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pivotTables/pivotTable4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6D58D1D0-30D3-4A5B-B738-87968D86CF22}" xr6:coauthVersionLast="47" xr6:coauthVersionMax="47" xr10:uidLastSave="{00000000-0000-0000-0000-000000000000}"/>
  <bookViews>
    <workbookView xWindow="-108" yWindow="-108" windowWidth="23256" windowHeight="12456" activeTab="2" xr2:uid="{CF82183B-D615-4FDC-A8AD-83CB7348ACA9}"/>
  </bookViews>
  <sheets>
    <sheet name="pvt Perf. CC" sheetId="4" r:id="rId1"/>
    <sheet name="Target CC" sheetId="1" r:id="rId2"/>
    <sheet name="pvt Perf. AM" sheetId="3" r:id="rId3"/>
    <sheet name="Target AM" sheetId="2" r:id="rId4"/>
  </sheets>
  <externalReferences>
    <externalReference r:id="rId5"/>
  </externalReferences>
  <definedNames>
    <definedName name="_xlnm._FilterDatabase" localSheetId="2" hidden="1">'pvt Perf. AM'!$A$1:$O$818</definedName>
    <definedName name="_xlnm._FilterDatabase" localSheetId="1" hidden="1">'Target CC'!$BX$3:$BX$677</definedName>
  </definedNames>
  <calcPr calcId="191028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6" i="3" l="1"/>
  <c r="D16" i="3" l="1"/>
  <c r="E16" i="3"/>
  <c r="N15" i="3"/>
  <c r="K15" i="3"/>
  <c r="F16" i="3" l="1"/>
  <c r="CN7" i="1"/>
  <c r="CN8" i="1"/>
  <c r="CN11" i="1"/>
  <c r="CN23" i="1"/>
  <c r="CN24" i="1"/>
  <c r="CN39" i="1"/>
  <c r="CN40" i="1"/>
  <c r="CN47" i="1"/>
  <c r="CN48" i="1"/>
  <c r="CN71" i="1"/>
  <c r="CN72" i="1"/>
  <c r="CN79" i="1"/>
  <c r="CN80" i="1"/>
  <c r="CN87" i="1"/>
  <c r="CN88" i="1"/>
  <c r="CN103" i="1"/>
  <c r="CN104" i="1"/>
  <c r="CN111" i="1"/>
  <c r="CN112" i="1"/>
  <c r="CN119" i="1"/>
  <c r="CN120" i="1"/>
  <c r="CN122" i="1"/>
  <c r="CN135" i="1"/>
  <c r="CN136" i="1"/>
  <c r="CN137" i="1"/>
  <c r="CN138" i="1"/>
  <c r="CN139" i="1"/>
  <c r="CN140" i="1"/>
  <c r="CN141" i="1"/>
  <c r="CN142" i="1"/>
  <c r="CN143" i="1"/>
  <c r="CN144" i="1"/>
  <c r="CN145" i="1"/>
  <c r="CN146" i="1"/>
  <c r="CN147" i="1"/>
  <c r="CN148" i="1"/>
  <c r="CN149" i="1"/>
  <c r="CN150" i="1"/>
  <c r="CN151" i="1"/>
  <c r="CN152" i="1"/>
  <c r="CN153" i="1"/>
  <c r="CN154" i="1"/>
  <c r="CN155" i="1"/>
  <c r="CN156" i="1"/>
  <c r="CN157" i="1"/>
  <c r="CN158" i="1"/>
  <c r="CN159" i="1"/>
  <c r="CN160" i="1"/>
  <c r="CN161" i="1"/>
  <c r="CN162" i="1"/>
  <c r="CN163" i="1"/>
  <c r="CN164" i="1"/>
  <c r="CN165" i="1"/>
  <c r="CN166" i="1"/>
  <c r="CN167" i="1"/>
  <c r="CN168" i="1"/>
  <c r="CN169" i="1"/>
  <c r="CN170" i="1"/>
  <c r="CN171" i="1"/>
  <c r="CN172" i="1"/>
  <c r="CN173" i="1"/>
  <c r="CN174" i="1"/>
  <c r="CN175" i="1"/>
  <c r="CN176" i="1"/>
  <c r="CN177" i="1"/>
  <c r="CN178" i="1"/>
  <c r="CN179" i="1"/>
  <c r="CN180" i="1"/>
  <c r="CN181" i="1"/>
  <c r="CN182" i="1"/>
  <c r="CN183" i="1"/>
  <c r="CN184" i="1"/>
  <c r="CN185" i="1"/>
  <c r="CN186" i="1"/>
  <c r="CN187" i="1"/>
  <c r="CN188" i="1"/>
  <c r="CN189" i="1"/>
  <c r="CN190" i="1"/>
  <c r="CN191" i="1"/>
  <c r="CN192" i="1"/>
  <c r="CN193" i="1"/>
  <c r="CN194" i="1"/>
  <c r="CN195" i="1"/>
  <c r="CN196" i="1"/>
  <c r="CN197" i="1"/>
  <c r="CN198" i="1"/>
  <c r="CN199" i="1"/>
  <c r="CN200" i="1"/>
  <c r="CN201" i="1"/>
  <c r="CN202" i="1"/>
  <c r="CN203" i="1"/>
  <c r="CN204" i="1"/>
  <c r="CN205" i="1"/>
  <c r="CN206" i="1"/>
  <c r="CN207" i="1"/>
  <c r="CN208" i="1"/>
  <c r="CN209" i="1"/>
  <c r="CN210" i="1"/>
  <c r="CN211" i="1"/>
  <c r="CN212" i="1"/>
  <c r="CN213" i="1"/>
  <c r="CN214" i="1"/>
  <c r="CN215" i="1"/>
  <c r="CN216" i="1"/>
  <c r="CN217" i="1"/>
  <c r="CN218" i="1"/>
  <c r="CN219" i="1"/>
  <c r="CN220" i="1"/>
  <c r="CN221" i="1"/>
  <c r="CN222" i="1"/>
  <c r="CN223" i="1"/>
  <c r="CN224" i="1"/>
  <c r="CN225" i="1"/>
  <c r="CN226" i="1"/>
  <c r="CN227" i="1"/>
  <c r="CN228" i="1"/>
  <c r="CN229" i="1"/>
  <c r="CN230" i="1"/>
  <c r="CN231" i="1"/>
  <c r="CN232" i="1"/>
  <c r="CN233" i="1"/>
  <c r="CN234" i="1"/>
  <c r="CN235" i="1"/>
  <c r="CN236" i="1"/>
  <c r="CN237" i="1"/>
  <c r="CN238" i="1"/>
  <c r="CN239" i="1"/>
  <c r="CN240" i="1"/>
  <c r="CN241" i="1"/>
  <c r="CN242" i="1"/>
  <c r="CN243" i="1"/>
  <c r="CN244" i="1"/>
  <c r="CN245" i="1"/>
  <c r="CN246" i="1"/>
  <c r="CN247" i="1"/>
  <c r="CN248" i="1"/>
  <c r="CN249" i="1"/>
  <c r="CN250" i="1"/>
  <c r="CN251" i="1"/>
  <c r="CN252" i="1"/>
  <c r="CN253" i="1"/>
  <c r="CN254" i="1"/>
  <c r="CN255" i="1"/>
  <c r="CN256" i="1"/>
  <c r="CN257" i="1"/>
  <c r="CN258" i="1"/>
  <c r="CN259" i="1"/>
  <c r="CN260" i="1"/>
  <c r="CN261" i="1"/>
  <c r="CN262" i="1"/>
  <c r="CN263" i="1"/>
  <c r="CN264" i="1"/>
  <c r="CN265" i="1"/>
  <c r="CN266" i="1"/>
  <c r="CN267" i="1"/>
  <c r="CN268" i="1"/>
  <c r="CN269" i="1"/>
  <c r="CN270" i="1"/>
  <c r="CN271" i="1"/>
  <c r="CN272" i="1"/>
  <c r="CN273" i="1"/>
  <c r="CN274" i="1"/>
  <c r="CN275" i="1"/>
  <c r="CN276" i="1"/>
  <c r="CN277" i="1"/>
  <c r="CN278" i="1"/>
  <c r="CN279" i="1"/>
  <c r="CN280" i="1"/>
  <c r="CN281" i="1"/>
  <c r="CN282" i="1"/>
  <c r="CN283" i="1"/>
  <c r="CN284" i="1"/>
  <c r="CN285" i="1"/>
  <c r="CN286" i="1"/>
  <c r="CN287" i="1"/>
  <c r="CN288" i="1"/>
  <c r="CN289" i="1"/>
  <c r="CN290" i="1"/>
  <c r="CN291" i="1"/>
  <c r="CN292" i="1"/>
  <c r="CN293" i="1"/>
  <c r="CN294" i="1"/>
  <c r="CN295" i="1"/>
  <c r="CN296" i="1"/>
  <c r="CN297" i="1"/>
  <c r="CN298" i="1"/>
  <c r="CN299" i="1"/>
  <c r="CN300" i="1"/>
  <c r="CN301" i="1"/>
  <c r="CN302" i="1"/>
  <c r="CN303" i="1"/>
  <c r="CN304" i="1"/>
  <c r="CN305" i="1"/>
  <c r="CN306" i="1"/>
  <c r="CN307" i="1"/>
  <c r="CN308" i="1"/>
  <c r="CN309" i="1"/>
  <c r="CN310" i="1"/>
  <c r="CN311" i="1"/>
  <c r="CN312" i="1"/>
  <c r="CN313" i="1"/>
  <c r="CN314" i="1"/>
  <c r="CN315" i="1"/>
  <c r="CN316" i="1"/>
  <c r="CN317" i="1"/>
  <c r="CN318" i="1"/>
  <c r="CN319" i="1"/>
  <c r="CN320" i="1"/>
  <c r="CN321" i="1"/>
  <c r="CN322" i="1"/>
  <c r="CN323" i="1"/>
  <c r="CN324" i="1"/>
  <c r="CN325" i="1"/>
  <c r="CN326" i="1"/>
  <c r="CN327" i="1"/>
  <c r="CN328" i="1"/>
  <c r="CN329" i="1"/>
  <c r="CN330" i="1"/>
  <c r="CN331" i="1"/>
  <c r="CN332" i="1"/>
  <c r="CN333" i="1"/>
  <c r="CN334" i="1"/>
  <c r="CN335" i="1"/>
  <c r="CN336" i="1"/>
  <c r="CN337" i="1"/>
  <c r="CN338" i="1"/>
  <c r="CN339" i="1"/>
  <c r="CN340" i="1"/>
  <c r="CN341" i="1"/>
  <c r="CN342" i="1"/>
  <c r="CN343" i="1"/>
  <c r="CN344" i="1"/>
  <c r="CN345" i="1"/>
  <c r="CN346" i="1"/>
  <c r="CN347" i="1"/>
  <c r="CN348" i="1"/>
  <c r="CN349" i="1"/>
  <c r="CN350" i="1"/>
  <c r="CN351" i="1"/>
  <c r="CN352" i="1"/>
  <c r="CN353" i="1"/>
  <c r="CN354" i="1"/>
  <c r="CN355" i="1"/>
  <c r="CN356" i="1"/>
  <c r="CN357" i="1"/>
  <c r="CN358" i="1"/>
  <c r="CN359" i="1"/>
  <c r="CN360" i="1"/>
  <c r="CN361" i="1"/>
  <c r="CN362" i="1"/>
  <c r="CN363" i="1"/>
  <c r="CN364" i="1"/>
  <c r="CN365" i="1"/>
  <c r="CN366" i="1"/>
  <c r="CN367" i="1"/>
  <c r="CN368" i="1"/>
  <c r="CN369" i="1"/>
  <c r="CN370" i="1"/>
  <c r="CN371" i="1"/>
  <c r="CN372" i="1"/>
  <c r="CN373" i="1"/>
  <c r="CN374" i="1"/>
  <c r="CN375" i="1"/>
  <c r="CN376" i="1"/>
  <c r="CN377" i="1"/>
  <c r="CN378" i="1"/>
  <c r="CN379" i="1"/>
  <c r="CN380" i="1"/>
  <c r="CN381" i="1"/>
  <c r="CN382" i="1"/>
  <c r="CN383" i="1"/>
  <c r="CN384" i="1"/>
  <c r="CN385" i="1"/>
  <c r="CN386" i="1"/>
  <c r="CN387" i="1"/>
  <c r="CN388" i="1"/>
  <c r="CN389" i="1"/>
  <c r="CN390" i="1"/>
  <c r="CN391" i="1"/>
  <c r="CN392" i="1"/>
  <c r="CN393" i="1"/>
  <c r="CN394" i="1"/>
  <c r="CN395" i="1"/>
  <c r="CN396" i="1"/>
  <c r="CN397" i="1"/>
  <c r="CN398" i="1"/>
  <c r="CN399" i="1"/>
  <c r="CN400" i="1"/>
  <c r="CN401" i="1"/>
  <c r="CN402" i="1"/>
  <c r="CN403" i="1"/>
  <c r="CN404" i="1"/>
  <c r="CN405" i="1"/>
  <c r="CN406" i="1"/>
  <c r="CN407" i="1"/>
  <c r="CN408" i="1"/>
  <c r="CN409" i="1"/>
  <c r="CN410" i="1"/>
  <c r="CN411" i="1"/>
  <c r="CN412" i="1"/>
  <c r="CN413" i="1"/>
  <c r="CN414" i="1"/>
  <c r="CN415" i="1"/>
  <c r="CN416" i="1"/>
  <c r="CN417" i="1"/>
  <c r="CN418" i="1"/>
  <c r="CN419" i="1"/>
  <c r="CN420" i="1"/>
  <c r="CN421" i="1"/>
  <c r="CN422" i="1"/>
  <c r="CN423" i="1"/>
  <c r="CN424" i="1"/>
  <c r="CN425" i="1"/>
  <c r="CN426" i="1"/>
  <c r="CN427" i="1"/>
  <c r="CN428" i="1"/>
  <c r="CN429" i="1"/>
  <c r="CN430" i="1"/>
  <c r="CN431" i="1"/>
  <c r="CN432" i="1"/>
  <c r="CN433" i="1"/>
  <c r="CN434" i="1"/>
  <c r="CN435" i="1"/>
  <c r="CN436" i="1"/>
  <c r="CN437" i="1"/>
  <c r="CN438" i="1"/>
  <c r="CN439" i="1"/>
  <c r="CN440" i="1"/>
  <c r="CN441" i="1"/>
  <c r="CN442" i="1"/>
  <c r="CN443" i="1"/>
  <c r="CN444" i="1"/>
  <c r="CN445" i="1"/>
  <c r="CN446" i="1"/>
  <c r="CN447" i="1"/>
  <c r="CN448" i="1"/>
  <c r="CN449" i="1"/>
  <c r="CN450" i="1"/>
  <c r="CN451" i="1"/>
  <c r="CN452" i="1"/>
  <c r="CN453" i="1"/>
  <c r="CN454" i="1"/>
  <c r="CN455" i="1"/>
  <c r="CN456" i="1"/>
  <c r="CN457" i="1"/>
  <c r="CN458" i="1"/>
  <c r="CN459" i="1"/>
  <c r="CN460" i="1"/>
  <c r="CN461" i="1"/>
  <c r="CN462" i="1"/>
  <c r="CN463" i="1"/>
  <c r="CN464" i="1"/>
  <c r="CN465" i="1"/>
  <c r="CN466" i="1"/>
  <c r="CN467" i="1"/>
  <c r="CN468" i="1"/>
  <c r="CN469" i="1"/>
  <c r="CN470" i="1"/>
  <c r="CN471" i="1"/>
  <c r="CN472" i="1"/>
  <c r="CN473" i="1"/>
  <c r="CN474" i="1"/>
  <c r="CN475" i="1"/>
  <c r="CN476" i="1"/>
  <c r="CN477" i="1"/>
  <c r="CN478" i="1"/>
  <c r="CN479" i="1"/>
  <c r="CN480" i="1"/>
  <c r="CN481" i="1"/>
  <c r="CN482" i="1"/>
  <c r="CN483" i="1"/>
  <c r="CN484" i="1"/>
  <c r="CN485" i="1"/>
  <c r="CN486" i="1"/>
  <c r="CN487" i="1"/>
  <c r="CN488" i="1"/>
  <c r="CN489" i="1"/>
  <c r="CN490" i="1"/>
  <c r="CN491" i="1"/>
  <c r="CN492" i="1"/>
  <c r="CN493" i="1"/>
  <c r="CN494" i="1"/>
  <c r="CN495" i="1"/>
  <c r="CN496" i="1"/>
  <c r="CN497" i="1"/>
  <c r="CN498" i="1"/>
  <c r="CN499" i="1"/>
  <c r="CN500" i="1"/>
  <c r="CN501" i="1"/>
  <c r="CN502" i="1"/>
  <c r="CN503" i="1"/>
  <c r="CN504" i="1"/>
  <c r="CN505" i="1"/>
  <c r="CN506" i="1"/>
  <c r="CN507" i="1"/>
  <c r="CN508" i="1"/>
  <c r="CN509" i="1"/>
  <c r="CN510" i="1"/>
  <c r="CN511" i="1"/>
  <c r="CN512" i="1"/>
  <c r="CN513" i="1"/>
  <c r="CN514" i="1"/>
  <c r="CN515" i="1"/>
  <c r="CN516" i="1"/>
  <c r="CN517" i="1"/>
  <c r="CN518" i="1"/>
  <c r="CN519" i="1"/>
  <c r="CN520" i="1"/>
  <c r="CN521" i="1"/>
  <c r="CN522" i="1"/>
  <c r="CN523" i="1"/>
  <c r="CN524" i="1"/>
  <c r="CN525" i="1"/>
  <c r="CN526" i="1"/>
  <c r="CN527" i="1"/>
  <c r="CN528" i="1"/>
  <c r="CN529" i="1"/>
  <c r="CN530" i="1"/>
  <c r="CN531" i="1"/>
  <c r="CN532" i="1"/>
  <c r="CN533" i="1"/>
  <c r="CN534" i="1"/>
  <c r="CN535" i="1"/>
  <c r="CN536" i="1"/>
  <c r="CN537" i="1"/>
  <c r="CN538" i="1"/>
  <c r="CN539" i="1"/>
  <c r="CN540" i="1"/>
  <c r="CN541" i="1"/>
  <c r="CN542" i="1"/>
  <c r="CN543" i="1"/>
  <c r="CN544" i="1"/>
  <c r="CN545" i="1"/>
  <c r="CN546" i="1"/>
  <c r="CN547" i="1"/>
  <c r="CN548" i="1"/>
  <c r="CN549" i="1"/>
  <c r="CN550" i="1"/>
  <c r="CN551" i="1"/>
  <c r="CN552" i="1"/>
  <c r="CN553" i="1"/>
  <c r="CN554" i="1"/>
  <c r="CN555" i="1"/>
  <c r="CN556" i="1"/>
  <c r="CN557" i="1"/>
  <c r="CN558" i="1"/>
  <c r="CN559" i="1"/>
  <c r="CN560" i="1"/>
  <c r="CN561" i="1"/>
  <c r="CN562" i="1"/>
  <c r="CN563" i="1"/>
  <c r="CN564" i="1"/>
  <c r="CN565" i="1"/>
  <c r="CN566" i="1"/>
  <c r="CN567" i="1"/>
  <c r="CN568" i="1"/>
  <c r="CN569" i="1"/>
  <c r="CN570" i="1"/>
  <c r="CN571" i="1"/>
  <c r="CN572" i="1"/>
  <c r="CN573" i="1"/>
  <c r="CN574" i="1"/>
  <c r="CN575" i="1"/>
  <c r="CN576" i="1"/>
  <c r="CN577" i="1"/>
  <c r="CN578" i="1"/>
  <c r="CN579" i="1"/>
  <c r="CN580" i="1"/>
  <c r="CN581" i="1"/>
  <c r="CN582" i="1"/>
  <c r="CN583" i="1"/>
  <c r="CN584" i="1"/>
  <c r="CN585" i="1"/>
  <c r="CN586" i="1"/>
  <c r="CN587" i="1"/>
  <c r="CN588" i="1"/>
  <c r="CN589" i="1"/>
  <c r="CN590" i="1"/>
  <c r="CN591" i="1"/>
  <c r="CN592" i="1"/>
  <c r="CN593" i="1"/>
  <c r="CN594" i="1"/>
  <c r="CN595" i="1"/>
  <c r="CN596" i="1"/>
  <c r="CN597" i="1"/>
  <c r="CN598" i="1"/>
  <c r="CN599" i="1"/>
  <c r="CN600" i="1"/>
  <c r="CN601" i="1"/>
  <c r="CN602" i="1"/>
  <c r="CN603" i="1"/>
  <c r="CN604" i="1"/>
  <c r="CN605" i="1"/>
  <c r="CN606" i="1"/>
  <c r="CN607" i="1"/>
  <c r="CN608" i="1"/>
  <c r="CN609" i="1"/>
  <c r="CN610" i="1"/>
  <c r="CN611" i="1"/>
  <c r="CN612" i="1"/>
  <c r="CN613" i="1"/>
  <c r="CN614" i="1"/>
  <c r="CN615" i="1"/>
  <c r="CN616" i="1"/>
  <c r="CN617" i="1"/>
  <c r="CN618" i="1"/>
  <c r="CN619" i="1"/>
  <c r="CN620" i="1"/>
  <c r="CN621" i="1"/>
  <c r="CN622" i="1"/>
  <c r="CN623" i="1"/>
  <c r="CN624" i="1"/>
  <c r="CN625" i="1"/>
  <c r="CN626" i="1"/>
  <c r="CN627" i="1"/>
  <c r="CN628" i="1"/>
  <c r="CN629" i="1"/>
  <c r="CN630" i="1"/>
  <c r="CN631" i="1"/>
  <c r="CN632" i="1"/>
  <c r="CN633" i="1"/>
  <c r="CN634" i="1"/>
  <c r="CN635" i="1"/>
  <c r="CN636" i="1"/>
  <c r="CN637" i="1"/>
  <c r="CN638" i="1"/>
  <c r="CN639" i="1"/>
  <c r="CN640" i="1"/>
  <c r="CN641" i="1"/>
  <c r="CN642" i="1"/>
  <c r="CN643" i="1"/>
  <c r="CN644" i="1"/>
  <c r="CN645" i="1"/>
  <c r="CN646" i="1"/>
  <c r="CN647" i="1"/>
  <c r="CN648" i="1"/>
  <c r="CN649" i="1"/>
  <c r="CN650" i="1"/>
  <c r="CN651" i="1"/>
  <c r="CN652" i="1"/>
  <c r="CN653" i="1"/>
  <c r="CN654" i="1"/>
  <c r="CN655" i="1"/>
  <c r="CN656" i="1"/>
  <c r="CN657" i="1"/>
  <c r="CN658" i="1"/>
  <c r="CN659" i="1"/>
  <c r="CN660" i="1"/>
  <c r="CN661" i="1"/>
  <c r="CN662" i="1"/>
  <c r="CN663" i="1"/>
  <c r="CN664" i="1"/>
  <c r="CN665" i="1"/>
  <c r="CN666" i="1"/>
  <c r="CN667" i="1"/>
  <c r="CN668" i="1"/>
  <c r="CN669" i="1"/>
  <c r="CN670" i="1"/>
  <c r="CN671" i="1"/>
  <c r="CN672" i="1"/>
  <c r="CN673" i="1"/>
  <c r="CN674" i="1"/>
  <c r="CN675" i="1"/>
  <c r="CN676" i="1"/>
  <c r="CN677" i="1"/>
  <c r="CN134" i="1"/>
  <c r="CN133" i="1"/>
  <c r="CN132" i="1"/>
  <c r="CN131" i="1"/>
  <c r="CN130" i="1"/>
  <c r="CN129" i="1"/>
  <c r="CN128" i="1"/>
  <c r="CN127" i="1"/>
  <c r="CN126" i="1"/>
  <c r="CN125" i="1"/>
  <c r="CN124" i="1"/>
  <c r="CN123" i="1"/>
  <c r="CN121" i="1"/>
  <c r="CN118" i="1"/>
  <c r="CN117" i="1"/>
  <c r="CN116" i="1"/>
  <c r="CN115" i="1"/>
  <c r="CN114" i="1"/>
  <c r="CN113" i="1"/>
  <c r="CN110" i="1"/>
  <c r="CN109" i="1"/>
  <c r="CN108" i="1"/>
  <c r="CN107" i="1"/>
  <c r="CN106" i="1"/>
  <c r="CN105" i="1"/>
  <c r="CN102" i="1"/>
  <c r="CN101" i="1"/>
  <c r="CN100" i="1"/>
  <c r="CN99" i="1"/>
  <c r="CN98" i="1"/>
  <c r="CN97" i="1"/>
  <c r="CN96" i="1"/>
  <c r="CN95" i="1"/>
  <c r="CN94" i="1"/>
  <c r="CN93" i="1"/>
  <c r="CN92" i="1"/>
  <c r="CN91" i="1"/>
  <c r="CN90" i="1"/>
  <c r="CN89" i="1"/>
  <c r="CN86" i="1"/>
  <c r="CN85" i="1"/>
  <c r="CN84" i="1"/>
  <c r="CN83" i="1"/>
  <c r="CN82" i="1"/>
  <c r="CN81" i="1"/>
  <c r="CN78" i="1"/>
  <c r="CN77" i="1"/>
  <c r="CN76" i="1"/>
  <c r="CN75" i="1"/>
  <c r="CN74" i="1"/>
  <c r="CN73" i="1"/>
  <c r="CN70" i="1"/>
  <c r="CN69" i="1"/>
  <c r="CN68" i="1"/>
  <c r="CN67" i="1"/>
  <c r="CN65" i="1"/>
  <c r="CN64" i="1"/>
  <c r="CN63" i="1"/>
  <c r="CN62" i="1"/>
  <c r="CN61" i="1"/>
  <c r="CN60" i="1"/>
  <c r="CN59" i="1"/>
  <c r="CN58" i="1"/>
  <c r="CN57" i="1"/>
  <c r="CN56" i="1"/>
  <c r="CN55" i="1"/>
  <c r="CN54" i="1"/>
  <c r="CN53" i="1"/>
  <c r="CN52" i="1"/>
  <c r="CN51" i="1"/>
  <c r="CN50" i="1"/>
  <c r="CN49" i="1"/>
  <c r="CN46" i="1"/>
  <c r="CN45" i="1"/>
  <c r="CN44" i="1"/>
  <c r="CN43" i="1"/>
  <c r="CN42" i="1"/>
  <c r="CN41" i="1"/>
  <c r="CN38" i="1"/>
  <c r="CN37" i="1"/>
  <c r="CN36" i="1"/>
  <c r="CN35" i="1"/>
  <c r="CN34" i="1"/>
  <c r="CN33" i="1"/>
  <c r="CN32" i="1"/>
  <c r="CN31" i="1"/>
  <c r="CN30" i="1"/>
  <c r="CN29" i="1"/>
  <c r="CN28" i="1"/>
  <c r="CN27" i="1"/>
  <c r="CN26" i="1"/>
  <c r="CN25" i="1"/>
  <c r="CN22" i="1"/>
  <c r="CN21" i="1"/>
  <c r="CN20" i="1"/>
  <c r="CN19" i="1"/>
  <c r="CN18" i="1"/>
  <c r="CN17" i="1"/>
  <c r="CN16" i="1"/>
  <c r="CN15" i="1"/>
  <c r="CN14" i="1"/>
  <c r="CN13" i="1"/>
  <c r="CN12" i="1"/>
  <c r="CN10" i="1"/>
  <c r="CN9" i="1"/>
  <c r="CN6" i="1"/>
  <c r="CN5" i="1"/>
  <c r="CN4" i="1"/>
  <c r="CN66" i="1" l="1"/>
  <c r="CA66" i="1"/>
  <c r="CB66" i="1" s="1"/>
  <c r="CC66" i="1" s="1"/>
  <c r="CD66" i="1" s="1"/>
  <c r="CE66" i="1" s="1"/>
  <c r="CF66" i="1" s="1"/>
  <c r="CG66" i="1" s="1"/>
  <c r="CH66" i="1" s="1"/>
  <c r="CI66" i="1" s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CA156" i="1"/>
  <c r="CA157" i="1"/>
  <c r="CA158" i="1"/>
  <c r="CA159" i="1"/>
  <c r="CA160" i="1"/>
  <c r="CA161" i="1"/>
  <c r="CA162" i="1"/>
  <c r="CA163" i="1"/>
  <c r="CA164" i="1"/>
  <c r="CA165" i="1"/>
  <c r="CA166" i="1"/>
  <c r="CA167" i="1"/>
  <c r="CA168" i="1"/>
  <c r="CA169" i="1"/>
  <c r="CA170" i="1"/>
  <c r="CA171" i="1"/>
  <c r="CA172" i="1"/>
  <c r="CA173" i="1"/>
  <c r="CA174" i="1"/>
  <c r="CA175" i="1"/>
  <c r="CA176" i="1"/>
  <c r="CA177" i="1"/>
  <c r="CA178" i="1"/>
  <c r="CA179" i="1"/>
  <c r="CA180" i="1"/>
  <c r="CA181" i="1"/>
  <c r="CA182" i="1"/>
  <c r="CA183" i="1"/>
  <c r="CA184" i="1"/>
  <c r="CA185" i="1"/>
  <c r="CA186" i="1"/>
  <c r="CA187" i="1"/>
  <c r="CA188" i="1"/>
  <c r="CA189" i="1"/>
  <c r="CA190" i="1"/>
  <c r="CA191" i="1"/>
  <c r="CA192" i="1"/>
  <c r="CA193" i="1"/>
  <c r="CA194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0" i="1"/>
  <c r="CA211" i="1"/>
  <c r="CA212" i="1"/>
  <c r="CA213" i="1"/>
  <c r="CA214" i="1"/>
  <c r="CA215" i="1"/>
  <c r="CA216" i="1"/>
  <c r="CA217" i="1"/>
  <c r="CA218" i="1"/>
  <c r="CA219" i="1"/>
  <c r="CA220" i="1"/>
  <c r="CA221" i="1"/>
  <c r="CA222" i="1"/>
  <c r="CA223" i="1"/>
  <c r="CA224" i="1"/>
  <c r="CA225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CA250" i="1"/>
  <c r="CA251" i="1"/>
  <c r="CA252" i="1"/>
  <c r="CA253" i="1"/>
  <c r="CA254" i="1"/>
  <c r="CA255" i="1"/>
  <c r="CA256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69" i="1"/>
  <c r="CA270" i="1"/>
  <c r="CA271" i="1"/>
  <c r="CA272" i="1"/>
  <c r="CA273" i="1"/>
  <c r="CA274" i="1"/>
  <c r="CA275" i="1"/>
  <c r="CA276" i="1"/>
  <c r="CA277" i="1"/>
  <c r="CA278" i="1"/>
  <c r="CA279" i="1"/>
  <c r="CA280" i="1"/>
  <c r="CA281" i="1"/>
  <c r="CA282" i="1"/>
  <c r="CA283" i="1"/>
  <c r="CA284" i="1"/>
  <c r="CA285" i="1"/>
  <c r="CA286" i="1"/>
  <c r="CA287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5" i="1"/>
  <c r="CA306" i="1"/>
  <c r="CA307" i="1"/>
  <c r="CA308" i="1"/>
  <c r="CA309" i="1"/>
  <c r="CA310" i="1"/>
  <c r="CA311" i="1"/>
  <c r="CA312" i="1"/>
  <c r="CA313" i="1"/>
  <c r="CA314" i="1"/>
  <c r="CA315" i="1"/>
  <c r="CA316" i="1"/>
  <c r="CA317" i="1"/>
  <c r="CA318" i="1"/>
  <c r="CA319" i="1"/>
  <c r="CA320" i="1"/>
  <c r="CA321" i="1"/>
  <c r="CA322" i="1"/>
  <c r="CA323" i="1"/>
  <c r="CA324" i="1"/>
  <c r="CA325" i="1"/>
  <c r="CA326" i="1"/>
  <c r="CA327" i="1"/>
  <c r="CA328" i="1"/>
  <c r="CA329" i="1"/>
  <c r="CA330" i="1"/>
  <c r="CA331" i="1"/>
  <c r="CA332" i="1"/>
  <c r="CA333" i="1"/>
  <c r="CA334" i="1"/>
  <c r="CA335" i="1"/>
  <c r="CA336" i="1"/>
  <c r="CA337" i="1"/>
  <c r="CA338" i="1"/>
  <c r="CA339" i="1"/>
  <c r="CA340" i="1"/>
  <c r="CA341" i="1"/>
  <c r="CA342" i="1"/>
  <c r="CA343" i="1"/>
  <c r="CA344" i="1"/>
  <c r="CA345" i="1"/>
  <c r="CA346" i="1"/>
  <c r="CA347" i="1"/>
  <c r="CA348" i="1"/>
  <c r="CA349" i="1"/>
  <c r="CA350" i="1"/>
  <c r="CA351" i="1"/>
  <c r="CA352" i="1"/>
  <c r="CA353" i="1"/>
  <c r="CA354" i="1"/>
  <c r="CA355" i="1"/>
  <c r="CA356" i="1"/>
  <c r="CA357" i="1"/>
  <c r="CA358" i="1"/>
  <c r="CA359" i="1"/>
  <c r="CA360" i="1"/>
  <c r="CA361" i="1"/>
  <c r="CA362" i="1"/>
  <c r="CA363" i="1"/>
  <c r="CA364" i="1"/>
  <c r="CA365" i="1"/>
  <c r="CA366" i="1"/>
  <c r="CA367" i="1"/>
  <c r="CA368" i="1"/>
  <c r="CA369" i="1"/>
  <c r="CA370" i="1"/>
  <c r="CA371" i="1"/>
  <c r="CA372" i="1"/>
  <c r="CA373" i="1"/>
  <c r="CA374" i="1"/>
  <c r="CA375" i="1"/>
  <c r="CA376" i="1"/>
  <c r="CA377" i="1"/>
  <c r="CA378" i="1"/>
  <c r="CA379" i="1"/>
  <c r="CA380" i="1"/>
  <c r="CA381" i="1"/>
  <c r="CA382" i="1"/>
  <c r="CA383" i="1"/>
  <c r="CA384" i="1"/>
  <c r="CA385" i="1"/>
  <c r="CA386" i="1"/>
  <c r="CA387" i="1"/>
  <c r="CA388" i="1"/>
  <c r="CA389" i="1"/>
  <c r="CA390" i="1"/>
  <c r="CA391" i="1"/>
  <c r="CA392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405" i="1"/>
  <c r="CA406" i="1"/>
  <c r="CA407" i="1"/>
  <c r="CA408" i="1"/>
  <c r="CA409" i="1"/>
  <c r="CA410" i="1"/>
  <c r="CA411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24" i="1"/>
  <c r="CA425" i="1"/>
  <c r="CA426" i="1"/>
  <c r="CA427" i="1"/>
  <c r="CA428" i="1"/>
  <c r="CA429" i="1"/>
  <c r="CA430" i="1"/>
  <c r="CA431" i="1"/>
  <c r="CA432" i="1"/>
  <c r="CA433" i="1"/>
  <c r="CA434" i="1"/>
  <c r="CA435" i="1"/>
  <c r="CA436" i="1"/>
  <c r="CA437" i="1"/>
  <c r="CA438" i="1"/>
  <c r="CA439" i="1"/>
  <c r="CA440" i="1"/>
  <c r="CA441" i="1"/>
  <c r="CA442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A467" i="1"/>
  <c r="CA468" i="1"/>
  <c r="CA469" i="1"/>
  <c r="CA470" i="1"/>
  <c r="CA471" i="1"/>
  <c r="CA472" i="1"/>
  <c r="CA473" i="1"/>
  <c r="CA474" i="1"/>
  <c r="CA475" i="1"/>
  <c r="CA476" i="1"/>
  <c r="CA477" i="1"/>
  <c r="CA478" i="1"/>
  <c r="CA479" i="1"/>
  <c r="CA480" i="1"/>
  <c r="CA481" i="1"/>
  <c r="CA482" i="1"/>
  <c r="CA483" i="1"/>
  <c r="CA484" i="1"/>
  <c r="CA485" i="1"/>
  <c r="CA486" i="1"/>
  <c r="CA487" i="1"/>
  <c r="CA488" i="1"/>
  <c r="CA489" i="1"/>
  <c r="CA490" i="1"/>
  <c r="CA491" i="1"/>
  <c r="CA492" i="1"/>
  <c r="CA493" i="1"/>
  <c r="CA494" i="1"/>
  <c r="CA495" i="1"/>
  <c r="CA496" i="1"/>
  <c r="CA497" i="1"/>
  <c r="CA498" i="1"/>
  <c r="CA499" i="1"/>
  <c r="CA500" i="1"/>
  <c r="CA501" i="1"/>
  <c r="CA502" i="1"/>
  <c r="CA503" i="1"/>
  <c r="CA504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7" i="1"/>
  <c r="CA518" i="1"/>
  <c r="CA519" i="1"/>
  <c r="CA520" i="1"/>
  <c r="CA521" i="1"/>
  <c r="CA522" i="1"/>
  <c r="CA523" i="1"/>
  <c r="CA524" i="1"/>
  <c r="CA525" i="1"/>
  <c r="CA526" i="1"/>
  <c r="CA527" i="1"/>
  <c r="CA528" i="1"/>
  <c r="CA529" i="1"/>
  <c r="CA530" i="1"/>
  <c r="CA531" i="1"/>
  <c r="CA532" i="1"/>
  <c r="CA533" i="1"/>
  <c r="CA534" i="1"/>
  <c r="CA535" i="1"/>
  <c r="CA536" i="1"/>
  <c r="CA537" i="1"/>
  <c r="CA538" i="1"/>
  <c r="CA539" i="1"/>
  <c r="CA540" i="1"/>
  <c r="CA541" i="1"/>
  <c r="CA542" i="1"/>
  <c r="CA543" i="1"/>
  <c r="CA544" i="1"/>
  <c r="CA545" i="1"/>
  <c r="CA546" i="1"/>
  <c r="CA547" i="1"/>
  <c r="CA548" i="1"/>
  <c r="CA549" i="1"/>
  <c r="CA550" i="1"/>
  <c r="CA551" i="1"/>
  <c r="CA552" i="1"/>
  <c r="CA553" i="1"/>
  <c r="CA554" i="1"/>
  <c r="CA555" i="1"/>
  <c r="CA556" i="1"/>
  <c r="CA557" i="1"/>
  <c r="CA558" i="1"/>
  <c r="CA559" i="1"/>
  <c r="CA560" i="1"/>
  <c r="CA561" i="1"/>
  <c r="CA562" i="1"/>
  <c r="CA563" i="1"/>
  <c r="CA564" i="1"/>
  <c r="CA565" i="1"/>
  <c r="CA566" i="1"/>
  <c r="CA567" i="1"/>
  <c r="CA568" i="1"/>
  <c r="CA569" i="1"/>
  <c r="CA570" i="1"/>
  <c r="CA571" i="1"/>
  <c r="CA572" i="1"/>
  <c r="CA573" i="1"/>
  <c r="CA574" i="1"/>
  <c r="CA575" i="1"/>
  <c r="CA576" i="1"/>
  <c r="CA577" i="1"/>
  <c r="CA578" i="1"/>
  <c r="CA579" i="1"/>
  <c r="CA580" i="1"/>
  <c r="CA581" i="1"/>
  <c r="CA582" i="1"/>
  <c r="CA583" i="1"/>
  <c r="EA716" i="2"/>
  <c r="DZ716" i="2"/>
  <c r="DY716" i="2"/>
  <c r="DX716" i="2"/>
  <c r="DW716" i="2"/>
  <c r="DV716" i="2"/>
  <c r="DU716" i="2"/>
  <c r="DT716" i="2"/>
  <c r="DS716" i="2"/>
  <c r="EA715" i="2"/>
  <c r="DZ715" i="2"/>
  <c r="DY715" i="2"/>
  <c r="DX715" i="2"/>
  <c r="DW715" i="2"/>
  <c r="DV715" i="2"/>
  <c r="DU715" i="2"/>
  <c r="DT715" i="2"/>
  <c r="DS715" i="2"/>
  <c r="EA714" i="2"/>
  <c r="DZ714" i="2"/>
  <c r="DY714" i="2"/>
  <c r="DX714" i="2"/>
  <c r="DW714" i="2"/>
  <c r="DV714" i="2"/>
  <c r="DU714" i="2"/>
  <c r="DT714" i="2"/>
  <c r="DS714" i="2"/>
  <c r="EA713" i="2"/>
  <c r="DZ713" i="2"/>
  <c r="DY713" i="2"/>
  <c r="DX713" i="2"/>
  <c r="DW713" i="2"/>
  <c r="DV713" i="2"/>
  <c r="DU713" i="2"/>
  <c r="DT713" i="2"/>
  <c r="DS713" i="2"/>
  <c r="EA712" i="2"/>
  <c r="DZ712" i="2"/>
  <c r="DY712" i="2"/>
  <c r="DX712" i="2"/>
  <c r="DW712" i="2"/>
  <c r="DV712" i="2"/>
  <c r="DU712" i="2"/>
  <c r="DT712" i="2"/>
  <c r="DS712" i="2"/>
  <c r="EA711" i="2"/>
  <c r="DZ711" i="2"/>
  <c r="DY711" i="2"/>
  <c r="DX711" i="2"/>
  <c r="DW711" i="2"/>
  <c r="DV711" i="2"/>
  <c r="DU711" i="2"/>
  <c r="DT711" i="2"/>
  <c r="DS711" i="2"/>
  <c r="EA710" i="2"/>
  <c r="DZ710" i="2"/>
  <c r="DY710" i="2"/>
  <c r="DX710" i="2"/>
  <c r="DW710" i="2"/>
  <c r="DV710" i="2"/>
  <c r="DU710" i="2"/>
  <c r="DT710" i="2"/>
  <c r="DS710" i="2"/>
  <c r="EA709" i="2"/>
  <c r="DZ709" i="2"/>
  <c r="DY709" i="2"/>
  <c r="DX709" i="2"/>
  <c r="DW709" i="2"/>
  <c r="DV709" i="2"/>
  <c r="DU709" i="2"/>
  <c r="DT709" i="2"/>
  <c r="DS709" i="2"/>
  <c r="EA708" i="2"/>
  <c r="DZ708" i="2"/>
  <c r="DY708" i="2"/>
  <c r="DX708" i="2"/>
  <c r="DW708" i="2"/>
  <c r="DV708" i="2"/>
  <c r="DU708" i="2"/>
  <c r="DT708" i="2"/>
  <c r="DS708" i="2"/>
  <c r="EA707" i="2"/>
  <c r="DZ707" i="2"/>
  <c r="DY707" i="2"/>
  <c r="DX707" i="2"/>
  <c r="DW707" i="2"/>
  <c r="DV707" i="2"/>
  <c r="DU707" i="2"/>
  <c r="DT707" i="2"/>
  <c r="DS707" i="2"/>
  <c r="EA706" i="2"/>
  <c r="DZ706" i="2"/>
  <c r="DY706" i="2"/>
  <c r="DX706" i="2"/>
  <c r="DW706" i="2"/>
  <c r="DV706" i="2"/>
  <c r="DU706" i="2"/>
  <c r="DT706" i="2"/>
  <c r="DS706" i="2"/>
  <c r="EA705" i="2"/>
  <c r="DZ705" i="2"/>
  <c r="DY705" i="2"/>
  <c r="DX705" i="2"/>
  <c r="DW705" i="2"/>
  <c r="DV705" i="2"/>
  <c r="DU705" i="2"/>
  <c r="DT705" i="2"/>
  <c r="DS705" i="2"/>
  <c r="EA704" i="2"/>
  <c r="DZ704" i="2"/>
  <c r="DY704" i="2"/>
  <c r="DX704" i="2"/>
  <c r="DW704" i="2"/>
  <c r="DV704" i="2"/>
  <c r="DU704" i="2"/>
  <c r="DT704" i="2"/>
  <c r="DS704" i="2"/>
  <c r="EA703" i="2"/>
  <c r="DZ703" i="2"/>
  <c r="DY703" i="2"/>
  <c r="DX703" i="2"/>
  <c r="DW703" i="2"/>
  <c r="DV703" i="2"/>
  <c r="DU703" i="2"/>
  <c r="DT703" i="2"/>
  <c r="DS703" i="2"/>
  <c r="EA702" i="2"/>
  <c r="DZ702" i="2"/>
  <c r="DY702" i="2"/>
  <c r="DX702" i="2"/>
  <c r="DW702" i="2"/>
  <c r="DV702" i="2"/>
  <c r="DU702" i="2"/>
  <c r="DT702" i="2"/>
  <c r="DS702" i="2"/>
  <c r="EA701" i="2"/>
  <c r="DZ701" i="2"/>
  <c r="DY701" i="2"/>
  <c r="DX701" i="2"/>
  <c r="DW701" i="2"/>
  <c r="DV701" i="2"/>
  <c r="DU701" i="2"/>
  <c r="DT701" i="2"/>
  <c r="DS701" i="2"/>
  <c r="EA700" i="2"/>
  <c r="DZ700" i="2"/>
  <c r="DY700" i="2"/>
  <c r="DX700" i="2"/>
  <c r="DW700" i="2"/>
  <c r="DV700" i="2"/>
  <c r="DU700" i="2"/>
  <c r="DT700" i="2"/>
  <c r="DS700" i="2"/>
  <c r="EA699" i="2"/>
  <c r="DZ699" i="2"/>
  <c r="DY699" i="2"/>
  <c r="DX699" i="2"/>
  <c r="DW699" i="2"/>
  <c r="DV699" i="2"/>
  <c r="DU699" i="2"/>
  <c r="DT699" i="2"/>
  <c r="DS699" i="2"/>
  <c r="EA698" i="2"/>
  <c r="DZ698" i="2"/>
  <c r="DY698" i="2"/>
  <c r="DX698" i="2"/>
  <c r="DW698" i="2"/>
  <c r="DV698" i="2"/>
  <c r="DU698" i="2"/>
  <c r="DT698" i="2"/>
  <c r="DS698" i="2"/>
  <c r="EA697" i="2"/>
  <c r="DZ697" i="2"/>
  <c r="DY697" i="2"/>
  <c r="DX697" i="2"/>
  <c r="DW697" i="2"/>
  <c r="DV697" i="2"/>
  <c r="DU697" i="2"/>
  <c r="DT697" i="2"/>
  <c r="DS697" i="2"/>
  <c r="EA696" i="2"/>
  <c r="DZ696" i="2"/>
  <c r="DY696" i="2"/>
  <c r="DX696" i="2"/>
  <c r="DW696" i="2"/>
  <c r="DV696" i="2"/>
  <c r="DU696" i="2"/>
  <c r="DT696" i="2"/>
  <c r="DS696" i="2"/>
  <c r="EA695" i="2"/>
  <c r="DZ695" i="2"/>
  <c r="DY695" i="2"/>
  <c r="DX695" i="2"/>
  <c r="DW695" i="2"/>
  <c r="DV695" i="2"/>
  <c r="DU695" i="2"/>
  <c r="DT695" i="2"/>
  <c r="DS695" i="2"/>
  <c r="EA694" i="2"/>
  <c r="DZ694" i="2"/>
  <c r="DY694" i="2"/>
  <c r="DX694" i="2"/>
  <c r="DW694" i="2"/>
  <c r="DV694" i="2"/>
  <c r="DU694" i="2"/>
  <c r="DT694" i="2"/>
  <c r="DS694" i="2"/>
  <c r="EA693" i="2"/>
  <c r="DZ693" i="2"/>
  <c r="DY693" i="2"/>
  <c r="DX693" i="2"/>
  <c r="DW693" i="2"/>
  <c r="DV693" i="2"/>
  <c r="DU693" i="2"/>
  <c r="DT693" i="2"/>
  <c r="DS693" i="2"/>
  <c r="EA692" i="2"/>
  <c r="DZ692" i="2"/>
  <c r="DY692" i="2"/>
  <c r="DX692" i="2"/>
  <c r="DW692" i="2"/>
  <c r="DV692" i="2"/>
  <c r="DU692" i="2"/>
  <c r="DT692" i="2"/>
  <c r="DS692" i="2"/>
  <c r="EA691" i="2"/>
  <c r="DZ691" i="2"/>
  <c r="DY691" i="2"/>
  <c r="DX691" i="2"/>
  <c r="DW691" i="2"/>
  <c r="DV691" i="2"/>
  <c r="DU691" i="2"/>
  <c r="DT691" i="2"/>
  <c r="DS691" i="2"/>
  <c r="EA690" i="2"/>
  <c r="DZ690" i="2"/>
  <c r="DY690" i="2"/>
  <c r="DX690" i="2"/>
  <c r="DW690" i="2"/>
  <c r="DV690" i="2"/>
  <c r="DU690" i="2"/>
  <c r="DT690" i="2"/>
  <c r="DS690" i="2"/>
  <c r="EA689" i="2"/>
  <c r="DZ689" i="2"/>
  <c r="DY689" i="2"/>
  <c r="DX689" i="2"/>
  <c r="DW689" i="2"/>
  <c r="DV689" i="2"/>
  <c r="DU689" i="2"/>
  <c r="DT689" i="2"/>
  <c r="DS689" i="2"/>
  <c r="EA688" i="2"/>
  <c r="DZ688" i="2"/>
  <c r="DY688" i="2"/>
  <c r="DX688" i="2"/>
  <c r="DW688" i="2"/>
  <c r="DV688" i="2"/>
  <c r="DU688" i="2"/>
  <c r="DT688" i="2"/>
  <c r="DS688" i="2"/>
  <c r="EA687" i="2"/>
  <c r="DZ687" i="2"/>
  <c r="DY687" i="2"/>
  <c r="DX687" i="2"/>
  <c r="DW687" i="2"/>
  <c r="DV687" i="2"/>
  <c r="DU687" i="2"/>
  <c r="DT687" i="2"/>
  <c r="DS687" i="2"/>
  <c r="EA686" i="2"/>
  <c r="DZ686" i="2"/>
  <c r="DY686" i="2"/>
  <c r="DX686" i="2"/>
  <c r="DW686" i="2"/>
  <c r="DV686" i="2"/>
  <c r="DU686" i="2"/>
  <c r="DT686" i="2"/>
  <c r="DS686" i="2"/>
  <c r="EA685" i="2"/>
  <c r="DZ685" i="2"/>
  <c r="DY685" i="2"/>
  <c r="DX685" i="2"/>
  <c r="DW685" i="2"/>
  <c r="DV685" i="2"/>
  <c r="DU685" i="2"/>
  <c r="DT685" i="2"/>
  <c r="DS685" i="2"/>
  <c r="EA684" i="2"/>
  <c r="DZ684" i="2"/>
  <c r="DY684" i="2"/>
  <c r="DX684" i="2"/>
  <c r="DW684" i="2"/>
  <c r="DV684" i="2"/>
  <c r="DU684" i="2"/>
  <c r="DT684" i="2"/>
  <c r="DS684" i="2"/>
  <c r="EA683" i="2"/>
  <c r="DZ683" i="2"/>
  <c r="DY683" i="2"/>
  <c r="DX683" i="2"/>
  <c r="DW683" i="2"/>
  <c r="DV683" i="2"/>
  <c r="DU683" i="2"/>
  <c r="DT683" i="2"/>
  <c r="DS683" i="2"/>
  <c r="EA682" i="2"/>
  <c r="DZ682" i="2"/>
  <c r="DY682" i="2"/>
  <c r="DX682" i="2"/>
  <c r="DW682" i="2"/>
  <c r="DV682" i="2"/>
  <c r="DU682" i="2"/>
  <c r="DT682" i="2"/>
  <c r="DS682" i="2"/>
  <c r="EA681" i="2"/>
  <c r="DZ681" i="2"/>
  <c r="DY681" i="2"/>
  <c r="DX681" i="2"/>
  <c r="DW681" i="2"/>
  <c r="DV681" i="2"/>
  <c r="DU681" i="2"/>
  <c r="DT681" i="2"/>
  <c r="DS681" i="2"/>
  <c r="EA680" i="2"/>
  <c r="DZ680" i="2"/>
  <c r="DY680" i="2"/>
  <c r="DX680" i="2"/>
  <c r="DW680" i="2"/>
  <c r="DV680" i="2"/>
  <c r="DU680" i="2"/>
  <c r="DT680" i="2"/>
  <c r="DS680" i="2"/>
  <c r="EA679" i="2"/>
  <c r="DZ679" i="2"/>
  <c r="DY679" i="2"/>
  <c r="DX679" i="2"/>
  <c r="DW679" i="2"/>
  <c r="DV679" i="2"/>
  <c r="DU679" i="2"/>
  <c r="DT679" i="2"/>
  <c r="DS679" i="2"/>
  <c r="EA678" i="2"/>
  <c r="DZ678" i="2"/>
  <c r="DY678" i="2"/>
  <c r="DX678" i="2"/>
  <c r="DW678" i="2"/>
  <c r="DV678" i="2"/>
  <c r="DU678" i="2"/>
  <c r="DT678" i="2"/>
  <c r="DS678" i="2"/>
  <c r="EA677" i="2"/>
  <c r="DZ677" i="2"/>
  <c r="DY677" i="2"/>
  <c r="DX677" i="2"/>
  <c r="DW677" i="2"/>
  <c r="DV677" i="2"/>
  <c r="DU677" i="2"/>
  <c r="DT677" i="2"/>
  <c r="DS677" i="2"/>
  <c r="EA676" i="2"/>
  <c r="DZ676" i="2"/>
  <c r="DY676" i="2"/>
  <c r="DX676" i="2"/>
  <c r="DW676" i="2"/>
  <c r="DV676" i="2"/>
  <c r="DU676" i="2"/>
  <c r="DT676" i="2"/>
  <c r="DS676" i="2"/>
  <c r="EA675" i="2"/>
  <c r="DZ675" i="2"/>
  <c r="DY675" i="2"/>
  <c r="DX675" i="2"/>
  <c r="DW675" i="2"/>
  <c r="DV675" i="2"/>
  <c r="DU675" i="2"/>
  <c r="DT675" i="2"/>
  <c r="DS675" i="2"/>
  <c r="EA674" i="2"/>
  <c r="DZ674" i="2"/>
  <c r="DY674" i="2"/>
  <c r="DX674" i="2"/>
  <c r="DW674" i="2"/>
  <c r="DV674" i="2"/>
  <c r="DU674" i="2"/>
  <c r="DT674" i="2"/>
  <c r="DS674" i="2"/>
  <c r="EA673" i="2"/>
  <c r="DZ673" i="2"/>
  <c r="DY673" i="2"/>
  <c r="DX673" i="2"/>
  <c r="DW673" i="2"/>
  <c r="DV673" i="2"/>
  <c r="DU673" i="2"/>
  <c r="DT673" i="2"/>
  <c r="DS673" i="2"/>
  <c r="EA672" i="2"/>
  <c r="DZ672" i="2"/>
  <c r="DY672" i="2"/>
  <c r="DX672" i="2"/>
  <c r="DW672" i="2"/>
  <c r="DV672" i="2"/>
  <c r="DU672" i="2"/>
  <c r="DT672" i="2"/>
  <c r="DS672" i="2"/>
  <c r="EA671" i="2"/>
  <c r="DZ671" i="2"/>
  <c r="DY671" i="2"/>
  <c r="DX671" i="2"/>
  <c r="DW671" i="2"/>
  <c r="DV671" i="2"/>
  <c r="DU671" i="2"/>
  <c r="DT671" i="2"/>
  <c r="DS671" i="2"/>
  <c r="EA670" i="2"/>
  <c r="DZ670" i="2"/>
  <c r="DY670" i="2"/>
  <c r="DX670" i="2"/>
  <c r="DW670" i="2"/>
  <c r="DV670" i="2"/>
  <c r="DU670" i="2"/>
  <c r="DT670" i="2"/>
  <c r="DS670" i="2"/>
  <c r="EA669" i="2"/>
  <c r="DZ669" i="2"/>
  <c r="DY669" i="2"/>
  <c r="DX669" i="2"/>
  <c r="DW669" i="2"/>
  <c r="DV669" i="2"/>
  <c r="DU669" i="2"/>
  <c r="DT669" i="2"/>
  <c r="DS669" i="2"/>
  <c r="EA668" i="2"/>
  <c r="DZ668" i="2"/>
  <c r="DY668" i="2"/>
  <c r="DX668" i="2"/>
  <c r="DW668" i="2"/>
  <c r="DV668" i="2"/>
  <c r="DU668" i="2"/>
  <c r="DT668" i="2"/>
  <c r="DS668" i="2"/>
  <c r="EA667" i="2"/>
  <c r="DZ667" i="2"/>
  <c r="DY667" i="2"/>
  <c r="DX667" i="2"/>
  <c r="DW667" i="2"/>
  <c r="DV667" i="2"/>
  <c r="DU667" i="2"/>
  <c r="DT667" i="2"/>
  <c r="DS667" i="2"/>
  <c r="EA666" i="2"/>
  <c r="DZ666" i="2"/>
  <c r="DY666" i="2"/>
  <c r="DX666" i="2"/>
  <c r="DW666" i="2"/>
  <c r="DV666" i="2"/>
  <c r="DU666" i="2"/>
  <c r="DT666" i="2"/>
  <c r="DS666" i="2"/>
  <c r="EA665" i="2"/>
  <c r="DZ665" i="2"/>
  <c r="DY665" i="2"/>
  <c r="DX665" i="2"/>
  <c r="DW665" i="2"/>
  <c r="DV665" i="2"/>
  <c r="DU665" i="2"/>
  <c r="DT665" i="2"/>
  <c r="DS665" i="2"/>
  <c r="EA664" i="2"/>
  <c r="DZ664" i="2"/>
  <c r="DY664" i="2"/>
  <c r="DX664" i="2"/>
  <c r="DW664" i="2"/>
  <c r="DV664" i="2"/>
  <c r="DU664" i="2"/>
  <c r="DT664" i="2"/>
  <c r="DS664" i="2"/>
  <c r="EA663" i="2"/>
  <c r="DZ663" i="2"/>
  <c r="DY663" i="2"/>
  <c r="DX663" i="2"/>
  <c r="DW663" i="2"/>
  <c r="DV663" i="2"/>
  <c r="DU663" i="2"/>
  <c r="DT663" i="2"/>
  <c r="DS663" i="2"/>
  <c r="EA662" i="2"/>
  <c r="DZ662" i="2"/>
  <c r="DY662" i="2"/>
  <c r="DX662" i="2"/>
  <c r="DW662" i="2"/>
  <c r="DV662" i="2"/>
  <c r="DU662" i="2"/>
  <c r="DT662" i="2"/>
  <c r="DS662" i="2"/>
  <c r="EA661" i="2"/>
  <c r="DZ661" i="2"/>
  <c r="DY661" i="2"/>
  <c r="DX661" i="2"/>
  <c r="DW661" i="2"/>
  <c r="DV661" i="2"/>
  <c r="DU661" i="2"/>
  <c r="DT661" i="2"/>
  <c r="DS661" i="2"/>
  <c r="EA660" i="2"/>
  <c r="DZ660" i="2"/>
  <c r="DY660" i="2"/>
  <c r="DX660" i="2"/>
  <c r="DW660" i="2"/>
  <c r="DV660" i="2"/>
  <c r="DU660" i="2"/>
  <c r="DT660" i="2"/>
  <c r="DS660" i="2"/>
  <c r="EA659" i="2"/>
  <c r="DZ659" i="2"/>
  <c r="DY659" i="2"/>
  <c r="DX659" i="2"/>
  <c r="DW659" i="2"/>
  <c r="DV659" i="2"/>
  <c r="DU659" i="2"/>
  <c r="DT659" i="2"/>
  <c r="DS659" i="2"/>
  <c r="EA658" i="2"/>
  <c r="DZ658" i="2"/>
  <c r="DY658" i="2"/>
  <c r="DX658" i="2"/>
  <c r="DW658" i="2"/>
  <c r="DV658" i="2"/>
  <c r="DU658" i="2"/>
  <c r="DT658" i="2"/>
  <c r="DS658" i="2"/>
  <c r="EA657" i="2"/>
  <c r="DZ657" i="2"/>
  <c r="DY657" i="2"/>
  <c r="DX657" i="2"/>
  <c r="DW657" i="2"/>
  <c r="DV657" i="2"/>
  <c r="DU657" i="2"/>
  <c r="DT657" i="2"/>
  <c r="DS657" i="2"/>
  <c r="EA656" i="2"/>
  <c r="DZ656" i="2"/>
  <c r="DY656" i="2"/>
  <c r="DX656" i="2"/>
  <c r="DW656" i="2"/>
  <c r="DV656" i="2"/>
  <c r="DU656" i="2"/>
  <c r="DT656" i="2"/>
  <c r="DS656" i="2"/>
  <c r="EA655" i="2"/>
  <c r="DZ655" i="2"/>
  <c r="DY655" i="2"/>
  <c r="DX655" i="2"/>
  <c r="DW655" i="2"/>
  <c r="DV655" i="2"/>
  <c r="DU655" i="2"/>
  <c r="DT655" i="2"/>
  <c r="DS655" i="2"/>
  <c r="EA654" i="2"/>
  <c r="DZ654" i="2"/>
  <c r="DY654" i="2"/>
  <c r="DX654" i="2"/>
  <c r="DW654" i="2"/>
  <c r="DV654" i="2"/>
  <c r="DU654" i="2"/>
  <c r="DT654" i="2"/>
  <c r="DS654" i="2"/>
  <c r="EA653" i="2"/>
  <c r="DZ653" i="2"/>
  <c r="DY653" i="2"/>
  <c r="DX653" i="2"/>
  <c r="DW653" i="2"/>
  <c r="DV653" i="2"/>
  <c r="DU653" i="2"/>
  <c r="DT653" i="2"/>
  <c r="DS653" i="2"/>
  <c r="EA652" i="2"/>
  <c r="DZ652" i="2"/>
  <c r="DY652" i="2"/>
  <c r="DX652" i="2"/>
  <c r="DW652" i="2"/>
  <c r="DV652" i="2"/>
  <c r="DU652" i="2"/>
  <c r="DT652" i="2"/>
  <c r="DS652" i="2"/>
  <c r="EA651" i="2"/>
  <c r="DZ651" i="2"/>
  <c r="DY651" i="2"/>
  <c r="DX651" i="2"/>
  <c r="DW651" i="2"/>
  <c r="DV651" i="2"/>
  <c r="DU651" i="2"/>
  <c r="DT651" i="2"/>
  <c r="DS651" i="2"/>
  <c r="EA650" i="2"/>
  <c r="DZ650" i="2"/>
  <c r="DY650" i="2"/>
  <c r="DX650" i="2"/>
  <c r="DW650" i="2"/>
  <c r="DV650" i="2"/>
  <c r="DU650" i="2"/>
  <c r="DT650" i="2"/>
  <c r="DS650" i="2"/>
  <c r="EA649" i="2"/>
  <c r="DZ649" i="2"/>
  <c r="DY649" i="2"/>
  <c r="DX649" i="2"/>
  <c r="DW649" i="2"/>
  <c r="DV649" i="2"/>
  <c r="DU649" i="2"/>
  <c r="DT649" i="2"/>
  <c r="DS649" i="2"/>
  <c r="EA648" i="2"/>
  <c r="DZ648" i="2"/>
  <c r="DY648" i="2"/>
  <c r="DX648" i="2"/>
  <c r="DW648" i="2"/>
  <c r="DV648" i="2"/>
  <c r="DU648" i="2"/>
  <c r="DT648" i="2"/>
  <c r="DS648" i="2"/>
  <c r="EA647" i="2"/>
  <c r="DZ647" i="2"/>
  <c r="DY647" i="2"/>
  <c r="DX647" i="2"/>
  <c r="DW647" i="2"/>
  <c r="DV647" i="2"/>
  <c r="DU647" i="2"/>
  <c r="DT647" i="2"/>
  <c r="DS647" i="2"/>
  <c r="EA646" i="2"/>
  <c r="DZ646" i="2"/>
  <c r="DY646" i="2"/>
  <c r="DX646" i="2"/>
  <c r="DW646" i="2"/>
  <c r="DV646" i="2"/>
  <c r="DU646" i="2"/>
  <c r="DT646" i="2"/>
  <c r="DS646" i="2"/>
  <c r="EA645" i="2"/>
  <c r="DZ645" i="2"/>
  <c r="DY645" i="2"/>
  <c r="DX645" i="2"/>
  <c r="DW645" i="2"/>
  <c r="DV645" i="2"/>
  <c r="DU645" i="2"/>
  <c r="DT645" i="2"/>
  <c r="DS645" i="2"/>
  <c r="EA644" i="2"/>
  <c r="DZ644" i="2"/>
  <c r="DY644" i="2"/>
  <c r="DX644" i="2"/>
  <c r="DW644" i="2"/>
  <c r="DV644" i="2"/>
  <c r="DU644" i="2"/>
  <c r="DT644" i="2"/>
  <c r="DS644" i="2"/>
  <c r="EA643" i="2"/>
  <c r="DZ643" i="2"/>
  <c r="DY643" i="2"/>
  <c r="DX643" i="2"/>
  <c r="DW643" i="2"/>
  <c r="DV643" i="2"/>
  <c r="DU643" i="2"/>
  <c r="DT643" i="2"/>
  <c r="DS643" i="2"/>
  <c r="EA642" i="2"/>
  <c r="DZ642" i="2"/>
  <c r="DY642" i="2"/>
  <c r="DX642" i="2"/>
  <c r="DW642" i="2"/>
  <c r="DV642" i="2"/>
  <c r="DU642" i="2"/>
  <c r="DT642" i="2"/>
  <c r="DS642" i="2"/>
  <c r="EA641" i="2"/>
  <c r="DZ641" i="2"/>
  <c r="DY641" i="2"/>
  <c r="DX641" i="2"/>
  <c r="DW641" i="2"/>
  <c r="DV641" i="2"/>
  <c r="DU641" i="2"/>
  <c r="DT641" i="2"/>
  <c r="DS641" i="2"/>
  <c r="EA640" i="2"/>
  <c r="DZ640" i="2"/>
  <c r="DY640" i="2"/>
  <c r="DX640" i="2"/>
  <c r="DW640" i="2"/>
  <c r="DV640" i="2"/>
  <c r="DU640" i="2"/>
  <c r="DT640" i="2"/>
  <c r="DS640" i="2"/>
  <c r="EA639" i="2"/>
  <c r="DZ639" i="2"/>
  <c r="DY639" i="2"/>
  <c r="DX639" i="2"/>
  <c r="DW639" i="2"/>
  <c r="DV639" i="2"/>
  <c r="DU639" i="2"/>
  <c r="DT639" i="2"/>
  <c r="DS639" i="2"/>
  <c r="EA638" i="2"/>
  <c r="DZ638" i="2"/>
  <c r="DY638" i="2"/>
  <c r="DX638" i="2"/>
  <c r="DW638" i="2"/>
  <c r="DV638" i="2"/>
  <c r="DU638" i="2"/>
  <c r="DT638" i="2"/>
  <c r="DS638" i="2"/>
  <c r="EA637" i="2"/>
  <c r="DZ637" i="2"/>
  <c r="DY637" i="2"/>
  <c r="DX637" i="2"/>
  <c r="DW637" i="2"/>
  <c r="DV637" i="2"/>
  <c r="DU637" i="2"/>
  <c r="DT637" i="2"/>
  <c r="DS637" i="2"/>
  <c r="EA636" i="2"/>
  <c r="DZ636" i="2"/>
  <c r="DY636" i="2"/>
  <c r="DX636" i="2"/>
  <c r="DW636" i="2"/>
  <c r="DV636" i="2"/>
  <c r="DU636" i="2"/>
  <c r="DT636" i="2"/>
  <c r="DS636" i="2"/>
  <c r="EA635" i="2"/>
  <c r="DZ635" i="2"/>
  <c r="DY635" i="2"/>
  <c r="DX635" i="2"/>
  <c r="DW635" i="2"/>
  <c r="DV635" i="2"/>
  <c r="DU635" i="2"/>
  <c r="DT635" i="2"/>
  <c r="DS635" i="2"/>
  <c r="EA634" i="2"/>
  <c r="DZ634" i="2"/>
  <c r="DY634" i="2"/>
  <c r="DX634" i="2"/>
  <c r="DW634" i="2"/>
  <c r="DV634" i="2"/>
  <c r="DU634" i="2"/>
  <c r="DT634" i="2"/>
  <c r="DS634" i="2"/>
  <c r="EA633" i="2"/>
  <c r="DZ633" i="2"/>
  <c r="DY633" i="2"/>
  <c r="DX633" i="2"/>
  <c r="DW633" i="2"/>
  <c r="DV633" i="2"/>
  <c r="DU633" i="2"/>
  <c r="DT633" i="2"/>
  <c r="DS633" i="2"/>
  <c r="EA632" i="2"/>
  <c r="DZ632" i="2"/>
  <c r="DY632" i="2"/>
  <c r="DX632" i="2"/>
  <c r="DW632" i="2"/>
  <c r="DV632" i="2"/>
  <c r="DU632" i="2"/>
  <c r="DT632" i="2"/>
  <c r="DS632" i="2"/>
  <c r="EA631" i="2"/>
  <c r="DZ631" i="2"/>
  <c r="DY631" i="2"/>
  <c r="DX631" i="2"/>
  <c r="DW631" i="2"/>
  <c r="DV631" i="2"/>
  <c r="DU631" i="2"/>
  <c r="DT631" i="2"/>
  <c r="DS631" i="2"/>
  <c r="EA630" i="2"/>
  <c r="DZ630" i="2"/>
  <c r="DY630" i="2"/>
  <c r="DX630" i="2"/>
  <c r="DW630" i="2"/>
  <c r="DV630" i="2"/>
  <c r="DU630" i="2"/>
  <c r="DT630" i="2"/>
  <c r="DS630" i="2"/>
  <c r="EA629" i="2"/>
  <c r="DZ629" i="2"/>
  <c r="DY629" i="2"/>
  <c r="DX629" i="2"/>
  <c r="DW629" i="2"/>
  <c r="DV629" i="2"/>
  <c r="DU629" i="2"/>
  <c r="DT629" i="2"/>
  <c r="DS629" i="2"/>
  <c r="EA628" i="2"/>
  <c r="DZ628" i="2"/>
  <c r="DY628" i="2"/>
  <c r="DX628" i="2"/>
  <c r="DW628" i="2"/>
  <c r="DV628" i="2"/>
  <c r="DU628" i="2"/>
  <c r="DT628" i="2"/>
  <c r="DS628" i="2"/>
  <c r="EA627" i="2"/>
  <c r="DZ627" i="2"/>
  <c r="DY627" i="2"/>
  <c r="DX627" i="2"/>
  <c r="DW627" i="2"/>
  <c r="DV627" i="2"/>
  <c r="DU627" i="2"/>
  <c r="DT627" i="2"/>
  <c r="DS627" i="2"/>
  <c r="EA626" i="2"/>
  <c r="DZ626" i="2"/>
  <c r="DY626" i="2"/>
  <c r="DX626" i="2"/>
  <c r="DW626" i="2"/>
  <c r="DV626" i="2"/>
  <c r="DU626" i="2"/>
  <c r="DT626" i="2"/>
  <c r="DS626" i="2"/>
  <c r="EA625" i="2"/>
  <c r="DZ625" i="2"/>
  <c r="DY625" i="2"/>
  <c r="DX625" i="2"/>
  <c r="DW625" i="2"/>
  <c r="DV625" i="2"/>
  <c r="DU625" i="2"/>
  <c r="DT625" i="2"/>
  <c r="DS625" i="2"/>
  <c r="EA624" i="2"/>
  <c r="DZ624" i="2"/>
  <c r="DY624" i="2"/>
  <c r="DX624" i="2"/>
  <c r="DW624" i="2"/>
  <c r="DV624" i="2"/>
  <c r="DU624" i="2"/>
  <c r="DT624" i="2"/>
  <c r="DS624" i="2"/>
  <c r="EA623" i="2"/>
  <c r="DZ623" i="2"/>
  <c r="DY623" i="2"/>
  <c r="DX623" i="2"/>
  <c r="DW623" i="2"/>
  <c r="DV623" i="2"/>
  <c r="DU623" i="2"/>
  <c r="DT623" i="2"/>
  <c r="DS623" i="2"/>
  <c r="EA622" i="2"/>
  <c r="DZ622" i="2"/>
  <c r="DY622" i="2"/>
  <c r="DX622" i="2"/>
  <c r="DW622" i="2"/>
  <c r="DV622" i="2"/>
  <c r="DU622" i="2"/>
  <c r="DT622" i="2"/>
  <c r="DS622" i="2"/>
  <c r="EA621" i="2"/>
  <c r="DZ621" i="2"/>
  <c r="DY621" i="2"/>
  <c r="DX621" i="2"/>
  <c r="DW621" i="2"/>
  <c r="DV621" i="2"/>
  <c r="DU621" i="2"/>
  <c r="DT621" i="2"/>
  <c r="DS621" i="2"/>
  <c r="EA620" i="2"/>
  <c r="DZ620" i="2"/>
  <c r="DY620" i="2"/>
  <c r="DX620" i="2"/>
  <c r="DW620" i="2"/>
  <c r="DV620" i="2"/>
  <c r="DU620" i="2"/>
  <c r="DT620" i="2"/>
  <c r="DS620" i="2"/>
  <c r="EA619" i="2"/>
  <c r="DZ619" i="2"/>
  <c r="DY619" i="2"/>
  <c r="DX619" i="2"/>
  <c r="DW619" i="2"/>
  <c r="DV619" i="2"/>
  <c r="DU619" i="2"/>
  <c r="DT619" i="2"/>
  <c r="DS619" i="2"/>
  <c r="EA618" i="2"/>
  <c r="DZ618" i="2"/>
  <c r="DY618" i="2"/>
  <c r="DX618" i="2"/>
  <c r="DW618" i="2"/>
  <c r="DV618" i="2"/>
  <c r="DU618" i="2"/>
  <c r="DT618" i="2"/>
  <c r="DS618" i="2"/>
  <c r="EA617" i="2"/>
  <c r="DZ617" i="2"/>
  <c r="DY617" i="2"/>
  <c r="DX617" i="2"/>
  <c r="DW617" i="2"/>
  <c r="DV617" i="2"/>
  <c r="DU617" i="2"/>
  <c r="DT617" i="2"/>
  <c r="DS617" i="2"/>
  <c r="EA616" i="2"/>
  <c r="DZ616" i="2"/>
  <c r="DY616" i="2"/>
  <c r="DX616" i="2"/>
  <c r="DW616" i="2"/>
  <c r="DV616" i="2"/>
  <c r="DU616" i="2"/>
  <c r="DT616" i="2"/>
  <c r="DS616" i="2"/>
  <c r="EA615" i="2"/>
  <c r="DZ615" i="2"/>
  <c r="DY615" i="2"/>
  <c r="DX615" i="2"/>
  <c r="DW615" i="2"/>
  <c r="DV615" i="2"/>
  <c r="DU615" i="2"/>
  <c r="DT615" i="2"/>
  <c r="DS615" i="2"/>
  <c r="EA614" i="2"/>
  <c r="DZ614" i="2"/>
  <c r="DY614" i="2"/>
  <c r="DX614" i="2"/>
  <c r="DW614" i="2"/>
  <c r="DV614" i="2"/>
  <c r="DU614" i="2"/>
  <c r="DT614" i="2"/>
  <c r="DS614" i="2"/>
  <c r="EA613" i="2"/>
  <c r="DZ613" i="2"/>
  <c r="DY613" i="2"/>
  <c r="DX613" i="2"/>
  <c r="DW613" i="2"/>
  <c r="DV613" i="2"/>
  <c r="DU613" i="2"/>
  <c r="DT613" i="2"/>
  <c r="DS613" i="2"/>
  <c r="EA612" i="2"/>
  <c r="DZ612" i="2"/>
  <c r="DY612" i="2"/>
  <c r="DX612" i="2"/>
  <c r="DW612" i="2"/>
  <c r="DV612" i="2"/>
  <c r="DU612" i="2"/>
  <c r="DT612" i="2"/>
  <c r="DS612" i="2"/>
  <c r="EA611" i="2"/>
  <c r="DZ611" i="2"/>
  <c r="DY611" i="2"/>
  <c r="DX611" i="2"/>
  <c r="DW611" i="2"/>
  <c r="DV611" i="2"/>
  <c r="DU611" i="2"/>
  <c r="DT611" i="2"/>
  <c r="DS611" i="2"/>
  <c r="EA610" i="2"/>
  <c r="DZ610" i="2"/>
  <c r="DY610" i="2"/>
  <c r="DX610" i="2"/>
  <c r="DW610" i="2"/>
  <c r="DV610" i="2"/>
  <c r="DU610" i="2"/>
  <c r="DT610" i="2"/>
  <c r="DS610" i="2"/>
  <c r="EA609" i="2"/>
  <c r="DZ609" i="2"/>
  <c r="DY609" i="2"/>
  <c r="DX609" i="2"/>
  <c r="DW609" i="2"/>
  <c r="DV609" i="2"/>
  <c r="DU609" i="2"/>
  <c r="DT609" i="2"/>
  <c r="DS609" i="2"/>
  <c r="EA608" i="2"/>
  <c r="DZ608" i="2"/>
  <c r="DY608" i="2"/>
  <c r="DX608" i="2"/>
  <c r="DW608" i="2"/>
  <c r="DV608" i="2"/>
  <c r="DU608" i="2"/>
  <c r="DT608" i="2"/>
  <c r="DS608" i="2"/>
  <c r="EA607" i="2"/>
  <c r="DZ607" i="2"/>
  <c r="DY607" i="2"/>
  <c r="DX607" i="2"/>
  <c r="DW607" i="2"/>
  <c r="DV607" i="2"/>
  <c r="DU607" i="2"/>
  <c r="DT607" i="2"/>
  <c r="DS607" i="2"/>
  <c r="EA606" i="2"/>
  <c r="DZ606" i="2"/>
  <c r="DY606" i="2"/>
  <c r="DX606" i="2"/>
  <c r="DW606" i="2"/>
  <c r="DV606" i="2"/>
  <c r="DU606" i="2"/>
  <c r="DT606" i="2"/>
  <c r="DS606" i="2"/>
  <c r="EA605" i="2"/>
  <c r="DZ605" i="2"/>
  <c r="DY605" i="2"/>
  <c r="DX605" i="2"/>
  <c r="DW605" i="2"/>
  <c r="DV605" i="2"/>
  <c r="DU605" i="2"/>
  <c r="DT605" i="2"/>
  <c r="DS605" i="2"/>
  <c r="EA604" i="2"/>
  <c r="DZ604" i="2"/>
  <c r="DY604" i="2"/>
  <c r="DX604" i="2"/>
  <c r="DW604" i="2"/>
  <c r="DV604" i="2"/>
  <c r="DU604" i="2"/>
  <c r="DT604" i="2"/>
  <c r="DS604" i="2"/>
  <c r="EA603" i="2"/>
  <c r="DZ603" i="2"/>
  <c r="DY603" i="2"/>
  <c r="DX603" i="2"/>
  <c r="DW603" i="2"/>
  <c r="DV603" i="2"/>
  <c r="DU603" i="2"/>
  <c r="DT603" i="2"/>
  <c r="DS603" i="2"/>
  <c r="EA602" i="2"/>
  <c r="DZ602" i="2"/>
  <c r="DY602" i="2"/>
  <c r="DX602" i="2"/>
  <c r="DW602" i="2"/>
  <c r="DV602" i="2"/>
  <c r="DU602" i="2"/>
  <c r="DT602" i="2"/>
  <c r="DS602" i="2"/>
  <c r="EA601" i="2"/>
  <c r="DZ601" i="2"/>
  <c r="DY601" i="2"/>
  <c r="DX601" i="2"/>
  <c r="DW601" i="2"/>
  <c r="DV601" i="2"/>
  <c r="DU601" i="2"/>
  <c r="DT601" i="2"/>
  <c r="DS601" i="2"/>
  <c r="EA600" i="2"/>
  <c r="DZ600" i="2"/>
  <c r="DY600" i="2"/>
  <c r="DX600" i="2"/>
  <c r="DW600" i="2"/>
  <c r="DV600" i="2"/>
  <c r="DU600" i="2"/>
  <c r="DT600" i="2"/>
  <c r="DS600" i="2"/>
  <c r="EA599" i="2"/>
  <c r="DZ599" i="2"/>
  <c r="DY599" i="2"/>
  <c r="DX599" i="2"/>
  <c r="DW599" i="2"/>
  <c r="DV599" i="2"/>
  <c r="DU599" i="2"/>
  <c r="DT599" i="2"/>
  <c r="DS599" i="2"/>
  <c r="EA598" i="2"/>
  <c r="DZ598" i="2"/>
  <c r="DY598" i="2"/>
  <c r="DX598" i="2"/>
  <c r="DW598" i="2"/>
  <c r="DV598" i="2"/>
  <c r="DU598" i="2"/>
  <c r="DT598" i="2"/>
  <c r="DS598" i="2"/>
  <c r="EA597" i="2"/>
  <c r="DZ597" i="2"/>
  <c r="DY597" i="2"/>
  <c r="DX597" i="2"/>
  <c r="DW597" i="2"/>
  <c r="DV597" i="2"/>
  <c r="DU597" i="2"/>
  <c r="DT597" i="2"/>
  <c r="DS597" i="2"/>
  <c r="EA596" i="2"/>
  <c r="DZ596" i="2"/>
  <c r="DY596" i="2"/>
  <c r="DX596" i="2"/>
  <c r="DW596" i="2"/>
  <c r="DV596" i="2"/>
  <c r="DU596" i="2"/>
  <c r="DT596" i="2"/>
  <c r="DS596" i="2"/>
  <c r="EA595" i="2"/>
  <c r="DZ595" i="2"/>
  <c r="DY595" i="2"/>
  <c r="DX595" i="2"/>
  <c r="DW595" i="2"/>
  <c r="DV595" i="2"/>
  <c r="DU595" i="2"/>
  <c r="DT595" i="2"/>
  <c r="DS595" i="2"/>
  <c r="EA594" i="2"/>
  <c r="DZ594" i="2"/>
  <c r="DY594" i="2"/>
  <c r="DX594" i="2"/>
  <c r="DW594" i="2"/>
  <c r="DV594" i="2"/>
  <c r="DU594" i="2"/>
  <c r="DT594" i="2"/>
  <c r="DS594" i="2"/>
  <c r="EA593" i="2"/>
  <c r="DZ593" i="2"/>
  <c r="DY593" i="2"/>
  <c r="DX593" i="2"/>
  <c r="DW593" i="2"/>
  <c r="DV593" i="2"/>
  <c r="DU593" i="2"/>
  <c r="DT593" i="2"/>
  <c r="DS593" i="2"/>
  <c r="EA592" i="2"/>
  <c r="DZ592" i="2"/>
  <c r="DY592" i="2"/>
  <c r="DX592" i="2"/>
  <c r="DW592" i="2"/>
  <c r="DV592" i="2"/>
  <c r="DU592" i="2"/>
  <c r="DT592" i="2"/>
  <c r="DS592" i="2"/>
  <c r="EA591" i="2"/>
  <c r="DZ591" i="2"/>
  <c r="DY591" i="2"/>
  <c r="DX591" i="2"/>
  <c r="DW591" i="2"/>
  <c r="DV591" i="2"/>
  <c r="DU591" i="2"/>
  <c r="DT591" i="2"/>
  <c r="DS591" i="2"/>
  <c r="EA590" i="2"/>
  <c r="DZ590" i="2"/>
  <c r="DY590" i="2"/>
  <c r="DX590" i="2"/>
  <c r="DW590" i="2"/>
  <c r="DV590" i="2"/>
  <c r="DU590" i="2"/>
  <c r="DT590" i="2"/>
  <c r="DS590" i="2"/>
  <c r="EA589" i="2"/>
  <c r="DZ589" i="2"/>
  <c r="DY589" i="2"/>
  <c r="DX589" i="2"/>
  <c r="DW589" i="2"/>
  <c r="DV589" i="2"/>
  <c r="DU589" i="2"/>
  <c r="DT589" i="2"/>
  <c r="DS589" i="2"/>
  <c r="EA588" i="2"/>
  <c r="DZ588" i="2"/>
  <c r="DY588" i="2"/>
  <c r="DX588" i="2"/>
  <c r="DW588" i="2"/>
  <c r="DV588" i="2"/>
  <c r="DU588" i="2"/>
  <c r="DT588" i="2"/>
  <c r="DS588" i="2"/>
  <c r="EA587" i="2"/>
  <c r="DZ587" i="2"/>
  <c r="DY587" i="2"/>
  <c r="DX587" i="2"/>
  <c r="DW587" i="2"/>
  <c r="DV587" i="2"/>
  <c r="DU587" i="2"/>
  <c r="DT587" i="2"/>
  <c r="DS587" i="2"/>
  <c r="EA586" i="2"/>
  <c r="DZ586" i="2"/>
  <c r="DY586" i="2"/>
  <c r="DX586" i="2"/>
  <c r="DW586" i="2"/>
  <c r="DV586" i="2"/>
  <c r="DU586" i="2"/>
  <c r="DT586" i="2"/>
  <c r="DS586" i="2"/>
  <c r="EA585" i="2"/>
  <c r="DZ585" i="2"/>
  <c r="DY585" i="2"/>
  <c r="DX585" i="2"/>
  <c r="DW585" i="2"/>
  <c r="DV585" i="2"/>
  <c r="DU585" i="2"/>
  <c r="DT585" i="2"/>
  <c r="DS585" i="2"/>
  <c r="EA584" i="2"/>
  <c r="DZ584" i="2"/>
  <c r="DY584" i="2"/>
  <c r="DX584" i="2"/>
  <c r="DW584" i="2"/>
  <c r="DV584" i="2"/>
  <c r="DU584" i="2"/>
  <c r="DT584" i="2"/>
  <c r="DS584" i="2"/>
  <c r="EA583" i="2"/>
  <c r="DZ583" i="2"/>
  <c r="DY583" i="2"/>
  <c r="DX583" i="2"/>
  <c r="DW583" i="2"/>
  <c r="DV583" i="2"/>
  <c r="DU583" i="2"/>
  <c r="DT583" i="2"/>
  <c r="DS583" i="2"/>
  <c r="EA582" i="2"/>
  <c r="DZ582" i="2"/>
  <c r="DY582" i="2"/>
  <c r="DX582" i="2"/>
  <c r="DW582" i="2"/>
  <c r="DV582" i="2"/>
  <c r="DU582" i="2"/>
  <c r="DT582" i="2"/>
  <c r="DS582" i="2"/>
  <c r="EA581" i="2"/>
  <c r="DZ581" i="2"/>
  <c r="DY581" i="2"/>
  <c r="DX581" i="2"/>
  <c r="DW581" i="2"/>
  <c r="DV581" i="2"/>
  <c r="DU581" i="2"/>
  <c r="DT581" i="2"/>
  <c r="DS581" i="2"/>
  <c r="EA580" i="2"/>
  <c r="DZ580" i="2"/>
  <c r="DY580" i="2"/>
  <c r="DX580" i="2"/>
  <c r="DW580" i="2"/>
  <c r="DV580" i="2"/>
  <c r="DU580" i="2"/>
  <c r="DT580" i="2"/>
  <c r="DS580" i="2"/>
  <c r="EA579" i="2"/>
  <c r="DZ579" i="2"/>
  <c r="DY579" i="2"/>
  <c r="DX579" i="2"/>
  <c r="DW579" i="2"/>
  <c r="DV579" i="2"/>
  <c r="DU579" i="2"/>
  <c r="DT579" i="2"/>
  <c r="DS579" i="2"/>
  <c r="EA578" i="2"/>
  <c r="DZ578" i="2"/>
  <c r="DY578" i="2"/>
  <c r="DX578" i="2"/>
  <c r="DW578" i="2"/>
  <c r="DV578" i="2"/>
  <c r="DU578" i="2"/>
  <c r="DT578" i="2"/>
  <c r="DS578" i="2"/>
  <c r="EA577" i="2"/>
  <c r="DZ577" i="2"/>
  <c r="DY577" i="2"/>
  <c r="DX577" i="2"/>
  <c r="DW577" i="2"/>
  <c r="DV577" i="2"/>
  <c r="DU577" i="2"/>
  <c r="DT577" i="2"/>
  <c r="DS577" i="2"/>
  <c r="EA576" i="2"/>
  <c r="DZ576" i="2"/>
  <c r="DY576" i="2"/>
  <c r="DX576" i="2"/>
  <c r="DW576" i="2"/>
  <c r="DV576" i="2"/>
  <c r="DU576" i="2"/>
  <c r="DT576" i="2"/>
  <c r="DS576" i="2"/>
  <c r="EA575" i="2"/>
  <c r="DZ575" i="2"/>
  <c r="DY575" i="2"/>
  <c r="DX575" i="2"/>
  <c r="DW575" i="2"/>
  <c r="DV575" i="2"/>
  <c r="DU575" i="2"/>
  <c r="DT575" i="2"/>
  <c r="DS575" i="2"/>
  <c r="EA574" i="2"/>
  <c r="DZ574" i="2"/>
  <c r="DY574" i="2"/>
  <c r="DX574" i="2"/>
  <c r="DW574" i="2"/>
  <c r="DV574" i="2"/>
  <c r="DU574" i="2"/>
  <c r="DT574" i="2"/>
  <c r="DS574" i="2"/>
  <c r="EA573" i="2"/>
  <c r="DZ573" i="2"/>
  <c r="DY573" i="2"/>
  <c r="DX573" i="2"/>
  <c r="DW573" i="2"/>
  <c r="DV573" i="2"/>
  <c r="DU573" i="2"/>
  <c r="DT573" i="2"/>
  <c r="DS573" i="2"/>
  <c r="EA572" i="2"/>
  <c r="DZ572" i="2"/>
  <c r="DY572" i="2"/>
  <c r="DX572" i="2"/>
  <c r="DW572" i="2"/>
  <c r="DV572" i="2"/>
  <c r="DU572" i="2"/>
  <c r="DT572" i="2"/>
  <c r="DS572" i="2"/>
  <c r="EA571" i="2"/>
  <c r="DZ571" i="2"/>
  <c r="DY571" i="2"/>
  <c r="DX571" i="2"/>
  <c r="DW571" i="2"/>
  <c r="DV571" i="2"/>
  <c r="DU571" i="2"/>
  <c r="DT571" i="2"/>
  <c r="DS571" i="2"/>
  <c r="EA570" i="2"/>
  <c r="DZ570" i="2"/>
  <c r="DY570" i="2"/>
  <c r="DX570" i="2"/>
  <c r="DW570" i="2"/>
  <c r="DV570" i="2"/>
  <c r="DU570" i="2"/>
  <c r="DT570" i="2"/>
  <c r="DS570" i="2"/>
  <c r="EA569" i="2"/>
  <c r="DZ569" i="2"/>
  <c r="DY569" i="2"/>
  <c r="DX569" i="2"/>
  <c r="DW569" i="2"/>
  <c r="DV569" i="2"/>
  <c r="DU569" i="2"/>
  <c r="DT569" i="2"/>
  <c r="DS569" i="2"/>
  <c r="EA568" i="2"/>
  <c r="DZ568" i="2"/>
  <c r="DY568" i="2"/>
  <c r="DX568" i="2"/>
  <c r="DW568" i="2"/>
  <c r="DV568" i="2"/>
  <c r="DU568" i="2"/>
  <c r="DT568" i="2"/>
  <c r="DS568" i="2"/>
  <c r="EA567" i="2"/>
  <c r="DZ567" i="2"/>
  <c r="DY567" i="2"/>
  <c r="DX567" i="2"/>
  <c r="DW567" i="2"/>
  <c r="DV567" i="2"/>
  <c r="DU567" i="2"/>
  <c r="DT567" i="2"/>
  <c r="DS567" i="2"/>
  <c r="EA566" i="2"/>
  <c r="DZ566" i="2"/>
  <c r="DY566" i="2"/>
  <c r="DX566" i="2"/>
  <c r="DW566" i="2"/>
  <c r="DV566" i="2"/>
  <c r="DU566" i="2"/>
  <c r="DT566" i="2"/>
  <c r="DS566" i="2"/>
  <c r="EA565" i="2"/>
  <c r="DZ565" i="2"/>
  <c r="DY565" i="2"/>
  <c r="DX565" i="2"/>
  <c r="DW565" i="2"/>
  <c r="DV565" i="2"/>
  <c r="DU565" i="2"/>
  <c r="DT565" i="2"/>
  <c r="DS565" i="2"/>
  <c r="EA564" i="2"/>
  <c r="DZ564" i="2"/>
  <c r="DY564" i="2"/>
  <c r="DX564" i="2"/>
  <c r="DW564" i="2"/>
  <c r="DV564" i="2"/>
  <c r="DU564" i="2"/>
  <c r="DT564" i="2"/>
  <c r="DS564" i="2"/>
  <c r="EA563" i="2"/>
  <c r="DZ563" i="2"/>
  <c r="DY563" i="2"/>
  <c r="DX563" i="2"/>
  <c r="DW563" i="2"/>
  <c r="DV563" i="2"/>
  <c r="DU563" i="2"/>
  <c r="DT563" i="2"/>
  <c r="DS563" i="2"/>
  <c r="EA562" i="2"/>
  <c r="DZ562" i="2"/>
  <c r="DY562" i="2"/>
  <c r="DX562" i="2"/>
  <c r="DW562" i="2"/>
  <c r="DV562" i="2"/>
  <c r="DU562" i="2"/>
  <c r="DT562" i="2"/>
  <c r="DS562" i="2"/>
  <c r="EA561" i="2"/>
  <c r="DZ561" i="2"/>
  <c r="DY561" i="2"/>
  <c r="DX561" i="2"/>
  <c r="DW561" i="2"/>
  <c r="DV561" i="2"/>
  <c r="DU561" i="2"/>
  <c r="DT561" i="2"/>
  <c r="DS561" i="2"/>
  <c r="EA560" i="2"/>
  <c r="DZ560" i="2"/>
  <c r="DY560" i="2"/>
  <c r="DX560" i="2"/>
  <c r="DW560" i="2"/>
  <c r="DV560" i="2"/>
  <c r="DU560" i="2"/>
  <c r="DT560" i="2"/>
  <c r="DS560" i="2"/>
  <c r="EA559" i="2"/>
  <c r="DZ559" i="2"/>
  <c r="DY559" i="2"/>
  <c r="DX559" i="2"/>
  <c r="DW559" i="2"/>
  <c r="DV559" i="2"/>
  <c r="DU559" i="2"/>
  <c r="DT559" i="2"/>
  <c r="DS559" i="2"/>
  <c r="EA558" i="2"/>
  <c r="DZ558" i="2"/>
  <c r="DY558" i="2"/>
  <c r="DX558" i="2"/>
  <c r="DW558" i="2"/>
  <c r="DV558" i="2"/>
  <c r="DU558" i="2"/>
  <c r="DT558" i="2"/>
  <c r="DS558" i="2"/>
  <c r="EA557" i="2"/>
  <c r="DZ557" i="2"/>
  <c r="DY557" i="2"/>
  <c r="DX557" i="2"/>
  <c r="DW557" i="2"/>
  <c r="DV557" i="2"/>
  <c r="DU557" i="2"/>
  <c r="DT557" i="2"/>
  <c r="DS557" i="2"/>
  <c r="EA556" i="2"/>
  <c r="DZ556" i="2"/>
  <c r="DY556" i="2"/>
  <c r="DX556" i="2"/>
  <c r="DW556" i="2"/>
  <c r="DV556" i="2"/>
  <c r="DU556" i="2"/>
  <c r="DT556" i="2"/>
  <c r="DS556" i="2"/>
  <c r="EA555" i="2"/>
  <c r="DZ555" i="2"/>
  <c r="DY555" i="2"/>
  <c r="DX555" i="2"/>
  <c r="DW555" i="2"/>
  <c r="DV555" i="2"/>
  <c r="DU555" i="2"/>
  <c r="DT555" i="2"/>
  <c r="DS555" i="2"/>
  <c r="EA554" i="2"/>
  <c r="DZ554" i="2"/>
  <c r="DY554" i="2"/>
  <c r="DX554" i="2"/>
  <c r="DW554" i="2"/>
  <c r="DV554" i="2"/>
  <c r="DU554" i="2"/>
  <c r="DT554" i="2"/>
  <c r="DS554" i="2"/>
  <c r="EA553" i="2"/>
  <c r="DZ553" i="2"/>
  <c r="DY553" i="2"/>
  <c r="DX553" i="2"/>
  <c r="DW553" i="2"/>
  <c r="DV553" i="2"/>
  <c r="DU553" i="2"/>
  <c r="DT553" i="2"/>
  <c r="DS553" i="2"/>
  <c r="EA552" i="2"/>
  <c r="DZ552" i="2"/>
  <c r="DY552" i="2"/>
  <c r="DX552" i="2"/>
  <c r="DW552" i="2"/>
  <c r="DV552" i="2"/>
  <c r="DU552" i="2"/>
  <c r="DT552" i="2"/>
  <c r="DS552" i="2"/>
  <c r="EA551" i="2"/>
  <c r="DZ551" i="2"/>
  <c r="DY551" i="2"/>
  <c r="DX551" i="2"/>
  <c r="DW551" i="2"/>
  <c r="DV551" i="2"/>
  <c r="DU551" i="2"/>
  <c r="DT551" i="2"/>
  <c r="DS551" i="2"/>
  <c r="EA550" i="2"/>
  <c r="DZ550" i="2"/>
  <c r="DY550" i="2"/>
  <c r="DX550" i="2"/>
  <c r="DW550" i="2"/>
  <c r="DV550" i="2"/>
  <c r="DU550" i="2"/>
  <c r="DT550" i="2"/>
  <c r="DS550" i="2"/>
  <c r="EA549" i="2"/>
  <c r="DZ549" i="2"/>
  <c r="DY549" i="2"/>
  <c r="DX549" i="2"/>
  <c r="DW549" i="2"/>
  <c r="DV549" i="2"/>
  <c r="DU549" i="2"/>
  <c r="DT549" i="2"/>
  <c r="DS549" i="2"/>
  <c r="EA548" i="2"/>
  <c r="DZ548" i="2"/>
  <c r="DY548" i="2"/>
  <c r="DX548" i="2"/>
  <c r="DW548" i="2"/>
  <c r="DV548" i="2"/>
  <c r="DU548" i="2"/>
  <c r="DT548" i="2"/>
  <c r="DS548" i="2"/>
  <c r="EA547" i="2"/>
  <c r="DZ547" i="2"/>
  <c r="DY547" i="2"/>
  <c r="DX547" i="2"/>
  <c r="DW547" i="2"/>
  <c r="DV547" i="2"/>
  <c r="DU547" i="2"/>
  <c r="DT547" i="2"/>
  <c r="DS547" i="2"/>
  <c r="EA546" i="2"/>
  <c r="DZ546" i="2"/>
  <c r="DY546" i="2"/>
  <c r="DX546" i="2"/>
  <c r="DW546" i="2"/>
  <c r="DV546" i="2"/>
  <c r="DU546" i="2"/>
  <c r="DT546" i="2"/>
  <c r="DS546" i="2"/>
  <c r="EA545" i="2"/>
  <c r="DZ545" i="2"/>
  <c r="DY545" i="2"/>
  <c r="DX545" i="2"/>
  <c r="DW545" i="2"/>
  <c r="DV545" i="2"/>
  <c r="DU545" i="2"/>
  <c r="DT545" i="2"/>
  <c r="DS545" i="2"/>
  <c r="EA544" i="2"/>
  <c r="DZ544" i="2"/>
  <c r="DY544" i="2"/>
  <c r="DX544" i="2"/>
  <c r="DW544" i="2"/>
  <c r="DV544" i="2"/>
  <c r="DU544" i="2"/>
  <c r="DT544" i="2"/>
  <c r="DS544" i="2"/>
  <c r="EA543" i="2"/>
  <c r="DZ543" i="2"/>
  <c r="DY543" i="2"/>
  <c r="DX543" i="2"/>
  <c r="DW543" i="2"/>
  <c r="DV543" i="2"/>
  <c r="DU543" i="2"/>
  <c r="DT543" i="2"/>
  <c r="DS543" i="2"/>
  <c r="EA542" i="2"/>
  <c r="DZ542" i="2"/>
  <c r="DY542" i="2"/>
  <c r="DX542" i="2"/>
  <c r="DW542" i="2"/>
  <c r="DV542" i="2"/>
  <c r="DU542" i="2"/>
  <c r="DT542" i="2"/>
  <c r="DS542" i="2"/>
  <c r="EA541" i="2"/>
  <c r="DZ541" i="2"/>
  <c r="DY541" i="2"/>
  <c r="DX541" i="2"/>
  <c r="DW541" i="2"/>
  <c r="DV541" i="2"/>
  <c r="DU541" i="2"/>
  <c r="DT541" i="2"/>
  <c r="DS541" i="2"/>
  <c r="EA540" i="2"/>
  <c r="DZ540" i="2"/>
  <c r="DY540" i="2"/>
  <c r="DX540" i="2"/>
  <c r="DW540" i="2"/>
  <c r="DV540" i="2"/>
  <c r="DU540" i="2"/>
  <c r="DT540" i="2"/>
  <c r="DS540" i="2"/>
  <c r="EA539" i="2"/>
  <c r="DZ539" i="2"/>
  <c r="DY539" i="2"/>
  <c r="DX539" i="2"/>
  <c r="DW539" i="2"/>
  <c r="DV539" i="2"/>
  <c r="DU539" i="2"/>
  <c r="DT539" i="2"/>
  <c r="DS539" i="2"/>
  <c r="EA538" i="2"/>
  <c r="DZ538" i="2"/>
  <c r="DY538" i="2"/>
  <c r="DX538" i="2"/>
  <c r="DW538" i="2"/>
  <c r="DV538" i="2"/>
  <c r="DU538" i="2"/>
  <c r="DT538" i="2"/>
  <c r="DS538" i="2"/>
  <c r="EA537" i="2"/>
  <c r="DZ537" i="2"/>
  <c r="DY537" i="2"/>
  <c r="DX537" i="2"/>
  <c r="DW537" i="2"/>
  <c r="DV537" i="2"/>
  <c r="DU537" i="2"/>
  <c r="DT537" i="2"/>
  <c r="DS537" i="2"/>
  <c r="EA536" i="2"/>
  <c r="DZ536" i="2"/>
  <c r="DY536" i="2"/>
  <c r="DX536" i="2"/>
  <c r="DW536" i="2"/>
  <c r="DV536" i="2"/>
  <c r="DU536" i="2"/>
  <c r="DT536" i="2"/>
  <c r="DS536" i="2"/>
  <c r="EA535" i="2"/>
  <c r="DZ535" i="2"/>
  <c r="DY535" i="2"/>
  <c r="DX535" i="2"/>
  <c r="DW535" i="2"/>
  <c r="DV535" i="2"/>
  <c r="DU535" i="2"/>
  <c r="DT535" i="2"/>
  <c r="DS535" i="2"/>
  <c r="EA534" i="2"/>
  <c r="DZ534" i="2"/>
  <c r="DY534" i="2"/>
  <c r="DX534" i="2"/>
  <c r="DW534" i="2"/>
  <c r="DV534" i="2"/>
  <c r="DU534" i="2"/>
  <c r="DT534" i="2"/>
  <c r="DS534" i="2"/>
  <c r="EA533" i="2"/>
  <c r="DZ533" i="2"/>
  <c r="DY533" i="2"/>
  <c r="DX533" i="2"/>
  <c r="DW533" i="2"/>
  <c r="DV533" i="2"/>
  <c r="DU533" i="2"/>
  <c r="DT533" i="2"/>
  <c r="DS533" i="2"/>
  <c r="EA532" i="2"/>
  <c r="DZ532" i="2"/>
  <c r="DY532" i="2"/>
  <c r="DX532" i="2"/>
  <c r="DW532" i="2"/>
  <c r="DV532" i="2"/>
  <c r="DU532" i="2"/>
  <c r="DT532" i="2"/>
  <c r="DS532" i="2"/>
  <c r="EA531" i="2"/>
  <c r="DZ531" i="2"/>
  <c r="DY531" i="2"/>
  <c r="DX531" i="2"/>
  <c r="DW531" i="2"/>
  <c r="DV531" i="2"/>
  <c r="DU531" i="2"/>
  <c r="DT531" i="2"/>
  <c r="DS531" i="2"/>
  <c r="EA530" i="2"/>
  <c r="DZ530" i="2"/>
  <c r="DY530" i="2"/>
  <c r="DX530" i="2"/>
  <c r="DW530" i="2"/>
  <c r="DV530" i="2"/>
  <c r="DU530" i="2"/>
  <c r="DT530" i="2"/>
  <c r="DS530" i="2"/>
  <c r="EA529" i="2"/>
  <c r="DZ529" i="2"/>
  <c r="DY529" i="2"/>
  <c r="DX529" i="2"/>
  <c r="DW529" i="2"/>
  <c r="DV529" i="2"/>
  <c r="DU529" i="2"/>
  <c r="DT529" i="2"/>
  <c r="DS529" i="2"/>
  <c r="EA528" i="2"/>
  <c r="DZ528" i="2"/>
  <c r="DY528" i="2"/>
  <c r="DX528" i="2"/>
  <c r="DW528" i="2"/>
  <c r="DV528" i="2"/>
  <c r="DU528" i="2"/>
  <c r="DT528" i="2"/>
  <c r="DS528" i="2"/>
  <c r="EA527" i="2"/>
  <c r="DZ527" i="2"/>
  <c r="DY527" i="2"/>
  <c r="DX527" i="2"/>
  <c r="DW527" i="2"/>
  <c r="DV527" i="2"/>
  <c r="DU527" i="2"/>
  <c r="DT527" i="2"/>
  <c r="DS527" i="2"/>
  <c r="EA526" i="2"/>
  <c r="DZ526" i="2"/>
  <c r="DY526" i="2"/>
  <c r="DX526" i="2"/>
  <c r="DW526" i="2"/>
  <c r="DV526" i="2"/>
  <c r="DU526" i="2"/>
  <c r="DT526" i="2"/>
  <c r="DS526" i="2"/>
  <c r="EA525" i="2"/>
  <c r="DZ525" i="2"/>
  <c r="DY525" i="2"/>
  <c r="DX525" i="2"/>
  <c r="DW525" i="2"/>
  <c r="DV525" i="2"/>
  <c r="DU525" i="2"/>
  <c r="DT525" i="2"/>
  <c r="DS525" i="2"/>
  <c r="EA524" i="2"/>
  <c r="DZ524" i="2"/>
  <c r="DY524" i="2"/>
  <c r="DX524" i="2"/>
  <c r="DW524" i="2"/>
  <c r="DV524" i="2"/>
  <c r="DU524" i="2"/>
  <c r="DT524" i="2"/>
  <c r="DS524" i="2"/>
  <c r="EA523" i="2"/>
  <c r="DZ523" i="2"/>
  <c r="DY523" i="2"/>
  <c r="DX523" i="2"/>
  <c r="DW523" i="2"/>
  <c r="DV523" i="2"/>
  <c r="DU523" i="2"/>
  <c r="DT523" i="2"/>
  <c r="DS523" i="2"/>
  <c r="EA522" i="2"/>
  <c r="DZ522" i="2"/>
  <c r="DY522" i="2"/>
  <c r="DX522" i="2"/>
  <c r="DW522" i="2"/>
  <c r="DV522" i="2"/>
  <c r="DU522" i="2"/>
  <c r="DT522" i="2"/>
  <c r="DS522" i="2"/>
  <c r="EA521" i="2"/>
  <c r="DZ521" i="2"/>
  <c r="DY521" i="2"/>
  <c r="DX521" i="2"/>
  <c r="DW521" i="2"/>
  <c r="DV521" i="2"/>
  <c r="DU521" i="2"/>
  <c r="DT521" i="2"/>
  <c r="DS521" i="2"/>
  <c r="EA520" i="2"/>
  <c r="DZ520" i="2"/>
  <c r="DY520" i="2"/>
  <c r="DX520" i="2"/>
  <c r="DW520" i="2"/>
  <c r="DV520" i="2"/>
  <c r="DU520" i="2"/>
  <c r="DT520" i="2"/>
  <c r="DS520" i="2"/>
  <c r="EA519" i="2"/>
  <c r="DZ519" i="2"/>
  <c r="DY519" i="2"/>
  <c r="DX519" i="2"/>
  <c r="DW519" i="2"/>
  <c r="DV519" i="2"/>
  <c r="DU519" i="2"/>
  <c r="DT519" i="2"/>
  <c r="DS519" i="2"/>
  <c r="EA518" i="2"/>
  <c r="DZ518" i="2"/>
  <c r="DY518" i="2"/>
  <c r="DX518" i="2"/>
  <c r="DW518" i="2"/>
  <c r="DV518" i="2"/>
  <c r="DU518" i="2"/>
  <c r="DT518" i="2"/>
  <c r="DS518" i="2"/>
  <c r="EA517" i="2"/>
  <c r="DZ517" i="2"/>
  <c r="DY517" i="2"/>
  <c r="DX517" i="2"/>
  <c r="DW517" i="2"/>
  <c r="DV517" i="2"/>
  <c r="DU517" i="2"/>
  <c r="DT517" i="2"/>
  <c r="DS517" i="2"/>
  <c r="EA516" i="2"/>
  <c r="DZ516" i="2"/>
  <c r="DY516" i="2"/>
  <c r="DX516" i="2"/>
  <c r="DW516" i="2"/>
  <c r="DV516" i="2"/>
  <c r="DU516" i="2"/>
  <c r="DT516" i="2"/>
  <c r="DS516" i="2"/>
  <c r="EA515" i="2"/>
  <c r="DZ515" i="2"/>
  <c r="DY515" i="2"/>
  <c r="DX515" i="2"/>
  <c r="DW515" i="2"/>
  <c r="DV515" i="2"/>
  <c r="DU515" i="2"/>
  <c r="DT515" i="2"/>
  <c r="DS515" i="2"/>
  <c r="EA514" i="2"/>
  <c r="DZ514" i="2"/>
  <c r="DY514" i="2"/>
  <c r="DX514" i="2"/>
  <c r="DW514" i="2"/>
  <c r="DV514" i="2"/>
  <c r="DU514" i="2"/>
  <c r="DT514" i="2"/>
  <c r="DS514" i="2"/>
  <c r="EA513" i="2"/>
  <c r="DZ513" i="2"/>
  <c r="DY513" i="2"/>
  <c r="DX513" i="2"/>
  <c r="DW513" i="2"/>
  <c r="DV513" i="2"/>
  <c r="DU513" i="2"/>
  <c r="DT513" i="2"/>
  <c r="DS513" i="2"/>
  <c r="EA512" i="2"/>
  <c r="DZ512" i="2"/>
  <c r="DY512" i="2"/>
  <c r="DX512" i="2"/>
  <c r="DW512" i="2"/>
  <c r="DV512" i="2"/>
  <c r="DU512" i="2"/>
  <c r="DT512" i="2"/>
  <c r="DS512" i="2"/>
  <c r="EA511" i="2"/>
  <c r="DZ511" i="2"/>
  <c r="DY511" i="2"/>
  <c r="DX511" i="2"/>
  <c r="DW511" i="2"/>
  <c r="DV511" i="2"/>
  <c r="DU511" i="2"/>
  <c r="DT511" i="2"/>
  <c r="DS511" i="2"/>
  <c r="EA510" i="2"/>
  <c r="DZ510" i="2"/>
  <c r="DY510" i="2"/>
  <c r="DX510" i="2"/>
  <c r="DW510" i="2"/>
  <c r="DV510" i="2"/>
  <c r="DU510" i="2"/>
  <c r="DT510" i="2"/>
  <c r="DS510" i="2"/>
  <c r="EA509" i="2"/>
  <c r="DZ509" i="2"/>
  <c r="DY509" i="2"/>
  <c r="DX509" i="2"/>
  <c r="DW509" i="2"/>
  <c r="DV509" i="2"/>
  <c r="DU509" i="2"/>
  <c r="DT509" i="2"/>
  <c r="DS509" i="2"/>
  <c r="EA508" i="2"/>
  <c r="DZ508" i="2"/>
  <c r="DY508" i="2"/>
  <c r="DX508" i="2"/>
  <c r="DW508" i="2"/>
  <c r="DV508" i="2"/>
  <c r="DU508" i="2"/>
  <c r="DT508" i="2"/>
  <c r="DS508" i="2"/>
  <c r="EA507" i="2"/>
  <c r="DZ507" i="2"/>
  <c r="DY507" i="2"/>
  <c r="DX507" i="2"/>
  <c r="DW507" i="2"/>
  <c r="DV507" i="2"/>
  <c r="DU507" i="2"/>
  <c r="DT507" i="2"/>
  <c r="DS507" i="2"/>
  <c r="EA506" i="2"/>
  <c r="DZ506" i="2"/>
  <c r="DY506" i="2"/>
  <c r="DX506" i="2"/>
  <c r="DW506" i="2"/>
  <c r="DV506" i="2"/>
  <c r="DU506" i="2"/>
  <c r="DT506" i="2"/>
  <c r="DS506" i="2"/>
  <c r="EA505" i="2"/>
  <c r="DZ505" i="2"/>
  <c r="DY505" i="2"/>
  <c r="DX505" i="2"/>
  <c r="DW505" i="2"/>
  <c r="DV505" i="2"/>
  <c r="DU505" i="2"/>
  <c r="DT505" i="2"/>
  <c r="DS505" i="2"/>
  <c r="EA504" i="2"/>
  <c r="DZ504" i="2"/>
  <c r="DY504" i="2"/>
  <c r="DX504" i="2"/>
  <c r="DW504" i="2"/>
  <c r="DV504" i="2"/>
  <c r="DU504" i="2"/>
  <c r="DT504" i="2"/>
  <c r="DS504" i="2"/>
  <c r="EA503" i="2"/>
  <c r="DZ503" i="2"/>
  <c r="DY503" i="2"/>
  <c r="DX503" i="2"/>
  <c r="DW503" i="2"/>
  <c r="DV503" i="2"/>
  <c r="DU503" i="2"/>
  <c r="DT503" i="2"/>
  <c r="DS503" i="2"/>
  <c r="EA502" i="2"/>
  <c r="DZ502" i="2"/>
  <c r="DY502" i="2"/>
  <c r="DX502" i="2"/>
  <c r="DW502" i="2"/>
  <c r="DV502" i="2"/>
  <c r="DU502" i="2"/>
  <c r="DT502" i="2"/>
  <c r="DS502" i="2"/>
  <c r="EA501" i="2"/>
  <c r="DZ501" i="2"/>
  <c r="DY501" i="2"/>
  <c r="DX501" i="2"/>
  <c r="DW501" i="2"/>
  <c r="DV501" i="2"/>
  <c r="DU501" i="2"/>
  <c r="DT501" i="2"/>
  <c r="DS501" i="2"/>
  <c r="EA500" i="2"/>
  <c r="DZ500" i="2"/>
  <c r="DY500" i="2"/>
  <c r="DX500" i="2"/>
  <c r="DW500" i="2"/>
  <c r="DV500" i="2"/>
  <c r="DU500" i="2"/>
  <c r="DT500" i="2"/>
  <c r="DS500" i="2"/>
  <c r="EA499" i="2"/>
  <c r="DZ499" i="2"/>
  <c r="DY499" i="2"/>
  <c r="DX499" i="2"/>
  <c r="DW499" i="2"/>
  <c r="DV499" i="2"/>
  <c r="DU499" i="2"/>
  <c r="DT499" i="2"/>
  <c r="DS499" i="2"/>
  <c r="EA498" i="2"/>
  <c r="DZ498" i="2"/>
  <c r="DY498" i="2"/>
  <c r="DX498" i="2"/>
  <c r="DW498" i="2"/>
  <c r="DV498" i="2"/>
  <c r="DU498" i="2"/>
  <c r="DT498" i="2"/>
  <c r="DS498" i="2"/>
  <c r="EA497" i="2"/>
  <c r="DZ497" i="2"/>
  <c r="DY497" i="2"/>
  <c r="DX497" i="2"/>
  <c r="DW497" i="2"/>
  <c r="DV497" i="2"/>
  <c r="DU497" i="2"/>
  <c r="DT497" i="2"/>
  <c r="DS497" i="2"/>
  <c r="EA496" i="2"/>
  <c r="DZ496" i="2"/>
  <c r="DY496" i="2"/>
  <c r="DX496" i="2"/>
  <c r="DW496" i="2"/>
  <c r="DV496" i="2"/>
  <c r="DU496" i="2"/>
  <c r="DT496" i="2"/>
  <c r="DS496" i="2"/>
  <c r="EA495" i="2"/>
  <c r="DZ495" i="2"/>
  <c r="DY495" i="2"/>
  <c r="DX495" i="2"/>
  <c r="DW495" i="2"/>
  <c r="DV495" i="2"/>
  <c r="DU495" i="2"/>
  <c r="DT495" i="2"/>
  <c r="DS495" i="2"/>
  <c r="EA494" i="2"/>
  <c r="DZ494" i="2"/>
  <c r="DY494" i="2"/>
  <c r="DX494" i="2"/>
  <c r="DW494" i="2"/>
  <c r="DV494" i="2"/>
  <c r="DU494" i="2"/>
  <c r="DT494" i="2"/>
  <c r="DS494" i="2"/>
  <c r="EA493" i="2"/>
  <c r="DZ493" i="2"/>
  <c r="DY493" i="2"/>
  <c r="DX493" i="2"/>
  <c r="DW493" i="2"/>
  <c r="DV493" i="2"/>
  <c r="DU493" i="2"/>
  <c r="DT493" i="2"/>
  <c r="DS493" i="2"/>
  <c r="EA492" i="2"/>
  <c r="DZ492" i="2"/>
  <c r="DY492" i="2"/>
  <c r="DX492" i="2"/>
  <c r="DW492" i="2"/>
  <c r="DV492" i="2"/>
  <c r="DU492" i="2"/>
  <c r="DT492" i="2"/>
  <c r="DS492" i="2"/>
  <c r="EA491" i="2"/>
  <c r="DZ491" i="2"/>
  <c r="DY491" i="2"/>
  <c r="DX491" i="2"/>
  <c r="DW491" i="2"/>
  <c r="DV491" i="2"/>
  <c r="DU491" i="2"/>
  <c r="DT491" i="2"/>
  <c r="DS491" i="2"/>
  <c r="EA490" i="2"/>
  <c r="DZ490" i="2"/>
  <c r="DY490" i="2"/>
  <c r="DX490" i="2"/>
  <c r="DW490" i="2"/>
  <c r="DV490" i="2"/>
  <c r="DU490" i="2"/>
  <c r="DT490" i="2"/>
  <c r="DS490" i="2"/>
  <c r="EA489" i="2"/>
  <c r="DZ489" i="2"/>
  <c r="DY489" i="2"/>
  <c r="DX489" i="2"/>
  <c r="DW489" i="2"/>
  <c r="DV489" i="2"/>
  <c r="DU489" i="2"/>
  <c r="DT489" i="2"/>
  <c r="DS489" i="2"/>
  <c r="EA488" i="2"/>
  <c r="DZ488" i="2"/>
  <c r="DY488" i="2"/>
  <c r="DX488" i="2"/>
  <c r="DW488" i="2"/>
  <c r="DV488" i="2"/>
  <c r="DU488" i="2"/>
  <c r="DT488" i="2"/>
  <c r="DS488" i="2"/>
  <c r="EA487" i="2"/>
  <c r="DZ487" i="2"/>
  <c r="DY487" i="2"/>
  <c r="DX487" i="2"/>
  <c r="DW487" i="2"/>
  <c r="DV487" i="2"/>
  <c r="DU487" i="2"/>
  <c r="DT487" i="2"/>
  <c r="DS487" i="2"/>
  <c r="EA486" i="2"/>
  <c r="DZ486" i="2"/>
  <c r="DY486" i="2"/>
  <c r="DX486" i="2"/>
  <c r="DW486" i="2"/>
  <c r="DV486" i="2"/>
  <c r="DU486" i="2"/>
  <c r="DT486" i="2"/>
  <c r="DS486" i="2"/>
  <c r="EA485" i="2"/>
  <c r="DZ485" i="2"/>
  <c r="DY485" i="2"/>
  <c r="DX485" i="2"/>
  <c r="DW485" i="2"/>
  <c r="DV485" i="2"/>
  <c r="DU485" i="2"/>
  <c r="DT485" i="2"/>
  <c r="DS485" i="2"/>
  <c r="EA484" i="2"/>
  <c r="DZ484" i="2"/>
  <c r="DY484" i="2"/>
  <c r="DX484" i="2"/>
  <c r="DW484" i="2"/>
  <c r="DV484" i="2"/>
  <c r="DU484" i="2"/>
  <c r="DT484" i="2"/>
  <c r="DS484" i="2"/>
  <c r="EA483" i="2"/>
  <c r="DZ483" i="2"/>
  <c r="DY483" i="2"/>
  <c r="DX483" i="2"/>
  <c r="DW483" i="2"/>
  <c r="DV483" i="2"/>
  <c r="DU483" i="2"/>
  <c r="DT483" i="2"/>
  <c r="DS483" i="2"/>
  <c r="EA482" i="2"/>
  <c r="DZ482" i="2"/>
  <c r="DY482" i="2"/>
  <c r="DX482" i="2"/>
  <c r="DW482" i="2"/>
  <c r="DV482" i="2"/>
  <c r="DU482" i="2"/>
  <c r="DT482" i="2"/>
  <c r="DS482" i="2"/>
  <c r="EA481" i="2"/>
  <c r="DZ481" i="2"/>
  <c r="DY481" i="2"/>
  <c r="DX481" i="2"/>
  <c r="DW481" i="2"/>
  <c r="DV481" i="2"/>
  <c r="DU481" i="2"/>
  <c r="DT481" i="2"/>
  <c r="DS481" i="2"/>
  <c r="EA480" i="2"/>
  <c r="DZ480" i="2"/>
  <c r="DY480" i="2"/>
  <c r="DX480" i="2"/>
  <c r="DW480" i="2"/>
  <c r="DV480" i="2"/>
  <c r="DU480" i="2"/>
  <c r="DT480" i="2"/>
  <c r="DS480" i="2"/>
  <c r="EA479" i="2"/>
  <c r="DZ479" i="2"/>
  <c r="DY479" i="2"/>
  <c r="DX479" i="2"/>
  <c r="DW479" i="2"/>
  <c r="DV479" i="2"/>
  <c r="DU479" i="2"/>
  <c r="DT479" i="2"/>
  <c r="DS479" i="2"/>
  <c r="EA478" i="2"/>
  <c r="DZ478" i="2"/>
  <c r="DY478" i="2"/>
  <c r="DX478" i="2"/>
  <c r="DW478" i="2"/>
  <c r="DV478" i="2"/>
  <c r="DU478" i="2"/>
  <c r="DT478" i="2"/>
  <c r="DS478" i="2"/>
  <c r="EA477" i="2"/>
  <c r="DZ477" i="2"/>
  <c r="DY477" i="2"/>
  <c r="DX477" i="2"/>
  <c r="DW477" i="2"/>
  <c r="DV477" i="2"/>
  <c r="DU477" i="2"/>
  <c r="DT477" i="2"/>
  <c r="DS477" i="2"/>
  <c r="EA476" i="2"/>
  <c r="DZ476" i="2"/>
  <c r="DY476" i="2"/>
  <c r="DX476" i="2"/>
  <c r="DW476" i="2"/>
  <c r="DV476" i="2"/>
  <c r="DU476" i="2"/>
  <c r="DT476" i="2"/>
  <c r="DS476" i="2"/>
  <c r="EA475" i="2"/>
  <c r="DZ475" i="2"/>
  <c r="DY475" i="2"/>
  <c r="DX475" i="2"/>
  <c r="DW475" i="2"/>
  <c r="DV475" i="2"/>
  <c r="DU475" i="2"/>
  <c r="DT475" i="2"/>
  <c r="DS475" i="2"/>
  <c r="EA474" i="2"/>
  <c r="DZ474" i="2"/>
  <c r="DY474" i="2"/>
  <c r="DX474" i="2"/>
  <c r="DW474" i="2"/>
  <c r="DV474" i="2"/>
  <c r="DU474" i="2"/>
  <c r="DT474" i="2"/>
  <c r="DS474" i="2"/>
  <c r="EA473" i="2"/>
  <c r="DZ473" i="2"/>
  <c r="DY473" i="2"/>
  <c r="DX473" i="2"/>
  <c r="DW473" i="2"/>
  <c r="DV473" i="2"/>
  <c r="DU473" i="2"/>
  <c r="DT473" i="2"/>
  <c r="DS473" i="2"/>
  <c r="EA472" i="2"/>
  <c r="DZ472" i="2"/>
  <c r="DY472" i="2"/>
  <c r="DX472" i="2"/>
  <c r="DW472" i="2"/>
  <c r="DV472" i="2"/>
  <c r="DU472" i="2"/>
  <c r="DT472" i="2"/>
  <c r="DS472" i="2"/>
  <c r="EA471" i="2"/>
  <c r="DZ471" i="2"/>
  <c r="DY471" i="2"/>
  <c r="DX471" i="2"/>
  <c r="DW471" i="2"/>
  <c r="DV471" i="2"/>
  <c r="DU471" i="2"/>
  <c r="DT471" i="2"/>
  <c r="DS471" i="2"/>
  <c r="EA470" i="2"/>
  <c r="DZ470" i="2"/>
  <c r="DY470" i="2"/>
  <c r="DX470" i="2"/>
  <c r="DW470" i="2"/>
  <c r="DV470" i="2"/>
  <c r="DU470" i="2"/>
  <c r="DT470" i="2"/>
  <c r="DS470" i="2"/>
  <c r="EA469" i="2"/>
  <c r="DZ469" i="2"/>
  <c r="DY469" i="2"/>
  <c r="DX469" i="2"/>
  <c r="DW469" i="2"/>
  <c r="DV469" i="2"/>
  <c r="DU469" i="2"/>
  <c r="DT469" i="2"/>
  <c r="DS469" i="2"/>
  <c r="EA468" i="2"/>
  <c r="DZ468" i="2"/>
  <c r="DY468" i="2"/>
  <c r="DX468" i="2"/>
  <c r="DW468" i="2"/>
  <c r="DV468" i="2"/>
  <c r="DU468" i="2"/>
  <c r="DT468" i="2"/>
  <c r="DS468" i="2"/>
  <c r="EA467" i="2"/>
  <c r="DZ467" i="2"/>
  <c r="DY467" i="2"/>
  <c r="DX467" i="2"/>
  <c r="DW467" i="2"/>
  <c r="DV467" i="2"/>
  <c r="DU467" i="2"/>
  <c r="DT467" i="2"/>
  <c r="DS467" i="2"/>
  <c r="EA466" i="2"/>
  <c r="DZ466" i="2"/>
  <c r="DY466" i="2"/>
  <c r="DX466" i="2"/>
  <c r="DW466" i="2"/>
  <c r="DV466" i="2"/>
  <c r="DU466" i="2"/>
  <c r="DT466" i="2"/>
  <c r="DS466" i="2"/>
  <c r="EA465" i="2"/>
  <c r="DZ465" i="2"/>
  <c r="DY465" i="2"/>
  <c r="DX465" i="2"/>
  <c r="DW465" i="2"/>
  <c r="DV465" i="2"/>
  <c r="DU465" i="2"/>
  <c r="DT465" i="2"/>
  <c r="DS465" i="2"/>
  <c r="EA464" i="2"/>
  <c r="DZ464" i="2"/>
  <c r="DY464" i="2"/>
  <c r="DX464" i="2"/>
  <c r="DW464" i="2"/>
  <c r="DV464" i="2"/>
  <c r="DU464" i="2"/>
  <c r="DT464" i="2"/>
  <c r="DS464" i="2"/>
  <c r="EA463" i="2"/>
  <c r="DZ463" i="2"/>
  <c r="DY463" i="2"/>
  <c r="DX463" i="2"/>
  <c r="DW463" i="2"/>
  <c r="DV463" i="2"/>
  <c r="DU463" i="2"/>
  <c r="DT463" i="2"/>
  <c r="DS463" i="2"/>
  <c r="EA462" i="2"/>
  <c r="DZ462" i="2"/>
  <c r="DY462" i="2"/>
  <c r="DX462" i="2"/>
  <c r="DW462" i="2"/>
  <c r="DV462" i="2"/>
  <c r="DU462" i="2"/>
  <c r="DT462" i="2"/>
  <c r="DS462" i="2"/>
  <c r="EA461" i="2"/>
  <c r="DZ461" i="2"/>
  <c r="DY461" i="2"/>
  <c r="DX461" i="2"/>
  <c r="DW461" i="2"/>
  <c r="DV461" i="2"/>
  <c r="DU461" i="2"/>
  <c r="DT461" i="2"/>
  <c r="DS461" i="2"/>
  <c r="EA460" i="2"/>
  <c r="DZ460" i="2"/>
  <c r="DY460" i="2"/>
  <c r="DX460" i="2"/>
  <c r="DW460" i="2"/>
  <c r="DV460" i="2"/>
  <c r="DU460" i="2"/>
  <c r="DT460" i="2"/>
  <c r="DS460" i="2"/>
  <c r="EA459" i="2"/>
  <c r="DZ459" i="2"/>
  <c r="DY459" i="2"/>
  <c r="DX459" i="2"/>
  <c r="DW459" i="2"/>
  <c r="DV459" i="2"/>
  <c r="DU459" i="2"/>
  <c r="DT459" i="2"/>
  <c r="DS459" i="2"/>
  <c r="EA458" i="2"/>
  <c r="DZ458" i="2"/>
  <c r="DY458" i="2"/>
  <c r="DX458" i="2"/>
  <c r="DW458" i="2"/>
  <c r="DV458" i="2"/>
  <c r="DU458" i="2"/>
  <c r="DT458" i="2"/>
  <c r="DS458" i="2"/>
  <c r="EA457" i="2"/>
  <c r="DZ457" i="2"/>
  <c r="DY457" i="2"/>
  <c r="DX457" i="2"/>
  <c r="DW457" i="2"/>
  <c r="DV457" i="2"/>
  <c r="DU457" i="2"/>
  <c r="DT457" i="2"/>
  <c r="DS457" i="2"/>
  <c r="EA456" i="2"/>
  <c r="DZ456" i="2"/>
  <c r="DY456" i="2"/>
  <c r="DX456" i="2"/>
  <c r="DW456" i="2"/>
  <c r="DV456" i="2"/>
  <c r="DU456" i="2"/>
  <c r="DT456" i="2"/>
  <c r="DS456" i="2"/>
  <c r="EA455" i="2"/>
  <c r="DZ455" i="2"/>
  <c r="DY455" i="2"/>
  <c r="DX455" i="2"/>
  <c r="DW455" i="2"/>
  <c r="DV455" i="2"/>
  <c r="DU455" i="2"/>
  <c r="DT455" i="2"/>
  <c r="DS455" i="2"/>
  <c r="EA454" i="2"/>
  <c r="DZ454" i="2"/>
  <c r="DY454" i="2"/>
  <c r="DX454" i="2"/>
  <c r="DW454" i="2"/>
  <c r="DV454" i="2"/>
  <c r="DU454" i="2"/>
  <c r="DT454" i="2"/>
  <c r="DS454" i="2"/>
  <c r="EA453" i="2"/>
  <c r="DZ453" i="2"/>
  <c r="DY453" i="2"/>
  <c r="DX453" i="2"/>
  <c r="DW453" i="2"/>
  <c r="DV453" i="2"/>
  <c r="DU453" i="2"/>
  <c r="DT453" i="2"/>
  <c r="DS453" i="2"/>
  <c r="EA452" i="2"/>
  <c r="DZ452" i="2"/>
  <c r="DY452" i="2"/>
  <c r="DX452" i="2"/>
  <c r="DW452" i="2"/>
  <c r="DV452" i="2"/>
  <c r="DU452" i="2"/>
  <c r="DT452" i="2"/>
  <c r="DS452" i="2"/>
  <c r="EA451" i="2"/>
  <c r="DZ451" i="2"/>
  <c r="DY451" i="2"/>
  <c r="DX451" i="2"/>
  <c r="DW451" i="2"/>
  <c r="DV451" i="2"/>
  <c r="DU451" i="2"/>
  <c r="DT451" i="2"/>
  <c r="DS451" i="2"/>
  <c r="EA450" i="2"/>
  <c r="DZ450" i="2"/>
  <c r="DY450" i="2"/>
  <c r="DX450" i="2"/>
  <c r="DW450" i="2"/>
  <c r="DV450" i="2"/>
  <c r="DU450" i="2"/>
  <c r="DT450" i="2"/>
  <c r="DS450" i="2"/>
  <c r="EA449" i="2"/>
  <c r="DZ449" i="2"/>
  <c r="DY449" i="2"/>
  <c r="DX449" i="2"/>
  <c r="DW449" i="2"/>
  <c r="DV449" i="2"/>
  <c r="DU449" i="2"/>
  <c r="DT449" i="2"/>
  <c r="DS449" i="2"/>
  <c r="EA448" i="2"/>
  <c r="DZ448" i="2"/>
  <c r="DY448" i="2"/>
  <c r="DX448" i="2"/>
  <c r="DW448" i="2"/>
  <c r="DV448" i="2"/>
  <c r="DU448" i="2"/>
  <c r="DT448" i="2"/>
  <c r="DS448" i="2"/>
  <c r="EA447" i="2"/>
  <c r="DZ447" i="2"/>
  <c r="DY447" i="2"/>
  <c r="DX447" i="2"/>
  <c r="DW447" i="2"/>
  <c r="DV447" i="2"/>
  <c r="DU447" i="2"/>
  <c r="DT447" i="2"/>
  <c r="DS447" i="2"/>
  <c r="EA446" i="2"/>
  <c r="DZ446" i="2"/>
  <c r="DY446" i="2"/>
  <c r="DX446" i="2"/>
  <c r="DW446" i="2"/>
  <c r="DV446" i="2"/>
  <c r="DU446" i="2"/>
  <c r="DT446" i="2"/>
  <c r="DS446" i="2"/>
  <c r="EA445" i="2"/>
  <c r="DZ445" i="2"/>
  <c r="DY445" i="2"/>
  <c r="DX445" i="2"/>
  <c r="DW445" i="2"/>
  <c r="DV445" i="2"/>
  <c r="DU445" i="2"/>
  <c r="DT445" i="2"/>
  <c r="DS445" i="2"/>
  <c r="EA444" i="2"/>
  <c r="DZ444" i="2"/>
  <c r="DY444" i="2"/>
  <c r="DX444" i="2"/>
  <c r="DW444" i="2"/>
  <c r="DV444" i="2"/>
  <c r="DU444" i="2"/>
  <c r="DT444" i="2"/>
  <c r="DS444" i="2"/>
  <c r="EA443" i="2"/>
  <c r="DZ443" i="2"/>
  <c r="DY443" i="2"/>
  <c r="DX443" i="2"/>
  <c r="DW443" i="2"/>
  <c r="DV443" i="2"/>
  <c r="DU443" i="2"/>
  <c r="DT443" i="2"/>
  <c r="DS443" i="2"/>
  <c r="EA442" i="2"/>
  <c r="DZ442" i="2"/>
  <c r="DY442" i="2"/>
  <c r="DX442" i="2"/>
  <c r="DW442" i="2"/>
  <c r="DV442" i="2"/>
  <c r="DU442" i="2"/>
  <c r="DT442" i="2"/>
  <c r="DS442" i="2"/>
  <c r="EA441" i="2"/>
  <c r="DZ441" i="2"/>
  <c r="DY441" i="2"/>
  <c r="DX441" i="2"/>
  <c r="DW441" i="2"/>
  <c r="DV441" i="2"/>
  <c r="DU441" i="2"/>
  <c r="DT441" i="2"/>
  <c r="DS441" i="2"/>
  <c r="EA440" i="2"/>
  <c r="DZ440" i="2"/>
  <c r="DY440" i="2"/>
  <c r="DX440" i="2"/>
  <c r="DW440" i="2"/>
  <c r="DV440" i="2"/>
  <c r="DU440" i="2"/>
  <c r="DT440" i="2"/>
  <c r="DS440" i="2"/>
  <c r="EA439" i="2"/>
  <c r="DZ439" i="2"/>
  <c r="DY439" i="2"/>
  <c r="DX439" i="2"/>
  <c r="DW439" i="2"/>
  <c r="DV439" i="2"/>
  <c r="DU439" i="2"/>
  <c r="DT439" i="2"/>
  <c r="DS439" i="2"/>
  <c r="EA438" i="2"/>
  <c r="DZ438" i="2"/>
  <c r="DY438" i="2"/>
  <c r="DX438" i="2"/>
  <c r="DW438" i="2"/>
  <c r="DV438" i="2"/>
  <c r="DU438" i="2"/>
  <c r="DT438" i="2"/>
  <c r="DS438" i="2"/>
  <c r="EA437" i="2"/>
  <c r="DZ437" i="2"/>
  <c r="DY437" i="2"/>
  <c r="DX437" i="2"/>
  <c r="DW437" i="2"/>
  <c r="DV437" i="2"/>
  <c r="DU437" i="2"/>
  <c r="DT437" i="2"/>
  <c r="DS437" i="2"/>
  <c r="EA436" i="2"/>
  <c r="DZ436" i="2"/>
  <c r="DY436" i="2"/>
  <c r="DX436" i="2"/>
  <c r="DW436" i="2"/>
  <c r="DV436" i="2"/>
  <c r="DU436" i="2"/>
  <c r="DT436" i="2"/>
  <c r="DS436" i="2"/>
  <c r="EA435" i="2"/>
  <c r="DZ435" i="2"/>
  <c r="DY435" i="2"/>
  <c r="DX435" i="2"/>
  <c r="DW435" i="2"/>
  <c r="DV435" i="2"/>
  <c r="DU435" i="2"/>
  <c r="DT435" i="2"/>
  <c r="DS435" i="2"/>
  <c r="EA434" i="2"/>
  <c r="DZ434" i="2"/>
  <c r="DY434" i="2"/>
  <c r="DX434" i="2"/>
  <c r="DW434" i="2"/>
  <c r="DV434" i="2"/>
  <c r="DU434" i="2"/>
  <c r="DT434" i="2"/>
  <c r="DS434" i="2"/>
  <c r="EA433" i="2"/>
  <c r="DZ433" i="2"/>
  <c r="DY433" i="2"/>
  <c r="DX433" i="2"/>
  <c r="DW433" i="2"/>
  <c r="DV433" i="2"/>
  <c r="DU433" i="2"/>
  <c r="DT433" i="2"/>
  <c r="DS433" i="2"/>
  <c r="EA432" i="2"/>
  <c r="DZ432" i="2"/>
  <c r="DY432" i="2"/>
  <c r="DX432" i="2"/>
  <c r="DW432" i="2"/>
  <c r="DV432" i="2"/>
  <c r="DU432" i="2"/>
  <c r="DT432" i="2"/>
  <c r="DS432" i="2"/>
  <c r="EA431" i="2"/>
  <c r="DZ431" i="2"/>
  <c r="DY431" i="2"/>
  <c r="DX431" i="2"/>
  <c r="DW431" i="2"/>
  <c r="DV431" i="2"/>
  <c r="DU431" i="2"/>
  <c r="DT431" i="2"/>
  <c r="DS431" i="2"/>
  <c r="EA430" i="2"/>
  <c r="DZ430" i="2"/>
  <c r="DY430" i="2"/>
  <c r="DX430" i="2"/>
  <c r="DW430" i="2"/>
  <c r="DV430" i="2"/>
  <c r="DU430" i="2"/>
  <c r="DT430" i="2"/>
  <c r="DS430" i="2"/>
  <c r="EA429" i="2"/>
  <c r="DZ429" i="2"/>
  <c r="DY429" i="2"/>
  <c r="DX429" i="2"/>
  <c r="DW429" i="2"/>
  <c r="DV429" i="2"/>
  <c r="DU429" i="2"/>
  <c r="DT429" i="2"/>
  <c r="DS429" i="2"/>
  <c r="EA428" i="2"/>
  <c r="DZ428" i="2"/>
  <c r="DY428" i="2"/>
  <c r="DX428" i="2"/>
  <c r="DW428" i="2"/>
  <c r="DV428" i="2"/>
  <c r="DU428" i="2"/>
  <c r="DT428" i="2"/>
  <c r="DS428" i="2"/>
  <c r="EA427" i="2"/>
  <c r="DZ427" i="2"/>
  <c r="DY427" i="2"/>
  <c r="DX427" i="2"/>
  <c r="DW427" i="2"/>
  <c r="DV427" i="2"/>
  <c r="DU427" i="2"/>
  <c r="DT427" i="2"/>
  <c r="DS427" i="2"/>
  <c r="EA426" i="2"/>
  <c r="DZ426" i="2"/>
  <c r="DY426" i="2"/>
  <c r="DX426" i="2"/>
  <c r="DW426" i="2"/>
  <c r="DV426" i="2"/>
  <c r="DU426" i="2"/>
  <c r="DT426" i="2"/>
  <c r="DS426" i="2"/>
  <c r="EA425" i="2"/>
  <c r="DZ425" i="2"/>
  <c r="DY425" i="2"/>
  <c r="DX425" i="2"/>
  <c r="DW425" i="2"/>
  <c r="DV425" i="2"/>
  <c r="DU425" i="2"/>
  <c r="DT425" i="2"/>
  <c r="DS425" i="2"/>
  <c r="EA424" i="2"/>
  <c r="DZ424" i="2"/>
  <c r="DY424" i="2"/>
  <c r="DX424" i="2"/>
  <c r="DW424" i="2"/>
  <c r="DV424" i="2"/>
  <c r="DU424" i="2"/>
  <c r="DT424" i="2"/>
  <c r="DS424" i="2"/>
  <c r="EA423" i="2"/>
  <c r="DZ423" i="2"/>
  <c r="DY423" i="2"/>
  <c r="DX423" i="2"/>
  <c r="DW423" i="2"/>
  <c r="DV423" i="2"/>
  <c r="DU423" i="2"/>
  <c r="DT423" i="2"/>
  <c r="DS423" i="2"/>
  <c r="EA422" i="2"/>
  <c r="DZ422" i="2"/>
  <c r="DY422" i="2"/>
  <c r="DX422" i="2"/>
  <c r="DW422" i="2"/>
  <c r="DV422" i="2"/>
  <c r="DU422" i="2"/>
  <c r="DT422" i="2"/>
  <c r="DS422" i="2"/>
  <c r="EA421" i="2"/>
  <c r="DZ421" i="2"/>
  <c r="DY421" i="2"/>
  <c r="DX421" i="2"/>
  <c r="DW421" i="2"/>
  <c r="DV421" i="2"/>
  <c r="DU421" i="2"/>
  <c r="DT421" i="2"/>
  <c r="DS421" i="2"/>
  <c r="EA420" i="2"/>
  <c r="DZ420" i="2"/>
  <c r="DY420" i="2"/>
  <c r="DX420" i="2"/>
  <c r="DW420" i="2"/>
  <c r="DV420" i="2"/>
  <c r="DU420" i="2"/>
  <c r="DT420" i="2"/>
  <c r="DS420" i="2"/>
  <c r="EA419" i="2"/>
  <c r="DZ419" i="2"/>
  <c r="DY419" i="2"/>
  <c r="DX419" i="2"/>
  <c r="DW419" i="2"/>
  <c r="DV419" i="2"/>
  <c r="DU419" i="2"/>
  <c r="DT419" i="2"/>
  <c r="DS419" i="2"/>
  <c r="EA418" i="2"/>
  <c r="DZ418" i="2"/>
  <c r="DY418" i="2"/>
  <c r="DX418" i="2"/>
  <c r="DW418" i="2"/>
  <c r="DV418" i="2"/>
  <c r="DU418" i="2"/>
  <c r="DT418" i="2"/>
  <c r="DS418" i="2"/>
  <c r="EA417" i="2"/>
  <c r="DZ417" i="2"/>
  <c r="DY417" i="2"/>
  <c r="DX417" i="2"/>
  <c r="DW417" i="2"/>
  <c r="DV417" i="2"/>
  <c r="DU417" i="2"/>
  <c r="DT417" i="2"/>
  <c r="DS417" i="2"/>
  <c r="EA416" i="2"/>
  <c r="DZ416" i="2"/>
  <c r="DY416" i="2"/>
  <c r="DX416" i="2"/>
  <c r="DW416" i="2"/>
  <c r="DV416" i="2"/>
  <c r="DU416" i="2"/>
  <c r="DT416" i="2"/>
  <c r="DS416" i="2"/>
  <c r="EA415" i="2"/>
  <c r="DZ415" i="2"/>
  <c r="DY415" i="2"/>
  <c r="DX415" i="2"/>
  <c r="DW415" i="2"/>
  <c r="DV415" i="2"/>
  <c r="DU415" i="2"/>
  <c r="DT415" i="2"/>
  <c r="DS415" i="2"/>
  <c r="EA414" i="2"/>
  <c r="DZ414" i="2"/>
  <c r="DY414" i="2"/>
  <c r="DX414" i="2"/>
  <c r="DW414" i="2"/>
  <c r="DV414" i="2"/>
  <c r="DU414" i="2"/>
  <c r="DT414" i="2"/>
  <c r="DS414" i="2"/>
  <c r="EA413" i="2"/>
  <c r="DZ413" i="2"/>
  <c r="DY413" i="2"/>
  <c r="DX413" i="2"/>
  <c r="DW413" i="2"/>
  <c r="DV413" i="2"/>
  <c r="DU413" i="2"/>
  <c r="DT413" i="2"/>
  <c r="DS413" i="2"/>
  <c r="EA412" i="2"/>
  <c r="DZ412" i="2"/>
  <c r="DY412" i="2"/>
  <c r="DX412" i="2"/>
  <c r="DW412" i="2"/>
  <c r="DV412" i="2"/>
  <c r="DU412" i="2"/>
  <c r="DT412" i="2"/>
  <c r="DS412" i="2"/>
  <c r="EA411" i="2"/>
  <c r="DZ411" i="2"/>
  <c r="DY411" i="2"/>
  <c r="DX411" i="2"/>
  <c r="DW411" i="2"/>
  <c r="DV411" i="2"/>
  <c r="DU411" i="2"/>
  <c r="DT411" i="2"/>
  <c r="DS411" i="2"/>
  <c r="EA410" i="2"/>
  <c r="DZ410" i="2"/>
  <c r="DY410" i="2"/>
  <c r="DX410" i="2"/>
  <c r="DW410" i="2"/>
  <c r="DV410" i="2"/>
  <c r="DU410" i="2"/>
  <c r="DT410" i="2"/>
  <c r="DS410" i="2"/>
  <c r="EA409" i="2"/>
  <c r="DZ409" i="2"/>
  <c r="DY409" i="2"/>
  <c r="DX409" i="2"/>
  <c r="DW409" i="2"/>
  <c r="DV409" i="2"/>
  <c r="DU409" i="2"/>
  <c r="DT409" i="2"/>
  <c r="DS409" i="2"/>
  <c r="EA408" i="2"/>
  <c r="DZ408" i="2"/>
  <c r="DY408" i="2"/>
  <c r="DX408" i="2"/>
  <c r="DW408" i="2"/>
  <c r="DV408" i="2"/>
  <c r="DU408" i="2"/>
  <c r="DT408" i="2"/>
  <c r="DS408" i="2"/>
  <c r="EA407" i="2"/>
  <c r="DZ407" i="2"/>
  <c r="DY407" i="2"/>
  <c r="DX407" i="2"/>
  <c r="DW407" i="2"/>
  <c r="DV407" i="2"/>
  <c r="DU407" i="2"/>
  <c r="DT407" i="2"/>
  <c r="DS407" i="2"/>
  <c r="EA406" i="2"/>
  <c r="DZ406" i="2"/>
  <c r="DY406" i="2"/>
  <c r="DX406" i="2"/>
  <c r="DW406" i="2"/>
  <c r="DV406" i="2"/>
  <c r="DU406" i="2"/>
  <c r="DT406" i="2"/>
  <c r="DS406" i="2"/>
  <c r="EA405" i="2"/>
  <c r="DZ405" i="2"/>
  <c r="DY405" i="2"/>
  <c r="DX405" i="2"/>
  <c r="DW405" i="2"/>
  <c r="DV405" i="2"/>
  <c r="DU405" i="2"/>
  <c r="DT405" i="2"/>
  <c r="DS405" i="2"/>
  <c r="EA404" i="2"/>
  <c r="DZ404" i="2"/>
  <c r="DY404" i="2"/>
  <c r="DX404" i="2"/>
  <c r="DW404" i="2"/>
  <c r="DV404" i="2"/>
  <c r="DU404" i="2"/>
  <c r="DT404" i="2"/>
  <c r="DS404" i="2"/>
  <c r="EA403" i="2"/>
  <c r="DZ403" i="2"/>
  <c r="DY403" i="2"/>
  <c r="DX403" i="2"/>
  <c r="DW403" i="2"/>
  <c r="DV403" i="2"/>
  <c r="DU403" i="2"/>
  <c r="DT403" i="2"/>
  <c r="DS403" i="2"/>
  <c r="EA402" i="2"/>
  <c r="DZ402" i="2"/>
  <c r="DY402" i="2"/>
  <c r="DX402" i="2"/>
  <c r="DW402" i="2"/>
  <c r="DV402" i="2"/>
  <c r="DU402" i="2"/>
  <c r="DT402" i="2"/>
  <c r="DS402" i="2"/>
  <c r="EA401" i="2"/>
  <c r="DZ401" i="2"/>
  <c r="DY401" i="2"/>
  <c r="DX401" i="2"/>
  <c r="DW401" i="2"/>
  <c r="DV401" i="2"/>
  <c r="DU401" i="2"/>
  <c r="DT401" i="2"/>
  <c r="DS401" i="2"/>
  <c r="EA400" i="2"/>
  <c r="DZ400" i="2"/>
  <c r="DY400" i="2"/>
  <c r="DX400" i="2"/>
  <c r="DW400" i="2"/>
  <c r="DV400" i="2"/>
  <c r="DU400" i="2"/>
  <c r="DT400" i="2"/>
  <c r="DS400" i="2"/>
  <c r="EA399" i="2"/>
  <c r="DZ399" i="2"/>
  <c r="DY399" i="2"/>
  <c r="DX399" i="2"/>
  <c r="DW399" i="2"/>
  <c r="DV399" i="2"/>
  <c r="DU399" i="2"/>
  <c r="DT399" i="2"/>
  <c r="DS399" i="2"/>
  <c r="EA398" i="2"/>
  <c r="DZ398" i="2"/>
  <c r="DY398" i="2"/>
  <c r="DX398" i="2"/>
  <c r="DW398" i="2"/>
  <c r="DV398" i="2"/>
  <c r="DU398" i="2"/>
  <c r="DT398" i="2"/>
  <c r="DS398" i="2"/>
  <c r="EA397" i="2"/>
  <c r="DZ397" i="2"/>
  <c r="DY397" i="2"/>
  <c r="DX397" i="2"/>
  <c r="DW397" i="2"/>
  <c r="DV397" i="2"/>
  <c r="DU397" i="2"/>
  <c r="DT397" i="2"/>
  <c r="DS397" i="2"/>
  <c r="EA396" i="2"/>
  <c r="DZ396" i="2"/>
  <c r="DY396" i="2"/>
  <c r="DX396" i="2"/>
  <c r="DW396" i="2"/>
  <c r="DV396" i="2"/>
  <c r="DU396" i="2"/>
  <c r="DT396" i="2"/>
  <c r="DS396" i="2"/>
  <c r="EA395" i="2"/>
  <c r="DZ395" i="2"/>
  <c r="DY395" i="2"/>
  <c r="DX395" i="2"/>
  <c r="DW395" i="2"/>
  <c r="DV395" i="2"/>
  <c r="DU395" i="2"/>
  <c r="DT395" i="2"/>
  <c r="DS395" i="2"/>
  <c r="EA394" i="2"/>
  <c r="DZ394" i="2"/>
  <c r="DY394" i="2"/>
  <c r="DX394" i="2"/>
  <c r="DW394" i="2"/>
  <c r="DV394" i="2"/>
  <c r="DU394" i="2"/>
  <c r="DT394" i="2"/>
  <c r="DS394" i="2"/>
  <c r="EA393" i="2"/>
  <c r="DZ393" i="2"/>
  <c r="DY393" i="2"/>
  <c r="DX393" i="2"/>
  <c r="DW393" i="2"/>
  <c r="DV393" i="2"/>
  <c r="DU393" i="2"/>
  <c r="DT393" i="2"/>
  <c r="DS393" i="2"/>
  <c r="EA392" i="2"/>
  <c r="DZ392" i="2"/>
  <c r="DY392" i="2"/>
  <c r="DX392" i="2"/>
  <c r="DW392" i="2"/>
  <c r="DV392" i="2"/>
  <c r="DU392" i="2"/>
  <c r="DT392" i="2"/>
  <c r="DS392" i="2"/>
  <c r="EA391" i="2"/>
  <c r="DZ391" i="2"/>
  <c r="DY391" i="2"/>
  <c r="DX391" i="2"/>
  <c r="DW391" i="2"/>
  <c r="DV391" i="2"/>
  <c r="DU391" i="2"/>
  <c r="DT391" i="2"/>
  <c r="DS391" i="2"/>
  <c r="EA390" i="2"/>
  <c r="DZ390" i="2"/>
  <c r="DY390" i="2"/>
  <c r="DX390" i="2"/>
  <c r="DW390" i="2"/>
  <c r="DV390" i="2"/>
  <c r="DU390" i="2"/>
  <c r="DT390" i="2"/>
  <c r="DS390" i="2"/>
  <c r="EA389" i="2"/>
  <c r="DZ389" i="2"/>
  <c r="DY389" i="2"/>
  <c r="DX389" i="2"/>
  <c r="DW389" i="2"/>
  <c r="DV389" i="2"/>
  <c r="DU389" i="2"/>
  <c r="DT389" i="2"/>
  <c r="DS389" i="2"/>
  <c r="EA388" i="2"/>
  <c r="DZ388" i="2"/>
  <c r="DY388" i="2"/>
  <c r="DX388" i="2"/>
  <c r="DW388" i="2"/>
  <c r="DV388" i="2"/>
  <c r="DU388" i="2"/>
  <c r="DT388" i="2"/>
  <c r="DS388" i="2"/>
  <c r="EA387" i="2"/>
  <c r="DZ387" i="2"/>
  <c r="DY387" i="2"/>
  <c r="DX387" i="2"/>
  <c r="DW387" i="2"/>
  <c r="DV387" i="2"/>
  <c r="DU387" i="2"/>
  <c r="DT387" i="2"/>
  <c r="DS387" i="2"/>
  <c r="EA386" i="2"/>
  <c r="DZ386" i="2"/>
  <c r="DY386" i="2"/>
  <c r="DX386" i="2"/>
  <c r="DW386" i="2"/>
  <c r="DV386" i="2"/>
  <c r="DU386" i="2"/>
  <c r="DT386" i="2"/>
  <c r="DS386" i="2"/>
  <c r="EA385" i="2"/>
  <c r="DZ385" i="2"/>
  <c r="DY385" i="2"/>
  <c r="DX385" i="2"/>
  <c r="DW385" i="2"/>
  <c r="DV385" i="2"/>
  <c r="DU385" i="2"/>
  <c r="DT385" i="2"/>
  <c r="DS385" i="2"/>
  <c r="EA384" i="2"/>
  <c r="DZ384" i="2"/>
  <c r="DY384" i="2"/>
  <c r="DX384" i="2"/>
  <c r="DW384" i="2"/>
  <c r="DV384" i="2"/>
  <c r="DU384" i="2"/>
  <c r="DT384" i="2"/>
  <c r="DS384" i="2"/>
  <c r="EA383" i="2"/>
  <c r="DZ383" i="2"/>
  <c r="DY383" i="2"/>
  <c r="DX383" i="2"/>
  <c r="DW383" i="2"/>
  <c r="DV383" i="2"/>
  <c r="DU383" i="2"/>
  <c r="DT383" i="2"/>
  <c r="DS383" i="2"/>
  <c r="EA382" i="2"/>
  <c r="DZ382" i="2"/>
  <c r="DY382" i="2"/>
  <c r="DX382" i="2"/>
  <c r="DW382" i="2"/>
  <c r="DV382" i="2"/>
  <c r="DU382" i="2"/>
  <c r="DT382" i="2"/>
  <c r="DS382" i="2"/>
  <c r="EA381" i="2"/>
  <c r="DZ381" i="2"/>
  <c r="DY381" i="2"/>
  <c r="DX381" i="2"/>
  <c r="DW381" i="2"/>
  <c r="DV381" i="2"/>
  <c r="DU381" i="2"/>
  <c r="DT381" i="2"/>
  <c r="DS381" i="2"/>
  <c r="EA380" i="2"/>
  <c r="DZ380" i="2"/>
  <c r="DY380" i="2"/>
  <c r="DX380" i="2"/>
  <c r="DW380" i="2"/>
  <c r="DV380" i="2"/>
  <c r="DU380" i="2"/>
  <c r="DT380" i="2"/>
  <c r="DS380" i="2"/>
  <c r="EA379" i="2"/>
  <c r="DZ379" i="2"/>
  <c r="DY379" i="2"/>
  <c r="DX379" i="2"/>
  <c r="DW379" i="2"/>
  <c r="DV379" i="2"/>
  <c r="DU379" i="2"/>
  <c r="DT379" i="2"/>
  <c r="DS379" i="2"/>
  <c r="EA378" i="2"/>
  <c r="DZ378" i="2"/>
  <c r="DY378" i="2"/>
  <c r="DX378" i="2"/>
  <c r="DW378" i="2"/>
  <c r="DV378" i="2"/>
  <c r="DU378" i="2"/>
  <c r="DT378" i="2"/>
  <c r="DS378" i="2"/>
  <c r="EA377" i="2"/>
  <c r="DZ377" i="2"/>
  <c r="DY377" i="2"/>
  <c r="DX377" i="2"/>
  <c r="DW377" i="2"/>
  <c r="DV377" i="2"/>
  <c r="DU377" i="2"/>
  <c r="DT377" i="2"/>
  <c r="DS377" i="2"/>
  <c r="EA376" i="2"/>
  <c r="DZ376" i="2"/>
  <c r="DY376" i="2"/>
  <c r="DX376" i="2"/>
  <c r="DW376" i="2"/>
  <c r="DV376" i="2"/>
  <c r="DU376" i="2"/>
  <c r="DT376" i="2"/>
  <c r="DS376" i="2"/>
  <c r="EA375" i="2"/>
  <c r="DZ375" i="2"/>
  <c r="DY375" i="2"/>
  <c r="DX375" i="2"/>
  <c r="DW375" i="2"/>
  <c r="DV375" i="2"/>
  <c r="DU375" i="2"/>
  <c r="DT375" i="2"/>
  <c r="DS375" i="2"/>
  <c r="EA374" i="2"/>
  <c r="DZ374" i="2"/>
  <c r="DY374" i="2"/>
  <c r="DX374" i="2"/>
  <c r="DW374" i="2"/>
  <c r="DV374" i="2"/>
  <c r="DU374" i="2"/>
  <c r="DT374" i="2"/>
  <c r="DS374" i="2"/>
  <c r="EA373" i="2"/>
  <c r="DZ373" i="2"/>
  <c r="DY373" i="2"/>
  <c r="DX373" i="2"/>
  <c r="DW373" i="2"/>
  <c r="DV373" i="2"/>
  <c r="DU373" i="2"/>
  <c r="DT373" i="2"/>
  <c r="DS373" i="2"/>
  <c r="EA372" i="2"/>
  <c r="DZ372" i="2"/>
  <c r="DY372" i="2"/>
  <c r="DX372" i="2"/>
  <c r="DW372" i="2"/>
  <c r="DV372" i="2"/>
  <c r="DU372" i="2"/>
  <c r="DT372" i="2"/>
  <c r="DS372" i="2"/>
  <c r="EA371" i="2"/>
  <c r="DZ371" i="2"/>
  <c r="DY371" i="2"/>
  <c r="DX371" i="2"/>
  <c r="DW371" i="2"/>
  <c r="DV371" i="2"/>
  <c r="DU371" i="2"/>
  <c r="DT371" i="2"/>
  <c r="DS371" i="2"/>
  <c r="EA370" i="2"/>
  <c r="DZ370" i="2"/>
  <c r="DY370" i="2"/>
  <c r="DX370" i="2"/>
  <c r="DW370" i="2"/>
  <c r="DV370" i="2"/>
  <c r="DU370" i="2"/>
  <c r="DT370" i="2"/>
  <c r="DS370" i="2"/>
  <c r="EA369" i="2"/>
  <c r="DZ369" i="2"/>
  <c r="DY369" i="2"/>
  <c r="DX369" i="2"/>
  <c r="DW369" i="2"/>
  <c r="DV369" i="2"/>
  <c r="DU369" i="2"/>
  <c r="DT369" i="2"/>
  <c r="DS369" i="2"/>
  <c r="EA368" i="2"/>
  <c r="DZ368" i="2"/>
  <c r="DY368" i="2"/>
  <c r="DX368" i="2"/>
  <c r="DW368" i="2"/>
  <c r="DV368" i="2"/>
  <c r="DU368" i="2"/>
  <c r="DT368" i="2"/>
  <c r="DS368" i="2"/>
  <c r="EA367" i="2"/>
  <c r="DZ367" i="2"/>
  <c r="DY367" i="2"/>
  <c r="DX367" i="2"/>
  <c r="DW367" i="2"/>
  <c r="DV367" i="2"/>
  <c r="DU367" i="2"/>
  <c r="DT367" i="2"/>
  <c r="DS367" i="2"/>
  <c r="EA366" i="2"/>
  <c r="DZ366" i="2"/>
  <c r="DY366" i="2"/>
  <c r="DX366" i="2"/>
  <c r="DW366" i="2"/>
  <c r="DV366" i="2"/>
  <c r="DU366" i="2"/>
  <c r="DT366" i="2"/>
  <c r="DS366" i="2"/>
  <c r="EA365" i="2"/>
  <c r="DZ365" i="2"/>
  <c r="DY365" i="2"/>
  <c r="DX365" i="2"/>
  <c r="DW365" i="2"/>
  <c r="DV365" i="2"/>
  <c r="DU365" i="2"/>
  <c r="DT365" i="2"/>
  <c r="DS365" i="2"/>
  <c r="EA364" i="2"/>
  <c r="DZ364" i="2"/>
  <c r="DY364" i="2"/>
  <c r="DX364" i="2"/>
  <c r="DW364" i="2"/>
  <c r="DV364" i="2"/>
  <c r="DU364" i="2"/>
  <c r="DT364" i="2"/>
  <c r="DS364" i="2"/>
  <c r="EA363" i="2"/>
  <c r="DZ363" i="2"/>
  <c r="DY363" i="2"/>
  <c r="DX363" i="2"/>
  <c r="DW363" i="2"/>
  <c r="DV363" i="2"/>
  <c r="DU363" i="2"/>
  <c r="DT363" i="2"/>
  <c r="DS363" i="2"/>
  <c r="EA362" i="2"/>
  <c r="DZ362" i="2"/>
  <c r="DY362" i="2"/>
  <c r="DX362" i="2"/>
  <c r="DW362" i="2"/>
  <c r="DV362" i="2"/>
  <c r="DU362" i="2"/>
  <c r="DT362" i="2"/>
  <c r="DS362" i="2"/>
  <c r="EA361" i="2"/>
  <c r="DZ361" i="2"/>
  <c r="DY361" i="2"/>
  <c r="DX361" i="2"/>
  <c r="DW361" i="2"/>
  <c r="DV361" i="2"/>
  <c r="DU361" i="2"/>
  <c r="DT361" i="2"/>
  <c r="DS361" i="2"/>
  <c r="EA360" i="2"/>
  <c r="DZ360" i="2"/>
  <c r="DY360" i="2"/>
  <c r="DX360" i="2"/>
  <c r="DW360" i="2"/>
  <c r="DV360" i="2"/>
  <c r="DU360" i="2"/>
  <c r="DT360" i="2"/>
  <c r="DS360" i="2"/>
  <c r="EA359" i="2"/>
  <c r="DZ359" i="2"/>
  <c r="DY359" i="2"/>
  <c r="DX359" i="2"/>
  <c r="DW359" i="2"/>
  <c r="DV359" i="2"/>
  <c r="DU359" i="2"/>
  <c r="DT359" i="2"/>
  <c r="DS359" i="2"/>
  <c r="EA358" i="2"/>
  <c r="DZ358" i="2"/>
  <c r="DY358" i="2"/>
  <c r="DX358" i="2"/>
  <c r="DW358" i="2"/>
  <c r="DV358" i="2"/>
  <c r="DU358" i="2"/>
  <c r="DT358" i="2"/>
  <c r="DS358" i="2"/>
  <c r="EA357" i="2"/>
  <c r="DZ357" i="2"/>
  <c r="DY357" i="2"/>
  <c r="DX357" i="2"/>
  <c r="DW357" i="2"/>
  <c r="DV357" i="2"/>
  <c r="DU357" i="2"/>
  <c r="DT357" i="2"/>
  <c r="DS357" i="2"/>
  <c r="EA356" i="2"/>
  <c r="DZ356" i="2"/>
  <c r="DY356" i="2"/>
  <c r="DX356" i="2"/>
  <c r="DW356" i="2"/>
  <c r="DV356" i="2"/>
  <c r="DU356" i="2"/>
  <c r="DT356" i="2"/>
  <c r="DS356" i="2"/>
  <c r="EA355" i="2"/>
  <c r="DZ355" i="2"/>
  <c r="DY355" i="2"/>
  <c r="DX355" i="2"/>
  <c r="DW355" i="2"/>
  <c r="DV355" i="2"/>
  <c r="DU355" i="2"/>
  <c r="DT355" i="2"/>
  <c r="DS355" i="2"/>
  <c r="EA354" i="2"/>
  <c r="DZ354" i="2"/>
  <c r="DY354" i="2"/>
  <c r="DX354" i="2"/>
  <c r="DW354" i="2"/>
  <c r="DV354" i="2"/>
  <c r="DU354" i="2"/>
  <c r="DT354" i="2"/>
  <c r="DS354" i="2"/>
  <c r="EA353" i="2"/>
  <c r="DZ353" i="2"/>
  <c r="DY353" i="2"/>
  <c r="DX353" i="2"/>
  <c r="DW353" i="2"/>
  <c r="DV353" i="2"/>
  <c r="DU353" i="2"/>
  <c r="DT353" i="2"/>
  <c r="DS353" i="2"/>
  <c r="EA352" i="2"/>
  <c r="DZ352" i="2"/>
  <c r="DY352" i="2"/>
  <c r="DX352" i="2"/>
  <c r="DW352" i="2"/>
  <c r="DV352" i="2"/>
  <c r="DU352" i="2"/>
  <c r="DT352" i="2"/>
  <c r="DS352" i="2"/>
  <c r="EA351" i="2"/>
  <c r="DZ351" i="2"/>
  <c r="DY351" i="2"/>
  <c r="DX351" i="2"/>
  <c r="DW351" i="2"/>
  <c r="DV351" i="2"/>
  <c r="DU351" i="2"/>
  <c r="DT351" i="2"/>
  <c r="DS351" i="2"/>
  <c r="EA350" i="2"/>
  <c r="DZ350" i="2"/>
  <c r="DY350" i="2"/>
  <c r="DX350" i="2"/>
  <c r="DW350" i="2"/>
  <c r="DV350" i="2"/>
  <c r="DU350" i="2"/>
  <c r="DT350" i="2"/>
  <c r="DS350" i="2"/>
  <c r="EA349" i="2"/>
  <c r="DZ349" i="2"/>
  <c r="DY349" i="2"/>
  <c r="DX349" i="2"/>
  <c r="DW349" i="2"/>
  <c r="DV349" i="2"/>
  <c r="DU349" i="2"/>
  <c r="DT349" i="2"/>
  <c r="DS349" i="2"/>
  <c r="EA348" i="2"/>
  <c r="DZ348" i="2"/>
  <c r="DY348" i="2"/>
  <c r="DX348" i="2"/>
  <c r="DW348" i="2"/>
  <c r="DV348" i="2"/>
  <c r="DU348" i="2"/>
  <c r="DT348" i="2"/>
  <c r="DS348" i="2"/>
  <c r="EA347" i="2"/>
  <c r="DZ347" i="2"/>
  <c r="DY347" i="2"/>
  <c r="DX347" i="2"/>
  <c r="DW347" i="2"/>
  <c r="DV347" i="2"/>
  <c r="DU347" i="2"/>
  <c r="DT347" i="2"/>
  <c r="DS347" i="2"/>
  <c r="EA346" i="2"/>
  <c r="DZ346" i="2"/>
  <c r="DY346" i="2"/>
  <c r="DX346" i="2"/>
  <c r="DW346" i="2"/>
  <c r="DV346" i="2"/>
  <c r="DU346" i="2"/>
  <c r="DT346" i="2"/>
  <c r="DS346" i="2"/>
  <c r="EA345" i="2"/>
  <c r="DZ345" i="2"/>
  <c r="DY345" i="2"/>
  <c r="DX345" i="2"/>
  <c r="DW345" i="2"/>
  <c r="DV345" i="2"/>
  <c r="DU345" i="2"/>
  <c r="DT345" i="2"/>
  <c r="DS345" i="2"/>
  <c r="EA344" i="2"/>
  <c r="DZ344" i="2"/>
  <c r="DY344" i="2"/>
  <c r="DX344" i="2"/>
  <c r="DW344" i="2"/>
  <c r="DV344" i="2"/>
  <c r="DU344" i="2"/>
  <c r="DT344" i="2"/>
  <c r="DS344" i="2"/>
  <c r="EA343" i="2"/>
  <c r="DZ343" i="2"/>
  <c r="DY343" i="2"/>
  <c r="DX343" i="2"/>
  <c r="DW343" i="2"/>
  <c r="DV343" i="2"/>
  <c r="DU343" i="2"/>
  <c r="DT343" i="2"/>
  <c r="DS343" i="2"/>
  <c r="EA342" i="2"/>
  <c r="DZ342" i="2"/>
  <c r="DY342" i="2"/>
  <c r="DX342" i="2"/>
  <c r="DW342" i="2"/>
  <c r="DV342" i="2"/>
  <c r="DU342" i="2"/>
  <c r="DT342" i="2"/>
  <c r="DS342" i="2"/>
  <c r="EA341" i="2"/>
  <c r="DZ341" i="2"/>
  <c r="DY341" i="2"/>
  <c r="DX341" i="2"/>
  <c r="DW341" i="2"/>
  <c r="DV341" i="2"/>
  <c r="DU341" i="2"/>
  <c r="DT341" i="2"/>
  <c r="DS341" i="2"/>
  <c r="EA340" i="2"/>
  <c r="DZ340" i="2"/>
  <c r="DY340" i="2"/>
  <c r="DX340" i="2"/>
  <c r="DW340" i="2"/>
  <c r="DV340" i="2"/>
  <c r="DU340" i="2"/>
  <c r="DT340" i="2"/>
  <c r="DS340" i="2"/>
  <c r="EA339" i="2"/>
  <c r="DZ339" i="2"/>
  <c r="DY339" i="2"/>
  <c r="DX339" i="2"/>
  <c r="DW339" i="2"/>
  <c r="DV339" i="2"/>
  <c r="DU339" i="2"/>
  <c r="DT339" i="2"/>
  <c r="DS339" i="2"/>
  <c r="EA338" i="2"/>
  <c r="DZ338" i="2"/>
  <c r="DY338" i="2"/>
  <c r="DX338" i="2"/>
  <c r="DW338" i="2"/>
  <c r="DV338" i="2"/>
  <c r="DU338" i="2"/>
  <c r="DT338" i="2"/>
  <c r="DS338" i="2"/>
  <c r="EA337" i="2"/>
  <c r="DZ337" i="2"/>
  <c r="DY337" i="2"/>
  <c r="DX337" i="2"/>
  <c r="DW337" i="2"/>
  <c r="DV337" i="2"/>
  <c r="DU337" i="2"/>
  <c r="DT337" i="2"/>
  <c r="DS337" i="2"/>
  <c r="EA336" i="2"/>
  <c r="DZ336" i="2"/>
  <c r="DY336" i="2"/>
  <c r="DX336" i="2"/>
  <c r="DW336" i="2"/>
  <c r="DV336" i="2"/>
  <c r="DU336" i="2"/>
  <c r="DT336" i="2"/>
  <c r="DS336" i="2"/>
  <c r="EA335" i="2"/>
  <c r="DZ335" i="2"/>
  <c r="DY335" i="2"/>
  <c r="DX335" i="2"/>
  <c r="DW335" i="2"/>
  <c r="DV335" i="2"/>
  <c r="DU335" i="2"/>
  <c r="DT335" i="2"/>
  <c r="DS335" i="2"/>
  <c r="EA334" i="2"/>
  <c r="DZ334" i="2"/>
  <c r="DY334" i="2"/>
  <c r="DX334" i="2"/>
  <c r="DW334" i="2"/>
  <c r="DV334" i="2"/>
  <c r="DU334" i="2"/>
  <c r="DT334" i="2"/>
  <c r="DS334" i="2"/>
  <c r="EA333" i="2"/>
  <c r="DZ333" i="2"/>
  <c r="DY333" i="2"/>
  <c r="DX333" i="2"/>
  <c r="DW333" i="2"/>
  <c r="DV333" i="2"/>
  <c r="DU333" i="2"/>
  <c r="DT333" i="2"/>
  <c r="DS333" i="2"/>
  <c r="EA332" i="2"/>
  <c r="DZ332" i="2"/>
  <c r="DY332" i="2"/>
  <c r="DX332" i="2"/>
  <c r="DW332" i="2"/>
  <c r="DV332" i="2"/>
  <c r="DU332" i="2"/>
  <c r="DT332" i="2"/>
  <c r="DS332" i="2"/>
  <c r="EA331" i="2"/>
  <c r="DZ331" i="2"/>
  <c r="DY331" i="2"/>
  <c r="DX331" i="2"/>
  <c r="DW331" i="2"/>
  <c r="DV331" i="2"/>
  <c r="DU331" i="2"/>
  <c r="DT331" i="2"/>
  <c r="DS331" i="2"/>
  <c r="EA330" i="2"/>
  <c r="DZ330" i="2"/>
  <c r="DY330" i="2"/>
  <c r="DX330" i="2"/>
  <c r="DW330" i="2"/>
  <c r="DV330" i="2"/>
  <c r="DU330" i="2"/>
  <c r="DT330" i="2"/>
  <c r="DS330" i="2"/>
  <c r="EA329" i="2"/>
  <c r="DZ329" i="2"/>
  <c r="DY329" i="2"/>
  <c r="DX329" i="2"/>
  <c r="DW329" i="2"/>
  <c r="DV329" i="2"/>
  <c r="DU329" i="2"/>
  <c r="DT329" i="2"/>
  <c r="DS329" i="2"/>
  <c r="EA328" i="2"/>
  <c r="DZ328" i="2"/>
  <c r="DY328" i="2"/>
  <c r="DX328" i="2"/>
  <c r="DW328" i="2"/>
  <c r="DV328" i="2"/>
  <c r="DU328" i="2"/>
  <c r="DT328" i="2"/>
  <c r="DS328" i="2"/>
  <c r="EA327" i="2"/>
  <c r="DZ327" i="2"/>
  <c r="DY327" i="2"/>
  <c r="DX327" i="2"/>
  <c r="DW327" i="2"/>
  <c r="DV327" i="2"/>
  <c r="DU327" i="2"/>
  <c r="DT327" i="2"/>
  <c r="DS327" i="2"/>
  <c r="EA326" i="2"/>
  <c r="DZ326" i="2"/>
  <c r="DY326" i="2"/>
  <c r="DX326" i="2"/>
  <c r="DW326" i="2"/>
  <c r="DV326" i="2"/>
  <c r="DU326" i="2"/>
  <c r="DT326" i="2"/>
  <c r="DS326" i="2"/>
  <c r="EA325" i="2"/>
  <c r="DZ325" i="2"/>
  <c r="DY325" i="2"/>
  <c r="DX325" i="2"/>
  <c r="DW325" i="2"/>
  <c r="DV325" i="2"/>
  <c r="DU325" i="2"/>
  <c r="DT325" i="2"/>
  <c r="DS325" i="2"/>
  <c r="EA324" i="2"/>
  <c r="DZ324" i="2"/>
  <c r="DY324" i="2"/>
  <c r="DX324" i="2"/>
  <c r="DW324" i="2"/>
  <c r="DV324" i="2"/>
  <c r="DU324" i="2"/>
  <c r="DT324" i="2"/>
  <c r="DS324" i="2"/>
  <c r="EA323" i="2"/>
  <c r="DZ323" i="2"/>
  <c r="DY323" i="2"/>
  <c r="DX323" i="2"/>
  <c r="DW323" i="2"/>
  <c r="DV323" i="2"/>
  <c r="DU323" i="2"/>
  <c r="DT323" i="2"/>
  <c r="DS323" i="2"/>
  <c r="EA322" i="2"/>
  <c r="DZ322" i="2"/>
  <c r="DY322" i="2"/>
  <c r="DX322" i="2"/>
  <c r="DW322" i="2"/>
  <c r="DV322" i="2"/>
  <c r="DU322" i="2"/>
  <c r="DT322" i="2"/>
  <c r="DS322" i="2"/>
  <c r="EA321" i="2"/>
  <c r="DZ321" i="2"/>
  <c r="DY321" i="2"/>
  <c r="DX321" i="2"/>
  <c r="DW321" i="2"/>
  <c r="DV321" i="2"/>
  <c r="DU321" i="2"/>
  <c r="DT321" i="2"/>
  <c r="DS321" i="2"/>
  <c r="EA320" i="2"/>
  <c r="DZ320" i="2"/>
  <c r="DY320" i="2"/>
  <c r="DX320" i="2"/>
  <c r="DW320" i="2"/>
  <c r="DV320" i="2"/>
  <c r="DU320" i="2"/>
  <c r="DT320" i="2"/>
  <c r="DS320" i="2"/>
  <c r="EA319" i="2"/>
  <c r="DZ319" i="2"/>
  <c r="DY319" i="2"/>
  <c r="DX319" i="2"/>
  <c r="DW319" i="2"/>
  <c r="DV319" i="2"/>
  <c r="DU319" i="2"/>
  <c r="DT319" i="2"/>
  <c r="DS319" i="2"/>
  <c r="EA318" i="2"/>
  <c r="DZ318" i="2"/>
  <c r="DY318" i="2"/>
  <c r="DX318" i="2"/>
  <c r="DW318" i="2"/>
  <c r="DV318" i="2"/>
  <c r="DU318" i="2"/>
  <c r="DT318" i="2"/>
  <c r="DS318" i="2"/>
  <c r="EA317" i="2"/>
  <c r="DZ317" i="2"/>
  <c r="DY317" i="2"/>
  <c r="DX317" i="2"/>
  <c r="DW317" i="2"/>
  <c r="DV317" i="2"/>
  <c r="DU317" i="2"/>
  <c r="DT317" i="2"/>
  <c r="DS317" i="2"/>
  <c r="EA316" i="2"/>
  <c r="DZ316" i="2"/>
  <c r="DY316" i="2"/>
  <c r="DX316" i="2"/>
  <c r="DW316" i="2"/>
  <c r="DV316" i="2"/>
  <c r="DU316" i="2"/>
  <c r="DT316" i="2"/>
  <c r="DS316" i="2"/>
  <c r="EA315" i="2"/>
  <c r="DZ315" i="2"/>
  <c r="DY315" i="2"/>
  <c r="DX315" i="2"/>
  <c r="DW315" i="2"/>
  <c r="DV315" i="2"/>
  <c r="DU315" i="2"/>
  <c r="DT315" i="2"/>
  <c r="DS315" i="2"/>
  <c r="EA314" i="2"/>
  <c r="DZ314" i="2"/>
  <c r="DY314" i="2"/>
  <c r="DX314" i="2"/>
  <c r="DW314" i="2"/>
  <c r="DV314" i="2"/>
  <c r="DU314" i="2"/>
  <c r="DT314" i="2"/>
  <c r="DS314" i="2"/>
  <c r="EA313" i="2"/>
  <c r="DZ313" i="2"/>
  <c r="DY313" i="2"/>
  <c r="DX313" i="2"/>
  <c r="DW313" i="2"/>
  <c r="DV313" i="2"/>
  <c r="DU313" i="2"/>
  <c r="DT313" i="2"/>
  <c r="DS313" i="2"/>
  <c r="EA312" i="2"/>
  <c r="DZ312" i="2"/>
  <c r="DY312" i="2"/>
  <c r="DX312" i="2"/>
  <c r="DW312" i="2"/>
  <c r="DV312" i="2"/>
  <c r="DU312" i="2"/>
  <c r="DT312" i="2"/>
  <c r="DS312" i="2"/>
  <c r="EA311" i="2"/>
  <c r="DZ311" i="2"/>
  <c r="DY311" i="2"/>
  <c r="DX311" i="2"/>
  <c r="DW311" i="2"/>
  <c r="DV311" i="2"/>
  <c r="DU311" i="2"/>
  <c r="DT311" i="2"/>
  <c r="DS311" i="2"/>
  <c r="EA310" i="2"/>
  <c r="DZ310" i="2"/>
  <c r="DY310" i="2"/>
  <c r="DX310" i="2"/>
  <c r="DW310" i="2"/>
  <c r="DV310" i="2"/>
  <c r="DU310" i="2"/>
  <c r="DT310" i="2"/>
  <c r="DS310" i="2"/>
  <c r="EA309" i="2"/>
  <c r="DZ309" i="2"/>
  <c r="DY309" i="2"/>
  <c r="DX309" i="2"/>
  <c r="DW309" i="2"/>
  <c r="DV309" i="2"/>
  <c r="DU309" i="2"/>
  <c r="DT309" i="2"/>
  <c r="DS309" i="2"/>
  <c r="EA308" i="2"/>
  <c r="DZ308" i="2"/>
  <c r="DY308" i="2"/>
  <c r="DX308" i="2"/>
  <c r="DW308" i="2"/>
  <c r="DV308" i="2"/>
  <c r="DU308" i="2"/>
  <c r="DT308" i="2"/>
  <c r="DS308" i="2"/>
  <c r="EA307" i="2"/>
  <c r="DZ307" i="2"/>
  <c r="DY307" i="2"/>
  <c r="DX307" i="2"/>
  <c r="DW307" i="2"/>
  <c r="DV307" i="2"/>
  <c r="DU307" i="2"/>
  <c r="DT307" i="2"/>
  <c r="DS307" i="2"/>
  <c r="EA306" i="2"/>
  <c r="DZ306" i="2"/>
  <c r="DY306" i="2"/>
  <c r="DX306" i="2"/>
  <c r="DW306" i="2"/>
  <c r="DV306" i="2"/>
  <c r="DU306" i="2"/>
  <c r="DT306" i="2"/>
  <c r="DS306" i="2"/>
  <c r="EA305" i="2"/>
  <c r="DZ305" i="2"/>
  <c r="DY305" i="2"/>
  <c r="DX305" i="2"/>
  <c r="DW305" i="2"/>
  <c r="DV305" i="2"/>
  <c r="DU305" i="2"/>
  <c r="DT305" i="2"/>
  <c r="DS305" i="2"/>
  <c r="EA304" i="2"/>
  <c r="DZ304" i="2"/>
  <c r="DY304" i="2"/>
  <c r="DX304" i="2"/>
  <c r="DW304" i="2"/>
  <c r="DV304" i="2"/>
  <c r="DU304" i="2"/>
  <c r="DT304" i="2"/>
  <c r="DS304" i="2"/>
  <c r="EA303" i="2"/>
  <c r="DZ303" i="2"/>
  <c r="DY303" i="2"/>
  <c r="DX303" i="2"/>
  <c r="DW303" i="2"/>
  <c r="DV303" i="2"/>
  <c r="DU303" i="2"/>
  <c r="DT303" i="2"/>
  <c r="DS303" i="2"/>
  <c r="EA302" i="2"/>
  <c r="DZ302" i="2"/>
  <c r="DY302" i="2"/>
  <c r="DX302" i="2"/>
  <c r="DW302" i="2"/>
  <c r="DV302" i="2"/>
  <c r="DU302" i="2"/>
  <c r="DT302" i="2"/>
  <c r="DS302" i="2"/>
  <c r="EA301" i="2"/>
  <c r="DZ301" i="2"/>
  <c r="DY301" i="2"/>
  <c r="DX301" i="2"/>
  <c r="DW301" i="2"/>
  <c r="DV301" i="2"/>
  <c r="DU301" i="2"/>
  <c r="DT301" i="2"/>
  <c r="DS301" i="2"/>
  <c r="EA300" i="2"/>
  <c r="DZ300" i="2"/>
  <c r="DY300" i="2"/>
  <c r="DX300" i="2"/>
  <c r="DW300" i="2"/>
  <c r="DV300" i="2"/>
  <c r="DU300" i="2"/>
  <c r="DT300" i="2"/>
  <c r="DS300" i="2"/>
  <c r="EA299" i="2"/>
  <c r="DZ299" i="2"/>
  <c r="DY299" i="2"/>
  <c r="DX299" i="2"/>
  <c r="DW299" i="2"/>
  <c r="DV299" i="2"/>
  <c r="DU299" i="2"/>
  <c r="DT299" i="2"/>
  <c r="DS299" i="2"/>
  <c r="EA298" i="2"/>
  <c r="DZ298" i="2"/>
  <c r="DY298" i="2"/>
  <c r="DX298" i="2"/>
  <c r="DW298" i="2"/>
  <c r="DV298" i="2"/>
  <c r="DU298" i="2"/>
  <c r="DT298" i="2"/>
  <c r="DS298" i="2"/>
  <c r="EA297" i="2"/>
  <c r="DZ297" i="2"/>
  <c r="DY297" i="2"/>
  <c r="DX297" i="2"/>
  <c r="DW297" i="2"/>
  <c r="DV297" i="2"/>
  <c r="DU297" i="2"/>
  <c r="DT297" i="2"/>
  <c r="DS297" i="2"/>
  <c r="EA296" i="2"/>
  <c r="DZ296" i="2"/>
  <c r="DY296" i="2"/>
  <c r="DX296" i="2"/>
  <c r="DW296" i="2"/>
  <c r="DV296" i="2"/>
  <c r="DU296" i="2"/>
  <c r="DT296" i="2"/>
  <c r="DS296" i="2"/>
  <c r="EA295" i="2"/>
  <c r="DZ295" i="2"/>
  <c r="DY295" i="2"/>
  <c r="DX295" i="2"/>
  <c r="DW295" i="2"/>
  <c r="DV295" i="2"/>
  <c r="DU295" i="2"/>
  <c r="DT295" i="2"/>
  <c r="DS295" i="2"/>
  <c r="EA294" i="2"/>
  <c r="DZ294" i="2"/>
  <c r="DY294" i="2"/>
  <c r="DX294" i="2"/>
  <c r="DW294" i="2"/>
  <c r="DV294" i="2"/>
  <c r="DU294" i="2"/>
  <c r="DT294" i="2"/>
  <c r="DS294" i="2"/>
  <c r="EA293" i="2"/>
  <c r="DZ293" i="2"/>
  <c r="DY293" i="2"/>
  <c r="DX293" i="2"/>
  <c r="DW293" i="2"/>
  <c r="DV293" i="2"/>
  <c r="DU293" i="2"/>
  <c r="DT293" i="2"/>
  <c r="DS293" i="2"/>
  <c r="EA292" i="2"/>
  <c r="DZ292" i="2"/>
  <c r="DY292" i="2"/>
  <c r="DX292" i="2"/>
  <c r="DW292" i="2"/>
  <c r="DV292" i="2"/>
  <c r="DU292" i="2"/>
  <c r="DT292" i="2"/>
  <c r="DS292" i="2"/>
  <c r="EA291" i="2"/>
  <c r="DZ291" i="2"/>
  <c r="DY291" i="2"/>
  <c r="DX291" i="2"/>
  <c r="DW291" i="2"/>
  <c r="DV291" i="2"/>
  <c r="DU291" i="2"/>
  <c r="DT291" i="2"/>
  <c r="DS291" i="2"/>
  <c r="EA290" i="2"/>
  <c r="DZ290" i="2"/>
  <c r="DY290" i="2"/>
  <c r="DX290" i="2"/>
  <c r="DW290" i="2"/>
  <c r="DV290" i="2"/>
  <c r="DU290" i="2"/>
  <c r="DT290" i="2"/>
  <c r="DS290" i="2"/>
  <c r="EA289" i="2"/>
  <c r="DZ289" i="2"/>
  <c r="DY289" i="2"/>
  <c r="DX289" i="2"/>
  <c r="DW289" i="2"/>
  <c r="DV289" i="2"/>
  <c r="DU289" i="2"/>
  <c r="DT289" i="2"/>
  <c r="DS289" i="2"/>
  <c r="EA288" i="2"/>
  <c r="DZ288" i="2"/>
  <c r="DY288" i="2"/>
  <c r="DX288" i="2"/>
  <c r="DW288" i="2"/>
  <c r="DV288" i="2"/>
  <c r="DU288" i="2"/>
  <c r="DT288" i="2"/>
  <c r="DS288" i="2"/>
  <c r="EA287" i="2"/>
  <c r="DZ287" i="2"/>
  <c r="DY287" i="2"/>
  <c r="DX287" i="2"/>
  <c r="DW287" i="2"/>
  <c r="DV287" i="2"/>
  <c r="DU287" i="2"/>
  <c r="DT287" i="2"/>
  <c r="DS287" i="2"/>
  <c r="EA286" i="2"/>
  <c r="DZ286" i="2"/>
  <c r="DY286" i="2"/>
  <c r="DX286" i="2"/>
  <c r="DW286" i="2"/>
  <c r="DV286" i="2"/>
  <c r="DU286" i="2"/>
  <c r="DT286" i="2"/>
  <c r="DS286" i="2"/>
  <c r="EA285" i="2"/>
  <c r="DZ285" i="2"/>
  <c r="DY285" i="2"/>
  <c r="DX285" i="2"/>
  <c r="DW285" i="2"/>
  <c r="DV285" i="2"/>
  <c r="DU285" i="2"/>
  <c r="DT285" i="2"/>
  <c r="DS285" i="2"/>
  <c r="EA284" i="2"/>
  <c r="DZ284" i="2"/>
  <c r="DY284" i="2"/>
  <c r="DX284" i="2"/>
  <c r="DW284" i="2"/>
  <c r="DV284" i="2"/>
  <c r="DU284" i="2"/>
  <c r="DT284" i="2"/>
  <c r="DS284" i="2"/>
  <c r="EA283" i="2"/>
  <c r="DZ283" i="2"/>
  <c r="DY283" i="2"/>
  <c r="DX283" i="2"/>
  <c r="DW283" i="2"/>
  <c r="DV283" i="2"/>
  <c r="DU283" i="2"/>
  <c r="DT283" i="2"/>
  <c r="DS283" i="2"/>
  <c r="EA282" i="2"/>
  <c r="DZ282" i="2"/>
  <c r="DY282" i="2"/>
  <c r="DX282" i="2"/>
  <c r="DW282" i="2"/>
  <c r="DV282" i="2"/>
  <c r="DU282" i="2"/>
  <c r="DT282" i="2"/>
  <c r="DS282" i="2"/>
  <c r="EA281" i="2"/>
  <c r="DZ281" i="2"/>
  <c r="DY281" i="2"/>
  <c r="DX281" i="2"/>
  <c r="DW281" i="2"/>
  <c r="DV281" i="2"/>
  <c r="DU281" i="2"/>
  <c r="DT281" i="2"/>
  <c r="DS281" i="2"/>
  <c r="EA280" i="2"/>
  <c r="DZ280" i="2"/>
  <c r="DY280" i="2"/>
  <c r="DX280" i="2"/>
  <c r="DW280" i="2"/>
  <c r="DV280" i="2"/>
  <c r="DU280" i="2"/>
  <c r="DT280" i="2"/>
  <c r="DS280" i="2"/>
  <c r="EA279" i="2"/>
  <c r="DZ279" i="2"/>
  <c r="DY279" i="2"/>
  <c r="DX279" i="2"/>
  <c r="DW279" i="2"/>
  <c r="DV279" i="2"/>
  <c r="DU279" i="2"/>
  <c r="DT279" i="2"/>
  <c r="DS279" i="2"/>
  <c r="EA278" i="2"/>
  <c r="DZ278" i="2"/>
  <c r="DY278" i="2"/>
  <c r="DX278" i="2"/>
  <c r="DW278" i="2"/>
  <c r="DV278" i="2"/>
  <c r="DU278" i="2"/>
  <c r="DT278" i="2"/>
  <c r="DS278" i="2"/>
  <c r="EA277" i="2"/>
  <c r="DZ277" i="2"/>
  <c r="DY277" i="2"/>
  <c r="DX277" i="2"/>
  <c r="DW277" i="2"/>
  <c r="DV277" i="2"/>
  <c r="DU277" i="2"/>
  <c r="DT277" i="2"/>
  <c r="DS277" i="2"/>
  <c r="EA276" i="2"/>
  <c r="DZ276" i="2"/>
  <c r="DY276" i="2"/>
  <c r="DX276" i="2"/>
  <c r="DW276" i="2"/>
  <c r="DV276" i="2"/>
  <c r="DU276" i="2"/>
  <c r="DT276" i="2"/>
  <c r="DS276" i="2"/>
  <c r="EA275" i="2"/>
  <c r="DZ275" i="2"/>
  <c r="DY275" i="2"/>
  <c r="DX275" i="2"/>
  <c r="DW275" i="2"/>
  <c r="DV275" i="2"/>
  <c r="DU275" i="2"/>
  <c r="DT275" i="2"/>
  <c r="DS275" i="2"/>
  <c r="EA274" i="2"/>
  <c r="DZ274" i="2"/>
  <c r="DY274" i="2"/>
  <c r="DX274" i="2"/>
  <c r="DW274" i="2"/>
  <c r="DV274" i="2"/>
  <c r="DU274" i="2"/>
  <c r="DT274" i="2"/>
  <c r="DS274" i="2"/>
  <c r="EA273" i="2"/>
  <c r="DZ273" i="2"/>
  <c r="DY273" i="2"/>
  <c r="DX273" i="2"/>
  <c r="DW273" i="2"/>
  <c r="DV273" i="2"/>
  <c r="DU273" i="2"/>
  <c r="DT273" i="2"/>
  <c r="DS273" i="2"/>
  <c r="EA272" i="2"/>
  <c r="DZ272" i="2"/>
  <c r="DY272" i="2"/>
  <c r="DX272" i="2"/>
  <c r="DW272" i="2"/>
  <c r="DV272" i="2"/>
  <c r="DU272" i="2"/>
  <c r="DT272" i="2"/>
  <c r="DS272" i="2"/>
  <c r="EA271" i="2"/>
  <c r="DZ271" i="2"/>
  <c r="DY271" i="2"/>
  <c r="DX271" i="2"/>
  <c r="DW271" i="2"/>
  <c r="DV271" i="2"/>
  <c r="DU271" i="2"/>
  <c r="DT271" i="2"/>
  <c r="DS271" i="2"/>
  <c r="EA270" i="2"/>
  <c r="DZ270" i="2"/>
  <c r="DY270" i="2"/>
  <c r="DX270" i="2"/>
  <c r="DW270" i="2"/>
  <c r="DV270" i="2"/>
  <c r="DU270" i="2"/>
  <c r="DT270" i="2"/>
  <c r="DS270" i="2"/>
  <c r="EA269" i="2"/>
  <c r="DZ269" i="2"/>
  <c r="DY269" i="2"/>
  <c r="DX269" i="2"/>
  <c r="DW269" i="2"/>
  <c r="DV269" i="2"/>
  <c r="DU269" i="2"/>
  <c r="DT269" i="2"/>
  <c r="DS269" i="2"/>
  <c r="EA268" i="2"/>
  <c r="DZ268" i="2"/>
  <c r="DY268" i="2"/>
  <c r="DX268" i="2"/>
  <c r="DW268" i="2"/>
  <c r="DV268" i="2"/>
  <c r="DU268" i="2"/>
  <c r="DT268" i="2"/>
  <c r="DS268" i="2"/>
  <c r="EA267" i="2"/>
  <c r="DZ267" i="2"/>
  <c r="DY267" i="2"/>
  <c r="DX267" i="2"/>
  <c r="DW267" i="2"/>
  <c r="DV267" i="2"/>
  <c r="DU267" i="2"/>
  <c r="DT267" i="2"/>
  <c r="DS267" i="2"/>
  <c r="EA266" i="2"/>
  <c r="DZ266" i="2"/>
  <c r="DY266" i="2"/>
  <c r="DX266" i="2"/>
  <c r="DW266" i="2"/>
  <c r="DV266" i="2"/>
  <c r="DU266" i="2"/>
  <c r="DT266" i="2"/>
  <c r="DS266" i="2"/>
  <c r="EA265" i="2"/>
  <c r="DZ265" i="2"/>
  <c r="DY265" i="2"/>
  <c r="DX265" i="2"/>
  <c r="DW265" i="2"/>
  <c r="DV265" i="2"/>
  <c r="DU265" i="2"/>
  <c r="DT265" i="2"/>
  <c r="DS265" i="2"/>
  <c r="EA264" i="2"/>
  <c r="DZ264" i="2"/>
  <c r="DY264" i="2"/>
  <c r="DX264" i="2"/>
  <c r="DW264" i="2"/>
  <c r="DV264" i="2"/>
  <c r="DU264" i="2"/>
  <c r="DT264" i="2"/>
  <c r="DS264" i="2"/>
  <c r="EA263" i="2"/>
  <c r="DZ263" i="2"/>
  <c r="DY263" i="2"/>
  <c r="DX263" i="2"/>
  <c r="DW263" i="2"/>
  <c r="DV263" i="2"/>
  <c r="DU263" i="2"/>
  <c r="DT263" i="2"/>
  <c r="DS263" i="2"/>
  <c r="EA262" i="2"/>
  <c r="DZ262" i="2"/>
  <c r="DY262" i="2"/>
  <c r="DX262" i="2"/>
  <c r="DW262" i="2"/>
  <c r="DV262" i="2"/>
  <c r="DU262" i="2"/>
  <c r="DT262" i="2"/>
  <c r="DS262" i="2"/>
  <c r="EA261" i="2"/>
  <c r="DZ261" i="2"/>
  <c r="DY261" i="2"/>
  <c r="DX261" i="2"/>
  <c r="DW261" i="2"/>
  <c r="DV261" i="2"/>
  <c r="DU261" i="2"/>
  <c r="DT261" i="2"/>
  <c r="DS261" i="2"/>
  <c r="EA260" i="2"/>
  <c r="DZ260" i="2"/>
  <c r="DY260" i="2"/>
  <c r="DX260" i="2"/>
  <c r="DW260" i="2"/>
  <c r="DV260" i="2"/>
  <c r="DU260" i="2"/>
  <c r="DT260" i="2"/>
  <c r="DS260" i="2"/>
  <c r="EA259" i="2"/>
  <c r="DZ259" i="2"/>
  <c r="DY259" i="2"/>
  <c r="DX259" i="2"/>
  <c r="DW259" i="2"/>
  <c r="DV259" i="2"/>
  <c r="DU259" i="2"/>
  <c r="DT259" i="2"/>
  <c r="DS259" i="2"/>
  <c r="EA258" i="2"/>
  <c r="DZ258" i="2"/>
  <c r="DY258" i="2"/>
  <c r="DX258" i="2"/>
  <c r="DW258" i="2"/>
  <c r="DV258" i="2"/>
  <c r="DU258" i="2"/>
  <c r="DT258" i="2"/>
  <c r="DS258" i="2"/>
  <c r="EA257" i="2"/>
  <c r="DZ257" i="2"/>
  <c r="DY257" i="2"/>
  <c r="DX257" i="2"/>
  <c r="DW257" i="2"/>
  <c r="DV257" i="2"/>
  <c r="DU257" i="2"/>
  <c r="DT257" i="2"/>
  <c r="DS257" i="2"/>
  <c r="EA256" i="2"/>
  <c r="DZ256" i="2"/>
  <c r="DY256" i="2"/>
  <c r="DX256" i="2"/>
  <c r="DW256" i="2"/>
  <c r="DV256" i="2"/>
  <c r="DU256" i="2"/>
  <c r="DT256" i="2"/>
  <c r="DS256" i="2"/>
  <c r="EA255" i="2"/>
  <c r="DZ255" i="2"/>
  <c r="DY255" i="2"/>
  <c r="DX255" i="2"/>
  <c r="DW255" i="2"/>
  <c r="DV255" i="2"/>
  <c r="DU255" i="2"/>
  <c r="DT255" i="2"/>
  <c r="DS255" i="2"/>
  <c r="EA254" i="2"/>
  <c r="DZ254" i="2"/>
  <c r="DY254" i="2"/>
  <c r="DX254" i="2"/>
  <c r="DW254" i="2"/>
  <c r="DV254" i="2"/>
  <c r="DU254" i="2"/>
  <c r="DT254" i="2"/>
  <c r="DS254" i="2"/>
  <c r="EA253" i="2"/>
  <c r="DZ253" i="2"/>
  <c r="DY253" i="2"/>
  <c r="DX253" i="2"/>
  <c r="DW253" i="2"/>
  <c r="DV253" i="2"/>
  <c r="DU253" i="2"/>
  <c r="DT253" i="2"/>
  <c r="DS253" i="2"/>
  <c r="EA252" i="2"/>
  <c r="DZ252" i="2"/>
  <c r="DY252" i="2"/>
  <c r="DX252" i="2"/>
  <c r="DW252" i="2"/>
  <c r="DV252" i="2"/>
  <c r="DU252" i="2"/>
  <c r="DT252" i="2"/>
  <c r="DS252" i="2"/>
  <c r="EA251" i="2"/>
  <c r="DZ251" i="2"/>
  <c r="DY251" i="2"/>
  <c r="DX251" i="2"/>
  <c r="DW251" i="2"/>
  <c r="DV251" i="2"/>
  <c r="DU251" i="2"/>
  <c r="DT251" i="2"/>
  <c r="DS251" i="2"/>
  <c r="EA250" i="2"/>
  <c r="DZ250" i="2"/>
  <c r="DY250" i="2"/>
  <c r="DX250" i="2"/>
  <c r="DW250" i="2"/>
  <c r="DV250" i="2"/>
  <c r="DU250" i="2"/>
  <c r="DT250" i="2"/>
  <c r="DS250" i="2"/>
  <c r="EA249" i="2"/>
  <c r="DZ249" i="2"/>
  <c r="DY249" i="2"/>
  <c r="DX249" i="2"/>
  <c r="DW249" i="2"/>
  <c r="DV249" i="2"/>
  <c r="DU249" i="2"/>
  <c r="DT249" i="2"/>
  <c r="DS249" i="2"/>
  <c r="EA248" i="2"/>
  <c r="DZ248" i="2"/>
  <c r="DY248" i="2"/>
  <c r="DX248" i="2"/>
  <c r="DW248" i="2"/>
  <c r="DV248" i="2"/>
  <c r="DU248" i="2"/>
  <c r="DT248" i="2"/>
  <c r="DS248" i="2"/>
  <c r="EA247" i="2"/>
  <c r="DZ247" i="2"/>
  <c r="DY247" i="2"/>
  <c r="DX247" i="2"/>
  <c r="DW247" i="2"/>
  <c r="DV247" i="2"/>
  <c r="DU247" i="2"/>
  <c r="DT247" i="2"/>
  <c r="DS247" i="2"/>
  <c r="EA246" i="2"/>
  <c r="DZ246" i="2"/>
  <c r="DY246" i="2"/>
  <c r="DX246" i="2"/>
  <c r="DW246" i="2"/>
  <c r="DV246" i="2"/>
  <c r="DU246" i="2"/>
  <c r="DT246" i="2"/>
  <c r="DS246" i="2"/>
  <c r="EA245" i="2"/>
  <c r="DZ245" i="2"/>
  <c r="DY245" i="2"/>
  <c r="DX245" i="2"/>
  <c r="DW245" i="2"/>
  <c r="DV245" i="2"/>
  <c r="DU245" i="2"/>
  <c r="DT245" i="2"/>
  <c r="DS245" i="2"/>
  <c r="EA244" i="2"/>
  <c r="DZ244" i="2"/>
  <c r="DY244" i="2"/>
  <c r="DX244" i="2"/>
  <c r="DW244" i="2"/>
  <c r="DV244" i="2"/>
  <c r="DU244" i="2"/>
  <c r="DT244" i="2"/>
  <c r="DS244" i="2"/>
  <c r="EA243" i="2"/>
  <c r="DZ243" i="2"/>
  <c r="DY243" i="2"/>
  <c r="DX243" i="2"/>
  <c r="DW243" i="2"/>
  <c r="DV243" i="2"/>
  <c r="DU243" i="2"/>
  <c r="DT243" i="2"/>
  <c r="DS243" i="2"/>
  <c r="EA242" i="2"/>
  <c r="DZ242" i="2"/>
  <c r="DY242" i="2"/>
  <c r="DX242" i="2"/>
  <c r="DW242" i="2"/>
  <c r="DV242" i="2"/>
  <c r="DU242" i="2"/>
  <c r="DT242" i="2"/>
  <c r="DS242" i="2"/>
  <c r="EA241" i="2"/>
  <c r="DZ241" i="2"/>
  <c r="DY241" i="2"/>
  <c r="DX241" i="2"/>
  <c r="DW241" i="2"/>
  <c r="DV241" i="2"/>
  <c r="DU241" i="2"/>
  <c r="DT241" i="2"/>
  <c r="DS241" i="2"/>
  <c r="EA240" i="2"/>
  <c r="DZ240" i="2"/>
  <c r="DY240" i="2"/>
  <c r="DX240" i="2"/>
  <c r="DW240" i="2"/>
  <c r="DV240" i="2"/>
  <c r="DU240" i="2"/>
  <c r="DT240" i="2"/>
  <c r="DS240" i="2"/>
  <c r="EA239" i="2"/>
  <c r="DZ239" i="2"/>
  <c r="DY239" i="2"/>
  <c r="DX239" i="2"/>
  <c r="DW239" i="2"/>
  <c r="DV239" i="2"/>
  <c r="DU239" i="2"/>
  <c r="DT239" i="2"/>
  <c r="DS239" i="2"/>
  <c r="EA238" i="2"/>
  <c r="DZ238" i="2"/>
  <c r="DY238" i="2"/>
  <c r="DX238" i="2"/>
  <c r="DW238" i="2"/>
  <c r="DV238" i="2"/>
  <c r="DU238" i="2"/>
  <c r="DT238" i="2"/>
  <c r="DS238" i="2"/>
  <c r="EA237" i="2"/>
  <c r="DZ237" i="2"/>
  <c r="DY237" i="2"/>
  <c r="DX237" i="2"/>
  <c r="DW237" i="2"/>
  <c r="DV237" i="2"/>
  <c r="DU237" i="2"/>
  <c r="DT237" i="2"/>
  <c r="DS237" i="2"/>
  <c r="EA236" i="2"/>
  <c r="DZ236" i="2"/>
  <c r="DY236" i="2"/>
  <c r="DX236" i="2"/>
  <c r="DW236" i="2"/>
  <c r="DV236" i="2"/>
  <c r="DU236" i="2"/>
  <c r="DT236" i="2"/>
  <c r="DS236" i="2"/>
  <c r="EA235" i="2"/>
  <c r="DZ235" i="2"/>
  <c r="DY235" i="2"/>
  <c r="DX235" i="2"/>
  <c r="DW235" i="2"/>
  <c r="DV235" i="2"/>
  <c r="DU235" i="2"/>
  <c r="DT235" i="2"/>
  <c r="DS235" i="2"/>
  <c r="EA234" i="2"/>
  <c r="DZ234" i="2"/>
  <c r="DY234" i="2"/>
  <c r="DX234" i="2"/>
  <c r="DW234" i="2"/>
  <c r="DV234" i="2"/>
  <c r="DU234" i="2"/>
  <c r="DT234" i="2"/>
  <c r="DS234" i="2"/>
  <c r="EA233" i="2"/>
  <c r="DZ233" i="2"/>
  <c r="DY233" i="2"/>
  <c r="DX233" i="2"/>
  <c r="DW233" i="2"/>
  <c r="DV233" i="2"/>
  <c r="DU233" i="2"/>
  <c r="DT233" i="2"/>
  <c r="DS233" i="2"/>
  <c r="EA232" i="2"/>
  <c r="DZ232" i="2"/>
  <c r="DY232" i="2"/>
  <c r="DX232" i="2"/>
  <c r="DW232" i="2"/>
  <c r="DV232" i="2"/>
  <c r="DU232" i="2"/>
  <c r="DT232" i="2"/>
  <c r="DS232" i="2"/>
  <c r="EA231" i="2"/>
  <c r="DZ231" i="2"/>
  <c r="DY231" i="2"/>
  <c r="DX231" i="2"/>
  <c r="DW231" i="2"/>
  <c r="DV231" i="2"/>
  <c r="DU231" i="2"/>
  <c r="DT231" i="2"/>
  <c r="DS231" i="2"/>
  <c r="EA230" i="2"/>
  <c r="DZ230" i="2"/>
  <c r="DY230" i="2"/>
  <c r="DX230" i="2"/>
  <c r="DW230" i="2"/>
  <c r="DV230" i="2"/>
  <c r="DU230" i="2"/>
  <c r="DT230" i="2"/>
  <c r="DS230" i="2"/>
  <c r="EA229" i="2"/>
  <c r="DZ229" i="2"/>
  <c r="DY229" i="2"/>
  <c r="DX229" i="2"/>
  <c r="DW229" i="2"/>
  <c r="DV229" i="2"/>
  <c r="DU229" i="2"/>
  <c r="DT229" i="2"/>
  <c r="DS229" i="2"/>
  <c r="EA228" i="2"/>
  <c r="DZ228" i="2"/>
  <c r="DY228" i="2"/>
  <c r="DX228" i="2"/>
  <c r="DW228" i="2"/>
  <c r="DV228" i="2"/>
  <c r="DU228" i="2"/>
  <c r="DT228" i="2"/>
  <c r="DS228" i="2"/>
  <c r="EA227" i="2"/>
  <c r="DZ227" i="2"/>
  <c r="DY227" i="2"/>
  <c r="DX227" i="2"/>
  <c r="DW227" i="2"/>
  <c r="DV227" i="2"/>
  <c r="DU227" i="2"/>
  <c r="DT227" i="2"/>
  <c r="DS227" i="2"/>
  <c r="EA226" i="2"/>
  <c r="DZ226" i="2"/>
  <c r="DY226" i="2"/>
  <c r="DX226" i="2"/>
  <c r="DW226" i="2"/>
  <c r="DV226" i="2"/>
  <c r="DU226" i="2"/>
  <c r="DT226" i="2"/>
  <c r="DS226" i="2"/>
  <c r="EA225" i="2"/>
  <c r="DZ225" i="2"/>
  <c r="DY225" i="2"/>
  <c r="DX225" i="2"/>
  <c r="DW225" i="2"/>
  <c r="DV225" i="2"/>
  <c r="DU225" i="2"/>
  <c r="DT225" i="2"/>
  <c r="DS225" i="2"/>
  <c r="EA224" i="2"/>
  <c r="DZ224" i="2"/>
  <c r="DY224" i="2"/>
  <c r="DX224" i="2"/>
  <c r="DW224" i="2"/>
  <c r="DV224" i="2"/>
  <c r="DU224" i="2"/>
  <c r="DT224" i="2"/>
  <c r="DS224" i="2"/>
  <c r="EA223" i="2"/>
  <c r="DZ223" i="2"/>
  <c r="DY223" i="2"/>
  <c r="DX223" i="2"/>
  <c r="DW223" i="2"/>
  <c r="DV223" i="2"/>
  <c r="DU223" i="2"/>
  <c r="DT223" i="2"/>
  <c r="DS223" i="2"/>
  <c r="EA222" i="2"/>
  <c r="DZ222" i="2"/>
  <c r="DY222" i="2"/>
  <c r="DX222" i="2"/>
  <c r="DW222" i="2"/>
  <c r="DV222" i="2"/>
  <c r="DU222" i="2"/>
  <c r="DT222" i="2"/>
  <c r="DS222" i="2"/>
  <c r="EA221" i="2"/>
  <c r="DZ221" i="2"/>
  <c r="DY221" i="2"/>
  <c r="DX221" i="2"/>
  <c r="DW221" i="2"/>
  <c r="DV221" i="2"/>
  <c r="DU221" i="2"/>
  <c r="DT221" i="2"/>
  <c r="DS221" i="2"/>
  <c r="EA220" i="2"/>
  <c r="DZ220" i="2"/>
  <c r="DY220" i="2"/>
  <c r="DX220" i="2"/>
  <c r="DW220" i="2"/>
  <c r="DV220" i="2"/>
  <c r="DU220" i="2"/>
  <c r="DT220" i="2"/>
  <c r="DS220" i="2"/>
  <c r="EA219" i="2"/>
  <c r="DZ219" i="2"/>
  <c r="DY219" i="2"/>
  <c r="DX219" i="2"/>
  <c r="DW219" i="2"/>
  <c r="DV219" i="2"/>
  <c r="DU219" i="2"/>
  <c r="DT219" i="2"/>
  <c r="DS219" i="2"/>
  <c r="EA218" i="2"/>
  <c r="DZ218" i="2"/>
  <c r="DY218" i="2"/>
  <c r="DX218" i="2"/>
  <c r="DW218" i="2"/>
  <c r="DV218" i="2"/>
  <c r="DU218" i="2"/>
  <c r="DT218" i="2"/>
  <c r="DS218" i="2"/>
  <c r="EA217" i="2"/>
  <c r="DZ217" i="2"/>
  <c r="DY217" i="2"/>
  <c r="DX217" i="2"/>
  <c r="DW217" i="2"/>
  <c r="DV217" i="2"/>
  <c r="DU217" i="2"/>
  <c r="DT217" i="2"/>
  <c r="DS217" i="2"/>
  <c r="EA216" i="2"/>
  <c r="DZ216" i="2"/>
  <c r="DY216" i="2"/>
  <c r="DX216" i="2"/>
  <c r="DW216" i="2"/>
  <c r="DV216" i="2"/>
  <c r="DU216" i="2"/>
  <c r="DT216" i="2"/>
  <c r="DS216" i="2"/>
  <c r="EA215" i="2"/>
  <c r="DZ215" i="2"/>
  <c r="DY215" i="2"/>
  <c r="DX215" i="2"/>
  <c r="DW215" i="2"/>
  <c r="DV215" i="2"/>
  <c r="DU215" i="2"/>
  <c r="DT215" i="2"/>
  <c r="DS215" i="2"/>
  <c r="EA214" i="2"/>
  <c r="DZ214" i="2"/>
  <c r="DY214" i="2"/>
  <c r="DX214" i="2"/>
  <c r="DW214" i="2"/>
  <c r="DV214" i="2"/>
  <c r="DU214" i="2"/>
  <c r="DT214" i="2"/>
  <c r="DS214" i="2"/>
  <c r="EA213" i="2"/>
  <c r="DZ213" i="2"/>
  <c r="DY213" i="2"/>
  <c r="DX213" i="2"/>
  <c r="DW213" i="2"/>
  <c r="DV213" i="2"/>
  <c r="DU213" i="2"/>
  <c r="DT213" i="2"/>
  <c r="DS213" i="2"/>
  <c r="EA212" i="2"/>
  <c r="DZ212" i="2"/>
  <c r="DY212" i="2"/>
  <c r="DX212" i="2"/>
  <c r="DW212" i="2"/>
  <c r="DV212" i="2"/>
  <c r="DU212" i="2"/>
  <c r="DT212" i="2"/>
  <c r="DS212" i="2"/>
  <c r="EA211" i="2"/>
  <c r="DZ211" i="2"/>
  <c r="DY211" i="2"/>
  <c r="DX211" i="2"/>
  <c r="DW211" i="2"/>
  <c r="DV211" i="2"/>
  <c r="DU211" i="2"/>
  <c r="DT211" i="2"/>
  <c r="DS211" i="2"/>
  <c r="EA210" i="2"/>
  <c r="DZ210" i="2"/>
  <c r="DY210" i="2"/>
  <c r="DX210" i="2"/>
  <c r="DW210" i="2"/>
  <c r="DV210" i="2"/>
  <c r="DU210" i="2"/>
  <c r="DT210" i="2"/>
  <c r="DS210" i="2"/>
  <c r="EA209" i="2"/>
  <c r="DZ209" i="2"/>
  <c r="DY209" i="2"/>
  <c r="DX209" i="2"/>
  <c r="DW209" i="2"/>
  <c r="DV209" i="2"/>
  <c r="DU209" i="2"/>
  <c r="DT209" i="2"/>
  <c r="DS209" i="2"/>
  <c r="EA208" i="2"/>
  <c r="DZ208" i="2"/>
  <c r="DY208" i="2"/>
  <c r="DX208" i="2"/>
  <c r="DW208" i="2"/>
  <c r="DV208" i="2"/>
  <c r="DU208" i="2"/>
  <c r="DT208" i="2"/>
  <c r="DS208" i="2"/>
  <c r="EA207" i="2"/>
  <c r="DZ207" i="2"/>
  <c r="DY207" i="2"/>
  <c r="DX207" i="2"/>
  <c r="DW207" i="2"/>
  <c r="DV207" i="2"/>
  <c r="DU207" i="2"/>
  <c r="DT207" i="2"/>
  <c r="DS207" i="2"/>
  <c r="EA206" i="2"/>
  <c r="DZ206" i="2"/>
  <c r="DY206" i="2"/>
  <c r="DX206" i="2"/>
  <c r="DW206" i="2"/>
  <c r="DV206" i="2"/>
  <c r="DU206" i="2"/>
  <c r="DT206" i="2"/>
  <c r="DS206" i="2"/>
  <c r="EA205" i="2"/>
  <c r="DZ205" i="2"/>
  <c r="DY205" i="2"/>
  <c r="DX205" i="2"/>
  <c r="DW205" i="2"/>
  <c r="DV205" i="2"/>
  <c r="DU205" i="2"/>
  <c r="DT205" i="2"/>
  <c r="DS205" i="2"/>
  <c r="EA204" i="2"/>
  <c r="DZ204" i="2"/>
  <c r="DY204" i="2"/>
  <c r="DX204" i="2"/>
  <c r="DW204" i="2"/>
  <c r="DV204" i="2"/>
  <c r="DU204" i="2"/>
  <c r="DT204" i="2"/>
  <c r="DS204" i="2"/>
  <c r="EA203" i="2"/>
  <c r="DZ203" i="2"/>
  <c r="DY203" i="2"/>
  <c r="DX203" i="2"/>
  <c r="DW203" i="2"/>
  <c r="DV203" i="2"/>
  <c r="DU203" i="2"/>
  <c r="DT203" i="2"/>
  <c r="DS203" i="2"/>
  <c r="EA202" i="2"/>
  <c r="DZ202" i="2"/>
  <c r="DY202" i="2"/>
  <c r="DX202" i="2"/>
  <c r="DW202" i="2"/>
  <c r="DV202" i="2"/>
  <c r="DU202" i="2"/>
  <c r="DT202" i="2"/>
  <c r="DS202" i="2"/>
  <c r="EA201" i="2"/>
  <c r="DZ201" i="2"/>
  <c r="DY201" i="2"/>
  <c r="DX201" i="2"/>
  <c r="DW201" i="2"/>
  <c r="DV201" i="2"/>
  <c r="DU201" i="2"/>
  <c r="DT201" i="2"/>
  <c r="DS201" i="2"/>
  <c r="EA200" i="2"/>
  <c r="DZ200" i="2"/>
  <c r="DY200" i="2"/>
  <c r="DX200" i="2"/>
  <c r="DW200" i="2"/>
  <c r="DV200" i="2"/>
  <c r="DU200" i="2"/>
  <c r="DT200" i="2"/>
  <c r="DS200" i="2"/>
  <c r="EA199" i="2"/>
  <c r="DZ199" i="2"/>
  <c r="DY199" i="2"/>
  <c r="DX199" i="2"/>
  <c r="DW199" i="2"/>
  <c r="DV199" i="2"/>
  <c r="DU199" i="2"/>
  <c r="DT199" i="2"/>
  <c r="DS199" i="2"/>
  <c r="EA198" i="2"/>
  <c r="DZ198" i="2"/>
  <c r="DY198" i="2"/>
  <c r="DX198" i="2"/>
  <c r="DW198" i="2"/>
  <c r="DV198" i="2"/>
  <c r="DU198" i="2"/>
  <c r="DT198" i="2"/>
  <c r="DS198" i="2"/>
  <c r="EA197" i="2"/>
  <c r="DZ197" i="2"/>
  <c r="DY197" i="2"/>
  <c r="DX197" i="2"/>
  <c r="DW197" i="2"/>
  <c r="DV197" i="2"/>
  <c r="DU197" i="2"/>
  <c r="DT197" i="2"/>
  <c r="DS197" i="2"/>
  <c r="EA196" i="2"/>
  <c r="DZ196" i="2"/>
  <c r="DY196" i="2"/>
  <c r="DX196" i="2"/>
  <c r="DW196" i="2"/>
  <c r="DV196" i="2"/>
  <c r="DU196" i="2"/>
  <c r="DT196" i="2"/>
  <c r="DS196" i="2"/>
  <c r="EA195" i="2"/>
  <c r="DZ195" i="2"/>
  <c r="DY195" i="2"/>
  <c r="DX195" i="2"/>
  <c r="DW195" i="2"/>
  <c r="DV195" i="2"/>
  <c r="DU195" i="2"/>
  <c r="DT195" i="2"/>
  <c r="DS195" i="2"/>
  <c r="EA194" i="2"/>
  <c r="DZ194" i="2"/>
  <c r="DY194" i="2"/>
  <c r="DX194" i="2"/>
  <c r="DW194" i="2"/>
  <c r="DV194" i="2"/>
  <c r="DU194" i="2"/>
  <c r="DT194" i="2"/>
  <c r="DS194" i="2"/>
  <c r="EA193" i="2"/>
  <c r="DZ193" i="2"/>
  <c r="DY193" i="2"/>
  <c r="DX193" i="2"/>
  <c r="DW193" i="2"/>
  <c r="DV193" i="2"/>
  <c r="DU193" i="2"/>
  <c r="DT193" i="2"/>
  <c r="DS193" i="2"/>
  <c r="EA192" i="2"/>
  <c r="DZ192" i="2"/>
  <c r="DY192" i="2"/>
  <c r="DX192" i="2"/>
  <c r="DW192" i="2"/>
  <c r="DV192" i="2"/>
  <c r="DU192" i="2"/>
  <c r="DT192" i="2"/>
  <c r="DS192" i="2"/>
  <c r="EA191" i="2"/>
  <c r="DZ191" i="2"/>
  <c r="DY191" i="2"/>
  <c r="DX191" i="2"/>
  <c r="DW191" i="2"/>
  <c r="DV191" i="2"/>
  <c r="DU191" i="2"/>
  <c r="DT191" i="2"/>
  <c r="DS191" i="2"/>
  <c r="EA190" i="2"/>
  <c r="DZ190" i="2"/>
  <c r="DY190" i="2"/>
  <c r="DX190" i="2"/>
  <c r="DW190" i="2"/>
  <c r="DV190" i="2"/>
  <c r="DU190" i="2"/>
  <c r="DT190" i="2"/>
  <c r="DS190" i="2"/>
  <c r="EA189" i="2"/>
  <c r="DZ189" i="2"/>
  <c r="DY189" i="2"/>
  <c r="DX189" i="2"/>
  <c r="DW189" i="2"/>
  <c r="DV189" i="2"/>
  <c r="DU189" i="2"/>
  <c r="DT189" i="2"/>
  <c r="DS189" i="2"/>
  <c r="EA188" i="2"/>
  <c r="DZ188" i="2"/>
  <c r="DY188" i="2"/>
  <c r="DX188" i="2"/>
  <c r="DW188" i="2"/>
  <c r="DV188" i="2"/>
  <c r="DU188" i="2"/>
  <c r="DT188" i="2"/>
  <c r="DS188" i="2"/>
  <c r="EA187" i="2"/>
  <c r="DZ187" i="2"/>
  <c r="DY187" i="2"/>
  <c r="DX187" i="2"/>
  <c r="DW187" i="2"/>
  <c r="DV187" i="2"/>
  <c r="DU187" i="2"/>
  <c r="DT187" i="2"/>
  <c r="DS187" i="2"/>
  <c r="EA186" i="2"/>
  <c r="DZ186" i="2"/>
  <c r="DY186" i="2"/>
  <c r="DX186" i="2"/>
  <c r="DW186" i="2"/>
  <c r="DV186" i="2"/>
  <c r="DU186" i="2"/>
  <c r="DT186" i="2"/>
  <c r="DS186" i="2"/>
  <c r="EA185" i="2"/>
  <c r="DZ185" i="2"/>
  <c r="DY185" i="2"/>
  <c r="DX185" i="2"/>
  <c r="DW185" i="2"/>
  <c r="DV185" i="2"/>
  <c r="DU185" i="2"/>
  <c r="DT185" i="2"/>
  <c r="DS185" i="2"/>
  <c r="EA184" i="2"/>
  <c r="DZ184" i="2"/>
  <c r="DY184" i="2"/>
  <c r="DX184" i="2"/>
  <c r="DW184" i="2"/>
  <c r="DV184" i="2"/>
  <c r="DU184" i="2"/>
  <c r="DT184" i="2"/>
  <c r="DS184" i="2"/>
  <c r="EA183" i="2"/>
  <c r="DZ183" i="2"/>
  <c r="DY183" i="2"/>
  <c r="DX183" i="2"/>
  <c r="DW183" i="2"/>
  <c r="DV183" i="2"/>
  <c r="DU183" i="2"/>
  <c r="DT183" i="2"/>
  <c r="DS183" i="2"/>
  <c r="EA182" i="2"/>
  <c r="DZ182" i="2"/>
  <c r="DY182" i="2"/>
  <c r="DX182" i="2"/>
  <c r="DW182" i="2"/>
  <c r="DV182" i="2"/>
  <c r="DU182" i="2"/>
  <c r="DT182" i="2"/>
  <c r="DS182" i="2"/>
  <c r="EA181" i="2"/>
  <c r="DZ181" i="2"/>
  <c r="DY181" i="2"/>
  <c r="DX181" i="2"/>
  <c r="DW181" i="2"/>
  <c r="DV181" i="2"/>
  <c r="DU181" i="2"/>
  <c r="DT181" i="2"/>
  <c r="DS181" i="2"/>
  <c r="EA180" i="2"/>
  <c r="DZ180" i="2"/>
  <c r="DY180" i="2"/>
  <c r="DX180" i="2"/>
  <c r="DW180" i="2"/>
  <c r="DV180" i="2"/>
  <c r="DU180" i="2"/>
  <c r="DT180" i="2"/>
  <c r="DS180" i="2"/>
  <c r="EA179" i="2"/>
  <c r="DZ179" i="2"/>
  <c r="DY179" i="2"/>
  <c r="DX179" i="2"/>
  <c r="DW179" i="2"/>
  <c r="DV179" i="2"/>
  <c r="DU179" i="2"/>
  <c r="DT179" i="2"/>
  <c r="DS179" i="2"/>
  <c r="EA178" i="2"/>
  <c r="DZ178" i="2"/>
  <c r="DY178" i="2"/>
  <c r="DX178" i="2"/>
  <c r="DW178" i="2"/>
  <c r="DV178" i="2"/>
  <c r="DU178" i="2"/>
  <c r="DT178" i="2"/>
  <c r="DS178" i="2"/>
  <c r="EA177" i="2"/>
  <c r="DZ177" i="2"/>
  <c r="DY177" i="2"/>
  <c r="DX177" i="2"/>
  <c r="DW177" i="2"/>
  <c r="DV177" i="2"/>
  <c r="DU177" i="2"/>
  <c r="DT177" i="2"/>
  <c r="DS177" i="2"/>
  <c r="EA176" i="2"/>
  <c r="DZ176" i="2"/>
  <c r="DY176" i="2"/>
  <c r="DX176" i="2"/>
  <c r="DW176" i="2"/>
  <c r="DV176" i="2"/>
  <c r="DU176" i="2"/>
  <c r="DT176" i="2"/>
  <c r="DS176" i="2"/>
  <c r="EA175" i="2"/>
  <c r="DZ175" i="2"/>
  <c r="DY175" i="2"/>
  <c r="DX175" i="2"/>
  <c r="DW175" i="2"/>
  <c r="DV175" i="2"/>
  <c r="DU175" i="2"/>
  <c r="DT175" i="2"/>
  <c r="DS175" i="2"/>
  <c r="EA174" i="2"/>
  <c r="DZ174" i="2"/>
  <c r="DY174" i="2"/>
  <c r="DX174" i="2"/>
  <c r="DW174" i="2"/>
  <c r="DV174" i="2"/>
  <c r="DU174" i="2"/>
  <c r="DT174" i="2"/>
  <c r="DS174" i="2"/>
  <c r="EA173" i="2"/>
  <c r="DZ173" i="2"/>
  <c r="DY173" i="2"/>
  <c r="DX173" i="2"/>
  <c r="DW173" i="2"/>
  <c r="DV173" i="2"/>
  <c r="DU173" i="2"/>
  <c r="DT173" i="2"/>
  <c r="DS173" i="2"/>
  <c r="EA172" i="2"/>
  <c r="DZ172" i="2"/>
  <c r="DY172" i="2"/>
  <c r="DX172" i="2"/>
  <c r="DW172" i="2"/>
  <c r="DV172" i="2"/>
  <c r="DU172" i="2"/>
  <c r="DT172" i="2"/>
  <c r="DS172" i="2"/>
  <c r="EA171" i="2"/>
  <c r="DZ171" i="2"/>
  <c r="DY171" i="2"/>
  <c r="DX171" i="2"/>
  <c r="DW171" i="2"/>
  <c r="DV171" i="2"/>
  <c r="DU171" i="2"/>
  <c r="DT171" i="2"/>
  <c r="DS171" i="2"/>
  <c r="EA170" i="2"/>
  <c r="DZ170" i="2"/>
  <c r="DY170" i="2"/>
  <c r="DX170" i="2"/>
  <c r="DW170" i="2"/>
  <c r="DV170" i="2"/>
  <c r="DU170" i="2"/>
  <c r="DT170" i="2"/>
  <c r="DS170" i="2"/>
  <c r="EA169" i="2"/>
  <c r="DZ169" i="2"/>
  <c r="DY169" i="2"/>
  <c r="DX169" i="2"/>
  <c r="DW169" i="2"/>
  <c r="DV169" i="2"/>
  <c r="DU169" i="2"/>
  <c r="DT169" i="2"/>
  <c r="DS169" i="2"/>
  <c r="EA168" i="2"/>
  <c r="DZ168" i="2"/>
  <c r="DY168" i="2"/>
  <c r="DX168" i="2"/>
  <c r="DW168" i="2"/>
  <c r="DV168" i="2"/>
  <c r="DU168" i="2"/>
  <c r="DT168" i="2"/>
  <c r="DS168" i="2"/>
  <c r="EA167" i="2"/>
  <c r="DZ167" i="2"/>
  <c r="DY167" i="2"/>
  <c r="DX167" i="2"/>
  <c r="DW167" i="2"/>
  <c r="DV167" i="2"/>
  <c r="DU167" i="2"/>
  <c r="DT167" i="2"/>
  <c r="DS167" i="2"/>
  <c r="EA166" i="2"/>
  <c r="DZ166" i="2"/>
  <c r="DY166" i="2"/>
  <c r="DX166" i="2"/>
  <c r="DW166" i="2"/>
  <c r="DV166" i="2"/>
  <c r="DU166" i="2"/>
  <c r="DT166" i="2"/>
  <c r="DS166" i="2"/>
  <c r="EA165" i="2"/>
  <c r="DZ165" i="2"/>
  <c r="DY165" i="2"/>
  <c r="DX165" i="2"/>
  <c r="DW165" i="2"/>
  <c r="DV165" i="2"/>
  <c r="DU165" i="2"/>
  <c r="DT165" i="2"/>
  <c r="DS165" i="2"/>
  <c r="EA164" i="2"/>
  <c r="DZ164" i="2"/>
  <c r="DY164" i="2"/>
  <c r="DX164" i="2"/>
  <c r="DW164" i="2"/>
  <c r="DV164" i="2"/>
  <c r="DU164" i="2"/>
  <c r="DT164" i="2"/>
  <c r="DS164" i="2"/>
  <c r="EA163" i="2"/>
  <c r="DZ163" i="2"/>
  <c r="DY163" i="2"/>
  <c r="DX163" i="2"/>
  <c r="DW163" i="2"/>
  <c r="DV163" i="2"/>
  <c r="DU163" i="2"/>
  <c r="DT163" i="2"/>
  <c r="DS163" i="2"/>
  <c r="EA162" i="2"/>
  <c r="DZ162" i="2"/>
  <c r="DY162" i="2"/>
  <c r="DX162" i="2"/>
  <c r="DW162" i="2"/>
  <c r="DV162" i="2"/>
  <c r="DU162" i="2"/>
  <c r="DT162" i="2"/>
  <c r="DS162" i="2"/>
  <c r="EA161" i="2"/>
  <c r="DZ161" i="2"/>
  <c r="DY161" i="2"/>
  <c r="DX161" i="2"/>
  <c r="DW161" i="2"/>
  <c r="DV161" i="2"/>
  <c r="DU161" i="2"/>
  <c r="DT161" i="2"/>
  <c r="DS161" i="2"/>
  <c r="EA160" i="2"/>
  <c r="DZ160" i="2"/>
  <c r="DY160" i="2"/>
  <c r="DX160" i="2"/>
  <c r="DW160" i="2"/>
  <c r="DV160" i="2"/>
  <c r="DU160" i="2"/>
  <c r="DT160" i="2"/>
  <c r="DS160" i="2"/>
  <c r="EA159" i="2"/>
  <c r="DZ159" i="2"/>
  <c r="DY159" i="2"/>
  <c r="DX159" i="2"/>
  <c r="DW159" i="2"/>
  <c r="DV159" i="2"/>
  <c r="DU159" i="2"/>
  <c r="DT159" i="2"/>
  <c r="DS159" i="2"/>
  <c r="EA158" i="2"/>
  <c r="DZ158" i="2"/>
  <c r="DY158" i="2"/>
  <c r="DX158" i="2"/>
  <c r="DW158" i="2"/>
  <c r="DV158" i="2"/>
  <c r="DU158" i="2"/>
  <c r="DT158" i="2"/>
  <c r="DS158" i="2"/>
  <c r="EA157" i="2"/>
  <c r="DZ157" i="2"/>
  <c r="DY157" i="2"/>
  <c r="DX157" i="2"/>
  <c r="DW157" i="2"/>
  <c r="DV157" i="2"/>
  <c r="DU157" i="2"/>
  <c r="DT157" i="2"/>
  <c r="DS157" i="2"/>
  <c r="EA156" i="2"/>
  <c r="DZ156" i="2"/>
  <c r="DY156" i="2"/>
  <c r="DX156" i="2"/>
  <c r="DW156" i="2"/>
  <c r="DV156" i="2"/>
  <c r="DU156" i="2"/>
  <c r="DT156" i="2"/>
  <c r="DS156" i="2"/>
  <c r="EA155" i="2"/>
  <c r="DZ155" i="2"/>
  <c r="DY155" i="2"/>
  <c r="DX155" i="2"/>
  <c r="DW155" i="2"/>
  <c r="DV155" i="2"/>
  <c r="DU155" i="2"/>
  <c r="DT155" i="2"/>
  <c r="DS155" i="2"/>
  <c r="EA154" i="2"/>
  <c r="DZ154" i="2"/>
  <c r="DY154" i="2"/>
  <c r="DX154" i="2"/>
  <c r="DW154" i="2"/>
  <c r="DV154" i="2"/>
  <c r="DU154" i="2"/>
  <c r="DT154" i="2"/>
  <c r="DS154" i="2"/>
  <c r="EA153" i="2"/>
  <c r="DZ153" i="2"/>
  <c r="DY153" i="2"/>
  <c r="DX153" i="2"/>
  <c r="DW153" i="2"/>
  <c r="DV153" i="2"/>
  <c r="DU153" i="2"/>
  <c r="DT153" i="2"/>
  <c r="DS153" i="2"/>
  <c r="EA152" i="2"/>
  <c r="DZ152" i="2"/>
  <c r="DY152" i="2"/>
  <c r="DX152" i="2"/>
  <c r="DW152" i="2"/>
  <c r="DV152" i="2"/>
  <c r="DU152" i="2"/>
  <c r="DT152" i="2"/>
  <c r="DS152" i="2"/>
  <c r="EA151" i="2"/>
  <c r="DZ151" i="2"/>
  <c r="DY151" i="2"/>
  <c r="DX151" i="2"/>
  <c r="DW151" i="2"/>
  <c r="DV151" i="2"/>
  <c r="DU151" i="2"/>
  <c r="DT151" i="2"/>
  <c r="DS151" i="2"/>
  <c r="EA150" i="2"/>
  <c r="DZ150" i="2"/>
  <c r="DY150" i="2"/>
  <c r="DX150" i="2"/>
  <c r="DW150" i="2"/>
  <c r="DV150" i="2"/>
  <c r="DU150" i="2"/>
  <c r="DT150" i="2"/>
  <c r="DS150" i="2"/>
  <c r="EA149" i="2"/>
  <c r="DZ149" i="2"/>
  <c r="DY149" i="2"/>
  <c r="DX149" i="2"/>
  <c r="DW149" i="2"/>
  <c r="DV149" i="2"/>
  <c r="DU149" i="2"/>
  <c r="DT149" i="2"/>
  <c r="DS149" i="2"/>
  <c r="EA148" i="2"/>
  <c r="DZ148" i="2"/>
  <c r="DY148" i="2"/>
  <c r="DX148" i="2"/>
  <c r="DW148" i="2"/>
  <c r="DV148" i="2"/>
  <c r="DU148" i="2"/>
  <c r="DT148" i="2"/>
  <c r="DS148" i="2"/>
  <c r="EA147" i="2"/>
  <c r="DZ147" i="2"/>
  <c r="DY147" i="2"/>
  <c r="DX147" i="2"/>
  <c r="DW147" i="2"/>
  <c r="DV147" i="2"/>
  <c r="DU147" i="2"/>
  <c r="DT147" i="2"/>
  <c r="DS147" i="2"/>
  <c r="EA146" i="2"/>
  <c r="DZ146" i="2"/>
  <c r="DY146" i="2"/>
  <c r="DX146" i="2"/>
  <c r="DW146" i="2"/>
  <c r="DV146" i="2"/>
  <c r="DU146" i="2"/>
  <c r="DT146" i="2"/>
  <c r="DS146" i="2"/>
  <c r="EA145" i="2"/>
  <c r="DZ145" i="2"/>
  <c r="DY145" i="2"/>
  <c r="DX145" i="2"/>
  <c r="DW145" i="2"/>
  <c r="DV145" i="2"/>
  <c r="DU145" i="2"/>
  <c r="DT145" i="2"/>
  <c r="DS145" i="2"/>
  <c r="EA144" i="2"/>
  <c r="DZ144" i="2"/>
  <c r="DY144" i="2"/>
  <c r="DX144" i="2"/>
  <c r="DW144" i="2"/>
  <c r="DV144" i="2"/>
  <c r="DU144" i="2"/>
  <c r="DT144" i="2"/>
  <c r="DS144" i="2"/>
  <c r="EA143" i="2"/>
  <c r="DZ143" i="2"/>
  <c r="DY143" i="2"/>
  <c r="DX143" i="2"/>
  <c r="DW143" i="2"/>
  <c r="DV143" i="2"/>
  <c r="DU143" i="2"/>
  <c r="DT143" i="2"/>
  <c r="DS143" i="2"/>
  <c r="EA142" i="2"/>
  <c r="DZ142" i="2"/>
  <c r="DY142" i="2"/>
  <c r="DX142" i="2"/>
  <c r="DW142" i="2"/>
  <c r="DV142" i="2"/>
  <c r="DU142" i="2"/>
  <c r="DT142" i="2"/>
  <c r="DS142" i="2"/>
  <c r="EA141" i="2"/>
  <c r="DZ141" i="2"/>
  <c r="DY141" i="2"/>
  <c r="DX141" i="2"/>
  <c r="DW141" i="2"/>
  <c r="DV141" i="2"/>
  <c r="DU141" i="2"/>
  <c r="DT141" i="2"/>
  <c r="DS141" i="2"/>
  <c r="EA140" i="2"/>
  <c r="DZ140" i="2"/>
  <c r="DY140" i="2"/>
  <c r="DX140" i="2"/>
  <c r="DW140" i="2"/>
  <c r="DV140" i="2"/>
  <c r="DU140" i="2"/>
  <c r="DT140" i="2"/>
  <c r="DS140" i="2"/>
  <c r="EA139" i="2"/>
  <c r="DZ139" i="2"/>
  <c r="DY139" i="2"/>
  <c r="DX139" i="2"/>
  <c r="DW139" i="2"/>
  <c r="DV139" i="2"/>
  <c r="DU139" i="2"/>
  <c r="DT139" i="2"/>
  <c r="DS139" i="2"/>
  <c r="EA138" i="2"/>
  <c r="DZ138" i="2"/>
  <c r="DY138" i="2"/>
  <c r="DX138" i="2"/>
  <c r="DW138" i="2"/>
  <c r="DV138" i="2"/>
  <c r="DU138" i="2"/>
  <c r="DT138" i="2"/>
  <c r="DS138" i="2"/>
  <c r="EA137" i="2"/>
  <c r="DZ137" i="2"/>
  <c r="DY137" i="2"/>
  <c r="DX137" i="2"/>
  <c r="DW137" i="2"/>
  <c r="DV137" i="2"/>
  <c r="DU137" i="2"/>
  <c r="DT137" i="2"/>
  <c r="DS137" i="2"/>
  <c r="EA136" i="2"/>
  <c r="DZ136" i="2"/>
  <c r="DY136" i="2"/>
  <c r="DX136" i="2"/>
  <c r="DW136" i="2"/>
  <c r="DV136" i="2"/>
  <c r="DU136" i="2"/>
  <c r="DT136" i="2"/>
  <c r="DS136" i="2"/>
  <c r="EA135" i="2"/>
  <c r="DZ135" i="2"/>
  <c r="DY135" i="2"/>
  <c r="DX135" i="2"/>
  <c r="DW135" i="2"/>
  <c r="DV135" i="2"/>
  <c r="DU135" i="2"/>
  <c r="DT135" i="2"/>
  <c r="DS135" i="2"/>
  <c r="EA134" i="2"/>
  <c r="DZ134" i="2"/>
  <c r="DY134" i="2"/>
  <c r="DX134" i="2"/>
  <c r="DW134" i="2"/>
  <c r="DV134" i="2"/>
  <c r="DU134" i="2"/>
  <c r="DT134" i="2"/>
  <c r="DS134" i="2"/>
  <c r="EA133" i="2"/>
  <c r="DZ133" i="2"/>
  <c r="DY133" i="2"/>
  <c r="DX133" i="2"/>
  <c r="DW133" i="2"/>
  <c r="DV133" i="2"/>
  <c r="DU133" i="2"/>
  <c r="DT133" i="2"/>
  <c r="DS133" i="2"/>
  <c r="EA132" i="2"/>
  <c r="DZ132" i="2"/>
  <c r="DY132" i="2"/>
  <c r="DX132" i="2"/>
  <c r="DW132" i="2"/>
  <c r="DV132" i="2"/>
  <c r="DU132" i="2"/>
  <c r="DT132" i="2"/>
  <c r="DS132" i="2"/>
  <c r="EA131" i="2"/>
  <c r="DZ131" i="2"/>
  <c r="DY131" i="2"/>
  <c r="DX131" i="2"/>
  <c r="DW131" i="2"/>
  <c r="DV131" i="2"/>
  <c r="DU131" i="2"/>
  <c r="DT131" i="2"/>
  <c r="DS131" i="2"/>
  <c r="EA130" i="2"/>
  <c r="DZ130" i="2"/>
  <c r="DY130" i="2"/>
  <c r="DX130" i="2"/>
  <c r="DW130" i="2"/>
  <c r="DV130" i="2"/>
  <c r="DU130" i="2"/>
  <c r="DT130" i="2"/>
  <c r="DS130" i="2"/>
  <c r="EA129" i="2"/>
  <c r="DZ129" i="2"/>
  <c r="DY129" i="2"/>
  <c r="DX129" i="2"/>
  <c r="DW129" i="2"/>
  <c r="DV129" i="2"/>
  <c r="DU129" i="2"/>
  <c r="DT129" i="2"/>
  <c r="DS129" i="2"/>
  <c r="EA128" i="2"/>
  <c r="DZ128" i="2"/>
  <c r="DY128" i="2"/>
  <c r="DX128" i="2"/>
  <c r="DW128" i="2"/>
  <c r="DV128" i="2"/>
  <c r="DU128" i="2"/>
  <c r="DT128" i="2"/>
  <c r="DS128" i="2"/>
  <c r="EA127" i="2"/>
  <c r="DZ127" i="2"/>
  <c r="DY127" i="2"/>
  <c r="DX127" i="2"/>
  <c r="DW127" i="2"/>
  <c r="DV127" i="2"/>
  <c r="DU127" i="2"/>
  <c r="DT127" i="2"/>
  <c r="DS127" i="2"/>
  <c r="EA126" i="2"/>
  <c r="DZ126" i="2"/>
  <c r="DY126" i="2"/>
  <c r="DX126" i="2"/>
  <c r="DW126" i="2"/>
  <c r="DV126" i="2"/>
  <c r="DU126" i="2"/>
  <c r="DT126" i="2"/>
  <c r="DS126" i="2"/>
  <c r="EA125" i="2"/>
  <c r="DZ125" i="2"/>
  <c r="DY125" i="2"/>
  <c r="DX125" i="2"/>
  <c r="DW125" i="2"/>
  <c r="DV125" i="2"/>
  <c r="DU125" i="2"/>
  <c r="DT125" i="2"/>
  <c r="DS125" i="2"/>
  <c r="EA124" i="2"/>
  <c r="DZ124" i="2"/>
  <c r="DY124" i="2"/>
  <c r="DX124" i="2"/>
  <c r="DW124" i="2"/>
  <c r="DV124" i="2"/>
  <c r="DU124" i="2"/>
  <c r="DT124" i="2"/>
  <c r="DS124" i="2"/>
  <c r="EA123" i="2"/>
  <c r="DZ123" i="2"/>
  <c r="DY123" i="2"/>
  <c r="DX123" i="2"/>
  <c r="DW123" i="2"/>
  <c r="DV123" i="2"/>
  <c r="DU123" i="2"/>
  <c r="DT123" i="2"/>
  <c r="DS123" i="2"/>
  <c r="EA122" i="2"/>
  <c r="DZ122" i="2"/>
  <c r="DY122" i="2"/>
  <c r="DX122" i="2"/>
  <c r="DW122" i="2"/>
  <c r="DV122" i="2"/>
  <c r="DU122" i="2"/>
  <c r="DT122" i="2"/>
  <c r="DS122" i="2"/>
  <c r="EA121" i="2"/>
  <c r="DZ121" i="2"/>
  <c r="DY121" i="2"/>
  <c r="DX121" i="2"/>
  <c r="DW121" i="2"/>
  <c r="DV121" i="2"/>
  <c r="DU121" i="2"/>
  <c r="DT121" i="2"/>
  <c r="DS121" i="2"/>
  <c r="EA120" i="2"/>
  <c r="DZ120" i="2"/>
  <c r="DY120" i="2"/>
  <c r="DX120" i="2"/>
  <c r="DW120" i="2"/>
  <c r="DV120" i="2"/>
  <c r="DU120" i="2"/>
  <c r="DT120" i="2"/>
  <c r="DS120" i="2"/>
  <c r="EA119" i="2"/>
  <c r="DZ119" i="2"/>
  <c r="DY119" i="2"/>
  <c r="DX119" i="2"/>
  <c r="DW119" i="2"/>
  <c r="DV119" i="2"/>
  <c r="DU119" i="2"/>
  <c r="DT119" i="2"/>
  <c r="DS119" i="2"/>
  <c r="EA118" i="2"/>
  <c r="DZ118" i="2"/>
  <c r="DY118" i="2"/>
  <c r="DX118" i="2"/>
  <c r="DW118" i="2"/>
  <c r="DV118" i="2"/>
  <c r="DU118" i="2"/>
  <c r="DT118" i="2"/>
  <c r="DS118" i="2"/>
  <c r="EA117" i="2"/>
  <c r="DZ117" i="2"/>
  <c r="DY117" i="2"/>
  <c r="DX117" i="2"/>
  <c r="DW117" i="2"/>
  <c r="DV117" i="2"/>
  <c r="DU117" i="2"/>
  <c r="DT117" i="2"/>
  <c r="DS117" i="2"/>
  <c r="EA116" i="2"/>
  <c r="DZ116" i="2"/>
  <c r="DY116" i="2"/>
  <c r="DX116" i="2"/>
  <c r="DW116" i="2"/>
  <c r="DV116" i="2"/>
  <c r="DU116" i="2"/>
  <c r="DT116" i="2"/>
  <c r="DS116" i="2"/>
  <c r="EA115" i="2"/>
  <c r="DZ115" i="2"/>
  <c r="DY115" i="2"/>
  <c r="DX115" i="2"/>
  <c r="DW115" i="2"/>
  <c r="DV115" i="2"/>
  <c r="DU115" i="2"/>
  <c r="DT115" i="2"/>
  <c r="DS115" i="2"/>
  <c r="EA114" i="2"/>
  <c r="DZ114" i="2"/>
  <c r="DY114" i="2"/>
  <c r="DX114" i="2"/>
  <c r="DW114" i="2"/>
  <c r="DV114" i="2"/>
  <c r="DU114" i="2"/>
  <c r="DT114" i="2"/>
  <c r="DS114" i="2"/>
  <c r="EA113" i="2"/>
  <c r="DZ113" i="2"/>
  <c r="DY113" i="2"/>
  <c r="DX113" i="2"/>
  <c r="DW113" i="2"/>
  <c r="DV113" i="2"/>
  <c r="DU113" i="2"/>
  <c r="DT113" i="2"/>
  <c r="DS113" i="2"/>
  <c r="EA112" i="2"/>
  <c r="DZ112" i="2"/>
  <c r="DY112" i="2"/>
  <c r="DX112" i="2"/>
  <c r="DW112" i="2"/>
  <c r="DV112" i="2"/>
  <c r="DU112" i="2"/>
  <c r="DT112" i="2"/>
  <c r="DS112" i="2"/>
  <c r="EA111" i="2"/>
  <c r="DZ111" i="2"/>
  <c r="DY111" i="2"/>
  <c r="DX111" i="2"/>
  <c r="DW111" i="2"/>
  <c r="DV111" i="2"/>
  <c r="DU111" i="2"/>
  <c r="DT111" i="2"/>
  <c r="DS111" i="2"/>
  <c r="EA110" i="2"/>
  <c r="DZ110" i="2"/>
  <c r="DY110" i="2"/>
  <c r="DX110" i="2"/>
  <c r="DW110" i="2"/>
  <c r="DV110" i="2"/>
  <c r="DU110" i="2"/>
  <c r="DT110" i="2"/>
  <c r="DS110" i="2"/>
  <c r="EA109" i="2"/>
  <c r="DZ109" i="2"/>
  <c r="DY109" i="2"/>
  <c r="DX109" i="2"/>
  <c r="DW109" i="2"/>
  <c r="DV109" i="2"/>
  <c r="DU109" i="2"/>
  <c r="DT109" i="2"/>
  <c r="DS109" i="2"/>
  <c r="EA108" i="2"/>
  <c r="DZ108" i="2"/>
  <c r="DY108" i="2"/>
  <c r="DX108" i="2"/>
  <c r="DW108" i="2"/>
  <c r="DV108" i="2"/>
  <c r="DU108" i="2"/>
  <c r="DT108" i="2"/>
  <c r="DS108" i="2"/>
  <c r="EA107" i="2"/>
  <c r="DZ107" i="2"/>
  <c r="DY107" i="2"/>
  <c r="DX107" i="2"/>
  <c r="DW107" i="2"/>
  <c r="DV107" i="2"/>
  <c r="DU107" i="2"/>
  <c r="DT107" i="2"/>
  <c r="DS107" i="2"/>
  <c r="EA106" i="2"/>
  <c r="DZ106" i="2"/>
  <c r="DY106" i="2"/>
  <c r="DX106" i="2"/>
  <c r="DW106" i="2"/>
  <c r="DV106" i="2"/>
  <c r="DU106" i="2"/>
  <c r="DT106" i="2"/>
  <c r="DS106" i="2"/>
  <c r="EA105" i="2"/>
  <c r="DZ105" i="2"/>
  <c r="DY105" i="2"/>
  <c r="DX105" i="2"/>
  <c r="DW105" i="2"/>
  <c r="DV105" i="2"/>
  <c r="DU105" i="2"/>
  <c r="DT105" i="2"/>
  <c r="DS105" i="2"/>
  <c r="EA104" i="2"/>
  <c r="DZ104" i="2"/>
  <c r="DY104" i="2"/>
  <c r="DX104" i="2"/>
  <c r="DW104" i="2"/>
  <c r="DV104" i="2"/>
  <c r="DU104" i="2"/>
  <c r="DT104" i="2"/>
  <c r="DS104" i="2"/>
  <c r="EA103" i="2"/>
  <c r="DZ103" i="2"/>
  <c r="DY103" i="2"/>
  <c r="DX103" i="2"/>
  <c r="DW103" i="2"/>
  <c r="DV103" i="2"/>
  <c r="DU103" i="2"/>
  <c r="DT103" i="2"/>
  <c r="DS103" i="2"/>
  <c r="EA102" i="2"/>
  <c r="DZ102" i="2"/>
  <c r="DY102" i="2"/>
  <c r="DX102" i="2"/>
  <c r="DW102" i="2"/>
  <c r="DV102" i="2"/>
  <c r="DU102" i="2"/>
  <c r="DT102" i="2"/>
  <c r="DS102" i="2"/>
  <c r="EA101" i="2"/>
  <c r="DZ101" i="2"/>
  <c r="DY101" i="2"/>
  <c r="DX101" i="2"/>
  <c r="DW101" i="2"/>
  <c r="DV101" i="2"/>
  <c r="DU101" i="2"/>
  <c r="DT101" i="2"/>
  <c r="DS101" i="2"/>
  <c r="EA100" i="2"/>
  <c r="DZ100" i="2"/>
  <c r="DY100" i="2"/>
  <c r="DX100" i="2"/>
  <c r="DW100" i="2"/>
  <c r="DV100" i="2"/>
  <c r="DU100" i="2"/>
  <c r="DT100" i="2"/>
  <c r="DS100" i="2"/>
  <c r="EA99" i="2"/>
  <c r="DZ99" i="2"/>
  <c r="DY99" i="2"/>
  <c r="DX99" i="2"/>
  <c r="DW99" i="2"/>
  <c r="DV99" i="2"/>
  <c r="DU99" i="2"/>
  <c r="DT99" i="2"/>
  <c r="DS99" i="2"/>
  <c r="EA98" i="2"/>
  <c r="DZ98" i="2"/>
  <c r="DY98" i="2"/>
  <c r="DX98" i="2"/>
  <c r="DW98" i="2"/>
  <c r="DV98" i="2"/>
  <c r="DU98" i="2"/>
  <c r="DT98" i="2"/>
  <c r="DS98" i="2"/>
  <c r="EA97" i="2"/>
  <c r="DZ97" i="2"/>
  <c r="DY97" i="2"/>
  <c r="DX97" i="2"/>
  <c r="DW97" i="2"/>
  <c r="DV97" i="2"/>
  <c r="DU97" i="2"/>
  <c r="DT97" i="2"/>
  <c r="DS97" i="2"/>
  <c r="EA96" i="2"/>
  <c r="DZ96" i="2"/>
  <c r="DY96" i="2"/>
  <c r="DX96" i="2"/>
  <c r="DW96" i="2"/>
  <c r="DV96" i="2"/>
  <c r="DU96" i="2"/>
  <c r="DT96" i="2"/>
  <c r="DS96" i="2"/>
  <c r="EA95" i="2"/>
  <c r="DZ95" i="2"/>
  <c r="DY95" i="2"/>
  <c r="DX95" i="2"/>
  <c r="DW95" i="2"/>
  <c r="DV95" i="2"/>
  <c r="DU95" i="2"/>
  <c r="DT95" i="2"/>
  <c r="DS95" i="2"/>
  <c r="EA94" i="2"/>
  <c r="DZ94" i="2"/>
  <c r="DY94" i="2"/>
  <c r="DX94" i="2"/>
  <c r="DW94" i="2"/>
  <c r="DV94" i="2"/>
  <c r="DU94" i="2"/>
  <c r="DT94" i="2"/>
  <c r="DS94" i="2"/>
  <c r="EA93" i="2"/>
  <c r="DZ93" i="2"/>
  <c r="DY93" i="2"/>
  <c r="DX93" i="2"/>
  <c r="DW93" i="2"/>
  <c r="DV93" i="2"/>
  <c r="DU93" i="2"/>
  <c r="DT93" i="2"/>
  <c r="DS93" i="2"/>
  <c r="EA92" i="2"/>
  <c r="DZ92" i="2"/>
  <c r="DY92" i="2"/>
  <c r="DX92" i="2"/>
  <c r="DW92" i="2"/>
  <c r="DV92" i="2"/>
  <c r="DU92" i="2"/>
  <c r="DT92" i="2"/>
  <c r="DS92" i="2"/>
  <c r="EA91" i="2"/>
  <c r="DZ91" i="2"/>
  <c r="DY91" i="2"/>
  <c r="DX91" i="2"/>
  <c r="DW91" i="2"/>
  <c r="DV91" i="2"/>
  <c r="DU91" i="2"/>
  <c r="DT91" i="2"/>
  <c r="DS91" i="2"/>
  <c r="EA90" i="2"/>
  <c r="DZ90" i="2"/>
  <c r="DY90" i="2"/>
  <c r="DX90" i="2"/>
  <c r="DW90" i="2"/>
  <c r="DV90" i="2"/>
  <c r="DU90" i="2"/>
  <c r="DT90" i="2"/>
  <c r="DS90" i="2"/>
  <c r="EA89" i="2"/>
  <c r="DZ89" i="2"/>
  <c r="DY89" i="2"/>
  <c r="DX89" i="2"/>
  <c r="DW89" i="2"/>
  <c r="DV89" i="2"/>
  <c r="DU89" i="2"/>
  <c r="DT89" i="2"/>
  <c r="DS89" i="2"/>
  <c r="EA88" i="2"/>
  <c r="DZ88" i="2"/>
  <c r="DY88" i="2"/>
  <c r="DX88" i="2"/>
  <c r="DW88" i="2"/>
  <c r="DV88" i="2"/>
  <c r="DU88" i="2"/>
  <c r="DT88" i="2"/>
  <c r="DS88" i="2"/>
  <c r="EA87" i="2"/>
  <c r="DZ87" i="2"/>
  <c r="DY87" i="2"/>
  <c r="DX87" i="2"/>
  <c r="DW87" i="2"/>
  <c r="DV87" i="2"/>
  <c r="DU87" i="2"/>
  <c r="DT87" i="2"/>
  <c r="DS87" i="2"/>
  <c r="EA86" i="2"/>
  <c r="DZ86" i="2"/>
  <c r="DY86" i="2"/>
  <c r="DX86" i="2"/>
  <c r="DW86" i="2"/>
  <c r="DV86" i="2"/>
  <c r="DU86" i="2"/>
  <c r="DT86" i="2"/>
  <c r="DS86" i="2"/>
  <c r="EA85" i="2"/>
  <c r="DZ85" i="2"/>
  <c r="DY85" i="2"/>
  <c r="DX85" i="2"/>
  <c r="DW85" i="2"/>
  <c r="DV85" i="2"/>
  <c r="DU85" i="2"/>
  <c r="DT85" i="2"/>
  <c r="DS85" i="2"/>
  <c r="EA84" i="2"/>
  <c r="DZ84" i="2"/>
  <c r="DY84" i="2"/>
  <c r="DX84" i="2"/>
  <c r="DW84" i="2"/>
  <c r="DV84" i="2"/>
  <c r="DU84" i="2"/>
  <c r="DT84" i="2"/>
  <c r="DS84" i="2"/>
  <c r="EA83" i="2"/>
  <c r="DZ83" i="2"/>
  <c r="DY83" i="2"/>
  <c r="DX83" i="2"/>
  <c r="DW83" i="2"/>
  <c r="DV83" i="2"/>
  <c r="DU83" i="2"/>
  <c r="DT83" i="2"/>
  <c r="DS83" i="2"/>
  <c r="EA82" i="2"/>
  <c r="DZ82" i="2"/>
  <c r="DY82" i="2"/>
  <c r="DX82" i="2"/>
  <c r="DW82" i="2"/>
  <c r="DV82" i="2"/>
  <c r="DU82" i="2"/>
  <c r="DT82" i="2"/>
  <c r="DS82" i="2"/>
  <c r="EA81" i="2"/>
  <c r="DZ81" i="2"/>
  <c r="DY81" i="2"/>
  <c r="DX81" i="2"/>
  <c r="DW81" i="2"/>
  <c r="DV81" i="2"/>
  <c r="DU81" i="2"/>
  <c r="DT81" i="2"/>
  <c r="DS81" i="2"/>
  <c r="EA80" i="2"/>
  <c r="DZ80" i="2"/>
  <c r="DY80" i="2"/>
  <c r="DX80" i="2"/>
  <c r="DW80" i="2"/>
  <c r="DV80" i="2"/>
  <c r="DU80" i="2"/>
  <c r="DT80" i="2"/>
  <c r="DS80" i="2"/>
  <c r="EA79" i="2"/>
  <c r="DZ79" i="2"/>
  <c r="DY79" i="2"/>
  <c r="DX79" i="2"/>
  <c r="DW79" i="2"/>
  <c r="DV79" i="2"/>
  <c r="DU79" i="2"/>
  <c r="DT79" i="2"/>
  <c r="DS79" i="2"/>
  <c r="EA78" i="2"/>
  <c r="DZ78" i="2"/>
  <c r="DY78" i="2"/>
  <c r="DX78" i="2"/>
  <c r="DW78" i="2"/>
  <c r="DV78" i="2"/>
  <c r="DU78" i="2"/>
  <c r="DT78" i="2"/>
  <c r="DS78" i="2"/>
  <c r="EA77" i="2"/>
  <c r="DZ77" i="2"/>
  <c r="DY77" i="2"/>
  <c r="DX77" i="2"/>
  <c r="DW77" i="2"/>
  <c r="DV77" i="2"/>
  <c r="DU77" i="2"/>
  <c r="DT77" i="2"/>
  <c r="DS77" i="2"/>
  <c r="EA76" i="2"/>
  <c r="DZ76" i="2"/>
  <c r="DY76" i="2"/>
  <c r="DX76" i="2"/>
  <c r="DW76" i="2"/>
  <c r="DV76" i="2"/>
  <c r="DU76" i="2"/>
  <c r="DT76" i="2"/>
  <c r="DS76" i="2"/>
  <c r="EA75" i="2"/>
  <c r="DZ75" i="2"/>
  <c r="DY75" i="2"/>
  <c r="DX75" i="2"/>
  <c r="DW75" i="2"/>
  <c r="DV75" i="2"/>
  <c r="DU75" i="2"/>
  <c r="DT75" i="2"/>
  <c r="DS75" i="2"/>
  <c r="EA74" i="2"/>
  <c r="DZ74" i="2"/>
  <c r="DY74" i="2"/>
  <c r="DX74" i="2"/>
  <c r="DW74" i="2"/>
  <c r="DV74" i="2"/>
  <c r="DU74" i="2"/>
  <c r="DT74" i="2"/>
  <c r="DS74" i="2"/>
  <c r="EA73" i="2"/>
  <c r="DZ73" i="2"/>
  <c r="DY73" i="2"/>
  <c r="DX73" i="2"/>
  <c r="DW73" i="2"/>
  <c r="DV73" i="2"/>
  <c r="DU73" i="2"/>
  <c r="DT73" i="2"/>
  <c r="DS73" i="2"/>
  <c r="EA72" i="2"/>
  <c r="DZ72" i="2"/>
  <c r="DY72" i="2"/>
  <c r="DX72" i="2"/>
  <c r="DW72" i="2"/>
  <c r="DV72" i="2"/>
  <c r="DU72" i="2"/>
  <c r="DT72" i="2"/>
  <c r="DS72" i="2"/>
  <c r="EA71" i="2"/>
  <c r="DZ71" i="2"/>
  <c r="DY71" i="2"/>
  <c r="DX71" i="2"/>
  <c r="DW71" i="2"/>
  <c r="DV71" i="2"/>
  <c r="DU71" i="2"/>
  <c r="DT71" i="2"/>
  <c r="DS71" i="2"/>
  <c r="EA70" i="2"/>
  <c r="DZ70" i="2"/>
  <c r="DY70" i="2"/>
  <c r="DX70" i="2"/>
  <c r="DW70" i="2"/>
  <c r="DV70" i="2"/>
  <c r="DU70" i="2"/>
  <c r="DT70" i="2"/>
  <c r="DS70" i="2"/>
  <c r="EA69" i="2"/>
  <c r="DZ69" i="2"/>
  <c r="DY69" i="2"/>
  <c r="DX69" i="2"/>
  <c r="DW69" i="2"/>
  <c r="DV69" i="2"/>
  <c r="DU69" i="2"/>
  <c r="DT69" i="2"/>
  <c r="DS69" i="2"/>
  <c r="EA68" i="2"/>
  <c r="DZ68" i="2"/>
  <c r="DY68" i="2"/>
  <c r="DX68" i="2"/>
  <c r="DW68" i="2"/>
  <c r="DV68" i="2"/>
  <c r="DU68" i="2"/>
  <c r="DT68" i="2"/>
  <c r="DS68" i="2"/>
  <c r="EA67" i="2"/>
  <c r="DZ67" i="2"/>
  <c r="DY67" i="2"/>
  <c r="DX67" i="2"/>
  <c r="DW67" i="2"/>
  <c r="DV67" i="2"/>
  <c r="DU67" i="2"/>
  <c r="DT67" i="2"/>
  <c r="DS67" i="2"/>
  <c r="EA66" i="2"/>
  <c r="DZ66" i="2"/>
  <c r="DY66" i="2"/>
  <c r="DX66" i="2"/>
  <c r="DW66" i="2"/>
  <c r="DV66" i="2"/>
  <c r="DU66" i="2"/>
  <c r="DT66" i="2"/>
  <c r="DS66" i="2"/>
  <c r="EA65" i="2"/>
  <c r="DZ65" i="2"/>
  <c r="DY65" i="2"/>
  <c r="DX65" i="2"/>
  <c r="DW65" i="2"/>
  <c r="DV65" i="2"/>
  <c r="DU65" i="2"/>
  <c r="DT65" i="2"/>
  <c r="DS65" i="2"/>
  <c r="EA64" i="2"/>
  <c r="DZ64" i="2"/>
  <c r="DY64" i="2"/>
  <c r="DX64" i="2"/>
  <c r="DW64" i="2"/>
  <c r="DV64" i="2"/>
  <c r="DU64" i="2"/>
  <c r="DT64" i="2"/>
  <c r="DS64" i="2"/>
  <c r="EA63" i="2"/>
  <c r="DZ63" i="2"/>
  <c r="DY63" i="2"/>
  <c r="DX63" i="2"/>
  <c r="DW63" i="2"/>
  <c r="DV63" i="2"/>
  <c r="DU63" i="2"/>
  <c r="DT63" i="2"/>
  <c r="DS63" i="2"/>
  <c r="EA62" i="2"/>
  <c r="DZ62" i="2"/>
  <c r="DY62" i="2"/>
  <c r="DX62" i="2"/>
  <c r="DW62" i="2"/>
  <c r="DV62" i="2"/>
  <c r="DU62" i="2"/>
  <c r="DT62" i="2"/>
  <c r="DS62" i="2"/>
  <c r="EA61" i="2"/>
  <c r="DZ61" i="2"/>
  <c r="DY61" i="2"/>
  <c r="DX61" i="2"/>
  <c r="DW61" i="2"/>
  <c r="DV61" i="2"/>
  <c r="DU61" i="2"/>
  <c r="DT61" i="2"/>
  <c r="DS61" i="2"/>
  <c r="EA60" i="2"/>
  <c r="DZ60" i="2"/>
  <c r="DY60" i="2"/>
  <c r="DX60" i="2"/>
  <c r="DW60" i="2"/>
  <c r="DV60" i="2"/>
  <c r="DU60" i="2"/>
  <c r="DT60" i="2"/>
  <c r="DS60" i="2"/>
  <c r="EA59" i="2"/>
  <c r="DZ59" i="2"/>
  <c r="DY59" i="2"/>
  <c r="DX59" i="2"/>
  <c r="DW59" i="2"/>
  <c r="DV59" i="2"/>
  <c r="DU59" i="2"/>
  <c r="DT59" i="2"/>
  <c r="DS59" i="2"/>
  <c r="EA58" i="2"/>
  <c r="DZ58" i="2"/>
  <c r="DY58" i="2"/>
  <c r="DX58" i="2"/>
  <c r="DW58" i="2"/>
  <c r="DV58" i="2"/>
  <c r="DU58" i="2"/>
  <c r="DT58" i="2"/>
  <c r="DS58" i="2"/>
  <c r="EA57" i="2"/>
  <c r="DZ57" i="2"/>
  <c r="DY57" i="2"/>
  <c r="DX57" i="2"/>
  <c r="DW57" i="2"/>
  <c r="DV57" i="2"/>
  <c r="DU57" i="2"/>
  <c r="DT57" i="2"/>
  <c r="DS57" i="2"/>
  <c r="EA56" i="2"/>
  <c r="DZ56" i="2"/>
  <c r="DY56" i="2"/>
  <c r="DX56" i="2"/>
  <c r="DW56" i="2"/>
  <c r="DV56" i="2"/>
  <c r="DU56" i="2"/>
  <c r="DT56" i="2"/>
  <c r="DS56" i="2"/>
  <c r="EA55" i="2"/>
  <c r="DZ55" i="2"/>
  <c r="DY55" i="2"/>
  <c r="DX55" i="2"/>
  <c r="DW55" i="2"/>
  <c r="DV55" i="2"/>
  <c r="DU55" i="2"/>
  <c r="DT55" i="2"/>
  <c r="DS55" i="2"/>
  <c r="EA54" i="2"/>
  <c r="DZ54" i="2"/>
  <c r="DY54" i="2"/>
  <c r="DX54" i="2"/>
  <c r="DW54" i="2"/>
  <c r="DV54" i="2"/>
  <c r="DU54" i="2"/>
  <c r="DT54" i="2"/>
  <c r="DS54" i="2"/>
  <c r="EA53" i="2"/>
  <c r="DZ53" i="2"/>
  <c r="DY53" i="2"/>
  <c r="DX53" i="2"/>
  <c r="DW53" i="2"/>
  <c r="DV53" i="2"/>
  <c r="DU53" i="2"/>
  <c r="DT53" i="2"/>
  <c r="DS53" i="2"/>
  <c r="EA52" i="2"/>
  <c r="DZ52" i="2"/>
  <c r="DY52" i="2"/>
  <c r="DX52" i="2"/>
  <c r="DW52" i="2"/>
  <c r="DV52" i="2"/>
  <c r="DU52" i="2"/>
  <c r="DT52" i="2"/>
  <c r="DS52" i="2"/>
  <c r="EA51" i="2"/>
  <c r="DZ51" i="2"/>
  <c r="DY51" i="2"/>
  <c r="DX51" i="2"/>
  <c r="DW51" i="2"/>
  <c r="DV51" i="2"/>
  <c r="DU51" i="2"/>
  <c r="DT51" i="2"/>
  <c r="DS51" i="2"/>
  <c r="EA50" i="2"/>
  <c r="DZ50" i="2"/>
  <c r="DY50" i="2"/>
  <c r="DX50" i="2"/>
  <c r="DW50" i="2"/>
  <c r="DV50" i="2"/>
  <c r="DU50" i="2"/>
  <c r="DT50" i="2"/>
  <c r="DS50" i="2"/>
  <c r="EA49" i="2"/>
  <c r="DZ49" i="2"/>
  <c r="DY49" i="2"/>
  <c r="DX49" i="2"/>
  <c r="DW49" i="2"/>
  <c r="DV49" i="2"/>
  <c r="DU49" i="2"/>
  <c r="DT49" i="2"/>
  <c r="DS49" i="2"/>
  <c r="EA48" i="2"/>
  <c r="DZ48" i="2"/>
  <c r="DY48" i="2"/>
  <c r="DX48" i="2"/>
  <c r="DW48" i="2"/>
  <c r="DV48" i="2"/>
  <c r="DU48" i="2"/>
  <c r="DT48" i="2"/>
  <c r="DS48" i="2"/>
  <c r="EA47" i="2"/>
  <c r="DZ47" i="2"/>
  <c r="DY47" i="2"/>
  <c r="DX47" i="2"/>
  <c r="DW47" i="2"/>
  <c r="DV47" i="2"/>
  <c r="DU47" i="2"/>
  <c r="DT47" i="2"/>
  <c r="DS47" i="2"/>
  <c r="EA46" i="2"/>
  <c r="DZ46" i="2"/>
  <c r="DY46" i="2"/>
  <c r="DX46" i="2"/>
  <c r="DW46" i="2"/>
  <c r="DV46" i="2"/>
  <c r="DU46" i="2"/>
  <c r="DT46" i="2"/>
  <c r="DS46" i="2"/>
  <c r="EA45" i="2"/>
  <c r="DZ45" i="2"/>
  <c r="DY45" i="2"/>
  <c r="DX45" i="2"/>
  <c r="DW45" i="2"/>
  <c r="DV45" i="2"/>
  <c r="DU45" i="2"/>
  <c r="DT45" i="2"/>
  <c r="DS45" i="2"/>
  <c r="EA44" i="2"/>
  <c r="DZ44" i="2"/>
  <c r="DY44" i="2"/>
  <c r="DX44" i="2"/>
  <c r="DW44" i="2"/>
  <c r="DV44" i="2"/>
  <c r="DU44" i="2"/>
  <c r="DT44" i="2"/>
  <c r="DS44" i="2"/>
  <c r="EA43" i="2"/>
  <c r="DZ43" i="2"/>
  <c r="DY43" i="2"/>
  <c r="DX43" i="2"/>
  <c r="DW43" i="2"/>
  <c r="DV43" i="2"/>
  <c r="DU43" i="2"/>
  <c r="DT43" i="2"/>
  <c r="DS43" i="2"/>
  <c r="EA42" i="2"/>
  <c r="DZ42" i="2"/>
  <c r="DY42" i="2"/>
  <c r="DX42" i="2"/>
  <c r="DW42" i="2"/>
  <c r="DV42" i="2"/>
  <c r="DU42" i="2"/>
  <c r="DT42" i="2"/>
  <c r="DS42" i="2"/>
  <c r="EA41" i="2"/>
  <c r="DZ41" i="2"/>
  <c r="DY41" i="2"/>
  <c r="DX41" i="2"/>
  <c r="DW41" i="2"/>
  <c r="DV41" i="2"/>
  <c r="DU41" i="2"/>
  <c r="DT41" i="2"/>
  <c r="DS41" i="2"/>
  <c r="EA40" i="2"/>
  <c r="DZ40" i="2"/>
  <c r="DY40" i="2"/>
  <c r="DX40" i="2"/>
  <c r="DW40" i="2"/>
  <c r="DV40" i="2"/>
  <c r="DU40" i="2"/>
  <c r="DT40" i="2"/>
  <c r="DS40" i="2"/>
  <c r="EA39" i="2"/>
  <c r="DZ39" i="2"/>
  <c r="DY39" i="2"/>
  <c r="DX39" i="2"/>
  <c r="DW39" i="2"/>
  <c r="DV39" i="2"/>
  <c r="DU39" i="2"/>
  <c r="DT39" i="2"/>
  <c r="DS39" i="2"/>
  <c r="EA38" i="2"/>
  <c r="DZ38" i="2"/>
  <c r="DY38" i="2"/>
  <c r="DX38" i="2"/>
  <c r="DW38" i="2"/>
  <c r="DV38" i="2"/>
  <c r="DU38" i="2"/>
  <c r="DT38" i="2"/>
  <c r="DS38" i="2"/>
  <c r="EA37" i="2"/>
  <c r="DZ37" i="2"/>
  <c r="DY37" i="2"/>
  <c r="DX37" i="2"/>
  <c r="DW37" i="2"/>
  <c r="DV37" i="2"/>
  <c r="DU37" i="2"/>
  <c r="DT37" i="2"/>
  <c r="DS37" i="2"/>
  <c r="EA36" i="2"/>
  <c r="DZ36" i="2"/>
  <c r="DY36" i="2"/>
  <c r="DX36" i="2"/>
  <c r="DW36" i="2"/>
  <c r="DV36" i="2"/>
  <c r="DU36" i="2"/>
  <c r="DT36" i="2"/>
  <c r="DS36" i="2"/>
  <c r="EA35" i="2"/>
  <c r="DZ35" i="2"/>
  <c r="DY35" i="2"/>
  <c r="DX35" i="2"/>
  <c r="DW35" i="2"/>
  <c r="DV35" i="2"/>
  <c r="DU35" i="2"/>
  <c r="DT35" i="2"/>
  <c r="DS35" i="2"/>
  <c r="EA34" i="2"/>
  <c r="DZ34" i="2"/>
  <c r="DY34" i="2"/>
  <c r="DX34" i="2"/>
  <c r="DW34" i="2"/>
  <c r="DV34" i="2"/>
  <c r="DU34" i="2"/>
  <c r="DT34" i="2"/>
  <c r="DS34" i="2"/>
  <c r="EA33" i="2"/>
  <c r="DZ33" i="2"/>
  <c r="DY33" i="2"/>
  <c r="DX33" i="2"/>
  <c r="DW33" i="2"/>
  <c r="DV33" i="2"/>
  <c r="DU33" i="2"/>
  <c r="DT33" i="2"/>
  <c r="DS33" i="2"/>
  <c r="EA32" i="2"/>
  <c r="DZ32" i="2"/>
  <c r="DY32" i="2"/>
  <c r="DX32" i="2"/>
  <c r="DW32" i="2"/>
  <c r="DV32" i="2"/>
  <c r="DU32" i="2"/>
  <c r="DT32" i="2"/>
  <c r="DS32" i="2"/>
  <c r="EA31" i="2"/>
  <c r="DZ31" i="2"/>
  <c r="DY31" i="2"/>
  <c r="DX31" i="2"/>
  <c r="DW31" i="2"/>
  <c r="DV31" i="2"/>
  <c r="DU31" i="2"/>
  <c r="DT31" i="2"/>
  <c r="DS31" i="2"/>
  <c r="EA30" i="2"/>
  <c r="DZ30" i="2"/>
  <c r="DY30" i="2"/>
  <c r="DX30" i="2"/>
  <c r="DW30" i="2"/>
  <c r="DV30" i="2"/>
  <c r="DU30" i="2"/>
  <c r="DT30" i="2"/>
  <c r="DS30" i="2"/>
  <c r="EA29" i="2"/>
  <c r="DZ29" i="2"/>
  <c r="DY29" i="2"/>
  <c r="DX29" i="2"/>
  <c r="DW29" i="2"/>
  <c r="DV29" i="2"/>
  <c r="DU29" i="2"/>
  <c r="DT29" i="2"/>
  <c r="DS29" i="2"/>
  <c r="EA28" i="2"/>
  <c r="DZ28" i="2"/>
  <c r="DY28" i="2"/>
  <c r="DX28" i="2"/>
  <c r="DW28" i="2"/>
  <c r="DV28" i="2"/>
  <c r="DU28" i="2"/>
  <c r="DT28" i="2"/>
  <c r="DS28" i="2"/>
  <c r="EA27" i="2"/>
  <c r="DZ27" i="2"/>
  <c r="DY27" i="2"/>
  <c r="DX27" i="2"/>
  <c r="DW27" i="2"/>
  <c r="DV27" i="2"/>
  <c r="DU27" i="2"/>
  <c r="DT27" i="2"/>
  <c r="DS27" i="2"/>
  <c r="EA26" i="2"/>
  <c r="DZ26" i="2"/>
  <c r="DY26" i="2"/>
  <c r="DX26" i="2"/>
  <c r="DW26" i="2"/>
  <c r="DV26" i="2"/>
  <c r="DU26" i="2"/>
  <c r="DT26" i="2"/>
  <c r="DS26" i="2"/>
  <c r="EA25" i="2"/>
  <c r="DZ25" i="2"/>
  <c r="DY25" i="2"/>
  <c r="DX25" i="2"/>
  <c r="DW25" i="2"/>
  <c r="DV25" i="2"/>
  <c r="DU25" i="2"/>
  <c r="DT25" i="2"/>
  <c r="DS25" i="2"/>
  <c r="EA24" i="2"/>
  <c r="DZ24" i="2"/>
  <c r="DY24" i="2"/>
  <c r="DX24" i="2"/>
  <c r="DW24" i="2"/>
  <c r="DV24" i="2"/>
  <c r="DU24" i="2"/>
  <c r="DT24" i="2"/>
  <c r="DS24" i="2"/>
  <c r="EA23" i="2"/>
  <c r="DZ23" i="2"/>
  <c r="DY23" i="2"/>
  <c r="DX23" i="2"/>
  <c r="DW23" i="2"/>
  <c r="DV23" i="2"/>
  <c r="DU23" i="2"/>
  <c r="DT23" i="2"/>
  <c r="DS23" i="2"/>
  <c r="EA22" i="2"/>
  <c r="DZ22" i="2"/>
  <c r="DY22" i="2"/>
  <c r="DX22" i="2"/>
  <c r="DW22" i="2"/>
  <c r="DV22" i="2"/>
  <c r="DU22" i="2"/>
  <c r="DT22" i="2"/>
  <c r="DS22" i="2"/>
  <c r="EA21" i="2"/>
  <c r="DZ21" i="2"/>
  <c r="DY21" i="2"/>
  <c r="DX21" i="2"/>
  <c r="DW21" i="2"/>
  <c r="DV21" i="2"/>
  <c r="DU21" i="2"/>
  <c r="DT21" i="2"/>
  <c r="DS21" i="2"/>
  <c r="EA20" i="2"/>
  <c r="DZ20" i="2"/>
  <c r="DY20" i="2"/>
  <c r="DX20" i="2"/>
  <c r="DW20" i="2"/>
  <c r="DV20" i="2"/>
  <c r="DU20" i="2"/>
  <c r="DT20" i="2"/>
  <c r="DS20" i="2"/>
  <c r="EA19" i="2"/>
  <c r="DZ19" i="2"/>
  <c r="DY19" i="2"/>
  <c r="DX19" i="2"/>
  <c r="DW19" i="2"/>
  <c r="DV19" i="2"/>
  <c r="DU19" i="2"/>
  <c r="DT19" i="2"/>
  <c r="DS19" i="2"/>
  <c r="EA18" i="2"/>
  <c r="DZ18" i="2"/>
  <c r="DY18" i="2"/>
  <c r="DX18" i="2"/>
  <c r="DW18" i="2"/>
  <c r="DV18" i="2"/>
  <c r="DU18" i="2"/>
  <c r="DT18" i="2"/>
  <c r="DS18" i="2"/>
  <c r="EA17" i="2"/>
  <c r="DZ17" i="2"/>
  <c r="DY17" i="2"/>
  <c r="DX17" i="2"/>
  <c r="DW17" i="2"/>
  <c r="DV17" i="2"/>
  <c r="DU17" i="2"/>
  <c r="DT17" i="2"/>
  <c r="DS17" i="2"/>
  <c r="EA16" i="2"/>
  <c r="DZ16" i="2"/>
  <c r="DY16" i="2"/>
  <c r="DX16" i="2"/>
  <c r="DW16" i="2"/>
  <c r="DV16" i="2"/>
  <c r="DU16" i="2"/>
  <c r="DT16" i="2"/>
  <c r="DS16" i="2"/>
  <c r="EA15" i="2"/>
  <c r="DZ15" i="2"/>
  <c r="DY15" i="2"/>
  <c r="DX15" i="2"/>
  <c r="DW15" i="2"/>
  <c r="DV15" i="2"/>
  <c r="DU15" i="2"/>
  <c r="DT15" i="2"/>
  <c r="DS15" i="2"/>
  <c r="EA14" i="2"/>
  <c r="DZ14" i="2"/>
  <c r="DY14" i="2"/>
  <c r="DX14" i="2"/>
  <c r="DW14" i="2"/>
  <c r="DV14" i="2"/>
  <c r="DU14" i="2"/>
  <c r="DT14" i="2"/>
  <c r="DS14" i="2"/>
  <c r="EA13" i="2"/>
  <c r="DZ13" i="2"/>
  <c r="DY13" i="2"/>
  <c r="DX13" i="2"/>
  <c r="DW13" i="2"/>
  <c r="DV13" i="2"/>
  <c r="DU13" i="2"/>
  <c r="DT13" i="2"/>
  <c r="DS13" i="2"/>
  <c r="EA12" i="2"/>
  <c r="DZ12" i="2"/>
  <c r="DY12" i="2"/>
  <c r="DX12" i="2"/>
  <c r="DW12" i="2"/>
  <c r="DV12" i="2"/>
  <c r="DU12" i="2"/>
  <c r="DT12" i="2"/>
  <c r="DS12" i="2"/>
  <c r="EA11" i="2"/>
  <c r="DZ11" i="2"/>
  <c r="DY11" i="2"/>
  <c r="DX11" i="2"/>
  <c r="DW11" i="2"/>
  <c r="DV11" i="2"/>
  <c r="DU11" i="2"/>
  <c r="DT11" i="2"/>
  <c r="DS11" i="2"/>
  <c r="EA10" i="2"/>
  <c r="DZ10" i="2"/>
  <c r="DY10" i="2"/>
  <c r="DX10" i="2"/>
  <c r="DW10" i="2"/>
  <c r="DV10" i="2"/>
  <c r="DU10" i="2"/>
  <c r="DT10" i="2"/>
  <c r="DS10" i="2"/>
  <c r="EA9" i="2"/>
  <c r="DZ9" i="2"/>
  <c r="DY9" i="2"/>
  <c r="DX9" i="2"/>
  <c r="DW9" i="2"/>
  <c r="DV9" i="2"/>
  <c r="DU9" i="2"/>
  <c r="DT9" i="2"/>
  <c r="DS9" i="2"/>
  <c r="EA8" i="2"/>
  <c r="DZ8" i="2"/>
  <c r="DY8" i="2"/>
  <c r="DX8" i="2"/>
  <c r="DW8" i="2"/>
  <c r="DV8" i="2"/>
  <c r="DU8" i="2"/>
  <c r="DT8" i="2"/>
  <c r="DS8" i="2"/>
  <c r="EA7" i="2"/>
  <c r="DZ7" i="2"/>
  <c r="DY7" i="2"/>
  <c r="DX7" i="2"/>
  <c r="DW7" i="2"/>
  <c r="DV7" i="2"/>
  <c r="DU7" i="2"/>
  <c r="DT7" i="2"/>
  <c r="DS7" i="2"/>
  <c r="EA6" i="2"/>
  <c r="DZ6" i="2"/>
  <c r="DY6" i="2"/>
  <c r="DX6" i="2"/>
  <c r="DW6" i="2"/>
  <c r="DV6" i="2"/>
  <c r="DU6" i="2"/>
  <c r="DT6" i="2"/>
  <c r="DS6" i="2"/>
  <c r="EA5" i="2"/>
  <c r="DZ5" i="2"/>
  <c r="DY5" i="2"/>
  <c r="DX5" i="2"/>
  <c r="DW5" i="2"/>
  <c r="DV5" i="2"/>
  <c r="DU5" i="2"/>
  <c r="DT5" i="2"/>
  <c r="DS5" i="2"/>
  <c r="EA4" i="2"/>
  <c r="DZ4" i="2"/>
  <c r="DY4" i="2"/>
  <c r="DX4" i="2"/>
  <c r="DW4" i="2"/>
  <c r="DV4" i="2"/>
  <c r="DU4" i="2"/>
  <c r="DT4" i="2"/>
  <c r="DS4" i="2"/>
  <c r="DR716" i="2"/>
  <c r="DR715" i="2"/>
  <c r="DR714" i="2"/>
  <c r="DR713" i="2"/>
  <c r="DR712" i="2"/>
  <c r="DR711" i="2"/>
  <c r="DR710" i="2"/>
  <c r="DR709" i="2"/>
  <c r="DR708" i="2"/>
  <c r="DR707" i="2"/>
  <c r="DR706" i="2"/>
  <c r="DR705" i="2"/>
  <c r="DR704" i="2"/>
  <c r="DR703" i="2"/>
  <c r="DR702" i="2"/>
  <c r="DR701" i="2"/>
  <c r="DR700" i="2"/>
  <c r="DR699" i="2"/>
  <c r="DR698" i="2"/>
  <c r="DR697" i="2"/>
  <c r="DR696" i="2"/>
  <c r="DR695" i="2"/>
  <c r="DR694" i="2"/>
  <c r="DR693" i="2"/>
  <c r="DR692" i="2"/>
  <c r="DR691" i="2"/>
  <c r="DR690" i="2"/>
  <c r="DR689" i="2"/>
  <c r="DR688" i="2"/>
  <c r="DR687" i="2"/>
  <c r="DR686" i="2"/>
  <c r="DR685" i="2"/>
  <c r="DR684" i="2"/>
  <c r="DR683" i="2"/>
  <c r="DR682" i="2"/>
  <c r="DR681" i="2"/>
  <c r="DR680" i="2"/>
  <c r="DR679" i="2"/>
  <c r="DR678" i="2"/>
  <c r="DR677" i="2"/>
  <c r="DR676" i="2"/>
  <c r="DR675" i="2"/>
  <c r="DR674" i="2"/>
  <c r="DR673" i="2"/>
  <c r="DR672" i="2"/>
  <c r="DR671" i="2"/>
  <c r="DR670" i="2"/>
  <c r="DR669" i="2"/>
  <c r="DR668" i="2"/>
  <c r="DR667" i="2"/>
  <c r="DR666" i="2"/>
  <c r="DR665" i="2"/>
  <c r="DR664" i="2"/>
  <c r="DR663" i="2"/>
  <c r="DR662" i="2"/>
  <c r="DR661" i="2"/>
  <c r="DR660" i="2"/>
  <c r="DR659" i="2"/>
  <c r="DR658" i="2"/>
  <c r="DR657" i="2"/>
  <c r="DR656" i="2"/>
  <c r="DR655" i="2"/>
  <c r="DR654" i="2"/>
  <c r="DR653" i="2"/>
  <c r="DR652" i="2"/>
  <c r="DR651" i="2"/>
  <c r="DR650" i="2"/>
  <c r="DR649" i="2"/>
  <c r="DR648" i="2"/>
  <c r="DR647" i="2"/>
  <c r="DR646" i="2"/>
  <c r="DR645" i="2"/>
  <c r="DR644" i="2"/>
  <c r="DR643" i="2"/>
  <c r="DR642" i="2"/>
  <c r="DR641" i="2"/>
  <c r="DR640" i="2"/>
  <c r="DR639" i="2"/>
  <c r="DR638" i="2"/>
  <c r="DR637" i="2"/>
  <c r="DR636" i="2"/>
  <c r="DR635" i="2"/>
  <c r="DR634" i="2"/>
  <c r="DR633" i="2"/>
  <c r="DR632" i="2"/>
  <c r="DR631" i="2"/>
  <c r="DR630" i="2"/>
  <c r="DR629" i="2"/>
  <c r="DR628" i="2"/>
  <c r="DR627" i="2"/>
  <c r="DR626" i="2"/>
  <c r="DR625" i="2"/>
  <c r="DR624" i="2"/>
  <c r="DR623" i="2"/>
  <c r="DR622" i="2"/>
  <c r="DR621" i="2"/>
  <c r="DR620" i="2"/>
  <c r="DR619" i="2"/>
  <c r="DR618" i="2"/>
  <c r="DR617" i="2"/>
  <c r="DR616" i="2"/>
  <c r="DR615" i="2"/>
  <c r="DR614" i="2"/>
  <c r="DR613" i="2"/>
  <c r="DR612" i="2"/>
  <c r="DR611" i="2"/>
  <c r="DR610" i="2"/>
  <c r="DR609" i="2"/>
  <c r="DR608" i="2"/>
  <c r="DR607" i="2"/>
  <c r="DR606" i="2"/>
  <c r="DR605" i="2"/>
  <c r="DR604" i="2"/>
  <c r="DR603" i="2"/>
  <c r="DR602" i="2"/>
  <c r="DR601" i="2"/>
  <c r="DR600" i="2"/>
  <c r="DR599" i="2"/>
  <c r="DR598" i="2"/>
  <c r="DR597" i="2"/>
  <c r="DR596" i="2"/>
  <c r="DR595" i="2"/>
  <c r="DR594" i="2"/>
  <c r="DR593" i="2"/>
  <c r="DR592" i="2"/>
  <c r="DR591" i="2"/>
  <c r="DR590" i="2"/>
  <c r="DR589" i="2"/>
  <c r="DR588" i="2"/>
  <c r="DR587" i="2"/>
  <c r="DR586" i="2"/>
  <c r="DR585" i="2"/>
  <c r="DR584" i="2"/>
  <c r="DR583" i="2"/>
  <c r="DR582" i="2"/>
  <c r="DR581" i="2"/>
  <c r="DR580" i="2"/>
  <c r="DR579" i="2"/>
  <c r="DR578" i="2"/>
  <c r="DR577" i="2"/>
  <c r="DR576" i="2"/>
  <c r="DR575" i="2"/>
  <c r="DR574" i="2"/>
  <c r="DR573" i="2"/>
  <c r="DR572" i="2"/>
  <c r="DR571" i="2"/>
  <c r="DR570" i="2"/>
  <c r="DR569" i="2"/>
  <c r="DR568" i="2"/>
  <c r="DR567" i="2"/>
  <c r="DR566" i="2"/>
  <c r="DR565" i="2"/>
  <c r="DR564" i="2"/>
  <c r="DR563" i="2"/>
  <c r="DR562" i="2"/>
  <c r="DR561" i="2"/>
  <c r="DR560" i="2"/>
  <c r="DR559" i="2"/>
  <c r="DR558" i="2"/>
  <c r="DR557" i="2"/>
  <c r="DR556" i="2"/>
  <c r="DR555" i="2"/>
  <c r="DR554" i="2"/>
  <c r="DR553" i="2"/>
  <c r="DR552" i="2"/>
  <c r="DR551" i="2"/>
  <c r="DR550" i="2"/>
  <c r="DR549" i="2"/>
  <c r="DR548" i="2"/>
  <c r="DR547" i="2"/>
  <c r="DR546" i="2"/>
  <c r="DR545" i="2"/>
  <c r="DR544" i="2"/>
  <c r="DR543" i="2"/>
  <c r="DR542" i="2"/>
  <c r="DR541" i="2"/>
  <c r="DR540" i="2"/>
  <c r="DR539" i="2"/>
  <c r="DR538" i="2"/>
  <c r="DR537" i="2"/>
  <c r="DR536" i="2"/>
  <c r="DR535" i="2"/>
  <c r="DR534" i="2"/>
  <c r="DR533" i="2"/>
  <c r="DR532" i="2"/>
  <c r="DR531" i="2"/>
  <c r="DR530" i="2"/>
  <c r="DR529" i="2"/>
  <c r="DR528" i="2"/>
  <c r="DR527" i="2"/>
  <c r="DR526" i="2"/>
  <c r="DR525" i="2"/>
  <c r="DR524" i="2"/>
  <c r="DR523" i="2"/>
  <c r="DR522" i="2"/>
  <c r="DR521" i="2"/>
  <c r="DR520" i="2"/>
  <c r="DR519" i="2"/>
  <c r="DR518" i="2"/>
  <c r="DR517" i="2"/>
  <c r="DR516" i="2"/>
  <c r="DR515" i="2"/>
  <c r="DR514" i="2"/>
  <c r="DR513" i="2"/>
  <c r="DR512" i="2"/>
  <c r="DR511" i="2"/>
  <c r="DR510" i="2"/>
  <c r="DR509" i="2"/>
  <c r="DR508" i="2"/>
  <c r="DR507" i="2"/>
  <c r="DR506" i="2"/>
  <c r="DR505" i="2"/>
  <c r="DR504" i="2"/>
  <c r="DR503" i="2"/>
  <c r="DR502" i="2"/>
  <c r="DR501" i="2"/>
  <c r="DR500" i="2"/>
  <c r="DR499" i="2"/>
  <c r="DR498" i="2"/>
  <c r="DR497" i="2"/>
  <c r="DR496" i="2"/>
  <c r="DR495" i="2"/>
  <c r="DR494" i="2"/>
  <c r="DR493" i="2"/>
  <c r="DR492" i="2"/>
  <c r="DR491" i="2"/>
  <c r="DR490" i="2"/>
  <c r="DR489" i="2"/>
  <c r="DR488" i="2"/>
  <c r="DR487" i="2"/>
  <c r="DR486" i="2"/>
  <c r="DR485" i="2"/>
  <c r="DR484" i="2"/>
  <c r="DR483" i="2"/>
  <c r="DR482" i="2"/>
  <c r="DR481" i="2"/>
  <c r="DR480" i="2"/>
  <c r="DR479" i="2"/>
  <c r="DR478" i="2"/>
  <c r="DR477" i="2"/>
  <c r="DR476" i="2"/>
  <c r="DR475" i="2"/>
  <c r="DR474" i="2"/>
  <c r="DR473" i="2"/>
  <c r="DR472" i="2"/>
  <c r="DR471" i="2"/>
  <c r="DR470" i="2"/>
  <c r="DR469" i="2"/>
  <c r="DR468" i="2"/>
  <c r="DR467" i="2"/>
  <c r="DR466" i="2"/>
  <c r="DR465" i="2"/>
  <c r="DR464" i="2"/>
  <c r="DR463" i="2"/>
  <c r="DR462" i="2"/>
  <c r="DR461" i="2"/>
  <c r="DR460" i="2"/>
  <c r="DR459" i="2"/>
  <c r="DR458" i="2"/>
  <c r="DR457" i="2"/>
  <c r="DR456" i="2"/>
  <c r="DR455" i="2"/>
  <c r="DR454" i="2"/>
  <c r="DR453" i="2"/>
  <c r="DR452" i="2"/>
  <c r="DR451" i="2"/>
  <c r="DR450" i="2"/>
  <c r="DR449" i="2"/>
  <c r="DR448" i="2"/>
  <c r="DR447" i="2"/>
  <c r="DR446" i="2"/>
  <c r="DR445" i="2"/>
  <c r="DR444" i="2"/>
  <c r="DR443" i="2"/>
  <c r="DR442" i="2"/>
  <c r="DR441" i="2"/>
  <c r="DR440" i="2"/>
  <c r="DR439" i="2"/>
  <c r="DR438" i="2"/>
  <c r="DR437" i="2"/>
  <c r="DR436" i="2"/>
  <c r="DR435" i="2"/>
  <c r="DR434" i="2"/>
  <c r="DR433" i="2"/>
  <c r="DR432" i="2"/>
  <c r="DR431" i="2"/>
  <c r="DR430" i="2"/>
  <c r="DR429" i="2"/>
  <c r="DR428" i="2"/>
  <c r="DR427" i="2"/>
  <c r="DR426" i="2"/>
  <c r="DR425" i="2"/>
  <c r="DR424" i="2"/>
  <c r="DR423" i="2"/>
  <c r="DR422" i="2"/>
  <c r="DR421" i="2"/>
  <c r="DR420" i="2"/>
  <c r="DR419" i="2"/>
  <c r="DR418" i="2"/>
  <c r="DR417" i="2"/>
  <c r="DR416" i="2"/>
  <c r="DR415" i="2"/>
  <c r="DR414" i="2"/>
  <c r="DR413" i="2"/>
  <c r="DR412" i="2"/>
  <c r="DR411" i="2"/>
  <c r="DR410" i="2"/>
  <c r="DR409" i="2"/>
  <c r="DR408" i="2"/>
  <c r="DR407" i="2"/>
  <c r="DR406" i="2"/>
  <c r="DR405" i="2"/>
  <c r="DR404" i="2"/>
  <c r="DR403" i="2"/>
  <c r="DR402" i="2"/>
  <c r="DR401" i="2"/>
  <c r="DR400" i="2"/>
  <c r="DR399" i="2"/>
  <c r="DR398" i="2"/>
  <c r="DR397" i="2"/>
  <c r="DR396" i="2"/>
  <c r="DR395" i="2"/>
  <c r="DR394" i="2"/>
  <c r="DR393" i="2"/>
  <c r="DR392" i="2"/>
  <c r="DR391" i="2"/>
  <c r="DR390" i="2"/>
  <c r="DR389" i="2"/>
  <c r="DR388" i="2"/>
  <c r="DR387" i="2"/>
  <c r="DR386" i="2"/>
  <c r="DR385" i="2"/>
  <c r="DR384" i="2"/>
  <c r="DR383" i="2"/>
  <c r="DR382" i="2"/>
  <c r="DR381" i="2"/>
  <c r="DR380" i="2"/>
  <c r="DR379" i="2"/>
  <c r="DR378" i="2"/>
  <c r="DR377" i="2"/>
  <c r="DR376" i="2"/>
  <c r="DR375" i="2"/>
  <c r="DR374" i="2"/>
  <c r="DR373" i="2"/>
  <c r="DR372" i="2"/>
  <c r="DR371" i="2"/>
  <c r="DR370" i="2"/>
  <c r="DR369" i="2"/>
  <c r="DR368" i="2"/>
  <c r="DR367" i="2"/>
  <c r="DR366" i="2"/>
  <c r="DR365" i="2"/>
  <c r="DR364" i="2"/>
  <c r="DR363" i="2"/>
  <c r="DR362" i="2"/>
  <c r="DR361" i="2"/>
  <c r="DR360" i="2"/>
  <c r="DR359" i="2"/>
  <c r="DR358" i="2"/>
  <c r="DR357" i="2"/>
  <c r="DR356" i="2"/>
  <c r="DR355" i="2"/>
  <c r="DR354" i="2"/>
  <c r="DR353" i="2"/>
  <c r="DR352" i="2"/>
  <c r="DR351" i="2"/>
  <c r="DR350" i="2"/>
  <c r="DR349" i="2"/>
  <c r="DR348" i="2"/>
  <c r="DR347" i="2"/>
  <c r="DR346" i="2"/>
  <c r="DR345" i="2"/>
  <c r="DR344" i="2"/>
  <c r="DR343" i="2"/>
  <c r="DR342" i="2"/>
  <c r="DR341" i="2"/>
  <c r="DR340" i="2"/>
  <c r="DR339" i="2"/>
  <c r="DR338" i="2"/>
  <c r="DR337" i="2"/>
  <c r="DR336" i="2"/>
  <c r="DR335" i="2"/>
  <c r="DR334" i="2"/>
  <c r="DR333" i="2"/>
  <c r="DR332" i="2"/>
  <c r="DR331" i="2"/>
  <c r="DR330" i="2"/>
  <c r="DR329" i="2"/>
  <c r="DR328" i="2"/>
  <c r="DR327" i="2"/>
  <c r="DR326" i="2"/>
  <c r="DR325" i="2"/>
  <c r="DR324" i="2"/>
  <c r="DR323" i="2"/>
  <c r="DR322" i="2"/>
  <c r="DR321" i="2"/>
  <c r="DR320" i="2"/>
  <c r="DR319" i="2"/>
  <c r="DR318" i="2"/>
  <c r="DR317" i="2"/>
  <c r="DR316" i="2"/>
  <c r="DR315" i="2"/>
  <c r="DR314" i="2"/>
  <c r="DR313" i="2"/>
  <c r="DR312" i="2"/>
  <c r="DR311" i="2"/>
  <c r="DR310" i="2"/>
  <c r="DR309" i="2"/>
  <c r="DR308" i="2"/>
  <c r="DR307" i="2"/>
  <c r="DR306" i="2"/>
  <c r="DR305" i="2"/>
  <c r="DR304" i="2"/>
  <c r="DR303" i="2"/>
  <c r="DR302" i="2"/>
  <c r="DR301" i="2"/>
  <c r="DR300" i="2"/>
  <c r="DR299" i="2"/>
  <c r="DR298" i="2"/>
  <c r="DR297" i="2"/>
  <c r="DR296" i="2"/>
  <c r="DR295" i="2"/>
  <c r="DR294" i="2"/>
  <c r="DR293" i="2"/>
  <c r="DR292" i="2"/>
  <c r="DR291" i="2"/>
  <c r="DR290" i="2"/>
  <c r="DR289" i="2"/>
  <c r="DR288" i="2"/>
  <c r="DR287" i="2"/>
  <c r="DR286" i="2"/>
  <c r="DR285" i="2"/>
  <c r="DR284" i="2"/>
  <c r="DR283" i="2"/>
  <c r="DR282" i="2"/>
  <c r="DR281" i="2"/>
  <c r="DR280" i="2"/>
  <c r="DR279" i="2"/>
  <c r="DR278" i="2"/>
  <c r="DR277" i="2"/>
  <c r="DR276" i="2"/>
  <c r="DR275" i="2"/>
  <c r="DR274" i="2"/>
  <c r="DR273" i="2"/>
  <c r="DR272" i="2"/>
  <c r="DR271" i="2"/>
  <c r="DR270" i="2"/>
  <c r="DR269" i="2"/>
  <c r="DR268" i="2"/>
  <c r="DR267" i="2"/>
  <c r="DR266" i="2"/>
  <c r="DR265" i="2"/>
  <c r="DR264" i="2"/>
  <c r="DR263" i="2"/>
  <c r="DR262" i="2"/>
  <c r="DR261" i="2"/>
  <c r="DR260" i="2"/>
  <c r="DR259" i="2"/>
  <c r="DR258" i="2"/>
  <c r="DR257" i="2"/>
  <c r="DR256" i="2"/>
  <c r="DR255" i="2"/>
  <c r="DR254" i="2"/>
  <c r="DR253" i="2"/>
  <c r="DR252" i="2"/>
  <c r="DR251" i="2"/>
  <c r="DR250" i="2"/>
  <c r="DR249" i="2"/>
  <c r="DR248" i="2"/>
  <c r="DR247" i="2"/>
  <c r="DR246" i="2"/>
  <c r="DR245" i="2"/>
  <c r="DR244" i="2"/>
  <c r="DR243" i="2"/>
  <c r="DR242" i="2"/>
  <c r="DR241" i="2"/>
  <c r="DR240" i="2"/>
  <c r="DR239" i="2"/>
  <c r="DR238" i="2"/>
  <c r="DR237" i="2"/>
  <c r="DR236" i="2"/>
  <c r="DR235" i="2"/>
  <c r="DR234" i="2"/>
  <c r="DR233" i="2"/>
  <c r="DR232" i="2"/>
  <c r="DR231" i="2"/>
  <c r="DR230" i="2"/>
  <c r="DR229" i="2"/>
  <c r="DR228" i="2"/>
  <c r="DR227" i="2"/>
  <c r="DR226" i="2"/>
  <c r="DR225" i="2"/>
  <c r="DR224" i="2"/>
  <c r="DR223" i="2"/>
  <c r="DR222" i="2"/>
  <c r="DR221" i="2"/>
  <c r="DR220" i="2"/>
  <c r="DR219" i="2"/>
  <c r="DR218" i="2"/>
  <c r="DR217" i="2"/>
  <c r="DR216" i="2"/>
  <c r="DR215" i="2"/>
  <c r="DR214" i="2"/>
  <c r="DR213" i="2"/>
  <c r="DR212" i="2"/>
  <c r="DR211" i="2"/>
  <c r="DR210" i="2"/>
  <c r="DR209" i="2"/>
  <c r="DR208" i="2"/>
  <c r="DR207" i="2"/>
  <c r="DR206" i="2"/>
  <c r="DR205" i="2"/>
  <c r="DR204" i="2"/>
  <c r="DR203" i="2"/>
  <c r="DR202" i="2"/>
  <c r="DR201" i="2"/>
  <c r="DR200" i="2"/>
  <c r="DR199" i="2"/>
  <c r="DR198" i="2"/>
  <c r="DR197" i="2"/>
  <c r="DR196" i="2"/>
  <c r="DR195" i="2"/>
  <c r="DR194" i="2"/>
  <c r="DR193" i="2"/>
  <c r="DR192" i="2"/>
  <c r="DR191" i="2"/>
  <c r="DR190" i="2"/>
  <c r="DR189" i="2"/>
  <c r="DR188" i="2"/>
  <c r="DR187" i="2"/>
  <c r="DR186" i="2"/>
  <c r="DR185" i="2"/>
  <c r="DR184" i="2"/>
  <c r="DR183" i="2"/>
  <c r="DR182" i="2"/>
  <c r="DR181" i="2"/>
  <c r="DR180" i="2"/>
  <c r="DR179" i="2"/>
  <c r="DR178" i="2"/>
  <c r="DR177" i="2"/>
  <c r="DR176" i="2"/>
  <c r="DR175" i="2"/>
  <c r="DR174" i="2"/>
  <c r="DR173" i="2"/>
  <c r="DR172" i="2"/>
  <c r="DR171" i="2"/>
  <c r="DR170" i="2"/>
  <c r="DR169" i="2"/>
  <c r="DR168" i="2"/>
  <c r="DR167" i="2"/>
  <c r="DR166" i="2"/>
  <c r="DR165" i="2"/>
  <c r="DR164" i="2"/>
  <c r="DR163" i="2"/>
  <c r="DR162" i="2"/>
  <c r="DR161" i="2"/>
  <c r="DR160" i="2"/>
  <c r="DR159" i="2"/>
  <c r="DR158" i="2"/>
  <c r="DR157" i="2"/>
  <c r="DR156" i="2"/>
  <c r="DR155" i="2"/>
  <c r="DR154" i="2"/>
  <c r="DR153" i="2"/>
  <c r="DR152" i="2"/>
  <c r="DR151" i="2"/>
  <c r="DR150" i="2"/>
  <c r="DR149" i="2"/>
  <c r="DR148" i="2"/>
  <c r="DR147" i="2"/>
  <c r="DR146" i="2"/>
  <c r="DR145" i="2"/>
  <c r="DR144" i="2"/>
  <c r="DR143" i="2"/>
  <c r="DR142" i="2"/>
  <c r="DR141" i="2"/>
  <c r="DR140" i="2"/>
  <c r="DR139" i="2"/>
  <c r="DR138" i="2"/>
  <c r="DR137" i="2"/>
  <c r="DR136" i="2"/>
  <c r="DR135" i="2"/>
  <c r="DR134" i="2"/>
  <c r="DR133" i="2"/>
  <c r="DR132" i="2"/>
  <c r="DR131" i="2"/>
  <c r="DR130" i="2"/>
  <c r="DR129" i="2"/>
  <c r="DR128" i="2"/>
  <c r="DR127" i="2"/>
  <c r="DR126" i="2"/>
  <c r="DR125" i="2"/>
  <c r="DR124" i="2"/>
  <c r="DR123" i="2"/>
  <c r="DR122" i="2"/>
  <c r="DR121" i="2"/>
  <c r="DR120" i="2"/>
  <c r="DR119" i="2"/>
  <c r="DR118" i="2"/>
  <c r="DR117" i="2"/>
  <c r="DR116" i="2"/>
  <c r="DR115" i="2"/>
  <c r="DR114" i="2"/>
  <c r="DR113" i="2"/>
  <c r="DR112" i="2"/>
  <c r="DR111" i="2"/>
  <c r="DR110" i="2"/>
  <c r="DR109" i="2"/>
  <c r="DR108" i="2"/>
  <c r="DR107" i="2"/>
  <c r="DR106" i="2"/>
  <c r="DR105" i="2"/>
  <c r="DR104" i="2"/>
  <c r="DR103" i="2"/>
  <c r="DR102" i="2"/>
  <c r="DR101" i="2"/>
  <c r="DR100" i="2"/>
  <c r="DR99" i="2"/>
  <c r="DR98" i="2"/>
  <c r="DR97" i="2"/>
  <c r="DR96" i="2"/>
  <c r="DR95" i="2"/>
  <c r="DR94" i="2"/>
  <c r="DR93" i="2"/>
  <c r="DR92" i="2"/>
  <c r="DR91" i="2"/>
  <c r="DR90" i="2"/>
  <c r="DR89" i="2"/>
  <c r="DR88" i="2"/>
  <c r="DR87" i="2"/>
  <c r="DR86" i="2"/>
  <c r="DR85" i="2"/>
  <c r="DR84" i="2"/>
  <c r="DR83" i="2"/>
  <c r="DR82" i="2"/>
  <c r="DR81" i="2"/>
  <c r="DR80" i="2"/>
  <c r="DR79" i="2"/>
  <c r="DR78" i="2"/>
  <c r="DR77" i="2"/>
  <c r="DR76" i="2"/>
  <c r="DR75" i="2"/>
  <c r="DR74" i="2"/>
  <c r="DR73" i="2"/>
  <c r="DR72" i="2"/>
  <c r="DR71" i="2"/>
  <c r="DR70" i="2"/>
  <c r="DR69" i="2"/>
  <c r="DR68" i="2"/>
  <c r="DR67" i="2"/>
  <c r="DR66" i="2"/>
  <c r="DR65" i="2"/>
  <c r="DR64" i="2"/>
  <c r="DR63" i="2"/>
  <c r="DR62" i="2"/>
  <c r="DR61" i="2"/>
  <c r="DR60" i="2"/>
  <c r="DR59" i="2"/>
  <c r="DR58" i="2"/>
  <c r="DR57" i="2"/>
  <c r="DR56" i="2"/>
  <c r="DR55" i="2"/>
  <c r="DR54" i="2"/>
  <c r="DR53" i="2"/>
  <c r="DR52" i="2"/>
  <c r="DR51" i="2"/>
  <c r="DR50" i="2"/>
  <c r="DR49" i="2"/>
  <c r="DR48" i="2"/>
  <c r="DR47" i="2"/>
  <c r="DR46" i="2"/>
  <c r="DR45" i="2"/>
  <c r="DR44" i="2"/>
  <c r="DR43" i="2"/>
  <c r="DR42" i="2"/>
  <c r="DR41" i="2"/>
  <c r="DR40" i="2"/>
  <c r="DR39" i="2"/>
  <c r="DR38" i="2"/>
  <c r="DR37" i="2"/>
  <c r="DR36" i="2"/>
  <c r="DR35" i="2"/>
  <c r="DR34" i="2"/>
  <c r="DR33" i="2"/>
  <c r="DR32" i="2"/>
  <c r="DR31" i="2"/>
  <c r="DR30" i="2"/>
  <c r="DR29" i="2"/>
  <c r="DR28" i="2"/>
  <c r="DR27" i="2"/>
  <c r="DR26" i="2"/>
  <c r="DR25" i="2"/>
  <c r="DR24" i="2"/>
  <c r="DR23" i="2"/>
  <c r="DR22" i="2"/>
  <c r="DR21" i="2"/>
  <c r="DR20" i="2"/>
  <c r="DR19" i="2"/>
  <c r="DR18" i="2"/>
  <c r="DR17" i="2"/>
  <c r="DR16" i="2"/>
  <c r="DR15" i="2"/>
  <c r="DR14" i="2"/>
  <c r="DR13" i="2"/>
  <c r="DR12" i="2"/>
  <c r="DR11" i="2"/>
  <c r="DR10" i="2"/>
  <c r="DR9" i="2"/>
  <c r="DR8" i="2"/>
  <c r="DR7" i="2"/>
  <c r="DR6" i="2"/>
  <c r="DR5" i="2"/>
  <c r="DR4" i="2"/>
  <c r="DQ716" i="2"/>
  <c r="DQ715" i="2"/>
  <c r="DQ714" i="2"/>
  <c r="DQ713" i="2"/>
  <c r="DQ712" i="2"/>
  <c r="DQ711" i="2"/>
  <c r="DQ710" i="2"/>
  <c r="DQ709" i="2"/>
  <c r="DQ708" i="2"/>
  <c r="DQ707" i="2"/>
  <c r="DQ706" i="2"/>
  <c r="DQ705" i="2"/>
  <c r="DQ704" i="2"/>
  <c r="DQ703" i="2"/>
  <c r="DQ702" i="2"/>
  <c r="DQ701" i="2"/>
  <c r="DQ700" i="2"/>
  <c r="DQ699" i="2"/>
  <c r="DQ698" i="2"/>
  <c r="DQ697" i="2"/>
  <c r="DQ696" i="2"/>
  <c r="DQ695" i="2"/>
  <c r="DQ694" i="2"/>
  <c r="DQ693" i="2"/>
  <c r="DQ692" i="2"/>
  <c r="DQ691" i="2"/>
  <c r="DQ690" i="2"/>
  <c r="DQ689" i="2"/>
  <c r="DQ688" i="2"/>
  <c r="DQ687" i="2"/>
  <c r="DQ686" i="2"/>
  <c r="DQ685" i="2"/>
  <c r="DQ684" i="2"/>
  <c r="DQ683" i="2"/>
  <c r="DQ682" i="2"/>
  <c r="DQ681" i="2"/>
  <c r="DQ680" i="2"/>
  <c r="DQ679" i="2"/>
  <c r="DQ678" i="2"/>
  <c r="DQ677" i="2"/>
  <c r="DQ676" i="2"/>
  <c r="DQ675" i="2"/>
  <c r="DQ674" i="2"/>
  <c r="DQ673" i="2"/>
  <c r="DQ672" i="2"/>
  <c r="DQ671" i="2"/>
  <c r="DQ670" i="2"/>
  <c r="DQ669" i="2"/>
  <c r="DQ668" i="2"/>
  <c r="DQ667" i="2"/>
  <c r="DQ666" i="2"/>
  <c r="DQ665" i="2"/>
  <c r="DQ664" i="2"/>
  <c r="DQ663" i="2"/>
  <c r="DQ662" i="2"/>
  <c r="DQ661" i="2"/>
  <c r="DQ660" i="2"/>
  <c r="DQ659" i="2"/>
  <c r="DQ658" i="2"/>
  <c r="DQ657" i="2"/>
  <c r="DQ656" i="2"/>
  <c r="DQ655" i="2"/>
  <c r="DQ654" i="2"/>
  <c r="DQ653" i="2"/>
  <c r="DQ652" i="2"/>
  <c r="DQ651" i="2"/>
  <c r="DQ650" i="2"/>
  <c r="DQ649" i="2"/>
  <c r="DQ648" i="2"/>
  <c r="DQ647" i="2"/>
  <c r="DQ646" i="2"/>
  <c r="DQ645" i="2"/>
  <c r="DQ644" i="2"/>
  <c r="DQ643" i="2"/>
  <c r="DQ642" i="2"/>
  <c r="DQ641" i="2"/>
  <c r="DQ640" i="2"/>
  <c r="DQ639" i="2"/>
  <c r="DQ638" i="2"/>
  <c r="DQ637" i="2"/>
  <c r="DQ636" i="2"/>
  <c r="DQ635" i="2"/>
  <c r="DQ634" i="2"/>
  <c r="DQ633" i="2"/>
  <c r="DQ632" i="2"/>
  <c r="DQ631" i="2"/>
  <c r="DQ630" i="2"/>
  <c r="DQ629" i="2"/>
  <c r="DQ628" i="2"/>
  <c r="DQ627" i="2"/>
  <c r="DQ626" i="2"/>
  <c r="DQ625" i="2"/>
  <c r="DQ624" i="2"/>
  <c r="DQ623" i="2"/>
  <c r="DQ622" i="2"/>
  <c r="DQ621" i="2"/>
  <c r="DQ620" i="2"/>
  <c r="DQ619" i="2"/>
  <c r="DQ618" i="2"/>
  <c r="DQ617" i="2"/>
  <c r="DQ616" i="2"/>
  <c r="DQ615" i="2"/>
  <c r="DQ614" i="2"/>
  <c r="DQ613" i="2"/>
  <c r="DQ612" i="2"/>
  <c r="DQ611" i="2"/>
  <c r="DQ610" i="2"/>
  <c r="DQ609" i="2"/>
  <c r="DQ608" i="2"/>
  <c r="DQ607" i="2"/>
  <c r="DQ606" i="2"/>
  <c r="DQ605" i="2"/>
  <c r="DQ604" i="2"/>
  <c r="DQ603" i="2"/>
  <c r="DQ602" i="2"/>
  <c r="DQ601" i="2"/>
  <c r="DQ600" i="2"/>
  <c r="DQ599" i="2"/>
  <c r="DQ598" i="2"/>
  <c r="DQ597" i="2"/>
  <c r="DQ596" i="2"/>
  <c r="DQ595" i="2"/>
  <c r="DQ594" i="2"/>
  <c r="DQ593" i="2"/>
  <c r="DQ592" i="2"/>
  <c r="DQ591" i="2"/>
  <c r="DQ590" i="2"/>
  <c r="DQ589" i="2"/>
  <c r="DQ588" i="2"/>
  <c r="DQ587" i="2"/>
  <c r="DQ586" i="2"/>
  <c r="DQ585" i="2"/>
  <c r="DQ584" i="2"/>
  <c r="DQ583" i="2"/>
  <c r="DQ582" i="2"/>
  <c r="DQ581" i="2"/>
  <c r="DQ580" i="2"/>
  <c r="DQ579" i="2"/>
  <c r="DQ578" i="2"/>
  <c r="DQ577" i="2"/>
  <c r="DQ576" i="2"/>
  <c r="DQ575" i="2"/>
  <c r="DQ574" i="2"/>
  <c r="DQ573" i="2"/>
  <c r="DQ572" i="2"/>
  <c r="DQ571" i="2"/>
  <c r="DQ570" i="2"/>
  <c r="DQ569" i="2"/>
  <c r="DQ568" i="2"/>
  <c r="DQ567" i="2"/>
  <c r="DQ566" i="2"/>
  <c r="DQ565" i="2"/>
  <c r="DQ564" i="2"/>
  <c r="DQ563" i="2"/>
  <c r="DQ562" i="2"/>
  <c r="DQ561" i="2"/>
  <c r="DQ560" i="2"/>
  <c r="DQ559" i="2"/>
  <c r="DQ558" i="2"/>
  <c r="DQ557" i="2"/>
  <c r="DQ556" i="2"/>
  <c r="DQ555" i="2"/>
  <c r="DQ554" i="2"/>
  <c r="DQ553" i="2"/>
  <c r="DQ552" i="2"/>
  <c r="DQ551" i="2"/>
  <c r="DQ550" i="2"/>
  <c r="DQ549" i="2"/>
  <c r="DQ548" i="2"/>
  <c r="DQ547" i="2"/>
  <c r="DQ546" i="2"/>
  <c r="DQ545" i="2"/>
  <c r="DQ544" i="2"/>
  <c r="DQ543" i="2"/>
  <c r="DQ542" i="2"/>
  <c r="DQ541" i="2"/>
  <c r="DQ540" i="2"/>
  <c r="DQ539" i="2"/>
  <c r="DQ538" i="2"/>
  <c r="DQ537" i="2"/>
  <c r="DQ536" i="2"/>
  <c r="DQ535" i="2"/>
  <c r="DQ534" i="2"/>
  <c r="DQ533" i="2"/>
  <c r="DQ532" i="2"/>
  <c r="DQ531" i="2"/>
  <c r="DQ530" i="2"/>
  <c r="DQ529" i="2"/>
  <c r="DQ528" i="2"/>
  <c r="DQ527" i="2"/>
  <c r="DQ526" i="2"/>
  <c r="DQ525" i="2"/>
  <c r="DQ524" i="2"/>
  <c r="DQ523" i="2"/>
  <c r="DQ522" i="2"/>
  <c r="DQ521" i="2"/>
  <c r="DQ520" i="2"/>
  <c r="DQ519" i="2"/>
  <c r="DQ518" i="2"/>
  <c r="DQ517" i="2"/>
  <c r="DQ516" i="2"/>
  <c r="DQ515" i="2"/>
  <c r="DQ514" i="2"/>
  <c r="DQ513" i="2"/>
  <c r="DQ512" i="2"/>
  <c r="DQ511" i="2"/>
  <c r="DQ510" i="2"/>
  <c r="DQ509" i="2"/>
  <c r="DQ508" i="2"/>
  <c r="DQ507" i="2"/>
  <c r="DQ506" i="2"/>
  <c r="DQ505" i="2"/>
  <c r="DQ504" i="2"/>
  <c r="DQ503" i="2"/>
  <c r="DQ502" i="2"/>
  <c r="DQ501" i="2"/>
  <c r="DQ500" i="2"/>
  <c r="DQ499" i="2"/>
  <c r="DQ498" i="2"/>
  <c r="DQ497" i="2"/>
  <c r="DQ496" i="2"/>
  <c r="DQ495" i="2"/>
  <c r="DQ494" i="2"/>
  <c r="DQ493" i="2"/>
  <c r="DQ492" i="2"/>
  <c r="DQ491" i="2"/>
  <c r="DQ490" i="2"/>
  <c r="DQ489" i="2"/>
  <c r="DQ488" i="2"/>
  <c r="DQ487" i="2"/>
  <c r="DQ486" i="2"/>
  <c r="DQ485" i="2"/>
  <c r="DQ484" i="2"/>
  <c r="DQ483" i="2"/>
  <c r="DQ482" i="2"/>
  <c r="DQ481" i="2"/>
  <c r="DQ480" i="2"/>
  <c r="DQ479" i="2"/>
  <c r="DQ478" i="2"/>
  <c r="DQ477" i="2"/>
  <c r="DQ476" i="2"/>
  <c r="DQ475" i="2"/>
  <c r="DQ474" i="2"/>
  <c r="DQ473" i="2"/>
  <c r="DQ472" i="2"/>
  <c r="DQ471" i="2"/>
  <c r="DQ470" i="2"/>
  <c r="DQ469" i="2"/>
  <c r="DQ468" i="2"/>
  <c r="DQ467" i="2"/>
  <c r="DQ466" i="2"/>
  <c r="DQ465" i="2"/>
  <c r="DQ464" i="2"/>
  <c r="DQ463" i="2"/>
  <c r="DQ462" i="2"/>
  <c r="DQ461" i="2"/>
  <c r="DQ460" i="2"/>
  <c r="DQ459" i="2"/>
  <c r="DQ458" i="2"/>
  <c r="DQ457" i="2"/>
  <c r="DQ456" i="2"/>
  <c r="DQ455" i="2"/>
  <c r="DQ454" i="2"/>
  <c r="DQ453" i="2"/>
  <c r="DQ452" i="2"/>
  <c r="DQ451" i="2"/>
  <c r="DQ450" i="2"/>
  <c r="DQ449" i="2"/>
  <c r="DQ448" i="2"/>
  <c r="DQ447" i="2"/>
  <c r="DQ446" i="2"/>
  <c r="DQ445" i="2"/>
  <c r="DQ444" i="2"/>
  <c r="DQ443" i="2"/>
  <c r="DQ442" i="2"/>
  <c r="DQ441" i="2"/>
  <c r="DQ440" i="2"/>
  <c r="DQ439" i="2"/>
  <c r="DQ438" i="2"/>
  <c r="DQ437" i="2"/>
  <c r="DQ436" i="2"/>
  <c r="DQ435" i="2"/>
  <c r="DQ434" i="2"/>
  <c r="DQ433" i="2"/>
  <c r="DQ432" i="2"/>
  <c r="DQ431" i="2"/>
  <c r="DQ430" i="2"/>
  <c r="DQ429" i="2"/>
  <c r="DQ428" i="2"/>
  <c r="DQ427" i="2"/>
  <c r="DQ426" i="2"/>
  <c r="DQ425" i="2"/>
  <c r="DQ424" i="2"/>
  <c r="DQ423" i="2"/>
  <c r="DQ422" i="2"/>
  <c r="DQ421" i="2"/>
  <c r="DQ420" i="2"/>
  <c r="DQ419" i="2"/>
  <c r="DQ418" i="2"/>
  <c r="DQ417" i="2"/>
  <c r="DQ416" i="2"/>
  <c r="DQ415" i="2"/>
  <c r="DQ414" i="2"/>
  <c r="DQ413" i="2"/>
  <c r="DQ412" i="2"/>
  <c r="DQ411" i="2"/>
  <c r="DQ410" i="2"/>
  <c r="DQ409" i="2"/>
  <c r="DQ408" i="2"/>
  <c r="DQ407" i="2"/>
  <c r="DQ406" i="2"/>
  <c r="DQ405" i="2"/>
  <c r="DQ404" i="2"/>
  <c r="DQ403" i="2"/>
  <c r="DQ402" i="2"/>
  <c r="DQ401" i="2"/>
  <c r="DQ400" i="2"/>
  <c r="DQ399" i="2"/>
  <c r="DQ398" i="2"/>
  <c r="DQ397" i="2"/>
  <c r="DQ396" i="2"/>
  <c r="DQ395" i="2"/>
  <c r="DQ394" i="2"/>
  <c r="DQ393" i="2"/>
  <c r="DQ392" i="2"/>
  <c r="DQ391" i="2"/>
  <c r="DQ390" i="2"/>
  <c r="DQ389" i="2"/>
  <c r="DQ388" i="2"/>
  <c r="DQ387" i="2"/>
  <c r="DQ386" i="2"/>
  <c r="DQ385" i="2"/>
  <c r="DQ384" i="2"/>
  <c r="DQ383" i="2"/>
  <c r="DQ382" i="2"/>
  <c r="DQ381" i="2"/>
  <c r="DQ380" i="2"/>
  <c r="DQ379" i="2"/>
  <c r="DQ378" i="2"/>
  <c r="DQ377" i="2"/>
  <c r="DQ376" i="2"/>
  <c r="DQ375" i="2"/>
  <c r="DQ374" i="2"/>
  <c r="DQ373" i="2"/>
  <c r="DQ372" i="2"/>
  <c r="DQ371" i="2"/>
  <c r="DQ370" i="2"/>
  <c r="DQ369" i="2"/>
  <c r="DQ368" i="2"/>
  <c r="DQ367" i="2"/>
  <c r="DQ366" i="2"/>
  <c r="DQ365" i="2"/>
  <c r="DQ364" i="2"/>
  <c r="DQ363" i="2"/>
  <c r="DQ362" i="2"/>
  <c r="DQ361" i="2"/>
  <c r="DQ360" i="2"/>
  <c r="DQ359" i="2"/>
  <c r="DQ358" i="2"/>
  <c r="DQ357" i="2"/>
  <c r="DQ356" i="2"/>
  <c r="DQ355" i="2"/>
  <c r="DQ354" i="2"/>
  <c r="DQ353" i="2"/>
  <c r="DQ352" i="2"/>
  <c r="DQ351" i="2"/>
  <c r="DQ350" i="2"/>
  <c r="DQ349" i="2"/>
  <c r="DQ348" i="2"/>
  <c r="DQ347" i="2"/>
  <c r="DQ346" i="2"/>
  <c r="DQ345" i="2"/>
  <c r="DQ344" i="2"/>
  <c r="DQ343" i="2"/>
  <c r="DQ342" i="2"/>
  <c r="DQ341" i="2"/>
  <c r="DQ340" i="2"/>
  <c r="DQ339" i="2"/>
  <c r="DQ338" i="2"/>
  <c r="DQ337" i="2"/>
  <c r="DQ336" i="2"/>
  <c r="DQ335" i="2"/>
  <c r="DQ334" i="2"/>
  <c r="DQ333" i="2"/>
  <c r="DQ332" i="2"/>
  <c r="DQ331" i="2"/>
  <c r="DQ330" i="2"/>
  <c r="DQ329" i="2"/>
  <c r="DQ328" i="2"/>
  <c r="DQ327" i="2"/>
  <c r="DQ326" i="2"/>
  <c r="DQ325" i="2"/>
  <c r="DQ324" i="2"/>
  <c r="DQ323" i="2"/>
  <c r="DQ322" i="2"/>
  <c r="DQ321" i="2"/>
  <c r="DQ320" i="2"/>
  <c r="DQ319" i="2"/>
  <c r="DQ318" i="2"/>
  <c r="DQ317" i="2"/>
  <c r="DQ316" i="2"/>
  <c r="DQ315" i="2"/>
  <c r="DQ314" i="2"/>
  <c r="DQ313" i="2"/>
  <c r="DQ312" i="2"/>
  <c r="DQ311" i="2"/>
  <c r="DQ310" i="2"/>
  <c r="DQ309" i="2"/>
  <c r="DQ308" i="2"/>
  <c r="DQ307" i="2"/>
  <c r="DQ306" i="2"/>
  <c r="DQ305" i="2"/>
  <c r="DQ304" i="2"/>
  <c r="DQ303" i="2"/>
  <c r="DQ302" i="2"/>
  <c r="DQ301" i="2"/>
  <c r="DQ300" i="2"/>
  <c r="DQ299" i="2"/>
  <c r="DQ298" i="2"/>
  <c r="DQ297" i="2"/>
  <c r="DQ296" i="2"/>
  <c r="DQ295" i="2"/>
  <c r="DQ294" i="2"/>
  <c r="DQ293" i="2"/>
  <c r="DQ292" i="2"/>
  <c r="DQ291" i="2"/>
  <c r="DQ290" i="2"/>
  <c r="DQ289" i="2"/>
  <c r="DQ288" i="2"/>
  <c r="DQ287" i="2"/>
  <c r="DQ286" i="2"/>
  <c r="DQ285" i="2"/>
  <c r="DQ284" i="2"/>
  <c r="DQ283" i="2"/>
  <c r="DQ282" i="2"/>
  <c r="DQ281" i="2"/>
  <c r="DQ280" i="2"/>
  <c r="DQ279" i="2"/>
  <c r="DQ278" i="2"/>
  <c r="DQ277" i="2"/>
  <c r="DQ276" i="2"/>
  <c r="DQ275" i="2"/>
  <c r="DQ274" i="2"/>
  <c r="DQ273" i="2"/>
  <c r="DQ272" i="2"/>
  <c r="DQ271" i="2"/>
  <c r="DQ270" i="2"/>
  <c r="DQ269" i="2"/>
  <c r="DQ268" i="2"/>
  <c r="DQ267" i="2"/>
  <c r="DQ266" i="2"/>
  <c r="DQ265" i="2"/>
  <c r="DQ264" i="2"/>
  <c r="DQ263" i="2"/>
  <c r="DQ262" i="2"/>
  <c r="DQ261" i="2"/>
  <c r="DQ260" i="2"/>
  <c r="DQ259" i="2"/>
  <c r="DQ258" i="2"/>
  <c r="DQ257" i="2"/>
  <c r="DQ256" i="2"/>
  <c r="DQ255" i="2"/>
  <c r="DQ254" i="2"/>
  <c r="DQ253" i="2"/>
  <c r="DQ252" i="2"/>
  <c r="DQ251" i="2"/>
  <c r="DQ250" i="2"/>
  <c r="DQ249" i="2"/>
  <c r="DQ248" i="2"/>
  <c r="DQ247" i="2"/>
  <c r="DQ246" i="2"/>
  <c r="DQ245" i="2"/>
  <c r="DQ244" i="2"/>
  <c r="DQ243" i="2"/>
  <c r="DQ242" i="2"/>
  <c r="DQ241" i="2"/>
  <c r="DQ240" i="2"/>
  <c r="DQ239" i="2"/>
  <c r="DQ238" i="2"/>
  <c r="DQ237" i="2"/>
  <c r="DQ236" i="2"/>
  <c r="DQ235" i="2"/>
  <c r="DQ234" i="2"/>
  <c r="DQ233" i="2"/>
  <c r="DQ232" i="2"/>
  <c r="DQ231" i="2"/>
  <c r="DQ230" i="2"/>
  <c r="DQ229" i="2"/>
  <c r="DQ228" i="2"/>
  <c r="DQ227" i="2"/>
  <c r="DQ226" i="2"/>
  <c r="DQ225" i="2"/>
  <c r="DQ224" i="2"/>
  <c r="DQ223" i="2"/>
  <c r="DQ222" i="2"/>
  <c r="DQ221" i="2"/>
  <c r="DQ220" i="2"/>
  <c r="DQ219" i="2"/>
  <c r="DQ218" i="2"/>
  <c r="DQ217" i="2"/>
  <c r="DQ216" i="2"/>
  <c r="DQ215" i="2"/>
  <c r="DQ214" i="2"/>
  <c r="DQ213" i="2"/>
  <c r="DQ212" i="2"/>
  <c r="DQ211" i="2"/>
  <c r="DQ210" i="2"/>
  <c r="DQ209" i="2"/>
  <c r="DQ208" i="2"/>
  <c r="DQ207" i="2"/>
  <c r="DQ206" i="2"/>
  <c r="DQ205" i="2"/>
  <c r="DQ204" i="2"/>
  <c r="DQ203" i="2"/>
  <c r="DQ202" i="2"/>
  <c r="DQ201" i="2"/>
  <c r="DQ200" i="2"/>
  <c r="DQ199" i="2"/>
  <c r="DQ198" i="2"/>
  <c r="DQ197" i="2"/>
  <c r="DQ196" i="2"/>
  <c r="DQ195" i="2"/>
  <c r="DQ194" i="2"/>
  <c r="DQ193" i="2"/>
  <c r="DQ192" i="2"/>
  <c r="DQ191" i="2"/>
  <c r="DQ190" i="2"/>
  <c r="DQ189" i="2"/>
  <c r="DQ188" i="2"/>
  <c r="DQ187" i="2"/>
  <c r="DQ186" i="2"/>
  <c r="DQ185" i="2"/>
  <c r="DQ184" i="2"/>
  <c r="DQ183" i="2"/>
  <c r="DQ182" i="2"/>
  <c r="DQ181" i="2"/>
  <c r="DQ180" i="2"/>
  <c r="DQ179" i="2"/>
  <c r="DQ178" i="2"/>
  <c r="DQ177" i="2"/>
  <c r="DQ176" i="2"/>
  <c r="DQ175" i="2"/>
  <c r="DQ174" i="2"/>
  <c r="DQ173" i="2"/>
  <c r="DQ172" i="2"/>
  <c r="DQ171" i="2"/>
  <c r="DQ170" i="2"/>
  <c r="DQ169" i="2"/>
  <c r="DQ168" i="2"/>
  <c r="DQ167" i="2"/>
  <c r="DQ166" i="2"/>
  <c r="DQ165" i="2"/>
  <c r="DQ164" i="2"/>
  <c r="DQ163" i="2"/>
  <c r="DQ162" i="2"/>
  <c r="DQ161" i="2"/>
  <c r="DQ160" i="2"/>
  <c r="DQ159" i="2"/>
  <c r="DQ158" i="2"/>
  <c r="DQ157" i="2"/>
  <c r="DQ156" i="2"/>
  <c r="DQ155" i="2"/>
  <c r="DQ154" i="2"/>
  <c r="DQ153" i="2"/>
  <c r="DQ152" i="2"/>
  <c r="DQ151" i="2"/>
  <c r="DQ150" i="2"/>
  <c r="DQ149" i="2"/>
  <c r="DQ148" i="2"/>
  <c r="DQ147" i="2"/>
  <c r="DQ146" i="2"/>
  <c r="DQ145" i="2"/>
  <c r="DQ144" i="2"/>
  <c r="DQ143" i="2"/>
  <c r="DQ142" i="2"/>
  <c r="DQ141" i="2"/>
  <c r="DQ140" i="2"/>
  <c r="DQ139" i="2"/>
  <c r="DQ138" i="2"/>
  <c r="DQ137" i="2"/>
  <c r="DQ136" i="2"/>
  <c r="DQ135" i="2"/>
  <c r="DQ134" i="2"/>
  <c r="DQ133" i="2"/>
  <c r="DQ132" i="2"/>
  <c r="DQ131" i="2"/>
  <c r="DQ130" i="2"/>
  <c r="DQ129" i="2"/>
  <c r="DQ128" i="2"/>
  <c r="DQ127" i="2"/>
  <c r="DQ126" i="2"/>
  <c r="DQ125" i="2"/>
  <c r="DQ124" i="2"/>
  <c r="DQ123" i="2"/>
  <c r="DQ122" i="2"/>
  <c r="DQ121" i="2"/>
  <c r="DQ120" i="2"/>
  <c r="DQ119" i="2"/>
  <c r="DQ118" i="2"/>
  <c r="DQ117" i="2"/>
  <c r="DQ116" i="2"/>
  <c r="DQ115" i="2"/>
  <c r="DQ114" i="2"/>
  <c r="DQ113" i="2"/>
  <c r="DQ112" i="2"/>
  <c r="DQ111" i="2"/>
  <c r="DQ110" i="2"/>
  <c r="DQ109" i="2"/>
  <c r="DQ108" i="2"/>
  <c r="DQ107" i="2"/>
  <c r="DQ106" i="2"/>
  <c r="DQ105" i="2"/>
  <c r="DQ104" i="2"/>
  <c r="DQ103" i="2"/>
  <c r="DQ102" i="2"/>
  <c r="DQ101" i="2"/>
  <c r="DQ100" i="2"/>
  <c r="DQ99" i="2"/>
  <c r="DQ98" i="2"/>
  <c r="DQ97" i="2"/>
  <c r="DQ96" i="2"/>
  <c r="DQ95" i="2"/>
  <c r="DQ94" i="2"/>
  <c r="DQ93" i="2"/>
  <c r="DQ92" i="2"/>
  <c r="DQ91" i="2"/>
  <c r="DQ90" i="2"/>
  <c r="DQ89" i="2"/>
  <c r="DQ88" i="2"/>
  <c r="DQ87" i="2"/>
  <c r="DQ86" i="2"/>
  <c r="DQ85" i="2"/>
  <c r="DQ84" i="2"/>
  <c r="DQ83" i="2"/>
  <c r="DQ82" i="2"/>
  <c r="DQ81" i="2"/>
  <c r="DQ80" i="2"/>
  <c r="DQ79" i="2"/>
  <c r="DQ78" i="2"/>
  <c r="DQ77" i="2"/>
  <c r="DQ76" i="2"/>
  <c r="DQ75" i="2"/>
  <c r="DQ74" i="2"/>
  <c r="DQ73" i="2"/>
  <c r="DQ72" i="2"/>
  <c r="DQ71" i="2"/>
  <c r="DQ70" i="2"/>
  <c r="DQ69" i="2"/>
  <c r="DQ68" i="2"/>
  <c r="DQ67" i="2"/>
  <c r="DQ66" i="2"/>
  <c r="DQ65" i="2"/>
  <c r="DQ64" i="2"/>
  <c r="DQ63" i="2"/>
  <c r="DQ62" i="2"/>
  <c r="DQ61" i="2"/>
  <c r="DQ60" i="2"/>
  <c r="DQ59" i="2"/>
  <c r="DQ58" i="2"/>
  <c r="DQ57" i="2"/>
  <c r="DQ56" i="2"/>
  <c r="DQ55" i="2"/>
  <c r="DQ54" i="2"/>
  <c r="DQ53" i="2"/>
  <c r="DQ52" i="2"/>
  <c r="DQ51" i="2"/>
  <c r="DQ50" i="2"/>
  <c r="DQ49" i="2"/>
  <c r="DQ48" i="2"/>
  <c r="DQ47" i="2"/>
  <c r="DQ46" i="2"/>
  <c r="DQ45" i="2"/>
  <c r="DQ44" i="2"/>
  <c r="DQ43" i="2"/>
  <c r="DQ42" i="2"/>
  <c r="DQ41" i="2"/>
  <c r="DQ40" i="2"/>
  <c r="DQ39" i="2"/>
  <c r="DQ38" i="2"/>
  <c r="DQ37" i="2"/>
  <c r="DQ36" i="2"/>
  <c r="DQ35" i="2"/>
  <c r="DQ34" i="2"/>
  <c r="DQ33" i="2"/>
  <c r="DQ32" i="2"/>
  <c r="DQ31" i="2"/>
  <c r="DQ30" i="2"/>
  <c r="DQ29" i="2"/>
  <c r="DQ28" i="2"/>
  <c r="DQ27" i="2"/>
  <c r="DQ26" i="2"/>
  <c r="DQ25" i="2"/>
  <c r="DQ24" i="2"/>
  <c r="DQ23" i="2"/>
  <c r="DQ22" i="2"/>
  <c r="DQ21" i="2"/>
  <c r="DQ20" i="2"/>
  <c r="DQ19" i="2"/>
  <c r="DQ18" i="2"/>
  <c r="DQ17" i="2"/>
  <c r="DQ16" i="2"/>
  <c r="DQ15" i="2"/>
  <c r="DQ14" i="2"/>
  <c r="DQ13" i="2"/>
  <c r="DQ12" i="2"/>
  <c r="DQ11" i="2"/>
  <c r="DQ10" i="2"/>
  <c r="DQ9" i="2"/>
  <c r="DQ8" i="2"/>
  <c r="DQ7" i="2"/>
  <c r="DQ6" i="2"/>
  <c r="DQ5" i="2"/>
  <c r="DQ4" i="2"/>
  <c r="DP716" i="2"/>
  <c r="DP715" i="2"/>
  <c r="DP714" i="2"/>
  <c r="DP713" i="2"/>
  <c r="DP712" i="2"/>
  <c r="DP711" i="2"/>
  <c r="DP710" i="2"/>
  <c r="DP709" i="2"/>
  <c r="DP708" i="2"/>
  <c r="DP707" i="2"/>
  <c r="DP706" i="2"/>
  <c r="DP705" i="2"/>
  <c r="DP704" i="2"/>
  <c r="DP703" i="2"/>
  <c r="DP702" i="2"/>
  <c r="DP701" i="2"/>
  <c r="DP700" i="2"/>
  <c r="DP699" i="2"/>
  <c r="DP698" i="2"/>
  <c r="DP697" i="2"/>
  <c r="DP696" i="2"/>
  <c r="DP695" i="2"/>
  <c r="DP694" i="2"/>
  <c r="DP693" i="2"/>
  <c r="DP692" i="2"/>
  <c r="DP691" i="2"/>
  <c r="DP690" i="2"/>
  <c r="DP689" i="2"/>
  <c r="DP688" i="2"/>
  <c r="DP687" i="2"/>
  <c r="DP686" i="2"/>
  <c r="DP685" i="2"/>
  <c r="DP684" i="2"/>
  <c r="DP683" i="2"/>
  <c r="DP682" i="2"/>
  <c r="DP681" i="2"/>
  <c r="DP680" i="2"/>
  <c r="DP679" i="2"/>
  <c r="DP678" i="2"/>
  <c r="DP677" i="2"/>
  <c r="DP676" i="2"/>
  <c r="DP675" i="2"/>
  <c r="DP674" i="2"/>
  <c r="DP673" i="2"/>
  <c r="DP672" i="2"/>
  <c r="DP671" i="2"/>
  <c r="DP670" i="2"/>
  <c r="DP669" i="2"/>
  <c r="DP668" i="2"/>
  <c r="DP667" i="2"/>
  <c r="DP666" i="2"/>
  <c r="DP665" i="2"/>
  <c r="DP664" i="2"/>
  <c r="DP663" i="2"/>
  <c r="DP662" i="2"/>
  <c r="DP661" i="2"/>
  <c r="DP660" i="2"/>
  <c r="DP659" i="2"/>
  <c r="DP658" i="2"/>
  <c r="DP657" i="2"/>
  <c r="DP656" i="2"/>
  <c r="DP655" i="2"/>
  <c r="DP654" i="2"/>
  <c r="DP653" i="2"/>
  <c r="DP652" i="2"/>
  <c r="DP651" i="2"/>
  <c r="DP650" i="2"/>
  <c r="DP649" i="2"/>
  <c r="DP648" i="2"/>
  <c r="DP647" i="2"/>
  <c r="DP646" i="2"/>
  <c r="DP645" i="2"/>
  <c r="DP644" i="2"/>
  <c r="DP643" i="2"/>
  <c r="DP642" i="2"/>
  <c r="DP641" i="2"/>
  <c r="DP640" i="2"/>
  <c r="DP639" i="2"/>
  <c r="DP638" i="2"/>
  <c r="DP637" i="2"/>
  <c r="DP636" i="2"/>
  <c r="DP635" i="2"/>
  <c r="DP634" i="2"/>
  <c r="DP633" i="2"/>
  <c r="DP632" i="2"/>
  <c r="DP631" i="2"/>
  <c r="DP630" i="2"/>
  <c r="DP629" i="2"/>
  <c r="DP628" i="2"/>
  <c r="DP627" i="2"/>
  <c r="DP626" i="2"/>
  <c r="DP625" i="2"/>
  <c r="DP624" i="2"/>
  <c r="DP623" i="2"/>
  <c r="DP622" i="2"/>
  <c r="DP621" i="2"/>
  <c r="DP620" i="2"/>
  <c r="DP619" i="2"/>
  <c r="DP618" i="2"/>
  <c r="DP617" i="2"/>
  <c r="DP616" i="2"/>
  <c r="DP615" i="2"/>
  <c r="DP614" i="2"/>
  <c r="DP613" i="2"/>
  <c r="DP612" i="2"/>
  <c r="DP611" i="2"/>
  <c r="DP610" i="2"/>
  <c r="DP609" i="2"/>
  <c r="DP608" i="2"/>
  <c r="DP607" i="2"/>
  <c r="DP606" i="2"/>
  <c r="DP605" i="2"/>
  <c r="DP604" i="2"/>
  <c r="DP603" i="2"/>
  <c r="DP602" i="2"/>
  <c r="DP601" i="2"/>
  <c r="DP600" i="2"/>
  <c r="DP599" i="2"/>
  <c r="DP598" i="2"/>
  <c r="DP597" i="2"/>
  <c r="DP596" i="2"/>
  <c r="DP595" i="2"/>
  <c r="DP594" i="2"/>
  <c r="DP593" i="2"/>
  <c r="DP592" i="2"/>
  <c r="DP591" i="2"/>
  <c r="DP590" i="2"/>
  <c r="DP589" i="2"/>
  <c r="DP588" i="2"/>
  <c r="DP587" i="2"/>
  <c r="DP586" i="2"/>
  <c r="DP585" i="2"/>
  <c r="DP584" i="2"/>
  <c r="DP583" i="2"/>
  <c r="DP582" i="2"/>
  <c r="DP581" i="2"/>
  <c r="DP580" i="2"/>
  <c r="DP579" i="2"/>
  <c r="DP578" i="2"/>
  <c r="DP577" i="2"/>
  <c r="DP576" i="2"/>
  <c r="DP575" i="2"/>
  <c r="DP574" i="2"/>
  <c r="DP573" i="2"/>
  <c r="DP572" i="2"/>
  <c r="DP571" i="2"/>
  <c r="DP570" i="2"/>
  <c r="DP569" i="2"/>
  <c r="DP568" i="2"/>
  <c r="DP567" i="2"/>
  <c r="DP566" i="2"/>
  <c r="DP565" i="2"/>
  <c r="DP564" i="2"/>
  <c r="DP563" i="2"/>
  <c r="DP562" i="2"/>
  <c r="DP561" i="2"/>
  <c r="DP560" i="2"/>
  <c r="DP559" i="2"/>
  <c r="DP558" i="2"/>
  <c r="DP557" i="2"/>
  <c r="DP556" i="2"/>
  <c r="DP555" i="2"/>
  <c r="DP554" i="2"/>
  <c r="DP553" i="2"/>
  <c r="DP552" i="2"/>
  <c r="DP551" i="2"/>
  <c r="DP550" i="2"/>
  <c r="DP549" i="2"/>
  <c r="DP548" i="2"/>
  <c r="DP547" i="2"/>
  <c r="DP546" i="2"/>
  <c r="DP545" i="2"/>
  <c r="DP544" i="2"/>
  <c r="DP543" i="2"/>
  <c r="DP542" i="2"/>
  <c r="DP541" i="2"/>
  <c r="DP540" i="2"/>
  <c r="DP539" i="2"/>
  <c r="DP538" i="2"/>
  <c r="DP537" i="2"/>
  <c r="DP536" i="2"/>
  <c r="DP535" i="2"/>
  <c r="DP534" i="2"/>
  <c r="DP533" i="2"/>
  <c r="DP532" i="2"/>
  <c r="DP531" i="2"/>
  <c r="DP530" i="2"/>
  <c r="DP529" i="2"/>
  <c r="DP528" i="2"/>
  <c r="DP527" i="2"/>
  <c r="DP526" i="2"/>
  <c r="DP525" i="2"/>
  <c r="DP524" i="2"/>
  <c r="DP523" i="2"/>
  <c r="DP522" i="2"/>
  <c r="DP521" i="2"/>
  <c r="DP520" i="2"/>
  <c r="DP519" i="2"/>
  <c r="DP518" i="2"/>
  <c r="DP517" i="2"/>
  <c r="DP516" i="2"/>
  <c r="DP515" i="2"/>
  <c r="DP514" i="2"/>
  <c r="DP513" i="2"/>
  <c r="DP512" i="2"/>
  <c r="DP511" i="2"/>
  <c r="DP510" i="2"/>
  <c r="DP509" i="2"/>
  <c r="DP508" i="2"/>
  <c r="DP507" i="2"/>
  <c r="DP506" i="2"/>
  <c r="DP505" i="2"/>
  <c r="DP504" i="2"/>
  <c r="DP503" i="2"/>
  <c r="DP502" i="2"/>
  <c r="DP501" i="2"/>
  <c r="DP500" i="2"/>
  <c r="DP499" i="2"/>
  <c r="DP498" i="2"/>
  <c r="DP497" i="2"/>
  <c r="DP496" i="2"/>
  <c r="DP495" i="2"/>
  <c r="DP494" i="2"/>
  <c r="DP493" i="2"/>
  <c r="DP492" i="2"/>
  <c r="DP491" i="2"/>
  <c r="DP490" i="2"/>
  <c r="DP489" i="2"/>
  <c r="DP488" i="2"/>
  <c r="DP487" i="2"/>
  <c r="DP486" i="2"/>
  <c r="DP485" i="2"/>
  <c r="DP484" i="2"/>
  <c r="DP483" i="2"/>
  <c r="DP482" i="2"/>
  <c r="DP481" i="2"/>
  <c r="DP480" i="2"/>
  <c r="DP479" i="2"/>
  <c r="DP478" i="2"/>
  <c r="DP477" i="2"/>
  <c r="DP476" i="2"/>
  <c r="DP475" i="2"/>
  <c r="DP474" i="2"/>
  <c r="DP473" i="2"/>
  <c r="DP472" i="2"/>
  <c r="DP471" i="2"/>
  <c r="DP470" i="2"/>
  <c r="DP469" i="2"/>
  <c r="DP468" i="2"/>
  <c r="DP467" i="2"/>
  <c r="DP466" i="2"/>
  <c r="DP465" i="2"/>
  <c r="DP464" i="2"/>
  <c r="DP463" i="2"/>
  <c r="DP462" i="2"/>
  <c r="DP461" i="2"/>
  <c r="DP460" i="2"/>
  <c r="DP459" i="2"/>
  <c r="DP458" i="2"/>
  <c r="DP457" i="2"/>
  <c r="DP456" i="2"/>
  <c r="DP455" i="2"/>
  <c r="DP454" i="2"/>
  <c r="DP453" i="2"/>
  <c r="DP452" i="2"/>
  <c r="DP451" i="2"/>
  <c r="DP450" i="2"/>
  <c r="DP449" i="2"/>
  <c r="DP448" i="2"/>
  <c r="DP447" i="2"/>
  <c r="DP446" i="2"/>
  <c r="DP445" i="2"/>
  <c r="DP444" i="2"/>
  <c r="DP443" i="2"/>
  <c r="DP442" i="2"/>
  <c r="DP441" i="2"/>
  <c r="DP440" i="2"/>
  <c r="DP439" i="2"/>
  <c r="DP438" i="2"/>
  <c r="DP437" i="2"/>
  <c r="DP436" i="2"/>
  <c r="DP435" i="2"/>
  <c r="DP434" i="2"/>
  <c r="DP433" i="2"/>
  <c r="DP432" i="2"/>
  <c r="DP431" i="2"/>
  <c r="DP430" i="2"/>
  <c r="DP429" i="2"/>
  <c r="DP428" i="2"/>
  <c r="DP427" i="2"/>
  <c r="DP426" i="2"/>
  <c r="DP425" i="2"/>
  <c r="DP424" i="2"/>
  <c r="DP423" i="2"/>
  <c r="DP422" i="2"/>
  <c r="DP421" i="2"/>
  <c r="DP420" i="2"/>
  <c r="DP419" i="2"/>
  <c r="DP418" i="2"/>
  <c r="DP417" i="2"/>
  <c r="DP416" i="2"/>
  <c r="DP415" i="2"/>
  <c r="DP414" i="2"/>
  <c r="DP413" i="2"/>
  <c r="DP412" i="2"/>
  <c r="DP411" i="2"/>
  <c r="DP410" i="2"/>
  <c r="DP409" i="2"/>
  <c r="DP408" i="2"/>
  <c r="DP407" i="2"/>
  <c r="DP406" i="2"/>
  <c r="DP405" i="2"/>
  <c r="DP404" i="2"/>
  <c r="DP403" i="2"/>
  <c r="DP402" i="2"/>
  <c r="DP401" i="2"/>
  <c r="DP400" i="2"/>
  <c r="DP399" i="2"/>
  <c r="DP398" i="2"/>
  <c r="DP397" i="2"/>
  <c r="DP396" i="2"/>
  <c r="DP395" i="2"/>
  <c r="DP394" i="2"/>
  <c r="DP393" i="2"/>
  <c r="DP392" i="2"/>
  <c r="DP391" i="2"/>
  <c r="DP390" i="2"/>
  <c r="DP389" i="2"/>
  <c r="DP388" i="2"/>
  <c r="DP387" i="2"/>
  <c r="DP386" i="2"/>
  <c r="DP385" i="2"/>
  <c r="DP384" i="2"/>
  <c r="DP383" i="2"/>
  <c r="DP382" i="2"/>
  <c r="DP381" i="2"/>
  <c r="DP380" i="2"/>
  <c r="DP379" i="2"/>
  <c r="DP378" i="2"/>
  <c r="DP377" i="2"/>
  <c r="DP376" i="2"/>
  <c r="DP375" i="2"/>
  <c r="DP374" i="2"/>
  <c r="DP373" i="2"/>
  <c r="DP372" i="2"/>
  <c r="DP371" i="2"/>
  <c r="DP370" i="2"/>
  <c r="DP369" i="2"/>
  <c r="DP368" i="2"/>
  <c r="DP367" i="2"/>
  <c r="DP366" i="2"/>
  <c r="DP365" i="2"/>
  <c r="DP364" i="2"/>
  <c r="DP363" i="2"/>
  <c r="DP362" i="2"/>
  <c r="DP361" i="2"/>
  <c r="DP360" i="2"/>
  <c r="DP359" i="2"/>
  <c r="DP358" i="2"/>
  <c r="DP357" i="2"/>
  <c r="DP356" i="2"/>
  <c r="DP355" i="2"/>
  <c r="DP354" i="2"/>
  <c r="DP353" i="2"/>
  <c r="DP352" i="2"/>
  <c r="DP351" i="2"/>
  <c r="DP350" i="2"/>
  <c r="DP349" i="2"/>
  <c r="DP348" i="2"/>
  <c r="DP347" i="2"/>
  <c r="DP346" i="2"/>
  <c r="DP345" i="2"/>
  <c r="DP344" i="2"/>
  <c r="DP343" i="2"/>
  <c r="DP342" i="2"/>
  <c r="DP341" i="2"/>
  <c r="DP340" i="2"/>
  <c r="DP339" i="2"/>
  <c r="DP338" i="2"/>
  <c r="DP337" i="2"/>
  <c r="DP336" i="2"/>
  <c r="DP335" i="2"/>
  <c r="DP334" i="2"/>
  <c r="DP333" i="2"/>
  <c r="DP332" i="2"/>
  <c r="DP331" i="2"/>
  <c r="DP330" i="2"/>
  <c r="DP329" i="2"/>
  <c r="DP328" i="2"/>
  <c r="DP327" i="2"/>
  <c r="DP326" i="2"/>
  <c r="DP325" i="2"/>
  <c r="DP324" i="2"/>
  <c r="DP323" i="2"/>
  <c r="DP322" i="2"/>
  <c r="DP321" i="2"/>
  <c r="DP320" i="2"/>
  <c r="DP319" i="2"/>
  <c r="DP318" i="2"/>
  <c r="DP317" i="2"/>
  <c r="DP316" i="2"/>
  <c r="DP315" i="2"/>
  <c r="DP314" i="2"/>
  <c r="DP313" i="2"/>
  <c r="DP312" i="2"/>
  <c r="DP311" i="2"/>
  <c r="DP310" i="2"/>
  <c r="DP309" i="2"/>
  <c r="DP308" i="2"/>
  <c r="DP307" i="2"/>
  <c r="DP306" i="2"/>
  <c r="DP305" i="2"/>
  <c r="DP304" i="2"/>
  <c r="DP303" i="2"/>
  <c r="DP302" i="2"/>
  <c r="DP301" i="2"/>
  <c r="DP300" i="2"/>
  <c r="DP299" i="2"/>
  <c r="DP298" i="2"/>
  <c r="DP297" i="2"/>
  <c r="DP296" i="2"/>
  <c r="DP295" i="2"/>
  <c r="DP294" i="2"/>
  <c r="DP293" i="2"/>
  <c r="DP292" i="2"/>
  <c r="DP291" i="2"/>
  <c r="DP290" i="2"/>
  <c r="DP289" i="2"/>
  <c r="DP288" i="2"/>
  <c r="DP287" i="2"/>
  <c r="DP286" i="2"/>
  <c r="DP285" i="2"/>
  <c r="DP284" i="2"/>
  <c r="DP283" i="2"/>
  <c r="DP282" i="2"/>
  <c r="DP281" i="2"/>
  <c r="DP280" i="2"/>
  <c r="DP279" i="2"/>
  <c r="DP278" i="2"/>
  <c r="DP277" i="2"/>
  <c r="DP276" i="2"/>
  <c r="DP275" i="2"/>
  <c r="DP274" i="2"/>
  <c r="DP273" i="2"/>
  <c r="DP272" i="2"/>
  <c r="DP271" i="2"/>
  <c r="DP270" i="2"/>
  <c r="DP269" i="2"/>
  <c r="DP268" i="2"/>
  <c r="DP267" i="2"/>
  <c r="DP266" i="2"/>
  <c r="DP265" i="2"/>
  <c r="DP264" i="2"/>
  <c r="DP263" i="2"/>
  <c r="DP262" i="2"/>
  <c r="DP261" i="2"/>
  <c r="DP260" i="2"/>
  <c r="DP259" i="2"/>
  <c r="DP258" i="2"/>
  <c r="DP257" i="2"/>
  <c r="DP256" i="2"/>
  <c r="DP255" i="2"/>
  <c r="DP254" i="2"/>
  <c r="DP253" i="2"/>
  <c r="DP252" i="2"/>
  <c r="DP251" i="2"/>
  <c r="DP250" i="2"/>
  <c r="DP249" i="2"/>
  <c r="DP248" i="2"/>
  <c r="DP247" i="2"/>
  <c r="DP246" i="2"/>
  <c r="DP245" i="2"/>
  <c r="DP244" i="2"/>
  <c r="DP243" i="2"/>
  <c r="DP242" i="2"/>
  <c r="DP241" i="2"/>
  <c r="DP240" i="2"/>
  <c r="DP239" i="2"/>
  <c r="DP238" i="2"/>
  <c r="DP237" i="2"/>
  <c r="DP236" i="2"/>
  <c r="DP235" i="2"/>
  <c r="DP234" i="2"/>
  <c r="DP233" i="2"/>
  <c r="DP232" i="2"/>
  <c r="DP231" i="2"/>
  <c r="DP230" i="2"/>
  <c r="DP229" i="2"/>
  <c r="DP228" i="2"/>
  <c r="DP227" i="2"/>
  <c r="DP226" i="2"/>
  <c r="DP225" i="2"/>
  <c r="DP224" i="2"/>
  <c r="DP223" i="2"/>
  <c r="DP222" i="2"/>
  <c r="DP221" i="2"/>
  <c r="DP220" i="2"/>
  <c r="DP219" i="2"/>
  <c r="DP218" i="2"/>
  <c r="DP217" i="2"/>
  <c r="DP216" i="2"/>
  <c r="DP215" i="2"/>
  <c r="DP214" i="2"/>
  <c r="DP213" i="2"/>
  <c r="DP212" i="2"/>
  <c r="DP211" i="2"/>
  <c r="DP210" i="2"/>
  <c r="DP209" i="2"/>
  <c r="DP208" i="2"/>
  <c r="DP207" i="2"/>
  <c r="DP206" i="2"/>
  <c r="DP205" i="2"/>
  <c r="DP204" i="2"/>
  <c r="DP203" i="2"/>
  <c r="DP202" i="2"/>
  <c r="DP201" i="2"/>
  <c r="DP200" i="2"/>
  <c r="DP199" i="2"/>
  <c r="DP198" i="2"/>
  <c r="DP197" i="2"/>
  <c r="DP196" i="2"/>
  <c r="DP195" i="2"/>
  <c r="DP194" i="2"/>
  <c r="DP193" i="2"/>
  <c r="DP192" i="2"/>
  <c r="DP191" i="2"/>
  <c r="DP190" i="2"/>
  <c r="DP189" i="2"/>
  <c r="DP188" i="2"/>
  <c r="DP187" i="2"/>
  <c r="DP186" i="2"/>
  <c r="DP185" i="2"/>
  <c r="DP184" i="2"/>
  <c r="DP183" i="2"/>
  <c r="DP182" i="2"/>
  <c r="DP181" i="2"/>
  <c r="DP180" i="2"/>
  <c r="DP179" i="2"/>
  <c r="DP178" i="2"/>
  <c r="DP177" i="2"/>
  <c r="DP176" i="2"/>
  <c r="DP175" i="2"/>
  <c r="DP174" i="2"/>
  <c r="DP173" i="2"/>
  <c r="DP172" i="2"/>
  <c r="DP171" i="2"/>
  <c r="DP170" i="2"/>
  <c r="DP169" i="2"/>
  <c r="DP168" i="2"/>
  <c r="DP167" i="2"/>
  <c r="DP166" i="2"/>
  <c r="DP165" i="2"/>
  <c r="DP164" i="2"/>
  <c r="DP163" i="2"/>
  <c r="DP162" i="2"/>
  <c r="DP161" i="2"/>
  <c r="DP160" i="2"/>
  <c r="DP159" i="2"/>
  <c r="DP158" i="2"/>
  <c r="DP157" i="2"/>
  <c r="DP156" i="2"/>
  <c r="DP155" i="2"/>
  <c r="DP154" i="2"/>
  <c r="DP153" i="2"/>
  <c r="DP152" i="2"/>
  <c r="DP151" i="2"/>
  <c r="DP150" i="2"/>
  <c r="DP149" i="2"/>
  <c r="DP148" i="2"/>
  <c r="DP147" i="2"/>
  <c r="DP146" i="2"/>
  <c r="DP145" i="2"/>
  <c r="DP144" i="2"/>
  <c r="DP143" i="2"/>
  <c r="DP142" i="2"/>
  <c r="DP141" i="2"/>
  <c r="DP140" i="2"/>
  <c r="DP139" i="2"/>
  <c r="DP138" i="2"/>
  <c r="DP137" i="2"/>
  <c r="DP136" i="2"/>
  <c r="DP135" i="2"/>
  <c r="DP134" i="2"/>
  <c r="DP133" i="2"/>
  <c r="DP132" i="2"/>
  <c r="DP131" i="2"/>
  <c r="DP130" i="2"/>
  <c r="DP129" i="2"/>
  <c r="DP128" i="2"/>
  <c r="DP127" i="2"/>
  <c r="DP126" i="2"/>
  <c r="DP125" i="2"/>
  <c r="DP124" i="2"/>
  <c r="DP123" i="2"/>
  <c r="DP122" i="2"/>
  <c r="DP121" i="2"/>
  <c r="DP120" i="2"/>
  <c r="DP119" i="2"/>
  <c r="DP118" i="2"/>
  <c r="DP117" i="2"/>
  <c r="DP116" i="2"/>
  <c r="DP115" i="2"/>
  <c r="DP114" i="2"/>
  <c r="DP113" i="2"/>
  <c r="DP112" i="2"/>
  <c r="DP111" i="2"/>
  <c r="DP110" i="2"/>
  <c r="DP109" i="2"/>
  <c r="DP108" i="2"/>
  <c r="DP107" i="2"/>
  <c r="DP106" i="2"/>
  <c r="DP105" i="2"/>
  <c r="DP104" i="2"/>
  <c r="DP103" i="2"/>
  <c r="DP102" i="2"/>
  <c r="DP101" i="2"/>
  <c r="DP100" i="2"/>
  <c r="DP99" i="2"/>
  <c r="DP98" i="2"/>
  <c r="DP97" i="2"/>
  <c r="DP96" i="2"/>
  <c r="DP95" i="2"/>
  <c r="DP94" i="2"/>
  <c r="DP93" i="2"/>
  <c r="DP92" i="2"/>
  <c r="DP91" i="2"/>
  <c r="DP90" i="2"/>
  <c r="DP89" i="2"/>
  <c r="DP88" i="2"/>
  <c r="DP87" i="2"/>
  <c r="DP86" i="2"/>
  <c r="DP85" i="2"/>
  <c r="DP84" i="2"/>
  <c r="DP83" i="2"/>
  <c r="DP82" i="2"/>
  <c r="DP81" i="2"/>
  <c r="DP80" i="2"/>
  <c r="DP79" i="2"/>
  <c r="DP78" i="2"/>
  <c r="DP77" i="2"/>
  <c r="DP76" i="2"/>
  <c r="DP75" i="2"/>
  <c r="DP74" i="2"/>
  <c r="DP73" i="2"/>
  <c r="DP72" i="2"/>
  <c r="DP71" i="2"/>
  <c r="DP70" i="2"/>
  <c r="DP69" i="2"/>
  <c r="DP68" i="2"/>
  <c r="DP67" i="2"/>
  <c r="DP66" i="2"/>
  <c r="DP65" i="2"/>
  <c r="DP64" i="2"/>
  <c r="DP63" i="2"/>
  <c r="DP62" i="2"/>
  <c r="DP61" i="2"/>
  <c r="DP60" i="2"/>
  <c r="DP59" i="2"/>
  <c r="DP58" i="2"/>
  <c r="DP57" i="2"/>
  <c r="DP56" i="2"/>
  <c r="DP55" i="2"/>
  <c r="DP54" i="2"/>
  <c r="DP53" i="2"/>
  <c r="DP52" i="2"/>
  <c r="DP51" i="2"/>
  <c r="DP50" i="2"/>
  <c r="DP49" i="2"/>
  <c r="DP48" i="2"/>
  <c r="DP47" i="2"/>
  <c r="DP46" i="2"/>
  <c r="DP45" i="2"/>
  <c r="DP44" i="2"/>
  <c r="DP43" i="2"/>
  <c r="DP42" i="2"/>
  <c r="DP41" i="2"/>
  <c r="DP40" i="2"/>
  <c r="DP39" i="2"/>
  <c r="DP38" i="2"/>
  <c r="DP37" i="2"/>
  <c r="DP36" i="2"/>
  <c r="DP35" i="2"/>
  <c r="DP34" i="2"/>
  <c r="DP33" i="2"/>
  <c r="DP32" i="2"/>
  <c r="DP31" i="2"/>
  <c r="DP30" i="2"/>
  <c r="DP29" i="2"/>
  <c r="DP28" i="2"/>
  <c r="DP27" i="2"/>
  <c r="DP26" i="2"/>
  <c r="DP25" i="2"/>
  <c r="DP24" i="2"/>
  <c r="DP23" i="2"/>
  <c r="DP22" i="2"/>
  <c r="DP21" i="2"/>
  <c r="DP20" i="2"/>
  <c r="DP19" i="2"/>
  <c r="DP18" i="2"/>
  <c r="DP17" i="2"/>
  <c r="DP16" i="2"/>
  <c r="DP15" i="2"/>
  <c r="DP14" i="2"/>
  <c r="DP13" i="2"/>
  <c r="DP12" i="2"/>
  <c r="DP11" i="2"/>
  <c r="DP10" i="2"/>
  <c r="DP9" i="2"/>
  <c r="DP8" i="2"/>
  <c r="DP7" i="2"/>
  <c r="DP6" i="2"/>
  <c r="DP5" i="2"/>
  <c r="DP4" i="2"/>
  <c r="DO716" i="2"/>
  <c r="DO715" i="2"/>
  <c r="DO714" i="2"/>
  <c r="DO713" i="2"/>
  <c r="DO712" i="2"/>
  <c r="DO711" i="2"/>
  <c r="DO710" i="2"/>
  <c r="DO709" i="2"/>
  <c r="DO708" i="2"/>
  <c r="DO707" i="2"/>
  <c r="DO706" i="2"/>
  <c r="DO705" i="2"/>
  <c r="DO704" i="2"/>
  <c r="DO703" i="2"/>
  <c r="DO702" i="2"/>
  <c r="DO701" i="2"/>
  <c r="DO700" i="2"/>
  <c r="DO699" i="2"/>
  <c r="DO698" i="2"/>
  <c r="DO697" i="2"/>
  <c r="DO696" i="2"/>
  <c r="DO695" i="2"/>
  <c r="DO694" i="2"/>
  <c r="DO693" i="2"/>
  <c r="DO692" i="2"/>
  <c r="DO691" i="2"/>
  <c r="DO690" i="2"/>
  <c r="DO689" i="2"/>
  <c r="DO688" i="2"/>
  <c r="DO687" i="2"/>
  <c r="DO686" i="2"/>
  <c r="DO685" i="2"/>
  <c r="DO684" i="2"/>
  <c r="DO683" i="2"/>
  <c r="DO682" i="2"/>
  <c r="DO681" i="2"/>
  <c r="DO680" i="2"/>
  <c r="DO679" i="2"/>
  <c r="DO678" i="2"/>
  <c r="DO677" i="2"/>
  <c r="DO676" i="2"/>
  <c r="DO675" i="2"/>
  <c r="DO674" i="2"/>
  <c r="DO673" i="2"/>
  <c r="DO672" i="2"/>
  <c r="DO671" i="2"/>
  <c r="DO670" i="2"/>
  <c r="DO669" i="2"/>
  <c r="DO668" i="2"/>
  <c r="DO667" i="2"/>
  <c r="DO666" i="2"/>
  <c r="DO665" i="2"/>
  <c r="DO664" i="2"/>
  <c r="DO663" i="2"/>
  <c r="DO662" i="2"/>
  <c r="DO661" i="2"/>
  <c r="DO660" i="2"/>
  <c r="DO659" i="2"/>
  <c r="DO658" i="2"/>
  <c r="DO657" i="2"/>
  <c r="DO656" i="2"/>
  <c r="DO655" i="2"/>
  <c r="DO654" i="2"/>
  <c r="DO653" i="2"/>
  <c r="DO652" i="2"/>
  <c r="DO651" i="2"/>
  <c r="DO650" i="2"/>
  <c r="DO649" i="2"/>
  <c r="DO648" i="2"/>
  <c r="DO647" i="2"/>
  <c r="DO646" i="2"/>
  <c r="DO645" i="2"/>
  <c r="DO644" i="2"/>
  <c r="DO643" i="2"/>
  <c r="DO642" i="2"/>
  <c r="DO641" i="2"/>
  <c r="DO640" i="2"/>
  <c r="DO639" i="2"/>
  <c r="DO638" i="2"/>
  <c r="DO637" i="2"/>
  <c r="DO636" i="2"/>
  <c r="DO635" i="2"/>
  <c r="DO634" i="2"/>
  <c r="DO633" i="2"/>
  <c r="DO632" i="2"/>
  <c r="DO631" i="2"/>
  <c r="DO630" i="2"/>
  <c r="DO629" i="2"/>
  <c r="DO628" i="2"/>
  <c r="DO627" i="2"/>
  <c r="DO626" i="2"/>
  <c r="DO625" i="2"/>
  <c r="DO624" i="2"/>
  <c r="DO623" i="2"/>
  <c r="DO622" i="2"/>
  <c r="DO621" i="2"/>
  <c r="DO620" i="2"/>
  <c r="DO619" i="2"/>
  <c r="DO618" i="2"/>
  <c r="DO617" i="2"/>
  <c r="DO616" i="2"/>
  <c r="DO615" i="2"/>
  <c r="DO614" i="2"/>
  <c r="DO613" i="2"/>
  <c r="DO612" i="2"/>
  <c r="DO611" i="2"/>
  <c r="DO610" i="2"/>
  <c r="DO609" i="2"/>
  <c r="DO608" i="2"/>
  <c r="DO607" i="2"/>
  <c r="DO606" i="2"/>
  <c r="DO605" i="2"/>
  <c r="DO604" i="2"/>
  <c r="DO603" i="2"/>
  <c r="DO602" i="2"/>
  <c r="DO601" i="2"/>
  <c r="DO600" i="2"/>
  <c r="DO599" i="2"/>
  <c r="DO598" i="2"/>
  <c r="DO597" i="2"/>
  <c r="DO596" i="2"/>
  <c r="DO595" i="2"/>
  <c r="DO594" i="2"/>
  <c r="DO593" i="2"/>
  <c r="DO592" i="2"/>
  <c r="DO591" i="2"/>
  <c r="DO590" i="2"/>
  <c r="DO589" i="2"/>
  <c r="DO588" i="2"/>
  <c r="DO587" i="2"/>
  <c r="DO586" i="2"/>
  <c r="DO585" i="2"/>
  <c r="DO584" i="2"/>
  <c r="DO583" i="2"/>
  <c r="DO582" i="2"/>
  <c r="DO581" i="2"/>
  <c r="DO580" i="2"/>
  <c r="DO579" i="2"/>
  <c r="DO578" i="2"/>
  <c r="DO577" i="2"/>
  <c r="DO576" i="2"/>
  <c r="DO575" i="2"/>
  <c r="DO574" i="2"/>
  <c r="DO573" i="2"/>
  <c r="DO572" i="2"/>
  <c r="DO571" i="2"/>
  <c r="DO570" i="2"/>
  <c r="DO569" i="2"/>
  <c r="DO568" i="2"/>
  <c r="DO567" i="2"/>
  <c r="DO566" i="2"/>
  <c r="DO565" i="2"/>
  <c r="DO564" i="2"/>
  <c r="DO563" i="2"/>
  <c r="DO562" i="2"/>
  <c r="DO561" i="2"/>
  <c r="DO560" i="2"/>
  <c r="DO559" i="2"/>
  <c r="DO558" i="2"/>
  <c r="DO557" i="2"/>
  <c r="DO556" i="2"/>
  <c r="DO555" i="2"/>
  <c r="DO554" i="2"/>
  <c r="DO553" i="2"/>
  <c r="DO552" i="2"/>
  <c r="DO551" i="2"/>
  <c r="DO550" i="2"/>
  <c r="DO549" i="2"/>
  <c r="DO548" i="2"/>
  <c r="DO547" i="2"/>
  <c r="DO546" i="2"/>
  <c r="DO545" i="2"/>
  <c r="DO544" i="2"/>
  <c r="DO543" i="2"/>
  <c r="DO542" i="2"/>
  <c r="DO541" i="2"/>
  <c r="DO540" i="2"/>
  <c r="DO539" i="2"/>
  <c r="DO538" i="2"/>
  <c r="DO537" i="2"/>
  <c r="DO536" i="2"/>
  <c r="DO535" i="2"/>
  <c r="DO534" i="2"/>
  <c r="DO533" i="2"/>
  <c r="DO532" i="2"/>
  <c r="DO531" i="2"/>
  <c r="DO530" i="2"/>
  <c r="DO529" i="2"/>
  <c r="DO528" i="2"/>
  <c r="DO527" i="2"/>
  <c r="DO526" i="2"/>
  <c r="DO525" i="2"/>
  <c r="DO524" i="2"/>
  <c r="DO523" i="2"/>
  <c r="DO522" i="2"/>
  <c r="DO521" i="2"/>
  <c r="DO520" i="2"/>
  <c r="DO519" i="2"/>
  <c r="DO518" i="2"/>
  <c r="DO517" i="2"/>
  <c r="DO516" i="2"/>
  <c r="DO515" i="2"/>
  <c r="DO514" i="2"/>
  <c r="DO513" i="2"/>
  <c r="DO512" i="2"/>
  <c r="DO511" i="2"/>
  <c r="DO510" i="2"/>
  <c r="DO509" i="2"/>
  <c r="DO508" i="2"/>
  <c r="DO507" i="2"/>
  <c r="DO506" i="2"/>
  <c r="DO505" i="2"/>
  <c r="DO504" i="2"/>
  <c r="DO503" i="2"/>
  <c r="DO502" i="2"/>
  <c r="DO501" i="2"/>
  <c r="DO500" i="2"/>
  <c r="DO499" i="2"/>
  <c r="DO498" i="2"/>
  <c r="DO497" i="2"/>
  <c r="DO496" i="2"/>
  <c r="DO495" i="2"/>
  <c r="DO494" i="2"/>
  <c r="DO493" i="2"/>
  <c r="DO492" i="2"/>
  <c r="DO491" i="2"/>
  <c r="DO490" i="2"/>
  <c r="DO489" i="2"/>
  <c r="DO488" i="2"/>
  <c r="DO487" i="2"/>
  <c r="DO486" i="2"/>
  <c r="DO485" i="2"/>
  <c r="DO484" i="2"/>
  <c r="DO483" i="2"/>
  <c r="DO482" i="2"/>
  <c r="DO481" i="2"/>
  <c r="DO480" i="2"/>
  <c r="DO479" i="2"/>
  <c r="DO478" i="2"/>
  <c r="DO477" i="2"/>
  <c r="DO476" i="2"/>
  <c r="DO475" i="2"/>
  <c r="DO474" i="2"/>
  <c r="DO473" i="2"/>
  <c r="DO472" i="2"/>
  <c r="DO471" i="2"/>
  <c r="DO470" i="2"/>
  <c r="DO469" i="2"/>
  <c r="DO468" i="2"/>
  <c r="DO467" i="2"/>
  <c r="DO466" i="2"/>
  <c r="DO465" i="2"/>
  <c r="DO464" i="2"/>
  <c r="DO463" i="2"/>
  <c r="DO462" i="2"/>
  <c r="DO461" i="2"/>
  <c r="DO460" i="2"/>
  <c r="DO459" i="2"/>
  <c r="DO458" i="2"/>
  <c r="DO457" i="2"/>
  <c r="DO456" i="2"/>
  <c r="DO455" i="2"/>
  <c r="DO454" i="2"/>
  <c r="DO453" i="2"/>
  <c r="DO452" i="2"/>
  <c r="DO451" i="2"/>
  <c r="DO450" i="2"/>
  <c r="DO449" i="2"/>
  <c r="DO448" i="2"/>
  <c r="DO447" i="2"/>
  <c r="DO446" i="2"/>
  <c r="DO445" i="2"/>
  <c r="DO444" i="2"/>
  <c r="DO443" i="2"/>
  <c r="DO442" i="2"/>
  <c r="DO441" i="2"/>
  <c r="DO440" i="2"/>
  <c r="DO439" i="2"/>
  <c r="DO438" i="2"/>
  <c r="DO437" i="2"/>
  <c r="DO436" i="2"/>
  <c r="DO435" i="2"/>
  <c r="DO434" i="2"/>
  <c r="DO433" i="2"/>
  <c r="DO432" i="2"/>
  <c r="DO431" i="2"/>
  <c r="DO430" i="2"/>
  <c r="DO429" i="2"/>
  <c r="DO428" i="2"/>
  <c r="DO427" i="2"/>
  <c r="DO426" i="2"/>
  <c r="DO425" i="2"/>
  <c r="DO424" i="2"/>
  <c r="DO423" i="2"/>
  <c r="DO422" i="2"/>
  <c r="DO421" i="2"/>
  <c r="DO420" i="2"/>
  <c r="DO419" i="2"/>
  <c r="DO418" i="2"/>
  <c r="DO417" i="2"/>
  <c r="DO416" i="2"/>
  <c r="DO415" i="2"/>
  <c r="DO414" i="2"/>
  <c r="DO413" i="2"/>
  <c r="DO412" i="2"/>
  <c r="DO411" i="2"/>
  <c r="DO410" i="2"/>
  <c r="DO409" i="2"/>
  <c r="DO408" i="2"/>
  <c r="DO407" i="2"/>
  <c r="DO406" i="2"/>
  <c r="DO405" i="2"/>
  <c r="DO404" i="2"/>
  <c r="DO403" i="2"/>
  <c r="DO402" i="2"/>
  <c r="DO401" i="2"/>
  <c r="DO400" i="2"/>
  <c r="DO399" i="2"/>
  <c r="DO398" i="2"/>
  <c r="DO397" i="2"/>
  <c r="DO396" i="2"/>
  <c r="DO395" i="2"/>
  <c r="DO394" i="2"/>
  <c r="DO393" i="2"/>
  <c r="DO392" i="2"/>
  <c r="DO391" i="2"/>
  <c r="DO390" i="2"/>
  <c r="DO389" i="2"/>
  <c r="DO388" i="2"/>
  <c r="DO387" i="2"/>
  <c r="DO386" i="2"/>
  <c r="DO385" i="2"/>
  <c r="DO384" i="2"/>
  <c r="DO383" i="2"/>
  <c r="DO382" i="2"/>
  <c r="DO381" i="2"/>
  <c r="DO380" i="2"/>
  <c r="DO379" i="2"/>
  <c r="DO378" i="2"/>
  <c r="DO377" i="2"/>
  <c r="DO376" i="2"/>
  <c r="DO375" i="2"/>
  <c r="DO374" i="2"/>
  <c r="DO373" i="2"/>
  <c r="DO372" i="2"/>
  <c r="DO371" i="2"/>
  <c r="DO370" i="2"/>
  <c r="DO369" i="2"/>
  <c r="DO368" i="2"/>
  <c r="DO367" i="2"/>
  <c r="DO366" i="2"/>
  <c r="DO365" i="2"/>
  <c r="DO364" i="2"/>
  <c r="DO363" i="2"/>
  <c r="DO362" i="2"/>
  <c r="DO361" i="2"/>
  <c r="DO360" i="2"/>
  <c r="DO359" i="2"/>
  <c r="DO358" i="2"/>
  <c r="DO357" i="2"/>
  <c r="DO356" i="2"/>
  <c r="DO355" i="2"/>
  <c r="DO354" i="2"/>
  <c r="DO353" i="2"/>
  <c r="DO352" i="2"/>
  <c r="DO351" i="2"/>
  <c r="DO350" i="2"/>
  <c r="DO349" i="2"/>
  <c r="DO348" i="2"/>
  <c r="DO347" i="2"/>
  <c r="DO346" i="2"/>
  <c r="DO345" i="2"/>
  <c r="DO344" i="2"/>
  <c r="DO343" i="2"/>
  <c r="DO342" i="2"/>
  <c r="DO341" i="2"/>
  <c r="DO340" i="2"/>
  <c r="DO339" i="2"/>
  <c r="DO338" i="2"/>
  <c r="DO337" i="2"/>
  <c r="DO336" i="2"/>
  <c r="DO335" i="2"/>
  <c r="DO334" i="2"/>
  <c r="DO333" i="2"/>
  <c r="DO332" i="2"/>
  <c r="DO331" i="2"/>
  <c r="DO330" i="2"/>
  <c r="DO329" i="2"/>
  <c r="DO328" i="2"/>
  <c r="DO327" i="2"/>
  <c r="DO326" i="2"/>
  <c r="DO325" i="2"/>
  <c r="DO324" i="2"/>
  <c r="DO323" i="2"/>
  <c r="DO322" i="2"/>
  <c r="DO321" i="2"/>
  <c r="DO320" i="2"/>
  <c r="DO319" i="2"/>
  <c r="DO318" i="2"/>
  <c r="DO317" i="2"/>
  <c r="DO316" i="2"/>
  <c r="DO315" i="2"/>
  <c r="DO314" i="2"/>
  <c r="DO313" i="2"/>
  <c r="DO312" i="2"/>
  <c r="DO311" i="2"/>
  <c r="DO310" i="2"/>
  <c r="DO309" i="2"/>
  <c r="DO308" i="2"/>
  <c r="DO307" i="2"/>
  <c r="DO306" i="2"/>
  <c r="DO305" i="2"/>
  <c r="DO304" i="2"/>
  <c r="DO303" i="2"/>
  <c r="DO302" i="2"/>
  <c r="DO301" i="2"/>
  <c r="DO300" i="2"/>
  <c r="DO299" i="2"/>
  <c r="DO298" i="2"/>
  <c r="DO297" i="2"/>
  <c r="DO296" i="2"/>
  <c r="DO295" i="2"/>
  <c r="DO294" i="2"/>
  <c r="DO293" i="2"/>
  <c r="DO292" i="2"/>
  <c r="DO291" i="2"/>
  <c r="DO290" i="2"/>
  <c r="DO289" i="2"/>
  <c r="DO288" i="2"/>
  <c r="DO287" i="2"/>
  <c r="DO286" i="2"/>
  <c r="DO285" i="2"/>
  <c r="DO284" i="2"/>
  <c r="DO283" i="2"/>
  <c r="DO282" i="2"/>
  <c r="DO281" i="2"/>
  <c r="DO280" i="2"/>
  <c r="DO279" i="2"/>
  <c r="DO278" i="2"/>
  <c r="DO277" i="2"/>
  <c r="DO276" i="2"/>
  <c r="DO275" i="2"/>
  <c r="DO274" i="2"/>
  <c r="DO273" i="2"/>
  <c r="DO272" i="2"/>
  <c r="DO271" i="2"/>
  <c r="DO270" i="2"/>
  <c r="DO269" i="2"/>
  <c r="DO268" i="2"/>
  <c r="DO267" i="2"/>
  <c r="DO266" i="2"/>
  <c r="DO265" i="2"/>
  <c r="DO264" i="2"/>
  <c r="DO263" i="2"/>
  <c r="DO262" i="2"/>
  <c r="DO261" i="2"/>
  <c r="DO260" i="2"/>
  <c r="DO259" i="2"/>
  <c r="DO258" i="2"/>
  <c r="DO257" i="2"/>
  <c r="DO256" i="2"/>
  <c r="DO255" i="2"/>
  <c r="DO254" i="2"/>
  <c r="DO253" i="2"/>
  <c r="DO252" i="2"/>
  <c r="DO251" i="2"/>
  <c r="DO250" i="2"/>
  <c r="DO249" i="2"/>
  <c r="DO248" i="2"/>
  <c r="DO247" i="2"/>
  <c r="DO246" i="2"/>
  <c r="DO245" i="2"/>
  <c r="DO244" i="2"/>
  <c r="DO243" i="2"/>
  <c r="DO242" i="2"/>
  <c r="DO241" i="2"/>
  <c r="DO240" i="2"/>
  <c r="DO239" i="2"/>
  <c r="DO238" i="2"/>
  <c r="DO237" i="2"/>
  <c r="DO236" i="2"/>
  <c r="DO235" i="2"/>
  <c r="DO234" i="2"/>
  <c r="DO233" i="2"/>
  <c r="DO232" i="2"/>
  <c r="DO231" i="2"/>
  <c r="DO230" i="2"/>
  <c r="DO229" i="2"/>
  <c r="DO228" i="2"/>
  <c r="DO227" i="2"/>
  <c r="DO226" i="2"/>
  <c r="DO225" i="2"/>
  <c r="DO224" i="2"/>
  <c r="DO223" i="2"/>
  <c r="DO222" i="2"/>
  <c r="DO221" i="2"/>
  <c r="DO220" i="2"/>
  <c r="DO219" i="2"/>
  <c r="DO218" i="2"/>
  <c r="DO217" i="2"/>
  <c r="DO216" i="2"/>
  <c r="DO215" i="2"/>
  <c r="DO214" i="2"/>
  <c r="DO213" i="2"/>
  <c r="DO212" i="2"/>
  <c r="DO211" i="2"/>
  <c r="DO210" i="2"/>
  <c r="DO209" i="2"/>
  <c r="DO208" i="2"/>
  <c r="DO207" i="2"/>
  <c r="DO206" i="2"/>
  <c r="DO205" i="2"/>
  <c r="DO204" i="2"/>
  <c r="DO203" i="2"/>
  <c r="DO202" i="2"/>
  <c r="DO201" i="2"/>
  <c r="DO200" i="2"/>
  <c r="DO199" i="2"/>
  <c r="DO198" i="2"/>
  <c r="DO197" i="2"/>
  <c r="DO196" i="2"/>
  <c r="DO195" i="2"/>
  <c r="DO194" i="2"/>
  <c r="DO193" i="2"/>
  <c r="DO192" i="2"/>
  <c r="DO191" i="2"/>
  <c r="DO190" i="2"/>
  <c r="DO189" i="2"/>
  <c r="DO188" i="2"/>
  <c r="DO187" i="2"/>
  <c r="DO186" i="2"/>
  <c r="DO185" i="2"/>
  <c r="DO184" i="2"/>
  <c r="DO183" i="2"/>
  <c r="DO182" i="2"/>
  <c r="DO181" i="2"/>
  <c r="DO180" i="2"/>
  <c r="DO179" i="2"/>
  <c r="DO178" i="2"/>
  <c r="DO177" i="2"/>
  <c r="DO176" i="2"/>
  <c r="DO175" i="2"/>
  <c r="DO174" i="2"/>
  <c r="DO173" i="2"/>
  <c r="DO172" i="2"/>
  <c r="DO171" i="2"/>
  <c r="DO170" i="2"/>
  <c r="DO169" i="2"/>
  <c r="DO168" i="2"/>
  <c r="DO167" i="2"/>
  <c r="DO166" i="2"/>
  <c r="DO165" i="2"/>
  <c r="DO164" i="2"/>
  <c r="DO163" i="2"/>
  <c r="DO162" i="2"/>
  <c r="DO161" i="2"/>
  <c r="DO160" i="2"/>
  <c r="DO159" i="2"/>
  <c r="DO158" i="2"/>
  <c r="DO157" i="2"/>
  <c r="DO156" i="2"/>
  <c r="DO155" i="2"/>
  <c r="DO154" i="2"/>
  <c r="DO153" i="2"/>
  <c r="DO152" i="2"/>
  <c r="DO151" i="2"/>
  <c r="DO150" i="2"/>
  <c r="DO149" i="2"/>
  <c r="DO148" i="2"/>
  <c r="DO147" i="2"/>
  <c r="DO146" i="2"/>
  <c r="DO145" i="2"/>
  <c r="DO144" i="2"/>
  <c r="DO143" i="2"/>
  <c r="DO142" i="2"/>
  <c r="DO141" i="2"/>
  <c r="DO140" i="2"/>
  <c r="DO139" i="2"/>
  <c r="DO138" i="2"/>
  <c r="DO137" i="2"/>
  <c r="DO136" i="2"/>
  <c r="DO135" i="2"/>
  <c r="DO134" i="2"/>
  <c r="DO133" i="2"/>
  <c r="DO132" i="2"/>
  <c r="DO131" i="2"/>
  <c r="DO130" i="2"/>
  <c r="DO129" i="2"/>
  <c r="DO128" i="2"/>
  <c r="DO127" i="2"/>
  <c r="DO126" i="2"/>
  <c r="DO125" i="2"/>
  <c r="DO124" i="2"/>
  <c r="DO123" i="2"/>
  <c r="DO122" i="2"/>
  <c r="DO121" i="2"/>
  <c r="DO120" i="2"/>
  <c r="DO119" i="2"/>
  <c r="DO118" i="2"/>
  <c r="DO117" i="2"/>
  <c r="DO116" i="2"/>
  <c r="DO115" i="2"/>
  <c r="DO114" i="2"/>
  <c r="DO113" i="2"/>
  <c r="DO112" i="2"/>
  <c r="DO111" i="2"/>
  <c r="DO110" i="2"/>
  <c r="DO109" i="2"/>
  <c r="DO108" i="2"/>
  <c r="DO107" i="2"/>
  <c r="DO106" i="2"/>
  <c r="DO105" i="2"/>
  <c r="DO104" i="2"/>
  <c r="DO103" i="2"/>
  <c r="DO102" i="2"/>
  <c r="DO101" i="2"/>
  <c r="DO100" i="2"/>
  <c r="DO99" i="2"/>
  <c r="DO98" i="2"/>
  <c r="DO97" i="2"/>
  <c r="DO96" i="2"/>
  <c r="DO95" i="2"/>
  <c r="DO94" i="2"/>
  <c r="DO93" i="2"/>
  <c r="DO92" i="2"/>
  <c r="DO91" i="2"/>
  <c r="DO90" i="2"/>
  <c r="DO89" i="2"/>
  <c r="DO88" i="2"/>
  <c r="DO87" i="2"/>
  <c r="DO86" i="2"/>
  <c r="DO85" i="2"/>
  <c r="DO84" i="2"/>
  <c r="DO83" i="2"/>
  <c r="DO82" i="2"/>
  <c r="DO81" i="2"/>
  <c r="DO80" i="2"/>
  <c r="DO79" i="2"/>
  <c r="DO78" i="2"/>
  <c r="DO77" i="2"/>
  <c r="DO76" i="2"/>
  <c r="DO75" i="2"/>
  <c r="DO74" i="2"/>
  <c r="DO73" i="2"/>
  <c r="DO72" i="2"/>
  <c r="DO71" i="2"/>
  <c r="DO70" i="2"/>
  <c r="DO69" i="2"/>
  <c r="DO68" i="2"/>
  <c r="DO67" i="2"/>
  <c r="DO66" i="2"/>
  <c r="DO65" i="2"/>
  <c r="DO64" i="2"/>
  <c r="DO63" i="2"/>
  <c r="DO62" i="2"/>
  <c r="DO61" i="2"/>
  <c r="DO60" i="2"/>
  <c r="DO59" i="2"/>
  <c r="DO58" i="2"/>
  <c r="DO57" i="2"/>
  <c r="DO56" i="2"/>
  <c r="DO55" i="2"/>
  <c r="DO54" i="2"/>
  <c r="DO53" i="2"/>
  <c r="DO52" i="2"/>
  <c r="DO51" i="2"/>
  <c r="DO50" i="2"/>
  <c r="DO49" i="2"/>
  <c r="DO48" i="2"/>
  <c r="DO47" i="2"/>
  <c r="DO46" i="2"/>
  <c r="DO45" i="2"/>
  <c r="DO44" i="2"/>
  <c r="DO43" i="2"/>
  <c r="DO42" i="2"/>
  <c r="DO41" i="2"/>
  <c r="DO40" i="2"/>
  <c r="DO39" i="2"/>
  <c r="DO38" i="2"/>
  <c r="DO37" i="2"/>
  <c r="DO36" i="2"/>
  <c r="DO35" i="2"/>
  <c r="DO34" i="2"/>
  <c r="DO33" i="2"/>
  <c r="DO32" i="2"/>
  <c r="DO31" i="2"/>
  <c r="DO30" i="2"/>
  <c r="DO29" i="2"/>
  <c r="DO28" i="2"/>
  <c r="DO27" i="2"/>
  <c r="DO26" i="2"/>
  <c r="DO25" i="2"/>
  <c r="DO24" i="2"/>
  <c r="DO23" i="2"/>
  <c r="DO22" i="2"/>
  <c r="DO21" i="2"/>
  <c r="DO20" i="2"/>
  <c r="DO19" i="2"/>
  <c r="DO18" i="2"/>
  <c r="DO17" i="2"/>
  <c r="DO16" i="2"/>
  <c r="DO15" i="2"/>
  <c r="DO14" i="2"/>
  <c r="DO13" i="2"/>
  <c r="DO12" i="2"/>
  <c r="DO11" i="2"/>
  <c r="DO10" i="2"/>
  <c r="DO9" i="2"/>
  <c r="DO8" i="2"/>
  <c r="DO7" i="2"/>
  <c r="DO6" i="2"/>
  <c r="DO5" i="2"/>
  <c r="DO4" i="2"/>
  <c r="DK678" i="1"/>
  <c r="DL678" i="1"/>
  <c r="DM678" i="1"/>
  <c r="DN678" i="1"/>
  <c r="DO678" i="1"/>
  <c r="DP678" i="1"/>
  <c r="DQ678" i="1"/>
  <c r="DR678" i="1"/>
  <c r="DS678" i="1"/>
  <c r="DT678" i="1"/>
  <c r="DU678" i="1"/>
  <c r="DV678" i="1"/>
  <c r="DW678" i="1"/>
  <c r="CO671" i="1" l="1"/>
  <c r="CP671" i="1" s="1"/>
  <c r="CQ671" i="1" s="1"/>
  <c r="CR671" i="1" s="1"/>
  <c r="CS671" i="1" s="1"/>
  <c r="CT671" i="1" s="1"/>
  <c r="CU671" i="1" s="1"/>
  <c r="CV671" i="1" s="1"/>
  <c r="CO664" i="1"/>
  <c r="CP664" i="1" s="1"/>
  <c r="CQ664" i="1" s="1"/>
  <c r="CR664" i="1" s="1"/>
  <c r="CS664" i="1" s="1"/>
  <c r="CT664" i="1" s="1"/>
  <c r="CU664" i="1" s="1"/>
  <c r="CV664" i="1" s="1"/>
  <c r="CO663" i="1"/>
  <c r="CP663" i="1" s="1"/>
  <c r="CQ663" i="1" s="1"/>
  <c r="CR663" i="1" s="1"/>
  <c r="CS663" i="1" s="1"/>
  <c r="CT663" i="1" s="1"/>
  <c r="CU663" i="1" s="1"/>
  <c r="CV663" i="1" s="1"/>
  <c r="CO662" i="1"/>
  <c r="CP662" i="1" s="1"/>
  <c r="CQ662" i="1" s="1"/>
  <c r="CR662" i="1" s="1"/>
  <c r="CS662" i="1" s="1"/>
  <c r="CT662" i="1" s="1"/>
  <c r="CU662" i="1" s="1"/>
  <c r="CV662" i="1" s="1"/>
  <c r="CO655" i="1"/>
  <c r="CP655" i="1" s="1"/>
  <c r="CQ655" i="1" s="1"/>
  <c r="CR655" i="1" s="1"/>
  <c r="CS655" i="1" s="1"/>
  <c r="CT655" i="1" s="1"/>
  <c r="CU655" i="1" s="1"/>
  <c r="CV655" i="1" s="1"/>
  <c r="CO649" i="1"/>
  <c r="CP649" i="1" s="1"/>
  <c r="CQ649" i="1" s="1"/>
  <c r="CR649" i="1" s="1"/>
  <c r="CS649" i="1" s="1"/>
  <c r="CT649" i="1" s="1"/>
  <c r="CU649" i="1" s="1"/>
  <c r="CV649" i="1" s="1"/>
  <c r="CO648" i="1"/>
  <c r="CP648" i="1" s="1"/>
  <c r="CQ648" i="1" s="1"/>
  <c r="CR648" i="1" s="1"/>
  <c r="CS648" i="1" s="1"/>
  <c r="CT648" i="1" s="1"/>
  <c r="CU648" i="1" s="1"/>
  <c r="CV648" i="1" s="1"/>
  <c r="CO643" i="1"/>
  <c r="CP643" i="1" s="1"/>
  <c r="CQ643" i="1" s="1"/>
  <c r="CR643" i="1" s="1"/>
  <c r="CS643" i="1" s="1"/>
  <c r="CT643" i="1" s="1"/>
  <c r="CU643" i="1" s="1"/>
  <c r="CV643" i="1" s="1"/>
  <c r="CO635" i="1"/>
  <c r="CP635" i="1" s="1"/>
  <c r="CQ635" i="1" s="1"/>
  <c r="CR635" i="1" s="1"/>
  <c r="CS635" i="1" s="1"/>
  <c r="CT635" i="1" s="1"/>
  <c r="CU635" i="1" s="1"/>
  <c r="CV635" i="1" s="1"/>
  <c r="CO634" i="1"/>
  <c r="CP634" i="1" s="1"/>
  <c r="CQ634" i="1" s="1"/>
  <c r="CR634" i="1" s="1"/>
  <c r="CS634" i="1" s="1"/>
  <c r="CT634" i="1" s="1"/>
  <c r="CU634" i="1" s="1"/>
  <c r="CV634" i="1" s="1"/>
  <c r="CO622" i="1"/>
  <c r="CP622" i="1" s="1"/>
  <c r="CQ622" i="1" s="1"/>
  <c r="CR622" i="1" s="1"/>
  <c r="CS622" i="1" s="1"/>
  <c r="CT622" i="1" s="1"/>
  <c r="CU622" i="1" s="1"/>
  <c r="CV622" i="1" s="1"/>
  <c r="CO617" i="1"/>
  <c r="CP617" i="1" s="1"/>
  <c r="CQ617" i="1" s="1"/>
  <c r="CR617" i="1" s="1"/>
  <c r="CS617" i="1" s="1"/>
  <c r="CT617" i="1" s="1"/>
  <c r="CU617" i="1" s="1"/>
  <c r="CV617" i="1" s="1"/>
  <c r="CO614" i="1"/>
  <c r="CP614" i="1" s="1"/>
  <c r="CQ614" i="1" s="1"/>
  <c r="CR614" i="1" s="1"/>
  <c r="CS614" i="1" s="1"/>
  <c r="CT614" i="1" s="1"/>
  <c r="CU614" i="1" s="1"/>
  <c r="CV614" i="1" s="1"/>
  <c r="CO608" i="1"/>
  <c r="CP608" i="1" s="1"/>
  <c r="CQ608" i="1" s="1"/>
  <c r="CR608" i="1" s="1"/>
  <c r="CS608" i="1" s="1"/>
  <c r="CT608" i="1" s="1"/>
  <c r="CU608" i="1" s="1"/>
  <c r="CV608" i="1" s="1"/>
  <c r="CO607" i="1"/>
  <c r="CP607" i="1" s="1"/>
  <c r="CQ607" i="1" s="1"/>
  <c r="CR607" i="1" s="1"/>
  <c r="CS607" i="1" s="1"/>
  <c r="CT607" i="1" s="1"/>
  <c r="CU607" i="1" s="1"/>
  <c r="CV607" i="1" s="1"/>
  <c r="CO601" i="1"/>
  <c r="CP601" i="1" s="1"/>
  <c r="CQ601" i="1" s="1"/>
  <c r="CR601" i="1" s="1"/>
  <c r="CS601" i="1" s="1"/>
  <c r="CT601" i="1" s="1"/>
  <c r="CU601" i="1" s="1"/>
  <c r="CV601" i="1" s="1"/>
  <c r="CO600" i="1"/>
  <c r="CP600" i="1" s="1"/>
  <c r="CQ600" i="1" s="1"/>
  <c r="CR600" i="1" s="1"/>
  <c r="CS600" i="1" s="1"/>
  <c r="CT600" i="1" s="1"/>
  <c r="CU600" i="1" s="1"/>
  <c r="CV600" i="1" s="1"/>
  <c r="CO598" i="1"/>
  <c r="CP598" i="1" s="1"/>
  <c r="CQ598" i="1" s="1"/>
  <c r="CR598" i="1" s="1"/>
  <c r="CS598" i="1" s="1"/>
  <c r="CT598" i="1" s="1"/>
  <c r="CU598" i="1" s="1"/>
  <c r="CV598" i="1" s="1"/>
  <c r="CO593" i="1"/>
  <c r="CP593" i="1" s="1"/>
  <c r="CQ593" i="1" s="1"/>
  <c r="CR593" i="1" s="1"/>
  <c r="CS593" i="1" s="1"/>
  <c r="CT593" i="1" s="1"/>
  <c r="CU593" i="1" s="1"/>
  <c r="CV593" i="1" s="1"/>
  <c r="CO590" i="1"/>
  <c r="CP590" i="1" s="1"/>
  <c r="CQ590" i="1" s="1"/>
  <c r="CR590" i="1" s="1"/>
  <c r="CS590" i="1" s="1"/>
  <c r="CT590" i="1" s="1"/>
  <c r="CU590" i="1" s="1"/>
  <c r="CV590" i="1" s="1"/>
  <c r="CO587" i="1"/>
  <c r="CP587" i="1" s="1"/>
  <c r="CQ587" i="1" s="1"/>
  <c r="CR587" i="1" s="1"/>
  <c r="CS587" i="1" s="1"/>
  <c r="CT587" i="1" s="1"/>
  <c r="CU587" i="1" s="1"/>
  <c r="CV587" i="1" s="1"/>
  <c r="CO585" i="1"/>
  <c r="CP585" i="1" s="1"/>
  <c r="CQ585" i="1" s="1"/>
  <c r="CR585" i="1" s="1"/>
  <c r="CS585" i="1" s="1"/>
  <c r="CT585" i="1" s="1"/>
  <c r="CU585" i="1" s="1"/>
  <c r="CV585" i="1" s="1"/>
  <c r="CO582" i="1"/>
  <c r="CP582" i="1" s="1"/>
  <c r="CQ582" i="1" s="1"/>
  <c r="CR582" i="1" s="1"/>
  <c r="CS582" i="1" s="1"/>
  <c r="CT582" i="1" s="1"/>
  <c r="CU582" i="1" s="1"/>
  <c r="CV582" i="1" s="1"/>
  <c r="CO579" i="1"/>
  <c r="CP579" i="1" s="1"/>
  <c r="CQ579" i="1" s="1"/>
  <c r="CR579" i="1" s="1"/>
  <c r="CS579" i="1" s="1"/>
  <c r="CT579" i="1" s="1"/>
  <c r="CU579" i="1" s="1"/>
  <c r="CV579" i="1" s="1"/>
  <c r="CO578" i="1"/>
  <c r="CP578" i="1" s="1"/>
  <c r="CQ578" i="1" s="1"/>
  <c r="CR578" i="1" s="1"/>
  <c r="CS578" i="1" s="1"/>
  <c r="CT578" i="1" s="1"/>
  <c r="CU578" i="1" s="1"/>
  <c r="CV578" i="1" s="1"/>
  <c r="CO576" i="1"/>
  <c r="CP576" i="1" s="1"/>
  <c r="CQ576" i="1" s="1"/>
  <c r="CR576" i="1" s="1"/>
  <c r="CS576" i="1" s="1"/>
  <c r="CT576" i="1" s="1"/>
  <c r="CU576" i="1" s="1"/>
  <c r="CV576" i="1" s="1"/>
  <c r="CO568" i="1"/>
  <c r="CP568" i="1" s="1"/>
  <c r="CQ568" i="1" s="1"/>
  <c r="CR568" i="1" s="1"/>
  <c r="CS568" i="1" s="1"/>
  <c r="CT568" i="1" s="1"/>
  <c r="CU568" i="1" s="1"/>
  <c r="CV568" i="1" s="1"/>
  <c r="CO561" i="1"/>
  <c r="CP561" i="1" s="1"/>
  <c r="CQ561" i="1" s="1"/>
  <c r="CR561" i="1" s="1"/>
  <c r="CS561" i="1" s="1"/>
  <c r="CT561" i="1" s="1"/>
  <c r="CU561" i="1" s="1"/>
  <c r="CV561" i="1" s="1"/>
  <c r="CO560" i="1"/>
  <c r="CP560" i="1" s="1"/>
  <c r="CQ560" i="1" s="1"/>
  <c r="CR560" i="1" s="1"/>
  <c r="CS560" i="1" s="1"/>
  <c r="CT560" i="1" s="1"/>
  <c r="CU560" i="1" s="1"/>
  <c r="CV560" i="1" s="1"/>
  <c r="CO556" i="1"/>
  <c r="CP556" i="1" s="1"/>
  <c r="CQ556" i="1" s="1"/>
  <c r="CR556" i="1" s="1"/>
  <c r="CS556" i="1" s="1"/>
  <c r="CT556" i="1" s="1"/>
  <c r="CU556" i="1" s="1"/>
  <c r="CV556" i="1" s="1"/>
  <c r="CO555" i="1"/>
  <c r="CP555" i="1" s="1"/>
  <c r="CQ555" i="1" s="1"/>
  <c r="CR555" i="1" s="1"/>
  <c r="CS555" i="1" s="1"/>
  <c r="CT555" i="1" s="1"/>
  <c r="CU555" i="1" s="1"/>
  <c r="CV555" i="1" s="1"/>
  <c r="CO550" i="1"/>
  <c r="CP550" i="1" s="1"/>
  <c r="CQ550" i="1" s="1"/>
  <c r="CR550" i="1" s="1"/>
  <c r="CS550" i="1" s="1"/>
  <c r="CT550" i="1" s="1"/>
  <c r="CU550" i="1" s="1"/>
  <c r="CV550" i="1" s="1"/>
  <c r="CO547" i="1"/>
  <c r="CP547" i="1" s="1"/>
  <c r="CQ547" i="1" s="1"/>
  <c r="CR547" i="1" s="1"/>
  <c r="CS547" i="1" s="1"/>
  <c r="CT547" i="1" s="1"/>
  <c r="CU547" i="1" s="1"/>
  <c r="CV547" i="1" s="1"/>
  <c r="CO546" i="1"/>
  <c r="CP546" i="1" s="1"/>
  <c r="CQ546" i="1" s="1"/>
  <c r="CR546" i="1" s="1"/>
  <c r="CS546" i="1" s="1"/>
  <c r="CT546" i="1" s="1"/>
  <c r="CU546" i="1" s="1"/>
  <c r="CV546" i="1" s="1"/>
  <c r="CO541" i="1"/>
  <c r="CP541" i="1" s="1"/>
  <c r="CQ541" i="1" s="1"/>
  <c r="CR541" i="1" s="1"/>
  <c r="CS541" i="1" s="1"/>
  <c r="CT541" i="1" s="1"/>
  <c r="CU541" i="1" s="1"/>
  <c r="CV541" i="1" s="1"/>
  <c r="CO530" i="1"/>
  <c r="CP530" i="1" s="1"/>
  <c r="CQ530" i="1" s="1"/>
  <c r="CR530" i="1" s="1"/>
  <c r="CS530" i="1" s="1"/>
  <c r="CT530" i="1" s="1"/>
  <c r="CU530" i="1" s="1"/>
  <c r="CV530" i="1" s="1"/>
  <c r="CO529" i="1"/>
  <c r="CP529" i="1" s="1"/>
  <c r="CQ529" i="1" s="1"/>
  <c r="CR529" i="1" s="1"/>
  <c r="CS529" i="1" s="1"/>
  <c r="CT529" i="1" s="1"/>
  <c r="CU529" i="1" s="1"/>
  <c r="CV529" i="1" s="1"/>
  <c r="CO523" i="1"/>
  <c r="CP523" i="1" s="1"/>
  <c r="CQ523" i="1" s="1"/>
  <c r="CR523" i="1" s="1"/>
  <c r="CS523" i="1" s="1"/>
  <c r="CT523" i="1" s="1"/>
  <c r="CU523" i="1" s="1"/>
  <c r="CV523" i="1" s="1"/>
  <c r="CO522" i="1"/>
  <c r="CP522" i="1" s="1"/>
  <c r="CQ522" i="1" s="1"/>
  <c r="CR522" i="1" s="1"/>
  <c r="CS522" i="1" s="1"/>
  <c r="CT522" i="1" s="1"/>
  <c r="CU522" i="1" s="1"/>
  <c r="CV522" i="1" s="1"/>
  <c r="CO518" i="1"/>
  <c r="CP518" i="1" s="1"/>
  <c r="CQ518" i="1" s="1"/>
  <c r="CR518" i="1" s="1"/>
  <c r="CS518" i="1" s="1"/>
  <c r="CT518" i="1" s="1"/>
  <c r="CU518" i="1" s="1"/>
  <c r="CV518" i="1" s="1"/>
  <c r="CO515" i="1"/>
  <c r="CP515" i="1" s="1"/>
  <c r="CQ515" i="1" s="1"/>
  <c r="CR515" i="1" s="1"/>
  <c r="CS515" i="1" s="1"/>
  <c r="CT515" i="1" s="1"/>
  <c r="CU515" i="1" s="1"/>
  <c r="CV515" i="1" s="1"/>
  <c r="CO512" i="1"/>
  <c r="CP512" i="1" s="1"/>
  <c r="CQ512" i="1" s="1"/>
  <c r="CR512" i="1" s="1"/>
  <c r="CS512" i="1" s="1"/>
  <c r="CT512" i="1" s="1"/>
  <c r="CU512" i="1" s="1"/>
  <c r="CV512" i="1" s="1"/>
  <c r="CO497" i="1"/>
  <c r="CP497" i="1" s="1"/>
  <c r="CQ497" i="1" s="1"/>
  <c r="CR497" i="1" s="1"/>
  <c r="CS497" i="1" s="1"/>
  <c r="CT497" i="1" s="1"/>
  <c r="CU497" i="1" s="1"/>
  <c r="CV497" i="1" s="1"/>
  <c r="CO496" i="1"/>
  <c r="CP496" i="1" s="1"/>
  <c r="CQ496" i="1" s="1"/>
  <c r="CR496" i="1" s="1"/>
  <c r="CS496" i="1" s="1"/>
  <c r="CT496" i="1" s="1"/>
  <c r="CU496" i="1" s="1"/>
  <c r="CV496" i="1" s="1"/>
  <c r="CO489" i="1"/>
  <c r="CP489" i="1" s="1"/>
  <c r="CQ489" i="1" s="1"/>
  <c r="CR489" i="1" s="1"/>
  <c r="CS489" i="1" s="1"/>
  <c r="CT489" i="1" s="1"/>
  <c r="CU489" i="1" s="1"/>
  <c r="CV489" i="1" s="1"/>
  <c r="CO488" i="1"/>
  <c r="CP488" i="1" s="1"/>
  <c r="CQ488" i="1" s="1"/>
  <c r="CR488" i="1" s="1"/>
  <c r="CS488" i="1" s="1"/>
  <c r="CT488" i="1" s="1"/>
  <c r="CU488" i="1" s="1"/>
  <c r="CV488" i="1" s="1"/>
  <c r="CO482" i="1"/>
  <c r="CP482" i="1" s="1"/>
  <c r="CQ482" i="1" s="1"/>
  <c r="CR482" i="1" s="1"/>
  <c r="CS482" i="1" s="1"/>
  <c r="CT482" i="1" s="1"/>
  <c r="CU482" i="1" s="1"/>
  <c r="CV482" i="1" s="1"/>
  <c r="CO481" i="1"/>
  <c r="CP481" i="1" s="1"/>
  <c r="CQ481" i="1" s="1"/>
  <c r="CR481" i="1" s="1"/>
  <c r="CS481" i="1" s="1"/>
  <c r="CT481" i="1" s="1"/>
  <c r="CU481" i="1" s="1"/>
  <c r="CV481" i="1" s="1"/>
  <c r="CO480" i="1"/>
  <c r="CP480" i="1" s="1"/>
  <c r="CQ480" i="1" s="1"/>
  <c r="CR480" i="1" s="1"/>
  <c r="CS480" i="1" s="1"/>
  <c r="CT480" i="1" s="1"/>
  <c r="CU480" i="1" s="1"/>
  <c r="CV480" i="1" s="1"/>
  <c r="CO474" i="1"/>
  <c r="CP474" i="1" s="1"/>
  <c r="CQ474" i="1" s="1"/>
  <c r="CR474" i="1" s="1"/>
  <c r="CS474" i="1" s="1"/>
  <c r="CT474" i="1" s="1"/>
  <c r="CU474" i="1" s="1"/>
  <c r="CV474" i="1" s="1"/>
  <c r="CO472" i="1"/>
  <c r="CP472" i="1" s="1"/>
  <c r="CQ472" i="1" s="1"/>
  <c r="CR472" i="1" s="1"/>
  <c r="CS472" i="1" s="1"/>
  <c r="CT472" i="1" s="1"/>
  <c r="CU472" i="1" s="1"/>
  <c r="CV472" i="1" s="1"/>
  <c r="CO466" i="1"/>
  <c r="CP466" i="1" s="1"/>
  <c r="CQ466" i="1" s="1"/>
  <c r="CR466" i="1" s="1"/>
  <c r="CS466" i="1" s="1"/>
  <c r="CT466" i="1" s="1"/>
  <c r="CU466" i="1" s="1"/>
  <c r="CV466" i="1" s="1"/>
  <c r="CO464" i="1"/>
  <c r="CP464" i="1" s="1"/>
  <c r="CQ464" i="1" s="1"/>
  <c r="CR464" i="1" s="1"/>
  <c r="CS464" i="1" s="1"/>
  <c r="CT464" i="1" s="1"/>
  <c r="CU464" i="1" s="1"/>
  <c r="CV464" i="1" s="1"/>
  <c r="CO458" i="1"/>
  <c r="CP458" i="1" s="1"/>
  <c r="CQ458" i="1" s="1"/>
  <c r="CR458" i="1" s="1"/>
  <c r="CS458" i="1" s="1"/>
  <c r="CT458" i="1" s="1"/>
  <c r="CU458" i="1" s="1"/>
  <c r="CV458" i="1" s="1"/>
  <c r="CO457" i="1"/>
  <c r="CP457" i="1" s="1"/>
  <c r="CQ457" i="1" s="1"/>
  <c r="CR457" i="1" s="1"/>
  <c r="CS457" i="1" s="1"/>
  <c r="CT457" i="1" s="1"/>
  <c r="CU457" i="1" s="1"/>
  <c r="CV457" i="1" s="1"/>
  <c r="CO449" i="1"/>
  <c r="CP449" i="1" s="1"/>
  <c r="CQ449" i="1" s="1"/>
  <c r="CR449" i="1" s="1"/>
  <c r="CS449" i="1" s="1"/>
  <c r="CT449" i="1" s="1"/>
  <c r="CU449" i="1" s="1"/>
  <c r="CV449" i="1" s="1"/>
  <c r="CO442" i="1"/>
  <c r="CP442" i="1" s="1"/>
  <c r="CQ442" i="1" s="1"/>
  <c r="CR442" i="1" s="1"/>
  <c r="CS442" i="1" s="1"/>
  <c r="CT442" i="1" s="1"/>
  <c r="CU442" i="1" s="1"/>
  <c r="CV442" i="1" s="1"/>
  <c r="CO441" i="1"/>
  <c r="CP441" i="1" s="1"/>
  <c r="CQ441" i="1" s="1"/>
  <c r="CR441" i="1" s="1"/>
  <c r="CS441" i="1" s="1"/>
  <c r="CT441" i="1" s="1"/>
  <c r="CU441" i="1" s="1"/>
  <c r="CV441" i="1" s="1"/>
  <c r="CO440" i="1"/>
  <c r="CP440" i="1" s="1"/>
  <c r="CQ440" i="1" s="1"/>
  <c r="CR440" i="1" s="1"/>
  <c r="CS440" i="1" s="1"/>
  <c r="CT440" i="1" s="1"/>
  <c r="CU440" i="1" s="1"/>
  <c r="CV440" i="1" s="1"/>
  <c r="CO438" i="1"/>
  <c r="CP438" i="1" s="1"/>
  <c r="CQ438" i="1" s="1"/>
  <c r="CR438" i="1" s="1"/>
  <c r="CS438" i="1" s="1"/>
  <c r="CT438" i="1" s="1"/>
  <c r="CU438" i="1" s="1"/>
  <c r="CV438" i="1" s="1"/>
  <c r="CO437" i="1"/>
  <c r="CP437" i="1" s="1"/>
  <c r="CQ437" i="1" s="1"/>
  <c r="CR437" i="1" s="1"/>
  <c r="CS437" i="1" s="1"/>
  <c r="CT437" i="1" s="1"/>
  <c r="CU437" i="1" s="1"/>
  <c r="CV437" i="1" s="1"/>
  <c r="CO434" i="1"/>
  <c r="CP434" i="1" s="1"/>
  <c r="CQ434" i="1" s="1"/>
  <c r="CR434" i="1" s="1"/>
  <c r="CS434" i="1" s="1"/>
  <c r="CT434" i="1" s="1"/>
  <c r="CU434" i="1" s="1"/>
  <c r="CV434" i="1" s="1"/>
  <c r="CO418" i="1"/>
  <c r="CP418" i="1" s="1"/>
  <c r="CQ418" i="1" s="1"/>
  <c r="CR418" i="1" s="1"/>
  <c r="CS418" i="1" s="1"/>
  <c r="CT418" i="1" s="1"/>
  <c r="CU418" i="1" s="1"/>
  <c r="CV418" i="1" s="1"/>
  <c r="CO417" i="1"/>
  <c r="CP417" i="1" s="1"/>
  <c r="CQ417" i="1" s="1"/>
  <c r="CR417" i="1" s="1"/>
  <c r="CS417" i="1" s="1"/>
  <c r="CT417" i="1" s="1"/>
  <c r="CU417" i="1" s="1"/>
  <c r="CV417" i="1" s="1"/>
  <c r="CO416" i="1"/>
  <c r="CP416" i="1" s="1"/>
  <c r="CQ416" i="1" s="1"/>
  <c r="CR416" i="1" s="1"/>
  <c r="CS416" i="1" s="1"/>
  <c r="CT416" i="1" s="1"/>
  <c r="CU416" i="1" s="1"/>
  <c r="CV416" i="1" s="1"/>
  <c r="CO412" i="1"/>
  <c r="CP412" i="1" s="1"/>
  <c r="CQ412" i="1" s="1"/>
  <c r="CR412" i="1" s="1"/>
  <c r="CS412" i="1" s="1"/>
  <c r="CT412" i="1" s="1"/>
  <c r="CU412" i="1" s="1"/>
  <c r="CV412" i="1" s="1"/>
  <c r="CO411" i="1"/>
  <c r="CP411" i="1" s="1"/>
  <c r="CQ411" i="1" s="1"/>
  <c r="CR411" i="1" s="1"/>
  <c r="CS411" i="1" s="1"/>
  <c r="CT411" i="1" s="1"/>
  <c r="CU411" i="1" s="1"/>
  <c r="CV411" i="1" s="1"/>
  <c r="CO410" i="1"/>
  <c r="CP410" i="1" s="1"/>
  <c r="CQ410" i="1" s="1"/>
  <c r="CR410" i="1" s="1"/>
  <c r="CS410" i="1" s="1"/>
  <c r="CT410" i="1" s="1"/>
  <c r="CU410" i="1" s="1"/>
  <c r="CV410" i="1" s="1"/>
  <c r="CO409" i="1"/>
  <c r="CP409" i="1" s="1"/>
  <c r="CQ409" i="1" s="1"/>
  <c r="CR409" i="1" s="1"/>
  <c r="CS409" i="1" s="1"/>
  <c r="CT409" i="1" s="1"/>
  <c r="CU409" i="1" s="1"/>
  <c r="CV409" i="1" s="1"/>
  <c r="CO406" i="1"/>
  <c r="CP406" i="1" s="1"/>
  <c r="CQ406" i="1" s="1"/>
  <c r="CR406" i="1" s="1"/>
  <c r="CS406" i="1" s="1"/>
  <c r="CT406" i="1" s="1"/>
  <c r="CU406" i="1" s="1"/>
  <c r="CV406" i="1" s="1"/>
  <c r="CO402" i="1"/>
  <c r="CP402" i="1" s="1"/>
  <c r="CQ402" i="1" s="1"/>
  <c r="CR402" i="1" s="1"/>
  <c r="CS402" i="1" s="1"/>
  <c r="CT402" i="1" s="1"/>
  <c r="CU402" i="1" s="1"/>
  <c r="CV402" i="1" s="1"/>
  <c r="CO400" i="1"/>
  <c r="CP400" i="1" s="1"/>
  <c r="CQ400" i="1" s="1"/>
  <c r="CR400" i="1" s="1"/>
  <c r="CS400" i="1" s="1"/>
  <c r="CT400" i="1" s="1"/>
  <c r="CU400" i="1" s="1"/>
  <c r="CV400" i="1" s="1"/>
  <c r="CO393" i="1"/>
  <c r="CP393" i="1" s="1"/>
  <c r="CQ393" i="1" s="1"/>
  <c r="CR393" i="1" s="1"/>
  <c r="CS393" i="1" s="1"/>
  <c r="CT393" i="1" s="1"/>
  <c r="CU393" i="1" s="1"/>
  <c r="CV393" i="1" s="1"/>
  <c r="CO385" i="1"/>
  <c r="CP385" i="1" s="1"/>
  <c r="CQ385" i="1" s="1"/>
  <c r="CR385" i="1" s="1"/>
  <c r="CS385" i="1" s="1"/>
  <c r="CT385" i="1" s="1"/>
  <c r="CU385" i="1" s="1"/>
  <c r="CV385" i="1" s="1"/>
  <c r="CO384" i="1"/>
  <c r="CP384" i="1" s="1"/>
  <c r="CQ384" i="1" s="1"/>
  <c r="CR384" i="1" s="1"/>
  <c r="CS384" i="1" s="1"/>
  <c r="CT384" i="1" s="1"/>
  <c r="CU384" i="1" s="1"/>
  <c r="CV384" i="1" s="1"/>
  <c r="CO377" i="1"/>
  <c r="CP377" i="1" s="1"/>
  <c r="CQ377" i="1" s="1"/>
  <c r="CR377" i="1" s="1"/>
  <c r="CS377" i="1" s="1"/>
  <c r="CT377" i="1" s="1"/>
  <c r="CU377" i="1" s="1"/>
  <c r="CV377" i="1" s="1"/>
  <c r="CO376" i="1"/>
  <c r="CP376" i="1" s="1"/>
  <c r="CQ376" i="1" s="1"/>
  <c r="CR376" i="1" s="1"/>
  <c r="CS376" i="1" s="1"/>
  <c r="CT376" i="1" s="1"/>
  <c r="CU376" i="1" s="1"/>
  <c r="CV376" i="1" s="1"/>
  <c r="CO374" i="1"/>
  <c r="CP374" i="1" s="1"/>
  <c r="CQ374" i="1" s="1"/>
  <c r="CR374" i="1" s="1"/>
  <c r="CS374" i="1" s="1"/>
  <c r="CT374" i="1" s="1"/>
  <c r="CU374" i="1" s="1"/>
  <c r="CV374" i="1" s="1"/>
  <c r="CO373" i="1"/>
  <c r="CP373" i="1" s="1"/>
  <c r="CQ373" i="1" s="1"/>
  <c r="CR373" i="1" s="1"/>
  <c r="CS373" i="1" s="1"/>
  <c r="CT373" i="1" s="1"/>
  <c r="CU373" i="1" s="1"/>
  <c r="CV373" i="1" s="1"/>
  <c r="CO371" i="1"/>
  <c r="CP371" i="1" s="1"/>
  <c r="CQ371" i="1" s="1"/>
  <c r="CR371" i="1" s="1"/>
  <c r="CS371" i="1" s="1"/>
  <c r="CT371" i="1" s="1"/>
  <c r="CU371" i="1" s="1"/>
  <c r="CV371" i="1" s="1"/>
  <c r="CO370" i="1"/>
  <c r="CP370" i="1" s="1"/>
  <c r="CQ370" i="1" s="1"/>
  <c r="CR370" i="1" s="1"/>
  <c r="CS370" i="1" s="1"/>
  <c r="CT370" i="1" s="1"/>
  <c r="CU370" i="1" s="1"/>
  <c r="CV370" i="1" s="1"/>
  <c r="CO369" i="1"/>
  <c r="CP369" i="1" s="1"/>
  <c r="CQ369" i="1" s="1"/>
  <c r="CR369" i="1" s="1"/>
  <c r="CS369" i="1" s="1"/>
  <c r="CT369" i="1" s="1"/>
  <c r="CU369" i="1" s="1"/>
  <c r="CV369" i="1" s="1"/>
  <c r="CO354" i="1"/>
  <c r="CP354" i="1" s="1"/>
  <c r="CQ354" i="1" s="1"/>
  <c r="CR354" i="1" s="1"/>
  <c r="CS354" i="1" s="1"/>
  <c r="CT354" i="1" s="1"/>
  <c r="CU354" i="1" s="1"/>
  <c r="CV354" i="1" s="1"/>
  <c r="CO349" i="1"/>
  <c r="CP349" i="1" s="1"/>
  <c r="CQ349" i="1" s="1"/>
  <c r="CR349" i="1" s="1"/>
  <c r="CS349" i="1" s="1"/>
  <c r="CT349" i="1" s="1"/>
  <c r="CU349" i="1" s="1"/>
  <c r="CV349" i="1" s="1"/>
  <c r="CO345" i="1"/>
  <c r="CP345" i="1" s="1"/>
  <c r="CQ345" i="1" s="1"/>
  <c r="CR345" i="1" s="1"/>
  <c r="CS345" i="1" s="1"/>
  <c r="CT345" i="1" s="1"/>
  <c r="CU345" i="1" s="1"/>
  <c r="CV345" i="1" s="1"/>
  <c r="CO339" i="1"/>
  <c r="CP339" i="1" s="1"/>
  <c r="CQ339" i="1" s="1"/>
  <c r="CR339" i="1" s="1"/>
  <c r="CS339" i="1" s="1"/>
  <c r="CT339" i="1" s="1"/>
  <c r="CU339" i="1" s="1"/>
  <c r="CV339" i="1" s="1"/>
  <c r="CO328" i="1"/>
  <c r="CP328" i="1" s="1"/>
  <c r="CQ328" i="1" s="1"/>
  <c r="CR328" i="1" s="1"/>
  <c r="CS328" i="1" s="1"/>
  <c r="CT328" i="1" s="1"/>
  <c r="CU328" i="1" s="1"/>
  <c r="CV328" i="1" s="1"/>
  <c r="CO324" i="1"/>
  <c r="CP324" i="1" s="1"/>
  <c r="CQ324" i="1" s="1"/>
  <c r="CR324" i="1" s="1"/>
  <c r="CS324" i="1" s="1"/>
  <c r="CT324" i="1" s="1"/>
  <c r="CU324" i="1" s="1"/>
  <c r="CV324" i="1" s="1"/>
  <c r="CO320" i="1"/>
  <c r="CP320" i="1" s="1"/>
  <c r="CQ320" i="1" s="1"/>
  <c r="CR320" i="1" s="1"/>
  <c r="CS320" i="1" s="1"/>
  <c r="CT320" i="1" s="1"/>
  <c r="CU320" i="1" s="1"/>
  <c r="CV320" i="1" s="1"/>
  <c r="CO297" i="1"/>
  <c r="CP297" i="1" s="1"/>
  <c r="CQ297" i="1" s="1"/>
  <c r="CR297" i="1" s="1"/>
  <c r="CS297" i="1" s="1"/>
  <c r="CT297" i="1" s="1"/>
  <c r="CU297" i="1" s="1"/>
  <c r="CV297" i="1" s="1"/>
  <c r="CO296" i="1"/>
  <c r="CP296" i="1" s="1"/>
  <c r="CQ296" i="1" s="1"/>
  <c r="CR296" i="1" s="1"/>
  <c r="CS296" i="1" s="1"/>
  <c r="CT296" i="1" s="1"/>
  <c r="CU296" i="1" s="1"/>
  <c r="CV296" i="1" s="1"/>
  <c r="CO294" i="1"/>
  <c r="CP294" i="1" s="1"/>
  <c r="CQ294" i="1" s="1"/>
  <c r="CR294" i="1" s="1"/>
  <c r="CS294" i="1" s="1"/>
  <c r="CT294" i="1" s="1"/>
  <c r="CU294" i="1" s="1"/>
  <c r="CV294" i="1" s="1"/>
  <c r="CO291" i="1"/>
  <c r="CP291" i="1" s="1"/>
  <c r="CQ291" i="1" s="1"/>
  <c r="CR291" i="1" s="1"/>
  <c r="CS291" i="1" s="1"/>
  <c r="CT291" i="1" s="1"/>
  <c r="CU291" i="1" s="1"/>
  <c r="CV291" i="1" s="1"/>
  <c r="CO290" i="1"/>
  <c r="CP290" i="1" s="1"/>
  <c r="CQ290" i="1" s="1"/>
  <c r="CR290" i="1" s="1"/>
  <c r="CS290" i="1" s="1"/>
  <c r="CT290" i="1" s="1"/>
  <c r="CU290" i="1" s="1"/>
  <c r="CV290" i="1" s="1"/>
  <c r="CO278" i="1"/>
  <c r="CP278" i="1" s="1"/>
  <c r="CQ278" i="1" s="1"/>
  <c r="CR278" i="1" s="1"/>
  <c r="CS278" i="1" s="1"/>
  <c r="CT278" i="1" s="1"/>
  <c r="CU278" i="1" s="1"/>
  <c r="CV278" i="1" s="1"/>
  <c r="CO275" i="1"/>
  <c r="CP275" i="1" s="1"/>
  <c r="CQ275" i="1" s="1"/>
  <c r="CR275" i="1" s="1"/>
  <c r="CS275" i="1" s="1"/>
  <c r="CT275" i="1" s="1"/>
  <c r="CU275" i="1" s="1"/>
  <c r="CV275" i="1" s="1"/>
  <c r="CO274" i="1"/>
  <c r="CP274" i="1" s="1"/>
  <c r="CQ274" i="1" s="1"/>
  <c r="CR274" i="1" s="1"/>
  <c r="CS274" i="1" s="1"/>
  <c r="CT274" i="1" s="1"/>
  <c r="CU274" i="1" s="1"/>
  <c r="CV274" i="1" s="1"/>
  <c r="CO258" i="1"/>
  <c r="CP258" i="1" s="1"/>
  <c r="CQ258" i="1" s="1"/>
  <c r="CR258" i="1" s="1"/>
  <c r="CS258" i="1" s="1"/>
  <c r="CT258" i="1" s="1"/>
  <c r="CU258" i="1" s="1"/>
  <c r="CV258" i="1" s="1"/>
  <c r="CO249" i="1"/>
  <c r="CP249" i="1" s="1"/>
  <c r="CQ249" i="1" s="1"/>
  <c r="CR249" i="1" s="1"/>
  <c r="CS249" i="1" s="1"/>
  <c r="CT249" i="1" s="1"/>
  <c r="CU249" i="1" s="1"/>
  <c r="CV249" i="1" s="1"/>
  <c r="CO242" i="1"/>
  <c r="CP242" i="1" s="1"/>
  <c r="CQ242" i="1" s="1"/>
  <c r="CR242" i="1" s="1"/>
  <c r="CS242" i="1" s="1"/>
  <c r="CT242" i="1" s="1"/>
  <c r="CU242" i="1" s="1"/>
  <c r="CV242" i="1" s="1"/>
  <c r="CO241" i="1"/>
  <c r="CP241" i="1" s="1"/>
  <c r="CQ241" i="1" s="1"/>
  <c r="CR241" i="1" s="1"/>
  <c r="CS241" i="1" s="1"/>
  <c r="CT241" i="1" s="1"/>
  <c r="CU241" i="1" s="1"/>
  <c r="CV241" i="1" s="1"/>
  <c r="CO240" i="1"/>
  <c r="CP240" i="1" s="1"/>
  <c r="CQ240" i="1" s="1"/>
  <c r="CR240" i="1" s="1"/>
  <c r="CS240" i="1" s="1"/>
  <c r="CT240" i="1" s="1"/>
  <c r="CU240" i="1" s="1"/>
  <c r="CV240" i="1" s="1"/>
  <c r="CO233" i="1"/>
  <c r="CP233" i="1" s="1"/>
  <c r="CQ233" i="1" s="1"/>
  <c r="CR233" i="1" s="1"/>
  <c r="CS233" i="1" s="1"/>
  <c r="CT233" i="1" s="1"/>
  <c r="CU233" i="1" s="1"/>
  <c r="CV233" i="1" s="1"/>
  <c r="CO230" i="1"/>
  <c r="CP230" i="1" s="1"/>
  <c r="CQ230" i="1" s="1"/>
  <c r="CR230" i="1" s="1"/>
  <c r="CS230" i="1" s="1"/>
  <c r="CT230" i="1" s="1"/>
  <c r="CU230" i="1" s="1"/>
  <c r="CV230" i="1" s="1"/>
  <c r="CO227" i="1"/>
  <c r="CP227" i="1" s="1"/>
  <c r="CQ227" i="1" s="1"/>
  <c r="CR227" i="1" s="1"/>
  <c r="CS227" i="1" s="1"/>
  <c r="CT227" i="1" s="1"/>
  <c r="CU227" i="1" s="1"/>
  <c r="CV227" i="1" s="1"/>
  <c r="CO226" i="1"/>
  <c r="CP226" i="1" s="1"/>
  <c r="CQ226" i="1" s="1"/>
  <c r="CR226" i="1" s="1"/>
  <c r="CS226" i="1" s="1"/>
  <c r="CT226" i="1" s="1"/>
  <c r="CU226" i="1" s="1"/>
  <c r="CV226" i="1" s="1"/>
  <c r="CO225" i="1"/>
  <c r="CP225" i="1" s="1"/>
  <c r="CQ225" i="1" s="1"/>
  <c r="CR225" i="1" s="1"/>
  <c r="CS225" i="1" s="1"/>
  <c r="CT225" i="1" s="1"/>
  <c r="CU225" i="1" s="1"/>
  <c r="CV225" i="1" s="1"/>
  <c r="CO217" i="1"/>
  <c r="CP217" i="1" s="1"/>
  <c r="CQ217" i="1" s="1"/>
  <c r="CR217" i="1" s="1"/>
  <c r="CS217" i="1" s="1"/>
  <c r="CT217" i="1" s="1"/>
  <c r="CU217" i="1" s="1"/>
  <c r="CV217" i="1" s="1"/>
  <c r="CO216" i="1"/>
  <c r="CP216" i="1" s="1"/>
  <c r="CQ216" i="1" s="1"/>
  <c r="CR216" i="1" s="1"/>
  <c r="CS216" i="1" s="1"/>
  <c r="CT216" i="1" s="1"/>
  <c r="CU216" i="1" s="1"/>
  <c r="CV216" i="1" s="1"/>
  <c r="CO211" i="1"/>
  <c r="CP211" i="1" s="1"/>
  <c r="CQ211" i="1" s="1"/>
  <c r="CR211" i="1" s="1"/>
  <c r="CS211" i="1" s="1"/>
  <c r="CT211" i="1" s="1"/>
  <c r="CU211" i="1" s="1"/>
  <c r="CV211" i="1" s="1"/>
  <c r="CO210" i="1"/>
  <c r="CP210" i="1" s="1"/>
  <c r="CQ210" i="1" s="1"/>
  <c r="CR210" i="1" s="1"/>
  <c r="CS210" i="1" s="1"/>
  <c r="CT210" i="1" s="1"/>
  <c r="CU210" i="1" s="1"/>
  <c r="CV210" i="1" s="1"/>
  <c r="CO208" i="1"/>
  <c r="CP208" i="1" s="1"/>
  <c r="CQ208" i="1" s="1"/>
  <c r="CR208" i="1" s="1"/>
  <c r="CS208" i="1" s="1"/>
  <c r="CT208" i="1" s="1"/>
  <c r="CU208" i="1" s="1"/>
  <c r="CV208" i="1" s="1"/>
  <c r="CO201" i="1"/>
  <c r="CP201" i="1" s="1"/>
  <c r="CQ201" i="1" s="1"/>
  <c r="CR201" i="1" s="1"/>
  <c r="CS201" i="1" s="1"/>
  <c r="CT201" i="1" s="1"/>
  <c r="CU201" i="1" s="1"/>
  <c r="CV201" i="1" s="1"/>
  <c r="CO198" i="1"/>
  <c r="CP198" i="1" s="1"/>
  <c r="CQ198" i="1" s="1"/>
  <c r="CR198" i="1" s="1"/>
  <c r="CS198" i="1" s="1"/>
  <c r="CT198" i="1" s="1"/>
  <c r="CU198" i="1" s="1"/>
  <c r="CV198" i="1" s="1"/>
  <c r="CO195" i="1"/>
  <c r="CP195" i="1" s="1"/>
  <c r="CQ195" i="1" s="1"/>
  <c r="CR195" i="1" s="1"/>
  <c r="CS195" i="1" s="1"/>
  <c r="CT195" i="1" s="1"/>
  <c r="CU195" i="1" s="1"/>
  <c r="CV195" i="1" s="1"/>
  <c r="CO194" i="1"/>
  <c r="CP194" i="1" s="1"/>
  <c r="CQ194" i="1" s="1"/>
  <c r="CR194" i="1" s="1"/>
  <c r="CS194" i="1" s="1"/>
  <c r="CT194" i="1" s="1"/>
  <c r="CU194" i="1" s="1"/>
  <c r="CV194" i="1" s="1"/>
  <c r="CO178" i="1"/>
  <c r="CP178" i="1" s="1"/>
  <c r="CQ178" i="1" s="1"/>
  <c r="CR178" i="1" s="1"/>
  <c r="CS178" i="1" s="1"/>
  <c r="CT178" i="1" s="1"/>
  <c r="CU178" i="1" s="1"/>
  <c r="CV178" i="1" s="1"/>
  <c r="CO177" i="1"/>
  <c r="CP177" i="1" s="1"/>
  <c r="CQ177" i="1" s="1"/>
  <c r="CR177" i="1" s="1"/>
  <c r="CS177" i="1" s="1"/>
  <c r="CT177" i="1" s="1"/>
  <c r="CU177" i="1" s="1"/>
  <c r="CV177" i="1" s="1"/>
  <c r="CO169" i="1"/>
  <c r="CP169" i="1" s="1"/>
  <c r="CQ169" i="1" s="1"/>
  <c r="CR169" i="1" s="1"/>
  <c r="CS169" i="1" s="1"/>
  <c r="CT169" i="1" s="1"/>
  <c r="CU169" i="1" s="1"/>
  <c r="CV169" i="1" s="1"/>
  <c r="CO166" i="1"/>
  <c r="CP166" i="1" s="1"/>
  <c r="CQ166" i="1" s="1"/>
  <c r="CR166" i="1" s="1"/>
  <c r="CS166" i="1" s="1"/>
  <c r="CT166" i="1" s="1"/>
  <c r="CU166" i="1" s="1"/>
  <c r="CV166" i="1" s="1"/>
  <c r="CO163" i="1"/>
  <c r="CP163" i="1" s="1"/>
  <c r="CQ163" i="1" s="1"/>
  <c r="CR163" i="1" s="1"/>
  <c r="CS163" i="1" s="1"/>
  <c r="CT163" i="1" s="1"/>
  <c r="CU163" i="1" s="1"/>
  <c r="CV163" i="1" s="1"/>
  <c r="CO160" i="1"/>
  <c r="CP160" i="1" s="1"/>
  <c r="CQ160" i="1" s="1"/>
  <c r="CR160" i="1" s="1"/>
  <c r="CS160" i="1" s="1"/>
  <c r="CT160" i="1" s="1"/>
  <c r="CU160" i="1" s="1"/>
  <c r="CV160" i="1" s="1"/>
  <c r="CO155" i="1"/>
  <c r="CP155" i="1" s="1"/>
  <c r="CQ155" i="1" s="1"/>
  <c r="CR155" i="1" s="1"/>
  <c r="CS155" i="1" s="1"/>
  <c r="CT155" i="1" s="1"/>
  <c r="CU155" i="1" s="1"/>
  <c r="CV155" i="1" s="1"/>
  <c r="CO150" i="1"/>
  <c r="CP150" i="1" s="1"/>
  <c r="CQ150" i="1" s="1"/>
  <c r="CR150" i="1" s="1"/>
  <c r="CS150" i="1" s="1"/>
  <c r="CT150" i="1" s="1"/>
  <c r="CU150" i="1" s="1"/>
  <c r="CV150" i="1" s="1"/>
  <c r="CO149" i="1"/>
  <c r="CP149" i="1" s="1"/>
  <c r="CQ149" i="1" s="1"/>
  <c r="CR149" i="1" s="1"/>
  <c r="CS149" i="1" s="1"/>
  <c r="CT149" i="1" s="1"/>
  <c r="CU149" i="1" s="1"/>
  <c r="CV149" i="1" s="1"/>
  <c r="CO147" i="1"/>
  <c r="CP147" i="1" s="1"/>
  <c r="CQ147" i="1" s="1"/>
  <c r="CR147" i="1" s="1"/>
  <c r="CS147" i="1" s="1"/>
  <c r="CT147" i="1" s="1"/>
  <c r="CU147" i="1" s="1"/>
  <c r="CV147" i="1" s="1"/>
  <c r="CO146" i="1"/>
  <c r="CP146" i="1" s="1"/>
  <c r="CQ146" i="1" s="1"/>
  <c r="CR146" i="1" s="1"/>
  <c r="CS146" i="1" s="1"/>
  <c r="CT146" i="1" s="1"/>
  <c r="CU146" i="1" s="1"/>
  <c r="CV146" i="1" s="1"/>
  <c r="CO137" i="1"/>
  <c r="CP137" i="1" s="1"/>
  <c r="CQ137" i="1" s="1"/>
  <c r="CR137" i="1" s="1"/>
  <c r="CS137" i="1" s="1"/>
  <c r="CT137" i="1" s="1"/>
  <c r="CU137" i="1" s="1"/>
  <c r="CV137" i="1" s="1"/>
  <c r="CO136" i="1"/>
  <c r="CP136" i="1" s="1"/>
  <c r="CQ136" i="1" s="1"/>
  <c r="CR136" i="1" s="1"/>
  <c r="CS136" i="1" s="1"/>
  <c r="CT136" i="1" s="1"/>
  <c r="CU136" i="1" s="1"/>
  <c r="CV136" i="1" s="1"/>
  <c r="CB577" i="1"/>
  <c r="CC577" i="1" s="1"/>
  <c r="CD577" i="1" s="1"/>
  <c r="CE577" i="1" s="1"/>
  <c r="CF577" i="1" s="1"/>
  <c r="CG577" i="1" s="1"/>
  <c r="CH577" i="1" s="1"/>
  <c r="CI577" i="1" s="1"/>
  <c r="CB576" i="1"/>
  <c r="CC576" i="1" s="1"/>
  <c r="CD576" i="1" s="1"/>
  <c r="CE576" i="1" s="1"/>
  <c r="CF576" i="1" s="1"/>
  <c r="CG576" i="1" s="1"/>
  <c r="CH576" i="1" s="1"/>
  <c r="CI576" i="1" s="1"/>
  <c r="CB570" i="1"/>
  <c r="CC570" i="1" s="1"/>
  <c r="CD570" i="1" s="1"/>
  <c r="CE570" i="1" s="1"/>
  <c r="CF570" i="1" s="1"/>
  <c r="CG570" i="1" s="1"/>
  <c r="CH570" i="1" s="1"/>
  <c r="CI570" i="1" s="1"/>
  <c r="CB562" i="1"/>
  <c r="CC562" i="1" s="1"/>
  <c r="CD562" i="1" s="1"/>
  <c r="CE562" i="1" s="1"/>
  <c r="CF562" i="1" s="1"/>
  <c r="CG562" i="1" s="1"/>
  <c r="CH562" i="1" s="1"/>
  <c r="CI562" i="1" s="1"/>
  <c r="CB561" i="1"/>
  <c r="CC561" i="1" s="1"/>
  <c r="CD561" i="1" s="1"/>
  <c r="CE561" i="1" s="1"/>
  <c r="CF561" i="1" s="1"/>
  <c r="CG561" i="1" s="1"/>
  <c r="CH561" i="1" s="1"/>
  <c r="CI561" i="1" s="1"/>
  <c r="CB552" i="1"/>
  <c r="CC552" i="1" s="1"/>
  <c r="CD552" i="1" s="1"/>
  <c r="CE552" i="1" s="1"/>
  <c r="CF552" i="1" s="1"/>
  <c r="CG552" i="1" s="1"/>
  <c r="CH552" i="1" s="1"/>
  <c r="CI552" i="1" s="1"/>
  <c r="CB547" i="1"/>
  <c r="CC547" i="1" s="1"/>
  <c r="CD547" i="1" s="1"/>
  <c r="CE547" i="1" s="1"/>
  <c r="CF547" i="1" s="1"/>
  <c r="CG547" i="1" s="1"/>
  <c r="CH547" i="1" s="1"/>
  <c r="CI547" i="1" s="1"/>
  <c r="CB545" i="1"/>
  <c r="CC545" i="1" s="1"/>
  <c r="CD545" i="1" s="1"/>
  <c r="CE545" i="1" s="1"/>
  <c r="CF545" i="1" s="1"/>
  <c r="CG545" i="1" s="1"/>
  <c r="CH545" i="1" s="1"/>
  <c r="CI545" i="1" s="1"/>
  <c r="CB542" i="1"/>
  <c r="CC542" i="1" s="1"/>
  <c r="CD542" i="1" s="1"/>
  <c r="CE542" i="1" s="1"/>
  <c r="CF542" i="1" s="1"/>
  <c r="CG542" i="1" s="1"/>
  <c r="CH542" i="1" s="1"/>
  <c r="CI542" i="1" s="1"/>
  <c r="CB539" i="1"/>
  <c r="CC539" i="1" s="1"/>
  <c r="CD539" i="1" s="1"/>
  <c r="CE539" i="1" s="1"/>
  <c r="CF539" i="1" s="1"/>
  <c r="CG539" i="1" s="1"/>
  <c r="CH539" i="1" s="1"/>
  <c r="CI539" i="1" s="1"/>
  <c r="CB529" i="1"/>
  <c r="CC529" i="1" s="1"/>
  <c r="CD529" i="1" s="1"/>
  <c r="CE529" i="1" s="1"/>
  <c r="CF529" i="1" s="1"/>
  <c r="CG529" i="1" s="1"/>
  <c r="CH529" i="1" s="1"/>
  <c r="CI529" i="1" s="1"/>
  <c r="CB520" i="1"/>
  <c r="CC520" i="1" s="1"/>
  <c r="CD520" i="1" s="1"/>
  <c r="CE520" i="1" s="1"/>
  <c r="CF520" i="1" s="1"/>
  <c r="CG520" i="1" s="1"/>
  <c r="CH520" i="1" s="1"/>
  <c r="CI520" i="1" s="1"/>
  <c r="CB515" i="1"/>
  <c r="CC515" i="1" s="1"/>
  <c r="CD515" i="1" s="1"/>
  <c r="CE515" i="1" s="1"/>
  <c r="CF515" i="1" s="1"/>
  <c r="CG515" i="1" s="1"/>
  <c r="CH515" i="1" s="1"/>
  <c r="CI515" i="1" s="1"/>
  <c r="CB514" i="1"/>
  <c r="CC514" i="1" s="1"/>
  <c r="CD514" i="1" s="1"/>
  <c r="CE514" i="1" s="1"/>
  <c r="CF514" i="1" s="1"/>
  <c r="CG514" i="1" s="1"/>
  <c r="CH514" i="1" s="1"/>
  <c r="CI514" i="1" s="1"/>
  <c r="CB513" i="1"/>
  <c r="CC513" i="1" s="1"/>
  <c r="CD513" i="1" s="1"/>
  <c r="CE513" i="1" s="1"/>
  <c r="CF513" i="1" s="1"/>
  <c r="CG513" i="1" s="1"/>
  <c r="CH513" i="1" s="1"/>
  <c r="CI513" i="1" s="1"/>
  <c r="CB512" i="1"/>
  <c r="CC512" i="1" s="1"/>
  <c r="CD512" i="1" s="1"/>
  <c r="CE512" i="1" s="1"/>
  <c r="CF512" i="1" s="1"/>
  <c r="CG512" i="1" s="1"/>
  <c r="CH512" i="1" s="1"/>
  <c r="CI512" i="1" s="1"/>
  <c r="CB508" i="1"/>
  <c r="CC508" i="1" s="1"/>
  <c r="CD508" i="1" s="1"/>
  <c r="CE508" i="1" s="1"/>
  <c r="CF508" i="1" s="1"/>
  <c r="CG508" i="1" s="1"/>
  <c r="CH508" i="1" s="1"/>
  <c r="CI508" i="1" s="1"/>
  <c r="CB488" i="1"/>
  <c r="CC488" i="1" s="1"/>
  <c r="CD488" i="1" s="1"/>
  <c r="CE488" i="1" s="1"/>
  <c r="CF488" i="1" s="1"/>
  <c r="CG488" i="1" s="1"/>
  <c r="CH488" i="1" s="1"/>
  <c r="CI488" i="1" s="1"/>
  <c r="CB482" i="1"/>
  <c r="CC482" i="1" s="1"/>
  <c r="CD482" i="1" s="1"/>
  <c r="CE482" i="1" s="1"/>
  <c r="CF482" i="1" s="1"/>
  <c r="CG482" i="1" s="1"/>
  <c r="CH482" i="1" s="1"/>
  <c r="CI482" i="1" s="1"/>
  <c r="CB472" i="1"/>
  <c r="CC472" i="1" s="1"/>
  <c r="CD472" i="1" s="1"/>
  <c r="CE472" i="1" s="1"/>
  <c r="CF472" i="1" s="1"/>
  <c r="CG472" i="1" s="1"/>
  <c r="CH472" i="1" s="1"/>
  <c r="CI472" i="1" s="1"/>
  <c r="CB467" i="1"/>
  <c r="CC467" i="1" s="1"/>
  <c r="CD467" i="1" s="1"/>
  <c r="CE467" i="1" s="1"/>
  <c r="CF467" i="1" s="1"/>
  <c r="CG467" i="1" s="1"/>
  <c r="CH467" i="1" s="1"/>
  <c r="CI467" i="1" s="1"/>
  <c r="CB466" i="1"/>
  <c r="CC466" i="1" s="1"/>
  <c r="CD466" i="1" s="1"/>
  <c r="CE466" i="1" s="1"/>
  <c r="CF466" i="1" s="1"/>
  <c r="CG466" i="1" s="1"/>
  <c r="CH466" i="1" s="1"/>
  <c r="CI466" i="1" s="1"/>
  <c r="CB458" i="1"/>
  <c r="CC458" i="1" s="1"/>
  <c r="CD458" i="1" s="1"/>
  <c r="CE458" i="1" s="1"/>
  <c r="CF458" i="1" s="1"/>
  <c r="CG458" i="1" s="1"/>
  <c r="CH458" i="1" s="1"/>
  <c r="CI458" i="1" s="1"/>
  <c r="CB452" i="1"/>
  <c r="CC452" i="1" s="1"/>
  <c r="CD452" i="1" s="1"/>
  <c r="CE452" i="1" s="1"/>
  <c r="CF452" i="1" s="1"/>
  <c r="CG452" i="1" s="1"/>
  <c r="CH452" i="1" s="1"/>
  <c r="CI452" i="1" s="1"/>
  <c r="CB448" i="1"/>
  <c r="CC448" i="1" s="1"/>
  <c r="CD448" i="1" s="1"/>
  <c r="CE448" i="1" s="1"/>
  <c r="CF448" i="1" s="1"/>
  <c r="CG448" i="1" s="1"/>
  <c r="CH448" i="1" s="1"/>
  <c r="CI448" i="1" s="1"/>
  <c r="CB441" i="1"/>
  <c r="CC441" i="1" s="1"/>
  <c r="CD441" i="1" s="1"/>
  <c r="CE441" i="1" s="1"/>
  <c r="CF441" i="1" s="1"/>
  <c r="CG441" i="1" s="1"/>
  <c r="CH441" i="1" s="1"/>
  <c r="CI441" i="1" s="1"/>
  <c r="CB440" i="1"/>
  <c r="CC440" i="1" s="1"/>
  <c r="CD440" i="1" s="1"/>
  <c r="CE440" i="1" s="1"/>
  <c r="CF440" i="1" s="1"/>
  <c r="CG440" i="1" s="1"/>
  <c r="CH440" i="1" s="1"/>
  <c r="CI440" i="1" s="1"/>
  <c r="CB435" i="1"/>
  <c r="CC435" i="1" s="1"/>
  <c r="CD435" i="1" s="1"/>
  <c r="CE435" i="1" s="1"/>
  <c r="CF435" i="1" s="1"/>
  <c r="CG435" i="1" s="1"/>
  <c r="CH435" i="1" s="1"/>
  <c r="CI435" i="1" s="1"/>
  <c r="CB434" i="1"/>
  <c r="CC434" i="1" s="1"/>
  <c r="CD434" i="1" s="1"/>
  <c r="CE434" i="1" s="1"/>
  <c r="CF434" i="1" s="1"/>
  <c r="CG434" i="1" s="1"/>
  <c r="CH434" i="1" s="1"/>
  <c r="CI434" i="1" s="1"/>
  <c r="CB433" i="1"/>
  <c r="CC433" i="1" s="1"/>
  <c r="CD433" i="1" s="1"/>
  <c r="CE433" i="1" s="1"/>
  <c r="CF433" i="1" s="1"/>
  <c r="CG433" i="1" s="1"/>
  <c r="CH433" i="1" s="1"/>
  <c r="CI433" i="1" s="1"/>
  <c r="CB429" i="1"/>
  <c r="CC429" i="1" s="1"/>
  <c r="CD429" i="1" s="1"/>
  <c r="CE429" i="1" s="1"/>
  <c r="CF429" i="1" s="1"/>
  <c r="CG429" i="1" s="1"/>
  <c r="CH429" i="1" s="1"/>
  <c r="CI429" i="1" s="1"/>
  <c r="CB425" i="1"/>
  <c r="CC425" i="1" s="1"/>
  <c r="CD425" i="1" s="1"/>
  <c r="CE425" i="1" s="1"/>
  <c r="CF425" i="1" s="1"/>
  <c r="CG425" i="1" s="1"/>
  <c r="CH425" i="1" s="1"/>
  <c r="CI425" i="1" s="1"/>
  <c r="CB422" i="1"/>
  <c r="CC422" i="1" s="1"/>
  <c r="CD422" i="1" s="1"/>
  <c r="CE422" i="1" s="1"/>
  <c r="CF422" i="1" s="1"/>
  <c r="CG422" i="1" s="1"/>
  <c r="CH422" i="1" s="1"/>
  <c r="CI422" i="1" s="1"/>
  <c r="CB419" i="1"/>
  <c r="CC419" i="1" s="1"/>
  <c r="CD419" i="1" s="1"/>
  <c r="CE419" i="1" s="1"/>
  <c r="CF419" i="1" s="1"/>
  <c r="CG419" i="1" s="1"/>
  <c r="CH419" i="1" s="1"/>
  <c r="CI419" i="1" s="1"/>
  <c r="CB408" i="1"/>
  <c r="CC408" i="1" s="1"/>
  <c r="CD408" i="1" s="1"/>
  <c r="CE408" i="1" s="1"/>
  <c r="CF408" i="1" s="1"/>
  <c r="CG408" i="1" s="1"/>
  <c r="CH408" i="1" s="1"/>
  <c r="CI408" i="1" s="1"/>
  <c r="CB403" i="1"/>
  <c r="CC403" i="1" s="1"/>
  <c r="CD403" i="1" s="1"/>
  <c r="CE403" i="1" s="1"/>
  <c r="CF403" i="1" s="1"/>
  <c r="CG403" i="1" s="1"/>
  <c r="CH403" i="1" s="1"/>
  <c r="CI403" i="1" s="1"/>
  <c r="CB402" i="1"/>
  <c r="CC402" i="1" s="1"/>
  <c r="CD402" i="1" s="1"/>
  <c r="CE402" i="1" s="1"/>
  <c r="CF402" i="1" s="1"/>
  <c r="CG402" i="1" s="1"/>
  <c r="CH402" i="1" s="1"/>
  <c r="CI402" i="1" s="1"/>
  <c r="CB400" i="1"/>
  <c r="CC400" i="1" s="1"/>
  <c r="CD400" i="1" s="1"/>
  <c r="CE400" i="1" s="1"/>
  <c r="CF400" i="1" s="1"/>
  <c r="CG400" i="1" s="1"/>
  <c r="CH400" i="1" s="1"/>
  <c r="CI400" i="1" s="1"/>
  <c r="CB397" i="1"/>
  <c r="CC397" i="1" s="1"/>
  <c r="CD397" i="1" s="1"/>
  <c r="CE397" i="1" s="1"/>
  <c r="CF397" i="1" s="1"/>
  <c r="CG397" i="1" s="1"/>
  <c r="CH397" i="1" s="1"/>
  <c r="CI397" i="1" s="1"/>
  <c r="CB387" i="1"/>
  <c r="CC387" i="1" s="1"/>
  <c r="CD387" i="1" s="1"/>
  <c r="CE387" i="1" s="1"/>
  <c r="CF387" i="1" s="1"/>
  <c r="CG387" i="1" s="1"/>
  <c r="CH387" i="1" s="1"/>
  <c r="CI387" i="1" s="1"/>
  <c r="CB386" i="1"/>
  <c r="CC386" i="1" s="1"/>
  <c r="CD386" i="1" s="1"/>
  <c r="CE386" i="1" s="1"/>
  <c r="CF386" i="1" s="1"/>
  <c r="CG386" i="1" s="1"/>
  <c r="CH386" i="1" s="1"/>
  <c r="CI386" i="1" s="1"/>
  <c r="CB385" i="1"/>
  <c r="CC385" i="1" s="1"/>
  <c r="CD385" i="1" s="1"/>
  <c r="CE385" i="1" s="1"/>
  <c r="CF385" i="1" s="1"/>
  <c r="CG385" i="1" s="1"/>
  <c r="CH385" i="1" s="1"/>
  <c r="CI385" i="1" s="1"/>
  <c r="CB354" i="1"/>
  <c r="CC354" i="1" s="1"/>
  <c r="CD354" i="1" s="1"/>
  <c r="CE354" i="1" s="1"/>
  <c r="CF354" i="1" s="1"/>
  <c r="CG354" i="1" s="1"/>
  <c r="CH354" i="1" s="1"/>
  <c r="CI354" i="1" s="1"/>
  <c r="CB353" i="1"/>
  <c r="CC353" i="1" s="1"/>
  <c r="CD353" i="1" s="1"/>
  <c r="CE353" i="1" s="1"/>
  <c r="CF353" i="1" s="1"/>
  <c r="CG353" i="1" s="1"/>
  <c r="CH353" i="1" s="1"/>
  <c r="CI353" i="1" s="1"/>
  <c r="CB345" i="1"/>
  <c r="CC345" i="1" s="1"/>
  <c r="CD345" i="1" s="1"/>
  <c r="CE345" i="1" s="1"/>
  <c r="CF345" i="1" s="1"/>
  <c r="CG345" i="1" s="1"/>
  <c r="CH345" i="1" s="1"/>
  <c r="CI345" i="1" s="1"/>
  <c r="CB339" i="1"/>
  <c r="CC339" i="1" s="1"/>
  <c r="CD339" i="1" s="1"/>
  <c r="CE339" i="1" s="1"/>
  <c r="CF339" i="1" s="1"/>
  <c r="CG339" i="1" s="1"/>
  <c r="CH339" i="1" s="1"/>
  <c r="CI339" i="1" s="1"/>
  <c r="CB337" i="1"/>
  <c r="CC337" i="1" s="1"/>
  <c r="CD337" i="1" s="1"/>
  <c r="CE337" i="1" s="1"/>
  <c r="CF337" i="1" s="1"/>
  <c r="CG337" i="1" s="1"/>
  <c r="CH337" i="1" s="1"/>
  <c r="CI337" i="1" s="1"/>
  <c r="CB330" i="1"/>
  <c r="CC330" i="1" s="1"/>
  <c r="CD330" i="1" s="1"/>
  <c r="CE330" i="1" s="1"/>
  <c r="CF330" i="1" s="1"/>
  <c r="CG330" i="1" s="1"/>
  <c r="CH330" i="1" s="1"/>
  <c r="CI330" i="1" s="1"/>
  <c r="CB328" i="1"/>
  <c r="CC328" i="1" s="1"/>
  <c r="CD328" i="1" s="1"/>
  <c r="CE328" i="1" s="1"/>
  <c r="CF328" i="1" s="1"/>
  <c r="CG328" i="1" s="1"/>
  <c r="CH328" i="1" s="1"/>
  <c r="CI328" i="1" s="1"/>
  <c r="CB322" i="1"/>
  <c r="CC322" i="1" s="1"/>
  <c r="CD322" i="1" s="1"/>
  <c r="CE322" i="1" s="1"/>
  <c r="CF322" i="1" s="1"/>
  <c r="CG322" i="1" s="1"/>
  <c r="CH322" i="1" s="1"/>
  <c r="CI322" i="1" s="1"/>
  <c r="CB312" i="1"/>
  <c r="CC312" i="1" s="1"/>
  <c r="CD312" i="1" s="1"/>
  <c r="CE312" i="1" s="1"/>
  <c r="CF312" i="1" s="1"/>
  <c r="CG312" i="1" s="1"/>
  <c r="CH312" i="1" s="1"/>
  <c r="CI312" i="1" s="1"/>
  <c r="CB305" i="1"/>
  <c r="CC305" i="1" s="1"/>
  <c r="CD305" i="1" s="1"/>
  <c r="CE305" i="1" s="1"/>
  <c r="CF305" i="1" s="1"/>
  <c r="CG305" i="1" s="1"/>
  <c r="CH305" i="1" s="1"/>
  <c r="CI305" i="1" s="1"/>
  <c r="CB298" i="1"/>
  <c r="CC298" i="1" s="1"/>
  <c r="CD298" i="1" s="1"/>
  <c r="CE298" i="1" s="1"/>
  <c r="CF298" i="1" s="1"/>
  <c r="CG298" i="1" s="1"/>
  <c r="CH298" i="1" s="1"/>
  <c r="CI298" i="1" s="1"/>
  <c r="CB297" i="1"/>
  <c r="CC297" i="1" s="1"/>
  <c r="CD297" i="1" s="1"/>
  <c r="CE297" i="1" s="1"/>
  <c r="CF297" i="1" s="1"/>
  <c r="CG297" i="1" s="1"/>
  <c r="CH297" i="1" s="1"/>
  <c r="CI297" i="1" s="1"/>
  <c r="CB291" i="1"/>
  <c r="CC291" i="1" s="1"/>
  <c r="CD291" i="1" s="1"/>
  <c r="CE291" i="1" s="1"/>
  <c r="CF291" i="1" s="1"/>
  <c r="CG291" i="1" s="1"/>
  <c r="CH291" i="1" s="1"/>
  <c r="CI291" i="1" s="1"/>
  <c r="CB289" i="1"/>
  <c r="CC289" i="1" s="1"/>
  <c r="CD289" i="1" s="1"/>
  <c r="CE289" i="1" s="1"/>
  <c r="CF289" i="1" s="1"/>
  <c r="CG289" i="1" s="1"/>
  <c r="CH289" i="1" s="1"/>
  <c r="CI289" i="1" s="1"/>
  <c r="CB275" i="1"/>
  <c r="CC275" i="1" s="1"/>
  <c r="CD275" i="1" s="1"/>
  <c r="CE275" i="1" s="1"/>
  <c r="CF275" i="1" s="1"/>
  <c r="CG275" i="1" s="1"/>
  <c r="CH275" i="1" s="1"/>
  <c r="CI275" i="1" s="1"/>
  <c r="CB273" i="1"/>
  <c r="CC273" i="1" s="1"/>
  <c r="CD273" i="1" s="1"/>
  <c r="CE273" i="1" s="1"/>
  <c r="CF273" i="1" s="1"/>
  <c r="CG273" i="1" s="1"/>
  <c r="CH273" i="1" s="1"/>
  <c r="CI273" i="1" s="1"/>
  <c r="CB269" i="1"/>
  <c r="CC269" i="1" s="1"/>
  <c r="CD269" i="1" s="1"/>
  <c r="CE269" i="1" s="1"/>
  <c r="CF269" i="1" s="1"/>
  <c r="CG269" i="1" s="1"/>
  <c r="CH269" i="1" s="1"/>
  <c r="CI269" i="1" s="1"/>
  <c r="CB268" i="1"/>
  <c r="CC268" i="1" s="1"/>
  <c r="CD268" i="1" s="1"/>
  <c r="CE268" i="1" s="1"/>
  <c r="CF268" i="1" s="1"/>
  <c r="CG268" i="1" s="1"/>
  <c r="CH268" i="1" s="1"/>
  <c r="CI268" i="1" s="1"/>
  <c r="CB265" i="1"/>
  <c r="CC265" i="1" s="1"/>
  <c r="CD265" i="1" s="1"/>
  <c r="CE265" i="1" s="1"/>
  <c r="CF265" i="1" s="1"/>
  <c r="CG265" i="1" s="1"/>
  <c r="CH265" i="1" s="1"/>
  <c r="CI265" i="1" s="1"/>
  <c r="CB264" i="1"/>
  <c r="CC264" i="1" s="1"/>
  <c r="CD264" i="1" s="1"/>
  <c r="CE264" i="1" s="1"/>
  <c r="CF264" i="1" s="1"/>
  <c r="CG264" i="1" s="1"/>
  <c r="CH264" i="1" s="1"/>
  <c r="CI264" i="1" s="1"/>
  <c r="CB259" i="1"/>
  <c r="CC259" i="1" s="1"/>
  <c r="CD259" i="1" s="1"/>
  <c r="CE259" i="1" s="1"/>
  <c r="CF259" i="1" s="1"/>
  <c r="CG259" i="1" s="1"/>
  <c r="CH259" i="1" s="1"/>
  <c r="CI259" i="1" s="1"/>
  <c r="CB241" i="1"/>
  <c r="CC241" i="1" s="1"/>
  <c r="CD241" i="1" s="1"/>
  <c r="CE241" i="1" s="1"/>
  <c r="CF241" i="1" s="1"/>
  <c r="CG241" i="1" s="1"/>
  <c r="CH241" i="1" s="1"/>
  <c r="CI241" i="1" s="1"/>
  <c r="CB216" i="1"/>
  <c r="CC216" i="1" s="1"/>
  <c r="CD216" i="1" s="1"/>
  <c r="CE216" i="1" s="1"/>
  <c r="CF216" i="1" s="1"/>
  <c r="CG216" i="1" s="1"/>
  <c r="CH216" i="1" s="1"/>
  <c r="CI216" i="1" s="1"/>
  <c r="CB211" i="1"/>
  <c r="CC211" i="1" s="1"/>
  <c r="CD211" i="1" s="1"/>
  <c r="CE211" i="1" s="1"/>
  <c r="CF211" i="1" s="1"/>
  <c r="CG211" i="1" s="1"/>
  <c r="CH211" i="1" s="1"/>
  <c r="CI211" i="1" s="1"/>
  <c r="CB210" i="1"/>
  <c r="CC210" i="1" s="1"/>
  <c r="CD210" i="1" s="1"/>
  <c r="CE210" i="1" s="1"/>
  <c r="CF210" i="1" s="1"/>
  <c r="CG210" i="1" s="1"/>
  <c r="CH210" i="1" s="1"/>
  <c r="CI210" i="1" s="1"/>
  <c r="CB206" i="1"/>
  <c r="CC206" i="1" s="1"/>
  <c r="CD206" i="1" s="1"/>
  <c r="CE206" i="1" s="1"/>
  <c r="CF206" i="1" s="1"/>
  <c r="CG206" i="1" s="1"/>
  <c r="CH206" i="1" s="1"/>
  <c r="CI206" i="1" s="1"/>
  <c r="CB204" i="1"/>
  <c r="CC204" i="1" s="1"/>
  <c r="CD204" i="1" s="1"/>
  <c r="CE204" i="1" s="1"/>
  <c r="CF204" i="1" s="1"/>
  <c r="CG204" i="1" s="1"/>
  <c r="CH204" i="1" s="1"/>
  <c r="CI204" i="1" s="1"/>
  <c r="CB178" i="1"/>
  <c r="CC178" i="1" s="1"/>
  <c r="CD178" i="1" s="1"/>
  <c r="CE178" i="1" s="1"/>
  <c r="CF178" i="1" s="1"/>
  <c r="CG178" i="1" s="1"/>
  <c r="CH178" i="1" s="1"/>
  <c r="CI178" i="1" s="1"/>
  <c r="CB177" i="1"/>
  <c r="CC177" i="1" s="1"/>
  <c r="CD177" i="1" s="1"/>
  <c r="CE177" i="1" s="1"/>
  <c r="CF177" i="1" s="1"/>
  <c r="CG177" i="1" s="1"/>
  <c r="CH177" i="1" s="1"/>
  <c r="CI177" i="1" s="1"/>
  <c r="CB169" i="1"/>
  <c r="CC169" i="1" s="1"/>
  <c r="CD169" i="1" s="1"/>
  <c r="CE169" i="1" s="1"/>
  <c r="CF169" i="1" s="1"/>
  <c r="CG169" i="1" s="1"/>
  <c r="CH169" i="1" s="1"/>
  <c r="CI169" i="1" s="1"/>
  <c r="CB163" i="1"/>
  <c r="CC163" i="1" s="1"/>
  <c r="CD163" i="1" s="1"/>
  <c r="CE163" i="1" s="1"/>
  <c r="CF163" i="1" s="1"/>
  <c r="CG163" i="1" s="1"/>
  <c r="CH163" i="1" s="1"/>
  <c r="CI163" i="1" s="1"/>
  <c r="CB161" i="1"/>
  <c r="CC161" i="1" s="1"/>
  <c r="CD161" i="1" s="1"/>
  <c r="CE161" i="1" s="1"/>
  <c r="CF161" i="1" s="1"/>
  <c r="CG161" i="1" s="1"/>
  <c r="CH161" i="1" s="1"/>
  <c r="CI161" i="1" s="1"/>
  <c r="CB153" i="1"/>
  <c r="CC153" i="1" s="1"/>
  <c r="CD153" i="1" s="1"/>
  <c r="CE153" i="1" s="1"/>
  <c r="CF153" i="1" s="1"/>
  <c r="CG153" i="1" s="1"/>
  <c r="CH153" i="1" s="1"/>
  <c r="CI153" i="1" s="1"/>
  <c r="CB147" i="1"/>
  <c r="CC147" i="1" s="1"/>
  <c r="CD147" i="1" s="1"/>
  <c r="CE147" i="1" s="1"/>
  <c r="CF147" i="1" s="1"/>
  <c r="CG147" i="1" s="1"/>
  <c r="CH147" i="1" s="1"/>
  <c r="CI147" i="1" s="1"/>
  <c r="CB144" i="1"/>
  <c r="CC144" i="1" s="1"/>
  <c r="CD144" i="1" s="1"/>
  <c r="CE144" i="1" s="1"/>
  <c r="CF144" i="1" s="1"/>
  <c r="CG144" i="1" s="1"/>
  <c r="CH144" i="1" s="1"/>
  <c r="CI144" i="1" s="1"/>
  <c r="CB142" i="1"/>
  <c r="CC142" i="1" s="1"/>
  <c r="CD142" i="1" s="1"/>
  <c r="CE142" i="1" s="1"/>
  <c r="CF142" i="1" s="1"/>
  <c r="CG142" i="1" s="1"/>
  <c r="CH142" i="1" s="1"/>
  <c r="CI142" i="1" s="1"/>
  <c r="CO659" i="1"/>
  <c r="CP659" i="1" s="1"/>
  <c r="CQ659" i="1" s="1"/>
  <c r="CR659" i="1" s="1"/>
  <c r="CS659" i="1" s="1"/>
  <c r="CT659" i="1" s="1"/>
  <c r="CU659" i="1" s="1"/>
  <c r="CV659" i="1" s="1"/>
  <c r="CO658" i="1"/>
  <c r="CP658" i="1" s="1"/>
  <c r="CQ658" i="1" s="1"/>
  <c r="CR658" i="1" s="1"/>
  <c r="CS658" i="1" s="1"/>
  <c r="CT658" i="1" s="1"/>
  <c r="CU658" i="1" s="1"/>
  <c r="CV658" i="1" s="1"/>
  <c r="CO656" i="1"/>
  <c r="CP656" i="1" s="1"/>
  <c r="CQ656" i="1" s="1"/>
  <c r="CR656" i="1" s="1"/>
  <c r="CS656" i="1" s="1"/>
  <c r="CT656" i="1" s="1"/>
  <c r="CU656" i="1" s="1"/>
  <c r="CV656" i="1" s="1"/>
  <c r="CO633" i="1"/>
  <c r="CP633" i="1" s="1"/>
  <c r="CQ633" i="1" s="1"/>
  <c r="CR633" i="1" s="1"/>
  <c r="CS633" i="1" s="1"/>
  <c r="CT633" i="1" s="1"/>
  <c r="CU633" i="1" s="1"/>
  <c r="CV633" i="1" s="1"/>
  <c r="CO626" i="1"/>
  <c r="CP626" i="1" s="1"/>
  <c r="CQ626" i="1" s="1"/>
  <c r="CR626" i="1" s="1"/>
  <c r="CS626" i="1" s="1"/>
  <c r="CT626" i="1" s="1"/>
  <c r="CU626" i="1" s="1"/>
  <c r="CV626" i="1" s="1"/>
  <c r="CO624" i="1"/>
  <c r="CP624" i="1" s="1"/>
  <c r="CQ624" i="1" s="1"/>
  <c r="CR624" i="1" s="1"/>
  <c r="CS624" i="1" s="1"/>
  <c r="CT624" i="1" s="1"/>
  <c r="CU624" i="1" s="1"/>
  <c r="CV624" i="1" s="1"/>
  <c r="CO595" i="1"/>
  <c r="CP595" i="1" s="1"/>
  <c r="CQ595" i="1" s="1"/>
  <c r="CR595" i="1" s="1"/>
  <c r="CS595" i="1" s="1"/>
  <c r="CT595" i="1" s="1"/>
  <c r="CU595" i="1" s="1"/>
  <c r="CV595" i="1" s="1"/>
  <c r="CO594" i="1"/>
  <c r="CP594" i="1" s="1"/>
  <c r="CQ594" i="1" s="1"/>
  <c r="CR594" i="1" s="1"/>
  <c r="CS594" i="1" s="1"/>
  <c r="CT594" i="1" s="1"/>
  <c r="CU594" i="1" s="1"/>
  <c r="CV594" i="1" s="1"/>
  <c r="CO4" i="1"/>
  <c r="CP4" i="1" s="1"/>
  <c r="CQ4" i="1" s="1"/>
  <c r="CR4" i="1" s="1"/>
  <c r="CS4" i="1" s="1"/>
  <c r="CT4" i="1" s="1"/>
  <c r="CU4" i="1" s="1"/>
  <c r="CV4" i="1" s="1"/>
  <c r="CO7" i="1"/>
  <c r="CP7" i="1" s="1"/>
  <c r="CQ7" i="1" s="1"/>
  <c r="CR7" i="1" s="1"/>
  <c r="CS7" i="1" s="1"/>
  <c r="CT7" i="1" s="1"/>
  <c r="CU7" i="1" s="1"/>
  <c r="CV7" i="1" s="1"/>
  <c r="CO9" i="1"/>
  <c r="CP9" i="1" s="1"/>
  <c r="CQ9" i="1" s="1"/>
  <c r="CR9" i="1" s="1"/>
  <c r="CS9" i="1" s="1"/>
  <c r="CT9" i="1" s="1"/>
  <c r="CU9" i="1" s="1"/>
  <c r="CV9" i="1" s="1"/>
  <c r="CO11" i="1"/>
  <c r="CP11" i="1" s="1"/>
  <c r="CQ11" i="1" s="1"/>
  <c r="CR11" i="1" s="1"/>
  <c r="CS11" i="1" s="1"/>
  <c r="CT11" i="1" s="1"/>
  <c r="CU11" i="1" s="1"/>
  <c r="CV11" i="1" s="1"/>
  <c r="CO17" i="1"/>
  <c r="CP17" i="1" s="1"/>
  <c r="CQ17" i="1" s="1"/>
  <c r="CR17" i="1" s="1"/>
  <c r="CS17" i="1" s="1"/>
  <c r="CT17" i="1" s="1"/>
  <c r="CU17" i="1" s="1"/>
  <c r="CV17" i="1" s="1"/>
  <c r="CO18" i="1"/>
  <c r="CP18" i="1" s="1"/>
  <c r="CQ18" i="1" s="1"/>
  <c r="CR18" i="1" s="1"/>
  <c r="CS18" i="1" s="1"/>
  <c r="CT18" i="1" s="1"/>
  <c r="CU18" i="1" s="1"/>
  <c r="CV18" i="1" s="1"/>
  <c r="CO19" i="1"/>
  <c r="CP19" i="1" s="1"/>
  <c r="CQ19" i="1" s="1"/>
  <c r="CR19" i="1" s="1"/>
  <c r="CS19" i="1" s="1"/>
  <c r="CT19" i="1" s="1"/>
  <c r="CU19" i="1" s="1"/>
  <c r="CV19" i="1" s="1"/>
  <c r="CO23" i="1"/>
  <c r="CP23" i="1" s="1"/>
  <c r="CQ23" i="1" s="1"/>
  <c r="CR23" i="1" s="1"/>
  <c r="CS23" i="1" s="1"/>
  <c r="CT23" i="1" s="1"/>
  <c r="CU23" i="1" s="1"/>
  <c r="CV23" i="1" s="1"/>
  <c r="CO27" i="1"/>
  <c r="CP27" i="1" s="1"/>
  <c r="CQ27" i="1" s="1"/>
  <c r="CR27" i="1" s="1"/>
  <c r="CS27" i="1" s="1"/>
  <c r="CT27" i="1" s="1"/>
  <c r="CU27" i="1" s="1"/>
  <c r="CV27" i="1" s="1"/>
  <c r="CO30" i="1"/>
  <c r="CP30" i="1" s="1"/>
  <c r="CQ30" i="1" s="1"/>
  <c r="CR30" i="1" s="1"/>
  <c r="CS30" i="1" s="1"/>
  <c r="CT30" i="1" s="1"/>
  <c r="CU30" i="1" s="1"/>
  <c r="CV30" i="1" s="1"/>
  <c r="CO32" i="1"/>
  <c r="CP32" i="1" s="1"/>
  <c r="CQ32" i="1" s="1"/>
  <c r="CR32" i="1" s="1"/>
  <c r="CS32" i="1" s="1"/>
  <c r="CT32" i="1" s="1"/>
  <c r="CU32" i="1" s="1"/>
  <c r="CV32" i="1" s="1"/>
  <c r="CO33" i="1"/>
  <c r="CP33" i="1" s="1"/>
  <c r="CQ33" i="1" s="1"/>
  <c r="CR33" i="1" s="1"/>
  <c r="CS33" i="1" s="1"/>
  <c r="CT33" i="1" s="1"/>
  <c r="CU33" i="1" s="1"/>
  <c r="CV33" i="1" s="1"/>
  <c r="CO34" i="1"/>
  <c r="CP34" i="1" s="1"/>
  <c r="CQ34" i="1" s="1"/>
  <c r="CR34" i="1" s="1"/>
  <c r="CS34" i="1" s="1"/>
  <c r="CT34" i="1" s="1"/>
  <c r="CU34" i="1" s="1"/>
  <c r="CV34" i="1" s="1"/>
  <c r="CO36" i="1"/>
  <c r="CP36" i="1" s="1"/>
  <c r="CQ36" i="1" s="1"/>
  <c r="CR36" i="1" s="1"/>
  <c r="CS36" i="1" s="1"/>
  <c r="CT36" i="1" s="1"/>
  <c r="CU36" i="1" s="1"/>
  <c r="CV36" i="1" s="1"/>
  <c r="CO37" i="1"/>
  <c r="CP37" i="1" s="1"/>
  <c r="CQ37" i="1" s="1"/>
  <c r="CR37" i="1" s="1"/>
  <c r="CS37" i="1" s="1"/>
  <c r="CT37" i="1" s="1"/>
  <c r="CU37" i="1" s="1"/>
  <c r="CV37" i="1" s="1"/>
  <c r="CO38" i="1"/>
  <c r="CP38" i="1" s="1"/>
  <c r="CQ38" i="1" s="1"/>
  <c r="CR38" i="1" s="1"/>
  <c r="CS38" i="1" s="1"/>
  <c r="CT38" i="1" s="1"/>
  <c r="CU38" i="1" s="1"/>
  <c r="CV38" i="1" s="1"/>
  <c r="CO41" i="1"/>
  <c r="CP41" i="1" s="1"/>
  <c r="CQ41" i="1" s="1"/>
  <c r="CR41" i="1" s="1"/>
  <c r="CS41" i="1" s="1"/>
  <c r="CT41" i="1" s="1"/>
  <c r="CU41" i="1" s="1"/>
  <c r="CV41" i="1" s="1"/>
  <c r="CO50" i="1"/>
  <c r="CP50" i="1" s="1"/>
  <c r="CQ50" i="1" s="1"/>
  <c r="CR50" i="1" s="1"/>
  <c r="CS50" i="1" s="1"/>
  <c r="CT50" i="1" s="1"/>
  <c r="CU50" i="1" s="1"/>
  <c r="CV50" i="1" s="1"/>
  <c r="CO51" i="1"/>
  <c r="CP51" i="1" s="1"/>
  <c r="CQ51" i="1" s="1"/>
  <c r="CR51" i="1" s="1"/>
  <c r="CS51" i="1" s="1"/>
  <c r="CT51" i="1" s="1"/>
  <c r="CU51" i="1" s="1"/>
  <c r="CV51" i="1" s="1"/>
  <c r="CO53" i="1"/>
  <c r="CP53" i="1" s="1"/>
  <c r="CQ53" i="1" s="1"/>
  <c r="CR53" i="1" s="1"/>
  <c r="CS53" i="1" s="1"/>
  <c r="CT53" i="1" s="1"/>
  <c r="CU53" i="1" s="1"/>
  <c r="CV53" i="1" s="1"/>
  <c r="CO54" i="1"/>
  <c r="CP54" i="1" s="1"/>
  <c r="CQ54" i="1" s="1"/>
  <c r="CR54" i="1" s="1"/>
  <c r="CS54" i="1" s="1"/>
  <c r="CT54" i="1" s="1"/>
  <c r="CU54" i="1" s="1"/>
  <c r="CV54" i="1" s="1"/>
  <c r="CO55" i="1"/>
  <c r="CP55" i="1" s="1"/>
  <c r="CQ55" i="1" s="1"/>
  <c r="CR55" i="1" s="1"/>
  <c r="CS55" i="1" s="1"/>
  <c r="CT55" i="1" s="1"/>
  <c r="CU55" i="1" s="1"/>
  <c r="CV55" i="1" s="1"/>
  <c r="CO57" i="1"/>
  <c r="CP57" i="1" s="1"/>
  <c r="CQ57" i="1" s="1"/>
  <c r="CR57" i="1" s="1"/>
  <c r="CS57" i="1" s="1"/>
  <c r="CT57" i="1" s="1"/>
  <c r="CU57" i="1" s="1"/>
  <c r="CV57" i="1" s="1"/>
  <c r="CO61" i="1"/>
  <c r="CP61" i="1" s="1"/>
  <c r="CQ61" i="1" s="1"/>
  <c r="CR61" i="1" s="1"/>
  <c r="CS61" i="1" s="1"/>
  <c r="CT61" i="1" s="1"/>
  <c r="CU61" i="1" s="1"/>
  <c r="CV61" i="1" s="1"/>
  <c r="CO63" i="1"/>
  <c r="CP63" i="1" s="1"/>
  <c r="CQ63" i="1" s="1"/>
  <c r="CR63" i="1" s="1"/>
  <c r="CS63" i="1" s="1"/>
  <c r="CT63" i="1" s="1"/>
  <c r="CU63" i="1" s="1"/>
  <c r="CV63" i="1" s="1"/>
  <c r="CO64" i="1"/>
  <c r="CP64" i="1" s="1"/>
  <c r="CQ64" i="1" s="1"/>
  <c r="CR64" i="1" s="1"/>
  <c r="CS64" i="1" s="1"/>
  <c r="CT64" i="1" s="1"/>
  <c r="CU64" i="1" s="1"/>
  <c r="CV64" i="1" s="1"/>
  <c r="CO66" i="1"/>
  <c r="CP66" i="1" s="1"/>
  <c r="CQ66" i="1" s="1"/>
  <c r="CR66" i="1" s="1"/>
  <c r="CS66" i="1" s="1"/>
  <c r="CT66" i="1" s="1"/>
  <c r="CU66" i="1" s="1"/>
  <c r="CV66" i="1" s="1"/>
  <c r="CO69" i="1"/>
  <c r="CP69" i="1" s="1"/>
  <c r="CQ69" i="1" s="1"/>
  <c r="CR69" i="1" s="1"/>
  <c r="CS69" i="1" s="1"/>
  <c r="CT69" i="1" s="1"/>
  <c r="CU69" i="1" s="1"/>
  <c r="CV69" i="1" s="1"/>
  <c r="CO70" i="1"/>
  <c r="CP70" i="1" s="1"/>
  <c r="CQ70" i="1" s="1"/>
  <c r="CR70" i="1" s="1"/>
  <c r="CS70" i="1" s="1"/>
  <c r="CT70" i="1" s="1"/>
  <c r="CU70" i="1" s="1"/>
  <c r="CV70" i="1" s="1"/>
  <c r="CO73" i="1"/>
  <c r="CP73" i="1" s="1"/>
  <c r="CQ73" i="1" s="1"/>
  <c r="CR73" i="1" s="1"/>
  <c r="CS73" i="1" s="1"/>
  <c r="CT73" i="1" s="1"/>
  <c r="CU73" i="1" s="1"/>
  <c r="CV73" i="1" s="1"/>
  <c r="CO80" i="1"/>
  <c r="CP80" i="1" s="1"/>
  <c r="CQ80" i="1" s="1"/>
  <c r="CR80" i="1" s="1"/>
  <c r="CS80" i="1" s="1"/>
  <c r="CT80" i="1" s="1"/>
  <c r="CU80" i="1" s="1"/>
  <c r="CV80" i="1" s="1"/>
  <c r="CO81" i="1"/>
  <c r="CP81" i="1" s="1"/>
  <c r="CQ81" i="1" s="1"/>
  <c r="CR81" i="1" s="1"/>
  <c r="CS81" i="1" s="1"/>
  <c r="CT81" i="1" s="1"/>
  <c r="CU81" i="1" s="1"/>
  <c r="CV81" i="1" s="1"/>
  <c r="CO84" i="1"/>
  <c r="CP84" i="1" s="1"/>
  <c r="CQ84" i="1" s="1"/>
  <c r="CR84" i="1" s="1"/>
  <c r="CS84" i="1" s="1"/>
  <c r="CT84" i="1" s="1"/>
  <c r="CU84" i="1" s="1"/>
  <c r="CV84" i="1" s="1"/>
  <c r="CO85" i="1"/>
  <c r="CP85" i="1" s="1"/>
  <c r="CQ85" i="1" s="1"/>
  <c r="CR85" i="1" s="1"/>
  <c r="CS85" i="1" s="1"/>
  <c r="CT85" i="1" s="1"/>
  <c r="CU85" i="1" s="1"/>
  <c r="CV85" i="1" s="1"/>
  <c r="CO86" i="1"/>
  <c r="CP86" i="1" s="1"/>
  <c r="CQ86" i="1" s="1"/>
  <c r="CR86" i="1" s="1"/>
  <c r="CS86" i="1" s="1"/>
  <c r="CT86" i="1" s="1"/>
  <c r="CU86" i="1" s="1"/>
  <c r="CV86" i="1" s="1"/>
  <c r="CO87" i="1"/>
  <c r="CP87" i="1" s="1"/>
  <c r="CQ87" i="1" s="1"/>
  <c r="CR87" i="1" s="1"/>
  <c r="CS87" i="1" s="1"/>
  <c r="CT87" i="1" s="1"/>
  <c r="CU87" i="1" s="1"/>
  <c r="CV87" i="1" s="1"/>
  <c r="CO88" i="1"/>
  <c r="CP88" i="1" s="1"/>
  <c r="CQ88" i="1" s="1"/>
  <c r="CR88" i="1" s="1"/>
  <c r="CS88" i="1" s="1"/>
  <c r="CT88" i="1" s="1"/>
  <c r="CU88" i="1" s="1"/>
  <c r="CV88" i="1" s="1"/>
  <c r="CO89" i="1"/>
  <c r="CP89" i="1" s="1"/>
  <c r="CQ89" i="1" s="1"/>
  <c r="CR89" i="1" s="1"/>
  <c r="CS89" i="1" s="1"/>
  <c r="CT89" i="1" s="1"/>
  <c r="CU89" i="1" s="1"/>
  <c r="CV89" i="1" s="1"/>
  <c r="CO92" i="1"/>
  <c r="CP92" i="1" s="1"/>
  <c r="CQ92" i="1" s="1"/>
  <c r="CR92" i="1" s="1"/>
  <c r="CS92" i="1" s="1"/>
  <c r="CT92" i="1" s="1"/>
  <c r="CU92" i="1" s="1"/>
  <c r="CV92" i="1" s="1"/>
  <c r="CO98" i="1"/>
  <c r="CP98" i="1" s="1"/>
  <c r="CQ98" i="1" s="1"/>
  <c r="CR98" i="1" s="1"/>
  <c r="CS98" i="1" s="1"/>
  <c r="CT98" i="1" s="1"/>
  <c r="CU98" i="1" s="1"/>
  <c r="CV98" i="1" s="1"/>
  <c r="CO99" i="1"/>
  <c r="CP99" i="1" s="1"/>
  <c r="CQ99" i="1" s="1"/>
  <c r="CR99" i="1" s="1"/>
  <c r="CS99" i="1" s="1"/>
  <c r="CT99" i="1" s="1"/>
  <c r="CU99" i="1" s="1"/>
  <c r="CV99" i="1" s="1"/>
  <c r="CO101" i="1"/>
  <c r="CP101" i="1" s="1"/>
  <c r="CQ101" i="1" s="1"/>
  <c r="CR101" i="1" s="1"/>
  <c r="CS101" i="1" s="1"/>
  <c r="CT101" i="1" s="1"/>
  <c r="CU101" i="1" s="1"/>
  <c r="CV101" i="1" s="1"/>
  <c r="CO102" i="1"/>
  <c r="CP102" i="1" s="1"/>
  <c r="CQ102" i="1" s="1"/>
  <c r="CR102" i="1" s="1"/>
  <c r="CS102" i="1" s="1"/>
  <c r="CT102" i="1" s="1"/>
  <c r="CU102" i="1" s="1"/>
  <c r="CV102" i="1" s="1"/>
  <c r="CO103" i="1"/>
  <c r="CP103" i="1" s="1"/>
  <c r="CQ103" i="1" s="1"/>
  <c r="CR103" i="1" s="1"/>
  <c r="CS103" i="1" s="1"/>
  <c r="CT103" i="1" s="1"/>
  <c r="CU103" i="1" s="1"/>
  <c r="CV103" i="1" s="1"/>
  <c r="CO105" i="1"/>
  <c r="CP105" i="1" s="1"/>
  <c r="CQ105" i="1" s="1"/>
  <c r="CR105" i="1" s="1"/>
  <c r="CS105" i="1" s="1"/>
  <c r="CT105" i="1" s="1"/>
  <c r="CU105" i="1" s="1"/>
  <c r="CV105" i="1" s="1"/>
  <c r="CO108" i="1"/>
  <c r="CP108" i="1" s="1"/>
  <c r="CQ108" i="1" s="1"/>
  <c r="CR108" i="1" s="1"/>
  <c r="CS108" i="1" s="1"/>
  <c r="CT108" i="1" s="1"/>
  <c r="CU108" i="1" s="1"/>
  <c r="CV108" i="1" s="1"/>
  <c r="CO114" i="1"/>
  <c r="CP114" i="1" s="1"/>
  <c r="CQ114" i="1" s="1"/>
  <c r="CR114" i="1" s="1"/>
  <c r="CS114" i="1" s="1"/>
  <c r="CT114" i="1" s="1"/>
  <c r="CU114" i="1" s="1"/>
  <c r="CV114" i="1" s="1"/>
  <c r="CO115" i="1"/>
  <c r="CP115" i="1" s="1"/>
  <c r="CQ115" i="1" s="1"/>
  <c r="CR115" i="1" s="1"/>
  <c r="CS115" i="1" s="1"/>
  <c r="CT115" i="1" s="1"/>
  <c r="CU115" i="1" s="1"/>
  <c r="CV115" i="1" s="1"/>
  <c r="CO118" i="1"/>
  <c r="CP118" i="1" s="1"/>
  <c r="CQ118" i="1" s="1"/>
  <c r="CR118" i="1" s="1"/>
  <c r="CS118" i="1" s="1"/>
  <c r="CT118" i="1" s="1"/>
  <c r="CU118" i="1" s="1"/>
  <c r="CV118" i="1" s="1"/>
  <c r="CO121" i="1"/>
  <c r="CP121" i="1" s="1"/>
  <c r="CQ121" i="1" s="1"/>
  <c r="CR121" i="1" s="1"/>
  <c r="CS121" i="1" s="1"/>
  <c r="CT121" i="1" s="1"/>
  <c r="CU121" i="1" s="1"/>
  <c r="CV121" i="1" s="1"/>
  <c r="CO122" i="1"/>
  <c r="CP122" i="1" s="1"/>
  <c r="CQ122" i="1" s="1"/>
  <c r="CR122" i="1" s="1"/>
  <c r="CS122" i="1" s="1"/>
  <c r="CT122" i="1" s="1"/>
  <c r="CU122" i="1" s="1"/>
  <c r="CV122" i="1" s="1"/>
  <c r="CO126" i="1"/>
  <c r="CP126" i="1" s="1"/>
  <c r="CQ126" i="1" s="1"/>
  <c r="CR126" i="1" s="1"/>
  <c r="CS126" i="1" s="1"/>
  <c r="CT126" i="1" s="1"/>
  <c r="CU126" i="1" s="1"/>
  <c r="CV126" i="1" s="1"/>
  <c r="CO131" i="1"/>
  <c r="CP131" i="1" s="1"/>
  <c r="CQ131" i="1" s="1"/>
  <c r="CR131" i="1" s="1"/>
  <c r="CS131" i="1" s="1"/>
  <c r="CT131" i="1" s="1"/>
  <c r="CU131" i="1" s="1"/>
  <c r="CV131" i="1" s="1"/>
  <c r="CO133" i="1"/>
  <c r="CP133" i="1" s="1"/>
  <c r="CQ133" i="1" s="1"/>
  <c r="CR133" i="1" s="1"/>
  <c r="CS133" i="1" s="1"/>
  <c r="CT133" i="1" s="1"/>
  <c r="CU133" i="1" s="1"/>
  <c r="CV133" i="1" s="1"/>
  <c r="CO138" i="1"/>
  <c r="CP138" i="1" s="1"/>
  <c r="CQ138" i="1" s="1"/>
  <c r="CR138" i="1" s="1"/>
  <c r="CS138" i="1" s="1"/>
  <c r="CT138" i="1" s="1"/>
  <c r="CU138" i="1" s="1"/>
  <c r="CV138" i="1" s="1"/>
  <c r="CO139" i="1"/>
  <c r="CP139" i="1" s="1"/>
  <c r="CQ139" i="1" s="1"/>
  <c r="CR139" i="1" s="1"/>
  <c r="CS139" i="1" s="1"/>
  <c r="CT139" i="1" s="1"/>
  <c r="CU139" i="1" s="1"/>
  <c r="CV139" i="1" s="1"/>
  <c r="CO140" i="1"/>
  <c r="CP140" i="1" s="1"/>
  <c r="CQ140" i="1" s="1"/>
  <c r="CR140" i="1" s="1"/>
  <c r="CS140" i="1" s="1"/>
  <c r="CT140" i="1" s="1"/>
  <c r="CU140" i="1" s="1"/>
  <c r="CV140" i="1" s="1"/>
  <c r="CO144" i="1"/>
  <c r="CP144" i="1" s="1"/>
  <c r="CQ144" i="1" s="1"/>
  <c r="CR144" i="1" s="1"/>
  <c r="CS144" i="1" s="1"/>
  <c r="CT144" i="1" s="1"/>
  <c r="CU144" i="1" s="1"/>
  <c r="CV144" i="1" s="1"/>
  <c r="CO167" i="1"/>
  <c r="CP167" i="1" s="1"/>
  <c r="CQ167" i="1" s="1"/>
  <c r="CR167" i="1" s="1"/>
  <c r="CS167" i="1" s="1"/>
  <c r="CT167" i="1" s="1"/>
  <c r="CU167" i="1" s="1"/>
  <c r="CV167" i="1" s="1"/>
  <c r="CO175" i="1"/>
  <c r="CP175" i="1" s="1"/>
  <c r="CQ175" i="1" s="1"/>
  <c r="CR175" i="1" s="1"/>
  <c r="CS175" i="1" s="1"/>
  <c r="CT175" i="1" s="1"/>
  <c r="CU175" i="1" s="1"/>
  <c r="CV175" i="1" s="1"/>
  <c r="CO179" i="1"/>
  <c r="CP179" i="1" s="1"/>
  <c r="CQ179" i="1" s="1"/>
  <c r="CR179" i="1" s="1"/>
  <c r="CS179" i="1" s="1"/>
  <c r="CT179" i="1" s="1"/>
  <c r="CU179" i="1" s="1"/>
  <c r="CV179" i="1" s="1"/>
  <c r="CO182" i="1"/>
  <c r="CP182" i="1" s="1"/>
  <c r="CQ182" i="1" s="1"/>
  <c r="CR182" i="1" s="1"/>
  <c r="CS182" i="1" s="1"/>
  <c r="CT182" i="1" s="1"/>
  <c r="CU182" i="1" s="1"/>
  <c r="CV182" i="1" s="1"/>
  <c r="CO187" i="1"/>
  <c r="CP187" i="1" s="1"/>
  <c r="CQ187" i="1" s="1"/>
  <c r="CR187" i="1" s="1"/>
  <c r="CS187" i="1" s="1"/>
  <c r="CT187" i="1" s="1"/>
  <c r="CU187" i="1" s="1"/>
  <c r="CV187" i="1" s="1"/>
  <c r="CO188" i="1"/>
  <c r="CP188" i="1" s="1"/>
  <c r="CQ188" i="1" s="1"/>
  <c r="CR188" i="1" s="1"/>
  <c r="CS188" i="1" s="1"/>
  <c r="CT188" i="1" s="1"/>
  <c r="CU188" i="1" s="1"/>
  <c r="CV188" i="1" s="1"/>
  <c r="CO191" i="1"/>
  <c r="CP191" i="1" s="1"/>
  <c r="CQ191" i="1" s="1"/>
  <c r="CR191" i="1" s="1"/>
  <c r="CS191" i="1" s="1"/>
  <c r="CT191" i="1" s="1"/>
  <c r="CU191" i="1" s="1"/>
  <c r="CV191" i="1" s="1"/>
  <c r="CO192" i="1"/>
  <c r="CP192" i="1" s="1"/>
  <c r="CQ192" i="1" s="1"/>
  <c r="CR192" i="1" s="1"/>
  <c r="CS192" i="1" s="1"/>
  <c r="CT192" i="1" s="1"/>
  <c r="CU192" i="1" s="1"/>
  <c r="CV192" i="1" s="1"/>
  <c r="CO197" i="1"/>
  <c r="CP197" i="1" s="1"/>
  <c r="CQ197" i="1" s="1"/>
  <c r="CR197" i="1" s="1"/>
  <c r="CS197" i="1" s="1"/>
  <c r="CT197" i="1" s="1"/>
  <c r="CU197" i="1" s="1"/>
  <c r="CV197" i="1" s="1"/>
  <c r="CO199" i="1"/>
  <c r="CP199" i="1" s="1"/>
  <c r="CQ199" i="1" s="1"/>
  <c r="CR199" i="1" s="1"/>
  <c r="CS199" i="1" s="1"/>
  <c r="CT199" i="1" s="1"/>
  <c r="CU199" i="1" s="1"/>
  <c r="CV199" i="1" s="1"/>
  <c r="CO213" i="1"/>
  <c r="CP213" i="1" s="1"/>
  <c r="CQ213" i="1" s="1"/>
  <c r="CR213" i="1" s="1"/>
  <c r="CS213" i="1" s="1"/>
  <c r="CT213" i="1" s="1"/>
  <c r="CU213" i="1" s="1"/>
  <c r="CV213" i="1" s="1"/>
  <c r="CO214" i="1"/>
  <c r="CP214" i="1" s="1"/>
  <c r="CQ214" i="1" s="1"/>
  <c r="CR214" i="1" s="1"/>
  <c r="CS214" i="1" s="1"/>
  <c r="CT214" i="1" s="1"/>
  <c r="CU214" i="1" s="1"/>
  <c r="CV214" i="1" s="1"/>
  <c r="CO215" i="1"/>
  <c r="CP215" i="1" s="1"/>
  <c r="CQ215" i="1" s="1"/>
  <c r="CR215" i="1" s="1"/>
  <c r="CS215" i="1" s="1"/>
  <c r="CT215" i="1" s="1"/>
  <c r="CU215" i="1" s="1"/>
  <c r="CV215" i="1" s="1"/>
  <c r="CO220" i="1"/>
  <c r="CP220" i="1" s="1"/>
  <c r="CQ220" i="1" s="1"/>
  <c r="CR220" i="1" s="1"/>
  <c r="CS220" i="1" s="1"/>
  <c r="CT220" i="1" s="1"/>
  <c r="CU220" i="1" s="1"/>
  <c r="CV220" i="1" s="1"/>
  <c r="CO221" i="1"/>
  <c r="CP221" i="1" s="1"/>
  <c r="CQ221" i="1" s="1"/>
  <c r="CR221" i="1" s="1"/>
  <c r="CS221" i="1" s="1"/>
  <c r="CT221" i="1" s="1"/>
  <c r="CU221" i="1" s="1"/>
  <c r="CV221" i="1" s="1"/>
  <c r="CO223" i="1"/>
  <c r="CP223" i="1" s="1"/>
  <c r="CQ223" i="1" s="1"/>
  <c r="CR223" i="1" s="1"/>
  <c r="CS223" i="1" s="1"/>
  <c r="CT223" i="1" s="1"/>
  <c r="CU223" i="1" s="1"/>
  <c r="CV223" i="1" s="1"/>
  <c r="CO224" i="1"/>
  <c r="CP224" i="1" s="1"/>
  <c r="CQ224" i="1" s="1"/>
  <c r="CR224" i="1" s="1"/>
  <c r="CS224" i="1" s="1"/>
  <c r="CT224" i="1" s="1"/>
  <c r="CU224" i="1" s="1"/>
  <c r="CV224" i="1" s="1"/>
  <c r="CO252" i="1"/>
  <c r="CP252" i="1" s="1"/>
  <c r="CQ252" i="1" s="1"/>
  <c r="CR252" i="1" s="1"/>
  <c r="CS252" i="1" s="1"/>
  <c r="CT252" i="1" s="1"/>
  <c r="CU252" i="1" s="1"/>
  <c r="CV252" i="1" s="1"/>
  <c r="CO259" i="1"/>
  <c r="CP259" i="1" s="1"/>
  <c r="CQ259" i="1" s="1"/>
  <c r="CR259" i="1" s="1"/>
  <c r="CS259" i="1" s="1"/>
  <c r="CT259" i="1" s="1"/>
  <c r="CU259" i="1" s="1"/>
  <c r="CV259" i="1" s="1"/>
  <c r="CO261" i="1"/>
  <c r="CP261" i="1" s="1"/>
  <c r="CQ261" i="1" s="1"/>
  <c r="CR261" i="1" s="1"/>
  <c r="CS261" i="1" s="1"/>
  <c r="CT261" i="1" s="1"/>
  <c r="CU261" i="1" s="1"/>
  <c r="CV261" i="1" s="1"/>
  <c r="CO262" i="1"/>
  <c r="CP262" i="1" s="1"/>
  <c r="CQ262" i="1" s="1"/>
  <c r="CR262" i="1" s="1"/>
  <c r="CS262" i="1" s="1"/>
  <c r="CT262" i="1" s="1"/>
  <c r="CU262" i="1" s="1"/>
  <c r="CV262" i="1" s="1"/>
  <c r="CO263" i="1"/>
  <c r="CP263" i="1" s="1"/>
  <c r="CQ263" i="1" s="1"/>
  <c r="CR263" i="1" s="1"/>
  <c r="CS263" i="1" s="1"/>
  <c r="CT263" i="1" s="1"/>
  <c r="CU263" i="1" s="1"/>
  <c r="CV263" i="1" s="1"/>
  <c r="CO267" i="1"/>
  <c r="CP267" i="1" s="1"/>
  <c r="CQ267" i="1" s="1"/>
  <c r="CR267" i="1" s="1"/>
  <c r="CS267" i="1" s="1"/>
  <c r="CT267" i="1" s="1"/>
  <c r="CU267" i="1" s="1"/>
  <c r="CV267" i="1" s="1"/>
  <c r="CO268" i="1"/>
  <c r="CP268" i="1" s="1"/>
  <c r="CQ268" i="1" s="1"/>
  <c r="CR268" i="1" s="1"/>
  <c r="CS268" i="1" s="1"/>
  <c r="CT268" i="1" s="1"/>
  <c r="CU268" i="1" s="1"/>
  <c r="CV268" i="1" s="1"/>
  <c r="CO273" i="1"/>
  <c r="CP273" i="1" s="1"/>
  <c r="CQ273" i="1" s="1"/>
  <c r="CR273" i="1" s="1"/>
  <c r="CS273" i="1" s="1"/>
  <c r="CT273" i="1" s="1"/>
  <c r="CU273" i="1" s="1"/>
  <c r="CV273" i="1" s="1"/>
  <c r="CO293" i="1"/>
  <c r="CP293" i="1" s="1"/>
  <c r="CQ293" i="1" s="1"/>
  <c r="CR293" i="1" s="1"/>
  <c r="CS293" i="1" s="1"/>
  <c r="CT293" i="1" s="1"/>
  <c r="CU293" i="1" s="1"/>
  <c r="CV293" i="1" s="1"/>
  <c r="CO303" i="1"/>
  <c r="CP303" i="1" s="1"/>
  <c r="CQ303" i="1" s="1"/>
  <c r="CR303" i="1" s="1"/>
  <c r="CS303" i="1" s="1"/>
  <c r="CT303" i="1" s="1"/>
  <c r="CU303" i="1" s="1"/>
  <c r="CV303" i="1" s="1"/>
  <c r="CO307" i="1"/>
  <c r="CP307" i="1" s="1"/>
  <c r="CQ307" i="1" s="1"/>
  <c r="CR307" i="1" s="1"/>
  <c r="CS307" i="1" s="1"/>
  <c r="CT307" i="1" s="1"/>
  <c r="CU307" i="1" s="1"/>
  <c r="CV307" i="1" s="1"/>
  <c r="CO309" i="1"/>
  <c r="CP309" i="1" s="1"/>
  <c r="CQ309" i="1" s="1"/>
  <c r="CR309" i="1" s="1"/>
  <c r="CS309" i="1" s="1"/>
  <c r="CT309" i="1" s="1"/>
  <c r="CU309" i="1" s="1"/>
  <c r="CV309" i="1" s="1"/>
  <c r="CO311" i="1"/>
  <c r="CP311" i="1" s="1"/>
  <c r="CQ311" i="1" s="1"/>
  <c r="CR311" i="1" s="1"/>
  <c r="CS311" i="1" s="1"/>
  <c r="CT311" i="1" s="1"/>
  <c r="CU311" i="1" s="1"/>
  <c r="CV311" i="1" s="1"/>
  <c r="CO316" i="1"/>
  <c r="CP316" i="1" s="1"/>
  <c r="CQ316" i="1" s="1"/>
  <c r="CR316" i="1" s="1"/>
  <c r="CS316" i="1" s="1"/>
  <c r="CT316" i="1" s="1"/>
  <c r="CU316" i="1" s="1"/>
  <c r="CV316" i="1" s="1"/>
  <c r="CO323" i="1"/>
  <c r="CP323" i="1" s="1"/>
  <c r="CQ323" i="1" s="1"/>
  <c r="CR323" i="1" s="1"/>
  <c r="CS323" i="1" s="1"/>
  <c r="CT323" i="1" s="1"/>
  <c r="CU323" i="1" s="1"/>
  <c r="CV323" i="1" s="1"/>
  <c r="CO325" i="1"/>
  <c r="CP325" i="1" s="1"/>
  <c r="CQ325" i="1" s="1"/>
  <c r="CR325" i="1" s="1"/>
  <c r="CS325" i="1" s="1"/>
  <c r="CT325" i="1" s="1"/>
  <c r="CU325" i="1" s="1"/>
  <c r="CV325" i="1" s="1"/>
  <c r="CO326" i="1"/>
  <c r="CP326" i="1" s="1"/>
  <c r="CQ326" i="1" s="1"/>
  <c r="CR326" i="1" s="1"/>
  <c r="CS326" i="1" s="1"/>
  <c r="CT326" i="1" s="1"/>
  <c r="CU326" i="1" s="1"/>
  <c r="CV326" i="1" s="1"/>
  <c r="CO327" i="1"/>
  <c r="CP327" i="1" s="1"/>
  <c r="CQ327" i="1" s="1"/>
  <c r="CR327" i="1" s="1"/>
  <c r="CS327" i="1" s="1"/>
  <c r="CT327" i="1" s="1"/>
  <c r="CU327" i="1" s="1"/>
  <c r="CV327" i="1" s="1"/>
  <c r="CO333" i="1"/>
  <c r="CP333" i="1" s="1"/>
  <c r="CQ333" i="1" s="1"/>
  <c r="CR333" i="1" s="1"/>
  <c r="CS333" i="1" s="1"/>
  <c r="CT333" i="1" s="1"/>
  <c r="CU333" i="1" s="1"/>
  <c r="CV333" i="1" s="1"/>
  <c r="CO335" i="1"/>
  <c r="CP335" i="1" s="1"/>
  <c r="CQ335" i="1" s="1"/>
  <c r="CR335" i="1" s="1"/>
  <c r="CS335" i="1" s="1"/>
  <c r="CT335" i="1" s="1"/>
  <c r="CU335" i="1" s="1"/>
  <c r="CV335" i="1" s="1"/>
  <c r="CO340" i="1"/>
  <c r="CP340" i="1" s="1"/>
  <c r="CQ340" i="1" s="1"/>
  <c r="CR340" i="1" s="1"/>
  <c r="CS340" i="1" s="1"/>
  <c r="CT340" i="1" s="1"/>
  <c r="CU340" i="1" s="1"/>
  <c r="CV340" i="1" s="1"/>
  <c r="CO341" i="1"/>
  <c r="CP341" i="1" s="1"/>
  <c r="CQ341" i="1" s="1"/>
  <c r="CR341" i="1" s="1"/>
  <c r="CS341" i="1" s="1"/>
  <c r="CT341" i="1" s="1"/>
  <c r="CU341" i="1" s="1"/>
  <c r="CV341" i="1" s="1"/>
  <c r="CO347" i="1"/>
  <c r="CP347" i="1" s="1"/>
  <c r="CQ347" i="1" s="1"/>
  <c r="CR347" i="1" s="1"/>
  <c r="CS347" i="1" s="1"/>
  <c r="CT347" i="1" s="1"/>
  <c r="CU347" i="1" s="1"/>
  <c r="CV347" i="1" s="1"/>
  <c r="CO355" i="1"/>
  <c r="CP355" i="1" s="1"/>
  <c r="CQ355" i="1" s="1"/>
  <c r="CR355" i="1" s="1"/>
  <c r="CS355" i="1" s="1"/>
  <c r="CT355" i="1" s="1"/>
  <c r="CU355" i="1" s="1"/>
  <c r="CV355" i="1" s="1"/>
  <c r="CO361" i="1"/>
  <c r="CP361" i="1" s="1"/>
  <c r="CQ361" i="1" s="1"/>
  <c r="CR361" i="1" s="1"/>
  <c r="CS361" i="1" s="1"/>
  <c r="CT361" i="1" s="1"/>
  <c r="CU361" i="1" s="1"/>
  <c r="CV361" i="1" s="1"/>
  <c r="CO362" i="1"/>
  <c r="CP362" i="1" s="1"/>
  <c r="CQ362" i="1" s="1"/>
  <c r="CR362" i="1" s="1"/>
  <c r="CS362" i="1" s="1"/>
  <c r="CT362" i="1" s="1"/>
  <c r="CU362" i="1" s="1"/>
  <c r="CV362" i="1" s="1"/>
  <c r="CO367" i="1"/>
  <c r="CP367" i="1" s="1"/>
  <c r="CQ367" i="1" s="1"/>
  <c r="CR367" i="1" s="1"/>
  <c r="CS367" i="1" s="1"/>
  <c r="CT367" i="1" s="1"/>
  <c r="CU367" i="1" s="1"/>
  <c r="CV367" i="1" s="1"/>
  <c r="CO375" i="1"/>
  <c r="CP375" i="1" s="1"/>
  <c r="CQ375" i="1" s="1"/>
  <c r="CR375" i="1" s="1"/>
  <c r="CS375" i="1" s="1"/>
  <c r="CT375" i="1" s="1"/>
  <c r="CU375" i="1" s="1"/>
  <c r="CV375" i="1" s="1"/>
  <c r="CO387" i="1"/>
  <c r="CP387" i="1" s="1"/>
  <c r="CQ387" i="1" s="1"/>
  <c r="CR387" i="1" s="1"/>
  <c r="CS387" i="1" s="1"/>
  <c r="CT387" i="1" s="1"/>
  <c r="CU387" i="1" s="1"/>
  <c r="CV387" i="1" s="1"/>
  <c r="CO391" i="1"/>
  <c r="CP391" i="1" s="1"/>
  <c r="CQ391" i="1" s="1"/>
  <c r="CR391" i="1" s="1"/>
  <c r="CS391" i="1" s="1"/>
  <c r="CT391" i="1" s="1"/>
  <c r="CU391" i="1" s="1"/>
  <c r="CV391" i="1" s="1"/>
  <c r="CO399" i="1"/>
  <c r="CP399" i="1" s="1"/>
  <c r="CQ399" i="1" s="1"/>
  <c r="CR399" i="1" s="1"/>
  <c r="CS399" i="1" s="1"/>
  <c r="CT399" i="1" s="1"/>
  <c r="CU399" i="1" s="1"/>
  <c r="CV399" i="1" s="1"/>
  <c r="CO403" i="1"/>
  <c r="CP403" i="1" s="1"/>
  <c r="CQ403" i="1" s="1"/>
  <c r="CR403" i="1" s="1"/>
  <c r="CS403" i="1" s="1"/>
  <c r="CT403" i="1" s="1"/>
  <c r="CU403" i="1" s="1"/>
  <c r="CV403" i="1" s="1"/>
  <c r="CO405" i="1"/>
  <c r="CP405" i="1" s="1"/>
  <c r="CQ405" i="1" s="1"/>
  <c r="CR405" i="1" s="1"/>
  <c r="CS405" i="1" s="1"/>
  <c r="CT405" i="1" s="1"/>
  <c r="CU405" i="1" s="1"/>
  <c r="CV405" i="1" s="1"/>
  <c r="CO419" i="1"/>
  <c r="CP419" i="1" s="1"/>
  <c r="CQ419" i="1" s="1"/>
  <c r="CR419" i="1" s="1"/>
  <c r="CS419" i="1" s="1"/>
  <c r="CT419" i="1" s="1"/>
  <c r="CU419" i="1" s="1"/>
  <c r="CV419" i="1" s="1"/>
  <c r="CO420" i="1"/>
  <c r="CP420" i="1" s="1"/>
  <c r="CQ420" i="1" s="1"/>
  <c r="CR420" i="1" s="1"/>
  <c r="CS420" i="1" s="1"/>
  <c r="CT420" i="1" s="1"/>
  <c r="CU420" i="1" s="1"/>
  <c r="CV420" i="1" s="1"/>
  <c r="CO421" i="1"/>
  <c r="CP421" i="1" s="1"/>
  <c r="CQ421" i="1" s="1"/>
  <c r="CR421" i="1" s="1"/>
  <c r="CS421" i="1" s="1"/>
  <c r="CT421" i="1" s="1"/>
  <c r="CU421" i="1" s="1"/>
  <c r="CV421" i="1" s="1"/>
  <c r="CO422" i="1"/>
  <c r="CP422" i="1" s="1"/>
  <c r="CQ422" i="1" s="1"/>
  <c r="CR422" i="1" s="1"/>
  <c r="CS422" i="1" s="1"/>
  <c r="CT422" i="1" s="1"/>
  <c r="CU422" i="1" s="1"/>
  <c r="CV422" i="1" s="1"/>
  <c r="CO425" i="1"/>
  <c r="CP425" i="1" s="1"/>
  <c r="CQ425" i="1" s="1"/>
  <c r="CR425" i="1" s="1"/>
  <c r="CS425" i="1" s="1"/>
  <c r="CT425" i="1" s="1"/>
  <c r="CU425" i="1" s="1"/>
  <c r="CV425" i="1" s="1"/>
  <c r="CO428" i="1"/>
  <c r="CP428" i="1" s="1"/>
  <c r="CQ428" i="1" s="1"/>
  <c r="CR428" i="1" s="1"/>
  <c r="CS428" i="1" s="1"/>
  <c r="CT428" i="1" s="1"/>
  <c r="CU428" i="1" s="1"/>
  <c r="CV428" i="1" s="1"/>
  <c r="CO429" i="1"/>
  <c r="CP429" i="1" s="1"/>
  <c r="CQ429" i="1" s="1"/>
  <c r="CR429" i="1" s="1"/>
  <c r="CS429" i="1" s="1"/>
  <c r="CT429" i="1" s="1"/>
  <c r="CU429" i="1" s="1"/>
  <c r="CV429" i="1" s="1"/>
  <c r="CO435" i="1"/>
  <c r="CP435" i="1" s="1"/>
  <c r="CQ435" i="1" s="1"/>
  <c r="CR435" i="1" s="1"/>
  <c r="CS435" i="1" s="1"/>
  <c r="CT435" i="1" s="1"/>
  <c r="CU435" i="1" s="1"/>
  <c r="CV435" i="1" s="1"/>
  <c r="CO439" i="1"/>
  <c r="CP439" i="1" s="1"/>
  <c r="CQ439" i="1" s="1"/>
  <c r="CR439" i="1" s="1"/>
  <c r="CS439" i="1" s="1"/>
  <c r="CT439" i="1" s="1"/>
  <c r="CU439" i="1" s="1"/>
  <c r="CV439" i="1" s="1"/>
  <c r="CO453" i="1"/>
  <c r="CP453" i="1" s="1"/>
  <c r="CQ453" i="1" s="1"/>
  <c r="CR453" i="1" s="1"/>
  <c r="CS453" i="1" s="1"/>
  <c r="CT453" i="1" s="1"/>
  <c r="CU453" i="1" s="1"/>
  <c r="CV453" i="1" s="1"/>
  <c r="CO454" i="1"/>
  <c r="CP454" i="1" s="1"/>
  <c r="CQ454" i="1" s="1"/>
  <c r="CR454" i="1" s="1"/>
  <c r="CS454" i="1" s="1"/>
  <c r="CT454" i="1" s="1"/>
  <c r="CU454" i="1" s="1"/>
  <c r="CV454" i="1" s="1"/>
  <c r="CO469" i="1"/>
  <c r="CP469" i="1" s="1"/>
  <c r="CQ469" i="1" s="1"/>
  <c r="CR469" i="1" s="1"/>
  <c r="CS469" i="1" s="1"/>
  <c r="CT469" i="1" s="1"/>
  <c r="CU469" i="1" s="1"/>
  <c r="CV469" i="1" s="1"/>
  <c r="CO470" i="1"/>
  <c r="CP470" i="1" s="1"/>
  <c r="CQ470" i="1" s="1"/>
  <c r="CR470" i="1" s="1"/>
  <c r="CS470" i="1" s="1"/>
  <c r="CT470" i="1" s="1"/>
  <c r="CU470" i="1" s="1"/>
  <c r="CV470" i="1" s="1"/>
  <c r="CO471" i="1"/>
  <c r="CP471" i="1" s="1"/>
  <c r="CQ471" i="1" s="1"/>
  <c r="CR471" i="1" s="1"/>
  <c r="CS471" i="1" s="1"/>
  <c r="CT471" i="1" s="1"/>
  <c r="CU471" i="1" s="1"/>
  <c r="CV471" i="1" s="1"/>
  <c r="CO473" i="1"/>
  <c r="CP473" i="1" s="1"/>
  <c r="CQ473" i="1" s="1"/>
  <c r="CR473" i="1" s="1"/>
  <c r="CS473" i="1" s="1"/>
  <c r="CT473" i="1" s="1"/>
  <c r="CU473" i="1" s="1"/>
  <c r="CV473" i="1" s="1"/>
  <c r="CO477" i="1"/>
  <c r="CP477" i="1" s="1"/>
  <c r="CQ477" i="1" s="1"/>
  <c r="CR477" i="1" s="1"/>
  <c r="CS477" i="1" s="1"/>
  <c r="CT477" i="1" s="1"/>
  <c r="CU477" i="1" s="1"/>
  <c r="CV477" i="1" s="1"/>
  <c r="CO486" i="1"/>
  <c r="CP486" i="1" s="1"/>
  <c r="CQ486" i="1" s="1"/>
  <c r="CR486" i="1" s="1"/>
  <c r="CS486" i="1" s="1"/>
  <c r="CT486" i="1" s="1"/>
  <c r="CU486" i="1" s="1"/>
  <c r="CV486" i="1" s="1"/>
  <c r="CO493" i="1"/>
  <c r="CP493" i="1" s="1"/>
  <c r="CQ493" i="1" s="1"/>
  <c r="CR493" i="1" s="1"/>
  <c r="CS493" i="1" s="1"/>
  <c r="CT493" i="1" s="1"/>
  <c r="CU493" i="1" s="1"/>
  <c r="CV493" i="1" s="1"/>
  <c r="CO494" i="1"/>
  <c r="CP494" i="1" s="1"/>
  <c r="CQ494" i="1" s="1"/>
  <c r="CR494" i="1" s="1"/>
  <c r="CS494" i="1" s="1"/>
  <c r="CT494" i="1" s="1"/>
  <c r="CU494" i="1" s="1"/>
  <c r="CV494" i="1" s="1"/>
  <c r="CO495" i="1"/>
  <c r="CP495" i="1" s="1"/>
  <c r="CQ495" i="1" s="1"/>
  <c r="CR495" i="1" s="1"/>
  <c r="CS495" i="1" s="1"/>
  <c r="CT495" i="1" s="1"/>
  <c r="CU495" i="1" s="1"/>
  <c r="CV495" i="1" s="1"/>
  <c r="CO498" i="1"/>
  <c r="CP498" i="1" s="1"/>
  <c r="CQ498" i="1" s="1"/>
  <c r="CR498" i="1" s="1"/>
  <c r="CS498" i="1" s="1"/>
  <c r="CT498" i="1" s="1"/>
  <c r="CU498" i="1" s="1"/>
  <c r="CV498" i="1" s="1"/>
  <c r="CO501" i="1"/>
  <c r="CP501" i="1" s="1"/>
  <c r="CQ501" i="1" s="1"/>
  <c r="CR501" i="1" s="1"/>
  <c r="CS501" i="1" s="1"/>
  <c r="CT501" i="1" s="1"/>
  <c r="CU501" i="1" s="1"/>
  <c r="CV501" i="1" s="1"/>
  <c r="CO502" i="1"/>
  <c r="CP502" i="1" s="1"/>
  <c r="CQ502" i="1" s="1"/>
  <c r="CR502" i="1" s="1"/>
  <c r="CS502" i="1" s="1"/>
  <c r="CT502" i="1" s="1"/>
  <c r="CU502" i="1" s="1"/>
  <c r="CV502" i="1" s="1"/>
  <c r="CO503" i="1"/>
  <c r="CP503" i="1" s="1"/>
  <c r="CQ503" i="1" s="1"/>
  <c r="CR503" i="1" s="1"/>
  <c r="CS503" i="1" s="1"/>
  <c r="CT503" i="1" s="1"/>
  <c r="CU503" i="1" s="1"/>
  <c r="CV503" i="1" s="1"/>
  <c r="CO505" i="1"/>
  <c r="CP505" i="1" s="1"/>
  <c r="CQ505" i="1" s="1"/>
  <c r="CR505" i="1" s="1"/>
  <c r="CS505" i="1" s="1"/>
  <c r="CT505" i="1" s="1"/>
  <c r="CU505" i="1" s="1"/>
  <c r="CV505" i="1" s="1"/>
  <c r="CO511" i="1"/>
  <c r="CP511" i="1" s="1"/>
  <c r="CQ511" i="1" s="1"/>
  <c r="CR511" i="1" s="1"/>
  <c r="CS511" i="1" s="1"/>
  <c r="CT511" i="1" s="1"/>
  <c r="CU511" i="1" s="1"/>
  <c r="CV511" i="1" s="1"/>
  <c r="CO524" i="1"/>
  <c r="CP524" i="1" s="1"/>
  <c r="CQ524" i="1" s="1"/>
  <c r="CR524" i="1" s="1"/>
  <c r="CS524" i="1" s="1"/>
  <c r="CT524" i="1" s="1"/>
  <c r="CU524" i="1" s="1"/>
  <c r="CV524" i="1" s="1"/>
  <c r="CO525" i="1"/>
  <c r="CP525" i="1" s="1"/>
  <c r="CQ525" i="1" s="1"/>
  <c r="CR525" i="1" s="1"/>
  <c r="CS525" i="1" s="1"/>
  <c r="CT525" i="1" s="1"/>
  <c r="CU525" i="1" s="1"/>
  <c r="CV525" i="1" s="1"/>
  <c r="CO531" i="1"/>
  <c r="CP531" i="1" s="1"/>
  <c r="CQ531" i="1" s="1"/>
  <c r="CR531" i="1" s="1"/>
  <c r="CS531" i="1" s="1"/>
  <c r="CT531" i="1" s="1"/>
  <c r="CU531" i="1" s="1"/>
  <c r="CV531" i="1" s="1"/>
  <c r="CO533" i="1"/>
  <c r="CP533" i="1" s="1"/>
  <c r="CQ533" i="1" s="1"/>
  <c r="CR533" i="1" s="1"/>
  <c r="CS533" i="1" s="1"/>
  <c r="CT533" i="1" s="1"/>
  <c r="CU533" i="1" s="1"/>
  <c r="CV533" i="1" s="1"/>
  <c r="CO534" i="1"/>
  <c r="CP534" i="1" s="1"/>
  <c r="CQ534" i="1" s="1"/>
  <c r="CR534" i="1" s="1"/>
  <c r="CS534" i="1" s="1"/>
  <c r="CT534" i="1" s="1"/>
  <c r="CU534" i="1" s="1"/>
  <c r="CV534" i="1" s="1"/>
  <c r="CO537" i="1"/>
  <c r="CP537" i="1" s="1"/>
  <c r="CQ537" i="1" s="1"/>
  <c r="CR537" i="1" s="1"/>
  <c r="CS537" i="1" s="1"/>
  <c r="CT537" i="1" s="1"/>
  <c r="CU537" i="1" s="1"/>
  <c r="CV537" i="1" s="1"/>
  <c r="CO539" i="1"/>
  <c r="CP539" i="1" s="1"/>
  <c r="CQ539" i="1" s="1"/>
  <c r="CR539" i="1" s="1"/>
  <c r="CS539" i="1" s="1"/>
  <c r="CT539" i="1" s="1"/>
  <c r="CU539" i="1" s="1"/>
  <c r="CV539" i="1" s="1"/>
  <c r="CO540" i="1"/>
  <c r="CP540" i="1" s="1"/>
  <c r="CQ540" i="1" s="1"/>
  <c r="CR540" i="1" s="1"/>
  <c r="CS540" i="1" s="1"/>
  <c r="CT540" i="1" s="1"/>
  <c r="CU540" i="1" s="1"/>
  <c r="CV540" i="1" s="1"/>
  <c r="CO549" i="1"/>
  <c r="CP549" i="1" s="1"/>
  <c r="CQ549" i="1" s="1"/>
  <c r="CR549" i="1" s="1"/>
  <c r="CS549" i="1" s="1"/>
  <c r="CT549" i="1" s="1"/>
  <c r="CU549" i="1" s="1"/>
  <c r="CV549" i="1" s="1"/>
  <c r="CO563" i="1"/>
  <c r="CP563" i="1" s="1"/>
  <c r="CQ563" i="1" s="1"/>
  <c r="CR563" i="1" s="1"/>
  <c r="CS563" i="1" s="1"/>
  <c r="CT563" i="1" s="1"/>
  <c r="CU563" i="1" s="1"/>
  <c r="CV563" i="1" s="1"/>
  <c r="CO571" i="1"/>
  <c r="CP571" i="1" s="1"/>
  <c r="CQ571" i="1" s="1"/>
  <c r="CR571" i="1" s="1"/>
  <c r="CS571" i="1" s="1"/>
  <c r="CT571" i="1" s="1"/>
  <c r="CU571" i="1" s="1"/>
  <c r="CV571" i="1" s="1"/>
  <c r="CO575" i="1"/>
  <c r="CP575" i="1" s="1"/>
  <c r="CQ575" i="1" s="1"/>
  <c r="CR575" i="1" s="1"/>
  <c r="CS575" i="1" s="1"/>
  <c r="CT575" i="1" s="1"/>
  <c r="CU575" i="1" s="1"/>
  <c r="CV575" i="1" s="1"/>
  <c r="CO580" i="1"/>
  <c r="CP580" i="1" s="1"/>
  <c r="CQ580" i="1" s="1"/>
  <c r="CR580" i="1" s="1"/>
  <c r="CS580" i="1" s="1"/>
  <c r="CT580" i="1" s="1"/>
  <c r="CU580" i="1" s="1"/>
  <c r="CV580" i="1" s="1"/>
  <c r="CO581" i="1"/>
  <c r="CP581" i="1" s="1"/>
  <c r="CQ581" i="1" s="1"/>
  <c r="CR581" i="1" s="1"/>
  <c r="CS581" i="1" s="1"/>
  <c r="CT581" i="1" s="1"/>
  <c r="CU581" i="1" s="1"/>
  <c r="CV581" i="1" s="1"/>
  <c r="CB140" i="1"/>
  <c r="CC140" i="1" s="1"/>
  <c r="CD140" i="1" s="1"/>
  <c r="CE140" i="1" s="1"/>
  <c r="CF140" i="1" s="1"/>
  <c r="CG140" i="1" s="1"/>
  <c r="CH140" i="1" s="1"/>
  <c r="CI140" i="1" s="1"/>
  <c r="CB179" i="1"/>
  <c r="CC179" i="1" s="1"/>
  <c r="CD179" i="1" s="1"/>
  <c r="CE179" i="1" s="1"/>
  <c r="CF179" i="1" s="1"/>
  <c r="CG179" i="1" s="1"/>
  <c r="CH179" i="1" s="1"/>
  <c r="CI179" i="1" s="1"/>
  <c r="CB181" i="1"/>
  <c r="CC181" i="1" s="1"/>
  <c r="CD181" i="1" s="1"/>
  <c r="CE181" i="1" s="1"/>
  <c r="CF181" i="1" s="1"/>
  <c r="CG181" i="1" s="1"/>
  <c r="CH181" i="1" s="1"/>
  <c r="CI181" i="1" s="1"/>
  <c r="CB191" i="1"/>
  <c r="CC191" i="1" s="1"/>
  <c r="CD191" i="1" s="1"/>
  <c r="CE191" i="1" s="1"/>
  <c r="CF191" i="1" s="1"/>
  <c r="CG191" i="1" s="1"/>
  <c r="CH191" i="1" s="1"/>
  <c r="CI191" i="1" s="1"/>
  <c r="CB197" i="1"/>
  <c r="CC197" i="1" s="1"/>
  <c r="CD197" i="1" s="1"/>
  <c r="CE197" i="1" s="1"/>
  <c r="CF197" i="1" s="1"/>
  <c r="CG197" i="1" s="1"/>
  <c r="CH197" i="1" s="1"/>
  <c r="CI197" i="1" s="1"/>
  <c r="CB199" i="1"/>
  <c r="CC199" i="1" s="1"/>
  <c r="CD199" i="1" s="1"/>
  <c r="CE199" i="1" s="1"/>
  <c r="CF199" i="1" s="1"/>
  <c r="CG199" i="1" s="1"/>
  <c r="CH199" i="1" s="1"/>
  <c r="CI199" i="1" s="1"/>
  <c r="CB200" i="1"/>
  <c r="CC200" i="1" s="1"/>
  <c r="CD200" i="1" s="1"/>
  <c r="CE200" i="1" s="1"/>
  <c r="CF200" i="1" s="1"/>
  <c r="CG200" i="1" s="1"/>
  <c r="CH200" i="1" s="1"/>
  <c r="CI200" i="1" s="1"/>
  <c r="CB202" i="1"/>
  <c r="CC202" i="1" s="1"/>
  <c r="CD202" i="1" s="1"/>
  <c r="CE202" i="1" s="1"/>
  <c r="CF202" i="1" s="1"/>
  <c r="CG202" i="1" s="1"/>
  <c r="CH202" i="1" s="1"/>
  <c r="CI202" i="1" s="1"/>
  <c r="CB207" i="1"/>
  <c r="CC207" i="1" s="1"/>
  <c r="CD207" i="1" s="1"/>
  <c r="CE207" i="1" s="1"/>
  <c r="CF207" i="1" s="1"/>
  <c r="CG207" i="1" s="1"/>
  <c r="CH207" i="1" s="1"/>
  <c r="CI207" i="1" s="1"/>
  <c r="CB220" i="1"/>
  <c r="CC220" i="1" s="1"/>
  <c r="CD220" i="1" s="1"/>
  <c r="CE220" i="1" s="1"/>
  <c r="CF220" i="1" s="1"/>
  <c r="CG220" i="1" s="1"/>
  <c r="CH220" i="1" s="1"/>
  <c r="CI220" i="1" s="1"/>
  <c r="CB222" i="1"/>
  <c r="CC222" i="1" s="1"/>
  <c r="CD222" i="1" s="1"/>
  <c r="CE222" i="1" s="1"/>
  <c r="CF222" i="1" s="1"/>
  <c r="CG222" i="1" s="1"/>
  <c r="CH222" i="1" s="1"/>
  <c r="CI222" i="1" s="1"/>
  <c r="CB229" i="1"/>
  <c r="CC229" i="1" s="1"/>
  <c r="CD229" i="1" s="1"/>
  <c r="CE229" i="1" s="1"/>
  <c r="CF229" i="1" s="1"/>
  <c r="CG229" i="1" s="1"/>
  <c r="CH229" i="1" s="1"/>
  <c r="CI229" i="1" s="1"/>
  <c r="CB237" i="1"/>
  <c r="CC237" i="1" s="1"/>
  <c r="CD237" i="1" s="1"/>
  <c r="CE237" i="1" s="1"/>
  <c r="CF237" i="1" s="1"/>
  <c r="CG237" i="1" s="1"/>
  <c r="CH237" i="1" s="1"/>
  <c r="CI237" i="1" s="1"/>
  <c r="CB238" i="1"/>
  <c r="CC238" i="1" s="1"/>
  <c r="CD238" i="1" s="1"/>
  <c r="CE238" i="1" s="1"/>
  <c r="CF238" i="1" s="1"/>
  <c r="CG238" i="1" s="1"/>
  <c r="CH238" i="1" s="1"/>
  <c r="CI238" i="1" s="1"/>
  <c r="CB242" i="1"/>
  <c r="CC242" i="1" s="1"/>
  <c r="CD242" i="1" s="1"/>
  <c r="CE242" i="1" s="1"/>
  <c r="CF242" i="1" s="1"/>
  <c r="CG242" i="1" s="1"/>
  <c r="CH242" i="1" s="1"/>
  <c r="CI242" i="1" s="1"/>
  <c r="CB243" i="1"/>
  <c r="CC243" i="1" s="1"/>
  <c r="CD243" i="1" s="1"/>
  <c r="CE243" i="1" s="1"/>
  <c r="CF243" i="1" s="1"/>
  <c r="CG243" i="1" s="1"/>
  <c r="CH243" i="1" s="1"/>
  <c r="CI243" i="1" s="1"/>
  <c r="CB250" i="1"/>
  <c r="CC250" i="1" s="1"/>
  <c r="CD250" i="1" s="1"/>
  <c r="CE250" i="1" s="1"/>
  <c r="CF250" i="1" s="1"/>
  <c r="CG250" i="1" s="1"/>
  <c r="CH250" i="1" s="1"/>
  <c r="CI250" i="1" s="1"/>
  <c r="CB255" i="1"/>
  <c r="CC255" i="1" s="1"/>
  <c r="CD255" i="1" s="1"/>
  <c r="CE255" i="1" s="1"/>
  <c r="CF255" i="1" s="1"/>
  <c r="CG255" i="1" s="1"/>
  <c r="CH255" i="1" s="1"/>
  <c r="CI255" i="1" s="1"/>
  <c r="CB306" i="1"/>
  <c r="CC306" i="1" s="1"/>
  <c r="CD306" i="1" s="1"/>
  <c r="CE306" i="1" s="1"/>
  <c r="CF306" i="1" s="1"/>
  <c r="CG306" i="1" s="1"/>
  <c r="CH306" i="1" s="1"/>
  <c r="CI306" i="1" s="1"/>
  <c r="CB308" i="1"/>
  <c r="CC308" i="1" s="1"/>
  <c r="CD308" i="1" s="1"/>
  <c r="CE308" i="1" s="1"/>
  <c r="CF308" i="1" s="1"/>
  <c r="CG308" i="1" s="1"/>
  <c r="CH308" i="1" s="1"/>
  <c r="CI308" i="1" s="1"/>
  <c r="CB313" i="1"/>
  <c r="CC313" i="1" s="1"/>
  <c r="CD313" i="1" s="1"/>
  <c r="CE313" i="1" s="1"/>
  <c r="CF313" i="1" s="1"/>
  <c r="CG313" i="1" s="1"/>
  <c r="CH313" i="1" s="1"/>
  <c r="CI313" i="1" s="1"/>
  <c r="CB316" i="1"/>
  <c r="CC316" i="1" s="1"/>
  <c r="CD316" i="1" s="1"/>
  <c r="CE316" i="1" s="1"/>
  <c r="CF316" i="1" s="1"/>
  <c r="CG316" i="1" s="1"/>
  <c r="CH316" i="1" s="1"/>
  <c r="CI316" i="1" s="1"/>
  <c r="CB321" i="1"/>
  <c r="CC321" i="1" s="1"/>
  <c r="CD321" i="1" s="1"/>
  <c r="CE321" i="1" s="1"/>
  <c r="CF321" i="1" s="1"/>
  <c r="CG321" i="1" s="1"/>
  <c r="CH321" i="1" s="1"/>
  <c r="CI321" i="1" s="1"/>
  <c r="CB341" i="1"/>
  <c r="CC341" i="1" s="1"/>
  <c r="CD341" i="1" s="1"/>
  <c r="CE341" i="1" s="1"/>
  <c r="CF341" i="1" s="1"/>
  <c r="CG341" i="1" s="1"/>
  <c r="CH341" i="1" s="1"/>
  <c r="CI341" i="1" s="1"/>
  <c r="CB351" i="1"/>
  <c r="CC351" i="1" s="1"/>
  <c r="CD351" i="1" s="1"/>
  <c r="CE351" i="1" s="1"/>
  <c r="CF351" i="1" s="1"/>
  <c r="CG351" i="1" s="1"/>
  <c r="CH351" i="1" s="1"/>
  <c r="CI351" i="1" s="1"/>
  <c r="CB355" i="1"/>
  <c r="CC355" i="1" s="1"/>
  <c r="CD355" i="1" s="1"/>
  <c r="CE355" i="1" s="1"/>
  <c r="CF355" i="1" s="1"/>
  <c r="CG355" i="1" s="1"/>
  <c r="CH355" i="1" s="1"/>
  <c r="CI355" i="1" s="1"/>
  <c r="CB358" i="1"/>
  <c r="CC358" i="1" s="1"/>
  <c r="CD358" i="1" s="1"/>
  <c r="CE358" i="1" s="1"/>
  <c r="CF358" i="1" s="1"/>
  <c r="CG358" i="1" s="1"/>
  <c r="CH358" i="1" s="1"/>
  <c r="CI358" i="1" s="1"/>
  <c r="CB365" i="1"/>
  <c r="CC365" i="1" s="1"/>
  <c r="CD365" i="1" s="1"/>
  <c r="CE365" i="1" s="1"/>
  <c r="CF365" i="1" s="1"/>
  <c r="CG365" i="1" s="1"/>
  <c r="CH365" i="1" s="1"/>
  <c r="CI365" i="1" s="1"/>
  <c r="CB370" i="1"/>
  <c r="CC370" i="1" s="1"/>
  <c r="CD370" i="1" s="1"/>
  <c r="CE370" i="1" s="1"/>
  <c r="CF370" i="1" s="1"/>
  <c r="CG370" i="1" s="1"/>
  <c r="CH370" i="1" s="1"/>
  <c r="CI370" i="1" s="1"/>
  <c r="CB371" i="1"/>
  <c r="CC371" i="1" s="1"/>
  <c r="CD371" i="1" s="1"/>
  <c r="CE371" i="1" s="1"/>
  <c r="CF371" i="1" s="1"/>
  <c r="CG371" i="1" s="1"/>
  <c r="CH371" i="1" s="1"/>
  <c r="CI371" i="1" s="1"/>
  <c r="CB377" i="1"/>
  <c r="CC377" i="1" s="1"/>
  <c r="CD377" i="1" s="1"/>
  <c r="CE377" i="1" s="1"/>
  <c r="CF377" i="1" s="1"/>
  <c r="CG377" i="1" s="1"/>
  <c r="CH377" i="1" s="1"/>
  <c r="CI377" i="1" s="1"/>
  <c r="CB383" i="1"/>
  <c r="CC383" i="1" s="1"/>
  <c r="CD383" i="1" s="1"/>
  <c r="CE383" i="1" s="1"/>
  <c r="CF383" i="1" s="1"/>
  <c r="CG383" i="1" s="1"/>
  <c r="CH383" i="1" s="1"/>
  <c r="CI383" i="1" s="1"/>
  <c r="CB398" i="1"/>
  <c r="CC398" i="1" s="1"/>
  <c r="CD398" i="1" s="1"/>
  <c r="CE398" i="1" s="1"/>
  <c r="CF398" i="1" s="1"/>
  <c r="CG398" i="1" s="1"/>
  <c r="CH398" i="1" s="1"/>
  <c r="CI398" i="1" s="1"/>
  <c r="CB404" i="1"/>
  <c r="CC404" i="1" s="1"/>
  <c r="CD404" i="1" s="1"/>
  <c r="CE404" i="1" s="1"/>
  <c r="CF404" i="1" s="1"/>
  <c r="CG404" i="1" s="1"/>
  <c r="CH404" i="1" s="1"/>
  <c r="CI404" i="1" s="1"/>
  <c r="CB405" i="1"/>
  <c r="CC405" i="1" s="1"/>
  <c r="CD405" i="1" s="1"/>
  <c r="CE405" i="1" s="1"/>
  <c r="CF405" i="1" s="1"/>
  <c r="CG405" i="1" s="1"/>
  <c r="CH405" i="1" s="1"/>
  <c r="CI405" i="1" s="1"/>
  <c r="CB407" i="1"/>
  <c r="CC407" i="1" s="1"/>
  <c r="CD407" i="1" s="1"/>
  <c r="CE407" i="1" s="1"/>
  <c r="CF407" i="1" s="1"/>
  <c r="CG407" i="1" s="1"/>
  <c r="CH407" i="1" s="1"/>
  <c r="CI407" i="1" s="1"/>
  <c r="CB411" i="1"/>
  <c r="CC411" i="1" s="1"/>
  <c r="CD411" i="1" s="1"/>
  <c r="CE411" i="1" s="1"/>
  <c r="CF411" i="1" s="1"/>
  <c r="CG411" i="1" s="1"/>
  <c r="CH411" i="1" s="1"/>
  <c r="CI411" i="1" s="1"/>
  <c r="CB413" i="1"/>
  <c r="CC413" i="1" s="1"/>
  <c r="CD413" i="1" s="1"/>
  <c r="CE413" i="1" s="1"/>
  <c r="CF413" i="1" s="1"/>
  <c r="CG413" i="1" s="1"/>
  <c r="CH413" i="1" s="1"/>
  <c r="CI413" i="1" s="1"/>
  <c r="CB417" i="1"/>
  <c r="CC417" i="1" s="1"/>
  <c r="CD417" i="1" s="1"/>
  <c r="CE417" i="1" s="1"/>
  <c r="CF417" i="1" s="1"/>
  <c r="CG417" i="1" s="1"/>
  <c r="CH417" i="1" s="1"/>
  <c r="CI417" i="1" s="1"/>
  <c r="CB418" i="1"/>
  <c r="CC418" i="1" s="1"/>
  <c r="CD418" i="1" s="1"/>
  <c r="CE418" i="1" s="1"/>
  <c r="CF418" i="1" s="1"/>
  <c r="CG418" i="1" s="1"/>
  <c r="CH418" i="1" s="1"/>
  <c r="CI418" i="1" s="1"/>
  <c r="CB430" i="1"/>
  <c r="CC430" i="1" s="1"/>
  <c r="CD430" i="1" s="1"/>
  <c r="CE430" i="1" s="1"/>
  <c r="CF430" i="1" s="1"/>
  <c r="CG430" i="1" s="1"/>
  <c r="CH430" i="1" s="1"/>
  <c r="CI430" i="1" s="1"/>
  <c r="CB443" i="1"/>
  <c r="CC443" i="1" s="1"/>
  <c r="CD443" i="1" s="1"/>
  <c r="CE443" i="1" s="1"/>
  <c r="CF443" i="1" s="1"/>
  <c r="CG443" i="1" s="1"/>
  <c r="CH443" i="1" s="1"/>
  <c r="CI443" i="1" s="1"/>
  <c r="CB446" i="1"/>
  <c r="CC446" i="1" s="1"/>
  <c r="CD446" i="1" s="1"/>
  <c r="CE446" i="1" s="1"/>
  <c r="CF446" i="1" s="1"/>
  <c r="CG446" i="1" s="1"/>
  <c r="CH446" i="1" s="1"/>
  <c r="CI446" i="1" s="1"/>
  <c r="CB447" i="1"/>
  <c r="CC447" i="1" s="1"/>
  <c r="CD447" i="1" s="1"/>
  <c r="CE447" i="1" s="1"/>
  <c r="CF447" i="1" s="1"/>
  <c r="CG447" i="1" s="1"/>
  <c r="CH447" i="1" s="1"/>
  <c r="CI447" i="1" s="1"/>
  <c r="CB449" i="1"/>
  <c r="CC449" i="1" s="1"/>
  <c r="CD449" i="1" s="1"/>
  <c r="CE449" i="1" s="1"/>
  <c r="CF449" i="1" s="1"/>
  <c r="CG449" i="1" s="1"/>
  <c r="CH449" i="1" s="1"/>
  <c r="CI449" i="1" s="1"/>
  <c r="CB451" i="1"/>
  <c r="CC451" i="1" s="1"/>
  <c r="CD451" i="1" s="1"/>
  <c r="CE451" i="1" s="1"/>
  <c r="CF451" i="1" s="1"/>
  <c r="CG451" i="1" s="1"/>
  <c r="CH451" i="1" s="1"/>
  <c r="CI451" i="1" s="1"/>
  <c r="CB463" i="1"/>
  <c r="CC463" i="1" s="1"/>
  <c r="CD463" i="1" s="1"/>
  <c r="CE463" i="1" s="1"/>
  <c r="CF463" i="1" s="1"/>
  <c r="CG463" i="1" s="1"/>
  <c r="CH463" i="1" s="1"/>
  <c r="CI463" i="1" s="1"/>
  <c r="CB469" i="1"/>
  <c r="CC469" i="1" s="1"/>
  <c r="CD469" i="1" s="1"/>
  <c r="CE469" i="1" s="1"/>
  <c r="CF469" i="1" s="1"/>
  <c r="CG469" i="1" s="1"/>
  <c r="CH469" i="1" s="1"/>
  <c r="CI469" i="1" s="1"/>
  <c r="CB477" i="1"/>
  <c r="CC477" i="1" s="1"/>
  <c r="CD477" i="1" s="1"/>
  <c r="CE477" i="1" s="1"/>
  <c r="CF477" i="1" s="1"/>
  <c r="CG477" i="1" s="1"/>
  <c r="CH477" i="1" s="1"/>
  <c r="CI477" i="1" s="1"/>
  <c r="CB483" i="1"/>
  <c r="CC483" i="1" s="1"/>
  <c r="CD483" i="1" s="1"/>
  <c r="CE483" i="1" s="1"/>
  <c r="CF483" i="1" s="1"/>
  <c r="CG483" i="1" s="1"/>
  <c r="CH483" i="1" s="1"/>
  <c r="CI483" i="1" s="1"/>
  <c r="CB495" i="1"/>
  <c r="CC495" i="1" s="1"/>
  <c r="CD495" i="1" s="1"/>
  <c r="CE495" i="1" s="1"/>
  <c r="CF495" i="1" s="1"/>
  <c r="CG495" i="1" s="1"/>
  <c r="CH495" i="1" s="1"/>
  <c r="CI495" i="1" s="1"/>
  <c r="CB497" i="1"/>
  <c r="CC497" i="1" s="1"/>
  <c r="CD497" i="1" s="1"/>
  <c r="CE497" i="1" s="1"/>
  <c r="CF497" i="1" s="1"/>
  <c r="CG497" i="1" s="1"/>
  <c r="CH497" i="1" s="1"/>
  <c r="CI497" i="1" s="1"/>
  <c r="CB498" i="1"/>
  <c r="CC498" i="1" s="1"/>
  <c r="CD498" i="1" s="1"/>
  <c r="CE498" i="1" s="1"/>
  <c r="CF498" i="1" s="1"/>
  <c r="CG498" i="1" s="1"/>
  <c r="CH498" i="1" s="1"/>
  <c r="CI498" i="1" s="1"/>
  <c r="CB499" i="1"/>
  <c r="CC499" i="1" s="1"/>
  <c r="CD499" i="1" s="1"/>
  <c r="CE499" i="1" s="1"/>
  <c r="CF499" i="1" s="1"/>
  <c r="CG499" i="1" s="1"/>
  <c r="CH499" i="1" s="1"/>
  <c r="CI499" i="1" s="1"/>
  <c r="CB506" i="1"/>
  <c r="CC506" i="1" s="1"/>
  <c r="CD506" i="1" s="1"/>
  <c r="CE506" i="1" s="1"/>
  <c r="CF506" i="1" s="1"/>
  <c r="CG506" i="1" s="1"/>
  <c r="CH506" i="1" s="1"/>
  <c r="CI506" i="1" s="1"/>
  <c r="CB518" i="1"/>
  <c r="CC518" i="1" s="1"/>
  <c r="CD518" i="1" s="1"/>
  <c r="CE518" i="1" s="1"/>
  <c r="CF518" i="1" s="1"/>
  <c r="CG518" i="1" s="1"/>
  <c r="CH518" i="1" s="1"/>
  <c r="CI518" i="1" s="1"/>
  <c r="CB519" i="1"/>
  <c r="CC519" i="1" s="1"/>
  <c r="CD519" i="1" s="1"/>
  <c r="CE519" i="1" s="1"/>
  <c r="CF519" i="1" s="1"/>
  <c r="CG519" i="1" s="1"/>
  <c r="CH519" i="1" s="1"/>
  <c r="CI519" i="1" s="1"/>
  <c r="CB523" i="1"/>
  <c r="CC523" i="1" s="1"/>
  <c r="CD523" i="1" s="1"/>
  <c r="CE523" i="1" s="1"/>
  <c r="CF523" i="1" s="1"/>
  <c r="CG523" i="1" s="1"/>
  <c r="CH523" i="1" s="1"/>
  <c r="CI523" i="1" s="1"/>
  <c r="CB524" i="1"/>
  <c r="CC524" i="1" s="1"/>
  <c r="CD524" i="1" s="1"/>
  <c r="CE524" i="1" s="1"/>
  <c r="CF524" i="1" s="1"/>
  <c r="CG524" i="1" s="1"/>
  <c r="CH524" i="1" s="1"/>
  <c r="CI524" i="1" s="1"/>
  <c r="CB526" i="1"/>
  <c r="CC526" i="1" s="1"/>
  <c r="CD526" i="1" s="1"/>
  <c r="CE526" i="1" s="1"/>
  <c r="CF526" i="1" s="1"/>
  <c r="CG526" i="1" s="1"/>
  <c r="CH526" i="1" s="1"/>
  <c r="CI526" i="1" s="1"/>
  <c r="CB530" i="1"/>
  <c r="CC530" i="1" s="1"/>
  <c r="CD530" i="1" s="1"/>
  <c r="CE530" i="1" s="1"/>
  <c r="CF530" i="1" s="1"/>
  <c r="CG530" i="1" s="1"/>
  <c r="CH530" i="1" s="1"/>
  <c r="CI530" i="1" s="1"/>
  <c r="CB531" i="1"/>
  <c r="CC531" i="1" s="1"/>
  <c r="CD531" i="1" s="1"/>
  <c r="CE531" i="1" s="1"/>
  <c r="CF531" i="1" s="1"/>
  <c r="CG531" i="1" s="1"/>
  <c r="CH531" i="1" s="1"/>
  <c r="CI531" i="1" s="1"/>
  <c r="CB536" i="1"/>
  <c r="CC536" i="1" s="1"/>
  <c r="CD536" i="1" s="1"/>
  <c r="CE536" i="1" s="1"/>
  <c r="CF536" i="1" s="1"/>
  <c r="CG536" i="1" s="1"/>
  <c r="CH536" i="1" s="1"/>
  <c r="CI536" i="1" s="1"/>
  <c r="CB537" i="1"/>
  <c r="CC537" i="1" s="1"/>
  <c r="CD537" i="1" s="1"/>
  <c r="CE537" i="1" s="1"/>
  <c r="CF537" i="1" s="1"/>
  <c r="CG537" i="1" s="1"/>
  <c r="CH537" i="1" s="1"/>
  <c r="CI537" i="1" s="1"/>
  <c r="CB559" i="1"/>
  <c r="CC559" i="1" s="1"/>
  <c r="CD559" i="1" s="1"/>
  <c r="CE559" i="1" s="1"/>
  <c r="CF559" i="1" s="1"/>
  <c r="CG559" i="1" s="1"/>
  <c r="CH559" i="1" s="1"/>
  <c r="CI559" i="1" s="1"/>
  <c r="CB563" i="1"/>
  <c r="CC563" i="1" s="1"/>
  <c r="CD563" i="1" s="1"/>
  <c r="CE563" i="1" s="1"/>
  <c r="CF563" i="1" s="1"/>
  <c r="CG563" i="1" s="1"/>
  <c r="CH563" i="1" s="1"/>
  <c r="CI563" i="1" s="1"/>
  <c r="CB575" i="1"/>
  <c r="CC575" i="1" s="1"/>
  <c r="CD575" i="1" s="1"/>
  <c r="CE575" i="1" s="1"/>
  <c r="CF575" i="1" s="1"/>
  <c r="CG575" i="1" s="1"/>
  <c r="CH575" i="1" s="1"/>
  <c r="CI575" i="1" s="1"/>
  <c r="CB578" i="1"/>
  <c r="CC578" i="1" s="1"/>
  <c r="CD578" i="1" s="1"/>
  <c r="CE578" i="1" s="1"/>
  <c r="CF578" i="1" s="1"/>
  <c r="CG578" i="1" s="1"/>
  <c r="CH578" i="1" s="1"/>
  <c r="CI578" i="1" s="1"/>
  <c r="CB579" i="1"/>
  <c r="CC579" i="1" s="1"/>
  <c r="CD579" i="1" s="1"/>
  <c r="CE579" i="1" s="1"/>
  <c r="CF579" i="1" s="1"/>
  <c r="CG579" i="1" s="1"/>
  <c r="CH579" i="1" s="1"/>
  <c r="CI579" i="1" s="1"/>
  <c r="CB145" i="1"/>
  <c r="CC145" i="1" s="1"/>
  <c r="CD145" i="1" s="1"/>
  <c r="CE145" i="1" s="1"/>
  <c r="CF145" i="1" s="1"/>
  <c r="CG145" i="1" s="1"/>
  <c r="CH145" i="1" s="1"/>
  <c r="CI145" i="1" s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4" i="1"/>
  <c r="BJ5" i="1"/>
  <c r="BJ6" i="1"/>
  <c r="BJ7" i="1"/>
  <c r="BJ8" i="1"/>
  <c r="BJ9" i="1"/>
  <c r="BJ10" i="1"/>
  <c r="BJ11" i="1"/>
  <c r="BJ12" i="1"/>
  <c r="BJ13" i="1"/>
  <c r="BJ14" i="1"/>
  <c r="BJ15" i="1"/>
  <c r="BJ16" i="1"/>
  <c r="BJ17" i="1"/>
  <c r="BJ18" i="1"/>
  <c r="BJ19" i="1"/>
  <c r="BJ20" i="1"/>
  <c r="BJ21" i="1"/>
  <c r="BJ22" i="1"/>
  <c r="BJ23" i="1"/>
  <c r="BJ24" i="1"/>
  <c r="BJ25" i="1"/>
  <c r="BJ26" i="1"/>
  <c r="BJ27" i="1"/>
  <c r="BJ28" i="1"/>
  <c r="BJ29" i="1"/>
  <c r="BJ30" i="1"/>
  <c r="BJ31" i="1"/>
  <c r="BJ32" i="1"/>
  <c r="BJ33" i="1"/>
  <c r="BJ34" i="1"/>
  <c r="BJ35" i="1"/>
  <c r="BJ36" i="1"/>
  <c r="BJ37" i="1"/>
  <c r="BJ38" i="1"/>
  <c r="BJ39" i="1"/>
  <c r="BJ40" i="1"/>
  <c r="BJ41" i="1"/>
  <c r="BJ42" i="1"/>
  <c r="BJ43" i="1"/>
  <c r="BJ44" i="1"/>
  <c r="BJ45" i="1"/>
  <c r="BJ46" i="1"/>
  <c r="BJ47" i="1"/>
  <c r="BJ48" i="1"/>
  <c r="BJ49" i="1"/>
  <c r="BJ50" i="1"/>
  <c r="BJ51" i="1"/>
  <c r="BJ52" i="1"/>
  <c r="BJ53" i="1"/>
  <c r="BJ54" i="1"/>
  <c r="BJ55" i="1"/>
  <c r="BJ56" i="1"/>
  <c r="BJ57" i="1"/>
  <c r="BJ58" i="1"/>
  <c r="BJ59" i="1"/>
  <c r="BJ60" i="1"/>
  <c r="BJ61" i="1"/>
  <c r="BJ62" i="1"/>
  <c r="BJ63" i="1"/>
  <c r="BJ64" i="1"/>
  <c r="BJ65" i="1"/>
  <c r="BJ66" i="1"/>
  <c r="BJ67" i="1"/>
  <c r="BJ68" i="1"/>
  <c r="BJ69" i="1"/>
  <c r="BJ70" i="1"/>
  <c r="BJ71" i="1"/>
  <c r="BJ72" i="1"/>
  <c r="BJ73" i="1"/>
  <c r="BJ74" i="1"/>
  <c r="BJ75" i="1"/>
  <c r="BJ76" i="1"/>
  <c r="BJ77" i="1"/>
  <c r="BJ78" i="1"/>
  <c r="BJ79" i="1"/>
  <c r="BJ80" i="1"/>
  <c r="BJ81" i="1"/>
  <c r="BJ82" i="1"/>
  <c r="BJ83" i="1"/>
  <c r="BJ84" i="1"/>
  <c r="BJ85" i="1"/>
  <c r="BJ86" i="1"/>
  <c r="BJ87" i="1"/>
  <c r="BJ88" i="1"/>
  <c r="BJ89" i="1"/>
  <c r="BJ90" i="1"/>
  <c r="BJ91" i="1"/>
  <c r="BJ92" i="1"/>
  <c r="BJ93" i="1"/>
  <c r="BJ94" i="1"/>
  <c r="BJ95" i="1"/>
  <c r="BJ96" i="1"/>
  <c r="BJ97" i="1"/>
  <c r="BJ98" i="1"/>
  <c r="BJ99" i="1"/>
  <c r="BJ100" i="1"/>
  <c r="BJ101" i="1"/>
  <c r="BJ102" i="1"/>
  <c r="BJ103" i="1"/>
  <c r="BJ104" i="1"/>
  <c r="BJ105" i="1"/>
  <c r="BJ106" i="1"/>
  <c r="BJ107" i="1"/>
  <c r="BJ108" i="1"/>
  <c r="BJ109" i="1"/>
  <c r="BJ110" i="1"/>
  <c r="BJ111" i="1"/>
  <c r="BJ112" i="1"/>
  <c r="BJ113" i="1"/>
  <c r="BJ114" i="1"/>
  <c r="BJ115" i="1"/>
  <c r="BJ116" i="1"/>
  <c r="BJ117" i="1"/>
  <c r="BJ118" i="1"/>
  <c r="BJ119" i="1"/>
  <c r="BJ120" i="1"/>
  <c r="BJ121" i="1"/>
  <c r="BJ122" i="1"/>
  <c r="BJ123" i="1"/>
  <c r="BJ124" i="1"/>
  <c r="BJ125" i="1"/>
  <c r="BJ126" i="1"/>
  <c r="BJ127" i="1"/>
  <c r="BJ128" i="1"/>
  <c r="BJ129" i="1"/>
  <c r="BJ130" i="1"/>
  <c r="BJ131" i="1"/>
  <c r="BJ132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J157" i="1"/>
  <c r="BJ158" i="1"/>
  <c r="BJ159" i="1"/>
  <c r="BJ160" i="1"/>
  <c r="BJ161" i="1"/>
  <c r="BJ162" i="1"/>
  <c r="BJ163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1" i="1"/>
  <c r="BJ182" i="1"/>
  <c r="BJ183" i="1"/>
  <c r="BJ184" i="1"/>
  <c r="BJ185" i="1"/>
  <c r="BJ186" i="1"/>
  <c r="BJ187" i="1"/>
  <c r="BJ188" i="1"/>
  <c r="BJ189" i="1"/>
  <c r="BJ190" i="1"/>
  <c r="BJ191" i="1"/>
  <c r="BJ192" i="1"/>
  <c r="BJ193" i="1"/>
  <c r="BJ194" i="1"/>
  <c r="BJ195" i="1"/>
  <c r="BJ196" i="1"/>
  <c r="BJ197" i="1"/>
  <c r="BJ198" i="1"/>
  <c r="BJ199" i="1"/>
  <c r="BJ200" i="1"/>
  <c r="BJ201" i="1"/>
  <c r="BJ202" i="1"/>
  <c r="BJ203" i="1"/>
  <c r="BJ204" i="1"/>
  <c r="BJ205" i="1"/>
  <c r="BJ206" i="1"/>
  <c r="BJ207" i="1"/>
  <c r="BJ208" i="1"/>
  <c r="BJ209" i="1"/>
  <c r="BJ210" i="1"/>
  <c r="BJ211" i="1"/>
  <c r="BJ212" i="1"/>
  <c r="BJ213" i="1"/>
  <c r="BJ214" i="1"/>
  <c r="BJ215" i="1"/>
  <c r="BJ216" i="1"/>
  <c r="BJ217" i="1"/>
  <c r="BJ218" i="1"/>
  <c r="BJ219" i="1"/>
  <c r="BJ220" i="1"/>
  <c r="BJ221" i="1"/>
  <c r="BJ222" i="1"/>
  <c r="BJ223" i="1"/>
  <c r="BJ224" i="1"/>
  <c r="BJ225" i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0" i="1"/>
  <c r="BJ241" i="1"/>
  <c r="BJ242" i="1"/>
  <c r="BJ243" i="1"/>
  <c r="BJ244" i="1"/>
  <c r="BJ245" i="1"/>
  <c r="BJ246" i="1"/>
  <c r="BJ247" i="1"/>
  <c r="BJ248" i="1"/>
  <c r="BJ249" i="1"/>
  <c r="BJ250" i="1"/>
  <c r="BJ251" i="1"/>
  <c r="BJ252" i="1"/>
  <c r="BJ253" i="1"/>
  <c r="BJ254" i="1"/>
  <c r="BJ255" i="1"/>
  <c r="BJ256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J281" i="1"/>
  <c r="BJ282" i="1"/>
  <c r="BJ283" i="1"/>
  <c r="BJ284" i="1"/>
  <c r="BJ285" i="1"/>
  <c r="BJ286" i="1"/>
  <c r="BJ287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J312" i="1"/>
  <c r="BJ313" i="1"/>
  <c r="BJ314" i="1"/>
  <c r="BJ315" i="1"/>
  <c r="BJ316" i="1"/>
  <c r="BJ317" i="1"/>
  <c r="BJ318" i="1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BJ343" i="1"/>
  <c r="BJ344" i="1"/>
  <c r="BJ345" i="1"/>
  <c r="BJ346" i="1"/>
  <c r="BJ347" i="1"/>
  <c r="BJ348" i="1"/>
  <c r="BJ349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J374" i="1"/>
  <c r="BJ375" i="1"/>
  <c r="BJ376" i="1"/>
  <c r="BJ377" i="1"/>
  <c r="BJ378" i="1"/>
  <c r="BJ379" i="1"/>
  <c r="BJ380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5" i="1"/>
  <c r="BJ396" i="1"/>
  <c r="BJ397" i="1"/>
  <c r="BJ398" i="1"/>
  <c r="BJ399" i="1"/>
  <c r="BJ400" i="1"/>
  <c r="BJ401" i="1"/>
  <c r="BJ402" i="1"/>
  <c r="BJ403" i="1"/>
  <c r="BJ404" i="1"/>
  <c r="BJ405" i="1"/>
  <c r="BJ406" i="1"/>
  <c r="BJ407" i="1"/>
  <c r="BJ408" i="1"/>
  <c r="BJ409" i="1"/>
  <c r="BJ410" i="1"/>
  <c r="BJ411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0" i="1"/>
  <c r="BJ431" i="1"/>
  <c r="BJ432" i="1"/>
  <c r="BJ433" i="1"/>
  <c r="BJ434" i="1"/>
  <c r="BJ435" i="1"/>
  <c r="BJ436" i="1"/>
  <c r="BJ437" i="1"/>
  <c r="BJ438" i="1"/>
  <c r="BJ439" i="1"/>
  <c r="BJ440" i="1"/>
  <c r="BJ441" i="1"/>
  <c r="BJ44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J467" i="1"/>
  <c r="BJ468" i="1"/>
  <c r="BJ469" i="1"/>
  <c r="BJ470" i="1"/>
  <c r="BJ471" i="1"/>
  <c r="BJ472" i="1"/>
  <c r="BJ47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3" i="1"/>
  <c r="BJ494" i="1"/>
  <c r="BJ495" i="1"/>
  <c r="BJ496" i="1"/>
  <c r="BJ497" i="1"/>
  <c r="BJ498" i="1"/>
  <c r="BJ499" i="1"/>
  <c r="BJ500" i="1"/>
  <c r="BJ501" i="1"/>
  <c r="BJ502" i="1"/>
  <c r="BJ503" i="1"/>
  <c r="BJ504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J529" i="1"/>
  <c r="BJ530" i="1"/>
  <c r="BJ531" i="1"/>
  <c r="BJ532" i="1"/>
  <c r="BJ533" i="1"/>
  <c r="BJ534" i="1"/>
  <c r="BJ535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49" i="1"/>
  <c r="BJ550" i="1"/>
  <c r="BJ551" i="1"/>
  <c r="BJ552" i="1"/>
  <c r="BJ553" i="1"/>
  <c r="BJ554" i="1"/>
  <c r="BJ555" i="1"/>
  <c r="BJ556" i="1"/>
  <c r="BJ557" i="1"/>
  <c r="BJ558" i="1"/>
  <c r="BJ559" i="1"/>
  <c r="BJ560" i="1"/>
  <c r="BJ561" i="1"/>
  <c r="BJ562" i="1"/>
  <c r="BJ563" i="1"/>
  <c r="BJ564" i="1"/>
  <c r="BJ565" i="1"/>
  <c r="BJ566" i="1"/>
  <c r="BJ567" i="1"/>
  <c r="BJ568" i="1"/>
  <c r="BJ569" i="1"/>
  <c r="BJ570" i="1"/>
  <c r="BJ571" i="1"/>
  <c r="BJ572" i="1"/>
  <c r="BJ573" i="1"/>
  <c r="BJ574" i="1"/>
  <c r="BJ575" i="1"/>
  <c r="BJ576" i="1"/>
  <c r="BJ577" i="1"/>
  <c r="BJ578" i="1"/>
  <c r="BJ579" i="1"/>
  <c r="BJ580" i="1"/>
  <c r="BJ581" i="1"/>
  <c r="BJ582" i="1"/>
  <c r="BJ583" i="1"/>
  <c r="BJ584" i="1"/>
  <c r="BJ585" i="1"/>
  <c r="BJ586" i="1"/>
  <c r="BJ587" i="1"/>
  <c r="BJ588" i="1"/>
  <c r="BJ589" i="1"/>
  <c r="BJ590" i="1"/>
  <c r="BJ591" i="1"/>
  <c r="BJ592" i="1"/>
  <c r="BJ593" i="1"/>
  <c r="BJ594" i="1"/>
  <c r="BJ595" i="1"/>
  <c r="BJ596" i="1"/>
  <c r="BJ597" i="1"/>
  <c r="BJ598" i="1"/>
  <c r="BJ599" i="1"/>
  <c r="BJ600" i="1"/>
  <c r="BJ601" i="1"/>
  <c r="BJ602" i="1"/>
  <c r="BJ603" i="1"/>
  <c r="BJ604" i="1"/>
  <c r="BJ605" i="1"/>
  <c r="BJ606" i="1"/>
  <c r="BJ607" i="1"/>
  <c r="BJ608" i="1"/>
  <c r="BJ609" i="1"/>
  <c r="BJ610" i="1"/>
  <c r="BJ611" i="1"/>
  <c r="BJ612" i="1"/>
  <c r="BJ613" i="1"/>
  <c r="BJ614" i="1"/>
  <c r="BJ615" i="1"/>
  <c r="BJ616" i="1"/>
  <c r="BJ617" i="1"/>
  <c r="BJ618" i="1"/>
  <c r="BJ619" i="1"/>
  <c r="BJ620" i="1"/>
  <c r="BJ621" i="1"/>
  <c r="BJ622" i="1"/>
  <c r="BJ623" i="1"/>
  <c r="BJ624" i="1"/>
  <c r="BJ625" i="1"/>
  <c r="BJ626" i="1"/>
  <c r="BJ627" i="1"/>
  <c r="BJ628" i="1"/>
  <c r="BJ629" i="1"/>
  <c r="BJ630" i="1"/>
  <c r="BJ631" i="1"/>
  <c r="BJ632" i="1"/>
  <c r="BJ633" i="1"/>
  <c r="BJ634" i="1"/>
  <c r="BJ635" i="1"/>
  <c r="BJ636" i="1"/>
  <c r="BJ637" i="1"/>
  <c r="BJ638" i="1"/>
  <c r="BJ639" i="1"/>
  <c r="BJ640" i="1"/>
  <c r="BJ641" i="1"/>
  <c r="BJ642" i="1"/>
  <c r="BJ643" i="1"/>
  <c r="BJ644" i="1"/>
  <c r="BJ645" i="1"/>
  <c r="BJ646" i="1"/>
  <c r="BJ647" i="1"/>
  <c r="BJ648" i="1"/>
  <c r="BJ649" i="1"/>
  <c r="BJ650" i="1"/>
  <c r="BJ651" i="1"/>
  <c r="BJ652" i="1"/>
  <c r="BJ653" i="1"/>
  <c r="BJ654" i="1"/>
  <c r="BJ655" i="1"/>
  <c r="BJ656" i="1"/>
  <c r="BJ657" i="1"/>
  <c r="BJ658" i="1"/>
  <c r="BJ659" i="1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3" i="1"/>
  <c r="BJ674" i="1"/>
  <c r="BJ675" i="1"/>
  <c r="BJ676" i="1"/>
  <c r="BJ677" i="1"/>
  <c r="BJ4" i="1"/>
  <c r="CB564" i="1"/>
  <c r="CC564" i="1" s="1"/>
  <c r="CD564" i="1" s="1"/>
  <c r="CE564" i="1" s="1"/>
  <c r="CF564" i="1" s="1"/>
  <c r="CG564" i="1" s="1"/>
  <c r="CH564" i="1" s="1"/>
  <c r="CI564" i="1" s="1"/>
  <c r="CB333" i="1"/>
  <c r="CC333" i="1" s="1"/>
  <c r="CD333" i="1" s="1"/>
  <c r="CE333" i="1" s="1"/>
  <c r="CF333" i="1" s="1"/>
  <c r="CG333" i="1" s="1"/>
  <c r="CH333" i="1" s="1"/>
  <c r="CI333" i="1" s="1"/>
  <c r="CO78" i="1"/>
  <c r="CP78" i="1" s="1"/>
  <c r="CQ78" i="1" s="1"/>
  <c r="CR78" i="1" s="1"/>
  <c r="CS78" i="1" s="1"/>
  <c r="CT78" i="1" s="1"/>
  <c r="CU78" i="1" s="1"/>
  <c r="CV78" i="1" s="1"/>
  <c r="CO96" i="1"/>
  <c r="CP96" i="1" s="1"/>
  <c r="CQ96" i="1" s="1"/>
  <c r="CR96" i="1" s="1"/>
  <c r="CS96" i="1" s="1"/>
  <c r="CT96" i="1" s="1"/>
  <c r="CU96" i="1" s="1"/>
  <c r="CV96" i="1" s="1"/>
  <c r="CO112" i="1"/>
  <c r="CP112" i="1" s="1"/>
  <c r="CQ112" i="1" s="1"/>
  <c r="CR112" i="1" s="1"/>
  <c r="CS112" i="1" s="1"/>
  <c r="CT112" i="1" s="1"/>
  <c r="CU112" i="1" s="1"/>
  <c r="CV112" i="1" s="1"/>
  <c r="CO113" i="1"/>
  <c r="CP113" i="1" s="1"/>
  <c r="CQ113" i="1" s="1"/>
  <c r="CR113" i="1" s="1"/>
  <c r="CS113" i="1" s="1"/>
  <c r="CT113" i="1" s="1"/>
  <c r="CU113" i="1" s="1"/>
  <c r="CV113" i="1" s="1"/>
  <c r="CO130" i="1"/>
  <c r="CP130" i="1" s="1"/>
  <c r="CQ130" i="1" s="1"/>
  <c r="CR130" i="1" s="1"/>
  <c r="CS130" i="1" s="1"/>
  <c r="CT130" i="1" s="1"/>
  <c r="CU130" i="1" s="1"/>
  <c r="CV130" i="1" s="1"/>
  <c r="CO151" i="1"/>
  <c r="CP151" i="1" s="1"/>
  <c r="CQ151" i="1" s="1"/>
  <c r="CR151" i="1" s="1"/>
  <c r="CS151" i="1" s="1"/>
  <c r="CT151" i="1" s="1"/>
  <c r="CU151" i="1" s="1"/>
  <c r="CV151" i="1" s="1"/>
  <c r="CO181" i="1"/>
  <c r="CP181" i="1" s="1"/>
  <c r="CQ181" i="1" s="1"/>
  <c r="CR181" i="1" s="1"/>
  <c r="CS181" i="1" s="1"/>
  <c r="CT181" i="1" s="1"/>
  <c r="CU181" i="1" s="1"/>
  <c r="CV181" i="1" s="1"/>
  <c r="CO207" i="1"/>
  <c r="CP207" i="1" s="1"/>
  <c r="CQ207" i="1" s="1"/>
  <c r="CR207" i="1" s="1"/>
  <c r="CS207" i="1" s="1"/>
  <c r="CT207" i="1" s="1"/>
  <c r="CU207" i="1" s="1"/>
  <c r="CV207" i="1" s="1"/>
  <c r="CO239" i="1"/>
  <c r="CP239" i="1" s="1"/>
  <c r="CQ239" i="1" s="1"/>
  <c r="CR239" i="1" s="1"/>
  <c r="CS239" i="1" s="1"/>
  <c r="CT239" i="1" s="1"/>
  <c r="CU239" i="1" s="1"/>
  <c r="CV239" i="1" s="1"/>
  <c r="CO243" i="1"/>
  <c r="CP243" i="1" s="1"/>
  <c r="CQ243" i="1" s="1"/>
  <c r="CR243" i="1" s="1"/>
  <c r="CS243" i="1" s="1"/>
  <c r="CT243" i="1" s="1"/>
  <c r="CU243" i="1" s="1"/>
  <c r="CV243" i="1" s="1"/>
  <c r="CO246" i="1"/>
  <c r="CP246" i="1" s="1"/>
  <c r="CQ246" i="1" s="1"/>
  <c r="CR246" i="1" s="1"/>
  <c r="CS246" i="1" s="1"/>
  <c r="CT246" i="1" s="1"/>
  <c r="CU246" i="1" s="1"/>
  <c r="CV246" i="1" s="1"/>
  <c r="CO255" i="1"/>
  <c r="CP255" i="1" s="1"/>
  <c r="CQ255" i="1" s="1"/>
  <c r="CR255" i="1" s="1"/>
  <c r="CS255" i="1" s="1"/>
  <c r="CT255" i="1" s="1"/>
  <c r="CU255" i="1" s="1"/>
  <c r="CV255" i="1" s="1"/>
  <c r="CO272" i="1"/>
  <c r="CP272" i="1" s="1"/>
  <c r="CQ272" i="1" s="1"/>
  <c r="CR272" i="1" s="1"/>
  <c r="CS272" i="1" s="1"/>
  <c r="CT272" i="1" s="1"/>
  <c r="CU272" i="1" s="1"/>
  <c r="CV272" i="1" s="1"/>
  <c r="CO277" i="1"/>
  <c r="CP277" i="1" s="1"/>
  <c r="CQ277" i="1" s="1"/>
  <c r="CR277" i="1" s="1"/>
  <c r="CS277" i="1" s="1"/>
  <c r="CT277" i="1" s="1"/>
  <c r="CU277" i="1" s="1"/>
  <c r="CV277" i="1" s="1"/>
  <c r="CO285" i="1"/>
  <c r="CP285" i="1" s="1"/>
  <c r="CQ285" i="1" s="1"/>
  <c r="CR285" i="1" s="1"/>
  <c r="CS285" i="1" s="1"/>
  <c r="CT285" i="1" s="1"/>
  <c r="CU285" i="1" s="1"/>
  <c r="CV285" i="1" s="1"/>
  <c r="CO302" i="1"/>
  <c r="CP302" i="1" s="1"/>
  <c r="CQ302" i="1" s="1"/>
  <c r="CR302" i="1" s="1"/>
  <c r="CS302" i="1" s="1"/>
  <c r="CT302" i="1" s="1"/>
  <c r="CU302" i="1" s="1"/>
  <c r="CV302" i="1" s="1"/>
  <c r="CO351" i="1"/>
  <c r="CP351" i="1" s="1"/>
  <c r="CQ351" i="1" s="1"/>
  <c r="CR351" i="1" s="1"/>
  <c r="CS351" i="1" s="1"/>
  <c r="CT351" i="1" s="1"/>
  <c r="CU351" i="1" s="1"/>
  <c r="CV351" i="1" s="1"/>
  <c r="CO357" i="1"/>
  <c r="CP357" i="1" s="1"/>
  <c r="CQ357" i="1" s="1"/>
  <c r="CR357" i="1" s="1"/>
  <c r="CS357" i="1" s="1"/>
  <c r="CT357" i="1" s="1"/>
  <c r="CU357" i="1" s="1"/>
  <c r="CV357" i="1" s="1"/>
  <c r="CO358" i="1"/>
  <c r="CP358" i="1" s="1"/>
  <c r="CQ358" i="1" s="1"/>
  <c r="CR358" i="1" s="1"/>
  <c r="CS358" i="1" s="1"/>
  <c r="CT358" i="1" s="1"/>
  <c r="CU358" i="1" s="1"/>
  <c r="CV358" i="1" s="1"/>
  <c r="CO383" i="1"/>
  <c r="CP383" i="1" s="1"/>
  <c r="CQ383" i="1" s="1"/>
  <c r="CR383" i="1" s="1"/>
  <c r="CS383" i="1" s="1"/>
  <c r="CT383" i="1" s="1"/>
  <c r="CU383" i="1" s="1"/>
  <c r="CV383" i="1" s="1"/>
  <c r="CO389" i="1"/>
  <c r="CP389" i="1" s="1"/>
  <c r="CQ389" i="1" s="1"/>
  <c r="CR389" i="1" s="1"/>
  <c r="CS389" i="1" s="1"/>
  <c r="CT389" i="1" s="1"/>
  <c r="CU389" i="1" s="1"/>
  <c r="CV389" i="1" s="1"/>
  <c r="CO413" i="1"/>
  <c r="CP413" i="1" s="1"/>
  <c r="CQ413" i="1" s="1"/>
  <c r="CR413" i="1" s="1"/>
  <c r="CS413" i="1" s="1"/>
  <c r="CT413" i="1" s="1"/>
  <c r="CU413" i="1" s="1"/>
  <c r="CV413" i="1" s="1"/>
  <c r="CO414" i="1"/>
  <c r="CP414" i="1" s="1"/>
  <c r="CQ414" i="1" s="1"/>
  <c r="CR414" i="1" s="1"/>
  <c r="CS414" i="1" s="1"/>
  <c r="CT414" i="1" s="1"/>
  <c r="CU414" i="1" s="1"/>
  <c r="CV414" i="1" s="1"/>
  <c r="CO430" i="1"/>
  <c r="CP430" i="1" s="1"/>
  <c r="CQ430" i="1" s="1"/>
  <c r="CR430" i="1" s="1"/>
  <c r="CS430" i="1" s="1"/>
  <c r="CT430" i="1" s="1"/>
  <c r="CU430" i="1" s="1"/>
  <c r="CV430" i="1" s="1"/>
  <c r="CO431" i="1"/>
  <c r="CP431" i="1" s="1"/>
  <c r="CQ431" i="1" s="1"/>
  <c r="CR431" i="1" s="1"/>
  <c r="CS431" i="1" s="1"/>
  <c r="CT431" i="1" s="1"/>
  <c r="CU431" i="1" s="1"/>
  <c r="CV431" i="1" s="1"/>
  <c r="CO463" i="1"/>
  <c r="CP463" i="1" s="1"/>
  <c r="CQ463" i="1" s="1"/>
  <c r="CR463" i="1" s="1"/>
  <c r="CS463" i="1" s="1"/>
  <c r="CT463" i="1" s="1"/>
  <c r="CU463" i="1" s="1"/>
  <c r="CV463" i="1" s="1"/>
  <c r="CO527" i="1"/>
  <c r="CP527" i="1" s="1"/>
  <c r="CQ527" i="1" s="1"/>
  <c r="CR527" i="1" s="1"/>
  <c r="CS527" i="1" s="1"/>
  <c r="CT527" i="1" s="1"/>
  <c r="CU527" i="1" s="1"/>
  <c r="CV527" i="1" s="1"/>
  <c r="CO542" i="1"/>
  <c r="CP542" i="1" s="1"/>
  <c r="CQ542" i="1" s="1"/>
  <c r="CR542" i="1" s="1"/>
  <c r="CS542" i="1" s="1"/>
  <c r="CT542" i="1" s="1"/>
  <c r="CU542" i="1" s="1"/>
  <c r="CV542" i="1" s="1"/>
  <c r="CO565" i="1"/>
  <c r="CP565" i="1" s="1"/>
  <c r="CQ565" i="1" s="1"/>
  <c r="CR565" i="1" s="1"/>
  <c r="CS565" i="1" s="1"/>
  <c r="CT565" i="1" s="1"/>
  <c r="CU565" i="1" s="1"/>
  <c r="CV565" i="1" s="1"/>
  <c r="CO566" i="1"/>
  <c r="CP566" i="1" s="1"/>
  <c r="CQ566" i="1" s="1"/>
  <c r="CR566" i="1" s="1"/>
  <c r="CS566" i="1" s="1"/>
  <c r="CT566" i="1" s="1"/>
  <c r="CU566" i="1" s="1"/>
  <c r="CV566" i="1" s="1"/>
  <c r="CO597" i="1"/>
  <c r="CP597" i="1" s="1"/>
  <c r="CQ597" i="1" s="1"/>
  <c r="CR597" i="1" s="1"/>
  <c r="CS597" i="1" s="1"/>
  <c r="CT597" i="1" s="1"/>
  <c r="CU597" i="1" s="1"/>
  <c r="CV597" i="1" s="1"/>
  <c r="CO602" i="1"/>
  <c r="CP602" i="1" s="1"/>
  <c r="CQ602" i="1" s="1"/>
  <c r="CR602" i="1" s="1"/>
  <c r="CS602" i="1" s="1"/>
  <c r="CT602" i="1" s="1"/>
  <c r="CU602" i="1" s="1"/>
  <c r="CV602" i="1" s="1"/>
  <c r="CO603" i="1"/>
  <c r="CP603" i="1" s="1"/>
  <c r="CQ603" i="1" s="1"/>
  <c r="CR603" i="1" s="1"/>
  <c r="CS603" i="1" s="1"/>
  <c r="CT603" i="1" s="1"/>
  <c r="CU603" i="1" s="1"/>
  <c r="CV603" i="1" s="1"/>
  <c r="CO609" i="1"/>
  <c r="CP609" i="1" s="1"/>
  <c r="CQ609" i="1" s="1"/>
  <c r="CR609" i="1" s="1"/>
  <c r="CS609" i="1" s="1"/>
  <c r="CT609" i="1" s="1"/>
  <c r="CU609" i="1" s="1"/>
  <c r="CV609" i="1" s="1"/>
  <c r="CO610" i="1"/>
  <c r="CP610" i="1" s="1"/>
  <c r="CQ610" i="1" s="1"/>
  <c r="CR610" i="1" s="1"/>
  <c r="CS610" i="1" s="1"/>
  <c r="CT610" i="1" s="1"/>
  <c r="CU610" i="1" s="1"/>
  <c r="CV610" i="1" s="1"/>
  <c r="CO611" i="1"/>
  <c r="CP611" i="1" s="1"/>
  <c r="CQ611" i="1" s="1"/>
  <c r="CR611" i="1" s="1"/>
  <c r="CS611" i="1" s="1"/>
  <c r="CT611" i="1" s="1"/>
  <c r="CU611" i="1" s="1"/>
  <c r="CV611" i="1" s="1"/>
  <c r="CO615" i="1"/>
  <c r="CP615" i="1" s="1"/>
  <c r="CQ615" i="1" s="1"/>
  <c r="CR615" i="1" s="1"/>
  <c r="CS615" i="1" s="1"/>
  <c r="CT615" i="1" s="1"/>
  <c r="CU615" i="1" s="1"/>
  <c r="CV615" i="1" s="1"/>
  <c r="CO616" i="1"/>
  <c r="CP616" i="1" s="1"/>
  <c r="CQ616" i="1" s="1"/>
  <c r="CR616" i="1" s="1"/>
  <c r="CS616" i="1" s="1"/>
  <c r="CT616" i="1" s="1"/>
  <c r="CU616" i="1" s="1"/>
  <c r="CV616" i="1" s="1"/>
  <c r="CO621" i="1"/>
  <c r="CP621" i="1" s="1"/>
  <c r="CQ621" i="1" s="1"/>
  <c r="CR621" i="1" s="1"/>
  <c r="CS621" i="1" s="1"/>
  <c r="CT621" i="1" s="1"/>
  <c r="CU621" i="1" s="1"/>
  <c r="CV621" i="1" s="1"/>
  <c r="CO627" i="1"/>
  <c r="CP627" i="1" s="1"/>
  <c r="CQ627" i="1" s="1"/>
  <c r="CR627" i="1" s="1"/>
  <c r="CS627" i="1" s="1"/>
  <c r="CT627" i="1" s="1"/>
  <c r="CU627" i="1" s="1"/>
  <c r="CV627" i="1" s="1"/>
  <c r="CO637" i="1"/>
  <c r="CP637" i="1" s="1"/>
  <c r="CQ637" i="1" s="1"/>
  <c r="CR637" i="1" s="1"/>
  <c r="CS637" i="1" s="1"/>
  <c r="CT637" i="1" s="1"/>
  <c r="CU637" i="1" s="1"/>
  <c r="CV637" i="1" s="1"/>
  <c r="CO645" i="1"/>
  <c r="CP645" i="1" s="1"/>
  <c r="CQ645" i="1" s="1"/>
  <c r="CR645" i="1" s="1"/>
  <c r="CS645" i="1" s="1"/>
  <c r="CT645" i="1" s="1"/>
  <c r="CU645" i="1" s="1"/>
  <c r="CV645" i="1" s="1"/>
  <c r="CO653" i="1"/>
  <c r="CP653" i="1" s="1"/>
  <c r="CQ653" i="1" s="1"/>
  <c r="CR653" i="1" s="1"/>
  <c r="CS653" i="1" s="1"/>
  <c r="CT653" i="1" s="1"/>
  <c r="CU653" i="1" s="1"/>
  <c r="CV653" i="1" s="1"/>
  <c r="CO661" i="1"/>
  <c r="CP661" i="1" s="1"/>
  <c r="CQ661" i="1" s="1"/>
  <c r="CR661" i="1" s="1"/>
  <c r="CS661" i="1" s="1"/>
  <c r="CT661" i="1" s="1"/>
  <c r="CU661" i="1" s="1"/>
  <c r="CV661" i="1" s="1"/>
  <c r="CO665" i="1"/>
  <c r="CP665" i="1" s="1"/>
  <c r="CQ665" i="1" s="1"/>
  <c r="CR665" i="1" s="1"/>
  <c r="CS665" i="1" s="1"/>
  <c r="CT665" i="1" s="1"/>
  <c r="CU665" i="1" s="1"/>
  <c r="CV665" i="1" s="1"/>
  <c r="CO668" i="1"/>
  <c r="CP668" i="1" s="1"/>
  <c r="CQ668" i="1" s="1"/>
  <c r="CR668" i="1" s="1"/>
  <c r="CS668" i="1" s="1"/>
  <c r="CT668" i="1" s="1"/>
  <c r="CU668" i="1" s="1"/>
  <c r="CV668" i="1" s="1"/>
  <c r="CO672" i="1"/>
  <c r="CP672" i="1" s="1"/>
  <c r="CQ672" i="1" s="1"/>
  <c r="CR672" i="1" s="1"/>
  <c r="CS672" i="1" s="1"/>
  <c r="CT672" i="1" s="1"/>
  <c r="CU672" i="1" s="1"/>
  <c r="CV672" i="1" s="1"/>
  <c r="CO673" i="1"/>
  <c r="CP673" i="1" s="1"/>
  <c r="CQ673" i="1" s="1"/>
  <c r="CR673" i="1" s="1"/>
  <c r="CS673" i="1" s="1"/>
  <c r="CT673" i="1" s="1"/>
  <c r="CU673" i="1" s="1"/>
  <c r="CV673" i="1" s="1"/>
  <c r="CO674" i="1"/>
  <c r="CP674" i="1" s="1"/>
  <c r="CQ674" i="1" s="1"/>
  <c r="CR674" i="1" s="1"/>
  <c r="CS674" i="1" s="1"/>
  <c r="CT674" i="1" s="1"/>
  <c r="CU674" i="1" s="1"/>
  <c r="CV674" i="1" s="1"/>
  <c r="CO675" i="1"/>
  <c r="CP675" i="1" s="1"/>
  <c r="CQ675" i="1" s="1"/>
  <c r="CR675" i="1" s="1"/>
  <c r="CS675" i="1" s="1"/>
  <c r="CT675" i="1" s="1"/>
  <c r="CU675" i="1" s="1"/>
  <c r="CV675" i="1" s="1"/>
  <c r="CO677" i="1"/>
  <c r="CP677" i="1" s="1"/>
  <c r="CQ677" i="1" s="1"/>
  <c r="CR677" i="1" s="1"/>
  <c r="CS677" i="1" s="1"/>
  <c r="CT677" i="1" s="1"/>
  <c r="CU677" i="1" s="1"/>
  <c r="CV677" i="1" s="1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CA595" i="1" l="1"/>
  <c r="CB595" i="1" s="1"/>
  <c r="CC595" i="1" s="1"/>
  <c r="CD595" i="1" s="1"/>
  <c r="CE595" i="1" s="1"/>
  <c r="CF595" i="1" s="1"/>
  <c r="CG595" i="1" s="1"/>
  <c r="CH595" i="1" s="1"/>
  <c r="CI595" i="1" s="1"/>
  <c r="CA85" i="1"/>
  <c r="CB85" i="1" s="1"/>
  <c r="CC85" i="1" s="1"/>
  <c r="CD85" i="1" s="1"/>
  <c r="CE85" i="1" s="1"/>
  <c r="CF85" i="1" s="1"/>
  <c r="CG85" i="1" s="1"/>
  <c r="CH85" i="1" s="1"/>
  <c r="CI85" i="1" s="1"/>
  <c r="CA19" i="1"/>
  <c r="CB19" i="1" s="1"/>
  <c r="CC19" i="1" s="1"/>
  <c r="CD19" i="1" s="1"/>
  <c r="CE19" i="1" s="1"/>
  <c r="CF19" i="1" s="1"/>
  <c r="CG19" i="1" s="1"/>
  <c r="CH19" i="1" s="1"/>
  <c r="CI19" i="1" s="1"/>
  <c r="CA617" i="1"/>
  <c r="CB617" i="1" s="1"/>
  <c r="CC617" i="1" s="1"/>
  <c r="CD617" i="1" s="1"/>
  <c r="CE617" i="1" s="1"/>
  <c r="CF617" i="1" s="1"/>
  <c r="CG617" i="1" s="1"/>
  <c r="CH617" i="1" s="1"/>
  <c r="CI617" i="1" s="1"/>
  <c r="CA623" i="1"/>
  <c r="CB623" i="1" s="1"/>
  <c r="CC623" i="1" s="1"/>
  <c r="CD623" i="1" s="1"/>
  <c r="CE623" i="1" s="1"/>
  <c r="CF623" i="1" s="1"/>
  <c r="CG623" i="1" s="1"/>
  <c r="CH623" i="1" s="1"/>
  <c r="CI623" i="1" s="1"/>
  <c r="CA31" i="1"/>
  <c r="CB31" i="1" s="1"/>
  <c r="CC31" i="1" s="1"/>
  <c r="CD31" i="1" s="1"/>
  <c r="CE31" i="1" s="1"/>
  <c r="CF31" i="1" s="1"/>
  <c r="CG31" i="1" s="1"/>
  <c r="CH31" i="1" s="1"/>
  <c r="CI31" i="1" s="1"/>
  <c r="CA668" i="1"/>
  <c r="CB668" i="1" s="1"/>
  <c r="CC668" i="1" s="1"/>
  <c r="CD668" i="1" s="1"/>
  <c r="CE668" i="1" s="1"/>
  <c r="CF668" i="1" s="1"/>
  <c r="CG668" i="1" s="1"/>
  <c r="CH668" i="1" s="1"/>
  <c r="CI668" i="1" s="1"/>
  <c r="CA82" i="1"/>
  <c r="CB82" i="1" s="1"/>
  <c r="CC82" i="1" s="1"/>
  <c r="CD82" i="1" s="1"/>
  <c r="CE82" i="1" s="1"/>
  <c r="CF82" i="1" s="1"/>
  <c r="CG82" i="1" s="1"/>
  <c r="CH82" i="1" s="1"/>
  <c r="CI82" i="1" s="1"/>
  <c r="CA16" i="1"/>
  <c r="CB16" i="1" s="1"/>
  <c r="CC16" i="1" s="1"/>
  <c r="CD16" i="1" s="1"/>
  <c r="CE16" i="1" s="1"/>
  <c r="CF16" i="1" s="1"/>
  <c r="CG16" i="1" s="1"/>
  <c r="CH16" i="1" s="1"/>
  <c r="CI16" i="1" s="1"/>
  <c r="CA593" i="1"/>
  <c r="BN593" i="1" s="1"/>
  <c r="CA625" i="1"/>
  <c r="CB625" i="1" s="1"/>
  <c r="CC625" i="1" s="1"/>
  <c r="CD625" i="1" s="1"/>
  <c r="CE625" i="1" s="1"/>
  <c r="CF625" i="1" s="1"/>
  <c r="CG625" i="1" s="1"/>
  <c r="CH625" i="1" s="1"/>
  <c r="CI625" i="1" s="1"/>
  <c r="CA77" i="1"/>
  <c r="CB77" i="1" s="1"/>
  <c r="CC77" i="1" s="1"/>
  <c r="CD77" i="1" s="1"/>
  <c r="CE77" i="1" s="1"/>
  <c r="CF77" i="1" s="1"/>
  <c r="CG77" i="1" s="1"/>
  <c r="CH77" i="1" s="1"/>
  <c r="CI77" i="1" s="1"/>
  <c r="CA15" i="1"/>
  <c r="CB15" i="1" s="1"/>
  <c r="CC15" i="1" s="1"/>
  <c r="CD15" i="1" s="1"/>
  <c r="CE15" i="1" s="1"/>
  <c r="CF15" i="1" s="1"/>
  <c r="CG15" i="1" s="1"/>
  <c r="CH15" i="1" s="1"/>
  <c r="CI15" i="1" s="1"/>
  <c r="CA600" i="1"/>
  <c r="CB600" i="1" s="1"/>
  <c r="CC600" i="1" s="1"/>
  <c r="CD600" i="1" s="1"/>
  <c r="CE600" i="1" s="1"/>
  <c r="CF600" i="1" s="1"/>
  <c r="CG600" i="1" s="1"/>
  <c r="CH600" i="1" s="1"/>
  <c r="CI600" i="1" s="1"/>
  <c r="CA634" i="1"/>
  <c r="CB634" i="1" s="1"/>
  <c r="CC634" i="1" s="1"/>
  <c r="CD634" i="1" s="1"/>
  <c r="CE634" i="1" s="1"/>
  <c r="CF634" i="1" s="1"/>
  <c r="CG634" i="1" s="1"/>
  <c r="CH634" i="1" s="1"/>
  <c r="CI634" i="1" s="1"/>
  <c r="CA73" i="1"/>
  <c r="CB73" i="1" s="1"/>
  <c r="CC73" i="1" s="1"/>
  <c r="CD73" i="1" s="1"/>
  <c r="CE73" i="1" s="1"/>
  <c r="CF73" i="1" s="1"/>
  <c r="CG73" i="1" s="1"/>
  <c r="CH73" i="1" s="1"/>
  <c r="CI73" i="1" s="1"/>
  <c r="CA14" i="1"/>
  <c r="CB14" i="1" s="1"/>
  <c r="CC14" i="1" s="1"/>
  <c r="CD14" i="1" s="1"/>
  <c r="CE14" i="1" s="1"/>
  <c r="CF14" i="1" s="1"/>
  <c r="CG14" i="1" s="1"/>
  <c r="CH14" i="1" s="1"/>
  <c r="CI14" i="1" s="1"/>
  <c r="CA602" i="1"/>
  <c r="CB602" i="1" s="1"/>
  <c r="CC602" i="1" s="1"/>
  <c r="CD602" i="1" s="1"/>
  <c r="CE602" i="1" s="1"/>
  <c r="CF602" i="1" s="1"/>
  <c r="CG602" i="1" s="1"/>
  <c r="CH602" i="1" s="1"/>
  <c r="CI602" i="1" s="1"/>
  <c r="CA641" i="1"/>
  <c r="CB641" i="1" s="1"/>
  <c r="CC641" i="1" s="1"/>
  <c r="CD641" i="1" s="1"/>
  <c r="CE641" i="1" s="1"/>
  <c r="CF641" i="1" s="1"/>
  <c r="CG641" i="1" s="1"/>
  <c r="CH641" i="1" s="1"/>
  <c r="CI641" i="1" s="1"/>
  <c r="CA67" i="1"/>
  <c r="CB67" i="1" s="1"/>
  <c r="CC67" i="1" s="1"/>
  <c r="CD67" i="1" s="1"/>
  <c r="CE67" i="1" s="1"/>
  <c r="CF67" i="1" s="1"/>
  <c r="CG67" i="1" s="1"/>
  <c r="CH67" i="1" s="1"/>
  <c r="CI67" i="1" s="1"/>
  <c r="CA13" i="1"/>
  <c r="CB13" i="1" s="1"/>
  <c r="CC13" i="1" s="1"/>
  <c r="CD13" i="1" s="1"/>
  <c r="CE13" i="1" s="1"/>
  <c r="CF13" i="1" s="1"/>
  <c r="CG13" i="1" s="1"/>
  <c r="CH13" i="1" s="1"/>
  <c r="CI13" i="1" s="1"/>
  <c r="CA603" i="1"/>
  <c r="CB603" i="1" s="1"/>
  <c r="CC603" i="1" s="1"/>
  <c r="CD603" i="1" s="1"/>
  <c r="CE603" i="1" s="1"/>
  <c r="CF603" i="1" s="1"/>
  <c r="CG603" i="1" s="1"/>
  <c r="CH603" i="1" s="1"/>
  <c r="CI603" i="1" s="1"/>
  <c r="CA642" i="1"/>
  <c r="CB642" i="1" s="1"/>
  <c r="CC642" i="1" s="1"/>
  <c r="CD642" i="1" s="1"/>
  <c r="CE642" i="1" s="1"/>
  <c r="CF642" i="1" s="1"/>
  <c r="CG642" i="1" s="1"/>
  <c r="CH642" i="1" s="1"/>
  <c r="CI642" i="1" s="1"/>
  <c r="CA608" i="1"/>
  <c r="CB608" i="1" s="1"/>
  <c r="CC608" i="1" s="1"/>
  <c r="CD608" i="1" s="1"/>
  <c r="CE608" i="1" s="1"/>
  <c r="CF608" i="1" s="1"/>
  <c r="CG608" i="1" s="1"/>
  <c r="CH608" i="1" s="1"/>
  <c r="CI608" i="1" s="1"/>
  <c r="CA647" i="1"/>
  <c r="CB647" i="1" s="1"/>
  <c r="CC647" i="1" s="1"/>
  <c r="CD647" i="1" s="1"/>
  <c r="CE647" i="1" s="1"/>
  <c r="CF647" i="1" s="1"/>
  <c r="CG647" i="1" s="1"/>
  <c r="CH647" i="1" s="1"/>
  <c r="CI647" i="1" s="1"/>
  <c r="CA83" i="1"/>
  <c r="CB83" i="1" s="1"/>
  <c r="CC83" i="1" s="1"/>
  <c r="CD83" i="1" s="1"/>
  <c r="CE83" i="1" s="1"/>
  <c r="CF83" i="1" s="1"/>
  <c r="CG83" i="1" s="1"/>
  <c r="CH83" i="1" s="1"/>
  <c r="CI83" i="1" s="1"/>
  <c r="CA131" i="1"/>
  <c r="CB131" i="1" s="1"/>
  <c r="CC131" i="1" s="1"/>
  <c r="CD131" i="1" s="1"/>
  <c r="CE131" i="1" s="1"/>
  <c r="CF131" i="1" s="1"/>
  <c r="CG131" i="1" s="1"/>
  <c r="CH131" i="1" s="1"/>
  <c r="CI131" i="1" s="1"/>
  <c r="CA51" i="1"/>
  <c r="CB51" i="1" s="1"/>
  <c r="CC51" i="1" s="1"/>
  <c r="CD51" i="1" s="1"/>
  <c r="CE51" i="1" s="1"/>
  <c r="CF51" i="1" s="1"/>
  <c r="CG51" i="1" s="1"/>
  <c r="CH51" i="1" s="1"/>
  <c r="CI51" i="1" s="1"/>
  <c r="CA643" i="1"/>
  <c r="CB643" i="1" s="1"/>
  <c r="CC643" i="1" s="1"/>
  <c r="CD643" i="1" s="1"/>
  <c r="CE643" i="1" s="1"/>
  <c r="CF643" i="1" s="1"/>
  <c r="CG643" i="1" s="1"/>
  <c r="CH643" i="1" s="1"/>
  <c r="CI643" i="1" s="1"/>
  <c r="CA609" i="1"/>
  <c r="CB609" i="1" s="1"/>
  <c r="CC609" i="1" s="1"/>
  <c r="CD609" i="1" s="1"/>
  <c r="CE609" i="1" s="1"/>
  <c r="CF609" i="1" s="1"/>
  <c r="CG609" i="1" s="1"/>
  <c r="CH609" i="1" s="1"/>
  <c r="CI609" i="1" s="1"/>
  <c r="CA654" i="1"/>
  <c r="CB654" i="1" s="1"/>
  <c r="CC654" i="1" s="1"/>
  <c r="CD654" i="1" s="1"/>
  <c r="CE654" i="1" s="1"/>
  <c r="CF654" i="1" s="1"/>
  <c r="CG654" i="1" s="1"/>
  <c r="CH654" i="1" s="1"/>
  <c r="CI654" i="1" s="1"/>
  <c r="CA65" i="1"/>
  <c r="CB65" i="1" s="1"/>
  <c r="CC65" i="1" s="1"/>
  <c r="CD65" i="1" s="1"/>
  <c r="CE65" i="1" s="1"/>
  <c r="CF65" i="1" s="1"/>
  <c r="CG65" i="1" s="1"/>
  <c r="CH65" i="1" s="1"/>
  <c r="CI65" i="1" s="1"/>
  <c r="CA130" i="1"/>
  <c r="CB130" i="1" s="1"/>
  <c r="CC130" i="1" s="1"/>
  <c r="CD130" i="1" s="1"/>
  <c r="CE130" i="1" s="1"/>
  <c r="CF130" i="1" s="1"/>
  <c r="CG130" i="1" s="1"/>
  <c r="CH130" i="1" s="1"/>
  <c r="CI130" i="1" s="1"/>
  <c r="CA46" i="1"/>
  <c r="CB46" i="1" s="1"/>
  <c r="CC46" i="1" s="1"/>
  <c r="CD46" i="1" s="1"/>
  <c r="CE46" i="1" s="1"/>
  <c r="CF46" i="1" s="1"/>
  <c r="CG46" i="1" s="1"/>
  <c r="CH46" i="1" s="1"/>
  <c r="CI46" i="1" s="1"/>
  <c r="CA648" i="1"/>
  <c r="CB648" i="1" s="1"/>
  <c r="CC648" i="1" s="1"/>
  <c r="CD648" i="1" s="1"/>
  <c r="CE648" i="1" s="1"/>
  <c r="CF648" i="1" s="1"/>
  <c r="CG648" i="1" s="1"/>
  <c r="CH648" i="1" s="1"/>
  <c r="CI648" i="1" s="1"/>
  <c r="CA616" i="1"/>
  <c r="CB616" i="1" s="1"/>
  <c r="CC616" i="1" s="1"/>
  <c r="CD616" i="1" s="1"/>
  <c r="CE616" i="1" s="1"/>
  <c r="CF616" i="1" s="1"/>
  <c r="CG616" i="1" s="1"/>
  <c r="CH616" i="1" s="1"/>
  <c r="CI616" i="1" s="1"/>
  <c r="CA670" i="1"/>
  <c r="CB670" i="1" s="1"/>
  <c r="CC670" i="1" s="1"/>
  <c r="CD670" i="1" s="1"/>
  <c r="CE670" i="1" s="1"/>
  <c r="CF670" i="1" s="1"/>
  <c r="CG670" i="1" s="1"/>
  <c r="CH670" i="1" s="1"/>
  <c r="CI670" i="1" s="1"/>
  <c r="CA627" i="1"/>
  <c r="CB627" i="1" s="1"/>
  <c r="CC627" i="1" s="1"/>
  <c r="CD627" i="1" s="1"/>
  <c r="CE627" i="1" s="1"/>
  <c r="CF627" i="1" s="1"/>
  <c r="CG627" i="1" s="1"/>
  <c r="CH627" i="1" s="1"/>
  <c r="CI627" i="1" s="1"/>
  <c r="CA12" i="1"/>
  <c r="CB12" i="1" s="1"/>
  <c r="CC12" i="1" s="1"/>
  <c r="CD12" i="1" s="1"/>
  <c r="CE12" i="1" s="1"/>
  <c r="CF12" i="1" s="1"/>
  <c r="CG12" i="1" s="1"/>
  <c r="CH12" i="1" s="1"/>
  <c r="CI12" i="1" s="1"/>
  <c r="CA129" i="1"/>
  <c r="CB129" i="1" s="1"/>
  <c r="CC129" i="1" s="1"/>
  <c r="CD129" i="1" s="1"/>
  <c r="CE129" i="1" s="1"/>
  <c r="CF129" i="1" s="1"/>
  <c r="CG129" i="1" s="1"/>
  <c r="CH129" i="1" s="1"/>
  <c r="CI129" i="1" s="1"/>
  <c r="CA44" i="1"/>
  <c r="CB44" i="1" s="1"/>
  <c r="CC44" i="1" s="1"/>
  <c r="CD44" i="1" s="1"/>
  <c r="CE44" i="1" s="1"/>
  <c r="CF44" i="1" s="1"/>
  <c r="CG44" i="1" s="1"/>
  <c r="CH44" i="1" s="1"/>
  <c r="CI44" i="1" s="1"/>
  <c r="CA649" i="1"/>
  <c r="BN649" i="1" s="1"/>
  <c r="CA640" i="1"/>
  <c r="CB640" i="1" s="1"/>
  <c r="CC640" i="1" s="1"/>
  <c r="CD640" i="1" s="1"/>
  <c r="CE640" i="1" s="1"/>
  <c r="CF640" i="1" s="1"/>
  <c r="CG640" i="1" s="1"/>
  <c r="CH640" i="1" s="1"/>
  <c r="CI640" i="1" s="1"/>
  <c r="CA611" i="1"/>
  <c r="CB611" i="1" s="1"/>
  <c r="CC611" i="1" s="1"/>
  <c r="CD611" i="1" s="1"/>
  <c r="CE611" i="1" s="1"/>
  <c r="CF611" i="1" s="1"/>
  <c r="CG611" i="1" s="1"/>
  <c r="CH611" i="1" s="1"/>
  <c r="CI611" i="1" s="1"/>
  <c r="CA86" i="1"/>
  <c r="CB86" i="1" s="1"/>
  <c r="CC86" i="1" s="1"/>
  <c r="CD86" i="1" s="1"/>
  <c r="CE86" i="1" s="1"/>
  <c r="CF86" i="1" s="1"/>
  <c r="CG86" i="1" s="1"/>
  <c r="CH86" i="1" s="1"/>
  <c r="CI86" i="1" s="1"/>
  <c r="CA607" i="1"/>
  <c r="CB607" i="1" s="1"/>
  <c r="CC607" i="1" s="1"/>
  <c r="CD607" i="1" s="1"/>
  <c r="CE607" i="1" s="1"/>
  <c r="CF607" i="1" s="1"/>
  <c r="CG607" i="1" s="1"/>
  <c r="CH607" i="1" s="1"/>
  <c r="CI607" i="1" s="1"/>
  <c r="CA666" i="1"/>
  <c r="CB666" i="1" s="1"/>
  <c r="CC666" i="1" s="1"/>
  <c r="CD666" i="1" s="1"/>
  <c r="CE666" i="1" s="1"/>
  <c r="CF666" i="1" s="1"/>
  <c r="CG666" i="1" s="1"/>
  <c r="CH666" i="1" s="1"/>
  <c r="CI666" i="1" s="1"/>
  <c r="CA121" i="1"/>
  <c r="CB121" i="1" s="1"/>
  <c r="CC121" i="1" s="1"/>
  <c r="CD121" i="1" s="1"/>
  <c r="CE121" i="1" s="1"/>
  <c r="CF121" i="1" s="1"/>
  <c r="CG121" i="1" s="1"/>
  <c r="CH121" i="1" s="1"/>
  <c r="CI121" i="1" s="1"/>
  <c r="CA42" i="1"/>
  <c r="CB42" i="1" s="1"/>
  <c r="CC42" i="1" s="1"/>
  <c r="CD42" i="1" s="1"/>
  <c r="CE42" i="1" s="1"/>
  <c r="CF42" i="1" s="1"/>
  <c r="CG42" i="1" s="1"/>
  <c r="CH42" i="1" s="1"/>
  <c r="CI42" i="1" s="1"/>
  <c r="CA657" i="1"/>
  <c r="CB657" i="1" s="1"/>
  <c r="CC657" i="1" s="1"/>
  <c r="CD657" i="1" s="1"/>
  <c r="CE657" i="1" s="1"/>
  <c r="CF657" i="1" s="1"/>
  <c r="CG657" i="1" s="1"/>
  <c r="CH657" i="1" s="1"/>
  <c r="CI657" i="1" s="1"/>
  <c r="CA655" i="1"/>
  <c r="CB655" i="1" s="1"/>
  <c r="CC655" i="1" s="1"/>
  <c r="CD655" i="1" s="1"/>
  <c r="CE655" i="1" s="1"/>
  <c r="CF655" i="1" s="1"/>
  <c r="CG655" i="1" s="1"/>
  <c r="CH655" i="1" s="1"/>
  <c r="CI655" i="1" s="1"/>
  <c r="CA17" i="1"/>
  <c r="CB17" i="1" s="1"/>
  <c r="CC17" i="1" s="1"/>
  <c r="CD17" i="1" s="1"/>
  <c r="CE17" i="1" s="1"/>
  <c r="CF17" i="1" s="1"/>
  <c r="CG17" i="1" s="1"/>
  <c r="CH17" i="1" s="1"/>
  <c r="CI17" i="1" s="1"/>
  <c r="CA584" i="1"/>
  <c r="CB584" i="1" s="1"/>
  <c r="CC584" i="1" s="1"/>
  <c r="CD584" i="1" s="1"/>
  <c r="CE584" i="1" s="1"/>
  <c r="CF584" i="1" s="1"/>
  <c r="CG584" i="1" s="1"/>
  <c r="CH584" i="1" s="1"/>
  <c r="CI584" i="1" s="1"/>
  <c r="CA675" i="1"/>
  <c r="CB675" i="1" s="1"/>
  <c r="CC675" i="1" s="1"/>
  <c r="CD675" i="1" s="1"/>
  <c r="CE675" i="1" s="1"/>
  <c r="CF675" i="1" s="1"/>
  <c r="CG675" i="1" s="1"/>
  <c r="CH675" i="1" s="1"/>
  <c r="CI675" i="1" s="1"/>
  <c r="CA113" i="1"/>
  <c r="CB113" i="1" s="1"/>
  <c r="CC113" i="1" s="1"/>
  <c r="CD113" i="1" s="1"/>
  <c r="CE113" i="1" s="1"/>
  <c r="CF113" i="1" s="1"/>
  <c r="CG113" i="1" s="1"/>
  <c r="CH113" i="1" s="1"/>
  <c r="CI113" i="1" s="1"/>
  <c r="CA38" i="1"/>
  <c r="CB38" i="1" s="1"/>
  <c r="CC38" i="1" s="1"/>
  <c r="CD38" i="1" s="1"/>
  <c r="CE38" i="1" s="1"/>
  <c r="CF38" i="1" s="1"/>
  <c r="CG38" i="1" s="1"/>
  <c r="CH38" i="1" s="1"/>
  <c r="CI38" i="1" s="1"/>
  <c r="CA659" i="1"/>
  <c r="CB659" i="1" s="1"/>
  <c r="CC659" i="1" s="1"/>
  <c r="CD659" i="1" s="1"/>
  <c r="CE659" i="1" s="1"/>
  <c r="CF659" i="1" s="1"/>
  <c r="CG659" i="1" s="1"/>
  <c r="CH659" i="1" s="1"/>
  <c r="CI659" i="1" s="1"/>
  <c r="CA665" i="1"/>
  <c r="CB665" i="1" s="1"/>
  <c r="CC665" i="1" s="1"/>
  <c r="CD665" i="1" s="1"/>
  <c r="CE665" i="1" s="1"/>
  <c r="CF665" i="1" s="1"/>
  <c r="CG665" i="1" s="1"/>
  <c r="CH665" i="1" s="1"/>
  <c r="CI665" i="1" s="1"/>
  <c r="CA673" i="1"/>
  <c r="CB673" i="1" s="1"/>
  <c r="CC673" i="1" s="1"/>
  <c r="CD673" i="1" s="1"/>
  <c r="CE673" i="1" s="1"/>
  <c r="CF673" i="1" s="1"/>
  <c r="CG673" i="1" s="1"/>
  <c r="CH673" i="1" s="1"/>
  <c r="CI673" i="1" s="1"/>
  <c r="CA621" i="1"/>
  <c r="CB621" i="1" s="1"/>
  <c r="CC621" i="1" s="1"/>
  <c r="CD621" i="1" s="1"/>
  <c r="CE621" i="1" s="1"/>
  <c r="CF621" i="1" s="1"/>
  <c r="CG621" i="1" s="1"/>
  <c r="CH621" i="1" s="1"/>
  <c r="CI621" i="1" s="1"/>
  <c r="CA589" i="1"/>
  <c r="CB589" i="1" s="1"/>
  <c r="CC589" i="1" s="1"/>
  <c r="CD589" i="1" s="1"/>
  <c r="CE589" i="1" s="1"/>
  <c r="CF589" i="1" s="1"/>
  <c r="CG589" i="1" s="1"/>
  <c r="CH589" i="1" s="1"/>
  <c r="CI589" i="1" s="1"/>
  <c r="CA658" i="1"/>
  <c r="CB658" i="1" s="1"/>
  <c r="CC658" i="1" s="1"/>
  <c r="CD658" i="1" s="1"/>
  <c r="CE658" i="1" s="1"/>
  <c r="CF658" i="1" s="1"/>
  <c r="CG658" i="1" s="1"/>
  <c r="CH658" i="1" s="1"/>
  <c r="CI658" i="1" s="1"/>
  <c r="CA88" i="1"/>
  <c r="CB88" i="1" s="1"/>
  <c r="CC88" i="1" s="1"/>
  <c r="CD88" i="1" s="1"/>
  <c r="CE88" i="1" s="1"/>
  <c r="CF88" i="1" s="1"/>
  <c r="CG88" i="1" s="1"/>
  <c r="CH88" i="1" s="1"/>
  <c r="CI88" i="1" s="1"/>
  <c r="CA33" i="1"/>
  <c r="CB33" i="1" s="1"/>
  <c r="CC33" i="1" s="1"/>
  <c r="CD33" i="1" s="1"/>
  <c r="CE33" i="1" s="1"/>
  <c r="CF33" i="1" s="1"/>
  <c r="CG33" i="1" s="1"/>
  <c r="CH33" i="1" s="1"/>
  <c r="CI33" i="1" s="1"/>
  <c r="CA594" i="1"/>
  <c r="CB594" i="1" s="1"/>
  <c r="CC594" i="1" s="1"/>
  <c r="CD594" i="1" s="1"/>
  <c r="CE594" i="1" s="1"/>
  <c r="CF594" i="1" s="1"/>
  <c r="CG594" i="1" s="1"/>
  <c r="CH594" i="1" s="1"/>
  <c r="CI594" i="1" s="1"/>
  <c r="CA587" i="1"/>
  <c r="CB587" i="1" s="1"/>
  <c r="CC587" i="1" s="1"/>
  <c r="CD587" i="1" s="1"/>
  <c r="CE587" i="1" s="1"/>
  <c r="CF587" i="1" s="1"/>
  <c r="CG587" i="1" s="1"/>
  <c r="CH587" i="1" s="1"/>
  <c r="CI587" i="1" s="1"/>
  <c r="CA674" i="1"/>
  <c r="CB674" i="1" s="1"/>
  <c r="CA95" i="1"/>
  <c r="CB95" i="1" s="1"/>
  <c r="CC95" i="1" s="1"/>
  <c r="CD95" i="1" s="1"/>
  <c r="CE95" i="1" s="1"/>
  <c r="CF95" i="1" s="1"/>
  <c r="CG95" i="1" s="1"/>
  <c r="CH95" i="1" s="1"/>
  <c r="CI95" i="1" s="1"/>
  <c r="CA34" i="1"/>
  <c r="CB34" i="1" s="1"/>
  <c r="CC34" i="1" s="1"/>
  <c r="CD34" i="1" s="1"/>
  <c r="CE34" i="1" s="1"/>
  <c r="CF34" i="1" s="1"/>
  <c r="CG34" i="1" s="1"/>
  <c r="CH34" i="1" s="1"/>
  <c r="CI34" i="1" s="1"/>
  <c r="CA669" i="1"/>
  <c r="CB669" i="1" s="1"/>
  <c r="CC669" i="1" s="1"/>
  <c r="CD669" i="1" s="1"/>
  <c r="CE669" i="1" s="1"/>
  <c r="CF669" i="1" s="1"/>
  <c r="CG669" i="1" s="1"/>
  <c r="CH669" i="1" s="1"/>
  <c r="CI669" i="1" s="1"/>
  <c r="CA597" i="1"/>
  <c r="CB597" i="1" s="1"/>
  <c r="CC597" i="1" s="1"/>
  <c r="CD597" i="1" s="1"/>
  <c r="CE597" i="1" s="1"/>
  <c r="CF597" i="1" s="1"/>
  <c r="CG597" i="1" s="1"/>
  <c r="CH597" i="1" s="1"/>
  <c r="CI597" i="1" s="1"/>
  <c r="CA652" i="1"/>
  <c r="CB652" i="1" s="1"/>
  <c r="CC652" i="1" s="1"/>
  <c r="CD652" i="1" s="1"/>
  <c r="CE652" i="1" s="1"/>
  <c r="CF652" i="1" s="1"/>
  <c r="CG652" i="1" s="1"/>
  <c r="CH652" i="1" s="1"/>
  <c r="CI652" i="1" s="1"/>
  <c r="CA87" i="1"/>
  <c r="CB87" i="1" s="1"/>
  <c r="CC87" i="1" s="1"/>
  <c r="CD87" i="1" s="1"/>
  <c r="CE87" i="1" s="1"/>
  <c r="CF87" i="1" s="1"/>
  <c r="CG87" i="1" s="1"/>
  <c r="CH87" i="1" s="1"/>
  <c r="CI87" i="1" s="1"/>
  <c r="CA32" i="1"/>
  <c r="CB32" i="1" s="1"/>
  <c r="CC32" i="1" s="1"/>
  <c r="CD32" i="1" s="1"/>
  <c r="CE32" i="1" s="1"/>
  <c r="CF32" i="1" s="1"/>
  <c r="CG32" i="1" s="1"/>
  <c r="CH32" i="1" s="1"/>
  <c r="CI32" i="1" s="1"/>
  <c r="CA606" i="1"/>
  <c r="CB606" i="1" s="1"/>
  <c r="CC606" i="1" s="1"/>
  <c r="CD606" i="1" s="1"/>
  <c r="CE606" i="1" s="1"/>
  <c r="CF606" i="1" s="1"/>
  <c r="CG606" i="1" s="1"/>
  <c r="CH606" i="1" s="1"/>
  <c r="CI606" i="1" s="1"/>
  <c r="CO322" i="1"/>
  <c r="CP322" i="1" s="1"/>
  <c r="CQ322" i="1" s="1"/>
  <c r="CR322" i="1" s="1"/>
  <c r="CS322" i="1" s="1"/>
  <c r="CT322" i="1" s="1"/>
  <c r="CU322" i="1" s="1"/>
  <c r="CV322" i="1" s="1"/>
  <c r="CO631" i="1"/>
  <c r="CP631" i="1" s="1"/>
  <c r="CQ631" i="1" s="1"/>
  <c r="CR631" i="1" s="1"/>
  <c r="CS631" i="1" s="1"/>
  <c r="CT631" i="1" s="1"/>
  <c r="CU631" i="1" s="1"/>
  <c r="CV631" i="1" s="1"/>
  <c r="CO514" i="1"/>
  <c r="CP514" i="1" s="1"/>
  <c r="CQ514" i="1" s="1"/>
  <c r="CR514" i="1" s="1"/>
  <c r="CS514" i="1" s="1"/>
  <c r="CT514" i="1" s="1"/>
  <c r="CU514" i="1" s="1"/>
  <c r="CV514" i="1" s="1"/>
  <c r="CW103" i="1"/>
  <c r="CW215" i="1"/>
  <c r="CW89" i="1"/>
  <c r="CW440" i="1"/>
  <c r="CW273" i="1"/>
  <c r="CW255" i="1"/>
  <c r="CW11" i="1"/>
  <c r="CW439" i="1"/>
  <c r="CW146" i="1"/>
  <c r="CW19" i="1"/>
  <c r="CW649" i="1"/>
  <c r="CW328" i="1"/>
  <c r="CW320" i="1"/>
  <c r="CW659" i="1"/>
  <c r="CW411" i="1"/>
  <c r="CO632" i="1"/>
  <c r="CP632" i="1" s="1"/>
  <c r="CQ632" i="1" s="1"/>
  <c r="CR632" i="1" s="1"/>
  <c r="CS632" i="1" s="1"/>
  <c r="CT632" i="1" s="1"/>
  <c r="CU632" i="1" s="1"/>
  <c r="CV632" i="1" s="1"/>
  <c r="CW274" i="1"/>
  <c r="BN400" i="1"/>
  <c r="CO251" i="1"/>
  <c r="CP251" i="1" s="1"/>
  <c r="CQ251" i="1" s="1"/>
  <c r="CR251" i="1" s="1"/>
  <c r="CS251" i="1" s="1"/>
  <c r="CT251" i="1" s="1"/>
  <c r="CU251" i="1" s="1"/>
  <c r="CV251" i="1" s="1"/>
  <c r="CW252" i="1"/>
  <c r="CO359" i="1"/>
  <c r="CP359" i="1" s="1"/>
  <c r="CQ359" i="1" s="1"/>
  <c r="CR359" i="1" s="1"/>
  <c r="CS359" i="1" s="1"/>
  <c r="CT359" i="1" s="1"/>
  <c r="CU359" i="1" s="1"/>
  <c r="CV359" i="1" s="1"/>
  <c r="CO250" i="1"/>
  <c r="CP250" i="1" s="1"/>
  <c r="CQ250" i="1" s="1"/>
  <c r="CR250" i="1" s="1"/>
  <c r="CS250" i="1" s="1"/>
  <c r="CT250" i="1" s="1"/>
  <c r="CU250" i="1" s="1"/>
  <c r="CV250" i="1" s="1"/>
  <c r="CO10" i="1"/>
  <c r="CP10" i="1" s="1"/>
  <c r="CQ10" i="1" s="1"/>
  <c r="CR10" i="1" s="1"/>
  <c r="CS10" i="1" s="1"/>
  <c r="CT10" i="1" s="1"/>
  <c r="CU10" i="1" s="1"/>
  <c r="CV10" i="1" s="1"/>
  <c r="CW633" i="1"/>
  <c r="CW393" i="1"/>
  <c r="CW377" i="1"/>
  <c r="CW208" i="1"/>
  <c r="CO630" i="1"/>
  <c r="CP630" i="1" s="1"/>
  <c r="CQ630" i="1" s="1"/>
  <c r="CR630" i="1" s="1"/>
  <c r="CS630" i="1" s="1"/>
  <c r="CT630" i="1" s="1"/>
  <c r="CU630" i="1" s="1"/>
  <c r="CV630" i="1" s="1"/>
  <c r="CW614" i="1"/>
  <c r="CW582" i="1"/>
  <c r="CW454" i="1"/>
  <c r="CO342" i="1"/>
  <c r="CP342" i="1" s="1"/>
  <c r="CQ342" i="1" s="1"/>
  <c r="CR342" i="1" s="1"/>
  <c r="CS342" i="1" s="1"/>
  <c r="CT342" i="1" s="1"/>
  <c r="CU342" i="1" s="1"/>
  <c r="CV342" i="1" s="1"/>
  <c r="CW182" i="1"/>
  <c r="CO360" i="1"/>
  <c r="CP360" i="1" s="1"/>
  <c r="CQ360" i="1" s="1"/>
  <c r="CR360" i="1" s="1"/>
  <c r="CS360" i="1" s="1"/>
  <c r="CT360" i="1" s="1"/>
  <c r="CU360" i="1" s="1"/>
  <c r="CV360" i="1" s="1"/>
  <c r="CW201" i="1"/>
  <c r="CW155" i="1"/>
  <c r="CW547" i="1"/>
  <c r="CW643" i="1"/>
  <c r="CW531" i="1"/>
  <c r="CW371" i="1"/>
  <c r="CO83" i="1"/>
  <c r="CP83" i="1" s="1"/>
  <c r="CQ83" i="1" s="1"/>
  <c r="CR83" i="1" s="1"/>
  <c r="CS83" i="1" s="1"/>
  <c r="CT83" i="1" s="1"/>
  <c r="CU83" i="1" s="1"/>
  <c r="CV83" i="1" s="1"/>
  <c r="CO35" i="1"/>
  <c r="CP35" i="1" s="1"/>
  <c r="CQ35" i="1" s="1"/>
  <c r="CR35" i="1" s="1"/>
  <c r="CS35" i="1" s="1"/>
  <c r="CT35" i="1" s="1"/>
  <c r="CU35" i="1" s="1"/>
  <c r="CV35" i="1" s="1"/>
  <c r="CW140" i="1"/>
  <c r="CW370" i="1"/>
  <c r="CO305" i="1"/>
  <c r="CP305" i="1" s="1"/>
  <c r="CQ305" i="1" s="1"/>
  <c r="CR305" i="1" s="1"/>
  <c r="CS305" i="1" s="1"/>
  <c r="CT305" i="1" s="1"/>
  <c r="CU305" i="1" s="1"/>
  <c r="CV305" i="1" s="1"/>
  <c r="CO306" i="1"/>
  <c r="CP306" i="1" s="1"/>
  <c r="CQ306" i="1" s="1"/>
  <c r="CR306" i="1" s="1"/>
  <c r="CS306" i="1" s="1"/>
  <c r="CT306" i="1" s="1"/>
  <c r="CU306" i="1" s="1"/>
  <c r="CV306" i="1" s="1"/>
  <c r="CO642" i="1"/>
  <c r="CP642" i="1" s="1"/>
  <c r="CQ642" i="1" s="1"/>
  <c r="CR642" i="1" s="1"/>
  <c r="CS642" i="1" s="1"/>
  <c r="CT642" i="1" s="1"/>
  <c r="CU642" i="1" s="1"/>
  <c r="CV642" i="1" s="1"/>
  <c r="CW50" i="1"/>
  <c r="CW428" i="1"/>
  <c r="CO386" i="1"/>
  <c r="CP386" i="1" s="1"/>
  <c r="CQ386" i="1" s="1"/>
  <c r="CR386" i="1" s="1"/>
  <c r="CS386" i="1" s="1"/>
  <c r="CT386" i="1" s="1"/>
  <c r="CU386" i="1" s="1"/>
  <c r="CV386" i="1" s="1"/>
  <c r="CW412" i="1"/>
  <c r="CO528" i="1"/>
  <c r="CP528" i="1" s="1"/>
  <c r="CQ528" i="1" s="1"/>
  <c r="CR528" i="1" s="1"/>
  <c r="CS528" i="1" s="1"/>
  <c r="CT528" i="1" s="1"/>
  <c r="CU528" i="1" s="1"/>
  <c r="CV528" i="1" s="1"/>
  <c r="CW33" i="1"/>
  <c r="CW32" i="1"/>
  <c r="CW69" i="1"/>
  <c r="CW53" i="1"/>
  <c r="CO613" i="1"/>
  <c r="CP613" i="1" s="1"/>
  <c r="CQ613" i="1" s="1"/>
  <c r="CR613" i="1" s="1"/>
  <c r="CS613" i="1" s="1"/>
  <c r="CT613" i="1" s="1"/>
  <c r="CU613" i="1" s="1"/>
  <c r="CV613" i="1" s="1"/>
  <c r="CO165" i="1"/>
  <c r="CP165" i="1" s="1"/>
  <c r="CQ165" i="1" s="1"/>
  <c r="CR165" i="1" s="1"/>
  <c r="CS165" i="1" s="1"/>
  <c r="CT165" i="1" s="1"/>
  <c r="CU165" i="1" s="1"/>
  <c r="CV165" i="1" s="1"/>
  <c r="CW493" i="1"/>
  <c r="BN518" i="1"/>
  <c r="CW34" i="1"/>
  <c r="CW166" i="1"/>
  <c r="BN578" i="1"/>
  <c r="CW422" i="1"/>
  <c r="CW70" i="1"/>
  <c r="CW358" i="1"/>
  <c r="BN430" i="1"/>
  <c r="CW645" i="1"/>
  <c r="CW533" i="1"/>
  <c r="CW181" i="1"/>
  <c r="CW149" i="1"/>
  <c r="CW101" i="1"/>
  <c r="CW357" i="1"/>
  <c r="CW147" i="1"/>
  <c r="CO644" i="1"/>
  <c r="CP644" i="1" s="1"/>
  <c r="CQ644" i="1" s="1"/>
  <c r="CR644" i="1" s="1"/>
  <c r="CS644" i="1" s="1"/>
  <c r="CT644" i="1" s="1"/>
  <c r="CU644" i="1" s="1"/>
  <c r="CV644" i="1" s="1"/>
  <c r="CO532" i="1"/>
  <c r="CP532" i="1" s="1"/>
  <c r="CQ532" i="1" s="1"/>
  <c r="CR532" i="1" s="1"/>
  <c r="CS532" i="1" s="1"/>
  <c r="CT532" i="1" s="1"/>
  <c r="CU532" i="1" s="1"/>
  <c r="CV532" i="1" s="1"/>
  <c r="CO404" i="1"/>
  <c r="CP404" i="1" s="1"/>
  <c r="CQ404" i="1" s="1"/>
  <c r="CR404" i="1" s="1"/>
  <c r="CS404" i="1" s="1"/>
  <c r="CT404" i="1" s="1"/>
  <c r="CU404" i="1" s="1"/>
  <c r="CV404" i="1" s="1"/>
  <c r="CO260" i="1"/>
  <c r="CP260" i="1" s="1"/>
  <c r="CQ260" i="1" s="1"/>
  <c r="CR260" i="1" s="1"/>
  <c r="CS260" i="1" s="1"/>
  <c r="CT260" i="1" s="1"/>
  <c r="CU260" i="1" s="1"/>
  <c r="CV260" i="1" s="1"/>
  <c r="CO116" i="1"/>
  <c r="CP116" i="1" s="1"/>
  <c r="CQ116" i="1" s="1"/>
  <c r="CR116" i="1" s="1"/>
  <c r="CS116" i="1" s="1"/>
  <c r="CT116" i="1" s="1"/>
  <c r="CU116" i="1" s="1"/>
  <c r="CV116" i="1" s="1"/>
  <c r="CW525" i="1"/>
  <c r="CW249" i="1"/>
  <c r="BN512" i="1"/>
  <c r="CW610" i="1"/>
  <c r="CW221" i="1"/>
  <c r="CW139" i="1"/>
  <c r="CW30" i="1"/>
  <c r="BN144" i="1"/>
  <c r="CW497" i="1"/>
  <c r="CW403" i="1"/>
  <c r="CO190" i="1"/>
  <c r="CP190" i="1" s="1"/>
  <c r="CQ190" i="1" s="1"/>
  <c r="CR190" i="1" s="1"/>
  <c r="CS190" i="1" s="1"/>
  <c r="CT190" i="1" s="1"/>
  <c r="CU190" i="1" s="1"/>
  <c r="CV190" i="1" s="1"/>
  <c r="CW523" i="1"/>
  <c r="CW413" i="1"/>
  <c r="CW220" i="1"/>
  <c r="CW138" i="1"/>
  <c r="BO425" i="1"/>
  <c r="CW406" i="1"/>
  <c r="CW150" i="1"/>
  <c r="CW324" i="1"/>
  <c r="CO212" i="1"/>
  <c r="CP212" i="1" s="1"/>
  <c r="CQ212" i="1" s="1"/>
  <c r="CR212" i="1" s="1"/>
  <c r="CS212" i="1" s="1"/>
  <c r="CT212" i="1" s="1"/>
  <c r="CU212" i="1" s="1"/>
  <c r="CV212" i="1" s="1"/>
  <c r="CO68" i="1"/>
  <c r="CP68" i="1" s="1"/>
  <c r="CQ68" i="1" s="1"/>
  <c r="CR68" i="1" s="1"/>
  <c r="CS68" i="1" s="1"/>
  <c r="CT68" i="1" s="1"/>
  <c r="CU68" i="1" s="1"/>
  <c r="CV68" i="1" s="1"/>
  <c r="CW608" i="1"/>
  <c r="CW512" i="1"/>
  <c r="CW224" i="1"/>
  <c r="CW662" i="1"/>
  <c r="CO596" i="1"/>
  <c r="CP596" i="1" s="1"/>
  <c r="CQ596" i="1" s="1"/>
  <c r="CR596" i="1" s="1"/>
  <c r="CS596" i="1" s="1"/>
  <c r="CT596" i="1" s="1"/>
  <c r="CU596" i="1" s="1"/>
  <c r="CV596" i="1" s="1"/>
  <c r="CW498" i="1"/>
  <c r="CW345" i="1"/>
  <c r="CW522" i="1"/>
  <c r="CW309" i="1"/>
  <c r="CW137" i="1"/>
  <c r="CW511" i="1"/>
  <c r="CW112" i="1"/>
  <c r="BP529" i="1"/>
  <c r="CW420" i="1"/>
  <c r="CO356" i="1"/>
  <c r="CP356" i="1" s="1"/>
  <c r="CQ356" i="1" s="1"/>
  <c r="CR356" i="1" s="1"/>
  <c r="CS356" i="1" s="1"/>
  <c r="CT356" i="1" s="1"/>
  <c r="CU356" i="1" s="1"/>
  <c r="CV356" i="1" s="1"/>
  <c r="CO276" i="1"/>
  <c r="CP276" i="1" s="1"/>
  <c r="CQ276" i="1" s="1"/>
  <c r="CR276" i="1" s="1"/>
  <c r="CS276" i="1" s="1"/>
  <c r="CT276" i="1" s="1"/>
  <c r="CU276" i="1" s="1"/>
  <c r="CV276" i="1" s="1"/>
  <c r="CO196" i="1"/>
  <c r="CP196" i="1" s="1"/>
  <c r="CQ196" i="1" s="1"/>
  <c r="CR196" i="1" s="1"/>
  <c r="CS196" i="1" s="1"/>
  <c r="CT196" i="1" s="1"/>
  <c r="CU196" i="1" s="1"/>
  <c r="CV196" i="1" s="1"/>
  <c r="CO100" i="1"/>
  <c r="CP100" i="1" s="1"/>
  <c r="CQ100" i="1" s="1"/>
  <c r="CR100" i="1" s="1"/>
  <c r="CS100" i="1" s="1"/>
  <c r="CT100" i="1" s="1"/>
  <c r="CU100" i="1" s="1"/>
  <c r="CV100" i="1" s="1"/>
  <c r="CW607" i="1"/>
  <c r="CO606" i="1"/>
  <c r="CP606" i="1" s="1"/>
  <c r="CQ606" i="1" s="1"/>
  <c r="CR606" i="1" s="1"/>
  <c r="CS606" i="1" s="1"/>
  <c r="CT606" i="1" s="1"/>
  <c r="CU606" i="1" s="1"/>
  <c r="CV606" i="1" s="1"/>
  <c r="CW473" i="1"/>
  <c r="CB276" i="1"/>
  <c r="CC276" i="1" s="1"/>
  <c r="CD276" i="1" s="1"/>
  <c r="CE276" i="1" s="1"/>
  <c r="CF276" i="1" s="1"/>
  <c r="CG276" i="1" s="1"/>
  <c r="CH276" i="1" s="1"/>
  <c r="CI276" i="1" s="1"/>
  <c r="CB580" i="1"/>
  <c r="CC580" i="1" s="1"/>
  <c r="CD580" i="1" s="1"/>
  <c r="CE580" i="1" s="1"/>
  <c r="CF580" i="1" s="1"/>
  <c r="CG580" i="1" s="1"/>
  <c r="CH580" i="1" s="1"/>
  <c r="CI580" i="1" s="1"/>
  <c r="CO669" i="1"/>
  <c r="CP669" i="1" s="1"/>
  <c r="CQ669" i="1" s="1"/>
  <c r="CR669" i="1" s="1"/>
  <c r="CS669" i="1" s="1"/>
  <c r="CT669" i="1" s="1"/>
  <c r="CU669" i="1" s="1"/>
  <c r="CV669" i="1" s="1"/>
  <c r="CO605" i="1"/>
  <c r="CP605" i="1" s="1"/>
  <c r="CQ605" i="1" s="1"/>
  <c r="CR605" i="1" s="1"/>
  <c r="CS605" i="1" s="1"/>
  <c r="CT605" i="1" s="1"/>
  <c r="CU605" i="1" s="1"/>
  <c r="CV605" i="1" s="1"/>
  <c r="CW349" i="1"/>
  <c r="CO301" i="1"/>
  <c r="CP301" i="1" s="1"/>
  <c r="CQ301" i="1" s="1"/>
  <c r="CR301" i="1" s="1"/>
  <c r="CS301" i="1" s="1"/>
  <c r="CT301" i="1" s="1"/>
  <c r="CU301" i="1" s="1"/>
  <c r="CV301" i="1" s="1"/>
  <c r="CO237" i="1"/>
  <c r="CP237" i="1" s="1"/>
  <c r="CQ237" i="1" s="1"/>
  <c r="CR237" i="1" s="1"/>
  <c r="CS237" i="1" s="1"/>
  <c r="CT237" i="1" s="1"/>
  <c r="CU237" i="1" s="1"/>
  <c r="CV237" i="1" s="1"/>
  <c r="CO141" i="1"/>
  <c r="CP141" i="1" s="1"/>
  <c r="CQ141" i="1" s="1"/>
  <c r="CR141" i="1" s="1"/>
  <c r="CS141" i="1" s="1"/>
  <c r="CT141" i="1" s="1"/>
  <c r="CU141" i="1" s="1"/>
  <c r="CV141" i="1" s="1"/>
  <c r="CO13" i="1"/>
  <c r="CP13" i="1" s="1"/>
  <c r="CQ13" i="1" s="1"/>
  <c r="CR13" i="1" s="1"/>
  <c r="CS13" i="1" s="1"/>
  <c r="CT13" i="1" s="1"/>
  <c r="CU13" i="1" s="1"/>
  <c r="CV13" i="1" s="1"/>
  <c r="CW668" i="1"/>
  <c r="CO652" i="1"/>
  <c r="CP652" i="1" s="1"/>
  <c r="CQ652" i="1" s="1"/>
  <c r="CR652" i="1" s="1"/>
  <c r="CS652" i="1" s="1"/>
  <c r="CT652" i="1" s="1"/>
  <c r="CU652" i="1" s="1"/>
  <c r="CV652" i="1" s="1"/>
  <c r="CO636" i="1"/>
  <c r="CP636" i="1" s="1"/>
  <c r="CQ636" i="1" s="1"/>
  <c r="CR636" i="1" s="1"/>
  <c r="CS636" i="1" s="1"/>
  <c r="CT636" i="1" s="1"/>
  <c r="CU636" i="1" s="1"/>
  <c r="CV636" i="1" s="1"/>
  <c r="CO604" i="1"/>
  <c r="CP604" i="1" s="1"/>
  <c r="CQ604" i="1" s="1"/>
  <c r="CR604" i="1" s="1"/>
  <c r="CS604" i="1" s="1"/>
  <c r="CT604" i="1" s="1"/>
  <c r="CU604" i="1" s="1"/>
  <c r="CV604" i="1" s="1"/>
  <c r="CO588" i="1"/>
  <c r="CP588" i="1" s="1"/>
  <c r="CQ588" i="1" s="1"/>
  <c r="CR588" i="1" s="1"/>
  <c r="CS588" i="1" s="1"/>
  <c r="CT588" i="1" s="1"/>
  <c r="CU588" i="1" s="1"/>
  <c r="CV588" i="1" s="1"/>
  <c r="CO572" i="1"/>
  <c r="CP572" i="1" s="1"/>
  <c r="CQ572" i="1" s="1"/>
  <c r="CR572" i="1" s="1"/>
  <c r="CS572" i="1" s="1"/>
  <c r="CT572" i="1" s="1"/>
  <c r="CU572" i="1" s="1"/>
  <c r="CV572" i="1" s="1"/>
  <c r="CW556" i="1"/>
  <c r="CO508" i="1"/>
  <c r="CP508" i="1" s="1"/>
  <c r="CQ508" i="1" s="1"/>
  <c r="CR508" i="1" s="1"/>
  <c r="CS508" i="1" s="1"/>
  <c r="CT508" i="1" s="1"/>
  <c r="CU508" i="1" s="1"/>
  <c r="CV508" i="1" s="1"/>
  <c r="CO492" i="1"/>
  <c r="CP492" i="1" s="1"/>
  <c r="CQ492" i="1" s="1"/>
  <c r="CR492" i="1" s="1"/>
  <c r="CS492" i="1" s="1"/>
  <c r="CT492" i="1" s="1"/>
  <c r="CU492" i="1" s="1"/>
  <c r="CV492" i="1" s="1"/>
  <c r="CO476" i="1"/>
  <c r="CP476" i="1" s="1"/>
  <c r="CQ476" i="1" s="1"/>
  <c r="CR476" i="1" s="1"/>
  <c r="CS476" i="1" s="1"/>
  <c r="CT476" i="1" s="1"/>
  <c r="CU476" i="1" s="1"/>
  <c r="CV476" i="1" s="1"/>
  <c r="CO460" i="1"/>
  <c r="CP460" i="1" s="1"/>
  <c r="CQ460" i="1" s="1"/>
  <c r="CR460" i="1" s="1"/>
  <c r="CS460" i="1" s="1"/>
  <c r="CT460" i="1" s="1"/>
  <c r="CU460" i="1" s="1"/>
  <c r="CV460" i="1" s="1"/>
  <c r="CO444" i="1"/>
  <c r="CP444" i="1" s="1"/>
  <c r="CQ444" i="1" s="1"/>
  <c r="CR444" i="1" s="1"/>
  <c r="CS444" i="1" s="1"/>
  <c r="CT444" i="1" s="1"/>
  <c r="CU444" i="1" s="1"/>
  <c r="CV444" i="1" s="1"/>
  <c r="CO396" i="1"/>
  <c r="CP396" i="1" s="1"/>
  <c r="CQ396" i="1" s="1"/>
  <c r="CR396" i="1" s="1"/>
  <c r="CS396" i="1" s="1"/>
  <c r="CT396" i="1" s="1"/>
  <c r="CU396" i="1" s="1"/>
  <c r="CV396" i="1" s="1"/>
  <c r="CO380" i="1"/>
  <c r="CP380" i="1" s="1"/>
  <c r="CQ380" i="1" s="1"/>
  <c r="CR380" i="1" s="1"/>
  <c r="CS380" i="1" s="1"/>
  <c r="CT380" i="1" s="1"/>
  <c r="CU380" i="1" s="1"/>
  <c r="CV380" i="1" s="1"/>
  <c r="CO364" i="1"/>
  <c r="CP364" i="1" s="1"/>
  <c r="CQ364" i="1" s="1"/>
  <c r="CR364" i="1" s="1"/>
  <c r="CS364" i="1" s="1"/>
  <c r="CT364" i="1" s="1"/>
  <c r="CU364" i="1" s="1"/>
  <c r="CV364" i="1" s="1"/>
  <c r="CO348" i="1"/>
  <c r="CP348" i="1" s="1"/>
  <c r="CQ348" i="1" s="1"/>
  <c r="CR348" i="1" s="1"/>
  <c r="CS348" i="1" s="1"/>
  <c r="CT348" i="1" s="1"/>
  <c r="CU348" i="1" s="1"/>
  <c r="CV348" i="1" s="1"/>
  <c r="CW316" i="1"/>
  <c r="CO300" i="1"/>
  <c r="CP300" i="1" s="1"/>
  <c r="CQ300" i="1" s="1"/>
  <c r="CR300" i="1" s="1"/>
  <c r="CS300" i="1" s="1"/>
  <c r="CT300" i="1" s="1"/>
  <c r="CU300" i="1" s="1"/>
  <c r="CV300" i="1" s="1"/>
  <c r="CO284" i="1"/>
  <c r="CP284" i="1" s="1"/>
  <c r="CQ284" i="1" s="1"/>
  <c r="CR284" i="1" s="1"/>
  <c r="CS284" i="1" s="1"/>
  <c r="CT284" i="1" s="1"/>
  <c r="CU284" i="1" s="1"/>
  <c r="CV284" i="1" s="1"/>
  <c r="CO236" i="1"/>
  <c r="CP236" i="1" s="1"/>
  <c r="CQ236" i="1" s="1"/>
  <c r="CR236" i="1" s="1"/>
  <c r="CS236" i="1" s="1"/>
  <c r="CT236" i="1" s="1"/>
  <c r="CU236" i="1" s="1"/>
  <c r="CV236" i="1" s="1"/>
  <c r="CO204" i="1"/>
  <c r="CP204" i="1" s="1"/>
  <c r="CQ204" i="1" s="1"/>
  <c r="CR204" i="1" s="1"/>
  <c r="CS204" i="1" s="1"/>
  <c r="CT204" i="1" s="1"/>
  <c r="CU204" i="1" s="1"/>
  <c r="CV204" i="1" s="1"/>
  <c r="CW188" i="1"/>
  <c r="CO172" i="1"/>
  <c r="CP172" i="1" s="1"/>
  <c r="CQ172" i="1" s="1"/>
  <c r="CR172" i="1" s="1"/>
  <c r="CS172" i="1" s="1"/>
  <c r="CT172" i="1" s="1"/>
  <c r="CU172" i="1" s="1"/>
  <c r="CV172" i="1" s="1"/>
  <c r="CO124" i="1"/>
  <c r="CP124" i="1" s="1"/>
  <c r="CQ124" i="1" s="1"/>
  <c r="CR124" i="1" s="1"/>
  <c r="CS124" i="1" s="1"/>
  <c r="CT124" i="1" s="1"/>
  <c r="CU124" i="1" s="1"/>
  <c r="CV124" i="1" s="1"/>
  <c r="CW108" i="1"/>
  <c r="CW92" i="1"/>
  <c r="CO76" i="1"/>
  <c r="CP76" i="1" s="1"/>
  <c r="CQ76" i="1" s="1"/>
  <c r="CR76" i="1" s="1"/>
  <c r="CS76" i="1" s="1"/>
  <c r="CT76" i="1" s="1"/>
  <c r="CU76" i="1" s="1"/>
  <c r="CV76" i="1" s="1"/>
  <c r="CO28" i="1"/>
  <c r="CP28" i="1" s="1"/>
  <c r="CQ28" i="1" s="1"/>
  <c r="CR28" i="1" s="1"/>
  <c r="CS28" i="1" s="1"/>
  <c r="CT28" i="1" s="1"/>
  <c r="CU28" i="1" s="1"/>
  <c r="CV28" i="1" s="1"/>
  <c r="CO12" i="1"/>
  <c r="CP12" i="1" s="1"/>
  <c r="CQ12" i="1" s="1"/>
  <c r="CR12" i="1" s="1"/>
  <c r="CS12" i="1" s="1"/>
  <c r="CT12" i="1" s="1"/>
  <c r="CU12" i="1" s="1"/>
  <c r="CV12" i="1" s="1"/>
  <c r="CO620" i="1"/>
  <c r="CP620" i="1" s="1"/>
  <c r="CQ620" i="1" s="1"/>
  <c r="CR620" i="1" s="1"/>
  <c r="CS620" i="1" s="1"/>
  <c r="CT620" i="1" s="1"/>
  <c r="CU620" i="1" s="1"/>
  <c r="CV620" i="1" s="1"/>
  <c r="CW481" i="1"/>
  <c r="CW385" i="1"/>
  <c r="CW302" i="1"/>
  <c r="CW198" i="1"/>
  <c r="CW88" i="1"/>
  <c r="BN418" i="1"/>
  <c r="CW621" i="1"/>
  <c r="CO557" i="1"/>
  <c r="CP557" i="1" s="1"/>
  <c r="CQ557" i="1" s="1"/>
  <c r="CR557" i="1" s="1"/>
  <c r="CS557" i="1" s="1"/>
  <c r="CT557" i="1" s="1"/>
  <c r="CU557" i="1" s="1"/>
  <c r="CV557" i="1" s="1"/>
  <c r="CO365" i="1"/>
  <c r="CP365" i="1" s="1"/>
  <c r="CQ365" i="1" s="1"/>
  <c r="CR365" i="1" s="1"/>
  <c r="CS365" i="1" s="1"/>
  <c r="CT365" i="1" s="1"/>
  <c r="CU365" i="1" s="1"/>
  <c r="CV365" i="1" s="1"/>
  <c r="CO317" i="1"/>
  <c r="CP317" i="1" s="1"/>
  <c r="CQ317" i="1" s="1"/>
  <c r="CR317" i="1" s="1"/>
  <c r="CS317" i="1" s="1"/>
  <c r="CT317" i="1" s="1"/>
  <c r="CU317" i="1" s="1"/>
  <c r="CV317" i="1" s="1"/>
  <c r="CO253" i="1"/>
  <c r="CP253" i="1" s="1"/>
  <c r="CQ253" i="1" s="1"/>
  <c r="CR253" i="1" s="1"/>
  <c r="CS253" i="1" s="1"/>
  <c r="CT253" i="1" s="1"/>
  <c r="CU253" i="1" s="1"/>
  <c r="CV253" i="1" s="1"/>
  <c r="CO189" i="1"/>
  <c r="CP189" i="1" s="1"/>
  <c r="CQ189" i="1" s="1"/>
  <c r="CR189" i="1" s="1"/>
  <c r="CS189" i="1" s="1"/>
  <c r="CT189" i="1" s="1"/>
  <c r="CU189" i="1" s="1"/>
  <c r="CV189" i="1" s="1"/>
  <c r="CO125" i="1"/>
  <c r="CP125" i="1" s="1"/>
  <c r="CQ125" i="1" s="1"/>
  <c r="CR125" i="1" s="1"/>
  <c r="CS125" i="1" s="1"/>
  <c r="CT125" i="1" s="1"/>
  <c r="CU125" i="1" s="1"/>
  <c r="CV125" i="1" s="1"/>
  <c r="CO77" i="1"/>
  <c r="CP77" i="1" s="1"/>
  <c r="CQ77" i="1" s="1"/>
  <c r="CR77" i="1" s="1"/>
  <c r="CS77" i="1" s="1"/>
  <c r="CT77" i="1" s="1"/>
  <c r="CU77" i="1" s="1"/>
  <c r="CV77" i="1" s="1"/>
  <c r="CO667" i="1"/>
  <c r="CP667" i="1" s="1"/>
  <c r="CQ667" i="1" s="1"/>
  <c r="CR667" i="1" s="1"/>
  <c r="CS667" i="1" s="1"/>
  <c r="CT667" i="1" s="1"/>
  <c r="CU667" i="1" s="1"/>
  <c r="CV667" i="1" s="1"/>
  <c r="CO619" i="1"/>
  <c r="CP619" i="1" s="1"/>
  <c r="CQ619" i="1" s="1"/>
  <c r="CR619" i="1" s="1"/>
  <c r="CS619" i="1" s="1"/>
  <c r="CT619" i="1" s="1"/>
  <c r="CU619" i="1" s="1"/>
  <c r="CV619" i="1" s="1"/>
  <c r="CW603" i="1"/>
  <c r="CW587" i="1"/>
  <c r="CW571" i="1"/>
  <c r="CW555" i="1"/>
  <c r="CW539" i="1"/>
  <c r="CO507" i="1"/>
  <c r="CP507" i="1" s="1"/>
  <c r="CQ507" i="1" s="1"/>
  <c r="CR507" i="1" s="1"/>
  <c r="CS507" i="1" s="1"/>
  <c r="CT507" i="1" s="1"/>
  <c r="CU507" i="1" s="1"/>
  <c r="CV507" i="1" s="1"/>
  <c r="CO491" i="1"/>
  <c r="CP491" i="1" s="1"/>
  <c r="CQ491" i="1" s="1"/>
  <c r="CR491" i="1" s="1"/>
  <c r="CS491" i="1" s="1"/>
  <c r="CT491" i="1" s="1"/>
  <c r="CU491" i="1" s="1"/>
  <c r="CV491" i="1" s="1"/>
  <c r="CO475" i="1"/>
  <c r="CP475" i="1" s="1"/>
  <c r="CQ475" i="1" s="1"/>
  <c r="CR475" i="1" s="1"/>
  <c r="CS475" i="1" s="1"/>
  <c r="CT475" i="1" s="1"/>
  <c r="CU475" i="1" s="1"/>
  <c r="CV475" i="1" s="1"/>
  <c r="CO443" i="1"/>
  <c r="CP443" i="1" s="1"/>
  <c r="CQ443" i="1" s="1"/>
  <c r="CR443" i="1" s="1"/>
  <c r="CS443" i="1" s="1"/>
  <c r="CT443" i="1" s="1"/>
  <c r="CU443" i="1" s="1"/>
  <c r="CV443" i="1" s="1"/>
  <c r="CO427" i="1"/>
  <c r="CP427" i="1" s="1"/>
  <c r="CQ427" i="1" s="1"/>
  <c r="CR427" i="1" s="1"/>
  <c r="CS427" i="1" s="1"/>
  <c r="CT427" i="1" s="1"/>
  <c r="CU427" i="1" s="1"/>
  <c r="CV427" i="1" s="1"/>
  <c r="CO395" i="1"/>
  <c r="CP395" i="1" s="1"/>
  <c r="CQ395" i="1" s="1"/>
  <c r="CR395" i="1" s="1"/>
  <c r="CS395" i="1" s="1"/>
  <c r="CT395" i="1" s="1"/>
  <c r="CU395" i="1" s="1"/>
  <c r="CV395" i="1" s="1"/>
  <c r="CO379" i="1"/>
  <c r="CP379" i="1" s="1"/>
  <c r="CQ379" i="1" s="1"/>
  <c r="CR379" i="1" s="1"/>
  <c r="CS379" i="1" s="1"/>
  <c r="CT379" i="1" s="1"/>
  <c r="CU379" i="1" s="1"/>
  <c r="CV379" i="1" s="1"/>
  <c r="CO363" i="1"/>
  <c r="CP363" i="1" s="1"/>
  <c r="CQ363" i="1" s="1"/>
  <c r="CR363" i="1" s="1"/>
  <c r="CS363" i="1" s="1"/>
  <c r="CT363" i="1" s="1"/>
  <c r="CU363" i="1" s="1"/>
  <c r="CV363" i="1" s="1"/>
  <c r="CW347" i="1"/>
  <c r="CO331" i="1"/>
  <c r="CP331" i="1" s="1"/>
  <c r="CQ331" i="1" s="1"/>
  <c r="CR331" i="1" s="1"/>
  <c r="CS331" i="1" s="1"/>
  <c r="CT331" i="1" s="1"/>
  <c r="CU331" i="1" s="1"/>
  <c r="CV331" i="1" s="1"/>
  <c r="CO315" i="1"/>
  <c r="CP315" i="1" s="1"/>
  <c r="CQ315" i="1" s="1"/>
  <c r="CR315" i="1" s="1"/>
  <c r="CS315" i="1" s="1"/>
  <c r="CT315" i="1" s="1"/>
  <c r="CU315" i="1" s="1"/>
  <c r="CV315" i="1" s="1"/>
  <c r="CO299" i="1"/>
  <c r="CP299" i="1" s="1"/>
  <c r="CQ299" i="1" s="1"/>
  <c r="CR299" i="1" s="1"/>
  <c r="CS299" i="1" s="1"/>
  <c r="CT299" i="1" s="1"/>
  <c r="CU299" i="1" s="1"/>
  <c r="CV299" i="1" s="1"/>
  <c r="CO283" i="1"/>
  <c r="CP283" i="1" s="1"/>
  <c r="CQ283" i="1" s="1"/>
  <c r="CR283" i="1" s="1"/>
  <c r="CS283" i="1" s="1"/>
  <c r="CT283" i="1" s="1"/>
  <c r="CU283" i="1" s="1"/>
  <c r="CV283" i="1" s="1"/>
  <c r="CO235" i="1"/>
  <c r="CP235" i="1" s="1"/>
  <c r="CQ235" i="1" s="1"/>
  <c r="CR235" i="1" s="1"/>
  <c r="CS235" i="1" s="1"/>
  <c r="CT235" i="1" s="1"/>
  <c r="CU235" i="1" s="1"/>
  <c r="CV235" i="1" s="1"/>
  <c r="CO219" i="1"/>
  <c r="CP219" i="1" s="1"/>
  <c r="CQ219" i="1" s="1"/>
  <c r="CR219" i="1" s="1"/>
  <c r="CS219" i="1" s="1"/>
  <c r="CT219" i="1" s="1"/>
  <c r="CU219" i="1" s="1"/>
  <c r="CV219" i="1" s="1"/>
  <c r="CO203" i="1"/>
  <c r="CP203" i="1" s="1"/>
  <c r="CQ203" i="1" s="1"/>
  <c r="CR203" i="1" s="1"/>
  <c r="CS203" i="1" s="1"/>
  <c r="CT203" i="1" s="1"/>
  <c r="CU203" i="1" s="1"/>
  <c r="CV203" i="1" s="1"/>
  <c r="CW187" i="1"/>
  <c r="CO171" i="1"/>
  <c r="CP171" i="1" s="1"/>
  <c r="CQ171" i="1" s="1"/>
  <c r="CR171" i="1" s="1"/>
  <c r="CS171" i="1" s="1"/>
  <c r="CT171" i="1" s="1"/>
  <c r="CU171" i="1" s="1"/>
  <c r="CV171" i="1" s="1"/>
  <c r="CO123" i="1"/>
  <c r="CP123" i="1" s="1"/>
  <c r="CQ123" i="1" s="1"/>
  <c r="CR123" i="1" s="1"/>
  <c r="CS123" i="1" s="1"/>
  <c r="CT123" i="1" s="1"/>
  <c r="CU123" i="1" s="1"/>
  <c r="CV123" i="1" s="1"/>
  <c r="CO107" i="1"/>
  <c r="CP107" i="1" s="1"/>
  <c r="CQ107" i="1" s="1"/>
  <c r="CR107" i="1" s="1"/>
  <c r="CS107" i="1" s="1"/>
  <c r="CT107" i="1" s="1"/>
  <c r="CU107" i="1" s="1"/>
  <c r="CV107" i="1" s="1"/>
  <c r="CO91" i="1"/>
  <c r="CP91" i="1" s="1"/>
  <c r="CQ91" i="1" s="1"/>
  <c r="CR91" i="1" s="1"/>
  <c r="CS91" i="1" s="1"/>
  <c r="CT91" i="1" s="1"/>
  <c r="CU91" i="1" s="1"/>
  <c r="CV91" i="1" s="1"/>
  <c r="CO75" i="1"/>
  <c r="CP75" i="1" s="1"/>
  <c r="CQ75" i="1" s="1"/>
  <c r="CR75" i="1" s="1"/>
  <c r="CS75" i="1" s="1"/>
  <c r="CT75" i="1" s="1"/>
  <c r="CU75" i="1" s="1"/>
  <c r="CV75" i="1" s="1"/>
  <c r="CO59" i="1"/>
  <c r="CP59" i="1" s="1"/>
  <c r="CQ59" i="1" s="1"/>
  <c r="CR59" i="1" s="1"/>
  <c r="CS59" i="1" s="1"/>
  <c r="CT59" i="1" s="1"/>
  <c r="CU59" i="1" s="1"/>
  <c r="CV59" i="1" s="1"/>
  <c r="CO43" i="1"/>
  <c r="CP43" i="1" s="1"/>
  <c r="CQ43" i="1" s="1"/>
  <c r="CR43" i="1" s="1"/>
  <c r="CS43" i="1" s="1"/>
  <c r="CT43" i="1" s="1"/>
  <c r="CU43" i="1" s="1"/>
  <c r="CV43" i="1" s="1"/>
  <c r="CW27" i="1"/>
  <c r="CO436" i="1"/>
  <c r="CP436" i="1" s="1"/>
  <c r="CQ436" i="1" s="1"/>
  <c r="CR436" i="1" s="1"/>
  <c r="CS436" i="1" s="1"/>
  <c r="CT436" i="1" s="1"/>
  <c r="CU436" i="1" s="1"/>
  <c r="CV436" i="1" s="1"/>
  <c r="CW578" i="1"/>
  <c r="CW474" i="1"/>
  <c r="CW376" i="1"/>
  <c r="CW191" i="1"/>
  <c r="CW87" i="1"/>
  <c r="CO660" i="1"/>
  <c r="CP660" i="1" s="1"/>
  <c r="CQ660" i="1" s="1"/>
  <c r="CR660" i="1" s="1"/>
  <c r="CS660" i="1" s="1"/>
  <c r="CT660" i="1" s="1"/>
  <c r="CU660" i="1" s="1"/>
  <c r="CV660" i="1" s="1"/>
  <c r="CO500" i="1"/>
  <c r="CP500" i="1" s="1"/>
  <c r="CQ500" i="1" s="1"/>
  <c r="CR500" i="1" s="1"/>
  <c r="CS500" i="1" s="1"/>
  <c r="CT500" i="1" s="1"/>
  <c r="CU500" i="1" s="1"/>
  <c r="CV500" i="1" s="1"/>
  <c r="CO452" i="1"/>
  <c r="CP452" i="1" s="1"/>
  <c r="CQ452" i="1" s="1"/>
  <c r="CR452" i="1" s="1"/>
  <c r="CS452" i="1" s="1"/>
  <c r="CT452" i="1" s="1"/>
  <c r="CU452" i="1" s="1"/>
  <c r="CV452" i="1" s="1"/>
  <c r="CO372" i="1"/>
  <c r="CP372" i="1" s="1"/>
  <c r="CQ372" i="1" s="1"/>
  <c r="CR372" i="1" s="1"/>
  <c r="CS372" i="1" s="1"/>
  <c r="CT372" i="1" s="1"/>
  <c r="CU372" i="1" s="1"/>
  <c r="CV372" i="1" s="1"/>
  <c r="CO292" i="1"/>
  <c r="CP292" i="1" s="1"/>
  <c r="CQ292" i="1" s="1"/>
  <c r="CR292" i="1" s="1"/>
  <c r="CS292" i="1" s="1"/>
  <c r="CT292" i="1" s="1"/>
  <c r="CU292" i="1" s="1"/>
  <c r="CV292" i="1" s="1"/>
  <c r="CO164" i="1"/>
  <c r="CP164" i="1" s="1"/>
  <c r="CQ164" i="1" s="1"/>
  <c r="CR164" i="1" s="1"/>
  <c r="CS164" i="1" s="1"/>
  <c r="CT164" i="1" s="1"/>
  <c r="CU164" i="1" s="1"/>
  <c r="CV164" i="1" s="1"/>
  <c r="CO52" i="1"/>
  <c r="CP52" i="1" s="1"/>
  <c r="CQ52" i="1" s="1"/>
  <c r="CR52" i="1" s="1"/>
  <c r="CS52" i="1" s="1"/>
  <c r="CT52" i="1" s="1"/>
  <c r="CU52" i="1" s="1"/>
  <c r="CV52" i="1" s="1"/>
  <c r="CW351" i="1"/>
  <c r="CO564" i="1"/>
  <c r="CP564" i="1" s="1"/>
  <c r="CQ564" i="1" s="1"/>
  <c r="CR564" i="1" s="1"/>
  <c r="CS564" i="1" s="1"/>
  <c r="CT564" i="1" s="1"/>
  <c r="CU564" i="1" s="1"/>
  <c r="CV564" i="1" s="1"/>
  <c r="CO670" i="1"/>
  <c r="CP670" i="1" s="1"/>
  <c r="CQ670" i="1" s="1"/>
  <c r="CR670" i="1" s="1"/>
  <c r="CS670" i="1" s="1"/>
  <c r="CT670" i="1" s="1"/>
  <c r="CU670" i="1" s="1"/>
  <c r="CV670" i="1" s="1"/>
  <c r="CO654" i="1"/>
  <c r="CP654" i="1" s="1"/>
  <c r="CQ654" i="1" s="1"/>
  <c r="CR654" i="1" s="1"/>
  <c r="CS654" i="1" s="1"/>
  <c r="CT654" i="1" s="1"/>
  <c r="CU654" i="1" s="1"/>
  <c r="CV654" i="1" s="1"/>
  <c r="CO638" i="1"/>
  <c r="CP638" i="1" s="1"/>
  <c r="CQ638" i="1" s="1"/>
  <c r="CR638" i="1" s="1"/>
  <c r="CS638" i="1" s="1"/>
  <c r="CT638" i="1" s="1"/>
  <c r="CU638" i="1" s="1"/>
  <c r="CV638" i="1" s="1"/>
  <c r="CW622" i="1"/>
  <c r="CW590" i="1"/>
  <c r="CO574" i="1"/>
  <c r="CP574" i="1" s="1"/>
  <c r="CQ574" i="1" s="1"/>
  <c r="CR574" i="1" s="1"/>
  <c r="CS574" i="1" s="1"/>
  <c r="CT574" i="1" s="1"/>
  <c r="CU574" i="1" s="1"/>
  <c r="CV574" i="1" s="1"/>
  <c r="CO558" i="1"/>
  <c r="CP558" i="1" s="1"/>
  <c r="CQ558" i="1" s="1"/>
  <c r="CR558" i="1" s="1"/>
  <c r="CS558" i="1" s="1"/>
  <c r="CT558" i="1" s="1"/>
  <c r="CU558" i="1" s="1"/>
  <c r="CV558" i="1" s="1"/>
  <c r="CW542" i="1"/>
  <c r="CO526" i="1"/>
  <c r="CP526" i="1" s="1"/>
  <c r="CQ526" i="1" s="1"/>
  <c r="CR526" i="1" s="1"/>
  <c r="CS526" i="1" s="1"/>
  <c r="CT526" i="1" s="1"/>
  <c r="CU526" i="1" s="1"/>
  <c r="CV526" i="1" s="1"/>
  <c r="CO510" i="1"/>
  <c r="CP510" i="1" s="1"/>
  <c r="CQ510" i="1" s="1"/>
  <c r="CR510" i="1" s="1"/>
  <c r="CS510" i="1" s="1"/>
  <c r="CT510" i="1" s="1"/>
  <c r="CU510" i="1" s="1"/>
  <c r="CV510" i="1" s="1"/>
  <c r="CO478" i="1"/>
  <c r="CP478" i="1" s="1"/>
  <c r="CQ478" i="1" s="1"/>
  <c r="CR478" i="1" s="1"/>
  <c r="CS478" i="1" s="1"/>
  <c r="CT478" i="1" s="1"/>
  <c r="CU478" i="1" s="1"/>
  <c r="CV478" i="1" s="1"/>
  <c r="CO462" i="1"/>
  <c r="CP462" i="1" s="1"/>
  <c r="CQ462" i="1" s="1"/>
  <c r="CR462" i="1" s="1"/>
  <c r="CS462" i="1" s="1"/>
  <c r="CT462" i="1" s="1"/>
  <c r="CU462" i="1" s="1"/>
  <c r="CV462" i="1" s="1"/>
  <c r="CO446" i="1"/>
  <c r="CP446" i="1" s="1"/>
  <c r="CQ446" i="1" s="1"/>
  <c r="CR446" i="1" s="1"/>
  <c r="CS446" i="1" s="1"/>
  <c r="CT446" i="1" s="1"/>
  <c r="CU446" i="1" s="1"/>
  <c r="CV446" i="1" s="1"/>
  <c r="CW430" i="1"/>
  <c r="CW414" i="1"/>
  <c r="CO382" i="1"/>
  <c r="CP382" i="1" s="1"/>
  <c r="CQ382" i="1" s="1"/>
  <c r="CR382" i="1" s="1"/>
  <c r="CS382" i="1" s="1"/>
  <c r="CT382" i="1" s="1"/>
  <c r="CU382" i="1" s="1"/>
  <c r="CV382" i="1" s="1"/>
  <c r="CO366" i="1"/>
  <c r="CP366" i="1" s="1"/>
  <c r="CQ366" i="1" s="1"/>
  <c r="CR366" i="1" s="1"/>
  <c r="CS366" i="1" s="1"/>
  <c r="CT366" i="1" s="1"/>
  <c r="CU366" i="1" s="1"/>
  <c r="CV366" i="1" s="1"/>
  <c r="CO350" i="1"/>
  <c r="CP350" i="1" s="1"/>
  <c r="CQ350" i="1" s="1"/>
  <c r="CR350" i="1" s="1"/>
  <c r="CS350" i="1" s="1"/>
  <c r="CT350" i="1" s="1"/>
  <c r="CU350" i="1" s="1"/>
  <c r="CV350" i="1" s="1"/>
  <c r="CO318" i="1"/>
  <c r="CP318" i="1" s="1"/>
  <c r="CQ318" i="1" s="1"/>
  <c r="CR318" i="1" s="1"/>
  <c r="CS318" i="1" s="1"/>
  <c r="CT318" i="1" s="1"/>
  <c r="CU318" i="1" s="1"/>
  <c r="CV318" i="1" s="1"/>
  <c r="CO286" i="1"/>
  <c r="CP286" i="1" s="1"/>
  <c r="CQ286" i="1" s="1"/>
  <c r="CR286" i="1" s="1"/>
  <c r="CS286" i="1" s="1"/>
  <c r="CT286" i="1" s="1"/>
  <c r="CU286" i="1" s="1"/>
  <c r="CV286" i="1" s="1"/>
  <c r="CO254" i="1"/>
  <c r="CP254" i="1" s="1"/>
  <c r="CQ254" i="1" s="1"/>
  <c r="CR254" i="1" s="1"/>
  <c r="CS254" i="1" s="1"/>
  <c r="CT254" i="1" s="1"/>
  <c r="CU254" i="1" s="1"/>
  <c r="CV254" i="1" s="1"/>
  <c r="CO222" i="1"/>
  <c r="CP222" i="1" s="1"/>
  <c r="CQ222" i="1" s="1"/>
  <c r="CR222" i="1" s="1"/>
  <c r="CS222" i="1" s="1"/>
  <c r="CT222" i="1" s="1"/>
  <c r="CU222" i="1" s="1"/>
  <c r="CV222" i="1" s="1"/>
  <c r="CO158" i="1"/>
  <c r="CP158" i="1" s="1"/>
  <c r="CQ158" i="1" s="1"/>
  <c r="CR158" i="1" s="1"/>
  <c r="CS158" i="1" s="1"/>
  <c r="CT158" i="1" s="1"/>
  <c r="CU158" i="1" s="1"/>
  <c r="CV158" i="1" s="1"/>
  <c r="CO142" i="1"/>
  <c r="CP142" i="1" s="1"/>
  <c r="CQ142" i="1" s="1"/>
  <c r="CR142" i="1" s="1"/>
  <c r="CS142" i="1" s="1"/>
  <c r="CT142" i="1" s="1"/>
  <c r="CU142" i="1" s="1"/>
  <c r="CV142" i="1" s="1"/>
  <c r="CO46" i="1"/>
  <c r="CP46" i="1" s="1"/>
  <c r="CQ46" i="1" s="1"/>
  <c r="CR46" i="1" s="1"/>
  <c r="CS46" i="1" s="1"/>
  <c r="CT46" i="1" s="1"/>
  <c r="CU46" i="1" s="1"/>
  <c r="CV46" i="1" s="1"/>
  <c r="CO62" i="1"/>
  <c r="CP62" i="1" s="1"/>
  <c r="CQ62" i="1" s="1"/>
  <c r="CR62" i="1" s="1"/>
  <c r="CS62" i="1" s="1"/>
  <c r="CT62" i="1" s="1"/>
  <c r="CU62" i="1" s="1"/>
  <c r="CV62" i="1" s="1"/>
  <c r="CB148" i="1"/>
  <c r="CC148" i="1" s="1"/>
  <c r="CD148" i="1" s="1"/>
  <c r="CE148" i="1" s="1"/>
  <c r="CF148" i="1" s="1"/>
  <c r="CG148" i="1" s="1"/>
  <c r="CH148" i="1" s="1"/>
  <c r="CI148" i="1" s="1"/>
  <c r="CB180" i="1"/>
  <c r="CC180" i="1" s="1"/>
  <c r="CD180" i="1" s="1"/>
  <c r="CE180" i="1" s="1"/>
  <c r="CF180" i="1" s="1"/>
  <c r="CG180" i="1" s="1"/>
  <c r="CH180" i="1" s="1"/>
  <c r="CI180" i="1" s="1"/>
  <c r="CB212" i="1"/>
  <c r="CC212" i="1" s="1"/>
  <c r="CD212" i="1" s="1"/>
  <c r="CE212" i="1" s="1"/>
  <c r="CF212" i="1" s="1"/>
  <c r="CG212" i="1" s="1"/>
  <c r="CH212" i="1" s="1"/>
  <c r="CI212" i="1" s="1"/>
  <c r="CB228" i="1"/>
  <c r="CC228" i="1" s="1"/>
  <c r="CD228" i="1" s="1"/>
  <c r="CE228" i="1" s="1"/>
  <c r="CF228" i="1" s="1"/>
  <c r="CG228" i="1" s="1"/>
  <c r="CH228" i="1" s="1"/>
  <c r="CI228" i="1" s="1"/>
  <c r="CB260" i="1"/>
  <c r="CC260" i="1" s="1"/>
  <c r="CD260" i="1" s="1"/>
  <c r="CE260" i="1" s="1"/>
  <c r="CF260" i="1" s="1"/>
  <c r="CG260" i="1" s="1"/>
  <c r="CH260" i="1" s="1"/>
  <c r="CI260" i="1" s="1"/>
  <c r="CB292" i="1"/>
  <c r="CC292" i="1" s="1"/>
  <c r="CD292" i="1" s="1"/>
  <c r="CE292" i="1" s="1"/>
  <c r="CF292" i="1" s="1"/>
  <c r="CG292" i="1" s="1"/>
  <c r="CH292" i="1" s="1"/>
  <c r="CI292" i="1" s="1"/>
  <c r="CB324" i="1"/>
  <c r="CC324" i="1" s="1"/>
  <c r="CD324" i="1" s="1"/>
  <c r="CE324" i="1" s="1"/>
  <c r="CF324" i="1" s="1"/>
  <c r="CG324" i="1" s="1"/>
  <c r="CH324" i="1" s="1"/>
  <c r="CI324" i="1" s="1"/>
  <c r="CB356" i="1"/>
  <c r="CC356" i="1" s="1"/>
  <c r="CD356" i="1" s="1"/>
  <c r="CE356" i="1" s="1"/>
  <c r="CF356" i="1" s="1"/>
  <c r="CG356" i="1" s="1"/>
  <c r="CH356" i="1" s="1"/>
  <c r="CI356" i="1" s="1"/>
  <c r="CB372" i="1"/>
  <c r="CC372" i="1" s="1"/>
  <c r="CD372" i="1" s="1"/>
  <c r="CE372" i="1" s="1"/>
  <c r="CF372" i="1" s="1"/>
  <c r="CG372" i="1" s="1"/>
  <c r="CH372" i="1" s="1"/>
  <c r="CI372" i="1" s="1"/>
  <c r="CB420" i="1"/>
  <c r="CC420" i="1" s="1"/>
  <c r="CD420" i="1" s="1"/>
  <c r="CE420" i="1" s="1"/>
  <c r="CF420" i="1" s="1"/>
  <c r="CG420" i="1" s="1"/>
  <c r="CH420" i="1" s="1"/>
  <c r="CI420" i="1" s="1"/>
  <c r="CB436" i="1"/>
  <c r="CC436" i="1" s="1"/>
  <c r="CD436" i="1" s="1"/>
  <c r="CE436" i="1" s="1"/>
  <c r="CF436" i="1" s="1"/>
  <c r="CG436" i="1" s="1"/>
  <c r="CH436" i="1" s="1"/>
  <c r="CI436" i="1" s="1"/>
  <c r="CB484" i="1"/>
  <c r="CC484" i="1" s="1"/>
  <c r="CD484" i="1" s="1"/>
  <c r="CE484" i="1" s="1"/>
  <c r="CF484" i="1" s="1"/>
  <c r="CG484" i="1" s="1"/>
  <c r="CH484" i="1" s="1"/>
  <c r="CI484" i="1" s="1"/>
  <c r="CW637" i="1"/>
  <c r="CO573" i="1"/>
  <c r="CP573" i="1" s="1"/>
  <c r="CQ573" i="1" s="1"/>
  <c r="CR573" i="1" s="1"/>
  <c r="CS573" i="1" s="1"/>
  <c r="CT573" i="1" s="1"/>
  <c r="CU573" i="1" s="1"/>
  <c r="CV573" i="1" s="1"/>
  <c r="CO509" i="1"/>
  <c r="CP509" i="1" s="1"/>
  <c r="CQ509" i="1" s="1"/>
  <c r="CR509" i="1" s="1"/>
  <c r="CS509" i="1" s="1"/>
  <c r="CT509" i="1" s="1"/>
  <c r="CU509" i="1" s="1"/>
  <c r="CV509" i="1" s="1"/>
  <c r="CO461" i="1"/>
  <c r="CP461" i="1" s="1"/>
  <c r="CQ461" i="1" s="1"/>
  <c r="CR461" i="1" s="1"/>
  <c r="CS461" i="1" s="1"/>
  <c r="CT461" i="1" s="1"/>
  <c r="CU461" i="1" s="1"/>
  <c r="CV461" i="1" s="1"/>
  <c r="CO381" i="1"/>
  <c r="CP381" i="1" s="1"/>
  <c r="CQ381" i="1" s="1"/>
  <c r="CR381" i="1" s="1"/>
  <c r="CS381" i="1" s="1"/>
  <c r="CT381" i="1" s="1"/>
  <c r="CU381" i="1" s="1"/>
  <c r="CV381" i="1" s="1"/>
  <c r="CO173" i="1"/>
  <c r="CP173" i="1" s="1"/>
  <c r="CQ173" i="1" s="1"/>
  <c r="CR173" i="1" s="1"/>
  <c r="CS173" i="1" s="1"/>
  <c r="CT173" i="1" s="1"/>
  <c r="CU173" i="1" s="1"/>
  <c r="CV173" i="1" s="1"/>
  <c r="CO109" i="1"/>
  <c r="CP109" i="1" s="1"/>
  <c r="CQ109" i="1" s="1"/>
  <c r="CR109" i="1" s="1"/>
  <c r="CS109" i="1" s="1"/>
  <c r="CT109" i="1" s="1"/>
  <c r="CU109" i="1" s="1"/>
  <c r="CV109" i="1" s="1"/>
  <c r="CW61" i="1"/>
  <c r="CO29" i="1"/>
  <c r="CP29" i="1" s="1"/>
  <c r="CQ29" i="1" s="1"/>
  <c r="CR29" i="1" s="1"/>
  <c r="CS29" i="1" s="1"/>
  <c r="CT29" i="1" s="1"/>
  <c r="CU29" i="1" s="1"/>
  <c r="CV29" i="1" s="1"/>
  <c r="CW488" i="1"/>
  <c r="CW303" i="1"/>
  <c r="CO666" i="1"/>
  <c r="CP666" i="1" s="1"/>
  <c r="CQ666" i="1" s="1"/>
  <c r="CR666" i="1" s="1"/>
  <c r="CS666" i="1" s="1"/>
  <c r="CT666" i="1" s="1"/>
  <c r="CU666" i="1" s="1"/>
  <c r="CV666" i="1" s="1"/>
  <c r="CO650" i="1"/>
  <c r="CP650" i="1" s="1"/>
  <c r="CQ650" i="1" s="1"/>
  <c r="CR650" i="1" s="1"/>
  <c r="CS650" i="1" s="1"/>
  <c r="CT650" i="1" s="1"/>
  <c r="CU650" i="1" s="1"/>
  <c r="CV650" i="1" s="1"/>
  <c r="CO618" i="1"/>
  <c r="CP618" i="1" s="1"/>
  <c r="CQ618" i="1" s="1"/>
  <c r="CR618" i="1" s="1"/>
  <c r="CS618" i="1" s="1"/>
  <c r="CT618" i="1" s="1"/>
  <c r="CU618" i="1" s="1"/>
  <c r="CV618" i="1" s="1"/>
  <c r="CW602" i="1"/>
  <c r="CO570" i="1"/>
  <c r="CP570" i="1" s="1"/>
  <c r="CQ570" i="1" s="1"/>
  <c r="CR570" i="1" s="1"/>
  <c r="CS570" i="1" s="1"/>
  <c r="CT570" i="1" s="1"/>
  <c r="CU570" i="1" s="1"/>
  <c r="CV570" i="1" s="1"/>
  <c r="CO554" i="1"/>
  <c r="CP554" i="1" s="1"/>
  <c r="CQ554" i="1" s="1"/>
  <c r="CR554" i="1" s="1"/>
  <c r="CS554" i="1" s="1"/>
  <c r="CT554" i="1" s="1"/>
  <c r="CU554" i="1" s="1"/>
  <c r="CV554" i="1" s="1"/>
  <c r="CO538" i="1"/>
  <c r="CP538" i="1" s="1"/>
  <c r="CQ538" i="1" s="1"/>
  <c r="CR538" i="1" s="1"/>
  <c r="CS538" i="1" s="1"/>
  <c r="CT538" i="1" s="1"/>
  <c r="CU538" i="1" s="1"/>
  <c r="CV538" i="1" s="1"/>
  <c r="CO506" i="1"/>
  <c r="CP506" i="1" s="1"/>
  <c r="CQ506" i="1" s="1"/>
  <c r="CR506" i="1" s="1"/>
  <c r="CS506" i="1" s="1"/>
  <c r="CT506" i="1" s="1"/>
  <c r="CU506" i="1" s="1"/>
  <c r="CV506" i="1" s="1"/>
  <c r="CO490" i="1"/>
  <c r="CP490" i="1" s="1"/>
  <c r="CQ490" i="1" s="1"/>
  <c r="CR490" i="1" s="1"/>
  <c r="CS490" i="1" s="1"/>
  <c r="CT490" i="1" s="1"/>
  <c r="CU490" i="1" s="1"/>
  <c r="CV490" i="1" s="1"/>
  <c r="CW458" i="1"/>
  <c r="CW442" i="1"/>
  <c r="CO426" i="1"/>
  <c r="CP426" i="1" s="1"/>
  <c r="CQ426" i="1" s="1"/>
  <c r="CR426" i="1" s="1"/>
  <c r="CS426" i="1" s="1"/>
  <c r="CT426" i="1" s="1"/>
  <c r="CU426" i="1" s="1"/>
  <c r="CV426" i="1" s="1"/>
  <c r="CO394" i="1"/>
  <c r="CP394" i="1" s="1"/>
  <c r="CQ394" i="1" s="1"/>
  <c r="CR394" i="1" s="1"/>
  <c r="CS394" i="1" s="1"/>
  <c r="CT394" i="1" s="1"/>
  <c r="CU394" i="1" s="1"/>
  <c r="CV394" i="1" s="1"/>
  <c r="CO378" i="1"/>
  <c r="CP378" i="1" s="1"/>
  <c r="CQ378" i="1" s="1"/>
  <c r="CR378" i="1" s="1"/>
  <c r="CS378" i="1" s="1"/>
  <c r="CT378" i="1" s="1"/>
  <c r="CU378" i="1" s="1"/>
  <c r="CV378" i="1" s="1"/>
  <c r="CO346" i="1"/>
  <c r="CP346" i="1" s="1"/>
  <c r="CQ346" i="1" s="1"/>
  <c r="CR346" i="1" s="1"/>
  <c r="CS346" i="1" s="1"/>
  <c r="CT346" i="1" s="1"/>
  <c r="CU346" i="1" s="1"/>
  <c r="CV346" i="1" s="1"/>
  <c r="CO330" i="1"/>
  <c r="CP330" i="1" s="1"/>
  <c r="CQ330" i="1" s="1"/>
  <c r="CR330" i="1" s="1"/>
  <c r="CS330" i="1" s="1"/>
  <c r="CT330" i="1" s="1"/>
  <c r="CU330" i="1" s="1"/>
  <c r="CV330" i="1" s="1"/>
  <c r="CO314" i="1"/>
  <c r="CP314" i="1" s="1"/>
  <c r="CQ314" i="1" s="1"/>
  <c r="CR314" i="1" s="1"/>
  <c r="CS314" i="1" s="1"/>
  <c r="CT314" i="1" s="1"/>
  <c r="CU314" i="1" s="1"/>
  <c r="CV314" i="1" s="1"/>
  <c r="CO298" i="1"/>
  <c r="CP298" i="1" s="1"/>
  <c r="CQ298" i="1" s="1"/>
  <c r="CR298" i="1" s="1"/>
  <c r="CS298" i="1" s="1"/>
  <c r="CT298" i="1" s="1"/>
  <c r="CU298" i="1" s="1"/>
  <c r="CV298" i="1" s="1"/>
  <c r="CO282" i="1"/>
  <c r="CP282" i="1" s="1"/>
  <c r="CQ282" i="1" s="1"/>
  <c r="CR282" i="1" s="1"/>
  <c r="CS282" i="1" s="1"/>
  <c r="CT282" i="1" s="1"/>
  <c r="CU282" i="1" s="1"/>
  <c r="CV282" i="1" s="1"/>
  <c r="CO266" i="1"/>
  <c r="CP266" i="1" s="1"/>
  <c r="CQ266" i="1" s="1"/>
  <c r="CR266" i="1" s="1"/>
  <c r="CS266" i="1" s="1"/>
  <c r="CT266" i="1" s="1"/>
  <c r="CU266" i="1" s="1"/>
  <c r="CV266" i="1" s="1"/>
  <c r="CO234" i="1"/>
  <c r="CP234" i="1" s="1"/>
  <c r="CQ234" i="1" s="1"/>
  <c r="CR234" i="1" s="1"/>
  <c r="CS234" i="1" s="1"/>
  <c r="CT234" i="1" s="1"/>
  <c r="CU234" i="1" s="1"/>
  <c r="CV234" i="1" s="1"/>
  <c r="CO218" i="1"/>
  <c r="CP218" i="1" s="1"/>
  <c r="CQ218" i="1" s="1"/>
  <c r="CR218" i="1" s="1"/>
  <c r="CS218" i="1" s="1"/>
  <c r="CT218" i="1" s="1"/>
  <c r="CU218" i="1" s="1"/>
  <c r="CV218" i="1" s="1"/>
  <c r="CO202" i="1"/>
  <c r="CP202" i="1" s="1"/>
  <c r="CQ202" i="1" s="1"/>
  <c r="CR202" i="1" s="1"/>
  <c r="CS202" i="1" s="1"/>
  <c r="CT202" i="1" s="1"/>
  <c r="CU202" i="1" s="1"/>
  <c r="CV202" i="1" s="1"/>
  <c r="CO186" i="1"/>
  <c r="CP186" i="1" s="1"/>
  <c r="CQ186" i="1" s="1"/>
  <c r="CR186" i="1" s="1"/>
  <c r="CS186" i="1" s="1"/>
  <c r="CT186" i="1" s="1"/>
  <c r="CU186" i="1" s="1"/>
  <c r="CV186" i="1" s="1"/>
  <c r="CO154" i="1"/>
  <c r="CP154" i="1" s="1"/>
  <c r="CQ154" i="1" s="1"/>
  <c r="CR154" i="1" s="1"/>
  <c r="CS154" i="1" s="1"/>
  <c r="CT154" i="1" s="1"/>
  <c r="CU154" i="1" s="1"/>
  <c r="CV154" i="1" s="1"/>
  <c r="CW122" i="1"/>
  <c r="CO106" i="1"/>
  <c r="CP106" i="1" s="1"/>
  <c r="CQ106" i="1" s="1"/>
  <c r="CR106" i="1" s="1"/>
  <c r="CS106" i="1" s="1"/>
  <c r="CT106" i="1" s="1"/>
  <c r="CU106" i="1" s="1"/>
  <c r="CV106" i="1" s="1"/>
  <c r="CO90" i="1"/>
  <c r="CP90" i="1" s="1"/>
  <c r="CQ90" i="1" s="1"/>
  <c r="CR90" i="1" s="1"/>
  <c r="CS90" i="1" s="1"/>
  <c r="CT90" i="1" s="1"/>
  <c r="CU90" i="1" s="1"/>
  <c r="CV90" i="1" s="1"/>
  <c r="CO74" i="1"/>
  <c r="CP74" i="1" s="1"/>
  <c r="CQ74" i="1" s="1"/>
  <c r="CR74" i="1" s="1"/>
  <c r="CS74" i="1" s="1"/>
  <c r="CT74" i="1" s="1"/>
  <c r="CU74" i="1" s="1"/>
  <c r="CV74" i="1" s="1"/>
  <c r="CO58" i="1"/>
  <c r="CP58" i="1" s="1"/>
  <c r="CQ58" i="1" s="1"/>
  <c r="CR58" i="1" s="1"/>
  <c r="CS58" i="1" s="1"/>
  <c r="CT58" i="1" s="1"/>
  <c r="CU58" i="1" s="1"/>
  <c r="CV58" i="1" s="1"/>
  <c r="CO42" i="1"/>
  <c r="CP42" i="1" s="1"/>
  <c r="CQ42" i="1" s="1"/>
  <c r="CR42" i="1" s="1"/>
  <c r="CS42" i="1" s="1"/>
  <c r="CT42" i="1" s="1"/>
  <c r="CU42" i="1" s="1"/>
  <c r="CV42" i="1" s="1"/>
  <c r="CO26" i="1"/>
  <c r="CP26" i="1" s="1"/>
  <c r="CQ26" i="1" s="1"/>
  <c r="CR26" i="1" s="1"/>
  <c r="CS26" i="1" s="1"/>
  <c r="CT26" i="1" s="1"/>
  <c r="CU26" i="1" s="1"/>
  <c r="CV26" i="1" s="1"/>
  <c r="CO459" i="1"/>
  <c r="CP459" i="1" s="1"/>
  <c r="CQ459" i="1" s="1"/>
  <c r="CR459" i="1" s="1"/>
  <c r="CS459" i="1" s="1"/>
  <c r="CT459" i="1" s="1"/>
  <c r="CU459" i="1" s="1"/>
  <c r="CV459" i="1" s="1"/>
  <c r="CW387" i="1"/>
  <c r="CO156" i="1"/>
  <c r="CP156" i="1" s="1"/>
  <c r="CQ156" i="1" s="1"/>
  <c r="CR156" i="1" s="1"/>
  <c r="CS156" i="1" s="1"/>
  <c r="CT156" i="1" s="1"/>
  <c r="CU156" i="1" s="1"/>
  <c r="CV156" i="1" s="1"/>
  <c r="CW576" i="1"/>
  <c r="CW472" i="1"/>
  <c r="CW375" i="1"/>
  <c r="CW85" i="1"/>
  <c r="BN498" i="1"/>
  <c r="CW505" i="1"/>
  <c r="CW425" i="1"/>
  <c r="CW233" i="1"/>
  <c r="CW121" i="1"/>
  <c r="CO651" i="1"/>
  <c r="CP651" i="1" s="1"/>
  <c r="CQ651" i="1" s="1"/>
  <c r="CR651" i="1" s="1"/>
  <c r="CS651" i="1" s="1"/>
  <c r="CT651" i="1" s="1"/>
  <c r="CU651" i="1" s="1"/>
  <c r="CV651" i="1" s="1"/>
  <c r="CO628" i="1"/>
  <c r="CP628" i="1" s="1"/>
  <c r="CQ628" i="1" s="1"/>
  <c r="CR628" i="1" s="1"/>
  <c r="CS628" i="1" s="1"/>
  <c r="CT628" i="1" s="1"/>
  <c r="CU628" i="1" s="1"/>
  <c r="CV628" i="1" s="1"/>
  <c r="CO586" i="1"/>
  <c r="CP586" i="1" s="1"/>
  <c r="CQ586" i="1" s="1"/>
  <c r="CR586" i="1" s="1"/>
  <c r="CS586" i="1" s="1"/>
  <c r="CT586" i="1" s="1"/>
  <c r="CU586" i="1" s="1"/>
  <c r="CV586" i="1" s="1"/>
  <c r="CO516" i="1"/>
  <c r="CP516" i="1" s="1"/>
  <c r="CQ516" i="1" s="1"/>
  <c r="CR516" i="1" s="1"/>
  <c r="CS516" i="1" s="1"/>
  <c r="CT516" i="1" s="1"/>
  <c r="CU516" i="1" s="1"/>
  <c r="CV516" i="1" s="1"/>
  <c r="CO332" i="1"/>
  <c r="CP332" i="1" s="1"/>
  <c r="CQ332" i="1" s="1"/>
  <c r="CR332" i="1" s="1"/>
  <c r="CS332" i="1" s="1"/>
  <c r="CT332" i="1" s="1"/>
  <c r="CU332" i="1" s="1"/>
  <c r="CV332" i="1" s="1"/>
  <c r="CW658" i="1"/>
  <c r="CW575" i="1"/>
  <c r="CW471" i="1"/>
  <c r="CW362" i="1"/>
  <c r="CW268" i="1"/>
  <c r="CW167" i="1"/>
  <c r="BN371" i="1"/>
  <c r="CO676" i="1"/>
  <c r="CP676" i="1" s="1"/>
  <c r="CQ676" i="1" s="1"/>
  <c r="CR676" i="1" s="1"/>
  <c r="CS676" i="1" s="1"/>
  <c r="CT676" i="1" s="1"/>
  <c r="CU676" i="1" s="1"/>
  <c r="CV676" i="1" s="1"/>
  <c r="CW580" i="1"/>
  <c r="CO484" i="1"/>
  <c r="CP484" i="1" s="1"/>
  <c r="CQ484" i="1" s="1"/>
  <c r="CR484" i="1" s="1"/>
  <c r="CS484" i="1" s="1"/>
  <c r="CT484" i="1" s="1"/>
  <c r="CU484" i="1" s="1"/>
  <c r="CV484" i="1" s="1"/>
  <c r="CO308" i="1"/>
  <c r="CP308" i="1" s="1"/>
  <c r="CQ308" i="1" s="1"/>
  <c r="CR308" i="1" s="1"/>
  <c r="CS308" i="1" s="1"/>
  <c r="CT308" i="1" s="1"/>
  <c r="CU308" i="1" s="1"/>
  <c r="CV308" i="1" s="1"/>
  <c r="CO228" i="1"/>
  <c r="CP228" i="1" s="1"/>
  <c r="CQ228" i="1" s="1"/>
  <c r="CR228" i="1" s="1"/>
  <c r="CS228" i="1" s="1"/>
  <c r="CT228" i="1" s="1"/>
  <c r="CU228" i="1" s="1"/>
  <c r="CV228" i="1" s="1"/>
  <c r="CO148" i="1"/>
  <c r="CP148" i="1" s="1"/>
  <c r="CQ148" i="1" s="1"/>
  <c r="CR148" i="1" s="1"/>
  <c r="CS148" i="1" s="1"/>
  <c r="CT148" i="1" s="1"/>
  <c r="CU148" i="1" s="1"/>
  <c r="CV148" i="1" s="1"/>
  <c r="CW36" i="1"/>
  <c r="CW664" i="1"/>
  <c r="CW616" i="1"/>
  <c r="CO584" i="1"/>
  <c r="CP584" i="1" s="1"/>
  <c r="CQ584" i="1" s="1"/>
  <c r="CR584" i="1" s="1"/>
  <c r="CS584" i="1" s="1"/>
  <c r="CT584" i="1" s="1"/>
  <c r="CU584" i="1" s="1"/>
  <c r="CV584" i="1" s="1"/>
  <c r="CW568" i="1"/>
  <c r="CO552" i="1"/>
  <c r="CP552" i="1" s="1"/>
  <c r="CQ552" i="1" s="1"/>
  <c r="CR552" i="1" s="1"/>
  <c r="CS552" i="1" s="1"/>
  <c r="CT552" i="1" s="1"/>
  <c r="CU552" i="1" s="1"/>
  <c r="CV552" i="1" s="1"/>
  <c r="CO536" i="1"/>
  <c r="CP536" i="1" s="1"/>
  <c r="CQ536" i="1" s="1"/>
  <c r="CR536" i="1" s="1"/>
  <c r="CS536" i="1" s="1"/>
  <c r="CT536" i="1" s="1"/>
  <c r="CU536" i="1" s="1"/>
  <c r="CV536" i="1" s="1"/>
  <c r="CO520" i="1"/>
  <c r="CP520" i="1" s="1"/>
  <c r="CQ520" i="1" s="1"/>
  <c r="CR520" i="1" s="1"/>
  <c r="CS520" i="1" s="1"/>
  <c r="CT520" i="1" s="1"/>
  <c r="CU520" i="1" s="1"/>
  <c r="CV520" i="1" s="1"/>
  <c r="CO504" i="1"/>
  <c r="CP504" i="1" s="1"/>
  <c r="CQ504" i="1" s="1"/>
  <c r="CR504" i="1" s="1"/>
  <c r="CS504" i="1" s="1"/>
  <c r="CT504" i="1" s="1"/>
  <c r="CU504" i="1" s="1"/>
  <c r="CV504" i="1" s="1"/>
  <c r="CO456" i="1"/>
  <c r="CP456" i="1" s="1"/>
  <c r="CQ456" i="1" s="1"/>
  <c r="CR456" i="1" s="1"/>
  <c r="CS456" i="1" s="1"/>
  <c r="CT456" i="1" s="1"/>
  <c r="CU456" i="1" s="1"/>
  <c r="CV456" i="1" s="1"/>
  <c r="CO424" i="1"/>
  <c r="CP424" i="1" s="1"/>
  <c r="CQ424" i="1" s="1"/>
  <c r="CR424" i="1" s="1"/>
  <c r="CS424" i="1" s="1"/>
  <c r="CT424" i="1" s="1"/>
  <c r="CU424" i="1" s="1"/>
  <c r="CV424" i="1" s="1"/>
  <c r="CO408" i="1"/>
  <c r="CP408" i="1" s="1"/>
  <c r="CQ408" i="1" s="1"/>
  <c r="CR408" i="1" s="1"/>
  <c r="CS408" i="1" s="1"/>
  <c r="CT408" i="1" s="1"/>
  <c r="CU408" i="1" s="1"/>
  <c r="CV408" i="1" s="1"/>
  <c r="CO392" i="1"/>
  <c r="CP392" i="1" s="1"/>
  <c r="CQ392" i="1" s="1"/>
  <c r="CR392" i="1" s="1"/>
  <c r="CS392" i="1" s="1"/>
  <c r="CT392" i="1" s="1"/>
  <c r="CU392" i="1" s="1"/>
  <c r="CV392" i="1" s="1"/>
  <c r="CO344" i="1"/>
  <c r="CP344" i="1" s="1"/>
  <c r="CQ344" i="1" s="1"/>
  <c r="CR344" i="1" s="1"/>
  <c r="CS344" i="1" s="1"/>
  <c r="CT344" i="1" s="1"/>
  <c r="CU344" i="1" s="1"/>
  <c r="CV344" i="1" s="1"/>
  <c r="CO312" i="1"/>
  <c r="CP312" i="1" s="1"/>
  <c r="CQ312" i="1" s="1"/>
  <c r="CR312" i="1" s="1"/>
  <c r="CS312" i="1" s="1"/>
  <c r="CT312" i="1" s="1"/>
  <c r="CU312" i="1" s="1"/>
  <c r="CV312" i="1" s="1"/>
  <c r="CW296" i="1"/>
  <c r="CO280" i="1"/>
  <c r="CP280" i="1" s="1"/>
  <c r="CQ280" i="1" s="1"/>
  <c r="CR280" i="1" s="1"/>
  <c r="CS280" i="1" s="1"/>
  <c r="CT280" i="1" s="1"/>
  <c r="CU280" i="1" s="1"/>
  <c r="CV280" i="1" s="1"/>
  <c r="CO264" i="1"/>
  <c r="CP264" i="1" s="1"/>
  <c r="CQ264" i="1" s="1"/>
  <c r="CR264" i="1" s="1"/>
  <c r="CS264" i="1" s="1"/>
  <c r="CT264" i="1" s="1"/>
  <c r="CU264" i="1" s="1"/>
  <c r="CV264" i="1" s="1"/>
  <c r="CO248" i="1"/>
  <c r="CP248" i="1" s="1"/>
  <c r="CQ248" i="1" s="1"/>
  <c r="CR248" i="1" s="1"/>
  <c r="CS248" i="1" s="1"/>
  <c r="CT248" i="1" s="1"/>
  <c r="CU248" i="1" s="1"/>
  <c r="CV248" i="1" s="1"/>
  <c r="CO232" i="1"/>
  <c r="CP232" i="1" s="1"/>
  <c r="CQ232" i="1" s="1"/>
  <c r="CR232" i="1" s="1"/>
  <c r="CS232" i="1" s="1"/>
  <c r="CT232" i="1" s="1"/>
  <c r="CU232" i="1" s="1"/>
  <c r="CV232" i="1" s="1"/>
  <c r="CW216" i="1"/>
  <c r="CO200" i="1"/>
  <c r="CP200" i="1" s="1"/>
  <c r="CQ200" i="1" s="1"/>
  <c r="CR200" i="1" s="1"/>
  <c r="CS200" i="1" s="1"/>
  <c r="CT200" i="1" s="1"/>
  <c r="CU200" i="1" s="1"/>
  <c r="CV200" i="1" s="1"/>
  <c r="CO184" i="1"/>
  <c r="CP184" i="1" s="1"/>
  <c r="CQ184" i="1" s="1"/>
  <c r="CR184" i="1" s="1"/>
  <c r="CS184" i="1" s="1"/>
  <c r="CT184" i="1" s="1"/>
  <c r="CU184" i="1" s="1"/>
  <c r="CV184" i="1" s="1"/>
  <c r="CO168" i="1"/>
  <c r="CP168" i="1" s="1"/>
  <c r="CQ168" i="1" s="1"/>
  <c r="CR168" i="1" s="1"/>
  <c r="CS168" i="1" s="1"/>
  <c r="CT168" i="1" s="1"/>
  <c r="CU168" i="1" s="1"/>
  <c r="CV168" i="1" s="1"/>
  <c r="CO152" i="1"/>
  <c r="CP152" i="1" s="1"/>
  <c r="CQ152" i="1" s="1"/>
  <c r="CR152" i="1" s="1"/>
  <c r="CS152" i="1" s="1"/>
  <c r="CT152" i="1" s="1"/>
  <c r="CU152" i="1" s="1"/>
  <c r="CV152" i="1" s="1"/>
  <c r="CW136" i="1"/>
  <c r="CO120" i="1"/>
  <c r="CP120" i="1" s="1"/>
  <c r="CQ120" i="1" s="1"/>
  <c r="CR120" i="1" s="1"/>
  <c r="CS120" i="1" s="1"/>
  <c r="CT120" i="1" s="1"/>
  <c r="CU120" i="1" s="1"/>
  <c r="CV120" i="1" s="1"/>
  <c r="CO104" i="1"/>
  <c r="CP104" i="1" s="1"/>
  <c r="CQ104" i="1" s="1"/>
  <c r="CR104" i="1" s="1"/>
  <c r="CS104" i="1" s="1"/>
  <c r="CT104" i="1" s="1"/>
  <c r="CU104" i="1" s="1"/>
  <c r="CV104" i="1" s="1"/>
  <c r="CO72" i="1"/>
  <c r="CP72" i="1" s="1"/>
  <c r="CQ72" i="1" s="1"/>
  <c r="CR72" i="1" s="1"/>
  <c r="CS72" i="1" s="1"/>
  <c r="CT72" i="1" s="1"/>
  <c r="CU72" i="1" s="1"/>
  <c r="CV72" i="1" s="1"/>
  <c r="CO56" i="1"/>
  <c r="CP56" i="1" s="1"/>
  <c r="CQ56" i="1" s="1"/>
  <c r="CR56" i="1" s="1"/>
  <c r="CS56" i="1" s="1"/>
  <c r="CT56" i="1" s="1"/>
  <c r="CU56" i="1" s="1"/>
  <c r="CV56" i="1" s="1"/>
  <c r="CO40" i="1"/>
  <c r="CP40" i="1" s="1"/>
  <c r="CQ40" i="1" s="1"/>
  <c r="CR40" i="1" s="1"/>
  <c r="CS40" i="1" s="1"/>
  <c r="CT40" i="1" s="1"/>
  <c r="CU40" i="1" s="1"/>
  <c r="CV40" i="1" s="1"/>
  <c r="CO24" i="1"/>
  <c r="CP24" i="1" s="1"/>
  <c r="CQ24" i="1" s="1"/>
  <c r="CR24" i="1" s="1"/>
  <c r="CS24" i="1" s="1"/>
  <c r="CT24" i="1" s="1"/>
  <c r="CU24" i="1" s="1"/>
  <c r="CV24" i="1" s="1"/>
  <c r="CO8" i="1"/>
  <c r="CP8" i="1" s="1"/>
  <c r="CQ8" i="1" s="1"/>
  <c r="CR8" i="1" s="1"/>
  <c r="CS8" i="1" s="1"/>
  <c r="CT8" i="1" s="1"/>
  <c r="CU8" i="1" s="1"/>
  <c r="CV8" i="1" s="1"/>
  <c r="CO170" i="1"/>
  <c r="CP170" i="1" s="1"/>
  <c r="CQ170" i="1" s="1"/>
  <c r="CR170" i="1" s="1"/>
  <c r="CS170" i="1" s="1"/>
  <c r="CT170" i="1" s="1"/>
  <c r="CU170" i="1" s="1"/>
  <c r="CV170" i="1" s="1"/>
  <c r="CW115" i="1"/>
  <c r="CO60" i="1"/>
  <c r="CP60" i="1" s="1"/>
  <c r="CQ60" i="1" s="1"/>
  <c r="CR60" i="1" s="1"/>
  <c r="CS60" i="1" s="1"/>
  <c r="CT60" i="1" s="1"/>
  <c r="CU60" i="1" s="1"/>
  <c r="CV60" i="1" s="1"/>
  <c r="CO14" i="1"/>
  <c r="CP14" i="1" s="1"/>
  <c r="CQ14" i="1" s="1"/>
  <c r="CR14" i="1" s="1"/>
  <c r="CS14" i="1" s="1"/>
  <c r="CT14" i="1" s="1"/>
  <c r="CU14" i="1" s="1"/>
  <c r="CV14" i="1" s="1"/>
  <c r="CW464" i="1"/>
  <c r="CW267" i="1"/>
  <c r="CW78" i="1"/>
  <c r="CW294" i="1"/>
  <c r="CO612" i="1"/>
  <c r="CP612" i="1" s="1"/>
  <c r="CQ612" i="1" s="1"/>
  <c r="CR612" i="1" s="1"/>
  <c r="CS612" i="1" s="1"/>
  <c r="CT612" i="1" s="1"/>
  <c r="CU612" i="1" s="1"/>
  <c r="CV612" i="1" s="1"/>
  <c r="CO548" i="1"/>
  <c r="CP548" i="1" s="1"/>
  <c r="CQ548" i="1" s="1"/>
  <c r="CR548" i="1" s="1"/>
  <c r="CS548" i="1" s="1"/>
  <c r="CT548" i="1" s="1"/>
  <c r="CU548" i="1" s="1"/>
  <c r="CV548" i="1" s="1"/>
  <c r="CO468" i="1"/>
  <c r="CP468" i="1" s="1"/>
  <c r="CQ468" i="1" s="1"/>
  <c r="CR468" i="1" s="1"/>
  <c r="CS468" i="1" s="1"/>
  <c r="CT468" i="1" s="1"/>
  <c r="CU468" i="1" s="1"/>
  <c r="CV468" i="1" s="1"/>
  <c r="CW340" i="1"/>
  <c r="CO244" i="1"/>
  <c r="CP244" i="1" s="1"/>
  <c r="CQ244" i="1" s="1"/>
  <c r="CR244" i="1" s="1"/>
  <c r="CS244" i="1" s="1"/>
  <c r="CT244" i="1" s="1"/>
  <c r="CU244" i="1" s="1"/>
  <c r="CV244" i="1" s="1"/>
  <c r="CO180" i="1"/>
  <c r="CP180" i="1" s="1"/>
  <c r="CQ180" i="1" s="1"/>
  <c r="CR180" i="1" s="1"/>
  <c r="CS180" i="1" s="1"/>
  <c r="CT180" i="1" s="1"/>
  <c r="CU180" i="1" s="1"/>
  <c r="CV180" i="1" s="1"/>
  <c r="CO132" i="1"/>
  <c r="CP132" i="1" s="1"/>
  <c r="CQ132" i="1" s="1"/>
  <c r="CR132" i="1" s="1"/>
  <c r="CS132" i="1" s="1"/>
  <c r="CT132" i="1" s="1"/>
  <c r="CU132" i="1" s="1"/>
  <c r="CV132" i="1" s="1"/>
  <c r="CW84" i="1"/>
  <c r="CO20" i="1"/>
  <c r="CP20" i="1" s="1"/>
  <c r="CQ20" i="1" s="1"/>
  <c r="CR20" i="1" s="1"/>
  <c r="CS20" i="1" s="1"/>
  <c r="CT20" i="1" s="1"/>
  <c r="CU20" i="1" s="1"/>
  <c r="CV20" i="1" s="1"/>
  <c r="CO388" i="1"/>
  <c r="CP388" i="1" s="1"/>
  <c r="CQ388" i="1" s="1"/>
  <c r="CR388" i="1" s="1"/>
  <c r="CS388" i="1" s="1"/>
  <c r="CT388" i="1" s="1"/>
  <c r="CU388" i="1" s="1"/>
  <c r="CV388" i="1" s="1"/>
  <c r="CO334" i="1"/>
  <c r="CP334" i="1" s="1"/>
  <c r="CQ334" i="1" s="1"/>
  <c r="CR334" i="1" s="1"/>
  <c r="CS334" i="1" s="1"/>
  <c r="CT334" i="1" s="1"/>
  <c r="CU334" i="1" s="1"/>
  <c r="CV334" i="1" s="1"/>
  <c r="CO270" i="1"/>
  <c r="CP270" i="1" s="1"/>
  <c r="CQ270" i="1" s="1"/>
  <c r="CR270" i="1" s="1"/>
  <c r="CS270" i="1" s="1"/>
  <c r="CT270" i="1" s="1"/>
  <c r="CU270" i="1" s="1"/>
  <c r="CV270" i="1" s="1"/>
  <c r="CO238" i="1"/>
  <c r="CP238" i="1" s="1"/>
  <c r="CQ238" i="1" s="1"/>
  <c r="CR238" i="1" s="1"/>
  <c r="CS238" i="1" s="1"/>
  <c r="CT238" i="1" s="1"/>
  <c r="CU238" i="1" s="1"/>
  <c r="CV238" i="1" s="1"/>
  <c r="CO206" i="1"/>
  <c r="CP206" i="1" s="1"/>
  <c r="CQ206" i="1" s="1"/>
  <c r="CR206" i="1" s="1"/>
  <c r="CS206" i="1" s="1"/>
  <c r="CT206" i="1" s="1"/>
  <c r="CU206" i="1" s="1"/>
  <c r="CV206" i="1" s="1"/>
  <c r="CO174" i="1"/>
  <c r="CP174" i="1" s="1"/>
  <c r="CQ174" i="1" s="1"/>
  <c r="CR174" i="1" s="1"/>
  <c r="CS174" i="1" s="1"/>
  <c r="CT174" i="1" s="1"/>
  <c r="CU174" i="1" s="1"/>
  <c r="CV174" i="1" s="1"/>
  <c r="CW126" i="1"/>
  <c r="CO110" i="1"/>
  <c r="CP110" i="1" s="1"/>
  <c r="CQ110" i="1" s="1"/>
  <c r="CR110" i="1" s="1"/>
  <c r="CS110" i="1" s="1"/>
  <c r="CT110" i="1" s="1"/>
  <c r="CU110" i="1" s="1"/>
  <c r="CV110" i="1" s="1"/>
  <c r="CO94" i="1"/>
  <c r="CP94" i="1" s="1"/>
  <c r="CQ94" i="1" s="1"/>
  <c r="CR94" i="1" s="1"/>
  <c r="CS94" i="1" s="1"/>
  <c r="CT94" i="1" s="1"/>
  <c r="CU94" i="1" s="1"/>
  <c r="CV94" i="1" s="1"/>
  <c r="CB164" i="1"/>
  <c r="CC164" i="1" s="1"/>
  <c r="CD164" i="1" s="1"/>
  <c r="CE164" i="1" s="1"/>
  <c r="CF164" i="1" s="1"/>
  <c r="CG164" i="1" s="1"/>
  <c r="CH164" i="1" s="1"/>
  <c r="CI164" i="1" s="1"/>
  <c r="CB196" i="1"/>
  <c r="CC196" i="1" s="1"/>
  <c r="CD196" i="1" s="1"/>
  <c r="CE196" i="1" s="1"/>
  <c r="CF196" i="1" s="1"/>
  <c r="CG196" i="1" s="1"/>
  <c r="CH196" i="1" s="1"/>
  <c r="CI196" i="1" s="1"/>
  <c r="CB244" i="1"/>
  <c r="CC244" i="1" s="1"/>
  <c r="CD244" i="1" s="1"/>
  <c r="CE244" i="1" s="1"/>
  <c r="CF244" i="1" s="1"/>
  <c r="CG244" i="1" s="1"/>
  <c r="CH244" i="1" s="1"/>
  <c r="CI244" i="1" s="1"/>
  <c r="CB340" i="1"/>
  <c r="CC340" i="1" s="1"/>
  <c r="CD340" i="1" s="1"/>
  <c r="CE340" i="1" s="1"/>
  <c r="CF340" i="1" s="1"/>
  <c r="CG340" i="1" s="1"/>
  <c r="CH340" i="1" s="1"/>
  <c r="CI340" i="1" s="1"/>
  <c r="CB388" i="1"/>
  <c r="CC388" i="1" s="1"/>
  <c r="CD388" i="1" s="1"/>
  <c r="CE388" i="1" s="1"/>
  <c r="CF388" i="1" s="1"/>
  <c r="CG388" i="1" s="1"/>
  <c r="CH388" i="1" s="1"/>
  <c r="CI388" i="1" s="1"/>
  <c r="CB468" i="1"/>
  <c r="CC468" i="1" s="1"/>
  <c r="CD468" i="1" s="1"/>
  <c r="CE468" i="1" s="1"/>
  <c r="CF468" i="1" s="1"/>
  <c r="CG468" i="1" s="1"/>
  <c r="CH468" i="1" s="1"/>
  <c r="CI468" i="1" s="1"/>
  <c r="CB500" i="1"/>
  <c r="CC500" i="1" s="1"/>
  <c r="CD500" i="1" s="1"/>
  <c r="CE500" i="1" s="1"/>
  <c r="CF500" i="1" s="1"/>
  <c r="CG500" i="1" s="1"/>
  <c r="CH500" i="1" s="1"/>
  <c r="CI500" i="1" s="1"/>
  <c r="CB516" i="1"/>
  <c r="CC516" i="1" s="1"/>
  <c r="CD516" i="1" s="1"/>
  <c r="CE516" i="1" s="1"/>
  <c r="CF516" i="1" s="1"/>
  <c r="CG516" i="1" s="1"/>
  <c r="CH516" i="1" s="1"/>
  <c r="CI516" i="1" s="1"/>
  <c r="CB532" i="1"/>
  <c r="CC532" i="1" s="1"/>
  <c r="CD532" i="1" s="1"/>
  <c r="CE532" i="1" s="1"/>
  <c r="CF532" i="1" s="1"/>
  <c r="CG532" i="1" s="1"/>
  <c r="CH532" i="1" s="1"/>
  <c r="CI532" i="1" s="1"/>
  <c r="CB548" i="1"/>
  <c r="CC548" i="1" s="1"/>
  <c r="CD548" i="1" s="1"/>
  <c r="CE548" i="1" s="1"/>
  <c r="CF548" i="1" s="1"/>
  <c r="CG548" i="1" s="1"/>
  <c r="CH548" i="1" s="1"/>
  <c r="CI548" i="1" s="1"/>
  <c r="BO561" i="1"/>
  <c r="CW653" i="1"/>
  <c r="CO589" i="1"/>
  <c r="CP589" i="1" s="1"/>
  <c r="CQ589" i="1" s="1"/>
  <c r="CR589" i="1" s="1"/>
  <c r="CS589" i="1" s="1"/>
  <c r="CT589" i="1" s="1"/>
  <c r="CU589" i="1" s="1"/>
  <c r="CV589" i="1" s="1"/>
  <c r="CW477" i="1"/>
  <c r="CO445" i="1"/>
  <c r="CP445" i="1" s="1"/>
  <c r="CQ445" i="1" s="1"/>
  <c r="CR445" i="1" s="1"/>
  <c r="CS445" i="1" s="1"/>
  <c r="CT445" i="1" s="1"/>
  <c r="CU445" i="1" s="1"/>
  <c r="CV445" i="1" s="1"/>
  <c r="CO397" i="1"/>
  <c r="CP397" i="1" s="1"/>
  <c r="CQ397" i="1" s="1"/>
  <c r="CR397" i="1" s="1"/>
  <c r="CS397" i="1" s="1"/>
  <c r="CT397" i="1" s="1"/>
  <c r="CU397" i="1" s="1"/>
  <c r="CV397" i="1" s="1"/>
  <c r="CW333" i="1"/>
  <c r="CW285" i="1"/>
  <c r="CO269" i="1"/>
  <c r="CP269" i="1" s="1"/>
  <c r="CQ269" i="1" s="1"/>
  <c r="CR269" i="1" s="1"/>
  <c r="CS269" i="1" s="1"/>
  <c r="CT269" i="1" s="1"/>
  <c r="CU269" i="1" s="1"/>
  <c r="CV269" i="1" s="1"/>
  <c r="CO205" i="1"/>
  <c r="CP205" i="1" s="1"/>
  <c r="CQ205" i="1" s="1"/>
  <c r="CR205" i="1" s="1"/>
  <c r="CS205" i="1" s="1"/>
  <c r="CT205" i="1" s="1"/>
  <c r="CU205" i="1" s="1"/>
  <c r="CV205" i="1" s="1"/>
  <c r="CO157" i="1"/>
  <c r="CP157" i="1" s="1"/>
  <c r="CQ157" i="1" s="1"/>
  <c r="CR157" i="1" s="1"/>
  <c r="CS157" i="1" s="1"/>
  <c r="CT157" i="1" s="1"/>
  <c r="CU157" i="1" s="1"/>
  <c r="CV157" i="1" s="1"/>
  <c r="CO93" i="1"/>
  <c r="CP93" i="1" s="1"/>
  <c r="CQ93" i="1" s="1"/>
  <c r="CR93" i="1" s="1"/>
  <c r="CS93" i="1" s="1"/>
  <c r="CT93" i="1" s="1"/>
  <c r="CU93" i="1" s="1"/>
  <c r="CV93" i="1" s="1"/>
  <c r="BN339" i="1"/>
  <c r="CW663" i="1"/>
  <c r="CO647" i="1"/>
  <c r="CP647" i="1" s="1"/>
  <c r="CQ647" i="1" s="1"/>
  <c r="CR647" i="1" s="1"/>
  <c r="CS647" i="1" s="1"/>
  <c r="CT647" i="1" s="1"/>
  <c r="CU647" i="1" s="1"/>
  <c r="CV647" i="1" s="1"/>
  <c r="CW615" i="1"/>
  <c r="CO599" i="1"/>
  <c r="CP599" i="1" s="1"/>
  <c r="CQ599" i="1" s="1"/>
  <c r="CR599" i="1" s="1"/>
  <c r="CS599" i="1" s="1"/>
  <c r="CT599" i="1" s="1"/>
  <c r="CU599" i="1" s="1"/>
  <c r="CV599" i="1" s="1"/>
  <c r="CO583" i="1"/>
  <c r="CP583" i="1" s="1"/>
  <c r="CQ583" i="1" s="1"/>
  <c r="CR583" i="1" s="1"/>
  <c r="CS583" i="1" s="1"/>
  <c r="CT583" i="1" s="1"/>
  <c r="CU583" i="1" s="1"/>
  <c r="CV583" i="1" s="1"/>
  <c r="CO551" i="1"/>
  <c r="CP551" i="1" s="1"/>
  <c r="CQ551" i="1" s="1"/>
  <c r="CR551" i="1" s="1"/>
  <c r="CS551" i="1" s="1"/>
  <c r="CT551" i="1" s="1"/>
  <c r="CU551" i="1" s="1"/>
  <c r="CV551" i="1" s="1"/>
  <c r="CO535" i="1"/>
  <c r="CP535" i="1" s="1"/>
  <c r="CQ535" i="1" s="1"/>
  <c r="CR535" i="1" s="1"/>
  <c r="CS535" i="1" s="1"/>
  <c r="CT535" i="1" s="1"/>
  <c r="CU535" i="1" s="1"/>
  <c r="CV535" i="1" s="1"/>
  <c r="CO519" i="1"/>
  <c r="CP519" i="1" s="1"/>
  <c r="CQ519" i="1" s="1"/>
  <c r="CR519" i="1" s="1"/>
  <c r="CS519" i="1" s="1"/>
  <c r="CT519" i="1" s="1"/>
  <c r="CU519" i="1" s="1"/>
  <c r="CV519" i="1" s="1"/>
  <c r="CW503" i="1"/>
  <c r="CO487" i="1"/>
  <c r="CP487" i="1" s="1"/>
  <c r="CQ487" i="1" s="1"/>
  <c r="CR487" i="1" s="1"/>
  <c r="CS487" i="1" s="1"/>
  <c r="CT487" i="1" s="1"/>
  <c r="CU487" i="1" s="1"/>
  <c r="CV487" i="1" s="1"/>
  <c r="CO455" i="1"/>
  <c r="CP455" i="1" s="1"/>
  <c r="CQ455" i="1" s="1"/>
  <c r="CR455" i="1" s="1"/>
  <c r="CS455" i="1" s="1"/>
  <c r="CT455" i="1" s="1"/>
  <c r="CU455" i="1" s="1"/>
  <c r="CV455" i="1" s="1"/>
  <c r="CO423" i="1"/>
  <c r="CP423" i="1" s="1"/>
  <c r="CQ423" i="1" s="1"/>
  <c r="CR423" i="1" s="1"/>
  <c r="CS423" i="1" s="1"/>
  <c r="CT423" i="1" s="1"/>
  <c r="CU423" i="1" s="1"/>
  <c r="CV423" i="1" s="1"/>
  <c r="CO407" i="1"/>
  <c r="CP407" i="1" s="1"/>
  <c r="CQ407" i="1" s="1"/>
  <c r="CR407" i="1" s="1"/>
  <c r="CS407" i="1" s="1"/>
  <c r="CT407" i="1" s="1"/>
  <c r="CU407" i="1" s="1"/>
  <c r="CV407" i="1" s="1"/>
  <c r="CW391" i="1"/>
  <c r="CO343" i="1"/>
  <c r="CP343" i="1" s="1"/>
  <c r="CQ343" i="1" s="1"/>
  <c r="CR343" i="1" s="1"/>
  <c r="CS343" i="1" s="1"/>
  <c r="CT343" i="1" s="1"/>
  <c r="CU343" i="1" s="1"/>
  <c r="CV343" i="1" s="1"/>
  <c r="CW311" i="1"/>
  <c r="CO295" i="1"/>
  <c r="CP295" i="1" s="1"/>
  <c r="CQ295" i="1" s="1"/>
  <c r="CR295" i="1" s="1"/>
  <c r="CS295" i="1" s="1"/>
  <c r="CT295" i="1" s="1"/>
  <c r="CU295" i="1" s="1"/>
  <c r="CV295" i="1" s="1"/>
  <c r="CO279" i="1"/>
  <c r="CP279" i="1" s="1"/>
  <c r="CQ279" i="1" s="1"/>
  <c r="CR279" i="1" s="1"/>
  <c r="CS279" i="1" s="1"/>
  <c r="CT279" i="1" s="1"/>
  <c r="CU279" i="1" s="1"/>
  <c r="CV279" i="1" s="1"/>
  <c r="CW263" i="1"/>
  <c r="CO247" i="1"/>
  <c r="CP247" i="1" s="1"/>
  <c r="CQ247" i="1" s="1"/>
  <c r="CR247" i="1" s="1"/>
  <c r="CS247" i="1" s="1"/>
  <c r="CT247" i="1" s="1"/>
  <c r="CU247" i="1" s="1"/>
  <c r="CV247" i="1" s="1"/>
  <c r="CO231" i="1"/>
  <c r="CP231" i="1" s="1"/>
  <c r="CQ231" i="1" s="1"/>
  <c r="CR231" i="1" s="1"/>
  <c r="CS231" i="1" s="1"/>
  <c r="CT231" i="1" s="1"/>
  <c r="CU231" i="1" s="1"/>
  <c r="CV231" i="1" s="1"/>
  <c r="CO183" i="1"/>
  <c r="CP183" i="1" s="1"/>
  <c r="CQ183" i="1" s="1"/>
  <c r="CR183" i="1" s="1"/>
  <c r="CS183" i="1" s="1"/>
  <c r="CT183" i="1" s="1"/>
  <c r="CU183" i="1" s="1"/>
  <c r="CV183" i="1" s="1"/>
  <c r="CW151" i="1"/>
  <c r="CO135" i="1"/>
  <c r="CP135" i="1" s="1"/>
  <c r="CQ135" i="1" s="1"/>
  <c r="CR135" i="1" s="1"/>
  <c r="CS135" i="1" s="1"/>
  <c r="CT135" i="1" s="1"/>
  <c r="CU135" i="1" s="1"/>
  <c r="CV135" i="1" s="1"/>
  <c r="CO119" i="1"/>
  <c r="CP119" i="1" s="1"/>
  <c r="CQ119" i="1" s="1"/>
  <c r="CR119" i="1" s="1"/>
  <c r="CS119" i="1" s="1"/>
  <c r="CT119" i="1" s="1"/>
  <c r="CU119" i="1" s="1"/>
  <c r="CV119" i="1" s="1"/>
  <c r="CO71" i="1"/>
  <c r="CP71" i="1" s="1"/>
  <c r="CQ71" i="1" s="1"/>
  <c r="CR71" i="1" s="1"/>
  <c r="CS71" i="1" s="1"/>
  <c r="CT71" i="1" s="1"/>
  <c r="CU71" i="1" s="1"/>
  <c r="CV71" i="1" s="1"/>
  <c r="CW55" i="1"/>
  <c r="CO39" i="1"/>
  <c r="CP39" i="1" s="1"/>
  <c r="CQ39" i="1" s="1"/>
  <c r="CR39" i="1" s="1"/>
  <c r="CS39" i="1" s="1"/>
  <c r="CT39" i="1" s="1"/>
  <c r="CU39" i="1" s="1"/>
  <c r="CV39" i="1" s="1"/>
  <c r="CW23" i="1"/>
  <c r="CW7" i="1"/>
  <c r="CO567" i="1"/>
  <c r="CP567" i="1" s="1"/>
  <c r="CQ567" i="1" s="1"/>
  <c r="CR567" i="1" s="1"/>
  <c r="CS567" i="1" s="1"/>
  <c r="CT567" i="1" s="1"/>
  <c r="CU567" i="1" s="1"/>
  <c r="CV567" i="1" s="1"/>
  <c r="CO398" i="1"/>
  <c r="CP398" i="1" s="1"/>
  <c r="CQ398" i="1" s="1"/>
  <c r="CR398" i="1" s="1"/>
  <c r="CS398" i="1" s="1"/>
  <c r="CT398" i="1" s="1"/>
  <c r="CU398" i="1" s="1"/>
  <c r="CV398" i="1" s="1"/>
  <c r="CO45" i="1"/>
  <c r="CP45" i="1" s="1"/>
  <c r="CQ45" i="1" s="1"/>
  <c r="CR45" i="1" s="1"/>
  <c r="CS45" i="1" s="1"/>
  <c r="CT45" i="1" s="1"/>
  <c r="CU45" i="1" s="1"/>
  <c r="CV45" i="1" s="1"/>
  <c r="CW648" i="1"/>
  <c r="CW64" i="1"/>
  <c r="CB139" i="1"/>
  <c r="CC139" i="1" s="1"/>
  <c r="CD139" i="1" s="1"/>
  <c r="CE139" i="1" s="1"/>
  <c r="CF139" i="1" s="1"/>
  <c r="CG139" i="1" s="1"/>
  <c r="CH139" i="1" s="1"/>
  <c r="CI139" i="1" s="1"/>
  <c r="CB155" i="1"/>
  <c r="CC155" i="1" s="1"/>
  <c r="CD155" i="1" s="1"/>
  <c r="CE155" i="1" s="1"/>
  <c r="CF155" i="1" s="1"/>
  <c r="CG155" i="1" s="1"/>
  <c r="CH155" i="1" s="1"/>
  <c r="CI155" i="1" s="1"/>
  <c r="CB171" i="1"/>
  <c r="CC171" i="1" s="1"/>
  <c r="CD171" i="1" s="1"/>
  <c r="CE171" i="1" s="1"/>
  <c r="CF171" i="1" s="1"/>
  <c r="CG171" i="1" s="1"/>
  <c r="CH171" i="1" s="1"/>
  <c r="CI171" i="1" s="1"/>
  <c r="CB187" i="1"/>
  <c r="CC187" i="1" s="1"/>
  <c r="CD187" i="1" s="1"/>
  <c r="CE187" i="1" s="1"/>
  <c r="CF187" i="1" s="1"/>
  <c r="CG187" i="1" s="1"/>
  <c r="CH187" i="1" s="1"/>
  <c r="CI187" i="1" s="1"/>
  <c r="CB203" i="1"/>
  <c r="CC203" i="1" s="1"/>
  <c r="CD203" i="1" s="1"/>
  <c r="CE203" i="1" s="1"/>
  <c r="CF203" i="1" s="1"/>
  <c r="CG203" i="1" s="1"/>
  <c r="CH203" i="1" s="1"/>
  <c r="CI203" i="1" s="1"/>
  <c r="CB219" i="1"/>
  <c r="CC219" i="1" s="1"/>
  <c r="CD219" i="1" s="1"/>
  <c r="CE219" i="1" s="1"/>
  <c r="CF219" i="1" s="1"/>
  <c r="CG219" i="1" s="1"/>
  <c r="CH219" i="1" s="1"/>
  <c r="CI219" i="1" s="1"/>
  <c r="CB235" i="1"/>
  <c r="CC235" i="1" s="1"/>
  <c r="CD235" i="1" s="1"/>
  <c r="CE235" i="1" s="1"/>
  <c r="CF235" i="1" s="1"/>
  <c r="CG235" i="1" s="1"/>
  <c r="CH235" i="1" s="1"/>
  <c r="CI235" i="1" s="1"/>
  <c r="CB251" i="1"/>
  <c r="CC251" i="1" s="1"/>
  <c r="CD251" i="1" s="1"/>
  <c r="CE251" i="1" s="1"/>
  <c r="CF251" i="1" s="1"/>
  <c r="CG251" i="1" s="1"/>
  <c r="CH251" i="1" s="1"/>
  <c r="CI251" i="1" s="1"/>
  <c r="CB267" i="1"/>
  <c r="CC267" i="1" s="1"/>
  <c r="CD267" i="1" s="1"/>
  <c r="CE267" i="1" s="1"/>
  <c r="CF267" i="1" s="1"/>
  <c r="CG267" i="1" s="1"/>
  <c r="CH267" i="1" s="1"/>
  <c r="CI267" i="1" s="1"/>
  <c r="CB283" i="1"/>
  <c r="CC283" i="1" s="1"/>
  <c r="CD283" i="1" s="1"/>
  <c r="CE283" i="1" s="1"/>
  <c r="CF283" i="1" s="1"/>
  <c r="CG283" i="1" s="1"/>
  <c r="CH283" i="1" s="1"/>
  <c r="CI283" i="1" s="1"/>
  <c r="CB299" i="1"/>
  <c r="CC299" i="1" s="1"/>
  <c r="CD299" i="1" s="1"/>
  <c r="CE299" i="1" s="1"/>
  <c r="CF299" i="1" s="1"/>
  <c r="CG299" i="1" s="1"/>
  <c r="CH299" i="1" s="1"/>
  <c r="CI299" i="1" s="1"/>
  <c r="CB315" i="1"/>
  <c r="CC315" i="1" s="1"/>
  <c r="CD315" i="1" s="1"/>
  <c r="CE315" i="1" s="1"/>
  <c r="CF315" i="1" s="1"/>
  <c r="CG315" i="1" s="1"/>
  <c r="CH315" i="1" s="1"/>
  <c r="CI315" i="1" s="1"/>
  <c r="CB331" i="1"/>
  <c r="CC331" i="1" s="1"/>
  <c r="CD331" i="1" s="1"/>
  <c r="CE331" i="1" s="1"/>
  <c r="CF331" i="1" s="1"/>
  <c r="CG331" i="1" s="1"/>
  <c r="CH331" i="1" s="1"/>
  <c r="CI331" i="1" s="1"/>
  <c r="CB347" i="1"/>
  <c r="CC347" i="1" s="1"/>
  <c r="CD347" i="1" s="1"/>
  <c r="CE347" i="1" s="1"/>
  <c r="CF347" i="1" s="1"/>
  <c r="CG347" i="1" s="1"/>
  <c r="CH347" i="1" s="1"/>
  <c r="CI347" i="1" s="1"/>
  <c r="CB363" i="1"/>
  <c r="CC363" i="1" s="1"/>
  <c r="CD363" i="1" s="1"/>
  <c r="CE363" i="1" s="1"/>
  <c r="CF363" i="1" s="1"/>
  <c r="CG363" i="1" s="1"/>
  <c r="CH363" i="1" s="1"/>
  <c r="CI363" i="1" s="1"/>
  <c r="CB379" i="1"/>
  <c r="CC379" i="1" s="1"/>
  <c r="CD379" i="1" s="1"/>
  <c r="CE379" i="1" s="1"/>
  <c r="CF379" i="1" s="1"/>
  <c r="CG379" i="1" s="1"/>
  <c r="CH379" i="1" s="1"/>
  <c r="CI379" i="1" s="1"/>
  <c r="CB395" i="1"/>
  <c r="CC395" i="1" s="1"/>
  <c r="CD395" i="1" s="1"/>
  <c r="CE395" i="1" s="1"/>
  <c r="CF395" i="1" s="1"/>
  <c r="CG395" i="1" s="1"/>
  <c r="CH395" i="1" s="1"/>
  <c r="CI395" i="1" s="1"/>
  <c r="CB427" i="1"/>
  <c r="CC427" i="1" s="1"/>
  <c r="CD427" i="1" s="1"/>
  <c r="CE427" i="1" s="1"/>
  <c r="CF427" i="1" s="1"/>
  <c r="CG427" i="1" s="1"/>
  <c r="CH427" i="1" s="1"/>
  <c r="CI427" i="1" s="1"/>
  <c r="CB459" i="1"/>
  <c r="CC459" i="1" s="1"/>
  <c r="CD459" i="1" s="1"/>
  <c r="CE459" i="1" s="1"/>
  <c r="CF459" i="1" s="1"/>
  <c r="CG459" i="1" s="1"/>
  <c r="CH459" i="1" s="1"/>
  <c r="CI459" i="1" s="1"/>
  <c r="CB475" i="1"/>
  <c r="CC475" i="1" s="1"/>
  <c r="CD475" i="1" s="1"/>
  <c r="CE475" i="1" s="1"/>
  <c r="CF475" i="1" s="1"/>
  <c r="CG475" i="1" s="1"/>
  <c r="CH475" i="1" s="1"/>
  <c r="CI475" i="1" s="1"/>
  <c r="CB491" i="1"/>
  <c r="CC491" i="1" s="1"/>
  <c r="CD491" i="1" s="1"/>
  <c r="CE491" i="1" s="1"/>
  <c r="CF491" i="1" s="1"/>
  <c r="CG491" i="1" s="1"/>
  <c r="CH491" i="1" s="1"/>
  <c r="CI491" i="1" s="1"/>
  <c r="CB507" i="1"/>
  <c r="CC507" i="1" s="1"/>
  <c r="CD507" i="1" s="1"/>
  <c r="CE507" i="1" s="1"/>
  <c r="CF507" i="1" s="1"/>
  <c r="CG507" i="1" s="1"/>
  <c r="CH507" i="1" s="1"/>
  <c r="CI507" i="1" s="1"/>
  <c r="CB555" i="1"/>
  <c r="CC555" i="1" s="1"/>
  <c r="CD555" i="1" s="1"/>
  <c r="CE555" i="1" s="1"/>
  <c r="CF555" i="1" s="1"/>
  <c r="CG555" i="1" s="1"/>
  <c r="CH555" i="1" s="1"/>
  <c r="CI555" i="1" s="1"/>
  <c r="CB571" i="1"/>
  <c r="CC571" i="1" s="1"/>
  <c r="CD571" i="1" s="1"/>
  <c r="CE571" i="1" s="1"/>
  <c r="CF571" i="1" s="1"/>
  <c r="CG571" i="1" s="1"/>
  <c r="CH571" i="1" s="1"/>
  <c r="CI571" i="1" s="1"/>
  <c r="BN563" i="1"/>
  <c r="CW624" i="1"/>
  <c r="CW566" i="1"/>
  <c r="CW293" i="1"/>
  <c r="CW239" i="1"/>
  <c r="CW131" i="1"/>
  <c r="CW63" i="1"/>
  <c r="CB149" i="1"/>
  <c r="CC149" i="1" s="1"/>
  <c r="CD149" i="1" s="1"/>
  <c r="CE149" i="1" s="1"/>
  <c r="CF149" i="1" s="1"/>
  <c r="CG149" i="1" s="1"/>
  <c r="CH149" i="1" s="1"/>
  <c r="CI149" i="1" s="1"/>
  <c r="CB165" i="1"/>
  <c r="CC165" i="1" s="1"/>
  <c r="CD165" i="1" s="1"/>
  <c r="CE165" i="1" s="1"/>
  <c r="CF165" i="1" s="1"/>
  <c r="CG165" i="1" s="1"/>
  <c r="CH165" i="1" s="1"/>
  <c r="CI165" i="1" s="1"/>
  <c r="CB213" i="1"/>
  <c r="CC213" i="1" s="1"/>
  <c r="CD213" i="1" s="1"/>
  <c r="CE213" i="1" s="1"/>
  <c r="CF213" i="1" s="1"/>
  <c r="CG213" i="1" s="1"/>
  <c r="CH213" i="1" s="1"/>
  <c r="CI213" i="1" s="1"/>
  <c r="CB245" i="1"/>
  <c r="CC245" i="1" s="1"/>
  <c r="CD245" i="1" s="1"/>
  <c r="CE245" i="1" s="1"/>
  <c r="CF245" i="1" s="1"/>
  <c r="CG245" i="1" s="1"/>
  <c r="CH245" i="1" s="1"/>
  <c r="CI245" i="1" s="1"/>
  <c r="CB261" i="1"/>
  <c r="CC261" i="1" s="1"/>
  <c r="CD261" i="1" s="1"/>
  <c r="CE261" i="1" s="1"/>
  <c r="CF261" i="1" s="1"/>
  <c r="CG261" i="1" s="1"/>
  <c r="CH261" i="1" s="1"/>
  <c r="CI261" i="1" s="1"/>
  <c r="CB277" i="1"/>
  <c r="CC277" i="1" s="1"/>
  <c r="CD277" i="1" s="1"/>
  <c r="CE277" i="1" s="1"/>
  <c r="CF277" i="1" s="1"/>
  <c r="CG277" i="1" s="1"/>
  <c r="CH277" i="1" s="1"/>
  <c r="CI277" i="1" s="1"/>
  <c r="CB293" i="1"/>
  <c r="CC293" i="1" s="1"/>
  <c r="CD293" i="1" s="1"/>
  <c r="CE293" i="1" s="1"/>
  <c r="CF293" i="1" s="1"/>
  <c r="CG293" i="1" s="1"/>
  <c r="CH293" i="1" s="1"/>
  <c r="CI293" i="1" s="1"/>
  <c r="CB309" i="1"/>
  <c r="CC309" i="1" s="1"/>
  <c r="CD309" i="1" s="1"/>
  <c r="CE309" i="1" s="1"/>
  <c r="CF309" i="1" s="1"/>
  <c r="CG309" i="1" s="1"/>
  <c r="CH309" i="1" s="1"/>
  <c r="CI309" i="1" s="1"/>
  <c r="CB325" i="1"/>
  <c r="CC325" i="1" s="1"/>
  <c r="CD325" i="1" s="1"/>
  <c r="CE325" i="1" s="1"/>
  <c r="CF325" i="1" s="1"/>
  <c r="CG325" i="1" s="1"/>
  <c r="CH325" i="1" s="1"/>
  <c r="CI325" i="1" s="1"/>
  <c r="CB357" i="1"/>
  <c r="CC357" i="1" s="1"/>
  <c r="CD357" i="1" s="1"/>
  <c r="CE357" i="1" s="1"/>
  <c r="CF357" i="1" s="1"/>
  <c r="CG357" i="1" s="1"/>
  <c r="CH357" i="1" s="1"/>
  <c r="CI357" i="1" s="1"/>
  <c r="CB373" i="1"/>
  <c r="CC373" i="1" s="1"/>
  <c r="CD373" i="1" s="1"/>
  <c r="CE373" i="1" s="1"/>
  <c r="CF373" i="1" s="1"/>
  <c r="CG373" i="1" s="1"/>
  <c r="CH373" i="1" s="1"/>
  <c r="CI373" i="1" s="1"/>
  <c r="CB389" i="1"/>
  <c r="CC389" i="1" s="1"/>
  <c r="CD389" i="1" s="1"/>
  <c r="CE389" i="1" s="1"/>
  <c r="CF389" i="1" s="1"/>
  <c r="CG389" i="1" s="1"/>
  <c r="CH389" i="1" s="1"/>
  <c r="CI389" i="1" s="1"/>
  <c r="CB421" i="1"/>
  <c r="CC421" i="1" s="1"/>
  <c r="CD421" i="1" s="1"/>
  <c r="CE421" i="1" s="1"/>
  <c r="CF421" i="1" s="1"/>
  <c r="CG421" i="1" s="1"/>
  <c r="CH421" i="1" s="1"/>
  <c r="CI421" i="1" s="1"/>
  <c r="CB437" i="1"/>
  <c r="CC437" i="1" s="1"/>
  <c r="CD437" i="1" s="1"/>
  <c r="CE437" i="1" s="1"/>
  <c r="CF437" i="1" s="1"/>
  <c r="CG437" i="1" s="1"/>
  <c r="CH437" i="1" s="1"/>
  <c r="CI437" i="1" s="1"/>
  <c r="CB453" i="1"/>
  <c r="CC453" i="1" s="1"/>
  <c r="CD453" i="1" s="1"/>
  <c r="CE453" i="1" s="1"/>
  <c r="CF453" i="1" s="1"/>
  <c r="CG453" i="1" s="1"/>
  <c r="CH453" i="1" s="1"/>
  <c r="CI453" i="1" s="1"/>
  <c r="CB485" i="1"/>
  <c r="CC485" i="1" s="1"/>
  <c r="CD485" i="1" s="1"/>
  <c r="CE485" i="1" s="1"/>
  <c r="CF485" i="1" s="1"/>
  <c r="CG485" i="1" s="1"/>
  <c r="CH485" i="1" s="1"/>
  <c r="CI485" i="1" s="1"/>
  <c r="CB501" i="1"/>
  <c r="CC501" i="1" s="1"/>
  <c r="CD501" i="1" s="1"/>
  <c r="CE501" i="1" s="1"/>
  <c r="CF501" i="1" s="1"/>
  <c r="CG501" i="1" s="1"/>
  <c r="CH501" i="1" s="1"/>
  <c r="CI501" i="1" s="1"/>
  <c r="CB517" i="1"/>
  <c r="CC517" i="1" s="1"/>
  <c r="CD517" i="1" s="1"/>
  <c r="CE517" i="1" s="1"/>
  <c r="CF517" i="1" s="1"/>
  <c r="CG517" i="1" s="1"/>
  <c r="CH517" i="1" s="1"/>
  <c r="CI517" i="1" s="1"/>
  <c r="CB533" i="1"/>
  <c r="CC533" i="1" s="1"/>
  <c r="CD533" i="1" s="1"/>
  <c r="CE533" i="1" s="1"/>
  <c r="CF533" i="1" s="1"/>
  <c r="CG533" i="1" s="1"/>
  <c r="CH533" i="1" s="1"/>
  <c r="CI533" i="1" s="1"/>
  <c r="CB549" i="1"/>
  <c r="CC549" i="1" s="1"/>
  <c r="CD549" i="1" s="1"/>
  <c r="CE549" i="1" s="1"/>
  <c r="CF549" i="1" s="1"/>
  <c r="CG549" i="1" s="1"/>
  <c r="CH549" i="1" s="1"/>
  <c r="CI549" i="1" s="1"/>
  <c r="CB565" i="1"/>
  <c r="CC565" i="1" s="1"/>
  <c r="CD565" i="1" s="1"/>
  <c r="CE565" i="1" s="1"/>
  <c r="CF565" i="1" s="1"/>
  <c r="CG565" i="1" s="1"/>
  <c r="CH565" i="1" s="1"/>
  <c r="CI565" i="1" s="1"/>
  <c r="CB581" i="1"/>
  <c r="CC581" i="1" s="1"/>
  <c r="CD581" i="1" s="1"/>
  <c r="CE581" i="1" s="1"/>
  <c r="CF581" i="1" s="1"/>
  <c r="CG581" i="1" s="1"/>
  <c r="CH581" i="1" s="1"/>
  <c r="CI581" i="1" s="1"/>
  <c r="CW675" i="1"/>
  <c r="CW563" i="1"/>
  <c r="CW339" i="1"/>
  <c r="CW259" i="1"/>
  <c r="CO337" i="1"/>
  <c r="CP337" i="1" s="1"/>
  <c r="CQ337" i="1" s="1"/>
  <c r="CR337" i="1" s="1"/>
  <c r="CS337" i="1" s="1"/>
  <c r="CT337" i="1" s="1"/>
  <c r="CU337" i="1" s="1"/>
  <c r="CV337" i="1" s="1"/>
  <c r="CW291" i="1"/>
  <c r="CB150" i="1"/>
  <c r="CC150" i="1" s="1"/>
  <c r="CD150" i="1" s="1"/>
  <c r="CE150" i="1" s="1"/>
  <c r="CF150" i="1" s="1"/>
  <c r="CG150" i="1" s="1"/>
  <c r="CH150" i="1" s="1"/>
  <c r="CI150" i="1" s="1"/>
  <c r="CB166" i="1"/>
  <c r="CC166" i="1" s="1"/>
  <c r="CD166" i="1" s="1"/>
  <c r="CE166" i="1" s="1"/>
  <c r="CF166" i="1" s="1"/>
  <c r="CG166" i="1" s="1"/>
  <c r="CH166" i="1" s="1"/>
  <c r="CI166" i="1" s="1"/>
  <c r="CB182" i="1"/>
  <c r="CC182" i="1" s="1"/>
  <c r="CD182" i="1" s="1"/>
  <c r="CE182" i="1" s="1"/>
  <c r="CF182" i="1" s="1"/>
  <c r="CG182" i="1" s="1"/>
  <c r="CH182" i="1" s="1"/>
  <c r="CI182" i="1" s="1"/>
  <c r="CB198" i="1"/>
  <c r="CC198" i="1" s="1"/>
  <c r="CD198" i="1" s="1"/>
  <c r="CE198" i="1" s="1"/>
  <c r="CF198" i="1" s="1"/>
  <c r="CG198" i="1" s="1"/>
  <c r="CH198" i="1" s="1"/>
  <c r="CI198" i="1" s="1"/>
  <c r="CB214" i="1"/>
  <c r="CC214" i="1" s="1"/>
  <c r="CD214" i="1" s="1"/>
  <c r="CE214" i="1" s="1"/>
  <c r="CF214" i="1" s="1"/>
  <c r="CG214" i="1" s="1"/>
  <c r="CH214" i="1" s="1"/>
  <c r="CI214" i="1" s="1"/>
  <c r="CB230" i="1"/>
  <c r="CC230" i="1" s="1"/>
  <c r="CD230" i="1" s="1"/>
  <c r="CE230" i="1" s="1"/>
  <c r="CF230" i="1" s="1"/>
  <c r="CG230" i="1" s="1"/>
  <c r="CH230" i="1" s="1"/>
  <c r="CI230" i="1" s="1"/>
  <c r="CB246" i="1"/>
  <c r="CC246" i="1" s="1"/>
  <c r="CD246" i="1" s="1"/>
  <c r="CE246" i="1" s="1"/>
  <c r="CF246" i="1" s="1"/>
  <c r="CG246" i="1" s="1"/>
  <c r="CH246" i="1" s="1"/>
  <c r="CI246" i="1" s="1"/>
  <c r="CB262" i="1"/>
  <c r="CC262" i="1" s="1"/>
  <c r="CD262" i="1" s="1"/>
  <c r="CE262" i="1" s="1"/>
  <c r="CF262" i="1" s="1"/>
  <c r="CG262" i="1" s="1"/>
  <c r="CH262" i="1" s="1"/>
  <c r="CI262" i="1" s="1"/>
  <c r="CB278" i="1"/>
  <c r="CC278" i="1" s="1"/>
  <c r="CD278" i="1" s="1"/>
  <c r="CE278" i="1" s="1"/>
  <c r="CF278" i="1" s="1"/>
  <c r="CG278" i="1" s="1"/>
  <c r="CH278" i="1" s="1"/>
  <c r="CI278" i="1" s="1"/>
  <c r="CB294" i="1"/>
  <c r="CC294" i="1" s="1"/>
  <c r="CD294" i="1" s="1"/>
  <c r="CE294" i="1" s="1"/>
  <c r="CF294" i="1" s="1"/>
  <c r="CG294" i="1" s="1"/>
  <c r="CH294" i="1" s="1"/>
  <c r="CI294" i="1" s="1"/>
  <c r="CB310" i="1"/>
  <c r="CC310" i="1" s="1"/>
  <c r="CD310" i="1" s="1"/>
  <c r="CE310" i="1" s="1"/>
  <c r="CF310" i="1" s="1"/>
  <c r="CG310" i="1" s="1"/>
  <c r="CH310" i="1" s="1"/>
  <c r="CI310" i="1" s="1"/>
  <c r="CB326" i="1"/>
  <c r="CC326" i="1" s="1"/>
  <c r="CD326" i="1" s="1"/>
  <c r="CE326" i="1" s="1"/>
  <c r="CF326" i="1" s="1"/>
  <c r="CG326" i="1" s="1"/>
  <c r="CH326" i="1" s="1"/>
  <c r="CI326" i="1" s="1"/>
  <c r="CB342" i="1"/>
  <c r="CC342" i="1" s="1"/>
  <c r="CD342" i="1" s="1"/>
  <c r="CE342" i="1" s="1"/>
  <c r="CF342" i="1" s="1"/>
  <c r="CG342" i="1" s="1"/>
  <c r="CH342" i="1" s="1"/>
  <c r="CI342" i="1" s="1"/>
  <c r="CB374" i="1"/>
  <c r="CC374" i="1" s="1"/>
  <c r="CD374" i="1" s="1"/>
  <c r="CE374" i="1" s="1"/>
  <c r="CF374" i="1" s="1"/>
  <c r="CG374" i="1" s="1"/>
  <c r="CH374" i="1" s="1"/>
  <c r="CI374" i="1" s="1"/>
  <c r="CB390" i="1"/>
  <c r="CC390" i="1" s="1"/>
  <c r="CD390" i="1" s="1"/>
  <c r="CE390" i="1" s="1"/>
  <c r="CF390" i="1" s="1"/>
  <c r="CG390" i="1" s="1"/>
  <c r="CH390" i="1" s="1"/>
  <c r="CI390" i="1" s="1"/>
  <c r="CB406" i="1"/>
  <c r="CC406" i="1" s="1"/>
  <c r="CD406" i="1" s="1"/>
  <c r="CE406" i="1" s="1"/>
  <c r="CF406" i="1" s="1"/>
  <c r="CG406" i="1" s="1"/>
  <c r="CH406" i="1" s="1"/>
  <c r="CI406" i="1" s="1"/>
  <c r="CB438" i="1"/>
  <c r="CC438" i="1" s="1"/>
  <c r="CD438" i="1" s="1"/>
  <c r="CE438" i="1" s="1"/>
  <c r="CF438" i="1" s="1"/>
  <c r="CG438" i="1" s="1"/>
  <c r="CH438" i="1" s="1"/>
  <c r="CI438" i="1" s="1"/>
  <c r="CB454" i="1"/>
  <c r="CC454" i="1" s="1"/>
  <c r="CD454" i="1" s="1"/>
  <c r="CE454" i="1" s="1"/>
  <c r="CF454" i="1" s="1"/>
  <c r="CG454" i="1" s="1"/>
  <c r="CH454" i="1" s="1"/>
  <c r="CI454" i="1" s="1"/>
  <c r="CB486" i="1"/>
  <c r="CC486" i="1" s="1"/>
  <c r="CD486" i="1" s="1"/>
  <c r="CE486" i="1" s="1"/>
  <c r="CF486" i="1" s="1"/>
  <c r="CG486" i="1" s="1"/>
  <c r="CH486" i="1" s="1"/>
  <c r="CI486" i="1" s="1"/>
  <c r="CB502" i="1"/>
  <c r="CC502" i="1" s="1"/>
  <c r="CD502" i="1" s="1"/>
  <c r="CE502" i="1" s="1"/>
  <c r="CF502" i="1" s="1"/>
  <c r="CG502" i="1" s="1"/>
  <c r="CH502" i="1" s="1"/>
  <c r="CI502" i="1" s="1"/>
  <c r="CB534" i="1"/>
  <c r="CC534" i="1" s="1"/>
  <c r="CD534" i="1" s="1"/>
  <c r="CE534" i="1" s="1"/>
  <c r="CF534" i="1" s="1"/>
  <c r="CG534" i="1" s="1"/>
  <c r="CH534" i="1" s="1"/>
  <c r="CI534" i="1" s="1"/>
  <c r="CB550" i="1"/>
  <c r="CC550" i="1" s="1"/>
  <c r="CD550" i="1" s="1"/>
  <c r="CE550" i="1" s="1"/>
  <c r="CF550" i="1" s="1"/>
  <c r="CG550" i="1" s="1"/>
  <c r="CH550" i="1" s="1"/>
  <c r="CI550" i="1" s="1"/>
  <c r="CB566" i="1"/>
  <c r="CC566" i="1" s="1"/>
  <c r="CD566" i="1" s="1"/>
  <c r="CE566" i="1" s="1"/>
  <c r="CF566" i="1" s="1"/>
  <c r="CG566" i="1" s="1"/>
  <c r="CH566" i="1" s="1"/>
  <c r="CI566" i="1" s="1"/>
  <c r="CB582" i="1"/>
  <c r="CC582" i="1" s="1"/>
  <c r="CD582" i="1" s="1"/>
  <c r="CE582" i="1" s="1"/>
  <c r="CF582" i="1" s="1"/>
  <c r="CG582" i="1" s="1"/>
  <c r="CH582" i="1" s="1"/>
  <c r="CI582" i="1" s="1"/>
  <c r="CW626" i="1"/>
  <c r="CW530" i="1"/>
  <c r="CW402" i="1"/>
  <c r="CW290" i="1"/>
  <c r="CW258" i="1"/>
  <c r="CW66" i="1"/>
  <c r="CO336" i="1"/>
  <c r="CP336" i="1" s="1"/>
  <c r="CQ336" i="1" s="1"/>
  <c r="CR336" i="1" s="1"/>
  <c r="CS336" i="1" s="1"/>
  <c r="CT336" i="1" s="1"/>
  <c r="CU336" i="1" s="1"/>
  <c r="CV336" i="1" s="1"/>
  <c r="CW225" i="1"/>
  <c r="CB135" i="1"/>
  <c r="CC135" i="1" s="1"/>
  <c r="CD135" i="1" s="1"/>
  <c r="CE135" i="1" s="1"/>
  <c r="CF135" i="1" s="1"/>
  <c r="CG135" i="1" s="1"/>
  <c r="CH135" i="1" s="1"/>
  <c r="CI135" i="1" s="1"/>
  <c r="CB151" i="1"/>
  <c r="CC151" i="1" s="1"/>
  <c r="CD151" i="1" s="1"/>
  <c r="CE151" i="1" s="1"/>
  <c r="CF151" i="1" s="1"/>
  <c r="CG151" i="1" s="1"/>
  <c r="CH151" i="1" s="1"/>
  <c r="CI151" i="1" s="1"/>
  <c r="CB167" i="1"/>
  <c r="CC167" i="1" s="1"/>
  <c r="CD167" i="1" s="1"/>
  <c r="CE167" i="1" s="1"/>
  <c r="CF167" i="1" s="1"/>
  <c r="CG167" i="1" s="1"/>
  <c r="CH167" i="1" s="1"/>
  <c r="CI167" i="1" s="1"/>
  <c r="CB183" i="1"/>
  <c r="CC183" i="1" s="1"/>
  <c r="CD183" i="1" s="1"/>
  <c r="CE183" i="1" s="1"/>
  <c r="CF183" i="1" s="1"/>
  <c r="CG183" i="1" s="1"/>
  <c r="CH183" i="1" s="1"/>
  <c r="CI183" i="1" s="1"/>
  <c r="CB215" i="1"/>
  <c r="CC215" i="1" s="1"/>
  <c r="CD215" i="1" s="1"/>
  <c r="CE215" i="1" s="1"/>
  <c r="CF215" i="1" s="1"/>
  <c r="CG215" i="1" s="1"/>
  <c r="CH215" i="1" s="1"/>
  <c r="CI215" i="1" s="1"/>
  <c r="CB231" i="1"/>
  <c r="CC231" i="1" s="1"/>
  <c r="CD231" i="1" s="1"/>
  <c r="CE231" i="1" s="1"/>
  <c r="CF231" i="1" s="1"/>
  <c r="CG231" i="1" s="1"/>
  <c r="CH231" i="1" s="1"/>
  <c r="CI231" i="1" s="1"/>
  <c r="CB247" i="1"/>
  <c r="CC247" i="1" s="1"/>
  <c r="CD247" i="1" s="1"/>
  <c r="CE247" i="1" s="1"/>
  <c r="CF247" i="1" s="1"/>
  <c r="CG247" i="1" s="1"/>
  <c r="CH247" i="1" s="1"/>
  <c r="CI247" i="1" s="1"/>
  <c r="CB263" i="1"/>
  <c r="CC263" i="1" s="1"/>
  <c r="CD263" i="1" s="1"/>
  <c r="CE263" i="1" s="1"/>
  <c r="CF263" i="1" s="1"/>
  <c r="CG263" i="1" s="1"/>
  <c r="CH263" i="1" s="1"/>
  <c r="CI263" i="1" s="1"/>
  <c r="CB279" i="1"/>
  <c r="CC279" i="1" s="1"/>
  <c r="CD279" i="1" s="1"/>
  <c r="CE279" i="1" s="1"/>
  <c r="CF279" i="1" s="1"/>
  <c r="CG279" i="1" s="1"/>
  <c r="CH279" i="1" s="1"/>
  <c r="CI279" i="1" s="1"/>
  <c r="CB295" i="1"/>
  <c r="CC295" i="1" s="1"/>
  <c r="CD295" i="1" s="1"/>
  <c r="CE295" i="1" s="1"/>
  <c r="CF295" i="1" s="1"/>
  <c r="CG295" i="1" s="1"/>
  <c r="CH295" i="1" s="1"/>
  <c r="CI295" i="1" s="1"/>
  <c r="CB311" i="1"/>
  <c r="CC311" i="1" s="1"/>
  <c r="CD311" i="1" s="1"/>
  <c r="CE311" i="1" s="1"/>
  <c r="CF311" i="1" s="1"/>
  <c r="CG311" i="1" s="1"/>
  <c r="CH311" i="1" s="1"/>
  <c r="CI311" i="1" s="1"/>
  <c r="CB327" i="1"/>
  <c r="CC327" i="1" s="1"/>
  <c r="CD327" i="1" s="1"/>
  <c r="CE327" i="1" s="1"/>
  <c r="CF327" i="1" s="1"/>
  <c r="CG327" i="1" s="1"/>
  <c r="CH327" i="1" s="1"/>
  <c r="CI327" i="1" s="1"/>
  <c r="CB343" i="1"/>
  <c r="CC343" i="1" s="1"/>
  <c r="CD343" i="1" s="1"/>
  <c r="CE343" i="1" s="1"/>
  <c r="CF343" i="1" s="1"/>
  <c r="CG343" i="1" s="1"/>
  <c r="CH343" i="1" s="1"/>
  <c r="CI343" i="1" s="1"/>
  <c r="CB359" i="1"/>
  <c r="CC359" i="1" s="1"/>
  <c r="CD359" i="1" s="1"/>
  <c r="CE359" i="1" s="1"/>
  <c r="CF359" i="1" s="1"/>
  <c r="CG359" i="1" s="1"/>
  <c r="CH359" i="1" s="1"/>
  <c r="CI359" i="1" s="1"/>
  <c r="CB375" i="1"/>
  <c r="CC375" i="1" s="1"/>
  <c r="CD375" i="1" s="1"/>
  <c r="CE375" i="1" s="1"/>
  <c r="CF375" i="1" s="1"/>
  <c r="CG375" i="1" s="1"/>
  <c r="CH375" i="1" s="1"/>
  <c r="CI375" i="1" s="1"/>
  <c r="CB391" i="1"/>
  <c r="CC391" i="1" s="1"/>
  <c r="CD391" i="1" s="1"/>
  <c r="CE391" i="1" s="1"/>
  <c r="CF391" i="1" s="1"/>
  <c r="CG391" i="1" s="1"/>
  <c r="CH391" i="1" s="1"/>
  <c r="CI391" i="1" s="1"/>
  <c r="CB423" i="1"/>
  <c r="CC423" i="1" s="1"/>
  <c r="CD423" i="1" s="1"/>
  <c r="CE423" i="1" s="1"/>
  <c r="CF423" i="1" s="1"/>
  <c r="CG423" i="1" s="1"/>
  <c r="CH423" i="1" s="1"/>
  <c r="CI423" i="1" s="1"/>
  <c r="CB439" i="1"/>
  <c r="CC439" i="1" s="1"/>
  <c r="CD439" i="1" s="1"/>
  <c r="CE439" i="1" s="1"/>
  <c r="CF439" i="1" s="1"/>
  <c r="CG439" i="1" s="1"/>
  <c r="CH439" i="1" s="1"/>
  <c r="CI439" i="1" s="1"/>
  <c r="CB455" i="1"/>
  <c r="CC455" i="1" s="1"/>
  <c r="CD455" i="1" s="1"/>
  <c r="CE455" i="1" s="1"/>
  <c r="CF455" i="1" s="1"/>
  <c r="CG455" i="1" s="1"/>
  <c r="CH455" i="1" s="1"/>
  <c r="CI455" i="1" s="1"/>
  <c r="CB471" i="1"/>
  <c r="CC471" i="1" s="1"/>
  <c r="CD471" i="1" s="1"/>
  <c r="CE471" i="1" s="1"/>
  <c r="CF471" i="1" s="1"/>
  <c r="CG471" i="1" s="1"/>
  <c r="CH471" i="1" s="1"/>
  <c r="CI471" i="1" s="1"/>
  <c r="CB487" i="1"/>
  <c r="CC487" i="1" s="1"/>
  <c r="CD487" i="1" s="1"/>
  <c r="CE487" i="1" s="1"/>
  <c r="CF487" i="1" s="1"/>
  <c r="CG487" i="1" s="1"/>
  <c r="CH487" i="1" s="1"/>
  <c r="CI487" i="1" s="1"/>
  <c r="CB503" i="1"/>
  <c r="CC503" i="1" s="1"/>
  <c r="CD503" i="1" s="1"/>
  <c r="CE503" i="1" s="1"/>
  <c r="CF503" i="1" s="1"/>
  <c r="CG503" i="1" s="1"/>
  <c r="CH503" i="1" s="1"/>
  <c r="CI503" i="1" s="1"/>
  <c r="CB535" i="1"/>
  <c r="CC535" i="1" s="1"/>
  <c r="CD535" i="1" s="1"/>
  <c r="CE535" i="1" s="1"/>
  <c r="CF535" i="1" s="1"/>
  <c r="CG535" i="1" s="1"/>
  <c r="CH535" i="1" s="1"/>
  <c r="CI535" i="1" s="1"/>
  <c r="CB551" i="1"/>
  <c r="CC551" i="1" s="1"/>
  <c r="CD551" i="1" s="1"/>
  <c r="CE551" i="1" s="1"/>
  <c r="CF551" i="1" s="1"/>
  <c r="CG551" i="1" s="1"/>
  <c r="CH551" i="1" s="1"/>
  <c r="CI551" i="1" s="1"/>
  <c r="CB567" i="1"/>
  <c r="CC567" i="1" s="1"/>
  <c r="CD567" i="1" s="1"/>
  <c r="CE567" i="1" s="1"/>
  <c r="CF567" i="1" s="1"/>
  <c r="CG567" i="1" s="1"/>
  <c r="CH567" i="1" s="1"/>
  <c r="CI567" i="1" s="1"/>
  <c r="CB583" i="1"/>
  <c r="CC583" i="1" s="1"/>
  <c r="CD583" i="1" s="1"/>
  <c r="CE583" i="1" s="1"/>
  <c r="CF583" i="1" s="1"/>
  <c r="CG583" i="1" s="1"/>
  <c r="CH583" i="1" s="1"/>
  <c r="CI583" i="1" s="1"/>
  <c r="BN413" i="1"/>
  <c r="CW673" i="1"/>
  <c r="CO657" i="1"/>
  <c r="CP657" i="1" s="1"/>
  <c r="CQ657" i="1" s="1"/>
  <c r="CR657" i="1" s="1"/>
  <c r="CS657" i="1" s="1"/>
  <c r="CT657" i="1" s="1"/>
  <c r="CU657" i="1" s="1"/>
  <c r="CV657" i="1" s="1"/>
  <c r="CO641" i="1"/>
  <c r="CP641" i="1" s="1"/>
  <c r="CQ641" i="1" s="1"/>
  <c r="CR641" i="1" s="1"/>
  <c r="CS641" i="1" s="1"/>
  <c r="CT641" i="1" s="1"/>
  <c r="CU641" i="1" s="1"/>
  <c r="CV641" i="1" s="1"/>
  <c r="CO625" i="1"/>
  <c r="CP625" i="1" s="1"/>
  <c r="CQ625" i="1" s="1"/>
  <c r="CR625" i="1" s="1"/>
  <c r="CS625" i="1" s="1"/>
  <c r="CT625" i="1" s="1"/>
  <c r="CU625" i="1" s="1"/>
  <c r="CV625" i="1" s="1"/>
  <c r="CO577" i="1"/>
  <c r="CP577" i="1" s="1"/>
  <c r="CQ577" i="1" s="1"/>
  <c r="CR577" i="1" s="1"/>
  <c r="CS577" i="1" s="1"/>
  <c r="CT577" i="1" s="1"/>
  <c r="CU577" i="1" s="1"/>
  <c r="CV577" i="1" s="1"/>
  <c r="CW561" i="1"/>
  <c r="CO545" i="1"/>
  <c r="CP545" i="1" s="1"/>
  <c r="CQ545" i="1" s="1"/>
  <c r="CR545" i="1" s="1"/>
  <c r="CS545" i="1" s="1"/>
  <c r="CT545" i="1" s="1"/>
  <c r="CU545" i="1" s="1"/>
  <c r="CV545" i="1" s="1"/>
  <c r="CW529" i="1"/>
  <c r="CO513" i="1"/>
  <c r="CP513" i="1" s="1"/>
  <c r="CQ513" i="1" s="1"/>
  <c r="CR513" i="1" s="1"/>
  <c r="CS513" i="1" s="1"/>
  <c r="CT513" i="1" s="1"/>
  <c r="CU513" i="1" s="1"/>
  <c r="CV513" i="1" s="1"/>
  <c r="CO465" i="1"/>
  <c r="CP465" i="1" s="1"/>
  <c r="CQ465" i="1" s="1"/>
  <c r="CR465" i="1" s="1"/>
  <c r="CS465" i="1" s="1"/>
  <c r="CT465" i="1" s="1"/>
  <c r="CU465" i="1" s="1"/>
  <c r="CV465" i="1" s="1"/>
  <c r="CW449" i="1"/>
  <c r="CO433" i="1"/>
  <c r="CP433" i="1" s="1"/>
  <c r="CQ433" i="1" s="1"/>
  <c r="CR433" i="1" s="1"/>
  <c r="CS433" i="1" s="1"/>
  <c r="CT433" i="1" s="1"/>
  <c r="CU433" i="1" s="1"/>
  <c r="CV433" i="1" s="1"/>
  <c r="CW417" i="1"/>
  <c r="CO401" i="1"/>
  <c r="CP401" i="1" s="1"/>
  <c r="CQ401" i="1" s="1"/>
  <c r="CR401" i="1" s="1"/>
  <c r="CS401" i="1" s="1"/>
  <c r="CT401" i="1" s="1"/>
  <c r="CU401" i="1" s="1"/>
  <c r="CV401" i="1" s="1"/>
  <c r="CW369" i="1"/>
  <c r="CO353" i="1"/>
  <c r="CP353" i="1" s="1"/>
  <c r="CQ353" i="1" s="1"/>
  <c r="CR353" i="1" s="1"/>
  <c r="CS353" i="1" s="1"/>
  <c r="CT353" i="1" s="1"/>
  <c r="CU353" i="1" s="1"/>
  <c r="CV353" i="1" s="1"/>
  <c r="CO289" i="1"/>
  <c r="CP289" i="1" s="1"/>
  <c r="CQ289" i="1" s="1"/>
  <c r="CR289" i="1" s="1"/>
  <c r="CS289" i="1" s="1"/>
  <c r="CT289" i="1" s="1"/>
  <c r="CU289" i="1" s="1"/>
  <c r="CV289" i="1" s="1"/>
  <c r="CO257" i="1"/>
  <c r="CP257" i="1" s="1"/>
  <c r="CQ257" i="1" s="1"/>
  <c r="CR257" i="1" s="1"/>
  <c r="CS257" i="1" s="1"/>
  <c r="CT257" i="1" s="1"/>
  <c r="CU257" i="1" s="1"/>
  <c r="CV257" i="1" s="1"/>
  <c r="CW241" i="1"/>
  <c r="CO209" i="1"/>
  <c r="CP209" i="1" s="1"/>
  <c r="CQ209" i="1" s="1"/>
  <c r="CR209" i="1" s="1"/>
  <c r="CS209" i="1" s="1"/>
  <c r="CT209" i="1" s="1"/>
  <c r="CU209" i="1" s="1"/>
  <c r="CV209" i="1" s="1"/>
  <c r="CW177" i="1"/>
  <c r="CO145" i="1"/>
  <c r="CP145" i="1" s="1"/>
  <c r="CQ145" i="1" s="1"/>
  <c r="CR145" i="1" s="1"/>
  <c r="CS145" i="1" s="1"/>
  <c r="CT145" i="1" s="1"/>
  <c r="CU145" i="1" s="1"/>
  <c r="CV145" i="1" s="1"/>
  <c r="CO129" i="1"/>
  <c r="CP129" i="1" s="1"/>
  <c r="CQ129" i="1" s="1"/>
  <c r="CR129" i="1" s="1"/>
  <c r="CS129" i="1" s="1"/>
  <c r="CT129" i="1" s="1"/>
  <c r="CU129" i="1" s="1"/>
  <c r="CV129" i="1" s="1"/>
  <c r="CO97" i="1"/>
  <c r="CP97" i="1" s="1"/>
  <c r="CQ97" i="1" s="1"/>
  <c r="CR97" i="1" s="1"/>
  <c r="CS97" i="1" s="1"/>
  <c r="CT97" i="1" s="1"/>
  <c r="CU97" i="1" s="1"/>
  <c r="CV97" i="1" s="1"/>
  <c r="CW81" i="1"/>
  <c r="CO65" i="1"/>
  <c r="CP65" i="1" s="1"/>
  <c r="CQ65" i="1" s="1"/>
  <c r="CR65" i="1" s="1"/>
  <c r="CS65" i="1" s="1"/>
  <c r="CT65" i="1" s="1"/>
  <c r="CU65" i="1" s="1"/>
  <c r="CV65" i="1" s="1"/>
  <c r="CW17" i="1"/>
  <c r="CO321" i="1"/>
  <c r="CP321" i="1" s="1"/>
  <c r="CQ321" i="1" s="1"/>
  <c r="CR321" i="1" s="1"/>
  <c r="CS321" i="1" s="1"/>
  <c r="CT321" i="1" s="1"/>
  <c r="CU321" i="1" s="1"/>
  <c r="CV321" i="1" s="1"/>
  <c r="CO49" i="1"/>
  <c r="CP49" i="1" s="1"/>
  <c r="CQ49" i="1" s="1"/>
  <c r="CR49" i="1" s="1"/>
  <c r="CS49" i="1" s="1"/>
  <c r="CT49" i="1" s="1"/>
  <c r="CU49" i="1" s="1"/>
  <c r="CV49" i="1" s="1"/>
  <c r="CW609" i="1"/>
  <c r="BN575" i="1"/>
  <c r="CW672" i="1"/>
  <c r="CW656" i="1"/>
  <c r="CO640" i="1"/>
  <c r="CP640" i="1" s="1"/>
  <c r="CQ640" i="1" s="1"/>
  <c r="CR640" i="1" s="1"/>
  <c r="CS640" i="1" s="1"/>
  <c r="CT640" i="1" s="1"/>
  <c r="CU640" i="1" s="1"/>
  <c r="CV640" i="1" s="1"/>
  <c r="CO592" i="1"/>
  <c r="CP592" i="1" s="1"/>
  <c r="CQ592" i="1" s="1"/>
  <c r="CR592" i="1" s="1"/>
  <c r="CS592" i="1" s="1"/>
  <c r="CT592" i="1" s="1"/>
  <c r="CU592" i="1" s="1"/>
  <c r="CV592" i="1" s="1"/>
  <c r="CW560" i="1"/>
  <c r="CW480" i="1"/>
  <c r="CO448" i="1"/>
  <c r="CP448" i="1" s="1"/>
  <c r="CQ448" i="1" s="1"/>
  <c r="CR448" i="1" s="1"/>
  <c r="CS448" i="1" s="1"/>
  <c r="CT448" i="1" s="1"/>
  <c r="CU448" i="1" s="1"/>
  <c r="CV448" i="1" s="1"/>
  <c r="CO432" i="1"/>
  <c r="CP432" i="1" s="1"/>
  <c r="CQ432" i="1" s="1"/>
  <c r="CR432" i="1" s="1"/>
  <c r="CS432" i="1" s="1"/>
  <c r="CT432" i="1" s="1"/>
  <c r="CU432" i="1" s="1"/>
  <c r="CV432" i="1" s="1"/>
  <c r="CW416" i="1"/>
  <c r="CW400" i="1"/>
  <c r="CW384" i="1"/>
  <c r="CO368" i="1"/>
  <c r="CP368" i="1" s="1"/>
  <c r="CQ368" i="1" s="1"/>
  <c r="CR368" i="1" s="1"/>
  <c r="CS368" i="1" s="1"/>
  <c r="CT368" i="1" s="1"/>
  <c r="CU368" i="1" s="1"/>
  <c r="CV368" i="1" s="1"/>
  <c r="CO352" i="1"/>
  <c r="CP352" i="1" s="1"/>
  <c r="CQ352" i="1" s="1"/>
  <c r="CR352" i="1" s="1"/>
  <c r="CS352" i="1" s="1"/>
  <c r="CT352" i="1" s="1"/>
  <c r="CU352" i="1" s="1"/>
  <c r="CV352" i="1" s="1"/>
  <c r="CO304" i="1"/>
  <c r="CP304" i="1" s="1"/>
  <c r="CQ304" i="1" s="1"/>
  <c r="CR304" i="1" s="1"/>
  <c r="CS304" i="1" s="1"/>
  <c r="CT304" i="1" s="1"/>
  <c r="CU304" i="1" s="1"/>
  <c r="CV304" i="1" s="1"/>
  <c r="CO288" i="1"/>
  <c r="CP288" i="1" s="1"/>
  <c r="CQ288" i="1" s="1"/>
  <c r="CR288" i="1" s="1"/>
  <c r="CS288" i="1" s="1"/>
  <c r="CT288" i="1" s="1"/>
  <c r="CU288" i="1" s="1"/>
  <c r="CV288" i="1" s="1"/>
  <c r="CW272" i="1"/>
  <c r="CO256" i="1"/>
  <c r="CP256" i="1" s="1"/>
  <c r="CQ256" i="1" s="1"/>
  <c r="CR256" i="1" s="1"/>
  <c r="CS256" i="1" s="1"/>
  <c r="CT256" i="1" s="1"/>
  <c r="CU256" i="1" s="1"/>
  <c r="CV256" i="1" s="1"/>
  <c r="CW240" i="1"/>
  <c r="CW192" i="1"/>
  <c r="CO176" i="1"/>
  <c r="CP176" i="1" s="1"/>
  <c r="CQ176" i="1" s="1"/>
  <c r="CR176" i="1" s="1"/>
  <c r="CS176" i="1" s="1"/>
  <c r="CT176" i="1" s="1"/>
  <c r="CU176" i="1" s="1"/>
  <c r="CV176" i="1" s="1"/>
  <c r="CW160" i="1"/>
  <c r="CW144" i="1"/>
  <c r="CO128" i="1"/>
  <c r="CP128" i="1" s="1"/>
  <c r="CQ128" i="1" s="1"/>
  <c r="CR128" i="1" s="1"/>
  <c r="CS128" i="1" s="1"/>
  <c r="CT128" i="1" s="1"/>
  <c r="CU128" i="1" s="1"/>
  <c r="CV128" i="1" s="1"/>
  <c r="CW96" i="1"/>
  <c r="CW80" i="1"/>
  <c r="CO48" i="1"/>
  <c r="CP48" i="1" s="1"/>
  <c r="CQ48" i="1" s="1"/>
  <c r="CR48" i="1" s="1"/>
  <c r="CS48" i="1" s="1"/>
  <c r="CT48" i="1" s="1"/>
  <c r="CU48" i="1" s="1"/>
  <c r="CV48" i="1" s="1"/>
  <c r="CO16" i="1"/>
  <c r="CP16" i="1" s="1"/>
  <c r="CQ16" i="1" s="1"/>
  <c r="CR16" i="1" s="1"/>
  <c r="CS16" i="1" s="1"/>
  <c r="CT16" i="1" s="1"/>
  <c r="CU16" i="1" s="1"/>
  <c r="CV16" i="1" s="1"/>
  <c r="CO193" i="1"/>
  <c r="CP193" i="1" s="1"/>
  <c r="CQ193" i="1" s="1"/>
  <c r="CR193" i="1" s="1"/>
  <c r="CS193" i="1" s="1"/>
  <c r="CT193" i="1" s="1"/>
  <c r="CU193" i="1" s="1"/>
  <c r="CV193" i="1" s="1"/>
  <c r="CO161" i="1"/>
  <c r="CP161" i="1" s="1"/>
  <c r="CQ161" i="1" s="1"/>
  <c r="CR161" i="1" s="1"/>
  <c r="CS161" i="1" s="1"/>
  <c r="CT161" i="1" s="1"/>
  <c r="CU161" i="1" s="1"/>
  <c r="CV161" i="1" s="1"/>
  <c r="CW496" i="1"/>
  <c r="CW335" i="1"/>
  <c r="CW277" i="1"/>
  <c r="CW223" i="1"/>
  <c r="CW671" i="1"/>
  <c r="CW655" i="1"/>
  <c r="CO639" i="1"/>
  <c r="CP639" i="1" s="1"/>
  <c r="CQ639" i="1" s="1"/>
  <c r="CR639" i="1" s="1"/>
  <c r="CS639" i="1" s="1"/>
  <c r="CT639" i="1" s="1"/>
  <c r="CU639" i="1" s="1"/>
  <c r="CV639" i="1" s="1"/>
  <c r="CO623" i="1"/>
  <c r="CP623" i="1" s="1"/>
  <c r="CQ623" i="1" s="1"/>
  <c r="CR623" i="1" s="1"/>
  <c r="CS623" i="1" s="1"/>
  <c r="CT623" i="1" s="1"/>
  <c r="CU623" i="1" s="1"/>
  <c r="CV623" i="1" s="1"/>
  <c r="CO591" i="1"/>
  <c r="CP591" i="1" s="1"/>
  <c r="CQ591" i="1" s="1"/>
  <c r="CR591" i="1" s="1"/>
  <c r="CS591" i="1" s="1"/>
  <c r="CT591" i="1" s="1"/>
  <c r="CU591" i="1" s="1"/>
  <c r="CV591" i="1" s="1"/>
  <c r="CO543" i="1"/>
  <c r="CP543" i="1" s="1"/>
  <c r="CQ543" i="1" s="1"/>
  <c r="CR543" i="1" s="1"/>
  <c r="CS543" i="1" s="1"/>
  <c r="CT543" i="1" s="1"/>
  <c r="CU543" i="1" s="1"/>
  <c r="CV543" i="1" s="1"/>
  <c r="CO479" i="1"/>
  <c r="CP479" i="1" s="1"/>
  <c r="CQ479" i="1" s="1"/>
  <c r="CR479" i="1" s="1"/>
  <c r="CS479" i="1" s="1"/>
  <c r="CT479" i="1" s="1"/>
  <c r="CU479" i="1" s="1"/>
  <c r="CV479" i="1" s="1"/>
  <c r="CO447" i="1"/>
  <c r="CP447" i="1" s="1"/>
  <c r="CQ447" i="1" s="1"/>
  <c r="CR447" i="1" s="1"/>
  <c r="CS447" i="1" s="1"/>
  <c r="CT447" i="1" s="1"/>
  <c r="CU447" i="1" s="1"/>
  <c r="CV447" i="1" s="1"/>
  <c r="CW431" i="1"/>
  <c r="CW399" i="1"/>
  <c r="CW383" i="1"/>
  <c r="CW367" i="1"/>
  <c r="CO319" i="1"/>
  <c r="CP319" i="1" s="1"/>
  <c r="CQ319" i="1" s="1"/>
  <c r="CR319" i="1" s="1"/>
  <c r="CS319" i="1" s="1"/>
  <c r="CT319" i="1" s="1"/>
  <c r="CU319" i="1" s="1"/>
  <c r="CV319" i="1" s="1"/>
  <c r="CO287" i="1"/>
  <c r="CP287" i="1" s="1"/>
  <c r="CQ287" i="1" s="1"/>
  <c r="CR287" i="1" s="1"/>
  <c r="CS287" i="1" s="1"/>
  <c r="CT287" i="1" s="1"/>
  <c r="CU287" i="1" s="1"/>
  <c r="CV287" i="1" s="1"/>
  <c r="CO271" i="1"/>
  <c r="CP271" i="1" s="1"/>
  <c r="CQ271" i="1" s="1"/>
  <c r="CR271" i="1" s="1"/>
  <c r="CS271" i="1" s="1"/>
  <c r="CT271" i="1" s="1"/>
  <c r="CU271" i="1" s="1"/>
  <c r="CV271" i="1" s="1"/>
  <c r="CW207" i="1"/>
  <c r="CW175" i="1"/>
  <c r="CO159" i="1"/>
  <c r="CP159" i="1" s="1"/>
  <c r="CQ159" i="1" s="1"/>
  <c r="CR159" i="1" s="1"/>
  <c r="CS159" i="1" s="1"/>
  <c r="CT159" i="1" s="1"/>
  <c r="CU159" i="1" s="1"/>
  <c r="CV159" i="1" s="1"/>
  <c r="CO143" i="1"/>
  <c r="CP143" i="1" s="1"/>
  <c r="CQ143" i="1" s="1"/>
  <c r="CR143" i="1" s="1"/>
  <c r="CS143" i="1" s="1"/>
  <c r="CT143" i="1" s="1"/>
  <c r="CU143" i="1" s="1"/>
  <c r="CV143" i="1" s="1"/>
  <c r="CO127" i="1"/>
  <c r="CP127" i="1" s="1"/>
  <c r="CQ127" i="1" s="1"/>
  <c r="CR127" i="1" s="1"/>
  <c r="CS127" i="1" s="1"/>
  <c r="CT127" i="1" s="1"/>
  <c r="CU127" i="1" s="1"/>
  <c r="CV127" i="1" s="1"/>
  <c r="CO111" i="1"/>
  <c r="CP111" i="1" s="1"/>
  <c r="CQ111" i="1" s="1"/>
  <c r="CR111" i="1" s="1"/>
  <c r="CS111" i="1" s="1"/>
  <c r="CT111" i="1" s="1"/>
  <c r="CU111" i="1" s="1"/>
  <c r="CV111" i="1" s="1"/>
  <c r="CO95" i="1"/>
  <c r="CP95" i="1" s="1"/>
  <c r="CQ95" i="1" s="1"/>
  <c r="CR95" i="1" s="1"/>
  <c r="CS95" i="1" s="1"/>
  <c r="CT95" i="1" s="1"/>
  <c r="CU95" i="1" s="1"/>
  <c r="CV95" i="1" s="1"/>
  <c r="CO79" i="1"/>
  <c r="CP79" i="1" s="1"/>
  <c r="CQ79" i="1" s="1"/>
  <c r="CR79" i="1" s="1"/>
  <c r="CS79" i="1" s="1"/>
  <c r="CT79" i="1" s="1"/>
  <c r="CU79" i="1" s="1"/>
  <c r="CV79" i="1" s="1"/>
  <c r="CO47" i="1"/>
  <c r="CP47" i="1" s="1"/>
  <c r="CQ47" i="1" s="1"/>
  <c r="CR47" i="1" s="1"/>
  <c r="CS47" i="1" s="1"/>
  <c r="CT47" i="1" s="1"/>
  <c r="CU47" i="1" s="1"/>
  <c r="CV47" i="1" s="1"/>
  <c r="CO31" i="1"/>
  <c r="CP31" i="1" s="1"/>
  <c r="CQ31" i="1" s="1"/>
  <c r="CR31" i="1" s="1"/>
  <c r="CS31" i="1" s="1"/>
  <c r="CT31" i="1" s="1"/>
  <c r="CU31" i="1" s="1"/>
  <c r="CV31" i="1" s="1"/>
  <c r="CO15" i="1"/>
  <c r="CP15" i="1" s="1"/>
  <c r="CQ15" i="1" s="1"/>
  <c r="CR15" i="1" s="1"/>
  <c r="CS15" i="1" s="1"/>
  <c r="CT15" i="1" s="1"/>
  <c r="CU15" i="1" s="1"/>
  <c r="CV15" i="1" s="1"/>
  <c r="CO559" i="1"/>
  <c r="CP559" i="1" s="1"/>
  <c r="CQ559" i="1" s="1"/>
  <c r="CR559" i="1" s="1"/>
  <c r="CS559" i="1" s="1"/>
  <c r="CT559" i="1" s="1"/>
  <c r="CU559" i="1" s="1"/>
  <c r="CV559" i="1" s="1"/>
  <c r="CO544" i="1"/>
  <c r="CP544" i="1" s="1"/>
  <c r="CQ544" i="1" s="1"/>
  <c r="CR544" i="1" s="1"/>
  <c r="CS544" i="1" s="1"/>
  <c r="CT544" i="1" s="1"/>
  <c r="CU544" i="1" s="1"/>
  <c r="CV544" i="1" s="1"/>
  <c r="CO415" i="1"/>
  <c r="CP415" i="1" s="1"/>
  <c r="CQ415" i="1" s="1"/>
  <c r="CR415" i="1" s="1"/>
  <c r="CS415" i="1" s="1"/>
  <c r="CT415" i="1" s="1"/>
  <c r="CU415" i="1" s="1"/>
  <c r="CV415" i="1" s="1"/>
  <c r="CW495" i="1"/>
  <c r="CW275" i="1"/>
  <c r="CW113" i="1"/>
  <c r="BO530" i="1"/>
  <c r="CB470" i="1"/>
  <c r="CC470" i="1" s="1"/>
  <c r="CD470" i="1" s="1"/>
  <c r="CE470" i="1" s="1"/>
  <c r="CF470" i="1" s="1"/>
  <c r="CG470" i="1" s="1"/>
  <c r="CH470" i="1" s="1"/>
  <c r="CI470" i="1" s="1"/>
  <c r="CW438" i="1"/>
  <c r="CW409" i="1"/>
  <c r="CW326" i="1"/>
  <c r="CB136" i="1"/>
  <c r="CC136" i="1" s="1"/>
  <c r="CD136" i="1" s="1"/>
  <c r="CE136" i="1" s="1"/>
  <c r="CF136" i="1" s="1"/>
  <c r="CG136" i="1" s="1"/>
  <c r="CH136" i="1" s="1"/>
  <c r="CI136" i="1" s="1"/>
  <c r="CB152" i="1"/>
  <c r="CC152" i="1" s="1"/>
  <c r="CD152" i="1" s="1"/>
  <c r="CE152" i="1" s="1"/>
  <c r="CF152" i="1" s="1"/>
  <c r="CG152" i="1" s="1"/>
  <c r="CH152" i="1" s="1"/>
  <c r="CI152" i="1" s="1"/>
  <c r="CB168" i="1"/>
  <c r="CC168" i="1" s="1"/>
  <c r="CD168" i="1" s="1"/>
  <c r="CE168" i="1" s="1"/>
  <c r="CF168" i="1" s="1"/>
  <c r="CG168" i="1" s="1"/>
  <c r="CH168" i="1" s="1"/>
  <c r="CI168" i="1" s="1"/>
  <c r="CB184" i="1"/>
  <c r="CC184" i="1" s="1"/>
  <c r="CD184" i="1" s="1"/>
  <c r="CE184" i="1" s="1"/>
  <c r="CF184" i="1" s="1"/>
  <c r="CG184" i="1" s="1"/>
  <c r="CH184" i="1" s="1"/>
  <c r="CI184" i="1" s="1"/>
  <c r="CB232" i="1"/>
  <c r="CC232" i="1" s="1"/>
  <c r="CD232" i="1" s="1"/>
  <c r="CE232" i="1" s="1"/>
  <c r="CF232" i="1" s="1"/>
  <c r="CG232" i="1" s="1"/>
  <c r="CH232" i="1" s="1"/>
  <c r="CI232" i="1" s="1"/>
  <c r="CB248" i="1"/>
  <c r="CC248" i="1" s="1"/>
  <c r="CD248" i="1" s="1"/>
  <c r="CE248" i="1" s="1"/>
  <c r="CF248" i="1" s="1"/>
  <c r="CG248" i="1" s="1"/>
  <c r="CH248" i="1" s="1"/>
  <c r="CI248" i="1" s="1"/>
  <c r="CB280" i="1"/>
  <c r="CC280" i="1" s="1"/>
  <c r="CD280" i="1" s="1"/>
  <c r="CE280" i="1" s="1"/>
  <c r="CF280" i="1" s="1"/>
  <c r="CG280" i="1" s="1"/>
  <c r="CH280" i="1" s="1"/>
  <c r="CI280" i="1" s="1"/>
  <c r="CB344" i="1"/>
  <c r="CC344" i="1" s="1"/>
  <c r="CD344" i="1" s="1"/>
  <c r="CE344" i="1" s="1"/>
  <c r="CF344" i="1" s="1"/>
  <c r="CG344" i="1" s="1"/>
  <c r="CH344" i="1" s="1"/>
  <c r="CI344" i="1" s="1"/>
  <c r="CB360" i="1"/>
  <c r="CC360" i="1" s="1"/>
  <c r="CD360" i="1" s="1"/>
  <c r="CE360" i="1" s="1"/>
  <c r="CF360" i="1" s="1"/>
  <c r="CG360" i="1" s="1"/>
  <c r="CH360" i="1" s="1"/>
  <c r="CI360" i="1" s="1"/>
  <c r="CB376" i="1"/>
  <c r="CC376" i="1" s="1"/>
  <c r="CD376" i="1" s="1"/>
  <c r="CE376" i="1" s="1"/>
  <c r="CF376" i="1" s="1"/>
  <c r="CG376" i="1" s="1"/>
  <c r="CH376" i="1" s="1"/>
  <c r="CI376" i="1" s="1"/>
  <c r="CB392" i="1"/>
  <c r="CC392" i="1" s="1"/>
  <c r="CD392" i="1" s="1"/>
  <c r="CE392" i="1" s="1"/>
  <c r="CF392" i="1" s="1"/>
  <c r="CG392" i="1" s="1"/>
  <c r="CH392" i="1" s="1"/>
  <c r="CI392" i="1" s="1"/>
  <c r="CB456" i="1"/>
  <c r="CC456" i="1" s="1"/>
  <c r="CD456" i="1" s="1"/>
  <c r="CE456" i="1" s="1"/>
  <c r="CF456" i="1" s="1"/>
  <c r="CG456" i="1" s="1"/>
  <c r="CH456" i="1" s="1"/>
  <c r="CI456" i="1" s="1"/>
  <c r="CB504" i="1"/>
  <c r="CC504" i="1" s="1"/>
  <c r="CD504" i="1" s="1"/>
  <c r="CE504" i="1" s="1"/>
  <c r="CF504" i="1" s="1"/>
  <c r="CG504" i="1" s="1"/>
  <c r="CH504" i="1" s="1"/>
  <c r="CI504" i="1" s="1"/>
  <c r="CB568" i="1"/>
  <c r="CC568" i="1" s="1"/>
  <c r="CD568" i="1" s="1"/>
  <c r="CE568" i="1" s="1"/>
  <c r="CF568" i="1" s="1"/>
  <c r="CG568" i="1" s="1"/>
  <c r="CH568" i="1" s="1"/>
  <c r="CI568" i="1" s="1"/>
  <c r="BN417" i="1"/>
  <c r="CW217" i="1"/>
  <c r="CB137" i="1"/>
  <c r="CC137" i="1" s="1"/>
  <c r="CD137" i="1" s="1"/>
  <c r="CE137" i="1" s="1"/>
  <c r="CF137" i="1" s="1"/>
  <c r="CG137" i="1" s="1"/>
  <c r="CH137" i="1" s="1"/>
  <c r="CI137" i="1" s="1"/>
  <c r="CB185" i="1"/>
  <c r="CC185" i="1" s="1"/>
  <c r="CD185" i="1" s="1"/>
  <c r="CE185" i="1" s="1"/>
  <c r="CF185" i="1" s="1"/>
  <c r="CG185" i="1" s="1"/>
  <c r="CH185" i="1" s="1"/>
  <c r="CI185" i="1" s="1"/>
  <c r="CB217" i="1"/>
  <c r="CC217" i="1" s="1"/>
  <c r="CD217" i="1" s="1"/>
  <c r="CE217" i="1" s="1"/>
  <c r="CF217" i="1" s="1"/>
  <c r="CG217" i="1" s="1"/>
  <c r="CH217" i="1" s="1"/>
  <c r="CI217" i="1" s="1"/>
  <c r="CB233" i="1"/>
  <c r="CC233" i="1" s="1"/>
  <c r="CD233" i="1" s="1"/>
  <c r="CE233" i="1" s="1"/>
  <c r="CF233" i="1" s="1"/>
  <c r="CG233" i="1" s="1"/>
  <c r="CH233" i="1" s="1"/>
  <c r="CI233" i="1" s="1"/>
  <c r="CB249" i="1"/>
  <c r="CC249" i="1" s="1"/>
  <c r="CD249" i="1" s="1"/>
  <c r="CE249" i="1" s="1"/>
  <c r="CF249" i="1" s="1"/>
  <c r="CG249" i="1" s="1"/>
  <c r="CH249" i="1" s="1"/>
  <c r="CI249" i="1" s="1"/>
  <c r="CB361" i="1"/>
  <c r="CC361" i="1" s="1"/>
  <c r="CD361" i="1" s="1"/>
  <c r="CE361" i="1" s="1"/>
  <c r="CF361" i="1" s="1"/>
  <c r="CG361" i="1" s="1"/>
  <c r="CH361" i="1" s="1"/>
  <c r="CI361" i="1" s="1"/>
  <c r="CB393" i="1"/>
  <c r="CC393" i="1" s="1"/>
  <c r="CD393" i="1" s="1"/>
  <c r="CE393" i="1" s="1"/>
  <c r="CF393" i="1" s="1"/>
  <c r="CG393" i="1" s="1"/>
  <c r="CH393" i="1" s="1"/>
  <c r="CI393" i="1" s="1"/>
  <c r="CB409" i="1"/>
  <c r="CC409" i="1" s="1"/>
  <c r="CD409" i="1" s="1"/>
  <c r="CE409" i="1" s="1"/>
  <c r="CF409" i="1" s="1"/>
  <c r="CG409" i="1" s="1"/>
  <c r="CH409" i="1" s="1"/>
  <c r="CI409" i="1" s="1"/>
  <c r="CB473" i="1"/>
  <c r="CC473" i="1" s="1"/>
  <c r="CD473" i="1" s="1"/>
  <c r="CE473" i="1" s="1"/>
  <c r="CF473" i="1" s="1"/>
  <c r="CG473" i="1" s="1"/>
  <c r="CH473" i="1" s="1"/>
  <c r="CI473" i="1" s="1"/>
  <c r="CB489" i="1"/>
  <c r="CC489" i="1" s="1"/>
  <c r="CD489" i="1" s="1"/>
  <c r="CE489" i="1" s="1"/>
  <c r="CF489" i="1" s="1"/>
  <c r="CG489" i="1" s="1"/>
  <c r="CH489" i="1" s="1"/>
  <c r="CI489" i="1" s="1"/>
  <c r="CB521" i="1"/>
  <c r="CC521" i="1" s="1"/>
  <c r="CD521" i="1" s="1"/>
  <c r="CE521" i="1" s="1"/>
  <c r="CF521" i="1" s="1"/>
  <c r="CG521" i="1" s="1"/>
  <c r="CH521" i="1" s="1"/>
  <c r="CI521" i="1" s="1"/>
  <c r="CB553" i="1"/>
  <c r="CC553" i="1" s="1"/>
  <c r="CD553" i="1" s="1"/>
  <c r="CE553" i="1" s="1"/>
  <c r="CF553" i="1" s="1"/>
  <c r="CG553" i="1" s="1"/>
  <c r="CH553" i="1" s="1"/>
  <c r="CI553" i="1" s="1"/>
  <c r="CB569" i="1"/>
  <c r="CC569" i="1" s="1"/>
  <c r="CD569" i="1" s="1"/>
  <c r="CE569" i="1" s="1"/>
  <c r="CF569" i="1" s="1"/>
  <c r="CG569" i="1" s="1"/>
  <c r="CH569" i="1" s="1"/>
  <c r="CI569" i="1" s="1"/>
  <c r="CB457" i="1"/>
  <c r="CC457" i="1" s="1"/>
  <c r="CD457" i="1" s="1"/>
  <c r="CE457" i="1" s="1"/>
  <c r="CF457" i="1" s="1"/>
  <c r="CG457" i="1" s="1"/>
  <c r="CH457" i="1" s="1"/>
  <c r="CI457" i="1" s="1"/>
  <c r="BN561" i="1"/>
  <c r="CW585" i="1"/>
  <c r="CO569" i="1"/>
  <c r="CP569" i="1" s="1"/>
  <c r="CQ569" i="1" s="1"/>
  <c r="CR569" i="1" s="1"/>
  <c r="CS569" i="1" s="1"/>
  <c r="CT569" i="1" s="1"/>
  <c r="CU569" i="1" s="1"/>
  <c r="CV569" i="1" s="1"/>
  <c r="CW537" i="1"/>
  <c r="CW441" i="1"/>
  <c r="CO329" i="1"/>
  <c r="CP329" i="1" s="1"/>
  <c r="CQ329" i="1" s="1"/>
  <c r="CR329" i="1" s="1"/>
  <c r="CS329" i="1" s="1"/>
  <c r="CT329" i="1" s="1"/>
  <c r="CU329" i="1" s="1"/>
  <c r="CV329" i="1" s="1"/>
  <c r="CW297" i="1"/>
  <c r="CO281" i="1"/>
  <c r="CP281" i="1" s="1"/>
  <c r="CQ281" i="1" s="1"/>
  <c r="CR281" i="1" s="1"/>
  <c r="CS281" i="1" s="1"/>
  <c r="CT281" i="1" s="1"/>
  <c r="CU281" i="1" s="1"/>
  <c r="CV281" i="1" s="1"/>
  <c r="CW73" i="1"/>
  <c r="CW57" i="1"/>
  <c r="CW41" i="1"/>
  <c r="CW9" i="1"/>
  <c r="CO310" i="1"/>
  <c r="CP310" i="1" s="1"/>
  <c r="CQ310" i="1" s="1"/>
  <c r="CR310" i="1" s="1"/>
  <c r="CS310" i="1" s="1"/>
  <c r="CT310" i="1" s="1"/>
  <c r="CU310" i="1" s="1"/>
  <c r="CV310" i="1" s="1"/>
  <c r="CO21" i="1"/>
  <c r="CP21" i="1" s="1"/>
  <c r="CQ21" i="1" s="1"/>
  <c r="CR21" i="1" s="1"/>
  <c r="CS21" i="1" s="1"/>
  <c r="CT21" i="1" s="1"/>
  <c r="CU21" i="1" s="1"/>
  <c r="CV21" i="1" s="1"/>
  <c r="CW597" i="1"/>
  <c r="CW489" i="1"/>
  <c r="CW323" i="1"/>
  <c r="CW133" i="1"/>
  <c r="CB281" i="1"/>
  <c r="CC281" i="1" s="1"/>
  <c r="CD281" i="1" s="1"/>
  <c r="CE281" i="1" s="1"/>
  <c r="CF281" i="1" s="1"/>
  <c r="CG281" i="1" s="1"/>
  <c r="CH281" i="1" s="1"/>
  <c r="CI281" i="1" s="1"/>
  <c r="BN425" i="1"/>
  <c r="BN131" i="1"/>
  <c r="CB156" i="1"/>
  <c r="CC156" i="1" s="1"/>
  <c r="CD156" i="1" s="1"/>
  <c r="CE156" i="1" s="1"/>
  <c r="CF156" i="1" s="1"/>
  <c r="CG156" i="1" s="1"/>
  <c r="CH156" i="1" s="1"/>
  <c r="CI156" i="1" s="1"/>
  <c r="CB172" i="1"/>
  <c r="CC172" i="1" s="1"/>
  <c r="CD172" i="1" s="1"/>
  <c r="CE172" i="1" s="1"/>
  <c r="CF172" i="1" s="1"/>
  <c r="CG172" i="1" s="1"/>
  <c r="CH172" i="1" s="1"/>
  <c r="CI172" i="1" s="1"/>
  <c r="CB188" i="1"/>
  <c r="CC188" i="1" s="1"/>
  <c r="CD188" i="1" s="1"/>
  <c r="CE188" i="1" s="1"/>
  <c r="CF188" i="1" s="1"/>
  <c r="CG188" i="1" s="1"/>
  <c r="CH188" i="1" s="1"/>
  <c r="CI188" i="1" s="1"/>
  <c r="CB236" i="1"/>
  <c r="CC236" i="1" s="1"/>
  <c r="CD236" i="1" s="1"/>
  <c r="CE236" i="1" s="1"/>
  <c r="CF236" i="1" s="1"/>
  <c r="CG236" i="1" s="1"/>
  <c r="CH236" i="1" s="1"/>
  <c r="CI236" i="1" s="1"/>
  <c r="CB252" i="1"/>
  <c r="CC252" i="1" s="1"/>
  <c r="CD252" i="1" s="1"/>
  <c r="CE252" i="1" s="1"/>
  <c r="CF252" i="1" s="1"/>
  <c r="CG252" i="1" s="1"/>
  <c r="CH252" i="1" s="1"/>
  <c r="CI252" i="1" s="1"/>
  <c r="CB284" i="1"/>
  <c r="CC284" i="1" s="1"/>
  <c r="CD284" i="1" s="1"/>
  <c r="CE284" i="1" s="1"/>
  <c r="CF284" i="1" s="1"/>
  <c r="CG284" i="1" s="1"/>
  <c r="CH284" i="1" s="1"/>
  <c r="CI284" i="1" s="1"/>
  <c r="CB300" i="1"/>
  <c r="CC300" i="1" s="1"/>
  <c r="CD300" i="1" s="1"/>
  <c r="CE300" i="1" s="1"/>
  <c r="CF300" i="1" s="1"/>
  <c r="CG300" i="1" s="1"/>
  <c r="CH300" i="1" s="1"/>
  <c r="CI300" i="1" s="1"/>
  <c r="CB332" i="1"/>
  <c r="CC332" i="1" s="1"/>
  <c r="CD332" i="1" s="1"/>
  <c r="CE332" i="1" s="1"/>
  <c r="CF332" i="1" s="1"/>
  <c r="CG332" i="1" s="1"/>
  <c r="CH332" i="1" s="1"/>
  <c r="CI332" i="1" s="1"/>
  <c r="CB348" i="1"/>
  <c r="CC348" i="1" s="1"/>
  <c r="CD348" i="1" s="1"/>
  <c r="CE348" i="1" s="1"/>
  <c r="CF348" i="1" s="1"/>
  <c r="CG348" i="1" s="1"/>
  <c r="CH348" i="1" s="1"/>
  <c r="CI348" i="1" s="1"/>
  <c r="CB364" i="1"/>
  <c r="CC364" i="1" s="1"/>
  <c r="CD364" i="1" s="1"/>
  <c r="CE364" i="1" s="1"/>
  <c r="CF364" i="1" s="1"/>
  <c r="CG364" i="1" s="1"/>
  <c r="CH364" i="1" s="1"/>
  <c r="CI364" i="1" s="1"/>
  <c r="CB380" i="1"/>
  <c r="CC380" i="1" s="1"/>
  <c r="CD380" i="1" s="1"/>
  <c r="CE380" i="1" s="1"/>
  <c r="CF380" i="1" s="1"/>
  <c r="CG380" i="1" s="1"/>
  <c r="CH380" i="1" s="1"/>
  <c r="CI380" i="1" s="1"/>
  <c r="CB396" i="1"/>
  <c r="CC396" i="1" s="1"/>
  <c r="CD396" i="1" s="1"/>
  <c r="CE396" i="1" s="1"/>
  <c r="CF396" i="1" s="1"/>
  <c r="CG396" i="1" s="1"/>
  <c r="CH396" i="1" s="1"/>
  <c r="CI396" i="1" s="1"/>
  <c r="CB412" i="1"/>
  <c r="CC412" i="1" s="1"/>
  <c r="CD412" i="1" s="1"/>
  <c r="CE412" i="1" s="1"/>
  <c r="CF412" i="1" s="1"/>
  <c r="CG412" i="1" s="1"/>
  <c r="CH412" i="1" s="1"/>
  <c r="CI412" i="1" s="1"/>
  <c r="CB428" i="1"/>
  <c r="CC428" i="1" s="1"/>
  <c r="CD428" i="1" s="1"/>
  <c r="CE428" i="1" s="1"/>
  <c r="CF428" i="1" s="1"/>
  <c r="CG428" i="1" s="1"/>
  <c r="CH428" i="1" s="1"/>
  <c r="CI428" i="1" s="1"/>
  <c r="CB444" i="1"/>
  <c r="CC444" i="1" s="1"/>
  <c r="CD444" i="1" s="1"/>
  <c r="CE444" i="1" s="1"/>
  <c r="CF444" i="1" s="1"/>
  <c r="CG444" i="1" s="1"/>
  <c r="CH444" i="1" s="1"/>
  <c r="CI444" i="1" s="1"/>
  <c r="CB460" i="1"/>
  <c r="CC460" i="1" s="1"/>
  <c r="CD460" i="1" s="1"/>
  <c r="CE460" i="1" s="1"/>
  <c r="CF460" i="1" s="1"/>
  <c r="CG460" i="1" s="1"/>
  <c r="CH460" i="1" s="1"/>
  <c r="CI460" i="1" s="1"/>
  <c r="CB476" i="1"/>
  <c r="CC476" i="1" s="1"/>
  <c r="CD476" i="1" s="1"/>
  <c r="CE476" i="1" s="1"/>
  <c r="CF476" i="1" s="1"/>
  <c r="CG476" i="1" s="1"/>
  <c r="CH476" i="1" s="1"/>
  <c r="CI476" i="1" s="1"/>
  <c r="CB492" i="1"/>
  <c r="CC492" i="1" s="1"/>
  <c r="CD492" i="1" s="1"/>
  <c r="CE492" i="1" s="1"/>
  <c r="CF492" i="1" s="1"/>
  <c r="CG492" i="1" s="1"/>
  <c r="CH492" i="1" s="1"/>
  <c r="CI492" i="1" s="1"/>
  <c r="CB540" i="1"/>
  <c r="CC540" i="1" s="1"/>
  <c r="CD540" i="1" s="1"/>
  <c r="CE540" i="1" s="1"/>
  <c r="CF540" i="1" s="1"/>
  <c r="CG540" i="1" s="1"/>
  <c r="CH540" i="1" s="1"/>
  <c r="CI540" i="1" s="1"/>
  <c r="CB572" i="1"/>
  <c r="CC572" i="1" s="1"/>
  <c r="CD572" i="1" s="1"/>
  <c r="CE572" i="1" s="1"/>
  <c r="CF572" i="1" s="1"/>
  <c r="CG572" i="1" s="1"/>
  <c r="CH572" i="1" s="1"/>
  <c r="CI572" i="1" s="1"/>
  <c r="CW4" i="1"/>
  <c r="CW534" i="1"/>
  <c r="CW518" i="1"/>
  <c r="CW502" i="1"/>
  <c r="CW486" i="1"/>
  <c r="CW470" i="1"/>
  <c r="CW278" i="1"/>
  <c r="CW262" i="1"/>
  <c r="CW246" i="1"/>
  <c r="CW230" i="1"/>
  <c r="CW214" i="1"/>
  <c r="CO22" i="1"/>
  <c r="CP22" i="1" s="1"/>
  <c r="CQ22" i="1" s="1"/>
  <c r="CR22" i="1" s="1"/>
  <c r="CS22" i="1" s="1"/>
  <c r="CT22" i="1" s="1"/>
  <c r="CU22" i="1" s="1"/>
  <c r="CV22" i="1" s="1"/>
  <c r="CO6" i="1"/>
  <c r="CP6" i="1" s="1"/>
  <c r="CQ6" i="1" s="1"/>
  <c r="CR6" i="1" s="1"/>
  <c r="CS6" i="1" s="1"/>
  <c r="CT6" i="1" s="1"/>
  <c r="CU6" i="1" s="1"/>
  <c r="CV6" i="1" s="1"/>
  <c r="CO185" i="1"/>
  <c r="CP185" i="1" s="1"/>
  <c r="CQ185" i="1" s="1"/>
  <c r="CR185" i="1" s="1"/>
  <c r="CS185" i="1" s="1"/>
  <c r="CT185" i="1" s="1"/>
  <c r="CU185" i="1" s="1"/>
  <c r="CV185" i="1" s="1"/>
  <c r="CO153" i="1"/>
  <c r="CP153" i="1" s="1"/>
  <c r="CQ153" i="1" s="1"/>
  <c r="CR153" i="1" s="1"/>
  <c r="CS153" i="1" s="1"/>
  <c r="CT153" i="1" s="1"/>
  <c r="CU153" i="1" s="1"/>
  <c r="CV153" i="1" s="1"/>
  <c r="CW617" i="1"/>
  <c r="CW374" i="1"/>
  <c r="CB141" i="1"/>
  <c r="CC141" i="1" s="1"/>
  <c r="CD141" i="1" s="1"/>
  <c r="CE141" i="1" s="1"/>
  <c r="CF141" i="1" s="1"/>
  <c r="CG141" i="1" s="1"/>
  <c r="CH141" i="1" s="1"/>
  <c r="CI141" i="1" s="1"/>
  <c r="CB157" i="1"/>
  <c r="CC157" i="1" s="1"/>
  <c r="CD157" i="1" s="1"/>
  <c r="CE157" i="1" s="1"/>
  <c r="CF157" i="1" s="1"/>
  <c r="CG157" i="1" s="1"/>
  <c r="CH157" i="1" s="1"/>
  <c r="CI157" i="1" s="1"/>
  <c r="CB173" i="1"/>
  <c r="CC173" i="1" s="1"/>
  <c r="CD173" i="1" s="1"/>
  <c r="CE173" i="1" s="1"/>
  <c r="CF173" i="1" s="1"/>
  <c r="CG173" i="1" s="1"/>
  <c r="CH173" i="1" s="1"/>
  <c r="CI173" i="1" s="1"/>
  <c r="CB189" i="1"/>
  <c r="CC189" i="1" s="1"/>
  <c r="CD189" i="1" s="1"/>
  <c r="CE189" i="1" s="1"/>
  <c r="CF189" i="1" s="1"/>
  <c r="CG189" i="1" s="1"/>
  <c r="CH189" i="1" s="1"/>
  <c r="CI189" i="1" s="1"/>
  <c r="CB205" i="1"/>
  <c r="CC205" i="1" s="1"/>
  <c r="CD205" i="1" s="1"/>
  <c r="CE205" i="1" s="1"/>
  <c r="CF205" i="1" s="1"/>
  <c r="CG205" i="1" s="1"/>
  <c r="CH205" i="1" s="1"/>
  <c r="CI205" i="1" s="1"/>
  <c r="CB221" i="1"/>
  <c r="CC221" i="1" s="1"/>
  <c r="CD221" i="1" s="1"/>
  <c r="CE221" i="1" s="1"/>
  <c r="CF221" i="1" s="1"/>
  <c r="CG221" i="1" s="1"/>
  <c r="CH221" i="1" s="1"/>
  <c r="CI221" i="1" s="1"/>
  <c r="CB253" i="1"/>
  <c r="CC253" i="1" s="1"/>
  <c r="CD253" i="1" s="1"/>
  <c r="CE253" i="1" s="1"/>
  <c r="CF253" i="1" s="1"/>
  <c r="CG253" i="1" s="1"/>
  <c r="CH253" i="1" s="1"/>
  <c r="CI253" i="1" s="1"/>
  <c r="CB285" i="1"/>
  <c r="CC285" i="1" s="1"/>
  <c r="CD285" i="1" s="1"/>
  <c r="CE285" i="1" s="1"/>
  <c r="CF285" i="1" s="1"/>
  <c r="CG285" i="1" s="1"/>
  <c r="CH285" i="1" s="1"/>
  <c r="CI285" i="1" s="1"/>
  <c r="CB301" i="1"/>
  <c r="CC301" i="1" s="1"/>
  <c r="CD301" i="1" s="1"/>
  <c r="CE301" i="1" s="1"/>
  <c r="CF301" i="1" s="1"/>
  <c r="CG301" i="1" s="1"/>
  <c r="CH301" i="1" s="1"/>
  <c r="CI301" i="1" s="1"/>
  <c r="CB317" i="1"/>
  <c r="CC317" i="1" s="1"/>
  <c r="CD317" i="1" s="1"/>
  <c r="CE317" i="1" s="1"/>
  <c r="CF317" i="1" s="1"/>
  <c r="CG317" i="1" s="1"/>
  <c r="CH317" i="1" s="1"/>
  <c r="CI317" i="1" s="1"/>
  <c r="CB349" i="1"/>
  <c r="CC349" i="1" s="1"/>
  <c r="CD349" i="1" s="1"/>
  <c r="CE349" i="1" s="1"/>
  <c r="CF349" i="1" s="1"/>
  <c r="CG349" i="1" s="1"/>
  <c r="CH349" i="1" s="1"/>
  <c r="CI349" i="1" s="1"/>
  <c r="CB381" i="1"/>
  <c r="CC381" i="1" s="1"/>
  <c r="CD381" i="1" s="1"/>
  <c r="CE381" i="1" s="1"/>
  <c r="CF381" i="1" s="1"/>
  <c r="CG381" i="1" s="1"/>
  <c r="CH381" i="1" s="1"/>
  <c r="CI381" i="1" s="1"/>
  <c r="CB461" i="1"/>
  <c r="CC461" i="1" s="1"/>
  <c r="CD461" i="1" s="1"/>
  <c r="CE461" i="1" s="1"/>
  <c r="CF461" i="1" s="1"/>
  <c r="CG461" i="1" s="1"/>
  <c r="CH461" i="1" s="1"/>
  <c r="CI461" i="1" s="1"/>
  <c r="CB493" i="1"/>
  <c r="CC493" i="1" s="1"/>
  <c r="CD493" i="1" s="1"/>
  <c r="CE493" i="1" s="1"/>
  <c r="CF493" i="1" s="1"/>
  <c r="CG493" i="1" s="1"/>
  <c r="CH493" i="1" s="1"/>
  <c r="CI493" i="1" s="1"/>
  <c r="CB509" i="1"/>
  <c r="CC509" i="1" s="1"/>
  <c r="CD509" i="1" s="1"/>
  <c r="CE509" i="1" s="1"/>
  <c r="CF509" i="1" s="1"/>
  <c r="CG509" i="1" s="1"/>
  <c r="CH509" i="1" s="1"/>
  <c r="CI509" i="1" s="1"/>
  <c r="CB525" i="1"/>
  <c r="CC525" i="1" s="1"/>
  <c r="CD525" i="1" s="1"/>
  <c r="CE525" i="1" s="1"/>
  <c r="CF525" i="1" s="1"/>
  <c r="CG525" i="1" s="1"/>
  <c r="CH525" i="1" s="1"/>
  <c r="CI525" i="1" s="1"/>
  <c r="CB541" i="1"/>
  <c r="CC541" i="1" s="1"/>
  <c r="CD541" i="1" s="1"/>
  <c r="CE541" i="1" s="1"/>
  <c r="CF541" i="1" s="1"/>
  <c r="CG541" i="1" s="1"/>
  <c r="CH541" i="1" s="1"/>
  <c r="CI541" i="1" s="1"/>
  <c r="CB573" i="1"/>
  <c r="CC573" i="1" s="1"/>
  <c r="CD573" i="1" s="1"/>
  <c r="CE573" i="1" s="1"/>
  <c r="CF573" i="1" s="1"/>
  <c r="CG573" i="1" s="1"/>
  <c r="CH573" i="1" s="1"/>
  <c r="CI573" i="1" s="1"/>
  <c r="CB505" i="1"/>
  <c r="CC505" i="1" s="1"/>
  <c r="CD505" i="1" s="1"/>
  <c r="CE505" i="1" s="1"/>
  <c r="CF505" i="1" s="1"/>
  <c r="CG505" i="1" s="1"/>
  <c r="CH505" i="1" s="1"/>
  <c r="CI505" i="1" s="1"/>
  <c r="CB424" i="1"/>
  <c r="CC424" i="1" s="1"/>
  <c r="CD424" i="1" s="1"/>
  <c r="CE424" i="1" s="1"/>
  <c r="CF424" i="1" s="1"/>
  <c r="CG424" i="1" s="1"/>
  <c r="CH424" i="1" s="1"/>
  <c r="CI424" i="1" s="1"/>
  <c r="CO629" i="1"/>
  <c r="CP629" i="1" s="1"/>
  <c r="CQ629" i="1" s="1"/>
  <c r="CR629" i="1" s="1"/>
  <c r="CS629" i="1" s="1"/>
  <c r="CT629" i="1" s="1"/>
  <c r="CU629" i="1" s="1"/>
  <c r="CV629" i="1" s="1"/>
  <c r="CW501" i="1"/>
  <c r="CW469" i="1"/>
  <c r="CW453" i="1"/>
  <c r="CW373" i="1"/>
  <c r="CW261" i="1"/>
  <c r="CO245" i="1"/>
  <c r="CP245" i="1" s="1"/>
  <c r="CQ245" i="1" s="1"/>
  <c r="CR245" i="1" s="1"/>
  <c r="CS245" i="1" s="1"/>
  <c r="CT245" i="1" s="1"/>
  <c r="CU245" i="1" s="1"/>
  <c r="CV245" i="1" s="1"/>
  <c r="CW213" i="1"/>
  <c r="CW197" i="1"/>
  <c r="CO5" i="1"/>
  <c r="CP5" i="1" s="1"/>
  <c r="CQ5" i="1" s="1"/>
  <c r="CR5" i="1" s="1"/>
  <c r="CS5" i="1" s="1"/>
  <c r="CT5" i="1" s="1"/>
  <c r="CU5" i="1" s="1"/>
  <c r="CV5" i="1" s="1"/>
  <c r="CO562" i="1"/>
  <c r="CP562" i="1" s="1"/>
  <c r="CQ562" i="1" s="1"/>
  <c r="CR562" i="1" s="1"/>
  <c r="CS562" i="1" s="1"/>
  <c r="CT562" i="1" s="1"/>
  <c r="CU562" i="1" s="1"/>
  <c r="CV562" i="1" s="1"/>
  <c r="CO553" i="1"/>
  <c r="CP553" i="1" s="1"/>
  <c r="CQ553" i="1" s="1"/>
  <c r="CR553" i="1" s="1"/>
  <c r="CS553" i="1" s="1"/>
  <c r="CT553" i="1" s="1"/>
  <c r="CU553" i="1" s="1"/>
  <c r="CV553" i="1" s="1"/>
  <c r="CO521" i="1"/>
  <c r="CP521" i="1" s="1"/>
  <c r="CQ521" i="1" s="1"/>
  <c r="CR521" i="1" s="1"/>
  <c r="CS521" i="1" s="1"/>
  <c r="CT521" i="1" s="1"/>
  <c r="CU521" i="1" s="1"/>
  <c r="CV521" i="1" s="1"/>
  <c r="CO390" i="1"/>
  <c r="CP390" i="1" s="1"/>
  <c r="CQ390" i="1" s="1"/>
  <c r="CR390" i="1" s="1"/>
  <c r="CS390" i="1" s="1"/>
  <c r="CT390" i="1" s="1"/>
  <c r="CU390" i="1" s="1"/>
  <c r="CV390" i="1" s="1"/>
  <c r="CO265" i="1"/>
  <c r="CP265" i="1" s="1"/>
  <c r="CQ265" i="1" s="1"/>
  <c r="CR265" i="1" s="1"/>
  <c r="CS265" i="1" s="1"/>
  <c r="CT265" i="1" s="1"/>
  <c r="CU265" i="1" s="1"/>
  <c r="CV265" i="1" s="1"/>
  <c r="CO67" i="1"/>
  <c r="CP67" i="1" s="1"/>
  <c r="CQ67" i="1" s="1"/>
  <c r="CR67" i="1" s="1"/>
  <c r="CS67" i="1" s="1"/>
  <c r="CT67" i="1" s="1"/>
  <c r="CU67" i="1" s="1"/>
  <c r="CV67" i="1" s="1"/>
  <c r="CW98" i="1"/>
  <c r="CB158" i="1"/>
  <c r="CC158" i="1" s="1"/>
  <c r="CD158" i="1" s="1"/>
  <c r="CE158" i="1" s="1"/>
  <c r="CF158" i="1" s="1"/>
  <c r="CG158" i="1" s="1"/>
  <c r="CH158" i="1" s="1"/>
  <c r="CI158" i="1" s="1"/>
  <c r="CB174" i="1"/>
  <c r="CC174" i="1" s="1"/>
  <c r="CD174" i="1" s="1"/>
  <c r="CE174" i="1" s="1"/>
  <c r="CF174" i="1" s="1"/>
  <c r="CG174" i="1" s="1"/>
  <c r="CH174" i="1" s="1"/>
  <c r="CI174" i="1" s="1"/>
  <c r="CB190" i="1"/>
  <c r="CC190" i="1" s="1"/>
  <c r="CD190" i="1" s="1"/>
  <c r="CE190" i="1" s="1"/>
  <c r="CF190" i="1" s="1"/>
  <c r="CG190" i="1" s="1"/>
  <c r="CH190" i="1" s="1"/>
  <c r="CI190" i="1" s="1"/>
  <c r="CB254" i="1"/>
  <c r="CC254" i="1" s="1"/>
  <c r="CD254" i="1" s="1"/>
  <c r="CE254" i="1" s="1"/>
  <c r="CF254" i="1" s="1"/>
  <c r="CG254" i="1" s="1"/>
  <c r="CH254" i="1" s="1"/>
  <c r="CI254" i="1" s="1"/>
  <c r="CB270" i="1"/>
  <c r="CC270" i="1" s="1"/>
  <c r="CD270" i="1" s="1"/>
  <c r="CE270" i="1" s="1"/>
  <c r="CF270" i="1" s="1"/>
  <c r="CG270" i="1" s="1"/>
  <c r="CH270" i="1" s="1"/>
  <c r="CI270" i="1" s="1"/>
  <c r="CB286" i="1"/>
  <c r="CC286" i="1" s="1"/>
  <c r="CD286" i="1" s="1"/>
  <c r="CE286" i="1" s="1"/>
  <c r="CF286" i="1" s="1"/>
  <c r="CG286" i="1" s="1"/>
  <c r="CH286" i="1" s="1"/>
  <c r="CI286" i="1" s="1"/>
  <c r="CB302" i="1"/>
  <c r="CC302" i="1" s="1"/>
  <c r="CD302" i="1" s="1"/>
  <c r="CE302" i="1" s="1"/>
  <c r="CF302" i="1" s="1"/>
  <c r="CG302" i="1" s="1"/>
  <c r="CH302" i="1" s="1"/>
  <c r="CI302" i="1" s="1"/>
  <c r="CB318" i="1"/>
  <c r="CC318" i="1" s="1"/>
  <c r="CD318" i="1" s="1"/>
  <c r="CE318" i="1" s="1"/>
  <c r="CF318" i="1" s="1"/>
  <c r="CG318" i="1" s="1"/>
  <c r="CH318" i="1" s="1"/>
  <c r="CI318" i="1" s="1"/>
  <c r="CB334" i="1"/>
  <c r="CC334" i="1" s="1"/>
  <c r="CD334" i="1" s="1"/>
  <c r="CE334" i="1" s="1"/>
  <c r="CF334" i="1" s="1"/>
  <c r="CG334" i="1" s="1"/>
  <c r="CH334" i="1" s="1"/>
  <c r="CI334" i="1" s="1"/>
  <c r="CB350" i="1"/>
  <c r="CC350" i="1" s="1"/>
  <c r="CD350" i="1" s="1"/>
  <c r="CE350" i="1" s="1"/>
  <c r="CF350" i="1" s="1"/>
  <c r="CG350" i="1" s="1"/>
  <c r="CH350" i="1" s="1"/>
  <c r="CI350" i="1" s="1"/>
  <c r="CB366" i="1"/>
  <c r="CC366" i="1" s="1"/>
  <c r="CD366" i="1" s="1"/>
  <c r="CE366" i="1" s="1"/>
  <c r="CF366" i="1" s="1"/>
  <c r="CG366" i="1" s="1"/>
  <c r="CH366" i="1" s="1"/>
  <c r="CI366" i="1" s="1"/>
  <c r="CB382" i="1"/>
  <c r="CC382" i="1" s="1"/>
  <c r="CD382" i="1" s="1"/>
  <c r="CE382" i="1" s="1"/>
  <c r="CF382" i="1" s="1"/>
  <c r="CG382" i="1" s="1"/>
  <c r="CH382" i="1" s="1"/>
  <c r="CI382" i="1" s="1"/>
  <c r="CB414" i="1"/>
  <c r="CC414" i="1" s="1"/>
  <c r="CD414" i="1" s="1"/>
  <c r="CE414" i="1" s="1"/>
  <c r="CF414" i="1" s="1"/>
  <c r="CG414" i="1" s="1"/>
  <c r="CH414" i="1" s="1"/>
  <c r="CI414" i="1" s="1"/>
  <c r="CB462" i="1"/>
  <c r="CC462" i="1" s="1"/>
  <c r="CD462" i="1" s="1"/>
  <c r="CE462" i="1" s="1"/>
  <c r="CF462" i="1" s="1"/>
  <c r="CG462" i="1" s="1"/>
  <c r="CH462" i="1" s="1"/>
  <c r="CI462" i="1" s="1"/>
  <c r="CB478" i="1"/>
  <c r="CC478" i="1" s="1"/>
  <c r="CD478" i="1" s="1"/>
  <c r="CE478" i="1" s="1"/>
  <c r="CF478" i="1" s="1"/>
  <c r="CG478" i="1" s="1"/>
  <c r="CH478" i="1" s="1"/>
  <c r="CI478" i="1" s="1"/>
  <c r="CB494" i="1"/>
  <c r="CC494" i="1" s="1"/>
  <c r="CD494" i="1" s="1"/>
  <c r="CE494" i="1" s="1"/>
  <c r="CF494" i="1" s="1"/>
  <c r="CG494" i="1" s="1"/>
  <c r="CH494" i="1" s="1"/>
  <c r="CI494" i="1" s="1"/>
  <c r="CB510" i="1"/>
  <c r="CC510" i="1" s="1"/>
  <c r="CD510" i="1" s="1"/>
  <c r="CE510" i="1" s="1"/>
  <c r="CF510" i="1" s="1"/>
  <c r="CG510" i="1" s="1"/>
  <c r="CH510" i="1" s="1"/>
  <c r="CI510" i="1" s="1"/>
  <c r="CB558" i="1"/>
  <c r="CC558" i="1" s="1"/>
  <c r="CD558" i="1" s="1"/>
  <c r="CE558" i="1" s="1"/>
  <c r="CF558" i="1" s="1"/>
  <c r="CG558" i="1" s="1"/>
  <c r="CH558" i="1" s="1"/>
  <c r="CI558" i="1" s="1"/>
  <c r="CB574" i="1"/>
  <c r="CC574" i="1" s="1"/>
  <c r="CD574" i="1" s="1"/>
  <c r="CE574" i="1" s="1"/>
  <c r="CF574" i="1" s="1"/>
  <c r="CG574" i="1" s="1"/>
  <c r="CH574" i="1" s="1"/>
  <c r="CI574" i="1" s="1"/>
  <c r="CB557" i="1"/>
  <c r="CC557" i="1" s="1"/>
  <c r="CD557" i="1" s="1"/>
  <c r="CE557" i="1" s="1"/>
  <c r="CF557" i="1" s="1"/>
  <c r="CG557" i="1" s="1"/>
  <c r="CH557" i="1" s="1"/>
  <c r="CI557" i="1" s="1"/>
  <c r="CB445" i="1"/>
  <c r="CC445" i="1" s="1"/>
  <c r="CD445" i="1" s="1"/>
  <c r="CE445" i="1" s="1"/>
  <c r="CF445" i="1" s="1"/>
  <c r="CG445" i="1" s="1"/>
  <c r="CH445" i="1" s="1"/>
  <c r="CI445" i="1" s="1"/>
  <c r="BN434" i="1"/>
  <c r="CB296" i="1"/>
  <c r="CC296" i="1" s="1"/>
  <c r="CD296" i="1" s="1"/>
  <c r="CE296" i="1" s="1"/>
  <c r="CF296" i="1" s="1"/>
  <c r="CG296" i="1" s="1"/>
  <c r="CH296" i="1" s="1"/>
  <c r="CI296" i="1" s="1"/>
  <c r="CO313" i="1"/>
  <c r="CP313" i="1" s="1"/>
  <c r="CQ313" i="1" s="1"/>
  <c r="CR313" i="1" s="1"/>
  <c r="CS313" i="1" s="1"/>
  <c r="CT313" i="1" s="1"/>
  <c r="CU313" i="1" s="1"/>
  <c r="CV313" i="1" s="1"/>
  <c r="CO117" i="1"/>
  <c r="CP117" i="1" s="1"/>
  <c r="CQ117" i="1" s="1"/>
  <c r="CR117" i="1" s="1"/>
  <c r="CS117" i="1" s="1"/>
  <c r="CT117" i="1" s="1"/>
  <c r="CU117" i="1" s="1"/>
  <c r="CV117" i="1" s="1"/>
  <c r="CO25" i="1"/>
  <c r="CP25" i="1" s="1"/>
  <c r="CQ25" i="1" s="1"/>
  <c r="CR25" i="1" s="1"/>
  <c r="CS25" i="1" s="1"/>
  <c r="CT25" i="1" s="1"/>
  <c r="CU25" i="1" s="1"/>
  <c r="CV25" i="1" s="1"/>
  <c r="CB329" i="1"/>
  <c r="CC329" i="1" s="1"/>
  <c r="CD329" i="1" s="1"/>
  <c r="CE329" i="1" s="1"/>
  <c r="CF329" i="1" s="1"/>
  <c r="CG329" i="1" s="1"/>
  <c r="CH329" i="1" s="1"/>
  <c r="CI329" i="1" s="1"/>
  <c r="CB201" i="1"/>
  <c r="CC201" i="1" s="1"/>
  <c r="CD201" i="1" s="1"/>
  <c r="CE201" i="1" s="1"/>
  <c r="CF201" i="1" s="1"/>
  <c r="CG201" i="1" s="1"/>
  <c r="CH201" i="1" s="1"/>
  <c r="CI201" i="1" s="1"/>
  <c r="CW611" i="1"/>
  <c r="CO499" i="1"/>
  <c r="CP499" i="1" s="1"/>
  <c r="CQ499" i="1" s="1"/>
  <c r="CR499" i="1" s="1"/>
  <c r="CS499" i="1" s="1"/>
  <c r="CT499" i="1" s="1"/>
  <c r="CU499" i="1" s="1"/>
  <c r="CV499" i="1" s="1"/>
  <c r="CO483" i="1"/>
  <c r="CP483" i="1" s="1"/>
  <c r="CQ483" i="1" s="1"/>
  <c r="CR483" i="1" s="1"/>
  <c r="CS483" i="1" s="1"/>
  <c r="CT483" i="1" s="1"/>
  <c r="CU483" i="1" s="1"/>
  <c r="CV483" i="1" s="1"/>
  <c r="CO467" i="1"/>
  <c r="CP467" i="1" s="1"/>
  <c r="CQ467" i="1" s="1"/>
  <c r="CR467" i="1" s="1"/>
  <c r="CS467" i="1" s="1"/>
  <c r="CT467" i="1" s="1"/>
  <c r="CU467" i="1" s="1"/>
  <c r="CV467" i="1" s="1"/>
  <c r="CW435" i="1"/>
  <c r="CW355" i="1"/>
  <c r="CW243" i="1"/>
  <c r="CW227" i="1"/>
  <c r="CW211" i="1"/>
  <c r="CW195" i="1"/>
  <c r="CW179" i="1"/>
  <c r="CW99" i="1"/>
  <c r="CO485" i="1"/>
  <c r="CP485" i="1" s="1"/>
  <c r="CQ485" i="1" s="1"/>
  <c r="CR485" i="1" s="1"/>
  <c r="CS485" i="1" s="1"/>
  <c r="CT485" i="1" s="1"/>
  <c r="CU485" i="1" s="1"/>
  <c r="CV485" i="1" s="1"/>
  <c r="CO451" i="1"/>
  <c r="CP451" i="1" s="1"/>
  <c r="CQ451" i="1" s="1"/>
  <c r="CR451" i="1" s="1"/>
  <c r="CS451" i="1" s="1"/>
  <c r="CT451" i="1" s="1"/>
  <c r="CU451" i="1" s="1"/>
  <c r="CV451" i="1" s="1"/>
  <c r="CW341" i="1"/>
  <c r="CW38" i="1"/>
  <c r="CB556" i="1"/>
  <c r="CC556" i="1" s="1"/>
  <c r="CD556" i="1" s="1"/>
  <c r="CE556" i="1" s="1"/>
  <c r="CF556" i="1" s="1"/>
  <c r="CG556" i="1" s="1"/>
  <c r="CH556" i="1" s="1"/>
  <c r="CI556" i="1" s="1"/>
  <c r="BN403" i="1"/>
  <c r="CW674" i="1"/>
  <c r="CW594" i="1"/>
  <c r="CW482" i="1"/>
  <c r="CW466" i="1"/>
  <c r="CW434" i="1"/>
  <c r="CW418" i="1"/>
  <c r="CO338" i="1"/>
  <c r="CP338" i="1" s="1"/>
  <c r="CQ338" i="1" s="1"/>
  <c r="CR338" i="1" s="1"/>
  <c r="CS338" i="1" s="1"/>
  <c r="CT338" i="1" s="1"/>
  <c r="CU338" i="1" s="1"/>
  <c r="CV338" i="1" s="1"/>
  <c r="CW226" i="1"/>
  <c r="CW210" i="1"/>
  <c r="CW194" i="1"/>
  <c r="CW178" i="1"/>
  <c r="CO162" i="1"/>
  <c r="CP162" i="1" s="1"/>
  <c r="CQ162" i="1" s="1"/>
  <c r="CR162" i="1" s="1"/>
  <c r="CS162" i="1" s="1"/>
  <c r="CT162" i="1" s="1"/>
  <c r="CU162" i="1" s="1"/>
  <c r="CV162" i="1" s="1"/>
  <c r="CO82" i="1"/>
  <c r="CP82" i="1" s="1"/>
  <c r="CQ82" i="1" s="1"/>
  <c r="CR82" i="1" s="1"/>
  <c r="CS82" i="1" s="1"/>
  <c r="CT82" i="1" s="1"/>
  <c r="CU82" i="1" s="1"/>
  <c r="CV82" i="1" s="1"/>
  <c r="CO646" i="1"/>
  <c r="CP646" i="1" s="1"/>
  <c r="CQ646" i="1" s="1"/>
  <c r="CR646" i="1" s="1"/>
  <c r="CS646" i="1" s="1"/>
  <c r="CT646" i="1" s="1"/>
  <c r="CU646" i="1" s="1"/>
  <c r="CV646" i="1" s="1"/>
  <c r="CO517" i="1"/>
  <c r="CP517" i="1" s="1"/>
  <c r="CQ517" i="1" s="1"/>
  <c r="CR517" i="1" s="1"/>
  <c r="CS517" i="1" s="1"/>
  <c r="CT517" i="1" s="1"/>
  <c r="CU517" i="1" s="1"/>
  <c r="CV517" i="1" s="1"/>
  <c r="CO229" i="1"/>
  <c r="CP229" i="1" s="1"/>
  <c r="CQ229" i="1" s="1"/>
  <c r="CR229" i="1" s="1"/>
  <c r="CS229" i="1" s="1"/>
  <c r="CT229" i="1" s="1"/>
  <c r="CU229" i="1" s="1"/>
  <c r="CV229" i="1" s="1"/>
  <c r="CO134" i="1"/>
  <c r="CP134" i="1" s="1"/>
  <c r="CQ134" i="1" s="1"/>
  <c r="CR134" i="1" s="1"/>
  <c r="CS134" i="1" s="1"/>
  <c r="CT134" i="1" s="1"/>
  <c r="CU134" i="1" s="1"/>
  <c r="CV134" i="1" s="1"/>
  <c r="CW37" i="1"/>
  <c r="BN547" i="1"/>
  <c r="BN530" i="1"/>
  <c r="BN19" i="1"/>
  <c r="CB154" i="1"/>
  <c r="CC154" i="1" s="1"/>
  <c r="CD154" i="1" s="1"/>
  <c r="CE154" i="1" s="1"/>
  <c r="CF154" i="1" s="1"/>
  <c r="CG154" i="1" s="1"/>
  <c r="CH154" i="1" s="1"/>
  <c r="CI154" i="1" s="1"/>
  <c r="CB170" i="1"/>
  <c r="CC170" i="1" s="1"/>
  <c r="CD170" i="1" s="1"/>
  <c r="CE170" i="1" s="1"/>
  <c r="CF170" i="1" s="1"/>
  <c r="CG170" i="1" s="1"/>
  <c r="CH170" i="1" s="1"/>
  <c r="CI170" i="1" s="1"/>
  <c r="CB186" i="1"/>
  <c r="CC186" i="1" s="1"/>
  <c r="CD186" i="1" s="1"/>
  <c r="CE186" i="1" s="1"/>
  <c r="CF186" i="1" s="1"/>
  <c r="CG186" i="1" s="1"/>
  <c r="CH186" i="1" s="1"/>
  <c r="CI186" i="1" s="1"/>
  <c r="CB218" i="1"/>
  <c r="CC218" i="1" s="1"/>
  <c r="CD218" i="1" s="1"/>
  <c r="CE218" i="1" s="1"/>
  <c r="CF218" i="1" s="1"/>
  <c r="CG218" i="1" s="1"/>
  <c r="CH218" i="1" s="1"/>
  <c r="CI218" i="1" s="1"/>
  <c r="CB266" i="1"/>
  <c r="CC266" i="1" s="1"/>
  <c r="CD266" i="1" s="1"/>
  <c r="CE266" i="1" s="1"/>
  <c r="CF266" i="1" s="1"/>
  <c r="CG266" i="1" s="1"/>
  <c r="CH266" i="1" s="1"/>
  <c r="CI266" i="1" s="1"/>
  <c r="CB282" i="1"/>
  <c r="CC282" i="1" s="1"/>
  <c r="CD282" i="1" s="1"/>
  <c r="CE282" i="1" s="1"/>
  <c r="CF282" i="1" s="1"/>
  <c r="CG282" i="1" s="1"/>
  <c r="CH282" i="1" s="1"/>
  <c r="CI282" i="1" s="1"/>
  <c r="CB314" i="1"/>
  <c r="CC314" i="1" s="1"/>
  <c r="CD314" i="1" s="1"/>
  <c r="CE314" i="1" s="1"/>
  <c r="CF314" i="1" s="1"/>
  <c r="CG314" i="1" s="1"/>
  <c r="CH314" i="1" s="1"/>
  <c r="CI314" i="1" s="1"/>
  <c r="CB362" i="1"/>
  <c r="CC362" i="1" s="1"/>
  <c r="CD362" i="1" s="1"/>
  <c r="CE362" i="1" s="1"/>
  <c r="CF362" i="1" s="1"/>
  <c r="CG362" i="1" s="1"/>
  <c r="CH362" i="1" s="1"/>
  <c r="CI362" i="1" s="1"/>
  <c r="CB410" i="1"/>
  <c r="CC410" i="1" s="1"/>
  <c r="CD410" i="1" s="1"/>
  <c r="CE410" i="1" s="1"/>
  <c r="CF410" i="1" s="1"/>
  <c r="CG410" i="1" s="1"/>
  <c r="CH410" i="1" s="1"/>
  <c r="CI410" i="1" s="1"/>
  <c r="CB442" i="1"/>
  <c r="CC442" i="1" s="1"/>
  <c r="CD442" i="1" s="1"/>
  <c r="CE442" i="1" s="1"/>
  <c r="CF442" i="1" s="1"/>
  <c r="CG442" i="1" s="1"/>
  <c r="CH442" i="1" s="1"/>
  <c r="CI442" i="1" s="1"/>
  <c r="CB490" i="1"/>
  <c r="CC490" i="1" s="1"/>
  <c r="CD490" i="1" s="1"/>
  <c r="CE490" i="1" s="1"/>
  <c r="CF490" i="1" s="1"/>
  <c r="CG490" i="1" s="1"/>
  <c r="CH490" i="1" s="1"/>
  <c r="CI490" i="1" s="1"/>
  <c r="CB538" i="1"/>
  <c r="CC538" i="1" s="1"/>
  <c r="CD538" i="1" s="1"/>
  <c r="CE538" i="1" s="1"/>
  <c r="CF538" i="1" s="1"/>
  <c r="CG538" i="1" s="1"/>
  <c r="CH538" i="1" s="1"/>
  <c r="CI538" i="1" s="1"/>
  <c r="CB554" i="1"/>
  <c r="CC554" i="1" s="1"/>
  <c r="CD554" i="1" s="1"/>
  <c r="CE554" i="1" s="1"/>
  <c r="CF554" i="1" s="1"/>
  <c r="CG554" i="1" s="1"/>
  <c r="CH554" i="1" s="1"/>
  <c r="CI554" i="1" s="1"/>
  <c r="CB474" i="1"/>
  <c r="CC474" i="1" s="1"/>
  <c r="CD474" i="1" s="1"/>
  <c r="CE474" i="1" s="1"/>
  <c r="CF474" i="1" s="1"/>
  <c r="CG474" i="1" s="1"/>
  <c r="CH474" i="1" s="1"/>
  <c r="CI474" i="1" s="1"/>
  <c r="CB209" i="1"/>
  <c r="CC209" i="1" s="1"/>
  <c r="CD209" i="1" s="1"/>
  <c r="CE209" i="1" s="1"/>
  <c r="CF209" i="1" s="1"/>
  <c r="CG209" i="1" s="1"/>
  <c r="CH209" i="1" s="1"/>
  <c r="CI209" i="1" s="1"/>
  <c r="CB143" i="1"/>
  <c r="CC143" i="1" s="1"/>
  <c r="CD143" i="1" s="1"/>
  <c r="CE143" i="1" s="1"/>
  <c r="CF143" i="1" s="1"/>
  <c r="CG143" i="1" s="1"/>
  <c r="CH143" i="1" s="1"/>
  <c r="CI143" i="1" s="1"/>
  <c r="CB159" i="1"/>
  <c r="CC159" i="1" s="1"/>
  <c r="CD159" i="1" s="1"/>
  <c r="CE159" i="1" s="1"/>
  <c r="CF159" i="1" s="1"/>
  <c r="CG159" i="1" s="1"/>
  <c r="CH159" i="1" s="1"/>
  <c r="CI159" i="1" s="1"/>
  <c r="CB175" i="1"/>
  <c r="CC175" i="1" s="1"/>
  <c r="CD175" i="1" s="1"/>
  <c r="CE175" i="1" s="1"/>
  <c r="CF175" i="1" s="1"/>
  <c r="CG175" i="1" s="1"/>
  <c r="CH175" i="1" s="1"/>
  <c r="CI175" i="1" s="1"/>
  <c r="CB223" i="1"/>
  <c r="CC223" i="1" s="1"/>
  <c r="CD223" i="1" s="1"/>
  <c r="CE223" i="1" s="1"/>
  <c r="CF223" i="1" s="1"/>
  <c r="CG223" i="1" s="1"/>
  <c r="CH223" i="1" s="1"/>
  <c r="CI223" i="1" s="1"/>
  <c r="CB239" i="1"/>
  <c r="CC239" i="1" s="1"/>
  <c r="CD239" i="1" s="1"/>
  <c r="CE239" i="1" s="1"/>
  <c r="CF239" i="1" s="1"/>
  <c r="CG239" i="1" s="1"/>
  <c r="CH239" i="1" s="1"/>
  <c r="CI239" i="1" s="1"/>
  <c r="CB271" i="1"/>
  <c r="CC271" i="1" s="1"/>
  <c r="CD271" i="1" s="1"/>
  <c r="CE271" i="1" s="1"/>
  <c r="CF271" i="1" s="1"/>
  <c r="CG271" i="1" s="1"/>
  <c r="CH271" i="1" s="1"/>
  <c r="CI271" i="1" s="1"/>
  <c r="CB287" i="1"/>
  <c r="CC287" i="1" s="1"/>
  <c r="CD287" i="1" s="1"/>
  <c r="CE287" i="1" s="1"/>
  <c r="CF287" i="1" s="1"/>
  <c r="CG287" i="1" s="1"/>
  <c r="CH287" i="1" s="1"/>
  <c r="CI287" i="1" s="1"/>
  <c r="CB303" i="1"/>
  <c r="CC303" i="1" s="1"/>
  <c r="CD303" i="1" s="1"/>
  <c r="CE303" i="1" s="1"/>
  <c r="CF303" i="1" s="1"/>
  <c r="CG303" i="1" s="1"/>
  <c r="CH303" i="1" s="1"/>
  <c r="CI303" i="1" s="1"/>
  <c r="CB319" i="1"/>
  <c r="CC319" i="1" s="1"/>
  <c r="CD319" i="1" s="1"/>
  <c r="CE319" i="1" s="1"/>
  <c r="CF319" i="1" s="1"/>
  <c r="CG319" i="1" s="1"/>
  <c r="CH319" i="1" s="1"/>
  <c r="CI319" i="1" s="1"/>
  <c r="CB335" i="1"/>
  <c r="CC335" i="1" s="1"/>
  <c r="CD335" i="1" s="1"/>
  <c r="CE335" i="1" s="1"/>
  <c r="CF335" i="1" s="1"/>
  <c r="CG335" i="1" s="1"/>
  <c r="CH335" i="1" s="1"/>
  <c r="CI335" i="1" s="1"/>
  <c r="CB367" i="1"/>
  <c r="CC367" i="1" s="1"/>
  <c r="CD367" i="1" s="1"/>
  <c r="CE367" i="1" s="1"/>
  <c r="CF367" i="1" s="1"/>
  <c r="CG367" i="1" s="1"/>
  <c r="CH367" i="1" s="1"/>
  <c r="CI367" i="1" s="1"/>
  <c r="CB399" i="1"/>
  <c r="CC399" i="1" s="1"/>
  <c r="CD399" i="1" s="1"/>
  <c r="CE399" i="1" s="1"/>
  <c r="CF399" i="1" s="1"/>
  <c r="CG399" i="1" s="1"/>
  <c r="CH399" i="1" s="1"/>
  <c r="CI399" i="1" s="1"/>
  <c r="CB415" i="1"/>
  <c r="CC415" i="1" s="1"/>
  <c r="CD415" i="1" s="1"/>
  <c r="CE415" i="1" s="1"/>
  <c r="CF415" i="1" s="1"/>
  <c r="CG415" i="1" s="1"/>
  <c r="CH415" i="1" s="1"/>
  <c r="CI415" i="1" s="1"/>
  <c r="CB431" i="1"/>
  <c r="CC431" i="1" s="1"/>
  <c r="CD431" i="1" s="1"/>
  <c r="CE431" i="1" s="1"/>
  <c r="CF431" i="1" s="1"/>
  <c r="CG431" i="1" s="1"/>
  <c r="CH431" i="1" s="1"/>
  <c r="CI431" i="1" s="1"/>
  <c r="CB511" i="1"/>
  <c r="CC511" i="1" s="1"/>
  <c r="CD511" i="1" s="1"/>
  <c r="CE511" i="1" s="1"/>
  <c r="CF511" i="1" s="1"/>
  <c r="CG511" i="1" s="1"/>
  <c r="CH511" i="1" s="1"/>
  <c r="CI511" i="1" s="1"/>
  <c r="CB479" i="1"/>
  <c r="CC479" i="1" s="1"/>
  <c r="CD479" i="1" s="1"/>
  <c r="CE479" i="1" s="1"/>
  <c r="CF479" i="1" s="1"/>
  <c r="CG479" i="1" s="1"/>
  <c r="CH479" i="1" s="1"/>
  <c r="CI479" i="1" s="1"/>
  <c r="CB394" i="1"/>
  <c r="CC394" i="1" s="1"/>
  <c r="CD394" i="1" s="1"/>
  <c r="CE394" i="1" s="1"/>
  <c r="CF394" i="1" s="1"/>
  <c r="CG394" i="1" s="1"/>
  <c r="CH394" i="1" s="1"/>
  <c r="CI394" i="1" s="1"/>
  <c r="CB160" i="1"/>
  <c r="CC160" i="1" s="1"/>
  <c r="CD160" i="1" s="1"/>
  <c r="CE160" i="1" s="1"/>
  <c r="CF160" i="1" s="1"/>
  <c r="CG160" i="1" s="1"/>
  <c r="CH160" i="1" s="1"/>
  <c r="CI160" i="1" s="1"/>
  <c r="CB176" i="1"/>
  <c r="CC176" i="1" s="1"/>
  <c r="CD176" i="1" s="1"/>
  <c r="CE176" i="1" s="1"/>
  <c r="CF176" i="1" s="1"/>
  <c r="CG176" i="1" s="1"/>
  <c r="CH176" i="1" s="1"/>
  <c r="CI176" i="1" s="1"/>
  <c r="CB192" i="1"/>
  <c r="CC192" i="1" s="1"/>
  <c r="CD192" i="1" s="1"/>
  <c r="CE192" i="1" s="1"/>
  <c r="CF192" i="1" s="1"/>
  <c r="CG192" i="1" s="1"/>
  <c r="CH192" i="1" s="1"/>
  <c r="CI192" i="1" s="1"/>
  <c r="CB208" i="1"/>
  <c r="CC208" i="1" s="1"/>
  <c r="CD208" i="1" s="1"/>
  <c r="CE208" i="1" s="1"/>
  <c r="CF208" i="1" s="1"/>
  <c r="CG208" i="1" s="1"/>
  <c r="CH208" i="1" s="1"/>
  <c r="CI208" i="1" s="1"/>
  <c r="CB224" i="1"/>
  <c r="CC224" i="1" s="1"/>
  <c r="CD224" i="1" s="1"/>
  <c r="CE224" i="1" s="1"/>
  <c r="CF224" i="1" s="1"/>
  <c r="CG224" i="1" s="1"/>
  <c r="CH224" i="1" s="1"/>
  <c r="CI224" i="1" s="1"/>
  <c r="CB240" i="1"/>
  <c r="CC240" i="1" s="1"/>
  <c r="CD240" i="1" s="1"/>
  <c r="CE240" i="1" s="1"/>
  <c r="CF240" i="1" s="1"/>
  <c r="CG240" i="1" s="1"/>
  <c r="CH240" i="1" s="1"/>
  <c r="CI240" i="1" s="1"/>
  <c r="CB256" i="1"/>
  <c r="CC256" i="1" s="1"/>
  <c r="CD256" i="1" s="1"/>
  <c r="CE256" i="1" s="1"/>
  <c r="CF256" i="1" s="1"/>
  <c r="CG256" i="1" s="1"/>
  <c r="CH256" i="1" s="1"/>
  <c r="CI256" i="1" s="1"/>
  <c r="CB272" i="1"/>
  <c r="CC272" i="1" s="1"/>
  <c r="CD272" i="1" s="1"/>
  <c r="CE272" i="1" s="1"/>
  <c r="CF272" i="1" s="1"/>
  <c r="CG272" i="1" s="1"/>
  <c r="CH272" i="1" s="1"/>
  <c r="CI272" i="1" s="1"/>
  <c r="CB288" i="1"/>
  <c r="CC288" i="1" s="1"/>
  <c r="CD288" i="1" s="1"/>
  <c r="CE288" i="1" s="1"/>
  <c r="CF288" i="1" s="1"/>
  <c r="CG288" i="1" s="1"/>
  <c r="CH288" i="1" s="1"/>
  <c r="CI288" i="1" s="1"/>
  <c r="CB320" i="1"/>
  <c r="CC320" i="1" s="1"/>
  <c r="CD320" i="1" s="1"/>
  <c r="CE320" i="1" s="1"/>
  <c r="CF320" i="1" s="1"/>
  <c r="CG320" i="1" s="1"/>
  <c r="CH320" i="1" s="1"/>
  <c r="CI320" i="1" s="1"/>
  <c r="CB352" i="1"/>
  <c r="CC352" i="1" s="1"/>
  <c r="CD352" i="1" s="1"/>
  <c r="CE352" i="1" s="1"/>
  <c r="CF352" i="1" s="1"/>
  <c r="CG352" i="1" s="1"/>
  <c r="CH352" i="1" s="1"/>
  <c r="CI352" i="1" s="1"/>
  <c r="CB368" i="1"/>
  <c r="CC368" i="1" s="1"/>
  <c r="CD368" i="1" s="1"/>
  <c r="CE368" i="1" s="1"/>
  <c r="CF368" i="1" s="1"/>
  <c r="CG368" i="1" s="1"/>
  <c r="CH368" i="1" s="1"/>
  <c r="CI368" i="1" s="1"/>
  <c r="CB416" i="1"/>
  <c r="CC416" i="1" s="1"/>
  <c r="CD416" i="1" s="1"/>
  <c r="CE416" i="1" s="1"/>
  <c r="CF416" i="1" s="1"/>
  <c r="CG416" i="1" s="1"/>
  <c r="CH416" i="1" s="1"/>
  <c r="CI416" i="1" s="1"/>
  <c r="CB432" i="1"/>
  <c r="CC432" i="1" s="1"/>
  <c r="CD432" i="1" s="1"/>
  <c r="CE432" i="1" s="1"/>
  <c r="CF432" i="1" s="1"/>
  <c r="CG432" i="1" s="1"/>
  <c r="CH432" i="1" s="1"/>
  <c r="CI432" i="1" s="1"/>
  <c r="CB480" i="1"/>
  <c r="CC480" i="1" s="1"/>
  <c r="CD480" i="1" s="1"/>
  <c r="CE480" i="1" s="1"/>
  <c r="CF480" i="1" s="1"/>
  <c r="CG480" i="1" s="1"/>
  <c r="CH480" i="1" s="1"/>
  <c r="CI480" i="1" s="1"/>
  <c r="CB528" i="1"/>
  <c r="CC528" i="1" s="1"/>
  <c r="CD528" i="1" s="1"/>
  <c r="CE528" i="1" s="1"/>
  <c r="CF528" i="1" s="1"/>
  <c r="CG528" i="1" s="1"/>
  <c r="CH528" i="1" s="1"/>
  <c r="CI528" i="1" s="1"/>
  <c r="CB544" i="1"/>
  <c r="CC544" i="1" s="1"/>
  <c r="CD544" i="1" s="1"/>
  <c r="CE544" i="1" s="1"/>
  <c r="CF544" i="1" s="1"/>
  <c r="CG544" i="1" s="1"/>
  <c r="CH544" i="1" s="1"/>
  <c r="CI544" i="1" s="1"/>
  <c r="CB560" i="1"/>
  <c r="CC560" i="1" s="1"/>
  <c r="CD560" i="1" s="1"/>
  <c r="CE560" i="1" s="1"/>
  <c r="CF560" i="1" s="1"/>
  <c r="CG560" i="1" s="1"/>
  <c r="CH560" i="1" s="1"/>
  <c r="CI560" i="1" s="1"/>
  <c r="BO529" i="1"/>
  <c r="CB378" i="1"/>
  <c r="CC378" i="1" s="1"/>
  <c r="CD378" i="1" s="1"/>
  <c r="CE378" i="1" s="1"/>
  <c r="CF378" i="1" s="1"/>
  <c r="CG378" i="1" s="1"/>
  <c r="CH378" i="1" s="1"/>
  <c r="CI378" i="1" s="1"/>
  <c r="CB234" i="1"/>
  <c r="CC234" i="1" s="1"/>
  <c r="CD234" i="1" s="1"/>
  <c r="CE234" i="1" s="1"/>
  <c r="CF234" i="1" s="1"/>
  <c r="CG234" i="1" s="1"/>
  <c r="CH234" i="1" s="1"/>
  <c r="CI234" i="1" s="1"/>
  <c r="CB138" i="1"/>
  <c r="CC138" i="1" s="1"/>
  <c r="CD138" i="1" s="1"/>
  <c r="CE138" i="1" s="1"/>
  <c r="CF138" i="1" s="1"/>
  <c r="CG138" i="1" s="1"/>
  <c r="CH138" i="1" s="1"/>
  <c r="CI138" i="1" s="1"/>
  <c r="CB193" i="1"/>
  <c r="CC193" i="1" s="1"/>
  <c r="CD193" i="1" s="1"/>
  <c r="CE193" i="1" s="1"/>
  <c r="CF193" i="1" s="1"/>
  <c r="CG193" i="1" s="1"/>
  <c r="CH193" i="1" s="1"/>
  <c r="CI193" i="1" s="1"/>
  <c r="CB257" i="1"/>
  <c r="CC257" i="1" s="1"/>
  <c r="CD257" i="1" s="1"/>
  <c r="CE257" i="1" s="1"/>
  <c r="CF257" i="1" s="1"/>
  <c r="CG257" i="1" s="1"/>
  <c r="CH257" i="1" s="1"/>
  <c r="CI257" i="1" s="1"/>
  <c r="CB369" i="1"/>
  <c r="CC369" i="1" s="1"/>
  <c r="CD369" i="1" s="1"/>
  <c r="CE369" i="1" s="1"/>
  <c r="CF369" i="1" s="1"/>
  <c r="CG369" i="1" s="1"/>
  <c r="CH369" i="1" s="1"/>
  <c r="CI369" i="1" s="1"/>
  <c r="CB401" i="1"/>
  <c r="CC401" i="1" s="1"/>
  <c r="CD401" i="1" s="1"/>
  <c r="CE401" i="1" s="1"/>
  <c r="CF401" i="1" s="1"/>
  <c r="CG401" i="1" s="1"/>
  <c r="CH401" i="1" s="1"/>
  <c r="CI401" i="1" s="1"/>
  <c r="CB465" i="1"/>
  <c r="CC465" i="1" s="1"/>
  <c r="CD465" i="1" s="1"/>
  <c r="CE465" i="1" s="1"/>
  <c r="CF465" i="1" s="1"/>
  <c r="CG465" i="1" s="1"/>
  <c r="CH465" i="1" s="1"/>
  <c r="CI465" i="1" s="1"/>
  <c r="BN529" i="1"/>
  <c r="CB522" i="1"/>
  <c r="CC522" i="1" s="1"/>
  <c r="CD522" i="1" s="1"/>
  <c r="CE522" i="1" s="1"/>
  <c r="CF522" i="1" s="1"/>
  <c r="CG522" i="1" s="1"/>
  <c r="CH522" i="1" s="1"/>
  <c r="CI522" i="1" s="1"/>
  <c r="CB346" i="1"/>
  <c r="CC346" i="1" s="1"/>
  <c r="CD346" i="1" s="1"/>
  <c r="CE346" i="1" s="1"/>
  <c r="CF346" i="1" s="1"/>
  <c r="CG346" i="1" s="1"/>
  <c r="CH346" i="1" s="1"/>
  <c r="CI346" i="1" s="1"/>
  <c r="CB336" i="1"/>
  <c r="CC336" i="1" s="1"/>
  <c r="CD336" i="1" s="1"/>
  <c r="CE336" i="1" s="1"/>
  <c r="CF336" i="1" s="1"/>
  <c r="CG336" i="1" s="1"/>
  <c r="CH336" i="1" s="1"/>
  <c r="CI336" i="1" s="1"/>
  <c r="CB225" i="1"/>
  <c r="CC225" i="1" s="1"/>
  <c r="CD225" i="1" s="1"/>
  <c r="CE225" i="1" s="1"/>
  <c r="CF225" i="1" s="1"/>
  <c r="CG225" i="1" s="1"/>
  <c r="CH225" i="1" s="1"/>
  <c r="CI225" i="1" s="1"/>
  <c r="CB146" i="1"/>
  <c r="CC146" i="1" s="1"/>
  <c r="CD146" i="1" s="1"/>
  <c r="CE146" i="1" s="1"/>
  <c r="CF146" i="1" s="1"/>
  <c r="CG146" i="1" s="1"/>
  <c r="CH146" i="1" s="1"/>
  <c r="CI146" i="1" s="1"/>
  <c r="CB162" i="1"/>
  <c r="CC162" i="1" s="1"/>
  <c r="CD162" i="1" s="1"/>
  <c r="CE162" i="1" s="1"/>
  <c r="CF162" i="1" s="1"/>
  <c r="CG162" i="1" s="1"/>
  <c r="CH162" i="1" s="1"/>
  <c r="CI162" i="1" s="1"/>
  <c r="CB194" i="1"/>
  <c r="CC194" i="1" s="1"/>
  <c r="CD194" i="1" s="1"/>
  <c r="CE194" i="1" s="1"/>
  <c r="CF194" i="1" s="1"/>
  <c r="CG194" i="1" s="1"/>
  <c r="CH194" i="1" s="1"/>
  <c r="CI194" i="1" s="1"/>
  <c r="CB226" i="1"/>
  <c r="CC226" i="1" s="1"/>
  <c r="CD226" i="1" s="1"/>
  <c r="CE226" i="1" s="1"/>
  <c r="CF226" i="1" s="1"/>
  <c r="CG226" i="1" s="1"/>
  <c r="CH226" i="1" s="1"/>
  <c r="CI226" i="1" s="1"/>
  <c r="CB258" i="1"/>
  <c r="CC258" i="1" s="1"/>
  <c r="CD258" i="1" s="1"/>
  <c r="CE258" i="1" s="1"/>
  <c r="CF258" i="1" s="1"/>
  <c r="CG258" i="1" s="1"/>
  <c r="CH258" i="1" s="1"/>
  <c r="CI258" i="1" s="1"/>
  <c r="CB290" i="1"/>
  <c r="CC290" i="1" s="1"/>
  <c r="CD290" i="1" s="1"/>
  <c r="CE290" i="1" s="1"/>
  <c r="CF290" i="1" s="1"/>
  <c r="CG290" i="1" s="1"/>
  <c r="CH290" i="1" s="1"/>
  <c r="CI290" i="1" s="1"/>
  <c r="CB338" i="1"/>
  <c r="CC338" i="1" s="1"/>
  <c r="CD338" i="1" s="1"/>
  <c r="CE338" i="1" s="1"/>
  <c r="CF338" i="1" s="1"/>
  <c r="CG338" i="1" s="1"/>
  <c r="CH338" i="1" s="1"/>
  <c r="CI338" i="1" s="1"/>
  <c r="CB450" i="1"/>
  <c r="CC450" i="1" s="1"/>
  <c r="CD450" i="1" s="1"/>
  <c r="CE450" i="1" s="1"/>
  <c r="CF450" i="1" s="1"/>
  <c r="CG450" i="1" s="1"/>
  <c r="CH450" i="1" s="1"/>
  <c r="CI450" i="1" s="1"/>
  <c r="CB546" i="1"/>
  <c r="CC546" i="1" s="1"/>
  <c r="CD546" i="1" s="1"/>
  <c r="CE546" i="1" s="1"/>
  <c r="CF546" i="1" s="1"/>
  <c r="CG546" i="1" s="1"/>
  <c r="CH546" i="1" s="1"/>
  <c r="CI546" i="1" s="1"/>
  <c r="CB426" i="1"/>
  <c r="CC426" i="1" s="1"/>
  <c r="CD426" i="1" s="1"/>
  <c r="CE426" i="1" s="1"/>
  <c r="CF426" i="1" s="1"/>
  <c r="CG426" i="1" s="1"/>
  <c r="CH426" i="1" s="1"/>
  <c r="CI426" i="1" s="1"/>
  <c r="CB304" i="1"/>
  <c r="CC304" i="1" s="1"/>
  <c r="CD304" i="1" s="1"/>
  <c r="CE304" i="1" s="1"/>
  <c r="CF304" i="1" s="1"/>
  <c r="CG304" i="1" s="1"/>
  <c r="CH304" i="1" s="1"/>
  <c r="CI304" i="1" s="1"/>
  <c r="BN147" i="1"/>
  <c r="CB496" i="1"/>
  <c r="CC496" i="1" s="1"/>
  <c r="CD496" i="1" s="1"/>
  <c r="CE496" i="1" s="1"/>
  <c r="CF496" i="1" s="1"/>
  <c r="CG496" i="1" s="1"/>
  <c r="CH496" i="1" s="1"/>
  <c r="CI496" i="1" s="1"/>
  <c r="CB464" i="1"/>
  <c r="CC464" i="1" s="1"/>
  <c r="CD464" i="1" s="1"/>
  <c r="CE464" i="1" s="1"/>
  <c r="CF464" i="1" s="1"/>
  <c r="CG464" i="1" s="1"/>
  <c r="CH464" i="1" s="1"/>
  <c r="CI464" i="1" s="1"/>
  <c r="CB384" i="1"/>
  <c r="CC384" i="1" s="1"/>
  <c r="CD384" i="1" s="1"/>
  <c r="CE384" i="1" s="1"/>
  <c r="CF384" i="1" s="1"/>
  <c r="CG384" i="1" s="1"/>
  <c r="CH384" i="1" s="1"/>
  <c r="CI384" i="1" s="1"/>
  <c r="CB274" i="1"/>
  <c r="CC274" i="1" s="1"/>
  <c r="CD274" i="1" s="1"/>
  <c r="CE274" i="1" s="1"/>
  <c r="CF274" i="1" s="1"/>
  <c r="CG274" i="1" s="1"/>
  <c r="CH274" i="1" s="1"/>
  <c r="CI274" i="1" s="1"/>
  <c r="CB527" i="1"/>
  <c r="CC527" i="1" s="1"/>
  <c r="CD527" i="1" s="1"/>
  <c r="CE527" i="1" s="1"/>
  <c r="CF527" i="1" s="1"/>
  <c r="CG527" i="1" s="1"/>
  <c r="CH527" i="1" s="1"/>
  <c r="CI527" i="1" s="1"/>
  <c r="CB543" i="1"/>
  <c r="CC543" i="1" s="1"/>
  <c r="CD543" i="1" s="1"/>
  <c r="CE543" i="1" s="1"/>
  <c r="CF543" i="1" s="1"/>
  <c r="CG543" i="1" s="1"/>
  <c r="CH543" i="1" s="1"/>
  <c r="CI543" i="1" s="1"/>
  <c r="CB481" i="1"/>
  <c r="CC481" i="1" s="1"/>
  <c r="CD481" i="1" s="1"/>
  <c r="CE481" i="1" s="1"/>
  <c r="CF481" i="1" s="1"/>
  <c r="CG481" i="1" s="1"/>
  <c r="CH481" i="1" s="1"/>
  <c r="CI481" i="1" s="1"/>
  <c r="CB195" i="1"/>
  <c r="CC195" i="1" s="1"/>
  <c r="CD195" i="1" s="1"/>
  <c r="CE195" i="1" s="1"/>
  <c r="CF195" i="1" s="1"/>
  <c r="CG195" i="1" s="1"/>
  <c r="CH195" i="1" s="1"/>
  <c r="CI195" i="1" s="1"/>
  <c r="CB227" i="1"/>
  <c r="CC227" i="1" s="1"/>
  <c r="CD227" i="1" s="1"/>
  <c r="CE227" i="1" s="1"/>
  <c r="CF227" i="1" s="1"/>
  <c r="CG227" i="1" s="1"/>
  <c r="CH227" i="1" s="1"/>
  <c r="CI227" i="1" s="1"/>
  <c r="CB307" i="1"/>
  <c r="CC307" i="1" s="1"/>
  <c r="CD307" i="1" s="1"/>
  <c r="CE307" i="1" s="1"/>
  <c r="CF307" i="1" s="1"/>
  <c r="CG307" i="1" s="1"/>
  <c r="CH307" i="1" s="1"/>
  <c r="CI307" i="1" s="1"/>
  <c r="CB323" i="1"/>
  <c r="CC323" i="1" s="1"/>
  <c r="CD323" i="1" s="1"/>
  <c r="CE323" i="1" s="1"/>
  <c r="CF323" i="1" s="1"/>
  <c r="CG323" i="1" s="1"/>
  <c r="CH323" i="1" s="1"/>
  <c r="CI323" i="1" s="1"/>
  <c r="J678" i="1"/>
  <c r="BN674" i="1" l="1"/>
  <c r="BN594" i="1"/>
  <c r="BN86" i="1"/>
  <c r="BN673" i="1"/>
  <c r="CB593" i="1"/>
  <c r="CC593" i="1" s="1"/>
  <c r="CD593" i="1" s="1"/>
  <c r="CE593" i="1" s="1"/>
  <c r="CF593" i="1" s="1"/>
  <c r="CG593" i="1" s="1"/>
  <c r="CH593" i="1" s="1"/>
  <c r="CI593" i="1" s="1"/>
  <c r="BN658" i="1"/>
  <c r="CB649" i="1"/>
  <c r="CC649" i="1" s="1"/>
  <c r="CD649" i="1" s="1"/>
  <c r="CE649" i="1" s="1"/>
  <c r="CF649" i="1" s="1"/>
  <c r="CG649" i="1" s="1"/>
  <c r="CH649" i="1" s="1"/>
  <c r="CI649" i="1" s="1"/>
  <c r="BN595" i="1"/>
  <c r="CC674" i="1"/>
  <c r="BO674" i="1"/>
  <c r="CA598" i="1"/>
  <c r="CB598" i="1" s="1"/>
  <c r="CC598" i="1" s="1"/>
  <c r="CD598" i="1" s="1"/>
  <c r="CE598" i="1" s="1"/>
  <c r="CF598" i="1" s="1"/>
  <c r="CG598" i="1" s="1"/>
  <c r="CH598" i="1" s="1"/>
  <c r="CI598" i="1" s="1"/>
  <c r="CA605" i="1"/>
  <c r="CB605" i="1" s="1"/>
  <c r="CC605" i="1" s="1"/>
  <c r="CD605" i="1" s="1"/>
  <c r="CE605" i="1" s="1"/>
  <c r="CF605" i="1" s="1"/>
  <c r="CG605" i="1" s="1"/>
  <c r="CH605" i="1" s="1"/>
  <c r="CI605" i="1" s="1"/>
  <c r="CA591" i="1"/>
  <c r="CB591" i="1" s="1"/>
  <c r="CC591" i="1" s="1"/>
  <c r="CD591" i="1" s="1"/>
  <c r="CE591" i="1" s="1"/>
  <c r="CF591" i="1" s="1"/>
  <c r="CG591" i="1" s="1"/>
  <c r="CH591" i="1" s="1"/>
  <c r="CI591" i="1" s="1"/>
  <c r="CA24" i="1"/>
  <c r="CB24" i="1" s="1"/>
  <c r="CC24" i="1" s="1"/>
  <c r="CD24" i="1" s="1"/>
  <c r="CE24" i="1" s="1"/>
  <c r="CF24" i="1" s="1"/>
  <c r="CG24" i="1" s="1"/>
  <c r="CH24" i="1" s="1"/>
  <c r="CI24" i="1" s="1"/>
  <c r="CA651" i="1"/>
  <c r="CB651" i="1" s="1"/>
  <c r="CC651" i="1" s="1"/>
  <c r="CD651" i="1" s="1"/>
  <c r="CE651" i="1" s="1"/>
  <c r="CF651" i="1" s="1"/>
  <c r="CG651" i="1" s="1"/>
  <c r="CH651" i="1" s="1"/>
  <c r="CI651" i="1" s="1"/>
  <c r="CA601" i="1"/>
  <c r="CB601" i="1" s="1"/>
  <c r="CC601" i="1" s="1"/>
  <c r="CD601" i="1" s="1"/>
  <c r="CE601" i="1" s="1"/>
  <c r="CF601" i="1" s="1"/>
  <c r="CG601" i="1" s="1"/>
  <c r="CH601" i="1" s="1"/>
  <c r="CI601" i="1" s="1"/>
  <c r="CA663" i="1"/>
  <c r="CB663" i="1" s="1"/>
  <c r="CC663" i="1" s="1"/>
  <c r="CD663" i="1" s="1"/>
  <c r="CE663" i="1" s="1"/>
  <c r="CF663" i="1" s="1"/>
  <c r="CG663" i="1" s="1"/>
  <c r="CH663" i="1" s="1"/>
  <c r="CI663" i="1" s="1"/>
  <c r="CA71" i="1"/>
  <c r="CB71" i="1" s="1"/>
  <c r="CC71" i="1" s="1"/>
  <c r="CD71" i="1" s="1"/>
  <c r="CE71" i="1" s="1"/>
  <c r="CF71" i="1" s="1"/>
  <c r="CG71" i="1" s="1"/>
  <c r="CH71" i="1" s="1"/>
  <c r="CI71" i="1" s="1"/>
  <c r="CA614" i="1"/>
  <c r="CB614" i="1" s="1"/>
  <c r="CC614" i="1" s="1"/>
  <c r="CD614" i="1" s="1"/>
  <c r="CE614" i="1" s="1"/>
  <c r="CF614" i="1" s="1"/>
  <c r="CG614" i="1" s="1"/>
  <c r="CH614" i="1" s="1"/>
  <c r="CI614" i="1" s="1"/>
  <c r="CA22" i="1"/>
  <c r="CB22" i="1" s="1"/>
  <c r="CC22" i="1" s="1"/>
  <c r="CD22" i="1" s="1"/>
  <c r="CE22" i="1" s="1"/>
  <c r="CF22" i="1" s="1"/>
  <c r="CG22" i="1" s="1"/>
  <c r="CH22" i="1" s="1"/>
  <c r="CI22" i="1" s="1"/>
  <c r="CA100" i="1"/>
  <c r="CB100" i="1" s="1"/>
  <c r="CC100" i="1" s="1"/>
  <c r="CD100" i="1" s="1"/>
  <c r="CE100" i="1" s="1"/>
  <c r="CF100" i="1" s="1"/>
  <c r="CG100" i="1" s="1"/>
  <c r="CH100" i="1" s="1"/>
  <c r="CI100" i="1" s="1"/>
  <c r="CA68" i="1"/>
  <c r="CB68" i="1" s="1"/>
  <c r="CC68" i="1" s="1"/>
  <c r="CD68" i="1" s="1"/>
  <c r="CE68" i="1" s="1"/>
  <c r="CF68" i="1" s="1"/>
  <c r="CG68" i="1" s="1"/>
  <c r="CH68" i="1" s="1"/>
  <c r="CI68" i="1" s="1"/>
  <c r="CA599" i="1"/>
  <c r="CB599" i="1" s="1"/>
  <c r="CC599" i="1" s="1"/>
  <c r="CD599" i="1" s="1"/>
  <c r="CE599" i="1" s="1"/>
  <c r="CF599" i="1" s="1"/>
  <c r="CG599" i="1" s="1"/>
  <c r="CH599" i="1" s="1"/>
  <c r="CI599" i="1" s="1"/>
  <c r="CA39" i="1"/>
  <c r="CB39" i="1" s="1"/>
  <c r="CC39" i="1" s="1"/>
  <c r="CD39" i="1" s="1"/>
  <c r="CE39" i="1" s="1"/>
  <c r="CF39" i="1" s="1"/>
  <c r="CG39" i="1" s="1"/>
  <c r="CH39" i="1" s="1"/>
  <c r="CI39" i="1" s="1"/>
  <c r="BN609" i="1"/>
  <c r="CA116" i="1"/>
  <c r="CB116" i="1" s="1"/>
  <c r="CC116" i="1" s="1"/>
  <c r="CD116" i="1" s="1"/>
  <c r="CE116" i="1" s="1"/>
  <c r="CF116" i="1" s="1"/>
  <c r="CG116" i="1" s="1"/>
  <c r="CH116" i="1" s="1"/>
  <c r="CI116" i="1" s="1"/>
  <c r="CA20" i="1"/>
  <c r="CB20" i="1" s="1"/>
  <c r="CC20" i="1" s="1"/>
  <c r="CD20" i="1" s="1"/>
  <c r="CE20" i="1" s="1"/>
  <c r="CF20" i="1" s="1"/>
  <c r="CG20" i="1" s="1"/>
  <c r="CH20" i="1" s="1"/>
  <c r="CI20" i="1" s="1"/>
  <c r="CA604" i="1"/>
  <c r="CB604" i="1" s="1"/>
  <c r="CC604" i="1" s="1"/>
  <c r="CD604" i="1" s="1"/>
  <c r="CE604" i="1" s="1"/>
  <c r="CF604" i="1" s="1"/>
  <c r="CG604" i="1" s="1"/>
  <c r="CH604" i="1" s="1"/>
  <c r="CI604" i="1" s="1"/>
  <c r="CA632" i="1"/>
  <c r="CB632" i="1" s="1"/>
  <c r="CC632" i="1" s="1"/>
  <c r="CD632" i="1" s="1"/>
  <c r="CE632" i="1" s="1"/>
  <c r="CF632" i="1" s="1"/>
  <c r="CG632" i="1" s="1"/>
  <c r="CH632" i="1" s="1"/>
  <c r="CI632" i="1" s="1"/>
  <c r="CA23" i="1"/>
  <c r="CB23" i="1" s="1"/>
  <c r="CC23" i="1" s="1"/>
  <c r="CD23" i="1" s="1"/>
  <c r="CE23" i="1" s="1"/>
  <c r="CF23" i="1" s="1"/>
  <c r="CG23" i="1" s="1"/>
  <c r="CH23" i="1" s="1"/>
  <c r="CI23" i="1" s="1"/>
  <c r="CA676" i="1"/>
  <c r="CB676" i="1" s="1"/>
  <c r="CC676" i="1" s="1"/>
  <c r="CD676" i="1" s="1"/>
  <c r="CE676" i="1" s="1"/>
  <c r="CF676" i="1" s="1"/>
  <c r="CG676" i="1" s="1"/>
  <c r="CH676" i="1" s="1"/>
  <c r="CI676" i="1" s="1"/>
  <c r="CA84" i="1"/>
  <c r="CB84" i="1" s="1"/>
  <c r="CC84" i="1" s="1"/>
  <c r="CD84" i="1" s="1"/>
  <c r="CE84" i="1" s="1"/>
  <c r="CF84" i="1" s="1"/>
  <c r="CG84" i="1" s="1"/>
  <c r="CH84" i="1" s="1"/>
  <c r="CI84" i="1" s="1"/>
  <c r="CA660" i="1"/>
  <c r="CB660" i="1" s="1"/>
  <c r="CC660" i="1" s="1"/>
  <c r="CD660" i="1" s="1"/>
  <c r="CE660" i="1" s="1"/>
  <c r="CF660" i="1" s="1"/>
  <c r="CG660" i="1" s="1"/>
  <c r="CH660" i="1" s="1"/>
  <c r="CI660" i="1" s="1"/>
  <c r="CA628" i="1"/>
  <c r="CB628" i="1" s="1"/>
  <c r="CC628" i="1" s="1"/>
  <c r="CD628" i="1" s="1"/>
  <c r="CE628" i="1" s="1"/>
  <c r="CF628" i="1" s="1"/>
  <c r="CG628" i="1" s="1"/>
  <c r="CH628" i="1" s="1"/>
  <c r="CI628" i="1" s="1"/>
  <c r="CA132" i="1"/>
  <c r="CB132" i="1" s="1"/>
  <c r="CC132" i="1" s="1"/>
  <c r="CD132" i="1" s="1"/>
  <c r="CE132" i="1" s="1"/>
  <c r="CF132" i="1" s="1"/>
  <c r="CG132" i="1" s="1"/>
  <c r="CH132" i="1" s="1"/>
  <c r="CI132" i="1" s="1"/>
  <c r="CA89" i="1"/>
  <c r="CB89" i="1" s="1"/>
  <c r="CC89" i="1" s="1"/>
  <c r="CD89" i="1" s="1"/>
  <c r="CE89" i="1" s="1"/>
  <c r="CF89" i="1" s="1"/>
  <c r="CG89" i="1" s="1"/>
  <c r="CH89" i="1" s="1"/>
  <c r="CI89" i="1" s="1"/>
  <c r="CA612" i="1"/>
  <c r="CB612" i="1" s="1"/>
  <c r="CC612" i="1" s="1"/>
  <c r="CD612" i="1" s="1"/>
  <c r="CE612" i="1" s="1"/>
  <c r="CF612" i="1" s="1"/>
  <c r="CG612" i="1" s="1"/>
  <c r="CH612" i="1" s="1"/>
  <c r="CI612" i="1" s="1"/>
  <c r="CA52" i="1"/>
  <c r="CB52" i="1" s="1"/>
  <c r="CC52" i="1" s="1"/>
  <c r="CD52" i="1" s="1"/>
  <c r="CE52" i="1" s="1"/>
  <c r="CF52" i="1" s="1"/>
  <c r="CG52" i="1" s="1"/>
  <c r="CH52" i="1" s="1"/>
  <c r="CI52" i="1" s="1"/>
  <c r="CA644" i="1"/>
  <c r="CB644" i="1" s="1"/>
  <c r="CC644" i="1" s="1"/>
  <c r="CD644" i="1" s="1"/>
  <c r="CE644" i="1" s="1"/>
  <c r="CF644" i="1" s="1"/>
  <c r="CG644" i="1" s="1"/>
  <c r="CH644" i="1" s="1"/>
  <c r="CI644" i="1" s="1"/>
  <c r="CA128" i="1"/>
  <c r="CB128" i="1" s="1"/>
  <c r="CC128" i="1" s="1"/>
  <c r="CD128" i="1" s="1"/>
  <c r="CE128" i="1" s="1"/>
  <c r="CF128" i="1" s="1"/>
  <c r="CG128" i="1" s="1"/>
  <c r="CH128" i="1" s="1"/>
  <c r="CI128" i="1" s="1"/>
  <c r="CA98" i="1"/>
  <c r="CB98" i="1" s="1"/>
  <c r="CC98" i="1" s="1"/>
  <c r="CD98" i="1" s="1"/>
  <c r="CE98" i="1" s="1"/>
  <c r="CF98" i="1" s="1"/>
  <c r="CG98" i="1" s="1"/>
  <c r="CH98" i="1" s="1"/>
  <c r="CI98" i="1" s="1"/>
  <c r="CA112" i="1"/>
  <c r="CB112" i="1" s="1"/>
  <c r="CC112" i="1" s="1"/>
  <c r="CD112" i="1" s="1"/>
  <c r="CE112" i="1" s="1"/>
  <c r="CF112" i="1" s="1"/>
  <c r="CG112" i="1" s="1"/>
  <c r="CH112" i="1" s="1"/>
  <c r="CI112" i="1" s="1"/>
  <c r="CA122" i="1"/>
  <c r="CB122" i="1" s="1"/>
  <c r="CC122" i="1" s="1"/>
  <c r="CD122" i="1" s="1"/>
  <c r="CE122" i="1" s="1"/>
  <c r="CF122" i="1" s="1"/>
  <c r="CG122" i="1" s="1"/>
  <c r="CH122" i="1" s="1"/>
  <c r="CI122" i="1" s="1"/>
  <c r="CA126" i="1"/>
  <c r="CB126" i="1" s="1"/>
  <c r="CC126" i="1" s="1"/>
  <c r="CD126" i="1" s="1"/>
  <c r="CE126" i="1" s="1"/>
  <c r="CF126" i="1" s="1"/>
  <c r="CG126" i="1" s="1"/>
  <c r="CH126" i="1" s="1"/>
  <c r="CI126" i="1" s="1"/>
  <c r="CA109" i="1"/>
  <c r="CB109" i="1" s="1"/>
  <c r="CC109" i="1" s="1"/>
  <c r="CD109" i="1" s="1"/>
  <c r="CE109" i="1" s="1"/>
  <c r="CF109" i="1" s="1"/>
  <c r="CG109" i="1" s="1"/>
  <c r="CH109" i="1" s="1"/>
  <c r="CI109" i="1" s="1"/>
  <c r="CA57" i="1"/>
  <c r="CB57" i="1" s="1"/>
  <c r="CC57" i="1" s="1"/>
  <c r="CD57" i="1" s="1"/>
  <c r="CE57" i="1" s="1"/>
  <c r="CF57" i="1" s="1"/>
  <c r="CG57" i="1" s="1"/>
  <c r="CH57" i="1" s="1"/>
  <c r="CI57" i="1" s="1"/>
  <c r="CA120" i="1"/>
  <c r="CB120" i="1" s="1"/>
  <c r="CC120" i="1" s="1"/>
  <c r="CD120" i="1" s="1"/>
  <c r="CE120" i="1" s="1"/>
  <c r="CF120" i="1" s="1"/>
  <c r="CG120" i="1" s="1"/>
  <c r="CH120" i="1" s="1"/>
  <c r="CI120" i="1" s="1"/>
  <c r="CA133" i="1"/>
  <c r="CB133" i="1" s="1"/>
  <c r="CC133" i="1" s="1"/>
  <c r="CD133" i="1" s="1"/>
  <c r="CE133" i="1" s="1"/>
  <c r="CF133" i="1" s="1"/>
  <c r="CG133" i="1" s="1"/>
  <c r="CH133" i="1" s="1"/>
  <c r="CI133" i="1" s="1"/>
  <c r="CA123" i="1"/>
  <c r="CB123" i="1" s="1"/>
  <c r="CC123" i="1" s="1"/>
  <c r="CD123" i="1" s="1"/>
  <c r="CE123" i="1" s="1"/>
  <c r="CF123" i="1" s="1"/>
  <c r="CG123" i="1" s="1"/>
  <c r="CH123" i="1" s="1"/>
  <c r="CI123" i="1" s="1"/>
  <c r="CA585" i="1"/>
  <c r="CB585" i="1" s="1"/>
  <c r="CC585" i="1" s="1"/>
  <c r="CD585" i="1" s="1"/>
  <c r="CE585" i="1" s="1"/>
  <c r="CF585" i="1" s="1"/>
  <c r="CG585" i="1" s="1"/>
  <c r="CH585" i="1" s="1"/>
  <c r="CI585" i="1" s="1"/>
  <c r="CA615" i="1"/>
  <c r="CB615" i="1" s="1"/>
  <c r="CC615" i="1" s="1"/>
  <c r="CD615" i="1" s="1"/>
  <c r="CE615" i="1" s="1"/>
  <c r="CF615" i="1" s="1"/>
  <c r="CG615" i="1" s="1"/>
  <c r="CH615" i="1" s="1"/>
  <c r="CI615" i="1" s="1"/>
  <c r="CA55" i="1"/>
  <c r="CB55" i="1" s="1"/>
  <c r="CC55" i="1" s="1"/>
  <c r="CD55" i="1" s="1"/>
  <c r="CE55" i="1" s="1"/>
  <c r="CF55" i="1" s="1"/>
  <c r="CG55" i="1" s="1"/>
  <c r="CH55" i="1" s="1"/>
  <c r="CI55" i="1" s="1"/>
  <c r="CA6" i="1"/>
  <c r="CB6" i="1" s="1"/>
  <c r="CC6" i="1" s="1"/>
  <c r="CD6" i="1" s="1"/>
  <c r="CE6" i="1" s="1"/>
  <c r="CF6" i="1" s="1"/>
  <c r="CG6" i="1" s="1"/>
  <c r="CH6" i="1" s="1"/>
  <c r="CI6" i="1" s="1"/>
  <c r="CA638" i="1"/>
  <c r="CB638" i="1" s="1"/>
  <c r="CC638" i="1" s="1"/>
  <c r="CD638" i="1" s="1"/>
  <c r="CE638" i="1" s="1"/>
  <c r="CF638" i="1" s="1"/>
  <c r="CG638" i="1" s="1"/>
  <c r="CH638" i="1" s="1"/>
  <c r="CI638" i="1" s="1"/>
  <c r="CA620" i="1"/>
  <c r="CB620" i="1" s="1"/>
  <c r="CC620" i="1" s="1"/>
  <c r="CD620" i="1" s="1"/>
  <c r="CE620" i="1" s="1"/>
  <c r="CF620" i="1" s="1"/>
  <c r="CG620" i="1" s="1"/>
  <c r="CH620" i="1" s="1"/>
  <c r="CI620" i="1" s="1"/>
  <c r="CA671" i="1"/>
  <c r="CB671" i="1" s="1"/>
  <c r="CC671" i="1" s="1"/>
  <c r="CD671" i="1" s="1"/>
  <c r="CE671" i="1" s="1"/>
  <c r="CF671" i="1" s="1"/>
  <c r="CG671" i="1" s="1"/>
  <c r="CH671" i="1" s="1"/>
  <c r="CI671" i="1" s="1"/>
  <c r="CA639" i="1"/>
  <c r="CB639" i="1" s="1"/>
  <c r="CC639" i="1" s="1"/>
  <c r="CD639" i="1" s="1"/>
  <c r="CE639" i="1" s="1"/>
  <c r="CF639" i="1" s="1"/>
  <c r="CG639" i="1" s="1"/>
  <c r="CH639" i="1" s="1"/>
  <c r="CI639" i="1" s="1"/>
  <c r="CA626" i="1"/>
  <c r="CB626" i="1" s="1"/>
  <c r="CC626" i="1" s="1"/>
  <c r="CD626" i="1" s="1"/>
  <c r="CE626" i="1" s="1"/>
  <c r="CF626" i="1" s="1"/>
  <c r="CG626" i="1" s="1"/>
  <c r="CH626" i="1" s="1"/>
  <c r="CI626" i="1" s="1"/>
  <c r="CA96" i="1"/>
  <c r="CB96" i="1" s="1"/>
  <c r="CC96" i="1" s="1"/>
  <c r="CD96" i="1" s="1"/>
  <c r="CE96" i="1" s="1"/>
  <c r="CF96" i="1" s="1"/>
  <c r="CG96" i="1" s="1"/>
  <c r="CH96" i="1" s="1"/>
  <c r="CI96" i="1" s="1"/>
  <c r="CA618" i="1"/>
  <c r="CB618" i="1" s="1"/>
  <c r="CC618" i="1" s="1"/>
  <c r="CD618" i="1" s="1"/>
  <c r="CE618" i="1" s="1"/>
  <c r="CF618" i="1" s="1"/>
  <c r="CG618" i="1" s="1"/>
  <c r="CH618" i="1" s="1"/>
  <c r="CI618" i="1" s="1"/>
  <c r="CA106" i="1"/>
  <c r="CB106" i="1" s="1"/>
  <c r="CC106" i="1" s="1"/>
  <c r="CD106" i="1" s="1"/>
  <c r="CE106" i="1" s="1"/>
  <c r="CF106" i="1" s="1"/>
  <c r="CG106" i="1" s="1"/>
  <c r="CH106" i="1" s="1"/>
  <c r="CI106" i="1" s="1"/>
  <c r="CA110" i="1"/>
  <c r="CB110" i="1" s="1"/>
  <c r="CC110" i="1" s="1"/>
  <c r="CD110" i="1" s="1"/>
  <c r="CE110" i="1" s="1"/>
  <c r="CF110" i="1" s="1"/>
  <c r="CG110" i="1" s="1"/>
  <c r="CH110" i="1" s="1"/>
  <c r="CI110" i="1" s="1"/>
  <c r="CA93" i="1"/>
  <c r="CB93" i="1" s="1"/>
  <c r="CC93" i="1" s="1"/>
  <c r="CD93" i="1" s="1"/>
  <c r="CE93" i="1" s="1"/>
  <c r="CF93" i="1" s="1"/>
  <c r="CG93" i="1" s="1"/>
  <c r="CH93" i="1" s="1"/>
  <c r="CI93" i="1" s="1"/>
  <c r="CA124" i="1"/>
  <c r="CB124" i="1" s="1"/>
  <c r="CC124" i="1" s="1"/>
  <c r="CD124" i="1" s="1"/>
  <c r="CE124" i="1" s="1"/>
  <c r="CF124" i="1" s="1"/>
  <c r="CG124" i="1" s="1"/>
  <c r="CH124" i="1" s="1"/>
  <c r="CI124" i="1" s="1"/>
  <c r="CA41" i="1"/>
  <c r="CB41" i="1" s="1"/>
  <c r="CC41" i="1" s="1"/>
  <c r="CD41" i="1" s="1"/>
  <c r="CE41" i="1" s="1"/>
  <c r="CF41" i="1" s="1"/>
  <c r="CG41" i="1" s="1"/>
  <c r="CH41" i="1" s="1"/>
  <c r="CI41" i="1" s="1"/>
  <c r="CA104" i="1"/>
  <c r="CB104" i="1" s="1"/>
  <c r="CC104" i="1" s="1"/>
  <c r="CD104" i="1" s="1"/>
  <c r="CE104" i="1" s="1"/>
  <c r="CF104" i="1" s="1"/>
  <c r="CG104" i="1" s="1"/>
  <c r="CH104" i="1" s="1"/>
  <c r="CI104" i="1" s="1"/>
  <c r="CA117" i="1"/>
  <c r="CB117" i="1" s="1"/>
  <c r="CC117" i="1" s="1"/>
  <c r="CD117" i="1" s="1"/>
  <c r="CE117" i="1" s="1"/>
  <c r="CF117" i="1" s="1"/>
  <c r="CG117" i="1" s="1"/>
  <c r="CH117" i="1" s="1"/>
  <c r="CI117" i="1" s="1"/>
  <c r="CA107" i="1"/>
  <c r="CB107" i="1" s="1"/>
  <c r="CC107" i="1" s="1"/>
  <c r="CD107" i="1" s="1"/>
  <c r="CE107" i="1" s="1"/>
  <c r="CF107" i="1" s="1"/>
  <c r="CG107" i="1" s="1"/>
  <c r="CH107" i="1" s="1"/>
  <c r="CI107" i="1" s="1"/>
  <c r="CA64" i="1"/>
  <c r="CB64" i="1" s="1"/>
  <c r="CC64" i="1" s="1"/>
  <c r="CD64" i="1" s="1"/>
  <c r="CE64" i="1" s="1"/>
  <c r="CF64" i="1" s="1"/>
  <c r="CG64" i="1" s="1"/>
  <c r="CH64" i="1" s="1"/>
  <c r="CI64" i="1" s="1"/>
  <c r="CA650" i="1"/>
  <c r="CB650" i="1" s="1"/>
  <c r="CC650" i="1" s="1"/>
  <c r="CD650" i="1" s="1"/>
  <c r="CE650" i="1" s="1"/>
  <c r="CF650" i="1" s="1"/>
  <c r="CG650" i="1" s="1"/>
  <c r="CH650" i="1" s="1"/>
  <c r="CI650" i="1" s="1"/>
  <c r="CA90" i="1"/>
  <c r="CB90" i="1" s="1"/>
  <c r="CC90" i="1" s="1"/>
  <c r="CD90" i="1" s="1"/>
  <c r="CE90" i="1" s="1"/>
  <c r="CF90" i="1" s="1"/>
  <c r="CG90" i="1" s="1"/>
  <c r="CH90" i="1" s="1"/>
  <c r="CI90" i="1" s="1"/>
  <c r="CA94" i="1"/>
  <c r="CB94" i="1" s="1"/>
  <c r="CC94" i="1" s="1"/>
  <c r="CD94" i="1" s="1"/>
  <c r="CE94" i="1" s="1"/>
  <c r="CF94" i="1" s="1"/>
  <c r="CG94" i="1" s="1"/>
  <c r="CH94" i="1" s="1"/>
  <c r="CI94" i="1" s="1"/>
  <c r="CA61" i="1"/>
  <c r="CB61" i="1" s="1"/>
  <c r="CC61" i="1" s="1"/>
  <c r="CD61" i="1" s="1"/>
  <c r="CE61" i="1" s="1"/>
  <c r="CF61" i="1" s="1"/>
  <c r="CG61" i="1" s="1"/>
  <c r="CH61" i="1" s="1"/>
  <c r="CI61" i="1" s="1"/>
  <c r="CA108" i="1"/>
  <c r="CB108" i="1" s="1"/>
  <c r="CC108" i="1" s="1"/>
  <c r="CD108" i="1" s="1"/>
  <c r="CE108" i="1" s="1"/>
  <c r="CF108" i="1" s="1"/>
  <c r="CG108" i="1" s="1"/>
  <c r="CH108" i="1" s="1"/>
  <c r="CI108" i="1" s="1"/>
  <c r="CA25" i="1"/>
  <c r="CB25" i="1" s="1"/>
  <c r="CC25" i="1" s="1"/>
  <c r="CD25" i="1" s="1"/>
  <c r="CE25" i="1" s="1"/>
  <c r="CF25" i="1" s="1"/>
  <c r="CG25" i="1" s="1"/>
  <c r="CH25" i="1" s="1"/>
  <c r="CI25" i="1" s="1"/>
  <c r="CA134" i="1"/>
  <c r="CB134" i="1" s="1"/>
  <c r="CC134" i="1" s="1"/>
  <c r="CD134" i="1" s="1"/>
  <c r="CE134" i="1" s="1"/>
  <c r="CF134" i="1" s="1"/>
  <c r="CG134" i="1" s="1"/>
  <c r="CH134" i="1" s="1"/>
  <c r="CI134" i="1" s="1"/>
  <c r="CA101" i="1"/>
  <c r="CB101" i="1" s="1"/>
  <c r="CC101" i="1" s="1"/>
  <c r="CD101" i="1" s="1"/>
  <c r="CE101" i="1" s="1"/>
  <c r="CF101" i="1" s="1"/>
  <c r="CG101" i="1" s="1"/>
  <c r="CH101" i="1" s="1"/>
  <c r="CI101" i="1" s="1"/>
  <c r="CA91" i="1"/>
  <c r="CB91" i="1" s="1"/>
  <c r="CC91" i="1" s="1"/>
  <c r="CD91" i="1" s="1"/>
  <c r="CE91" i="1" s="1"/>
  <c r="CF91" i="1" s="1"/>
  <c r="CG91" i="1" s="1"/>
  <c r="CH91" i="1" s="1"/>
  <c r="CI91" i="1" s="1"/>
  <c r="CA637" i="1"/>
  <c r="CB637" i="1" s="1"/>
  <c r="CC637" i="1" s="1"/>
  <c r="CD637" i="1" s="1"/>
  <c r="CE637" i="1" s="1"/>
  <c r="CF637" i="1" s="1"/>
  <c r="CG637" i="1" s="1"/>
  <c r="CH637" i="1" s="1"/>
  <c r="CI637" i="1" s="1"/>
  <c r="CA63" i="1"/>
  <c r="CB63" i="1" s="1"/>
  <c r="CC63" i="1" s="1"/>
  <c r="CD63" i="1" s="1"/>
  <c r="CE63" i="1" s="1"/>
  <c r="CF63" i="1" s="1"/>
  <c r="CG63" i="1" s="1"/>
  <c r="CH63" i="1" s="1"/>
  <c r="CI63" i="1" s="1"/>
  <c r="CA590" i="1"/>
  <c r="CB590" i="1" s="1"/>
  <c r="CC590" i="1" s="1"/>
  <c r="CD590" i="1" s="1"/>
  <c r="CE590" i="1" s="1"/>
  <c r="CF590" i="1" s="1"/>
  <c r="CG590" i="1" s="1"/>
  <c r="CH590" i="1" s="1"/>
  <c r="CI590" i="1" s="1"/>
  <c r="CA588" i="1"/>
  <c r="CB588" i="1" s="1"/>
  <c r="CC588" i="1" s="1"/>
  <c r="CD588" i="1" s="1"/>
  <c r="CE588" i="1" s="1"/>
  <c r="CF588" i="1" s="1"/>
  <c r="CG588" i="1" s="1"/>
  <c r="CH588" i="1" s="1"/>
  <c r="CI588" i="1" s="1"/>
  <c r="CA630" i="1"/>
  <c r="CB630" i="1" s="1"/>
  <c r="CC630" i="1" s="1"/>
  <c r="CD630" i="1" s="1"/>
  <c r="CE630" i="1" s="1"/>
  <c r="CF630" i="1" s="1"/>
  <c r="CG630" i="1" s="1"/>
  <c r="CH630" i="1" s="1"/>
  <c r="CI630" i="1" s="1"/>
  <c r="CA47" i="1"/>
  <c r="CB47" i="1" s="1"/>
  <c r="CC47" i="1" s="1"/>
  <c r="CD47" i="1" s="1"/>
  <c r="CE47" i="1" s="1"/>
  <c r="CF47" i="1" s="1"/>
  <c r="CG47" i="1" s="1"/>
  <c r="CH47" i="1" s="1"/>
  <c r="CI47" i="1" s="1"/>
  <c r="CA105" i="1"/>
  <c r="CB105" i="1" s="1"/>
  <c r="CC105" i="1" s="1"/>
  <c r="CD105" i="1" s="1"/>
  <c r="CE105" i="1" s="1"/>
  <c r="CF105" i="1" s="1"/>
  <c r="CG105" i="1" s="1"/>
  <c r="CH105" i="1" s="1"/>
  <c r="CI105" i="1" s="1"/>
  <c r="CA115" i="1"/>
  <c r="CB115" i="1" s="1"/>
  <c r="CC115" i="1" s="1"/>
  <c r="CD115" i="1" s="1"/>
  <c r="CE115" i="1" s="1"/>
  <c r="CF115" i="1" s="1"/>
  <c r="CG115" i="1" s="1"/>
  <c r="CH115" i="1" s="1"/>
  <c r="CI115" i="1" s="1"/>
  <c r="CA35" i="1"/>
  <c r="CB35" i="1" s="1"/>
  <c r="CC35" i="1" s="1"/>
  <c r="CD35" i="1" s="1"/>
  <c r="CE35" i="1" s="1"/>
  <c r="CF35" i="1" s="1"/>
  <c r="CG35" i="1" s="1"/>
  <c r="CH35" i="1" s="1"/>
  <c r="CI35" i="1" s="1"/>
  <c r="CA125" i="1"/>
  <c r="CB125" i="1" s="1"/>
  <c r="CC125" i="1" s="1"/>
  <c r="CD125" i="1" s="1"/>
  <c r="CE125" i="1" s="1"/>
  <c r="CF125" i="1" s="1"/>
  <c r="CG125" i="1" s="1"/>
  <c r="CH125" i="1" s="1"/>
  <c r="CI125" i="1" s="1"/>
  <c r="CA596" i="1"/>
  <c r="CB596" i="1" s="1"/>
  <c r="CC596" i="1" s="1"/>
  <c r="CD596" i="1" s="1"/>
  <c r="CE596" i="1" s="1"/>
  <c r="CF596" i="1" s="1"/>
  <c r="CG596" i="1" s="1"/>
  <c r="CH596" i="1" s="1"/>
  <c r="CI596" i="1" s="1"/>
  <c r="CA72" i="1"/>
  <c r="CB72" i="1" s="1"/>
  <c r="CC72" i="1" s="1"/>
  <c r="CD72" i="1" s="1"/>
  <c r="CE72" i="1" s="1"/>
  <c r="CF72" i="1" s="1"/>
  <c r="CG72" i="1" s="1"/>
  <c r="CH72" i="1" s="1"/>
  <c r="CI72" i="1" s="1"/>
  <c r="CA78" i="1"/>
  <c r="CB78" i="1" s="1"/>
  <c r="CC78" i="1" s="1"/>
  <c r="CD78" i="1" s="1"/>
  <c r="CE78" i="1" s="1"/>
  <c r="CF78" i="1" s="1"/>
  <c r="CG78" i="1" s="1"/>
  <c r="CH78" i="1" s="1"/>
  <c r="CI78" i="1" s="1"/>
  <c r="CA45" i="1"/>
  <c r="CB45" i="1" s="1"/>
  <c r="CC45" i="1" s="1"/>
  <c r="CD45" i="1" s="1"/>
  <c r="CE45" i="1" s="1"/>
  <c r="CF45" i="1" s="1"/>
  <c r="CG45" i="1" s="1"/>
  <c r="CH45" i="1" s="1"/>
  <c r="CI45" i="1" s="1"/>
  <c r="CA92" i="1"/>
  <c r="CB92" i="1" s="1"/>
  <c r="CC92" i="1" s="1"/>
  <c r="CD92" i="1" s="1"/>
  <c r="CE92" i="1" s="1"/>
  <c r="CF92" i="1" s="1"/>
  <c r="CG92" i="1" s="1"/>
  <c r="CH92" i="1" s="1"/>
  <c r="CI92" i="1" s="1"/>
  <c r="CA9" i="1"/>
  <c r="CB9" i="1" s="1"/>
  <c r="CC9" i="1" s="1"/>
  <c r="CD9" i="1" s="1"/>
  <c r="CE9" i="1" s="1"/>
  <c r="CF9" i="1" s="1"/>
  <c r="CG9" i="1" s="1"/>
  <c r="CH9" i="1" s="1"/>
  <c r="CI9" i="1" s="1"/>
  <c r="CA56" i="1"/>
  <c r="CB56" i="1" s="1"/>
  <c r="CC56" i="1" s="1"/>
  <c r="CD56" i="1" s="1"/>
  <c r="CE56" i="1" s="1"/>
  <c r="CF56" i="1" s="1"/>
  <c r="CG56" i="1" s="1"/>
  <c r="CH56" i="1" s="1"/>
  <c r="CI56" i="1" s="1"/>
  <c r="CA118" i="1"/>
  <c r="CB118" i="1" s="1"/>
  <c r="CC118" i="1" s="1"/>
  <c r="CD118" i="1" s="1"/>
  <c r="CE118" i="1" s="1"/>
  <c r="CF118" i="1" s="1"/>
  <c r="CG118" i="1" s="1"/>
  <c r="CH118" i="1" s="1"/>
  <c r="CI118" i="1" s="1"/>
  <c r="CA677" i="1"/>
  <c r="CB677" i="1" s="1"/>
  <c r="CC677" i="1" s="1"/>
  <c r="CD677" i="1" s="1"/>
  <c r="CE677" i="1" s="1"/>
  <c r="CF677" i="1" s="1"/>
  <c r="CG677" i="1" s="1"/>
  <c r="CH677" i="1" s="1"/>
  <c r="CI677" i="1" s="1"/>
  <c r="CA69" i="1"/>
  <c r="CB69" i="1" s="1"/>
  <c r="CC69" i="1" s="1"/>
  <c r="CD69" i="1" s="1"/>
  <c r="CE69" i="1" s="1"/>
  <c r="CF69" i="1" s="1"/>
  <c r="CG69" i="1" s="1"/>
  <c r="CH69" i="1" s="1"/>
  <c r="CI69" i="1" s="1"/>
  <c r="CA75" i="1"/>
  <c r="CB75" i="1" s="1"/>
  <c r="CC75" i="1" s="1"/>
  <c r="CD75" i="1" s="1"/>
  <c r="CE75" i="1" s="1"/>
  <c r="CF75" i="1" s="1"/>
  <c r="CG75" i="1" s="1"/>
  <c r="CH75" i="1" s="1"/>
  <c r="CI75" i="1" s="1"/>
  <c r="CA18" i="1"/>
  <c r="CB18" i="1" s="1"/>
  <c r="CC18" i="1" s="1"/>
  <c r="CD18" i="1" s="1"/>
  <c r="CE18" i="1" s="1"/>
  <c r="CF18" i="1" s="1"/>
  <c r="CG18" i="1" s="1"/>
  <c r="CH18" i="1" s="1"/>
  <c r="CI18" i="1" s="1"/>
  <c r="CA49" i="1"/>
  <c r="CB49" i="1" s="1"/>
  <c r="CC49" i="1" s="1"/>
  <c r="CD49" i="1" s="1"/>
  <c r="CE49" i="1" s="1"/>
  <c r="CF49" i="1" s="1"/>
  <c r="CG49" i="1" s="1"/>
  <c r="CH49" i="1" s="1"/>
  <c r="CI49" i="1" s="1"/>
  <c r="CA58" i="1"/>
  <c r="CB58" i="1" s="1"/>
  <c r="CC58" i="1" s="1"/>
  <c r="CD58" i="1" s="1"/>
  <c r="CE58" i="1" s="1"/>
  <c r="CF58" i="1" s="1"/>
  <c r="CG58" i="1" s="1"/>
  <c r="CH58" i="1" s="1"/>
  <c r="CI58" i="1" s="1"/>
  <c r="CA62" i="1"/>
  <c r="CB62" i="1" s="1"/>
  <c r="CC62" i="1" s="1"/>
  <c r="CD62" i="1" s="1"/>
  <c r="CE62" i="1" s="1"/>
  <c r="CF62" i="1" s="1"/>
  <c r="CG62" i="1" s="1"/>
  <c r="CH62" i="1" s="1"/>
  <c r="CI62" i="1" s="1"/>
  <c r="CA29" i="1"/>
  <c r="CB29" i="1" s="1"/>
  <c r="CC29" i="1" s="1"/>
  <c r="CD29" i="1" s="1"/>
  <c r="CE29" i="1" s="1"/>
  <c r="CF29" i="1" s="1"/>
  <c r="CG29" i="1" s="1"/>
  <c r="CH29" i="1" s="1"/>
  <c r="CI29" i="1" s="1"/>
  <c r="CA60" i="1"/>
  <c r="CB60" i="1" s="1"/>
  <c r="CC60" i="1" s="1"/>
  <c r="CD60" i="1" s="1"/>
  <c r="CE60" i="1" s="1"/>
  <c r="CF60" i="1" s="1"/>
  <c r="CG60" i="1" s="1"/>
  <c r="CH60" i="1" s="1"/>
  <c r="CI60" i="1" s="1"/>
  <c r="CA40" i="1"/>
  <c r="CB40" i="1" s="1"/>
  <c r="CC40" i="1" s="1"/>
  <c r="CD40" i="1" s="1"/>
  <c r="CE40" i="1" s="1"/>
  <c r="CF40" i="1" s="1"/>
  <c r="CG40" i="1" s="1"/>
  <c r="CH40" i="1" s="1"/>
  <c r="CI40" i="1" s="1"/>
  <c r="CA102" i="1"/>
  <c r="CB102" i="1" s="1"/>
  <c r="CC102" i="1" s="1"/>
  <c r="CD102" i="1" s="1"/>
  <c r="CE102" i="1" s="1"/>
  <c r="CF102" i="1" s="1"/>
  <c r="CG102" i="1" s="1"/>
  <c r="CH102" i="1" s="1"/>
  <c r="CI102" i="1" s="1"/>
  <c r="CA661" i="1"/>
  <c r="CB661" i="1" s="1"/>
  <c r="CC661" i="1" s="1"/>
  <c r="CD661" i="1" s="1"/>
  <c r="CE661" i="1" s="1"/>
  <c r="CF661" i="1" s="1"/>
  <c r="CG661" i="1" s="1"/>
  <c r="CH661" i="1" s="1"/>
  <c r="CI661" i="1" s="1"/>
  <c r="CA53" i="1"/>
  <c r="CB53" i="1" s="1"/>
  <c r="CC53" i="1" s="1"/>
  <c r="CD53" i="1" s="1"/>
  <c r="CE53" i="1" s="1"/>
  <c r="CF53" i="1" s="1"/>
  <c r="CG53" i="1" s="1"/>
  <c r="CH53" i="1" s="1"/>
  <c r="CI53" i="1" s="1"/>
  <c r="CA635" i="1"/>
  <c r="CB635" i="1" s="1"/>
  <c r="CC635" i="1" s="1"/>
  <c r="CD635" i="1" s="1"/>
  <c r="CE635" i="1" s="1"/>
  <c r="CF635" i="1" s="1"/>
  <c r="CG635" i="1" s="1"/>
  <c r="CH635" i="1" s="1"/>
  <c r="CI635" i="1" s="1"/>
  <c r="CA59" i="1"/>
  <c r="CB59" i="1" s="1"/>
  <c r="CC59" i="1" s="1"/>
  <c r="CD59" i="1" s="1"/>
  <c r="CE59" i="1" s="1"/>
  <c r="CF59" i="1" s="1"/>
  <c r="CG59" i="1" s="1"/>
  <c r="CH59" i="1" s="1"/>
  <c r="CI59" i="1" s="1"/>
  <c r="CA636" i="1"/>
  <c r="CB636" i="1" s="1"/>
  <c r="CC636" i="1" s="1"/>
  <c r="CD636" i="1" s="1"/>
  <c r="CE636" i="1" s="1"/>
  <c r="CF636" i="1" s="1"/>
  <c r="CG636" i="1" s="1"/>
  <c r="CH636" i="1" s="1"/>
  <c r="CI636" i="1" s="1"/>
  <c r="CA664" i="1"/>
  <c r="CB664" i="1" s="1"/>
  <c r="CC664" i="1" s="1"/>
  <c r="CD664" i="1" s="1"/>
  <c r="CE664" i="1" s="1"/>
  <c r="CF664" i="1" s="1"/>
  <c r="CG664" i="1" s="1"/>
  <c r="CH664" i="1" s="1"/>
  <c r="CI664" i="1" s="1"/>
  <c r="CA99" i="1"/>
  <c r="CB99" i="1" s="1"/>
  <c r="CC99" i="1" s="1"/>
  <c r="CD99" i="1" s="1"/>
  <c r="CE99" i="1" s="1"/>
  <c r="CF99" i="1" s="1"/>
  <c r="CG99" i="1" s="1"/>
  <c r="CH99" i="1" s="1"/>
  <c r="CI99" i="1" s="1"/>
  <c r="CA111" i="1"/>
  <c r="CB111" i="1" s="1"/>
  <c r="CC111" i="1" s="1"/>
  <c r="CD111" i="1" s="1"/>
  <c r="CE111" i="1" s="1"/>
  <c r="CF111" i="1" s="1"/>
  <c r="CG111" i="1" s="1"/>
  <c r="CH111" i="1" s="1"/>
  <c r="CI111" i="1" s="1"/>
  <c r="CA653" i="1"/>
  <c r="CB653" i="1" s="1"/>
  <c r="CC653" i="1" s="1"/>
  <c r="CD653" i="1" s="1"/>
  <c r="CE653" i="1" s="1"/>
  <c r="CF653" i="1" s="1"/>
  <c r="CG653" i="1" s="1"/>
  <c r="CH653" i="1" s="1"/>
  <c r="CI653" i="1" s="1"/>
  <c r="CA624" i="1"/>
  <c r="CB624" i="1" s="1"/>
  <c r="CC624" i="1" s="1"/>
  <c r="CD624" i="1" s="1"/>
  <c r="CE624" i="1" s="1"/>
  <c r="CF624" i="1" s="1"/>
  <c r="CG624" i="1" s="1"/>
  <c r="CH624" i="1" s="1"/>
  <c r="CI624" i="1" s="1"/>
  <c r="CA592" i="1"/>
  <c r="CB592" i="1" s="1"/>
  <c r="CC592" i="1" s="1"/>
  <c r="CD592" i="1" s="1"/>
  <c r="CE592" i="1" s="1"/>
  <c r="CF592" i="1" s="1"/>
  <c r="CG592" i="1" s="1"/>
  <c r="CH592" i="1" s="1"/>
  <c r="CI592" i="1" s="1"/>
  <c r="CA7" i="1"/>
  <c r="CB7" i="1" s="1"/>
  <c r="CC7" i="1" s="1"/>
  <c r="CD7" i="1" s="1"/>
  <c r="CE7" i="1" s="1"/>
  <c r="CF7" i="1" s="1"/>
  <c r="CG7" i="1" s="1"/>
  <c r="CH7" i="1" s="1"/>
  <c r="CI7" i="1" s="1"/>
  <c r="CA667" i="1"/>
  <c r="CB667" i="1" s="1"/>
  <c r="CC667" i="1" s="1"/>
  <c r="CD667" i="1" s="1"/>
  <c r="CE667" i="1" s="1"/>
  <c r="CF667" i="1" s="1"/>
  <c r="CG667" i="1" s="1"/>
  <c r="CH667" i="1" s="1"/>
  <c r="CI667" i="1" s="1"/>
  <c r="CA586" i="1"/>
  <c r="CB586" i="1" s="1"/>
  <c r="CC586" i="1" s="1"/>
  <c r="CD586" i="1" s="1"/>
  <c r="CE586" i="1" s="1"/>
  <c r="CF586" i="1" s="1"/>
  <c r="CG586" i="1" s="1"/>
  <c r="CH586" i="1" s="1"/>
  <c r="CI586" i="1" s="1"/>
  <c r="CA114" i="1"/>
  <c r="CB114" i="1" s="1"/>
  <c r="CC114" i="1" s="1"/>
  <c r="CD114" i="1" s="1"/>
  <c r="CE114" i="1" s="1"/>
  <c r="CF114" i="1" s="1"/>
  <c r="CG114" i="1" s="1"/>
  <c r="CH114" i="1" s="1"/>
  <c r="CI114" i="1" s="1"/>
  <c r="CA79" i="1"/>
  <c r="CB79" i="1" s="1"/>
  <c r="CC79" i="1" s="1"/>
  <c r="CD79" i="1" s="1"/>
  <c r="CE79" i="1" s="1"/>
  <c r="CF79" i="1" s="1"/>
  <c r="CG79" i="1" s="1"/>
  <c r="CH79" i="1" s="1"/>
  <c r="CI79" i="1" s="1"/>
  <c r="CA622" i="1"/>
  <c r="CB622" i="1" s="1"/>
  <c r="CC622" i="1" s="1"/>
  <c r="CD622" i="1" s="1"/>
  <c r="CE622" i="1" s="1"/>
  <c r="CF622" i="1" s="1"/>
  <c r="CG622" i="1" s="1"/>
  <c r="CH622" i="1" s="1"/>
  <c r="CI622" i="1" s="1"/>
  <c r="CA97" i="1"/>
  <c r="CB97" i="1" s="1"/>
  <c r="CC97" i="1" s="1"/>
  <c r="CD97" i="1" s="1"/>
  <c r="CE97" i="1" s="1"/>
  <c r="CF97" i="1" s="1"/>
  <c r="CG97" i="1" s="1"/>
  <c r="CH97" i="1" s="1"/>
  <c r="CI97" i="1" s="1"/>
  <c r="CA610" i="1"/>
  <c r="CB610" i="1" s="1"/>
  <c r="CC610" i="1" s="1"/>
  <c r="CD610" i="1" s="1"/>
  <c r="CE610" i="1" s="1"/>
  <c r="CF610" i="1" s="1"/>
  <c r="CG610" i="1" s="1"/>
  <c r="CH610" i="1" s="1"/>
  <c r="CI610" i="1" s="1"/>
  <c r="CA81" i="1"/>
  <c r="CB81" i="1" s="1"/>
  <c r="CC81" i="1" s="1"/>
  <c r="CD81" i="1" s="1"/>
  <c r="CE81" i="1" s="1"/>
  <c r="CF81" i="1" s="1"/>
  <c r="CG81" i="1" s="1"/>
  <c r="CH81" i="1" s="1"/>
  <c r="CI81" i="1" s="1"/>
  <c r="CA26" i="1"/>
  <c r="CB26" i="1" s="1"/>
  <c r="CC26" i="1" s="1"/>
  <c r="CD26" i="1" s="1"/>
  <c r="CE26" i="1" s="1"/>
  <c r="CF26" i="1" s="1"/>
  <c r="CG26" i="1" s="1"/>
  <c r="CH26" i="1" s="1"/>
  <c r="CI26" i="1" s="1"/>
  <c r="CA30" i="1"/>
  <c r="CB30" i="1" s="1"/>
  <c r="CC30" i="1" s="1"/>
  <c r="CD30" i="1" s="1"/>
  <c r="CE30" i="1" s="1"/>
  <c r="CF30" i="1" s="1"/>
  <c r="CG30" i="1" s="1"/>
  <c r="CH30" i="1" s="1"/>
  <c r="CI30" i="1" s="1"/>
  <c r="CA28" i="1"/>
  <c r="CB28" i="1" s="1"/>
  <c r="CC28" i="1" s="1"/>
  <c r="CD28" i="1" s="1"/>
  <c r="CE28" i="1" s="1"/>
  <c r="CF28" i="1" s="1"/>
  <c r="CG28" i="1" s="1"/>
  <c r="CH28" i="1" s="1"/>
  <c r="CI28" i="1" s="1"/>
  <c r="CA8" i="1"/>
  <c r="CB8" i="1" s="1"/>
  <c r="CC8" i="1" s="1"/>
  <c r="CD8" i="1" s="1"/>
  <c r="CE8" i="1" s="1"/>
  <c r="CF8" i="1" s="1"/>
  <c r="CG8" i="1" s="1"/>
  <c r="CH8" i="1" s="1"/>
  <c r="CI8" i="1" s="1"/>
  <c r="CA662" i="1"/>
  <c r="CB662" i="1" s="1"/>
  <c r="CC662" i="1" s="1"/>
  <c r="CD662" i="1" s="1"/>
  <c r="CE662" i="1" s="1"/>
  <c r="CF662" i="1" s="1"/>
  <c r="CG662" i="1" s="1"/>
  <c r="CH662" i="1" s="1"/>
  <c r="CI662" i="1" s="1"/>
  <c r="CA70" i="1"/>
  <c r="CB70" i="1" s="1"/>
  <c r="CC70" i="1" s="1"/>
  <c r="CD70" i="1" s="1"/>
  <c r="CE70" i="1" s="1"/>
  <c r="CF70" i="1" s="1"/>
  <c r="CG70" i="1" s="1"/>
  <c r="CH70" i="1" s="1"/>
  <c r="CI70" i="1" s="1"/>
  <c r="CA645" i="1"/>
  <c r="CB645" i="1" s="1"/>
  <c r="CC645" i="1" s="1"/>
  <c r="CD645" i="1" s="1"/>
  <c r="CE645" i="1" s="1"/>
  <c r="CF645" i="1" s="1"/>
  <c r="CG645" i="1" s="1"/>
  <c r="CH645" i="1" s="1"/>
  <c r="CI645" i="1" s="1"/>
  <c r="CA37" i="1"/>
  <c r="CB37" i="1" s="1"/>
  <c r="CC37" i="1" s="1"/>
  <c r="CD37" i="1" s="1"/>
  <c r="CE37" i="1" s="1"/>
  <c r="CF37" i="1" s="1"/>
  <c r="CG37" i="1" s="1"/>
  <c r="CH37" i="1" s="1"/>
  <c r="CI37" i="1" s="1"/>
  <c r="CA619" i="1"/>
  <c r="CB619" i="1" s="1"/>
  <c r="CC619" i="1" s="1"/>
  <c r="CD619" i="1" s="1"/>
  <c r="CE619" i="1" s="1"/>
  <c r="CF619" i="1" s="1"/>
  <c r="CG619" i="1" s="1"/>
  <c r="CH619" i="1" s="1"/>
  <c r="CI619" i="1" s="1"/>
  <c r="CA43" i="1"/>
  <c r="CB43" i="1" s="1"/>
  <c r="CC43" i="1" s="1"/>
  <c r="CD43" i="1" s="1"/>
  <c r="CE43" i="1" s="1"/>
  <c r="CF43" i="1" s="1"/>
  <c r="CG43" i="1" s="1"/>
  <c r="CH43" i="1" s="1"/>
  <c r="CI43" i="1" s="1"/>
  <c r="CA656" i="1"/>
  <c r="CB656" i="1" s="1"/>
  <c r="CC656" i="1" s="1"/>
  <c r="CD656" i="1" s="1"/>
  <c r="CE656" i="1" s="1"/>
  <c r="CF656" i="1" s="1"/>
  <c r="CG656" i="1" s="1"/>
  <c r="CH656" i="1" s="1"/>
  <c r="CI656" i="1" s="1"/>
  <c r="CA10" i="1"/>
  <c r="CB10" i="1" s="1"/>
  <c r="CC10" i="1" s="1"/>
  <c r="CD10" i="1" s="1"/>
  <c r="CE10" i="1" s="1"/>
  <c r="CF10" i="1" s="1"/>
  <c r="CG10" i="1" s="1"/>
  <c r="CH10" i="1" s="1"/>
  <c r="CI10" i="1" s="1"/>
  <c r="CA631" i="1"/>
  <c r="CB631" i="1" s="1"/>
  <c r="CC631" i="1" s="1"/>
  <c r="CD631" i="1" s="1"/>
  <c r="CE631" i="1" s="1"/>
  <c r="CF631" i="1" s="1"/>
  <c r="CG631" i="1" s="1"/>
  <c r="CH631" i="1" s="1"/>
  <c r="CI631" i="1" s="1"/>
  <c r="CA119" i="1"/>
  <c r="CB119" i="1" s="1"/>
  <c r="CC119" i="1" s="1"/>
  <c r="CD119" i="1" s="1"/>
  <c r="CE119" i="1" s="1"/>
  <c r="CF119" i="1" s="1"/>
  <c r="CG119" i="1" s="1"/>
  <c r="CH119" i="1" s="1"/>
  <c r="CI119" i="1" s="1"/>
  <c r="CA54" i="1"/>
  <c r="CB54" i="1" s="1"/>
  <c r="CC54" i="1" s="1"/>
  <c r="CD54" i="1" s="1"/>
  <c r="CE54" i="1" s="1"/>
  <c r="CF54" i="1" s="1"/>
  <c r="CG54" i="1" s="1"/>
  <c r="CH54" i="1" s="1"/>
  <c r="CI54" i="1" s="1"/>
  <c r="CA629" i="1"/>
  <c r="CB629" i="1" s="1"/>
  <c r="CC629" i="1" s="1"/>
  <c r="CD629" i="1" s="1"/>
  <c r="CE629" i="1" s="1"/>
  <c r="CF629" i="1" s="1"/>
  <c r="CG629" i="1" s="1"/>
  <c r="CH629" i="1" s="1"/>
  <c r="CI629" i="1" s="1"/>
  <c r="CA21" i="1"/>
  <c r="CB21" i="1" s="1"/>
  <c r="CC21" i="1" s="1"/>
  <c r="CD21" i="1" s="1"/>
  <c r="CE21" i="1" s="1"/>
  <c r="CF21" i="1" s="1"/>
  <c r="CG21" i="1" s="1"/>
  <c r="CH21" i="1" s="1"/>
  <c r="CI21" i="1" s="1"/>
  <c r="CA27" i="1"/>
  <c r="CB27" i="1" s="1"/>
  <c r="CC27" i="1" s="1"/>
  <c r="CD27" i="1" s="1"/>
  <c r="CE27" i="1" s="1"/>
  <c r="CF27" i="1" s="1"/>
  <c r="CG27" i="1" s="1"/>
  <c r="CH27" i="1" s="1"/>
  <c r="CI27" i="1" s="1"/>
  <c r="CA36" i="1"/>
  <c r="CB36" i="1" s="1"/>
  <c r="CC36" i="1" s="1"/>
  <c r="CD36" i="1" s="1"/>
  <c r="CE36" i="1" s="1"/>
  <c r="CF36" i="1" s="1"/>
  <c r="CG36" i="1" s="1"/>
  <c r="CH36" i="1" s="1"/>
  <c r="CI36" i="1" s="1"/>
  <c r="CA672" i="1"/>
  <c r="CB672" i="1" s="1"/>
  <c r="CC672" i="1" s="1"/>
  <c r="CD672" i="1" s="1"/>
  <c r="CE672" i="1" s="1"/>
  <c r="CF672" i="1" s="1"/>
  <c r="CG672" i="1" s="1"/>
  <c r="CH672" i="1" s="1"/>
  <c r="CI672" i="1" s="1"/>
  <c r="CA50" i="1"/>
  <c r="CB50" i="1" s="1"/>
  <c r="CC50" i="1" s="1"/>
  <c r="CD50" i="1" s="1"/>
  <c r="CE50" i="1" s="1"/>
  <c r="CF50" i="1" s="1"/>
  <c r="CG50" i="1" s="1"/>
  <c r="CH50" i="1" s="1"/>
  <c r="CI50" i="1" s="1"/>
  <c r="CA48" i="1"/>
  <c r="CB48" i="1" s="1"/>
  <c r="CC48" i="1" s="1"/>
  <c r="CD48" i="1" s="1"/>
  <c r="CE48" i="1" s="1"/>
  <c r="CF48" i="1" s="1"/>
  <c r="CG48" i="1" s="1"/>
  <c r="CH48" i="1" s="1"/>
  <c r="CI48" i="1" s="1"/>
  <c r="CA74" i="1"/>
  <c r="CB74" i="1" s="1"/>
  <c r="CC74" i="1" s="1"/>
  <c r="CD74" i="1" s="1"/>
  <c r="CE74" i="1" s="1"/>
  <c r="CF74" i="1" s="1"/>
  <c r="CG74" i="1" s="1"/>
  <c r="CH74" i="1" s="1"/>
  <c r="CI74" i="1" s="1"/>
  <c r="CA80" i="1"/>
  <c r="CB80" i="1" s="1"/>
  <c r="CC80" i="1" s="1"/>
  <c r="CD80" i="1" s="1"/>
  <c r="CE80" i="1" s="1"/>
  <c r="CF80" i="1" s="1"/>
  <c r="CG80" i="1" s="1"/>
  <c r="CH80" i="1" s="1"/>
  <c r="CI80" i="1" s="1"/>
  <c r="CA127" i="1"/>
  <c r="CB127" i="1" s="1"/>
  <c r="CC127" i="1" s="1"/>
  <c r="CD127" i="1" s="1"/>
  <c r="CE127" i="1" s="1"/>
  <c r="CF127" i="1" s="1"/>
  <c r="CG127" i="1" s="1"/>
  <c r="CH127" i="1" s="1"/>
  <c r="CI127" i="1" s="1"/>
  <c r="CA76" i="1"/>
  <c r="CB76" i="1" s="1"/>
  <c r="CC76" i="1" s="1"/>
  <c r="CD76" i="1" s="1"/>
  <c r="CE76" i="1" s="1"/>
  <c r="CF76" i="1" s="1"/>
  <c r="CG76" i="1" s="1"/>
  <c r="CH76" i="1" s="1"/>
  <c r="CI76" i="1" s="1"/>
  <c r="CA633" i="1"/>
  <c r="CB633" i="1" s="1"/>
  <c r="CC633" i="1" s="1"/>
  <c r="CD633" i="1" s="1"/>
  <c r="CE633" i="1" s="1"/>
  <c r="CF633" i="1" s="1"/>
  <c r="CG633" i="1" s="1"/>
  <c r="CH633" i="1" s="1"/>
  <c r="CI633" i="1" s="1"/>
  <c r="CA103" i="1"/>
  <c r="CB103" i="1" s="1"/>
  <c r="CC103" i="1" s="1"/>
  <c r="CD103" i="1" s="1"/>
  <c r="CE103" i="1" s="1"/>
  <c r="CF103" i="1" s="1"/>
  <c r="CG103" i="1" s="1"/>
  <c r="CH103" i="1" s="1"/>
  <c r="CI103" i="1" s="1"/>
  <c r="CA646" i="1"/>
  <c r="CB646" i="1" s="1"/>
  <c r="CC646" i="1" s="1"/>
  <c r="CD646" i="1" s="1"/>
  <c r="CE646" i="1" s="1"/>
  <c r="CF646" i="1" s="1"/>
  <c r="CG646" i="1" s="1"/>
  <c r="CH646" i="1" s="1"/>
  <c r="CI646" i="1" s="1"/>
  <c r="CA613" i="1"/>
  <c r="CB613" i="1" s="1"/>
  <c r="CC613" i="1" s="1"/>
  <c r="CD613" i="1" s="1"/>
  <c r="CE613" i="1" s="1"/>
  <c r="CF613" i="1" s="1"/>
  <c r="CG613" i="1" s="1"/>
  <c r="CH613" i="1" s="1"/>
  <c r="CI613" i="1" s="1"/>
  <c r="CA5" i="1"/>
  <c r="CB5" i="1" s="1"/>
  <c r="CC5" i="1" s="1"/>
  <c r="CD5" i="1" s="1"/>
  <c r="CE5" i="1" s="1"/>
  <c r="CF5" i="1" s="1"/>
  <c r="CG5" i="1" s="1"/>
  <c r="CH5" i="1" s="1"/>
  <c r="CI5" i="1" s="1"/>
  <c r="CA11" i="1"/>
  <c r="CB11" i="1" s="1"/>
  <c r="CC11" i="1" s="1"/>
  <c r="CD11" i="1" s="1"/>
  <c r="CE11" i="1" s="1"/>
  <c r="CF11" i="1" s="1"/>
  <c r="CG11" i="1" s="1"/>
  <c r="CH11" i="1" s="1"/>
  <c r="CI11" i="1" s="1"/>
  <c r="CW514" i="1"/>
  <c r="CO450" i="1"/>
  <c r="CP450" i="1" s="1"/>
  <c r="CQ450" i="1" s="1"/>
  <c r="CR450" i="1" s="1"/>
  <c r="CS450" i="1" s="1"/>
  <c r="CT450" i="1" s="1"/>
  <c r="CU450" i="1" s="1"/>
  <c r="CV450" i="1" s="1"/>
  <c r="CW631" i="1"/>
  <c r="CO44" i="1"/>
  <c r="CP44" i="1" s="1"/>
  <c r="CQ44" i="1" s="1"/>
  <c r="CR44" i="1" s="1"/>
  <c r="CS44" i="1" s="1"/>
  <c r="CT44" i="1" s="1"/>
  <c r="CU44" i="1" s="1"/>
  <c r="CV44" i="1" s="1"/>
  <c r="CW322" i="1"/>
  <c r="CW652" i="1"/>
  <c r="CW16" i="1"/>
  <c r="CW29" i="1"/>
  <c r="CW527" i="1"/>
  <c r="CW348" i="1"/>
  <c r="CW306" i="1"/>
  <c r="CW625" i="1"/>
  <c r="CW219" i="1"/>
  <c r="CW18" i="1"/>
  <c r="CW490" i="1"/>
  <c r="CW218" i="1"/>
  <c r="CW460" i="1"/>
  <c r="CW301" i="1"/>
  <c r="CW305" i="1"/>
  <c r="CW408" i="1"/>
  <c r="CW162" i="1"/>
  <c r="CW47" i="1"/>
  <c r="CW392" i="1"/>
  <c r="CW184" i="1"/>
  <c r="CW86" i="1"/>
  <c r="CW79" i="1"/>
  <c r="CW515" i="1"/>
  <c r="CW361" i="1"/>
  <c r="CW558" i="1"/>
  <c r="CW119" i="1"/>
  <c r="CW172" i="1"/>
  <c r="CW163" i="1"/>
  <c r="CW445" i="1"/>
  <c r="CW300" i="1"/>
  <c r="CW494" i="1"/>
  <c r="CW592" i="1"/>
  <c r="CW543" i="1"/>
  <c r="CW168" i="1"/>
  <c r="CW106" i="1"/>
  <c r="CW352" i="1"/>
  <c r="CW120" i="1"/>
  <c r="CW169" i="1"/>
  <c r="CW457" i="1"/>
  <c r="CW581" i="1"/>
  <c r="CW540" i="1"/>
  <c r="CW288" i="1"/>
  <c r="CW234" i="1"/>
  <c r="CW651" i="1"/>
  <c r="CW97" i="1"/>
  <c r="CW94" i="1"/>
  <c r="CW627" i="1"/>
  <c r="CW574" i="1"/>
  <c r="CW28" i="1"/>
  <c r="CW600" i="1"/>
  <c r="CW437" i="1"/>
  <c r="CW271" i="1"/>
  <c r="CW105" i="1"/>
  <c r="CW382" i="1"/>
  <c r="CW171" i="1"/>
  <c r="CW443" i="1"/>
  <c r="CW82" i="1"/>
  <c r="BN579" i="1"/>
  <c r="CW593" i="1"/>
  <c r="CW51" i="1"/>
  <c r="CW444" i="1"/>
  <c r="CW677" i="1"/>
  <c r="CW83" i="1"/>
  <c r="CW528" i="1"/>
  <c r="BN250" i="1"/>
  <c r="BN31" i="1"/>
  <c r="CW185" i="1"/>
  <c r="CW307" i="1"/>
  <c r="CW595" i="1"/>
  <c r="CW591" i="1"/>
  <c r="CW130" i="1"/>
  <c r="CW65" i="1"/>
  <c r="CW433" i="1"/>
  <c r="CW205" i="1"/>
  <c r="CW152" i="1"/>
  <c r="CW426" i="1"/>
  <c r="BN398" i="1"/>
  <c r="CW279" i="1"/>
  <c r="BN652" i="1"/>
  <c r="CW343" i="1"/>
  <c r="CW665" i="1"/>
  <c r="CW478" i="1"/>
  <c r="CW237" i="1"/>
  <c r="BN515" i="1"/>
  <c r="CW569" i="1"/>
  <c r="CW135" i="1"/>
  <c r="CW286" i="1"/>
  <c r="CW605" i="1"/>
  <c r="CW165" i="1"/>
  <c r="BN305" i="1"/>
  <c r="CW45" i="1"/>
  <c r="CW334" i="1"/>
  <c r="CW618" i="1"/>
  <c r="CW564" i="1"/>
  <c r="CW601" i="1"/>
  <c r="CW429" i="1"/>
  <c r="CW35" i="1"/>
  <c r="CW630" i="1"/>
  <c r="CW127" i="1"/>
  <c r="CW517" i="1"/>
  <c r="CW619" i="1"/>
  <c r="CW363" i="1"/>
  <c r="CW319" i="1"/>
  <c r="CW48" i="1"/>
  <c r="CW487" i="1"/>
  <c r="CW238" i="1"/>
  <c r="CW248" i="1"/>
  <c r="CW54" i="1"/>
  <c r="CW21" i="1"/>
  <c r="BN469" i="1"/>
  <c r="CW467" i="1"/>
  <c r="CW550" i="1"/>
  <c r="CW546" i="1"/>
  <c r="CW661" i="1"/>
  <c r="CW641" i="1"/>
  <c r="CW596" i="1"/>
  <c r="CW632" i="1"/>
  <c r="CW613" i="1"/>
  <c r="CW315" i="1"/>
  <c r="CW436" i="1"/>
  <c r="CW554" i="1"/>
  <c r="CW173" i="1"/>
  <c r="CW269" i="1"/>
  <c r="CW461" i="1"/>
  <c r="CW222" i="1"/>
  <c r="CW327" i="1"/>
  <c r="CW250" i="1"/>
  <c r="CW359" i="1"/>
  <c r="CW342" i="1"/>
  <c r="CW360" i="1"/>
  <c r="CW251" i="1"/>
  <c r="CW143" i="1"/>
  <c r="CW423" i="1"/>
  <c r="CW337" i="1"/>
  <c r="CW562" i="1"/>
  <c r="CW110" i="1"/>
  <c r="BN206" i="1"/>
  <c r="BN483" i="1"/>
  <c r="CW8" i="1"/>
  <c r="CW538" i="1"/>
  <c r="CW507" i="1"/>
  <c r="CW196" i="1"/>
  <c r="CW463" i="1"/>
  <c r="CW386" i="1"/>
  <c r="CW229" i="1"/>
  <c r="CW646" i="1"/>
  <c r="CW93" i="1"/>
  <c r="BN269" i="1"/>
  <c r="CW200" i="1"/>
  <c r="CW456" i="1"/>
  <c r="CW148" i="1"/>
  <c r="CW153" i="1"/>
  <c r="CW557" i="1"/>
  <c r="CW332" i="1"/>
  <c r="CW669" i="1"/>
  <c r="CW419" i="1"/>
  <c r="CW635" i="1"/>
  <c r="CW421" i="1"/>
  <c r="CW390" i="1"/>
  <c r="CW318" i="1"/>
  <c r="CW265" i="1"/>
  <c r="CW125" i="1"/>
  <c r="CW499" i="1"/>
  <c r="CW116" i="1"/>
  <c r="CW117" i="1"/>
  <c r="BO237" i="1"/>
  <c r="CW330" i="1"/>
  <c r="CW75" i="1"/>
  <c r="CW642" i="1"/>
  <c r="BN202" i="1"/>
  <c r="CW670" i="1"/>
  <c r="CW331" i="1"/>
  <c r="BN13" i="1"/>
  <c r="CW513" i="1"/>
  <c r="CW242" i="1"/>
  <c r="CW104" i="1"/>
  <c r="CW536" i="1"/>
  <c r="CW394" i="1"/>
  <c r="CW123" i="1"/>
  <c r="CW380" i="1"/>
  <c r="CW565" i="1"/>
  <c r="CW410" i="1"/>
  <c r="CW10" i="1"/>
  <c r="CW448" i="1"/>
  <c r="CW544" i="1"/>
  <c r="CW577" i="1"/>
  <c r="CW256" i="1"/>
  <c r="CW350" i="1"/>
  <c r="CW567" i="1"/>
  <c r="CW56" i="1"/>
  <c r="CW504" i="1"/>
  <c r="CW516" i="1"/>
  <c r="CW549" i="1"/>
  <c r="CW22" i="1"/>
  <c r="BN330" i="1"/>
  <c r="CW599" i="1"/>
  <c r="CW628" i="1"/>
  <c r="CW25" i="1"/>
  <c r="BN237" i="1"/>
  <c r="BN353" i="1"/>
  <c r="CW102" i="1"/>
  <c r="CW573" i="1"/>
  <c r="CW510" i="1"/>
  <c r="CW13" i="1"/>
  <c r="BN408" i="1"/>
  <c r="CW541" i="1"/>
  <c r="BN377" i="1"/>
  <c r="BN46" i="1"/>
  <c r="BN520" i="1"/>
  <c r="CW551" i="1"/>
  <c r="CW475" i="1"/>
  <c r="CW77" i="1"/>
  <c r="BN358" i="1"/>
  <c r="BP298" i="1"/>
  <c r="BN255" i="1"/>
  <c r="BO147" i="1"/>
  <c r="BO403" i="1"/>
  <c r="BN216" i="1"/>
  <c r="BN14" i="1"/>
  <c r="BN265" i="1"/>
  <c r="BO202" i="1"/>
  <c r="BN514" i="1"/>
  <c r="CW281" i="1"/>
  <c r="BO250" i="1"/>
  <c r="BN297" i="1"/>
  <c r="CW176" i="1"/>
  <c r="BN241" i="1"/>
  <c r="CW289" i="1"/>
  <c r="CW545" i="1"/>
  <c r="BN12" i="1"/>
  <c r="CW589" i="1"/>
  <c r="CW612" i="1"/>
  <c r="CW264" i="1"/>
  <c r="CW118" i="1"/>
  <c r="CW26" i="1"/>
  <c r="CW186" i="1"/>
  <c r="BN85" i="1"/>
  <c r="CW509" i="1"/>
  <c r="CW491" i="1"/>
  <c r="BN191" i="1"/>
  <c r="CW284" i="1"/>
  <c r="CW636" i="1"/>
  <c r="BN508" i="1"/>
  <c r="BO298" i="1"/>
  <c r="BO206" i="1"/>
  <c r="BO353" i="1"/>
  <c r="BN429" i="1"/>
  <c r="CW532" i="1"/>
  <c r="BO595" i="1"/>
  <c r="CW310" i="1"/>
  <c r="CW524" i="1"/>
  <c r="BN603" i="1"/>
  <c r="BN668" i="1"/>
  <c r="CW415" i="1"/>
  <c r="CW321" i="1"/>
  <c r="BO413" i="1"/>
  <c r="BN17" i="1"/>
  <c r="BN597" i="1"/>
  <c r="BN523" i="1"/>
  <c r="BN289" i="1"/>
  <c r="CW60" i="1"/>
  <c r="BN642" i="1"/>
  <c r="BP353" i="1"/>
  <c r="BN611" i="1"/>
  <c r="BN627" i="1"/>
  <c r="BN177" i="1"/>
  <c r="BN161" i="1"/>
  <c r="CW338" i="1"/>
  <c r="CW6" i="1"/>
  <c r="BN589" i="1"/>
  <c r="BN298" i="1"/>
  <c r="BN488" i="1"/>
  <c r="CW432" i="1"/>
  <c r="CW353" i="1"/>
  <c r="BN407" i="1"/>
  <c r="BN140" i="1"/>
  <c r="BN654" i="1"/>
  <c r="CW183" i="1"/>
  <c r="CW407" i="1"/>
  <c r="CW583" i="1"/>
  <c r="CW157" i="1"/>
  <c r="CW20" i="1"/>
  <c r="CW280" i="1"/>
  <c r="CW202" i="1"/>
  <c r="CW14" i="1"/>
  <c r="CW660" i="1"/>
  <c r="CW189" i="1"/>
  <c r="CW76" i="1"/>
  <c r="CW476" i="1"/>
  <c r="CW100" i="1"/>
  <c r="BO144" i="1"/>
  <c r="BN537" i="1"/>
  <c r="CW644" i="1"/>
  <c r="BO625" i="1"/>
  <c r="CW598" i="1"/>
  <c r="BP654" i="1"/>
  <c r="CW519" i="1"/>
  <c r="CW354" i="1"/>
  <c r="CW372" i="1"/>
  <c r="CW283" i="1"/>
  <c r="CW606" i="1"/>
  <c r="BN204" i="1"/>
  <c r="BO31" i="1"/>
  <c r="CW128" i="1"/>
  <c r="CW232" i="1"/>
  <c r="CW12" i="1"/>
  <c r="BN33" i="1"/>
  <c r="BN562" i="1"/>
  <c r="CW368" i="1"/>
  <c r="CW535" i="1"/>
  <c r="CW270" i="1"/>
  <c r="CW424" i="1"/>
  <c r="CW254" i="1"/>
  <c r="CW459" i="1"/>
  <c r="BN607" i="1"/>
  <c r="CW462" i="1"/>
  <c r="CW620" i="1"/>
  <c r="BO86" i="1"/>
  <c r="CW49" i="1"/>
  <c r="BO654" i="1"/>
  <c r="BN387" i="1"/>
  <c r="BN83" i="1"/>
  <c r="BN402" i="1"/>
  <c r="BN608" i="1"/>
  <c r="BN531" i="1"/>
  <c r="BO483" i="1"/>
  <c r="CW313" i="1"/>
  <c r="BN121" i="1"/>
  <c r="BN648" i="1"/>
  <c r="BN328" i="1"/>
  <c r="CW447" i="1"/>
  <c r="CW129" i="1"/>
  <c r="BN77" i="1"/>
  <c r="BO673" i="1"/>
  <c r="CW520" i="1"/>
  <c r="CW228" i="1"/>
  <c r="BN65" i="1"/>
  <c r="CW42" i="1"/>
  <c r="CW346" i="1"/>
  <c r="CW46" i="1"/>
  <c r="CW526" i="1"/>
  <c r="CW389" i="1"/>
  <c r="BN238" i="1"/>
  <c r="CW492" i="1"/>
  <c r="BQ529" i="1"/>
  <c r="CW336" i="1"/>
  <c r="BN341" i="1"/>
  <c r="BN207" i="1"/>
  <c r="BO512" i="1"/>
  <c r="BO222" i="1"/>
  <c r="BN625" i="1"/>
  <c r="CW156" i="1"/>
  <c r="BO518" i="1"/>
  <c r="BN443" i="1"/>
  <c r="BN675" i="1"/>
  <c r="CW650" i="1"/>
  <c r="BN199" i="1"/>
  <c r="BN42" i="1"/>
  <c r="CW638" i="1"/>
  <c r="CW299" i="1"/>
  <c r="BN163" i="1"/>
  <c r="CW257" i="1"/>
  <c r="CW114" i="1"/>
  <c r="BN15" i="1"/>
  <c r="CW639" i="1"/>
  <c r="BN179" i="1"/>
  <c r="BN539" i="1"/>
  <c r="CW506" i="1"/>
  <c r="CW654" i="1"/>
  <c r="CW465" i="1"/>
  <c r="CW260" i="1"/>
  <c r="BN337" i="1"/>
  <c r="CW404" i="1"/>
  <c r="BN32" i="1"/>
  <c r="BN634" i="1"/>
  <c r="BN316" i="1"/>
  <c r="CW134" i="1"/>
  <c r="BO95" i="1"/>
  <c r="CW329" i="1"/>
  <c r="BN441" i="1"/>
  <c r="BN397" i="1"/>
  <c r="CW15" i="1"/>
  <c r="CW159" i="1"/>
  <c r="CW479" i="1"/>
  <c r="BO575" i="1"/>
  <c r="BN229" i="1"/>
  <c r="CW231" i="1"/>
  <c r="BN419" i="1"/>
  <c r="CW132" i="1"/>
  <c r="BO269" i="1"/>
  <c r="CW312" i="1"/>
  <c r="CW308" i="1"/>
  <c r="BN273" i="1"/>
  <c r="BP330" i="1"/>
  <c r="CW58" i="1"/>
  <c r="CW378" i="1"/>
  <c r="CW570" i="1"/>
  <c r="CW62" i="1"/>
  <c r="CW366" i="1"/>
  <c r="CW52" i="1"/>
  <c r="CW203" i="1"/>
  <c r="CW253" i="1"/>
  <c r="BN386" i="1"/>
  <c r="BP425" i="1"/>
  <c r="BN623" i="1"/>
  <c r="BN670" i="1"/>
  <c r="BN308" i="1"/>
  <c r="CW325" i="1"/>
  <c r="BN669" i="1"/>
  <c r="BN643" i="1"/>
  <c r="BN411" i="1"/>
  <c r="CW145" i="1"/>
  <c r="CW401" i="1"/>
  <c r="BN576" i="1"/>
  <c r="BN322" i="1"/>
  <c r="CW455" i="1"/>
  <c r="CW24" i="1"/>
  <c r="CW388" i="1"/>
  <c r="BO330" i="1"/>
  <c r="CW586" i="1"/>
  <c r="BN16" i="1"/>
  <c r="BP237" i="1"/>
  <c r="CW43" i="1"/>
  <c r="CW379" i="1"/>
  <c r="CW508" i="1"/>
  <c r="CW276" i="1"/>
  <c r="BO308" i="1"/>
  <c r="BN268" i="1"/>
  <c r="BN452" i="1"/>
  <c r="BN641" i="1"/>
  <c r="BO498" i="1"/>
  <c r="BP289" i="1"/>
  <c r="BN365" i="1"/>
  <c r="CW287" i="1"/>
  <c r="CW640" i="1"/>
  <c r="CW209" i="1"/>
  <c r="CW397" i="1"/>
  <c r="BN655" i="1"/>
  <c r="CW588" i="1"/>
  <c r="CW72" i="1"/>
  <c r="BN87" i="1"/>
  <c r="CW95" i="1"/>
  <c r="BN275" i="1"/>
  <c r="BO19" i="1"/>
  <c r="BN448" i="1"/>
  <c r="BN210" i="1"/>
  <c r="CW548" i="1"/>
  <c r="CW154" i="1"/>
  <c r="CW107" i="1"/>
  <c r="BO13" i="1"/>
  <c r="CW236" i="1"/>
  <c r="BN513" i="1"/>
  <c r="BO131" i="1"/>
  <c r="CW170" i="1"/>
  <c r="BN67" i="1"/>
  <c r="BN66" i="1"/>
  <c r="BN129" i="1"/>
  <c r="CW451" i="1"/>
  <c r="BN333" i="1"/>
  <c r="BN472" i="1"/>
  <c r="BN181" i="1"/>
  <c r="BN466" i="1"/>
  <c r="BO623" i="1"/>
  <c r="BN222" i="1"/>
  <c r="BN564" i="1"/>
  <c r="BN570" i="1"/>
  <c r="BN435" i="1"/>
  <c r="BN51" i="1"/>
  <c r="BN321" i="1"/>
  <c r="CW483" i="1"/>
  <c r="CW629" i="1"/>
  <c r="BN113" i="1"/>
  <c r="BN447" i="1"/>
  <c r="CW521" i="1"/>
  <c r="BN600" i="1"/>
  <c r="CW31" i="1"/>
  <c r="BN617" i="1"/>
  <c r="CW161" i="1"/>
  <c r="BO652" i="1"/>
  <c r="CW67" i="1"/>
  <c r="BN259" i="1"/>
  <c r="CW247" i="1"/>
  <c r="CW647" i="1"/>
  <c r="BP561" i="1"/>
  <c r="CW174" i="1"/>
  <c r="CW180" i="1"/>
  <c r="CW344" i="1"/>
  <c r="CW552" i="1"/>
  <c r="BO371" i="1"/>
  <c r="CW74" i="1"/>
  <c r="CW142" i="1"/>
  <c r="CW164" i="1"/>
  <c r="CW317" i="1"/>
  <c r="CW124" i="1"/>
  <c r="CW141" i="1"/>
  <c r="BN242" i="1"/>
  <c r="CW68" i="1"/>
  <c r="BN587" i="1"/>
  <c r="BO647" i="1"/>
  <c r="BN446" i="1"/>
  <c r="BN370" i="1"/>
  <c r="BO641" i="1"/>
  <c r="CW199" i="1"/>
  <c r="BN351" i="1"/>
  <c r="BN524" i="1"/>
  <c r="BN82" i="1"/>
  <c r="BN477" i="1"/>
  <c r="BN405" i="1"/>
  <c r="CW676" i="1"/>
  <c r="CW282" i="1"/>
  <c r="BP530" i="1"/>
  <c r="CW71" i="1"/>
  <c r="CW381" i="1"/>
  <c r="CW446" i="1"/>
  <c r="CW396" i="1"/>
  <c r="BN169" i="1"/>
  <c r="BN552" i="1"/>
  <c r="BN88" i="1"/>
  <c r="CW623" i="1"/>
  <c r="BN606" i="1"/>
  <c r="BN142" i="1"/>
  <c r="BO430" i="1"/>
  <c r="BN130" i="1"/>
  <c r="BN463" i="1"/>
  <c r="BN145" i="1"/>
  <c r="BN659" i="1"/>
  <c r="BN153" i="1"/>
  <c r="BN200" i="1"/>
  <c r="CW500" i="1"/>
  <c r="BN385" i="1"/>
  <c r="CW485" i="1"/>
  <c r="BN95" i="1"/>
  <c r="BN536" i="1"/>
  <c r="BO77" i="1"/>
  <c r="BN584" i="1"/>
  <c r="BN499" i="1"/>
  <c r="BN354" i="1"/>
  <c r="BN467" i="1"/>
  <c r="BO417" i="1"/>
  <c r="BN264" i="1"/>
  <c r="BN312" i="1"/>
  <c r="BN665" i="1"/>
  <c r="BO609" i="1"/>
  <c r="BN602" i="1"/>
  <c r="CW40" i="1"/>
  <c r="CW484" i="1"/>
  <c r="BN440" i="1"/>
  <c r="CW109" i="1"/>
  <c r="BN197" i="1"/>
  <c r="BN404" i="1"/>
  <c r="CW398" i="1"/>
  <c r="CW59" i="1"/>
  <c r="CW395" i="1"/>
  <c r="BO418" i="1"/>
  <c r="CW364" i="1"/>
  <c r="CW356" i="1"/>
  <c r="BN647" i="1"/>
  <c r="CW405" i="1"/>
  <c r="BN495" i="1"/>
  <c r="BO469" i="1"/>
  <c r="BN306" i="1"/>
  <c r="BO515" i="1"/>
  <c r="BN526" i="1"/>
  <c r="BN291" i="1"/>
  <c r="BN506" i="1"/>
  <c r="BN542" i="1"/>
  <c r="BO563" i="1"/>
  <c r="CW295" i="1"/>
  <c r="CW468" i="1"/>
  <c r="BO398" i="1"/>
  <c r="CW91" i="1"/>
  <c r="CW204" i="1"/>
  <c r="BO594" i="1"/>
  <c r="BN433" i="1"/>
  <c r="BN621" i="1"/>
  <c r="BO634" i="1"/>
  <c r="CW298" i="1"/>
  <c r="CW452" i="1"/>
  <c r="CW667" i="1"/>
  <c r="CW604" i="1"/>
  <c r="BO578" i="1"/>
  <c r="BN497" i="1"/>
  <c r="CW666" i="1"/>
  <c r="BO305" i="1"/>
  <c r="CW245" i="1"/>
  <c r="CW111" i="1"/>
  <c r="BN38" i="1"/>
  <c r="CW314" i="1"/>
  <c r="BN482" i="1"/>
  <c r="BO434" i="1"/>
  <c r="BN211" i="1"/>
  <c r="BN545" i="1"/>
  <c r="BN559" i="1"/>
  <c r="BO65" i="1"/>
  <c r="BN355" i="1"/>
  <c r="BO547" i="1"/>
  <c r="BN666" i="1"/>
  <c r="BN616" i="1"/>
  <c r="BN178" i="1"/>
  <c r="BN577" i="1"/>
  <c r="BO658" i="1"/>
  <c r="BN243" i="1"/>
  <c r="BN451" i="1"/>
  <c r="BN34" i="1"/>
  <c r="BN640" i="1"/>
  <c r="BN449" i="1"/>
  <c r="CW5" i="1"/>
  <c r="BN313" i="1"/>
  <c r="CW553" i="1"/>
  <c r="BN73" i="1"/>
  <c r="BN458" i="1"/>
  <c r="CW559" i="1"/>
  <c r="BN345" i="1"/>
  <c r="CW304" i="1"/>
  <c r="CW193" i="1"/>
  <c r="BN657" i="1"/>
  <c r="BN422" i="1"/>
  <c r="CW39" i="1"/>
  <c r="BO339" i="1"/>
  <c r="CW206" i="1"/>
  <c r="CW244" i="1"/>
  <c r="CW584" i="1"/>
  <c r="BN519" i="1"/>
  <c r="CW90" i="1"/>
  <c r="CW266" i="1"/>
  <c r="BO289" i="1"/>
  <c r="CW158" i="1"/>
  <c r="CW292" i="1"/>
  <c r="BN383" i="1"/>
  <c r="CW235" i="1"/>
  <c r="CW427" i="1"/>
  <c r="CW365" i="1"/>
  <c r="BO579" i="1"/>
  <c r="CW572" i="1"/>
  <c r="CW212" i="1"/>
  <c r="BO408" i="1"/>
  <c r="BN220" i="1"/>
  <c r="CW190" i="1"/>
  <c r="DB4" i="2"/>
  <c r="DB5" i="2"/>
  <c r="DB6" i="2"/>
  <c r="DB7" i="2"/>
  <c r="DB8" i="2"/>
  <c r="DB9" i="2"/>
  <c r="DB10" i="2"/>
  <c r="DB11" i="2"/>
  <c r="DB12" i="2"/>
  <c r="DB13" i="2"/>
  <c r="DB14" i="2"/>
  <c r="DB15" i="2"/>
  <c r="DB16" i="2"/>
  <c r="DB17" i="2"/>
  <c r="DB18" i="2"/>
  <c r="DB19" i="2"/>
  <c r="DB20" i="2"/>
  <c r="DB21" i="2"/>
  <c r="DB22" i="2"/>
  <c r="DB23" i="2"/>
  <c r="DB24" i="2"/>
  <c r="DB25" i="2"/>
  <c r="DB26" i="2"/>
  <c r="DB27" i="2"/>
  <c r="DB28" i="2"/>
  <c r="DB29" i="2"/>
  <c r="DB30" i="2"/>
  <c r="DB31" i="2"/>
  <c r="DB32" i="2"/>
  <c r="DB33" i="2"/>
  <c r="DB34" i="2"/>
  <c r="DB35" i="2"/>
  <c r="DB36" i="2"/>
  <c r="DB37" i="2"/>
  <c r="DB38" i="2"/>
  <c r="DB39" i="2"/>
  <c r="DB40" i="2"/>
  <c r="DB41" i="2"/>
  <c r="DB42" i="2"/>
  <c r="DB43" i="2"/>
  <c r="DB44" i="2"/>
  <c r="DB45" i="2"/>
  <c r="DB46" i="2"/>
  <c r="DB47" i="2"/>
  <c r="DB48" i="2"/>
  <c r="DB49" i="2"/>
  <c r="DB50" i="2"/>
  <c r="DB51" i="2"/>
  <c r="DB52" i="2"/>
  <c r="DB53" i="2"/>
  <c r="DB54" i="2"/>
  <c r="DB55" i="2"/>
  <c r="DB56" i="2"/>
  <c r="DB57" i="2"/>
  <c r="DB58" i="2"/>
  <c r="DB59" i="2"/>
  <c r="DB60" i="2"/>
  <c r="DB61" i="2"/>
  <c r="DB62" i="2"/>
  <c r="DB63" i="2"/>
  <c r="DB64" i="2"/>
  <c r="DB65" i="2"/>
  <c r="DB66" i="2"/>
  <c r="DB67" i="2"/>
  <c r="DB68" i="2"/>
  <c r="DB69" i="2"/>
  <c r="DB70" i="2"/>
  <c r="DB71" i="2"/>
  <c r="DB72" i="2"/>
  <c r="DB73" i="2"/>
  <c r="DB74" i="2"/>
  <c r="DB75" i="2"/>
  <c r="DB76" i="2"/>
  <c r="DB77" i="2"/>
  <c r="DB78" i="2"/>
  <c r="DB79" i="2"/>
  <c r="DB80" i="2"/>
  <c r="DB81" i="2"/>
  <c r="DB82" i="2"/>
  <c r="DB83" i="2"/>
  <c r="DB84" i="2"/>
  <c r="DB85" i="2"/>
  <c r="DB86" i="2"/>
  <c r="DB87" i="2"/>
  <c r="DB88" i="2"/>
  <c r="DB89" i="2"/>
  <c r="DB90" i="2"/>
  <c r="DB91" i="2"/>
  <c r="DB92" i="2"/>
  <c r="DB93" i="2"/>
  <c r="DB94" i="2"/>
  <c r="DB95" i="2"/>
  <c r="DB96" i="2"/>
  <c r="DB97" i="2"/>
  <c r="DB98" i="2"/>
  <c r="DB99" i="2"/>
  <c r="DB100" i="2"/>
  <c r="DB101" i="2"/>
  <c r="DB102" i="2"/>
  <c r="DB103" i="2"/>
  <c r="DB104" i="2"/>
  <c r="DB105" i="2"/>
  <c r="DB106" i="2"/>
  <c r="DB107" i="2"/>
  <c r="DB108" i="2"/>
  <c r="DB109" i="2"/>
  <c r="DB110" i="2"/>
  <c r="DB111" i="2"/>
  <c r="DB112" i="2"/>
  <c r="DB113" i="2"/>
  <c r="DB114" i="2"/>
  <c r="DB115" i="2"/>
  <c r="DB116" i="2"/>
  <c r="DB117" i="2"/>
  <c r="DB118" i="2"/>
  <c r="DB119" i="2"/>
  <c r="DB120" i="2"/>
  <c r="DB121" i="2"/>
  <c r="DB122" i="2"/>
  <c r="DB123" i="2"/>
  <c r="DB124" i="2"/>
  <c r="DB125" i="2"/>
  <c r="DB126" i="2"/>
  <c r="DB127" i="2"/>
  <c r="DB128" i="2"/>
  <c r="DB129" i="2"/>
  <c r="DB130" i="2"/>
  <c r="DB131" i="2"/>
  <c r="DB132" i="2"/>
  <c r="DB133" i="2"/>
  <c r="DB134" i="2"/>
  <c r="DB135" i="2"/>
  <c r="DB136" i="2"/>
  <c r="DB137" i="2"/>
  <c r="DB138" i="2"/>
  <c r="DB139" i="2"/>
  <c r="DB140" i="2"/>
  <c r="DB141" i="2"/>
  <c r="DB142" i="2"/>
  <c r="DB143" i="2"/>
  <c r="DB144" i="2"/>
  <c r="DB145" i="2"/>
  <c r="DB146" i="2"/>
  <c r="DB147" i="2"/>
  <c r="DB148" i="2"/>
  <c r="DB149" i="2"/>
  <c r="DB150" i="2"/>
  <c r="DB151" i="2"/>
  <c r="DB152" i="2"/>
  <c r="DB153" i="2"/>
  <c r="DB154" i="2"/>
  <c r="DB155" i="2"/>
  <c r="DB156" i="2"/>
  <c r="DB157" i="2"/>
  <c r="DB158" i="2"/>
  <c r="DB159" i="2"/>
  <c r="DB160" i="2"/>
  <c r="DB161" i="2"/>
  <c r="DB162" i="2"/>
  <c r="DB163" i="2"/>
  <c r="DB164" i="2"/>
  <c r="DB165" i="2"/>
  <c r="DB166" i="2"/>
  <c r="DB167" i="2"/>
  <c r="DB168" i="2"/>
  <c r="DB169" i="2"/>
  <c r="DB170" i="2"/>
  <c r="DB171" i="2"/>
  <c r="DB172" i="2"/>
  <c r="DB173" i="2"/>
  <c r="DB174" i="2"/>
  <c r="DB175" i="2"/>
  <c r="DB176" i="2"/>
  <c r="DB177" i="2"/>
  <c r="DB178" i="2"/>
  <c r="DB179" i="2"/>
  <c r="DB180" i="2"/>
  <c r="DB181" i="2"/>
  <c r="DB182" i="2"/>
  <c r="DB183" i="2"/>
  <c r="DB184" i="2"/>
  <c r="DB185" i="2"/>
  <c r="DB186" i="2"/>
  <c r="DB187" i="2"/>
  <c r="DB188" i="2"/>
  <c r="DB189" i="2"/>
  <c r="DB190" i="2"/>
  <c r="DB191" i="2"/>
  <c r="DB192" i="2"/>
  <c r="DB193" i="2"/>
  <c r="DB194" i="2"/>
  <c r="DB195" i="2"/>
  <c r="DB196" i="2"/>
  <c r="DB197" i="2"/>
  <c r="DB198" i="2"/>
  <c r="DB199" i="2"/>
  <c r="DB200" i="2"/>
  <c r="DB201" i="2"/>
  <c r="DB202" i="2"/>
  <c r="DB203" i="2"/>
  <c r="DB204" i="2"/>
  <c r="DB205" i="2"/>
  <c r="DB206" i="2"/>
  <c r="DB207" i="2"/>
  <c r="DB208" i="2"/>
  <c r="DB209" i="2"/>
  <c r="DB210" i="2"/>
  <c r="DB211" i="2"/>
  <c r="DB212" i="2"/>
  <c r="DB213" i="2"/>
  <c r="DB214" i="2"/>
  <c r="DB215" i="2"/>
  <c r="DB216" i="2"/>
  <c r="DB217" i="2"/>
  <c r="DB218" i="2"/>
  <c r="DB219" i="2"/>
  <c r="DB220" i="2"/>
  <c r="DB221" i="2"/>
  <c r="DB222" i="2"/>
  <c r="DB223" i="2"/>
  <c r="DB224" i="2"/>
  <c r="DB225" i="2"/>
  <c r="DB226" i="2"/>
  <c r="DB227" i="2"/>
  <c r="DB228" i="2"/>
  <c r="DB229" i="2"/>
  <c r="DB230" i="2"/>
  <c r="DB231" i="2"/>
  <c r="DB232" i="2"/>
  <c r="DB233" i="2"/>
  <c r="DB234" i="2"/>
  <c r="DB235" i="2"/>
  <c r="DB236" i="2"/>
  <c r="DB237" i="2"/>
  <c r="DB238" i="2"/>
  <c r="DB239" i="2"/>
  <c r="DB240" i="2"/>
  <c r="DB241" i="2"/>
  <c r="DB242" i="2"/>
  <c r="DB243" i="2"/>
  <c r="DB244" i="2"/>
  <c r="DB245" i="2"/>
  <c r="DB246" i="2"/>
  <c r="DB247" i="2"/>
  <c r="DB248" i="2"/>
  <c r="DB249" i="2"/>
  <c r="DB250" i="2"/>
  <c r="DB251" i="2"/>
  <c r="DB252" i="2"/>
  <c r="DB253" i="2"/>
  <c r="DB254" i="2"/>
  <c r="DB255" i="2"/>
  <c r="DB256" i="2"/>
  <c r="DB257" i="2"/>
  <c r="DB258" i="2"/>
  <c r="DB259" i="2"/>
  <c r="DB260" i="2"/>
  <c r="DB261" i="2"/>
  <c r="DB262" i="2"/>
  <c r="DB263" i="2"/>
  <c r="DB264" i="2"/>
  <c r="DB265" i="2"/>
  <c r="DB266" i="2"/>
  <c r="DB267" i="2"/>
  <c r="DB268" i="2"/>
  <c r="DB269" i="2"/>
  <c r="DB270" i="2"/>
  <c r="DB271" i="2"/>
  <c r="DB272" i="2"/>
  <c r="DB273" i="2"/>
  <c r="DB274" i="2"/>
  <c r="DB275" i="2"/>
  <c r="DB276" i="2"/>
  <c r="DB277" i="2"/>
  <c r="DB278" i="2"/>
  <c r="DB279" i="2"/>
  <c r="DB280" i="2"/>
  <c r="DB281" i="2"/>
  <c r="DB282" i="2"/>
  <c r="DB283" i="2"/>
  <c r="DB284" i="2"/>
  <c r="DB285" i="2"/>
  <c r="DB286" i="2"/>
  <c r="DB287" i="2"/>
  <c r="DB288" i="2"/>
  <c r="DB289" i="2"/>
  <c r="DB290" i="2"/>
  <c r="DB291" i="2"/>
  <c r="DB292" i="2"/>
  <c r="DB293" i="2"/>
  <c r="DB294" i="2"/>
  <c r="DB295" i="2"/>
  <c r="DB296" i="2"/>
  <c r="DB297" i="2"/>
  <c r="DB298" i="2"/>
  <c r="DB299" i="2"/>
  <c r="DB300" i="2"/>
  <c r="DB301" i="2"/>
  <c r="DB302" i="2"/>
  <c r="DB303" i="2"/>
  <c r="DB304" i="2"/>
  <c r="DB305" i="2"/>
  <c r="DB306" i="2"/>
  <c r="DB307" i="2"/>
  <c r="DB308" i="2"/>
  <c r="DB309" i="2"/>
  <c r="DB310" i="2"/>
  <c r="DB311" i="2"/>
  <c r="DB312" i="2"/>
  <c r="DB313" i="2"/>
  <c r="DB314" i="2"/>
  <c r="DB315" i="2"/>
  <c r="DB316" i="2"/>
  <c r="DB317" i="2"/>
  <c r="DB318" i="2"/>
  <c r="DB319" i="2"/>
  <c r="DB320" i="2"/>
  <c r="DB321" i="2"/>
  <c r="DB322" i="2"/>
  <c r="DB323" i="2"/>
  <c r="DB324" i="2"/>
  <c r="DB325" i="2"/>
  <c r="DB326" i="2"/>
  <c r="DB327" i="2"/>
  <c r="DB328" i="2"/>
  <c r="DB329" i="2"/>
  <c r="DB330" i="2"/>
  <c r="DB331" i="2"/>
  <c r="DB332" i="2"/>
  <c r="DB333" i="2"/>
  <c r="DB334" i="2"/>
  <c r="DB335" i="2"/>
  <c r="DB336" i="2"/>
  <c r="DB337" i="2"/>
  <c r="DB338" i="2"/>
  <c r="DB339" i="2"/>
  <c r="DB340" i="2"/>
  <c r="DB341" i="2"/>
  <c r="DB342" i="2"/>
  <c r="DB343" i="2"/>
  <c r="DB344" i="2"/>
  <c r="DB345" i="2"/>
  <c r="DB346" i="2"/>
  <c r="DB347" i="2"/>
  <c r="DB348" i="2"/>
  <c r="DB349" i="2"/>
  <c r="DB350" i="2"/>
  <c r="DB351" i="2"/>
  <c r="DB352" i="2"/>
  <c r="DB353" i="2"/>
  <c r="DB354" i="2"/>
  <c r="DB355" i="2"/>
  <c r="DB356" i="2"/>
  <c r="DB357" i="2"/>
  <c r="DB358" i="2"/>
  <c r="DB359" i="2"/>
  <c r="DB360" i="2"/>
  <c r="DB361" i="2"/>
  <c r="DB362" i="2"/>
  <c r="DB363" i="2"/>
  <c r="DB364" i="2"/>
  <c r="DB365" i="2"/>
  <c r="DB366" i="2"/>
  <c r="DB367" i="2"/>
  <c r="DB368" i="2"/>
  <c r="DB369" i="2"/>
  <c r="DB370" i="2"/>
  <c r="DB371" i="2"/>
  <c r="DB372" i="2"/>
  <c r="DB373" i="2"/>
  <c r="DB374" i="2"/>
  <c r="DB375" i="2"/>
  <c r="DB376" i="2"/>
  <c r="DB377" i="2"/>
  <c r="DB378" i="2"/>
  <c r="DB379" i="2"/>
  <c r="DB380" i="2"/>
  <c r="DB381" i="2"/>
  <c r="DB382" i="2"/>
  <c r="DB383" i="2"/>
  <c r="DB384" i="2"/>
  <c r="DB385" i="2"/>
  <c r="DB386" i="2"/>
  <c r="DB387" i="2"/>
  <c r="DB388" i="2"/>
  <c r="DB389" i="2"/>
  <c r="DB390" i="2"/>
  <c r="DB391" i="2"/>
  <c r="DB392" i="2"/>
  <c r="DB393" i="2"/>
  <c r="DB394" i="2"/>
  <c r="DB395" i="2"/>
  <c r="DB396" i="2"/>
  <c r="DB397" i="2"/>
  <c r="DB398" i="2"/>
  <c r="DB399" i="2"/>
  <c r="DB400" i="2"/>
  <c r="DB401" i="2"/>
  <c r="DB402" i="2"/>
  <c r="DB403" i="2"/>
  <c r="DB404" i="2"/>
  <c r="DB405" i="2"/>
  <c r="DB406" i="2"/>
  <c r="DB407" i="2"/>
  <c r="DB408" i="2"/>
  <c r="DB409" i="2"/>
  <c r="DB410" i="2"/>
  <c r="DB411" i="2"/>
  <c r="DB412" i="2"/>
  <c r="DB413" i="2"/>
  <c r="DB414" i="2"/>
  <c r="DB415" i="2"/>
  <c r="DB416" i="2"/>
  <c r="DB417" i="2"/>
  <c r="DB418" i="2"/>
  <c r="DB419" i="2"/>
  <c r="DB420" i="2"/>
  <c r="DB421" i="2"/>
  <c r="DB422" i="2"/>
  <c r="DB423" i="2"/>
  <c r="DB424" i="2"/>
  <c r="DB425" i="2"/>
  <c r="DB426" i="2"/>
  <c r="DB427" i="2"/>
  <c r="DB428" i="2"/>
  <c r="DB429" i="2"/>
  <c r="DB430" i="2"/>
  <c r="DB431" i="2"/>
  <c r="DB432" i="2"/>
  <c r="DB433" i="2"/>
  <c r="DB434" i="2"/>
  <c r="DB435" i="2"/>
  <c r="DB436" i="2"/>
  <c r="DB437" i="2"/>
  <c r="DB438" i="2"/>
  <c r="DB439" i="2"/>
  <c r="DB440" i="2"/>
  <c r="DB441" i="2"/>
  <c r="DB442" i="2"/>
  <c r="DB443" i="2"/>
  <c r="DB444" i="2"/>
  <c r="DB445" i="2"/>
  <c r="DB446" i="2"/>
  <c r="DB447" i="2"/>
  <c r="DB448" i="2"/>
  <c r="DB449" i="2"/>
  <c r="DB450" i="2"/>
  <c r="DB451" i="2"/>
  <c r="DB452" i="2"/>
  <c r="DB453" i="2"/>
  <c r="DB454" i="2"/>
  <c r="DB455" i="2"/>
  <c r="DB456" i="2"/>
  <c r="DB457" i="2"/>
  <c r="DB458" i="2"/>
  <c r="DB459" i="2"/>
  <c r="DB460" i="2"/>
  <c r="DB461" i="2"/>
  <c r="DB462" i="2"/>
  <c r="DB463" i="2"/>
  <c r="DB464" i="2"/>
  <c r="DB465" i="2"/>
  <c r="DB466" i="2"/>
  <c r="DB467" i="2"/>
  <c r="DB468" i="2"/>
  <c r="DB469" i="2"/>
  <c r="DB470" i="2"/>
  <c r="DB471" i="2"/>
  <c r="DB472" i="2"/>
  <c r="DB473" i="2"/>
  <c r="DB474" i="2"/>
  <c r="DB475" i="2"/>
  <c r="DB476" i="2"/>
  <c r="DB477" i="2"/>
  <c r="DB478" i="2"/>
  <c r="DB479" i="2"/>
  <c r="DB480" i="2"/>
  <c r="DB481" i="2"/>
  <c r="DB482" i="2"/>
  <c r="DB483" i="2"/>
  <c r="DB484" i="2"/>
  <c r="DB485" i="2"/>
  <c r="DB486" i="2"/>
  <c r="DB487" i="2"/>
  <c r="DB488" i="2"/>
  <c r="DB489" i="2"/>
  <c r="DB490" i="2"/>
  <c r="DB491" i="2"/>
  <c r="DB492" i="2"/>
  <c r="DB493" i="2"/>
  <c r="DB494" i="2"/>
  <c r="DB495" i="2"/>
  <c r="DB496" i="2"/>
  <c r="DB497" i="2"/>
  <c r="DB498" i="2"/>
  <c r="DB499" i="2"/>
  <c r="DB500" i="2"/>
  <c r="DB501" i="2"/>
  <c r="DB502" i="2"/>
  <c r="DB503" i="2"/>
  <c r="DB504" i="2"/>
  <c r="DB505" i="2"/>
  <c r="DB506" i="2"/>
  <c r="DB507" i="2"/>
  <c r="DB508" i="2"/>
  <c r="DB509" i="2"/>
  <c r="DB510" i="2"/>
  <c r="DB511" i="2"/>
  <c r="DB512" i="2"/>
  <c r="DB513" i="2"/>
  <c r="DB514" i="2"/>
  <c r="DB515" i="2"/>
  <c r="DB516" i="2"/>
  <c r="DB517" i="2"/>
  <c r="DB518" i="2"/>
  <c r="DB519" i="2"/>
  <c r="DB520" i="2"/>
  <c r="DB521" i="2"/>
  <c r="DB522" i="2"/>
  <c r="DB523" i="2"/>
  <c r="DB524" i="2"/>
  <c r="DB525" i="2"/>
  <c r="DB526" i="2"/>
  <c r="DB527" i="2"/>
  <c r="DB528" i="2"/>
  <c r="DB529" i="2"/>
  <c r="DB530" i="2"/>
  <c r="DB531" i="2"/>
  <c r="DB532" i="2"/>
  <c r="DB533" i="2"/>
  <c r="DB534" i="2"/>
  <c r="DB535" i="2"/>
  <c r="DB536" i="2"/>
  <c r="DB537" i="2"/>
  <c r="DB538" i="2"/>
  <c r="DB539" i="2"/>
  <c r="DB540" i="2"/>
  <c r="DB541" i="2"/>
  <c r="DB542" i="2"/>
  <c r="DB543" i="2"/>
  <c r="DB544" i="2"/>
  <c r="DB545" i="2"/>
  <c r="DB546" i="2"/>
  <c r="DB547" i="2"/>
  <c r="DB548" i="2"/>
  <c r="DB549" i="2"/>
  <c r="DB550" i="2"/>
  <c r="DB551" i="2"/>
  <c r="DB552" i="2"/>
  <c r="DB553" i="2"/>
  <c r="DB554" i="2"/>
  <c r="DB555" i="2"/>
  <c r="DB556" i="2"/>
  <c r="DB557" i="2"/>
  <c r="DB558" i="2"/>
  <c r="DB559" i="2"/>
  <c r="DB560" i="2"/>
  <c r="DB561" i="2"/>
  <c r="DB562" i="2"/>
  <c r="DB563" i="2"/>
  <c r="DB564" i="2"/>
  <c r="DB565" i="2"/>
  <c r="DB566" i="2"/>
  <c r="DB567" i="2"/>
  <c r="DB568" i="2"/>
  <c r="DB569" i="2"/>
  <c r="DB570" i="2"/>
  <c r="DB571" i="2"/>
  <c r="DB572" i="2"/>
  <c r="DB573" i="2"/>
  <c r="DB574" i="2"/>
  <c r="DB575" i="2"/>
  <c r="DB576" i="2"/>
  <c r="DB577" i="2"/>
  <c r="DB578" i="2"/>
  <c r="DB579" i="2"/>
  <c r="DB580" i="2"/>
  <c r="DB581" i="2"/>
  <c r="DB582" i="2"/>
  <c r="DB583" i="2"/>
  <c r="DB584" i="2"/>
  <c r="DB585" i="2"/>
  <c r="DB586" i="2"/>
  <c r="DB587" i="2"/>
  <c r="DB588" i="2"/>
  <c r="DB589" i="2"/>
  <c r="DB590" i="2"/>
  <c r="DB591" i="2"/>
  <c r="DB592" i="2"/>
  <c r="DB593" i="2"/>
  <c r="DB594" i="2"/>
  <c r="DB595" i="2"/>
  <c r="DB596" i="2"/>
  <c r="DB597" i="2"/>
  <c r="DB598" i="2"/>
  <c r="DB599" i="2"/>
  <c r="DB600" i="2"/>
  <c r="DB601" i="2"/>
  <c r="DB602" i="2"/>
  <c r="DB603" i="2"/>
  <c r="DB604" i="2"/>
  <c r="DB605" i="2"/>
  <c r="DB606" i="2"/>
  <c r="DB607" i="2"/>
  <c r="DB608" i="2"/>
  <c r="DB609" i="2"/>
  <c r="DB610" i="2"/>
  <c r="DB611" i="2"/>
  <c r="DB612" i="2"/>
  <c r="DB613" i="2"/>
  <c r="DB614" i="2"/>
  <c r="DB615" i="2"/>
  <c r="DB616" i="2"/>
  <c r="DB617" i="2"/>
  <c r="DB618" i="2"/>
  <c r="DB619" i="2"/>
  <c r="DB620" i="2"/>
  <c r="DB621" i="2"/>
  <c r="DB622" i="2"/>
  <c r="DB623" i="2"/>
  <c r="DB624" i="2"/>
  <c r="DB625" i="2"/>
  <c r="DB626" i="2"/>
  <c r="DB627" i="2"/>
  <c r="DB628" i="2"/>
  <c r="DB629" i="2"/>
  <c r="DB630" i="2"/>
  <c r="DB631" i="2"/>
  <c r="DB632" i="2"/>
  <c r="DB633" i="2"/>
  <c r="DB634" i="2"/>
  <c r="DB635" i="2"/>
  <c r="DB636" i="2"/>
  <c r="DB637" i="2"/>
  <c r="DB638" i="2"/>
  <c r="DB639" i="2"/>
  <c r="DB640" i="2"/>
  <c r="DB641" i="2"/>
  <c r="DB642" i="2"/>
  <c r="DB643" i="2"/>
  <c r="DB644" i="2"/>
  <c r="DB645" i="2"/>
  <c r="DB646" i="2"/>
  <c r="DB647" i="2"/>
  <c r="DB648" i="2"/>
  <c r="DB649" i="2"/>
  <c r="DB650" i="2"/>
  <c r="DB651" i="2"/>
  <c r="DB652" i="2"/>
  <c r="DB653" i="2"/>
  <c r="DB654" i="2"/>
  <c r="DB655" i="2"/>
  <c r="DB656" i="2"/>
  <c r="DB657" i="2"/>
  <c r="DB658" i="2"/>
  <c r="DB659" i="2"/>
  <c r="DB660" i="2"/>
  <c r="DB661" i="2"/>
  <c r="DB662" i="2"/>
  <c r="DB663" i="2"/>
  <c r="DB664" i="2"/>
  <c r="DB665" i="2"/>
  <c r="DB666" i="2"/>
  <c r="DB667" i="2"/>
  <c r="DB668" i="2"/>
  <c r="DB669" i="2"/>
  <c r="DB670" i="2"/>
  <c r="DB671" i="2"/>
  <c r="DB672" i="2"/>
  <c r="DB673" i="2"/>
  <c r="DB674" i="2"/>
  <c r="DB675" i="2"/>
  <c r="DB676" i="2"/>
  <c r="DB677" i="2"/>
  <c r="DB678" i="2"/>
  <c r="DB679" i="2"/>
  <c r="DB680" i="2"/>
  <c r="DB681" i="2"/>
  <c r="DB682" i="2"/>
  <c r="DB683" i="2"/>
  <c r="DB684" i="2"/>
  <c r="DB685" i="2"/>
  <c r="DB686" i="2"/>
  <c r="DB687" i="2"/>
  <c r="DB688" i="2"/>
  <c r="DB689" i="2"/>
  <c r="DB690" i="2"/>
  <c r="DB691" i="2"/>
  <c r="DB692" i="2"/>
  <c r="DB693" i="2"/>
  <c r="DB694" i="2"/>
  <c r="DB695" i="2"/>
  <c r="DB696" i="2"/>
  <c r="DB697" i="2"/>
  <c r="DB698" i="2"/>
  <c r="DB699" i="2"/>
  <c r="DB700" i="2"/>
  <c r="DB701" i="2"/>
  <c r="DB702" i="2"/>
  <c r="DB703" i="2"/>
  <c r="DB704" i="2"/>
  <c r="DB705" i="2"/>
  <c r="DB706" i="2"/>
  <c r="DB707" i="2"/>
  <c r="DB708" i="2"/>
  <c r="DB709" i="2"/>
  <c r="DB710" i="2"/>
  <c r="DB711" i="2"/>
  <c r="DB712" i="2"/>
  <c r="DB713" i="2"/>
  <c r="DB714" i="2"/>
  <c r="DB715" i="2"/>
  <c r="DB716" i="2"/>
  <c r="DC4" i="2"/>
  <c r="DC5" i="2"/>
  <c r="DC6" i="2"/>
  <c r="DC7" i="2"/>
  <c r="DC8" i="2"/>
  <c r="DC9" i="2"/>
  <c r="DC10" i="2"/>
  <c r="DC11" i="2"/>
  <c r="DC12" i="2"/>
  <c r="DC13" i="2"/>
  <c r="DC14" i="2"/>
  <c r="DC15" i="2"/>
  <c r="DC16" i="2"/>
  <c r="DC17" i="2"/>
  <c r="DC18" i="2"/>
  <c r="DC19" i="2"/>
  <c r="DC20" i="2"/>
  <c r="DC21" i="2"/>
  <c r="DC22" i="2"/>
  <c r="DC23" i="2"/>
  <c r="DC24" i="2"/>
  <c r="DC25" i="2"/>
  <c r="DC26" i="2"/>
  <c r="DC27" i="2"/>
  <c r="DC28" i="2"/>
  <c r="DC29" i="2"/>
  <c r="DC30" i="2"/>
  <c r="DC31" i="2"/>
  <c r="DC32" i="2"/>
  <c r="DC33" i="2"/>
  <c r="DC34" i="2"/>
  <c r="DC35" i="2"/>
  <c r="DC36" i="2"/>
  <c r="DC37" i="2"/>
  <c r="DC38" i="2"/>
  <c r="DC39" i="2"/>
  <c r="DC40" i="2"/>
  <c r="DC41" i="2"/>
  <c r="DC42" i="2"/>
  <c r="DC43" i="2"/>
  <c r="DC44" i="2"/>
  <c r="DC45" i="2"/>
  <c r="DC46" i="2"/>
  <c r="DC47" i="2"/>
  <c r="DC48" i="2"/>
  <c r="DC49" i="2"/>
  <c r="DC50" i="2"/>
  <c r="DC51" i="2"/>
  <c r="DC52" i="2"/>
  <c r="DC53" i="2"/>
  <c r="DC54" i="2"/>
  <c r="DC55" i="2"/>
  <c r="DC56" i="2"/>
  <c r="DC57" i="2"/>
  <c r="DC58" i="2"/>
  <c r="DC59" i="2"/>
  <c r="DC60" i="2"/>
  <c r="DC61" i="2"/>
  <c r="DC62" i="2"/>
  <c r="DC63" i="2"/>
  <c r="DC64" i="2"/>
  <c r="DC65" i="2"/>
  <c r="DC66" i="2"/>
  <c r="DC67" i="2"/>
  <c r="DC68" i="2"/>
  <c r="DC69" i="2"/>
  <c r="DC70" i="2"/>
  <c r="DC71" i="2"/>
  <c r="DC72" i="2"/>
  <c r="DC73" i="2"/>
  <c r="DC74" i="2"/>
  <c r="DC75" i="2"/>
  <c r="DC76" i="2"/>
  <c r="DC77" i="2"/>
  <c r="DC78" i="2"/>
  <c r="DC79" i="2"/>
  <c r="DC80" i="2"/>
  <c r="DC81" i="2"/>
  <c r="DC82" i="2"/>
  <c r="DC83" i="2"/>
  <c r="DC84" i="2"/>
  <c r="DC85" i="2"/>
  <c r="DC86" i="2"/>
  <c r="DC87" i="2"/>
  <c r="DC88" i="2"/>
  <c r="DC89" i="2"/>
  <c r="DC90" i="2"/>
  <c r="DC91" i="2"/>
  <c r="DC92" i="2"/>
  <c r="DC93" i="2"/>
  <c r="DC94" i="2"/>
  <c r="DC95" i="2"/>
  <c r="DC96" i="2"/>
  <c r="DC97" i="2"/>
  <c r="DC98" i="2"/>
  <c r="DC99" i="2"/>
  <c r="DC100" i="2"/>
  <c r="DC101" i="2"/>
  <c r="DC102" i="2"/>
  <c r="DC103" i="2"/>
  <c r="DC104" i="2"/>
  <c r="DC105" i="2"/>
  <c r="DC106" i="2"/>
  <c r="DC107" i="2"/>
  <c r="DC108" i="2"/>
  <c r="DC109" i="2"/>
  <c r="DC110" i="2"/>
  <c r="DC111" i="2"/>
  <c r="DC112" i="2"/>
  <c r="DC113" i="2"/>
  <c r="DC114" i="2"/>
  <c r="DC115" i="2"/>
  <c r="DC116" i="2"/>
  <c r="DC117" i="2"/>
  <c r="DC118" i="2"/>
  <c r="DC119" i="2"/>
  <c r="DC120" i="2"/>
  <c r="DC121" i="2"/>
  <c r="DC122" i="2"/>
  <c r="DC123" i="2"/>
  <c r="DC124" i="2"/>
  <c r="DC125" i="2"/>
  <c r="DC126" i="2"/>
  <c r="DC127" i="2"/>
  <c r="DC128" i="2"/>
  <c r="DC129" i="2"/>
  <c r="DC130" i="2"/>
  <c r="DC131" i="2"/>
  <c r="DC132" i="2"/>
  <c r="DC133" i="2"/>
  <c r="DC134" i="2"/>
  <c r="DC135" i="2"/>
  <c r="DC136" i="2"/>
  <c r="DC137" i="2"/>
  <c r="DC138" i="2"/>
  <c r="DC139" i="2"/>
  <c r="DC140" i="2"/>
  <c r="DC141" i="2"/>
  <c r="DC142" i="2"/>
  <c r="DC143" i="2"/>
  <c r="DC144" i="2"/>
  <c r="DC145" i="2"/>
  <c r="DC146" i="2"/>
  <c r="DC147" i="2"/>
  <c r="DC148" i="2"/>
  <c r="DC149" i="2"/>
  <c r="DC150" i="2"/>
  <c r="DC151" i="2"/>
  <c r="DC152" i="2"/>
  <c r="DC153" i="2"/>
  <c r="DC154" i="2"/>
  <c r="DC155" i="2"/>
  <c r="DC156" i="2"/>
  <c r="DC157" i="2"/>
  <c r="DC158" i="2"/>
  <c r="DC159" i="2"/>
  <c r="DC160" i="2"/>
  <c r="DC161" i="2"/>
  <c r="DC162" i="2"/>
  <c r="DC163" i="2"/>
  <c r="DC164" i="2"/>
  <c r="DC165" i="2"/>
  <c r="DC166" i="2"/>
  <c r="DC167" i="2"/>
  <c r="DC168" i="2"/>
  <c r="DC169" i="2"/>
  <c r="DC170" i="2"/>
  <c r="DC171" i="2"/>
  <c r="DC172" i="2"/>
  <c r="DC173" i="2"/>
  <c r="DC174" i="2"/>
  <c r="DC175" i="2"/>
  <c r="DC176" i="2"/>
  <c r="DC177" i="2"/>
  <c r="DC178" i="2"/>
  <c r="DC179" i="2"/>
  <c r="DC180" i="2"/>
  <c r="DC181" i="2"/>
  <c r="DC182" i="2"/>
  <c r="DC183" i="2"/>
  <c r="DC184" i="2"/>
  <c r="DC185" i="2"/>
  <c r="DC186" i="2"/>
  <c r="DC187" i="2"/>
  <c r="DC188" i="2"/>
  <c r="DC189" i="2"/>
  <c r="DC190" i="2"/>
  <c r="DC191" i="2"/>
  <c r="DC192" i="2"/>
  <c r="DC193" i="2"/>
  <c r="DC194" i="2"/>
  <c r="DC195" i="2"/>
  <c r="DC196" i="2"/>
  <c r="DC197" i="2"/>
  <c r="DC198" i="2"/>
  <c r="DC199" i="2"/>
  <c r="DC200" i="2"/>
  <c r="DC201" i="2"/>
  <c r="DC202" i="2"/>
  <c r="DC203" i="2"/>
  <c r="DC204" i="2"/>
  <c r="DC205" i="2"/>
  <c r="DC206" i="2"/>
  <c r="DC207" i="2"/>
  <c r="DC208" i="2"/>
  <c r="DC209" i="2"/>
  <c r="DC210" i="2"/>
  <c r="DC211" i="2"/>
  <c r="DC212" i="2"/>
  <c r="DC213" i="2"/>
  <c r="DC214" i="2"/>
  <c r="DC215" i="2"/>
  <c r="DC216" i="2"/>
  <c r="DC217" i="2"/>
  <c r="DC218" i="2"/>
  <c r="DC219" i="2"/>
  <c r="DC220" i="2"/>
  <c r="DC221" i="2"/>
  <c r="DC222" i="2"/>
  <c r="DC223" i="2"/>
  <c r="DC224" i="2"/>
  <c r="DC225" i="2"/>
  <c r="DC226" i="2"/>
  <c r="DC227" i="2"/>
  <c r="DC228" i="2"/>
  <c r="DC229" i="2"/>
  <c r="DC230" i="2"/>
  <c r="DC231" i="2"/>
  <c r="DC232" i="2"/>
  <c r="DC233" i="2"/>
  <c r="DC234" i="2"/>
  <c r="DC235" i="2"/>
  <c r="DC236" i="2"/>
  <c r="DC237" i="2"/>
  <c r="DC238" i="2"/>
  <c r="DC239" i="2"/>
  <c r="DC240" i="2"/>
  <c r="DC241" i="2"/>
  <c r="DC242" i="2"/>
  <c r="DC243" i="2"/>
  <c r="DC244" i="2"/>
  <c r="DC245" i="2"/>
  <c r="DC246" i="2"/>
  <c r="DC247" i="2"/>
  <c r="DC248" i="2"/>
  <c r="DC249" i="2"/>
  <c r="DC250" i="2"/>
  <c r="DC251" i="2"/>
  <c r="DC252" i="2"/>
  <c r="DC253" i="2"/>
  <c r="DC254" i="2"/>
  <c r="DC255" i="2"/>
  <c r="DC256" i="2"/>
  <c r="DC257" i="2"/>
  <c r="DC258" i="2"/>
  <c r="DC259" i="2"/>
  <c r="DC260" i="2"/>
  <c r="DC261" i="2"/>
  <c r="DC262" i="2"/>
  <c r="DC263" i="2"/>
  <c r="DC264" i="2"/>
  <c r="DC265" i="2"/>
  <c r="DC266" i="2"/>
  <c r="DC267" i="2"/>
  <c r="DC268" i="2"/>
  <c r="DC269" i="2"/>
  <c r="DC270" i="2"/>
  <c r="DC271" i="2"/>
  <c r="DC272" i="2"/>
  <c r="DC273" i="2"/>
  <c r="DC274" i="2"/>
  <c r="DC275" i="2"/>
  <c r="DC276" i="2"/>
  <c r="DC277" i="2"/>
  <c r="DC278" i="2"/>
  <c r="DC279" i="2"/>
  <c r="DC280" i="2"/>
  <c r="DC281" i="2"/>
  <c r="DC282" i="2"/>
  <c r="DC283" i="2"/>
  <c r="DC284" i="2"/>
  <c r="DC285" i="2"/>
  <c r="DC286" i="2"/>
  <c r="DC287" i="2"/>
  <c r="DC288" i="2"/>
  <c r="DC289" i="2"/>
  <c r="DC290" i="2"/>
  <c r="DC291" i="2"/>
  <c r="DC292" i="2"/>
  <c r="DC293" i="2"/>
  <c r="DC294" i="2"/>
  <c r="DC295" i="2"/>
  <c r="DC296" i="2"/>
  <c r="DC297" i="2"/>
  <c r="DC298" i="2"/>
  <c r="DC299" i="2"/>
  <c r="DC300" i="2"/>
  <c r="DC301" i="2"/>
  <c r="DC302" i="2"/>
  <c r="DC303" i="2"/>
  <c r="DC304" i="2"/>
  <c r="DC305" i="2"/>
  <c r="DC306" i="2"/>
  <c r="DC307" i="2"/>
  <c r="DC308" i="2"/>
  <c r="DC309" i="2"/>
  <c r="DC310" i="2"/>
  <c r="DC311" i="2"/>
  <c r="DC312" i="2"/>
  <c r="DC313" i="2"/>
  <c r="DC314" i="2"/>
  <c r="DC315" i="2"/>
  <c r="DC316" i="2"/>
  <c r="DC317" i="2"/>
  <c r="DC318" i="2"/>
  <c r="DC319" i="2"/>
  <c r="DC320" i="2"/>
  <c r="DC321" i="2"/>
  <c r="DC322" i="2"/>
  <c r="DC323" i="2"/>
  <c r="DC324" i="2"/>
  <c r="DC325" i="2"/>
  <c r="DC326" i="2"/>
  <c r="DC327" i="2"/>
  <c r="DC328" i="2"/>
  <c r="DC329" i="2"/>
  <c r="DC330" i="2"/>
  <c r="DC331" i="2"/>
  <c r="DC332" i="2"/>
  <c r="DC333" i="2"/>
  <c r="DC334" i="2"/>
  <c r="DC335" i="2"/>
  <c r="DC336" i="2"/>
  <c r="DC337" i="2"/>
  <c r="DC338" i="2"/>
  <c r="DC339" i="2"/>
  <c r="DC340" i="2"/>
  <c r="DC341" i="2"/>
  <c r="DC342" i="2"/>
  <c r="DC343" i="2"/>
  <c r="DC344" i="2"/>
  <c r="DC345" i="2"/>
  <c r="DC346" i="2"/>
  <c r="DC347" i="2"/>
  <c r="DC348" i="2"/>
  <c r="DC349" i="2"/>
  <c r="DC350" i="2"/>
  <c r="DC351" i="2"/>
  <c r="DC352" i="2"/>
  <c r="DC353" i="2"/>
  <c r="DC354" i="2"/>
  <c r="DC355" i="2"/>
  <c r="DC356" i="2"/>
  <c r="DC357" i="2"/>
  <c r="DC358" i="2"/>
  <c r="DC359" i="2"/>
  <c r="DC360" i="2"/>
  <c r="DC361" i="2"/>
  <c r="DC362" i="2"/>
  <c r="DC363" i="2"/>
  <c r="DC364" i="2"/>
  <c r="DC365" i="2"/>
  <c r="DC366" i="2"/>
  <c r="DC367" i="2"/>
  <c r="DC368" i="2"/>
  <c r="DC369" i="2"/>
  <c r="DC370" i="2"/>
  <c r="DC371" i="2"/>
  <c r="DC372" i="2"/>
  <c r="DC373" i="2"/>
  <c r="DC374" i="2"/>
  <c r="DC375" i="2"/>
  <c r="DC376" i="2"/>
  <c r="DC377" i="2"/>
  <c r="DC378" i="2"/>
  <c r="DC379" i="2"/>
  <c r="DC380" i="2"/>
  <c r="DC381" i="2"/>
  <c r="DC382" i="2"/>
  <c r="DC383" i="2"/>
  <c r="DC384" i="2"/>
  <c r="DC385" i="2"/>
  <c r="DC386" i="2"/>
  <c r="DC387" i="2"/>
  <c r="DC388" i="2"/>
  <c r="DC389" i="2"/>
  <c r="DC390" i="2"/>
  <c r="DC391" i="2"/>
  <c r="DC392" i="2"/>
  <c r="DC393" i="2"/>
  <c r="DC394" i="2"/>
  <c r="DC395" i="2"/>
  <c r="DC396" i="2"/>
  <c r="DC397" i="2"/>
  <c r="DC398" i="2"/>
  <c r="DC399" i="2"/>
  <c r="DC400" i="2"/>
  <c r="DC401" i="2"/>
  <c r="DC402" i="2"/>
  <c r="DC403" i="2"/>
  <c r="DC404" i="2"/>
  <c r="DC405" i="2"/>
  <c r="DC406" i="2"/>
  <c r="DC407" i="2"/>
  <c r="DC408" i="2"/>
  <c r="DC409" i="2"/>
  <c r="DC410" i="2"/>
  <c r="DC411" i="2"/>
  <c r="DC412" i="2"/>
  <c r="DC413" i="2"/>
  <c r="DC414" i="2"/>
  <c r="DC415" i="2"/>
  <c r="DC416" i="2"/>
  <c r="DC417" i="2"/>
  <c r="DC418" i="2"/>
  <c r="DC419" i="2"/>
  <c r="DC420" i="2"/>
  <c r="DC421" i="2"/>
  <c r="DC422" i="2"/>
  <c r="DC423" i="2"/>
  <c r="DC424" i="2"/>
  <c r="DC425" i="2"/>
  <c r="DC426" i="2"/>
  <c r="DC427" i="2"/>
  <c r="DC428" i="2"/>
  <c r="DC429" i="2"/>
  <c r="DC430" i="2"/>
  <c r="DC431" i="2"/>
  <c r="DC432" i="2"/>
  <c r="DC433" i="2"/>
  <c r="DC434" i="2"/>
  <c r="DC435" i="2"/>
  <c r="DC436" i="2"/>
  <c r="DC437" i="2"/>
  <c r="DC438" i="2"/>
  <c r="DC439" i="2"/>
  <c r="DC440" i="2"/>
  <c r="DC441" i="2"/>
  <c r="DC442" i="2"/>
  <c r="DC443" i="2"/>
  <c r="DC444" i="2"/>
  <c r="DC445" i="2"/>
  <c r="DC446" i="2"/>
  <c r="DC447" i="2"/>
  <c r="DC448" i="2"/>
  <c r="DC449" i="2"/>
  <c r="DC450" i="2"/>
  <c r="DC451" i="2"/>
  <c r="DC452" i="2"/>
  <c r="DC453" i="2"/>
  <c r="DC454" i="2"/>
  <c r="DC455" i="2"/>
  <c r="DC456" i="2"/>
  <c r="DC457" i="2"/>
  <c r="DC458" i="2"/>
  <c r="DC459" i="2"/>
  <c r="DC460" i="2"/>
  <c r="DC461" i="2"/>
  <c r="DC462" i="2"/>
  <c r="DC463" i="2"/>
  <c r="DC464" i="2"/>
  <c r="DC465" i="2"/>
  <c r="DC466" i="2"/>
  <c r="DC467" i="2"/>
  <c r="DC468" i="2"/>
  <c r="DC469" i="2"/>
  <c r="DC470" i="2"/>
  <c r="DC471" i="2"/>
  <c r="DC472" i="2"/>
  <c r="DC473" i="2"/>
  <c r="DC474" i="2"/>
  <c r="DC475" i="2"/>
  <c r="DC476" i="2"/>
  <c r="DC477" i="2"/>
  <c r="DC478" i="2"/>
  <c r="DC479" i="2"/>
  <c r="DC480" i="2"/>
  <c r="DC481" i="2"/>
  <c r="DC482" i="2"/>
  <c r="DC483" i="2"/>
  <c r="DC484" i="2"/>
  <c r="DC485" i="2"/>
  <c r="DC486" i="2"/>
  <c r="DC487" i="2"/>
  <c r="DC488" i="2"/>
  <c r="DC489" i="2"/>
  <c r="DC490" i="2"/>
  <c r="DC491" i="2"/>
  <c r="DC492" i="2"/>
  <c r="DC493" i="2"/>
  <c r="DC494" i="2"/>
  <c r="DC495" i="2"/>
  <c r="DC496" i="2"/>
  <c r="DC497" i="2"/>
  <c r="DC498" i="2"/>
  <c r="DC499" i="2"/>
  <c r="DC500" i="2"/>
  <c r="DC501" i="2"/>
  <c r="DC502" i="2"/>
  <c r="DC503" i="2"/>
  <c r="DC504" i="2"/>
  <c r="DC505" i="2"/>
  <c r="DC506" i="2"/>
  <c r="DC507" i="2"/>
  <c r="DC508" i="2"/>
  <c r="DC509" i="2"/>
  <c r="DC510" i="2"/>
  <c r="DC511" i="2"/>
  <c r="DC512" i="2"/>
  <c r="DC513" i="2"/>
  <c r="DC514" i="2"/>
  <c r="DC515" i="2"/>
  <c r="DC516" i="2"/>
  <c r="DC517" i="2"/>
  <c r="DC518" i="2"/>
  <c r="DC519" i="2"/>
  <c r="DC520" i="2"/>
  <c r="DC521" i="2"/>
  <c r="DC522" i="2"/>
  <c r="DC523" i="2"/>
  <c r="DC524" i="2"/>
  <c r="DC525" i="2"/>
  <c r="DC526" i="2"/>
  <c r="DC527" i="2"/>
  <c r="DC528" i="2"/>
  <c r="DC529" i="2"/>
  <c r="DC530" i="2"/>
  <c r="DC531" i="2"/>
  <c r="DC532" i="2"/>
  <c r="DC533" i="2"/>
  <c r="DC534" i="2"/>
  <c r="DC535" i="2"/>
  <c r="DC536" i="2"/>
  <c r="DC537" i="2"/>
  <c r="DC538" i="2"/>
  <c r="DC539" i="2"/>
  <c r="DC540" i="2"/>
  <c r="DC541" i="2"/>
  <c r="DC542" i="2"/>
  <c r="DC543" i="2"/>
  <c r="DC544" i="2"/>
  <c r="DC545" i="2"/>
  <c r="DC546" i="2"/>
  <c r="DC547" i="2"/>
  <c r="DC548" i="2"/>
  <c r="DC549" i="2"/>
  <c r="DC550" i="2"/>
  <c r="DC551" i="2"/>
  <c r="DC552" i="2"/>
  <c r="DC553" i="2"/>
  <c r="DC554" i="2"/>
  <c r="DC555" i="2"/>
  <c r="DC556" i="2"/>
  <c r="DC557" i="2"/>
  <c r="DC558" i="2"/>
  <c r="DC559" i="2"/>
  <c r="DC560" i="2"/>
  <c r="DC561" i="2"/>
  <c r="DC562" i="2"/>
  <c r="DC563" i="2"/>
  <c r="DC564" i="2"/>
  <c r="DC565" i="2"/>
  <c r="DC566" i="2"/>
  <c r="DC567" i="2"/>
  <c r="DC568" i="2"/>
  <c r="DC569" i="2"/>
  <c r="DC570" i="2"/>
  <c r="DC571" i="2"/>
  <c r="DC572" i="2"/>
  <c r="DC573" i="2"/>
  <c r="DC574" i="2"/>
  <c r="DC575" i="2"/>
  <c r="DC576" i="2"/>
  <c r="DC577" i="2"/>
  <c r="DC578" i="2"/>
  <c r="DC579" i="2"/>
  <c r="DC580" i="2"/>
  <c r="DC581" i="2"/>
  <c r="DC582" i="2"/>
  <c r="DC583" i="2"/>
  <c r="DC584" i="2"/>
  <c r="DC585" i="2"/>
  <c r="DC586" i="2"/>
  <c r="DC587" i="2"/>
  <c r="DC588" i="2"/>
  <c r="DC589" i="2"/>
  <c r="DC590" i="2"/>
  <c r="DC591" i="2"/>
  <c r="DC592" i="2"/>
  <c r="DC593" i="2"/>
  <c r="DC594" i="2"/>
  <c r="DC595" i="2"/>
  <c r="DC596" i="2"/>
  <c r="DC597" i="2"/>
  <c r="DC598" i="2"/>
  <c r="DC599" i="2"/>
  <c r="DC600" i="2"/>
  <c r="DC601" i="2"/>
  <c r="DC602" i="2"/>
  <c r="DC603" i="2"/>
  <c r="DC604" i="2"/>
  <c r="DC605" i="2"/>
  <c r="DC606" i="2"/>
  <c r="DC607" i="2"/>
  <c r="DC608" i="2"/>
  <c r="DC609" i="2"/>
  <c r="DC610" i="2"/>
  <c r="DC611" i="2"/>
  <c r="DC612" i="2"/>
  <c r="DC613" i="2"/>
  <c r="DC614" i="2"/>
  <c r="DC615" i="2"/>
  <c r="DC616" i="2"/>
  <c r="DC617" i="2"/>
  <c r="DC618" i="2"/>
  <c r="DC619" i="2"/>
  <c r="DC620" i="2"/>
  <c r="DC621" i="2"/>
  <c r="DC622" i="2"/>
  <c r="DC623" i="2"/>
  <c r="DC624" i="2"/>
  <c r="DC625" i="2"/>
  <c r="DC626" i="2"/>
  <c r="DC627" i="2"/>
  <c r="DC628" i="2"/>
  <c r="DC629" i="2"/>
  <c r="DC630" i="2"/>
  <c r="DC631" i="2"/>
  <c r="DC632" i="2"/>
  <c r="DC633" i="2"/>
  <c r="DC634" i="2"/>
  <c r="DC635" i="2"/>
  <c r="DC636" i="2"/>
  <c r="DC637" i="2"/>
  <c r="DC638" i="2"/>
  <c r="DC639" i="2"/>
  <c r="DC640" i="2"/>
  <c r="DC641" i="2"/>
  <c r="DC642" i="2"/>
  <c r="DC643" i="2"/>
  <c r="DC644" i="2"/>
  <c r="DC645" i="2"/>
  <c r="DC646" i="2"/>
  <c r="DC647" i="2"/>
  <c r="DC648" i="2"/>
  <c r="DC649" i="2"/>
  <c r="DC650" i="2"/>
  <c r="DC651" i="2"/>
  <c r="DC652" i="2"/>
  <c r="DC653" i="2"/>
  <c r="DC654" i="2"/>
  <c r="DC655" i="2"/>
  <c r="DC656" i="2"/>
  <c r="DC657" i="2"/>
  <c r="DC658" i="2"/>
  <c r="DC659" i="2"/>
  <c r="DC660" i="2"/>
  <c r="DC661" i="2"/>
  <c r="DC662" i="2"/>
  <c r="DC663" i="2"/>
  <c r="DC664" i="2"/>
  <c r="DC665" i="2"/>
  <c r="DC666" i="2"/>
  <c r="DC667" i="2"/>
  <c r="DC668" i="2"/>
  <c r="DC669" i="2"/>
  <c r="DC670" i="2"/>
  <c r="DC671" i="2"/>
  <c r="DC672" i="2"/>
  <c r="DC673" i="2"/>
  <c r="DC674" i="2"/>
  <c r="DC675" i="2"/>
  <c r="DC676" i="2"/>
  <c r="DC677" i="2"/>
  <c r="DC678" i="2"/>
  <c r="DC679" i="2"/>
  <c r="DC680" i="2"/>
  <c r="DC681" i="2"/>
  <c r="DC682" i="2"/>
  <c r="DC683" i="2"/>
  <c r="DC684" i="2"/>
  <c r="DC685" i="2"/>
  <c r="DC686" i="2"/>
  <c r="DC687" i="2"/>
  <c r="DC688" i="2"/>
  <c r="DC689" i="2"/>
  <c r="DC690" i="2"/>
  <c r="DC691" i="2"/>
  <c r="DC692" i="2"/>
  <c r="DC693" i="2"/>
  <c r="DC694" i="2"/>
  <c r="DC695" i="2"/>
  <c r="DC696" i="2"/>
  <c r="DC697" i="2"/>
  <c r="DC698" i="2"/>
  <c r="DC699" i="2"/>
  <c r="DC700" i="2"/>
  <c r="DC701" i="2"/>
  <c r="DC702" i="2"/>
  <c r="DC703" i="2"/>
  <c r="DC704" i="2"/>
  <c r="DC705" i="2"/>
  <c r="DC706" i="2"/>
  <c r="DC707" i="2"/>
  <c r="DC708" i="2"/>
  <c r="DC709" i="2"/>
  <c r="DC710" i="2"/>
  <c r="DC711" i="2"/>
  <c r="DC712" i="2"/>
  <c r="DC713" i="2"/>
  <c r="DC714" i="2"/>
  <c r="DC715" i="2"/>
  <c r="DC716" i="2"/>
  <c r="DD4" i="2"/>
  <c r="DD5" i="2"/>
  <c r="DD6" i="2"/>
  <c r="DD7" i="2"/>
  <c r="DD8" i="2"/>
  <c r="DD9" i="2"/>
  <c r="DD10" i="2"/>
  <c r="DD11" i="2"/>
  <c r="DD12" i="2"/>
  <c r="DD13" i="2"/>
  <c r="DD14" i="2"/>
  <c r="DD15" i="2"/>
  <c r="DD16" i="2"/>
  <c r="DD17" i="2"/>
  <c r="DD18" i="2"/>
  <c r="DD19" i="2"/>
  <c r="DD20" i="2"/>
  <c r="DD21" i="2"/>
  <c r="DD22" i="2"/>
  <c r="DD23" i="2"/>
  <c r="DD24" i="2"/>
  <c r="DD25" i="2"/>
  <c r="DD26" i="2"/>
  <c r="DD27" i="2"/>
  <c r="DD28" i="2"/>
  <c r="DD29" i="2"/>
  <c r="DD30" i="2"/>
  <c r="DD31" i="2"/>
  <c r="DD32" i="2"/>
  <c r="DD33" i="2"/>
  <c r="DD34" i="2"/>
  <c r="DD35" i="2"/>
  <c r="DD36" i="2"/>
  <c r="DD37" i="2"/>
  <c r="DD38" i="2"/>
  <c r="DD39" i="2"/>
  <c r="DD40" i="2"/>
  <c r="DD41" i="2"/>
  <c r="DD42" i="2"/>
  <c r="DD43" i="2"/>
  <c r="DD44" i="2"/>
  <c r="DD45" i="2"/>
  <c r="DD46" i="2"/>
  <c r="DD47" i="2"/>
  <c r="DD48" i="2"/>
  <c r="DD49" i="2"/>
  <c r="DD50" i="2"/>
  <c r="DD51" i="2"/>
  <c r="DD52" i="2"/>
  <c r="DD53" i="2"/>
  <c r="DD54" i="2"/>
  <c r="DD55" i="2"/>
  <c r="DD56" i="2"/>
  <c r="DD57" i="2"/>
  <c r="DD58" i="2"/>
  <c r="DD59" i="2"/>
  <c r="DD60" i="2"/>
  <c r="DD61" i="2"/>
  <c r="DD62" i="2"/>
  <c r="DD63" i="2"/>
  <c r="DD64" i="2"/>
  <c r="DD65" i="2"/>
  <c r="DD66" i="2"/>
  <c r="DD67" i="2"/>
  <c r="DD68" i="2"/>
  <c r="DD69" i="2"/>
  <c r="DD70" i="2"/>
  <c r="DD71" i="2"/>
  <c r="DD72" i="2"/>
  <c r="DD73" i="2"/>
  <c r="DD74" i="2"/>
  <c r="DD75" i="2"/>
  <c r="DD76" i="2"/>
  <c r="DD77" i="2"/>
  <c r="DD78" i="2"/>
  <c r="DD79" i="2"/>
  <c r="DD80" i="2"/>
  <c r="DD81" i="2"/>
  <c r="DD82" i="2"/>
  <c r="DD83" i="2"/>
  <c r="DD84" i="2"/>
  <c r="DD85" i="2"/>
  <c r="DD86" i="2"/>
  <c r="DD87" i="2"/>
  <c r="DD88" i="2"/>
  <c r="DD89" i="2"/>
  <c r="DD90" i="2"/>
  <c r="DD91" i="2"/>
  <c r="DD92" i="2"/>
  <c r="DD93" i="2"/>
  <c r="DD94" i="2"/>
  <c r="DD95" i="2"/>
  <c r="DD96" i="2"/>
  <c r="DD97" i="2"/>
  <c r="DD98" i="2"/>
  <c r="DD99" i="2"/>
  <c r="DD100" i="2"/>
  <c r="DD101" i="2"/>
  <c r="DD102" i="2"/>
  <c r="DD103" i="2"/>
  <c r="DD104" i="2"/>
  <c r="DD105" i="2"/>
  <c r="DD106" i="2"/>
  <c r="DD107" i="2"/>
  <c r="DD108" i="2"/>
  <c r="DD109" i="2"/>
  <c r="DD110" i="2"/>
  <c r="DD111" i="2"/>
  <c r="DD112" i="2"/>
  <c r="DD113" i="2"/>
  <c r="DD114" i="2"/>
  <c r="DD115" i="2"/>
  <c r="DD116" i="2"/>
  <c r="DD117" i="2"/>
  <c r="DD118" i="2"/>
  <c r="DD119" i="2"/>
  <c r="DD120" i="2"/>
  <c r="DD121" i="2"/>
  <c r="DD122" i="2"/>
  <c r="DD123" i="2"/>
  <c r="DD124" i="2"/>
  <c r="DD125" i="2"/>
  <c r="DD126" i="2"/>
  <c r="DD127" i="2"/>
  <c r="DD128" i="2"/>
  <c r="DD129" i="2"/>
  <c r="DD130" i="2"/>
  <c r="DD131" i="2"/>
  <c r="DD132" i="2"/>
  <c r="DD133" i="2"/>
  <c r="DD134" i="2"/>
  <c r="DD135" i="2"/>
  <c r="DD136" i="2"/>
  <c r="DD137" i="2"/>
  <c r="DD138" i="2"/>
  <c r="DD139" i="2"/>
  <c r="DD140" i="2"/>
  <c r="DD141" i="2"/>
  <c r="DD142" i="2"/>
  <c r="DD143" i="2"/>
  <c r="DD144" i="2"/>
  <c r="DD145" i="2"/>
  <c r="DD146" i="2"/>
  <c r="DD147" i="2"/>
  <c r="DD148" i="2"/>
  <c r="DD149" i="2"/>
  <c r="DD150" i="2"/>
  <c r="DD151" i="2"/>
  <c r="DD152" i="2"/>
  <c r="DD153" i="2"/>
  <c r="DD154" i="2"/>
  <c r="DD155" i="2"/>
  <c r="DD156" i="2"/>
  <c r="DD157" i="2"/>
  <c r="DD158" i="2"/>
  <c r="DD159" i="2"/>
  <c r="DD160" i="2"/>
  <c r="DD161" i="2"/>
  <c r="DD162" i="2"/>
  <c r="DD163" i="2"/>
  <c r="DD164" i="2"/>
  <c r="DD165" i="2"/>
  <c r="DD166" i="2"/>
  <c r="DD167" i="2"/>
  <c r="DD168" i="2"/>
  <c r="DD169" i="2"/>
  <c r="DD170" i="2"/>
  <c r="DD171" i="2"/>
  <c r="DD172" i="2"/>
  <c r="DD173" i="2"/>
  <c r="DD174" i="2"/>
  <c r="DD175" i="2"/>
  <c r="DD176" i="2"/>
  <c r="DD177" i="2"/>
  <c r="DD178" i="2"/>
  <c r="DD179" i="2"/>
  <c r="DD180" i="2"/>
  <c r="DD181" i="2"/>
  <c r="DD182" i="2"/>
  <c r="DD183" i="2"/>
  <c r="DD184" i="2"/>
  <c r="DD185" i="2"/>
  <c r="DD186" i="2"/>
  <c r="DD187" i="2"/>
  <c r="DD188" i="2"/>
  <c r="DD189" i="2"/>
  <c r="DD190" i="2"/>
  <c r="DD191" i="2"/>
  <c r="DD192" i="2"/>
  <c r="DD193" i="2"/>
  <c r="DD194" i="2"/>
  <c r="DD195" i="2"/>
  <c r="DD196" i="2"/>
  <c r="DD197" i="2"/>
  <c r="DD198" i="2"/>
  <c r="DD199" i="2"/>
  <c r="DD200" i="2"/>
  <c r="DD201" i="2"/>
  <c r="DD202" i="2"/>
  <c r="DD203" i="2"/>
  <c r="DD204" i="2"/>
  <c r="DD205" i="2"/>
  <c r="DD206" i="2"/>
  <c r="DD207" i="2"/>
  <c r="DD208" i="2"/>
  <c r="DD209" i="2"/>
  <c r="DD210" i="2"/>
  <c r="DD211" i="2"/>
  <c r="DD212" i="2"/>
  <c r="DD213" i="2"/>
  <c r="DD214" i="2"/>
  <c r="DD215" i="2"/>
  <c r="DD216" i="2"/>
  <c r="DD217" i="2"/>
  <c r="DD218" i="2"/>
  <c r="DD219" i="2"/>
  <c r="DD220" i="2"/>
  <c r="DD221" i="2"/>
  <c r="DD222" i="2"/>
  <c r="DD223" i="2"/>
  <c r="DD224" i="2"/>
  <c r="DD225" i="2"/>
  <c r="DD226" i="2"/>
  <c r="DD227" i="2"/>
  <c r="DD228" i="2"/>
  <c r="DD229" i="2"/>
  <c r="DD230" i="2"/>
  <c r="DD231" i="2"/>
  <c r="DD232" i="2"/>
  <c r="DD233" i="2"/>
  <c r="DD234" i="2"/>
  <c r="DD235" i="2"/>
  <c r="DD236" i="2"/>
  <c r="DD237" i="2"/>
  <c r="DD238" i="2"/>
  <c r="DD239" i="2"/>
  <c r="DD240" i="2"/>
  <c r="DD241" i="2"/>
  <c r="DD242" i="2"/>
  <c r="DD243" i="2"/>
  <c r="DD244" i="2"/>
  <c r="DD245" i="2"/>
  <c r="DD246" i="2"/>
  <c r="DD247" i="2"/>
  <c r="DD248" i="2"/>
  <c r="DD249" i="2"/>
  <c r="DD250" i="2"/>
  <c r="DD251" i="2"/>
  <c r="DD252" i="2"/>
  <c r="DD253" i="2"/>
  <c r="DD254" i="2"/>
  <c r="DD255" i="2"/>
  <c r="DD256" i="2"/>
  <c r="DD257" i="2"/>
  <c r="DD258" i="2"/>
  <c r="DD259" i="2"/>
  <c r="DD260" i="2"/>
  <c r="DD261" i="2"/>
  <c r="DD262" i="2"/>
  <c r="DD263" i="2"/>
  <c r="DD264" i="2"/>
  <c r="DD265" i="2"/>
  <c r="DD266" i="2"/>
  <c r="DD267" i="2"/>
  <c r="DD268" i="2"/>
  <c r="DD269" i="2"/>
  <c r="DD270" i="2"/>
  <c r="DD271" i="2"/>
  <c r="DD272" i="2"/>
  <c r="DD273" i="2"/>
  <c r="DD274" i="2"/>
  <c r="DD275" i="2"/>
  <c r="DD276" i="2"/>
  <c r="DD277" i="2"/>
  <c r="DD278" i="2"/>
  <c r="DD279" i="2"/>
  <c r="DD280" i="2"/>
  <c r="DD281" i="2"/>
  <c r="DD282" i="2"/>
  <c r="DD283" i="2"/>
  <c r="DD284" i="2"/>
  <c r="DD285" i="2"/>
  <c r="DD286" i="2"/>
  <c r="DD287" i="2"/>
  <c r="DD288" i="2"/>
  <c r="DD289" i="2"/>
  <c r="DD290" i="2"/>
  <c r="DD291" i="2"/>
  <c r="DD292" i="2"/>
  <c r="DD293" i="2"/>
  <c r="DD294" i="2"/>
  <c r="DD295" i="2"/>
  <c r="DD296" i="2"/>
  <c r="DD297" i="2"/>
  <c r="DD298" i="2"/>
  <c r="DD299" i="2"/>
  <c r="DD300" i="2"/>
  <c r="DD301" i="2"/>
  <c r="DD302" i="2"/>
  <c r="DD303" i="2"/>
  <c r="DD304" i="2"/>
  <c r="DD305" i="2"/>
  <c r="DD306" i="2"/>
  <c r="DD307" i="2"/>
  <c r="DD308" i="2"/>
  <c r="DD309" i="2"/>
  <c r="DD310" i="2"/>
  <c r="DD311" i="2"/>
  <c r="DD312" i="2"/>
  <c r="DD313" i="2"/>
  <c r="DD314" i="2"/>
  <c r="DD315" i="2"/>
  <c r="DD316" i="2"/>
  <c r="DD317" i="2"/>
  <c r="DD318" i="2"/>
  <c r="DD319" i="2"/>
  <c r="DD320" i="2"/>
  <c r="DD321" i="2"/>
  <c r="DD322" i="2"/>
  <c r="DD323" i="2"/>
  <c r="DD324" i="2"/>
  <c r="DD325" i="2"/>
  <c r="DD326" i="2"/>
  <c r="DD327" i="2"/>
  <c r="DD328" i="2"/>
  <c r="DD329" i="2"/>
  <c r="DD330" i="2"/>
  <c r="DD331" i="2"/>
  <c r="DD332" i="2"/>
  <c r="DD333" i="2"/>
  <c r="DD334" i="2"/>
  <c r="DD335" i="2"/>
  <c r="DD336" i="2"/>
  <c r="DD337" i="2"/>
  <c r="DD338" i="2"/>
  <c r="DD339" i="2"/>
  <c r="DD340" i="2"/>
  <c r="DD341" i="2"/>
  <c r="DD342" i="2"/>
  <c r="DD343" i="2"/>
  <c r="DD344" i="2"/>
  <c r="DD345" i="2"/>
  <c r="DD346" i="2"/>
  <c r="DD347" i="2"/>
  <c r="DD348" i="2"/>
  <c r="DD349" i="2"/>
  <c r="DD350" i="2"/>
  <c r="DD351" i="2"/>
  <c r="DD352" i="2"/>
  <c r="DD353" i="2"/>
  <c r="DD354" i="2"/>
  <c r="DD355" i="2"/>
  <c r="DD356" i="2"/>
  <c r="DD357" i="2"/>
  <c r="DD358" i="2"/>
  <c r="DD359" i="2"/>
  <c r="DD360" i="2"/>
  <c r="DD361" i="2"/>
  <c r="DD362" i="2"/>
  <c r="DD363" i="2"/>
  <c r="DD364" i="2"/>
  <c r="DD365" i="2"/>
  <c r="DD366" i="2"/>
  <c r="DD367" i="2"/>
  <c r="DD368" i="2"/>
  <c r="DD369" i="2"/>
  <c r="DD370" i="2"/>
  <c r="DD371" i="2"/>
  <c r="DD372" i="2"/>
  <c r="DD373" i="2"/>
  <c r="DD374" i="2"/>
  <c r="DD375" i="2"/>
  <c r="DD376" i="2"/>
  <c r="DD377" i="2"/>
  <c r="DD378" i="2"/>
  <c r="DD379" i="2"/>
  <c r="DD380" i="2"/>
  <c r="DD381" i="2"/>
  <c r="DD382" i="2"/>
  <c r="DD383" i="2"/>
  <c r="DD384" i="2"/>
  <c r="DD385" i="2"/>
  <c r="DD386" i="2"/>
  <c r="DD387" i="2"/>
  <c r="DD388" i="2"/>
  <c r="DD389" i="2"/>
  <c r="DD390" i="2"/>
  <c r="DD391" i="2"/>
  <c r="DD392" i="2"/>
  <c r="DD393" i="2"/>
  <c r="DD394" i="2"/>
  <c r="DD395" i="2"/>
  <c r="DD396" i="2"/>
  <c r="DD397" i="2"/>
  <c r="DD398" i="2"/>
  <c r="DD399" i="2"/>
  <c r="DD400" i="2"/>
  <c r="DD401" i="2"/>
  <c r="DD402" i="2"/>
  <c r="DD403" i="2"/>
  <c r="DD404" i="2"/>
  <c r="DD405" i="2"/>
  <c r="DD406" i="2"/>
  <c r="DD407" i="2"/>
  <c r="DD408" i="2"/>
  <c r="DD409" i="2"/>
  <c r="DD410" i="2"/>
  <c r="DD411" i="2"/>
  <c r="DD412" i="2"/>
  <c r="DD413" i="2"/>
  <c r="DD414" i="2"/>
  <c r="DD415" i="2"/>
  <c r="DD416" i="2"/>
  <c r="DD417" i="2"/>
  <c r="DD418" i="2"/>
  <c r="DD419" i="2"/>
  <c r="DD420" i="2"/>
  <c r="DD421" i="2"/>
  <c r="DD422" i="2"/>
  <c r="DD423" i="2"/>
  <c r="DD424" i="2"/>
  <c r="DD425" i="2"/>
  <c r="DD426" i="2"/>
  <c r="DD427" i="2"/>
  <c r="DD428" i="2"/>
  <c r="DD429" i="2"/>
  <c r="DD430" i="2"/>
  <c r="DD431" i="2"/>
  <c r="DD432" i="2"/>
  <c r="DD433" i="2"/>
  <c r="DD434" i="2"/>
  <c r="DD435" i="2"/>
  <c r="DD436" i="2"/>
  <c r="DD437" i="2"/>
  <c r="DD438" i="2"/>
  <c r="DD439" i="2"/>
  <c r="DD440" i="2"/>
  <c r="DD441" i="2"/>
  <c r="DD442" i="2"/>
  <c r="DD443" i="2"/>
  <c r="DD444" i="2"/>
  <c r="DD445" i="2"/>
  <c r="DD446" i="2"/>
  <c r="DD447" i="2"/>
  <c r="DD448" i="2"/>
  <c r="DD449" i="2"/>
  <c r="DD450" i="2"/>
  <c r="DD451" i="2"/>
  <c r="DD452" i="2"/>
  <c r="DD453" i="2"/>
  <c r="DD454" i="2"/>
  <c r="DD455" i="2"/>
  <c r="DD456" i="2"/>
  <c r="DD457" i="2"/>
  <c r="DD458" i="2"/>
  <c r="DD459" i="2"/>
  <c r="DD460" i="2"/>
  <c r="DD461" i="2"/>
  <c r="DD462" i="2"/>
  <c r="DD463" i="2"/>
  <c r="DD464" i="2"/>
  <c r="DD465" i="2"/>
  <c r="DD466" i="2"/>
  <c r="DD467" i="2"/>
  <c r="DD468" i="2"/>
  <c r="DD469" i="2"/>
  <c r="DD470" i="2"/>
  <c r="DD471" i="2"/>
  <c r="DD472" i="2"/>
  <c r="DD473" i="2"/>
  <c r="DD474" i="2"/>
  <c r="DD475" i="2"/>
  <c r="DD476" i="2"/>
  <c r="DD477" i="2"/>
  <c r="DD478" i="2"/>
  <c r="DD479" i="2"/>
  <c r="DD480" i="2"/>
  <c r="DD481" i="2"/>
  <c r="DD482" i="2"/>
  <c r="DD483" i="2"/>
  <c r="DD484" i="2"/>
  <c r="DD485" i="2"/>
  <c r="DD486" i="2"/>
  <c r="DD487" i="2"/>
  <c r="DD488" i="2"/>
  <c r="DD489" i="2"/>
  <c r="DD490" i="2"/>
  <c r="DD491" i="2"/>
  <c r="DD492" i="2"/>
  <c r="DD493" i="2"/>
  <c r="DD494" i="2"/>
  <c r="DD495" i="2"/>
  <c r="DD496" i="2"/>
  <c r="DD497" i="2"/>
  <c r="DD498" i="2"/>
  <c r="DD499" i="2"/>
  <c r="DD500" i="2"/>
  <c r="DD501" i="2"/>
  <c r="DD502" i="2"/>
  <c r="DD503" i="2"/>
  <c r="DD504" i="2"/>
  <c r="DD505" i="2"/>
  <c r="DD506" i="2"/>
  <c r="DD507" i="2"/>
  <c r="DD508" i="2"/>
  <c r="DD509" i="2"/>
  <c r="DD510" i="2"/>
  <c r="DD511" i="2"/>
  <c r="DD512" i="2"/>
  <c r="DD513" i="2"/>
  <c r="DD514" i="2"/>
  <c r="DD515" i="2"/>
  <c r="DD516" i="2"/>
  <c r="DD517" i="2"/>
  <c r="DD518" i="2"/>
  <c r="DD519" i="2"/>
  <c r="DD520" i="2"/>
  <c r="DD521" i="2"/>
  <c r="DD522" i="2"/>
  <c r="DD523" i="2"/>
  <c r="DD524" i="2"/>
  <c r="DD525" i="2"/>
  <c r="DD526" i="2"/>
  <c r="DD527" i="2"/>
  <c r="DD528" i="2"/>
  <c r="DD529" i="2"/>
  <c r="DD530" i="2"/>
  <c r="DD531" i="2"/>
  <c r="DD532" i="2"/>
  <c r="DD533" i="2"/>
  <c r="DD534" i="2"/>
  <c r="DD535" i="2"/>
  <c r="DD536" i="2"/>
  <c r="DD537" i="2"/>
  <c r="DD538" i="2"/>
  <c r="DD539" i="2"/>
  <c r="DD540" i="2"/>
  <c r="DD541" i="2"/>
  <c r="DD542" i="2"/>
  <c r="DD543" i="2"/>
  <c r="DD544" i="2"/>
  <c r="DD545" i="2"/>
  <c r="DD546" i="2"/>
  <c r="DD547" i="2"/>
  <c r="DD548" i="2"/>
  <c r="DD549" i="2"/>
  <c r="DD550" i="2"/>
  <c r="DD551" i="2"/>
  <c r="DD552" i="2"/>
  <c r="DD553" i="2"/>
  <c r="DD554" i="2"/>
  <c r="DD555" i="2"/>
  <c r="DD556" i="2"/>
  <c r="DD557" i="2"/>
  <c r="DD558" i="2"/>
  <c r="DD559" i="2"/>
  <c r="DD560" i="2"/>
  <c r="DD561" i="2"/>
  <c r="DD562" i="2"/>
  <c r="DD563" i="2"/>
  <c r="DD564" i="2"/>
  <c r="DD565" i="2"/>
  <c r="DD566" i="2"/>
  <c r="DD567" i="2"/>
  <c r="DD568" i="2"/>
  <c r="DD569" i="2"/>
  <c r="DD570" i="2"/>
  <c r="DD571" i="2"/>
  <c r="DD572" i="2"/>
  <c r="DD573" i="2"/>
  <c r="DD574" i="2"/>
  <c r="DD575" i="2"/>
  <c r="DD576" i="2"/>
  <c r="DD577" i="2"/>
  <c r="DD578" i="2"/>
  <c r="DD579" i="2"/>
  <c r="DD580" i="2"/>
  <c r="DD581" i="2"/>
  <c r="DD582" i="2"/>
  <c r="DD583" i="2"/>
  <c r="DD584" i="2"/>
  <c r="DD585" i="2"/>
  <c r="DD586" i="2"/>
  <c r="DD587" i="2"/>
  <c r="DD588" i="2"/>
  <c r="DD589" i="2"/>
  <c r="DD590" i="2"/>
  <c r="DD591" i="2"/>
  <c r="DD592" i="2"/>
  <c r="DD593" i="2"/>
  <c r="DD594" i="2"/>
  <c r="DD595" i="2"/>
  <c r="DD596" i="2"/>
  <c r="DD597" i="2"/>
  <c r="DD598" i="2"/>
  <c r="DD599" i="2"/>
  <c r="DD600" i="2"/>
  <c r="DD601" i="2"/>
  <c r="DD602" i="2"/>
  <c r="DD603" i="2"/>
  <c r="DD604" i="2"/>
  <c r="DD605" i="2"/>
  <c r="DD606" i="2"/>
  <c r="DD607" i="2"/>
  <c r="DD608" i="2"/>
  <c r="DD609" i="2"/>
  <c r="DD610" i="2"/>
  <c r="DD611" i="2"/>
  <c r="DD612" i="2"/>
  <c r="DD613" i="2"/>
  <c r="DD614" i="2"/>
  <c r="DD615" i="2"/>
  <c r="DD616" i="2"/>
  <c r="DD617" i="2"/>
  <c r="DD618" i="2"/>
  <c r="DD619" i="2"/>
  <c r="DD620" i="2"/>
  <c r="DD621" i="2"/>
  <c r="DD622" i="2"/>
  <c r="DD623" i="2"/>
  <c r="DD624" i="2"/>
  <c r="DD625" i="2"/>
  <c r="DD626" i="2"/>
  <c r="DD627" i="2"/>
  <c r="DD628" i="2"/>
  <c r="DD629" i="2"/>
  <c r="DD630" i="2"/>
  <c r="DD631" i="2"/>
  <c r="DD632" i="2"/>
  <c r="DD633" i="2"/>
  <c r="DD634" i="2"/>
  <c r="DD635" i="2"/>
  <c r="DD636" i="2"/>
  <c r="DD637" i="2"/>
  <c r="DD638" i="2"/>
  <c r="DD639" i="2"/>
  <c r="DD640" i="2"/>
  <c r="DD641" i="2"/>
  <c r="DD642" i="2"/>
  <c r="DD643" i="2"/>
  <c r="DD644" i="2"/>
  <c r="DD645" i="2"/>
  <c r="DD646" i="2"/>
  <c r="DD647" i="2"/>
  <c r="DD648" i="2"/>
  <c r="DD649" i="2"/>
  <c r="DD650" i="2"/>
  <c r="DD651" i="2"/>
  <c r="DD652" i="2"/>
  <c r="DD653" i="2"/>
  <c r="DD654" i="2"/>
  <c r="DD655" i="2"/>
  <c r="DD656" i="2"/>
  <c r="DD657" i="2"/>
  <c r="DD658" i="2"/>
  <c r="DD659" i="2"/>
  <c r="DD660" i="2"/>
  <c r="DD661" i="2"/>
  <c r="DD662" i="2"/>
  <c r="DD663" i="2"/>
  <c r="DD664" i="2"/>
  <c r="DD665" i="2"/>
  <c r="DD666" i="2"/>
  <c r="DD667" i="2"/>
  <c r="DD668" i="2"/>
  <c r="DD669" i="2"/>
  <c r="DD670" i="2"/>
  <c r="DD671" i="2"/>
  <c r="DD672" i="2"/>
  <c r="DD673" i="2"/>
  <c r="DD674" i="2"/>
  <c r="DD675" i="2"/>
  <c r="DD676" i="2"/>
  <c r="DD677" i="2"/>
  <c r="DD678" i="2"/>
  <c r="DD679" i="2"/>
  <c r="DD680" i="2"/>
  <c r="DD681" i="2"/>
  <c r="DD682" i="2"/>
  <c r="DD683" i="2"/>
  <c r="DD684" i="2"/>
  <c r="DD685" i="2"/>
  <c r="DD686" i="2"/>
  <c r="DD687" i="2"/>
  <c r="DD688" i="2"/>
  <c r="DD689" i="2"/>
  <c r="DD690" i="2"/>
  <c r="DD691" i="2"/>
  <c r="DD692" i="2"/>
  <c r="DD693" i="2"/>
  <c r="DD694" i="2"/>
  <c r="DD695" i="2"/>
  <c r="DD696" i="2"/>
  <c r="DD697" i="2"/>
  <c r="DD698" i="2"/>
  <c r="DD699" i="2"/>
  <c r="DD700" i="2"/>
  <c r="DD701" i="2"/>
  <c r="DD702" i="2"/>
  <c r="DD703" i="2"/>
  <c r="DD704" i="2"/>
  <c r="DD705" i="2"/>
  <c r="DD706" i="2"/>
  <c r="DD707" i="2"/>
  <c r="DD708" i="2"/>
  <c r="DD709" i="2"/>
  <c r="DD710" i="2"/>
  <c r="DD711" i="2"/>
  <c r="DD712" i="2"/>
  <c r="DD713" i="2"/>
  <c r="DD714" i="2"/>
  <c r="DD715" i="2"/>
  <c r="DD716" i="2"/>
  <c r="DE4" i="2"/>
  <c r="DE5" i="2"/>
  <c r="DE6" i="2"/>
  <c r="DE7" i="2"/>
  <c r="DE8" i="2"/>
  <c r="DE9" i="2"/>
  <c r="DE10" i="2"/>
  <c r="DE11" i="2"/>
  <c r="DE12" i="2"/>
  <c r="DE13" i="2"/>
  <c r="DE14" i="2"/>
  <c r="DE15" i="2"/>
  <c r="DE16" i="2"/>
  <c r="DE17" i="2"/>
  <c r="DE18" i="2"/>
  <c r="DE19" i="2"/>
  <c r="DE20" i="2"/>
  <c r="DE21" i="2"/>
  <c r="DE22" i="2"/>
  <c r="DE23" i="2"/>
  <c r="DE24" i="2"/>
  <c r="DE25" i="2"/>
  <c r="DE26" i="2"/>
  <c r="DE27" i="2"/>
  <c r="DE28" i="2"/>
  <c r="DE29" i="2"/>
  <c r="DE30" i="2"/>
  <c r="DE31" i="2"/>
  <c r="DE32" i="2"/>
  <c r="DE33" i="2"/>
  <c r="DE34" i="2"/>
  <c r="DE35" i="2"/>
  <c r="DE36" i="2"/>
  <c r="DE37" i="2"/>
  <c r="DE38" i="2"/>
  <c r="DE39" i="2"/>
  <c r="DE40" i="2"/>
  <c r="DE41" i="2"/>
  <c r="DE42" i="2"/>
  <c r="DE43" i="2"/>
  <c r="DE44" i="2"/>
  <c r="DE45" i="2"/>
  <c r="DE46" i="2"/>
  <c r="DE47" i="2"/>
  <c r="DE48" i="2"/>
  <c r="DE49" i="2"/>
  <c r="DE50" i="2"/>
  <c r="DE51" i="2"/>
  <c r="DE52" i="2"/>
  <c r="DE53" i="2"/>
  <c r="DE54" i="2"/>
  <c r="DE55" i="2"/>
  <c r="DE56" i="2"/>
  <c r="DE57" i="2"/>
  <c r="DE58" i="2"/>
  <c r="DE59" i="2"/>
  <c r="DE60" i="2"/>
  <c r="DE61" i="2"/>
  <c r="DE62" i="2"/>
  <c r="DE63" i="2"/>
  <c r="DE64" i="2"/>
  <c r="DE65" i="2"/>
  <c r="DE66" i="2"/>
  <c r="DE67" i="2"/>
  <c r="DE68" i="2"/>
  <c r="DE69" i="2"/>
  <c r="DE70" i="2"/>
  <c r="DE71" i="2"/>
  <c r="DE72" i="2"/>
  <c r="DE73" i="2"/>
  <c r="DE74" i="2"/>
  <c r="DE75" i="2"/>
  <c r="DE76" i="2"/>
  <c r="DE77" i="2"/>
  <c r="DE78" i="2"/>
  <c r="DE79" i="2"/>
  <c r="DE80" i="2"/>
  <c r="DE81" i="2"/>
  <c r="DE82" i="2"/>
  <c r="DE83" i="2"/>
  <c r="DE84" i="2"/>
  <c r="DE85" i="2"/>
  <c r="DE86" i="2"/>
  <c r="DE87" i="2"/>
  <c r="DE88" i="2"/>
  <c r="DE89" i="2"/>
  <c r="DE90" i="2"/>
  <c r="DE91" i="2"/>
  <c r="DE92" i="2"/>
  <c r="DE93" i="2"/>
  <c r="DE94" i="2"/>
  <c r="DE95" i="2"/>
  <c r="DE96" i="2"/>
  <c r="DE97" i="2"/>
  <c r="DE98" i="2"/>
  <c r="DE99" i="2"/>
  <c r="DE100" i="2"/>
  <c r="DE101" i="2"/>
  <c r="DE102" i="2"/>
  <c r="DE103" i="2"/>
  <c r="DE104" i="2"/>
  <c r="DE105" i="2"/>
  <c r="DE106" i="2"/>
  <c r="DE107" i="2"/>
  <c r="DE108" i="2"/>
  <c r="DE109" i="2"/>
  <c r="DE110" i="2"/>
  <c r="DE111" i="2"/>
  <c r="DE112" i="2"/>
  <c r="DE113" i="2"/>
  <c r="DE114" i="2"/>
  <c r="DE115" i="2"/>
  <c r="DE116" i="2"/>
  <c r="DE117" i="2"/>
  <c r="DE118" i="2"/>
  <c r="DE119" i="2"/>
  <c r="DE120" i="2"/>
  <c r="DE121" i="2"/>
  <c r="DE122" i="2"/>
  <c r="DE123" i="2"/>
  <c r="DE124" i="2"/>
  <c r="DE125" i="2"/>
  <c r="DE126" i="2"/>
  <c r="DE127" i="2"/>
  <c r="DE128" i="2"/>
  <c r="DE129" i="2"/>
  <c r="DE130" i="2"/>
  <c r="DE131" i="2"/>
  <c r="DE132" i="2"/>
  <c r="DE133" i="2"/>
  <c r="DE134" i="2"/>
  <c r="DE135" i="2"/>
  <c r="DE136" i="2"/>
  <c r="DE137" i="2"/>
  <c r="DE138" i="2"/>
  <c r="DE139" i="2"/>
  <c r="DE140" i="2"/>
  <c r="DE141" i="2"/>
  <c r="DE142" i="2"/>
  <c r="DE143" i="2"/>
  <c r="DE144" i="2"/>
  <c r="DE145" i="2"/>
  <c r="DE146" i="2"/>
  <c r="DE147" i="2"/>
  <c r="DE148" i="2"/>
  <c r="DE149" i="2"/>
  <c r="DE150" i="2"/>
  <c r="DE151" i="2"/>
  <c r="DE152" i="2"/>
  <c r="DE153" i="2"/>
  <c r="DE154" i="2"/>
  <c r="DE155" i="2"/>
  <c r="DE156" i="2"/>
  <c r="DE157" i="2"/>
  <c r="DE158" i="2"/>
  <c r="DE159" i="2"/>
  <c r="DE160" i="2"/>
  <c r="DE161" i="2"/>
  <c r="DE162" i="2"/>
  <c r="DE163" i="2"/>
  <c r="DE164" i="2"/>
  <c r="DE165" i="2"/>
  <c r="DE166" i="2"/>
  <c r="DE167" i="2"/>
  <c r="DE168" i="2"/>
  <c r="DE169" i="2"/>
  <c r="DE170" i="2"/>
  <c r="DE171" i="2"/>
  <c r="DE172" i="2"/>
  <c r="DE173" i="2"/>
  <c r="DE174" i="2"/>
  <c r="DE175" i="2"/>
  <c r="DE176" i="2"/>
  <c r="DE177" i="2"/>
  <c r="DE178" i="2"/>
  <c r="DE179" i="2"/>
  <c r="DE180" i="2"/>
  <c r="DE181" i="2"/>
  <c r="DE182" i="2"/>
  <c r="DE183" i="2"/>
  <c r="DE184" i="2"/>
  <c r="DE185" i="2"/>
  <c r="DE186" i="2"/>
  <c r="DE187" i="2"/>
  <c r="DE188" i="2"/>
  <c r="DE189" i="2"/>
  <c r="DE190" i="2"/>
  <c r="DE191" i="2"/>
  <c r="DE192" i="2"/>
  <c r="DE193" i="2"/>
  <c r="DE194" i="2"/>
  <c r="DE195" i="2"/>
  <c r="DE196" i="2"/>
  <c r="DE197" i="2"/>
  <c r="DE198" i="2"/>
  <c r="DE199" i="2"/>
  <c r="DE200" i="2"/>
  <c r="DE201" i="2"/>
  <c r="DE202" i="2"/>
  <c r="DE203" i="2"/>
  <c r="DE204" i="2"/>
  <c r="DE205" i="2"/>
  <c r="DE206" i="2"/>
  <c r="DE207" i="2"/>
  <c r="DE208" i="2"/>
  <c r="DE209" i="2"/>
  <c r="DE210" i="2"/>
  <c r="DE211" i="2"/>
  <c r="DE212" i="2"/>
  <c r="DE213" i="2"/>
  <c r="DE214" i="2"/>
  <c r="DE215" i="2"/>
  <c r="DE216" i="2"/>
  <c r="DE217" i="2"/>
  <c r="DE218" i="2"/>
  <c r="DE219" i="2"/>
  <c r="DE220" i="2"/>
  <c r="DE221" i="2"/>
  <c r="DE222" i="2"/>
  <c r="DE223" i="2"/>
  <c r="DE224" i="2"/>
  <c r="DE225" i="2"/>
  <c r="DE226" i="2"/>
  <c r="DE227" i="2"/>
  <c r="DE228" i="2"/>
  <c r="DE229" i="2"/>
  <c r="DE230" i="2"/>
  <c r="DE231" i="2"/>
  <c r="DE232" i="2"/>
  <c r="DE233" i="2"/>
  <c r="DE234" i="2"/>
  <c r="DE235" i="2"/>
  <c r="DE236" i="2"/>
  <c r="DE237" i="2"/>
  <c r="DE238" i="2"/>
  <c r="DE239" i="2"/>
  <c r="DE240" i="2"/>
  <c r="DE241" i="2"/>
  <c r="DE242" i="2"/>
  <c r="DE243" i="2"/>
  <c r="DE244" i="2"/>
  <c r="DE245" i="2"/>
  <c r="DE246" i="2"/>
  <c r="DE247" i="2"/>
  <c r="DE248" i="2"/>
  <c r="DE249" i="2"/>
  <c r="DE250" i="2"/>
  <c r="DE251" i="2"/>
  <c r="DE252" i="2"/>
  <c r="DE253" i="2"/>
  <c r="DE254" i="2"/>
  <c r="DE255" i="2"/>
  <c r="DE256" i="2"/>
  <c r="DE257" i="2"/>
  <c r="DE258" i="2"/>
  <c r="DE259" i="2"/>
  <c r="DE260" i="2"/>
  <c r="DE261" i="2"/>
  <c r="DE262" i="2"/>
  <c r="DE263" i="2"/>
  <c r="DE264" i="2"/>
  <c r="DE265" i="2"/>
  <c r="DE266" i="2"/>
  <c r="DE267" i="2"/>
  <c r="DE268" i="2"/>
  <c r="DE269" i="2"/>
  <c r="DE270" i="2"/>
  <c r="DE271" i="2"/>
  <c r="DE272" i="2"/>
  <c r="DE273" i="2"/>
  <c r="DE274" i="2"/>
  <c r="DE275" i="2"/>
  <c r="DE276" i="2"/>
  <c r="DE277" i="2"/>
  <c r="DE278" i="2"/>
  <c r="DE279" i="2"/>
  <c r="DE280" i="2"/>
  <c r="DE281" i="2"/>
  <c r="DE282" i="2"/>
  <c r="DE283" i="2"/>
  <c r="DE284" i="2"/>
  <c r="DE285" i="2"/>
  <c r="DE286" i="2"/>
  <c r="DE287" i="2"/>
  <c r="DE288" i="2"/>
  <c r="DE289" i="2"/>
  <c r="DE290" i="2"/>
  <c r="DE291" i="2"/>
  <c r="DE292" i="2"/>
  <c r="DE293" i="2"/>
  <c r="DE294" i="2"/>
  <c r="DE295" i="2"/>
  <c r="DE296" i="2"/>
  <c r="DE297" i="2"/>
  <c r="DE298" i="2"/>
  <c r="DE299" i="2"/>
  <c r="DE300" i="2"/>
  <c r="DE301" i="2"/>
  <c r="DE302" i="2"/>
  <c r="DE303" i="2"/>
  <c r="DE304" i="2"/>
  <c r="DE305" i="2"/>
  <c r="DE306" i="2"/>
  <c r="DE307" i="2"/>
  <c r="DE308" i="2"/>
  <c r="DE309" i="2"/>
  <c r="DE310" i="2"/>
  <c r="DE311" i="2"/>
  <c r="DE312" i="2"/>
  <c r="DE313" i="2"/>
  <c r="DE314" i="2"/>
  <c r="DE315" i="2"/>
  <c r="DE316" i="2"/>
  <c r="DE317" i="2"/>
  <c r="DE318" i="2"/>
  <c r="DE319" i="2"/>
  <c r="DE320" i="2"/>
  <c r="DE321" i="2"/>
  <c r="DE322" i="2"/>
  <c r="DE323" i="2"/>
  <c r="DE324" i="2"/>
  <c r="DE325" i="2"/>
  <c r="DE326" i="2"/>
  <c r="DE327" i="2"/>
  <c r="DE328" i="2"/>
  <c r="DE329" i="2"/>
  <c r="DE330" i="2"/>
  <c r="DE331" i="2"/>
  <c r="DE332" i="2"/>
  <c r="DE333" i="2"/>
  <c r="DE334" i="2"/>
  <c r="DE335" i="2"/>
  <c r="DE336" i="2"/>
  <c r="DE337" i="2"/>
  <c r="DE338" i="2"/>
  <c r="DE339" i="2"/>
  <c r="DE340" i="2"/>
  <c r="DE341" i="2"/>
  <c r="DE342" i="2"/>
  <c r="DE343" i="2"/>
  <c r="DE344" i="2"/>
  <c r="DE345" i="2"/>
  <c r="DE346" i="2"/>
  <c r="DE347" i="2"/>
  <c r="DE348" i="2"/>
  <c r="DE349" i="2"/>
  <c r="DE350" i="2"/>
  <c r="DE351" i="2"/>
  <c r="DE352" i="2"/>
  <c r="DE353" i="2"/>
  <c r="DE354" i="2"/>
  <c r="DE355" i="2"/>
  <c r="DE356" i="2"/>
  <c r="DE357" i="2"/>
  <c r="DE358" i="2"/>
  <c r="DE359" i="2"/>
  <c r="DE360" i="2"/>
  <c r="DE361" i="2"/>
  <c r="DE362" i="2"/>
  <c r="DE363" i="2"/>
  <c r="DE364" i="2"/>
  <c r="DE365" i="2"/>
  <c r="DE366" i="2"/>
  <c r="DE367" i="2"/>
  <c r="DE368" i="2"/>
  <c r="DE369" i="2"/>
  <c r="DE370" i="2"/>
  <c r="DE371" i="2"/>
  <c r="DE372" i="2"/>
  <c r="DE373" i="2"/>
  <c r="DE374" i="2"/>
  <c r="DE375" i="2"/>
  <c r="DE376" i="2"/>
  <c r="DE377" i="2"/>
  <c r="DE378" i="2"/>
  <c r="DE379" i="2"/>
  <c r="DE380" i="2"/>
  <c r="DE381" i="2"/>
  <c r="DE382" i="2"/>
  <c r="DE383" i="2"/>
  <c r="DE384" i="2"/>
  <c r="DE385" i="2"/>
  <c r="DE386" i="2"/>
  <c r="DE387" i="2"/>
  <c r="DE388" i="2"/>
  <c r="DE389" i="2"/>
  <c r="DE390" i="2"/>
  <c r="DE391" i="2"/>
  <c r="DE392" i="2"/>
  <c r="DE393" i="2"/>
  <c r="DE394" i="2"/>
  <c r="DE395" i="2"/>
  <c r="DE396" i="2"/>
  <c r="DE397" i="2"/>
  <c r="DE398" i="2"/>
  <c r="DE399" i="2"/>
  <c r="DE400" i="2"/>
  <c r="DE401" i="2"/>
  <c r="DE402" i="2"/>
  <c r="DE403" i="2"/>
  <c r="DE404" i="2"/>
  <c r="DE405" i="2"/>
  <c r="DE406" i="2"/>
  <c r="DE407" i="2"/>
  <c r="DE408" i="2"/>
  <c r="DE409" i="2"/>
  <c r="DE410" i="2"/>
  <c r="DE411" i="2"/>
  <c r="DE412" i="2"/>
  <c r="DE413" i="2"/>
  <c r="DE414" i="2"/>
  <c r="DE415" i="2"/>
  <c r="DE416" i="2"/>
  <c r="DE417" i="2"/>
  <c r="DE418" i="2"/>
  <c r="DE419" i="2"/>
  <c r="DE420" i="2"/>
  <c r="DE421" i="2"/>
  <c r="DE422" i="2"/>
  <c r="DE423" i="2"/>
  <c r="DE424" i="2"/>
  <c r="DE425" i="2"/>
  <c r="DE426" i="2"/>
  <c r="DE427" i="2"/>
  <c r="DE428" i="2"/>
  <c r="DE429" i="2"/>
  <c r="DE430" i="2"/>
  <c r="DE431" i="2"/>
  <c r="DE432" i="2"/>
  <c r="DE433" i="2"/>
  <c r="DE434" i="2"/>
  <c r="DE435" i="2"/>
  <c r="DE436" i="2"/>
  <c r="DE437" i="2"/>
  <c r="DE438" i="2"/>
  <c r="DE439" i="2"/>
  <c r="DE440" i="2"/>
  <c r="DE441" i="2"/>
  <c r="DE442" i="2"/>
  <c r="DE443" i="2"/>
  <c r="DE444" i="2"/>
  <c r="DE445" i="2"/>
  <c r="DE446" i="2"/>
  <c r="DE447" i="2"/>
  <c r="DE448" i="2"/>
  <c r="DE449" i="2"/>
  <c r="DE450" i="2"/>
  <c r="DE451" i="2"/>
  <c r="DE452" i="2"/>
  <c r="DE453" i="2"/>
  <c r="DE454" i="2"/>
  <c r="DE455" i="2"/>
  <c r="DE456" i="2"/>
  <c r="DE457" i="2"/>
  <c r="DE458" i="2"/>
  <c r="DE459" i="2"/>
  <c r="DE460" i="2"/>
  <c r="DE461" i="2"/>
  <c r="DE462" i="2"/>
  <c r="DE463" i="2"/>
  <c r="DE464" i="2"/>
  <c r="DE465" i="2"/>
  <c r="DE466" i="2"/>
  <c r="DE467" i="2"/>
  <c r="DE468" i="2"/>
  <c r="DE469" i="2"/>
  <c r="DE470" i="2"/>
  <c r="DE471" i="2"/>
  <c r="DE472" i="2"/>
  <c r="DE473" i="2"/>
  <c r="DE474" i="2"/>
  <c r="DE475" i="2"/>
  <c r="DE476" i="2"/>
  <c r="DE477" i="2"/>
  <c r="DE478" i="2"/>
  <c r="DE479" i="2"/>
  <c r="DE480" i="2"/>
  <c r="DE481" i="2"/>
  <c r="DE482" i="2"/>
  <c r="DE483" i="2"/>
  <c r="DE484" i="2"/>
  <c r="DE485" i="2"/>
  <c r="DE486" i="2"/>
  <c r="DE487" i="2"/>
  <c r="DE488" i="2"/>
  <c r="DE489" i="2"/>
  <c r="DE490" i="2"/>
  <c r="DE491" i="2"/>
  <c r="DE492" i="2"/>
  <c r="DE493" i="2"/>
  <c r="DE494" i="2"/>
  <c r="DE495" i="2"/>
  <c r="DE496" i="2"/>
  <c r="DE497" i="2"/>
  <c r="DE498" i="2"/>
  <c r="DE499" i="2"/>
  <c r="DE500" i="2"/>
  <c r="DE501" i="2"/>
  <c r="DE502" i="2"/>
  <c r="DE503" i="2"/>
  <c r="DE504" i="2"/>
  <c r="DE505" i="2"/>
  <c r="DE506" i="2"/>
  <c r="DE507" i="2"/>
  <c r="DE508" i="2"/>
  <c r="DE509" i="2"/>
  <c r="DE510" i="2"/>
  <c r="DE511" i="2"/>
  <c r="DE512" i="2"/>
  <c r="DE513" i="2"/>
  <c r="DE514" i="2"/>
  <c r="DE515" i="2"/>
  <c r="DE516" i="2"/>
  <c r="DE517" i="2"/>
  <c r="DE518" i="2"/>
  <c r="DE519" i="2"/>
  <c r="DE520" i="2"/>
  <c r="DE521" i="2"/>
  <c r="DE522" i="2"/>
  <c r="DE523" i="2"/>
  <c r="DE524" i="2"/>
  <c r="DE525" i="2"/>
  <c r="DE526" i="2"/>
  <c r="DE527" i="2"/>
  <c r="DE528" i="2"/>
  <c r="DE529" i="2"/>
  <c r="DE530" i="2"/>
  <c r="DE531" i="2"/>
  <c r="DE532" i="2"/>
  <c r="DE533" i="2"/>
  <c r="DE534" i="2"/>
  <c r="DE535" i="2"/>
  <c r="DE536" i="2"/>
  <c r="DE537" i="2"/>
  <c r="DE538" i="2"/>
  <c r="DE539" i="2"/>
  <c r="DE540" i="2"/>
  <c r="DE541" i="2"/>
  <c r="DE542" i="2"/>
  <c r="DE543" i="2"/>
  <c r="DE544" i="2"/>
  <c r="DE545" i="2"/>
  <c r="DE546" i="2"/>
  <c r="DE547" i="2"/>
  <c r="DE548" i="2"/>
  <c r="DE549" i="2"/>
  <c r="DE550" i="2"/>
  <c r="DE551" i="2"/>
  <c r="DE552" i="2"/>
  <c r="DE553" i="2"/>
  <c r="DE554" i="2"/>
  <c r="DE555" i="2"/>
  <c r="DE556" i="2"/>
  <c r="DE557" i="2"/>
  <c r="DE558" i="2"/>
  <c r="DE559" i="2"/>
  <c r="DE560" i="2"/>
  <c r="DE561" i="2"/>
  <c r="DE562" i="2"/>
  <c r="DE563" i="2"/>
  <c r="DE564" i="2"/>
  <c r="DE565" i="2"/>
  <c r="DE566" i="2"/>
  <c r="DE567" i="2"/>
  <c r="DE568" i="2"/>
  <c r="DE569" i="2"/>
  <c r="DE570" i="2"/>
  <c r="DE571" i="2"/>
  <c r="DE572" i="2"/>
  <c r="DE573" i="2"/>
  <c r="DE574" i="2"/>
  <c r="DE575" i="2"/>
  <c r="DE576" i="2"/>
  <c r="DE577" i="2"/>
  <c r="DE578" i="2"/>
  <c r="DE579" i="2"/>
  <c r="DE580" i="2"/>
  <c r="DE581" i="2"/>
  <c r="DE582" i="2"/>
  <c r="DE583" i="2"/>
  <c r="DE584" i="2"/>
  <c r="DE585" i="2"/>
  <c r="DE586" i="2"/>
  <c r="DE587" i="2"/>
  <c r="DE588" i="2"/>
  <c r="DE589" i="2"/>
  <c r="DE590" i="2"/>
  <c r="DE591" i="2"/>
  <c r="DE592" i="2"/>
  <c r="DE593" i="2"/>
  <c r="DE594" i="2"/>
  <c r="DE595" i="2"/>
  <c r="DE596" i="2"/>
  <c r="DE597" i="2"/>
  <c r="DE598" i="2"/>
  <c r="DE599" i="2"/>
  <c r="DE600" i="2"/>
  <c r="DE601" i="2"/>
  <c r="DE602" i="2"/>
  <c r="DE603" i="2"/>
  <c r="DE604" i="2"/>
  <c r="DE605" i="2"/>
  <c r="DE606" i="2"/>
  <c r="DE607" i="2"/>
  <c r="DE608" i="2"/>
  <c r="DE609" i="2"/>
  <c r="DE610" i="2"/>
  <c r="DE611" i="2"/>
  <c r="DE612" i="2"/>
  <c r="DE613" i="2"/>
  <c r="DE614" i="2"/>
  <c r="DE615" i="2"/>
  <c r="DE616" i="2"/>
  <c r="DE617" i="2"/>
  <c r="DE618" i="2"/>
  <c r="DE619" i="2"/>
  <c r="DE620" i="2"/>
  <c r="DE621" i="2"/>
  <c r="DE622" i="2"/>
  <c r="DE623" i="2"/>
  <c r="DE624" i="2"/>
  <c r="DE625" i="2"/>
  <c r="DE626" i="2"/>
  <c r="DE627" i="2"/>
  <c r="DE628" i="2"/>
  <c r="DE629" i="2"/>
  <c r="DE630" i="2"/>
  <c r="DE631" i="2"/>
  <c r="DE632" i="2"/>
  <c r="DE633" i="2"/>
  <c r="DE634" i="2"/>
  <c r="DE635" i="2"/>
  <c r="DE636" i="2"/>
  <c r="DE637" i="2"/>
  <c r="DE638" i="2"/>
  <c r="DE639" i="2"/>
  <c r="DE640" i="2"/>
  <c r="DE641" i="2"/>
  <c r="DE642" i="2"/>
  <c r="DE643" i="2"/>
  <c r="DE644" i="2"/>
  <c r="DE645" i="2"/>
  <c r="DE646" i="2"/>
  <c r="DE647" i="2"/>
  <c r="DE648" i="2"/>
  <c r="DE649" i="2"/>
  <c r="DE650" i="2"/>
  <c r="DE651" i="2"/>
  <c r="DE652" i="2"/>
  <c r="DE653" i="2"/>
  <c r="DE654" i="2"/>
  <c r="DE655" i="2"/>
  <c r="DE656" i="2"/>
  <c r="DE657" i="2"/>
  <c r="DE658" i="2"/>
  <c r="DE659" i="2"/>
  <c r="DE660" i="2"/>
  <c r="DE661" i="2"/>
  <c r="DE662" i="2"/>
  <c r="DE663" i="2"/>
  <c r="DE664" i="2"/>
  <c r="DE665" i="2"/>
  <c r="DE666" i="2"/>
  <c r="DE667" i="2"/>
  <c r="DE668" i="2"/>
  <c r="DE669" i="2"/>
  <c r="DE670" i="2"/>
  <c r="DE671" i="2"/>
  <c r="DE672" i="2"/>
  <c r="DE673" i="2"/>
  <c r="DE674" i="2"/>
  <c r="DE675" i="2"/>
  <c r="DE676" i="2"/>
  <c r="DE677" i="2"/>
  <c r="DE678" i="2"/>
  <c r="DE679" i="2"/>
  <c r="DE680" i="2"/>
  <c r="DE681" i="2"/>
  <c r="DE682" i="2"/>
  <c r="DE683" i="2"/>
  <c r="DE684" i="2"/>
  <c r="DE685" i="2"/>
  <c r="DE686" i="2"/>
  <c r="DE687" i="2"/>
  <c r="DE688" i="2"/>
  <c r="DE689" i="2"/>
  <c r="DE690" i="2"/>
  <c r="DE691" i="2"/>
  <c r="DE692" i="2"/>
  <c r="DE693" i="2"/>
  <c r="DE694" i="2"/>
  <c r="DE695" i="2"/>
  <c r="DE696" i="2"/>
  <c r="DE697" i="2"/>
  <c r="DE698" i="2"/>
  <c r="DE699" i="2"/>
  <c r="DE700" i="2"/>
  <c r="DE701" i="2"/>
  <c r="DE702" i="2"/>
  <c r="DE703" i="2"/>
  <c r="DE704" i="2"/>
  <c r="DE705" i="2"/>
  <c r="DE706" i="2"/>
  <c r="DE707" i="2"/>
  <c r="DE708" i="2"/>
  <c r="DE709" i="2"/>
  <c r="DE710" i="2"/>
  <c r="DE711" i="2"/>
  <c r="DE712" i="2"/>
  <c r="DE713" i="2"/>
  <c r="DE714" i="2"/>
  <c r="DE715" i="2"/>
  <c r="DE716" i="2"/>
  <c r="DF4" i="2"/>
  <c r="DF5" i="2"/>
  <c r="DF6" i="2"/>
  <c r="DF7" i="2"/>
  <c r="DF8" i="2"/>
  <c r="DF9" i="2"/>
  <c r="DF10" i="2"/>
  <c r="DF11" i="2"/>
  <c r="DF12" i="2"/>
  <c r="DF13" i="2"/>
  <c r="DF14" i="2"/>
  <c r="DF15" i="2"/>
  <c r="DF16" i="2"/>
  <c r="DF17" i="2"/>
  <c r="DF18" i="2"/>
  <c r="DF19" i="2"/>
  <c r="DF20" i="2"/>
  <c r="DF21" i="2"/>
  <c r="DF22" i="2"/>
  <c r="DF23" i="2"/>
  <c r="DF24" i="2"/>
  <c r="DF25" i="2"/>
  <c r="DF26" i="2"/>
  <c r="DF27" i="2"/>
  <c r="DF28" i="2"/>
  <c r="DF29" i="2"/>
  <c r="DF30" i="2"/>
  <c r="DF31" i="2"/>
  <c r="DF32" i="2"/>
  <c r="DF33" i="2"/>
  <c r="DF34" i="2"/>
  <c r="DF35" i="2"/>
  <c r="DF36" i="2"/>
  <c r="DF37" i="2"/>
  <c r="DF38" i="2"/>
  <c r="DF39" i="2"/>
  <c r="DF40" i="2"/>
  <c r="DF41" i="2"/>
  <c r="DF42" i="2"/>
  <c r="DF43" i="2"/>
  <c r="DF44" i="2"/>
  <c r="DF45" i="2"/>
  <c r="DF46" i="2"/>
  <c r="DF47" i="2"/>
  <c r="DF48" i="2"/>
  <c r="DF49" i="2"/>
  <c r="DF50" i="2"/>
  <c r="DF51" i="2"/>
  <c r="DF52" i="2"/>
  <c r="DF53" i="2"/>
  <c r="DF54" i="2"/>
  <c r="DF55" i="2"/>
  <c r="DF56" i="2"/>
  <c r="DF57" i="2"/>
  <c r="DF58" i="2"/>
  <c r="DF59" i="2"/>
  <c r="DF60" i="2"/>
  <c r="DF61" i="2"/>
  <c r="DF62" i="2"/>
  <c r="DF63" i="2"/>
  <c r="DF64" i="2"/>
  <c r="DF65" i="2"/>
  <c r="DF66" i="2"/>
  <c r="DF67" i="2"/>
  <c r="DF68" i="2"/>
  <c r="DF69" i="2"/>
  <c r="DF70" i="2"/>
  <c r="DF71" i="2"/>
  <c r="DF72" i="2"/>
  <c r="DF73" i="2"/>
  <c r="DF74" i="2"/>
  <c r="DF75" i="2"/>
  <c r="DF76" i="2"/>
  <c r="DF77" i="2"/>
  <c r="DF78" i="2"/>
  <c r="DF79" i="2"/>
  <c r="DF80" i="2"/>
  <c r="DF81" i="2"/>
  <c r="DF82" i="2"/>
  <c r="DF83" i="2"/>
  <c r="DF84" i="2"/>
  <c r="DF85" i="2"/>
  <c r="DF86" i="2"/>
  <c r="DF87" i="2"/>
  <c r="DF88" i="2"/>
  <c r="DF89" i="2"/>
  <c r="DF90" i="2"/>
  <c r="DF91" i="2"/>
  <c r="DF92" i="2"/>
  <c r="DF93" i="2"/>
  <c r="DF94" i="2"/>
  <c r="DF95" i="2"/>
  <c r="DF96" i="2"/>
  <c r="DF97" i="2"/>
  <c r="DF98" i="2"/>
  <c r="DF99" i="2"/>
  <c r="DF100" i="2"/>
  <c r="DF101" i="2"/>
  <c r="DF102" i="2"/>
  <c r="DF103" i="2"/>
  <c r="DF104" i="2"/>
  <c r="DF105" i="2"/>
  <c r="DF106" i="2"/>
  <c r="DF107" i="2"/>
  <c r="DF108" i="2"/>
  <c r="DF109" i="2"/>
  <c r="DF110" i="2"/>
  <c r="DF111" i="2"/>
  <c r="DF112" i="2"/>
  <c r="DF113" i="2"/>
  <c r="DF114" i="2"/>
  <c r="DF115" i="2"/>
  <c r="DF116" i="2"/>
  <c r="DF117" i="2"/>
  <c r="DF118" i="2"/>
  <c r="DF119" i="2"/>
  <c r="DF120" i="2"/>
  <c r="DF121" i="2"/>
  <c r="DF122" i="2"/>
  <c r="DF123" i="2"/>
  <c r="DF124" i="2"/>
  <c r="DF125" i="2"/>
  <c r="DF126" i="2"/>
  <c r="DF127" i="2"/>
  <c r="DF128" i="2"/>
  <c r="DF129" i="2"/>
  <c r="DF130" i="2"/>
  <c r="DF131" i="2"/>
  <c r="DF132" i="2"/>
  <c r="DF133" i="2"/>
  <c r="DF134" i="2"/>
  <c r="DF135" i="2"/>
  <c r="DF136" i="2"/>
  <c r="DF137" i="2"/>
  <c r="DF138" i="2"/>
  <c r="DF139" i="2"/>
  <c r="DF140" i="2"/>
  <c r="DF141" i="2"/>
  <c r="DF142" i="2"/>
  <c r="DF143" i="2"/>
  <c r="DF144" i="2"/>
  <c r="DF145" i="2"/>
  <c r="DF146" i="2"/>
  <c r="DF147" i="2"/>
  <c r="DF148" i="2"/>
  <c r="DF149" i="2"/>
  <c r="DF150" i="2"/>
  <c r="DF151" i="2"/>
  <c r="DF152" i="2"/>
  <c r="DF153" i="2"/>
  <c r="DF154" i="2"/>
  <c r="DF155" i="2"/>
  <c r="DF156" i="2"/>
  <c r="DF157" i="2"/>
  <c r="DF158" i="2"/>
  <c r="DF159" i="2"/>
  <c r="DF160" i="2"/>
  <c r="DF161" i="2"/>
  <c r="DF162" i="2"/>
  <c r="DF163" i="2"/>
  <c r="DF164" i="2"/>
  <c r="DF165" i="2"/>
  <c r="DF166" i="2"/>
  <c r="DF167" i="2"/>
  <c r="DF168" i="2"/>
  <c r="DF169" i="2"/>
  <c r="DF170" i="2"/>
  <c r="DF171" i="2"/>
  <c r="DF172" i="2"/>
  <c r="DF173" i="2"/>
  <c r="DF174" i="2"/>
  <c r="DF175" i="2"/>
  <c r="DF176" i="2"/>
  <c r="DF177" i="2"/>
  <c r="DF178" i="2"/>
  <c r="DF179" i="2"/>
  <c r="DF180" i="2"/>
  <c r="DF181" i="2"/>
  <c r="DF182" i="2"/>
  <c r="DF183" i="2"/>
  <c r="DF184" i="2"/>
  <c r="DF185" i="2"/>
  <c r="DF186" i="2"/>
  <c r="DF187" i="2"/>
  <c r="DF188" i="2"/>
  <c r="DF189" i="2"/>
  <c r="DF190" i="2"/>
  <c r="DF191" i="2"/>
  <c r="DF192" i="2"/>
  <c r="DF193" i="2"/>
  <c r="DF194" i="2"/>
  <c r="DF195" i="2"/>
  <c r="DF196" i="2"/>
  <c r="DF197" i="2"/>
  <c r="DF198" i="2"/>
  <c r="DF199" i="2"/>
  <c r="DF200" i="2"/>
  <c r="DF201" i="2"/>
  <c r="DF202" i="2"/>
  <c r="DF203" i="2"/>
  <c r="DF204" i="2"/>
  <c r="DF205" i="2"/>
  <c r="DF206" i="2"/>
  <c r="DF207" i="2"/>
  <c r="DF208" i="2"/>
  <c r="DF209" i="2"/>
  <c r="DF210" i="2"/>
  <c r="DF211" i="2"/>
  <c r="DF212" i="2"/>
  <c r="DF213" i="2"/>
  <c r="DF214" i="2"/>
  <c r="DF215" i="2"/>
  <c r="DF216" i="2"/>
  <c r="DF217" i="2"/>
  <c r="DF218" i="2"/>
  <c r="DF219" i="2"/>
  <c r="DF220" i="2"/>
  <c r="DF221" i="2"/>
  <c r="DF222" i="2"/>
  <c r="DF223" i="2"/>
  <c r="DF224" i="2"/>
  <c r="DF225" i="2"/>
  <c r="DF226" i="2"/>
  <c r="DF227" i="2"/>
  <c r="DF228" i="2"/>
  <c r="DF229" i="2"/>
  <c r="DF230" i="2"/>
  <c r="DF231" i="2"/>
  <c r="DF232" i="2"/>
  <c r="DF233" i="2"/>
  <c r="DF234" i="2"/>
  <c r="DF235" i="2"/>
  <c r="DF236" i="2"/>
  <c r="DF237" i="2"/>
  <c r="DF238" i="2"/>
  <c r="DF239" i="2"/>
  <c r="DF240" i="2"/>
  <c r="DF241" i="2"/>
  <c r="DF242" i="2"/>
  <c r="DF243" i="2"/>
  <c r="DF244" i="2"/>
  <c r="DF245" i="2"/>
  <c r="DF246" i="2"/>
  <c r="DF247" i="2"/>
  <c r="DF248" i="2"/>
  <c r="DF249" i="2"/>
  <c r="DF250" i="2"/>
  <c r="DF251" i="2"/>
  <c r="DF252" i="2"/>
  <c r="DF253" i="2"/>
  <c r="DF254" i="2"/>
  <c r="DF255" i="2"/>
  <c r="DF256" i="2"/>
  <c r="DF257" i="2"/>
  <c r="DF258" i="2"/>
  <c r="DF259" i="2"/>
  <c r="DF260" i="2"/>
  <c r="DF261" i="2"/>
  <c r="DF262" i="2"/>
  <c r="DF263" i="2"/>
  <c r="DF264" i="2"/>
  <c r="DF265" i="2"/>
  <c r="DF266" i="2"/>
  <c r="DF267" i="2"/>
  <c r="DF268" i="2"/>
  <c r="DF269" i="2"/>
  <c r="DF270" i="2"/>
  <c r="DF271" i="2"/>
  <c r="DF272" i="2"/>
  <c r="DF273" i="2"/>
  <c r="DF274" i="2"/>
  <c r="DF275" i="2"/>
  <c r="DF276" i="2"/>
  <c r="DF277" i="2"/>
  <c r="DF278" i="2"/>
  <c r="DF279" i="2"/>
  <c r="DF280" i="2"/>
  <c r="DF281" i="2"/>
  <c r="DF282" i="2"/>
  <c r="DF283" i="2"/>
  <c r="DF284" i="2"/>
  <c r="DF285" i="2"/>
  <c r="DF286" i="2"/>
  <c r="DF287" i="2"/>
  <c r="DF288" i="2"/>
  <c r="DF289" i="2"/>
  <c r="DF290" i="2"/>
  <c r="DF291" i="2"/>
  <c r="DF292" i="2"/>
  <c r="DF293" i="2"/>
  <c r="DF294" i="2"/>
  <c r="DF295" i="2"/>
  <c r="DF296" i="2"/>
  <c r="DF297" i="2"/>
  <c r="DF298" i="2"/>
  <c r="DF299" i="2"/>
  <c r="DF300" i="2"/>
  <c r="DF301" i="2"/>
  <c r="DF302" i="2"/>
  <c r="DF303" i="2"/>
  <c r="DF304" i="2"/>
  <c r="DF305" i="2"/>
  <c r="DF306" i="2"/>
  <c r="DF307" i="2"/>
  <c r="DF308" i="2"/>
  <c r="DF309" i="2"/>
  <c r="DF310" i="2"/>
  <c r="DF311" i="2"/>
  <c r="DF312" i="2"/>
  <c r="DF313" i="2"/>
  <c r="DF314" i="2"/>
  <c r="DF315" i="2"/>
  <c r="DF316" i="2"/>
  <c r="DF317" i="2"/>
  <c r="DF318" i="2"/>
  <c r="DF319" i="2"/>
  <c r="DF320" i="2"/>
  <c r="DF321" i="2"/>
  <c r="DF322" i="2"/>
  <c r="DF323" i="2"/>
  <c r="DF324" i="2"/>
  <c r="DF325" i="2"/>
  <c r="DF326" i="2"/>
  <c r="DF327" i="2"/>
  <c r="DF328" i="2"/>
  <c r="DF329" i="2"/>
  <c r="DF330" i="2"/>
  <c r="DF331" i="2"/>
  <c r="DF332" i="2"/>
  <c r="DF333" i="2"/>
  <c r="DF334" i="2"/>
  <c r="DF335" i="2"/>
  <c r="DF336" i="2"/>
  <c r="DF337" i="2"/>
  <c r="DF338" i="2"/>
  <c r="DF339" i="2"/>
  <c r="DF340" i="2"/>
  <c r="DF341" i="2"/>
  <c r="DF342" i="2"/>
  <c r="DF343" i="2"/>
  <c r="DF344" i="2"/>
  <c r="DF345" i="2"/>
  <c r="DF346" i="2"/>
  <c r="DF347" i="2"/>
  <c r="DF348" i="2"/>
  <c r="DF349" i="2"/>
  <c r="DF350" i="2"/>
  <c r="DF351" i="2"/>
  <c r="DF352" i="2"/>
  <c r="DF353" i="2"/>
  <c r="DF354" i="2"/>
  <c r="DF355" i="2"/>
  <c r="DF356" i="2"/>
  <c r="DF357" i="2"/>
  <c r="DF358" i="2"/>
  <c r="DF359" i="2"/>
  <c r="DF360" i="2"/>
  <c r="DF361" i="2"/>
  <c r="DF362" i="2"/>
  <c r="DF363" i="2"/>
  <c r="DF364" i="2"/>
  <c r="DF365" i="2"/>
  <c r="DF366" i="2"/>
  <c r="DF367" i="2"/>
  <c r="DF368" i="2"/>
  <c r="DF369" i="2"/>
  <c r="DF370" i="2"/>
  <c r="DF371" i="2"/>
  <c r="DF372" i="2"/>
  <c r="DF373" i="2"/>
  <c r="DF374" i="2"/>
  <c r="DF375" i="2"/>
  <c r="DF376" i="2"/>
  <c r="DF377" i="2"/>
  <c r="DF378" i="2"/>
  <c r="DF379" i="2"/>
  <c r="DF380" i="2"/>
  <c r="DF381" i="2"/>
  <c r="DF382" i="2"/>
  <c r="DF383" i="2"/>
  <c r="DF384" i="2"/>
  <c r="DF385" i="2"/>
  <c r="DF386" i="2"/>
  <c r="DF387" i="2"/>
  <c r="DF388" i="2"/>
  <c r="DF389" i="2"/>
  <c r="DF390" i="2"/>
  <c r="DF391" i="2"/>
  <c r="DF392" i="2"/>
  <c r="DF393" i="2"/>
  <c r="DF394" i="2"/>
  <c r="DF395" i="2"/>
  <c r="DF396" i="2"/>
  <c r="DF397" i="2"/>
  <c r="DF398" i="2"/>
  <c r="DF399" i="2"/>
  <c r="DF400" i="2"/>
  <c r="DF401" i="2"/>
  <c r="DF402" i="2"/>
  <c r="DF403" i="2"/>
  <c r="DF404" i="2"/>
  <c r="DF405" i="2"/>
  <c r="DF406" i="2"/>
  <c r="DF407" i="2"/>
  <c r="DF408" i="2"/>
  <c r="DF409" i="2"/>
  <c r="DF410" i="2"/>
  <c r="DF411" i="2"/>
  <c r="DF412" i="2"/>
  <c r="DF413" i="2"/>
  <c r="DF414" i="2"/>
  <c r="DF415" i="2"/>
  <c r="DF416" i="2"/>
  <c r="DF417" i="2"/>
  <c r="DF418" i="2"/>
  <c r="DF419" i="2"/>
  <c r="DF420" i="2"/>
  <c r="DF421" i="2"/>
  <c r="DF422" i="2"/>
  <c r="DF423" i="2"/>
  <c r="DF424" i="2"/>
  <c r="DF425" i="2"/>
  <c r="DF426" i="2"/>
  <c r="DF427" i="2"/>
  <c r="DF428" i="2"/>
  <c r="DF429" i="2"/>
  <c r="DF430" i="2"/>
  <c r="DF431" i="2"/>
  <c r="DF432" i="2"/>
  <c r="DF433" i="2"/>
  <c r="DF434" i="2"/>
  <c r="DF435" i="2"/>
  <c r="DF436" i="2"/>
  <c r="DF437" i="2"/>
  <c r="DF438" i="2"/>
  <c r="DF439" i="2"/>
  <c r="DF440" i="2"/>
  <c r="DF441" i="2"/>
  <c r="DF442" i="2"/>
  <c r="DF443" i="2"/>
  <c r="DF444" i="2"/>
  <c r="DF445" i="2"/>
  <c r="DF446" i="2"/>
  <c r="DF447" i="2"/>
  <c r="DF448" i="2"/>
  <c r="DF449" i="2"/>
  <c r="DF450" i="2"/>
  <c r="DF451" i="2"/>
  <c r="DF452" i="2"/>
  <c r="DF453" i="2"/>
  <c r="DF454" i="2"/>
  <c r="DF455" i="2"/>
  <c r="DF456" i="2"/>
  <c r="DF457" i="2"/>
  <c r="DF458" i="2"/>
  <c r="DF459" i="2"/>
  <c r="DF460" i="2"/>
  <c r="DF461" i="2"/>
  <c r="DF462" i="2"/>
  <c r="DF463" i="2"/>
  <c r="DF464" i="2"/>
  <c r="DF465" i="2"/>
  <c r="DF466" i="2"/>
  <c r="DF467" i="2"/>
  <c r="DF468" i="2"/>
  <c r="DF469" i="2"/>
  <c r="DF470" i="2"/>
  <c r="DF471" i="2"/>
  <c r="DF472" i="2"/>
  <c r="DF473" i="2"/>
  <c r="DF474" i="2"/>
  <c r="DF475" i="2"/>
  <c r="DF476" i="2"/>
  <c r="DF477" i="2"/>
  <c r="DF478" i="2"/>
  <c r="DF479" i="2"/>
  <c r="DF480" i="2"/>
  <c r="DF481" i="2"/>
  <c r="DF482" i="2"/>
  <c r="DF483" i="2"/>
  <c r="DF484" i="2"/>
  <c r="DF485" i="2"/>
  <c r="DF486" i="2"/>
  <c r="DF487" i="2"/>
  <c r="DF488" i="2"/>
  <c r="DF489" i="2"/>
  <c r="DF490" i="2"/>
  <c r="DF491" i="2"/>
  <c r="DF492" i="2"/>
  <c r="DF493" i="2"/>
  <c r="DF494" i="2"/>
  <c r="DF495" i="2"/>
  <c r="DF496" i="2"/>
  <c r="DF497" i="2"/>
  <c r="DF498" i="2"/>
  <c r="DF499" i="2"/>
  <c r="DF500" i="2"/>
  <c r="DF501" i="2"/>
  <c r="DF502" i="2"/>
  <c r="DF503" i="2"/>
  <c r="DF504" i="2"/>
  <c r="DF505" i="2"/>
  <c r="DF506" i="2"/>
  <c r="DF507" i="2"/>
  <c r="DF508" i="2"/>
  <c r="DF509" i="2"/>
  <c r="DF510" i="2"/>
  <c r="DF511" i="2"/>
  <c r="DF512" i="2"/>
  <c r="DF513" i="2"/>
  <c r="DF514" i="2"/>
  <c r="DF515" i="2"/>
  <c r="DF516" i="2"/>
  <c r="DF517" i="2"/>
  <c r="DF518" i="2"/>
  <c r="DF519" i="2"/>
  <c r="DF520" i="2"/>
  <c r="DF521" i="2"/>
  <c r="DF522" i="2"/>
  <c r="DF523" i="2"/>
  <c r="DF524" i="2"/>
  <c r="DF525" i="2"/>
  <c r="DF526" i="2"/>
  <c r="DF527" i="2"/>
  <c r="DF528" i="2"/>
  <c r="DF529" i="2"/>
  <c r="DF530" i="2"/>
  <c r="DF531" i="2"/>
  <c r="DF532" i="2"/>
  <c r="DF533" i="2"/>
  <c r="DF534" i="2"/>
  <c r="DF535" i="2"/>
  <c r="DF536" i="2"/>
  <c r="DF537" i="2"/>
  <c r="DF538" i="2"/>
  <c r="DF539" i="2"/>
  <c r="DF540" i="2"/>
  <c r="DF541" i="2"/>
  <c r="DF542" i="2"/>
  <c r="DF543" i="2"/>
  <c r="DF544" i="2"/>
  <c r="DF545" i="2"/>
  <c r="DF546" i="2"/>
  <c r="DF547" i="2"/>
  <c r="DF548" i="2"/>
  <c r="DF549" i="2"/>
  <c r="DF550" i="2"/>
  <c r="DF551" i="2"/>
  <c r="DF552" i="2"/>
  <c r="DF553" i="2"/>
  <c r="DF554" i="2"/>
  <c r="DF555" i="2"/>
  <c r="DF556" i="2"/>
  <c r="DF557" i="2"/>
  <c r="DF558" i="2"/>
  <c r="DF559" i="2"/>
  <c r="DF560" i="2"/>
  <c r="DF561" i="2"/>
  <c r="DF562" i="2"/>
  <c r="DF563" i="2"/>
  <c r="DF564" i="2"/>
  <c r="DF565" i="2"/>
  <c r="DF566" i="2"/>
  <c r="DF567" i="2"/>
  <c r="DF568" i="2"/>
  <c r="DF569" i="2"/>
  <c r="DF570" i="2"/>
  <c r="DF571" i="2"/>
  <c r="DF572" i="2"/>
  <c r="DF573" i="2"/>
  <c r="DF574" i="2"/>
  <c r="DF575" i="2"/>
  <c r="DF576" i="2"/>
  <c r="DF577" i="2"/>
  <c r="DF578" i="2"/>
  <c r="DF579" i="2"/>
  <c r="DF580" i="2"/>
  <c r="DF581" i="2"/>
  <c r="DF582" i="2"/>
  <c r="DF583" i="2"/>
  <c r="DF584" i="2"/>
  <c r="DF585" i="2"/>
  <c r="DF586" i="2"/>
  <c r="DF587" i="2"/>
  <c r="DF588" i="2"/>
  <c r="DF589" i="2"/>
  <c r="DF590" i="2"/>
  <c r="DF591" i="2"/>
  <c r="DF592" i="2"/>
  <c r="DF593" i="2"/>
  <c r="DF594" i="2"/>
  <c r="DF595" i="2"/>
  <c r="DF596" i="2"/>
  <c r="DF597" i="2"/>
  <c r="DF598" i="2"/>
  <c r="DF599" i="2"/>
  <c r="DF600" i="2"/>
  <c r="DF601" i="2"/>
  <c r="DF602" i="2"/>
  <c r="DF603" i="2"/>
  <c r="DF604" i="2"/>
  <c r="DF605" i="2"/>
  <c r="DF606" i="2"/>
  <c r="DF607" i="2"/>
  <c r="DF608" i="2"/>
  <c r="DF609" i="2"/>
  <c r="DF610" i="2"/>
  <c r="DF611" i="2"/>
  <c r="DF612" i="2"/>
  <c r="DF613" i="2"/>
  <c r="DF614" i="2"/>
  <c r="DF615" i="2"/>
  <c r="DF616" i="2"/>
  <c r="DF617" i="2"/>
  <c r="DF618" i="2"/>
  <c r="DF619" i="2"/>
  <c r="DF620" i="2"/>
  <c r="DF621" i="2"/>
  <c r="DF622" i="2"/>
  <c r="DF623" i="2"/>
  <c r="DF624" i="2"/>
  <c r="DF625" i="2"/>
  <c r="DF626" i="2"/>
  <c r="DF627" i="2"/>
  <c r="DF628" i="2"/>
  <c r="DF629" i="2"/>
  <c r="DF630" i="2"/>
  <c r="DF631" i="2"/>
  <c r="DF632" i="2"/>
  <c r="DF633" i="2"/>
  <c r="DF634" i="2"/>
  <c r="DF635" i="2"/>
  <c r="DF636" i="2"/>
  <c r="DF637" i="2"/>
  <c r="DF638" i="2"/>
  <c r="DF639" i="2"/>
  <c r="DF640" i="2"/>
  <c r="DF641" i="2"/>
  <c r="DF642" i="2"/>
  <c r="DF643" i="2"/>
  <c r="DF644" i="2"/>
  <c r="DF645" i="2"/>
  <c r="DF646" i="2"/>
  <c r="DF647" i="2"/>
  <c r="DF648" i="2"/>
  <c r="DF649" i="2"/>
  <c r="DF650" i="2"/>
  <c r="DF651" i="2"/>
  <c r="DF652" i="2"/>
  <c r="DF653" i="2"/>
  <c r="DF654" i="2"/>
  <c r="DF655" i="2"/>
  <c r="DF656" i="2"/>
  <c r="DF657" i="2"/>
  <c r="DF658" i="2"/>
  <c r="DF659" i="2"/>
  <c r="DF660" i="2"/>
  <c r="DF661" i="2"/>
  <c r="DF662" i="2"/>
  <c r="DF663" i="2"/>
  <c r="DF664" i="2"/>
  <c r="DF665" i="2"/>
  <c r="DF666" i="2"/>
  <c r="DF667" i="2"/>
  <c r="DF668" i="2"/>
  <c r="DF669" i="2"/>
  <c r="DF670" i="2"/>
  <c r="DF671" i="2"/>
  <c r="DF672" i="2"/>
  <c r="DF673" i="2"/>
  <c r="DF674" i="2"/>
  <c r="DF675" i="2"/>
  <c r="DF676" i="2"/>
  <c r="DF677" i="2"/>
  <c r="DF678" i="2"/>
  <c r="DF679" i="2"/>
  <c r="DF680" i="2"/>
  <c r="DF681" i="2"/>
  <c r="DF682" i="2"/>
  <c r="DF683" i="2"/>
  <c r="DF684" i="2"/>
  <c r="DF685" i="2"/>
  <c r="DF686" i="2"/>
  <c r="DF687" i="2"/>
  <c r="DF688" i="2"/>
  <c r="DF689" i="2"/>
  <c r="DF690" i="2"/>
  <c r="DF691" i="2"/>
  <c r="DF692" i="2"/>
  <c r="DF693" i="2"/>
  <c r="DF694" i="2"/>
  <c r="DF695" i="2"/>
  <c r="DF696" i="2"/>
  <c r="DF697" i="2"/>
  <c r="DF698" i="2"/>
  <c r="DF699" i="2"/>
  <c r="DF700" i="2"/>
  <c r="DF701" i="2"/>
  <c r="DF702" i="2"/>
  <c r="DF703" i="2"/>
  <c r="DF704" i="2"/>
  <c r="DF705" i="2"/>
  <c r="DF706" i="2"/>
  <c r="DF707" i="2"/>
  <c r="DF708" i="2"/>
  <c r="DF709" i="2"/>
  <c r="DF710" i="2"/>
  <c r="DF711" i="2"/>
  <c r="DF712" i="2"/>
  <c r="DF713" i="2"/>
  <c r="DF714" i="2"/>
  <c r="DF715" i="2"/>
  <c r="DF716" i="2"/>
  <c r="DG4" i="2"/>
  <c r="DG5" i="2"/>
  <c r="DG6" i="2"/>
  <c r="DG7" i="2"/>
  <c r="DG8" i="2"/>
  <c r="DG9" i="2"/>
  <c r="DG10" i="2"/>
  <c r="DG11" i="2"/>
  <c r="DG12" i="2"/>
  <c r="DG13" i="2"/>
  <c r="DG14" i="2"/>
  <c r="DG15" i="2"/>
  <c r="DG16" i="2"/>
  <c r="DG17" i="2"/>
  <c r="DG18" i="2"/>
  <c r="DG19" i="2"/>
  <c r="DG20" i="2"/>
  <c r="DG21" i="2"/>
  <c r="DG22" i="2"/>
  <c r="DG23" i="2"/>
  <c r="DG24" i="2"/>
  <c r="DG25" i="2"/>
  <c r="DG26" i="2"/>
  <c r="DG27" i="2"/>
  <c r="DG28" i="2"/>
  <c r="DG29" i="2"/>
  <c r="DG30" i="2"/>
  <c r="DG31" i="2"/>
  <c r="DG32" i="2"/>
  <c r="DG33" i="2"/>
  <c r="DG34" i="2"/>
  <c r="DG35" i="2"/>
  <c r="DG36" i="2"/>
  <c r="DG37" i="2"/>
  <c r="DG38" i="2"/>
  <c r="DG39" i="2"/>
  <c r="DG40" i="2"/>
  <c r="DG41" i="2"/>
  <c r="DG42" i="2"/>
  <c r="DG43" i="2"/>
  <c r="DG44" i="2"/>
  <c r="DG45" i="2"/>
  <c r="DG46" i="2"/>
  <c r="DG47" i="2"/>
  <c r="DG48" i="2"/>
  <c r="DG49" i="2"/>
  <c r="DG50" i="2"/>
  <c r="DG51" i="2"/>
  <c r="DG52" i="2"/>
  <c r="DG53" i="2"/>
  <c r="DG54" i="2"/>
  <c r="DG55" i="2"/>
  <c r="DG56" i="2"/>
  <c r="DG57" i="2"/>
  <c r="DG58" i="2"/>
  <c r="DG59" i="2"/>
  <c r="DG60" i="2"/>
  <c r="DG61" i="2"/>
  <c r="DG62" i="2"/>
  <c r="DG63" i="2"/>
  <c r="DG64" i="2"/>
  <c r="DG65" i="2"/>
  <c r="DG66" i="2"/>
  <c r="DG67" i="2"/>
  <c r="DG68" i="2"/>
  <c r="DG69" i="2"/>
  <c r="DG70" i="2"/>
  <c r="DG71" i="2"/>
  <c r="DG72" i="2"/>
  <c r="DG73" i="2"/>
  <c r="DG74" i="2"/>
  <c r="DG75" i="2"/>
  <c r="DG76" i="2"/>
  <c r="DG77" i="2"/>
  <c r="DG78" i="2"/>
  <c r="DG79" i="2"/>
  <c r="DG80" i="2"/>
  <c r="DG81" i="2"/>
  <c r="DG82" i="2"/>
  <c r="DG83" i="2"/>
  <c r="DG84" i="2"/>
  <c r="DG85" i="2"/>
  <c r="DG86" i="2"/>
  <c r="DG87" i="2"/>
  <c r="DG88" i="2"/>
  <c r="DG89" i="2"/>
  <c r="DG90" i="2"/>
  <c r="DG91" i="2"/>
  <c r="DG92" i="2"/>
  <c r="DG93" i="2"/>
  <c r="DG94" i="2"/>
  <c r="DG95" i="2"/>
  <c r="DG96" i="2"/>
  <c r="DG97" i="2"/>
  <c r="DG98" i="2"/>
  <c r="DG99" i="2"/>
  <c r="DG100" i="2"/>
  <c r="DG101" i="2"/>
  <c r="DG102" i="2"/>
  <c r="DG103" i="2"/>
  <c r="DG104" i="2"/>
  <c r="DG105" i="2"/>
  <c r="DG106" i="2"/>
  <c r="DG107" i="2"/>
  <c r="DG108" i="2"/>
  <c r="DG109" i="2"/>
  <c r="DG110" i="2"/>
  <c r="DG111" i="2"/>
  <c r="DG112" i="2"/>
  <c r="DG113" i="2"/>
  <c r="DG114" i="2"/>
  <c r="DG115" i="2"/>
  <c r="DG116" i="2"/>
  <c r="DG117" i="2"/>
  <c r="DG118" i="2"/>
  <c r="DG119" i="2"/>
  <c r="DG120" i="2"/>
  <c r="DG121" i="2"/>
  <c r="DG122" i="2"/>
  <c r="DG123" i="2"/>
  <c r="DG124" i="2"/>
  <c r="DG125" i="2"/>
  <c r="DG126" i="2"/>
  <c r="DG127" i="2"/>
  <c r="DG128" i="2"/>
  <c r="DG129" i="2"/>
  <c r="DG130" i="2"/>
  <c r="DG131" i="2"/>
  <c r="DG132" i="2"/>
  <c r="DG133" i="2"/>
  <c r="DG134" i="2"/>
  <c r="DG135" i="2"/>
  <c r="DG136" i="2"/>
  <c r="DG137" i="2"/>
  <c r="DG138" i="2"/>
  <c r="DG139" i="2"/>
  <c r="DG140" i="2"/>
  <c r="DG141" i="2"/>
  <c r="DG142" i="2"/>
  <c r="DG143" i="2"/>
  <c r="DG144" i="2"/>
  <c r="DG145" i="2"/>
  <c r="DG146" i="2"/>
  <c r="DG147" i="2"/>
  <c r="DG148" i="2"/>
  <c r="DG149" i="2"/>
  <c r="DG150" i="2"/>
  <c r="DG151" i="2"/>
  <c r="DG152" i="2"/>
  <c r="DG153" i="2"/>
  <c r="DG154" i="2"/>
  <c r="DG155" i="2"/>
  <c r="DG156" i="2"/>
  <c r="DG157" i="2"/>
  <c r="DG158" i="2"/>
  <c r="DG159" i="2"/>
  <c r="DG160" i="2"/>
  <c r="DG161" i="2"/>
  <c r="DG162" i="2"/>
  <c r="DG163" i="2"/>
  <c r="DG164" i="2"/>
  <c r="DG165" i="2"/>
  <c r="DG166" i="2"/>
  <c r="DG167" i="2"/>
  <c r="DG168" i="2"/>
  <c r="DG169" i="2"/>
  <c r="DG170" i="2"/>
  <c r="DG171" i="2"/>
  <c r="DG172" i="2"/>
  <c r="DG173" i="2"/>
  <c r="DG174" i="2"/>
  <c r="DG175" i="2"/>
  <c r="DG176" i="2"/>
  <c r="DG177" i="2"/>
  <c r="DG178" i="2"/>
  <c r="DG179" i="2"/>
  <c r="DG180" i="2"/>
  <c r="DG181" i="2"/>
  <c r="DG182" i="2"/>
  <c r="DG183" i="2"/>
  <c r="DG184" i="2"/>
  <c r="DG185" i="2"/>
  <c r="DG186" i="2"/>
  <c r="DG187" i="2"/>
  <c r="DG188" i="2"/>
  <c r="DG189" i="2"/>
  <c r="DG190" i="2"/>
  <c r="DG191" i="2"/>
  <c r="DG192" i="2"/>
  <c r="DG193" i="2"/>
  <c r="DG194" i="2"/>
  <c r="DG195" i="2"/>
  <c r="DG196" i="2"/>
  <c r="DG197" i="2"/>
  <c r="DG198" i="2"/>
  <c r="DG199" i="2"/>
  <c r="DG200" i="2"/>
  <c r="DG201" i="2"/>
  <c r="DG202" i="2"/>
  <c r="DG203" i="2"/>
  <c r="DG204" i="2"/>
  <c r="DG205" i="2"/>
  <c r="DG206" i="2"/>
  <c r="DG207" i="2"/>
  <c r="DG208" i="2"/>
  <c r="DG209" i="2"/>
  <c r="DG210" i="2"/>
  <c r="DG211" i="2"/>
  <c r="DG212" i="2"/>
  <c r="DG213" i="2"/>
  <c r="DG214" i="2"/>
  <c r="DG215" i="2"/>
  <c r="DG216" i="2"/>
  <c r="DG217" i="2"/>
  <c r="DG218" i="2"/>
  <c r="DG219" i="2"/>
  <c r="DG220" i="2"/>
  <c r="DG221" i="2"/>
  <c r="DG222" i="2"/>
  <c r="DG223" i="2"/>
  <c r="DG224" i="2"/>
  <c r="DG225" i="2"/>
  <c r="DG226" i="2"/>
  <c r="DG227" i="2"/>
  <c r="DG228" i="2"/>
  <c r="DG229" i="2"/>
  <c r="DG230" i="2"/>
  <c r="DG231" i="2"/>
  <c r="DG232" i="2"/>
  <c r="DG233" i="2"/>
  <c r="DG234" i="2"/>
  <c r="DG235" i="2"/>
  <c r="DG236" i="2"/>
  <c r="DG237" i="2"/>
  <c r="DG238" i="2"/>
  <c r="DG239" i="2"/>
  <c r="DG240" i="2"/>
  <c r="DG241" i="2"/>
  <c r="DG242" i="2"/>
  <c r="DG243" i="2"/>
  <c r="DG244" i="2"/>
  <c r="DG245" i="2"/>
  <c r="DG246" i="2"/>
  <c r="DG247" i="2"/>
  <c r="DG248" i="2"/>
  <c r="DG249" i="2"/>
  <c r="DG250" i="2"/>
  <c r="DG251" i="2"/>
  <c r="DG252" i="2"/>
  <c r="DG253" i="2"/>
  <c r="DG254" i="2"/>
  <c r="DG255" i="2"/>
  <c r="DG256" i="2"/>
  <c r="DG257" i="2"/>
  <c r="DG258" i="2"/>
  <c r="DG259" i="2"/>
  <c r="DG260" i="2"/>
  <c r="DG261" i="2"/>
  <c r="DG262" i="2"/>
  <c r="DG263" i="2"/>
  <c r="DG264" i="2"/>
  <c r="DG265" i="2"/>
  <c r="DG266" i="2"/>
  <c r="DG267" i="2"/>
  <c r="DG268" i="2"/>
  <c r="DG269" i="2"/>
  <c r="DG270" i="2"/>
  <c r="DG271" i="2"/>
  <c r="DG272" i="2"/>
  <c r="DG273" i="2"/>
  <c r="DG274" i="2"/>
  <c r="DG275" i="2"/>
  <c r="DG276" i="2"/>
  <c r="DG277" i="2"/>
  <c r="DG278" i="2"/>
  <c r="DG279" i="2"/>
  <c r="DG280" i="2"/>
  <c r="DG281" i="2"/>
  <c r="DG282" i="2"/>
  <c r="DG283" i="2"/>
  <c r="DG284" i="2"/>
  <c r="DG285" i="2"/>
  <c r="DG286" i="2"/>
  <c r="DG287" i="2"/>
  <c r="DG288" i="2"/>
  <c r="DG289" i="2"/>
  <c r="DG290" i="2"/>
  <c r="DG291" i="2"/>
  <c r="DG292" i="2"/>
  <c r="DG293" i="2"/>
  <c r="DG294" i="2"/>
  <c r="DG295" i="2"/>
  <c r="DG296" i="2"/>
  <c r="DG297" i="2"/>
  <c r="DG298" i="2"/>
  <c r="DG299" i="2"/>
  <c r="DG300" i="2"/>
  <c r="DG301" i="2"/>
  <c r="DG302" i="2"/>
  <c r="DG303" i="2"/>
  <c r="DG304" i="2"/>
  <c r="DG305" i="2"/>
  <c r="DG306" i="2"/>
  <c r="DG307" i="2"/>
  <c r="DG308" i="2"/>
  <c r="DG309" i="2"/>
  <c r="DG310" i="2"/>
  <c r="DG311" i="2"/>
  <c r="DG312" i="2"/>
  <c r="DG313" i="2"/>
  <c r="DG314" i="2"/>
  <c r="DG315" i="2"/>
  <c r="DG316" i="2"/>
  <c r="DG317" i="2"/>
  <c r="DG318" i="2"/>
  <c r="DG319" i="2"/>
  <c r="DG320" i="2"/>
  <c r="DG321" i="2"/>
  <c r="DG322" i="2"/>
  <c r="DG323" i="2"/>
  <c r="DG324" i="2"/>
  <c r="DG325" i="2"/>
  <c r="DG326" i="2"/>
  <c r="DG327" i="2"/>
  <c r="DG328" i="2"/>
  <c r="DG329" i="2"/>
  <c r="DG330" i="2"/>
  <c r="DG331" i="2"/>
  <c r="DG332" i="2"/>
  <c r="DG333" i="2"/>
  <c r="DG334" i="2"/>
  <c r="DG335" i="2"/>
  <c r="DG336" i="2"/>
  <c r="DG337" i="2"/>
  <c r="DG338" i="2"/>
  <c r="DG339" i="2"/>
  <c r="DG340" i="2"/>
  <c r="DG341" i="2"/>
  <c r="DG342" i="2"/>
  <c r="DG343" i="2"/>
  <c r="DG344" i="2"/>
  <c r="DG345" i="2"/>
  <c r="DG346" i="2"/>
  <c r="DG347" i="2"/>
  <c r="DG348" i="2"/>
  <c r="DG349" i="2"/>
  <c r="DG350" i="2"/>
  <c r="DG351" i="2"/>
  <c r="DG352" i="2"/>
  <c r="DG353" i="2"/>
  <c r="DG354" i="2"/>
  <c r="DG355" i="2"/>
  <c r="DG356" i="2"/>
  <c r="DG357" i="2"/>
  <c r="DG358" i="2"/>
  <c r="DG359" i="2"/>
  <c r="DG360" i="2"/>
  <c r="DG361" i="2"/>
  <c r="DG362" i="2"/>
  <c r="DG363" i="2"/>
  <c r="DG364" i="2"/>
  <c r="DG365" i="2"/>
  <c r="DG366" i="2"/>
  <c r="DG367" i="2"/>
  <c r="DG368" i="2"/>
  <c r="DG369" i="2"/>
  <c r="DG370" i="2"/>
  <c r="DG371" i="2"/>
  <c r="DG372" i="2"/>
  <c r="DG373" i="2"/>
  <c r="DG374" i="2"/>
  <c r="DG375" i="2"/>
  <c r="DG376" i="2"/>
  <c r="DG377" i="2"/>
  <c r="DG378" i="2"/>
  <c r="DG379" i="2"/>
  <c r="DG380" i="2"/>
  <c r="DG381" i="2"/>
  <c r="DG382" i="2"/>
  <c r="DG383" i="2"/>
  <c r="DG384" i="2"/>
  <c r="DG385" i="2"/>
  <c r="DG386" i="2"/>
  <c r="DG387" i="2"/>
  <c r="DG388" i="2"/>
  <c r="DG389" i="2"/>
  <c r="DG390" i="2"/>
  <c r="DG391" i="2"/>
  <c r="DG392" i="2"/>
  <c r="DG393" i="2"/>
  <c r="DG394" i="2"/>
  <c r="DG395" i="2"/>
  <c r="DG396" i="2"/>
  <c r="DG397" i="2"/>
  <c r="DG398" i="2"/>
  <c r="DG399" i="2"/>
  <c r="DG400" i="2"/>
  <c r="DG401" i="2"/>
  <c r="DG402" i="2"/>
  <c r="DG403" i="2"/>
  <c r="DG404" i="2"/>
  <c r="DG405" i="2"/>
  <c r="DG406" i="2"/>
  <c r="DG407" i="2"/>
  <c r="DG408" i="2"/>
  <c r="DG409" i="2"/>
  <c r="DG410" i="2"/>
  <c r="DG411" i="2"/>
  <c r="DG412" i="2"/>
  <c r="DG413" i="2"/>
  <c r="DG414" i="2"/>
  <c r="DG415" i="2"/>
  <c r="DG416" i="2"/>
  <c r="DG417" i="2"/>
  <c r="DG418" i="2"/>
  <c r="DG419" i="2"/>
  <c r="DG420" i="2"/>
  <c r="DG421" i="2"/>
  <c r="DG422" i="2"/>
  <c r="DG423" i="2"/>
  <c r="DG424" i="2"/>
  <c r="DG425" i="2"/>
  <c r="DG426" i="2"/>
  <c r="DG427" i="2"/>
  <c r="DG428" i="2"/>
  <c r="DG429" i="2"/>
  <c r="DG430" i="2"/>
  <c r="DG431" i="2"/>
  <c r="DG432" i="2"/>
  <c r="DG433" i="2"/>
  <c r="DG434" i="2"/>
  <c r="DG435" i="2"/>
  <c r="DG436" i="2"/>
  <c r="DG437" i="2"/>
  <c r="DG438" i="2"/>
  <c r="DG439" i="2"/>
  <c r="DG440" i="2"/>
  <c r="DG441" i="2"/>
  <c r="DG442" i="2"/>
  <c r="DG443" i="2"/>
  <c r="DG444" i="2"/>
  <c r="DG445" i="2"/>
  <c r="DG446" i="2"/>
  <c r="DG447" i="2"/>
  <c r="DG448" i="2"/>
  <c r="DG449" i="2"/>
  <c r="DG450" i="2"/>
  <c r="DG451" i="2"/>
  <c r="DG452" i="2"/>
  <c r="DG453" i="2"/>
  <c r="DG454" i="2"/>
  <c r="DG455" i="2"/>
  <c r="DG456" i="2"/>
  <c r="DG457" i="2"/>
  <c r="DG458" i="2"/>
  <c r="DG459" i="2"/>
  <c r="DG460" i="2"/>
  <c r="DG461" i="2"/>
  <c r="DG462" i="2"/>
  <c r="DG463" i="2"/>
  <c r="DG464" i="2"/>
  <c r="DG465" i="2"/>
  <c r="DG466" i="2"/>
  <c r="DG467" i="2"/>
  <c r="DG468" i="2"/>
  <c r="DG469" i="2"/>
  <c r="DG470" i="2"/>
  <c r="DG471" i="2"/>
  <c r="DG472" i="2"/>
  <c r="DG473" i="2"/>
  <c r="DG474" i="2"/>
  <c r="DG475" i="2"/>
  <c r="DG476" i="2"/>
  <c r="DG477" i="2"/>
  <c r="DG478" i="2"/>
  <c r="DG479" i="2"/>
  <c r="DG480" i="2"/>
  <c r="DG481" i="2"/>
  <c r="DG482" i="2"/>
  <c r="DG483" i="2"/>
  <c r="DG484" i="2"/>
  <c r="DG485" i="2"/>
  <c r="DG486" i="2"/>
  <c r="DG487" i="2"/>
  <c r="DG488" i="2"/>
  <c r="DG489" i="2"/>
  <c r="DG490" i="2"/>
  <c r="DG491" i="2"/>
  <c r="DG492" i="2"/>
  <c r="DG493" i="2"/>
  <c r="DG494" i="2"/>
  <c r="DG495" i="2"/>
  <c r="DG496" i="2"/>
  <c r="DG497" i="2"/>
  <c r="DG498" i="2"/>
  <c r="DG499" i="2"/>
  <c r="DG500" i="2"/>
  <c r="DG501" i="2"/>
  <c r="DG502" i="2"/>
  <c r="DG503" i="2"/>
  <c r="DG504" i="2"/>
  <c r="DG505" i="2"/>
  <c r="DG506" i="2"/>
  <c r="DG507" i="2"/>
  <c r="DG508" i="2"/>
  <c r="DG509" i="2"/>
  <c r="DG510" i="2"/>
  <c r="DG511" i="2"/>
  <c r="DG512" i="2"/>
  <c r="DG513" i="2"/>
  <c r="DG514" i="2"/>
  <c r="DG515" i="2"/>
  <c r="DG516" i="2"/>
  <c r="DG517" i="2"/>
  <c r="DG518" i="2"/>
  <c r="DG519" i="2"/>
  <c r="DG520" i="2"/>
  <c r="DG521" i="2"/>
  <c r="DG522" i="2"/>
  <c r="DG523" i="2"/>
  <c r="DG524" i="2"/>
  <c r="DG525" i="2"/>
  <c r="DG526" i="2"/>
  <c r="DG527" i="2"/>
  <c r="DG528" i="2"/>
  <c r="DG529" i="2"/>
  <c r="DG530" i="2"/>
  <c r="DG531" i="2"/>
  <c r="DG532" i="2"/>
  <c r="DG533" i="2"/>
  <c r="DG534" i="2"/>
  <c r="DG535" i="2"/>
  <c r="DG536" i="2"/>
  <c r="DG537" i="2"/>
  <c r="DG538" i="2"/>
  <c r="DG539" i="2"/>
  <c r="DG540" i="2"/>
  <c r="DG541" i="2"/>
  <c r="DG542" i="2"/>
  <c r="DG543" i="2"/>
  <c r="DG544" i="2"/>
  <c r="DG545" i="2"/>
  <c r="DG546" i="2"/>
  <c r="DG547" i="2"/>
  <c r="DG548" i="2"/>
  <c r="DG549" i="2"/>
  <c r="DG550" i="2"/>
  <c r="DG551" i="2"/>
  <c r="DG552" i="2"/>
  <c r="DG553" i="2"/>
  <c r="DG554" i="2"/>
  <c r="DG555" i="2"/>
  <c r="DG556" i="2"/>
  <c r="DG557" i="2"/>
  <c r="DG558" i="2"/>
  <c r="DG559" i="2"/>
  <c r="DG560" i="2"/>
  <c r="DG561" i="2"/>
  <c r="DG562" i="2"/>
  <c r="DG563" i="2"/>
  <c r="DG564" i="2"/>
  <c r="DG565" i="2"/>
  <c r="DG566" i="2"/>
  <c r="DG567" i="2"/>
  <c r="DG568" i="2"/>
  <c r="DG569" i="2"/>
  <c r="DG570" i="2"/>
  <c r="DG571" i="2"/>
  <c r="DG572" i="2"/>
  <c r="DG573" i="2"/>
  <c r="DG574" i="2"/>
  <c r="DG575" i="2"/>
  <c r="DG576" i="2"/>
  <c r="DG577" i="2"/>
  <c r="DG578" i="2"/>
  <c r="DG579" i="2"/>
  <c r="DG580" i="2"/>
  <c r="DG581" i="2"/>
  <c r="DG582" i="2"/>
  <c r="DG583" i="2"/>
  <c r="DG584" i="2"/>
  <c r="DG585" i="2"/>
  <c r="DG586" i="2"/>
  <c r="DG587" i="2"/>
  <c r="DG588" i="2"/>
  <c r="DG589" i="2"/>
  <c r="DG590" i="2"/>
  <c r="DG591" i="2"/>
  <c r="DG592" i="2"/>
  <c r="DG593" i="2"/>
  <c r="DG594" i="2"/>
  <c r="DG595" i="2"/>
  <c r="DG596" i="2"/>
  <c r="DG597" i="2"/>
  <c r="DG598" i="2"/>
  <c r="DG599" i="2"/>
  <c r="DG600" i="2"/>
  <c r="DG601" i="2"/>
  <c r="DG602" i="2"/>
  <c r="DG603" i="2"/>
  <c r="DG604" i="2"/>
  <c r="DG605" i="2"/>
  <c r="DG606" i="2"/>
  <c r="DG607" i="2"/>
  <c r="DG608" i="2"/>
  <c r="DG609" i="2"/>
  <c r="DG610" i="2"/>
  <c r="DG611" i="2"/>
  <c r="DG612" i="2"/>
  <c r="DG613" i="2"/>
  <c r="DG614" i="2"/>
  <c r="DG615" i="2"/>
  <c r="DG616" i="2"/>
  <c r="DG617" i="2"/>
  <c r="DG618" i="2"/>
  <c r="DG619" i="2"/>
  <c r="DG620" i="2"/>
  <c r="DG621" i="2"/>
  <c r="DG622" i="2"/>
  <c r="DG623" i="2"/>
  <c r="DG624" i="2"/>
  <c r="DG625" i="2"/>
  <c r="DG626" i="2"/>
  <c r="DG627" i="2"/>
  <c r="DG628" i="2"/>
  <c r="DG629" i="2"/>
  <c r="DG630" i="2"/>
  <c r="DG631" i="2"/>
  <c r="DG632" i="2"/>
  <c r="DG633" i="2"/>
  <c r="DG634" i="2"/>
  <c r="DG635" i="2"/>
  <c r="DG636" i="2"/>
  <c r="DG637" i="2"/>
  <c r="DG638" i="2"/>
  <c r="DG639" i="2"/>
  <c r="DG640" i="2"/>
  <c r="DG641" i="2"/>
  <c r="DG642" i="2"/>
  <c r="DG643" i="2"/>
  <c r="DG644" i="2"/>
  <c r="DG645" i="2"/>
  <c r="DG646" i="2"/>
  <c r="DG647" i="2"/>
  <c r="DG648" i="2"/>
  <c r="DG649" i="2"/>
  <c r="DG650" i="2"/>
  <c r="DG651" i="2"/>
  <c r="DG652" i="2"/>
  <c r="DG653" i="2"/>
  <c r="DG654" i="2"/>
  <c r="DG655" i="2"/>
  <c r="DG656" i="2"/>
  <c r="DG657" i="2"/>
  <c r="DG658" i="2"/>
  <c r="DG659" i="2"/>
  <c r="DG660" i="2"/>
  <c r="DG661" i="2"/>
  <c r="DG662" i="2"/>
  <c r="DG663" i="2"/>
  <c r="DG664" i="2"/>
  <c r="DG665" i="2"/>
  <c r="DG666" i="2"/>
  <c r="DG667" i="2"/>
  <c r="DG668" i="2"/>
  <c r="DG669" i="2"/>
  <c r="DG670" i="2"/>
  <c r="DG671" i="2"/>
  <c r="DG672" i="2"/>
  <c r="DG673" i="2"/>
  <c r="DG674" i="2"/>
  <c r="DG675" i="2"/>
  <c r="DG676" i="2"/>
  <c r="DG677" i="2"/>
  <c r="DG678" i="2"/>
  <c r="DG679" i="2"/>
  <c r="DG680" i="2"/>
  <c r="DG681" i="2"/>
  <c r="DG682" i="2"/>
  <c r="DG683" i="2"/>
  <c r="DG684" i="2"/>
  <c r="DG685" i="2"/>
  <c r="DG686" i="2"/>
  <c r="DG687" i="2"/>
  <c r="DG688" i="2"/>
  <c r="DG689" i="2"/>
  <c r="DG690" i="2"/>
  <c r="DG691" i="2"/>
  <c r="DG692" i="2"/>
  <c r="DG693" i="2"/>
  <c r="DG694" i="2"/>
  <c r="DG695" i="2"/>
  <c r="DG696" i="2"/>
  <c r="DG697" i="2"/>
  <c r="DG698" i="2"/>
  <c r="DG699" i="2"/>
  <c r="DG700" i="2"/>
  <c r="DG701" i="2"/>
  <c r="DG702" i="2"/>
  <c r="DG703" i="2"/>
  <c r="DG704" i="2"/>
  <c r="DG705" i="2"/>
  <c r="DG706" i="2"/>
  <c r="DG707" i="2"/>
  <c r="DG708" i="2"/>
  <c r="DG709" i="2"/>
  <c r="DG710" i="2"/>
  <c r="DG711" i="2"/>
  <c r="DG712" i="2"/>
  <c r="DG713" i="2"/>
  <c r="DG714" i="2"/>
  <c r="DG715" i="2"/>
  <c r="DG716" i="2"/>
  <c r="DH4" i="2"/>
  <c r="DH5" i="2"/>
  <c r="DH6" i="2"/>
  <c r="DH7" i="2"/>
  <c r="DH8" i="2"/>
  <c r="DH9" i="2"/>
  <c r="DH10" i="2"/>
  <c r="DH11" i="2"/>
  <c r="DH12" i="2"/>
  <c r="DH13" i="2"/>
  <c r="DH14" i="2"/>
  <c r="DH15" i="2"/>
  <c r="DH16" i="2"/>
  <c r="DH17" i="2"/>
  <c r="DH18" i="2"/>
  <c r="DH19" i="2"/>
  <c r="DH20" i="2"/>
  <c r="DH21" i="2"/>
  <c r="DH22" i="2"/>
  <c r="DH23" i="2"/>
  <c r="DH24" i="2"/>
  <c r="DH25" i="2"/>
  <c r="DH26" i="2"/>
  <c r="DH27" i="2"/>
  <c r="DH28" i="2"/>
  <c r="DH29" i="2"/>
  <c r="DH30" i="2"/>
  <c r="DH31" i="2"/>
  <c r="DH32" i="2"/>
  <c r="DH33" i="2"/>
  <c r="DH34" i="2"/>
  <c r="DH35" i="2"/>
  <c r="DH36" i="2"/>
  <c r="DH37" i="2"/>
  <c r="DH38" i="2"/>
  <c r="DH39" i="2"/>
  <c r="DH40" i="2"/>
  <c r="DH41" i="2"/>
  <c r="DH42" i="2"/>
  <c r="DH43" i="2"/>
  <c r="DH44" i="2"/>
  <c r="DH45" i="2"/>
  <c r="DH46" i="2"/>
  <c r="DH47" i="2"/>
  <c r="DH48" i="2"/>
  <c r="DH49" i="2"/>
  <c r="DH50" i="2"/>
  <c r="DH51" i="2"/>
  <c r="DH52" i="2"/>
  <c r="DH53" i="2"/>
  <c r="DH54" i="2"/>
  <c r="DH55" i="2"/>
  <c r="DH56" i="2"/>
  <c r="DH57" i="2"/>
  <c r="DH58" i="2"/>
  <c r="DH59" i="2"/>
  <c r="DH60" i="2"/>
  <c r="DH61" i="2"/>
  <c r="DH62" i="2"/>
  <c r="DH63" i="2"/>
  <c r="DH64" i="2"/>
  <c r="DH65" i="2"/>
  <c r="DH66" i="2"/>
  <c r="DH67" i="2"/>
  <c r="DH68" i="2"/>
  <c r="DH69" i="2"/>
  <c r="DH70" i="2"/>
  <c r="DH71" i="2"/>
  <c r="DH72" i="2"/>
  <c r="DH73" i="2"/>
  <c r="DH74" i="2"/>
  <c r="DH75" i="2"/>
  <c r="DH76" i="2"/>
  <c r="DH77" i="2"/>
  <c r="DH78" i="2"/>
  <c r="DH79" i="2"/>
  <c r="DH80" i="2"/>
  <c r="DH81" i="2"/>
  <c r="DH82" i="2"/>
  <c r="DH83" i="2"/>
  <c r="DH84" i="2"/>
  <c r="DH85" i="2"/>
  <c r="DH86" i="2"/>
  <c r="DH87" i="2"/>
  <c r="DH88" i="2"/>
  <c r="DH89" i="2"/>
  <c r="DH90" i="2"/>
  <c r="DH91" i="2"/>
  <c r="DH92" i="2"/>
  <c r="DH93" i="2"/>
  <c r="DH94" i="2"/>
  <c r="DH95" i="2"/>
  <c r="DH96" i="2"/>
  <c r="DH97" i="2"/>
  <c r="DH98" i="2"/>
  <c r="DH99" i="2"/>
  <c r="DH100" i="2"/>
  <c r="DH101" i="2"/>
  <c r="DH102" i="2"/>
  <c r="DH103" i="2"/>
  <c r="DH104" i="2"/>
  <c r="DH105" i="2"/>
  <c r="DH106" i="2"/>
  <c r="DH107" i="2"/>
  <c r="DH108" i="2"/>
  <c r="DH109" i="2"/>
  <c r="DH110" i="2"/>
  <c r="DH111" i="2"/>
  <c r="DH112" i="2"/>
  <c r="DH113" i="2"/>
  <c r="DH114" i="2"/>
  <c r="DH115" i="2"/>
  <c r="DH116" i="2"/>
  <c r="DH117" i="2"/>
  <c r="DH118" i="2"/>
  <c r="DH119" i="2"/>
  <c r="DH120" i="2"/>
  <c r="DH121" i="2"/>
  <c r="DH122" i="2"/>
  <c r="DH123" i="2"/>
  <c r="DH124" i="2"/>
  <c r="DH125" i="2"/>
  <c r="DH126" i="2"/>
  <c r="DH127" i="2"/>
  <c r="DH128" i="2"/>
  <c r="DH129" i="2"/>
  <c r="DH130" i="2"/>
  <c r="DH131" i="2"/>
  <c r="DH132" i="2"/>
  <c r="DH133" i="2"/>
  <c r="DH134" i="2"/>
  <c r="DH135" i="2"/>
  <c r="DH136" i="2"/>
  <c r="DH137" i="2"/>
  <c r="DH138" i="2"/>
  <c r="DH139" i="2"/>
  <c r="DH140" i="2"/>
  <c r="DH141" i="2"/>
  <c r="DH142" i="2"/>
  <c r="DH143" i="2"/>
  <c r="DH144" i="2"/>
  <c r="DH145" i="2"/>
  <c r="DH146" i="2"/>
  <c r="DH147" i="2"/>
  <c r="DH148" i="2"/>
  <c r="DH149" i="2"/>
  <c r="DH150" i="2"/>
  <c r="DH151" i="2"/>
  <c r="DH152" i="2"/>
  <c r="DH153" i="2"/>
  <c r="DH154" i="2"/>
  <c r="DH155" i="2"/>
  <c r="DH156" i="2"/>
  <c r="DH157" i="2"/>
  <c r="DH158" i="2"/>
  <c r="DH159" i="2"/>
  <c r="DH160" i="2"/>
  <c r="DH161" i="2"/>
  <c r="DH162" i="2"/>
  <c r="DH163" i="2"/>
  <c r="DH164" i="2"/>
  <c r="DH165" i="2"/>
  <c r="DH166" i="2"/>
  <c r="DH167" i="2"/>
  <c r="DH168" i="2"/>
  <c r="DH169" i="2"/>
  <c r="DH170" i="2"/>
  <c r="DH171" i="2"/>
  <c r="DH172" i="2"/>
  <c r="DH173" i="2"/>
  <c r="DH174" i="2"/>
  <c r="DH175" i="2"/>
  <c r="DH176" i="2"/>
  <c r="DH177" i="2"/>
  <c r="DH178" i="2"/>
  <c r="DH179" i="2"/>
  <c r="DH180" i="2"/>
  <c r="DH181" i="2"/>
  <c r="DH182" i="2"/>
  <c r="DH183" i="2"/>
  <c r="DH184" i="2"/>
  <c r="DH185" i="2"/>
  <c r="DH186" i="2"/>
  <c r="DH187" i="2"/>
  <c r="DH188" i="2"/>
  <c r="DH189" i="2"/>
  <c r="DH190" i="2"/>
  <c r="DH191" i="2"/>
  <c r="DH192" i="2"/>
  <c r="DH193" i="2"/>
  <c r="DH194" i="2"/>
  <c r="DH195" i="2"/>
  <c r="DH196" i="2"/>
  <c r="DH197" i="2"/>
  <c r="DH198" i="2"/>
  <c r="DH199" i="2"/>
  <c r="DH200" i="2"/>
  <c r="DH201" i="2"/>
  <c r="DH202" i="2"/>
  <c r="DH203" i="2"/>
  <c r="DH204" i="2"/>
  <c r="DH205" i="2"/>
  <c r="DH206" i="2"/>
  <c r="DH207" i="2"/>
  <c r="DH208" i="2"/>
  <c r="DH209" i="2"/>
  <c r="DH210" i="2"/>
  <c r="DH211" i="2"/>
  <c r="DH212" i="2"/>
  <c r="DH213" i="2"/>
  <c r="DH214" i="2"/>
  <c r="DH215" i="2"/>
  <c r="DH216" i="2"/>
  <c r="DH217" i="2"/>
  <c r="DH218" i="2"/>
  <c r="DH219" i="2"/>
  <c r="DH220" i="2"/>
  <c r="DH221" i="2"/>
  <c r="DH222" i="2"/>
  <c r="DH223" i="2"/>
  <c r="DH224" i="2"/>
  <c r="DH225" i="2"/>
  <c r="DH226" i="2"/>
  <c r="DH227" i="2"/>
  <c r="DH228" i="2"/>
  <c r="DH229" i="2"/>
  <c r="DH230" i="2"/>
  <c r="DH231" i="2"/>
  <c r="DH232" i="2"/>
  <c r="DH233" i="2"/>
  <c r="DH234" i="2"/>
  <c r="DH235" i="2"/>
  <c r="DH236" i="2"/>
  <c r="DH237" i="2"/>
  <c r="DH238" i="2"/>
  <c r="DH239" i="2"/>
  <c r="DH240" i="2"/>
  <c r="DH241" i="2"/>
  <c r="DH242" i="2"/>
  <c r="DH243" i="2"/>
  <c r="DH244" i="2"/>
  <c r="DH245" i="2"/>
  <c r="DH246" i="2"/>
  <c r="DH247" i="2"/>
  <c r="DH248" i="2"/>
  <c r="DH249" i="2"/>
  <c r="DH250" i="2"/>
  <c r="DH251" i="2"/>
  <c r="DH252" i="2"/>
  <c r="DH253" i="2"/>
  <c r="DH254" i="2"/>
  <c r="DH255" i="2"/>
  <c r="DH256" i="2"/>
  <c r="DH257" i="2"/>
  <c r="DH258" i="2"/>
  <c r="DH259" i="2"/>
  <c r="DH260" i="2"/>
  <c r="DH261" i="2"/>
  <c r="DH262" i="2"/>
  <c r="DH263" i="2"/>
  <c r="DH264" i="2"/>
  <c r="DH265" i="2"/>
  <c r="DH266" i="2"/>
  <c r="DH267" i="2"/>
  <c r="DH268" i="2"/>
  <c r="DH269" i="2"/>
  <c r="DH270" i="2"/>
  <c r="DH271" i="2"/>
  <c r="DH272" i="2"/>
  <c r="DH273" i="2"/>
  <c r="DH274" i="2"/>
  <c r="DH275" i="2"/>
  <c r="DH276" i="2"/>
  <c r="DH277" i="2"/>
  <c r="DH278" i="2"/>
  <c r="DH279" i="2"/>
  <c r="DH280" i="2"/>
  <c r="DH281" i="2"/>
  <c r="DH282" i="2"/>
  <c r="DH283" i="2"/>
  <c r="DH284" i="2"/>
  <c r="DH285" i="2"/>
  <c r="DH286" i="2"/>
  <c r="DH287" i="2"/>
  <c r="DH288" i="2"/>
  <c r="DH289" i="2"/>
  <c r="DH290" i="2"/>
  <c r="DH291" i="2"/>
  <c r="DH292" i="2"/>
  <c r="DH293" i="2"/>
  <c r="DH294" i="2"/>
  <c r="DH295" i="2"/>
  <c r="DH296" i="2"/>
  <c r="DH297" i="2"/>
  <c r="DH298" i="2"/>
  <c r="DH299" i="2"/>
  <c r="DH300" i="2"/>
  <c r="DH301" i="2"/>
  <c r="DH302" i="2"/>
  <c r="DH303" i="2"/>
  <c r="DH304" i="2"/>
  <c r="DH305" i="2"/>
  <c r="DH306" i="2"/>
  <c r="DH307" i="2"/>
  <c r="DH308" i="2"/>
  <c r="DH309" i="2"/>
  <c r="DH310" i="2"/>
  <c r="DH311" i="2"/>
  <c r="DH312" i="2"/>
  <c r="DH313" i="2"/>
  <c r="DH314" i="2"/>
  <c r="DH315" i="2"/>
  <c r="DH316" i="2"/>
  <c r="DH317" i="2"/>
  <c r="DH318" i="2"/>
  <c r="DH319" i="2"/>
  <c r="DH320" i="2"/>
  <c r="DH321" i="2"/>
  <c r="DH322" i="2"/>
  <c r="DH323" i="2"/>
  <c r="DH324" i="2"/>
  <c r="DH325" i="2"/>
  <c r="DH326" i="2"/>
  <c r="DH327" i="2"/>
  <c r="DH328" i="2"/>
  <c r="DH329" i="2"/>
  <c r="DH330" i="2"/>
  <c r="DH331" i="2"/>
  <c r="DH332" i="2"/>
  <c r="DH333" i="2"/>
  <c r="DH334" i="2"/>
  <c r="DH335" i="2"/>
  <c r="DH336" i="2"/>
  <c r="DH337" i="2"/>
  <c r="DH338" i="2"/>
  <c r="DH339" i="2"/>
  <c r="DH340" i="2"/>
  <c r="DH341" i="2"/>
  <c r="DH342" i="2"/>
  <c r="DH343" i="2"/>
  <c r="DH344" i="2"/>
  <c r="DH345" i="2"/>
  <c r="DH346" i="2"/>
  <c r="DH347" i="2"/>
  <c r="DH348" i="2"/>
  <c r="DH349" i="2"/>
  <c r="DH350" i="2"/>
  <c r="DH351" i="2"/>
  <c r="DH352" i="2"/>
  <c r="DH353" i="2"/>
  <c r="DH354" i="2"/>
  <c r="DH355" i="2"/>
  <c r="DH356" i="2"/>
  <c r="DH357" i="2"/>
  <c r="DH358" i="2"/>
  <c r="DH359" i="2"/>
  <c r="DH360" i="2"/>
  <c r="DH361" i="2"/>
  <c r="DH362" i="2"/>
  <c r="DH363" i="2"/>
  <c r="DH364" i="2"/>
  <c r="DH365" i="2"/>
  <c r="DH366" i="2"/>
  <c r="DH367" i="2"/>
  <c r="DH368" i="2"/>
  <c r="DH369" i="2"/>
  <c r="DH370" i="2"/>
  <c r="DH371" i="2"/>
  <c r="DH372" i="2"/>
  <c r="DH373" i="2"/>
  <c r="DH374" i="2"/>
  <c r="DH375" i="2"/>
  <c r="DH376" i="2"/>
  <c r="DH377" i="2"/>
  <c r="DH378" i="2"/>
  <c r="DH379" i="2"/>
  <c r="DH380" i="2"/>
  <c r="DH381" i="2"/>
  <c r="DH382" i="2"/>
  <c r="DH383" i="2"/>
  <c r="DH384" i="2"/>
  <c r="DH385" i="2"/>
  <c r="DH386" i="2"/>
  <c r="DH387" i="2"/>
  <c r="DH388" i="2"/>
  <c r="DH389" i="2"/>
  <c r="DH390" i="2"/>
  <c r="DH391" i="2"/>
  <c r="DH392" i="2"/>
  <c r="DH393" i="2"/>
  <c r="DH394" i="2"/>
  <c r="DH395" i="2"/>
  <c r="DH396" i="2"/>
  <c r="DH397" i="2"/>
  <c r="DH398" i="2"/>
  <c r="DH399" i="2"/>
  <c r="DH400" i="2"/>
  <c r="DH401" i="2"/>
  <c r="DH402" i="2"/>
  <c r="DH403" i="2"/>
  <c r="DH404" i="2"/>
  <c r="DH405" i="2"/>
  <c r="DH406" i="2"/>
  <c r="DH407" i="2"/>
  <c r="DH408" i="2"/>
  <c r="DH409" i="2"/>
  <c r="DH410" i="2"/>
  <c r="DH411" i="2"/>
  <c r="DH412" i="2"/>
  <c r="DH413" i="2"/>
  <c r="DH414" i="2"/>
  <c r="DH415" i="2"/>
  <c r="DH416" i="2"/>
  <c r="DH417" i="2"/>
  <c r="DH418" i="2"/>
  <c r="DH419" i="2"/>
  <c r="DH420" i="2"/>
  <c r="DH421" i="2"/>
  <c r="DH422" i="2"/>
  <c r="DH423" i="2"/>
  <c r="DH424" i="2"/>
  <c r="DH425" i="2"/>
  <c r="DH426" i="2"/>
  <c r="DH427" i="2"/>
  <c r="DH428" i="2"/>
  <c r="DH429" i="2"/>
  <c r="DH430" i="2"/>
  <c r="DH431" i="2"/>
  <c r="DH432" i="2"/>
  <c r="DH433" i="2"/>
  <c r="DH434" i="2"/>
  <c r="DH435" i="2"/>
  <c r="DH436" i="2"/>
  <c r="DH437" i="2"/>
  <c r="DH438" i="2"/>
  <c r="DH439" i="2"/>
  <c r="DH440" i="2"/>
  <c r="DH441" i="2"/>
  <c r="DH442" i="2"/>
  <c r="DH443" i="2"/>
  <c r="DH444" i="2"/>
  <c r="DH445" i="2"/>
  <c r="DH446" i="2"/>
  <c r="DH447" i="2"/>
  <c r="DH448" i="2"/>
  <c r="DH449" i="2"/>
  <c r="DH450" i="2"/>
  <c r="DH451" i="2"/>
  <c r="DH452" i="2"/>
  <c r="DH453" i="2"/>
  <c r="DH454" i="2"/>
  <c r="DH455" i="2"/>
  <c r="DH456" i="2"/>
  <c r="DH457" i="2"/>
  <c r="DH458" i="2"/>
  <c r="DH459" i="2"/>
  <c r="DH460" i="2"/>
  <c r="DH461" i="2"/>
  <c r="DH462" i="2"/>
  <c r="DH463" i="2"/>
  <c r="DH464" i="2"/>
  <c r="DH465" i="2"/>
  <c r="DH466" i="2"/>
  <c r="DH467" i="2"/>
  <c r="DH468" i="2"/>
  <c r="DH469" i="2"/>
  <c r="DH470" i="2"/>
  <c r="DH471" i="2"/>
  <c r="DH472" i="2"/>
  <c r="DH473" i="2"/>
  <c r="DH474" i="2"/>
  <c r="DH475" i="2"/>
  <c r="DH476" i="2"/>
  <c r="DH477" i="2"/>
  <c r="DH478" i="2"/>
  <c r="DH479" i="2"/>
  <c r="DH480" i="2"/>
  <c r="DH481" i="2"/>
  <c r="DH482" i="2"/>
  <c r="DH483" i="2"/>
  <c r="DH484" i="2"/>
  <c r="DH485" i="2"/>
  <c r="DH486" i="2"/>
  <c r="DH487" i="2"/>
  <c r="DH488" i="2"/>
  <c r="DH489" i="2"/>
  <c r="DH490" i="2"/>
  <c r="DH491" i="2"/>
  <c r="DH492" i="2"/>
  <c r="DH493" i="2"/>
  <c r="DH494" i="2"/>
  <c r="DH495" i="2"/>
  <c r="DH496" i="2"/>
  <c r="DH497" i="2"/>
  <c r="DH498" i="2"/>
  <c r="DH499" i="2"/>
  <c r="DH500" i="2"/>
  <c r="DH501" i="2"/>
  <c r="DH502" i="2"/>
  <c r="DH503" i="2"/>
  <c r="DH504" i="2"/>
  <c r="DH505" i="2"/>
  <c r="DH506" i="2"/>
  <c r="DH507" i="2"/>
  <c r="DH508" i="2"/>
  <c r="DH509" i="2"/>
  <c r="DH510" i="2"/>
  <c r="DH511" i="2"/>
  <c r="DH512" i="2"/>
  <c r="DH513" i="2"/>
  <c r="DH514" i="2"/>
  <c r="DH515" i="2"/>
  <c r="DH516" i="2"/>
  <c r="DH517" i="2"/>
  <c r="DH518" i="2"/>
  <c r="DH519" i="2"/>
  <c r="DH520" i="2"/>
  <c r="DH521" i="2"/>
  <c r="DH522" i="2"/>
  <c r="DH523" i="2"/>
  <c r="DH524" i="2"/>
  <c r="DH525" i="2"/>
  <c r="DH526" i="2"/>
  <c r="DH527" i="2"/>
  <c r="DH528" i="2"/>
  <c r="DH529" i="2"/>
  <c r="DH530" i="2"/>
  <c r="DH531" i="2"/>
  <c r="DH532" i="2"/>
  <c r="DH533" i="2"/>
  <c r="DH534" i="2"/>
  <c r="DH535" i="2"/>
  <c r="DH536" i="2"/>
  <c r="DH537" i="2"/>
  <c r="DH538" i="2"/>
  <c r="DH539" i="2"/>
  <c r="DH540" i="2"/>
  <c r="DH541" i="2"/>
  <c r="DH542" i="2"/>
  <c r="DH543" i="2"/>
  <c r="DH544" i="2"/>
  <c r="DH545" i="2"/>
  <c r="DH546" i="2"/>
  <c r="DH547" i="2"/>
  <c r="DH548" i="2"/>
  <c r="DH549" i="2"/>
  <c r="DH550" i="2"/>
  <c r="DH551" i="2"/>
  <c r="DH552" i="2"/>
  <c r="DH553" i="2"/>
  <c r="DH554" i="2"/>
  <c r="DH555" i="2"/>
  <c r="DH556" i="2"/>
  <c r="DH557" i="2"/>
  <c r="DH558" i="2"/>
  <c r="DH559" i="2"/>
  <c r="DH560" i="2"/>
  <c r="DH561" i="2"/>
  <c r="DH562" i="2"/>
  <c r="DH563" i="2"/>
  <c r="DH564" i="2"/>
  <c r="DH565" i="2"/>
  <c r="DH566" i="2"/>
  <c r="DH567" i="2"/>
  <c r="DH568" i="2"/>
  <c r="DH569" i="2"/>
  <c r="DH570" i="2"/>
  <c r="DH571" i="2"/>
  <c r="DH572" i="2"/>
  <c r="DH573" i="2"/>
  <c r="DH574" i="2"/>
  <c r="DH575" i="2"/>
  <c r="DH576" i="2"/>
  <c r="DH577" i="2"/>
  <c r="DH578" i="2"/>
  <c r="DH579" i="2"/>
  <c r="DH580" i="2"/>
  <c r="DH581" i="2"/>
  <c r="DH582" i="2"/>
  <c r="DH583" i="2"/>
  <c r="DH584" i="2"/>
  <c r="DH585" i="2"/>
  <c r="DH586" i="2"/>
  <c r="DH587" i="2"/>
  <c r="DH588" i="2"/>
  <c r="DH589" i="2"/>
  <c r="DH590" i="2"/>
  <c r="DH591" i="2"/>
  <c r="DH592" i="2"/>
  <c r="DH593" i="2"/>
  <c r="DH594" i="2"/>
  <c r="DH595" i="2"/>
  <c r="DH596" i="2"/>
  <c r="DH597" i="2"/>
  <c r="DH598" i="2"/>
  <c r="DH599" i="2"/>
  <c r="DH600" i="2"/>
  <c r="DH601" i="2"/>
  <c r="DH602" i="2"/>
  <c r="DH603" i="2"/>
  <c r="DH604" i="2"/>
  <c r="DH605" i="2"/>
  <c r="DH606" i="2"/>
  <c r="DH607" i="2"/>
  <c r="DH608" i="2"/>
  <c r="DH609" i="2"/>
  <c r="DH610" i="2"/>
  <c r="DH611" i="2"/>
  <c r="DH612" i="2"/>
  <c r="DH613" i="2"/>
  <c r="DH614" i="2"/>
  <c r="DH615" i="2"/>
  <c r="DH616" i="2"/>
  <c r="DH617" i="2"/>
  <c r="DH618" i="2"/>
  <c r="DH619" i="2"/>
  <c r="DH620" i="2"/>
  <c r="DH621" i="2"/>
  <c r="DH622" i="2"/>
  <c r="DH623" i="2"/>
  <c r="DH624" i="2"/>
  <c r="DH625" i="2"/>
  <c r="DH626" i="2"/>
  <c r="DH627" i="2"/>
  <c r="DH628" i="2"/>
  <c r="DH629" i="2"/>
  <c r="DH630" i="2"/>
  <c r="DH631" i="2"/>
  <c r="DH632" i="2"/>
  <c r="DH633" i="2"/>
  <c r="DH634" i="2"/>
  <c r="DH635" i="2"/>
  <c r="DH636" i="2"/>
  <c r="DH637" i="2"/>
  <c r="DH638" i="2"/>
  <c r="DH639" i="2"/>
  <c r="DH640" i="2"/>
  <c r="DH641" i="2"/>
  <c r="DH642" i="2"/>
  <c r="DH643" i="2"/>
  <c r="DH644" i="2"/>
  <c r="DH645" i="2"/>
  <c r="DH646" i="2"/>
  <c r="DH647" i="2"/>
  <c r="DH648" i="2"/>
  <c r="DH649" i="2"/>
  <c r="DH650" i="2"/>
  <c r="DH651" i="2"/>
  <c r="DH652" i="2"/>
  <c r="DH653" i="2"/>
  <c r="DH654" i="2"/>
  <c r="DH655" i="2"/>
  <c r="DH656" i="2"/>
  <c r="DH657" i="2"/>
  <c r="DH658" i="2"/>
  <c r="DH659" i="2"/>
  <c r="DH660" i="2"/>
  <c r="DH661" i="2"/>
  <c r="DH662" i="2"/>
  <c r="DH663" i="2"/>
  <c r="DH664" i="2"/>
  <c r="DH665" i="2"/>
  <c r="DH666" i="2"/>
  <c r="DH667" i="2"/>
  <c r="DH668" i="2"/>
  <c r="DH669" i="2"/>
  <c r="DH670" i="2"/>
  <c r="DH671" i="2"/>
  <c r="DH672" i="2"/>
  <c r="DH673" i="2"/>
  <c r="DH674" i="2"/>
  <c r="DH675" i="2"/>
  <c r="DH676" i="2"/>
  <c r="DH677" i="2"/>
  <c r="DH678" i="2"/>
  <c r="DH679" i="2"/>
  <c r="DH680" i="2"/>
  <c r="DH681" i="2"/>
  <c r="DH682" i="2"/>
  <c r="DH683" i="2"/>
  <c r="DH684" i="2"/>
  <c r="DH685" i="2"/>
  <c r="DH686" i="2"/>
  <c r="DH687" i="2"/>
  <c r="DH688" i="2"/>
  <c r="DH689" i="2"/>
  <c r="DH690" i="2"/>
  <c r="DH691" i="2"/>
  <c r="DH692" i="2"/>
  <c r="DH693" i="2"/>
  <c r="DH694" i="2"/>
  <c r="DH695" i="2"/>
  <c r="DH696" i="2"/>
  <c r="DH697" i="2"/>
  <c r="DH698" i="2"/>
  <c r="DH699" i="2"/>
  <c r="DH700" i="2"/>
  <c r="DH701" i="2"/>
  <c r="DH702" i="2"/>
  <c r="DH703" i="2"/>
  <c r="DH704" i="2"/>
  <c r="DH705" i="2"/>
  <c r="DH706" i="2"/>
  <c r="DH707" i="2"/>
  <c r="DH708" i="2"/>
  <c r="DH709" i="2"/>
  <c r="DH710" i="2"/>
  <c r="DH711" i="2"/>
  <c r="DH712" i="2"/>
  <c r="DH713" i="2"/>
  <c r="DH714" i="2"/>
  <c r="DH715" i="2"/>
  <c r="DH716" i="2"/>
  <c r="DI4" i="2"/>
  <c r="DI5" i="2"/>
  <c r="DI6" i="2"/>
  <c r="DI7" i="2"/>
  <c r="DI8" i="2"/>
  <c r="DI9" i="2"/>
  <c r="DI10" i="2"/>
  <c r="DI11" i="2"/>
  <c r="DI12" i="2"/>
  <c r="DI13" i="2"/>
  <c r="DI14" i="2"/>
  <c r="DI15" i="2"/>
  <c r="DI16" i="2"/>
  <c r="DI17" i="2"/>
  <c r="DI18" i="2"/>
  <c r="DI19" i="2"/>
  <c r="DI20" i="2"/>
  <c r="DI21" i="2"/>
  <c r="DI22" i="2"/>
  <c r="DI23" i="2"/>
  <c r="DI24" i="2"/>
  <c r="DI25" i="2"/>
  <c r="DI26" i="2"/>
  <c r="DI27" i="2"/>
  <c r="DI28" i="2"/>
  <c r="DI29" i="2"/>
  <c r="DI30" i="2"/>
  <c r="DI31" i="2"/>
  <c r="DI32" i="2"/>
  <c r="DI33" i="2"/>
  <c r="DI34" i="2"/>
  <c r="DI35" i="2"/>
  <c r="DI36" i="2"/>
  <c r="DI37" i="2"/>
  <c r="DI38" i="2"/>
  <c r="DI39" i="2"/>
  <c r="DI40" i="2"/>
  <c r="DI41" i="2"/>
  <c r="DI42" i="2"/>
  <c r="DI43" i="2"/>
  <c r="DI44" i="2"/>
  <c r="DI45" i="2"/>
  <c r="DI46" i="2"/>
  <c r="DI47" i="2"/>
  <c r="DI48" i="2"/>
  <c r="DI49" i="2"/>
  <c r="DI50" i="2"/>
  <c r="DI51" i="2"/>
  <c r="DI52" i="2"/>
  <c r="DI53" i="2"/>
  <c r="DI54" i="2"/>
  <c r="DI55" i="2"/>
  <c r="DI56" i="2"/>
  <c r="DI57" i="2"/>
  <c r="DI58" i="2"/>
  <c r="DI59" i="2"/>
  <c r="DI60" i="2"/>
  <c r="DI61" i="2"/>
  <c r="DI62" i="2"/>
  <c r="DI63" i="2"/>
  <c r="DI64" i="2"/>
  <c r="DI65" i="2"/>
  <c r="DI66" i="2"/>
  <c r="DI67" i="2"/>
  <c r="DI68" i="2"/>
  <c r="DI69" i="2"/>
  <c r="DI70" i="2"/>
  <c r="DI71" i="2"/>
  <c r="DI72" i="2"/>
  <c r="DI73" i="2"/>
  <c r="DI74" i="2"/>
  <c r="DI75" i="2"/>
  <c r="DI76" i="2"/>
  <c r="DI77" i="2"/>
  <c r="DI78" i="2"/>
  <c r="DI79" i="2"/>
  <c r="DI80" i="2"/>
  <c r="DI81" i="2"/>
  <c r="DI82" i="2"/>
  <c r="DI83" i="2"/>
  <c r="DI84" i="2"/>
  <c r="DI85" i="2"/>
  <c r="DI86" i="2"/>
  <c r="DI87" i="2"/>
  <c r="DI88" i="2"/>
  <c r="DI89" i="2"/>
  <c r="DI90" i="2"/>
  <c r="DI91" i="2"/>
  <c r="DI92" i="2"/>
  <c r="DI93" i="2"/>
  <c r="DI94" i="2"/>
  <c r="DI95" i="2"/>
  <c r="DI96" i="2"/>
  <c r="DI97" i="2"/>
  <c r="DI98" i="2"/>
  <c r="DI99" i="2"/>
  <c r="DI100" i="2"/>
  <c r="DI101" i="2"/>
  <c r="DI102" i="2"/>
  <c r="DI103" i="2"/>
  <c r="DI104" i="2"/>
  <c r="DI105" i="2"/>
  <c r="DI106" i="2"/>
  <c r="DI107" i="2"/>
  <c r="DI108" i="2"/>
  <c r="DI109" i="2"/>
  <c r="DI110" i="2"/>
  <c r="DI111" i="2"/>
  <c r="DI112" i="2"/>
  <c r="DI113" i="2"/>
  <c r="DI114" i="2"/>
  <c r="DI115" i="2"/>
  <c r="DI116" i="2"/>
  <c r="DI117" i="2"/>
  <c r="DI118" i="2"/>
  <c r="DI119" i="2"/>
  <c r="DI120" i="2"/>
  <c r="DI121" i="2"/>
  <c r="DI122" i="2"/>
  <c r="DI123" i="2"/>
  <c r="DI124" i="2"/>
  <c r="DI125" i="2"/>
  <c r="DI126" i="2"/>
  <c r="DI127" i="2"/>
  <c r="DI128" i="2"/>
  <c r="DI129" i="2"/>
  <c r="DI130" i="2"/>
  <c r="DI131" i="2"/>
  <c r="DI132" i="2"/>
  <c r="DI133" i="2"/>
  <c r="DI134" i="2"/>
  <c r="DI135" i="2"/>
  <c r="DI136" i="2"/>
  <c r="DI137" i="2"/>
  <c r="DI138" i="2"/>
  <c r="DI139" i="2"/>
  <c r="DI140" i="2"/>
  <c r="DI141" i="2"/>
  <c r="DI142" i="2"/>
  <c r="DI143" i="2"/>
  <c r="DI144" i="2"/>
  <c r="DI145" i="2"/>
  <c r="DI146" i="2"/>
  <c r="DI147" i="2"/>
  <c r="DI148" i="2"/>
  <c r="DI149" i="2"/>
  <c r="DI150" i="2"/>
  <c r="DI151" i="2"/>
  <c r="DI152" i="2"/>
  <c r="DI153" i="2"/>
  <c r="DI154" i="2"/>
  <c r="DI155" i="2"/>
  <c r="DI156" i="2"/>
  <c r="DI157" i="2"/>
  <c r="DI158" i="2"/>
  <c r="DI159" i="2"/>
  <c r="DI160" i="2"/>
  <c r="DI161" i="2"/>
  <c r="DI162" i="2"/>
  <c r="DI163" i="2"/>
  <c r="DI164" i="2"/>
  <c r="DI165" i="2"/>
  <c r="DI166" i="2"/>
  <c r="DI167" i="2"/>
  <c r="DI168" i="2"/>
  <c r="DI169" i="2"/>
  <c r="DI170" i="2"/>
  <c r="DI171" i="2"/>
  <c r="DI172" i="2"/>
  <c r="DI173" i="2"/>
  <c r="DI174" i="2"/>
  <c r="DI175" i="2"/>
  <c r="DI176" i="2"/>
  <c r="DI177" i="2"/>
  <c r="DI178" i="2"/>
  <c r="DI179" i="2"/>
  <c r="DI180" i="2"/>
  <c r="DI181" i="2"/>
  <c r="DI182" i="2"/>
  <c r="DI183" i="2"/>
  <c r="DI184" i="2"/>
  <c r="DI185" i="2"/>
  <c r="DI186" i="2"/>
  <c r="DI187" i="2"/>
  <c r="DI188" i="2"/>
  <c r="DI189" i="2"/>
  <c r="DI190" i="2"/>
  <c r="DI191" i="2"/>
  <c r="DI192" i="2"/>
  <c r="DI193" i="2"/>
  <c r="DI194" i="2"/>
  <c r="DI195" i="2"/>
  <c r="DI196" i="2"/>
  <c r="DI197" i="2"/>
  <c r="DI198" i="2"/>
  <c r="DI199" i="2"/>
  <c r="DI200" i="2"/>
  <c r="DI201" i="2"/>
  <c r="DI202" i="2"/>
  <c r="DI203" i="2"/>
  <c r="DI204" i="2"/>
  <c r="DI205" i="2"/>
  <c r="DI206" i="2"/>
  <c r="DI207" i="2"/>
  <c r="DI208" i="2"/>
  <c r="DI209" i="2"/>
  <c r="DI210" i="2"/>
  <c r="DI211" i="2"/>
  <c r="DI212" i="2"/>
  <c r="DI213" i="2"/>
  <c r="DI214" i="2"/>
  <c r="DI215" i="2"/>
  <c r="DI216" i="2"/>
  <c r="DI217" i="2"/>
  <c r="DI218" i="2"/>
  <c r="DI219" i="2"/>
  <c r="DI220" i="2"/>
  <c r="DI221" i="2"/>
  <c r="DI222" i="2"/>
  <c r="DI223" i="2"/>
  <c r="DI224" i="2"/>
  <c r="DI225" i="2"/>
  <c r="DI226" i="2"/>
  <c r="DI227" i="2"/>
  <c r="DI228" i="2"/>
  <c r="DI229" i="2"/>
  <c r="DI230" i="2"/>
  <c r="DI231" i="2"/>
  <c r="DI232" i="2"/>
  <c r="DI233" i="2"/>
  <c r="DI234" i="2"/>
  <c r="DI235" i="2"/>
  <c r="DI236" i="2"/>
  <c r="DI237" i="2"/>
  <c r="DI238" i="2"/>
  <c r="DI239" i="2"/>
  <c r="DI240" i="2"/>
  <c r="DI241" i="2"/>
  <c r="DI242" i="2"/>
  <c r="DI243" i="2"/>
  <c r="DI244" i="2"/>
  <c r="DI245" i="2"/>
  <c r="DI246" i="2"/>
  <c r="DI247" i="2"/>
  <c r="DI248" i="2"/>
  <c r="DI249" i="2"/>
  <c r="DI250" i="2"/>
  <c r="DI251" i="2"/>
  <c r="DI252" i="2"/>
  <c r="DI253" i="2"/>
  <c r="DI254" i="2"/>
  <c r="DI255" i="2"/>
  <c r="DI256" i="2"/>
  <c r="DI257" i="2"/>
  <c r="DI258" i="2"/>
  <c r="DI259" i="2"/>
  <c r="DI260" i="2"/>
  <c r="DI261" i="2"/>
  <c r="DI262" i="2"/>
  <c r="DI263" i="2"/>
  <c r="DI264" i="2"/>
  <c r="DI265" i="2"/>
  <c r="DI266" i="2"/>
  <c r="DI267" i="2"/>
  <c r="DI268" i="2"/>
  <c r="DI269" i="2"/>
  <c r="DI270" i="2"/>
  <c r="DI271" i="2"/>
  <c r="DI272" i="2"/>
  <c r="DI273" i="2"/>
  <c r="DI274" i="2"/>
  <c r="DI275" i="2"/>
  <c r="DI276" i="2"/>
  <c r="DI277" i="2"/>
  <c r="DI278" i="2"/>
  <c r="DI279" i="2"/>
  <c r="DI280" i="2"/>
  <c r="DI281" i="2"/>
  <c r="DI282" i="2"/>
  <c r="DI283" i="2"/>
  <c r="DI284" i="2"/>
  <c r="DI285" i="2"/>
  <c r="DI286" i="2"/>
  <c r="DI287" i="2"/>
  <c r="DI288" i="2"/>
  <c r="DI289" i="2"/>
  <c r="DI290" i="2"/>
  <c r="DI291" i="2"/>
  <c r="DI292" i="2"/>
  <c r="DI293" i="2"/>
  <c r="DI294" i="2"/>
  <c r="DI295" i="2"/>
  <c r="DI296" i="2"/>
  <c r="DI297" i="2"/>
  <c r="DI298" i="2"/>
  <c r="DI299" i="2"/>
  <c r="DI300" i="2"/>
  <c r="DI301" i="2"/>
  <c r="DI302" i="2"/>
  <c r="DI303" i="2"/>
  <c r="DI304" i="2"/>
  <c r="DI305" i="2"/>
  <c r="DI306" i="2"/>
  <c r="DI307" i="2"/>
  <c r="DI308" i="2"/>
  <c r="DI309" i="2"/>
  <c r="DI310" i="2"/>
  <c r="DI311" i="2"/>
  <c r="DI312" i="2"/>
  <c r="DI313" i="2"/>
  <c r="DI314" i="2"/>
  <c r="DI315" i="2"/>
  <c r="DI316" i="2"/>
  <c r="DI317" i="2"/>
  <c r="DI318" i="2"/>
  <c r="DI319" i="2"/>
  <c r="DI320" i="2"/>
  <c r="DI321" i="2"/>
  <c r="DI322" i="2"/>
  <c r="DI323" i="2"/>
  <c r="DI324" i="2"/>
  <c r="DI325" i="2"/>
  <c r="DI326" i="2"/>
  <c r="DI327" i="2"/>
  <c r="DI328" i="2"/>
  <c r="DI329" i="2"/>
  <c r="DI330" i="2"/>
  <c r="DI331" i="2"/>
  <c r="DI332" i="2"/>
  <c r="DI333" i="2"/>
  <c r="DI334" i="2"/>
  <c r="DI335" i="2"/>
  <c r="DI336" i="2"/>
  <c r="DI337" i="2"/>
  <c r="DI338" i="2"/>
  <c r="DI339" i="2"/>
  <c r="DI340" i="2"/>
  <c r="DI341" i="2"/>
  <c r="DI342" i="2"/>
  <c r="DI343" i="2"/>
  <c r="DI344" i="2"/>
  <c r="DI345" i="2"/>
  <c r="DI346" i="2"/>
  <c r="DI347" i="2"/>
  <c r="DI348" i="2"/>
  <c r="DI349" i="2"/>
  <c r="DI350" i="2"/>
  <c r="DI351" i="2"/>
  <c r="DI352" i="2"/>
  <c r="DI353" i="2"/>
  <c r="DI354" i="2"/>
  <c r="DI355" i="2"/>
  <c r="DI356" i="2"/>
  <c r="DI357" i="2"/>
  <c r="DI358" i="2"/>
  <c r="DI359" i="2"/>
  <c r="DI360" i="2"/>
  <c r="DI361" i="2"/>
  <c r="DI362" i="2"/>
  <c r="DI363" i="2"/>
  <c r="DI364" i="2"/>
  <c r="DI365" i="2"/>
  <c r="DI366" i="2"/>
  <c r="DI367" i="2"/>
  <c r="DI368" i="2"/>
  <c r="DI369" i="2"/>
  <c r="DI370" i="2"/>
  <c r="DI371" i="2"/>
  <c r="DI372" i="2"/>
  <c r="DI373" i="2"/>
  <c r="DI374" i="2"/>
  <c r="DI375" i="2"/>
  <c r="DI376" i="2"/>
  <c r="DI377" i="2"/>
  <c r="DI378" i="2"/>
  <c r="DI379" i="2"/>
  <c r="DI380" i="2"/>
  <c r="DI381" i="2"/>
  <c r="DI382" i="2"/>
  <c r="DI383" i="2"/>
  <c r="DI384" i="2"/>
  <c r="DI385" i="2"/>
  <c r="DI386" i="2"/>
  <c r="DI387" i="2"/>
  <c r="DI388" i="2"/>
  <c r="DI389" i="2"/>
  <c r="DI390" i="2"/>
  <c r="DI391" i="2"/>
  <c r="DI392" i="2"/>
  <c r="DI393" i="2"/>
  <c r="DI394" i="2"/>
  <c r="DI395" i="2"/>
  <c r="DI396" i="2"/>
  <c r="DI397" i="2"/>
  <c r="DI398" i="2"/>
  <c r="DI399" i="2"/>
  <c r="DI400" i="2"/>
  <c r="DI401" i="2"/>
  <c r="DI402" i="2"/>
  <c r="DI403" i="2"/>
  <c r="DI404" i="2"/>
  <c r="DI405" i="2"/>
  <c r="DI406" i="2"/>
  <c r="DI407" i="2"/>
  <c r="DI408" i="2"/>
  <c r="DI409" i="2"/>
  <c r="DI410" i="2"/>
  <c r="DI411" i="2"/>
  <c r="DI412" i="2"/>
  <c r="DI413" i="2"/>
  <c r="DI414" i="2"/>
  <c r="DI415" i="2"/>
  <c r="DI416" i="2"/>
  <c r="DI417" i="2"/>
  <c r="DI418" i="2"/>
  <c r="DI419" i="2"/>
  <c r="DI420" i="2"/>
  <c r="DI421" i="2"/>
  <c r="DI422" i="2"/>
  <c r="DI423" i="2"/>
  <c r="DI424" i="2"/>
  <c r="DI425" i="2"/>
  <c r="DI426" i="2"/>
  <c r="DI427" i="2"/>
  <c r="DI428" i="2"/>
  <c r="DI429" i="2"/>
  <c r="DI430" i="2"/>
  <c r="DI431" i="2"/>
  <c r="DI432" i="2"/>
  <c r="DI433" i="2"/>
  <c r="DI434" i="2"/>
  <c r="DI435" i="2"/>
  <c r="DI436" i="2"/>
  <c r="DI437" i="2"/>
  <c r="DI438" i="2"/>
  <c r="DI439" i="2"/>
  <c r="DI440" i="2"/>
  <c r="DI441" i="2"/>
  <c r="DI442" i="2"/>
  <c r="DI443" i="2"/>
  <c r="DI444" i="2"/>
  <c r="DI445" i="2"/>
  <c r="DI446" i="2"/>
  <c r="DI447" i="2"/>
  <c r="DI448" i="2"/>
  <c r="DI449" i="2"/>
  <c r="DI450" i="2"/>
  <c r="DI451" i="2"/>
  <c r="DI452" i="2"/>
  <c r="DI453" i="2"/>
  <c r="DI454" i="2"/>
  <c r="DI455" i="2"/>
  <c r="DI456" i="2"/>
  <c r="DI457" i="2"/>
  <c r="DI458" i="2"/>
  <c r="DI459" i="2"/>
  <c r="DI460" i="2"/>
  <c r="DI461" i="2"/>
  <c r="DI462" i="2"/>
  <c r="DI463" i="2"/>
  <c r="DI464" i="2"/>
  <c r="DI465" i="2"/>
  <c r="DI466" i="2"/>
  <c r="DI467" i="2"/>
  <c r="DI468" i="2"/>
  <c r="DI469" i="2"/>
  <c r="DI470" i="2"/>
  <c r="DI471" i="2"/>
  <c r="DI472" i="2"/>
  <c r="DI473" i="2"/>
  <c r="DI474" i="2"/>
  <c r="DI475" i="2"/>
  <c r="DI476" i="2"/>
  <c r="DI477" i="2"/>
  <c r="DI478" i="2"/>
  <c r="DI479" i="2"/>
  <c r="DI480" i="2"/>
  <c r="DI481" i="2"/>
  <c r="DI482" i="2"/>
  <c r="DI483" i="2"/>
  <c r="DI484" i="2"/>
  <c r="DI485" i="2"/>
  <c r="DI486" i="2"/>
  <c r="DI487" i="2"/>
  <c r="DI488" i="2"/>
  <c r="DI489" i="2"/>
  <c r="DI490" i="2"/>
  <c r="DI491" i="2"/>
  <c r="DI492" i="2"/>
  <c r="DI493" i="2"/>
  <c r="DI494" i="2"/>
  <c r="DI495" i="2"/>
  <c r="DI496" i="2"/>
  <c r="DI497" i="2"/>
  <c r="DI498" i="2"/>
  <c r="DI499" i="2"/>
  <c r="DI500" i="2"/>
  <c r="DI501" i="2"/>
  <c r="DI502" i="2"/>
  <c r="DI503" i="2"/>
  <c r="DI504" i="2"/>
  <c r="DI505" i="2"/>
  <c r="DI506" i="2"/>
  <c r="DI507" i="2"/>
  <c r="DI508" i="2"/>
  <c r="DI509" i="2"/>
  <c r="DI510" i="2"/>
  <c r="DI511" i="2"/>
  <c r="DI512" i="2"/>
  <c r="DI513" i="2"/>
  <c r="DI514" i="2"/>
  <c r="DI515" i="2"/>
  <c r="DI516" i="2"/>
  <c r="DI517" i="2"/>
  <c r="DI518" i="2"/>
  <c r="DI519" i="2"/>
  <c r="DI520" i="2"/>
  <c r="DI521" i="2"/>
  <c r="DI522" i="2"/>
  <c r="DI523" i="2"/>
  <c r="DI524" i="2"/>
  <c r="DI525" i="2"/>
  <c r="DI526" i="2"/>
  <c r="DI527" i="2"/>
  <c r="DI528" i="2"/>
  <c r="DI529" i="2"/>
  <c r="DI530" i="2"/>
  <c r="DI531" i="2"/>
  <c r="DI532" i="2"/>
  <c r="DI533" i="2"/>
  <c r="DI534" i="2"/>
  <c r="DI535" i="2"/>
  <c r="DI536" i="2"/>
  <c r="DI537" i="2"/>
  <c r="DI538" i="2"/>
  <c r="DI539" i="2"/>
  <c r="DI540" i="2"/>
  <c r="DI541" i="2"/>
  <c r="DI542" i="2"/>
  <c r="DI543" i="2"/>
  <c r="DI544" i="2"/>
  <c r="DI545" i="2"/>
  <c r="DI546" i="2"/>
  <c r="DI547" i="2"/>
  <c r="DI548" i="2"/>
  <c r="DI549" i="2"/>
  <c r="DI550" i="2"/>
  <c r="DI551" i="2"/>
  <c r="DI552" i="2"/>
  <c r="DI553" i="2"/>
  <c r="DI554" i="2"/>
  <c r="DI555" i="2"/>
  <c r="DI556" i="2"/>
  <c r="DI557" i="2"/>
  <c r="DI558" i="2"/>
  <c r="DI559" i="2"/>
  <c r="DI560" i="2"/>
  <c r="DI561" i="2"/>
  <c r="DI562" i="2"/>
  <c r="DI563" i="2"/>
  <c r="DI564" i="2"/>
  <c r="DI565" i="2"/>
  <c r="DI566" i="2"/>
  <c r="DI567" i="2"/>
  <c r="DI568" i="2"/>
  <c r="DI569" i="2"/>
  <c r="DI570" i="2"/>
  <c r="DI571" i="2"/>
  <c r="DI572" i="2"/>
  <c r="DI573" i="2"/>
  <c r="DI574" i="2"/>
  <c r="DI575" i="2"/>
  <c r="DI576" i="2"/>
  <c r="DI577" i="2"/>
  <c r="DI578" i="2"/>
  <c r="DI579" i="2"/>
  <c r="DI580" i="2"/>
  <c r="DI581" i="2"/>
  <c r="DI582" i="2"/>
  <c r="DI583" i="2"/>
  <c r="DI584" i="2"/>
  <c r="DI585" i="2"/>
  <c r="DI586" i="2"/>
  <c r="DI587" i="2"/>
  <c r="DI588" i="2"/>
  <c r="DI589" i="2"/>
  <c r="DI590" i="2"/>
  <c r="DI591" i="2"/>
  <c r="DI592" i="2"/>
  <c r="DI593" i="2"/>
  <c r="DI594" i="2"/>
  <c r="DI595" i="2"/>
  <c r="DI596" i="2"/>
  <c r="DI597" i="2"/>
  <c r="DI598" i="2"/>
  <c r="DI599" i="2"/>
  <c r="DI600" i="2"/>
  <c r="DI601" i="2"/>
  <c r="DI602" i="2"/>
  <c r="DI603" i="2"/>
  <c r="DI604" i="2"/>
  <c r="DI605" i="2"/>
  <c r="DI606" i="2"/>
  <c r="DI607" i="2"/>
  <c r="DI608" i="2"/>
  <c r="DI609" i="2"/>
  <c r="DI610" i="2"/>
  <c r="DI611" i="2"/>
  <c r="DI612" i="2"/>
  <c r="DI613" i="2"/>
  <c r="DI614" i="2"/>
  <c r="DI615" i="2"/>
  <c r="DI616" i="2"/>
  <c r="DI617" i="2"/>
  <c r="DI618" i="2"/>
  <c r="DI619" i="2"/>
  <c r="DI620" i="2"/>
  <c r="DI621" i="2"/>
  <c r="DI622" i="2"/>
  <c r="DI623" i="2"/>
  <c r="DI624" i="2"/>
  <c r="DI625" i="2"/>
  <c r="DI626" i="2"/>
  <c r="DI627" i="2"/>
  <c r="DI628" i="2"/>
  <c r="DI629" i="2"/>
  <c r="DI630" i="2"/>
  <c r="DI631" i="2"/>
  <c r="DI632" i="2"/>
  <c r="DI633" i="2"/>
  <c r="DI634" i="2"/>
  <c r="DI635" i="2"/>
  <c r="DI636" i="2"/>
  <c r="DI637" i="2"/>
  <c r="DI638" i="2"/>
  <c r="DI639" i="2"/>
  <c r="DI640" i="2"/>
  <c r="DI641" i="2"/>
  <c r="DI642" i="2"/>
  <c r="DI643" i="2"/>
  <c r="DI644" i="2"/>
  <c r="DI645" i="2"/>
  <c r="DI646" i="2"/>
  <c r="DI647" i="2"/>
  <c r="DI648" i="2"/>
  <c r="DI649" i="2"/>
  <c r="DI650" i="2"/>
  <c r="DI651" i="2"/>
  <c r="DI652" i="2"/>
  <c r="DI653" i="2"/>
  <c r="DI654" i="2"/>
  <c r="DI655" i="2"/>
  <c r="DI656" i="2"/>
  <c r="DI657" i="2"/>
  <c r="DI658" i="2"/>
  <c r="DI659" i="2"/>
  <c r="DI660" i="2"/>
  <c r="DI661" i="2"/>
  <c r="DI662" i="2"/>
  <c r="DI663" i="2"/>
  <c r="DI664" i="2"/>
  <c r="DI665" i="2"/>
  <c r="DI666" i="2"/>
  <c r="DI667" i="2"/>
  <c r="DI668" i="2"/>
  <c r="DI669" i="2"/>
  <c r="DI670" i="2"/>
  <c r="DI671" i="2"/>
  <c r="DI672" i="2"/>
  <c r="DI673" i="2"/>
  <c r="DI674" i="2"/>
  <c r="DI675" i="2"/>
  <c r="DI676" i="2"/>
  <c r="DI677" i="2"/>
  <c r="DI678" i="2"/>
  <c r="DI679" i="2"/>
  <c r="DI680" i="2"/>
  <c r="DI681" i="2"/>
  <c r="DI682" i="2"/>
  <c r="DI683" i="2"/>
  <c r="DI684" i="2"/>
  <c r="DI685" i="2"/>
  <c r="DI686" i="2"/>
  <c r="DI687" i="2"/>
  <c r="DI688" i="2"/>
  <c r="DI689" i="2"/>
  <c r="DI690" i="2"/>
  <c r="DI691" i="2"/>
  <c r="DI692" i="2"/>
  <c r="DI693" i="2"/>
  <c r="DI694" i="2"/>
  <c r="DI695" i="2"/>
  <c r="DI696" i="2"/>
  <c r="DI697" i="2"/>
  <c r="DI698" i="2"/>
  <c r="DI699" i="2"/>
  <c r="DI700" i="2"/>
  <c r="DI701" i="2"/>
  <c r="DI702" i="2"/>
  <c r="DI703" i="2"/>
  <c r="DI704" i="2"/>
  <c r="DI705" i="2"/>
  <c r="DI706" i="2"/>
  <c r="DI707" i="2"/>
  <c r="DI708" i="2"/>
  <c r="DI709" i="2"/>
  <c r="DI710" i="2"/>
  <c r="DI711" i="2"/>
  <c r="DI712" i="2"/>
  <c r="DI713" i="2"/>
  <c r="DI714" i="2"/>
  <c r="DI715" i="2"/>
  <c r="DI716" i="2"/>
  <c r="DJ4" i="2"/>
  <c r="DJ5" i="2"/>
  <c r="DJ6" i="2"/>
  <c r="DJ7" i="2"/>
  <c r="DJ8" i="2"/>
  <c r="DJ9" i="2"/>
  <c r="DJ10" i="2"/>
  <c r="DJ11" i="2"/>
  <c r="DJ12" i="2"/>
  <c r="DJ13" i="2"/>
  <c r="DJ14" i="2"/>
  <c r="DJ15" i="2"/>
  <c r="DJ16" i="2"/>
  <c r="DJ17" i="2"/>
  <c r="DJ18" i="2"/>
  <c r="DJ19" i="2"/>
  <c r="DJ20" i="2"/>
  <c r="DJ21" i="2"/>
  <c r="DJ22" i="2"/>
  <c r="DJ23" i="2"/>
  <c r="DJ24" i="2"/>
  <c r="DJ25" i="2"/>
  <c r="DJ26" i="2"/>
  <c r="DJ27" i="2"/>
  <c r="DJ28" i="2"/>
  <c r="DJ29" i="2"/>
  <c r="DJ30" i="2"/>
  <c r="DJ31" i="2"/>
  <c r="DJ32" i="2"/>
  <c r="DJ33" i="2"/>
  <c r="DJ34" i="2"/>
  <c r="DJ35" i="2"/>
  <c r="DJ36" i="2"/>
  <c r="DJ37" i="2"/>
  <c r="DJ38" i="2"/>
  <c r="DJ39" i="2"/>
  <c r="DJ40" i="2"/>
  <c r="DJ41" i="2"/>
  <c r="DJ42" i="2"/>
  <c r="DJ43" i="2"/>
  <c r="DJ44" i="2"/>
  <c r="DJ45" i="2"/>
  <c r="DJ46" i="2"/>
  <c r="DJ47" i="2"/>
  <c r="DJ48" i="2"/>
  <c r="DJ49" i="2"/>
  <c r="DJ50" i="2"/>
  <c r="DJ51" i="2"/>
  <c r="DJ52" i="2"/>
  <c r="DJ53" i="2"/>
  <c r="DJ54" i="2"/>
  <c r="DJ55" i="2"/>
  <c r="DJ56" i="2"/>
  <c r="DJ57" i="2"/>
  <c r="DJ58" i="2"/>
  <c r="DJ59" i="2"/>
  <c r="DJ60" i="2"/>
  <c r="DJ61" i="2"/>
  <c r="DJ62" i="2"/>
  <c r="DJ63" i="2"/>
  <c r="DJ64" i="2"/>
  <c r="DJ65" i="2"/>
  <c r="DJ66" i="2"/>
  <c r="DJ67" i="2"/>
  <c r="DJ68" i="2"/>
  <c r="DJ69" i="2"/>
  <c r="DJ70" i="2"/>
  <c r="DJ71" i="2"/>
  <c r="DJ72" i="2"/>
  <c r="DJ73" i="2"/>
  <c r="DJ74" i="2"/>
  <c r="DJ75" i="2"/>
  <c r="DJ76" i="2"/>
  <c r="DJ77" i="2"/>
  <c r="DJ78" i="2"/>
  <c r="DJ79" i="2"/>
  <c r="DJ80" i="2"/>
  <c r="DJ81" i="2"/>
  <c r="DJ82" i="2"/>
  <c r="DJ83" i="2"/>
  <c r="DJ84" i="2"/>
  <c r="DJ85" i="2"/>
  <c r="DJ86" i="2"/>
  <c r="DJ87" i="2"/>
  <c r="DJ88" i="2"/>
  <c r="DJ89" i="2"/>
  <c r="DJ90" i="2"/>
  <c r="DJ91" i="2"/>
  <c r="DJ92" i="2"/>
  <c r="DJ93" i="2"/>
  <c r="DJ94" i="2"/>
  <c r="DJ95" i="2"/>
  <c r="DJ96" i="2"/>
  <c r="DJ97" i="2"/>
  <c r="DJ98" i="2"/>
  <c r="DJ99" i="2"/>
  <c r="DJ100" i="2"/>
  <c r="DJ101" i="2"/>
  <c r="DJ102" i="2"/>
  <c r="DJ103" i="2"/>
  <c r="DJ104" i="2"/>
  <c r="DJ105" i="2"/>
  <c r="DJ106" i="2"/>
  <c r="DJ107" i="2"/>
  <c r="DJ108" i="2"/>
  <c r="DJ109" i="2"/>
  <c r="DJ110" i="2"/>
  <c r="DJ111" i="2"/>
  <c r="DJ112" i="2"/>
  <c r="DJ113" i="2"/>
  <c r="DJ114" i="2"/>
  <c r="DJ115" i="2"/>
  <c r="DJ116" i="2"/>
  <c r="DJ117" i="2"/>
  <c r="DJ118" i="2"/>
  <c r="DJ119" i="2"/>
  <c r="DJ120" i="2"/>
  <c r="DJ121" i="2"/>
  <c r="DJ122" i="2"/>
  <c r="DJ123" i="2"/>
  <c r="DJ124" i="2"/>
  <c r="DJ125" i="2"/>
  <c r="DJ126" i="2"/>
  <c r="DJ127" i="2"/>
  <c r="DJ128" i="2"/>
  <c r="DJ129" i="2"/>
  <c r="DJ130" i="2"/>
  <c r="DJ131" i="2"/>
  <c r="DJ132" i="2"/>
  <c r="DJ133" i="2"/>
  <c r="DJ134" i="2"/>
  <c r="DJ135" i="2"/>
  <c r="DJ136" i="2"/>
  <c r="DJ137" i="2"/>
  <c r="DJ138" i="2"/>
  <c r="DJ139" i="2"/>
  <c r="DJ140" i="2"/>
  <c r="DJ141" i="2"/>
  <c r="DJ142" i="2"/>
  <c r="DJ143" i="2"/>
  <c r="DJ144" i="2"/>
  <c r="DJ145" i="2"/>
  <c r="DJ146" i="2"/>
  <c r="DJ147" i="2"/>
  <c r="DJ148" i="2"/>
  <c r="DJ149" i="2"/>
  <c r="DJ150" i="2"/>
  <c r="DJ151" i="2"/>
  <c r="DJ152" i="2"/>
  <c r="DJ153" i="2"/>
  <c r="DJ154" i="2"/>
  <c r="DJ155" i="2"/>
  <c r="DJ156" i="2"/>
  <c r="DJ157" i="2"/>
  <c r="DJ158" i="2"/>
  <c r="DJ159" i="2"/>
  <c r="DJ160" i="2"/>
  <c r="DJ161" i="2"/>
  <c r="DJ162" i="2"/>
  <c r="DJ163" i="2"/>
  <c r="DJ164" i="2"/>
  <c r="DJ165" i="2"/>
  <c r="DJ166" i="2"/>
  <c r="DJ167" i="2"/>
  <c r="DJ168" i="2"/>
  <c r="DJ169" i="2"/>
  <c r="DJ170" i="2"/>
  <c r="DJ171" i="2"/>
  <c r="DJ172" i="2"/>
  <c r="DJ173" i="2"/>
  <c r="DJ174" i="2"/>
  <c r="DJ175" i="2"/>
  <c r="DJ176" i="2"/>
  <c r="DJ177" i="2"/>
  <c r="DJ178" i="2"/>
  <c r="DJ179" i="2"/>
  <c r="DJ180" i="2"/>
  <c r="DJ181" i="2"/>
  <c r="DJ182" i="2"/>
  <c r="DJ183" i="2"/>
  <c r="DJ184" i="2"/>
  <c r="DJ185" i="2"/>
  <c r="DJ186" i="2"/>
  <c r="DJ187" i="2"/>
  <c r="DJ188" i="2"/>
  <c r="DJ189" i="2"/>
  <c r="DJ190" i="2"/>
  <c r="DJ191" i="2"/>
  <c r="DJ192" i="2"/>
  <c r="DJ193" i="2"/>
  <c r="DJ194" i="2"/>
  <c r="DJ195" i="2"/>
  <c r="DJ196" i="2"/>
  <c r="DJ197" i="2"/>
  <c r="DJ198" i="2"/>
  <c r="DJ199" i="2"/>
  <c r="DJ200" i="2"/>
  <c r="DJ201" i="2"/>
  <c r="DJ202" i="2"/>
  <c r="DJ203" i="2"/>
  <c r="DJ204" i="2"/>
  <c r="DJ205" i="2"/>
  <c r="DJ206" i="2"/>
  <c r="DJ207" i="2"/>
  <c r="DJ208" i="2"/>
  <c r="DJ209" i="2"/>
  <c r="DJ210" i="2"/>
  <c r="DJ211" i="2"/>
  <c r="DJ212" i="2"/>
  <c r="DJ213" i="2"/>
  <c r="DJ214" i="2"/>
  <c r="DJ215" i="2"/>
  <c r="DJ216" i="2"/>
  <c r="DJ217" i="2"/>
  <c r="DJ218" i="2"/>
  <c r="DJ219" i="2"/>
  <c r="DJ220" i="2"/>
  <c r="DJ221" i="2"/>
  <c r="DJ222" i="2"/>
  <c r="DJ223" i="2"/>
  <c r="DJ224" i="2"/>
  <c r="DJ225" i="2"/>
  <c r="DJ226" i="2"/>
  <c r="DJ227" i="2"/>
  <c r="DJ228" i="2"/>
  <c r="DJ229" i="2"/>
  <c r="DJ230" i="2"/>
  <c r="DJ231" i="2"/>
  <c r="DJ232" i="2"/>
  <c r="DJ233" i="2"/>
  <c r="DJ234" i="2"/>
  <c r="DJ235" i="2"/>
  <c r="DJ236" i="2"/>
  <c r="DJ237" i="2"/>
  <c r="DJ238" i="2"/>
  <c r="DJ239" i="2"/>
  <c r="DJ240" i="2"/>
  <c r="DJ241" i="2"/>
  <c r="DJ242" i="2"/>
  <c r="DJ243" i="2"/>
  <c r="DJ244" i="2"/>
  <c r="DJ245" i="2"/>
  <c r="DJ246" i="2"/>
  <c r="DJ247" i="2"/>
  <c r="DJ248" i="2"/>
  <c r="DJ249" i="2"/>
  <c r="DJ250" i="2"/>
  <c r="DJ251" i="2"/>
  <c r="DJ252" i="2"/>
  <c r="DJ253" i="2"/>
  <c r="DJ254" i="2"/>
  <c r="DJ255" i="2"/>
  <c r="DJ256" i="2"/>
  <c r="DJ257" i="2"/>
  <c r="DJ258" i="2"/>
  <c r="DJ259" i="2"/>
  <c r="DJ260" i="2"/>
  <c r="DJ261" i="2"/>
  <c r="DJ262" i="2"/>
  <c r="DJ263" i="2"/>
  <c r="DJ264" i="2"/>
  <c r="DJ265" i="2"/>
  <c r="DJ266" i="2"/>
  <c r="DJ267" i="2"/>
  <c r="DJ268" i="2"/>
  <c r="DJ269" i="2"/>
  <c r="DJ270" i="2"/>
  <c r="DJ271" i="2"/>
  <c r="DJ272" i="2"/>
  <c r="DJ273" i="2"/>
  <c r="DJ274" i="2"/>
  <c r="DJ275" i="2"/>
  <c r="DJ276" i="2"/>
  <c r="DJ277" i="2"/>
  <c r="DJ278" i="2"/>
  <c r="DJ279" i="2"/>
  <c r="DJ280" i="2"/>
  <c r="DJ281" i="2"/>
  <c r="DJ282" i="2"/>
  <c r="DJ283" i="2"/>
  <c r="DJ284" i="2"/>
  <c r="DJ285" i="2"/>
  <c r="DJ286" i="2"/>
  <c r="DJ287" i="2"/>
  <c r="DJ288" i="2"/>
  <c r="DJ289" i="2"/>
  <c r="DJ290" i="2"/>
  <c r="DJ291" i="2"/>
  <c r="DJ292" i="2"/>
  <c r="DJ293" i="2"/>
  <c r="DJ294" i="2"/>
  <c r="DJ295" i="2"/>
  <c r="DJ296" i="2"/>
  <c r="DJ297" i="2"/>
  <c r="DJ298" i="2"/>
  <c r="DJ299" i="2"/>
  <c r="DJ300" i="2"/>
  <c r="DJ301" i="2"/>
  <c r="DJ302" i="2"/>
  <c r="DJ303" i="2"/>
  <c r="DJ304" i="2"/>
  <c r="DJ305" i="2"/>
  <c r="DJ306" i="2"/>
  <c r="DJ307" i="2"/>
  <c r="DJ308" i="2"/>
  <c r="DJ309" i="2"/>
  <c r="DJ310" i="2"/>
  <c r="DJ311" i="2"/>
  <c r="DJ312" i="2"/>
  <c r="DJ313" i="2"/>
  <c r="DJ314" i="2"/>
  <c r="DJ315" i="2"/>
  <c r="DJ316" i="2"/>
  <c r="DJ317" i="2"/>
  <c r="DJ318" i="2"/>
  <c r="DJ319" i="2"/>
  <c r="DJ320" i="2"/>
  <c r="DJ321" i="2"/>
  <c r="DJ322" i="2"/>
  <c r="DJ323" i="2"/>
  <c r="DJ324" i="2"/>
  <c r="DJ325" i="2"/>
  <c r="DJ326" i="2"/>
  <c r="DJ327" i="2"/>
  <c r="DJ328" i="2"/>
  <c r="DJ329" i="2"/>
  <c r="DJ330" i="2"/>
  <c r="DJ331" i="2"/>
  <c r="DJ332" i="2"/>
  <c r="DJ333" i="2"/>
  <c r="DJ334" i="2"/>
  <c r="DJ335" i="2"/>
  <c r="DJ336" i="2"/>
  <c r="DJ337" i="2"/>
  <c r="DJ338" i="2"/>
  <c r="DJ339" i="2"/>
  <c r="DJ340" i="2"/>
  <c r="DJ341" i="2"/>
  <c r="DJ342" i="2"/>
  <c r="DJ343" i="2"/>
  <c r="DJ344" i="2"/>
  <c r="DJ345" i="2"/>
  <c r="DJ346" i="2"/>
  <c r="DJ347" i="2"/>
  <c r="DJ348" i="2"/>
  <c r="DJ349" i="2"/>
  <c r="DJ350" i="2"/>
  <c r="DJ351" i="2"/>
  <c r="DJ352" i="2"/>
  <c r="DJ353" i="2"/>
  <c r="DJ354" i="2"/>
  <c r="DJ355" i="2"/>
  <c r="DJ356" i="2"/>
  <c r="DJ357" i="2"/>
  <c r="DJ358" i="2"/>
  <c r="DJ359" i="2"/>
  <c r="DJ360" i="2"/>
  <c r="DJ361" i="2"/>
  <c r="DJ362" i="2"/>
  <c r="DJ363" i="2"/>
  <c r="DJ364" i="2"/>
  <c r="DJ365" i="2"/>
  <c r="DJ366" i="2"/>
  <c r="DJ367" i="2"/>
  <c r="DJ368" i="2"/>
  <c r="DJ369" i="2"/>
  <c r="DJ370" i="2"/>
  <c r="DJ371" i="2"/>
  <c r="DJ372" i="2"/>
  <c r="DJ373" i="2"/>
  <c r="DJ374" i="2"/>
  <c r="DJ375" i="2"/>
  <c r="DJ376" i="2"/>
  <c r="DJ377" i="2"/>
  <c r="DJ378" i="2"/>
  <c r="DJ379" i="2"/>
  <c r="DJ380" i="2"/>
  <c r="DJ381" i="2"/>
  <c r="DJ382" i="2"/>
  <c r="DJ383" i="2"/>
  <c r="DJ384" i="2"/>
  <c r="DJ385" i="2"/>
  <c r="DJ386" i="2"/>
  <c r="DJ387" i="2"/>
  <c r="DJ388" i="2"/>
  <c r="DJ389" i="2"/>
  <c r="DJ390" i="2"/>
  <c r="DJ391" i="2"/>
  <c r="DJ392" i="2"/>
  <c r="DJ393" i="2"/>
  <c r="DJ394" i="2"/>
  <c r="DJ395" i="2"/>
  <c r="DJ396" i="2"/>
  <c r="DJ397" i="2"/>
  <c r="DJ398" i="2"/>
  <c r="DJ399" i="2"/>
  <c r="DJ400" i="2"/>
  <c r="DJ401" i="2"/>
  <c r="DJ402" i="2"/>
  <c r="DJ403" i="2"/>
  <c r="DJ404" i="2"/>
  <c r="DJ405" i="2"/>
  <c r="DJ406" i="2"/>
  <c r="DJ407" i="2"/>
  <c r="DJ408" i="2"/>
  <c r="DJ409" i="2"/>
  <c r="DJ410" i="2"/>
  <c r="DJ411" i="2"/>
  <c r="DJ412" i="2"/>
  <c r="DJ413" i="2"/>
  <c r="DJ414" i="2"/>
  <c r="DJ415" i="2"/>
  <c r="DJ416" i="2"/>
  <c r="DJ417" i="2"/>
  <c r="DJ418" i="2"/>
  <c r="DJ419" i="2"/>
  <c r="DJ420" i="2"/>
  <c r="DJ421" i="2"/>
  <c r="DJ422" i="2"/>
  <c r="DJ423" i="2"/>
  <c r="DJ424" i="2"/>
  <c r="DJ425" i="2"/>
  <c r="DJ426" i="2"/>
  <c r="DJ427" i="2"/>
  <c r="DJ428" i="2"/>
  <c r="DJ429" i="2"/>
  <c r="DJ430" i="2"/>
  <c r="DJ431" i="2"/>
  <c r="DJ432" i="2"/>
  <c r="DJ433" i="2"/>
  <c r="DJ434" i="2"/>
  <c r="DJ435" i="2"/>
  <c r="DJ436" i="2"/>
  <c r="DJ437" i="2"/>
  <c r="DJ438" i="2"/>
  <c r="DJ439" i="2"/>
  <c r="DJ440" i="2"/>
  <c r="DJ441" i="2"/>
  <c r="DJ442" i="2"/>
  <c r="DJ443" i="2"/>
  <c r="DJ444" i="2"/>
  <c r="DJ445" i="2"/>
  <c r="DJ446" i="2"/>
  <c r="DJ447" i="2"/>
  <c r="DJ448" i="2"/>
  <c r="DJ449" i="2"/>
  <c r="DJ450" i="2"/>
  <c r="DJ451" i="2"/>
  <c r="DJ452" i="2"/>
  <c r="DJ453" i="2"/>
  <c r="DJ454" i="2"/>
  <c r="DJ455" i="2"/>
  <c r="DJ456" i="2"/>
  <c r="DJ457" i="2"/>
  <c r="DJ458" i="2"/>
  <c r="DJ459" i="2"/>
  <c r="DJ460" i="2"/>
  <c r="DJ461" i="2"/>
  <c r="DJ462" i="2"/>
  <c r="DJ463" i="2"/>
  <c r="DJ464" i="2"/>
  <c r="DJ465" i="2"/>
  <c r="DJ466" i="2"/>
  <c r="DJ467" i="2"/>
  <c r="DJ468" i="2"/>
  <c r="DJ469" i="2"/>
  <c r="DJ470" i="2"/>
  <c r="DJ471" i="2"/>
  <c r="DJ472" i="2"/>
  <c r="DJ473" i="2"/>
  <c r="DJ474" i="2"/>
  <c r="DJ475" i="2"/>
  <c r="DJ476" i="2"/>
  <c r="DJ477" i="2"/>
  <c r="DJ478" i="2"/>
  <c r="DJ479" i="2"/>
  <c r="DJ480" i="2"/>
  <c r="DJ481" i="2"/>
  <c r="DJ482" i="2"/>
  <c r="DJ483" i="2"/>
  <c r="DJ484" i="2"/>
  <c r="DJ485" i="2"/>
  <c r="DJ486" i="2"/>
  <c r="DJ487" i="2"/>
  <c r="DJ488" i="2"/>
  <c r="DJ489" i="2"/>
  <c r="DJ490" i="2"/>
  <c r="DJ491" i="2"/>
  <c r="DJ492" i="2"/>
  <c r="DJ493" i="2"/>
  <c r="DJ494" i="2"/>
  <c r="DJ495" i="2"/>
  <c r="DJ496" i="2"/>
  <c r="DJ497" i="2"/>
  <c r="DJ498" i="2"/>
  <c r="DJ499" i="2"/>
  <c r="DJ500" i="2"/>
  <c r="DJ501" i="2"/>
  <c r="DJ502" i="2"/>
  <c r="DJ503" i="2"/>
  <c r="DJ504" i="2"/>
  <c r="DJ505" i="2"/>
  <c r="DJ506" i="2"/>
  <c r="DJ507" i="2"/>
  <c r="DJ508" i="2"/>
  <c r="DJ509" i="2"/>
  <c r="DJ510" i="2"/>
  <c r="DJ511" i="2"/>
  <c r="DJ512" i="2"/>
  <c r="DJ513" i="2"/>
  <c r="DJ514" i="2"/>
  <c r="DJ515" i="2"/>
  <c r="DJ516" i="2"/>
  <c r="DJ517" i="2"/>
  <c r="DJ518" i="2"/>
  <c r="DJ519" i="2"/>
  <c r="DJ520" i="2"/>
  <c r="DJ521" i="2"/>
  <c r="DJ522" i="2"/>
  <c r="DJ523" i="2"/>
  <c r="DJ524" i="2"/>
  <c r="DJ525" i="2"/>
  <c r="DJ526" i="2"/>
  <c r="DJ527" i="2"/>
  <c r="DJ528" i="2"/>
  <c r="DJ529" i="2"/>
  <c r="DJ530" i="2"/>
  <c r="DJ531" i="2"/>
  <c r="DJ532" i="2"/>
  <c r="DJ533" i="2"/>
  <c r="DJ534" i="2"/>
  <c r="DJ535" i="2"/>
  <c r="DJ536" i="2"/>
  <c r="DJ537" i="2"/>
  <c r="DJ538" i="2"/>
  <c r="DJ539" i="2"/>
  <c r="DJ540" i="2"/>
  <c r="DJ541" i="2"/>
  <c r="DJ542" i="2"/>
  <c r="DJ543" i="2"/>
  <c r="DJ544" i="2"/>
  <c r="DJ545" i="2"/>
  <c r="DJ546" i="2"/>
  <c r="DJ547" i="2"/>
  <c r="DJ548" i="2"/>
  <c r="DJ549" i="2"/>
  <c r="DJ550" i="2"/>
  <c r="DJ551" i="2"/>
  <c r="DJ552" i="2"/>
  <c r="DJ553" i="2"/>
  <c r="DJ554" i="2"/>
  <c r="DJ555" i="2"/>
  <c r="DJ556" i="2"/>
  <c r="DJ557" i="2"/>
  <c r="DJ558" i="2"/>
  <c r="DJ559" i="2"/>
  <c r="DJ560" i="2"/>
  <c r="DJ561" i="2"/>
  <c r="DJ562" i="2"/>
  <c r="DJ563" i="2"/>
  <c r="DJ564" i="2"/>
  <c r="DJ565" i="2"/>
  <c r="DJ566" i="2"/>
  <c r="DJ567" i="2"/>
  <c r="DJ568" i="2"/>
  <c r="DJ569" i="2"/>
  <c r="DJ570" i="2"/>
  <c r="DJ571" i="2"/>
  <c r="DJ572" i="2"/>
  <c r="DJ573" i="2"/>
  <c r="DJ574" i="2"/>
  <c r="DJ575" i="2"/>
  <c r="DJ576" i="2"/>
  <c r="DJ577" i="2"/>
  <c r="DJ578" i="2"/>
  <c r="DJ579" i="2"/>
  <c r="DJ580" i="2"/>
  <c r="DJ581" i="2"/>
  <c r="DJ582" i="2"/>
  <c r="DJ583" i="2"/>
  <c r="DJ584" i="2"/>
  <c r="DJ585" i="2"/>
  <c r="DJ586" i="2"/>
  <c r="DJ587" i="2"/>
  <c r="DJ588" i="2"/>
  <c r="DJ589" i="2"/>
  <c r="DJ590" i="2"/>
  <c r="DJ591" i="2"/>
  <c r="DJ592" i="2"/>
  <c r="DJ593" i="2"/>
  <c r="DJ594" i="2"/>
  <c r="DJ595" i="2"/>
  <c r="DJ596" i="2"/>
  <c r="DJ597" i="2"/>
  <c r="DJ598" i="2"/>
  <c r="DJ599" i="2"/>
  <c r="DJ600" i="2"/>
  <c r="DJ601" i="2"/>
  <c r="DJ602" i="2"/>
  <c r="DJ603" i="2"/>
  <c r="DJ604" i="2"/>
  <c r="DJ605" i="2"/>
  <c r="DJ606" i="2"/>
  <c r="DJ607" i="2"/>
  <c r="DJ608" i="2"/>
  <c r="DJ609" i="2"/>
  <c r="DJ610" i="2"/>
  <c r="DJ611" i="2"/>
  <c r="DJ612" i="2"/>
  <c r="DJ613" i="2"/>
  <c r="DJ614" i="2"/>
  <c r="DJ615" i="2"/>
  <c r="DJ616" i="2"/>
  <c r="DJ617" i="2"/>
  <c r="DJ618" i="2"/>
  <c r="DJ619" i="2"/>
  <c r="DJ620" i="2"/>
  <c r="DJ621" i="2"/>
  <c r="DJ622" i="2"/>
  <c r="DJ623" i="2"/>
  <c r="DJ624" i="2"/>
  <c r="DJ625" i="2"/>
  <c r="DJ626" i="2"/>
  <c r="DJ627" i="2"/>
  <c r="DJ628" i="2"/>
  <c r="DJ629" i="2"/>
  <c r="DJ630" i="2"/>
  <c r="DJ631" i="2"/>
  <c r="DJ632" i="2"/>
  <c r="DJ633" i="2"/>
  <c r="DJ634" i="2"/>
  <c r="DJ635" i="2"/>
  <c r="DJ636" i="2"/>
  <c r="DJ637" i="2"/>
  <c r="DJ638" i="2"/>
  <c r="DJ639" i="2"/>
  <c r="DJ640" i="2"/>
  <c r="DJ641" i="2"/>
  <c r="DJ642" i="2"/>
  <c r="DJ643" i="2"/>
  <c r="DJ644" i="2"/>
  <c r="DJ645" i="2"/>
  <c r="DJ646" i="2"/>
  <c r="DJ647" i="2"/>
  <c r="DJ648" i="2"/>
  <c r="DJ649" i="2"/>
  <c r="DJ650" i="2"/>
  <c r="DJ651" i="2"/>
  <c r="DJ652" i="2"/>
  <c r="DJ653" i="2"/>
  <c r="DJ654" i="2"/>
  <c r="DJ655" i="2"/>
  <c r="DJ656" i="2"/>
  <c r="DJ657" i="2"/>
  <c r="DJ658" i="2"/>
  <c r="DJ659" i="2"/>
  <c r="DJ660" i="2"/>
  <c r="DJ661" i="2"/>
  <c r="DJ662" i="2"/>
  <c r="DJ663" i="2"/>
  <c r="DJ664" i="2"/>
  <c r="DJ665" i="2"/>
  <c r="DJ666" i="2"/>
  <c r="DJ667" i="2"/>
  <c r="DJ668" i="2"/>
  <c r="DJ669" i="2"/>
  <c r="DJ670" i="2"/>
  <c r="DJ671" i="2"/>
  <c r="DJ672" i="2"/>
  <c r="DJ673" i="2"/>
  <c r="DJ674" i="2"/>
  <c r="DJ675" i="2"/>
  <c r="DJ676" i="2"/>
  <c r="DJ677" i="2"/>
  <c r="DJ678" i="2"/>
  <c r="DJ679" i="2"/>
  <c r="DJ680" i="2"/>
  <c r="DJ681" i="2"/>
  <c r="DJ682" i="2"/>
  <c r="DJ683" i="2"/>
  <c r="DJ684" i="2"/>
  <c r="DJ685" i="2"/>
  <c r="DJ686" i="2"/>
  <c r="DJ687" i="2"/>
  <c r="DJ688" i="2"/>
  <c r="DJ689" i="2"/>
  <c r="DJ690" i="2"/>
  <c r="DJ691" i="2"/>
  <c r="DJ692" i="2"/>
  <c r="DJ693" i="2"/>
  <c r="DJ694" i="2"/>
  <c r="DJ695" i="2"/>
  <c r="DJ696" i="2"/>
  <c r="DJ697" i="2"/>
  <c r="DJ698" i="2"/>
  <c r="DJ699" i="2"/>
  <c r="DJ700" i="2"/>
  <c r="DJ701" i="2"/>
  <c r="DJ702" i="2"/>
  <c r="DJ703" i="2"/>
  <c r="DJ704" i="2"/>
  <c r="DJ705" i="2"/>
  <c r="DJ706" i="2"/>
  <c r="DJ707" i="2"/>
  <c r="DJ708" i="2"/>
  <c r="DJ709" i="2"/>
  <c r="DJ710" i="2"/>
  <c r="DJ711" i="2"/>
  <c r="DJ712" i="2"/>
  <c r="DJ713" i="2"/>
  <c r="DJ714" i="2"/>
  <c r="DJ715" i="2"/>
  <c r="DJ716" i="2"/>
  <c r="DK4" i="2"/>
  <c r="DK5" i="2"/>
  <c r="DK6" i="2"/>
  <c r="DK7" i="2"/>
  <c r="DK8" i="2"/>
  <c r="DK9" i="2"/>
  <c r="DK10" i="2"/>
  <c r="DK11" i="2"/>
  <c r="DK12" i="2"/>
  <c r="DK13" i="2"/>
  <c r="DK14" i="2"/>
  <c r="DK15" i="2"/>
  <c r="DK16" i="2"/>
  <c r="DK17" i="2"/>
  <c r="DK18" i="2"/>
  <c r="DK19" i="2"/>
  <c r="DK20" i="2"/>
  <c r="DK21" i="2"/>
  <c r="DK22" i="2"/>
  <c r="DK23" i="2"/>
  <c r="DK24" i="2"/>
  <c r="DK25" i="2"/>
  <c r="DK26" i="2"/>
  <c r="DK27" i="2"/>
  <c r="DK28" i="2"/>
  <c r="DK29" i="2"/>
  <c r="DK30" i="2"/>
  <c r="DK31" i="2"/>
  <c r="DK32" i="2"/>
  <c r="DK33" i="2"/>
  <c r="DK34" i="2"/>
  <c r="DK35" i="2"/>
  <c r="DK36" i="2"/>
  <c r="DK37" i="2"/>
  <c r="DK38" i="2"/>
  <c r="DK39" i="2"/>
  <c r="DK40" i="2"/>
  <c r="DK41" i="2"/>
  <c r="DK42" i="2"/>
  <c r="DK43" i="2"/>
  <c r="DK44" i="2"/>
  <c r="DK45" i="2"/>
  <c r="DK46" i="2"/>
  <c r="DK47" i="2"/>
  <c r="DK48" i="2"/>
  <c r="DK49" i="2"/>
  <c r="DK50" i="2"/>
  <c r="DK51" i="2"/>
  <c r="DK52" i="2"/>
  <c r="DK53" i="2"/>
  <c r="DK54" i="2"/>
  <c r="DK55" i="2"/>
  <c r="DK56" i="2"/>
  <c r="DK57" i="2"/>
  <c r="DK58" i="2"/>
  <c r="DK59" i="2"/>
  <c r="DK60" i="2"/>
  <c r="DK61" i="2"/>
  <c r="DK62" i="2"/>
  <c r="DK63" i="2"/>
  <c r="DK64" i="2"/>
  <c r="DK65" i="2"/>
  <c r="DK66" i="2"/>
  <c r="DK67" i="2"/>
  <c r="DK68" i="2"/>
  <c r="DK69" i="2"/>
  <c r="DK70" i="2"/>
  <c r="DK71" i="2"/>
  <c r="DK72" i="2"/>
  <c r="DK73" i="2"/>
  <c r="DK74" i="2"/>
  <c r="DK75" i="2"/>
  <c r="DK76" i="2"/>
  <c r="DK77" i="2"/>
  <c r="DK78" i="2"/>
  <c r="DK79" i="2"/>
  <c r="DK80" i="2"/>
  <c r="DK81" i="2"/>
  <c r="DK82" i="2"/>
  <c r="DK83" i="2"/>
  <c r="DK84" i="2"/>
  <c r="DK85" i="2"/>
  <c r="DK86" i="2"/>
  <c r="DK87" i="2"/>
  <c r="DK88" i="2"/>
  <c r="DK89" i="2"/>
  <c r="DK90" i="2"/>
  <c r="DK91" i="2"/>
  <c r="DK92" i="2"/>
  <c r="DK93" i="2"/>
  <c r="DK94" i="2"/>
  <c r="DK95" i="2"/>
  <c r="DK96" i="2"/>
  <c r="DK97" i="2"/>
  <c r="DK98" i="2"/>
  <c r="DK99" i="2"/>
  <c r="DK100" i="2"/>
  <c r="DK101" i="2"/>
  <c r="DK102" i="2"/>
  <c r="DK103" i="2"/>
  <c r="DK104" i="2"/>
  <c r="DK105" i="2"/>
  <c r="DK106" i="2"/>
  <c r="DK107" i="2"/>
  <c r="DK108" i="2"/>
  <c r="DK109" i="2"/>
  <c r="DK110" i="2"/>
  <c r="DK111" i="2"/>
  <c r="DK112" i="2"/>
  <c r="DK113" i="2"/>
  <c r="DK114" i="2"/>
  <c r="DK115" i="2"/>
  <c r="DK116" i="2"/>
  <c r="DK117" i="2"/>
  <c r="DK118" i="2"/>
  <c r="DK119" i="2"/>
  <c r="DK120" i="2"/>
  <c r="DK121" i="2"/>
  <c r="DK122" i="2"/>
  <c r="DK123" i="2"/>
  <c r="DK124" i="2"/>
  <c r="DK125" i="2"/>
  <c r="DK126" i="2"/>
  <c r="DK127" i="2"/>
  <c r="DK128" i="2"/>
  <c r="DK129" i="2"/>
  <c r="DK130" i="2"/>
  <c r="DK131" i="2"/>
  <c r="DK132" i="2"/>
  <c r="DK133" i="2"/>
  <c r="DK134" i="2"/>
  <c r="DK135" i="2"/>
  <c r="DK136" i="2"/>
  <c r="DK137" i="2"/>
  <c r="DK138" i="2"/>
  <c r="DK139" i="2"/>
  <c r="DK140" i="2"/>
  <c r="DK141" i="2"/>
  <c r="DK142" i="2"/>
  <c r="DK143" i="2"/>
  <c r="DK144" i="2"/>
  <c r="DK145" i="2"/>
  <c r="DK146" i="2"/>
  <c r="DK147" i="2"/>
  <c r="DK148" i="2"/>
  <c r="DK149" i="2"/>
  <c r="DK150" i="2"/>
  <c r="DK151" i="2"/>
  <c r="DK152" i="2"/>
  <c r="DK153" i="2"/>
  <c r="DK154" i="2"/>
  <c r="DK155" i="2"/>
  <c r="DK156" i="2"/>
  <c r="DK157" i="2"/>
  <c r="DK158" i="2"/>
  <c r="DK159" i="2"/>
  <c r="DK160" i="2"/>
  <c r="DK161" i="2"/>
  <c r="DK162" i="2"/>
  <c r="DK163" i="2"/>
  <c r="DK164" i="2"/>
  <c r="DK165" i="2"/>
  <c r="DK166" i="2"/>
  <c r="DK167" i="2"/>
  <c r="DK168" i="2"/>
  <c r="DK169" i="2"/>
  <c r="DK170" i="2"/>
  <c r="DK171" i="2"/>
  <c r="DK172" i="2"/>
  <c r="DK173" i="2"/>
  <c r="DK174" i="2"/>
  <c r="DK175" i="2"/>
  <c r="DK176" i="2"/>
  <c r="DK177" i="2"/>
  <c r="DK178" i="2"/>
  <c r="DK179" i="2"/>
  <c r="DK180" i="2"/>
  <c r="DK181" i="2"/>
  <c r="DK182" i="2"/>
  <c r="DK183" i="2"/>
  <c r="DK184" i="2"/>
  <c r="DK185" i="2"/>
  <c r="DK186" i="2"/>
  <c r="DK187" i="2"/>
  <c r="DK188" i="2"/>
  <c r="DK189" i="2"/>
  <c r="DK190" i="2"/>
  <c r="DK191" i="2"/>
  <c r="DK192" i="2"/>
  <c r="DK193" i="2"/>
  <c r="DK194" i="2"/>
  <c r="DK195" i="2"/>
  <c r="DK196" i="2"/>
  <c r="DK197" i="2"/>
  <c r="DK198" i="2"/>
  <c r="DK199" i="2"/>
  <c r="DK200" i="2"/>
  <c r="DK201" i="2"/>
  <c r="DK202" i="2"/>
  <c r="DK203" i="2"/>
  <c r="DK204" i="2"/>
  <c r="DK205" i="2"/>
  <c r="DK206" i="2"/>
  <c r="DK207" i="2"/>
  <c r="DK208" i="2"/>
  <c r="DK209" i="2"/>
  <c r="DK210" i="2"/>
  <c r="DK211" i="2"/>
  <c r="DK212" i="2"/>
  <c r="DK213" i="2"/>
  <c r="DK214" i="2"/>
  <c r="DK215" i="2"/>
  <c r="DK216" i="2"/>
  <c r="DK217" i="2"/>
  <c r="DK218" i="2"/>
  <c r="DK219" i="2"/>
  <c r="DK220" i="2"/>
  <c r="DK221" i="2"/>
  <c r="DK222" i="2"/>
  <c r="DK223" i="2"/>
  <c r="DK224" i="2"/>
  <c r="DK225" i="2"/>
  <c r="DK226" i="2"/>
  <c r="DK227" i="2"/>
  <c r="DK228" i="2"/>
  <c r="DK229" i="2"/>
  <c r="DK230" i="2"/>
  <c r="DK231" i="2"/>
  <c r="DK232" i="2"/>
  <c r="DK233" i="2"/>
  <c r="DK234" i="2"/>
  <c r="DK235" i="2"/>
  <c r="DK236" i="2"/>
  <c r="DK237" i="2"/>
  <c r="DK238" i="2"/>
  <c r="DK239" i="2"/>
  <c r="DK240" i="2"/>
  <c r="DK241" i="2"/>
  <c r="DK242" i="2"/>
  <c r="DK243" i="2"/>
  <c r="DK244" i="2"/>
  <c r="DK245" i="2"/>
  <c r="DK246" i="2"/>
  <c r="DK247" i="2"/>
  <c r="DK248" i="2"/>
  <c r="DK249" i="2"/>
  <c r="DK250" i="2"/>
  <c r="DK251" i="2"/>
  <c r="DK252" i="2"/>
  <c r="DK253" i="2"/>
  <c r="DK254" i="2"/>
  <c r="DK255" i="2"/>
  <c r="DK256" i="2"/>
  <c r="DK257" i="2"/>
  <c r="DK258" i="2"/>
  <c r="DK259" i="2"/>
  <c r="DK260" i="2"/>
  <c r="DK261" i="2"/>
  <c r="DK262" i="2"/>
  <c r="DK263" i="2"/>
  <c r="DK264" i="2"/>
  <c r="DK265" i="2"/>
  <c r="DK266" i="2"/>
  <c r="DK267" i="2"/>
  <c r="DK268" i="2"/>
  <c r="DK269" i="2"/>
  <c r="DK270" i="2"/>
  <c r="DK271" i="2"/>
  <c r="DK272" i="2"/>
  <c r="DK273" i="2"/>
  <c r="DK274" i="2"/>
  <c r="DK275" i="2"/>
  <c r="DK276" i="2"/>
  <c r="DK277" i="2"/>
  <c r="DK278" i="2"/>
  <c r="DK279" i="2"/>
  <c r="DK280" i="2"/>
  <c r="DK281" i="2"/>
  <c r="DK282" i="2"/>
  <c r="DK283" i="2"/>
  <c r="DK284" i="2"/>
  <c r="DK285" i="2"/>
  <c r="DK286" i="2"/>
  <c r="DK287" i="2"/>
  <c r="DK288" i="2"/>
  <c r="DK289" i="2"/>
  <c r="DK290" i="2"/>
  <c r="DK291" i="2"/>
  <c r="DK292" i="2"/>
  <c r="DK293" i="2"/>
  <c r="DK294" i="2"/>
  <c r="DK295" i="2"/>
  <c r="DK296" i="2"/>
  <c r="DK297" i="2"/>
  <c r="DK298" i="2"/>
  <c r="DK299" i="2"/>
  <c r="DK300" i="2"/>
  <c r="DK301" i="2"/>
  <c r="DK302" i="2"/>
  <c r="DK303" i="2"/>
  <c r="DK304" i="2"/>
  <c r="DK305" i="2"/>
  <c r="DK306" i="2"/>
  <c r="DK307" i="2"/>
  <c r="DK308" i="2"/>
  <c r="DK309" i="2"/>
  <c r="DK310" i="2"/>
  <c r="DK311" i="2"/>
  <c r="DK312" i="2"/>
  <c r="DK313" i="2"/>
  <c r="DK314" i="2"/>
  <c r="DK315" i="2"/>
  <c r="DK316" i="2"/>
  <c r="DK317" i="2"/>
  <c r="DK318" i="2"/>
  <c r="DK319" i="2"/>
  <c r="DK320" i="2"/>
  <c r="DK321" i="2"/>
  <c r="DK322" i="2"/>
  <c r="DK323" i="2"/>
  <c r="DK324" i="2"/>
  <c r="DK325" i="2"/>
  <c r="DK326" i="2"/>
  <c r="DK327" i="2"/>
  <c r="DK328" i="2"/>
  <c r="DK329" i="2"/>
  <c r="DK330" i="2"/>
  <c r="DK331" i="2"/>
  <c r="DK332" i="2"/>
  <c r="DK333" i="2"/>
  <c r="DK334" i="2"/>
  <c r="DK335" i="2"/>
  <c r="DK336" i="2"/>
  <c r="DK337" i="2"/>
  <c r="DK338" i="2"/>
  <c r="DK339" i="2"/>
  <c r="DK340" i="2"/>
  <c r="DK341" i="2"/>
  <c r="DK342" i="2"/>
  <c r="DK343" i="2"/>
  <c r="DK344" i="2"/>
  <c r="DK345" i="2"/>
  <c r="DK346" i="2"/>
  <c r="DK347" i="2"/>
  <c r="DK348" i="2"/>
  <c r="DK349" i="2"/>
  <c r="DK350" i="2"/>
  <c r="DK351" i="2"/>
  <c r="DK352" i="2"/>
  <c r="DK353" i="2"/>
  <c r="DK354" i="2"/>
  <c r="DK355" i="2"/>
  <c r="DK356" i="2"/>
  <c r="DK357" i="2"/>
  <c r="DK358" i="2"/>
  <c r="DK359" i="2"/>
  <c r="DK360" i="2"/>
  <c r="DK361" i="2"/>
  <c r="DK362" i="2"/>
  <c r="DK363" i="2"/>
  <c r="DK364" i="2"/>
  <c r="DK365" i="2"/>
  <c r="DK366" i="2"/>
  <c r="DK367" i="2"/>
  <c r="DK368" i="2"/>
  <c r="DK369" i="2"/>
  <c r="DK370" i="2"/>
  <c r="DK371" i="2"/>
  <c r="DK372" i="2"/>
  <c r="DK373" i="2"/>
  <c r="DK374" i="2"/>
  <c r="DK375" i="2"/>
  <c r="DK376" i="2"/>
  <c r="DK377" i="2"/>
  <c r="DK378" i="2"/>
  <c r="DK379" i="2"/>
  <c r="DK380" i="2"/>
  <c r="DK381" i="2"/>
  <c r="DK382" i="2"/>
  <c r="DK383" i="2"/>
  <c r="DK384" i="2"/>
  <c r="DK385" i="2"/>
  <c r="DK386" i="2"/>
  <c r="DK387" i="2"/>
  <c r="DK388" i="2"/>
  <c r="DK389" i="2"/>
  <c r="DK390" i="2"/>
  <c r="DK391" i="2"/>
  <c r="DK392" i="2"/>
  <c r="DK393" i="2"/>
  <c r="DK394" i="2"/>
  <c r="DK395" i="2"/>
  <c r="DK396" i="2"/>
  <c r="DK397" i="2"/>
  <c r="DK398" i="2"/>
  <c r="DK399" i="2"/>
  <c r="DK400" i="2"/>
  <c r="DK401" i="2"/>
  <c r="DK402" i="2"/>
  <c r="DK403" i="2"/>
  <c r="DK404" i="2"/>
  <c r="DK405" i="2"/>
  <c r="DK406" i="2"/>
  <c r="DK407" i="2"/>
  <c r="DK408" i="2"/>
  <c r="DK409" i="2"/>
  <c r="DK410" i="2"/>
  <c r="DK411" i="2"/>
  <c r="DK412" i="2"/>
  <c r="DK413" i="2"/>
  <c r="DK414" i="2"/>
  <c r="DK415" i="2"/>
  <c r="DK416" i="2"/>
  <c r="DK417" i="2"/>
  <c r="DK418" i="2"/>
  <c r="DK419" i="2"/>
  <c r="DK420" i="2"/>
  <c r="DK421" i="2"/>
  <c r="DK422" i="2"/>
  <c r="DK423" i="2"/>
  <c r="DK424" i="2"/>
  <c r="DK425" i="2"/>
  <c r="DK426" i="2"/>
  <c r="DK427" i="2"/>
  <c r="DK428" i="2"/>
  <c r="DK429" i="2"/>
  <c r="DK430" i="2"/>
  <c r="DK431" i="2"/>
  <c r="DK432" i="2"/>
  <c r="DK433" i="2"/>
  <c r="DK434" i="2"/>
  <c r="DK435" i="2"/>
  <c r="DK436" i="2"/>
  <c r="DK437" i="2"/>
  <c r="DK438" i="2"/>
  <c r="DK439" i="2"/>
  <c r="DK440" i="2"/>
  <c r="DK441" i="2"/>
  <c r="DK442" i="2"/>
  <c r="DK443" i="2"/>
  <c r="DK444" i="2"/>
  <c r="DK445" i="2"/>
  <c r="DK446" i="2"/>
  <c r="DK447" i="2"/>
  <c r="DK448" i="2"/>
  <c r="DK449" i="2"/>
  <c r="DK450" i="2"/>
  <c r="DK451" i="2"/>
  <c r="DK452" i="2"/>
  <c r="DK453" i="2"/>
  <c r="DK454" i="2"/>
  <c r="DK455" i="2"/>
  <c r="DK456" i="2"/>
  <c r="DK457" i="2"/>
  <c r="DK458" i="2"/>
  <c r="DK459" i="2"/>
  <c r="DK460" i="2"/>
  <c r="DK461" i="2"/>
  <c r="DK462" i="2"/>
  <c r="DK463" i="2"/>
  <c r="DK464" i="2"/>
  <c r="DK465" i="2"/>
  <c r="DK466" i="2"/>
  <c r="DK467" i="2"/>
  <c r="DK468" i="2"/>
  <c r="DK469" i="2"/>
  <c r="DK470" i="2"/>
  <c r="DK471" i="2"/>
  <c r="DK472" i="2"/>
  <c r="DK473" i="2"/>
  <c r="DK474" i="2"/>
  <c r="DK475" i="2"/>
  <c r="DK476" i="2"/>
  <c r="DK477" i="2"/>
  <c r="DK478" i="2"/>
  <c r="DK479" i="2"/>
  <c r="DK480" i="2"/>
  <c r="DK481" i="2"/>
  <c r="DK482" i="2"/>
  <c r="DK483" i="2"/>
  <c r="DK484" i="2"/>
  <c r="DK485" i="2"/>
  <c r="DK486" i="2"/>
  <c r="DK487" i="2"/>
  <c r="DK488" i="2"/>
  <c r="DK489" i="2"/>
  <c r="DK490" i="2"/>
  <c r="DK491" i="2"/>
  <c r="DK492" i="2"/>
  <c r="DK493" i="2"/>
  <c r="DK494" i="2"/>
  <c r="DK495" i="2"/>
  <c r="DK496" i="2"/>
  <c r="DK497" i="2"/>
  <c r="DK498" i="2"/>
  <c r="DK499" i="2"/>
  <c r="DK500" i="2"/>
  <c r="DK501" i="2"/>
  <c r="DK502" i="2"/>
  <c r="DK503" i="2"/>
  <c r="DK504" i="2"/>
  <c r="DK505" i="2"/>
  <c r="DK506" i="2"/>
  <c r="DK507" i="2"/>
  <c r="DK508" i="2"/>
  <c r="DK509" i="2"/>
  <c r="DK510" i="2"/>
  <c r="DK511" i="2"/>
  <c r="DK512" i="2"/>
  <c r="DK513" i="2"/>
  <c r="DK514" i="2"/>
  <c r="DK515" i="2"/>
  <c r="DK516" i="2"/>
  <c r="DK517" i="2"/>
  <c r="DK518" i="2"/>
  <c r="DK519" i="2"/>
  <c r="DK520" i="2"/>
  <c r="DK521" i="2"/>
  <c r="DK522" i="2"/>
  <c r="DK523" i="2"/>
  <c r="DK524" i="2"/>
  <c r="DK525" i="2"/>
  <c r="DK526" i="2"/>
  <c r="DK527" i="2"/>
  <c r="DK528" i="2"/>
  <c r="DK529" i="2"/>
  <c r="DK530" i="2"/>
  <c r="DK531" i="2"/>
  <c r="DK532" i="2"/>
  <c r="DK533" i="2"/>
  <c r="DK534" i="2"/>
  <c r="DK535" i="2"/>
  <c r="DK536" i="2"/>
  <c r="DK537" i="2"/>
  <c r="DK538" i="2"/>
  <c r="DK539" i="2"/>
  <c r="DK540" i="2"/>
  <c r="DK541" i="2"/>
  <c r="DK542" i="2"/>
  <c r="DK543" i="2"/>
  <c r="DK544" i="2"/>
  <c r="DK545" i="2"/>
  <c r="DK546" i="2"/>
  <c r="DK547" i="2"/>
  <c r="DK548" i="2"/>
  <c r="DK549" i="2"/>
  <c r="DK550" i="2"/>
  <c r="DK551" i="2"/>
  <c r="DK552" i="2"/>
  <c r="DK553" i="2"/>
  <c r="DK554" i="2"/>
  <c r="DK555" i="2"/>
  <c r="DK556" i="2"/>
  <c r="DK557" i="2"/>
  <c r="DK558" i="2"/>
  <c r="DK559" i="2"/>
  <c r="DK560" i="2"/>
  <c r="DK561" i="2"/>
  <c r="DK562" i="2"/>
  <c r="DK563" i="2"/>
  <c r="DK564" i="2"/>
  <c r="DK565" i="2"/>
  <c r="DK566" i="2"/>
  <c r="DK567" i="2"/>
  <c r="DK568" i="2"/>
  <c r="DK569" i="2"/>
  <c r="DK570" i="2"/>
  <c r="DK571" i="2"/>
  <c r="DK572" i="2"/>
  <c r="DK573" i="2"/>
  <c r="DK574" i="2"/>
  <c r="DK575" i="2"/>
  <c r="DK576" i="2"/>
  <c r="DK577" i="2"/>
  <c r="DK578" i="2"/>
  <c r="DK579" i="2"/>
  <c r="DK580" i="2"/>
  <c r="DK581" i="2"/>
  <c r="DK582" i="2"/>
  <c r="DK583" i="2"/>
  <c r="DK584" i="2"/>
  <c r="DK585" i="2"/>
  <c r="DK586" i="2"/>
  <c r="DK587" i="2"/>
  <c r="DK588" i="2"/>
  <c r="DK589" i="2"/>
  <c r="DK590" i="2"/>
  <c r="DK591" i="2"/>
  <c r="DK592" i="2"/>
  <c r="DK593" i="2"/>
  <c r="DK594" i="2"/>
  <c r="DK595" i="2"/>
  <c r="DK596" i="2"/>
  <c r="DK597" i="2"/>
  <c r="DK598" i="2"/>
  <c r="DK599" i="2"/>
  <c r="DK600" i="2"/>
  <c r="DK601" i="2"/>
  <c r="DK602" i="2"/>
  <c r="DK603" i="2"/>
  <c r="DK604" i="2"/>
  <c r="DK605" i="2"/>
  <c r="DK606" i="2"/>
  <c r="DK607" i="2"/>
  <c r="DK608" i="2"/>
  <c r="DK609" i="2"/>
  <c r="DK610" i="2"/>
  <c r="DK611" i="2"/>
  <c r="DK612" i="2"/>
  <c r="DK613" i="2"/>
  <c r="DK614" i="2"/>
  <c r="DK615" i="2"/>
  <c r="DK616" i="2"/>
  <c r="DK617" i="2"/>
  <c r="DK618" i="2"/>
  <c r="DK619" i="2"/>
  <c r="DK620" i="2"/>
  <c r="DK621" i="2"/>
  <c r="DK622" i="2"/>
  <c r="DK623" i="2"/>
  <c r="DK624" i="2"/>
  <c r="DK625" i="2"/>
  <c r="DK626" i="2"/>
  <c r="DK627" i="2"/>
  <c r="DK628" i="2"/>
  <c r="DK629" i="2"/>
  <c r="DK630" i="2"/>
  <c r="DK631" i="2"/>
  <c r="DK632" i="2"/>
  <c r="DK633" i="2"/>
  <c r="DK634" i="2"/>
  <c r="DK635" i="2"/>
  <c r="DK636" i="2"/>
  <c r="DK637" i="2"/>
  <c r="DK638" i="2"/>
  <c r="DK639" i="2"/>
  <c r="DK640" i="2"/>
  <c r="DK641" i="2"/>
  <c r="DK642" i="2"/>
  <c r="DK643" i="2"/>
  <c r="DK644" i="2"/>
  <c r="DK645" i="2"/>
  <c r="DK646" i="2"/>
  <c r="DK647" i="2"/>
  <c r="DK648" i="2"/>
  <c r="DK649" i="2"/>
  <c r="DK650" i="2"/>
  <c r="DK651" i="2"/>
  <c r="DK652" i="2"/>
  <c r="DK653" i="2"/>
  <c r="DK654" i="2"/>
  <c r="DK655" i="2"/>
  <c r="DK656" i="2"/>
  <c r="DK657" i="2"/>
  <c r="DK658" i="2"/>
  <c r="DK659" i="2"/>
  <c r="DK660" i="2"/>
  <c r="DK661" i="2"/>
  <c r="DK662" i="2"/>
  <c r="DK663" i="2"/>
  <c r="DK664" i="2"/>
  <c r="DK665" i="2"/>
  <c r="DK666" i="2"/>
  <c r="DK667" i="2"/>
  <c r="DK668" i="2"/>
  <c r="DK669" i="2"/>
  <c r="DK670" i="2"/>
  <c r="DK671" i="2"/>
  <c r="DK672" i="2"/>
  <c r="DK673" i="2"/>
  <c r="DK674" i="2"/>
  <c r="DK675" i="2"/>
  <c r="DK676" i="2"/>
  <c r="DK677" i="2"/>
  <c r="DK678" i="2"/>
  <c r="DK679" i="2"/>
  <c r="DK680" i="2"/>
  <c r="DK681" i="2"/>
  <c r="DK682" i="2"/>
  <c r="DK683" i="2"/>
  <c r="DK684" i="2"/>
  <c r="DK685" i="2"/>
  <c r="DK686" i="2"/>
  <c r="DK687" i="2"/>
  <c r="DK688" i="2"/>
  <c r="DK689" i="2"/>
  <c r="DK690" i="2"/>
  <c r="DK691" i="2"/>
  <c r="DK692" i="2"/>
  <c r="DK693" i="2"/>
  <c r="DK694" i="2"/>
  <c r="DK695" i="2"/>
  <c r="DK696" i="2"/>
  <c r="DK697" i="2"/>
  <c r="DK698" i="2"/>
  <c r="DK699" i="2"/>
  <c r="DK700" i="2"/>
  <c r="DK701" i="2"/>
  <c r="DK702" i="2"/>
  <c r="DK703" i="2"/>
  <c r="DK704" i="2"/>
  <c r="DK705" i="2"/>
  <c r="DK706" i="2"/>
  <c r="DK707" i="2"/>
  <c r="DK708" i="2"/>
  <c r="DK709" i="2"/>
  <c r="DK710" i="2"/>
  <c r="DK711" i="2"/>
  <c r="DK712" i="2"/>
  <c r="DK713" i="2"/>
  <c r="DK714" i="2"/>
  <c r="DK715" i="2"/>
  <c r="DK716" i="2"/>
  <c r="DL4" i="2"/>
  <c r="DL5" i="2"/>
  <c r="DL6" i="2"/>
  <c r="DL7" i="2"/>
  <c r="DL8" i="2"/>
  <c r="DL9" i="2"/>
  <c r="DL10" i="2"/>
  <c r="DL11" i="2"/>
  <c r="DL12" i="2"/>
  <c r="DL13" i="2"/>
  <c r="DL14" i="2"/>
  <c r="DL15" i="2"/>
  <c r="DL16" i="2"/>
  <c r="DL17" i="2"/>
  <c r="DL18" i="2"/>
  <c r="DL19" i="2"/>
  <c r="DL20" i="2"/>
  <c r="DL21" i="2"/>
  <c r="DL22" i="2"/>
  <c r="DL23" i="2"/>
  <c r="DL24" i="2"/>
  <c r="DL25" i="2"/>
  <c r="DL26" i="2"/>
  <c r="DL27" i="2"/>
  <c r="DL28" i="2"/>
  <c r="DL29" i="2"/>
  <c r="DL30" i="2"/>
  <c r="DL31" i="2"/>
  <c r="DL32" i="2"/>
  <c r="DL33" i="2"/>
  <c r="DL34" i="2"/>
  <c r="DL35" i="2"/>
  <c r="DL36" i="2"/>
  <c r="DL37" i="2"/>
  <c r="DL38" i="2"/>
  <c r="DL39" i="2"/>
  <c r="DL40" i="2"/>
  <c r="DL41" i="2"/>
  <c r="DL42" i="2"/>
  <c r="DL43" i="2"/>
  <c r="DL44" i="2"/>
  <c r="DL45" i="2"/>
  <c r="DL46" i="2"/>
  <c r="DL47" i="2"/>
  <c r="DL48" i="2"/>
  <c r="DL49" i="2"/>
  <c r="DL50" i="2"/>
  <c r="DL51" i="2"/>
  <c r="DL52" i="2"/>
  <c r="DL53" i="2"/>
  <c r="DL54" i="2"/>
  <c r="DL55" i="2"/>
  <c r="DL56" i="2"/>
  <c r="DL57" i="2"/>
  <c r="DL58" i="2"/>
  <c r="DL59" i="2"/>
  <c r="DL60" i="2"/>
  <c r="DL61" i="2"/>
  <c r="DL62" i="2"/>
  <c r="DL63" i="2"/>
  <c r="DL64" i="2"/>
  <c r="DL65" i="2"/>
  <c r="DL66" i="2"/>
  <c r="DL67" i="2"/>
  <c r="DL68" i="2"/>
  <c r="DL69" i="2"/>
  <c r="DL70" i="2"/>
  <c r="DL71" i="2"/>
  <c r="DL72" i="2"/>
  <c r="DL73" i="2"/>
  <c r="DL74" i="2"/>
  <c r="DL75" i="2"/>
  <c r="DL76" i="2"/>
  <c r="DL77" i="2"/>
  <c r="DL78" i="2"/>
  <c r="DL79" i="2"/>
  <c r="DL80" i="2"/>
  <c r="DL81" i="2"/>
  <c r="DL82" i="2"/>
  <c r="DL83" i="2"/>
  <c r="DL84" i="2"/>
  <c r="DL85" i="2"/>
  <c r="DL86" i="2"/>
  <c r="DL87" i="2"/>
  <c r="DL88" i="2"/>
  <c r="DL89" i="2"/>
  <c r="DL90" i="2"/>
  <c r="DL91" i="2"/>
  <c r="DL92" i="2"/>
  <c r="DL93" i="2"/>
  <c r="DL94" i="2"/>
  <c r="DL95" i="2"/>
  <c r="DL96" i="2"/>
  <c r="DL97" i="2"/>
  <c r="DL98" i="2"/>
  <c r="DL99" i="2"/>
  <c r="DL100" i="2"/>
  <c r="DL101" i="2"/>
  <c r="DL102" i="2"/>
  <c r="DL103" i="2"/>
  <c r="DL104" i="2"/>
  <c r="DL105" i="2"/>
  <c r="DL106" i="2"/>
  <c r="DL107" i="2"/>
  <c r="DL108" i="2"/>
  <c r="DL109" i="2"/>
  <c r="DL110" i="2"/>
  <c r="DL111" i="2"/>
  <c r="DL112" i="2"/>
  <c r="DL113" i="2"/>
  <c r="DL114" i="2"/>
  <c r="DL115" i="2"/>
  <c r="DL116" i="2"/>
  <c r="DL117" i="2"/>
  <c r="DL118" i="2"/>
  <c r="DL119" i="2"/>
  <c r="DL120" i="2"/>
  <c r="DL121" i="2"/>
  <c r="DL122" i="2"/>
  <c r="DL123" i="2"/>
  <c r="DL124" i="2"/>
  <c r="DL125" i="2"/>
  <c r="DL126" i="2"/>
  <c r="DL127" i="2"/>
  <c r="DL128" i="2"/>
  <c r="DL129" i="2"/>
  <c r="DL130" i="2"/>
  <c r="DL131" i="2"/>
  <c r="DL132" i="2"/>
  <c r="DL133" i="2"/>
  <c r="DL134" i="2"/>
  <c r="DL135" i="2"/>
  <c r="DL136" i="2"/>
  <c r="DL137" i="2"/>
  <c r="DL138" i="2"/>
  <c r="DL139" i="2"/>
  <c r="DL140" i="2"/>
  <c r="DL141" i="2"/>
  <c r="DL142" i="2"/>
  <c r="DL143" i="2"/>
  <c r="DL144" i="2"/>
  <c r="DL145" i="2"/>
  <c r="DL146" i="2"/>
  <c r="DL147" i="2"/>
  <c r="DL148" i="2"/>
  <c r="DL149" i="2"/>
  <c r="DL150" i="2"/>
  <c r="DL151" i="2"/>
  <c r="DL152" i="2"/>
  <c r="DL153" i="2"/>
  <c r="DL154" i="2"/>
  <c r="DL155" i="2"/>
  <c r="DL156" i="2"/>
  <c r="DL157" i="2"/>
  <c r="DL158" i="2"/>
  <c r="DL159" i="2"/>
  <c r="DL160" i="2"/>
  <c r="DL161" i="2"/>
  <c r="DL162" i="2"/>
  <c r="DL163" i="2"/>
  <c r="DL164" i="2"/>
  <c r="DL165" i="2"/>
  <c r="DL166" i="2"/>
  <c r="DL167" i="2"/>
  <c r="DL168" i="2"/>
  <c r="DL169" i="2"/>
  <c r="DL170" i="2"/>
  <c r="DL171" i="2"/>
  <c r="DL172" i="2"/>
  <c r="DL173" i="2"/>
  <c r="DL174" i="2"/>
  <c r="DL175" i="2"/>
  <c r="DL176" i="2"/>
  <c r="DL177" i="2"/>
  <c r="DL178" i="2"/>
  <c r="DL179" i="2"/>
  <c r="DL180" i="2"/>
  <c r="DL181" i="2"/>
  <c r="DL182" i="2"/>
  <c r="DL183" i="2"/>
  <c r="DL184" i="2"/>
  <c r="DL185" i="2"/>
  <c r="DL186" i="2"/>
  <c r="DL187" i="2"/>
  <c r="DL188" i="2"/>
  <c r="DL189" i="2"/>
  <c r="DL190" i="2"/>
  <c r="DL191" i="2"/>
  <c r="DL192" i="2"/>
  <c r="DL193" i="2"/>
  <c r="DL194" i="2"/>
  <c r="DL195" i="2"/>
  <c r="DL196" i="2"/>
  <c r="DL197" i="2"/>
  <c r="DL198" i="2"/>
  <c r="DL199" i="2"/>
  <c r="DL200" i="2"/>
  <c r="DL201" i="2"/>
  <c r="DL202" i="2"/>
  <c r="DL203" i="2"/>
  <c r="DL204" i="2"/>
  <c r="DL205" i="2"/>
  <c r="DL206" i="2"/>
  <c r="DL207" i="2"/>
  <c r="DL208" i="2"/>
  <c r="DL209" i="2"/>
  <c r="DL210" i="2"/>
  <c r="DL211" i="2"/>
  <c r="DL212" i="2"/>
  <c r="DL213" i="2"/>
  <c r="DL214" i="2"/>
  <c r="DL215" i="2"/>
  <c r="DL216" i="2"/>
  <c r="DL217" i="2"/>
  <c r="DL218" i="2"/>
  <c r="DL219" i="2"/>
  <c r="DL220" i="2"/>
  <c r="DL221" i="2"/>
  <c r="DL222" i="2"/>
  <c r="DL223" i="2"/>
  <c r="DL224" i="2"/>
  <c r="DL225" i="2"/>
  <c r="DL226" i="2"/>
  <c r="DL227" i="2"/>
  <c r="DL228" i="2"/>
  <c r="DL229" i="2"/>
  <c r="DL230" i="2"/>
  <c r="DL231" i="2"/>
  <c r="DL232" i="2"/>
  <c r="DL233" i="2"/>
  <c r="DL234" i="2"/>
  <c r="DL235" i="2"/>
  <c r="DL236" i="2"/>
  <c r="DL237" i="2"/>
  <c r="DL238" i="2"/>
  <c r="DL239" i="2"/>
  <c r="DL240" i="2"/>
  <c r="DL241" i="2"/>
  <c r="DL242" i="2"/>
  <c r="DL243" i="2"/>
  <c r="DL244" i="2"/>
  <c r="DL245" i="2"/>
  <c r="DL246" i="2"/>
  <c r="DL247" i="2"/>
  <c r="DL248" i="2"/>
  <c r="DL249" i="2"/>
  <c r="DL250" i="2"/>
  <c r="DL251" i="2"/>
  <c r="DL252" i="2"/>
  <c r="DL253" i="2"/>
  <c r="DL254" i="2"/>
  <c r="DL255" i="2"/>
  <c r="DL256" i="2"/>
  <c r="DL257" i="2"/>
  <c r="DL258" i="2"/>
  <c r="DL259" i="2"/>
  <c r="DL260" i="2"/>
  <c r="DL261" i="2"/>
  <c r="DL262" i="2"/>
  <c r="DL263" i="2"/>
  <c r="DL264" i="2"/>
  <c r="DL265" i="2"/>
  <c r="DL266" i="2"/>
  <c r="DL267" i="2"/>
  <c r="DL268" i="2"/>
  <c r="DL269" i="2"/>
  <c r="DL270" i="2"/>
  <c r="DL271" i="2"/>
  <c r="DL272" i="2"/>
  <c r="DL273" i="2"/>
  <c r="DL274" i="2"/>
  <c r="DL275" i="2"/>
  <c r="DL276" i="2"/>
  <c r="DL277" i="2"/>
  <c r="DL278" i="2"/>
  <c r="DL279" i="2"/>
  <c r="DL280" i="2"/>
  <c r="DL281" i="2"/>
  <c r="DL282" i="2"/>
  <c r="DL283" i="2"/>
  <c r="DL284" i="2"/>
  <c r="DL285" i="2"/>
  <c r="DL286" i="2"/>
  <c r="DL287" i="2"/>
  <c r="DL288" i="2"/>
  <c r="DL289" i="2"/>
  <c r="DL290" i="2"/>
  <c r="DL291" i="2"/>
  <c r="DL292" i="2"/>
  <c r="DL293" i="2"/>
  <c r="DL294" i="2"/>
  <c r="DL295" i="2"/>
  <c r="DL296" i="2"/>
  <c r="DL297" i="2"/>
  <c r="DL298" i="2"/>
  <c r="DL299" i="2"/>
  <c r="DL300" i="2"/>
  <c r="DL301" i="2"/>
  <c r="DL302" i="2"/>
  <c r="DL303" i="2"/>
  <c r="DL304" i="2"/>
  <c r="DL305" i="2"/>
  <c r="DL306" i="2"/>
  <c r="DL307" i="2"/>
  <c r="DL308" i="2"/>
  <c r="DL309" i="2"/>
  <c r="DL310" i="2"/>
  <c r="DL311" i="2"/>
  <c r="DL312" i="2"/>
  <c r="DL313" i="2"/>
  <c r="DL314" i="2"/>
  <c r="DL315" i="2"/>
  <c r="DL316" i="2"/>
  <c r="DL317" i="2"/>
  <c r="DL318" i="2"/>
  <c r="DL319" i="2"/>
  <c r="DL320" i="2"/>
  <c r="DL321" i="2"/>
  <c r="DL322" i="2"/>
  <c r="DL323" i="2"/>
  <c r="DL324" i="2"/>
  <c r="DL325" i="2"/>
  <c r="DL326" i="2"/>
  <c r="DL327" i="2"/>
  <c r="DL328" i="2"/>
  <c r="DL329" i="2"/>
  <c r="DL330" i="2"/>
  <c r="DL331" i="2"/>
  <c r="DL332" i="2"/>
  <c r="DL333" i="2"/>
  <c r="DL334" i="2"/>
  <c r="DL335" i="2"/>
  <c r="DL336" i="2"/>
  <c r="DL337" i="2"/>
  <c r="DL338" i="2"/>
  <c r="DL339" i="2"/>
  <c r="DL340" i="2"/>
  <c r="DL341" i="2"/>
  <c r="DL342" i="2"/>
  <c r="DL343" i="2"/>
  <c r="DL344" i="2"/>
  <c r="DL345" i="2"/>
  <c r="DL346" i="2"/>
  <c r="DL347" i="2"/>
  <c r="DL348" i="2"/>
  <c r="DL349" i="2"/>
  <c r="DL350" i="2"/>
  <c r="DL351" i="2"/>
  <c r="DL352" i="2"/>
  <c r="DL353" i="2"/>
  <c r="DL354" i="2"/>
  <c r="DL355" i="2"/>
  <c r="DL356" i="2"/>
  <c r="DL357" i="2"/>
  <c r="DL358" i="2"/>
  <c r="DL359" i="2"/>
  <c r="DL360" i="2"/>
  <c r="DL361" i="2"/>
  <c r="DL362" i="2"/>
  <c r="DL363" i="2"/>
  <c r="DL364" i="2"/>
  <c r="DL365" i="2"/>
  <c r="DL366" i="2"/>
  <c r="DL367" i="2"/>
  <c r="DL368" i="2"/>
  <c r="DL369" i="2"/>
  <c r="DL370" i="2"/>
  <c r="DL371" i="2"/>
  <c r="DL372" i="2"/>
  <c r="DL373" i="2"/>
  <c r="DL374" i="2"/>
  <c r="DL375" i="2"/>
  <c r="DL376" i="2"/>
  <c r="DL377" i="2"/>
  <c r="DL378" i="2"/>
  <c r="DL379" i="2"/>
  <c r="DL380" i="2"/>
  <c r="DL381" i="2"/>
  <c r="DL382" i="2"/>
  <c r="DL383" i="2"/>
  <c r="DL384" i="2"/>
  <c r="DL385" i="2"/>
  <c r="DL386" i="2"/>
  <c r="DL387" i="2"/>
  <c r="DL388" i="2"/>
  <c r="DL389" i="2"/>
  <c r="DL390" i="2"/>
  <c r="DL391" i="2"/>
  <c r="DL392" i="2"/>
  <c r="DL393" i="2"/>
  <c r="DL394" i="2"/>
  <c r="DL395" i="2"/>
  <c r="DL396" i="2"/>
  <c r="DL397" i="2"/>
  <c r="DL398" i="2"/>
  <c r="DL399" i="2"/>
  <c r="DL400" i="2"/>
  <c r="DL401" i="2"/>
  <c r="DL402" i="2"/>
  <c r="DL403" i="2"/>
  <c r="DL404" i="2"/>
  <c r="DL405" i="2"/>
  <c r="DL406" i="2"/>
  <c r="DL407" i="2"/>
  <c r="DL408" i="2"/>
  <c r="DL409" i="2"/>
  <c r="DL410" i="2"/>
  <c r="DL411" i="2"/>
  <c r="DL412" i="2"/>
  <c r="DL413" i="2"/>
  <c r="DL414" i="2"/>
  <c r="DL415" i="2"/>
  <c r="DL416" i="2"/>
  <c r="DL417" i="2"/>
  <c r="DL418" i="2"/>
  <c r="DL419" i="2"/>
  <c r="DL420" i="2"/>
  <c r="DL421" i="2"/>
  <c r="DL422" i="2"/>
  <c r="DL423" i="2"/>
  <c r="DL424" i="2"/>
  <c r="DL425" i="2"/>
  <c r="DL426" i="2"/>
  <c r="DL427" i="2"/>
  <c r="DL428" i="2"/>
  <c r="DL429" i="2"/>
  <c r="DL430" i="2"/>
  <c r="DL431" i="2"/>
  <c r="DL432" i="2"/>
  <c r="DL433" i="2"/>
  <c r="DL434" i="2"/>
  <c r="DL435" i="2"/>
  <c r="DL436" i="2"/>
  <c r="DL437" i="2"/>
  <c r="DL438" i="2"/>
  <c r="DL439" i="2"/>
  <c r="DL440" i="2"/>
  <c r="DL441" i="2"/>
  <c r="DL442" i="2"/>
  <c r="DL443" i="2"/>
  <c r="DL444" i="2"/>
  <c r="DL445" i="2"/>
  <c r="DL446" i="2"/>
  <c r="DL447" i="2"/>
  <c r="DL448" i="2"/>
  <c r="DL449" i="2"/>
  <c r="DL450" i="2"/>
  <c r="DL451" i="2"/>
  <c r="DL452" i="2"/>
  <c r="DL453" i="2"/>
  <c r="DL454" i="2"/>
  <c r="DL455" i="2"/>
  <c r="DL456" i="2"/>
  <c r="DL457" i="2"/>
  <c r="DL458" i="2"/>
  <c r="DL459" i="2"/>
  <c r="DL460" i="2"/>
  <c r="DL461" i="2"/>
  <c r="DL462" i="2"/>
  <c r="DL463" i="2"/>
  <c r="DL464" i="2"/>
  <c r="DL465" i="2"/>
  <c r="DL466" i="2"/>
  <c r="DL467" i="2"/>
  <c r="DL468" i="2"/>
  <c r="DL469" i="2"/>
  <c r="DL470" i="2"/>
  <c r="DL471" i="2"/>
  <c r="DL472" i="2"/>
  <c r="DL473" i="2"/>
  <c r="DL474" i="2"/>
  <c r="DL475" i="2"/>
  <c r="DL476" i="2"/>
  <c r="DL477" i="2"/>
  <c r="DL478" i="2"/>
  <c r="DL479" i="2"/>
  <c r="DL480" i="2"/>
  <c r="DL481" i="2"/>
  <c r="DL482" i="2"/>
  <c r="DL483" i="2"/>
  <c r="DL484" i="2"/>
  <c r="DL485" i="2"/>
  <c r="DL486" i="2"/>
  <c r="DL487" i="2"/>
  <c r="DL488" i="2"/>
  <c r="DL489" i="2"/>
  <c r="DL490" i="2"/>
  <c r="DL491" i="2"/>
  <c r="DL492" i="2"/>
  <c r="DL493" i="2"/>
  <c r="DL494" i="2"/>
  <c r="DL495" i="2"/>
  <c r="DL496" i="2"/>
  <c r="DL497" i="2"/>
  <c r="DL498" i="2"/>
  <c r="DL499" i="2"/>
  <c r="DL500" i="2"/>
  <c r="DL501" i="2"/>
  <c r="DL502" i="2"/>
  <c r="DL503" i="2"/>
  <c r="DL504" i="2"/>
  <c r="DL505" i="2"/>
  <c r="DL506" i="2"/>
  <c r="DL507" i="2"/>
  <c r="DL508" i="2"/>
  <c r="DL509" i="2"/>
  <c r="DL510" i="2"/>
  <c r="DL511" i="2"/>
  <c r="DL512" i="2"/>
  <c r="DL513" i="2"/>
  <c r="DL514" i="2"/>
  <c r="DL515" i="2"/>
  <c r="DL516" i="2"/>
  <c r="DL517" i="2"/>
  <c r="DL518" i="2"/>
  <c r="DL519" i="2"/>
  <c r="DL520" i="2"/>
  <c r="DL521" i="2"/>
  <c r="DL522" i="2"/>
  <c r="DL523" i="2"/>
  <c r="DL524" i="2"/>
  <c r="DL525" i="2"/>
  <c r="DL526" i="2"/>
  <c r="DL527" i="2"/>
  <c r="DL528" i="2"/>
  <c r="DL529" i="2"/>
  <c r="DL530" i="2"/>
  <c r="DL531" i="2"/>
  <c r="DL532" i="2"/>
  <c r="DL533" i="2"/>
  <c r="DL534" i="2"/>
  <c r="DL535" i="2"/>
  <c r="DL536" i="2"/>
  <c r="DL537" i="2"/>
  <c r="DL538" i="2"/>
  <c r="DL539" i="2"/>
  <c r="DL540" i="2"/>
  <c r="DL541" i="2"/>
  <c r="DL542" i="2"/>
  <c r="DL543" i="2"/>
  <c r="DL544" i="2"/>
  <c r="DL545" i="2"/>
  <c r="DL546" i="2"/>
  <c r="DL547" i="2"/>
  <c r="DL548" i="2"/>
  <c r="DL549" i="2"/>
  <c r="DL550" i="2"/>
  <c r="DL551" i="2"/>
  <c r="DL552" i="2"/>
  <c r="DL553" i="2"/>
  <c r="DL554" i="2"/>
  <c r="DL555" i="2"/>
  <c r="DL556" i="2"/>
  <c r="DL557" i="2"/>
  <c r="DL558" i="2"/>
  <c r="DL559" i="2"/>
  <c r="DL560" i="2"/>
  <c r="DL561" i="2"/>
  <c r="DL562" i="2"/>
  <c r="DL563" i="2"/>
  <c r="DL564" i="2"/>
  <c r="DL565" i="2"/>
  <c r="DL566" i="2"/>
  <c r="DL567" i="2"/>
  <c r="DL568" i="2"/>
  <c r="DL569" i="2"/>
  <c r="DL570" i="2"/>
  <c r="DL571" i="2"/>
  <c r="DL572" i="2"/>
  <c r="DL573" i="2"/>
  <c r="DL574" i="2"/>
  <c r="DL575" i="2"/>
  <c r="DL576" i="2"/>
  <c r="DL577" i="2"/>
  <c r="DL578" i="2"/>
  <c r="DL579" i="2"/>
  <c r="DL580" i="2"/>
  <c r="DL581" i="2"/>
  <c r="DL582" i="2"/>
  <c r="DL583" i="2"/>
  <c r="DL584" i="2"/>
  <c r="DL585" i="2"/>
  <c r="DL586" i="2"/>
  <c r="DL587" i="2"/>
  <c r="DL588" i="2"/>
  <c r="DL589" i="2"/>
  <c r="DL590" i="2"/>
  <c r="DL591" i="2"/>
  <c r="DL592" i="2"/>
  <c r="DL593" i="2"/>
  <c r="DL594" i="2"/>
  <c r="DL595" i="2"/>
  <c r="DL596" i="2"/>
  <c r="DL597" i="2"/>
  <c r="DL598" i="2"/>
  <c r="DL599" i="2"/>
  <c r="DL600" i="2"/>
  <c r="DL601" i="2"/>
  <c r="DL602" i="2"/>
  <c r="DL603" i="2"/>
  <c r="DL604" i="2"/>
  <c r="DL605" i="2"/>
  <c r="DL606" i="2"/>
  <c r="DL607" i="2"/>
  <c r="DL608" i="2"/>
  <c r="DL609" i="2"/>
  <c r="DL610" i="2"/>
  <c r="DL611" i="2"/>
  <c r="DL612" i="2"/>
  <c r="DL613" i="2"/>
  <c r="DL614" i="2"/>
  <c r="DL615" i="2"/>
  <c r="DL616" i="2"/>
  <c r="DL617" i="2"/>
  <c r="DL618" i="2"/>
  <c r="DL619" i="2"/>
  <c r="DL620" i="2"/>
  <c r="DL621" i="2"/>
  <c r="DL622" i="2"/>
  <c r="DL623" i="2"/>
  <c r="DL624" i="2"/>
  <c r="DL625" i="2"/>
  <c r="DL626" i="2"/>
  <c r="DL627" i="2"/>
  <c r="DL628" i="2"/>
  <c r="DL629" i="2"/>
  <c r="DL630" i="2"/>
  <c r="DL631" i="2"/>
  <c r="DL632" i="2"/>
  <c r="DL633" i="2"/>
  <c r="DL634" i="2"/>
  <c r="DL635" i="2"/>
  <c r="DL636" i="2"/>
  <c r="DL637" i="2"/>
  <c r="DL638" i="2"/>
  <c r="DL639" i="2"/>
  <c r="DL640" i="2"/>
  <c r="DL641" i="2"/>
  <c r="DL642" i="2"/>
  <c r="DL643" i="2"/>
  <c r="DL644" i="2"/>
  <c r="DL645" i="2"/>
  <c r="DL646" i="2"/>
  <c r="DL647" i="2"/>
  <c r="DL648" i="2"/>
  <c r="DL649" i="2"/>
  <c r="DL650" i="2"/>
  <c r="DL651" i="2"/>
  <c r="DL652" i="2"/>
  <c r="DL653" i="2"/>
  <c r="DL654" i="2"/>
  <c r="DL655" i="2"/>
  <c r="DL656" i="2"/>
  <c r="DL657" i="2"/>
  <c r="DL658" i="2"/>
  <c r="DL659" i="2"/>
  <c r="DL660" i="2"/>
  <c r="DL661" i="2"/>
  <c r="DL662" i="2"/>
  <c r="DL663" i="2"/>
  <c r="DL664" i="2"/>
  <c r="DL665" i="2"/>
  <c r="DL666" i="2"/>
  <c r="DL667" i="2"/>
  <c r="DL668" i="2"/>
  <c r="DL669" i="2"/>
  <c r="DL670" i="2"/>
  <c r="DL671" i="2"/>
  <c r="DL672" i="2"/>
  <c r="DL673" i="2"/>
  <c r="DL674" i="2"/>
  <c r="DL675" i="2"/>
  <c r="DL676" i="2"/>
  <c r="DL677" i="2"/>
  <c r="DL678" i="2"/>
  <c r="DL679" i="2"/>
  <c r="DL680" i="2"/>
  <c r="DL681" i="2"/>
  <c r="DL682" i="2"/>
  <c r="DL683" i="2"/>
  <c r="DL684" i="2"/>
  <c r="DL685" i="2"/>
  <c r="DL686" i="2"/>
  <c r="DL687" i="2"/>
  <c r="DL688" i="2"/>
  <c r="DL689" i="2"/>
  <c r="DL690" i="2"/>
  <c r="DL691" i="2"/>
  <c r="DL692" i="2"/>
  <c r="DL693" i="2"/>
  <c r="DL694" i="2"/>
  <c r="DL695" i="2"/>
  <c r="DL696" i="2"/>
  <c r="DL697" i="2"/>
  <c r="DL698" i="2"/>
  <c r="DL699" i="2"/>
  <c r="DL700" i="2"/>
  <c r="DL701" i="2"/>
  <c r="DL702" i="2"/>
  <c r="DL703" i="2"/>
  <c r="DL704" i="2"/>
  <c r="DL705" i="2"/>
  <c r="DL706" i="2"/>
  <c r="DL707" i="2"/>
  <c r="DL708" i="2"/>
  <c r="DL709" i="2"/>
  <c r="DL710" i="2"/>
  <c r="DL711" i="2"/>
  <c r="DL712" i="2"/>
  <c r="DL713" i="2"/>
  <c r="DL714" i="2"/>
  <c r="DL715" i="2"/>
  <c r="DL716" i="2"/>
  <c r="DM4" i="2"/>
  <c r="DM5" i="2"/>
  <c r="DM6" i="2"/>
  <c r="DM7" i="2"/>
  <c r="DM8" i="2"/>
  <c r="DM9" i="2"/>
  <c r="DM10" i="2"/>
  <c r="DM11" i="2"/>
  <c r="DM12" i="2"/>
  <c r="DM13" i="2"/>
  <c r="DM14" i="2"/>
  <c r="DM15" i="2"/>
  <c r="DM16" i="2"/>
  <c r="DM17" i="2"/>
  <c r="DM18" i="2"/>
  <c r="DM19" i="2"/>
  <c r="DM20" i="2"/>
  <c r="DM21" i="2"/>
  <c r="DM22" i="2"/>
  <c r="DM23" i="2"/>
  <c r="DM24" i="2"/>
  <c r="DM25" i="2"/>
  <c r="DM26" i="2"/>
  <c r="DM27" i="2"/>
  <c r="DM28" i="2"/>
  <c r="DM29" i="2"/>
  <c r="DM30" i="2"/>
  <c r="DM31" i="2"/>
  <c r="DM32" i="2"/>
  <c r="DM33" i="2"/>
  <c r="DM34" i="2"/>
  <c r="DM35" i="2"/>
  <c r="DM36" i="2"/>
  <c r="DM37" i="2"/>
  <c r="DM38" i="2"/>
  <c r="DM39" i="2"/>
  <c r="DM40" i="2"/>
  <c r="DM41" i="2"/>
  <c r="DM42" i="2"/>
  <c r="DM43" i="2"/>
  <c r="DM44" i="2"/>
  <c r="DM45" i="2"/>
  <c r="DM46" i="2"/>
  <c r="DM47" i="2"/>
  <c r="DM48" i="2"/>
  <c r="DM49" i="2"/>
  <c r="DM50" i="2"/>
  <c r="DM51" i="2"/>
  <c r="DM52" i="2"/>
  <c r="DM53" i="2"/>
  <c r="DM54" i="2"/>
  <c r="DM55" i="2"/>
  <c r="DM56" i="2"/>
  <c r="DM57" i="2"/>
  <c r="DM58" i="2"/>
  <c r="DM59" i="2"/>
  <c r="DM60" i="2"/>
  <c r="DM61" i="2"/>
  <c r="DM62" i="2"/>
  <c r="DM63" i="2"/>
  <c r="DM64" i="2"/>
  <c r="DM65" i="2"/>
  <c r="DM66" i="2"/>
  <c r="DM67" i="2"/>
  <c r="DM68" i="2"/>
  <c r="DM69" i="2"/>
  <c r="DM70" i="2"/>
  <c r="DM71" i="2"/>
  <c r="DM72" i="2"/>
  <c r="DM73" i="2"/>
  <c r="DM74" i="2"/>
  <c r="DM75" i="2"/>
  <c r="DM76" i="2"/>
  <c r="DM77" i="2"/>
  <c r="DM78" i="2"/>
  <c r="DM79" i="2"/>
  <c r="DM80" i="2"/>
  <c r="DM81" i="2"/>
  <c r="DM82" i="2"/>
  <c r="DM83" i="2"/>
  <c r="DM84" i="2"/>
  <c r="DM85" i="2"/>
  <c r="DM86" i="2"/>
  <c r="DM87" i="2"/>
  <c r="DM88" i="2"/>
  <c r="DM89" i="2"/>
  <c r="DM90" i="2"/>
  <c r="DM91" i="2"/>
  <c r="DM92" i="2"/>
  <c r="DM93" i="2"/>
  <c r="DM94" i="2"/>
  <c r="DM95" i="2"/>
  <c r="DM96" i="2"/>
  <c r="DM97" i="2"/>
  <c r="DM98" i="2"/>
  <c r="DM99" i="2"/>
  <c r="DM100" i="2"/>
  <c r="DM101" i="2"/>
  <c r="DM102" i="2"/>
  <c r="DM103" i="2"/>
  <c r="DM104" i="2"/>
  <c r="DM105" i="2"/>
  <c r="DM106" i="2"/>
  <c r="DM107" i="2"/>
  <c r="DM108" i="2"/>
  <c r="DM109" i="2"/>
  <c r="DM110" i="2"/>
  <c r="DM111" i="2"/>
  <c r="DM112" i="2"/>
  <c r="DM113" i="2"/>
  <c r="DM114" i="2"/>
  <c r="DM115" i="2"/>
  <c r="DM116" i="2"/>
  <c r="DM117" i="2"/>
  <c r="DM118" i="2"/>
  <c r="DM119" i="2"/>
  <c r="DM120" i="2"/>
  <c r="DM121" i="2"/>
  <c r="DM122" i="2"/>
  <c r="DM123" i="2"/>
  <c r="DM124" i="2"/>
  <c r="DM125" i="2"/>
  <c r="DM126" i="2"/>
  <c r="DM127" i="2"/>
  <c r="DM128" i="2"/>
  <c r="DM129" i="2"/>
  <c r="DM130" i="2"/>
  <c r="DM131" i="2"/>
  <c r="DM132" i="2"/>
  <c r="DM133" i="2"/>
  <c r="DM134" i="2"/>
  <c r="DM135" i="2"/>
  <c r="DM136" i="2"/>
  <c r="DM137" i="2"/>
  <c r="DM138" i="2"/>
  <c r="DM139" i="2"/>
  <c r="DM140" i="2"/>
  <c r="DM141" i="2"/>
  <c r="DM142" i="2"/>
  <c r="DM143" i="2"/>
  <c r="DM144" i="2"/>
  <c r="DM145" i="2"/>
  <c r="DM146" i="2"/>
  <c r="DM147" i="2"/>
  <c r="DM148" i="2"/>
  <c r="DM149" i="2"/>
  <c r="DM150" i="2"/>
  <c r="DM151" i="2"/>
  <c r="DM152" i="2"/>
  <c r="DM153" i="2"/>
  <c r="DM154" i="2"/>
  <c r="DM155" i="2"/>
  <c r="DM156" i="2"/>
  <c r="DM157" i="2"/>
  <c r="DM158" i="2"/>
  <c r="DM159" i="2"/>
  <c r="DM160" i="2"/>
  <c r="DM161" i="2"/>
  <c r="DM162" i="2"/>
  <c r="DM163" i="2"/>
  <c r="DM164" i="2"/>
  <c r="DM165" i="2"/>
  <c r="DM166" i="2"/>
  <c r="DM167" i="2"/>
  <c r="DM168" i="2"/>
  <c r="DM169" i="2"/>
  <c r="DM170" i="2"/>
  <c r="DM171" i="2"/>
  <c r="DM172" i="2"/>
  <c r="DM173" i="2"/>
  <c r="DM174" i="2"/>
  <c r="DM175" i="2"/>
  <c r="DM176" i="2"/>
  <c r="DM177" i="2"/>
  <c r="DM178" i="2"/>
  <c r="DM179" i="2"/>
  <c r="DM180" i="2"/>
  <c r="DM181" i="2"/>
  <c r="DM182" i="2"/>
  <c r="DM183" i="2"/>
  <c r="DM184" i="2"/>
  <c r="DM185" i="2"/>
  <c r="DM186" i="2"/>
  <c r="DM187" i="2"/>
  <c r="DM188" i="2"/>
  <c r="DM189" i="2"/>
  <c r="DM190" i="2"/>
  <c r="DM191" i="2"/>
  <c r="DM192" i="2"/>
  <c r="DM193" i="2"/>
  <c r="DM194" i="2"/>
  <c r="DM195" i="2"/>
  <c r="DM196" i="2"/>
  <c r="DM197" i="2"/>
  <c r="DM198" i="2"/>
  <c r="DM199" i="2"/>
  <c r="DM200" i="2"/>
  <c r="DM201" i="2"/>
  <c r="DM202" i="2"/>
  <c r="DM203" i="2"/>
  <c r="DM204" i="2"/>
  <c r="DM205" i="2"/>
  <c r="DM206" i="2"/>
  <c r="DM207" i="2"/>
  <c r="DM208" i="2"/>
  <c r="DM209" i="2"/>
  <c r="DM210" i="2"/>
  <c r="DM211" i="2"/>
  <c r="DM212" i="2"/>
  <c r="DM213" i="2"/>
  <c r="DM214" i="2"/>
  <c r="DM215" i="2"/>
  <c r="DM216" i="2"/>
  <c r="DM217" i="2"/>
  <c r="DM218" i="2"/>
  <c r="DM219" i="2"/>
  <c r="DM220" i="2"/>
  <c r="DM221" i="2"/>
  <c r="DM222" i="2"/>
  <c r="DM223" i="2"/>
  <c r="DM224" i="2"/>
  <c r="DM225" i="2"/>
  <c r="DM226" i="2"/>
  <c r="DM227" i="2"/>
  <c r="DM228" i="2"/>
  <c r="DM229" i="2"/>
  <c r="DM230" i="2"/>
  <c r="DM231" i="2"/>
  <c r="DM232" i="2"/>
  <c r="DM233" i="2"/>
  <c r="DM234" i="2"/>
  <c r="DM235" i="2"/>
  <c r="DM236" i="2"/>
  <c r="DM237" i="2"/>
  <c r="DM238" i="2"/>
  <c r="DM239" i="2"/>
  <c r="DM240" i="2"/>
  <c r="DM241" i="2"/>
  <c r="DM242" i="2"/>
  <c r="DM243" i="2"/>
  <c r="DM244" i="2"/>
  <c r="DM245" i="2"/>
  <c r="DM246" i="2"/>
  <c r="DM247" i="2"/>
  <c r="DM248" i="2"/>
  <c r="DM249" i="2"/>
  <c r="DM250" i="2"/>
  <c r="DM251" i="2"/>
  <c r="DM252" i="2"/>
  <c r="DM253" i="2"/>
  <c r="DM254" i="2"/>
  <c r="DM255" i="2"/>
  <c r="DM256" i="2"/>
  <c r="DM257" i="2"/>
  <c r="DM258" i="2"/>
  <c r="DM259" i="2"/>
  <c r="DM260" i="2"/>
  <c r="DM261" i="2"/>
  <c r="DM262" i="2"/>
  <c r="DM263" i="2"/>
  <c r="DM264" i="2"/>
  <c r="DM265" i="2"/>
  <c r="DM266" i="2"/>
  <c r="DM267" i="2"/>
  <c r="DM268" i="2"/>
  <c r="DM269" i="2"/>
  <c r="DM270" i="2"/>
  <c r="DM271" i="2"/>
  <c r="DM272" i="2"/>
  <c r="DM273" i="2"/>
  <c r="DM274" i="2"/>
  <c r="DM275" i="2"/>
  <c r="DM276" i="2"/>
  <c r="DM277" i="2"/>
  <c r="DM278" i="2"/>
  <c r="DM279" i="2"/>
  <c r="DM280" i="2"/>
  <c r="DM281" i="2"/>
  <c r="DM282" i="2"/>
  <c r="DM283" i="2"/>
  <c r="DM284" i="2"/>
  <c r="DM285" i="2"/>
  <c r="DM286" i="2"/>
  <c r="DM287" i="2"/>
  <c r="DM288" i="2"/>
  <c r="DM289" i="2"/>
  <c r="DM290" i="2"/>
  <c r="DM291" i="2"/>
  <c r="DM292" i="2"/>
  <c r="DM293" i="2"/>
  <c r="DM294" i="2"/>
  <c r="DM295" i="2"/>
  <c r="DM296" i="2"/>
  <c r="DM297" i="2"/>
  <c r="DM298" i="2"/>
  <c r="DM299" i="2"/>
  <c r="DM300" i="2"/>
  <c r="DM301" i="2"/>
  <c r="DM302" i="2"/>
  <c r="DM303" i="2"/>
  <c r="DM304" i="2"/>
  <c r="DM305" i="2"/>
  <c r="DM306" i="2"/>
  <c r="DM307" i="2"/>
  <c r="DM308" i="2"/>
  <c r="DM309" i="2"/>
  <c r="DM310" i="2"/>
  <c r="DM311" i="2"/>
  <c r="DM312" i="2"/>
  <c r="DM313" i="2"/>
  <c r="DM314" i="2"/>
  <c r="DM315" i="2"/>
  <c r="DM316" i="2"/>
  <c r="DM317" i="2"/>
  <c r="DM318" i="2"/>
  <c r="DM319" i="2"/>
  <c r="DM320" i="2"/>
  <c r="DM321" i="2"/>
  <c r="DM322" i="2"/>
  <c r="DM323" i="2"/>
  <c r="DM324" i="2"/>
  <c r="DM325" i="2"/>
  <c r="DM326" i="2"/>
  <c r="DM327" i="2"/>
  <c r="DM328" i="2"/>
  <c r="DM329" i="2"/>
  <c r="DM330" i="2"/>
  <c r="DM331" i="2"/>
  <c r="DM332" i="2"/>
  <c r="DM333" i="2"/>
  <c r="DM334" i="2"/>
  <c r="DM335" i="2"/>
  <c r="DM336" i="2"/>
  <c r="DM337" i="2"/>
  <c r="DM338" i="2"/>
  <c r="DM339" i="2"/>
  <c r="DM340" i="2"/>
  <c r="DM341" i="2"/>
  <c r="DM342" i="2"/>
  <c r="DM343" i="2"/>
  <c r="DM344" i="2"/>
  <c r="DM345" i="2"/>
  <c r="DM346" i="2"/>
  <c r="DM347" i="2"/>
  <c r="DM348" i="2"/>
  <c r="DM349" i="2"/>
  <c r="DM350" i="2"/>
  <c r="DM351" i="2"/>
  <c r="DM352" i="2"/>
  <c r="DM353" i="2"/>
  <c r="DM354" i="2"/>
  <c r="DM355" i="2"/>
  <c r="DM356" i="2"/>
  <c r="DM357" i="2"/>
  <c r="DM358" i="2"/>
  <c r="DM359" i="2"/>
  <c r="DM360" i="2"/>
  <c r="DM361" i="2"/>
  <c r="DM362" i="2"/>
  <c r="DM363" i="2"/>
  <c r="DM364" i="2"/>
  <c r="DM365" i="2"/>
  <c r="DM366" i="2"/>
  <c r="DM367" i="2"/>
  <c r="DM368" i="2"/>
  <c r="DM369" i="2"/>
  <c r="DM370" i="2"/>
  <c r="DM371" i="2"/>
  <c r="DM372" i="2"/>
  <c r="DM373" i="2"/>
  <c r="DM374" i="2"/>
  <c r="DM375" i="2"/>
  <c r="DM376" i="2"/>
  <c r="DM377" i="2"/>
  <c r="DM378" i="2"/>
  <c r="DM379" i="2"/>
  <c r="DM380" i="2"/>
  <c r="DM381" i="2"/>
  <c r="DM382" i="2"/>
  <c r="DM383" i="2"/>
  <c r="DM384" i="2"/>
  <c r="DM385" i="2"/>
  <c r="DM386" i="2"/>
  <c r="DM387" i="2"/>
  <c r="DM388" i="2"/>
  <c r="DM389" i="2"/>
  <c r="DM390" i="2"/>
  <c r="DM391" i="2"/>
  <c r="DM392" i="2"/>
  <c r="DM393" i="2"/>
  <c r="DM394" i="2"/>
  <c r="DM395" i="2"/>
  <c r="DM396" i="2"/>
  <c r="DM397" i="2"/>
  <c r="DM398" i="2"/>
  <c r="DM399" i="2"/>
  <c r="DM400" i="2"/>
  <c r="DM401" i="2"/>
  <c r="DM402" i="2"/>
  <c r="DM403" i="2"/>
  <c r="DM404" i="2"/>
  <c r="DM405" i="2"/>
  <c r="DM406" i="2"/>
  <c r="DM407" i="2"/>
  <c r="DM408" i="2"/>
  <c r="DM409" i="2"/>
  <c r="DM410" i="2"/>
  <c r="DM411" i="2"/>
  <c r="DM412" i="2"/>
  <c r="DM413" i="2"/>
  <c r="DM414" i="2"/>
  <c r="DM415" i="2"/>
  <c r="DM416" i="2"/>
  <c r="DM417" i="2"/>
  <c r="DM418" i="2"/>
  <c r="DM419" i="2"/>
  <c r="DM420" i="2"/>
  <c r="DM421" i="2"/>
  <c r="DM422" i="2"/>
  <c r="DM423" i="2"/>
  <c r="DM424" i="2"/>
  <c r="DM425" i="2"/>
  <c r="DM426" i="2"/>
  <c r="DM427" i="2"/>
  <c r="DM428" i="2"/>
  <c r="DM429" i="2"/>
  <c r="DM430" i="2"/>
  <c r="DM431" i="2"/>
  <c r="DM432" i="2"/>
  <c r="DM433" i="2"/>
  <c r="DM434" i="2"/>
  <c r="DM435" i="2"/>
  <c r="DM436" i="2"/>
  <c r="DM437" i="2"/>
  <c r="DM438" i="2"/>
  <c r="DM439" i="2"/>
  <c r="DM440" i="2"/>
  <c r="DM441" i="2"/>
  <c r="DM442" i="2"/>
  <c r="DM443" i="2"/>
  <c r="DM444" i="2"/>
  <c r="DM445" i="2"/>
  <c r="DM446" i="2"/>
  <c r="DM447" i="2"/>
  <c r="DM448" i="2"/>
  <c r="DM449" i="2"/>
  <c r="DM450" i="2"/>
  <c r="DM451" i="2"/>
  <c r="DM452" i="2"/>
  <c r="DM453" i="2"/>
  <c r="DM454" i="2"/>
  <c r="DM455" i="2"/>
  <c r="DM456" i="2"/>
  <c r="DM457" i="2"/>
  <c r="DM458" i="2"/>
  <c r="DM459" i="2"/>
  <c r="DM460" i="2"/>
  <c r="DM461" i="2"/>
  <c r="DM462" i="2"/>
  <c r="DM463" i="2"/>
  <c r="DM464" i="2"/>
  <c r="DM465" i="2"/>
  <c r="DM466" i="2"/>
  <c r="DM467" i="2"/>
  <c r="DM468" i="2"/>
  <c r="DM469" i="2"/>
  <c r="DM470" i="2"/>
  <c r="DM471" i="2"/>
  <c r="DM472" i="2"/>
  <c r="DM473" i="2"/>
  <c r="DM474" i="2"/>
  <c r="DM475" i="2"/>
  <c r="DM476" i="2"/>
  <c r="DM477" i="2"/>
  <c r="DM478" i="2"/>
  <c r="DM479" i="2"/>
  <c r="DM480" i="2"/>
  <c r="DM481" i="2"/>
  <c r="DM482" i="2"/>
  <c r="DM483" i="2"/>
  <c r="DM484" i="2"/>
  <c r="DM485" i="2"/>
  <c r="DM486" i="2"/>
  <c r="DM487" i="2"/>
  <c r="DM488" i="2"/>
  <c r="DM489" i="2"/>
  <c r="DM490" i="2"/>
  <c r="DM491" i="2"/>
  <c r="DM492" i="2"/>
  <c r="DM493" i="2"/>
  <c r="DM494" i="2"/>
  <c r="DM495" i="2"/>
  <c r="DM496" i="2"/>
  <c r="DM497" i="2"/>
  <c r="DM498" i="2"/>
  <c r="DM499" i="2"/>
  <c r="DM500" i="2"/>
  <c r="DM501" i="2"/>
  <c r="DM502" i="2"/>
  <c r="DM503" i="2"/>
  <c r="DM504" i="2"/>
  <c r="DM505" i="2"/>
  <c r="DM506" i="2"/>
  <c r="DM507" i="2"/>
  <c r="DM508" i="2"/>
  <c r="DM509" i="2"/>
  <c r="DM510" i="2"/>
  <c r="DM511" i="2"/>
  <c r="DM512" i="2"/>
  <c r="DM513" i="2"/>
  <c r="DM514" i="2"/>
  <c r="DM515" i="2"/>
  <c r="DM516" i="2"/>
  <c r="DM517" i="2"/>
  <c r="DM518" i="2"/>
  <c r="DM519" i="2"/>
  <c r="DM520" i="2"/>
  <c r="DM521" i="2"/>
  <c r="DM522" i="2"/>
  <c r="DM523" i="2"/>
  <c r="DM524" i="2"/>
  <c r="DM525" i="2"/>
  <c r="DM526" i="2"/>
  <c r="DM527" i="2"/>
  <c r="DM528" i="2"/>
  <c r="DM529" i="2"/>
  <c r="DM530" i="2"/>
  <c r="DM531" i="2"/>
  <c r="DM532" i="2"/>
  <c r="DM533" i="2"/>
  <c r="DM534" i="2"/>
  <c r="DM535" i="2"/>
  <c r="DM536" i="2"/>
  <c r="DM537" i="2"/>
  <c r="DM538" i="2"/>
  <c r="DM539" i="2"/>
  <c r="DM540" i="2"/>
  <c r="DM541" i="2"/>
  <c r="DM542" i="2"/>
  <c r="DM543" i="2"/>
  <c r="DM544" i="2"/>
  <c r="DM545" i="2"/>
  <c r="DM546" i="2"/>
  <c r="DM547" i="2"/>
  <c r="DM548" i="2"/>
  <c r="DM549" i="2"/>
  <c r="DM550" i="2"/>
  <c r="DM551" i="2"/>
  <c r="DM552" i="2"/>
  <c r="DM553" i="2"/>
  <c r="DM554" i="2"/>
  <c r="DM555" i="2"/>
  <c r="DM556" i="2"/>
  <c r="DM557" i="2"/>
  <c r="DM558" i="2"/>
  <c r="DM559" i="2"/>
  <c r="DM560" i="2"/>
  <c r="DM561" i="2"/>
  <c r="DM562" i="2"/>
  <c r="DM563" i="2"/>
  <c r="DM564" i="2"/>
  <c r="DM565" i="2"/>
  <c r="DM566" i="2"/>
  <c r="DM567" i="2"/>
  <c r="DM568" i="2"/>
  <c r="DM569" i="2"/>
  <c r="DM570" i="2"/>
  <c r="DM571" i="2"/>
  <c r="DM572" i="2"/>
  <c r="DM573" i="2"/>
  <c r="DM574" i="2"/>
  <c r="DM575" i="2"/>
  <c r="DM576" i="2"/>
  <c r="DM577" i="2"/>
  <c r="DM578" i="2"/>
  <c r="DM579" i="2"/>
  <c r="DM580" i="2"/>
  <c r="DM581" i="2"/>
  <c r="DM582" i="2"/>
  <c r="DM583" i="2"/>
  <c r="DM584" i="2"/>
  <c r="DM585" i="2"/>
  <c r="DM586" i="2"/>
  <c r="DM587" i="2"/>
  <c r="DM588" i="2"/>
  <c r="DM589" i="2"/>
  <c r="DM590" i="2"/>
  <c r="DM591" i="2"/>
  <c r="DM592" i="2"/>
  <c r="DM593" i="2"/>
  <c r="DM594" i="2"/>
  <c r="DM595" i="2"/>
  <c r="DM596" i="2"/>
  <c r="DM597" i="2"/>
  <c r="DM598" i="2"/>
  <c r="DM599" i="2"/>
  <c r="DM600" i="2"/>
  <c r="DM601" i="2"/>
  <c r="DM602" i="2"/>
  <c r="DM603" i="2"/>
  <c r="DM604" i="2"/>
  <c r="DM605" i="2"/>
  <c r="DM606" i="2"/>
  <c r="DM607" i="2"/>
  <c r="DM608" i="2"/>
  <c r="DM609" i="2"/>
  <c r="DM610" i="2"/>
  <c r="DM611" i="2"/>
  <c r="DM612" i="2"/>
  <c r="DM613" i="2"/>
  <c r="DM614" i="2"/>
  <c r="DM615" i="2"/>
  <c r="DM616" i="2"/>
  <c r="DM617" i="2"/>
  <c r="DM618" i="2"/>
  <c r="DM619" i="2"/>
  <c r="DM620" i="2"/>
  <c r="DM621" i="2"/>
  <c r="DM622" i="2"/>
  <c r="DM623" i="2"/>
  <c r="DM624" i="2"/>
  <c r="DM625" i="2"/>
  <c r="DM626" i="2"/>
  <c r="DM627" i="2"/>
  <c r="DM628" i="2"/>
  <c r="DM629" i="2"/>
  <c r="DM630" i="2"/>
  <c r="DM631" i="2"/>
  <c r="DM632" i="2"/>
  <c r="DM633" i="2"/>
  <c r="DM634" i="2"/>
  <c r="DM635" i="2"/>
  <c r="DM636" i="2"/>
  <c r="DM637" i="2"/>
  <c r="DM638" i="2"/>
  <c r="DM639" i="2"/>
  <c r="DM640" i="2"/>
  <c r="DM641" i="2"/>
  <c r="DM642" i="2"/>
  <c r="DM643" i="2"/>
  <c r="DM644" i="2"/>
  <c r="DM645" i="2"/>
  <c r="DM646" i="2"/>
  <c r="DM647" i="2"/>
  <c r="DM648" i="2"/>
  <c r="DM649" i="2"/>
  <c r="DM650" i="2"/>
  <c r="DM651" i="2"/>
  <c r="DM652" i="2"/>
  <c r="DM653" i="2"/>
  <c r="DM654" i="2"/>
  <c r="DM655" i="2"/>
  <c r="DM656" i="2"/>
  <c r="DM657" i="2"/>
  <c r="DM658" i="2"/>
  <c r="DM659" i="2"/>
  <c r="DM660" i="2"/>
  <c r="DM661" i="2"/>
  <c r="DM662" i="2"/>
  <c r="DM663" i="2"/>
  <c r="DM664" i="2"/>
  <c r="DM665" i="2"/>
  <c r="DM666" i="2"/>
  <c r="DM667" i="2"/>
  <c r="DM668" i="2"/>
  <c r="DM669" i="2"/>
  <c r="DM670" i="2"/>
  <c r="DM671" i="2"/>
  <c r="DM672" i="2"/>
  <c r="DM673" i="2"/>
  <c r="DM674" i="2"/>
  <c r="DM675" i="2"/>
  <c r="DM676" i="2"/>
  <c r="DM677" i="2"/>
  <c r="DM678" i="2"/>
  <c r="DM679" i="2"/>
  <c r="DM680" i="2"/>
  <c r="DM681" i="2"/>
  <c r="DM682" i="2"/>
  <c r="DM683" i="2"/>
  <c r="DM684" i="2"/>
  <c r="DM685" i="2"/>
  <c r="DM686" i="2"/>
  <c r="DM687" i="2"/>
  <c r="DM688" i="2"/>
  <c r="DM689" i="2"/>
  <c r="DM690" i="2"/>
  <c r="DM691" i="2"/>
  <c r="DM692" i="2"/>
  <c r="DM693" i="2"/>
  <c r="DM694" i="2"/>
  <c r="DM695" i="2"/>
  <c r="DM696" i="2"/>
  <c r="DM697" i="2"/>
  <c r="DM698" i="2"/>
  <c r="DM699" i="2"/>
  <c r="DM700" i="2"/>
  <c r="DM701" i="2"/>
  <c r="DM702" i="2"/>
  <c r="DM703" i="2"/>
  <c r="DM704" i="2"/>
  <c r="DM705" i="2"/>
  <c r="DM706" i="2"/>
  <c r="DM707" i="2"/>
  <c r="DM708" i="2"/>
  <c r="DM709" i="2"/>
  <c r="DM710" i="2"/>
  <c r="DM711" i="2"/>
  <c r="DM712" i="2"/>
  <c r="DM713" i="2"/>
  <c r="DM714" i="2"/>
  <c r="DM715" i="2"/>
  <c r="DM716" i="2"/>
  <c r="DJ4" i="1"/>
  <c r="DN661" i="2" s="1"/>
  <c r="DJ5" i="1"/>
  <c r="DN669" i="2" s="1"/>
  <c r="DJ6" i="1"/>
  <c r="DN707" i="2" s="1"/>
  <c r="DJ7" i="1"/>
  <c r="DN714" i="2" s="1"/>
  <c r="DJ8" i="1"/>
  <c r="DN662" i="2" s="1"/>
  <c r="DJ9" i="1"/>
  <c r="DN663" i="2" s="1"/>
  <c r="DJ10" i="1"/>
  <c r="DN664" i="2" s="1"/>
  <c r="DJ11" i="1"/>
  <c r="DN665" i="2" s="1"/>
  <c r="DJ12" i="1"/>
  <c r="DN666" i="2" s="1"/>
  <c r="DJ13" i="1"/>
  <c r="DN667" i="2" s="1"/>
  <c r="DJ14" i="1"/>
  <c r="DN668" i="2" s="1"/>
  <c r="DJ15" i="1"/>
  <c r="DN624" i="2" s="1"/>
  <c r="DJ16" i="1"/>
  <c r="DN632" i="2" s="1"/>
  <c r="DJ17" i="1"/>
  <c r="DN633" i="2" s="1"/>
  <c r="DJ18" i="1"/>
  <c r="DN637" i="2" s="1"/>
  <c r="DJ19" i="1"/>
  <c r="DN638" i="2" s="1"/>
  <c r="DJ20" i="1"/>
  <c r="DN641" i="2" s="1"/>
  <c r="DJ21" i="1"/>
  <c r="DN648" i="2" s="1"/>
  <c r="DJ22" i="1"/>
  <c r="DN653" i="2" s="1"/>
  <c r="DJ23" i="1"/>
  <c r="DN634" i="2" s="1"/>
  <c r="DJ24" i="1"/>
  <c r="DN650" i="2" s="1"/>
  <c r="DJ25" i="1"/>
  <c r="DN654" i="2" s="1"/>
  <c r="DJ26" i="1"/>
  <c r="DN623" i="2" s="1"/>
  <c r="DJ27" i="1"/>
  <c r="DN629" i="2" s="1"/>
  <c r="DJ28" i="1"/>
  <c r="DN636" i="2" s="1"/>
  <c r="DJ29" i="1"/>
  <c r="DN647" i="2" s="1"/>
  <c r="DJ30" i="1"/>
  <c r="DN649" i="2" s="1"/>
  <c r="DJ31" i="1"/>
  <c r="DN651" i="2" s="1"/>
  <c r="DJ32" i="1"/>
  <c r="DN652" i="2" s="1"/>
  <c r="DJ33" i="1"/>
  <c r="DN628" i="2" s="1"/>
  <c r="DJ34" i="1"/>
  <c r="DN635" i="2" s="1"/>
  <c r="DJ35" i="1"/>
  <c r="DN644" i="2" s="1"/>
  <c r="DJ36" i="1"/>
  <c r="DN655" i="2" s="1"/>
  <c r="DJ37" i="1"/>
  <c r="DN622" i="2" s="1"/>
  <c r="DJ38" i="1"/>
  <c r="DN625" i="2" s="1"/>
  <c r="DJ39" i="1"/>
  <c r="DN627" i="2" s="1"/>
  <c r="DJ40" i="1"/>
  <c r="DN645" i="2" s="1"/>
  <c r="DJ41" i="1"/>
  <c r="DN631" i="2" s="1"/>
  <c r="DJ42" i="1"/>
  <c r="DN640" i="2" s="1"/>
  <c r="DJ43" i="1"/>
  <c r="DN642" i="2" s="1"/>
  <c r="DJ44" i="1"/>
  <c r="DN656" i="2" s="1"/>
  <c r="DJ45" i="1"/>
  <c r="DN657" i="2" s="1"/>
  <c r="DJ46" i="1"/>
  <c r="DN621" i="2" s="1"/>
  <c r="DJ47" i="1"/>
  <c r="DN639" i="2" s="1"/>
  <c r="DJ48" i="1"/>
  <c r="DN643" i="2" s="1"/>
  <c r="DJ49" i="1"/>
  <c r="DN646" i="2" s="1"/>
  <c r="DJ50" i="1"/>
  <c r="DN670" i="2" s="1"/>
  <c r="DJ51" i="1"/>
  <c r="DN671" i="2" s="1"/>
  <c r="DJ52" i="1"/>
  <c r="DN672" i="2" s="1"/>
  <c r="DJ53" i="1"/>
  <c r="DN673" i="2" s="1"/>
  <c r="DJ54" i="1"/>
  <c r="DN674" i="2" s="1"/>
  <c r="DJ55" i="1"/>
  <c r="DN675" i="2" s="1"/>
  <c r="DJ56" i="1"/>
  <c r="DN676" i="2" s="1"/>
  <c r="DJ57" i="1"/>
  <c r="DN677" i="2" s="1"/>
  <c r="DJ58" i="1"/>
  <c r="DN678" i="2" s="1"/>
  <c r="DJ59" i="1"/>
  <c r="DN679" i="2" s="1"/>
  <c r="DJ60" i="1"/>
  <c r="DN708" i="2" s="1"/>
  <c r="DJ61" i="1"/>
  <c r="DN715" i="2" s="1"/>
  <c r="DJ62" i="1"/>
  <c r="DN680" i="2" s="1"/>
  <c r="DJ63" i="1"/>
  <c r="DN681" i="2" s="1"/>
  <c r="DJ64" i="1"/>
  <c r="DN682" i="2" s="1"/>
  <c r="DJ65" i="1"/>
  <c r="DN683" i="2" s="1"/>
  <c r="DJ66" i="1"/>
  <c r="DN684" i="2" s="1"/>
  <c r="DJ67" i="1"/>
  <c r="DN685" i="2" s="1"/>
  <c r="DJ68" i="1"/>
  <c r="DN686" i="2" s="1"/>
  <c r="DJ69" i="1"/>
  <c r="DN687" i="2" s="1"/>
  <c r="DJ70" i="1"/>
  <c r="DN688" i="2" s="1"/>
  <c r="DJ71" i="1"/>
  <c r="DN689" i="2" s="1"/>
  <c r="DJ72" i="1"/>
  <c r="DN690" i="2" s="1"/>
  <c r="DJ73" i="1"/>
  <c r="DN691" i="2" s="1"/>
  <c r="DJ74" i="1"/>
  <c r="DN692" i="2" s="1"/>
  <c r="DJ75" i="1"/>
  <c r="DN693" i="2" s="1"/>
  <c r="DJ76" i="1"/>
  <c r="DN694" i="2" s="1"/>
  <c r="DJ77" i="1"/>
  <c r="DN695" i="2" s="1"/>
  <c r="DJ78" i="1"/>
  <c r="DN696" i="2" s="1"/>
  <c r="DJ79" i="1"/>
  <c r="DN697" i="2" s="1"/>
  <c r="DJ80" i="1"/>
  <c r="DN698" i="2" s="1"/>
  <c r="DJ81" i="1"/>
  <c r="DN699" i="2" s="1"/>
  <c r="DJ82" i="1"/>
  <c r="DN700" i="2" s="1"/>
  <c r="DJ83" i="1"/>
  <c r="DN701" i="2" s="1"/>
  <c r="DJ84" i="1"/>
  <c r="DN709" i="2" s="1"/>
  <c r="DJ85" i="1"/>
  <c r="DN716" i="2" s="1"/>
  <c r="DJ86" i="1"/>
  <c r="DN706" i="2" s="1"/>
  <c r="DJ87" i="1"/>
  <c r="DJ88" i="1"/>
  <c r="DN626" i="2" s="1"/>
  <c r="DJ89" i="1"/>
  <c r="DN630" i="2" s="1"/>
  <c r="DJ90" i="1"/>
  <c r="DN660" i="2" s="1"/>
  <c r="DJ91" i="1"/>
  <c r="DN702" i="2" s="1"/>
  <c r="DJ92" i="1"/>
  <c r="DN593" i="2" s="1"/>
  <c r="DJ93" i="1"/>
  <c r="DN603" i="2" s="1"/>
  <c r="DJ94" i="1"/>
  <c r="DN612" i="2" s="1"/>
  <c r="DJ95" i="1"/>
  <c r="DN613" i="2" s="1"/>
  <c r="DJ96" i="1"/>
  <c r="DN710" i="2" s="1"/>
  <c r="DJ97" i="1"/>
  <c r="DN703" i="2" s="1"/>
  <c r="DJ98" i="1"/>
  <c r="DN616" i="2" s="1"/>
  <c r="DJ99" i="1"/>
  <c r="DN619" i="2" s="1"/>
  <c r="DJ100" i="1"/>
  <c r="DN617" i="2" s="1"/>
  <c r="DJ101" i="1"/>
  <c r="DN618" i="2" s="1"/>
  <c r="DJ102" i="1"/>
  <c r="DN620" i="2" s="1"/>
  <c r="DJ103" i="1"/>
  <c r="DN711" i="2" s="1"/>
  <c r="DJ104" i="1"/>
  <c r="DN605" i="2" s="1"/>
  <c r="DJ105" i="1"/>
  <c r="DN614" i="2" s="1"/>
  <c r="DJ106" i="1"/>
  <c r="DN585" i="2" s="1"/>
  <c r="DJ107" i="1"/>
  <c r="DN591" i="2" s="1"/>
  <c r="DJ108" i="1"/>
  <c r="DN594" i="2" s="1"/>
  <c r="DJ109" i="1"/>
  <c r="DN604" i="2" s="1"/>
  <c r="DJ110" i="1"/>
  <c r="DN608" i="2" s="1"/>
  <c r="DJ111" i="1"/>
  <c r="DN599" i="2" s="1"/>
  <c r="DJ112" i="1"/>
  <c r="DN583" i="2" s="1"/>
  <c r="DJ113" i="1"/>
  <c r="DN598" i="2" s="1"/>
  <c r="DJ114" i="1"/>
  <c r="DN611" i="2" s="1"/>
  <c r="DJ115" i="1"/>
  <c r="DN606" i="2" s="1"/>
  <c r="DJ116" i="1"/>
  <c r="DN615" i="2" s="1"/>
  <c r="DJ117" i="1"/>
  <c r="DN586" i="2" s="1"/>
  <c r="DJ118" i="1"/>
  <c r="DN582" i="2" s="1"/>
  <c r="DJ119" i="1"/>
  <c r="DN581" i="2" s="1"/>
  <c r="DJ120" i="1"/>
  <c r="DN600" i="2" s="1"/>
  <c r="DJ121" i="1"/>
  <c r="DN587" i="2" s="1"/>
  <c r="DJ122" i="1"/>
  <c r="DN596" i="2" s="1"/>
  <c r="DJ123" i="1"/>
  <c r="DN607" i="2" s="1"/>
  <c r="DJ124" i="1"/>
  <c r="DN610" i="2" s="1"/>
  <c r="DJ125" i="1"/>
  <c r="DN592" i="2" s="1"/>
  <c r="DJ126" i="1"/>
  <c r="DN601" i="2" s="1"/>
  <c r="DJ127" i="1"/>
  <c r="DN609" i="2" s="1"/>
  <c r="DJ128" i="1"/>
  <c r="DN584" i="2" s="1"/>
  <c r="DJ129" i="1"/>
  <c r="DN588" i="2" s="1"/>
  <c r="DJ130" i="1"/>
  <c r="DN589" i="2" s="1"/>
  <c r="DJ131" i="1"/>
  <c r="DN590" i="2" s="1"/>
  <c r="DJ132" i="1"/>
  <c r="DN595" i="2" s="1"/>
  <c r="DJ133" i="1"/>
  <c r="DN597" i="2" s="1"/>
  <c r="DJ134" i="1"/>
  <c r="DN602" i="2" s="1"/>
  <c r="DJ135" i="1"/>
  <c r="DN74" i="2" s="1"/>
  <c r="DJ136" i="1"/>
  <c r="DN376" i="2" s="1"/>
  <c r="DJ137" i="1"/>
  <c r="DN213" i="2" s="1"/>
  <c r="DJ138" i="1"/>
  <c r="DN555" i="2" s="1"/>
  <c r="DJ139" i="1"/>
  <c r="DN552" i="2" s="1"/>
  <c r="DJ140" i="1"/>
  <c r="DN529" i="2" s="1"/>
  <c r="DJ141" i="1"/>
  <c r="DN162" i="2" s="1"/>
  <c r="DJ142" i="1"/>
  <c r="DN568" i="2" s="1"/>
  <c r="DJ143" i="1"/>
  <c r="DN156" i="2" s="1"/>
  <c r="DJ144" i="1"/>
  <c r="DN230" i="2" s="1"/>
  <c r="DJ145" i="1"/>
  <c r="DN539" i="2" s="1"/>
  <c r="DJ146" i="1"/>
  <c r="DN146" i="2" s="1"/>
  <c r="DJ147" i="1"/>
  <c r="DN554" i="2" s="1"/>
  <c r="DJ148" i="1"/>
  <c r="DN499" i="2" s="1"/>
  <c r="DJ149" i="1"/>
  <c r="DN21" i="2" s="1"/>
  <c r="DJ150" i="1"/>
  <c r="DN52" i="2" s="1"/>
  <c r="DJ151" i="1"/>
  <c r="DN189" i="2" s="1"/>
  <c r="DJ152" i="1"/>
  <c r="DN523" i="2" s="1"/>
  <c r="DJ153" i="1"/>
  <c r="DN417" i="2" s="1"/>
  <c r="DJ154" i="1"/>
  <c r="DN187" i="2" s="1"/>
  <c r="DJ155" i="1"/>
  <c r="DN166" i="2" s="1"/>
  <c r="DJ156" i="1"/>
  <c r="DN517" i="2" s="1"/>
  <c r="DJ157" i="1"/>
  <c r="DN158" i="2" s="1"/>
  <c r="DJ158" i="1"/>
  <c r="DN573" i="2" s="1"/>
  <c r="DJ159" i="1"/>
  <c r="DN145" i="2" s="1"/>
  <c r="DJ160" i="1"/>
  <c r="DN243" i="2" s="1"/>
  <c r="DJ161" i="1"/>
  <c r="DN157" i="2" s="1"/>
  <c r="DJ162" i="1"/>
  <c r="DN509" i="2" s="1"/>
  <c r="DJ163" i="1"/>
  <c r="DN268" i="2" s="1"/>
  <c r="DJ164" i="1"/>
  <c r="DN535" i="2" s="1"/>
  <c r="DJ165" i="1"/>
  <c r="DN333" i="2" s="1"/>
  <c r="DJ166" i="1"/>
  <c r="DN533" i="2" s="1"/>
  <c r="DJ167" i="1"/>
  <c r="DN513" i="2" s="1"/>
  <c r="DJ168" i="1"/>
  <c r="DN192" i="2" s="1"/>
  <c r="DJ169" i="1"/>
  <c r="DN515" i="2" s="1"/>
  <c r="DJ170" i="1"/>
  <c r="DN527" i="2" s="1"/>
  <c r="DJ171" i="1"/>
  <c r="DN550" i="2" s="1"/>
  <c r="DJ172" i="1"/>
  <c r="DN551" i="2" s="1"/>
  <c r="DJ173" i="1"/>
  <c r="DN563" i="2" s="1"/>
  <c r="DJ174" i="1"/>
  <c r="DN543" i="2" s="1"/>
  <c r="DJ175" i="1"/>
  <c r="DN169" i="2" s="1"/>
  <c r="DJ176" i="1"/>
  <c r="DN537" i="2" s="1"/>
  <c r="DJ177" i="1"/>
  <c r="DN534" i="2" s="1"/>
  <c r="DJ178" i="1"/>
  <c r="DN564" i="2" s="1"/>
  <c r="DJ179" i="1"/>
  <c r="DN501" i="2" s="1"/>
  <c r="DJ180" i="1"/>
  <c r="DN216" i="2" s="1"/>
  <c r="DJ181" i="1"/>
  <c r="DN508" i="2" s="1"/>
  <c r="DJ182" i="1"/>
  <c r="DN185" i="2" s="1"/>
  <c r="DJ183" i="1"/>
  <c r="DN505" i="2" s="1"/>
  <c r="DJ184" i="1"/>
  <c r="DN168" i="2" s="1"/>
  <c r="DJ185" i="1"/>
  <c r="DN553" i="2" s="1"/>
  <c r="DJ186" i="1"/>
  <c r="DN547" i="2" s="1"/>
  <c r="DJ187" i="1"/>
  <c r="DN36" i="2" s="1"/>
  <c r="DJ188" i="1"/>
  <c r="DN567" i="2" s="1"/>
  <c r="DJ189" i="1"/>
  <c r="DN498" i="2" s="1"/>
  <c r="DJ190" i="1"/>
  <c r="DN27" i="2" s="1"/>
  <c r="DJ191" i="1"/>
  <c r="DN172" i="2" s="1"/>
  <c r="DJ192" i="1"/>
  <c r="DN519" i="2" s="1"/>
  <c r="DJ193" i="1"/>
  <c r="DN566" i="2" s="1"/>
  <c r="DJ194" i="1"/>
  <c r="DN148" i="2" s="1"/>
  <c r="DJ195" i="1"/>
  <c r="DN164" i="2" s="1"/>
  <c r="DJ196" i="1"/>
  <c r="DN147" i="2" s="1"/>
  <c r="DJ197" i="1"/>
  <c r="DN154" i="2" s="1"/>
  <c r="DJ198" i="1"/>
  <c r="DN542" i="2" s="1"/>
  <c r="DJ199" i="1"/>
  <c r="DN152" i="2" s="1"/>
  <c r="DJ200" i="1"/>
  <c r="DN155" i="2" s="1"/>
  <c r="DJ201" i="1"/>
  <c r="DN153" i="2" s="1"/>
  <c r="DJ202" i="1"/>
  <c r="DN150" i="2" s="1"/>
  <c r="DJ203" i="1"/>
  <c r="DN556" i="2" s="1"/>
  <c r="DJ204" i="1"/>
  <c r="DN160" i="2" s="1"/>
  <c r="DJ205" i="1"/>
  <c r="DN165" i="2" s="1"/>
  <c r="DJ206" i="1"/>
  <c r="DN163" i="2" s="1"/>
  <c r="DJ207" i="1"/>
  <c r="DN149" i="2" s="1"/>
  <c r="DJ208" i="1"/>
  <c r="DN167" i="2" s="1"/>
  <c r="DJ209" i="1"/>
  <c r="DN161" i="2" s="1"/>
  <c r="DJ210" i="1"/>
  <c r="DN525" i="2" s="1"/>
  <c r="DJ211" i="1"/>
  <c r="DN407" i="2" s="1"/>
  <c r="DJ212" i="1"/>
  <c r="DN151" i="2" s="1"/>
  <c r="DJ213" i="1"/>
  <c r="DN170" i="2" s="1"/>
  <c r="DJ214" i="1"/>
  <c r="DN175" i="2" s="1"/>
  <c r="DJ215" i="1"/>
  <c r="DN173" i="2" s="1"/>
  <c r="DJ216" i="1"/>
  <c r="DN181" i="2" s="1"/>
  <c r="DJ217" i="1"/>
  <c r="DN171" i="2" s="1"/>
  <c r="DJ218" i="1"/>
  <c r="DN174" i="2" s="1"/>
  <c r="DJ219" i="1"/>
  <c r="DN183" i="2" s="1"/>
  <c r="DJ220" i="1"/>
  <c r="DN184" i="2" s="1"/>
  <c r="DJ221" i="1"/>
  <c r="DN180" i="2" s="1"/>
  <c r="DJ222" i="1"/>
  <c r="DN179" i="2" s="1"/>
  <c r="DJ223" i="1"/>
  <c r="DN186" i="2" s="1"/>
  <c r="DJ224" i="1"/>
  <c r="DN232" i="2" s="1"/>
  <c r="DJ225" i="1"/>
  <c r="DN190" i="2" s="1"/>
  <c r="DJ226" i="1"/>
  <c r="DN182" i="2" s="1"/>
  <c r="DJ227" i="1"/>
  <c r="DN177" i="2" s="1"/>
  <c r="DJ228" i="1"/>
  <c r="DN178" i="2" s="1"/>
  <c r="DJ229" i="1"/>
  <c r="DN194" i="2" s="1"/>
  <c r="DJ230" i="1"/>
  <c r="DN188" i="2" s="1"/>
  <c r="DJ231" i="1"/>
  <c r="DN193" i="2" s="1"/>
  <c r="DJ232" i="1"/>
  <c r="DN487" i="2" s="1"/>
  <c r="DJ233" i="1"/>
  <c r="DN226" i="2" s="1"/>
  <c r="DJ234" i="1"/>
  <c r="DN198" i="2" s="1"/>
  <c r="DJ235" i="1"/>
  <c r="DN196" i="2" s="1"/>
  <c r="DJ236" i="1"/>
  <c r="DN195" i="2" s="1"/>
  <c r="DJ237" i="1"/>
  <c r="DN197" i="2" s="1"/>
  <c r="DJ238" i="1"/>
  <c r="DN176" i="2" s="1"/>
  <c r="DJ239" i="1"/>
  <c r="DN191" i="2" s="1"/>
  <c r="DJ240" i="1"/>
  <c r="DN234" i="2" s="1"/>
  <c r="DJ241" i="1"/>
  <c r="DN201" i="2" s="1"/>
  <c r="DJ242" i="1"/>
  <c r="DN504" i="2" s="1"/>
  <c r="DJ243" i="1"/>
  <c r="DN410" i="2" s="1"/>
  <c r="DJ244" i="1"/>
  <c r="DN540" i="2" s="1"/>
  <c r="DJ245" i="1"/>
  <c r="DN260" i="2" s="1"/>
  <c r="DJ246" i="1"/>
  <c r="DN200" i="2" s="1"/>
  <c r="DJ247" i="1"/>
  <c r="DN399" i="2" s="1"/>
  <c r="DJ248" i="1"/>
  <c r="DN578" i="2" s="1"/>
  <c r="DJ249" i="1"/>
  <c r="DN212" i="2" s="1"/>
  <c r="DJ250" i="1"/>
  <c r="DN214" i="2" s="1"/>
  <c r="DJ251" i="1"/>
  <c r="DN209" i="2" s="1"/>
  <c r="DJ252" i="1"/>
  <c r="DN222" i="2" s="1"/>
  <c r="DJ253" i="1"/>
  <c r="DN202" i="2" s="1"/>
  <c r="DJ254" i="1"/>
  <c r="DN289" i="2" s="1"/>
  <c r="DJ255" i="1"/>
  <c r="DN204" i="2" s="1"/>
  <c r="DJ256" i="1"/>
  <c r="DN208" i="2" s="1"/>
  <c r="DJ257" i="1"/>
  <c r="DN507" i="2" s="1"/>
  <c r="DJ258" i="1"/>
  <c r="DN536" i="2" s="1"/>
  <c r="DJ259" i="1"/>
  <c r="DN574" i="2" s="1"/>
  <c r="DJ260" i="1"/>
  <c r="DN223" i="2" s="1"/>
  <c r="DJ261" i="1"/>
  <c r="DN203" i="2" s="1"/>
  <c r="DJ262" i="1"/>
  <c r="DN199" i="2" s="1"/>
  <c r="DJ263" i="1"/>
  <c r="DN577" i="2" s="1"/>
  <c r="DJ264" i="1"/>
  <c r="DN239" i="2" s="1"/>
  <c r="DJ265" i="1"/>
  <c r="DN210" i="2" s="1"/>
  <c r="DJ266" i="1"/>
  <c r="DN206" i="2" s="1"/>
  <c r="DJ267" i="1"/>
  <c r="DN237" i="2" s="1"/>
  <c r="DJ268" i="1"/>
  <c r="DN541" i="2" s="1"/>
  <c r="DJ269" i="1"/>
  <c r="DN207" i="2" s="1"/>
  <c r="DJ270" i="1"/>
  <c r="DN219" i="2" s="1"/>
  <c r="DJ271" i="1"/>
  <c r="DN217" i="2" s="1"/>
  <c r="DJ272" i="1"/>
  <c r="DN215" i="2" s="1"/>
  <c r="DJ273" i="1"/>
  <c r="DN225" i="2" s="1"/>
  <c r="DJ274" i="1"/>
  <c r="DN211" i="2" s="1"/>
  <c r="DJ275" i="1"/>
  <c r="DN229" i="2" s="1"/>
  <c r="DJ276" i="1"/>
  <c r="DN12" i="2" s="1"/>
  <c r="DJ277" i="1"/>
  <c r="DN220" i="2" s="1"/>
  <c r="DJ278" i="1"/>
  <c r="DN256" i="2" s="1"/>
  <c r="DJ279" i="1"/>
  <c r="DN231" i="2" s="1"/>
  <c r="DJ280" i="1"/>
  <c r="DN218" i="2" s="1"/>
  <c r="DJ281" i="1"/>
  <c r="DN227" i="2" s="1"/>
  <c r="DJ282" i="1"/>
  <c r="DN245" i="2" s="1"/>
  <c r="DJ283" i="1"/>
  <c r="DN224" i="2" s="1"/>
  <c r="DJ284" i="1"/>
  <c r="DN274" i="2" s="1"/>
  <c r="DJ285" i="1"/>
  <c r="DN233" i="2" s="1"/>
  <c r="DJ286" i="1"/>
  <c r="DN251" i="2" s="1"/>
  <c r="DJ287" i="1"/>
  <c r="DN236" i="2" s="1"/>
  <c r="DJ288" i="1"/>
  <c r="DN298" i="2" s="1"/>
  <c r="DJ289" i="1"/>
  <c r="DN252" i="2" s="1"/>
  <c r="DJ290" i="1"/>
  <c r="DN238" i="2" s="1"/>
  <c r="DJ291" i="1"/>
  <c r="DN261" i="2" s="1"/>
  <c r="DJ292" i="1"/>
  <c r="DN521" i="2" s="1"/>
  <c r="DJ293" i="1"/>
  <c r="DN506" i="2" s="1"/>
  <c r="DJ294" i="1"/>
  <c r="DN262" i="2" s="1"/>
  <c r="DJ295" i="1"/>
  <c r="DN205" i="2" s="1"/>
  <c r="DJ296" i="1"/>
  <c r="DN235" i="2" s="1"/>
  <c r="DJ297" i="1"/>
  <c r="DN294" i="2" s="1"/>
  <c r="DJ298" i="1"/>
  <c r="DN14" i="2" s="1"/>
  <c r="DJ299" i="1"/>
  <c r="DN571" i="2" s="1"/>
  <c r="DJ300" i="1"/>
  <c r="DN548" i="2" s="1"/>
  <c r="DJ301" i="1"/>
  <c r="DN576" i="2" s="1"/>
  <c r="DJ302" i="1"/>
  <c r="DN250" i="2" s="1"/>
  <c r="DJ303" i="1"/>
  <c r="DN221" i="2" s="1"/>
  <c r="DJ304" i="1"/>
  <c r="DN248" i="2" s="1"/>
  <c r="DJ305" i="1"/>
  <c r="DN538" i="2" s="1"/>
  <c r="DJ306" i="1"/>
  <c r="DN408" i="2" s="1"/>
  <c r="DJ307" i="1"/>
  <c r="DN510" i="2" s="1"/>
  <c r="DJ308" i="1"/>
  <c r="DN244" i="2" s="1"/>
  <c r="DJ309" i="1"/>
  <c r="DN242" i="2" s="1"/>
  <c r="DJ310" i="1"/>
  <c r="DN271" i="2" s="1"/>
  <c r="DJ311" i="1"/>
  <c r="DN247" i="2" s="1"/>
  <c r="DJ312" i="1"/>
  <c r="DN249" i="2" s="1"/>
  <c r="DJ313" i="1"/>
  <c r="DN270" i="2" s="1"/>
  <c r="DJ314" i="1"/>
  <c r="DN259" i="2" s="1"/>
  <c r="DJ315" i="1"/>
  <c r="DN511" i="2" s="1"/>
  <c r="DJ316" i="1"/>
  <c r="DN309" i="2" s="1"/>
  <c r="DJ317" i="1"/>
  <c r="DN255" i="2" s="1"/>
  <c r="DJ318" i="1"/>
  <c r="DN264" i="2" s="1"/>
  <c r="DJ319" i="1"/>
  <c r="DN254" i="2" s="1"/>
  <c r="DJ320" i="1"/>
  <c r="DN246" i="2" s="1"/>
  <c r="DJ321" i="1"/>
  <c r="DN258" i="2" s="1"/>
  <c r="DJ322" i="1"/>
  <c r="DN575" i="2" s="1"/>
  <c r="DJ323" i="1"/>
  <c r="DN253" i="2" s="1"/>
  <c r="DJ324" i="1"/>
  <c r="DN500" i="2" s="1"/>
  <c r="DJ325" i="1"/>
  <c r="DN241" i="2" s="1"/>
  <c r="DJ326" i="1"/>
  <c r="DN257" i="2" s="1"/>
  <c r="DJ327" i="1"/>
  <c r="DN291" i="2" s="1"/>
  <c r="DJ328" i="1"/>
  <c r="DN276" i="2" s="1"/>
  <c r="DJ329" i="1"/>
  <c r="DN265" i="2" s="1"/>
  <c r="DJ330" i="1"/>
  <c r="DN267" i="2" s="1"/>
  <c r="DJ331" i="1"/>
  <c r="DN283" i="2" s="1"/>
  <c r="DJ332" i="1"/>
  <c r="DN269" i="2" s="1"/>
  <c r="DJ333" i="1"/>
  <c r="DN279" i="2" s="1"/>
  <c r="DJ334" i="1"/>
  <c r="DN272" i="2" s="1"/>
  <c r="DJ335" i="1"/>
  <c r="DN288" i="2" s="1"/>
  <c r="DJ336" i="1"/>
  <c r="DN266" i="2" s="1"/>
  <c r="DJ337" i="1"/>
  <c r="DN514" i="2" s="1"/>
  <c r="DJ338" i="1"/>
  <c r="DN528" i="2" s="1"/>
  <c r="DJ339" i="1"/>
  <c r="DN263" i="2" s="1"/>
  <c r="DJ340" i="1"/>
  <c r="DN322" i="2" s="1"/>
  <c r="DJ341" i="1"/>
  <c r="DN282" i="2" s="1"/>
  <c r="DJ342" i="1"/>
  <c r="DN278" i="2" s="1"/>
  <c r="DJ343" i="1"/>
  <c r="DN273" i="2" s="1"/>
  <c r="DJ344" i="1"/>
  <c r="DN284" i="2" s="1"/>
  <c r="DJ345" i="1"/>
  <c r="DN281" i="2" s="1"/>
  <c r="DJ346" i="1"/>
  <c r="DN277" i="2" s="1"/>
  <c r="DJ347" i="1"/>
  <c r="DN560" i="2" s="1"/>
  <c r="DJ348" i="1"/>
  <c r="DN286" i="2" s="1"/>
  <c r="DJ349" i="1"/>
  <c r="DN293" i="2" s="1"/>
  <c r="DJ350" i="1"/>
  <c r="DN296" i="2" s="1"/>
  <c r="DJ351" i="1"/>
  <c r="DN301" i="2" s="1"/>
  <c r="DJ352" i="1"/>
  <c r="DN549" i="2" s="1"/>
  <c r="DJ353" i="1"/>
  <c r="DN299" i="2" s="1"/>
  <c r="DJ354" i="1"/>
  <c r="DN295" i="2" s="1"/>
  <c r="DJ355" i="1"/>
  <c r="DN544" i="2" s="1"/>
  <c r="DJ356" i="1"/>
  <c r="DN287" i="2" s="1"/>
  <c r="DJ357" i="1"/>
  <c r="DN290" i="2" s="1"/>
  <c r="DJ358" i="1"/>
  <c r="DN580" i="2" s="1"/>
  <c r="DJ359" i="1"/>
  <c r="DN297" i="2" s="1"/>
  <c r="DJ360" i="1"/>
  <c r="DN305" i="2" s="1"/>
  <c r="DJ361" i="1"/>
  <c r="DN307" i="2" s="1"/>
  <c r="DJ362" i="1"/>
  <c r="DN366" i="2" s="1"/>
  <c r="DJ363" i="1"/>
  <c r="DN300" i="2" s="1"/>
  <c r="DJ364" i="1"/>
  <c r="DN310" i="2" s="1"/>
  <c r="DJ365" i="1"/>
  <c r="DN302" i="2" s="1"/>
  <c r="DJ366" i="1"/>
  <c r="DN308" i="2" s="1"/>
  <c r="DJ367" i="1"/>
  <c r="DN324" i="2" s="1"/>
  <c r="DJ368" i="1"/>
  <c r="DN303" i="2" s="1"/>
  <c r="DJ369" i="1"/>
  <c r="DN516" i="2" s="1"/>
  <c r="DJ370" i="1"/>
  <c r="DN306" i="2" s="1"/>
  <c r="DJ371" i="1"/>
  <c r="DN562" i="2" s="1"/>
  <c r="DJ372" i="1"/>
  <c r="DN275" i="2" s="1"/>
  <c r="DJ373" i="1"/>
  <c r="DN520" i="2" s="1"/>
  <c r="DJ374" i="1"/>
  <c r="DN319" i="2" s="1"/>
  <c r="DJ375" i="1"/>
  <c r="DN526" i="2" s="1"/>
  <c r="DJ376" i="1"/>
  <c r="DN304" i="2" s="1"/>
  <c r="DJ377" i="1"/>
  <c r="DN387" i="2" s="1"/>
  <c r="DJ378" i="1"/>
  <c r="DN318" i="2" s="1"/>
  <c r="DJ379" i="1"/>
  <c r="DN331" i="2" s="1"/>
  <c r="DJ380" i="1"/>
  <c r="DN317" i="2" s="1"/>
  <c r="DJ381" i="1"/>
  <c r="DN389" i="2" s="1"/>
  <c r="DJ382" i="1"/>
  <c r="DN312" i="2" s="1"/>
  <c r="DJ383" i="1"/>
  <c r="DN481" i="2" s="1"/>
  <c r="DJ384" i="1"/>
  <c r="DN316" i="2" s="1"/>
  <c r="DJ385" i="1"/>
  <c r="DN315" i="2" s="1"/>
  <c r="DJ386" i="1"/>
  <c r="DN314" i="2" s="1"/>
  <c r="DJ387" i="1"/>
  <c r="DN311" i="2" s="1"/>
  <c r="DJ388" i="1"/>
  <c r="DN572" i="2" s="1"/>
  <c r="DJ389" i="1"/>
  <c r="DN561" i="2" s="1"/>
  <c r="DJ390" i="1"/>
  <c r="DN532" i="2" s="1"/>
  <c r="DJ391" i="1"/>
  <c r="DN313" i="2" s="1"/>
  <c r="DJ392" i="1"/>
  <c r="DN320" i="2" s="1"/>
  <c r="DJ393" i="1"/>
  <c r="DN347" i="2" s="1"/>
  <c r="DJ394" i="1"/>
  <c r="DN323" i="2" s="1"/>
  <c r="DJ395" i="1"/>
  <c r="DN328" i="2" s="1"/>
  <c r="DJ396" i="1"/>
  <c r="DN325" i="2" s="1"/>
  <c r="DJ397" i="1"/>
  <c r="DN336" i="2" s="1"/>
  <c r="DJ398" i="1"/>
  <c r="DN329" i="2" s="1"/>
  <c r="DJ399" i="1"/>
  <c r="DN327" i="2" s="1"/>
  <c r="DJ400" i="1"/>
  <c r="DN332" i="2" s="1"/>
  <c r="DJ401" i="1"/>
  <c r="DN326" i="2" s="1"/>
  <c r="DJ402" i="1"/>
  <c r="DN339" i="2" s="1"/>
  <c r="DJ403" i="1"/>
  <c r="DN321" i="2" s="1"/>
  <c r="DJ404" i="1"/>
  <c r="DN344" i="2" s="1"/>
  <c r="DJ405" i="1"/>
  <c r="DN338" i="2" s="1"/>
  <c r="DJ406" i="1"/>
  <c r="DN337" i="2" s="1"/>
  <c r="DJ407" i="1"/>
  <c r="DN334" i="2" s="1"/>
  <c r="DJ408" i="1"/>
  <c r="DN502" i="2" s="1"/>
  <c r="DJ409" i="1"/>
  <c r="DN330" i="2" s="1"/>
  <c r="DJ410" i="1"/>
  <c r="DN341" i="2" s="1"/>
  <c r="DJ411" i="1"/>
  <c r="DN342" i="2" s="1"/>
  <c r="DJ412" i="1"/>
  <c r="DN40" i="2" s="1"/>
  <c r="DJ413" i="1"/>
  <c r="DN348" i="2" s="1"/>
  <c r="DJ414" i="1"/>
  <c r="DN415" i="2" s="1"/>
  <c r="DJ415" i="1"/>
  <c r="DN343" i="2" s="1"/>
  <c r="DJ416" i="1"/>
  <c r="DN352" i="2" s="1"/>
  <c r="DJ417" i="1"/>
  <c r="DN357" i="2" s="1"/>
  <c r="DJ418" i="1"/>
  <c r="DN285" i="2" s="1"/>
  <c r="DJ419" i="1"/>
  <c r="DN346" i="2" s="1"/>
  <c r="DJ420" i="1"/>
  <c r="DN350" i="2" s="1"/>
  <c r="DJ421" i="1"/>
  <c r="DN403" i="2" s="1"/>
  <c r="DJ422" i="1"/>
  <c r="DN518" i="2" s="1"/>
  <c r="DJ423" i="1"/>
  <c r="DN349" i="2" s="1"/>
  <c r="DJ424" i="1"/>
  <c r="DN292" i="2" s="1"/>
  <c r="DJ425" i="1"/>
  <c r="DN104" i="2" s="1"/>
  <c r="DJ426" i="1"/>
  <c r="DN358" i="2" s="1"/>
  <c r="DJ427" i="1"/>
  <c r="DN355" i="2" s="1"/>
  <c r="DJ428" i="1"/>
  <c r="DN493" i="2" s="1"/>
  <c r="DJ429" i="1"/>
  <c r="DN579" i="2" s="1"/>
  <c r="DJ430" i="1"/>
  <c r="DN361" i="2" s="1"/>
  <c r="DJ431" i="1"/>
  <c r="DN531" i="2" s="1"/>
  <c r="DJ432" i="1"/>
  <c r="DN354" i="2" s="1"/>
  <c r="DJ433" i="1"/>
  <c r="DN137" i="2" s="1"/>
  <c r="DJ434" i="1"/>
  <c r="DN360" i="2" s="1"/>
  <c r="DJ435" i="1"/>
  <c r="DN11" i="2" s="1"/>
  <c r="DJ436" i="1"/>
  <c r="DN353" i="2" s="1"/>
  <c r="DJ437" i="1"/>
  <c r="DN369" i="2" s="1"/>
  <c r="DJ438" i="1"/>
  <c r="DN53" i="2" s="1"/>
  <c r="DJ439" i="1"/>
  <c r="DN359" i="2" s="1"/>
  <c r="DJ440" i="1"/>
  <c r="DN356" i="2" s="1"/>
  <c r="DJ441" i="1"/>
  <c r="DN378" i="2" s="1"/>
  <c r="DJ442" i="1"/>
  <c r="DN503" i="2" s="1"/>
  <c r="DJ443" i="1"/>
  <c r="DN365" i="2" s="1"/>
  <c r="DJ444" i="1"/>
  <c r="DN377" i="2" s="1"/>
  <c r="DJ445" i="1"/>
  <c r="DN48" i="2" s="1"/>
  <c r="DJ446" i="1"/>
  <c r="DN371" i="2" s="1"/>
  <c r="DJ447" i="1"/>
  <c r="DN375" i="2" s="1"/>
  <c r="DJ448" i="1"/>
  <c r="DN240" i="2" s="1"/>
  <c r="DJ449" i="1"/>
  <c r="DN394" i="2" s="1"/>
  <c r="DJ450" i="1"/>
  <c r="DN364" i="2" s="1"/>
  <c r="DJ451" i="1"/>
  <c r="DN400" i="2" s="1"/>
  <c r="DJ452" i="1"/>
  <c r="DN374" i="2" s="1"/>
  <c r="DJ453" i="1"/>
  <c r="DN280" i="2" s="1"/>
  <c r="DJ454" i="1"/>
  <c r="DN370" i="2" s="1"/>
  <c r="DJ455" i="1"/>
  <c r="DN398" i="2" s="1"/>
  <c r="DJ456" i="1"/>
  <c r="DN406" i="2" s="1"/>
  <c r="DJ457" i="1"/>
  <c r="DN414" i="2" s="1"/>
  <c r="DJ458" i="1"/>
  <c r="DN373" i="2" s="1"/>
  <c r="DJ459" i="1"/>
  <c r="DN362" i="2" s="1"/>
  <c r="DJ460" i="1"/>
  <c r="DN381" i="2" s="1"/>
  <c r="DJ461" i="1"/>
  <c r="DN380" i="2" s="1"/>
  <c r="DJ462" i="1"/>
  <c r="DN530" i="2" s="1"/>
  <c r="DJ463" i="1"/>
  <c r="DN382" i="2" s="1"/>
  <c r="DJ464" i="1"/>
  <c r="DN372" i="2" s="1"/>
  <c r="DJ465" i="1"/>
  <c r="DN385" i="2" s="1"/>
  <c r="DJ466" i="1"/>
  <c r="DN383" i="2" s="1"/>
  <c r="DJ467" i="1"/>
  <c r="DN396" i="2" s="1"/>
  <c r="DJ468" i="1"/>
  <c r="DN413" i="2" s="1"/>
  <c r="DJ469" i="1"/>
  <c r="DN388" i="2" s="1"/>
  <c r="DJ470" i="1"/>
  <c r="DN393" i="2" s="1"/>
  <c r="DJ471" i="1"/>
  <c r="DN438" i="2" s="1"/>
  <c r="DJ472" i="1"/>
  <c r="DN392" i="2" s="1"/>
  <c r="DJ473" i="1"/>
  <c r="DN395" i="2" s="1"/>
  <c r="DJ474" i="1"/>
  <c r="DN109" i="2" s="1"/>
  <c r="DJ475" i="1"/>
  <c r="DN391" i="2" s="1"/>
  <c r="DJ476" i="1"/>
  <c r="DN228" i="2" s="1"/>
  <c r="DJ477" i="1"/>
  <c r="DN496" i="2" s="1"/>
  <c r="DJ478" i="1"/>
  <c r="DN401" i="2" s="1"/>
  <c r="DJ479" i="1"/>
  <c r="DN427" i="2" s="1"/>
  <c r="DJ480" i="1"/>
  <c r="DN524" i="2" s="1"/>
  <c r="DJ481" i="1"/>
  <c r="DN404" i="2" s="1"/>
  <c r="DJ482" i="1"/>
  <c r="DN402" i="2" s="1"/>
  <c r="DJ483" i="1"/>
  <c r="DN405" i="2" s="1"/>
  <c r="DJ484" i="1"/>
  <c r="DN436" i="2" s="1"/>
  <c r="DJ485" i="1"/>
  <c r="DN47" i="2" s="1"/>
  <c r="DJ486" i="1"/>
  <c r="DN449" i="2" s="1"/>
  <c r="DJ487" i="1"/>
  <c r="DN112" i="2" s="1"/>
  <c r="DJ488" i="1"/>
  <c r="DN416" i="2" s="1"/>
  <c r="DJ489" i="1"/>
  <c r="DN435" i="2" s="1"/>
  <c r="DJ490" i="1"/>
  <c r="DN460" i="2" s="1"/>
  <c r="DJ491" i="1"/>
  <c r="DN420" i="2" s="1"/>
  <c r="DJ492" i="1"/>
  <c r="DN43" i="2" s="1"/>
  <c r="DJ493" i="1"/>
  <c r="DN422" i="2" s="1"/>
  <c r="DJ494" i="1"/>
  <c r="DN451" i="2" s="1"/>
  <c r="DJ495" i="1"/>
  <c r="DN426" i="2" s="1"/>
  <c r="DJ496" i="1"/>
  <c r="DN425" i="2" s="1"/>
  <c r="DJ497" i="1"/>
  <c r="DN424" i="2" s="1"/>
  <c r="DJ498" i="1"/>
  <c r="DN440" i="2" s="1"/>
  <c r="DJ499" i="1"/>
  <c r="DN433" i="2" s="1"/>
  <c r="DJ500" i="1"/>
  <c r="DN419" i="2" s="1"/>
  <c r="DJ501" i="1"/>
  <c r="DN439" i="2" s="1"/>
  <c r="DJ502" i="1"/>
  <c r="DN434" i="2" s="1"/>
  <c r="DJ503" i="1"/>
  <c r="DN428" i="2" s="1"/>
  <c r="DJ504" i="1"/>
  <c r="DN512" i="2" s="1"/>
  <c r="DJ505" i="1"/>
  <c r="DN431" i="2" s="1"/>
  <c r="DJ506" i="1"/>
  <c r="DN397" i="2" s="1"/>
  <c r="DJ507" i="1"/>
  <c r="DN430" i="2" s="1"/>
  <c r="DJ508" i="1"/>
  <c r="DN432" i="2" s="1"/>
  <c r="DJ509" i="1"/>
  <c r="DN124" i="2" s="1"/>
  <c r="DJ510" i="1"/>
  <c r="DN442" i="2" s="1"/>
  <c r="DJ511" i="1"/>
  <c r="DN429" i="2" s="1"/>
  <c r="DJ512" i="1"/>
  <c r="DN418" i="2" s="1"/>
  <c r="DJ513" i="1"/>
  <c r="DN437" i="2" s="1"/>
  <c r="DJ514" i="1"/>
  <c r="DN441" i="2" s="1"/>
  <c r="DJ515" i="1"/>
  <c r="DN423" i="2" s="1"/>
  <c r="DJ516" i="1"/>
  <c r="DN559" i="2" s="1"/>
  <c r="DJ517" i="1"/>
  <c r="DN421" i="2" s="1"/>
  <c r="DJ518" i="1"/>
  <c r="DN450" i="2" s="1"/>
  <c r="DJ519" i="1"/>
  <c r="DN445" i="2" s="1"/>
  <c r="DJ520" i="1"/>
  <c r="DN409" i="2" s="1"/>
  <c r="DJ521" i="1"/>
  <c r="DN446" i="2" s="1"/>
  <c r="DJ522" i="1"/>
  <c r="DN497" i="2" s="1"/>
  <c r="DJ523" i="1"/>
  <c r="DN443" i="2" s="1"/>
  <c r="DJ524" i="1"/>
  <c r="DN123" i="2" s="1"/>
  <c r="DJ525" i="1"/>
  <c r="DN452" i="2" s="1"/>
  <c r="DJ526" i="1"/>
  <c r="DN447" i="2" s="1"/>
  <c r="DJ527" i="1"/>
  <c r="DN465" i="2" s="1"/>
  <c r="DJ528" i="1"/>
  <c r="DN453" i="2" s="1"/>
  <c r="DJ529" i="1"/>
  <c r="DN454" i="2" s="1"/>
  <c r="DJ530" i="1"/>
  <c r="DN455" i="2" s="1"/>
  <c r="DJ531" i="1"/>
  <c r="DN412" i="2" s="1"/>
  <c r="DJ532" i="1"/>
  <c r="DN448" i="2" s="1"/>
  <c r="DJ533" i="1"/>
  <c r="DN456" i="2" s="1"/>
  <c r="DJ534" i="1"/>
  <c r="DN411" i="2" s="1"/>
  <c r="DJ535" i="1"/>
  <c r="DJ536" i="1"/>
  <c r="DN459" i="2" s="1"/>
  <c r="DJ537" i="1"/>
  <c r="DN488" i="2" s="1"/>
  <c r="DJ538" i="1"/>
  <c r="DN466" i="2" s="1"/>
  <c r="DJ539" i="1"/>
  <c r="DN484" i="2" s="1"/>
  <c r="DJ540" i="1"/>
  <c r="DN461" i="2" s="1"/>
  <c r="DJ541" i="1"/>
  <c r="DN462" i="2" s="1"/>
  <c r="DJ542" i="1"/>
  <c r="DN491" i="2" s="1"/>
  <c r="DJ543" i="1"/>
  <c r="DN464" i="2" s="1"/>
  <c r="DJ544" i="1"/>
  <c r="DN468" i="2" s="1"/>
  <c r="DJ545" i="1"/>
  <c r="DN467" i="2" s="1"/>
  <c r="DJ546" i="1"/>
  <c r="DN114" i="2" s="1"/>
  <c r="DJ547" i="1"/>
  <c r="DN131" i="2" s="1"/>
  <c r="DJ548" i="1"/>
  <c r="DN469" i="2" s="1"/>
  <c r="DJ549" i="1"/>
  <c r="DN475" i="2" s="1"/>
  <c r="DJ550" i="1"/>
  <c r="DJ551" i="1"/>
  <c r="DN470" i="2" s="1"/>
  <c r="DJ552" i="1"/>
  <c r="DN127" i="2" s="1"/>
  <c r="DJ553" i="1"/>
  <c r="DN482" i="2" s="1"/>
  <c r="DJ554" i="1"/>
  <c r="DN122" i="2" s="1"/>
  <c r="DJ555" i="1"/>
  <c r="DN471" i="2" s="1"/>
  <c r="DJ556" i="1"/>
  <c r="DN140" i="2" s="1"/>
  <c r="DJ557" i="1"/>
  <c r="DN474" i="2" s="1"/>
  <c r="DJ558" i="1"/>
  <c r="DN477" i="2" s="1"/>
  <c r="DJ559" i="1"/>
  <c r="DN472" i="2" s="1"/>
  <c r="DJ560" i="1"/>
  <c r="DN478" i="2" s="1"/>
  <c r="DJ561" i="1"/>
  <c r="DN480" i="2" s="1"/>
  <c r="DJ562" i="1"/>
  <c r="DN13" i="2" s="1"/>
  <c r="DJ563" i="1"/>
  <c r="DN476" i="2" s="1"/>
  <c r="DJ564" i="1"/>
  <c r="DN138" i="2" s="1"/>
  <c r="DJ565" i="1"/>
  <c r="DN143" i="2" s="1"/>
  <c r="DJ566" i="1"/>
  <c r="DN473" i="2" s="1"/>
  <c r="DJ567" i="1"/>
  <c r="DN485" i="2" s="1"/>
  <c r="DJ568" i="1"/>
  <c r="DN486" i="2" s="1"/>
  <c r="DJ569" i="1"/>
  <c r="DN142" i="2" s="1"/>
  <c r="DJ570" i="1"/>
  <c r="DN489" i="2" s="1"/>
  <c r="DJ571" i="1"/>
  <c r="DN117" i="2" s="1"/>
  <c r="DJ572" i="1"/>
  <c r="DN494" i="2" s="1"/>
  <c r="DJ573" i="1"/>
  <c r="DN135" i="2" s="1"/>
  <c r="DJ574" i="1"/>
  <c r="DN132" i="2" s="1"/>
  <c r="DJ575" i="1"/>
  <c r="DN490" i="2" s="1"/>
  <c r="DJ576" i="1"/>
  <c r="DN492" i="2" s="1"/>
  <c r="DJ577" i="1"/>
  <c r="DN545" i="2" s="1"/>
  <c r="DJ578" i="1"/>
  <c r="DN495" i="2" s="1"/>
  <c r="DJ579" i="1"/>
  <c r="DN128" i="2" s="1"/>
  <c r="DJ580" i="1"/>
  <c r="DN159" i="2" s="1"/>
  <c r="DJ581" i="1"/>
  <c r="DN390" i="2" s="1"/>
  <c r="DJ582" i="1"/>
  <c r="DN116" i="2" s="1"/>
  <c r="DJ583" i="1"/>
  <c r="DN119" i="2" s="1"/>
  <c r="DJ584" i="1"/>
  <c r="DN4" i="2" s="1"/>
  <c r="DJ585" i="1"/>
  <c r="DN335" i="2" s="1"/>
  <c r="DJ586" i="1"/>
  <c r="DN58" i="2" s="1"/>
  <c r="DJ587" i="1"/>
  <c r="DN42" i="2" s="1"/>
  <c r="DJ588" i="1"/>
  <c r="DN70" i="2" s="1"/>
  <c r="DJ589" i="1"/>
  <c r="DN54" i="2" s="1"/>
  <c r="DJ590" i="1"/>
  <c r="DN66" i="2" s="1"/>
  <c r="DJ591" i="1"/>
  <c r="DN76" i="2" s="1"/>
  <c r="DJ592" i="1"/>
  <c r="DN22" i="2" s="1"/>
  <c r="DJ593" i="1"/>
  <c r="DN72" i="2" s="1"/>
  <c r="DJ594" i="1"/>
  <c r="DN78" i="2" s="1"/>
  <c r="DJ595" i="1"/>
  <c r="DN61" i="2" s="1"/>
  <c r="DJ596" i="1"/>
  <c r="DN16" i="2" s="1"/>
  <c r="DJ597" i="1"/>
  <c r="DN55" i="2" s="1"/>
  <c r="DJ598" i="1"/>
  <c r="DN24" i="2" s="1"/>
  <c r="DJ599" i="1"/>
  <c r="DN84" i="2" s="1"/>
  <c r="DJ600" i="1"/>
  <c r="DN95" i="2" s="1"/>
  <c r="DJ601" i="1"/>
  <c r="DN63" i="2" s="1"/>
  <c r="DJ602" i="1"/>
  <c r="DJ603" i="1"/>
  <c r="DN62" i="2" s="1"/>
  <c r="DJ604" i="1"/>
  <c r="DN81" i="2" s="1"/>
  <c r="DJ605" i="1"/>
  <c r="DN18" i="2" s="1"/>
  <c r="DJ606" i="1"/>
  <c r="DN17" i="2" s="1"/>
  <c r="DJ607" i="1"/>
  <c r="DN19" i="2" s="1"/>
  <c r="DJ608" i="1"/>
  <c r="DN108" i="2" s="1"/>
  <c r="DJ609" i="1"/>
  <c r="DN86" i="2" s="1"/>
  <c r="DJ610" i="1"/>
  <c r="DN479" i="2" s="1"/>
  <c r="DJ611" i="1"/>
  <c r="DN59" i="2" s="1"/>
  <c r="DJ612" i="1"/>
  <c r="DN386" i="2" s="1"/>
  <c r="DJ613" i="1"/>
  <c r="DN65" i="2" s="1"/>
  <c r="DJ614" i="1"/>
  <c r="DN85" i="2" s="1"/>
  <c r="DJ615" i="1"/>
  <c r="DN77" i="2" s="1"/>
  <c r="DJ616" i="1"/>
  <c r="DN83" i="2" s="1"/>
  <c r="DJ617" i="1"/>
  <c r="DN102" i="2" s="1"/>
  <c r="DJ618" i="1"/>
  <c r="DN23" i="2" s="1"/>
  <c r="DJ619" i="1"/>
  <c r="DN46" i="2" s="1"/>
  <c r="DJ620" i="1"/>
  <c r="DN33" i="2" s="1"/>
  <c r="DJ621" i="1"/>
  <c r="DN113" i="2" s="1"/>
  <c r="DJ622" i="1"/>
  <c r="DN97" i="2" s="1"/>
  <c r="DJ623" i="1"/>
  <c r="DN57" i="2" s="1"/>
  <c r="DJ624" i="1"/>
  <c r="DN99" i="2" s="1"/>
  <c r="DJ625" i="1"/>
  <c r="DN100" i="2" s="1"/>
  <c r="DJ626" i="1"/>
  <c r="DN96" i="2" s="1"/>
  <c r="DJ627" i="1"/>
  <c r="DN15" i="2" s="1"/>
  <c r="DJ628" i="1"/>
  <c r="DN569" i="2" s="1"/>
  <c r="DJ629" i="1"/>
  <c r="DN25" i="2" s="1"/>
  <c r="DJ630" i="1"/>
  <c r="DN90" i="2" s="1"/>
  <c r="DJ631" i="1"/>
  <c r="DN37" i="2" s="1"/>
  <c r="DJ632" i="1"/>
  <c r="DN570" i="2" s="1"/>
  <c r="DJ633" i="1"/>
  <c r="DN91" i="2" s="1"/>
  <c r="DJ634" i="1"/>
  <c r="DJ635" i="1"/>
  <c r="DN522" i="2" s="1"/>
  <c r="DJ636" i="1"/>
  <c r="DN71" i="2" s="1"/>
  <c r="DJ637" i="1"/>
  <c r="DN98" i="2" s="1"/>
  <c r="DJ638" i="1"/>
  <c r="DN34" i="2" s="1"/>
  <c r="DJ639" i="1"/>
  <c r="DN92" i="2" s="1"/>
  <c r="DJ640" i="1"/>
  <c r="DN50" i="2" s="1"/>
  <c r="DJ641" i="1"/>
  <c r="DN67" i="2" s="1"/>
  <c r="DJ642" i="1"/>
  <c r="DN41" i="2" s="1"/>
  <c r="DJ643" i="1"/>
  <c r="DN45" i="2" s="1"/>
  <c r="DJ644" i="1"/>
  <c r="DN51" i="2" s="1"/>
  <c r="DJ645" i="1"/>
  <c r="DN384" i="2" s="1"/>
  <c r="DJ646" i="1"/>
  <c r="DN49" i="2" s="1"/>
  <c r="DJ647" i="1"/>
  <c r="DN39" i="2" s="1"/>
  <c r="DJ648" i="1"/>
  <c r="DN107" i="2" s="1"/>
  <c r="DJ649" i="1"/>
  <c r="DN56" i="2" s="1"/>
  <c r="DJ650" i="1"/>
  <c r="DN80" i="2" s="1"/>
  <c r="DJ651" i="1"/>
  <c r="DN44" i="2" s="1"/>
  <c r="DJ652" i="1"/>
  <c r="DN60" i="2" s="1"/>
  <c r="DJ653" i="1"/>
  <c r="DJ654" i="1"/>
  <c r="DN89" i="2" s="1"/>
  <c r="DJ655" i="1"/>
  <c r="DN110" i="2" s="1"/>
  <c r="DJ656" i="1"/>
  <c r="DN20" i="2" s="1"/>
  <c r="DJ657" i="1"/>
  <c r="DN75" i="2" s="1"/>
  <c r="DJ658" i="1"/>
  <c r="DN94" i="2" s="1"/>
  <c r="DJ659" i="1"/>
  <c r="DN379" i="2" s="1"/>
  <c r="DJ660" i="1"/>
  <c r="DN103" i="2" s="1"/>
  <c r="DJ661" i="1"/>
  <c r="DN69" i="2" s="1"/>
  <c r="DJ662" i="1"/>
  <c r="DN26" i="2" s="1"/>
  <c r="DJ663" i="1"/>
  <c r="DN111" i="2" s="1"/>
  <c r="DJ664" i="1"/>
  <c r="DN79" i="2" s="1"/>
  <c r="DJ665" i="1"/>
  <c r="DN38" i="2" s="1"/>
  <c r="DJ666" i="1"/>
  <c r="DN32" i="2" s="1"/>
  <c r="DJ667" i="1"/>
  <c r="DN351" i="2" s="1"/>
  <c r="DJ668" i="1"/>
  <c r="DN367" i="2" s="1"/>
  <c r="DJ669" i="1"/>
  <c r="DN30" i="2" s="1"/>
  <c r="DJ670" i="1"/>
  <c r="DN558" i="2" s="1"/>
  <c r="DJ671" i="1"/>
  <c r="DN29" i="2" s="1"/>
  <c r="DJ672" i="1"/>
  <c r="DN73" i="2" s="1"/>
  <c r="DJ673" i="1"/>
  <c r="DN31" i="2" s="1"/>
  <c r="DJ674" i="1"/>
  <c r="DN68" i="2" s="1"/>
  <c r="DJ675" i="1"/>
  <c r="DN5" i="2" s="1"/>
  <c r="DJ676" i="1"/>
  <c r="DJ677" i="1"/>
  <c r="CX678" i="1"/>
  <c r="CY678" i="1"/>
  <c r="CZ678" i="1"/>
  <c r="DA678" i="1"/>
  <c r="DB678" i="1"/>
  <c r="DC678" i="1"/>
  <c r="DD678" i="1"/>
  <c r="DE678" i="1"/>
  <c r="DF678" i="1"/>
  <c r="DG678" i="1"/>
  <c r="DH678" i="1"/>
  <c r="DI678" i="1"/>
  <c r="BO593" i="1" l="1"/>
  <c r="BO649" i="1"/>
  <c r="BO44" i="1"/>
  <c r="BS656" i="2" s="1"/>
  <c r="BN44" i="1"/>
  <c r="BR656" i="2" s="1"/>
  <c r="CD674" i="1"/>
  <c r="BP674" i="1"/>
  <c r="BT68" i="2" s="1"/>
  <c r="CW450" i="1"/>
  <c r="DA364" i="2" s="1"/>
  <c r="CW44" i="1"/>
  <c r="DA656" i="2" s="1"/>
  <c r="BO400" i="1"/>
  <c r="BS332" i="2" s="1"/>
  <c r="BN59" i="1"/>
  <c r="BR679" i="2" s="1"/>
  <c r="CF679" i="2"/>
  <c r="CG373" i="2"/>
  <c r="BO458" i="1"/>
  <c r="BS373" i="2" s="1"/>
  <c r="CF269" i="2"/>
  <c r="BN332" i="1"/>
  <c r="BR269" i="2" s="1"/>
  <c r="BN510" i="1"/>
  <c r="BR442" i="2" s="1"/>
  <c r="CF442" i="2"/>
  <c r="BO451" i="1"/>
  <c r="BS400" i="2" s="1"/>
  <c r="CG400" i="2"/>
  <c r="CF431" i="2"/>
  <c r="BN505" i="1"/>
  <c r="BR431" i="2" s="1"/>
  <c r="BN124" i="1"/>
  <c r="BR610" i="2" s="1"/>
  <c r="CF610" i="2"/>
  <c r="BO306" i="1"/>
  <c r="BS408" i="2" s="1"/>
  <c r="CG408" i="2"/>
  <c r="BO467" i="1"/>
  <c r="BS396" i="2" s="1"/>
  <c r="CG539" i="2"/>
  <c r="BO145" i="1"/>
  <c r="BS539" i="2" s="1"/>
  <c r="BN72" i="1"/>
  <c r="BR690" i="2" s="1"/>
  <c r="CF690" i="2"/>
  <c r="BO88" i="1"/>
  <c r="BS626" i="2" s="1"/>
  <c r="CG338" i="2"/>
  <c r="BO405" i="1"/>
  <c r="BS338" i="2" s="1"/>
  <c r="CH67" i="2"/>
  <c r="BP641" i="1"/>
  <c r="BT67" i="2" s="1"/>
  <c r="CF391" i="2"/>
  <c r="BN475" i="1"/>
  <c r="BR391" i="2" s="1"/>
  <c r="CG102" i="2"/>
  <c r="BO617" i="1"/>
  <c r="BS102" i="2" s="1"/>
  <c r="CJ129" i="2"/>
  <c r="CF398" i="2"/>
  <c r="BN455" i="1"/>
  <c r="BR398" i="2" s="1"/>
  <c r="CF681" i="2"/>
  <c r="BN63" i="1"/>
  <c r="BR681" i="2" s="1"/>
  <c r="CG492" i="2"/>
  <c r="BO576" i="1"/>
  <c r="BS492" i="2" s="1"/>
  <c r="BO273" i="1"/>
  <c r="BS225" i="2" s="1"/>
  <c r="CG225" i="2"/>
  <c r="CF165" i="2"/>
  <c r="BN205" i="1"/>
  <c r="BR165" i="2" s="1"/>
  <c r="CF52" i="2"/>
  <c r="BN150" i="1"/>
  <c r="BR52" i="2" s="1"/>
  <c r="CG514" i="2"/>
  <c r="BO337" i="1"/>
  <c r="BS514" i="2" s="1"/>
  <c r="CF237" i="2"/>
  <c r="BN267" i="1"/>
  <c r="BR237" i="2" s="1"/>
  <c r="BN138" i="1"/>
  <c r="BR555" i="2" s="1"/>
  <c r="CF543" i="2"/>
  <c r="BN174" i="1"/>
  <c r="BR543" i="2" s="1"/>
  <c r="CG149" i="2"/>
  <c r="BO207" i="1"/>
  <c r="BS149" i="2" s="1"/>
  <c r="CH35" i="2"/>
  <c r="BP673" i="1"/>
  <c r="BT31" i="2" s="1"/>
  <c r="CF156" i="2"/>
  <c r="BN143" i="1"/>
  <c r="BR156" i="2" s="1"/>
  <c r="BO402" i="1"/>
  <c r="BS339" i="2" s="1"/>
  <c r="CG339" i="2"/>
  <c r="BN676" i="1"/>
  <c r="BR7" i="2" s="1"/>
  <c r="CF8" i="2"/>
  <c r="BO12" i="1"/>
  <c r="BS666" i="2" s="1"/>
  <c r="BN352" i="1"/>
  <c r="BR549" i="2" s="1"/>
  <c r="CF549" i="2"/>
  <c r="BO520" i="1"/>
  <c r="BS409" i="2" s="1"/>
  <c r="BN549" i="1"/>
  <c r="BR475" i="2" s="1"/>
  <c r="CT75" i="2"/>
  <c r="BO657" i="1"/>
  <c r="BS75" i="2" s="1"/>
  <c r="CI75" i="2"/>
  <c r="CH538" i="2"/>
  <c r="BP305" i="1"/>
  <c r="BT538" i="2" s="1"/>
  <c r="BN141" i="1"/>
  <c r="BR162" i="2" s="1"/>
  <c r="CF162" i="2"/>
  <c r="BN334" i="1"/>
  <c r="BR272" i="2" s="1"/>
  <c r="CF272" i="2"/>
  <c r="BN43" i="1"/>
  <c r="BR642" i="2" s="1"/>
  <c r="CG426" i="2"/>
  <c r="BO495" i="1"/>
  <c r="BS426" i="2" s="1"/>
  <c r="CG154" i="2"/>
  <c r="BO197" i="1"/>
  <c r="BS154" i="2" s="1"/>
  <c r="BN26" i="1"/>
  <c r="BR623" i="2" s="1"/>
  <c r="CF623" i="2"/>
  <c r="CF241" i="2"/>
  <c r="BN325" i="1"/>
  <c r="BR241" i="2" s="1"/>
  <c r="BO142" i="1"/>
  <c r="BS568" i="2" s="1"/>
  <c r="CG568" i="2"/>
  <c r="BN350" i="1"/>
  <c r="BR296" i="2" s="1"/>
  <c r="CF296" i="2"/>
  <c r="CF466" i="2"/>
  <c r="BN538" i="1"/>
  <c r="BR466" i="2" s="1"/>
  <c r="BN378" i="1"/>
  <c r="BR318" i="2" s="1"/>
  <c r="CF627" i="2"/>
  <c r="BN39" i="1"/>
  <c r="BR627" i="2" s="1"/>
  <c r="CF384" i="2"/>
  <c r="BN645" i="1"/>
  <c r="BR384" i="2" s="1"/>
  <c r="CF169" i="2"/>
  <c r="BN175" i="1"/>
  <c r="BR169" i="2" s="1"/>
  <c r="BN478" i="1"/>
  <c r="BR401" i="2" s="1"/>
  <c r="CF401" i="2"/>
  <c r="BN232" i="1"/>
  <c r="BR487" i="2" s="1"/>
  <c r="CF487" i="2"/>
  <c r="CF689" i="2"/>
  <c r="BN71" i="1"/>
  <c r="BR689" i="2" s="1"/>
  <c r="CF28" i="2"/>
  <c r="BN671" i="1"/>
  <c r="BR29" i="2" s="1"/>
  <c r="BN247" i="1"/>
  <c r="BR399" i="2" s="1"/>
  <c r="BN233" i="1"/>
  <c r="BR226" i="2" s="1"/>
  <c r="CF226" i="2"/>
  <c r="CF560" i="2"/>
  <c r="BN347" i="1"/>
  <c r="BR560" i="2" s="1"/>
  <c r="BO397" i="1"/>
  <c r="BS336" i="2" s="1"/>
  <c r="CG336" i="2"/>
  <c r="BN283" i="1"/>
  <c r="BR224" i="2" s="1"/>
  <c r="CF224" i="2"/>
  <c r="BO675" i="1"/>
  <c r="BS5" i="2" s="1"/>
  <c r="CG5" i="2"/>
  <c r="CF353" i="2"/>
  <c r="BN436" i="1"/>
  <c r="BR353" i="2" s="1"/>
  <c r="CH56" i="2"/>
  <c r="BP649" i="1"/>
  <c r="BT56" i="2" s="1"/>
  <c r="CH405" i="2"/>
  <c r="BP483" i="1"/>
  <c r="BT405" i="2" s="1"/>
  <c r="CH704" i="2"/>
  <c r="BP86" i="1"/>
  <c r="BT704" i="2" s="1"/>
  <c r="CF103" i="2"/>
  <c r="BN660" i="1"/>
  <c r="BR103" i="2" s="1"/>
  <c r="CF203" i="2"/>
  <c r="BN261" i="1"/>
  <c r="BR203" i="2" s="1"/>
  <c r="CF70" i="2"/>
  <c r="BN588" i="1"/>
  <c r="BR70" i="2" s="1"/>
  <c r="BN286" i="1"/>
  <c r="BR251" i="2" s="1"/>
  <c r="CF251" i="2"/>
  <c r="CG59" i="2"/>
  <c r="BO611" i="1"/>
  <c r="BS59" i="2" s="1"/>
  <c r="CJ105" i="2"/>
  <c r="CF25" i="2"/>
  <c r="BN629" i="1"/>
  <c r="BR25" i="2" s="1"/>
  <c r="CG62" i="2"/>
  <c r="BO603" i="1"/>
  <c r="BS62" i="2" s="1"/>
  <c r="CF676" i="2"/>
  <c r="BN56" i="1"/>
  <c r="BR676" i="2" s="1"/>
  <c r="BO216" i="1"/>
  <c r="BS181" i="2" s="1"/>
  <c r="CG181" i="2"/>
  <c r="CH554" i="2"/>
  <c r="BP147" i="1"/>
  <c r="BT554" i="2" s="1"/>
  <c r="BN460" i="1"/>
  <c r="BR381" i="2" s="1"/>
  <c r="CF381" i="2"/>
  <c r="CF22" i="2"/>
  <c r="BN592" i="1"/>
  <c r="BR22" i="2" s="1"/>
  <c r="CF697" i="2"/>
  <c r="BN79" i="1"/>
  <c r="BR697" i="2" s="1"/>
  <c r="CG564" i="2"/>
  <c r="BO178" i="1"/>
  <c r="BS564" i="2" s="1"/>
  <c r="BN270" i="1"/>
  <c r="BR219" i="2" s="1"/>
  <c r="BN573" i="1"/>
  <c r="BR134" i="2" s="1"/>
  <c r="CF134" i="2"/>
  <c r="CF341" i="2"/>
  <c r="BN410" i="1"/>
  <c r="BR341" i="2" s="1"/>
  <c r="CF494" i="2"/>
  <c r="BN572" i="1"/>
  <c r="BR494" i="2" s="1"/>
  <c r="CH495" i="2"/>
  <c r="BP578" i="1"/>
  <c r="BT495" i="2" s="1"/>
  <c r="CH329" i="2"/>
  <c r="BP398" i="1"/>
  <c r="BT329" i="2" s="1"/>
  <c r="BN266" i="1"/>
  <c r="BR206" i="2" s="1"/>
  <c r="CF206" i="2"/>
  <c r="CF680" i="2"/>
  <c r="BN62" i="1"/>
  <c r="BR680" i="2" s="1"/>
  <c r="CG249" i="2"/>
  <c r="BO312" i="1"/>
  <c r="BS249" i="2" s="1"/>
  <c r="CF696" i="2"/>
  <c r="BN78" i="1"/>
  <c r="BR696" i="2" s="1"/>
  <c r="CG17" i="2"/>
  <c r="BO606" i="1"/>
  <c r="BS17" i="2" s="1"/>
  <c r="CG127" i="2"/>
  <c r="BO552" i="1"/>
  <c r="BS127" i="2" s="1"/>
  <c r="BN646" i="1"/>
  <c r="BR49" i="2" s="1"/>
  <c r="CF49" i="2"/>
  <c r="BN372" i="1"/>
  <c r="BR275" i="2" s="1"/>
  <c r="CF275" i="2"/>
  <c r="BN164" i="1"/>
  <c r="BR535" i="2" s="1"/>
  <c r="CF535" i="2"/>
  <c r="CF46" i="2"/>
  <c r="BN619" i="1"/>
  <c r="BR46" i="2" s="1"/>
  <c r="CG375" i="2"/>
  <c r="BO447" i="1"/>
  <c r="BS375" i="2" s="1"/>
  <c r="BN195" i="1"/>
  <c r="BR164" i="2" s="1"/>
  <c r="CF164" i="2"/>
  <c r="CF524" i="2"/>
  <c r="BN480" i="1"/>
  <c r="BR524" i="2" s="1"/>
  <c r="CI197" i="2"/>
  <c r="BQ237" i="1"/>
  <c r="BU197" i="2" s="1"/>
  <c r="CG45" i="2"/>
  <c r="BO643" i="1"/>
  <c r="BS45" i="2" s="1"/>
  <c r="CG484" i="2"/>
  <c r="BO539" i="1"/>
  <c r="BS484" i="2" s="1"/>
  <c r="CF18" i="2"/>
  <c r="BN605" i="1"/>
  <c r="BR18" i="2" s="1"/>
  <c r="CF146" i="2"/>
  <c r="BN146" i="1"/>
  <c r="BR146" i="2" s="1"/>
  <c r="BN414" i="1"/>
  <c r="BR415" i="2" s="1"/>
  <c r="CF415" i="2"/>
  <c r="CF531" i="2"/>
  <c r="BN431" i="1"/>
  <c r="BR531" i="2" s="1"/>
  <c r="CF34" i="2"/>
  <c r="BN638" i="1"/>
  <c r="BR34" i="2" s="1"/>
  <c r="CF550" i="2"/>
  <c r="BN171" i="1"/>
  <c r="BR550" i="2" s="1"/>
  <c r="BO140" i="1"/>
  <c r="BS529" i="2" s="1"/>
  <c r="CG529" i="2"/>
  <c r="CG334" i="2"/>
  <c r="BO407" i="1"/>
  <c r="BS334" i="2" s="1"/>
  <c r="BN633" i="1"/>
  <c r="BR91" i="2" s="1"/>
  <c r="CF91" i="2"/>
  <c r="BN192" i="1"/>
  <c r="BR519" i="2" s="1"/>
  <c r="BN123" i="1"/>
  <c r="BR607" i="2" s="1"/>
  <c r="CF607" i="2"/>
  <c r="CG441" i="2"/>
  <c r="BO514" i="1"/>
  <c r="BS441" i="2" s="1"/>
  <c r="BN187" i="1"/>
  <c r="BR36" i="2" s="1"/>
  <c r="CG691" i="2"/>
  <c r="BO73" i="1"/>
  <c r="BS691" i="2" s="1"/>
  <c r="BO449" i="1"/>
  <c r="BS394" i="2" s="1"/>
  <c r="CG394" i="2"/>
  <c r="BN338" i="1"/>
  <c r="BR528" i="2" s="1"/>
  <c r="CF528" i="2"/>
  <c r="BO666" i="1"/>
  <c r="BS32" i="2" s="1"/>
  <c r="CG32" i="2"/>
  <c r="CG544" i="2"/>
  <c r="BO355" i="1"/>
  <c r="BS544" i="2" s="1"/>
  <c r="BN424" i="1"/>
  <c r="BR292" i="2" s="1"/>
  <c r="BN461" i="1"/>
  <c r="BR380" i="2" s="1"/>
  <c r="CF571" i="2"/>
  <c r="BN299" i="1"/>
  <c r="BR571" i="2" s="1"/>
  <c r="CF158" i="2"/>
  <c r="BN157" i="1"/>
  <c r="BR158" i="2" s="1"/>
  <c r="BP469" i="1"/>
  <c r="BT388" i="2" s="1"/>
  <c r="CH388" i="2"/>
  <c r="BO440" i="1"/>
  <c r="BS356" i="2" s="1"/>
  <c r="CG356" i="2"/>
  <c r="BN366" i="1"/>
  <c r="BR308" i="2" s="1"/>
  <c r="CF308" i="2"/>
  <c r="CG301" i="2"/>
  <c r="BO351" i="1"/>
  <c r="BS301" i="2" s="1"/>
  <c r="BO370" i="1"/>
  <c r="BS306" i="2" s="1"/>
  <c r="CF411" i="2"/>
  <c r="BN534" i="1"/>
  <c r="BR411" i="2" s="1"/>
  <c r="BN10" i="1"/>
  <c r="BR664" i="2" s="1"/>
  <c r="CG489" i="2"/>
  <c r="BO570" i="1"/>
  <c r="BS489" i="2" s="1"/>
  <c r="CF337" i="2"/>
  <c r="BN406" i="1"/>
  <c r="BR337" i="2" s="1"/>
  <c r="BN522" i="1"/>
  <c r="BR497" i="2" s="1"/>
  <c r="CF497" i="2"/>
  <c r="CF359" i="2"/>
  <c r="BN439" i="1"/>
  <c r="BR359" i="2" s="1"/>
  <c r="BP13" i="1"/>
  <c r="BT667" i="2" s="1"/>
  <c r="BO210" i="1"/>
  <c r="BS525" i="2" s="1"/>
  <c r="BN162" i="1"/>
  <c r="BR509" i="2" s="1"/>
  <c r="CF393" i="2"/>
  <c r="BN470" i="1"/>
  <c r="BR393" i="2" s="1"/>
  <c r="BO452" i="1"/>
  <c r="BS374" i="2" s="1"/>
  <c r="CG374" i="2"/>
  <c r="CF526" i="2"/>
  <c r="BN375" i="1"/>
  <c r="BR526" i="2" s="1"/>
  <c r="CF420" i="2"/>
  <c r="BN491" i="1"/>
  <c r="BR420" i="2" s="1"/>
  <c r="BN663" i="1"/>
  <c r="BR111" i="2" s="1"/>
  <c r="CF111" i="2"/>
  <c r="CG378" i="2"/>
  <c r="BO441" i="1"/>
  <c r="BS378" i="2" s="1"/>
  <c r="BN558" i="1"/>
  <c r="BR477" i="2" s="1"/>
  <c r="BN106" i="1"/>
  <c r="BR585" i="2" s="1"/>
  <c r="CF585" i="2"/>
  <c r="CF97" i="2"/>
  <c r="BN622" i="1"/>
  <c r="BR97" i="2" s="1"/>
  <c r="BN486" i="1"/>
  <c r="BR449" i="2" s="1"/>
  <c r="CF449" i="2"/>
  <c r="BN356" i="1"/>
  <c r="BR287" i="2" s="1"/>
  <c r="CF287" i="2"/>
  <c r="BN49" i="1"/>
  <c r="BR646" i="2" s="1"/>
  <c r="CF646" i="2"/>
  <c r="CG282" i="2"/>
  <c r="BO341" i="1"/>
  <c r="BS282" i="2" s="1"/>
  <c r="CG701" i="2"/>
  <c r="BO83" i="1"/>
  <c r="BS701" i="2" s="1"/>
  <c r="CF649" i="2"/>
  <c r="BN30" i="1"/>
  <c r="BR649" i="2" s="1"/>
  <c r="CF470" i="2"/>
  <c r="BN551" i="1"/>
  <c r="BR470" i="2" s="1"/>
  <c r="CF177" i="2"/>
  <c r="BN227" i="1"/>
  <c r="BR177" i="2" s="1"/>
  <c r="CF645" i="2"/>
  <c r="BN40" i="1"/>
  <c r="BR645" i="2" s="1"/>
  <c r="CG172" i="2"/>
  <c r="BO191" i="1"/>
  <c r="BS172" i="2" s="1"/>
  <c r="CF271" i="2"/>
  <c r="BN310" i="1"/>
  <c r="BR271" i="2" s="1"/>
  <c r="CF512" i="2"/>
  <c r="BN504" i="1"/>
  <c r="BR512" i="2" s="1"/>
  <c r="CF453" i="2"/>
  <c r="BN528" i="1"/>
  <c r="BR453" i="2" s="1"/>
  <c r="CG621" i="2"/>
  <c r="BO46" i="1"/>
  <c r="BS621" i="2" s="1"/>
  <c r="BN230" i="1"/>
  <c r="BR188" i="2" s="1"/>
  <c r="CF188" i="2"/>
  <c r="BO313" i="1"/>
  <c r="BS270" i="2" s="1"/>
  <c r="CG270" i="2"/>
  <c r="CF606" i="2"/>
  <c r="BN115" i="1"/>
  <c r="BR606" i="2" s="1"/>
  <c r="CG625" i="2"/>
  <c r="BO38" i="1"/>
  <c r="BS625" i="2" s="1"/>
  <c r="CF254" i="2"/>
  <c r="BN319" i="1"/>
  <c r="BR254" i="2" s="1"/>
  <c r="CF117" i="2"/>
  <c r="BN571" i="1"/>
  <c r="BR117" i="2" s="1"/>
  <c r="CF98" i="2"/>
  <c r="BN637" i="1"/>
  <c r="BR98" i="2" s="1"/>
  <c r="BN500" i="1"/>
  <c r="BR419" i="2" s="1"/>
  <c r="BN122" i="1"/>
  <c r="BR596" i="2" s="1"/>
  <c r="CF596" i="2"/>
  <c r="BN421" i="1"/>
  <c r="BR403" i="2" s="1"/>
  <c r="CF403" i="2"/>
  <c r="CF217" i="2"/>
  <c r="BN271" i="1"/>
  <c r="BR217" i="2" s="1"/>
  <c r="CF73" i="2"/>
  <c r="BN672" i="1"/>
  <c r="BR73" i="2" s="1"/>
  <c r="CF439" i="2"/>
  <c r="BN501" i="1"/>
  <c r="BR439" i="2" s="1"/>
  <c r="CF153" i="2"/>
  <c r="BN201" i="1"/>
  <c r="BR153" i="2" s="1"/>
  <c r="BN628" i="1"/>
  <c r="BR569" i="2" s="1"/>
  <c r="BN543" i="1"/>
  <c r="BR464" i="2" s="1"/>
  <c r="CF438" i="2"/>
  <c r="BN471" i="1"/>
  <c r="BR438" i="2" s="1"/>
  <c r="CG574" i="2"/>
  <c r="BO259" i="1"/>
  <c r="BS574" i="2" s="1"/>
  <c r="BP652" i="1"/>
  <c r="BT60" i="2" s="1"/>
  <c r="CH60" i="2"/>
  <c r="BN456" i="1"/>
  <c r="BR406" i="2" s="1"/>
  <c r="CF406" i="2"/>
  <c r="CF567" i="2"/>
  <c r="BN188" i="1"/>
  <c r="BR567" i="2" s="1"/>
  <c r="BO564" i="1"/>
  <c r="BS138" i="2" s="1"/>
  <c r="CG138" i="2"/>
  <c r="CF468" i="2"/>
  <c r="BN544" i="1"/>
  <c r="BR468" i="2" s="1"/>
  <c r="BN335" i="1"/>
  <c r="BR288" i="2" s="1"/>
  <c r="CF288" i="2"/>
  <c r="BN392" i="1"/>
  <c r="BR320" i="2" s="1"/>
  <c r="CF320" i="2"/>
  <c r="BO16" i="1"/>
  <c r="BS632" i="2" s="1"/>
  <c r="CG632" i="2"/>
  <c r="BN585" i="1"/>
  <c r="BR335" i="2" s="1"/>
  <c r="CF335" i="2"/>
  <c r="CG30" i="2"/>
  <c r="BO669" i="1"/>
  <c r="BS30" i="2" s="1"/>
  <c r="BN6" i="1"/>
  <c r="BR707" i="2" s="1"/>
  <c r="CF707" i="2"/>
  <c r="BN236" i="1"/>
  <c r="BR195" i="2" s="1"/>
  <c r="CF195" i="2"/>
  <c r="CF132" i="2"/>
  <c r="BN574" i="1"/>
  <c r="BR132" i="2" s="1"/>
  <c r="CF643" i="2"/>
  <c r="BN48" i="1"/>
  <c r="BR643" i="2" s="1"/>
  <c r="BN214" i="1"/>
  <c r="BR175" i="2" s="1"/>
  <c r="CF175" i="2"/>
  <c r="BN240" i="1"/>
  <c r="BR234" i="2" s="1"/>
  <c r="CF234" i="2"/>
  <c r="CF653" i="2"/>
  <c r="BN22" i="1"/>
  <c r="BR653" i="2" s="1"/>
  <c r="CF48" i="2"/>
  <c r="BN445" i="1"/>
  <c r="BR48" i="2" s="1"/>
  <c r="BN379" i="1"/>
  <c r="BR331" i="2" s="1"/>
  <c r="CF331" i="2"/>
  <c r="CH61" i="2"/>
  <c r="BP595" i="1"/>
  <c r="BT61" i="2" s="1"/>
  <c r="BP202" i="1"/>
  <c r="BT150" i="2" s="1"/>
  <c r="CH150" i="2"/>
  <c r="BP403" i="1"/>
  <c r="BT321" i="2" s="1"/>
  <c r="BN234" i="1"/>
  <c r="BR198" i="2" s="1"/>
  <c r="CF198" i="2"/>
  <c r="CG445" i="2"/>
  <c r="BO519" i="1"/>
  <c r="BS445" i="2" s="1"/>
  <c r="CF511" i="2"/>
  <c r="BN315" i="1"/>
  <c r="BR511" i="2" s="1"/>
  <c r="CF347" i="2"/>
  <c r="BN393" i="1"/>
  <c r="BR347" i="2" s="1"/>
  <c r="CF699" i="2"/>
  <c r="BN81" i="1"/>
  <c r="BR699" i="2" s="1"/>
  <c r="CF427" i="2"/>
  <c r="BN479" i="1"/>
  <c r="BR427" i="2" s="1"/>
  <c r="CG83" i="2"/>
  <c r="BO616" i="1"/>
  <c r="BS83" i="2" s="1"/>
  <c r="CH683" i="2"/>
  <c r="BP65" i="1"/>
  <c r="BT683" i="2" s="1"/>
  <c r="CG239" i="2"/>
  <c r="BO264" i="1"/>
  <c r="BS239" i="2" s="1"/>
  <c r="CF286" i="2"/>
  <c r="BN348" i="1"/>
  <c r="BR286" i="2" s="1"/>
  <c r="BN525" i="1"/>
  <c r="BR452" i="2" s="1"/>
  <c r="CF452" i="2"/>
  <c r="CG459" i="2"/>
  <c r="BO536" i="1"/>
  <c r="BS459" i="2" s="1"/>
  <c r="CG515" i="2"/>
  <c r="BO169" i="1"/>
  <c r="BS515" i="2" s="1"/>
  <c r="CI455" i="2"/>
  <c r="BQ530" i="1"/>
  <c r="BU455" i="2" s="1"/>
  <c r="BN282" i="1"/>
  <c r="BR245" i="2" s="1"/>
  <c r="CF245" i="2"/>
  <c r="CG371" i="2"/>
  <c r="BO446" i="1"/>
  <c r="BS371" i="2" s="1"/>
  <c r="BN21" i="1"/>
  <c r="BR648" i="2" s="1"/>
  <c r="CF648" i="2"/>
  <c r="BN476" i="1"/>
  <c r="BR228" i="2" s="1"/>
  <c r="CF228" i="2"/>
  <c r="CF187" i="2"/>
  <c r="BN154" i="1"/>
  <c r="BR187" i="2" s="1"/>
  <c r="CG258" i="2"/>
  <c r="BO321" i="1"/>
  <c r="BS258" i="2" s="1"/>
  <c r="BN288" i="1"/>
  <c r="BR298" i="2" s="1"/>
  <c r="CF298" i="2"/>
  <c r="BO472" i="1"/>
  <c r="BS392" i="2" s="1"/>
  <c r="BO129" i="1"/>
  <c r="BS588" i="2" s="1"/>
  <c r="CG588" i="2"/>
  <c r="CF639" i="2"/>
  <c r="BN47" i="1"/>
  <c r="BR639" i="2" s="1"/>
  <c r="CF248" i="2"/>
  <c r="BN304" i="1"/>
  <c r="BR248" i="2" s="1"/>
  <c r="CF242" i="2"/>
  <c r="BN309" i="1"/>
  <c r="BR242" i="2" s="1"/>
  <c r="CF428" i="2"/>
  <c r="BN503" i="1"/>
  <c r="BR428" i="2" s="1"/>
  <c r="CG557" i="2"/>
  <c r="BO670" i="1"/>
  <c r="BS558" i="2" s="1"/>
  <c r="CH207" i="2"/>
  <c r="BP269" i="1"/>
  <c r="BT207" i="2" s="1"/>
  <c r="BN635" i="1"/>
  <c r="BR522" i="2" s="1"/>
  <c r="BP575" i="1"/>
  <c r="BT490" i="2" s="1"/>
  <c r="CH490" i="2"/>
  <c r="CG652" i="2"/>
  <c r="BO32" i="1"/>
  <c r="BS652" i="2" s="1"/>
  <c r="BN70" i="1"/>
  <c r="BR688" i="2" s="1"/>
  <c r="CF688" i="2"/>
  <c r="CF232" i="2"/>
  <c r="BN224" i="1"/>
  <c r="BR232" i="2" s="1"/>
  <c r="BN380" i="1"/>
  <c r="BR317" i="2" s="1"/>
  <c r="CF317" i="2"/>
  <c r="BN639" i="1"/>
  <c r="BR92" i="2" s="1"/>
  <c r="CF92" i="2"/>
  <c r="CF51" i="2"/>
  <c r="BN644" i="1"/>
  <c r="BR51" i="2" s="1"/>
  <c r="BN24" i="1"/>
  <c r="BR650" i="2" s="1"/>
  <c r="BN631" i="1"/>
  <c r="CG534" i="2"/>
  <c r="BO177" i="1"/>
  <c r="BS534" i="2" s="1"/>
  <c r="BN166" i="1"/>
  <c r="BR533" i="2" s="1"/>
  <c r="CF533" i="2"/>
  <c r="BN184" i="1"/>
  <c r="BR168" i="2" s="1"/>
  <c r="CF168" i="2"/>
  <c r="CF641" i="2"/>
  <c r="BN20" i="1"/>
  <c r="BR641" i="2" s="1"/>
  <c r="CF79" i="2"/>
  <c r="BN664" i="1"/>
  <c r="BR79" i="2" s="1"/>
  <c r="CG204" i="2"/>
  <c r="BO255" i="1"/>
  <c r="BS204" i="2" s="1"/>
  <c r="CU129" i="2"/>
  <c r="BP579" i="1"/>
  <c r="BT128" i="2" s="1"/>
  <c r="CF362" i="2"/>
  <c r="BN459" i="1"/>
  <c r="BR362" i="2" s="1"/>
  <c r="BN374" i="1"/>
  <c r="BR319" i="2" s="1"/>
  <c r="CF319" i="2"/>
  <c r="CF253" i="2"/>
  <c r="BN323" i="1"/>
  <c r="BR253" i="2" s="1"/>
  <c r="CH131" i="2"/>
  <c r="BP547" i="1"/>
  <c r="BT130" i="2" s="1"/>
  <c r="BP434" i="1"/>
  <c r="BT360" i="2" s="1"/>
  <c r="CH360" i="2"/>
  <c r="BN90" i="1"/>
  <c r="BR660" i="2" s="1"/>
  <c r="CF659" i="2"/>
  <c r="CF478" i="2"/>
  <c r="BN560" i="1"/>
  <c r="BR478" i="2" s="1"/>
  <c r="BN117" i="1"/>
  <c r="BR586" i="2" s="1"/>
  <c r="CF586" i="2"/>
  <c r="BN133" i="1"/>
  <c r="BR597" i="2" s="1"/>
  <c r="CF597" i="2"/>
  <c r="BN416" i="1"/>
  <c r="BR352" i="2" s="1"/>
  <c r="CF352" i="2"/>
  <c r="BN263" i="1"/>
  <c r="BR577" i="2" s="1"/>
  <c r="CF577" i="2"/>
  <c r="BN473" i="1"/>
  <c r="BR395" i="2" s="1"/>
  <c r="CF395" i="2"/>
  <c r="CG382" i="2"/>
  <c r="BO463" i="1"/>
  <c r="BS382" i="2" s="1"/>
  <c r="CF618" i="2"/>
  <c r="BN101" i="1"/>
  <c r="BR618" i="2" s="1"/>
  <c r="BN468" i="1"/>
  <c r="BR413" i="2" s="1"/>
  <c r="CF413" i="2"/>
  <c r="CG496" i="2"/>
  <c r="BO477" i="1"/>
  <c r="BS496" i="2" s="1"/>
  <c r="BN102" i="1"/>
  <c r="BR620" i="2" s="1"/>
  <c r="CF216" i="2"/>
  <c r="BN180" i="1"/>
  <c r="BR216" i="2" s="1"/>
  <c r="CI480" i="2"/>
  <c r="BQ561" i="1"/>
  <c r="BU480" i="2" s="1"/>
  <c r="CF581" i="2"/>
  <c r="BN119" i="1"/>
  <c r="BR581" i="2" s="1"/>
  <c r="CG95" i="2"/>
  <c r="BO600" i="1"/>
  <c r="BS95" i="2" s="1"/>
  <c r="CG302" i="2"/>
  <c r="BO365" i="1"/>
  <c r="BS302" i="2" s="1"/>
  <c r="BN185" i="1"/>
  <c r="BR553" i="2" s="1"/>
  <c r="CF553" i="2"/>
  <c r="BO268" i="1"/>
  <c r="BS541" i="2" s="1"/>
  <c r="CG541" i="2"/>
  <c r="BN457" i="1"/>
  <c r="BR414" i="2" s="1"/>
  <c r="CF414" i="2"/>
  <c r="BO229" i="1"/>
  <c r="BS194" i="2" s="1"/>
  <c r="CG194" i="2"/>
  <c r="BN557" i="1"/>
  <c r="BR474" i="2" s="1"/>
  <c r="CF474" i="2"/>
  <c r="BN517" i="1"/>
  <c r="BR421" i="2" s="1"/>
  <c r="CF421" i="2"/>
  <c r="CG152" i="2"/>
  <c r="BO199" i="1"/>
  <c r="BS152" i="2" s="1"/>
  <c r="CG365" i="2"/>
  <c r="BO443" i="1"/>
  <c r="BS365" i="2" s="1"/>
  <c r="BN278" i="1"/>
  <c r="BR256" i="2" s="1"/>
  <c r="CF256" i="2"/>
  <c r="CG412" i="2"/>
  <c r="BO531" i="1"/>
  <c r="BS412" i="2" s="1"/>
  <c r="BN320" i="1"/>
  <c r="BR246" i="2" s="1"/>
  <c r="CF246" i="2"/>
  <c r="CF85" i="2"/>
  <c r="BN614" i="1"/>
  <c r="BR85" i="2" s="1"/>
  <c r="BN96" i="1"/>
  <c r="BR710" i="2" s="1"/>
  <c r="CF710" i="2"/>
  <c r="CI89" i="2"/>
  <c r="BQ654" i="1"/>
  <c r="BU89" i="2" s="1"/>
  <c r="CF209" i="2"/>
  <c r="BN251" i="1"/>
  <c r="BR209" i="2" s="1"/>
  <c r="BN582" i="1"/>
  <c r="BR116" i="2" s="1"/>
  <c r="CF116" i="2"/>
  <c r="CF322" i="2"/>
  <c r="BN340" i="1"/>
  <c r="BR322" i="2" s="1"/>
  <c r="CF24" i="2"/>
  <c r="BN598" i="1"/>
  <c r="BR24" i="2" s="1"/>
  <c r="BN74" i="1"/>
  <c r="BR692" i="2" s="1"/>
  <c r="BN193" i="1"/>
  <c r="BR566" i="2" s="1"/>
  <c r="CF566" i="2"/>
  <c r="BO377" i="1"/>
  <c r="BS387" i="2" s="1"/>
  <c r="CG387" i="2"/>
  <c r="CG281" i="2"/>
  <c r="BO345" i="1"/>
  <c r="BS281" i="2" s="1"/>
  <c r="BN173" i="1"/>
  <c r="BR563" i="2" s="1"/>
  <c r="CF563" i="2"/>
  <c r="BN432" i="1"/>
  <c r="BR354" i="2" s="1"/>
  <c r="CF354" i="2"/>
  <c r="CF280" i="2"/>
  <c r="BN453" i="1"/>
  <c r="BR280" i="2" s="1"/>
  <c r="CF537" i="2"/>
  <c r="BN176" i="1"/>
  <c r="BR537" i="2" s="1"/>
  <c r="CH656" i="2"/>
  <c r="BP44" i="1"/>
  <c r="BT656" i="2" s="1"/>
  <c r="CH476" i="2"/>
  <c r="BP563" i="1"/>
  <c r="BT476" i="2" s="1"/>
  <c r="BN384" i="1"/>
  <c r="BR316" i="2" s="1"/>
  <c r="CF316" i="2"/>
  <c r="CF33" i="2"/>
  <c r="BN620" i="1"/>
  <c r="BR33" i="2" s="1"/>
  <c r="CF460" i="2"/>
  <c r="BN490" i="1"/>
  <c r="BR460" i="2" s="1"/>
  <c r="CF289" i="2"/>
  <c r="BN254" i="1"/>
  <c r="BR289" i="2" s="1"/>
  <c r="BN444" i="1"/>
  <c r="BR377" i="2" s="1"/>
  <c r="CF377" i="2"/>
  <c r="BN104" i="1"/>
  <c r="BR605" i="2" s="1"/>
  <c r="CF605" i="2"/>
  <c r="CF21" i="2"/>
  <c r="BN149" i="1"/>
  <c r="BR21" i="2" s="1"/>
  <c r="BN314" i="1"/>
  <c r="BR259" i="2" s="1"/>
  <c r="CF259" i="2"/>
  <c r="CG684" i="2"/>
  <c r="BO66" i="1"/>
  <c r="BS684" i="2" s="1"/>
  <c r="CF665" i="2"/>
  <c r="BN11" i="1"/>
  <c r="BR665" i="2" s="1"/>
  <c r="CH590" i="2"/>
  <c r="BP131" i="1"/>
  <c r="BT590" i="2" s="1"/>
  <c r="BO87" i="1"/>
  <c r="BS713" i="2" s="1"/>
  <c r="CG712" i="2"/>
  <c r="BP308" i="1"/>
  <c r="BT244" i="2" s="1"/>
  <c r="CH244" i="2"/>
  <c r="CG575" i="2"/>
  <c r="BO322" i="1"/>
  <c r="BS575" i="2" s="1"/>
  <c r="BN599" i="1"/>
  <c r="BR84" i="2" s="1"/>
  <c r="CH332" i="2"/>
  <c r="BP400" i="1"/>
  <c r="BT332" i="2" s="1"/>
  <c r="CF151" i="2"/>
  <c r="BN212" i="1"/>
  <c r="BR151" i="2" s="1"/>
  <c r="CF708" i="2"/>
  <c r="BN60" i="1"/>
  <c r="BR708" i="2" s="1"/>
  <c r="BN108" i="1"/>
  <c r="BR594" i="2" s="1"/>
  <c r="CF594" i="2"/>
  <c r="CG501" i="2"/>
  <c r="BO179" i="1"/>
  <c r="BS501" i="2" s="1"/>
  <c r="CF69" i="2"/>
  <c r="BN661" i="1"/>
  <c r="BR69" i="2" s="1"/>
  <c r="CJ454" i="2"/>
  <c r="BR529" i="1"/>
  <c r="BV454" i="2" s="1"/>
  <c r="CF358" i="2"/>
  <c r="BN426" i="1"/>
  <c r="BR358" i="2" s="1"/>
  <c r="CF262" i="2"/>
  <c r="BN294" i="1"/>
  <c r="BR262" i="2" s="1"/>
  <c r="CF363" i="2"/>
  <c r="BN667" i="1"/>
  <c r="BR351" i="2" s="1"/>
  <c r="CG444" i="2"/>
  <c r="BO523" i="1"/>
  <c r="BS443" i="2" s="1"/>
  <c r="BN612" i="1"/>
  <c r="BR386" i="2" s="1"/>
  <c r="CF386" i="2"/>
  <c r="BN253" i="1"/>
  <c r="BR202" i="2" s="1"/>
  <c r="CF202" i="2"/>
  <c r="CF255" i="2"/>
  <c r="BN317" i="1"/>
  <c r="BR255" i="2" s="1"/>
  <c r="BN170" i="1"/>
  <c r="BR527" i="2" s="1"/>
  <c r="CG472" i="2"/>
  <c r="BO559" i="1"/>
  <c r="BS472" i="2" s="1"/>
  <c r="BO482" i="1"/>
  <c r="BS402" i="2" s="1"/>
  <c r="CG402" i="2"/>
  <c r="CF20" i="2"/>
  <c r="BN656" i="1"/>
  <c r="BR20" i="2" s="1"/>
  <c r="CU105" i="2"/>
  <c r="BP634" i="1"/>
  <c r="BT105" i="2" s="1"/>
  <c r="CH285" i="2"/>
  <c r="BP418" i="1"/>
  <c r="BT285" i="2" s="1"/>
  <c r="CG87" i="2"/>
  <c r="BO602" i="1"/>
  <c r="BS88" i="2" s="1"/>
  <c r="CG38" i="2"/>
  <c r="BO665" i="1"/>
  <c r="BS38" i="2" s="1"/>
  <c r="BP417" i="1"/>
  <c r="BT357" i="2" s="1"/>
  <c r="BO200" i="1"/>
  <c r="BS155" i="2" s="1"/>
  <c r="CF561" i="2"/>
  <c r="BN389" i="1"/>
  <c r="BR561" i="2" s="1"/>
  <c r="CF429" i="2"/>
  <c r="BN511" i="1"/>
  <c r="BR429" i="2" s="1"/>
  <c r="CF694" i="2"/>
  <c r="BN76" i="1"/>
  <c r="BR694" i="2" s="1"/>
  <c r="CH39" i="2"/>
  <c r="BP647" i="1"/>
  <c r="BT39" i="2" s="1"/>
  <c r="BN89" i="1"/>
  <c r="BR630" i="2" s="1"/>
  <c r="CF630" i="2"/>
  <c r="BO113" i="1"/>
  <c r="BS598" i="2" s="1"/>
  <c r="CG598" i="2"/>
  <c r="CF148" i="2"/>
  <c r="BN194" i="1"/>
  <c r="BR148" i="2" s="1"/>
  <c r="CH57" i="2"/>
  <c r="BP623" i="1"/>
  <c r="BT57" i="2" s="1"/>
  <c r="BN395" i="1"/>
  <c r="BR328" i="2" s="1"/>
  <c r="CF328" i="2"/>
  <c r="BN36" i="1"/>
  <c r="BR655" i="2" s="1"/>
  <c r="CF655" i="2"/>
  <c r="CG240" i="2"/>
  <c r="BO448" i="1"/>
  <c r="BS240" i="2" s="1"/>
  <c r="CG229" i="2"/>
  <c r="BO275" i="1"/>
  <c r="BS229" i="2" s="1"/>
  <c r="BN100" i="1"/>
  <c r="BR617" i="2" s="1"/>
  <c r="CF617" i="2"/>
  <c r="CF647" i="2"/>
  <c r="BN29" i="1"/>
  <c r="BR647" i="2" s="1"/>
  <c r="CF350" i="2"/>
  <c r="BN420" i="1"/>
  <c r="BR350" i="2" s="1"/>
  <c r="BN196" i="1"/>
  <c r="BR147" i="2" s="1"/>
  <c r="BN626" i="1"/>
  <c r="BR96" i="2" s="1"/>
  <c r="CF96" i="2"/>
  <c r="CF451" i="2"/>
  <c r="BN494" i="1"/>
  <c r="BR451" i="2" s="1"/>
  <c r="CF257" i="2"/>
  <c r="BN326" i="1"/>
  <c r="BR257" i="2" s="1"/>
  <c r="CH450" i="2"/>
  <c r="BP518" i="1"/>
  <c r="BT450" i="2" s="1"/>
  <c r="CF12" i="2"/>
  <c r="BN276" i="1"/>
  <c r="BR12" i="2" s="1"/>
  <c r="CF473" i="2"/>
  <c r="BN566" i="1"/>
  <c r="BR473" i="2" s="1"/>
  <c r="BO328" i="1"/>
  <c r="BS276" i="2" s="1"/>
  <c r="CG276" i="2"/>
  <c r="BN651" i="1"/>
  <c r="BR44" i="2" s="1"/>
  <c r="CF629" i="2"/>
  <c r="BN27" i="1"/>
  <c r="BR629" i="2" s="1"/>
  <c r="CF593" i="2"/>
  <c r="BN92" i="1"/>
  <c r="BR593" i="2" s="1"/>
  <c r="CI299" i="2"/>
  <c r="BQ353" i="1"/>
  <c r="BU299" i="2" s="1"/>
  <c r="CF284" i="2"/>
  <c r="BN344" i="1"/>
  <c r="BR284" i="2" s="1"/>
  <c r="CG579" i="2"/>
  <c r="BO429" i="1"/>
  <c r="BS579" i="2" s="1"/>
  <c r="CF521" i="2"/>
  <c r="BN292" i="1"/>
  <c r="BR521" i="2" s="1"/>
  <c r="CF663" i="2"/>
  <c r="BN9" i="1"/>
  <c r="BR663" i="2" s="1"/>
  <c r="BN346" i="1"/>
  <c r="BR277" i="2" s="1"/>
  <c r="CI14" i="2"/>
  <c r="BQ298" i="1"/>
  <c r="BU14" i="2" s="1"/>
  <c r="CG518" i="2"/>
  <c r="BO422" i="1"/>
  <c r="BS518" i="2" s="1"/>
  <c r="CF711" i="2"/>
  <c r="BN103" i="1"/>
  <c r="BR711" i="2" s="1"/>
  <c r="CG50" i="2"/>
  <c r="BO640" i="1"/>
  <c r="BS50" i="2" s="1"/>
  <c r="CF609" i="2"/>
  <c r="BN127" i="1"/>
  <c r="BR609" i="2" s="1"/>
  <c r="CG136" i="2"/>
  <c r="BO433" i="1"/>
  <c r="BS137" i="2" s="1"/>
  <c r="CF434" i="2"/>
  <c r="BN502" i="1"/>
  <c r="BR434" i="2" s="1"/>
  <c r="CF637" i="2"/>
  <c r="BN18" i="1"/>
  <c r="BR637" i="2" s="1"/>
  <c r="CF109" i="2"/>
  <c r="BN474" i="1"/>
  <c r="BR109" i="2" s="1"/>
  <c r="CF570" i="2"/>
  <c r="BN632" i="1"/>
  <c r="BR570" i="2" s="1"/>
  <c r="CF66" i="2"/>
  <c r="BN590" i="1"/>
  <c r="BR66" i="2" s="1"/>
  <c r="CF698" i="2"/>
  <c r="BN80" i="1"/>
  <c r="BR698" i="2" s="1"/>
  <c r="BN465" i="1"/>
  <c r="BR385" i="2" s="1"/>
  <c r="CF385" i="2"/>
  <c r="BO587" i="1"/>
  <c r="BS42" i="2" s="1"/>
  <c r="CG42" i="2"/>
  <c r="BN75" i="1"/>
  <c r="BR693" i="2" s="1"/>
  <c r="CF693" i="2"/>
  <c r="BN293" i="1"/>
  <c r="BR506" i="2" s="1"/>
  <c r="BN618" i="1"/>
  <c r="BR23" i="2" s="1"/>
  <c r="CF23" i="2"/>
  <c r="CG671" i="2"/>
  <c r="BO51" i="1"/>
  <c r="BS671" i="2" s="1"/>
  <c r="CG279" i="2"/>
  <c r="BO333" i="1"/>
  <c r="BS279" i="2" s="1"/>
  <c r="CG685" i="2"/>
  <c r="BO67" i="1"/>
  <c r="BS685" i="2" s="1"/>
  <c r="BO513" i="1"/>
  <c r="BS437" i="2" s="1"/>
  <c r="CG437" i="2"/>
  <c r="CF274" i="2"/>
  <c r="BN284" i="1"/>
  <c r="BR274" i="2" s="1"/>
  <c r="CG110" i="2"/>
  <c r="BO655" i="1"/>
  <c r="BS110" i="2" s="1"/>
  <c r="BN172" i="1"/>
  <c r="BR551" i="2" s="1"/>
  <c r="CF551" i="2"/>
  <c r="CF715" i="2"/>
  <c r="BN61" i="1"/>
  <c r="BR715" i="2" s="1"/>
  <c r="BN215" i="1"/>
  <c r="BR173" i="2" s="1"/>
  <c r="CF173" i="2"/>
  <c r="CF622" i="2"/>
  <c r="BN37" i="1"/>
  <c r="BR622" i="2" s="1"/>
  <c r="BN8" i="1"/>
  <c r="BR662" i="2" s="1"/>
  <c r="CF662" i="2"/>
  <c r="CF505" i="2"/>
  <c r="BN183" i="1"/>
  <c r="BR505" i="2" s="1"/>
  <c r="CF247" i="2"/>
  <c r="BN311" i="1"/>
  <c r="BR247" i="2" s="1"/>
  <c r="CG268" i="2"/>
  <c r="BO163" i="1"/>
  <c r="BS268" i="2" s="1"/>
  <c r="BN361" i="1"/>
  <c r="BR307" i="2" s="1"/>
  <c r="BN369" i="1"/>
  <c r="BR516" i="2" s="1"/>
  <c r="CF516" i="2"/>
  <c r="CF631" i="2"/>
  <c r="BN41" i="1"/>
  <c r="BR631" i="2" s="1"/>
  <c r="CH100" i="2"/>
  <c r="BP625" i="1"/>
  <c r="BT100" i="2" s="1"/>
  <c r="CF223" i="2"/>
  <c r="BN260" i="1"/>
  <c r="BR223" i="2" s="1"/>
  <c r="CF53" i="2"/>
  <c r="BN438" i="1"/>
  <c r="BR53" i="2" s="1"/>
  <c r="BO161" i="1"/>
  <c r="BS157" i="2" s="1"/>
  <c r="CG157" i="2"/>
  <c r="BN98" i="1"/>
  <c r="BR616" i="2" s="1"/>
  <c r="CF616" i="2"/>
  <c r="BO597" i="1"/>
  <c r="BS55" i="2" s="1"/>
  <c r="CG55" i="2"/>
  <c r="CF513" i="2"/>
  <c r="BN167" i="1"/>
  <c r="BR513" i="2" s="1"/>
  <c r="CF436" i="2"/>
  <c r="BN484" i="1"/>
  <c r="BR436" i="2" s="1"/>
  <c r="CF634" i="2"/>
  <c r="BN23" i="1"/>
  <c r="BR634" i="2" s="1"/>
  <c r="CF174" i="2"/>
  <c r="BN218" i="1"/>
  <c r="BR174" i="2" s="1"/>
  <c r="BO358" i="1"/>
  <c r="BS580" i="2" s="1"/>
  <c r="CG580" i="2"/>
  <c r="BN5" i="1"/>
  <c r="BR669" i="2" s="1"/>
  <c r="CF669" i="2"/>
  <c r="CF600" i="2"/>
  <c r="BN120" i="1"/>
  <c r="BR600" i="2" s="1"/>
  <c r="BN281" i="1"/>
  <c r="BR227" i="2" s="1"/>
  <c r="CF227" i="2"/>
  <c r="CG635" i="2"/>
  <c r="BO34" i="1"/>
  <c r="BS635" i="2" s="1"/>
  <c r="BO243" i="1"/>
  <c r="BS410" i="2" s="1"/>
  <c r="CG410" i="2"/>
  <c r="BN97" i="1"/>
  <c r="BR703" i="2" s="1"/>
  <c r="CF703" i="2"/>
  <c r="CF293" i="2"/>
  <c r="BN349" i="1"/>
  <c r="BR293" i="2" s="1"/>
  <c r="BN209" i="1"/>
  <c r="BR161" i="2" s="1"/>
  <c r="CF161" i="2"/>
  <c r="CF74" i="2"/>
  <c r="BN135" i="1"/>
  <c r="BR74" i="2" s="1"/>
  <c r="BN68" i="1"/>
  <c r="BR686" i="2" s="1"/>
  <c r="BN368" i="1"/>
  <c r="BR303" i="2" s="1"/>
  <c r="CF674" i="2"/>
  <c r="BN54" i="1"/>
  <c r="BR674" i="2" s="1"/>
  <c r="CF186" i="2"/>
  <c r="BN223" i="1"/>
  <c r="BR186" i="2" s="1"/>
  <c r="BN615" i="1"/>
  <c r="BR77" i="2" s="1"/>
  <c r="CF77" i="2"/>
  <c r="CF582" i="2"/>
  <c r="BN118" i="1"/>
  <c r="BR582" i="2" s="1"/>
  <c r="CF171" i="2"/>
  <c r="BN217" i="1"/>
  <c r="BR171" i="2" s="1"/>
  <c r="CF657" i="2"/>
  <c r="BN45" i="1"/>
  <c r="BR657" i="2" s="1"/>
  <c r="CF215" i="2"/>
  <c r="BN272" i="1"/>
  <c r="BR215" i="2" s="1"/>
  <c r="CF141" i="2"/>
  <c r="BN556" i="1"/>
  <c r="BR141" i="2" s="1"/>
  <c r="BO153" i="1"/>
  <c r="BS417" i="2" s="1"/>
  <c r="CG417" i="2"/>
  <c r="CG589" i="2"/>
  <c r="BO130" i="1"/>
  <c r="BS589" i="2" s="1"/>
  <c r="CF654" i="2"/>
  <c r="BN25" i="1"/>
  <c r="BR654" i="2" s="1"/>
  <c r="CF542" i="2"/>
  <c r="BN198" i="1"/>
  <c r="BR542" i="2" s="1"/>
  <c r="CF115" i="2"/>
  <c r="BN546" i="1"/>
  <c r="BR114" i="2" s="1"/>
  <c r="BN481" i="1"/>
  <c r="BR404" i="2" s="1"/>
  <c r="CF404" i="2"/>
  <c r="BO466" i="1"/>
  <c r="BS383" i="2" s="1"/>
  <c r="CG383" i="2"/>
  <c r="BN125" i="1"/>
  <c r="BR592" i="2" s="1"/>
  <c r="CF572" i="2"/>
  <c r="BN388" i="1"/>
  <c r="BR572" i="2" s="1"/>
  <c r="BN155" i="1"/>
  <c r="BR166" i="2" s="1"/>
  <c r="CF166" i="2"/>
  <c r="CI252" i="2"/>
  <c r="BQ289" i="1"/>
  <c r="BU252" i="2" s="1"/>
  <c r="BN604" i="1"/>
  <c r="BR81" i="2" s="1"/>
  <c r="CF82" i="2"/>
  <c r="BN532" i="1"/>
  <c r="BR448" i="2" s="1"/>
  <c r="CF448" i="2"/>
  <c r="CF199" i="2"/>
  <c r="BN262" i="1"/>
  <c r="BR199" i="2" s="1"/>
  <c r="BQ425" i="1"/>
  <c r="BU104" i="2" s="1"/>
  <c r="CI104" i="2"/>
  <c r="BO419" i="1"/>
  <c r="BS346" i="2" s="1"/>
  <c r="CF333" i="2"/>
  <c r="BN165" i="1"/>
  <c r="BR333" i="2" s="1"/>
  <c r="CF310" i="2"/>
  <c r="BN364" i="1"/>
  <c r="BR310" i="2" s="1"/>
  <c r="CF435" i="2"/>
  <c r="BN489" i="1"/>
  <c r="BR435" i="2" s="1"/>
  <c r="CF76" i="2"/>
  <c r="BN591" i="1"/>
  <c r="BR76" i="2" s="1"/>
  <c r="CF675" i="2"/>
  <c r="BN55" i="1"/>
  <c r="BR675" i="2" s="1"/>
  <c r="BN107" i="1"/>
  <c r="BR591" i="2" s="1"/>
  <c r="CF591" i="2"/>
  <c r="CF603" i="2"/>
  <c r="BN93" i="1"/>
  <c r="BR603" i="2" s="1"/>
  <c r="CG108" i="2"/>
  <c r="BO608" i="1"/>
  <c r="BS108" i="2" s="1"/>
  <c r="CG311" i="2"/>
  <c r="BO387" i="1"/>
  <c r="BS311" i="2" s="1"/>
  <c r="BN327" i="1"/>
  <c r="BR291" i="2" s="1"/>
  <c r="CF291" i="2"/>
  <c r="CG628" i="2"/>
  <c r="BO33" i="1"/>
  <c r="BS628" i="2" s="1"/>
  <c r="BN521" i="1"/>
  <c r="BR446" i="2" s="1"/>
  <c r="CF446" i="2"/>
  <c r="BO204" i="1"/>
  <c r="BS160" i="2" s="1"/>
  <c r="CG160" i="2"/>
  <c r="CF192" i="2"/>
  <c r="BN168" i="1"/>
  <c r="BR192" i="2" s="1"/>
  <c r="CG41" i="2"/>
  <c r="BO642" i="1"/>
  <c r="BS41" i="2" s="1"/>
  <c r="BN295" i="1"/>
  <c r="BR205" i="2" s="1"/>
  <c r="CF205" i="2"/>
  <c r="CH163" i="2"/>
  <c r="BP206" i="1"/>
  <c r="BT163" i="2" s="1"/>
  <c r="BN139" i="1"/>
  <c r="BR552" i="2" s="1"/>
  <c r="CF552" i="2"/>
  <c r="CF213" i="2"/>
  <c r="BN137" i="1"/>
  <c r="BR213" i="2" s="1"/>
  <c r="CF536" i="2"/>
  <c r="BN258" i="1"/>
  <c r="BR536" i="2" s="1"/>
  <c r="BN367" i="1"/>
  <c r="BR324" i="2" s="1"/>
  <c r="CF324" i="2"/>
  <c r="CG481" i="2"/>
  <c r="BO383" i="1"/>
  <c r="BS481" i="2" s="1"/>
  <c r="BN516" i="1"/>
  <c r="BR559" i="2" s="1"/>
  <c r="CF340" i="2"/>
  <c r="BN653" i="1"/>
  <c r="BR340" i="2" s="1"/>
  <c r="BP658" i="1"/>
  <c r="BT94" i="2" s="1"/>
  <c r="CH94" i="2"/>
  <c r="BN160" i="1"/>
  <c r="BR243" i="2" s="1"/>
  <c r="CF243" i="2"/>
  <c r="BO545" i="1"/>
  <c r="BS467" i="2" s="1"/>
  <c r="CG467" i="2"/>
  <c r="BN225" i="1"/>
  <c r="BR190" i="2" s="1"/>
  <c r="CF190" i="2"/>
  <c r="BN630" i="1"/>
  <c r="BR90" i="2" s="1"/>
  <c r="CF90" i="2"/>
  <c r="CG261" i="2"/>
  <c r="BO291" i="1"/>
  <c r="BS261" i="2" s="1"/>
  <c r="BN343" i="1"/>
  <c r="BR273" i="2" s="1"/>
  <c r="CH86" i="2"/>
  <c r="BP609" i="1"/>
  <c r="BT86" i="2" s="1"/>
  <c r="BN246" i="1"/>
  <c r="BR200" i="2" s="1"/>
  <c r="CF200" i="2"/>
  <c r="CG4" i="2"/>
  <c r="BO584" i="1"/>
  <c r="BS4" i="2" s="1"/>
  <c r="BN249" i="1"/>
  <c r="BR212" i="2" s="1"/>
  <c r="CF212" i="2"/>
  <c r="BN464" i="1"/>
  <c r="BR372" i="2" s="1"/>
  <c r="CF372" i="2"/>
  <c r="CF483" i="2"/>
  <c r="BN553" i="1"/>
  <c r="BR483" i="2" s="1"/>
  <c r="BN409" i="1"/>
  <c r="BR330" i="2" s="1"/>
  <c r="CF330" i="2"/>
  <c r="BN189" i="1"/>
  <c r="BR498" i="2" s="1"/>
  <c r="CF498" i="2"/>
  <c r="BN373" i="1"/>
  <c r="BR520" i="2" s="1"/>
  <c r="BN84" i="1"/>
  <c r="BR709" i="2" s="1"/>
  <c r="CF709" i="2"/>
  <c r="CF576" i="2"/>
  <c r="BN301" i="1"/>
  <c r="BR576" i="2" s="1"/>
  <c r="BP498" i="1"/>
  <c r="BT440" i="2" s="1"/>
  <c r="CH440" i="2"/>
  <c r="BN132" i="1"/>
  <c r="BR595" i="2" s="1"/>
  <c r="CF595" i="2"/>
  <c r="BN390" i="1"/>
  <c r="BR532" i="2" s="1"/>
  <c r="CF532" i="2"/>
  <c r="BN156" i="1"/>
  <c r="BR517" i="2" s="1"/>
  <c r="CF517" i="2"/>
  <c r="CF523" i="2"/>
  <c r="BN152" i="1"/>
  <c r="BR523" i="2" s="1"/>
  <c r="CG309" i="2"/>
  <c r="BO316" i="1"/>
  <c r="BS309" i="2" s="1"/>
  <c r="BN158" i="1"/>
  <c r="BR573" i="2" s="1"/>
  <c r="CF573" i="2"/>
  <c r="BO238" i="1"/>
  <c r="BS176" i="2" s="1"/>
  <c r="CG176" i="2"/>
  <c r="BN363" i="1"/>
  <c r="BR300" i="2" s="1"/>
  <c r="CF300" i="2"/>
  <c r="BN290" i="1"/>
  <c r="BR238" i="2" s="1"/>
  <c r="CF238" i="2"/>
  <c r="BO537" i="1"/>
  <c r="BS488" i="2" s="1"/>
  <c r="CG488" i="2"/>
  <c r="CF673" i="2"/>
  <c r="BN53" i="1"/>
  <c r="BR673" i="2" s="1"/>
  <c r="BO627" i="1"/>
  <c r="BS15" i="2" s="1"/>
  <c r="CG15" i="2"/>
  <c r="CG633" i="2"/>
  <c r="BO17" i="1"/>
  <c r="BS633" i="2" s="1"/>
  <c r="CG367" i="2"/>
  <c r="BO668" i="1"/>
  <c r="BS367" i="2" s="1"/>
  <c r="CF485" i="2"/>
  <c r="BN567" i="1"/>
  <c r="BR485" i="2" s="1"/>
  <c r="CG210" i="2"/>
  <c r="BO265" i="1"/>
  <c r="BS210" i="2" s="1"/>
  <c r="BN359" i="1"/>
  <c r="BR297" i="2" s="1"/>
  <c r="CF297" i="2"/>
  <c r="BN248" i="1"/>
  <c r="BR578" i="2" s="1"/>
  <c r="CF578" i="2"/>
  <c r="CF636" i="2"/>
  <c r="BN28" i="1"/>
  <c r="BR636" i="2" s="1"/>
  <c r="CF191" i="2"/>
  <c r="BN239" i="1"/>
  <c r="BR191" i="2" s="1"/>
  <c r="BN94" i="1"/>
  <c r="BR612" i="2" s="1"/>
  <c r="BN415" i="1"/>
  <c r="BR343" i="2" s="1"/>
  <c r="CF343" i="2"/>
  <c r="BN610" i="1"/>
  <c r="BR479" i="2" s="1"/>
  <c r="CF479" i="2"/>
  <c r="BO542" i="1"/>
  <c r="BS491" i="2" s="1"/>
  <c r="CG491" i="2"/>
  <c r="BN112" i="1"/>
  <c r="BR583" i="2" s="1"/>
  <c r="CF583" i="2"/>
  <c r="BN50" i="1"/>
  <c r="BR670" i="2" s="1"/>
  <c r="CF670" i="2"/>
  <c r="BO354" i="1"/>
  <c r="BS295" i="2" s="1"/>
  <c r="CG295" i="2"/>
  <c r="CF682" i="2"/>
  <c r="BN64" i="1"/>
  <c r="BR682" i="2" s="1"/>
  <c r="CF465" i="2"/>
  <c r="BN527" i="1"/>
  <c r="BR465" i="2" s="1"/>
  <c r="BN583" i="1"/>
  <c r="BR118" i="2" s="1"/>
  <c r="CF118" i="2"/>
  <c r="CF510" i="2"/>
  <c r="BN307" i="1"/>
  <c r="BR510" i="2" s="1"/>
  <c r="CH562" i="2"/>
  <c r="BP371" i="1"/>
  <c r="BT562" i="2" s="1"/>
  <c r="BN203" i="1"/>
  <c r="BR556" i="2" s="1"/>
  <c r="CF556" i="2"/>
  <c r="CF369" i="2"/>
  <c r="BN437" i="1"/>
  <c r="BR369" i="2" s="1"/>
  <c r="CF462" i="2"/>
  <c r="BN541" i="1"/>
  <c r="BR462" i="2" s="1"/>
  <c r="BN318" i="1"/>
  <c r="BR264" i="2" s="1"/>
  <c r="BN190" i="1"/>
  <c r="BR27" i="2" s="1"/>
  <c r="BP593" i="1"/>
  <c r="BT72" i="2" s="1"/>
  <c r="CG342" i="2"/>
  <c r="BO411" i="1"/>
  <c r="BS342" i="2" s="1"/>
  <c r="CF702" i="2"/>
  <c r="BN91" i="1"/>
  <c r="BR702" i="2" s="1"/>
  <c r="BN492" i="1"/>
  <c r="BR43" i="2" s="1"/>
  <c r="CF43" i="2"/>
  <c r="CF266" i="2"/>
  <c r="BN336" i="1"/>
  <c r="BR266" i="2" s="1"/>
  <c r="CF500" i="2"/>
  <c r="BN324" i="1"/>
  <c r="BR500" i="2" s="1"/>
  <c r="BN428" i="1"/>
  <c r="BR493" i="2" s="1"/>
  <c r="CF493" i="2"/>
  <c r="BP222" i="1"/>
  <c r="BT179" i="2" s="1"/>
  <c r="CH179" i="2"/>
  <c r="CF189" i="2"/>
  <c r="BN151" i="1"/>
  <c r="BR189" i="2" s="1"/>
  <c r="CG107" i="2"/>
  <c r="BO648" i="1"/>
  <c r="BS107" i="2" s="1"/>
  <c r="BN221" i="1"/>
  <c r="BR180" i="2" s="1"/>
  <c r="CF180" i="2"/>
  <c r="CF547" i="2"/>
  <c r="BN186" i="1"/>
  <c r="BR547" i="2" s="1"/>
  <c r="BN401" i="1"/>
  <c r="BR326" i="2" s="1"/>
  <c r="CF326" i="2"/>
  <c r="CG19" i="2"/>
  <c r="BO607" i="1"/>
  <c r="BS19" i="2" s="1"/>
  <c r="BP31" i="1"/>
  <c r="BT651" i="2" s="1"/>
  <c r="CH651" i="2"/>
  <c r="BO589" i="1"/>
  <c r="BS54" i="2" s="1"/>
  <c r="CG54" i="2"/>
  <c r="BN58" i="1"/>
  <c r="BR678" i="2" s="1"/>
  <c r="CF678" i="2"/>
  <c r="BN580" i="1"/>
  <c r="BR159" i="2" s="1"/>
  <c r="CF159" i="2"/>
  <c r="CF349" i="2"/>
  <c r="BN423" i="1"/>
  <c r="BR349" i="2" s="1"/>
  <c r="CG294" i="2"/>
  <c r="BO297" i="1"/>
  <c r="BS294" i="2" s="1"/>
  <c r="CF145" i="2"/>
  <c r="BN159" i="1"/>
  <c r="BR145" i="2" s="1"/>
  <c r="CF364" i="2"/>
  <c r="BN450" i="1"/>
  <c r="BR364" i="2" s="1"/>
  <c r="BN624" i="1"/>
  <c r="BR99" i="2" s="1"/>
  <c r="BN391" i="1"/>
  <c r="BR313" i="2" s="1"/>
  <c r="BO211" i="1"/>
  <c r="BS407" i="2" s="1"/>
  <c r="CG407" i="2"/>
  <c r="BP594" i="1"/>
  <c r="BT78" i="2" s="1"/>
  <c r="CH78" i="2"/>
  <c r="CG397" i="2"/>
  <c r="BO506" i="1"/>
  <c r="BS397" i="2" s="1"/>
  <c r="CG447" i="2"/>
  <c r="BO526" i="1"/>
  <c r="BS447" i="2" s="1"/>
  <c r="CF486" i="2"/>
  <c r="BN568" i="1"/>
  <c r="BR486" i="2" s="1"/>
  <c r="BN244" i="1"/>
  <c r="BR540" i="2" s="1"/>
  <c r="CF540" i="2"/>
  <c r="BN601" i="1"/>
  <c r="BR63" i="2" s="1"/>
  <c r="CF63" i="2"/>
  <c r="BO659" i="1"/>
  <c r="BS379" i="2" s="1"/>
  <c r="CG368" i="2"/>
  <c r="BN274" i="1"/>
  <c r="BR211" i="2" s="1"/>
  <c r="CF211" i="2"/>
  <c r="CG123" i="2"/>
  <c r="BO524" i="1"/>
  <c r="BS123" i="2" s="1"/>
  <c r="CG504" i="2"/>
  <c r="BO242" i="1"/>
  <c r="BS504" i="2" s="1"/>
  <c r="CF283" i="2"/>
  <c r="BN331" i="1"/>
  <c r="BR283" i="2" s="1"/>
  <c r="CF26" i="2"/>
  <c r="BN662" i="1"/>
  <c r="BR26" i="2" s="1"/>
  <c r="BN399" i="1"/>
  <c r="BR327" i="2" s="1"/>
  <c r="CF327" i="2"/>
  <c r="CG11" i="2"/>
  <c r="BO435" i="1"/>
  <c r="BS11" i="2" s="1"/>
  <c r="BN548" i="1"/>
  <c r="BR469" i="2" s="1"/>
  <c r="BN329" i="1"/>
  <c r="BR265" i="2" s="1"/>
  <c r="CF265" i="2"/>
  <c r="CF530" i="2"/>
  <c r="BN462" i="1"/>
  <c r="BR530" i="2" s="1"/>
  <c r="BN555" i="1"/>
  <c r="BR471" i="2" s="1"/>
  <c r="CF471" i="2"/>
  <c r="CF278" i="2"/>
  <c r="BN342" i="1"/>
  <c r="BR278" i="2" s="1"/>
  <c r="CF615" i="2"/>
  <c r="BN116" i="1"/>
  <c r="BR615" i="2" s="1"/>
  <c r="CF208" i="2"/>
  <c r="BN256" i="1"/>
  <c r="BR208" i="2" s="1"/>
  <c r="BN550" i="1"/>
  <c r="BR120" i="2" s="1"/>
  <c r="CF120" i="2"/>
  <c r="BN581" i="1"/>
  <c r="BR390" i="2" s="1"/>
  <c r="BN280" i="1"/>
  <c r="BR218" i="2" s="1"/>
  <c r="CF218" i="2"/>
  <c r="BP95" i="1"/>
  <c r="BT613" i="2" s="1"/>
  <c r="CH613" i="2"/>
  <c r="BN228" i="1"/>
  <c r="BR178" i="2" s="1"/>
  <c r="CF178" i="2"/>
  <c r="CF461" i="2"/>
  <c r="BN540" i="1"/>
  <c r="BR461" i="2" s="1"/>
  <c r="CF305" i="2"/>
  <c r="BN360" i="1"/>
  <c r="BR305" i="2" s="1"/>
  <c r="BN442" i="1"/>
  <c r="BR503" i="2" s="1"/>
  <c r="CF503" i="2"/>
  <c r="BN226" i="1"/>
  <c r="BR182" i="2" s="1"/>
  <c r="CF182" i="2"/>
  <c r="BN485" i="1"/>
  <c r="BR47" i="2" s="1"/>
  <c r="CF714" i="2"/>
  <c r="BN7" i="1"/>
  <c r="BR714" i="2" s="1"/>
  <c r="BN252" i="1"/>
  <c r="BR222" i="2" s="1"/>
  <c r="CF222" i="2"/>
  <c r="BO508" i="1"/>
  <c r="BS432" i="2" s="1"/>
  <c r="CG432" i="2"/>
  <c r="CG716" i="2"/>
  <c r="BO85" i="1"/>
  <c r="BS716" i="2" s="1"/>
  <c r="BO14" i="1"/>
  <c r="BS668" i="2" s="1"/>
  <c r="CG668" i="2"/>
  <c r="BO220" i="1"/>
  <c r="BS184" i="2" s="1"/>
  <c r="CG184" i="2"/>
  <c r="BN148" i="1"/>
  <c r="BR499" i="2" s="1"/>
  <c r="CH263" i="2"/>
  <c r="BP339" i="1"/>
  <c r="BT263" i="2" s="1"/>
  <c r="CF220" i="2"/>
  <c r="BN277" i="1"/>
  <c r="BR220" i="2" s="1"/>
  <c r="CF584" i="2"/>
  <c r="BN128" i="1"/>
  <c r="BR584" i="2" s="1"/>
  <c r="BO577" i="1"/>
  <c r="BS545" i="2" s="1"/>
  <c r="CG545" i="2"/>
  <c r="CF312" i="2"/>
  <c r="BN382" i="1"/>
  <c r="BR312" i="2" s="1"/>
  <c r="CF235" i="2"/>
  <c r="BN296" i="1"/>
  <c r="BR235" i="2" s="1"/>
  <c r="CG424" i="2"/>
  <c r="BO497" i="1"/>
  <c r="BS424" i="2" s="1"/>
  <c r="CG113" i="2"/>
  <c r="BO621" i="1"/>
  <c r="BS113" i="2" s="1"/>
  <c r="BN257" i="1"/>
  <c r="BR507" i="2" s="1"/>
  <c r="CF507" i="2"/>
  <c r="CF193" i="2"/>
  <c r="BN231" i="1"/>
  <c r="BR193" i="2" s="1"/>
  <c r="CF142" i="2"/>
  <c r="BN569" i="1"/>
  <c r="BR142" i="2" s="1"/>
  <c r="BN509" i="1"/>
  <c r="BR125" i="2" s="1"/>
  <c r="CF125" i="2"/>
  <c r="BN412" i="1"/>
  <c r="BR40" i="2" s="1"/>
  <c r="CF40" i="2"/>
  <c r="CH361" i="2"/>
  <c r="BP430" i="1"/>
  <c r="BT361" i="2" s="1"/>
  <c r="BN565" i="1"/>
  <c r="BR144" i="2" s="1"/>
  <c r="CF143" i="2"/>
  <c r="CF599" i="2"/>
  <c r="BN111" i="1"/>
  <c r="BR599" i="2" s="1"/>
  <c r="CF608" i="2"/>
  <c r="BN110" i="1"/>
  <c r="BR608" i="2" s="1"/>
  <c r="BN182" i="1"/>
  <c r="BR185" i="2" s="1"/>
  <c r="CF185" i="2"/>
  <c r="BP19" i="1"/>
  <c r="BT638" i="2" s="1"/>
  <c r="CH638" i="2"/>
  <c r="BN650" i="1"/>
  <c r="BR80" i="2" s="1"/>
  <c r="CF80" i="2"/>
  <c r="CF611" i="2"/>
  <c r="BN114" i="1"/>
  <c r="BR611" i="2" s="1"/>
  <c r="BN136" i="1"/>
  <c r="BR376" i="2" s="1"/>
  <c r="CF376" i="2"/>
  <c r="CF614" i="2"/>
  <c r="BN105" i="1"/>
  <c r="BR614" i="2" s="1"/>
  <c r="BO386" i="1"/>
  <c r="BS314" i="2" s="1"/>
  <c r="CG314" i="2"/>
  <c r="BN219" i="1"/>
  <c r="BR183" i="2" s="1"/>
  <c r="CF196" i="2"/>
  <c r="BN235" i="1"/>
  <c r="BR196" i="2" s="1"/>
  <c r="CF233" i="2"/>
  <c r="BN285" i="1"/>
  <c r="BR233" i="2" s="1"/>
  <c r="CF430" i="2"/>
  <c r="BN507" i="1"/>
  <c r="BR430" i="2" s="1"/>
  <c r="CF457" i="2"/>
  <c r="BN535" i="1"/>
  <c r="BR457" i="2" s="1"/>
  <c r="BO121" i="1"/>
  <c r="BS587" i="2" s="1"/>
  <c r="CG587" i="2"/>
  <c r="CF389" i="2"/>
  <c r="BN381" i="1"/>
  <c r="BR389" i="2" s="1"/>
  <c r="BN362" i="1"/>
  <c r="BR366" i="2" s="1"/>
  <c r="BN496" i="1"/>
  <c r="BR425" i="2" s="1"/>
  <c r="CF425" i="2"/>
  <c r="CF304" i="2"/>
  <c r="BN376" i="1"/>
  <c r="BR304" i="2" s="1"/>
  <c r="CH230" i="2"/>
  <c r="BP144" i="1"/>
  <c r="BT230" i="2" s="1"/>
  <c r="BN99" i="1"/>
  <c r="BR619" i="2" s="1"/>
  <c r="CF619" i="2"/>
  <c r="BN69" i="1"/>
  <c r="BR687" i="2" s="1"/>
  <c r="CF687" i="2"/>
  <c r="CH348" i="2"/>
  <c r="BP413" i="1"/>
  <c r="BT348" i="2" s="1"/>
  <c r="BN396" i="1"/>
  <c r="BR325" i="2" s="1"/>
  <c r="CF325" i="2"/>
  <c r="CF170" i="2"/>
  <c r="BN213" i="1"/>
  <c r="BR170" i="2" s="1"/>
  <c r="BP250" i="1"/>
  <c r="BT214" i="2" s="1"/>
  <c r="CH214" i="2"/>
  <c r="BN302" i="1"/>
  <c r="BR250" i="2" s="1"/>
  <c r="CF250" i="2"/>
  <c r="CF167" i="2"/>
  <c r="BN208" i="1"/>
  <c r="BR167" i="2" s="1"/>
  <c r="CF58" i="2"/>
  <c r="BN586" i="1"/>
  <c r="BR58" i="2" s="1"/>
  <c r="BP408" i="1"/>
  <c r="BT502" i="2" s="1"/>
  <c r="CH502" i="2"/>
  <c r="CF112" i="2"/>
  <c r="BN487" i="1"/>
  <c r="BR112" i="2" s="1"/>
  <c r="CF604" i="2"/>
  <c r="BN109" i="1"/>
  <c r="BR604" i="2" s="1"/>
  <c r="CF644" i="2"/>
  <c r="BN35" i="1"/>
  <c r="BR644" i="2" s="1"/>
  <c r="CH423" i="2"/>
  <c r="BP515" i="1"/>
  <c r="BT423" i="2" s="1"/>
  <c r="BN57" i="1"/>
  <c r="BR677" i="2" s="1"/>
  <c r="CF677" i="2"/>
  <c r="BO404" i="1"/>
  <c r="BS344" i="2" s="1"/>
  <c r="CG344" i="2"/>
  <c r="CG433" i="2"/>
  <c r="BO499" i="1"/>
  <c r="BS433" i="2" s="1"/>
  <c r="BP77" i="1"/>
  <c r="BT695" i="2" s="1"/>
  <c r="CH695" i="2"/>
  <c r="BO385" i="1"/>
  <c r="BS315" i="2" s="1"/>
  <c r="CG315" i="2"/>
  <c r="BO82" i="1"/>
  <c r="BS700" i="2" s="1"/>
  <c r="CG700" i="2"/>
  <c r="CF422" i="2"/>
  <c r="BN493" i="1"/>
  <c r="BR422" i="2" s="1"/>
  <c r="BN52" i="1"/>
  <c r="BR672" i="2" s="1"/>
  <c r="CF672" i="2"/>
  <c r="BN394" i="1"/>
  <c r="BR323" i="2" s="1"/>
  <c r="CF323" i="2"/>
  <c r="BN636" i="1"/>
  <c r="BR71" i="2" s="1"/>
  <c r="CF71" i="2"/>
  <c r="BO181" i="1"/>
  <c r="BS508" i="2" s="1"/>
  <c r="CG508" i="2"/>
  <c r="BN303" i="1"/>
  <c r="BR221" i="2" s="1"/>
  <c r="CF221" i="2"/>
  <c r="BN454" i="1"/>
  <c r="BR370" i="2" s="1"/>
  <c r="CF370" i="2"/>
  <c r="BN245" i="1"/>
  <c r="BR260" i="2" s="1"/>
  <c r="CF260" i="2"/>
  <c r="CF456" i="2"/>
  <c r="BN533" i="1"/>
  <c r="BR456" i="2" s="1"/>
  <c r="CF9" i="2"/>
  <c r="BN677" i="1"/>
  <c r="BR9" i="2" s="1"/>
  <c r="BN287" i="1"/>
  <c r="BR236" i="2" s="1"/>
  <c r="CF236" i="2"/>
  <c r="CI267" i="2"/>
  <c r="BQ330" i="1"/>
  <c r="BU267" i="2" s="1"/>
  <c r="BN134" i="1"/>
  <c r="BR602" i="2" s="1"/>
  <c r="CF602" i="2"/>
  <c r="CG624" i="2"/>
  <c r="BO15" i="1"/>
  <c r="BS624" i="2" s="1"/>
  <c r="CG640" i="2"/>
  <c r="BO42" i="1"/>
  <c r="BS640" i="2" s="1"/>
  <c r="BP512" i="1"/>
  <c r="BT418" i="2" s="1"/>
  <c r="CH418" i="2"/>
  <c r="BO562" i="1"/>
  <c r="BS13" i="2" s="1"/>
  <c r="BN427" i="1"/>
  <c r="BR355" i="2" s="1"/>
  <c r="CF548" i="2"/>
  <c r="BN300" i="1"/>
  <c r="BR548" i="2" s="1"/>
  <c r="CF16" i="2"/>
  <c r="BN596" i="1"/>
  <c r="BR16" i="2" s="1"/>
  <c r="CF64" i="2"/>
  <c r="BN613" i="1"/>
  <c r="BR64" i="2" s="1"/>
  <c r="CF231" i="2"/>
  <c r="BN279" i="1"/>
  <c r="BR231" i="2" s="1"/>
  <c r="BO488" i="1"/>
  <c r="BS416" i="2" s="1"/>
  <c r="CG416" i="2"/>
  <c r="CF601" i="2"/>
  <c r="BN126" i="1"/>
  <c r="BR601" i="2" s="1"/>
  <c r="BN554" i="1"/>
  <c r="BR122" i="2" s="1"/>
  <c r="CF122" i="2"/>
  <c r="CF290" i="2"/>
  <c r="BN357" i="1"/>
  <c r="BR290" i="2" s="1"/>
  <c r="CG201" i="2"/>
  <c r="BO241" i="1"/>
  <c r="BS201" i="2" s="1"/>
  <c r="DN101" i="2"/>
  <c r="DN82" i="2"/>
  <c r="DN6" i="2"/>
  <c r="DN368" i="2"/>
  <c r="DN483" i="2"/>
  <c r="DN705" i="2"/>
  <c r="DN704" i="2"/>
  <c r="DN35" i="2"/>
  <c r="DN115" i="2"/>
  <c r="DN444" i="2"/>
  <c r="DN659" i="2"/>
  <c r="DN363" i="2"/>
  <c r="DN557" i="2"/>
  <c r="DN125" i="2"/>
  <c r="DN28" i="2"/>
  <c r="DN141" i="2"/>
  <c r="DN126" i="2"/>
  <c r="DN546" i="2"/>
  <c r="DN118" i="2"/>
  <c r="DN93" i="2"/>
  <c r="DN9" i="2"/>
  <c r="DN10" i="2"/>
  <c r="DN345" i="2"/>
  <c r="DN340" i="2"/>
  <c r="DN139" i="2"/>
  <c r="DN134" i="2"/>
  <c r="DN64" i="2"/>
  <c r="DN144" i="2"/>
  <c r="DN133" i="2"/>
  <c r="DN130" i="2"/>
  <c r="DN87" i="2"/>
  <c r="DN88" i="2"/>
  <c r="DN565" i="2"/>
  <c r="DN129" i="2"/>
  <c r="DN105" i="2"/>
  <c r="DN106" i="2"/>
  <c r="DN658" i="2"/>
  <c r="DN463" i="2"/>
  <c r="DN457" i="2"/>
  <c r="DN458" i="2"/>
  <c r="DN712" i="2"/>
  <c r="DN713" i="2"/>
  <c r="DN7" i="2"/>
  <c r="DN8" i="2"/>
  <c r="DN120" i="2"/>
  <c r="DN121" i="2"/>
  <c r="DN136" i="2"/>
  <c r="DJ678" i="1"/>
  <c r="BO590" i="2"/>
  <c r="BO588" i="2"/>
  <c r="BO592" i="2"/>
  <c r="BO610" i="2"/>
  <c r="BO607" i="2"/>
  <c r="BO596" i="2"/>
  <c r="BO581" i="2"/>
  <c r="BO606" i="2"/>
  <c r="BO598" i="2"/>
  <c r="BO583" i="2"/>
  <c r="BO604" i="2"/>
  <c r="BO594" i="2"/>
  <c r="BO591" i="2"/>
  <c r="BO585" i="2"/>
  <c r="BO711" i="2"/>
  <c r="BO619" i="2"/>
  <c r="BO703" i="2"/>
  <c r="BO710" i="2"/>
  <c r="BO603" i="2"/>
  <c r="BO593" i="2"/>
  <c r="BO702" i="2"/>
  <c r="BO659" i="2"/>
  <c r="BO700" i="2"/>
  <c r="BO695" i="2"/>
  <c r="BO694" i="2"/>
  <c r="BO693" i="2"/>
  <c r="BO692" i="2"/>
  <c r="BO689" i="2"/>
  <c r="BO684" i="2"/>
  <c r="BO708" i="2"/>
  <c r="BO679" i="2"/>
  <c r="BO678" i="2"/>
  <c r="BO672" i="2"/>
  <c r="BO671" i="2"/>
  <c r="BO646" i="2"/>
  <c r="BO643" i="2"/>
  <c r="BO657" i="2"/>
  <c r="BO656" i="2"/>
  <c r="BO642" i="2"/>
  <c r="BO640" i="2"/>
  <c r="BO645" i="2"/>
  <c r="BO655" i="2"/>
  <c r="BO635" i="2"/>
  <c r="BO652" i="2"/>
  <c r="BO636" i="2"/>
  <c r="BO629" i="2"/>
  <c r="BO623" i="2"/>
  <c r="BO638" i="2"/>
  <c r="BO668" i="2"/>
  <c r="BO665" i="2"/>
  <c r="BO664" i="2"/>
  <c r="BO662" i="2"/>
  <c r="BO661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W317" i="2"/>
  <c r="W318" i="2"/>
  <c r="W319" i="2"/>
  <c r="W320" i="2"/>
  <c r="W321" i="2"/>
  <c r="W322" i="2"/>
  <c r="W323" i="2"/>
  <c r="W324" i="2"/>
  <c r="W325" i="2"/>
  <c r="W326" i="2"/>
  <c r="W327" i="2"/>
  <c r="W328" i="2"/>
  <c r="W329" i="2"/>
  <c r="W330" i="2"/>
  <c r="W331" i="2"/>
  <c r="W332" i="2"/>
  <c r="W333" i="2"/>
  <c r="W334" i="2"/>
  <c r="W335" i="2"/>
  <c r="W336" i="2"/>
  <c r="W337" i="2"/>
  <c r="W338" i="2"/>
  <c r="W339" i="2"/>
  <c r="W340" i="2"/>
  <c r="W341" i="2"/>
  <c r="W342" i="2"/>
  <c r="W343" i="2"/>
  <c r="W344" i="2"/>
  <c r="W345" i="2"/>
  <c r="W346" i="2"/>
  <c r="W347" i="2"/>
  <c r="W348" i="2"/>
  <c r="W349" i="2"/>
  <c r="W350" i="2"/>
  <c r="W351" i="2"/>
  <c r="W352" i="2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0" i="2"/>
  <c r="W371" i="2"/>
  <c r="W372" i="2"/>
  <c r="W373" i="2"/>
  <c r="W374" i="2"/>
  <c r="W375" i="2"/>
  <c r="W376" i="2"/>
  <c r="W377" i="2"/>
  <c r="W378" i="2"/>
  <c r="W379" i="2"/>
  <c r="W380" i="2"/>
  <c r="W381" i="2"/>
  <c r="W382" i="2"/>
  <c r="W383" i="2"/>
  <c r="W384" i="2"/>
  <c r="W385" i="2"/>
  <c r="W386" i="2"/>
  <c r="W387" i="2"/>
  <c r="W388" i="2"/>
  <c r="W389" i="2"/>
  <c r="W390" i="2"/>
  <c r="W391" i="2"/>
  <c r="W392" i="2"/>
  <c r="W393" i="2"/>
  <c r="W394" i="2"/>
  <c r="W395" i="2"/>
  <c r="W396" i="2"/>
  <c r="W397" i="2"/>
  <c r="W398" i="2"/>
  <c r="W399" i="2"/>
  <c r="W400" i="2"/>
  <c r="W401" i="2"/>
  <c r="W402" i="2"/>
  <c r="W403" i="2"/>
  <c r="W404" i="2"/>
  <c r="W405" i="2"/>
  <c r="W406" i="2"/>
  <c r="W407" i="2"/>
  <c r="W408" i="2"/>
  <c r="W409" i="2"/>
  <c r="W410" i="2"/>
  <c r="W411" i="2"/>
  <c r="W412" i="2"/>
  <c r="W413" i="2"/>
  <c r="W414" i="2"/>
  <c r="W415" i="2"/>
  <c r="W416" i="2"/>
  <c r="W417" i="2"/>
  <c r="W418" i="2"/>
  <c r="W419" i="2"/>
  <c r="W420" i="2"/>
  <c r="W421" i="2"/>
  <c r="W422" i="2"/>
  <c r="W423" i="2"/>
  <c r="W424" i="2"/>
  <c r="W425" i="2"/>
  <c r="W426" i="2"/>
  <c r="W427" i="2"/>
  <c r="W428" i="2"/>
  <c r="W429" i="2"/>
  <c r="W430" i="2"/>
  <c r="W431" i="2"/>
  <c r="W432" i="2"/>
  <c r="W433" i="2"/>
  <c r="W434" i="2"/>
  <c r="W435" i="2"/>
  <c r="W436" i="2"/>
  <c r="W437" i="2"/>
  <c r="W438" i="2"/>
  <c r="W439" i="2"/>
  <c r="W440" i="2"/>
  <c r="W441" i="2"/>
  <c r="W442" i="2"/>
  <c r="W443" i="2"/>
  <c r="W444" i="2"/>
  <c r="W445" i="2"/>
  <c r="W446" i="2"/>
  <c r="W447" i="2"/>
  <c r="W448" i="2"/>
  <c r="W449" i="2"/>
  <c r="W450" i="2"/>
  <c r="W451" i="2"/>
  <c r="W452" i="2"/>
  <c r="W453" i="2"/>
  <c r="W454" i="2"/>
  <c r="W455" i="2"/>
  <c r="W456" i="2"/>
  <c r="W457" i="2"/>
  <c r="W458" i="2"/>
  <c r="W459" i="2"/>
  <c r="W460" i="2"/>
  <c r="W461" i="2"/>
  <c r="W462" i="2"/>
  <c r="W463" i="2"/>
  <c r="W464" i="2"/>
  <c r="W465" i="2"/>
  <c r="W466" i="2"/>
  <c r="W467" i="2"/>
  <c r="W468" i="2"/>
  <c r="W469" i="2"/>
  <c r="W470" i="2"/>
  <c r="W471" i="2"/>
  <c r="W472" i="2"/>
  <c r="W473" i="2"/>
  <c r="W474" i="2"/>
  <c r="W475" i="2"/>
  <c r="W476" i="2"/>
  <c r="W477" i="2"/>
  <c r="W478" i="2"/>
  <c r="W479" i="2"/>
  <c r="W480" i="2"/>
  <c r="W481" i="2"/>
  <c r="W482" i="2"/>
  <c r="W483" i="2"/>
  <c r="W484" i="2"/>
  <c r="W485" i="2"/>
  <c r="W486" i="2"/>
  <c r="W487" i="2"/>
  <c r="W488" i="2"/>
  <c r="W489" i="2"/>
  <c r="W490" i="2"/>
  <c r="W491" i="2"/>
  <c r="W492" i="2"/>
  <c r="W493" i="2"/>
  <c r="W494" i="2"/>
  <c r="W495" i="2"/>
  <c r="W496" i="2"/>
  <c r="W497" i="2"/>
  <c r="W498" i="2"/>
  <c r="W499" i="2"/>
  <c r="W500" i="2"/>
  <c r="W501" i="2"/>
  <c r="W502" i="2"/>
  <c r="W503" i="2"/>
  <c r="W504" i="2"/>
  <c r="W505" i="2"/>
  <c r="W506" i="2"/>
  <c r="W507" i="2"/>
  <c r="W508" i="2"/>
  <c r="W509" i="2"/>
  <c r="W510" i="2"/>
  <c r="W511" i="2"/>
  <c r="W512" i="2"/>
  <c r="W513" i="2"/>
  <c r="W514" i="2"/>
  <c r="W515" i="2"/>
  <c r="W516" i="2"/>
  <c r="W517" i="2"/>
  <c r="W518" i="2"/>
  <c r="W519" i="2"/>
  <c r="W520" i="2"/>
  <c r="W521" i="2"/>
  <c r="W522" i="2"/>
  <c r="W523" i="2"/>
  <c r="W524" i="2"/>
  <c r="W525" i="2"/>
  <c r="W526" i="2"/>
  <c r="W527" i="2"/>
  <c r="W528" i="2"/>
  <c r="W529" i="2"/>
  <c r="W530" i="2"/>
  <c r="W531" i="2"/>
  <c r="W532" i="2"/>
  <c r="W533" i="2"/>
  <c r="W534" i="2"/>
  <c r="W535" i="2"/>
  <c r="W536" i="2"/>
  <c r="W537" i="2"/>
  <c r="W538" i="2"/>
  <c r="W539" i="2"/>
  <c r="W540" i="2"/>
  <c r="W541" i="2"/>
  <c r="W542" i="2"/>
  <c r="W543" i="2"/>
  <c r="W544" i="2"/>
  <c r="W545" i="2"/>
  <c r="W546" i="2"/>
  <c r="W547" i="2"/>
  <c r="W548" i="2"/>
  <c r="W549" i="2"/>
  <c r="W550" i="2"/>
  <c r="W551" i="2"/>
  <c r="W552" i="2"/>
  <c r="W553" i="2"/>
  <c r="W554" i="2"/>
  <c r="W555" i="2"/>
  <c r="W556" i="2"/>
  <c r="W557" i="2"/>
  <c r="W558" i="2"/>
  <c r="W559" i="2"/>
  <c r="W560" i="2"/>
  <c r="W561" i="2"/>
  <c r="W562" i="2"/>
  <c r="W563" i="2"/>
  <c r="W564" i="2"/>
  <c r="W565" i="2"/>
  <c r="W566" i="2"/>
  <c r="W567" i="2"/>
  <c r="W568" i="2"/>
  <c r="W569" i="2"/>
  <c r="W570" i="2"/>
  <c r="W571" i="2"/>
  <c r="W572" i="2"/>
  <c r="W573" i="2"/>
  <c r="W574" i="2"/>
  <c r="W575" i="2"/>
  <c r="W576" i="2"/>
  <c r="W577" i="2"/>
  <c r="W578" i="2"/>
  <c r="W579" i="2"/>
  <c r="W580" i="2"/>
  <c r="W581" i="2"/>
  <c r="W582" i="2"/>
  <c r="W583" i="2"/>
  <c r="W584" i="2"/>
  <c r="W585" i="2"/>
  <c r="W586" i="2"/>
  <c r="W587" i="2"/>
  <c r="W588" i="2"/>
  <c r="W589" i="2"/>
  <c r="W590" i="2"/>
  <c r="W591" i="2"/>
  <c r="W592" i="2"/>
  <c r="W593" i="2"/>
  <c r="W594" i="2"/>
  <c r="W595" i="2"/>
  <c r="W596" i="2"/>
  <c r="W597" i="2"/>
  <c r="W598" i="2"/>
  <c r="W599" i="2"/>
  <c r="W600" i="2"/>
  <c r="W601" i="2"/>
  <c r="W602" i="2"/>
  <c r="W603" i="2"/>
  <c r="W604" i="2"/>
  <c r="W605" i="2"/>
  <c r="W606" i="2"/>
  <c r="W607" i="2"/>
  <c r="W608" i="2"/>
  <c r="W609" i="2"/>
  <c r="W610" i="2"/>
  <c r="W611" i="2"/>
  <c r="W612" i="2"/>
  <c r="W613" i="2"/>
  <c r="W614" i="2"/>
  <c r="W615" i="2"/>
  <c r="W616" i="2"/>
  <c r="W617" i="2"/>
  <c r="W618" i="2"/>
  <c r="W619" i="2"/>
  <c r="W620" i="2"/>
  <c r="W621" i="2"/>
  <c r="W622" i="2"/>
  <c r="W623" i="2"/>
  <c r="W624" i="2"/>
  <c r="W625" i="2"/>
  <c r="W626" i="2"/>
  <c r="W627" i="2"/>
  <c r="W628" i="2"/>
  <c r="W629" i="2"/>
  <c r="W630" i="2"/>
  <c r="W631" i="2"/>
  <c r="W632" i="2"/>
  <c r="W633" i="2"/>
  <c r="W634" i="2"/>
  <c r="W635" i="2"/>
  <c r="W636" i="2"/>
  <c r="W637" i="2"/>
  <c r="W638" i="2"/>
  <c r="W639" i="2"/>
  <c r="W640" i="2"/>
  <c r="W641" i="2"/>
  <c r="W642" i="2"/>
  <c r="W643" i="2"/>
  <c r="W644" i="2"/>
  <c r="W645" i="2"/>
  <c r="W646" i="2"/>
  <c r="W647" i="2"/>
  <c r="W648" i="2"/>
  <c r="W649" i="2"/>
  <c r="W650" i="2"/>
  <c r="W651" i="2"/>
  <c r="W652" i="2"/>
  <c r="W653" i="2"/>
  <c r="W654" i="2"/>
  <c r="W655" i="2"/>
  <c r="W656" i="2"/>
  <c r="W657" i="2"/>
  <c r="W658" i="2"/>
  <c r="W659" i="2"/>
  <c r="W660" i="2"/>
  <c r="W661" i="2"/>
  <c r="W662" i="2"/>
  <c r="W663" i="2"/>
  <c r="W664" i="2"/>
  <c r="W665" i="2"/>
  <c r="W666" i="2"/>
  <c r="W667" i="2"/>
  <c r="W668" i="2"/>
  <c r="W669" i="2"/>
  <c r="W670" i="2"/>
  <c r="W671" i="2"/>
  <c r="W672" i="2"/>
  <c r="W673" i="2"/>
  <c r="W674" i="2"/>
  <c r="W675" i="2"/>
  <c r="W676" i="2"/>
  <c r="W677" i="2"/>
  <c r="W678" i="2"/>
  <c r="W679" i="2"/>
  <c r="W680" i="2"/>
  <c r="W681" i="2"/>
  <c r="W682" i="2"/>
  <c r="W683" i="2"/>
  <c r="W684" i="2"/>
  <c r="W685" i="2"/>
  <c r="W686" i="2"/>
  <c r="W687" i="2"/>
  <c r="W688" i="2"/>
  <c r="W689" i="2"/>
  <c r="W690" i="2"/>
  <c r="W691" i="2"/>
  <c r="W692" i="2"/>
  <c r="W693" i="2"/>
  <c r="W694" i="2"/>
  <c r="W695" i="2"/>
  <c r="W696" i="2"/>
  <c r="W697" i="2"/>
  <c r="W698" i="2"/>
  <c r="W699" i="2"/>
  <c r="W700" i="2"/>
  <c r="W701" i="2"/>
  <c r="W702" i="2"/>
  <c r="W703" i="2"/>
  <c r="W704" i="2"/>
  <c r="W705" i="2"/>
  <c r="W706" i="2"/>
  <c r="W707" i="2"/>
  <c r="W708" i="2"/>
  <c r="W709" i="2"/>
  <c r="W710" i="2"/>
  <c r="W711" i="2"/>
  <c r="W712" i="2"/>
  <c r="W713" i="2"/>
  <c r="W714" i="2"/>
  <c r="W715" i="2"/>
  <c r="W716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X625" i="2"/>
  <c r="X626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Y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346" i="2"/>
  <c r="Y347" i="2"/>
  <c r="Y348" i="2"/>
  <c r="Y349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370" i="2"/>
  <c r="Y371" i="2"/>
  <c r="Y372" i="2"/>
  <c r="Y373" i="2"/>
  <c r="Y374" i="2"/>
  <c r="Y375" i="2"/>
  <c r="Y376" i="2"/>
  <c r="Y377" i="2"/>
  <c r="Y378" i="2"/>
  <c r="Y379" i="2"/>
  <c r="Y380" i="2"/>
  <c r="Y381" i="2"/>
  <c r="Y382" i="2"/>
  <c r="Y383" i="2"/>
  <c r="Y384" i="2"/>
  <c r="Y385" i="2"/>
  <c r="Y386" i="2"/>
  <c r="Y387" i="2"/>
  <c r="Y388" i="2"/>
  <c r="Y389" i="2"/>
  <c r="Y390" i="2"/>
  <c r="Y391" i="2"/>
  <c r="Y392" i="2"/>
  <c r="Y393" i="2"/>
  <c r="Y394" i="2"/>
  <c r="Y395" i="2"/>
  <c r="Y396" i="2"/>
  <c r="Y397" i="2"/>
  <c r="Y398" i="2"/>
  <c r="Y399" i="2"/>
  <c r="Y400" i="2"/>
  <c r="Y401" i="2"/>
  <c r="Y402" i="2"/>
  <c r="Y403" i="2"/>
  <c r="Y404" i="2"/>
  <c r="Y405" i="2"/>
  <c r="Y406" i="2"/>
  <c r="Y407" i="2"/>
  <c r="Y408" i="2"/>
  <c r="Y409" i="2"/>
  <c r="Y410" i="2"/>
  <c r="Y411" i="2"/>
  <c r="Y412" i="2"/>
  <c r="Y413" i="2"/>
  <c r="Y414" i="2"/>
  <c r="Y415" i="2"/>
  <c r="Y416" i="2"/>
  <c r="Y417" i="2"/>
  <c r="Y418" i="2"/>
  <c r="Y419" i="2"/>
  <c r="Y420" i="2"/>
  <c r="Y421" i="2"/>
  <c r="Y422" i="2"/>
  <c r="Y423" i="2"/>
  <c r="Y424" i="2"/>
  <c r="Y425" i="2"/>
  <c r="Y426" i="2"/>
  <c r="Y427" i="2"/>
  <c r="Y428" i="2"/>
  <c r="Y429" i="2"/>
  <c r="Y430" i="2"/>
  <c r="Y431" i="2"/>
  <c r="Y432" i="2"/>
  <c r="Y433" i="2"/>
  <c r="Y434" i="2"/>
  <c r="Y435" i="2"/>
  <c r="Y436" i="2"/>
  <c r="Y437" i="2"/>
  <c r="Y438" i="2"/>
  <c r="Y439" i="2"/>
  <c r="Y440" i="2"/>
  <c r="Y441" i="2"/>
  <c r="Y442" i="2"/>
  <c r="Y443" i="2"/>
  <c r="Y444" i="2"/>
  <c r="Y445" i="2"/>
  <c r="Y446" i="2"/>
  <c r="Y447" i="2"/>
  <c r="Y448" i="2"/>
  <c r="Y449" i="2"/>
  <c r="Y450" i="2"/>
  <c r="Y451" i="2"/>
  <c r="Y452" i="2"/>
  <c r="Y453" i="2"/>
  <c r="Y454" i="2"/>
  <c r="Y455" i="2"/>
  <c r="Y456" i="2"/>
  <c r="Y457" i="2"/>
  <c r="Y458" i="2"/>
  <c r="Y459" i="2"/>
  <c r="Y460" i="2"/>
  <c r="Y461" i="2"/>
  <c r="Y462" i="2"/>
  <c r="Y463" i="2"/>
  <c r="Y464" i="2"/>
  <c r="Y465" i="2"/>
  <c r="Y466" i="2"/>
  <c r="Y467" i="2"/>
  <c r="Y468" i="2"/>
  <c r="Y469" i="2"/>
  <c r="Y470" i="2"/>
  <c r="Y471" i="2"/>
  <c r="Y472" i="2"/>
  <c r="Y473" i="2"/>
  <c r="Y474" i="2"/>
  <c r="Y475" i="2"/>
  <c r="Y476" i="2"/>
  <c r="Y477" i="2"/>
  <c r="Y478" i="2"/>
  <c r="Y479" i="2"/>
  <c r="Y480" i="2"/>
  <c r="Y481" i="2"/>
  <c r="Y482" i="2"/>
  <c r="Y483" i="2"/>
  <c r="Y484" i="2"/>
  <c r="Y485" i="2"/>
  <c r="Y486" i="2"/>
  <c r="Y487" i="2"/>
  <c r="Y488" i="2"/>
  <c r="Y489" i="2"/>
  <c r="Y490" i="2"/>
  <c r="Y491" i="2"/>
  <c r="Y492" i="2"/>
  <c r="Y493" i="2"/>
  <c r="Y494" i="2"/>
  <c r="Y495" i="2"/>
  <c r="Y496" i="2"/>
  <c r="Y497" i="2"/>
  <c r="Y498" i="2"/>
  <c r="Y499" i="2"/>
  <c r="Y500" i="2"/>
  <c r="Y501" i="2"/>
  <c r="Y502" i="2"/>
  <c r="Y503" i="2"/>
  <c r="Y504" i="2"/>
  <c r="Y505" i="2"/>
  <c r="Y506" i="2"/>
  <c r="Y507" i="2"/>
  <c r="Y508" i="2"/>
  <c r="Y509" i="2"/>
  <c r="Y510" i="2"/>
  <c r="Y511" i="2"/>
  <c r="Y512" i="2"/>
  <c r="Y513" i="2"/>
  <c r="Y514" i="2"/>
  <c r="Y515" i="2"/>
  <c r="Y516" i="2"/>
  <c r="Y517" i="2"/>
  <c r="Y518" i="2"/>
  <c r="Y519" i="2"/>
  <c r="Y520" i="2"/>
  <c r="Y521" i="2"/>
  <c r="Y522" i="2"/>
  <c r="Y523" i="2"/>
  <c r="Y524" i="2"/>
  <c r="Y525" i="2"/>
  <c r="Y526" i="2"/>
  <c r="Y527" i="2"/>
  <c r="Y528" i="2"/>
  <c r="Y529" i="2"/>
  <c r="Y530" i="2"/>
  <c r="Y531" i="2"/>
  <c r="Y532" i="2"/>
  <c r="Y533" i="2"/>
  <c r="Y534" i="2"/>
  <c r="Y535" i="2"/>
  <c r="Y536" i="2"/>
  <c r="Y537" i="2"/>
  <c r="Y538" i="2"/>
  <c r="Y539" i="2"/>
  <c r="Y540" i="2"/>
  <c r="Y541" i="2"/>
  <c r="Y542" i="2"/>
  <c r="Y543" i="2"/>
  <c r="Y544" i="2"/>
  <c r="Y545" i="2"/>
  <c r="Y546" i="2"/>
  <c r="Y547" i="2"/>
  <c r="Y548" i="2"/>
  <c r="Y549" i="2"/>
  <c r="Y550" i="2"/>
  <c r="Y551" i="2"/>
  <c r="Y552" i="2"/>
  <c r="Y553" i="2"/>
  <c r="Y554" i="2"/>
  <c r="Y555" i="2"/>
  <c r="Y556" i="2"/>
  <c r="Y557" i="2"/>
  <c r="Y558" i="2"/>
  <c r="Y559" i="2"/>
  <c r="Y560" i="2"/>
  <c r="Y561" i="2"/>
  <c r="Y562" i="2"/>
  <c r="Y563" i="2"/>
  <c r="Y564" i="2"/>
  <c r="Y565" i="2"/>
  <c r="Y566" i="2"/>
  <c r="Y567" i="2"/>
  <c r="Y568" i="2"/>
  <c r="Y569" i="2"/>
  <c r="Y570" i="2"/>
  <c r="Y571" i="2"/>
  <c r="Y572" i="2"/>
  <c r="Y573" i="2"/>
  <c r="Y574" i="2"/>
  <c r="Y575" i="2"/>
  <c r="Y576" i="2"/>
  <c r="Y577" i="2"/>
  <c r="Y578" i="2"/>
  <c r="Y579" i="2"/>
  <c r="Y580" i="2"/>
  <c r="Y581" i="2"/>
  <c r="Y582" i="2"/>
  <c r="Y583" i="2"/>
  <c r="Y584" i="2"/>
  <c r="Y585" i="2"/>
  <c r="Y586" i="2"/>
  <c r="Y587" i="2"/>
  <c r="Y588" i="2"/>
  <c r="Y589" i="2"/>
  <c r="Y590" i="2"/>
  <c r="Y591" i="2"/>
  <c r="Y592" i="2"/>
  <c r="Y593" i="2"/>
  <c r="Y594" i="2"/>
  <c r="Y595" i="2"/>
  <c r="Y596" i="2"/>
  <c r="Y597" i="2"/>
  <c r="Y598" i="2"/>
  <c r="Y599" i="2"/>
  <c r="Y600" i="2"/>
  <c r="Y601" i="2"/>
  <c r="Y602" i="2"/>
  <c r="Y603" i="2"/>
  <c r="Y604" i="2"/>
  <c r="Y605" i="2"/>
  <c r="Y606" i="2"/>
  <c r="Y607" i="2"/>
  <c r="Y608" i="2"/>
  <c r="Y609" i="2"/>
  <c r="Y610" i="2"/>
  <c r="Y611" i="2"/>
  <c r="Y612" i="2"/>
  <c r="Y613" i="2"/>
  <c r="Y614" i="2"/>
  <c r="Y615" i="2"/>
  <c r="Y616" i="2"/>
  <c r="Y617" i="2"/>
  <c r="Y618" i="2"/>
  <c r="Y619" i="2"/>
  <c r="Y620" i="2"/>
  <c r="Y621" i="2"/>
  <c r="Y622" i="2"/>
  <c r="Y623" i="2"/>
  <c r="Y624" i="2"/>
  <c r="Y625" i="2"/>
  <c r="Y626" i="2"/>
  <c r="Y627" i="2"/>
  <c r="Y628" i="2"/>
  <c r="Y629" i="2"/>
  <c r="Y630" i="2"/>
  <c r="Y631" i="2"/>
  <c r="Y632" i="2"/>
  <c r="Y633" i="2"/>
  <c r="Y634" i="2"/>
  <c r="Y635" i="2"/>
  <c r="Y636" i="2"/>
  <c r="Y637" i="2"/>
  <c r="Y638" i="2"/>
  <c r="Y639" i="2"/>
  <c r="Y640" i="2"/>
  <c r="Y641" i="2"/>
  <c r="Y642" i="2"/>
  <c r="Y643" i="2"/>
  <c r="Y644" i="2"/>
  <c r="Y645" i="2"/>
  <c r="Y646" i="2"/>
  <c r="Y647" i="2"/>
  <c r="Y648" i="2"/>
  <c r="Y649" i="2"/>
  <c r="Y650" i="2"/>
  <c r="Y651" i="2"/>
  <c r="Y652" i="2"/>
  <c r="Y653" i="2"/>
  <c r="Y654" i="2"/>
  <c r="Y655" i="2"/>
  <c r="Y656" i="2"/>
  <c r="Y657" i="2"/>
  <c r="Y658" i="2"/>
  <c r="Y659" i="2"/>
  <c r="Y660" i="2"/>
  <c r="Y661" i="2"/>
  <c r="Y662" i="2"/>
  <c r="Y663" i="2"/>
  <c r="Y664" i="2"/>
  <c r="Y665" i="2"/>
  <c r="Y666" i="2"/>
  <c r="Y667" i="2"/>
  <c r="Y668" i="2"/>
  <c r="Y669" i="2"/>
  <c r="Y670" i="2"/>
  <c r="Y671" i="2"/>
  <c r="Y672" i="2"/>
  <c r="Y673" i="2"/>
  <c r="Y674" i="2"/>
  <c r="Y675" i="2"/>
  <c r="Y676" i="2"/>
  <c r="Y677" i="2"/>
  <c r="Y678" i="2"/>
  <c r="Y679" i="2"/>
  <c r="Y680" i="2"/>
  <c r="Y681" i="2"/>
  <c r="Y682" i="2"/>
  <c r="Y683" i="2"/>
  <c r="Y684" i="2"/>
  <c r="Y685" i="2"/>
  <c r="Y686" i="2"/>
  <c r="Y687" i="2"/>
  <c r="Y688" i="2"/>
  <c r="Y689" i="2"/>
  <c r="Y690" i="2"/>
  <c r="Y691" i="2"/>
  <c r="Y692" i="2"/>
  <c r="Y693" i="2"/>
  <c r="Y694" i="2"/>
  <c r="Y695" i="2"/>
  <c r="Y696" i="2"/>
  <c r="Y697" i="2"/>
  <c r="Y698" i="2"/>
  <c r="Y699" i="2"/>
  <c r="Y700" i="2"/>
  <c r="Y701" i="2"/>
  <c r="Y702" i="2"/>
  <c r="Y703" i="2"/>
  <c r="Y704" i="2"/>
  <c r="Y705" i="2"/>
  <c r="Y706" i="2"/>
  <c r="Y707" i="2"/>
  <c r="Y708" i="2"/>
  <c r="Y709" i="2"/>
  <c r="Y710" i="2"/>
  <c r="Y711" i="2"/>
  <c r="Y712" i="2"/>
  <c r="Y713" i="2"/>
  <c r="Y714" i="2"/>
  <c r="Y715" i="2"/>
  <c r="Y716" i="2"/>
  <c r="Z4" i="2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Z281" i="2"/>
  <c r="Z282" i="2"/>
  <c r="Z283" i="2"/>
  <c r="Z284" i="2"/>
  <c r="Z285" i="2"/>
  <c r="Z286" i="2"/>
  <c r="Z287" i="2"/>
  <c r="Z288" i="2"/>
  <c r="Z289" i="2"/>
  <c r="Z290" i="2"/>
  <c r="Z291" i="2"/>
  <c r="Z292" i="2"/>
  <c r="Z293" i="2"/>
  <c r="Z294" i="2"/>
  <c r="Z295" i="2"/>
  <c r="Z296" i="2"/>
  <c r="Z297" i="2"/>
  <c r="Z298" i="2"/>
  <c r="Z299" i="2"/>
  <c r="Z300" i="2"/>
  <c r="Z301" i="2"/>
  <c r="Z302" i="2"/>
  <c r="Z303" i="2"/>
  <c r="Z304" i="2"/>
  <c r="Z305" i="2"/>
  <c r="Z306" i="2"/>
  <c r="Z307" i="2"/>
  <c r="Z308" i="2"/>
  <c r="Z309" i="2"/>
  <c r="Z310" i="2"/>
  <c r="Z311" i="2"/>
  <c r="Z312" i="2"/>
  <c r="Z313" i="2"/>
  <c r="Z314" i="2"/>
  <c r="Z315" i="2"/>
  <c r="Z316" i="2"/>
  <c r="Z317" i="2"/>
  <c r="Z318" i="2"/>
  <c r="Z319" i="2"/>
  <c r="Z320" i="2"/>
  <c r="Z321" i="2"/>
  <c r="Z322" i="2"/>
  <c r="Z323" i="2"/>
  <c r="Z324" i="2"/>
  <c r="Z325" i="2"/>
  <c r="Z326" i="2"/>
  <c r="Z327" i="2"/>
  <c r="Z328" i="2"/>
  <c r="Z329" i="2"/>
  <c r="Z330" i="2"/>
  <c r="Z331" i="2"/>
  <c r="Z332" i="2"/>
  <c r="Z333" i="2"/>
  <c r="Z334" i="2"/>
  <c r="Z335" i="2"/>
  <c r="Z336" i="2"/>
  <c r="Z337" i="2"/>
  <c r="Z338" i="2"/>
  <c r="Z339" i="2"/>
  <c r="Z340" i="2"/>
  <c r="Z341" i="2"/>
  <c r="Z342" i="2"/>
  <c r="Z343" i="2"/>
  <c r="Z344" i="2"/>
  <c r="Z345" i="2"/>
  <c r="Z346" i="2"/>
  <c r="Z347" i="2"/>
  <c r="Z348" i="2"/>
  <c r="Z349" i="2"/>
  <c r="Z350" i="2"/>
  <c r="Z351" i="2"/>
  <c r="Z352" i="2"/>
  <c r="Z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Z369" i="2"/>
  <c r="Z370" i="2"/>
  <c r="Z371" i="2"/>
  <c r="Z372" i="2"/>
  <c r="Z373" i="2"/>
  <c r="Z374" i="2"/>
  <c r="Z375" i="2"/>
  <c r="Z376" i="2"/>
  <c r="Z377" i="2"/>
  <c r="Z378" i="2"/>
  <c r="Z379" i="2"/>
  <c r="Z380" i="2"/>
  <c r="Z381" i="2"/>
  <c r="Z382" i="2"/>
  <c r="Z383" i="2"/>
  <c r="Z384" i="2"/>
  <c r="Z385" i="2"/>
  <c r="Z386" i="2"/>
  <c r="Z387" i="2"/>
  <c r="Z388" i="2"/>
  <c r="Z389" i="2"/>
  <c r="Z390" i="2"/>
  <c r="Z391" i="2"/>
  <c r="Z392" i="2"/>
  <c r="Z393" i="2"/>
  <c r="Z394" i="2"/>
  <c r="Z395" i="2"/>
  <c r="Z396" i="2"/>
  <c r="Z397" i="2"/>
  <c r="Z398" i="2"/>
  <c r="Z399" i="2"/>
  <c r="Z400" i="2"/>
  <c r="Z401" i="2"/>
  <c r="Z402" i="2"/>
  <c r="Z403" i="2"/>
  <c r="Z404" i="2"/>
  <c r="Z405" i="2"/>
  <c r="Z406" i="2"/>
  <c r="Z407" i="2"/>
  <c r="Z408" i="2"/>
  <c r="Z409" i="2"/>
  <c r="Z410" i="2"/>
  <c r="Z411" i="2"/>
  <c r="Z412" i="2"/>
  <c r="Z413" i="2"/>
  <c r="Z414" i="2"/>
  <c r="Z415" i="2"/>
  <c r="Z416" i="2"/>
  <c r="Z417" i="2"/>
  <c r="Z418" i="2"/>
  <c r="Z419" i="2"/>
  <c r="Z420" i="2"/>
  <c r="Z421" i="2"/>
  <c r="Z422" i="2"/>
  <c r="Z423" i="2"/>
  <c r="Z424" i="2"/>
  <c r="Z425" i="2"/>
  <c r="Z426" i="2"/>
  <c r="Z427" i="2"/>
  <c r="Z428" i="2"/>
  <c r="Z429" i="2"/>
  <c r="Z430" i="2"/>
  <c r="Z431" i="2"/>
  <c r="Z432" i="2"/>
  <c r="Z433" i="2"/>
  <c r="Z434" i="2"/>
  <c r="Z435" i="2"/>
  <c r="Z436" i="2"/>
  <c r="Z437" i="2"/>
  <c r="Z438" i="2"/>
  <c r="Z439" i="2"/>
  <c r="Z440" i="2"/>
  <c r="Z441" i="2"/>
  <c r="Z442" i="2"/>
  <c r="Z443" i="2"/>
  <c r="Z444" i="2"/>
  <c r="Z445" i="2"/>
  <c r="Z446" i="2"/>
  <c r="Z447" i="2"/>
  <c r="Z448" i="2"/>
  <c r="Z449" i="2"/>
  <c r="Z450" i="2"/>
  <c r="Z451" i="2"/>
  <c r="Z452" i="2"/>
  <c r="Z453" i="2"/>
  <c r="Z454" i="2"/>
  <c r="Z455" i="2"/>
  <c r="Z456" i="2"/>
  <c r="Z457" i="2"/>
  <c r="Z458" i="2"/>
  <c r="Z459" i="2"/>
  <c r="Z460" i="2"/>
  <c r="Z461" i="2"/>
  <c r="Z462" i="2"/>
  <c r="Z463" i="2"/>
  <c r="Z464" i="2"/>
  <c r="Z465" i="2"/>
  <c r="Z466" i="2"/>
  <c r="Z467" i="2"/>
  <c r="Z468" i="2"/>
  <c r="Z469" i="2"/>
  <c r="Z470" i="2"/>
  <c r="Z471" i="2"/>
  <c r="Z472" i="2"/>
  <c r="Z473" i="2"/>
  <c r="Z474" i="2"/>
  <c r="Z475" i="2"/>
  <c r="Z476" i="2"/>
  <c r="Z477" i="2"/>
  <c r="Z478" i="2"/>
  <c r="Z479" i="2"/>
  <c r="Z480" i="2"/>
  <c r="Z481" i="2"/>
  <c r="Z482" i="2"/>
  <c r="Z483" i="2"/>
  <c r="Z484" i="2"/>
  <c r="Z485" i="2"/>
  <c r="Z486" i="2"/>
  <c r="Z487" i="2"/>
  <c r="Z488" i="2"/>
  <c r="Z489" i="2"/>
  <c r="Z490" i="2"/>
  <c r="Z491" i="2"/>
  <c r="Z492" i="2"/>
  <c r="Z493" i="2"/>
  <c r="Z494" i="2"/>
  <c r="Z495" i="2"/>
  <c r="Z496" i="2"/>
  <c r="Z497" i="2"/>
  <c r="Z498" i="2"/>
  <c r="Z499" i="2"/>
  <c r="Z500" i="2"/>
  <c r="Z501" i="2"/>
  <c r="Z502" i="2"/>
  <c r="Z503" i="2"/>
  <c r="Z504" i="2"/>
  <c r="Z505" i="2"/>
  <c r="Z506" i="2"/>
  <c r="Z507" i="2"/>
  <c r="Z508" i="2"/>
  <c r="Z509" i="2"/>
  <c r="Z510" i="2"/>
  <c r="Z511" i="2"/>
  <c r="Z512" i="2"/>
  <c r="Z513" i="2"/>
  <c r="Z514" i="2"/>
  <c r="Z515" i="2"/>
  <c r="Z516" i="2"/>
  <c r="Z517" i="2"/>
  <c r="Z518" i="2"/>
  <c r="Z519" i="2"/>
  <c r="Z520" i="2"/>
  <c r="Z521" i="2"/>
  <c r="Z522" i="2"/>
  <c r="Z523" i="2"/>
  <c r="Z524" i="2"/>
  <c r="Z525" i="2"/>
  <c r="Z526" i="2"/>
  <c r="Z527" i="2"/>
  <c r="Z528" i="2"/>
  <c r="Z529" i="2"/>
  <c r="Z530" i="2"/>
  <c r="Z531" i="2"/>
  <c r="Z532" i="2"/>
  <c r="Z533" i="2"/>
  <c r="Z534" i="2"/>
  <c r="Z535" i="2"/>
  <c r="Z536" i="2"/>
  <c r="Z537" i="2"/>
  <c r="Z538" i="2"/>
  <c r="Z539" i="2"/>
  <c r="Z540" i="2"/>
  <c r="Z541" i="2"/>
  <c r="Z542" i="2"/>
  <c r="Z543" i="2"/>
  <c r="Z544" i="2"/>
  <c r="Z545" i="2"/>
  <c r="Z546" i="2"/>
  <c r="Z547" i="2"/>
  <c r="Z548" i="2"/>
  <c r="Z549" i="2"/>
  <c r="Z550" i="2"/>
  <c r="Z551" i="2"/>
  <c r="Z552" i="2"/>
  <c r="Z553" i="2"/>
  <c r="Z554" i="2"/>
  <c r="Z555" i="2"/>
  <c r="Z556" i="2"/>
  <c r="Z557" i="2"/>
  <c r="Z558" i="2"/>
  <c r="Z559" i="2"/>
  <c r="Z560" i="2"/>
  <c r="Z561" i="2"/>
  <c r="Z562" i="2"/>
  <c r="Z563" i="2"/>
  <c r="Z564" i="2"/>
  <c r="Z565" i="2"/>
  <c r="Z566" i="2"/>
  <c r="Z567" i="2"/>
  <c r="Z568" i="2"/>
  <c r="Z569" i="2"/>
  <c r="Z570" i="2"/>
  <c r="Z571" i="2"/>
  <c r="Z572" i="2"/>
  <c r="Z573" i="2"/>
  <c r="Z574" i="2"/>
  <c r="Z575" i="2"/>
  <c r="Z576" i="2"/>
  <c r="Z577" i="2"/>
  <c r="Z578" i="2"/>
  <c r="Z579" i="2"/>
  <c r="Z580" i="2"/>
  <c r="Z581" i="2"/>
  <c r="Z582" i="2"/>
  <c r="Z583" i="2"/>
  <c r="Z584" i="2"/>
  <c r="Z585" i="2"/>
  <c r="Z586" i="2"/>
  <c r="Z587" i="2"/>
  <c r="Z588" i="2"/>
  <c r="Z589" i="2"/>
  <c r="Z590" i="2"/>
  <c r="Z591" i="2"/>
  <c r="Z592" i="2"/>
  <c r="Z593" i="2"/>
  <c r="Z594" i="2"/>
  <c r="Z595" i="2"/>
  <c r="Z596" i="2"/>
  <c r="Z597" i="2"/>
  <c r="Z598" i="2"/>
  <c r="Z599" i="2"/>
  <c r="Z600" i="2"/>
  <c r="Z601" i="2"/>
  <c r="Z602" i="2"/>
  <c r="Z603" i="2"/>
  <c r="Z604" i="2"/>
  <c r="Z605" i="2"/>
  <c r="Z606" i="2"/>
  <c r="Z607" i="2"/>
  <c r="Z608" i="2"/>
  <c r="Z609" i="2"/>
  <c r="Z610" i="2"/>
  <c r="Z611" i="2"/>
  <c r="Z612" i="2"/>
  <c r="Z613" i="2"/>
  <c r="Z614" i="2"/>
  <c r="Z615" i="2"/>
  <c r="Z616" i="2"/>
  <c r="Z617" i="2"/>
  <c r="Z618" i="2"/>
  <c r="Z619" i="2"/>
  <c r="Z620" i="2"/>
  <c r="Z621" i="2"/>
  <c r="Z622" i="2"/>
  <c r="Z623" i="2"/>
  <c r="Z624" i="2"/>
  <c r="Z625" i="2"/>
  <c r="Z626" i="2"/>
  <c r="Z627" i="2"/>
  <c r="Z628" i="2"/>
  <c r="Z629" i="2"/>
  <c r="Z630" i="2"/>
  <c r="Z631" i="2"/>
  <c r="Z632" i="2"/>
  <c r="Z633" i="2"/>
  <c r="Z634" i="2"/>
  <c r="Z635" i="2"/>
  <c r="Z636" i="2"/>
  <c r="Z637" i="2"/>
  <c r="Z638" i="2"/>
  <c r="Z639" i="2"/>
  <c r="Z640" i="2"/>
  <c r="Z641" i="2"/>
  <c r="Z642" i="2"/>
  <c r="Z643" i="2"/>
  <c r="Z644" i="2"/>
  <c r="Z645" i="2"/>
  <c r="Z646" i="2"/>
  <c r="Z647" i="2"/>
  <c r="Z648" i="2"/>
  <c r="Z649" i="2"/>
  <c r="Z650" i="2"/>
  <c r="Z651" i="2"/>
  <c r="Z652" i="2"/>
  <c r="Z653" i="2"/>
  <c r="Z654" i="2"/>
  <c r="Z655" i="2"/>
  <c r="Z656" i="2"/>
  <c r="Z657" i="2"/>
  <c r="Z658" i="2"/>
  <c r="Z659" i="2"/>
  <c r="Z660" i="2"/>
  <c r="Z661" i="2"/>
  <c r="Z662" i="2"/>
  <c r="Z663" i="2"/>
  <c r="Z664" i="2"/>
  <c r="Z665" i="2"/>
  <c r="Z666" i="2"/>
  <c r="Z667" i="2"/>
  <c r="Z668" i="2"/>
  <c r="Z669" i="2"/>
  <c r="Z670" i="2"/>
  <c r="Z671" i="2"/>
  <c r="Z672" i="2"/>
  <c r="Z673" i="2"/>
  <c r="Z674" i="2"/>
  <c r="Z675" i="2"/>
  <c r="Z676" i="2"/>
  <c r="Z677" i="2"/>
  <c r="Z678" i="2"/>
  <c r="Z679" i="2"/>
  <c r="Z680" i="2"/>
  <c r="Z681" i="2"/>
  <c r="Z682" i="2"/>
  <c r="Z683" i="2"/>
  <c r="Z684" i="2"/>
  <c r="Z685" i="2"/>
  <c r="Z686" i="2"/>
  <c r="Z687" i="2"/>
  <c r="Z688" i="2"/>
  <c r="Z689" i="2"/>
  <c r="Z690" i="2"/>
  <c r="Z691" i="2"/>
  <c r="Z692" i="2"/>
  <c r="Z693" i="2"/>
  <c r="Z694" i="2"/>
  <c r="Z695" i="2"/>
  <c r="Z696" i="2"/>
  <c r="Z697" i="2"/>
  <c r="Z698" i="2"/>
  <c r="Z699" i="2"/>
  <c r="Z700" i="2"/>
  <c r="Z701" i="2"/>
  <c r="Z702" i="2"/>
  <c r="Z703" i="2"/>
  <c r="Z704" i="2"/>
  <c r="Z705" i="2"/>
  <c r="Z706" i="2"/>
  <c r="Z707" i="2"/>
  <c r="Z708" i="2"/>
  <c r="Z709" i="2"/>
  <c r="Z710" i="2"/>
  <c r="Z711" i="2"/>
  <c r="Z712" i="2"/>
  <c r="Z713" i="2"/>
  <c r="Z714" i="2"/>
  <c r="Z715" i="2"/>
  <c r="Z716" i="2"/>
  <c r="AA4" i="2"/>
  <c r="AA5" i="2"/>
  <c r="AA6" i="2"/>
  <c r="AA7" i="2"/>
  <c r="AA8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A112" i="2"/>
  <c r="AA113" i="2"/>
  <c r="AA114" i="2"/>
  <c r="AA115" i="2"/>
  <c r="AA116" i="2"/>
  <c r="AA117" i="2"/>
  <c r="AA118" i="2"/>
  <c r="AA119" i="2"/>
  <c r="AA120" i="2"/>
  <c r="AA121" i="2"/>
  <c r="AA122" i="2"/>
  <c r="AA123" i="2"/>
  <c r="AA124" i="2"/>
  <c r="AA125" i="2"/>
  <c r="AA126" i="2"/>
  <c r="AA127" i="2"/>
  <c r="AA128" i="2"/>
  <c r="AA129" i="2"/>
  <c r="AA130" i="2"/>
  <c r="AA131" i="2"/>
  <c r="AA132" i="2"/>
  <c r="AA133" i="2"/>
  <c r="AA134" i="2"/>
  <c r="AA135" i="2"/>
  <c r="AA136" i="2"/>
  <c r="AA137" i="2"/>
  <c r="AA138" i="2"/>
  <c r="AA139" i="2"/>
  <c r="AA140" i="2"/>
  <c r="AA141" i="2"/>
  <c r="AA142" i="2"/>
  <c r="AA143" i="2"/>
  <c r="AA144" i="2"/>
  <c r="AA145" i="2"/>
  <c r="AA146" i="2"/>
  <c r="AA147" i="2"/>
  <c r="AA148" i="2"/>
  <c r="AA149" i="2"/>
  <c r="AA150" i="2"/>
  <c r="AA151" i="2"/>
  <c r="AA152" i="2"/>
  <c r="AA153" i="2"/>
  <c r="AA154" i="2"/>
  <c r="AA155" i="2"/>
  <c r="AA156" i="2"/>
  <c r="AA157" i="2"/>
  <c r="AA158" i="2"/>
  <c r="AA159" i="2"/>
  <c r="AA160" i="2"/>
  <c r="AA161" i="2"/>
  <c r="AA162" i="2"/>
  <c r="AA163" i="2"/>
  <c r="AA164" i="2"/>
  <c r="AA165" i="2"/>
  <c r="AA166" i="2"/>
  <c r="AA167" i="2"/>
  <c r="AA168" i="2"/>
  <c r="AA169" i="2"/>
  <c r="AA170" i="2"/>
  <c r="AA171" i="2"/>
  <c r="AA172" i="2"/>
  <c r="AA173" i="2"/>
  <c r="AA174" i="2"/>
  <c r="AA175" i="2"/>
  <c r="AA176" i="2"/>
  <c r="AA177" i="2"/>
  <c r="AA178" i="2"/>
  <c r="AA179" i="2"/>
  <c r="AA180" i="2"/>
  <c r="AA181" i="2"/>
  <c r="AA182" i="2"/>
  <c r="AA183" i="2"/>
  <c r="AA184" i="2"/>
  <c r="AA185" i="2"/>
  <c r="AA186" i="2"/>
  <c r="AA187" i="2"/>
  <c r="AA188" i="2"/>
  <c r="AA189" i="2"/>
  <c r="AA190" i="2"/>
  <c r="AA191" i="2"/>
  <c r="AA192" i="2"/>
  <c r="AA193" i="2"/>
  <c r="AA194" i="2"/>
  <c r="AA195" i="2"/>
  <c r="AA196" i="2"/>
  <c r="AA197" i="2"/>
  <c r="AA198" i="2"/>
  <c r="AA199" i="2"/>
  <c r="AA200" i="2"/>
  <c r="AA201" i="2"/>
  <c r="AA202" i="2"/>
  <c r="AA203" i="2"/>
  <c r="AA204" i="2"/>
  <c r="AA205" i="2"/>
  <c r="AA206" i="2"/>
  <c r="AA207" i="2"/>
  <c r="AA208" i="2"/>
  <c r="AA209" i="2"/>
  <c r="AA210" i="2"/>
  <c r="AA211" i="2"/>
  <c r="AA212" i="2"/>
  <c r="AA213" i="2"/>
  <c r="AA214" i="2"/>
  <c r="AA215" i="2"/>
  <c r="AA216" i="2"/>
  <c r="AA217" i="2"/>
  <c r="AA218" i="2"/>
  <c r="AA219" i="2"/>
  <c r="AA220" i="2"/>
  <c r="AA221" i="2"/>
  <c r="AA222" i="2"/>
  <c r="AA223" i="2"/>
  <c r="AA224" i="2"/>
  <c r="AA225" i="2"/>
  <c r="AA226" i="2"/>
  <c r="AA227" i="2"/>
  <c r="AA228" i="2"/>
  <c r="AA229" i="2"/>
  <c r="AA230" i="2"/>
  <c r="AA231" i="2"/>
  <c r="AA232" i="2"/>
  <c r="AA233" i="2"/>
  <c r="AA234" i="2"/>
  <c r="AA235" i="2"/>
  <c r="AA236" i="2"/>
  <c r="AA237" i="2"/>
  <c r="AA238" i="2"/>
  <c r="AA239" i="2"/>
  <c r="AA240" i="2"/>
  <c r="AA241" i="2"/>
  <c r="AA242" i="2"/>
  <c r="AA243" i="2"/>
  <c r="AA244" i="2"/>
  <c r="AA245" i="2"/>
  <c r="AA246" i="2"/>
  <c r="AA247" i="2"/>
  <c r="AA248" i="2"/>
  <c r="AA249" i="2"/>
  <c r="AA250" i="2"/>
  <c r="AA251" i="2"/>
  <c r="AA252" i="2"/>
  <c r="AA253" i="2"/>
  <c r="AA254" i="2"/>
  <c r="AA255" i="2"/>
  <c r="AA256" i="2"/>
  <c r="AA257" i="2"/>
  <c r="AA258" i="2"/>
  <c r="AA259" i="2"/>
  <c r="AA260" i="2"/>
  <c r="AA261" i="2"/>
  <c r="AA262" i="2"/>
  <c r="AA263" i="2"/>
  <c r="AA264" i="2"/>
  <c r="AA265" i="2"/>
  <c r="AA266" i="2"/>
  <c r="AA267" i="2"/>
  <c r="AA268" i="2"/>
  <c r="AA269" i="2"/>
  <c r="AA270" i="2"/>
  <c r="AA271" i="2"/>
  <c r="AA272" i="2"/>
  <c r="AA273" i="2"/>
  <c r="AA274" i="2"/>
  <c r="AA275" i="2"/>
  <c r="AA276" i="2"/>
  <c r="AA277" i="2"/>
  <c r="AA278" i="2"/>
  <c r="AA279" i="2"/>
  <c r="AA280" i="2"/>
  <c r="AA281" i="2"/>
  <c r="AA282" i="2"/>
  <c r="AA283" i="2"/>
  <c r="AA284" i="2"/>
  <c r="AA285" i="2"/>
  <c r="AA286" i="2"/>
  <c r="AA287" i="2"/>
  <c r="AA288" i="2"/>
  <c r="AA289" i="2"/>
  <c r="AA290" i="2"/>
  <c r="AA291" i="2"/>
  <c r="AA292" i="2"/>
  <c r="AA293" i="2"/>
  <c r="AA294" i="2"/>
  <c r="AA295" i="2"/>
  <c r="AA296" i="2"/>
  <c r="AA297" i="2"/>
  <c r="AA298" i="2"/>
  <c r="AA299" i="2"/>
  <c r="AA300" i="2"/>
  <c r="AA301" i="2"/>
  <c r="AA302" i="2"/>
  <c r="AA303" i="2"/>
  <c r="AA304" i="2"/>
  <c r="AA305" i="2"/>
  <c r="AA306" i="2"/>
  <c r="AA307" i="2"/>
  <c r="AA308" i="2"/>
  <c r="AA309" i="2"/>
  <c r="AA310" i="2"/>
  <c r="AA311" i="2"/>
  <c r="AA312" i="2"/>
  <c r="AA313" i="2"/>
  <c r="AA314" i="2"/>
  <c r="AA315" i="2"/>
  <c r="AA316" i="2"/>
  <c r="AA317" i="2"/>
  <c r="AA318" i="2"/>
  <c r="AA319" i="2"/>
  <c r="AA320" i="2"/>
  <c r="AA321" i="2"/>
  <c r="AA322" i="2"/>
  <c r="AA323" i="2"/>
  <c r="AA324" i="2"/>
  <c r="AA325" i="2"/>
  <c r="AA326" i="2"/>
  <c r="AA327" i="2"/>
  <c r="AA328" i="2"/>
  <c r="AA329" i="2"/>
  <c r="AA330" i="2"/>
  <c r="AA331" i="2"/>
  <c r="AA332" i="2"/>
  <c r="AA333" i="2"/>
  <c r="AA334" i="2"/>
  <c r="AA335" i="2"/>
  <c r="AA336" i="2"/>
  <c r="AA337" i="2"/>
  <c r="AA338" i="2"/>
  <c r="AA339" i="2"/>
  <c r="AA340" i="2"/>
  <c r="AA341" i="2"/>
  <c r="AA342" i="2"/>
  <c r="AA343" i="2"/>
  <c r="AA344" i="2"/>
  <c r="AA345" i="2"/>
  <c r="AA346" i="2"/>
  <c r="AA347" i="2"/>
  <c r="AA348" i="2"/>
  <c r="AA349" i="2"/>
  <c r="AA350" i="2"/>
  <c r="AA351" i="2"/>
  <c r="AA352" i="2"/>
  <c r="AA353" i="2"/>
  <c r="AA354" i="2"/>
  <c r="AA355" i="2"/>
  <c r="AA356" i="2"/>
  <c r="AA357" i="2"/>
  <c r="AA358" i="2"/>
  <c r="AA359" i="2"/>
  <c r="AA360" i="2"/>
  <c r="AA361" i="2"/>
  <c r="AA362" i="2"/>
  <c r="AA363" i="2"/>
  <c r="AA364" i="2"/>
  <c r="AA365" i="2"/>
  <c r="AA366" i="2"/>
  <c r="AA367" i="2"/>
  <c r="AA368" i="2"/>
  <c r="AA369" i="2"/>
  <c r="AA370" i="2"/>
  <c r="AA371" i="2"/>
  <c r="AA372" i="2"/>
  <c r="AA373" i="2"/>
  <c r="AA374" i="2"/>
  <c r="AA375" i="2"/>
  <c r="AA376" i="2"/>
  <c r="AA377" i="2"/>
  <c r="AA378" i="2"/>
  <c r="AA379" i="2"/>
  <c r="AA380" i="2"/>
  <c r="AA381" i="2"/>
  <c r="AA382" i="2"/>
  <c r="AA383" i="2"/>
  <c r="AA384" i="2"/>
  <c r="AA385" i="2"/>
  <c r="AA386" i="2"/>
  <c r="AA387" i="2"/>
  <c r="AA388" i="2"/>
  <c r="AA389" i="2"/>
  <c r="AA390" i="2"/>
  <c r="AA391" i="2"/>
  <c r="AA392" i="2"/>
  <c r="AA393" i="2"/>
  <c r="AA394" i="2"/>
  <c r="AA395" i="2"/>
  <c r="AA396" i="2"/>
  <c r="AA397" i="2"/>
  <c r="AA398" i="2"/>
  <c r="AA399" i="2"/>
  <c r="AA400" i="2"/>
  <c r="AA401" i="2"/>
  <c r="AA402" i="2"/>
  <c r="AA403" i="2"/>
  <c r="AA404" i="2"/>
  <c r="AA405" i="2"/>
  <c r="AA406" i="2"/>
  <c r="AA407" i="2"/>
  <c r="AA408" i="2"/>
  <c r="AA409" i="2"/>
  <c r="AA410" i="2"/>
  <c r="AA411" i="2"/>
  <c r="AA412" i="2"/>
  <c r="AA413" i="2"/>
  <c r="AA414" i="2"/>
  <c r="AA415" i="2"/>
  <c r="AA416" i="2"/>
  <c r="AA417" i="2"/>
  <c r="AA418" i="2"/>
  <c r="AA419" i="2"/>
  <c r="AA420" i="2"/>
  <c r="AA421" i="2"/>
  <c r="AA422" i="2"/>
  <c r="AA423" i="2"/>
  <c r="AA424" i="2"/>
  <c r="AA425" i="2"/>
  <c r="AA426" i="2"/>
  <c r="AA427" i="2"/>
  <c r="AA428" i="2"/>
  <c r="AA429" i="2"/>
  <c r="AA430" i="2"/>
  <c r="AA431" i="2"/>
  <c r="AA432" i="2"/>
  <c r="AA433" i="2"/>
  <c r="AA434" i="2"/>
  <c r="AA435" i="2"/>
  <c r="AA436" i="2"/>
  <c r="AA437" i="2"/>
  <c r="AA438" i="2"/>
  <c r="AA439" i="2"/>
  <c r="AA440" i="2"/>
  <c r="AA441" i="2"/>
  <c r="AA442" i="2"/>
  <c r="AA443" i="2"/>
  <c r="AA444" i="2"/>
  <c r="AA445" i="2"/>
  <c r="AA446" i="2"/>
  <c r="AA447" i="2"/>
  <c r="AA448" i="2"/>
  <c r="AA449" i="2"/>
  <c r="AA450" i="2"/>
  <c r="AA451" i="2"/>
  <c r="AA452" i="2"/>
  <c r="AA453" i="2"/>
  <c r="AA454" i="2"/>
  <c r="AA455" i="2"/>
  <c r="AA456" i="2"/>
  <c r="AA457" i="2"/>
  <c r="AA458" i="2"/>
  <c r="AA459" i="2"/>
  <c r="AA460" i="2"/>
  <c r="AA461" i="2"/>
  <c r="AA462" i="2"/>
  <c r="AA463" i="2"/>
  <c r="AA464" i="2"/>
  <c r="AA465" i="2"/>
  <c r="AA466" i="2"/>
  <c r="AA467" i="2"/>
  <c r="AA468" i="2"/>
  <c r="AA469" i="2"/>
  <c r="AA470" i="2"/>
  <c r="AA471" i="2"/>
  <c r="AA472" i="2"/>
  <c r="AA473" i="2"/>
  <c r="AA474" i="2"/>
  <c r="AA475" i="2"/>
  <c r="AA476" i="2"/>
  <c r="AA477" i="2"/>
  <c r="AA478" i="2"/>
  <c r="AA479" i="2"/>
  <c r="AA480" i="2"/>
  <c r="AA481" i="2"/>
  <c r="AA482" i="2"/>
  <c r="AA483" i="2"/>
  <c r="AA484" i="2"/>
  <c r="AA485" i="2"/>
  <c r="AA486" i="2"/>
  <c r="AA487" i="2"/>
  <c r="AA488" i="2"/>
  <c r="AA489" i="2"/>
  <c r="AA490" i="2"/>
  <c r="AA491" i="2"/>
  <c r="AA492" i="2"/>
  <c r="AA493" i="2"/>
  <c r="AA494" i="2"/>
  <c r="AA495" i="2"/>
  <c r="AA496" i="2"/>
  <c r="AA497" i="2"/>
  <c r="AA498" i="2"/>
  <c r="AA499" i="2"/>
  <c r="AA500" i="2"/>
  <c r="AA501" i="2"/>
  <c r="AA502" i="2"/>
  <c r="AA503" i="2"/>
  <c r="AA504" i="2"/>
  <c r="AA505" i="2"/>
  <c r="AA506" i="2"/>
  <c r="AA507" i="2"/>
  <c r="AA508" i="2"/>
  <c r="AA509" i="2"/>
  <c r="AA510" i="2"/>
  <c r="AA511" i="2"/>
  <c r="AA512" i="2"/>
  <c r="AA513" i="2"/>
  <c r="AA514" i="2"/>
  <c r="AA515" i="2"/>
  <c r="AA516" i="2"/>
  <c r="AA517" i="2"/>
  <c r="AA518" i="2"/>
  <c r="AA519" i="2"/>
  <c r="AA520" i="2"/>
  <c r="AA521" i="2"/>
  <c r="AA522" i="2"/>
  <c r="AA523" i="2"/>
  <c r="AA524" i="2"/>
  <c r="AA525" i="2"/>
  <c r="AA526" i="2"/>
  <c r="AA527" i="2"/>
  <c r="AA528" i="2"/>
  <c r="AA529" i="2"/>
  <c r="AA530" i="2"/>
  <c r="AA531" i="2"/>
  <c r="AA532" i="2"/>
  <c r="AA533" i="2"/>
  <c r="AA534" i="2"/>
  <c r="AA535" i="2"/>
  <c r="AA536" i="2"/>
  <c r="AA537" i="2"/>
  <c r="AA538" i="2"/>
  <c r="AA539" i="2"/>
  <c r="AA540" i="2"/>
  <c r="AA541" i="2"/>
  <c r="AA542" i="2"/>
  <c r="AA543" i="2"/>
  <c r="AA544" i="2"/>
  <c r="AA545" i="2"/>
  <c r="AA546" i="2"/>
  <c r="AA547" i="2"/>
  <c r="AA548" i="2"/>
  <c r="AA549" i="2"/>
  <c r="AA550" i="2"/>
  <c r="AA551" i="2"/>
  <c r="AA552" i="2"/>
  <c r="AA553" i="2"/>
  <c r="AA554" i="2"/>
  <c r="AA555" i="2"/>
  <c r="AA556" i="2"/>
  <c r="AA557" i="2"/>
  <c r="AA558" i="2"/>
  <c r="AA559" i="2"/>
  <c r="AA560" i="2"/>
  <c r="AA561" i="2"/>
  <c r="AA562" i="2"/>
  <c r="AA563" i="2"/>
  <c r="AA564" i="2"/>
  <c r="AA565" i="2"/>
  <c r="AA566" i="2"/>
  <c r="AA567" i="2"/>
  <c r="AA568" i="2"/>
  <c r="AA569" i="2"/>
  <c r="AA570" i="2"/>
  <c r="AA571" i="2"/>
  <c r="AA572" i="2"/>
  <c r="AA573" i="2"/>
  <c r="AA574" i="2"/>
  <c r="AA575" i="2"/>
  <c r="AA576" i="2"/>
  <c r="AA577" i="2"/>
  <c r="AA578" i="2"/>
  <c r="AA579" i="2"/>
  <c r="AA580" i="2"/>
  <c r="AA581" i="2"/>
  <c r="AA582" i="2"/>
  <c r="AA583" i="2"/>
  <c r="AA584" i="2"/>
  <c r="AA585" i="2"/>
  <c r="AA586" i="2"/>
  <c r="AA587" i="2"/>
  <c r="AA588" i="2"/>
  <c r="AA589" i="2"/>
  <c r="AA590" i="2"/>
  <c r="AA591" i="2"/>
  <c r="AA592" i="2"/>
  <c r="AA593" i="2"/>
  <c r="AA594" i="2"/>
  <c r="AA595" i="2"/>
  <c r="AA596" i="2"/>
  <c r="AA597" i="2"/>
  <c r="AA598" i="2"/>
  <c r="AA599" i="2"/>
  <c r="AA600" i="2"/>
  <c r="AA601" i="2"/>
  <c r="AA602" i="2"/>
  <c r="AA603" i="2"/>
  <c r="AA604" i="2"/>
  <c r="AA605" i="2"/>
  <c r="AA606" i="2"/>
  <c r="AA607" i="2"/>
  <c r="AA608" i="2"/>
  <c r="AA609" i="2"/>
  <c r="AA610" i="2"/>
  <c r="AA611" i="2"/>
  <c r="AA612" i="2"/>
  <c r="AA613" i="2"/>
  <c r="AA614" i="2"/>
  <c r="AA615" i="2"/>
  <c r="AA616" i="2"/>
  <c r="AA617" i="2"/>
  <c r="AA618" i="2"/>
  <c r="AA619" i="2"/>
  <c r="AA620" i="2"/>
  <c r="AA621" i="2"/>
  <c r="AA622" i="2"/>
  <c r="AA623" i="2"/>
  <c r="AA624" i="2"/>
  <c r="AA625" i="2"/>
  <c r="AA626" i="2"/>
  <c r="AA627" i="2"/>
  <c r="AA628" i="2"/>
  <c r="AA629" i="2"/>
  <c r="AA630" i="2"/>
  <c r="AA631" i="2"/>
  <c r="AA632" i="2"/>
  <c r="AA633" i="2"/>
  <c r="AA634" i="2"/>
  <c r="AA635" i="2"/>
  <c r="AA636" i="2"/>
  <c r="AA637" i="2"/>
  <c r="AA638" i="2"/>
  <c r="AA639" i="2"/>
  <c r="AA640" i="2"/>
  <c r="AA641" i="2"/>
  <c r="AA642" i="2"/>
  <c r="AA643" i="2"/>
  <c r="AA644" i="2"/>
  <c r="AA645" i="2"/>
  <c r="AA646" i="2"/>
  <c r="AA647" i="2"/>
  <c r="AA648" i="2"/>
  <c r="AA649" i="2"/>
  <c r="AA650" i="2"/>
  <c r="AA651" i="2"/>
  <c r="AA652" i="2"/>
  <c r="AA653" i="2"/>
  <c r="AA654" i="2"/>
  <c r="AA655" i="2"/>
  <c r="AA656" i="2"/>
  <c r="AA657" i="2"/>
  <c r="AA658" i="2"/>
  <c r="AA659" i="2"/>
  <c r="AA660" i="2"/>
  <c r="AA661" i="2"/>
  <c r="AA662" i="2"/>
  <c r="AA663" i="2"/>
  <c r="AA664" i="2"/>
  <c r="AA665" i="2"/>
  <c r="AA666" i="2"/>
  <c r="AA667" i="2"/>
  <c r="AA668" i="2"/>
  <c r="AA669" i="2"/>
  <c r="AA670" i="2"/>
  <c r="AA671" i="2"/>
  <c r="AA672" i="2"/>
  <c r="AA673" i="2"/>
  <c r="AA674" i="2"/>
  <c r="AA675" i="2"/>
  <c r="AA676" i="2"/>
  <c r="AA677" i="2"/>
  <c r="AA678" i="2"/>
  <c r="AA679" i="2"/>
  <c r="AA680" i="2"/>
  <c r="AA681" i="2"/>
  <c r="AA682" i="2"/>
  <c r="AA683" i="2"/>
  <c r="AA684" i="2"/>
  <c r="AA685" i="2"/>
  <c r="AA686" i="2"/>
  <c r="AA687" i="2"/>
  <c r="AA688" i="2"/>
  <c r="AA689" i="2"/>
  <c r="AA690" i="2"/>
  <c r="AA691" i="2"/>
  <c r="AA692" i="2"/>
  <c r="AA693" i="2"/>
  <c r="AA694" i="2"/>
  <c r="AA695" i="2"/>
  <c r="AA696" i="2"/>
  <c r="AA697" i="2"/>
  <c r="AA698" i="2"/>
  <c r="AA699" i="2"/>
  <c r="AA700" i="2"/>
  <c r="AA701" i="2"/>
  <c r="AA702" i="2"/>
  <c r="AA703" i="2"/>
  <c r="AA704" i="2"/>
  <c r="AA705" i="2"/>
  <c r="AA706" i="2"/>
  <c r="AA707" i="2"/>
  <c r="AA708" i="2"/>
  <c r="AA709" i="2"/>
  <c r="AA710" i="2"/>
  <c r="AA711" i="2"/>
  <c r="AA712" i="2"/>
  <c r="AA713" i="2"/>
  <c r="AA714" i="2"/>
  <c r="AA715" i="2"/>
  <c r="AA716" i="2"/>
  <c r="AB4" i="2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B225" i="2"/>
  <c r="AB226" i="2"/>
  <c r="AB227" i="2"/>
  <c r="AB228" i="2"/>
  <c r="AB229" i="2"/>
  <c r="AB230" i="2"/>
  <c r="AB231" i="2"/>
  <c r="AB232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B259" i="2"/>
  <c r="AB260" i="2"/>
  <c r="AB261" i="2"/>
  <c r="AB262" i="2"/>
  <c r="AB263" i="2"/>
  <c r="AB264" i="2"/>
  <c r="AB265" i="2"/>
  <c r="AB266" i="2"/>
  <c r="AB267" i="2"/>
  <c r="AB268" i="2"/>
  <c r="AB269" i="2"/>
  <c r="AB270" i="2"/>
  <c r="AB271" i="2"/>
  <c r="AB272" i="2"/>
  <c r="AB273" i="2"/>
  <c r="AB274" i="2"/>
  <c r="AB275" i="2"/>
  <c r="AB276" i="2"/>
  <c r="AB277" i="2"/>
  <c r="AB278" i="2"/>
  <c r="AB279" i="2"/>
  <c r="AB280" i="2"/>
  <c r="AB281" i="2"/>
  <c r="AB282" i="2"/>
  <c r="AB283" i="2"/>
  <c r="AB284" i="2"/>
  <c r="AB285" i="2"/>
  <c r="AB286" i="2"/>
  <c r="AB287" i="2"/>
  <c r="AB288" i="2"/>
  <c r="AB289" i="2"/>
  <c r="AB290" i="2"/>
  <c r="AB291" i="2"/>
  <c r="AB292" i="2"/>
  <c r="AB293" i="2"/>
  <c r="AB294" i="2"/>
  <c r="AB295" i="2"/>
  <c r="AB296" i="2"/>
  <c r="AB297" i="2"/>
  <c r="AB298" i="2"/>
  <c r="AB299" i="2"/>
  <c r="AB300" i="2"/>
  <c r="AB301" i="2"/>
  <c r="AB302" i="2"/>
  <c r="AB303" i="2"/>
  <c r="AB304" i="2"/>
  <c r="AB305" i="2"/>
  <c r="AB306" i="2"/>
  <c r="AB307" i="2"/>
  <c r="AB308" i="2"/>
  <c r="AB309" i="2"/>
  <c r="AB310" i="2"/>
  <c r="AB311" i="2"/>
  <c r="AB312" i="2"/>
  <c r="AB313" i="2"/>
  <c r="AB314" i="2"/>
  <c r="AB315" i="2"/>
  <c r="AB316" i="2"/>
  <c r="AB317" i="2"/>
  <c r="AB318" i="2"/>
  <c r="AB319" i="2"/>
  <c r="AB320" i="2"/>
  <c r="AB321" i="2"/>
  <c r="AB322" i="2"/>
  <c r="AB323" i="2"/>
  <c r="AB324" i="2"/>
  <c r="AB325" i="2"/>
  <c r="AB326" i="2"/>
  <c r="AB327" i="2"/>
  <c r="AB328" i="2"/>
  <c r="AB329" i="2"/>
  <c r="AB330" i="2"/>
  <c r="AB331" i="2"/>
  <c r="AB332" i="2"/>
  <c r="AB333" i="2"/>
  <c r="AB334" i="2"/>
  <c r="AB335" i="2"/>
  <c r="AB336" i="2"/>
  <c r="AB337" i="2"/>
  <c r="AB338" i="2"/>
  <c r="AB339" i="2"/>
  <c r="AB340" i="2"/>
  <c r="AB341" i="2"/>
  <c r="AB342" i="2"/>
  <c r="AB343" i="2"/>
  <c r="AB344" i="2"/>
  <c r="AB345" i="2"/>
  <c r="AB346" i="2"/>
  <c r="AB347" i="2"/>
  <c r="AB348" i="2"/>
  <c r="AB349" i="2"/>
  <c r="AB350" i="2"/>
  <c r="AB351" i="2"/>
  <c r="AB352" i="2"/>
  <c r="AB353" i="2"/>
  <c r="AB354" i="2"/>
  <c r="AB355" i="2"/>
  <c r="AB356" i="2"/>
  <c r="AB357" i="2"/>
  <c r="AB358" i="2"/>
  <c r="AB359" i="2"/>
  <c r="AB360" i="2"/>
  <c r="AB361" i="2"/>
  <c r="AB362" i="2"/>
  <c r="AB363" i="2"/>
  <c r="AB364" i="2"/>
  <c r="AB365" i="2"/>
  <c r="AB366" i="2"/>
  <c r="AB367" i="2"/>
  <c r="AB368" i="2"/>
  <c r="AB369" i="2"/>
  <c r="AB370" i="2"/>
  <c r="AB371" i="2"/>
  <c r="AB372" i="2"/>
  <c r="AB373" i="2"/>
  <c r="AB374" i="2"/>
  <c r="AB375" i="2"/>
  <c r="AB376" i="2"/>
  <c r="AB377" i="2"/>
  <c r="AB378" i="2"/>
  <c r="AB379" i="2"/>
  <c r="AB380" i="2"/>
  <c r="AB381" i="2"/>
  <c r="AB382" i="2"/>
  <c r="AB383" i="2"/>
  <c r="AB384" i="2"/>
  <c r="AB385" i="2"/>
  <c r="AB386" i="2"/>
  <c r="AB387" i="2"/>
  <c r="AB388" i="2"/>
  <c r="AB389" i="2"/>
  <c r="AB390" i="2"/>
  <c r="AB391" i="2"/>
  <c r="AB392" i="2"/>
  <c r="AB393" i="2"/>
  <c r="AB394" i="2"/>
  <c r="AB395" i="2"/>
  <c r="AB396" i="2"/>
  <c r="AB397" i="2"/>
  <c r="AB398" i="2"/>
  <c r="AB399" i="2"/>
  <c r="AB400" i="2"/>
  <c r="AB401" i="2"/>
  <c r="AB402" i="2"/>
  <c r="AB403" i="2"/>
  <c r="AB404" i="2"/>
  <c r="AB405" i="2"/>
  <c r="AB406" i="2"/>
  <c r="AB407" i="2"/>
  <c r="AB408" i="2"/>
  <c r="AB409" i="2"/>
  <c r="AB410" i="2"/>
  <c r="AB411" i="2"/>
  <c r="AB412" i="2"/>
  <c r="AB413" i="2"/>
  <c r="AB414" i="2"/>
  <c r="AB415" i="2"/>
  <c r="AB416" i="2"/>
  <c r="AB417" i="2"/>
  <c r="AB418" i="2"/>
  <c r="AB419" i="2"/>
  <c r="AB420" i="2"/>
  <c r="AB421" i="2"/>
  <c r="AB422" i="2"/>
  <c r="AB423" i="2"/>
  <c r="AB424" i="2"/>
  <c r="AB425" i="2"/>
  <c r="AB426" i="2"/>
  <c r="AB427" i="2"/>
  <c r="AB428" i="2"/>
  <c r="AB429" i="2"/>
  <c r="AB430" i="2"/>
  <c r="AB431" i="2"/>
  <c r="AB432" i="2"/>
  <c r="AB433" i="2"/>
  <c r="AB434" i="2"/>
  <c r="AB435" i="2"/>
  <c r="AB436" i="2"/>
  <c r="AB437" i="2"/>
  <c r="AB438" i="2"/>
  <c r="AB439" i="2"/>
  <c r="AB440" i="2"/>
  <c r="AB441" i="2"/>
  <c r="AB442" i="2"/>
  <c r="AB443" i="2"/>
  <c r="AB444" i="2"/>
  <c r="AB445" i="2"/>
  <c r="AB446" i="2"/>
  <c r="AB447" i="2"/>
  <c r="AB448" i="2"/>
  <c r="AB449" i="2"/>
  <c r="AB450" i="2"/>
  <c r="AB451" i="2"/>
  <c r="AB452" i="2"/>
  <c r="AB453" i="2"/>
  <c r="AB454" i="2"/>
  <c r="AB455" i="2"/>
  <c r="AB456" i="2"/>
  <c r="AB457" i="2"/>
  <c r="AB458" i="2"/>
  <c r="AB459" i="2"/>
  <c r="AB460" i="2"/>
  <c r="AB461" i="2"/>
  <c r="AB462" i="2"/>
  <c r="AB463" i="2"/>
  <c r="AB464" i="2"/>
  <c r="AB465" i="2"/>
  <c r="AB466" i="2"/>
  <c r="AB467" i="2"/>
  <c r="AB468" i="2"/>
  <c r="AB469" i="2"/>
  <c r="AB470" i="2"/>
  <c r="AB471" i="2"/>
  <c r="AB472" i="2"/>
  <c r="AB473" i="2"/>
  <c r="AB474" i="2"/>
  <c r="AB475" i="2"/>
  <c r="AB476" i="2"/>
  <c r="AB477" i="2"/>
  <c r="AB478" i="2"/>
  <c r="AB479" i="2"/>
  <c r="AB480" i="2"/>
  <c r="AB481" i="2"/>
  <c r="AB482" i="2"/>
  <c r="AB483" i="2"/>
  <c r="AB484" i="2"/>
  <c r="AB485" i="2"/>
  <c r="AB486" i="2"/>
  <c r="AB487" i="2"/>
  <c r="AB488" i="2"/>
  <c r="AB489" i="2"/>
  <c r="AB490" i="2"/>
  <c r="AB491" i="2"/>
  <c r="AB492" i="2"/>
  <c r="AB493" i="2"/>
  <c r="AB494" i="2"/>
  <c r="AB495" i="2"/>
  <c r="AB496" i="2"/>
  <c r="AB497" i="2"/>
  <c r="AB498" i="2"/>
  <c r="AB499" i="2"/>
  <c r="AB500" i="2"/>
  <c r="AB501" i="2"/>
  <c r="AB502" i="2"/>
  <c r="AB503" i="2"/>
  <c r="AB504" i="2"/>
  <c r="AB505" i="2"/>
  <c r="AB506" i="2"/>
  <c r="AB507" i="2"/>
  <c r="AB508" i="2"/>
  <c r="AB509" i="2"/>
  <c r="AB510" i="2"/>
  <c r="AB511" i="2"/>
  <c r="AB512" i="2"/>
  <c r="AB513" i="2"/>
  <c r="AB514" i="2"/>
  <c r="AB515" i="2"/>
  <c r="AB516" i="2"/>
  <c r="AB517" i="2"/>
  <c r="AB518" i="2"/>
  <c r="AB519" i="2"/>
  <c r="AB520" i="2"/>
  <c r="AB521" i="2"/>
  <c r="AB522" i="2"/>
  <c r="AB523" i="2"/>
  <c r="AB524" i="2"/>
  <c r="AB525" i="2"/>
  <c r="AB526" i="2"/>
  <c r="AB527" i="2"/>
  <c r="AB528" i="2"/>
  <c r="AB529" i="2"/>
  <c r="AB530" i="2"/>
  <c r="AB531" i="2"/>
  <c r="AB532" i="2"/>
  <c r="AB533" i="2"/>
  <c r="AB534" i="2"/>
  <c r="AB535" i="2"/>
  <c r="AB536" i="2"/>
  <c r="AB537" i="2"/>
  <c r="AB538" i="2"/>
  <c r="AB539" i="2"/>
  <c r="AB540" i="2"/>
  <c r="AB541" i="2"/>
  <c r="AB542" i="2"/>
  <c r="AB543" i="2"/>
  <c r="AB544" i="2"/>
  <c r="AB545" i="2"/>
  <c r="AB546" i="2"/>
  <c r="AB547" i="2"/>
  <c r="AB548" i="2"/>
  <c r="AB549" i="2"/>
  <c r="AB550" i="2"/>
  <c r="AB551" i="2"/>
  <c r="AB552" i="2"/>
  <c r="AB553" i="2"/>
  <c r="AB554" i="2"/>
  <c r="AB555" i="2"/>
  <c r="AB556" i="2"/>
  <c r="AB557" i="2"/>
  <c r="AB558" i="2"/>
  <c r="AB559" i="2"/>
  <c r="AB560" i="2"/>
  <c r="AB561" i="2"/>
  <c r="AB562" i="2"/>
  <c r="AB563" i="2"/>
  <c r="AB564" i="2"/>
  <c r="AB565" i="2"/>
  <c r="AB566" i="2"/>
  <c r="AB567" i="2"/>
  <c r="AB568" i="2"/>
  <c r="AB569" i="2"/>
  <c r="AB570" i="2"/>
  <c r="AB571" i="2"/>
  <c r="AB572" i="2"/>
  <c r="AB573" i="2"/>
  <c r="AB574" i="2"/>
  <c r="AB575" i="2"/>
  <c r="AB576" i="2"/>
  <c r="AB577" i="2"/>
  <c r="AB578" i="2"/>
  <c r="AB579" i="2"/>
  <c r="AB580" i="2"/>
  <c r="AB581" i="2"/>
  <c r="AB582" i="2"/>
  <c r="AB583" i="2"/>
  <c r="AB584" i="2"/>
  <c r="AB585" i="2"/>
  <c r="AB586" i="2"/>
  <c r="AB587" i="2"/>
  <c r="AB588" i="2"/>
  <c r="AB589" i="2"/>
  <c r="AB590" i="2"/>
  <c r="AB591" i="2"/>
  <c r="AB592" i="2"/>
  <c r="AB593" i="2"/>
  <c r="AB594" i="2"/>
  <c r="AB595" i="2"/>
  <c r="AB596" i="2"/>
  <c r="AB597" i="2"/>
  <c r="AB598" i="2"/>
  <c r="AB599" i="2"/>
  <c r="AB600" i="2"/>
  <c r="AB601" i="2"/>
  <c r="AB602" i="2"/>
  <c r="AB603" i="2"/>
  <c r="AB604" i="2"/>
  <c r="AB605" i="2"/>
  <c r="AB606" i="2"/>
  <c r="AB607" i="2"/>
  <c r="AB608" i="2"/>
  <c r="AB609" i="2"/>
  <c r="AB610" i="2"/>
  <c r="AB611" i="2"/>
  <c r="AB612" i="2"/>
  <c r="AB613" i="2"/>
  <c r="AB614" i="2"/>
  <c r="AB615" i="2"/>
  <c r="AB616" i="2"/>
  <c r="AB617" i="2"/>
  <c r="AB618" i="2"/>
  <c r="AB619" i="2"/>
  <c r="AB620" i="2"/>
  <c r="AB621" i="2"/>
  <c r="AB622" i="2"/>
  <c r="AB623" i="2"/>
  <c r="AB624" i="2"/>
  <c r="AB625" i="2"/>
  <c r="AB626" i="2"/>
  <c r="AB627" i="2"/>
  <c r="AB628" i="2"/>
  <c r="AB629" i="2"/>
  <c r="AB630" i="2"/>
  <c r="AB631" i="2"/>
  <c r="AB632" i="2"/>
  <c r="AB633" i="2"/>
  <c r="AB634" i="2"/>
  <c r="AB635" i="2"/>
  <c r="AB636" i="2"/>
  <c r="AB637" i="2"/>
  <c r="AB638" i="2"/>
  <c r="AB639" i="2"/>
  <c r="AB640" i="2"/>
  <c r="AB641" i="2"/>
  <c r="AB642" i="2"/>
  <c r="AB643" i="2"/>
  <c r="AB644" i="2"/>
  <c r="AB645" i="2"/>
  <c r="AB646" i="2"/>
  <c r="AB647" i="2"/>
  <c r="AB648" i="2"/>
  <c r="AB649" i="2"/>
  <c r="AB650" i="2"/>
  <c r="AB651" i="2"/>
  <c r="AB652" i="2"/>
  <c r="AB653" i="2"/>
  <c r="AB654" i="2"/>
  <c r="AB655" i="2"/>
  <c r="AB656" i="2"/>
  <c r="AB657" i="2"/>
  <c r="AB658" i="2"/>
  <c r="AB659" i="2"/>
  <c r="AB660" i="2"/>
  <c r="AB661" i="2"/>
  <c r="AB662" i="2"/>
  <c r="AB663" i="2"/>
  <c r="AB664" i="2"/>
  <c r="AB665" i="2"/>
  <c r="AB666" i="2"/>
  <c r="AB667" i="2"/>
  <c r="AB668" i="2"/>
  <c r="AB669" i="2"/>
  <c r="AB670" i="2"/>
  <c r="AB671" i="2"/>
  <c r="AB672" i="2"/>
  <c r="AB673" i="2"/>
  <c r="AB674" i="2"/>
  <c r="AB675" i="2"/>
  <c r="AB676" i="2"/>
  <c r="AB677" i="2"/>
  <c r="AB678" i="2"/>
  <c r="AB679" i="2"/>
  <c r="AB680" i="2"/>
  <c r="AB681" i="2"/>
  <c r="AB682" i="2"/>
  <c r="AB683" i="2"/>
  <c r="AB684" i="2"/>
  <c r="AB685" i="2"/>
  <c r="AB686" i="2"/>
  <c r="AB687" i="2"/>
  <c r="AB688" i="2"/>
  <c r="AB689" i="2"/>
  <c r="AB690" i="2"/>
  <c r="AB691" i="2"/>
  <c r="AB692" i="2"/>
  <c r="AB693" i="2"/>
  <c r="AB694" i="2"/>
  <c r="AB695" i="2"/>
  <c r="AB696" i="2"/>
  <c r="AB697" i="2"/>
  <c r="AB698" i="2"/>
  <c r="AB699" i="2"/>
  <c r="AB700" i="2"/>
  <c r="AB701" i="2"/>
  <c r="AB702" i="2"/>
  <c r="AB703" i="2"/>
  <c r="AB704" i="2"/>
  <c r="AB705" i="2"/>
  <c r="AB706" i="2"/>
  <c r="AB707" i="2"/>
  <c r="AB708" i="2"/>
  <c r="AB709" i="2"/>
  <c r="AB710" i="2"/>
  <c r="AB711" i="2"/>
  <c r="AB712" i="2"/>
  <c r="AB713" i="2"/>
  <c r="AB714" i="2"/>
  <c r="AB715" i="2"/>
  <c r="AB716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3" i="2"/>
  <c r="AE24" i="2"/>
  <c r="AE25" i="2"/>
  <c r="AE26" i="2"/>
  <c r="AE27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52" i="2"/>
  <c r="AE153" i="2"/>
  <c r="AE154" i="2"/>
  <c r="AE155" i="2"/>
  <c r="AE156" i="2"/>
  <c r="AE157" i="2"/>
  <c r="AE158" i="2"/>
  <c r="AE159" i="2"/>
  <c r="AE160" i="2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E382" i="2"/>
  <c r="AE383" i="2"/>
  <c r="AE384" i="2"/>
  <c r="AE385" i="2"/>
  <c r="AE386" i="2"/>
  <c r="AE387" i="2"/>
  <c r="AE388" i="2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494" i="2"/>
  <c r="AE495" i="2"/>
  <c r="AE496" i="2"/>
  <c r="AE497" i="2"/>
  <c r="AE498" i="2"/>
  <c r="AE499" i="2"/>
  <c r="AE500" i="2"/>
  <c r="AE501" i="2"/>
  <c r="AE502" i="2"/>
  <c r="AE503" i="2"/>
  <c r="AE504" i="2"/>
  <c r="AE505" i="2"/>
  <c r="AE506" i="2"/>
  <c r="AE507" i="2"/>
  <c r="AE508" i="2"/>
  <c r="AE509" i="2"/>
  <c r="AE510" i="2"/>
  <c r="AE511" i="2"/>
  <c r="AE512" i="2"/>
  <c r="AE513" i="2"/>
  <c r="AE514" i="2"/>
  <c r="AE515" i="2"/>
  <c r="AE516" i="2"/>
  <c r="AE517" i="2"/>
  <c r="AE518" i="2"/>
  <c r="AE519" i="2"/>
  <c r="AE520" i="2"/>
  <c r="AE521" i="2"/>
  <c r="AE522" i="2"/>
  <c r="AE523" i="2"/>
  <c r="AE524" i="2"/>
  <c r="AE525" i="2"/>
  <c r="AE526" i="2"/>
  <c r="AE527" i="2"/>
  <c r="AE528" i="2"/>
  <c r="AE529" i="2"/>
  <c r="AE530" i="2"/>
  <c r="AE531" i="2"/>
  <c r="AE532" i="2"/>
  <c r="AE533" i="2"/>
  <c r="AE534" i="2"/>
  <c r="AE535" i="2"/>
  <c r="AE536" i="2"/>
  <c r="AE537" i="2"/>
  <c r="AE538" i="2"/>
  <c r="AE539" i="2"/>
  <c r="AE540" i="2"/>
  <c r="AE541" i="2"/>
  <c r="AE542" i="2"/>
  <c r="AE543" i="2"/>
  <c r="AE544" i="2"/>
  <c r="AE545" i="2"/>
  <c r="AE546" i="2"/>
  <c r="AE547" i="2"/>
  <c r="AE548" i="2"/>
  <c r="AE549" i="2"/>
  <c r="AE550" i="2"/>
  <c r="AE551" i="2"/>
  <c r="AE552" i="2"/>
  <c r="AE553" i="2"/>
  <c r="AE554" i="2"/>
  <c r="AE555" i="2"/>
  <c r="AE556" i="2"/>
  <c r="AE557" i="2"/>
  <c r="AE558" i="2"/>
  <c r="AE559" i="2"/>
  <c r="AE560" i="2"/>
  <c r="AE561" i="2"/>
  <c r="AE562" i="2"/>
  <c r="AE563" i="2"/>
  <c r="AE564" i="2"/>
  <c r="AE565" i="2"/>
  <c r="AE566" i="2"/>
  <c r="AE567" i="2"/>
  <c r="AE568" i="2"/>
  <c r="AE569" i="2"/>
  <c r="AE570" i="2"/>
  <c r="AE571" i="2"/>
  <c r="AE572" i="2"/>
  <c r="AE573" i="2"/>
  <c r="AE574" i="2"/>
  <c r="AE575" i="2"/>
  <c r="AE576" i="2"/>
  <c r="AE577" i="2"/>
  <c r="AE578" i="2"/>
  <c r="AE579" i="2"/>
  <c r="AE580" i="2"/>
  <c r="AE581" i="2"/>
  <c r="AE582" i="2"/>
  <c r="AE583" i="2"/>
  <c r="AE584" i="2"/>
  <c r="AE585" i="2"/>
  <c r="AE586" i="2"/>
  <c r="AE587" i="2"/>
  <c r="AE588" i="2"/>
  <c r="AE589" i="2"/>
  <c r="AE590" i="2"/>
  <c r="AE591" i="2"/>
  <c r="AE592" i="2"/>
  <c r="AE593" i="2"/>
  <c r="AE594" i="2"/>
  <c r="AE595" i="2"/>
  <c r="AE596" i="2"/>
  <c r="AE597" i="2"/>
  <c r="AE598" i="2"/>
  <c r="AE599" i="2"/>
  <c r="AE600" i="2"/>
  <c r="AE601" i="2"/>
  <c r="AE602" i="2"/>
  <c r="AE603" i="2"/>
  <c r="AE604" i="2"/>
  <c r="AE605" i="2"/>
  <c r="AE606" i="2"/>
  <c r="AE607" i="2"/>
  <c r="AE608" i="2"/>
  <c r="AE609" i="2"/>
  <c r="AE610" i="2"/>
  <c r="AE611" i="2"/>
  <c r="AE612" i="2"/>
  <c r="AE613" i="2"/>
  <c r="AE614" i="2"/>
  <c r="AE615" i="2"/>
  <c r="AE616" i="2"/>
  <c r="AE617" i="2"/>
  <c r="AE618" i="2"/>
  <c r="AE619" i="2"/>
  <c r="AE620" i="2"/>
  <c r="AE621" i="2"/>
  <c r="AE622" i="2"/>
  <c r="AE623" i="2"/>
  <c r="AE624" i="2"/>
  <c r="AE625" i="2"/>
  <c r="AE626" i="2"/>
  <c r="AE627" i="2"/>
  <c r="AE628" i="2"/>
  <c r="AE629" i="2"/>
  <c r="AE630" i="2"/>
  <c r="AE631" i="2"/>
  <c r="AE632" i="2"/>
  <c r="AE633" i="2"/>
  <c r="AE634" i="2"/>
  <c r="AE635" i="2"/>
  <c r="AE636" i="2"/>
  <c r="AE637" i="2"/>
  <c r="AE638" i="2"/>
  <c r="AE639" i="2"/>
  <c r="AE640" i="2"/>
  <c r="AE641" i="2"/>
  <c r="AE642" i="2"/>
  <c r="AE643" i="2"/>
  <c r="AE644" i="2"/>
  <c r="AE645" i="2"/>
  <c r="AE646" i="2"/>
  <c r="AE647" i="2"/>
  <c r="AE648" i="2"/>
  <c r="AE649" i="2"/>
  <c r="AE650" i="2"/>
  <c r="AE651" i="2"/>
  <c r="AE652" i="2"/>
  <c r="AE653" i="2"/>
  <c r="AE654" i="2"/>
  <c r="AE655" i="2"/>
  <c r="AE656" i="2"/>
  <c r="AE657" i="2"/>
  <c r="AE658" i="2"/>
  <c r="AE659" i="2"/>
  <c r="AE660" i="2"/>
  <c r="AE661" i="2"/>
  <c r="AE662" i="2"/>
  <c r="AE663" i="2"/>
  <c r="AE664" i="2"/>
  <c r="AE665" i="2"/>
  <c r="AE666" i="2"/>
  <c r="AE667" i="2"/>
  <c r="AE668" i="2"/>
  <c r="AE669" i="2"/>
  <c r="AE670" i="2"/>
  <c r="AE671" i="2"/>
  <c r="AE672" i="2"/>
  <c r="AE673" i="2"/>
  <c r="AE674" i="2"/>
  <c r="AE675" i="2"/>
  <c r="AE676" i="2"/>
  <c r="AE677" i="2"/>
  <c r="AE678" i="2"/>
  <c r="AE679" i="2"/>
  <c r="AE680" i="2"/>
  <c r="AE681" i="2"/>
  <c r="AE682" i="2"/>
  <c r="AE683" i="2"/>
  <c r="AE684" i="2"/>
  <c r="AE685" i="2"/>
  <c r="AE686" i="2"/>
  <c r="AE687" i="2"/>
  <c r="AE688" i="2"/>
  <c r="AE689" i="2"/>
  <c r="AE690" i="2"/>
  <c r="AE691" i="2"/>
  <c r="AE692" i="2"/>
  <c r="AE693" i="2"/>
  <c r="AE694" i="2"/>
  <c r="AE695" i="2"/>
  <c r="AE696" i="2"/>
  <c r="AE697" i="2"/>
  <c r="AE698" i="2"/>
  <c r="AE699" i="2"/>
  <c r="AE700" i="2"/>
  <c r="AE701" i="2"/>
  <c r="AE702" i="2"/>
  <c r="AE703" i="2"/>
  <c r="AE704" i="2"/>
  <c r="AE705" i="2"/>
  <c r="AE706" i="2"/>
  <c r="AE707" i="2"/>
  <c r="AE708" i="2"/>
  <c r="AE709" i="2"/>
  <c r="AE710" i="2"/>
  <c r="AE711" i="2"/>
  <c r="AE712" i="2"/>
  <c r="AE713" i="2"/>
  <c r="AE714" i="2"/>
  <c r="AE715" i="2"/>
  <c r="AE716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F296" i="2"/>
  <c r="AF297" i="2"/>
  <c r="AF298" i="2"/>
  <c r="AF299" i="2"/>
  <c r="AF300" i="2"/>
  <c r="AF301" i="2"/>
  <c r="AF302" i="2"/>
  <c r="AF303" i="2"/>
  <c r="AF304" i="2"/>
  <c r="AF305" i="2"/>
  <c r="AF306" i="2"/>
  <c r="AF307" i="2"/>
  <c r="AF308" i="2"/>
  <c r="AF309" i="2"/>
  <c r="AF310" i="2"/>
  <c r="AF311" i="2"/>
  <c r="AF312" i="2"/>
  <c r="AF313" i="2"/>
  <c r="AF314" i="2"/>
  <c r="AF315" i="2"/>
  <c r="AF316" i="2"/>
  <c r="AF317" i="2"/>
  <c r="AF318" i="2"/>
  <c r="AF319" i="2"/>
  <c r="AF320" i="2"/>
  <c r="AF321" i="2"/>
  <c r="AF322" i="2"/>
  <c r="AF323" i="2"/>
  <c r="AF324" i="2"/>
  <c r="AF325" i="2"/>
  <c r="AF326" i="2"/>
  <c r="AF327" i="2"/>
  <c r="AF328" i="2"/>
  <c r="AF329" i="2"/>
  <c r="AF330" i="2"/>
  <c r="AF331" i="2"/>
  <c r="AF332" i="2"/>
  <c r="AF333" i="2"/>
  <c r="AF334" i="2"/>
  <c r="AF335" i="2"/>
  <c r="AF336" i="2"/>
  <c r="AF337" i="2"/>
  <c r="AF338" i="2"/>
  <c r="AF339" i="2"/>
  <c r="AF340" i="2"/>
  <c r="AF341" i="2"/>
  <c r="AF342" i="2"/>
  <c r="AF343" i="2"/>
  <c r="AF344" i="2"/>
  <c r="AF345" i="2"/>
  <c r="AF346" i="2"/>
  <c r="AF347" i="2"/>
  <c r="AF348" i="2"/>
  <c r="AF349" i="2"/>
  <c r="AF350" i="2"/>
  <c r="AF351" i="2"/>
  <c r="AF352" i="2"/>
  <c r="AF353" i="2"/>
  <c r="AF354" i="2"/>
  <c r="AF355" i="2"/>
  <c r="AF356" i="2"/>
  <c r="AF357" i="2"/>
  <c r="AF358" i="2"/>
  <c r="AF359" i="2"/>
  <c r="AF360" i="2"/>
  <c r="AF361" i="2"/>
  <c r="AF362" i="2"/>
  <c r="AF363" i="2"/>
  <c r="AF364" i="2"/>
  <c r="AF365" i="2"/>
  <c r="AF366" i="2"/>
  <c r="AF367" i="2"/>
  <c r="AF368" i="2"/>
  <c r="AF369" i="2"/>
  <c r="AF370" i="2"/>
  <c r="AF371" i="2"/>
  <c r="AF372" i="2"/>
  <c r="AF373" i="2"/>
  <c r="AF374" i="2"/>
  <c r="AF375" i="2"/>
  <c r="AF376" i="2"/>
  <c r="AF377" i="2"/>
  <c r="AF378" i="2"/>
  <c r="AF379" i="2"/>
  <c r="AF380" i="2"/>
  <c r="AF381" i="2"/>
  <c r="AF382" i="2"/>
  <c r="AF383" i="2"/>
  <c r="AF384" i="2"/>
  <c r="AF385" i="2"/>
  <c r="AF386" i="2"/>
  <c r="AF387" i="2"/>
  <c r="AF388" i="2"/>
  <c r="AF389" i="2"/>
  <c r="AF390" i="2"/>
  <c r="AF391" i="2"/>
  <c r="AF392" i="2"/>
  <c r="AF393" i="2"/>
  <c r="AF394" i="2"/>
  <c r="AF395" i="2"/>
  <c r="AF396" i="2"/>
  <c r="AF397" i="2"/>
  <c r="AF398" i="2"/>
  <c r="AF399" i="2"/>
  <c r="AF400" i="2"/>
  <c r="AF401" i="2"/>
  <c r="AF402" i="2"/>
  <c r="AF403" i="2"/>
  <c r="AF404" i="2"/>
  <c r="AF405" i="2"/>
  <c r="AF406" i="2"/>
  <c r="AF407" i="2"/>
  <c r="AF408" i="2"/>
  <c r="AF409" i="2"/>
  <c r="AF410" i="2"/>
  <c r="AF411" i="2"/>
  <c r="AF412" i="2"/>
  <c r="AF413" i="2"/>
  <c r="AF414" i="2"/>
  <c r="AF415" i="2"/>
  <c r="AF416" i="2"/>
  <c r="AF417" i="2"/>
  <c r="AF418" i="2"/>
  <c r="AF419" i="2"/>
  <c r="AF420" i="2"/>
  <c r="AF421" i="2"/>
  <c r="AF422" i="2"/>
  <c r="AF423" i="2"/>
  <c r="AF424" i="2"/>
  <c r="AF425" i="2"/>
  <c r="AF426" i="2"/>
  <c r="AF427" i="2"/>
  <c r="AF428" i="2"/>
  <c r="AF429" i="2"/>
  <c r="AF430" i="2"/>
  <c r="AF431" i="2"/>
  <c r="AF432" i="2"/>
  <c r="AF433" i="2"/>
  <c r="AF434" i="2"/>
  <c r="AF435" i="2"/>
  <c r="AF436" i="2"/>
  <c r="AF437" i="2"/>
  <c r="AF438" i="2"/>
  <c r="AF439" i="2"/>
  <c r="AF440" i="2"/>
  <c r="AF441" i="2"/>
  <c r="AF442" i="2"/>
  <c r="AF443" i="2"/>
  <c r="AF444" i="2"/>
  <c r="AF445" i="2"/>
  <c r="AF446" i="2"/>
  <c r="AF447" i="2"/>
  <c r="AF448" i="2"/>
  <c r="AF449" i="2"/>
  <c r="AF450" i="2"/>
  <c r="AF451" i="2"/>
  <c r="AF452" i="2"/>
  <c r="AF453" i="2"/>
  <c r="AF454" i="2"/>
  <c r="AF455" i="2"/>
  <c r="AF456" i="2"/>
  <c r="AF457" i="2"/>
  <c r="AF458" i="2"/>
  <c r="AF459" i="2"/>
  <c r="AF460" i="2"/>
  <c r="AF461" i="2"/>
  <c r="AF462" i="2"/>
  <c r="AF463" i="2"/>
  <c r="AF464" i="2"/>
  <c r="AF465" i="2"/>
  <c r="AF466" i="2"/>
  <c r="AF467" i="2"/>
  <c r="AF468" i="2"/>
  <c r="AF469" i="2"/>
  <c r="AF470" i="2"/>
  <c r="AF471" i="2"/>
  <c r="AF472" i="2"/>
  <c r="AF473" i="2"/>
  <c r="AF474" i="2"/>
  <c r="AF475" i="2"/>
  <c r="AF476" i="2"/>
  <c r="AF477" i="2"/>
  <c r="AF478" i="2"/>
  <c r="AF479" i="2"/>
  <c r="AF480" i="2"/>
  <c r="AF481" i="2"/>
  <c r="AF482" i="2"/>
  <c r="AF483" i="2"/>
  <c r="AF484" i="2"/>
  <c r="AF485" i="2"/>
  <c r="AF486" i="2"/>
  <c r="AF487" i="2"/>
  <c r="AF488" i="2"/>
  <c r="AF489" i="2"/>
  <c r="AF490" i="2"/>
  <c r="AF491" i="2"/>
  <c r="AF492" i="2"/>
  <c r="AF493" i="2"/>
  <c r="AF494" i="2"/>
  <c r="AF495" i="2"/>
  <c r="AF496" i="2"/>
  <c r="AF497" i="2"/>
  <c r="AF498" i="2"/>
  <c r="AF499" i="2"/>
  <c r="AF500" i="2"/>
  <c r="AF501" i="2"/>
  <c r="AF502" i="2"/>
  <c r="AF503" i="2"/>
  <c r="AF504" i="2"/>
  <c r="AF505" i="2"/>
  <c r="AF506" i="2"/>
  <c r="AF507" i="2"/>
  <c r="AF508" i="2"/>
  <c r="AF509" i="2"/>
  <c r="AF510" i="2"/>
  <c r="AF511" i="2"/>
  <c r="AF512" i="2"/>
  <c r="AF513" i="2"/>
  <c r="AF514" i="2"/>
  <c r="AF515" i="2"/>
  <c r="AF516" i="2"/>
  <c r="AF517" i="2"/>
  <c r="AF518" i="2"/>
  <c r="AF519" i="2"/>
  <c r="AF520" i="2"/>
  <c r="AF521" i="2"/>
  <c r="AF522" i="2"/>
  <c r="AF523" i="2"/>
  <c r="AF524" i="2"/>
  <c r="AF525" i="2"/>
  <c r="AF526" i="2"/>
  <c r="AF527" i="2"/>
  <c r="AF528" i="2"/>
  <c r="AF529" i="2"/>
  <c r="AF530" i="2"/>
  <c r="AF531" i="2"/>
  <c r="AF532" i="2"/>
  <c r="AF533" i="2"/>
  <c r="AF534" i="2"/>
  <c r="AF535" i="2"/>
  <c r="AF536" i="2"/>
  <c r="AF537" i="2"/>
  <c r="AF538" i="2"/>
  <c r="AF539" i="2"/>
  <c r="AF540" i="2"/>
  <c r="AF541" i="2"/>
  <c r="AF542" i="2"/>
  <c r="AF543" i="2"/>
  <c r="AF544" i="2"/>
  <c r="AF545" i="2"/>
  <c r="AF546" i="2"/>
  <c r="AF547" i="2"/>
  <c r="AF548" i="2"/>
  <c r="AF549" i="2"/>
  <c r="AF550" i="2"/>
  <c r="AF551" i="2"/>
  <c r="AF552" i="2"/>
  <c r="AF553" i="2"/>
  <c r="AF554" i="2"/>
  <c r="AF555" i="2"/>
  <c r="AF556" i="2"/>
  <c r="AF557" i="2"/>
  <c r="AF558" i="2"/>
  <c r="AF559" i="2"/>
  <c r="AF560" i="2"/>
  <c r="AF561" i="2"/>
  <c r="AF562" i="2"/>
  <c r="AF563" i="2"/>
  <c r="AF564" i="2"/>
  <c r="AF565" i="2"/>
  <c r="AF566" i="2"/>
  <c r="AF567" i="2"/>
  <c r="AF568" i="2"/>
  <c r="AF569" i="2"/>
  <c r="AF570" i="2"/>
  <c r="AF571" i="2"/>
  <c r="AF572" i="2"/>
  <c r="AF573" i="2"/>
  <c r="AF574" i="2"/>
  <c r="AF575" i="2"/>
  <c r="AF576" i="2"/>
  <c r="AF577" i="2"/>
  <c r="AF578" i="2"/>
  <c r="AF579" i="2"/>
  <c r="AF580" i="2"/>
  <c r="AF581" i="2"/>
  <c r="AF582" i="2"/>
  <c r="AF583" i="2"/>
  <c r="AF584" i="2"/>
  <c r="AF585" i="2"/>
  <c r="AF586" i="2"/>
  <c r="AF587" i="2"/>
  <c r="AF588" i="2"/>
  <c r="AF589" i="2"/>
  <c r="AF590" i="2"/>
  <c r="AF591" i="2"/>
  <c r="AF592" i="2"/>
  <c r="AF593" i="2"/>
  <c r="AF594" i="2"/>
  <c r="AF595" i="2"/>
  <c r="AF596" i="2"/>
  <c r="AF597" i="2"/>
  <c r="AF598" i="2"/>
  <c r="AF599" i="2"/>
  <c r="AF600" i="2"/>
  <c r="AF601" i="2"/>
  <c r="AF602" i="2"/>
  <c r="AF603" i="2"/>
  <c r="AF604" i="2"/>
  <c r="AF605" i="2"/>
  <c r="AF606" i="2"/>
  <c r="AF607" i="2"/>
  <c r="AF608" i="2"/>
  <c r="AF609" i="2"/>
  <c r="AF610" i="2"/>
  <c r="AF611" i="2"/>
  <c r="AF612" i="2"/>
  <c r="AF613" i="2"/>
  <c r="AF614" i="2"/>
  <c r="AF615" i="2"/>
  <c r="AF616" i="2"/>
  <c r="AF617" i="2"/>
  <c r="AF618" i="2"/>
  <c r="AF619" i="2"/>
  <c r="AF620" i="2"/>
  <c r="AF621" i="2"/>
  <c r="AF622" i="2"/>
  <c r="AF623" i="2"/>
  <c r="AF624" i="2"/>
  <c r="AF625" i="2"/>
  <c r="AF626" i="2"/>
  <c r="AF627" i="2"/>
  <c r="AF628" i="2"/>
  <c r="AF629" i="2"/>
  <c r="AF630" i="2"/>
  <c r="AF631" i="2"/>
  <c r="AF632" i="2"/>
  <c r="AF633" i="2"/>
  <c r="AF634" i="2"/>
  <c r="AF635" i="2"/>
  <c r="AF636" i="2"/>
  <c r="AF637" i="2"/>
  <c r="AF638" i="2"/>
  <c r="AF639" i="2"/>
  <c r="AF640" i="2"/>
  <c r="AF641" i="2"/>
  <c r="AF642" i="2"/>
  <c r="AF643" i="2"/>
  <c r="AF644" i="2"/>
  <c r="AF645" i="2"/>
  <c r="AF646" i="2"/>
  <c r="AF647" i="2"/>
  <c r="AF648" i="2"/>
  <c r="AF649" i="2"/>
  <c r="AF650" i="2"/>
  <c r="AF651" i="2"/>
  <c r="AF652" i="2"/>
  <c r="AF653" i="2"/>
  <c r="AF654" i="2"/>
  <c r="AF655" i="2"/>
  <c r="AF656" i="2"/>
  <c r="AF657" i="2"/>
  <c r="AF658" i="2"/>
  <c r="AF659" i="2"/>
  <c r="AF660" i="2"/>
  <c r="AF661" i="2"/>
  <c r="AF662" i="2"/>
  <c r="AF663" i="2"/>
  <c r="AF664" i="2"/>
  <c r="AF665" i="2"/>
  <c r="AF666" i="2"/>
  <c r="AF667" i="2"/>
  <c r="AF668" i="2"/>
  <c r="AF669" i="2"/>
  <c r="AF670" i="2"/>
  <c r="AF671" i="2"/>
  <c r="AF672" i="2"/>
  <c r="AF673" i="2"/>
  <c r="AF674" i="2"/>
  <c r="AF675" i="2"/>
  <c r="AF676" i="2"/>
  <c r="AF677" i="2"/>
  <c r="AF678" i="2"/>
  <c r="AF679" i="2"/>
  <c r="AF680" i="2"/>
  <c r="AF681" i="2"/>
  <c r="AF682" i="2"/>
  <c r="AF683" i="2"/>
  <c r="AF684" i="2"/>
  <c r="AF685" i="2"/>
  <c r="AF686" i="2"/>
  <c r="AF687" i="2"/>
  <c r="AF688" i="2"/>
  <c r="AF689" i="2"/>
  <c r="AF690" i="2"/>
  <c r="AF691" i="2"/>
  <c r="AF692" i="2"/>
  <c r="AF693" i="2"/>
  <c r="AF694" i="2"/>
  <c r="AF695" i="2"/>
  <c r="AF696" i="2"/>
  <c r="AF697" i="2"/>
  <c r="AF698" i="2"/>
  <c r="AF699" i="2"/>
  <c r="AF700" i="2"/>
  <c r="AF701" i="2"/>
  <c r="AF702" i="2"/>
  <c r="AF703" i="2"/>
  <c r="AF704" i="2"/>
  <c r="AF705" i="2"/>
  <c r="AF706" i="2"/>
  <c r="AF707" i="2"/>
  <c r="AF708" i="2"/>
  <c r="AF709" i="2"/>
  <c r="AF710" i="2"/>
  <c r="AF711" i="2"/>
  <c r="AF712" i="2"/>
  <c r="AF713" i="2"/>
  <c r="AF714" i="2"/>
  <c r="AF715" i="2"/>
  <c r="AF716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4" i="2"/>
  <c r="AG285" i="2"/>
  <c r="AG286" i="2"/>
  <c r="AG287" i="2"/>
  <c r="AG288" i="2"/>
  <c r="AG289" i="2"/>
  <c r="AG290" i="2"/>
  <c r="AG291" i="2"/>
  <c r="AG292" i="2"/>
  <c r="AG293" i="2"/>
  <c r="AG294" i="2"/>
  <c r="AG295" i="2"/>
  <c r="AG296" i="2"/>
  <c r="AG297" i="2"/>
  <c r="AG298" i="2"/>
  <c r="AG299" i="2"/>
  <c r="AG300" i="2"/>
  <c r="AG301" i="2"/>
  <c r="AG302" i="2"/>
  <c r="AG303" i="2"/>
  <c r="AG304" i="2"/>
  <c r="AG305" i="2"/>
  <c r="AG306" i="2"/>
  <c r="AG307" i="2"/>
  <c r="AG308" i="2"/>
  <c r="AG309" i="2"/>
  <c r="AG310" i="2"/>
  <c r="AG311" i="2"/>
  <c r="AG312" i="2"/>
  <c r="AG313" i="2"/>
  <c r="AG314" i="2"/>
  <c r="AG315" i="2"/>
  <c r="AG316" i="2"/>
  <c r="AG317" i="2"/>
  <c r="AG318" i="2"/>
  <c r="AG319" i="2"/>
  <c r="AG320" i="2"/>
  <c r="AG321" i="2"/>
  <c r="AG322" i="2"/>
  <c r="AG323" i="2"/>
  <c r="AG324" i="2"/>
  <c r="AG325" i="2"/>
  <c r="AG326" i="2"/>
  <c r="AG327" i="2"/>
  <c r="AG328" i="2"/>
  <c r="AG329" i="2"/>
  <c r="AG330" i="2"/>
  <c r="AG331" i="2"/>
  <c r="AG332" i="2"/>
  <c r="AG333" i="2"/>
  <c r="AG334" i="2"/>
  <c r="AG335" i="2"/>
  <c r="AG336" i="2"/>
  <c r="AG337" i="2"/>
  <c r="AG338" i="2"/>
  <c r="AG339" i="2"/>
  <c r="AG340" i="2"/>
  <c r="AG341" i="2"/>
  <c r="AG342" i="2"/>
  <c r="AG343" i="2"/>
  <c r="AG344" i="2"/>
  <c r="AG345" i="2"/>
  <c r="AG346" i="2"/>
  <c r="AG347" i="2"/>
  <c r="AG348" i="2"/>
  <c r="AG349" i="2"/>
  <c r="AG350" i="2"/>
  <c r="AG351" i="2"/>
  <c r="AG352" i="2"/>
  <c r="AG353" i="2"/>
  <c r="AG354" i="2"/>
  <c r="AG355" i="2"/>
  <c r="AG356" i="2"/>
  <c r="AG357" i="2"/>
  <c r="AG358" i="2"/>
  <c r="AG359" i="2"/>
  <c r="AG360" i="2"/>
  <c r="AG361" i="2"/>
  <c r="AG362" i="2"/>
  <c r="AG363" i="2"/>
  <c r="AG364" i="2"/>
  <c r="AG365" i="2"/>
  <c r="AG366" i="2"/>
  <c r="AG367" i="2"/>
  <c r="AG368" i="2"/>
  <c r="AG369" i="2"/>
  <c r="AG370" i="2"/>
  <c r="AG371" i="2"/>
  <c r="AG372" i="2"/>
  <c r="AG373" i="2"/>
  <c r="AG374" i="2"/>
  <c r="AG375" i="2"/>
  <c r="AG376" i="2"/>
  <c r="AG377" i="2"/>
  <c r="AG378" i="2"/>
  <c r="AG379" i="2"/>
  <c r="AG380" i="2"/>
  <c r="AG381" i="2"/>
  <c r="AG382" i="2"/>
  <c r="AG383" i="2"/>
  <c r="AG384" i="2"/>
  <c r="AG385" i="2"/>
  <c r="AG386" i="2"/>
  <c r="AG387" i="2"/>
  <c r="AG388" i="2"/>
  <c r="AG389" i="2"/>
  <c r="AG390" i="2"/>
  <c r="AG391" i="2"/>
  <c r="AG392" i="2"/>
  <c r="AG393" i="2"/>
  <c r="AG394" i="2"/>
  <c r="AG395" i="2"/>
  <c r="AG396" i="2"/>
  <c r="AG397" i="2"/>
  <c r="AG398" i="2"/>
  <c r="AG399" i="2"/>
  <c r="AG400" i="2"/>
  <c r="AG401" i="2"/>
  <c r="AG402" i="2"/>
  <c r="AG403" i="2"/>
  <c r="AG404" i="2"/>
  <c r="AG405" i="2"/>
  <c r="AG406" i="2"/>
  <c r="AG407" i="2"/>
  <c r="AG408" i="2"/>
  <c r="AG409" i="2"/>
  <c r="AG410" i="2"/>
  <c r="AG411" i="2"/>
  <c r="AG412" i="2"/>
  <c r="AG413" i="2"/>
  <c r="AG414" i="2"/>
  <c r="AG415" i="2"/>
  <c r="AG416" i="2"/>
  <c r="AG417" i="2"/>
  <c r="AG418" i="2"/>
  <c r="AG419" i="2"/>
  <c r="AG420" i="2"/>
  <c r="AG421" i="2"/>
  <c r="AG422" i="2"/>
  <c r="AG423" i="2"/>
  <c r="AG424" i="2"/>
  <c r="AG425" i="2"/>
  <c r="AG426" i="2"/>
  <c r="AG427" i="2"/>
  <c r="AG428" i="2"/>
  <c r="AG429" i="2"/>
  <c r="AG430" i="2"/>
  <c r="AG431" i="2"/>
  <c r="AG432" i="2"/>
  <c r="AG433" i="2"/>
  <c r="AG434" i="2"/>
  <c r="AG435" i="2"/>
  <c r="AG436" i="2"/>
  <c r="AG437" i="2"/>
  <c r="AG438" i="2"/>
  <c r="AG439" i="2"/>
  <c r="AG440" i="2"/>
  <c r="AG441" i="2"/>
  <c r="AG442" i="2"/>
  <c r="AG443" i="2"/>
  <c r="AG444" i="2"/>
  <c r="AG445" i="2"/>
  <c r="AG446" i="2"/>
  <c r="AG447" i="2"/>
  <c r="AG448" i="2"/>
  <c r="AG449" i="2"/>
  <c r="AG450" i="2"/>
  <c r="AG451" i="2"/>
  <c r="AG452" i="2"/>
  <c r="AG453" i="2"/>
  <c r="AG454" i="2"/>
  <c r="AG455" i="2"/>
  <c r="AG456" i="2"/>
  <c r="AG457" i="2"/>
  <c r="AG458" i="2"/>
  <c r="AG459" i="2"/>
  <c r="AG460" i="2"/>
  <c r="AG461" i="2"/>
  <c r="AG462" i="2"/>
  <c r="AG463" i="2"/>
  <c r="AG464" i="2"/>
  <c r="AG465" i="2"/>
  <c r="AG466" i="2"/>
  <c r="AG467" i="2"/>
  <c r="AG468" i="2"/>
  <c r="AG469" i="2"/>
  <c r="AG470" i="2"/>
  <c r="AG471" i="2"/>
  <c r="AG472" i="2"/>
  <c r="AG473" i="2"/>
  <c r="AG474" i="2"/>
  <c r="AG475" i="2"/>
  <c r="AG476" i="2"/>
  <c r="AG477" i="2"/>
  <c r="AG478" i="2"/>
  <c r="AG479" i="2"/>
  <c r="AG480" i="2"/>
  <c r="AG481" i="2"/>
  <c r="AG482" i="2"/>
  <c r="AG483" i="2"/>
  <c r="AG484" i="2"/>
  <c r="AG485" i="2"/>
  <c r="AG486" i="2"/>
  <c r="AG487" i="2"/>
  <c r="AG488" i="2"/>
  <c r="AG489" i="2"/>
  <c r="AG490" i="2"/>
  <c r="AG491" i="2"/>
  <c r="AG492" i="2"/>
  <c r="AG493" i="2"/>
  <c r="AG494" i="2"/>
  <c r="AG495" i="2"/>
  <c r="AG496" i="2"/>
  <c r="AG497" i="2"/>
  <c r="AG498" i="2"/>
  <c r="AG499" i="2"/>
  <c r="AG500" i="2"/>
  <c r="AG501" i="2"/>
  <c r="AG502" i="2"/>
  <c r="AG503" i="2"/>
  <c r="AG504" i="2"/>
  <c r="AG505" i="2"/>
  <c r="AG506" i="2"/>
  <c r="AG507" i="2"/>
  <c r="AG508" i="2"/>
  <c r="AG509" i="2"/>
  <c r="AG510" i="2"/>
  <c r="AG511" i="2"/>
  <c r="AG512" i="2"/>
  <c r="AG513" i="2"/>
  <c r="AG514" i="2"/>
  <c r="AG515" i="2"/>
  <c r="AG516" i="2"/>
  <c r="AG517" i="2"/>
  <c r="AG518" i="2"/>
  <c r="AG519" i="2"/>
  <c r="AG520" i="2"/>
  <c r="AG521" i="2"/>
  <c r="AG522" i="2"/>
  <c r="AG523" i="2"/>
  <c r="AG524" i="2"/>
  <c r="AG525" i="2"/>
  <c r="AG526" i="2"/>
  <c r="AG527" i="2"/>
  <c r="AG528" i="2"/>
  <c r="AG529" i="2"/>
  <c r="AG530" i="2"/>
  <c r="AG531" i="2"/>
  <c r="AG532" i="2"/>
  <c r="AG533" i="2"/>
  <c r="AG534" i="2"/>
  <c r="AG535" i="2"/>
  <c r="AG536" i="2"/>
  <c r="AG537" i="2"/>
  <c r="AG538" i="2"/>
  <c r="AG539" i="2"/>
  <c r="AG540" i="2"/>
  <c r="AG541" i="2"/>
  <c r="AG542" i="2"/>
  <c r="AG543" i="2"/>
  <c r="AG544" i="2"/>
  <c r="AG545" i="2"/>
  <c r="AG546" i="2"/>
  <c r="AG547" i="2"/>
  <c r="AG548" i="2"/>
  <c r="AG549" i="2"/>
  <c r="AG550" i="2"/>
  <c r="AG551" i="2"/>
  <c r="AG552" i="2"/>
  <c r="AG553" i="2"/>
  <c r="AG554" i="2"/>
  <c r="AG555" i="2"/>
  <c r="AG556" i="2"/>
  <c r="AG557" i="2"/>
  <c r="AG558" i="2"/>
  <c r="AG559" i="2"/>
  <c r="AG560" i="2"/>
  <c r="AG561" i="2"/>
  <c r="AG562" i="2"/>
  <c r="AG563" i="2"/>
  <c r="AG564" i="2"/>
  <c r="AG565" i="2"/>
  <c r="AG566" i="2"/>
  <c r="AG567" i="2"/>
  <c r="AG568" i="2"/>
  <c r="AG569" i="2"/>
  <c r="AG570" i="2"/>
  <c r="AG571" i="2"/>
  <c r="AG572" i="2"/>
  <c r="AG573" i="2"/>
  <c r="AG574" i="2"/>
  <c r="AG575" i="2"/>
  <c r="AG576" i="2"/>
  <c r="AG577" i="2"/>
  <c r="AG578" i="2"/>
  <c r="AG579" i="2"/>
  <c r="AG580" i="2"/>
  <c r="AG581" i="2"/>
  <c r="AG582" i="2"/>
  <c r="AG583" i="2"/>
  <c r="AG584" i="2"/>
  <c r="AG585" i="2"/>
  <c r="AG586" i="2"/>
  <c r="AG587" i="2"/>
  <c r="AG588" i="2"/>
  <c r="AG589" i="2"/>
  <c r="AG590" i="2"/>
  <c r="AG591" i="2"/>
  <c r="AG592" i="2"/>
  <c r="AG593" i="2"/>
  <c r="AG594" i="2"/>
  <c r="AG595" i="2"/>
  <c r="AG596" i="2"/>
  <c r="AG597" i="2"/>
  <c r="AG598" i="2"/>
  <c r="AG599" i="2"/>
  <c r="AG600" i="2"/>
  <c r="AG601" i="2"/>
  <c r="AG602" i="2"/>
  <c r="AG603" i="2"/>
  <c r="AG604" i="2"/>
  <c r="AG605" i="2"/>
  <c r="AG606" i="2"/>
  <c r="AG607" i="2"/>
  <c r="AG608" i="2"/>
  <c r="AG609" i="2"/>
  <c r="AG610" i="2"/>
  <c r="AG611" i="2"/>
  <c r="AG612" i="2"/>
  <c r="AG613" i="2"/>
  <c r="AG614" i="2"/>
  <c r="AG615" i="2"/>
  <c r="AG616" i="2"/>
  <c r="AG617" i="2"/>
  <c r="AG618" i="2"/>
  <c r="AG619" i="2"/>
  <c r="AG620" i="2"/>
  <c r="AG621" i="2"/>
  <c r="AG622" i="2"/>
  <c r="AG623" i="2"/>
  <c r="AG624" i="2"/>
  <c r="AG625" i="2"/>
  <c r="AG626" i="2"/>
  <c r="AG627" i="2"/>
  <c r="AG628" i="2"/>
  <c r="AG629" i="2"/>
  <c r="AG630" i="2"/>
  <c r="AG631" i="2"/>
  <c r="AG632" i="2"/>
  <c r="AG633" i="2"/>
  <c r="AG634" i="2"/>
  <c r="AG635" i="2"/>
  <c r="AG636" i="2"/>
  <c r="AG637" i="2"/>
  <c r="AG638" i="2"/>
  <c r="AG639" i="2"/>
  <c r="AG640" i="2"/>
  <c r="AG641" i="2"/>
  <c r="AG642" i="2"/>
  <c r="AG643" i="2"/>
  <c r="AG644" i="2"/>
  <c r="AG645" i="2"/>
  <c r="AG646" i="2"/>
  <c r="AG647" i="2"/>
  <c r="AG648" i="2"/>
  <c r="AG649" i="2"/>
  <c r="AG650" i="2"/>
  <c r="AG651" i="2"/>
  <c r="AG652" i="2"/>
  <c r="AG653" i="2"/>
  <c r="AG654" i="2"/>
  <c r="AG655" i="2"/>
  <c r="AG656" i="2"/>
  <c r="AG657" i="2"/>
  <c r="AG658" i="2"/>
  <c r="AG659" i="2"/>
  <c r="AG660" i="2"/>
  <c r="AG661" i="2"/>
  <c r="AG662" i="2"/>
  <c r="AG663" i="2"/>
  <c r="AG664" i="2"/>
  <c r="AG665" i="2"/>
  <c r="AG666" i="2"/>
  <c r="AG667" i="2"/>
  <c r="AG668" i="2"/>
  <c r="AG669" i="2"/>
  <c r="AG670" i="2"/>
  <c r="AG671" i="2"/>
  <c r="AG672" i="2"/>
  <c r="AG673" i="2"/>
  <c r="AG674" i="2"/>
  <c r="AG675" i="2"/>
  <c r="AG676" i="2"/>
  <c r="AG677" i="2"/>
  <c r="AG678" i="2"/>
  <c r="AG679" i="2"/>
  <c r="AG680" i="2"/>
  <c r="AG681" i="2"/>
  <c r="AG682" i="2"/>
  <c r="AG683" i="2"/>
  <c r="AG684" i="2"/>
  <c r="AG685" i="2"/>
  <c r="AG686" i="2"/>
  <c r="AG687" i="2"/>
  <c r="AG688" i="2"/>
  <c r="AG689" i="2"/>
  <c r="AG690" i="2"/>
  <c r="AG691" i="2"/>
  <c r="AG692" i="2"/>
  <c r="AG693" i="2"/>
  <c r="AG694" i="2"/>
  <c r="AG695" i="2"/>
  <c r="AG696" i="2"/>
  <c r="AG697" i="2"/>
  <c r="AG698" i="2"/>
  <c r="AG699" i="2"/>
  <c r="AG700" i="2"/>
  <c r="AG701" i="2"/>
  <c r="AG702" i="2"/>
  <c r="AG703" i="2"/>
  <c r="AG704" i="2"/>
  <c r="AG705" i="2"/>
  <c r="AG706" i="2"/>
  <c r="AG707" i="2"/>
  <c r="AG708" i="2"/>
  <c r="AG709" i="2"/>
  <c r="AG710" i="2"/>
  <c r="AG711" i="2"/>
  <c r="AG712" i="2"/>
  <c r="AG713" i="2"/>
  <c r="AG714" i="2"/>
  <c r="AG715" i="2"/>
  <c r="AG716" i="2"/>
  <c r="AH4" i="2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68" i="2"/>
  <c r="AH69" i="2"/>
  <c r="AH70" i="2"/>
  <c r="AH71" i="2"/>
  <c r="AH72" i="2"/>
  <c r="AH73" i="2"/>
  <c r="AH74" i="2"/>
  <c r="AH75" i="2"/>
  <c r="AH76" i="2"/>
  <c r="AH77" i="2"/>
  <c r="AH78" i="2"/>
  <c r="AH79" i="2"/>
  <c r="AH80" i="2"/>
  <c r="AH81" i="2"/>
  <c r="AH82" i="2"/>
  <c r="AH83" i="2"/>
  <c r="AH84" i="2"/>
  <c r="AH85" i="2"/>
  <c r="AH86" i="2"/>
  <c r="AH87" i="2"/>
  <c r="AH88" i="2"/>
  <c r="AH89" i="2"/>
  <c r="AH90" i="2"/>
  <c r="AH91" i="2"/>
  <c r="AH92" i="2"/>
  <c r="AH93" i="2"/>
  <c r="AH94" i="2"/>
  <c r="AH95" i="2"/>
  <c r="AH96" i="2"/>
  <c r="AH97" i="2"/>
  <c r="AH98" i="2"/>
  <c r="AH99" i="2"/>
  <c r="AH100" i="2"/>
  <c r="AH101" i="2"/>
  <c r="AH102" i="2"/>
  <c r="AH103" i="2"/>
  <c r="AH104" i="2"/>
  <c r="AH105" i="2"/>
  <c r="AH106" i="2"/>
  <c r="AH107" i="2"/>
  <c r="AH108" i="2"/>
  <c r="AH109" i="2"/>
  <c r="AH110" i="2"/>
  <c r="AH111" i="2"/>
  <c r="AH112" i="2"/>
  <c r="AH113" i="2"/>
  <c r="AH114" i="2"/>
  <c r="AH115" i="2"/>
  <c r="AH116" i="2"/>
  <c r="AH117" i="2"/>
  <c r="AH118" i="2"/>
  <c r="AH119" i="2"/>
  <c r="AH120" i="2"/>
  <c r="AH121" i="2"/>
  <c r="AH122" i="2"/>
  <c r="AH123" i="2"/>
  <c r="AH124" i="2"/>
  <c r="AH125" i="2"/>
  <c r="AH126" i="2"/>
  <c r="AH127" i="2"/>
  <c r="AH128" i="2"/>
  <c r="AH129" i="2"/>
  <c r="AH130" i="2"/>
  <c r="AH131" i="2"/>
  <c r="AH132" i="2"/>
  <c r="AH133" i="2"/>
  <c r="AH134" i="2"/>
  <c r="AH135" i="2"/>
  <c r="AH136" i="2"/>
  <c r="AH137" i="2"/>
  <c r="AH138" i="2"/>
  <c r="AH139" i="2"/>
  <c r="AH140" i="2"/>
  <c r="AH141" i="2"/>
  <c r="AH142" i="2"/>
  <c r="AH143" i="2"/>
  <c r="AH144" i="2"/>
  <c r="AH145" i="2"/>
  <c r="AH146" i="2"/>
  <c r="AH147" i="2"/>
  <c r="AH148" i="2"/>
  <c r="AH149" i="2"/>
  <c r="AH150" i="2"/>
  <c r="AH151" i="2"/>
  <c r="AH152" i="2"/>
  <c r="AH153" i="2"/>
  <c r="AH154" i="2"/>
  <c r="AH155" i="2"/>
  <c r="AH156" i="2"/>
  <c r="AH157" i="2"/>
  <c r="AH158" i="2"/>
  <c r="AH159" i="2"/>
  <c r="AH160" i="2"/>
  <c r="AH161" i="2"/>
  <c r="AH162" i="2"/>
  <c r="AH163" i="2"/>
  <c r="AH164" i="2"/>
  <c r="AH165" i="2"/>
  <c r="AH166" i="2"/>
  <c r="AH167" i="2"/>
  <c r="AH168" i="2"/>
  <c r="AH169" i="2"/>
  <c r="AH170" i="2"/>
  <c r="AH171" i="2"/>
  <c r="AH172" i="2"/>
  <c r="AH173" i="2"/>
  <c r="AH174" i="2"/>
  <c r="AH175" i="2"/>
  <c r="AH176" i="2"/>
  <c r="AH177" i="2"/>
  <c r="AH178" i="2"/>
  <c r="AH179" i="2"/>
  <c r="AH180" i="2"/>
  <c r="AH181" i="2"/>
  <c r="AH182" i="2"/>
  <c r="AH183" i="2"/>
  <c r="AH184" i="2"/>
  <c r="AH185" i="2"/>
  <c r="AH186" i="2"/>
  <c r="AH187" i="2"/>
  <c r="AH188" i="2"/>
  <c r="AH189" i="2"/>
  <c r="AH190" i="2"/>
  <c r="AH191" i="2"/>
  <c r="AH192" i="2"/>
  <c r="AH193" i="2"/>
  <c r="AH194" i="2"/>
  <c r="AH195" i="2"/>
  <c r="AH196" i="2"/>
  <c r="AH197" i="2"/>
  <c r="AH198" i="2"/>
  <c r="AH199" i="2"/>
  <c r="AH200" i="2"/>
  <c r="AH201" i="2"/>
  <c r="AH202" i="2"/>
  <c r="AH203" i="2"/>
  <c r="AH204" i="2"/>
  <c r="AH205" i="2"/>
  <c r="AH206" i="2"/>
  <c r="AH207" i="2"/>
  <c r="AH208" i="2"/>
  <c r="AH209" i="2"/>
  <c r="AH210" i="2"/>
  <c r="AH211" i="2"/>
  <c r="AH212" i="2"/>
  <c r="AH213" i="2"/>
  <c r="AH214" i="2"/>
  <c r="AH215" i="2"/>
  <c r="AH216" i="2"/>
  <c r="AH217" i="2"/>
  <c r="AH218" i="2"/>
  <c r="AH219" i="2"/>
  <c r="AH220" i="2"/>
  <c r="AH221" i="2"/>
  <c r="AH222" i="2"/>
  <c r="AH223" i="2"/>
  <c r="AH224" i="2"/>
  <c r="AH225" i="2"/>
  <c r="AH226" i="2"/>
  <c r="AH227" i="2"/>
  <c r="AH228" i="2"/>
  <c r="AH229" i="2"/>
  <c r="AH230" i="2"/>
  <c r="AH231" i="2"/>
  <c r="AH232" i="2"/>
  <c r="AH233" i="2"/>
  <c r="AH234" i="2"/>
  <c r="AH235" i="2"/>
  <c r="AH236" i="2"/>
  <c r="AH237" i="2"/>
  <c r="AH238" i="2"/>
  <c r="AH239" i="2"/>
  <c r="AH240" i="2"/>
  <c r="AH241" i="2"/>
  <c r="AH242" i="2"/>
  <c r="AH243" i="2"/>
  <c r="AH244" i="2"/>
  <c r="AH245" i="2"/>
  <c r="AH246" i="2"/>
  <c r="AH247" i="2"/>
  <c r="AH248" i="2"/>
  <c r="AH249" i="2"/>
  <c r="AH250" i="2"/>
  <c r="AH251" i="2"/>
  <c r="AH252" i="2"/>
  <c r="AH253" i="2"/>
  <c r="AH254" i="2"/>
  <c r="AH255" i="2"/>
  <c r="AH256" i="2"/>
  <c r="AH257" i="2"/>
  <c r="AH258" i="2"/>
  <c r="AH259" i="2"/>
  <c r="AH260" i="2"/>
  <c r="AH261" i="2"/>
  <c r="AH262" i="2"/>
  <c r="AH263" i="2"/>
  <c r="AH264" i="2"/>
  <c r="AH265" i="2"/>
  <c r="AH266" i="2"/>
  <c r="AH267" i="2"/>
  <c r="AH268" i="2"/>
  <c r="AH269" i="2"/>
  <c r="AH270" i="2"/>
  <c r="AH271" i="2"/>
  <c r="AH272" i="2"/>
  <c r="AH273" i="2"/>
  <c r="AH274" i="2"/>
  <c r="AH275" i="2"/>
  <c r="AH276" i="2"/>
  <c r="AH277" i="2"/>
  <c r="AH278" i="2"/>
  <c r="AH279" i="2"/>
  <c r="AH280" i="2"/>
  <c r="AH281" i="2"/>
  <c r="AH282" i="2"/>
  <c r="AH283" i="2"/>
  <c r="AH284" i="2"/>
  <c r="AH285" i="2"/>
  <c r="AH286" i="2"/>
  <c r="AH287" i="2"/>
  <c r="AH288" i="2"/>
  <c r="AH289" i="2"/>
  <c r="AH290" i="2"/>
  <c r="AH291" i="2"/>
  <c r="AH292" i="2"/>
  <c r="AH293" i="2"/>
  <c r="AH294" i="2"/>
  <c r="AH295" i="2"/>
  <c r="AH296" i="2"/>
  <c r="AH297" i="2"/>
  <c r="AH298" i="2"/>
  <c r="AH299" i="2"/>
  <c r="AH300" i="2"/>
  <c r="AH301" i="2"/>
  <c r="AH302" i="2"/>
  <c r="AH303" i="2"/>
  <c r="AH304" i="2"/>
  <c r="AH305" i="2"/>
  <c r="AH306" i="2"/>
  <c r="AH307" i="2"/>
  <c r="AH308" i="2"/>
  <c r="AH309" i="2"/>
  <c r="AH310" i="2"/>
  <c r="AH311" i="2"/>
  <c r="AH312" i="2"/>
  <c r="AH313" i="2"/>
  <c r="AH314" i="2"/>
  <c r="AH315" i="2"/>
  <c r="AH316" i="2"/>
  <c r="AH317" i="2"/>
  <c r="AH318" i="2"/>
  <c r="AH319" i="2"/>
  <c r="AH320" i="2"/>
  <c r="AH321" i="2"/>
  <c r="AH322" i="2"/>
  <c r="AH323" i="2"/>
  <c r="AH324" i="2"/>
  <c r="AH325" i="2"/>
  <c r="AH326" i="2"/>
  <c r="AH327" i="2"/>
  <c r="AH328" i="2"/>
  <c r="AH329" i="2"/>
  <c r="AH330" i="2"/>
  <c r="AH331" i="2"/>
  <c r="AH332" i="2"/>
  <c r="AH333" i="2"/>
  <c r="AH334" i="2"/>
  <c r="AH335" i="2"/>
  <c r="AH336" i="2"/>
  <c r="AH337" i="2"/>
  <c r="AH338" i="2"/>
  <c r="AH339" i="2"/>
  <c r="AH340" i="2"/>
  <c r="AH341" i="2"/>
  <c r="AH342" i="2"/>
  <c r="AH343" i="2"/>
  <c r="AH344" i="2"/>
  <c r="AH345" i="2"/>
  <c r="AH346" i="2"/>
  <c r="AH347" i="2"/>
  <c r="AH348" i="2"/>
  <c r="AH349" i="2"/>
  <c r="AH350" i="2"/>
  <c r="AH351" i="2"/>
  <c r="AH352" i="2"/>
  <c r="AH353" i="2"/>
  <c r="AH354" i="2"/>
  <c r="AH355" i="2"/>
  <c r="AH356" i="2"/>
  <c r="AH357" i="2"/>
  <c r="AH358" i="2"/>
  <c r="AH359" i="2"/>
  <c r="AH360" i="2"/>
  <c r="AH361" i="2"/>
  <c r="AH362" i="2"/>
  <c r="AH363" i="2"/>
  <c r="AH364" i="2"/>
  <c r="AH365" i="2"/>
  <c r="AH366" i="2"/>
  <c r="AH367" i="2"/>
  <c r="AH368" i="2"/>
  <c r="AH369" i="2"/>
  <c r="AH370" i="2"/>
  <c r="AH371" i="2"/>
  <c r="AH372" i="2"/>
  <c r="AH373" i="2"/>
  <c r="AH374" i="2"/>
  <c r="AH375" i="2"/>
  <c r="AH376" i="2"/>
  <c r="AH377" i="2"/>
  <c r="AH378" i="2"/>
  <c r="AH379" i="2"/>
  <c r="AH380" i="2"/>
  <c r="AH381" i="2"/>
  <c r="AH382" i="2"/>
  <c r="AH383" i="2"/>
  <c r="AH384" i="2"/>
  <c r="AH385" i="2"/>
  <c r="AH386" i="2"/>
  <c r="AH387" i="2"/>
  <c r="AH388" i="2"/>
  <c r="AH389" i="2"/>
  <c r="AH390" i="2"/>
  <c r="AH391" i="2"/>
  <c r="AH392" i="2"/>
  <c r="AH393" i="2"/>
  <c r="AH394" i="2"/>
  <c r="AH395" i="2"/>
  <c r="AH396" i="2"/>
  <c r="AH397" i="2"/>
  <c r="AH398" i="2"/>
  <c r="AH399" i="2"/>
  <c r="AH400" i="2"/>
  <c r="AH401" i="2"/>
  <c r="AH402" i="2"/>
  <c r="AH403" i="2"/>
  <c r="AH404" i="2"/>
  <c r="AH405" i="2"/>
  <c r="AH406" i="2"/>
  <c r="AH407" i="2"/>
  <c r="AH408" i="2"/>
  <c r="AH409" i="2"/>
  <c r="AH410" i="2"/>
  <c r="AH411" i="2"/>
  <c r="AH412" i="2"/>
  <c r="AH413" i="2"/>
  <c r="AH414" i="2"/>
  <c r="AH415" i="2"/>
  <c r="AH416" i="2"/>
  <c r="AH417" i="2"/>
  <c r="AH418" i="2"/>
  <c r="AH419" i="2"/>
  <c r="AH420" i="2"/>
  <c r="AH421" i="2"/>
  <c r="AH422" i="2"/>
  <c r="AH423" i="2"/>
  <c r="AH424" i="2"/>
  <c r="AH425" i="2"/>
  <c r="AH426" i="2"/>
  <c r="AH427" i="2"/>
  <c r="AH428" i="2"/>
  <c r="AH429" i="2"/>
  <c r="AH430" i="2"/>
  <c r="AH431" i="2"/>
  <c r="AH432" i="2"/>
  <c r="AH433" i="2"/>
  <c r="AH434" i="2"/>
  <c r="AH435" i="2"/>
  <c r="AH436" i="2"/>
  <c r="AH437" i="2"/>
  <c r="AH438" i="2"/>
  <c r="AH439" i="2"/>
  <c r="AH440" i="2"/>
  <c r="AH441" i="2"/>
  <c r="AH442" i="2"/>
  <c r="AH443" i="2"/>
  <c r="AH444" i="2"/>
  <c r="AH445" i="2"/>
  <c r="AH446" i="2"/>
  <c r="AH447" i="2"/>
  <c r="AH448" i="2"/>
  <c r="AH449" i="2"/>
  <c r="AH450" i="2"/>
  <c r="AH451" i="2"/>
  <c r="AH452" i="2"/>
  <c r="AH453" i="2"/>
  <c r="AH454" i="2"/>
  <c r="AH455" i="2"/>
  <c r="AH456" i="2"/>
  <c r="AH457" i="2"/>
  <c r="AH458" i="2"/>
  <c r="AH459" i="2"/>
  <c r="AH460" i="2"/>
  <c r="AH461" i="2"/>
  <c r="AH462" i="2"/>
  <c r="AH463" i="2"/>
  <c r="AH464" i="2"/>
  <c r="AH465" i="2"/>
  <c r="AH466" i="2"/>
  <c r="AH467" i="2"/>
  <c r="AH468" i="2"/>
  <c r="AH469" i="2"/>
  <c r="AH470" i="2"/>
  <c r="AH471" i="2"/>
  <c r="AH472" i="2"/>
  <c r="AH473" i="2"/>
  <c r="AH474" i="2"/>
  <c r="AH475" i="2"/>
  <c r="AH476" i="2"/>
  <c r="AH477" i="2"/>
  <c r="AH478" i="2"/>
  <c r="AH479" i="2"/>
  <c r="AH480" i="2"/>
  <c r="AH481" i="2"/>
  <c r="AH482" i="2"/>
  <c r="AH483" i="2"/>
  <c r="AH484" i="2"/>
  <c r="AH485" i="2"/>
  <c r="AH486" i="2"/>
  <c r="AH487" i="2"/>
  <c r="AH488" i="2"/>
  <c r="AH489" i="2"/>
  <c r="AH490" i="2"/>
  <c r="AH491" i="2"/>
  <c r="AH492" i="2"/>
  <c r="AH493" i="2"/>
  <c r="AH494" i="2"/>
  <c r="AH495" i="2"/>
  <c r="AH496" i="2"/>
  <c r="AH497" i="2"/>
  <c r="AH498" i="2"/>
  <c r="AH499" i="2"/>
  <c r="AH500" i="2"/>
  <c r="AH501" i="2"/>
  <c r="AH502" i="2"/>
  <c r="AH503" i="2"/>
  <c r="AH504" i="2"/>
  <c r="AH505" i="2"/>
  <c r="AH506" i="2"/>
  <c r="AH507" i="2"/>
  <c r="AH508" i="2"/>
  <c r="AH509" i="2"/>
  <c r="AH510" i="2"/>
  <c r="AH511" i="2"/>
  <c r="AH512" i="2"/>
  <c r="AH513" i="2"/>
  <c r="AH514" i="2"/>
  <c r="AH515" i="2"/>
  <c r="AH516" i="2"/>
  <c r="AH517" i="2"/>
  <c r="AH518" i="2"/>
  <c r="AH519" i="2"/>
  <c r="AH520" i="2"/>
  <c r="AH521" i="2"/>
  <c r="AH522" i="2"/>
  <c r="AH523" i="2"/>
  <c r="AH524" i="2"/>
  <c r="AH525" i="2"/>
  <c r="AH526" i="2"/>
  <c r="AH527" i="2"/>
  <c r="AH528" i="2"/>
  <c r="AH529" i="2"/>
  <c r="AH530" i="2"/>
  <c r="AH531" i="2"/>
  <c r="AH532" i="2"/>
  <c r="AH533" i="2"/>
  <c r="AH534" i="2"/>
  <c r="AH535" i="2"/>
  <c r="AH536" i="2"/>
  <c r="AH537" i="2"/>
  <c r="AH538" i="2"/>
  <c r="AH539" i="2"/>
  <c r="AH540" i="2"/>
  <c r="AH541" i="2"/>
  <c r="AH542" i="2"/>
  <c r="AH543" i="2"/>
  <c r="AH544" i="2"/>
  <c r="AH545" i="2"/>
  <c r="AH546" i="2"/>
  <c r="AH547" i="2"/>
  <c r="AH548" i="2"/>
  <c r="AH549" i="2"/>
  <c r="AH550" i="2"/>
  <c r="AH551" i="2"/>
  <c r="AH552" i="2"/>
  <c r="AH553" i="2"/>
  <c r="AH554" i="2"/>
  <c r="AH555" i="2"/>
  <c r="AH556" i="2"/>
  <c r="AH557" i="2"/>
  <c r="AH558" i="2"/>
  <c r="AH559" i="2"/>
  <c r="AH560" i="2"/>
  <c r="AH561" i="2"/>
  <c r="AH562" i="2"/>
  <c r="AH563" i="2"/>
  <c r="AH564" i="2"/>
  <c r="AH565" i="2"/>
  <c r="AH566" i="2"/>
  <c r="AH567" i="2"/>
  <c r="AH568" i="2"/>
  <c r="AH569" i="2"/>
  <c r="AH570" i="2"/>
  <c r="AH571" i="2"/>
  <c r="AH572" i="2"/>
  <c r="AH573" i="2"/>
  <c r="AH574" i="2"/>
  <c r="AH575" i="2"/>
  <c r="AH576" i="2"/>
  <c r="AH577" i="2"/>
  <c r="AH578" i="2"/>
  <c r="AH579" i="2"/>
  <c r="AH580" i="2"/>
  <c r="AH581" i="2"/>
  <c r="AH582" i="2"/>
  <c r="AH583" i="2"/>
  <c r="AH584" i="2"/>
  <c r="AH585" i="2"/>
  <c r="AH586" i="2"/>
  <c r="AH587" i="2"/>
  <c r="AH588" i="2"/>
  <c r="AH589" i="2"/>
  <c r="AH590" i="2"/>
  <c r="AH591" i="2"/>
  <c r="AH592" i="2"/>
  <c r="AH593" i="2"/>
  <c r="AH594" i="2"/>
  <c r="AH595" i="2"/>
  <c r="AH596" i="2"/>
  <c r="AH597" i="2"/>
  <c r="AH598" i="2"/>
  <c r="AH599" i="2"/>
  <c r="AH600" i="2"/>
  <c r="AH601" i="2"/>
  <c r="AH602" i="2"/>
  <c r="AH603" i="2"/>
  <c r="AH604" i="2"/>
  <c r="AH605" i="2"/>
  <c r="AH606" i="2"/>
  <c r="AH607" i="2"/>
  <c r="AH608" i="2"/>
  <c r="AH609" i="2"/>
  <c r="AH610" i="2"/>
  <c r="AH611" i="2"/>
  <c r="AH612" i="2"/>
  <c r="AH613" i="2"/>
  <c r="AH614" i="2"/>
  <c r="AH615" i="2"/>
  <c r="AH616" i="2"/>
  <c r="AH617" i="2"/>
  <c r="AH618" i="2"/>
  <c r="AH619" i="2"/>
  <c r="AH620" i="2"/>
  <c r="AH621" i="2"/>
  <c r="AH622" i="2"/>
  <c r="AH623" i="2"/>
  <c r="AH624" i="2"/>
  <c r="AH625" i="2"/>
  <c r="AH626" i="2"/>
  <c r="AH627" i="2"/>
  <c r="AH628" i="2"/>
  <c r="AH629" i="2"/>
  <c r="AH630" i="2"/>
  <c r="AH631" i="2"/>
  <c r="AH632" i="2"/>
  <c r="AH633" i="2"/>
  <c r="AH634" i="2"/>
  <c r="AH635" i="2"/>
  <c r="AH636" i="2"/>
  <c r="AH637" i="2"/>
  <c r="AH638" i="2"/>
  <c r="AH639" i="2"/>
  <c r="AH640" i="2"/>
  <c r="AH641" i="2"/>
  <c r="AH642" i="2"/>
  <c r="AH643" i="2"/>
  <c r="AH644" i="2"/>
  <c r="AH645" i="2"/>
  <c r="AH646" i="2"/>
  <c r="AH647" i="2"/>
  <c r="AH648" i="2"/>
  <c r="AH649" i="2"/>
  <c r="AH650" i="2"/>
  <c r="AH651" i="2"/>
  <c r="AH652" i="2"/>
  <c r="AH653" i="2"/>
  <c r="AH654" i="2"/>
  <c r="AH655" i="2"/>
  <c r="AH656" i="2"/>
  <c r="AH657" i="2"/>
  <c r="AH658" i="2"/>
  <c r="AH659" i="2"/>
  <c r="AH660" i="2"/>
  <c r="AH661" i="2"/>
  <c r="AH662" i="2"/>
  <c r="AH663" i="2"/>
  <c r="AH664" i="2"/>
  <c r="AH665" i="2"/>
  <c r="AH666" i="2"/>
  <c r="AH667" i="2"/>
  <c r="AH668" i="2"/>
  <c r="AH669" i="2"/>
  <c r="AH670" i="2"/>
  <c r="AH671" i="2"/>
  <c r="AH672" i="2"/>
  <c r="AH673" i="2"/>
  <c r="AH674" i="2"/>
  <c r="AH675" i="2"/>
  <c r="AH676" i="2"/>
  <c r="AH677" i="2"/>
  <c r="AH678" i="2"/>
  <c r="AH679" i="2"/>
  <c r="AH680" i="2"/>
  <c r="AH681" i="2"/>
  <c r="AH682" i="2"/>
  <c r="AH683" i="2"/>
  <c r="AH684" i="2"/>
  <c r="AH685" i="2"/>
  <c r="AH686" i="2"/>
  <c r="AH687" i="2"/>
  <c r="AH688" i="2"/>
  <c r="AH689" i="2"/>
  <c r="AH690" i="2"/>
  <c r="AH691" i="2"/>
  <c r="AH692" i="2"/>
  <c r="AH693" i="2"/>
  <c r="AH694" i="2"/>
  <c r="AH695" i="2"/>
  <c r="AH696" i="2"/>
  <c r="AH697" i="2"/>
  <c r="AH698" i="2"/>
  <c r="AH699" i="2"/>
  <c r="AH700" i="2"/>
  <c r="AH701" i="2"/>
  <c r="AH702" i="2"/>
  <c r="AH703" i="2"/>
  <c r="AH704" i="2"/>
  <c r="AH705" i="2"/>
  <c r="AH706" i="2"/>
  <c r="AH707" i="2"/>
  <c r="AH708" i="2"/>
  <c r="AH709" i="2"/>
  <c r="AH710" i="2"/>
  <c r="AH711" i="2"/>
  <c r="AH712" i="2"/>
  <c r="AH713" i="2"/>
  <c r="AH714" i="2"/>
  <c r="AH715" i="2"/>
  <c r="AH716" i="2"/>
  <c r="AI4" i="2"/>
  <c r="AI5" i="2"/>
  <c r="AI6" i="2"/>
  <c r="AI7" i="2"/>
  <c r="AI8" i="2"/>
  <c r="AI9" i="2"/>
  <c r="AI10" i="2"/>
  <c r="AI11" i="2"/>
  <c r="AI12" i="2"/>
  <c r="AI13" i="2"/>
  <c r="AI14" i="2"/>
  <c r="AI15" i="2"/>
  <c r="AI16" i="2"/>
  <c r="AI17" i="2"/>
  <c r="AI18" i="2"/>
  <c r="AI19" i="2"/>
  <c r="AI20" i="2"/>
  <c r="AI21" i="2"/>
  <c r="AI22" i="2"/>
  <c r="AI23" i="2"/>
  <c r="AI24" i="2"/>
  <c r="AI25" i="2"/>
  <c r="AI26" i="2"/>
  <c r="AI27" i="2"/>
  <c r="AI28" i="2"/>
  <c r="AI29" i="2"/>
  <c r="AI30" i="2"/>
  <c r="AI31" i="2"/>
  <c r="AI32" i="2"/>
  <c r="AI33" i="2"/>
  <c r="AI34" i="2"/>
  <c r="AI35" i="2"/>
  <c r="AI36" i="2"/>
  <c r="AI37" i="2"/>
  <c r="AI38" i="2"/>
  <c r="AI39" i="2"/>
  <c r="AI40" i="2"/>
  <c r="AI41" i="2"/>
  <c r="AI42" i="2"/>
  <c r="AI43" i="2"/>
  <c r="AI44" i="2"/>
  <c r="AI45" i="2"/>
  <c r="AI46" i="2"/>
  <c r="AI47" i="2"/>
  <c r="AI48" i="2"/>
  <c r="AI49" i="2"/>
  <c r="AI50" i="2"/>
  <c r="AI51" i="2"/>
  <c r="AI52" i="2"/>
  <c r="AI53" i="2"/>
  <c r="AI54" i="2"/>
  <c r="AI55" i="2"/>
  <c r="AI56" i="2"/>
  <c r="AI57" i="2"/>
  <c r="AI58" i="2"/>
  <c r="AI59" i="2"/>
  <c r="AI60" i="2"/>
  <c r="AI61" i="2"/>
  <c r="AI62" i="2"/>
  <c r="AI63" i="2"/>
  <c r="AI64" i="2"/>
  <c r="AI65" i="2"/>
  <c r="AI66" i="2"/>
  <c r="AI67" i="2"/>
  <c r="AI68" i="2"/>
  <c r="AI69" i="2"/>
  <c r="AI70" i="2"/>
  <c r="AI71" i="2"/>
  <c r="AI72" i="2"/>
  <c r="AI73" i="2"/>
  <c r="AI74" i="2"/>
  <c r="AI75" i="2"/>
  <c r="AI76" i="2"/>
  <c r="AI77" i="2"/>
  <c r="AI78" i="2"/>
  <c r="AI79" i="2"/>
  <c r="AI80" i="2"/>
  <c r="AI81" i="2"/>
  <c r="AI82" i="2"/>
  <c r="AI83" i="2"/>
  <c r="AI84" i="2"/>
  <c r="AI85" i="2"/>
  <c r="AI86" i="2"/>
  <c r="AI87" i="2"/>
  <c r="AI88" i="2"/>
  <c r="AI89" i="2"/>
  <c r="AI90" i="2"/>
  <c r="AI91" i="2"/>
  <c r="AI92" i="2"/>
  <c r="AI93" i="2"/>
  <c r="AI94" i="2"/>
  <c r="AI95" i="2"/>
  <c r="AI96" i="2"/>
  <c r="AI97" i="2"/>
  <c r="AI98" i="2"/>
  <c r="AI99" i="2"/>
  <c r="AI100" i="2"/>
  <c r="AI101" i="2"/>
  <c r="AI102" i="2"/>
  <c r="AI103" i="2"/>
  <c r="AI104" i="2"/>
  <c r="AI105" i="2"/>
  <c r="AI106" i="2"/>
  <c r="AI107" i="2"/>
  <c r="AI108" i="2"/>
  <c r="AI109" i="2"/>
  <c r="AI110" i="2"/>
  <c r="AI111" i="2"/>
  <c r="AI112" i="2"/>
  <c r="AI113" i="2"/>
  <c r="AI114" i="2"/>
  <c r="AI115" i="2"/>
  <c r="AI116" i="2"/>
  <c r="AI117" i="2"/>
  <c r="AI118" i="2"/>
  <c r="AI119" i="2"/>
  <c r="AI120" i="2"/>
  <c r="AI121" i="2"/>
  <c r="AI122" i="2"/>
  <c r="AI123" i="2"/>
  <c r="AI124" i="2"/>
  <c r="AI125" i="2"/>
  <c r="AI126" i="2"/>
  <c r="AI127" i="2"/>
  <c r="AI128" i="2"/>
  <c r="AI129" i="2"/>
  <c r="AI130" i="2"/>
  <c r="AI131" i="2"/>
  <c r="AI132" i="2"/>
  <c r="AI133" i="2"/>
  <c r="AI134" i="2"/>
  <c r="AI135" i="2"/>
  <c r="AI136" i="2"/>
  <c r="AI137" i="2"/>
  <c r="AI138" i="2"/>
  <c r="AI139" i="2"/>
  <c r="AI140" i="2"/>
  <c r="AI141" i="2"/>
  <c r="AI142" i="2"/>
  <c r="AI143" i="2"/>
  <c r="AI144" i="2"/>
  <c r="AI145" i="2"/>
  <c r="AI146" i="2"/>
  <c r="AI147" i="2"/>
  <c r="AI148" i="2"/>
  <c r="AI149" i="2"/>
  <c r="AI150" i="2"/>
  <c r="AI151" i="2"/>
  <c r="AI152" i="2"/>
  <c r="AI153" i="2"/>
  <c r="AI154" i="2"/>
  <c r="AI155" i="2"/>
  <c r="AI156" i="2"/>
  <c r="AI157" i="2"/>
  <c r="AI158" i="2"/>
  <c r="AI159" i="2"/>
  <c r="AI160" i="2"/>
  <c r="AI161" i="2"/>
  <c r="AI162" i="2"/>
  <c r="AI163" i="2"/>
  <c r="AI164" i="2"/>
  <c r="AI165" i="2"/>
  <c r="AI166" i="2"/>
  <c r="AI167" i="2"/>
  <c r="AI168" i="2"/>
  <c r="AI169" i="2"/>
  <c r="AI170" i="2"/>
  <c r="AI171" i="2"/>
  <c r="AI172" i="2"/>
  <c r="AI173" i="2"/>
  <c r="AI174" i="2"/>
  <c r="AI175" i="2"/>
  <c r="AI176" i="2"/>
  <c r="AI177" i="2"/>
  <c r="AI178" i="2"/>
  <c r="AI179" i="2"/>
  <c r="AI180" i="2"/>
  <c r="AI181" i="2"/>
  <c r="AI182" i="2"/>
  <c r="AI183" i="2"/>
  <c r="AI184" i="2"/>
  <c r="AI185" i="2"/>
  <c r="AI186" i="2"/>
  <c r="AI187" i="2"/>
  <c r="AI188" i="2"/>
  <c r="AI189" i="2"/>
  <c r="AI190" i="2"/>
  <c r="AI191" i="2"/>
  <c r="AI192" i="2"/>
  <c r="AI193" i="2"/>
  <c r="AI194" i="2"/>
  <c r="AI195" i="2"/>
  <c r="AI196" i="2"/>
  <c r="AI197" i="2"/>
  <c r="AI198" i="2"/>
  <c r="AI199" i="2"/>
  <c r="AI200" i="2"/>
  <c r="AI201" i="2"/>
  <c r="AI202" i="2"/>
  <c r="AI203" i="2"/>
  <c r="AI204" i="2"/>
  <c r="AI205" i="2"/>
  <c r="AI206" i="2"/>
  <c r="AI207" i="2"/>
  <c r="AI208" i="2"/>
  <c r="AI209" i="2"/>
  <c r="AI210" i="2"/>
  <c r="AI211" i="2"/>
  <c r="AI212" i="2"/>
  <c r="AI213" i="2"/>
  <c r="AI214" i="2"/>
  <c r="AI215" i="2"/>
  <c r="AI216" i="2"/>
  <c r="AI217" i="2"/>
  <c r="AI218" i="2"/>
  <c r="AI219" i="2"/>
  <c r="AI220" i="2"/>
  <c r="AI221" i="2"/>
  <c r="AI222" i="2"/>
  <c r="AI223" i="2"/>
  <c r="AI224" i="2"/>
  <c r="AI225" i="2"/>
  <c r="AI226" i="2"/>
  <c r="AI227" i="2"/>
  <c r="AI228" i="2"/>
  <c r="AI229" i="2"/>
  <c r="AI230" i="2"/>
  <c r="AI231" i="2"/>
  <c r="AI232" i="2"/>
  <c r="AI233" i="2"/>
  <c r="AI234" i="2"/>
  <c r="AI235" i="2"/>
  <c r="AI236" i="2"/>
  <c r="AI237" i="2"/>
  <c r="AI238" i="2"/>
  <c r="AI239" i="2"/>
  <c r="AI240" i="2"/>
  <c r="AI241" i="2"/>
  <c r="AI242" i="2"/>
  <c r="AI243" i="2"/>
  <c r="AI244" i="2"/>
  <c r="AI245" i="2"/>
  <c r="AI246" i="2"/>
  <c r="AI247" i="2"/>
  <c r="AI248" i="2"/>
  <c r="AI249" i="2"/>
  <c r="AI250" i="2"/>
  <c r="AI251" i="2"/>
  <c r="AI252" i="2"/>
  <c r="AI253" i="2"/>
  <c r="AI254" i="2"/>
  <c r="AI255" i="2"/>
  <c r="AI256" i="2"/>
  <c r="AI257" i="2"/>
  <c r="AI258" i="2"/>
  <c r="AI259" i="2"/>
  <c r="AI260" i="2"/>
  <c r="AI261" i="2"/>
  <c r="AI262" i="2"/>
  <c r="AI263" i="2"/>
  <c r="AI264" i="2"/>
  <c r="AI265" i="2"/>
  <c r="AI266" i="2"/>
  <c r="AI267" i="2"/>
  <c r="AI268" i="2"/>
  <c r="AI269" i="2"/>
  <c r="AI270" i="2"/>
  <c r="AI271" i="2"/>
  <c r="AI272" i="2"/>
  <c r="AI273" i="2"/>
  <c r="AI274" i="2"/>
  <c r="AI275" i="2"/>
  <c r="AI276" i="2"/>
  <c r="AI277" i="2"/>
  <c r="AI278" i="2"/>
  <c r="AI279" i="2"/>
  <c r="AI280" i="2"/>
  <c r="AI281" i="2"/>
  <c r="AI282" i="2"/>
  <c r="AI283" i="2"/>
  <c r="AI284" i="2"/>
  <c r="AI285" i="2"/>
  <c r="AI286" i="2"/>
  <c r="AI287" i="2"/>
  <c r="AI288" i="2"/>
  <c r="AI289" i="2"/>
  <c r="AI290" i="2"/>
  <c r="AI291" i="2"/>
  <c r="AI292" i="2"/>
  <c r="AI293" i="2"/>
  <c r="AI294" i="2"/>
  <c r="AI295" i="2"/>
  <c r="AI296" i="2"/>
  <c r="AI297" i="2"/>
  <c r="AI298" i="2"/>
  <c r="AI299" i="2"/>
  <c r="AI300" i="2"/>
  <c r="AI301" i="2"/>
  <c r="AI302" i="2"/>
  <c r="AI303" i="2"/>
  <c r="AI304" i="2"/>
  <c r="AI305" i="2"/>
  <c r="AI306" i="2"/>
  <c r="AI307" i="2"/>
  <c r="AI308" i="2"/>
  <c r="AI309" i="2"/>
  <c r="AI310" i="2"/>
  <c r="AI311" i="2"/>
  <c r="AI312" i="2"/>
  <c r="AI313" i="2"/>
  <c r="AI314" i="2"/>
  <c r="AI315" i="2"/>
  <c r="AI316" i="2"/>
  <c r="AI317" i="2"/>
  <c r="AI318" i="2"/>
  <c r="AI319" i="2"/>
  <c r="AI320" i="2"/>
  <c r="AI321" i="2"/>
  <c r="AI322" i="2"/>
  <c r="AI323" i="2"/>
  <c r="AI324" i="2"/>
  <c r="AI325" i="2"/>
  <c r="AI326" i="2"/>
  <c r="AI327" i="2"/>
  <c r="AI328" i="2"/>
  <c r="AI329" i="2"/>
  <c r="AI330" i="2"/>
  <c r="AI331" i="2"/>
  <c r="AI332" i="2"/>
  <c r="AI333" i="2"/>
  <c r="AI334" i="2"/>
  <c r="AI335" i="2"/>
  <c r="AI336" i="2"/>
  <c r="AI337" i="2"/>
  <c r="AI338" i="2"/>
  <c r="AI339" i="2"/>
  <c r="AI340" i="2"/>
  <c r="AI341" i="2"/>
  <c r="AI342" i="2"/>
  <c r="AI343" i="2"/>
  <c r="AI344" i="2"/>
  <c r="AI345" i="2"/>
  <c r="AI346" i="2"/>
  <c r="AI347" i="2"/>
  <c r="AI348" i="2"/>
  <c r="AI349" i="2"/>
  <c r="AI350" i="2"/>
  <c r="AI351" i="2"/>
  <c r="AI352" i="2"/>
  <c r="AI353" i="2"/>
  <c r="AI354" i="2"/>
  <c r="AI355" i="2"/>
  <c r="AI356" i="2"/>
  <c r="AI357" i="2"/>
  <c r="AI358" i="2"/>
  <c r="AI359" i="2"/>
  <c r="AI360" i="2"/>
  <c r="AI361" i="2"/>
  <c r="AI362" i="2"/>
  <c r="AI363" i="2"/>
  <c r="AI364" i="2"/>
  <c r="AI365" i="2"/>
  <c r="AI366" i="2"/>
  <c r="AI367" i="2"/>
  <c r="AI368" i="2"/>
  <c r="AI369" i="2"/>
  <c r="AI370" i="2"/>
  <c r="AI371" i="2"/>
  <c r="AI372" i="2"/>
  <c r="AI373" i="2"/>
  <c r="AI374" i="2"/>
  <c r="AI375" i="2"/>
  <c r="AI376" i="2"/>
  <c r="AI377" i="2"/>
  <c r="AI378" i="2"/>
  <c r="AI379" i="2"/>
  <c r="AI380" i="2"/>
  <c r="AI381" i="2"/>
  <c r="AI382" i="2"/>
  <c r="AI383" i="2"/>
  <c r="AI384" i="2"/>
  <c r="AI385" i="2"/>
  <c r="AI386" i="2"/>
  <c r="AI387" i="2"/>
  <c r="AI388" i="2"/>
  <c r="AI389" i="2"/>
  <c r="AI390" i="2"/>
  <c r="AI391" i="2"/>
  <c r="AI392" i="2"/>
  <c r="AI393" i="2"/>
  <c r="AI394" i="2"/>
  <c r="AI395" i="2"/>
  <c r="AI396" i="2"/>
  <c r="AI397" i="2"/>
  <c r="AI398" i="2"/>
  <c r="AI399" i="2"/>
  <c r="AI400" i="2"/>
  <c r="AI401" i="2"/>
  <c r="AI402" i="2"/>
  <c r="AI403" i="2"/>
  <c r="AI404" i="2"/>
  <c r="AI405" i="2"/>
  <c r="AI406" i="2"/>
  <c r="AI407" i="2"/>
  <c r="AI408" i="2"/>
  <c r="AI409" i="2"/>
  <c r="AI410" i="2"/>
  <c r="AI411" i="2"/>
  <c r="AI412" i="2"/>
  <c r="AI413" i="2"/>
  <c r="AI414" i="2"/>
  <c r="AI415" i="2"/>
  <c r="AI416" i="2"/>
  <c r="AI417" i="2"/>
  <c r="AI418" i="2"/>
  <c r="AI419" i="2"/>
  <c r="AI420" i="2"/>
  <c r="AI421" i="2"/>
  <c r="AI422" i="2"/>
  <c r="AI423" i="2"/>
  <c r="AI424" i="2"/>
  <c r="AI425" i="2"/>
  <c r="AI426" i="2"/>
  <c r="AI427" i="2"/>
  <c r="AI428" i="2"/>
  <c r="AI429" i="2"/>
  <c r="AI430" i="2"/>
  <c r="AI431" i="2"/>
  <c r="AI432" i="2"/>
  <c r="AI433" i="2"/>
  <c r="AI434" i="2"/>
  <c r="AI435" i="2"/>
  <c r="AI436" i="2"/>
  <c r="AI437" i="2"/>
  <c r="AI438" i="2"/>
  <c r="AI439" i="2"/>
  <c r="AI440" i="2"/>
  <c r="AI441" i="2"/>
  <c r="AI442" i="2"/>
  <c r="AI443" i="2"/>
  <c r="AI444" i="2"/>
  <c r="AI445" i="2"/>
  <c r="AI446" i="2"/>
  <c r="AI447" i="2"/>
  <c r="AI448" i="2"/>
  <c r="AI449" i="2"/>
  <c r="AI450" i="2"/>
  <c r="AI451" i="2"/>
  <c r="AI452" i="2"/>
  <c r="AI453" i="2"/>
  <c r="AI454" i="2"/>
  <c r="AI455" i="2"/>
  <c r="AI456" i="2"/>
  <c r="AI457" i="2"/>
  <c r="AI458" i="2"/>
  <c r="AI459" i="2"/>
  <c r="AI460" i="2"/>
  <c r="AI461" i="2"/>
  <c r="AI462" i="2"/>
  <c r="AI463" i="2"/>
  <c r="AI464" i="2"/>
  <c r="AI465" i="2"/>
  <c r="AI466" i="2"/>
  <c r="AI467" i="2"/>
  <c r="AI468" i="2"/>
  <c r="AI469" i="2"/>
  <c r="AI470" i="2"/>
  <c r="AI471" i="2"/>
  <c r="AI472" i="2"/>
  <c r="AI473" i="2"/>
  <c r="AI474" i="2"/>
  <c r="AI475" i="2"/>
  <c r="AI476" i="2"/>
  <c r="AI477" i="2"/>
  <c r="AI478" i="2"/>
  <c r="AI479" i="2"/>
  <c r="AI480" i="2"/>
  <c r="AI481" i="2"/>
  <c r="AI482" i="2"/>
  <c r="AI483" i="2"/>
  <c r="AI484" i="2"/>
  <c r="AI485" i="2"/>
  <c r="AI486" i="2"/>
  <c r="AI487" i="2"/>
  <c r="AI488" i="2"/>
  <c r="AI489" i="2"/>
  <c r="AI490" i="2"/>
  <c r="AI491" i="2"/>
  <c r="AI492" i="2"/>
  <c r="AI493" i="2"/>
  <c r="AI494" i="2"/>
  <c r="AI495" i="2"/>
  <c r="AI496" i="2"/>
  <c r="AI497" i="2"/>
  <c r="AI498" i="2"/>
  <c r="AI499" i="2"/>
  <c r="AI500" i="2"/>
  <c r="AI501" i="2"/>
  <c r="AI502" i="2"/>
  <c r="AI503" i="2"/>
  <c r="AI504" i="2"/>
  <c r="AI505" i="2"/>
  <c r="AI506" i="2"/>
  <c r="AI507" i="2"/>
  <c r="AI508" i="2"/>
  <c r="AI509" i="2"/>
  <c r="AI510" i="2"/>
  <c r="AI511" i="2"/>
  <c r="AI512" i="2"/>
  <c r="AI513" i="2"/>
  <c r="AI514" i="2"/>
  <c r="AI515" i="2"/>
  <c r="AI516" i="2"/>
  <c r="AI517" i="2"/>
  <c r="AI518" i="2"/>
  <c r="AI519" i="2"/>
  <c r="AI520" i="2"/>
  <c r="AI521" i="2"/>
  <c r="AI522" i="2"/>
  <c r="AI523" i="2"/>
  <c r="AI524" i="2"/>
  <c r="AI525" i="2"/>
  <c r="AI526" i="2"/>
  <c r="AI527" i="2"/>
  <c r="AI528" i="2"/>
  <c r="AI529" i="2"/>
  <c r="AI530" i="2"/>
  <c r="AI531" i="2"/>
  <c r="AI532" i="2"/>
  <c r="AI533" i="2"/>
  <c r="AI534" i="2"/>
  <c r="AI535" i="2"/>
  <c r="AI536" i="2"/>
  <c r="AI537" i="2"/>
  <c r="AI538" i="2"/>
  <c r="AI539" i="2"/>
  <c r="AI540" i="2"/>
  <c r="AI541" i="2"/>
  <c r="AI542" i="2"/>
  <c r="AI543" i="2"/>
  <c r="AI544" i="2"/>
  <c r="AI545" i="2"/>
  <c r="AI546" i="2"/>
  <c r="AI547" i="2"/>
  <c r="AI548" i="2"/>
  <c r="AI549" i="2"/>
  <c r="AI550" i="2"/>
  <c r="AI551" i="2"/>
  <c r="AI552" i="2"/>
  <c r="AI553" i="2"/>
  <c r="AI554" i="2"/>
  <c r="AI555" i="2"/>
  <c r="AI556" i="2"/>
  <c r="AI557" i="2"/>
  <c r="AI558" i="2"/>
  <c r="AI559" i="2"/>
  <c r="AI560" i="2"/>
  <c r="AI561" i="2"/>
  <c r="AI562" i="2"/>
  <c r="AI563" i="2"/>
  <c r="AI564" i="2"/>
  <c r="AI565" i="2"/>
  <c r="AI566" i="2"/>
  <c r="AI567" i="2"/>
  <c r="AI568" i="2"/>
  <c r="AI569" i="2"/>
  <c r="AI570" i="2"/>
  <c r="AI571" i="2"/>
  <c r="AI572" i="2"/>
  <c r="AI573" i="2"/>
  <c r="AI574" i="2"/>
  <c r="AI575" i="2"/>
  <c r="AI576" i="2"/>
  <c r="AI577" i="2"/>
  <c r="AI578" i="2"/>
  <c r="AI579" i="2"/>
  <c r="AI580" i="2"/>
  <c r="AI581" i="2"/>
  <c r="AI582" i="2"/>
  <c r="AI583" i="2"/>
  <c r="AI584" i="2"/>
  <c r="AI585" i="2"/>
  <c r="AI586" i="2"/>
  <c r="AI587" i="2"/>
  <c r="AI588" i="2"/>
  <c r="AI589" i="2"/>
  <c r="AI590" i="2"/>
  <c r="AI591" i="2"/>
  <c r="AI592" i="2"/>
  <c r="AI593" i="2"/>
  <c r="AI594" i="2"/>
  <c r="AI595" i="2"/>
  <c r="AI596" i="2"/>
  <c r="AI597" i="2"/>
  <c r="AI598" i="2"/>
  <c r="AI599" i="2"/>
  <c r="AI600" i="2"/>
  <c r="AI601" i="2"/>
  <c r="AI602" i="2"/>
  <c r="AI603" i="2"/>
  <c r="AI604" i="2"/>
  <c r="AI605" i="2"/>
  <c r="AI606" i="2"/>
  <c r="AI607" i="2"/>
  <c r="AI608" i="2"/>
  <c r="AI609" i="2"/>
  <c r="AI610" i="2"/>
  <c r="AI611" i="2"/>
  <c r="AI612" i="2"/>
  <c r="AI613" i="2"/>
  <c r="AI614" i="2"/>
  <c r="AI615" i="2"/>
  <c r="AI616" i="2"/>
  <c r="AI617" i="2"/>
  <c r="AI618" i="2"/>
  <c r="AI619" i="2"/>
  <c r="AI620" i="2"/>
  <c r="AI621" i="2"/>
  <c r="AI622" i="2"/>
  <c r="AI623" i="2"/>
  <c r="AI624" i="2"/>
  <c r="AI625" i="2"/>
  <c r="AI626" i="2"/>
  <c r="AI627" i="2"/>
  <c r="AI628" i="2"/>
  <c r="AI629" i="2"/>
  <c r="AI630" i="2"/>
  <c r="AI631" i="2"/>
  <c r="AI632" i="2"/>
  <c r="AI633" i="2"/>
  <c r="AI634" i="2"/>
  <c r="AI635" i="2"/>
  <c r="AI636" i="2"/>
  <c r="AI637" i="2"/>
  <c r="AI638" i="2"/>
  <c r="AI639" i="2"/>
  <c r="AI640" i="2"/>
  <c r="AI641" i="2"/>
  <c r="AI642" i="2"/>
  <c r="AI643" i="2"/>
  <c r="AI644" i="2"/>
  <c r="AI645" i="2"/>
  <c r="AI646" i="2"/>
  <c r="AI647" i="2"/>
  <c r="AI648" i="2"/>
  <c r="AI649" i="2"/>
  <c r="AI650" i="2"/>
  <c r="AI651" i="2"/>
  <c r="AI652" i="2"/>
  <c r="AI653" i="2"/>
  <c r="AI654" i="2"/>
  <c r="AI655" i="2"/>
  <c r="AI656" i="2"/>
  <c r="AI657" i="2"/>
  <c r="AI658" i="2"/>
  <c r="AI659" i="2"/>
  <c r="AI660" i="2"/>
  <c r="AI661" i="2"/>
  <c r="AI662" i="2"/>
  <c r="AI663" i="2"/>
  <c r="AI664" i="2"/>
  <c r="AI665" i="2"/>
  <c r="AI666" i="2"/>
  <c r="AI667" i="2"/>
  <c r="AI668" i="2"/>
  <c r="AI669" i="2"/>
  <c r="AI670" i="2"/>
  <c r="AI671" i="2"/>
  <c r="AI672" i="2"/>
  <c r="AI673" i="2"/>
  <c r="AI674" i="2"/>
  <c r="AI675" i="2"/>
  <c r="AI676" i="2"/>
  <c r="AI677" i="2"/>
  <c r="AI678" i="2"/>
  <c r="AI679" i="2"/>
  <c r="AI680" i="2"/>
  <c r="AI681" i="2"/>
  <c r="AI682" i="2"/>
  <c r="AI683" i="2"/>
  <c r="AI684" i="2"/>
  <c r="AI685" i="2"/>
  <c r="AI686" i="2"/>
  <c r="AI687" i="2"/>
  <c r="AI688" i="2"/>
  <c r="AI689" i="2"/>
  <c r="AI690" i="2"/>
  <c r="AI691" i="2"/>
  <c r="AI692" i="2"/>
  <c r="AI693" i="2"/>
  <c r="AI694" i="2"/>
  <c r="AI695" i="2"/>
  <c r="AI696" i="2"/>
  <c r="AI697" i="2"/>
  <c r="AI698" i="2"/>
  <c r="AI699" i="2"/>
  <c r="AI700" i="2"/>
  <c r="AI701" i="2"/>
  <c r="AI702" i="2"/>
  <c r="AI703" i="2"/>
  <c r="AI704" i="2"/>
  <c r="AI705" i="2"/>
  <c r="AI706" i="2"/>
  <c r="AI707" i="2"/>
  <c r="AI708" i="2"/>
  <c r="AI709" i="2"/>
  <c r="AI710" i="2"/>
  <c r="AI711" i="2"/>
  <c r="AI712" i="2"/>
  <c r="AI713" i="2"/>
  <c r="AI714" i="2"/>
  <c r="AI715" i="2"/>
  <c r="AI716" i="2"/>
  <c r="AJ4" i="2"/>
  <c r="AJ5" i="2"/>
  <c r="AJ6" i="2"/>
  <c r="AJ7" i="2"/>
  <c r="AJ8" i="2"/>
  <c r="AJ9" i="2"/>
  <c r="AJ10" i="2"/>
  <c r="AJ11" i="2"/>
  <c r="AJ12" i="2"/>
  <c r="AJ13" i="2"/>
  <c r="AJ14" i="2"/>
  <c r="AJ15" i="2"/>
  <c r="AJ16" i="2"/>
  <c r="AJ17" i="2"/>
  <c r="AJ18" i="2"/>
  <c r="AJ19" i="2"/>
  <c r="AJ20" i="2"/>
  <c r="AJ21" i="2"/>
  <c r="AJ22" i="2"/>
  <c r="AJ23" i="2"/>
  <c r="AJ24" i="2"/>
  <c r="AJ25" i="2"/>
  <c r="AJ26" i="2"/>
  <c r="AJ27" i="2"/>
  <c r="AJ28" i="2"/>
  <c r="AJ29" i="2"/>
  <c r="AJ30" i="2"/>
  <c r="AJ31" i="2"/>
  <c r="AJ32" i="2"/>
  <c r="AJ33" i="2"/>
  <c r="AJ34" i="2"/>
  <c r="AJ35" i="2"/>
  <c r="AJ36" i="2"/>
  <c r="AJ37" i="2"/>
  <c r="AJ38" i="2"/>
  <c r="AJ39" i="2"/>
  <c r="AJ40" i="2"/>
  <c r="AJ41" i="2"/>
  <c r="AJ42" i="2"/>
  <c r="AJ43" i="2"/>
  <c r="AJ44" i="2"/>
  <c r="AJ45" i="2"/>
  <c r="AJ46" i="2"/>
  <c r="AJ47" i="2"/>
  <c r="AJ48" i="2"/>
  <c r="AJ49" i="2"/>
  <c r="AJ50" i="2"/>
  <c r="AJ51" i="2"/>
  <c r="AJ52" i="2"/>
  <c r="AJ53" i="2"/>
  <c r="AJ54" i="2"/>
  <c r="AJ55" i="2"/>
  <c r="AJ56" i="2"/>
  <c r="AJ57" i="2"/>
  <c r="AJ58" i="2"/>
  <c r="AJ59" i="2"/>
  <c r="AJ60" i="2"/>
  <c r="AJ61" i="2"/>
  <c r="AJ62" i="2"/>
  <c r="AJ63" i="2"/>
  <c r="AJ64" i="2"/>
  <c r="AJ65" i="2"/>
  <c r="AJ66" i="2"/>
  <c r="AJ67" i="2"/>
  <c r="AJ68" i="2"/>
  <c r="AJ69" i="2"/>
  <c r="AJ70" i="2"/>
  <c r="AJ71" i="2"/>
  <c r="AJ72" i="2"/>
  <c r="AJ73" i="2"/>
  <c r="AJ74" i="2"/>
  <c r="AJ75" i="2"/>
  <c r="AJ76" i="2"/>
  <c r="AJ77" i="2"/>
  <c r="AJ78" i="2"/>
  <c r="AJ79" i="2"/>
  <c r="AJ80" i="2"/>
  <c r="AJ81" i="2"/>
  <c r="AJ82" i="2"/>
  <c r="AJ83" i="2"/>
  <c r="AJ84" i="2"/>
  <c r="AJ85" i="2"/>
  <c r="AJ86" i="2"/>
  <c r="AJ87" i="2"/>
  <c r="AJ88" i="2"/>
  <c r="AJ89" i="2"/>
  <c r="AJ90" i="2"/>
  <c r="AJ91" i="2"/>
  <c r="AJ92" i="2"/>
  <c r="AJ93" i="2"/>
  <c r="AJ94" i="2"/>
  <c r="AJ95" i="2"/>
  <c r="AJ96" i="2"/>
  <c r="AJ97" i="2"/>
  <c r="AJ98" i="2"/>
  <c r="AJ99" i="2"/>
  <c r="AJ100" i="2"/>
  <c r="AJ101" i="2"/>
  <c r="AJ102" i="2"/>
  <c r="AJ103" i="2"/>
  <c r="AJ104" i="2"/>
  <c r="AJ105" i="2"/>
  <c r="AJ106" i="2"/>
  <c r="AJ107" i="2"/>
  <c r="AJ108" i="2"/>
  <c r="AJ109" i="2"/>
  <c r="AJ110" i="2"/>
  <c r="AJ111" i="2"/>
  <c r="AJ112" i="2"/>
  <c r="AJ113" i="2"/>
  <c r="AJ114" i="2"/>
  <c r="AJ115" i="2"/>
  <c r="AJ116" i="2"/>
  <c r="AJ117" i="2"/>
  <c r="AJ118" i="2"/>
  <c r="AJ119" i="2"/>
  <c r="AJ120" i="2"/>
  <c r="AJ121" i="2"/>
  <c r="AJ122" i="2"/>
  <c r="AJ123" i="2"/>
  <c r="AJ124" i="2"/>
  <c r="AJ125" i="2"/>
  <c r="AJ126" i="2"/>
  <c r="AJ127" i="2"/>
  <c r="AJ128" i="2"/>
  <c r="AJ129" i="2"/>
  <c r="AJ130" i="2"/>
  <c r="AJ131" i="2"/>
  <c r="AJ132" i="2"/>
  <c r="AJ133" i="2"/>
  <c r="AJ134" i="2"/>
  <c r="AJ135" i="2"/>
  <c r="AJ136" i="2"/>
  <c r="AJ137" i="2"/>
  <c r="AJ138" i="2"/>
  <c r="AJ139" i="2"/>
  <c r="AJ140" i="2"/>
  <c r="AJ141" i="2"/>
  <c r="AJ142" i="2"/>
  <c r="AJ143" i="2"/>
  <c r="AJ144" i="2"/>
  <c r="AJ145" i="2"/>
  <c r="AJ146" i="2"/>
  <c r="AJ147" i="2"/>
  <c r="AJ148" i="2"/>
  <c r="AJ149" i="2"/>
  <c r="AJ150" i="2"/>
  <c r="AJ151" i="2"/>
  <c r="AJ152" i="2"/>
  <c r="AJ153" i="2"/>
  <c r="AJ154" i="2"/>
  <c r="AJ155" i="2"/>
  <c r="AJ156" i="2"/>
  <c r="AJ157" i="2"/>
  <c r="AJ158" i="2"/>
  <c r="AJ159" i="2"/>
  <c r="AJ160" i="2"/>
  <c r="AJ161" i="2"/>
  <c r="AJ162" i="2"/>
  <c r="AJ163" i="2"/>
  <c r="AJ164" i="2"/>
  <c r="AJ165" i="2"/>
  <c r="AJ166" i="2"/>
  <c r="AJ167" i="2"/>
  <c r="AJ168" i="2"/>
  <c r="AJ169" i="2"/>
  <c r="AJ170" i="2"/>
  <c r="AJ171" i="2"/>
  <c r="AJ172" i="2"/>
  <c r="AJ173" i="2"/>
  <c r="AJ174" i="2"/>
  <c r="AJ175" i="2"/>
  <c r="AJ176" i="2"/>
  <c r="AJ177" i="2"/>
  <c r="AJ178" i="2"/>
  <c r="AJ179" i="2"/>
  <c r="AJ180" i="2"/>
  <c r="AJ181" i="2"/>
  <c r="AJ182" i="2"/>
  <c r="AJ183" i="2"/>
  <c r="AJ184" i="2"/>
  <c r="AJ185" i="2"/>
  <c r="AJ186" i="2"/>
  <c r="AJ187" i="2"/>
  <c r="AJ188" i="2"/>
  <c r="AJ189" i="2"/>
  <c r="AJ190" i="2"/>
  <c r="AJ191" i="2"/>
  <c r="AJ192" i="2"/>
  <c r="AJ193" i="2"/>
  <c r="AJ194" i="2"/>
  <c r="AJ195" i="2"/>
  <c r="AJ196" i="2"/>
  <c r="AJ197" i="2"/>
  <c r="AJ198" i="2"/>
  <c r="AJ199" i="2"/>
  <c r="AJ200" i="2"/>
  <c r="AJ201" i="2"/>
  <c r="AJ202" i="2"/>
  <c r="AJ203" i="2"/>
  <c r="AJ204" i="2"/>
  <c r="AJ205" i="2"/>
  <c r="AJ206" i="2"/>
  <c r="AJ207" i="2"/>
  <c r="AJ208" i="2"/>
  <c r="AJ209" i="2"/>
  <c r="AJ210" i="2"/>
  <c r="AJ211" i="2"/>
  <c r="AJ212" i="2"/>
  <c r="AJ213" i="2"/>
  <c r="AJ214" i="2"/>
  <c r="AJ215" i="2"/>
  <c r="AJ216" i="2"/>
  <c r="AJ217" i="2"/>
  <c r="AJ218" i="2"/>
  <c r="AJ219" i="2"/>
  <c r="AJ220" i="2"/>
  <c r="AJ221" i="2"/>
  <c r="AJ222" i="2"/>
  <c r="AJ223" i="2"/>
  <c r="AJ224" i="2"/>
  <c r="AJ225" i="2"/>
  <c r="AJ226" i="2"/>
  <c r="AJ227" i="2"/>
  <c r="AJ228" i="2"/>
  <c r="AJ229" i="2"/>
  <c r="AJ230" i="2"/>
  <c r="AJ231" i="2"/>
  <c r="AJ232" i="2"/>
  <c r="AJ233" i="2"/>
  <c r="AJ234" i="2"/>
  <c r="AJ235" i="2"/>
  <c r="AJ236" i="2"/>
  <c r="AJ237" i="2"/>
  <c r="AJ238" i="2"/>
  <c r="AJ239" i="2"/>
  <c r="AJ240" i="2"/>
  <c r="AJ241" i="2"/>
  <c r="AJ242" i="2"/>
  <c r="AJ243" i="2"/>
  <c r="AJ244" i="2"/>
  <c r="AJ245" i="2"/>
  <c r="AJ246" i="2"/>
  <c r="AJ247" i="2"/>
  <c r="AJ248" i="2"/>
  <c r="AJ249" i="2"/>
  <c r="AJ250" i="2"/>
  <c r="AJ251" i="2"/>
  <c r="AJ252" i="2"/>
  <c r="AJ253" i="2"/>
  <c r="AJ254" i="2"/>
  <c r="AJ255" i="2"/>
  <c r="AJ256" i="2"/>
  <c r="AJ257" i="2"/>
  <c r="AJ258" i="2"/>
  <c r="AJ259" i="2"/>
  <c r="AJ260" i="2"/>
  <c r="AJ261" i="2"/>
  <c r="AJ262" i="2"/>
  <c r="AJ263" i="2"/>
  <c r="AJ264" i="2"/>
  <c r="AJ265" i="2"/>
  <c r="AJ266" i="2"/>
  <c r="AJ267" i="2"/>
  <c r="AJ268" i="2"/>
  <c r="AJ269" i="2"/>
  <c r="AJ270" i="2"/>
  <c r="AJ271" i="2"/>
  <c r="AJ272" i="2"/>
  <c r="AJ273" i="2"/>
  <c r="AJ274" i="2"/>
  <c r="AJ275" i="2"/>
  <c r="AJ276" i="2"/>
  <c r="AJ277" i="2"/>
  <c r="AJ278" i="2"/>
  <c r="AJ279" i="2"/>
  <c r="AJ280" i="2"/>
  <c r="AJ281" i="2"/>
  <c r="AJ282" i="2"/>
  <c r="AJ283" i="2"/>
  <c r="AJ284" i="2"/>
  <c r="AJ285" i="2"/>
  <c r="AJ286" i="2"/>
  <c r="AJ287" i="2"/>
  <c r="AJ288" i="2"/>
  <c r="AJ289" i="2"/>
  <c r="AJ290" i="2"/>
  <c r="AJ291" i="2"/>
  <c r="AJ292" i="2"/>
  <c r="AJ293" i="2"/>
  <c r="AJ294" i="2"/>
  <c r="AJ295" i="2"/>
  <c r="AJ296" i="2"/>
  <c r="AJ297" i="2"/>
  <c r="AJ298" i="2"/>
  <c r="AJ299" i="2"/>
  <c r="AJ300" i="2"/>
  <c r="AJ301" i="2"/>
  <c r="AJ302" i="2"/>
  <c r="AJ303" i="2"/>
  <c r="AJ304" i="2"/>
  <c r="AJ305" i="2"/>
  <c r="AJ306" i="2"/>
  <c r="AJ307" i="2"/>
  <c r="AJ308" i="2"/>
  <c r="AJ309" i="2"/>
  <c r="AJ310" i="2"/>
  <c r="AJ311" i="2"/>
  <c r="AJ312" i="2"/>
  <c r="AJ313" i="2"/>
  <c r="AJ314" i="2"/>
  <c r="AJ315" i="2"/>
  <c r="AJ316" i="2"/>
  <c r="AJ317" i="2"/>
  <c r="AJ318" i="2"/>
  <c r="AJ319" i="2"/>
  <c r="AJ320" i="2"/>
  <c r="AJ321" i="2"/>
  <c r="AJ322" i="2"/>
  <c r="AJ323" i="2"/>
  <c r="AJ324" i="2"/>
  <c r="AJ325" i="2"/>
  <c r="AJ326" i="2"/>
  <c r="AJ327" i="2"/>
  <c r="AJ328" i="2"/>
  <c r="AJ329" i="2"/>
  <c r="AJ330" i="2"/>
  <c r="AJ331" i="2"/>
  <c r="AJ332" i="2"/>
  <c r="AJ333" i="2"/>
  <c r="AJ334" i="2"/>
  <c r="AJ335" i="2"/>
  <c r="AJ336" i="2"/>
  <c r="AJ337" i="2"/>
  <c r="AJ338" i="2"/>
  <c r="AJ339" i="2"/>
  <c r="AJ340" i="2"/>
  <c r="AJ341" i="2"/>
  <c r="AJ342" i="2"/>
  <c r="AJ343" i="2"/>
  <c r="AJ344" i="2"/>
  <c r="AJ345" i="2"/>
  <c r="AJ346" i="2"/>
  <c r="AJ347" i="2"/>
  <c r="AJ348" i="2"/>
  <c r="AJ349" i="2"/>
  <c r="AJ350" i="2"/>
  <c r="AJ351" i="2"/>
  <c r="AJ352" i="2"/>
  <c r="AJ353" i="2"/>
  <c r="AJ354" i="2"/>
  <c r="AJ355" i="2"/>
  <c r="AJ356" i="2"/>
  <c r="AJ357" i="2"/>
  <c r="AJ358" i="2"/>
  <c r="AJ359" i="2"/>
  <c r="AJ360" i="2"/>
  <c r="AJ361" i="2"/>
  <c r="AJ362" i="2"/>
  <c r="AJ363" i="2"/>
  <c r="AJ364" i="2"/>
  <c r="AJ365" i="2"/>
  <c r="AJ366" i="2"/>
  <c r="AJ367" i="2"/>
  <c r="AJ368" i="2"/>
  <c r="AJ369" i="2"/>
  <c r="AJ370" i="2"/>
  <c r="AJ371" i="2"/>
  <c r="AJ372" i="2"/>
  <c r="AJ373" i="2"/>
  <c r="AJ374" i="2"/>
  <c r="AJ375" i="2"/>
  <c r="AJ376" i="2"/>
  <c r="AJ377" i="2"/>
  <c r="AJ378" i="2"/>
  <c r="AJ379" i="2"/>
  <c r="AJ380" i="2"/>
  <c r="AJ381" i="2"/>
  <c r="AJ382" i="2"/>
  <c r="AJ383" i="2"/>
  <c r="AJ384" i="2"/>
  <c r="AJ385" i="2"/>
  <c r="AJ386" i="2"/>
  <c r="AJ387" i="2"/>
  <c r="AJ388" i="2"/>
  <c r="AJ389" i="2"/>
  <c r="AJ390" i="2"/>
  <c r="AJ391" i="2"/>
  <c r="AJ392" i="2"/>
  <c r="AJ393" i="2"/>
  <c r="AJ394" i="2"/>
  <c r="AJ395" i="2"/>
  <c r="AJ396" i="2"/>
  <c r="AJ397" i="2"/>
  <c r="AJ398" i="2"/>
  <c r="AJ399" i="2"/>
  <c r="AJ400" i="2"/>
  <c r="AJ401" i="2"/>
  <c r="AJ402" i="2"/>
  <c r="AJ403" i="2"/>
  <c r="AJ404" i="2"/>
  <c r="AJ405" i="2"/>
  <c r="AJ406" i="2"/>
  <c r="AJ407" i="2"/>
  <c r="AJ408" i="2"/>
  <c r="AJ409" i="2"/>
  <c r="AJ410" i="2"/>
  <c r="AJ411" i="2"/>
  <c r="AJ412" i="2"/>
  <c r="AJ413" i="2"/>
  <c r="AJ414" i="2"/>
  <c r="AJ415" i="2"/>
  <c r="AJ416" i="2"/>
  <c r="AJ417" i="2"/>
  <c r="AJ418" i="2"/>
  <c r="AJ419" i="2"/>
  <c r="AJ420" i="2"/>
  <c r="AJ421" i="2"/>
  <c r="AJ422" i="2"/>
  <c r="AJ423" i="2"/>
  <c r="AJ424" i="2"/>
  <c r="AJ425" i="2"/>
  <c r="AJ426" i="2"/>
  <c r="AJ427" i="2"/>
  <c r="AJ428" i="2"/>
  <c r="AJ429" i="2"/>
  <c r="AJ430" i="2"/>
  <c r="AJ431" i="2"/>
  <c r="AJ432" i="2"/>
  <c r="AJ433" i="2"/>
  <c r="AJ434" i="2"/>
  <c r="AJ435" i="2"/>
  <c r="AJ436" i="2"/>
  <c r="AJ437" i="2"/>
  <c r="AJ438" i="2"/>
  <c r="AJ439" i="2"/>
  <c r="AJ440" i="2"/>
  <c r="AJ441" i="2"/>
  <c r="AJ442" i="2"/>
  <c r="AJ443" i="2"/>
  <c r="AJ444" i="2"/>
  <c r="AJ445" i="2"/>
  <c r="AJ446" i="2"/>
  <c r="AJ447" i="2"/>
  <c r="AJ448" i="2"/>
  <c r="AJ449" i="2"/>
  <c r="AJ450" i="2"/>
  <c r="AJ451" i="2"/>
  <c r="AJ452" i="2"/>
  <c r="AJ453" i="2"/>
  <c r="AJ454" i="2"/>
  <c r="AJ455" i="2"/>
  <c r="AJ456" i="2"/>
  <c r="AJ457" i="2"/>
  <c r="AJ458" i="2"/>
  <c r="AJ459" i="2"/>
  <c r="AJ460" i="2"/>
  <c r="AJ461" i="2"/>
  <c r="AJ462" i="2"/>
  <c r="AJ463" i="2"/>
  <c r="AJ464" i="2"/>
  <c r="AJ465" i="2"/>
  <c r="AJ466" i="2"/>
  <c r="AJ467" i="2"/>
  <c r="AJ468" i="2"/>
  <c r="AJ469" i="2"/>
  <c r="AJ470" i="2"/>
  <c r="AJ471" i="2"/>
  <c r="AJ472" i="2"/>
  <c r="AJ473" i="2"/>
  <c r="AJ474" i="2"/>
  <c r="AJ475" i="2"/>
  <c r="AJ476" i="2"/>
  <c r="AJ477" i="2"/>
  <c r="AJ478" i="2"/>
  <c r="AJ479" i="2"/>
  <c r="AJ480" i="2"/>
  <c r="AJ481" i="2"/>
  <c r="AJ482" i="2"/>
  <c r="AJ483" i="2"/>
  <c r="AJ484" i="2"/>
  <c r="AJ485" i="2"/>
  <c r="AJ486" i="2"/>
  <c r="AJ487" i="2"/>
  <c r="AJ488" i="2"/>
  <c r="AJ489" i="2"/>
  <c r="AJ490" i="2"/>
  <c r="AJ491" i="2"/>
  <c r="AJ492" i="2"/>
  <c r="AJ493" i="2"/>
  <c r="AJ494" i="2"/>
  <c r="AJ495" i="2"/>
  <c r="AJ496" i="2"/>
  <c r="AJ497" i="2"/>
  <c r="AJ498" i="2"/>
  <c r="AJ499" i="2"/>
  <c r="AJ500" i="2"/>
  <c r="AJ501" i="2"/>
  <c r="AJ502" i="2"/>
  <c r="AJ503" i="2"/>
  <c r="AJ504" i="2"/>
  <c r="AJ505" i="2"/>
  <c r="AJ506" i="2"/>
  <c r="AJ507" i="2"/>
  <c r="AJ508" i="2"/>
  <c r="AJ509" i="2"/>
  <c r="AJ510" i="2"/>
  <c r="AJ511" i="2"/>
  <c r="AJ512" i="2"/>
  <c r="AJ513" i="2"/>
  <c r="AJ514" i="2"/>
  <c r="AJ515" i="2"/>
  <c r="AJ516" i="2"/>
  <c r="AJ517" i="2"/>
  <c r="AJ518" i="2"/>
  <c r="AJ519" i="2"/>
  <c r="AJ520" i="2"/>
  <c r="AJ521" i="2"/>
  <c r="AJ522" i="2"/>
  <c r="AJ523" i="2"/>
  <c r="AJ524" i="2"/>
  <c r="AJ525" i="2"/>
  <c r="AJ526" i="2"/>
  <c r="AJ527" i="2"/>
  <c r="AJ528" i="2"/>
  <c r="AJ529" i="2"/>
  <c r="AJ530" i="2"/>
  <c r="AJ531" i="2"/>
  <c r="AJ532" i="2"/>
  <c r="AJ533" i="2"/>
  <c r="AJ534" i="2"/>
  <c r="AJ535" i="2"/>
  <c r="AJ536" i="2"/>
  <c r="AJ537" i="2"/>
  <c r="AJ538" i="2"/>
  <c r="AJ539" i="2"/>
  <c r="AJ540" i="2"/>
  <c r="AJ541" i="2"/>
  <c r="AJ542" i="2"/>
  <c r="AJ543" i="2"/>
  <c r="AJ544" i="2"/>
  <c r="AJ545" i="2"/>
  <c r="AJ546" i="2"/>
  <c r="AJ547" i="2"/>
  <c r="AJ548" i="2"/>
  <c r="AJ549" i="2"/>
  <c r="AJ550" i="2"/>
  <c r="AJ551" i="2"/>
  <c r="AJ552" i="2"/>
  <c r="AJ553" i="2"/>
  <c r="AJ554" i="2"/>
  <c r="AJ555" i="2"/>
  <c r="AJ556" i="2"/>
  <c r="AJ557" i="2"/>
  <c r="AJ558" i="2"/>
  <c r="AJ559" i="2"/>
  <c r="AJ560" i="2"/>
  <c r="AJ561" i="2"/>
  <c r="AJ562" i="2"/>
  <c r="AJ563" i="2"/>
  <c r="AJ564" i="2"/>
  <c r="AJ565" i="2"/>
  <c r="AJ566" i="2"/>
  <c r="AJ567" i="2"/>
  <c r="AJ568" i="2"/>
  <c r="AJ569" i="2"/>
  <c r="AJ570" i="2"/>
  <c r="AJ571" i="2"/>
  <c r="AJ572" i="2"/>
  <c r="AJ573" i="2"/>
  <c r="AJ574" i="2"/>
  <c r="AJ575" i="2"/>
  <c r="AJ576" i="2"/>
  <c r="AJ577" i="2"/>
  <c r="AJ578" i="2"/>
  <c r="AJ579" i="2"/>
  <c r="AJ580" i="2"/>
  <c r="AJ581" i="2"/>
  <c r="AJ582" i="2"/>
  <c r="AJ583" i="2"/>
  <c r="AJ584" i="2"/>
  <c r="AJ585" i="2"/>
  <c r="AJ586" i="2"/>
  <c r="AJ587" i="2"/>
  <c r="AJ588" i="2"/>
  <c r="AJ589" i="2"/>
  <c r="AJ590" i="2"/>
  <c r="AJ591" i="2"/>
  <c r="AJ592" i="2"/>
  <c r="AJ593" i="2"/>
  <c r="AJ594" i="2"/>
  <c r="AJ595" i="2"/>
  <c r="AJ596" i="2"/>
  <c r="AJ597" i="2"/>
  <c r="AJ598" i="2"/>
  <c r="AJ599" i="2"/>
  <c r="AJ600" i="2"/>
  <c r="AJ601" i="2"/>
  <c r="AJ602" i="2"/>
  <c r="AJ603" i="2"/>
  <c r="AJ604" i="2"/>
  <c r="AJ605" i="2"/>
  <c r="AJ606" i="2"/>
  <c r="AJ607" i="2"/>
  <c r="AJ608" i="2"/>
  <c r="AJ609" i="2"/>
  <c r="AJ610" i="2"/>
  <c r="AJ611" i="2"/>
  <c r="AJ612" i="2"/>
  <c r="AJ613" i="2"/>
  <c r="AJ614" i="2"/>
  <c r="AJ615" i="2"/>
  <c r="AJ616" i="2"/>
  <c r="AJ617" i="2"/>
  <c r="AJ618" i="2"/>
  <c r="AJ619" i="2"/>
  <c r="AJ620" i="2"/>
  <c r="AJ621" i="2"/>
  <c r="AJ622" i="2"/>
  <c r="AJ623" i="2"/>
  <c r="AJ624" i="2"/>
  <c r="AJ625" i="2"/>
  <c r="AJ626" i="2"/>
  <c r="AJ627" i="2"/>
  <c r="AJ628" i="2"/>
  <c r="AJ629" i="2"/>
  <c r="AJ630" i="2"/>
  <c r="AJ631" i="2"/>
  <c r="AJ632" i="2"/>
  <c r="AJ633" i="2"/>
  <c r="AJ634" i="2"/>
  <c r="AJ635" i="2"/>
  <c r="AJ636" i="2"/>
  <c r="AJ637" i="2"/>
  <c r="AJ638" i="2"/>
  <c r="AJ639" i="2"/>
  <c r="AJ640" i="2"/>
  <c r="AJ641" i="2"/>
  <c r="AJ642" i="2"/>
  <c r="AJ643" i="2"/>
  <c r="AJ644" i="2"/>
  <c r="AJ645" i="2"/>
  <c r="AJ646" i="2"/>
  <c r="AJ647" i="2"/>
  <c r="AJ648" i="2"/>
  <c r="AJ649" i="2"/>
  <c r="AJ650" i="2"/>
  <c r="AJ651" i="2"/>
  <c r="AJ652" i="2"/>
  <c r="AJ653" i="2"/>
  <c r="AJ654" i="2"/>
  <c r="AJ655" i="2"/>
  <c r="AJ656" i="2"/>
  <c r="AJ657" i="2"/>
  <c r="AJ658" i="2"/>
  <c r="AJ659" i="2"/>
  <c r="AJ660" i="2"/>
  <c r="AJ661" i="2"/>
  <c r="AJ662" i="2"/>
  <c r="AJ663" i="2"/>
  <c r="AJ664" i="2"/>
  <c r="AJ665" i="2"/>
  <c r="AJ666" i="2"/>
  <c r="AJ667" i="2"/>
  <c r="AJ668" i="2"/>
  <c r="AJ669" i="2"/>
  <c r="AJ670" i="2"/>
  <c r="AJ671" i="2"/>
  <c r="AJ672" i="2"/>
  <c r="AJ673" i="2"/>
  <c r="AJ674" i="2"/>
  <c r="AJ675" i="2"/>
  <c r="AJ676" i="2"/>
  <c r="AJ677" i="2"/>
  <c r="AJ678" i="2"/>
  <c r="AJ679" i="2"/>
  <c r="AJ680" i="2"/>
  <c r="AJ681" i="2"/>
  <c r="AJ682" i="2"/>
  <c r="AJ683" i="2"/>
  <c r="AJ684" i="2"/>
  <c r="AJ685" i="2"/>
  <c r="AJ686" i="2"/>
  <c r="AJ687" i="2"/>
  <c r="AJ688" i="2"/>
  <c r="AJ689" i="2"/>
  <c r="AJ690" i="2"/>
  <c r="AJ691" i="2"/>
  <c r="AJ692" i="2"/>
  <c r="AJ693" i="2"/>
  <c r="AJ694" i="2"/>
  <c r="AJ695" i="2"/>
  <c r="AJ696" i="2"/>
  <c r="AJ697" i="2"/>
  <c r="AJ698" i="2"/>
  <c r="AJ699" i="2"/>
  <c r="AJ700" i="2"/>
  <c r="AJ701" i="2"/>
  <c r="AJ702" i="2"/>
  <c r="AJ703" i="2"/>
  <c r="AJ704" i="2"/>
  <c r="AJ705" i="2"/>
  <c r="AJ706" i="2"/>
  <c r="AJ707" i="2"/>
  <c r="AJ708" i="2"/>
  <c r="AJ709" i="2"/>
  <c r="AJ710" i="2"/>
  <c r="AJ711" i="2"/>
  <c r="AJ712" i="2"/>
  <c r="AJ713" i="2"/>
  <c r="AJ714" i="2"/>
  <c r="AJ715" i="2"/>
  <c r="AJ716" i="2"/>
  <c r="AK4" i="2"/>
  <c r="AK5" i="2"/>
  <c r="AK6" i="2"/>
  <c r="AK7" i="2"/>
  <c r="AK8" i="2"/>
  <c r="AK9" i="2"/>
  <c r="AK10" i="2"/>
  <c r="AK11" i="2"/>
  <c r="AK12" i="2"/>
  <c r="AK13" i="2"/>
  <c r="AK14" i="2"/>
  <c r="AK15" i="2"/>
  <c r="AK16" i="2"/>
  <c r="AK17" i="2"/>
  <c r="AK18" i="2"/>
  <c r="AK19" i="2"/>
  <c r="AK20" i="2"/>
  <c r="AK21" i="2"/>
  <c r="AK22" i="2"/>
  <c r="AK23" i="2"/>
  <c r="AK24" i="2"/>
  <c r="AK25" i="2"/>
  <c r="AK26" i="2"/>
  <c r="AK27" i="2"/>
  <c r="AK28" i="2"/>
  <c r="AK29" i="2"/>
  <c r="AK30" i="2"/>
  <c r="AK31" i="2"/>
  <c r="AK32" i="2"/>
  <c r="AK33" i="2"/>
  <c r="AK34" i="2"/>
  <c r="AK35" i="2"/>
  <c r="AK36" i="2"/>
  <c r="AK37" i="2"/>
  <c r="AK38" i="2"/>
  <c r="AK39" i="2"/>
  <c r="AK40" i="2"/>
  <c r="AK41" i="2"/>
  <c r="AK42" i="2"/>
  <c r="AK43" i="2"/>
  <c r="AK44" i="2"/>
  <c r="AK45" i="2"/>
  <c r="AK46" i="2"/>
  <c r="AK47" i="2"/>
  <c r="AK48" i="2"/>
  <c r="AK49" i="2"/>
  <c r="AK50" i="2"/>
  <c r="AK51" i="2"/>
  <c r="AK52" i="2"/>
  <c r="AK53" i="2"/>
  <c r="AK54" i="2"/>
  <c r="AK55" i="2"/>
  <c r="AK56" i="2"/>
  <c r="AK57" i="2"/>
  <c r="AK58" i="2"/>
  <c r="AK59" i="2"/>
  <c r="AK60" i="2"/>
  <c r="AK61" i="2"/>
  <c r="AK62" i="2"/>
  <c r="AK63" i="2"/>
  <c r="AK64" i="2"/>
  <c r="AK65" i="2"/>
  <c r="AK66" i="2"/>
  <c r="AK67" i="2"/>
  <c r="AK68" i="2"/>
  <c r="AK69" i="2"/>
  <c r="AK70" i="2"/>
  <c r="AK71" i="2"/>
  <c r="AK72" i="2"/>
  <c r="AK73" i="2"/>
  <c r="AK74" i="2"/>
  <c r="AK75" i="2"/>
  <c r="AK76" i="2"/>
  <c r="AK77" i="2"/>
  <c r="AK78" i="2"/>
  <c r="AK79" i="2"/>
  <c r="AK80" i="2"/>
  <c r="AK81" i="2"/>
  <c r="AK82" i="2"/>
  <c r="AK83" i="2"/>
  <c r="AK84" i="2"/>
  <c r="AK85" i="2"/>
  <c r="AK86" i="2"/>
  <c r="AK87" i="2"/>
  <c r="AK88" i="2"/>
  <c r="AK89" i="2"/>
  <c r="AK90" i="2"/>
  <c r="AK91" i="2"/>
  <c r="AK92" i="2"/>
  <c r="AK93" i="2"/>
  <c r="AK94" i="2"/>
  <c r="AK95" i="2"/>
  <c r="AK96" i="2"/>
  <c r="AK97" i="2"/>
  <c r="AK98" i="2"/>
  <c r="AK99" i="2"/>
  <c r="AK100" i="2"/>
  <c r="AK101" i="2"/>
  <c r="AK102" i="2"/>
  <c r="AK103" i="2"/>
  <c r="AK104" i="2"/>
  <c r="AK105" i="2"/>
  <c r="AK106" i="2"/>
  <c r="AK107" i="2"/>
  <c r="AK108" i="2"/>
  <c r="AK109" i="2"/>
  <c r="AK110" i="2"/>
  <c r="AK111" i="2"/>
  <c r="AK112" i="2"/>
  <c r="AK113" i="2"/>
  <c r="AK114" i="2"/>
  <c r="AK115" i="2"/>
  <c r="AK116" i="2"/>
  <c r="AK117" i="2"/>
  <c r="AK118" i="2"/>
  <c r="AK119" i="2"/>
  <c r="AK120" i="2"/>
  <c r="AK121" i="2"/>
  <c r="AK122" i="2"/>
  <c r="AK123" i="2"/>
  <c r="AK124" i="2"/>
  <c r="AK125" i="2"/>
  <c r="AK126" i="2"/>
  <c r="AK127" i="2"/>
  <c r="AK128" i="2"/>
  <c r="AK129" i="2"/>
  <c r="AK130" i="2"/>
  <c r="AK131" i="2"/>
  <c r="AK132" i="2"/>
  <c r="AK133" i="2"/>
  <c r="AK134" i="2"/>
  <c r="AK135" i="2"/>
  <c r="AK136" i="2"/>
  <c r="AK137" i="2"/>
  <c r="AK138" i="2"/>
  <c r="AK139" i="2"/>
  <c r="AK140" i="2"/>
  <c r="AK141" i="2"/>
  <c r="AK142" i="2"/>
  <c r="AK143" i="2"/>
  <c r="AK144" i="2"/>
  <c r="AK145" i="2"/>
  <c r="AK146" i="2"/>
  <c r="AK147" i="2"/>
  <c r="AK148" i="2"/>
  <c r="AK149" i="2"/>
  <c r="AK150" i="2"/>
  <c r="AK151" i="2"/>
  <c r="AK152" i="2"/>
  <c r="AK153" i="2"/>
  <c r="AK154" i="2"/>
  <c r="AK155" i="2"/>
  <c r="AK156" i="2"/>
  <c r="AK157" i="2"/>
  <c r="AK158" i="2"/>
  <c r="AK159" i="2"/>
  <c r="AK160" i="2"/>
  <c r="AK161" i="2"/>
  <c r="AK162" i="2"/>
  <c r="AK163" i="2"/>
  <c r="AK164" i="2"/>
  <c r="AK165" i="2"/>
  <c r="AK166" i="2"/>
  <c r="AK167" i="2"/>
  <c r="AK168" i="2"/>
  <c r="AK169" i="2"/>
  <c r="AK170" i="2"/>
  <c r="AK171" i="2"/>
  <c r="AK172" i="2"/>
  <c r="AK173" i="2"/>
  <c r="AK174" i="2"/>
  <c r="AK175" i="2"/>
  <c r="AK176" i="2"/>
  <c r="AK177" i="2"/>
  <c r="AK178" i="2"/>
  <c r="AK179" i="2"/>
  <c r="AK180" i="2"/>
  <c r="AK181" i="2"/>
  <c r="AK182" i="2"/>
  <c r="AK183" i="2"/>
  <c r="AK184" i="2"/>
  <c r="AK185" i="2"/>
  <c r="AK186" i="2"/>
  <c r="AK187" i="2"/>
  <c r="AK188" i="2"/>
  <c r="AK189" i="2"/>
  <c r="AK190" i="2"/>
  <c r="AK191" i="2"/>
  <c r="AK192" i="2"/>
  <c r="AK193" i="2"/>
  <c r="AK194" i="2"/>
  <c r="AK195" i="2"/>
  <c r="AK196" i="2"/>
  <c r="AK197" i="2"/>
  <c r="AK198" i="2"/>
  <c r="AK199" i="2"/>
  <c r="AK200" i="2"/>
  <c r="AK201" i="2"/>
  <c r="AK202" i="2"/>
  <c r="AK203" i="2"/>
  <c r="AK204" i="2"/>
  <c r="AK205" i="2"/>
  <c r="AK206" i="2"/>
  <c r="AK207" i="2"/>
  <c r="AK208" i="2"/>
  <c r="AK209" i="2"/>
  <c r="AK210" i="2"/>
  <c r="AK211" i="2"/>
  <c r="AK212" i="2"/>
  <c r="AK213" i="2"/>
  <c r="AK214" i="2"/>
  <c r="AK215" i="2"/>
  <c r="AK216" i="2"/>
  <c r="AK217" i="2"/>
  <c r="AK218" i="2"/>
  <c r="AK219" i="2"/>
  <c r="AK220" i="2"/>
  <c r="AK221" i="2"/>
  <c r="AK222" i="2"/>
  <c r="AK223" i="2"/>
  <c r="AK224" i="2"/>
  <c r="AK225" i="2"/>
  <c r="AK226" i="2"/>
  <c r="AK227" i="2"/>
  <c r="AK228" i="2"/>
  <c r="AK229" i="2"/>
  <c r="AK230" i="2"/>
  <c r="AK231" i="2"/>
  <c r="AK232" i="2"/>
  <c r="AK233" i="2"/>
  <c r="AK234" i="2"/>
  <c r="AK235" i="2"/>
  <c r="AK236" i="2"/>
  <c r="AK237" i="2"/>
  <c r="AK238" i="2"/>
  <c r="AK239" i="2"/>
  <c r="AK240" i="2"/>
  <c r="AK241" i="2"/>
  <c r="AK242" i="2"/>
  <c r="AK243" i="2"/>
  <c r="AK244" i="2"/>
  <c r="AK245" i="2"/>
  <c r="AK246" i="2"/>
  <c r="AK247" i="2"/>
  <c r="AK248" i="2"/>
  <c r="AK249" i="2"/>
  <c r="AK250" i="2"/>
  <c r="AK251" i="2"/>
  <c r="AK252" i="2"/>
  <c r="AK253" i="2"/>
  <c r="AK254" i="2"/>
  <c r="AK255" i="2"/>
  <c r="AK256" i="2"/>
  <c r="AK257" i="2"/>
  <c r="AK258" i="2"/>
  <c r="AK259" i="2"/>
  <c r="AK260" i="2"/>
  <c r="AK261" i="2"/>
  <c r="AK262" i="2"/>
  <c r="AK263" i="2"/>
  <c r="AK264" i="2"/>
  <c r="AK265" i="2"/>
  <c r="AK266" i="2"/>
  <c r="AK267" i="2"/>
  <c r="AK268" i="2"/>
  <c r="AK269" i="2"/>
  <c r="AK270" i="2"/>
  <c r="AK271" i="2"/>
  <c r="AK272" i="2"/>
  <c r="AK273" i="2"/>
  <c r="AK274" i="2"/>
  <c r="AK275" i="2"/>
  <c r="AK276" i="2"/>
  <c r="AK277" i="2"/>
  <c r="AK278" i="2"/>
  <c r="AK279" i="2"/>
  <c r="AK280" i="2"/>
  <c r="AK281" i="2"/>
  <c r="AK282" i="2"/>
  <c r="AK283" i="2"/>
  <c r="AK284" i="2"/>
  <c r="AK285" i="2"/>
  <c r="AK286" i="2"/>
  <c r="AK287" i="2"/>
  <c r="AK288" i="2"/>
  <c r="AK289" i="2"/>
  <c r="AK290" i="2"/>
  <c r="AK291" i="2"/>
  <c r="AK292" i="2"/>
  <c r="AK293" i="2"/>
  <c r="AK294" i="2"/>
  <c r="AK295" i="2"/>
  <c r="AK296" i="2"/>
  <c r="AK297" i="2"/>
  <c r="AK298" i="2"/>
  <c r="AK299" i="2"/>
  <c r="AK300" i="2"/>
  <c r="AK301" i="2"/>
  <c r="AK302" i="2"/>
  <c r="AK303" i="2"/>
  <c r="AK304" i="2"/>
  <c r="AK305" i="2"/>
  <c r="AK306" i="2"/>
  <c r="AK307" i="2"/>
  <c r="AK308" i="2"/>
  <c r="AK309" i="2"/>
  <c r="AK310" i="2"/>
  <c r="AK311" i="2"/>
  <c r="AK312" i="2"/>
  <c r="AK313" i="2"/>
  <c r="AK314" i="2"/>
  <c r="AK315" i="2"/>
  <c r="AK316" i="2"/>
  <c r="AK317" i="2"/>
  <c r="AK318" i="2"/>
  <c r="AK319" i="2"/>
  <c r="AK320" i="2"/>
  <c r="AK321" i="2"/>
  <c r="AK322" i="2"/>
  <c r="AK323" i="2"/>
  <c r="AK324" i="2"/>
  <c r="AK325" i="2"/>
  <c r="AK326" i="2"/>
  <c r="AK327" i="2"/>
  <c r="AK328" i="2"/>
  <c r="AK329" i="2"/>
  <c r="AK330" i="2"/>
  <c r="AK331" i="2"/>
  <c r="AK332" i="2"/>
  <c r="AK333" i="2"/>
  <c r="AK334" i="2"/>
  <c r="AK335" i="2"/>
  <c r="AK336" i="2"/>
  <c r="AK337" i="2"/>
  <c r="AK338" i="2"/>
  <c r="AK339" i="2"/>
  <c r="AK340" i="2"/>
  <c r="AK341" i="2"/>
  <c r="AK342" i="2"/>
  <c r="AK343" i="2"/>
  <c r="AK344" i="2"/>
  <c r="AK345" i="2"/>
  <c r="AK346" i="2"/>
  <c r="AK347" i="2"/>
  <c r="AK348" i="2"/>
  <c r="AK349" i="2"/>
  <c r="AK350" i="2"/>
  <c r="AK351" i="2"/>
  <c r="AK352" i="2"/>
  <c r="AK353" i="2"/>
  <c r="AK354" i="2"/>
  <c r="AK355" i="2"/>
  <c r="AK356" i="2"/>
  <c r="AK357" i="2"/>
  <c r="AK358" i="2"/>
  <c r="AK359" i="2"/>
  <c r="AK360" i="2"/>
  <c r="AK361" i="2"/>
  <c r="AK362" i="2"/>
  <c r="AK363" i="2"/>
  <c r="AK364" i="2"/>
  <c r="AK365" i="2"/>
  <c r="AK366" i="2"/>
  <c r="AK367" i="2"/>
  <c r="AK368" i="2"/>
  <c r="AK369" i="2"/>
  <c r="AK370" i="2"/>
  <c r="AK371" i="2"/>
  <c r="AK372" i="2"/>
  <c r="AK373" i="2"/>
  <c r="AK374" i="2"/>
  <c r="AK375" i="2"/>
  <c r="AK376" i="2"/>
  <c r="AK377" i="2"/>
  <c r="AK378" i="2"/>
  <c r="AK379" i="2"/>
  <c r="AK380" i="2"/>
  <c r="AK381" i="2"/>
  <c r="AK382" i="2"/>
  <c r="AK383" i="2"/>
  <c r="AK384" i="2"/>
  <c r="AK385" i="2"/>
  <c r="AK386" i="2"/>
  <c r="AK387" i="2"/>
  <c r="AK388" i="2"/>
  <c r="AK389" i="2"/>
  <c r="AK390" i="2"/>
  <c r="AK391" i="2"/>
  <c r="AK392" i="2"/>
  <c r="AK393" i="2"/>
  <c r="AK394" i="2"/>
  <c r="AK395" i="2"/>
  <c r="AK396" i="2"/>
  <c r="AK397" i="2"/>
  <c r="AK398" i="2"/>
  <c r="AK399" i="2"/>
  <c r="AK400" i="2"/>
  <c r="AK401" i="2"/>
  <c r="AK402" i="2"/>
  <c r="AK403" i="2"/>
  <c r="AK404" i="2"/>
  <c r="AK405" i="2"/>
  <c r="AK406" i="2"/>
  <c r="AK407" i="2"/>
  <c r="AK408" i="2"/>
  <c r="AK409" i="2"/>
  <c r="AK410" i="2"/>
  <c r="AK411" i="2"/>
  <c r="AK412" i="2"/>
  <c r="AK413" i="2"/>
  <c r="AK414" i="2"/>
  <c r="AK415" i="2"/>
  <c r="AK416" i="2"/>
  <c r="AK417" i="2"/>
  <c r="AK418" i="2"/>
  <c r="AK419" i="2"/>
  <c r="AK420" i="2"/>
  <c r="AK421" i="2"/>
  <c r="AK422" i="2"/>
  <c r="AK423" i="2"/>
  <c r="AK424" i="2"/>
  <c r="AK425" i="2"/>
  <c r="AK426" i="2"/>
  <c r="AK427" i="2"/>
  <c r="AK428" i="2"/>
  <c r="AK429" i="2"/>
  <c r="AK430" i="2"/>
  <c r="AK431" i="2"/>
  <c r="AK432" i="2"/>
  <c r="AK433" i="2"/>
  <c r="AK434" i="2"/>
  <c r="AK435" i="2"/>
  <c r="AK436" i="2"/>
  <c r="AK437" i="2"/>
  <c r="AK438" i="2"/>
  <c r="AK439" i="2"/>
  <c r="AK440" i="2"/>
  <c r="AK441" i="2"/>
  <c r="AK442" i="2"/>
  <c r="AK443" i="2"/>
  <c r="AK444" i="2"/>
  <c r="AK445" i="2"/>
  <c r="AK446" i="2"/>
  <c r="AK447" i="2"/>
  <c r="AK448" i="2"/>
  <c r="AK449" i="2"/>
  <c r="AK450" i="2"/>
  <c r="AK451" i="2"/>
  <c r="AK452" i="2"/>
  <c r="AK453" i="2"/>
  <c r="AK454" i="2"/>
  <c r="AK455" i="2"/>
  <c r="AK456" i="2"/>
  <c r="AK457" i="2"/>
  <c r="AK458" i="2"/>
  <c r="AK459" i="2"/>
  <c r="AK460" i="2"/>
  <c r="AK461" i="2"/>
  <c r="AK462" i="2"/>
  <c r="AK463" i="2"/>
  <c r="AK464" i="2"/>
  <c r="AK465" i="2"/>
  <c r="AK466" i="2"/>
  <c r="AK467" i="2"/>
  <c r="AK468" i="2"/>
  <c r="AK469" i="2"/>
  <c r="AK470" i="2"/>
  <c r="AK471" i="2"/>
  <c r="AK472" i="2"/>
  <c r="AK473" i="2"/>
  <c r="AK474" i="2"/>
  <c r="AK475" i="2"/>
  <c r="AK476" i="2"/>
  <c r="AK477" i="2"/>
  <c r="AK478" i="2"/>
  <c r="AK479" i="2"/>
  <c r="AK480" i="2"/>
  <c r="AK481" i="2"/>
  <c r="AK482" i="2"/>
  <c r="AK483" i="2"/>
  <c r="AK484" i="2"/>
  <c r="AK485" i="2"/>
  <c r="AK486" i="2"/>
  <c r="AK487" i="2"/>
  <c r="AK488" i="2"/>
  <c r="AK489" i="2"/>
  <c r="AK490" i="2"/>
  <c r="AK491" i="2"/>
  <c r="AK492" i="2"/>
  <c r="AK493" i="2"/>
  <c r="AK494" i="2"/>
  <c r="AK495" i="2"/>
  <c r="AK496" i="2"/>
  <c r="AK497" i="2"/>
  <c r="AK498" i="2"/>
  <c r="AK499" i="2"/>
  <c r="AK500" i="2"/>
  <c r="AK501" i="2"/>
  <c r="AK502" i="2"/>
  <c r="AK503" i="2"/>
  <c r="AK504" i="2"/>
  <c r="AK505" i="2"/>
  <c r="AK506" i="2"/>
  <c r="AK507" i="2"/>
  <c r="AK508" i="2"/>
  <c r="AK509" i="2"/>
  <c r="AK510" i="2"/>
  <c r="AK511" i="2"/>
  <c r="AK512" i="2"/>
  <c r="AK513" i="2"/>
  <c r="AK514" i="2"/>
  <c r="AK515" i="2"/>
  <c r="AK516" i="2"/>
  <c r="AK517" i="2"/>
  <c r="AK518" i="2"/>
  <c r="AK519" i="2"/>
  <c r="AK520" i="2"/>
  <c r="AK521" i="2"/>
  <c r="AK522" i="2"/>
  <c r="AK523" i="2"/>
  <c r="AK524" i="2"/>
  <c r="AK525" i="2"/>
  <c r="AK526" i="2"/>
  <c r="AK527" i="2"/>
  <c r="AK528" i="2"/>
  <c r="AK529" i="2"/>
  <c r="AK530" i="2"/>
  <c r="AK531" i="2"/>
  <c r="AK532" i="2"/>
  <c r="AK533" i="2"/>
  <c r="AK534" i="2"/>
  <c r="AK535" i="2"/>
  <c r="AK536" i="2"/>
  <c r="AK537" i="2"/>
  <c r="AK538" i="2"/>
  <c r="AK539" i="2"/>
  <c r="AK540" i="2"/>
  <c r="AK541" i="2"/>
  <c r="AK542" i="2"/>
  <c r="AK543" i="2"/>
  <c r="AK544" i="2"/>
  <c r="AK545" i="2"/>
  <c r="AK546" i="2"/>
  <c r="AK547" i="2"/>
  <c r="AK548" i="2"/>
  <c r="AK549" i="2"/>
  <c r="AK550" i="2"/>
  <c r="AK551" i="2"/>
  <c r="AK552" i="2"/>
  <c r="AK553" i="2"/>
  <c r="AK554" i="2"/>
  <c r="AK555" i="2"/>
  <c r="AK556" i="2"/>
  <c r="AK557" i="2"/>
  <c r="AK558" i="2"/>
  <c r="AK559" i="2"/>
  <c r="AK560" i="2"/>
  <c r="AK561" i="2"/>
  <c r="AK562" i="2"/>
  <c r="AK563" i="2"/>
  <c r="AK564" i="2"/>
  <c r="AK565" i="2"/>
  <c r="AK566" i="2"/>
  <c r="AK567" i="2"/>
  <c r="AK568" i="2"/>
  <c r="AK569" i="2"/>
  <c r="AK570" i="2"/>
  <c r="AK571" i="2"/>
  <c r="AK572" i="2"/>
  <c r="AK573" i="2"/>
  <c r="AK574" i="2"/>
  <c r="AK575" i="2"/>
  <c r="AK576" i="2"/>
  <c r="AK577" i="2"/>
  <c r="AK578" i="2"/>
  <c r="AK579" i="2"/>
  <c r="AK580" i="2"/>
  <c r="AK581" i="2"/>
  <c r="AK582" i="2"/>
  <c r="AK583" i="2"/>
  <c r="AK584" i="2"/>
  <c r="AK585" i="2"/>
  <c r="AK586" i="2"/>
  <c r="AK587" i="2"/>
  <c r="AK588" i="2"/>
  <c r="AK589" i="2"/>
  <c r="AK590" i="2"/>
  <c r="AK591" i="2"/>
  <c r="AK592" i="2"/>
  <c r="AK593" i="2"/>
  <c r="AK594" i="2"/>
  <c r="AK595" i="2"/>
  <c r="AK596" i="2"/>
  <c r="AK597" i="2"/>
  <c r="AK598" i="2"/>
  <c r="AK599" i="2"/>
  <c r="AK600" i="2"/>
  <c r="AK601" i="2"/>
  <c r="AK602" i="2"/>
  <c r="AK603" i="2"/>
  <c r="AK604" i="2"/>
  <c r="AK605" i="2"/>
  <c r="AK606" i="2"/>
  <c r="AK607" i="2"/>
  <c r="AK608" i="2"/>
  <c r="AK609" i="2"/>
  <c r="AK610" i="2"/>
  <c r="AK611" i="2"/>
  <c r="AK612" i="2"/>
  <c r="AK613" i="2"/>
  <c r="AK614" i="2"/>
  <c r="AK615" i="2"/>
  <c r="AK616" i="2"/>
  <c r="AK617" i="2"/>
  <c r="AK618" i="2"/>
  <c r="AK619" i="2"/>
  <c r="AK620" i="2"/>
  <c r="AK621" i="2"/>
  <c r="AK622" i="2"/>
  <c r="AK623" i="2"/>
  <c r="AK624" i="2"/>
  <c r="AK625" i="2"/>
  <c r="AK626" i="2"/>
  <c r="AK627" i="2"/>
  <c r="AK628" i="2"/>
  <c r="AK629" i="2"/>
  <c r="AK630" i="2"/>
  <c r="AK631" i="2"/>
  <c r="AK632" i="2"/>
  <c r="AK633" i="2"/>
  <c r="AK634" i="2"/>
  <c r="AK635" i="2"/>
  <c r="AK636" i="2"/>
  <c r="AK637" i="2"/>
  <c r="AK638" i="2"/>
  <c r="AK639" i="2"/>
  <c r="AK640" i="2"/>
  <c r="AK641" i="2"/>
  <c r="AK642" i="2"/>
  <c r="AK643" i="2"/>
  <c r="AK644" i="2"/>
  <c r="AK645" i="2"/>
  <c r="AK646" i="2"/>
  <c r="AK647" i="2"/>
  <c r="AK648" i="2"/>
  <c r="AK649" i="2"/>
  <c r="AK650" i="2"/>
  <c r="AK651" i="2"/>
  <c r="AK652" i="2"/>
  <c r="AK653" i="2"/>
  <c r="AK654" i="2"/>
  <c r="AK655" i="2"/>
  <c r="AK656" i="2"/>
  <c r="AK657" i="2"/>
  <c r="AK658" i="2"/>
  <c r="AK659" i="2"/>
  <c r="AK660" i="2"/>
  <c r="AK661" i="2"/>
  <c r="AK662" i="2"/>
  <c r="AK663" i="2"/>
  <c r="AK664" i="2"/>
  <c r="AK665" i="2"/>
  <c r="AK666" i="2"/>
  <c r="AK667" i="2"/>
  <c r="AK668" i="2"/>
  <c r="AK669" i="2"/>
  <c r="AK670" i="2"/>
  <c r="AK671" i="2"/>
  <c r="AK672" i="2"/>
  <c r="AK673" i="2"/>
  <c r="AK674" i="2"/>
  <c r="AK675" i="2"/>
  <c r="AK676" i="2"/>
  <c r="AK677" i="2"/>
  <c r="AK678" i="2"/>
  <c r="AK679" i="2"/>
  <c r="AK680" i="2"/>
  <c r="AK681" i="2"/>
  <c r="AK682" i="2"/>
  <c r="AK683" i="2"/>
  <c r="AK684" i="2"/>
  <c r="AK685" i="2"/>
  <c r="AK686" i="2"/>
  <c r="AK687" i="2"/>
  <c r="AK688" i="2"/>
  <c r="AK689" i="2"/>
  <c r="AK690" i="2"/>
  <c r="AK691" i="2"/>
  <c r="AK692" i="2"/>
  <c r="AK693" i="2"/>
  <c r="AK694" i="2"/>
  <c r="AK695" i="2"/>
  <c r="AK696" i="2"/>
  <c r="AK697" i="2"/>
  <c r="AK698" i="2"/>
  <c r="AK699" i="2"/>
  <c r="AK700" i="2"/>
  <c r="AK701" i="2"/>
  <c r="AK702" i="2"/>
  <c r="AK703" i="2"/>
  <c r="AK704" i="2"/>
  <c r="AK705" i="2"/>
  <c r="AK706" i="2"/>
  <c r="AK707" i="2"/>
  <c r="AK708" i="2"/>
  <c r="AK709" i="2"/>
  <c r="AK710" i="2"/>
  <c r="AK711" i="2"/>
  <c r="AK712" i="2"/>
  <c r="AK713" i="2"/>
  <c r="AK714" i="2"/>
  <c r="AK715" i="2"/>
  <c r="AK716" i="2"/>
  <c r="AL4" i="2"/>
  <c r="AL5" i="2"/>
  <c r="AL6" i="2"/>
  <c r="AL7" i="2"/>
  <c r="AL8" i="2"/>
  <c r="AL9" i="2"/>
  <c r="AL10" i="2"/>
  <c r="AL11" i="2"/>
  <c r="AL12" i="2"/>
  <c r="AL13" i="2"/>
  <c r="AL14" i="2"/>
  <c r="AL15" i="2"/>
  <c r="AL16" i="2"/>
  <c r="AL17" i="2"/>
  <c r="AL18" i="2"/>
  <c r="AL19" i="2"/>
  <c r="AL20" i="2"/>
  <c r="AL21" i="2"/>
  <c r="AL22" i="2"/>
  <c r="AL23" i="2"/>
  <c r="AL24" i="2"/>
  <c r="AL25" i="2"/>
  <c r="AL26" i="2"/>
  <c r="AL27" i="2"/>
  <c r="AL28" i="2"/>
  <c r="AL29" i="2"/>
  <c r="AL30" i="2"/>
  <c r="AL31" i="2"/>
  <c r="AL32" i="2"/>
  <c r="AL33" i="2"/>
  <c r="AL34" i="2"/>
  <c r="AL35" i="2"/>
  <c r="AL36" i="2"/>
  <c r="AL37" i="2"/>
  <c r="AL38" i="2"/>
  <c r="AL39" i="2"/>
  <c r="AL40" i="2"/>
  <c r="AL41" i="2"/>
  <c r="AL42" i="2"/>
  <c r="AL43" i="2"/>
  <c r="AL44" i="2"/>
  <c r="AL45" i="2"/>
  <c r="AL46" i="2"/>
  <c r="AL47" i="2"/>
  <c r="AL48" i="2"/>
  <c r="AL49" i="2"/>
  <c r="AL50" i="2"/>
  <c r="AL51" i="2"/>
  <c r="AL52" i="2"/>
  <c r="AL53" i="2"/>
  <c r="AL54" i="2"/>
  <c r="AL55" i="2"/>
  <c r="AL56" i="2"/>
  <c r="AL57" i="2"/>
  <c r="AL58" i="2"/>
  <c r="AL59" i="2"/>
  <c r="AL60" i="2"/>
  <c r="AL61" i="2"/>
  <c r="AL62" i="2"/>
  <c r="AL63" i="2"/>
  <c r="AL64" i="2"/>
  <c r="AL65" i="2"/>
  <c r="AL66" i="2"/>
  <c r="AL67" i="2"/>
  <c r="AL68" i="2"/>
  <c r="AL69" i="2"/>
  <c r="AL70" i="2"/>
  <c r="AL71" i="2"/>
  <c r="AL72" i="2"/>
  <c r="AL73" i="2"/>
  <c r="AL74" i="2"/>
  <c r="AL75" i="2"/>
  <c r="AL76" i="2"/>
  <c r="AL77" i="2"/>
  <c r="AL78" i="2"/>
  <c r="AL79" i="2"/>
  <c r="AL80" i="2"/>
  <c r="AL81" i="2"/>
  <c r="AL82" i="2"/>
  <c r="AL83" i="2"/>
  <c r="AL84" i="2"/>
  <c r="AL85" i="2"/>
  <c r="AL86" i="2"/>
  <c r="AL87" i="2"/>
  <c r="AL88" i="2"/>
  <c r="AL89" i="2"/>
  <c r="AL90" i="2"/>
  <c r="AL91" i="2"/>
  <c r="AL92" i="2"/>
  <c r="AL93" i="2"/>
  <c r="AL94" i="2"/>
  <c r="AL95" i="2"/>
  <c r="AL96" i="2"/>
  <c r="AL97" i="2"/>
  <c r="AL98" i="2"/>
  <c r="AL99" i="2"/>
  <c r="AL100" i="2"/>
  <c r="AL101" i="2"/>
  <c r="AL102" i="2"/>
  <c r="AL103" i="2"/>
  <c r="AL104" i="2"/>
  <c r="AL105" i="2"/>
  <c r="AL106" i="2"/>
  <c r="AL107" i="2"/>
  <c r="AL108" i="2"/>
  <c r="AL109" i="2"/>
  <c r="AL110" i="2"/>
  <c r="AL111" i="2"/>
  <c r="AL112" i="2"/>
  <c r="AL113" i="2"/>
  <c r="AL114" i="2"/>
  <c r="AL115" i="2"/>
  <c r="AL116" i="2"/>
  <c r="AL117" i="2"/>
  <c r="AL118" i="2"/>
  <c r="AL119" i="2"/>
  <c r="AL120" i="2"/>
  <c r="AL121" i="2"/>
  <c r="AL122" i="2"/>
  <c r="AL123" i="2"/>
  <c r="AL124" i="2"/>
  <c r="AL125" i="2"/>
  <c r="AL126" i="2"/>
  <c r="AL127" i="2"/>
  <c r="AL128" i="2"/>
  <c r="AL129" i="2"/>
  <c r="AL130" i="2"/>
  <c r="AL131" i="2"/>
  <c r="AL132" i="2"/>
  <c r="AL133" i="2"/>
  <c r="AL134" i="2"/>
  <c r="AL135" i="2"/>
  <c r="AL136" i="2"/>
  <c r="AL137" i="2"/>
  <c r="AL138" i="2"/>
  <c r="AL139" i="2"/>
  <c r="AL140" i="2"/>
  <c r="AL141" i="2"/>
  <c r="AL142" i="2"/>
  <c r="AL143" i="2"/>
  <c r="AL144" i="2"/>
  <c r="AL145" i="2"/>
  <c r="AL146" i="2"/>
  <c r="AL147" i="2"/>
  <c r="AL148" i="2"/>
  <c r="AL149" i="2"/>
  <c r="AL150" i="2"/>
  <c r="AL151" i="2"/>
  <c r="AL152" i="2"/>
  <c r="AL153" i="2"/>
  <c r="AL154" i="2"/>
  <c r="AL155" i="2"/>
  <c r="AL156" i="2"/>
  <c r="AL157" i="2"/>
  <c r="AL158" i="2"/>
  <c r="AL159" i="2"/>
  <c r="AL160" i="2"/>
  <c r="AL161" i="2"/>
  <c r="AL162" i="2"/>
  <c r="AL163" i="2"/>
  <c r="AL164" i="2"/>
  <c r="AL165" i="2"/>
  <c r="AL166" i="2"/>
  <c r="AL167" i="2"/>
  <c r="AL168" i="2"/>
  <c r="AL169" i="2"/>
  <c r="AL170" i="2"/>
  <c r="AL171" i="2"/>
  <c r="AL172" i="2"/>
  <c r="AL173" i="2"/>
  <c r="AL174" i="2"/>
  <c r="AL175" i="2"/>
  <c r="AL176" i="2"/>
  <c r="AL177" i="2"/>
  <c r="AL178" i="2"/>
  <c r="AL179" i="2"/>
  <c r="AL180" i="2"/>
  <c r="AL181" i="2"/>
  <c r="AL182" i="2"/>
  <c r="AL183" i="2"/>
  <c r="AL184" i="2"/>
  <c r="AL185" i="2"/>
  <c r="AL186" i="2"/>
  <c r="AL187" i="2"/>
  <c r="AL188" i="2"/>
  <c r="AL189" i="2"/>
  <c r="AL190" i="2"/>
  <c r="AL191" i="2"/>
  <c r="AL192" i="2"/>
  <c r="AL193" i="2"/>
  <c r="AL194" i="2"/>
  <c r="AL195" i="2"/>
  <c r="AL196" i="2"/>
  <c r="AL197" i="2"/>
  <c r="AL198" i="2"/>
  <c r="AL199" i="2"/>
  <c r="AL200" i="2"/>
  <c r="AL201" i="2"/>
  <c r="AL202" i="2"/>
  <c r="AL203" i="2"/>
  <c r="AL204" i="2"/>
  <c r="AL205" i="2"/>
  <c r="AL206" i="2"/>
  <c r="AL207" i="2"/>
  <c r="AL208" i="2"/>
  <c r="AL209" i="2"/>
  <c r="AL210" i="2"/>
  <c r="AL211" i="2"/>
  <c r="AL212" i="2"/>
  <c r="AL213" i="2"/>
  <c r="AL214" i="2"/>
  <c r="AL215" i="2"/>
  <c r="AL216" i="2"/>
  <c r="AL217" i="2"/>
  <c r="AL218" i="2"/>
  <c r="AL219" i="2"/>
  <c r="AL220" i="2"/>
  <c r="AL221" i="2"/>
  <c r="AL222" i="2"/>
  <c r="AL223" i="2"/>
  <c r="AL224" i="2"/>
  <c r="AL225" i="2"/>
  <c r="AL226" i="2"/>
  <c r="AL227" i="2"/>
  <c r="AL228" i="2"/>
  <c r="AL229" i="2"/>
  <c r="AL230" i="2"/>
  <c r="AL231" i="2"/>
  <c r="AL232" i="2"/>
  <c r="AL233" i="2"/>
  <c r="AL234" i="2"/>
  <c r="AL235" i="2"/>
  <c r="AL236" i="2"/>
  <c r="AL237" i="2"/>
  <c r="AL238" i="2"/>
  <c r="AL239" i="2"/>
  <c r="AL240" i="2"/>
  <c r="AL241" i="2"/>
  <c r="AL242" i="2"/>
  <c r="AL243" i="2"/>
  <c r="AL244" i="2"/>
  <c r="AL245" i="2"/>
  <c r="AL246" i="2"/>
  <c r="AL247" i="2"/>
  <c r="AL248" i="2"/>
  <c r="AL249" i="2"/>
  <c r="AL250" i="2"/>
  <c r="AL251" i="2"/>
  <c r="AL252" i="2"/>
  <c r="AL253" i="2"/>
  <c r="AL254" i="2"/>
  <c r="AL255" i="2"/>
  <c r="AL256" i="2"/>
  <c r="AL257" i="2"/>
  <c r="AL258" i="2"/>
  <c r="AL259" i="2"/>
  <c r="AL260" i="2"/>
  <c r="AL261" i="2"/>
  <c r="AL262" i="2"/>
  <c r="AL263" i="2"/>
  <c r="AL264" i="2"/>
  <c r="AL265" i="2"/>
  <c r="AL266" i="2"/>
  <c r="AL267" i="2"/>
  <c r="AL268" i="2"/>
  <c r="AL269" i="2"/>
  <c r="AL270" i="2"/>
  <c r="AL271" i="2"/>
  <c r="AL272" i="2"/>
  <c r="AL273" i="2"/>
  <c r="AL274" i="2"/>
  <c r="AL275" i="2"/>
  <c r="AL276" i="2"/>
  <c r="AL277" i="2"/>
  <c r="AL278" i="2"/>
  <c r="AL279" i="2"/>
  <c r="AL280" i="2"/>
  <c r="AL281" i="2"/>
  <c r="AL282" i="2"/>
  <c r="AL283" i="2"/>
  <c r="AL284" i="2"/>
  <c r="AL285" i="2"/>
  <c r="AL286" i="2"/>
  <c r="AL287" i="2"/>
  <c r="AL288" i="2"/>
  <c r="AL289" i="2"/>
  <c r="AL290" i="2"/>
  <c r="AL291" i="2"/>
  <c r="AL292" i="2"/>
  <c r="AL293" i="2"/>
  <c r="AL294" i="2"/>
  <c r="AL295" i="2"/>
  <c r="AL296" i="2"/>
  <c r="AL297" i="2"/>
  <c r="AL298" i="2"/>
  <c r="AL299" i="2"/>
  <c r="AL300" i="2"/>
  <c r="AL301" i="2"/>
  <c r="AL302" i="2"/>
  <c r="AL303" i="2"/>
  <c r="AL304" i="2"/>
  <c r="AL305" i="2"/>
  <c r="AL306" i="2"/>
  <c r="AL307" i="2"/>
  <c r="AL308" i="2"/>
  <c r="AL309" i="2"/>
  <c r="AL310" i="2"/>
  <c r="AL311" i="2"/>
  <c r="AL312" i="2"/>
  <c r="AL313" i="2"/>
  <c r="AL314" i="2"/>
  <c r="AL315" i="2"/>
  <c r="AL316" i="2"/>
  <c r="AL317" i="2"/>
  <c r="AL318" i="2"/>
  <c r="AL319" i="2"/>
  <c r="AL320" i="2"/>
  <c r="AL321" i="2"/>
  <c r="AL322" i="2"/>
  <c r="AL323" i="2"/>
  <c r="AL324" i="2"/>
  <c r="AL325" i="2"/>
  <c r="AL326" i="2"/>
  <c r="AL327" i="2"/>
  <c r="AL328" i="2"/>
  <c r="AL329" i="2"/>
  <c r="AL330" i="2"/>
  <c r="AL331" i="2"/>
  <c r="AL332" i="2"/>
  <c r="AL333" i="2"/>
  <c r="AL334" i="2"/>
  <c r="AL335" i="2"/>
  <c r="AL336" i="2"/>
  <c r="AL337" i="2"/>
  <c r="AL338" i="2"/>
  <c r="AL339" i="2"/>
  <c r="AL340" i="2"/>
  <c r="AL341" i="2"/>
  <c r="AL342" i="2"/>
  <c r="AL343" i="2"/>
  <c r="AL344" i="2"/>
  <c r="AL345" i="2"/>
  <c r="AL346" i="2"/>
  <c r="AL347" i="2"/>
  <c r="AL348" i="2"/>
  <c r="AL349" i="2"/>
  <c r="AL350" i="2"/>
  <c r="AL351" i="2"/>
  <c r="AL352" i="2"/>
  <c r="AL353" i="2"/>
  <c r="AL354" i="2"/>
  <c r="AL355" i="2"/>
  <c r="AL356" i="2"/>
  <c r="AL357" i="2"/>
  <c r="AL358" i="2"/>
  <c r="AL359" i="2"/>
  <c r="AL360" i="2"/>
  <c r="AL361" i="2"/>
  <c r="AL362" i="2"/>
  <c r="AL363" i="2"/>
  <c r="AL364" i="2"/>
  <c r="AL365" i="2"/>
  <c r="AL366" i="2"/>
  <c r="AL367" i="2"/>
  <c r="AL368" i="2"/>
  <c r="AL369" i="2"/>
  <c r="AL370" i="2"/>
  <c r="AL371" i="2"/>
  <c r="AL372" i="2"/>
  <c r="AL373" i="2"/>
  <c r="AL374" i="2"/>
  <c r="AL375" i="2"/>
  <c r="AL376" i="2"/>
  <c r="AL377" i="2"/>
  <c r="AL378" i="2"/>
  <c r="AL379" i="2"/>
  <c r="AL380" i="2"/>
  <c r="AL381" i="2"/>
  <c r="AL382" i="2"/>
  <c r="AL383" i="2"/>
  <c r="AL384" i="2"/>
  <c r="AL385" i="2"/>
  <c r="AL386" i="2"/>
  <c r="AL387" i="2"/>
  <c r="AL388" i="2"/>
  <c r="AL389" i="2"/>
  <c r="AL390" i="2"/>
  <c r="AL391" i="2"/>
  <c r="AL392" i="2"/>
  <c r="AL393" i="2"/>
  <c r="AL394" i="2"/>
  <c r="AL395" i="2"/>
  <c r="AL396" i="2"/>
  <c r="AL397" i="2"/>
  <c r="AL398" i="2"/>
  <c r="AL399" i="2"/>
  <c r="AL400" i="2"/>
  <c r="AL401" i="2"/>
  <c r="AL402" i="2"/>
  <c r="AL403" i="2"/>
  <c r="AL404" i="2"/>
  <c r="AL405" i="2"/>
  <c r="AL406" i="2"/>
  <c r="AL407" i="2"/>
  <c r="AL408" i="2"/>
  <c r="AL409" i="2"/>
  <c r="AL410" i="2"/>
  <c r="AL411" i="2"/>
  <c r="AL412" i="2"/>
  <c r="AL413" i="2"/>
  <c r="AL414" i="2"/>
  <c r="AL415" i="2"/>
  <c r="AL416" i="2"/>
  <c r="AL417" i="2"/>
  <c r="AL418" i="2"/>
  <c r="AL419" i="2"/>
  <c r="AL420" i="2"/>
  <c r="AL421" i="2"/>
  <c r="AL422" i="2"/>
  <c r="AL423" i="2"/>
  <c r="AL424" i="2"/>
  <c r="AL425" i="2"/>
  <c r="AL426" i="2"/>
  <c r="AL427" i="2"/>
  <c r="AL428" i="2"/>
  <c r="AL429" i="2"/>
  <c r="AL430" i="2"/>
  <c r="AL431" i="2"/>
  <c r="AL432" i="2"/>
  <c r="AL433" i="2"/>
  <c r="AL434" i="2"/>
  <c r="AL435" i="2"/>
  <c r="AL436" i="2"/>
  <c r="AL437" i="2"/>
  <c r="AL438" i="2"/>
  <c r="AL439" i="2"/>
  <c r="AL440" i="2"/>
  <c r="AL441" i="2"/>
  <c r="AL442" i="2"/>
  <c r="AL443" i="2"/>
  <c r="AL444" i="2"/>
  <c r="AL445" i="2"/>
  <c r="AL446" i="2"/>
  <c r="AL447" i="2"/>
  <c r="AL448" i="2"/>
  <c r="AL449" i="2"/>
  <c r="AL450" i="2"/>
  <c r="AL451" i="2"/>
  <c r="AL452" i="2"/>
  <c r="AL453" i="2"/>
  <c r="AL454" i="2"/>
  <c r="AL455" i="2"/>
  <c r="AL456" i="2"/>
  <c r="AL457" i="2"/>
  <c r="AL458" i="2"/>
  <c r="AL459" i="2"/>
  <c r="AL460" i="2"/>
  <c r="AL461" i="2"/>
  <c r="AL462" i="2"/>
  <c r="AL463" i="2"/>
  <c r="AL464" i="2"/>
  <c r="AL465" i="2"/>
  <c r="AL466" i="2"/>
  <c r="AL467" i="2"/>
  <c r="AL468" i="2"/>
  <c r="AL469" i="2"/>
  <c r="AL470" i="2"/>
  <c r="AL471" i="2"/>
  <c r="AL472" i="2"/>
  <c r="AL473" i="2"/>
  <c r="AL474" i="2"/>
  <c r="AL475" i="2"/>
  <c r="AL476" i="2"/>
  <c r="AL477" i="2"/>
  <c r="AL478" i="2"/>
  <c r="AL479" i="2"/>
  <c r="AL480" i="2"/>
  <c r="AL481" i="2"/>
  <c r="AL482" i="2"/>
  <c r="AL483" i="2"/>
  <c r="AL484" i="2"/>
  <c r="AL485" i="2"/>
  <c r="AL486" i="2"/>
  <c r="AL487" i="2"/>
  <c r="AL488" i="2"/>
  <c r="AL489" i="2"/>
  <c r="AL490" i="2"/>
  <c r="AL491" i="2"/>
  <c r="AL492" i="2"/>
  <c r="AL493" i="2"/>
  <c r="AL494" i="2"/>
  <c r="AL495" i="2"/>
  <c r="AL496" i="2"/>
  <c r="AL497" i="2"/>
  <c r="AL498" i="2"/>
  <c r="AL499" i="2"/>
  <c r="AL500" i="2"/>
  <c r="AL501" i="2"/>
  <c r="AL502" i="2"/>
  <c r="AL503" i="2"/>
  <c r="AL504" i="2"/>
  <c r="AL505" i="2"/>
  <c r="AL506" i="2"/>
  <c r="AL507" i="2"/>
  <c r="AL508" i="2"/>
  <c r="AL509" i="2"/>
  <c r="AL510" i="2"/>
  <c r="AL511" i="2"/>
  <c r="AL512" i="2"/>
  <c r="AL513" i="2"/>
  <c r="AL514" i="2"/>
  <c r="AL515" i="2"/>
  <c r="AL516" i="2"/>
  <c r="AL517" i="2"/>
  <c r="AL518" i="2"/>
  <c r="AL519" i="2"/>
  <c r="AL520" i="2"/>
  <c r="AL521" i="2"/>
  <c r="AL522" i="2"/>
  <c r="AL523" i="2"/>
  <c r="AL524" i="2"/>
  <c r="AL525" i="2"/>
  <c r="AL526" i="2"/>
  <c r="AL527" i="2"/>
  <c r="AL528" i="2"/>
  <c r="AL529" i="2"/>
  <c r="AL530" i="2"/>
  <c r="AL531" i="2"/>
  <c r="AL532" i="2"/>
  <c r="AL533" i="2"/>
  <c r="AL534" i="2"/>
  <c r="AL535" i="2"/>
  <c r="AL536" i="2"/>
  <c r="AL537" i="2"/>
  <c r="AL538" i="2"/>
  <c r="AL539" i="2"/>
  <c r="AL540" i="2"/>
  <c r="AL541" i="2"/>
  <c r="AL542" i="2"/>
  <c r="AL543" i="2"/>
  <c r="AL544" i="2"/>
  <c r="AL545" i="2"/>
  <c r="AL546" i="2"/>
  <c r="AL547" i="2"/>
  <c r="AL548" i="2"/>
  <c r="AL549" i="2"/>
  <c r="AL550" i="2"/>
  <c r="AL551" i="2"/>
  <c r="AL552" i="2"/>
  <c r="AL553" i="2"/>
  <c r="AL554" i="2"/>
  <c r="AL555" i="2"/>
  <c r="AL556" i="2"/>
  <c r="AL557" i="2"/>
  <c r="AL558" i="2"/>
  <c r="AL559" i="2"/>
  <c r="AL560" i="2"/>
  <c r="AL561" i="2"/>
  <c r="AL562" i="2"/>
  <c r="AL563" i="2"/>
  <c r="AL564" i="2"/>
  <c r="AL565" i="2"/>
  <c r="AL566" i="2"/>
  <c r="AL567" i="2"/>
  <c r="AL568" i="2"/>
  <c r="AL569" i="2"/>
  <c r="AL570" i="2"/>
  <c r="AL571" i="2"/>
  <c r="AL572" i="2"/>
  <c r="AL573" i="2"/>
  <c r="AL574" i="2"/>
  <c r="AL575" i="2"/>
  <c r="AL576" i="2"/>
  <c r="AL577" i="2"/>
  <c r="AL578" i="2"/>
  <c r="AL579" i="2"/>
  <c r="AL580" i="2"/>
  <c r="AL581" i="2"/>
  <c r="AL582" i="2"/>
  <c r="AL583" i="2"/>
  <c r="AL584" i="2"/>
  <c r="AL585" i="2"/>
  <c r="AL586" i="2"/>
  <c r="AL587" i="2"/>
  <c r="AL588" i="2"/>
  <c r="AL589" i="2"/>
  <c r="AL590" i="2"/>
  <c r="AL591" i="2"/>
  <c r="AL592" i="2"/>
  <c r="AL593" i="2"/>
  <c r="AL594" i="2"/>
  <c r="AL595" i="2"/>
  <c r="AL596" i="2"/>
  <c r="AL597" i="2"/>
  <c r="AL598" i="2"/>
  <c r="AL599" i="2"/>
  <c r="AL600" i="2"/>
  <c r="AL601" i="2"/>
  <c r="AL602" i="2"/>
  <c r="AL603" i="2"/>
  <c r="AL604" i="2"/>
  <c r="AL605" i="2"/>
  <c r="AL606" i="2"/>
  <c r="AL607" i="2"/>
  <c r="AL608" i="2"/>
  <c r="AL609" i="2"/>
  <c r="AL610" i="2"/>
  <c r="AL611" i="2"/>
  <c r="AL612" i="2"/>
  <c r="AL613" i="2"/>
  <c r="AL614" i="2"/>
  <c r="AL615" i="2"/>
  <c r="AL616" i="2"/>
  <c r="AL617" i="2"/>
  <c r="AL618" i="2"/>
  <c r="AL619" i="2"/>
  <c r="AL620" i="2"/>
  <c r="AL621" i="2"/>
  <c r="AL622" i="2"/>
  <c r="AL623" i="2"/>
  <c r="AL624" i="2"/>
  <c r="AL625" i="2"/>
  <c r="AL626" i="2"/>
  <c r="AL627" i="2"/>
  <c r="AL628" i="2"/>
  <c r="AL629" i="2"/>
  <c r="AL630" i="2"/>
  <c r="AL631" i="2"/>
  <c r="AL632" i="2"/>
  <c r="AL633" i="2"/>
  <c r="AL634" i="2"/>
  <c r="AL635" i="2"/>
  <c r="AL636" i="2"/>
  <c r="AL637" i="2"/>
  <c r="AL638" i="2"/>
  <c r="AL639" i="2"/>
  <c r="AL640" i="2"/>
  <c r="AL641" i="2"/>
  <c r="AL642" i="2"/>
  <c r="AL643" i="2"/>
  <c r="AL644" i="2"/>
  <c r="AL645" i="2"/>
  <c r="AL646" i="2"/>
  <c r="AL647" i="2"/>
  <c r="AL648" i="2"/>
  <c r="AL649" i="2"/>
  <c r="AL650" i="2"/>
  <c r="AL651" i="2"/>
  <c r="AL652" i="2"/>
  <c r="AL653" i="2"/>
  <c r="AL654" i="2"/>
  <c r="AL655" i="2"/>
  <c r="AL656" i="2"/>
  <c r="AL657" i="2"/>
  <c r="AL658" i="2"/>
  <c r="AL659" i="2"/>
  <c r="AL660" i="2"/>
  <c r="AL661" i="2"/>
  <c r="AL662" i="2"/>
  <c r="AL663" i="2"/>
  <c r="AL664" i="2"/>
  <c r="AL665" i="2"/>
  <c r="AL666" i="2"/>
  <c r="AL667" i="2"/>
  <c r="AL668" i="2"/>
  <c r="AL669" i="2"/>
  <c r="AL670" i="2"/>
  <c r="AL671" i="2"/>
  <c r="AL672" i="2"/>
  <c r="AL673" i="2"/>
  <c r="AL674" i="2"/>
  <c r="AL675" i="2"/>
  <c r="AL676" i="2"/>
  <c r="AL677" i="2"/>
  <c r="AL678" i="2"/>
  <c r="AL679" i="2"/>
  <c r="AL680" i="2"/>
  <c r="AL681" i="2"/>
  <c r="AL682" i="2"/>
  <c r="AL683" i="2"/>
  <c r="AL684" i="2"/>
  <c r="AL685" i="2"/>
  <c r="AL686" i="2"/>
  <c r="AL687" i="2"/>
  <c r="AL688" i="2"/>
  <c r="AL689" i="2"/>
  <c r="AL690" i="2"/>
  <c r="AL691" i="2"/>
  <c r="AL692" i="2"/>
  <c r="AL693" i="2"/>
  <c r="AL694" i="2"/>
  <c r="AL695" i="2"/>
  <c r="AL696" i="2"/>
  <c r="AL697" i="2"/>
  <c r="AL698" i="2"/>
  <c r="AL699" i="2"/>
  <c r="AL700" i="2"/>
  <c r="AL701" i="2"/>
  <c r="AL702" i="2"/>
  <c r="AL703" i="2"/>
  <c r="AL704" i="2"/>
  <c r="AL705" i="2"/>
  <c r="AL706" i="2"/>
  <c r="AL707" i="2"/>
  <c r="AL708" i="2"/>
  <c r="AL709" i="2"/>
  <c r="AL710" i="2"/>
  <c r="AL711" i="2"/>
  <c r="AL712" i="2"/>
  <c r="AL713" i="2"/>
  <c r="AL714" i="2"/>
  <c r="AL715" i="2"/>
  <c r="AL716" i="2"/>
  <c r="AM4" i="2"/>
  <c r="AM5" i="2"/>
  <c r="AM6" i="2"/>
  <c r="AM7" i="2"/>
  <c r="AM8" i="2"/>
  <c r="AM9" i="2"/>
  <c r="AM10" i="2"/>
  <c r="AM11" i="2"/>
  <c r="AM12" i="2"/>
  <c r="AM13" i="2"/>
  <c r="AM14" i="2"/>
  <c r="AM15" i="2"/>
  <c r="AM16" i="2"/>
  <c r="AM17" i="2"/>
  <c r="AM18" i="2"/>
  <c r="AM19" i="2"/>
  <c r="AM20" i="2"/>
  <c r="AM21" i="2"/>
  <c r="AM22" i="2"/>
  <c r="AM23" i="2"/>
  <c r="AM24" i="2"/>
  <c r="AM25" i="2"/>
  <c r="AM26" i="2"/>
  <c r="AM27" i="2"/>
  <c r="AM28" i="2"/>
  <c r="AM29" i="2"/>
  <c r="AM30" i="2"/>
  <c r="AM31" i="2"/>
  <c r="AM32" i="2"/>
  <c r="AM33" i="2"/>
  <c r="AM34" i="2"/>
  <c r="AM35" i="2"/>
  <c r="AM36" i="2"/>
  <c r="AM37" i="2"/>
  <c r="AM38" i="2"/>
  <c r="AM39" i="2"/>
  <c r="AM40" i="2"/>
  <c r="AM41" i="2"/>
  <c r="AM42" i="2"/>
  <c r="AM43" i="2"/>
  <c r="AM44" i="2"/>
  <c r="AM45" i="2"/>
  <c r="AM46" i="2"/>
  <c r="AM47" i="2"/>
  <c r="AM48" i="2"/>
  <c r="AM49" i="2"/>
  <c r="AM50" i="2"/>
  <c r="AM51" i="2"/>
  <c r="AM52" i="2"/>
  <c r="AM53" i="2"/>
  <c r="AM54" i="2"/>
  <c r="AM55" i="2"/>
  <c r="AM56" i="2"/>
  <c r="AM57" i="2"/>
  <c r="AM58" i="2"/>
  <c r="AM59" i="2"/>
  <c r="AM60" i="2"/>
  <c r="AM61" i="2"/>
  <c r="AM62" i="2"/>
  <c r="AM63" i="2"/>
  <c r="AM64" i="2"/>
  <c r="AM65" i="2"/>
  <c r="AM66" i="2"/>
  <c r="AM67" i="2"/>
  <c r="AM68" i="2"/>
  <c r="AM69" i="2"/>
  <c r="AM70" i="2"/>
  <c r="AM71" i="2"/>
  <c r="AM72" i="2"/>
  <c r="AM73" i="2"/>
  <c r="AM74" i="2"/>
  <c r="AM75" i="2"/>
  <c r="AM76" i="2"/>
  <c r="AM77" i="2"/>
  <c r="AM78" i="2"/>
  <c r="AM79" i="2"/>
  <c r="AM80" i="2"/>
  <c r="AM81" i="2"/>
  <c r="AM82" i="2"/>
  <c r="AM83" i="2"/>
  <c r="AM84" i="2"/>
  <c r="AM85" i="2"/>
  <c r="AM86" i="2"/>
  <c r="AM87" i="2"/>
  <c r="AM88" i="2"/>
  <c r="AM89" i="2"/>
  <c r="AM90" i="2"/>
  <c r="AM91" i="2"/>
  <c r="AM92" i="2"/>
  <c r="AM93" i="2"/>
  <c r="AM94" i="2"/>
  <c r="AM95" i="2"/>
  <c r="AM96" i="2"/>
  <c r="AM97" i="2"/>
  <c r="AM98" i="2"/>
  <c r="AM99" i="2"/>
  <c r="AM100" i="2"/>
  <c r="AM101" i="2"/>
  <c r="AM102" i="2"/>
  <c r="AM103" i="2"/>
  <c r="AM104" i="2"/>
  <c r="AM105" i="2"/>
  <c r="AM106" i="2"/>
  <c r="AM107" i="2"/>
  <c r="AM108" i="2"/>
  <c r="AM109" i="2"/>
  <c r="AM110" i="2"/>
  <c r="AM111" i="2"/>
  <c r="AM112" i="2"/>
  <c r="AM113" i="2"/>
  <c r="AM114" i="2"/>
  <c r="AM115" i="2"/>
  <c r="AM116" i="2"/>
  <c r="AM117" i="2"/>
  <c r="AM118" i="2"/>
  <c r="AM119" i="2"/>
  <c r="AM120" i="2"/>
  <c r="AM121" i="2"/>
  <c r="AM122" i="2"/>
  <c r="AM123" i="2"/>
  <c r="AM124" i="2"/>
  <c r="AM125" i="2"/>
  <c r="AM126" i="2"/>
  <c r="AM127" i="2"/>
  <c r="AM128" i="2"/>
  <c r="AM129" i="2"/>
  <c r="AM130" i="2"/>
  <c r="AM131" i="2"/>
  <c r="AM132" i="2"/>
  <c r="AM133" i="2"/>
  <c r="AM134" i="2"/>
  <c r="AM135" i="2"/>
  <c r="AM136" i="2"/>
  <c r="AM137" i="2"/>
  <c r="AM138" i="2"/>
  <c r="AM139" i="2"/>
  <c r="AM140" i="2"/>
  <c r="AM141" i="2"/>
  <c r="AM142" i="2"/>
  <c r="AM143" i="2"/>
  <c r="AM144" i="2"/>
  <c r="AM145" i="2"/>
  <c r="AM146" i="2"/>
  <c r="AM147" i="2"/>
  <c r="AM148" i="2"/>
  <c r="AM149" i="2"/>
  <c r="AM150" i="2"/>
  <c r="AM151" i="2"/>
  <c r="AM152" i="2"/>
  <c r="AM153" i="2"/>
  <c r="AM154" i="2"/>
  <c r="AM155" i="2"/>
  <c r="AM156" i="2"/>
  <c r="AM157" i="2"/>
  <c r="AM158" i="2"/>
  <c r="AM159" i="2"/>
  <c r="AM160" i="2"/>
  <c r="AM161" i="2"/>
  <c r="AM162" i="2"/>
  <c r="AM163" i="2"/>
  <c r="AM164" i="2"/>
  <c r="AM165" i="2"/>
  <c r="AM166" i="2"/>
  <c r="AM167" i="2"/>
  <c r="AM168" i="2"/>
  <c r="AM169" i="2"/>
  <c r="AM170" i="2"/>
  <c r="AM171" i="2"/>
  <c r="AM172" i="2"/>
  <c r="AM173" i="2"/>
  <c r="AM174" i="2"/>
  <c r="AM175" i="2"/>
  <c r="AM176" i="2"/>
  <c r="AM177" i="2"/>
  <c r="AM178" i="2"/>
  <c r="AM179" i="2"/>
  <c r="AM180" i="2"/>
  <c r="AM181" i="2"/>
  <c r="AM182" i="2"/>
  <c r="AM183" i="2"/>
  <c r="AM184" i="2"/>
  <c r="AM185" i="2"/>
  <c r="AM186" i="2"/>
  <c r="AM187" i="2"/>
  <c r="AM188" i="2"/>
  <c r="AM189" i="2"/>
  <c r="AM190" i="2"/>
  <c r="AM191" i="2"/>
  <c r="AM192" i="2"/>
  <c r="AM193" i="2"/>
  <c r="AM194" i="2"/>
  <c r="AM195" i="2"/>
  <c r="AM196" i="2"/>
  <c r="AM197" i="2"/>
  <c r="AM198" i="2"/>
  <c r="AM199" i="2"/>
  <c r="AM200" i="2"/>
  <c r="AM201" i="2"/>
  <c r="AM202" i="2"/>
  <c r="AM203" i="2"/>
  <c r="AM204" i="2"/>
  <c r="AM205" i="2"/>
  <c r="AM206" i="2"/>
  <c r="AM207" i="2"/>
  <c r="AM208" i="2"/>
  <c r="AM209" i="2"/>
  <c r="AM210" i="2"/>
  <c r="AM211" i="2"/>
  <c r="AM212" i="2"/>
  <c r="AM213" i="2"/>
  <c r="AM214" i="2"/>
  <c r="AM215" i="2"/>
  <c r="AM216" i="2"/>
  <c r="AM217" i="2"/>
  <c r="AM218" i="2"/>
  <c r="AM219" i="2"/>
  <c r="AM220" i="2"/>
  <c r="AM221" i="2"/>
  <c r="AM222" i="2"/>
  <c r="AM223" i="2"/>
  <c r="AM224" i="2"/>
  <c r="AM225" i="2"/>
  <c r="AM226" i="2"/>
  <c r="AM227" i="2"/>
  <c r="AM228" i="2"/>
  <c r="AM229" i="2"/>
  <c r="AM230" i="2"/>
  <c r="AM231" i="2"/>
  <c r="AM232" i="2"/>
  <c r="AM233" i="2"/>
  <c r="AM234" i="2"/>
  <c r="AM235" i="2"/>
  <c r="AM236" i="2"/>
  <c r="AM237" i="2"/>
  <c r="AM238" i="2"/>
  <c r="AM239" i="2"/>
  <c r="AM240" i="2"/>
  <c r="AM241" i="2"/>
  <c r="AM242" i="2"/>
  <c r="AM243" i="2"/>
  <c r="AM244" i="2"/>
  <c r="AM245" i="2"/>
  <c r="AM246" i="2"/>
  <c r="AM247" i="2"/>
  <c r="AM248" i="2"/>
  <c r="AM249" i="2"/>
  <c r="AM250" i="2"/>
  <c r="AM251" i="2"/>
  <c r="AM252" i="2"/>
  <c r="AM253" i="2"/>
  <c r="AM254" i="2"/>
  <c r="AM255" i="2"/>
  <c r="AM256" i="2"/>
  <c r="AM257" i="2"/>
  <c r="AM258" i="2"/>
  <c r="AM259" i="2"/>
  <c r="AM260" i="2"/>
  <c r="AM261" i="2"/>
  <c r="AM262" i="2"/>
  <c r="AM263" i="2"/>
  <c r="AM264" i="2"/>
  <c r="AM265" i="2"/>
  <c r="AM266" i="2"/>
  <c r="AM267" i="2"/>
  <c r="AM268" i="2"/>
  <c r="AM269" i="2"/>
  <c r="AM270" i="2"/>
  <c r="AM271" i="2"/>
  <c r="AM272" i="2"/>
  <c r="AM273" i="2"/>
  <c r="AM274" i="2"/>
  <c r="AM275" i="2"/>
  <c r="AM276" i="2"/>
  <c r="AM277" i="2"/>
  <c r="AM278" i="2"/>
  <c r="AM279" i="2"/>
  <c r="AM280" i="2"/>
  <c r="AM281" i="2"/>
  <c r="AM282" i="2"/>
  <c r="AM283" i="2"/>
  <c r="AM284" i="2"/>
  <c r="AM285" i="2"/>
  <c r="AM286" i="2"/>
  <c r="AM287" i="2"/>
  <c r="AM288" i="2"/>
  <c r="AM289" i="2"/>
  <c r="AM290" i="2"/>
  <c r="AM291" i="2"/>
  <c r="AM292" i="2"/>
  <c r="AM293" i="2"/>
  <c r="AM294" i="2"/>
  <c r="AM295" i="2"/>
  <c r="AM296" i="2"/>
  <c r="AM297" i="2"/>
  <c r="AM298" i="2"/>
  <c r="AM299" i="2"/>
  <c r="AM300" i="2"/>
  <c r="AM301" i="2"/>
  <c r="AM302" i="2"/>
  <c r="AM303" i="2"/>
  <c r="AM304" i="2"/>
  <c r="AM305" i="2"/>
  <c r="AM306" i="2"/>
  <c r="AM307" i="2"/>
  <c r="AM308" i="2"/>
  <c r="AM309" i="2"/>
  <c r="AM310" i="2"/>
  <c r="AM311" i="2"/>
  <c r="AM312" i="2"/>
  <c r="AM313" i="2"/>
  <c r="AM314" i="2"/>
  <c r="AM315" i="2"/>
  <c r="AM316" i="2"/>
  <c r="AM317" i="2"/>
  <c r="AM318" i="2"/>
  <c r="AM319" i="2"/>
  <c r="AM320" i="2"/>
  <c r="AM321" i="2"/>
  <c r="AM322" i="2"/>
  <c r="AM323" i="2"/>
  <c r="AM324" i="2"/>
  <c r="AM325" i="2"/>
  <c r="AM326" i="2"/>
  <c r="AM327" i="2"/>
  <c r="AM328" i="2"/>
  <c r="AM329" i="2"/>
  <c r="AM330" i="2"/>
  <c r="AM331" i="2"/>
  <c r="AM332" i="2"/>
  <c r="AM333" i="2"/>
  <c r="AM334" i="2"/>
  <c r="AM335" i="2"/>
  <c r="AM336" i="2"/>
  <c r="AM337" i="2"/>
  <c r="AM338" i="2"/>
  <c r="AM339" i="2"/>
  <c r="AM340" i="2"/>
  <c r="AM341" i="2"/>
  <c r="AM342" i="2"/>
  <c r="AM343" i="2"/>
  <c r="AM344" i="2"/>
  <c r="AM345" i="2"/>
  <c r="AM346" i="2"/>
  <c r="AM347" i="2"/>
  <c r="AM348" i="2"/>
  <c r="AM349" i="2"/>
  <c r="AM350" i="2"/>
  <c r="AM351" i="2"/>
  <c r="AM352" i="2"/>
  <c r="AM353" i="2"/>
  <c r="AM354" i="2"/>
  <c r="AM355" i="2"/>
  <c r="AM356" i="2"/>
  <c r="AM357" i="2"/>
  <c r="AM358" i="2"/>
  <c r="AM359" i="2"/>
  <c r="AM360" i="2"/>
  <c r="AM361" i="2"/>
  <c r="AM362" i="2"/>
  <c r="AM363" i="2"/>
  <c r="AM364" i="2"/>
  <c r="AM365" i="2"/>
  <c r="AM366" i="2"/>
  <c r="AM367" i="2"/>
  <c r="AM368" i="2"/>
  <c r="AM369" i="2"/>
  <c r="AM370" i="2"/>
  <c r="AM371" i="2"/>
  <c r="AM372" i="2"/>
  <c r="AM373" i="2"/>
  <c r="AM374" i="2"/>
  <c r="AM375" i="2"/>
  <c r="AM376" i="2"/>
  <c r="AM377" i="2"/>
  <c r="AM378" i="2"/>
  <c r="AM379" i="2"/>
  <c r="AM380" i="2"/>
  <c r="AM381" i="2"/>
  <c r="AM382" i="2"/>
  <c r="AM383" i="2"/>
  <c r="AM384" i="2"/>
  <c r="AM385" i="2"/>
  <c r="AM386" i="2"/>
  <c r="AM387" i="2"/>
  <c r="AM388" i="2"/>
  <c r="AM389" i="2"/>
  <c r="AM390" i="2"/>
  <c r="AM391" i="2"/>
  <c r="AM392" i="2"/>
  <c r="AM393" i="2"/>
  <c r="AM394" i="2"/>
  <c r="AM395" i="2"/>
  <c r="AM396" i="2"/>
  <c r="AM397" i="2"/>
  <c r="AM398" i="2"/>
  <c r="AM399" i="2"/>
  <c r="AM400" i="2"/>
  <c r="AM401" i="2"/>
  <c r="AM402" i="2"/>
  <c r="AM403" i="2"/>
  <c r="AM404" i="2"/>
  <c r="AM405" i="2"/>
  <c r="AM406" i="2"/>
  <c r="AM407" i="2"/>
  <c r="AM408" i="2"/>
  <c r="AM409" i="2"/>
  <c r="AM410" i="2"/>
  <c r="AM411" i="2"/>
  <c r="AM412" i="2"/>
  <c r="AM413" i="2"/>
  <c r="AM414" i="2"/>
  <c r="AM415" i="2"/>
  <c r="AM416" i="2"/>
  <c r="AM417" i="2"/>
  <c r="AM418" i="2"/>
  <c r="AM419" i="2"/>
  <c r="AM420" i="2"/>
  <c r="AM421" i="2"/>
  <c r="AM422" i="2"/>
  <c r="AM423" i="2"/>
  <c r="AM424" i="2"/>
  <c r="AM425" i="2"/>
  <c r="AM426" i="2"/>
  <c r="AM427" i="2"/>
  <c r="AM428" i="2"/>
  <c r="AM429" i="2"/>
  <c r="AM430" i="2"/>
  <c r="AM431" i="2"/>
  <c r="AM432" i="2"/>
  <c r="AM433" i="2"/>
  <c r="AM434" i="2"/>
  <c r="AM435" i="2"/>
  <c r="AM436" i="2"/>
  <c r="AM437" i="2"/>
  <c r="AM438" i="2"/>
  <c r="AM439" i="2"/>
  <c r="AM440" i="2"/>
  <c r="AM441" i="2"/>
  <c r="AM442" i="2"/>
  <c r="AM443" i="2"/>
  <c r="AM444" i="2"/>
  <c r="AM445" i="2"/>
  <c r="AM446" i="2"/>
  <c r="AM447" i="2"/>
  <c r="AM448" i="2"/>
  <c r="AM449" i="2"/>
  <c r="AM450" i="2"/>
  <c r="AM451" i="2"/>
  <c r="AM452" i="2"/>
  <c r="AM453" i="2"/>
  <c r="AM454" i="2"/>
  <c r="AM455" i="2"/>
  <c r="AM456" i="2"/>
  <c r="AM457" i="2"/>
  <c r="AM458" i="2"/>
  <c r="AM459" i="2"/>
  <c r="AM460" i="2"/>
  <c r="AM461" i="2"/>
  <c r="AM462" i="2"/>
  <c r="AM463" i="2"/>
  <c r="AM464" i="2"/>
  <c r="AM465" i="2"/>
  <c r="AM466" i="2"/>
  <c r="AM467" i="2"/>
  <c r="AM468" i="2"/>
  <c r="AM469" i="2"/>
  <c r="AM470" i="2"/>
  <c r="AM471" i="2"/>
  <c r="AM472" i="2"/>
  <c r="AM473" i="2"/>
  <c r="AM474" i="2"/>
  <c r="AM475" i="2"/>
  <c r="AM476" i="2"/>
  <c r="AM477" i="2"/>
  <c r="AM478" i="2"/>
  <c r="AM479" i="2"/>
  <c r="AM480" i="2"/>
  <c r="AM481" i="2"/>
  <c r="AM482" i="2"/>
  <c r="AM483" i="2"/>
  <c r="AM484" i="2"/>
  <c r="AM485" i="2"/>
  <c r="AM486" i="2"/>
  <c r="AM487" i="2"/>
  <c r="AM488" i="2"/>
  <c r="AM489" i="2"/>
  <c r="AM490" i="2"/>
  <c r="AM491" i="2"/>
  <c r="AM492" i="2"/>
  <c r="AM493" i="2"/>
  <c r="AM494" i="2"/>
  <c r="AM495" i="2"/>
  <c r="AM496" i="2"/>
  <c r="AM497" i="2"/>
  <c r="AM498" i="2"/>
  <c r="AM499" i="2"/>
  <c r="AM500" i="2"/>
  <c r="AM501" i="2"/>
  <c r="AM502" i="2"/>
  <c r="AM503" i="2"/>
  <c r="AM504" i="2"/>
  <c r="AM505" i="2"/>
  <c r="AM506" i="2"/>
  <c r="AM507" i="2"/>
  <c r="AM508" i="2"/>
  <c r="AM509" i="2"/>
  <c r="AM510" i="2"/>
  <c r="AM511" i="2"/>
  <c r="AM512" i="2"/>
  <c r="AM513" i="2"/>
  <c r="AM514" i="2"/>
  <c r="AM515" i="2"/>
  <c r="AM516" i="2"/>
  <c r="AM517" i="2"/>
  <c r="AM518" i="2"/>
  <c r="AM519" i="2"/>
  <c r="AM520" i="2"/>
  <c r="AM521" i="2"/>
  <c r="AM522" i="2"/>
  <c r="AM523" i="2"/>
  <c r="AM524" i="2"/>
  <c r="AM525" i="2"/>
  <c r="AM526" i="2"/>
  <c r="AM527" i="2"/>
  <c r="AM528" i="2"/>
  <c r="AM529" i="2"/>
  <c r="AM530" i="2"/>
  <c r="AM531" i="2"/>
  <c r="AM532" i="2"/>
  <c r="AM533" i="2"/>
  <c r="AM534" i="2"/>
  <c r="AM535" i="2"/>
  <c r="AM536" i="2"/>
  <c r="AM537" i="2"/>
  <c r="AM538" i="2"/>
  <c r="AM539" i="2"/>
  <c r="AM540" i="2"/>
  <c r="AM541" i="2"/>
  <c r="AM542" i="2"/>
  <c r="AM543" i="2"/>
  <c r="AM544" i="2"/>
  <c r="AM545" i="2"/>
  <c r="AM546" i="2"/>
  <c r="AM547" i="2"/>
  <c r="AM548" i="2"/>
  <c r="AM549" i="2"/>
  <c r="AM550" i="2"/>
  <c r="AM551" i="2"/>
  <c r="AM552" i="2"/>
  <c r="AM553" i="2"/>
  <c r="AM554" i="2"/>
  <c r="AM555" i="2"/>
  <c r="AM556" i="2"/>
  <c r="AM557" i="2"/>
  <c r="AM558" i="2"/>
  <c r="AM559" i="2"/>
  <c r="AM560" i="2"/>
  <c r="AM561" i="2"/>
  <c r="AM562" i="2"/>
  <c r="AM563" i="2"/>
  <c r="AM564" i="2"/>
  <c r="AM565" i="2"/>
  <c r="AM566" i="2"/>
  <c r="AM567" i="2"/>
  <c r="AM568" i="2"/>
  <c r="AM569" i="2"/>
  <c r="AM570" i="2"/>
  <c r="AM571" i="2"/>
  <c r="AM572" i="2"/>
  <c r="AM573" i="2"/>
  <c r="AM574" i="2"/>
  <c r="AM575" i="2"/>
  <c r="AM576" i="2"/>
  <c r="AM577" i="2"/>
  <c r="AM578" i="2"/>
  <c r="AM579" i="2"/>
  <c r="AM580" i="2"/>
  <c r="AM581" i="2"/>
  <c r="AM582" i="2"/>
  <c r="AM583" i="2"/>
  <c r="AM584" i="2"/>
  <c r="AM585" i="2"/>
  <c r="AM586" i="2"/>
  <c r="AM587" i="2"/>
  <c r="AM588" i="2"/>
  <c r="AM589" i="2"/>
  <c r="AM590" i="2"/>
  <c r="AM591" i="2"/>
  <c r="AM592" i="2"/>
  <c r="AM593" i="2"/>
  <c r="AM594" i="2"/>
  <c r="AM595" i="2"/>
  <c r="AM596" i="2"/>
  <c r="AM597" i="2"/>
  <c r="AM598" i="2"/>
  <c r="AM599" i="2"/>
  <c r="AM600" i="2"/>
  <c r="AM601" i="2"/>
  <c r="AM602" i="2"/>
  <c r="AM603" i="2"/>
  <c r="AM604" i="2"/>
  <c r="AM605" i="2"/>
  <c r="AM606" i="2"/>
  <c r="AM607" i="2"/>
  <c r="AM608" i="2"/>
  <c r="AM609" i="2"/>
  <c r="AM610" i="2"/>
  <c r="AM611" i="2"/>
  <c r="AM612" i="2"/>
  <c r="AM613" i="2"/>
  <c r="AM614" i="2"/>
  <c r="AM615" i="2"/>
  <c r="AM616" i="2"/>
  <c r="AM617" i="2"/>
  <c r="AM618" i="2"/>
  <c r="AM619" i="2"/>
  <c r="AM620" i="2"/>
  <c r="AM621" i="2"/>
  <c r="AM622" i="2"/>
  <c r="AM623" i="2"/>
  <c r="AM624" i="2"/>
  <c r="AM625" i="2"/>
  <c r="AM626" i="2"/>
  <c r="AM627" i="2"/>
  <c r="AM628" i="2"/>
  <c r="AM629" i="2"/>
  <c r="AM630" i="2"/>
  <c r="AM631" i="2"/>
  <c r="AM632" i="2"/>
  <c r="AM633" i="2"/>
  <c r="AM634" i="2"/>
  <c r="AM635" i="2"/>
  <c r="AM636" i="2"/>
  <c r="AM637" i="2"/>
  <c r="AM638" i="2"/>
  <c r="AM639" i="2"/>
  <c r="AM640" i="2"/>
  <c r="AM641" i="2"/>
  <c r="AM642" i="2"/>
  <c r="AM643" i="2"/>
  <c r="AM644" i="2"/>
  <c r="AM645" i="2"/>
  <c r="AM646" i="2"/>
  <c r="AM647" i="2"/>
  <c r="AM648" i="2"/>
  <c r="AM649" i="2"/>
  <c r="AM650" i="2"/>
  <c r="AM651" i="2"/>
  <c r="AM652" i="2"/>
  <c r="AM653" i="2"/>
  <c r="AM654" i="2"/>
  <c r="AM655" i="2"/>
  <c r="AM656" i="2"/>
  <c r="AM657" i="2"/>
  <c r="AM658" i="2"/>
  <c r="AM659" i="2"/>
  <c r="AM660" i="2"/>
  <c r="AM661" i="2"/>
  <c r="AM662" i="2"/>
  <c r="AM663" i="2"/>
  <c r="AM664" i="2"/>
  <c r="AM665" i="2"/>
  <c r="AM666" i="2"/>
  <c r="AM667" i="2"/>
  <c r="AM668" i="2"/>
  <c r="AM669" i="2"/>
  <c r="AM670" i="2"/>
  <c r="AM671" i="2"/>
  <c r="AM672" i="2"/>
  <c r="AM673" i="2"/>
  <c r="AM674" i="2"/>
  <c r="AM675" i="2"/>
  <c r="AM676" i="2"/>
  <c r="AM677" i="2"/>
  <c r="AM678" i="2"/>
  <c r="AM679" i="2"/>
  <c r="AM680" i="2"/>
  <c r="AM681" i="2"/>
  <c r="AM682" i="2"/>
  <c r="AM683" i="2"/>
  <c r="AM684" i="2"/>
  <c r="AM685" i="2"/>
  <c r="AM686" i="2"/>
  <c r="AM687" i="2"/>
  <c r="AM688" i="2"/>
  <c r="AM689" i="2"/>
  <c r="AM690" i="2"/>
  <c r="AM691" i="2"/>
  <c r="AM692" i="2"/>
  <c r="AM693" i="2"/>
  <c r="AM694" i="2"/>
  <c r="AM695" i="2"/>
  <c r="AM696" i="2"/>
  <c r="AM697" i="2"/>
  <c r="AM698" i="2"/>
  <c r="AM699" i="2"/>
  <c r="AM700" i="2"/>
  <c r="AM701" i="2"/>
  <c r="AM702" i="2"/>
  <c r="AM703" i="2"/>
  <c r="AM704" i="2"/>
  <c r="AM705" i="2"/>
  <c r="AM706" i="2"/>
  <c r="AM707" i="2"/>
  <c r="AM708" i="2"/>
  <c r="AM709" i="2"/>
  <c r="AM710" i="2"/>
  <c r="AM711" i="2"/>
  <c r="AM712" i="2"/>
  <c r="AM713" i="2"/>
  <c r="AM714" i="2"/>
  <c r="AM715" i="2"/>
  <c r="AM716" i="2"/>
  <c r="AN4" i="2"/>
  <c r="AN5" i="2"/>
  <c r="AN6" i="2"/>
  <c r="AN7" i="2"/>
  <c r="AN8" i="2"/>
  <c r="AN9" i="2"/>
  <c r="AN10" i="2"/>
  <c r="AN11" i="2"/>
  <c r="AN12" i="2"/>
  <c r="AN13" i="2"/>
  <c r="AN14" i="2"/>
  <c r="AN15" i="2"/>
  <c r="AN16" i="2"/>
  <c r="AN17" i="2"/>
  <c r="AN18" i="2"/>
  <c r="AN19" i="2"/>
  <c r="AN20" i="2"/>
  <c r="AN21" i="2"/>
  <c r="AN22" i="2"/>
  <c r="AN23" i="2"/>
  <c r="AN24" i="2"/>
  <c r="AN25" i="2"/>
  <c r="AN26" i="2"/>
  <c r="AN27" i="2"/>
  <c r="AN28" i="2"/>
  <c r="AN29" i="2"/>
  <c r="AN30" i="2"/>
  <c r="AN31" i="2"/>
  <c r="AN32" i="2"/>
  <c r="AN33" i="2"/>
  <c r="AN34" i="2"/>
  <c r="AN35" i="2"/>
  <c r="AN36" i="2"/>
  <c r="AN37" i="2"/>
  <c r="AN38" i="2"/>
  <c r="AN39" i="2"/>
  <c r="AN40" i="2"/>
  <c r="AN41" i="2"/>
  <c r="AN42" i="2"/>
  <c r="AN43" i="2"/>
  <c r="AN44" i="2"/>
  <c r="AN45" i="2"/>
  <c r="AN46" i="2"/>
  <c r="AN47" i="2"/>
  <c r="AN48" i="2"/>
  <c r="AN49" i="2"/>
  <c r="AN50" i="2"/>
  <c r="AN51" i="2"/>
  <c r="AN52" i="2"/>
  <c r="AN53" i="2"/>
  <c r="AN54" i="2"/>
  <c r="AN55" i="2"/>
  <c r="AN56" i="2"/>
  <c r="AN57" i="2"/>
  <c r="AN58" i="2"/>
  <c r="AN59" i="2"/>
  <c r="AN60" i="2"/>
  <c r="AN61" i="2"/>
  <c r="AN62" i="2"/>
  <c r="AN63" i="2"/>
  <c r="AN64" i="2"/>
  <c r="AN65" i="2"/>
  <c r="AN66" i="2"/>
  <c r="AN67" i="2"/>
  <c r="AN68" i="2"/>
  <c r="AN69" i="2"/>
  <c r="AN70" i="2"/>
  <c r="AN71" i="2"/>
  <c r="AN72" i="2"/>
  <c r="AN73" i="2"/>
  <c r="AN74" i="2"/>
  <c r="AN75" i="2"/>
  <c r="AN76" i="2"/>
  <c r="AN77" i="2"/>
  <c r="AN78" i="2"/>
  <c r="AN79" i="2"/>
  <c r="AN80" i="2"/>
  <c r="AN81" i="2"/>
  <c r="AN82" i="2"/>
  <c r="AN83" i="2"/>
  <c r="AN84" i="2"/>
  <c r="AN85" i="2"/>
  <c r="AN86" i="2"/>
  <c r="AN87" i="2"/>
  <c r="AN88" i="2"/>
  <c r="AN89" i="2"/>
  <c r="AN90" i="2"/>
  <c r="AN91" i="2"/>
  <c r="AN92" i="2"/>
  <c r="AN93" i="2"/>
  <c r="AN94" i="2"/>
  <c r="AN95" i="2"/>
  <c r="AN96" i="2"/>
  <c r="AN97" i="2"/>
  <c r="AN98" i="2"/>
  <c r="AN99" i="2"/>
  <c r="AN100" i="2"/>
  <c r="AN101" i="2"/>
  <c r="AN102" i="2"/>
  <c r="AN103" i="2"/>
  <c r="AN104" i="2"/>
  <c r="AN105" i="2"/>
  <c r="AN106" i="2"/>
  <c r="AN107" i="2"/>
  <c r="AN108" i="2"/>
  <c r="AN109" i="2"/>
  <c r="AN110" i="2"/>
  <c r="AN111" i="2"/>
  <c r="AN112" i="2"/>
  <c r="AN113" i="2"/>
  <c r="AN114" i="2"/>
  <c r="AN115" i="2"/>
  <c r="AN116" i="2"/>
  <c r="AN117" i="2"/>
  <c r="AN118" i="2"/>
  <c r="AN119" i="2"/>
  <c r="AN120" i="2"/>
  <c r="AN121" i="2"/>
  <c r="AN122" i="2"/>
  <c r="AN123" i="2"/>
  <c r="AN124" i="2"/>
  <c r="AN125" i="2"/>
  <c r="AN126" i="2"/>
  <c r="AN127" i="2"/>
  <c r="AN128" i="2"/>
  <c r="AN129" i="2"/>
  <c r="AN130" i="2"/>
  <c r="AN131" i="2"/>
  <c r="AN132" i="2"/>
  <c r="AN133" i="2"/>
  <c r="AN134" i="2"/>
  <c r="AN135" i="2"/>
  <c r="AN136" i="2"/>
  <c r="AN137" i="2"/>
  <c r="AN138" i="2"/>
  <c r="AN139" i="2"/>
  <c r="AN140" i="2"/>
  <c r="AN141" i="2"/>
  <c r="AN142" i="2"/>
  <c r="AN143" i="2"/>
  <c r="AN144" i="2"/>
  <c r="AN145" i="2"/>
  <c r="AN146" i="2"/>
  <c r="AN147" i="2"/>
  <c r="AN148" i="2"/>
  <c r="AN149" i="2"/>
  <c r="AN150" i="2"/>
  <c r="AN151" i="2"/>
  <c r="AN152" i="2"/>
  <c r="AN153" i="2"/>
  <c r="AN154" i="2"/>
  <c r="AN155" i="2"/>
  <c r="AN156" i="2"/>
  <c r="AN157" i="2"/>
  <c r="AN158" i="2"/>
  <c r="AN159" i="2"/>
  <c r="AN160" i="2"/>
  <c r="AN161" i="2"/>
  <c r="AN162" i="2"/>
  <c r="AN163" i="2"/>
  <c r="AN164" i="2"/>
  <c r="AN165" i="2"/>
  <c r="AN166" i="2"/>
  <c r="AN167" i="2"/>
  <c r="AN168" i="2"/>
  <c r="AN169" i="2"/>
  <c r="AN170" i="2"/>
  <c r="AN171" i="2"/>
  <c r="AN172" i="2"/>
  <c r="AN173" i="2"/>
  <c r="AN174" i="2"/>
  <c r="AN175" i="2"/>
  <c r="AN176" i="2"/>
  <c r="AN177" i="2"/>
  <c r="AN178" i="2"/>
  <c r="AN179" i="2"/>
  <c r="AN180" i="2"/>
  <c r="AN181" i="2"/>
  <c r="AN182" i="2"/>
  <c r="AN183" i="2"/>
  <c r="AN184" i="2"/>
  <c r="AN185" i="2"/>
  <c r="AN186" i="2"/>
  <c r="AN187" i="2"/>
  <c r="AN188" i="2"/>
  <c r="AN189" i="2"/>
  <c r="AN190" i="2"/>
  <c r="AN191" i="2"/>
  <c r="AN192" i="2"/>
  <c r="AN193" i="2"/>
  <c r="AN194" i="2"/>
  <c r="AN195" i="2"/>
  <c r="AN196" i="2"/>
  <c r="AN197" i="2"/>
  <c r="AN198" i="2"/>
  <c r="AN199" i="2"/>
  <c r="AN200" i="2"/>
  <c r="AN201" i="2"/>
  <c r="AN202" i="2"/>
  <c r="AN203" i="2"/>
  <c r="AN204" i="2"/>
  <c r="AN205" i="2"/>
  <c r="AN206" i="2"/>
  <c r="AN207" i="2"/>
  <c r="AN208" i="2"/>
  <c r="AN209" i="2"/>
  <c r="AN210" i="2"/>
  <c r="AN211" i="2"/>
  <c r="AN212" i="2"/>
  <c r="AN213" i="2"/>
  <c r="AN214" i="2"/>
  <c r="AN215" i="2"/>
  <c r="AN216" i="2"/>
  <c r="AN217" i="2"/>
  <c r="AN218" i="2"/>
  <c r="AN219" i="2"/>
  <c r="AN220" i="2"/>
  <c r="AN221" i="2"/>
  <c r="AN222" i="2"/>
  <c r="AN223" i="2"/>
  <c r="AN224" i="2"/>
  <c r="AN225" i="2"/>
  <c r="AN226" i="2"/>
  <c r="AN227" i="2"/>
  <c r="AN228" i="2"/>
  <c r="AN229" i="2"/>
  <c r="AN230" i="2"/>
  <c r="AN231" i="2"/>
  <c r="AN232" i="2"/>
  <c r="AN233" i="2"/>
  <c r="AN234" i="2"/>
  <c r="AN235" i="2"/>
  <c r="AN236" i="2"/>
  <c r="AN237" i="2"/>
  <c r="AN238" i="2"/>
  <c r="AN239" i="2"/>
  <c r="AN240" i="2"/>
  <c r="AN241" i="2"/>
  <c r="AN242" i="2"/>
  <c r="AN243" i="2"/>
  <c r="AN244" i="2"/>
  <c r="AN245" i="2"/>
  <c r="AN246" i="2"/>
  <c r="AN247" i="2"/>
  <c r="AN248" i="2"/>
  <c r="AN249" i="2"/>
  <c r="AN250" i="2"/>
  <c r="AN251" i="2"/>
  <c r="AN252" i="2"/>
  <c r="AN253" i="2"/>
  <c r="AN254" i="2"/>
  <c r="AN255" i="2"/>
  <c r="AN256" i="2"/>
  <c r="AN257" i="2"/>
  <c r="AN258" i="2"/>
  <c r="AN259" i="2"/>
  <c r="AN260" i="2"/>
  <c r="AN261" i="2"/>
  <c r="AN262" i="2"/>
  <c r="AN263" i="2"/>
  <c r="AN264" i="2"/>
  <c r="AN265" i="2"/>
  <c r="AN266" i="2"/>
  <c r="AN267" i="2"/>
  <c r="AN268" i="2"/>
  <c r="AN269" i="2"/>
  <c r="AN270" i="2"/>
  <c r="AN271" i="2"/>
  <c r="AN272" i="2"/>
  <c r="AN273" i="2"/>
  <c r="AN274" i="2"/>
  <c r="AN275" i="2"/>
  <c r="AN276" i="2"/>
  <c r="AN277" i="2"/>
  <c r="AN278" i="2"/>
  <c r="AN279" i="2"/>
  <c r="AN280" i="2"/>
  <c r="AN281" i="2"/>
  <c r="AN282" i="2"/>
  <c r="AN283" i="2"/>
  <c r="AN284" i="2"/>
  <c r="AN285" i="2"/>
  <c r="AN286" i="2"/>
  <c r="AN287" i="2"/>
  <c r="AN288" i="2"/>
  <c r="AN289" i="2"/>
  <c r="AN290" i="2"/>
  <c r="AN291" i="2"/>
  <c r="AN292" i="2"/>
  <c r="AN293" i="2"/>
  <c r="AN294" i="2"/>
  <c r="AN295" i="2"/>
  <c r="AN296" i="2"/>
  <c r="AN297" i="2"/>
  <c r="AN298" i="2"/>
  <c r="AN299" i="2"/>
  <c r="AN300" i="2"/>
  <c r="AN301" i="2"/>
  <c r="AN302" i="2"/>
  <c r="AN303" i="2"/>
  <c r="AN304" i="2"/>
  <c r="AN305" i="2"/>
  <c r="AN306" i="2"/>
  <c r="AN307" i="2"/>
  <c r="AN308" i="2"/>
  <c r="AN309" i="2"/>
  <c r="AN310" i="2"/>
  <c r="AN311" i="2"/>
  <c r="AN312" i="2"/>
  <c r="AN313" i="2"/>
  <c r="AN314" i="2"/>
  <c r="AN315" i="2"/>
  <c r="AN316" i="2"/>
  <c r="AN317" i="2"/>
  <c r="AN318" i="2"/>
  <c r="AN319" i="2"/>
  <c r="AN320" i="2"/>
  <c r="AN321" i="2"/>
  <c r="AN322" i="2"/>
  <c r="AN323" i="2"/>
  <c r="AN324" i="2"/>
  <c r="AN325" i="2"/>
  <c r="AN326" i="2"/>
  <c r="AN327" i="2"/>
  <c r="AN328" i="2"/>
  <c r="AN329" i="2"/>
  <c r="AN330" i="2"/>
  <c r="AN331" i="2"/>
  <c r="AN332" i="2"/>
  <c r="AN333" i="2"/>
  <c r="AN334" i="2"/>
  <c r="AN335" i="2"/>
  <c r="AN336" i="2"/>
  <c r="AN337" i="2"/>
  <c r="AN338" i="2"/>
  <c r="AN339" i="2"/>
  <c r="AN340" i="2"/>
  <c r="AN341" i="2"/>
  <c r="AN342" i="2"/>
  <c r="AN343" i="2"/>
  <c r="AN344" i="2"/>
  <c r="AN345" i="2"/>
  <c r="AN346" i="2"/>
  <c r="AN347" i="2"/>
  <c r="AN348" i="2"/>
  <c r="AN349" i="2"/>
  <c r="AN350" i="2"/>
  <c r="AN351" i="2"/>
  <c r="AN352" i="2"/>
  <c r="AN353" i="2"/>
  <c r="AN354" i="2"/>
  <c r="AN355" i="2"/>
  <c r="AN356" i="2"/>
  <c r="AN357" i="2"/>
  <c r="AN358" i="2"/>
  <c r="AN359" i="2"/>
  <c r="AN360" i="2"/>
  <c r="AN361" i="2"/>
  <c r="AN362" i="2"/>
  <c r="AN363" i="2"/>
  <c r="AN364" i="2"/>
  <c r="AN365" i="2"/>
  <c r="AN366" i="2"/>
  <c r="AN367" i="2"/>
  <c r="AN368" i="2"/>
  <c r="AN369" i="2"/>
  <c r="AN370" i="2"/>
  <c r="AN371" i="2"/>
  <c r="AN372" i="2"/>
  <c r="AN373" i="2"/>
  <c r="AN374" i="2"/>
  <c r="AN375" i="2"/>
  <c r="AN376" i="2"/>
  <c r="AN377" i="2"/>
  <c r="AN378" i="2"/>
  <c r="AN379" i="2"/>
  <c r="AN380" i="2"/>
  <c r="AN381" i="2"/>
  <c r="AN382" i="2"/>
  <c r="AN383" i="2"/>
  <c r="AN384" i="2"/>
  <c r="AN385" i="2"/>
  <c r="AN386" i="2"/>
  <c r="AN387" i="2"/>
  <c r="AN388" i="2"/>
  <c r="AN389" i="2"/>
  <c r="AN390" i="2"/>
  <c r="AN391" i="2"/>
  <c r="AN392" i="2"/>
  <c r="AN393" i="2"/>
  <c r="AN394" i="2"/>
  <c r="AN395" i="2"/>
  <c r="AN396" i="2"/>
  <c r="AN397" i="2"/>
  <c r="AN398" i="2"/>
  <c r="AN399" i="2"/>
  <c r="AN400" i="2"/>
  <c r="AN401" i="2"/>
  <c r="AN402" i="2"/>
  <c r="AN403" i="2"/>
  <c r="AN404" i="2"/>
  <c r="AN405" i="2"/>
  <c r="AN406" i="2"/>
  <c r="AN407" i="2"/>
  <c r="AN408" i="2"/>
  <c r="AN409" i="2"/>
  <c r="AN410" i="2"/>
  <c r="AN411" i="2"/>
  <c r="AN412" i="2"/>
  <c r="AN413" i="2"/>
  <c r="AN414" i="2"/>
  <c r="AN415" i="2"/>
  <c r="AN416" i="2"/>
  <c r="AN417" i="2"/>
  <c r="AN418" i="2"/>
  <c r="AN419" i="2"/>
  <c r="AN420" i="2"/>
  <c r="AN421" i="2"/>
  <c r="AN422" i="2"/>
  <c r="AN423" i="2"/>
  <c r="AN424" i="2"/>
  <c r="AN425" i="2"/>
  <c r="AN426" i="2"/>
  <c r="AN427" i="2"/>
  <c r="AN428" i="2"/>
  <c r="AN429" i="2"/>
  <c r="AN430" i="2"/>
  <c r="AN431" i="2"/>
  <c r="AN432" i="2"/>
  <c r="AN433" i="2"/>
  <c r="AN434" i="2"/>
  <c r="AN435" i="2"/>
  <c r="AN436" i="2"/>
  <c r="AN437" i="2"/>
  <c r="AN438" i="2"/>
  <c r="AN439" i="2"/>
  <c r="AN440" i="2"/>
  <c r="AN441" i="2"/>
  <c r="AN442" i="2"/>
  <c r="AN443" i="2"/>
  <c r="AN444" i="2"/>
  <c r="AN445" i="2"/>
  <c r="AN446" i="2"/>
  <c r="AN447" i="2"/>
  <c r="AN448" i="2"/>
  <c r="AN449" i="2"/>
  <c r="AN450" i="2"/>
  <c r="AN451" i="2"/>
  <c r="AN452" i="2"/>
  <c r="AN453" i="2"/>
  <c r="AN454" i="2"/>
  <c r="AN455" i="2"/>
  <c r="AN456" i="2"/>
  <c r="AN457" i="2"/>
  <c r="AN458" i="2"/>
  <c r="AN459" i="2"/>
  <c r="AN460" i="2"/>
  <c r="AN461" i="2"/>
  <c r="AN462" i="2"/>
  <c r="AN463" i="2"/>
  <c r="AN464" i="2"/>
  <c r="AN465" i="2"/>
  <c r="AN466" i="2"/>
  <c r="AN467" i="2"/>
  <c r="AN468" i="2"/>
  <c r="AN469" i="2"/>
  <c r="AN470" i="2"/>
  <c r="AN471" i="2"/>
  <c r="AN472" i="2"/>
  <c r="AN473" i="2"/>
  <c r="AN474" i="2"/>
  <c r="AN475" i="2"/>
  <c r="AN476" i="2"/>
  <c r="AN477" i="2"/>
  <c r="AN478" i="2"/>
  <c r="AN479" i="2"/>
  <c r="AN480" i="2"/>
  <c r="AN481" i="2"/>
  <c r="AN482" i="2"/>
  <c r="AN483" i="2"/>
  <c r="AN484" i="2"/>
  <c r="AN485" i="2"/>
  <c r="AN486" i="2"/>
  <c r="AN487" i="2"/>
  <c r="AN488" i="2"/>
  <c r="AN489" i="2"/>
  <c r="AN490" i="2"/>
  <c r="AN491" i="2"/>
  <c r="AN492" i="2"/>
  <c r="AN493" i="2"/>
  <c r="AN494" i="2"/>
  <c r="AN495" i="2"/>
  <c r="AN496" i="2"/>
  <c r="AN497" i="2"/>
  <c r="AN498" i="2"/>
  <c r="AN499" i="2"/>
  <c r="AN500" i="2"/>
  <c r="AN501" i="2"/>
  <c r="AN502" i="2"/>
  <c r="AN503" i="2"/>
  <c r="AN504" i="2"/>
  <c r="AN505" i="2"/>
  <c r="AN506" i="2"/>
  <c r="AN507" i="2"/>
  <c r="AN508" i="2"/>
  <c r="AN509" i="2"/>
  <c r="AN510" i="2"/>
  <c r="AN511" i="2"/>
  <c r="AN512" i="2"/>
  <c r="AN513" i="2"/>
  <c r="AN514" i="2"/>
  <c r="AN515" i="2"/>
  <c r="AN516" i="2"/>
  <c r="AN517" i="2"/>
  <c r="AN518" i="2"/>
  <c r="AN519" i="2"/>
  <c r="AN520" i="2"/>
  <c r="AN521" i="2"/>
  <c r="AN522" i="2"/>
  <c r="AN523" i="2"/>
  <c r="AN524" i="2"/>
  <c r="AN525" i="2"/>
  <c r="AN526" i="2"/>
  <c r="AN527" i="2"/>
  <c r="AN528" i="2"/>
  <c r="AN529" i="2"/>
  <c r="AN530" i="2"/>
  <c r="AN531" i="2"/>
  <c r="AN532" i="2"/>
  <c r="AN533" i="2"/>
  <c r="AN534" i="2"/>
  <c r="AN535" i="2"/>
  <c r="AN536" i="2"/>
  <c r="AN537" i="2"/>
  <c r="AN538" i="2"/>
  <c r="AN539" i="2"/>
  <c r="AN540" i="2"/>
  <c r="AN541" i="2"/>
  <c r="AN542" i="2"/>
  <c r="AN543" i="2"/>
  <c r="AN544" i="2"/>
  <c r="AN545" i="2"/>
  <c r="AN546" i="2"/>
  <c r="AN547" i="2"/>
  <c r="AN548" i="2"/>
  <c r="AN549" i="2"/>
  <c r="AN550" i="2"/>
  <c r="AN551" i="2"/>
  <c r="AN552" i="2"/>
  <c r="AN553" i="2"/>
  <c r="AN554" i="2"/>
  <c r="AN555" i="2"/>
  <c r="AN556" i="2"/>
  <c r="AN557" i="2"/>
  <c r="AN558" i="2"/>
  <c r="AN559" i="2"/>
  <c r="AN560" i="2"/>
  <c r="AN561" i="2"/>
  <c r="AN562" i="2"/>
  <c r="AN563" i="2"/>
  <c r="AN564" i="2"/>
  <c r="AN565" i="2"/>
  <c r="AN566" i="2"/>
  <c r="AN567" i="2"/>
  <c r="AN568" i="2"/>
  <c r="AN569" i="2"/>
  <c r="AN570" i="2"/>
  <c r="AN571" i="2"/>
  <c r="AN572" i="2"/>
  <c r="AN573" i="2"/>
  <c r="AN574" i="2"/>
  <c r="AN575" i="2"/>
  <c r="AN576" i="2"/>
  <c r="AN577" i="2"/>
  <c r="AN578" i="2"/>
  <c r="AN579" i="2"/>
  <c r="AN580" i="2"/>
  <c r="AN581" i="2"/>
  <c r="AN582" i="2"/>
  <c r="AN583" i="2"/>
  <c r="AN584" i="2"/>
  <c r="AN585" i="2"/>
  <c r="AN586" i="2"/>
  <c r="AN587" i="2"/>
  <c r="AN588" i="2"/>
  <c r="AN589" i="2"/>
  <c r="AN590" i="2"/>
  <c r="AN591" i="2"/>
  <c r="AN592" i="2"/>
  <c r="AN593" i="2"/>
  <c r="AN594" i="2"/>
  <c r="AN595" i="2"/>
  <c r="AN596" i="2"/>
  <c r="AN597" i="2"/>
  <c r="AN598" i="2"/>
  <c r="AN599" i="2"/>
  <c r="AN600" i="2"/>
  <c r="AN601" i="2"/>
  <c r="AN602" i="2"/>
  <c r="AN603" i="2"/>
  <c r="AN604" i="2"/>
  <c r="AN605" i="2"/>
  <c r="AN606" i="2"/>
  <c r="AN607" i="2"/>
  <c r="AN608" i="2"/>
  <c r="AN609" i="2"/>
  <c r="AN610" i="2"/>
  <c r="AN611" i="2"/>
  <c r="AN612" i="2"/>
  <c r="AN613" i="2"/>
  <c r="AN614" i="2"/>
  <c r="AN615" i="2"/>
  <c r="AN616" i="2"/>
  <c r="AN617" i="2"/>
  <c r="AN618" i="2"/>
  <c r="AN619" i="2"/>
  <c r="AN620" i="2"/>
  <c r="AN621" i="2"/>
  <c r="AN622" i="2"/>
  <c r="AN623" i="2"/>
  <c r="AN624" i="2"/>
  <c r="AN625" i="2"/>
  <c r="AN626" i="2"/>
  <c r="AN627" i="2"/>
  <c r="AN628" i="2"/>
  <c r="AN629" i="2"/>
  <c r="AN630" i="2"/>
  <c r="AN631" i="2"/>
  <c r="AN632" i="2"/>
  <c r="AN633" i="2"/>
  <c r="AN634" i="2"/>
  <c r="AN635" i="2"/>
  <c r="AN636" i="2"/>
  <c r="AN637" i="2"/>
  <c r="AN638" i="2"/>
  <c r="AN639" i="2"/>
  <c r="AN640" i="2"/>
  <c r="AN641" i="2"/>
  <c r="AN642" i="2"/>
  <c r="AN643" i="2"/>
  <c r="AN644" i="2"/>
  <c r="AN645" i="2"/>
  <c r="AN646" i="2"/>
  <c r="AN647" i="2"/>
  <c r="AN648" i="2"/>
  <c r="AN649" i="2"/>
  <c r="AN650" i="2"/>
  <c r="AN651" i="2"/>
  <c r="AN652" i="2"/>
  <c r="AN653" i="2"/>
  <c r="AN654" i="2"/>
  <c r="AN655" i="2"/>
  <c r="AN656" i="2"/>
  <c r="AN657" i="2"/>
  <c r="AN658" i="2"/>
  <c r="AN659" i="2"/>
  <c r="AN660" i="2"/>
  <c r="AN661" i="2"/>
  <c r="AN662" i="2"/>
  <c r="AN663" i="2"/>
  <c r="AN664" i="2"/>
  <c r="AN665" i="2"/>
  <c r="AN666" i="2"/>
  <c r="AN667" i="2"/>
  <c r="AN668" i="2"/>
  <c r="AN669" i="2"/>
  <c r="AN670" i="2"/>
  <c r="AN671" i="2"/>
  <c r="AN672" i="2"/>
  <c r="AN673" i="2"/>
  <c r="AN674" i="2"/>
  <c r="AN675" i="2"/>
  <c r="AN676" i="2"/>
  <c r="AN677" i="2"/>
  <c r="AN678" i="2"/>
  <c r="AN679" i="2"/>
  <c r="AN680" i="2"/>
  <c r="AN681" i="2"/>
  <c r="AN682" i="2"/>
  <c r="AN683" i="2"/>
  <c r="AN684" i="2"/>
  <c r="AN685" i="2"/>
  <c r="AN686" i="2"/>
  <c r="AN687" i="2"/>
  <c r="AN688" i="2"/>
  <c r="AN689" i="2"/>
  <c r="AN690" i="2"/>
  <c r="AN691" i="2"/>
  <c r="AN692" i="2"/>
  <c r="AN693" i="2"/>
  <c r="AN694" i="2"/>
  <c r="AN695" i="2"/>
  <c r="AN696" i="2"/>
  <c r="AN697" i="2"/>
  <c r="AN698" i="2"/>
  <c r="AN699" i="2"/>
  <c r="AN700" i="2"/>
  <c r="AN701" i="2"/>
  <c r="AN702" i="2"/>
  <c r="AN703" i="2"/>
  <c r="AN704" i="2"/>
  <c r="AN705" i="2"/>
  <c r="AN706" i="2"/>
  <c r="AN707" i="2"/>
  <c r="AN708" i="2"/>
  <c r="AN709" i="2"/>
  <c r="AN710" i="2"/>
  <c r="AN711" i="2"/>
  <c r="AN712" i="2"/>
  <c r="AN713" i="2"/>
  <c r="AN714" i="2"/>
  <c r="AN715" i="2"/>
  <c r="AN716" i="2"/>
  <c r="AO4" i="2"/>
  <c r="AO5" i="2"/>
  <c r="AO6" i="2"/>
  <c r="AO7" i="2"/>
  <c r="AO8" i="2"/>
  <c r="AO9" i="2"/>
  <c r="AO10" i="2"/>
  <c r="AO11" i="2"/>
  <c r="AO12" i="2"/>
  <c r="AO13" i="2"/>
  <c r="AO14" i="2"/>
  <c r="AO15" i="2"/>
  <c r="AO16" i="2"/>
  <c r="AO17" i="2"/>
  <c r="AO18" i="2"/>
  <c r="AO19" i="2"/>
  <c r="AO20" i="2"/>
  <c r="AO21" i="2"/>
  <c r="AO22" i="2"/>
  <c r="AO23" i="2"/>
  <c r="AO24" i="2"/>
  <c r="AO25" i="2"/>
  <c r="AO26" i="2"/>
  <c r="AO27" i="2"/>
  <c r="AO28" i="2"/>
  <c r="AO29" i="2"/>
  <c r="AO30" i="2"/>
  <c r="AO31" i="2"/>
  <c r="AO32" i="2"/>
  <c r="AO33" i="2"/>
  <c r="AO34" i="2"/>
  <c r="AO35" i="2"/>
  <c r="AO36" i="2"/>
  <c r="AO37" i="2"/>
  <c r="AO38" i="2"/>
  <c r="AO39" i="2"/>
  <c r="AO40" i="2"/>
  <c r="AO41" i="2"/>
  <c r="AO42" i="2"/>
  <c r="AO43" i="2"/>
  <c r="AO44" i="2"/>
  <c r="AO45" i="2"/>
  <c r="AO46" i="2"/>
  <c r="AO47" i="2"/>
  <c r="AO48" i="2"/>
  <c r="AO49" i="2"/>
  <c r="AO50" i="2"/>
  <c r="AO51" i="2"/>
  <c r="AO52" i="2"/>
  <c r="AO53" i="2"/>
  <c r="AO54" i="2"/>
  <c r="AO55" i="2"/>
  <c r="AO56" i="2"/>
  <c r="AO57" i="2"/>
  <c r="AO58" i="2"/>
  <c r="AO59" i="2"/>
  <c r="AO60" i="2"/>
  <c r="AO61" i="2"/>
  <c r="AO62" i="2"/>
  <c r="AO63" i="2"/>
  <c r="AO64" i="2"/>
  <c r="AO65" i="2"/>
  <c r="AO66" i="2"/>
  <c r="AO67" i="2"/>
  <c r="AO68" i="2"/>
  <c r="AO69" i="2"/>
  <c r="AO70" i="2"/>
  <c r="AO71" i="2"/>
  <c r="AO72" i="2"/>
  <c r="AO73" i="2"/>
  <c r="AO74" i="2"/>
  <c r="AO75" i="2"/>
  <c r="AO76" i="2"/>
  <c r="AO77" i="2"/>
  <c r="AO78" i="2"/>
  <c r="AO79" i="2"/>
  <c r="AO80" i="2"/>
  <c r="AO81" i="2"/>
  <c r="AO82" i="2"/>
  <c r="AO83" i="2"/>
  <c r="AO84" i="2"/>
  <c r="AO85" i="2"/>
  <c r="AO86" i="2"/>
  <c r="AO87" i="2"/>
  <c r="AO88" i="2"/>
  <c r="AO89" i="2"/>
  <c r="AO90" i="2"/>
  <c r="AO91" i="2"/>
  <c r="AO92" i="2"/>
  <c r="AO93" i="2"/>
  <c r="AO94" i="2"/>
  <c r="AO95" i="2"/>
  <c r="AO96" i="2"/>
  <c r="AO97" i="2"/>
  <c r="AO98" i="2"/>
  <c r="AO99" i="2"/>
  <c r="AO100" i="2"/>
  <c r="AO101" i="2"/>
  <c r="AO102" i="2"/>
  <c r="AO103" i="2"/>
  <c r="AO104" i="2"/>
  <c r="AO105" i="2"/>
  <c r="AO106" i="2"/>
  <c r="AO107" i="2"/>
  <c r="AO108" i="2"/>
  <c r="AO109" i="2"/>
  <c r="AO110" i="2"/>
  <c r="AO111" i="2"/>
  <c r="AO112" i="2"/>
  <c r="AO113" i="2"/>
  <c r="AO114" i="2"/>
  <c r="AO115" i="2"/>
  <c r="AO116" i="2"/>
  <c r="AO117" i="2"/>
  <c r="AO118" i="2"/>
  <c r="AO119" i="2"/>
  <c r="AO120" i="2"/>
  <c r="AO121" i="2"/>
  <c r="AO122" i="2"/>
  <c r="AO123" i="2"/>
  <c r="AO124" i="2"/>
  <c r="AO125" i="2"/>
  <c r="AO126" i="2"/>
  <c r="AO127" i="2"/>
  <c r="AO128" i="2"/>
  <c r="AO129" i="2"/>
  <c r="AO130" i="2"/>
  <c r="AO131" i="2"/>
  <c r="AO132" i="2"/>
  <c r="AO133" i="2"/>
  <c r="AO134" i="2"/>
  <c r="AO135" i="2"/>
  <c r="AO136" i="2"/>
  <c r="AO137" i="2"/>
  <c r="AO138" i="2"/>
  <c r="AO139" i="2"/>
  <c r="AO140" i="2"/>
  <c r="AO141" i="2"/>
  <c r="AO142" i="2"/>
  <c r="AO143" i="2"/>
  <c r="AO144" i="2"/>
  <c r="AO145" i="2"/>
  <c r="AO146" i="2"/>
  <c r="AO147" i="2"/>
  <c r="AO148" i="2"/>
  <c r="AO149" i="2"/>
  <c r="AO150" i="2"/>
  <c r="AO151" i="2"/>
  <c r="AO152" i="2"/>
  <c r="AO153" i="2"/>
  <c r="AO154" i="2"/>
  <c r="AO155" i="2"/>
  <c r="AO156" i="2"/>
  <c r="AO157" i="2"/>
  <c r="AO158" i="2"/>
  <c r="AO159" i="2"/>
  <c r="AO160" i="2"/>
  <c r="AO161" i="2"/>
  <c r="AO162" i="2"/>
  <c r="AO163" i="2"/>
  <c r="AO164" i="2"/>
  <c r="AO165" i="2"/>
  <c r="AO166" i="2"/>
  <c r="AO167" i="2"/>
  <c r="AO168" i="2"/>
  <c r="AO169" i="2"/>
  <c r="AO170" i="2"/>
  <c r="AO171" i="2"/>
  <c r="AO172" i="2"/>
  <c r="AO173" i="2"/>
  <c r="AO174" i="2"/>
  <c r="AO175" i="2"/>
  <c r="AO176" i="2"/>
  <c r="AO177" i="2"/>
  <c r="AO178" i="2"/>
  <c r="AO179" i="2"/>
  <c r="AO180" i="2"/>
  <c r="AO181" i="2"/>
  <c r="AO182" i="2"/>
  <c r="AO183" i="2"/>
  <c r="AO184" i="2"/>
  <c r="AO185" i="2"/>
  <c r="AO186" i="2"/>
  <c r="AO187" i="2"/>
  <c r="AO188" i="2"/>
  <c r="AO189" i="2"/>
  <c r="AO190" i="2"/>
  <c r="AO191" i="2"/>
  <c r="AO192" i="2"/>
  <c r="AO193" i="2"/>
  <c r="AO194" i="2"/>
  <c r="AO195" i="2"/>
  <c r="AO196" i="2"/>
  <c r="AO197" i="2"/>
  <c r="AO198" i="2"/>
  <c r="AO199" i="2"/>
  <c r="AO200" i="2"/>
  <c r="AO201" i="2"/>
  <c r="AO202" i="2"/>
  <c r="AO203" i="2"/>
  <c r="AO204" i="2"/>
  <c r="AO205" i="2"/>
  <c r="AO206" i="2"/>
  <c r="AO207" i="2"/>
  <c r="AO208" i="2"/>
  <c r="AO209" i="2"/>
  <c r="AO210" i="2"/>
  <c r="AO211" i="2"/>
  <c r="AO212" i="2"/>
  <c r="AO213" i="2"/>
  <c r="AO214" i="2"/>
  <c r="AO215" i="2"/>
  <c r="AO216" i="2"/>
  <c r="AO217" i="2"/>
  <c r="AO218" i="2"/>
  <c r="AO219" i="2"/>
  <c r="AO220" i="2"/>
  <c r="AO221" i="2"/>
  <c r="AO222" i="2"/>
  <c r="AO223" i="2"/>
  <c r="AO224" i="2"/>
  <c r="AO225" i="2"/>
  <c r="AO226" i="2"/>
  <c r="AO227" i="2"/>
  <c r="AO228" i="2"/>
  <c r="AO229" i="2"/>
  <c r="AO230" i="2"/>
  <c r="AO231" i="2"/>
  <c r="AO232" i="2"/>
  <c r="AO233" i="2"/>
  <c r="AO234" i="2"/>
  <c r="AO235" i="2"/>
  <c r="AO236" i="2"/>
  <c r="AO237" i="2"/>
  <c r="AO238" i="2"/>
  <c r="AO239" i="2"/>
  <c r="AO240" i="2"/>
  <c r="AO241" i="2"/>
  <c r="AO242" i="2"/>
  <c r="AO243" i="2"/>
  <c r="AO244" i="2"/>
  <c r="AO245" i="2"/>
  <c r="AO246" i="2"/>
  <c r="AO247" i="2"/>
  <c r="AO248" i="2"/>
  <c r="AO249" i="2"/>
  <c r="AO250" i="2"/>
  <c r="AO251" i="2"/>
  <c r="AO252" i="2"/>
  <c r="AO253" i="2"/>
  <c r="AO254" i="2"/>
  <c r="AO255" i="2"/>
  <c r="AO256" i="2"/>
  <c r="AO257" i="2"/>
  <c r="AO258" i="2"/>
  <c r="AO259" i="2"/>
  <c r="AO260" i="2"/>
  <c r="AO261" i="2"/>
  <c r="AO262" i="2"/>
  <c r="AO263" i="2"/>
  <c r="AO264" i="2"/>
  <c r="AO265" i="2"/>
  <c r="AO266" i="2"/>
  <c r="AO267" i="2"/>
  <c r="AO268" i="2"/>
  <c r="AO269" i="2"/>
  <c r="AO270" i="2"/>
  <c r="AO271" i="2"/>
  <c r="AO272" i="2"/>
  <c r="AO273" i="2"/>
  <c r="AO274" i="2"/>
  <c r="AO275" i="2"/>
  <c r="AO276" i="2"/>
  <c r="AO277" i="2"/>
  <c r="AO278" i="2"/>
  <c r="AO279" i="2"/>
  <c r="AO280" i="2"/>
  <c r="AO281" i="2"/>
  <c r="AO282" i="2"/>
  <c r="AO283" i="2"/>
  <c r="AO284" i="2"/>
  <c r="AO285" i="2"/>
  <c r="AO286" i="2"/>
  <c r="AO287" i="2"/>
  <c r="AO288" i="2"/>
  <c r="AO289" i="2"/>
  <c r="AO290" i="2"/>
  <c r="AO291" i="2"/>
  <c r="AO292" i="2"/>
  <c r="AO293" i="2"/>
  <c r="AO294" i="2"/>
  <c r="AO295" i="2"/>
  <c r="AO296" i="2"/>
  <c r="AO297" i="2"/>
  <c r="AO298" i="2"/>
  <c r="AO299" i="2"/>
  <c r="AO300" i="2"/>
  <c r="AO301" i="2"/>
  <c r="AO302" i="2"/>
  <c r="AO303" i="2"/>
  <c r="AO304" i="2"/>
  <c r="AO305" i="2"/>
  <c r="AO306" i="2"/>
  <c r="AO307" i="2"/>
  <c r="AO308" i="2"/>
  <c r="AO309" i="2"/>
  <c r="AO310" i="2"/>
  <c r="AO311" i="2"/>
  <c r="AO312" i="2"/>
  <c r="AO313" i="2"/>
  <c r="AO314" i="2"/>
  <c r="AO315" i="2"/>
  <c r="AO316" i="2"/>
  <c r="AO317" i="2"/>
  <c r="AO318" i="2"/>
  <c r="AO319" i="2"/>
  <c r="AO320" i="2"/>
  <c r="AO321" i="2"/>
  <c r="AO322" i="2"/>
  <c r="AO323" i="2"/>
  <c r="AO324" i="2"/>
  <c r="AO325" i="2"/>
  <c r="AO326" i="2"/>
  <c r="AO327" i="2"/>
  <c r="AO328" i="2"/>
  <c r="AO329" i="2"/>
  <c r="AO330" i="2"/>
  <c r="AO331" i="2"/>
  <c r="AO332" i="2"/>
  <c r="AO333" i="2"/>
  <c r="AO334" i="2"/>
  <c r="AO335" i="2"/>
  <c r="AO336" i="2"/>
  <c r="AO337" i="2"/>
  <c r="AO338" i="2"/>
  <c r="AO339" i="2"/>
  <c r="AO340" i="2"/>
  <c r="AO341" i="2"/>
  <c r="AO342" i="2"/>
  <c r="AO343" i="2"/>
  <c r="AO344" i="2"/>
  <c r="AO345" i="2"/>
  <c r="AO346" i="2"/>
  <c r="AO347" i="2"/>
  <c r="AO348" i="2"/>
  <c r="AO349" i="2"/>
  <c r="AO350" i="2"/>
  <c r="AO351" i="2"/>
  <c r="AO352" i="2"/>
  <c r="AO353" i="2"/>
  <c r="AO354" i="2"/>
  <c r="AO355" i="2"/>
  <c r="AO356" i="2"/>
  <c r="AO357" i="2"/>
  <c r="AO358" i="2"/>
  <c r="AO359" i="2"/>
  <c r="AO360" i="2"/>
  <c r="AO361" i="2"/>
  <c r="AO362" i="2"/>
  <c r="AO363" i="2"/>
  <c r="AO364" i="2"/>
  <c r="AO365" i="2"/>
  <c r="AO366" i="2"/>
  <c r="AO367" i="2"/>
  <c r="AO368" i="2"/>
  <c r="AO369" i="2"/>
  <c r="AO370" i="2"/>
  <c r="AO371" i="2"/>
  <c r="AO372" i="2"/>
  <c r="AO373" i="2"/>
  <c r="AO374" i="2"/>
  <c r="AO375" i="2"/>
  <c r="AO376" i="2"/>
  <c r="AO377" i="2"/>
  <c r="AO378" i="2"/>
  <c r="AO379" i="2"/>
  <c r="AO380" i="2"/>
  <c r="AO381" i="2"/>
  <c r="AO382" i="2"/>
  <c r="AO383" i="2"/>
  <c r="AO384" i="2"/>
  <c r="AO385" i="2"/>
  <c r="AO386" i="2"/>
  <c r="AO387" i="2"/>
  <c r="AO388" i="2"/>
  <c r="AO389" i="2"/>
  <c r="AO390" i="2"/>
  <c r="AO391" i="2"/>
  <c r="AO392" i="2"/>
  <c r="AO393" i="2"/>
  <c r="AO394" i="2"/>
  <c r="AO395" i="2"/>
  <c r="AO396" i="2"/>
  <c r="AO397" i="2"/>
  <c r="AO398" i="2"/>
  <c r="AO399" i="2"/>
  <c r="AO400" i="2"/>
  <c r="AO401" i="2"/>
  <c r="AO402" i="2"/>
  <c r="AO403" i="2"/>
  <c r="AO404" i="2"/>
  <c r="AO405" i="2"/>
  <c r="AO406" i="2"/>
  <c r="AO407" i="2"/>
  <c r="AO408" i="2"/>
  <c r="AO409" i="2"/>
  <c r="AO410" i="2"/>
  <c r="AO411" i="2"/>
  <c r="AO412" i="2"/>
  <c r="AO413" i="2"/>
  <c r="AO414" i="2"/>
  <c r="AO415" i="2"/>
  <c r="AO416" i="2"/>
  <c r="AO417" i="2"/>
  <c r="AO418" i="2"/>
  <c r="AO419" i="2"/>
  <c r="AO420" i="2"/>
  <c r="AO421" i="2"/>
  <c r="AO422" i="2"/>
  <c r="AO423" i="2"/>
  <c r="AO424" i="2"/>
  <c r="AO425" i="2"/>
  <c r="AO426" i="2"/>
  <c r="AO427" i="2"/>
  <c r="AO428" i="2"/>
  <c r="AO429" i="2"/>
  <c r="AO430" i="2"/>
  <c r="AO431" i="2"/>
  <c r="AO432" i="2"/>
  <c r="AO433" i="2"/>
  <c r="AO434" i="2"/>
  <c r="AO435" i="2"/>
  <c r="AO436" i="2"/>
  <c r="AO437" i="2"/>
  <c r="AO438" i="2"/>
  <c r="AO439" i="2"/>
  <c r="AO440" i="2"/>
  <c r="AO441" i="2"/>
  <c r="AO442" i="2"/>
  <c r="AO443" i="2"/>
  <c r="AO444" i="2"/>
  <c r="AO445" i="2"/>
  <c r="AO446" i="2"/>
  <c r="AO447" i="2"/>
  <c r="AO448" i="2"/>
  <c r="AO449" i="2"/>
  <c r="AO450" i="2"/>
  <c r="AO451" i="2"/>
  <c r="AO452" i="2"/>
  <c r="AO453" i="2"/>
  <c r="AO454" i="2"/>
  <c r="AO455" i="2"/>
  <c r="AO456" i="2"/>
  <c r="AO457" i="2"/>
  <c r="AO458" i="2"/>
  <c r="AO459" i="2"/>
  <c r="AO460" i="2"/>
  <c r="AO461" i="2"/>
  <c r="AO462" i="2"/>
  <c r="AO463" i="2"/>
  <c r="AO464" i="2"/>
  <c r="AO465" i="2"/>
  <c r="AO466" i="2"/>
  <c r="AO467" i="2"/>
  <c r="AO468" i="2"/>
  <c r="AO469" i="2"/>
  <c r="AO470" i="2"/>
  <c r="AO471" i="2"/>
  <c r="AO472" i="2"/>
  <c r="AO473" i="2"/>
  <c r="AO474" i="2"/>
  <c r="AO475" i="2"/>
  <c r="AO476" i="2"/>
  <c r="AO477" i="2"/>
  <c r="AO478" i="2"/>
  <c r="AO479" i="2"/>
  <c r="AO480" i="2"/>
  <c r="AO481" i="2"/>
  <c r="AO482" i="2"/>
  <c r="AO483" i="2"/>
  <c r="AO484" i="2"/>
  <c r="AO485" i="2"/>
  <c r="AO486" i="2"/>
  <c r="AO487" i="2"/>
  <c r="AO488" i="2"/>
  <c r="AO489" i="2"/>
  <c r="AO490" i="2"/>
  <c r="AO491" i="2"/>
  <c r="AO492" i="2"/>
  <c r="AO493" i="2"/>
  <c r="AO494" i="2"/>
  <c r="AO495" i="2"/>
  <c r="AO496" i="2"/>
  <c r="AO497" i="2"/>
  <c r="AO498" i="2"/>
  <c r="AO499" i="2"/>
  <c r="AO500" i="2"/>
  <c r="AO501" i="2"/>
  <c r="AO502" i="2"/>
  <c r="AO503" i="2"/>
  <c r="AO504" i="2"/>
  <c r="AO505" i="2"/>
  <c r="AO506" i="2"/>
  <c r="AO507" i="2"/>
  <c r="AO508" i="2"/>
  <c r="AO509" i="2"/>
  <c r="AO510" i="2"/>
  <c r="AO511" i="2"/>
  <c r="AO512" i="2"/>
  <c r="AO513" i="2"/>
  <c r="AO514" i="2"/>
  <c r="AO515" i="2"/>
  <c r="AO516" i="2"/>
  <c r="AO517" i="2"/>
  <c r="AO518" i="2"/>
  <c r="AO519" i="2"/>
  <c r="AO520" i="2"/>
  <c r="AO521" i="2"/>
  <c r="AO522" i="2"/>
  <c r="AO523" i="2"/>
  <c r="AO524" i="2"/>
  <c r="AO525" i="2"/>
  <c r="AO526" i="2"/>
  <c r="AO527" i="2"/>
  <c r="AO528" i="2"/>
  <c r="AO529" i="2"/>
  <c r="AO530" i="2"/>
  <c r="AO531" i="2"/>
  <c r="AO532" i="2"/>
  <c r="AO533" i="2"/>
  <c r="AO534" i="2"/>
  <c r="AO535" i="2"/>
  <c r="AO536" i="2"/>
  <c r="AO537" i="2"/>
  <c r="AO538" i="2"/>
  <c r="AO539" i="2"/>
  <c r="AO540" i="2"/>
  <c r="AO541" i="2"/>
  <c r="AO542" i="2"/>
  <c r="AO543" i="2"/>
  <c r="AO544" i="2"/>
  <c r="AO545" i="2"/>
  <c r="AO546" i="2"/>
  <c r="AO547" i="2"/>
  <c r="AO548" i="2"/>
  <c r="AO549" i="2"/>
  <c r="AO550" i="2"/>
  <c r="AO551" i="2"/>
  <c r="AO552" i="2"/>
  <c r="AO553" i="2"/>
  <c r="AO554" i="2"/>
  <c r="AO555" i="2"/>
  <c r="AO556" i="2"/>
  <c r="AO557" i="2"/>
  <c r="AO558" i="2"/>
  <c r="AO559" i="2"/>
  <c r="AO560" i="2"/>
  <c r="AO561" i="2"/>
  <c r="AO562" i="2"/>
  <c r="AO563" i="2"/>
  <c r="AO564" i="2"/>
  <c r="AO565" i="2"/>
  <c r="AO566" i="2"/>
  <c r="AO567" i="2"/>
  <c r="AO568" i="2"/>
  <c r="AO569" i="2"/>
  <c r="AO570" i="2"/>
  <c r="AO571" i="2"/>
  <c r="AO572" i="2"/>
  <c r="AO573" i="2"/>
  <c r="AO574" i="2"/>
  <c r="AO575" i="2"/>
  <c r="AO576" i="2"/>
  <c r="AO577" i="2"/>
  <c r="AO578" i="2"/>
  <c r="AO579" i="2"/>
  <c r="AO580" i="2"/>
  <c r="AO581" i="2"/>
  <c r="AO582" i="2"/>
  <c r="AO583" i="2"/>
  <c r="AO584" i="2"/>
  <c r="AO585" i="2"/>
  <c r="AO586" i="2"/>
  <c r="AO587" i="2"/>
  <c r="AO588" i="2"/>
  <c r="AO589" i="2"/>
  <c r="AO590" i="2"/>
  <c r="AO591" i="2"/>
  <c r="AO592" i="2"/>
  <c r="AO593" i="2"/>
  <c r="AO594" i="2"/>
  <c r="AO595" i="2"/>
  <c r="AO596" i="2"/>
  <c r="AO597" i="2"/>
  <c r="AO598" i="2"/>
  <c r="AO599" i="2"/>
  <c r="AO600" i="2"/>
  <c r="AO601" i="2"/>
  <c r="AO602" i="2"/>
  <c r="AO603" i="2"/>
  <c r="AO604" i="2"/>
  <c r="AO605" i="2"/>
  <c r="AO606" i="2"/>
  <c r="AO607" i="2"/>
  <c r="AO608" i="2"/>
  <c r="AO609" i="2"/>
  <c r="AO610" i="2"/>
  <c r="AO611" i="2"/>
  <c r="AO612" i="2"/>
  <c r="AO613" i="2"/>
  <c r="AO614" i="2"/>
  <c r="AO615" i="2"/>
  <c r="AO616" i="2"/>
  <c r="AO617" i="2"/>
  <c r="AO618" i="2"/>
  <c r="AO619" i="2"/>
  <c r="AO620" i="2"/>
  <c r="AO621" i="2"/>
  <c r="AO622" i="2"/>
  <c r="AO623" i="2"/>
  <c r="AO624" i="2"/>
  <c r="AO625" i="2"/>
  <c r="AO626" i="2"/>
  <c r="AO627" i="2"/>
  <c r="AO628" i="2"/>
  <c r="AO629" i="2"/>
  <c r="AO630" i="2"/>
  <c r="AO631" i="2"/>
  <c r="AO632" i="2"/>
  <c r="AO633" i="2"/>
  <c r="AO634" i="2"/>
  <c r="AO635" i="2"/>
  <c r="AO636" i="2"/>
  <c r="AO637" i="2"/>
  <c r="AO638" i="2"/>
  <c r="AO639" i="2"/>
  <c r="AO640" i="2"/>
  <c r="AO641" i="2"/>
  <c r="AO642" i="2"/>
  <c r="AO643" i="2"/>
  <c r="AO644" i="2"/>
  <c r="AO645" i="2"/>
  <c r="AO646" i="2"/>
  <c r="AO647" i="2"/>
  <c r="AO648" i="2"/>
  <c r="AO649" i="2"/>
  <c r="AO650" i="2"/>
  <c r="AO651" i="2"/>
  <c r="AO652" i="2"/>
  <c r="AO653" i="2"/>
  <c r="AO654" i="2"/>
  <c r="AO655" i="2"/>
  <c r="AO656" i="2"/>
  <c r="AO657" i="2"/>
  <c r="AO658" i="2"/>
  <c r="AO659" i="2"/>
  <c r="AO660" i="2"/>
  <c r="AO661" i="2"/>
  <c r="AO662" i="2"/>
  <c r="AO663" i="2"/>
  <c r="AO664" i="2"/>
  <c r="AO665" i="2"/>
  <c r="AO666" i="2"/>
  <c r="AO667" i="2"/>
  <c r="AO668" i="2"/>
  <c r="AO669" i="2"/>
  <c r="AO670" i="2"/>
  <c r="AO671" i="2"/>
  <c r="AO672" i="2"/>
  <c r="AO673" i="2"/>
  <c r="AO674" i="2"/>
  <c r="AO675" i="2"/>
  <c r="AO676" i="2"/>
  <c r="AO677" i="2"/>
  <c r="AO678" i="2"/>
  <c r="AO679" i="2"/>
  <c r="AO680" i="2"/>
  <c r="AO681" i="2"/>
  <c r="AO682" i="2"/>
  <c r="AO683" i="2"/>
  <c r="AO684" i="2"/>
  <c r="AO685" i="2"/>
  <c r="AO686" i="2"/>
  <c r="AO687" i="2"/>
  <c r="AO688" i="2"/>
  <c r="AO689" i="2"/>
  <c r="AO690" i="2"/>
  <c r="AO691" i="2"/>
  <c r="AO692" i="2"/>
  <c r="AO693" i="2"/>
  <c r="AO694" i="2"/>
  <c r="AO695" i="2"/>
  <c r="AO696" i="2"/>
  <c r="AO697" i="2"/>
  <c r="AO698" i="2"/>
  <c r="AO699" i="2"/>
  <c r="AO700" i="2"/>
  <c r="AO701" i="2"/>
  <c r="AO702" i="2"/>
  <c r="AO703" i="2"/>
  <c r="AO704" i="2"/>
  <c r="AO705" i="2"/>
  <c r="AO706" i="2"/>
  <c r="AO707" i="2"/>
  <c r="AO708" i="2"/>
  <c r="AO709" i="2"/>
  <c r="AO710" i="2"/>
  <c r="AO711" i="2"/>
  <c r="AO712" i="2"/>
  <c r="AO713" i="2"/>
  <c r="AO714" i="2"/>
  <c r="AO715" i="2"/>
  <c r="AO716" i="2"/>
  <c r="AP4" i="2"/>
  <c r="AP5" i="2"/>
  <c r="AP6" i="2"/>
  <c r="AP7" i="2"/>
  <c r="AP8" i="2"/>
  <c r="AP9" i="2"/>
  <c r="AP10" i="2"/>
  <c r="AP11" i="2"/>
  <c r="AP12" i="2"/>
  <c r="AP13" i="2"/>
  <c r="AP14" i="2"/>
  <c r="AP15" i="2"/>
  <c r="AP16" i="2"/>
  <c r="AP17" i="2"/>
  <c r="AP18" i="2"/>
  <c r="AP19" i="2"/>
  <c r="AP20" i="2"/>
  <c r="AP21" i="2"/>
  <c r="AP22" i="2"/>
  <c r="AP23" i="2"/>
  <c r="AP24" i="2"/>
  <c r="AP25" i="2"/>
  <c r="AP26" i="2"/>
  <c r="AP27" i="2"/>
  <c r="AP28" i="2"/>
  <c r="AP29" i="2"/>
  <c r="AP30" i="2"/>
  <c r="AP31" i="2"/>
  <c r="AP32" i="2"/>
  <c r="AP33" i="2"/>
  <c r="AP34" i="2"/>
  <c r="AP35" i="2"/>
  <c r="AP36" i="2"/>
  <c r="AP37" i="2"/>
  <c r="AP38" i="2"/>
  <c r="AP39" i="2"/>
  <c r="AP40" i="2"/>
  <c r="AP41" i="2"/>
  <c r="AP42" i="2"/>
  <c r="AP43" i="2"/>
  <c r="AP44" i="2"/>
  <c r="AP45" i="2"/>
  <c r="AP46" i="2"/>
  <c r="AP47" i="2"/>
  <c r="AP48" i="2"/>
  <c r="AP49" i="2"/>
  <c r="AP50" i="2"/>
  <c r="AP51" i="2"/>
  <c r="AP52" i="2"/>
  <c r="AP53" i="2"/>
  <c r="AP54" i="2"/>
  <c r="AP55" i="2"/>
  <c r="AP56" i="2"/>
  <c r="AP57" i="2"/>
  <c r="AP58" i="2"/>
  <c r="AP59" i="2"/>
  <c r="AP60" i="2"/>
  <c r="AP61" i="2"/>
  <c r="AP62" i="2"/>
  <c r="AP63" i="2"/>
  <c r="AP64" i="2"/>
  <c r="AP65" i="2"/>
  <c r="AP66" i="2"/>
  <c r="AP67" i="2"/>
  <c r="AP68" i="2"/>
  <c r="AP69" i="2"/>
  <c r="AP70" i="2"/>
  <c r="AP71" i="2"/>
  <c r="AP72" i="2"/>
  <c r="AP73" i="2"/>
  <c r="AP74" i="2"/>
  <c r="AP75" i="2"/>
  <c r="AP76" i="2"/>
  <c r="AP77" i="2"/>
  <c r="AP78" i="2"/>
  <c r="AP79" i="2"/>
  <c r="AP80" i="2"/>
  <c r="AP81" i="2"/>
  <c r="AP82" i="2"/>
  <c r="AP83" i="2"/>
  <c r="AP84" i="2"/>
  <c r="AP85" i="2"/>
  <c r="AP86" i="2"/>
  <c r="AP87" i="2"/>
  <c r="AP88" i="2"/>
  <c r="AP89" i="2"/>
  <c r="AP90" i="2"/>
  <c r="AP91" i="2"/>
  <c r="AP92" i="2"/>
  <c r="AP93" i="2"/>
  <c r="AP94" i="2"/>
  <c r="AP95" i="2"/>
  <c r="AP96" i="2"/>
  <c r="AP97" i="2"/>
  <c r="AP98" i="2"/>
  <c r="AP99" i="2"/>
  <c r="AP100" i="2"/>
  <c r="AP101" i="2"/>
  <c r="AP102" i="2"/>
  <c r="AP103" i="2"/>
  <c r="AP104" i="2"/>
  <c r="AP105" i="2"/>
  <c r="AP106" i="2"/>
  <c r="AP107" i="2"/>
  <c r="AP108" i="2"/>
  <c r="AP109" i="2"/>
  <c r="AP110" i="2"/>
  <c r="AP111" i="2"/>
  <c r="AP112" i="2"/>
  <c r="AP113" i="2"/>
  <c r="AP114" i="2"/>
  <c r="AP115" i="2"/>
  <c r="AP116" i="2"/>
  <c r="AP117" i="2"/>
  <c r="AP118" i="2"/>
  <c r="AP119" i="2"/>
  <c r="AP120" i="2"/>
  <c r="AP121" i="2"/>
  <c r="AP122" i="2"/>
  <c r="AP123" i="2"/>
  <c r="AP124" i="2"/>
  <c r="AP125" i="2"/>
  <c r="AP126" i="2"/>
  <c r="AP127" i="2"/>
  <c r="AP128" i="2"/>
  <c r="AP129" i="2"/>
  <c r="AP130" i="2"/>
  <c r="AP131" i="2"/>
  <c r="AP132" i="2"/>
  <c r="AP133" i="2"/>
  <c r="AP134" i="2"/>
  <c r="AP135" i="2"/>
  <c r="AP136" i="2"/>
  <c r="AP137" i="2"/>
  <c r="AP138" i="2"/>
  <c r="AP139" i="2"/>
  <c r="AP140" i="2"/>
  <c r="AP141" i="2"/>
  <c r="AP142" i="2"/>
  <c r="AP143" i="2"/>
  <c r="AP144" i="2"/>
  <c r="AP145" i="2"/>
  <c r="AP146" i="2"/>
  <c r="AP147" i="2"/>
  <c r="AP148" i="2"/>
  <c r="AP149" i="2"/>
  <c r="AP150" i="2"/>
  <c r="AP151" i="2"/>
  <c r="AP152" i="2"/>
  <c r="AP153" i="2"/>
  <c r="AP154" i="2"/>
  <c r="AP155" i="2"/>
  <c r="AP156" i="2"/>
  <c r="AP157" i="2"/>
  <c r="AP158" i="2"/>
  <c r="AP159" i="2"/>
  <c r="AP160" i="2"/>
  <c r="AP161" i="2"/>
  <c r="AP162" i="2"/>
  <c r="AP163" i="2"/>
  <c r="AP164" i="2"/>
  <c r="AP165" i="2"/>
  <c r="AP166" i="2"/>
  <c r="AP167" i="2"/>
  <c r="AP168" i="2"/>
  <c r="AP169" i="2"/>
  <c r="AP170" i="2"/>
  <c r="AP171" i="2"/>
  <c r="AP172" i="2"/>
  <c r="AP173" i="2"/>
  <c r="AP174" i="2"/>
  <c r="AP175" i="2"/>
  <c r="AP176" i="2"/>
  <c r="AP177" i="2"/>
  <c r="AP178" i="2"/>
  <c r="AP179" i="2"/>
  <c r="AP180" i="2"/>
  <c r="AP181" i="2"/>
  <c r="AP182" i="2"/>
  <c r="AP183" i="2"/>
  <c r="AP184" i="2"/>
  <c r="AP185" i="2"/>
  <c r="AP186" i="2"/>
  <c r="AP187" i="2"/>
  <c r="AP188" i="2"/>
  <c r="AP189" i="2"/>
  <c r="AP190" i="2"/>
  <c r="AP191" i="2"/>
  <c r="AP192" i="2"/>
  <c r="AP193" i="2"/>
  <c r="AP194" i="2"/>
  <c r="AP195" i="2"/>
  <c r="AP196" i="2"/>
  <c r="AP197" i="2"/>
  <c r="AP198" i="2"/>
  <c r="AP199" i="2"/>
  <c r="AP200" i="2"/>
  <c r="AP201" i="2"/>
  <c r="AP202" i="2"/>
  <c r="AP203" i="2"/>
  <c r="AP204" i="2"/>
  <c r="AP205" i="2"/>
  <c r="AP206" i="2"/>
  <c r="AP207" i="2"/>
  <c r="AP208" i="2"/>
  <c r="AP209" i="2"/>
  <c r="AP210" i="2"/>
  <c r="AP211" i="2"/>
  <c r="AP212" i="2"/>
  <c r="AP213" i="2"/>
  <c r="AP214" i="2"/>
  <c r="AP215" i="2"/>
  <c r="AP216" i="2"/>
  <c r="AP217" i="2"/>
  <c r="AP218" i="2"/>
  <c r="AP219" i="2"/>
  <c r="AP220" i="2"/>
  <c r="AP221" i="2"/>
  <c r="AP222" i="2"/>
  <c r="AP223" i="2"/>
  <c r="AP224" i="2"/>
  <c r="AP225" i="2"/>
  <c r="AP226" i="2"/>
  <c r="AP227" i="2"/>
  <c r="AP228" i="2"/>
  <c r="AP229" i="2"/>
  <c r="AP230" i="2"/>
  <c r="AP231" i="2"/>
  <c r="AP232" i="2"/>
  <c r="AP233" i="2"/>
  <c r="AP234" i="2"/>
  <c r="AP235" i="2"/>
  <c r="AP236" i="2"/>
  <c r="AP237" i="2"/>
  <c r="AP238" i="2"/>
  <c r="AP239" i="2"/>
  <c r="AP240" i="2"/>
  <c r="AP241" i="2"/>
  <c r="AP242" i="2"/>
  <c r="AP243" i="2"/>
  <c r="AP244" i="2"/>
  <c r="AP245" i="2"/>
  <c r="AP246" i="2"/>
  <c r="AP247" i="2"/>
  <c r="AP248" i="2"/>
  <c r="AP249" i="2"/>
  <c r="AP250" i="2"/>
  <c r="AP251" i="2"/>
  <c r="AP252" i="2"/>
  <c r="AP253" i="2"/>
  <c r="AP254" i="2"/>
  <c r="AP255" i="2"/>
  <c r="AP256" i="2"/>
  <c r="AP257" i="2"/>
  <c r="AP258" i="2"/>
  <c r="AP259" i="2"/>
  <c r="AP260" i="2"/>
  <c r="AP261" i="2"/>
  <c r="AP262" i="2"/>
  <c r="AP263" i="2"/>
  <c r="AP264" i="2"/>
  <c r="AP265" i="2"/>
  <c r="AP266" i="2"/>
  <c r="AP267" i="2"/>
  <c r="AP268" i="2"/>
  <c r="AP269" i="2"/>
  <c r="AP270" i="2"/>
  <c r="AP271" i="2"/>
  <c r="AP272" i="2"/>
  <c r="AP273" i="2"/>
  <c r="AP274" i="2"/>
  <c r="AP275" i="2"/>
  <c r="AP276" i="2"/>
  <c r="AP277" i="2"/>
  <c r="AP278" i="2"/>
  <c r="AP279" i="2"/>
  <c r="AP280" i="2"/>
  <c r="AP281" i="2"/>
  <c r="AP282" i="2"/>
  <c r="AP283" i="2"/>
  <c r="AP284" i="2"/>
  <c r="AP285" i="2"/>
  <c r="AP286" i="2"/>
  <c r="AP287" i="2"/>
  <c r="AP288" i="2"/>
  <c r="AP289" i="2"/>
  <c r="AP290" i="2"/>
  <c r="AP291" i="2"/>
  <c r="AP292" i="2"/>
  <c r="AP293" i="2"/>
  <c r="AP294" i="2"/>
  <c r="AP295" i="2"/>
  <c r="AP296" i="2"/>
  <c r="AP297" i="2"/>
  <c r="AP298" i="2"/>
  <c r="AP299" i="2"/>
  <c r="AP300" i="2"/>
  <c r="AP301" i="2"/>
  <c r="AP302" i="2"/>
  <c r="AP303" i="2"/>
  <c r="AP304" i="2"/>
  <c r="AP305" i="2"/>
  <c r="AP306" i="2"/>
  <c r="AP307" i="2"/>
  <c r="AP308" i="2"/>
  <c r="AP309" i="2"/>
  <c r="AP310" i="2"/>
  <c r="AP311" i="2"/>
  <c r="AP312" i="2"/>
  <c r="AP313" i="2"/>
  <c r="AP314" i="2"/>
  <c r="AP315" i="2"/>
  <c r="AP316" i="2"/>
  <c r="AP317" i="2"/>
  <c r="AP318" i="2"/>
  <c r="AP319" i="2"/>
  <c r="AP320" i="2"/>
  <c r="AP321" i="2"/>
  <c r="AP322" i="2"/>
  <c r="AP323" i="2"/>
  <c r="AP324" i="2"/>
  <c r="AP325" i="2"/>
  <c r="AP326" i="2"/>
  <c r="AP327" i="2"/>
  <c r="AP328" i="2"/>
  <c r="AP329" i="2"/>
  <c r="AP330" i="2"/>
  <c r="AP331" i="2"/>
  <c r="AP332" i="2"/>
  <c r="AP333" i="2"/>
  <c r="AP334" i="2"/>
  <c r="AP335" i="2"/>
  <c r="AP336" i="2"/>
  <c r="AP337" i="2"/>
  <c r="AP338" i="2"/>
  <c r="AP339" i="2"/>
  <c r="AP340" i="2"/>
  <c r="AP341" i="2"/>
  <c r="AP342" i="2"/>
  <c r="AP343" i="2"/>
  <c r="AP344" i="2"/>
  <c r="AP345" i="2"/>
  <c r="AP346" i="2"/>
  <c r="AP347" i="2"/>
  <c r="AP348" i="2"/>
  <c r="AP349" i="2"/>
  <c r="AP350" i="2"/>
  <c r="AP351" i="2"/>
  <c r="AP352" i="2"/>
  <c r="AP353" i="2"/>
  <c r="AP354" i="2"/>
  <c r="AP355" i="2"/>
  <c r="AP356" i="2"/>
  <c r="AP357" i="2"/>
  <c r="AP358" i="2"/>
  <c r="AP359" i="2"/>
  <c r="AP360" i="2"/>
  <c r="AP361" i="2"/>
  <c r="AP362" i="2"/>
  <c r="AP363" i="2"/>
  <c r="AP364" i="2"/>
  <c r="AP365" i="2"/>
  <c r="AP366" i="2"/>
  <c r="AP367" i="2"/>
  <c r="AP368" i="2"/>
  <c r="AP369" i="2"/>
  <c r="AP370" i="2"/>
  <c r="AP371" i="2"/>
  <c r="AP372" i="2"/>
  <c r="AP373" i="2"/>
  <c r="AP374" i="2"/>
  <c r="AP375" i="2"/>
  <c r="AP376" i="2"/>
  <c r="AP377" i="2"/>
  <c r="AP378" i="2"/>
  <c r="AP379" i="2"/>
  <c r="AP380" i="2"/>
  <c r="AP381" i="2"/>
  <c r="AP382" i="2"/>
  <c r="AP383" i="2"/>
  <c r="AP384" i="2"/>
  <c r="AP385" i="2"/>
  <c r="AP386" i="2"/>
  <c r="AP387" i="2"/>
  <c r="AP388" i="2"/>
  <c r="AP389" i="2"/>
  <c r="AP390" i="2"/>
  <c r="AP391" i="2"/>
  <c r="AP392" i="2"/>
  <c r="AP393" i="2"/>
  <c r="AP394" i="2"/>
  <c r="AP395" i="2"/>
  <c r="AP396" i="2"/>
  <c r="AP397" i="2"/>
  <c r="AP398" i="2"/>
  <c r="AP399" i="2"/>
  <c r="AP400" i="2"/>
  <c r="AP401" i="2"/>
  <c r="AP402" i="2"/>
  <c r="AP403" i="2"/>
  <c r="AP404" i="2"/>
  <c r="AP405" i="2"/>
  <c r="AP406" i="2"/>
  <c r="AP407" i="2"/>
  <c r="AP408" i="2"/>
  <c r="AP409" i="2"/>
  <c r="AP410" i="2"/>
  <c r="AP411" i="2"/>
  <c r="AP412" i="2"/>
  <c r="AP413" i="2"/>
  <c r="AP414" i="2"/>
  <c r="AP415" i="2"/>
  <c r="AP416" i="2"/>
  <c r="AP417" i="2"/>
  <c r="AP418" i="2"/>
  <c r="AP419" i="2"/>
  <c r="AP420" i="2"/>
  <c r="AP421" i="2"/>
  <c r="AP422" i="2"/>
  <c r="AP423" i="2"/>
  <c r="AP424" i="2"/>
  <c r="AP425" i="2"/>
  <c r="AP426" i="2"/>
  <c r="AP427" i="2"/>
  <c r="AP428" i="2"/>
  <c r="AP429" i="2"/>
  <c r="AP430" i="2"/>
  <c r="AP431" i="2"/>
  <c r="AP432" i="2"/>
  <c r="AP433" i="2"/>
  <c r="AP434" i="2"/>
  <c r="AP435" i="2"/>
  <c r="AP436" i="2"/>
  <c r="AP437" i="2"/>
  <c r="AP438" i="2"/>
  <c r="AP439" i="2"/>
  <c r="AP440" i="2"/>
  <c r="AP441" i="2"/>
  <c r="AP442" i="2"/>
  <c r="AP443" i="2"/>
  <c r="AP444" i="2"/>
  <c r="AP445" i="2"/>
  <c r="AP446" i="2"/>
  <c r="AP447" i="2"/>
  <c r="AP448" i="2"/>
  <c r="AP449" i="2"/>
  <c r="AP450" i="2"/>
  <c r="AP451" i="2"/>
  <c r="AP452" i="2"/>
  <c r="AP453" i="2"/>
  <c r="AP454" i="2"/>
  <c r="AP455" i="2"/>
  <c r="AP456" i="2"/>
  <c r="AP457" i="2"/>
  <c r="AP458" i="2"/>
  <c r="AP459" i="2"/>
  <c r="AP460" i="2"/>
  <c r="AP461" i="2"/>
  <c r="AP462" i="2"/>
  <c r="AP463" i="2"/>
  <c r="AP464" i="2"/>
  <c r="AP465" i="2"/>
  <c r="AP466" i="2"/>
  <c r="AP467" i="2"/>
  <c r="AP468" i="2"/>
  <c r="AP469" i="2"/>
  <c r="AP470" i="2"/>
  <c r="AP471" i="2"/>
  <c r="AP472" i="2"/>
  <c r="AP473" i="2"/>
  <c r="AP474" i="2"/>
  <c r="AP475" i="2"/>
  <c r="AP476" i="2"/>
  <c r="AP477" i="2"/>
  <c r="AP478" i="2"/>
  <c r="AP479" i="2"/>
  <c r="AP480" i="2"/>
  <c r="AP481" i="2"/>
  <c r="AP482" i="2"/>
  <c r="AP483" i="2"/>
  <c r="AP484" i="2"/>
  <c r="AP485" i="2"/>
  <c r="AP486" i="2"/>
  <c r="AP487" i="2"/>
  <c r="AP488" i="2"/>
  <c r="AP489" i="2"/>
  <c r="AP490" i="2"/>
  <c r="AP491" i="2"/>
  <c r="AP492" i="2"/>
  <c r="AP493" i="2"/>
  <c r="AP494" i="2"/>
  <c r="AP495" i="2"/>
  <c r="AP496" i="2"/>
  <c r="AP497" i="2"/>
  <c r="AP498" i="2"/>
  <c r="AP499" i="2"/>
  <c r="AP500" i="2"/>
  <c r="AP501" i="2"/>
  <c r="AP502" i="2"/>
  <c r="AP503" i="2"/>
  <c r="AP504" i="2"/>
  <c r="AP505" i="2"/>
  <c r="AP506" i="2"/>
  <c r="AP507" i="2"/>
  <c r="AP508" i="2"/>
  <c r="AP509" i="2"/>
  <c r="AP510" i="2"/>
  <c r="AP511" i="2"/>
  <c r="AP512" i="2"/>
  <c r="AP513" i="2"/>
  <c r="AP514" i="2"/>
  <c r="AP515" i="2"/>
  <c r="AP516" i="2"/>
  <c r="AP517" i="2"/>
  <c r="AP518" i="2"/>
  <c r="AP519" i="2"/>
  <c r="AP520" i="2"/>
  <c r="AP521" i="2"/>
  <c r="AP522" i="2"/>
  <c r="AP523" i="2"/>
  <c r="AP524" i="2"/>
  <c r="AP525" i="2"/>
  <c r="AP526" i="2"/>
  <c r="AP527" i="2"/>
  <c r="AP528" i="2"/>
  <c r="AP529" i="2"/>
  <c r="AP530" i="2"/>
  <c r="AP531" i="2"/>
  <c r="AP532" i="2"/>
  <c r="AP533" i="2"/>
  <c r="AP534" i="2"/>
  <c r="AP535" i="2"/>
  <c r="AP536" i="2"/>
  <c r="AP537" i="2"/>
  <c r="AP538" i="2"/>
  <c r="AP539" i="2"/>
  <c r="AP540" i="2"/>
  <c r="AP541" i="2"/>
  <c r="AP542" i="2"/>
  <c r="AP543" i="2"/>
  <c r="AP544" i="2"/>
  <c r="AP545" i="2"/>
  <c r="AP546" i="2"/>
  <c r="AP547" i="2"/>
  <c r="AP548" i="2"/>
  <c r="AP549" i="2"/>
  <c r="AP550" i="2"/>
  <c r="AP551" i="2"/>
  <c r="AP552" i="2"/>
  <c r="AP553" i="2"/>
  <c r="AP554" i="2"/>
  <c r="AP555" i="2"/>
  <c r="AP556" i="2"/>
  <c r="AP557" i="2"/>
  <c r="AP558" i="2"/>
  <c r="AP559" i="2"/>
  <c r="AP560" i="2"/>
  <c r="AP561" i="2"/>
  <c r="AP562" i="2"/>
  <c r="AP563" i="2"/>
  <c r="AP564" i="2"/>
  <c r="AP565" i="2"/>
  <c r="AP566" i="2"/>
  <c r="AP567" i="2"/>
  <c r="AP568" i="2"/>
  <c r="AP569" i="2"/>
  <c r="AP570" i="2"/>
  <c r="AP571" i="2"/>
  <c r="AP572" i="2"/>
  <c r="AP573" i="2"/>
  <c r="AP574" i="2"/>
  <c r="AP575" i="2"/>
  <c r="AP576" i="2"/>
  <c r="AP577" i="2"/>
  <c r="AP578" i="2"/>
  <c r="AP579" i="2"/>
  <c r="AP580" i="2"/>
  <c r="AP581" i="2"/>
  <c r="AP582" i="2"/>
  <c r="AP583" i="2"/>
  <c r="AP584" i="2"/>
  <c r="AP585" i="2"/>
  <c r="AP586" i="2"/>
  <c r="AP587" i="2"/>
  <c r="AP588" i="2"/>
  <c r="AP589" i="2"/>
  <c r="AP590" i="2"/>
  <c r="AP591" i="2"/>
  <c r="AP592" i="2"/>
  <c r="AP593" i="2"/>
  <c r="AP594" i="2"/>
  <c r="AP595" i="2"/>
  <c r="AP596" i="2"/>
  <c r="AP597" i="2"/>
  <c r="AP598" i="2"/>
  <c r="AP599" i="2"/>
  <c r="AP600" i="2"/>
  <c r="AP601" i="2"/>
  <c r="AP602" i="2"/>
  <c r="AP603" i="2"/>
  <c r="AP604" i="2"/>
  <c r="AP605" i="2"/>
  <c r="AP606" i="2"/>
  <c r="AP607" i="2"/>
  <c r="AP608" i="2"/>
  <c r="AP609" i="2"/>
  <c r="AP610" i="2"/>
  <c r="AP611" i="2"/>
  <c r="AP612" i="2"/>
  <c r="AP613" i="2"/>
  <c r="AP614" i="2"/>
  <c r="AP615" i="2"/>
  <c r="AP616" i="2"/>
  <c r="AP617" i="2"/>
  <c r="AP618" i="2"/>
  <c r="AP619" i="2"/>
  <c r="AP620" i="2"/>
  <c r="AP621" i="2"/>
  <c r="AP622" i="2"/>
  <c r="AP623" i="2"/>
  <c r="AP624" i="2"/>
  <c r="AP625" i="2"/>
  <c r="AP626" i="2"/>
  <c r="AP627" i="2"/>
  <c r="AP628" i="2"/>
  <c r="AP629" i="2"/>
  <c r="AP630" i="2"/>
  <c r="AP631" i="2"/>
  <c r="AP632" i="2"/>
  <c r="AP633" i="2"/>
  <c r="AP634" i="2"/>
  <c r="AP635" i="2"/>
  <c r="AP636" i="2"/>
  <c r="AP637" i="2"/>
  <c r="AP638" i="2"/>
  <c r="AP639" i="2"/>
  <c r="AP640" i="2"/>
  <c r="AP641" i="2"/>
  <c r="AP642" i="2"/>
  <c r="AP643" i="2"/>
  <c r="AP644" i="2"/>
  <c r="AP645" i="2"/>
  <c r="AP646" i="2"/>
  <c r="AP647" i="2"/>
  <c r="AP648" i="2"/>
  <c r="AP649" i="2"/>
  <c r="AP650" i="2"/>
  <c r="AP651" i="2"/>
  <c r="AP652" i="2"/>
  <c r="AP653" i="2"/>
  <c r="AP654" i="2"/>
  <c r="AP655" i="2"/>
  <c r="AP656" i="2"/>
  <c r="AP657" i="2"/>
  <c r="AP658" i="2"/>
  <c r="AP659" i="2"/>
  <c r="AP660" i="2"/>
  <c r="AP661" i="2"/>
  <c r="AP662" i="2"/>
  <c r="AP663" i="2"/>
  <c r="AP664" i="2"/>
  <c r="AP665" i="2"/>
  <c r="AP666" i="2"/>
  <c r="AP667" i="2"/>
  <c r="AP668" i="2"/>
  <c r="AP669" i="2"/>
  <c r="AP670" i="2"/>
  <c r="AP671" i="2"/>
  <c r="AP672" i="2"/>
  <c r="AP673" i="2"/>
  <c r="AP674" i="2"/>
  <c r="AP675" i="2"/>
  <c r="AP676" i="2"/>
  <c r="AP677" i="2"/>
  <c r="AP678" i="2"/>
  <c r="AP679" i="2"/>
  <c r="AP680" i="2"/>
  <c r="AP681" i="2"/>
  <c r="AP682" i="2"/>
  <c r="AP683" i="2"/>
  <c r="AP684" i="2"/>
  <c r="AP685" i="2"/>
  <c r="AP686" i="2"/>
  <c r="AP687" i="2"/>
  <c r="AP688" i="2"/>
  <c r="AP689" i="2"/>
  <c r="AP690" i="2"/>
  <c r="AP691" i="2"/>
  <c r="AP692" i="2"/>
  <c r="AP693" i="2"/>
  <c r="AP694" i="2"/>
  <c r="AP695" i="2"/>
  <c r="AP696" i="2"/>
  <c r="AP697" i="2"/>
  <c r="AP698" i="2"/>
  <c r="AP699" i="2"/>
  <c r="AP700" i="2"/>
  <c r="AP701" i="2"/>
  <c r="AP702" i="2"/>
  <c r="AP703" i="2"/>
  <c r="AP704" i="2"/>
  <c r="AP705" i="2"/>
  <c r="AP706" i="2"/>
  <c r="AP707" i="2"/>
  <c r="AP708" i="2"/>
  <c r="AP709" i="2"/>
  <c r="AP710" i="2"/>
  <c r="AP711" i="2"/>
  <c r="AP712" i="2"/>
  <c r="AP713" i="2"/>
  <c r="AP714" i="2"/>
  <c r="AP715" i="2"/>
  <c r="AP716" i="2"/>
  <c r="AQ4" i="2"/>
  <c r="AQ5" i="2"/>
  <c r="AQ6" i="2"/>
  <c r="AQ7" i="2"/>
  <c r="AQ8" i="2"/>
  <c r="AQ9" i="2"/>
  <c r="AQ10" i="2"/>
  <c r="AQ11" i="2"/>
  <c r="AQ12" i="2"/>
  <c r="AQ13" i="2"/>
  <c r="AQ14" i="2"/>
  <c r="AQ15" i="2"/>
  <c r="AQ16" i="2"/>
  <c r="AQ17" i="2"/>
  <c r="AQ18" i="2"/>
  <c r="AQ19" i="2"/>
  <c r="AQ20" i="2"/>
  <c r="AQ21" i="2"/>
  <c r="AQ22" i="2"/>
  <c r="AQ23" i="2"/>
  <c r="AQ24" i="2"/>
  <c r="AQ25" i="2"/>
  <c r="AQ26" i="2"/>
  <c r="AQ27" i="2"/>
  <c r="AQ28" i="2"/>
  <c r="AQ29" i="2"/>
  <c r="AQ30" i="2"/>
  <c r="AQ31" i="2"/>
  <c r="AQ32" i="2"/>
  <c r="AQ33" i="2"/>
  <c r="AQ34" i="2"/>
  <c r="AQ35" i="2"/>
  <c r="AQ36" i="2"/>
  <c r="AQ37" i="2"/>
  <c r="AQ38" i="2"/>
  <c r="AQ39" i="2"/>
  <c r="AQ40" i="2"/>
  <c r="AQ41" i="2"/>
  <c r="AQ42" i="2"/>
  <c r="AQ43" i="2"/>
  <c r="AQ44" i="2"/>
  <c r="AQ45" i="2"/>
  <c r="AQ46" i="2"/>
  <c r="AQ47" i="2"/>
  <c r="AQ48" i="2"/>
  <c r="AQ49" i="2"/>
  <c r="AQ50" i="2"/>
  <c r="AQ51" i="2"/>
  <c r="AQ52" i="2"/>
  <c r="AQ53" i="2"/>
  <c r="AQ54" i="2"/>
  <c r="AQ55" i="2"/>
  <c r="AQ56" i="2"/>
  <c r="AQ57" i="2"/>
  <c r="AQ58" i="2"/>
  <c r="AQ59" i="2"/>
  <c r="AQ60" i="2"/>
  <c r="AQ61" i="2"/>
  <c r="AQ62" i="2"/>
  <c r="AQ63" i="2"/>
  <c r="AQ64" i="2"/>
  <c r="AQ65" i="2"/>
  <c r="AQ66" i="2"/>
  <c r="AQ67" i="2"/>
  <c r="AQ68" i="2"/>
  <c r="AQ69" i="2"/>
  <c r="AQ70" i="2"/>
  <c r="AQ71" i="2"/>
  <c r="AQ72" i="2"/>
  <c r="AQ73" i="2"/>
  <c r="AQ74" i="2"/>
  <c r="AQ75" i="2"/>
  <c r="AQ76" i="2"/>
  <c r="AQ77" i="2"/>
  <c r="AQ78" i="2"/>
  <c r="AQ79" i="2"/>
  <c r="AQ80" i="2"/>
  <c r="AQ81" i="2"/>
  <c r="AQ82" i="2"/>
  <c r="AQ83" i="2"/>
  <c r="AQ84" i="2"/>
  <c r="AQ85" i="2"/>
  <c r="AQ86" i="2"/>
  <c r="AQ87" i="2"/>
  <c r="AQ88" i="2"/>
  <c r="AQ89" i="2"/>
  <c r="AQ90" i="2"/>
  <c r="AQ91" i="2"/>
  <c r="AQ92" i="2"/>
  <c r="AQ93" i="2"/>
  <c r="AQ94" i="2"/>
  <c r="AQ95" i="2"/>
  <c r="AQ96" i="2"/>
  <c r="AQ97" i="2"/>
  <c r="AQ98" i="2"/>
  <c r="AQ99" i="2"/>
  <c r="AQ100" i="2"/>
  <c r="AQ101" i="2"/>
  <c r="AQ102" i="2"/>
  <c r="AQ103" i="2"/>
  <c r="AQ104" i="2"/>
  <c r="AQ105" i="2"/>
  <c r="AQ106" i="2"/>
  <c r="AQ107" i="2"/>
  <c r="AQ108" i="2"/>
  <c r="AQ109" i="2"/>
  <c r="AQ110" i="2"/>
  <c r="AQ111" i="2"/>
  <c r="AQ112" i="2"/>
  <c r="AQ113" i="2"/>
  <c r="AQ114" i="2"/>
  <c r="AQ115" i="2"/>
  <c r="AQ116" i="2"/>
  <c r="AQ117" i="2"/>
  <c r="AQ118" i="2"/>
  <c r="AQ119" i="2"/>
  <c r="AQ120" i="2"/>
  <c r="AQ121" i="2"/>
  <c r="AQ122" i="2"/>
  <c r="AQ123" i="2"/>
  <c r="AQ124" i="2"/>
  <c r="AQ125" i="2"/>
  <c r="AQ126" i="2"/>
  <c r="AQ127" i="2"/>
  <c r="AQ128" i="2"/>
  <c r="AQ129" i="2"/>
  <c r="AQ130" i="2"/>
  <c r="AQ131" i="2"/>
  <c r="AQ132" i="2"/>
  <c r="AQ133" i="2"/>
  <c r="AQ134" i="2"/>
  <c r="AQ135" i="2"/>
  <c r="AQ136" i="2"/>
  <c r="AQ137" i="2"/>
  <c r="AQ138" i="2"/>
  <c r="AQ139" i="2"/>
  <c r="AQ140" i="2"/>
  <c r="AQ141" i="2"/>
  <c r="AQ142" i="2"/>
  <c r="AQ143" i="2"/>
  <c r="AQ144" i="2"/>
  <c r="AQ145" i="2"/>
  <c r="AQ146" i="2"/>
  <c r="AQ147" i="2"/>
  <c r="AQ148" i="2"/>
  <c r="AQ149" i="2"/>
  <c r="AQ150" i="2"/>
  <c r="AQ151" i="2"/>
  <c r="AQ152" i="2"/>
  <c r="AQ153" i="2"/>
  <c r="AQ154" i="2"/>
  <c r="AQ155" i="2"/>
  <c r="AQ156" i="2"/>
  <c r="AQ157" i="2"/>
  <c r="AQ158" i="2"/>
  <c r="AQ159" i="2"/>
  <c r="AQ160" i="2"/>
  <c r="AQ161" i="2"/>
  <c r="AQ162" i="2"/>
  <c r="AQ163" i="2"/>
  <c r="AQ164" i="2"/>
  <c r="AQ165" i="2"/>
  <c r="AQ166" i="2"/>
  <c r="AQ167" i="2"/>
  <c r="AQ168" i="2"/>
  <c r="AQ169" i="2"/>
  <c r="AQ170" i="2"/>
  <c r="AQ171" i="2"/>
  <c r="AQ172" i="2"/>
  <c r="AQ173" i="2"/>
  <c r="AQ174" i="2"/>
  <c r="AQ175" i="2"/>
  <c r="AQ176" i="2"/>
  <c r="AQ177" i="2"/>
  <c r="AQ178" i="2"/>
  <c r="AQ179" i="2"/>
  <c r="AQ180" i="2"/>
  <c r="AQ181" i="2"/>
  <c r="AQ182" i="2"/>
  <c r="AQ183" i="2"/>
  <c r="AQ184" i="2"/>
  <c r="AQ185" i="2"/>
  <c r="AQ186" i="2"/>
  <c r="AQ187" i="2"/>
  <c r="AQ188" i="2"/>
  <c r="AQ189" i="2"/>
  <c r="AQ190" i="2"/>
  <c r="AQ191" i="2"/>
  <c r="AQ192" i="2"/>
  <c r="AQ193" i="2"/>
  <c r="AQ194" i="2"/>
  <c r="AQ195" i="2"/>
  <c r="AQ196" i="2"/>
  <c r="AQ197" i="2"/>
  <c r="AQ198" i="2"/>
  <c r="AQ199" i="2"/>
  <c r="AQ200" i="2"/>
  <c r="AQ201" i="2"/>
  <c r="AQ202" i="2"/>
  <c r="AQ203" i="2"/>
  <c r="AQ204" i="2"/>
  <c r="AQ205" i="2"/>
  <c r="AQ206" i="2"/>
  <c r="AQ207" i="2"/>
  <c r="AQ208" i="2"/>
  <c r="AQ209" i="2"/>
  <c r="AQ210" i="2"/>
  <c r="AQ211" i="2"/>
  <c r="AQ212" i="2"/>
  <c r="AQ213" i="2"/>
  <c r="AQ214" i="2"/>
  <c r="AQ215" i="2"/>
  <c r="AQ216" i="2"/>
  <c r="AQ217" i="2"/>
  <c r="AQ218" i="2"/>
  <c r="AQ219" i="2"/>
  <c r="AQ220" i="2"/>
  <c r="AQ221" i="2"/>
  <c r="AQ222" i="2"/>
  <c r="AQ223" i="2"/>
  <c r="AQ224" i="2"/>
  <c r="AQ225" i="2"/>
  <c r="AQ226" i="2"/>
  <c r="AQ227" i="2"/>
  <c r="AQ228" i="2"/>
  <c r="AQ229" i="2"/>
  <c r="AQ230" i="2"/>
  <c r="AQ231" i="2"/>
  <c r="AQ232" i="2"/>
  <c r="AQ233" i="2"/>
  <c r="AQ234" i="2"/>
  <c r="AQ235" i="2"/>
  <c r="AQ236" i="2"/>
  <c r="AQ237" i="2"/>
  <c r="AQ238" i="2"/>
  <c r="AQ239" i="2"/>
  <c r="AQ240" i="2"/>
  <c r="AQ241" i="2"/>
  <c r="AQ242" i="2"/>
  <c r="AQ243" i="2"/>
  <c r="AQ244" i="2"/>
  <c r="AQ245" i="2"/>
  <c r="AQ246" i="2"/>
  <c r="AQ247" i="2"/>
  <c r="AQ248" i="2"/>
  <c r="AQ249" i="2"/>
  <c r="AQ250" i="2"/>
  <c r="AQ251" i="2"/>
  <c r="AQ252" i="2"/>
  <c r="AQ253" i="2"/>
  <c r="AQ254" i="2"/>
  <c r="AQ255" i="2"/>
  <c r="AQ256" i="2"/>
  <c r="AQ257" i="2"/>
  <c r="AQ258" i="2"/>
  <c r="AQ259" i="2"/>
  <c r="AQ260" i="2"/>
  <c r="AQ261" i="2"/>
  <c r="AQ262" i="2"/>
  <c r="AQ263" i="2"/>
  <c r="AQ264" i="2"/>
  <c r="AQ265" i="2"/>
  <c r="AQ266" i="2"/>
  <c r="AQ267" i="2"/>
  <c r="AQ268" i="2"/>
  <c r="AQ269" i="2"/>
  <c r="AQ270" i="2"/>
  <c r="AQ271" i="2"/>
  <c r="AQ272" i="2"/>
  <c r="AQ273" i="2"/>
  <c r="AQ274" i="2"/>
  <c r="AQ275" i="2"/>
  <c r="AQ276" i="2"/>
  <c r="AQ277" i="2"/>
  <c r="AQ278" i="2"/>
  <c r="AQ279" i="2"/>
  <c r="AQ280" i="2"/>
  <c r="AQ281" i="2"/>
  <c r="AQ282" i="2"/>
  <c r="AQ283" i="2"/>
  <c r="AQ284" i="2"/>
  <c r="AQ285" i="2"/>
  <c r="AQ286" i="2"/>
  <c r="AQ287" i="2"/>
  <c r="AQ288" i="2"/>
  <c r="AQ289" i="2"/>
  <c r="AQ290" i="2"/>
  <c r="AQ291" i="2"/>
  <c r="AQ292" i="2"/>
  <c r="AQ293" i="2"/>
  <c r="AQ294" i="2"/>
  <c r="AQ295" i="2"/>
  <c r="AQ296" i="2"/>
  <c r="AQ297" i="2"/>
  <c r="AQ298" i="2"/>
  <c r="AQ299" i="2"/>
  <c r="AQ300" i="2"/>
  <c r="AQ301" i="2"/>
  <c r="AQ302" i="2"/>
  <c r="AQ303" i="2"/>
  <c r="AQ304" i="2"/>
  <c r="AQ305" i="2"/>
  <c r="AQ306" i="2"/>
  <c r="AQ307" i="2"/>
  <c r="AQ308" i="2"/>
  <c r="AQ309" i="2"/>
  <c r="AQ310" i="2"/>
  <c r="AQ311" i="2"/>
  <c r="AQ312" i="2"/>
  <c r="AQ313" i="2"/>
  <c r="AQ314" i="2"/>
  <c r="AQ315" i="2"/>
  <c r="AQ316" i="2"/>
  <c r="AQ317" i="2"/>
  <c r="AQ318" i="2"/>
  <c r="AQ319" i="2"/>
  <c r="AQ320" i="2"/>
  <c r="AQ321" i="2"/>
  <c r="AQ322" i="2"/>
  <c r="AQ323" i="2"/>
  <c r="AQ324" i="2"/>
  <c r="AQ325" i="2"/>
  <c r="AQ326" i="2"/>
  <c r="AQ327" i="2"/>
  <c r="AQ328" i="2"/>
  <c r="AQ329" i="2"/>
  <c r="AQ330" i="2"/>
  <c r="AQ331" i="2"/>
  <c r="AQ332" i="2"/>
  <c r="AQ333" i="2"/>
  <c r="AQ334" i="2"/>
  <c r="AQ335" i="2"/>
  <c r="AQ336" i="2"/>
  <c r="AQ337" i="2"/>
  <c r="AQ338" i="2"/>
  <c r="AQ339" i="2"/>
  <c r="AQ340" i="2"/>
  <c r="AQ341" i="2"/>
  <c r="AQ342" i="2"/>
  <c r="AQ343" i="2"/>
  <c r="AQ344" i="2"/>
  <c r="AQ345" i="2"/>
  <c r="AQ346" i="2"/>
  <c r="AQ347" i="2"/>
  <c r="AQ348" i="2"/>
  <c r="AQ349" i="2"/>
  <c r="AQ350" i="2"/>
  <c r="AQ351" i="2"/>
  <c r="AQ352" i="2"/>
  <c r="AQ353" i="2"/>
  <c r="AQ354" i="2"/>
  <c r="AQ355" i="2"/>
  <c r="AQ356" i="2"/>
  <c r="AQ357" i="2"/>
  <c r="AQ358" i="2"/>
  <c r="AQ359" i="2"/>
  <c r="AQ360" i="2"/>
  <c r="AQ361" i="2"/>
  <c r="AQ362" i="2"/>
  <c r="AQ363" i="2"/>
  <c r="AQ364" i="2"/>
  <c r="AQ365" i="2"/>
  <c r="AQ366" i="2"/>
  <c r="AQ367" i="2"/>
  <c r="AQ368" i="2"/>
  <c r="AQ369" i="2"/>
  <c r="AQ370" i="2"/>
  <c r="AQ371" i="2"/>
  <c r="AQ372" i="2"/>
  <c r="AQ373" i="2"/>
  <c r="AQ374" i="2"/>
  <c r="AQ375" i="2"/>
  <c r="AQ376" i="2"/>
  <c r="AQ377" i="2"/>
  <c r="AQ378" i="2"/>
  <c r="AQ379" i="2"/>
  <c r="AQ380" i="2"/>
  <c r="AQ381" i="2"/>
  <c r="AQ382" i="2"/>
  <c r="AQ383" i="2"/>
  <c r="AQ384" i="2"/>
  <c r="AQ385" i="2"/>
  <c r="AQ386" i="2"/>
  <c r="AQ387" i="2"/>
  <c r="AQ388" i="2"/>
  <c r="AQ389" i="2"/>
  <c r="AQ390" i="2"/>
  <c r="AQ391" i="2"/>
  <c r="AQ392" i="2"/>
  <c r="AQ393" i="2"/>
  <c r="AQ394" i="2"/>
  <c r="AQ395" i="2"/>
  <c r="AQ396" i="2"/>
  <c r="AQ397" i="2"/>
  <c r="AQ398" i="2"/>
  <c r="AQ399" i="2"/>
  <c r="AQ400" i="2"/>
  <c r="AQ401" i="2"/>
  <c r="AQ402" i="2"/>
  <c r="AQ403" i="2"/>
  <c r="AQ404" i="2"/>
  <c r="AQ405" i="2"/>
  <c r="AQ406" i="2"/>
  <c r="AQ407" i="2"/>
  <c r="AQ408" i="2"/>
  <c r="AQ409" i="2"/>
  <c r="AQ410" i="2"/>
  <c r="AQ411" i="2"/>
  <c r="AQ412" i="2"/>
  <c r="AQ413" i="2"/>
  <c r="AQ414" i="2"/>
  <c r="AQ415" i="2"/>
  <c r="AQ416" i="2"/>
  <c r="AQ417" i="2"/>
  <c r="AQ418" i="2"/>
  <c r="AQ419" i="2"/>
  <c r="AQ420" i="2"/>
  <c r="AQ421" i="2"/>
  <c r="AQ422" i="2"/>
  <c r="AQ423" i="2"/>
  <c r="AQ424" i="2"/>
  <c r="AQ425" i="2"/>
  <c r="AQ426" i="2"/>
  <c r="AQ427" i="2"/>
  <c r="AQ428" i="2"/>
  <c r="AQ429" i="2"/>
  <c r="AQ430" i="2"/>
  <c r="AQ431" i="2"/>
  <c r="AQ432" i="2"/>
  <c r="AQ433" i="2"/>
  <c r="AQ434" i="2"/>
  <c r="AQ435" i="2"/>
  <c r="AQ436" i="2"/>
  <c r="AQ437" i="2"/>
  <c r="AQ438" i="2"/>
  <c r="AQ439" i="2"/>
  <c r="AQ440" i="2"/>
  <c r="AQ441" i="2"/>
  <c r="AQ442" i="2"/>
  <c r="AQ443" i="2"/>
  <c r="AQ444" i="2"/>
  <c r="AQ445" i="2"/>
  <c r="AQ446" i="2"/>
  <c r="AQ447" i="2"/>
  <c r="AQ448" i="2"/>
  <c r="AQ449" i="2"/>
  <c r="AQ450" i="2"/>
  <c r="AQ451" i="2"/>
  <c r="AQ452" i="2"/>
  <c r="AQ453" i="2"/>
  <c r="AQ454" i="2"/>
  <c r="AQ455" i="2"/>
  <c r="AQ456" i="2"/>
  <c r="AQ457" i="2"/>
  <c r="AQ458" i="2"/>
  <c r="AQ459" i="2"/>
  <c r="AQ460" i="2"/>
  <c r="AQ461" i="2"/>
  <c r="AQ462" i="2"/>
  <c r="AQ463" i="2"/>
  <c r="AQ464" i="2"/>
  <c r="AQ465" i="2"/>
  <c r="AQ466" i="2"/>
  <c r="AQ467" i="2"/>
  <c r="AQ468" i="2"/>
  <c r="AQ469" i="2"/>
  <c r="AQ470" i="2"/>
  <c r="AQ471" i="2"/>
  <c r="AQ472" i="2"/>
  <c r="AQ473" i="2"/>
  <c r="AQ474" i="2"/>
  <c r="AQ475" i="2"/>
  <c r="AQ476" i="2"/>
  <c r="AQ477" i="2"/>
  <c r="AQ478" i="2"/>
  <c r="AQ479" i="2"/>
  <c r="AQ480" i="2"/>
  <c r="AQ481" i="2"/>
  <c r="AQ482" i="2"/>
  <c r="AQ483" i="2"/>
  <c r="AQ484" i="2"/>
  <c r="AQ485" i="2"/>
  <c r="AQ486" i="2"/>
  <c r="AQ487" i="2"/>
  <c r="AQ488" i="2"/>
  <c r="AQ489" i="2"/>
  <c r="AQ490" i="2"/>
  <c r="AQ491" i="2"/>
  <c r="AQ492" i="2"/>
  <c r="AQ493" i="2"/>
  <c r="AQ494" i="2"/>
  <c r="AQ495" i="2"/>
  <c r="AQ496" i="2"/>
  <c r="AQ497" i="2"/>
  <c r="AQ498" i="2"/>
  <c r="AQ499" i="2"/>
  <c r="AQ500" i="2"/>
  <c r="AQ501" i="2"/>
  <c r="AQ502" i="2"/>
  <c r="AQ503" i="2"/>
  <c r="AQ504" i="2"/>
  <c r="AQ505" i="2"/>
  <c r="AQ506" i="2"/>
  <c r="AQ507" i="2"/>
  <c r="AQ508" i="2"/>
  <c r="AQ509" i="2"/>
  <c r="AQ510" i="2"/>
  <c r="AQ511" i="2"/>
  <c r="AQ512" i="2"/>
  <c r="AQ513" i="2"/>
  <c r="AQ514" i="2"/>
  <c r="AQ515" i="2"/>
  <c r="AQ516" i="2"/>
  <c r="AQ517" i="2"/>
  <c r="AQ518" i="2"/>
  <c r="AQ519" i="2"/>
  <c r="AQ520" i="2"/>
  <c r="AQ521" i="2"/>
  <c r="AQ522" i="2"/>
  <c r="AQ523" i="2"/>
  <c r="AQ524" i="2"/>
  <c r="AQ525" i="2"/>
  <c r="AQ526" i="2"/>
  <c r="AQ527" i="2"/>
  <c r="AQ528" i="2"/>
  <c r="AQ529" i="2"/>
  <c r="AQ530" i="2"/>
  <c r="AQ531" i="2"/>
  <c r="AQ532" i="2"/>
  <c r="AQ533" i="2"/>
  <c r="AQ534" i="2"/>
  <c r="AQ535" i="2"/>
  <c r="AQ536" i="2"/>
  <c r="AQ537" i="2"/>
  <c r="AQ538" i="2"/>
  <c r="AQ539" i="2"/>
  <c r="AQ540" i="2"/>
  <c r="AQ541" i="2"/>
  <c r="AQ542" i="2"/>
  <c r="AQ543" i="2"/>
  <c r="AQ544" i="2"/>
  <c r="AQ545" i="2"/>
  <c r="AQ546" i="2"/>
  <c r="AQ547" i="2"/>
  <c r="AQ548" i="2"/>
  <c r="AQ549" i="2"/>
  <c r="AQ550" i="2"/>
  <c r="AQ551" i="2"/>
  <c r="AQ552" i="2"/>
  <c r="AQ553" i="2"/>
  <c r="AQ554" i="2"/>
  <c r="AQ555" i="2"/>
  <c r="AQ556" i="2"/>
  <c r="AQ557" i="2"/>
  <c r="AQ558" i="2"/>
  <c r="AQ559" i="2"/>
  <c r="AQ560" i="2"/>
  <c r="AQ561" i="2"/>
  <c r="AQ562" i="2"/>
  <c r="AQ563" i="2"/>
  <c r="AQ564" i="2"/>
  <c r="AQ565" i="2"/>
  <c r="AQ566" i="2"/>
  <c r="AQ567" i="2"/>
  <c r="AQ568" i="2"/>
  <c r="AQ569" i="2"/>
  <c r="AQ570" i="2"/>
  <c r="AQ571" i="2"/>
  <c r="AQ572" i="2"/>
  <c r="AQ573" i="2"/>
  <c r="AQ574" i="2"/>
  <c r="AQ575" i="2"/>
  <c r="AQ576" i="2"/>
  <c r="AQ577" i="2"/>
  <c r="AQ578" i="2"/>
  <c r="AQ579" i="2"/>
  <c r="AQ580" i="2"/>
  <c r="AQ581" i="2"/>
  <c r="AQ582" i="2"/>
  <c r="AQ583" i="2"/>
  <c r="AQ584" i="2"/>
  <c r="AQ585" i="2"/>
  <c r="AQ586" i="2"/>
  <c r="AQ587" i="2"/>
  <c r="AQ588" i="2"/>
  <c r="AQ589" i="2"/>
  <c r="AQ590" i="2"/>
  <c r="AQ591" i="2"/>
  <c r="AQ592" i="2"/>
  <c r="AQ593" i="2"/>
  <c r="AQ594" i="2"/>
  <c r="AQ595" i="2"/>
  <c r="AQ596" i="2"/>
  <c r="AQ597" i="2"/>
  <c r="AQ598" i="2"/>
  <c r="AQ599" i="2"/>
  <c r="AQ600" i="2"/>
  <c r="AQ601" i="2"/>
  <c r="AQ602" i="2"/>
  <c r="AQ603" i="2"/>
  <c r="AQ604" i="2"/>
  <c r="AQ605" i="2"/>
  <c r="AQ606" i="2"/>
  <c r="AQ607" i="2"/>
  <c r="AQ608" i="2"/>
  <c r="AQ609" i="2"/>
  <c r="AQ610" i="2"/>
  <c r="AQ611" i="2"/>
  <c r="AQ612" i="2"/>
  <c r="AQ613" i="2"/>
  <c r="AQ614" i="2"/>
  <c r="AQ615" i="2"/>
  <c r="AQ616" i="2"/>
  <c r="AQ617" i="2"/>
  <c r="AQ618" i="2"/>
  <c r="AQ619" i="2"/>
  <c r="AQ620" i="2"/>
  <c r="AQ621" i="2"/>
  <c r="AQ622" i="2"/>
  <c r="AQ623" i="2"/>
  <c r="AQ624" i="2"/>
  <c r="AQ625" i="2"/>
  <c r="AQ626" i="2"/>
  <c r="AQ627" i="2"/>
  <c r="AQ628" i="2"/>
  <c r="AQ629" i="2"/>
  <c r="AQ630" i="2"/>
  <c r="AQ631" i="2"/>
  <c r="AQ632" i="2"/>
  <c r="AQ633" i="2"/>
  <c r="AQ634" i="2"/>
  <c r="AQ635" i="2"/>
  <c r="AQ636" i="2"/>
  <c r="AQ637" i="2"/>
  <c r="AQ638" i="2"/>
  <c r="AQ639" i="2"/>
  <c r="AQ640" i="2"/>
  <c r="AQ641" i="2"/>
  <c r="AQ642" i="2"/>
  <c r="AQ643" i="2"/>
  <c r="AQ644" i="2"/>
  <c r="AQ645" i="2"/>
  <c r="AQ646" i="2"/>
  <c r="AQ647" i="2"/>
  <c r="AQ648" i="2"/>
  <c r="AQ649" i="2"/>
  <c r="AQ650" i="2"/>
  <c r="AQ651" i="2"/>
  <c r="AQ652" i="2"/>
  <c r="AQ653" i="2"/>
  <c r="AQ654" i="2"/>
  <c r="AQ655" i="2"/>
  <c r="AQ656" i="2"/>
  <c r="AQ657" i="2"/>
  <c r="AQ658" i="2"/>
  <c r="AQ659" i="2"/>
  <c r="AQ660" i="2"/>
  <c r="AQ661" i="2"/>
  <c r="AQ662" i="2"/>
  <c r="AQ663" i="2"/>
  <c r="AQ664" i="2"/>
  <c r="AQ665" i="2"/>
  <c r="AQ666" i="2"/>
  <c r="AQ667" i="2"/>
  <c r="AQ668" i="2"/>
  <c r="AQ669" i="2"/>
  <c r="AQ670" i="2"/>
  <c r="AQ671" i="2"/>
  <c r="AQ672" i="2"/>
  <c r="AQ673" i="2"/>
  <c r="AQ674" i="2"/>
  <c r="AQ675" i="2"/>
  <c r="AQ676" i="2"/>
  <c r="AQ677" i="2"/>
  <c r="AQ678" i="2"/>
  <c r="AQ679" i="2"/>
  <c r="AQ680" i="2"/>
  <c r="AQ681" i="2"/>
  <c r="AQ682" i="2"/>
  <c r="AQ683" i="2"/>
  <c r="AQ684" i="2"/>
  <c r="AQ685" i="2"/>
  <c r="AQ686" i="2"/>
  <c r="AQ687" i="2"/>
  <c r="AQ688" i="2"/>
  <c r="AQ689" i="2"/>
  <c r="AQ690" i="2"/>
  <c r="AQ691" i="2"/>
  <c r="AQ692" i="2"/>
  <c r="AQ693" i="2"/>
  <c r="AQ694" i="2"/>
  <c r="AQ695" i="2"/>
  <c r="AQ696" i="2"/>
  <c r="AQ697" i="2"/>
  <c r="AQ698" i="2"/>
  <c r="AQ699" i="2"/>
  <c r="AQ700" i="2"/>
  <c r="AQ701" i="2"/>
  <c r="AQ702" i="2"/>
  <c r="AQ703" i="2"/>
  <c r="AQ704" i="2"/>
  <c r="AQ705" i="2"/>
  <c r="AQ706" i="2"/>
  <c r="AQ707" i="2"/>
  <c r="AQ708" i="2"/>
  <c r="AQ709" i="2"/>
  <c r="AQ710" i="2"/>
  <c r="AQ711" i="2"/>
  <c r="AQ712" i="2"/>
  <c r="AQ713" i="2"/>
  <c r="AQ714" i="2"/>
  <c r="AQ715" i="2"/>
  <c r="AQ716" i="2"/>
  <c r="AR4" i="2"/>
  <c r="AR5" i="2"/>
  <c r="AR6" i="2"/>
  <c r="AR7" i="2"/>
  <c r="AR8" i="2"/>
  <c r="AR9" i="2"/>
  <c r="AR10" i="2"/>
  <c r="AR11" i="2"/>
  <c r="AR12" i="2"/>
  <c r="AR13" i="2"/>
  <c r="AR14" i="2"/>
  <c r="AR15" i="2"/>
  <c r="AR16" i="2"/>
  <c r="AR17" i="2"/>
  <c r="AR18" i="2"/>
  <c r="AR19" i="2"/>
  <c r="AR20" i="2"/>
  <c r="AR21" i="2"/>
  <c r="AR22" i="2"/>
  <c r="AR23" i="2"/>
  <c r="AR24" i="2"/>
  <c r="AR25" i="2"/>
  <c r="AR26" i="2"/>
  <c r="AR27" i="2"/>
  <c r="AR28" i="2"/>
  <c r="AR29" i="2"/>
  <c r="AR30" i="2"/>
  <c r="AR31" i="2"/>
  <c r="AR32" i="2"/>
  <c r="AR33" i="2"/>
  <c r="AR34" i="2"/>
  <c r="AR35" i="2"/>
  <c r="AR36" i="2"/>
  <c r="AR37" i="2"/>
  <c r="AR38" i="2"/>
  <c r="AR39" i="2"/>
  <c r="AR40" i="2"/>
  <c r="AR41" i="2"/>
  <c r="AR42" i="2"/>
  <c r="AR43" i="2"/>
  <c r="AR44" i="2"/>
  <c r="AR45" i="2"/>
  <c r="AR46" i="2"/>
  <c r="AR47" i="2"/>
  <c r="AR48" i="2"/>
  <c r="AR49" i="2"/>
  <c r="AR50" i="2"/>
  <c r="AR51" i="2"/>
  <c r="AR52" i="2"/>
  <c r="AR53" i="2"/>
  <c r="AR54" i="2"/>
  <c r="AR55" i="2"/>
  <c r="AR56" i="2"/>
  <c r="AR57" i="2"/>
  <c r="AR58" i="2"/>
  <c r="AR59" i="2"/>
  <c r="AR60" i="2"/>
  <c r="AR61" i="2"/>
  <c r="AR62" i="2"/>
  <c r="AR63" i="2"/>
  <c r="AR64" i="2"/>
  <c r="AR65" i="2"/>
  <c r="AR66" i="2"/>
  <c r="AR67" i="2"/>
  <c r="AR68" i="2"/>
  <c r="AR69" i="2"/>
  <c r="AR70" i="2"/>
  <c r="AR71" i="2"/>
  <c r="AR72" i="2"/>
  <c r="AR73" i="2"/>
  <c r="AR74" i="2"/>
  <c r="AR75" i="2"/>
  <c r="AR76" i="2"/>
  <c r="AR77" i="2"/>
  <c r="AR78" i="2"/>
  <c r="AR79" i="2"/>
  <c r="AR80" i="2"/>
  <c r="AR81" i="2"/>
  <c r="AR82" i="2"/>
  <c r="AR83" i="2"/>
  <c r="AR84" i="2"/>
  <c r="AR85" i="2"/>
  <c r="AR86" i="2"/>
  <c r="AR87" i="2"/>
  <c r="AR88" i="2"/>
  <c r="AR89" i="2"/>
  <c r="AR90" i="2"/>
  <c r="AR91" i="2"/>
  <c r="AR92" i="2"/>
  <c r="AR93" i="2"/>
  <c r="AR94" i="2"/>
  <c r="AR95" i="2"/>
  <c r="AR96" i="2"/>
  <c r="AR97" i="2"/>
  <c r="AR98" i="2"/>
  <c r="AR99" i="2"/>
  <c r="AR100" i="2"/>
  <c r="AR101" i="2"/>
  <c r="AR102" i="2"/>
  <c r="AR103" i="2"/>
  <c r="AR104" i="2"/>
  <c r="AR105" i="2"/>
  <c r="AR106" i="2"/>
  <c r="AR107" i="2"/>
  <c r="AR108" i="2"/>
  <c r="AR109" i="2"/>
  <c r="AR110" i="2"/>
  <c r="AR111" i="2"/>
  <c r="AR112" i="2"/>
  <c r="AR113" i="2"/>
  <c r="AR114" i="2"/>
  <c r="AR115" i="2"/>
  <c r="AR116" i="2"/>
  <c r="AR117" i="2"/>
  <c r="AR118" i="2"/>
  <c r="AR119" i="2"/>
  <c r="AR120" i="2"/>
  <c r="AR121" i="2"/>
  <c r="AR122" i="2"/>
  <c r="AR123" i="2"/>
  <c r="AR124" i="2"/>
  <c r="AR125" i="2"/>
  <c r="AR126" i="2"/>
  <c r="AR127" i="2"/>
  <c r="AR128" i="2"/>
  <c r="AR129" i="2"/>
  <c r="AR130" i="2"/>
  <c r="AR131" i="2"/>
  <c r="AR132" i="2"/>
  <c r="AR133" i="2"/>
  <c r="AR134" i="2"/>
  <c r="AR135" i="2"/>
  <c r="AR136" i="2"/>
  <c r="AR137" i="2"/>
  <c r="AR138" i="2"/>
  <c r="AR139" i="2"/>
  <c r="AR140" i="2"/>
  <c r="AR141" i="2"/>
  <c r="AR142" i="2"/>
  <c r="AR143" i="2"/>
  <c r="AR144" i="2"/>
  <c r="AR145" i="2"/>
  <c r="AR146" i="2"/>
  <c r="AR147" i="2"/>
  <c r="AR148" i="2"/>
  <c r="AR149" i="2"/>
  <c r="AR150" i="2"/>
  <c r="AR151" i="2"/>
  <c r="AR152" i="2"/>
  <c r="AR153" i="2"/>
  <c r="AR154" i="2"/>
  <c r="AR155" i="2"/>
  <c r="AR156" i="2"/>
  <c r="AR157" i="2"/>
  <c r="AR158" i="2"/>
  <c r="AR159" i="2"/>
  <c r="AR160" i="2"/>
  <c r="AR161" i="2"/>
  <c r="AR162" i="2"/>
  <c r="AR163" i="2"/>
  <c r="AR164" i="2"/>
  <c r="AR165" i="2"/>
  <c r="AR166" i="2"/>
  <c r="AR167" i="2"/>
  <c r="AR168" i="2"/>
  <c r="AR169" i="2"/>
  <c r="AR170" i="2"/>
  <c r="AR171" i="2"/>
  <c r="AR172" i="2"/>
  <c r="AR173" i="2"/>
  <c r="AR174" i="2"/>
  <c r="AR175" i="2"/>
  <c r="AR176" i="2"/>
  <c r="AR177" i="2"/>
  <c r="AR178" i="2"/>
  <c r="AR179" i="2"/>
  <c r="AR180" i="2"/>
  <c r="AR181" i="2"/>
  <c r="AR182" i="2"/>
  <c r="AR183" i="2"/>
  <c r="AR184" i="2"/>
  <c r="AR185" i="2"/>
  <c r="AR186" i="2"/>
  <c r="AR187" i="2"/>
  <c r="AR188" i="2"/>
  <c r="AR189" i="2"/>
  <c r="AR190" i="2"/>
  <c r="AR191" i="2"/>
  <c r="AR192" i="2"/>
  <c r="AR193" i="2"/>
  <c r="AR194" i="2"/>
  <c r="AR195" i="2"/>
  <c r="AR196" i="2"/>
  <c r="AR197" i="2"/>
  <c r="AR198" i="2"/>
  <c r="AR199" i="2"/>
  <c r="AR200" i="2"/>
  <c r="AR201" i="2"/>
  <c r="AR202" i="2"/>
  <c r="AR203" i="2"/>
  <c r="AR204" i="2"/>
  <c r="AR205" i="2"/>
  <c r="AR206" i="2"/>
  <c r="AR207" i="2"/>
  <c r="AR208" i="2"/>
  <c r="AR209" i="2"/>
  <c r="AR210" i="2"/>
  <c r="AR211" i="2"/>
  <c r="AR212" i="2"/>
  <c r="AR213" i="2"/>
  <c r="AR214" i="2"/>
  <c r="AR215" i="2"/>
  <c r="AR216" i="2"/>
  <c r="AR217" i="2"/>
  <c r="AR218" i="2"/>
  <c r="AR219" i="2"/>
  <c r="AR220" i="2"/>
  <c r="AR221" i="2"/>
  <c r="AR222" i="2"/>
  <c r="AR223" i="2"/>
  <c r="AR224" i="2"/>
  <c r="AR225" i="2"/>
  <c r="AR226" i="2"/>
  <c r="AR227" i="2"/>
  <c r="AR228" i="2"/>
  <c r="AR229" i="2"/>
  <c r="AR230" i="2"/>
  <c r="AR231" i="2"/>
  <c r="AR232" i="2"/>
  <c r="AR233" i="2"/>
  <c r="AR234" i="2"/>
  <c r="AR235" i="2"/>
  <c r="AR236" i="2"/>
  <c r="AR237" i="2"/>
  <c r="AR238" i="2"/>
  <c r="AR239" i="2"/>
  <c r="AR240" i="2"/>
  <c r="AR241" i="2"/>
  <c r="AR242" i="2"/>
  <c r="AR243" i="2"/>
  <c r="AR244" i="2"/>
  <c r="AR245" i="2"/>
  <c r="AR246" i="2"/>
  <c r="AR247" i="2"/>
  <c r="AR248" i="2"/>
  <c r="AR249" i="2"/>
  <c r="AR250" i="2"/>
  <c r="AR251" i="2"/>
  <c r="AR252" i="2"/>
  <c r="AR253" i="2"/>
  <c r="AR254" i="2"/>
  <c r="AR255" i="2"/>
  <c r="AR256" i="2"/>
  <c r="AR257" i="2"/>
  <c r="AR258" i="2"/>
  <c r="AR259" i="2"/>
  <c r="AR260" i="2"/>
  <c r="AR261" i="2"/>
  <c r="AR262" i="2"/>
  <c r="AR263" i="2"/>
  <c r="AR264" i="2"/>
  <c r="AR265" i="2"/>
  <c r="AR266" i="2"/>
  <c r="AR267" i="2"/>
  <c r="AR268" i="2"/>
  <c r="AR269" i="2"/>
  <c r="AR270" i="2"/>
  <c r="AR271" i="2"/>
  <c r="AR272" i="2"/>
  <c r="AR273" i="2"/>
  <c r="AR274" i="2"/>
  <c r="AR275" i="2"/>
  <c r="AR276" i="2"/>
  <c r="AR277" i="2"/>
  <c r="AR278" i="2"/>
  <c r="AR279" i="2"/>
  <c r="AR280" i="2"/>
  <c r="AR281" i="2"/>
  <c r="AR282" i="2"/>
  <c r="AR283" i="2"/>
  <c r="AR284" i="2"/>
  <c r="AR285" i="2"/>
  <c r="AR286" i="2"/>
  <c r="AR287" i="2"/>
  <c r="AR288" i="2"/>
  <c r="AR289" i="2"/>
  <c r="AR290" i="2"/>
  <c r="AR291" i="2"/>
  <c r="AR292" i="2"/>
  <c r="AR293" i="2"/>
  <c r="AR294" i="2"/>
  <c r="AR295" i="2"/>
  <c r="AR296" i="2"/>
  <c r="AR297" i="2"/>
  <c r="AR298" i="2"/>
  <c r="AR299" i="2"/>
  <c r="AR300" i="2"/>
  <c r="AR301" i="2"/>
  <c r="AR302" i="2"/>
  <c r="AR303" i="2"/>
  <c r="AR304" i="2"/>
  <c r="AR305" i="2"/>
  <c r="AR306" i="2"/>
  <c r="AR307" i="2"/>
  <c r="AR308" i="2"/>
  <c r="AR309" i="2"/>
  <c r="AR310" i="2"/>
  <c r="AR311" i="2"/>
  <c r="AR312" i="2"/>
  <c r="AR313" i="2"/>
  <c r="AR314" i="2"/>
  <c r="AR315" i="2"/>
  <c r="AR316" i="2"/>
  <c r="AR317" i="2"/>
  <c r="AR318" i="2"/>
  <c r="AR319" i="2"/>
  <c r="AR320" i="2"/>
  <c r="AR321" i="2"/>
  <c r="AR322" i="2"/>
  <c r="AR323" i="2"/>
  <c r="AR324" i="2"/>
  <c r="AR325" i="2"/>
  <c r="AR326" i="2"/>
  <c r="AR327" i="2"/>
  <c r="AR328" i="2"/>
  <c r="AR329" i="2"/>
  <c r="AR330" i="2"/>
  <c r="AR331" i="2"/>
  <c r="AR332" i="2"/>
  <c r="AR333" i="2"/>
  <c r="AR334" i="2"/>
  <c r="AR335" i="2"/>
  <c r="AR336" i="2"/>
  <c r="AR337" i="2"/>
  <c r="AR338" i="2"/>
  <c r="AR339" i="2"/>
  <c r="AR340" i="2"/>
  <c r="AR341" i="2"/>
  <c r="AR342" i="2"/>
  <c r="AR343" i="2"/>
  <c r="AR344" i="2"/>
  <c r="AR345" i="2"/>
  <c r="AR346" i="2"/>
  <c r="AR347" i="2"/>
  <c r="AR348" i="2"/>
  <c r="AR349" i="2"/>
  <c r="AR350" i="2"/>
  <c r="AR351" i="2"/>
  <c r="AR352" i="2"/>
  <c r="AR353" i="2"/>
  <c r="AR354" i="2"/>
  <c r="AR355" i="2"/>
  <c r="AR356" i="2"/>
  <c r="AR357" i="2"/>
  <c r="AR358" i="2"/>
  <c r="AR359" i="2"/>
  <c r="AR360" i="2"/>
  <c r="AR361" i="2"/>
  <c r="AR362" i="2"/>
  <c r="AR363" i="2"/>
  <c r="AR364" i="2"/>
  <c r="AR365" i="2"/>
  <c r="AR366" i="2"/>
  <c r="AR367" i="2"/>
  <c r="AR368" i="2"/>
  <c r="AR369" i="2"/>
  <c r="AR370" i="2"/>
  <c r="AR371" i="2"/>
  <c r="AR372" i="2"/>
  <c r="AR373" i="2"/>
  <c r="AR374" i="2"/>
  <c r="AR375" i="2"/>
  <c r="AR376" i="2"/>
  <c r="AR377" i="2"/>
  <c r="AR378" i="2"/>
  <c r="AR379" i="2"/>
  <c r="AR380" i="2"/>
  <c r="AR381" i="2"/>
  <c r="AR382" i="2"/>
  <c r="AR383" i="2"/>
  <c r="AR384" i="2"/>
  <c r="AR385" i="2"/>
  <c r="AR386" i="2"/>
  <c r="AR387" i="2"/>
  <c r="AR388" i="2"/>
  <c r="AR389" i="2"/>
  <c r="AR390" i="2"/>
  <c r="AR391" i="2"/>
  <c r="AR392" i="2"/>
  <c r="AR393" i="2"/>
  <c r="AR394" i="2"/>
  <c r="AR395" i="2"/>
  <c r="AR396" i="2"/>
  <c r="AR397" i="2"/>
  <c r="AR398" i="2"/>
  <c r="AR399" i="2"/>
  <c r="AR400" i="2"/>
  <c r="AR401" i="2"/>
  <c r="AR402" i="2"/>
  <c r="AR403" i="2"/>
  <c r="AR404" i="2"/>
  <c r="AR405" i="2"/>
  <c r="AR406" i="2"/>
  <c r="AR407" i="2"/>
  <c r="AR408" i="2"/>
  <c r="AR409" i="2"/>
  <c r="AR410" i="2"/>
  <c r="AR411" i="2"/>
  <c r="AR412" i="2"/>
  <c r="AR413" i="2"/>
  <c r="AR414" i="2"/>
  <c r="AR415" i="2"/>
  <c r="AR416" i="2"/>
  <c r="AR417" i="2"/>
  <c r="AR418" i="2"/>
  <c r="AR419" i="2"/>
  <c r="AR420" i="2"/>
  <c r="AR421" i="2"/>
  <c r="AR422" i="2"/>
  <c r="AR423" i="2"/>
  <c r="AR424" i="2"/>
  <c r="AR425" i="2"/>
  <c r="AR426" i="2"/>
  <c r="AR427" i="2"/>
  <c r="AR428" i="2"/>
  <c r="AR429" i="2"/>
  <c r="AR430" i="2"/>
  <c r="AR431" i="2"/>
  <c r="AR432" i="2"/>
  <c r="AR433" i="2"/>
  <c r="AR434" i="2"/>
  <c r="AR435" i="2"/>
  <c r="AR436" i="2"/>
  <c r="AR437" i="2"/>
  <c r="AR438" i="2"/>
  <c r="AR439" i="2"/>
  <c r="AR440" i="2"/>
  <c r="AR441" i="2"/>
  <c r="AR442" i="2"/>
  <c r="AR443" i="2"/>
  <c r="AR444" i="2"/>
  <c r="AR445" i="2"/>
  <c r="AR446" i="2"/>
  <c r="AR447" i="2"/>
  <c r="AR448" i="2"/>
  <c r="AR449" i="2"/>
  <c r="AR450" i="2"/>
  <c r="AR451" i="2"/>
  <c r="AR452" i="2"/>
  <c r="AR453" i="2"/>
  <c r="AR454" i="2"/>
  <c r="AR455" i="2"/>
  <c r="AR456" i="2"/>
  <c r="AR457" i="2"/>
  <c r="AR458" i="2"/>
  <c r="AR459" i="2"/>
  <c r="AR460" i="2"/>
  <c r="AR461" i="2"/>
  <c r="AR462" i="2"/>
  <c r="AR463" i="2"/>
  <c r="AR464" i="2"/>
  <c r="AR465" i="2"/>
  <c r="AR466" i="2"/>
  <c r="AR467" i="2"/>
  <c r="AR468" i="2"/>
  <c r="AR469" i="2"/>
  <c r="AR470" i="2"/>
  <c r="AR471" i="2"/>
  <c r="AR472" i="2"/>
  <c r="AR473" i="2"/>
  <c r="AR474" i="2"/>
  <c r="AR475" i="2"/>
  <c r="AR476" i="2"/>
  <c r="AR477" i="2"/>
  <c r="AR478" i="2"/>
  <c r="AR479" i="2"/>
  <c r="AR480" i="2"/>
  <c r="AR481" i="2"/>
  <c r="AR482" i="2"/>
  <c r="AR483" i="2"/>
  <c r="AR484" i="2"/>
  <c r="AR485" i="2"/>
  <c r="AR486" i="2"/>
  <c r="AR487" i="2"/>
  <c r="AR488" i="2"/>
  <c r="AR489" i="2"/>
  <c r="AR490" i="2"/>
  <c r="AR491" i="2"/>
  <c r="AR492" i="2"/>
  <c r="AR493" i="2"/>
  <c r="AR494" i="2"/>
  <c r="AR495" i="2"/>
  <c r="AR496" i="2"/>
  <c r="AR497" i="2"/>
  <c r="AR498" i="2"/>
  <c r="AR499" i="2"/>
  <c r="AR500" i="2"/>
  <c r="AR501" i="2"/>
  <c r="AR502" i="2"/>
  <c r="AR503" i="2"/>
  <c r="AR504" i="2"/>
  <c r="AR505" i="2"/>
  <c r="AR506" i="2"/>
  <c r="AR507" i="2"/>
  <c r="AR508" i="2"/>
  <c r="AR509" i="2"/>
  <c r="AR510" i="2"/>
  <c r="AR511" i="2"/>
  <c r="AR512" i="2"/>
  <c r="AR513" i="2"/>
  <c r="AR514" i="2"/>
  <c r="AR515" i="2"/>
  <c r="AR516" i="2"/>
  <c r="AR517" i="2"/>
  <c r="AR518" i="2"/>
  <c r="AR519" i="2"/>
  <c r="AR520" i="2"/>
  <c r="AR521" i="2"/>
  <c r="AR522" i="2"/>
  <c r="AR523" i="2"/>
  <c r="AR524" i="2"/>
  <c r="AR525" i="2"/>
  <c r="AR526" i="2"/>
  <c r="AR527" i="2"/>
  <c r="AR528" i="2"/>
  <c r="AR529" i="2"/>
  <c r="AR530" i="2"/>
  <c r="AR531" i="2"/>
  <c r="AR532" i="2"/>
  <c r="AR533" i="2"/>
  <c r="AR534" i="2"/>
  <c r="AR535" i="2"/>
  <c r="AR536" i="2"/>
  <c r="AR537" i="2"/>
  <c r="AR538" i="2"/>
  <c r="AR539" i="2"/>
  <c r="AR540" i="2"/>
  <c r="AR541" i="2"/>
  <c r="AR542" i="2"/>
  <c r="AR543" i="2"/>
  <c r="AR544" i="2"/>
  <c r="AR545" i="2"/>
  <c r="AR546" i="2"/>
  <c r="AR547" i="2"/>
  <c r="AR548" i="2"/>
  <c r="AR549" i="2"/>
  <c r="AR550" i="2"/>
  <c r="AR551" i="2"/>
  <c r="AR552" i="2"/>
  <c r="AR553" i="2"/>
  <c r="AR554" i="2"/>
  <c r="AR555" i="2"/>
  <c r="AR556" i="2"/>
  <c r="AR557" i="2"/>
  <c r="AR558" i="2"/>
  <c r="AR559" i="2"/>
  <c r="AR560" i="2"/>
  <c r="AR561" i="2"/>
  <c r="AR562" i="2"/>
  <c r="AR563" i="2"/>
  <c r="AR564" i="2"/>
  <c r="AR565" i="2"/>
  <c r="AR566" i="2"/>
  <c r="AR567" i="2"/>
  <c r="AR568" i="2"/>
  <c r="AR569" i="2"/>
  <c r="AR570" i="2"/>
  <c r="AR571" i="2"/>
  <c r="AR572" i="2"/>
  <c r="AR573" i="2"/>
  <c r="AR574" i="2"/>
  <c r="AR575" i="2"/>
  <c r="AR576" i="2"/>
  <c r="AR577" i="2"/>
  <c r="AR578" i="2"/>
  <c r="AR579" i="2"/>
  <c r="AR580" i="2"/>
  <c r="AR581" i="2"/>
  <c r="AR582" i="2"/>
  <c r="AR583" i="2"/>
  <c r="AR584" i="2"/>
  <c r="AR585" i="2"/>
  <c r="AR586" i="2"/>
  <c r="AR587" i="2"/>
  <c r="AR588" i="2"/>
  <c r="AR589" i="2"/>
  <c r="AR590" i="2"/>
  <c r="AR591" i="2"/>
  <c r="AR592" i="2"/>
  <c r="AR593" i="2"/>
  <c r="AR594" i="2"/>
  <c r="AR595" i="2"/>
  <c r="AR596" i="2"/>
  <c r="AR597" i="2"/>
  <c r="AR598" i="2"/>
  <c r="AR599" i="2"/>
  <c r="AR600" i="2"/>
  <c r="AR601" i="2"/>
  <c r="AR602" i="2"/>
  <c r="AR603" i="2"/>
  <c r="AR604" i="2"/>
  <c r="AR605" i="2"/>
  <c r="AR606" i="2"/>
  <c r="AR607" i="2"/>
  <c r="AR608" i="2"/>
  <c r="AR609" i="2"/>
  <c r="AR610" i="2"/>
  <c r="AR611" i="2"/>
  <c r="AR612" i="2"/>
  <c r="AR613" i="2"/>
  <c r="AR614" i="2"/>
  <c r="AR615" i="2"/>
  <c r="AR616" i="2"/>
  <c r="AR617" i="2"/>
  <c r="AR618" i="2"/>
  <c r="AR619" i="2"/>
  <c r="AR620" i="2"/>
  <c r="AR621" i="2"/>
  <c r="AR622" i="2"/>
  <c r="AR623" i="2"/>
  <c r="AR624" i="2"/>
  <c r="AR625" i="2"/>
  <c r="AR626" i="2"/>
  <c r="AR627" i="2"/>
  <c r="AR628" i="2"/>
  <c r="AR629" i="2"/>
  <c r="AR630" i="2"/>
  <c r="AR631" i="2"/>
  <c r="AR632" i="2"/>
  <c r="AR633" i="2"/>
  <c r="AR634" i="2"/>
  <c r="AR635" i="2"/>
  <c r="AR636" i="2"/>
  <c r="AR637" i="2"/>
  <c r="AR638" i="2"/>
  <c r="AR639" i="2"/>
  <c r="AR640" i="2"/>
  <c r="AR641" i="2"/>
  <c r="AR642" i="2"/>
  <c r="AR643" i="2"/>
  <c r="AR644" i="2"/>
  <c r="AR645" i="2"/>
  <c r="AR646" i="2"/>
  <c r="AR647" i="2"/>
  <c r="AR648" i="2"/>
  <c r="AR649" i="2"/>
  <c r="AR650" i="2"/>
  <c r="AR651" i="2"/>
  <c r="AR652" i="2"/>
  <c r="AR653" i="2"/>
  <c r="AR654" i="2"/>
  <c r="AR655" i="2"/>
  <c r="AR656" i="2"/>
  <c r="AR657" i="2"/>
  <c r="AR658" i="2"/>
  <c r="AR659" i="2"/>
  <c r="AR660" i="2"/>
  <c r="AR661" i="2"/>
  <c r="AR662" i="2"/>
  <c r="AR663" i="2"/>
  <c r="AR664" i="2"/>
  <c r="AR665" i="2"/>
  <c r="AR666" i="2"/>
  <c r="AR667" i="2"/>
  <c r="AR668" i="2"/>
  <c r="AR669" i="2"/>
  <c r="AR670" i="2"/>
  <c r="AR671" i="2"/>
  <c r="AR672" i="2"/>
  <c r="AR673" i="2"/>
  <c r="AR674" i="2"/>
  <c r="AR675" i="2"/>
  <c r="AR676" i="2"/>
  <c r="AR677" i="2"/>
  <c r="AR678" i="2"/>
  <c r="AR679" i="2"/>
  <c r="AR680" i="2"/>
  <c r="AR681" i="2"/>
  <c r="AR682" i="2"/>
  <c r="AR683" i="2"/>
  <c r="AR684" i="2"/>
  <c r="AR685" i="2"/>
  <c r="AR686" i="2"/>
  <c r="AR687" i="2"/>
  <c r="AR688" i="2"/>
  <c r="AR689" i="2"/>
  <c r="AR690" i="2"/>
  <c r="AR691" i="2"/>
  <c r="AR692" i="2"/>
  <c r="AR693" i="2"/>
  <c r="AR694" i="2"/>
  <c r="AR695" i="2"/>
  <c r="AR696" i="2"/>
  <c r="AR697" i="2"/>
  <c r="AR698" i="2"/>
  <c r="AR699" i="2"/>
  <c r="AR700" i="2"/>
  <c r="AR701" i="2"/>
  <c r="AR702" i="2"/>
  <c r="AR703" i="2"/>
  <c r="AR704" i="2"/>
  <c r="AR705" i="2"/>
  <c r="AR706" i="2"/>
  <c r="AR707" i="2"/>
  <c r="AR708" i="2"/>
  <c r="AR709" i="2"/>
  <c r="AR710" i="2"/>
  <c r="AR711" i="2"/>
  <c r="AR712" i="2"/>
  <c r="AR713" i="2"/>
  <c r="AR714" i="2"/>
  <c r="AR715" i="2"/>
  <c r="AR716" i="2"/>
  <c r="AS4" i="2"/>
  <c r="AS5" i="2"/>
  <c r="AS6" i="2"/>
  <c r="AS7" i="2"/>
  <c r="AS8" i="2"/>
  <c r="AS9" i="2"/>
  <c r="AS10" i="2"/>
  <c r="AS11" i="2"/>
  <c r="AS12" i="2"/>
  <c r="AS13" i="2"/>
  <c r="AS14" i="2"/>
  <c r="AS15" i="2"/>
  <c r="AS16" i="2"/>
  <c r="AS17" i="2"/>
  <c r="AS18" i="2"/>
  <c r="AS19" i="2"/>
  <c r="AS20" i="2"/>
  <c r="AS21" i="2"/>
  <c r="AS22" i="2"/>
  <c r="AS23" i="2"/>
  <c r="AS24" i="2"/>
  <c r="AS25" i="2"/>
  <c r="AS26" i="2"/>
  <c r="AS27" i="2"/>
  <c r="AS28" i="2"/>
  <c r="AS29" i="2"/>
  <c r="AS30" i="2"/>
  <c r="AS31" i="2"/>
  <c r="AS32" i="2"/>
  <c r="AS33" i="2"/>
  <c r="AS34" i="2"/>
  <c r="AS35" i="2"/>
  <c r="AS36" i="2"/>
  <c r="AS37" i="2"/>
  <c r="AS38" i="2"/>
  <c r="AS39" i="2"/>
  <c r="AS40" i="2"/>
  <c r="AS41" i="2"/>
  <c r="AS42" i="2"/>
  <c r="AS43" i="2"/>
  <c r="AS44" i="2"/>
  <c r="AS45" i="2"/>
  <c r="AS46" i="2"/>
  <c r="AS47" i="2"/>
  <c r="AS48" i="2"/>
  <c r="AS49" i="2"/>
  <c r="AS50" i="2"/>
  <c r="AS51" i="2"/>
  <c r="AS52" i="2"/>
  <c r="AS53" i="2"/>
  <c r="AS54" i="2"/>
  <c r="AS55" i="2"/>
  <c r="AS56" i="2"/>
  <c r="AS57" i="2"/>
  <c r="AS58" i="2"/>
  <c r="AS59" i="2"/>
  <c r="AS60" i="2"/>
  <c r="AS61" i="2"/>
  <c r="AS62" i="2"/>
  <c r="AS63" i="2"/>
  <c r="AS64" i="2"/>
  <c r="AS65" i="2"/>
  <c r="AS66" i="2"/>
  <c r="AS67" i="2"/>
  <c r="AS68" i="2"/>
  <c r="AS69" i="2"/>
  <c r="AS70" i="2"/>
  <c r="AS71" i="2"/>
  <c r="AS72" i="2"/>
  <c r="AS73" i="2"/>
  <c r="AS74" i="2"/>
  <c r="AS75" i="2"/>
  <c r="AS76" i="2"/>
  <c r="AS77" i="2"/>
  <c r="AS78" i="2"/>
  <c r="AS79" i="2"/>
  <c r="AS80" i="2"/>
  <c r="AS81" i="2"/>
  <c r="AS82" i="2"/>
  <c r="AS83" i="2"/>
  <c r="AS84" i="2"/>
  <c r="AS85" i="2"/>
  <c r="AS86" i="2"/>
  <c r="AS87" i="2"/>
  <c r="AS88" i="2"/>
  <c r="AS89" i="2"/>
  <c r="AS90" i="2"/>
  <c r="AS91" i="2"/>
  <c r="AS92" i="2"/>
  <c r="AS93" i="2"/>
  <c r="AS94" i="2"/>
  <c r="AS95" i="2"/>
  <c r="AS96" i="2"/>
  <c r="AS97" i="2"/>
  <c r="AS98" i="2"/>
  <c r="AS99" i="2"/>
  <c r="AS100" i="2"/>
  <c r="AS101" i="2"/>
  <c r="AS102" i="2"/>
  <c r="AS103" i="2"/>
  <c r="AS104" i="2"/>
  <c r="AS105" i="2"/>
  <c r="AS106" i="2"/>
  <c r="AS107" i="2"/>
  <c r="AS108" i="2"/>
  <c r="AS109" i="2"/>
  <c r="AS110" i="2"/>
  <c r="AS111" i="2"/>
  <c r="AS112" i="2"/>
  <c r="AS113" i="2"/>
  <c r="AS114" i="2"/>
  <c r="AS115" i="2"/>
  <c r="AS116" i="2"/>
  <c r="AS117" i="2"/>
  <c r="AS118" i="2"/>
  <c r="AS119" i="2"/>
  <c r="AS120" i="2"/>
  <c r="AS121" i="2"/>
  <c r="AS122" i="2"/>
  <c r="AS123" i="2"/>
  <c r="AS124" i="2"/>
  <c r="AS125" i="2"/>
  <c r="AS126" i="2"/>
  <c r="AS127" i="2"/>
  <c r="AS128" i="2"/>
  <c r="AS129" i="2"/>
  <c r="AS130" i="2"/>
  <c r="AS131" i="2"/>
  <c r="AS132" i="2"/>
  <c r="AS133" i="2"/>
  <c r="AS134" i="2"/>
  <c r="AS135" i="2"/>
  <c r="AS136" i="2"/>
  <c r="AS137" i="2"/>
  <c r="AS138" i="2"/>
  <c r="AS139" i="2"/>
  <c r="AS140" i="2"/>
  <c r="AS141" i="2"/>
  <c r="AS142" i="2"/>
  <c r="AS143" i="2"/>
  <c r="AS144" i="2"/>
  <c r="AS145" i="2"/>
  <c r="AS146" i="2"/>
  <c r="AS147" i="2"/>
  <c r="AS148" i="2"/>
  <c r="AS149" i="2"/>
  <c r="AS150" i="2"/>
  <c r="AS151" i="2"/>
  <c r="AS152" i="2"/>
  <c r="AS153" i="2"/>
  <c r="AS154" i="2"/>
  <c r="AS155" i="2"/>
  <c r="AS156" i="2"/>
  <c r="AS157" i="2"/>
  <c r="AS158" i="2"/>
  <c r="AS159" i="2"/>
  <c r="AS160" i="2"/>
  <c r="AS161" i="2"/>
  <c r="AS162" i="2"/>
  <c r="AS163" i="2"/>
  <c r="AS164" i="2"/>
  <c r="AS165" i="2"/>
  <c r="AS166" i="2"/>
  <c r="AS167" i="2"/>
  <c r="AS168" i="2"/>
  <c r="AS169" i="2"/>
  <c r="AS170" i="2"/>
  <c r="AS171" i="2"/>
  <c r="AS172" i="2"/>
  <c r="AS173" i="2"/>
  <c r="AS174" i="2"/>
  <c r="AS175" i="2"/>
  <c r="AS176" i="2"/>
  <c r="AS177" i="2"/>
  <c r="AS178" i="2"/>
  <c r="AS179" i="2"/>
  <c r="AS180" i="2"/>
  <c r="AS181" i="2"/>
  <c r="AS182" i="2"/>
  <c r="AS183" i="2"/>
  <c r="AS184" i="2"/>
  <c r="AS185" i="2"/>
  <c r="AS186" i="2"/>
  <c r="AS187" i="2"/>
  <c r="AS188" i="2"/>
  <c r="AS189" i="2"/>
  <c r="AS190" i="2"/>
  <c r="AS191" i="2"/>
  <c r="AS192" i="2"/>
  <c r="AS193" i="2"/>
  <c r="AS194" i="2"/>
  <c r="AS195" i="2"/>
  <c r="AS196" i="2"/>
  <c r="AS197" i="2"/>
  <c r="AS198" i="2"/>
  <c r="AS199" i="2"/>
  <c r="AS200" i="2"/>
  <c r="AS201" i="2"/>
  <c r="AS202" i="2"/>
  <c r="AS203" i="2"/>
  <c r="AS204" i="2"/>
  <c r="AS205" i="2"/>
  <c r="AS206" i="2"/>
  <c r="AS207" i="2"/>
  <c r="AS208" i="2"/>
  <c r="AS209" i="2"/>
  <c r="AS210" i="2"/>
  <c r="AS211" i="2"/>
  <c r="AS212" i="2"/>
  <c r="AS213" i="2"/>
  <c r="AS214" i="2"/>
  <c r="AS215" i="2"/>
  <c r="AS216" i="2"/>
  <c r="AS217" i="2"/>
  <c r="AS218" i="2"/>
  <c r="AS219" i="2"/>
  <c r="AS220" i="2"/>
  <c r="AS221" i="2"/>
  <c r="AS222" i="2"/>
  <c r="AS223" i="2"/>
  <c r="AS224" i="2"/>
  <c r="AS225" i="2"/>
  <c r="AS226" i="2"/>
  <c r="AS227" i="2"/>
  <c r="AS228" i="2"/>
  <c r="AS229" i="2"/>
  <c r="AS230" i="2"/>
  <c r="AS231" i="2"/>
  <c r="AS232" i="2"/>
  <c r="AS233" i="2"/>
  <c r="AS234" i="2"/>
  <c r="AS235" i="2"/>
  <c r="AS236" i="2"/>
  <c r="AS237" i="2"/>
  <c r="AS238" i="2"/>
  <c r="AS239" i="2"/>
  <c r="AS240" i="2"/>
  <c r="AS241" i="2"/>
  <c r="AS242" i="2"/>
  <c r="AS243" i="2"/>
  <c r="AS244" i="2"/>
  <c r="AS245" i="2"/>
  <c r="AS246" i="2"/>
  <c r="AS247" i="2"/>
  <c r="AS248" i="2"/>
  <c r="AS249" i="2"/>
  <c r="AS250" i="2"/>
  <c r="AS251" i="2"/>
  <c r="AS252" i="2"/>
  <c r="AS253" i="2"/>
  <c r="AS254" i="2"/>
  <c r="AS255" i="2"/>
  <c r="AS256" i="2"/>
  <c r="AS257" i="2"/>
  <c r="AS258" i="2"/>
  <c r="AS259" i="2"/>
  <c r="AS260" i="2"/>
  <c r="AS261" i="2"/>
  <c r="AS262" i="2"/>
  <c r="AS263" i="2"/>
  <c r="AS264" i="2"/>
  <c r="AS265" i="2"/>
  <c r="AS266" i="2"/>
  <c r="AS267" i="2"/>
  <c r="AS268" i="2"/>
  <c r="AS269" i="2"/>
  <c r="AS270" i="2"/>
  <c r="AS271" i="2"/>
  <c r="AS272" i="2"/>
  <c r="AS273" i="2"/>
  <c r="AS274" i="2"/>
  <c r="AS275" i="2"/>
  <c r="AS276" i="2"/>
  <c r="AS277" i="2"/>
  <c r="AS278" i="2"/>
  <c r="AS279" i="2"/>
  <c r="AS280" i="2"/>
  <c r="AS281" i="2"/>
  <c r="AS282" i="2"/>
  <c r="AS283" i="2"/>
  <c r="AS284" i="2"/>
  <c r="AS285" i="2"/>
  <c r="AS286" i="2"/>
  <c r="AS287" i="2"/>
  <c r="AS288" i="2"/>
  <c r="AS289" i="2"/>
  <c r="AS290" i="2"/>
  <c r="AS291" i="2"/>
  <c r="AS292" i="2"/>
  <c r="AS293" i="2"/>
  <c r="AS294" i="2"/>
  <c r="AS295" i="2"/>
  <c r="AS296" i="2"/>
  <c r="AS297" i="2"/>
  <c r="AS298" i="2"/>
  <c r="AS299" i="2"/>
  <c r="AS300" i="2"/>
  <c r="AS301" i="2"/>
  <c r="AS302" i="2"/>
  <c r="AS303" i="2"/>
  <c r="AS304" i="2"/>
  <c r="AS305" i="2"/>
  <c r="AS306" i="2"/>
  <c r="AS307" i="2"/>
  <c r="AS308" i="2"/>
  <c r="AS309" i="2"/>
  <c r="AS310" i="2"/>
  <c r="AS311" i="2"/>
  <c r="AS312" i="2"/>
  <c r="AS313" i="2"/>
  <c r="AS314" i="2"/>
  <c r="AS315" i="2"/>
  <c r="AS316" i="2"/>
  <c r="AS317" i="2"/>
  <c r="AS318" i="2"/>
  <c r="AS319" i="2"/>
  <c r="AS320" i="2"/>
  <c r="AS321" i="2"/>
  <c r="AS322" i="2"/>
  <c r="AS323" i="2"/>
  <c r="AS324" i="2"/>
  <c r="AS325" i="2"/>
  <c r="AS326" i="2"/>
  <c r="AS327" i="2"/>
  <c r="AS328" i="2"/>
  <c r="AS329" i="2"/>
  <c r="AS330" i="2"/>
  <c r="AS331" i="2"/>
  <c r="AS332" i="2"/>
  <c r="AS333" i="2"/>
  <c r="AS334" i="2"/>
  <c r="AS335" i="2"/>
  <c r="AS336" i="2"/>
  <c r="AS337" i="2"/>
  <c r="AS338" i="2"/>
  <c r="AS339" i="2"/>
  <c r="AS340" i="2"/>
  <c r="AS341" i="2"/>
  <c r="AS342" i="2"/>
  <c r="AS343" i="2"/>
  <c r="AS344" i="2"/>
  <c r="AS345" i="2"/>
  <c r="AS346" i="2"/>
  <c r="AS347" i="2"/>
  <c r="AS348" i="2"/>
  <c r="AS349" i="2"/>
  <c r="AS350" i="2"/>
  <c r="AS351" i="2"/>
  <c r="AS352" i="2"/>
  <c r="AS353" i="2"/>
  <c r="AS354" i="2"/>
  <c r="AS355" i="2"/>
  <c r="AS356" i="2"/>
  <c r="AS357" i="2"/>
  <c r="AS358" i="2"/>
  <c r="AS359" i="2"/>
  <c r="AS360" i="2"/>
  <c r="AS361" i="2"/>
  <c r="AS362" i="2"/>
  <c r="AS363" i="2"/>
  <c r="AS364" i="2"/>
  <c r="AS365" i="2"/>
  <c r="AS366" i="2"/>
  <c r="AS367" i="2"/>
  <c r="AS368" i="2"/>
  <c r="AS369" i="2"/>
  <c r="AS370" i="2"/>
  <c r="AS371" i="2"/>
  <c r="AS372" i="2"/>
  <c r="AS373" i="2"/>
  <c r="AS374" i="2"/>
  <c r="AS375" i="2"/>
  <c r="AS376" i="2"/>
  <c r="AS377" i="2"/>
  <c r="AS378" i="2"/>
  <c r="AS379" i="2"/>
  <c r="AS380" i="2"/>
  <c r="AS381" i="2"/>
  <c r="AS382" i="2"/>
  <c r="AS383" i="2"/>
  <c r="AS384" i="2"/>
  <c r="AS385" i="2"/>
  <c r="AS386" i="2"/>
  <c r="AS387" i="2"/>
  <c r="AS388" i="2"/>
  <c r="AS389" i="2"/>
  <c r="AS390" i="2"/>
  <c r="AS391" i="2"/>
  <c r="AS392" i="2"/>
  <c r="AS393" i="2"/>
  <c r="AS394" i="2"/>
  <c r="AS395" i="2"/>
  <c r="AS396" i="2"/>
  <c r="AS397" i="2"/>
  <c r="AS398" i="2"/>
  <c r="AS399" i="2"/>
  <c r="AS400" i="2"/>
  <c r="AS401" i="2"/>
  <c r="AS402" i="2"/>
  <c r="AS403" i="2"/>
  <c r="AS404" i="2"/>
  <c r="AS405" i="2"/>
  <c r="AS406" i="2"/>
  <c r="AS407" i="2"/>
  <c r="AS408" i="2"/>
  <c r="AS409" i="2"/>
  <c r="AS410" i="2"/>
  <c r="AS411" i="2"/>
  <c r="AS412" i="2"/>
  <c r="AS413" i="2"/>
  <c r="AS414" i="2"/>
  <c r="AS415" i="2"/>
  <c r="AS416" i="2"/>
  <c r="AS417" i="2"/>
  <c r="AS418" i="2"/>
  <c r="AS419" i="2"/>
  <c r="AS420" i="2"/>
  <c r="AS421" i="2"/>
  <c r="AS422" i="2"/>
  <c r="AS423" i="2"/>
  <c r="AS424" i="2"/>
  <c r="AS425" i="2"/>
  <c r="AS426" i="2"/>
  <c r="AS427" i="2"/>
  <c r="AS428" i="2"/>
  <c r="AS429" i="2"/>
  <c r="AS430" i="2"/>
  <c r="AS431" i="2"/>
  <c r="AS432" i="2"/>
  <c r="AS433" i="2"/>
  <c r="AS434" i="2"/>
  <c r="AS435" i="2"/>
  <c r="AS436" i="2"/>
  <c r="AS437" i="2"/>
  <c r="AS438" i="2"/>
  <c r="AS439" i="2"/>
  <c r="AS440" i="2"/>
  <c r="AS441" i="2"/>
  <c r="AS442" i="2"/>
  <c r="AS443" i="2"/>
  <c r="AS444" i="2"/>
  <c r="AS445" i="2"/>
  <c r="AS446" i="2"/>
  <c r="AS447" i="2"/>
  <c r="AS448" i="2"/>
  <c r="AS449" i="2"/>
  <c r="AS450" i="2"/>
  <c r="AS451" i="2"/>
  <c r="AS452" i="2"/>
  <c r="AS453" i="2"/>
  <c r="AS454" i="2"/>
  <c r="AS455" i="2"/>
  <c r="AS456" i="2"/>
  <c r="AS457" i="2"/>
  <c r="AS458" i="2"/>
  <c r="AS459" i="2"/>
  <c r="AS460" i="2"/>
  <c r="AS461" i="2"/>
  <c r="AS462" i="2"/>
  <c r="AS463" i="2"/>
  <c r="AS464" i="2"/>
  <c r="AS465" i="2"/>
  <c r="AS466" i="2"/>
  <c r="AS467" i="2"/>
  <c r="AS468" i="2"/>
  <c r="AS469" i="2"/>
  <c r="AS470" i="2"/>
  <c r="AS471" i="2"/>
  <c r="AS472" i="2"/>
  <c r="AS473" i="2"/>
  <c r="AS474" i="2"/>
  <c r="AS475" i="2"/>
  <c r="AS476" i="2"/>
  <c r="AS477" i="2"/>
  <c r="AS478" i="2"/>
  <c r="AS479" i="2"/>
  <c r="AS480" i="2"/>
  <c r="AS481" i="2"/>
  <c r="AS482" i="2"/>
  <c r="AS483" i="2"/>
  <c r="AS484" i="2"/>
  <c r="AS485" i="2"/>
  <c r="AS486" i="2"/>
  <c r="AS487" i="2"/>
  <c r="AS488" i="2"/>
  <c r="AS489" i="2"/>
  <c r="AS490" i="2"/>
  <c r="AS491" i="2"/>
  <c r="AS492" i="2"/>
  <c r="AS493" i="2"/>
  <c r="AS494" i="2"/>
  <c r="AS495" i="2"/>
  <c r="AS496" i="2"/>
  <c r="AS497" i="2"/>
  <c r="AS498" i="2"/>
  <c r="AS499" i="2"/>
  <c r="AS500" i="2"/>
  <c r="AS501" i="2"/>
  <c r="AS502" i="2"/>
  <c r="AS503" i="2"/>
  <c r="AS504" i="2"/>
  <c r="AS505" i="2"/>
  <c r="AS506" i="2"/>
  <c r="AS507" i="2"/>
  <c r="AS508" i="2"/>
  <c r="AS509" i="2"/>
  <c r="AS510" i="2"/>
  <c r="AS511" i="2"/>
  <c r="AS512" i="2"/>
  <c r="AS513" i="2"/>
  <c r="AS514" i="2"/>
  <c r="AS515" i="2"/>
  <c r="AS516" i="2"/>
  <c r="AS517" i="2"/>
  <c r="AS518" i="2"/>
  <c r="AS519" i="2"/>
  <c r="AS520" i="2"/>
  <c r="AS521" i="2"/>
  <c r="AS522" i="2"/>
  <c r="AS523" i="2"/>
  <c r="AS524" i="2"/>
  <c r="AS525" i="2"/>
  <c r="AS526" i="2"/>
  <c r="AS527" i="2"/>
  <c r="AS528" i="2"/>
  <c r="AS529" i="2"/>
  <c r="AS530" i="2"/>
  <c r="AS531" i="2"/>
  <c r="AS532" i="2"/>
  <c r="AS533" i="2"/>
  <c r="AS534" i="2"/>
  <c r="AS535" i="2"/>
  <c r="AS536" i="2"/>
  <c r="AS537" i="2"/>
  <c r="AS538" i="2"/>
  <c r="AS539" i="2"/>
  <c r="AS540" i="2"/>
  <c r="AS541" i="2"/>
  <c r="AS542" i="2"/>
  <c r="AS543" i="2"/>
  <c r="AS544" i="2"/>
  <c r="AS545" i="2"/>
  <c r="AS546" i="2"/>
  <c r="AS547" i="2"/>
  <c r="AS548" i="2"/>
  <c r="AS549" i="2"/>
  <c r="AS550" i="2"/>
  <c r="AS551" i="2"/>
  <c r="AS552" i="2"/>
  <c r="AS553" i="2"/>
  <c r="AS554" i="2"/>
  <c r="AS555" i="2"/>
  <c r="AS556" i="2"/>
  <c r="AS557" i="2"/>
  <c r="AS558" i="2"/>
  <c r="AS559" i="2"/>
  <c r="AS560" i="2"/>
  <c r="AS561" i="2"/>
  <c r="AS562" i="2"/>
  <c r="AS563" i="2"/>
  <c r="AS564" i="2"/>
  <c r="AS565" i="2"/>
  <c r="AS566" i="2"/>
  <c r="AS567" i="2"/>
  <c r="AS568" i="2"/>
  <c r="AS569" i="2"/>
  <c r="AS570" i="2"/>
  <c r="AS571" i="2"/>
  <c r="AS572" i="2"/>
  <c r="AS573" i="2"/>
  <c r="AS574" i="2"/>
  <c r="AS575" i="2"/>
  <c r="AS576" i="2"/>
  <c r="AS577" i="2"/>
  <c r="AS578" i="2"/>
  <c r="AS579" i="2"/>
  <c r="AS580" i="2"/>
  <c r="AS581" i="2"/>
  <c r="AS582" i="2"/>
  <c r="AS583" i="2"/>
  <c r="AS584" i="2"/>
  <c r="AS585" i="2"/>
  <c r="AS586" i="2"/>
  <c r="AS587" i="2"/>
  <c r="AS588" i="2"/>
  <c r="AS589" i="2"/>
  <c r="AS590" i="2"/>
  <c r="AS591" i="2"/>
  <c r="AS592" i="2"/>
  <c r="AS593" i="2"/>
  <c r="AS594" i="2"/>
  <c r="AS595" i="2"/>
  <c r="AS596" i="2"/>
  <c r="AS597" i="2"/>
  <c r="AS598" i="2"/>
  <c r="AS599" i="2"/>
  <c r="AS600" i="2"/>
  <c r="AS601" i="2"/>
  <c r="AS602" i="2"/>
  <c r="AS603" i="2"/>
  <c r="AS604" i="2"/>
  <c r="AS605" i="2"/>
  <c r="AS606" i="2"/>
  <c r="AS607" i="2"/>
  <c r="AS608" i="2"/>
  <c r="AS609" i="2"/>
  <c r="AS610" i="2"/>
  <c r="AS611" i="2"/>
  <c r="AS612" i="2"/>
  <c r="AS613" i="2"/>
  <c r="AS614" i="2"/>
  <c r="AS615" i="2"/>
  <c r="AS616" i="2"/>
  <c r="AS617" i="2"/>
  <c r="AS618" i="2"/>
  <c r="AS619" i="2"/>
  <c r="AS620" i="2"/>
  <c r="AS621" i="2"/>
  <c r="AS622" i="2"/>
  <c r="AS623" i="2"/>
  <c r="AS624" i="2"/>
  <c r="AS625" i="2"/>
  <c r="AS626" i="2"/>
  <c r="AS627" i="2"/>
  <c r="AS628" i="2"/>
  <c r="AS629" i="2"/>
  <c r="AS630" i="2"/>
  <c r="AS631" i="2"/>
  <c r="AS632" i="2"/>
  <c r="AS633" i="2"/>
  <c r="AS634" i="2"/>
  <c r="AS635" i="2"/>
  <c r="AS636" i="2"/>
  <c r="AS637" i="2"/>
  <c r="AS638" i="2"/>
  <c r="AS639" i="2"/>
  <c r="AS640" i="2"/>
  <c r="AS641" i="2"/>
  <c r="AS642" i="2"/>
  <c r="AS643" i="2"/>
  <c r="AS644" i="2"/>
  <c r="AS645" i="2"/>
  <c r="AS646" i="2"/>
  <c r="AS647" i="2"/>
  <c r="AS648" i="2"/>
  <c r="AS649" i="2"/>
  <c r="AS650" i="2"/>
  <c r="AS651" i="2"/>
  <c r="AS652" i="2"/>
  <c r="AS653" i="2"/>
  <c r="AS654" i="2"/>
  <c r="AS655" i="2"/>
  <c r="AS656" i="2"/>
  <c r="AS657" i="2"/>
  <c r="AS658" i="2"/>
  <c r="AS659" i="2"/>
  <c r="AS660" i="2"/>
  <c r="AS661" i="2"/>
  <c r="AS662" i="2"/>
  <c r="AS663" i="2"/>
  <c r="AS664" i="2"/>
  <c r="AS665" i="2"/>
  <c r="AS666" i="2"/>
  <c r="AS667" i="2"/>
  <c r="AS668" i="2"/>
  <c r="AS669" i="2"/>
  <c r="AS670" i="2"/>
  <c r="AS671" i="2"/>
  <c r="AS672" i="2"/>
  <c r="AS673" i="2"/>
  <c r="AS674" i="2"/>
  <c r="AS675" i="2"/>
  <c r="AS676" i="2"/>
  <c r="AS677" i="2"/>
  <c r="AS678" i="2"/>
  <c r="AS679" i="2"/>
  <c r="AS680" i="2"/>
  <c r="AS681" i="2"/>
  <c r="AS682" i="2"/>
  <c r="AS683" i="2"/>
  <c r="AS684" i="2"/>
  <c r="AS685" i="2"/>
  <c r="AS686" i="2"/>
  <c r="AS687" i="2"/>
  <c r="AS688" i="2"/>
  <c r="AS689" i="2"/>
  <c r="AS690" i="2"/>
  <c r="AS691" i="2"/>
  <c r="AS692" i="2"/>
  <c r="AS693" i="2"/>
  <c r="AS694" i="2"/>
  <c r="AS695" i="2"/>
  <c r="AS696" i="2"/>
  <c r="AS697" i="2"/>
  <c r="AS698" i="2"/>
  <c r="AS699" i="2"/>
  <c r="AS700" i="2"/>
  <c r="AS701" i="2"/>
  <c r="AS702" i="2"/>
  <c r="AS703" i="2"/>
  <c r="AS704" i="2"/>
  <c r="AS705" i="2"/>
  <c r="AS706" i="2"/>
  <c r="AS707" i="2"/>
  <c r="AS708" i="2"/>
  <c r="AS709" i="2"/>
  <c r="AS710" i="2"/>
  <c r="AS711" i="2"/>
  <c r="AS712" i="2"/>
  <c r="AS713" i="2"/>
  <c r="AS714" i="2"/>
  <c r="AS715" i="2"/>
  <c r="AS716" i="2"/>
  <c r="AT4" i="2"/>
  <c r="AT5" i="2"/>
  <c r="AT6" i="2"/>
  <c r="AT7" i="2"/>
  <c r="AT8" i="2"/>
  <c r="AT9" i="2"/>
  <c r="AT10" i="2"/>
  <c r="AT11" i="2"/>
  <c r="AT12" i="2"/>
  <c r="AT13" i="2"/>
  <c r="AT14" i="2"/>
  <c r="AT15" i="2"/>
  <c r="AT16" i="2"/>
  <c r="AT17" i="2"/>
  <c r="AT18" i="2"/>
  <c r="AT19" i="2"/>
  <c r="AT20" i="2"/>
  <c r="AT21" i="2"/>
  <c r="AT22" i="2"/>
  <c r="AT23" i="2"/>
  <c r="AT24" i="2"/>
  <c r="AT25" i="2"/>
  <c r="AT26" i="2"/>
  <c r="AT27" i="2"/>
  <c r="AT28" i="2"/>
  <c r="AT29" i="2"/>
  <c r="AT30" i="2"/>
  <c r="AT31" i="2"/>
  <c r="AT32" i="2"/>
  <c r="AT33" i="2"/>
  <c r="AT34" i="2"/>
  <c r="AT35" i="2"/>
  <c r="AT36" i="2"/>
  <c r="AT37" i="2"/>
  <c r="AT38" i="2"/>
  <c r="AT39" i="2"/>
  <c r="AT40" i="2"/>
  <c r="AT41" i="2"/>
  <c r="AT42" i="2"/>
  <c r="AT43" i="2"/>
  <c r="AT44" i="2"/>
  <c r="AT45" i="2"/>
  <c r="AT46" i="2"/>
  <c r="AT47" i="2"/>
  <c r="AT48" i="2"/>
  <c r="AT49" i="2"/>
  <c r="AT50" i="2"/>
  <c r="AT51" i="2"/>
  <c r="AT52" i="2"/>
  <c r="AT53" i="2"/>
  <c r="AT54" i="2"/>
  <c r="AT55" i="2"/>
  <c r="AT56" i="2"/>
  <c r="AT57" i="2"/>
  <c r="AT58" i="2"/>
  <c r="AT59" i="2"/>
  <c r="AT60" i="2"/>
  <c r="AT61" i="2"/>
  <c r="AT62" i="2"/>
  <c r="AT63" i="2"/>
  <c r="AT64" i="2"/>
  <c r="AT65" i="2"/>
  <c r="AT66" i="2"/>
  <c r="AT67" i="2"/>
  <c r="AT68" i="2"/>
  <c r="AT69" i="2"/>
  <c r="AT70" i="2"/>
  <c r="AT71" i="2"/>
  <c r="AT72" i="2"/>
  <c r="AT73" i="2"/>
  <c r="AT74" i="2"/>
  <c r="AT75" i="2"/>
  <c r="AT76" i="2"/>
  <c r="AT77" i="2"/>
  <c r="AT78" i="2"/>
  <c r="AT79" i="2"/>
  <c r="AT80" i="2"/>
  <c r="AT81" i="2"/>
  <c r="AT82" i="2"/>
  <c r="AT83" i="2"/>
  <c r="AT84" i="2"/>
  <c r="AT85" i="2"/>
  <c r="AT86" i="2"/>
  <c r="AT87" i="2"/>
  <c r="AT88" i="2"/>
  <c r="AT89" i="2"/>
  <c r="AT90" i="2"/>
  <c r="AT91" i="2"/>
  <c r="AT92" i="2"/>
  <c r="AT93" i="2"/>
  <c r="AT94" i="2"/>
  <c r="AT95" i="2"/>
  <c r="AT96" i="2"/>
  <c r="AT97" i="2"/>
  <c r="AT98" i="2"/>
  <c r="AT99" i="2"/>
  <c r="AT100" i="2"/>
  <c r="AT101" i="2"/>
  <c r="AT102" i="2"/>
  <c r="AT103" i="2"/>
  <c r="AT104" i="2"/>
  <c r="AT105" i="2"/>
  <c r="AT106" i="2"/>
  <c r="AT107" i="2"/>
  <c r="AT108" i="2"/>
  <c r="AT109" i="2"/>
  <c r="AT110" i="2"/>
  <c r="AT111" i="2"/>
  <c r="AT112" i="2"/>
  <c r="AT113" i="2"/>
  <c r="AT114" i="2"/>
  <c r="AT115" i="2"/>
  <c r="AT116" i="2"/>
  <c r="AT117" i="2"/>
  <c r="AT118" i="2"/>
  <c r="AT119" i="2"/>
  <c r="AT120" i="2"/>
  <c r="AT121" i="2"/>
  <c r="AT122" i="2"/>
  <c r="AT123" i="2"/>
  <c r="AT124" i="2"/>
  <c r="AT125" i="2"/>
  <c r="AT126" i="2"/>
  <c r="AT127" i="2"/>
  <c r="AT128" i="2"/>
  <c r="AT129" i="2"/>
  <c r="AT130" i="2"/>
  <c r="AT131" i="2"/>
  <c r="AT132" i="2"/>
  <c r="AT133" i="2"/>
  <c r="AT134" i="2"/>
  <c r="AT135" i="2"/>
  <c r="AT136" i="2"/>
  <c r="AT137" i="2"/>
  <c r="AT138" i="2"/>
  <c r="AT139" i="2"/>
  <c r="AT140" i="2"/>
  <c r="AT141" i="2"/>
  <c r="AT142" i="2"/>
  <c r="AT143" i="2"/>
  <c r="AT144" i="2"/>
  <c r="AT145" i="2"/>
  <c r="AT146" i="2"/>
  <c r="AT147" i="2"/>
  <c r="AT148" i="2"/>
  <c r="AT149" i="2"/>
  <c r="AT150" i="2"/>
  <c r="AT151" i="2"/>
  <c r="AT152" i="2"/>
  <c r="AT153" i="2"/>
  <c r="AT154" i="2"/>
  <c r="AT155" i="2"/>
  <c r="AT156" i="2"/>
  <c r="AT157" i="2"/>
  <c r="AT158" i="2"/>
  <c r="AT159" i="2"/>
  <c r="AT160" i="2"/>
  <c r="AT161" i="2"/>
  <c r="AT162" i="2"/>
  <c r="AT163" i="2"/>
  <c r="AT164" i="2"/>
  <c r="AT165" i="2"/>
  <c r="AT166" i="2"/>
  <c r="AT167" i="2"/>
  <c r="AT168" i="2"/>
  <c r="AT169" i="2"/>
  <c r="AT170" i="2"/>
  <c r="AT171" i="2"/>
  <c r="AT172" i="2"/>
  <c r="AT173" i="2"/>
  <c r="AT174" i="2"/>
  <c r="AT175" i="2"/>
  <c r="AT176" i="2"/>
  <c r="AT177" i="2"/>
  <c r="AT178" i="2"/>
  <c r="AT179" i="2"/>
  <c r="AT180" i="2"/>
  <c r="AT181" i="2"/>
  <c r="AT182" i="2"/>
  <c r="AT183" i="2"/>
  <c r="AT184" i="2"/>
  <c r="AT185" i="2"/>
  <c r="AT186" i="2"/>
  <c r="AT187" i="2"/>
  <c r="AT188" i="2"/>
  <c r="AT189" i="2"/>
  <c r="AT190" i="2"/>
  <c r="AT191" i="2"/>
  <c r="AT192" i="2"/>
  <c r="AT193" i="2"/>
  <c r="AT194" i="2"/>
  <c r="AT195" i="2"/>
  <c r="AT196" i="2"/>
  <c r="AT197" i="2"/>
  <c r="AT198" i="2"/>
  <c r="AT199" i="2"/>
  <c r="AT200" i="2"/>
  <c r="AT201" i="2"/>
  <c r="AT202" i="2"/>
  <c r="AT203" i="2"/>
  <c r="AT204" i="2"/>
  <c r="AT205" i="2"/>
  <c r="AT206" i="2"/>
  <c r="AT207" i="2"/>
  <c r="AT208" i="2"/>
  <c r="AT209" i="2"/>
  <c r="AT210" i="2"/>
  <c r="AT211" i="2"/>
  <c r="AT212" i="2"/>
  <c r="AT213" i="2"/>
  <c r="AT214" i="2"/>
  <c r="AT215" i="2"/>
  <c r="AT216" i="2"/>
  <c r="AT217" i="2"/>
  <c r="AT218" i="2"/>
  <c r="AT219" i="2"/>
  <c r="AT220" i="2"/>
  <c r="AT221" i="2"/>
  <c r="AT222" i="2"/>
  <c r="AT223" i="2"/>
  <c r="AT224" i="2"/>
  <c r="AT225" i="2"/>
  <c r="AT226" i="2"/>
  <c r="AT227" i="2"/>
  <c r="AT228" i="2"/>
  <c r="AT229" i="2"/>
  <c r="AT230" i="2"/>
  <c r="AT231" i="2"/>
  <c r="AT232" i="2"/>
  <c r="AT233" i="2"/>
  <c r="AT234" i="2"/>
  <c r="AT235" i="2"/>
  <c r="AT236" i="2"/>
  <c r="AT237" i="2"/>
  <c r="AT238" i="2"/>
  <c r="AT239" i="2"/>
  <c r="AT240" i="2"/>
  <c r="AT241" i="2"/>
  <c r="AT242" i="2"/>
  <c r="AT243" i="2"/>
  <c r="AT244" i="2"/>
  <c r="AT245" i="2"/>
  <c r="AT246" i="2"/>
  <c r="AT247" i="2"/>
  <c r="AT248" i="2"/>
  <c r="AT249" i="2"/>
  <c r="AT250" i="2"/>
  <c r="AT251" i="2"/>
  <c r="AT252" i="2"/>
  <c r="AT253" i="2"/>
  <c r="AT254" i="2"/>
  <c r="AT255" i="2"/>
  <c r="AT256" i="2"/>
  <c r="AT257" i="2"/>
  <c r="AT258" i="2"/>
  <c r="AT259" i="2"/>
  <c r="AT260" i="2"/>
  <c r="AT261" i="2"/>
  <c r="AT262" i="2"/>
  <c r="AT263" i="2"/>
  <c r="AT264" i="2"/>
  <c r="AT265" i="2"/>
  <c r="AT266" i="2"/>
  <c r="AT267" i="2"/>
  <c r="AT268" i="2"/>
  <c r="AT269" i="2"/>
  <c r="AT270" i="2"/>
  <c r="AT271" i="2"/>
  <c r="AT272" i="2"/>
  <c r="AT273" i="2"/>
  <c r="AT274" i="2"/>
  <c r="AT275" i="2"/>
  <c r="AT276" i="2"/>
  <c r="AT277" i="2"/>
  <c r="AT278" i="2"/>
  <c r="AT279" i="2"/>
  <c r="AT280" i="2"/>
  <c r="AT281" i="2"/>
  <c r="AT282" i="2"/>
  <c r="AT283" i="2"/>
  <c r="AT284" i="2"/>
  <c r="AT285" i="2"/>
  <c r="AT286" i="2"/>
  <c r="AT287" i="2"/>
  <c r="AT288" i="2"/>
  <c r="AT289" i="2"/>
  <c r="AT290" i="2"/>
  <c r="AT291" i="2"/>
  <c r="AT292" i="2"/>
  <c r="AT293" i="2"/>
  <c r="AT294" i="2"/>
  <c r="AT295" i="2"/>
  <c r="AT296" i="2"/>
  <c r="AT297" i="2"/>
  <c r="AT298" i="2"/>
  <c r="AT299" i="2"/>
  <c r="AT300" i="2"/>
  <c r="AT301" i="2"/>
  <c r="AT302" i="2"/>
  <c r="AT303" i="2"/>
  <c r="AT304" i="2"/>
  <c r="AT305" i="2"/>
  <c r="AT306" i="2"/>
  <c r="AT307" i="2"/>
  <c r="AT308" i="2"/>
  <c r="AT309" i="2"/>
  <c r="AT310" i="2"/>
  <c r="AT311" i="2"/>
  <c r="AT312" i="2"/>
  <c r="AT313" i="2"/>
  <c r="AT314" i="2"/>
  <c r="AT315" i="2"/>
  <c r="AT316" i="2"/>
  <c r="AT317" i="2"/>
  <c r="AT318" i="2"/>
  <c r="AT319" i="2"/>
  <c r="AT320" i="2"/>
  <c r="AT321" i="2"/>
  <c r="AT322" i="2"/>
  <c r="AT323" i="2"/>
  <c r="AT324" i="2"/>
  <c r="AT325" i="2"/>
  <c r="AT326" i="2"/>
  <c r="AT327" i="2"/>
  <c r="AT328" i="2"/>
  <c r="AT329" i="2"/>
  <c r="AT330" i="2"/>
  <c r="AT331" i="2"/>
  <c r="AT332" i="2"/>
  <c r="AT333" i="2"/>
  <c r="AT334" i="2"/>
  <c r="AT335" i="2"/>
  <c r="AT336" i="2"/>
  <c r="AT337" i="2"/>
  <c r="AT338" i="2"/>
  <c r="AT339" i="2"/>
  <c r="AT340" i="2"/>
  <c r="AT341" i="2"/>
  <c r="AT342" i="2"/>
  <c r="AT343" i="2"/>
  <c r="AT344" i="2"/>
  <c r="AT345" i="2"/>
  <c r="AT346" i="2"/>
  <c r="AT347" i="2"/>
  <c r="AT348" i="2"/>
  <c r="AT349" i="2"/>
  <c r="AT350" i="2"/>
  <c r="AT351" i="2"/>
  <c r="AT352" i="2"/>
  <c r="AT353" i="2"/>
  <c r="AT354" i="2"/>
  <c r="AT355" i="2"/>
  <c r="AT356" i="2"/>
  <c r="AT357" i="2"/>
  <c r="AT358" i="2"/>
  <c r="AT359" i="2"/>
  <c r="AT360" i="2"/>
  <c r="AT361" i="2"/>
  <c r="AT362" i="2"/>
  <c r="AT363" i="2"/>
  <c r="AT364" i="2"/>
  <c r="AT365" i="2"/>
  <c r="AT366" i="2"/>
  <c r="AT367" i="2"/>
  <c r="AT368" i="2"/>
  <c r="AT369" i="2"/>
  <c r="AT370" i="2"/>
  <c r="AT371" i="2"/>
  <c r="AT372" i="2"/>
  <c r="AT373" i="2"/>
  <c r="AT374" i="2"/>
  <c r="AT375" i="2"/>
  <c r="AT376" i="2"/>
  <c r="AT377" i="2"/>
  <c r="AT378" i="2"/>
  <c r="AT379" i="2"/>
  <c r="AT380" i="2"/>
  <c r="AT381" i="2"/>
  <c r="AT382" i="2"/>
  <c r="AT383" i="2"/>
  <c r="AT384" i="2"/>
  <c r="AT385" i="2"/>
  <c r="AT386" i="2"/>
  <c r="AT387" i="2"/>
  <c r="AT388" i="2"/>
  <c r="AT389" i="2"/>
  <c r="AT390" i="2"/>
  <c r="AT391" i="2"/>
  <c r="AT392" i="2"/>
  <c r="AT393" i="2"/>
  <c r="AT394" i="2"/>
  <c r="AT395" i="2"/>
  <c r="AT396" i="2"/>
  <c r="AT397" i="2"/>
  <c r="AT398" i="2"/>
  <c r="AT399" i="2"/>
  <c r="AT400" i="2"/>
  <c r="AT401" i="2"/>
  <c r="AT402" i="2"/>
  <c r="AT403" i="2"/>
  <c r="AT404" i="2"/>
  <c r="AT405" i="2"/>
  <c r="AT406" i="2"/>
  <c r="AT407" i="2"/>
  <c r="AT408" i="2"/>
  <c r="AT409" i="2"/>
  <c r="AT410" i="2"/>
  <c r="AT411" i="2"/>
  <c r="AT412" i="2"/>
  <c r="AT413" i="2"/>
  <c r="AT414" i="2"/>
  <c r="AT415" i="2"/>
  <c r="AT416" i="2"/>
  <c r="AT417" i="2"/>
  <c r="AT418" i="2"/>
  <c r="AT419" i="2"/>
  <c r="AT420" i="2"/>
  <c r="AT421" i="2"/>
  <c r="AT422" i="2"/>
  <c r="AT423" i="2"/>
  <c r="AT424" i="2"/>
  <c r="AT425" i="2"/>
  <c r="AT426" i="2"/>
  <c r="AT427" i="2"/>
  <c r="AT428" i="2"/>
  <c r="AT429" i="2"/>
  <c r="AT430" i="2"/>
  <c r="AT431" i="2"/>
  <c r="AT432" i="2"/>
  <c r="AT433" i="2"/>
  <c r="AT434" i="2"/>
  <c r="AT435" i="2"/>
  <c r="AT436" i="2"/>
  <c r="AT437" i="2"/>
  <c r="AT438" i="2"/>
  <c r="AT439" i="2"/>
  <c r="AT440" i="2"/>
  <c r="AT441" i="2"/>
  <c r="AT442" i="2"/>
  <c r="AT443" i="2"/>
  <c r="AT444" i="2"/>
  <c r="AT445" i="2"/>
  <c r="AT446" i="2"/>
  <c r="AT447" i="2"/>
  <c r="AT448" i="2"/>
  <c r="AT449" i="2"/>
  <c r="AT450" i="2"/>
  <c r="AT451" i="2"/>
  <c r="AT452" i="2"/>
  <c r="AT453" i="2"/>
  <c r="AT454" i="2"/>
  <c r="AT455" i="2"/>
  <c r="AT456" i="2"/>
  <c r="AT457" i="2"/>
  <c r="AT458" i="2"/>
  <c r="AT459" i="2"/>
  <c r="AT460" i="2"/>
  <c r="AT461" i="2"/>
  <c r="AT462" i="2"/>
  <c r="AT463" i="2"/>
  <c r="AT464" i="2"/>
  <c r="AT465" i="2"/>
  <c r="AT466" i="2"/>
  <c r="AT467" i="2"/>
  <c r="AT468" i="2"/>
  <c r="AT469" i="2"/>
  <c r="AT470" i="2"/>
  <c r="AT471" i="2"/>
  <c r="AT472" i="2"/>
  <c r="AT473" i="2"/>
  <c r="AT474" i="2"/>
  <c r="AT475" i="2"/>
  <c r="AT476" i="2"/>
  <c r="AT477" i="2"/>
  <c r="AT478" i="2"/>
  <c r="AT479" i="2"/>
  <c r="AT480" i="2"/>
  <c r="AT481" i="2"/>
  <c r="AT482" i="2"/>
  <c r="AT483" i="2"/>
  <c r="AT484" i="2"/>
  <c r="AT485" i="2"/>
  <c r="AT486" i="2"/>
  <c r="AT487" i="2"/>
  <c r="AT488" i="2"/>
  <c r="AT489" i="2"/>
  <c r="AT490" i="2"/>
  <c r="AT491" i="2"/>
  <c r="AT492" i="2"/>
  <c r="AT493" i="2"/>
  <c r="AT494" i="2"/>
  <c r="AT495" i="2"/>
  <c r="AT496" i="2"/>
  <c r="AT497" i="2"/>
  <c r="AT498" i="2"/>
  <c r="AT499" i="2"/>
  <c r="AT500" i="2"/>
  <c r="AT501" i="2"/>
  <c r="AT502" i="2"/>
  <c r="AT503" i="2"/>
  <c r="AT504" i="2"/>
  <c r="AT505" i="2"/>
  <c r="AT506" i="2"/>
  <c r="AT507" i="2"/>
  <c r="AT508" i="2"/>
  <c r="AT509" i="2"/>
  <c r="AT510" i="2"/>
  <c r="AT511" i="2"/>
  <c r="AT512" i="2"/>
  <c r="AT513" i="2"/>
  <c r="AT514" i="2"/>
  <c r="AT515" i="2"/>
  <c r="AT516" i="2"/>
  <c r="AT517" i="2"/>
  <c r="AT518" i="2"/>
  <c r="AT519" i="2"/>
  <c r="AT520" i="2"/>
  <c r="AT521" i="2"/>
  <c r="AT522" i="2"/>
  <c r="AT523" i="2"/>
  <c r="AT524" i="2"/>
  <c r="AT525" i="2"/>
  <c r="AT526" i="2"/>
  <c r="AT527" i="2"/>
  <c r="AT528" i="2"/>
  <c r="AT529" i="2"/>
  <c r="AT530" i="2"/>
  <c r="AT531" i="2"/>
  <c r="AT532" i="2"/>
  <c r="AT533" i="2"/>
  <c r="AT534" i="2"/>
  <c r="AT535" i="2"/>
  <c r="AT536" i="2"/>
  <c r="AT537" i="2"/>
  <c r="AT538" i="2"/>
  <c r="AT539" i="2"/>
  <c r="AT540" i="2"/>
  <c r="AT541" i="2"/>
  <c r="AT542" i="2"/>
  <c r="AT543" i="2"/>
  <c r="AT544" i="2"/>
  <c r="AT545" i="2"/>
  <c r="AT546" i="2"/>
  <c r="AT547" i="2"/>
  <c r="AT548" i="2"/>
  <c r="AT549" i="2"/>
  <c r="AT550" i="2"/>
  <c r="AT551" i="2"/>
  <c r="AT552" i="2"/>
  <c r="AT553" i="2"/>
  <c r="AT554" i="2"/>
  <c r="AT555" i="2"/>
  <c r="AT556" i="2"/>
  <c r="AT557" i="2"/>
  <c r="AT558" i="2"/>
  <c r="AT559" i="2"/>
  <c r="AT560" i="2"/>
  <c r="AT561" i="2"/>
  <c r="AT562" i="2"/>
  <c r="AT563" i="2"/>
  <c r="AT564" i="2"/>
  <c r="AT565" i="2"/>
  <c r="AT566" i="2"/>
  <c r="AT567" i="2"/>
  <c r="AT568" i="2"/>
  <c r="AT569" i="2"/>
  <c r="AT570" i="2"/>
  <c r="AT571" i="2"/>
  <c r="AT572" i="2"/>
  <c r="AT573" i="2"/>
  <c r="AT574" i="2"/>
  <c r="AT575" i="2"/>
  <c r="AT576" i="2"/>
  <c r="AT577" i="2"/>
  <c r="AT578" i="2"/>
  <c r="AT579" i="2"/>
  <c r="AT580" i="2"/>
  <c r="AT581" i="2"/>
  <c r="AT582" i="2"/>
  <c r="AT583" i="2"/>
  <c r="AT584" i="2"/>
  <c r="AT585" i="2"/>
  <c r="AT586" i="2"/>
  <c r="AT587" i="2"/>
  <c r="AT588" i="2"/>
  <c r="AT589" i="2"/>
  <c r="AT590" i="2"/>
  <c r="AT591" i="2"/>
  <c r="AT592" i="2"/>
  <c r="AT593" i="2"/>
  <c r="AT594" i="2"/>
  <c r="AT595" i="2"/>
  <c r="AT596" i="2"/>
  <c r="AT597" i="2"/>
  <c r="AT598" i="2"/>
  <c r="AT599" i="2"/>
  <c r="AT600" i="2"/>
  <c r="AT601" i="2"/>
  <c r="AT602" i="2"/>
  <c r="AT603" i="2"/>
  <c r="AT604" i="2"/>
  <c r="AT605" i="2"/>
  <c r="AT606" i="2"/>
  <c r="AT607" i="2"/>
  <c r="AT608" i="2"/>
  <c r="AT609" i="2"/>
  <c r="AT610" i="2"/>
  <c r="AT611" i="2"/>
  <c r="AT612" i="2"/>
  <c r="AT613" i="2"/>
  <c r="AT614" i="2"/>
  <c r="AT615" i="2"/>
  <c r="AT616" i="2"/>
  <c r="AT617" i="2"/>
  <c r="AT618" i="2"/>
  <c r="AT619" i="2"/>
  <c r="AT620" i="2"/>
  <c r="AT621" i="2"/>
  <c r="AT622" i="2"/>
  <c r="AT623" i="2"/>
  <c r="AT624" i="2"/>
  <c r="AT625" i="2"/>
  <c r="AT626" i="2"/>
  <c r="AT627" i="2"/>
  <c r="AT628" i="2"/>
  <c r="AT629" i="2"/>
  <c r="AT630" i="2"/>
  <c r="AT631" i="2"/>
  <c r="AT632" i="2"/>
  <c r="AT633" i="2"/>
  <c r="AT634" i="2"/>
  <c r="AT635" i="2"/>
  <c r="AT636" i="2"/>
  <c r="AT637" i="2"/>
  <c r="AT638" i="2"/>
  <c r="AT639" i="2"/>
  <c r="AT640" i="2"/>
  <c r="AT641" i="2"/>
  <c r="AT642" i="2"/>
  <c r="AT643" i="2"/>
  <c r="AT644" i="2"/>
  <c r="AT645" i="2"/>
  <c r="AT646" i="2"/>
  <c r="AT647" i="2"/>
  <c r="AT648" i="2"/>
  <c r="AT649" i="2"/>
  <c r="AT650" i="2"/>
  <c r="AT651" i="2"/>
  <c r="AT652" i="2"/>
  <c r="AT653" i="2"/>
  <c r="AT654" i="2"/>
  <c r="AT655" i="2"/>
  <c r="AT656" i="2"/>
  <c r="AT657" i="2"/>
  <c r="AT658" i="2"/>
  <c r="AT659" i="2"/>
  <c r="AT660" i="2"/>
  <c r="AT661" i="2"/>
  <c r="AT662" i="2"/>
  <c r="AT663" i="2"/>
  <c r="AT664" i="2"/>
  <c r="AT665" i="2"/>
  <c r="AT666" i="2"/>
  <c r="AT667" i="2"/>
  <c r="AT668" i="2"/>
  <c r="AT669" i="2"/>
  <c r="AT670" i="2"/>
  <c r="AT671" i="2"/>
  <c r="AT672" i="2"/>
  <c r="AT673" i="2"/>
  <c r="AT674" i="2"/>
  <c r="AT675" i="2"/>
  <c r="AT676" i="2"/>
  <c r="AT677" i="2"/>
  <c r="AT678" i="2"/>
  <c r="AT679" i="2"/>
  <c r="AT680" i="2"/>
  <c r="AT681" i="2"/>
  <c r="AT682" i="2"/>
  <c r="AT683" i="2"/>
  <c r="AT684" i="2"/>
  <c r="AT685" i="2"/>
  <c r="AT686" i="2"/>
  <c r="AT687" i="2"/>
  <c r="AT688" i="2"/>
  <c r="AT689" i="2"/>
  <c r="AT690" i="2"/>
  <c r="AT691" i="2"/>
  <c r="AT692" i="2"/>
  <c r="AT693" i="2"/>
  <c r="AT694" i="2"/>
  <c r="AT695" i="2"/>
  <c r="AT696" i="2"/>
  <c r="AT697" i="2"/>
  <c r="AT698" i="2"/>
  <c r="AT699" i="2"/>
  <c r="AT700" i="2"/>
  <c r="AT701" i="2"/>
  <c r="AT702" i="2"/>
  <c r="AT703" i="2"/>
  <c r="AT704" i="2"/>
  <c r="AT705" i="2"/>
  <c r="AT706" i="2"/>
  <c r="AT707" i="2"/>
  <c r="AT708" i="2"/>
  <c r="AT709" i="2"/>
  <c r="AT710" i="2"/>
  <c r="AT711" i="2"/>
  <c r="AT712" i="2"/>
  <c r="AT713" i="2"/>
  <c r="AT714" i="2"/>
  <c r="AT715" i="2"/>
  <c r="AT716" i="2"/>
  <c r="AU4" i="2"/>
  <c r="AU5" i="2"/>
  <c r="AU6" i="2"/>
  <c r="AU7" i="2"/>
  <c r="AU8" i="2"/>
  <c r="AU9" i="2"/>
  <c r="AU10" i="2"/>
  <c r="AU11" i="2"/>
  <c r="AU12" i="2"/>
  <c r="AU13" i="2"/>
  <c r="AU14" i="2"/>
  <c r="AU15" i="2"/>
  <c r="AU16" i="2"/>
  <c r="AU17" i="2"/>
  <c r="AU18" i="2"/>
  <c r="AU19" i="2"/>
  <c r="AU20" i="2"/>
  <c r="AU21" i="2"/>
  <c r="AU22" i="2"/>
  <c r="AU23" i="2"/>
  <c r="AU24" i="2"/>
  <c r="AU25" i="2"/>
  <c r="AU26" i="2"/>
  <c r="AU27" i="2"/>
  <c r="AU28" i="2"/>
  <c r="AU29" i="2"/>
  <c r="AU30" i="2"/>
  <c r="AU31" i="2"/>
  <c r="AU32" i="2"/>
  <c r="AU33" i="2"/>
  <c r="AU34" i="2"/>
  <c r="AU35" i="2"/>
  <c r="AU36" i="2"/>
  <c r="AU37" i="2"/>
  <c r="AU38" i="2"/>
  <c r="AU39" i="2"/>
  <c r="AU40" i="2"/>
  <c r="AU41" i="2"/>
  <c r="AU42" i="2"/>
  <c r="AU43" i="2"/>
  <c r="AU44" i="2"/>
  <c r="AU45" i="2"/>
  <c r="AU46" i="2"/>
  <c r="AU47" i="2"/>
  <c r="AU48" i="2"/>
  <c r="AU49" i="2"/>
  <c r="AU50" i="2"/>
  <c r="AU51" i="2"/>
  <c r="AU52" i="2"/>
  <c r="AU53" i="2"/>
  <c r="AU54" i="2"/>
  <c r="AU55" i="2"/>
  <c r="AU56" i="2"/>
  <c r="AU57" i="2"/>
  <c r="AU58" i="2"/>
  <c r="AU59" i="2"/>
  <c r="AU60" i="2"/>
  <c r="AU61" i="2"/>
  <c r="AU62" i="2"/>
  <c r="AU63" i="2"/>
  <c r="AU64" i="2"/>
  <c r="AU65" i="2"/>
  <c r="AU66" i="2"/>
  <c r="AU67" i="2"/>
  <c r="AU68" i="2"/>
  <c r="AU69" i="2"/>
  <c r="AU70" i="2"/>
  <c r="AU71" i="2"/>
  <c r="AU72" i="2"/>
  <c r="AU73" i="2"/>
  <c r="AU74" i="2"/>
  <c r="AU75" i="2"/>
  <c r="AU76" i="2"/>
  <c r="AU77" i="2"/>
  <c r="AU78" i="2"/>
  <c r="AU79" i="2"/>
  <c r="AU80" i="2"/>
  <c r="AU81" i="2"/>
  <c r="AU82" i="2"/>
  <c r="AU83" i="2"/>
  <c r="AU84" i="2"/>
  <c r="AU85" i="2"/>
  <c r="AU86" i="2"/>
  <c r="AU87" i="2"/>
  <c r="AU88" i="2"/>
  <c r="AU89" i="2"/>
  <c r="AU90" i="2"/>
  <c r="AU91" i="2"/>
  <c r="AU92" i="2"/>
  <c r="AU93" i="2"/>
  <c r="AU94" i="2"/>
  <c r="AU95" i="2"/>
  <c r="AU96" i="2"/>
  <c r="AU97" i="2"/>
  <c r="AU98" i="2"/>
  <c r="AU99" i="2"/>
  <c r="AU100" i="2"/>
  <c r="AU101" i="2"/>
  <c r="AU102" i="2"/>
  <c r="AU103" i="2"/>
  <c r="AU104" i="2"/>
  <c r="AU105" i="2"/>
  <c r="AU106" i="2"/>
  <c r="AU107" i="2"/>
  <c r="AU108" i="2"/>
  <c r="AU109" i="2"/>
  <c r="AU110" i="2"/>
  <c r="AU111" i="2"/>
  <c r="AU112" i="2"/>
  <c r="AU113" i="2"/>
  <c r="AU114" i="2"/>
  <c r="AU115" i="2"/>
  <c r="AU116" i="2"/>
  <c r="AU117" i="2"/>
  <c r="AU118" i="2"/>
  <c r="AU119" i="2"/>
  <c r="AU120" i="2"/>
  <c r="AU121" i="2"/>
  <c r="AU122" i="2"/>
  <c r="AU123" i="2"/>
  <c r="AU124" i="2"/>
  <c r="AU125" i="2"/>
  <c r="AU126" i="2"/>
  <c r="AU127" i="2"/>
  <c r="AU128" i="2"/>
  <c r="AU129" i="2"/>
  <c r="AU130" i="2"/>
  <c r="AU131" i="2"/>
  <c r="AU132" i="2"/>
  <c r="AU133" i="2"/>
  <c r="AU134" i="2"/>
  <c r="AU135" i="2"/>
  <c r="AU136" i="2"/>
  <c r="AU137" i="2"/>
  <c r="AU138" i="2"/>
  <c r="AU139" i="2"/>
  <c r="AU140" i="2"/>
  <c r="AU141" i="2"/>
  <c r="AU142" i="2"/>
  <c r="AU143" i="2"/>
  <c r="AU144" i="2"/>
  <c r="AU145" i="2"/>
  <c r="AU146" i="2"/>
  <c r="AU147" i="2"/>
  <c r="AU148" i="2"/>
  <c r="AU149" i="2"/>
  <c r="AU150" i="2"/>
  <c r="AU151" i="2"/>
  <c r="AU152" i="2"/>
  <c r="AU153" i="2"/>
  <c r="AU154" i="2"/>
  <c r="AU155" i="2"/>
  <c r="AU156" i="2"/>
  <c r="AU157" i="2"/>
  <c r="AU158" i="2"/>
  <c r="AU159" i="2"/>
  <c r="AU160" i="2"/>
  <c r="AU161" i="2"/>
  <c r="AU162" i="2"/>
  <c r="AU163" i="2"/>
  <c r="AU164" i="2"/>
  <c r="AU165" i="2"/>
  <c r="AU166" i="2"/>
  <c r="AU167" i="2"/>
  <c r="AU168" i="2"/>
  <c r="AU169" i="2"/>
  <c r="AU170" i="2"/>
  <c r="AU171" i="2"/>
  <c r="AU172" i="2"/>
  <c r="AU173" i="2"/>
  <c r="AU174" i="2"/>
  <c r="AU175" i="2"/>
  <c r="AU176" i="2"/>
  <c r="AU177" i="2"/>
  <c r="AU178" i="2"/>
  <c r="AU179" i="2"/>
  <c r="AU180" i="2"/>
  <c r="AU181" i="2"/>
  <c r="AU182" i="2"/>
  <c r="AU183" i="2"/>
  <c r="AU184" i="2"/>
  <c r="AU185" i="2"/>
  <c r="AU186" i="2"/>
  <c r="AU187" i="2"/>
  <c r="AU188" i="2"/>
  <c r="AU189" i="2"/>
  <c r="AU190" i="2"/>
  <c r="AU191" i="2"/>
  <c r="AU192" i="2"/>
  <c r="AU193" i="2"/>
  <c r="AU194" i="2"/>
  <c r="AU195" i="2"/>
  <c r="AU196" i="2"/>
  <c r="AU197" i="2"/>
  <c r="AU198" i="2"/>
  <c r="AU199" i="2"/>
  <c r="AU200" i="2"/>
  <c r="AU201" i="2"/>
  <c r="AU202" i="2"/>
  <c r="AU203" i="2"/>
  <c r="AU204" i="2"/>
  <c r="AU205" i="2"/>
  <c r="AU206" i="2"/>
  <c r="AU207" i="2"/>
  <c r="AU208" i="2"/>
  <c r="AU209" i="2"/>
  <c r="AU210" i="2"/>
  <c r="AU211" i="2"/>
  <c r="AU212" i="2"/>
  <c r="AU213" i="2"/>
  <c r="AU214" i="2"/>
  <c r="AU215" i="2"/>
  <c r="AU216" i="2"/>
  <c r="AU217" i="2"/>
  <c r="AU218" i="2"/>
  <c r="AU219" i="2"/>
  <c r="AU220" i="2"/>
  <c r="AU221" i="2"/>
  <c r="AU222" i="2"/>
  <c r="AU223" i="2"/>
  <c r="AU224" i="2"/>
  <c r="AU225" i="2"/>
  <c r="AU226" i="2"/>
  <c r="AU227" i="2"/>
  <c r="AU228" i="2"/>
  <c r="AU229" i="2"/>
  <c r="AU230" i="2"/>
  <c r="AU231" i="2"/>
  <c r="AU232" i="2"/>
  <c r="AU233" i="2"/>
  <c r="AU234" i="2"/>
  <c r="AU235" i="2"/>
  <c r="AU236" i="2"/>
  <c r="AU237" i="2"/>
  <c r="AU238" i="2"/>
  <c r="AU239" i="2"/>
  <c r="AU240" i="2"/>
  <c r="AU241" i="2"/>
  <c r="AU242" i="2"/>
  <c r="AU243" i="2"/>
  <c r="AU244" i="2"/>
  <c r="AU245" i="2"/>
  <c r="AU246" i="2"/>
  <c r="AU247" i="2"/>
  <c r="AU248" i="2"/>
  <c r="AU249" i="2"/>
  <c r="AU250" i="2"/>
  <c r="AU251" i="2"/>
  <c r="AU252" i="2"/>
  <c r="AU253" i="2"/>
  <c r="AU254" i="2"/>
  <c r="AU255" i="2"/>
  <c r="AU256" i="2"/>
  <c r="AU257" i="2"/>
  <c r="AU258" i="2"/>
  <c r="AU259" i="2"/>
  <c r="AU260" i="2"/>
  <c r="AU261" i="2"/>
  <c r="AU262" i="2"/>
  <c r="AU263" i="2"/>
  <c r="AU264" i="2"/>
  <c r="AU265" i="2"/>
  <c r="AU266" i="2"/>
  <c r="AU267" i="2"/>
  <c r="AU268" i="2"/>
  <c r="AU269" i="2"/>
  <c r="AU270" i="2"/>
  <c r="AU271" i="2"/>
  <c r="AU272" i="2"/>
  <c r="AU273" i="2"/>
  <c r="AU274" i="2"/>
  <c r="AU275" i="2"/>
  <c r="AU276" i="2"/>
  <c r="AU277" i="2"/>
  <c r="AU278" i="2"/>
  <c r="AU279" i="2"/>
  <c r="AU280" i="2"/>
  <c r="AU281" i="2"/>
  <c r="AU282" i="2"/>
  <c r="AU283" i="2"/>
  <c r="AU284" i="2"/>
  <c r="AU285" i="2"/>
  <c r="AU286" i="2"/>
  <c r="AU287" i="2"/>
  <c r="AU288" i="2"/>
  <c r="AU289" i="2"/>
  <c r="AU290" i="2"/>
  <c r="AU291" i="2"/>
  <c r="AU292" i="2"/>
  <c r="AU293" i="2"/>
  <c r="AU294" i="2"/>
  <c r="AU295" i="2"/>
  <c r="AU296" i="2"/>
  <c r="AU297" i="2"/>
  <c r="AU298" i="2"/>
  <c r="AU299" i="2"/>
  <c r="AU300" i="2"/>
  <c r="AU301" i="2"/>
  <c r="AU302" i="2"/>
  <c r="AU303" i="2"/>
  <c r="AU304" i="2"/>
  <c r="AU305" i="2"/>
  <c r="AU306" i="2"/>
  <c r="AU307" i="2"/>
  <c r="AU308" i="2"/>
  <c r="AU309" i="2"/>
  <c r="AU310" i="2"/>
  <c r="AU311" i="2"/>
  <c r="AU312" i="2"/>
  <c r="AU313" i="2"/>
  <c r="AU314" i="2"/>
  <c r="AU315" i="2"/>
  <c r="AU316" i="2"/>
  <c r="AU317" i="2"/>
  <c r="AU318" i="2"/>
  <c r="AU319" i="2"/>
  <c r="AU320" i="2"/>
  <c r="AU321" i="2"/>
  <c r="AU322" i="2"/>
  <c r="AU323" i="2"/>
  <c r="AU324" i="2"/>
  <c r="AU325" i="2"/>
  <c r="AU326" i="2"/>
  <c r="AU327" i="2"/>
  <c r="AU328" i="2"/>
  <c r="AU329" i="2"/>
  <c r="AU330" i="2"/>
  <c r="AU331" i="2"/>
  <c r="AU332" i="2"/>
  <c r="AU333" i="2"/>
  <c r="AU334" i="2"/>
  <c r="AU335" i="2"/>
  <c r="AU336" i="2"/>
  <c r="AU337" i="2"/>
  <c r="AU338" i="2"/>
  <c r="AU339" i="2"/>
  <c r="AU340" i="2"/>
  <c r="AU341" i="2"/>
  <c r="AU342" i="2"/>
  <c r="AU343" i="2"/>
  <c r="AU344" i="2"/>
  <c r="AU345" i="2"/>
  <c r="AU346" i="2"/>
  <c r="AU347" i="2"/>
  <c r="AU348" i="2"/>
  <c r="AU349" i="2"/>
  <c r="AU350" i="2"/>
  <c r="AU351" i="2"/>
  <c r="AU352" i="2"/>
  <c r="AU353" i="2"/>
  <c r="AU354" i="2"/>
  <c r="AU355" i="2"/>
  <c r="AU356" i="2"/>
  <c r="AU357" i="2"/>
  <c r="AU358" i="2"/>
  <c r="AU359" i="2"/>
  <c r="AU360" i="2"/>
  <c r="AU361" i="2"/>
  <c r="AU362" i="2"/>
  <c r="AU363" i="2"/>
  <c r="AU364" i="2"/>
  <c r="AU365" i="2"/>
  <c r="AU366" i="2"/>
  <c r="AU367" i="2"/>
  <c r="AU368" i="2"/>
  <c r="AU369" i="2"/>
  <c r="AU370" i="2"/>
  <c r="AU371" i="2"/>
  <c r="AU372" i="2"/>
  <c r="AU373" i="2"/>
  <c r="AU374" i="2"/>
  <c r="AU375" i="2"/>
  <c r="AU376" i="2"/>
  <c r="AU377" i="2"/>
  <c r="AU378" i="2"/>
  <c r="AU379" i="2"/>
  <c r="AU380" i="2"/>
  <c r="AU381" i="2"/>
  <c r="AU382" i="2"/>
  <c r="AU383" i="2"/>
  <c r="AU384" i="2"/>
  <c r="AU385" i="2"/>
  <c r="AU386" i="2"/>
  <c r="AU387" i="2"/>
  <c r="AU388" i="2"/>
  <c r="AU389" i="2"/>
  <c r="AU390" i="2"/>
  <c r="AU391" i="2"/>
  <c r="AU392" i="2"/>
  <c r="AU393" i="2"/>
  <c r="AU394" i="2"/>
  <c r="AU395" i="2"/>
  <c r="AU396" i="2"/>
  <c r="AU397" i="2"/>
  <c r="AU398" i="2"/>
  <c r="AU399" i="2"/>
  <c r="AU400" i="2"/>
  <c r="AU401" i="2"/>
  <c r="AU402" i="2"/>
  <c r="AU403" i="2"/>
  <c r="AU404" i="2"/>
  <c r="AU405" i="2"/>
  <c r="AU406" i="2"/>
  <c r="AU407" i="2"/>
  <c r="AU408" i="2"/>
  <c r="AU409" i="2"/>
  <c r="AU410" i="2"/>
  <c r="AU411" i="2"/>
  <c r="AU412" i="2"/>
  <c r="AU413" i="2"/>
  <c r="AU414" i="2"/>
  <c r="AU415" i="2"/>
  <c r="AU416" i="2"/>
  <c r="AU417" i="2"/>
  <c r="AU418" i="2"/>
  <c r="AU419" i="2"/>
  <c r="AU420" i="2"/>
  <c r="AU421" i="2"/>
  <c r="AU422" i="2"/>
  <c r="AU423" i="2"/>
  <c r="AU424" i="2"/>
  <c r="AU425" i="2"/>
  <c r="AU426" i="2"/>
  <c r="AU427" i="2"/>
  <c r="AU428" i="2"/>
  <c r="AU429" i="2"/>
  <c r="AU430" i="2"/>
  <c r="AU431" i="2"/>
  <c r="AU432" i="2"/>
  <c r="AU433" i="2"/>
  <c r="AU434" i="2"/>
  <c r="AU435" i="2"/>
  <c r="AU436" i="2"/>
  <c r="AU437" i="2"/>
  <c r="AU438" i="2"/>
  <c r="AU439" i="2"/>
  <c r="AU440" i="2"/>
  <c r="AU441" i="2"/>
  <c r="AU442" i="2"/>
  <c r="AU443" i="2"/>
  <c r="AU444" i="2"/>
  <c r="AU445" i="2"/>
  <c r="AU446" i="2"/>
  <c r="AU447" i="2"/>
  <c r="AU448" i="2"/>
  <c r="AU449" i="2"/>
  <c r="AU450" i="2"/>
  <c r="AU451" i="2"/>
  <c r="AU452" i="2"/>
  <c r="AU453" i="2"/>
  <c r="AU454" i="2"/>
  <c r="AU455" i="2"/>
  <c r="AU456" i="2"/>
  <c r="AU457" i="2"/>
  <c r="AU458" i="2"/>
  <c r="AU459" i="2"/>
  <c r="AU460" i="2"/>
  <c r="AU461" i="2"/>
  <c r="AU462" i="2"/>
  <c r="AU463" i="2"/>
  <c r="AU464" i="2"/>
  <c r="AU465" i="2"/>
  <c r="AU466" i="2"/>
  <c r="AU467" i="2"/>
  <c r="AU468" i="2"/>
  <c r="AU469" i="2"/>
  <c r="AU470" i="2"/>
  <c r="AU471" i="2"/>
  <c r="AU472" i="2"/>
  <c r="AU473" i="2"/>
  <c r="AU474" i="2"/>
  <c r="AU475" i="2"/>
  <c r="AU476" i="2"/>
  <c r="AU477" i="2"/>
  <c r="AU478" i="2"/>
  <c r="AU479" i="2"/>
  <c r="AU480" i="2"/>
  <c r="AU481" i="2"/>
  <c r="AU482" i="2"/>
  <c r="AU483" i="2"/>
  <c r="AU484" i="2"/>
  <c r="AU485" i="2"/>
  <c r="AU486" i="2"/>
  <c r="AU487" i="2"/>
  <c r="AU488" i="2"/>
  <c r="AU489" i="2"/>
  <c r="AU490" i="2"/>
  <c r="AU491" i="2"/>
  <c r="AU492" i="2"/>
  <c r="AU493" i="2"/>
  <c r="AU494" i="2"/>
  <c r="AU495" i="2"/>
  <c r="AU496" i="2"/>
  <c r="AU497" i="2"/>
  <c r="AU498" i="2"/>
  <c r="AU499" i="2"/>
  <c r="AU500" i="2"/>
  <c r="AU501" i="2"/>
  <c r="AU502" i="2"/>
  <c r="AU503" i="2"/>
  <c r="AU504" i="2"/>
  <c r="AU505" i="2"/>
  <c r="AU506" i="2"/>
  <c r="AU507" i="2"/>
  <c r="AU508" i="2"/>
  <c r="AU509" i="2"/>
  <c r="AU510" i="2"/>
  <c r="AU511" i="2"/>
  <c r="AU512" i="2"/>
  <c r="AU513" i="2"/>
  <c r="AU514" i="2"/>
  <c r="AU515" i="2"/>
  <c r="AU516" i="2"/>
  <c r="AU517" i="2"/>
  <c r="AU518" i="2"/>
  <c r="AU519" i="2"/>
  <c r="AU520" i="2"/>
  <c r="AU521" i="2"/>
  <c r="AU522" i="2"/>
  <c r="AU523" i="2"/>
  <c r="AU524" i="2"/>
  <c r="AU525" i="2"/>
  <c r="AU526" i="2"/>
  <c r="AU527" i="2"/>
  <c r="AU528" i="2"/>
  <c r="AU529" i="2"/>
  <c r="AU530" i="2"/>
  <c r="AU531" i="2"/>
  <c r="AU532" i="2"/>
  <c r="AU533" i="2"/>
  <c r="AU534" i="2"/>
  <c r="AU535" i="2"/>
  <c r="AU536" i="2"/>
  <c r="AU537" i="2"/>
  <c r="AU538" i="2"/>
  <c r="AU539" i="2"/>
  <c r="AU540" i="2"/>
  <c r="AU541" i="2"/>
  <c r="AU542" i="2"/>
  <c r="AU543" i="2"/>
  <c r="AU544" i="2"/>
  <c r="AU545" i="2"/>
  <c r="AU546" i="2"/>
  <c r="AU547" i="2"/>
  <c r="AU548" i="2"/>
  <c r="AU549" i="2"/>
  <c r="AU550" i="2"/>
  <c r="AU551" i="2"/>
  <c r="AU552" i="2"/>
  <c r="AU553" i="2"/>
  <c r="AU554" i="2"/>
  <c r="AU555" i="2"/>
  <c r="AU556" i="2"/>
  <c r="AU557" i="2"/>
  <c r="AU558" i="2"/>
  <c r="AU559" i="2"/>
  <c r="AU560" i="2"/>
  <c r="AU561" i="2"/>
  <c r="AU562" i="2"/>
  <c r="AU563" i="2"/>
  <c r="AU564" i="2"/>
  <c r="AU565" i="2"/>
  <c r="AU566" i="2"/>
  <c r="AU567" i="2"/>
  <c r="AU568" i="2"/>
  <c r="AU569" i="2"/>
  <c r="AU570" i="2"/>
  <c r="AU571" i="2"/>
  <c r="AU572" i="2"/>
  <c r="AU573" i="2"/>
  <c r="AU574" i="2"/>
  <c r="AU575" i="2"/>
  <c r="AU576" i="2"/>
  <c r="AU577" i="2"/>
  <c r="AU578" i="2"/>
  <c r="AU579" i="2"/>
  <c r="AU580" i="2"/>
  <c r="AU581" i="2"/>
  <c r="AU582" i="2"/>
  <c r="AU583" i="2"/>
  <c r="AU584" i="2"/>
  <c r="AU585" i="2"/>
  <c r="AU586" i="2"/>
  <c r="AU587" i="2"/>
  <c r="AU588" i="2"/>
  <c r="AU589" i="2"/>
  <c r="AU590" i="2"/>
  <c r="AU591" i="2"/>
  <c r="AU592" i="2"/>
  <c r="AU593" i="2"/>
  <c r="AU594" i="2"/>
  <c r="AU595" i="2"/>
  <c r="AU596" i="2"/>
  <c r="AU597" i="2"/>
  <c r="AU598" i="2"/>
  <c r="AU599" i="2"/>
  <c r="AU600" i="2"/>
  <c r="AU601" i="2"/>
  <c r="AU602" i="2"/>
  <c r="AU603" i="2"/>
  <c r="AU604" i="2"/>
  <c r="AU605" i="2"/>
  <c r="AU606" i="2"/>
  <c r="AU607" i="2"/>
  <c r="AU608" i="2"/>
  <c r="AU609" i="2"/>
  <c r="AU610" i="2"/>
  <c r="AU611" i="2"/>
  <c r="AU612" i="2"/>
  <c r="AU613" i="2"/>
  <c r="AU614" i="2"/>
  <c r="AU615" i="2"/>
  <c r="AU616" i="2"/>
  <c r="AU617" i="2"/>
  <c r="AU618" i="2"/>
  <c r="AU619" i="2"/>
  <c r="AU620" i="2"/>
  <c r="AU621" i="2"/>
  <c r="AU622" i="2"/>
  <c r="AU623" i="2"/>
  <c r="AU624" i="2"/>
  <c r="AU625" i="2"/>
  <c r="AU626" i="2"/>
  <c r="AU627" i="2"/>
  <c r="AU628" i="2"/>
  <c r="AU629" i="2"/>
  <c r="AU630" i="2"/>
  <c r="AU631" i="2"/>
  <c r="AU632" i="2"/>
  <c r="AU633" i="2"/>
  <c r="AU634" i="2"/>
  <c r="AU635" i="2"/>
  <c r="AU636" i="2"/>
  <c r="AU637" i="2"/>
  <c r="AU638" i="2"/>
  <c r="AU639" i="2"/>
  <c r="AU640" i="2"/>
  <c r="AU641" i="2"/>
  <c r="AU642" i="2"/>
  <c r="AU643" i="2"/>
  <c r="AU644" i="2"/>
  <c r="AU645" i="2"/>
  <c r="AU646" i="2"/>
  <c r="AU647" i="2"/>
  <c r="AU648" i="2"/>
  <c r="AU649" i="2"/>
  <c r="AU650" i="2"/>
  <c r="AU651" i="2"/>
  <c r="AU652" i="2"/>
  <c r="AU653" i="2"/>
  <c r="AU654" i="2"/>
  <c r="AU655" i="2"/>
  <c r="AU656" i="2"/>
  <c r="AU657" i="2"/>
  <c r="AU658" i="2"/>
  <c r="AU659" i="2"/>
  <c r="AU660" i="2"/>
  <c r="AU661" i="2"/>
  <c r="AU662" i="2"/>
  <c r="AU663" i="2"/>
  <c r="AU664" i="2"/>
  <c r="AU665" i="2"/>
  <c r="AU666" i="2"/>
  <c r="AU667" i="2"/>
  <c r="AU668" i="2"/>
  <c r="AU669" i="2"/>
  <c r="AU670" i="2"/>
  <c r="AU671" i="2"/>
  <c r="AU672" i="2"/>
  <c r="AU673" i="2"/>
  <c r="AU674" i="2"/>
  <c r="AU675" i="2"/>
  <c r="AU676" i="2"/>
  <c r="AU677" i="2"/>
  <c r="AU678" i="2"/>
  <c r="AU679" i="2"/>
  <c r="AU680" i="2"/>
  <c r="AU681" i="2"/>
  <c r="AU682" i="2"/>
  <c r="AU683" i="2"/>
  <c r="AU684" i="2"/>
  <c r="AU685" i="2"/>
  <c r="AU686" i="2"/>
  <c r="AU687" i="2"/>
  <c r="AU688" i="2"/>
  <c r="AU689" i="2"/>
  <c r="AU690" i="2"/>
  <c r="AU691" i="2"/>
  <c r="AU692" i="2"/>
  <c r="AU693" i="2"/>
  <c r="AU694" i="2"/>
  <c r="AU695" i="2"/>
  <c r="AU696" i="2"/>
  <c r="AU697" i="2"/>
  <c r="AU698" i="2"/>
  <c r="AU699" i="2"/>
  <c r="AU700" i="2"/>
  <c r="AU701" i="2"/>
  <c r="AU702" i="2"/>
  <c r="AU703" i="2"/>
  <c r="AU704" i="2"/>
  <c r="AU705" i="2"/>
  <c r="AU706" i="2"/>
  <c r="AU707" i="2"/>
  <c r="AU708" i="2"/>
  <c r="AU709" i="2"/>
  <c r="AU710" i="2"/>
  <c r="AU711" i="2"/>
  <c r="AU712" i="2"/>
  <c r="AU713" i="2"/>
  <c r="AU714" i="2"/>
  <c r="AU715" i="2"/>
  <c r="AU716" i="2"/>
  <c r="AV4" i="2"/>
  <c r="AV5" i="2"/>
  <c r="AV6" i="2"/>
  <c r="AV7" i="2"/>
  <c r="AV8" i="2"/>
  <c r="AV9" i="2"/>
  <c r="AV10" i="2"/>
  <c r="AV11" i="2"/>
  <c r="AV12" i="2"/>
  <c r="AV13" i="2"/>
  <c r="AV14" i="2"/>
  <c r="AV15" i="2"/>
  <c r="AV16" i="2"/>
  <c r="AV17" i="2"/>
  <c r="AV18" i="2"/>
  <c r="AV19" i="2"/>
  <c r="AV20" i="2"/>
  <c r="AV21" i="2"/>
  <c r="AV22" i="2"/>
  <c r="AV23" i="2"/>
  <c r="AV24" i="2"/>
  <c r="AV25" i="2"/>
  <c r="AV26" i="2"/>
  <c r="AV27" i="2"/>
  <c r="AV28" i="2"/>
  <c r="AV29" i="2"/>
  <c r="AV30" i="2"/>
  <c r="AV31" i="2"/>
  <c r="AV32" i="2"/>
  <c r="AV33" i="2"/>
  <c r="AV34" i="2"/>
  <c r="AV35" i="2"/>
  <c r="AV36" i="2"/>
  <c r="AV37" i="2"/>
  <c r="AV38" i="2"/>
  <c r="AV39" i="2"/>
  <c r="AV40" i="2"/>
  <c r="AV41" i="2"/>
  <c r="AV42" i="2"/>
  <c r="AV43" i="2"/>
  <c r="AV44" i="2"/>
  <c r="AV45" i="2"/>
  <c r="AV46" i="2"/>
  <c r="AV47" i="2"/>
  <c r="AV48" i="2"/>
  <c r="AV49" i="2"/>
  <c r="AV50" i="2"/>
  <c r="AV51" i="2"/>
  <c r="AV52" i="2"/>
  <c r="AV53" i="2"/>
  <c r="AV54" i="2"/>
  <c r="AV55" i="2"/>
  <c r="AV56" i="2"/>
  <c r="AV57" i="2"/>
  <c r="AV58" i="2"/>
  <c r="AV59" i="2"/>
  <c r="AV60" i="2"/>
  <c r="AV61" i="2"/>
  <c r="AV62" i="2"/>
  <c r="AV63" i="2"/>
  <c r="AV64" i="2"/>
  <c r="AV65" i="2"/>
  <c r="AV66" i="2"/>
  <c r="AV67" i="2"/>
  <c r="AV68" i="2"/>
  <c r="AV69" i="2"/>
  <c r="AV70" i="2"/>
  <c r="AV71" i="2"/>
  <c r="AV72" i="2"/>
  <c r="AV73" i="2"/>
  <c r="AV74" i="2"/>
  <c r="AV75" i="2"/>
  <c r="AV76" i="2"/>
  <c r="AV77" i="2"/>
  <c r="AV78" i="2"/>
  <c r="AV79" i="2"/>
  <c r="AV80" i="2"/>
  <c r="AV81" i="2"/>
  <c r="AV82" i="2"/>
  <c r="AV83" i="2"/>
  <c r="AV84" i="2"/>
  <c r="AV85" i="2"/>
  <c r="AV86" i="2"/>
  <c r="AV87" i="2"/>
  <c r="AV88" i="2"/>
  <c r="AV89" i="2"/>
  <c r="AV90" i="2"/>
  <c r="AV91" i="2"/>
  <c r="AV92" i="2"/>
  <c r="AV93" i="2"/>
  <c r="AV94" i="2"/>
  <c r="AV95" i="2"/>
  <c r="AV96" i="2"/>
  <c r="AV97" i="2"/>
  <c r="AV98" i="2"/>
  <c r="AV99" i="2"/>
  <c r="AV100" i="2"/>
  <c r="AV101" i="2"/>
  <c r="AV102" i="2"/>
  <c r="AV103" i="2"/>
  <c r="AV104" i="2"/>
  <c r="AV105" i="2"/>
  <c r="AV106" i="2"/>
  <c r="AV107" i="2"/>
  <c r="AV108" i="2"/>
  <c r="AV109" i="2"/>
  <c r="AV110" i="2"/>
  <c r="AV111" i="2"/>
  <c r="AV112" i="2"/>
  <c r="AV113" i="2"/>
  <c r="AV114" i="2"/>
  <c r="AV115" i="2"/>
  <c r="AV116" i="2"/>
  <c r="AV117" i="2"/>
  <c r="AV118" i="2"/>
  <c r="AV119" i="2"/>
  <c r="AV120" i="2"/>
  <c r="AV121" i="2"/>
  <c r="AV122" i="2"/>
  <c r="AV123" i="2"/>
  <c r="AV124" i="2"/>
  <c r="AV125" i="2"/>
  <c r="AV126" i="2"/>
  <c r="AV127" i="2"/>
  <c r="AV128" i="2"/>
  <c r="AV129" i="2"/>
  <c r="AV130" i="2"/>
  <c r="AV131" i="2"/>
  <c r="AV132" i="2"/>
  <c r="AV133" i="2"/>
  <c r="AV134" i="2"/>
  <c r="AV135" i="2"/>
  <c r="AV136" i="2"/>
  <c r="AV137" i="2"/>
  <c r="AV138" i="2"/>
  <c r="AV139" i="2"/>
  <c r="AV140" i="2"/>
  <c r="AV141" i="2"/>
  <c r="AV142" i="2"/>
  <c r="AV143" i="2"/>
  <c r="AV144" i="2"/>
  <c r="AV145" i="2"/>
  <c r="AV146" i="2"/>
  <c r="AV147" i="2"/>
  <c r="AV148" i="2"/>
  <c r="AV149" i="2"/>
  <c r="AV150" i="2"/>
  <c r="AV151" i="2"/>
  <c r="AV152" i="2"/>
  <c r="AV153" i="2"/>
  <c r="AV154" i="2"/>
  <c r="AV155" i="2"/>
  <c r="AV156" i="2"/>
  <c r="AV157" i="2"/>
  <c r="AV158" i="2"/>
  <c r="AV159" i="2"/>
  <c r="AV160" i="2"/>
  <c r="AV161" i="2"/>
  <c r="AV162" i="2"/>
  <c r="AV163" i="2"/>
  <c r="AV164" i="2"/>
  <c r="AV165" i="2"/>
  <c r="AV166" i="2"/>
  <c r="AV167" i="2"/>
  <c r="AV168" i="2"/>
  <c r="AV169" i="2"/>
  <c r="AV170" i="2"/>
  <c r="AV171" i="2"/>
  <c r="AV172" i="2"/>
  <c r="AV173" i="2"/>
  <c r="AV174" i="2"/>
  <c r="AV175" i="2"/>
  <c r="AV176" i="2"/>
  <c r="AV177" i="2"/>
  <c r="AV178" i="2"/>
  <c r="AV179" i="2"/>
  <c r="AV180" i="2"/>
  <c r="AV181" i="2"/>
  <c r="AV182" i="2"/>
  <c r="AV183" i="2"/>
  <c r="AV184" i="2"/>
  <c r="AV185" i="2"/>
  <c r="AV186" i="2"/>
  <c r="AV187" i="2"/>
  <c r="AV188" i="2"/>
  <c r="AV189" i="2"/>
  <c r="AV190" i="2"/>
  <c r="AV191" i="2"/>
  <c r="AV192" i="2"/>
  <c r="AV193" i="2"/>
  <c r="AV194" i="2"/>
  <c r="AV195" i="2"/>
  <c r="AV196" i="2"/>
  <c r="AV197" i="2"/>
  <c r="AV198" i="2"/>
  <c r="AV199" i="2"/>
  <c r="AV200" i="2"/>
  <c r="AV201" i="2"/>
  <c r="AV202" i="2"/>
  <c r="AV203" i="2"/>
  <c r="AV204" i="2"/>
  <c r="AV205" i="2"/>
  <c r="AV206" i="2"/>
  <c r="AV207" i="2"/>
  <c r="AV208" i="2"/>
  <c r="AV209" i="2"/>
  <c r="AV210" i="2"/>
  <c r="AV211" i="2"/>
  <c r="AV212" i="2"/>
  <c r="AV213" i="2"/>
  <c r="AV214" i="2"/>
  <c r="AV215" i="2"/>
  <c r="AV216" i="2"/>
  <c r="AV217" i="2"/>
  <c r="AV218" i="2"/>
  <c r="AV219" i="2"/>
  <c r="AV220" i="2"/>
  <c r="AV221" i="2"/>
  <c r="AV222" i="2"/>
  <c r="AV223" i="2"/>
  <c r="AV224" i="2"/>
  <c r="AV225" i="2"/>
  <c r="AV226" i="2"/>
  <c r="AV227" i="2"/>
  <c r="AV228" i="2"/>
  <c r="AV229" i="2"/>
  <c r="AV230" i="2"/>
  <c r="AV231" i="2"/>
  <c r="AV232" i="2"/>
  <c r="AV233" i="2"/>
  <c r="AV234" i="2"/>
  <c r="AV235" i="2"/>
  <c r="AV236" i="2"/>
  <c r="AV237" i="2"/>
  <c r="AV238" i="2"/>
  <c r="AV239" i="2"/>
  <c r="AV240" i="2"/>
  <c r="AV241" i="2"/>
  <c r="AV242" i="2"/>
  <c r="AV243" i="2"/>
  <c r="AV244" i="2"/>
  <c r="AV245" i="2"/>
  <c r="AV246" i="2"/>
  <c r="AV247" i="2"/>
  <c r="AV248" i="2"/>
  <c r="AV249" i="2"/>
  <c r="AV250" i="2"/>
  <c r="AV251" i="2"/>
  <c r="AV252" i="2"/>
  <c r="AV253" i="2"/>
  <c r="AV254" i="2"/>
  <c r="AV255" i="2"/>
  <c r="AV256" i="2"/>
  <c r="AV257" i="2"/>
  <c r="AV258" i="2"/>
  <c r="AV259" i="2"/>
  <c r="AV260" i="2"/>
  <c r="AV261" i="2"/>
  <c r="AV262" i="2"/>
  <c r="AV263" i="2"/>
  <c r="AV264" i="2"/>
  <c r="AV265" i="2"/>
  <c r="AV266" i="2"/>
  <c r="AV267" i="2"/>
  <c r="AV268" i="2"/>
  <c r="AV269" i="2"/>
  <c r="AV270" i="2"/>
  <c r="AV271" i="2"/>
  <c r="AV272" i="2"/>
  <c r="AV273" i="2"/>
  <c r="AV274" i="2"/>
  <c r="AV275" i="2"/>
  <c r="AV276" i="2"/>
  <c r="AV277" i="2"/>
  <c r="AV278" i="2"/>
  <c r="AV279" i="2"/>
  <c r="AV280" i="2"/>
  <c r="AV281" i="2"/>
  <c r="AV282" i="2"/>
  <c r="AV283" i="2"/>
  <c r="AV284" i="2"/>
  <c r="AV285" i="2"/>
  <c r="AV286" i="2"/>
  <c r="AV287" i="2"/>
  <c r="AV288" i="2"/>
  <c r="AV289" i="2"/>
  <c r="AV290" i="2"/>
  <c r="AV291" i="2"/>
  <c r="AV292" i="2"/>
  <c r="AV293" i="2"/>
  <c r="AV294" i="2"/>
  <c r="AV295" i="2"/>
  <c r="AV296" i="2"/>
  <c r="AV297" i="2"/>
  <c r="AV298" i="2"/>
  <c r="AV299" i="2"/>
  <c r="AV300" i="2"/>
  <c r="AV301" i="2"/>
  <c r="AV302" i="2"/>
  <c r="AV303" i="2"/>
  <c r="AV304" i="2"/>
  <c r="AV305" i="2"/>
  <c r="AV306" i="2"/>
  <c r="AV307" i="2"/>
  <c r="AV308" i="2"/>
  <c r="AV309" i="2"/>
  <c r="AV310" i="2"/>
  <c r="AV311" i="2"/>
  <c r="AV312" i="2"/>
  <c r="AV313" i="2"/>
  <c r="AV314" i="2"/>
  <c r="AV315" i="2"/>
  <c r="AV316" i="2"/>
  <c r="AV317" i="2"/>
  <c r="AV318" i="2"/>
  <c r="AV319" i="2"/>
  <c r="AV320" i="2"/>
  <c r="AV321" i="2"/>
  <c r="AV322" i="2"/>
  <c r="AV323" i="2"/>
  <c r="AV324" i="2"/>
  <c r="AV325" i="2"/>
  <c r="AV326" i="2"/>
  <c r="AV327" i="2"/>
  <c r="AV328" i="2"/>
  <c r="AV329" i="2"/>
  <c r="AV330" i="2"/>
  <c r="AV331" i="2"/>
  <c r="AV332" i="2"/>
  <c r="AV333" i="2"/>
  <c r="AV334" i="2"/>
  <c r="AV335" i="2"/>
  <c r="AV336" i="2"/>
  <c r="AV337" i="2"/>
  <c r="AV338" i="2"/>
  <c r="AV339" i="2"/>
  <c r="AV340" i="2"/>
  <c r="AV341" i="2"/>
  <c r="AV342" i="2"/>
  <c r="AV343" i="2"/>
  <c r="AV344" i="2"/>
  <c r="AV345" i="2"/>
  <c r="AV346" i="2"/>
  <c r="AV347" i="2"/>
  <c r="AV348" i="2"/>
  <c r="AV349" i="2"/>
  <c r="AV350" i="2"/>
  <c r="AV351" i="2"/>
  <c r="AV352" i="2"/>
  <c r="AV353" i="2"/>
  <c r="AV354" i="2"/>
  <c r="AV355" i="2"/>
  <c r="AV356" i="2"/>
  <c r="AV357" i="2"/>
  <c r="AV358" i="2"/>
  <c r="AV359" i="2"/>
  <c r="AV360" i="2"/>
  <c r="AV361" i="2"/>
  <c r="AV362" i="2"/>
  <c r="AV363" i="2"/>
  <c r="AV364" i="2"/>
  <c r="AV365" i="2"/>
  <c r="AV366" i="2"/>
  <c r="AV367" i="2"/>
  <c r="AV368" i="2"/>
  <c r="AV369" i="2"/>
  <c r="AV370" i="2"/>
  <c r="AV371" i="2"/>
  <c r="AV372" i="2"/>
  <c r="AV373" i="2"/>
  <c r="AV374" i="2"/>
  <c r="AV375" i="2"/>
  <c r="AV376" i="2"/>
  <c r="AV377" i="2"/>
  <c r="AV378" i="2"/>
  <c r="AV379" i="2"/>
  <c r="AV380" i="2"/>
  <c r="AV381" i="2"/>
  <c r="AV382" i="2"/>
  <c r="AV383" i="2"/>
  <c r="AV384" i="2"/>
  <c r="AV385" i="2"/>
  <c r="AV386" i="2"/>
  <c r="AV387" i="2"/>
  <c r="AV388" i="2"/>
  <c r="AV389" i="2"/>
  <c r="AV390" i="2"/>
  <c r="AV391" i="2"/>
  <c r="AV392" i="2"/>
  <c r="AV393" i="2"/>
  <c r="AV394" i="2"/>
  <c r="AV395" i="2"/>
  <c r="AV396" i="2"/>
  <c r="AV397" i="2"/>
  <c r="AV398" i="2"/>
  <c r="AV399" i="2"/>
  <c r="AV400" i="2"/>
  <c r="AV401" i="2"/>
  <c r="AV402" i="2"/>
  <c r="AV403" i="2"/>
  <c r="AV404" i="2"/>
  <c r="AV405" i="2"/>
  <c r="AV406" i="2"/>
  <c r="AV407" i="2"/>
  <c r="AV408" i="2"/>
  <c r="AV409" i="2"/>
  <c r="AV410" i="2"/>
  <c r="AV411" i="2"/>
  <c r="AV412" i="2"/>
  <c r="AV413" i="2"/>
  <c r="AV414" i="2"/>
  <c r="AV415" i="2"/>
  <c r="AV416" i="2"/>
  <c r="AV417" i="2"/>
  <c r="AV418" i="2"/>
  <c r="AV419" i="2"/>
  <c r="AV420" i="2"/>
  <c r="AV421" i="2"/>
  <c r="AV422" i="2"/>
  <c r="AV423" i="2"/>
  <c r="AV424" i="2"/>
  <c r="AV425" i="2"/>
  <c r="AV426" i="2"/>
  <c r="AV427" i="2"/>
  <c r="AV428" i="2"/>
  <c r="AV429" i="2"/>
  <c r="AV430" i="2"/>
  <c r="AV431" i="2"/>
  <c r="AV432" i="2"/>
  <c r="AV433" i="2"/>
  <c r="AV434" i="2"/>
  <c r="AV435" i="2"/>
  <c r="AV436" i="2"/>
  <c r="AV437" i="2"/>
  <c r="AV438" i="2"/>
  <c r="AV439" i="2"/>
  <c r="AV440" i="2"/>
  <c r="AV441" i="2"/>
  <c r="AV442" i="2"/>
  <c r="AV443" i="2"/>
  <c r="AV444" i="2"/>
  <c r="AV445" i="2"/>
  <c r="AV446" i="2"/>
  <c r="AV447" i="2"/>
  <c r="AV448" i="2"/>
  <c r="AV449" i="2"/>
  <c r="AV450" i="2"/>
  <c r="AV451" i="2"/>
  <c r="AV452" i="2"/>
  <c r="AV453" i="2"/>
  <c r="AV454" i="2"/>
  <c r="AV455" i="2"/>
  <c r="AV456" i="2"/>
  <c r="AV457" i="2"/>
  <c r="AV458" i="2"/>
  <c r="AV459" i="2"/>
  <c r="AV460" i="2"/>
  <c r="AV461" i="2"/>
  <c r="AV462" i="2"/>
  <c r="AV463" i="2"/>
  <c r="AV464" i="2"/>
  <c r="AV465" i="2"/>
  <c r="AV466" i="2"/>
  <c r="AV467" i="2"/>
  <c r="AV468" i="2"/>
  <c r="AV469" i="2"/>
  <c r="AV470" i="2"/>
  <c r="AV471" i="2"/>
  <c r="AV472" i="2"/>
  <c r="AV473" i="2"/>
  <c r="AV474" i="2"/>
  <c r="AV475" i="2"/>
  <c r="AV476" i="2"/>
  <c r="AV477" i="2"/>
  <c r="AV478" i="2"/>
  <c r="AV479" i="2"/>
  <c r="AV480" i="2"/>
  <c r="AV481" i="2"/>
  <c r="AV482" i="2"/>
  <c r="AV483" i="2"/>
  <c r="AV484" i="2"/>
  <c r="AV485" i="2"/>
  <c r="AV486" i="2"/>
  <c r="AV487" i="2"/>
  <c r="AV488" i="2"/>
  <c r="AV489" i="2"/>
  <c r="AV490" i="2"/>
  <c r="AV491" i="2"/>
  <c r="AV492" i="2"/>
  <c r="AV493" i="2"/>
  <c r="AV494" i="2"/>
  <c r="AV495" i="2"/>
  <c r="AV496" i="2"/>
  <c r="AV497" i="2"/>
  <c r="AV498" i="2"/>
  <c r="AV499" i="2"/>
  <c r="AV500" i="2"/>
  <c r="AV501" i="2"/>
  <c r="AV502" i="2"/>
  <c r="AV503" i="2"/>
  <c r="AV504" i="2"/>
  <c r="AV505" i="2"/>
  <c r="AV506" i="2"/>
  <c r="AV507" i="2"/>
  <c r="AV508" i="2"/>
  <c r="AV509" i="2"/>
  <c r="AV510" i="2"/>
  <c r="AV511" i="2"/>
  <c r="AV512" i="2"/>
  <c r="AV513" i="2"/>
  <c r="AV514" i="2"/>
  <c r="AV515" i="2"/>
  <c r="AV516" i="2"/>
  <c r="AV517" i="2"/>
  <c r="AV518" i="2"/>
  <c r="AV519" i="2"/>
  <c r="AV520" i="2"/>
  <c r="AV521" i="2"/>
  <c r="AV522" i="2"/>
  <c r="AV523" i="2"/>
  <c r="AV524" i="2"/>
  <c r="AV525" i="2"/>
  <c r="AV526" i="2"/>
  <c r="AV527" i="2"/>
  <c r="AV528" i="2"/>
  <c r="AV529" i="2"/>
  <c r="AV530" i="2"/>
  <c r="AV531" i="2"/>
  <c r="AV532" i="2"/>
  <c r="AV533" i="2"/>
  <c r="AV534" i="2"/>
  <c r="AV535" i="2"/>
  <c r="AV536" i="2"/>
  <c r="AV537" i="2"/>
  <c r="AV538" i="2"/>
  <c r="AV539" i="2"/>
  <c r="AV540" i="2"/>
  <c r="AV541" i="2"/>
  <c r="AV542" i="2"/>
  <c r="AV543" i="2"/>
  <c r="AV544" i="2"/>
  <c r="AV545" i="2"/>
  <c r="AV546" i="2"/>
  <c r="AV547" i="2"/>
  <c r="AV548" i="2"/>
  <c r="AV549" i="2"/>
  <c r="AV550" i="2"/>
  <c r="AV551" i="2"/>
  <c r="AV552" i="2"/>
  <c r="AV553" i="2"/>
  <c r="AV554" i="2"/>
  <c r="AV555" i="2"/>
  <c r="AV556" i="2"/>
  <c r="AV557" i="2"/>
  <c r="AV558" i="2"/>
  <c r="AV559" i="2"/>
  <c r="AV560" i="2"/>
  <c r="AV561" i="2"/>
  <c r="AV562" i="2"/>
  <c r="AV563" i="2"/>
  <c r="AV564" i="2"/>
  <c r="AV565" i="2"/>
  <c r="AV566" i="2"/>
  <c r="AV567" i="2"/>
  <c r="AV568" i="2"/>
  <c r="AV569" i="2"/>
  <c r="AV570" i="2"/>
  <c r="AV571" i="2"/>
  <c r="AV572" i="2"/>
  <c r="AV573" i="2"/>
  <c r="AV574" i="2"/>
  <c r="AV575" i="2"/>
  <c r="AV576" i="2"/>
  <c r="AV577" i="2"/>
  <c r="AV578" i="2"/>
  <c r="AV579" i="2"/>
  <c r="AV580" i="2"/>
  <c r="AV581" i="2"/>
  <c r="AV582" i="2"/>
  <c r="AV583" i="2"/>
  <c r="AV584" i="2"/>
  <c r="AV585" i="2"/>
  <c r="AV586" i="2"/>
  <c r="AV587" i="2"/>
  <c r="AV588" i="2"/>
  <c r="AV589" i="2"/>
  <c r="AV590" i="2"/>
  <c r="AV591" i="2"/>
  <c r="AV592" i="2"/>
  <c r="AV593" i="2"/>
  <c r="AV594" i="2"/>
  <c r="AV595" i="2"/>
  <c r="AV596" i="2"/>
  <c r="AV597" i="2"/>
  <c r="AV598" i="2"/>
  <c r="AV599" i="2"/>
  <c r="AV600" i="2"/>
  <c r="AV601" i="2"/>
  <c r="AV602" i="2"/>
  <c r="AV603" i="2"/>
  <c r="AV604" i="2"/>
  <c r="AV605" i="2"/>
  <c r="AV606" i="2"/>
  <c r="AV607" i="2"/>
  <c r="AV608" i="2"/>
  <c r="AV609" i="2"/>
  <c r="AV610" i="2"/>
  <c r="AV611" i="2"/>
  <c r="AV612" i="2"/>
  <c r="AV613" i="2"/>
  <c r="AV614" i="2"/>
  <c r="AV615" i="2"/>
  <c r="AV616" i="2"/>
  <c r="AV617" i="2"/>
  <c r="AV618" i="2"/>
  <c r="AV619" i="2"/>
  <c r="AV620" i="2"/>
  <c r="AV621" i="2"/>
  <c r="AV622" i="2"/>
  <c r="AV623" i="2"/>
  <c r="AV624" i="2"/>
  <c r="AV625" i="2"/>
  <c r="AV626" i="2"/>
  <c r="AV627" i="2"/>
  <c r="AV628" i="2"/>
  <c r="AV629" i="2"/>
  <c r="AV630" i="2"/>
  <c r="AV631" i="2"/>
  <c r="AV632" i="2"/>
  <c r="AV633" i="2"/>
  <c r="AV634" i="2"/>
  <c r="AV635" i="2"/>
  <c r="AV636" i="2"/>
  <c r="AV637" i="2"/>
  <c r="AV638" i="2"/>
  <c r="AV639" i="2"/>
  <c r="AV640" i="2"/>
  <c r="AV641" i="2"/>
  <c r="AV642" i="2"/>
  <c r="AV643" i="2"/>
  <c r="AV644" i="2"/>
  <c r="AV645" i="2"/>
  <c r="AV646" i="2"/>
  <c r="AV647" i="2"/>
  <c r="AV648" i="2"/>
  <c r="AV649" i="2"/>
  <c r="AV650" i="2"/>
  <c r="AV651" i="2"/>
  <c r="AV652" i="2"/>
  <c r="AV653" i="2"/>
  <c r="AV654" i="2"/>
  <c r="AV655" i="2"/>
  <c r="AV656" i="2"/>
  <c r="AV657" i="2"/>
  <c r="AV658" i="2"/>
  <c r="AV659" i="2"/>
  <c r="AV660" i="2"/>
  <c r="AV661" i="2"/>
  <c r="AV662" i="2"/>
  <c r="AV663" i="2"/>
  <c r="AV664" i="2"/>
  <c r="AV665" i="2"/>
  <c r="AV666" i="2"/>
  <c r="AV667" i="2"/>
  <c r="AV668" i="2"/>
  <c r="AV669" i="2"/>
  <c r="AV670" i="2"/>
  <c r="AV671" i="2"/>
  <c r="AV672" i="2"/>
  <c r="AV673" i="2"/>
  <c r="AV674" i="2"/>
  <c r="AV675" i="2"/>
  <c r="AV676" i="2"/>
  <c r="AV677" i="2"/>
  <c r="AV678" i="2"/>
  <c r="AV679" i="2"/>
  <c r="AV680" i="2"/>
  <c r="AV681" i="2"/>
  <c r="AV682" i="2"/>
  <c r="AV683" i="2"/>
  <c r="AV684" i="2"/>
  <c r="AV685" i="2"/>
  <c r="AV686" i="2"/>
  <c r="AV687" i="2"/>
  <c r="AV688" i="2"/>
  <c r="AV689" i="2"/>
  <c r="AV690" i="2"/>
  <c r="AV691" i="2"/>
  <c r="AV692" i="2"/>
  <c r="AV693" i="2"/>
  <c r="AV694" i="2"/>
  <c r="AV695" i="2"/>
  <c r="AV696" i="2"/>
  <c r="AV697" i="2"/>
  <c r="AV698" i="2"/>
  <c r="AV699" i="2"/>
  <c r="AV700" i="2"/>
  <c r="AV701" i="2"/>
  <c r="AV702" i="2"/>
  <c r="AV703" i="2"/>
  <c r="AV704" i="2"/>
  <c r="AV705" i="2"/>
  <c r="AV706" i="2"/>
  <c r="AV707" i="2"/>
  <c r="AV708" i="2"/>
  <c r="AV709" i="2"/>
  <c r="AV710" i="2"/>
  <c r="AV711" i="2"/>
  <c r="AV712" i="2"/>
  <c r="AV713" i="2"/>
  <c r="AV714" i="2"/>
  <c r="AV715" i="2"/>
  <c r="AV716" i="2"/>
  <c r="AW4" i="2"/>
  <c r="AW5" i="2"/>
  <c r="AW6" i="2"/>
  <c r="AW7" i="2"/>
  <c r="AW8" i="2"/>
  <c r="AW9" i="2"/>
  <c r="AW10" i="2"/>
  <c r="AW11" i="2"/>
  <c r="AW12" i="2"/>
  <c r="AW13" i="2"/>
  <c r="AW14" i="2"/>
  <c r="AW15" i="2"/>
  <c r="AW16" i="2"/>
  <c r="AW17" i="2"/>
  <c r="AW18" i="2"/>
  <c r="AW19" i="2"/>
  <c r="AW20" i="2"/>
  <c r="AW21" i="2"/>
  <c r="AW22" i="2"/>
  <c r="AW23" i="2"/>
  <c r="AW24" i="2"/>
  <c r="AW25" i="2"/>
  <c r="AW26" i="2"/>
  <c r="AW27" i="2"/>
  <c r="AW28" i="2"/>
  <c r="AW29" i="2"/>
  <c r="AW30" i="2"/>
  <c r="AW31" i="2"/>
  <c r="AW32" i="2"/>
  <c r="AW33" i="2"/>
  <c r="AW34" i="2"/>
  <c r="AW35" i="2"/>
  <c r="AW36" i="2"/>
  <c r="AW37" i="2"/>
  <c r="AW38" i="2"/>
  <c r="AW39" i="2"/>
  <c r="AW40" i="2"/>
  <c r="AW41" i="2"/>
  <c r="AW42" i="2"/>
  <c r="AW43" i="2"/>
  <c r="AW44" i="2"/>
  <c r="AW45" i="2"/>
  <c r="AW46" i="2"/>
  <c r="AW47" i="2"/>
  <c r="AW48" i="2"/>
  <c r="AW49" i="2"/>
  <c r="AW50" i="2"/>
  <c r="AW51" i="2"/>
  <c r="AW52" i="2"/>
  <c r="AW53" i="2"/>
  <c r="AW54" i="2"/>
  <c r="AW55" i="2"/>
  <c r="AW56" i="2"/>
  <c r="AW57" i="2"/>
  <c r="AW58" i="2"/>
  <c r="AW59" i="2"/>
  <c r="AW60" i="2"/>
  <c r="AW61" i="2"/>
  <c r="AW62" i="2"/>
  <c r="AW63" i="2"/>
  <c r="AW64" i="2"/>
  <c r="AW65" i="2"/>
  <c r="AW66" i="2"/>
  <c r="AW67" i="2"/>
  <c r="AW68" i="2"/>
  <c r="AW69" i="2"/>
  <c r="AW70" i="2"/>
  <c r="AW71" i="2"/>
  <c r="AW72" i="2"/>
  <c r="AW73" i="2"/>
  <c r="AW74" i="2"/>
  <c r="AW75" i="2"/>
  <c r="AW76" i="2"/>
  <c r="AW77" i="2"/>
  <c r="AW78" i="2"/>
  <c r="AW79" i="2"/>
  <c r="AW80" i="2"/>
  <c r="AW81" i="2"/>
  <c r="AW82" i="2"/>
  <c r="AW83" i="2"/>
  <c r="AW84" i="2"/>
  <c r="AW85" i="2"/>
  <c r="AW86" i="2"/>
  <c r="AW87" i="2"/>
  <c r="AW88" i="2"/>
  <c r="AW89" i="2"/>
  <c r="AW90" i="2"/>
  <c r="AW91" i="2"/>
  <c r="AW92" i="2"/>
  <c r="AW93" i="2"/>
  <c r="AW94" i="2"/>
  <c r="AW95" i="2"/>
  <c r="AW96" i="2"/>
  <c r="AW97" i="2"/>
  <c r="AW98" i="2"/>
  <c r="AW99" i="2"/>
  <c r="AW100" i="2"/>
  <c r="AW101" i="2"/>
  <c r="AW102" i="2"/>
  <c r="AW103" i="2"/>
  <c r="AW104" i="2"/>
  <c r="AW105" i="2"/>
  <c r="AW106" i="2"/>
  <c r="AW107" i="2"/>
  <c r="AW108" i="2"/>
  <c r="AW109" i="2"/>
  <c r="AW110" i="2"/>
  <c r="AW111" i="2"/>
  <c r="AW112" i="2"/>
  <c r="AW113" i="2"/>
  <c r="AW114" i="2"/>
  <c r="AW115" i="2"/>
  <c r="AW116" i="2"/>
  <c r="AW117" i="2"/>
  <c r="AW118" i="2"/>
  <c r="AW119" i="2"/>
  <c r="AW120" i="2"/>
  <c r="AW121" i="2"/>
  <c r="AW122" i="2"/>
  <c r="AW123" i="2"/>
  <c r="AW124" i="2"/>
  <c r="AW125" i="2"/>
  <c r="AW126" i="2"/>
  <c r="AW127" i="2"/>
  <c r="AW128" i="2"/>
  <c r="AW129" i="2"/>
  <c r="AW130" i="2"/>
  <c r="AW131" i="2"/>
  <c r="AW132" i="2"/>
  <c r="AW133" i="2"/>
  <c r="AW134" i="2"/>
  <c r="AW135" i="2"/>
  <c r="AW136" i="2"/>
  <c r="AW137" i="2"/>
  <c r="AW138" i="2"/>
  <c r="AW139" i="2"/>
  <c r="AW140" i="2"/>
  <c r="AW141" i="2"/>
  <c r="AW142" i="2"/>
  <c r="AW143" i="2"/>
  <c r="AW144" i="2"/>
  <c r="AW145" i="2"/>
  <c r="AW146" i="2"/>
  <c r="AW147" i="2"/>
  <c r="AW148" i="2"/>
  <c r="AW149" i="2"/>
  <c r="AW150" i="2"/>
  <c r="AW151" i="2"/>
  <c r="AW152" i="2"/>
  <c r="AW153" i="2"/>
  <c r="AW154" i="2"/>
  <c r="AW155" i="2"/>
  <c r="AW156" i="2"/>
  <c r="AW157" i="2"/>
  <c r="AW158" i="2"/>
  <c r="AW159" i="2"/>
  <c r="AW160" i="2"/>
  <c r="AW161" i="2"/>
  <c r="AW162" i="2"/>
  <c r="AW163" i="2"/>
  <c r="AW164" i="2"/>
  <c r="AW165" i="2"/>
  <c r="AW166" i="2"/>
  <c r="AW167" i="2"/>
  <c r="AW168" i="2"/>
  <c r="AW169" i="2"/>
  <c r="AW170" i="2"/>
  <c r="AW171" i="2"/>
  <c r="AW172" i="2"/>
  <c r="AW173" i="2"/>
  <c r="AW174" i="2"/>
  <c r="AW175" i="2"/>
  <c r="AW176" i="2"/>
  <c r="AW177" i="2"/>
  <c r="AW178" i="2"/>
  <c r="AW179" i="2"/>
  <c r="AW180" i="2"/>
  <c r="AW181" i="2"/>
  <c r="AW182" i="2"/>
  <c r="AW183" i="2"/>
  <c r="AW184" i="2"/>
  <c r="AW185" i="2"/>
  <c r="AW186" i="2"/>
  <c r="AW187" i="2"/>
  <c r="AW188" i="2"/>
  <c r="AW189" i="2"/>
  <c r="AW190" i="2"/>
  <c r="AW191" i="2"/>
  <c r="AW192" i="2"/>
  <c r="AW193" i="2"/>
  <c r="AW194" i="2"/>
  <c r="AW195" i="2"/>
  <c r="AW196" i="2"/>
  <c r="AW197" i="2"/>
  <c r="AW198" i="2"/>
  <c r="AW199" i="2"/>
  <c r="AW200" i="2"/>
  <c r="AW201" i="2"/>
  <c r="AW202" i="2"/>
  <c r="AW203" i="2"/>
  <c r="AW204" i="2"/>
  <c r="AW205" i="2"/>
  <c r="AW206" i="2"/>
  <c r="AW207" i="2"/>
  <c r="AW208" i="2"/>
  <c r="AW209" i="2"/>
  <c r="AW210" i="2"/>
  <c r="AW211" i="2"/>
  <c r="AW212" i="2"/>
  <c r="AW213" i="2"/>
  <c r="AW214" i="2"/>
  <c r="AW215" i="2"/>
  <c r="AW216" i="2"/>
  <c r="AW217" i="2"/>
  <c r="AW218" i="2"/>
  <c r="AW219" i="2"/>
  <c r="AW220" i="2"/>
  <c r="AW221" i="2"/>
  <c r="AW222" i="2"/>
  <c r="AW223" i="2"/>
  <c r="AW224" i="2"/>
  <c r="AW225" i="2"/>
  <c r="AW226" i="2"/>
  <c r="AW227" i="2"/>
  <c r="AW228" i="2"/>
  <c r="AW229" i="2"/>
  <c r="AW230" i="2"/>
  <c r="AW231" i="2"/>
  <c r="AW232" i="2"/>
  <c r="AW233" i="2"/>
  <c r="AW234" i="2"/>
  <c r="AW235" i="2"/>
  <c r="AW236" i="2"/>
  <c r="AW237" i="2"/>
  <c r="AW238" i="2"/>
  <c r="AW239" i="2"/>
  <c r="AW240" i="2"/>
  <c r="AW241" i="2"/>
  <c r="AW242" i="2"/>
  <c r="AW243" i="2"/>
  <c r="AW244" i="2"/>
  <c r="AW245" i="2"/>
  <c r="AW246" i="2"/>
  <c r="AW247" i="2"/>
  <c r="AW248" i="2"/>
  <c r="AW249" i="2"/>
  <c r="AW250" i="2"/>
  <c r="AW251" i="2"/>
  <c r="AW252" i="2"/>
  <c r="AW253" i="2"/>
  <c r="AW254" i="2"/>
  <c r="AW255" i="2"/>
  <c r="AW256" i="2"/>
  <c r="AW257" i="2"/>
  <c r="AW258" i="2"/>
  <c r="AW259" i="2"/>
  <c r="AW260" i="2"/>
  <c r="AW261" i="2"/>
  <c r="AW262" i="2"/>
  <c r="AW263" i="2"/>
  <c r="AW264" i="2"/>
  <c r="AW265" i="2"/>
  <c r="AW266" i="2"/>
  <c r="AW267" i="2"/>
  <c r="AW268" i="2"/>
  <c r="AW269" i="2"/>
  <c r="AW270" i="2"/>
  <c r="AW271" i="2"/>
  <c r="AW272" i="2"/>
  <c r="AW273" i="2"/>
  <c r="AW274" i="2"/>
  <c r="AW275" i="2"/>
  <c r="AW276" i="2"/>
  <c r="AW277" i="2"/>
  <c r="AW278" i="2"/>
  <c r="AW279" i="2"/>
  <c r="AW280" i="2"/>
  <c r="AW281" i="2"/>
  <c r="AW282" i="2"/>
  <c r="AW283" i="2"/>
  <c r="AW284" i="2"/>
  <c r="AW285" i="2"/>
  <c r="AW286" i="2"/>
  <c r="AW287" i="2"/>
  <c r="AW288" i="2"/>
  <c r="AW289" i="2"/>
  <c r="AW290" i="2"/>
  <c r="AW291" i="2"/>
  <c r="AW292" i="2"/>
  <c r="AW293" i="2"/>
  <c r="AW294" i="2"/>
  <c r="AW295" i="2"/>
  <c r="AW296" i="2"/>
  <c r="AW297" i="2"/>
  <c r="AW298" i="2"/>
  <c r="AW299" i="2"/>
  <c r="AW300" i="2"/>
  <c r="AW301" i="2"/>
  <c r="AW302" i="2"/>
  <c r="AW303" i="2"/>
  <c r="AW304" i="2"/>
  <c r="AW305" i="2"/>
  <c r="AW306" i="2"/>
  <c r="AW307" i="2"/>
  <c r="AW308" i="2"/>
  <c r="AW309" i="2"/>
  <c r="AW310" i="2"/>
  <c r="AW311" i="2"/>
  <c r="AW312" i="2"/>
  <c r="AW313" i="2"/>
  <c r="AW314" i="2"/>
  <c r="AW315" i="2"/>
  <c r="AW316" i="2"/>
  <c r="AW317" i="2"/>
  <c r="AW318" i="2"/>
  <c r="AW319" i="2"/>
  <c r="AW320" i="2"/>
  <c r="AW321" i="2"/>
  <c r="AW322" i="2"/>
  <c r="AW323" i="2"/>
  <c r="AW324" i="2"/>
  <c r="AW325" i="2"/>
  <c r="AW326" i="2"/>
  <c r="AW327" i="2"/>
  <c r="AW328" i="2"/>
  <c r="AW329" i="2"/>
  <c r="AW330" i="2"/>
  <c r="AW331" i="2"/>
  <c r="AW332" i="2"/>
  <c r="AW333" i="2"/>
  <c r="AW334" i="2"/>
  <c r="AW335" i="2"/>
  <c r="AW336" i="2"/>
  <c r="AW337" i="2"/>
  <c r="AW338" i="2"/>
  <c r="AW339" i="2"/>
  <c r="AW340" i="2"/>
  <c r="AW341" i="2"/>
  <c r="AW342" i="2"/>
  <c r="AW343" i="2"/>
  <c r="AW344" i="2"/>
  <c r="AW345" i="2"/>
  <c r="AW346" i="2"/>
  <c r="AW347" i="2"/>
  <c r="AW348" i="2"/>
  <c r="AW349" i="2"/>
  <c r="AW350" i="2"/>
  <c r="AW351" i="2"/>
  <c r="AW352" i="2"/>
  <c r="AW353" i="2"/>
  <c r="AW354" i="2"/>
  <c r="AW355" i="2"/>
  <c r="AW356" i="2"/>
  <c r="AW357" i="2"/>
  <c r="AW358" i="2"/>
  <c r="AW359" i="2"/>
  <c r="AW360" i="2"/>
  <c r="AW361" i="2"/>
  <c r="AW362" i="2"/>
  <c r="AW363" i="2"/>
  <c r="AW364" i="2"/>
  <c r="AW365" i="2"/>
  <c r="AW366" i="2"/>
  <c r="AW367" i="2"/>
  <c r="AW368" i="2"/>
  <c r="AW369" i="2"/>
  <c r="AW370" i="2"/>
  <c r="AW371" i="2"/>
  <c r="AW372" i="2"/>
  <c r="AW373" i="2"/>
  <c r="AW374" i="2"/>
  <c r="AW375" i="2"/>
  <c r="AW376" i="2"/>
  <c r="AW377" i="2"/>
  <c r="AW378" i="2"/>
  <c r="AW379" i="2"/>
  <c r="AW380" i="2"/>
  <c r="AW381" i="2"/>
  <c r="AW382" i="2"/>
  <c r="AW383" i="2"/>
  <c r="AW384" i="2"/>
  <c r="AW385" i="2"/>
  <c r="AW386" i="2"/>
  <c r="AW387" i="2"/>
  <c r="AW388" i="2"/>
  <c r="AW389" i="2"/>
  <c r="AW390" i="2"/>
  <c r="AW391" i="2"/>
  <c r="AW392" i="2"/>
  <c r="AW393" i="2"/>
  <c r="AW394" i="2"/>
  <c r="AW395" i="2"/>
  <c r="AW396" i="2"/>
  <c r="AW397" i="2"/>
  <c r="AW398" i="2"/>
  <c r="AW399" i="2"/>
  <c r="AW400" i="2"/>
  <c r="AW401" i="2"/>
  <c r="AW402" i="2"/>
  <c r="AW403" i="2"/>
  <c r="AW404" i="2"/>
  <c r="AW405" i="2"/>
  <c r="AW406" i="2"/>
  <c r="AW407" i="2"/>
  <c r="AW408" i="2"/>
  <c r="AW409" i="2"/>
  <c r="AW410" i="2"/>
  <c r="AW411" i="2"/>
  <c r="AW412" i="2"/>
  <c r="AW413" i="2"/>
  <c r="AW414" i="2"/>
  <c r="AW415" i="2"/>
  <c r="AW416" i="2"/>
  <c r="AW417" i="2"/>
  <c r="AW418" i="2"/>
  <c r="AW419" i="2"/>
  <c r="AW420" i="2"/>
  <c r="AW421" i="2"/>
  <c r="AW422" i="2"/>
  <c r="AW423" i="2"/>
  <c r="AW424" i="2"/>
  <c r="AW425" i="2"/>
  <c r="AW426" i="2"/>
  <c r="AW427" i="2"/>
  <c r="AW428" i="2"/>
  <c r="AW429" i="2"/>
  <c r="AW430" i="2"/>
  <c r="AW431" i="2"/>
  <c r="AW432" i="2"/>
  <c r="AW433" i="2"/>
  <c r="AW434" i="2"/>
  <c r="AW435" i="2"/>
  <c r="AW436" i="2"/>
  <c r="AW437" i="2"/>
  <c r="AW438" i="2"/>
  <c r="AW439" i="2"/>
  <c r="AW440" i="2"/>
  <c r="AW441" i="2"/>
  <c r="AW442" i="2"/>
  <c r="AW443" i="2"/>
  <c r="AW444" i="2"/>
  <c r="AW445" i="2"/>
  <c r="AW446" i="2"/>
  <c r="AW447" i="2"/>
  <c r="AW448" i="2"/>
  <c r="AW449" i="2"/>
  <c r="AW450" i="2"/>
  <c r="AW451" i="2"/>
  <c r="AW452" i="2"/>
  <c r="AW453" i="2"/>
  <c r="AW454" i="2"/>
  <c r="AW455" i="2"/>
  <c r="AW456" i="2"/>
  <c r="AW457" i="2"/>
  <c r="AW458" i="2"/>
  <c r="AW459" i="2"/>
  <c r="AW460" i="2"/>
  <c r="AW461" i="2"/>
  <c r="AW462" i="2"/>
  <c r="AW463" i="2"/>
  <c r="AW464" i="2"/>
  <c r="AW465" i="2"/>
  <c r="AW466" i="2"/>
  <c r="AW467" i="2"/>
  <c r="AW468" i="2"/>
  <c r="AW469" i="2"/>
  <c r="AW470" i="2"/>
  <c r="AW471" i="2"/>
  <c r="AW472" i="2"/>
  <c r="AW473" i="2"/>
  <c r="AW474" i="2"/>
  <c r="AW475" i="2"/>
  <c r="AW476" i="2"/>
  <c r="AW477" i="2"/>
  <c r="AW478" i="2"/>
  <c r="AW479" i="2"/>
  <c r="AW480" i="2"/>
  <c r="AW481" i="2"/>
  <c r="AW482" i="2"/>
  <c r="AW483" i="2"/>
  <c r="AW484" i="2"/>
  <c r="AW485" i="2"/>
  <c r="AW486" i="2"/>
  <c r="AW487" i="2"/>
  <c r="AW488" i="2"/>
  <c r="AW489" i="2"/>
  <c r="AW490" i="2"/>
  <c r="AW491" i="2"/>
  <c r="AW492" i="2"/>
  <c r="AW493" i="2"/>
  <c r="AW494" i="2"/>
  <c r="AW495" i="2"/>
  <c r="AW496" i="2"/>
  <c r="AW497" i="2"/>
  <c r="AW498" i="2"/>
  <c r="AW499" i="2"/>
  <c r="AW500" i="2"/>
  <c r="AW501" i="2"/>
  <c r="AW502" i="2"/>
  <c r="AW503" i="2"/>
  <c r="AW504" i="2"/>
  <c r="AW505" i="2"/>
  <c r="AW506" i="2"/>
  <c r="AW507" i="2"/>
  <c r="AW508" i="2"/>
  <c r="AW509" i="2"/>
  <c r="AW510" i="2"/>
  <c r="AW511" i="2"/>
  <c r="AW512" i="2"/>
  <c r="AW513" i="2"/>
  <c r="AW514" i="2"/>
  <c r="AW515" i="2"/>
  <c r="AW516" i="2"/>
  <c r="AW517" i="2"/>
  <c r="AW518" i="2"/>
  <c r="AW519" i="2"/>
  <c r="AW520" i="2"/>
  <c r="AW521" i="2"/>
  <c r="AW522" i="2"/>
  <c r="AW523" i="2"/>
  <c r="AW524" i="2"/>
  <c r="AW525" i="2"/>
  <c r="AW526" i="2"/>
  <c r="AW527" i="2"/>
  <c r="AW528" i="2"/>
  <c r="AW529" i="2"/>
  <c r="AW530" i="2"/>
  <c r="AW531" i="2"/>
  <c r="AW532" i="2"/>
  <c r="AW533" i="2"/>
  <c r="AW534" i="2"/>
  <c r="AW535" i="2"/>
  <c r="AW536" i="2"/>
  <c r="AW537" i="2"/>
  <c r="AW538" i="2"/>
  <c r="AW539" i="2"/>
  <c r="AW540" i="2"/>
  <c r="AW541" i="2"/>
  <c r="AW542" i="2"/>
  <c r="AW543" i="2"/>
  <c r="AW544" i="2"/>
  <c r="AW545" i="2"/>
  <c r="AW546" i="2"/>
  <c r="AW547" i="2"/>
  <c r="AW548" i="2"/>
  <c r="AW549" i="2"/>
  <c r="AW550" i="2"/>
  <c r="AW551" i="2"/>
  <c r="AW552" i="2"/>
  <c r="AW553" i="2"/>
  <c r="AW554" i="2"/>
  <c r="AW555" i="2"/>
  <c r="AW556" i="2"/>
  <c r="AW557" i="2"/>
  <c r="AW558" i="2"/>
  <c r="AW559" i="2"/>
  <c r="AW560" i="2"/>
  <c r="AW561" i="2"/>
  <c r="AW562" i="2"/>
  <c r="AW563" i="2"/>
  <c r="AW564" i="2"/>
  <c r="AW565" i="2"/>
  <c r="AW566" i="2"/>
  <c r="AW567" i="2"/>
  <c r="AW568" i="2"/>
  <c r="AW569" i="2"/>
  <c r="AW570" i="2"/>
  <c r="AW571" i="2"/>
  <c r="AW572" i="2"/>
  <c r="AW573" i="2"/>
  <c r="AW574" i="2"/>
  <c r="AW575" i="2"/>
  <c r="AW576" i="2"/>
  <c r="AW577" i="2"/>
  <c r="AW578" i="2"/>
  <c r="AW579" i="2"/>
  <c r="AW580" i="2"/>
  <c r="AW581" i="2"/>
  <c r="AW582" i="2"/>
  <c r="AW583" i="2"/>
  <c r="AW584" i="2"/>
  <c r="AW585" i="2"/>
  <c r="AW586" i="2"/>
  <c r="AW587" i="2"/>
  <c r="AW588" i="2"/>
  <c r="AW589" i="2"/>
  <c r="AW590" i="2"/>
  <c r="AW591" i="2"/>
  <c r="AW592" i="2"/>
  <c r="AW593" i="2"/>
  <c r="AW594" i="2"/>
  <c r="AW595" i="2"/>
  <c r="AW596" i="2"/>
  <c r="AW597" i="2"/>
  <c r="AW598" i="2"/>
  <c r="AW599" i="2"/>
  <c r="AW600" i="2"/>
  <c r="AW601" i="2"/>
  <c r="AW602" i="2"/>
  <c r="AW603" i="2"/>
  <c r="AW604" i="2"/>
  <c r="AW605" i="2"/>
  <c r="AW606" i="2"/>
  <c r="AW607" i="2"/>
  <c r="AW608" i="2"/>
  <c r="AW609" i="2"/>
  <c r="AW610" i="2"/>
  <c r="AW611" i="2"/>
  <c r="AW612" i="2"/>
  <c r="AW613" i="2"/>
  <c r="AW614" i="2"/>
  <c r="AW615" i="2"/>
  <c r="AW616" i="2"/>
  <c r="AW617" i="2"/>
  <c r="AW618" i="2"/>
  <c r="AW619" i="2"/>
  <c r="AW620" i="2"/>
  <c r="AW621" i="2"/>
  <c r="AW622" i="2"/>
  <c r="AW623" i="2"/>
  <c r="AW624" i="2"/>
  <c r="AW625" i="2"/>
  <c r="AW626" i="2"/>
  <c r="AW627" i="2"/>
  <c r="AW628" i="2"/>
  <c r="AW629" i="2"/>
  <c r="AW630" i="2"/>
  <c r="AW631" i="2"/>
  <c r="AW632" i="2"/>
  <c r="AW633" i="2"/>
  <c r="AW634" i="2"/>
  <c r="AW635" i="2"/>
  <c r="AW636" i="2"/>
  <c r="AW637" i="2"/>
  <c r="AW638" i="2"/>
  <c r="AW639" i="2"/>
  <c r="AW640" i="2"/>
  <c r="AW641" i="2"/>
  <c r="AW642" i="2"/>
  <c r="AW643" i="2"/>
  <c r="AW644" i="2"/>
  <c r="AW645" i="2"/>
  <c r="AW646" i="2"/>
  <c r="AW647" i="2"/>
  <c r="AW648" i="2"/>
  <c r="AW649" i="2"/>
  <c r="AW650" i="2"/>
  <c r="AW651" i="2"/>
  <c r="AW652" i="2"/>
  <c r="AW653" i="2"/>
  <c r="AW654" i="2"/>
  <c r="AW655" i="2"/>
  <c r="AW656" i="2"/>
  <c r="AW657" i="2"/>
  <c r="AW658" i="2"/>
  <c r="AW659" i="2"/>
  <c r="AW660" i="2"/>
  <c r="AW661" i="2"/>
  <c r="AW662" i="2"/>
  <c r="AW663" i="2"/>
  <c r="AW664" i="2"/>
  <c r="AW665" i="2"/>
  <c r="AW666" i="2"/>
  <c r="AW667" i="2"/>
  <c r="AW668" i="2"/>
  <c r="AW669" i="2"/>
  <c r="AW670" i="2"/>
  <c r="AW671" i="2"/>
  <c r="AW672" i="2"/>
  <c r="AW673" i="2"/>
  <c r="AW674" i="2"/>
  <c r="AW675" i="2"/>
  <c r="AW676" i="2"/>
  <c r="AW677" i="2"/>
  <c r="AW678" i="2"/>
  <c r="AW679" i="2"/>
  <c r="AW680" i="2"/>
  <c r="AW681" i="2"/>
  <c r="AW682" i="2"/>
  <c r="AW683" i="2"/>
  <c r="AW684" i="2"/>
  <c r="AW685" i="2"/>
  <c r="AW686" i="2"/>
  <c r="AW687" i="2"/>
  <c r="AW688" i="2"/>
  <c r="AW689" i="2"/>
  <c r="AW690" i="2"/>
  <c r="AW691" i="2"/>
  <c r="AW692" i="2"/>
  <c r="AW693" i="2"/>
  <c r="AW694" i="2"/>
  <c r="AW695" i="2"/>
  <c r="AW696" i="2"/>
  <c r="AW697" i="2"/>
  <c r="AW698" i="2"/>
  <c r="AW699" i="2"/>
  <c r="AW700" i="2"/>
  <c r="AW701" i="2"/>
  <c r="AW702" i="2"/>
  <c r="AW703" i="2"/>
  <c r="AW704" i="2"/>
  <c r="AW705" i="2"/>
  <c r="AW706" i="2"/>
  <c r="AW707" i="2"/>
  <c r="AW708" i="2"/>
  <c r="AW709" i="2"/>
  <c r="AW710" i="2"/>
  <c r="AW711" i="2"/>
  <c r="AW712" i="2"/>
  <c r="AW713" i="2"/>
  <c r="AW714" i="2"/>
  <c r="AW715" i="2"/>
  <c r="AW716" i="2"/>
  <c r="AX4" i="2"/>
  <c r="AX5" i="2"/>
  <c r="AX6" i="2"/>
  <c r="AX7" i="2"/>
  <c r="AX8" i="2"/>
  <c r="AX9" i="2"/>
  <c r="AX10" i="2"/>
  <c r="AX11" i="2"/>
  <c r="AX12" i="2"/>
  <c r="AX13" i="2"/>
  <c r="AX14" i="2"/>
  <c r="AX15" i="2"/>
  <c r="AX16" i="2"/>
  <c r="AX17" i="2"/>
  <c r="AX18" i="2"/>
  <c r="AX19" i="2"/>
  <c r="AX20" i="2"/>
  <c r="AX21" i="2"/>
  <c r="AX22" i="2"/>
  <c r="AX23" i="2"/>
  <c r="AX24" i="2"/>
  <c r="AX25" i="2"/>
  <c r="AX26" i="2"/>
  <c r="AX27" i="2"/>
  <c r="AX28" i="2"/>
  <c r="AX29" i="2"/>
  <c r="AX30" i="2"/>
  <c r="AX31" i="2"/>
  <c r="AX32" i="2"/>
  <c r="AX33" i="2"/>
  <c r="AX34" i="2"/>
  <c r="AX35" i="2"/>
  <c r="AX36" i="2"/>
  <c r="AX37" i="2"/>
  <c r="AX38" i="2"/>
  <c r="AX39" i="2"/>
  <c r="AX40" i="2"/>
  <c r="AX41" i="2"/>
  <c r="AX42" i="2"/>
  <c r="AX43" i="2"/>
  <c r="AX44" i="2"/>
  <c r="AX45" i="2"/>
  <c r="AX46" i="2"/>
  <c r="AX47" i="2"/>
  <c r="AX48" i="2"/>
  <c r="AX49" i="2"/>
  <c r="AX50" i="2"/>
  <c r="AX51" i="2"/>
  <c r="AX52" i="2"/>
  <c r="AX53" i="2"/>
  <c r="AX54" i="2"/>
  <c r="AX55" i="2"/>
  <c r="AX56" i="2"/>
  <c r="AX57" i="2"/>
  <c r="AX58" i="2"/>
  <c r="AX59" i="2"/>
  <c r="AX60" i="2"/>
  <c r="AX61" i="2"/>
  <c r="AX62" i="2"/>
  <c r="AX63" i="2"/>
  <c r="AX64" i="2"/>
  <c r="AX65" i="2"/>
  <c r="AX66" i="2"/>
  <c r="AX67" i="2"/>
  <c r="AX68" i="2"/>
  <c r="AX69" i="2"/>
  <c r="AX70" i="2"/>
  <c r="AX71" i="2"/>
  <c r="AX72" i="2"/>
  <c r="AX73" i="2"/>
  <c r="AX74" i="2"/>
  <c r="AX75" i="2"/>
  <c r="AX76" i="2"/>
  <c r="AX77" i="2"/>
  <c r="AX78" i="2"/>
  <c r="AX79" i="2"/>
  <c r="AX80" i="2"/>
  <c r="AX81" i="2"/>
  <c r="AX82" i="2"/>
  <c r="AX83" i="2"/>
  <c r="AX84" i="2"/>
  <c r="AX85" i="2"/>
  <c r="AX86" i="2"/>
  <c r="AX87" i="2"/>
  <c r="AX88" i="2"/>
  <c r="AX89" i="2"/>
  <c r="AX90" i="2"/>
  <c r="AX91" i="2"/>
  <c r="AX92" i="2"/>
  <c r="AX93" i="2"/>
  <c r="AX94" i="2"/>
  <c r="AX95" i="2"/>
  <c r="AX96" i="2"/>
  <c r="AX97" i="2"/>
  <c r="AX98" i="2"/>
  <c r="AX99" i="2"/>
  <c r="AX100" i="2"/>
  <c r="AX101" i="2"/>
  <c r="AX102" i="2"/>
  <c r="AX103" i="2"/>
  <c r="AX104" i="2"/>
  <c r="AX105" i="2"/>
  <c r="AX106" i="2"/>
  <c r="AX107" i="2"/>
  <c r="AX108" i="2"/>
  <c r="AX109" i="2"/>
  <c r="AX110" i="2"/>
  <c r="AX111" i="2"/>
  <c r="AX112" i="2"/>
  <c r="AX113" i="2"/>
  <c r="AX114" i="2"/>
  <c r="AX115" i="2"/>
  <c r="AX116" i="2"/>
  <c r="AX117" i="2"/>
  <c r="AX118" i="2"/>
  <c r="AX119" i="2"/>
  <c r="AX120" i="2"/>
  <c r="AX121" i="2"/>
  <c r="AX122" i="2"/>
  <c r="AX123" i="2"/>
  <c r="AX124" i="2"/>
  <c r="AX125" i="2"/>
  <c r="AX126" i="2"/>
  <c r="AX127" i="2"/>
  <c r="AX128" i="2"/>
  <c r="AX129" i="2"/>
  <c r="AX130" i="2"/>
  <c r="AX131" i="2"/>
  <c r="AX132" i="2"/>
  <c r="AX133" i="2"/>
  <c r="AX134" i="2"/>
  <c r="AX135" i="2"/>
  <c r="AX136" i="2"/>
  <c r="AX137" i="2"/>
  <c r="AX138" i="2"/>
  <c r="AX139" i="2"/>
  <c r="AX140" i="2"/>
  <c r="AX141" i="2"/>
  <c r="AX142" i="2"/>
  <c r="AX143" i="2"/>
  <c r="AX144" i="2"/>
  <c r="AX145" i="2"/>
  <c r="AX146" i="2"/>
  <c r="AX147" i="2"/>
  <c r="AX148" i="2"/>
  <c r="AX149" i="2"/>
  <c r="AX150" i="2"/>
  <c r="AX151" i="2"/>
  <c r="AX152" i="2"/>
  <c r="AX153" i="2"/>
  <c r="AX154" i="2"/>
  <c r="AX155" i="2"/>
  <c r="AX156" i="2"/>
  <c r="AX157" i="2"/>
  <c r="AX158" i="2"/>
  <c r="AX159" i="2"/>
  <c r="AX160" i="2"/>
  <c r="AX161" i="2"/>
  <c r="AX162" i="2"/>
  <c r="AX163" i="2"/>
  <c r="AX164" i="2"/>
  <c r="AX165" i="2"/>
  <c r="AX166" i="2"/>
  <c r="AX167" i="2"/>
  <c r="AX168" i="2"/>
  <c r="AX169" i="2"/>
  <c r="AX170" i="2"/>
  <c r="AX171" i="2"/>
  <c r="AX172" i="2"/>
  <c r="AX173" i="2"/>
  <c r="AX174" i="2"/>
  <c r="AX175" i="2"/>
  <c r="AX176" i="2"/>
  <c r="AX177" i="2"/>
  <c r="AX178" i="2"/>
  <c r="AX179" i="2"/>
  <c r="AX180" i="2"/>
  <c r="AX181" i="2"/>
  <c r="AX182" i="2"/>
  <c r="AX183" i="2"/>
  <c r="AX184" i="2"/>
  <c r="AX185" i="2"/>
  <c r="AX186" i="2"/>
  <c r="AX187" i="2"/>
  <c r="AX188" i="2"/>
  <c r="AX189" i="2"/>
  <c r="AX190" i="2"/>
  <c r="AX191" i="2"/>
  <c r="AX192" i="2"/>
  <c r="AX193" i="2"/>
  <c r="AX194" i="2"/>
  <c r="AX195" i="2"/>
  <c r="AX196" i="2"/>
  <c r="AX197" i="2"/>
  <c r="AX198" i="2"/>
  <c r="AX199" i="2"/>
  <c r="AX200" i="2"/>
  <c r="AX201" i="2"/>
  <c r="AX202" i="2"/>
  <c r="AX203" i="2"/>
  <c r="AX204" i="2"/>
  <c r="AX205" i="2"/>
  <c r="AX206" i="2"/>
  <c r="AX207" i="2"/>
  <c r="AX208" i="2"/>
  <c r="AX209" i="2"/>
  <c r="AX210" i="2"/>
  <c r="AX211" i="2"/>
  <c r="AX212" i="2"/>
  <c r="AX213" i="2"/>
  <c r="AX214" i="2"/>
  <c r="AX215" i="2"/>
  <c r="AX216" i="2"/>
  <c r="AX217" i="2"/>
  <c r="AX218" i="2"/>
  <c r="AX219" i="2"/>
  <c r="AX220" i="2"/>
  <c r="AX221" i="2"/>
  <c r="AX222" i="2"/>
  <c r="AX223" i="2"/>
  <c r="AX224" i="2"/>
  <c r="AX225" i="2"/>
  <c r="AX226" i="2"/>
  <c r="AX227" i="2"/>
  <c r="AX228" i="2"/>
  <c r="AX229" i="2"/>
  <c r="AX230" i="2"/>
  <c r="AX231" i="2"/>
  <c r="AX232" i="2"/>
  <c r="AX233" i="2"/>
  <c r="AX234" i="2"/>
  <c r="AX235" i="2"/>
  <c r="AX236" i="2"/>
  <c r="AX237" i="2"/>
  <c r="AX238" i="2"/>
  <c r="AX239" i="2"/>
  <c r="AX240" i="2"/>
  <c r="AX241" i="2"/>
  <c r="AX242" i="2"/>
  <c r="AX243" i="2"/>
  <c r="AX244" i="2"/>
  <c r="AX245" i="2"/>
  <c r="AX246" i="2"/>
  <c r="AX247" i="2"/>
  <c r="AX248" i="2"/>
  <c r="AX249" i="2"/>
  <c r="AX250" i="2"/>
  <c r="AX251" i="2"/>
  <c r="AX252" i="2"/>
  <c r="AX253" i="2"/>
  <c r="AX254" i="2"/>
  <c r="AX255" i="2"/>
  <c r="AX256" i="2"/>
  <c r="AX257" i="2"/>
  <c r="AX258" i="2"/>
  <c r="AX259" i="2"/>
  <c r="AX260" i="2"/>
  <c r="AX261" i="2"/>
  <c r="AX262" i="2"/>
  <c r="AX263" i="2"/>
  <c r="AX264" i="2"/>
  <c r="AX265" i="2"/>
  <c r="AX266" i="2"/>
  <c r="AX267" i="2"/>
  <c r="AX268" i="2"/>
  <c r="AX269" i="2"/>
  <c r="AX270" i="2"/>
  <c r="AX271" i="2"/>
  <c r="AX272" i="2"/>
  <c r="AX273" i="2"/>
  <c r="AX274" i="2"/>
  <c r="AX275" i="2"/>
  <c r="AX276" i="2"/>
  <c r="AX277" i="2"/>
  <c r="AX278" i="2"/>
  <c r="AX279" i="2"/>
  <c r="AX280" i="2"/>
  <c r="AX281" i="2"/>
  <c r="AX282" i="2"/>
  <c r="AX283" i="2"/>
  <c r="AX284" i="2"/>
  <c r="AX285" i="2"/>
  <c r="AX286" i="2"/>
  <c r="AX287" i="2"/>
  <c r="AX288" i="2"/>
  <c r="AX289" i="2"/>
  <c r="AX290" i="2"/>
  <c r="AX291" i="2"/>
  <c r="AX292" i="2"/>
  <c r="AX293" i="2"/>
  <c r="AX294" i="2"/>
  <c r="AX295" i="2"/>
  <c r="AX296" i="2"/>
  <c r="AX297" i="2"/>
  <c r="AX298" i="2"/>
  <c r="AX299" i="2"/>
  <c r="AX300" i="2"/>
  <c r="AX301" i="2"/>
  <c r="AX302" i="2"/>
  <c r="AX303" i="2"/>
  <c r="AX304" i="2"/>
  <c r="AX305" i="2"/>
  <c r="AX306" i="2"/>
  <c r="AX307" i="2"/>
  <c r="AX308" i="2"/>
  <c r="AX309" i="2"/>
  <c r="AX310" i="2"/>
  <c r="AX311" i="2"/>
  <c r="AX312" i="2"/>
  <c r="AX313" i="2"/>
  <c r="AX314" i="2"/>
  <c r="AX315" i="2"/>
  <c r="AX316" i="2"/>
  <c r="AX317" i="2"/>
  <c r="AX318" i="2"/>
  <c r="AX319" i="2"/>
  <c r="AX320" i="2"/>
  <c r="AX321" i="2"/>
  <c r="AX322" i="2"/>
  <c r="AX323" i="2"/>
  <c r="AX324" i="2"/>
  <c r="AX325" i="2"/>
  <c r="AX326" i="2"/>
  <c r="AX327" i="2"/>
  <c r="AX328" i="2"/>
  <c r="AX329" i="2"/>
  <c r="AX330" i="2"/>
  <c r="AX331" i="2"/>
  <c r="AX332" i="2"/>
  <c r="AX333" i="2"/>
  <c r="AX334" i="2"/>
  <c r="AX335" i="2"/>
  <c r="AX336" i="2"/>
  <c r="AX337" i="2"/>
  <c r="AX338" i="2"/>
  <c r="AX339" i="2"/>
  <c r="AX340" i="2"/>
  <c r="AX341" i="2"/>
  <c r="AX342" i="2"/>
  <c r="AX343" i="2"/>
  <c r="AX344" i="2"/>
  <c r="AX345" i="2"/>
  <c r="AX346" i="2"/>
  <c r="AX347" i="2"/>
  <c r="AX348" i="2"/>
  <c r="AX349" i="2"/>
  <c r="AX350" i="2"/>
  <c r="AX351" i="2"/>
  <c r="AX352" i="2"/>
  <c r="AX353" i="2"/>
  <c r="AX354" i="2"/>
  <c r="AX355" i="2"/>
  <c r="AX356" i="2"/>
  <c r="AX357" i="2"/>
  <c r="AX358" i="2"/>
  <c r="AX359" i="2"/>
  <c r="AX360" i="2"/>
  <c r="AX361" i="2"/>
  <c r="AX362" i="2"/>
  <c r="AX363" i="2"/>
  <c r="AX364" i="2"/>
  <c r="AX365" i="2"/>
  <c r="AX366" i="2"/>
  <c r="AX367" i="2"/>
  <c r="AX368" i="2"/>
  <c r="AX369" i="2"/>
  <c r="AX370" i="2"/>
  <c r="AX371" i="2"/>
  <c r="AX372" i="2"/>
  <c r="AX373" i="2"/>
  <c r="AX374" i="2"/>
  <c r="AX375" i="2"/>
  <c r="AX376" i="2"/>
  <c r="AX377" i="2"/>
  <c r="AX378" i="2"/>
  <c r="AX379" i="2"/>
  <c r="AX380" i="2"/>
  <c r="AX381" i="2"/>
  <c r="AX382" i="2"/>
  <c r="AX383" i="2"/>
  <c r="AX384" i="2"/>
  <c r="AX385" i="2"/>
  <c r="AX386" i="2"/>
  <c r="AX387" i="2"/>
  <c r="AX388" i="2"/>
  <c r="AX389" i="2"/>
  <c r="AX390" i="2"/>
  <c r="AX391" i="2"/>
  <c r="AX392" i="2"/>
  <c r="AX393" i="2"/>
  <c r="AX394" i="2"/>
  <c r="AX395" i="2"/>
  <c r="AX396" i="2"/>
  <c r="AX397" i="2"/>
  <c r="AX398" i="2"/>
  <c r="AX399" i="2"/>
  <c r="AX400" i="2"/>
  <c r="AX401" i="2"/>
  <c r="AX402" i="2"/>
  <c r="AX403" i="2"/>
  <c r="AX404" i="2"/>
  <c r="AX405" i="2"/>
  <c r="AX406" i="2"/>
  <c r="AX407" i="2"/>
  <c r="AX408" i="2"/>
  <c r="AX409" i="2"/>
  <c r="AX410" i="2"/>
  <c r="AX411" i="2"/>
  <c r="AX412" i="2"/>
  <c r="AX413" i="2"/>
  <c r="AX414" i="2"/>
  <c r="AX415" i="2"/>
  <c r="AX416" i="2"/>
  <c r="AX417" i="2"/>
  <c r="AX418" i="2"/>
  <c r="AX419" i="2"/>
  <c r="AX420" i="2"/>
  <c r="AX421" i="2"/>
  <c r="AX422" i="2"/>
  <c r="AX423" i="2"/>
  <c r="AX424" i="2"/>
  <c r="AX425" i="2"/>
  <c r="AX426" i="2"/>
  <c r="AX427" i="2"/>
  <c r="AX428" i="2"/>
  <c r="AX429" i="2"/>
  <c r="AX430" i="2"/>
  <c r="AX431" i="2"/>
  <c r="AX432" i="2"/>
  <c r="AX433" i="2"/>
  <c r="AX434" i="2"/>
  <c r="AX435" i="2"/>
  <c r="AX436" i="2"/>
  <c r="AX437" i="2"/>
  <c r="AX438" i="2"/>
  <c r="AX439" i="2"/>
  <c r="AX440" i="2"/>
  <c r="AX441" i="2"/>
  <c r="AX442" i="2"/>
  <c r="AX443" i="2"/>
  <c r="AX444" i="2"/>
  <c r="AX445" i="2"/>
  <c r="AX446" i="2"/>
  <c r="AX447" i="2"/>
  <c r="AX448" i="2"/>
  <c r="AX449" i="2"/>
  <c r="AX450" i="2"/>
  <c r="AX451" i="2"/>
  <c r="AX452" i="2"/>
  <c r="AX453" i="2"/>
  <c r="AX454" i="2"/>
  <c r="AX455" i="2"/>
  <c r="AX456" i="2"/>
  <c r="AX457" i="2"/>
  <c r="AX458" i="2"/>
  <c r="AX459" i="2"/>
  <c r="AX460" i="2"/>
  <c r="AX461" i="2"/>
  <c r="AX462" i="2"/>
  <c r="AX463" i="2"/>
  <c r="AX464" i="2"/>
  <c r="AX465" i="2"/>
  <c r="AX466" i="2"/>
  <c r="AX467" i="2"/>
  <c r="AX468" i="2"/>
  <c r="AX469" i="2"/>
  <c r="AX470" i="2"/>
  <c r="AX471" i="2"/>
  <c r="AX472" i="2"/>
  <c r="AX473" i="2"/>
  <c r="AX474" i="2"/>
  <c r="AX475" i="2"/>
  <c r="AX476" i="2"/>
  <c r="AX477" i="2"/>
  <c r="AX478" i="2"/>
  <c r="AX479" i="2"/>
  <c r="AX480" i="2"/>
  <c r="AX481" i="2"/>
  <c r="AX482" i="2"/>
  <c r="AX483" i="2"/>
  <c r="AX484" i="2"/>
  <c r="AX485" i="2"/>
  <c r="AX486" i="2"/>
  <c r="AX487" i="2"/>
  <c r="AX488" i="2"/>
  <c r="AX489" i="2"/>
  <c r="AX490" i="2"/>
  <c r="AX491" i="2"/>
  <c r="AX492" i="2"/>
  <c r="AX493" i="2"/>
  <c r="AX494" i="2"/>
  <c r="AX495" i="2"/>
  <c r="AX496" i="2"/>
  <c r="AX497" i="2"/>
  <c r="AX498" i="2"/>
  <c r="AX499" i="2"/>
  <c r="AX500" i="2"/>
  <c r="AX501" i="2"/>
  <c r="AX502" i="2"/>
  <c r="AX503" i="2"/>
  <c r="AX504" i="2"/>
  <c r="AX505" i="2"/>
  <c r="AX506" i="2"/>
  <c r="AX507" i="2"/>
  <c r="AX508" i="2"/>
  <c r="AX509" i="2"/>
  <c r="AX510" i="2"/>
  <c r="AX511" i="2"/>
  <c r="AX512" i="2"/>
  <c r="AX513" i="2"/>
  <c r="AX514" i="2"/>
  <c r="AX515" i="2"/>
  <c r="AX516" i="2"/>
  <c r="AX517" i="2"/>
  <c r="AX518" i="2"/>
  <c r="AX519" i="2"/>
  <c r="AX520" i="2"/>
  <c r="AX521" i="2"/>
  <c r="AX522" i="2"/>
  <c r="AX523" i="2"/>
  <c r="AX524" i="2"/>
  <c r="AX525" i="2"/>
  <c r="AX526" i="2"/>
  <c r="AX527" i="2"/>
  <c r="AX528" i="2"/>
  <c r="AX529" i="2"/>
  <c r="AX530" i="2"/>
  <c r="AX531" i="2"/>
  <c r="AX532" i="2"/>
  <c r="AX533" i="2"/>
  <c r="AX534" i="2"/>
  <c r="AX535" i="2"/>
  <c r="AX536" i="2"/>
  <c r="AX537" i="2"/>
  <c r="AX538" i="2"/>
  <c r="AX539" i="2"/>
  <c r="AX540" i="2"/>
  <c r="AX541" i="2"/>
  <c r="AX542" i="2"/>
  <c r="AX543" i="2"/>
  <c r="AX544" i="2"/>
  <c r="AX545" i="2"/>
  <c r="AX546" i="2"/>
  <c r="AX547" i="2"/>
  <c r="AX548" i="2"/>
  <c r="AX549" i="2"/>
  <c r="AX550" i="2"/>
  <c r="AX551" i="2"/>
  <c r="AX552" i="2"/>
  <c r="AX553" i="2"/>
  <c r="AX554" i="2"/>
  <c r="AX555" i="2"/>
  <c r="AX556" i="2"/>
  <c r="AX557" i="2"/>
  <c r="AX558" i="2"/>
  <c r="AX559" i="2"/>
  <c r="AX560" i="2"/>
  <c r="AX561" i="2"/>
  <c r="AX562" i="2"/>
  <c r="AX563" i="2"/>
  <c r="AX564" i="2"/>
  <c r="AX565" i="2"/>
  <c r="AX566" i="2"/>
  <c r="AX567" i="2"/>
  <c r="AX568" i="2"/>
  <c r="AX569" i="2"/>
  <c r="AX570" i="2"/>
  <c r="AX571" i="2"/>
  <c r="AX572" i="2"/>
  <c r="AX573" i="2"/>
  <c r="AX574" i="2"/>
  <c r="AX575" i="2"/>
  <c r="AX576" i="2"/>
  <c r="AX577" i="2"/>
  <c r="AX578" i="2"/>
  <c r="AX579" i="2"/>
  <c r="AX580" i="2"/>
  <c r="AX581" i="2"/>
  <c r="AX582" i="2"/>
  <c r="AX583" i="2"/>
  <c r="AX584" i="2"/>
  <c r="AX585" i="2"/>
  <c r="AX586" i="2"/>
  <c r="AX587" i="2"/>
  <c r="AX588" i="2"/>
  <c r="AX589" i="2"/>
  <c r="AX590" i="2"/>
  <c r="AX591" i="2"/>
  <c r="AX592" i="2"/>
  <c r="AX593" i="2"/>
  <c r="AX594" i="2"/>
  <c r="AX595" i="2"/>
  <c r="AX596" i="2"/>
  <c r="AX597" i="2"/>
  <c r="AX598" i="2"/>
  <c r="AX599" i="2"/>
  <c r="AX600" i="2"/>
  <c r="AX601" i="2"/>
  <c r="AX602" i="2"/>
  <c r="AX603" i="2"/>
  <c r="AX604" i="2"/>
  <c r="AX605" i="2"/>
  <c r="AX606" i="2"/>
  <c r="AX607" i="2"/>
  <c r="AX608" i="2"/>
  <c r="AX609" i="2"/>
  <c r="AX610" i="2"/>
  <c r="AX611" i="2"/>
  <c r="AX612" i="2"/>
  <c r="AX613" i="2"/>
  <c r="AX614" i="2"/>
  <c r="AX615" i="2"/>
  <c r="AX616" i="2"/>
  <c r="AX617" i="2"/>
  <c r="AX618" i="2"/>
  <c r="AX619" i="2"/>
  <c r="AX620" i="2"/>
  <c r="AX621" i="2"/>
  <c r="AX622" i="2"/>
  <c r="AX623" i="2"/>
  <c r="AX624" i="2"/>
  <c r="AX625" i="2"/>
  <c r="AX626" i="2"/>
  <c r="AX627" i="2"/>
  <c r="AX628" i="2"/>
  <c r="AX629" i="2"/>
  <c r="AX630" i="2"/>
  <c r="AX631" i="2"/>
  <c r="AX632" i="2"/>
  <c r="AX633" i="2"/>
  <c r="AX634" i="2"/>
  <c r="AX635" i="2"/>
  <c r="AX636" i="2"/>
  <c r="AX637" i="2"/>
  <c r="AX638" i="2"/>
  <c r="AX639" i="2"/>
  <c r="AX640" i="2"/>
  <c r="AX641" i="2"/>
  <c r="AX642" i="2"/>
  <c r="AX643" i="2"/>
  <c r="AX644" i="2"/>
  <c r="AX645" i="2"/>
  <c r="AX646" i="2"/>
  <c r="AX647" i="2"/>
  <c r="AX648" i="2"/>
  <c r="AX649" i="2"/>
  <c r="AX650" i="2"/>
  <c r="AX651" i="2"/>
  <c r="AX652" i="2"/>
  <c r="AX653" i="2"/>
  <c r="AX654" i="2"/>
  <c r="AX655" i="2"/>
  <c r="AX656" i="2"/>
  <c r="AX657" i="2"/>
  <c r="AX658" i="2"/>
  <c r="AX659" i="2"/>
  <c r="AX660" i="2"/>
  <c r="AX661" i="2"/>
  <c r="AX662" i="2"/>
  <c r="AX663" i="2"/>
  <c r="AX664" i="2"/>
  <c r="AX665" i="2"/>
  <c r="AX666" i="2"/>
  <c r="AX667" i="2"/>
  <c r="AX668" i="2"/>
  <c r="AX669" i="2"/>
  <c r="AX670" i="2"/>
  <c r="AX671" i="2"/>
  <c r="AX672" i="2"/>
  <c r="AX673" i="2"/>
  <c r="AX674" i="2"/>
  <c r="AX675" i="2"/>
  <c r="AX676" i="2"/>
  <c r="AX677" i="2"/>
  <c r="AX678" i="2"/>
  <c r="AX679" i="2"/>
  <c r="AX680" i="2"/>
  <c r="AX681" i="2"/>
  <c r="AX682" i="2"/>
  <c r="AX683" i="2"/>
  <c r="AX684" i="2"/>
  <c r="AX685" i="2"/>
  <c r="AX686" i="2"/>
  <c r="AX687" i="2"/>
  <c r="AX688" i="2"/>
  <c r="AX689" i="2"/>
  <c r="AX690" i="2"/>
  <c r="AX691" i="2"/>
  <c r="AX692" i="2"/>
  <c r="AX693" i="2"/>
  <c r="AX694" i="2"/>
  <c r="AX695" i="2"/>
  <c r="AX696" i="2"/>
  <c r="AX697" i="2"/>
  <c r="AX698" i="2"/>
  <c r="AX699" i="2"/>
  <c r="AX700" i="2"/>
  <c r="AX701" i="2"/>
  <c r="AX702" i="2"/>
  <c r="AX703" i="2"/>
  <c r="AX704" i="2"/>
  <c r="AX705" i="2"/>
  <c r="AX706" i="2"/>
  <c r="AX707" i="2"/>
  <c r="AX708" i="2"/>
  <c r="AX709" i="2"/>
  <c r="AX710" i="2"/>
  <c r="AX711" i="2"/>
  <c r="AX712" i="2"/>
  <c r="AX713" i="2"/>
  <c r="AX714" i="2"/>
  <c r="AX715" i="2"/>
  <c r="AX716" i="2"/>
  <c r="AY4" i="2"/>
  <c r="AY5" i="2"/>
  <c r="AY6" i="2"/>
  <c r="AY7" i="2"/>
  <c r="AY8" i="2"/>
  <c r="AY9" i="2"/>
  <c r="AY10" i="2"/>
  <c r="AY11" i="2"/>
  <c r="AY12" i="2"/>
  <c r="AY13" i="2"/>
  <c r="AY14" i="2"/>
  <c r="AY15" i="2"/>
  <c r="AY16" i="2"/>
  <c r="AY17" i="2"/>
  <c r="AY18" i="2"/>
  <c r="AY19" i="2"/>
  <c r="AY20" i="2"/>
  <c r="AY21" i="2"/>
  <c r="AY22" i="2"/>
  <c r="AY23" i="2"/>
  <c r="AY24" i="2"/>
  <c r="AY25" i="2"/>
  <c r="AY26" i="2"/>
  <c r="AY27" i="2"/>
  <c r="AY28" i="2"/>
  <c r="AY29" i="2"/>
  <c r="AY30" i="2"/>
  <c r="AY31" i="2"/>
  <c r="AY32" i="2"/>
  <c r="AY33" i="2"/>
  <c r="AY34" i="2"/>
  <c r="AY35" i="2"/>
  <c r="AY36" i="2"/>
  <c r="AY37" i="2"/>
  <c r="AY38" i="2"/>
  <c r="AY39" i="2"/>
  <c r="AY40" i="2"/>
  <c r="AY41" i="2"/>
  <c r="AY42" i="2"/>
  <c r="AY43" i="2"/>
  <c r="AY44" i="2"/>
  <c r="AY45" i="2"/>
  <c r="AY46" i="2"/>
  <c r="AY47" i="2"/>
  <c r="AY48" i="2"/>
  <c r="AY49" i="2"/>
  <c r="AY50" i="2"/>
  <c r="AY51" i="2"/>
  <c r="AY52" i="2"/>
  <c r="AY53" i="2"/>
  <c r="AY54" i="2"/>
  <c r="AY55" i="2"/>
  <c r="AY56" i="2"/>
  <c r="AY57" i="2"/>
  <c r="AY58" i="2"/>
  <c r="AY59" i="2"/>
  <c r="AY60" i="2"/>
  <c r="AY61" i="2"/>
  <c r="AY62" i="2"/>
  <c r="AY63" i="2"/>
  <c r="AY64" i="2"/>
  <c r="AY65" i="2"/>
  <c r="AY66" i="2"/>
  <c r="AY67" i="2"/>
  <c r="AY68" i="2"/>
  <c r="AY69" i="2"/>
  <c r="AY70" i="2"/>
  <c r="AY71" i="2"/>
  <c r="AY72" i="2"/>
  <c r="AY73" i="2"/>
  <c r="AY74" i="2"/>
  <c r="AY75" i="2"/>
  <c r="AY76" i="2"/>
  <c r="AY77" i="2"/>
  <c r="AY78" i="2"/>
  <c r="AY79" i="2"/>
  <c r="AY80" i="2"/>
  <c r="AY81" i="2"/>
  <c r="AY82" i="2"/>
  <c r="AY83" i="2"/>
  <c r="AY84" i="2"/>
  <c r="AY85" i="2"/>
  <c r="AY86" i="2"/>
  <c r="AY87" i="2"/>
  <c r="AY88" i="2"/>
  <c r="AY89" i="2"/>
  <c r="AY90" i="2"/>
  <c r="AY91" i="2"/>
  <c r="AY92" i="2"/>
  <c r="AY93" i="2"/>
  <c r="AY94" i="2"/>
  <c r="AY95" i="2"/>
  <c r="AY96" i="2"/>
  <c r="AY97" i="2"/>
  <c r="AY98" i="2"/>
  <c r="AY99" i="2"/>
  <c r="AY100" i="2"/>
  <c r="AY101" i="2"/>
  <c r="AY102" i="2"/>
  <c r="AY103" i="2"/>
  <c r="AY104" i="2"/>
  <c r="AY105" i="2"/>
  <c r="AY106" i="2"/>
  <c r="AY107" i="2"/>
  <c r="AY108" i="2"/>
  <c r="AY109" i="2"/>
  <c r="AY110" i="2"/>
  <c r="AY111" i="2"/>
  <c r="AY112" i="2"/>
  <c r="AY113" i="2"/>
  <c r="AY114" i="2"/>
  <c r="AY115" i="2"/>
  <c r="AY116" i="2"/>
  <c r="AY117" i="2"/>
  <c r="AY118" i="2"/>
  <c r="AY119" i="2"/>
  <c r="AY120" i="2"/>
  <c r="AY121" i="2"/>
  <c r="AY122" i="2"/>
  <c r="AY123" i="2"/>
  <c r="AY124" i="2"/>
  <c r="AY125" i="2"/>
  <c r="AY126" i="2"/>
  <c r="AY127" i="2"/>
  <c r="AY128" i="2"/>
  <c r="AY129" i="2"/>
  <c r="AY130" i="2"/>
  <c r="AY131" i="2"/>
  <c r="AY132" i="2"/>
  <c r="AY133" i="2"/>
  <c r="AY134" i="2"/>
  <c r="AY135" i="2"/>
  <c r="AY136" i="2"/>
  <c r="AY137" i="2"/>
  <c r="AY138" i="2"/>
  <c r="AY139" i="2"/>
  <c r="AY140" i="2"/>
  <c r="AY141" i="2"/>
  <c r="AY142" i="2"/>
  <c r="AY143" i="2"/>
  <c r="AY144" i="2"/>
  <c r="AY145" i="2"/>
  <c r="AY146" i="2"/>
  <c r="AY147" i="2"/>
  <c r="AY148" i="2"/>
  <c r="AY149" i="2"/>
  <c r="AY150" i="2"/>
  <c r="AY151" i="2"/>
  <c r="AY152" i="2"/>
  <c r="AY153" i="2"/>
  <c r="AY154" i="2"/>
  <c r="AY155" i="2"/>
  <c r="AY156" i="2"/>
  <c r="AY157" i="2"/>
  <c r="AY158" i="2"/>
  <c r="AY159" i="2"/>
  <c r="AY160" i="2"/>
  <c r="AY161" i="2"/>
  <c r="AY162" i="2"/>
  <c r="AY163" i="2"/>
  <c r="AY164" i="2"/>
  <c r="AY165" i="2"/>
  <c r="AY166" i="2"/>
  <c r="AY167" i="2"/>
  <c r="AY168" i="2"/>
  <c r="AY169" i="2"/>
  <c r="AY170" i="2"/>
  <c r="AY171" i="2"/>
  <c r="AY172" i="2"/>
  <c r="AY173" i="2"/>
  <c r="AY174" i="2"/>
  <c r="AY175" i="2"/>
  <c r="AY176" i="2"/>
  <c r="AY177" i="2"/>
  <c r="AY178" i="2"/>
  <c r="AY179" i="2"/>
  <c r="AY180" i="2"/>
  <c r="AY181" i="2"/>
  <c r="AY182" i="2"/>
  <c r="AY183" i="2"/>
  <c r="AY184" i="2"/>
  <c r="AY185" i="2"/>
  <c r="AY186" i="2"/>
  <c r="AY187" i="2"/>
  <c r="AY188" i="2"/>
  <c r="AY189" i="2"/>
  <c r="AY190" i="2"/>
  <c r="AY191" i="2"/>
  <c r="AY192" i="2"/>
  <c r="AY193" i="2"/>
  <c r="AY194" i="2"/>
  <c r="AY195" i="2"/>
  <c r="AY196" i="2"/>
  <c r="AY197" i="2"/>
  <c r="AY198" i="2"/>
  <c r="AY199" i="2"/>
  <c r="AY200" i="2"/>
  <c r="AY201" i="2"/>
  <c r="AY202" i="2"/>
  <c r="AY203" i="2"/>
  <c r="AY204" i="2"/>
  <c r="AY205" i="2"/>
  <c r="AY206" i="2"/>
  <c r="AY207" i="2"/>
  <c r="AY208" i="2"/>
  <c r="AY209" i="2"/>
  <c r="AY210" i="2"/>
  <c r="AY211" i="2"/>
  <c r="AY212" i="2"/>
  <c r="AY213" i="2"/>
  <c r="AY214" i="2"/>
  <c r="AY215" i="2"/>
  <c r="AY216" i="2"/>
  <c r="AY217" i="2"/>
  <c r="AY218" i="2"/>
  <c r="AY219" i="2"/>
  <c r="AY220" i="2"/>
  <c r="AY221" i="2"/>
  <c r="AY222" i="2"/>
  <c r="AY223" i="2"/>
  <c r="AY224" i="2"/>
  <c r="AY225" i="2"/>
  <c r="AY226" i="2"/>
  <c r="AY227" i="2"/>
  <c r="AY228" i="2"/>
  <c r="AY229" i="2"/>
  <c r="AY230" i="2"/>
  <c r="AY231" i="2"/>
  <c r="AY232" i="2"/>
  <c r="AY233" i="2"/>
  <c r="AY234" i="2"/>
  <c r="AY235" i="2"/>
  <c r="AY236" i="2"/>
  <c r="AY237" i="2"/>
  <c r="AY238" i="2"/>
  <c r="AY239" i="2"/>
  <c r="AY240" i="2"/>
  <c r="AY241" i="2"/>
  <c r="AY242" i="2"/>
  <c r="AY243" i="2"/>
  <c r="AY244" i="2"/>
  <c r="AY245" i="2"/>
  <c r="AY246" i="2"/>
  <c r="AY247" i="2"/>
  <c r="AY248" i="2"/>
  <c r="AY249" i="2"/>
  <c r="AY250" i="2"/>
  <c r="AY251" i="2"/>
  <c r="AY252" i="2"/>
  <c r="AY253" i="2"/>
  <c r="AY254" i="2"/>
  <c r="AY255" i="2"/>
  <c r="AY256" i="2"/>
  <c r="AY257" i="2"/>
  <c r="AY258" i="2"/>
  <c r="AY259" i="2"/>
  <c r="AY260" i="2"/>
  <c r="AY261" i="2"/>
  <c r="AY262" i="2"/>
  <c r="AY263" i="2"/>
  <c r="AY264" i="2"/>
  <c r="AY265" i="2"/>
  <c r="AY266" i="2"/>
  <c r="AY267" i="2"/>
  <c r="AY268" i="2"/>
  <c r="AY269" i="2"/>
  <c r="AY270" i="2"/>
  <c r="AY271" i="2"/>
  <c r="AY272" i="2"/>
  <c r="AY273" i="2"/>
  <c r="AY274" i="2"/>
  <c r="AY275" i="2"/>
  <c r="AY276" i="2"/>
  <c r="AY277" i="2"/>
  <c r="AY278" i="2"/>
  <c r="AY279" i="2"/>
  <c r="AY280" i="2"/>
  <c r="AY281" i="2"/>
  <c r="AY282" i="2"/>
  <c r="AY283" i="2"/>
  <c r="AY284" i="2"/>
  <c r="AY285" i="2"/>
  <c r="AY286" i="2"/>
  <c r="AY287" i="2"/>
  <c r="AY288" i="2"/>
  <c r="AY289" i="2"/>
  <c r="AY290" i="2"/>
  <c r="AY291" i="2"/>
  <c r="AY292" i="2"/>
  <c r="AY293" i="2"/>
  <c r="AY294" i="2"/>
  <c r="AY295" i="2"/>
  <c r="AY296" i="2"/>
  <c r="AY297" i="2"/>
  <c r="AY298" i="2"/>
  <c r="AY299" i="2"/>
  <c r="AY300" i="2"/>
  <c r="AY301" i="2"/>
  <c r="AY302" i="2"/>
  <c r="AY303" i="2"/>
  <c r="AY304" i="2"/>
  <c r="AY305" i="2"/>
  <c r="AY306" i="2"/>
  <c r="AY307" i="2"/>
  <c r="AY308" i="2"/>
  <c r="AY309" i="2"/>
  <c r="AY310" i="2"/>
  <c r="AY311" i="2"/>
  <c r="AY312" i="2"/>
  <c r="AY313" i="2"/>
  <c r="AY314" i="2"/>
  <c r="AY315" i="2"/>
  <c r="AY316" i="2"/>
  <c r="AY317" i="2"/>
  <c r="AY318" i="2"/>
  <c r="AY319" i="2"/>
  <c r="AY320" i="2"/>
  <c r="AY321" i="2"/>
  <c r="AY322" i="2"/>
  <c r="AY323" i="2"/>
  <c r="AY324" i="2"/>
  <c r="AY325" i="2"/>
  <c r="AY326" i="2"/>
  <c r="AY327" i="2"/>
  <c r="AY328" i="2"/>
  <c r="AY329" i="2"/>
  <c r="AY330" i="2"/>
  <c r="AY331" i="2"/>
  <c r="AY332" i="2"/>
  <c r="AY333" i="2"/>
  <c r="AY334" i="2"/>
  <c r="AY335" i="2"/>
  <c r="AY336" i="2"/>
  <c r="AY337" i="2"/>
  <c r="AY338" i="2"/>
  <c r="AY339" i="2"/>
  <c r="AY340" i="2"/>
  <c r="AY341" i="2"/>
  <c r="AY342" i="2"/>
  <c r="AY343" i="2"/>
  <c r="AY344" i="2"/>
  <c r="AY345" i="2"/>
  <c r="AY346" i="2"/>
  <c r="AY347" i="2"/>
  <c r="AY348" i="2"/>
  <c r="AY349" i="2"/>
  <c r="AY350" i="2"/>
  <c r="AY351" i="2"/>
  <c r="AY352" i="2"/>
  <c r="AY353" i="2"/>
  <c r="AY354" i="2"/>
  <c r="AY355" i="2"/>
  <c r="AY356" i="2"/>
  <c r="AY357" i="2"/>
  <c r="AY358" i="2"/>
  <c r="AY359" i="2"/>
  <c r="AY360" i="2"/>
  <c r="AY361" i="2"/>
  <c r="AY362" i="2"/>
  <c r="AY363" i="2"/>
  <c r="AY364" i="2"/>
  <c r="AY365" i="2"/>
  <c r="AY366" i="2"/>
  <c r="AY367" i="2"/>
  <c r="AY368" i="2"/>
  <c r="AY369" i="2"/>
  <c r="AY370" i="2"/>
  <c r="AY371" i="2"/>
  <c r="AY372" i="2"/>
  <c r="AY373" i="2"/>
  <c r="AY374" i="2"/>
  <c r="AY375" i="2"/>
  <c r="AY376" i="2"/>
  <c r="AY377" i="2"/>
  <c r="AY378" i="2"/>
  <c r="AY379" i="2"/>
  <c r="AY380" i="2"/>
  <c r="AY381" i="2"/>
  <c r="AY382" i="2"/>
  <c r="AY383" i="2"/>
  <c r="AY384" i="2"/>
  <c r="AY385" i="2"/>
  <c r="AY386" i="2"/>
  <c r="AY387" i="2"/>
  <c r="AY388" i="2"/>
  <c r="AY389" i="2"/>
  <c r="AY390" i="2"/>
  <c r="AY391" i="2"/>
  <c r="AY392" i="2"/>
  <c r="AY393" i="2"/>
  <c r="AY394" i="2"/>
  <c r="AY395" i="2"/>
  <c r="AY396" i="2"/>
  <c r="AY397" i="2"/>
  <c r="AY398" i="2"/>
  <c r="AY399" i="2"/>
  <c r="AY400" i="2"/>
  <c r="AY401" i="2"/>
  <c r="AY402" i="2"/>
  <c r="AY403" i="2"/>
  <c r="AY404" i="2"/>
  <c r="AY405" i="2"/>
  <c r="AY406" i="2"/>
  <c r="AY407" i="2"/>
  <c r="AY408" i="2"/>
  <c r="AY409" i="2"/>
  <c r="AY410" i="2"/>
  <c r="AY411" i="2"/>
  <c r="AY412" i="2"/>
  <c r="AY413" i="2"/>
  <c r="AY414" i="2"/>
  <c r="AY415" i="2"/>
  <c r="AY416" i="2"/>
  <c r="AY417" i="2"/>
  <c r="AY418" i="2"/>
  <c r="AY419" i="2"/>
  <c r="AY420" i="2"/>
  <c r="AY421" i="2"/>
  <c r="AY422" i="2"/>
  <c r="AY423" i="2"/>
  <c r="AY424" i="2"/>
  <c r="AY425" i="2"/>
  <c r="AY426" i="2"/>
  <c r="AY427" i="2"/>
  <c r="AY428" i="2"/>
  <c r="AY429" i="2"/>
  <c r="AY430" i="2"/>
  <c r="AY431" i="2"/>
  <c r="AY432" i="2"/>
  <c r="AY433" i="2"/>
  <c r="AY434" i="2"/>
  <c r="AY435" i="2"/>
  <c r="AY436" i="2"/>
  <c r="AY437" i="2"/>
  <c r="AY438" i="2"/>
  <c r="AY439" i="2"/>
  <c r="AY440" i="2"/>
  <c r="AY441" i="2"/>
  <c r="AY442" i="2"/>
  <c r="AY443" i="2"/>
  <c r="AY444" i="2"/>
  <c r="AY445" i="2"/>
  <c r="AY446" i="2"/>
  <c r="AY447" i="2"/>
  <c r="AY448" i="2"/>
  <c r="AY449" i="2"/>
  <c r="AY450" i="2"/>
  <c r="AY451" i="2"/>
  <c r="AY452" i="2"/>
  <c r="AY453" i="2"/>
  <c r="AY454" i="2"/>
  <c r="AY455" i="2"/>
  <c r="AY456" i="2"/>
  <c r="AY457" i="2"/>
  <c r="AY458" i="2"/>
  <c r="AY459" i="2"/>
  <c r="AY460" i="2"/>
  <c r="AY461" i="2"/>
  <c r="AY462" i="2"/>
  <c r="AY463" i="2"/>
  <c r="AY464" i="2"/>
  <c r="AY465" i="2"/>
  <c r="AY466" i="2"/>
  <c r="AY467" i="2"/>
  <c r="AY468" i="2"/>
  <c r="AY469" i="2"/>
  <c r="AY470" i="2"/>
  <c r="AY471" i="2"/>
  <c r="AY472" i="2"/>
  <c r="AY473" i="2"/>
  <c r="AY474" i="2"/>
  <c r="AY475" i="2"/>
  <c r="AY476" i="2"/>
  <c r="AY477" i="2"/>
  <c r="AY478" i="2"/>
  <c r="AY479" i="2"/>
  <c r="AY480" i="2"/>
  <c r="AY481" i="2"/>
  <c r="AY482" i="2"/>
  <c r="AY483" i="2"/>
  <c r="AY484" i="2"/>
  <c r="AY485" i="2"/>
  <c r="AY486" i="2"/>
  <c r="AY487" i="2"/>
  <c r="AY488" i="2"/>
  <c r="AY489" i="2"/>
  <c r="AY490" i="2"/>
  <c r="AY491" i="2"/>
  <c r="AY492" i="2"/>
  <c r="AY493" i="2"/>
  <c r="AY494" i="2"/>
  <c r="AY495" i="2"/>
  <c r="AY496" i="2"/>
  <c r="AY497" i="2"/>
  <c r="AY498" i="2"/>
  <c r="AY499" i="2"/>
  <c r="AY500" i="2"/>
  <c r="AY501" i="2"/>
  <c r="AY502" i="2"/>
  <c r="AY503" i="2"/>
  <c r="AY504" i="2"/>
  <c r="AY505" i="2"/>
  <c r="AY506" i="2"/>
  <c r="AY507" i="2"/>
  <c r="AY508" i="2"/>
  <c r="AY509" i="2"/>
  <c r="AY510" i="2"/>
  <c r="AY511" i="2"/>
  <c r="AY512" i="2"/>
  <c r="AY513" i="2"/>
  <c r="AY514" i="2"/>
  <c r="AY515" i="2"/>
  <c r="AY516" i="2"/>
  <c r="AY517" i="2"/>
  <c r="AY518" i="2"/>
  <c r="AY519" i="2"/>
  <c r="AY520" i="2"/>
  <c r="AY521" i="2"/>
  <c r="AY522" i="2"/>
  <c r="AY523" i="2"/>
  <c r="AY524" i="2"/>
  <c r="AY525" i="2"/>
  <c r="AY526" i="2"/>
  <c r="AY527" i="2"/>
  <c r="AY528" i="2"/>
  <c r="AY529" i="2"/>
  <c r="AY530" i="2"/>
  <c r="AY531" i="2"/>
  <c r="AY532" i="2"/>
  <c r="AY533" i="2"/>
  <c r="AY534" i="2"/>
  <c r="AY535" i="2"/>
  <c r="AY536" i="2"/>
  <c r="AY537" i="2"/>
  <c r="AY538" i="2"/>
  <c r="AY539" i="2"/>
  <c r="AY540" i="2"/>
  <c r="AY541" i="2"/>
  <c r="AY542" i="2"/>
  <c r="AY543" i="2"/>
  <c r="AY544" i="2"/>
  <c r="AY545" i="2"/>
  <c r="AY546" i="2"/>
  <c r="AY547" i="2"/>
  <c r="AY548" i="2"/>
  <c r="AY549" i="2"/>
  <c r="AY550" i="2"/>
  <c r="AY551" i="2"/>
  <c r="AY552" i="2"/>
  <c r="AY553" i="2"/>
  <c r="AY554" i="2"/>
  <c r="AY555" i="2"/>
  <c r="AY556" i="2"/>
  <c r="AY557" i="2"/>
  <c r="AY558" i="2"/>
  <c r="AY559" i="2"/>
  <c r="AY560" i="2"/>
  <c r="AY561" i="2"/>
  <c r="AY562" i="2"/>
  <c r="AY563" i="2"/>
  <c r="AY564" i="2"/>
  <c r="AY565" i="2"/>
  <c r="AY566" i="2"/>
  <c r="AY567" i="2"/>
  <c r="AY568" i="2"/>
  <c r="AY569" i="2"/>
  <c r="AY570" i="2"/>
  <c r="AY571" i="2"/>
  <c r="AY572" i="2"/>
  <c r="AY573" i="2"/>
  <c r="AY574" i="2"/>
  <c r="AY575" i="2"/>
  <c r="AY576" i="2"/>
  <c r="AY577" i="2"/>
  <c r="AY578" i="2"/>
  <c r="AY579" i="2"/>
  <c r="AY580" i="2"/>
  <c r="AY581" i="2"/>
  <c r="AY582" i="2"/>
  <c r="AY583" i="2"/>
  <c r="AY584" i="2"/>
  <c r="AY585" i="2"/>
  <c r="AY586" i="2"/>
  <c r="AY587" i="2"/>
  <c r="AY588" i="2"/>
  <c r="AY589" i="2"/>
  <c r="AY590" i="2"/>
  <c r="AY591" i="2"/>
  <c r="AY592" i="2"/>
  <c r="AY593" i="2"/>
  <c r="AY594" i="2"/>
  <c r="AY595" i="2"/>
  <c r="AY596" i="2"/>
  <c r="AY597" i="2"/>
  <c r="AY598" i="2"/>
  <c r="AY599" i="2"/>
  <c r="AY600" i="2"/>
  <c r="AY601" i="2"/>
  <c r="AY602" i="2"/>
  <c r="AY603" i="2"/>
  <c r="AY604" i="2"/>
  <c r="AY605" i="2"/>
  <c r="AY606" i="2"/>
  <c r="AY607" i="2"/>
  <c r="AY608" i="2"/>
  <c r="AY609" i="2"/>
  <c r="AY610" i="2"/>
  <c r="AY611" i="2"/>
  <c r="AY612" i="2"/>
  <c r="AY613" i="2"/>
  <c r="AY614" i="2"/>
  <c r="AY615" i="2"/>
  <c r="AY616" i="2"/>
  <c r="AY617" i="2"/>
  <c r="AY618" i="2"/>
  <c r="AY619" i="2"/>
  <c r="AY620" i="2"/>
  <c r="AY621" i="2"/>
  <c r="AY622" i="2"/>
  <c r="AY623" i="2"/>
  <c r="AY624" i="2"/>
  <c r="AY625" i="2"/>
  <c r="AY626" i="2"/>
  <c r="AY627" i="2"/>
  <c r="AY628" i="2"/>
  <c r="AY629" i="2"/>
  <c r="AY630" i="2"/>
  <c r="AY631" i="2"/>
  <c r="AY632" i="2"/>
  <c r="AY633" i="2"/>
  <c r="AY634" i="2"/>
  <c r="AY635" i="2"/>
  <c r="AY636" i="2"/>
  <c r="AY637" i="2"/>
  <c r="AY638" i="2"/>
  <c r="AY639" i="2"/>
  <c r="AY640" i="2"/>
  <c r="AY641" i="2"/>
  <c r="AY642" i="2"/>
  <c r="AY643" i="2"/>
  <c r="AY644" i="2"/>
  <c r="AY645" i="2"/>
  <c r="AY646" i="2"/>
  <c r="AY647" i="2"/>
  <c r="AY648" i="2"/>
  <c r="AY649" i="2"/>
  <c r="AY650" i="2"/>
  <c r="AY651" i="2"/>
  <c r="AY652" i="2"/>
  <c r="AY653" i="2"/>
  <c r="AY654" i="2"/>
  <c r="AY655" i="2"/>
  <c r="AY656" i="2"/>
  <c r="AY657" i="2"/>
  <c r="AY658" i="2"/>
  <c r="AY659" i="2"/>
  <c r="AY660" i="2"/>
  <c r="AY661" i="2"/>
  <c r="AY662" i="2"/>
  <c r="AY663" i="2"/>
  <c r="AY664" i="2"/>
  <c r="AY665" i="2"/>
  <c r="AY666" i="2"/>
  <c r="AY667" i="2"/>
  <c r="AY668" i="2"/>
  <c r="AY669" i="2"/>
  <c r="AY670" i="2"/>
  <c r="AY671" i="2"/>
  <c r="AY672" i="2"/>
  <c r="AY673" i="2"/>
  <c r="AY674" i="2"/>
  <c r="AY675" i="2"/>
  <c r="AY676" i="2"/>
  <c r="AY677" i="2"/>
  <c r="AY678" i="2"/>
  <c r="AY679" i="2"/>
  <c r="AY680" i="2"/>
  <c r="AY681" i="2"/>
  <c r="AY682" i="2"/>
  <c r="AY683" i="2"/>
  <c r="AY684" i="2"/>
  <c r="AY685" i="2"/>
  <c r="AY686" i="2"/>
  <c r="AY687" i="2"/>
  <c r="AY688" i="2"/>
  <c r="AY689" i="2"/>
  <c r="AY690" i="2"/>
  <c r="AY691" i="2"/>
  <c r="AY692" i="2"/>
  <c r="AY693" i="2"/>
  <c r="AY694" i="2"/>
  <c r="AY695" i="2"/>
  <c r="AY696" i="2"/>
  <c r="AY697" i="2"/>
  <c r="AY698" i="2"/>
  <c r="AY699" i="2"/>
  <c r="AY700" i="2"/>
  <c r="AY701" i="2"/>
  <c r="AY702" i="2"/>
  <c r="AY703" i="2"/>
  <c r="AY704" i="2"/>
  <c r="AY705" i="2"/>
  <c r="AY706" i="2"/>
  <c r="AY707" i="2"/>
  <c r="AY708" i="2"/>
  <c r="AY709" i="2"/>
  <c r="AY710" i="2"/>
  <c r="AY711" i="2"/>
  <c r="AY712" i="2"/>
  <c r="AY713" i="2"/>
  <c r="AY714" i="2"/>
  <c r="AY715" i="2"/>
  <c r="AY716" i="2"/>
  <c r="AZ4" i="2"/>
  <c r="AZ5" i="2"/>
  <c r="AZ6" i="2"/>
  <c r="AZ7" i="2"/>
  <c r="AZ8" i="2"/>
  <c r="AZ9" i="2"/>
  <c r="AZ10" i="2"/>
  <c r="AZ11" i="2"/>
  <c r="AZ12" i="2"/>
  <c r="AZ13" i="2"/>
  <c r="AZ14" i="2"/>
  <c r="AZ15" i="2"/>
  <c r="AZ16" i="2"/>
  <c r="AZ17" i="2"/>
  <c r="AZ18" i="2"/>
  <c r="AZ19" i="2"/>
  <c r="AZ20" i="2"/>
  <c r="AZ21" i="2"/>
  <c r="AZ22" i="2"/>
  <c r="AZ23" i="2"/>
  <c r="AZ24" i="2"/>
  <c r="AZ25" i="2"/>
  <c r="AZ26" i="2"/>
  <c r="AZ27" i="2"/>
  <c r="AZ28" i="2"/>
  <c r="AZ29" i="2"/>
  <c r="AZ30" i="2"/>
  <c r="AZ31" i="2"/>
  <c r="AZ32" i="2"/>
  <c r="AZ33" i="2"/>
  <c r="AZ34" i="2"/>
  <c r="AZ35" i="2"/>
  <c r="AZ36" i="2"/>
  <c r="AZ37" i="2"/>
  <c r="AZ38" i="2"/>
  <c r="AZ39" i="2"/>
  <c r="AZ40" i="2"/>
  <c r="AZ41" i="2"/>
  <c r="AZ42" i="2"/>
  <c r="AZ43" i="2"/>
  <c r="AZ44" i="2"/>
  <c r="AZ45" i="2"/>
  <c r="AZ46" i="2"/>
  <c r="AZ47" i="2"/>
  <c r="AZ48" i="2"/>
  <c r="AZ49" i="2"/>
  <c r="AZ50" i="2"/>
  <c r="AZ51" i="2"/>
  <c r="AZ52" i="2"/>
  <c r="AZ53" i="2"/>
  <c r="AZ54" i="2"/>
  <c r="AZ55" i="2"/>
  <c r="AZ56" i="2"/>
  <c r="AZ57" i="2"/>
  <c r="AZ58" i="2"/>
  <c r="AZ59" i="2"/>
  <c r="AZ60" i="2"/>
  <c r="AZ61" i="2"/>
  <c r="AZ62" i="2"/>
  <c r="AZ63" i="2"/>
  <c r="AZ64" i="2"/>
  <c r="AZ65" i="2"/>
  <c r="AZ66" i="2"/>
  <c r="AZ67" i="2"/>
  <c r="AZ68" i="2"/>
  <c r="AZ69" i="2"/>
  <c r="AZ70" i="2"/>
  <c r="AZ71" i="2"/>
  <c r="AZ72" i="2"/>
  <c r="AZ73" i="2"/>
  <c r="AZ74" i="2"/>
  <c r="AZ75" i="2"/>
  <c r="AZ76" i="2"/>
  <c r="AZ77" i="2"/>
  <c r="AZ78" i="2"/>
  <c r="AZ79" i="2"/>
  <c r="AZ80" i="2"/>
  <c r="AZ81" i="2"/>
  <c r="AZ82" i="2"/>
  <c r="AZ83" i="2"/>
  <c r="AZ84" i="2"/>
  <c r="AZ85" i="2"/>
  <c r="AZ86" i="2"/>
  <c r="AZ87" i="2"/>
  <c r="AZ88" i="2"/>
  <c r="AZ89" i="2"/>
  <c r="AZ90" i="2"/>
  <c r="AZ91" i="2"/>
  <c r="AZ92" i="2"/>
  <c r="AZ93" i="2"/>
  <c r="AZ94" i="2"/>
  <c r="AZ95" i="2"/>
  <c r="AZ96" i="2"/>
  <c r="AZ97" i="2"/>
  <c r="AZ98" i="2"/>
  <c r="AZ99" i="2"/>
  <c r="AZ100" i="2"/>
  <c r="AZ101" i="2"/>
  <c r="AZ102" i="2"/>
  <c r="AZ103" i="2"/>
  <c r="AZ104" i="2"/>
  <c r="AZ105" i="2"/>
  <c r="AZ106" i="2"/>
  <c r="AZ107" i="2"/>
  <c r="AZ108" i="2"/>
  <c r="AZ109" i="2"/>
  <c r="AZ110" i="2"/>
  <c r="AZ111" i="2"/>
  <c r="AZ112" i="2"/>
  <c r="AZ113" i="2"/>
  <c r="AZ114" i="2"/>
  <c r="AZ115" i="2"/>
  <c r="AZ116" i="2"/>
  <c r="AZ117" i="2"/>
  <c r="AZ118" i="2"/>
  <c r="AZ119" i="2"/>
  <c r="AZ120" i="2"/>
  <c r="AZ121" i="2"/>
  <c r="AZ122" i="2"/>
  <c r="AZ123" i="2"/>
  <c r="AZ124" i="2"/>
  <c r="AZ125" i="2"/>
  <c r="AZ126" i="2"/>
  <c r="AZ127" i="2"/>
  <c r="AZ128" i="2"/>
  <c r="AZ129" i="2"/>
  <c r="AZ130" i="2"/>
  <c r="AZ131" i="2"/>
  <c r="AZ132" i="2"/>
  <c r="AZ133" i="2"/>
  <c r="AZ134" i="2"/>
  <c r="AZ135" i="2"/>
  <c r="AZ136" i="2"/>
  <c r="AZ137" i="2"/>
  <c r="AZ138" i="2"/>
  <c r="AZ139" i="2"/>
  <c r="AZ140" i="2"/>
  <c r="AZ141" i="2"/>
  <c r="AZ142" i="2"/>
  <c r="AZ143" i="2"/>
  <c r="AZ144" i="2"/>
  <c r="AZ145" i="2"/>
  <c r="AZ146" i="2"/>
  <c r="AZ147" i="2"/>
  <c r="AZ148" i="2"/>
  <c r="AZ149" i="2"/>
  <c r="AZ150" i="2"/>
  <c r="AZ151" i="2"/>
  <c r="AZ152" i="2"/>
  <c r="AZ153" i="2"/>
  <c r="AZ154" i="2"/>
  <c r="AZ155" i="2"/>
  <c r="AZ156" i="2"/>
  <c r="AZ157" i="2"/>
  <c r="AZ158" i="2"/>
  <c r="AZ159" i="2"/>
  <c r="AZ160" i="2"/>
  <c r="AZ161" i="2"/>
  <c r="AZ162" i="2"/>
  <c r="AZ163" i="2"/>
  <c r="AZ164" i="2"/>
  <c r="AZ165" i="2"/>
  <c r="AZ166" i="2"/>
  <c r="AZ167" i="2"/>
  <c r="AZ168" i="2"/>
  <c r="AZ169" i="2"/>
  <c r="AZ170" i="2"/>
  <c r="AZ171" i="2"/>
  <c r="AZ172" i="2"/>
  <c r="AZ173" i="2"/>
  <c r="AZ174" i="2"/>
  <c r="AZ175" i="2"/>
  <c r="AZ176" i="2"/>
  <c r="AZ177" i="2"/>
  <c r="AZ178" i="2"/>
  <c r="AZ179" i="2"/>
  <c r="AZ180" i="2"/>
  <c r="AZ181" i="2"/>
  <c r="AZ182" i="2"/>
  <c r="AZ183" i="2"/>
  <c r="AZ184" i="2"/>
  <c r="AZ185" i="2"/>
  <c r="AZ186" i="2"/>
  <c r="AZ187" i="2"/>
  <c r="AZ188" i="2"/>
  <c r="AZ189" i="2"/>
  <c r="AZ190" i="2"/>
  <c r="AZ191" i="2"/>
  <c r="AZ192" i="2"/>
  <c r="AZ193" i="2"/>
  <c r="AZ194" i="2"/>
  <c r="AZ195" i="2"/>
  <c r="AZ196" i="2"/>
  <c r="AZ197" i="2"/>
  <c r="AZ198" i="2"/>
  <c r="AZ199" i="2"/>
  <c r="AZ200" i="2"/>
  <c r="AZ201" i="2"/>
  <c r="AZ202" i="2"/>
  <c r="AZ203" i="2"/>
  <c r="AZ204" i="2"/>
  <c r="AZ205" i="2"/>
  <c r="AZ206" i="2"/>
  <c r="AZ207" i="2"/>
  <c r="AZ208" i="2"/>
  <c r="AZ209" i="2"/>
  <c r="AZ210" i="2"/>
  <c r="AZ211" i="2"/>
  <c r="AZ212" i="2"/>
  <c r="AZ213" i="2"/>
  <c r="AZ214" i="2"/>
  <c r="AZ215" i="2"/>
  <c r="AZ216" i="2"/>
  <c r="AZ217" i="2"/>
  <c r="AZ218" i="2"/>
  <c r="AZ219" i="2"/>
  <c r="AZ220" i="2"/>
  <c r="AZ221" i="2"/>
  <c r="AZ222" i="2"/>
  <c r="AZ223" i="2"/>
  <c r="AZ224" i="2"/>
  <c r="AZ225" i="2"/>
  <c r="AZ226" i="2"/>
  <c r="AZ227" i="2"/>
  <c r="AZ228" i="2"/>
  <c r="AZ229" i="2"/>
  <c r="AZ230" i="2"/>
  <c r="AZ231" i="2"/>
  <c r="AZ232" i="2"/>
  <c r="AZ233" i="2"/>
  <c r="AZ234" i="2"/>
  <c r="AZ235" i="2"/>
  <c r="AZ236" i="2"/>
  <c r="AZ237" i="2"/>
  <c r="AZ238" i="2"/>
  <c r="AZ239" i="2"/>
  <c r="AZ240" i="2"/>
  <c r="AZ241" i="2"/>
  <c r="AZ242" i="2"/>
  <c r="AZ243" i="2"/>
  <c r="AZ244" i="2"/>
  <c r="AZ245" i="2"/>
  <c r="AZ246" i="2"/>
  <c r="AZ247" i="2"/>
  <c r="AZ248" i="2"/>
  <c r="AZ249" i="2"/>
  <c r="AZ250" i="2"/>
  <c r="AZ251" i="2"/>
  <c r="AZ252" i="2"/>
  <c r="AZ253" i="2"/>
  <c r="AZ254" i="2"/>
  <c r="AZ255" i="2"/>
  <c r="AZ256" i="2"/>
  <c r="AZ257" i="2"/>
  <c r="AZ258" i="2"/>
  <c r="AZ259" i="2"/>
  <c r="AZ260" i="2"/>
  <c r="AZ261" i="2"/>
  <c r="AZ262" i="2"/>
  <c r="AZ263" i="2"/>
  <c r="AZ264" i="2"/>
  <c r="AZ265" i="2"/>
  <c r="AZ266" i="2"/>
  <c r="AZ267" i="2"/>
  <c r="AZ268" i="2"/>
  <c r="AZ269" i="2"/>
  <c r="AZ270" i="2"/>
  <c r="AZ271" i="2"/>
  <c r="AZ272" i="2"/>
  <c r="AZ273" i="2"/>
  <c r="AZ274" i="2"/>
  <c r="AZ275" i="2"/>
  <c r="AZ276" i="2"/>
  <c r="AZ277" i="2"/>
  <c r="AZ278" i="2"/>
  <c r="AZ279" i="2"/>
  <c r="AZ280" i="2"/>
  <c r="AZ281" i="2"/>
  <c r="AZ282" i="2"/>
  <c r="AZ283" i="2"/>
  <c r="AZ284" i="2"/>
  <c r="AZ285" i="2"/>
  <c r="AZ286" i="2"/>
  <c r="AZ287" i="2"/>
  <c r="AZ288" i="2"/>
  <c r="AZ289" i="2"/>
  <c r="AZ290" i="2"/>
  <c r="AZ291" i="2"/>
  <c r="AZ292" i="2"/>
  <c r="AZ293" i="2"/>
  <c r="AZ294" i="2"/>
  <c r="AZ295" i="2"/>
  <c r="AZ296" i="2"/>
  <c r="AZ297" i="2"/>
  <c r="AZ298" i="2"/>
  <c r="AZ299" i="2"/>
  <c r="AZ300" i="2"/>
  <c r="AZ301" i="2"/>
  <c r="AZ302" i="2"/>
  <c r="AZ303" i="2"/>
  <c r="AZ304" i="2"/>
  <c r="AZ305" i="2"/>
  <c r="AZ306" i="2"/>
  <c r="AZ307" i="2"/>
  <c r="AZ308" i="2"/>
  <c r="AZ309" i="2"/>
  <c r="AZ310" i="2"/>
  <c r="AZ311" i="2"/>
  <c r="AZ312" i="2"/>
  <c r="AZ313" i="2"/>
  <c r="AZ314" i="2"/>
  <c r="AZ315" i="2"/>
  <c r="AZ316" i="2"/>
  <c r="AZ317" i="2"/>
  <c r="AZ318" i="2"/>
  <c r="AZ319" i="2"/>
  <c r="AZ320" i="2"/>
  <c r="AZ321" i="2"/>
  <c r="AZ322" i="2"/>
  <c r="AZ323" i="2"/>
  <c r="AZ324" i="2"/>
  <c r="AZ325" i="2"/>
  <c r="AZ326" i="2"/>
  <c r="AZ327" i="2"/>
  <c r="AZ328" i="2"/>
  <c r="AZ329" i="2"/>
  <c r="AZ330" i="2"/>
  <c r="AZ331" i="2"/>
  <c r="AZ332" i="2"/>
  <c r="AZ333" i="2"/>
  <c r="AZ334" i="2"/>
  <c r="AZ335" i="2"/>
  <c r="AZ336" i="2"/>
  <c r="AZ337" i="2"/>
  <c r="AZ338" i="2"/>
  <c r="AZ339" i="2"/>
  <c r="AZ340" i="2"/>
  <c r="AZ341" i="2"/>
  <c r="AZ342" i="2"/>
  <c r="AZ343" i="2"/>
  <c r="AZ344" i="2"/>
  <c r="AZ345" i="2"/>
  <c r="AZ346" i="2"/>
  <c r="AZ347" i="2"/>
  <c r="AZ348" i="2"/>
  <c r="AZ349" i="2"/>
  <c r="AZ350" i="2"/>
  <c r="AZ351" i="2"/>
  <c r="AZ352" i="2"/>
  <c r="AZ353" i="2"/>
  <c r="AZ354" i="2"/>
  <c r="AZ355" i="2"/>
  <c r="AZ356" i="2"/>
  <c r="AZ357" i="2"/>
  <c r="AZ358" i="2"/>
  <c r="AZ359" i="2"/>
  <c r="AZ360" i="2"/>
  <c r="AZ361" i="2"/>
  <c r="AZ362" i="2"/>
  <c r="AZ363" i="2"/>
  <c r="AZ364" i="2"/>
  <c r="AZ365" i="2"/>
  <c r="AZ366" i="2"/>
  <c r="AZ367" i="2"/>
  <c r="AZ368" i="2"/>
  <c r="AZ369" i="2"/>
  <c r="AZ370" i="2"/>
  <c r="AZ371" i="2"/>
  <c r="AZ372" i="2"/>
  <c r="AZ373" i="2"/>
  <c r="AZ374" i="2"/>
  <c r="AZ375" i="2"/>
  <c r="AZ376" i="2"/>
  <c r="AZ377" i="2"/>
  <c r="AZ378" i="2"/>
  <c r="AZ379" i="2"/>
  <c r="AZ380" i="2"/>
  <c r="AZ381" i="2"/>
  <c r="AZ382" i="2"/>
  <c r="AZ383" i="2"/>
  <c r="AZ384" i="2"/>
  <c r="AZ385" i="2"/>
  <c r="AZ386" i="2"/>
  <c r="AZ387" i="2"/>
  <c r="AZ388" i="2"/>
  <c r="AZ389" i="2"/>
  <c r="AZ390" i="2"/>
  <c r="AZ391" i="2"/>
  <c r="AZ392" i="2"/>
  <c r="AZ393" i="2"/>
  <c r="AZ394" i="2"/>
  <c r="AZ395" i="2"/>
  <c r="AZ396" i="2"/>
  <c r="AZ397" i="2"/>
  <c r="AZ398" i="2"/>
  <c r="AZ399" i="2"/>
  <c r="AZ400" i="2"/>
  <c r="AZ401" i="2"/>
  <c r="AZ402" i="2"/>
  <c r="AZ403" i="2"/>
  <c r="AZ404" i="2"/>
  <c r="AZ405" i="2"/>
  <c r="AZ406" i="2"/>
  <c r="AZ407" i="2"/>
  <c r="AZ408" i="2"/>
  <c r="AZ409" i="2"/>
  <c r="AZ410" i="2"/>
  <c r="AZ411" i="2"/>
  <c r="AZ412" i="2"/>
  <c r="AZ413" i="2"/>
  <c r="AZ414" i="2"/>
  <c r="AZ415" i="2"/>
  <c r="AZ416" i="2"/>
  <c r="AZ417" i="2"/>
  <c r="AZ418" i="2"/>
  <c r="AZ419" i="2"/>
  <c r="AZ420" i="2"/>
  <c r="AZ421" i="2"/>
  <c r="AZ422" i="2"/>
  <c r="AZ423" i="2"/>
  <c r="AZ424" i="2"/>
  <c r="AZ425" i="2"/>
  <c r="AZ426" i="2"/>
  <c r="AZ427" i="2"/>
  <c r="AZ428" i="2"/>
  <c r="AZ429" i="2"/>
  <c r="AZ430" i="2"/>
  <c r="AZ431" i="2"/>
  <c r="AZ432" i="2"/>
  <c r="AZ433" i="2"/>
  <c r="AZ434" i="2"/>
  <c r="AZ435" i="2"/>
  <c r="AZ436" i="2"/>
  <c r="AZ437" i="2"/>
  <c r="AZ438" i="2"/>
  <c r="AZ439" i="2"/>
  <c r="AZ440" i="2"/>
  <c r="AZ441" i="2"/>
  <c r="AZ442" i="2"/>
  <c r="AZ443" i="2"/>
  <c r="AZ444" i="2"/>
  <c r="AZ445" i="2"/>
  <c r="AZ446" i="2"/>
  <c r="AZ447" i="2"/>
  <c r="AZ448" i="2"/>
  <c r="AZ449" i="2"/>
  <c r="AZ450" i="2"/>
  <c r="AZ451" i="2"/>
  <c r="AZ452" i="2"/>
  <c r="AZ453" i="2"/>
  <c r="AZ454" i="2"/>
  <c r="AZ455" i="2"/>
  <c r="AZ456" i="2"/>
  <c r="AZ457" i="2"/>
  <c r="AZ458" i="2"/>
  <c r="AZ459" i="2"/>
  <c r="AZ460" i="2"/>
  <c r="AZ461" i="2"/>
  <c r="AZ462" i="2"/>
  <c r="AZ463" i="2"/>
  <c r="AZ464" i="2"/>
  <c r="AZ465" i="2"/>
  <c r="AZ466" i="2"/>
  <c r="AZ467" i="2"/>
  <c r="AZ468" i="2"/>
  <c r="AZ469" i="2"/>
  <c r="AZ470" i="2"/>
  <c r="AZ471" i="2"/>
  <c r="AZ472" i="2"/>
  <c r="AZ473" i="2"/>
  <c r="AZ474" i="2"/>
  <c r="AZ475" i="2"/>
  <c r="AZ476" i="2"/>
  <c r="AZ477" i="2"/>
  <c r="AZ478" i="2"/>
  <c r="AZ479" i="2"/>
  <c r="AZ480" i="2"/>
  <c r="AZ481" i="2"/>
  <c r="AZ482" i="2"/>
  <c r="AZ483" i="2"/>
  <c r="AZ484" i="2"/>
  <c r="AZ485" i="2"/>
  <c r="AZ486" i="2"/>
  <c r="AZ487" i="2"/>
  <c r="AZ488" i="2"/>
  <c r="AZ489" i="2"/>
  <c r="AZ490" i="2"/>
  <c r="AZ491" i="2"/>
  <c r="AZ492" i="2"/>
  <c r="AZ493" i="2"/>
  <c r="AZ494" i="2"/>
  <c r="AZ495" i="2"/>
  <c r="AZ496" i="2"/>
  <c r="AZ497" i="2"/>
  <c r="AZ498" i="2"/>
  <c r="AZ499" i="2"/>
  <c r="AZ500" i="2"/>
  <c r="AZ501" i="2"/>
  <c r="AZ502" i="2"/>
  <c r="AZ503" i="2"/>
  <c r="AZ504" i="2"/>
  <c r="AZ505" i="2"/>
  <c r="AZ506" i="2"/>
  <c r="AZ507" i="2"/>
  <c r="AZ508" i="2"/>
  <c r="AZ509" i="2"/>
  <c r="AZ510" i="2"/>
  <c r="AZ511" i="2"/>
  <c r="AZ512" i="2"/>
  <c r="AZ513" i="2"/>
  <c r="AZ514" i="2"/>
  <c r="AZ515" i="2"/>
  <c r="AZ516" i="2"/>
  <c r="AZ517" i="2"/>
  <c r="AZ518" i="2"/>
  <c r="AZ519" i="2"/>
  <c r="AZ520" i="2"/>
  <c r="AZ521" i="2"/>
  <c r="AZ522" i="2"/>
  <c r="AZ523" i="2"/>
  <c r="AZ524" i="2"/>
  <c r="AZ525" i="2"/>
  <c r="AZ526" i="2"/>
  <c r="AZ527" i="2"/>
  <c r="AZ528" i="2"/>
  <c r="AZ529" i="2"/>
  <c r="AZ530" i="2"/>
  <c r="AZ531" i="2"/>
  <c r="AZ532" i="2"/>
  <c r="AZ533" i="2"/>
  <c r="AZ534" i="2"/>
  <c r="AZ535" i="2"/>
  <c r="AZ536" i="2"/>
  <c r="AZ537" i="2"/>
  <c r="AZ538" i="2"/>
  <c r="AZ539" i="2"/>
  <c r="AZ540" i="2"/>
  <c r="AZ541" i="2"/>
  <c r="AZ542" i="2"/>
  <c r="AZ543" i="2"/>
  <c r="AZ544" i="2"/>
  <c r="AZ545" i="2"/>
  <c r="AZ546" i="2"/>
  <c r="AZ547" i="2"/>
  <c r="AZ548" i="2"/>
  <c r="AZ549" i="2"/>
  <c r="AZ550" i="2"/>
  <c r="AZ551" i="2"/>
  <c r="AZ552" i="2"/>
  <c r="AZ553" i="2"/>
  <c r="AZ554" i="2"/>
  <c r="AZ555" i="2"/>
  <c r="AZ556" i="2"/>
  <c r="AZ557" i="2"/>
  <c r="AZ558" i="2"/>
  <c r="AZ559" i="2"/>
  <c r="AZ560" i="2"/>
  <c r="AZ561" i="2"/>
  <c r="AZ562" i="2"/>
  <c r="AZ563" i="2"/>
  <c r="AZ564" i="2"/>
  <c r="AZ565" i="2"/>
  <c r="AZ566" i="2"/>
  <c r="AZ567" i="2"/>
  <c r="AZ568" i="2"/>
  <c r="AZ569" i="2"/>
  <c r="AZ570" i="2"/>
  <c r="AZ571" i="2"/>
  <c r="AZ572" i="2"/>
  <c r="AZ573" i="2"/>
  <c r="AZ574" i="2"/>
  <c r="AZ575" i="2"/>
  <c r="AZ576" i="2"/>
  <c r="AZ577" i="2"/>
  <c r="AZ578" i="2"/>
  <c r="AZ579" i="2"/>
  <c r="AZ580" i="2"/>
  <c r="AZ581" i="2"/>
  <c r="AZ582" i="2"/>
  <c r="AZ583" i="2"/>
  <c r="AZ584" i="2"/>
  <c r="AZ585" i="2"/>
  <c r="AZ586" i="2"/>
  <c r="AZ587" i="2"/>
  <c r="AZ588" i="2"/>
  <c r="AZ589" i="2"/>
  <c r="AZ590" i="2"/>
  <c r="AZ591" i="2"/>
  <c r="AZ592" i="2"/>
  <c r="AZ593" i="2"/>
  <c r="AZ594" i="2"/>
  <c r="AZ595" i="2"/>
  <c r="AZ596" i="2"/>
  <c r="AZ597" i="2"/>
  <c r="AZ598" i="2"/>
  <c r="AZ599" i="2"/>
  <c r="AZ600" i="2"/>
  <c r="AZ601" i="2"/>
  <c r="AZ602" i="2"/>
  <c r="AZ603" i="2"/>
  <c r="AZ604" i="2"/>
  <c r="AZ605" i="2"/>
  <c r="AZ606" i="2"/>
  <c r="AZ607" i="2"/>
  <c r="AZ608" i="2"/>
  <c r="AZ609" i="2"/>
  <c r="AZ610" i="2"/>
  <c r="AZ611" i="2"/>
  <c r="AZ612" i="2"/>
  <c r="AZ613" i="2"/>
  <c r="AZ614" i="2"/>
  <c r="AZ615" i="2"/>
  <c r="AZ616" i="2"/>
  <c r="AZ617" i="2"/>
  <c r="AZ618" i="2"/>
  <c r="AZ619" i="2"/>
  <c r="AZ620" i="2"/>
  <c r="AZ621" i="2"/>
  <c r="AZ622" i="2"/>
  <c r="AZ623" i="2"/>
  <c r="AZ624" i="2"/>
  <c r="AZ625" i="2"/>
  <c r="AZ626" i="2"/>
  <c r="AZ627" i="2"/>
  <c r="AZ628" i="2"/>
  <c r="AZ629" i="2"/>
  <c r="AZ630" i="2"/>
  <c r="AZ631" i="2"/>
  <c r="AZ632" i="2"/>
  <c r="AZ633" i="2"/>
  <c r="AZ634" i="2"/>
  <c r="AZ635" i="2"/>
  <c r="AZ636" i="2"/>
  <c r="AZ637" i="2"/>
  <c r="AZ638" i="2"/>
  <c r="AZ639" i="2"/>
  <c r="AZ640" i="2"/>
  <c r="AZ641" i="2"/>
  <c r="AZ642" i="2"/>
  <c r="AZ643" i="2"/>
  <c r="AZ644" i="2"/>
  <c r="AZ645" i="2"/>
  <c r="AZ646" i="2"/>
  <c r="AZ647" i="2"/>
  <c r="AZ648" i="2"/>
  <c r="AZ649" i="2"/>
  <c r="AZ650" i="2"/>
  <c r="AZ651" i="2"/>
  <c r="AZ652" i="2"/>
  <c r="AZ653" i="2"/>
  <c r="AZ654" i="2"/>
  <c r="AZ655" i="2"/>
  <c r="AZ656" i="2"/>
  <c r="AZ657" i="2"/>
  <c r="AZ658" i="2"/>
  <c r="AZ659" i="2"/>
  <c r="AZ660" i="2"/>
  <c r="AZ661" i="2"/>
  <c r="AZ662" i="2"/>
  <c r="AZ663" i="2"/>
  <c r="AZ664" i="2"/>
  <c r="AZ665" i="2"/>
  <c r="AZ666" i="2"/>
  <c r="AZ667" i="2"/>
  <c r="AZ668" i="2"/>
  <c r="AZ669" i="2"/>
  <c r="AZ670" i="2"/>
  <c r="AZ671" i="2"/>
  <c r="AZ672" i="2"/>
  <c r="AZ673" i="2"/>
  <c r="AZ674" i="2"/>
  <c r="AZ675" i="2"/>
  <c r="AZ676" i="2"/>
  <c r="AZ677" i="2"/>
  <c r="AZ678" i="2"/>
  <c r="AZ679" i="2"/>
  <c r="AZ680" i="2"/>
  <c r="AZ681" i="2"/>
  <c r="AZ682" i="2"/>
  <c r="AZ683" i="2"/>
  <c r="AZ684" i="2"/>
  <c r="AZ685" i="2"/>
  <c r="AZ686" i="2"/>
  <c r="AZ687" i="2"/>
  <c r="AZ688" i="2"/>
  <c r="AZ689" i="2"/>
  <c r="AZ690" i="2"/>
  <c r="AZ691" i="2"/>
  <c r="AZ692" i="2"/>
  <c r="AZ693" i="2"/>
  <c r="AZ694" i="2"/>
  <c r="AZ695" i="2"/>
  <c r="AZ696" i="2"/>
  <c r="AZ697" i="2"/>
  <c r="AZ698" i="2"/>
  <c r="AZ699" i="2"/>
  <c r="AZ700" i="2"/>
  <c r="AZ701" i="2"/>
  <c r="AZ702" i="2"/>
  <c r="AZ703" i="2"/>
  <c r="AZ704" i="2"/>
  <c r="AZ705" i="2"/>
  <c r="AZ706" i="2"/>
  <c r="AZ707" i="2"/>
  <c r="AZ708" i="2"/>
  <c r="AZ709" i="2"/>
  <c r="AZ710" i="2"/>
  <c r="AZ711" i="2"/>
  <c r="AZ712" i="2"/>
  <c r="AZ713" i="2"/>
  <c r="AZ714" i="2"/>
  <c r="AZ715" i="2"/>
  <c r="AZ716" i="2"/>
  <c r="BB4" i="2"/>
  <c r="BB5" i="2"/>
  <c r="BB6" i="2"/>
  <c r="BB7" i="2"/>
  <c r="BB8" i="2"/>
  <c r="BB9" i="2"/>
  <c r="BB10" i="2"/>
  <c r="BB11" i="2"/>
  <c r="BB12" i="2"/>
  <c r="BB13" i="2"/>
  <c r="BB14" i="2"/>
  <c r="BB15" i="2"/>
  <c r="BB16" i="2"/>
  <c r="BB17" i="2"/>
  <c r="BB18" i="2"/>
  <c r="BB19" i="2"/>
  <c r="BB20" i="2"/>
  <c r="BB21" i="2"/>
  <c r="BB22" i="2"/>
  <c r="BB23" i="2"/>
  <c r="BB24" i="2"/>
  <c r="BB25" i="2"/>
  <c r="BB26" i="2"/>
  <c r="BB27" i="2"/>
  <c r="BB28" i="2"/>
  <c r="BB29" i="2"/>
  <c r="BB30" i="2"/>
  <c r="BB31" i="2"/>
  <c r="BB32" i="2"/>
  <c r="BB33" i="2"/>
  <c r="BB34" i="2"/>
  <c r="BB35" i="2"/>
  <c r="BB36" i="2"/>
  <c r="BB37" i="2"/>
  <c r="BB38" i="2"/>
  <c r="BB39" i="2"/>
  <c r="BB40" i="2"/>
  <c r="BB41" i="2"/>
  <c r="BB42" i="2"/>
  <c r="BB43" i="2"/>
  <c r="BB44" i="2"/>
  <c r="BB45" i="2"/>
  <c r="BB46" i="2"/>
  <c r="BB47" i="2"/>
  <c r="BB48" i="2"/>
  <c r="BB49" i="2"/>
  <c r="BB50" i="2"/>
  <c r="BB51" i="2"/>
  <c r="BB52" i="2"/>
  <c r="BB53" i="2"/>
  <c r="BB54" i="2"/>
  <c r="BB55" i="2"/>
  <c r="BB56" i="2"/>
  <c r="BB57" i="2"/>
  <c r="BB58" i="2"/>
  <c r="BB59" i="2"/>
  <c r="BB60" i="2"/>
  <c r="BB61" i="2"/>
  <c r="BB62" i="2"/>
  <c r="BB63" i="2"/>
  <c r="BB64" i="2"/>
  <c r="BB65" i="2"/>
  <c r="BB66" i="2"/>
  <c r="BB67" i="2"/>
  <c r="BB68" i="2"/>
  <c r="BB69" i="2"/>
  <c r="BB70" i="2"/>
  <c r="BB71" i="2"/>
  <c r="BB72" i="2"/>
  <c r="BB73" i="2"/>
  <c r="BB74" i="2"/>
  <c r="BB75" i="2"/>
  <c r="BB76" i="2"/>
  <c r="BB77" i="2"/>
  <c r="BB78" i="2"/>
  <c r="BB79" i="2"/>
  <c r="BB80" i="2"/>
  <c r="BB81" i="2"/>
  <c r="BB82" i="2"/>
  <c r="BB83" i="2"/>
  <c r="BB84" i="2"/>
  <c r="BB85" i="2"/>
  <c r="BB86" i="2"/>
  <c r="BB87" i="2"/>
  <c r="BB88" i="2"/>
  <c r="BB89" i="2"/>
  <c r="BB90" i="2"/>
  <c r="BB91" i="2"/>
  <c r="BB92" i="2"/>
  <c r="BB93" i="2"/>
  <c r="BB94" i="2"/>
  <c r="BB95" i="2"/>
  <c r="BB96" i="2"/>
  <c r="BB97" i="2"/>
  <c r="BB98" i="2"/>
  <c r="BB99" i="2"/>
  <c r="BB100" i="2"/>
  <c r="BB101" i="2"/>
  <c r="BB102" i="2"/>
  <c r="BB103" i="2"/>
  <c r="BB104" i="2"/>
  <c r="BB105" i="2"/>
  <c r="BB106" i="2"/>
  <c r="BB107" i="2"/>
  <c r="BB108" i="2"/>
  <c r="BB109" i="2"/>
  <c r="BB110" i="2"/>
  <c r="BB111" i="2"/>
  <c r="BB112" i="2"/>
  <c r="BB113" i="2"/>
  <c r="BB114" i="2"/>
  <c r="BB115" i="2"/>
  <c r="BB116" i="2"/>
  <c r="BB117" i="2"/>
  <c r="BB118" i="2"/>
  <c r="BB119" i="2"/>
  <c r="BB120" i="2"/>
  <c r="BB121" i="2"/>
  <c r="BB122" i="2"/>
  <c r="BB123" i="2"/>
  <c r="BB124" i="2"/>
  <c r="BB125" i="2"/>
  <c r="BB126" i="2"/>
  <c r="BB127" i="2"/>
  <c r="BB128" i="2"/>
  <c r="BB129" i="2"/>
  <c r="BB130" i="2"/>
  <c r="BB131" i="2"/>
  <c r="BB132" i="2"/>
  <c r="BB133" i="2"/>
  <c r="BB134" i="2"/>
  <c r="BB135" i="2"/>
  <c r="BB136" i="2"/>
  <c r="BB137" i="2"/>
  <c r="BB138" i="2"/>
  <c r="BB139" i="2"/>
  <c r="BB140" i="2"/>
  <c r="BB141" i="2"/>
  <c r="BB142" i="2"/>
  <c r="BB143" i="2"/>
  <c r="BB144" i="2"/>
  <c r="BB145" i="2"/>
  <c r="BB146" i="2"/>
  <c r="BB147" i="2"/>
  <c r="BB148" i="2"/>
  <c r="BB149" i="2"/>
  <c r="BB150" i="2"/>
  <c r="BB151" i="2"/>
  <c r="BB152" i="2"/>
  <c r="BB153" i="2"/>
  <c r="BB154" i="2"/>
  <c r="BB155" i="2"/>
  <c r="BB156" i="2"/>
  <c r="BB157" i="2"/>
  <c r="BB158" i="2"/>
  <c r="BB159" i="2"/>
  <c r="BB160" i="2"/>
  <c r="BB161" i="2"/>
  <c r="BB162" i="2"/>
  <c r="BB163" i="2"/>
  <c r="BB164" i="2"/>
  <c r="BB165" i="2"/>
  <c r="BB166" i="2"/>
  <c r="BB167" i="2"/>
  <c r="BB168" i="2"/>
  <c r="BB169" i="2"/>
  <c r="BB170" i="2"/>
  <c r="BB171" i="2"/>
  <c r="BB172" i="2"/>
  <c r="BB173" i="2"/>
  <c r="BB174" i="2"/>
  <c r="BB175" i="2"/>
  <c r="BB176" i="2"/>
  <c r="BB177" i="2"/>
  <c r="BB178" i="2"/>
  <c r="BB179" i="2"/>
  <c r="BB180" i="2"/>
  <c r="BB181" i="2"/>
  <c r="BB182" i="2"/>
  <c r="BB183" i="2"/>
  <c r="BB184" i="2"/>
  <c r="BB185" i="2"/>
  <c r="BB186" i="2"/>
  <c r="BB187" i="2"/>
  <c r="BB188" i="2"/>
  <c r="BB189" i="2"/>
  <c r="BB190" i="2"/>
  <c r="BB191" i="2"/>
  <c r="BB192" i="2"/>
  <c r="BB193" i="2"/>
  <c r="BB194" i="2"/>
  <c r="BB195" i="2"/>
  <c r="BB196" i="2"/>
  <c r="BB197" i="2"/>
  <c r="BB198" i="2"/>
  <c r="BB199" i="2"/>
  <c r="BB200" i="2"/>
  <c r="BB201" i="2"/>
  <c r="BB202" i="2"/>
  <c r="BB203" i="2"/>
  <c r="BB204" i="2"/>
  <c r="BB205" i="2"/>
  <c r="BB206" i="2"/>
  <c r="BB207" i="2"/>
  <c r="BB208" i="2"/>
  <c r="BB209" i="2"/>
  <c r="BB210" i="2"/>
  <c r="BB211" i="2"/>
  <c r="BB212" i="2"/>
  <c r="BB213" i="2"/>
  <c r="BB214" i="2"/>
  <c r="BB215" i="2"/>
  <c r="BB216" i="2"/>
  <c r="BB217" i="2"/>
  <c r="BB218" i="2"/>
  <c r="BB219" i="2"/>
  <c r="BB220" i="2"/>
  <c r="BB221" i="2"/>
  <c r="BB222" i="2"/>
  <c r="BB223" i="2"/>
  <c r="BB224" i="2"/>
  <c r="BB225" i="2"/>
  <c r="BB226" i="2"/>
  <c r="BB227" i="2"/>
  <c r="BB228" i="2"/>
  <c r="BB229" i="2"/>
  <c r="BB230" i="2"/>
  <c r="BB231" i="2"/>
  <c r="BB232" i="2"/>
  <c r="BB233" i="2"/>
  <c r="BB234" i="2"/>
  <c r="BB235" i="2"/>
  <c r="BB236" i="2"/>
  <c r="BB237" i="2"/>
  <c r="BB238" i="2"/>
  <c r="BB239" i="2"/>
  <c r="BB240" i="2"/>
  <c r="BB241" i="2"/>
  <c r="BB242" i="2"/>
  <c r="BB243" i="2"/>
  <c r="BB244" i="2"/>
  <c r="BB245" i="2"/>
  <c r="BB246" i="2"/>
  <c r="BB247" i="2"/>
  <c r="BB248" i="2"/>
  <c r="BB249" i="2"/>
  <c r="BB250" i="2"/>
  <c r="BB251" i="2"/>
  <c r="BB252" i="2"/>
  <c r="BB253" i="2"/>
  <c r="BB254" i="2"/>
  <c r="BB255" i="2"/>
  <c r="BB256" i="2"/>
  <c r="BB257" i="2"/>
  <c r="BB258" i="2"/>
  <c r="BB259" i="2"/>
  <c r="BB260" i="2"/>
  <c r="BB261" i="2"/>
  <c r="BB262" i="2"/>
  <c r="BB263" i="2"/>
  <c r="BB264" i="2"/>
  <c r="BB265" i="2"/>
  <c r="BB266" i="2"/>
  <c r="BB267" i="2"/>
  <c r="BB268" i="2"/>
  <c r="BB269" i="2"/>
  <c r="BB270" i="2"/>
  <c r="BB271" i="2"/>
  <c r="BB272" i="2"/>
  <c r="BB273" i="2"/>
  <c r="BB274" i="2"/>
  <c r="BB275" i="2"/>
  <c r="BB276" i="2"/>
  <c r="BB277" i="2"/>
  <c r="BB278" i="2"/>
  <c r="BB279" i="2"/>
  <c r="BB280" i="2"/>
  <c r="BB281" i="2"/>
  <c r="BB282" i="2"/>
  <c r="BB283" i="2"/>
  <c r="BB284" i="2"/>
  <c r="BB285" i="2"/>
  <c r="BB286" i="2"/>
  <c r="BB287" i="2"/>
  <c r="BB288" i="2"/>
  <c r="BB289" i="2"/>
  <c r="BB290" i="2"/>
  <c r="BB291" i="2"/>
  <c r="BB292" i="2"/>
  <c r="BB293" i="2"/>
  <c r="BB294" i="2"/>
  <c r="BB295" i="2"/>
  <c r="BB296" i="2"/>
  <c r="BB297" i="2"/>
  <c r="BB298" i="2"/>
  <c r="BB299" i="2"/>
  <c r="BB300" i="2"/>
  <c r="BB301" i="2"/>
  <c r="BB302" i="2"/>
  <c r="BB303" i="2"/>
  <c r="BB304" i="2"/>
  <c r="BB305" i="2"/>
  <c r="BB306" i="2"/>
  <c r="BB307" i="2"/>
  <c r="BB308" i="2"/>
  <c r="BB309" i="2"/>
  <c r="BB310" i="2"/>
  <c r="BB311" i="2"/>
  <c r="BB312" i="2"/>
  <c r="BB313" i="2"/>
  <c r="BB314" i="2"/>
  <c r="BB315" i="2"/>
  <c r="BB316" i="2"/>
  <c r="BB317" i="2"/>
  <c r="BB318" i="2"/>
  <c r="BB319" i="2"/>
  <c r="BB320" i="2"/>
  <c r="BB321" i="2"/>
  <c r="BB322" i="2"/>
  <c r="BB323" i="2"/>
  <c r="BB324" i="2"/>
  <c r="BB325" i="2"/>
  <c r="BB326" i="2"/>
  <c r="BB327" i="2"/>
  <c r="BB328" i="2"/>
  <c r="BB329" i="2"/>
  <c r="BB330" i="2"/>
  <c r="BB331" i="2"/>
  <c r="BB332" i="2"/>
  <c r="BB333" i="2"/>
  <c r="BB334" i="2"/>
  <c r="BB335" i="2"/>
  <c r="BB336" i="2"/>
  <c r="BB337" i="2"/>
  <c r="BB338" i="2"/>
  <c r="BB339" i="2"/>
  <c r="BB340" i="2"/>
  <c r="BB341" i="2"/>
  <c r="BB342" i="2"/>
  <c r="BB343" i="2"/>
  <c r="BB344" i="2"/>
  <c r="BB345" i="2"/>
  <c r="BB346" i="2"/>
  <c r="BB347" i="2"/>
  <c r="BB348" i="2"/>
  <c r="BB349" i="2"/>
  <c r="BB350" i="2"/>
  <c r="BB351" i="2"/>
  <c r="BB352" i="2"/>
  <c r="BB353" i="2"/>
  <c r="BB354" i="2"/>
  <c r="BB355" i="2"/>
  <c r="BB356" i="2"/>
  <c r="BB357" i="2"/>
  <c r="BB358" i="2"/>
  <c r="BB359" i="2"/>
  <c r="BB360" i="2"/>
  <c r="BB361" i="2"/>
  <c r="BB362" i="2"/>
  <c r="BB363" i="2"/>
  <c r="BB364" i="2"/>
  <c r="BB365" i="2"/>
  <c r="BB366" i="2"/>
  <c r="BB367" i="2"/>
  <c r="BB368" i="2"/>
  <c r="BB369" i="2"/>
  <c r="BB370" i="2"/>
  <c r="BB371" i="2"/>
  <c r="BB372" i="2"/>
  <c r="BB373" i="2"/>
  <c r="BB374" i="2"/>
  <c r="BB375" i="2"/>
  <c r="BB376" i="2"/>
  <c r="BB377" i="2"/>
  <c r="BB378" i="2"/>
  <c r="BB379" i="2"/>
  <c r="BB380" i="2"/>
  <c r="BB381" i="2"/>
  <c r="BB382" i="2"/>
  <c r="BB383" i="2"/>
  <c r="BB384" i="2"/>
  <c r="BB385" i="2"/>
  <c r="BB386" i="2"/>
  <c r="BB387" i="2"/>
  <c r="BB388" i="2"/>
  <c r="BB389" i="2"/>
  <c r="BB390" i="2"/>
  <c r="BB391" i="2"/>
  <c r="BB392" i="2"/>
  <c r="BB393" i="2"/>
  <c r="BB394" i="2"/>
  <c r="BB395" i="2"/>
  <c r="BB396" i="2"/>
  <c r="BB397" i="2"/>
  <c r="BB398" i="2"/>
  <c r="BB399" i="2"/>
  <c r="BB400" i="2"/>
  <c r="BB401" i="2"/>
  <c r="BB402" i="2"/>
  <c r="BB403" i="2"/>
  <c r="BB404" i="2"/>
  <c r="BB405" i="2"/>
  <c r="BB406" i="2"/>
  <c r="BB407" i="2"/>
  <c r="BB408" i="2"/>
  <c r="BB409" i="2"/>
  <c r="BB410" i="2"/>
  <c r="BB411" i="2"/>
  <c r="BB412" i="2"/>
  <c r="BB413" i="2"/>
  <c r="BB414" i="2"/>
  <c r="BB415" i="2"/>
  <c r="BB416" i="2"/>
  <c r="BB417" i="2"/>
  <c r="BB418" i="2"/>
  <c r="BB419" i="2"/>
  <c r="BB420" i="2"/>
  <c r="BB421" i="2"/>
  <c r="BB422" i="2"/>
  <c r="BB423" i="2"/>
  <c r="BB424" i="2"/>
  <c r="BB425" i="2"/>
  <c r="BB426" i="2"/>
  <c r="BB427" i="2"/>
  <c r="BB428" i="2"/>
  <c r="BB429" i="2"/>
  <c r="BB430" i="2"/>
  <c r="BB431" i="2"/>
  <c r="BB432" i="2"/>
  <c r="BB433" i="2"/>
  <c r="BB434" i="2"/>
  <c r="BB435" i="2"/>
  <c r="BB436" i="2"/>
  <c r="BB437" i="2"/>
  <c r="BB438" i="2"/>
  <c r="BB439" i="2"/>
  <c r="BB440" i="2"/>
  <c r="BB441" i="2"/>
  <c r="BB442" i="2"/>
  <c r="BB443" i="2"/>
  <c r="BB444" i="2"/>
  <c r="BB445" i="2"/>
  <c r="BB446" i="2"/>
  <c r="BB447" i="2"/>
  <c r="BB448" i="2"/>
  <c r="BB449" i="2"/>
  <c r="BB450" i="2"/>
  <c r="BB451" i="2"/>
  <c r="BB452" i="2"/>
  <c r="BB453" i="2"/>
  <c r="BB454" i="2"/>
  <c r="BB455" i="2"/>
  <c r="BB456" i="2"/>
  <c r="BB457" i="2"/>
  <c r="BB458" i="2"/>
  <c r="BB459" i="2"/>
  <c r="BB460" i="2"/>
  <c r="BB461" i="2"/>
  <c r="BB462" i="2"/>
  <c r="BB463" i="2"/>
  <c r="BB464" i="2"/>
  <c r="BB465" i="2"/>
  <c r="BB466" i="2"/>
  <c r="BB467" i="2"/>
  <c r="BB468" i="2"/>
  <c r="BB469" i="2"/>
  <c r="BB470" i="2"/>
  <c r="BB471" i="2"/>
  <c r="BB472" i="2"/>
  <c r="BB473" i="2"/>
  <c r="BB474" i="2"/>
  <c r="BB475" i="2"/>
  <c r="BB476" i="2"/>
  <c r="BB477" i="2"/>
  <c r="BB478" i="2"/>
  <c r="BB479" i="2"/>
  <c r="BB480" i="2"/>
  <c r="BB481" i="2"/>
  <c r="BB482" i="2"/>
  <c r="BB483" i="2"/>
  <c r="BB484" i="2"/>
  <c r="BB485" i="2"/>
  <c r="BB486" i="2"/>
  <c r="BB487" i="2"/>
  <c r="BB488" i="2"/>
  <c r="BB489" i="2"/>
  <c r="BB490" i="2"/>
  <c r="BB491" i="2"/>
  <c r="BB492" i="2"/>
  <c r="BB493" i="2"/>
  <c r="BB494" i="2"/>
  <c r="BB495" i="2"/>
  <c r="BB496" i="2"/>
  <c r="BB497" i="2"/>
  <c r="BB498" i="2"/>
  <c r="BB499" i="2"/>
  <c r="BB500" i="2"/>
  <c r="BB501" i="2"/>
  <c r="BB502" i="2"/>
  <c r="BB503" i="2"/>
  <c r="BB504" i="2"/>
  <c r="BB505" i="2"/>
  <c r="BB506" i="2"/>
  <c r="BB507" i="2"/>
  <c r="BB508" i="2"/>
  <c r="BB509" i="2"/>
  <c r="BB510" i="2"/>
  <c r="BB511" i="2"/>
  <c r="BB512" i="2"/>
  <c r="BB513" i="2"/>
  <c r="BB514" i="2"/>
  <c r="BB515" i="2"/>
  <c r="BB516" i="2"/>
  <c r="BB517" i="2"/>
  <c r="BB518" i="2"/>
  <c r="BB519" i="2"/>
  <c r="BB520" i="2"/>
  <c r="BB521" i="2"/>
  <c r="BB522" i="2"/>
  <c r="BB523" i="2"/>
  <c r="BB524" i="2"/>
  <c r="BB525" i="2"/>
  <c r="BB526" i="2"/>
  <c r="BB527" i="2"/>
  <c r="BB528" i="2"/>
  <c r="BB529" i="2"/>
  <c r="BB530" i="2"/>
  <c r="BB531" i="2"/>
  <c r="BB532" i="2"/>
  <c r="BB533" i="2"/>
  <c r="BB534" i="2"/>
  <c r="BB535" i="2"/>
  <c r="BB536" i="2"/>
  <c r="BB537" i="2"/>
  <c r="BB538" i="2"/>
  <c r="BB539" i="2"/>
  <c r="BB540" i="2"/>
  <c r="BB541" i="2"/>
  <c r="BB542" i="2"/>
  <c r="BB543" i="2"/>
  <c r="BB544" i="2"/>
  <c r="BB545" i="2"/>
  <c r="BB546" i="2"/>
  <c r="BB547" i="2"/>
  <c r="BB548" i="2"/>
  <c r="BB549" i="2"/>
  <c r="BB550" i="2"/>
  <c r="BB551" i="2"/>
  <c r="BB552" i="2"/>
  <c r="BB553" i="2"/>
  <c r="BB554" i="2"/>
  <c r="BB555" i="2"/>
  <c r="BB556" i="2"/>
  <c r="BB557" i="2"/>
  <c r="BB558" i="2"/>
  <c r="BB559" i="2"/>
  <c r="BB560" i="2"/>
  <c r="BB561" i="2"/>
  <c r="BB562" i="2"/>
  <c r="BB563" i="2"/>
  <c r="BB564" i="2"/>
  <c r="BB565" i="2"/>
  <c r="BB566" i="2"/>
  <c r="BB567" i="2"/>
  <c r="BB568" i="2"/>
  <c r="BB569" i="2"/>
  <c r="BB570" i="2"/>
  <c r="BB571" i="2"/>
  <c r="BB572" i="2"/>
  <c r="BB573" i="2"/>
  <c r="BB574" i="2"/>
  <c r="BB575" i="2"/>
  <c r="BB576" i="2"/>
  <c r="BB577" i="2"/>
  <c r="BB578" i="2"/>
  <c r="BB579" i="2"/>
  <c r="BB580" i="2"/>
  <c r="BB581" i="2"/>
  <c r="BB582" i="2"/>
  <c r="BB583" i="2"/>
  <c r="BB584" i="2"/>
  <c r="BB585" i="2"/>
  <c r="BB586" i="2"/>
  <c r="BB587" i="2"/>
  <c r="BB588" i="2"/>
  <c r="BB589" i="2"/>
  <c r="BB590" i="2"/>
  <c r="BB591" i="2"/>
  <c r="BB592" i="2"/>
  <c r="BB593" i="2"/>
  <c r="BB594" i="2"/>
  <c r="BB595" i="2"/>
  <c r="BB596" i="2"/>
  <c r="BB597" i="2"/>
  <c r="BB598" i="2"/>
  <c r="BB599" i="2"/>
  <c r="BB600" i="2"/>
  <c r="BB601" i="2"/>
  <c r="BB602" i="2"/>
  <c r="BB603" i="2"/>
  <c r="BB604" i="2"/>
  <c r="BB605" i="2"/>
  <c r="BB606" i="2"/>
  <c r="BB607" i="2"/>
  <c r="BB608" i="2"/>
  <c r="BB609" i="2"/>
  <c r="BB610" i="2"/>
  <c r="BB611" i="2"/>
  <c r="BB612" i="2"/>
  <c r="BB613" i="2"/>
  <c r="BB614" i="2"/>
  <c r="BB615" i="2"/>
  <c r="BB616" i="2"/>
  <c r="BB617" i="2"/>
  <c r="BB618" i="2"/>
  <c r="BB619" i="2"/>
  <c r="BB620" i="2"/>
  <c r="BB621" i="2"/>
  <c r="BB622" i="2"/>
  <c r="BB623" i="2"/>
  <c r="BB624" i="2"/>
  <c r="BB625" i="2"/>
  <c r="BB626" i="2"/>
  <c r="BB627" i="2"/>
  <c r="BB628" i="2"/>
  <c r="BB629" i="2"/>
  <c r="BB630" i="2"/>
  <c r="BB631" i="2"/>
  <c r="BB632" i="2"/>
  <c r="BB633" i="2"/>
  <c r="BB634" i="2"/>
  <c r="BB635" i="2"/>
  <c r="BB636" i="2"/>
  <c r="BB637" i="2"/>
  <c r="BB638" i="2"/>
  <c r="BB639" i="2"/>
  <c r="BB640" i="2"/>
  <c r="BB641" i="2"/>
  <c r="BB642" i="2"/>
  <c r="BB643" i="2"/>
  <c r="BB644" i="2"/>
  <c r="BB645" i="2"/>
  <c r="BB646" i="2"/>
  <c r="BB647" i="2"/>
  <c r="BB648" i="2"/>
  <c r="BB649" i="2"/>
  <c r="BB650" i="2"/>
  <c r="BB651" i="2"/>
  <c r="BB652" i="2"/>
  <c r="BB653" i="2"/>
  <c r="BB654" i="2"/>
  <c r="BB655" i="2"/>
  <c r="BB656" i="2"/>
  <c r="BB657" i="2"/>
  <c r="BB658" i="2"/>
  <c r="BB659" i="2"/>
  <c r="BB660" i="2"/>
  <c r="BB661" i="2"/>
  <c r="BB662" i="2"/>
  <c r="BB663" i="2"/>
  <c r="BB664" i="2"/>
  <c r="BB665" i="2"/>
  <c r="BB666" i="2"/>
  <c r="BB667" i="2"/>
  <c r="BB668" i="2"/>
  <c r="BB669" i="2"/>
  <c r="BB670" i="2"/>
  <c r="BB671" i="2"/>
  <c r="BB672" i="2"/>
  <c r="BB673" i="2"/>
  <c r="BB674" i="2"/>
  <c r="BB675" i="2"/>
  <c r="BB676" i="2"/>
  <c r="BB677" i="2"/>
  <c r="BB678" i="2"/>
  <c r="BB679" i="2"/>
  <c r="BB680" i="2"/>
  <c r="BB681" i="2"/>
  <c r="BB682" i="2"/>
  <c r="BB683" i="2"/>
  <c r="BB684" i="2"/>
  <c r="BB685" i="2"/>
  <c r="BB686" i="2"/>
  <c r="BB687" i="2"/>
  <c r="BB688" i="2"/>
  <c r="BB689" i="2"/>
  <c r="BB690" i="2"/>
  <c r="BB691" i="2"/>
  <c r="BB692" i="2"/>
  <c r="BB693" i="2"/>
  <c r="BB694" i="2"/>
  <c r="BB695" i="2"/>
  <c r="BB696" i="2"/>
  <c r="BB697" i="2"/>
  <c r="BB698" i="2"/>
  <c r="BB699" i="2"/>
  <c r="BB700" i="2"/>
  <c r="BB701" i="2"/>
  <c r="BB702" i="2"/>
  <c r="BB703" i="2"/>
  <c r="BB704" i="2"/>
  <c r="BB705" i="2"/>
  <c r="BB706" i="2"/>
  <c r="BB707" i="2"/>
  <c r="BB708" i="2"/>
  <c r="BB709" i="2"/>
  <c r="BB710" i="2"/>
  <c r="BB711" i="2"/>
  <c r="BB712" i="2"/>
  <c r="BB713" i="2"/>
  <c r="BB714" i="2"/>
  <c r="BB715" i="2"/>
  <c r="BB716" i="2"/>
  <c r="BC4" i="2"/>
  <c r="BC5" i="2"/>
  <c r="BC6" i="2"/>
  <c r="BC7" i="2"/>
  <c r="BC8" i="2"/>
  <c r="BC9" i="2"/>
  <c r="BC10" i="2"/>
  <c r="BC11" i="2"/>
  <c r="BC12" i="2"/>
  <c r="BC13" i="2"/>
  <c r="BC14" i="2"/>
  <c r="BC15" i="2"/>
  <c r="BC16" i="2"/>
  <c r="BC17" i="2"/>
  <c r="BC18" i="2"/>
  <c r="BC19" i="2"/>
  <c r="BC20" i="2"/>
  <c r="BC21" i="2"/>
  <c r="BC22" i="2"/>
  <c r="BC23" i="2"/>
  <c r="BC24" i="2"/>
  <c r="BC25" i="2"/>
  <c r="BC26" i="2"/>
  <c r="BC27" i="2"/>
  <c r="BC28" i="2"/>
  <c r="BC29" i="2"/>
  <c r="BC30" i="2"/>
  <c r="BC31" i="2"/>
  <c r="BC32" i="2"/>
  <c r="BC33" i="2"/>
  <c r="BC34" i="2"/>
  <c r="BC35" i="2"/>
  <c r="BC36" i="2"/>
  <c r="BC37" i="2"/>
  <c r="BC38" i="2"/>
  <c r="BC39" i="2"/>
  <c r="BC40" i="2"/>
  <c r="BC41" i="2"/>
  <c r="BC42" i="2"/>
  <c r="BC43" i="2"/>
  <c r="BC44" i="2"/>
  <c r="BC45" i="2"/>
  <c r="BC46" i="2"/>
  <c r="BC47" i="2"/>
  <c r="BC48" i="2"/>
  <c r="BC49" i="2"/>
  <c r="BC50" i="2"/>
  <c r="BC51" i="2"/>
  <c r="BC52" i="2"/>
  <c r="BC53" i="2"/>
  <c r="BC54" i="2"/>
  <c r="BC55" i="2"/>
  <c r="BC56" i="2"/>
  <c r="BC57" i="2"/>
  <c r="BC58" i="2"/>
  <c r="BC59" i="2"/>
  <c r="BC60" i="2"/>
  <c r="BC61" i="2"/>
  <c r="BC62" i="2"/>
  <c r="BC63" i="2"/>
  <c r="BC64" i="2"/>
  <c r="BC65" i="2"/>
  <c r="BC66" i="2"/>
  <c r="BC67" i="2"/>
  <c r="BC68" i="2"/>
  <c r="BC69" i="2"/>
  <c r="BC70" i="2"/>
  <c r="BC71" i="2"/>
  <c r="BC72" i="2"/>
  <c r="BC73" i="2"/>
  <c r="BC74" i="2"/>
  <c r="BC75" i="2"/>
  <c r="BC76" i="2"/>
  <c r="BC77" i="2"/>
  <c r="BC78" i="2"/>
  <c r="BC79" i="2"/>
  <c r="BC80" i="2"/>
  <c r="BC81" i="2"/>
  <c r="BC82" i="2"/>
  <c r="BC83" i="2"/>
  <c r="BC84" i="2"/>
  <c r="BC85" i="2"/>
  <c r="BC86" i="2"/>
  <c r="BC87" i="2"/>
  <c r="BC88" i="2"/>
  <c r="BC89" i="2"/>
  <c r="BC90" i="2"/>
  <c r="BC91" i="2"/>
  <c r="BC92" i="2"/>
  <c r="BC93" i="2"/>
  <c r="BC94" i="2"/>
  <c r="BC95" i="2"/>
  <c r="BC96" i="2"/>
  <c r="BC97" i="2"/>
  <c r="BC98" i="2"/>
  <c r="BC99" i="2"/>
  <c r="BC100" i="2"/>
  <c r="BC101" i="2"/>
  <c r="BC102" i="2"/>
  <c r="BC103" i="2"/>
  <c r="BC104" i="2"/>
  <c r="BC105" i="2"/>
  <c r="BC106" i="2"/>
  <c r="BC107" i="2"/>
  <c r="BC108" i="2"/>
  <c r="BC109" i="2"/>
  <c r="BC110" i="2"/>
  <c r="BC111" i="2"/>
  <c r="BC112" i="2"/>
  <c r="BC113" i="2"/>
  <c r="BC114" i="2"/>
  <c r="BC115" i="2"/>
  <c r="BC116" i="2"/>
  <c r="BC117" i="2"/>
  <c r="BC118" i="2"/>
  <c r="BC119" i="2"/>
  <c r="BC120" i="2"/>
  <c r="BC121" i="2"/>
  <c r="BC122" i="2"/>
  <c r="BC123" i="2"/>
  <c r="BC124" i="2"/>
  <c r="BC125" i="2"/>
  <c r="BC126" i="2"/>
  <c r="BC127" i="2"/>
  <c r="BC128" i="2"/>
  <c r="BC129" i="2"/>
  <c r="BC130" i="2"/>
  <c r="BC131" i="2"/>
  <c r="BC132" i="2"/>
  <c r="BC133" i="2"/>
  <c r="BC134" i="2"/>
  <c r="BC135" i="2"/>
  <c r="BC136" i="2"/>
  <c r="BC137" i="2"/>
  <c r="BC138" i="2"/>
  <c r="BC139" i="2"/>
  <c r="BC140" i="2"/>
  <c r="BC141" i="2"/>
  <c r="BC142" i="2"/>
  <c r="BC143" i="2"/>
  <c r="BC144" i="2"/>
  <c r="BC145" i="2"/>
  <c r="BC146" i="2"/>
  <c r="BC147" i="2"/>
  <c r="BC148" i="2"/>
  <c r="BC149" i="2"/>
  <c r="BC150" i="2"/>
  <c r="BC151" i="2"/>
  <c r="BC152" i="2"/>
  <c r="BC153" i="2"/>
  <c r="BC154" i="2"/>
  <c r="BC155" i="2"/>
  <c r="BC156" i="2"/>
  <c r="BC157" i="2"/>
  <c r="BC158" i="2"/>
  <c r="BC159" i="2"/>
  <c r="BC160" i="2"/>
  <c r="BC161" i="2"/>
  <c r="BC162" i="2"/>
  <c r="BC163" i="2"/>
  <c r="BC164" i="2"/>
  <c r="BC165" i="2"/>
  <c r="BC166" i="2"/>
  <c r="BC167" i="2"/>
  <c r="BC168" i="2"/>
  <c r="BC169" i="2"/>
  <c r="BC170" i="2"/>
  <c r="BC171" i="2"/>
  <c r="BC172" i="2"/>
  <c r="BC173" i="2"/>
  <c r="BC174" i="2"/>
  <c r="BC175" i="2"/>
  <c r="BC176" i="2"/>
  <c r="BC177" i="2"/>
  <c r="BC178" i="2"/>
  <c r="BC179" i="2"/>
  <c r="BC180" i="2"/>
  <c r="BC181" i="2"/>
  <c r="BC182" i="2"/>
  <c r="BC183" i="2"/>
  <c r="BC184" i="2"/>
  <c r="BC185" i="2"/>
  <c r="BC186" i="2"/>
  <c r="BC187" i="2"/>
  <c r="BC188" i="2"/>
  <c r="BC189" i="2"/>
  <c r="BC190" i="2"/>
  <c r="BC191" i="2"/>
  <c r="BC192" i="2"/>
  <c r="BC193" i="2"/>
  <c r="BC194" i="2"/>
  <c r="BC195" i="2"/>
  <c r="BC196" i="2"/>
  <c r="BC197" i="2"/>
  <c r="BC198" i="2"/>
  <c r="BC199" i="2"/>
  <c r="BC200" i="2"/>
  <c r="BC201" i="2"/>
  <c r="BC202" i="2"/>
  <c r="BC203" i="2"/>
  <c r="BC204" i="2"/>
  <c r="BC205" i="2"/>
  <c r="BC206" i="2"/>
  <c r="BC207" i="2"/>
  <c r="BC208" i="2"/>
  <c r="BC209" i="2"/>
  <c r="BC210" i="2"/>
  <c r="BC211" i="2"/>
  <c r="BC212" i="2"/>
  <c r="BC213" i="2"/>
  <c r="BC214" i="2"/>
  <c r="BC215" i="2"/>
  <c r="BC216" i="2"/>
  <c r="BC217" i="2"/>
  <c r="BC218" i="2"/>
  <c r="BC219" i="2"/>
  <c r="BC220" i="2"/>
  <c r="BC221" i="2"/>
  <c r="BC222" i="2"/>
  <c r="BC223" i="2"/>
  <c r="BC224" i="2"/>
  <c r="BC225" i="2"/>
  <c r="BC226" i="2"/>
  <c r="BC227" i="2"/>
  <c r="BC228" i="2"/>
  <c r="BC229" i="2"/>
  <c r="BC230" i="2"/>
  <c r="BC231" i="2"/>
  <c r="BC232" i="2"/>
  <c r="BC233" i="2"/>
  <c r="BC234" i="2"/>
  <c r="BC235" i="2"/>
  <c r="BC236" i="2"/>
  <c r="BC237" i="2"/>
  <c r="BC238" i="2"/>
  <c r="BC239" i="2"/>
  <c r="BC240" i="2"/>
  <c r="BC241" i="2"/>
  <c r="BC242" i="2"/>
  <c r="BC243" i="2"/>
  <c r="BC244" i="2"/>
  <c r="BC245" i="2"/>
  <c r="BC246" i="2"/>
  <c r="BC247" i="2"/>
  <c r="BC248" i="2"/>
  <c r="BC249" i="2"/>
  <c r="BC250" i="2"/>
  <c r="BC251" i="2"/>
  <c r="BC252" i="2"/>
  <c r="BC253" i="2"/>
  <c r="BC254" i="2"/>
  <c r="BC255" i="2"/>
  <c r="BC256" i="2"/>
  <c r="BC257" i="2"/>
  <c r="BC258" i="2"/>
  <c r="BC259" i="2"/>
  <c r="BC260" i="2"/>
  <c r="BC261" i="2"/>
  <c r="BC262" i="2"/>
  <c r="BC263" i="2"/>
  <c r="BC264" i="2"/>
  <c r="BC265" i="2"/>
  <c r="BC266" i="2"/>
  <c r="BC267" i="2"/>
  <c r="BC268" i="2"/>
  <c r="BC269" i="2"/>
  <c r="BC270" i="2"/>
  <c r="BC271" i="2"/>
  <c r="BC272" i="2"/>
  <c r="BC273" i="2"/>
  <c r="BC274" i="2"/>
  <c r="BC275" i="2"/>
  <c r="BC276" i="2"/>
  <c r="BC277" i="2"/>
  <c r="BC278" i="2"/>
  <c r="BC279" i="2"/>
  <c r="BC280" i="2"/>
  <c r="BC281" i="2"/>
  <c r="BC282" i="2"/>
  <c r="BC283" i="2"/>
  <c r="BC284" i="2"/>
  <c r="BC285" i="2"/>
  <c r="BC286" i="2"/>
  <c r="BC287" i="2"/>
  <c r="BC288" i="2"/>
  <c r="BC289" i="2"/>
  <c r="BC290" i="2"/>
  <c r="BC291" i="2"/>
  <c r="BC292" i="2"/>
  <c r="BC293" i="2"/>
  <c r="BC294" i="2"/>
  <c r="BC295" i="2"/>
  <c r="BC296" i="2"/>
  <c r="BC297" i="2"/>
  <c r="BC298" i="2"/>
  <c r="BC299" i="2"/>
  <c r="BC300" i="2"/>
  <c r="BC301" i="2"/>
  <c r="BC302" i="2"/>
  <c r="BC303" i="2"/>
  <c r="BC304" i="2"/>
  <c r="BC305" i="2"/>
  <c r="BC306" i="2"/>
  <c r="BC307" i="2"/>
  <c r="BC308" i="2"/>
  <c r="BC309" i="2"/>
  <c r="BC310" i="2"/>
  <c r="BC311" i="2"/>
  <c r="BC312" i="2"/>
  <c r="BC313" i="2"/>
  <c r="BC314" i="2"/>
  <c r="BC315" i="2"/>
  <c r="BC316" i="2"/>
  <c r="BC317" i="2"/>
  <c r="BC318" i="2"/>
  <c r="BC319" i="2"/>
  <c r="BC320" i="2"/>
  <c r="BC321" i="2"/>
  <c r="BC322" i="2"/>
  <c r="BC323" i="2"/>
  <c r="BC324" i="2"/>
  <c r="BC325" i="2"/>
  <c r="BC326" i="2"/>
  <c r="BC327" i="2"/>
  <c r="BC328" i="2"/>
  <c r="BC329" i="2"/>
  <c r="BC330" i="2"/>
  <c r="BC331" i="2"/>
  <c r="BC332" i="2"/>
  <c r="BC333" i="2"/>
  <c r="BC334" i="2"/>
  <c r="BC335" i="2"/>
  <c r="BC336" i="2"/>
  <c r="BC337" i="2"/>
  <c r="BC338" i="2"/>
  <c r="BC339" i="2"/>
  <c r="BC340" i="2"/>
  <c r="BC341" i="2"/>
  <c r="BC342" i="2"/>
  <c r="BC343" i="2"/>
  <c r="BC344" i="2"/>
  <c r="BC345" i="2"/>
  <c r="BC346" i="2"/>
  <c r="BC347" i="2"/>
  <c r="BC348" i="2"/>
  <c r="BC349" i="2"/>
  <c r="BC350" i="2"/>
  <c r="BC351" i="2"/>
  <c r="BC352" i="2"/>
  <c r="BC353" i="2"/>
  <c r="BC354" i="2"/>
  <c r="BC355" i="2"/>
  <c r="BC356" i="2"/>
  <c r="BC357" i="2"/>
  <c r="BC358" i="2"/>
  <c r="BC359" i="2"/>
  <c r="BC360" i="2"/>
  <c r="BC361" i="2"/>
  <c r="BC362" i="2"/>
  <c r="BC363" i="2"/>
  <c r="BC364" i="2"/>
  <c r="BC365" i="2"/>
  <c r="BC366" i="2"/>
  <c r="BC367" i="2"/>
  <c r="BC368" i="2"/>
  <c r="BC369" i="2"/>
  <c r="BC370" i="2"/>
  <c r="BC371" i="2"/>
  <c r="BC372" i="2"/>
  <c r="BC373" i="2"/>
  <c r="BC374" i="2"/>
  <c r="BC375" i="2"/>
  <c r="BC376" i="2"/>
  <c r="BC377" i="2"/>
  <c r="BC378" i="2"/>
  <c r="BC379" i="2"/>
  <c r="BC380" i="2"/>
  <c r="BC381" i="2"/>
  <c r="BC382" i="2"/>
  <c r="BC383" i="2"/>
  <c r="BC384" i="2"/>
  <c r="BC385" i="2"/>
  <c r="BC386" i="2"/>
  <c r="BC387" i="2"/>
  <c r="BC388" i="2"/>
  <c r="BC389" i="2"/>
  <c r="BC390" i="2"/>
  <c r="BC391" i="2"/>
  <c r="BC392" i="2"/>
  <c r="BC393" i="2"/>
  <c r="BC394" i="2"/>
  <c r="BC395" i="2"/>
  <c r="BC396" i="2"/>
  <c r="BC397" i="2"/>
  <c r="BC398" i="2"/>
  <c r="BC399" i="2"/>
  <c r="BC400" i="2"/>
  <c r="BC401" i="2"/>
  <c r="BC402" i="2"/>
  <c r="BC403" i="2"/>
  <c r="BC404" i="2"/>
  <c r="BC405" i="2"/>
  <c r="BC406" i="2"/>
  <c r="BC407" i="2"/>
  <c r="BC408" i="2"/>
  <c r="BC409" i="2"/>
  <c r="BC410" i="2"/>
  <c r="BC411" i="2"/>
  <c r="BC412" i="2"/>
  <c r="BC413" i="2"/>
  <c r="BC414" i="2"/>
  <c r="BC415" i="2"/>
  <c r="BC416" i="2"/>
  <c r="BC417" i="2"/>
  <c r="BC418" i="2"/>
  <c r="BC419" i="2"/>
  <c r="BC420" i="2"/>
  <c r="BC421" i="2"/>
  <c r="BC422" i="2"/>
  <c r="BC423" i="2"/>
  <c r="BC424" i="2"/>
  <c r="BC425" i="2"/>
  <c r="BC426" i="2"/>
  <c r="BC427" i="2"/>
  <c r="BC428" i="2"/>
  <c r="BC429" i="2"/>
  <c r="BC430" i="2"/>
  <c r="BC431" i="2"/>
  <c r="BC432" i="2"/>
  <c r="BC433" i="2"/>
  <c r="BC434" i="2"/>
  <c r="BC435" i="2"/>
  <c r="BC436" i="2"/>
  <c r="BC437" i="2"/>
  <c r="BC438" i="2"/>
  <c r="BC439" i="2"/>
  <c r="BC440" i="2"/>
  <c r="BC441" i="2"/>
  <c r="BC442" i="2"/>
  <c r="BC443" i="2"/>
  <c r="BC444" i="2"/>
  <c r="BC445" i="2"/>
  <c r="BC446" i="2"/>
  <c r="BC447" i="2"/>
  <c r="BC448" i="2"/>
  <c r="BC449" i="2"/>
  <c r="BC450" i="2"/>
  <c r="BC451" i="2"/>
  <c r="BC452" i="2"/>
  <c r="BC453" i="2"/>
  <c r="BC454" i="2"/>
  <c r="BC455" i="2"/>
  <c r="BC456" i="2"/>
  <c r="BC457" i="2"/>
  <c r="BC458" i="2"/>
  <c r="BC459" i="2"/>
  <c r="BC460" i="2"/>
  <c r="BC461" i="2"/>
  <c r="BC462" i="2"/>
  <c r="BC463" i="2"/>
  <c r="BC464" i="2"/>
  <c r="BC465" i="2"/>
  <c r="BC466" i="2"/>
  <c r="BC467" i="2"/>
  <c r="BC468" i="2"/>
  <c r="BC469" i="2"/>
  <c r="BC470" i="2"/>
  <c r="BC471" i="2"/>
  <c r="BC472" i="2"/>
  <c r="BC473" i="2"/>
  <c r="BC474" i="2"/>
  <c r="BC475" i="2"/>
  <c r="BC476" i="2"/>
  <c r="BC477" i="2"/>
  <c r="BC478" i="2"/>
  <c r="BC479" i="2"/>
  <c r="BC480" i="2"/>
  <c r="BC481" i="2"/>
  <c r="BC482" i="2"/>
  <c r="BC483" i="2"/>
  <c r="BC484" i="2"/>
  <c r="BC485" i="2"/>
  <c r="BC486" i="2"/>
  <c r="BC487" i="2"/>
  <c r="BC488" i="2"/>
  <c r="BC489" i="2"/>
  <c r="BC490" i="2"/>
  <c r="BC491" i="2"/>
  <c r="BC492" i="2"/>
  <c r="BC493" i="2"/>
  <c r="BC494" i="2"/>
  <c r="BC495" i="2"/>
  <c r="BC496" i="2"/>
  <c r="BC497" i="2"/>
  <c r="BC498" i="2"/>
  <c r="BC499" i="2"/>
  <c r="BC500" i="2"/>
  <c r="BC501" i="2"/>
  <c r="BC502" i="2"/>
  <c r="BC503" i="2"/>
  <c r="BC504" i="2"/>
  <c r="BC505" i="2"/>
  <c r="BC506" i="2"/>
  <c r="BC507" i="2"/>
  <c r="BC508" i="2"/>
  <c r="BC509" i="2"/>
  <c r="BC510" i="2"/>
  <c r="BC511" i="2"/>
  <c r="BC512" i="2"/>
  <c r="BC513" i="2"/>
  <c r="BC514" i="2"/>
  <c r="BC515" i="2"/>
  <c r="BC516" i="2"/>
  <c r="BC517" i="2"/>
  <c r="BC518" i="2"/>
  <c r="BC519" i="2"/>
  <c r="BC520" i="2"/>
  <c r="BC521" i="2"/>
  <c r="BC522" i="2"/>
  <c r="BC523" i="2"/>
  <c r="BC524" i="2"/>
  <c r="BC525" i="2"/>
  <c r="BC526" i="2"/>
  <c r="BC527" i="2"/>
  <c r="BC528" i="2"/>
  <c r="BC529" i="2"/>
  <c r="BC530" i="2"/>
  <c r="BC531" i="2"/>
  <c r="BC532" i="2"/>
  <c r="BC533" i="2"/>
  <c r="BC534" i="2"/>
  <c r="BC535" i="2"/>
  <c r="BC536" i="2"/>
  <c r="BC537" i="2"/>
  <c r="BC538" i="2"/>
  <c r="BC539" i="2"/>
  <c r="BC540" i="2"/>
  <c r="BC541" i="2"/>
  <c r="BC542" i="2"/>
  <c r="BC543" i="2"/>
  <c r="BC544" i="2"/>
  <c r="BC545" i="2"/>
  <c r="BC546" i="2"/>
  <c r="BC547" i="2"/>
  <c r="BC548" i="2"/>
  <c r="BC549" i="2"/>
  <c r="BC550" i="2"/>
  <c r="BC551" i="2"/>
  <c r="BC552" i="2"/>
  <c r="BC553" i="2"/>
  <c r="BC554" i="2"/>
  <c r="BC555" i="2"/>
  <c r="BC556" i="2"/>
  <c r="BC557" i="2"/>
  <c r="BC558" i="2"/>
  <c r="BC559" i="2"/>
  <c r="BC560" i="2"/>
  <c r="BC561" i="2"/>
  <c r="BC562" i="2"/>
  <c r="BC563" i="2"/>
  <c r="BC564" i="2"/>
  <c r="BC565" i="2"/>
  <c r="BC566" i="2"/>
  <c r="BC567" i="2"/>
  <c r="BC568" i="2"/>
  <c r="BC569" i="2"/>
  <c r="BC570" i="2"/>
  <c r="BC571" i="2"/>
  <c r="BC572" i="2"/>
  <c r="BC573" i="2"/>
  <c r="BC574" i="2"/>
  <c r="BC575" i="2"/>
  <c r="BC576" i="2"/>
  <c r="BC577" i="2"/>
  <c r="BC578" i="2"/>
  <c r="BC579" i="2"/>
  <c r="BC580" i="2"/>
  <c r="BC581" i="2"/>
  <c r="BC582" i="2"/>
  <c r="BC583" i="2"/>
  <c r="BC584" i="2"/>
  <c r="BC585" i="2"/>
  <c r="BC586" i="2"/>
  <c r="BC587" i="2"/>
  <c r="BC588" i="2"/>
  <c r="BC589" i="2"/>
  <c r="BC590" i="2"/>
  <c r="BC591" i="2"/>
  <c r="BC592" i="2"/>
  <c r="BC593" i="2"/>
  <c r="BC594" i="2"/>
  <c r="BC595" i="2"/>
  <c r="BC596" i="2"/>
  <c r="BC597" i="2"/>
  <c r="BC598" i="2"/>
  <c r="BC599" i="2"/>
  <c r="BC600" i="2"/>
  <c r="BC601" i="2"/>
  <c r="BC602" i="2"/>
  <c r="BC603" i="2"/>
  <c r="BC604" i="2"/>
  <c r="BC605" i="2"/>
  <c r="BC606" i="2"/>
  <c r="BC607" i="2"/>
  <c r="BC608" i="2"/>
  <c r="BC609" i="2"/>
  <c r="BC610" i="2"/>
  <c r="BC611" i="2"/>
  <c r="BC612" i="2"/>
  <c r="BC613" i="2"/>
  <c r="BC614" i="2"/>
  <c r="BC615" i="2"/>
  <c r="BC616" i="2"/>
  <c r="BC617" i="2"/>
  <c r="BC618" i="2"/>
  <c r="BC619" i="2"/>
  <c r="BC620" i="2"/>
  <c r="BC621" i="2"/>
  <c r="BC622" i="2"/>
  <c r="BC623" i="2"/>
  <c r="BC624" i="2"/>
  <c r="BC625" i="2"/>
  <c r="BC626" i="2"/>
  <c r="BC627" i="2"/>
  <c r="BC628" i="2"/>
  <c r="BC629" i="2"/>
  <c r="BC630" i="2"/>
  <c r="BC631" i="2"/>
  <c r="BC632" i="2"/>
  <c r="BC633" i="2"/>
  <c r="BC634" i="2"/>
  <c r="BC635" i="2"/>
  <c r="BC636" i="2"/>
  <c r="BC637" i="2"/>
  <c r="BC638" i="2"/>
  <c r="BC639" i="2"/>
  <c r="BC640" i="2"/>
  <c r="BC641" i="2"/>
  <c r="BC642" i="2"/>
  <c r="BC643" i="2"/>
  <c r="BC644" i="2"/>
  <c r="BC645" i="2"/>
  <c r="BC646" i="2"/>
  <c r="BC647" i="2"/>
  <c r="BC648" i="2"/>
  <c r="BC649" i="2"/>
  <c r="BC650" i="2"/>
  <c r="BC651" i="2"/>
  <c r="BC652" i="2"/>
  <c r="BC653" i="2"/>
  <c r="BC654" i="2"/>
  <c r="BC655" i="2"/>
  <c r="BC656" i="2"/>
  <c r="BC657" i="2"/>
  <c r="BC658" i="2"/>
  <c r="BC659" i="2"/>
  <c r="BC660" i="2"/>
  <c r="BC661" i="2"/>
  <c r="BC662" i="2"/>
  <c r="BC663" i="2"/>
  <c r="BC664" i="2"/>
  <c r="BC665" i="2"/>
  <c r="BC666" i="2"/>
  <c r="BC667" i="2"/>
  <c r="BC668" i="2"/>
  <c r="BC669" i="2"/>
  <c r="BC670" i="2"/>
  <c r="BC671" i="2"/>
  <c r="BC672" i="2"/>
  <c r="BC673" i="2"/>
  <c r="BC674" i="2"/>
  <c r="BC675" i="2"/>
  <c r="BC676" i="2"/>
  <c r="BC677" i="2"/>
  <c r="BC678" i="2"/>
  <c r="BC679" i="2"/>
  <c r="BC680" i="2"/>
  <c r="BC681" i="2"/>
  <c r="BC682" i="2"/>
  <c r="BC683" i="2"/>
  <c r="BC684" i="2"/>
  <c r="BC685" i="2"/>
  <c r="BC686" i="2"/>
  <c r="BC687" i="2"/>
  <c r="BC688" i="2"/>
  <c r="BC689" i="2"/>
  <c r="BC690" i="2"/>
  <c r="BC691" i="2"/>
  <c r="BC692" i="2"/>
  <c r="BC693" i="2"/>
  <c r="BC694" i="2"/>
  <c r="BC695" i="2"/>
  <c r="BC696" i="2"/>
  <c r="BC697" i="2"/>
  <c r="BC698" i="2"/>
  <c r="BC699" i="2"/>
  <c r="BC700" i="2"/>
  <c r="BC701" i="2"/>
  <c r="BC702" i="2"/>
  <c r="BC703" i="2"/>
  <c r="BC704" i="2"/>
  <c r="BC705" i="2"/>
  <c r="BC706" i="2"/>
  <c r="BC707" i="2"/>
  <c r="BC708" i="2"/>
  <c r="BC709" i="2"/>
  <c r="BC710" i="2"/>
  <c r="BC711" i="2"/>
  <c r="BC712" i="2"/>
  <c r="BC713" i="2"/>
  <c r="BC714" i="2"/>
  <c r="BC715" i="2"/>
  <c r="BC716" i="2"/>
  <c r="BD4" i="2"/>
  <c r="BD5" i="2"/>
  <c r="BD6" i="2"/>
  <c r="BD7" i="2"/>
  <c r="BD8" i="2"/>
  <c r="BD9" i="2"/>
  <c r="BD10" i="2"/>
  <c r="BD11" i="2"/>
  <c r="BD12" i="2"/>
  <c r="BD13" i="2"/>
  <c r="BD14" i="2"/>
  <c r="BD15" i="2"/>
  <c r="BD16" i="2"/>
  <c r="BD17" i="2"/>
  <c r="BD18" i="2"/>
  <c r="BD19" i="2"/>
  <c r="BD20" i="2"/>
  <c r="BD21" i="2"/>
  <c r="BD22" i="2"/>
  <c r="BD23" i="2"/>
  <c r="BD24" i="2"/>
  <c r="BD25" i="2"/>
  <c r="BD26" i="2"/>
  <c r="BD27" i="2"/>
  <c r="BD28" i="2"/>
  <c r="BD29" i="2"/>
  <c r="BD30" i="2"/>
  <c r="BD31" i="2"/>
  <c r="BD32" i="2"/>
  <c r="BD33" i="2"/>
  <c r="BD34" i="2"/>
  <c r="BD35" i="2"/>
  <c r="BD36" i="2"/>
  <c r="BD37" i="2"/>
  <c r="BD38" i="2"/>
  <c r="BD39" i="2"/>
  <c r="BD40" i="2"/>
  <c r="BD41" i="2"/>
  <c r="BD42" i="2"/>
  <c r="BD43" i="2"/>
  <c r="BD44" i="2"/>
  <c r="BD45" i="2"/>
  <c r="BD46" i="2"/>
  <c r="BD47" i="2"/>
  <c r="BD48" i="2"/>
  <c r="BD49" i="2"/>
  <c r="BD50" i="2"/>
  <c r="BD51" i="2"/>
  <c r="BD52" i="2"/>
  <c r="BD53" i="2"/>
  <c r="BD54" i="2"/>
  <c r="BD55" i="2"/>
  <c r="BD56" i="2"/>
  <c r="BD57" i="2"/>
  <c r="BD58" i="2"/>
  <c r="BD59" i="2"/>
  <c r="BD60" i="2"/>
  <c r="BD61" i="2"/>
  <c r="BD62" i="2"/>
  <c r="BD63" i="2"/>
  <c r="BD64" i="2"/>
  <c r="BD65" i="2"/>
  <c r="BD66" i="2"/>
  <c r="BD67" i="2"/>
  <c r="BD68" i="2"/>
  <c r="BD69" i="2"/>
  <c r="BD70" i="2"/>
  <c r="BD71" i="2"/>
  <c r="BD72" i="2"/>
  <c r="BD73" i="2"/>
  <c r="BD74" i="2"/>
  <c r="BD75" i="2"/>
  <c r="BD76" i="2"/>
  <c r="BD77" i="2"/>
  <c r="BD78" i="2"/>
  <c r="BD79" i="2"/>
  <c r="BD80" i="2"/>
  <c r="BD81" i="2"/>
  <c r="BD82" i="2"/>
  <c r="BD83" i="2"/>
  <c r="BD84" i="2"/>
  <c r="BD85" i="2"/>
  <c r="BD86" i="2"/>
  <c r="BD87" i="2"/>
  <c r="BD88" i="2"/>
  <c r="BD89" i="2"/>
  <c r="BD90" i="2"/>
  <c r="BD91" i="2"/>
  <c r="BD92" i="2"/>
  <c r="BD93" i="2"/>
  <c r="BD94" i="2"/>
  <c r="BD95" i="2"/>
  <c r="BD96" i="2"/>
  <c r="BD97" i="2"/>
  <c r="BD98" i="2"/>
  <c r="BD99" i="2"/>
  <c r="BD100" i="2"/>
  <c r="BD101" i="2"/>
  <c r="BD102" i="2"/>
  <c r="BD103" i="2"/>
  <c r="BD104" i="2"/>
  <c r="BD105" i="2"/>
  <c r="BD106" i="2"/>
  <c r="BD107" i="2"/>
  <c r="BD108" i="2"/>
  <c r="BD109" i="2"/>
  <c r="BD110" i="2"/>
  <c r="BD111" i="2"/>
  <c r="BD112" i="2"/>
  <c r="BD113" i="2"/>
  <c r="BD114" i="2"/>
  <c r="BD115" i="2"/>
  <c r="BD116" i="2"/>
  <c r="BD117" i="2"/>
  <c r="BD118" i="2"/>
  <c r="BD119" i="2"/>
  <c r="BD120" i="2"/>
  <c r="BD121" i="2"/>
  <c r="BD122" i="2"/>
  <c r="BD123" i="2"/>
  <c r="BD124" i="2"/>
  <c r="BD125" i="2"/>
  <c r="BD126" i="2"/>
  <c r="BD127" i="2"/>
  <c r="BD128" i="2"/>
  <c r="BD129" i="2"/>
  <c r="BD130" i="2"/>
  <c r="BD131" i="2"/>
  <c r="BD132" i="2"/>
  <c r="BD133" i="2"/>
  <c r="BD134" i="2"/>
  <c r="BD135" i="2"/>
  <c r="BD136" i="2"/>
  <c r="BD137" i="2"/>
  <c r="BD138" i="2"/>
  <c r="BD139" i="2"/>
  <c r="BD140" i="2"/>
  <c r="BD141" i="2"/>
  <c r="BD142" i="2"/>
  <c r="BD143" i="2"/>
  <c r="BD144" i="2"/>
  <c r="BD145" i="2"/>
  <c r="BD146" i="2"/>
  <c r="BD147" i="2"/>
  <c r="BD148" i="2"/>
  <c r="BD149" i="2"/>
  <c r="BD150" i="2"/>
  <c r="BD151" i="2"/>
  <c r="BD152" i="2"/>
  <c r="BD153" i="2"/>
  <c r="BD154" i="2"/>
  <c r="BD155" i="2"/>
  <c r="BD156" i="2"/>
  <c r="BD157" i="2"/>
  <c r="BD158" i="2"/>
  <c r="BD159" i="2"/>
  <c r="BD160" i="2"/>
  <c r="BD161" i="2"/>
  <c r="BD162" i="2"/>
  <c r="BD163" i="2"/>
  <c r="BD164" i="2"/>
  <c r="BD165" i="2"/>
  <c r="BD166" i="2"/>
  <c r="BD167" i="2"/>
  <c r="BD168" i="2"/>
  <c r="BD169" i="2"/>
  <c r="BD170" i="2"/>
  <c r="BD171" i="2"/>
  <c r="BD172" i="2"/>
  <c r="BD173" i="2"/>
  <c r="BD174" i="2"/>
  <c r="BD175" i="2"/>
  <c r="BD176" i="2"/>
  <c r="BD177" i="2"/>
  <c r="BD178" i="2"/>
  <c r="BD179" i="2"/>
  <c r="BD180" i="2"/>
  <c r="BD181" i="2"/>
  <c r="BD182" i="2"/>
  <c r="BD183" i="2"/>
  <c r="BD184" i="2"/>
  <c r="BD185" i="2"/>
  <c r="BD186" i="2"/>
  <c r="BD187" i="2"/>
  <c r="BD188" i="2"/>
  <c r="BD189" i="2"/>
  <c r="BD190" i="2"/>
  <c r="BD191" i="2"/>
  <c r="BD192" i="2"/>
  <c r="BD193" i="2"/>
  <c r="BD194" i="2"/>
  <c r="BD195" i="2"/>
  <c r="BD196" i="2"/>
  <c r="BD197" i="2"/>
  <c r="BD198" i="2"/>
  <c r="BD199" i="2"/>
  <c r="BD200" i="2"/>
  <c r="BD201" i="2"/>
  <c r="BD202" i="2"/>
  <c r="BD203" i="2"/>
  <c r="BD204" i="2"/>
  <c r="BD205" i="2"/>
  <c r="BD206" i="2"/>
  <c r="BD207" i="2"/>
  <c r="BD208" i="2"/>
  <c r="BD209" i="2"/>
  <c r="BD210" i="2"/>
  <c r="BD211" i="2"/>
  <c r="BD212" i="2"/>
  <c r="BD213" i="2"/>
  <c r="BD214" i="2"/>
  <c r="BD215" i="2"/>
  <c r="BD216" i="2"/>
  <c r="BD217" i="2"/>
  <c r="BD218" i="2"/>
  <c r="BD219" i="2"/>
  <c r="BD220" i="2"/>
  <c r="BD221" i="2"/>
  <c r="BD222" i="2"/>
  <c r="BD223" i="2"/>
  <c r="BD224" i="2"/>
  <c r="BD225" i="2"/>
  <c r="BD226" i="2"/>
  <c r="BD227" i="2"/>
  <c r="BD228" i="2"/>
  <c r="BD229" i="2"/>
  <c r="BD230" i="2"/>
  <c r="BD231" i="2"/>
  <c r="BD232" i="2"/>
  <c r="BD233" i="2"/>
  <c r="BD234" i="2"/>
  <c r="BD235" i="2"/>
  <c r="BD236" i="2"/>
  <c r="BD237" i="2"/>
  <c r="BD238" i="2"/>
  <c r="BD239" i="2"/>
  <c r="BD240" i="2"/>
  <c r="BD241" i="2"/>
  <c r="BD242" i="2"/>
  <c r="BD243" i="2"/>
  <c r="BD244" i="2"/>
  <c r="BD245" i="2"/>
  <c r="BD246" i="2"/>
  <c r="BD247" i="2"/>
  <c r="BD248" i="2"/>
  <c r="BD249" i="2"/>
  <c r="BD250" i="2"/>
  <c r="BD251" i="2"/>
  <c r="BD252" i="2"/>
  <c r="BD253" i="2"/>
  <c r="BD254" i="2"/>
  <c r="BD255" i="2"/>
  <c r="BD256" i="2"/>
  <c r="BD257" i="2"/>
  <c r="BD258" i="2"/>
  <c r="BD259" i="2"/>
  <c r="BD260" i="2"/>
  <c r="BD261" i="2"/>
  <c r="BD262" i="2"/>
  <c r="BD263" i="2"/>
  <c r="BD264" i="2"/>
  <c r="BD265" i="2"/>
  <c r="BD266" i="2"/>
  <c r="BD267" i="2"/>
  <c r="BD268" i="2"/>
  <c r="BD269" i="2"/>
  <c r="BD270" i="2"/>
  <c r="BD271" i="2"/>
  <c r="BD272" i="2"/>
  <c r="BD273" i="2"/>
  <c r="BD274" i="2"/>
  <c r="BD275" i="2"/>
  <c r="BD276" i="2"/>
  <c r="BD277" i="2"/>
  <c r="BD278" i="2"/>
  <c r="BD279" i="2"/>
  <c r="BD280" i="2"/>
  <c r="BD281" i="2"/>
  <c r="BD282" i="2"/>
  <c r="BD283" i="2"/>
  <c r="BD284" i="2"/>
  <c r="BD285" i="2"/>
  <c r="BD286" i="2"/>
  <c r="BD287" i="2"/>
  <c r="BD288" i="2"/>
  <c r="BD289" i="2"/>
  <c r="BD290" i="2"/>
  <c r="BD291" i="2"/>
  <c r="BD292" i="2"/>
  <c r="BD293" i="2"/>
  <c r="BD294" i="2"/>
  <c r="BD295" i="2"/>
  <c r="BD296" i="2"/>
  <c r="BD297" i="2"/>
  <c r="BD298" i="2"/>
  <c r="BD299" i="2"/>
  <c r="BD300" i="2"/>
  <c r="BD301" i="2"/>
  <c r="BD302" i="2"/>
  <c r="BD303" i="2"/>
  <c r="BD304" i="2"/>
  <c r="BD305" i="2"/>
  <c r="BD306" i="2"/>
  <c r="BD307" i="2"/>
  <c r="BD308" i="2"/>
  <c r="BD309" i="2"/>
  <c r="BD310" i="2"/>
  <c r="BD311" i="2"/>
  <c r="BD312" i="2"/>
  <c r="BD313" i="2"/>
  <c r="BD314" i="2"/>
  <c r="BD315" i="2"/>
  <c r="BD316" i="2"/>
  <c r="BD317" i="2"/>
  <c r="BD318" i="2"/>
  <c r="BD319" i="2"/>
  <c r="BD320" i="2"/>
  <c r="BD321" i="2"/>
  <c r="BD322" i="2"/>
  <c r="BD323" i="2"/>
  <c r="BD324" i="2"/>
  <c r="BD325" i="2"/>
  <c r="BD326" i="2"/>
  <c r="BD327" i="2"/>
  <c r="BD328" i="2"/>
  <c r="BD329" i="2"/>
  <c r="BD330" i="2"/>
  <c r="BD331" i="2"/>
  <c r="BD332" i="2"/>
  <c r="BD333" i="2"/>
  <c r="BD334" i="2"/>
  <c r="BD335" i="2"/>
  <c r="BD336" i="2"/>
  <c r="BD337" i="2"/>
  <c r="BD338" i="2"/>
  <c r="BD339" i="2"/>
  <c r="BD340" i="2"/>
  <c r="BD341" i="2"/>
  <c r="BD342" i="2"/>
  <c r="BD343" i="2"/>
  <c r="BD344" i="2"/>
  <c r="BD345" i="2"/>
  <c r="BD346" i="2"/>
  <c r="BD347" i="2"/>
  <c r="BD348" i="2"/>
  <c r="BD349" i="2"/>
  <c r="BD350" i="2"/>
  <c r="BD351" i="2"/>
  <c r="BD352" i="2"/>
  <c r="BD353" i="2"/>
  <c r="BD354" i="2"/>
  <c r="BD355" i="2"/>
  <c r="BD356" i="2"/>
  <c r="BD357" i="2"/>
  <c r="BD358" i="2"/>
  <c r="BD359" i="2"/>
  <c r="BD360" i="2"/>
  <c r="BD361" i="2"/>
  <c r="BD362" i="2"/>
  <c r="BD363" i="2"/>
  <c r="BD364" i="2"/>
  <c r="BD365" i="2"/>
  <c r="BD366" i="2"/>
  <c r="BD367" i="2"/>
  <c r="BD368" i="2"/>
  <c r="BD369" i="2"/>
  <c r="BD370" i="2"/>
  <c r="BD371" i="2"/>
  <c r="BD372" i="2"/>
  <c r="BD373" i="2"/>
  <c r="BD374" i="2"/>
  <c r="BD375" i="2"/>
  <c r="BD376" i="2"/>
  <c r="BD377" i="2"/>
  <c r="BD378" i="2"/>
  <c r="BD379" i="2"/>
  <c r="BD380" i="2"/>
  <c r="BD381" i="2"/>
  <c r="BD382" i="2"/>
  <c r="BD383" i="2"/>
  <c r="BD384" i="2"/>
  <c r="BD385" i="2"/>
  <c r="BD386" i="2"/>
  <c r="BD387" i="2"/>
  <c r="BD388" i="2"/>
  <c r="BD389" i="2"/>
  <c r="BD390" i="2"/>
  <c r="BD391" i="2"/>
  <c r="BD392" i="2"/>
  <c r="BD393" i="2"/>
  <c r="BD394" i="2"/>
  <c r="BD395" i="2"/>
  <c r="BD396" i="2"/>
  <c r="BD397" i="2"/>
  <c r="BD398" i="2"/>
  <c r="BD399" i="2"/>
  <c r="BD400" i="2"/>
  <c r="BD401" i="2"/>
  <c r="BD402" i="2"/>
  <c r="BD403" i="2"/>
  <c r="BD404" i="2"/>
  <c r="BD405" i="2"/>
  <c r="BD406" i="2"/>
  <c r="BD407" i="2"/>
  <c r="BD408" i="2"/>
  <c r="BD409" i="2"/>
  <c r="BD410" i="2"/>
  <c r="BD411" i="2"/>
  <c r="BD412" i="2"/>
  <c r="BD413" i="2"/>
  <c r="BD414" i="2"/>
  <c r="BD415" i="2"/>
  <c r="BD416" i="2"/>
  <c r="BD417" i="2"/>
  <c r="BD418" i="2"/>
  <c r="BD419" i="2"/>
  <c r="BD420" i="2"/>
  <c r="BD421" i="2"/>
  <c r="BD422" i="2"/>
  <c r="BD423" i="2"/>
  <c r="BD424" i="2"/>
  <c r="BD425" i="2"/>
  <c r="BD426" i="2"/>
  <c r="BD427" i="2"/>
  <c r="BD428" i="2"/>
  <c r="BD429" i="2"/>
  <c r="BD430" i="2"/>
  <c r="BD431" i="2"/>
  <c r="BD432" i="2"/>
  <c r="BD433" i="2"/>
  <c r="BD434" i="2"/>
  <c r="BD435" i="2"/>
  <c r="BD436" i="2"/>
  <c r="BD437" i="2"/>
  <c r="BD438" i="2"/>
  <c r="BD439" i="2"/>
  <c r="BD440" i="2"/>
  <c r="BD441" i="2"/>
  <c r="BD442" i="2"/>
  <c r="BD443" i="2"/>
  <c r="BD444" i="2"/>
  <c r="BD445" i="2"/>
  <c r="BD446" i="2"/>
  <c r="BD447" i="2"/>
  <c r="BD448" i="2"/>
  <c r="BD449" i="2"/>
  <c r="BD450" i="2"/>
  <c r="BD451" i="2"/>
  <c r="BD452" i="2"/>
  <c r="BD453" i="2"/>
  <c r="BD454" i="2"/>
  <c r="BD455" i="2"/>
  <c r="BD456" i="2"/>
  <c r="BD457" i="2"/>
  <c r="BD458" i="2"/>
  <c r="BD459" i="2"/>
  <c r="BD460" i="2"/>
  <c r="BD461" i="2"/>
  <c r="BD462" i="2"/>
  <c r="BD463" i="2"/>
  <c r="BD464" i="2"/>
  <c r="BD465" i="2"/>
  <c r="BD466" i="2"/>
  <c r="BD467" i="2"/>
  <c r="BD468" i="2"/>
  <c r="BD469" i="2"/>
  <c r="BD470" i="2"/>
  <c r="BD471" i="2"/>
  <c r="BD472" i="2"/>
  <c r="BD473" i="2"/>
  <c r="BD474" i="2"/>
  <c r="BD475" i="2"/>
  <c r="BD476" i="2"/>
  <c r="BD477" i="2"/>
  <c r="BD478" i="2"/>
  <c r="BD479" i="2"/>
  <c r="BD480" i="2"/>
  <c r="BD481" i="2"/>
  <c r="BD482" i="2"/>
  <c r="BD483" i="2"/>
  <c r="BD484" i="2"/>
  <c r="BD485" i="2"/>
  <c r="BD486" i="2"/>
  <c r="BD487" i="2"/>
  <c r="BD488" i="2"/>
  <c r="BD489" i="2"/>
  <c r="BD490" i="2"/>
  <c r="BD491" i="2"/>
  <c r="BD492" i="2"/>
  <c r="BD493" i="2"/>
  <c r="BD494" i="2"/>
  <c r="BD495" i="2"/>
  <c r="BD496" i="2"/>
  <c r="BD497" i="2"/>
  <c r="BD498" i="2"/>
  <c r="BD499" i="2"/>
  <c r="BD500" i="2"/>
  <c r="BD501" i="2"/>
  <c r="BD502" i="2"/>
  <c r="BD503" i="2"/>
  <c r="BD504" i="2"/>
  <c r="BD505" i="2"/>
  <c r="BD506" i="2"/>
  <c r="BD507" i="2"/>
  <c r="BD508" i="2"/>
  <c r="BD509" i="2"/>
  <c r="BD510" i="2"/>
  <c r="BD511" i="2"/>
  <c r="BD512" i="2"/>
  <c r="BD513" i="2"/>
  <c r="BD514" i="2"/>
  <c r="BD515" i="2"/>
  <c r="BD516" i="2"/>
  <c r="BD517" i="2"/>
  <c r="BD518" i="2"/>
  <c r="BD519" i="2"/>
  <c r="BD520" i="2"/>
  <c r="BD521" i="2"/>
  <c r="BD522" i="2"/>
  <c r="BD523" i="2"/>
  <c r="BD524" i="2"/>
  <c r="BD525" i="2"/>
  <c r="BD526" i="2"/>
  <c r="BD527" i="2"/>
  <c r="BD528" i="2"/>
  <c r="BD529" i="2"/>
  <c r="BD530" i="2"/>
  <c r="BD531" i="2"/>
  <c r="BD532" i="2"/>
  <c r="BD533" i="2"/>
  <c r="BD534" i="2"/>
  <c r="BD535" i="2"/>
  <c r="BD536" i="2"/>
  <c r="BD537" i="2"/>
  <c r="BD538" i="2"/>
  <c r="BD539" i="2"/>
  <c r="BD540" i="2"/>
  <c r="BD541" i="2"/>
  <c r="BD542" i="2"/>
  <c r="BD543" i="2"/>
  <c r="BD544" i="2"/>
  <c r="BD545" i="2"/>
  <c r="BD546" i="2"/>
  <c r="BD547" i="2"/>
  <c r="BD548" i="2"/>
  <c r="BD549" i="2"/>
  <c r="BD550" i="2"/>
  <c r="BD551" i="2"/>
  <c r="BD552" i="2"/>
  <c r="BD553" i="2"/>
  <c r="BD554" i="2"/>
  <c r="BD555" i="2"/>
  <c r="BD556" i="2"/>
  <c r="BD557" i="2"/>
  <c r="BD558" i="2"/>
  <c r="BD559" i="2"/>
  <c r="BD560" i="2"/>
  <c r="BD561" i="2"/>
  <c r="BD562" i="2"/>
  <c r="BD563" i="2"/>
  <c r="BD564" i="2"/>
  <c r="BD565" i="2"/>
  <c r="BD566" i="2"/>
  <c r="BD567" i="2"/>
  <c r="BD568" i="2"/>
  <c r="BD569" i="2"/>
  <c r="BD570" i="2"/>
  <c r="BD571" i="2"/>
  <c r="BD572" i="2"/>
  <c r="BD573" i="2"/>
  <c r="BD574" i="2"/>
  <c r="BD575" i="2"/>
  <c r="BD576" i="2"/>
  <c r="BD577" i="2"/>
  <c r="BD578" i="2"/>
  <c r="BD579" i="2"/>
  <c r="BD580" i="2"/>
  <c r="BD581" i="2"/>
  <c r="BD582" i="2"/>
  <c r="BD583" i="2"/>
  <c r="BD584" i="2"/>
  <c r="BD585" i="2"/>
  <c r="BD586" i="2"/>
  <c r="BD587" i="2"/>
  <c r="BD588" i="2"/>
  <c r="BD589" i="2"/>
  <c r="BD590" i="2"/>
  <c r="BD591" i="2"/>
  <c r="BD592" i="2"/>
  <c r="BD593" i="2"/>
  <c r="BD594" i="2"/>
  <c r="BD595" i="2"/>
  <c r="BD596" i="2"/>
  <c r="BD597" i="2"/>
  <c r="BD598" i="2"/>
  <c r="BD599" i="2"/>
  <c r="BD600" i="2"/>
  <c r="BD601" i="2"/>
  <c r="BD602" i="2"/>
  <c r="BD603" i="2"/>
  <c r="BD604" i="2"/>
  <c r="BD605" i="2"/>
  <c r="BD606" i="2"/>
  <c r="BD607" i="2"/>
  <c r="BD608" i="2"/>
  <c r="BD609" i="2"/>
  <c r="BD610" i="2"/>
  <c r="BD611" i="2"/>
  <c r="BD612" i="2"/>
  <c r="BD613" i="2"/>
  <c r="BD614" i="2"/>
  <c r="BD615" i="2"/>
  <c r="BD616" i="2"/>
  <c r="BD617" i="2"/>
  <c r="BD618" i="2"/>
  <c r="BD619" i="2"/>
  <c r="BD620" i="2"/>
  <c r="BD621" i="2"/>
  <c r="BD622" i="2"/>
  <c r="BD623" i="2"/>
  <c r="BD624" i="2"/>
  <c r="BD625" i="2"/>
  <c r="BD626" i="2"/>
  <c r="BD627" i="2"/>
  <c r="BD628" i="2"/>
  <c r="BD629" i="2"/>
  <c r="BD630" i="2"/>
  <c r="BD631" i="2"/>
  <c r="BD632" i="2"/>
  <c r="BD633" i="2"/>
  <c r="BD634" i="2"/>
  <c r="BD635" i="2"/>
  <c r="BD636" i="2"/>
  <c r="BD637" i="2"/>
  <c r="BD638" i="2"/>
  <c r="BD639" i="2"/>
  <c r="BD640" i="2"/>
  <c r="BD641" i="2"/>
  <c r="BD642" i="2"/>
  <c r="BD643" i="2"/>
  <c r="BD644" i="2"/>
  <c r="BD645" i="2"/>
  <c r="BD646" i="2"/>
  <c r="BD647" i="2"/>
  <c r="BD648" i="2"/>
  <c r="BD649" i="2"/>
  <c r="BD650" i="2"/>
  <c r="BD651" i="2"/>
  <c r="BD652" i="2"/>
  <c r="BD653" i="2"/>
  <c r="BD654" i="2"/>
  <c r="BD655" i="2"/>
  <c r="BD656" i="2"/>
  <c r="BD657" i="2"/>
  <c r="BD658" i="2"/>
  <c r="BD659" i="2"/>
  <c r="BD660" i="2"/>
  <c r="BD661" i="2"/>
  <c r="BD662" i="2"/>
  <c r="BD663" i="2"/>
  <c r="BD664" i="2"/>
  <c r="BD665" i="2"/>
  <c r="BD666" i="2"/>
  <c r="BD667" i="2"/>
  <c r="BD668" i="2"/>
  <c r="BD669" i="2"/>
  <c r="BD670" i="2"/>
  <c r="BD671" i="2"/>
  <c r="BD672" i="2"/>
  <c r="BD673" i="2"/>
  <c r="BD674" i="2"/>
  <c r="BD675" i="2"/>
  <c r="BD676" i="2"/>
  <c r="BD677" i="2"/>
  <c r="BD678" i="2"/>
  <c r="BD679" i="2"/>
  <c r="BD680" i="2"/>
  <c r="BD681" i="2"/>
  <c r="BD682" i="2"/>
  <c r="BD683" i="2"/>
  <c r="BD684" i="2"/>
  <c r="BD685" i="2"/>
  <c r="BD686" i="2"/>
  <c r="BD687" i="2"/>
  <c r="BD688" i="2"/>
  <c r="BD689" i="2"/>
  <c r="BD690" i="2"/>
  <c r="BD691" i="2"/>
  <c r="BD692" i="2"/>
  <c r="BD693" i="2"/>
  <c r="BD694" i="2"/>
  <c r="BD695" i="2"/>
  <c r="BD696" i="2"/>
  <c r="BD697" i="2"/>
  <c r="BD698" i="2"/>
  <c r="BD699" i="2"/>
  <c r="BD700" i="2"/>
  <c r="BD701" i="2"/>
  <c r="BD702" i="2"/>
  <c r="BD703" i="2"/>
  <c r="BD704" i="2"/>
  <c r="BD705" i="2"/>
  <c r="BD706" i="2"/>
  <c r="BD707" i="2"/>
  <c r="BD708" i="2"/>
  <c r="BD709" i="2"/>
  <c r="BD710" i="2"/>
  <c r="BD711" i="2"/>
  <c r="BD712" i="2"/>
  <c r="BD713" i="2"/>
  <c r="BD714" i="2"/>
  <c r="BD715" i="2"/>
  <c r="BD716" i="2"/>
  <c r="BE4" i="2"/>
  <c r="BE5" i="2"/>
  <c r="BE6" i="2"/>
  <c r="BE7" i="2"/>
  <c r="BE8" i="2"/>
  <c r="BE9" i="2"/>
  <c r="BE10" i="2"/>
  <c r="BE11" i="2"/>
  <c r="BE12" i="2"/>
  <c r="BE13" i="2"/>
  <c r="BE14" i="2"/>
  <c r="BE15" i="2"/>
  <c r="BE16" i="2"/>
  <c r="BE17" i="2"/>
  <c r="BE18" i="2"/>
  <c r="BE19" i="2"/>
  <c r="BE20" i="2"/>
  <c r="BE21" i="2"/>
  <c r="BE22" i="2"/>
  <c r="BE23" i="2"/>
  <c r="BE24" i="2"/>
  <c r="BE25" i="2"/>
  <c r="BE26" i="2"/>
  <c r="BE27" i="2"/>
  <c r="BE28" i="2"/>
  <c r="BE29" i="2"/>
  <c r="BE30" i="2"/>
  <c r="BE31" i="2"/>
  <c r="BE32" i="2"/>
  <c r="BE33" i="2"/>
  <c r="BE34" i="2"/>
  <c r="BE35" i="2"/>
  <c r="BE36" i="2"/>
  <c r="BE37" i="2"/>
  <c r="BE38" i="2"/>
  <c r="BE39" i="2"/>
  <c r="BE40" i="2"/>
  <c r="BE41" i="2"/>
  <c r="BE42" i="2"/>
  <c r="BE43" i="2"/>
  <c r="BE44" i="2"/>
  <c r="BE45" i="2"/>
  <c r="BE46" i="2"/>
  <c r="BE47" i="2"/>
  <c r="BE48" i="2"/>
  <c r="BE49" i="2"/>
  <c r="BE50" i="2"/>
  <c r="BE51" i="2"/>
  <c r="BE52" i="2"/>
  <c r="BE53" i="2"/>
  <c r="BE54" i="2"/>
  <c r="BE55" i="2"/>
  <c r="BE56" i="2"/>
  <c r="BE57" i="2"/>
  <c r="BE58" i="2"/>
  <c r="BE59" i="2"/>
  <c r="BE60" i="2"/>
  <c r="BE61" i="2"/>
  <c r="BE62" i="2"/>
  <c r="BE63" i="2"/>
  <c r="BE64" i="2"/>
  <c r="BE65" i="2"/>
  <c r="BE66" i="2"/>
  <c r="BE67" i="2"/>
  <c r="BE68" i="2"/>
  <c r="BE69" i="2"/>
  <c r="BE70" i="2"/>
  <c r="BE71" i="2"/>
  <c r="BE72" i="2"/>
  <c r="BE73" i="2"/>
  <c r="BE74" i="2"/>
  <c r="BE75" i="2"/>
  <c r="BE76" i="2"/>
  <c r="BE77" i="2"/>
  <c r="BE78" i="2"/>
  <c r="BE79" i="2"/>
  <c r="BE80" i="2"/>
  <c r="BE81" i="2"/>
  <c r="BE82" i="2"/>
  <c r="BE83" i="2"/>
  <c r="BE84" i="2"/>
  <c r="BE85" i="2"/>
  <c r="BE86" i="2"/>
  <c r="BE87" i="2"/>
  <c r="BE88" i="2"/>
  <c r="BE89" i="2"/>
  <c r="BE90" i="2"/>
  <c r="BE91" i="2"/>
  <c r="BE92" i="2"/>
  <c r="BE93" i="2"/>
  <c r="BE94" i="2"/>
  <c r="BE95" i="2"/>
  <c r="BE96" i="2"/>
  <c r="BE97" i="2"/>
  <c r="BE98" i="2"/>
  <c r="BE99" i="2"/>
  <c r="BE100" i="2"/>
  <c r="BE101" i="2"/>
  <c r="BE102" i="2"/>
  <c r="BE103" i="2"/>
  <c r="BE104" i="2"/>
  <c r="BE105" i="2"/>
  <c r="BE106" i="2"/>
  <c r="BE107" i="2"/>
  <c r="BE108" i="2"/>
  <c r="BE109" i="2"/>
  <c r="BE110" i="2"/>
  <c r="BE111" i="2"/>
  <c r="BE112" i="2"/>
  <c r="BE113" i="2"/>
  <c r="BE114" i="2"/>
  <c r="BE115" i="2"/>
  <c r="BE116" i="2"/>
  <c r="BE117" i="2"/>
  <c r="BE118" i="2"/>
  <c r="BE119" i="2"/>
  <c r="BE120" i="2"/>
  <c r="BE121" i="2"/>
  <c r="BE122" i="2"/>
  <c r="BE123" i="2"/>
  <c r="BE124" i="2"/>
  <c r="BE125" i="2"/>
  <c r="BE126" i="2"/>
  <c r="BE127" i="2"/>
  <c r="BE128" i="2"/>
  <c r="BE129" i="2"/>
  <c r="BE130" i="2"/>
  <c r="BE131" i="2"/>
  <c r="BE132" i="2"/>
  <c r="BE133" i="2"/>
  <c r="BE134" i="2"/>
  <c r="BE135" i="2"/>
  <c r="BE136" i="2"/>
  <c r="BE137" i="2"/>
  <c r="BE138" i="2"/>
  <c r="BE139" i="2"/>
  <c r="BE140" i="2"/>
  <c r="BE141" i="2"/>
  <c r="BE142" i="2"/>
  <c r="BE143" i="2"/>
  <c r="BE144" i="2"/>
  <c r="BE145" i="2"/>
  <c r="BE146" i="2"/>
  <c r="BE147" i="2"/>
  <c r="BE148" i="2"/>
  <c r="BE149" i="2"/>
  <c r="BE150" i="2"/>
  <c r="BE151" i="2"/>
  <c r="BE152" i="2"/>
  <c r="BE153" i="2"/>
  <c r="BE154" i="2"/>
  <c r="BE155" i="2"/>
  <c r="BE156" i="2"/>
  <c r="BE157" i="2"/>
  <c r="BE158" i="2"/>
  <c r="BE159" i="2"/>
  <c r="BE160" i="2"/>
  <c r="BE161" i="2"/>
  <c r="BE162" i="2"/>
  <c r="BE163" i="2"/>
  <c r="BE164" i="2"/>
  <c r="BE165" i="2"/>
  <c r="BE166" i="2"/>
  <c r="BE167" i="2"/>
  <c r="BE168" i="2"/>
  <c r="BE169" i="2"/>
  <c r="BE170" i="2"/>
  <c r="BE171" i="2"/>
  <c r="BE172" i="2"/>
  <c r="BE173" i="2"/>
  <c r="BE174" i="2"/>
  <c r="BE175" i="2"/>
  <c r="BE176" i="2"/>
  <c r="BE177" i="2"/>
  <c r="BE178" i="2"/>
  <c r="BE179" i="2"/>
  <c r="BE180" i="2"/>
  <c r="BE181" i="2"/>
  <c r="BE182" i="2"/>
  <c r="BE183" i="2"/>
  <c r="BE184" i="2"/>
  <c r="BE185" i="2"/>
  <c r="BE186" i="2"/>
  <c r="BE187" i="2"/>
  <c r="BE188" i="2"/>
  <c r="BE189" i="2"/>
  <c r="BE190" i="2"/>
  <c r="BE191" i="2"/>
  <c r="BE192" i="2"/>
  <c r="BE193" i="2"/>
  <c r="BE194" i="2"/>
  <c r="BE195" i="2"/>
  <c r="BE196" i="2"/>
  <c r="BE197" i="2"/>
  <c r="BE198" i="2"/>
  <c r="BE199" i="2"/>
  <c r="BE200" i="2"/>
  <c r="BE201" i="2"/>
  <c r="BE202" i="2"/>
  <c r="BE203" i="2"/>
  <c r="BE204" i="2"/>
  <c r="BE205" i="2"/>
  <c r="BE206" i="2"/>
  <c r="BE207" i="2"/>
  <c r="BE208" i="2"/>
  <c r="BE209" i="2"/>
  <c r="BE210" i="2"/>
  <c r="BE211" i="2"/>
  <c r="BE212" i="2"/>
  <c r="BE213" i="2"/>
  <c r="BE214" i="2"/>
  <c r="BE215" i="2"/>
  <c r="BE216" i="2"/>
  <c r="BE217" i="2"/>
  <c r="BE218" i="2"/>
  <c r="BE219" i="2"/>
  <c r="BE220" i="2"/>
  <c r="BE221" i="2"/>
  <c r="BE222" i="2"/>
  <c r="BE223" i="2"/>
  <c r="BE224" i="2"/>
  <c r="BE225" i="2"/>
  <c r="BE226" i="2"/>
  <c r="BE227" i="2"/>
  <c r="BE228" i="2"/>
  <c r="BE229" i="2"/>
  <c r="BE230" i="2"/>
  <c r="BE231" i="2"/>
  <c r="BE232" i="2"/>
  <c r="BE233" i="2"/>
  <c r="BE234" i="2"/>
  <c r="BE235" i="2"/>
  <c r="BE236" i="2"/>
  <c r="BE237" i="2"/>
  <c r="BE238" i="2"/>
  <c r="BE239" i="2"/>
  <c r="BE240" i="2"/>
  <c r="BE241" i="2"/>
  <c r="BE242" i="2"/>
  <c r="BE243" i="2"/>
  <c r="BE244" i="2"/>
  <c r="BE245" i="2"/>
  <c r="BE246" i="2"/>
  <c r="BE247" i="2"/>
  <c r="BE248" i="2"/>
  <c r="BE249" i="2"/>
  <c r="BE250" i="2"/>
  <c r="BE251" i="2"/>
  <c r="BE252" i="2"/>
  <c r="BE253" i="2"/>
  <c r="BE254" i="2"/>
  <c r="BE255" i="2"/>
  <c r="BE256" i="2"/>
  <c r="BE257" i="2"/>
  <c r="BE258" i="2"/>
  <c r="BE259" i="2"/>
  <c r="BE260" i="2"/>
  <c r="BE261" i="2"/>
  <c r="BE262" i="2"/>
  <c r="BE263" i="2"/>
  <c r="BE264" i="2"/>
  <c r="BE265" i="2"/>
  <c r="BE266" i="2"/>
  <c r="BE267" i="2"/>
  <c r="BE268" i="2"/>
  <c r="BE269" i="2"/>
  <c r="BE270" i="2"/>
  <c r="BE271" i="2"/>
  <c r="BE272" i="2"/>
  <c r="BE273" i="2"/>
  <c r="BE274" i="2"/>
  <c r="BE275" i="2"/>
  <c r="BE276" i="2"/>
  <c r="BE277" i="2"/>
  <c r="BE278" i="2"/>
  <c r="BE279" i="2"/>
  <c r="BE280" i="2"/>
  <c r="BE281" i="2"/>
  <c r="BE282" i="2"/>
  <c r="BE283" i="2"/>
  <c r="BE284" i="2"/>
  <c r="BE285" i="2"/>
  <c r="BE286" i="2"/>
  <c r="BE287" i="2"/>
  <c r="BE288" i="2"/>
  <c r="BE289" i="2"/>
  <c r="BE290" i="2"/>
  <c r="BE291" i="2"/>
  <c r="BE292" i="2"/>
  <c r="BE293" i="2"/>
  <c r="BE294" i="2"/>
  <c r="BE295" i="2"/>
  <c r="BE296" i="2"/>
  <c r="BE297" i="2"/>
  <c r="BE298" i="2"/>
  <c r="BE299" i="2"/>
  <c r="BE300" i="2"/>
  <c r="BE301" i="2"/>
  <c r="BE302" i="2"/>
  <c r="BE303" i="2"/>
  <c r="BE304" i="2"/>
  <c r="BE305" i="2"/>
  <c r="BE306" i="2"/>
  <c r="BE307" i="2"/>
  <c r="BE308" i="2"/>
  <c r="BE309" i="2"/>
  <c r="BE310" i="2"/>
  <c r="BE311" i="2"/>
  <c r="BE312" i="2"/>
  <c r="BE313" i="2"/>
  <c r="BE314" i="2"/>
  <c r="BE315" i="2"/>
  <c r="BE316" i="2"/>
  <c r="BE317" i="2"/>
  <c r="BE318" i="2"/>
  <c r="BE319" i="2"/>
  <c r="BE320" i="2"/>
  <c r="BE321" i="2"/>
  <c r="BE322" i="2"/>
  <c r="BE323" i="2"/>
  <c r="BE324" i="2"/>
  <c r="BE325" i="2"/>
  <c r="BE326" i="2"/>
  <c r="BE327" i="2"/>
  <c r="BE328" i="2"/>
  <c r="BE329" i="2"/>
  <c r="BE330" i="2"/>
  <c r="BE331" i="2"/>
  <c r="BE332" i="2"/>
  <c r="BE333" i="2"/>
  <c r="BE334" i="2"/>
  <c r="BE335" i="2"/>
  <c r="BE336" i="2"/>
  <c r="BE337" i="2"/>
  <c r="BE338" i="2"/>
  <c r="BE339" i="2"/>
  <c r="BE340" i="2"/>
  <c r="BE341" i="2"/>
  <c r="BE342" i="2"/>
  <c r="BE343" i="2"/>
  <c r="BE344" i="2"/>
  <c r="BE345" i="2"/>
  <c r="BE346" i="2"/>
  <c r="BE347" i="2"/>
  <c r="BE348" i="2"/>
  <c r="BE349" i="2"/>
  <c r="BE350" i="2"/>
  <c r="BE351" i="2"/>
  <c r="BE352" i="2"/>
  <c r="BE353" i="2"/>
  <c r="BE354" i="2"/>
  <c r="BE355" i="2"/>
  <c r="BE356" i="2"/>
  <c r="BE357" i="2"/>
  <c r="BE358" i="2"/>
  <c r="BE359" i="2"/>
  <c r="BE360" i="2"/>
  <c r="BE361" i="2"/>
  <c r="BE362" i="2"/>
  <c r="BE363" i="2"/>
  <c r="BE364" i="2"/>
  <c r="BE365" i="2"/>
  <c r="BE366" i="2"/>
  <c r="BE367" i="2"/>
  <c r="BE368" i="2"/>
  <c r="BE369" i="2"/>
  <c r="BE370" i="2"/>
  <c r="BE371" i="2"/>
  <c r="BE372" i="2"/>
  <c r="BE373" i="2"/>
  <c r="BE374" i="2"/>
  <c r="BE375" i="2"/>
  <c r="BE376" i="2"/>
  <c r="BE377" i="2"/>
  <c r="BE378" i="2"/>
  <c r="BE379" i="2"/>
  <c r="BE380" i="2"/>
  <c r="BE381" i="2"/>
  <c r="BE382" i="2"/>
  <c r="BE383" i="2"/>
  <c r="BE384" i="2"/>
  <c r="BE385" i="2"/>
  <c r="BE386" i="2"/>
  <c r="BE387" i="2"/>
  <c r="BE388" i="2"/>
  <c r="BE389" i="2"/>
  <c r="BE390" i="2"/>
  <c r="BE391" i="2"/>
  <c r="BE392" i="2"/>
  <c r="BE393" i="2"/>
  <c r="BE394" i="2"/>
  <c r="BE395" i="2"/>
  <c r="BE396" i="2"/>
  <c r="BE397" i="2"/>
  <c r="BE398" i="2"/>
  <c r="BE399" i="2"/>
  <c r="BE400" i="2"/>
  <c r="BE401" i="2"/>
  <c r="BE402" i="2"/>
  <c r="BE403" i="2"/>
  <c r="BE404" i="2"/>
  <c r="BE405" i="2"/>
  <c r="BE406" i="2"/>
  <c r="BE407" i="2"/>
  <c r="BE408" i="2"/>
  <c r="BE409" i="2"/>
  <c r="BE410" i="2"/>
  <c r="BE411" i="2"/>
  <c r="BE412" i="2"/>
  <c r="BE413" i="2"/>
  <c r="BE414" i="2"/>
  <c r="BE415" i="2"/>
  <c r="BE416" i="2"/>
  <c r="BE417" i="2"/>
  <c r="BE418" i="2"/>
  <c r="BE419" i="2"/>
  <c r="BE420" i="2"/>
  <c r="BE421" i="2"/>
  <c r="BE422" i="2"/>
  <c r="BE423" i="2"/>
  <c r="BE424" i="2"/>
  <c r="BE425" i="2"/>
  <c r="BE426" i="2"/>
  <c r="BE427" i="2"/>
  <c r="BE428" i="2"/>
  <c r="BE429" i="2"/>
  <c r="BE430" i="2"/>
  <c r="BE431" i="2"/>
  <c r="BE432" i="2"/>
  <c r="BE433" i="2"/>
  <c r="BE434" i="2"/>
  <c r="BE435" i="2"/>
  <c r="BE436" i="2"/>
  <c r="BE437" i="2"/>
  <c r="BE438" i="2"/>
  <c r="BE439" i="2"/>
  <c r="BE440" i="2"/>
  <c r="BE441" i="2"/>
  <c r="BE442" i="2"/>
  <c r="BE443" i="2"/>
  <c r="BE444" i="2"/>
  <c r="BE445" i="2"/>
  <c r="BE446" i="2"/>
  <c r="BE447" i="2"/>
  <c r="BE448" i="2"/>
  <c r="BE449" i="2"/>
  <c r="BE450" i="2"/>
  <c r="BE451" i="2"/>
  <c r="BE452" i="2"/>
  <c r="BE453" i="2"/>
  <c r="BE454" i="2"/>
  <c r="BE455" i="2"/>
  <c r="BE456" i="2"/>
  <c r="BE457" i="2"/>
  <c r="BE458" i="2"/>
  <c r="BE459" i="2"/>
  <c r="BE460" i="2"/>
  <c r="BE461" i="2"/>
  <c r="BE462" i="2"/>
  <c r="BE463" i="2"/>
  <c r="BE464" i="2"/>
  <c r="BE465" i="2"/>
  <c r="BE466" i="2"/>
  <c r="BE467" i="2"/>
  <c r="BE468" i="2"/>
  <c r="BE469" i="2"/>
  <c r="BE470" i="2"/>
  <c r="BE471" i="2"/>
  <c r="BE472" i="2"/>
  <c r="BE473" i="2"/>
  <c r="BE474" i="2"/>
  <c r="BE475" i="2"/>
  <c r="BE476" i="2"/>
  <c r="BE477" i="2"/>
  <c r="BE478" i="2"/>
  <c r="BE479" i="2"/>
  <c r="BE480" i="2"/>
  <c r="BE481" i="2"/>
  <c r="BE482" i="2"/>
  <c r="BE483" i="2"/>
  <c r="BE484" i="2"/>
  <c r="BE485" i="2"/>
  <c r="BE486" i="2"/>
  <c r="BE487" i="2"/>
  <c r="BE488" i="2"/>
  <c r="BE489" i="2"/>
  <c r="BE490" i="2"/>
  <c r="BE491" i="2"/>
  <c r="BE492" i="2"/>
  <c r="BE493" i="2"/>
  <c r="BE494" i="2"/>
  <c r="BE495" i="2"/>
  <c r="BE496" i="2"/>
  <c r="BE497" i="2"/>
  <c r="BE498" i="2"/>
  <c r="BE499" i="2"/>
  <c r="BE500" i="2"/>
  <c r="BE501" i="2"/>
  <c r="BE502" i="2"/>
  <c r="BE503" i="2"/>
  <c r="BE504" i="2"/>
  <c r="BE505" i="2"/>
  <c r="BE506" i="2"/>
  <c r="BE507" i="2"/>
  <c r="BE508" i="2"/>
  <c r="BE509" i="2"/>
  <c r="BE510" i="2"/>
  <c r="BE511" i="2"/>
  <c r="BE512" i="2"/>
  <c r="BE513" i="2"/>
  <c r="BE514" i="2"/>
  <c r="BE515" i="2"/>
  <c r="BE516" i="2"/>
  <c r="BE517" i="2"/>
  <c r="BE518" i="2"/>
  <c r="BE519" i="2"/>
  <c r="BE520" i="2"/>
  <c r="BE521" i="2"/>
  <c r="BE522" i="2"/>
  <c r="BE523" i="2"/>
  <c r="BE524" i="2"/>
  <c r="BE525" i="2"/>
  <c r="BE526" i="2"/>
  <c r="BE527" i="2"/>
  <c r="BE528" i="2"/>
  <c r="BE529" i="2"/>
  <c r="BE530" i="2"/>
  <c r="BE531" i="2"/>
  <c r="BE532" i="2"/>
  <c r="BE533" i="2"/>
  <c r="BE534" i="2"/>
  <c r="BE535" i="2"/>
  <c r="BE536" i="2"/>
  <c r="BE537" i="2"/>
  <c r="BE538" i="2"/>
  <c r="BE539" i="2"/>
  <c r="BE540" i="2"/>
  <c r="BE541" i="2"/>
  <c r="BE542" i="2"/>
  <c r="BE543" i="2"/>
  <c r="BE544" i="2"/>
  <c r="BE545" i="2"/>
  <c r="BE546" i="2"/>
  <c r="BE547" i="2"/>
  <c r="BE548" i="2"/>
  <c r="BE549" i="2"/>
  <c r="BE550" i="2"/>
  <c r="BE551" i="2"/>
  <c r="BE552" i="2"/>
  <c r="BE553" i="2"/>
  <c r="BE554" i="2"/>
  <c r="BE555" i="2"/>
  <c r="BE556" i="2"/>
  <c r="BE557" i="2"/>
  <c r="BE558" i="2"/>
  <c r="BE559" i="2"/>
  <c r="BE560" i="2"/>
  <c r="BE561" i="2"/>
  <c r="BE562" i="2"/>
  <c r="BE563" i="2"/>
  <c r="BE564" i="2"/>
  <c r="BE565" i="2"/>
  <c r="BE566" i="2"/>
  <c r="BE567" i="2"/>
  <c r="BE568" i="2"/>
  <c r="BE569" i="2"/>
  <c r="BE570" i="2"/>
  <c r="BE571" i="2"/>
  <c r="BE572" i="2"/>
  <c r="BE573" i="2"/>
  <c r="BE574" i="2"/>
  <c r="BE575" i="2"/>
  <c r="BE576" i="2"/>
  <c r="BE577" i="2"/>
  <c r="BE578" i="2"/>
  <c r="BE579" i="2"/>
  <c r="BE580" i="2"/>
  <c r="BE581" i="2"/>
  <c r="BE582" i="2"/>
  <c r="BE583" i="2"/>
  <c r="BE584" i="2"/>
  <c r="BE585" i="2"/>
  <c r="BE586" i="2"/>
  <c r="BE587" i="2"/>
  <c r="BE588" i="2"/>
  <c r="BE589" i="2"/>
  <c r="BE590" i="2"/>
  <c r="BE591" i="2"/>
  <c r="BE592" i="2"/>
  <c r="BE593" i="2"/>
  <c r="BE594" i="2"/>
  <c r="BE595" i="2"/>
  <c r="BE596" i="2"/>
  <c r="BE597" i="2"/>
  <c r="BE598" i="2"/>
  <c r="BE599" i="2"/>
  <c r="BE600" i="2"/>
  <c r="BE601" i="2"/>
  <c r="BE602" i="2"/>
  <c r="BE603" i="2"/>
  <c r="BE604" i="2"/>
  <c r="BE605" i="2"/>
  <c r="BE606" i="2"/>
  <c r="BE607" i="2"/>
  <c r="BE608" i="2"/>
  <c r="BE609" i="2"/>
  <c r="BE610" i="2"/>
  <c r="BE611" i="2"/>
  <c r="BE612" i="2"/>
  <c r="BE613" i="2"/>
  <c r="BE614" i="2"/>
  <c r="BE615" i="2"/>
  <c r="BE616" i="2"/>
  <c r="BE617" i="2"/>
  <c r="BE618" i="2"/>
  <c r="BE619" i="2"/>
  <c r="BE620" i="2"/>
  <c r="BE621" i="2"/>
  <c r="BE622" i="2"/>
  <c r="BE623" i="2"/>
  <c r="BE624" i="2"/>
  <c r="BE625" i="2"/>
  <c r="BE626" i="2"/>
  <c r="BE627" i="2"/>
  <c r="BE628" i="2"/>
  <c r="BE629" i="2"/>
  <c r="BE630" i="2"/>
  <c r="BE631" i="2"/>
  <c r="BE632" i="2"/>
  <c r="BE633" i="2"/>
  <c r="BE634" i="2"/>
  <c r="BE635" i="2"/>
  <c r="BE636" i="2"/>
  <c r="BE637" i="2"/>
  <c r="BE638" i="2"/>
  <c r="BE639" i="2"/>
  <c r="BE640" i="2"/>
  <c r="BE641" i="2"/>
  <c r="BE642" i="2"/>
  <c r="BE643" i="2"/>
  <c r="BE644" i="2"/>
  <c r="BE645" i="2"/>
  <c r="BE646" i="2"/>
  <c r="BE647" i="2"/>
  <c r="BE648" i="2"/>
  <c r="BE649" i="2"/>
  <c r="BE650" i="2"/>
  <c r="BE651" i="2"/>
  <c r="BE652" i="2"/>
  <c r="BE653" i="2"/>
  <c r="BE654" i="2"/>
  <c r="BE655" i="2"/>
  <c r="BE656" i="2"/>
  <c r="BE657" i="2"/>
  <c r="BE658" i="2"/>
  <c r="BE659" i="2"/>
  <c r="BE660" i="2"/>
  <c r="BE661" i="2"/>
  <c r="BE662" i="2"/>
  <c r="BE663" i="2"/>
  <c r="BE664" i="2"/>
  <c r="BE665" i="2"/>
  <c r="BE666" i="2"/>
  <c r="BE667" i="2"/>
  <c r="BE668" i="2"/>
  <c r="BE669" i="2"/>
  <c r="BE670" i="2"/>
  <c r="BE671" i="2"/>
  <c r="BE672" i="2"/>
  <c r="BE673" i="2"/>
  <c r="BE674" i="2"/>
  <c r="BE675" i="2"/>
  <c r="BE676" i="2"/>
  <c r="BE677" i="2"/>
  <c r="BE678" i="2"/>
  <c r="BE679" i="2"/>
  <c r="BE680" i="2"/>
  <c r="BE681" i="2"/>
  <c r="BE682" i="2"/>
  <c r="BE683" i="2"/>
  <c r="BE684" i="2"/>
  <c r="BE685" i="2"/>
  <c r="BE686" i="2"/>
  <c r="BE687" i="2"/>
  <c r="BE688" i="2"/>
  <c r="BE689" i="2"/>
  <c r="BE690" i="2"/>
  <c r="BE691" i="2"/>
  <c r="BE692" i="2"/>
  <c r="BE693" i="2"/>
  <c r="BE694" i="2"/>
  <c r="BE695" i="2"/>
  <c r="BE696" i="2"/>
  <c r="BE697" i="2"/>
  <c r="BE698" i="2"/>
  <c r="BE699" i="2"/>
  <c r="BE700" i="2"/>
  <c r="BE701" i="2"/>
  <c r="BE702" i="2"/>
  <c r="BE703" i="2"/>
  <c r="BE704" i="2"/>
  <c r="BE705" i="2"/>
  <c r="BE706" i="2"/>
  <c r="BE707" i="2"/>
  <c r="BE708" i="2"/>
  <c r="BE709" i="2"/>
  <c r="BE710" i="2"/>
  <c r="BE711" i="2"/>
  <c r="BE712" i="2"/>
  <c r="BE713" i="2"/>
  <c r="BE714" i="2"/>
  <c r="BE715" i="2"/>
  <c r="BE716" i="2"/>
  <c r="BF4" i="2"/>
  <c r="BF5" i="2"/>
  <c r="BF6" i="2"/>
  <c r="BF7" i="2"/>
  <c r="BF8" i="2"/>
  <c r="BF9" i="2"/>
  <c r="BF10" i="2"/>
  <c r="BF11" i="2"/>
  <c r="BF12" i="2"/>
  <c r="BF13" i="2"/>
  <c r="BF14" i="2"/>
  <c r="BF15" i="2"/>
  <c r="BF16" i="2"/>
  <c r="BF17" i="2"/>
  <c r="BF18" i="2"/>
  <c r="BF19" i="2"/>
  <c r="BF20" i="2"/>
  <c r="BF21" i="2"/>
  <c r="BF22" i="2"/>
  <c r="BF23" i="2"/>
  <c r="BF24" i="2"/>
  <c r="BF25" i="2"/>
  <c r="BF26" i="2"/>
  <c r="BF27" i="2"/>
  <c r="BF28" i="2"/>
  <c r="BF29" i="2"/>
  <c r="BF30" i="2"/>
  <c r="BF31" i="2"/>
  <c r="BF32" i="2"/>
  <c r="BF33" i="2"/>
  <c r="BF34" i="2"/>
  <c r="BF35" i="2"/>
  <c r="BF36" i="2"/>
  <c r="BF37" i="2"/>
  <c r="BF38" i="2"/>
  <c r="BF39" i="2"/>
  <c r="BF40" i="2"/>
  <c r="BF41" i="2"/>
  <c r="BF42" i="2"/>
  <c r="BF43" i="2"/>
  <c r="BF44" i="2"/>
  <c r="BF45" i="2"/>
  <c r="BF46" i="2"/>
  <c r="BF47" i="2"/>
  <c r="BF48" i="2"/>
  <c r="BF49" i="2"/>
  <c r="BF50" i="2"/>
  <c r="BF51" i="2"/>
  <c r="BF52" i="2"/>
  <c r="BF53" i="2"/>
  <c r="BF54" i="2"/>
  <c r="BF55" i="2"/>
  <c r="BF56" i="2"/>
  <c r="BF57" i="2"/>
  <c r="BF58" i="2"/>
  <c r="BF59" i="2"/>
  <c r="BF60" i="2"/>
  <c r="BF61" i="2"/>
  <c r="BF62" i="2"/>
  <c r="BF63" i="2"/>
  <c r="BF64" i="2"/>
  <c r="BF65" i="2"/>
  <c r="BF66" i="2"/>
  <c r="BF67" i="2"/>
  <c r="BF68" i="2"/>
  <c r="BF69" i="2"/>
  <c r="BF70" i="2"/>
  <c r="BF71" i="2"/>
  <c r="BF72" i="2"/>
  <c r="BF73" i="2"/>
  <c r="BF74" i="2"/>
  <c r="BF75" i="2"/>
  <c r="BF76" i="2"/>
  <c r="BF77" i="2"/>
  <c r="BF78" i="2"/>
  <c r="BF79" i="2"/>
  <c r="BF80" i="2"/>
  <c r="BF81" i="2"/>
  <c r="BF82" i="2"/>
  <c r="BF83" i="2"/>
  <c r="BF84" i="2"/>
  <c r="BF85" i="2"/>
  <c r="BF86" i="2"/>
  <c r="BF87" i="2"/>
  <c r="BF88" i="2"/>
  <c r="BF89" i="2"/>
  <c r="BF90" i="2"/>
  <c r="BF91" i="2"/>
  <c r="BF92" i="2"/>
  <c r="BF93" i="2"/>
  <c r="BF94" i="2"/>
  <c r="BF95" i="2"/>
  <c r="BF96" i="2"/>
  <c r="BF97" i="2"/>
  <c r="BF98" i="2"/>
  <c r="BF99" i="2"/>
  <c r="BF100" i="2"/>
  <c r="BF101" i="2"/>
  <c r="BF102" i="2"/>
  <c r="BF103" i="2"/>
  <c r="BF104" i="2"/>
  <c r="BF105" i="2"/>
  <c r="BF106" i="2"/>
  <c r="BF107" i="2"/>
  <c r="BF108" i="2"/>
  <c r="BF109" i="2"/>
  <c r="BF110" i="2"/>
  <c r="BF111" i="2"/>
  <c r="BF112" i="2"/>
  <c r="BF113" i="2"/>
  <c r="BF114" i="2"/>
  <c r="BF115" i="2"/>
  <c r="BF116" i="2"/>
  <c r="BF117" i="2"/>
  <c r="BF118" i="2"/>
  <c r="BF119" i="2"/>
  <c r="BF120" i="2"/>
  <c r="BF121" i="2"/>
  <c r="BF122" i="2"/>
  <c r="BF123" i="2"/>
  <c r="BF124" i="2"/>
  <c r="BF125" i="2"/>
  <c r="BF126" i="2"/>
  <c r="BF127" i="2"/>
  <c r="BF128" i="2"/>
  <c r="BF129" i="2"/>
  <c r="BF130" i="2"/>
  <c r="BF131" i="2"/>
  <c r="BF132" i="2"/>
  <c r="BF133" i="2"/>
  <c r="BF134" i="2"/>
  <c r="BF135" i="2"/>
  <c r="BF136" i="2"/>
  <c r="BF137" i="2"/>
  <c r="BF138" i="2"/>
  <c r="BF139" i="2"/>
  <c r="BF140" i="2"/>
  <c r="BF141" i="2"/>
  <c r="BF142" i="2"/>
  <c r="BF143" i="2"/>
  <c r="BF144" i="2"/>
  <c r="BF145" i="2"/>
  <c r="BF146" i="2"/>
  <c r="BF147" i="2"/>
  <c r="BF148" i="2"/>
  <c r="BF149" i="2"/>
  <c r="BF150" i="2"/>
  <c r="BF151" i="2"/>
  <c r="BF152" i="2"/>
  <c r="BF153" i="2"/>
  <c r="BF154" i="2"/>
  <c r="BF155" i="2"/>
  <c r="BF156" i="2"/>
  <c r="BF157" i="2"/>
  <c r="BF158" i="2"/>
  <c r="BF159" i="2"/>
  <c r="BF160" i="2"/>
  <c r="BF161" i="2"/>
  <c r="BF162" i="2"/>
  <c r="BF163" i="2"/>
  <c r="BF164" i="2"/>
  <c r="BF165" i="2"/>
  <c r="BF166" i="2"/>
  <c r="BF167" i="2"/>
  <c r="BF168" i="2"/>
  <c r="BF169" i="2"/>
  <c r="BF170" i="2"/>
  <c r="BF171" i="2"/>
  <c r="BF172" i="2"/>
  <c r="BF173" i="2"/>
  <c r="BF174" i="2"/>
  <c r="BF175" i="2"/>
  <c r="BF176" i="2"/>
  <c r="BF177" i="2"/>
  <c r="BF178" i="2"/>
  <c r="BF179" i="2"/>
  <c r="BF180" i="2"/>
  <c r="BF181" i="2"/>
  <c r="BF182" i="2"/>
  <c r="BF183" i="2"/>
  <c r="BF184" i="2"/>
  <c r="BF185" i="2"/>
  <c r="BF186" i="2"/>
  <c r="BF187" i="2"/>
  <c r="BF188" i="2"/>
  <c r="BF189" i="2"/>
  <c r="BF190" i="2"/>
  <c r="BF191" i="2"/>
  <c r="BF192" i="2"/>
  <c r="BF193" i="2"/>
  <c r="BF194" i="2"/>
  <c r="BF195" i="2"/>
  <c r="BF196" i="2"/>
  <c r="BF197" i="2"/>
  <c r="BF198" i="2"/>
  <c r="BF199" i="2"/>
  <c r="BF200" i="2"/>
  <c r="BF201" i="2"/>
  <c r="BF202" i="2"/>
  <c r="BF203" i="2"/>
  <c r="BF204" i="2"/>
  <c r="BF205" i="2"/>
  <c r="BF206" i="2"/>
  <c r="BF207" i="2"/>
  <c r="BF208" i="2"/>
  <c r="BF209" i="2"/>
  <c r="BF210" i="2"/>
  <c r="BF211" i="2"/>
  <c r="BF212" i="2"/>
  <c r="BF213" i="2"/>
  <c r="BF214" i="2"/>
  <c r="BF215" i="2"/>
  <c r="BF216" i="2"/>
  <c r="BF217" i="2"/>
  <c r="BF218" i="2"/>
  <c r="BF219" i="2"/>
  <c r="BF220" i="2"/>
  <c r="BF221" i="2"/>
  <c r="BF222" i="2"/>
  <c r="BF223" i="2"/>
  <c r="BF224" i="2"/>
  <c r="BF225" i="2"/>
  <c r="BF226" i="2"/>
  <c r="BF227" i="2"/>
  <c r="BF228" i="2"/>
  <c r="BF229" i="2"/>
  <c r="BF230" i="2"/>
  <c r="BF231" i="2"/>
  <c r="BF232" i="2"/>
  <c r="BF233" i="2"/>
  <c r="BF234" i="2"/>
  <c r="BF235" i="2"/>
  <c r="BF236" i="2"/>
  <c r="BF237" i="2"/>
  <c r="BF238" i="2"/>
  <c r="BF239" i="2"/>
  <c r="BF240" i="2"/>
  <c r="BF241" i="2"/>
  <c r="BF242" i="2"/>
  <c r="BF243" i="2"/>
  <c r="BF244" i="2"/>
  <c r="BF245" i="2"/>
  <c r="BF246" i="2"/>
  <c r="BF247" i="2"/>
  <c r="BF248" i="2"/>
  <c r="BF249" i="2"/>
  <c r="BF250" i="2"/>
  <c r="BF251" i="2"/>
  <c r="BF252" i="2"/>
  <c r="BF253" i="2"/>
  <c r="BF254" i="2"/>
  <c r="BF255" i="2"/>
  <c r="BF256" i="2"/>
  <c r="BF257" i="2"/>
  <c r="BF258" i="2"/>
  <c r="BF259" i="2"/>
  <c r="BF260" i="2"/>
  <c r="BF261" i="2"/>
  <c r="BF262" i="2"/>
  <c r="BF263" i="2"/>
  <c r="BF264" i="2"/>
  <c r="BF265" i="2"/>
  <c r="BF266" i="2"/>
  <c r="BF267" i="2"/>
  <c r="BF268" i="2"/>
  <c r="BF269" i="2"/>
  <c r="BF270" i="2"/>
  <c r="BF271" i="2"/>
  <c r="BF272" i="2"/>
  <c r="BF273" i="2"/>
  <c r="BF274" i="2"/>
  <c r="BF275" i="2"/>
  <c r="BF276" i="2"/>
  <c r="BF277" i="2"/>
  <c r="BF278" i="2"/>
  <c r="BF279" i="2"/>
  <c r="BF280" i="2"/>
  <c r="BF281" i="2"/>
  <c r="BF282" i="2"/>
  <c r="BF283" i="2"/>
  <c r="BF284" i="2"/>
  <c r="BF285" i="2"/>
  <c r="BF286" i="2"/>
  <c r="BF287" i="2"/>
  <c r="BF288" i="2"/>
  <c r="BF289" i="2"/>
  <c r="BF290" i="2"/>
  <c r="BF291" i="2"/>
  <c r="BF292" i="2"/>
  <c r="BF293" i="2"/>
  <c r="BF294" i="2"/>
  <c r="BF295" i="2"/>
  <c r="BF296" i="2"/>
  <c r="BF297" i="2"/>
  <c r="BF298" i="2"/>
  <c r="BF299" i="2"/>
  <c r="BF300" i="2"/>
  <c r="BF301" i="2"/>
  <c r="BF302" i="2"/>
  <c r="BF303" i="2"/>
  <c r="BF304" i="2"/>
  <c r="BF305" i="2"/>
  <c r="BF306" i="2"/>
  <c r="BF307" i="2"/>
  <c r="BF308" i="2"/>
  <c r="BF309" i="2"/>
  <c r="BF310" i="2"/>
  <c r="BF311" i="2"/>
  <c r="BF312" i="2"/>
  <c r="BF313" i="2"/>
  <c r="BF314" i="2"/>
  <c r="BF315" i="2"/>
  <c r="BF316" i="2"/>
  <c r="BF317" i="2"/>
  <c r="BF318" i="2"/>
  <c r="BF319" i="2"/>
  <c r="BF320" i="2"/>
  <c r="BF321" i="2"/>
  <c r="BF322" i="2"/>
  <c r="BF323" i="2"/>
  <c r="BF324" i="2"/>
  <c r="BF325" i="2"/>
  <c r="BF326" i="2"/>
  <c r="BF327" i="2"/>
  <c r="BF328" i="2"/>
  <c r="BF329" i="2"/>
  <c r="BF330" i="2"/>
  <c r="BF331" i="2"/>
  <c r="BF332" i="2"/>
  <c r="BF333" i="2"/>
  <c r="BF334" i="2"/>
  <c r="BF335" i="2"/>
  <c r="BF336" i="2"/>
  <c r="BF337" i="2"/>
  <c r="BF338" i="2"/>
  <c r="BF339" i="2"/>
  <c r="BF340" i="2"/>
  <c r="BF341" i="2"/>
  <c r="BF342" i="2"/>
  <c r="BF343" i="2"/>
  <c r="BF344" i="2"/>
  <c r="BF345" i="2"/>
  <c r="BF346" i="2"/>
  <c r="BF347" i="2"/>
  <c r="BF348" i="2"/>
  <c r="BF349" i="2"/>
  <c r="BF350" i="2"/>
  <c r="BF351" i="2"/>
  <c r="BF352" i="2"/>
  <c r="BF353" i="2"/>
  <c r="BF354" i="2"/>
  <c r="BF355" i="2"/>
  <c r="BF356" i="2"/>
  <c r="BF357" i="2"/>
  <c r="BF358" i="2"/>
  <c r="BF359" i="2"/>
  <c r="BF360" i="2"/>
  <c r="BF361" i="2"/>
  <c r="BF362" i="2"/>
  <c r="BF363" i="2"/>
  <c r="BF364" i="2"/>
  <c r="BF365" i="2"/>
  <c r="BF366" i="2"/>
  <c r="BF367" i="2"/>
  <c r="BF368" i="2"/>
  <c r="BF369" i="2"/>
  <c r="BF370" i="2"/>
  <c r="BF371" i="2"/>
  <c r="BF372" i="2"/>
  <c r="BF373" i="2"/>
  <c r="BF374" i="2"/>
  <c r="BF375" i="2"/>
  <c r="BF376" i="2"/>
  <c r="BF377" i="2"/>
  <c r="BF378" i="2"/>
  <c r="BF379" i="2"/>
  <c r="BF380" i="2"/>
  <c r="BF381" i="2"/>
  <c r="BF382" i="2"/>
  <c r="BF383" i="2"/>
  <c r="BF384" i="2"/>
  <c r="BF385" i="2"/>
  <c r="BF386" i="2"/>
  <c r="BF387" i="2"/>
  <c r="BF388" i="2"/>
  <c r="BF389" i="2"/>
  <c r="BF390" i="2"/>
  <c r="BF391" i="2"/>
  <c r="BF392" i="2"/>
  <c r="BF393" i="2"/>
  <c r="BF394" i="2"/>
  <c r="BF395" i="2"/>
  <c r="BF396" i="2"/>
  <c r="BF397" i="2"/>
  <c r="BF398" i="2"/>
  <c r="BF399" i="2"/>
  <c r="BF400" i="2"/>
  <c r="BF401" i="2"/>
  <c r="BF402" i="2"/>
  <c r="BF403" i="2"/>
  <c r="BF404" i="2"/>
  <c r="BF405" i="2"/>
  <c r="BF406" i="2"/>
  <c r="BF407" i="2"/>
  <c r="BF408" i="2"/>
  <c r="BF409" i="2"/>
  <c r="BF410" i="2"/>
  <c r="BF411" i="2"/>
  <c r="BF412" i="2"/>
  <c r="BF413" i="2"/>
  <c r="BF414" i="2"/>
  <c r="BF415" i="2"/>
  <c r="BF416" i="2"/>
  <c r="BF417" i="2"/>
  <c r="BF418" i="2"/>
  <c r="BF419" i="2"/>
  <c r="BF420" i="2"/>
  <c r="BF421" i="2"/>
  <c r="BF422" i="2"/>
  <c r="BF423" i="2"/>
  <c r="BF424" i="2"/>
  <c r="BF425" i="2"/>
  <c r="BF426" i="2"/>
  <c r="BF427" i="2"/>
  <c r="BF428" i="2"/>
  <c r="BF429" i="2"/>
  <c r="BF430" i="2"/>
  <c r="BF431" i="2"/>
  <c r="BF432" i="2"/>
  <c r="BF433" i="2"/>
  <c r="BF434" i="2"/>
  <c r="BF435" i="2"/>
  <c r="BF436" i="2"/>
  <c r="BF437" i="2"/>
  <c r="BF438" i="2"/>
  <c r="BF439" i="2"/>
  <c r="BF440" i="2"/>
  <c r="BF441" i="2"/>
  <c r="BF442" i="2"/>
  <c r="BF443" i="2"/>
  <c r="BF444" i="2"/>
  <c r="BF445" i="2"/>
  <c r="BF446" i="2"/>
  <c r="BF447" i="2"/>
  <c r="BF448" i="2"/>
  <c r="BF449" i="2"/>
  <c r="BF450" i="2"/>
  <c r="BF451" i="2"/>
  <c r="BF452" i="2"/>
  <c r="BF453" i="2"/>
  <c r="BF454" i="2"/>
  <c r="BF455" i="2"/>
  <c r="BF456" i="2"/>
  <c r="BF457" i="2"/>
  <c r="BF458" i="2"/>
  <c r="BF459" i="2"/>
  <c r="BF460" i="2"/>
  <c r="BF461" i="2"/>
  <c r="BF462" i="2"/>
  <c r="BF463" i="2"/>
  <c r="BF464" i="2"/>
  <c r="BF465" i="2"/>
  <c r="BF466" i="2"/>
  <c r="BF467" i="2"/>
  <c r="BF468" i="2"/>
  <c r="BF469" i="2"/>
  <c r="BF470" i="2"/>
  <c r="BF471" i="2"/>
  <c r="BF472" i="2"/>
  <c r="BF473" i="2"/>
  <c r="BF474" i="2"/>
  <c r="BF475" i="2"/>
  <c r="BF476" i="2"/>
  <c r="BF477" i="2"/>
  <c r="BF478" i="2"/>
  <c r="BF479" i="2"/>
  <c r="BF480" i="2"/>
  <c r="BF481" i="2"/>
  <c r="BF482" i="2"/>
  <c r="BF483" i="2"/>
  <c r="BF484" i="2"/>
  <c r="BF485" i="2"/>
  <c r="BF486" i="2"/>
  <c r="BF487" i="2"/>
  <c r="BF488" i="2"/>
  <c r="BF489" i="2"/>
  <c r="BF490" i="2"/>
  <c r="BF491" i="2"/>
  <c r="BF492" i="2"/>
  <c r="BF493" i="2"/>
  <c r="BF494" i="2"/>
  <c r="BF495" i="2"/>
  <c r="BF496" i="2"/>
  <c r="BF497" i="2"/>
  <c r="BF498" i="2"/>
  <c r="BF499" i="2"/>
  <c r="BF500" i="2"/>
  <c r="BF501" i="2"/>
  <c r="BF502" i="2"/>
  <c r="BF503" i="2"/>
  <c r="BF504" i="2"/>
  <c r="BF505" i="2"/>
  <c r="BF506" i="2"/>
  <c r="BF507" i="2"/>
  <c r="BF508" i="2"/>
  <c r="BF509" i="2"/>
  <c r="BF510" i="2"/>
  <c r="BF511" i="2"/>
  <c r="BF512" i="2"/>
  <c r="BF513" i="2"/>
  <c r="BF514" i="2"/>
  <c r="BF515" i="2"/>
  <c r="BF516" i="2"/>
  <c r="BF517" i="2"/>
  <c r="BF518" i="2"/>
  <c r="BF519" i="2"/>
  <c r="BF520" i="2"/>
  <c r="BF521" i="2"/>
  <c r="BF522" i="2"/>
  <c r="BF523" i="2"/>
  <c r="BF524" i="2"/>
  <c r="BF525" i="2"/>
  <c r="BF526" i="2"/>
  <c r="BF527" i="2"/>
  <c r="BF528" i="2"/>
  <c r="BF529" i="2"/>
  <c r="BF530" i="2"/>
  <c r="BF531" i="2"/>
  <c r="BF532" i="2"/>
  <c r="BF533" i="2"/>
  <c r="BF534" i="2"/>
  <c r="BF535" i="2"/>
  <c r="BF536" i="2"/>
  <c r="BF537" i="2"/>
  <c r="BF538" i="2"/>
  <c r="BF539" i="2"/>
  <c r="BF540" i="2"/>
  <c r="BF541" i="2"/>
  <c r="BF542" i="2"/>
  <c r="BF543" i="2"/>
  <c r="BF544" i="2"/>
  <c r="BF545" i="2"/>
  <c r="BF546" i="2"/>
  <c r="BF547" i="2"/>
  <c r="BF548" i="2"/>
  <c r="BF549" i="2"/>
  <c r="BF550" i="2"/>
  <c r="BF551" i="2"/>
  <c r="BF552" i="2"/>
  <c r="BF553" i="2"/>
  <c r="BF554" i="2"/>
  <c r="BF555" i="2"/>
  <c r="BF556" i="2"/>
  <c r="BF557" i="2"/>
  <c r="BF558" i="2"/>
  <c r="BF559" i="2"/>
  <c r="BF560" i="2"/>
  <c r="BF561" i="2"/>
  <c r="BF562" i="2"/>
  <c r="BF563" i="2"/>
  <c r="BF564" i="2"/>
  <c r="BF565" i="2"/>
  <c r="BF566" i="2"/>
  <c r="BF567" i="2"/>
  <c r="BF568" i="2"/>
  <c r="BF569" i="2"/>
  <c r="BF570" i="2"/>
  <c r="BF571" i="2"/>
  <c r="BF572" i="2"/>
  <c r="BF573" i="2"/>
  <c r="BF574" i="2"/>
  <c r="BF575" i="2"/>
  <c r="BF576" i="2"/>
  <c r="BF577" i="2"/>
  <c r="BF578" i="2"/>
  <c r="BF579" i="2"/>
  <c r="BF580" i="2"/>
  <c r="BF581" i="2"/>
  <c r="BF582" i="2"/>
  <c r="BF583" i="2"/>
  <c r="BF584" i="2"/>
  <c r="BF585" i="2"/>
  <c r="BF586" i="2"/>
  <c r="BF587" i="2"/>
  <c r="BF588" i="2"/>
  <c r="BF589" i="2"/>
  <c r="BF590" i="2"/>
  <c r="BF591" i="2"/>
  <c r="BF592" i="2"/>
  <c r="BF593" i="2"/>
  <c r="BF594" i="2"/>
  <c r="BF595" i="2"/>
  <c r="BF596" i="2"/>
  <c r="BF597" i="2"/>
  <c r="BF598" i="2"/>
  <c r="BF599" i="2"/>
  <c r="BF600" i="2"/>
  <c r="BF601" i="2"/>
  <c r="BF602" i="2"/>
  <c r="BF603" i="2"/>
  <c r="BF604" i="2"/>
  <c r="BF605" i="2"/>
  <c r="BF606" i="2"/>
  <c r="BF607" i="2"/>
  <c r="BF608" i="2"/>
  <c r="BF609" i="2"/>
  <c r="BF610" i="2"/>
  <c r="BF611" i="2"/>
  <c r="BF612" i="2"/>
  <c r="BF613" i="2"/>
  <c r="BF614" i="2"/>
  <c r="BF615" i="2"/>
  <c r="BF616" i="2"/>
  <c r="BF617" i="2"/>
  <c r="BF618" i="2"/>
  <c r="BF619" i="2"/>
  <c r="BF620" i="2"/>
  <c r="BF621" i="2"/>
  <c r="BF622" i="2"/>
  <c r="BF623" i="2"/>
  <c r="BF624" i="2"/>
  <c r="BF625" i="2"/>
  <c r="BF626" i="2"/>
  <c r="BF627" i="2"/>
  <c r="BF628" i="2"/>
  <c r="BF629" i="2"/>
  <c r="BF630" i="2"/>
  <c r="BF631" i="2"/>
  <c r="BF632" i="2"/>
  <c r="BF633" i="2"/>
  <c r="BF634" i="2"/>
  <c r="BF635" i="2"/>
  <c r="BF636" i="2"/>
  <c r="BF637" i="2"/>
  <c r="BF638" i="2"/>
  <c r="BF639" i="2"/>
  <c r="BF640" i="2"/>
  <c r="BF641" i="2"/>
  <c r="BF642" i="2"/>
  <c r="BF643" i="2"/>
  <c r="BF644" i="2"/>
  <c r="BF645" i="2"/>
  <c r="BF646" i="2"/>
  <c r="BF647" i="2"/>
  <c r="BF648" i="2"/>
  <c r="BF649" i="2"/>
  <c r="BF650" i="2"/>
  <c r="BF651" i="2"/>
  <c r="BF652" i="2"/>
  <c r="BF653" i="2"/>
  <c r="BF654" i="2"/>
  <c r="BF655" i="2"/>
  <c r="BF656" i="2"/>
  <c r="BF657" i="2"/>
  <c r="BF658" i="2"/>
  <c r="BF659" i="2"/>
  <c r="BF660" i="2"/>
  <c r="BF661" i="2"/>
  <c r="BF662" i="2"/>
  <c r="BF663" i="2"/>
  <c r="BF664" i="2"/>
  <c r="BF665" i="2"/>
  <c r="BF666" i="2"/>
  <c r="BF667" i="2"/>
  <c r="BF668" i="2"/>
  <c r="BF669" i="2"/>
  <c r="BF670" i="2"/>
  <c r="BF671" i="2"/>
  <c r="BF672" i="2"/>
  <c r="BF673" i="2"/>
  <c r="BF674" i="2"/>
  <c r="BF675" i="2"/>
  <c r="BF676" i="2"/>
  <c r="BF677" i="2"/>
  <c r="BF678" i="2"/>
  <c r="BF679" i="2"/>
  <c r="BF680" i="2"/>
  <c r="BF681" i="2"/>
  <c r="BF682" i="2"/>
  <c r="BF683" i="2"/>
  <c r="BF684" i="2"/>
  <c r="BF685" i="2"/>
  <c r="BF686" i="2"/>
  <c r="BF687" i="2"/>
  <c r="BF688" i="2"/>
  <c r="BF689" i="2"/>
  <c r="BF690" i="2"/>
  <c r="BF691" i="2"/>
  <c r="BF692" i="2"/>
  <c r="BF693" i="2"/>
  <c r="BF694" i="2"/>
  <c r="BF695" i="2"/>
  <c r="BF696" i="2"/>
  <c r="BF697" i="2"/>
  <c r="BF698" i="2"/>
  <c r="BF699" i="2"/>
  <c r="BF700" i="2"/>
  <c r="BF701" i="2"/>
  <c r="BF702" i="2"/>
  <c r="BF703" i="2"/>
  <c r="BF704" i="2"/>
  <c r="BF705" i="2"/>
  <c r="BF706" i="2"/>
  <c r="BF707" i="2"/>
  <c r="BF708" i="2"/>
  <c r="BF709" i="2"/>
  <c r="BF710" i="2"/>
  <c r="BF711" i="2"/>
  <c r="BF712" i="2"/>
  <c r="BF713" i="2"/>
  <c r="BF714" i="2"/>
  <c r="BF715" i="2"/>
  <c r="BF716" i="2"/>
  <c r="BG4" i="2"/>
  <c r="BG5" i="2"/>
  <c r="BG6" i="2"/>
  <c r="BG7" i="2"/>
  <c r="BG8" i="2"/>
  <c r="BG9" i="2"/>
  <c r="BG10" i="2"/>
  <c r="BG11" i="2"/>
  <c r="BG12" i="2"/>
  <c r="BG13" i="2"/>
  <c r="BG14" i="2"/>
  <c r="BG15" i="2"/>
  <c r="BG16" i="2"/>
  <c r="BG17" i="2"/>
  <c r="BG18" i="2"/>
  <c r="BG19" i="2"/>
  <c r="BG20" i="2"/>
  <c r="BG21" i="2"/>
  <c r="BG22" i="2"/>
  <c r="BG23" i="2"/>
  <c r="BG24" i="2"/>
  <c r="BG25" i="2"/>
  <c r="BG26" i="2"/>
  <c r="BG27" i="2"/>
  <c r="BG28" i="2"/>
  <c r="BG29" i="2"/>
  <c r="BG30" i="2"/>
  <c r="BG31" i="2"/>
  <c r="BG32" i="2"/>
  <c r="BG33" i="2"/>
  <c r="BG34" i="2"/>
  <c r="BG35" i="2"/>
  <c r="BG36" i="2"/>
  <c r="BG37" i="2"/>
  <c r="BG38" i="2"/>
  <c r="BG39" i="2"/>
  <c r="BG40" i="2"/>
  <c r="BG41" i="2"/>
  <c r="BG42" i="2"/>
  <c r="BG43" i="2"/>
  <c r="BG44" i="2"/>
  <c r="BG45" i="2"/>
  <c r="BG46" i="2"/>
  <c r="BG47" i="2"/>
  <c r="BG48" i="2"/>
  <c r="BG49" i="2"/>
  <c r="BG50" i="2"/>
  <c r="BG51" i="2"/>
  <c r="BG52" i="2"/>
  <c r="BG53" i="2"/>
  <c r="BG54" i="2"/>
  <c r="BG55" i="2"/>
  <c r="BG56" i="2"/>
  <c r="BG57" i="2"/>
  <c r="BG58" i="2"/>
  <c r="BG59" i="2"/>
  <c r="BG60" i="2"/>
  <c r="BG61" i="2"/>
  <c r="BG62" i="2"/>
  <c r="BG63" i="2"/>
  <c r="BG64" i="2"/>
  <c r="BG65" i="2"/>
  <c r="BG66" i="2"/>
  <c r="BG67" i="2"/>
  <c r="BG68" i="2"/>
  <c r="BG69" i="2"/>
  <c r="BG70" i="2"/>
  <c r="BG71" i="2"/>
  <c r="BG72" i="2"/>
  <c r="BG73" i="2"/>
  <c r="BG74" i="2"/>
  <c r="BG75" i="2"/>
  <c r="BG76" i="2"/>
  <c r="BG77" i="2"/>
  <c r="BG78" i="2"/>
  <c r="BG79" i="2"/>
  <c r="BG80" i="2"/>
  <c r="BG81" i="2"/>
  <c r="BG82" i="2"/>
  <c r="BG83" i="2"/>
  <c r="BG84" i="2"/>
  <c r="BG85" i="2"/>
  <c r="BG86" i="2"/>
  <c r="BG87" i="2"/>
  <c r="BG88" i="2"/>
  <c r="BG89" i="2"/>
  <c r="BG90" i="2"/>
  <c r="BG91" i="2"/>
  <c r="BG92" i="2"/>
  <c r="BG93" i="2"/>
  <c r="BG94" i="2"/>
  <c r="BG95" i="2"/>
  <c r="BG96" i="2"/>
  <c r="BG97" i="2"/>
  <c r="BG98" i="2"/>
  <c r="BG99" i="2"/>
  <c r="BG100" i="2"/>
  <c r="BG101" i="2"/>
  <c r="BG102" i="2"/>
  <c r="BG103" i="2"/>
  <c r="BG104" i="2"/>
  <c r="BG105" i="2"/>
  <c r="BG106" i="2"/>
  <c r="BG107" i="2"/>
  <c r="BG108" i="2"/>
  <c r="BG109" i="2"/>
  <c r="BG110" i="2"/>
  <c r="BG111" i="2"/>
  <c r="BG112" i="2"/>
  <c r="BG113" i="2"/>
  <c r="BG114" i="2"/>
  <c r="BG115" i="2"/>
  <c r="BG116" i="2"/>
  <c r="BG117" i="2"/>
  <c r="BG118" i="2"/>
  <c r="BG119" i="2"/>
  <c r="BG120" i="2"/>
  <c r="BG121" i="2"/>
  <c r="BG122" i="2"/>
  <c r="BG123" i="2"/>
  <c r="BG124" i="2"/>
  <c r="BG125" i="2"/>
  <c r="BG126" i="2"/>
  <c r="BG127" i="2"/>
  <c r="BG128" i="2"/>
  <c r="BG129" i="2"/>
  <c r="BG130" i="2"/>
  <c r="BG131" i="2"/>
  <c r="BG132" i="2"/>
  <c r="BG133" i="2"/>
  <c r="BG134" i="2"/>
  <c r="BG135" i="2"/>
  <c r="BG136" i="2"/>
  <c r="BG137" i="2"/>
  <c r="BG138" i="2"/>
  <c r="BG139" i="2"/>
  <c r="BG140" i="2"/>
  <c r="BG141" i="2"/>
  <c r="BG142" i="2"/>
  <c r="BG143" i="2"/>
  <c r="BG144" i="2"/>
  <c r="BG145" i="2"/>
  <c r="BG146" i="2"/>
  <c r="BG147" i="2"/>
  <c r="BG148" i="2"/>
  <c r="BG149" i="2"/>
  <c r="BG150" i="2"/>
  <c r="BG151" i="2"/>
  <c r="BG152" i="2"/>
  <c r="BG153" i="2"/>
  <c r="BG154" i="2"/>
  <c r="BG155" i="2"/>
  <c r="BG156" i="2"/>
  <c r="BG157" i="2"/>
  <c r="BG158" i="2"/>
  <c r="BG159" i="2"/>
  <c r="BG160" i="2"/>
  <c r="BG161" i="2"/>
  <c r="BG162" i="2"/>
  <c r="BG163" i="2"/>
  <c r="BG164" i="2"/>
  <c r="BG165" i="2"/>
  <c r="BG166" i="2"/>
  <c r="BG167" i="2"/>
  <c r="BG168" i="2"/>
  <c r="BG169" i="2"/>
  <c r="BG170" i="2"/>
  <c r="BG171" i="2"/>
  <c r="BG172" i="2"/>
  <c r="BG173" i="2"/>
  <c r="BG174" i="2"/>
  <c r="BG175" i="2"/>
  <c r="BG176" i="2"/>
  <c r="BG177" i="2"/>
  <c r="BG178" i="2"/>
  <c r="BG179" i="2"/>
  <c r="BG180" i="2"/>
  <c r="BG181" i="2"/>
  <c r="BG182" i="2"/>
  <c r="BG183" i="2"/>
  <c r="BG184" i="2"/>
  <c r="BG185" i="2"/>
  <c r="BG186" i="2"/>
  <c r="BG187" i="2"/>
  <c r="BG188" i="2"/>
  <c r="BG189" i="2"/>
  <c r="BG190" i="2"/>
  <c r="BG191" i="2"/>
  <c r="BG192" i="2"/>
  <c r="BG193" i="2"/>
  <c r="BG194" i="2"/>
  <c r="BG195" i="2"/>
  <c r="BG196" i="2"/>
  <c r="BG197" i="2"/>
  <c r="BG198" i="2"/>
  <c r="BG199" i="2"/>
  <c r="BG200" i="2"/>
  <c r="BG201" i="2"/>
  <c r="BG202" i="2"/>
  <c r="BG203" i="2"/>
  <c r="BG204" i="2"/>
  <c r="BG205" i="2"/>
  <c r="BG206" i="2"/>
  <c r="BG207" i="2"/>
  <c r="BG208" i="2"/>
  <c r="BG209" i="2"/>
  <c r="BG210" i="2"/>
  <c r="BG211" i="2"/>
  <c r="BG212" i="2"/>
  <c r="BG213" i="2"/>
  <c r="BG214" i="2"/>
  <c r="BG215" i="2"/>
  <c r="BG216" i="2"/>
  <c r="BG217" i="2"/>
  <c r="BG218" i="2"/>
  <c r="BG219" i="2"/>
  <c r="BG220" i="2"/>
  <c r="BG221" i="2"/>
  <c r="BG222" i="2"/>
  <c r="BG223" i="2"/>
  <c r="BG224" i="2"/>
  <c r="BG225" i="2"/>
  <c r="BG226" i="2"/>
  <c r="BG227" i="2"/>
  <c r="BG228" i="2"/>
  <c r="BG229" i="2"/>
  <c r="BG230" i="2"/>
  <c r="BG231" i="2"/>
  <c r="BG232" i="2"/>
  <c r="BG233" i="2"/>
  <c r="BG234" i="2"/>
  <c r="BG235" i="2"/>
  <c r="BG236" i="2"/>
  <c r="BG237" i="2"/>
  <c r="BG238" i="2"/>
  <c r="BG239" i="2"/>
  <c r="BG240" i="2"/>
  <c r="BG241" i="2"/>
  <c r="BG242" i="2"/>
  <c r="BG243" i="2"/>
  <c r="BG244" i="2"/>
  <c r="BG245" i="2"/>
  <c r="BG246" i="2"/>
  <c r="BG247" i="2"/>
  <c r="BG248" i="2"/>
  <c r="BG249" i="2"/>
  <c r="BG250" i="2"/>
  <c r="BG251" i="2"/>
  <c r="BG252" i="2"/>
  <c r="BG253" i="2"/>
  <c r="BG254" i="2"/>
  <c r="BG255" i="2"/>
  <c r="BG256" i="2"/>
  <c r="BG257" i="2"/>
  <c r="BG258" i="2"/>
  <c r="BG259" i="2"/>
  <c r="BG260" i="2"/>
  <c r="BG261" i="2"/>
  <c r="BG262" i="2"/>
  <c r="BG263" i="2"/>
  <c r="BG264" i="2"/>
  <c r="BG265" i="2"/>
  <c r="BG266" i="2"/>
  <c r="BG267" i="2"/>
  <c r="BG268" i="2"/>
  <c r="BG269" i="2"/>
  <c r="BG270" i="2"/>
  <c r="BG271" i="2"/>
  <c r="BG272" i="2"/>
  <c r="BG273" i="2"/>
  <c r="BG274" i="2"/>
  <c r="BG275" i="2"/>
  <c r="BG276" i="2"/>
  <c r="BG277" i="2"/>
  <c r="BG278" i="2"/>
  <c r="BG279" i="2"/>
  <c r="BG280" i="2"/>
  <c r="BG281" i="2"/>
  <c r="BG282" i="2"/>
  <c r="BG283" i="2"/>
  <c r="BG284" i="2"/>
  <c r="BG285" i="2"/>
  <c r="BG286" i="2"/>
  <c r="BG287" i="2"/>
  <c r="BG288" i="2"/>
  <c r="BG289" i="2"/>
  <c r="BG290" i="2"/>
  <c r="BG291" i="2"/>
  <c r="BG292" i="2"/>
  <c r="BG293" i="2"/>
  <c r="BG294" i="2"/>
  <c r="BG295" i="2"/>
  <c r="BG296" i="2"/>
  <c r="BG297" i="2"/>
  <c r="BG298" i="2"/>
  <c r="BG299" i="2"/>
  <c r="BG300" i="2"/>
  <c r="BG301" i="2"/>
  <c r="BG302" i="2"/>
  <c r="BG303" i="2"/>
  <c r="BG304" i="2"/>
  <c r="BG305" i="2"/>
  <c r="BG306" i="2"/>
  <c r="BG307" i="2"/>
  <c r="BG308" i="2"/>
  <c r="BG309" i="2"/>
  <c r="BG310" i="2"/>
  <c r="BG311" i="2"/>
  <c r="BG312" i="2"/>
  <c r="BG313" i="2"/>
  <c r="BG314" i="2"/>
  <c r="BG315" i="2"/>
  <c r="BG316" i="2"/>
  <c r="BG317" i="2"/>
  <c r="BG318" i="2"/>
  <c r="BG319" i="2"/>
  <c r="BG320" i="2"/>
  <c r="BG321" i="2"/>
  <c r="BG322" i="2"/>
  <c r="BG323" i="2"/>
  <c r="BG324" i="2"/>
  <c r="BG325" i="2"/>
  <c r="BG326" i="2"/>
  <c r="BG327" i="2"/>
  <c r="BG328" i="2"/>
  <c r="BG329" i="2"/>
  <c r="BG330" i="2"/>
  <c r="BG331" i="2"/>
  <c r="BG332" i="2"/>
  <c r="BG333" i="2"/>
  <c r="BG334" i="2"/>
  <c r="BG335" i="2"/>
  <c r="BG336" i="2"/>
  <c r="BG337" i="2"/>
  <c r="BG338" i="2"/>
  <c r="BG339" i="2"/>
  <c r="BG340" i="2"/>
  <c r="BG341" i="2"/>
  <c r="BG342" i="2"/>
  <c r="BG343" i="2"/>
  <c r="BG344" i="2"/>
  <c r="BG345" i="2"/>
  <c r="BG346" i="2"/>
  <c r="BG347" i="2"/>
  <c r="BG348" i="2"/>
  <c r="BG349" i="2"/>
  <c r="BG350" i="2"/>
  <c r="BG351" i="2"/>
  <c r="BG352" i="2"/>
  <c r="BG353" i="2"/>
  <c r="BG354" i="2"/>
  <c r="BG355" i="2"/>
  <c r="BG356" i="2"/>
  <c r="BG357" i="2"/>
  <c r="BG358" i="2"/>
  <c r="BG359" i="2"/>
  <c r="BG360" i="2"/>
  <c r="BG361" i="2"/>
  <c r="BG362" i="2"/>
  <c r="BG363" i="2"/>
  <c r="BG364" i="2"/>
  <c r="BG365" i="2"/>
  <c r="BG366" i="2"/>
  <c r="BG367" i="2"/>
  <c r="BG368" i="2"/>
  <c r="BG369" i="2"/>
  <c r="BG370" i="2"/>
  <c r="BG371" i="2"/>
  <c r="BG372" i="2"/>
  <c r="BG373" i="2"/>
  <c r="BG374" i="2"/>
  <c r="BG375" i="2"/>
  <c r="BG376" i="2"/>
  <c r="BG377" i="2"/>
  <c r="BG378" i="2"/>
  <c r="BG379" i="2"/>
  <c r="BG380" i="2"/>
  <c r="BG381" i="2"/>
  <c r="BG382" i="2"/>
  <c r="BG383" i="2"/>
  <c r="BG384" i="2"/>
  <c r="BG385" i="2"/>
  <c r="BG386" i="2"/>
  <c r="BG387" i="2"/>
  <c r="BG388" i="2"/>
  <c r="BG389" i="2"/>
  <c r="BG390" i="2"/>
  <c r="BG391" i="2"/>
  <c r="BG392" i="2"/>
  <c r="BG393" i="2"/>
  <c r="BG394" i="2"/>
  <c r="BG395" i="2"/>
  <c r="BG396" i="2"/>
  <c r="BG397" i="2"/>
  <c r="BG398" i="2"/>
  <c r="BG399" i="2"/>
  <c r="BG400" i="2"/>
  <c r="BG401" i="2"/>
  <c r="BG402" i="2"/>
  <c r="BG403" i="2"/>
  <c r="BG404" i="2"/>
  <c r="BG405" i="2"/>
  <c r="BG406" i="2"/>
  <c r="BG407" i="2"/>
  <c r="BG408" i="2"/>
  <c r="BG409" i="2"/>
  <c r="BG410" i="2"/>
  <c r="BG411" i="2"/>
  <c r="BG412" i="2"/>
  <c r="BG413" i="2"/>
  <c r="BG414" i="2"/>
  <c r="BG415" i="2"/>
  <c r="BG416" i="2"/>
  <c r="BG417" i="2"/>
  <c r="BG418" i="2"/>
  <c r="BG419" i="2"/>
  <c r="BG420" i="2"/>
  <c r="BG421" i="2"/>
  <c r="BG422" i="2"/>
  <c r="BG423" i="2"/>
  <c r="BG424" i="2"/>
  <c r="BG425" i="2"/>
  <c r="BG426" i="2"/>
  <c r="BG427" i="2"/>
  <c r="BG428" i="2"/>
  <c r="BG429" i="2"/>
  <c r="BG430" i="2"/>
  <c r="BG431" i="2"/>
  <c r="BG432" i="2"/>
  <c r="BG433" i="2"/>
  <c r="BG434" i="2"/>
  <c r="BG435" i="2"/>
  <c r="BG436" i="2"/>
  <c r="BG437" i="2"/>
  <c r="BG438" i="2"/>
  <c r="BG439" i="2"/>
  <c r="BG440" i="2"/>
  <c r="BG441" i="2"/>
  <c r="BG442" i="2"/>
  <c r="BG443" i="2"/>
  <c r="BG444" i="2"/>
  <c r="BG445" i="2"/>
  <c r="BG446" i="2"/>
  <c r="BG447" i="2"/>
  <c r="BG448" i="2"/>
  <c r="BG449" i="2"/>
  <c r="BG450" i="2"/>
  <c r="BG451" i="2"/>
  <c r="BG452" i="2"/>
  <c r="BG453" i="2"/>
  <c r="BG454" i="2"/>
  <c r="BG455" i="2"/>
  <c r="BG456" i="2"/>
  <c r="BG457" i="2"/>
  <c r="BG458" i="2"/>
  <c r="BG459" i="2"/>
  <c r="BG460" i="2"/>
  <c r="BG461" i="2"/>
  <c r="BG462" i="2"/>
  <c r="BG463" i="2"/>
  <c r="BG464" i="2"/>
  <c r="BG465" i="2"/>
  <c r="BG466" i="2"/>
  <c r="BG467" i="2"/>
  <c r="BG468" i="2"/>
  <c r="BG469" i="2"/>
  <c r="BG470" i="2"/>
  <c r="BG471" i="2"/>
  <c r="BG472" i="2"/>
  <c r="BG473" i="2"/>
  <c r="BG474" i="2"/>
  <c r="BG475" i="2"/>
  <c r="BG476" i="2"/>
  <c r="BG477" i="2"/>
  <c r="BG478" i="2"/>
  <c r="BG479" i="2"/>
  <c r="BG480" i="2"/>
  <c r="BG481" i="2"/>
  <c r="BG482" i="2"/>
  <c r="BG483" i="2"/>
  <c r="BG484" i="2"/>
  <c r="BG485" i="2"/>
  <c r="BG486" i="2"/>
  <c r="BG487" i="2"/>
  <c r="BG488" i="2"/>
  <c r="BG489" i="2"/>
  <c r="BG490" i="2"/>
  <c r="BG491" i="2"/>
  <c r="BG492" i="2"/>
  <c r="BG493" i="2"/>
  <c r="BG494" i="2"/>
  <c r="BG495" i="2"/>
  <c r="BG496" i="2"/>
  <c r="BG497" i="2"/>
  <c r="BG498" i="2"/>
  <c r="BG499" i="2"/>
  <c r="BG500" i="2"/>
  <c r="BG501" i="2"/>
  <c r="BG502" i="2"/>
  <c r="BG503" i="2"/>
  <c r="BG504" i="2"/>
  <c r="BG505" i="2"/>
  <c r="BG506" i="2"/>
  <c r="BG507" i="2"/>
  <c r="BG508" i="2"/>
  <c r="BG509" i="2"/>
  <c r="BG510" i="2"/>
  <c r="BG511" i="2"/>
  <c r="BG512" i="2"/>
  <c r="BG513" i="2"/>
  <c r="BG514" i="2"/>
  <c r="BG515" i="2"/>
  <c r="BG516" i="2"/>
  <c r="BG517" i="2"/>
  <c r="BG518" i="2"/>
  <c r="BG519" i="2"/>
  <c r="BG520" i="2"/>
  <c r="BG521" i="2"/>
  <c r="BG522" i="2"/>
  <c r="BG523" i="2"/>
  <c r="BG524" i="2"/>
  <c r="BG525" i="2"/>
  <c r="BG526" i="2"/>
  <c r="BG527" i="2"/>
  <c r="BG528" i="2"/>
  <c r="BG529" i="2"/>
  <c r="BG530" i="2"/>
  <c r="BG531" i="2"/>
  <c r="BG532" i="2"/>
  <c r="BG533" i="2"/>
  <c r="BG534" i="2"/>
  <c r="BG535" i="2"/>
  <c r="BG536" i="2"/>
  <c r="BG537" i="2"/>
  <c r="BG538" i="2"/>
  <c r="BG539" i="2"/>
  <c r="BG540" i="2"/>
  <c r="BG541" i="2"/>
  <c r="BG542" i="2"/>
  <c r="BG543" i="2"/>
  <c r="BG544" i="2"/>
  <c r="BG545" i="2"/>
  <c r="BG546" i="2"/>
  <c r="BG547" i="2"/>
  <c r="BG548" i="2"/>
  <c r="BG549" i="2"/>
  <c r="BG550" i="2"/>
  <c r="BG551" i="2"/>
  <c r="BG552" i="2"/>
  <c r="BG553" i="2"/>
  <c r="BG554" i="2"/>
  <c r="BG555" i="2"/>
  <c r="BG556" i="2"/>
  <c r="BG557" i="2"/>
  <c r="BG558" i="2"/>
  <c r="BG559" i="2"/>
  <c r="BG560" i="2"/>
  <c r="BG561" i="2"/>
  <c r="BG562" i="2"/>
  <c r="BG563" i="2"/>
  <c r="BG564" i="2"/>
  <c r="BG565" i="2"/>
  <c r="BG566" i="2"/>
  <c r="BG567" i="2"/>
  <c r="BG568" i="2"/>
  <c r="BG569" i="2"/>
  <c r="BG570" i="2"/>
  <c r="BG571" i="2"/>
  <c r="BG572" i="2"/>
  <c r="BG573" i="2"/>
  <c r="BG574" i="2"/>
  <c r="BG575" i="2"/>
  <c r="BG576" i="2"/>
  <c r="BG577" i="2"/>
  <c r="BG578" i="2"/>
  <c r="BG579" i="2"/>
  <c r="BG580" i="2"/>
  <c r="BG581" i="2"/>
  <c r="BG582" i="2"/>
  <c r="BG583" i="2"/>
  <c r="BG584" i="2"/>
  <c r="BG585" i="2"/>
  <c r="BG586" i="2"/>
  <c r="BG587" i="2"/>
  <c r="BG588" i="2"/>
  <c r="BG589" i="2"/>
  <c r="BG590" i="2"/>
  <c r="BG591" i="2"/>
  <c r="BG592" i="2"/>
  <c r="BG593" i="2"/>
  <c r="BG594" i="2"/>
  <c r="BG595" i="2"/>
  <c r="BG596" i="2"/>
  <c r="BG597" i="2"/>
  <c r="BG598" i="2"/>
  <c r="BG599" i="2"/>
  <c r="BG600" i="2"/>
  <c r="BG601" i="2"/>
  <c r="BG602" i="2"/>
  <c r="BG603" i="2"/>
  <c r="BG604" i="2"/>
  <c r="BG605" i="2"/>
  <c r="BG606" i="2"/>
  <c r="BG607" i="2"/>
  <c r="BG608" i="2"/>
  <c r="BG609" i="2"/>
  <c r="BG610" i="2"/>
  <c r="BG611" i="2"/>
  <c r="BG612" i="2"/>
  <c r="BG613" i="2"/>
  <c r="BG614" i="2"/>
  <c r="BG615" i="2"/>
  <c r="BG616" i="2"/>
  <c r="BG617" i="2"/>
  <c r="BG618" i="2"/>
  <c r="BG619" i="2"/>
  <c r="BG620" i="2"/>
  <c r="BG621" i="2"/>
  <c r="BG622" i="2"/>
  <c r="BG623" i="2"/>
  <c r="BG624" i="2"/>
  <c r="BG625" i="2"/>
  <c r="BG626" i="2"/>
  <c r="BG627" i="2"/>
  <c r="BG628" i="2"/>
  <c r="BG629" i="2"/>
  <c r="BG630" i="2"/>
  <c r="BG631" i="2"/>
  <c r="BG632" i="2"/>
  <c r="BG633" i="2"/>
  <c r="BG634" i="2"/>
  <c r="BG635" i="2"/>
  <c r="BG636" i="2"/>
  <c r="BG637" i="2"/>
  <c r="BG638" i="2"/>
  <c r="BG639" i="2"/>
  <c r="BG640" i="2"/>
  <c r="BG641" i="2"/>
  <c r="BG642" i="2"/>
  <c r="BG643" i="2"/>
  <c r="BG644" i="2"/>
  <c r="BG645" i="2"/>
  <c r="BG646" i="2"/>
  <c r="BG647" i="2"/>
  <c r="BG648" i="2"/>
  <c r="BG649" i="2"/>
  <c r="BG650" i="2"/>
  <c r="BG651" i="2"/>
  <c r="BG652" i="2"/>
  <c r="BG653" i="2"/>
  <c r="BG654" i="2"/>
  <c r="BG655" i="2"/>
  <c r="BG656" i="2"/>
  <c r="BG657" i="2"/>
  <c r="BG658" i="2"/>
  <c r="BG659" i="2"/>
  <c r="BG660" i="2"/>
  <c r="BG661" i="2"/>
  <c r="BG662" i="2"/>
  <c r="BG663" i="2"/>
  <c r="BG664" i="2"/>
  <c r="BG665" i="2"/>
  <c r="BG666" i="2"/>
  <c r="BG667" i="2"/>
  <c r="BG668" i="2"/>
  <c r="BG669" i="2"/>
  <c r="BG670" i="2"/>
  <c r="BG671" i="2"/>
  <c r="BG672" i="2"/>
  <c r="BG673" i="2"/>
  <c r="BG674" i="2"/>
  <c r="BG675" i="2"/>
  <c r="BG676" i="2"/>
  <c r="BG677" i="2"/>
  <c r="BG678" i="2"/>
  <c r="BG679" i="2"/>
  <c r="BG680" i="2"/>
  <c r="BG681" i="2"/>
  <c r="BG682" i="2"/>
  <c r="BG683" i="2"/>
  <c r="BG684" i="2"/>
  <c r="BG685" i="2"/>
  <c r="BG686" i="2"/>
  <c r="BG687" i="2"/>
  <c r="BG688" i="2"/>
  <c r="BG689" i="2"/>
  <c r="BG690" i="2"/>
  <c r="BG691" i="2"/>
  <c r="BG692" i="2"/>
  <c r="BG693" i="2"/>
  <c r="BG694" i="2"/>
  <c r="BG695" i="2"/>
  <c r="BG696" i="2"/>
  <c r="BG697" i="2"/>
  <c r="BG698" i="2"/>
  <c r="BG699" i="2"/>
  <c r="BG700" i="2"/>
  <c r="BG701" i="2"/>
  <c r="BG702" i="2"/>
  <c r="BG703" i="2"/>
  <c r="BG704" i="2"/>
  <c r="BG705" i="2"/>
  <c r="BG706" i="2"/>
  <c r="BG707" i="2"/>
  <c r="BG708" i="2"/>
  <c r="BG709" i="2"/>
  <c r="BG710" i="2"/>
  <c r="BG711" i="2"/>
  <c r="BG712" i="2"/>
  <c r="BG713" i="2"/>
  <c r="BG714" i="2"/>
  <c r="BG715" i="2"/>
  <c r="BG716" i="2"/>
  <c r="BH4" i="2"/>
  <c r="BH5" i="2"/>
  <c r="BH6" i="2"/>
  <c r="BH7" i="2"/>
  <c r="BH8" i="2"/>
  <c r="BH9" i="2"/>
  <c r="BH10" i="2"/>
  <c r="BH11" i="2"/>
  <c r="BH12" i="2"/>
  <c r="BH13" i="2"/>
  <c r="BH14" i="2"/>
  <c r="BH15" i="2"/>
  <c r="BH16" i="2"/>
  <c r="BH17" i="2"/>
  <c r="BH18" i="2"/>
  <c r="BH19" i="2"/>
  <c r="BH20" i="2"/>
  <c r="BH21" i="2"/>
  <c r="BH22" i="2"/>
  <c r="BH23" i="2"/>
  <c r="BH24" i="2"/>
  <c r="BH25" i="2"/>
  <c r="BH26" i="2"/>
  <c r="BH27" i="2"/>
  <c r="BH28" i="2"/>
  <c r="BH29" i="2"/>
  <c r="BH30" i="2"/>
  <c r="BH31" i="2"/>
  <c r="BH32" i="2"/>
  <c r="BH33" i="2"/>
  <c r="BH34" i="2"/>
  <c r="BH35" i="2"/>
  <c r="BH36" i="2"/>
  <c r="BH37" i="2"/>
  <c r="BH38" i="2"/>
  <c r="BH39" i="2"/>
  <c r="BH40" i="2"/>
  <c r="BH41" i="2"/>
  <c r="BH42" i="2"/>
  <c r="BH43" i="2"/>
  <c r="BH44" i="2"/>
  <c r="BH45" i="2"/>
  <c r="BH46" i="2"/>
  <c r="BH47" i="2"/>
  <c r="BH48" i="2"/>
  <c r="BH49" i="2"/>
  <c r="BH50" i="2"/>
  <c r="BH51" i="2"/>
  <c r="BH52" i="2"/>
  <c r="BH53" i="2"/>
  <c r="BH54" i="2"/>
  <c r="BH55" i="2"/>
  <c r="BH56" i="2"/>
  <c r="BH57" i="2"/>
  <c r="BH58" i="2"/>
  <c r="BH59" i="2"/>
  <c r="BH60" i="2"/>
  <c r="BH61" i="2"/>
  <c r="BH62" i="2"/>
  <c r="BH63" i="2"/>
  <c r="BH64" i="2"/>
  <c r="BH65" i="2"/>
  <c r="BH66" i="2"/>
  <c r="BH67" i="2"/>
  <c r="BH68" i="2"/>
  <c r="BH69" i="2"/>
  <c r="BH70" i="2"/>
  <c r="BH71" i="2"/>
  <c r="BH72" i="2"/>
  <c r="BH73" i="2"/>
  <c r="BH74" i="2"/>
  <c r="BH75" i="2"/>
  <c r="BH76" i="2"/>
  <c r="BH77" i="2"/>
  <c r="BH78" i="2"/>
  <c r="BH79" i="2"/>
  <c r="BH80" i="2"/>
  <c r="BH81" i="2"/>
  <c r="BH82" i="2"/>
  <c r="BH83" i="2"/>
  <c r="BH84" i="2"/>
  <c r="BH85" i="2"/>
  <c r="BH86" i="2"/>
  <c r="BH87" i="2"/>
  <c r="BH88" i="2"/>
  <c r="BH89" i="2"/>
  <c r="BH90" i="2"/>
  <c r="BH91" i="2"/>
  <c r="BH92" i="2"/>
  <c r="BH93" i="2"/>
  <c r="BH94" i="2"/>
  <c r="BH95" i="2"/>
  <c r="BH96" i="2"/>
  <c r="BH97" i="2"/>
  <c r="BH98" i="2"/>
  <c r="BH99" i="2"/>
  <c r="BH100" i="2"/>
  <c r="BH101" i="2"/>
  <c r="BH102" i="2"/>
  <c r="BH103" i="2"/>
  <c r="BH104" i="2"/>
  <c r="BH105" i="2"/>
  <c r="BH106" i="2"/>
  <c r="BH107" i="2"/>
  <c r="BH108" i="2"/>
  <c r="BH109" i="2"/>
  <c r="BH110" i="2"/>
  <c r="BH111" i="2"/>
  <c r="BH112" i="2"/>
  <c r="BH113" i="2"/>
  <c r="BH114" i="2"/>
  <c r="BH115" i="2"/>
  <c r="BH116" i="2"/>
  <c r="BH117" i="2"/>
  <c r="BH118" i="2"/>
  <c r="BH119" i="2"/>
  <c r="BH120" i="2"/>
  <c r="BH121" i="2"/>
  <c r="BH122" i="2"/>
  <c r="BH123" i="2"/>
  <c r="BH124" i="2"/>
  <c r="BH125" i="2"/>
  <c r="BH126" i="2"/>
  <c r="BH127" i="2"/>
  <c r="BH128" i="2"/>
  <c r="BH129" i="2"/>
  <c r="BH130" i="2"/>
  <c r="BH131" i="2"/>
  <c r="BH132" i="2"/>
  <c r="BH133" i="2"/>
  <c r="BH134" i="2"/>
  <c r="BH135" i="2"/>
  <c r="BH136" i="2"/>
  <c r="BH137" i="2"/>
  <c r="BH138" i="2"/>
  <c r="BH139" i="2"/>
  <c r="BH140" i="2"/>
  <c r="BH141" i="2"/>
  <c r="BH142" i="2"/>
  <c r="BH143" i="2"/>
  <c r="BH144" i="2"/>
  <c r="BH145" i="2"/>
  <c r="BH146" i="2"/>
  <c r="BH147" i="2"/>
  <c r="BH148" i="2"/>
  <c r="BH149" i="2"/>
  <c r="BH150" i="2"/>
  <c r="BH151" i="2"/>
  <c r="BH152" i="2"/>
  <c r="BH153" i="2"/>
  <c r="BH154" i="2"/>
  <c r="BH155" i="2"/>
  <c r="BH156" i="2"/>
  <c r="BH157" i="2"/>
  <c r="BH158" i="2"/>
  <c r="BH159" i="2"/>
  <c r="BH160" i="2"/>
  <c r="BH161" i="2"/>
  <c r="BH162" i="2"/>
  <c r="BH163" i="2"/>
  <c r="BH164" i="2"/>
  <c r="BH165" i="2"/>
  <c r="BH166" i="2"/>
  <c r="BH167" i="2"/>
  <c r="BH168" i="2"/>
  <c r="BH169" i="2"/>
  <c r="BH170" i="2"/>
  <c r="BH171" i="2"/>
  <c r="BH172" i="2"/>
  <c r="BH173" i="2"/>
  <c r="BH174" i="2"/>
  <c r="BH175" i="2"/>
  <c r="BH176" i="2"/>
  <c r="BH177" i="2"/>
  <c r="BH178" i="2"/>
  <c r="BH179" i="2"/>
  <c r="BH180" i="2"/>
  <c r="BH181" i="2"/>
  <c r="BH182" i="2"/>
  <c r="BH183" i="2"/>
  <c r="BH184" i="2"/>
  <c r="BH185" i="2"/>
  <c r="BH186" i="2"/>
  <c r="BH187" i="2"/>
  <c r="BH188" i="2"/>
  <c r="BH189" i="2"/>
  <c r="BH190" i="2"/>
  <c r="BH191" i="2"/>
  <c r="BH192" i="2"/>
  <c r="BH193" i="2"/>
  <c r="BH194" i="2"/>
  <c r="BH195" i="2"/>
  <c r="BH196" i="2"/>
  <c r="BH197" i="2"/>
  <c r="BH198" i="2"/>
  <c r="BH199" i="2"/>
  <c r="BH200" i="2"/>
  <c r="BH201" i="2"/>
  <c r="BH202" i="2"/>
  <c r="BH203" i="2"/>
  <c r="BH204" i="2"/>
  <c r="BH205" i="2"/>
  <c r="BH206" i="2"/>
  <c r="BH207" i="2"/>
  <c r="BH208" i="2"/>
  <c r="BH209" i="2"/>
  <c r="BH210" i="2"/>
  <c r="BH211" i="2"/>
  <c r="BH212" i="2"/>
  <c r="BH213" i="2"/>
  <c r="BH214" i="2"/>
  <c r="BH215" i="2"/>
  <c r="BH216" i="2"/>
  <c r="BH217" i="2"/>
  <c r="BH218" i="2"/>
  <c r="BH219" i="2"/>
  <c r="BH220" i="2"/>
  <c r="BH221" i="2"/>
  <c r="BH222" i="2"/>
  <c r="BH223" i="2"/>
  <c r="BH224" i="2"/>
  <c r="BH225" i="2"/>
  <c r="BH226" i="2"/>
  <c r="BH227" i="2"/>
  <c r="BH228" i="2"/>
  <c r="BH229" i="2"/>
  <c r="BH230" i="2"/>
  <c r="BH231" i="2"/>
  <c r="BH232" i="2"/>
  <c r="BH233" i="2"/>
  <c r="BH234" i="2"/>
  <c r="BH235" i="2"/>
  <c r="BH236" i="2"/>
  <c r="BH237" i="2"/>
  <c r="BH238" i="2"/>
  <c r="BH239" i="2"/>
  <c r="BH240" i="2"/>
  <c r="BH241" i="2"/>
  <c r="BH242" i="2"/>
  <c r="BH243" i="2"/>
  <c r="BH244" i="2"/>
  <c r="BH245" i="2"/>
  <c r="BH246" i="2"/>
  <c r="BH247" i="2"/>
  <c r="BH248" i="2"/>
  <c r="BH249" i="2"/>
  <c r="BH250" i="2"/>
  <c r="BH251" i="2"/>
  <c r="BH252" i="2"/>
  <c r="BH253" i="2"/>
  <c r="BH254" i="2"/>
  <c r="BH255" i="2"/>
  <c r="BH256" i="2"/>
  <c r="BH257" i="2"/>
  <c r="BH258" i="2"/>
  <c r="BH259" i="2"/>
  <c r="BH260" i="2"/>
  <c r="BH261" i="2"/>
  <c r="BH262" i="2"/>
  <c r="BH263" i="2"/>
  <c r="BH264" i="2"/>
  <c r="BH265" i="2"/>
  <c r="BH266" i="2"/>
  <c r="BH267" i="2"/>
  <c r="BH268" i="2"/>
  <c r="BH269" i="2"/>
  <c r="BH270" i="2"/>
  <c r="BH271" i="2"/>
  <c r="BH272" i="2"/>
  <c r="BH273" i="2"/>
  <c r="BH274" i="2"/>
  <c r="BH275" i="2"/>
  <c r="BH276" i="2"/>
  <c r="BH277" i="2"/>
  <c r="BH278" i="2"/>
  <c r="BH279" i="2"/>
  <c r="BH280" i="2"/>
  <c r="BH281" i="2"/>
  <c r="BH282" i="2"/>
  <c r="BH283" i="2"/>
  <c r="BH284" i="2"/>
  <c r="BH285" i="2"/>
  <c r="BH286" i="2"/>
  <c r="BH287" i="2"/>
  <c r="BH288" i="2"/>
  <c r="BH289" i="2"/>
  <c r="BH290" i="2"/>
  <c r="BH291" i="2"/>
  <c r="BH292" i="2"/>
  <c r="BH293" i="2"/>
  <c r="BH294" i="2"/>
  <c r="BH295" i="2"/>
  <c r="BH296" i="2"/>
  <c r="BH297" i="2"/>
  <c r="BH298" i="2"/>
  <c r="BH299" i="2"/>
  <c r="BH300" i="2"/>
  <c r="BH301" i="2"/>
  <c r="BH302" i="2"/>
  <c r="BH303" i="2"/>
  <c r="BH304" i="2"/>
  <c r="BH305" i="2"/>
  <c r="BH306" i="2"/>
  <c r="BH307" i="2"/>
  <c r="BH308" i="2"/>
  <c r="BH309" i="2"/>
  <c r="BH310" i="2"/>
  <c r="BH311" i="2"/>
  <c r="BH312" i="2"/>
  <c r="BH313" i="2"/>
  <c r="BH314" i="2"/>
  <c r="BH315" i="2"/>
  <c r="BH316" i="2"/>
  <c r="BH317" i="2"/>
  <c r="BH318" i="2"/>
  <c r="BH319" i="2"/>
  <c r="BH320" i="2"/>
  <c r="BH321" i="2"/>
  <c r="BH322" i="2"/>
  <c r="BH323" i="2"/>
  <c r="BH324" i="2"/>
  <c r="BH325" i="2"/>
  <c r="BH326" i="2"/>
  <c r="BH327" i="2"/>
  <c r="BH328" i="2"/>
  <c r="BH329" i="2"/>
  <c r="BH330" i="2"/>
  <c r="BH331" i="2"/>
  <c r="BH332" i="2"/>
  <c r="BH333" i="2"/>
  <c r="BH334" i="2"/>
  <c r="BH335" i="2"/>
  <c r="BH336" i="2"/>
  <c r="BH337" i="2"/>
  <c r="BH338" i="2"/>
  <c r="BH339" i="2"/>
  <c r="BH340" i="2"/>
  <c r="BH341" i="2"/>
  <c r="BH342" i="2"/>
  <c r="BH343" i="2"/>
  <c r="BH344" i="2"/>
  <c r="BH345" i="2"/>
  <c r="BH346" i="2"/>
  <c r="BH347" i="2"/>
  <c r="BH348" i="2"/>
  <c r="BH349" i="2"/>
  <c r="BH350" i="2"/>
  <c r="BH351" i="2"/>
  <c r="BH352" i="2"/>
  <c r="BH353" i="2"/>
  <c r="BH354" i="2"/>
  <c r="BH355" i="2"/>
  <c r="BH356" i="2"/>
  <c r="BH357" i="2"/>
  <c r="BH358" i="2"/>
  <c r="BH359" i="2"/>
  <c r="BH360" i="2"/>
  <c r="BH361" i="2"/>
  <c r="BH362" i="2"/>
  <c r="BH363" i="2"/>
  <c r="BH364" i="2"/>
  <c r="BH365" i="2"/>
  <c r="BH366" i="2"/>
  <c r="BH367" i="2"/>
  <c r="BH368" i="2"/>
  <c r="BH369" i="2"/>
  <c r="BH370" i="2"/>
  <c r="BH371" i="2"/>
  <c r="BH372" i="2"/>
  <c r="BH373" i="2"/>
  <c r="BH374" i="2"/>
  <c r="BH375" i="2"/>
  <c r="BH376" i="2"/>
  <c r="BH377" i="2"/>
  <c r="BH378" i="2"/>
  <c r="BH379" i="2"/>
  <c r="BH380" i="2"/>
  <c r="BH381" i="2"/>
  <c r="BH382" i="2"/>
  <c r="BH383" i="2"/>
  <c r="BH384" i="2"/>
  <c r="BH385" i="2"/>
  <c r="BH386" i="2"/>
  <c r="BH387" i="2"/>
  <c r="BH388" i="2"/>
  <c r="BH389" i="2"/>
  <c r="BH390" i="2"/>
  <c r="BH391" i="2"/>
  <c r="BH392" i="2"/>
  <c r="BH393" i="2"/>
  <c r="BH394" i="2"/>
  <c r="BH395" i="2"/>
  <c r="BH396" i="2"/>
  <c r="BH397" i="2"/>
  <c r="BH398" i="2"/>
  <c r="BH399" i="2"/>
  <c r="BH400" i="2"/>
  <c r="BH401" i="2"/>
  <c r="BH402" i="2"/>
  <c r="BH403" i="2"/>
  <c r="BH404" i="2"/>
  <c r="BH405" i="2"/>
  <c r="BH406" i="2"/>
  <c r="BH407" i="2"/>
  <c r="BH408" i="2"/>
  <c r="BH409" i="2"/>
  <c r="BH410" i="2"/>
  <c r="BH411" i="2"/>
  <c r="BH412" i="2"/>
  <c r="BH413" i="2"/>
  <c r="BH414" i="2"/>
  <c r="BH415" i="2"/>
  <c r="BH416" i="2"/>
  <c r="BH417" i="2"/>
  <c r="BH418" i="2"/>
  <c r="BH419" i="2"/>
  <c r="BH420" i="2"/>
  <c r="BH421" i="2"/>
  <c r="BH422" i="2"/>
  <c r="BH423" i="2"/>
  <c r="BH424" i="2"/>
  <c r="BH425" i="2"/>
  <c r="BH426" i="2"/>
  <c r="BH427" i="2"/>
  <c r="BH428" i="2"/>
  <c r="BH429" i="2"/>
  <c r="BH430" i="2"/>
  <c r="BH431" i="2"/>
  <c r="BH432" i="2"/>
  <c r="BH433" i="2"/>
  <c r="BH434" i="2"/>
  <c r="BH435" i="2"/>
  <c r="BH436" i="2"/>
  <c r="BH437" i="2"/>
  <c r="BH438" i="2"/>
  <c r="BH439" i="2"/>
  <c r="BH440" i="2"/>
  <c r="BH441" i="2"/>
  <c r="BH442" i="2"/>
  <c r="BH443" i="2"/>
  <c r="BH444" i="2"/>
  <c r="BH445" i="2"/>
  <c r="BH446" i="2"/>
  <c r="BH447" i="2"/>
  <c r="BH448" i="2"/>
  <c r="BH449" i="2"/>
  <c r="BH450" i="2"/>
  <c r="BH451" i="2"/>
  <c r="BH452" i="2"/>
  <c r="BH453" i="2"/>
  <c r="BH454" i="2"/>
  <c r="BH455" i="2"/>
  <c r="BH456" i="2"/>
  <c r="BH457" i="2"/>
  <c r="BH458" i="2"/>
  <c r="BH459" i="2"/>
  <c r="BH460" i="2"/>
  <c r="BH461" i="2"/>
  <c r="BH462" i="2"/>
  <c r="BH463" i="2"/>
  <c r="BH464" i="2"/>
  <c r="BH465" i="2"/>
  <c r="BH466" i="2"/>
  <c r="BH467" i="2"/>
  <c r="BH468" i="2"/>
  <c r="BH469" i="2"/>
  <c r="BH470" i="2"/>
  <c r="BH471" i="2"/>
  <c r="BH472" i="2"/>
  <c r="BH473" i="2"/>
  <c r="BH474" i="2"/>
  <c r="BH475" i="2"/>
  <c r="BH476" i="2"/>
  <c r="BH477" i="2"/>
  <c r="BH478" i="2"/>
  <c r="BH479" i="2"/>
  <c r="BH480" i="2"/>
  <c r="BH481" i="2"/>
  <c r="BH482" i="2"/>
  <c r="BH483" i="2"/>
  <c r="BH484" i="2"/>
  <c r="BH485" i="2"/>
  <c r="BH486" i="2"/>
  <c r="BH487" i="2"/>
  <c r="BH488" i="2"/>
  <c r="BH489" i="2"/>
  <c r="BH490" i="2"/>
  <c r="BH491" i="2"/>
  <c r="BH492" i="2"/>
  <c r="BH493" i="2"/>
  <c r="BH494" i="2"/>
  <c r="BH495" i="2"/>
  <c r="BH496" i="2"/>
  <c r="BH497" i="2"/>
  <c r="BH498" i="2"/>
  <c r="BH499" i="2"/>
  <c r="BH500" i="2"/>
  <c r="BH501" i="2"/>
  <c r="BH502" i="2"/>
  <c r="BH503" i="2"/>
  <c r="BH504" i="2"/>
  <c r="BH505" i="2"/>
  <c r="BH506" i="2"/>
  <c r="BH507" i="2"/>
  <c r="BH508" i="2"/>
  <c r="BH509" i="2"/>
  <c r="BH510" i="2"/>
  <c r="BH511" i="2"/>
  <c r="BH512" i="2"/>
  <c r="BH513" i="2"/>
  <c r="BH514" i="2"/>
  <c r="BH515" i="2"/>
  <c r="BH516" i="2"/>
  <c r="BH517" i="2"/>
  <c r="BH518" i="2"/>
  <c r="BH519" i="2"/>
  <c r="BH520" i="2"/>
  <c r="BH521" i="2"/>
  <c r="BH522" i="2"/>
  <c r="BH523" i="2"/>
  <c r="BH524" i="2"/>
  <c r="BH525" i="2"/>
  <c r="BH526" i="2"/>
  <c r="BH527" i="2"/>
  <c r="BH528" i="2"/>
  <c r="BH529" i="2"/>
  <c r="BH530" i="2"/>
  <c r="BH531" i="2"/>
  <c r="BH532" i="2"/>
  <c r="BH533" i="2"/>
  <c r="BH534" i="2"/>
  <c r="BH535" i="2"/>
  <c r="BH536" i="2"/>
  <c r="BH537" i="2"/>
  <c r="BH538" i="2"/>
  <c r="BH539" i="2"/>
  <c r="BH540" i="2"/>
  <c r="BH541" i="2"/>
  <c r="BH542" i="2"/>
  <c r="BH543" i="2"/>
  <c r="BH544" i="2"/>
  <c r="BH545" i="2"/>
  <c r="BH546" i="2"/>
  <c r="BH547" i="2"/>
  <c r="BH548" i="2"/>
  <c r="BH549" i="2"/>
  <c r="BH550" i="2"/>
  <c r="BH551" i="2"/>
  <c r="BH552" i="2"/>
  <c r="BH553" i="2"/>
  <c r="BH554" i="2"/>
  <c r="BH555" i="2"/>
  <c r="BH556" i="2"/>
  <c r="BH557" i="2"/>
  <c r="BH558" i="2"/>
  <c r="BH559" i="2"/>
  <c r="BH560" i="2"/>
  <c r="BH561" i="2"/>
  <c r="BH562" i="2"/>
  <c r="BH563" i="2"/>
  <c r="BH564" i="2"/>
  <c r="BH565" i="2"/>
  <c r="BH566" i="2"/>
  <c r="BH567" i="2"/>
  <c r="BH568" i="2"/>
  <c r="BH569" i="2"/>
  <c r="BH570" i="2"/>
  <c r="BH571" i="2"/>
  <c r="BH572" i="2"/>
  <c r="BH573" i="2"/>
  <c r="BH574" i="2"/>
  <c r="BH575" i="2"/>
  <c r="BH576" i="2"/>
  <c r="BH577" i="2"/>
  <c r="BH578" i="2"/>
  <c r="BH579" i="2"/>
  <c r="BH580" i="2"/>
  <c r="BH581" i="2"/>
  <c r="BH582" i="2"/>
  <c r="BH583" i="2"/>
  <c r="BH584" i="2"/>
  <c r="BH585" i="2"/>
  <c r="BH586" i="2"/>
  <c r="BH587" i="2"/>
  <c r="BH588" i="2"/>
  <c r="BH589" i="2"/>
  <c r="BH590" i="2"/>
  <c r="BH591" i="2"/>
  <c r="BH592" i="2"/>
  <c r="BH593" i="2"/>
  <c r="BH594" i="2"/>
  <c r="BH595" i="2"/>
  <c r="BH596" i="2"/>
  <c r="BH597" i="2"/>
  <c r="BH598" i="2"/>
  <c r="BH599" i="2"/>
  <c r="BH600" i="2"/>
  <c r="BH601" i="2"/>
  <c r="BH602" i="2"/>
  <c r="BH603" i="2"/>
  <c r="BH604" i="2"/>
  <c r="BH605" i="2"/>
  <c r="BH606" i="2"/>
  <c r="BH607" i="2"/>
  <c r="BH608" i="2"/>
  <c r="BH609" i="2"/>
  <c r="BH610" i="2"/>
  <c r="BH611" i="2"/>
  <c r="BH612" i="2"/>
  <c r="BH613" i="2"/>
  <c r="BH614" i="2"/>
  <c r="BH615" i="2"/>
  <c r="BH616" i="2"/>
  <c r="BH617" i="2"/>
  <c r="BH618" i="2"/>
  <c r="BH619" i="2"/>
  <c r="BH620" i="2"/>
  <c r="BH621" i="2"/>
  <c r="BH622" i="2"/>
  <c r="BH623" i="2"/>
  <c r="BH624" i="2"/>
  <c r="BH625" i="2"/>
  <c r="BH626" i="2"/>
  <c r="BH627" i="2"/>
  <c r="BH628" i="2"/>
  <c r="BH629" i="2"/>
  <c r="BH630" i="2"/>
  <c r="BH631" i="2"/>
  <c r="BH632" i="2"/>
  <c r="BH633" i="2"/>
  <c r="BH634" i="2"/>
  <c r="BH635" i="2"/>
  <c r="BH636" i="2"/>
  <c r="BH637" i="2"/>
  <c r="BH638" i="2"/>
  <c r="BH639" i="2"/>
  <c r="BH640" i="2"/>
  <c r="BH641" i="2"/>
  <c r="BH642" i="2"/>
  <c r="BH643" i="2"/>
  <c r="BH644" i="2"/>
  <c r="BH645" i="2"/>
  <c r="BH646" i="2"/>
  <c r="BH647" i="2"/>
  <c r="BH648" i="2"/>
  <c r="BH649" i="2"/>
  <c r="BH650" i="2"/>
  <c r="BH651" i="2"/>
  <c r="BH652" i="2"/>
  <c r="BH653" i="2"/>
  <c r="BH654" i="2"/>
  <c r="BH655" i="2"/>
  <c r="BH656" i="2"/>
  <c r="BH657" i="2"/>
  <c r="BH658" i="2"/>
  <c r="BH659" i="2"/>
  <c r="BH660" i="2"/>
  <c r="BH661" i="2"/>
  <c r="BH662" i="2"/>
  <c r="BH663" i="2"/>
  <c r="BH664" i="2"/>
  <c r="BH665" i="2"/>
  <c r="BH666" i="2"/>
  <c r="BH667" i="2"/>
  <c r="BH668" i="2"/>
  <c r="BH669" i="2"/>
  <c r="BH670" i="2"/>
  <c r="BH671" i="2"/>
  <c r="BH672" i="2"/>
  <c r="BH673" i="2"/>
  <c r="BH674" i="2"/>
  <c r="BH675" i="2"/>
  <c r="BH676" i="2"/>
  <c r="BH677" i="2"/>
  <c r="BH678" i="2"/>
  <c r="BH679" i="2"/>
  <c r="BH680" i="2"/>
  <c r="BH681" i="2"/>
  <c r="BH682" i="2"/>
  <c r="BH683" i="2"/>
  <c r="BH684" i="2"/>
  <c r="BH685" i="2"/>
  <c r="BH686" i="2"/>
  <c r="BH687" i="2"/>
  <c r="BH688" i="2"/>
  <c r="BH689" i="2"/>
  <c r="BH690" i="2"/>
  <c r="BH691" i="2"/>
  <c r="BH692" i="2"/>
  <c r="BH693" i="2"/>
  <c r="BH694" i="2"/>
  <c r="BH695" i="2"/>
  <c r="BH696" i="2"/>
  <c r="BH697" i="2"/>
  <c r="BH698" i="2"/>
  <c r="BH699" i="2"/>
  <c r="BH700" i="2"/>
  <c r="BH701" i="2"/>
  <c r="BH702" i="2"/>
  <c r="BH703" i="2"/>
  <c r="BH704" i="2"/>
  <c r="BH705" i="2"/>
  <c r="BH706" i="2"/>
  <c r="BH707" i="2"/>
  <c r="BH708" i="2"/>
  <c r="BH709" i="2"/>
  <c r="BH710" i="2"/>
  <c r="BH711" i="2"/>
  <c r="BH712" i="2"/>
  <c r="BH713" i="2"/>
  <c r="BH714" i="2"/>
  <c r="BH715" i="2"/>
  <c r="BH716" i="2"/>
  <c r="BI4" i="2"/>
  <c r="BI5" i="2"/>
  <c r="BI6" i="2"/>
  <c r="BI7" i="2"/>
  <c r="BI8" i="2"/>
  <c r="BI9" i="2"/>
  <c r="BI10" i="2"/>
  <c r="BI11" i="2"/>
  <c r="BI12" i="2"/>
  <c r="BI13" i="2"/>
  <c r="BI14" i="2"/>
  <c r="BI15" i="2"/>
  <c r="BI16" i="2"/>
  <c r="BI17" i="2"/>
  <c r="BI18" i="2"/>
  <c r="BI19" i="2"/>
  <c r="BI20" i="2"/>
  <c r="BI21" i="2"/>
  <c r="BI22" i="2"/>
  <c r="BI23" i="2"/>
  <c r="BI24" i="2"/>
  <c r="BI25" i="2"/>
  <c r="BI26" i="2"/>
  <c r="BI27" i="2"/>
  <c r="BI28" i="2"/>
  <c r="BI29" i="2"/>
  <c r="BI30" i="2"/>
  <c r="BI31" i="2"/>
  <c r="BI32" i="2"/>
  <c r="BI33" i="2"/>
  <c r="BI34" i="2"/>
  <c r="BI35" i="2"/>
  <c r="BI36" i="2"/>
  <c r="BI37" i="2"/>
  <c r="BI38" i="2"/>
  <c r="BI39" i="2"/>
  <c r="BI40" i="2"/>
  <c r="BI41" i="2"/>
  <c r="BI42" i="2"/>
  <c r="BI43" i="2"/>
  <c r="BI44" i="2"/>
  <c r="BI45" i="2"/>
  <c r="BI46" i="2"/>
  <c r="BI47" i="2"/>
  <c r="BI48" i="2"/>
  <c r="BI49" i="2"/>
  <c r="BI50" i="2"/>
  <c r="BI51" i="2"/>
  <c r="BI52" i="2"/>
  <c r="BI53" i="2"/>
  <c r="BI54" i="2"/>
  <c r="BI55" i="2"/>
  <c r="BI56" i="2"/>
  <c r="BI57" i="2"/>
  <c r="BI58" i="2"/>
  <c r="BI59" i="2"/>
  <c r="BI60" i="2"/>
  <c r="BI61" i="2"/>
  <c r="BI62" i="2"/>
  <c r="BI63" i="2"/>
  <c r="BI64" i="2"/>
  <c r="BI65" i="2"/>
  <c r="BI66" i="2"/>
  <c r="BI67" i="2"/>
  <c r="BI68" i="2"/>
  <c r="BI69" i="2"/>
  <c r="BI70" i="2"/>
  <c r="BI71" i="2"/>
  <c r="BI72" i="2"/>
  <c r="BI73" i="2"/>
  <c r="BI74" i="2"/>
  <c r="BI75" i="2"/>
  <c r="BI76" i="2"/>
  <c r="BI77" i="2"/>
  <c r="BI78" i="2"/>
  <c r="BI79" i="2"/>
  <c r="BI80" i="2"/>
  <c r="BI81" i="2"/>
  <c r="BI82" i="2"/>
  <c r="BI83" i="2"/>
  <c r="BI84" i="2"/>
  <c r="BI85" i="2"/>
  <c r="BI86" i="2"/>
  <c r="BI87" i="2"/>
  <c r="BI88" i="2"/>
  <c r="BI89" i="2"/>
  <c r="BI90" i="2"/>
  <c r="BI91" i="2"/>
  <c r="BI92" i="2"/>
  <c r="BI93" i="2"/>
  <c r="BI94" i="2"/>
  <c r="BI95" i="2"/>
  <c r="BI96" i="2"/>
  <c r="BI97" i="2"/>
  <c r="BI98" i="2"/>
  <c r="BI99" i="2"/>
  <c r="BI100" i="2"/>
  <c r="BI101" i="2"/>
  <c r="BI102" i="2"/>
  <c r="BI103" i="2"/>
  <c r="BI104" i="2"/>
  <c r="BI105" i="2"/>
  <c r="BI106" i="2"/>
  <c r="BI107" i="2"/>
  <c r="BI108" i="2"/>
  <c r="BI109" i="2"/>
  <c r="BI110" i="2"/>
  <c r="BI111" i="2"/>
  <c r="BI112" i="2"/>
  <c r="BI113" i="2"/>
  <c r="BI114" i="2"/>
  <c r="BI115" i="2"/>
  <c r="BI116" i="2"/>
  <c r="BI117" i="2"/>
  <c r="BI118" i="2"/>
  <c r="BI119" i="2"/>
  <c r="BI120" i="2"/>
  <c r="BI121" i="2"/>
  <c r="BI122" i="2"/>
  <c r="BI123" i="2"/>
  <c r="BI124" i="2"/>
  <c r="BI125" i="2"/>
  <c r="BI126" i="2"/>
  <c r="BI127" i="2"/>
  <c r="BI128" i="2"/>
  <c r="BI129" i="2"/>
  <c r="BI130" i="2"/>
  <c r="BI131" i="2"/>
  <c r="BI132" i="2"/>
  <c r="BI133" i="2"/>
  <c r="BI134" i="2"/>
  <c r="BI135" i="2"/>
  <c r="BI136" i="2"/>
  <c r="BI137" i="2"/>
  <c r="BI138" i="2"/>
  <c r="BI139" i="2"/>
  <c r="BI140" i="2"/>
  <c r="BI141" i="2"/>
  <c r="BI142" i="2"/>
  <c r="BI143" i="2"/>
  <c r="BI144" i="2"/>
  <c r="BI145" i="2"/>
  <c r="BI146" i="2"/>
  <c r="BI147" i="2"/>
  <c r="BI148" i="2"/>
  <c r="BI149" i="2"/>
  <c r="BI150" i="2"/>
  <c r="BI151" i="2"/>
  <c r="BI152" i="2"/>
  <c r="BI153" i="2"/>
  <c r="BI154" i="2"/>
  <c r="BI155" i="2"/>
  <c r="BI156" i="2"/>
  <c r="BI157" i="2"/>
  <c r="BI158" i="2"/>
  <c r="BI159" i="2"/>
  <c r="BI160" i="2"/>
  <c r="BI161" i="2"/>
  <c r="BI162" i="2"/>
  <c r="BI163" i="2"/>
  <c r="BI164" i="2"/>
  <c r="BI165" i="2"/>
  <c r="BI166" i="2"/>
  <c r="BI167" i="2"/>
  <c r="BI168" i="2"/>
  <c r="BI169" i="2"/>
  <c r="BI170" i="2"/>
  <c r="BI171" i="2"/>
  <c r="BI172" i="2"/>
  <c r="BI173" i="2"/>
  <c r="BI174" i="2"/>
  <c r="BI175" i="2"/>
  <c r="BI176" i="2"/>
  <c r="BI177" i="2"/>
  <c r="BI178" i="2"/>
  <c r="BI179" i="2"/>
  <c r="BI180" i="2"/>
  <c r="BI181" i="2"/>
  <c r="BI182" i="2"/>
  <c r="BI183" i="2"/>
  <c r="BI184" i="2"/>
  <c r="BI185" i="2"/>
  <c r="BI186" i="2"/>
  <c r="BI187" i="2"/>
  <c r="BI188" i="2"/>
  <c r="BI189" i="2"/>
  <c r="BI190" i="2"/>
  <c r="BI191" i="2"/>
  <c r="BI192" i="2"/>
  <c r="BI193" i="2"/>
  <c r="BI194" i="2"/>
  <c r="BI195" i="2"/>
  <c r="BI196" i="2"/>
  <c r="BI197" i="2"/>
  <c r="BI198" i="2"/>
  <c r="BI199" i="2"/>
  <c r="BI200" i="2"/>
  <c r="BI201" i="2"/>
  <c r="BI202" i="2"/>
  <c r="BI203" i="2"/>
  <c r="BI204" i="2"/>
  <c r="BI205" i="2"/>
  <c r="BI206" i="2"/>
  <c r="BI207" i="2"/>
  <c r="BI208" i="2"/>
  <c r="BI209" i="2"/>
  <c r="BI210" i="2"/>
  <c r="BI211" i="2"/>
  <c r="BI212" i="2"/>
  <c r="BI213" i="2"/>
  <c r="BI214" i="2"/>
  <c r="BI215" i="2"/>
  <c r="BI216" i="2"/>
  <c r="BI217" i="2"/>
  <c r="BI218" i="2"/>
  <c r="BI219" i="2"/>
  <c r="BI220" i="2"/>
  <c r="BI221" i="2"/>
  <c r="BI222" i="2"/>
  <c r="BI223" i="2"/>
  <c r="BI224" i="2"/>
  <c r="BI225" i="2"/>
  <c r="BI226" i="2"/>
  <c r="BI227" i="2"/>
  <c r="BI228" i="2"/>
  <c r="BI229" i="2"/>
  <c r="BI230" i="2"/>
  <c r="BI231" i="2"/>
  <c r="BI232" i="2"/>
  <c r="BI233" i="2"/>
  <c r="BI234" i="2"/>
  <c r="BI235" i="2"/>
  <c r="BI236" i="2"/>
  <c r="BI237" i="2"/>
  <c r="BI238" i="2"/>
  <c r="BI239" i="2"/>
  <c r="BI240" i="2"/>
  <c r="BI241" i="2"/>
  <c r="BI242" i="2"/>
  <c r="BI243" i="2"/>
  <c r="BI244" i="2"/>
  <c r="BI245" i="2"/>
  <c r="BI246" i="2"/>
  <c r="BI247" i="2"/>
  <c r="BI248" i="2"/>
  <c r="BI249" i="2"/>
  <c r="BI250" i="2"/>
  <c r="BI251" i="2"/>
  <c r="BI252" i="2"/>
  <c r="BI253" i="2"/>
  <c r="BI254" i="2"/>
  <c r="BI255" i="2"/>
  <c r="BI256" i="2"/>
  <c r="BI257" i="2"/>
  <c r="BI258" i="2"/>
  <c r="BI259" i="2"/>
  <c r="BI260" i="2"/>
  <c r="BI261" i="2"/>
  <c r="BI262" i="2"/>
  <c r="BI263" i="2"/>
  <c r="BI264" i="2"/>
  <c r="BI265" i="2"/>
  <c r="BI266" i="2"/>
  <c r="BI267" i="2"/>
  <c r="BI268" i="2"/>
  <c r="BI269" i="2"/>
  <c r="BI270" i="2"/>
  <c r="BI271" i="2"/>
  <c r="BI272" i="2"/>
  <c r="BI273" i="2"/>
  <c r="BI274" i="2"/>
  <c r="BI275" i="2"/>
  <c r="BI276" i="2"/>
  <c r="BI277" i="2"/>
  <c r="BI278" i="2"/>
  <c r="BI279" i="2"/>
  <c r="BI280" i="2"/>
  <c r="BI281" i="2"/>
  <c r="BI282" i="2"/>
  <c r="BI283" i="2"/>
  <c r="BI284" i="2"/>
  <c r="BI285" i="2"/>
  <c r="BI286" i="2"/>
  <c r="BI287" i="2"/>
  <c r="BI288" i="2"/>
  <c r="BI289" i="2"/>
  <c r="BI290" i="2"/>
  <c r="BI291" i="2"/>
  <c r="BI292" i="2"/>
  <c r="BI293" i="2"/>
  <c r="BI294" i="2"/>
  <c r="BI295" i="2"/>
  <c r="BI296" i="2"/>
  <c r="BI297" i="2"/>
  <c r="BI298" i="2"/>
  <c r="BI299" i="2"/>
  <c r="BI300" i="2"/>
  <c r="BI301" i="2"/>
  <c r="BI302" i="2"/>
  <c r="BI303" i="2"/>
  <c r="BI304" i="2"/>
  <c r="BI305" i="2"/>
  <c r="BI306" i="2"/>
  <c r="BI307" i="2"/>
  <c r="BI308" i="2"/>
  <c r="BI309" i="2"/>
  <c r="BI310" i="2"/>
  <c r="BI311" i="2"/>
  <c r="BI312" i="2"/>
  <c r="BI313" i="2"/>
  <c r="BI314" i="2"/>
  <c r="BI315" i="2"/>
  <c r="BI316" i="2"/>
  <c r="BI317" i="2"/>
  <c r="BI318" i="2"/>
  <c r="BI319" i="2"/>
  <c r="BI320" i="2"/>
  <c r="BI321" i="2"/>
  <c r="BI322" i="2"/>
  <c r="BI323" i="2"/>
  <c r="BI324" i="2"/>
  <c r="BI325" i="2"/>
  <c r="BI326" i="2"/>
  <c r="BI327" i="2"/>
  <c r="BI328" i="2"/>
  <c r="BI329" i="2"/>
  <c r="BI330" i="2"/>
  <c r="BI331" i="2"/>
  <c r="BI332" i="2"/>
  <c r="BI333" i="2"/>
  <c r="BI334" i="2"/>
  <c r="BI335" i="2"/>
  <c r="BI336" i="2"/>
  <c r="BI337" i="2"/>
  <c r="BI338" i="2"/>
  <c r="BI339" i="2"/>
  <c r="BI340" i="2"/>
  <c r="BI341" i="2"/>
  <c r="BI342" i="2"/>
  <c r="BI343" i="2"/>
  <c r="BI344" i="2"/>
  <c r="BI345" i="2"/>
  <c r="BI346" i="2"/>
  <c r="BI347" i="2"/>
  <c r="BI348" i="2"/>
  <c r="BI349" i="2"/>
  <c r="BI350" i="2"/>
  <c r="BI351" i="2"/>
  <c r="BI352" i="2"/>
  <c r="BI353" i="2"/>
  <c r="BI354" i="2"/>
  <c r="BI355" i="2"/>
  <c r="BI356" i="2"/>
  <c r="BI357" i="2"/>
  <c r="BI358" i="2"/>
  <c r="BI359" i="2"/>
  <c r="BI360" i="2"/>
  <c r="BI361" i="2"/>
  <c r="BI362" i="2"/>
  <c r="BI363" i="2"/>
  <c r="BI364" i="2"/>
  <c r="BI365" i="2"/>
  <c r="BI366" i="2"/>
  <c r="BI367" i="2"/>
  <c r="BI368" i="2"/>
  <c r="BI369" i="2"/>
  <c r="BI370" i="2"/>
  <c r="BI371" i="2"/>
  <c r="BI372" i="2"/>
  <c r="BI373" i="2"/>
  <c r="BI374" i="2"/>
  <c r="BI375" i="2"/>
  <c r="BI376" i="2"/>
  <c r="BI377" i="2"/>
  <c r="BI378" i="2"/>
  <c r="BI379" i="2"/>
  <c r="BI380" i="2"/>
  <c r="BI381" i="2"/>
  <c r="BI382" i="2"/>
  <c r="BI383" i="2"/>
  <c r="BI384" i="2"/>
  <c r="BI385" i="2"/>
  <c r="BI386" i="2"/>
  <c r="BI387" i="2"/>
  <c r="BI388" i="2"/>
  <c r="BI389" i="2"/>
  <c r="BI390" i="2"/>
  <c r="BI391" i="2"/>
  <c r="BI392" i="2"/>
  <c r="BI393" i="2"/>
  <c r="BI394" i="2"/>
  <c r="BI395" i="2"/>
  <c r="BI396" i="2"/>
  <c r="BI397" i="2"/>
  <c r="BI398" i="2"/>
  <c r="BI399" i="2"/>
  <c r="BI400" i="2"/>
  <c r="BI401" i="2"/>
  <c r="BI402" i="2"/>
  <c r="BI403" i="2"/>
  <c r="BI404" i="2"/>
  <c r="BI405" i="2"/>
  <c r="BI406" i="2"/>
  <c r="BI407" i="2"/>
  <c r="BI408" i="2"/>
  <c r="BI409" i="2"/>
  <c r="BI410" i="2"/>
  <c r="BI411" i="2"/>
  <c r="BI412" i="2"/>
  <c r="BI413" i="2"/>
  <c r="BI414" i="2"/>
  <c r="BI415" i="2"/>
  <c r="BI416" i="2"/>
  <c r="BI417" i="2"/>
  <c r="BI418" i="2"/>
  <c r="BI419" i="2"/>
  <c r="BI420" i="2"/>
  <c r="BI421" i="2"/>
  <c r="BI422" i="2"/>
  <c r="BI423" i="2"/>
  <c r="BI424" i="2"/>
  <c r="BI425" i="2"/>
  <c r="BI426" i="2"/>
  <c r="BI427" i="2"/>
  <c r="BI428" i="2"/>
  <c r="BI429" i="2"/>
  <c r="BI430" i="2"/>
  <c r="BI431" i="2"/>
  <c r="BI432" i="2"/>
  <c r="BI433" i="2"/>
  <c r="BI434" i="2"/>
  <c r="BI435" i="2"/>
  <c r="BI436" i="2"/>
  <c r="BI437" i="2"/>
  <c r="BI438" i="2"/>
  <c r="BI439" i="2"/>
  <c r="BI440" i="2"/>
  <c r="BI441" i="2"/>
  <c r="BI442" i="2"/>
  <c r="BI443" i="2"/>
  <c r="BI444" i="2"/>
  <c r="BI445" i="2"/>
  <c r="BI446" i="2"/>
  <c r="BI447" i="2"/>
  <c r="BI448" i="2"/>
  <c r="BI449" i="2"/>
  <c r="BI450" i="2"/>
  <c r="BI451" i="2"/>
  <c r="BI452" i="2"/>
  <c r="BI453" i="2"/>
  <c r="BI454" i="2"/>
  <c r="BI455" i="2"/>
  <c r="BI456" i="2"/>
  <c r="BI457" i="2"/>
  <c r="BI458" i="2"/>
  <c r="BI459" i="2"/>
  <c r="BI460" i="2"/>
  <c r="BI461" i="2"/>
  <c r="BI462" i="2"/>
  <c r="BI463" i="2"/>
  <c r="BI464" i="2"/>
  <c r="BI465" i="2"/>
  <c r="BI466" i="2"/>
  <c r="BI467" i="2"/>
  <c r="BI468" i="2"/>
  <c r="BI469" i="2"/>
  <c r="BI470" i="2"/>
  <c r="BI471" i="2"/>
  <c r="BI472" i="2"/>
  <c r="BI473" i="2"/>
  <c r="BI474" i="2"/>
  <c r="BI475" i="2"/>
  <c r="BI476" i="2"/>
  <c r="BI477" i="2"/>
  <c r="BI478" i="2"/>
  <c r="BI479" i="2"/>
  <c r="BI480" i="2"/>
  <c r="BI481" i="2"/>
  <c r="BI482" i="2"/>
  <c r="BI483" i="2"/>
  <c r="BI484" i="2"/>
  <c r="BI485" i="2"/>
  <c r="BI486" i="2"/>
  <c r="BI487" i="2"/>
  <c r="BI488" i="2"/>
  <c r="BI489" i="2"/>
  <c r="BI490" i="2"/>
  <c r="BI491" i="2"/>
  <c r="BI492" i="2"/>
  <c r="BI493" i="2"/>
  <c r="BI494" i="2"/>
  <c r="BI495" i="2"/>
  <c r="BI496" i="2"/>
  <c r="BI497" i="2"/>
  <c r="BI498" i="2"/>
  <c r="BI499" i="2"/>
  <c r="BI500" i="2"/>
  <c r="BI501" i="2"/>
  <c r="BI502" i="2"/>
  <c r="BI503" i="2"/>
  <c r="BI504" i="2"/>
  <c r="BI505" i="2"/>
  <c r="BI506" i="2"/>
  <c r="BI507" i="2"/>
  <c r="BI508" i="2"/>
  <c r="BI509" i="2"/>
  <c r="BI510" i="2"/>
  <c r="BI511" i="2"/>
  <c r="BI512" i="2"/>
  <c r="BI513" i="2"/>
  <c r="BI514" i="2"/>
  <c r="BI515" i="2"/>
  <c r="BI516" i="2"/>
  <c r="BI517" i="2"/>
  <c r="BI518" i="2"/>
  <c r="BI519" i="2"/>
  <c r="BI520" i="2"/>
  <c r="BI521" i="2"/>
  <c r="BI522" i="2"/>
  <c r="BI523" i="2"/>
  <c r="BI524" i="2"/>
  <c r="BI525" i="2"/>
  <c r="BI526" i="2"/>
  <c r="BI527" i="2"/>
  <c r="BI528" i="2"/>
  <c r="BI529" i="2"/>
  <c r="BI530" i="2"/>
  <c r="BI531" i="2"/>
  <c r="BI532" i="2"/>
  <c r="BI533" i="2"/>
  <c r="BI534" i="2"/>
  <c r="BI535" i="2"/>
  <c r="BI536" i="2"/>
  <c r="BI537" i="2"/>
  <c r="BI538" i="2"/>
  <c r="BI539" i="2"/>
  <c r="BI540" i="2"/>
  <c r="BI541" i="2"/>
  <c r="BI542" i="2"/>
  <c r="BI543" i="2"/>
  <c r="BI544" i="2"/>
  <c r="BI545" i="2"/>
  <c r="BI546" i="2"/>
  <c r="BI547" i="2"/>
  <c r="BI548" i="2"/>
  <c r="BI549" i="2"/>
  <c r="BI550" i="2"/>
  <c r="BI551" i="2"/>
  <c r="BI552" i="2"/>
  <c r="BI553" i="2"/>
  <c r="BI554" i="2"/>
  <c r="BI555" i="2"/>
  <c r="BI556" i="2"/>
  <c r="BI557" i="2"/>
  <c r="BI558" i="2"/>
  <c r="BI559" i="2"/>
  <c r="BI560" i="2"/>
  <c r="BI561" i="2"/>
  <c r="BI562" i="2"/>
  <c r="BI563" i="2"/>
  <c r="BI564" i="2"/>
  <c r="BI565" i="2"/>
  <c r="BI566" i="2"/>
  <c r="BI567" i="2"/>
  <c r="BI568" i="2"/>
  <c r="BI569" i="2"/>
  <c r="BI570" i="2"/>
  <c r="BI571" i="2"/>
  <c r="BI572" i="2"/>
  <c r="BI573" i="2"/>
  <c r="BI574" i="2"/>
  <c r="BI575" i="2"/>
  <c r="BI576" i="2"/>
  <c r="BI577" i="2"/>
  <c r="BI578" i="2"/>
  <c r="BI579" i="2"/>
  <c r="BI580" i="2"/>
  <c r="BI581" i="2"/>
  <c r="BI582" i="2"/>
  <c r="BI583" i="2"/>
  <c r="BI584" i="2"/>
  <c r="BI585" i="2"/>
  <c r="BI586" i="2"/>
  <c r="BI587" i="2"/>
  <c r="BI588" i="2"/>
  <c r="BI589" i="2"/>
  <c r="BI590" i="2"/>
  <c r="BI591" i="2"/>
  <c r="BI592" i="2"/>
  <c r="BI593" i="2"/>
  <c r="BI594" i="2"/>
  <c r="BI595" i="2"/>
  <c r="BI596" i="2"/>
  <c r="BI597" i="2"/>
  <c r="BI598" i="2"/>
  <c r="BI599" i="2"/>
  <c r="BI600" i="2"/>
  <c r="BI601" i="2"/>
  <c r="BI602" i="2"/>
  <c r="BI603" i="2"/>
  <c r="BI604" i="2"/>
  <c r="BI605" i="2"/>
  <c r="BI606" i="2"/>
  <c r="BI607" i="2"/>
  <c r="BI608" i="2"/>
  <c r="BI609" i="2"/>
  <c r="BI610" i="2"/>
  <c r="BI611" i="2"/>
  <c r="BI612" i="2"/>
  <c r="BI613" i="2"/>
  <c r="BI614" i="2"/>
  <c r="BI615" i="2"/>
  <c r="BI616" i="2"/>
  <c r="BI617" i="2"/>
  <c r="BI618" i="2"/>
  <c r="BI619" i="2"/>
  <c r="BI620" i="2"/>
  <c r="BI621" i="2"/>
  <c r="BI622" i="2"/>
  <c r="BI623" i="2"/>
  <c r="BI624" i="2"/>
  <c r="BI625" i="2"/>
  <c r="BI626" i="2"/>
  <c r="BI627" i="2"/>
  <c r="BI628" i="2"/>
  <c r="BI629" i="2"/>
  <c r="BI630" i="2"/>
  <c r="BI631" i="2"/>
  <c r="BI632" i="2"/>
  <c r="BI633" i="2"/>
  <c r="BI634" i="2"/>
  <c r="BI635" i="2"/>
  <c r="BI636" i="2"/>
  <c r="BI637" i="2"/>
  <c r="BI638" i="2"/>
  <c r="BI639" i="2"/>
  <c r="BI640" i="2"/>
  <c r="BI641" i="2"/>
  <c r="BI642" i="2"/>
  <c r="BI643" i="2"/>
  <c r="BI644" i="2"/>
  <c r="BI645" i="2"/>
  <c r="BI646" i="2"/>
  <c r="BI647" i="2"/>
  <c r="BI648" i="2"/>
  <c r="BI649" i="2"/>
  <c r="BI650" i="2"/>
  <c r="BI651" i="2"/>
  <c r="BI652" i="2"/>
  <c r="BI653" i="2"/>
  <c r="BI654" i="2"/>
  <c r="BI655" i="2"/>
  <c r="BI656" i="2"/>
  <c r="BI657" i="2"/>
  <c r="BI658" i="2"/>
  <c r="BI659" i="2"/>
  <c r="BI660" i="2"/>
  <c r="BI661" i="2"/>
  <c r="BI662" i="2"/>
  <c r="BI663" i="2"/>
  <c r="BI664" i="2"/>
  <c r="BI665" i="2"/>
  <c r="BI666" i="2"/>
  <c r="BI667" i="2"/>
  <c r="BI668" i="2"/>
  <c r="BI669" i="2"/>
  <c r="BI670" i="2"/>
  <c r="BI671" i="2"/>
  <c r="BI672" i="2"/>
  <c r="BI673" i="2"/>
  <c r="BI674" i="2"/>
  <c r="BI675" i="2"/>
  <c r="BI676" i="2"/>
  <c r="BI677" i="2"/>
  <c r="BI678" i="2"/>
  <c r="BI679" i="2"/>
  <c r="BI680" i="2"/>
  <c r="BI681" i="2"/>
  <c r="BI682" i="2"/>
  <c r="BI683" i="2"/>
  <c r="BI684" i="2"/>
  <c r="BI685" i="2"/>
  <c r="BI686" i="2"/>
  <c r="BI687" i="2"/>
  <c r="BI688" i="2"/>
  <c r="BI689" i="2"/>
  <c r="BI690" i="2"/>
  <c r="BI691" i="2"/>
  <c r="BI692" i="2"/>
  <c r="BI693" i="2"/>
  <c r="BI694" i="2"/>
  <c r="BI695" i="2"/>
  <c r="BI696" i="2"/>
  <c r="BI697" i="2"/>
  <c r="BI698" i="2"/>
  <c r="BI699" i="2"/>
  <c r="BI700" i="2"/>
  <c r="BI701" i="2"/>
  <c r="BI702" i="2"/>
  <c r="BI703" i="2"/>
  <c r="BI704" i="2"/>
  <c r="BI705" i="2"/>
  <c r="BI706" i="2"/>
  <c r="BI707" i="2"/>
  <c r="BI708" i="2"/>
  <c r="BI709" i="2"/>
  <c r="BI710" i="2"/>
  <c r="BI711" i="2"/>
  <c r="BI712" i="2"/>
  <c r="BI713" i="2"/>
  <c r="BI714" i="2"/>
  <c r="BI715" i="2"/>
  <c r="BI716" i="2"/>
  <c r="BJ4" i="2"/>
  <c r="BJ5" i="2"/>
  <c r="BJ6" i="2"/>
  <c r="BJ7" i="2"/>
  <c r="BJ8" i="2"/>
  <c r="BJ9" i="2"/>
  <c r="BJ10" i="2"/>
  <c r="BJ11" i="2"/>
  <c r="BJ12" i="2"/>
  <c r="BJ13" i="2"/>
  <c r="BJ14" i="2"/>
  <c r="BJ15" i="2"/>
  <c r="BJ16" i="2"/>
  <c r="BJ17" i="2"/>
  <c r="BJ18" i="2"/>
  <c r="BJ19" i="2"/>
  <c r="BJ20" i="2"/>
  <c r="BJ21" i="2"/>
  <c r="BJ22" i="2"/>
  <c r="BJ23" i="2"/>
  <c r="BJ24" i="2"/>
  <c r="BJ25" i="2"/>
  <c r="BJ26" i="2"/>
  <c r="BJ27" i="2"/>
  <c r="BJ28" i="2"/>
  <c r="BJ29" i="2"/>
  <c r="BJ30" i="2"/>
  <c r="BJ31" i="2"/>
  <c r="BJ32" i="2"/>
  <c r="BJ33" i="2"/>
  <c r="BJ34" i="2"/>
  <c r="BJ35" i="2"/>
  <c r="BJ36" i="2"/>
  <c r="BJ37" i="2"/>
  <c r="BJ38" i="2"/>
  <c r="BJ39" i="2"/>
  <c r="BJ40" i="2"/>
  <c r="BJ41" i="2"/>
  <c r="BJ42" i="2"/>
  <c r="BJ43" i="2"/>
  <c r="BJ44" i="2"/>
  <c r="BJ45" i="2"/>
  <c r="BJ46" i="2"/>
  <c r="BJ47" i="2"/>
  <c r="BJ48" i="2"/>
  <c r="BJ49" i="2"/>
  <c r="BJ50" i="2"/>
  <c r="BJ51" i="2"/>
  <c r="BJ52" i="2"/>
  <c r="BJ53" i="2"/>
  <c r="BJ54" i="2"/>
  <c r="BJ55" i="2"/>
  <c r="BJ56" i="2"/>
  <c r="BJ57" i="2"/>
  <c r="BJ58" i="2"/>
  <c r="BJ59" i="2"/>
  <c r="BJ60" i="2"/>
  <c r="BJ61" i="2"/>
  <c r="BJ62" i="2"/>
  <c r="BJ63" i="2"/>
  <c r="BJ64" i="2"/>
  <c r="BJ65" i="2"/>
  <c r="BJ66" i="2"/>
  <c r="BJ67" i="2"/>
  <c r="BJ68" i="2"/>
  <c r="BJ69" i="2"/>
  <c r="BJ70" i="2"/>
  <c r="BJ71" i="2"/>
  <c r="BJ72" i="2"/>
  <c r="BJ73" i="2"/>
  <c r="BJ74" i="2"/>
  <c r="BJ75" i="2"/>
  <c r="BJ76" i="2"/>
  <c r="BJ77" i="2"/>
  <c r="BJ78" i="2"/>
  <c r="BJ79" i="2"/>
  <c r="BJ80" i="2"/>
  <c r="BJ81" i="2"/>
  <c r="BJ82" i="2"/>
  <c r="BJ83" i="2"/>
  <c r="BJ84" i="2"/>
  <c r="BJ85" i="2"/>
  <c r="BJ86" i="2"/>
  <c r="BJ87" i="2"/>
  <c r="BJ88" i="2"/>
  <c r="BJ89" i="2"/>
  <c r="BJ90" i="2"/>
  <c r="BJ91" i="2"/>
  <c r="BJ92" i="2"/>
  <c r="BJ93" i="2"/>
  <c r="BJ94" i="2"/>
  <c r="BJ95" i="2"/>
  <c r="BJ96" i="2"/>
  <c r="BJ97" i="2"/>
  <c r="BJ98" i="2"/>
  <c r="BJ99" i="2"/>
  <c r="BJ100" i="2"/>
  <c r="BJ101" i="2"/>
  <c r="BJ102" i="2"/>
  <c r="BJ103" i="2"/>
  <c r="BJ104" i="2"/>
  <c r="BJ105" i="2"/>
  <c r="BJ106" i="2"/>
  <c r="BJ107" i="2"/>
  <c r="BJ108" i="2"/>
  <c r="BJ109" i="2"/>
  <c r="BJ110" i="2"/>
  <c r="BJ111" i="2"/>
  <c r="BJ112" i="2"/>
  <c r="BJ113" i="2"/>
  <c r="BJ114" i="2"/>
  <c r="BJ115" i="2"/>
  <c r="BJ116" i="2"/>
  <c r="BJ117" i="2"/>
  <c r="BJ118" i="2"/>
  <c r="BJ119" i="2"/>
  <c r="BJ120" i="2"/>
  <c r="BJ121" i="2"/>
  <c r="BJ122" i="2"/>
  <c r="BJ123" i="2"/>
  <c r="BJ124" i="2"/>
  <c r="BJ125" i="2"/>
  <c r="BJ126" i="2"/>
  <c r="BJ127" i="2"/>
  <c r="BJ128" i="2"/>
  <c r="BJ129" i="2"/>
  <c r="BJ130" i="2"/>
  <c r="BJ131" i="2"/>
  <c r="BJ132" i="2"/>
  <c r="BJ133" i="2"/>
  <c r="BJ134" i="2"/>
  <c r="BJ135" i="2"/>
  <c r="BJ136" i="2"/>
  <c r="BJ137" i="2"/>
  <c r="BJ138" i="2"/>
  <c r="BJ139" i="2"/>
  <c r="BJ140" i="2"/>
  <c r="BJ141" i="2"/>
  <c r="BJ142" i="2"/>
  <c r="BJ143" i="2"/>
  <c r="BJ144" i="2"/>
  <c r="BJ145" i="2"/>
  <c r="BJ146" i="2"/>
  <c r="BJ147" i="2"/>
  <c r="BJ148" i="2"/>
  <c r="BJ149" i="2"/>
  <c r="BJ150" i="2"/>
  <c r="BJ151" i="2"/>
  <c r="BJ152" i="2"/>
  <c r="BJ153" i="2"/>
  <c r="BJ154" i="2"/>
  <c r="BJ155" i="2"/>
  <c r="BJ156" i="2"/>
  <c r="BJ157" i="2"/>
  <c r="BJ158" i="2"/>
  <c r="BJ159" i="2"/>
  <c r="BJ160" i="2"/>
  <c r="BJ161" i="2"/>
  <c r="BJ162" i="2"/>
  <c r="BJ163" i="2"/>
  <c r="BJ164" i="2"/>
  <c r="BJ165" i="2"/>
  <c r="BJ166" i="2"/>
  <c r="BJ167" i="2"/>
  <c r="BJ168" i="2"/>
  <c r="BJ169" i="2"/>
  <c r="BJ170" i="2"/>
  <c r="BJ171" i="2"/>
  <c r="BJ172" i="2"/>
  <c r="BJ173" i="2"/>
  <c r="BJ174" i="2"/>
  <c r="BJ175" i="2"/>
  <c r="BJ176" i="2"/>
  <c r="BJ177" i="2"/>
  <c r="BJ178" i="2"/>
  <c r="BJ179" i="2"/>
  <c r="BJ180" i="2"/>
  <c r="BJ181" i="2"/>
  <c r="BJ182" i="2"/>
  <c r="BJ183" i="2"/>
  <c r="BJ184" i="2"/>
  <c r="BJ185" i="2"/>
  <c r="BJ186" i="2"/>
  <c r="BJ187" i="2"/>
  <c r="BJ188" i="2"/>
  <c r="BJ189" i="2"/>
  <c r="BJ190" i="2"/>
  <c r="BJ191" i="2"/>
  <c r="BJ192" i="2"/>
  <c r="BJ193" i="2"/>
  <c r="BJ194" i="2"/>
  <c r="BJ195" i="2"/>
  <c r="BJ196" i="2"/>
  <c r="BJ197" i="2"/>
  <c r="BJ198" i="2"/>
  <c r="BJ199" i="2"/>
  <c r="BJ200" i="2"/>
  <c r="BJ201" i="2"/>
  <c r="BJ202" i="2"/>
  <c r="BJ203" i="2"/>
  <c r="BJ204" i="2"/>
  <c r="BJ205" i="2"/>
  <c r="BJ206" i="2"/>
  <c r="BJ207" i="2"/>
  <c r="BJ208" i="2"/>
  <c r="BJ209" i="2"/>
  <c r="BJ210" i="2"/>
  <c r="BJ211" i="2"/>
  <c r="BJ212" i="2"/>
  <c r="BJ213" i="2"/>
  <c r="BJ214" i="2"/>
  <c r="BJ215" i="2"/>
  <c r="BJ216" i="2"/>
  <c r="BJ217" i="2"/>
  <c r="BJ218" i="2"/>
  <c r="BJ219" i="2"/>
  <c r="BJ220" i="2"/>
  <c r="BJ221" i="2"/>
  <c r="BJ222" i="2"/>
  <c r="BJ223" i="2"/>
  <c r="BJ224" i="2"/>
  <c r="BJ225" i="2"/>
  <c r="BJ226" i="2"/>
  <c r="BJ227" i="2"/>
  <c r="BJ228" i="2"/>
  <c r="BJ229" i="2"/>
  <c r="BJ230" i="2"/>
  <c r="BJ231" i="2"/>
  <c r="BJ232" i="2"/>
  <c r="BJ233" i="2"/>
  <c r="BJ234" i="2"/>
  <c r="BJ235" i="2"/>
  <c r="BJ236" i="2"/>
  <c r="BJ237" i="2"/>
  <c r="BJ238" i="2"/>
  <c r="BJ239" i="2"/>
  <c r="BJ240" i="2"/>
  <c r="BJ241" i="2"/>
  <c r="BJ242" i="2"/>
  <c r="BJ243" i="2"/>
  <c r="BJ244" i="2"/>
  <c r="BJ245" i="2"/>
  <c r="BJ246" i="2"/>
  <c r="BJ247" i="2"/>
  <c r="BJ248" i="2"/>
  <c r="BJ249" i="2"/>
  <c r="BJ250" i="2"/>
  <c r="BJ251" i="2"/>
  <c r="BJ252" i="2"/>
  <c r="BJ253" i="2"/>
  <c r="BJ254" i="2"/>
  <c r="BJ255" i="2"/>
  <c r="BJ256" i="2"/>
  <c r="BJ257" i="2"/>
  <c r="BJ258" i="2"/>
  <c r="BJ259" i="2"/>
  <c r="BJ260" i="2"/>
  <c r="BJ261" i="2"/>
  <c r="BJ262" i="2"/>
  <c r="BJ263" i="2"/>
  <c r="BJ264" i="2"/>
  <c r="BJ265" i="2"/>
  <c r="BJ266" i="2"/>
  <c r="BJ267" i="2"/>
  <c r="BJ268" i="2"/>
  <c r="BJ269" i="2"/>
  <c r="BJ270" i="2"/>
  <c r="BJ271" i="2"/>
  <c r="BJ272" i="2"/>
  <c r="BJ273" i="2"/>
  <c r="BJ274" i="2"/>
  <c r="BJ275" i="2"/>
  <c r="BJ276" i="2"/>
  <c r="BJ277" i="2"/>
  <c r="BJ278" i="2"/>
  <c r="BJ279" i="2"/>
  <c r="BJ280" i="2"/>
  <c r="BJ281" i="2"/>
  <c r="BJ282" i="2"/>
  <c r="BJ283" i="2"/>
  <c r="BJ284" i="2"/>
  <c r="BJ285" i="2"/>
  <c r="BJ286" i="2"/>
  <c r="BJ287" i="2"/>
  <c r="BJ288" i="2"/>
  <c r="BJ289" i="2"/>
  <c r="BJ290" i="2"/>
  <c r="BJ291" i="2"/>
  <c r="BJ292" i="2"/>
  <c r="BJ293" i="2"/>
  <c r="BJ294" i="2"/>
  <c r="BJ295" i="2"/>
  <c r="BJ296" i="2"/>
  <c r="BJ297" i="2"/>
  <c r="BJ298" i="2"/>
  <c r="BJ299" i="2"/>
  <c r="BJ300" i="2"/>
  <c r="BJ301" i="2"/>
  <c r="BJ302" i="2"/>
  <c r="BJ303" i="2"/>
  <c r="BJ304" i="2"/>
  <c r="BJ305" i="2"/>
  <c r="BJ306" i="2"/>
  <c r="BJ307" i="2"/>
  <c r="BJ308" i="2"/>
  <c r="BJ309" i="2"/>
  <c r="BJ310" i="2"/>
  <c r="BJ311" i="2"/>
  <c r="BJ312" i="2"/>
  <c r="BJ313" i="2"/>
  <c r="BJ314" i="2"/>
  <c r="BJ315" i="2"/>
  <c r="BJ316" i="2"/>
  <c r="BJ317" i="2"/>
  <c r="BJ318" i="2"/>
  <c r="BJ319" i="2"/>
  <c r="BJ320" i="2"/>
  <c r="BJ321" i="2"/>
  <c r="BJ322" i="2"/>
  <c r="BJ323" i="2"/>
  <c r="BJ324" i="2"/>
  <c r="BJ325" i="2"/>
  <c r="BJ326" i="2"/>
  <c r="BJ327" i="2"/>
  <c r="BJ328" i="2"/>
  <c r="BJ329" i="2"/>
  <c r="BJ330" i="2"/>
  <c r="BJ331" i="2"/>
  <c r="BJ332" i="2"/>
  <c r="BJ333" i="2"/>
  <c r="BJ334" i="2"/>
  <c r="BJ335" i="2"/>
  <c r="BJ336" i="2"/>
  <c r="BJ337" i="2"/>
  <c r="BJ338" i="2"/>
  <c r="BJ339" i="2"/>
  <c r="BJ340" i="2"/>
  <c r="BJ341" i="2"/>
  <c r="BJ342" i="2"/>
  <c r="BJ343" i="2"/>
  <c r="BJ344" i="2"/>
  <c r="BJ345" i="2"/>
  <c r="BJ346" i="2"/>
  <c r="BJ347" i="2"/>
  <c r="BJ348" i="2"/>
  <c r="BJ349" i="2"/>
  <c r="BJ350" i="2"/>
  <c r="BJ351" i="2"/>
  <c r="BJ352" i="2"/>
  <c r="BJ353" i="2"/>
  <c r="BJ354" i="2"/>
  <c r="BJ355" i="2"/>
  <c r="BJ356" i="2"/>
  <c r="BJ357" i="2"/>
  <c r="BJ358" i="2"/>
  <c r="BJ359" i="2"/>
  <c r="BJ360" i="2"/>
  <c r="BJ361" i="2"/>
  <c r="BJ362" i="2"/>
  <c r="BJ363" i="2"/>
  <c r="BJ364" i="2"/>
  <c r="BJ365" i="2"/>
  <c r="BJ366" i="2"/>
  <c r="BJ367" i="2"/>
  <c r="BJ368" i="2"/>
  <c r="BJ369" i="2"/>
  <c r="BJ370" i="2"/>
  <c r="BJ371" i="2"/>
  <c r="BJ372" i="2"/>
  <c r="BJ373" i="2"/>
  <c r="BJ374" i="2"/>
  <c r="BJ375" i="2"/>
  <c r="BJ376" i="2"/>
  <c r="BJ377" i="2"/>
  <c r="BJ378" i="2"/>
  <c r="BJ379" i="2"/>
  <c r="BJ380" i="2"/>
  <c r="BJ381" i="2"/>
  <c r="BJ382" i="2"/>
  <c r="BJ383" i="2"/>
  <c r="BJ384" i="2"/>
  <c r="BJ385" i="2"/>
  <c r="BJ386" i="2"/>
  <c r="BJ387" i="2"/>
  <c r="BJ388" i="2"/>
  <c r="BJ389" i="2"/>
  <c r="BJ390" i="2"/>
  <c r="BJ391" i="2"/>
  <c r="BJ392" i="2"/>
  <c r="BJ393" i="2"/>
  <c r="BJ394" i="2"/>
  <c r="BJ395" i="2"/>
  <c r="BJ396" i="2"/>
  <c r="BJ397" i="2"/>
  <c r="BJ398" i="2"/>
  <c r="BJ399" i="2"/>
  <c r="BJ400" i="2"/>
  <c r="BJ401" i="2"/>
  <c r="BJ402" i="2"/>
  <c r="BJ403" i="2"/>
  <c r="BJ404" i="2"/>
  <c r="BJ405" i="2"/>
  <c r="BJ406" i="2"/>
  <c r="BJ407" i="2"/>
  <c r="BJ408" i="2"/>
  <c r="BJ409" i="2"/>
  <c r="BJ410" i="2"/>
  <c r="BJ411" i="2"/>
  <c r="BJ412" i="2"/>
  <c r="BJ413" i="2"/>
  <c r="BJ414" i="2"/>
  <c r="BJ415" i="2"/>
  <c r="BJ416" i="2"/>
  <c r="BJ417" i="2"/>
  <c r="BJ418" i="2"/>
  <c r="BJ419" i="2"/>
  <c r="BJ420" i="2"/>
  <c r="BJ421" i="2"/>
  <c r="BJ422" i="2"/>
  <c r="BJ423" i="2"/>
  <c r="BJ424" i="2"/>
  <c r="BJ425" i="2"/>
  <c r="BJ426" i="2"/>
  <c r="BJ427" i="2"/>
  <c r="BJ428" i="2"/>
  <c r="BJ429" i="2"/>
  <c r="BJ430" i="2"/>
  <c r="BJ431" i="2"/>
  <c r="BJ432" i="2"/>
  <c r="BJ433" i="2"/>
  <c r="BJ434" i="2"/>
  <c r="BJ435" i="2"/>
  <c r="BJ436" i="2"/>
  <c r="BJ437" i="2"/>
  <c r="BJ438" i="2"/>
  <c r="BJ439" i="2"/>
  <c r="BJ440" i="2"/>
  <c r="BJ441" i="2"/>
  <c r="BJ442" i="2"/>
  <c r="BJ443" i="2"/>
  <c r="BJ444" i="2"/>
  <c r="BJ445" i="2"/>
  <c r="BJ446" i="2"/>
  <c r="BJ447" i="2"/>
  <c r="BJ448" i="2"/>
  <c r="BJ449" i="2"/>
  <c r="BJ450" i="2"/>
  <c r="BJ451" i="2"/>
  <c r="BJ452" i="2"/>
  <c r="BJ453" i="2"/>
  <c r="BJ454" i="2"/>
  <c r="BJ455" i="2"/>
  <c r="BJ456" i="2"/>
  <c r="BJ457" i="2"/>
  <c r="BJ458" i="2"/>
  <c r="BJ459" i="2"/>
  <c r="BJ460" i="2"/>
  <c r="BJ461" i="2"/>
  <c r="BJ462" i="2"/>
  <c r="BJ463" i="2"/>
  <c r="BJ464" i="2"/>
  <c r="BJ465" i="2"/>
  <c r="BJ466" i="2"/>
  <c r="BJ467" i="2"/>
  <c r="BJ468" i="2"/>
  <c r="BJ469" i="2"/>
  <c r="BJ470" i="2"/>
  <c r="BJ471" i="2"/>
  <c r="BJ472" i="2"/>
  <c r="BJ473" i="2"/>
  <c r="BJ474" i="2"/>
  <c r="BJ475" i="2"/>
  <c r="BJ476" i="2"/>
  <c r="BJ477" i="2"/>
  <c r="BJ478" i="2"/>
  <c r="BJ479" i="2"/>
  <c r="BJ480" i="2"/>
  <c r="BJ481" i="2"/>
  <c r="BJ482" i="2"/>
  <c r="BJ483" i="2"/>
  <c r="BJ484" i="2"/>
  <c r="BJ485" i="2"/>
  <c r="BJ486" i="2"/>
  <c r="BJ487" i="2"/>
  <c r="BJ488" i="2"/>
  <c r="BJ489" i="2"/>
  <c r="BJ490" i="2"/>
  <c r="BJ491" i="2"/>
  <c r="BJ492" i="2"/>
  <c r="BJ493" i="2"/>
  <c r="BJ494" i="2"/>
  <c r="BJ495" i="2"/>
  <c r="BJ496" i="2"/>
  <c r="BJ497" i="2"/>
  <c r="BJ498" i="2"/>
  <c r="BJ499" i="2"/>
  <c r="BJ500" i="2"/>
  <c r="BJ501" i="2"/>
  <c r="BJ502" i="2"/>
  <c r="BJ503" i="2"/>
  <c r="BJ504" i="2"/>
  <c r="BJ505" i="2"/>
  <c r="BJ506" i="2"/>
  <c r="BJ507" i="2"/>
  <c r="BJ508" i="2"/>
  <c r="BJ509" i="2"/>
  <c r="BJ510" i="2"/>
  <c r="BJ511" i="2"/>
  <c r="BJ512" i="2"/>
  <c r="BJ513" i="2"/>
  <c r="BJ514" i="2"/>
  <c r="BJ515" i="2"/>
  <c r="BJ516" i="2"/>
  <c r="BJ517" i="2"/>
  <c r="BJ518" i="2"/>
  <c r="BJ519" i="2"/>
  <c r="BJ520" i="2"/>
  <c r="BJ521" i="2"/>
  <c r="BJ522" i="2"/>
  <c r="BJ523" i="2"/>
  <c r="BJ524" i="2"/>
  <c r="BJ525" i="2"/>
  <c r="BJ526" i="2"/>
  <c r="BJ527" i="2"/>
  <c r="BJ528" i="2"/>
  <c r="BJ529" i="2"/>
  <c r="BJ530" i="2"/>
  <c r="BJ531" i="2"/>
  <c r="BJ532" i="2"/>
  <c r="BJ533" i="2"/>
  <c r="BJ534" i="2"/>
  <c r="BJ535" i="2"/>
  <c r="BJ536" i="2"/>
  <c r="BJ537" i="2"/>
  <c r="BJ538" i="2"/>
  <c r="BJ539" i="2"/>
  <c r="BJ540" i="2"/>
  <c r="BJ541" i="2"/>
  <c r="BJ542" i="2"/>
  <c r="BJ543" i="2"/>
  <c r="BJ544" i="2"/>
  <c r="BJ545" i="2"/>
  <c r="BJ546" i="2"/>
  <c r="BJ547" i="2"/>
  <c r="BJ548" i="2"/>
  <c r="BJ549" i="2"/>
  <c r="BJ550" i="2"/>
  <c r="BJ551" i="2"/>
  <c r="BJ552" i="2"/>
  <c r="BJ553" i="2"/>
  <c r="BJ554" i="2"/>
  <c r="BJ555" i="2"/>
  <c r="BJ556" i="2"/>
  <c r="BJ557" i="2"/>
  <c r="BJ558" i="2"/>
  <c r="BJ559" i="2"/>
  <c r="BJ560" i="2"/>
  <c r="BJ561" i="2"/>
  <c r="BJ562" i="2"/>
  <c r="BJ563" i="2"/>
  <c r="BJ564" i="2"/>
  <c r="BJ565" i="2"/>
  <c r="BJ566" i="2"/>
  <c r="BJ567" i="2"/>
  <c r="BJ568" i="2"/>
  <c r="BJ569" i="2"/>
  <c r="BJ570" i="2"/>
  <c r="BJ571" i="2"/>
  <c r="BJ572" i="2"/>
  <c r="BJ573" i="2"/>
  <c r="BJ574" i="2"/>
  <c r="BJ575" i="2"/>
  <c r="BJ576" i="2"/>
  <c r="BJ577" i="2"/>
  <c r="BJ578" i="2"/>
  <c r="BJ579" i="2"/>
  <c r="BJ580" i="2"/>
  <c r="BJ581" i="2"/>
  <c r="BJ582" i="2"/>
  <c r="BJ583" i="2"/>
  <c r="BJ584" i="2"/>
  <c r="BJ585" i="2"/>
  <c r="BJ586" i="2"/>
  <c r="BJ587" i="2"/>
  <c r="BJ588" i="2"/>
  <c r="BJ589" i="2"/>
  <c r="BJ590" i="2"/>
  <c r="BJ591" i="2"/>
  <c r="BJ592" i="2"/>
  <c r="BJ593" i="2"/>
  <c r="BJ594" i="2"/>
  <c r="BJ595" i="2"/>
  <c r="BJ596" i="2"/>
  <c r="BJ597" i="2"/>
  <c r="BJ598" i="2"/>
  <c r="BJ599" i="2"/>
  <c r="BJ600" i="2"/>
  <c r="BJ601" i="2"/>
  <c r="BJ602" i="2"/>
  <c r="BJ603" i="2"/>
  <c r="BJ604" i="2"/>
  <c r="BJ605" i="2"/>
  <c r="BJ606" i="2"/>
  <c r="BJ607" i="2"/>
  <c r="BJ608" i="2"/>
  <c r="BJ609" i="2"/>
  <c r="BJ610" i="2"/>
  <c r="BJ611" i="2"/>
  <c r="BJ612" i="2"/>
  <c r="BJ613" i="2"/>
  <c r="BJ614" i="2"/>
  <c r="BJ615" i="2"/>
  <c r="BJ616" i="2"/>
  <c r="BJ617" i="2"/>
  <c r="BJ618" i="2"/>
  <c r="BJ619" i="2"/>
  <c r="BJ620" i="2"/>
  <c r="BJ621" i="2"/>
  <c r="BJ622" i="2"/>
  <c r="BJ623" i="2"/>
  <c r="BJ624" i="2"/>
  <c r="BJ625" i="2"/>
  <c r="BJ626" i="2"/>
  <c r="BJ627" i="2"/>
  <c r="BJ628" i="2"/>
  <c r="BJ629" i="2"/>
  <c r="BJ630" i="2"/>
  <c r="BJ631" i="2"/>
  <c r="BJ632" i="2"/>
  <c r="BJ633" i="2"/>
  <c r="BJ634" i="2"/>
  <c r="BJ635" i="2"/>
  <c r="BJ636" i="2"/>
  <c r="BJ637" i="2"/>
  <c r="BJ638" i="2"/>
  <c r="BJ639" i="2"/>
  <c r="BJ640" i="2"/>
  <c r="BJ641" i="2"/>
  <c r="BJ642" i="2"/>
  <c r="BJ643" i="2"/>
  <c r="BJ644" i="2"/>
  <c r="BJ645" i="2"/>
  <c r="BJ646" i="2"/>
  <c r="BJ647" i="2"/>
  <c r="BJ648" i="2"/>
  <c r="BJ649" i="2"/>
  <c r="BJ650" i="2"/>
  <c r="BJ651" i="2"/>
  <c r="BJ652" i="2"/>
  <c r="BJ653" i="2"/>
  <c r="BJ654" i="2"/>
  <c r="BJ655" i="2"/>
  <c r="BJ656" i="2"/>
  <c r="BJ657" i="2"/>
  <c r="BJ658" i="2"/>
  <c r="BJ659" i="2"/>
  <c r="BJ660" i="2"/>
  <c r="BJ661" i="2"/>
  <c r="BJ662" i="2"/>
  <c r="BJ663" i="2"/>
  <c r="BJ664" i="2"/>
  <c r="BJ665" i="2"/>
  <c r="BJ666" i="2"/>
  <c r="BJ667" i="2"/>
  <c r="BJ668" i="2"/>
  <c r="BJ669" i="2"/>
  <c r="BJ670" i="2"/>
  <c r="BJ671" i="2"/>
  <c r="BJ672" i="2"/>
  <c r="BJ673" i="2"/>
  <c r="BJ674" i="2"/>
  <c r="BJ675" i="2"/>
  <c r="BJ676" i="2"/>
  <c r="BJ677" i="2"/>
  <c r="BJ678" i="2"/>
  <c r="BJ679" i="2"/>
  <c r="BJ680" i="2"/>
  <c r="BJ681" i="2"/>
  <c r="BJ682" i="2"/>
  <c r="BJ683" i="2"/>
  <c r="BJ684" i="2"/>
  <c r="BJ685" i="2"/>
  <c r="BJ686" i="2"/>
  <c r="BJ687" i="2"/>
  <c r="BJ688" i="2"/>
  <c r="BJ689" i="2"/>
  <c r="BJ690" i="2"/>
  <c r="BJ691" i="2"/>
  <c r="BJ692" i="2"/>
  <c r="BJ693" i="2"/>
  <c r="BJ694" i="2"/>
  <c r="BJ695" i="2"/>
  <c r="BJ696" i="2"/>
  <c r="BJ697" i="2"/>
  <c r="BJ698" i="2"/>
  <c r="BJ699" i="2"/>
  <c r="BJ700" i="2"/>
  <c r="BJ701" i="2"/>
  <c r="BJ702" i="2"/>
  <c r="BJ703" i="2"/>
  <c r="BJ704" i="2"/>
  <c r="BJ705" i="2"/>
  <c r="BJ706" i="2"/>
  <c r="BJ707" i="2"/>
  <c r="BJ708" i="2"/>
  <c r="BJ709" i="2"/>
  <c r="BJ710" i="2"/>
  <c r="BJ711" i="2"/>
  <c r="BJ712" i="2"/>
  <c r="BJ713" i="2"/>
  <c r="BJ714" i="2"/>
  <c r="BJ715" i="2"/>
  <c r="BJ716" i="2"/>
  <c r="BK4" i="2"/>
  <c r="BK5" i="2"/>
  <c r="BK6" i="2"/>
  <c r="BK7" i="2"/>
  <c r="BK8" i="2"/>
  <c r="BK9" i="2"/>
  <c r="BK10" i="2"/>
  <c r="BK11" i="2"/>
  <c r="BK12" i="2"/>
  <c r="BK13" i="2"/>
  <c r="BK14" i="2"/>
  <c r="BK15" i="2"/>
  <c r="BK16" i="2"/>
  <c r="BK17" i="2"/>
  <c r="BK18" i="2"/>
  <c r="BK19" i="2"/>
  <c r="BK20" i="2"/>
  <c r="BK21" i="2"/>
  <c r="BK22" i="2"/>
  <c r="BK23" i="2"/>
  <c r="BK24" i="2"/>
  <c r="BK25" i="2"/>
  <c r="BK26" i="2"/>
  <c r="BK27" i="2"/>
  <c r="BK28" i="2"/>
  <c r="BK29" i="2"/>
  <c r="BK30" i="2"/>
  <c r="BK31" i="2"/>
  <c r="BK32" i="2"/>
  <c r="BK33" i="2"/>
  <c r="BK34" i="2"/>
  <c r="BK35" i="2"/>
  <c r="BK36" i="2"/>
  <c r="BK37" i="2"/>
  <c r="BK38" i="2"/>
  <c r="BK39" i="2"/>
  <c r="BK40" i="2"/>
  <c r="BK41" i="2"/>
  <c r="BK42" i="2"/>
  <c r="BK43" i="2"/>
  <c r="BK44" i="2"/>
  <c r="BK45" i="2"/>
  <c r="BK46" i="2"/>
  <c r="BK47" i="2"/>
  <c r="BK48" i="2"/>
  <c r="BK49" i="2"/>
  <c r="BK50" i="2"/>
  <c r="BK51" i="2"/>
  <c r="BK52" i="2"/>
  <c r="BK53" i="2"/>
  <c r="BK54" i="2"/>
  <c r="BK55" i="2"/>
  <c r="BK56" i="2"/>
  <c r="BK57" i="2"/>
  <c r="BK58" i="2"/>
  <c r="BK59" i="2"/>
  <c r="BK60" i="2"/>
  <c r="BK61" i="2"/>
  <c r="BK62" i="2"/>
  <c r="BK63" i="2"/>
  <c r="BK64" i="2"/>
  <c r="BK65" i="2"/>
  <c r="BK66" i="2"/>
  <c r="BK67" i="2"/>
  <c r="BK68" i="2"/>
  <c r="BK69" i="2"/>
  <c r="BK70" i="2"/>
  <c r="BK71" i="2"/>
  <c r="BK72" i="2"/>
  <c r="BK73" i="2"/>
  <c r="BK74" i="2"/>
  <c r="BK75" i="2"/>
  <c r="BK76" i="2"/>
  <c r="BK77" i="2"/>
  <c r="BK78" i="2"/>
  <c r="BK79" i="2"/>
  <c r="BK80" i="2"/>
  <c r="BK81" i="2"/>
  <c r="BK82" i="2"/>
  <c r="BK83" i="2"/>
  <c r="BK84" i="2"/>
  <c r="BK85" i="2"/>
  <c r="BK86" i="2"/>
  <c r="BK87" i="2"/>
  <c r="BK88" i="2"/>
  <c r="BK89" i="2"/>
  <c r="BK90" i="2"/>
  <c r="BK91" i="2"/>
  <c r="BK92" i="2"/>
  <c r="BK93" i="2"/>
  <c r="BK94" i="2"/>
  <c r="BK95" i="2"/>
  <c r="BK96" i="2"/>
  <c r="BK97" i="2"/>
  <c r="BK98" i="2"/>
  <c r="BK99" i="2"/>
  <c r="BK100" i="2"/>
  <c r="BK101" i="2"/>
  <c r="BK102" i="2"/>
  <c r="BK103" i="2"/>
  <c r="BK104" i="2"/>
  <c r="BK105" i="2"/>
  <c r="BK106" i="2"/>
  <c r="BK107" i="2"/>
  <c r="BK108" i="2"/>
  <c r="BK109" i="2"/>
  <c r="BK110" i="2"/>
  <c r="BK111" i="2"/>
  <c r="BK112" i="2"/>
  <c r="BK113" i="2"/>
  <c r="BK114" i="2"/>
  <c r="BK115" i="2"/>
  <c r="BK116" i="2"/>
  <c r="BK117" i="2"/>
  <c r="BK118" i="2"/>
  <c r="BK119" i="2"/>
  <c r="BK120" i="2"/>
  <c r="BK121" i="2"/>
  <c r="BK122" i="2"/>
  <c r="BK123" i="2"/>
  <c r="BK124" i="2"/>
  <c r="BK125" i="2"/>
  <c r="BK126" i="2"/>
  <c r="BK127" i="2"/>
  <c r="BK128" i="2"/>
  <c r="BK129" i="2"/>
  <c r="BK130" i="2"/>
  <c r="BK131" i="2"/>
  <c r="BK132" i="2"/>
  <c r="BK133" i="2"/>
  <c r="BK134" i="2"/>
  <c r="BK135" i="2"/>
  <c r="BK136" i="2"/>
  <c r="BK137" i="2"/>
  <c r="BK138" i="2"/>
  <c r="BK139" i="2"/>
  <c r="BK140" i="2"/>
  <c r="BK141" i="2"/>
  <c r="BK142" i="2"/>
  <c r="BK143" i="2"/>
  <c r="BK144" i="2"/>
  <c r="BK145" i="2"/>
  <c r="BK146" i="2"/>
  <c r="BK147" i="2"/>
  <c r="BK148" i="2"/>
  <c r="BK149" i="2"/>
  <c r="BK150" i="2"/>
  <c r="BK151" i="2"/>
  <c r="BK152" i="2"/>
  <c r="BK153" i="2"/>
  <c r="BK154" i="2"/>
  <c r="BK155" i="2"/>
  <c r="BK156" i="2"/>
  <c r="BK157" i="2"/>
  <c r="BK158" i="2"/>
  <c r="BK159" i="2"/>
  <c r="BK160" i="2"/>
  <c r="BK161" i="2"/>
  <c r="BK162" i="2"/>
  <c r="BK163" i="2"/>
  <c r="BK164" i="2"/>
  <c r="BK165" i="2"/>
  <c r="BK166" i="2"/>
  <c r="BK167" i="2"/>
  <c r="BK168" i="2"/>
  <c r="BK169" i="2"/>
  <c r="BK170" i="2"/>
  <c r="BK171" i="2"/>
  <c r="BK172" i="2"/>
  <c r="BK173" i="2"/>
  <c r="BK174" i="2"/>
  <c r="BK175" i="2"/>
  <c r="BK176" i="2"/>
  <c r="BK177" i="2"/>
  <c r="BK178" i="2"/>
  <c r="BK179" i="2"/>
  <c r="BK180" i="2"/>
  <c r="BK181" i="2"/>
  <c r="BK182" i="2"/>
  <c r="BK183" i="2"/>
  <c r="BK184" i="2"/>
  <c r="BK185" i="2"/>
  <c r="BK186" i="2"/>
  <c r="BK187" i="2"/>
  <c r="BK188" i="2"/>
  <c r="BK189" i="2"/>
  <c r="BK190" i="2"/>
  <c r="BK191" i="2"/>
  <c r="BK192" i="2"/>
  <c r="BK193" i="2"/>
  <c r="BK194" i="2"/>
  <c r="BK195" i="2"/>
  <c r="BK196" i="2"/>
  <c r="BK197" i="2"/>
  <c r="BK198" i="2"/>
  <c r="BK199" i="2"/>
  <c r="BK200" i="2"/>
  <c r="BK201" i="2"/>
  <c r="BK202" i="2"/>
  <c r="BK203" i="2"/>
  <c r="BK204" i="2"/>
  <c r="BK205" i="2"/>
  <c r="BK206" i="2"/>
  <c r="BK207" i="2"/>
  <c r="BK208" i="2"/>
  <c r="BK209" i="2"/>
  <c r="BK210" i="2"/>
  <c r="BK211" i="2"/>
  <c r="BK212" i="2"/>
  <c r="BK213" i="2"/>
  <c r="BK214" i="2"/>
  <c r="BK215" i="2"/>
  <c r="BK216" i="2"/>
  <c r="BK217" i="2"/>
  <c r="BK218" i="2"/>
  <c r="BK219" i="2"/>
  <c r="BK220" i="2"/>
  <c r="BK221" i="2"/>
  <c r="BK222" i="2"/>
  <c r="BK223" i="2"/>
  <c r="BK224" i="2"/>
  <c r="BK225" i="2"/>
  <c r="BK226" i="2"/>
  <c r="BK227" i="2"/>
  <c r="BK228" i="2"/>
  <c r="BK229" i="2"/>
  <c r="BK230" i="2"/>
  <c r="BK231" i="2"/>
  <c r="BK232" i="2"/>
  <c r="BK233" i="2"/>
  <c r="BK234" i="2"/>
  <c r="BK235" i="2"/>
  <c r="BK236" i="2"/>
  <c r="BK237" i="2"/>
  <c r="BK238" i="2"/>
  <c r="BK239" i="2"/>
  <c r="BK240" i="2"/>
  <c r="BK241" i="2"/>
  <c r="BK242" i="2"/>
  <c r="BK243" i="2"/>
  <c r="BK244" i="2"/>
  <c r="BK245" i="2"/>
  <c r="BK246" i="2"/>
  <c r="BK247" i="2"/>
  <c r="BK248" i="2"/>
  <c r="BK249" i="2"/>
  <c r="BK250" i="2"/>
  <c r="BK251" i="2"/>
  <c r="BK252" i="2"/>
  <c r="BK253" i="2"/>
  <c r="BK254" i="2"/>
  <c r="BK255" i="2"/>
  <c r="BK256" i="2"/>
  <c r="BK257" i="2"/>
  <c r="BK258" i="2"/>
  <c r="BK259" i="2"/>
  <c r="BK260" i="2"/>
  <c r="BK261" i="2"/>
  <c r="BK262" i="2"/>
  <c r="BK263" i="2"/>
  <c r="BK264" i="2"/>
  <c r="BK265" i="2"/>
  <c r="BK266" i="2"/>
  <c r="BK267" i="2"/>
  <c r="BK268" i="2"/>
  <c r="BK269" i="2"/>
  <c r="BK270" i="2"/>
  <c r="BK271" i="2"/>
  <c r="BK272" i="2"/>
  <c r="BK273" i="2"/>
  <c r="BK274" i="2"/>
  <c r="BK275" i="2"/>
  <c r="BK276" i="2"/>
  <c r="BK277" i="2"/>
  <c r="BK278" i="2"/>
  <c r="BK279" i="2"/>
  <c r="BK280" i="2"/>
  <c r="BK281" i="2"/>
  <c r="BK282" i="2"/>
  <c r="BK283" i="2"/>
  <c r="BK284" i="2"/>
  <c r="BK285" i="2"/>
  <c r="BK286" i="2"/>
  <c r="BK287" i="2"/>
  <c r="BK288" i="2"/>
  <c r="BK289" i="2"/>
  <c r="BK290" i="2"/>
  <c r="BK291" i="2"/>
  <c r="BK292" i="2"/>
  <c r="BK293" i="2"/>
  <c r="BK294" i="2"/>
  <c r="BK295" i="2"/>
  <c r="BK296" i="2"/>
  <c r="BK297" i="2"/>
  <c r="BK298" i="2"/>
  <c r="BK299" i="2"/>
  <c r="BK300" i="2"/>
  <c r="BK301" i="2"/>
  <c r="BK302" i="2"/>
  <c r="BK303" i="2"/>
  <c r="BK304" i="2"/>
  <c r="BK305" i="2"/>
  <c r="BK306" i="2"/>
  <c r="BK307" i="2"/>
  <c r="BK308" i="2"/>
  <c r="BK309" i="2"/>
  <c r="BK310" i="2"/>
  <c r="BK311" i="2"/>
  <c r="BK312" i="2"/>
  <c r="BK313" i="2"/>
  <c r="BK314" i="2"/>
  <c r="BK315" i="2"/>
  <c r="BK316" i="2"/>
  <c r="BK317" i="2"/>
  <c r="BK318" i="2"/>
  <c r="BK319" i="2"/>
  <c r="BK320" i="2"/>
  <c r="BK321" i="2"/>
  <c r="BK322" i="2"/>
  <c r="BK323" i="2"/>
  <c r="BK324" i="2"/>
  <c r="BK325" i="2"/>
  <c r="BK326" i="2"/>
  <c r="BK327" i="2"/>
  <c r="BK328" i="2"/>
  <c r="BK329" i="2"/>
  <c r="BK330" i="2"/>
  <c r="BK331" i="2"/>
  <c r="BK332" i="2"/>
  <c r="BK333" i="2"/>
  <c r="BK334" i="2"/>
  <c r="BK335" i="2"/>
  <c r="BK336" i="2"/>
  <c r="BK337" i="2"/>
  <c r="BK338" i="2"/>
  <c r="BK339" i="2"/>
  <c r="BK340" i="2"/>
  <c r="BK341" i="2"/>
  <c r="BK342" i="2"/>
  <c r="BK343" i="2"/>
  <c r="BK344" i="2"/>
  <c r="BK345" i="2"/>
  <c r="BK346" i="2"/>
  <c r="BK347" i="2"/>
  <c r="BK348" i="2"/>
  <c r="BK349" i="2"/>
  <c r="BK350" i="2"/>
  <c r="BK351" i="2"/>
  <c r="BK352" i="2"/>
  <c r="BK353" i="2"/>
  <c r="BK354" i="2"/>
  <c r="BK355" i="2"/>
  <c r="BK356" i="2"/>
  <c r="BK357" i="2"/>
  <c r="BK358" i="2"/>
  <c r="BK359" i="2"/>
  <c r="BK360" i="2"/>
  <c r="BK361" i="2"/>
  <c r="BK362" i="2"/>
  <c r="BK363" i="2"/>
  <c r="BK364" i="2"/>
  <c r="BK365" i="2"/>
  <c r="BK366" i="2"/>
  <c r="BK367" i="2"/>
  <c r="BK368" i="2"/>
  <c r="BK369" i="2"/>
  <c r="BK370" i="2"/>
  <c r="BK371" i="2"/>
  <c r="BK372" i="2"/>
  <c r="BK373" i="2"/>
  <c r="BK374" i="2"/>
  <c r="BK375" i="2"/>
  <c r="BK376" i="2"/>
  <c r="BK377" i="2"/>
  <c r="BK378" i="2"/>
  <c r="BK379" i="2"/>
  <c r="BK380" i="2"/>
  <c r="BK381" i="2"/>
  <c r="BK382" i="2"/>
  <c r="BK383" i="2"/>
  <c r="BK384" i="2"/>
  <c r="BK385" i="2"/>
  <c r="BK386" i="2"/>
  <c r="BK387" i="2"/>
  <c r="BK388" i="2"/>
  <c r="BK389" i="2"/>
  <c r="BK390" i="2"/>
  <c r="BK391" i="2"/>
  <c r="BK392" i="2"/>
  <c r="BK393" i="2"/>
  <c r="BK394" i="2"/>
  <c r="BK395" i="2"/>
  <c r="BK396" i="2"/>
  <c r="BK397" i="2"/>
  <c r="BK398" i="2"/>
  <c r="BK399" i="2"/>
  <c r="BK400" i="2"/>
  <c r="BK401" i="2"/>
  <c r="BK402" i="2"/>
  <c r="BK403" i="2"/>
  <c r="BK404" i="2"/>
  <c r="BK405" i="2"/>
  <c r="BK406" i="2"/>
  <c r="BK407" i="2"/>
  <c r="BK408" i="2"/>
  <c r="BK409" i="2"/>
  <c r="BK410" i="2"/>
  <c r="BK411" i="2"/>
  <c r="BK412" i="2"/>
  <c r="BK413" i="2"/>
  <c r="BK414" i="2"/>
  <c r="BK415" i="2"/>
  <c r="BK416" i="2"/>
  <c r="BK417" i="2"/>
  <c r="BK418" i="2"/>
  <c r="BK419" i="2"/>
  <c r="BK420" i="2"/>
  <c r="BK421" i="2"/>
  <c r="BK422" i="2"/>
  <c r="BK423" i="2"/>
  <c r="BK424" i="2"/>
  <c r="BK425" i="2"/>
  <c r="BK426" i="2"/>
  <c r="BK427" i="2"/>
  <c r="BK428" i="2"/>
  <c r="BK429" i="2"/>
  <c r="BK430" i="2"/>
  <c r="BK431" i="2"/>
  <c r="BK432" i="2"/>
  <c r="BK433" i="2"/>
  <c r="BK434" i="2"/>
  <c r="BK435" i="2"/>
  <c r="BK436" i="2"/>
  <c r="BK437" i="2"/>
  <c r="BK438" i="2"/>
  <c r="BK439" i="2"/>
  <c r="BK440" i="2"/>
  <c r="BK441" i="2"/>
  <c r="BK442" i="2"/>
  <c r="BK443" i="2"/>
  <c r="BK444" i="2"/>
  <c r="BK445" i="2"/>
  <c r="BK446" i="2"/>
  <c r="BK447" i="2"/>
  <c r="BK448" i="2"/>
  <c r="BK449" i="2"/>
  <c r="BK450" i="2"/>
  <c r="BK451" i="2"/>
  <c r="BK452" i="2"/>
  <c r="BK453" i="2"/>
  <c r="BK454" i="2"/>
  <c r="BK455" i="2"/>
  <c r="BK456" i="2"/>
  <c r="BK457" i="2"/>
  <c r="BK458" i="2"/>
  <c r="BK459" i="2"/>
  <c r="BK460" i="2"/>
  <c r="BK461" i="2"/>
  <c r="BK462" i="2"/>
  <c r="BK463" i="2"/>
  <c r="BK464" i="2"/>
  <c r="BK465" i="2"/>
  <c r="BK466" i="2"/>
  <c r="BK467" i="2"/>
  <c r="BK468" i="2"/>
  <c r="BK469" i="2"/>
  <c r="BK470" i="2"/>
  <c r="BK471" i="2"/>
  <c r="BK472" i="2"/>
  <c r="BK473" i="2"/>
  <c r="BK474" i="2"/>
  <c r="BK475" i="2"/>
  <c r="BK476" i="2"/>
  <c r="BK477" i="2"/>
  <c r="BK478" i="2"/>
  <c r="BK479" i="2"/>
  <c r="BK480" i="2"/>
  <c r="BK481" i="2"/>
  <c r="BK482" i="2"/>
  <c r="BK483" i="2"/>
  <c r="BK484" i="2"/>
  <c r="BK485" i="2"/>
  <c r="BK486" i="2"/>
  <c r="BK487" i="2"/>
  <c r="BK488" i="2"/>
  <c r="BK489" i="2"/>
  <c r="BK490" i="2"/>
  <c r="BK491" i="2"/>
  <c r="BK492" i="2"/>
  <c r="BK493" i="2"/>
  <c r="BK494" i="2"/>
  <c r="BK495" i="2"/>
  <c r="BK496" i="2"/>
  <c r="BK497" i="2"/>
  <c r="BK498" i="2"/>
  <c r="BK499" i="2"/>
  <c r="BK500" i="2"/>
  <c r="BK501" i="2"/>
  <c r="BK502" i="2"/>
  <c r="BK503" i="2"/>
  <c r="BK504" i="2"/>
  <c r="BK505" i="2"/>
  <c r="BK506" i="2"/>
  <c r="BK507" i="2"/>
  <c r="BK508" i="2"/>
  <c r="BK509" i="2"/>
  <c r="BK510" i="2"/>
  <c r="BK511" i="2"/>
  <c r="BK512" i="2"/>
  <c r="BK513" i="2"/>
  <c r="BK514" i="2"/>
  <c r="BK515" i="2"/>
  <c r="BK516" i="2"/>
  <c r="BK517" i="2"/>
  <c r="BK518" i="2"/>
  <c r="BK519" i="2"/>
  <c r="BK520" i="2"/>
  <c r="BK521" i="2"/>
  <c r="BK522" i="2"/>
  <c r="BK523" i="2"/>
  <c r="BK524" i="2"/>
  <c r="BK525" i="2"/>
  <c r="BK526" i="2"/>
  <c r="BK527" i="2"/>
  <c r="BK528" i="2"/>
  <c r="BK529" i="2"/>
  <c r="BK530" i="2"/>
  <c r="BK531" i="2"/>
  <c r="BK532" i="2"/>
  <c r="BK533" i="2"/>
  <c r="BK534" i="2"/>
  <c r="BK535" i="2"/>
  <c r="BK536" i="2"/>
  <c r="BK537" i="2"/>
  <c r="BK538" i="2"/>
  <c r="BK539" i="2"/>
  <c r="BK540" i="2"/>
  <c r="BK541" i="2"/>
  <c r="BK542" i="2"/>
  <c r="BK543" i="2"/>
  <c r="BK544" i="2"/>
  <c r="BK545" i="2"/>
  <c r="BK546" i="2"/>
  <c r="BK547" i="2"/>
  <c r="BK548" i="2"/>
  <c r="BK549" i="2"/>
  <c r="BK550" i="2"/>
  <c r="BK551" i="2"/>
  <c r="BK552" i="2"/>
  <c r="BK553" i="2"/>
  <c r="BK554" i="2"/>
  <c r="BK555" i="2"/>
  <c r="BK556" i="2"/>
  <c r="BK557" i="2"/>
  <c r="BK558" i="2"/>
  <c r="BK559" i="2"/>
  <c r="BK560" i="2"/>
  <c r="BK561" i="2"/>
  <c r="BK562" i="2"/>
  <c r="BK563" i="2"/>
  <c r="BK564" i="2"/>
  <c r="BK565" i="2"/>
  <c r="BK566" i="2"/>
  <c r="BK567" i="2"/>
  <c r="BK568" i="2"/>
  <c r="BK569" i="2"/>
  <c r="BK570" i="2"/>
  <c r="BK571" i="2"/>
  <c r="BK572" i="2"/>
  <c r="BK573" i="2"/>
  <c r="BK574" i="2"/>
  <c r="BK575" i="2"/>
  <c r="BK576" i="2"/>
  <c r="BK577" i="2"/>
  <c r="BK578" i="2"/>
  <c r="BK579" i="2"/>
  <c r="BK580" i="2"/>
  <c r="BK581" i="2"/>
  <c r="BK582" i="2"/>
  <c r="BK583" i="2"/>
  <c r="BK584" i="2"/>
  <c r="BK585" i="2"/>
  <c r="BK586" i="2"/>
  <c r="BK587" i="2"/>
  <c r="BK588" i="2"/>
  <c r="BK589" i="2"/>
  <c r="BK590" i="2"/>
  <c r="BK591" i="2"/>
  <c r="BK592" i="2"/>
  <c r="BK593" i="2"/>
  <c r="BK594" i="2"/>
  <c r="BK595" i="2"/>
  <c r="BK596" i="2"/>
  <c r="BK597" i="2"/>
  <c r="BK598" i="2"/>
  <c r="BK599" i="2"/>
  <c r="BK600" i="2"/>
  <c r="BK601" i="2"/>
  <c r="BK602" i="2"/>
  <c r="BK603" i="2"/>
  <c r="BK604" i="2"/>
  <c r="BK605" i="2"/>
  <c r="BK606" i="2"/>
  <c r="BK607" i="2"/>
  <c r="BK608" i="2"/>
  <c r="BK609" i="2"/>
  <c r="BK610" i="2"/>
  <c r="BK611" i="2"/>
  <c r="BK612" i="2"/>
  <c r="BK613" i="2"/>
  <c r="BK614" i="2"/>
  <c r="BK615" i="2"/>
  <c r="BK616" i="2"/>
  <c r="BK617" i="2"/>
  <c r="BK618" i="2"/>
  <c r="BK619" i="2"/>
  <c r="BK620" i="2"/>
  <c r="BK621" i="2"/>
  <c r="BK622" i="2"/>
  <c r="BK623" i="2"/>
  <c r="BK624" i="2"/>
  <c r="BK625" i="2"/>
  <c r="BK626" i="2"/>
  <c r="BK627" i="2"/>
  <c r="BK628" i="2"/>
  <c r="BK629" i="2"/>
  <c r="BK630" i="2"/>
  <c r="BK631" i="2"/>
  <c r="BK632" i="2"/>
  <c r="BK633" i="2"/>
  <c r="BK634" i="2"/>
  <c r="BK635" i="2"/>
  <c r="BK636" i="2"/>
  <c r="BK637" i="2"/>
  <c r="BK638" i="2"/>
  <c r="BK639" i="2"/>
  <c r="BK640" i="2"/>
  <c r="BK641" i="2"/>
  <c r="BK642" i="2"/>
  <c r="BK643" i="2"/>
  <c r="BK644" i="2"/>
  <c r="BK645" i="2"/>
  <c r="BK646" i="2"/>
  <c r="BK647" i="2"/>
  <c r="BK648" i="2"/>
  <c r="BK649" i="2"/>
  <c r="BK650" i="2"/>
  <c r="BK651" i="2"/>
  <c r="BK652" i="2"/>
  <c r="BK653" i="2"/>
  <c r="BK654" i="2"/>
  <c r="BK655" i="2"/>
  <c r="BK656" i="2"/>
  <c r="BK657" i="2"/>
  <c r="BK658" i="2"/>
  <c r="BK659" i="2"/>
  <c r="BK660" i="2"/>
  <c r="BK661" i="2"/>
  <c r="BK662" i="2"/>
  <c r="BK663" i="2"/>
  <c r="BK664" i="2"/>
  <c r="BK665" i="2"/>
  <c r="BK666" i="2"/>
  <c r="BK667" i="2"/>
  <c r="BK668" i="2"/>
  <c r="BK669" i="2"/>
  <c r="BK670" i="2"/>
  <c r="BK671" i="2"/>
  <c r="BK672" i="2"/>
  <c r="BK673" i="2"/>
  <c r="BK674" i="2"/>
  <c r="BK675" i="2"/>
  <c r="BK676" i="2"/>
  <c r="BK677" i="2"/>
  <c r="BK678" i="2"/>
  <c r="BK679" i="2"/>
  <c r="BK680" i="2"/>
  <c r="BK681" i="2"/>
  <c r="BK682" i="2"/>
  <c r="BK683" i="2"/>
  <c r="BK684" i="2"/>
  <c r="BK685" i="2"/>
  <c r="BK686" i="2"/>
  <c r="BK687" i="2"/>
  <c r="BK688" i="2"/>
  <c r="BK689" i="2"/>
  <c r="BK690" i="2"/>
  <c r="BK691" i="2"/>
  <c r="BK692" i="2"/>
  <c r="BK693" i="2"/>
  <c r="BK694" i="2"/>
  <c r="BK695" i="2"/>
  <c r="BK696" i="2"/>
  <c r="BK697" i="2"/>
  <c r="BK698" i="2"/>
  <c r="BK699" i="2"/>
  <c r="BK700" i="2"/>
  <c r="BK701" i="2"/>
  <c r="BK702" i="2"/>
  <c r="BK703" i="2"/>
  <c r="BK704" i="2"/>
  <c r="BK705" i="2"/>
  <c r="BK706" i="2"/>
  <c r="BK707" i="2"/>
  <c r="BK708" i="2"/>
  <c r="BK709" i="2"/>
  <c r="BK710" i="2"/>
  <c r="BK711" i="2"/>
  <c r="BK712" i="2"/>
  <c r="BK713" i="2"/>
  <c r="BK714" i="2"/>
  <c r="BK715" i="2"/>
  <c r="BK716" i="2"/>
  <c r="BL4" i="2"/>
  <c r="BL5" i="2"/>
  <c r="BL6" i="2"/>
  <c r="BL7" i="2"/>
  <c r="BL8" i="2"/>
  <c r="BL9" i="2"/>
  <c r="BL10" i="2"/>
  <c r="BL11" i="2"/>
  <c r="BL12" i="2"/>
  <c r="BL13" i="2"/>
  <c r="BL14" i="2"/>
  <c r="BL15" i="2"/>
  <c r="BL16" i="2"/>
  <c r="BL17" i="2"/>
  <c r="BL18" i="2"/>
  <c r="BL19" i="2"/>
  <c r="BL20" i="2"/>
  <c r="BL21" i="2"/>
  <c r="BL22" i="2"/>
  <c r="BL23" i="2"/>
  <c r="BL24" i="2"/>
  <c r="BL25" i="2"/>
  <c r="BL26" i="2"/>
  <c r="BL27" i="2"/>
  <c r="BL28" i="2"/>
  <c r="BL29" i="2"/>
  <c r="BL30" i="2"/>
  <c r="BL31" i="2"/>
  <c r="BL32" i="2"/>
  <c r="BL33" i="2"/>
  <c r="BL34" i="2"/>
  <c r="BL35" i="2"/>
  <c r="BL36" i="2"/>
  <c r="BL37" i="2"/>
  <c r="BL38" i="2"/>
  <c r="BL39" i="2"/>
  <c r="BL40" i="2"/>
  <c r="BL41" i="2"/>
  <c r="BL42" i="2"/>
  <c r="BL43" i="2"/>
  <c r="BL44" i="2"/>
  <c r="BL45" i="2"/>
  <c r="BL46" i="2"/>
  <c r="BL47" i="2"/>
  <c r="BL48" i="2"/>
  <c r="BL49" i="2"/>
  <c r="BL50" i="2"/>
  <c r="BL51" i="2"/>
  <c r="BL52" i="2"/>
  <c r="BL53" i="2"/>
  <c r="BL54" i="2"/>
  <c r="BL55" i="2"/>
  <c r="BL56" i="2"/>
  <c r="BL57" i="2"/>
  <c r="BL58" i="2"/>
  <c r="BL59" i="2"/>
  <c r="BL60" i="2"/>
  <c r="BL61" i="2"/>
  <c r="BL62" i="2"/>
  <c r="BL63" i="2"/>
  <c r="BL64" i="2"/>
  <c r="BL65" i="2"/>
  <c r="BL66" i="2"/>
  <c r="BL67" i="2"/>
  <c r="BL68" i="2"/>
  <c r="BL69" i="2"/>
  <c r="BL70" i="2"/>
  <c r="BL71" i="2"/>
  <c r="BL72" i="2"/>
  <c r="BL73" i="2"/>
  <c r="BL74" i="2"/>
  <c r="BL75" i="2"/>
  <c r="BL76" i="2"/>
  <c r="BL77" i="2"/>
  <c r="BL78" i="2"/>
  <c r="BL79" i="2"/>
  <c r="BL80" i="2"/>
  <c r="BL81" i="2"/>
  <c r="BL82" i="2"/>
  <c r="BL83" i="2"/>
  <c r="BL84" i="2"/>
  <c r="BL85" i="2"/>
  <c r="BL86" i="2"/>
  <c r="BL87" i="2"/>
  <c r="BL88" i="2"/>
  <c r="BL89" i="2"/>
  <c r="BL90" i="2"/>
  <c r="BL91" i="2"/>
  <c r="BL92" i="2"/>
  <c r="BL93" i="2"/>
  <c r="BL94" i="2"/>
  <c r="BL95" i="2"/>
  <c r="BL96" i="2"/>
  <c r="BL97" i="2"/>
  <c r="BL98" i="2"/>
  <c r="BL99" i="2"/>
  <c r="BL100" i="2"/>
  <c r="BL101" i="2"/>
  <c r="BL102" i="2"/>
  <c r="BL103" i="2"/>
  <c r="BL104" i="2"/>
  <c r="BL105" i="2"/>
  <c r="BL106" i="2"/>
  <c r="BL107" i="2"/>
  <c r="BL108" i="2"/>
  <c r="BL109" i="2"/>
  <c r="BL110" i="2"/>
  <c r="BL111" i="2"/>
  <c r="BL112" i="2"/>
  <c r="BL113" i="2"/>
  <c r="BL114" i="2"/>
  <c r="BL115" i="2"/>
  <c r="BL116" i="2"/>
  <c r="BL117" i="2"/>
  <c r="BL118" i="2"/>
  <c r="BL119" i="2"/>
  <c r="BL120" i="2"/>
  <c r="BL121" i="2"/>
  <c r="BL122" i="2"/>
  <c r="BL123" i="2"/>
  <c r="BL124" i="2"/>
  <c r="BL125" i="2"/>
  <c r="BL126" i="2"/>
  <c r="BL127" i="2"/>
  <c r="BL128" i="2"/>
  <c r="BL129" i="2"/>
  <c r="BL130" i="2"/>
  <c r="BL131" i="2"/>
  <c r="BL132" i="2"/>
  <c r="BL133" i="2"/>
  <c r="BL134" i="2"/>
  <c r="BL135" i="2"/>
  <c r="BL136" i="2"/>
  <c r="BL137" i="2"/>
  <c r="BL138" i="2"/>
  <c r="BL139" i="2"/>
  <c r="BL140" i="2"/>
  <c r="BL141" i="2"/>
  <c r="BL142" i="2"/>
  <c r="BL143" i="2"/>
  <c r="BL144" i="2"/>
  <c r="BL145" i="2"/>
  <c r="BL146" i="2"/>
  <c r="BL147" i="2"/>
  <c r="BL148" i="2"/>
  <c r="BL149" i="2"/>
  <c r="BL150" i="2"/>
  <c r="BL151" i="2"/>
  <c r="BL152" i="2"/>
  <c r="BL153" i="2"/>
  <c r="BL154" i="2"/>
  <c r="BL155" i="2"/>
  <c r="BL156" i="2"/>
  <c r="BL157" i="2"/>
  <c r="BL158" i="2"/>
  <c r="BL159" i="2"/>
  <c r="BL160" i="2"/>
  <c r="BL161" i="2"/>
  <c r="BL162" i="2"/>
  <c r="BL163" i="2"/>
  <c r="BL164" i="2"/>
  <c r="BL165" i="2"/>
  <c r="BL166" i="2"/>
  <c r="BL167" i="2"/>
  <c r="BL168" i="2"/>
  <c r="BL169" i="2"/>
  <c r="BL170" i="2"/>
  <c r="BL171" i="2"/>
  <c r="BL172" i="2"/>
  <c r="BL173" i="2"/>
  <c r="BL174" i="2"/>
  <c r="BL175" i="2"/>
  <c r="BL176" i="2"/>
  <c r="BL177" i="2"/>
  <c r="BL178" i="2"/>
  <c r="BL179" i="2"/>
  <c r="BL180" i="2"/>
  <c r="BL181" i="2"/>
  <c r="BL182" i="2"/>
  <c r="BL183" i="2"/>
  <c r="BL184" i="2"/>
  <c r="BL185" i="2"/>
  <c r="BL186" i="2"/>
  <c r="BL187" i="2"/>
  <c r="BL188" i="2"/>
  <c r="BL189" i="2"/>
  <c r="BL190" i="2"/>
  <c r="BL191" i="2"/>
  <c r="BL192" i="2"/>
  <c r="BL193" i="2"/>
  <c r="BL194" i="2"/>
  <c r="BL195" i="2"/>
  <c r="BL196" i="2"/>
  <c r="BL197" i="2"/>
  <c r="BL198" i="2"/>
  <c r="BL199" i="2"/>
  <c r="BL200" i="2"/>
  <c r="BL201" i="2"/>
  <c r="BL202" i="2"/>
  <c r="BL203" i="2"/>
  <c r="BL204" i="2"/>
  <c r="BL205" i="2"/>
  <c r="BL206" i="2"/>
  <c r="BL207" i="2"/>
  <c r="BL208" i="2"/>
  <c r="BL209" i="2"/>
  <c r="BL210" i="2"/>
  <c r="BL211" i="2"/>
  <c r="BL212" i="2"/>
  <c r="BL213" i="2"/>
  <c r="BL214" i="2"/>
  <c r="BL215" i="2"/>
  <c r="BL216" i="2"/>
  <c r="BL217" i="2"/>
  <c r="BL218" i="2"/>
  <c r="BL219" i="2"/>
  <c r="BL220" i="2"/>
  <c r="BL221" i="2"/>
  <c r="BL222" i="2"/>
  <c r="BL223" i="2"/>
  <c r="BL224" i="2"/>
  <c r="BL225" i="2"/>
  <c r="BL226" i="2"/>
  <c r="BL227" i="2"/>
  <c r="BL228" i="2"/>
  <c r="BL229" i="2"/>
  <c r="BL230" i="2"/>
  <c r="BL231" i="2"/>
  <c r="BL232" i="2"/>
  <c r="BL233" i="2"/>
  <c r="BL234" i="2"/>
  <c r="BL235" i="2"/>
  <c r="BL236" i="2"/>
  <c r="BL237" i="2"/>
  <c r="BL238" i="2"/>
  <c r="BL239" i="2"/>
  <c r="BL240" i="2"/>
  <c r="BL241" i="2"/>
  <c r="BL242" i="2"/>
  <c r="BL243" i="2"/>
  <c r="BL244" i="2"/>
  <c r="BL245" i="2"/>
  <c r="BL246" i="2"/>
  <c r="BL247" i="2"/>
  <c r="BL248" i="2"/>
  <c r="BL249" i="2"/>
  <c r="BL250" i="2"/>
  <c r="BL251" i="2"/>
  <c r="BL252" i="2"/>
  <c r="BL253" i="2"/>
  <c r="BL254" i="2"/>
  <c r="BL255" i="2"/>
  <c r="BL256" i="2"/>
  <c r="BL257" i="2"/>
  <c r="BL258" i="2"/>
  <c r="BL259" i="2"/>
  <c r="BL260" i="2"/>
  <c r="BL261" i="2"/>
  <c r="BL262" i="2"/>
  <c r="BL263" i="2"/>
  <c r="BL264" i="2"/>
  <c r="BL265" i="2"/>
  <c r="BL266" i="2"/>
  <c r="BL267" i="2"/>
  <c r="BL268" i="2"/>
  <c r="BL269" i="2"/>
  <c r="BL270" i="2"/>
  <c r="BL271" i="2"/>
  <c r="BL272" i="2"/>
  <c r="BL273" i="2"/>
  <c r="BL274" i="2"/>
  <c r="BL275" i="2"/>
  <c r="BL276" i="2"/>
  <c r="BL277" i="2"/>
  <c r="BL278" i="2"/>
  <c r="BL279" i="2"/>
  <c r="BL280" i="2"/>
  <c r="BL281" i="2"/>
  <c r="BL282" i="2"/>
  <c r="BL283" i="2"/>
  <c r="BL284" i="2"/>
  <c r="BL285" i="2"/>
  <c r="BL286" i="2"/>
  <c r="BL287" i="2"/>
  <c r="BL288" i="2"/>
  <c r="BL289" i="2"/>
  <c r="BL290" i="2"/>
  <c r="BL291" i="2"/>
  <c r="BL292" i="2"/>
  <c r="BL293" i="2"/>
  <c r="BL294" i="2"/>
  <c r="BL295" i="2"/>
  <c r="BL296" i="2"/>
  <c r="BL297" i="2"/>
  <c r="BL298" i="2"/>
  <c r="BL299" i="2"/>
  <c r="BL300" i="2"/>
  <c r="BL301" i="2"/>
  <c r="BL302" i="2"/>
  <c r="BL303" i="2"/>
  <c r="BL304" i="2"/>
  <c r="BL305" i="2"/>
  <c r="BL306" i="2"/>
  <c r="BL307" i="2"/>
  <c r="BL308" i="2"/>
  <c r="BL309" i="2"/>
  <c r="BL310" i="2"/>
  <c r="BL311" i="2"/>
  <c r="BL312" i="2"/>
  <c r="BL313" i="2"/>
  <c r="BL314" i="2"/>
  <c r="BL315" i="2"/>
  <c r="BL316" i="2"/>
  <c r="BL317" i="2"/>
  <c r="BL318" i="2"/>
  <c r="BL319" i="2"/>
  <c r="BL320" i="2"/>
  <c r="BL321" i="2"/>
  <c r="BL322" i="2"/>
  <c r="BL323" i="2"/>
  <c r="BL324" i="2"/>
  <c r="BL325" i="2"/>
  <c r="BL326" i="2"/>
  <c r="BL327" i="2"/>
  <c r="BL328" i="2"/>
  <c r="BL329" i="2"/>
  <c r="BL330" i="2"/>
  <c r="BL331" i="2"/>
  <c r="BL332" i="2"/>
  <c r="BL333" i="2"/>
  <c r="BL334" i="2"/>
  <c r="BL335" i="2"/>
  <c r="BL336" i="2"/>
  <c r="BL337" i="2"/>
  <c r="BL338" i="2"/>
  <c r="BL339" i="2"/>
  <c r="BL340" i="2"/>
  <c r="BL341" i="2"/>
  <c r="BL342" i="2"/>
  <c r="BL343" i="2"/>
  <c r="BL344" i="2"/>
  <c r="BL345" i="2"/>
  <c r="BL346" i="2"/>
  <c r="BL347" i="2"/>
  <c r="BL348" i="2"/>
  <c r="BL349" i="2"/>
  <c r="BL350" i="2"/>
  <c r="BL351" i="2"/>
  <c r="BL352" i="2"/>
  <c r="BL353" i="2"/>
  <c r="BL354" i="2"/>
  <c r="BL355" i="2"/>
  <c r="BL356" i="2"/>
  <c r="BL357" i="2"/>
  <c r="BL358" i="2"/>
  <c r="BL359" i="2"/>
  <c r="BL360" i="2"/>
  <c r="BL361" i="2"/>
  <c r="BL362" i="2"/>
  <c r="BL363" i="2"/>
  <c r="BL364" i="2"/>
  <c r="BL365" i="2"/>
  <c r="BL366" i="2"/>
  <c r="BL367" i="2"/>
  <c r="BL368" i="2"/>
  <c r="BL369" i="2"/>
  <c r="BL370" i="2"/>
  <c r="BL371" i="2"/>
  <c r="BL372" i="2"/>
  <c r="BL373" i="2"/>
  <c r="BL374" i="2"/>
  <c r="BL375" i="2"/>
  <c r="BL376" i="2"/>
  <c r="BL377" i="2"/>
  <c r="BL378" i="2"/>
  <c r="BL379" i="2"/>
  <c r="BL380" i="2"/>
  <c r="BL381" i="2"/>
  <c r="BL382" i="2"/>
  <c r="BL383" i="2"/>
  <c r="BL384" i="2"/>
  <c r="BL385" i="2"/>
  <c r="BL386" i="2"/>
  <c r="BL387" i="2"/>
  <c r="BL388" i="2"/>
  <c r="BL389" i="2"/>
  <c r="BL390" i="2"/>
  <c r="BL391" i="2"/>
  <c r="BL392" i="2"/>
  <c r="BL393" i="2"/>
  <c r="BL394" i="2"/>
  <c r="BL395" i="2"/>
  <c r="BL396" i="2"/>
  <c r="BL397" i="2"/>
  <c r="BL398" i="2"/>
  <c r="BL399" i="2"/>
  <c r="BL400" i="2"/>
  <c r="BL401" i="2"/>
  <c r="BL402" i="2"/>
  <c r="BL403" i="2"/>
  <c r="BL404" i="2"/>
  <c r="BL405" i="2"/>
  <c r="BL406" i="2"/>
  <c r="BL407" i="2"/>
  <c r="BL408" i="2"/>
  <c r="BL409" i="2"/>
  <c r="BL410" i="2"/>
  <c r="BL411" i="2"/>
  <c r="BL412" i="2"/>
  <c r="BL413" i="2"/>
  <c r="BL414" i="2"/>
  <c r="BL415" i="2"/>
  <c r="BL416" i="2"/>
  <c r="BL417" i="2"/>
  <c r="BL418" i="2"/>
  <c r="BL419" i="2"/>
  <c r="BL420" i="2"/>
  <c r="BL421" i="2"/>
  <c r="BL422" i="2"/>
  <c r="BL423" i="2"/>
  <c r="BL424" i="2"/>
  <c r="BL425" i="2"/>
  <c r="BL426" i="2"/>
  <c r="BL427" i="2"/>
  <c r="BL428" i="2"/>
  <c r="BL429" i="2"/>
  <c r="BL430" i="2"/>
  <c r="BL431" i="2"/>
  <c r="BL432" i="2"/>
  <c r="BL433" i="2"/>
  <c r="BL434" i="2"/>
  <c r="BL435" i="2"/>
  <c r="BL436" i="2"/>
  <c r="BL437" i="2"/>
  <c r="BL438" i="2"/>
  <c r="BL439" i="2"/>
  <c r="BL440" i="2"/>
  <c r="BL441" i="2"/>
  <c r="BL442" i="2"/>
  <c r="BL443" i="2"/>
  <c r="BL444" i="2"/>
  <c r="BL445" i="2"/>
  <c r="BL446" i="2"/>
  <c r="BL447" i="2"/>
  <c r="BL448" i="2"/>
  <c r="BL449" i="2"/>
  <c r="BL450" i="2"/>
  <c r="BL451" i="2"/>
  <c r="BL452" i="2"/>
  <c r="BL453" i="2"/>
  <c r="BL454" i="2"/>
  <c r="BL455" i="2"/>
  <c r="BL456" i="2"/>
  <c r="BL457" i="2"/>
  <c r="BL458" i="2"/>
  <c r="BL459" i="2"/>
  <c r="BL460" i="2"/>
  <c r="BL461" i="2"/>
  <c r="BL462" i="2"/>
  <c r="BL463" i="2"/>
  <c r="BL464" i="2"/>
  <c r="BL465" i="2"/>
  <c r="BL466" i="2"/>
  <c r="BL467" i="2"/>
  <c r="BL468" i="2"/>
  <c r="BL469" i="2"/>
  <c r="BL470" i="2"/>
  <c r="BL471" i="2"/>
  <c r="BL472" i="2"/>
  <c r="BL473" i="2"/>
  <c r="BL474" i="2"/>
  <c r="BL475" i="2"/>
  <c r="BL476" i="2"/>
  <c r="BL477" i="2"/>
  <c r="BL478" i="2"/>
  <c r="BL479" i="2"/>
  <c r="BL480" i="2"/>
  <c r="BL481" i="2"/>
  <c r="BL482" i="2"/>
  <c r="BL483" i="2"/>
  <c r="BL484" i="2"/>
  <c r="BL485" i="2"/>
  <c r="BL486" i="2"/>
  <c r="BL487" i="2"/>
  <c r="BL488" i="2"/>
  <c r="BL489" i="2"/>
  <c r="BL490" i="2"/>
  <c r="BL491" i="2"/>
  <c r="BL492" i="2"/>
  <c r="BL493" i="2"/>
  <c r="BL494" i="2"/>
  <c r="BL495" i="2"/>
  <c r="BL496" i="2"/>
  <c r="BL497" i="2"/>
  <c r="BL498" i="2"/>
  <c r="BL499" i="2"/>
  <c r="BL500" i="2"/>
  <c r="BL501" i="2"/>
  <c r="BL502" i="2"/>
  <c r="BL503" i="2"/>
  <c r="BL504" i="2"/>
  <c r="BL505" i="2"/>
  <c r="BL506" i="2"/>
  <c r="BL507" i="2"/>
  <c r="BL508" i="2"/>
  <c r="BL509" i="2"/>
  <c r="BL510" i="2"/>
  <c r="BL511" i="2"/>
  <c r="BL512" i="2"/>
  <c r="BL513" i="2"/>
  <c r="BL514" i="2"/>
  <c r="BL515" i="2"/>
  <c r="BL516" i="2"/>
  <c r="BL517" i="2"/>
  <c r="BL518" i="2"/>
  <c r="BL519" i="2"/>
  <c r="BL520" i="2"/>
  <c r="BL521" i="2"/>
  <c r="BL522" i="2"/>
  <c r="BL523" i="2"/>
  <c r="BL524" i="2"/>
  <c r="BL525" i="2"/>
  <c r="BL526" i="2"/>
  <c r="BL527" i="2"/>
  <c r="BL528" i="2"/>
  <c r="BL529" i="2"/>
  <c r="BL530" i="2"/>
  <c r="BL531" i="2"/>
  <c r="BL532" i="2"/>
  <c r="BL533" i="2"/>
  <c r="BL534" i="2"/>
  <c r="BL535" i="2"/>
  <c r="BL536" i="2"/>
  <c r="BL537" i="2"/>
  <c r="BL538" i="2"/>
  <c r="BL539" i="2"/>
  <c r="BL540" i="2"/>
  <c r="BL541" i="2"/>
  <c r="BL542" i="2"/>
  <c r="BL543" i="2"/>
  <c r="BL544" i="2"/>
  <c r="BL545" i="2"/>
  <c r="BL546" i="2"/>
  <c r="BL547" i="2"/>
  <c r="BL548" i="2"/>
  <c r="BL549" i="2"/>
  <c r="BL550" i="2"/>
  <c r="BL551" i="2"/>
  <c r="BL552" i="2"/>
  <c r="BL553" i="2"/>
  <c r="BL554" i="2"/>
  <c r="BL555" i="2"/>
  <c r="BL556" i="2"/>
  <c r="BL557" i="2"/>
  <c r="BL558" i="2"/>
  <c r="BL559" i="2"/>
  <c r="BL560" i="2"/>
  <c r="BL561" i="2"/>
  <c r="BL562" i="2"/>
  <c r="BL563" i="2"/>
  <c r="BL564" i="2"/>
  <c r="BL565" i="2"/>
  <c r="BL566" i="2"/>
  <c r="BL567" i="2"/>
  <c r="BL568" i="2"/>
  <c r="BL569" i="2"/>
  <c r="BL570" i="2"/>
  <c r="BL571" i="2"/>
  <c r="BL572" i="2"/>
  <c r="BL573" i="2"/>
  <c r="BL574" i="2"/>
  <c r="BL575" i="2"/>
  <c r="BL576" i="2"/>
  <c r="BL577" i="2"/>
  <c r="BL578" i="2"/>
  <c r="BL579" i="2"/>
  <c r="BL580" i="2"/>
  <c r="BL581" i="2"/>
  <c r="BL582" i="2"/>
  <c r="BL583" i="2"/>
  <c r="BL584" i="2"/>
  <c r="BL585" i="2"/>
  <c r="BL586" i="2"/>
  <c r="BL587" i="2"/>
  <c r="BL588" i="2"/>
  <c r="BL589" i="2"/>
  <c r="BL590" i="2"/>
  <c r="BL591" i="2"/>
  <c r="BL592" i="2"/>
  <c r="BL593" i="2"/>
  <c r="BL594" i="2"/>
  <c r="BL595" i="2"/>
  <c r="BL596" i="2"/>
  <c r="BL597" i="2"/>
  <c r="BL598" i="2"/>
  <c r="BL599" i="2"/>
  <c r="BL600" i="2"/>
  <c r="BL601" i="2"/>
  <c r="BL602" i="2"/>
  <c r="BL603" i="2"/>
  <c r="BL604" i="2"/>
  <c r="BL605" i="2"/>
  <c r="BL606" i="2"/>
  <c r="BL607" i="2"/>
  <c r="BL608" i="2"/>
  <c r="BL609" i="2"/>
  <c r="BL610" i="2"/>
  <c r="BL611" i="2"/>
  <c r="BL612" i="2"/>
  <c r="BL613" i="2"/>
  <c r="BL614" i="2"/>
  <c r="BL615" i="2"/>
  <c r="BL616" i="2"/>
  <c r="BL617" i="2"/>
  <c r="BL618" i="2"/>
  <c r="BL619" i="2"/>
  <c r="BL620" i="2"/>
  <c r="BL621" i="2"/>
  <c r="BL622" i="2"/>
  <c r="BL623" i="2"/>
  <c r="BL624" i="2"/>
  <c r="BL625" i="2"/>
  <c r="BL626" i="2"/>
  <c r="BL627" i="2"/>
  <c r="BL628" i="2"/>
  <c r="BL629" i="2"/>
  <c r="BL630" i="2"/>
  <c r="BL631" i="2"/>
  <c r="BL632" i="2"/>
  <c r="BL633" i="2"/>
  <c r="BL634" i="2"/>
  <c r="BL635" i="2"/>
  <c r="BL636" i="2"/>
  <c r="BL637" i="2"/>
  <c r="BL638" i="2"/>
  <c r="BL639" i="2"/>
  <c r="BL640" i="2"/>
  <c r="BL641" i="2"/>
  <c r="BL642" i="2"/>
  <c r="BL643" i="2"/>
  <c r="BL644" i="2"/>
  <c r="BL645" i="2"/>
  <c r="BL646" i="2"/>
  <c r="BL647" i="2"/>
  <c r="BL648" i="2"/>
  <c r="BL649" i="2"/>
  <c r="BL650" i="2"/>
  <c r="BL651" i="2"/>
  <c r="BL652" i="2"/>
  <c r="BL653" i="2"/>
  <c r="BL654" i="2"/>
  <c r="BL655" i="2"/>
  <c r="BL656" i="2"/>
  <c r="BL657" i="2"/>
  <c r="BL658" i="2"/>
  <c r="BL659" i="2"/>
  <c r="BL660" i="2"/>
  <c r="BL661" i="2"/>
  <c r="BL662" i="2"/>
  <c r="BL663" i="2"/>
  <c r="BL664" i="2"/>
  <c r="BL665" i="2"/>
  <c r="BL666" i="2"/>
  <c r="BL667" i="2"/>
  <c r="BL668" i="2"/>
  <c r="BL669" i="2"/>
  <c r="BL670" i="2"/>
  <c r="BL671" i="2"/>
  <c r="BL672" i="2"/>
  <c r="BL673" i="2"/>
  <c r="BL674" i="2"/>
  <c r="BL675" i="2"/>
  <c r="BL676" i="2"/>
  <c r="BL677" i="2"/>
  <c r="BL678" i="2"/>
  <c r="BL679" i="2"/>
  <c r="BL680" i="2"/>
  <c r="BL681" i="2"/>
  <c r="BL682" i="2"/>
  <c r="BL683" i="2"/>
  <c r="BL684" i="2"/>
  <c r="BL685" i="2"/>
  <c r="BL686" i="2"/>
  <c r="BL687" i="2"/>
  <c r="BL688" i="2"/>
  <c r="BL689" i="2"/>
  <c r="BL690" i="2"/>
  <c r="BL691" i="2"/>
  <c r="BL692" i="2"/>
  <c r="BL693" i="2"/>
  <c r="BL694" i="2"/>
  <c r="BL695" i="2"/>
  <c r="BL696" i="2"/>
  <c r="BL697" i="2"/>
  <c r="BL698" i="2"/>
  <c r="BL699" i="2"/>
  <c r="BL700" i="2"/>
  <c r="BL701" i="2"/>
  <c r="BL702" i="2"/>
  <c r="BL703" i="2"/>
  <c r="BL704" i="2"/>
  <c r="BL705" i="2"/>
  <c r="BL706" i="2"/>
  <c r="BL707" i="2"/>
  <c r="BL708" i="2"/>
  <c r="BL709" i="2"/>
  <c r="BL710" i="2"/>
  <c r="BL711" i="2"/>
  <c r="BL712" i="2"/>
  <c r="BL713" i="2"/>
  <c r="BL714" i="2"/>
  <c r="BL715" i="2"/>
  <c r="BL716" i="2"/>
  <c r="BM4" i="2"/>
  <c r="BM5" i="2"/>
  <c r="BM6" i="2"/>
  <c r="BM7" i="2"/>
  <c r="BM8" i="2"/>
  <c r="BM9" i="2"/>
  <c r="BM10" i="2"/>
  <c r="BM11" i="2"/>
  <c r="BM12" i="2"/>
  <c r="BM13" i="2"/>
  <c r="BM14" i="2"/>
  <c r="BM15" i="2"/>
  <c r="BM16" i="2"/>
  <c r="BM17" i="2"/>
  <c r="BM18" i="2"/>
  <c r="BM19" i="2"/>
  <c r="BM20" i="2"/>
  <c r="BM21" i="2"/>
  <c r="BM22" i="2"/>
  <c r="BM23" i="2"/>
  <c r="BM24" i="2"/>
  <c r="BM25" i="2"/>
  <c r="BM26" i="2"/>
  <c r="BM27" i="2"/>
  <c r="BM28" i="2"/>
  <c r="BM29" i="2"/>
  <c r="BM30" i="2"/>
  <c r="BM31" i="2"/>
  <c r="BM32" i="2"/>
  <c r="BM33" i="2"/>
  <c r="BM34" i="2"/>
  <c r="BM35" i="2"/>
  <c r="BM36" i="2"/>
  <c r="BM37" i="2"/>
  <c r="BM38" i="2"/>
  <c r="BM39" i="2"/>
  <c r="BM40" i="2"/>
  <c r="BM41" i="2"/>
  <c r="BM42" i="2"/>
  <c r="BM43" i="2"/>
  <c r="BM44" i="2"/>
  <c r="BM45" i="2"/>
  <c r="BM46" i="2"/>
  <c r="BM47" i="2"/>
  <c r="BM48" i="2"/>
  <c r="BM49" i="2"/>
  <c r="BM50" i="2"/>
  <c r="BM51" i="2"/>
  <c r="BM52" i="2"/>
  <c r="BM53" i="2"/>
  <c r="BM54" i="2"/>
  <c r="BM55" i="2"/>
  <c r="BM56" i="2"/>
  <c r="BM57" i="2"/>
  <c r="BM58" i="2"/>
  <c r="BM59" i="2"/>
  <c r="BM60" i="2"/>
  <c r="BM61" i="2"/>
  <c r="BM62" i="2"/>
  <c r="BM63" i="2"/>
  <c r="BM64" i="2"/>
  <c r="BM65" i="2"/>
  <c r="BM66" i="2"/>
  <c r="BM67" i="2"/>
  <c r="BM68" i="2"/>
  <c r="BM69" i="2"/>
  <c r="BM70" i="2"/>
  <c r="BM71" i="2"/>
  <c r="BM72" i="2"/>
  <c r="BM73" i="2"/>
  <c r="BM74" i="2"/>
  <c r="BM75" i="2"/>
  <c r="BM76" i="2"/>
  <c r="BM77" i="2"/>
  <c r="BM78" i="2"/>
  <c r="BM79" i="2"/>
  <c r="BM80" i="2"/>
  <c r="BM81" i="2"/>
  <c r="BM82" i="2"/>
  <c r="BM83" i="2"/>
  <c r="BM84" i="2"/>
  <c r="BM85" i="2"/>
  <c r="BM86" i="2"/>
  <c r="BM87" i="2"/>
  <c r="BM88" i="2"/>
  <c r="BM89" i="2"/>
  <c r="BM90" i="2"/>
  <c r="BM91" i="2"/>
  <c r="BM92" i="2"/>
  <c r="BM93" i="2"/>
  <c r="BM94" i="2"/>
  <c r="BM95" i="2"/>
  <c r="BM96" i="2"/>
  <c r="BM97" i="2"/>
  <c r="BM98" i="2"/>
  <c r="BM99" i="2"/>
  <c r="BM100" i="2"/>
  <c r="BM101" i="2"/>
  <c r="BM102" i="2"/>
  <c r="BM103" i="2"/>
  <c r="BM104" i="2"/>
  <c r="BM105" i="2"/>
  <c r="BM106" i="2"/>
  <c r="BM107" i="2"/>
  <c r="BM108" i="2"/>
  <c r="BM109" i="2"/>
  <c r="BM110" i="2"/>
  <c r="BM111" i="2"/>
  <c r="BM112" i="2"/>
  <c r="BM113" i="2"/>
  <c r="BM114" i="2"/>
  <c r="BM115" i="2"/>
  <c r="BM116" i="2"/>
  <c r="BM117" i="2"/>
  <c r="BM118" i="2"/>
  <c r="BM119" i="2"/>
  <c r="BM120" i="2"/>
  <c r="BM121" i="2"/>
  <c r="BM122" i="2"/>
  <c r="BM123" i="2"/>
  <c r="BM124" i="2"/>
  <c r="BM125" i="2"/>
  <c r="BM126" i="2"/>
  <c r="BM127" i="2"/>
  <c r="BM128" i="2"/>
  <c r="BM129" i="2"/>
  <c r="BM130" i="2"/>
  <c r="BM131" i="2"/>
  <c r="BM132" i="2"/>
  <c r="BM133" i="2"/>
  <c r="BM134" i="2"/>
  <c r="BM135" i="2"/>
  <c r="BM136" i="2"/>
  <c r="BM137" i="2"/>
  <c r="BM138" i="2"/>
  <c r="BM139" i="2"/>
  <c r="BM140" i="2"/>
  <c r="BM141" i="2"/>
  <c r="BM142" i="2"/>
  <c r="BM143" i="2"/>
  <c r="BM144" i="2"/>
  <c r="BM145" i="2"/>
  <c r="BM146" i="2"/>
  <c r="BM147" i="2"/>
  <c r="BM148" i="2"/>
  <c r="BM149" i="2"/>
  <c r="BM150" i="2"/>
  <c r="BM151" i="2"/>
  <c r="BM152" i="2"/>
  <c r="BM153" i="2"/>
  <c r="BM154" i="2"/>
  <c r="BM155" i="2"/>
  <c r="BM156" i="2"/>
  <c r="BM157" i="2"/>
  <c r="BM158" i="2"/>
  <c r="BM159" i="2"/>
  <c r="BM160" i="2"/>
  <c r="BM161" i="2"/>
  <c r="BM162" i="2"/>
  <c r="BM163" i="2"/>
  <c r="BM164" i="2"/>
  <c r="BM165" i="2"/>
  <c r="BM166" i="2"/>
  <c r="BM167" i="2"/>
  <c r="BM168" i="2"/>
  <c r="BM169" i="2"/>
  <c r="BM170" i="2"/>
  <c r="BM171" i="2"/>
  <c r="BM172" i="2"/>
  <c r="BM173" i="2"/>
  <c r="BM174" i="2"/>
  <c r="BM175" i="2"/>
  <c r="BM176" i="2"/>
  <c r="BM177" i="2"/>
  <c r="BM178" i="2"/>
  <c r="BM179" i="2"/>
  <c r="BM180" i="2"/>
  <c r="BM181" i="2"/>
  <c r="BM182" i="2"/>
  <c r="BM183" i="2"/>
  <c r="BM184" i="2"/>
  <c r="BM185" i="2"/>
  <c r="BM186" i="2"/>
  <c r="BM187" i="2"/>
  <c r="BM188" i="2"/>
  <c r="BM189" i="2"/>
  <c r="BM190" i="2"/>
  <c r="BM191" i="2"/>
  <c r="BM192" i="2"/>
  <c r="BM193" i="2"/>
  <c r="BM194" i="2"/>
  <c r="BM195" i="2"/>
  <c r="BM196" i="2"/>
  <c r="BM197" i="2"/>
  <c r="BM198" i="2"/>
  <c r="BM199" i="2"/>
  <c r="BM200" i="2"/>
  <c r="BM201" i="2"/>
  <c r="BM202" i="2"/>
  <c r="BM203" i="2"/>
  <c r="BM204" i="2"/>
  <c r="BM205" i="2"/>
  <c r="BM206" i="2"/>
  <c r="BM207" i="2"/>
  <c r="BM208" i="2"/>
  <c r="BM209" i="2"/>
  <c r="BM210" i="2"/>
  <c r="BM211" i="2"/>
  <c r="BM212" i="2"/>
  <c r="BM213" i="2"/>
  <c r="BM214" i="2"/>
  <c r="BM215" i="2"/>
  <c r="BM216" i="2"/>
  <c r="BM217" i="2"/>
  <c r="BM218" i="2"/>
  <c r="BM219" i="2"/>
  <c r="BM220" i="2"/>
  <c r="BM221" i="2"/>
  <c r="BM222" i="2"/>
  <c r="BM223" i="2"/>
  <c r="BM224" i="2"/>
  <c r="BM225" i="2"/>
  <c r="BM226" i="2"/>
  <c r="BM227" i="2"/>
  <c r="BM228" i="2"/>
  <c r="BM229" i="2"/>
  <c r="BM230" i="2"/>
  <c r="BM231" i="2"/>
  <c r="BM232" i="2"/>
  <c r="BM233" i="2"/>
  <c r="BM234" i="2"/>
  <c r="BM235" i="2"/>
  <c r="BM236" i="2"/>
  <c r="BM237" i="2"/>
  <c r="BM238" i="2"/>
  <c r="BM239" i="2"/>
  <c r="BM240" i="2"/>
  <c r="BM241" i="2"/>
  <c r="BM242" i="2"/>
  <c r="BM243" i="2"/>
  <c r="BM244" i="2"/>
  <c r="BM245" i="2"/>
  <c r="BM246" i="2"/>
  <c r="BM247" i="2"/>
  <c r="BM248" i="2"/>
  <c r="BM249" i="2"/>
  <c r="BM250" i="2"/>
  <c r="BM251" i="2"/>
  <c r="BM252" i="2"/>
  <c r="BM253" i="2"/>
  <c r="BM254" i="2"/>
  <c r="BM255" i="2"/>
  <c r="BM256" i="2"/>
  <c r="BM257" i="2"/>
  <c r="BM258" i="2"/>
  <c r="BM259" i="2"/>
  <c r="BM260" i="2"/>
  <c r="BM261" i="2"/>
  <c r="BM262" i="2"/>
  <c r="BM263" i="2"/>
  <c r="BM264" i="2"/>
  <c r="BM265" i="2"/>
  <c r="BM266" i="2"/>
  <c r="BM267" i="2"/>
  <c r="BM268" i="2"/>
  <c r="BM269" i="2"/>
  <c r="BM270" i="2"/>
  <c r="BM271" i="2"/>
  <c r="BM272" i="2"/>
  <c r="BM273" i="2"/>
  <c r="BM274" i="2"/>
  <c r="BM275" i="2"/>
  <c r="BM276" i="2"/>
  <c r="BM277" i="2"/>
  <c r="BM278" i="2"/>
  <c r="BM279" i="2"/>
  <c r="BM280" i="2"/>
  <c r="BM281" i="2"/>
  <c r="BM282" i="2"/>
  <c r="BM283" i="2"/>
  <c r="BM284" i="2"/>
  <c r="BM285" i="2"/>
  <c r="BM286" i="2"/>
  <c r="BM287" i="2"/>
  <c r="BM288" i="2"/>
  <c r="BM289" i="2"/>
  <c r="BM290" i="2"/>
  <c r="BM291" i="2"/>
  <c r="BM292" i="2"/>
  <c r="BM293" i="2"/>
  <c r="BM294" i="2"/>
  <c r="BM295" i="2"/>
  <c r="BM296" i="2"/>
  <c r="BM297" i="2"/>
  <c r="BM298" i="2"/>
  <c r="BM299" i="2"/>
  <c r="BM300" i="2"/>
  <c r="BM301" i="2"/>
  <c r="BM302" i="2"/>
  <c r="BM303" i="2"/>
  <c r="BM304" i="2"/>
  <c r="BM305" i="2"/>
  <c r="BM306" i="2"/>
  <c r="BM307" i="2"/>
  <c r="BM308" i="2"/>
  <c r="BM309" i="2"/>
  <c r="BM310" i="2"/>
  <c r="BM311" i="2"/>
  <c r="BM312" i="2"/>
  <c r="BM313" i="2"/>
  <c r="BM314" i="2"/>
  <c r="BM315" i="2"/>
  <c r="BM316" i="2"/>
  <c r="BM317" i="2"/>
  <c r="BM318" i="2"/>
  <c r="BM319" i="2"/>
  <c r="BM320" i="2"/>
  <c r="BM321" i="2"/>
  <c r="BM322" i="2"/>
  <c r="BM323" i="2"/>
  <c r="BM324" i="2"/>
  <c r="BM325" i="2"/>
  <c r="BM326" i="2"/>
  <c r="BM327" i="2"/>
  <c r="BM328" i="2"/>
  <c r="BM329" i="2"/>
  <c r="BM330" i="2"/>
  <c r="BM331" i="2"/>
  <c r="BM332" i="2"/>
  <c r="BM333" i="2"/>
  <c r="BM334" i="2"/>
  <c r="BM335" i="2"/>
  <c r="BM336" i="2"/>
  <c r="BM337" i="2"/>
  <c r="BM338" i="2"/>
  <c r="BM339" i="2"/>
  <c r="BM340" i="2"/>
  <c r="BM341" i="2"/>
  <c r="BM342" i="2"/>
  <c r="BM343" i="2"/>
  <c r="BM344" i="2"/>
  <c r="BM345" i="2"/>
  <c r="BM346" i="2"/>
  <c r="BM347" i="2"/>
  <c r="BM348" i="2"/>
  <c r="BM349" i="2"/>
  <c r="BM350" i="2"/>
  <c r="BM351" i="2"/>
  <c r="BM352" i="2"/>
  <c r="BM353" i="2"/>
  <c r="BM354" i="2"/>
  <c r="BM355" i="2"/>
  <c r="BM356" i="2"/>
  <c r="BM357" i="2"/>
  <c r="BM358" i="2"/>
  <c r="BM359" i="2"/>
  <c r="BM360" i="2"/>
  <c r="BM361" i="2"/>
  <c r="BM362" i="2"/>
  <c r="BM363" i="2"/>
  <c r="BM364" i="2"/>
  <c r="BM365" i="2"/>
  <c r="BM366" i="2"/>
  <c r="BM367" i="2"/>
  <c r="BM368" i="2"/>
  <c r="BM369" i="2"/>
  <c r="BM370" i="2"/>
  <c r="BM371" i="2"/>
  <c r="BM372" i="2"/>
  <c r="BM373" i="2"/>
  <c r="BM374" i="2"/>
  <c r="BM375" i="2"/>
  <c r="BM376" i="2"/>
  <c r="BM377" i="2"/>
  <c r="BM378" i="2"/>
  <c r="BM379" i="2"/>
  <c r="BM380" i="2"/>
  <c r="BM381" i="2"/>
  <c r="BM382" i="2"/>
  <c r="BM383" i="2"/>
  <c r="BM384" i="2"/>
  <c r="BM385" i="2"/>
  <c r="BM386" i="2"/>
  <c r="BM387" i="2"/>
  <c r="BM388" i="2"/>
  <c r="BM389" i="2"/>
  <c r="BM390" i="2"/>
  <c r="BM391" i="2"/>
  <c r="BM392" i="2"/>
  <c r="BM393" i="2"/>
  <c r="BM394" i="2"/>
  <c r="BM395" i="2"/>
  <c r="BM396" i="2"/>
  <c r="BM397" i="2"/>
  <c r="BM398" i="2"/>
  <c r="BM399" i="2"/>
  <c r="BM400" i="2"/>
  <c r="BM401" i="2"/>
  <c r="BM402" i="2"/>
  <c r="BM403" i="2"/>
  <c r="BM404" i="2"/>
  <c r="BM405" i="2"/>
  <c r="BM406" i="2"/>
  <c r="BM407" i="2"/>
  <c r="BM408" i="2"/>
  <c r="BM409" i="2"/>
  <c r="BM410" i="2"/>
  <c r="BM411" i="2"/>
  <c r="BM412" i="2"/>
  <c r="BM413" i="2"/>
  <c r="BM414" i="2"/>
  <c r="BM415" i="2"/>
  <c r="BM416" i="2"/>
  <c r="BM417" i="2"/>
  <c r="BM418" i="2"/>
  <c r="BM419" i="2"/>
  <c r="BM420" i="2"/>
  <c r="BM421" i="2"/>
  <c r="BM422" i="2"/>
  <c r="BM423" i="2"/>
  <c r="BM424" i="2"/>
  <c r="BM425" i="2"/>
  <c r="BM426" i="2"/>
  <c r="BM427" i="2"/>
  <c r="BM428" i="2"/>
  <c r="BM429" i="2"/>
  <c r="BM430" i="2"/>
  <c r="BM431" i="2"/>
  <c r="BM432" i="2"/>
  <c r="BM433" i="2"/>
  <c r="BM434" i="2"/>
  <c r="BM435" i="2"/>
  <c r="BM436" i="2"/>
  <c r="BM437" i="2"/>
  <c r="BM438" i="2"/>
  <c r="BM439" i="2"/>
  <c r="BM440" i="2"/>
  <c r="BM441" i="2"/>
  <c r="BM442" i="2"/>
  <c r="BM443" i="2"/>
  <c r="BM444" i="2"/>
  <c r="BM445" i="2"/>
  <c r="BM446" i="2"/>
  <c r="BM447" i="2"/>
  <c r="BM448" i="2"/>
  <c r="BM449" i="2"/>
  <c r="BM450" i="2"/>
  <c r="BM451" i="2"/>
  <c r="BM452" i="2"/>
  <c r="BM453" i="2"/>
  <c r="BM454" i="2"/>
  <c r="BM455" i="2"/>
  <c r="BM456" i="2"/>
  <c r="BM457" i="2"/>
  <c r="BM458" i="2"/>
  <c r="BM459" i="2"/>
  <c r="BM460" i="2"/>
  <c r="BM461" i="2"/>
  <c r="BM462" i="2"/>
  <c r="BM463" i="2"/>
  <c r="BM464" i="2"/>
  <c r="BM465" i="2"/>
  <c r="BM466" i="2"/>
  <c r="BM467" i="2"/>
  <c r="BM468" i="2"/>
  <c r="BM469" i="2"/>
  <c r="BM470" i="2"/>
  <c r="BM471" i="2"/>
  <c r="BM472" i="2"/>
  <c r="BM473" i="2"/>
  <c r="BM474" i="2"/>
  <c r="BM475" i="2"/>
  <c r="BM476" i="2"/>
  <c r="BM477" i="2"/>
  <c r="BM478" i="2"/>
  <c r="BM479" i="2"/>
  <c r="BM480" i="2"/>
  <c r="BM481" i="2"/>
  <c r="BM482" i="2"/>
  <c r="BM483" i="2"/>
  <c r="BM484" i="2"/>
  <c r="BM485" i="2"/>
  <c r="BM486" i="2"/>
  <c r="BM487" i="2"/>
  <c r="BM488" i="2"/>
  <c r="BM489" i="2"/>
  <c r="BM490" i="2"/>
  <c r="BM491" i="2"/>
  <c r="BM492" i="2"/>
  <c r="BM493" i="2"/>
  <c r="BM494" i="2"/>
  <c r="BM495" i="2"/>
  <c r="BM496" i="2"/>
  <c r="BM497" i="2"/>
  <c r="BM498" i="2"/>
  <c r="BM499" i="2"/>
  <c r="BM500" i="2"/>
  <c r="BM501" i="2"/>
  <c r="BM502" i="2"/>
  <c r="BM503" i="2"/>
  <c r="BM504" i="2"/>
  <c r="BM505" i="2"/>
  <c r="BM506" i="2"/>
  <c r="BM507" i="2"/>
  <c r="BM508" i="2"/>
  <c r="BM509" i="2"/>
  <c r="BM510" i="2"/>
  <c r="BM511" i="2"/>
  <c r="BM512" i="2"/>
  <c r="BM513" i="2"/>
  <c r="BM514" i="2"/>
  <c r="BM515" i="2"/>
  <c r="BM516" i="2"/>
  <c r="BM517" i="2"/>
  <c r="BM518" i="2"/>
  <c r="BM519" i="2"/>
  <c r="BM520" i="2"/>
  <c r="BM521" i="2"/>
  <c r="BM522" i="2"/>
  <c r="BM523" i="2"/>
  <c r="BM524" i="2"/>
  <c r="BM525" i="2"/>
  <c r="BM526" i="2"/>
  <c r="BM527" i="2"/>
  <c r="BM528" i="2"/>
  <c r="BM529" i="2"/>
  <c r="BM530" i="2"/>
  <c r="BM531" i="2"/>
  <c r="BM532" i="2"/>
  <c r="BM533" i="2"/>
  <c r="BM534" i="2"/>
  <c r="BM535" i="2"/>
  <c r="BM536" i="2"/>
  <c r="BM537" i="2"/>
  <c r="BM538" i="2"/>
  <c r="BM539" i="2"/>
  <c r="BM540" i="2"/>
  <c r="BM541" i="2"/>
  <c r="BM542" i="2"/>
  <c r="BM543" i="2"/>
  <c r="BM544" i="2"/>
  <c r="BM545" i="2"/>
  <c r="BM546" i="2"/>
  <c r="BM547" i="2"/>
  <c r="BM548" i="2"/>
  <c r="BM549" i="2"/>
  <c r="BM550" i="2"/>
  <c r="BM551" i="2"/>
  <c r="BM552" i="2"/>
  <c r="BM553" i="2"/>
  <c r="BM554" i="2"/>
  <c r="BM555" i="2"/>
  <c r="BM556" i="2"/>
  <c r="BM557" i="2"/>
  <c r="BM558" i="2"/>
  <c r="BM559" i="2"/>
  <c r="BM560" i="2"/>
  <c r="BM561" i="2"/>
  <c r="BM562" i="2"/>
  <c r="BM563" i="2"/>
  <c r="BM564" i="2"/>
  <c r="BM565" i="2"/>
  <c r="BM566" i="2"/>
  <c r="BM567" i="2"/>
  <c r="BM568" i="2"/>
  <c r="BM569" i="2"/>
  <c r="BM570" i="2"/>
  <c r="BM571" i="2"/>
  <c r="BM572" i="2"/>
  <c r="BM573" i="2"/>
  <c r="BM574" i="2"/>
  <c r="BM575" i="2"/>
  <c r="BM576" i="2"/>
  <c r="BM577" i="2"/>
  <c r="BM578" i="2"/>
  <c r="BM579" i="2"/>
  <c r="BM580" i="2"/>
  <c r="BM581" i="2"/>
  <c r="BM582" i="2"/>
  <c r="BM583" i="2"/>
  <c r="BM584" i="2"/>
  <c r="BM585" i="2"/>
  <c r="BM586" i="2"/>
  <c r="BM587" i="2"/>
  <c r="BM588" i="2"/>
  <c r="BM589" i="2"/>
  <c r="BM590" i="2"/>
  <c r="BM591" i="2"/>
  <c r="BM592" i="2"/>
  <c r="BM593" i="2"/>
  <c r="BM594" i="2"/>
  <c r="BM595" i="2"/>
  <c r="BM596" i="2"/>
  <c r="BM597" i="2"/>
  <c r="BM598" i="2"/>
  <c r="BM599" i="2"/>
  <c r="BM600" i="2"/>
  <c r="BM601" i="2"/>
  <c r="BM602" i="2"/>
  <c r="BM603" i="2"/>
  <c r="BM604" i="2"/>
  <c r="BM605" i="2"/>
  <c r="BM606" i="2"/>
  <c r="BM607" i="2"/>
  <c r="BM608" i="2"/>
  <c r="BM609" i="2"/>
  <c r="BM610" i="2"/>
  <c r="BM611" i="2"/>
  <c r="BM612" i="2"/>
  <c r="BM613" i="2"/>
  <c r="BM614" i="2"/>
  <c r="BM615" i="2"/>
  <c r="BM616" i="2"/>
  <c r="BM617" i="2"/>
  <c r="BM618" i="2"/>
  <c r="BM619" i="2"/>
  <c r="BM620" i="2"/>
  <c r="BM621" i="2"/>
  <c r="BM622" i="2"/>
  <c r="BM623" i="2"/>
  <c r="BM624" i="2"/>
  <c r="BM625" i="2"/>
  <c r="BM626" i="2"/>
  <c r="BM627" i="2"/>
  <c r="BM628" i="2"/>
  <c r="BM629" i="2"/>
  <c r="BM630" i="2"/>
  <c r="BM631" i="2"/>
  <c r="BM632" i="2"/>
  <c r="BM633" i="2"/>
  <c r="BM634" i="2"/>
  <c r="BM635" i="2"/>
  <c r="BM636" i="2"/>
  <c r="BM637" i="2"/>
  <c r="BM638" i="2"/>
  <c r="BM639" i="2"/>
  <c r="BM640" i="2"/>
  <c r="BM641" i="2"/>
  <c r="BM642" i="2"/>
  <c r="BM643" i="2"/>
  <c r="BM644" i="2"/>
  <c r="BM645" i="2"/>
  <c r="BM646" i="2"/>
  <c r="BM647" i="2"/>
  <c r="BM648" i="2"/>
  <c r="BM649" i="2"/>
  <c r="BM650" i="2"/>
  <c r="BM651" i="2"/>
  <c r="BM652" i="2"/>
  <c r="BM653" i="2"/>
  <c r="BM654" i="2"/>
  <c r="BM655" i="2"/>
  <c r="BM656" i="2"/>
  <c r="BM657" i="2"/>
  <c r="BM658" i="2"/>
  <c r="BM659" i="2"/>
  <c r="BM660" i="2"/>
  <c r="BM661" i="2"/>
  <c r="BM662" i="2"/>
  <c r="BM663" i="2"/>
  <c r="BM664" i="2"/>
  <c r="BM665" i="2"/>
  <c r="BM666" i="2"/>
  <c r="BM667" i="2"/>
  <c r="BM668" i="2"/>
  <c r="BM669" i="2"/>
  <c r="BM670" i="2"/>
  <c r="BM671" i="2"/>
  <c r="BM672" i="2"/>
  <c r="BM673" i="2"/>
  <c r="BM674" i="2"/>
  <c r="BM675" i="2"/>
  <c r="BM676" i="2"/>
  <c r="BM677" i="2"/>
  <c r="BM678" i="2"/>
  <c r="BM679" i="2"/>
  <c r="BM680" i="2"/>
  <c r="BM681" i="2"/>
  <c r="BM682" i="2"/>
  <c r="BM683" i="2"/>
  <c r="BM684" i="2"/>
  <c r="BM685" i="2"/>
  <c r="BM686" i="2"/>
  <c r="BM687" i="2"/>
  <c r="BM688" i="2"/>
  <c r="BM689" i="2"/>
  <c r="BM690" i="2"/>
  <c r="BM691" i="2"/>
  <c r="BM692" i="2"/>
  <c r="BM693" i="2"/>
  <c r="BM694" i="2"/>
  <c r="BM695" i="2"/>
  <c r="BM696" i="2"/>
  <c r="BM697" i="2"/>
  <c r="BM698" i="2"/>
  <c r="BM699" i="2"/>
  <c r="BM700" i="2"/>
  <c r="BM701" i="2"/>
  <c r="BM702" i="2"/>
  <c r="BM703" i="2"/>
  <c r="BM704" i="2"/>
  <c r="BM705" i="2"/>
  <c r="BM706" i="2"/>
  <c r="BM707" i="2"/>
  <c r="BM708" i="2"/>
  <c r="BM709" i="2"/>
  <c r="BM710" i="2"/>
  <c r="BM711" i="2"/>
  <c r="BM712" i="2"/>
  <c r="BM713" i="2"/>
  <c r="BM714" i="2"/>
  <c r="BM715" i="2"/>
  <c r="BM716" i="2"/>
  <c r="BN4" i="2"/>
  <c r="BN5" i="2"/>
  <c r="BN6" i="2"/>
  <c r="BN7" i="2"/>
  <c r="BN8" i="2"/>
  <c r="BN9" i="2"/>
  <c r="BN10" i="2"/>
  <c r="BN11" i="2"/>
  <c r="BN12" i="2"/>
  <c r="BN13" i="2"/>
  <c r="BN14" i="2"/>
  <c r="BN15" i="2"/>
  <c r="BN16" i="2"/>
  <c r="BN17" i="2"/>
  <c r="BN18" i="2"/>
  <c r="BN19" i="2"/>
  <c r="BN20" i="2"/>
  <c r="BN21" i="2"/>
  <c r="BN22" i="2"/>
  <c r="BN23" i="2"/>
  <c r="BN24" i="2"/>
  <c r="BN25" i="2"/>
  <c r="BN26" i="2"/>
  <c r="BN27" i="2"/>
  <c r="BN28" i="2"/>
  <c r="BN29" i="2"/>
  <c r="BN30" i="2"/>
  <c r="BN31" i="2"/>
  <c r="BN32" i="2"/>
  <c r="BN33" i="2"/>
  <c r="BN34" i="2"/>
  <c r="BN35" i="2"/>
  <c r="BN36" i="2"/>
  <c r="BN37" i="2"/>
  <c r="BN38" i="2"/>
  <c r="BN39" i="2"/>
  <c r="BN40" i="2"/>
  <c r="BN41" i="2"/>
  <c r="BN42" i="2"/>
  <c r="BN43" i="2"/>
  <c r="BN44" i="2"/>
  <c r="BN45" i="2"/>
  <c r="BN46" i="2"/>
  <c r="BN47" i="2"/>
  <c r="BN48" i="2"/>
  <c r="BN49" i="2"/>
  <c r="BN50" i="2"/>
  <c r="BN51" i="2"/>
  <c r="BN52" i="2"/>
  <c r="BN53" i="2"/>
  <c r="BN54" i="2"/>
  <c r="BN55" i="2"/>
  <c r="BN56" i="2"/>
  <c r="BN57" i="2"/>
  <c r="BN58" i="2"/>
  <c r="BN59" i="2"/>
  <c r="BN60" i="2"/>
  <c r="BN61" i="2"/>
  <c r="BN62" i="2"/>
  <c r="BN63" i="2"/>
  <c r="BN64" i="2"/>
  <c r="BN65" i="2"/>
  <c r="BN66" i="2"/>
  <c r="BN67" i="2"/>
  <c r="BN68" i="2"/>
  <c r="BN69" i="2"/>
  <c r="BN70" i="2"/>
  <c r="BN71" i="2"/>
  <c r="BN72" i="2"/>
  <c r="BN73" i="2"/>
  <c r="BN74" i="2"/>
  <c r="BN75" i="2"/>
  <c r="BN76" i="2"/>
  <c r="BN77" i="2"/>
  <c r="BN78" i="2"/>
  <c r="BN79" i="2"/>
  <c r="BN80" i="2"/>
  <c r="BN81" i="2"/>
  <c r="BN82" i="2"/>
  <c r="BN83" i="2"/>
  <c r="BN84" i="2"/>
  <c r="BN85" i="2"/>
  <c r="BN86" i="2"/>
  <c r="BN87" i="2"/>
  <c r="BN88" i="2"/>
  <c r="BN89" i="2"/>
  <c r="BN90" i="2"/>
  <c r="BN91" i="2"/>
  <c r="BN92" i="2"/>
  <c r="BN93" i="2"/>
  <c r="BN94" i="2"/>
  <c r="BN95" i="2"/>
  <c r="BN96" i="2"/>
  <c r="BN97" i="2"/>
  <c r="BN98" i="2"/>
  <c r="BN99" i="2"/>
  <c r="BN100" i="2"/>
  <c r="BN101" i="2"/>
  <c r="BN102" i="2"/>
  <c r="BN103" i="2"/>
  <c r="BN104" i="2"/>
  <c r="BN105" i="2"/>
  <c r="BN106" i="2"/>
  <c r="BN107" i="2"/>
  <c r="BN108" i="2"/>
  <c r="BN109" i="2"/>
  <c r="BN110" i="2"/>
  <c r="BN111" i="2"/>
  <c r="BN112" i="2"/>
  <c r="BN113" i="2"/>
  <c r="BN114" i="2"/>
  <c r="BN115" i="2"/>
  <c r="BN116" i="2"/>
  <c r="BN117" i="2"/>
  <c r="BN118" i="2"/>
  <c r="BN119" i="2"/>
  <c r="BN120" i="2"/>
  <c r="BN121" i="2"/>
  <c r="BN122" i="2"/>
  <c r="BN123" i="2"/>
  <c r="BN124" i="2"/>
  <c r="BN125" i="2"/>
  <c r="BN126" i="2"/>
  <c r="BN127" i="2"/>
  <c r="BN128" i="2"/>
  <c r="BN129" i="2"/>
  <c r="BN130" i="2"/>
  <c r="BN131" i="2"/>
  <c r="BN132" i="2"/>
  <c r="BN133" i="2"/>
  <c r="BN134" i="2"/>
  <c r="BN135" i="2"/>
  <c r="BN136" i="2"/>
  <c r="BN137" i="2"/>
  <c r="BN138" i="2"/>
  <c r="BN139" i="2"/>
  <c r="BN140" i="2"/>
  <c r="BN141" i="2"/>
  <c r="BN142" i="2"/>
  <c r="BN143" i="2"/>
  <c r="BN144" i="2"/>
  <c r="BN145" i="2"/>
  <c r="BN146" i="2"/>
  <c r="BN147" i="2"/>
  <c r="BN148" i="2"/>
  <c r="BN149" i="2"/>
  <c r="BN150" i="2"/>
  <c r="BN151" i="2"/>
  <c r="BN152" i="2"/>
  <c r="BN153" i="2"/>
  <c r="BN154" i="2"/>
  <c r="BN155" i="2"/>
  <c r="BN156" i="2"/>
  <c r="BN157" i="2"/>
  <c r="BN158" i="2"/>
  <c r="BN159" i="2"/>
  <c r="BN160" i="2"/>
  <c r="BN161" i="2"/>
  <c r="BN162" i="2"/>
  <c r="BN163" i="2"/>
  <c r="BN164" i="2"/>
  <c r="BN165" i="2"/>
  <c r="BN166" i="2"/>
  <c r="BN167" i="2"/>
  <c r="BN168" i="2"/>
  <c r="BN169" i="2"/>
  <c r="BN170" i="2"/>
  <c r="BN171" i="2"/>
  <c r="BN172" i="2"/>
  <c r="BN173" i="2"/>
  <c r="BN174" i="2"/>
  <c r="BN175" i="2"/>
  <c r="BN176" i="2"/>
  <c r="BN177" i="2"/>
  <c r="BN178" i="2"/>
  <c r="BN179" i="2"/>
  <c r="BN180" i="2"/>
  <c r="BN181" i="2"/>
  <c r="BN182" i="2"/>
  <c r="BN183" i="2"/>
  <c r="BN184" i="2"/>
  <c r="BN185" i="2"/>
  <c r="BN186" i="2"/>
  <c r="BN187" i="2"/>
  <c r="BN188" i="2"/>
  <c r="BN189" i="2"/>
  <c r="BN190" i="2"/>
  <c r="BN191" i="2"/>
  <c r="BN192" i="2"/>
  <c r="BN193" i="2"/>
  <c r="BN194" i="2"/>
  <c r="BN195" i="2"/>
  <c r="BN196" i="2"/>
  <c r="BN197" i="2"/>
  <c r="BN198" i="2"/>
  <c r="BN199" i="2"/>
  <c r="BN200" i="2"/>
  <c r="BN201" i="2"/>
  <c r="BN202" i="2"/>
  <c r="BN203" i="2"/>
  <c r="BN204" i="2"/>
  <c r="BN205" i="2"/>
  <c r="BN206" i="2"/>
  <c r="BN207" i="2"/>
  <c r="BN208" i="2"/>
  <c r="BN209" i="2"/>
  <c r="BN210" i="2"/>
  <c r="BN211" i="2"/>
  <c r="BN212" i="2"/>
  <c r="BN213" i="2"/>
  <c r="BN214" i="2"/>
  <c r="BN215" i="2"/>
  <c r="BN216" i="2"/>
  <c r="BN217" i="2"/>
  <c r="BN218" i="2"/>
  <c r="BN219" i="2"/>
  <c r="BN220" i="2"/>
  <c r="BN221" i="2"/>
  <c r="BN222" i="2"/>
  <c r="BN223" i="2"/>
  <c r="BN224" i="2"/>
  <c r="BN225" i="2"/>
  <c r="BN226" i="2"/>
  <c r="BN227" i="2"/>
  <c r="BN228" i="2"/>
  <c r="BN229" i="2"/>
  <c r="BN230" i="2"/>
  <c r="BN231" i="2"/>
  <c r="BN232" i="2"/>
  <c r="BN233" i="2"/>
  <c r="BN234" i="2"/>
  <c r="BN235" i="2"/>
  <c r="BN236" i="2"/>
  <c r="BN237" i="2"/>
  <c r="BN238" i="2"/>
  <c r="BN239" i="2"/>
  <c r="BN240" i="2"/>
  <c r="BN241" i="2"/>
  <c r="BN242" i="2"/>
  <c r="BN243" i="2"/>
  <c r="BN244" i="2"/>
  <c r="BN245" i="2"/>
  <c r="BN246" i="2"/>
  <c r="BN247" i="2"/>
  <c r="BN248" i="2"/>
  <c r="BN249" i="2"/>
  <c r="BN250" i="2"/>
  <c r="BN251" i="2"/>
  <c r="BN252" i="2"/>
  <c r="BN253" i="2"/>
  <c r="BN254" i="2"/>
  <c r="BN255" i="2"/>
  <c r="BN256" i="2"/>
  <c r="BN257" i="2"/>
  <c r="BN258" i="2"/>
  <c r="BN259" i="2"/>
  <c r="BN260" i="2"/>
  <c r="BN261" i="2"/>
  <c r="BN262" i="2"/>
  <c r="BN263" i="2"/>
  <c r="BN264" i="2"/>
  <c r="BN265" i="2"/>
  <c r="BN266" i="2"/>
  <c r="BN267" i="2"/>
  <c r="BN268" i="2"/>
  <c r="BN269" i="2"/>
  <c r="BN270" i="2"/>
  <c r="BN271" i="2"/>
  <c r="BN272" i="2"/>
  <c r="BN273" i="2"/>
  <c r="BN274" i="2"/>
  <c r="BN275" i="2"/>
  <c r="BN276" i="2"/>
  <c r="BN277" i="2"/>
  <c r="BN278" i="2"/>
  <c r="BN279" i="2"/>
  <c r="BN280" i="2"/>
  <c r="BN281" i="2"/>
  <c r="BN282" i="2"/>
  <c r="BN283" i="2"/>
  <c r="BN284" i="2"/>
  <c r="BN285" i="2"/>
  <c r="BN286" i="2"/>
  <c r="BN287" i="2"/>
  <c r="BN288" i="2"/>
  <c r="BN289" i="2"/>
  <c r="BN290" i="2"/>
  <c r="BN291" i="2"/>
  <c r="BN292" i="2"/>
  <c r="BN293" i="2"/>
  <c r="BN294" i="2"/>
  <c r="BN295" i="2"/>
  <c r="BN296" i="2"/>
  <c r="BN297" i="2"/>
  <c r="BN298" i="2"/>
  <c r="BN299" i="2"/>
  <c r="BN300" i="2"/>
  <c r="BN301" i="2"/>
  <c r="BN302" i="2"/>
  <c r="BN303" i="2"/>
  <c r="BN304" i="2"/>
  <c r="BN305" i="2"/>
  <c r="BN306" i="2"/>
  <c r="BN307" i="2"/>
  <c r="BN308" i="2"/>
  <c r="BN309" i="2"/>
  <c r="BN310" i="2"/>
  <c r="BN311" i="2"/>
  <c r="BN312" i="2"/>
  <c r="BN313" i="2"/>
  <c r="BN314" i="2"/>
  <c r="BN315" i="2"/>
  <c r="BN316" i="2"/>
  <c r="BN317" i="2"/>
  <c r="BN318" i="2"/>
  <c r="BN319" i="2"/>
  <c r="BN320" i="2"/>
  <c r="BN321" i="2"/>
  <c r="BN322" i="2"/>
  <c r="BN323" i="2"/>
  <c r="BN324" i="2"/>
  <c r="BN325" i="2"/>
  <c r="BN326" i="2"/>
  <c r="BN327" i="2"/>
  <c r="BN328" i="2"/>
  <c r="BN329" i="2"/>
  <c r="BN330" i="2"/>
  <c r="BN331" i="2"/>
  <c r="BN332" i="2"/>
  <c r="BN333" i="2"/>
  <c r="BN334" i="2"/>
  <c r="BN335" i="2"/>
  <c r="BN336" i="2"/>
  <c r="BN337" i="2"/>
  <c r="BN338" i="2"/>
  <c r="BN339" i="2"/>
  <c r="BN340" i="2"/>
  <c r="BN341" i="2"/>
  <c r="BN342" i="2"/>
  <c r="BN343" i="2"/>
  <c r="BN344" i="2"/>
  <c r="BN345" i="2"/>
  <c r="BN346" i="2"/>
  <c r="BN347" i="2"/>
  <c r="BN348" i="2"/>
  <c r="BN349" i="2"/>
  <c r="BN350" i="2"/>
  <c r="BN351" i="2"/>
  <c r="BN352" i="2"/>
  <c r="BN353" i="2"/>
  <c r="BN354" i="2"/>
  <c r="BN355" i="2"/>
  <c r="BN356" i="2"/>
  <c r="BN357" i="2"/>
  <c r="BN358" i="2"/>
  <c r="BN359" i="2"/>
  <c r="BN360" i="2"/>
  <c r="BN361" i="2"/>
  <c r="BN362" i="2"/>
  <c r="BN363" i="2"/>
  <c r="BN364" i="2"/>
  <c r="BN365" i="2"/>
  <c r="BN366" i="2"/>
  <c r="BN367" i="2"/>
  <c r="BN368" i="2"/>
  <c r="BN369" i="2"/>
  <c r="BN370" i="2"/>
  <c r="BN371" i="2"/>
  <c r="BN372" i="2"/>
  <c r="BN373" i="2"/>
  <c r="BN374" i="2"/>
  <c r="BN375" i="2"/>
  <c r="BN376" i="2"/>
  <c r="BN377" i="2"/>
  <c r="BN378" i="2"/>
  <c r="BN379" i="2"/>
  <c r="BN380" i="2"/>
  <c r="BN381" i="2"/>
  <c r="BN382" i="2"/>
  <c r="BN383" i="2"/>
  <c r="BN384" i="2"/>
  <c r="BN385" i="2"/>
  <c r="BN386" i="2"/>
  <c r="BN387" i="2"/>
  <c r="BN388" i="2"/>
  <c r="BN389" i="2"/>
  <c r="BN390" i="2"/>
  <c r="BN391" i="2"/>
  <c r="BN392" i="2"/>
  <c r="BN393" i="2"/>
  <c r="BN394" i="2"/>
  <c r="BN395" i="2"/>
  <c r="BN396" i="2"/>
  <c r="BN397" i="2"/>
  <c r="BN398" i="2"/>
  <c r="BN399" i="2"/>
  <c r="BN400" i="2"/>
  <c r="BN401" i="2"/>
  <c r="BN402" i="2"/>
  <c r="BN403" i="2"/>
  <c r="BN404" i="2"/>
  <c r="BN405" i="2"/>
  <c r="BN406" i="2"/>
  <c r="BN407" i="2"/>
  <c r="BN408" i="2"/>
  <c r="BN409" i="2"/>
  <c r="BN410" i="2"/>
  <c r="BN411" i="2"/>
  <c r="BN412" i="2"/>
  <c r="BN413" i="2"/>
  <c r="BN414" i="2"/>
  <c r="BN415" i="2"/>
  <c r="BN416" i="2"/>
  <c r="BN417" i="2"/>
  <c r="BN418" i="2"/>
  <c r="BN419" i="2"/>
  <c r="BN420" i="2"/>
  <c r="BN421" i="2"/>
  <c r="BN422" i="2"/>
  <c r="BN423" i="2"/>
  <c r="BN424" i="2"/>
  <c r="BN425" i="2"/>
  <c r="BN426" i="2"/>
  <c r="BN427" i="2"/>
  <c r="BN428" i="2"/>
  <c r="BN429" i="2"/>
  <c r="BN430" i="2"/>
  <c r="BN431" i="2"/>
  <c r="BN432" i="2"/>
  <c r="BN433" i="2"/>
  <c r="BN434" i="2"/>
  <c r="BN435" i="2"/>
  <c r="BN436" i="2"/>
  <c r="BN437" i="2"/>
  <c r="BN438" i="2"/>
  <c r="BN439" i="2"/>
  <c r="BN440" i="2"/>
  <c r="BN441" i="2"/>
  <c r="BN442" i="2"/>
  <c r="BN443" i="2"/>
  <c r="BN444" i="2"/>
  <c r="BN445" i="2"/>
  <c r="BN446" i="2"/>
  <c r="BN447" i="2"/>
  <c r="BN448" i="2"/>
  <c r="BN449" i="2"/>
  <c r="BN450" i="2"/>
  <c r="BN451" i="2"/>
  <c r="BN452" i="2"/>
  <c r="BN453" i="2"/>
  <c r="BN454" i="2"/>
  <c r="BN455" i="2"/>
  <c r="BN456" i="2"/>
  <c r="BN457" i="2"/>
  <c r="BN458" i="2"/>
  <c r="BN459" i="2"/>
  <c r="BN460" i="2"/>
  <c r="BN461" i="2"/>
  <c r="BN462" i="2"/>
  <c r="BN463" i="2"/>
  <c r="BN464" i="2"/>
  <c r="BN465" i="2"/>
  <c r="BN466" i="2"/>
  <c r="BN467" i="2"/>
  <c r="BN468" i="2"/>
  <c r="BN469" i="2"/>
  <c r="BN470" i="2"/>
  <c r="BN471" i="2"/>
  <c r="BN472" i="2"/>
  <c r="BN473" i="2"/>
  <c r="BN474" i="2"/>
  <c r="BN475" i="2"/>
  <c r="BN476" i="2"/>
  <c r="BN477" i="2"/>
  <c r="BN478" i="2"/>
  <c r="BN479" i="2"/>
  <c r="BN480" i="2"/>
  <c r="BN481" i="2"/>
  <c r="BN482" i="2"/>
  <c r="BN483" i="2"/>
  <c r="BN484" i="2"/>
  <c r="BN485" i="2"/>
  <c r="BN486" i="2"/>
  <c r="BN487" i="2"/>
  <c r="BN488" i="2"/>
  <c r="BN489" i="2"/>
  <c r="BN490" i="2"/>
  <c r="BN491" i="2"/>
  <c r="BN492" i="2"/>
  <c r="BN493" i="2"/>
  <c r="BN494" i="2"/>
  <c r="BN495" i="2"/>
  <c r="BN496" i="2"/>
  <c r="BN497" i="2"/>
  <c r="BN498" i="2"/>
  <c r="BN499" i="2"/>
  <c r="BN500" i="2"/>
  <c r="BN501" i="2"/>
  <c r="BN502" i="2"/>
  <c r="BN503" i="2"/>
  <c r="BN504" i="2"/>
  <c r="BN505" i="2"/>
  <c r="BN506" i="2"/>
  <c r="BN507" i="2"/>
  <c r="BN508" i="2"/>
  <c r="BN509" i="2"/>
  <c r="BN510" i="2"/>
  <c r="BN511" i="2"/>
  <c r="BN512" i="2"/>
  <c r="BN513" i="2"/>
  <c r="BN514" i="2"/>
  <c r="BN515" i="2"/>
  <c r="BN516" i="2"/>
  <c r="BN517" i="2"/>
  <c r="BN518" i="2"/>
  <c r="BN519" i="2"/>
  <c r="BN520" i="2"/>
  <c r="BN521" i="2"/>
  <c r="BN522" i="2"/>
  <c r="BN523" i="2"/>
  <c r="BN524" i="2"/>
  <c r="BN525" i="2"/>
  <c r="BN526" i="2"/>
  <c r="BN527" i="2"/>
  <c r="BN528" i="2"/>
  <c r="BN529" i="2"/>
  <c r="BN530" i="2"/>
  <c r="BN531" i="2"/>
  <c r="BN532" i="2"/>
  <c r="BN533" i="2"/>
  <c r="BN534" i="2"/>
  <c r="BN535" i="2"/>
  <c r="BN536" i="2"/>
  <c r="BN537" i="2"/>
  <c r="BN538" i="2"/>
  <c r="BN539" i="2"/>
  <c r="BN540" i="2"/>
  <c r="BN541" i="2"/>
  <c r="BN542" i="2"/>
  <c r="BN543" i="2"/>
  <c r="BN544" i="2"/>
  <c r="BN545" i="2"/>
  <c r="BN546" i="2"/>
  <c r="BN547" i="2"/>
  <c r="BN548" i="2"/>
  <c r="BN549" i="2"/>
  <c r="BN550" i="2"/>
  <c r="BN551" i="2"/>
  <c r="BN552" i="2"/>
  <c r="BN553" i="2"/>
  <c r="BN554" i="2"/>
  <c r="BN555" i="2"/>
  <c r="BN556" i="2"/>
  <c r="BN557" i="2"/>
  <c r="BN558" i="2"/>
  <c r="BN559" i="2"/>
  <c r="BN560" i="2"/>
  <c r="BN561" i="2"/>
  <c r="BN562" i="2"/>
  <c r="BN563" i="2"/>
  <c r="BN564" i="2"/>
  <c r="BN565" i="2"/>
  <c r="BN566" i="2"/>
  <c r="BN567" i="2"/>
  <c r="BN568" i="2"/>
  <c r="BN569" i="2"/>
  <c r="BN570" i="2"/>
  <c r="BN571" i="2"/>
  <c r="BN572" i="2"/>
  <c r="BN573" i="2"/>
  <c r="BN574" i="2"/>
  <c r="BN575" i="2"/>
  <c r="BN576" i="2"/>
  <c r="BN577" i="2"/>
  <c r="BN578" i="2"/>
  <c r="BN579" i="2"/>
  <c r="BN580" i="2"/>
  <c r="BN581" i="2"/>
  <c r="BN582" i="2"/>
  <c r="BN583" i="2"/>
  <c r="BN584" i="2"/>
  <c r="BN585" i="2"/>
  <c r="BN586" i="2"/>
  <c r="BN587" i="2"/>
  <c r="BN588" i="2"/>
  <c r="BN589" i="2"/>
  <c r="BN590" i="2"/>
  <c r="BN591" i="2"/>
  <c r="BN592" i="2"/>
  <c r="BN593" i="2"/>
  <c r="BN594" i="2"/>
  <c r="BN595" i="2"/>
  <c r="BN596" i="2"/>
  <c r="BN597" i="2"/>
  <c r="BN598" i="2"/>
  <c r="BN599" i="2"/>
  <c r="BN600" i="2"/>
  <c r="BN601" i="2"/>
  <c r="BN602" i="2"/>
  <c r="BN603" i="2"/>
  <c r="BN604" i="2"/>
  <c r="BN605" i="2"/>
  <c r="BN606" i="2"/>
  <c r="BN607" i="2"/>
  <c r="BN608" i="2"/>
  <c r="BN609" i="2"/>
  <c r="BN610" i="2"/>
  <c r="BN611" i="2"/>
  <c r="BN612" i="2"/>
  <c r="BN613" i="2"/>
  <c r="BN614" i="2"/>
  <c r="BN615" i="2"/>
  <c r="BN616" i="2"/>
  <c r="BN617" i="2"/>
  <c r="BN618" i="2"/>
  <c r="BN619" i="2"/>
  <c r="BN620" i="2"/>
  <c r="BN621" i="2"/>
  <c r="BN622" i="2"/>
  <c r="BN623" i="2"/>
  <c r="BN624" i="2"/>
  <c r="BN625" i="2"/>
  <c r="BN626" i="2"/>
  <c r="BN627" i="2"/>
  <c r="BN628" i="2"/>
  <c r="BN629" i="2"/>
  <c r="BN630" i="2"/>
  <c r="BN631" i="2"/>
  <c r="BN632" i="2"/>
  <c r="BN633" i="2"/>
  <c r="BN634" i="2"/>
  <c r="BN635" i="2"/>
  <c r="BN636" i="2"/>
  <c r="BN637" i="2"/>
  <c r="BN638" i="2"/>
  <c r="BN639" i="2"/>
  <c r="BN640" i="2"/>
  <c r="BN641" i="2"/>
  <c r="BN642" i="2"/>
  <c r="BN643" i="2"/>
  <c r="BN644" i="2"/>
  <c r="BN645" i="2"/>
  <c r="BN646" i="2"/>
  <c r="BN647" i="2"/>
  <c r="BN648" i="2"/>
  <c r="BN649" i="2"/>
  <c r="BN650" i="2"/>
  <c r="BN651" i="2"/>
  <c r="BN652" i="2"/>
  <c r="BN653" i="2"/>
  <c r="BN654" i="2"/>
  <c r="BN655" i="2"/>
  <c r="BN656" i="2"/>
  <c r="BN657" i="2"/>
  <c r="BN658" i="2"/>
  <c r="BN659" i="2"/>
  <c r="BN660" i="2"/>
  <c r="BN661" i="2"/>
  <c r="BN662" i="2"/>
  <c r="BN663" i="2"/>
  <c r="BN664" i="2"/>
  <c r="BN665" i="2"/>
  <c r="BN666" i="2"/>
  <c r="BN667" i="2"/>
  <c r="BN668" i="2"/>
  <c r="BN669" i="2"/>
  <c r="BN670" i="2"/>
  <c r="BN671" i="2"/>
  <c r="BN672" i="2"/>
  <c r="BN673" i="2"/>
  <c r="BN674" i="2"/>
  <c r="BN675" i="2"/>
  <c r="BN676" i="2"/>
  <c r="BN677" i="2"/>
  <c r="BN678" i="2"/>
  <c r="BN679" i="2"/>
  <c r="BN680" i="2"/>
  <c r="BN681" i="2"/>
  <c r="BN682" i="2"/>
  <c r="BN683" i="2"/>
  <c r="BN684" i="2"/>
  <c r="BN685" i="2"/>
  <c r="BN686" i="2"/>
  <c r="BN687" i="2"/>
  <c r="BN688" i="2"/>
  <c r="BN689" i="2"/>
  <c r="BN690" i="2"/>
  <c r="BN691" i="2"/>
  <c r="BN692" i="2"/>
  <c r="BN693" i="2"/>
  <c r="BN694" i="2"/>
  <c r="BN695" i="2"/>
  <c r="BN696" i="2"/>
  <c r="BN697" i="2"/>
  <c r="BN698" i="2"/>
  <c r="BN699" i="2"/>
  <c r="BN700" i="2"/>
  <c r="BN701" i="2"/>
  <c r="BN702" i="2"/>
  <c r="BN703" i="2"/>
  <c r="BN704" i="2"/>
  <c r="BN705" i="2"/>
  <c r="BN706" i="2"/>
  <c r="BN707" i="2"/>
  <c r="BN708" i="2"/>
  <c r="BN709" i="2"/>
  <c r="BN710" i="2"/>
  <c r="BN711" i="2"/>
  <c r="BN712" i="2"/>
  <c r="BN713" i="2"/>
  <c r="BN714" i="2"/>
  <c r="BN715" i="2"/>
  <c r="BN716" i="2"/>
  <c r="BO4" i="2"/>
  <c r="BO5" i="2"/>
  <c r="BO6" i="2"/>
  <c r="BO7" i="2"/>
  <c r="BO8" i="2"/>
  <c r="BO9" i="2"/>
  <c r="BO10" i="2"/>
  <c r="BO11" i="2"/>
  <c r="BO12" i="2"/>
  <c r="BO13" i="2"/>
  <c r="BO14" i="2"/>
  <c r="BO15" i="2"/>
  <c r="BO16" i="2"/>
  <c r="BO17" i="2"/>
  <c r="BO18" i="2"/>
  <c r="BO19" i="2"/>
  <c r="BO20" i="2"/>
  <c r="BO21" i="2"/>
  <c r="BO22" i="2"/>
  <c r="BO23" i="2"/>
  <c r="BO24" i="2"/>
  <c r="BO25" i="2"/>
  <c r="BO26" i="2"/>
  <c r="BO27" i="2"/>
  <c r="BO28" i="2"/>
  <c r="BO29" i="2"/>
  <c r="BO30" i="2"/>
  <c r="BO31" i="2"/>
  <c r="BO32" i="2"/>
  <c r="BO33" i="2"/>
  <c r="BO34" i="2"/>
  <c r="BO35" i="2"/>
  <c r="BO36" i="2"/>
  <c r="BO37" i="2"/>
  <c r="BO38" i="2"/>
  <c r="BO39" i="2"/>
  <c r="BO40" i="2"/>
  <c r="BO41" i="2"/>
  <c r="BO42" i="2"/>
  <c r="BO43" i="2"/>
  <c r="BO44" i="2"/>
  <c r="BO45" i="2"/>
  <c r="BO46" i="2"/>
  <c r="BO47" i="2"/>
  <c r="BO48" i="2"/>
  <c r="BO49" i="2"/>
  <c r="BO50" i="2"/>
  <c r="BO51" i="2"/>
  <c r="BO52" i="2"/>
  <c r="BO53" i="2"/>
  <c r="BO54" i="2"/>
  <c r="BO55" i="2"/>
  <c r="BO56" i="2"/>
  <c r="BO57" i="2"/>
  <c r="BO58" i="2"/>
  <c r="BO59" i="2"/>
  <c r="BO60" i="2"/>
  <c r="BO61" i="2"/>
  <c r="BO62" i="2"/>
  <c r="BO63" i="2"/>
  <c r="BO64" i="2"/>
  <c r="BO65" i="2"/>
  <c r="BO66" i="2"/>
  <c r="BO67" i="2"/>
  <c r="BO68" i="2"/>
  <c r="BO69" i="2"/>
  <c r="BO70" i="2"/>
  <c r="BO71" i="2"/>
  <c r="BO72" i="2"/>
  <c r="BO73" i="2"/>
  <c r="BO74" i="2"/>
  <c r="BO75" i="2"/>
  <c r="BO76" i="2"/>
  <c r="BO77" i="2"/>
  <c r="BO78" i="2"/>
  <c r="BO79" i="2"/>
  <c r="BO80" i="2"/>
  <c r="BO81" i="2"/>
  <c r="BO82" i="2"/>
  <c r="BO83" i="2"/>
  <c r="BO84" i="2"/>
  <c r="BO85" i="2"/>
  <c r="BO86" i="2"/>
  <c r="BO87" i="2"/>
  <c r="BO88" i="2"/>
  <c r="BO89" i="2"/>
  <c r="BO90" i="2"/>
  <c r="BO91" i="2"/>
  <c r="BO92" i="2"/>
  <c r="BO93" i="2"/>
  <c r="BO94" i="2"/>
  <c r="BO95" i="2"/>
  <c r="BO96" i="2"/>
  <c r="BO97" i="2"/>
  <c r="BO98" i="2"/>
  <c r="BO99" i="2"/>
  <c r="BO100" i="2"/>
  <c r="BO101" i="2"/>
  <c r="BO102" i="2"/>
  <c r="BO103" i="2"/>
  <c r="BO104" i="2"/>
  <c r="BO105" i="2"/>
  <c r="BO106" i="2"/>
  <c r="BO107" i="2"/>
  <c r="BO108" i="2"/>
  <c r="BO109" i="2"/>
  <c r="BO110" i="2"/>
  <c r="BO111" i="2"/>
  <c r="BO112" i="2"/>
  <c r="BO113" i="2"/>
  <c r="BO114" i="2"/>
  <c r="BO115" i="2"/>
  <c r="BO116" i="2"/>
  <c r="BO117" i="2"/>
  <c r="BO118" i="2"/>
  <c r="BO119" i="2"/>
  <c r="BO120" i="2"/>
  <c r="BO121" i="2"/>
  <c r="BO122" i="2"/>
  <c r="BO123" i="2"/>
  <c r="BO124" i="2"/>
  <c r="BO125" i="2"/>
  <c r="BO126" i="2"/>
  <c r="BO127" i="2"/>
  <c r="BO128" i="2"/>
  <c r="BO129" i="2"/>
  <c r="BO130" i="2"/>
  <c r="BO131" i="2"/>
  <c r="BO132" i="2"/>
  <c r="BO133" i="2"/>
  <c r="BO134" i="2"/>
  <c r="BO135" i="2"/>
  <c r="BO136" i="2"/>
  <c r="BO137" i="2"/>
  <c r="BO138" i="2"/>
  <c r="BO139" i="2"/>
  <c r="BO140" i="2"/>
  <c r="BO141" i="2"/>
  <c r="BO142" i="2"/>
  <c r="BO143" i="2"/>
  <c r="BO144" i="2"/>
  <c r="BO145" i="2"/>
  <c r="BO146" i="2"/>
  <c r="BO147" i="2"/>
  <c r="BO148" i="2"/>
  <c r="BO149" i="2"/>
  <c r="BO150" i="2"/>
  <c r="BO151" i="2"/>
  <c r="BO152" i="2"/>
  <c r="BO153" i="2"/>
  <c r="BO154" i="2"/>
  <c r="BO155" i="2"/>
  <c r="BO156" i="2"/>
  <c r="BO157" i="2"/>
  <c r="BO158" i="2"/>
  <c r="BO159" i="2"/>
  <c r="BO160" i="2"/>
  <c r="BO161" i="2"/>
  <c r="BO162" i="2"/>
  <c r="BO163" i="2"/>
  <c r="BO164" i="2"/>
  <c r="BO165" i="2"/>
  <c r="BO166" i="2"/>
  <c r="BO167" i="2"/>
  <c r="BO168" i="2"/>
  <c r="BO169" i="2"/>
  <c r="BO170" i="2"/>
  <c r="BO171" i="2"/>
  <c r="BO172" i="2"/>
  <c r="BO173" i="2"/>
  <c r="BO174" i="2"/>
  <c r="BO175" i="2"/>
  <c r="BO176" i="2"/>
  <c r="BO177" i="2"/>
  <c r="BO178" i="2"/>
  <c r="BO179" i="2"/>
  <c r="BO180" i="2"/>
  <c r="BO181" i="2"/>
  <c r="BO182" i="2"/>
  <c r="BO183" i="2"/>
  <c r="BO184" i="2"/>
  <c r="BO185" i="2"/>
  <c r="BO186" i="2"/>
  <c r="BO187" i="2"/>
  <c r="BO188" i="2"/>
  <c r="BO189" i="2"/>
  <c r="BO190" i="2"/>
  <c r="BO191" i="2"/>
  <c r="BO192" i="2"/>
  <c r="BO193" i="2"/>
  <c r="BO194" i="2"/>
  <c r="BO195" i="2"/>
  <c r="BO196" i="2"/>
  <c r="BO197" i="2"/>
  <c r="BO198" i="2"/>
  <c r="BO199" i="2"/>
  <c r="BO200" i="2"/>
  <c r="BO201" i="2"/>
  <c r="BO202" i="2"/>
  <c r="BO203" i="2"/>
  <c r="BO204" i="2"/>
  <c r="BO205" i="2"/>
  <c r="BO206" i="2"/>
  <c r="BO207" i="2"/>
  <c r="BO208" i="2"/>
  <c r="BO209" i="2"/>
  <c r="BO210" i="2"/>
  <c r="BO211" i="2"/>
  <c r="BO212" i="2"/>
  <c r="BO213" i="2"/>
  <c r="BO214" i="2"/>
  <c r="BO215" i="2"/>
  <c r="BO216" i="2"/>
  <c r="BO217" i="2"/>
  <c r="BO218" i="2"/>
  <c r="BO219" i="2"/>
  <c r="BO220" i="2"/>
  <c r="BO221" i="2"/>
  <c r="BO222" i="2"/>
  <c r="BO223" i="2"/>
  <c r="BO224" i="2"/>
  <c r="BO225" i="2"/>
  <c r="BO226" i="2"/>
  <c r="BO227" i="2"/>
  <c r="BO228" i="2"/>
  <c r="BO229" i="2"/>
  <c r="BO230" i="2"/>
  <c r="BO231" i="2"/>
  <c r="BO232" i="2"/>
  <c r="BO233" i="2"/>
  <c r="BO234" i="2"/>
  <c r="BO235" i="2"/>
  <c r="BO236" i="2"/>
  <c r="BO237" i="2"/>
  <c r="BO238" i="2"/>
  <c r="BO239" i="2"/>
  <c r="BO240" i="2"/>
  <c r="BO241" i="2"/>
  <c r="BO242" i="2"/>
  <c r="BO243" i="2"/>
  <c r="BO244" i="2"/>
  <c r="BO245" i="2"/>
  <c r="BO246" i="2"/>
  <c r="BO247" i="2"/>
  <c r="BO248" i="2"/>
  <c r="BO249" i="2"/>
  <c r="BO250" i="2"/>
  <c r="BO251" i="2"/>
  <c r="BO252" i="2"/>
  <c r="BO253" i="2"/>
  <c r="BO254" i="2"/>
  <c r="BO255" i="2"/>
  <c r="BO256" i="2"/>
  <c r="BO257" i="2"/>
  <c r="BO258" i="2"/>
  <c r="BO259" i="2"/>
  <c r="BO260" i="2"/>
  <c r="BO261" i="2"/>
  <c r="BO262" i="2"/>
  <c r="BO263" i="2"/>
  <c r="BO264" i="2"/>
  <c r="BO265" i="2"/>
  <c r="BO266" i="2"/>
  <c r="BO267" i="2"/>
  <c r="BO268" i="2"/>
  <c r="BO269" i="2"/>
  <c r="BO270" i="2"/>
  <c r="BO271" i="2"/>
  <c r="BO272" i="2"/>
  <c r="BO273" i="2"/>
  <c r="BO274" i="2"/>
  <c r="BO275" i="2"/>
  <c r="BO276" i="2"/>
  <c r="BO277" i="2"/>
  <c r="BO278" i="2"/>
  <c r="BO279" i="2"/>
  <c r="BO280" i="2"/>
  <c r="BO281" i="2"/>
  <c r="BO282" i="2"/>
  <c r="BO283" i="2"/>
  <c r="BO284" i="2"/>
  <c r="BO285" i="2"/>
  <c r="BO286" i="2"/>
  <c r="BO287" i="2"/>
  <c r="BO288" i="2"/>
  <c r="BO289" i="2"/>
  <c r="BO290" i="2"/>
  <c r="BO291" i="2"/>
  <c r="BO292" i="2"/>
  <c r="BO293" i="2"/>
  <c r="BO294" i="2"/>
  <c r="BO295" i="2"/>
  <c r="BO296" i="2"/>
  <c r="BO297" i="2"/>
  <c r="BO298" i="2"/>
  <c r="BO299" i="2"/>
  <c r="BO300" i="2"/>
  <c r="BO301" i="2"/>
  <c r="BO302" i="2"/>
  <c r="BO303" i="2"/>
  <c r="BO304" i="2"/>
  <c r="BO305" i="2"/>
  <c r="BO306" i="2"/>
  <c r="BO307" i="2"/>
  <c r="BO308" i="2"/>
  <c r="BO309" i="2"/>
  <c r="BO310" i="2"/>
  <c r="BO311" i="2"/>
  <c r="BO312" i="2"/>
  <c r="BO313" i="2"/>
  <c r="BO314" i="2"/>
  <c r="BO315" i="2"/>
  <c r="BO316" i="2"/>
  <c r="BO317" i="2"/>
  <c r="BO318" i="2"/>
  <c r="BO319" i="2"/>
  <c r="BO320" i="2"/>
  <c r="BO321" i="2"/>
  <c r="BO322" i="2"/>
  <c r="BO323" i="2"/>
  <c r="BO324" i="2"/>
  <c r="BO325" i="2"/>
  <c r="BO326" i="2"/>
  <c r="BO327" i="2"/>
  <c r="BO328" i="2"/>
  <c r="BO329" i="2"/>
  <c r="BO330" i="2"/>
  <c r="BO331" i="2"/>
  <c r="BO332" i="2"/>
  <c r="BO333" i="2"/>
  <c r="BO334" i="2"/>
  <c r="BO335" i="2"/>
  <c r="BO336" i="2"/>
  <c r="BO337" i="2"/>
  <c r="BO338" i="2"/>
  <c r="BO339" i="2"/>
  <c r="BO340" i="2"/>
  <c r="BO341" i="2"/>
  <c r="BO342" i="2"/>
  <c r="BO343" i="2"/>
  <c r="BO344" i="2"/>
  <c r="BO345" i="2"/>
  <c r="BO346" i="2"/>
  <c r="BO347" i="2"/>
  <c r="BO348" i="2"/>
  <c r="BO349" i="2"/>
  <c r="BO350" i="2"/>
  <c r="BO351" i="2"/>
  <c r="BO352" i="2"/>
  <c r="BO353" i="2"/>
  <c r="BO354" i="2"/>
  <c r="BO355" i="2"/>
  <c r="BO356" i="2"/>
  <c r="BO357" i="2"/>
  <c r="BO358" i="2"/>
  <c r="BO359" i="2"/>
  <c r="BO360" i="2"/>
  <c r="BO361" i="2"/>
  <c r="BO362" i="2"/>
  <c r="BO363" i="2"/>
  <c r="BO364" i="2"/>
  <c r="BO365" i="2"/>
  <c r="BO366" i="2"/>
  <c r="BO367" i="2"/>
  <c r="BO368" i="2"/>
  <c r="BO369" i="2"/>
  <c r="BO370" i="2"/>
  <c r="BO371" i="2"/>
  <c r="BO372" i="2"/>
  <c r="BO373" i="2"/>
  <c r="BO374" i="2"/>
  <c r="BO375" i="2"/>
  <c r="BO376" i="2"/>
  <c r="BO377" i="2"/>
  <c r="BO378" i="2"/>
  <c r="BO379" i="2"/>
  <c r="BO380" i="2"/>
  <c r="BO381" i="2"/>
  <c r="BO382" i="2"/>
  <c r="BO383" i="2"/>
  <c r="BO384" i="2"/>
  <c r="BO385" i="2"/>
  <c r="BO386" i="2"/>
  <c r="BO387" i="2"/>
  <c r="BO388" i="2"/>
  <c r="BO389" i="2"/>
  <c r="BO390" i="2"/>
  <c r="BO391" i="2"/>
  <c r="BO392" i="2"/>
  <c r="BO393" i="2"/>
  <c r="BO394" i="2"/>
  <c r="BO395" i="2"/>
  <c r="BO396" i="2"/>
  <c r="BO397" i="2"/>
  <c r="BO398" i="2"/>
  <c r="BO399" i="2"/>
  <c r="BO400" i="2"/>
  <c r="BO401" i="2"/>
  <c r="BO402" i="2"/>
  <c r="BO403" i="2"/>
  <c r="BO404" i="2"/>
  <c r="BO405" i="2"/>
  <c r="BO406" i="2"/>
  <c r="BO407" i="2"/>
  <c r="BO408" i="2"/>
  <c r="BO409" i="2"/>
  <c r="BO410" i="2"/>
  <c r="BO411" i="2"/>
  <c r="BO412" i="2"/>
  <c r="BO413" i="2"/>
  <c r="BO414" i="2"/>
  <c r="BO415" i="2"/>
  <c r="BO416" i="2"/>
  <c r="BO417" i="2"/>
  <c r="BO418" i="2"/>
  <c r="BO419" i="2"/>
  <c r="BO420" i="2"/>
  <c r="BO421" i="2"/>
  <c r="BO422" i="2"/>
  <c r="BO423" i="2"/>
  <c r="BO424" i="2"/>
  <c r="BO425" i="2"/>
  <c r="BO426" i="2"/>
  <c r="BO427" i="2"/>
  <c r="BO428" i="2"/>
  <c r="BO429" i="2"/>
  <c r="BO430" i="2"/>
  <c r="BO431" i="2"/>
  <c r="BO432" i="2"/>
  <c r="BO433" i="2"/>
  <c r="BO434" i="2"/>
  <c r="BO435" i="2"/>
  <c r="BO436" i="2"/>
  <c r="BO437" i="2"/>
  <c r="BO438" i="2"/>
  <c r="BO439" i="2"/>
  <c r="BO440" i="2"/>
  <c r="BO441" i="2"/>
  <c r="BO442" i="2"/>
  <c r="BO443" i="2"/>
  <c r="BO444" i="2"/>
  <c r="BO445" i="2"/>
  <c r="BO446" i="2"/>
  <c r="BO447" i="2"/>
  <c r="BO448" i="2"/>
  <c r="BO449" i="2"/>
  <c r="BO450" i="2"/>
  <c r="BO451" i="2"/>
  <c r="BO452" i="2"/>
  <c r="BO453" i="2"/>
  <c r="BO454" i="2"/>
  <c r="BO455" i="2"/>
  <c r="BO456" i="2"/>
  <c r="BO457" i="2"/>
  <c r="BO458" i="2"/>
  <c r="BO459" i="2"/>
  <c r="BO460" i="2"/>
  <c r="BO461" i="2"/>
  <c r="BO462" i="2"/>
  <c r="BO463" i="2"/>
  <c r="BO464" i="2"/>
  <c r="BO465" i="2"/>
  <c r="BO466" i="2"/>
  <c r="BO467" i="2"/>
  <c r="BO468" i="2"/>
  <c r="BO469" i="2"/>
  <c r="BO470" i="2"/>
  <c r="BO471" i="2"/>
  <c r="BO472" i="2"/>
  <c r="BO473" i="2"/>
  <c r="BO474" i="2"/>
  <c r="BO475" i="2"/>
  <c r="BO476" i="2"/>
  <c r="BO477" i="2"/>
  <c r="BO478" i="2"/>
  <c r="BO479" i="2"/>
  <c r="BO480" i="2"/>
  <c r="BO481" i="2"/>
  <c r="BO482" i="2"/>
  <c r="BO483" i="2"/>
  <c r="BO484" i="2"/>
  <c r="BO485" i="2"/>
  <c r="BO486" i="2"/>
  <c r="BO487" i="2"/>
  <c r="BO488" i="2"/>
  <c r="BO489" i="2"/>
  <c r="BO490" i="2"/>
  <c r="BO491" i="2"/>
  <c r="BO492" i="2"/>
  <c r="BO493" i="2"/>
  <c r="BO494" i="2"/>
  <c r="BO495" i="2"/>
  <c r="BO496" i="2"/>
  <c r="BO497" i="2"/>
  <c r="BO498" i="2"/>
  <c r="BO499" i="2"/>
  <c r="BO500" i="2"/>
  <c r="BO501" i="2"/>
  <c r="BO502" i="2"/>
  <c r="BO503" i="2"/>
  <c r="BO504" i="2"/>
  <c r="BO505" i="2"/>
  <c r="BO506" i="2"/>
  <c r="BO507" i="2"/>
  <c r="BO508" i="2"/>
  <c r="BO509" i="2"/>
  <c r="BO510" i="2"/>
  <c r="BO511" i="2"/>
  <c r="BO512" i="2"/>
  <c r="BO513" i="2"/>
  <c r="BO514" i="2"/>
  <c r="BO515" i="2"/>
  <c r="BO516" i="2"/>
  <c r="BO517" i="2"/>
  <c r="BO518" i="2"/>
  <c r="BO519" i="2"/>
  <c r="BO520" i="2"/>
  <c r="BO521" i="2"/>
  <c r="BO522" i="2"/>
  <c r="BO523" i="2"/>
  <c r="BO524" i="2"/>
  <c r="BO525" i="2"/>
  <c r="BO526" i="2"/>
  <c r="BO527" i="2"/>
  <c r="BO528" i="2"/>
  <c r="BO529" i="2"/>
  <c r="BO530" i="2"/>
  <c r="BO531" i="2"/>
  <c r="BO532" i="2"/>
  <c r="BO533" i="2"/>
  <c r="BO534" i="2"/>
  <c r="BO535" i="2"/>
  <c r="BO536" i="2"/>
  <c r="BO537" i="2"/>
  <c r="BO538" i="2"/>
  <c r="BO539" i="2"/>
  <c r="BO540" i="2"/>
  <c r="BO541" i="2"/>
  <c r="BO542" i="2"/>
  <c r="BO543" i="2"/>
  <c r="BO544" i="2"/>
  <c r="BO545" i="2"/>
  <c r="BO546" i="2"/>
  <c r="BO547" i="2"/>
  <c r="BO548" i="2"/>
  <c r="BO549" i="2"/>
  <c r="BO550" i="2"/>
  <c r="BO551" i="2"/>
  <c r="BO552" i="2"/>
  <c r="BO553" i="2"/>
  <c r="BO554" i="2"/>
  <c r="BO555" i="2"/>
  <c r="BO556" i="2"/>
  <c r="BO557" i="2"/>
  <c r="BO558" i="2"/>
  <c r="BO559" i="2"/>
  <c r="BO560" i="2"/>
  <c r="BO561" i="2"/>
  <c r="BO562" i="2"/>
  <c r="BO563" i="2"/>
  <c r="BO564" i="2"/>
  <c r="BO565" i="2"/>
  <c r="BO566" i="2"/>
  <c r="BO567" i="2"/>
  <c r="BO568" i="2"/>
  <c r="BO569" i="2"/>
  <c r="BO570" i="2"/>
  <c r="BO571" i="2"/>
  <c r="BO572" i="2"/>
  <c r="BO573" i="2"/>
  <c r="BO574" i="2"/>
  <c r="BO575" i="2"/>
  <c r="BO576" i="2"/>
  <c r="BO577" i="2"/>
  <c r="BO578" i="2"/>
  <c r="BO579" i="2"/>
  <c r="BO580" i="2"/>
  <c r="BO582" i="2"/>
  <c r="BO584" i="2"/>
  <c r="BO586" i="2"/>
  <c r="BO587" i="2"/>
  <c r="BO589" i="2"/>
  <c r="BO595" i="2"/>
  <c r="BO597" i="2"/>
  <c r="BO599" i="2"/>
  <c r="BO600" i="2"/>
  <c r="BO601" i="2"/>
  <c r="BO602" i="2"/>
  <c r="BO605" i="2"/>
  <c r="BO608" i="2"/>
  <c r="BO609" i="2"/>
  <c r="BO611" i="2"/>
  <c r="BO612" i="2"/>
  <c r="BO613" i="2"/>
  <c r="BO614" i="2"/>
  <c r="BO615" i="2"/>
  <c r="BO616" i="2"/>
  <c r="BO617" i="2"/>
  <c r="BO618" i="2"/>
  <c r="BO620" i="2"/>
  <c r="BO621" i="2"/>
  <c r="BO622" i="2"/>
  <c r="BO624" i="2"/>
  <c r="BO625" i="2"/>
  <c r="BO626" i="2"/>
  <c r="BO627" i="2"/>
  <c r="BO628" i="2"/>
  <c r="BO630" i="2"/>
  <c r="BO631" i="2"/>
  <c r="BO632" i="2"/>
  <c r="BO633" i="2"/>
  <c r="BO634" i="2"/>
  <c r="BO637" i="2"/>
  <c r="BO639" i="2"/>
  <c r="BO641" i="2"/>
  <c r="BO644" i="2"/>
  <c r="BO647" i="2"/>
  <c r="BO648" i="2"/>
  <c r="BO649" i="2"/>
  <c r="BO650" i="2"/>
  <c r="BO651" i="2"/>
  <c r="BO653" i="2"/>
  <c r="BO654" i="2"/>
  <c r="BO663" i="2"/>
  <c r="BO666" i="2"/>
  <c r="BO667" i="2"/>
  <c r="BO669" i="2"/>
  <c r="BO670" i="2"/>
  <c r="BO673" i="2"/>
  <c r="BO674" i="2"/>
  <c r="BO675" i="2"/>
  <c r="BO676" i="2"/>
  <c r="BO677" i="2"/>
  <c r="BO680" i="2"/>
  <c r="BO681" i="2"/>
  <c r="BO682" i="2"/>
  <c r="BO683" i="2"/>
  <c r="BO685" i="2"/>
  <c r="BO686" i="2"/>
  <c r="BO687" i="2"/>
  <c r="BO688" i="2"/>
  <c r="BO690" i="2"/>
  <c r="BO691" i="2"/>
  <c r="BO696" i="2"/>
  <c r="BO697" i="2"/>
  <c r="BO698" i="2"/>
  <c r="BO699" i="2"/>
  <c r="BO701" i="2"/>
  <c r="BO704" i="2"/>
  <c r="BO705" i="2"/>
  <c r="BO706" i="2"/>
  <c r="BO707" i="2"/>
  <c r="BO709" i="2"/>
  <c r="BO712" i="2"/>
  <c r="BO713" i="2"/>
  <c r="BO714" i="2"/>
  <c r="BO715" i="2"/>
  <c r="BO716" i="2"/>
  <c r="BQ4" i="2"/>
  <c r="BQ5" i="2"/>
  <c r="BQ6" i="2"/>
  <c r="BQ7" i="2"/>
  <c r="BQ8" i="2"/>
  <c r="BQ9" i="2"/>
  <c r="BQ10" i="2"/>
  <c r="BQ11" i="2"/>
  <c r="BQ12" i="2"/>
  <c r="BQ13" i="2"/>
  <c r="BQ14" i="2"/>
  <c r="BQ15" i="2"/>
  <c r="BQ16" i="2"/>
  <c r="BQ17" i="2"/>
  <c r="BQ18" i="2"/>
  <c r="BQ19" i="2"/>
  <c r="BQ20" i="2"/>
  <c r="BQ21" i="2"/>
  <c r="BQ22" i="2"/>
  <c r="BQ23" i="2"/>
  <c r="BQ24" i="2"/>
  <c r="BQ25" i="2"/>
  <c r="BQ26" i="2"/>
  <c r="BQ27" i="2"/>
  <c r="BQ28" i="2"/>
  <c r="BQ29" i="2"/>
  <c r="BQ30" i="2"/>
  <c r="BQ31" i="2"/>
  <c r="BQ32" i="2"/>
  <c r="BQ33" i="2"/>
  <c r="BQ34" i="2"/>
  <c r="BQ35" i="2"/>
  <c r="BQ36" i="2"/>
  <c r="BQ37" i="2"/>
  <c r="BQ38" i="2"/>
  <c r="BQ39" i="2"/>
  <c r="BQ40" i="2"/>
  <c r="BQ41" i="2"/>
  <c r="BQ42" i="2"/>
  <c r="BQ43" i="2"/>
  <c r="BQ44" i="2"/>
  <c r="BQ45" i="2"/>
  <c r="BQ46" i="2"/>
  <c r="BQ47" i="2"/>
  <c r="BQ48" i="2"/>
  <c r="BQ49" i="2"/>
  <c r="BQ50" i="2"/>
  <c r="BQ51" i="2"/>
  <c r="BQ52" i="2"/>
  <c r="BQ53" i="2"/>
  <c r="BQ54" i="2"/>
  <c r="BQ55" i="2"/>
  <c r="BQ56" i="2"/>
  <c r="BQ57" i="2"/>
  <c r="BQ58" i="2"/>
  <c r="BQ59" i="2"/>
  <c r="BQ60" i="2"/>
  <c r="BQ61" i="2"/>
  <c r="BQ62" i="2"/>
  <c r="BQ63" i="2"/>
  <c r="BQ64" i="2"/>
  <c r="BQ65" i="2"/>
  <c r="BQ66" i="2"/>
  <c r="BQ67" i="2"/>
  <c r="BQ68" i="2"/>
  <c r="BQ69" i="2"/>
  <c r="BQ70" i="2"/>
  <c r="BQ71" i="2"/>
  <c r="BQ72" i="2"/>
  <c r="BQ73" i="2"/>
  <c r="BQ74" i="2"/>
  <c r="BQ75" i="2"/>
  <c r="BQ76" i="2"/>
  <c r="BQ77" i="2"/>
  <c r="BQ78" i="2"/>
  <c r="BQ79" i="2"/>
  <c r="BQ80" i="2"/>
  <c r="BQ81" i="2"/>
  <c r="BQ82" i="2"/>
  <c r="BQ83" i="2"/>
  <c r="BQ84" i="2"/>
  <c r="BQ85" i="2"/>
  <c r="BQ86" i="2"/>
  <c r="BQ87" i="2"/>
  <c r="BQ88" i="2"/>
  <c r="BQ89" i="2"/>
  <c r="BQ90" i="2"/>
  <c r="BQ91" i="2"/>
  <c r="BQ92" i="2"/>
  <c r="BQ93" i="2"/>
  <c r="BQ94" i="2"/>
  <c r="BQ95" i="2"/>
  <c r="BQ96" i="2"/>
  <c r="BQ97" i="2"/>
  <c r="BQ98" i="2"/>
  <c r="BQ99" i="2"/>
  <c r="BQ100" i="2"/>
  <c r="BQ101" i="2"/>
  <c r="BQ102" i="2"/>
  <c r="BQ103" i="2"/>
  <c r="BQ104" i="2"/>
  <c r="BQ105" i="2"/>
  <c r="BQ106" i="2"/>
  <c r="BQ107" i="2"/>
  <c r="BQ108" i="2"/>
  <c r="BQ109" i="2"/>
  <c r="BQ110" i="2"/>
  <c r="BQ111" i="2"/>
  <c r="BQ112" i="2"/>
  <c r="BQ113" i="2"/>
  <c r="BQ114" i="2"/>
  <c r="BQ115" i="2"/>
  <c r="BQ116" i="2"/>
  <c r="BQ117" i="2"/>
  <c r="BQ118" i="2"/>
  <c r="BQ119" i="2"/>
  <c r="BQ120" i="2"/>
  <c r="BQ121" i="2"/>
  <c r="BQ122" i="2"/>
  <c r="BQ123" i="2"/>
  <c r="BQ124" i="2"/>
  <c r="BQ125" i="2"/>
  <c r="BQ126" i="2"/>
  <c r="BQ127" i="2"/>
  <c r="BQ128" i="2"/>
  <c r="BQ129" i="2"/>
  <c r="BQ130" i="2"/>
  <c r="BQ131" i="2"/>
  <c r="BQ132" i="2"/>
  <c r="BQ133" i="2"/>
  <c r="BQ134" i="2"/>
  <c r="BQ135" i="2"/>
  <c r="BQ136" i="2"/>
  <c r="BQ137" i="2"/>
  <c r="BQ138" i="2"/>
  <c r="BQ139" i="2"/>
  <c r="BQ140" i="2"/>
  <c r="BQ141" i="2"/>
  <c r="BQ142" i="2"/>
  <c r="BQ143" i="2"/>
  <c r="BQ144" i="2"/>
  <c r="BQ145" i="2"/>
  <c r="BQ146" i="2"/>
  <c r="BQ147" i="2"/>
  <c r="BQ148" i="2"/>
  <c r="BQ149" i="2"/>
  <c r="BQ150" i="2"/>
  <c r="BQ151" i="2"/>
  <c r="BQ152" i="2"/>
  <c r="BQ153" i="2"/>
  <c r="BQ154" i="2"/>
  <c r="BQ155" i="2"/>
  <c r="BQ156" i="2"/>
  <c r="BQ157" i="2"/>
  <c r="BQ158" i="2"/>
  <c r="BQ159" i="2"/>
  <c r="BQ160" i="2"/>
  <c r="BQ161" i="2"/>
  <c r="BQ162" i="2"/>
  <c r="BQ163" i="2"/>
  <c r="BQ164" i="2"/>
  <c r="BQ165" i="2"/>
  <c r="BQ166" i="2"/>
  <c r="BQ167" i="2"/>
  <c r="BQ168" i="2"/>
  <c r="BQ169" i="2"/>
  <c r="BQ170" i="2"/>
  <c r="BQ171" i="2"/>
  <c r="BQ172" i="2"/>
  <c r="BQ173" i="2"/>
  <c r="BQ174" i="2"/>
  <c r="BQ175" i="2"/>
  <c r="BQ176" i="2"/>
  <c r="BQ177" i="2"/>
  <c r="BQ178" i="2"/>
  <c r="BQ179" i="2"/>
  <c r="BQ180" i="2"/>
  <c r="BQ181" i="2"/>
  <c r="BQ182" i="2"/>
  <c r="BQ183" i="2"/>
  <c r="BQ184" i="2"/>
  <c r="BQ185" i="2"/>
  <c r="BQ186" i="2"/>
  <c r="BQ187" i="2"/>
  <c r="BQ188" i="2"/>
  <c r="BQ189" i="2"/>
  <c r="BQ190" i="2"/>
  <c r="BQ191" i="2"/>
  <c r="BQ192" i="2"/>
  <c r="BQ193" i="2"/>
  <c r="BQ194" i="2"/>
  <c r="BQ195" i="2"/>
  <c r="BQ196" i="2"/>
  <c r="BQ197" i="2"/>
  <c r="BQ198" i="2"/>
  <c r="BQ199" i="2"/>
  <c r="BQ200" i="2"/>
  <c r="BQ201" i="2"/>
  <c r="BQ202" i="2"/>
  <c r="BQ203" i="2"/>
  <c r="BQ204" i="2"/>
  <c r="BQ205" i="2"/>
  <c r="BQ206" i="2"/>
  <c r="BQ207" i="2"/>
  <c r="BQ208" i="2"/>
  <c r="BQ209" i="2"/>
  <c r="BQ210" i="2"/>
  <c r="BQ211" i="2"/>
  <c r="BQ212" i="2"/>
  <c r="BQ213" i="2"/>
  <c r="BQ214" i="2"/>
  <c r="BQ215" i="2"/>
  <c r="BQ216" i="2"/>
  <c r="BQ217" i="2"/>
  <c r="BQ218" i="2"/>
  <c r="BQ219" i="2"/>
  <c r="BQ220" i="2"/>
  <c r="BQ221" i="2"/>
  <c r="BQ222" i="2"/>
  <c r="BQ223" i="2"/>
  <c r="BQ224" i="2"/>
  <c r="BQ225" i="2"/>
  <c r="BQ226" i="2"/>
  <c r="BQ227" i="2"/>
  <c r="BQ228" i="2"/>
  <c r="BQ229" i="2"/>
  <c r="BQ230" i="2"/>
  <c r="BQ231" i="2"/>
  <c r="BQ232" i="2"/>
  <c r="BQ233" i="2"/>
  <c r="BQ234" i="2"/>
  <c r="BQ235" i="2"/>
  <c r="BQ236" i="2"/>
  <c r="BQ237" i="2"/>
  <c r="BQ238" i="2"/>
  <c r="BQ239" i="2"/>
  <c r="BQ240" i="2"/>
  <c r="BQ241" i="2"/>
  <c r="BQ242" i="2"/>
  <c r="BQ243" i="2"/>
  <c r="BQ244" i="2"/>
  <c r="BQ245" i="2"/>
  <c r="BQ246" i="2"/>
  <c r="BQ247" i="2"/>
  <c r="BQ248" i="2"/>
  <c r="BQ249" i="2"/>
  <c r="BQ250" i="2"/>
  <c r="BQ251" i="2"/>
  <c r="BQ252" i="2"/>
  <c r="BQ253" i="2"/>
  <c r="BQ254" i="2"/>
  <c r="BQ255" i="2"/>
  <c r="BQ256" i="2"/>
  <c r="BQ257" i="2"/>
  <c r="BQ258" i="2"/>
  <c r="BQ259" i="2"/>
  <c r="BQ260" i="2"/>
  <c r="BQ261" i="2"/>
  <c r="BQ262" i="2"/>
  <c r="BQ263" i="2"/>
  <c r="BQ264" i="2"/>
  <c r="BQ265" i="2"/>
  <c r="BQ266" i="2"/>
  <c r="BQ267" i="2"/>
  <c r="BQ268" i="2"/>
  <c r="BQ269" i="2"/>
  <c r="BQ270" i="2"/>
  <c r="BQ271" i="2"/>
  <c r="BQ272" i="2"/>
  <c r="BQ273" i="2"/>
  <c r="BQ274" i="2"/>
  <c r="BQ275" i="2"/>
  <c r="BQ276" i="2"/>
  <c r="BQ277" i="2"/>
  <c r="BQ278" i="2"/>
  <c r="BQ279" i="2"/>
  <c r="BQ280" i="2"/>
  <c r="BQ281" i="2"/>
  <c r="BQ282" i="2"/>
  <c r="BQ283" i="2"/>
  <c r="BQ284" i="2"/>
  <c r="BQ285" i="2"/>
  <c r="BQ286" i="2"/>
  <c r="BQ287" i="2"/>
  <c r="BQ288" i="2"/>
  <c r="BQ289" i="2"/>
  <c r="BQ290" i="2"/>
  <c r="BQ291" i="2"/>
  <c r="BQ292" i="2"/>
  <c r="BQ293" i="2"/>
  <c r="BQ294" i="2"/>
  <c r="BQ295" i="2"/>
  <c r="BQ296" i="2"/>
  <c r="BQ297" i="2"/>
  <c r="BQ298" i="2"/>
  <c r="BQ299" i="2"/>
  <c r="BQ300" i="2"/>
  <c r="BQ301" i="2"/>
  <c r="BQ302" i="2"/>
  <c r="BQ303" i="2"/>
  <c r="BQ304" i="2"/>
  <c r="BQ305" i="2"/>
  <c r="BQ306" i="2"/>
  <c r="BQ307" i="2"/>
  <c r="BQ308" i="2"/>
  <c r="BQ309" i="2"/>
  <c r="BQ310" i="2"/>
  <c r="BQ311" i="2"/>
  <c r="BQ312" i="2"/>
  <c r="BQ313" i="2"/>
  <c r="BQ314" i="2"/>
  <c r="BQ315" i="2"/>
  <c r="BQ316" i="2"/>
  <c r="BQ317" i="2"/>
  <c r="BQ318" i="2"/>
  <c r="BQ319" i="2"/>
  <c r="BQ320" i="2"/>
  <c r="BQ321" i="2"/>
  <c r="BQ322" i="2"/>
  <c r="BQ323" i="2"/>
  <c r="BQ324" i="2"/>
  <c r="BQ325" i="2"/>
  <c r="BQ326" i="2"/>
  <c r="BQ327" i="2"/>
  <c r="BQ328" i="2"/>
  <c r="BQ329" i="2"/>
  <c r="BQ330" i="2"/>
  <c r="BQ331" i="2"/>
  <c r="BQ332" i="2"/>
  <c r="BQ333" i="2"/>
  <c r="BQ334" i="2"/>
  <c r="BQ335" i="2"/>
  <c r="BQ336" i="2"/>
  <c r="BQ337" i="2"/>
  <c r="BQ338" i="2"/>
  <c r="BQ339" i="2"/>
  <c r="BQ340" i="2"/>
  <c r="BQ341" i="2"/>
  <c r="BQ342" i="2"/>
  <c r="BQ343" i="2"/>
  <c r="BQ344" i="2"/>
  <c r="BQ345" i="2"/>
  <c r="BQ346" i="2"/>
  <c r="BQ347" i="2"/>
  <c r="BQ348" i="2"/>
  <c r="BQ349" i="2"/>
  <c r="BQ350" i="2"/>
  <c r="BQ351" i="2"/>
  <c r="BQ352" i="2"/>
  <c r="BQ353" i="2"/>
  <c r="BQ354" i="2"/>
  <c r="BQ355" i="2"/>
  <c r="BQ356" i="2"/>
  <c r="BQ357" i="2"/>
  <c r="BQ358" i="2"/>
  <c r="BQ359" i="2"/>
  <c r="BQ360" i="2"/>
  <c r="BQ361" i="2"/>
  <c r="BQ362" i="2"/>
  <c r="BQ363" i="2"/>
  <c r="BQ364" i="2"/>
  <c r="BQ365" i="2"/>
  <c r="BQ366" i="2"/>
  <c r="BQ367" i="2"/>
  <c r="BQ368" i="2"/>
  <c r="BQ369" i="2"/>
  <c r="BQ370" i="2"/>
  <c r="BQ371" i="2"/>
  <c r="BQ372" i="2"/>
  <c r="BQ373" i="2"/>
  <c r="BQ374" i="2"/>
  <c r="BQ375" i="2"/>
  <c r="BQ376" i="2"/>
  <c r="BQ377" i="2"/>
  <c r="BQ378" i="2"/>
  <c r="BQ379" i="2"/>
  <c r="BQ380" i="2"/>
  <c r="BQ381" i="2"/>
  <c r="BQ382" i="2"/>
  <c r="BQ383" i="2"/>
  <c r="BQ384" i="2"/>
  <c r="BQ385" i="2"/>
  <c r="BQ386" i="2"/>
  <c r="BQ387" i="2"/>
  <c r="BQ388" i="2"/>
  <c r="BQ389" i="2"/>
  <c r="BQ390" i="2"/>
  <c r="BQ391" i="2"/>
  <c r="BQ392" i="2"/>
  <c r="BQ393" i="2"/>
  <c r="BQ394" i="2"/>
  <c r="BQ395" i="2"/>
  <c r="BQ396" i="2"/>
  <c r="BQ397" i="2"/>
  <c r="BQ398" i="2"/>
  <c r="BQ399" i="2"/>
  <c r="BQ400" i="2"/>
  <c r="BQ401" i="2"/>
  <c r="BQ402" i="2"/>
  <c r="BQ403" i="2"/>
  <c r="BQ404" i="2"/>
  <c r="BQ405" i="2"/>
  <c r="BQ406" i="2"/>
  <c r="BQ407" i="2"/>
  <c r="BQ408" i="2"/>
  <c r="BQ409" i="2"/>
  <c r="BQ410" i="2"/>
  <c r="BQ411" i="2"/>
  <c r="BQ412" i="2"/>
  <c r="BQ413" i="2"/>
  <c r="BQ414" i="2"/>
  <c r="BQ415" i="2"/>
  <c r="BQ416" i="2"/>
  <c r="BQ417" i="2"/>
  <c r="BQ418" i="2"/>
  <c r="BQ419" i="2"/>
  <c r="BQ420" i="2"/>
  <c r="BQ421" i="2"/>
  <c r="BQ422" i="2"/>
  <c r="BQ423" i="2"/>
  <c r="BQ424" i="2"/>
  <c r="BQ425" i="2"/>
  <c r="BQ426" i="2"/>
  <c r="BQ427" i="2"/>
  <c r="BQ428" i="2"/>
  <c r="BQ429" i="2"/>
  <c r="BQ430" i="2"/>
  <c r="BQ431" i="2"/>
  <c r="BQ432" i="2"/>
  <c r="BQ433" i="2"/>
  <c r="BQ434" i="2"/>
  <c r="BQ435" i="2"/>
  <c r="BQ436" i="2"/>
  <c r="BQ437" i="2"/>
  <c r="BQ438" i="2"/>
  <c r="BQ439" i="2"/>
  <c r="BQ440" i="2"/>
  <c r="BQ441" i="2"/>
  <c r="BQ442" i="2"/>
  <c r="BQ443" i="2"/>
  <c r="BQ444" i="2"/>
  <c r="BQ445" i="2"/>
  <c r="BQ446" i="2"/>
  <c r="BQ447" i="2"/>
  <c r="BQ448" i="2"/>
  <c r="BQ449" i="2"/>
  <c r="BQ450" i="2"/>
  <c r="BQ451" i="2"/>
  <c r="BQ452" i="2"/>
  <c r="BQ453" i="2"/>
  <c r="BQ454" i="2"/>
  <c r="BQ455" i="2"/>
  <c r="BQ456" i="2"/>
  <c r="BQ457" i="2"/>
  <c r="BQ458" i="2"/>
  <c r="BQ459" i="2"/>
  <c r="BQ460" i="2"/>
  <c r="BQ461" i="2"/>
  <c r="BQ462" i="2"/>
  <c r="BQ463" i="2"/>
  <c r="BQ464" i="2"/>
  <c r="BQ465" i="2"/>
  <c r="BQ466" i="2"/>
  <c r="BQ467" i="2"/>
  <c r="BQ468" i="2"/>
  <c r="BQ469" i="2"/>
  <c r="BQ470" i="2"/>
  <c r="BQ471" i="2"/>
  <c r="BQ472" i="2"/>
  <c r="BQ473" i="2"/>
  <c r="BQ474" i="2"/>
  <c r="BQ475" i="2"/>
  <c r="BQ476" i="2"/>
  <c r="BQ477" i="2"/>
  <c r="BQ478" i="2"/>
  <c r="BQ479" i="2"/>
  <c r="BQ480" i="2"/>
  <c r="BQ481" i="2"/>
  <c r="BQ482" i="2"/>
  <c r="BQ483" i="2"/>
  <c r="BQ484" i="2"/>
  <c r="BQ485" i="2"/>
  <c r="BQ486" i="2"/>
  <c r="BQ487" i="2"/>
  <c r="BQ488" i="2"/>
  <c r="BQ489" i="2"/>
  <c r="BQ490" i="2"/>
  <c r="BQ491" i="2"/>
  <c r="BQ492" i="2"/>
  <c r="BQ493" i="2"/>
  <c r="BQ494" i="2"/>
  <c r="BQ495" i="2"/>
  <c r="BQ496" i="2"/>
  <c r="BQ497" i="2"/>
  <c r="BQ498" i="2"/>
  <c r="BQ499" i="2"/>
  <c r="BQ500" i="2"/>
  <c r="BQ501" i="2"/>
  <c r="BQ502" i="2"/>
  <c r="BQ503" i="2"/>
  <c r="BQ504" i="2"/>
  <c r="BQ505" i="2"/>
  <c r="BQ506" i="2"/>
  <c r="BQ507" i="2"/>
  <c r="BQ508" i="2"/>
  <c r="BQ509" i="2"/>
  <c r="BQ510" i="2"/>
  <c r="BQ511" i="2"/>
  <c r="BQ512" i="2"/>
  <c r="BQ513" i="2"/>
  <c r="BQ514" i="2"/>
  <c r="BQ515" i="2"/>
  <c r="BQ516" i="2"/>
  <c r="BQ517" i="2"/>
  <c r="BQ518" i="2"/>
  <c r="BQ519" i="2"/>
  <c r="BQ520" i="2"/>
  <c r="BQ521" i="2"/>
  <c r="BQ522" i="2"/>
  <c r="BQ523" i="2"/>
  <c r="BQ524" i="2"/>
  <c r="BQ525" i="2"/>
  <c r="BQ526" i="2"/>
  <c r="BQ527" i="2"/>
  <c r="BQ528" i="2"/>
  <c r="BQ529" i="2"/>
  <c r="BQ530" i="2"/>
  <c r="BQ531" i="2"/>
  <c r="BQ532" i="2"/>
  <c r="BQ533" i="2"/>
  <c r="BQ534" i="2"/>
  <c r="BQ535" i="2"/>
  <c r="BQ536" i="2"/>
  <c r="BQ537" i="2"/>
  <c r="BQ538" i="2"/>
  <c r="BQ539" i="2"/>
  <c r="BQ540" i="2"/>
  <c r="BQ541" i="2"/>
  <c r="BQ542" i="2"/>
  <c r="BQ543" i="2"/>
  <c r="BQ544" i="2"/>
  <c r="BQ545" i="2"/>
  <c r="BQ546" i="2"/>
  <c r="BQ547" i="2"/>
  <c r="BQ548" i="2"/>
  <c r="BQ549" i="2"/>
  <c r="BQ550" i="2"/>
  <c r="BQ551" i="2"/>
  <c r="BQ552" i="2"/>
  <c r="BQ553" i="2"/>
  <c r="BQ554" i="2"/>
  <c r="BQ555" i="2"/>
  <c r="BQ556" i="2"/>
  <c r="BQ557" i="2"/>
  <c r="BQ558" i="2"/>
  <c r="BQ559" i="2"/>
  <c r="BQ560" i="2"/>
  <c r="BQ561" i="2"/>
  <c r="BQ562" i="2"/>
  <c r="BQ563" i="2"/>
  <c r="BQ564" i="2"/>
  <c r="BQ565" i="2"/>
  <c r="BQ566" i="2"/>
  <c r="BQ567" i="2"/>
  <c r="BQ568" i="2"/>
  <c r="BQ569" i="2"/>
  <c r="BQ570" i="2"/>
  <c r="BQ571" i="2"/>
  <c r="BQ572" i="2"/>
  <c r="BQ573" i="2"/>
  <c r="BQ574" i="2"/>
  <c r="BQ575" i="2"/>
  <c r="BQ576" i="2"/>
  <c r="BQ577" i="2"/>
  <c r="BQ578" i="2"/>
  <c r="BQ579" i="2"/>
  <c r="BQ580" i="2"/>
  <c r="BQ581" i="2"/>
  <c r="BQ582" i="2"/>
  <c r="BQ583" i="2"/>
  <c r="BQ584" i="2"/>
  <c r="BQ585" i="2"/>
  <c r="BQ586" i="2"/>
  <c r="BQ587" i="2"/>
  <c r="BQ588" i="2"/>
  <c r="BQ589" i="2"/>
  <c r="BQ590" i="2"/>
  <c r="BQ591" i="2"/>
  <c r="BQ592" i="2"/>
  <c r="BQ593" i="2"/>
  <c r="BQ594" i="2"/>
  <c r="BQ595" i="2"/>
  <c r="BQ596" i="2"/>
  <c r="BQ597" i="2"/>
  <c r="BQ598" i="2"/>
  <c r="BQ599" i="2"/>
  <c r="BQ600" i="2"/>
  <c r="BQ601" i="2"/>
  <c r="BQ602" i="2"/>
  <c r="BQ603" i="2"/>
  <c r="BQ604" i="2"/>
  <c r="BQ605" i="2"/>
  <c r="BQ606" i="2"/>
  <c r="BQ607" i="2"/>
  <c r="BQ608" i="2"/>
  <c r="BQ609" i="2"/>
  <c r="BQ610" i="2"/>
  <c r="BQ611" i="2"/>
  <c r="BQ612" i="2"/>
  <c r="BQ613" i="2"/>
  <c r="BQ614" i="2"/>
  <c r="BQ615" i="2"/>
  <c r="BQ616" i="2"/>
  <c r="BQ617" i="2"/>
  <c r="BQ618" i="2"/>
  <c r="BQ619" i="2"/>
  <c r="BQ620" i="2"/>
  <c r="BQ621" i="2"/>
  <c r="BQ622" i="2"/>
  <c r="BQ623" i="2"/>
  <c r="BQ624" i="2"/>
  <c r="BQ625" i="2"/>
  <c r="BQ626" i="2"/>
  <c r="BQ627" i="2"/>
  <c r="BQ628" i="2"/>
  <c r="BQ629" i="2"/>
  <c r="BQ630" i="2"/>
  <c r="BQ631" i="2"/>
  <c r="BQ632" i="2"/>
  <c r="BQ633" i="2"/>
  <c r="BQ634" i="2"/>
  <c r="BQ635" i="2"/>
  <c r="BQ636" i="2"/>
  <c r="BQ637" i="2"/>
  <c r="BQ638" i="2"/>
  <c r="BQ639" i="2"/>
  <c r="BQ640" i="2"/>
  <c r="BQ641" i="2"/>
  <c r="BQ642" i="2"/>
  <c r="BQ643" i="2"/>
  <c r="BQ644" i="2"/>
  <c r="BQ645" i="2"/>
  <c r="BQ646" i="2"/>
  <c r="BQ647" i="2"/>
  <c r="BQ648" i="2"/>
  <c r="BQ649" i="2"/>
  <c r="BQ650" i="2"/>
  <c r="BQ651" i="2"/>
  <c r="BQ652" i="2"/>
  <c r="BQ653" i="2"/>
  <c r="BQ654" i="2"/>
  <c r="BQ655" i="2"/>
  <c r="BQ656" i="2"/>
  <c r="BQ657" i="2"/>
  <c r="BQ658" i="2"/>
  <c r="BQ659" i="2"/>
  <c r="BQ660" i="2"/>
  <c r="BQ662" i="2"/>
  <c r="BQ663" i="2"/>
  <c r="BQ664" i="2"/>
  <c r="BQ665" i="2"/>
  <c r="BQ666" i="2"/>
  <c r="BQ667" i="2"/>
  <c r="BQ668" i="2"/>
  <c r="BQ669" i="2"/>
  <c r="BQ670" i="2"/>
  <c r="BQ671" i="2"/>
  <c r="BQ672" i="2"/>
  <c r="BQ673" i="2"/>
  <c r="BQ674" i="2"/>
  <c r="BQ675" i="2"/>
  <c r="BQ676" i="2"/>
  <c r="BQ677" i="2"/>
  <c r="BQ678" i="2"/>
  <c r="BQ679" i="2"/>
  <c r="BQ680" i="2"/>
  <c r="BQ681" i="2"/>
  <c r="BQ682" i="2"/>
  <c r="BQ683" i="2"/>
  <c r="BQ684" i="2"/>
  <c r="BQ685" i="2"/>
  <c r="BQ686" i="2"/>
  <c r="BQ687" i="2"/>
  <c r="BQ688" i="2"/>
  <c r="BQ689" i="2"/>
  <c r="BQ690" i="2"/>
  <c r="BQ691" i="2"/>
  <c r="BQ692" i="2"/>
  <c r="BQ693" i="2"/>
  <c r="BQ694" i="2"/>
  <c r="BQ695" i="2"/>
  <c r="BQ696" i="2"/>
  <c r="BQ697" i="2"/>
  <c r="BQ698" i="2"/>
  <c r="BQ699" i="2"/>
  <c r="BQ700" i="2"/>
  <c r="BQ701" i="2"/>
  <c r="BQ702" i="2"/>
  <c r="BQ703" i="2"/>
  <c r="BQ704" i="2"/>
  <c r="BQ705" i="2"/>
  <c r="BQ706" i="2"/>
  <c r="BQ707" i="2"/>
  <c r="BQ708" i="2"/>
  <c r="BQ709" i="2"/>
  <c r="BQ710" i="2"/>
  <c r="BQ711" i="2"/>
  <c r="BQ712" i="2"/>
  <c r="BQ713" i="2"/>
  <c r="BQ714" i="2"/>
  <c r="BQ715" i="2"/>
  <c r="BQ716" i="2"/>
  <c r="BR4" i="2"/>
  <c r="BR5" i="2"/>
  <c r="BR6" i="2"/>
  <c r="BR11" i="2"/>
  <c r="BR13" i="2"/>
  <c r="BR14" i="2"/>
  <c r="BR15" i="2"/>
  <c r="BR17" i="2"/>
  <c r="BR19" i="2"/>
  <c r="BR30" i="2"/>
  <c r="BR31" i="2"/>
  <c r="BR32" i="2"/>
  <c r="BR35" i="2"/>
  <c r="BR37" i="2"/>
  <c r="BR38" i="2"/>
  <c r="BR39" i="2"/>
  <c r="BR41" i="2"/>
  <c r="BR42" i="2"/>
  <c r="BR45" i="2"/>
  <c r="BR50" i="2"/>
  <c r="BR54" i="2"/>
  <c r="BR55" i="2"/>
  <c r="BR56" i="2"/>
  <c r="BR57" i="2"/>
  <c r="BR59" i="2"/>
  <c r="BR60" i="2"/>
  <c r="BR61" i="2"/>
  <c r="BR62" i="2"/>
  <c r="BR67" i="2"/>
  <c r="BR68" i="2"/>
  <c r="BR72" i="2"/>
  <c r="BR75" i="2"/>
  <c r="BR78" i="2"/>
  <c r="BR83" i="2"/>
  <c r="BR86" i="2"/>
  <c r="BR87" i="2"/>
  <c r="BR88" i="2"/>
  <c r="BR89" i="2"/>
  <c r="BR94" i="2"/>
  <c r="BR95" i="2"/>
  <c r="BR100" i="2"/>
  <c r="BR101" i="2"/>
  <c r="BR102" i="2"/>
  <c r="BR104" i="2"/>
  <c r="BR105" i="2"/>
  <c r="BR106" i="2"/>
  <c r="BR107" i="2"/>
  <c r="BR108" i="2"/>
  <c r="BR110" i="2"/>
  <c r="BR113" i="2"/>
  <c r="BR123" i="2"/>
  <c r="BR126" i="2"/>
  <c r="BR127" i="2"/>
  <c r="BR128" i="2"/>
  <c r="BR129" i="2"/>
  <c r="BR130" i="2"/>
  <c r="BR131" i="2"/>
  <c r="BR136" i="2"/>
  <c r="BR137" i="2"/>
  <c r="BR138" i="2"/>
  <c r="BR139" i="2"/>
  <c r="BR149" i="2"/>
  <c r="BR150" i="2"/>
  <c r="BR152" i="2"/>
  <c r="BR154" i="2"/>
  <c r="BR155" i="2"/>
  <c r="BR157" i="2"/>
  <c r="BR160" i="2"/>
  <c r="BR163" i="2"/>
  <c r="BR172" i="2"/>
  <c r="BR176" i="2"/>
  <c r="BR179" i="2"/>
  <c r="BR181" i="2"/>
  <c r="BR184" i="2"/>
  <c r="BR194" i="2"/>
  <c r="BR197" i="2"/>
  <c r="BR201" i="2"/>
  <c r="BR204" i="2"/>
  <c r="BR207" i="2"/>
  <c r="BR210" i="2"/>
  <c r="BR214" i="2"/>
  <c r="BR225" i="2"/>
  <c r="BR229" i="2"/>
  <c r="BR230" i="2"/>
  <c r="BR239" i="2"/>
  <c r="BR240" i="2"/>
  <c r="BR244" i="2"/>
  <c r="BR249" i="2"/>
  <c r="BR252" i="2"/>
  <c r="BR258" i="2"/>
  <c r="BR261" i="2"/>
  <c r="BR263" i="2"/>
  <c r="BR267" i="2"/>
  <c r="BR268" i="2"/>
  <c r="BR270" i="2"/>
  <c r="BR276" i="2"/>
  <c r="BR279" i="2"/>
  <c r="BR281" i="2"/>
  <c r="BR282" i="2"/>
  <c r="BR285" i="2"/>
  <c r="BR294" i="2"/>
  <c r="BR295" i="2"/>
  <c r="BR299" i="2"/>
  <c r="BR301" i="2"/>
  <c r="BR302" i="2"/>
  <c r="BR306" i="2"/>
  <c r="BR309" i="2"/>
  <c r="BR311" i="2"/>
  <c r="BR314" i="2"/>
  <c r="BR315" i="2"/>
  <c r="BR321" i="2"/>
  <c r="BR329" i="2"/>
  <c r="BR332" i="2"/>
  <c r="BR334" i="2"/>
  <c r="BR336" i="2"/>
  <c r="BR338" i="2"/>
  <c r="BR339" i="2"/>
  <c r="BR342" i="2"/>
  <c r="BR344" i="2"/>
  <c r="BR346" i="2"/>
  <c r="BR348" i="2"/>
  <c r="BR356" i="2"/>
  <c r="BR357" i="2"/>
  <c r="BR360" i="2"/>
  <c r="BR361" i="2"/>
  <c r="BR365" i="2"/>
  <c r="BR367" i="2"/>
  <c r="BR368" i="2"/>
  <c r="BR371" i="2"/>
  <c r="BR373" i="2"/>
  <c r="BR374" i="2"/>
  <c r="BR375" i="2"/>
  <c r="BR378" i="2"/>
  <c r="BR379" i="2"/>
  <c r="BR382" i="2"/>
  <c r="BR383" i="2"/>
  <c r="BR387" i="2"/>
  <c r="BR388" i="2"/>
  <c r="BR392" i="2"/>
  <c r="BR394" i="2"/>
  <c r="BR396" i="2"/>
  <c r="BR397" i="2"/>
  <c r="BR400" i="2"/>
  <c r="BR402" i="2"/>
  <c r="BR405" i="2"/>
  <c r="BR407" i="2"/>
  <c r="BR408" i="2"/>
  <c r="BR409" i="2"/>
  <c r="BR410" i="2"/>
  <c r="BR412" i="2"/>
  <c r="BR416" i="2"/>
  <c r="BR417" i="2"/>
  <c r="BR418" i="2"/>
  <c r="BR423" i="2"/>
  <c r="BR424" i="2"/>
  <c r="BR426" i="2"/>
  <c r="BR432" i="2"/>
  <c r="BR433" i="2"/>
  <c r="BR437" i="2"/>
  <c r="BR440" i="2"/>
  <c r="BR441" i="2"/>
  <c r="BR443" i="2"/>
  <c r="BR444" i="2"/>
  <c r="BR445" i="2"/>
  <c r="BR447" i="2"/>
  <c r="BR450" i="2"/>
  <c r="BR454" i="2"/>
  <c r="BR455" i="2"/>
  <c r="BR459" i="2"/>
  <c r="BR467" i="2"/>
  <c r="BR472" i="2"/>
  <c r="BR476" i="2"/>
  <c r="BR480" i="2"/>
  <c r="BR481" i="2"/>
  <c r="BR484" i="2"/>
  <c r="BR488" i="2"/>
  <c r="BR489" i="2"/>
  <c r="BR490" i="2"/>
  <c r="BR491" i="2"/>
  <c r="BR492" i="2"/>
  <c r="BR495" i="2"/>
  <c r="BR496" i="2"/>
  <c r="BR501" i="2"/>
  <c r="BR502" i="2"/>
  <c r="BR504" i="2"/>
  <c r="BR508" i="2"/>
  <c r="BR514" i="2"/>
  <c r="BR515" i="2"/>
  <c r="BR518" i="2"/>
  <c r="BR525" i="2"/>
  <c r="BR529" i="2"/>
  <c r="BR534" i="2"/>
  <c r="BR538" i="2"/>
  <c r="BR539" i="2"/>
  <c r="BR541" i="2"/>
  <c r="BR544" i="2"/>
  <c r="BR545" i="2"/>
  <c r="BR546" i="2"/>
  <c r="BR554" i="2"/>
  <c r="BR557" i="2"/>
  <c r="BR558" i="2"/>
  <c r="BR562" i="2"/>
  <c r="BR564" i="2"/>
  <c r="BR568" i="2"/>
  <c r="BR574" i="2"/>
  <c r="BR575" i="2"/>
  <c r="BR579" i="2"/>
  <c r="BR580" i="2"/>
  <c r="BR587" i="2"/>
  <c r="BR588" i="2"/>
  <c r="BR589" i="2"/>
  <c r="BR590" i="2"/>
  <c r="BR598" i="2"/>
  <c r="BR613" i="2"/>
  <c r="BR621" i="2"/>
  <c r="BR624" i="2"/>
  <c r="BR625" i="2"/>
  <c r="BR626" i="2"/>
  <c r="BR628" i="2"/>
  <c r="BR632" i="2"/>
  <c r="BR633" i="2"/>
  <c r="BR635" i="2"/>
  <c r="BR638" i="2"/>
  <c r="BR640" i="2"/>
  <c r="BR651" i="2"/>
  <c r="BR652" i="2"/>
  <c r="BR666" i="2"/>
  <c r="BR667" i="2"/>
  <c r="BR668" i="2"/>
  <c r="BR671" i="2"/>
  <c r="BR683" i="2"/>
  <c r="BR684" i="2"/>
  <c r="BR685" i="2"/>
  <c r="BR691" i="2"/>
  <c r="BR695" i="2"/>
  <c r="BR700" i="2"/>
  <c r="BR701" i="2"/>
  <c r="BR704" i="2"/>
  <c r="BR705" i="2"/>
  <c r="BR706" i="2"/>
  <c r="BR712" i="2"/>
  <c r="BR713" i="2"/>
  <c r="BR716" i="2"/>
  <c r="BS14" i="2"/>
  <c r="BS31" i="2"/>
  <c r="BS35" i="2"/>
  <c r="BS39" i="2"/>
  <c r="BS56" i="2"/>
  <c r="BS57" i="2"/>
  <c r="BS60" i="2"/>
  <c r="BS61" i="2"/>
  <c r="BS67" i="2"/>
  <c r="BS68" i="2"/>
  <c r="BS72" i="2"/>
  <c r="BS78" i="2"/>
  <c r="BS86" i="2"/>
  <c r="BS89" i="2"/>
  <c r="BS94" i="2"/>
  <c r="BS100" i="2"/>
  <c r="BS101" i="2"/>
  <c r="BS104" i="2"/>
  <c r="BS105" i="2"/>
  <c r="BS106" i="2"/>
  <c r="BS128" i="2"/>
  <c r="BS129" i="2"/>
  <c r="BS130" i="2"/>
  <c r="BS131" i="2"/>
  <c r="BS150" i="2"/>
  <c r="BS163" i="2"/>
  <c r="BS179" i="2"/>
  <c r="BS197" i="2"/>
  <c r="BS207" i="2"/>
  <c r="BS214" i="2"/>
  <c r="BS230" i="2"/>
  <c r="BS244" i="2"/>
  <c r="BS252" i="2"/>
  <c r="BS263" i="2"/>
  <c r="BS267" i="2"/>
  <c r="BS285" i="2"/>
  <c r="BS299" i="2"/>
  <c r="BS321" i="2"/>
  <c r="BS329" i="2"/>
  <c r="BS348" i="2"/>
  <c r="BS357" i="2"/>
  <c r="BS360" i="2"/>
  <c r="BS361" i="2"/>
  <c r="BS388" i="2"/>
  <c r="BS405" i="2"/>
  <c r="BS418" i="2"/>
  <c r="BS423" i="2"/>
  <c r="BS440" i="2"/>
  <c r="BS450" i="2"/>
  <c r="BS454" i="2"/>
  <c r="BS455" i="2"/>
  <c r="BS476" i="2"/>
  <c r="BS480" i="2"/>
  <c r="BS490" i="2"/>
  <c r="BS495" i="2"/>
  <c r="BS502" i="2"/>
  <c r="BS538" i="2"/>
  <c r="BS554" i="2"/>
  <c r="BS562" i="2"/>
  <c r="BS590" i="2"/>
  <c r="BS613" i="2"/>
  <c r="BS638" i="2"/>
  <c r="BS651" i="2"/>
  <c r="BS667" i="2"/>
  <c r="BS683" i="2"/>
  <c r="BS695" i="2"/>
  <c r="BS704" i="2"/>
  <c r="BS705" i="2"/>
  <c r="BS706" i="2"/>
  <c r="BT14" i="2"/>
  <c r="BT89" i="2"/>
  <c r="BT104" i="2"/>
  <c r="BT197" i="2"/>
  <c r="BT252" i="2"/>
  <c r="BT267" i="2"/>
  <c r="BT299" i="2"/>
  <c r="BT454" i="2"/>
  <c r="BT455" i="2"/>
  <c r="BT480" i="2"/>
  <c r="BU454" i="2"/>
  <c r="CB4" i="2"/>
  <c r="CB5" i="2"/>
  <c r="CB6" i="2"/>
  <c r="CB7" i="2"/>
  <c r="CB8" i="2"/>
  <c r="CB9" i="2"/>
  <c r="CB10" i="2"/>
  <c r="CB11" i="2"/>
  <c r="CB12" i="2"/>
  <c r="CB13" i="2"/>
  <c r="CB14" i="2"/>
  <c r="CB15" i="2"/>
  <c r="CB16" i="2"/>
  <c r="CB17" i="2"/>
  <c r="CB18" i="2"/>
  <c r="CB19" i="2"/>
  <c r="CB20" i="2"/>
  <c r="CB21" i="2"/>
  <c r="CB22" i="2"/>
  <c r="CB23" i="2"/>
  <c r="CB24" i="2"/>
  <c r="CB25" i="2"/>
  <c r="CB26" i="2"/>
  <c r="CB27" i="2"/>
  <c r="CB28" i="2"/>
  <c r="CB29" i="2"/>
  <c r="CB30" i="2"/>
  <c r="CB31" i="2"/>
  <c r="CB32" i="2"/>
  <c r="CB33" i="2"/>
  <c r="CB34" i="2"/>
  <c r="CB35" i="2"/>
  <c r="CB36" i="2"/>
  <c r="CB37" i="2"/>
  <c r="CB38" i="2"/>
  <c r="CB39" i="2"/>
  <c r="CB40" i="2"/>
  <c r="CB41" i="2"/>
  <c r="CB42" i="2"/>
  <c r="CB43" i="2"/>
  <c r="CB44" i="2"/>
  <c r="CB45" i="2"/>
  <c r="CB46" i="2"/>
  <c r="CB47" i="2"/>
  <c r="CB48" i="2"/>
  <c r="CB49" i="2"/>
  <c r="CB50" i="2"/>
  <c r="CB51" i="2"/>
  <c r="CB52" i="2"/>
  <c r="CB53" i="2"/>
  <c r="CB54" i="2"/>
  <c r="CB55" i="2"/>
  <c r="CB56" i="2"/>
  <c r="CB57" i="2"/>
  <c r="CB58" i="2"/>
  <c r="CB59" i="2"/>
  <c r="CB60" i="2"/>
  <c r="CB61" i="2"/>
  <c r="CB62" i="2"/>
  <c r="CB63" i="2"/>
  <c r="CB64" i="2"/>
  <c r="CB65" i="2"/>
  <c r="CB66" i="2"/>
  <c r="CB67" i="2"/>
  <c r="CB68" i="2"/>
  <c r="CB69" i="2"/>
  <c r="CB70" i="2"/>
  <c r="CB71" i="2"/>
  <c r="CB72" i="2"/>
  <c r="CB73" i="2"/>
  <c r="CB74" i="2"/>
  <c r="CB75" i="2"/>
  <c r="CB76" i="2"/>
  <c r="CB77" i="2"/>
  <c r="CB78" i="2"/>
  <c r="CB79" i="2"/>
  <c r="CB80" i="2"/>
  <c r="CB81" i="2"/>
  <c r="CB82" i="2"/>
  <c r="CB83" i="2"/>
  <c r="CB84" i="2"/>
  <c r="CB85" i="2"/>
  <c r="CB86" i="2"/>
  <c r="CB87" i="2"/>
  <c r="CB88" i="2"/>
  <c r="CB89" i="2"/>
  <c r="CB90" i="2"/>
  <c r="CB91" i="2"/>
  <c r="CB92" i="2"/>
  <c r="CB93" i="2"/>
  <c r="CB94" i="2"/>
  <c r="CB95" i="2"/>
  <c r="CB96" i="2"/>
  <c r="CB97" i="2"/>
  <c r="CB98" i="2"/>
  <c r="CB99" i="2"/>
  <c r="CB100" i="2"/>
  <c r="CB101" i="2"/>
  <c r="CB102" i="2"/>
  <c r="CB103" i="2"/>
  <c r="CB104" i="2"/>
  <c r="CB105" i="2"/>
  <c r="CB106" i="2"/>
  <c r="CB107" i="2"/>
  <c r="CB108" i="2"/>
  <c r="CB109" i="2"/>
  <c r="CB110" i="2"/>
  <c r="CB111" i="2"/>
  <c r="CB112" i="2"/>
  <c r="CB113" i="2"/>
  <c r="CB114" i="2"/>
  <c r="CB115" i="2"/>
  <c r="CB116" i="2"/>
  <c r="CB117" i="2"/>
  <c r="CB118" i="2"/>
  <c r="CB119" i="2"/>
  <c r="CB120" i="2"/>
  <c r="CB121" i="2"/>
  <c r="CB122" i="2"/>
  <c r="CB123" i="2"/>
  <c r="CB124" i="2"/>
  <c r="CB125" i="2"/>
  <c r="CB126" i="2"/>
  <c r="CB127" i="2"/>
  <c r="CB128" i="2"/>
  <c r="CB129" i="2"/>
  <c r="CB130" i="2"/>
  <c r="CB131" i="2"/>
  <c r="CB132" i="2"/>
  <c r="CB133" i="2"/>
  <c r="CB134" i="2"/>
  <c r="CB135" i="2"/>
  <c r="CB136" i="2"/>
  <c r="CB137" i="2"/>
  <c r="CB138" i="2"/>
  <c r="CB139" i="2"/>
  <c r="CB140" i="2"/>
  <c r="CB141" i="2"/>
  <c r="CB142" i="2"/>
  <c r="CB143" i="2"/>
  <c r="CB144" i="2"/>
  <c r="CB145" i="2"/>
  <c r="CB146" i="2"/>
  <c r="CB147" i="2"/>
  <c r="CB148" i="2"/>
  <c r="CB149" i="2"/>
  <c r="CB150" i="2"/>
  <c r="CB151" i="2"/>
  <c r="CB152" i="2"/>
  <c r="CB153" i="2"/>
  <c r="CB154" i="2"/>
  <c r="CB155" i="2"/>
  <c r="CB156" i="2"/>
  <c r="CB157" i="2"/>
  <c r="CB158" i="2"/>
  <c r="CB159" i="2"/>
  <c r="CB160" i="2"/>
  <c r="CB161" i="2"/>
  <c r="CB162" i="2"/>
  <c r="CB163" i="2"/>
  <c r="CB164" i="2"/>
  <c r="CB165" i="2"/>
  <c r="CB166" i="2"/>
  <c r="CB167" i="2"/>
  <c r="CB168" i="2"/>
  <c r="CB169" i="2"/>
  <c r="CB170" i="2"/>
  <c r="CB171" i="2"/>
  <c r="CB172" i="2"/>
  <c r="CB173" i="2"/>
  <c r="CB174" i="2"/>
  <c r="CB175" i="2"/>
  <c r="CB176" i="2"/>
  <c r="CB177" i="2"/>
  <c r="CB178" i="2"/>
  <c r="CB179" i="2"/>
  <c r="CB180" i="2"/>
  <c r="CB181" i="2"/>
  <c r="CB182" i="2"/>
  <c r="CB183" i="2"/>
  <c r="CB184" i="2"/>
  <c r="CB185" i="2"/>
  <c r="CB186" i="2"/>
  <c r="CB187" i="2"/>
  <c r="CB188" i="2"/>
  <c r="CB189" i="2"/>
  <c r="CB190" i="2"/>
  <c r="CB191" i="2"/>
  <c r="CB192" i="2"/>
  <c r="CB193" i="2"/>
  <c r="CB194" i="2"/>
  <c r="CB195" i="2"/>
  <c r="CB196" i="2"/>
  <c r="CB197" i="2"/>
  <c r="CB198" i="2"/>
  <c r="CB199" i="2"/>
  <c r="CB200" i="2"/>
  <c r="CB201" i="2"/>
  <c r="CB202" i="2"/>
  <c r="CB203" i="2"/>
  <c r="CB204" i="2"/>
  <c r="CB205" i="2"/>
  <c r="CB206" i="2"/>
  <c r="CB207" i="2"/>
  <c r="CB208" i="2"/>
  <c r="CB209" i="2"/>
  <c r="CB210" i="2"/>
  <c r="CB211" i="2"/>
  <c r="CB212" i="2"/>
  <c r="CB213" i="2"/>
  <c r="CB214" i="2"/>
  <c r="CB215" i="2"/>
  <c r="CB216" i="2"/>
  <c r="CB217" i="2"/>
  <c r="CB218" i="2"/>
  <c r="CB219" i="2"/>
  <c r="CB220" i="2"/>
  <c r="CB221" i="2"/>
  <c r="CB222" i="2"/>
  <c r="CB223" i="2"/>
  <c r="CB224" i="2"/>
  <c r="CB225" i="2"/>
  <c r="CB226" i="2"/>
  <c r="CB227" i="2"/>
  <c r="CB228" i="2"/>
  <c r="CB229" i="2"/>
  <c r="CB230" i="2"/>
  <c r="CB231" i="2"/>
  <c r="CB232" i="2"/>
  <c r="CB233" i="2"/>
  <c r="CB234" i="2"/>
  <c r="CB235" i="2"/>
  <c r="CB236" i="2"/>
  <c r="CB237" i="2"/>
  <c r="CB238" i="2"/>
  <c r="CB239" i="2"/>
  <c r="CB240" i="2"/>
  <c r="CB241" i="2"/>
  <c r="CB242" i="2"/>
  <c r="CB243" i="2"/>
  <c r="CB244" i="2"/>
  <c r="CB245" i="2"/>
  <c r="CB246" i="2"/>
  <c r="CB247" i="2"/>
  <c r="CB248" i="2"/>
  <c r="CB249" i="2"/>
  <c r="CB250" i="2"/>
  <c r="CB251" i="2"/>
  <c r="CB252" i="2"/>
  <c r="CB253" i="2"/>
  <c r="CB254" i="2"/>
  <c r="CB255" i="2"/>
  <c r="CB256" i="2"/>
  <c r="CB257" i="2"/>
  <c r="CB258" i="2"/>
  <c r="CB259" i="2"/>
  <c r="CB260" i="2"/>
  <c r="CB261" i="2"/>
  <c r="CB262" i="2"/>
  <c r="CB263" i="2"/>
  <c r="CB264" i="2"/>
  <c r="CB265" i="2"/>
  <c r="CB266" i="2"/>
  <c r="CB267" i="2"/>
  <c r="CB268" i="2"/>
  <c r="CB269" i="2"/>
  <c r="CB270" i="2"/>
  <c r="CB271" i="2"/>
  <c r="CB272" i="2"/>
  <c r="CB273" i="2"/>
  <c r="CB274" i="2"/>
  <c r="CB275" i="2"/>
  <c r="CB276" i="2"/>
  <c r="CB277" i="2"/>
  <c r="CB278" i="2"/>
  <c r="CB279" i="2"/>
  <c r="CB280" i="2"/>
  <c r="CB281" i="2"/>
  <c r="CB282" i="2"/>
  <c r="CB283" i="2"/>
  <c r="CB284" i="2"/>
  <c r="CB285" i="2"/>
  <c r="CB286" i="2"/>
  <c r="CB287" i="2"/>
  <c r="CB288" i="2"/>
  <c r="CB289" i="2"/>
  <c r="CB290" i="2"/>
  <c r="CB291" i="2"/>
  <c r="CB292" i="2"/>
  <c r="CB293" i="2"/>
  <c r="CB294" i="2"/>
  <c r="CB295" i="2"/>
  <c r="CB296" i="2"/>
  <c r="CB297" i="2"/>
  <c r="CB298" i="2"/>
  <c r="CB299" i="2"/>
  <c r="CB300" i="2"/>
  <c r="CB301" i="2"/>
  <c r="CB302" i="2"/>
  <c r="CB303" i="2"/>
  <c r="CB304" i="2"/>
  <c r="CB305" i="2"/>
  <c r="CB306" i="2"/>
  <c r="CB307" i="2"/>
  <c r="CB308" i="2"/>
  <c r="CB309" i="2"/>
  <c r="CB310" i="2"/>
  <c r="CB311" i="2"/>
  <c r="CB312" i="2"/>
  <c r="CB313" i="2"/>
  <c r="CB314" i="2"/>
  <c r="CB315" i="2"/>
  <c r="CB316" i="2"/>
  <c r="CB317" i="2"/>
  <c r="CB318" i="2"/>
  <c r="CB319" i="2"/>
  <c r="CB320" i="2"/>
  <c r="CB321" i="2"/>
  <c r="CB322" i="2"/>
  <c r="CB323" i="2"/>
  <c r="CB324" i="2"/>
  <c r="CB325" i="2"/>
  <c r="CB326" i="2"/>
  <c r="CB327" i="2"/>
  <c r="CB328" i="2"/>
  <c r="CB329" i="2"/>
  <c r="CB330" i="2"/>
  <c r="CB331" i="2"/>
  <c r="CB332" i="2"/>
  <c r="CB333" i="2"/>
  <c r="CB334" i="2"/>
  <c r="CB335" i="2"/>
  <c r="CB336" i="2"/>
  <c r="CB337" i="2"/>
  <c r="CB338" i="2"/>
  <c r="CB339" i="2"/>
  <c r="CB340" i="2"/>
  <c r="CB341" i="2"/>
  <c r="CB342" i="2"/>
  <c r="CB343" i="2"/>
  <c r="CB344" i="2"/>
  <c r="CB345" i="2"/>
  <c r="CB346" i="2"/>
  <c r="CB347" i="2"/>
  <c r="CB348" i="2"/>
  <c r="CB349" i="2"/>
  <c r="CB350" i="2"/>
  <c r="CB351" i="2"/>
  <c r="CB352" i="2"/>
  <c r="CB353" i="2"/>
  <c r="CB354" i="2"/>
  <c r="CB355" i="2"/>
  <c r="CB356" i="2"/>
  <c r="CB357" i="2"/>
  <c r="CB358" i="2"/>
  <c r="CB359" i="2"/>
  <c r="CB360" i="2"/>
  <c r="CB361" i="2"/>
  <c r="CB362" i="2"/>
  <c r="CB363" i="2"/>
  <c r="CB364" i="2"/>
  <c r="CB365" i="2"/>
  <c r="CB366" i="2"/>
  <c r="CB367" i="2"/>
  <c r="CB368" i="2"/>
  <c r="CB369" i="2"/>
  <c r="CB370" i="2"/>
  <c r="CB371" i="2"/>
  <c r="CB372" i="2"/>
  <c r="CB373" i="2"/>
  <c r="CB374" i="2"/>
  <c r="CB375" i="2"/>
  <c r="CB376" i="2"/>
  <c r="CB377" i="2"/>
  <c r="CB378" i="2"/>
  <c r="CB379" i="2"/>
  <c r="CB380" i="2"/>
  <c r="CB381" i="2"/>
  <c r="CB382" i="2"/>
  <c r="CB383" i="2"/>
  <c r="CB384" i="2"/>
  <c r="CB385" i="2"/>
  <c r="CB386" i="2"/>
  <c r="CB387" i="2"/>
  <c r="CB388" i="2"/>
  <c r="CB389" i="2"/>
  <c r="CB390" i="2"/>
  <c r="CB391" i="2"/>
  <c r="CB392" i="2"/>
  <c r="CB393" i="2"/>
  <c r="CB394" i="2"/>
  <c r="CB395" i="2"/>
  <c r="CB396" i="2"/>
  <c r="CB397" i="2"/>
  <c r="CB398" i="2"/>
  <c r="CB399" i="2"/>
  <c r="CB400" i="2"/>
  <c r="CB401" i="2"/>
  <c r="CB402" i="2"/>
  <c r="CB403" i="2"/>
  <c r="CB404" i="2"/>
  <c r="CB405" i="2"/>
  <c r="CB406" i="2"/>
  <c r="CB407" i="2"/>
  <c r="CB408" i="2"/>
  <c r="CB409" i="2"/>
  <c r="CB410" i="2"/>
  <c r="CB411" i="2"/>
  <c r="CB412" i="2"/>
  <c r="CB413" i="2"/>
  <c r="CB414" i="2"/>
  <c r="CB415" i="2"/>
  <c r="CB416" i="2"/>
  <c r="CB417" i="2"/>
  <c r="CB418" i="2"/>
  <c r="CB419" i="2"/>
  <c r="CB420" i="2"/>
  <c r="CB421" i="2"/>
  <c r="CB422" i="2"/>
  <c r="CB423" i="2"/>
  <c r="CB424" i="2"/>
  <c r="CB425" i="2"/>
  <c r="CB426" i="2"/>
  <c r="CB427" i="2"/>
  <c r="CB428" i="2"/>
  <c r="CB429" i="2"/>
  <c r="CB430" i="2"/>
  <c r="CB431" i="2"/>
  <c r="CB432" i="2"/>
  <c r="CB433" i="2"/>
  <c r="CB434" i="2"/>
  <c r="CB435" i="2"/>
  <c r="CB436" i="2"/>
  <c r="CB437" i="2"/>
  <c r="CB438" i="2"/>
  <c r="CB439" i="2"/>
  <c r="CB440" i="2"/>
  <c r="CB441" i="2"/>
  <c r="CB442" i="2"/>
  <c r="CB443" i="2"/>
  <c r="CB444" i="2"/>
  <c r="CB445" i="2"/>
  <c r="CB446" i="2"/>
  <c r="CB447" i="2"/>
  <c r="CB448" i="2"/>
  <c r="CB449" i="2"/>
  <c r="CB450" i="2"/>
  <c r="CB451" i="2"/>
  <c r="CB452" i="2"/>
  <c r="CB453" i="2"/>
  <c r="CB454" i="2"/>
  <c r="CB455" i="2"/>
  <c r="CB456" i="2"/>
  <c r="CB457" i="2"/>
  <c r="CB458" i="2"/>
  <c r="CB459" i="2"/>
  <c r="CB460" i="2"/>
  <c r="CB461" i="2"/>
  <c r="CB462" i="2"/>
  <c r="CB463" i="2"/>
  <c r="CB464" i="2"/>
  <c r="CB465" i="2"/>
  <c r="CB466" i="2"/>
  <c r="CB467" i="2"/>
  <c r="CB468" i="2"/>
  <c r="CB469" i="2"/>
  <c r="CB470" i="2"/>
  <c r="CB471" i="2"/>
  <c r="CB472" i="2"/>
  <c r="CB473" i="2"/>
  <c r="CB474" i="2"/>
  <c r="CB475" i="2"/>
  <c r="CB476" i="2"/>
  <c r="CB477" i="2"/>
  <c r="CB478" i="2"/>
  <c r="CB479" i="2"/>
  <c r="CB480" i="2"/>
  <c r="CB481" i="2"/>
  <c r="CB482" i="2"/>
  <c r="CB483" i="2"/>
  <c r="CB484" i="2"/>
  <c r="CB485" i="2"/>
  <c r="CB486" i="2"/>
  <c r="CB487" i="2"/>
  <c r="CB488" i="2"/>
  <c r="CB489" i="2"/>
  <c r="CB490" i="2"/>
  <c r="CB491" i="2"/>
  <c r="CB492" i="2"/>
  <c r="CB493" i="2"/>
  <c r="CB494" i="2"/>
  <c r="CB495" i="2"/>
  <c r="CB496" i="2"/>
  <c r="CB497" i="2"/>
  <c r="CB498" i="2"/>
  <c r="CB499" i="2"/>
  <c r="CB500" i="2"/>
  <c r="CB501" i="2"/>
  <c r="CB502" i="2"/>
  <c r="CB503" i="2"/>
  <c r="CB504" i="2"/>
  <c r="CB505" i="2"/>
  <c r="CB506" i="2"/>
  <c r="CB507" i="2"/>
  <c r="CB508" i="2"/>
  <c r="CB509" i="2"/>
  <c r="CB510" i="2"/>
  <c r="CB511" i="2"/>
  <c r="CB512" i="2"/>
  <c r="CB513" i="2"/>
  <c r="CB514" i="2"/>
  <c r="CB515" i="2"/>
  <c r="CB516" i="2"/>
  <c r="CB517" i="2"/>
  <c r="CB518" i="2"/>
  <c r="CB519" i="2"/>
  <c r="CB520" i="2"/>
  <c r="CB521" i="2"/>
  <c r="CB522" i="2"/>
  <c r="CB523" i="2"/>
  <c r="CB524" i="2"/>
  <c r="CB525" i="2"/>
  <c r="CB526" i="2"/>
  <c r="CB527" i="2"/>
  <c r="CB528" i="2"/>
  <c r="CB529" i="2"/>
  <c r="CB530" i="2"/>
  <c r="CB531" i="2"/>
  <c r="CB532" i="2"/>
  <c r="CB533" i="2"/>
  <c r="CB534" i="2"/>
  <c r="CB535" i="2"/>
  <c r="CB536" i="2"/>
  <c r="CB537" i="2"/>
  <c r="CB538" i="2"/>
  <c r="CB539" i="2"/>
  <c r="CB540" i="2"/>
  <c r="CB541" i="2"/>
  <c r="CB542" i="2"/>
  <c r="CB543" i="2"/>
  <c r="CB544" i="2"/>
  <c r="CB545" i="2"/>
  <c r="CB546" i="2"/>
  <c r="CB547" i="2"/>
  <c r="CB548" i="2"/>
  <c r="CB549" i="2"/>
  <c r="CB550" i="2"/>
  <c r="CB551" i="2"/>
  <c r="CB552" i="2"/>
  <c r="CB553" i="2"/>
  <c r="CB554" i="2"/>
  <c r="CB555" i="2"/>
  <c r="CB556" i="2"/>
  <c r="CB557" i="2"/>
  <c r="CB558" i="2"/>
  <c r="CB559" i="2"/>
  <c r="CB560" i="2"/>
  <c r="CB561" i="2"/>
  <c r="CB562" i="2"/>
  <c r="CB563" i="2"/>
  <c r="CB564" i="2"/>
  <c r="CB565" i="2"/>
  <c r="CB566" i="2"/>
  <c r="CB567" i="2"/>
  <c r="CB568" i="2"/>
  <c r="CB569" i="2"/>
  <c r="CB570" i="2"/>
  <c r="CB571" i="2"/>
  <c r="CB572" i="2"/>
  <c r="CB573" i="2"/>
  <c r="CB574" i="2"/>
  <c r="CB575" i="2"/>
  <c r="CB576" i="2"/>
  <c r="CB577" i="2"/>
  <c r="CB578" i="2"/>
  <c r="CB579" i="2"/>
  <c r="CB580" i="2"/>
  <c r="CB581" i="2"/>
  <c r="CB582" i="2"/>
  <c r="CB583" i="2"/>
  <c r="CB584" i="2"/>
  <c r="CB585" i="2"/>
  <c r="CB586" i="2"/>
  <c r="CB587" i="2"/>
  <c r="CB588" i="2"/>
  <c r="CB589" i="2"/>
  <c r="CB590" i="2"/>
  <c r="CB591" i="2"/>
  <c r="CB592" i="2"/>
  <c r="CB593" i="2"/>
  <c r="CB594" i="2"/>
  <c r="CB595" i="2"/>
  <c r="CB596" i="2"/>
  <c r="CB597" i="2"/>
  <c r="CB598" i="2"/>
  <c r="CB599" i="2"/>
  <c r="CB600" i="2"/>
  <c r="CB601" i="2"/>
  <c r="CB602" i="2"/>
  <c r="CB603" i="2"/>
  <c r="CB604" i="2"/>
  <c r="CB605" i="2"/>
  <c r="CB606" i="2"/>
  <c r="CB607" i="2"/>
  <c r="CB608" i="2"/>
  <c r="CB609" i="2"/>
  <c r="CB610" i="2"/>
  <c r="CB611" i="2"/>
  <c r="CB612" i="2"/>
  <c r="CB613" i="2"/>
  <c r="CB614" i="2"/>
  <c r="CB615" i="2"/>
  <c r="CB616" i="2"/>
  <c r="CB617" i="2"/>
  <c r="CB618" i="2"/>
  <c r="CB619" i="2"/>
  <c r="CB620" i="2"/>
  <c r="CB621" i="2"/>
  <c r="CB622" i="2"/>
  <c r="CB623" i="2"/>
  <c r="CB624" i="2"/>
  <c r="CB625" i="2"/>
  <c r="CB626" i="2"/>
  <c r="CB627" i="2"/>
  <c r="CB628" i="2"/>
  <c r="CB629" i="2"/>
  <c r="CB630" i="2"/>
  <c r="CB631" i="2"/>
  <c r="CB632" i="2"/>
  <c r="CB633" i="2"/>
  <c r="CB634" i="2"/>
  <c r="CB635" i="2"/>
  <c r="CB636" i="2"/>
  <c r="CB637" i="2"/>
  <c r="CB638" i="2"/>
  <c r="CB639" i="2"/>
  <c r="CB640" i="2"/>
  <c r="CB641" i="2"/>
  <c r="CB642" i="2"/>
  <c r="CB643" i="2"/>
  <c r="CB644" i="2"/>
  <c r="CB645" i="2"/>
  <c r="CB646" i="2"/>
  <c r="CB647" i="2"/>
  <c r="CB648" i="2"/>
  <c r="CB649" i="2"/>
  <c r="CB650" i="2"/>
  <c r="CB651" i="2"/>
  <c r="CB652" i="2"/>
  <c r="CB653" i="2"/>
  <c r="CB654" i="2"/>
  <c r="CB655" i="2"/>
  <c r="CB656" i="2"/>
  <c r="CB657" i="2"/>
  <c r="CB658" i="2"/>
  <c r="CB659" i="2"/>
  <c r="CB660" i="2"/>
  <c r="CB661" i="2"/>
  <c r="CB662" i="2"/>
  <c r="CB663" i="2"/>
  <c r="CB664" i="2"/>
  <c r="CB665" i="2"/>
  <c r="CB666" i="2"/>
  <c r="CB667" i="2"/>
  <c r="CB668" i="2"/>
  <c r="CB669" i="2"/>
  <c r="CB670" i="2"/>
  <c r="CB671" i="2"/>
  <c r="CB672" i="2"/>
  <c r="CB673" i="2"/>
  <c r="CB674" i="2"/>
  <c r="CB675" i="2"/>
  <c r="CB676" i="2"/>
  <c r="CB677" i="2"/>
  <c r="CB678" i="2"/>
  <c r="CB679" i="2"/>
  <c r="CB680" i="2"/>
  <c r="CB681" i="2"/>
  <c r="CB682" i="2"/>
  <c r="CB683" i="2"/>
  <c r="CB684" i="2"/>
  <c r="CB685" i="2"/>
  <c r="CB686" i="2"/>
  <c r="CB687" i="2"/>
  <c r="CB688" i="2"/>
  <c r="CB689" i="2"/>
  <c r="CB690" i="2"/>
  <c r="CB691" i="2"/>
  <c r="CB692" i="2"/>
  <c r="CB693" i="2"/>
  <c r="CB694" i="2"/>
  <c r="CB695" i="2"/>
  <c r="CB696" i="2"/>
  <c r="CB697" i="2"/>
  <c r="CB698" i="2"/>
  <c r="CB699" i="2"/>
  <c r="CB700" i="2"/>
  <c r="CB701" i="2"/>
  <c r="CB702" i="2"/>
  <c r="CB703" i="2"/>
  <c r="CB704" i="2"/>
  <c r="CB705" i="2"/>
  <c r="CB706" i="2"/>
  <c r="CB707" i="2"/>
  <c r="CB708" i="2"/>
  <c r="CB709" i="2"/>
  <c r="CB710" i="2"/>
  <c r="CB711" i="2"/>
  <c r="CB712" i="2"/>
  <c r="CB713" i="2"/>
  <c r="CB714" i="2"/>
  <c r="CB715" i="2"/>
  <c r="CB716" i="2"/>
  <c r="CC4" i="2"/>
  <c r="CC5" i="2"/>
  <c r="CC6" i="2"/>
  <c r="CC7" i="2"/>
  <c r="CC8" i="2"/>
  <c r="CC9" i="2"/>
  <c r="CC10" i="2"/>
  <c r="CC11" i="2"/>
  <c r="CC12" i="2"/>
  <c r="CC13" i="2"/>
  <c r="CC14" i="2"/>
  <c r="CC15" i="2"/>
  <c r="CC16" i="2"/>
  <c r="CC17" i="2"/>
  <c r="CC18" i="2"/>
  <c r="CC19" i="2"/>
  <c r="CC20" i="2"/>
  <c r="CC21" i="2"/>
  <c r="CC22" i="2"/>
  <c r="CC23" i="2"/>
  <c r="CC24" i="2"/>
  <c r="CC25" i="2"/>
  <c r="CC26" i="2"/>
  <c r="CC27" i="2"/>
  <c r="CC28" i="2"/>
  <c r="CC29" i="2"/>
  <c r="CC30" i="2"/>
  <c r="CC31" i="2"/>
  <c r="CC32" i="2"/>
  <c r="CC33" i="2"/>
  <c r="CC34" i="2"/>
  <c r="CC35" i="2"/>
  <c r="CC36" i="2"/>
  <c r="CC37" i="2"/>
  <c r="CC38" i="2"/>
  <c r="CC39" i="2"/>
  <c r="CC40" i="2"/>
  <c r="CC41" i="2"/>
  <c r="CC42" i="2"/>
  <c r="CC43" i="2"/>
  <c r="CC44" i="2"/>
  <c r="CC45" i="2"/>
  <c r="CC46" i="2"/>
  <c r="CC47" i="2"/>
  <c r="CC48" i="2"/>
  <c r="CC49" i="2"/>
  <c r="CC50" i="2"/>
  <c r="CC51" i="2"/>
  <c r="CC52" i="2"/>
  <c r="CC53" i="2"/>
  <c r="CC54" i="2"/>
  <c r="CC55" i="2"/>
  <c r="CC56" i="2"/>
  <c r="CC57" i="2"/>
  <c r="CC58" i="2"/>
  <c r="CC59" i="2"/>
  <c r="CC60" i="2"/>
  <c r="CC61" i="2"/>
  <c r="CC62" i="2"/>
  <c r="CC63" i="2"/>
  <c r="CC64" i="2"/>
  <c r="CC65" i="2"/>
  <c r="CC66" i="2"/>
  <c r="CC67" i="2"/>
  <c r="CC68" i="2"/>
  <c r="CC69" i="2"/>
  <c r="CC70" i="2"/>
  <c r="CC71" i="2"/>
  <c r="CC72" i="2"/>
  <c r="CC73" i="2"/>
  <c r="CC74" i="2"/>
  <c r="CC75" i="2"/>
  <c r="CC76" i="2"/>
  <c r="CC77" i="2"/>
  <c r="CC78" i="2"/>
  <c r="CC79" i="2"/>
  <c r="CC80" i="2"/>
  <c r="CC81" i="2"/>
  <c r="CC82" i="2"/>
  <c r="CC83" i="2"/>
  <c r="CC84" i="2"/>
  <c r="CC85" i="2"/>
  <c r="CC86" i="2"/>
  <c r="CC87" i="2"/>
  <c r="CC88" i="2"/>
  <c r="CC89" i="2"/>
  <c r="CC90" i="2"/>
  <c r="CC91" i="2"/>
  <c r="CC92" i="2"/>
  <c r="CC93" i="2"/>
  <c r="CC94" i="2"/>
  <c r="CC95" i="2"/>
  <c r="CC96" i="2"/>
  <c r="CC97" i="2"/>
  <c r="CC98" i="2"/>
  <c r="CC99" i="2"/>
  <c r="CC100" i="2"/>
  <c r="CC101" i="2"/>
  <c r="CC102" i="2"/>
  <c r="CC103" i="2"/>
  <c r="CC104" i="2"/>
  <c r="CC105" i="2"/>
  <c r="CC106" i="2"/>
  <c r="CC107" i="2"/>
  <c r="CC108" i="2"/>
  <c r="CC109" i="2"/>
  <c r="CC110" i="2"/>
  <c r="CC111" i="2"/>
  <c r="CC112" i="2"/>
  <c r="CC113" i="2"/>
  <c r="CC114" i="2"/>
  <c r="CC115" i="2"/>
  <c r="CC116" i="2"/>
  <c r="CC117" i="2"/>
  <c r="CC118" i="2"/>
  <c r="CC119" i="2"/>
  <c r="CC120" i="2"/>
  <c r="CC121" i="2"/>
  <c r="CC122" i="2"/>
  <c r="CC123" i="2"/>
  <c r="CC124" i="2"/>
  <c r="CC125" i="2"/>
  <c r="CC126" i="2"/>
  <c r="CC127" i="2"/>
  <c r="CC128" i="2"/>
  <c r="CC129" i="2"/>
  <c r="CC130" i="2"/>
  <c r="CC131" i="2"/>
  <c r="CC132" i="2"/>
  <c r="CC133" i="2"/>
  <c r="CC134" i="2"/>
  <c r="CC135" i="2"/>
  <c r="CC136" i="2"/>
  <c r="CC137" i="2"/>
  <c r="CC138" i="2"/>
  <c r="CC139" i="2"/>
  <c r="CC140" i="2"/>
  <c r="CC141" i="2"/>
  <c r="CC142" i="2"/>
  <c r="CC143" i="2"/>
  <c r="CC144" i="2"/>
  <c r="CC145" i="2"/>
  <c r="CC146" i="2"/>
  <c r="CC147" i="2"/>
  <c r="CC148" i="2"/>
  <c r="CC149" i="2"/>
  <c r="CC150" i="2"/>
  <c r="CC151" i="2"/>
  <c r="CC152" i="2"/>
  <c r="CC153" i="2"/>
  <c r="CC154" i="2"/>
  <c r="CC155" i="2"/>
  <c r="CC156" i="2"/>
  <c r="CC157" i="2"/>
  <c r="CC158" i="2"/>
  <c r="CC159" i="2"/>
  <c r="CC160" i="2"/>
  <c r="CC161" i="2"/>
  <c r="CC162" i="2"/>
  <c r="CC163" i="2"/>
  <c r="CC164" i="2"/>
  <c r="CC165" i="2"/>
  <c r="CC166" i="2"/>
  <c r="CC167" i="2"/>
  <c r="CC168" i="2"/>
  <c r="CC169" i="2"/>
  <c r="CC170" i="2"/>
  <c r="CC171" i="2"/>
  <c r="CC172" i="2"/>
  <c r="CC173" i="2"/>
  <c r="CC174" i="2"/>
  <c r="CC175" i="2"/>
  <c r="CC176" i="2"/>
  <c r="CC177" i="2"/>
  <c r="CC178" i="2"/>
  <c r="CC179" i="2"/>
  <c r="CC180" i="2"/>
  <c r="CC181" i="2"/>
  <c r="CC182" i="2"/>
  <c r="CC183" i="2"/>
  <c r="CC184" i="2"/>
  <c r="CC185" i="2"/>
  <c r="CC186" i="2"/>
  <c r="CC187" i="2"/>
  <c r="CC188" i="2"/>
  <c r="CC189" i="2"/>
  <c r="CC190" i="2"/>
  <c r="CC191" i="2"/>
  <c r="CC192" i="2"/>
  <c r="CC193" i="2"/>
  <c r="CC194" i="2"/>
  <c r="CC195" i="2"/>
  <c r="CC196" i="2"/>
  <c r="CC197" i="2"/>
  <c r="CC198" i="2"/>
  <c r="CC199" i="2"/>
  <c r="CC200" i="2"/>
  <c r="CC201" i="2"/>
  <c r="CC202" i="2"/>
  <c r="CC203" i="2"/>
  <c r="CC204" i="2"/>
  <c r="CC205" i="2"/>
  <c r="CC206" i="2"/>
  <c r="CC207" i="2"/>
  <c r="CC208" i="2"/>
  <c r="CC209" i="2"/>
  <c r="CC210" i="2"/>
  <c r="CC211" i="2"/>
  <c r="CC212" i="2"/>
  <c r="CC213" i="2"/>
  <c r="CC214" i="2"/>
  <c r="CC215" i="2"/>
  <c r="CC216" i="2"/>
  <c r="CC217" i="2"/>
  <c r="CC218" i="2"/>
  <c r="CC219" i="2"/>
  <c r="CC220" i="2"/>
  <c r="CC221" i="2"/>
  <c r="CC222" i="2"/>
  <c r="CC223" i="2"/>
  <c r="CC224" i="2"/>
  <c r="CC225" i="2"/>
  <c r="CC226" i="2"/>
  <c r="CC227" i="2"/>
  <c r="CC228" i="2"/>
  <c r="CC229" i="2"/>
  <c r="CC230" i="2"/>
  <c r="CC231" i="2"/>
  <c r="CC232" i="2"/>
  <c r="CC233" i="2"/>
  <c r="CC234" i="2"/>
  <c r="CC235" i="2"/>
  <c r="CC236" i="2"/>
  <c r="CC237" i="2"/>
  <c r="CC238" i="2"/>
  <c r="CC239" i="2"/>
  <c r="CC240" i="2"/>
  <c r="CC241" i="2"/>
  <c r="CC242" i="2"/>
  <c r="CC243" i="2"/>
  <c r="CC244" i="2"/>
  <c r="CC245" i="2"/>
  <c r="CC246" i="2"/>
  <c r="CC247" i="2"/>
  <c r="CC248" i="2"/>
  <c r="CC249" i="2"/>
  <c r="CC250" i="2"/>
  <c r="CC251" i="2"/>
  <c r="CC252" i="2"/>
  <c r="CC253" i="2"/>
  <c r="CC254" i="2"/>
  <c r="CC255" i="2"/>
  <c r="CC256" i="2"/>
  <c r="CC257" i="2"/>
  <c r="CC258" i="2"/>
  <c r="CC259" i="2"/>
  <c r="CC260" i="2"/>
  <c r="CC261" i="2"/>
  <c r="CC262" i="2"/>
  <c r="CC263" i="2"/>
  <c r="CC264" i="2"/>
  <c r="CC265" i="2"/>
  <c r="CC266" i="2"/>
  <c r="CC267" i="2"/>
  <c r="CC268" i="2"/>
  <c r="CC269" i="2"/>
  <c r="CC270" i="2"/>
  <c r="CC271" i="2"/>
  <c r="CC272" i="2"/>
  <c r="CC273" i="2"/>
  <c r="CC274" i="2"/>
  <c r="CC275" i="2"/>
  <c r="CC276" i="2"/>
  <c r="CC277" i="2"/>
  <c r="CC278" i="2"/>
  <c r="CC279" i="2"/>
  <c r="CC280" i="2"/>
  <c r="CC281" i="2"/>
  <c r="CC282" i="2"/>
  <c r="CC283" i="2"/>
  <c r="CC284" i="2"/>
  <c r="CC285" i="2"/>
  <c r="CC286" i="2"/>
  <c r="CC287" i="2"/>
  <c r="CC288" i="2"/>
  <c r="CC289" i="2"/>
  <c r="CC290" i="2"/>
  <c r="CC291" i="2"/>
  <c r="CC292" i="2"/>
  <c r="CC293" i="2"/>
  <c r="CC294" i="2"/>
  <c r="CC295" i="2"/>
  <c r="CC296" i="2"/>
  <c r="CC297" i="2"/>
  <c r="CC298" i="2"/>
  <c r="CC299" i="2"/>
  <c r="CC300" i="2"/>
  <c r="CC301" i="2"/>
  <c r="CC302" i="2"/>
  <c r="CC303" i="2"/>
  <c r="CC304" i="2"/>
  <c r="CC305" i="2"/>
  <c r="CC306" i="2"/>
  <c r="CC307" i="2"/>
  <c r="CC308" i="2"/>
  <c r="CC309" i="2"/>
  <c r="CC310" i="2"/>
  <c r="CC311" i="2"/>
  <c r="CC312" i="2"/>
  <c r="CC313" i="2"/>
  <c r="CC314" i="2"/>
  <c r="CC315" i="2"/>
  <c r="CC316" i="2"/>
  <c r="CC317" i="2"/>
  <c r="CC318" i="2"/>
  <c r="CC319" i="2"/>
  <c r="CC320" i="2"/>
  <c r="CC321" i="2"/>
  <c r="CC322" i="2"/>
  <c r="CC323" i="2"/>
  <c r="CC324" i="2"/>
  <c r="CC325" i="2"/>
  <c r="CC326" i="2"/>
  <c r="CC327" i="2"/>
  <c r="CC328" i="2"/>
  <c r="CC329" i="2"/>
  <c r="CC330" i="2"/>
  <c r="CC331" i="2"/>
  <c r="CC332" i="2"/>
  <c r="CC333" i="2"/>
  <c r="CC334" i="2"/>
  <c r="CC335" i="2"/>
  <c r="CC336" i="2"/>
  <c r="CC337" i="2"/>
  <c r="CC338" i="2"/>
  <c r="CC339" i="2"/>
  <c r="CC340" i="2"/>
  <c r="CC341" i="2"/>
  <c r="CC342" i="2"/>
  <c r="CC343" i="2"/>
  <c r="CC344" i="2"/>
  <c r="CC345" i="2"/>
  <c r="CC346" i="2"/>
  <c r="CC347" i="2"/>
  <c r="CC348" i="2"/>
  <c r="CC349" i="2"/>
  <c r="CC350" i="2"/>
  <c r="CC351" i="2"/>
  <c r="CC352" i="2"/>
  <c r="CC353" i="2"/>
  <c r="CC354" i="2"/>
  <c r="CC355" i="2"/>
  <c r="CC356" i="2"/>
  <c r="CC357" i="2"/>
  <c r="CC358" i="2"/>
  <c r="CC359" i="2"/>
  <c r="CC360" i="2"/>
  <c r="CC361" i="2"/>
  <c r="CC362" i="2"/>
  <c r="CC363" i="2"/>
  <c r="CC364" i="2"/>
  <c r="CC365" i="2"/>
  <c r="CC366" i="2"/>
  <c r="CC367" i="2"/>
  <c r="CC368" i="2"/>
  <c r="CC369" i="2"/>
  <c r="CC370" i="2"/>
  <c r="CC371" i="2"/>
  <c r="CC372" i="2"/>
  <c r="CC373" i="2"/>
  <c r="CC374" i="2"/>
  <c r="CC375" i="2"/>
  <c r="CC376" i="2"/>
  <c r="CC377" i="2"/>
  <c r="CC378" i="2"/>
  <c r="CC379" i="2"/>
  <c r="CC380" i="2"/>
  <c r="CC381" i="2"/>
  <c r="CC382" i="2"/>
  <c r="CC383" i="2"/>
  <c r="CC384" i="2"/>
  <c r="CC385" i="2"/>
  <c r="CC386" i="2"/>
  <c r="CC387" i="2"/>
  <c r="CC388" i="2"/>
  <c r="CC389" i="2"/>
  <c r="CC390" i="2"/>
  <c r="CC391" i="2"/>
  <c r="CC392" i="2"/>
  <c r="CC393" i="2"/>
  <c r="CC394" i="2"/>
  <c r="CC395" i="2"/>
  <c r="CC396" i="2"/>
  <c r="CC397" i="2"/>
  <c r="CC398" i="2"/>
  <c r="CC399" i="2"/>
  <c r="CC400" i="2"/>
  <c r="CC401" i="2"/>
  <c r="CC402" i="2"/>
  <c r="CC403" i="2"/>
  <c r="CC404" i="2"/>
  <c r="CC405" i="2"/>
  <c r="CC406" i="2"/>
  <c r="CC407" i="2"/>
  <c r="CC408" i="2"/>
  <c r="CC409" i="2"/>
  <c r="CC410" i="2"/>
  <c r="CC411" i="2"/>
  <c r="CC412" i="2"/>
  <c r="CC413" i="2"/>
  <c r="CC414" i="2"/>
  <c r="CC415" i="2"/>
  <c r="CC416" i="2"/>
  <c r="CC417" i="2"/>
  <c r="CC418" i="2"/>
  <c r="CC419" i="2"/>
  <c r="CC420" i="2"/>
  <c r="CC421" i="2"/>
  <c r="CC422" i="2"/>
  <c r="CC423" i="2"/>
  <c r="CC424" i="2"/>
  <c r="CC425" i="2"/>
  <c r="CC426" i="2"/>
  <c r="CC427" i="2"/>
  <c r="CC428" i="2"/>
  <c r="CC429" i="2"/>
  <c r="CC430" i="2"/>
  <c r="CC431" i="2"/>
  <c r="CC432" i="2"/>
  <c r="CC433" i="2"/>
  <c r="CC434" i="2"/>
  <c r="CC435" i="2"/>
  <c r="CC436" i="2"/>
  <c r="CC437" i="2"/>
  <c r="CC438" i="2"/>
  <c r="CC439" i="2"/>
  <c r="CC440" i="2"/>
  <c r="CC441" i="2"/>
  <c r="CC442" i="2"/>
  <c r="CC443" i="2"/>
  <c r="CC444" i="2"/>
  <c r="CC445" i="2"/>
  <c r="CC446" i="2"/>
  <c r="CC447" i="2"/>
  <c r="CC448" i="2"/>
  <c r="CC449" i="2"/>
  <c r="CC450" i="2"/>
  <c r="CC451" i="2"/>
  <c r="CC452" i="2"/>
  <c r="CC453" i="2"/>
  <c r="CC454" i="2"/>
  <c r="CC455" i="2"/>
  <c r="CC456" i="2"/>
  <c r="CC457" i="2"/>
  <c r="CC458" i="2"/>
  <c r="CC459" i="2"/>
  <c r="CC460" i="2"/>
  <c r="CC461" i="2"/>
  <c r="CC462" i="2"/>
  <c r="CC463" i="2"/>
  <c r="CC464" i="2"/>
  <c r="CC465" i="2"/>
  <c r="CC466" i="2"/>
  <c r="CC467" i="2"/>
  <c r="CC468" i="2"/>
  <c r="CC469" i="2"/>
  <c r="CC470" i="2"/>
  <c r="CC471" i="2"/>
  <c r="CC472" i="2"/>
  <c r="CC473" i="2"/>
  <c r="CC474" i="2"/>
  <c r="CC475" i="2"/>
  <c r="CC476" i="2"/>
  <c r="CC477" i="2"/>
  <c r="CC478" i="2"/>
  <c r="CC479" i="2"/>
  <c r="CC480" i="2"/>
  <c r="CC481" i="2"/>
  <c r="CC482" i="2"/>
  <c r="CC483" i="2"/>
  <c r="CC484" i="2"/>
  <c r="CC485" i="2"/>
  <c r="CC486" i="2"/>
  <c r="CC487" i="2"/>
  <c r="CC488" i="2"/>
  <c r="CC489" i="2"/>
  <c r="CC490" i="2"/>
  <c r="CC491" i="2"/>
  <c r="CC492" i="2"/>
  <c r="CC493" i="2"/>
  <c r="CC494" i="2"/>
  <c r="CC495" i="2"/>
  <c r="CC496" i="2"/>
  <c r="CC497" i="2"/>
  <c r="CC498" i="2"/>
  <c r="CC499" i="2"/>
  <c r="CC500" i="2"/>
  <c r="CC501" i="2"/>
  <c r="CC502" i="2"/>
  <c r="CC503" i="2"/>
  <c r="CC504" i="2"/>
  <c r="CC505" i="2"/>
  <c r="CC506" i="2"/>
  <c r="CC507" i="2"/>
  <c r="CC508" i="2"/>
  <c r="CC509" i="2"/>
  <c r="CC510" i="2"/>
  <c r="CC511" i="2"/>
  <c r="CC512" i="2"/>
  <c r="CC513" i="2"/>
  <c r="CC514" i="2"/>
  <c r="CC515" i="2"/>
  <c r="CC516" i="2"/>
  <c r="CC517" i="2"/>
  <c r="CC518" i="2"/>
  <c r="CC519" i="2"/>
  <c r="CC520" i="2"/>
  <c r="CC521" i="2"/>
  <c r="CC522" i="2"/>
  <c r="CC523" i="2"/>
  <c r="CC524" i="2"/>
  <c r="CC525" i="2"/>
  <c r="CC526" i="2"/>
  <c r="CC527" i="2"/>
  <c r="CC528" i="2"/>
  <c r="CC529" i="2"/>
  <c r="CC530" i="2"/>
  <c r="CC531" i="2"/>
  <c r="CC532" i="2"/>
  <c r="CC533" i="2"/>
  <c r="CC534" i="2"/>
  <c r="CC535" i="2"/>
  <c r="CC536" i="2"/>
  <c r="CC537" i="2"/>
  <c r="CC538" i="2"/>
  <c r="CC539" i="2"/>
  <c r="CC540" i="2"/>
  <c r="CC541" i="2"/>
  <c r="CC542" i="2"/>
  <c r="CC543" i="2"/>
  <c r="CC544" i="2"/>
  <c r="CC545" i="2"/>
  <c r="CC546" i="2"/>
  <c r="CC547" i="2"/>
  <c r="CC548" i="2"/>
  <c r="CC549" i="2"/>
  <c r="CC550" i="2"/>
  <c r="CC551" i="2"/>
  <c r="CC552" i="2"/>
  <c r="CC553" i="2"/>
  <c r="CC554" i="2"/>
  <c r="CC555" i="2"/>
  <c r="CC556" i="2"/>
  <c r="CC557" i="2"/>
  <c r="CC558" i="2"/>
  <c r="CC559" i="2"/>
  <c r="CC560" i="2"/>
  <c r="CC561" i="2"/>
  <c r="CC562" i="2"/>
  <c r="CC563" i="2"/>
  <c r="CC564" i="2"/>
  <c r="CC565" i="2"/>
  <c r="CC566" i="2"/>
  <c r="CC567" i="2"/>
  <c r="CC568" i="2"/>
  <c r="CC569" i="2"/>
  <c r="CC570" i="2"/>
  <c r="CC571" i="2"/>
  <c r="CC572" i="2"/>
  <c r="CC573" i="2"/>
  <c r="CC574" i="2"/>
  <c r="CC575" i="2"/>
  <c r="CC576" i="2"/>
  <c r="CC577" i="2"/>
  <c r="CC578" i="2"/>
  <c r="CC579" i="2"/>
  <c r="CC580" i="2"/>
  <c r="CC581" i="2"/>
  <c r="CC582" i="2"/>
  <c r="CC583" i="2"/>
  <c r="CC584" i="2"/>
  <c r="CC585" i="2"/>
  <c r="CC586" i="2"/>
  <c r="CC587" i="2"/>
  <c r="CC588" i="2"/>
  <c r="CC589" i="2"/>
  <c r="CC590" i="2"/>
  <c r="CC591" i="2"/>
  <c r="CC592" i="2"/>
  <c r="CC593" i="2"/>
  <c r="CC594" i="2"/>
  <c r="CC595" i="2"/>
  <c r="CC596" i="2"/>
  <c r="CC597" i="2"/>
  <c r="CC598" i="2"/>
  <c r="CC599" i="2"/>
  <c r="CC600" i="2"/>
  <c r="CC601" i="2"/>
  <c r="CC602" i="2"/>
  <c r="CC603" i="2"/>
  <c r="CC604" i="2"/>
  <c r="CC605" i="2"/>
  <c r="CC606" i="2"/>
  <c r="CC607" i="2"/>
  <c r="CC608" i="2"/>
  <c r="CC609" i="2"/>
  <c r="CC610" i="2"/>
  <c r="CC611" i="2"/>
  <c r="CC612" i="2"/>
  <c r="CC613" i="2"/>
  <c r="CC614" i="2"/>
  <c r="CC615" i="2"/>
  <c r="CC616" i="2"/>
  <c r="CC617" i="2"/>
  <c r="CC618" i="2"/>
  <c r="CC619" i="2"/>
  <c r="CC620" i="2"/>
  <c r="CC621" i="2"/>
  <c r="CC622" i="2"/>
  <c r="CC623" i="2"/>
  <c r="CC624" i="2"/>
  <c r="CC625" i="2"/>
  <c r="CC626" i="2"/>
  <c r="CC627" i="2"/>
  <c r="CC628" i="2"/>
  <c r="CC629" i="2"/>
  <c r="CC630" i="2"/>
  <c r="CC631" i="2"/>
  <c r="CC632" i="2"/>
  <c r="CC633" i="2"/>
  <c r="CC634" i="2"/>
  <c r="CC635" i="2"/>
  <c r="CC636" i="2"/>
  <c r="CC637" i="2"/>
  <c r="CC638" i="2"/>
  <c r="CC639" i="2"/>
  <c r="CC640" i="2"/>
  <c r="CC641" i="2"/>
  <c r="CC642" i="2"/>
  <c r="CC643" i="2"/>
  <c r="CC644" i="2"/>
  <c r="CC645" i="2"/>
  <c r="CC646" i="2"/>
  <c r="CC647" i="2"/>
  <c r="CC648" i="2"/>
  <c r="CC649" i="2"/>
  <c r="CC650" i="2"/>
  <c r="CC651" i="2"/>
  <c r="CC652" i="2"/>
  <c r="CC653" i="2"/>
  <c r="CC654" i="2"/>
  <c r="CC655" i="2"/>
  <c r="CC656" i="2"/>
  <c r="CC657" i="2"/>
  <c r="CC658" i="2"/>
  <c r="CC659" i="2"/>
  <c r="CC660" i="2"/>
  <c r="CC662" i="2"/>
  <c r="CC663" i="2"/>
  <c r="CC664" i="2"/>
  <c r="CC665" i="2"/>
  <c r="CC666" i="2"/>
  <c r="CC667" i="2"/>
  <c r="CC668" i="2"/>
  <c r="CC669" i="2"/>
  <c r="CC670" i="2"/>
  <c r="CC671" i="2"/>
  <c r="CC672" i="2"/>
  <c r="CC673" i="2"/>
  <c r="CC674" i="2"/>
  <c r="CC675" i="2"/>
  <c r="CC676" i="2"/>
  <c r="CC677" i="2"/>
  <c r="CC678" i="2"/>
  <c r="CC679" i="2"/>
  <c r="CC680" i="2"/>
  <c r="CC681" i="2"/>
  <c r="CC682" i="2"/>
  <c r="CC683" i="2"/>
  <c r="CC684" i="2"/>
  <c r="CC685" i="2"/>
  <c r="CC686" i="2"/>
  <c r="CC687" i="2"/>
  <c r="CC688" i="2"/>
  <c r="CC689" i="2"/>
  <c r="CC690" i="2"/>
  <c r="CC691" i="2"/>
  <c r="CC692" i="2"/>
  <c r="CC693" i="2"/>
  <c r="CC694" i="2"/>
  <c r="CC695" i="2"/>
  <c r="CC696" i="2"/>
  <c r="CC697" i="2"/>
  <c r="CC698" i="2"/>
  <c r="CC699" i="2"/>
  <c r="CC700" i="2"/>
  <c r="CC701" i="2"/>
  <c r="CC702" i="2"/>
  <c r="CC703" i="2"/>
  <c r="CC704" i="2"/>
  <c r="CC705" i="2"/>
  <c r="CC706" i="2"/>
  <c r="CC707" i="2"/>
  <c r="CC708" i="2"/>
  <c r="CC709" i="2"/>
  <c r="CC710" i="2"/>
  <c r="CC711" i="2"/>
  <c r="CC712" i="2"/>
  <c r="CC713" i="2"/>
  <c r="CC714" i="2"/>
  <c r="CC715" i="2"/>
  <c r="CC716" i="2"/>
  <c r="CD4" i="2"/>
  <c r="CD5" i="2"/>
  <c r="CD6" i="2"/>
  <c r="CD7" i="2"/>
  <c r="CD8" i="2"/>
  <c r="CD9" i="2"/>
  <c r="CD10" i="2"/>
  <c r="CD11" i="2"/>
  <c r="CD12" i="2"/>
  <c r="CD13" i="2"/>
  <c r="CD14" i="2"/>
  <c r="CD15" i="2"/>
  <c r="CD16" i="2"/>
  <c r="CD17" i="2"/>
  <c r="CD18" i="2"/>
  <c r="CD19" i="2"/>
  <c r="CD20" i="2"/>
  <c r="CD21" i="2"/>
  <c r="CD22" i="2"/>
  <c r="CD23" i="2"/>
  <c r="CD24" i="2"/>
  <c r="CD25" i="2"/>
  <c r="CD26" i="2"/>
  <c r="CD27" i="2"/>
  <c r="CD28" i="2"/>
  <c r="CD29" i="2"/>
  <c r="CD30" i="2"/>
  <c r="CD31" i="2"/>
  <c r="CD32" i="2"/>
  <c r="CD33" i="2"/>
  <c r="CD34" i="2"/>
  <c r="CD35" i="2"/>
  <c r="CD36" i="2"/>
  <c r="CD37" i="2"/>
  <c r="CD38" i="2"/>
  <c r="CD39" i="2"/>
  <c r="CD40" i="2"/>
  <c r="CD41" i="2"/>
  <c r="CD42" i="2"/>
  <c r="CD43" i="2"/>
  <c r="CD44" i="2"/>
  <c r="CD45" i="2"/>
  <c r="CD46" i="2"/>
  <c r="CD47" i="2"/>
  <c r="CD48" i="2"/>
  <c r="CD49" i="2"/>
  <c r="CD50" i="2"/>
  <c r="CD51" i="2"/>
  <c r="CD52" i="2"/>
  <c r="CD53" i="2"/>
  <c r="CD54" i="2"/>
  <c r="CD55" i="2"/>
  <c r="CD56" i="2"/>
  <c r="CD57" i="2"/>
  <c r="CD58" i="2"/>
  <c r="CD59" i="2"/>
  <c r="CD60" i="2"/>
  <c r="CD61" i="2"/>
  <c r="CD62" i="2"/>
  <c r="CD63" i="2"/>
  <c r="CD64" i="2"/>
  <c r="CD65" i="2"/>
  <c r="CD66" i="2"/>
  <c r="CD67" i="2"/>
  <c r="CD68" i="2"/>
  <c r="CD69" i="2"/>
  <c r="CD70" i="2"/>
  <c r="CD71" i="2"/>
  <c r="CD72" i="2"/>
  <c r="CD73" i="2"/>
  <c r="CD74" i="2"/>
  <c r="CD75" i="2"/>
  <c r="CD76" i="2"/>
  <c r="CD77" i="2"/>
  <c r="CD78" i="2"/>
  <c r="CD79" i="2"/>
  <c r="CD80" i="2"/>
  <c r="CD81" i="2"/>
  <c r="CD82" i="2"/>
  <c r="CD83" i="2"/>
  <c r="CD84" i="2"/>
  <c r="CD85" i="2"/>
  <c r="CD86" i="2"/>
  <c r="CD87" i="2"/>
  <c r="CD88" i="2"/>
  <c r="CD89" i="2"/>
  <c r="CD90" i="2"/>
  <c r="CD91" i="2"/>
  <c r="CD92" i="2"/>
  <c r="CD93" i="2"/>
  <c r="CD94" i="2"/>
  <c r="CD95" i="2"/>
  <c r="CD96" i="2"/>
  <c r="CD97" i="2"/>
  <c r="CD98" i="2"/>
  <c r="CD99" i="2"/>
  <c r="CD100" i="2"/>
  <c r="CD101" i="2"/>
  <c r="CD102" i="2"/>
  <c r="CD103" i="2"/>
  <c r="CD104" i="2"/>
  <c r="CD105" i="2"/>
  <c r="CD106" i="2"/>
  <c r="CD107" i="2"/>
  <c r="CD108" i="2"/>
  <c r="CD109" i="2"/>
  <c r="CD110" i="2"/>
  <c r="CD111" i="2"/>
  <c r="CD112" i="2"/>
  <c r="CD113" i="2"/>
  <c r="CD114" i="2"/>
  <c r="CD115" i="2"/>
  <c r="CD116" i="2"/>
  <c r="CD117" i="2"/>
  <c r="CD118" i="2"/>
  <c r="CD119" i="2"/>
  <c r="CD120" i="2"/>
  <c r="CD121" i="2"/>
  <c r="CD122" i="2"/>
  <c r="CD123" i="2"/>
  <c r="CD124" i="2"/>
  <c r="CD125" i="2"/>
  <c r="CD126" i="2"/>
  <c r="CD127" i="2"/>
  <c r="CD128" i="2"/>
  <c r="CD129" i="2"/>
  <c r="CD130" i="2"/>
  <c r="CD131" i="2"/>
  <c r="CD132" i="2"/>
  <c r="CD133" i="2"/>
  <c r="CD134" i="2"/>
  <c r="CD135" i="2"/>
  <c r="CD136" i="2"/>
  <c r="CD137" i="2"/>
  <c r="CD138" i="2"/>
  <c r="CD139" i="2"/>
  <c r="CD140" i="2"/>
  <c r="CD141" i="2"/>
  <c r="CD142" i="2"/>
  <c r="CD143" i="2"/>
  <c r="CD144" i="2"/>
  <c r="CD145" i="2"/>
  <c r="CD146" i="2"/>
  <c r="CD147" i="2"/>
  <c r="CD148" i="2"/>
  <c r="CD149" i="2"/>
  <c r="CD150" i="2"/>
  <c r="CD151" i="2"/>
  <c r="CD152" i="2"/>
  <c r="CD153" i="2"/>
  <c r="CD154" i="2"/>
  <c r="CD155" i="2"/>
  <c r="CD156" i="2"/>
  <c r="CD157" i="2"/>
  <c r="CD158" i="2"/>
  <c r="CD159" i="2"/>
  <c r="CD160" i="2"/>
  <c r="CD161" i="2"/>
  <c r="CD162" i="2"/>
  <c r="CD163" i="2"/>
  <c r="CD164" i="2"/>
  <c r="CD165" i="2"/>
  <c r="CD166" i="2"/>
  <c r="CD167" i="2"/>
  <c r="CD168" i="2"/>
  <c r="CD169" i="2"/>
  <c r="CD170" i="2"/>
  <c r="CD171" i="2"/>
  <c r="CD172" i="2"/>
  <c r="CD173" i="2"/>
  <c r="CD174" i="2"/>
  <c r="CD175" i="2"/>
  <c r="CD176" i="2"/>
  <c r="CD177" i="2"/>
  <c r="CD178" i="2"/>
  <c r="CD179" i="2"/>
  <c r="CD180" i="2"/>
  <c r="CD181" i="2"/>
  <c r="CD182" i="2"/>
  <c r="CD183" i="2"/>
  <c r="CD184" i="2"/>
  <c r="CD185" i="2"/>
  <c r="CD186" i="2"/>
  <c r="CD187" i="2"/>
  <c r="CD188" i="2"/>
  <c r="CD189" i="2"/>
  <c r="CD190" i="2"/>
  <c r="CD191" i="2"/>
  <c r="CD192" i="2"/>
  <c r="CD193" i="2"/>
  <c r="CD194" i="2"/>
  <c r="CD195" i="2"/>
  <c r="CD196" i="2"/>
  <c r="CD197" i="2"/>
  <c r="CD198" i="2"/>
  <c r="CD199" i="2"/>
  <c r="CD200" i="2"/>
  <c r="CD201" i="2"/>
  <c r="CD202" i="2"/>
  <c r="CD203" i="2"/>
  <c r="CD204" i="2"/>
  <c r="CD205" i="2"/>
  <c r="CD206" i="2"/>
  <c r="CD207" i="2"/>
  <c r="CD208" i="2"/>
  <c r="CD209" i="2"/>
  <c r="CD210" i="2"/>
  <c r="CD211" i="2"/>
  <c r="CD212" i="2"/>
  <c r="CD213" i="2"/>
  <c r="CD214" i="2"/>
  <c r="CD215" i="2"/>
  <c r="CD216" i="2"/>
  <c r="CD217" i="2"/>
  <c r="CD218" i="2"/>
  <c r="CD219" i="2"/>
  <c r="CD220" i="2"/>
  <c r="CD221" i="2"/>
  <c r="CD222" i="2"/>
  <c r="CD223" i="2"/>
  <c r="CD224" i="2"/>
  <c r="CD225" i="2"/>
  <c r="CD226" i="2"/>
  <c r="CD227" i="2"/>
  <c r="CD228" i="2"/>
  <c r="CD229" i="2"/>
  <c r="CD230" i="2"/>
  <c r="CD231" i="2"/>
  <c r="CD232" i="2"/>
  <c r="CD233" i="2"/>
  <c r="CD234" i="2"/>
  <c r="CD235" i="2"/>
  <c r="CD236" i="2"/>
  <c r="CD237" i="2"/>
  <c r="CD238" i="2"/>
  <c r="CD239" i="2"/>
  <c r="CD240" i="2"/>
  <c r="CD241" i="2"/>
  <c r="CD242" i="2"/>
  <c r="CD243" i="2"/>
  <c r="CD244" i="2"/>
  <c r="CD245" i="2"/>
  <c r="CD246" i="2"/>
  <c r="CD247" i="2"/>
  <c r="CD248" i="2"/>
  <c r="CD249" i="2"/>
  <c r="CD250" i="2"/>
  <c r="CD251" i="2"/>
  <c r="CD252" i="2"/>
  <c r="CD253" i="2"/>
  <c r="CD254" i="2"/>
  <c r="CD255" i="2"/>
  <c r="CD256" i="2"/>
  <c r="CD257" i="2"/>
  <c r="CD258" i="2"/>
  <c r="CD259" i="2"/>
  <c r="CD260" i="2"/>
  <c r="CD261" i="2"/>
  <c r="CD262" i="2"/>
  <c r="CD263" i="2"/>
  <c r="CD264" i="2"/>
  <c r="CD265" i="2"/>
  <c r="CD266" i="2"/>
  <c r="CD267" i="2"/>
  <c r="CD268" i="2"/>
  <c r="CD269" i="2"/>
  <c r="CD270" i="2"/>
  <c r="CD271" i="2"/>
  <c r="CD272" i="2"/>
  <c r="CD273" i="2"/>
  <c r="CD274" i="2"/>
  <c r="CD275" i="2"/>
  <c r="CD276" i="2"/>
  <c r="CD277" i="2"/>
  <c r="CD278" i="2"/>
  <c r="CD279" i="2"/>
  <c r="CD280" i="2"/>
  <c r="CD281" i="2"/>
  <c r="CD282" i="2"/>
  <c r="CD283" i="2"/>
  <c r="CD284" i="2"/>
  <c r="CD285" i="2"/>
  <c r="CD286" i="2"/>
  <c r="CD287" i="2"/>
  <c r="CD288" i="2"/>
  <c r="CD289" i="2"/>
  <c r="CD290" i="2"/>
  <c r="CD291" i="2"/>
  <c r="CD292" i="2"/>
  <c r="CD293" i="2"/>
  <c r="CD294" i="2"/>
  <c r="CD295" i="2"/>
  <c r="CD296" i="2"/>
  <c r="CD297" i="2"/>
  <c r="CD298" i="2"/>
  <c r="CD299" i="2"/>
  <c r="CD300" i="2"/>
  <c r="CD301" i="2"/>
  <c r="CD302" i="2"/>
  <c r="CD303" i="2"/>
  <c r="CD304" i="2"/>
  <c r="CD305" i="2"/>
  <c r="CD306" i="2"/>
  <c r="CD307" i="2"/>
  <c r="CD308" i="2"/>
  <c r="CD309" i="2"/>
  <c r="CD310" i="2"/>
  <c r="CD311" i="2"/>
  <c r="CD312" i="2"/>
  <c r="CD313" i="2"/>
  <c r="CD314" i="2"/>
  <c r="CD315" i="2"/>
  <c r="CD316" i="2"/>
  <c r="CD317" i="2"/>
  <c r="CD318" i="2"/>
  <c r="CD319" i="2"/>
  <c r="CD320" i="2"/>
  <c r="CD321" i="2"/>
  <c r="CD322" i="2"/>
  <c r="CD323" i="2"/>
  <c r="CD324" i="2"/>
  <c r="CD325" i="2"/>
  <c r="CD326" i="2"/>
  <c r="CD327" i="2"/>
  <c r="CD328" i="2"/>
  <c r="CD329" i="2"/>
  <c r="CD330" i="2"/>
  <c r="CD331" i="2"/>
  <c r="CD332" i="2"/>
  <c r="CD333" i="2"/>
  <c r="CD334" i="2"/>
  <c r="CD335" i="2"/>
  <c r="CD336" i="2"/>
  <c r="CD337" i="2"/>
  <c r="CD338" i="2"/>
  <c r="CD339" i="2"/>
  <c r="CD340" i="2"/>
  <c r="CD341" i="2"/>
  <c r="CD342" i="2"/>
  <c r="CD343" i="2"/>
  <c r="CD344" i="2"/>
  <c r="CD345" i="2"/>
  <c r="CD346" i="2"/>
  <c r="CD347" i="2"/>
  <c r="CD348" i="2"/>
  <c r="CD349" i="2"/>
  <c r="CD350" i="2"/>
  <c r="CD351" i="2"/>
  <c r="CD352" i="2"/>
  <c r="CD353" i="2"/>
  <c r="CD354" i="2"/>
  <c r="CD355" i="2"/>
  <c r="CD356" i="2"/>
  <c r="CD357" i="2"/>
  <c r="CD358" i="2"/>
  <c r="CD359" i="2"/>
  <c r="CD360" i="2"/>
  <c r="CD361" i="2"/>
  <c r="CD362" i="2"/>
  <c r="CD363" i="2"/>
  <c r="CD364" i="2"/>
  <c r="CD365" i="2"/>
  <c r="CD366" i="2"/>
  <c r="CD367" i="2"/>
  <c r="CD368" i="2"/>
  <c r="CD369" i="2"/>
  <c r="CD370" i="2"/>
  <c r="CD371" i="2"/>
  <c r="CD372" i="2"/>
  <c r="CD373" i="2"/>
  <c r="CD374" i="2"/>
  <c r="CD375" i="2"/>
  <c r="CD376" i="2"/>
  <c r="CD377" i="2"/>
  <c r="CD378" i="2"/>
  <c r="CD379" i="2"/>
  <c r="CD380" i="2"/>
  <c r="CD381" i="2"/>
  <c r="CD382" i="2"/>
  <c r="CD383" i="2"/>
  <c r="CD384" i="2"/>
  <c r="CD385" i="2"/>
  <c r="CD386" i="2"/>
  <c r="CD387" i="2"/>
  <c r="CD388" i="2"/>
  <c r="CD389" i="2"/>
  <c r="CD390" i="2"/>
  <c r="CD391" i="2"/>
  <c r="CD392" i="2"/>
  <c r="CD393" i="2"/>
  <c r="CD394" i="2"/>
  <c r="CD395" i="2"/>
  <c r="CD396" i="2"/>
  <c r="CD397" i="2"/>
  <c r="CD398" i="2"/>
  <c r="CD399" i="2"/>
  <c r="CD400" i="2"/>
  <c r="CD401" i="2"/>
  <c r="CD402" i="2"/>
  <c r="CD403" i="2"/>
  <c r="CD404" i="2"/>
  <c r="CD405" i="2"/>
  <c r="CD406" i="2"/>
  <c r="CD407" i="2"/>
  <c r="CD408" i="2"/>
  <c r="CD409" i="2"/>
  <c r="CD410" i="2"/>
  <c r="CD411" i="2"/>
  <c r="CD412" i="2"/>
  <c r="CD413" i="2"/>
  <c r="CD414" i="2"/>
  <c r="CD415" i="2"/>
  <c r="CD416" i="2"/>
  <c r="CD417" i="2"/>
  <c r="CD418" i="2"/>
  <c r="CD419" i="2"/>
  <c r="CD420" i="2"/>
  <c r="CD421" i="2"/>
  <c r="CD422" i="2"/>
  <c r="CD423" i="2"/>
  <c r="CD424" i="2"/>
  <c r="CD425" i="2"/>
  <c r="CD426" i="2"/>
  <c r="CD427" i="2"/>
  <c r="CD428" i="2"/>
  <c r="CD429" i="2"/>
  <c r="CD430" i="2"/>
  <c r="CD431" i="2"/>
  <c r="CD432" i="2"/>
  <c r="CD433" i="2"/>
  <c r="CD434" i="2"/>
  <c r="CD435" i="2"/>
  <c r="CD436" i="2"/>
  <c r="CD437" i="2"/>
  <c r="CD438" i="2"/>
  <c r="CD439" i="2"/>
  <c r="CD440" i="2"/>
  <c r="CD441" i="2"/>
  <c r="CD442" i="2"/>
  <c r="CD443" i="2"/>
  <c r="CD444" i="2"/>
  <c r="CD445" i="2"/>
  <c r="CD446" i="2"/>
  <c r="CD447" i="2"/>
  <c r="CD448" i="2"/>
  <c r="CD449" i="2"/>
  <c r="CD450" i="2"/>
  <c r="CD451" i="2"/>
  <c r="CD452" i="2"/>
  <c r="CD453" i="2"/>
  <c r="CD454" i="2"/>
  <c r="CD455" i="2"/>
  <c r="CD456" i="2"/>
  <c r="CD457" i="2"/>
  <c r="CD458" i="2"/>
  <c r="CD459" i="2"/>
  <c r="CD460" i="2"/>
  <c r="CD461" i="2"/>
  <c r="CD462" i="2"/>
  <c r="CD463" i="2"/>
  <c r="CD464" i="2"/>
  <c r="CD465" i="2"/>
  <c r="CD466" i="2"/>
  <c r="CD467" i="2"/>
  <c r="CD468" i="2"/>
  <c r="CD469" i="2"/>
  <c r="CD470" i="2"/>
  <c r="CD471" i="2"/>
  <c r="CD472" i="2"/>
  <c r="CD473" i="2"/>
  <c r="CD474" i="2"/>
  <c r="CD475" i="2"/>
  <c r="CD476" i="2"/>
  <c r="CD477" i="2"/>
  <c r="CD478" i="2"/>
  <c r="CD479" i="2"/>
  <c r="CD480" i="2"/>
  <c r="CD481" i="2"/>
  <c r="CD482" i="2"/>
  <c r="CD483" i="2"/>
  <c r="CD484" i="2"/>
  <c r="CD485" i="2"/>
  <c r="CD486" i="2"/>
  <c r="CD487" i="2"/>
  <c r="CD488" i="2"/>
  <c r="CD489" i="2"/>
  <c r="CD490" i="2"/>
  <c r="CD491" i="2"/>
  <c r="CD492" i="2"/>
  <c r="CD493" i="2"/>
  <c r="CD494" i="2"/>
  <c r="CD495" i="2"/>
  <c r="CD496" i="2"/>
  <c r="CD497" i="2"/>
  <c r="CD498" i="2"/>
  <c r="CD499" i="2"/>
  <c r="CD500" i="2"/>
  <c r="CD501" i="2"/>
  <c r="CD502" i="2"/>
  <c r="CD503" i="2"/>
  <c r="CD504" i="2"/>
  <c r="CD505" i="2"/>
  <c r="CD506" i="2"/>
  <c r="CD507" i="2"/>
  <c r="CD508" i="2"/>
  <c r="CD509" i="2"/>
  <c r="CD510" i="2"/>
  <c r="CD511" i="2"/>
  <c r="CD512" i="2"/>
  <c r="CD513" i="2"/>
  <c r="CD514" i="2"/>
  <c r="CD515" i="2"/>
  <c r="CD516" i="2"/>
  <c r="CD517" i="2"/>
  <c r="CD518" i="2"/>
  <c r="CD519" i="2"/>
  <c r="CD520" i="2"/>
  <c r="CD521" i="2"/>
  <c r="CD522" i="2"/>
  <c r="CD523" i="2"/>
  <c r="CD524" i="2"/>
  <c r="CD525" i="2"/>
  <c r="CD526" i="2"/>
  <c r="CD527" i="2"/>
  <c r="CD528" i="2"/>
  <c r="CD529" i="2"/>
  <c r="CD530" i="2"/>
  <c r="CD531" i="2"/>
  <c r="CD532" i="2"/>
  <c r="CD533" i="2"/>
  <c r="CD534" i="2"/>
  <c r="CD535" i="2"/>
  <c r="CD536" i="2"/>
  <c r="CD537" i="2"/>
  <c r="CD538" i="2"/>
  <c r="CD539" i="2"/>
  <c r="CD540" i="2"/>
  <c r="CD541" i="2"/>
  <c r="CD542" i="2"/>
  <c r="CD543" i="2"/>
  <c r="CD544" i="2"/>
  <c r="CD545" i="2"/>
  <c r="CD546" i="2"/>
  <c r="CD547" i="2"/>
  <c r="CD548" i="2"/>
  <c r="CD549" i="2"/>
  <c r="CD550" i="2"/>
  <c r="CD551" i="2"/>
  <c r="CD552" i="2"/>
  <c r="CD553" i="2"/>
  <c r="CD554" i="2"/>
  <c r="CD555" i="2"/>
  <c r="CD556" i="2"/>
  <c r="CD557" i="2"/>
  <c r="CD558" i="2"/>
  <c r="CD559" i="2"/>
  <c r="CD560" i="2"/>
  <c r="CD561" i="2"/>
  <c r="CD562" i="2"/>
  <c r="CD563" i="2"/>
  <c r="CD564" i="2"/>
  <c r="CD565" i="2"/>
  <c r="CD566" i="2"/>
  <c r="CD567" i="2"/>
  <c r="CD568" i="2"/>
  <c r="CD569" i="2"/>
  <c r="CD570" i="2"/>
  <c r="CD571" i="2"/>
  <c r="CD572" i="2"/>
  <c r="CD573" i="2"/>
  <c r="CD574" i="2"/>
  <c r="CD575" i="2"/>
  <c r="CD576" i="2"/>
  <c r="CD577" i="2"/>
  <c r="CD578" i="2"/>
  <c r="CD579" i="2"/>
  <c r="CD580" i="2"/>
  <c r="CD581" i="2"/>
  <c r="CD582" i="2"/>
  <c r="CD583" i="2"/>
  <c r="CD584" i="2"/>
  <c r="CD585" i="2"/>
  <c r="CD586" i="2"/>
  <c r="CD587" i="2"/>
  <c r="CD588" i="2"/>
  <c r="CD589" i="2"/>
  <c r="CD590" i="2"/>
  <c r="CD591" i="2"/>
  <c r="CD592" i="2"/>
  <c r="CD593" i="2"/>
  <c r="CD594" i="2"/>
  <c r="CD595" i="2"/>
  <c r="CD596" i="2"/>
  <c r="CD597" i="2"/>
  <c r="CD598" i="2"/>
  <c r="CD599" i="2"/>
  <c r="CD600" i="2"/>
  <c r="CD601" i="2"/>
  <c r="CD602" i="2"/>
  <c r="CD603" i="2"/>
  <c r="CD604" i="2"/>
  <c r="CD605" i="2"/>
  <c r="CD606" i="2"/>
  <c r="CD607" i="2"/>
  <c r="CD608" i="2"/>
  <c r="CD609" i="2"/>
  <c r="CD610" i="2"/>
  <c r="CD611" i="2"/>
  <c r="CD612" i="2"/>
  <c r="CD613" i="2"/>
  <c r="CD614" i="2"/>
  <c r="CD615" i="2"/>
  <c r="CD616" i="2"/>
  <c r="CD617" i="2"/>
  <c r="CD618" i="2"/>
  <c r="CD619" i="2"/>
  <c r="CD620" i="2"/>
  <c r="CD621" i="2"/>
  <c r="CD622" i="2"/>
  <c r="CD623" i="2"/>
  <c r="CD624" i="2"/>
  <c r="CD625" i="2"/>
  <c r="CD626" i="2"/>
  <c r="CD627" i="2"/>
  <c r="CD628" i="2"/>
  <c r="CD629" i="2"/>
  <c r="CD630" i="2"/>
  <c r="CD631" i="2"/>
  <c r="CD632" i="2"/>
  <c r="CD633" i="2"/>
  <c r="CD634" i="2"/>
  <c r="CD635" i="2"/>
  <c r="CD636" i="2"/>
  <c r="CD637" i="2"/>
  <c r="CD638" i="2"/>
  <c r="CD639" i="2"/>
  <c r="CD640" i="2"/>
  <c r="CD641" i="2"/>
  <c r="CD642" i="2"/>
  <c r="CD643" i="2"/>
  <c r="CD644" i="2"/>
  <c r="CD645" i="2"/>
  <c r="CD646" i="2"/>
  <c r="CD647" i="2"/>
  <c r="CD648" i="2"/>
  <c r="CD649" i="2"/>
  <c r="CD650" i="2"/>
  <c r="CD651" i="2"/>
  <c r="CD652" i="2"/>
  <c r="CD653" i="2"/>
  <c r="CD654" i="2"/>
  <c r="CD655" i="2"/>
  <c r="CD656" i="2"/>
  <c r="CD657" i="2"/>
  <c r="CD658" i="2"/>
  <c r="CD659" i="2"/>
  <c r="CD660" i="2"/>
  <c r="CD662" i="2"/>
  <c r="CD663" i="2"/>
  <c r="CD664" i="2"/>
  <c r="CD665" i="2"/>
  <c r="CD666" i="2"/>
  <c r="CD667" i="2"/>
  <c r="CD668" i="2"/>
  <c r="CD669" i="2"/>
  <c r="CD670" i="2"/>
  <c r="CD671" i="2"/>
  <c r="CD672" i="2"/>
  <c r="CD673" i="2"/>
  <c r="CD674" i="2"/>
  <c r="CD675" i="2"/>
  <c r="CD676" i="2"/>
  <c r="CD677" i="2"/>
  <c r="CD678" i="2"/>
  <c r="CD679" i="2"/>
  <c r="CD680" i="2"/>
  <c r="CD681" i="2"/>
  <c r="CD682" i="2"/>
  <c r="CD683" i="2"/>
  <c r="CD684" i="2"/>
  <c r="CD685" i="2"/>
  <c r="CD686" i="2"/>
  <c r="CD687" i="2"/>
  <c r="CD688" i="2"/>
  <c r="CD689" i="2"/>
  <c r="CD690" i="2"/>
  <c r="CD691" i="2"/>
  <c r="CD692" i="2"/>
  <c r="CD693" i="2"/>
  <c r="CD694" i="2"/>
  <c r="CD695" i="2"/>
  <c r="CD696" i="2"/>
  <c r="CD697" i="2"/>
  <c r="CD698" i="2"/>
  <c r="CD699" i="2"/>
  <c r="CD700" i="2"/>
  <c r="CD701" i="2"/>
  <c r="CD702" i="2"/>
  <c r="CD703" i="2"/>
  <c r="CD704" i="2"/>
  <c r="CD705" i="2"/>
  <c r="CD706" i="2"/>
  <c r="CD707" i="2"/>
  <c r="CD708" i="2"/>
  <c r="CD709" i="2"/>
  <c r="CD710" i="2"/>
  <c r="CD711" i="2"/>
  <c r="CD712" i="2"/>
  <c r="CD713" i="2"/>
  <c r="CD714" i="2"/>
  <c r="CD715" i="2"/>
  <c r="CD716" i="2"/>
  <c r="CE4" i="2"/>
  <c r="CE5" i="2"/>
  <c r="CE6" i="2"/>
  <c r="CE7" i="2"/>
  <c r="CE8" i="2"/>
  <c r="CE9" i="2"/>
  <c r="CE10" i="2"/>
  <c r="CE11" i="2"/>
  <c r="CE12" i="2"/>
  <c r="CE13" i="2"/>
  <c r="CE14" i="2"/>
  <c r="CE15" i="2"/>
  <c r="CE16" i="2"/>
  <c r="CE17" i="2"/>
  <c r="CE18" i="2"/>
  <c r="CE19" i="2"/>
  <c r="CE20" i="2"/>
  <c r="CE21" i="2"/>
  <c r="CE22" i="2"/>
  <c r="CE23" i="2"/>
  <c r="CE24" i="2"/>
  <c r="CE25" i="2"/>
  <c r="CE26" i="2"/>
  <c r="CE27" i="2"/>
  <c r="CE28" i="2"/>
  <c r="CE29" i="2"/>
  <c r="CE30" i="2"/>
  <c r="CE31" i="2"/>
  <c r="CE32" i="2"/>
  <c r="CE33" i="2"/>
  <c r="CE34" i="2"/>
  <c r="CE35" i="2"/>
  <c r="CE36" i="2"/>
  <c r="CE37" i="2"/>
  <c r="CE38" i="2"/>
  <c r="CE39" i="2"/>
  <c r="CE40" i="2"/>
  <c r="CE41" i="2"/>
  <c r="CE42" i="2"/>
  <c r="CE43" i="2"/>
  <c r="CE44" i="2"/>
  <c r="CE45" i="2"/>
  <c r="CE46" i="2"/>
  <c r="CE47" i="2"/>
  <c r="CE48" i="2"/>
  <c r="CE49" i="2"/>
  <c r="CE50" i="2"/>
  <c r="CE51" i="2"/>
  <c r="CE52" i="2"/>
  <c r="CE53" i="2"/>
  <c r="CE54" i="2"/>
  <c r="CE55" i="2"/>
  <c r="CE56" i="2"/>
  <c r="CE57" i="2"/>
  <c r="CE58" i="2"/>
  <c r="CE59" i="2"/>
  <c r="CE60" i="2"/>
  <c r="CE61" i="2"/>
  <c r="CE62" i="2"/>
  <c r="CE63" i="2"/>
  <c r="CE64" i="2"/>
  <c r="CE65" i="2"/>
  <c r="CE66" i="2"/>
  <c r="CE67" i="2"/>
  <c r="CE68" i="2"/>
  <c r="CE69" i="2"/>
  <c r="CE70" i="2"/>
  <c r="CE71" i="2"/>
  <c r="CE72" i="2"/>
  <c r="CE73" i="2"/>
  <c r="CE74" i="2"/>
  <c r="CE75" i="2"/>
  <c r="CE76" i="2"/>
  <c r="CE77" i="2"/>
  <c r="CE78" i="2"/>
  <c r="CE79" i="2"/>
  <c r="CE80" i="2"/>
  <c r="CE81" i="2"/>
  <c r="CE82" i="2"/>
  <c r="CE83" i="2"/>
  <c r="CE84" i="2"/>
  <c r="CE85" i="2"/>
  <c r="CE86" i="2"/>
  <c r="CE87" i="2"/>
  <c r="CE88" i="2"/>
  <c r="CE89" i="2"/>
  <c r="CE90" i="2"/>
  <c r="CE91" i="2"/>
  <c r="CE92" i="2"/>
  <c r="CE93" i="2"/>
  <c r="CE94" i="2"/>
  <c r="CE95" i="2"/>
  <c r="CE96" i="2"/>
  <c r="CE97" i="2"/>
  <c r="CE98" i="2"/>
  <c r="CE99" i="2"/>
  <c r="CE100" i="2"/>
  <c r="CE101" i="2"/>
  <c r="CE102" i="2"/>
  <c r="CE103" i="2"/>
  <c r="CE104" i="2"/>
  <c r="CE105" i="2"/>
  <c r="CE106" i="2"/>
  <c r="CE107" i="2"/>
  <c r="CE108" i="2"/>
  <c r="CE109" i="2"/>
  <c r="CE110" i="2"/>
  <c r="CE111" i="2"/>
  <c r="CE112" i="2"/>
  <c r="CE113" i="2"/>
  <c r="CE114" i="2"/>
  <c r="CE115" i="2"/>
  <c r="CE116" i="2"/>
  <c r="CE117" i="2"/>
  <c r="CE118" i="2"/>
  <c r="CE119" i="2"/>
  <c r="CE120" i="2"/>
  <c r="CE121" i="2"/>
  <c r="CE122" i="2"/>
  <c r="CE123" i="2"/>
  <c r="CE124" i="2"/>
  <c r="CE125" i="2"/>
  <c r="CE126" i="2"/>
  <c r="CE127" i="2"/>
  <c r="CE128" i="2"/>
  <c r="CE129" i="2"/>
  <c r="CE130" i="2"/>
  <c r="CE131" i="2"/>
  <c r="CE132" i="2"/>
  <c r="CE133" i="2"/>
  <c r="CE134" i="2"/>
  <c r="CE135" i="2"/>
  <c r="CE136" i="2"/>
  <c r="CE137" i="2"/>
  <c r="CE138" i="2"/>
  <c r="CE139" i="2"/>
  <c r="CE140" i="2"/>
  <c r="CE141" i="2"/>
  <c r="CE142" i="2"/>
  <c r="CE143" i="2"/>
  <c r="CE144" i="2"/>
  <c r="CE145" i="2"/>
  <c r="CE146" i="2"/>
  <c r="CE147" i="2"/>
  <c r="CE148" i="2"/>
  <c r="CE149" i="2"/>
  <c r="CE150" i="2"/>
  <c r="CE151" i="2"/>
  <c r="CE152" i="2"/>
  <c r="CE153" i="2"/>
  <c r="CE154" i="2"/>
  <c r="CE155" i="2"/>
  <c r="CE156" i="2"/>
  <c r="CE157" i="2"/>
  <c r="CE158" i="2"/>
  <c r="CE159" i="2"/>
  <c r="CE160" i="2"/>
  <c r="CE161" i="2"/>
  <c r="CE162" i="2"/>
  <c r="CE163" i="2"/>
  <c r="CE164" i="2"/>
  <c r="CE165" i="2"/>
  <c r="CE166" i="2"/>
  <c r="CE167" i="2"/>
  <c r="CE168" i="2"/>
  <c r="CE169" i="2"/>
  <c r="CE170" i="2"/>
  <c r="CE171" i="2"/>
  <c r="CE172" i="2"/>
  <c r="CE173" i="2"/>
  <c r="CE174" i="2"/>
  <c r="CE175" i="2"/>
  <c r="CE176" i="2"/>
  <c r="CE177" i="2"/>
  <c r="CE178" i="2"/>
  <c r="CE179" i="2"/>
  <c r="CE180" i="2"/>
  <c r="CE181" i="2"/>
  <c r="CE182" i="2"/>
  <c r="CE183" i="2"/>
  <c r="CE184" i="2"/>
  <c r="CE185" i="2"/>
  <c r="CE186" i="2"/>
  <c r="CE187" i="2"/>
  <c r="CE188" i="2"/>
  <c r="CE189" i="2"/>
  <c r="CE190" i="2"/>
  <c r="CE191" i="2"/>
  <c r="CE192" i="2"/>
  <c r="CE193" i="2"/>
  <c r="CE194" i="2"/>
  <c r="CE195" i="2"/>
  <c r="CE196" i="2"/>
  <c r="CE197" i="2"/>
  <c r="CE198" i="2"/>
  <c r="CE199" i="2"/>
  <c r="CE200" i="2"/>
  <c r="CE201" i="2"/>
  <c r="CE202" i="2"/>
  <c r="CE203" i="2"/>
  <c r="CE204" i="2"/>
  <c r="CE205" i="2"/>
  <c r="CE206" i="2"/>
  <c r="CE207" i="2"/>
  <c r="CE208" i="2"/>
  <c r="CE209" i="2"/>
  <c r="CE210" i="2"/>
  <c r="CE211" i="2"/>
  <c r="CE212" i="2"/>
  <c r="CE213" i="2"/>
  <c r="CE214" i="2"/>
  <c r="CE215" i="2"/>
  <c r="CE216" i="2"/>
  <c r="CE217" i="2"/>
  <c r="CE218" i="2"/>
  <c r="CE219" i="2"/>
  <c r="CE220" i="2"/>
  <c r="CE221" i="2"/>
  <c r="CE222" i="2"/>
  <c r="CE223" i="2"/>
  <c r="CE224" i="2"/>
  <c r="CE225" i="2"/>
  <c r="CE226" i="2"/>
  <c r="CE227" i="2"/>
  <c r="CE228" i="2"/>
  <c r="CE229" i="2"/>
  <c r="CE230" i="2"/>
  <c r="CE231" i="2"/>
  <c r="CE232" i="2"/>
  <c r="CE233" i="2"/>
  <c r="CE234" i="2"/>
  <c r="CE235" i="2"/>
  <c r="CE236" i="2"/>
  <c r="CE237" i="2"/>
  <c r="CE238" i="2"/>
  <c r="CE239" i="2"/>
  <c r="CE240" i="2"/>
  <c r="CE241" i="2"/>
  <c r="CE242" i="2"/>
  <c r="CE243" i="2"/>
  <c r="CE244" i="2"/>
  <c r="CE245" i="2"/>
  <c r="CE246" i="2"/>
  <c r="CE247" i="2"/>
  <c r="CE248" i="2"/>
  <c r="CE249" i="2"/>
  <c r="CE250" i="2"/>
  <c r="CE251" i="2"/>
  <c r="CE252" i="2"/>
  <c r="CE253" i="2"/>
  <c r="CE254" i="2"/>
  <c r="CE255" i="2"/>
  <c r="CE256" i="2"/>
  <c r="CE257" i="2"/>
  <c r="CE258" i="2"/>
  <c r="CE259" i="2"/>
  <c r="CE260" i="2"/>
  <c r="CE261" i="2"/>
  <c r="CE262" i="2"/>
  <c r="CE263" i="2"/>
  <c r="CE264" i="2"/>
  <c r="CE265" i="2"/>
  <c r="CE266" i="2"/>
  <c r="CE267" i="2"/>
  <c r="CE268" i="2"/>
  <c r="CE269" i="2"/>
  <c r="CE270" i="2"/>
  <c r="CE271" i="2"/>
  <c r="CE272" i="2"/>
  <c r="CE273" i="2"/>
  <c r="CE274" i="2"/>
  <c r="CE275" i="2"/>
  <c r="CE276" i="2"/>
  <c r="CE277" i="2"/>
  <c r="CE278" i="2"/>
  <c r="CE279" i="2"/>
  <c r="CE280" i="2"/>
  <c r="CE281" i="2"/>
  <c r="CE282" i="2"/>
  <c r="CE283" i="2"/>
  <c r="CE284" i="2"/>
  <c r="CE285" i="2"/>
  <c r="CE286" i="2"/>
  <c r="CE287" i="2"/>
  <c r="CE288" i="2"/>
  <c r="CE289" i="2"/>
  <c r="CE290" i="2"/>
  <c r="CE291" i="2"/>
  <c r="CE292" i="2"/>
  <c r="CE293" i="2"/>
  <c r="CE294" i="2"/>
  <c r="CE295" i="2"/>
  <c r="CE296" i="2"/>
  <c r="CE297" i="2"/>
  <c r="CE298" i="2"/>
  <c r="CE299" i="2"/>
  <c r="CE300" i="2"/>
  <c r="CE301" i="2"/>
  <c r="CE302" i="2"/>
  <c r="CE303" i="2"/>
  <c r="CE304" i="2"/>
  <c r="CE305" i="2"/>
  <c r="CE306" i="2"/>
  <c r="CE307" i="2"/>
  <c r="CE308" i="2"/>
  <c r="CE309" i="2"/>
  <c r="CE310" i="2"/>
  <c r="CE311" i="2"/>
  <c r="CE312" i="2"/>
  <c r="CE313" i="2"/>
  <c r="CE314" i="2"/>
  <c r="CE315" i="2"/>
  <c r="CE316" i="2"/>
  <c r="CE317" i="2"/>
  <c r="CE318" i="2"/>
  <c r="CE319" i="2"/>
  <c r="CE320" i="2"/>
  <c r="CE321" i="2"/>
  <c r="CE322" i="2"/>
  <c r="CE323" i="2"/>
  <c r="CE324" i="2"/>
  <c r="CE325" i="2"/>
  <c r="CE326" i="2"/>
  <c r="CE327" i="2"/>
  <c r="CE328" i="2"/>
  <c r="CE329" i="2"/>
  <c r="CE330" i="2"/>
  <c r="CE331" i="2"/>
  <c r="CE332" i="2"/>
  <c r="CE333" i="2"/>
  <c r="CE334" i="2"/>
  <c r="CE335" i="2"/>
  <c r="CE336" i="2"/>
  <c r="CE337" i="2"/>
  <c r="CE338" i="2"/>
  <c r="CE339" i="2"/>
  <c r="CE340" i="2"/>
  <c r="CE341" i="2"/>
  <c r="CE342" i="2"/>
  <c r="CE343" i="2"/>
  <c r="CE344" i="2"/>
  <c r="CE345" i="2"/>
  <c r="CE346" i="2"/>
  <c r="CE347" i="2"/>
  <c r="CE348" i="2"/>
  <c r="CE349" i="2"/>
  <c r="CE350" i="2"/>
  <c r="CE351" i="2"/>
  <c r="CE352" i="2"/>
  <c r="CE353" i="2"/>
  <c r="CE354" i="2"/>
  <c r="CE355" i="2"/>
  <c r="CE356" i="2"/>
  <c r="CE357" i="2"/>
  <c r="CE358" i="2"/>
  <c r="CE359" i="2"/>
  <c r="CE360" i="2"/>
  <c r="CE361" i="2"/>
  <c r="CE362" i="2"/>
  <c r="CE363" i="2"/>
  <c r="CE364" i="2"/>
  <c r="CE365" i="2"/>
  <c r="CE366" i="2"/>
  <c r="CE367" i="2"/>
  <c r="CE368" i="2"/>
  <c r="CE369" i="2"/>
  <c r="CE370" i="2"/>
  <c r="CE371" i="2"/>
  <c r="CE372" i="2"/>
  <c r="CE373" i="2"/>
  <c r="CE374" i="2"/>
  <c r="CE375" i="2"/>
  <c r="CE376" i="2"/>
  <c r="CE377" i="2"/>
  <c r="CE378" i="2"/>
  <c r="CE379" i="2"/>
  <c r="CE380" i="2"/>
  <c r="CE381" i="2"/>
  <c r="CE382" i="2"/>
  <c r="CE383" i="2"/>
  <c r="CE384" i="2"/>
  <c r="CE385" i="2"/>
  <c r="CE386" i="2"/>
  <c r="CE387" i="2"/>
  <c r="CE388" i="2"/>
  <c r="CE389" i="2"/>
  <c r="CE390" i="2"/>
  <c r="CE391" i="2"/>
  <c r="CE392" i="2"/>
  <c r="CE393" i="2"/>
  <c r="CE394" i="2"/>
  <c r="CE395" i="2"/>
  <c r="CE396" i="2"/>
  <c r="CE397" i="2"/>
  <c r="CE398" i="2"/>
  <c r="CE399" i="2"/>
  <c r="CE400" i="2"/>
  <c r="CE401" i="2"/>
  <c r="CE402" i="2"/>
  <c r="CE403" i="2"/>
  <c r="CE404" i="2"/>
  <c r="CE405" i="2"/>
  <c r="CE406" i="2"/>
  <c r="CE407" i="2"/>
  <c r="CE408" i="2"/>
  <c r="CE409" i="2"/>
  <c r="CE410" i="2"/>
  <c r="CE411" i="2"/>
  <c r="CE412" i="2"/>
  <c r="CE413" i="2"/>
  <c r="CE414" i="2"/>
  <c r="CE415" i="2"/>
  <c r="CE416" i="2"/>
  <c r="CE417" i="2"/>
  <c r="CE418" i="2"/>
  <c r="CE419" i="2"/>
  <c r="CE420" i="2"/>
  <c r="CE421" i="2"/>
  <c r="CE422" i="2"/>
  <c r="CE423" i="2"/>
  <c r="CE424" i="2"/>
  <c r="CE425" i="2"/>
  <c r="CE426" i="2"/>
  <c r="CE427" i="2"/>
  <c r="CE428" i="2"/>
  <c r="CE429" i="2"/>
  <c r="CE430" i="2"/>
  <c r="CE431" i="2"/>
  <c r="CE432" i="2"/>
  <c r="CE433" i="2"/>
  <c r="CE434" i="2"/>
  <c r="CE435" i="2"/>
  <c r="CE436" i="2"/>
  <c r="CE437" i="2"/>
  <c r="CE438" i="2"/>
  <c r="CE439" i="2"/>
  <c r="CE440" i="2"/>
  <c r="CE441" i="2"/>
  <c r="CE442" i="2"/>
  <c r="CE443" i="2"/>
  <c r="CE444" i="2"/>
  <c r="CE445" i="2"/>
  <c r="CE446" i="2"/>
  <c r="CE447" i="2"/>
  <c r="CE448" i="2"/>
  <c r="CE449" i="2"/>
  <c r="CE450" i="2"/>
  <c r="CE451" i="2"/>
  <c r="CE452" i="2"/>
  <c r="CE453" i="2"/>
  <c r="CE454" i="2"/>
  <c r="CE455" i="2"/>
  <c r="CE456" i="2"/>
  <c r="CE457" i="2"/>
  <c r="CE458" i="2"/>
  <c r="CE459" i="2"/>
  <c r="CE460" i="2"/>
  <c r="CE461" i="2"/>
  <c r="CE462" i="2"/>
  <c r="CE463" i="2"/>
  <c r="CE464" i="2"/>
  <c r="CE465" i="2"/>
  <c r="CE466" i="2"/>
  <c r="CE467" i="2"/>
  <c r="CE468" i="2"/>
  <c r="CE469" i="2"/>
  <c r="CE470" i="2"/>
  <c r="CE471" i="2"/>
  <c r="CE472" i="2"/>
  <c r="CE473" i="2"/>
  <c r="CE474" i="2"/>
  <c r="CE475" i="2"/>
  <c r="CE476" i="2"/>
  <c r="CE477" i="2"/>
  <c r="CE478" i="2"/>
  <c r="CE479" i="2"/>
  <c r="CE480" i="2"/>
  <c r="CE481" i="2"/>
  <c r="CE482" i="2"/>
  <c r="CE483" i="2"/>
  <c r="CE484" i="2"/>
  <c r="CE485" i="2"/>
  <c r="CE486" i="2"/>
  <c r="CE487" i="2"/>
  <c r="CE488" i="2"/>
  <c r="CE489" i="2"/>
  <c r="CE490" i="2"/>
  <c r="CE491" i="2"/>
  <c r="CE492" i="2"/>
  <c r="CE493" i="2"/>
  <c r="CE494" i="2"/>
  <c r="CE495" i="2"/>
  <c r="CE496" i="2"/>
  <c r="CE497" i="2"/>
  <c r="CE498" i="2"/>
  <c r="CE499" i="2"/>
  <c r="CE500" i="2"/>
  <c r="CE501" i="2"/>
  <c r="CE502" i="2"/>
  <c r="CE503" i="2"/>
  <c r="CE504" i="2"/>
  <c r="CE505" i="2"/>
  <c r="CE506" i="2"/>
  <c r="CE507" i="2"/>
  <c r="CE508" i="2"/>
  <c r="CE509" i="2"/>
  <c r="CE510" i="2"/>
  <c r="CE511" i="2"/>
  <c r="CE512" i="2"/>
  <c r="CE513" i="2"/>
  <c r="CE514" i="2"/>
  <c r="CE515" i="2"/>
  <c r="CE516" i="2"/>
  <c r="CE517" i="2"/>
  <c r="CE518" i="2"/>
  <c r="CE519" i="2"/>
  <c r="CE520" i="2"/>
  <c r="CE521" i="2"/>
  <c r="CE522" i="2"/>
  <c r="CE523" i="2"/>
  <c r="CE524" i="2"/>
  <c r="CE525" i="2"/>
  <c r="CE526" i="2"/>
  <c r="CE527" i="2"/>
  <c r="CE528" i="2"/>
  <c r="CE529" i="2"/>
  <c r="CE530" i="2"/>
  <c r="CE531" i="2"/>
  <c r="CE532" i="2"/>
  <c r="CE533" i="2"/>
  <c r="CE534" i="2"/>
  <c r="CE535" i="2"/>
  <c r="CE536" i="2"/>
  <c r="CE537" i="2"/>
  <c r="CE538" i="2"/>
  <c r="CE539" i="2"/>
  <c r="CE540" i="2"/>
  <c r="CE541" i="2"/>
  <c r="CE542" i="2"/>
  <c r="CE543" i="2"/>
  <c r="CE544" i="2"/>
  <c r="CE545" i="2"/>
  <c r="CE546" i="2"/>
  <c r="CE547" i="2"/>
  <c r="CE548" i="2"/>
  <c r="CE549" i="2"/>
  <c r="CE550" i="2"/>
  <c r="CE551" i="2"/>
  <c r="CE552" i="2"/>
  <c r="CE553" i="2"/>
  <c r="CE554" i="2"/>
  <c r="CE555" i="2"/>
  <c r="CE556" i="2"/>
  <c r="CE557" i="2"/>
  <c r="CE558" i="2"/>
  <c r="CE559" i="2"/>
  <c r="CE560" i="2"/>
  <c r="CE561" i="2"/>
  <c r="CE562" i="2"/>
  <c r="CE563" i="2"/>
  <c r="CE564" i="2"/>
  <c r="CE565" i="2"/>
  <c r="CE566" i="2"/>
  <c r="CE567" i="2"/>
  <c r="CE568" i="2"/>
  <c r="CE569" i="2"/>
  <c r="CE570" i="2"/>
  <c r="CE571" i="2"/>
  <c r="CE572" i="2"/>
  <c r="CE573" i="2"/>
  <c r="CE574" i="2"/>
  <c r="CE575" i="2"/>
  <c r="CE576" i="2"/>
  <c r="CE577" i="2"/>
  <c r="CE578" i="2"/>
  <c r="CE579" i="2"/>
  <c r="CE580" i="2"/>
  <c r="CE581" i="2"/>
  <c r="CE582" i="2"/>
  <c r="CE583" i="2"/>
  <c r="CE584" i="2"/>
  <c r="CE585" i="2"/>
  <c r="CE586" i="2"/>
  <c r="CE587" i="2"/>
  <c r="CE588" i="2"/>
  <c r="CE589" i="2"/>
  <c r="CE590" i="2"/>
  <c r="CE591" i="2"/>
  <c r="CE592" i="2"/>
  <c r="CE593" i="2"/>
  <c r="CE594" i="2"/>
  <c r="CE595" i="2"/>
  <c r="CE596" i="2"/>
  <c r="CE597" i="2"/>
  <c r="CE598" i="2"/>
  <c r="CE599" i="2"/>
  <c r="CE600" i="2"/>
  <c r="CE601" i="2"/>
  <c r="CE602" i="2"/>
  <c r="CE603" i="2"/>
  <c r="CE604" i="2"/>
  <c r="CE605" i="2"/>
  <c r="CE606" i="2"/>
  <c r="CE607" i="2"/>
  <c r="CE608" i="2"/>
  <c r="CE609" i="2"/>
  <c r="CE610" i="2"/>
  <c r="CE611" i="2"/>
  <c r="CE612" i="2"/>
  <c r="CE613" i="2"/>
  <c r="CE614" i="2"/>
  <c r="CE615" i="2"/>
  <c r="CE616" i="2"/>
  <c r="CE617" i="2"/>
  <c r="CE618" i="2"/>
  <c r="CE619" i="2"/>
  <c r="CE620" i="2"/>
  <c r="CE621" i="2"/>
  <c r="CE622" i="2"/>
  <c r="CE623" i="2"/>
  <c r="CE624" i="2"/>
  <c r="CE625" i="2"/>
  <c r="CE626" i="2"/>
  <c r="CE627" i="2"/>
  <c r="CE628" i="2"/>
  <c r="CE629" i="2"/>
  <c r="CE630" i="2"/>
  <c r="CE631" i="2"/>
  <c r="CE632" i="2"/>
  <c r="CE633" i="2"/>
  <c r="CE634" i="2"/>
  <c r="CE635" i="2"/>
  <c r="CE636" i="2"/>
  <c r="CE637" i="2"/>
  <c r="CE638" i="2"/>
  <c r="CE639" i="2"/>
  <c r="CE640" i="2"/>
  <c r="CE641" i="2"/>
  <c r="CE642" i="2"/>
  <c r="CE643" i="2"/>
  <c r="CE644" i="2"/>
  <c r="CE645" i="2"/>
  <c r="CE646" i="2"/>
  <c r="CE647" i="2"/>
  <c r="CE648" i="2"/>
  <c r="CE649" i="2"/>
  <c r="CE650" i="2"/>
  <c r="CE651" i="2"/>
  <c r="CE652" i="2"/>
  <c r="CE653" i="2"/>
  <c r="CE654" i="2"/>
  <c r="CE655" i="2"/>
  <c r="CE656" i="2"/>
  <c r="CE657" i="2"/>
  <c r="CE658" i="2"/>
  <c r="CE659" i="2"/>
  <c r="CE660" i="2"/>
  <c r="CE662" i="2"/>
  <c r="CE663" i="2"/>
  <c r="CE664" i="2"/>
  <c r="CE665" i="2"/>
  <c r="CE666" i="2"/>
  <c r="CE667" i="2"/>
  <c r="CE668" i="2"/>
  <c r="CE669" i="2"/>
  <c r="CE670" i="2"/>
  <c r="CE671" i="2"/>
  <c r="CE672" i="2"/>
  <c r="CE673" i="2"/>
  <c r="CE674" i="2"/>
  <c r="CE675" i="2"/>
  <c r="CE676" i="2"/>
  <c r="CE677" i="2"/>
  <c r="CE678" i="2"/>
  <c r="CE679" i="2"/>
  <c r="CE680" i="2"/>
  <c r="CE681" i="2"/>
  <c r="CE682" i="2"/>
  <c r="CE683" i="2"/>
  <c r="CE684" i="2"/>
  <c r="CE685" i="2"/>
  <c r="CE686" i="2"/>
  <c r="CE687" i="2"/>
  <c r="CE688" i="2"/>
  <c r="CE689" i="2"/>
  <c r="CE690" i="2"/>
  <c r="CE691" i="2"/>
  <c r="CE692" i="2"/>
  <c r="CE693" i="2"/>
  <c r="CE694" i="2"/>
  <c r="CE695" i="2"/>
  <c r="CE696" i="2"/>
  <c r="CE697" i="2"/>
  <c r="CE698" i="2"/>
  <c r="CE699" i="2"/>
  <c r="CE700" i="2"/>
  <c r="CE701" i="2"/>
  <c r="CE702" i="2"/>
  <c r="CE703" i="2"/>
  <c r="CE704" i="2"/>
  <c r="CE705" i="2"/>
  <c r="CE706" i="2"/>
  <c r="CE707" i="2"/>
  <c r="CE708" i="2"/>
  <c r="CE709" i="2"/>
  <c r="CE710" i="2"/>
  <c r="CE711" i="2"/>
  <c r="CE712" i="2"/>
  <c r="CE713" i="2"/>
  <c r="CE714" i="2"/>
  <c r="CE715" i="2"/>
  <c r="CE716" i="2"/>
  <c r="CF4" i="2"/>
  <c r="CF5" i="2"/>
  <c r="CF6" i="2"/>
  <c r="CF11" i="2"/>
  <c r="CF13" i="2"/>
  <c r="CF14" i="2"/>
  <c r="CF15" i="2"/>
  <c r="CF17" i="2"/>
  <c r="CF19" i="2"/>
  <c r="CF27" i="2"/>
  <c r="CF30" i="2"/>
  <c r="CF31" i="2"/>
  <c r="CF32" i="2"/>
  <c r="CF35" i="2"/>
  <c r="CF36" i="2"/>
  <c r="CF37" i="2"/>
  <c r="CF38" i="2"/>
  <c r="CF39" i="2"/>
  <c r="CF41" i="2"/>
  <c r="CF42" i="2"/>
  <c r="CF44" i="2"/>
  <c r="CF45" i="2"/>
  <c r="CF47" i="2"/>
  <c r="CF50" i="2"/>
  <c r="CF54" i="2"/>
  <c r="CF55" i="2"/>
  <c r="CF56" i="2"/>
  <c r="CF57" i="2"/>
  <c r="CF59" i="2"/>
  <c r="CF60" i="2"/>
  <c r="CF61" i="2"/>
  <c r="CF62" i="2"/>
  <c r="CF67" i="2"/>
  <c r="CF68" i="2"/>
  <c r="CF72" i="2"/>
  <c r="CF75" i="2"/>
  <c r="CF78" i="2"/>
  <c r="CF83" i="2"/>
  <c r="CF84" i="2"/>
  <c r="CF86" i="2"/>
  <c r="CF87" i="2"/>
  <c r="CF88" i="2"/>
  <c r="CF89" i="2"/>
  <c r="CF94" i="2"/>
  <c r="CF95" i="2"/>
  <c r="CF99" i="2"/>
  <c r="CF100" i="2"/>
  <c r="CF101" i="2"/>
  <c r="CF102" i="2"/>
  <c r="CF104" i="2"/>
  <c r="CF105" i="2"/>
  <c r="CF106" i="2"/>
  <c r="CF107" i="2"/>
  <c r="CF108" i="2"/>
  <c r="CF110" i="2"/>
  <c r="CF113" i="2"/>
  <c r="CF123" i="2"/>
  <c r="CF126" i="2"/>
  <c r="CF127" i="2"/>
  <c r="CF128" i="2"/>
  <c r="CF129" i="2"/>
  <c r="CF130" i="2"/>
  <c r="CF131" i="2"/>
  <c r="CF133" i="2"/>
  <c r="CF136" i="2"/>
  <c r="CF137" i="2"/>
  <c r="CF138" i="2"/>
  <c r="CF139" i="2"/>
  <c r="CF140" i="2"/>
  <c r="CF147" i="2"/>
  <c r="CF149" i="2"/>
  <c r="CF150" i="2"/>
  <c r="CF152" i="2"/>
  <c r="CF154" i="2"/>
  <c r="CF155" i="2"/>
  <c r="CF157" i="2"/>
  <c r="CF160" i="2"/>
  <c r="CF163" i="2"/>
  <c r="CF172" i="2"/>
  <c r="CF176" i="2"/>
  <c r="CF179" i="2"/>
  <c r="CF181" i="2"/>
  <c r="CF183" i="2"/>
  <c r="CF184" i="2"/>
  <c r="CF194" i="2"/>
  <c r="CF197" i="2"/>
  <c r="CF201" i="2"/>
  <c r="CF204" i="2"/>
  <c r="CF207" i="2"/>
  <c r="CF210" i="2"/>
  <c r="CF214" i="2"/>
  <c r="CF219" i="2"/>
  <c r="CF225" i="2"/>
  <c r="CF229" i="2"/>
  <c r="CF230" i="2"/>
  <c r="CF239" i="2"/>
  <c r="CF240" i="2"/>
  <c r="CF244" i="2"/>
  <c r="CF249" i="2"/>
  <c r="CF252" i="2"/>
  <c r="CF258" i="2"/>
  <c r="CF261" i="2"/>
  <c r="CF263" i="2"/>
  <c r="CF264" i="2"/>
  <c r="CF267" i="2"/>
  <c r="CF268" i="2"/>
  <c r="CF270" i="2"/>
  <c r="CF273" i="2"/>
  <c r="CF276" i="2"/>
  <c r="CF277" i="2"/>
  <c r="CF279" i="2"/>
  <c r="CF281" i="2"/>
  <c r="CF282" i="2"/>
  <c r="CF285" i="2"/>
  <c r="CF292" i="2"/>
  <c r="CF294" i="2"/>
  <c r="CF295" i="2"/>
  <c r="CF299" i="2"/>
  <c r="CF301" i="2"/>
  <c r="CF302" i="2"/>
  <c r="CF303" i="2"/>
  <c r="CF306" i="2"/>
  <c r="CF307" i="2"/>
  <c r="CF309" i="2"/>
  <c r="CF311" i="2"/>
  <c r="CF313" i="2"/>
  <c r="CF314" i="2"/>
  <c r="CF315" i="2"/>
  <c r="CF318" i="2"/>
  <c r="CF321" i="2"/>
  <c r="CF329" i="2"/>
  <c r="CF332" i="2"/>
  <c r="CF334" i="2"/>
  <c r="CF336" i="2"/>
  <c r="CF338" i="2"/>
  <c r="CF339" i="2"/>
  <c r="CF342" i="2"/>
  <c r="CF344" i="2"/>
  <c r="CF346" i="2"/>
  <c r="CF348" i="2"/>
  <c r="CF355" i="2"/>
  <c r="CF356" i="2"/>
  <c r="CF357" i="2"/>
  <c r="CF360" i="2"/>
  <c r="CF361" i="2"/>
  <c r="CF365" i="2"/>
  <c r="CF366" i="2"/>
  <c r="CF367" i="2"/>
  <c r="CF368" i="2"/>
  <c r="CF371" i="2"/>
  <c r="CF373" i="2"/>
  <c r="CF374" i="2"/>
  <c r="CF375" i="2"/>
  <c r="CF378" i="2"/>
  <c r="CF379" i="2"/>
  <c r="CF380" i="2"/>
  <c r="CF382" i="2"/>
  <c r="CF383" i="2"/>
  <c r="CF387" i="2"/>
  <c r="CF388" i="2"/>
  <c r="CF390" i="2"/>
  <c r="CF392" i="2"/>
  <c r="CF394" i="2"/>
  <c r="CF396" i="2"/>
  <c r="CF397" i="2"/>
  <c r="CF399" i="2"/>
  <c r="CF400" i="2"/>
  <c r="CF402" i="2"/>
  <c r="CF405" i="2"/>
  <c r="CF407" i="2"/>
  <c r="CF408" i="2"/>
  <c r="CF409" i="2"/>
  <c r="CF410" i="2"/>
  <c r="CF412" i="2"/>
  <c r="CF416" i="2"/>
  <c r="CF417" i="2"/>
  <c r="CF418" i="2"/>
  <c r="CF419" i="2"/>
  <c r="CF423" i="2"/>
  <c r="CF424" i="2"/>
  <c r="CF426" i="2"/>
  <c r="CF432" i="2"/>
  <c r="CF433" i="2"/>
  <c r="CF437" i="2"/>
  <c r="CF440" i="2"/>
  <c r="CF441" i="2"/>
  <c r="CF443" i="2"/>
  <c r="CF444" i="2"/>
  <c r="CF445" i="2"/>
  <c r="CF447" i="2"/>
  <c r="CF450" i="2"/>
  <c r="CF454" i="2"/>
  <c r="CF455" i="2"/>
  <c r="CF459" i="2"/>
  <c r="CF464" i="2"/>
  <c r="CF467" i="2"/>
  <c r="CF469" i="2"/>
  <c r="CF472" i="2"/>
  <c r="CF475" i="2"/>
  <c r="CF476" i="2"/>
  <c r="CF477" i="2"/>
  <c r="CF480" i="2"/>
  <c r="CF481" i="2"/>
  <c r="CF484" i="2"/>
  <c r="CF488" i="2"/>
  <c r="CF489" i="2"/>
  <c r="CF490" i="2"/>
  <c r="CF491" i="2"/>
  <c r="CF492" i="2"/>
  <c r="CF495" i="2"/>
  <c r="CF496" i="2"/>
  <c r="CF499" i="2"/>
  <c r="CF501" i="2"/>
  <c r="CF502" i="2"/>
  <c r="CF504" i="2"/>
  <c r="CF506" i="2"/>
  <c r="CF508" i="2"/>
  <c r="CF509" i="2"/>
  <c r="CF514" i="2"/>
  <c r="CF515" i="2"/>
  <c r="CF518" i="2"/>
  <c r="CF519" i="2"/>
  <c r="CF520" i="2"/>
  <c r="CF522" i="2"/>
  <c r="CF525" i="2"/>
  <c r="CF527" i="2"/>
  <c r="CF529" i="2"/>
  <c r="CF534" i="2"/>
  <c r="CF538" i="2"/>
  <c r="CF539" i="2"/>
  <c r="CF541" i="2"/>
  <c r="CF544" i="2"/>
  <c r="CF545" i="2"/>
  <c r="CF546" i="2"/>
  <c r="CF554" i="2"/>
  <c r="CF555" i="2"/>
  <c r="CF557" i="2"/>
  <c r="CF558" i="2"/>
  <c r="CF559" i="2"/>
  <c r="CF562" i="2"/>
  <c r="CF564" i="2"/>
  <c r="CF565" i="2"/>
  <c r="CF568" i="2"/>
  <c r="CF569" i="2"/>
  <c r="CF574" i="2"/>
  <c r="CF575" i="2"/>
  <c r="CF579" i="2"/>
  <c r="CF580" i="2"/>
  <c r="CF587" i="2"/>
  <c r="CF588" i="2"/>
  <c r="CF589" i="2"/>
  <c r="CF590" i="2"/>
  <c r="CF592" i="2"/>
  <c r="CF598" i="2"/>
  <c r="CF612" i="2"/>
  <c r="CF613" i="2"/>
  <c r="CF620" i="2"/>
  <c r="CF621" i="2"/>
  <c r="CF624" i="2"/>
  <c r="CF625" i="2"/>
  <c r="CF626" i="2"/>
  <c r="CF628" i="2"/>
  <c r="CF632" i="2"/>
  <c r="CF633" i="2"/>
  <c r="CF635" i="2"/>
  <c r="CF638" i="2"/>
  <c r="CF640" i="2"/>
  <c r="CF642" i="2"/>
  <c r="CF650" i="2"/>
  <c r="CF651" i="2"/>
  <c r="CF652" i="2"/>
  <c r="CF656" i="2"/>
  <c r="CF664" i="2"/>
  <c r="CF666" i="2"/>
  <c r="CF667" i="2"/>
  <c r="CF668" i="2"/>
  <c r="CF671" i="2"/>
  <c r="CF683" i="2"/>
  <c r="CF684" i="2"/>
  <c r="CF685" i="2"/>
  <c r="CF686" i="2"/>
  <c r="CF691" i="2"/>
  <c r="CF692" i="2"/>
  <c r="CF695" i="2"/>
  <c r="CF700" i="2"/>
  <c r="CF701" i="2"/>
  <c r="CF704" i="2"/>
  <c r="CF705" i="2"/>
  <c r="CF706" i="2"/>
  <c r="CF712" i="2"/>
  <c r="CF713" i="2"/>
  <c r="CF716" i="2"/>
  <c r="CG13" i="2"/>
  <c r="CG14" i="2"/>
  <c r="CG31" i="2"/>
  <c r="CG35" i="2"/>
  <c r="CG39" i="2"/>
  <c r="CG56" i="2"/>
  <c r="CG57" i="2"/>
  <c r="CG60" i="2"/>
  <c r="CG61" i="2"/>
  <c r="CG67" i="2"/>
  <c r="CG68" i="2"/>
  <c r="CG72" i="2"/>
  <c r="CG75" i="2"/>
  <c r="CG78" i="2"/>
  <c r="CG86" i="2"/>
  <c r="CG89" i="2"/>
  <c r="CG94" i="2"/>
  <c r="CG100" i="2"/>
  <c r="CG101" i="2"/>
  <c r="CG104" i="2"/>
  <c r="CG105" i="2"/>
  <c r="CG106" i="2"/>
  <c r="CG128" i="2"/>
  <c r="CG129" i="2"/>
  <c r="CG130" i="2"/>
  <c r="CG131" i="2"/>
  <c r="CG150" i="2"/>
  <c r="CG155" i="2"/>
  <c r="CG163" i="2"/>
  <c r="CG179" i="2"/>
  <c r="CG197" i="2"/>
  <c r="CG207" i="2"/>
  <c r="CG214" i="2"/>
  <c r="CG230" i="2"/>
  <c r="CG244" i="2"/>
  <c r="CG252" i="2"/>
  <c r="CG263" i="2"/>
  <c r="CG267" i="2"/>
  <c r="CG285" i="2"/>
  <c r="CG299" i="2"/>
  <c r="CG306" i="2"/>
  <c r="CG321" i="2"/>
  <c r="CG329" i="2"/>
  <c r="CG332" i="2"/>
  <c r="CG346" i="2"/>
  <c r="CG348" i="2"/>
  <c r="CG357" i="2"/>
  <c r="CG360" i="2"/>
  <c r="CG361" i="2"/>
  <c r="CG388" i="2"/>
  <c r="CG392" i="2"/>
  <c r="CG396" i="2"/>
  <c r="CG405" i="2"/>
  <c r="CG409" i="2"/>
  <c r="CG418" i="2"/>
  <c r="CG423" i="2"/>
  <c r="CG440" i="2"/>
  <c r="CG450" i="2"/>
  <c r="CG454" i="2"/>
  <c r="CG455" i="2"/>
  <c r="CG476" i="2"/>
  <c r="CG480" i="2"/>
  <c r="CG490" i="2"/>
  <c r="CG495" i="2"/>
  <c r="CG502" i="2"/>
  <c r="CG525" i="2"/>
  <c r="CG538" i="2"/>
  <c r="CG554" i="2"/>
  <c r="CG562" i="2"/>
  <c r="CG590" i="2"/>
  <c r="CG613" i="2"/>
  <c r="CG626" i="2"/>
  <c r="CG638" i="2"/>
  <c r="CG651" i="2"/>
  <c r="CG656" i="2"/>
  <c r="CG666" i="2"/>
  <c r="CG667" i="2"/>
  <c r="CG683" i="2"/>
  <c r="CG695" i="2"/>
  <c r="CG704" i="2"/>
  <c r="CG705" i="2"/>
  <c r="CG706" i="2"/>
  <c r="CH14" i="2"/>
  <c r="CH68" i="2"/>
  <c r="CH72" i="2"/>
  <c r="CH75" i="2"/>
  <c r="CH89" i="2"/>
  <c r="CH104" i="2"/>
  <c r="CH105" i="2"/>
  <c r="CH106" i="2"/>
  <c r="CH128" i="2"/>
  <c r="CH129" i="2"/>
  <c r="CH197" i="2"/>
  <c r="CH252" i="2"/>
  <c r="CH267" i="2"/>
  <c r="CH299" i="2"/>
  <c r="CH321" i="2"/>
  <c r="CH357" i="2"/>
  <c r="CH454" i="2"/>
  <c r="CH455" i="2"/>
  <c r="CH480" i="2"/>
  <c r="CH667" i="2"/>
  <c r="CI105" i="2"/>
  <c r="CI106" i="2"/>
  <c r="CI128" i="2"/>
  <c r="CI129" i="2"/>
  <c r="CI454" i="2"/>
  <c r="CO4" i="2"/>
  <c r="CO5" i="2"/>
  <c r="CO6" i="2"/>
  <c r="CO7" i="2"/>
  <c r="CO8" i="2"/>
  <c r="CO9" i="2"/>
  <c r="CO10" i="2"/>
  <c r="CO11" i="2"/>
  <c r="CO12" i="2"/>
  <c r="CO13" i="2"/>
  <c r="CO14" i="2"/>
  <c r="CO15" i="2"/>
  <c r="CO16" i="2"/>
  <c r="CO17" i="2"/>
  <c r="CO18" i="2"/>
  <c r="CO19" i="2"/>
  <c r="CO20" i="2"/>
  <c r="CO21" i="2"/>
  <c r="CO22" i="2"/>
  <c r="CO23" i="2"/>
  <c r="CO24" i="2"/>
  <c r="CO25" i="2"/>
  <c r="CO26" i="2"/>
  <c r="CO27" i="2"/>
  <c r="CO28" i="2"/>
  <c r="CO29" i="2"/>
  <c r="CO30" i="2"/>
  <c r="CO31" i="2"/>
  <c r="CO32" i="2"/>
  <c r="CO33" i="2"/>
  <c r="CO34" i="2"/>
  <c r="CO35" i="2"/>
  <c r="CO36" i="2"/>
  <c r="CO37" i="2"/>
  <c r="CO38" i="2"/>
  <c r="CO39" i="2"/>
  <c r="CO40" i="2"/>
  <c r="CO41" i="2"/>
  <c r="CO42" i="2"/>
  <c r="CO43" i="2"/>
  <c r="CO44" i="2"/>
  <c r="CO45" i="2"/>
  <c r="CO46" i="2"/>
  <c r="CO47" i="2"/>
  <c r="CO48" i="2"/>
  <c r="CO49" i="2"/>
  <c r="CO50" i="2"/>
  <c r="CO51" i="2"/>
  <c r="CO52" i="2"/>
  <c r="CO53" i="2"/>
  <c r="CO54" i="2"/>
  <c r="CO55" i="2"/>
  <c r="CO56" i="2"/>
  <c r="CO57" i="2"/>
  <c r="CO58" i="2"/>
  <c r="CO59" i="2"/>
  <c r="CO60" i="2"/>
  <c r="CO61" i="2"/>
  <c r="CO62" i="2"/>
  <c r="CO63" i="2"/>
  <c r="CO64" i="2"/>
  <c r="CO65" i="2"/>
  <c r="CO66" i="2"/>
  <c r="CO67" i="2"/>
  <c r="CO68" i="2"/>
  <c r="CO69" i="2"/>
  <c r="CO70" i="2"/>
  <c r="CO71" i="2"/>
  <c r="CO72" i="2"/>
  <c r="CO73" i="2"/>
  <c r="CO74" i="2"/>
  <c r="CO75" i="2"/>
  <c r="CO76" i="2"/>
  <c r="CO77" i="2"/>
  <c r="CO78" i="2"/>
  <c r="CO79" i="2"/>
  <c r="CO80" i="2"/>
  <c r="CO81" i="2"/>
  <c r="CO82" i="2"/>
  <c r="CO83" i="2"/>
  <c r="CO84" i="2"/>
  <c r="CO85" i="2"/>
  <c r="CO86" i="2"/>
  <c r="CO87" i="2"/>
  <c r="CO88" i="2"/>
  <c r="CO89" i="2"/>
  <c r="CO90" i="2"/>
  <c r="CO91" i="2"/>
  <c r="CO92" i="2"/>
  <c r="CO93" i="2"/>
  <c r="CO94" i="2"/>
  <c r="CO95" i="2"/>
  <c r="CO96" i="2"/>
  <c r="CO97" i="2"/>
  <c r="CO98" i="2"/>
  <c r="CO99" i="2"/>
  <c r="CO100" i="2"/>
  <c r="CO101" i="2"/>
  <c r="CO102" i="2"/>
  <c r="CO103" i="2"/>
  <c r="CO104" i="2"/>
  <c r="CO105" i="2"/>
  <c r="CO106" i="2"/>
  <c r="CO107" i="2"/>
  <c r="CO108" i="2"/>
  <c r="CO109" i="2"/>
  <c r="CO110" i="2"/>
  <c r="CO111" i="2"/>
  <c r="CO112" i="2"/>
  <c r="CO113" i="2"/>
  <c r="CO114" i="2"/>
  <c r="CO115" i="2"/>
  <c r="CO116" i="2"/>
  <c r="CO117" i="2"/>
  <c r="CO118" i="2"/>
  <c r="CO119" i="2"/>
  <c r="CO120" i="2"/>
  <c r="CO121" i="2"/>
  <c r="CO122" i="2"/>
  <c r="CO123" i="2"/>
  <c r="CO124" i="2"/>
  <c r="CO125" i="2"/>
  <c r="CO126" i="2"/>
  <c r="CO127" i="2"/>
  <c r="CO128" i="2"/>
  <c r="CO129" i="2"/>
  <c r="CO130" i="2"/>
  <c r="CO131" i="2"/>
  <c r="CO132" i="2"/>
  <c r="CO133" i="2"/>
  <c r="CO134" i="2"/>
  <c r="CO135" i="2"/>
  <c r="CO136" i="2"/>
  <c r="CO137" i="2"/>
  <c r="CO138" i="2"/>
  <c r="CO139" i="2"/>
  <c r="CO140" i="2"/>
  <c r="CO141" i="2"/>
  <c r="CO142" i="2"/>
  <c r="CO143" i="2"/>
  <c r="CO144" i="2"/>
  <c r="CO145" i="2"/>
  <c r="CO146" i="2"/>
  <c r="CO147" i="2"/>
  <c r="CO148" i="2"/>
  <c r="CO149" i="2"/>
  <c r="CO150" i="2"/>
  <c r="CO151" i="2"/>
  <c r="CO152" i="2"/>
  <c r="CO153" i="2"/>
  <c r="CO154" i="2"/>
  <c r="CO155" i="2"/>
  <c r="CO156" i="2"/>
  <c r="CO157" i="2"/>
  <c r="CO158" i="2"/>
  <c r="CO159" i="2"/>
  <c r="CO160" i="2"/>
  <c r="CO161" i="2"/>
  <c r="CO162" i="2"/>
  <c r="CO163" i="2"/>
  <c r="CO164" i="2"/>
  <c r="CO165" i="2"/>
  <c r="CO166" i="2"/>
  <c r="CO167" i="2"/>
  <c r="CO168" i="2"/>
  <c r="CO169" i="2"/>
  <c r="CO170" i="2"/>
  <c r="CO171" i="2"/>
  <c r="CO172" i="2"/>
  <c r="CO173" i="2"/>
  <c r="CO174" i="2"/>
  <c r="CO175" i="2"/>
  <c r="CO176" i="2"/>
  <c r="CO177" i="2"/>
  <c r="CO178" i="2"/>
  <c r="CO179" i="2"/>
  <c r="CO180" i="2"/>
  <c r="CO181" i="2"/>
  <c r="CO182" i="2"/>
  <c r="CO183" i="2"/>
  <c r="CO184" i="2"/>
  <c r="CO185" i="2"/>
  <c r="CO186" i="2"/>
  <c r="CO187" i="2"/>
  <c r="CO188" i="2"/>
  <c r="CO189" i="2"/>
  <c r="CO190" i="2"/>
  <c r="CO191" i="2"/>
  <c r="CO192" i="2"/>
  <c r="CO193" i="2"/>
  <c r="CO194" i="2"/>
  <c r="CO195" i="2"/>
  <c r="CO196" i="2"/>
  <c r="CO197" i="2"/>
  <c r="CO198" i="2"/>
  <c r="CO199" i="2"/>
  <c r="CO200" i="2"/>
  <c r="CO201" i="2"/>
  <c r="CO202" i="2"/>
  <c r="CO203" i="2"/>
  <c r="CO204" i="2"/>
  <c r="CO205" i="2"/>
  <c r="CO206" i="2"/>
  <c r="CO207" i="2"/>
  <c r="CO208" i="2"/>
  <c r="CO209" i="2"/>
  <c r="CO210" i="2"/>
  <c r="CO211" i="2"/>
  <c r="CO212" i="2"/>
  <c r="CO213" i="2"/>
  <c r="CO214" i="2"/>
  <c r="CO215" i="2"/>
  <c r="CO216" i="2"/>
  <c r="CO217" i="2"/>
  <c r="CO218" i="2"/>
  <c r="CO219" i="2"/>
  <c r="CO220" i="2"/>
  <c r="CO221" i="2"/>
  <c r="CO222" i="2"/>
  <c r="CO223" i="2"/>
  <c r="CO224" i="2"/>
  <c r="CO225" i="2"/>
  <c r="CO226" i="2"/>
  <c r="CO227" i="2"/>
  <c r="CO228" i="2"/>
  <c r="CO229" i="2"/>
  <c r="CO230" i="2"/>
  <c r="CO231" i="2"/>
  <c r="CO232" i="2"/>
  <c r="CO233" i="2"/>
  <c r="CO234" i="2"/>
  <c r="CO235" i="2"/>
  <c r="CO236" i="2"/>
  <c r="CO237" i="2"/>
  <c r="CO238" i="2"/>
  <c r="CO239" i="2"/>
  <c r="CO240" i="2"/>
  <c r="CO241" i="2"/>
  <c r="CO242" i="2"/>
  <c r="CO243" i="2"/>
  <c r="CO244" i="2"/>
  <c r="CO245" i="2"/>
  <c r="CO246" i="2"/>
  <c r="CO247" i="2"/>
  <c r="CO248" i="2"/>
  <c r="CO249" i="2"/>
  <c r="CO250" i="2"/>
  <c r="CO251" i="2"/>
  <c r="CO252" i="2"/>
  <c r="CO253" i="2"/>
  <c r="CO254" i="2"/>
  <c r="CO255" i="2"/>
  <c r="CO256" i="2"/>
  <c r="CO257" i="2"/>
  <c r="CO258" i="2"/>
  <c r="CO259" i="2"/>
  <c r="CO260" i="2"/>
  <c r="CO261" i="2"/>
  <c r="CO262" i="2"/>
  <c r="CO263" i="2"/>
  <c r="CO264" i="2"/>
  <c r="CO265" i="2"/>
  <c r="CO266" i="2"/>
  <c r="CO267" i="2"/>
  <c r="CO268" i="2"/>
  <c r="CO269" i="2"/>
  <c r="CO270" i="2"/>
  <c r="CO271" i="2"/>
  <c r="CO272" i="2"/>
  <c r="CO273" i="2"/>
  <c r="CO274" i="2"/>
  <c r="CO275" i="2"/>
  <c r="CO276" i="2"/>
  <c r="CO277" i="2"/>
  <c r="CO278" i="2"/>
  <c r="CO279" i="2"/>
  <c r="CO280" i="2"/>
  <c r="CO281" i="2"/>
  <c r="CO282" i="2"/>
  <c r="CO283" i="2"/>
  <c r="CO284" i="2"/>
  <c r="CO285" i="2"/>
  <c r="CO286" i="2"/>
  <c r="CO287" i="2"/>
  <c r="CO288" i="2"/>
  <c r="CO289" i="2"/>
  <c r="CO290" i="2"/>
  <c r="CO291" i="2"/>
  <c r="CO292" i="2"/>
  <c r="CO293" i="2"/>
  <c r="CO294" i="2"/>
  <c r="CO295" i="2"/>
  <c r="CO296" i="2"/>
  <c r="CO297" i="2"/>
  <c r="CO298" i="2"/>
  <c r="CO299" i="2"/>
  <c r="CO300" i="2"/>
  <c r="CO301" i="2"/>
  <c r="CO302" i="2"/>
  <c r="CO303" i="2"/>
  <c r="CO304" i="2"/>
  <c r="CO305" i="2"/>
  <c r="CO306" i="2"/>
  <c r="CO307" i="2"/>
  <c r="CO308" i="2"/>
  <c r="CO309" i="2"/>
  <c r="CO310" i="2"/>
  <c r="CO311" i="2"/>
  <c r="CO312" i="2"/>
  <c r="CO313" i="2"/>
  <c r="CO314" i="2"/>
  <c r="CO315" i="2"/>
  <c r="CO316" i="2"/>
  <c r="CO317" i="2"/>
  <c r="CO318" i="2"/>
  <c r="CO319" i="2"/>
  <c r="CO320" i="2"/>
  <c r="CO321" i="2"/>
  <c r="CO322" i="2"/>
  <c r="CO323" i="2"/>
  <c r="CO324" i="2"/>
  <c r="CO325" i="2"/>
  <c r="CO326" i="2"/>
  <c r="CO327" i="2"/>
  <c r="CO328" i="2"/>
  <c r="CO329" i="2"/>
  <c r="CO330" i="2"/>
  <c r="CO331" i="2"/>
  <c r="CO332" i="2"/>
  <c r="CO333" i="2"/>
  <c r="CO334" i="2"/>
  <c r="CO335" i="2"/>
  <c r="CO336" i="2"/>
  <c r="CO337" i="2"/>
  <c r="CO338" i="2"/>
  <c r="CO339" i="2"/>
  <c r="CO340" i="2"/>
  <c r="CO341" i="2"/>
  <c r="CO342" i="2"/>
  <c r="CO343" i="2"/>
  <c r="CO344" i="2"/>
  <c r="CO345" i="2"/>
  <c r="CO346" i="2"/>
  <c r="CO347" i="2"/>
  <c r="CO348" i="2"/>
  <c r="CO349" i="2"/>
  <c r="CO350" i="2"/>
  <c r="CO351" i="2"/>
  <c r="CO352" i="2"/>
  <c r="CO353" i="2"/>
  <c r="CO354" i="2"/>
  <c r="CO355" i="2"/>
  <c r="CO356" i="2"/>
  <c r="CO357" i="2"/>
  <c r="CO358" i="2"/>
  <c r="CO359" i="2"/>
  <c r="CO360" i="2"/>
  <c r="CO361" i="2"/>
  <c r="CO362" i="2"/>
  <c r="CO363" i="2"/>
  <c r="CO364" i="2"/>
  <c r="CO365" i="2"/>
  <c r="CO366" i="2"/>
  <c r="CO367" i="2"/>
  <c r="CO368" i="2"/>
  <c r="CO369" i="2"/>
  <c r="CO370" i="2"/>
  <c r="CO371" i="2"/>
  <c r="CO372" i="2"/>
  <c r="CO373" i="2"/>
  <c r="CO374" i="2"/>
  <c r="CO375" i="2"/>
  <c r="CO376" i="2"/>
  <c r="CO377" i="2"/>
  <c r="CO378" i="2"/>
  <c r="CO379" i="2"/>
  <c r="CO380" i="2"/>
  <c r="CO381" i="2"/>
  <c r="CO382" i="2"/>
  <c r="CO383" i="2"/>
  <c r="CO384" i="2"/>
  <c r="CO385" i="2"/>
  <c r="CO386" i="2"/>
  <c r="CO387" i="2"/>
  <c r="CO388" i="2"/>
  <c r="CO389" i="2"/>
  <c r="CO390" i="2"/>
  <c r="CO391" i="2"/>
  <c r="CO392" i="2"/>
  <c r="CO393" i="2"/>
  <c r="CO394" i="2"/>
  <c r="CO395" i="2"/>
  <c r="CO396" i="2"/>
  <c r="CO397" i="2"/>
  <c r="CO398" i="2"/>
  <c r="CO399" i="2"/>
  <c r="CO400" i="2"/>
  <c r="CO401" i="2"/>
  <c r="CO402" i="2"/>
  <c r="CO403" i="2"/>
  <c r="CO404" i="2"/>
  <c r="CO405" i="2"/>
  <c r="CO406" i="2"/>
  <c r="CO407" i="2"/>
  <c r="CO408" i="2"/>
  <c r="CO409" i="2"/>
  <c r="CO410" i="2"/>
  <c r="CO411" i="2"/>
  <c r="CO412" i="2"/>
  <c r="CO413" i="2"/>
  <c r="CO414" i="2"/>
  <c r="CO415" i="2"/>
  <c r="CO416" i="2"/>
  <c r="CO417" i="2"/>
  <c r="CO418" i="2"/>
  <c r="CO419" i="2"/>
  <c r="CO420" i="2"/>
  <c r="CO421" i="2"/>
  <c r="CO422" i="2"/>
  <c r="CO423" i="2"/>
  <c r="CO424" i="2"/>
  <c r="CO425" i="2"/>
  <c r="CO426" i="2"/>
  <c r="CO427" i="2"/>
  <c r="CO428" i="2"/>
  <c r="CO429" i="2"/>
  <c r="CO430" i="2"/>
  <c r="CO431" i="2"/>
  <c r="CO432" i="2"/>
  <c r="CO433" i="2"/>
  <c r="CO434" i="2"/>
  <c r="CO435" i="2"/>
  <c r="CO436" i="2"/>
  <c r="CO437" i="2"/>
  <c r="CO438" i="2"/>
  <c r="CO439" i="2"/>
  <c r="CO440" i="2"/>
  <c r="CO441" i="2"/>
  <c r="CO442" i="2"/>
  <c r="CO443" i="2"/>
  <c r="CO444" i="2"/>
  <c r="CO445" i="2"/>
  <c r="CO446" i="2"/>
  <c r="CO447" i="2"/>
  <c r="CO448" i="2"/>
  <c r="CO449" i="2"/>
  <c r="CO450" i="2"/>
  <c r="CO451" i="2"/>
  <c r="CO452" i="2"/>
  <c r="CO453" i="2"/>
  <c r="CO454" i="2"/>
  <c r="CO455" i="2"/>
  <c r="CO456" i="2"/>
  <c r="CO457" i="2"/>
  <c r="CO458" i="2"/>
  <c r="CO459" i="2"/>
  <c r="CO460" i="2"/>
  <c r="CO461" i="2"/>
  <c r="CO462" i="2"/>
  <c r="CO463" i="2"/>
  <c r="CO464" i="2"/>
  <c r="CO465" i="2"/>
  <c r="CO466" i="2"/>
  <c r="CO467" i="2"/>
  <c r="CO468" i="2"/>
  <c r="CO469" i="2"/>
  <c r="CO470" i="2"/>
  <c r="CO471" i="2"/>
  <c r="CO472" i="2"/>
  <c r="CO473" i="2"/>
  <c r="CO474" i="2"/>
  <c r="CO475" i="2"/>
  <c r="CO476" i="2"/>
  <c r="CO477" i="2"/>
  <c r="CO478" i="2"/>
  <c r="CO479" i="2"/>
  <c r="CO480" i="2"/>
  <c r="CO481" i="2"/>
  <c r="CO482" i="2"/>
  <c r="CO483" i="2"/>
  <c r="CO484" i="2"/>
  <c r="CO485" i="2"/>
  <c r="CO486" i="2"/>
  <c r="CO487" i="2"/>
  <c r="CO488" i="2"/>
  <c r="CO489" i="2"/>
  <c r="CO490" i="2"/>
  <c r="CO491" i="2"/>
  <c r="CO492" i="2"/>
  <c r="CO493" i="2"/>
  <c r="CO494" i="2"/>
  <c r="CO495" i="2"/>
  <c r="CO496" i="2"/>
  <c r="CO497" i="2"/>
  <c r="CO498" i="2"/>
  <c r="CO499" i="2"/>
  <c r="CO500" i="2"/>
  <c r="CO501" i="2"/>
  <c r="CO502" i="2"/>
  <c r="CO503" i="2"/>
  <c r="CO504" i="2"/>
  <c r="CO505" i="2"/>
  <c r="CO506" i="2"/>
  <c r="CO507" i="2"/>
  <c r="CO508" i="2"/>
  <c r="CO509" i="2"/>
  <c r="CO510" i="2"/>
  <c r="CO511" i="2"/>
  <c r="CO512" i="2"/>
  <c r="CO513" i="2"/>
  <c r="CO514" i="2"/>
  <c r="CO515" i="2"/>
  <c r="CO516" i="2"/>
  <c r="CO517" i="2"/>
  <c r="CO518" i="2"/>
  <c r="CO519" i="2"/>
  <c r="CO520" i="2"/>
  <c r="CO521" i="2"/>
  <c r="CO522" i="2"/>
  <c r="CO523" i="2"/>
  <c r="CO524" i="2"/>
  <c r="CO525" i="2"/>
  <c r="CO526" i="2"/>
  <c r="CO527" i="2"/>
  <c r="CO528" i="2"/>
  <c r="CO529" i="2"/>
  <c r="CO530" i="2"/>
  <c r="CO531" i="2"/>
  <c r="CO532" i="2"/>
  <c r="CO533" i="2"/>
  <c r="CO534" i="2"/>
  <c r="CO535" i="2"/>
  <c r="CO536" i="2"/>
  <c r="CO537" i="2"/>
  <c r="CO538" i="2"/>
  <c r="CO539" i="2"/>
  <c r="CO540" i="2"/>
  <c r="CO541" i="2"/>
  <c r="CO542" i="2"/>
  <c r="CO543" i="2"/>
  <c r="CO544" i="2"/>
  <c r="CO545" i="2"/>
  <c r="CO546" i="2"/>
  <c r="CO547" i="2"/>
  <c r="CO548" i="2"/>
  <c r="CO549" i="2"/>
  <c r="CO550" i="2"/>
  <c r="CO551" i="2"/>
  <c r="CO552" i="2"/>
  <c r="CO553" i="2"/>
  <c r="CO554" i="2"/>
  <c r="CO555" i="2"/>
  <c r="CO556" i="2"/>
  <c r="CO557" i="2"/>
  <c r="CO558" i="2"/>
  <c r="CO559" i="2"/>
  <c r="CO560" i="2"/>
  <c r="CO561" i="2"/>
  <c r="CO562" i="2"/>
  <c r="CO563" i="2"/>
  <c r="CO564" i="2"/>
  <c r="CO565" i="2"/>
  <c r="CO566" i="2"/>
  <c r="CO567" i="2"/>
  <c r="CO568" i="2"/>
  <c r="CO569" i="2"/>
  <c r="CO570" i="2"/>
  <c r="CO571" i="2"/>
  <c r="CO572" i="2"/>
  <c r="CO573" i="2"/>
  <c r="CO574" i="2"/>
  <c r="CO575" i="2"/>
  <c r="CO576" i="2"/>
  <c r="CO577" i="2"/>
  <c r="CO578" i="2"/>
  <c r="CO579" i="2"/>
  <c r="CO580" i="2"/>
  <c r="CO581" i="2"/>
  <c r="CO582" i="2"/>
  <c r="CO583" i="2"/>
  <c r="CO584" i="2"/>
  <c r="CO585" i="2"/>
  <c r="CO586" i="2"/>
  <c r="CO587" i="2"/>
  <c r="CO588" i="2"/>
  <c r="CO589" i="2"/>
  <c r="CO590" i="2"/>
  <c r="CO591" i="2"/>
  <c r="CO592" i="2"/>
  <c r="CO593" i="2"/>
  <c r="CO594" i="2"/>
  <c r="CO595" i="2"/>
  <c r="CO596" i="2"/>
  <c r="CO597" i="2"/>
  <c r="CO598" i="2"/>
  <c r="CO599" i="2"/>
  <c r="CO600" i="2"/>
  <c r="CO601" i="2"/>
  <c r="CO602" i="2"/>
  <c r="CO603" i="2"/>
  <c r="CO604" i="2"/>
  <c r="CO605" i="2"/>
  <c r="CO606" i="2"/>
  <c r="CO607" i="2"/>
  <c r="CO608" i="2"/>
  <c r="CO609" i="2"/>
  <c r="CO610" i="2"/>
  <c r="CO611" i="2"/>
  <c r="CO612" i="2"/>
  <c r="CO613" i="2"/>
  <c r="CO614" i="2"/>
  <c r="CO615" i="2"/>
  <c r="CO616" i="2"/>
  <c r="CO617" i="2"/>
  <c r="CO618" i="2"/>
  <c r="CO619" i="2"/>
  <c r="CO620" i="2"/>
  <c r="CO621" i="2"/>
  <c r="CO622" i="2"/>
  <c r="CO623" i="2"/>
  <c r="CO624" i="2"/>
  <c r="CO625" i="2"/>
  <c r="CO626" i="2"/>
  <c r="CO627" i="2"/>
  <c r="CO628" i="2"/>
  <c r="CO629" i="2"/>
  <c r="CO630" i="2"/>
  <c r="CO631" i="2"/>
  <c r="CO632" i="2"/>
  <c r="CO633" i="2"/>
  <c r="CO634" i="2"/>
  <c r="CO635" i="2"/>
  <c r="CO636" i="2"/>
  <c r="CO637" i="2"/>
  <c r="CO638" i="2"/>
  <c r="CO639" i="2"/>
  <c r="CO640" i="2"/>
  <c r="CO641" i="2"/>
  <c r="CO642" i="2"/>
  <c r="CO643" i="2"/>
  <c r="CO644" i="2"/>
  <c r="CO645" i="2"/>
  <c r="CO646" i="2"/>
  <c r="CO647" i="2"/>
  <c r="CO648" i="2"/>
  <c r="CO649" i="2"/>
  <c r="CO650" i="2"/>
  <c r="CO651" i="2"/>
  <c r="CO652" i="2"/>
  <c r="CO653" i="2"/>
  <c r="CO654" i="2"/>
  <c r="CO655" i="2"/>
  <c r="CO656" i="2"/>
  <c r="CO657" i="2"/>
  <c r="CO658" i="2"/>
  <c r="CO659" i="2"/>
  <c r="CO660" i="2"/>
  <c r="CO661" i="2"/>
  <c r="CO662" i="2"/>
  <c r="CO663" i="2"/>
  <c r="CO664" i="2"/>
  <c r="CO665" i="2"/>
  <c r="CO666" i="2"/>
  <c r="CO667" i="2"/>
  <c r="CO668" i="2"/>
  <c r="CO669" i="2"/>
  <c r="CO670" i="2"/>
  <c r="CO671" i="2"/>
  <c r="CO672" i="2"/>
  <c r="CO673" i="2"/>
  <c r="CO674" i="2"/>
  <c r="CO675" i="2"/>
  <c r="CO676" i="2"/>
  <c r="CO677" i="2"/>
  <c r="CO678" i="2"/>
  <c r="CO679" i="2"/>
  <c r="CO680" i="2"/>
  <c r="CO681" i="2"/>
  <c r="CO682" i="2"/>
  <c r="CO683" i="2"/>
  <c r="CO684" i="2"/>
  <c r="CO685" i="2"/>
  <c r="CO686" i="2"/>
  <c r="CO687" i="2"/>
  <c r="CO688" i="2"/>
  <c r="CO689" i="2"/>
  <c r="CO690" i="2"/>
  <c r="CO691" i="2"/>
  <c r="CO692" i="2"/>
  <c r="CO693" i="2"/>
  <c r="CO694" i="2"/>
  <c r="CO695" i="2"/>
  <c r="CO696" i="2"/>
  <c r="CO697" i="2"/>
  <c r="CO698" i="2"/>
  <c r="CO699" i="2"/>
  <c r="CO700" i="2"/>
  <c r="CO701" i="2"/>
  <c r="CO702" i="2"/>
  <c r="CO703" i="2"/>
  <c r="CO704" i="2"/>
  <c r="CO705" i="2"/>
  <c r="CO706" i="2"/>
  <c r="CO707" i="2"/>
  <c r="CO708" i="2"/>
  <c r="CO709" i="2"/>
  <c r="CO710" i="2"/>
  <c r="CO711" i="2"/>
  <c r="CO712" i="2"/>
  <c r="CO713" i="2"/>
  <c r="CO714" i="2"/>
  <c r="CO715" i="2"/>
  <c r="CO716" i="2"/>
  <c r="CP4" i="2"/>
  <c r="CP5" i="2"/>
  <c r="CP6" i="2"/>
  <c r="CP7" i="2"/>
  <c r="CP8" i="2"/>
  <c r="CP9" i="2"/>
  <c r="CP10" i="2"/>
  <c r="CP11" i="2"/>
  <c r="CP12" i="2"/>
  <c r="CP13" i="2"/>
  <c r="CP14" i="2"/>
  <c r="CP15" i="2"/>
  <c r="CP16" i="2"/>
  <c r="CP17" i="2"/>
  <c r="CP18" i="2"/>
  <c r="CP19" i="2"/>
  <c r="CP20" i="2"/>
  <c r="CP21" i="2"/>
  <c r="CP22" i="2"/>
  <c r="CP23" i="2"/>
  <c r="CP24" i="2"/>
  <c r="CP25" i="2"/>
  <c r="CP26" i="2"/>
  <c r="CP27" i="2"/>
  <c r="CP28" i="2"/>
  <c r="CP29" i="2"/>
  <c r="CP30" i="2"/>
  <c r="CP31" i="2"/>
  <c r="CP32" i="2"/>
  <c r="CP33" i="2"/>
  <c r="CP34" i="2"/>
  <c r="CP35" i="2"/>
  <c r="CP36" i="2"/>
  <c r="CP37" i="2"/>
  <c r="CP38" i="2"/>
  <c r="CP39" i="2"/>
  <c r="CP40" i="2"/>
  <c r="CP41" i="2"/>
  <c r="CP42" i="2"/>
  <c r="CP43" i="2"/>
  <c r="CP44" i="2"/>
  <c r="CP45" i="2"/>
  <c r="CP46" i="2"/>
  <c r="CP47" i="2"/>
  <c r="CP48" i="2"/>
  <c r="CP49" i="2"/>
  <c r="CP50" i="2"/>
  <c r="CP51" i="2"/>
  <c r="CP52" i="2"/>
  <c r="CP53" i="2"/>
  <c r="CP54" i="2"/>
  <c r="CP55" i="2"/>
  <c r="CP56" i="2"/>
  <c r="CP57" i="2"/>
  <c r="CP58" i="2"/>
  <c r="CP59" i="2"/>
  <c r="CP60" i="2"/>
  <c r="CP61" i="2"/>
  <c r="CP62" i="2"/>
  <c r="CP63" i="2"/>
  <c r="CP64" i="2"/>
  <c r="CP65" i="2"/>
  <c r="CP66" i="2"/>
  <c r="CP67" i="2"/>
  <c r="CP68" i="2"/>
  <c r="CP69" i="2"/>
  <c r="CP70" i="2"/>
  <c r="CP71" i="2"/>
  <c r="CP72" i="2"/>
  <c r="CP73" i="2"/>
  <c r="CP74" i="2"/>
  <c r="CP75" i="2"/>
  <c r="CP76" i="2"/>
  <c r="CP77" i="2"/>
  <c r="CP78" i="2"/>
  <c r="CP79" i="2"/>
  <c r="CP80" i="2"/>
  <c r="CP81" i="2"/>
  <c r="CP82" i="2"/>
  <c r="CP83" i="2"/>
  <c r="CP84" i="2"/>
  <c r="CP85" i="2"/>
  <c r="CP86" i="2"/>
  <c r="CP87" i="2"/>
  <c r="CP88" i="2"/>
  <c r="CP89" i="2"/>
  <c r="CP90" i="2"/>
  <c r="CP91" i="2"/>
  <c r="CP92" i="2"/>
  <c r="CP93" i="2"/>
  <c r="CP94" i="2"/>
  <c r="CP95" i="2"/>
  <c r="CP96" i="2"/>
  <c r="CP97" i="2"/>
  <c r="CP98" i="2"/>
  <c r="CP99" i="2"/>
  <c r="CP100" i="2"/>
  <c r="CP101" i="2"/>
  <c r="CP102" i="2"/>
  <c r="CP103" i="2"/>
  <c r="CP104" i="2"/>
  <c r="CP105" i="2"/>
  <c r="CP106" i="2"/>
  <c r="CP107" i="2"/>
  <c r="CP108" i="2"/>
  <c r="CP109" i="2"/>
  <c r="CP110" i="2"/>
  <c r="CP111" i="2"/>
  <c r="CP112" i="2"/>
  <c r="CP113" i="2"/>
  <c r="CP114" i="2"/>
  <c r="CP115" i="2"/>
  <c r="CP116" i="2"/>
  <c r="CP117" i="2"/>
  <c r="CP118" i="2"/>
  <c r="CP119" i="2"/>
  <c r="CP120" i="2"/>
  <c r="CP121" i="2"/>
  <c r="CP122" i="2"/>
  <c r="CP123" i="2"/>
  <c r="CP124" i="2"/>
  <c r="CP125" i="2"/>
  <c r="CP126" i="2"/>
  <c r="CP127" i="2"/>
  <c r="CP128" i="2"/>
  <c r="CP129" i="2"/>
  <c r="CP130" i="2"/>
  <c r="CP131" i="2"/>
  <c r="CP132" i="2"/>
  <c r="CP133" i="2"/>
  <c r="CP134" i="2"/>
  <c r="CP135" i="2"/>
  <c r="CP136" i="2"/>
  <c r="CP137" i="2"/>
  <c r="CP138" i="2"/>
  <c r="CP139" i="2"/>
  <c r="CP140" i="2"/>
  <c r="CP141" i="2"/>
  <c r="CP142" i="2"/>
  <c r="CP143" i="2"/>
  <c r="CP144" i="2"/>
  <c r="CP145" i="2"/>
  <c r="CP146" i="2"/>
  <c r="CP147" i="2"/>
  <c r="CP148" i="2"/>
  <c r="CP149" i="2"/>
  <c r="CP150" i="2"/>
  <c r="CP151" i="2"/>
  <c r="CP152" i="2"/>
  <c r="CP153" i="2"/>
  <c r="CP154" i="2"/>
  <c r="CP155" i="2"/>
  <c r="CP156" i="2"/>
  <c r="CP157" i="2"/>
  <c r="CP158" i="2"/>
  <c r="CP159" i="2"/>
  <c r="CP160" i="2"/>
  <c r="CP161" i="2"/>
  <c r="CP162" i="2"/>
  <c r="CP163" i="2"/>
  <c r="CP164" i="2"/>
  <c r="CP165" i="2"/>
  <c r="CP166" i="2"/>
  <c r="CP167" i="2"/>
  <c r="CP168" i="2"/>
  <c r="CP169" i="2"/>
  <c r="CP170" i="2"/>
  <c r="CP171" i="2"/>
  <c r="CP172" i="2"/>
  <c r="CP173" i="2"/>
  <c r="CP174" i="2"/>
  <c r="CP175" i="2"/>
  <c r="CP176" i="2"/>
  <c r="CP177" i="2"/>
  <c r="CP178" i="2"/>
  <c r="CP179" i="2"/>
  <c r="CP180" i="2"/>
  <c r="CP181" i="2"/>
  <c r="CP182" i="2"/>
  <c r="CP183" i="2"/>
  <c r="CP184" i="2"/>
  <c r="CP185" i="2"/>
  <c r="CP186" i="2"/>
  <c r="CP187" i="2"/>
  <c r="CP188" i="2"/>
  <c r="CP189" i="2"/>
  <c r="CP190" i="2"/>
  <c r="CP191" i="2"/>
  <c r="CP192" i="2"/>
  <c r="CP193" i="2"/>
  <c r="CP194" i="2"/>
  <c r="CP195" i="2"/>
  <c r="CP196" i="2"/>
  <c r="CP197" i="2"/>
  <c r="CP198" i="2"/>
  <c r="CP199" i="2"/>
  <c r="CP200" i="2"/>
  <c r="CP201" i="2"/>
  <c r="CP202" i="2"/>
  <c r="CP203" i="2"/>
  <c r="CP204" i="2"/>
  <c r="CP205" i="2"/>
  <c r="CP206" i="2"/>
  <c r="CP207" i="2"/>
  <c r="CP208" i="2"/>
  <c r="CP209" i="2"/>
  <c r="CP210" i="2"/>
  <c r="CP211" i="2"/>
  <c r="CP212" i="2"/>
  <c r="CP213" i="2"/>
  <c r="CP214" i="2"/>
  <c r="CP215" i="2"/>
  <c r="CP216" i="2"/>
  <c r="CP217" i="2"/>
  <c r="CP218" i="2"/>
  <c r="CP219" i="2"/>
  <c r="CP220" i="2"/>
  <c r="CP221" i="2"/>
  <c r="CP222" i="2"/>
  <c r="CP223" i="2"/>
  <c r="CP224" i="2"/>
  <c r="CP225" i="2"/>
  <c r="CP226" i="2"/>
  <c r="CP227" i="2"/>
  <c r="CP228" i="2"/>
  <c r="CP229" i="2"/>
  <c r="CP230" i="2"/>
  <c r="CP231" i="2"/>
  <c r="CP232" i="2"/>
  <c r="CP233" i="2"/>
  <c r="CP234" i="2"/>
  <c r="CP235" i="2"/>
  <c r="CP236" i="2"/>
  <c r="CP237" i="2"/>
  <c r="CP238" i="2"/>
  <c r="CP239" i="2"/>
  <c r="CP240" i="2"/>
  <c r="CP241" i="2"/>
  <c r="CP242" i="2"/>
  <c r="CP243" i="2"/>
  <c r="CP244" i="2"/>
  <c r="CP245" i="2"/>
  <c r="CP246" i="2"/>
  <c r="CP247" i="2"/>
  <c r="CP248" i="2"/>
  <c r="CP249" i="2"/>
  <c r="CP250" i="2"/>
  <c r="CP251" i="2"/>
  <c r="CP252" i="2"/>
  <c r="CP253" i="2"/>
  <c r="CP254" i="2"/>
  <c r="CP255" i="2"/>
  <c r="CP256" i="2"/>
  <c r="CP257" i="2"/>
  <c r="CP258" i="2"/>
  <c r="CP259" i="2"/>
  <c r="CP260" i="2"/>
  <c r="CP261" i="2"/>
  <c r="CP262" i="2"/>
  <c r="CP263" i="2"/>
  <c r="CP264" i="2"/>
  <c r="CP265" i="2"/>
  <c r="CP266" i="2"/>
  <c r="CP267" i="2"/>
  <c r="CP268" i="2"/>
  <c r="CP269" i="2"/>
  <c r="CP270" i="2"/>
  <c r="CP271" i="2"/>
  <c r="CP272" i="2"/>
  <c r="CP273" i="2"/>
  <c r="CP274" i="2"/>
  <c r="CP275" i="2"/>
  <c r="CP276" i="2"/>
  <c r="CP277" i="2"/>
  <c r="CP278" i="2"/>
  <c r="CP279" i="2"/>
  <c r="CP280" i="2"/>
  <c r="CP281" i="2"/>
  <c r="CP282" i="2"/>
  <c r="CP283" i="2"/>
  <c r="CP284" i="2"/>
  <c r="CP285" i="2"/>
  <c r="CP286" i="2"/>
  <c r="CP287" i="2"/>
  <c r="CP288" i="2"/>
  <c r="CP289" i="2"/>
  <c r="CP290" i="2"/>
  <c r="CP291" i="2"/>
  <c r="CP292" i="2"/>
  <c r="CP293" i="2"/>
  <c r="CP294" i="2"/>
  <c r="CP295" i="2"/>
  <c r="CP296" i="2"/>
  <c r="CP297" i="2"/>
  <c r="CP298" i="2"/>
  <c r="CP299" i="2"/>
  <c r="CP300" i="2"/>
  <c r="CP301" i="2"/>
  <c r="CP302" i="2"/>
  <c r="CP303" i="2"/>
  <c r="CP304" i="2"/>
  <c r="CP305" i="2"/>
  <c r="CP306" i="2"/>
  <c r="CP307" i="2"/>
  <c r="CP308" i="2"/>
  <c r="CP309" i="2"/>
  <c r="CP310" i="2"/>
  <c r="CP311" i="2"/>
  <c r="CP312" i="2"/>
  <c r="CP313" i="2"/>
  <c r="CP314" i="2"/>
  <c r="CP315" i="2"/>
  <c r="CP316" i="2"/>
  <c r="CP317" i="2"/>
  <c r="CP318" i="2"/>
  <c r="CP319" i="2"/>
  <c r="CP320" i="2"/>
  <c r="CP321" i="2"/>
  <c r="CP322" i="2"/>
  <c r="CP323" i="2"/>
  <c r="CP324" i="2"/>
  <c r="CP325" i="2"/>
  <c r="CP326" i="2"/>
  <c r="CP327" i="2"/>
  <c r="CP328" i="2"/>
  <c r="CP329" i="2"/>
  <c r="CP330" i="2"/>
  <c r="CP331" i="2"/>
  <c r="CP332" i="2"/>
  <c r="CP333" i="2"/>
  <c r="CP334" i="2"/>
  <c r="CP335" i="2"/>
  <c r="CP336" i="2"/>
  <c r="CP337" i="2"/>
  <c r="CP338" i="2"/>
  <c r="CP339" i="2"/>
  <c r="CP340" i="2"/>
  <c r="CP341" i="2"/>
  <c r="CP342" i="2"/>
  <c r="CP343" i="2"/>
  <c r="CP344" i="2"/>
  <c r="CP345" i="2"/>
  <c r="CP346" i="2"/>
  <c r="CP347" i="2"/>
  <c r="CP348" i="2"/>
  <c r="CP349" i="2"/>
  <c r="CP350" i="2"/>
  <c r="CP351" i="2"/>
  <c r="CP352" i="2"/>
  <c r="CP353" i="2"/>
  <c r="CP354" i="2"/>
  <c r="CP355" i="2"/>
  <c r="CP356" i="2"/>
  <c r="CP357" i="2"/>
  <c r="CP358" i="2"/>
  <c r="CP359" i="2"/>
  <c r="CP360" i="2"/>
  <c r="CP361" i="2"/>
  <c r="CP362" i="2"/>
  <c r="CP363" i="2"/>
  <c r="CP364" i="2"/>
  <c r="CP365" i="2"/>
  <c r="CP366" i="2"/>
  <c r="CP367" i="2"/>
  <c r="CP368" i="2"/>
  <c r="CP369" i="2"/>
  <c r="CP370" i="2"/>
  <c r="CP371" i="2"/>
  <c r="CP372" i="2"/>
  <c r="CP373" i="2"/>
  <c r="CP374" i="2"/>
  <c r="CP375" i="2"/>
  <c r="CP376" i="2"/>
  <c r="CP377" i="2"/>
  <c r="CP378" i="2"/>
  <c r="CP379" i="2"/>
  <c r="CP380" i="2"/>
  <c r="CP381" i="2"/>
  <c r="CP382" i="2"/>
  <c r="CP383" i="2"/>
  <c r="CP384" i="2"/>
  <c r="CP385" i="2"/>
  <c r="CP386" i="2"/>
  <c r="CP387" i="2"/>
  <c r="CP388" i="2"/>
  <c r="CP389" i="2"/>
  <c r="CP390" i="2"/>
  <c r="CP391" i="2"/>
  <c r="CP392" i="2"/>
  <c r="CP393" i="2"/>
  <c r="CP394" i="2"/>
  <c r="CP395" i="2"/>
  <c r="CP396" i="2"/>
  <c r="CP397" i="2"/>
  <c r="CP398" i="2"/>
  <c r="CP399" i="2"/>
  <c r="CP400" i="2"/>
  <c r="CP401" i="2"/>
  <c r="CP402" i="2"/>
  <c r="CP403" i="2"/>
  <c r="CP404" i="2"/>
  <c r="CP405" i="2"/>
  <c r="CP406" i="2"/>
  <c r="CP407" i="2"/>
  <c r="CP408" i="2"/>
  <c r="CP409" i="2"/>
  <c r="CP410" i="2"/>
  <c r="CP411" i="2"/>
  <c r="CP412" i="2"/>
  <c r="CP413" i="2"/>
  <c r="CP414" i="2"/>
  <c r="CP415" i="2"/>
  <c r="CP416" i="2"/>
  <c r="CP417" i="2"/>
  <c r="CP418" i="2"/>
  <c r="CP419" i="2"/>
  <c r="CP420" i="2"/>
  <c r="CP421" i="2"/>
  <c r="CP422" i="2"/>
  <c r="CP423" i="2"/>
  <c r="CP424" i="2"/>
  <c r="CP425" i="2"/>
  <c r="CP426" i="2"/>
  <c r="CP427" i="2"/>
  <c r="CP428" i="2"/>
  <c r="CP429" i="2"/>
  <c r="CP430" i="2"/>
  <c r="CP431" i="2"/>
  <c r="CP432" i="2"/>
  <c r="CP433" i="2"/>
  <c r="CP434" i="2"/>
  <c r="CP435" i="2"/>
  <c r="CP436" i="2"/>
  <c r="CP437" i="2"/>
  <c r="CP438" i="2"/>
  <c r="CP439" i="2"/>
  <c r="CP440" i="2"/>
  <c r="CP441" i="2"/>
  <c r="CP442" i="2"/>
  <c r="CP443" i="2"/>
  <c r="CP444" i="2"/>
  <c r="CP445" i="2"/>
  <c r="CP446" i="2"/>
  <c r="CP447" i="2"/>
  <c r="CP448" i="2"/>
  <c r="CP449" i="2"/>
  <c r="CP450" i="2"/>
  <c r="CP451" i="2"/>
  <c r="CP452" i="2"/>
  <c r="CP453" i="2"/>
  <c r="CP454" i="2"/>
  <c r="CP455" i="2"/>
  <c r="CP456" i="2"/>
  <c r="CP457" i="2"/>
  <c r="CP458" i="2"/>
  <c r="CP459" i="2"/>
  <c r="CP460" i="2"/>
  <c r="CP461" i="2"/>
  <c r="CP462" i="2"/>
  <c r="CP463" i="2"/>
  <c r="CP464" i="2"/>
  <c r="CP465" i="2"/>
  <c r="CP466" i="2"/>
  <c r="CP467" i="2"/>
  <c r="CP468" i="2"/>
  <c r="CP469" i="2"/>
  <c r="CP470" i="2"/>
  <c r="CP471" i="2"/>
  <c r="CP472" i="2"/>
  <c r="CP473" i="2"/>
  <c r="CP474" i="2"/>
  <c r="CP475" i="2"/>
  <c r="CP476" i="2"/>
  <c r="CP477" i="2"/>
  <c r="CP478" i="2"/>
  <c r="CP479" i="2"/>
  <c r="CP480" i="2"/>
  <c r="CP481" i="2"/>
  <c r="CP482" i="2"/>
  <c r="CP483" i="2"/>
  <c r="CP484" i="2"/>
  <c r="CP485" i="2"/>
  <c r="CP486" i="2"/>
  <c r="CP487" i="2"/>
  <c r="CP488" i="2"/>
  <c r="CP489" i="2"/>
  <c r="CP490" i="2"/>
  <c r="CP491" i="2"/>
  <c r="CP492" i="2"/>
  <c r="CP493" i="2"/>
  <c r="CP494" i="2"/>
  <c r="CP495" i="2"/>
  <c r="CP496" i="2"/>
  <c r="CP497" i="2"/>
  <c r="CP498" i="2"/>
  <c r="CP499" i="2"/>
  <c r="CP500" i="2"/>
  <c r="CP501" i="2"/>
  <c r="CP502" i="2"/>
  <c r="CP503" i="2"/>
  <c r="CP504" i="2"/>
  <c r="CP505" i="2"/>
  <c r="CP506" i="2"/>
  <c r="CP507" i="2"/>
  <c r="CP508" i="2"/>
  <c r="CP509" i="2"/>
  <c r="CP510" i="2"/>
  <c r="CP511" i="2"/>
  <c r="CP512" i="2"/>
  <c r="CP513" i="2"/>
  <c r="CP514" i="2"/>
  <c r="CP515" i="2"/>
  <c r="CP516" i="2"/>
  <c r="CP517" i="2"/>
  <c r="CP518" i="2"/>
  <c r="CP519" i="2"/>
  <c r="CP520" i="2"/>
  <c r="CP521" i="2"/>
  <c r="CP522" i="2"/>
  <c r="CP523" i="2"/>
  <c r="CP524" i="2"/>
  <c r="CP525" i="2"/>
  <c r="CP526" i="2"/>
  <c r="CP527" i="2"/>
  <c r="CP528" i="2"/>
  <c r="CP529" i="2"/>
  <c r="CP530" i="2"/>
  <c r="CP531" i="2"/>
  <c r="CP532" i="2"/>
  <c r="CP533" i="2"/>
  <c r="CP534" i="2"/>
  <c r="CP535" i="2"/>
  <c r="CP536" i="2"/>
  <c r="CP537" i="2"/>
  <c r="CP538" i="2"/>
  <c r="CP539" i="2"/>
  <c r="CP540" i="2"/>
  <c r="CP541" i="2"/>
  <c r="CP542" i="2"/>
  <c r="CP543" i="2"/>
  <c r="CP544" i="2"/>
  <c r="CP545" i="2"/>
  <c r="CP546" i="2"/>
  <c r="CP547" i="2"/>
  <c r="CP548" i="2"/>
  <c r="CP549" i="2"/>
  <c r="CP550" i="2"/>
  <c r="CP551" i="2"/>
  <c r="CP552" i="2"/>
  <c r="CP553" i="2"/>
  <c r="CP554" i="2"/>
  <c r="CP555" i="2"/>
  <c r="CP556" i="2"/>
  <c r="CP557" i="2"/>
  <c r="CP558" i="2"/>
  <c r="CP559" i="2"/>
  <c r="CP560" i="2"/>
  <c r="CP561" i="2"/>
  <c r="CP562" i="2"/>
  <c r="CP563" i="2"/>
  <c r="CP564" i="2"/>
  <c r="CP565" i="2"/>
  <c r="CP566" i="2"/>
  <c r="CP567" i="2"/>
  <c r="CP568" i="2"/>
  <c r="CP569" i="2"/>
  <c r="CP570" i="2"/>
  <c r="CP571" i="2"/>
  <c r="CP572" i="2"/>
  <c r="CP573" i="2"/>
  <c r="CP574" i="2"/>
  <c r="CP575" i="2"/>
  <c r="CP576" i="2"/>
  <c r="CP577" i="2"/>
  <c r="CP578" i="2"/>
  <c r="CP579" i="2"/>
  <c r="CP580" i="2"/>
  <c r="CP581" i="2"/>
  <c r="CP582" i="2"/>
  <c r="CP583" i="2"/>
  <c r="CP584" i="2"/>
  <c r="CP585" i="2"/>
  <c r="CP586" i="2"/>
  <c r="CP587" i="2"/>
  <c r="CP588" i="2"/>
  <c r="CP589" i="2"/>
  <c r="CP590" i="2"/>
  <c r="CP591" i="2"/>
  <c r="CP592" i="2"/>
  <c r="CP593" i="2"/>
  <c r="CP594" i="2"/>
  <c r="CP595" i="2"/>
  <c r="CP596" i="2"/>
  <c r="CP597" i="2"/>
  <c r="CP598" i="2"/>
  <c r="CP599" i="2"/>
  <c r="CP600" i="2"/>
  <c r="CP601" i="2"/>
  <c r="CP602" i="2"/>
  <c r="CP603" i="2"/>
  <c r="CP604" i="2"/>
  <c r="CP605" i="2"/>
  <c r="CP606" i="2"/>
  <c r="CP607" i="2"/>
  <c r="CP608" i="2"/>
  <c r="CP609" i="2"/>
  <c r="CP610" i="2"/>
  <c r="CP611" i="2"/>
  <c r="CP612" i="2"/>
  <c r="CP613" i="2"/>
  <c r="CP614" i="2"/>
  <c r="CP615" i="2"/>
  <c r="CP616" i="2"/>
  <c r="CP617" i="2"/>
  <c r="CP618" i="2"/>
  <c r="CP619" i="2"/>
  <c r="CP620" i="2"/>
  <c r="CP621" i="2"/>
  <c r="CP622" i="2"/>
  <c r="CP623" i="2"/>
  <c r="CP624" i="2"/>
  <c r="CP625" i="2"/>
  <c r="CP626" i="2"/>
  <c r="CP627" i="2"/>
  <c r="CP628" i="2"/>
  <c r="CP629" i="2"/>
  <c r="CP630" i="2"/>
  <c r="CP631" i="2"/>
  <c r="CP632" i="2"/>
  <c r="CP633" i="2"/>
  <c r="CP634" i="2"/>
  <c r="CP635" i="2"/>
  <c r="CP636" i="2"/>
  <c r="CP637" i="2"/>
  <c r="CP638" i="2"/>
  <c r="CP639" i="2"/>
  <c r="CP640" i="2"/>
  <c r="CP641" i="2"/>
  <c r="CP642" i="2"/>
  <c r="CP643" i="2"/>
  <c r="CP644" i="2"/>
  <c r="CP645" i="2"/>
  <c r="CP646" i="2"/>
  <c r="CP647" i="2"/>
  <c r="CP648" i="2"/>
  <c r="CP649" i="2"/>
  <c r="CP650" i="2"/>
  <c r="CP651" i="2"/>
  <c r="CP652" i="2"/>
  <c r="CP653" i="2"/>
  <c r="CP654" i="2"/>
  <c r="CP655" i="2"/>
  <c r="CP656" i="2"/>
  <c r="CP657" i="2"/>
  <c r="CP658" i="2"/>
  <c r="CP659" i="2"/>
  <c r="CP660" i="2"/>
  <c r="CP661" i="2"/>
  <c r="CP662" i="2"/>
  <c r="CP663" i="2"/>
  <c r="CP664" i="2"/>
  <c r="CP665" i="2"/>
  <c r="CP666" i="2"/>
  <c r="CP667" i="2"/>
  <c r="CP668" i="2"/>
  <c r="CP669" i="2"/>
  <c r="CP670" i="2"/>
  <c r="CP671" i="2"/>
  <c r="CP672" i="2"/>
  <c r="CP673" i="2"/>
  <c r="CP674" i="2"/>
  <c r="CP675" i="2"/>
  <c r="CP676" i="2"/>
  <c r="CP677" i="2"/>
  <c r="CP678" i="2"/>
  <c r="CP679" i="2"/>
  <c r="CP680" i="2"/>
  <c r="CP681" i="2"/>
  <c r="CP682" i="2"/>
  <c r="CP683" i="2"/>
  <c r="CP684" i="2"/>
  <c r="CP685" i="2"/>
  <c r="CP686" i="2"/>
  <c r="CP687" i="2"/>
  <c r="CP688" i="2"/>
  <c r="CP689" i="2"/>
  <c r="CP690" i="2"/>
  <c r="CP691" i="2"/>
  <c r="CP692" i="2"/>
  <c r="CP693" i="2"/>
  <c r="CP694" i="2"/>
  <c r="CP695" i="2"/>
  <c r="CP696" i="2"/>
  <c r="CP697" i="2"/>
  <c r="CP698" i="2"/>
  <c r="CP699" i="2"/>
  <c r="CP700" i="2"/>
  <c r="CP701" i="2"/>
  <c r="CP702" i="2"/>
  <c r="CP703" i="2"/>
  <c r="CP704" i="2"/>
  <c r="CP705" i="2"/>
  <c r="CP706" i="2"/>
  <c r="CP707" i="2"/>
  <c r="CP708" i="2"/>
  <c r="CP709" i="2"/>
  <c r="CP710" i="2"/>
  <c r="CP711" i="2"/>
  <c r="CP712" i="2"/>
  <c r="CP713" i="2"/>
  <c r="CP714" i="2"/>
  <c r="CP715" i="2"/>
  <c r="CP716" i="2"/>
  <c r="CQ4" i="2"/>
  <c r="CQ5" i="2"/>
  <c r="CQ6" i="2"/>
  <c r="CQ7" i="2"/>
  <c r="CQ8" i="2"/>
  <c r="CQ9" i="2"/>
  <c r="CQ10" i="2"/>
  <c r="CQ11" i="2"/>
  <c r="CQ12" i="2"/>
  <c r="CQ13" i="2"/>
  <c r="CQ14" i="2"/>
  <c r="CQ15" i="2"/>
  <c r="CQ16" i="2"/>
  <c r="CQ17" i="2"/>
  <c r="CQ18" i="2"/>
  <c r="CQ19" i="2"/>
  <c r="CQ20" i="2"/>
  <c r="CQ21" i="2"/>
  <c r="CQ22" i="2"/>
  <c r="CQ23" i="2"/>
  <c r="CQ24" i="2"/>
  <c r="CQ25" i="2"/>
  <c r="CQ26" i="2"/>
  <c r="CQ27" i="2"/>
  <c r="CQ28" i="2"/>
  <c r="CQ29" i="2"/>
  <c r="CQ30" i="2"/>
  <c r="CQ31" i="2"/>
  <c r="CQ32" i="2"/>
  <c r="CQ33" i="2"/>
  <c r="CQ34" i="2"/>
  <c r="CQ35" i="2"/>
  <c r="CQ36" i="2"/>
  <c r="CQ37" i="2"/>
  <c r="CQ38" i="2"/>
  <c r="CQ39" i="2"/>
  <c r="CQ40" i="2"/>
  <c r="CQ41" i="2"/>
  <c r="CQ42" i="2"/>
  <c r="CQ43" i="2"/>
  <c r="CQ44" i="2"/>
  <c r="CQ45" i="2"/>
  <c r="CQ46" i="2"/>
  <c r="CQ47" i="2"/>
  <c r="CQ48" i="2"/>
  <c r="CQ49" i="2"/>
  <c r="CQ50" i="2"/>
  <c r="CQ51" i="2"/>
  <c r="CQ52" i="2"/>
  <c r="CQ53" i="2"/>
  <c r="CQ54" i="2"/>
  <c r="CQ55" i="2"/>
  <c r="CQ56" i="2"/>
  <c r="CQ57" i="2"/>
  <c r="CQ58" i="2"/>
  <c r="CQ59" i="2"/>
  <c r="CQ60" i="2"/>
  <c r="CQ61" i="2"/>
  <c r="CQ62" i="2"/>
  <c r="CQ63" i="2"/>
  <c r="CQ64" i="2"/>
  <c r="CQ65" i="2"/>
  <c r="CQ66" i="2"/>
  <c r="CQ67" i="2"/>
  <c r="CQ68" i="2"/>
  <c r="CQ69" i="2"/>
  <c r="CQ70" i="2"/>
  <c r="CQ71" i="2"/>
  <c r="CQ72" i="2"/>
  <c r="CQ73" i="2"/>
  <c r="CQ74" i="2"/>
  <c r="CQ75" i="2"/>
  <c r="CQ76" i="2"/>
  <c r="CQ77" i="2"/>
  <c r="CQ78" i="2"/>
  <c r="CQ79" i="2"/>
  <c r="CQ80" i="2"/>
  <c r="CQ81" i="2"/>
  <c r="CQ82" i="2"/>
  <c r="CQ83" i="2"/>
  <c r="CQ84" i="2"/>
  <c r="CQ85" i="2"/>
  <c r="CQ86" i="2"/>
  <c r="CQ87" i="2"/>
  <c r="CQ88" i="2"/>
  <c r="CQ89" i="2"/>
  <c r="CQ90" i="2"/>
  <c r="CQ91" i="2"/>
  <c r="CQ92" i="2"/>
  <c r="CQ93" i="2"/>
  <c r="CQ94" i="2"/>
  <c r="CQ95" i="2"/>
  <c r="CQ96" i="2"/>
  <c r="CQ97" i="2"/>
  <c r="CQ98" i="2"/>
  <c r="CQ99" i="2"/>
  <c r="CQ100" i="2"/>
  <c r="CQ101" i="2"/>
  <c r="CQ102" i="2"/>
  <c r="CQ103" i="2"/>
  <c r="CQ104" i="2"/>
  <c r="CQ105" i="2"/>
  <c r="CQ106" i="2"/>
  <c r="CQ107" i="2"/>
  <c r="CQ108" i="2"/>
  <c r="CQ109" i="2"/>
  <c r="CQ110" i="2"/>
  <c r="CQ111" i="2"/>
  <c r="CQ112" i="2"/>
  <c r="CQ113" i="2"/>
  <c r="CQ114" i="2"/>
  <c r="CQ115" i="2"/>
  <c r="CQ116" i="2"/>
  <c r="CQ117" i="2"/>
  <c r="CQ118" i="2"/>
  <c r="CQ119" i="2"/>
  <c r="CQ120" i="2"/>
  <c r="CQ121" i="2"/>
  <c r="CQ122" i="2"/>
  <c r="CQ123" i="2"/>
  <c r="CQ124" i="2"/>
  <c r="CQ125" i="2"/>
  <c r="CQ126" i="2"/>
  <c r="CQ127" i="2"/>
  <c r="CQ128" i="2"/>
  <c r="CQ129" i="2"/>
  <c r="CQ130" i="2"/>
  <c r="CQ131" i="2"/>
  <c r="CQ132" i="2"/>
  <c r="CQ133" i="2"/>
  <c r="CQ134" i="2"/>
  <c r="CQ135" i="2"/>
  <c r="CQ136" i="2"/>
  <c r="CQ137" i="2"/>
  <c r="CQ138" i="2"/>
  <c r="CQ139" i="2"/>
  <c r="CQ140" i="2"/>
  <c r="CQ141" i="2"/>
  <c r="CQ142" i="2"/>
  <c r="CQ143" i="2"/>
  <c r="CQ144" i="2"/>
  <c r="CQ145" i="2"/>
  <c r="CQ146" i="2"/>
  <c r="CQ147" i="2"/>
  <c r="CQ148" i="2"/>
  <c r="CQ149" i="2"/>
  <c r="CQ150" i="2"/>
  <c r="CQ151" i="2"/>
  <c r="CQ152" i="2"/>
  <c r="CQ153" i="2"/>
  <c r="CQ154" i="2"/>
  <c r="CQ155" i="2"/>
  <c r="CQ156" i="2"/>
  <c r="CQ157" i="2"/>
  <c r="CQ158" i="2"/>
  <c r="CQ159" i="2"/>
  <c r="CQ160" i="2"/>
  <c r="CQ161" i="2"/>
  <c r="CQ162" i="2"/>
  <c r="CQ163" i="2"/>
  <c r="CQ164" i="2"/>
  <c r="CQ165" i="2"/>
  <c r="CQ166" i="2"/>
  <c r="CQ167" i="2"/>
  <c r="CQ168" i="2"/>
  <c r="CQ169" i="2"/>
  <c r="CQ170" i="2"/>
  <c r="CQ171" i="2"/>
  <c r="CQ172" i="2"/>
  <c r="CQ173" i="2"/>
  <c r="CQ174" i="2"/>
  <c r="CQ175" i="2"/>
  <c r="CQ176" i="2"/>
  <c r="CQ177" i="2"/>
  <c r="CQ178" i="2"/>
  <c r="CQ179" i="2"/>
  <c r="CQ180" i="2"/>
  <c r="CQ181" i="2"/>
  <c r="CQ182" i="2"/>
  <c r="CQ183" i="2"/>
  <c r="CQ184" i="2"/>
  <c r="CQ185" i="2"/>
  <c r="CQ186" i="2"/>
  <c r="CQ187" i="2"/>
  <c r="CQ188" i="2"/>
  <c r="CQ189" i="2"/>
  <c r="CQ190" i="2"/>
  <c r="CQ191" i="2"/>
  <c r="CQ192" i="2"/>
  <c r="CQ193" i="2"/>
  <c r="CQ194" i="2"/>
  <c r="CQ195" i="2"/>
  <c r="CQ196" i="2"/>
  <c r="CQ197" i="2"/>
  <c r="CQ198" i="2"/>
  <c r="CQ199" i="2"/>
  <c r="CQ200" i="2"/>
  <c r="CQ201" i="2"/>
  <c r="CQ202" i="2"/>
  <c r="CQ203" i="2"/>
  <c r="CQ204" i="2"/>
  <c r="CQ205" i="2"/>
  <c r="CQ206" i="2"/>
  <c r="CQ207" i="2"/>
  <c r="CQ208" i="2"/>
  <c r="CQ209" i="2"/>
  <c r="CQ210" i="2"/>
  <c r="CQ211" i="2"/>
  <c r="CQ212" i="2"/>
  <c r="CQ213" i="2"/>
  <c r="CQ214" i="2"/>
  <c r="CQ215" i="2"/>
  <c r="CQ216" i="2"/>
  <c r="CQ217" i="2"/>
  <c r="CQ218" i="2"/>
  <c r="CQ219" i="2"/>
  <c r="CQ220" i="2"/>
  <c r="CQ221" i="2"/>
  <c r="CQ222" i="2"/>
  <c r="CQ223" i="2"/>
  <c r="CQ224" i="2"/>
  <c r="CQ225" i="2"/>
  <c r="CQ226" i="2"/>
  <c r="CQ227" i="2"/>
  <c r="CQ228" i="2"/>
  <c r="CQ229" i="2"/>
  <c r="CQ230" i="2"/>
  <c r="CQ231" i="2"/>
  <c r="CQ232" i="2"/>
  <c r="CQ233" i="2"/>
  <c r="CQ234" i="2"/>
  <c r="CQ235" i="2"/>
  <c r="CQ236" i="2"/>
  <c r="CQ237" i="2"/>
  <c r="CQ238" i="2"/>
  <c r="CQ239" i="2"/>
  <c r="CQ240" i="2"/>
  <c r="CQ241" i="2"/>
  <c r="CQ242" i="2"/>
  <c r="CQ243" i="2"/>
  <c r="CQ244" i="2"/>
  <c r="CQ245" i="2"/>
  <c r="CQ246" i="2"/>
  <c r="CQ247" i="2"/>
  <c r="CQ248" i="2"/>
  <c r="CQ249" i="2"/>
  <c r="CQ250" i="2"/>
  <c r="CQ251" i="2"/>
  <c r="CQ252" i="2"/>
  <c r="CQ253" i="2"/>
  <c r="CQ254" i="2"/>
  <c r="CQ255" i="2"/>
  <c r="CQ256" i="2"/>
  <c r="CQ257" i="2"/>
  <c r="CQ258" i="2"/>
  <c r="CQ259" i="2"/>
  <c r="CQ260" i="2"/>
  <c r="CQ261" i="2"/>
  <c r="CQ262" i="2"/>
  <c r="CQ263" i="2"/>
  <c r="CQ264" i="2"/>
  <c r="CQ265" i="2"/>
  <c r="CQ266" i="2"/>
  <c r="CQ267" i="2"/>
  <c r="CQ268" i="2"/>
  <c r="CQ269" i="2"/>
  <c r="CQ270" i="2"/>
  <c r="CQ271" i="2"/>
  <c r="CQ272" i="2"/>
  <c r="CQ273" i="2"/>
  <c r="CQ274" i="2"/>
  <c r="CQ275" i="2"/>
  <c r="CQ276" i="2"/>
  <c r="CQ277" i="2"/>
  <c r="CQ278" i="2"/>
  <c r="CQ279" i="2"/>
  <c r="CQ280" i="2"/>
  <c r="CQ281" i="2"/>
  <c r="CQ282" i="2"/>
  <c r="CQ283" i="2"/>
  <c r="CQ284" i="2"/>
  <c r="CQ285" i="2"/>
  <c r="CQ286" i="2"/>
  <c r="CQ287" i="2"/>
  <c r="CQ288" i="2"/>
  <c r="CQ289" i="2"/>
  <c r="CQ290" i="2"/>
  <c r="CQ291" i="2"/>
  <c r="CQ292" i="2"/>
  <c r="CQ293" i="2"/>
  <c r="CQ294" i="2"/>
  <c r="CQ295" i="2"/>
  <c r="CQ296" i="2"/>
  <c r="CQ297" i="2"/>
  <c r="CQ298" i="2"/>
  <c r="CQ299" i="2"/>
  <c r="CQ300" i="2"/>
  <c r="CQ301" i="2"/>
  <c r="CQ302" i="2"/>
  <c r="CQ303" i="2"/>
  <c r="CQ304" i="2"/>
  <c r="CQ305" i="2"/>
  <c r="CQ306" i="2"/>
  <c r="CQ307" i="2"/>
  <c r="CQ308" i="2"/>
  <c r="CQ309" i="2"/>
  <c r="CQ310" i="2"/>
  <c r="CQ311" i="2"/>
  <c r="CQ312" i="2"/>
  <c r="CQ313" i="2"/>
  <c r="CQ314" i="2"/>
  <c r="CQ315" i="2"/>
  <c r="CQ316" i="2"/>
  <c r="CQ317" i="2"/>
  <c r="CQ318" i="2"/>
  <c r="CQ319" i="2"/>
  <c r="CQ320" i="2"/>
  <c r="CQ321" i="2"/>
  <c r="CQ322" i="2"/>
  <c r="CQ323" i="2"/>
  <c r="CQ324" i="2"/>
  <c r="CQ325" i="2"/>
  <c r="CQ326" i="2"/>
  <c r="CQ327" i="2"/>
  <c r="CQ328" i="2"/>
  <c r="CQ329" i="2"/>
  <c r="CQ330" i="2"/>
  <c r="CQ331" i="2"/>
  <c r="CQ332" i="2"/>
  <c r="CQ333" i="2"/>
  <c r="CQ334" i="2"/>
  <c r="CQ335" i="2"/>
  <c r="CQ336" i="2"/>
  <c r="CQ337" i="2"/>
  <c r="CQ338" i="2"/>
  <c r="CQ339" i="2"/>
  <c r="CQ340" i="2"/>
  <c r="CQ341" i="2"/>
  <c r="CQ342" i="2"/>
  <c r="CQ343" i="2"/>
  <c r="CQ344" i="2"/>
  <c r="CQ345" i="2"/>
  <c r="CQ346" i="2"/>
  <c r="CQ347" i="2"/>
  <c r="CQ348" i="2"/>
  <c r="CQ349" i="2"/>
  <c r="CQ350" i="2"/>
  <c r="CQ351" i="2"/>
  <c r="CQ352" i="2"/>
  <c r="CQ353" i="2"/>
  <c r="CQ354" i="2"/>
  <c r="CQ355" i="2"/>
  <c r="CQ356" i="2"/>
  <c r="CQ357" i="2"/>
  <c r="CQ358" i="2"/>
  <c r="CQ359" i="2"/>
  <c r="CQ360" i="2"/>
  <c r="CQ361" i="2"/>
  <c r="CQ362" i="2"/>
  <c r="CQ363" i="2"/>
  <c r="CQ364" i="2"/>
  <c r="CQ365" i="2"/>
  <c r="CQ366" i="2"/>
  <c r="CQ367" i="2"/>
  <c r="CQ368" i="2"/>
  <c r="CQ369" i="2"/>
  <c r="CQ370" i="2"/>
  <c r="CQ371" i="2"/>
  <c r="CQ372" i="2"/>
  <c r="CQ373" i="2"/>
  <c r="CQ374" i="2"/>
  <c r="CQ375" i="2"/>
  <c r="CQ376" i="2"/>
  <c r="CQ377" i="2"/>
  <c r="CQ378" i="2"/>
  <c r="CQ379" i="2"/>
  <c r="CQ380" i="2"/>
  <c r="CQ381" i="2"/>
  <c r="CQ382" i="2"/>
  <c r="CQ383" i="2"/>
  <c r="CQ384" i="2"/>
  <c r="CQ385" i="2"/>
  <c r="CQ386" i="2"/>
  <c r="CQ387" i="2"/>
  <c r="CQ388" i="2"/>
  <c r="CQ389" i="2"/>
  <c r="CQ390" i="2"/>
  <c r="CQ391" i="2"/>
  <c r="CQ392" i="2"/>
  <c r="CQ393" i="2"/>
  <c r="CQ394" i="2"/>
  <c r="CQ395" i="2"/>
  <c r="CQ396" i="2"/>
  <c r="CQ397" i="2"/>
  <c r="CQ398" i="2"/>
  <c r="CQ399" i="2"/>
  <c r="CQ400" i="2"/>
  <c r="CQ401" i="2"/>
  <c r="CQ402" i="2"/>
  <c r="CQ403" i="2"/>
  <c r="CQ404" i="2"/>
  <c r="CQ405" i="2"/>
  <c r="CQ406" i="2"/>
  <c r="CQ407" i="2"/>
  <c r="CQ408" i="2"/>
  <c r="CQ409" i="2"/>
  <c r="CQ410" i="2"/>
  <c r="CQ411" i="2"/>
  <c r="CQ412" i="2"/>
  <c r="CQ413" i="2"/>
  <c r="CQ414" i="2"/>
  <c r="CQ415" i="2"/>
  <c r="CQ416" i="2"/>
  <c r="CQ417" i="2"/>
  <c r="CQ418" i="2"/>
  <c r="CQ419" i="2"/>
  <c r="CQ420" i="2"/>
  <c r="CQ421" i="2"/>
  <c r="CQ422" i="2"/>
  <c r="CQ423" i="2"/>
  <c r="CQ424" i="2"/>
  <c r="CQ425" i="2"/>
  <c r="CQ426" i="2"/>
  <c r="CQ427" i="2"/>
  <c r="CQ428" i="2"/>
  <c r="CQ429" i="2"/>
  <c r="CQ430" i="2"/>
  <c r="CQ431" i="2"/>
  <c r="CQ432" i="2"/>
  <c r="CQ433" i="2"/>
  <c r="CQ434" i="2"/>
  <c r="CQ435" i="2"/>
  <c r="CQ436" i="2"/>
  <c r="CQ437" i="2"/>
  <c r="CQ438" i="2"/>
  <c r="CQ439" i="2"/>
  <c r="CQ440" i="2"/>
  <c r="CQ441" i="2"/>
  <c r="CQ442" i="2"/>
  <c r="CQ443" i="2"/>
  <c r="CQ444" i="2"/>
  <c r="CQ445" i="2"/>
  <c r="CQ446" i="2"/>
  <c r="CQ447" i="2"/>
  <c r="CQ448" i="2"/>
  <c r="CQ449" i="2"/>
  <c r="CQ450" i="2"/>
  <c r="CQ451" i="2"/>
  <c r="CQ452" i="2"/>
  <c r="CQ453" i="2"/>
  <c r="CQ454" i="2"/>
  <c r="CQ455" i="2"/>
  <c r="CQ456" i="2"/>
  <c r="CQ457" i="2"/>
  <c r="CQ458" i="2"/>
  <c r="CQ459" i="2"/>
  <c r="CQ460" i="2"/>
  <c r="CQ461" i="2"/>
  <c r="CQ462" i="2"/>
  <c r="CQ463" i="2"/>
  <c r="CQ464" i="2"/>
  <c r="CQ465" i="2"/>
  <c r="CQ466" i="2"/>
  <c r="CQ467" i="2"/>
  <c r="CQ468" i="2"/>
  <c r="CQ469" i="2"/>
  <c r="CQ470" i="2"/>
  <c r="CQ471" i="2"/>
  <c r="CQ472" i="2"/>
  <c r="CQ473" i="2"/>
  <c r="CQ474" i="2"/>
  <c r="CQ475" i="2"/>
  <c r="CQ476" i="2"/>
  <c r="CQ477" i="2"/>
  <c r="CQ478" i="2"/>
  <c r="CQ479" i="2"/>
  <c r="CQ480" i="2"/>
  <c r="CQ481" i="2"/>
  <c r="CQ482" i="2"/>
  <c r="CQ483" i="2"/>
  <c r="CQ484" i="2"/>
  <c r="CQ485" i="2"/>
  <c r="CQ486" i="2"/>
  <c r="CQ487" i="2"/>
  <c r="CQ488" i="2"/>
  <c r="CQ489" i="2"/>
  <c r="CQ490" i="2"/>
  <c r="CQ491" i="2"/>
  <c r="CQ492" i="2"/>
  <c r="CQ493" i="2"/>
  <c r="CQ494" i="2"/>
  <c r="CQ495" i="2"/>
  <c r="CQ496" i="2"/>
  <c r="CQ497" i="2"/>
  <c r="CQ498" i="2"/>
  <c r="CQ499" i="2"/>
  <c r="CQ500" i="2"/>
  <c r="CQ501" i="2"/>
  <c r="CQ502" i="2"/>
  <c r="CQ503" i="2"/>
  <c r="CQ504" i="2"/>
  <c r="CQ505" i="2"/>
  <c r="CQ506" i="2"/>
  <c r="CQ507" i="2"/>
  <c r="CQ508" i="2"/>
  <c r="CQ509" i="2"/>
  <c r="CQ510" i="2"/>
  <c r="CQ511" i="2"/>
  <c r="CQ512" i="2"/>
  <c r="CQ513" i="2"/>
  <c r="CQ514" i="2"/>
  <c r="CQ515" i="2"/>
  <c r="CQ516" i="2"/>
  <c r="CQ517" i="2"/>
  <c r="CQ518" i="2"/>
  <c r="CQ519" i="2"/>
  <c r="CQ520" i="2"/>
  <c r="CQ521" i="2"/>
  <c r="CQ522" i="2"/>
  <c r="CQ523" i="2"/>
  <c r="CQ524" i="2"/>
  <c r="CQ525" i="2"/>
  <c r="CQ526" i="2"/>
  <c r="CQ527" i="2"/>
  <c r="CQ528" i="2"/>
  <c r="CQ529" i="2"/>
  <c r="CQ530" i="2"/>
  <c r="CQ531" i="2"/>
  <c r="CQ532" i="2"/>
  <c r="CQ533" i="2"/>
  <c r="CQ534" i="2"/>
  <c r="CQ535" i="2"/>
  <c r="CQ536" i="2"/>
  <c r="CQ537" i="2"/>
  <c r="CQ538" i="2"/>
  <c r="CQ539" i="2"/>
  <c r="CQ540" i="2"/>
  <c r="CQ541" i="2"/>
  <c r="CQ542" i="2"/>
  <c r="CQ543" i="2"/>
  <c r="CQ544" i="2"/>
  <c r="CQ545" i="2"/>
  <c r="CQ546" i="2"/>
  <c r="CQ547" i="2"/>
  <c r="CQ548" i="2"/>
  <c r="CQ549" i="2"/>
  <c r="CQ550" i="2"/>
  <c r="CQ551" i="2"/>
  <c r="CQ552" i="2"/>
  <c r="CQ553" i="2"/>
  <c r="CQ554" i="2"/>
  <c r="CQ555" i="2"/>
  <c r="CQ556" i="2"/>
  <c r="CQ557" i="2"/>
  <c r="CQ558" i="2"/>
  <c r="CQ559" i="2"/>
  <c r="CQ560" i="2"/>
  <c r="CQ561" i="2"/>
  <c r="CQ562" i="2"/>
  <c r="CQ563" i="2"/>
  <c r="CQ564" i="2"/>
  <c r="CQ565" i="2"/>
  <c r="CQ566" i="2"/>
  <c r="CQ567" i="2"/>
  <c r="CQ568" i="2"/>
  <c r="CQ569" i="2"/>
  <c r="CQ570" i="2"/>
  <c r="CQ571" i="2"/>
  <c r="CQ572" i="2"/>
  <c r="CQ573" i="2"/>
  <c r="CQ574" i="2"/>
  <c r="CQ575" i="2"/>
  <c r="CQ576" i="2"/>
  <c r="CQ577" i="2"/>
  <c r="CQ578" i="2"/>
  <c r="CQ579" i="2"/>
  <c r="CQ580" i="2"/>
  <c r="CQ581" i="2"/>
  <c r="CQ582" i="2"/>
  <c r="CQ583" i="2"/>
  <c r="CQ584" i="2"/>
  <c r="CQ585" i="2"/>
  <c r="CQ586" i="2"/>
  <c r="CQ587" i="2"/>
  <c r="CQ588" i="2"/>
  <c r="CQ589" i="2"/>
  <c r="CQ590" i="2"/>
  <c r="CQ591" i="2"/>
  <c r="CQ592" i="2"/>
  <c r="CQ593" i="2"/>
  <c r="CQ594" i="2"/>
  <c r="CQ595" i="2"/>
  <c r="CQ596" i="2"/>
  <c r="CQ597" i="2"/>
  <c r="CQ598" i="2"/>
  <c r="CQ599" i="2"/>
  <c r="CQ600" i="2"/>
  <c r="CQ601" i="2"/>
  <c r="CQ602" i="2"/>
  <c r="CQ603" i="2"/>
  <c r="CQ604" i="2"/>
  <c r="CQ605" i="2"/>
  <c r="CQ606" i="2"/>
  <c r="CQ607" i="2"/>
  <c r="CQ608" i="2"/>
  <c r="CQ609" i="2"/>
  <c r="CQ610" i="2"/>
  <c r="CQ611" i="2"/>
  <c r="CQ612" i="2"/>
  <c r="CQ613" i="2"/>
  <c r="CQ614" i="2"/>
  <c r="CQ615" i="2"/>
  <c r="CQ616" i="2"/>
  <c r="CQ617" i="2"/>
  <c r="CQ618" i="2"/>
  <c r="CQ619" i="2"/>
  <c r="CQ620" i="2"/>
  <c r="CQ621" i="2"/>
  <c r="CQ622" i="2"/>
  <c r="CQ623" i="2"/>
  <c r="CQ624" i="2"/>
  <c r="CQ625" i="2"/>
  <c r="CQ626" i="2"/>
  <c r="CQ627" i="2"/>
  <c r="CQ628" i="2"/>
  <c r="CQ629" i="2"/>
  <c r="CQ630" i="2"/>
  <c r="CQ631" i="2"/>
  <c r="CQ632" i="2"/>
  <c r="CQ633" i="2"/>
  <c r="CQ634" i="2"/>
  <c r="CQ635" i="2"/>
  <c r="CQ636" i="2"/>
  <c r="CQ637" i="2"/>
  <c r="CQ638" i="2"/>
  <c r="CQ639" i="2"/>
  <c r="CQ640" i="2"/>
  <c r="CQ641" i="2"/>
  <c r="CQ642" i="2"/>
  <c r="CQ643" i="2"/>
  <c r="CQ644" i="2"/>
  <c r="CQ645" i="2"/>
  <c r="CQ646" i="2"/>
  <c r="CQ647" i="2"/>
  <c r="CQ648" i="2"/>
  <c r="CQ649" i="2"/>
  <c r="CQ650" i="2"/>
  <c r="CQ651" i="2"/>
  <c r="CQ652" i="2"/>
  <c r="CQ653" i="2"/>
  <c r="CQ654" i="2"/>
  <c r="CQ655" i="2"/>
  <c r="CQ656" i="2"/>
  <c r="CQ657" i="2"/>
  <c r="CQ658" i="2"/>
  <c r="CQ659" i="2"/>
  <c r="CQ660" i="2"/>
  <c r="CQ661" i="2"/>
  <c r="CQ662" i="2"/>
  <c r="CQ663" i="2"/>
  <c r="CQ664" i="2"/>
  <c r="CQ665" i="2"/>
  <c r="CQ666" i="2"/>
  <c r="CQ667" i="2"/>
  <c r="CQ668" i="2"/>
  <c r="CQ669" i="2"/>
  <c r="CQ670" i="2"/>
  <c r="CQ671" i="2"/>
  <c r="CQ672" i="2"/>
  <c r="CQ673" i="2"/>
  <c r="CQ674" i="2"/>
  <c r="CQ675" i="2"/>
  <c r="CQ676" i="2"/>
  <c r="CQ677" i="2"/>
  <c r="CQ678" i="2"/>
  <c r="CQ679" i="2"/>
  <c r="CQ680" i="2"/>
  <c r="CQ681" i="2"/>
  <c r="CQ682" i="2"/>
  <c r="CQ683" i="2"/>
  <c r="CQ684" i="2"/>
  <c r="CQ685" i="2"/>
  <c r="CQ686" i="2"/>
  <c r="CQ687" i="2"/>
  <c r="CQ688" i="2"/>
  <c r="CQ689" i="2"/>
  <c r="CQ690" i="2"/>
  <c r="CQ691" i="2"/>
  <c r="CQ692" i="2"/>
  <c r="CQ693" i="2"/>
  <c r="CQ694" i="2"/>
  <c r="CQ695" i="2"/>
  <c r="CQ696" i="2"/>
  <c r="CQ697" i="2"/>
  <c r="CQ698" i="2"/>
  <c r="CQ699" i="2"/>
  <c r="CQ700" i="2"/>
  <c r="CQ701" i="2"/>
  <c r="CQ702" i="2"/>
  <c r="CQ703" i="2"/>
  <c r="CQ704" i="2"/>
  <c r="CQ705" i="2"/>
  <c r="CQ706" i="2"/>
  <c r="CQ707" i="2"/>
  <c r="CQ708" i="2"/>
  <c r="CQ709" i="2"/>
  <c r="CQ710" i="2"/>
  <c r="CQ711" i="2"/>
  <c r="CQ712" i="2"/>
  <c r="CQ713" i="2"/>
  <c r="CQ714" i="2"/>
  <c r="CQ715" i="2"/>
  <c r="CQ716" i="2"/>
  <c r="CR4" i="2"/>
  <c r="CR5" i="2"/>
  <c r="CR6" i="2"/>
  <c r="CR7" i="2"/>
  <c r="CR8" i="2"/>
  <c r="CR9" i="2"/>
  <c r="CR10" i="2"/>
  <c r="CR11" i="2"/>
  <c r="CR12" i="2"/>
  <c r="CR13" i="2"/>
  <c r="CR14" i="2"/>
  <c r="CR15" i="2"/>
  <c r="CR16" i="2"/>
  <c r="CR17" i="2"/>
  <c r="CR18" i="2"/>
  <c r="CR19" i="2"/>
  <c r="CR20" i="2"/>
  <c r="CR21" i="2"/>
  <c r="CR22" i="2"/>
  <c r="CR23" i="2"/>
  <c r="CR24" i="2"/>
  <c r="CR25" i="2"/>
  <c r="CR26" i="2"/>
  <c r="CR27" i="2"/>
  <c r="CR28" i="2"/>
  <c r="CR29" i="2"/>
  <c r="CR30" i="2"/>
  <c r="CR31" i="2"/>
  <c r="CR32" i="2"/>
  <c r="CR33" i="2"/>
  <c r="CR34" i="2"/>
  <c r="CR35" i="2"/>
  <c r="CR36" i="2"/>
  <c r="CR37" i="2"/>
  <c r="CR38" i="2"/>
  <c r="CR39" i="2"/>
  <c r="CR40" i="2"/>
  <c r="CR41" i="2"/>
  <c r="CR42" i="2"/>
  <c r="CR43" i="2"/>
  <c r="CR44" i="2"/>
  <c r="CR45" i="2"/>
  <c r="CR46" i="2"/>
  <c r="CR47" i="2"/>
  <c r="CR48" i="2"/>
  <c r="CR49" i="2"/>
  <c r="CR50" i="2"/>
  <c r="CR51" i="2"/>
  <c r="CR52" i="2"/>
  <c r="CR53" i="2"/>
  <c r="CR54" i="2"/>
  <c r="CR55" i="2"/>
  <c r="CR56" i="2"/>
  <c r="CR57" i="2"/>
  <c r="CR58" i="2"/>
  <c r="CR59" i="2"/>
  <c r="CR60" i="2"/>
  <c r="CR61" i="2"/>
  <c r="CR62" i="2"/>
  <c r="CR63" i="2"/>
  <c r="CR64" i="2"/>
  <c r="CR65" i="2"/>
  <c r="CR66" i="2"/>
  <c r="CR67" i="2"/>
  <c r="CR68" i="2"/>
  <c r="CR69" i="2"/>
  <c r="CR70" i="2"/>
  <c r="CR71" i="2"/>
  <c r="CR72" i="2"/>
  <c r="CR73" i="2"/>
  <c r="CR74" i="2"/>
  <c r="CR75" i="2"/>
  <c r="CR76" i="2"/>
  <c r="CR77" i="2"/>
  <c r="CR78" i="2"/>
  <c r="CR79" i="2"/>
  <c r="CR80" i="2"/>
  <c r="CR81" i="2"/>
  <c r="CR82" i="2"/>
  <c r="CR83" i="2"/>
  <c r="CR84" i="2"/>
  <c r="CR85" i="2"/>
  <c r="CR86" i="2"/>
  <c r="CR87" i="2"/>
  <c r="CR88" i="2"/>
  <c r="CR89" i="2"/>
  <c r="CR90" i="2"/>
  <c r="CR91" i="2"/>
  <c r="CR92" i="2"/>
  <c r="CR93" i="2"/>
  <c r="CR94" i="2"/>
  <c r="CR95" i="2"/>
  <c r="CR96" i="2"/>
  <c r="CR97" i="2"/>
  <c r="CR98" i="2"/>
  <c r="CR99" i="2"/>
  <c r="CR100" i="2"/>
  <c r="CR101" i="2"/>
  <c r="CR102" i="2"/>
  <c r="CR103" i="2"/>
  <c r="CR104" i="2"/>
  <c r="CR105" i="2"/>
  <c r="CR106" i="2"/>
  <c r="CR107" i="2"/>
  <c r="CR108" i="2"/>
  <c r="CR109" i="2"/>
  <c r="CR110" i="2"/>
  <c r="CR111" i="2"/>
  <c r="CR112" i="2"/>
  <c r="CR113" i="2"/>
  <c r="CR114" i="2"/>
  <c r="CR115" i="2"/>
  <c r="CR116" i="2"/>
  <c r="CR117" i="2"/>
  <c r="CR118" i="2"/>
  <c r="CR119" i="2"/>
  <c r="CR120" i="2"/>
  <c r="CR121" i="2"/>
  <c r="CR122" i="2"/>
  <c r="CR123" i="2"/>
  <c r="CR124" i="2"/>
  <c r="CR125" i="2"/>
  <c r="CR126" i="2"/>
  <c r="CR127" i="2"/>
  <c r="CR128" i="2"/>
  <c r="CR129" i="2"/>
  <c r="CR130" i="2"/>
  <c r="CR131" i="2"/>
  <c r="CR132" i="2"/>
  <c r="CR133" i="2"/>
  <c r="CR134" i="2"/>
  <c r="CR135" i="2"/>
  <c r="CR136" i="2"/>
  <c r="CR137" i="2"/>
  <c r="CR138" i="2"/>
  <c r="CR139" i="2"/>
  <c r="CR140" i="2"/>
  <c r="CR141" i="2"/>
  <c r="CR142" i="2"/>
  <c r="CR143" i="2"/>
  <c r="CR144" i="2"/>
  <c r="CR145" i="2"/>
  <c r="CR146" i="2"/>
  <c r="CR147" i="2"/>
  <c r="CR148" i="2"/>
  <c r="CR149" i="2"/>
  <c r="CR150" i="2"/>
  <c r="CR151" i="2"/>
  <c r="CR152" i="2"/>
  <c r="CR153" i="2"/>
  <c r="CR154" i="2"/>
  <c r="CR155" i="2"/>
  <c r="CR156" i="2"/>
  <c r="CR157" i="2"/>
  <c r="CR158" i="2"/>
  <c r="CR159" i="2"/>
  <c r="CR160" i="2"/>
  <c r="CR161" i="2"/>
  <c r="CR162" i="2"/>
  <c r="CR163" i="2"/>
  <c r="CR164" i="2"/>
  <c r="CR165" i="2"/>
  <c r="CR166" i="2"/>
  <c r="CR167" i="2"/>
  <c r="CR168" i="2"/>
  <c r="CR169" i="2"/>
  <c r="CR170" i="2"/>
  <c r="CR171" i="2"/>
  <c r="CR172" i="2"/>
  <c r="CR173" i="2"/>
  <c r="CR174" i="2"/>
  <c r="CR175" i="2"/>
  <c r="CR176" i="2"/>
  <c r="CR177" i="2"/>
  <c r="CR178" i="2"/>
  <c r="CR179" i="2"/>
  <c r="CR180" i="2"/>
  <c r="CR181" i="2"/>
  <c r="CR182" i="2"/>
  <c r="CR183" i="2"/>
  <c r="CR184" i="2"/>
  <c r="CR185" i="2"/>
  <c r="CR186" i="2"/>
  <c r="CR187" i="2"/>
  <c r="CR188" i="2"/>
  <c r="CR189" i="2"/>
  <c r="CR190" i="2"/>
  <c r="CR191" i="2"/>
  <c r="CR192" i="2"/>
  <c r="CR193" i="2"/>
  <c r="CR194" i="2"/>
  <c r="CR195" i="2"/>
  <c r="CR196" i="2"/>
  <c r="CR197" i="2"/>
  <c r="CR198" i="2"/>
  <c r="CR199" i="2"/>
  <c r="CR200" i="2"/>
  <c r="CR201" i="2"/>
  <c r="CR202" i="2"/>
  <c r="CR203" i="2"/>
  <c r="CR204" i="2"/>
  <c r="CR205" i="2"/>
  <c r="CR206" i="2"/>
  <c r="CR207" i="2"/>
  <c r="CR208" i="2"/>
  <c r="CR209" i="2"/>
  <c r="CR210" i="2"/>
  <c r="CR211" i="2"/>
  <c r="CR212" i="2"/>
  <c r="CR213" i="2"/>
  <c r="CR214" i="2"/>
  <c r="CR215" i="2"/>
  <c r="CR216" i="2"/>
  <c r="CR217" i="2"/>
  <c r="CR218" i="2"/>
  <c r="CR219" i="2"/>
  <c r="CR220" i="2"/>
  <c r="CR221" i="2"/>
  <c r="CR222" i="2"/>
  <c r="CR223" i="2"/>
  <c r="CR224" i="2"/>
  <c r="CR225" i="2"/>
  <c r="CR226" i="2"/>
  <c r="CR227" i="2"/>
  <c r="CR228" i="2"/>
  <c r="CR229" i="2"/>
  <c r="CR230" i="2"/>
  <c r="CR231" i="2"/>
  <c r="CR232" i="2"/>
  <c r="CR233" i="2"/>
  <c r="CR234" i="2"/>
  <c r="CR235" i="2"/>
  <c r="CR236" i="2"/>
  <c r="CR237" i="2"/>
  <c r="CR238" i="2"/>
  <c r="CR239" i="2"/>
  <c r="CR240" i="2"/>
  <c r="CR241" i="2"/>
  <c r="CR242" i="2"/>
  <c r="CR243" i="2"/>
  <c r="CR244" i="2"/>
  <c r="CR245" i="2"/>
  <c r="CR246" i="2"/>
  <c r="CR247" i="2"/>
  <c r="CR248" i="2"/>
  <c r="CR249" i="2"/>
  <c r="CR250" i="2"/>
  <c r="CR251" i="2"/>
  <c r="CR252" i="2"/>
  <c r="CR253" i="2"/>
  <c r="CR254" i="2"/>
  <c r="CR255" i="2"/>
  <c r="CR256" i="2"/>
  <c r="CR257" i="2"/>
  <c r="CR258" i="2"/>
  <c r="CR259" i="2"/>
  <c r="CR260" i="2"/>
  <c r="CR261" i="2"/>
  <c r="CR262" i="2"/>
  <c r="CR263" i="2"/>
  <c r="CR264" i="2"/>
  <c r="CR265" i="2"/>
  <c r="CR266" i="2"/>
  <c r="CR267" i="2"/>
  <c r="CR268" i="2"/>
  <c r="CR269" i="2"/>
  <c r="CR270" i="2"/>
  <c r="CR271" i="2"/>
  <c r="CR272" i="2"/>
  <c r="CR273" i="2"/>
  <c r="CR274" i="2"/>
  <c r="CR275" i="2"/>
  <c r="CR276" i="2"/>
  <c r="CR277" i="2"/>
  <c r="CR278" i="2"/>
  <c r="CR279" i="2"/>
  <c r="CR280" i="2"/>
  <c r="CR281" i="2"/>
  <c r="CR282" i="2"/>
  <c r="CR283" i="2"/>
  <c r="CR284" i="2"/>
  <c r="CR285" i="2"/>
  <c r="CR286" i="2"/>
  <c r="CR287" i="2"/>
  <c r="CR288" i="2"/>
  <c r="CR289" i="2"/>
  <c r="CR290" i="2"/>
  <c r="CR291" i="2"/>
  <c r="CR292" i="2"/>
  <c r="CR293" i="2"/>
  <c r="CR294" i="2"/>
  <c r="CR295" i="2"/>
  <c r="CR296" i="2"/>
  <c r="CR297" i="2"/>
  <c r="CR298" i="2"/>
  <c r="CR299" i="2"/>
  <c r="CR300" i="2"/>
  <c r="CR301" i="2"/>
  <c r="CR302" i="2"/>
  <c r="CR303" i="2"/>
  <c r="CR304" i="2"/>
  <c r="CR305" i="2"/>
  <c r="CR306" i="2"/>
  <c r="CR307" i="2"/>
  <c r="CR308" i="2"/>
  <c r="CR309" i="2"/>
  <c r="CR310" i="2"/>
  <c r="CR311" i="2"/>
  <c r="CR312" i="2"/>
  <c r="CR313" i="2"/>
  <c r="CR314" i="2"/>
  <c r="CR315" i="2"/>
  <c r="CR316" i="2"/>
  <c r="CR317" i="2"/>
  <c r="CR318" i="2"/>
  <c r="CR319" i="2"/>
  <c r="CR320" i="2"/>
  <c r="CR321" i="2"/>
  <c r="CR322" i="2"/>
  <c r="CR323" i="2"/>
  <c r="CR324" i="2"/>
  <c r="CR325" i="2"/>
  <c r="CR326" i="2"/>
  <c r="CR327" i="2"/>
  <c r="CR328" i="2"/>
  <c r="CR329" i="2"/>
  <c r="CR330" i="2"/>
  <c r="CR331" i="2"/>
  <c r="CR332" i="2"/>
  <c r="CR333" i="2"/>
  <c r="CR334" i="2"/>
  <c r="CR335" i="2"/>
  <c r="CR336" i="2"/>
  <c r="CR337" i="2"/>
  <c r="CR338" i="2"/>
  <c r="CR339" i="2"/>
  <c r="CR340" i="2"/>
  <c r="CR341" i="2"/>
  <c r="CR342" i="2"/>
  <c r="CR343" i="2"/>
  <c r="CR344" i="2"/>
  <c r="CR345" i="2"/>
  <c r="CR346" i="2"/>
  <c r="CR347" i="2"/>
  <c r="CR348" i="2"/>
  <c r="CR349" i="2"/>
  <c r="CR350" i="2"/>
  <c r="CR351" i="2"/>
  <c r="CR352" i="2"/>
  <c r="CR353" i="2"/>
  <c r="CR354" i="2"/>
  <c r="CR355" i="2"/>
  <c r="CR356" i="2"/>
  <c r="CR357" i="2"/>
  <c r="CR358" i="2"/>
  <c r="CR359" i="2"/>
  <c r="CR360" i="2"/>
  <c r="CR361" i="2"/>
  <c r="CR362" i="2"/>
  <c r="CR363" i="2"/>
  <c r="CR364" i="2"/>
  <c r="CR365" i="2"/>
  <c r="CR366" i="2"/>
  <c r="CR367" i="2"/>
  <c r="CR368" i="2"/>
  <c r="CR369" i="2"/>
  <c r="CR370" i="2"/>
  <c r="CR371" i="2"/>
  <c r="CR372" i="2"/>
  <c r="CR373" i="2"/>
  <c r="CR374" i="2"/>
  <c r="CR375" i="2"/>
  <c r="CR376" i="2"/>
  <c r="CR377" i="2"/>
  <c r="CR378" i="2"/>
  <c r="CR379" i="2"/>
  <c r="CR380" i="2"/>
  <c r="CR381" i="2"/>
  <c r="CR382" i="2"/>
  <c r="CR383" i="2"/>
  <c r="CR384" i="2"/>
  <c r="CR385" i="2"/>
  <c r="CR386" i="2"/>
  <c r="CR387" i="2"/>
  <c r="CR388" i="2"/>
  <c r="CR389" i="2"/>
  <c r="CR390" i="2"/>
  <c r="CR391" i="2"/>
  <c r="CR392" i="2"/>
  <c r="CR393" i="2"/>
  <c r="CR394" i="2"/>
  <c r="CR395" i="2"/>
  <c r="CR396" i="2"/>
  <c r="CR397" i="2"/>
  <c r="CR398" i="2"/>
  <c r="CR399" i="2"/>
  <c r="CR400" i="2"/>
  <c r="CR401" i="2"/>
  <c r="CR402" i="2"/>
  <c r="CR403" i="2"/>
  <c r="CR404" i="2"/>
  <c r="CR405" i="2"/>
  <c r="CR406" i="2"/>
  <c r="CR407" i="2"/>
  <c r="CR408" i="2"/>
  <c r="CR409" i="2"/>
  <c r="CR410" i="2"/>
  <c r="CR411" i="2"/>
  <c r="CR412" i="2"/>
  <c r="CR413" i="2"/>
  <c r="CR414" i="2"/>
  <c r="CR415" i="2"/>
  <c r="CR416" i="2"/>
  <c r="CR417" i="2"/>
  <c r="CR418" i="2"/>
  <c r="CR419" i="2"/>
  <c r="CR420" i="2"/>
  <c r="CR421" i="2"/>
  <c r="CR422" i="2"/>
  <c r="CR423" i="2"/>
  <c r="CR424" i="2"/>
  <c r="CR425" i="2"/>
  <c r="CR426" i="2"/>
  <c r="CR427" i="2"/>
  <c r="CR428" i="2"/>
  <c r="CR429" i="2"/>
  <c r="CR430" i="2"/>
  <c r="CR431" i="2"/>
  <c r="CR432" i="2"/>
  <c r="CR433" i="2"/>
  <c r="CR434" i="2"/>
  <c r="CR435" i="2"/>
  <c r="CR436" i="2"/>
  <c r="CR437" i="2"/>
  <c r="CR438" i="2"/>
  <c r="CR439" i="2"/>
  <c r="CR440" i="2"/>
  <c r="CR441" i="2"/>
  <c r="CR442" i="2"/>
  <c r="CR443" i="2"/>
  <c r="CR444" i="2"/>
  <c r="CR445" i="2"/>
  <c r="CR446" i="2"/>
  <c r="CR447" i="2"/>
  <c r="CR448" i="2"/>
  <c r="CR449" i="2"/>
  <c r="CR450" i="2"/>
  <c r="CR451" i="2"/>
  <c r="CR452" i="2"/>
  <c r="CR453" i="2"/>
  <c r="CR454" i="2"/>
  <c r="CR455" i="2"/>
  <c r="CR456" i="2"/>
  <c r="CR457" i="2"/>
  <c r="CR458" i="2"/>
  <c r="CR459" i="2"/>
  <c r="CR460" i="2"/>
  <c r="CR461" i="2"/>
  <c r="CR462" i="2"/>
  <c r="CR463" i="2"/>
  <c r="CR464" i="2"/>
  <c r="CR465" i="2"/>
  <c r="CR466" i="2"/>
  <c r="CR467" i="2"/>
  <c r="CR468" i="2"/>
  <c r="CR469" i="2"/>
  <c r="CR470" i="2"/>
  <c r="CR471" i="2"/>
  <c r="CR472" i="2"/>
  <c r="CR473" i="2"/>
  <c r="CR474" i="2"/>
  <c r="CR475" i="2"/>
  <c r="CR476" i="2"/>
  <c r="CR477" i="2"/>
  <c r="CR478" i="2"/>
  <c r="CR479" i="2"/>
  <c r="CR480" i="2"/>
  <c r="CR481" i="2"/>
  <c r="CR482" i="2"/>
  <c r="CR483" i="2"/>
  <c r="CR484" i="2"/>
  <c r="CR485" i="2"/>
  <c r="CR486" i="2"/>
  <c r="CR487" i="2"/>
  <c r="CR488" i="2"/>
  <c r="CR489" i="2"/>
  <c r="CR490" i="2"/>
  <c r="CR491" i="2"/>
  <c r="CR492" i="2"/>
  <c r="CR493" i="2"/>
  <c r="CR494" i="2"/>
  <c r="CR495" i="2"/>
  <c r="CR496" i="2"/>
  <c r="CR497" i="2"/>
  <c r="CR498" i="2"/>
  <c r="CR499" i="2"/>
  <c r="CR500" i="2"/>
  <c r="CR501" i="2"/>
  <c r="CR502" i="2"/>
  <c r="CR503" i="2"/>
  <c r="CR504" i="2"/>
  <c r="CR505" i="2"/>
  <c r="CR506" i="2"/>
  <c r="CR507" i="2"/>
  <c r="CR508" i="2"/>
  <c r="CR509" i="2"/>
  <c r="CR510" i="2"/>
  <c r="CR511" i="2"/>
  <c r="CR512" i="2"/>
  <c r="CR513" i="2"/>
  <c r="CR514" i="2"/>
  <c r="CR515" i="2"/>
  <c r="CR516" i="2"/>
  <c r="CR517" i="2"/>
  <c r="CR518" i="2"/>
  <c r="CR519" i="2"/>
  <c r="CR520" i="2"/>
  <c r="CR521" i="2"/>
  <c r="CR522" i="2"/>
  <c r="CR523" i="2"/>
  <c r="CR524" i="2"/>
  <c r="CR525" i="2"/>
  <c r="CR526" i="2"/>
  <c r="CR527" i="2"/>
  <c r="CR528" i="2"/>
  <c r="CR529" i="2"/>
  <c r="CR530" i="2"/>
  <c r="CR531" i="2"/>
  <c r="CR532" i="2"/>
  <c r="CR533" i="2"/>
  <c r="CR534" i="2"/>
  <c r="CR535" i="2"/>
  <c r="CR536" i="2"/>
  <c r="CR537" i="2"/>
  <c r="CR538" i="2"/>
  <c r="CR539" i="2"/>
  <c r="CR540" i="2"/>
  <c r="CR541" i="2"/>
  <c r="CR542" i="2"/>
  <c r="CR543" i="2"/>
  <c r="CR544" i="2"/>
  <c r="CR545" i="2"/>
  <c r="CR546" i="2"/>
  <c r="CR547" i="2"/>
  <c r="CR548" i="2"/>
  <c r="CR549" i="2"/>
  <c r="CR550" i="2"/>
  <c r="CR551" i="2"/>
  <c r="CR552" i="2"/>
  <c r="CR553" i="2"/>
  <c r="CR554" i="2"/>
  <c r="CR555" i="2"/>
  <c r="CR556" i="2"/>
  <c r="CR557" i="2"/>
  <c r="CR558" i="2"/>
  <c r="CR559" i="2"/>
  <c r="CR560" i="2"/>
  <c r="CR561" i="2"/>
  <c r="CR562" i="2"/>
  <c r="CR563" i="2"/>
  <c r="CR564" i="2"/>
  <c r="CR565" i="2"/>
  <c r="CR566" i="2"/>
  <c r="CR567" i="2"/>
  <c r="CR568" i="2"/>
  <c r="CR569" i="2"/>
  <c r="CR570" i="2"/>
  <c r="CR571" i="2"/>
  <c r="CR572" i="2"/>
  <c r="CR573" i="2"/>
  <c r="CR574" i="2"/>
  <c r="CR575" i="2"/>
  <c r="CR576" i="2"/>
  <c r="CR577" i="2"/>
  <c r="CR578" i="2"/>
  <c r="CR579" i="2"/>
  <c r="CR580" i="2"/>
  <c r="CR581" i="2"/>
  <c r="CR582" i="2"/>
  <c r="CR583" i="2"/>
  <c r="CR584" i="2"/>
  <c r="CR585" i="2"/>
  <c r="CR586" i="2"/>
  <c r="CR587" i="2"/>
  <c r="CR588" i="2"/>
  <c r="CR589" i="2"/>
  <c r="CR590" i="2"/>
  <c r="CR591" i="2"/>
  <c r="CR592" i="2"/>
  <c r="CR593" i="2"/>
  <c r="CR594" i="2"/>
  <c r="CR595" i="2"/>
  <c r="CR596" i="2"/>
  <c r="CR597" i="2"/>
  <c r="CR598" i="2"/>
  <c r="CR599" i="2"/>
  <c r="CR600" i="2"/>
  <c r="CR601" i="2"/>
  <c r="CR602" i="2"/>
  <c r="CR603" i="2"/>
  <c r="CR604" i="2"/>
  <c r="CR605" i="2"/>
  <c r="CR606" i="2"/>
  <c r="CR607" i="2"/>
  <c r="CR608" i="2"/>
  <c r="CR609" i="2"/>
  <c r="CR610" i="2"/>
  <c r="CR611" i="2"/>
  <c r="CR612" i="2"/>
  <c r="CR613" i="2"/>
  <c r="CR614" i="2"/>
  <c r="CR615" i="2"/>
  <c r="CR616" i="2"/>
  <c r="CR617" i="2"/>
  <c r="CR618" i="2"/>
  <c r="CR619" i="2"/>
  <c r="CR620" i="2"/>
  <c r="CR621" i="2"/>
  <c r="CR622" i="2"/>
  <c r="CR623" i="2"/>
  <c r="CR624" i="2"/>
  <c r="CR625" i="2"/>
  <c r="CR626" i="2"/>
  <c r="CR627" i="2"/>
  <c r="CR628" i="2"/>
  <c r="CR629" i="2"/>
  <c r="CR630" i="2"/>
  <c r="CR631" i="2"/>
  <c r="CR632" i="2"/>
  <c r="CR633" i="2"/>
  <c r="CR634" i="2"/>
  <c r="CR635" i="2"/>
  <c r="CR636" i="2"/>
  <c r="CR637" i="2"/>
  <c r="CR638" i="2"/>
  <c r="CR639" i="2"/>
  <c r="CR640" i="2"/>
  <c r="CR641" i="2"/>
  <c r="CR642" i="2"/>
  <c r="CR643" i="2"/>
  <c r="CR644" i="2"/>
  <c r="CR645" i="2"/>
  <c r="CR646" i="2"/>
  <c r="CR647" i="2"/>
  <c r="CR648" i="2"/>
  <c r="CR649" i="2"/>
  <c r="CR650" i="2"/>
  <c r="CR651" i="2"/>
  <c r="CR652" i="2"/>
  <c r="CR653" i="2"/>
  <c r="CR654" i="2"/>
  <c r="CR655" i="2"/>
  <c r="CR656" i="2"/>
  <c r="CR657" i="2"/>
  <c r="CR658" i="2"/>
  <c r="CR659" i="2"/>
  <c r="CR660" i="2"/>
  <c r="CR661" i="2"/>
  <c r="CR662" i="2"/>
  <c r="CR663" i="2"/>
  <c r="CR664" i="2"/>
  <c r="CR665" i="2"/>
  <c r="CR666" i="2"/>
  <c r="CR667" i="2"/>
  <c r="CR668" i="2"/>
  <c r="CR669" i="2"/>
  <c r="CR670" i="2"/>
  <c r="CR671" i="2"/>
  <c r="CR672" i="2"/>
  <c r="CR673" i="2"/>
  <c r="CR674" i="2"/>
  <c r="CR675" i="2"/>
  <c r="CR676" i="2"/>
  <c r="CR677" i="2"/>
  <c r="CR678" i="2"/>
  <c r="CR679" i="2"/>
  <c r="CR680" i="2"/>
  <c r="CR681" i="2"/>
  <c r="CR682" i="2"/>
  <c r="CR683" i="2"/>
  <c r="CR684" i="2"/>
  <c r="CR685" i="2"/>
  <c r="CR686" i="2"/>
  <c r="CR687" i="2"/>
  <c r="CR688" i="2"/>
  <c r="CR689" i="2"/>
  <c r="CR690" i="2"/>
  <c r="CR691" i="2"/>
  <c r="CR692" i="2"/>
  <c r="CR693" i="2"/>
  <c r="CR694" i="2"/>
  <c r="CR695" i="2"/>
  <c r="CR696" i="2"/>
  <c r="CR697" i="2"/>
  <c r="CR698" i="2"/>
  <c r="CR699" i="2"/>
  <c r="CR700" i="2"/>
  <c r="CR701" i="2"/>
  <c r="CR702" i="2"/>
  <c r="CR703" i="2"/>
  <c r="CR704" i="2"/>
  <c r="CR705" i="2"/>
  <c r="CR706" i="2"/>
  <c r="CR707" i="2"/>
  <c r="CR708" i="2"/>
  <c r="CR709" i="2"/>
  <c r="CR710" i="2"/>
  <c r="CR711" i="2"/>
  <c r="CR712" i="2"/>
  <c r="CR713" i="2"/>
  <c r="CR714" i="2"/>
  <c r="CR715" i="2"/>
  <c r="CR716" i="2"/>
  <c r="CS4" i="2"/>
  <c r="CS5" i="2"/>
  <c r="CS6" i="2"/>
  <c r="CS7" i="2"/>
  <c r="CS8" i="2"/>
  <c r="CS9" i="2"/>
  <c r="CS10" i="2"/>
  <c r="CS11" i="2"/>
  <c r="CS12" i="2"/>
  <c r="CS13" i="2"/>
  <c r="CS14" i="2"/>
  <c r="CS15" i="2"/>
  <c r="CS16" i="2"/>
  <c r="CS17" i="2"/>
  <c r="CS18" i="2"/>
  <c r="CS19" i="2"/>
  <c r="CS20" i="2"/>
  <c r="CS21" i="2"/>
  <c r="CS22" i="2"/>
  <c r="CS23" i="2"/>
  <c r="CS24" i="2"/>
  <c r="CS25" i="2"/>
  <c r="CS26" i="2"/>
  <c r="CS27" i="2"/>
  <c r="CS28" i="2"/>
  <c r="CS29" i="2"/>
  <c r="CS30" i="2"/>
  <c r="CS31" i="2"/>
  <c r="CS32" i="2"/>
  <c r="CS33" i="2"/>
  <c r="CS34" i="2"/>
  <c r="CS35" i="2"/>
  <c r="CS36" i="2"/>
  <c r="CS37" i="2"/>
  <c r="CS38" i="2"/>
  <c r="CS39" i="2"/>
  <c r="CS40" i="2"/>
  <c r="CS41" i="2"/>
  <c r="CS42" i="2"/>
  <c r="CS43" i="2"/>
  <c r="CS44" i="2"/>
  <c r="CS45" i="2"/>
  <c r="CS46" i="2"/>
  <c r="CS47" i="2"/>
  <c r="CS48" i="2"/>
  <c r="CS49" i="2"/>
  <c r="CS50" i="2"/>
  <c r="CS51" i="2"/>
  <c r="CS52" i="2"/>
  <c r="CS53" i="2"/>
  <c r="CS54" i="2"/>
  <c r="CS55" i="2"/>
  <c r="CS56" i="2"/>
  <c r="CS57" i="2"/>
  <c r="CS58" i="2"/>
  <c r="CS59" i="2"/>
  <c r="CS60" i="2"/>
  <c r="CS61" i="2"/>
  <c r="CS62" i="2"/>
  <c r="CS63" i="2"/>
  <c r="CS64" i="2"/>
  <c r="CS65" i="2"/>
  <c r="CS66" i="2"/>
  <c r="CS67" i="2"/>
  <c r="CS68" i="2"/>
  <c r="CS69" i="2"/>
  <c r="CS70" i="2"/>
  <c r="CS71" i="2"/>
  <c r="CS72" i="2"/>
  <c r="CS73" i="2"/>
  <c r="CS74" i="2"/>
  <c r="CS75" i="2"/>
  <c r="CS76" i="2"/>
  <c r="CS77" i="2"/>
  <c r="CS78" i="2"/>
  <c r="CS79" i="2"/>
  <c r="CS80" i="2"/>
  <c r="CS81" i="2"/>
  <c r="CS82" i="2"/>
  <c r="CS83" i="2"/>
  <c r="CS84" i="2"/>
  <c r="CS85" i="2"/>
  <c r="CS86" i="2"/>
  <c r="CS87" i="2"/>
  <c r="CS88" i="2"/>
  <c r="CS89" i="2"/>
  <c r="CS90" i="2"/>
  <c r="CS91" i="2"/>
  <c r="CS92" i="2"/>
  <c r="CS93" i="2"/>
  <c r="CS94" i="2"/>
  <c r="CS95" i="2"/>
  <c r="CS96" i="2"/>
  <c r="CS97" i="2"/>
  <c r="CS98" i="2"/>
  <c r="CS99" i="2"/>
  <c r="CS100" i="2"/>
  <c r="CS101" i="2"/>
  <c r="CS102" i="2"/>
  <c r="CS103" i="2"/>
  <c r="CS104" i="2"/>
  <c r="CS105" i="2"/>
  <c r="CS106" i="2"/>
  <c r="CS107" i="2"/>
  <c r="CS108" i="2"/>
  <c r="CS109" i="2"/>
  <c r="CS110" i="2"/>
  <c r="CS111" i="2"/>
  <c r="CS112" i="2"/>
  <c r="CS113" i="2"/>
  <c r="CS114" i="2"/>
  <c r="CS115" i="2"/>
  <c r="CS116" i="2"/>
  <c r="CS117" i="2"/>
  <c r="CS118" i="2"/>
  <c r="CS119" i="2"/>
  <c r="CS120" i="2"/>
  <c r="CS121" i="2"/>
  <c r="CS122" i="2"/>
  <c r="CS123" i="2"/>
  <c r="CS124" i="2"/>
  <c r="CS125" i="2"/>
  <c r="CS126" i="2"/>
  <c r="CS127" i="2"/>
  <c r="CS128" i="2"/>
  <c r="CS129" i="2"/>
  <c r="CS130" i="2"/>
  <c r="CS131" i="2"/>
  <c r="CS132" i="2"/>
  <c r="CS133" i="2"/>
  <c r="CS134" i="2"/>
  <c r="CS135" i="2"/>
  <c r="CS136" i="2"/>
  <c r="CS137" i="2"/>
  <c r="CS138" i="2"/>
  <c r="CS139" i="2"/>
  <c r="CS140" i="2"/>
  <c r="CS141" i="2"/>
  <c r="CS142" i="2"/>
  <c r="CS143" i="2"/>
  <c r="CS144" i="2"/>
  <c r="CS145" i="2"/>
  <c r="CS146" i="2"/>
  <c r="CS147" i="2"/>
  <c r="CS148" i="2"/>
  <c r="CS149" i="2"/>
  <c r="CS150" i="2"/>
  <c r="CS151" i="2"/>
  <c r="CS152" i="2"/>
  <c r="CS153" i="2"/>
  <c r="CS154" i="2"/>
  <c r="CS155" i="2"/>
  <c r="CS156" i="2"/>
  <c r="CS157" i="2"/>
  <c r="CS158" i="2"/>
  <c r="CS159" i="2"/>
  <c r="CS160" i="2"/>
  <c r="CS161" i="2"/>
  <c r="CS162" i="2"/>
  <c r="CS163" i="2"/>
  <c r="CS164" i="2"/>
  <c r="CS165" i="2"/>
  <c r="CS166" i="2"/>
  <c r="CS167" i="2"/>
  <c r="CS168" i="2"/>
  <c r="CS169" i="2"/>
  <c r="CS170" i="2"/>
  <c r="CS171" i="2"/>
  <c r="CS172" i="2"/>
  <c r="CS173" i="2"/>
  <c r="CS174" i="2"/>
  <c r="CS175" i="2"/>
  <c r="CS176" i="2"/>
  <c r="CS177" i="2"/>
  <c r="CS178" i="2"/>
  <c r="CS179" i="2"/>
  <c r="CS180" i="2"/>
  <c r="CS181" i="2"/>
  <c r="CS182" i="2"/>
  <c r="CS183" i="2"/>
  <c r="CS184" i="2"/>
  <c r="CS185" i="2"/>
  <c r="CS186" i="2"/>
  <c r="CS187" i="2"/>
  <c r="CS188" i="2"/>
  <c r="CS189" i="2"/>
  <c r="CS190" i="2"/>
  <c r="CS191" i="2"/>
  <c r="CS192" i="2"/>
  <c r="CS193" i="2"/>
  <c r="CS194" i="2"/>
  <c r="CS195" i="2"/>
  <c r="CS196" i="2"/>
  <c r="CS197" i="2"/>
  <c r="CS198" i="2"/>
  <c r="CS199" i="2"/>
  <c r="CS200" i="2"/>
  <c r="CS201" i="2"/>
  <c r="CS202" i="2"/>
  <c r="CS203" i="2"/>
  <c r="CS204" i="2"/>
  <c r="CS205" i="2"/>
  <c r="CS206" i="2"/>
  <c r="CS207" i="2"/>
  <c r="CS208" i="2"/>
  <c r="CS209" i="2"/>
  <c r="CS210" i="2"/>
  <c r="CS211" i="2"/>
  <c r="CS212" i="2"/>
  <c r="CS213" i="2"/>
  <c r="CS214" i="2"/>
  <c r="CS215" i="2"/>
  <c r="CS216" i="2"/>
  <c r="CS217" i="2"/>
  <c r="CS218" i="2"/>
  <c r="CS219" i="2"/>
  <c r="CS220" i="2"/>
  <c r="CS221" i="2"/>
  <c r="CS222" i="2"/>
  <c r="CS223" i="2"/>
  <c r="CS224" i="2"/>
  <c r="CS225" i="2"/>
  <c r="CS226" i="2"/>
  <c r="CS227" i="2"/>
  <c r="CS228" i="2"/>
  <c r="CS229" i="2"/>
  <c r="CS230" i="2"/>
  <c r="CS231" i="2"/>
  <c r="CS232" i="2"/>
  <c r="CS233" i="2"/>
  <c r="CS234" i="2"/>
  <c r="CS235" i="2"/>
  <c r="CS236" i="2"/>
  <c r="CS237" i="2"/>
  <c r="CS238" i="2"/>
  <c r="CS239" i="2"/>
  <c r="CS240" i="2"/>
  <c r="CS241" i="2"/>
  <c r="CS242" i="2"/>
  <c r="CS243" i="2"/>
  <c r="CS244" i="2"/>
  <c r="CS245" i="2"/>
  <c r="CS246" i="2"/>
  <c r="CS247" i="2"/>
  <c r="CS248" i="2"/>
  <c r="CS249" i="2"/>
  <c r="CS250" i="2"/>
  <c r="CS251" i="2"/>
  <c r="CS252" i="2"/>
  <c r="CS253" i="2"/>
  <c r="CS254" i="2"/>
  <c r="CS255" i="2"/>
  <c r="CS256" i="2"/>
  <c r="CS257" i="2"/>
  <c r="CS258" i="2"/>
  <c r="CS259" i="2"/>
  <c r="CS260" i="2"/>
  <c r="CS261" i="2"/>
  <c r="CS262" i="2"/>
  <c r="CS263" i="2"/>
  <c r="CS264" i="2"/>
  <c r="CS265" i="2"/>
  <c r="CS266" i="2"/>
  <c r="CS267" i="2"/>
  <c r="CS268" i="2"/>
  <c r="CS269" i="2"/>
  <c r="CS270" i="2"/>
  <c r="CS271" i="2"/>
  <c r="CS272" i="2"/>
  <c r="CS273" i="2"/>
  <c r="CS274" i="2"/>
  <c r="CS275" i="2"/>
  <c r="CS276" i="2"/>
  <c r="CS277" i="2"/>
  <c r="CS278" i="2"/>
  <c r="CS279" i="2"/>
  <c r="CS280" i="2"/>
  <c r="CS281" i="2"/>
  <c r="CS282" i="2"/>
  <c r="CS283" i="2"/>
  <c r="CS284" i="2"/>
  <c r="CS285" i="2"/>
  <c r="CS286" i="2"/>
  <c r="CS287" i="2"/>
  <c r="CS288" i="2"/>
  <c r="CS289" i="2"/>
  <c r="CS290" i="2"/>
  <c r="CS291" i="2"/>
  <c r="CS292" i="2"/>
  <c r="CS293" i="2"/>
  <c r="CS294" i="2"/>
  <c r="CS295" i="2"/>
  <c r="CS296" i="2"/>
  <c r="CS297" i="2"/>
  <c r="CS298" i="2"/>
  <c r="CS299" i="2"/>
  <c r="CS300" i="2"/>
  <c r="CS301" i="2"/>
  <c r="CS302" i="2"/>
  <c r="CS303" i="2"/>
  <c r="CS304" i="2"/>
  <c r="CS305" i="2"/>
  <c r="CS306" i="2"/>
  <c r="CS307" i="2"/>
  <c r="CS308" i="2"/>
  <c r="CS309" i="2"/>
  <c r="CS310" i="2"/>
  <c r="CS311" i="2"/>
  <c r="CS312" i="2"/>
  <c r="CS313" i="2"/>
  <c r="CS314" i="2"/>
  <c r="CS315" i="2"/>
  <c r="CS316" i="2"/>
  <c r="CS317" i="2"/>
  <c r="CS318" i="2"/>
  <c r="CS319" i="2"/>
  <c r="CS320" i="2"/>
  <c r="CS321" i="2"/>
  <c r="CS322" i="2"/>
  <c r="CS323" i="2"/>
  <c r="CS324" i="2"/>
  <c r="CS325" i="2"/>
  <c r="CS326" i="2"/>
  <c r="CS327" i="2"/>
  <c r="CS328" i="2"/>
  <c r="CS329" i="2"/>
  <c r="CS330" i="2"/>
  <c r="CS331" i="2"/>
  <c r="CS332" i="2"/>
  <c r="CS333" i="2"/>
  <c r="CS334" i="2"/>
  <c r="CS335" i="2"/>
  <c r="CS336" i="2"/>
  <c r="CS337" i="2"/>
  <c r="CS338" i="2"/>
  <c r="CS339" i="2"/>
  <c r="CS340" i="2"/>
  <c r="CS341" i="2"/>
  <c r="CS342" i="2"/>
  <c r="CS343" i="2"/>
  <c r="CS344" i="2"/>
  <c r="CS345" i="2"/>
  <c r="CS346" i="2"/>
  <c r="CS347" i="2"/>
  <c r="CS348" i="2"/>
  <c r="CS349" i="2"/>
  <c r="CS350" i="2"/>
  <c r="CS351" i="2"/>
  <c r="CS352" i="2"/>
  <c r="CS353" i="2"/>
  <c r="CS354" i="2"/>
  <c r="CS355" i="2"/>
  <c r="CS356" i="2"/>
  <c r="CS357" i="2"/>
  <c r="CS358" i="2"/>
  <c r="CS359" i="2"/>
  <c r="CS360" i="2"/>
  <c r="CS361" i="2"/>
  <c r="CS362" i="2"/>
  <c r="CS363" i="2"/>
  <c r="CS364" i="2"/>
  <c r="CS365" i="2"/>
  <c r="CS366" i="2"/>
  <c r="CS367" i="2"/>
  <c r="CS368" i="2"/>
  <c r="CS369" i="2"/>
  <c r="CS370" i="2"/>
  <c r="CS371" i="2"/>
  <c r="CS372" i="2"/>
  <c r="CS373" i="2"/>
  <c r="CS374" i="2"/>
  <c r="CS375" i="2"/>
  <c r="CS376" i="2"/>
  <c r="CS377" i="2"/>
  <c r="CS378" i="2"/>
  <c r="CS379" i="2"/>
  <c r="CS380" i="2"/>
  <c r="CS381" i="2"/>
  <c r="CS382" i="2"/>
  <c r="CS383" i="2"/>
  <c r="CS384" i="2"/>
  <c r="CS385" i="2"/>
  <c r="CS386" i="2"/>
  <c r="CS387" i="2"/>
  <c r="CS388" i="2"/>
  <c r="CS389" i="2"/>
  <c r="CS390" i="2"/>
  <c r="CS391" i="2"/>
  <c r="CS392" i="2"/>
  <c r="CS393" i="2"/>
  <c r="CS394" i="2"/>
  <c r="CS395" i="2"/>
  <c r="CS396" i="2"/>
  <c r="CS397" i="2"/>
  <c r="CS398" i="2"/>
  <c r="CS399" i="2"/>
  <c r="CS400" i="2"/>
  <c r="CS401" i="2"/>
  <c r="CS402" i="2"/>
  <c r="CS403" i="2"/>
  <c r="CS404" i="2"/>
  <c r="CS405" i="2"/>
  <c r="CS406" i="2"/>
  <c r="CS407" i="2"/>
  <c r="CS408" i="2"/>
  <c r="CS409" i="2"/>
  <c r="CS410" i="2"/>
  <c r="CS411" i="2"/>
  <c r="CS412" i="2"/>
  <c r="CS413" i="2"/>
  <c r="CS414" i="2"/>
  <c r="CS415" i="2"/>
  <c r="CS416" i="2"/>
  <c r="CS417" i="2"/>
  <c r="CS418" i="2"/>
  <c r="CS419" i="2"/>
  <c r="CS420" i="2"/>
  <c r="CS421" i="2"/>
  <c r="CS422" i="2"/>
  <c r="CS423" i="2"/>
  <c r="CS424" i="2"/>
  <c r="CS425" i="2"/>
  <c r="CS426" i="2"/>
  <c r="CS427" i="2"/>
  <c r="CS428" i="2"/>
  <c r="CS429" i="2"/>
  <c r="CS430" i="2"/>
  <c r="CS431" i="2"/>
  <c r="CS432" i="2"/>
  <c r="CS433" i="2"/>
  <c r="CS434" i="2"/>
  <c r="CS435" i="2"/>
  <c r="CS436" i="2"/>
  <c r="CS437" i="2"/>
  <c r="CS438" i="2"/>
  <c r="CS439" i="2"/>
  <c r="CS440" i="2"/>
  <c r="CS441" i="2"/>
  <c r="CS442" i="2"/>
  <c r="CS443" i="2"/>
  <c r="CS444" i="2"/>
  <c r="CS445" i="2"/>
  <c r="CS446" i="2"/>
  <c r="CS447" i="2"/>
  <c r="CS448" i="2"/>
  <c r="CS449" i="2"/>
  <c r="CS450" i="2"/>
  <c r="CS451" i="2"/>
  <c r="CS452" i="2"/>
  <c r="CS453" i="2"/>
  <c r="CS454" i="2"/>
  <c r="CS455" i="2"/>
  <c r="CS456" i="2"/>
  <c r="CS457" i="2"/>
  <c r="CS458" i="2"/>
  <c r="CS459" i="2"/>
  <c r="CS460" i="2"/>
  <c r="CS461" i="2"/>
  <c r="CS462" i="2"/>
  <c r="CS463" i="2"/>
  <c r="CS464" i="2"/>
  <c r="CS465" i="2"/>
  <c r="CS466" i="2"/>
  <c r="CS467" i="2"/>
  <c r="CS468" i="2"/>
  <c r="CS469" i="2"/>
  <c r="CS470" i="2"/>
  <c r="CS471" i="2"/>
  <c r="CS472" i="2"/>
  <c r="CS473" i="2"/>
  <c r="CS474" i="2"/>
  <c r="CS475" i="2"/>
  <c r="CS476" i="2"/>
  <c r="CS477" i="2"/>
  <c r="CS478" i="2"/>
  <c r="CS479" i="2"/>
  <c r="CS480" i="2"/>
  <c r="CS481" i="2"/>
  <c r="CS482" i="2"/>
  <c r="CS483" i="2"/>
  <c r="CS484" i="2"/>
  <c r="CS485" i="2"/>
  <c r="CS486" i="2"/>
  <c r="CS487" i="2"/>
  <c r="CS488" i="2"/>
  <c r="CS489" i="2"/>
  <c r="CS490" i="2"/>
  <c r="CS491" i="2"/>
  <c r="CS492" i="2"/>
  <c r="CS493" i="2"/>
  <c r="CS494" i="2"/>
  <c r="CS495" i="2"/>
  <c r="CS496" i="2"/>
  <c r="CS497" i="2"/>
  <c r="CS498" i="2"/>
  <c r="CS499" i="2"/>
  <c r="CS500" i="2"/>
  <c r="CS501" i="2"/>
  <c r="CS502" i="2"/>
  <c r="CS503" i="2"/>
  <c r="CS504" i="2"/>
  <c r="CS505" i="2"/>
  <c r="CS506" i="2"/>
  <c r="CS507" i="2"/>
  <c r="CS508" i="2"/>
  <c r="CS509" i="2"/>
  <c r="CS510" i="2"/>
  <c r="CS511" i="2"/>
  <c r="CS512" i="2"/>
  <c r="CS513" i="2"/>
  <c r="CS514" i="2"/>
  <c r="CS515" i="2"/>
  <c r="CS516" i="2"/>
  <c r="CS517" i="2"/>
  <c r="CS518" i="2"/>
  <c r="CS519" i="2"/>
  <c r="CS520" i="2"/>
  <c r="CS521" i="2"/>
  <c r="CS522" i="2"/>
  <c r="CS523" i="2"/>
  <c r="CS524" i="2"/>
  <c r="CS525" i="2"/>
  <c r="CS526" i="2"/>
  <c r="CS527" i="2"/>
  <c r="CS528" i="2"/>
  <c r="CS529" i="2"/>
  <c r="CS530" i="2"/>
  <c r="CS531" i="2"/>
  <c r="CS532" i="2"/>
  <c r="CS533" i="2"/>
  <c r="CS534" i="2"/>
  <c r="CS535" i="2"/>
  <c r="CS536" i="2"/>
  <c r="CS537" i="2"/>
  <c r="CS538" i="2"/>
  <c r="CS539" i="2"/>
  <c r="CS540" i="2"/>
  <c r="CS541" i="2"/>
  <c r="CS542" i="2"/>
  <c r="CS543" i="2"/>
  <c r="CS544" i="2"/>
  <c r="CS545" i="2"/>
  <c r="CS546" i="2"/>
  <c r="CS547" i="2"/>
  <c r="CS548" i="2"/>
  <c r="CS549" i="2"/>
  <c r="CS550" i="2"/>
  <c r="CS551" i="2"/>
  <c r="CS552" i="2"/>
  <c r="CS553" i="2"/>
  <c r="CS554" i="2"/>
  <c r="CS555" i="2"/>
  <c r="CS556" i="2"/>
  <c r="CS557" i="2"/>
  <c r="CS558" i="2"/>
  <c r="CS559" i="2"/>
  <c r="CS560" i="2"/>
  <c r="CS561" i="2"/>
  <c r="CS562" i="2"/>
  <c r="CS563" i="2"/>
  <c r="CS564" i="2"/>
  <c r="CS565" i="2"/>
  <c r="CS566" i="2"/>
  <c r="CS567" i="2"/>
  <c r="CS568" i="2"/>
  <c r="CS569" i="2"/>
  <c r="CS570" i="2"/>
  <c r="CS571" i="2"/>
  <c r="CS572" i="2"/>
  <c r="CS573" i="2"/>
  <c r="CS574" i="2"/>
  <c r="CS575" i="2"/>
  <c r="CS576" i="2"/>
  <c r="CS577" i="2"/>
  <c r="CS578" i="2"/>
  <c r="CS579" i="2"/>
  <c r="CS580" i="2"/>
  <c r="CS581" i="2"/>
  <c r="CS582" i="2"/>
  <c r="CS583" i="2"/>
  <c r="CS584" i="2"/>
  <c r="CS585" i="2"/>
  <c r="CS586" i="2"/>
  <c r="CS587" i="2"/>
  <c r="CS588" i="2"/>
  <c r="CS589" i="2"/>
  <c r="CS590" i="2"/>
  <c r="CS591" i="2"/>
  <c r="CS592" i="2"/>
  <c r="CS593" i="2"/>
  <c r="CS594" i="2"/>
  <c r="CS595" i="2"/>
  <c r="CS596" i="2"/>
  <c r="CS597" i="2"/>
  <c r="CS598" i="2"/>
  <c r="CS599" i="2"/>
  <c r="CS600" i="2"/>
  <c r="CS601" i="2"/>
  <c r="CS602" i="2"/>
  <c r="CS603" i="2"/>
  <c r="CS604" i="2"/>
  <c r="CS605" i="2"/>
  <c r="CS606" i="2"/>
  <c r="CS607" i="2"/>
  <c r="CS608" i="2"/>
  <c r="CS609" i="2"/>
  <c r="CS610" i="2"/>
  <c r="CS611" i="2"/>
  <c r="CS612" i="2"/>
  <c r="CS613" i="2"/>
  <c r="CS614" i="2"/>
  <c r="CS615" i="2"/>
  <c r="CS616" i="2"/>
  <c r="CS617" i="2"/>
  <c r="CS618" i="2"/>
  <c r="CS619" i="2"/>
  <c r="CS620" i="2"/>
  <c r="CS621" i="2"/>
  <c r="CS622" i="2"/>
  <c r="CS623" i="2"/>
  <c r="CS624" i="2"/>
  <c r="CS625" i="2"/>
  <c r="CS626" i="2"/>
  <c r="CS627" i="2"/>
  <c r="CS628" i="2"/>
  <c r="CS629" i="2"/>
  <c r="CS630" i="2"/>
  <c r="CS631" i="2"/>
  <c r="CS632" i="2"/>
  <c r="CS633" i="2"/>
  <c r="CS634" i="2"/>
  <c r="CS635" i="2"/>
  <c r="CS636" i="2"/>
  <c r="CS637" i="2"/>
  <c r="CS638" i="2"/>
  <c r="CS639" i="2"/>
  <c r="CS640" i="2"/>
  <c r="CS641" i="2"/>
  <c r="CS642" i="2"/>
  <c r="CS643" i="2"/>
  <c r="CS644" i="2"/>
  <c r="CS645" i="2"/>
  <c r="CS646" i="2"/>
  <c r="CS647" i="2"/>
  <c r="CS648" i="2"/>
  <c r="CS649" i="2"/>
  <c r="CS650" i="2"/>
  <c r="CS651" i="2"/>
  <c r="CS652" i="2"/>
  <c r="CS653" i="2"/>
  <c r="CS654" i="2"/>
  <c r="CS655" i="2"/>
  <c r="CS656" i="2"/>
  <c r="CS657" i="2"/>
  <c r="CS658" i="2"/>
  <c r="CS659" i="2"/>
  <c r="CS660" i="2"/>
  <c r="CS661" i="2"/>
  <c r="CS662" i="2"/>
  <c r="CS663" i="2"/>
  <c r="CS664" i="2"/>
  <c r="CS665" i="2"/>
  <c r="CS666" i="2"/>
  <c r="CS667" i="2"/>
  <c r="CS668" i="2"/>
  <c r="CS669" i="2"/>
  <c r="CS670" i="2"/>
  <c r="CS671" i="2"/>
  <c r="CS672" i="2"/>
  <c r="CS673" i="2"/>
  <c r="CS674" i="2"/>
  <c r="CS675" i="2"/>
  <c r="CS676" i="2"/>
  <c r="CS677" i="2"/>
  <c r="CS678" i="2"/>
  <c r="CS679" i="2"/>
  <c r="CS680" i="2"/>
  <c r="CS681" i="2"/>
  <c r="CS682" i="2"/>
  <c r="CS683" i="2"/>
  <c r="CS684" i="2"/>
  <c r="CS685" i="2"/>
  <c r="CS686" i="2"/>
  <c r="CS687" i="2"/>
  <c r="CS688" i="2"/>
  <c r="CS689" i="2"/>
  <c r="CS690" i="2"/>
  <c r="CS691" i="2"/>
  <c r="CS692" i="2"/>
  <c r="CS693" i="2"/>
  <c r="CS694" i="2"/>
  <c r="CS695" i="2"/>
  <c r="CS696" i="2"/>
  <c r="CS697" i="2"/>
  <c r="CS698" i="2"/>
  <c r="CS699" i="2"/>
  <c r="CS700" i="2"/>
  <c r="CS701" i="2"/>
  <c r="CS702" i="2"/>
  <c r="CS703" i="2"/>
  <c r="CS704" i="2"/>
  <c r="CS705" i="2"/>
  <c r="CS706" i="2"/>
  <c r="CS707" i="2"/>
  <c r="CS708" i="2"/>
  <c r="CS709" i="2"/>
  <c r="CS710" i="2"/>
  <c r="CS711" i="2"/>
  <c r="CS712" i="2"/>
  <c r="CS713" i="2"/>
  <c r="CS714" i="2"/>
  <c r="CS715" i="2"/>
  <c r="CS716" i="2"/>
  <c r="CT4" i="2"/>
  <c r="CT5" i="2"/>
  <c r="CT6" i="2"/>
  <c r="CT7" i="2"/>
  <c r="CT8" i="2"/>
  <c r="CT9" i="2"/>
  <c r="CT10" i="2"/>
  <c r="CT11" i="2"/>
  <c r="CT12" i="2"/>
  <c r="CT13" i="2"/>
  <c r="CT14" i="2"/>
  <c r="CT15" i="2"/>
  <c r="CT16" i="2"/>
  <c r="CT17" i="2"/>
  <c r="CT18" i="2"/>
  <c r="CT19" i="2"/>
  <c r="CT20" i="2"/>
  <c r="CT21" i="2"/>
  <c r="CT22" i="2"/>
  <c r="CT23" i="2"/>
  <c r="CT24" i="2"/>
  <c r="CT25" i="2"/>
  <c r="CT26" i="2"/>
  <c r="CT27" i="2"/>
  <c r="CT28" i="2"/>
  <c r="CT29" i="2"/>
  <c r="CT30" i="2"/>
  <c r="CT31" i="2"/>
  <c r="CT32" i="2"/>
  <c r="CT33" i="2"/>
  <c r="CT34" i="2"/>
  <c r="CT35" i="2"/>
  <c r="CT36" i="2"/>
  <c r="CT37" i="2"/>
  <c r="CT38" i="2"/>
  <c r="CT39" i="2"/>
  <c r="CT40" i="2"/>
  <c r="CT41" i="2"/>
  <c r="CT42" i="2"/>
  <c r="CT43" i="2"/>
  <c r="CT44" i="2"/>
  <c r="CT45" i="2"/>
  <c r="CT46" i="2"/>
  <c r="CT47" i="2"/>
  <c r="CT48" i="2"/>
  <c r="CT49" i="2"/>
  <c r="CT50" i="2"/>
  <c r="CT51" i="2"/>
  <c r="CT52" i="2"/>
  <c r="CT53" i="2"/>
  <c r="CT54" i="2"/>
  <c r="CT55" i="2"/>
  <c r="CT56" i="2"/>
  <c r="CT57" i="2"/>
  <c r="CT58" i="2"/>
  <c r="CT59" i="2"/>
  <c r="CT60" i="2"/>
  <c r="CT61" i="2"/>
  <c r="CT62" i="2"/>
  <c r="CT63" i="2"/>
  <c r="CT64" i="2"/>
  <c r="CT65" i="2"/>
  <c r="CT66" i="2"/>
  <c r="CT67" i="2"/>
  <c r="CT68" i="2"/>
  <c r="CT69" i="2"/>
  <c r="CT70" i="2"/>
  <c r="CT71" i="2"/>
  <c r="CT72" i="2"/>
  <c r="CT73" i="2"/>
  <c r="CT74" i="2"/>
  <c r="CT76" i="2"/>
  <c r="CT77" i="2"/>
  <c r="CT78" i="2"/>
  <c r="CT79" i="2"/>
  <c r="CT80" i="2"/>
  <c r="CT81" i="2"/>
  <c r="CT82" i="2"/>
  <c r="CT83" i="2"/>
  <c r="CT84" i="2"/>
  <c r="CT85" i="2"/>
  <c r="CT86" i="2"/>
  <c r="CT87" i="2"/>
  <c r="CT88" i="2"/>
  <c r="CT89" i="2"/>
  <c r="CT90" i="2"/>
  <c r="CT91" i="2"/>
  <c r="CT92" i="2"/>
  <c r="CT93" i="2"/>
  <c r="CT94" i="2"/>
  <c r="CT95" i="2"/>
  <c r="CT96" i="2"/>
  <c r="CT97" i="2"/>
  <c r="CT98" i="2"/>
  <c r="CT99" i="2"/>
  <c r="CT100" i="2"/>
  <c r="CT101" i="2"/>
  <c r="CT102" i="2"/>
  <c r="CT103" i="2"/>
  <c r="CT104" i="2"/>
  <c r="CT105" i="2"/>
  <c r="CT106" i="2"/>
  <c r="CT107" i="2"/>
  <c r="CT108" i="2"/>
  <c r="CT109" i="2"/>
  <c r="CT110" i="2"/>
  <c r="CT111" i="2"/>
  <c r="CT112" i="2"/>
  <c r="CT113" i="2"/>
  <c r="CT114" i="2"/>
  <c r="CT115" i="2"/>
  <c r="CT116" i="2"/>
  <c r="CT117" i="2"/>
  <c r="CT118" i="2"/>
  <c r="CT119" i="2"/>
  <c r="CT120" i="2"/>
  <c r="CT121" i="2"/>
  <c r="CT122" i="2"/>
  <c r="CT123" i="2"/>
  <c r="CT124" i="2"/>
  <c r="CT125" i="2"/>
  <c r="CT126" i="2"/>
  <c r="CT127" i="2"/>
  <c r="CT128" i="2"/>
  <c r="CT129" i="2"/>
  <c r="CT130" i="2"/>
  <c r="CT131" i="2"/>
  <c r="CT132" i="2"/>
  <c r="CT133" i="2"/>
  <c r="CT134" i="2"/>
  <c r="CT135" i="2"/>
  <c r="CT136" i="2"/>
  <c r="CT137" i="2"/>
  <c r="CT138" i="2"/>
  <c r="CT139" i="2"/>
  <c r="CT140" i="2"/>
  <c r="CT141" i="2"/>
  <c r="CT142" i="2"/>
  <c r="CT143" i="2"/>
  <c r="CT144" i="2"/>
  <c r="CT145" i="2"/>
  <c r="CT146" i="2"/>
  <c r="CT147" i="2"/>
  <c r="CT148" i="2"/>
  <c r="CT149" i="2"/>
  <c r="CT150" i="2"/>
  <c r="CT151" i="2"/>
  <c r="CT152" i="2"/>
  <c r="CT153" i="2"/>
  <c r="CT154" i="2"/>
  <c r="CT155" i="2"/>
  <c r="CT156" i="2"/>
  <c r="CT157" i="2"/>
  <c r="CT158" i="2"/>
  <c r="CT159" i="2"/>
  <c r="CT160" i="2"/>
  <c r="CT161" i="2"/>
  <c r="CT162" i="2"/>
  <c r="CT163" i="2"/>
  <c r="CT164" i="2"/>
  <c r="CT165" i="2"/>
  <c r="CT166" i="2"/>
  <c r="CT167" i="2"/>
  <c r="CT168" i="2"/>
  <c r="CT169" i="2"/>
  <c r="CT170" i="2"/>
  <c r="CT171" i="2"/>
  <c r="CT172" i="2"/>
  <c r="CT173" i="2"/>
  <c r="CT174" i="2"/>
  <c r="CT175" i="2"/>
  <c r="CT176" i="2"/>
  <c r="CT177" i="2"/>
  <c r="CT178" i="2"/>
  <c r="CT179" i="2"/>
  <c r="CT180" i="2"/>
  <c r="CT181" i="2"/>
  <c r="CT182" i="2"/>
  <c r="CT183" i="2"/>
  <c r="CT184" i="2"/>
  <c r="CT185" i="2"/>
  <c r="CT186" i="2"/>
  <c r="CT187" i="2"/>
  <c r="CT188" i="2"/>
  <c r="CT189" i="2"/>
  <c r="CT190" i="2"/>
  <c r="CT191" i="2"/>
  <c r="CT192" i="2"/>
  <c r="CT193" i="2"/>
  <c r="CT194" i="2"/>
  <c r="CT195" i="2"/>
  <c r="CT196" i="2"/>
  <c r="CT197" i="2"/>
  <c r="CT198" i="2"/>
  <c r="CT199" i="2"/>
  <c r="CT200" i="2"/>
  <c r="CT201" i="2"/>
  <c r="CT202" i="2"/>
  <c r="CT203" i="2"/>
  <c r="CT204" i="2"/>
  <c r="CT205" i="2"/>
  <c r="CT206" i="2"/>
  <c r="CT207" i="2"/>
  <c r="CT208" i="2"/>
  <c r="CT209" i="2"/>
  <c r="CT210" i="2"/>
  <c r="CT211" i="2"/>
  <c r="CT212" i="2"/>
  <c r="CT213" i="2"/>
  <c r="CT214" i="2"/>
  <c r="CT215" i="2"/>
  <c r="CT216" i="2"/>
  <c r="CT217" i="2"/>
  <c r="CT218" i="2"/>
  <c r="CT219" i="2"/>
  <c r="CT220" i="2"/>
  <c r="CT221" i="2"/>
  <c r="CT222" i="2"/>
  <c r="CT223" i="2"/>
  <c r="CT224" i="2"/>
  <c r="CT225" i="2"/>
  <c r="CT226" i="2"/>
  <c r="CT227" i="2"/>
  <c r="CT228" i="2"/>
  <c r="CT229" i="2"/>
  <c r="CT230" i="2"/>
  <c r="CT231" i="2"/>
  <c r="CT232" i="2"/>
  <c r="CT233" i="2"/>
  <c r="CT234" i="2"/>
  <c r="CT235" i="2"/>
  <c r="CT236" i="2"/>
  <c r="CT237" i="2"/>
  <c r="CT238" i="2"/>
  <c r="CT239" i="2"/>
  <c r="CT240" i="2"/>
  <c r="CT241" i="2"/>
  <c r="CT242" i="2"/>
  <c r="CT243" i="2"/>
  <c r="CT244" i="2"/>
  <c r="CT245" i="2"/>
  <c r="CT246" i="2"/>
  <c r="CT247" i="2"/>
  <c r="CT248" i="2"/>
  <c r="CT249" i="2"/>
  <c r="CT250" i="2"/>
  <c r="CT251" i="2"/>
  <c r="CT252" i="2"/>
  <c r="CT253" i="2"/>
  <c r="CT254" i="2"/>
  <c r="CT255" i="2"/>
  <c r="CT256" i="2"/>
  <c r="CT257" i="2"/>
  <c r="CT258" i="2"/>
  <c r="CT259" i="2"/>
  <c r="CT260" i="2"/>
  <c r="CT261" i="2"/>
  <c r="CT262" i="2"/>
  <c r="CT263" i="2"/>
  <c r="CT264" i="2"/>
  <c r="CT265" i="2"/>
  <c r="CT266" i="2"/>
  <c r="CT267" i="2"/>
  <c r="CT268" i="2"/>
  <c r="CT269" i="2"/>
  <c r="CT270" i="2"/>
  <c r="CT271" i="2"/>
  <c r="CT272" i="2"/>
  <c r="CT273" i="2"/>
  <c r="CT274" i="2"/>
  <c r="CT275" i="2"/>
  <c r="CT276" i="2"/>
  <c r="CT277" i="2"/>
  <c r="CT278" i="2"/>
  <c r="CT279" i="2"/>
  <c r="CT280" i="2"/>
  <c r="CT281" i="2"/>
  <c r="CT282" i="2"/>
  <c r="CT283" i="2"/>
  <c r="CT284" i="2"/>
  <c r="CT285" i="2"/>
  <c r="CT286" i="2"/>
  <c r="CT287" i="2"/>
  <c r="CT288" i="2"/>
  <c r="CT289" i="2"/>
  <c r="CT290" i="2"/>
  <c r="CT291" i="2"/>
  <c r="CT292" i="2"/>
  <c r="CT293" i="2"/>
  <c r="CT294" i="2"/>
  <c r="CT295" i="2"/>
  <c r="CT296" i="2"/>
  <c r="CT297" i="2"/>
  <c r="CT298" i="2"/>
  <c r="CT299" i="2"/>
  <c r="CT300" i="2"/>
  <c r="CT301" i="2"/>
  <c r="CT302" i="2"/>
  <c r="CT303" i="2"/>
  <c r="CT304" i="2"/>
  <c r="CT305" i="2"/>
  <c r="CT306" i="2"/>
  <c r="CT307" i="2"/>
  <c r="CT308" i="2"/>
  <c r="CT309" i="2"/>
  <c r="CT310" i="2"/>
  <c r="CT311" i="2"/>
  <c r="CT312" i="2"/>
  <c r="CT313" i="2"/>
  <c r="CT314" i="2"/>
  <c r="CT315" i="2"/>
  <c r="CT316" i="2"/>
  <c r="CT317" i="2"/>
  <c r="CT318" i="2"/>
  <c r="CT319" i="2"/>
  <c r="CT320" i="2"/>
  <c r="CT321" i="2"/>
  <c r="CT322" i="2"/>
  <c r="CT323" i="2"/>
  <c r="CT324" i="2"/>
  <c r="CT325" i="2"/>
  <c r="CT326" i="2"/>
  <c r="CT327" i="2"/>
  <c r="CT328" i="2"/>
  <c r="CT329" i="2"/>
  <c r="CT330" i="2"/>
  <c r="CT331" i="2"/>
  <c r="CT332" i="2"/>
  <c r="CT333" i="2"/>
  <c r="CT334" i="2"/>
  <c r="CT335" i="2"/>
  <c r="CT336" i="2"/>
  <c r="CT337" i="2"/>
  <c r="CT338" i="2"/>
  <c r="CT339" i="2"/>
  <c r="CT340" i="2"/>
  <c r="CT341" i="2"/>
  <c r="CT342" i="2"/>
  <c r="CT343" i="2"/>
  <c r="CT344" i="2"/>
  <c r="CT345" i="2"/>
  <c r="CT346" i="2"/>
  <c r="CT347" i="2"/>
  <c r="CT348" i="2"/>
  <c r="CT349" i="2"/>
  <c r="CT350" i="2"/>
  <c r="CT351" i="2"/>
  <c r="CT352" i="2"/>
  <c r="CT353" i="2"/>
  <c r="CT354" i="2"/>
  <c r="CT355" i="2"/>
  <c r="CT356" i="2"/>
  <c r="CT357" i="2"/>
  <c r="CT358" i="2"/>
  <c r="CT359" i="2"/>
  <c r="CT360" i="2"/>
  <c r="CT361" i="2"/>
  <c r="CT362" i="2"/>
  <c r="CT363" i="2"/>
  <c r="CT364" i="2"/>
  <c r="CT365" i="2"/>
  <c r="CT366" i="2"/>
  <c r="CT367" i="2"/>
  <c r="CT368" i="2"/>
  <c r="CT369" i="2"/>
  <c r="CT370" i="2"/>
  <c r="CT371" i="2"/>
  <c r="CT372" i="2"/>
  <c r="CT373" i="2"/>
  <c r="CT374" i="2"/>
  <c r="CT375" i="2"/>
  <c r="CT376" i="2"/>
  <c r="CT377" i="2"/>
  <c r="CT378" i="2"/>
  <c r="CT379" i="2"/>
  <c r="CT380" i="2"/>
  <c r="CT381" i="2"/>
  <c r="CT382" i="2"/>
  <c r="CT383" i="2"/>
  <c r="CT384" i="2"/>
  <c r="CT385" i="2"/>
  <c r="CT386" i="2"/>
  <c r="CT387" i="2"/>
  <c r="CT388" i="2"/>
  <c r="CT389" i="2"/>
  <c r="CT390" i="2"/>
  <c r="CT391" i="2"/>
  <c r="CT392" i="2"/>
  <c r="CT393" i="2"/>
  <c r="CT394" i="2"/>
  <c r="CT395" i="2"/>
  <c r="CT396" i="2"/>
  <c r="CT397" i="2"/>
  <c r="CT398" i="2"/>
  <c r="CT399" i="2"/>
  <c r="CT400" i="2"/>
  <c r="CT401" i="2"/>
  <c r="CT402" i="2"/>
  <c r="CT403" i="2"/>
  <c r="CT404" i="2"/>
  <c r="CT405" i="2"/>
  <c r="CT406" i="2"/>
  <c r="CT407" i="2"/>
  <c r="CT408" i="2"/>
  <c r="CT409" i="2"/>
  <c r="CT410" i="2"/>
  <c r="CT411" i="2"/>
  <c r="CT412" i="2"/>
  <c r="CT413" i="2"/>
  <c r="CT414" i="2"/>
  <c r="CT415" i="2"/>
  <c r="CT416" i="2"/>
  <c r="CT417" i="2"/>
  <c r="CT418" i="2"/>
  <c r="CT419" i="2"/>
  <c r="CT420" i="2"/>
  <c r="CT421" i="2"/>
  <c r="CT422" i="2"/>
  <c r="CT423" i="2"/>
  <c r="CT424" i="2"/>
  <c r="CT425" i="2"/>
  <c r="CT426" i="2"/>
  <c r="CT427" i="2"/>
  <c r="CT428" i="2"/>
  <c r="CT429" i="2"/>
  <c r="CT430" i="2"/>
  <c r="CT431" i="2"/>
  <c r="CT432" i="2"/>
  <c r="CT433" i="2"/>
  <c r="CT434" i="2"/>
  <c r="CT435" i="2"/>
  <c r="CT436" i="2"/>
  <c r="CT437" i="2"/>
  <c r="CT438" i="2"/>
  <c r="CT439" i="2"/>
  <c r="CT440" i="2"/>
  <c r="CT441" i="2"/>
  <c r="CT442" i="2"/>
  <c r="CT443" i="2"/>
  <c r="CT444" i="2"/>
  <c r="CT445" i="2"/>
  <c r="CT446" i="2"/>
  <c r="CT447" i="2"/>
  <c r="CT448" i="2"/>
  <c r="CT449" i="2"/>
  <c r="CT450" i="2"/>
  <c r="CT451" i="2"/>
  <c r="CT452" i="2"/>
  <c r="CT453" i="2"/>
  <c r="CT454" i="2"/>
  <c r="CT455" i="2"/>
  <c r="CT456" i="2"/>
  <c r="CT457" i="2"/>
  <c r="CT458" i="2"/>
  <c r="CT459" i="2"/>
  <c r="CT460" i="2"/>
  <c r="CT461" i="2"/>
  <c r="CT462" i="2"/>
  <c r="CT463" i="2"/>
  <c r="CT464" i="2"/>
  <c r="CT465" i="2"/>
  <c r="CT466" i="2"/>
  <c r="CT467" i="2"/>
  <c r="CT468" i="2"/>
  <c r="CT469" i="2"/>
  <c r="CT470" i="2"/>
  <c r="CT471" i="2"/>
  <c r="CT472" i="2"/>
  <c r="CT473" i="2"/>
  <c r="CT474" i="2"/>
  <c r="CT475" i="2"/>
  <c r="CT476" i="2"/>
  <c r="CT477" i="2"/>
  <c r="CT478" i="2"/>
  <c r="CT479" i="2"/>
  <c r="CT480" i="2"/>
  <c r="CT481" i="2"/>
  <c r="CT482" i="2"/>
  <c r="CT483" i="2"/>
  <c r="CT484" i="2"/>
  <c r="CT485" i="2"/>
  <c r="CT486" i="2"/>
  <c r="CT487" i="2"/>
  <c r="CT488" i="2"/>
  <c r="CT489" i="2"/>
  <c r="CT490" i="2"/>
  <c r="CT491" i="2"/>
  <c r="CT492" i="2"/>
  <c r="CT493" i="2"/>
  <c r="CT494" i="2"/>
  <c r="CT495" i="2"/>
  <c r="CT496" i="2"/>
  <c r="CT497" i="2"/>
  <c r="CT498" i="2"/>
  <c r="CT499" i="2"/>
  <c r="CT500" i="2"/>
  <c r="CT501" i="2"/>
  <c r="CT502" i="2"/>
  <c r="CT503" i="2"/>
  <c r="CT504" i="2"/>
  <c r="CT505" i="2"/>
  <c r="CT506" i="2"/>
  <c r="CT507" i="2"/>
  <c r="CT508" i="2"/>
  <c r="CT509" i="2"/>
  <c r="CT510" i="2"/>
  <c r="CT511" i="2"/>
  <c r="CT512" i="2"/>
  <c r="CT513" i="2"/>
  <c r="CT514" i="2"/>
  <c r="CT515" i="2"/>
  <c r="CT516" i="2"/>
  <c r="CT517" i="2"/>
  <c r="CT518" i="2"/>
  <c r="CT519" i="2"/>
  <c r="CT520" i="2"/>
  <c r="CT521" i="2"/>
  <c r="CT522" i="2"/>
  <c r="CT523" i="2"/>
  <c r="CT524" i="2"/>
  <c r="CT525" i="2"/>
  <c r="CT526" i="2"/>
  <c r="CT527" i="2"/>
  <c r="CT528" i="2"/>
  <c r="CT529" i="2"/>
  <c r="CT530" i="2"/>
  <c r="CT531" i="2"/>
  <c r="CT532" i="2"/>
  <c r="CT533" i="2"/>
  <c r="CT534" i="2"/>
  <c r="CT535" i="2"/>
  <c r="CT536" i="2"/>
  <c r="CT537" i="2"/>
  <c r="CT538" i="2"/>
  <c r="CT539" i="2"/>
  <c r="CT540" i="2"/>
  <c r="CT541" i="2"/>
  <c r="CT542" i="2"/>
  <c r="CT543" i="2"/>
  <c r="CT544" i="2"/>
  <c r="CT545" i="2"/>
  <c r="CT546" i="2"/>
  <c r="CT547" i="2"/>
  <c r="CT548" i="2"/>
  <c r="CT549" i="2"/>
  <c r="CT550" i="2"/>
  <c r="CT551" i="2"/>
  <c r="CT552" i="2"/>
  <c r="CT553" i="2"/>
  <c r="CT554" i="2"/>
  <c r="CT555" i="2"/>
  <c r="CT556" i="2"/>
  <c r="CT557" i="2"/>
  <c r="CT558" i="2"/>
  <c r="CT559" i="2"/>
  <c r="CT560" i="2"/>
  <c r="CT561" i="2"/>
  <c r="CT562" i="2"/>
  <c r="CT563" i="2"/>
  <c r="CT564" i="2"/>
  <c r="CT565" i="2"/>
  <c r="CT566" i="2"/>
  <c r="CT567" i="2"/>
  <c r="CT568" i="2"/>
  <c r="CT569" i="2"/>
  <c r="CT570" i="2"/>
  <c r="CT571" i="2"/>
  <c r="CT572" i="2"/>
  <c r="CT573" i="2"/>
  <c r="CT574" i="2"/>
  <c r="CT575" i="2"/>
  <c r="CT576" i="2"/>
  <c r="CT577" i="2"/>
  <c r="CT578" i="2"/>
  <c r="CT579" i="2"/>
  <c r="CT580" i="2"/>
  <c r="CT581" i="2"/>
  <c r="CT582" i="2"/>
  <c r="CT583" i="2"/>
  <c r="CT584" i="2"/>
  <c r="CT585" i="2"/>
  <c r="CT586" i="2"/>
  <c r="CT587" i="2"/>
  <c r="CT588" i="2"/>
  <c r="CT589" i="2"/>
  <c r="CT590" i="2"/>
  <c r="CT591" i="2"/>
  <c r="CT592" i="2"/>
  <c r="CT593" i="2"/>
  <c r="CT594" i="2"/>
  <c r="CT595" i="2"/>
  <c r="CT596" i="2"/>
  <c r="CT597" i="2"/>
  <c r="CT598" i="2"/>
  <c r="CT599" i="2"/>
  <c r="CT600" i="2"/>
  <c r="CT601" i="2"/>
  <c r="CT602" i="2"/>
  <c r="CT603" i="2"/>
  <c r="CT604" i="2"/>
  <c r="CT605" i="2"/>
  <c r="CT606" i="2"/>
  <c r="CT607" i="2"/>
  <c r="CT608" i="2"/>
  <c r="CT609" i="2"/>
  <c r="CT610" i="2"/>
  <c r="CT611" i="2"/>
  <c r="CT612" i="2"/>
  <c r="CT613" i="2"/>
  <c r="CT614" i="2"/>
  <c r="CT615" i="2"/>
  <c r="CT616" i="2"/>
  <c r="CT617" i="2"/>
  <c r="CT618" i="2"/>
  <c r="CT619" i="2"/>
  <c r="CT620" i="2"/>
  <c r="CT621" i="2"/>
  <c r="CT622" i="2"/>
  <c r="CT623" i="2"/>
  <c r="CT624" i="2"/>
  <c r="CT625" i="2"/>
  <c r="CT626" i="2"/>
  <c r="CT627" i="2"/>
  <c r="CT628" i="2"/>
  <c r="CT629" i="2"/>
  <c r="CT630" i="2"/>
  <c r="CT631" i="2"/>
  <c r="CT632" i="2"/>
  <c r="CT633" i="2"/>
  <c r="CT634" i="2"/>
  <c r="CT635" i="2"/>
  <c r="CT636" i="2"/>
  <c r="CT637" i="2"/>
  <c r="CT638" i="2"/>
  <c r="CT639" i="2"/>
  <c r="CT640" i="2"/>
  <c r="CT641" i="2"/>
  <c r="CT642" i="2"/>
  <c r="CT643" i="2"/>
  <c r="CT644" i="2"/>
  <c r="CT645" i="2"/>
  <c r="CT646" i="2"/>
  <c r="CT647" i="2"/>
  <c r="CT648" i="2"/>
  <c r="CT649" i="2"/>
  <c r="CT650" i="2"/>
  <c r="CT651" i="2"/>
  <c r="CT652" i="2"/>
  <c r="CT653" i="2"/>
  <c r="CT654" i="2"/>
  <c r="CT655" i="2"/>
  <c r="CT656" i="2"/>
  <c r="CT657" i="2"/>
  <c r="CT658" i="2"/>
  <c r="CT659" i="2"/>
  <c r="CT660" i="2"/>
  <c r="CT661" i="2"/>
  <c r="CT662" i="2"/>
  <c r="CT663" i="2"/>
  <c r="CT664" i="2"/>
  <c r="CT665" i="2"/>
  <c r="CT666" i="2"/>
  <c r="CT667" i="2"/>
  <c r="CT668" i="2"/>
  <c r="CT669" i="2"/>
  <c r="CT670" i="2"/>
  <c r="CT671" i="2"/>
  <c r="CT672" i="2"/>
  <c r="CT673" i="2"/>
  <c r="CT674" i="2"/>
  <c r="CT675" i="2"/>
  <c r="CT676" i="2"/>
  <c r="CT677" i="2"/>
  <c r="CT678" i="2"/>
  <c r="CT679" i="2"/>
  <c r="CT680" i="2"/>
  <c r="CT681" i="2"/>
  <c r="CT682" i="2"/>
  <c r="CT683" i="2"/>
  <c r="CT684" i="2"/>
  <c r="CT685" i="2"/>
  <c r="CT686" i="2"/>
  <c r="CT687" i="2"/>
  <c r="CT688" i="2"/>
  <c r="CT689" i="2"/>
  <c r="CT690" i="2"/>
  <c r="CT691" i="2"/>
  <c r="CT692" i="2"/>
  <c r="CT693" i="2"/>
  <c r="CT694" i="2"/>
  <c r="CT695" i="2"/>
  <c r="CT696" i="2"/>
  <c r="CT697" i="2"/>
  <c r="CT698" i="2"/>
  <c r="CT699" i="2"/>
  <c r="CT700" i="2"/>
  <c r="CT701" i="2"/>
  <c r="CT702" i="2"/>
  <c r="CT703" i="2"/>
  <c r="CT704" i="2"/>
  <c r="CT705" i="2"/>
  <c r="CT706" i="2"/>
  <c r="CT707" i="2"/>
  <c r="CT708" i="2"/>
  <c r="CT709" i="2"/>
  <c r="CT710" i="2"/>
  <c r="CT711" i="2"/>
  <c r="CT712" i="2"/>
  <c r="CT713" i="2"/>
  <c r="CT714" i="2"/>
  <c r="CT715" i="2"/>
  <c r="CT716" i="2"/>
  <c r="CU4" i="2"/>
  <c r="CU5" i="2"/>
  <c r="CU6" i="2"/>
  <c r="CU7" i="2"/>
  <c r="CU8" i="2"/>
  <c r="CU9" i="2"/>
  <c r="CU10" i="2"/>
  <c r="CU11" i="2"/>
  <c r="CU12" i="2"/>
  <c r="CU13" i="2"/>
  <c r="CU14" i="2"/>
  <c r="CU15" i="2"/>
  <c r="CU16" i="2"/>
  <c r="CU17" i="2"/>
  <c r="CU18" i="2"/>
  <c r="CU19" i="2"/>
  <c r="CU20" i="2"/>
  <c r="CU21" i="2"/>
  <c r="CU22" i="2"/>
  <c r="CU23" i="2"/>
  <c r="CU24" i="2"/>
  <c r="CU25" i="2"/>
  <c r="CU26" i="2"/>
  <c r="CU27" i="2"/>
  <c r="CU28" i="2"/>
  <c r="CU29" i="2"/>
  <c r="CU30" i="2"/>
  <c r="CU31" i="2"/>
  <c r="CU32" i="2"/>
  <c r="CU33" i="2"/>
  <c r="CU34" i="2"/>
  <c r="CU35" i="2"/>
  <c r="CU36" i="2"/>
  <c r="CU37" i="2"/>
  <c r="CU38" i="2"/>
  <c r="CU39" i="2"/>
  <c r="CU40" i="2"/>
  <c r="CU41" i="2"/>
  <c r="CU42" i="2"/>
  <c r="CU43" i="2"/>
  <c r="CU44" i="2"/>
  <c r="CU45" i="2"/>
  <c r="CU46" i="2"/>
  <c r="CU47" i="2"/>
  <c r="CU48" i="2"/>
  <c r="CU49" i="2"/>
  <c r="CU50" i="2"/>
  <c r="CU51" i="2"/>
  <c r="CU52" i="2"/>
  <c r="CU53" i="2"/>
  <c r="CU54" i="2"/>
  <c r="CU55" i="2"/>
  <c r="CU56" i="2"/>
  <c r="CU57" i="2"/>
  <c r="CU58" i="2"/>
  <c r="CU59" i="2"/>
  <c r="CU60" i="2"/>
  <c r="CU61" i="2"/>
  <c r="CU62" i="2"/>
  <c r="CU63" i="2"/>
  <c r="CU64" i="2"/>
  <c r="CU65" i="2"/>
  <c r="CU66" i="2"/>
  <c r="CU67" i="2"/>
  <c r="CU68" i="2"/>
  <c r="CU69" i="2"/>
  <c r="CU70" i="2"/>
  <c r="CU71" i="2"/>
  <c r="CU72" i="2"/>
  <c r="CU73" i="2"/>
  <c r="CU74" i="2"/>
  <c r="CU76" i="2"/>
  <c r="CU77" i="2"/>
  <c r="CU78" i="2"/>
  <c r="CU79" i="2"/>
  <c r="CU80" i="2"/>
  <c r="CU81" i="2"/>
  <c r="CU82" i="2"/>
  <c r="CU83" i="2"/>
  <c r="CU84" i="2"/>
  <c r="CU85" i="2"/>
  <c r="CU86" i="2"/>
  <c r="CU87" i="2"/>
  <c r="CU88" i="2"/>
  <c r="CU89" i="2"/>
  <c r="CU90" i="2"/>
  <c r="CU91" i="2"/>
  <c r="CU92" i="2"/>
  <c r="CU93" i="2"/>
  <c r="CU94" i="2"/>
  <c r="CU95" i="2"/>
  <c r="CU96" i="2"/>
  <c r="CU97" i="2"/>
  <c r="CU98" i="2"/>
  <c r="CU99" i="2"/>
  <c r="CU100" i="2"/>
  <c r="CU101" i="2"/>
  <c r="CU102" i="2"/>
  <c r="CU103" i="2"/>
  <c r="CU104" i="2"/>
  <c r="CU107" i="2"/>
  <c r="CU108" i="2"/>
  <c r="CU109" i="2"/>
  <c r="CU110" i="2"/>
  <c r="CU111" i="2"/>
  <c r="CU112" i="2"/>
  <c r="CU113" i="2"/>
  <c r="CU114" i="2"/>
  <c r="CU115" i="2"/>
  <c r="CU116" i="2"/>
  <c r="CU117" i="2"/>
  <c r="CU118" i="2"/>
  <c r="CU119" i="2"/>
  <c r="CU120" i="2"/>
  <c r="CU121" i="2"/>
  <c r="CU122" i="2"/>
  <c r="CU123" i="2"/>
  <c r="CU124" i="2"/>
  <c r="CU125" i="2"/>
  <c r="CU126" i="2"/>
  <c r="CU127" i="2"/>
  <c r="CU128" i="2"/>
  <c r="CU130" i="2"/>
  <c r="CU131" i="2"/>
  <c r="CU132" i="2"/>
  <c r="CU133" i="2"/>
  <c r="CU134" i="2"/>
  <c r="CU135" i="2"/>
  <c r="CU136" i="2"/>
  <c r="CU137" i="2"/>
  <c r="CU138" i="2"/>
  <c r="CU139" i="2"/>
  <c r="CU140" i="2"/>
  <c r="CU141" i="2"/>
  <c r="CU142" i="2"/>
  <c r="CU143" i="2"/>
  <c r="CU144" i="2"/>
  <c r="CU145" i="2"/>
  <c r="CU146" i="2"/>
  <c r="CU147" i="2"/>
  <c r="CU148" i="2"/>
  <c r="CU149" i="2"/>
  <c r="CU150" i="2"/>
  <c r="CU151" i="2"/>
  <c r="CU152" i="2"/>
  <c r="CU153" i="2"/>
  <c r="CU154" i="2"/>
  <c r="CU155" i="2"/>
  <c r="CU156" i="2"/>
  <c r="CU157" i="2"/>
  <c r="CU158" i="2"/>
  <c r="CU159" i="2"/>
  <c r="CU160" i="2"/>
  <c r="CU161" i="2"/>
  <c r="CU162" i="2"/>
  <c r="CU163" i="2"/>
  <c r="CU164" i="2"/>
  <c r="CU165" i="2"/>
  <c r="CU166" i="2"/>
  <c r="CU167" i="2"/>
  <c r="CU168" i="2"/>
  <c r="CU169" i="2"/>
  <c r="CU170" i="2"/>
  <c r="CU171" i="2"/>
  <c r="CU172" i="2"/>
  <c r="CU173" i="2"/>
  <c r="CU174" i="2"/>
  <c r="CU175" i="2"/>
  <c r="CU176" i="2"/>
  <c r="CU177" i="2"/>
  <c r="CU178" i="2"/>
  <c r="CU179" i="2"/>
  <c r="CU180" i="2"/>
  <c r="CU181" i="2"/>
  <c r="CU182" i="2"/>
  <c r="CU183" i="2"/>
  <c r="CU184" i="2"/>
  <c r="CU185" i="2"/>
  <c r="CU186" i="2"/>
  <c r="CU187" i="2"/>
  <c r="CU188" i="2"/>
  <c r="CU189" i="2"/>
  <c r="CU190" i="2"/>
  <c r="CU191" i="2"/>
  <c r="CU192" i="2"/>
  <c r="CU193" i="2"/>
  <c r="CU194" i="2"/>
  <c r="CU195" i="2"/>
  <c r="CU196" i="2"/>
  <c r="CU197" i="2"/>
  <c r="CU198" i="2"/>
  <c r="CU199" i="2"/>
  <c r="CU200" i="2"/>
  <c r="CU201" i="2"/>
  <c r="CU202" i="2"/>
  <c r="CU203" i="2"/>
  <c r="CU204" i="2"/>
  <c r="CU205" i="2"/>
  <c r="CU206" i="2"/>
  <c r="CU207" i="2"/>
  <c r="CU208" i="2"/>
  <c r="CU209" i="2"/>
  <c r="CU210" i="2"/>
  <c r="CU211" i="2"/>
  <c r="CU212" i="2"/>
  <c r="CU213" i="2"/>
  <c r="CU214" i="2"/>
  <c r="CU215" i="2"/>
  <c r="CU216" i="2"/>
  <c r="CU217" i="2"/>
  <c r="CU218" i="2"/>
  <c r="CU219" i="2"/>
  <c r="CU220" i="2"/>
  <c r="CU221" i="2"/>
  <c r="CU222" i="2"/>
  <c r="CU223" i="2"/>
  <c r="CU224" i="2"/>
  <c r="CU225" i="2"/>
  <c r="CU226" i="2"/>
  <c r="CU227" i="2"/>
  <c r="CU228" i="2"/>
  <c r="CU229" i="2"/>
  <c r="CU230" i="2"/>
  <c r="CU231" i="2"/>
  <c r="CU232" i="2"/>
  <c r="CU233" i="2"/>
  <c r="CU234" i="2"/>
  <c r="CU235" i="2"/>
  <c r="CU236" i="2"/>
  <c r="CU237" i="2"/>
  <c r="CU238" i="2"/>
  <c r="CU239" i="2"/>
  <c r="CU240" i="2"/>
  <c r="CU241" i="2"/>
  <c r="CU242" i="2"/>
  <c r="CU243" i="2"/>
  <c r="CU244" i="2"/>
  <c r="CU245" i="2"/>
  <c r="CU246" i="2"/>
  <c r="CU247" i="2"/>
  <c r="CU248" i="2"/>
  <c r="CU249" i="2"/>
  <c r="CU250" i="2"/>
  <c r="CU251" i="2"/>
  <c r="CU252" i="2"/>
  <c r="CU253" i="2"/>
  <c r="CU254" i="2"/>
  <c r="CU255" i="2"/>
  <c r="CU256" i="2"/>
  <c r="CU257" i="2"/>
  <c r="CU258" i="2"/>
  <c r="CU259" i="2"/>
  <c r="CU260" i="2"/>
  <c r="CU261" i="2"/>
  <c r="CU262" i="2"/>
  <c r="CU263" i="2"/>
  <c r="CU264" i="2"/>
  <c r="CU265" i="2"/>
  <c r="CU266" i="2"/>
  <c r="CU267" i="2"/>
  <c r="CU268" i="2"/>
  <c r="CU269" i="2"/>
  <c r="CU270" i="2"/>
  <c r="CU271" i="2"/>
  <c r="CU272" i="2"/>
  <c r="CU273" i="2"/>
  <c r="CU274" i="2"/>
  <c r="CU275" i="2"/>
  <c r="CU276" i="2"/>
  <c r="CU277" i="2"/>
  <c r="CU278" i="2"/>
  <c r="CU279" i="2"/>
  <c r="CU280" i="2"/>
  <c r="CU281" i="2"/>
  <c r="CU282" i="2"/>
  <c r="CU283" i="2"/>
  <c r="CU284" i="2"/>
  <c r="CU285" i="2"/>
  <c r="CU286" i="2"/>
  <c r="CU287" i="2"/>
  <c r="CU288" i="2"/>
  <c r="CU289" i="2"/>
  <c r="CU290" i="2"/>
  <c r="CU291" i="2"/>
  <c r="CU292" i="2"/>
  <c r="CU293" i="2"/>
  <c r="CU294" i="2"/>
  <c r="CU295" i="2"/>
  <c r="CU296" i="2"/>
  <c r="CU297" i="2"/>
  <c r="CU298" i="2"/>
  <c r="CU299" i="2"/>
  <c r="CU300" i="2"/>
  <c r="CU301" i="2"/>
  <c r="CU302" i="2"/>
  <c r="CU303" i="2"/>
  <c r="CU304" i="2"/>
  <c r="CU305" i="2"/>
  <c r="CU306" i="2"/>
  <c r="CU307" i="2"/>
  <c r="CU308" i="2"/>
  <c r="CU309" i="2"/>
  <c r="CU310" i="2"/>
  <c r="CU311" i="2"/>
  <c r="CU312" i="2"/>
  <c r="CU313" i="2"/>
  <c r="CU314" i="2"/>
  <c r="CU315" i="2"/>
  <c r="CU316" i="2"/>
  <c r="CU317" i="2"/>
  <c r="CU318" i="2"/>
  <c r="CU319" i="2"/>
  <c r="CU320" i="2"/>
  <c r="CU321" i="2"/>
  <c r="CU322" i="2"/>
  <c r="CU323" i="2"/>
  <c r="CU324" i="2"/>
  <c r="CU325" i="2"/>
  <c r="CU326" i="2"/>
  <c r="CU327" i="2"/>
  <c r="CU328" i="2"/>
  <c r="CU329" i="2"/>
  <c r="CU330" i="2"/>
  <c r="CU331" i="2"/>
  <c r="CU332" i="2"/>
  <c r="CU333" i="2"/>
  <c r="CU334" i="2"/>
  <c r="CU335" i="2"/>
  <c r="CU336" i="2"/>
  <c r="CU337" i="2"/>
  <c r="CU338" i="2"/>
  <c r="CU339" i="2"/>
  <c r="CU340" i="2"/>
  <c r="CU341" i="2"/>
  <c r="CU342" i="2"/>
  <c r="CU343" i="2"/>
  <c r="CU344" i="2"/>
  <c r="CU345" i="2"/>
  <c r="CU346" i="2"/>
  <c r="CU347" i="2"/>
  <c r="CU348" i="2"/>
  <c r="CU349" i="2"/>
  <c r="CU350" i="2"/>
  <c r="CU351" i="2"/>
  <c r="CU352" i="2"/>
  <c r="CU353" i="2"/>
  <c r="CU354" i="2"/>
  <c r="CU355" i="2"/>
  <c r="CU356" i="2"/>
  <c r="CU357" i="2"/>
  <c r="CU358" i="2"/>
  <c r="CU359" i="2"/>
  <c r="CU360" i="2"/>
  <c r="CU361" i="2"/>
  <c r="CU362" i="2"/>
  <c r="CU363" i="2"/>
  <c r="CU364" i="2"/>
  <c r="CU365" i="2"/>
  <c r="CU366" i="2"/>
  <c r="CU367" i="2"/>
  <c r="CU368" i="2"/>
  <c r="CU369" i="2"/>
  <c r="CU370" i="2"/>
  <c r="CU371" i="2"/>
  <c r="CU372" i="2"/>
  <c r="CU373" i="2"/>
  <c r="CU374" i="2"/>
  <c r="CU375" i="2"/>
  <c r="CU376" i="2"/>
  <c r="CU377" i="2"/>
  <c r="CU378" i="2"/>
  <c r="CU379" i="2"/>
  <c r="CU380" i="2"/>
  <c r="CU381" i="2"/>
  <c r="CU382" i="2"/>
  <c r="CU383" i="2"/>
  <c r="CU384" i="2"/>
  <c r="CU385" i="2"/>
  <c r="CU386" i="2"/>
  <c r="CU387" i="2"/>
  <c r="CU388" i="2"/>
  <c r="CU389" i="2"/>
  <c r="CU390" i="2"/>
  <c r="CU391" i="2"/>
  <c r="CU392" i="2"/>
  <c r="CU393" i="2"/>
  <c r="CU394" i="2"/>
  <c r="CU395" i="2"/>
  <c r="CU396" i="2"/>
  <c r="CU397" i="2"/>
  <c r="CU398" i="2"/>
  <c r="CU399" i="2"/>
  <c r="CU400" i="2"/>
  <c r="CU401" i="2"/>
  <c r="CU402" i="2"/>
  <c r="CU403" i="2"/>
  <c r="CU404" i="2"/>
  <c r="CU405" i="2"/>
  <c r="CU406" i="2"/>
  <c r="CU407" i="2"/>
  <c r="CU408" i="2"/>
  <c r="CU409" i="2"/>
  <c r="CU410" i="2"/>
  <c r="CU411" i="2"/>
  <c r="CU412" i="2"/>
  <c r="CU413" i="2"/>
  <c r="CU414" i="2"/>
  <c r="CU415" i="2"/>
  <c r="CU416" i="2"/>
  <c r="CU417" i="2"/>
  <c r="CU418" i="2"/>
  <c r="CU419" i="2"/>
  <c r="CU420" i="2"/>
  <c r="CU421" i="2"/>
  <c r="CU422" i="2"/>
  <c r="CU423" i="2"/>
  <c r="CU424" i="2"/>
  <c r="CU425" i="2"/>
  <c r="CU426" i="2"/>
  <c r="CU427" i="2"/>
  <c r="CU428" i="2"/>
  <c r="CU429" i="2"/>
  <c r="CU430" i="2"/>
  <c r="CU431" i="2"/>
  <c r="CU432" i="2"/>
  <c r="CU433" i="2"/>
  <c r="CU434" i="2"/>
  <c r="CU435" i="2"/>
  <c r="CU436" i="2"/>
  <c r="CU437" i="2"/>
  <c r="CU438" i="2"/>
  <c r="CU439" i="2"/>
  <c r="CU440" i="2"/>
  <c r="CU441" i="2"/>
  <c r="CU442" i="2"/>
  <c r="CU443" i="2"/>
  <c r="CU444" i="2"/>
  <c r="CU445" i="2"/>
  <c r="CU446" i="2"/>
  <c r="CU447" i="2"/>
  <c r="CU448" i="2"/>
  <c r="CU449" i="2"/>
  <c r="CU450" i="2"/>
  <c r="CU451" i="2"/>
  <c r="CU452" i="2"/>
  <c r="CU453" i="2"/>
  <c r="CU454" i="2"/>
  <c r="CU455" i="2"/>
  <c r="CU456" i="2"/>
  <c r="CU457" i="2"/>
  <c r="CU458" i="2"/>
  <c r="CU459" i="2"/>
  <c r="CU460" i="2"/>
  <c r="CU461" i="2"/>
  <c r="CU462" i="2"/>
  <c r="CU463" i="2"/>
  <c r="CU464" i="2"/>
  <c r="CU465" i="2"/>
  <c r="CU466" i="2"/>
  <c r="CU467" i="2"/>
  <c r="CU468" i="2"/>
  <c r="CU469" i="2"/>
  <c r="CU470" i="2"/>
  <c r="CU471" i="2"/>
  <c r="CU472" i="2"/>
  <c r="CU473" i="2"/>
  <c r="CU474" i="2"/>
  <c r="CU475" i="2"/>
  <c r="CU476" i="2"/>
  <c r="CU477" i="2"/>
  <c r="CU478" i="2"/>
  <c r="CU479" i="2"/>
  <c r="CU480" i="2"/>
  <c r="CU481" i="2"/>
  <c r="CU482" i="2"/>
  <c r="CU483" i="2"/>
  <c r="CU484" i="2"/>
  <c r="CU485" i="2"/>
  <c r="CU486" i="2"/>
  <c r="CU487" i="2"/>
  <c r="CU488" i="2"/>
  <c r="CU489" i="2"/>
  <c r="CU490" i="2"/>
  <c r="CU491" i="2"/>
  <c r="CU492" i="2"/>
  <c r="CU493" i="2"/>
  <c r="CU494" i="2"/>
  <c r="CU495" i="2"/>
  <c r="CU496" i="2"/>
  <c r="CU497" i="2"/>
  <c r="CU498" i="2"/>
  <c r="CU499" i="2"/>
  <c r="CU500" i="2"/>
  <c r="CU501" i="2"/>
  <c r="CU502" i="2"/>
  <c r="CU503" i="2"/>
  <c r="CU504" i="2"/>
  <c r="CU505" i="2"/>
  <c r="CU506" i="2"/>
  <c r="CU507" i="2"/>
  <c r="CU508" i="2"/>
  <c r="CU509" i="2"/>
  <c r="CU510" i="2"/>
  <c r="CU511" i="2"/>
  <c r="CU512" i="2"/>
  <c r="CU513" i="2"/>
  <c r="CU514" i="2"/>
  <c r="CU515" i="2"/>
  <c r="CU516" i="2"/>
  <c r="CU517" i="2"/>
  <c r="CU518" i="2"/>
  <c r="CU519" i="2"/>
  <c r="CU520" i="2"/>
  <c r="CU521" i="2"/>
  <c r="CU522" i="2"/>
  <c r="CU523" i="2"/>
  <c r="CU524" i="2"/>
  <c r="CU525" i="2"/>
  <c r="CU526" i="2"/>
  <c r="CU527" i="2"/>
  <c r="CU528" i="2"/>
  <c r="CU529" i="2"/>
  <c r="CU530" i="2"/>
  <c r="CU531" i="2"/>
  <c r="CU532" i="2"/>
  <c r="CU533" i="2"/>
  <c r="CU534" i="2"/>
  <c r="CU535" i="2"/>
  <c r="CU536" i="2"/>
  <c r="CU537" i="2"/>
  <c r="CU538" i="2"/>
  <c r="CU539" i="2"/>
  <c r="CU540" i="2"/>
  <c r="CU541" i="2"/>
  <c r="CU542" i="2"/>
  <c r="CU543" i="2"/>
  <c r="CU544" i="2"/>
  <c r="CU545" i="2"/>
  <c r="CU546" i="2"/>
  <c r="CU547" i="2"/>
  <c r="CU548" i="2"/>
  <c r="CU549" i="2"/>
  <c r="CU550" i="2"/>
  <c r="CU551" i="2"/>
  <c r="CU552" i="2"/>
  <c r="CU553" i="2"/>
  <c r="CU554" i="2"/>
  <c r="CU555" i="2"/>
  <c r="CU556" i="2"/>
  <c r="CU557" i="2"/>
  <c r="CU558" i="2"/>
  <c r="CU559" i="2"/>
  <c r="CU560" i="2"/>
  <c r="CU561" i="2"/>
  <c r="CU562" i="2"/>
  <c r="CU563" i="2"/>
  <c r="CU564" i="2"/>
  <c r="CU565" i="2"/>
  <c r="CU566" i="2"/>
  <c r="CU567" i="2"/>
  <c r="CU568" i="2"/>
  <c r="CU569" i="2"/>
  <c r="CU570" i="2"/>
  <c r="CU571" i="2"/>
  <c r="CU572" i="2"/>
  <c r="CU573" i="2"/>
  <c r="CU574" i="2"/>
  <c r="CU575" i="2"/>
  <c r="CU576" i="2"/>
  <c r="CU577" i="2"/>
  <c r="CU578" i="2"/>
  <c r="CU579" i="2"/>
  <c r="CU580" i="2"/>
  <c r="CU581" i="2"/>
  <c r="CU582" i="2"/>
  <c r="CU583" i="2"/>
  <c r="CU584" i="2"/>
  <c r="CU585" i="2"/>
  <c r="CU586" i="2"/>
  <c r="CU587" i="2"/>
  <c r="CU588" i="2"/>
  <c r="CU589" i="2"/>
  <c r="CU590" i="2"/>
  <c r="CU591" i="2"/>
  <c r="CU592" i="2"/>
  <c r="CU593" i="2"/>
  <c r="CU594" i="2"/>
  <c r="CU595" i="2"/>
  <c r="CU596" i="2"/>
  <c r="CU597" i="2"/>
  <c r="CU598" i="2"/>
  <c r="CU599" i="2"/>
  <c r="CU600" i="2"/>
  <c r="CU601" i="2"/>
  <c r="CU602" i="2"/>
  <c r="CU603" i="2"/>
  <c r="CU604" i="2"/>
  <c r="CU605" i="2"/>
  <c r="CU606" i="2"/>
  <c r="CU607" i="2"/>
  <c r="CU608" i="2"/>
  <c r="CU609" i="2"/>
  <c r="CU610" i="2"/>
  <c r="CU611" i="2"/>
  <c r="CU612" i="2"/>
  <c r="CU613" i="2"/>
  <c r="CU614" i="2"/>
  <c r="CU615" i="2"/>
  <c r="CU616" i="2"/>
  <c r="CU617" i="2"/>
  <c r="CU618" i="2"/>
  <c r="CU619" i="2"/>
  <c r="CU620" i="2"/>
  <c r="CU621" i="2"/>
  <c r="CU622" i="2"/>
  <c r="CU623" i="2"/>
  <c r="CU624" i="2"/>
  <c r="CU625" i="2"/>
  <c r="CU626" i="2"/>
  <c r="CU627" i="2"/>
  <c r="CU628" i="2"/>
  <c r="CU629" i="2"/>
  <c r="CU630" i="2"/>
  <c r="CU631" i="2"/>
  <c r="CU632" i="2"/>
  <c r="CU633" i="2"/>
  <c r="CU634" i="2"/>
  <c r="CU635" i="2"/>
  <c r="CU636" i="2"/>
  <c r="CU637" i="2"/>
  <c r="CU638" i="2"/>
  <c r="CU639" i="2"/>
  <c r="CU640" i="2"/>
  <c r="CU641" i="2"/>
  <c r="CU642" i="2"/>
  <c r="CU643" i="2"/>
  <c r="CU644" i="2"/>
  <c r="CU645" i="2"/>
  <c r="CU646" i="2"/>
  <c r="CU647" i="2"/>
  <c r="CU648" i="2"/>
  <c r="CU649" i="2"/>
  <c r="CU650" i="2"/>
  <c r="CU651" i="2"/>
  <c r="CU652" i="2"/>
  <c r="CU653" i="2"/>
  <c r="CU654" i="2"/>
  <c r="CU655" i="2"/>
  <c r="CU656" i="2"/>
  <c r="CU657" i="2"/>
  <c r="CU658" i="2"/>
  <c r="CU659" i="2"/>
  <c r="CU660" i="2"/>
  <c r="CU661" i="2"/>
  <c r="CU662" i="2"/>
  <c r="CU663" i="2"/>
  <c r="CU664" i="2"/>
  <c r="CU665" i="2"/>
  <c r="CU666" i="2"/>
  <c r="CU667" i="2"/>
  <c r="CU668" i="2"/>
  <c r="CU669" i="2"/>
  <c r="CU670" i="2"/>
  <c r="CU671" i="2"/>
  <c r="CU672" i="2"/>
  <c r="CU673" i="2"/>
  <c r="CU674" i="2"/>
  <c r="CU675" i="2"/>
  <c r="CU676" i="2"/>
  <c r="CU677" i="2"/>
  <c r="CU678" i="2"/>
  <c r="CU679" i="2"/>
  <c r="CU680" i="2"/>
  <c r="CU681" i="2"/>
  <c r="CU682" i="2"/>
  <c r="CU683" i="2"/>
  <c r="CU684" i="2"/>
  <c r="CU685" i="2"/>
  <c r="CU686" i="2"/>
  <c r="CU687" i="2"/>
  <c r="CU688" i="2"/>
  <c r="CU689" i="2"/>
  <c r="CU690" i="2"/>
  <c r="CU691" i="2"/>
  <c r="CU692" i="2"/>
  <c r="CU693" i="2"/>
  <c r="CU694" i="2"/>
  <c r="CU695" i="2"/>
  <c r="CU696" i="2"/>
  <c r="CU697" i="2"/>
  <c r="CU698" i="2"/>
  <c r="CU699" i="2"/>
  <c r="CU700" i="2"/>
  <c r="CU701" i="2"/>
  <c r="CU702" i="2"/>
  <c r="CU703" i="2"/>
  <c r="CU704" i="2"/>
  <c r="CU705" i="2"/>
  <c r="CU706" i="2"/>
  <c r="CU707" i="2"/>
  <c r="CU708" i="2"/>
  <c r="CU709" i="2"/>
  <c r="CU710" i="2"/>
  <c r="CU711" i="2"/>
  <c r="CU712" i="2"/>
  <c r="CU713" i="2"/>
  <c r="CU714" i="2"/>
  <c r="CU715" i="2"/>
  <c r="CU716" i="2"/>
  <c r="CV4" i="2"/>
  <c r="CV5" i="2"/>
  <c r="CV6" i="2"/>
  <c r="CV7" i="2"/>
  <c r="CV8" i="2"/>
  <c r="CV9" i="2"/>
  <c r="CV10" i="2"/>
  <c r="CV11" i="2"/>
  <c r="CV12" i="2"/>
  <c r="CV13" i="2"/>
  <c r="CV14" i="2"/>
  <c r="CV15" i="2"/>
  <c r="CV16" i="2"/>
  <c r="CV17" i="2"/>
  <c r="CV18" i="2"/>
  <c r="CV19" i="2"/>
  <c r="CV20" i="2"/>
  <c r="CV21" i="2"/>
  <c r="CV22" i="2"/>
  <c r="CV23" i="2"/>
  <c r="CV24" i="2"/>
  <c r="CV25" i="2"/>
  <c r="CV26" i="2"/>
  <c r="CV27" i="2"/>
  <c r="CV28" i="2"/>
  <c r="CV29" i="2"/>
  <c r="CV30" i="2"/>
  <c r="CV31" i="2"/>
  <c r="CV32" i="2"/>
  <c r="CV33" i="2"/>
  <c r="CV34" i="2"/>
  <c r="CV35" i="2"/>
  <c r="CV36" i="2"/>
  <c r="CV37" i="2"/>
  <c r="CV38" i="2"/>
  <c r="CV39" i="2"/>
  <c r="CV40" i="2"/>
  <c r="CV41" i="2"/>
  <c r="CV42" i="2"/>
  <c r="CV43" i="2"/>
  <c r="CV44" i="2"/>
  <c r="CV45" i="2"/>
  <c r="CV46" i="2"/>
  <c r="CV47" i="2"/>
  <c r="CV48" i="2"/>
  <c r="CV49" i="2"/>
  <c r="CV50" i="2"/>
  <c r="CV51" i="2"/>
  <c r="CV52" i="2"/>
  <c r="CV53" i="2"/>
  <c r="CV54" i="2"/>
  <c r="CV55" i="2"/>
  <c r="CV56" i="2"/>
  <c r="CV57" i="2"/>
  <c r="CV58" i="2"/>
  <c r="CV59" i="2"/>
  <c r="CV60" i="2"/>
  <c r="CV61" i="2"/>
  <c r="CV62" i="2"/>
  <c r="CV63" i="2"/>
  <c r="CV64" i="2"/>
  <c r="CV65" i="2"/>
  <c r="CV66" i="2"/>
  <c r="CV67" i="2"/>
  <c r="CV68" i="2"/>
  <c r="CV69" i="2"/>
  <c r="CV70" i="2"/>
  <c r="CV71" i="2"/>
  <c r="CV72" i="2"/>
  <c r="CV73" i="2"/>
  <c r="CV74" i="2"/>
  <c r="CV76" i="2"/>
  <c r="CV77" i="2"/>
  <c r="CV78" i="2"/>
  <c r="CV79" i="2"/>
  <c r="CV80" i="2"/>
  <c r="CV81" i="2"/>
  <c r="CV82" i="2"/>
  <c r="CV83" i="2"/>
  <c r="CV84" i="2"/>
  <c r="CV85" i="2"/>
  <c r="CV86" i="2"/>
  <c r="CV87" i="2"/>
  <c r="CV88" i="2"/>
  <c r="CV89" i="2"/>
  <c r="CV90" i="2"/>
  <c r="CV91" i="2"/>
  <c r="CV92" i="2"/>
  <c r="CV93" i="2"/>
  <c r="CV94" i="2"/>
  <c r="CV95" i="2"/>
  <c r="CV96" i="2"/>
  <c r="CV97" i="2"/>
  <c r="CV98" i="2"/>
  <c r="CV99" i="2"/>
  <c r="CV100" i="2"/>
  <c r="CV101" i="2"/>
  <c r="CV102" i="2"/>
  <c r="CV103" i="2"/>
  <c r="CV104" i="2"/>
  <c r="CV107" i="2"/>
  <c r="CV108" i="2"/>
  <c r="CV109" i="2"/>
  <c r="CV110" i="2"/>
  <c r="CV111" i="2"/>
  <c r="CV112" i="2"/>
  <c r="CV113" i="2"/>
  <c r="CV114" i="2"/>
  <c r="CV115" i="2"/>
  <c r="CV116" i="2"/>
  <c r="CV117" i="2"/>
  <c r="CV118" i="2"/>
  <c r="CV119" i="2"/>
  <c r="CV120" i="2"/>
  <c r="CV121" i="2"/>
  <c r="CV122" i="2"/>
  <c r="CV123" i="2"/>
  <c r="CV124" i="2"/>
  <c r="CV125" i="2"/>
  <c r="CV126" i="2"/>
  <c r="CV127" i="2"/>
  <c r="CV130" i="2"/>
  <c r="CV131" i="2"/>
  <c r="CV132" i="2"/>
  <c r="CV133" i="2"/>
  <c r="CV134" i="2"/>
  <c r="CV135" i="2"/>
  <c r="CV136" i="2"/>
  <c r="CV137" i="2"/>
  <c r="CV138" i="2"/>
  <c r="CV139" i="2"/>
  <c r="CV140" i="2"/>
  <c r="CV141" i="2"/>
  <c r="CV142" i="2"/>
  <c r="CV143" i="2"/>
  <c r="CV144" i="2"/>
  <c r="CV145" i="2"/>
  <c r="CV146" i="2"/>
  <c r="CV147" i="2"/>
  <c r="CV148" i="2"/>
  <c r="CV149" i="2"/>
  <c r="CV150" i="2"/>
  <c r="CV151" i="2"/>
  <c r="CV152" i="2"/>
  <c r="CV153" i="2"/>
  <c r="CV154" i="2"/>
  <c r="CV155" i="2"/>
  <c r="CV156" i="2"/>
  <c r="CV157" i="2"/>
  <c r="CV158" i="2"/>
  <c r="CV159" i="2"/>
  <c r="CV160" i="2"/>
  <c r="CV161" i="2"/>
  <c r="CV162" i="2"/>
  <c r="CV163" i="2"/>
  <c r="CV164" i="2"/>
  <c r="CV165" i="2"/>
  <c r="CV166" i="2"/>
  <c r="CV167" i="2"/>
  <c r="CV168" i="2"/>
  <c r="CV169" i="2"/>
  <c r="CV170" i="2"/>
  <c r="CV171" i="2"/>
  <c r="CV172" i="2"/>
  <c r="CV173" i="2"/>
  <c r="CV174" i="2"/>
  <c r="CV175" i="2"/>
  <c r="CV176" i="2"/>
  <c r="CV177" i="2"/>
  <c r="CV178" i="2"/>
  <c r="CV179" i="2"/>
  <c r="CV180" i="2"/>
  <c r="CV181" i="2"/>
  <c r="CV182" i="2"/>
  <c r="CV183" i="2"/>
  <c r="CV184" i="2"/>
  <c r="CV185" i="2"/>
  <c r="CV186" i="2"/>
  <c r="CV187" i="2"/>
  <c r="CV188" i="2"/>
  <c r="CV189" i="2"/>
  <c r="CV190" i="2"/>
  <c r="CV191" i="2"/>
  <c r="CV192" i="2"/>
  <c r="CV193" i="2"/>
  <c r="CV194" i="2"/>
  <c r="CV195" i="2"/>
  <c r="CV196" i="2"/>
  <c r="CV197" i="2"/>
  <c r="CV198" i="2"/>
  <c r="CV199" i="2"/>
  <c r="CV200" i="2"/>
  <c r="CV201" i="2"/>
  <c r="CV202" i="2"/>
  <c r="CV203" i="2"/>
  <c r="CV204" i="2"/>
  <c r="CV205" i="2"/>
  <c r="CV206" i="2"/>
  <c r="CV207" i="2"/>
  <c r="CV208" i="2"/>
  <c r="CV209" i="2"/>
  <c r="CV210" i="2"/>
  <c r="CV211" i="2"/>
  <c r="CV212" i="2"/>
  <c r="CV213" i="2"/>
  <c r="CV214" i="2"/>
  <c r="CV215" i="2"/>
  <c r="CV216" i="2"/>
  <c r="CV217" i="2"/>
  <c r="CV218" i="2"/>
  <c r="CV219" i="2"/>
  <c r="CV220" i="2"/>
  <c r="CV221" i="2"/>
  <c r="CV222" i="2"/>
  <c r="CV223" i="2"/>
  <c r="CV224" i="2"/>
  <c r="CV225" i="2"/>
  <c r="CV226" i="2"/>
  <c r="CV227" i="2"/>
  <c r="CV228" i="2"/>
  <c r="CV229" i="2"/>
  <c r="CV230" i="2"/>
  <c r="CV231" i="2"/>
  <c r="CV232" i="2"/>
  <c r="CV233" i="2"/>
  <c r="CV234" i="2"/>
  <c r="CV235" i="2"/>
  <c r="CV236" i="2"/>
  <c r="CV237" i="2"/>
  <c r="CV238" i="2"/>
  <c r="CV239" i="2"/>
  <c r="CV240" i="2"/>
  <c r="CV241" i="2"/>
  <c r="CV242" i="2"/>
  <c r="CV243" i="2"/>
  <c r="CV244" i="2"/>
  <c r="CV245" i="2"/>
  <c r="CV246" i="2"/>
  <c r="CV247" i="2"/>
  <c r="CV248" i="2"/>
  <c r="CV249" i="2"/>
  <c r="CV250" i="2"/>
  <c r="CV251" i="2"/>
  <c r="CV252" i="2"/>
  <c r="CV253" i="2"/>
  <c r="CV254" i="2"/>
  <c r="CV255" i="2"/>
  <c r="CV256" i="2"/>
  <c r="CV257" i="2"/>
  <c r="CV258" i="2"/>
  <c r="CV259" i="2"/>
  <c r="CV260" i="2"/>
  <c r="CV261" i="2"/>
  <c r="CV262" i="2"/>
  <c r="CV263" i="2"/>
  <c r="CV264" i="2"/>
  <c r="CV265" i="2"/>
  <c r="CV266" i="2"/>
  <c r="CV267" i="2"/>
  <c r="CV268" i="2"/>
  <c r="CV269" i="2"/>
  <c r="CV270" i="2"/>
  <c r="CV271" i="2"/>
  <c r="CV272" i="2"/>
  <c r="CV273" i="2"/>
  <c r="CV274" i="2"/>
  <c r="CV275" i="2"/>
  <c r="CV276" i="2"/>
  <c r="CV277" i="2"/>
  <c r="CV278" i="2"/>
  <c r="CV279" i="2"/>
  <c r="CV280" i="2"/>
  <c r="CV281" i="2"/>
  <c r="CV282" i="2"/>
  <c r="CV283" i="2"/>
  <c r="CV284" i="2"/>
  <c r="CV285" i="2"/>
  <c r="CV286" i="2"/>
  <c r="CV287" i="2"/>
  <c r="CV288" i="2"/>
  <c r="CV289" i="2"/>
  <c r="CV290" i="2"/>
  <c r="CV291" i="2"/>
  <c r="CV292" i="2"/>
  <c r="CV293" i="2"/>
  <c r="CV294" i="2"/>
  <c r="CV295" i="2"/>
  <c r="CV296" i="2"/>
  <c r="CV297" i="2"/>
  <c r="CV298" i="2"/>
  <c r="CV299" i="2"/>
  <c r="CV300" i="2"/>
  <c r="CV301" i="2"/>
  <c r="CV302" i="2"/>
  <c r="CV303" i="2"/>
  <c r="CV304" i="2"/>
  <c r="CV305" i="2"/>
  <c r="CV306" i="2"/>
  <c r="CV307" i="2"/>
  <c r="CV308" i="2"/>
  <c r="CV309" i="2"/>
  <c r="CV310" i="2"/>
  <c r="CV311" i="2"/>
  <c r="CV312" i="2"/>
  <c r="CV313" i="2"/>
  <c r="CV314" i="2"/>
  <c r="CV315" i="2"/>
  <c r="CV316" i="2"/>
  <c r="CV317" i="2"/>
  <c r="CV318" i="2"/>
  <c r="CV319" i="2"/>
  <c r="CV320" i="2"/>
  <c r="CV321" i="2"/>
  <c r="CV322" i="2"/>
  <c r="CV323" i="2"/>
  <c r="CV324" i="2"/>
  <c r="CV325" i="2"/>
  <c r="CV326" i="2"/>
  <c r="CV327" i="2"/>
  <c r="CV328" i="2"/>
  <c r="CV329" i="2"/>
  <c r="CV330" i="2"/>
  <c r="CV331" i="2"/>
  <c r="CV332" i="2"/>
  <c r="CV333" i="2"/>
  <c r="CV334" i="2"/>
  <c r="CV335" i="2"/>
  <c r="CV336" i="2"/>
  <c r="CV337" i="2"/>
  <c r="CV338" i="2"/>
  <c r="CV339" i="2"/>
  <c r="CV340" i="2"/>
  <c r="CV341" i="2"/>
  <c r="CV342" i="2"/>
  <c r="CV343" i="2"/>
  <c r="CV344" i="2"/>
  <c r="CV345" i="2"/>
  <c r="CV346" i="2"/>
  <c r="CV347" i="2"/>
  <c r="CV348" i="2"/>
  <c r="CV349" i="2"/>
  <c r="CV350" i="2"/>
  <c r="CV351" i="2"/>
  <c r="CV352" i="2"/>
  <c r="CV353" i="2"/>
  <c r="CV354" i="2"/>
  <c r="CV355" i="2"/>
  <c r="CV356" i="2"/>
  <c r="CV357" i="2"/>
  <c r="CV358" i="2"/>
  <c r="CV359" i="2"/>
  <c r="CV360" i="2"/>
  <c r="CV361" i="2"/>
  <c r="CV362" i="2"/>
  <c r="CV363" i="2"/>
  <c r="CV364" i="2"/>
  <c r="CV365" i="2"/>
  <c r="CV366" i="2"/>
  <c r="CV367" i="2"/>
  <c r="CV368" i="2"/>
  <c r="CV369" i="2"/>
  <c r="CV370" i="2"/>
  <c r="CV371" i="2"/>
  <c r="CV372" i="2"/>
  <c r="CV373" i="2"/>
  <c r="CV374" i="2"/>
  <c r="CV375" i="2"/>
  <c r="CV376" i="2"/>
  <c r="CV377" i="2"/>
  <c r="CV378" i="2"/>
  <c r="CV379" i="2"/>
  <c r="CV380" i="2"/>
  <c r="CV381" i="2"/>
  <c r="CV382" i="2"/>
  <c r="CV383" i="2"/>
  <c r="CV384" i="2"/>
  <c r="CV385" i="2"/>
  <c r="CV386" i="2"/>
  <c r="CV387" i="2"/>
  <c r="CV388" i="2"/>
  <c r="CV389" i="2"/>
  <c r="CV390" i="2"/>
  <c r="CV391" i="2"/>
  <c r="CV392" i="2"/>
  <c r="CV393" i="2"/>
  <c r="CV394" i="2"/>
  <c r="CV395" i="2"/>
  <c r="CV396" i="2"/>
  <c r="CV397" i="2"/>
  <c r="CV398" i="2"/>
  <c r="CV399" i="2"/>
  <c r="CV400" i="2"/>
  <c r="CV401" i="2"/>
  <c r="CV402" i="2"/>
  <c r="CV403" i="2"/>
  <c r="CV404" i="2"/>
  <c r="CV405" i="2"/>
  <c r="CV406" i="2"/>
  <c r="CV407" i="2"/>
  <c r="CV408" i="2"/>
  <c r="CV409" i="2"/>
  <c r="CV410" i="2"/>
  <c r="CV411" i="2"/>
  <c r="CV412" i="2"/>
  <c r="CV413" i="2"/>
  <c r="CV414" i="2"/>
  <c r="CV415" i="2"/>
  <c r="CV416" i="2"/>
  <c r="CV417" i="2"/>
  <c r="CV418" i="2"/>
  <c r="CV419" i="2"/>
  <c r="CV420" i="2"/>
  <c r="CV421" i="2"/>
  <c r="CV422" i="2"/>
  <c r="CV423" i="2"/>
  <c r="CV424" i="2"/>
  <c r="CV425" i="2"/>
  <c r="CV426" i="2"/>
  <c r="CV427" i="2"/>
  <c r="CV428" i="2"/>
  <c r="CV429" i="2"/>
  <c r="CV430" i="2"/>
  <c r="CV431" i="2"/>
  <c r="CV432" i="2"/>
  <c r="CV433" i="2"/>
  <c r="CV434" i="2"/>
  <c r="CV435" i="2"/>
  <c r="CV436" i="2"/>
  <c r="CV437" i="2"/>
  <c r="CV438" i="2"/>
  <c r="CV439" i="2"/>
  <c r="CV440" i="2"/>
  <c r="CV441" i="2"/>
  <c r="CV442" i="2"/>
  <c r="CV443" i="2"/>
  <c r="CV444" i="2"/>
  <c r="CV445" i="2"/>
  <c r="CV446" i="2"/>
  <c r="CV447" i="2"/>
  <c r="CV448" i="2"/>
  <c r="CV449" i="2"/>
  <c r="CV450" i="2"/>
  <c r="CV451" i="2"/>
  <c r="CV452" i="2"/>
  <c r="CV453" i="2"/>
  <c r="CV454" i="2"/>
  <c r="CV455" i="2"/>
  <c r="CV456" i="2"/>
  <c r="CV457" i="2"/>
  <c r="CV458" i="2"/>
  <c r="CV459" i="2"/>
  <c r="CV460" i="2"/>
  <c r="CV461" i="2"/>
  <c r="CV462" i="2"/>
  <c r="CV463" i="2"/>
  <c r="CV464" i="2"/>
  <c r="CV465" i="2"/>
  <c r="CV466" i="2"/>
  <c r="CV467" i="2"/>
  <c r="CV468" i="2"/>
  <c r="CV469" i="2"/>
  <c r="CV470" i="2"/>
  <c r="CV471" i="2"/>
  <c r="CV472" i="2"/>
  <c r="CV473" i="2"/>
  <c r="CV474" i="2"/>
  <c r="CV475" i="2"/>
  <c r="CV476" i="2"/>
  <c r="CV477" i="2"/>
  <c r="CV478" i="2"/>
  <c r="CV479" i="2"/>
  <c r="CV480" i="2"/>
  <c r="CV481" i="2"/>
  <c r="CV482" i="2"/>
  <c r="CV483" i="2"/>
  <c r="CV484" i="2"/>
  <c r="CV485" i="2"/>
  <c r="CV486" i="2"/>
  <c r="CV487" i="2"/>
  <c r="CV488" i="2"/>
  <c r="CV489" i="2"/>
  <c r="CV490" i="2"/>
  <c r="CV491" i="2"/>
  <c r="CV492" i="2"/>
  <c r="CV493" i="2"/>
  <c r="CV494" i="2"/>
  <c r="CV495" i="2"/>
  <c r="CV496" i="2"/>
  <c r="CV497" i="2"/>
  <c r="CV498" i="2"/>
  <c r="CV499" i="2"/>
  <c r="CV500" i="2"/>
  <c r="CV501" i="2"/>
  <c r="CV502" i="2"/>
  <c r="CV503" i="2"/>
  <c r="CV504" i="2"/>
  <c r="CV505" i="2"/>
  <c r="CV506" i="2"/>
  <c r="CV507" i="2"/>
  <c r="CV508" i="2"/>
  <c r="CV509" i="2"/>
  <c r="CV510" i="2"/>
  <c r="CV511" i="2"/>
  <c r="CV512" i="2"/>
  <c r="CV513" i="2"/>
  <c r="CV514" i="2"/>
  <c r="CV515" i="2"/>
  <c r="CV516" i="2"/>
  <c r="CV517" i="2"/>
  <c r="CV518" i="2"/>
  <c r="CV519" i="2"/>
  <c r="CV520" i="2"/>
  <c r="CV521" i="2"/>
  <c r="CV522" i="2"/>
  <c r="CV523" i="2"/>
  <c r="CV524" i="2"/>
  <c r="CV525" i="2"/>
  <c r="CV526" i="2"/>
  <c r="CV527" i="2"/>
  <c r="CV528" i="2"/>
  <c r="CV529" i="2"/>
  <c r="CV530" i="2"/>
  <c r="CV531" i="2"/>
  <c r="CV532" i="2"/>
  <c r="CV533" i="2"/>
  <c r="CV534" i="2"/>
  <c r="CV535" i="2"/>
  <c r="CV536" i="2"/>
  <c r="CV537" i="2"/>
  <c r="CV538" i="2"/>
  <c r="CV539" i="2"/>
  <c r="CV540" i="2"/>
  <c r="CV541" i="2"/>
  <c r="CV542" i="2"/>
  <c r="CV543" i="2"/>
  <c r="CV544" i="2"/>
  <c r="CV545" i="2"/>
  <c r="CV546" i="2"/>
  <c r="CV547" i="2"/>
  <c r="CV548" i="2"/>
  <c r="CV549" i="2"/>
  <c r="CV550" i="2"/>
  <c r="CV551" i="2"/>
  <c r="CV552" i="2"/>
  <c r="CV553" i="2"/>
  <c r="CV554" i="2"/>
  <c r="CV555" i="2"/>
  <c r="CV556" i="2"/>
  <c r="CV557" i="2"/>
  <c r="CV558" i="2"/>
  <c r="CV559" i="2"/>
  <c r="CV560" i="2"/>
  <c r="CV561" i="2"/>
  <c r="CV562" i="2"/>
  <c r="CV563" i="2"/>
  <c r="CV564" i="2"/>
  <c r="CV565" i="2"/>
  <c r="CV566" i="2"/>
  <c r="CV567" i="2"/>
  <c r="CV568" i="2"/>
  <c r="CV569" i="2"/>
  <c r="CV570" i="2"/>
  <c r="CV571" i="2"/>
  <c r="CV572" i="2"/>
  <c r="CV573" i="2"/>
  <c r="CV574" i="2"/>
  <c r="CV575" i="2"/>
  <c r="CV576" i="2"/>
  <c r="CV577" i="2"/>
  <c r="CV578" i="2"/>
  <c r="CV579" i="2"/>
  <c r="CV580" i="2"/>
  <c r="CV581" i="2"/>
  <c r="CV582" i="2"/>
  <c r="CV583" i="2"/>
  <c r="CV584" i="2"/>
  <c r="CV585" i="2"/>
  <c r="CV586" i="2"/>
  <c r="CV587" i="2"/>
  <c r="CV588" i="2"/>
  <c r="CV589" i="2"/>
  <c r="CV590" i="2"/>
  <c r="CV591" i="2"/>
  <c r="CV592" i="2"/>
  <c r="CV593" i="2"/>
  <c r="CV594" i="2"/>
  <c r="CV595" i="2"/>
  <c r="CV596" i="2"/>
  <c r="CV597" i="2"/>
  <c r="CV598" i="2"/>
  <c r="CV599" i="2"/>
  <c r="CV600" i="2"/>
  <c r="CV601" i="2"/>
  <c r="CV602" i="2"/>
  <c r="CV603" i="2"/>
  <c r="CV604" i="2"/>
  <c r="CV605" i="2"/>
  <c r="CV606" i="2"/>
  <c r="CV607" i="2"/>
  <c r="CV608" i="2"/>
  <c r="CV609" i="2"/>
  <c r="CV610" i="2"/>
  <c r="CV611" i="2"/>
  <c r="CV612" i="2"/>
  <c r="CV613" i="2"/>
  <c r="CV614" i="2"/>
  <c r="CV615" i="2"/>
  <c r="CV616" i="2"/>
  <c r="CV617" i="2"/>
  <c r="CV618" i="2"/>
  <c r="CV619" i="2"/>
  <c r="CV620" i="2"/>
  <c r="CV621" i="2"/>
  <c r="CV622" i="2"/>
  <c r="CV623" i="2"/>
  <c r="CV624" i="2"/>
  <c r="CV625" i="2"/>
  <c r="CV626" i="2"/>
  <c r="CV627" i="2"/>
  <c r="CV628" i="2"/>
  <c r="CV629" i="2"/>
  <c r="CV630" i="2"/>
  <c r="CV631" i="2"/>
  <c r="CV632" i="2"/>
  <c r="CV633" i="2"/>
  <c r="CV634" i="2"/>
  <c r="CV635" i="2"/>
  <c r="CV636" i="2"/>
  <c r="CV637" i="2"/>
  <c r="CV638" i="2"/>
  <c r="CV639" i="2"/>
  <c r="CV640" i="2"/>
  <c r="CV641" i="2"/>
  <c r="CV642" i="2"/>
  <c r="CV643" i="2"/>
  <c r="CV644" i="2"/>
  <c r="CV645" i="2"/>
  <c r="CV646" i="2"/>
  <c r="CV647" i="2"/>
  <c r="CV648" i="2"/>
  <c r="CV649" i="2"/>
  <c r="CV650" i="2"/>
  <c r="CV651" i="2"/>
  <c r="CV652" i="2"/>
  <c r="CV653" i="2"/>
  <c r="CV654" i="2"/>
  <c r="CV655" i="2"/>
  <c r="CV656" i="2"/>
  <c r="CV657" i="2"/>
  <c r="CV658" i="2"/>
  <c r="CV659" i="2"/>
  <c r="CV660" i="2"/>
  <c r="CV661" i="2"/>
  <c r="CV662" i="2"/>
  <c r="CV663" i="2"/>
  <c r="CV664" i="2"/>
  <c r="CV665" i="2"/>
  <c r="CV666" i="2"/>
  <c r="CV667" i="2"/>
  <c r="CV668" i="2"/>
  <c r="CV669" i="2"/>
  <c r="CV670" i="2"/>
  <c r="CV671" i="2"/>
  <c r="CV672" i="2"/>
  <c r="CV673" i="2"/>
  <c r="CV674" i="2"/>
  <c r="CV675" i="2"/>
  <c r="CV676" i="2"/>
  <c r="CV677" i="2"/>
  <c r="CV678" i="2"/>
  <c r="CV679" i="2"/>
  <c r="CV680" i="2"/>
  <c r="CV681" i="2"/>
  <c r="CV682" i="2"/>
  <c r="CV683" i="2"/>
  <c r="CV684" i="2"/>
  <c r="CV685" i="2"/>
  <c r="CV686" i="2"/>
  <c r="CV687" i="2"/>
  <c r="CV688" i="2"/>
  <c r="CV689" i="2"/>
  <c r="CV690" i="2"/>
  <c r="CV691" i="2"/>
  <c r="CV692" i="2"/>
  <c r="CV693" i="2"/>
  <c r="CV694" i="2"/>
  <c r="CV695" i="2"/>
  <c r="CV696" i="2"/>
  <c r="CV697" i="2"/>
  <c r="CV698" i="2"/>
  <c r="CV699" i="2"/>
  <c r="CV700" i="2"/>
  <c r="CV701" i="2"/>
  <c r="CV702" i="2"/>
  <c r="CV703" i="2"/>
  <c r="CV704" i="2"/>
  <c r="CV705" i="2"/>
  <c r="CV706" i="2"/>
  <c r="CV707" i="2"/>
  <c r="CV708" i="2"/>
  <c r="CV709" i="2"/>
  <c r="CV710" i="2"/>
  <c r="CV711" i="2"/>
  <c r="CV712" i="2"/>
  <c r="CV713" i="2"/>
  <c r="CV714" i="2"/>
  <c r="CV715" i="2"/>
  <c r="CV716" i="2"/>
  <c r="CW4" i="2"/>
  <c r="CW5" i="2"/>
  <c r="CW6" i="2"/>
  <c r="CW7" i="2"/>
  <c r="CW8" i="2"/>
  <c r="CW9" i="2"/>
  <c r="CW10" i="2"/>
  <c r="CW11" i="2"/>
  <c r="CW12" i="2"/>
  <c r="CW13" i="2"/>
  <c r="CW14" i="2"/>
  <c r="CW15" i="2"/>
  <c r="CW16" i="2"/>
  <c r="CW17" i="2"/>
  <c r="CW18" i="2"/>
  <c r="CW19" i="2"/>
  <c r="CW20" i="2"/>
  <c r="CW21" i="2"/>
  <c r="CW22" i="2"/>
  <c r="CW23" i="2"/>
  <c r="CW24" i="2"/>
  <c r="CW25" i="2"/>
  <c r="CW26" i="2"/>
  <c r="CW27" i="2"/>
  <c r="CW28" i="2"/>
  <c r="CW29" i="2"/>
  <c r="CW30" i="2"/>
  <c r="CW31" i="2"/>
  <c r="CW32" i="2"/>
  <c r="CW33" i="2"/>
  <c r="CW34" i="2"/>
  <c r="CW35" i="2"/>
  <c r="CW36" i="2"/>
  <c r="CW37" i="2"/>
  <c r="CW38" i="2"/>
  <c r="CW39" i="2"/>
  <c r="CW40" i="2"/>
  <c r="CW41" i="2"/>
  <c r="CW42" i="2"/>
  <c r="CW43" i="2"/>
  <c r="CW44" i="2"/>
  <c r="CW45" i="2"/>
  <c r="CW46" i="2"/>
  <c r="CW47" i="2"/>
  <c r="CW48" i="2"/>
  <c r="CW49" i="2"/>
  <c r="CW50" i="2"/>
  <c r="CW51" i="2"/>
  <c r="CW52" i="2"/>
  <c r="CW53" i="2"/>
  <c r="CW54" i="2"/>
  <c r="CW55" i="2"/>
  <c r="CW56" i="2"/>
  <c r="CW57" i="2"/>
  <c r="CW58" i="2"/>
  <c r="CW59" i="2"/>
  <c r="CW60" i="2"/>
  <c r="CW61" i="2"/>
  <c r="CW62" i="2"/>
  <c r="CW63" i="2"/>
  <c r="CW64" i="2"/>
  <c r="CW65" i="2"/>
  <c r="CW66" i="2"/>
  <c r="CW67" i="2"/>
  <c r="CW68" i="2"/>
  <c r="CW69" i="2"/>
  <c r="CW70" i="2"/>
  <c r="CW71" i="2"/>
  <c r="CW72" i="2"/>
  <c r="CW73" i="2"/>
  <c r="CW74" i="2"/>
  <c r="CW76" i="2"/>
  <c r="CW77" i="2"/>
  <c r="CW78" i="2"/>
  <c r="CW79" i="2"/>
  <c r="CW80" i="2"/>
  <c r="CW81" i="2"/>
  <c r="CW82" i="2"/>
  <c r="CW83" i="2"/>
  <c r="CW84" i="2"/>
  <c r="CW85" i="2"/>
  <c r="CW86" i="2"/>
  <c r="CW87" i="2"/>
  <c r="CW88" i="2"/>
  <c r="CW89" i="2"/>
  <c r="CW90" i="2"/>
  <c r="CW91" i="2"/>
  <c r="CW92" i="2"/>
  <c r="CW93" i="2"/>
  <c r="CW94" i="2"/>
  <c r="CW95" i="2"/>
  <c r="CW96" i="2"/>
  <c r="CW97" i="2"/>
  <c r="CW98" i="2"/>
  <c r="CW99" i="2"/>
  <c r="CW100" i="2"/>
  <c r="CW101" i="2"/>
  <c r="CW102" i="2"/>
  <c r="CW103" i="2"/>
  <c r="CW104" i="2"/>
  <c r="CW107" i="2"/>
  <c r="CW108" i="2"/>
  <c r="CW109" i="2"/>
  <c r="CW110" i="2"/>
  <c r="CW111" i="2"/>
  <c r="CW112" i="2"/>
  <c r="CW113" i="2"/>
  <c r="CW114" i="2"/>
  <c r="CW115" i="2"/>
  <c r="CW116" i="2"/>
  <c r="CW117" i="2"/>
  <c r="CW118" i="2"/>
  <c r="CW119" i="2"/>
  <c r="CW120" i="2"/>
  <c r="CW121" i="2"/>
  <c r="CW122" i="2"/>
  <c r="CW123" i="2"/>
  <c r="CW124" i="2"/>
  <c r="CW125" i="2"/>
  <c r="CW126" i="2"/>
  <c r="CW127" i="2"/>
  <c r="CW130" i="2"/>
  <c r="CW131" i="2"/>
  <c r="CW132" i="2"/>
  <c r="CW133" i="2"/>
  <c r="CW134" i="2"/>
  <c r="CW135" i="2"/>
  <c r="CW136" i="2"/>
  <c r="CW137" i="2"/>
  <c r="CW138" i="2"/>
  <c r="CW139" i="2"/>
  <c r="CW140" i="2"/>
  <c r="CW141" i="2"/>
  <c r="CW142" i="2"/>
  <c r="CW143" i="2"/>
  <c r="CW144" i="2"/>
  <c r="CW145" i="2"/>
  <c r="CW146" i="2"/>
  <c r="CW147" i="2"/>
  <c r="CW148" i="2"/>
  <c r="CW149" i="2"/>
  <c r="CW150" i="2"/>
  <c r="CW151" i="2"/>
  <c r="CW152" i="2"/>
  <c r="CW153" i="2"/>
  <c r="CW154" i="2"/>
  <c r="CW155" i="2"/>
  <c r="CW156" i="2"/>
  <c r="CW157" i="2"/>
  <c r="CW158" i="2"/>
  <c r="CW159" i="2"/>
  <c r="CW160" i="2"/>
  <c r="CW161" i="2"/>
  <c r="CW162" i="2"/>
  <c r="CW163" i="2"/>
  <c r="CW164" i="2"/>
  <c r="CW165" i="2"/>
  <c r="CW166" i="2"/>
  <c r="CW167" i="2"/>
  <c r="CW168" i="2"/>
  <c r="CW169" i="2"/>
  <c r="CW170" i="2"/>
  <c r="CW171" i="2"/>
  <c r="CW172" i="2"/>
  <c r="CW173" i="2"/>
  <c r="CW174" i="2"/>
  <c r="CW175" i="2"/>
  <c r="CW176" i="2"/>
  <c r="CW177" i="2"/>
  <c r="CW178" i="2"/>
  <c r="CW179" i="2"/>
  <c r="CW180" i="2"/>
  <c r="CW181" i="2"/>
  <c r="CW182" i="2"/>
  <c r="CW183" i="2"/>
  <c r="CW184" i="2"/>
  <c r="CW185" i="2"/>
  <c r="CW186" i="2"/>
  <c r="CW187" i="2"/>
  <c r="CW188" i="2"/>
  <c r="CW189" i="2"/>
  <c r="CW190" i="2"/>
  <c r="CW191" i="2"/>
  <c r="CW192" i="2"/>
  <c r="CW193" i="2"/>
  <c r="CW194" i="2"/>
  <c r="CW195" i="2"/>
  <c r="CW196" i="2"/>
  <c r="CW197" i="2"/>
  <c r="CW198" i="2"/>
  <c r="CW199" i="2"/>
  <c r="CW200" i="2"/>
  <c r="CW201" i="2"/>
  <c r="CW202" i="2"/>
  <c r="CW203" i="2"/>
  <c r="CW204" i="2"/>
  <c r="CW205" i="2"/>
  <c r="CW206" i="2"/>
  <c r="CW207" i="2"/>
  <c r="CW208" i="2"/>
  <c r="CW209" i="2"/>
  <c r="CW210" i="2"/>
  <c r="CW211" i="2"/>
  <c r="CW212" i="2"/>
  <c r="CW213" i="2"/>
  <c r="CW214" i="2"/>
  <c r="CW215" i="2"/>
  <c r="CW216" i="2"/>
  <c r="CW217" i="2"/>
  <c r="CW218" i="2"/>
  <c r="CW219" i="2"/>
  <c r="CW220" i="2"/>
  <c r="CW221" i="2"/>
  <c r="CW222" i="2"/>
  <c r="CW223" i="2"/>
  <c r="CW224" i="2"/>
  <c r="CW225" i="2"/>
  <c r="CW226" i="2"/>
  <c r="CW227" i="2"/>
  <c r="CW228" i="2"/>
  <c r="CW229" i="2"/>
  <c r="CW230" i="2"/>
  <c r="CW231" i="2"/>
  <c r="CW232" i="2"/>
  <c r="CW233" i="2"/>
  <c r="CW234" i="2"/>
  <c r="CW235" i="2"/>
  <c r="CW236" i="2"/>
  <c r="CW237" i="2"/>
  <c r="CW238" i="2"/>
  <c r="CW239" i="2"/>
  <c r="CW240" i="2"/>
  <c r="CW241" i="2"/>
  <c r="CW242" i="2"/>
  <c r="CW243" i="2"/>
  <c r="CW244" i="2"/>
  <c r="CW245" i="2"/>
  <c r="CW246" i="2"/>
  <c r="CW247" i="2"/>
  <c r="CW248" i="2"/>
  <c r="CW249" i="2"/>
  <c r="CW250" i="2"/>
  <c r="CW251" i="2"/>
  <c r="CW252" i="2"/>
  <c r="CW253" i="2"/>
  <c r="CW254" i="2"/>
  <c r="CW255" i="2"/>
  <c r="CW256" i="2"/>
  <c r="CW257" i="2"/>
  <c r="CW258" i="2"/>
  <c r="CW259" i="2"/>
  <c r="CW260" i="2"/>
  <c r="CW261" i="2"/>
  <c r="CW262" i="2"/>
  <c r="CW263" i="2"/>
  <c r="CW264" i="2"/>
  <c r="CW265" i="2"/>
  <c r="CW266" i="2"/>
  <c r="CW267" i="2"/>
  <c r="CW268" i="2"/>
  <c r="CW269" i="2"/>
  <c r="CW270" i="2"/>
  <c r="CW271" i="2"/>
  <c r="CW272" i="2"/>
  <c r="CW273" i="2"/>
  <c r="CW274" i="2"/>
  <c r="CW275" i="2"/>
  <c r="CW276" i="2"/>
  <c r="CW277" i="2"/>
  <c r="CW278" i="2"/>
  <c r="CW279" i="2"/>
  <c r="CW280" i="2"/>
  <c r="CW281" i="2"/>
  <c r="CW282" i="2"/>
  <c r="CW283" i="2"/>
  <c r="CW284" i="2"/>
  <c r="CW285" i="2"/>
  <c r="CW286" i="2"/>
  <c r="CW287" i="2"/>
  <c r="CW288" i="2"/>
  <c r="CW289" i="2"/>
  <c r="CW290" i="2"/>
  <c r="CW291" i="2"/>
  <c r="CW292" i="2"/>
  <c r="CW293" i="2"/>
  <c r="CW294" i="2"/>
  <c r="CW295" i="2"/>
  <c r="CW296" i="2"/>
  <c r="CW297" i="2"/>
  <c r="CW298" i="2"/>
  <c r="CW299" i="2"/>
  <c r="CW300" i="2"/>
  <c r="CW301" i="2"/>
  <c r="CW302" i="2"/>
  <c r="CW303" i="2"/>
  <c r="CW304" i="2"/>
  <c r="CW305" i="2"/>
  <c r="CW306" i="2"/>
  <c r="CW307" i="2"/>
  <c r="CW308" i="2"/>
  <c r="CW309" i="2"/>
  <c r="CW310" i="2"/>
  <c r="CW311" i="2"/>
  <c r="CW312" i="2"/>
  <c r="CW313" i="2"/>
  <c r="CW314" i="2"/>
  <c r="CW315" i="2"/>
  <c r="CW316" i="2"/>
  <c r="CW317" i="2"/>
  <c r="CW318" i="2"/>
  <c r="CW319" i="2"/>
  <c r="CW320" i="2"/>
  <c r="CW321" i="2"/>
  <c r="CW322" i="2"/>
  <c r="CW323" i="2"/>
  <c r="CW324" i="2"/>
  <c r="CW325" i="2"/>
  <c r="CW326" i="2"/>
  <c r="CW327" i="2"/>
  <c r="CW328" i="2"/>
  <c r="CW329" i="2"/>
  <c r="CW330" i="2"/>
  <c r="CW331" i="2"/>
  <c r="CW332" i="2"/>
  <c r="CW333" i="2"/>
  <c r="CW334" i="2"/>
  <c r="CW335" i="2"/>
  <c r="CW336" i="2"/>
  <c r="CW337" i="2"/>
  <c r="CW338" i="2"/>
  <c r="CW339" i="2"/>
  <c r="CW340" i="2"/>
  <c r="CW341" i="2"/>
  <c r="CW342" i="2"/>
  <c r="CW343" i="2"/>
  <c r="CW344" i="2"/>
  <c r="CW345" i="2"/>
  <c r="CW346" i="2"/>
  <c r="CW347" i="2"/>
  <c r="CW348" i="2"/>
  <c r="CW349" i="2"/>
  <c r="CW350" i="2"/>
  <c r="CW351" i="2"/>
  <c r="CW352" i="2"/>
  <c r="CW353" i="2"/>
  <c r="CW354" i="2"/>
  <c r="CW355" i="2"/>
  <c r="CW356" i="2"/>
  <c r="CW357" i="2"/>
  <c r="CW358" i="2"/>
  <c r="CW359" i="2"/>
  <c r="CW360" i="2"/>
  <c r="CW361" i="2"/>
  <c r="CW362" i="2"/>
  <c r="CW363" i="2"/>
  <c r="CW364" i="2"/>
  <c r="CW365" i="2"/>
  <c r="CW366" i="2"/>
  <c r="CW367" i="2"/>
  <c r="CW368" i="2"/>
  <c r="CW369" i="2"/>
  <c r="CW370" i="2"/>
  <c r="CW371" i="2"/>
  <c r="CW372" i="2"/>
  <c r="CW373" i="2"/>
  <c r="CW374" i="2"/>
  <c r="CW375" i="2"/>
  <c r="CW376" i="2"/>
  <c r="CW377" i="2"/>
  <c r="CW378" i="2"/>
  <c r="CW379" i="2"/>
  <c r="CW380" i="2"/>
  <c r="CW381" i="2"/>
  <c r="CW382" i="2"/>
  <c r="CW383" i="2"/>
  <c r="CW384" i="2"/>
  <c r="CW385" i="2"/>
  <c r="CW386" i="2"/>
  <c r="CW387" i="2"/>
  <c r="CW388" i="2"/>
  <c r="CW389" i="2"/>
  <c r="CW390" i="2"/>
  <c r="CW391" i="2"/>
  <c r="CW392" i="2"/>
  <c r="CW393" i="2"/>
  <c r="CW394" i="2"/>
  <c r="CW395" i="2"/>
  <c r="CW396" i="2"/>
  <c r="CW397" i="2"/>
  <c r="CW398" i="2"/>
  <c r="CW399" i="2"/>
  <c r="CW400" i="2"/>
  <c r="CW401" i="2"/>
  <c r="CW402" i="2"/>
  <c r="CW403" i="2"/>
  <c r="CW404" i="2"/>
  <c r="CW405" i="2"/>
  <c r="CW406" i="2"/>
  <c r="CW407" i="2"/>
  <c r="CW408" i="2"/>
  <c r="CW409" i="2"/>
  <c r="CW410" i="2"/>
  <c r="CW411" i="2"/>
  <c r="CW412" i="2"/>
  <c r="CW413" i="2"/>
  <c r="CW414" i="2"/>
  <c r="CW415" i="2"/>
  <c r="CW416" i="2"/>
  <c r="CW417" i="2"/>
  <c r="CW418" i="2"/>
  <c r="CW419" i="2"/>
  <c r="CW420" i="2"/>
  <c r="CW421" i="2"/>
  <c r="CW422" i="2"/>
  <c r="CW423" i="2"/>
  <c r="CW424" i="2"/>
  <c r="CW425" i="2"/>
  <c r="CW426" i="2"/>
  <c r="CW427" i="2"/>
  <c r="CW428" i="2"/>
  <c r="CW429" i="2"/>
  <c r="CW430" i="2"/>
  <c r="CW431" i="2"/>
  <c r="CW432" i="2"/>
  <c r="CW433" i="2"/>
  <c r="CW434" i="2"/>
  <c r="CW435" i="2"/>
  <c r="CW436" i="2"/>
  <c r="CW437" i="2"/>
  <c r="CW438" i="2"/>
  <c r="CW439" i="2"/>
  <c r="CW440" i="2"/>
  <c r="CW441" i="2"/>
  <c r="CW442" i="2"/>
  <c r="CW443" i="2"/>
  <c r="CW444" i="2"/>
  <c r="CW445" i="2"/>
  <c r="CW446" i="2"/>
  <c r="CW447" i="2"/>
  <c r="CW448" i="2"/>
  <c r="CW449" i="2"/>
  <c r="CW450" i="2"/>
  <c r="CW451" i="2"/>
  <c r="CW452" i="2"/>
  <c r="CW453" i="2"/>
  <c r="CW454" i="2"/>
  <c r="CW455" i="2"/>
  <c r="CW456" i="2"/>
  <c r="CW457" i="2"/>
  <c r="CW458" i="2"/>
  <c r="CW459" i="2"/>
  <c r="CW460" i="2"/>
  <c r="CW461" i="2"/>
  <c r="CW462" i="2"/>
  <c r="CW463" i="2"/>
  <c r="CW464" i="2"/>
  <c r="CW465" i="2"/>
  <c r="CW466" i="2"/>
  <c r="CW467" i="2"/>
  <c r="CW468" i="2"/>
  <c r="CW469" i="2"/>
  <c r="CW470" i="2"/>
  <c r="CW471" i="2"/>
  <c r="CW472" i="2"/>
  <c r="CW473" i="2"/>
  <c r="CW474" i="2"/>
  <c r="CW475" i="2"/>
  <c r="CW476" i="2"/>
  <c r="CW477" i="2"/>
  <c r="CW478" i="2"/>
  <c r="CW479" i="2"/>
  <c r="CW480" i="2"/>
  <c r="CW481" i="2"/>
  <c r="CW482" i="2"/>
  <c r="CW483" i="2"/>
  <c r="CW484" i="2"/>
  <c r="CW485" i="2"/>
  <c r="CW486" i="2"/>
  <c r="CW487" i="2"/>
  <c r="CW488" i="2"/>
  <c r="CW489" i="2"/>
  <c r="CW490" i="2"/>
  <c r="CW491" i="2"/>
  <c r="CW492" i="2"/>
  <c r="CW493" i="2"/>
  <c r="CW494" i="2"/>
  <c r="CW495" i="2"/>
  <c r="CW496" i="2"/>
  <c r="CW497" i="2"/>
  <c r="CW498" i="2"/>
  <c r="CW499" i="2"/>
  <c r="CW500" i="2"/>
  <c r="CW501" i="2"/>
  <c r="CW502" i="2"/>
  <c r="CW503" i="2"/>
  <c r="CW504" i="2"/>
  <c r="CW505" i="2"/>
  <c r="CW506" i="2"/>
  <c r="CW507" i="2"/>
  <c r="CW508" i="2"/>
  <c r="CW509" i="2"/>
  <c r="CW510" i="2"/>
  <c r="CW511" i="2"/>
  <c r="CW512" i="2"/>
  <c r="CW513" i="2"/>
  <c r="CW514" i="2"/>
  <c r="CW515" i="2"/>
  <c r="CW516" i="2"/>
  <c r="CW517" i="2"/>
  <c r="CW518" i="2"/>
  <c r="CW519" i="2"/>
  <c r="CW520" i="2"/>
  <c r="CW521" i="2"/>
  <c r="CW522" i="2"/>
  <c r="CW523" i="2"/>
  <c r="CW524" i="2"/>
  <c r="CW525" i="2"/>
  <c r="CW526" i="2"/>
  <c r="CW527" i="2"/>
  <c r="CW528" i="2"/>
  <c r="CW529" i="2"/>
  <c r="CW530" i="2"/>
  <c r="CW531" i="2"/>
  <c r="CW532" i="2"/>
  <c r="CW533" i="2"/>
  <c r="CW534" i="2"/>
  <c r="CW535" i="2"/>
  <c r="CW536" i="2"/>
  <c r="CW537" i="2"/>
  <c r="CW538" i="2"/>
  <c r="CW539" i="2"/>
  <c r="CW540" i="2"/>
  <c r="CW541" i="2"/>
  <c r="CW542" i="2"/>
  <c r="CW543" i="2"/>
  <c r="CW544" i="2"/>
  <c r="CW545" i="2"/>
  <c r="CW546" i="2"/>
  <c r="CW547" i="2"/>
  <c r="CW548" i="2"/>
  <c r="CW549" i="2"/>
  <c r="CW550" i="2"/>
  <c r="CW551" i="2"/>
  <c r="CW552" i="2"/>
  <c r="CW553" i="2"/>
  <c r="CW554" i="2"/>
  <c r="CW555" i="2"/>
  <c r="CW556" i="2"/>
  <c r="CW557" i="2"/>
  <c r="CW558" i="2"/>
  <c r="CW559" i="2"/>
  <c r="CW560" i="2"/>
  <c r="CW561" i="2"/>
  <c r="CW562" i="2"/>
  <c r="CW563" i="2"/>
  <c r="CW564" i="2"/>
  <c r="CW565" i="2"/>
  <c r="CW566" i="2"/>
  <c r="CW567" i="2"/>
  <c r="CW568" i="2"/>
  <c r="CW569" i="2"/>
  <c r="CW570" i="2"/>
  <c r="CW571" i="2"/>
  <c r="CW572" i="2"/>
  <c r="CW573" i="2"/>
  <c r="CW574" i="2"/>
  <c r="CW575" i="2"/>
  <c r="CW576" i="2"/>
  <c r="CW577" i="2"/>
  <c r="CW578" i="2"/>
  <c r="CW579" i="2"/>
  <c r="CW580" i="2"/>
  <c r="CW581" i="2"/>
  <c r="CW582" i="2"/>
  <c r="CW583" i="2"/>
  <c r="CW584" i="2"/>
  <c r="CW585" i="2"/>
  <c r="CW586" i="2"/>
  <c r="CW587" i="2"/>
  <c r="CW588" i="2"/>
  <c r="CW589" i="2"/>
  <c r="CW590" i="2"/>
  <c r="CW591" i="2"/>
  <c r="CW592" i="2"/>
  <c r="CW593" i="2"/>
  <c r="CW594" i="2"/>
  <c r="CW595" i="2"/>
  <c r="CW596" i="2"/>
  <c r="CW597" i="2"/>
  <c r="CW598" i="2"/>
  <c r="CW599" i="2"/>
  <c r="CW600" i="2"/>
  <c r="CW601" i="2"/>
  <c r="CW602" i="2"/>
  <c r="CW603" i="2"/>
  <c r="CW604" i="2"/>
  <c r="CW605" i="2"/>
  <c r="CW606" i="2"/>
  <c r="CW607" i="2"/>
  <c r="CW608" i="2"/>
  <c r="CW609" i="2"/>
  <c r="CW610" i="2"/>
  <c r="CW611" i="2"/>
  <c r="CW612" i="2"/>
  <c r="CW613" i="2"/>
  <c r="CW614" i="2"/>
  <c r="CW615" i="2"/>
  <c r="CW616" i="2"/>
  <c r="CW617" i="2"/>
  <c r="CW618" i="2"/>
  <c r="CW619" i="2"/>
  <c r="CW620" i="2"/>
  <c r="CW621" i="2"/>
  <c r="CW622" i="2"/>
  <c r="CW623" i="2"/>
  <c r="CW624" i="2"/>
  <c r="CW625" i="2"/>
  <c r="CW626" i="2"/>
  <c r="CW627" i="2"/>
  <c r="CW628" i="2"/>
  <c r="CW629" i="2"/>
  <c r="CW630" i="2"/>
  <c r="CW631" i="2"/>
  <c r="CW632" i="2"/>
  <c r="CW633" i="2"/>
  <c r="CW634" i="2"/>
  <c r="CW635" i="2"/>
  <c r="CW636" i="2"/>
  <c r="CW637" i="2"/>
  <c r="CW638" i="2"/>
  <c r="CW639" i="2"/>
  <c r="CW640" i="2"/>
  <c r="CW641" i="2"/>
  <c r="CW642" i="2"/>
  <c r="CW643" i="2"/>
  <c r="CW644" i="2"/>
  <c r="CW645" i="2"/>
  <c r="CW646" i="2"/>
  <c r="CW647" i="2"/>
  <c r="CW648" i="2"/>
  <c r="CW649" i="2"/>
  <c r="CW650" i="2"/>
  <c r="CW651" i="2"/>
  <c r="CW652" i="2"/>
  <c r="CW653" i="2"/>
  <c r="CW654" i="2"/>
  <c r="CW655" i="2"/>
  <c r="CW656" i="2"/>
  <c r="CW657" i="2"/>
  <c r="CW658" i="2"/>
  <c r="CW659" i="2"/>
  <c r="CW660" i="2"/>
  <c r="CW661" i="2"/>
  <c r="CW662" i="2"/>
  <c r="CW663" i="2"/>
  <c r="CW664" i="2"/>
  <c r="CW665" i="2"/>
  <c r="CW666" i="2"/>
  <c r="CW667" i="2"/>
  <c r="CW668" i="2"/>
  <c r="CW669" i="2"/>
  <c r="CW670" i="2"/>
  <c r="CW671" i="2"/>
  <c r="CW672" i="2"/>
  <c r="CW673" i="2"/>
  <c r="CW674" i="2"/>
  <c r="CW675" i="2"/>
  <c r="CW676" i="2"/>
  <c r="CW677" i="2"/>
  <c r="CW678" i="2"/>
  <c r="CW679" i="2"/>
  <c r="CW680" i="2"/>
  <c r="CW681" i="2"/>
  <c r="CW682" i="2"/>
  <c r="CW683" i="2"/>
  <c r="CW684" i="2"/>
  <c r="CW685" i="2"/>
  <c r="CW686" i="2"/>
  <c r="CW687" i="2"/>
  <c r="CW688" i="2"/>
  <c r="CW689" i="2"/>
  <c r="CW690" i="2"/>
  <c r="CW691" i="2"/>
  <c r="CW692" i="2"/>
  <c r="CW693" i="2"/>
  <c r="CW694" i="2"/>
  <c r="CW695" i="2"/>
  <c r="CW696" i="2"/>
  <c r="CW697" i="2"/>
  <c r="CW698" i="2"/>
  <c r="CW699" i="2"/>
  <c r="CW700" i="2"/>
  <c r="CW701" i="2"/>
  <c r="CW702" i="2"/>
  <c r="CW703" i="2"/>
  <c r="CW704" i="2"/>
  <c r="CW705" i="2"/>
  <c r="CW706" i="2"/>
  <c r="CW707" i="2"/>
  <c r="CW708" i="2"/>
  <c r="CW709" i="2"/>
  <c r="CW710" i="2"/>
  <c r="CW711" i="2"/>
  <c r="CW712" i="2"/>
  <c r="CW713" i="2"/>
  <c r="CW714" i="2"/>
  <c r="CW715" i="2"/>
  <c r="CW716" i="2"/>
  <c r="CX4" i="2"/>
  <c r="CX5" i="2"/>
  <c r="CX6" i="2"/>
  <c r="CX7" i="2"/>
  <c r="CX8" i="2"/>
  <c r="CX9" i="2"/>
  <c r="CX10" i="2"/>
  <c r="CX11" i="2"/>
  <c r="CX12" i="2"/>
  <c r="CX13" i="2"/>
  <c r="CX14" i="2"/>
  <c r="CX15" i="2"/>
  <c r="CX16" i="2"/>
  <c r="CX17" i="2"/>
  <c r="CX18" i="2"/>
  <c r="CX19" i="2"/>
  <c r="CX20" i="2"/>
  <c r="CX21" i="2"/>
  <c r="CX22" i="2"/>
  <c r="CX23" i="2"/>
  <c r="CX24" i="2"/>
  <c r="CX25" i="2"/>
  <c r="CX26" i="2"/>
  <c r="CX27" i="2"/>
  <c r="CX28" i="2"/>
  <c r="CX29" i="2"/>
  <c r="CX30" i="2"/>
  <c r="CX31" i="2"/>
  <c r="CX32" i="2"/>
  <c r="CX33" i="2"/>
  <c r="CX34" i="2"/>
  <c r="CX35" i="2"/>
  <c r="CX36" i="2"/>
  <c r="CX37" i="2"/>
  <c r="CX38" i="2"/>
  <c r="CX39" i="2"/>
  <c r="CX40" i="2"/>
  <c r="CX41" i="2"/>
  <c r="CX42" i="2"/>
  <c r="CX43" i="2"/>
  <c r="CX44" i="2"/>
  <c r="CX45" i="2"/>
  <c r="CX46" i="2"/>
  <c r="CX47" i="2"/>
  <c r="CX48" i="2"/>
  <c r="CX49" i="2"/>
  <c r="CX50" i="2"/>
  <c r="CX51" i="2"/>
  <c r="CX52" i="2"/>
  <c r="CX53" i="2"/>
  <c r="CX54" i="2"/>
  <c r="CX55" i="2"/>
  <c r="CX56" i="2"/>
  <c r="CX57" i="2"/>
  <c r="CX58" i="2"/>
  <c r="CX59" i="2"/>
  <c r="CX60" i="2"/>
  <c r="CX61" i="2"/>
  <c r="CX62" i="2"/>
  <c r="CX63" i="2"/>
  <c r="CX64" i="2"/>
  <c r="CX65" i="2"/>
  <c r="CX66" i="2"/>
  <c r="CX67" i="2"/>
  <c r="CX68" i="2"/>
  <c r="CX69" i="2"/>
  <c r="CX70" i="2"/>
  <c r="CX71" i="2"/>
  <c r="CX72" i="2"/>
  <c r="CX73" i="2"/>
  <c r="CX74" i="2"/>
  <c r="CX76" i="2"/>
  <c r="CX77" i="2"/>
  <c r="CX78" i="2"/>
  <c r="CX79" i="2"/>
  <c r="CX80" i="2"/>
  <c r="CX81" i="2"/>
  <c r="CX82" i="2"/>
  <c r="CX83" i="2"/>
  <c r="CX84" i="2"/>
  <c r="CX85" i="2"/>
  <c r="CX86" i="2"/>
  <c r="CX87" i="2"/>
  <c r="CX88" i="2"/>
  <c r="CX89" i="2"/>
  <c r="CX90" i="2"/>
  <c r="CX91" i="2"/>
  <c r="CX92" i="2"/>
  <c r="CX93" i="2"/>
  <c r="CX94" i="2"/>
  <c r="CX95" i="2"/>
  <c r="CX96" i="2"/>
  <c r="CX97" i="2"/>
  <c r="CX98" i="2"/>
  <c r="CX99" i="2"/>
  <c r="CX100" i="2"/>
  <c r="CX101" i="2"/>
  <c r="CX102" i="2"/>
  <c r="CX103" i="2"/>
  <c r="CX104" i="2"/>
  <c r="CX107" i="2"/>
  <c r="CX108" i="2"/>
  <c r="CX109" i="2"/>
  <c r="CX110" i="2"/>
  <c r="CX111" i="2"/>
  <c r="CX112" i="2"/>
  <c r="CX113" i="2"/>
  <c r="CX114" i="2"/>
  <c r="CX115" i="2"/>
  <c r="CX116" i="2"/>
  <c r="CX117" i="2"/>
  <c r="CX118" i="2"/>
  <c r="CX119" i="2"/>
  <c r="CX120" i="2"/>
  <c r="CX121" i="2"/>
  <c r="CX122" i="2"/>
  <c r="CX123" i="2"/>
  <c r="CX124" i="2"/>
  <c r="CX125" i="2"/>
  <c r="CX126" i="2"/>
  <c r="CX127" i="2"/>
  <c r="CX130" i="2"/>
  <c r="CX131" i="2"/>
  <c r="CX132" i="2"/>
  <c r="CX133" i="2"/>
  <c r="CX134" i="2"/>
  <c r="CX135" i="2"/>
  <c r="CX136" i="2"/>
  <c r="CX137" i="2"/>
  <c r="CX138" i="2"/>
  <c r="CX139" i="2"/>
  <c r="CX140" i="2"/>
  <c r="CX141" i="2"/>
  <c r="CX142" i="2"/>
  <c r="CX143" i="2"/>
  <c r="CX144" i="2"/>
  <c r="CX145" i="2"/>
  <c r="CX146" i="2"/>
  <c r="CX147" i="2"/>
  <c r="CX148" i="2"/>
  <c r="CX149" i="2"/>
  <c r="CX150" i="2"/>
  <c r="CX151" i="2"/>
  <c r="CX152" i="2"/>
  <c r="CX153" i="2"/>
  <c r="CX154" i="2"/>
  <c r="CX155" i="2"/>
  <c r="CX156" i="2"/>
  <c r="CX157" i="2"/>
  <c r="CX158" i="2"/>
  <c r="CX159" i="2"/>
  <c r="CX160" i="2"/>
  <c r="CX161" i="2"/>
  <c r="CX162" i="2"/>
  <c r="CX163" i="2"/>
  <c r="CX164" i="2"/>
  <c r="CX165" i="2"/>
  <c r="CX166" i="2"/>
  <c r="CX167" i="2"/>
  <c r="CX168" i="2"/>
  <c r="CX169" i="2"/>
  <c r="CX170" i="2"/>
  <c r="CX171" i="2"/>
  <c r="CX172" i="2"/>
  <c r="CX173" i="2"/>
  <c r="CX174" i="2"/>
  <c r="CX175" i="2"/>
  <c r="CX176" i="2"/>
  <c r="CX177" i="2"/>
  <c r="CX178" i="2"/>
  <c r="CX179" i="2"/>
  <c r="CX180" i="2"/>
  <c r="CX181" i="2"/>
  <c r="CX182" i="2"/>
  <c r="CX183" i="2"/>
  <c r="CX184" i="2"/>
  <c r="CX185" i="2"/>
  <c r="CX186" i="2"/>
  <c r="CX187" i="2"/>
  <c r="CX188" i="2"/>
  <c r="CX189" i="2"/>
  <c r="CX190" i="2"/>
  <c r="CX191" i="2"/>
  <c r="CX192" i="2"/>
  <c r="CX193" i="2"/>
  <c r="CX194" i="2"/>
  <c r="CX195" i="2"/>
  <c r="CX196" i="2"/>
  <c r="CX197" i="2"/>
  <c r="CX198" i="2"/>
  <c r="CX199" i="2"/>
  <c r="CX200" i="2"/>
  <c r="CX201" i="2"/>
  <c r="CX202" i="2"/>
  <c r="CX203" i="2"/>
  <c r="CX204" i="2"/>
  <c r="CX205" i="2"/>
  <c r="CX206" i="2"/>
  <c r="CX207" i="2"/>
  <c r="CX208" i="2"/>
  <c r="CX209" i="2"/>
  <c r="CX210" i="2"/>
  <c r="CX211" i="2"/>
  <c r="CX212" i="2"/>
  <c r="CX213" i="2"/>
  <c r="CX214" i="2"/>
  <c r="CX215" i="2"/>
  <c r="CX216" i="2"/>
  <c r="CX217" i="2"/>
  <c r="CX218" i="2"/>
  <c r="CX219" i="2"/>
  <c r="CX220" i="2"/>
  <c r="CX221" i="2"/>
  <c r="CX222" i="2"/>
  <c r="CX223" i="2"/>
  <c r="CX224" i="2"/>
  <c r="CX225" i="2"/>
  <c r="CX226" i="2"/>
  <c r="CX227" i="2"/>
  <c r="CX228" i="2"/>
  <c r="CX229" i="2"/>
  <c r="CX230" i="2"/>
  <c r="CX231" i="2"/>
  <c r="CX232" i="2"/>
  <c r="CX233" i="2"/>
  <c r="CX234" i="2"/>
  <c r="CX235" i="2"/>
  <c r="CX236" i="2"/>
  <c r="CX237" i="2"/>
  <c r="CX238" i="2"/>
  <c r="CX239" i="2"/>
  <c r="CX240" i="2"/>
  <c r="CX241" i="2"/>
  <c r="CX242" i="2"/>
  <c r="CX243" i="2"/>
  <c r="CX244" i="2"/>
  <c r="CX245" i="2"/>
  <c r="CX246" i="2"/>
  <c r="CX247" i="2"/>
  <c r="CX248" i="2"/>
  <c r="CX249" i="2"/>
  <c r="CX250" i="2"/>
  <c r="CX251" i="2"/>
  <c r="CX252" i="2"/>
  <c r="CX253" i="2"/>
  <c r="CX254" i="2"/>
  <c r="CX255" i="2"/>
  <c r="CX256" i="2"/>
  <c r="CX257" i="2"/>
  <c r="CX258" i="2"/>
  <c r="CX259" i="2"/>
  <c r="CX260" i="2"/>
  <c r="CX261" i="2"/>
  <c r="CX262" i="2"/>
  <c r="CX263" i="2"/>
  <c r="CX264" i="2"/>
  <c r="CX265" i="2"/>
  <c r="CX266" i="2"/>
  <c r="CX267" i="2"/>
  <c r="CX268" i="2"/>
  <c r="CX269" i="2"/>
  <c r="CX270" i="2"/>
  <c r="CX271" i="2"/>
  <c r="CX272" i="2"/>
  <c r="CX273" i="2"/>
  <c r="CX274" i="2"/>
  <c r="CX275" i="2"/>
  <c r="CX276" i="2"/>
  <c r="CX277" i="2"/>
  <c r="CX278" i="2"/>
  <c r="CX279" i="2"/>
  <c r="CX280" i="2"/>
  <c r="CX281" i="2"/>
  <c r="CX282" i="2"/>
  <c r="CX283" i="2"/>
  <c r="CX284" i="2"/>
  <c r="CX285" i="2"/>
  <c r="CX286" i="2"/>
  <c r="CX287" i="2"/>
  <c r="CX288" i="2"/>
  <c r="CX289" i="2"/>
  <c r="CX290" i="2"/>
  <c r="CX291" i="2"/>
  <c r="CX292" i="2"/>
  <c r="CX293" i="2"/>
  <c r="CX294" i="2"/>
  <c r="CX295" i="2"/>
  <c r="CX296" i="2"/>
  <c r="CX297" i="2"/>
  <c r="CX298" i="2"/>
  <c r="CX299" i="2"/>
  <c r="CX300" i="2"/>
  <c r="CX301" i="2"/>
  <c r="CX302" i="2"/>
  <c r="CX303" i="2"/>
  <c r="CX304" i="2"/>
  <c r="CX305" i="2"/>
  <c r="CX306" i="2"/>
  <c r="CX307" i="2"/>
  <c r="CX308" i="2"/>
  <c r="CX309" i="2"/>
  <c r="CX310" i="2"/>
  <c r="CX311" i="2"/>
  <c r="CX312" i="2"/>
  <c r="CX313" i="2"/>
  <c r="CX314" i="2"/>
  <c r="CX315" i="2"/>
  <c r="CX316" i="2"/>
  <c r="CX317" i="2"/>
  <c r="CX318" i="2"/>
  <c r="CX319" i="2"/>
  <c r="CX320" i="2"/>
  <c r="CX321" i="2"/>
  <c r="CX322" i="2"/>
  <c r="CX323" i="2"/>
  <c r="CX324" i="2"/>
  <c r="CX325" i="2"/>
  <c r="CX326" i="2"/>
  <c r="CX327" i="2"/>
  <c r="CX328" i="2"/>
  <c r="CX329" i="2"/>
  <c r="CX330" i="2"/>
  <c r="CX331" i="2"/>
  <c r="CX332" i="2"/>
  <c r="CX333" i="2"/>
  <c r="CX334" i="2"/>
  <c r="CX335" i="2"/>
  <c r="CX336" i="2"/>
  <c r="CX337" i="2"/>
  <c r="CX338" i="2"/>
  <c r="CX339" i="2"/>
  <c r="CX340" i="2"/>
  <c r="CX341" i="2"/>
  <c r="CX342" i="2"/>
  <c r="CX343" i="2"/>
  <c r="CX344" i="2"/>
  <c r="CX345" i="2"/>
  <c r="CX346" i="2"/>
  <c r="CX347" i="2"/>
  <c r="CX348" i="2"/>
  <c r="CX349" i="2"/>
  <c r="CX350" i="2"/>
  <c r="CX351" i="2"/>
  <c r="CX352" i="2"/>
  <c r="CX353" i="2"/>
  <c r="CX354" i="2"/>
  <c r="CX355" i="2"/>
  <c r="CX356" i="2"/>
  <c r="CX357" i="2"/>
  <c r="CX358" i="2"/>
  <c r="CX359" i="2"/>
  <c r="CX360" i="2"/>
  <c r="CX361" i="2"/>
  <c r="CX362" i="2"/>
  <c r="CX363" i="2"/>
  <c r="CX364" i="2"/>
  <c r="CX365" i="2"/>
  <c r="CX366" i="2"/>
  <c r="CX367" i="2"/>
  <c r="CX368" i="2"/>
  <c r="CX369" i="2"/>
  <c r="CX370" i="2"/>
  <c r="CX371" i="2"/>
  <c r="CX372" i="2"/>
  <c r="CX373" i="2"/>
  <c r="CX374" i="2"/>
  <c r="CX375" i="2"/>
  <c r="CX376" i="2"/>
  <c r="CX377" i="2"/>
  <c r="CX378" i="2"/>
  <c r="CX379" i="2"/>
  <c r="CX380" i="2"/>
  <c r="CX381" i="2"/>
  <c r="CX382" i="2"/>
  <c r="CX383" i="2"/>
  <c r="CX384" i="2"/>
  <c r="CX385" i="2"/>
  <c r="CX386" i="2"/>
  <c r="CX387" i="2"/>
  <c r="CX388" i="2"/>
  <c r="CX389" i="2"/>
  <c r="CX390" i="2"/>
  <c r="CX391" i="2"/>
  <c r="CX392" i="2"/>
  <c r="CX393" i="2"/>
  <c r="CX394" i="2"/>
  <c r="CX395" i="2"/>
  <c r="CX396" i="2"/>
  <c r="CX397" i="2"/>
  <c r="CX398" i="2"/>
  <c r="CX399" i="2"/>
  <c r="CX400" i="2"/>
  <c r="CX401" i="2"/>
  <c r="CX402" i="2"/>
  <c r="CX403" i="2"/>
  <c r="CX404" i="2"/>
  <c r="CX405" i="2"/>
  <c r="CX406" i="2"/>
  <c r="CX407" i="2"/>
  <c r="CX408" i="2"/>
  <c r="CX409" i="2"/>
  <c r="CX410" i="2"/>
  <c r="CX411" i="2"/>
  <c r="CX412" i="2"/>
  <c r="CX413" i="2"/>
  <c r="CX414" i="2"/>
  <c r="CX415" i="2"/>
  <c r="CX416" i="2"/>
  <c r="CX417" i="2"/>
  <c r="CX418" i="2"/>
  <c r="CX419" i="2"/>
  <c r="CX420" i="2"/>
  <c r="CX421" i="2"/>
  <c r="CX422" i="2"/>
  <c r="CX423" i="2"/>
  <c r="CX424" i="2"/>
  <c r="CX425" i="2"/>
  <c r="CX426" i="2"/>
  <c r="CX427" i="2"/>
  <c r="CX428" i="2"/>
  <c r="CX429" i="2"/>
  <c r="CX430" i="2"/>
  <c r="CX431" i="2"/>
  <c r="CX432" i="2"/>
  <c r="CX433" i="2"/>
  <c r="CX434" i="2"/>
  <c r="CX435" i="2"/>
  <c r="CX436" i="2"/>
  <c r="CX437" i="2"/>
  <c r="CX438" i="2"/>
  <c r="CX439" i="2"/>
  <c r="CX440" i="2"/>
  <c r="CX441" i="2"/>
  <c r="CX442" i="2"/>
  <c r="CX443" i="2"/>
  <c r="CX444" i="2"/>
  <c r="CX445" i="2"/>
  <c r="CX446" i="2"/>
  <c r="CX447" i="2"/>
  <c r="CX448" i="2"/>
  <c r="CX449" i="2"/>
  <c r="CX450" i="2"/>
  <c r="CX451" i="2"/>
  <c r="CX452" i="2"/>
  <c r="CX453" i="2"/>
  <c r="CX454" i="2"/>
  <c r="CX455" i="2"/>
  <c r="CX456" i="2"/>
  <c r="CX457" i="2"/>
  <c r="CX458" i="2"/>
  <c r="CX459" i="2"/>
  <c r="CX460" i="2"/>
  <c r="CX461" i="2"/>
  <c r="CX462" i="2"/>
  <c r="CX463" i="2"/>
  <c r="CX464" i="2"/>
  <c r="CX465" i="2"/>
  <c r="CX466" i="2"/>
  <c r="CX467" i="2"/>
  <c r="CX468" i="2"/>
  <c r="CX469" i="2"/>
  <c r="CX470" i="2"/>
  <c r="CX471" i="2"/>
  <c r="CX472" i="2"/>
  <c r="CX473" i="2"/>
  <c r="CX474" i="2"/>
  <c r="CX475" i="2"/>
  <c r="CX476" i="2"/>
  <c r="CX477" i="2"/>
  <c r="CX478" i="2"/>
  <c r="CX479" i="2"/>
  <c r="CX480" i="2"/>
  <c r="CX481" i="2"/>
  <c r="CX482" i="2"/>
  <c r="CX483" i="2"/>
  <c r="CX484" i="2"/>
  <c r="CX485" i="2"/>
  <c r="CX486" i="2"/>
  <c r="CX487" i="2"/>
  <c r="CX488" i="2"/>
  <c r="CX489" i="2"/>
  <c r="CX490" i="2"/>
  <c r="CX491" i="2"/>
  <c r="CX492" i="2"/>
  <c r="CX493" i="2"/>
  <c r="CX494" i="2"/>
  <c r="CX495" i="2"/>
  <c r="CX496" i="2"/>
  <c r="CX497" i="2"/>
  <c r="CX498" i="2"/>
  <c r="CX499" i="2"/>
  <c r="CX500" i="2"/>
  <c r="CX501" i="2"/>
  <c r="CX502" i="2"/>
  <c r="CX503" i="2"/>
  <c r="CX504" i="2"/>
  <c r="CX505" i="2"/>
  <c r="CX506" i="2"/>
  <c r="CX507" i="2"/>
  <c r="CX508" i="2"/>
  <c r="CX509" i="2"/>
  <c r="CX510" i="2"/>
  <c r="CX511" i="2"/>
  <c r="CX512" i="2"/>
  <c r="CX513" i="2"/>
  <c r="CX514" i="2"/>
  <c r="CX515" i="2"/>
  <c r="CX516" i="2"/>
  <c r="CX517" i="2"/>
  <c r="CX518" i="2"/>
  <c r="CX519" i="2"/>
  <c r="CX520" i="2"/>
  <c r="CX521" i="2"/>
  <c r="CX522" i="2"/>
  <c r="CX523" i="2"/>
  <c r="CX524" i="2"/>
  <c r="CX525" i="2"/>
  <c r="CX526" i="2"/>
  <c r="CX527" i="2"/>
  <c r="CX528" i="2"/>
  <c r="CX529" i="2"/>
  <c r="CX530" i="2"/>
  <c r="CX531" i="2"/>
  <c r="CX532" i="2"/>
  <c r="CX533" i="2"/>
  <c r="CX534" i="2"/>
  <c r="CX535" i="2"/>
  <c r="CX536" i="2"/>
  <c r="CX537" i="2"/>
  <c r="CX538" i="2"/>
  <c r="CX539" i="2"/>
  <c r="CX540" i="2"/>
  <c r="CX541" i="2"/>
  <c r="CX542" i="2"/>
  <c r="CX543" i="2"/>
  <c r="CX544" i="2"/>
  <c r="CX545" i="2"/>
  <c r="CX546" i="2"/>
  <c r="CX547" i="2"/>
  <c r="CX548" i="2"/>
  <c r="CX549" i="2"/>
  <c r="CX550" i="2"/>
  <c r="CX551" i="2"/>
  <c r="CX552" i="2"/>
  <c r="CX553" i="2"/>
  <c r="CX554" i="2"/>
  <c r="CX555" i="2"/>
  <c r="CX556" i="2"/>
  <c r="CX557" i="2"/>
  <c r="CX558" i="2"/>
  <c r="CX559" i="2"/>
  <c r="CX560" i="2"/>
  <c r="CX561" i="2"/>
  <c r="CX562" i="2"/>
  <c r="CX563" i="2"/>
  <c r="CX564" i="2"/>
  <c r="CX565" i="2"/>
  <c r="CX566" i="2"/>
  <c r="CX567" i="2"/>
  <c r="CX568" i="2"/>
  <c r="CX569" i="2"/>
  <c r="CX570" i="2"/>
  <c r="CX571" i="2"/>
  <c r="CX572" i="2"/>
  <c r="CX573" i="2"/>
  <c r="CX574" i="2"/>
  <c r="CX575" i="2"/>
  <c r="CX576" i="2"/>
  <c r="CX577" i="2"/>
  <c r="CX578" i="2"/>
  <c r="CX579" i="2"/>
  <c r="CX580" i="2"/>
  <c r="CX581" i="2"/>
  <c r="CX582" i="2"/>
  <c r="CX583" i="2"/>
  <c r="CX584" i="2"/>
  <c r="CX585" i="2"/>
  <c r="CX586" i="2"/>
  <c r="CX587" i="2"/>
  <c r="CX588" i="2"/>
  <c r="CX589" i="2"/>
  <c r="CX590" i="2"/>
  <c r="CX591" i="2"/>
  <c r="CX592" i="2"/>
  <c r="CX593" i="2"/>
  <c r="CX594" i="2"/>
  <c r="CX595" i="2"/>
  <c r="CX596" i="2"/>
  <c r="CX597" i="2"/>
  <c r="CX598" i="2"/>
  <c r="CX599" i="2"/>
  <c r="CX600" i="2"/>
  <c r="CX601" i="2"/>
  <c r="CX602" i="2"/>
  <c r="CX603" i="2"/>
  <c r="CX604" i="2"/>
  <c r="CX605" i="2"/>
  <c r="CX606" i="2"/>
  <c r="CX607" i="2"/>
  <c r="CX608" i="2"/>
  <c r="CX609" i="2"/>
  <c r="CX610" i="2"/>
  <c r="CX611" i="2"/>
  <c r="CX612" i="2"/>
  <c r="CX613" i="2"/>
  <c r="CX614" i="2"/>
  <c r="CX615" i="2"/>
  <c r="CX616" i="2"/>
  <c r="CX617" i="2"/>
  <c r="CX618" i="2"/>
  <c r="CX619" i="2"/>
  <c r="CX620" i="2"/>
  <c r="CX621" i="2"/>
  <c r="CX622" i="2"/>
  <c r="CX623" i="2"/>
  <c r="CX624" i="2"/>
  <c r="CX625" i="2"/>
  <c r="CX626" i="2"/>
  <c r="CX627" i="2"/>
  <c r="CX628" i="2"/>
  <c r="CX629" i="2"/>
  <c r="CX630" i="2"/>
  <c r="CX631" i="2"/>
  <c r="CX632" i="2"/>
  <c r="CX633" i="2"/>
  <c r="CX634" i="2"/>
  <c r="CX635" i="2"/>
  <c r="CX636" i="2"/>
  <c r="CX637" i="2"/>
  <c r="CX638" i="2"/>
  <c r="CX639" i="2"/>
  <c r="CX640" i="2"/>
  <c r="CX641" i="2"/>
  <c r="CX642" i="2"/>
  <c r="CX643" i="2"/>
  <c r="CX644" i="2"/>
  <c r="CX645" i="2"/>
  <c r="CX646" i="2"/>
  <c r="CX647" i="2"/>
  <c r="CX648" i="2"/>
  <c r="CX649" i="2"/>
  <c r="CX650" i="2"/>
  <c r="CX651" i="2"/>
  <c r="CX652" i="2"/>
  <c r="CX653" i="2"/>
  <c r="CX654" i="2"/>
  <c r="CX655" i="2"/>
  <c r="CX656" i="2"/>
  <c r="CX657" i="2"/>
  <c r="CX658" i="2"/>
  <c r="CX659" i="2"/>
  <c r="CX660" i="2"/>
  <c r="CX661" i="2"/>
  <c r="CX662" i="2"/>
  <c r="CX663" i="2"/>
  <c r="CX664" i="2"/>
  <c r="CX665" i="2"/>
  <c r="CX666" i="2"/>
  <c r="CX667" i="2"/>
  <c r="CX668" i="2"/>
  <c r="CX669" i="2"/>
  <c r="CX670" i="2"/>
  <c r="CX671" i="2"/>
  <c r="CX672" i="2"/>
  <c r="CX673" i="2"/>
  <c r="CX674" i="2"/>
  <c r="CX675" i="2"/>
  <c r="CX676" i="2"/>
  <c r="CX677" i="2"/>
  <c r="CX678" i="2"/>
  <c r="CX679" i="2"/>
  <c r="CX680" i="2"/>
  <c r="CX681" i="2"/>
  <c r="CX682" i="2"/>
  <c r="CX683" i="2"/>
  <c r="CX684" i="2"/>
  <c r="CX685" i="2"/>
  <c r="CX686" i="2"/>
  <c r="CX687" i="2"/>
  <c r="CX688" i="2"/>
  <c r="CX689" i="2"/>
  <c r="CX690" i="2"/>
  <c r="CX691" i="2"/>
  <c r="CX692" i="2"/>
  <c r="CX693" i="2"/>
  <c r="CX694" i="2"/>
  <c r="CX695" i="2"/>
  <c r="CX696" i="2"/>
  <c r="CX697" i="2"/>
  <c r="CX698" i="2"/>
  <c r="CX699" i="2"/>
  <c r="CX700" i="2"/>
  <c r="CX701" i="2"/>
  <c r="CX702" i="2"/>
  <c r="CX703" i="2"/>
  <c r="CX704" i="2"/>
  <c r="CX705" i="2"/>
  <c r="CX706" i="2"/>
  <c r="CX707" i="2"/>
  <c r="CX708" i="2"/>
  <c r="CX709" i="2"/>
  <c r="CX710" i="2"/>
  <c r="CX711" i="2"/>
  <c r="CX712" i="2"/>
  <c r="CX713" i="2"/>
  <c r="CX714" i="2"/>
  <c r="CX715" i="2"/>
  <c r="CX716" i="2"/>
  <c r="CY4" i="2"/>
  <c r="CY5" i="2"/>
  <c r="CY6" i="2"/>
  <c r="CY7" i="2"/>
  <c r="CY8" i="2"/>
  <c r="CY9" i="2"/>
  <c r="CY10" i="2"/>
  <c r="CY11" i="2"/>
  <c r="CY12" i="2"/>
  <c r="CY13" i="2"/>
  <c r="CY14" i="2"/>
  <c r="CY15" i="2"/>
  <c r="CY16" i="2"/>
  <c r="CY17" i="2"/>
  <c r="CY18" i="2"/>
  <c r="CY19" i="2"/>
  <c r="CY20" i="2"/>
  <c r="CY21" i="2"/>
  <c r="CY22" i="2"/>
  <c r="CY23" i="2"/>
  <c r="CY24" i="2"/>
  <c r="CY25" i="2"/>
  <c r="CY26" i="2"/>
  <c r="CY27" i="2"/>
  <c r="CY28" i="2"/>
  <c r="CY29" i="2"/>
  <c r="CY30" i="2"/>
  <c r="CY31" i="2"/>
  <c r="CY32" i="2"/>
  <c r="CY33" i="2"/>
  <c r="CY34" i="2"/>
  <c r="CY35" i="2"/>
  <c r="CY36" i="2"/>
  <c r="CY37" i="2"/>
  <c r="CY38" i="2"/>
  <c r="CY39" i="2"/>
  <c r="CY40" i="2"/>
  <c r="CY41" i="2"/>
  <c r="CY42" i="2"/>
  <c r="CY43" i="2"/>
  <c r="CY44" i="2"/>
  <c r="CY45" i="2"/>
  <c r="CY46" i="2"/>
  <c r="CY47" i="2"/>
  <c r="CY48" i="2"/>
  <c r="CY49" i="2"/>
  <c r="CY50" i="2"/>
  <c r="CY51" i="2"/>
  <c r="CY52" i="2"/>
  <c r="CY53" i="2"/>
  <c r="CY54" i="2"/>
  <c r="CY55" i="2"/>
  <c r="CY56" i="2"/>
  <c r="CY57" i="2"/>
  <c r="CY58" i="2"/>
  <c r="CY59" i="2"/>
  <c r="CY60" i="2"/>
  <c r="CY61" i="2"/>
  <c r="CY62" i="2"/>
  <c r="CY63" i="2"/>
  <c r="CY64" i="2"/>
  <c r="CY65" i="2"/>
  <c r="CY66" i="2"/>
  <c r="CY67" i="2"/>
  <c r="CY68" i="2"/>
  <c r="CY69" i="2"/>
  <c r="CY70" i="2"/>
  <c r="CY71" i="2"/>
  <c r="CY72" i="2"/>
  <c r="CY73" i="2"/>
  <c r="CY74" i="2"/>
  <c r="CY76" i="2"/>
  <c r="CY77" i="2"/>
  <c r="CY78" i="2"/>
  <c r="CY79" i="2"/>
  <c r="CY80" i="2"/>
  <c r="CY81" i="2"/>
  <c r="CY82" i="2"/>
  <c r="CY83" i="2"/>
  <c r="CY84" i="2"/>
  <c r="CY85" i="2"/>
  <c r="CY86" i="2"/>
  <c r="CY87" i="2"/>
  <c r="CY88" i="2"/>
  <c r="CY89" i="2"/>
  <c r="CY90" i="2"/>
  <c r="CY91" i="2"/>
  <c r="CY92" i="2"/>
  <c r="CY93" i="2"/>
  <c r="CY94" i="2"/>
  <c r="CY95" i="2"/>
  <c r="CY96" i="2"/>
  <c r="CY97" i="2"/>
  <c r="CY98" i="2"/>
  <c r="CY99" i="2"/>
  <c r="CY100" i="2"/>
  <c r="CY101" i="2"/>
  <c r="CY102" i="2"/>
  <c r="CY103" i="2"/>
  <c r="CY104" i="2"/>
  <c r="CY107" i="2"/>
  <c r="CY108" i="2"/>
  <c r="CY109" i="2"/>
  <c r="CY110" i="2"/>
  <c r="CY111" i="2"/>
  <c r="CY112" i="2"/>
  <c r="CY113" i="2"/>
  <c r="CY114" i="2"/>
  <c r="CY115" i="2"/>
  <c r="CY116" i="2"/>
  <c r="CY117" i="2"/>
  <c r="CY118" i="2"/>
  <c r="CY119" i="2"/>
  <c r="CY120" i="2"/>
  <c r="CY121" i="2"/>
  <c r="CY122" i="2"/>
  <c r="CY123" i="2"/>
  <c r="CY124" i="2"/>
  <c r="CY125" i="2"/>
  <c r="CY126" i="2"/>
  <c r="CY127" i="2"/>
  <c r="CY130" i="2"/>
  <c r="CY131" i="2"/>
  <c r="CY132" i="2"/>
  <c r="CY133" i="2"/>
  <c r="CY134" i="2"/>
  <c r="CY135" i="2"/>
  <c r="CY136" i="2"/>
  <c r="CY137" i="2"/>
  <c r="CY138" i="2"/>
  <c r="CY139" i="2"/>
  <c r="CY140" i="2"/>
  <c r="CY141" i="2"/>
  <c r="CY142" i="2"/>
  <c r="CY143" i="2"/>
  <c r="CY144" i="2"/>
  <c r="CY145" i="2"/>
  <c r="CY146" i="2"/>
  <c r="CY147" i="2"/>
  <c r="CY148" i="2"/>
  <c r="CY149" i="2"/>
  <c r="CY150" i="2"/>
  <c r="CY151" i="2"/>
  <c r="CY152" i="2"/>
  <c r="CY153" i="2"/>
  <c r="CY154" i="2"/>
  <c r="CY155" i="2"/>
  <c r="CY156" i="2"/>
  <c r="CY157" i="2"/>
  <c r="CY158" i="2"/>
  <c r="CY159" i="2"/>
  <c r="CY160" i="2"/>
  <c r="CY161" i="2"/>
  <c r="CY162" i="2"/>
  <c r="CY163" i="2"/>
  <c r="CY164" i="2"/>
  <c r="CY165" i="2"/>
  <c r="CY166" i="2"/>
  <c r="CY167" i="2"/>
  <c r="CY168" i="2"/>
  <c r="CY169" i="2"/>
  <c r="CY170" i="2"/>
  <c r="CY171" i="2"/>
  <c r="CY172" i="2"/>
  <c r="CY173" i="2"/>
  <c r="CY174" i="2"/>
  <c r="CY175" i="2"/>
  <c r="CY176" i="2"/>
  <c r="CY177" i="2"/>
  <c r="CY178" i="2"/>
  <c r="CY179" i="2"/>
  <c r="CY180" i="2"/>
  <c r="CY181" i="2"/>
  <c r="CY182" i="2"/>
  <c r="CY183" i="2"/>
  <c r="CY184" i="2"/>
  <c r="CY185" i="2"/>
  <c r="CY186" i="2"/>
  <c r="CY187" i="2"/>
  <c r="CY188" i="2"/>
  <c r="CY189" i="2"/>
  <c r="CY190" i="2"/>
  <c r="CY191" i="2"/>
  <c r="CY192" i="2"/>
  <c r="CY193" i="2"/>
  <c r="CY194" i="2"/>
  <c r="CY195" i="2"/>
  <c r="CY196" i="2"/>
  <c r="CY197" i="2"/>
  <c r="CY198" i="2"/>
  <c r="CY199" i="2"/>
  <c r="CY200" i="2"/>
  <c r="CY201" i="2"/>
  <c r="CY202" i="2"/>
  <c r="CY203" i="2"/>
  <c r="CY204" i="2"/>
  <c r="CY205" i="2"/>
  <c r="CY206" i="2"/>
  <c r="CY207" i="2"/>
  <c r="CY208" i="2"/>
  <c r="CY209" i="2"/>
  <c r="CY210" i="2"/>
  <c r="CY211" i="2"/>
  <c r="CY212" i="2"/>
  <c r="CY213" i="2"/>
  <c r="CY214" i="2"/>
  <c r="CY215" i="2"/>
  <c r="CY216" i="2"/>
  <c r="CY217" i="2"/>
  <c r="CY218" i="2"/>
  <c r="CY219" i="2"/>
  <c r="CY220" i="2"/>
  <c r="CY221" i="2"/>
  <c r="CY222" i="2"/>
  <c r="CY223" i="2"/>
  <c r="CY224" i="2"/>
  <c r="CY225" i="2"/>
  <c r="CY226" i="2"/>
  <c r="CY227" i="2"/>
  <c r="CY228" i="2"/>
  <c r="CY229" i="2"/>
  <c r="CY230" i="2"/>
  <c r="CY231" i="2"/>
  <c r="CY232" i="2"/>
  <c r="CY233" i="2"/>
  <c r="CY234" i="2"/>
  <c r="CY235" i="2"/>
  <c r="CY236" i="2"/>
  <c r="CY237" i="2"/>
  <c r="CY238" i="2"/>
  <c r="CY239" i="2"/>
  <c r="CY240" i="2"/>
  <c r="CY241" i="2"/>
  <c r="CY242" i="2"/>
  <c r="CY243" i="2"/>
  <c r="CY244" i="2"/>
  <c r="CY245" i="2"/>
  <c r="CY246" i="2"/>
  <c r="CY247" i="2"/>
  <c r="CY248" i="2"/>
  <c r="CY249" i="2"/>
  <c r="CY250" i="2"/>
  <c r="CY251" i="2"/>
  <c r="CY252" i="2"/>
  <c r="CY253" i="2"/>
  <c r="CY254" i="2"/>
  <c r="CY255" i="2"/>
  <c r="CY256" i="2"/>
  <c r="CY257" i="2"/>
  <c r="CY258" i="2"/>
  <c r="CY259" i="2"/>
  <c r="CY260" i="2"/>
  <c r="CY261" i="2"/>
  <c r="CY262" i="2"/>
  <c r="CY263" i="2"/>
  <c r="CY264" i="2"/>
  <c r="CY265" i="2"/>
  <c r="CY266" i="2"/>
  <c r="CY267" i="2"/>
  <c r="CY268" i="2"/>
  <c r="CY269" i="2"/>
  <c r="CY270" i="2"/>
  <c r="CY271" i="2"/>
  <c r="CY272" i="2"/>
  <c r="CY273" i="2"/>
  <c r="CY274" i="2"/>
  <c r="CY275" i="2"/>
  <c r="CY276" i="2"/>
  <c r="CY277" i="2"/>
  <c r="CY278" i="2"/>
  <c r="CY279" i="2"/>
  <c r="CY280" i="2"/>
  <c r="CY281" i="2"/>
  <c r="CY282" i="2"/>
  <c r="CY283" i="2"/>
  <c r="CY284" i="2"/>
  <c r="CY285" i="2"/>
  <c r="CY286" i="2"/>
  <c r="CY287" i="2"/>
  <c r="CY288" i="2"/>
  <c r="CY289" i="2"/>
  <c r="CY290" i="2"/>
  <c r="CY291" i="2"/>
  <c r="CY292" i="2"/>
  <c r="CY293" i="2"/>
  <c r="CY294" i="2"/>
  <c r="CY295" i="2"/>
  <c r="CY296" i="2"/>
  <c r="CY297" i="2"/>
  <c r="CY298" i="2"/>
  <c r="CY299" i="2"/>
  <c r="CY300" i="2"/>
  <c r="CY301" i="2"/>
  <c r="CY302" i="2"/>
  <c r="CY303" i="2"/>
  <c r="CY304" i="2"/>
  <c r="CY305" i="2"/>
  <c r="CY306" i="2"/>
  <c r="CY307" i="2"/>
  <c r="CY308" i="2"/>
  <c r="CY309" i="2"/>
  <c r="CY310" i="2"/>
  <c r="CY311" i="2"/>
  <c r="CY312" i="2"/>
  <c r="CY313" i="2"/>
  <c r="CY314" i="2"/>
  <c r="CY315" i="2"/>
  <c r="CY316" i="2"/>
  <c r="CY317" i="2"/>
  <c r="CY318" i="2"/>
  <c r="CY319" i="2"/>
  <c r="CY320" i="2"/>
  <c r="CY321" i="2"/>
  <c r="CY322" i="2"/>
  <c r="CY323" i="2"/>
  <c r="CY324" i="2"/>
  <c r="CY325" i="2"/>
  <c r="CY326" i="2"/>
  <c r="CY327" i="2"/>
  <c r="CY328" i="2"/>
  <c r="CY329" i="2"/>
  <c r="CY330" i="2"/>
  <c r="CY331" i="2"/>
  <c r="CY332" i="2"/>
  <c r="CY333" i="2"/>
  <c r="CY334" i="2"/>
  <c r="CY335" i="2"/>
  <c r="CY336" i="2"/>
  <c r="CY337" i="2"/>
  <c r="CY338" i="2"/>
  <c r="CY339" i="2"/>
  <c r="CY340" i="2"/>
  <c r="CY341" i="2"/>
  <c r="CY342" i="2"/>
  <c r="CY343" i="2"/>
  <c r="CY344" i="2"/>
  <c r="CY345" i="2"/>
  <c r="CY346" i="2"/>
  <c r="CY347" i="2"/>
  <c r="CY348" i="2"/>
  <c r="CY349" i="2"/>
  <c r="CY350" i="2"/>
  <c r="CY351" i="2"/>
  <c r="CY352" i="2"/>
  <c r="CY353" i="2"/>
  <c r="CY354" i="2"/>
  <c r="CY355" i="2"/>
  <c r="CY356" i="2"/>
  <c r="CY357" i="2"/>
  <c r="CY358" i="2"/>
  <c r="CY359" i="2"/>
  <c r="CY360" i="2"/>
  <c r="CY361" i="2"/>
  <c r="CY362" i="2"/>
  <c r="CY363" i="2"/>
  <c r="CY364" i="2"/>
  <c r="CY365" i="2"/>
  <c r="CY366" i="2"/>
  <c r="CY367" i="2"/>
  <c r="CY368" i="2"/>
  <c r="CY369" i="2"/>
  <c r="CY370" i="2"/>
  <c r="CY371" i="2"/>
  <c r="CY372" i="2"/>
  <c r="CY373" i="2"/>
  <c r="CY374" i="2"/>
  <c r="CY375" i="2"/>
  <c r="CY376" i="2"/>
  <c r="CY377" i="2"/>
  <c r="CY378" i="2"/>
  <c r="CY379" i="2"/>
  <c r="CY380" i="2"/>
  <c r="CY381" i="2"/>
  <c r="CY382" i="2"/>
  <c r="CY383" i="2"/>
  <c r="CY384" i="2"/>
  <c r="CY385" i="2"/>
  <c r="CY386" i="2"/>
  <c r="CY387" i="2"/>
  <c r="CY388" i="2"/>
  <c r="CY389" i="2"/>
  <c r="CY390" i="2"/>
  <c r="CY391" i="2"/>
  <c r="CY392" i="2"/>
  <c r="CY393" i="2"/>
  <c r="CY394" i="2"/>
  <c r="CY395" i="2"/>
  <c r="CY396" i="2"/>
  <c r="CY397" i="2"/>
  <c r="CY398" i="2"/>
  <c r="CY399" i="2"/>
  <c r="CY400" i="2"/>
  <c r="CY401" i="2"/>
  <c r="CY402" i="2"/>
  <c r="CY403" i="2"/>
  <c r="CY404" i="2"/>
  <c r="CY405" i="2"/>
  <c r="CY406" i="2"/>
  <c r="CY407" i="2"/>
  <c r="CY408" i="2"/>
  <c r="CY409" i="2"/>
  <c r="CY410" i="2"/>
  <c r="CY411" i="2"/>
  <c r="CY412" i="2"/>
  <c r="CY413" i="2"/>
  <c r="CY414" i="2"/>
  <c r="CY415" i="2"/>
  <c r="CY416" i="2"/>
  <c r="CY417" i="2"/>
  <c r="CY418" i="2"/>
  <c r="CY419" i="2"/>
  <c r="CY420" i="2"/>
  <c r="CY421" i="2"/>
  <c r="CY422" i="2"/>
  <c r="CY423" i="2"/>
  <c r="CY424" i="2"/>
  <c r="CY425" i="2"/>
  <c r="CY426" i="2"/>
  <c r="CY427" i="2"/>
  <c r="CY428" i="2"/>
  <c r="CY429" i="2"/>
  <c r="CY430" i="2"/>
  <c r="CY431" i="2"/>
  <c r="CY432" i="2"/>
  <c r="CY433" i="2"/>
  <c r="CY434" i="2"/>
  <c r="CY435" i="2"/>
  <c r="CY436" i="2"/>
  <c r="CY437" i="2"/>
  <c r="CY438" i="2"/>
  <c r="CY439" i="2"/>
  <c r="CY440" i="2"/>
  <c r="CY441" i="2"/>
  <c r="CY442" i="2"/>
  <c r="CY443" i="2"/>
  <c r="CY444" i="2"/>
  <c r="CY445" i="2"/>
  <c r="CY446" i="2"/>
  <c r="CY447" i="2"/>
  <c r="CY448" i="2"/>
  <c r="CY449" i="2"/>
  <c r="CY450" i="2"/>
  <c r="CY451" i="2"/>
  <c r="CY452" i="2"/>
  <c r="CY453" i="2"/>
  <c r="CY454" i="2"/>
  <c r="CY455" i="2"/>
  <c r="CY456" i="2"/>
  <c r="CY457" i="2"/>
  <c r="CY458" i="2"/>
  <c r="CY459" i="2"/>
  <c r="CY460" i="2"/>
  <c r="CY461" i="2"/>
  <c r="CY462" i="2"/>
  <c r="CY463" i="2"/>
  <c r="CY464" i="2"/>
  <c r="CY465" i="2"/>
  <c r="CY466" i="2"/>
  <c r="CY467" i="2"/>
  <c r="CY468" i="2"/>
  <c r="CY469" i="2"/>
  <c r="CY470" i="2"/>
  <c r="CY471" i="2"/>
  <c r="CY472" i="2"/>
  <c r="CY473" i="2"/>
  <c r="CY474" i="2"/>
  <c r="CY475" i="2"/>
  <c r="CY476" i="2"/>
  <c r="CY477" i="2"/>
  <c r="CY478" i="2"/>
  <c r="CY479" i="2"/>
  <c r="CY480" i="2"/>
  <c r="CY481" i="2"/>
  <c r="CY482" i="2"/>
  <c r="CY483" i="2"/>
  <c r="CY484" i="2"/>
  <c r="CY485" i="2"/>
  <c r="CY486" i="2"/>
  <c r="CY487" i="2"/>
  <c r="CY488" i="2"/>
  <c r="CY489" i="2"/>
  <c r="CY490" i="2"/>
  <c r="CY491" i="2"/>
  <c r="CY492" i="2"/>
  <c r="CY493" i="2"/>
  <c r="CY494" i="2"/>
  <c r="CY495" i="2"/>
  <c r="CY496" i="2"/>
  <c r="CY497" i="2"/>
  <c r="CY498" i="2"/>
  <c r="CY499" i="2"/>
  <c r="CY500" i="2"/>
  <c r="CY501" i="2"/>
  <c r="CY502" i="2"/>
  <c r="CY503" i="2"/>
  <c r="CY504" i="2"/>
  <c r="CY505" i="2"/>
  <c r="CY506" i="2"/>
  <c r="CY507" i="2"/>
  <c r="CY508" i="2"/>
  <c r="CY509" i="2"/>
  <c r="CY510" i="2"/>
  <c r="CY511" i="2"/>
  <c r="CY512" i="2"/>
  <c r="CY513" i="2"/>
  <c r="CY514" i="2"/>
  <c r="CY515" i="2"/>
  <c r="CY516" i="2"/>
  <c r="CY517" i="2"/>
  <c r="CY518" i="2"/>
  <c r="CY519" i="2"/>
  <c r="CY520" i="2"/>
  <c r="CY521" i="2"/>
  <c r="CY522" i="2"/>
  <c r="CY523" i="2"/>
  <c r="CY524" i="2"/>
  <c r="CY525" i="2"/>
  <c r="CY526" i="2"/>
  <c r="CY527" i="2"/>
  <c r="CY528" i="2"/>
  <c r="CY529" i="2"/>
  <c r="CY530" i="2"/>
  <c r="CY531" i="2"/>
  <c r="CY532" i="2"/>
  <c r="CY533" i="2"/>
  <c r="CY534" i="2"/>
  <c r="CY535" i="2"/>
  <c r="CY536" i="2"/>
  <c r="CY537" i="2"/>
  <c r="CY538" i="2"/>
  <c r="CY539" i="2"/>
  <c r="CY540" i="2"/>
  <c r="CY541" i="2"/>
  <c r="CY542" i="2"/>
  <c r="CY543" i="2"/>
  <c r="CY544" i="2"/>
  <c r="CY545" i="2"/>
  <c r="CY546" i="2"/>
  <c r="CY547" i="2"/>
  <c r="CY548" i="2"/>
  <c r="CY549" i="2"/>
  <c r="CY550" i="2"/>
  <c r="CY551" i="2"/>
  <c r="CY552" i="2"/>
  <c r="CY553" i="2"/>
  <c r="CY554" i="2"/>
  <c r="CY555" i="2"/>
  <c r="CY556" i="2"/>
  <c r="CY557" i="2"/>
  <c r="CY558" i="2"/>
  <c r="CY559" i="2"/>
  <c r="CY560" i="2"/>
  <c r="CY561" i="2"/>
  <c r="CY562" i="2"/>
  <c r="CY563" i="2"/>
  <c r="CY564" i="2"/>
  <c r="CY565" i="2"/>
  <c r="CY566" i="2"/>
  <c r="CY567" i="2"/>
  <c r="CY568" i="2"/>
  <c r="CY569" i="2"/>
  <c r="CY570" i="2"/>
  <c r="CY571" i="2"/>
  <c r="CY572" i="2"/>
  <c r="CY573" i="2"/>
  <c r="CY574" i="2"/>
  <c r="CY575" i="2"/>
  <c r="CY576" i="2"/>
  <c r="CY577" i="2"/>
  <c r="CY578" i="2"/>
  <c r="CY579" i="2"/>
  <c r="CY580" i="2"/>
  <c r="CY581" i="2"/>
  <c r="CY582" i="2"/>
  <c r="CY583" i="2"/>
  <c r="CY584" i="2"/>
  <c r="CY585" i="2"/>
  <c r="CY586" i="2"/>
  <c r="CY587" i="2"/>
  <c r="CY588" i="2"/>
  <c r="CY589" i="2"/>
  <c r="CY590" i="2"/>
  <c r="CY591" i="2"/>
  <c r="CY592" i="2"/>
  <c r="CY593" i="2"/>
  <c r="CY594" i="2"/>
  <c r="CY595" i="2"/>
  <c r="CY596" i="2"/>
  <c r="CY597" i="2"/>
  <c r="CY598" i="2"/>
  <c r="CY599" i="2"/>
  <c r="CY600" i="2"/>
  <c r="CY601" i="2"/>
  <c r="CY602" i="2"/>
  <c r="CY603" i="2"/>
  <c r="CY604" i="2"/>
  <c r="CY605" i="2"/>
  <c r="CY606" i="2"/>
  <c r="CY607" i="2"/>
  <c r="CY608" i="2"/>
  <c r="CY609" i="2"/>
  <c r="CY610" i="2"/>
  <c r="CY611" i="2"/>
  <c r="CY612" i="2"/>
  <c r="CY613" i="2"/>
  <c r="CY614" i="2"/>
  <c r="CY615" i="2"/>
  <c r="CY616" i="2"/>
  <c r="CY617" i="2"/>
  <c r="CY618" i="2"/>
  <c r="CY619" i="2"/>
  <c r="CY620" i="2"/>
  <c r="CY621" i="2"/>
  <c r="CY622" i="2"/>
  <c r="CY623" i="2"/>
  <c r="CY624" i="2"/>
  <c r="CY625" i="2"/>
  <c r="CY626" i="2"/>
  <c r="CY627" i="2"/>
  <c r="CY628" i="2"/>
  <c r="CY629" i="2"/>
  <c r="CY630" i="2"/>
  <c r="CY631" i="2"/>
  <c r="CY632" i="2"/>
  <c r="CY633" i="2"/>
  <c r="CY634" i="2"/>
  <c r="CY635" i="2"/>
  <c r="CY636" i="2"/>
  <c r="CY637" i="2"/>
  <c r="CY638" i="2"/>
  <c r="CY639" i="2"/>
  <c r="CY640" i="2"/>
  <c r="CY641" i="2"/>
  <c r="CY642" i="2"/>
  <c r="CY643" i="2"/>
  <c r="CY644" i="2"/>
  <c r="CY645" i="2"/>
  <c r="CY646" i="2"/>
  <c r="CY647" i="2"/>
  <c r="CY648" i="2"/>
  <c r="CY649" i="2"/>
  <c r="CY650" i="2"/>
  <c r="CY651" i="2"/>
  <c r="CY652" i="2"/>
  <c r="CY653" i="2"/>
  <c r="CY654" i="2"/>
  <c r="CY655" i="2"/>
  <c r="CY656" i="2"/>
  <c r="CY657" i="2"/>
  <c r="CY658" i="2"/>
  <c r="CY659" i="2"/>
  <c r="CY660" i="2"/>
  <c r="CY661" i="2"/>
  <c r="CY662" i="2"/>
  <c r="CY663" i="2"/>
  <c r="CY664" i="2"/>
  <c r="CY665" i="2"/>
  <c r="CY666" i="2"/>
  <c r="CY667" i="2"/>
  <c r="CY668" i="2"/>
  <c r="CY669" i="2"/>
  <c r="CY670" i="2"/>
  <c r="CY671" i="2"/>
  <c r="CY672" i="2"/>
  <c r="CY673" i="2"/>
  <c r="CY674" i="2"/>
  <c r="CY675" i="2"/>
  <c r="CY676" i="2"/>
  <c r="CY677" i="2"/>
  <c r="CY678" i="2"/>
  <c r="CY679" i="2"/>
  <c r="CY680" i="2"/>
  <c r="CY681" i="2"/>
  <c r="CY682" i="2"/>
  <c r="CY683" i="2"/>
  <c r="CY684" i="2"/>
  <c r="CY685" i="2"/>
  <c r="CY686" i="2"/>
  <c r="CY687" i="2"/>
  <c r="CY688" i="2"/>
  <c r="CY689" i="2"/>
  <c r="CY690" i="2"/>
  <c r="CY691" i="2"/>
  <c r="CY692" i="2"/>
  <c r="CY693" i="2"/>
  <c r="CY694" i="2"/>
  <c r="CY695" i="2"/>
  <c r="CY696" i="2"/>
  <c r="CY697" i="2"/>
  <c r="CY698" i="2"/>
  <c r="CY699" i="2"/>
  <c r="CY700" i="2"/>
  <c r="CY701" i="2"/>
  <c r="CY702" i="2"/>
  <c r="CY703" i="2"/>
  <c r="CY704" i="2"/>
  <c r="CY705" i="2"/>
  <c r="CY706" i="2"/>
  <c r="CY707" i="2"/>
  <c r="CY708" i="2"/>
  <c r="CY709" i="2"/>
  <c r="CY710" i="2"/>
  <c r="CY711" i="2"/>
  <c r="CY712" i="2"/>
  <c r="CY713" i="2"/>
  <c r="CY714" i="2"/>
  <c r="CY715" i="2"/>
  <c r="CY716" i="2"/>
  <c r="CZ4" i="2"/>
  <c r="CZ5" i="2"/>
  <c r="CZ6" i="2"/>
  <c r="CZ7" i="2"/>
  <c r="CZ8" i="2"/>
  <c r="CZ9" i="2"/>
  <c r="CZ10" i="2"/>
  <c r="CZ11" i="2"/>
  <c r="CZ12" i="2"/>
  <c r="CZ13" i="2"/>
  <c r="CZ14" i="2"/>
  <c r="CZ15" i="2"/>
  <c r="CZ16" i="2"/>
  <c r="CZ17" i="2"/>
  <c r="CZ18" i="2"/>
  <c r="CZ19" i="2"/>
  <c r="CZ20" i="2"/>
  <c r="CZ21" i="2"/>
  <c r="CZ22" i="2"/>
  <c r="CZ23" i="2"/>
  <c r="CZ24" i="2"/>
  <c r="CZ25" i="2"/>
  <c r="CZ26" i="2"/>
  <c r="CZ27" i="2"/>
  <c r="CZ28" i="2"/>
  <c r="CZ29" i="2"/>
  <c r="CZ30" i="2"/>
  <c r="CZ31" i="2"/>
  <c r="CZ32" i="2"/>
  <c r="CZ33" i="2"/>
  <c r="CZ34" i="2"/>
  <c r="CZ35" i="2"/>
  <c r="CZ36" i="2"/>
  <c r="CZ37" i="2"/>
  <c r="CZ38" i="2"/>
  <c r="CZ39" i="2"/>
  <c r="CZ40" i="2"/>
  <c r="CZ41" i="2"/>
  <c r="CZ42" i="2"/>
  <c r="CZ43" i="2"/>
  <c r="CZ44" i="2"/>
  <c r="CZ45" i="2"/>
  <c r="CZ46" i="2"/>
  <c r="CZ47" i="2"/>
  <c r="CZ48" i="2"/>
  <c r="CZ49" i="2"/>
  <c r="CZ50" i="2"/>
  <c r="CZ51" i="2"/>
  <c r="CZ52" i="2"/>
  <c r="CZ53" i="2"/>
  <c r="CZ54" i="2"/>
  <c r="CZ55" i="2"/>
  <c r="CZ56" i="2"/>
  <c r="CZ57" i="2"/>
  <c r="CZ58" i="2"/>
  <c r="CZ59" i="2"/>
  <c r="CZ60" i="2"/>
  <c r="CZ61" i="2"/>
  <c r="CZ62" i="2"/>
  <c r="CZ63" i="2"/>
  <c r="CZ64" i="2"/>
  <c r="CZ65" i="2"/>
  <c r="CZ66" i="2"/>
  <c r="CZ67" i="2"/>
  <c r="CZ68" i="2"/>
  <c r="CZ69" i="2"/>
  <c r="CZ70" i="2"/>
  <c r="CZ71" i="2"/>
  <c r="CZ72" i="2"/>
  <c r="CZ73" i="2"/>
  <c r="CZ74" i="2"/>
  <c r="CZ76" i="2"/>
  <c r="CZ77" i="2"/>
  <c r="CZ78" i="2"/>
  <c r="CZ79" i="2"/>
  <c r="CZ80" i="2"/>
  <c r="CZ81" i="2"/>
  <c r="CZ82" i="2"/>
  <c r="CZ83" i="2"/>
  <c r="CZ84" i="2"/>
  <c r="CZ85" i="2"/>
  <c r="CZ86" i="2"/>
  <c r="CZ87" i="2"/>
  <c r="CZ88" i="2"/>
  <c r="CZ89" i="2"/>
  <c r="CZ90" i="2"/>
  <c r="CZ91" i="2"/>
  <c r="CZ92" i="2"/>
  <c r="CZ93" i="2"/>
  <c r="CZ94" i="2"/>
  <c r="CZ95" i="2"/>
  <c r="CZ96" i="2"/>
  <c r="CZ97" i="2"/>
  <c r="CZ98" i="2"/>
  <c r="CZ99" i="2"/>
  <c r="CZ100" i="2"/>
  <c r="CZ101" i="2"/>
  <c r="CZ102" i="2"/>
  <c r="CZ103" i="2"/>
  <c r="CZ104" i="2"/>
  <c r="CZ107" i="2"/>
  <c r="CZ108" i="2"/>
  <c r="CZ109" i="2"/>
  <c r="CZ110" i="2"/>
  <c r="CZ111" i="2"/>
  <c r="CZ112" i="2"/>
  <c r="CZ113" i="2"/>
  <c r="CZ114" i="2"/>
  <c r="CZ115" i="2"/>
  <c r="CZ116" i="2"/>
  <c r="CZ117" i="2"/>
  <c r="CZ118" i="2"/>
  <c r="CZ119" i="2"/>
  <c r="CZ120" i="2"/>
  <c r="CZ121" i="2"/>
  <c r="CZ122" i="2"/>
  <c r="CZ123" i="2"/>
  <c r="CZ124" i="2"/>
  <c r="CZ125" i="2"/>
  <c r="CZ126" i="2"/>
  <c r="CZ127" i="2"/>
  <c r="CZ130" i="2"/>
  <c r="CZ131" i="2"/>
  <c r="CZ132" i="2"/>
  <c r="CZ133" i="2"/>
  <c r="CZ134" i="2"/>
  <c r="CZ135" i="2"/>
  <c r="CZ136" i="2"/>
  <c r="CZ137" i="2"/>
  <c r="CZ138" i="2"/>
  <c r="CZ139" i="2"/>
  <c r="CZ140" i="2"/>
  <c r="CZ141" i="2"/>
  <c r="CZ142" i="2"/>
  <c r="CZ143" i="2"/>
  <c r="CZ144" i="2"/>
  <c r="CZ145" i="2"/>
  <c r="CZ146" i="2"/>
  <c r="CZ147" i="2"/>
  <c r="CZ148" i="2"/>
  <c r="CZ149" i="2"/>
  <c r="CZ150" i="2"/>
  <c r="CZ151" i="2"/>
  <c r="CZ152" i="2"/>
  <c r="CZ153" i="2"/>
  <c r="CZ154" i="2"/>
  <c r="CZ155" i="2"/>
  <c r="CZ156" i="2"/>
  <c r="CZ157" i="2"/>
  <c r="CZ158" i="2"/>
  <c r="CZ159" i="2"/>
  <c r="CZ160" i="2"/>
  <c r="CZ161" i="2"/>
  <c r="CZ162" i="2"/>
  <c r="CZ163" i="2"/>
  <c r="CZ164" i="2"/>
  <c r="CZ165" i="2"/>
  <c r="CZ166" i="2"/>
  <c r="CZ167" i="2"/>
  <c r="CZ168" i="2"/>
  <c r="CZ169" i="2"/>
  <c r="CZ170" i="2"/>
  <c r="CZ171" i="2"/>
  <c r="CZ172" i="2"/>
  <c r="CZ173" i="2"/>
  <c r="CZ174" i="2"/>
  <c r="CZ175" i="2"/>
  <c r="CZ176" i="2"/>
  <c r="CZ177" i="2"/>
  <c r="CZ178" i="2"/>
  <c r="CZ179" i="2"/>
  <c r="CZ180" i="2"/>
  <c r="CZ181" i="2"/>
  <c r="CZ182" i="2"/>
  <c r="CZ183" i="2"/>
  <c r="CZ184" i="2"/>
  <c r="CZ185" i="2"/>
  <c r="CZ186" i="2"/>
  <c r="CZ187" i="2"/>
  <c r="CZ188" i="2"/>
  <c r="CZ189" i="2"/>
  <c r="CZ190" i="2"/>
  <c r="CZ191" i="2"/>
  <c r="CZ192" i="2"/>
  <c r="CZ193" i="2"/>
  <c r="CZ194" i="2"/>
  <c r="CZ195" i="2"/>
  <c r="CZ196" i="2"/>
  <c r="CZ197" i="2"/>
  <c r="CZ198" i="2"/>
  <c r="CZ199" i="2"/>
  <c r="CZ200" i="2"/>
  <c r="CZ201" i="2"/>
  <c r="CZ202" i="2"/>
  <c r="CZ203" i="2"/>
  <c r="CZ204" i="2"/>
  <c r="CZ205" i="2"/>
  <c r="CZ206" i="2"/>
  <c r="CZ207" i="2"/>
  <c r="CZ208" i="2"/>
  <c r="CZ209" i="2"/>
  <c r="CZ210" i="2"/>
  <c r="CZ211" i="2"/>
  <c r="CZ212" i="2"/>
  <c r="CZ213" i="2"/>
  <c r="CZ214" i="2"/>
  <c r="CZ215" i="2"/>
  <c r="CZ216" i="2"/>
  <c r="CZ217" i="2"/>
  <c r="CZ218" i="2"/>
  <c r="CZ219" i="2"/>
  <c r="CZ220" i="2"/>
  <c r="CZ221" i="2"/>
  <c r="CZ222" i="2"/>
  <c r="CZ223" i="2"/>
  <c r="CZ224" i="2"/>
  <c r="CZ225" i="2"/>
  <c r="CZ226" i="2"/>
  <c r="CZ227" i="2"/>
  <c r="CZ228" i="2"/>
  <c r="CZ229" i="2"/>
  <c r="CZ230" i="2"/>
  <c r="CZ231" i="2"/>
  <c r="CZ232" i="2"/>
  <c r="CZ233" i="2"/>
  <c r="CZ234" i="2"/>
  <c r="CZ235" i="2"/>
  <c r="CZ236" i="2"/>
  <c r="CZ237" i="2"/>
  <c r="CZ238" i="2"/>
  <c r="CZ239" i="2"/>
  <c r="CZ240" i="2"/>
  <c r="CZ241" i="2"/>
  <c r="CZ242" i="2"/>
  <c r="CZ243" i="2"/>
  <c r="CZ244" i="2"/>
  <c r="CZ245" i="2"/>
  <c r="CZ246" i="2"/>
  <c r="CZ247" i="2"/>
  <c r="CZ248" i="2"/>
  <c r="CZ249" i="2"/>
  <c r="CZ250" i="2"/>
  <c r="CZ251" i="2"/>
  <c r="CZ252" i="2"/>
  <c r="CZ253" i="2"/>
  <c r="CZ254" i="2"/>
  <c r="CZ255" i="2"/>
  <c r="CZ256" i="2"/>
  <c r="CZ257" i="2"/>
  <c r="CZ258" i="2"/>
  <c r="CZ259" i="2"/>
  <c r="CZ260" i="2"/>
  <c r="CZ261" i="2"/>
  <c r="CZ262" i="2"/>
  <c r="CZ263" i="2"/>
  <c r="CZ264" i="2"/>
  <c r="CZ265" i="2"/>
  <c r="CZ266" i="2"/>
  <c r="CZ267" i="2"/>
  <c r="CZ268" i="2"/>
  <c r="CZ269" i="2"/>
  <c r="CZ270" i="2"/>
  <c r="CZ271" i="2"/>
  <c r="CZ272" i="2"/>
  <c r="CZ273" i="2"/>
  <c r="CZ274" i="2"/>
  <c r="CZ275" i="2"/>
  <c r="CZ276" i="2"/>
  <c r="CZ277" i="2"/>
  <c r="CZ278" i="2"/>
  <c r="CZ279" i="2"/>
  <c r="CZ280" i="2"/>
  <c r="CZ281" i="2"/>
  <c r="CZ282" i="2"/>
  <c r="CZ283" i="2"/>
  <c r="CZ284" i="2"/>
  <c r="CZ285" i="2"/>
  <c r="CZ286" i="2"/>
  <c r="CZ287" i="2"/>
  <c r="CZ288" i="2"/>
  <c r="CZ289" i="2"/>
  <c r="CZ290" i="2"/>
  <c r="CZ291" i="2"/>
  <c r="CZ292" i="2"/>
  <c r="CZ293" i="2"/>
  <c r="CZ294" i="2"/>
  <c r="CZ295" i="2"/>
  <c r="CZ296" i="2"/>
  <c r="CZ297" i="2"/>
  <c r="CZ298" i="2"/>
  <c r="CZ299" i="2"/>
  <c r="CZ300" i="2"/>
  <c r="CZ301" i="2"/>
  <c r="CZ302" i="2"/>
  <c r="CZ303" i="2"/>
  <c r="CZ304" i="2"/>
  <c r="CZ305" i="2"/>
  <c r="CZ306" i="2"/>
  <c r="CZ307" i="2"/>
  <c r="CZ308" i="2"/>
  <c r="CZ309" i="2"/>
  <c r="CZ310" i="2"/>
  <c r="CZ311" i="2"/>
  <c r="CZ312" i="2"/>
  <c r="CZ313" i="2"/>
  <c r="CZ314" i="2"/>
  <c r="CZ315" i="2"/>
  <c r="CZ316" i="2"/>
  <c r="CZ317" i="2"/>
  <c r="CZ318" i="2"/>
  <c r="CZ319" i="2"/>
  <c r="CZ320" i="2"/>
  <c r="CZ321" i="2"/>
  <c r="CZ322" i="2"/>
  <c r="CZ323" i="2"/>
  <c r="CZ324" i="2"/>
  <c r="CZ325" i="2"/>
  <c r="CZ326" i="2"/>
  <c r="CZ327" i="2"/>
  <c r="CZ328" i="2"/>
  <c r="CZ329" i="2"/>
  <c r="CZ330" i="2"/>
  <c r="CZ331" i="2"/>
  <c r="CZ332" i="2"/>
  <c r="CZ333" i="2"/>
  <c r="CZ334" i="2"/>
  <c r="CZ335" i="2"/>
  <c r="CZ336" i="2"/>
  <c r="CZ337" i="2"/>
  <c r="CZ338" i="2"/>
  <c r="CZ339" i="2"/>
  <c r="CZ340" i="2"/>
  <c r="CZ341" i="2"/>
  <c r="CZ342" i="2"/>
  <c r="CZ343" i="2"/>
  <c r="CZ344" i="2"/>
  <c r="CZ345" i="2"/>
  <c r="CZ346" i="2"/>
  <c r="CZ347" i="2"/>
  <c r="CZ348" i="2"/>
  <c r="CZ349" i="2"/>
  <c r="CZ350" i="2"/>
  <c r="CZ351" i="2"/>
  <c r="CZ352" i="2"/>
  <c r="CZ353" i="2"/>
  <c r="CZ354" i="2"/>
  <c r="CZ355" i="2"/>
  <c r="CZ356" i="2"/>
  <c r="CZ357" i="2"/>
  <c r="CZ358" i="2"/>
  <c r="CZ359" i="2"/>
  <c r="CZ360" i="2"/>
  <c r="CZ361" i="2"/>
  <c r="CZ362" i="2"/>
  <c r="CZ363" i="2"/>
  <c r="CZ364" i="2"/>
  <c r="CZ365" i="2"/>
  <c r="CZ366" i="2"/>
  <c r="CZ367" i="2"/>
  <c r="CZ368" i="2"/>
  <c r="CZ369" i="2"/>
  <c r="CZ370" i="2"/>
  <c r="CZ371" i="2"/>
  <c r="CZ372" i="2"/>
  <c r="CZ373" i="2"/>
  <c r="CZ374" i="2"/>
  <c r="CZ375" i="2"/>
  <c r="CZ376" i="2"/>
  <c r="CZ377" i="2"/>
  <c r="CZ378" i="2"/>
  <c r="CZ379" i="2"/>
  <c r="CZ380" i="2"/>
  <c r="CZ381" i="2"/>
  <c r="CZ382" i="2"/>
  <c r="CZ383" i="2"/>
  <c r="CZ384" i="2"/>
  <c r="CZ385" i="2"/>
  <c r="CZ386" i="2"/>
  <c r="CZ387" i="2"/>
  <c r="CZ388" i="2"/>
  <c r="CZ389" i="2"/>
  <c r="CZ390" i="2"/>
  <c r="CZ391" i="2"/>
  <c r="CZ392" i="2"/>
  <c r="CZ393" i="2"/>
  <c r="CZ394" i="2"/>
  <c r="CZ395" i="2"/>
  <c r="CZ396" i="2"/>
  <c r="CZ397" i="2"/>
  <c r="CZ398" i="2"/>
  <c r="CZ399" i="2"/>
  <c r="CZ400" i="2"/>
  <c r="CZ401" i="2"/>
  <c r="CZ402" i="2"/>
  <c r="CZ403" i="2"/>
  <c r="CZ404" i="2"/>
  <c r="CZ405" i="2"/>
  <c r="CZ406" i="2"/>
  <c r="CZ407" i="2"/>
  <c r="CZ408" i="2"/>
  <c r="CZ409" i="2"/>
  <c r="CZ410" i="2"/>
  <c r="CZ411" i="2"/>
  <c r="CZ412" i="2"/>
  <c r="CZ413" i="2"/>
  <c r="CZ414" i="2"/>
  <c r="CZ415" i="2"/>
  <c r="CZ416" i="2"/>
  <c r="CZ417" i="2"/>
  <c r="CZ418" i="2"/>
  <c r="CZ419" i="2"/>
  <c r="CZ420" i="2"/>
  <c r="CZ421" i="2"/>
  <c r="CZ422" i="2"/>
  <c r="CZ423" i="2"/>
  <c r="CZ424" i="2"/>
  <c r="CZ425" i="2"/>
  <c r="CZ426" i="2"/>
  <c r="CZ427" i="2"/>
  <c r="CZ428" i="2"/>
  <c r="CZ429" i="2"/>
  <c r="CZ430" i="2"/>
  <c r="CZ431" i="2"/>
  <c r="CZ432" i="2"/>
  <c r="CZ433" i="2"/>
  <c r="CZ434" i="2"/>
  <c r="CZ435" i="2"/>
  <c r="CZ436" i="2"/>
  <c r="CZ437" i="2"/>
  <c r="CZ438" i="2"/>
  <c r="CZ439" i="2"/>
  <c r="CZ440" i="2"/>
  <c r="CZ441" i="2"/>
  <c r="CZ442" i="2"/>
  <c r="CZ443" i="2"/>
  <c r="CZ444" i="2"/>
  <c r="CZ445" i="2"/>
  <c r="CZ446" i="2"/>
  <c r="CZ447" i="2"/>
  <c r="CZ448" i="2"/>
  <c r="CZ449" i="2"/>
  <c r="CZ450" i="2"/>
  <c r="CZ451" i="2"/>
  <c r="CZ452" i="2"/>
  <c r="CZ453" i="2"/>
  <c r="CZ454" i="2"/>
  <c r="CZ455" i="2"/>
  <c r="CZ456" i="2"/>
  <c r="CZ457" i="2"/>
  <c r="CZ458" i="2"/>
  <c r="CZ459" i="2"/>
  <c r="CZ460" i="2"/>
  <c r="CZ461" i="2"/>
  <c r="CZ462" i="2"/>
  <c r="CZ463" i="2"/>
  <c r="CZ464" i="2"/>
  <c r="CZ465" i="2"/>
  <c r="CZ466" i="2"/>
  <c r="CZ467" i="2"/>
  <c r="CZ468" i="2"/>
  <c r="CZ469" i="2"/>
  <c r="CZ470" i="2"/>
  <c r="CZ471" i="2"/>
  <c r="CZ472" i="2"/>
  <c r="CZ473" i="2"/>
  <c r="CZ474" i="2"/>
  <c r="CZ475" i="2"/>
  <c r="CZ476" i="2"/>
  <c r="CZ477" i="2"/>
  <c r="CZ478" i="2"/>
  <c r="CZ479" i="2"/>
  <c r="CZ480" i="2"/>
  <c r="CZ481" i="2"/>
  <c r="CZ482" i="2"/>
  <c r="CZ483" i="2"/>
  <c r="CZ484" i="2"/>
  <c r="CZ485" i="2"/>
  <c r="CZ486" i="2"/>
  <c r="CZ487" i="2"/>
  <c r="CZ488" i="2"/>
  <c r="CZ489" i="2"/>
  <c r="CZ490" i="2"/>
  <c r="CZ491" i="2"/>
  <c r="CZ492" i="2"/>
  <c r="CZ493" i="2"/>
  <c r="CZ494" i="2"/>
  <c r="CZ495" i="2"/>
  <c r="CZ496" i="2"/>
  <c r="CZ497" i="2"/>
  <c r="CZ498" i="2"/>
  <c r="CZ499" i="2"/>
  <c r="CZ500" i="2"/>
  <c r="CZ501" i="2"/>
  <c r="CZ502" i="2"/>
  <c r="CZ503" i="2"/>
  <c r="CZ504" i="2"/>
  <c r="CZ505" i="2"/>
  <c r="CZ506" i="2"/>
  <c r="CZ507" i="2"/>
  <c r="CZ508" i="2"/>
  <c r="CZ509" i="2"/>
  <c r="CZ510" i="2"/>
  <c r="CZ511" i="2"/>
  <c r="CZ512" i="2"/>
  <c r="CZ513" i="2"/>
  <c r="CZ514" i="2"/>
  <c r="CZ515" i="2"/>
  <c r="CZ516" i="2"/>
  <c r="CZ517" i="2"/>
  <c r="CZ518" i="2"/>
  <c r="CZ519" i="2"/>
  <c r="CZ520" i="2"/>
  <c r="CZ521" i="2"/>
  <c r="CZ522" i="2"/>
  <c r="CZ523" i="2"/>
  <c r="CZ524" i="2"/>
  <c r="CZ525" i="2"/>
  <c r="CZ526" i="2"/>
  <c r="CZ527" i="2"/>
  <c r="CZ528" i="2"/>
  <c r="CZ529" i="2"/>
  <c r="CZ530" i="2"/>
  <c r="CZ531" i="2"/>
  <c r="CZ532" i="2"/>
  <c r="CZ533" i="2"/>
  <c r="CZ534" i="2"/>
  <c r="CZ535" i="2"/>
  <c r="CZ536" i="2"/>
  <c r="CZ537" i="2"/>
  <c r="CZ538" i="2"/>
  <c r="CZ539" i="2"/>
  <c r="CZ540" i="2"/>
  <c r="CZ541" i="2"/>
  <c r="CZ542" i="2"/>
  <c r="CZ543" i="2"/>
  <c r="CZ544" i="2"/>
  <c r="CZ545" i="2"/>
  <c r="CZ546" i="2"/>
  <c r="CZ547" i="2"/>
  <c r="CZ548" i="2"/>
  <c r="CZ549" i="2"/>
  <c r="CZ550" i="2"/>
  <c r="CZ551" i="2"/>
  <c r="CZ552" i="2"/>
  <c r="CZ553" i="2"/>
  <c r="CZ554" i="2"/>
  <c r="CZ555" i="2"/>
  <c r="CZ556" i="2"/>
  <c r="CZ557" i="2"/>
  <c r="CZ558" i="2"/>
  <c r="CZ559" i="2"/>
  <c r="CZ560" i="2"/>
  <c r="CZ561" i="2"/>
  <c r="CZ562" i="2"/>
  <c r="CZ563" i="2"/>
  <c r="CZ564" i="2"/>
  <c r="CZ565" i="2"/>
  <c r="CZ566" i="2"/>
  <c r="CZ567" i="2"/>
  <c r="CZ568" i="2"/>
  <c r="CZ569" i="2"/>
  <c r="CZ570" i="2"/>
  <c r="CZ571" i="2"/>
  <c r="CZ572" i="2"/>
  <c r="CZ573" i="2"/>
  <c r="CZ574" i="2"/>
  <c r="CZ575" i="2"/>
  <c r="CZ576" i="2"/>
  <c r="CZ577" i="2"/>
  <c r="CZ578" i="2"/>
  <c r="CZ579" i="2"/>
  <c r="CZ580" i="2"/>
  <c r="CZ581" i="2"/>
  <c r="CZ582" i="2"/>
  <c r="CZ583" i="2"/>
  <c r="CZ584" i="2"/>
  <c r="CZ585" i="2"/>
  <c r="CZ586" i="2"/>
  <c r="CZ587" i="2"/>
  <c r="CZ588" i="2"/>
  <c r="CZ589" i="2"/>
  <c r="CZ590" i="2"/>
  <c r="CZ591" i="2"/>
  <c r="CZ592" i="2"/>
  <c r="CZ593" i="2"/>
  <c r="CZ594" i="2"/>
  <c r="CZ595" i="2"/>
  <c r="CZ596" i="2"/>
  <c r="CZ597" i="2"/>
  <c r="CZ598" i="2"/>
  <c r="CZ599" i="2"/>
  <c r="CZ600" i="2"/>
  <c r="CZ601" i="2"/>
  <c r="CZ602" i="2"/>
  <c r="CZ603" i="2"/>
  <c r="CZ604" i="2"/>
  <c r="CZ605" i="2"/>
  <c r="CZ606" i="2"/>
  <c r="CZ607" i="2"/>
  <c r="CZ608" i="2"/>
  <c r="CZ609" i="2"/>
  <c r="CZ610" i="2"/>
  <c r="CZ611" i="2"/>
  <c r="CZ612" i="2"/>
  <c r="CZ613" i="2"/>
  <c r="CZ614" i="2"/>
  <c r="CZ615" i="2"/>
  <c r="CZ616" i="2"/>
  <c r="CZ617" i="2"/>
  <c r="CZ618" i="2"/>
  <c r="CZ619" i="2"/>
  <c r="CZ620" i="2"/>
  <c r="CZ621" i="2"/>
  <c r="CZ622" i="2"/>
  <c r="CZ623" i="2"/>
  <c r="CZ624" i="2"/>
  <c r="CZ625" i="2"/>
  <c r="CZ626" i="2"/>
  <c r="CZ627" i="2"/>
  <c r="CZ628" i="2"/>
  <c r="CZ629" i="2"/>
  <c r="CZ630" i="2"/>
  <c r="CZ631" i="2"/>
  <c r="CZ632" i="2"/>
  <c r="CZ633" i="2"/>
  <c r="CZ634" i="2"/>
  <c r="CZ635" i="2"/>
  <c r="CZ636" i="2"/>
  <c r="CZ637" i="2"/>
  <c r="CZ638" i="2"/>
  <c r="CZ639" i="2"/>
  <c r="CZ640" i="2"/>
  <c r="CZ641" i="2"/>
  <c r="CZ642" i="2"/>
  <c r="CZ643" i="2"/>
  <c r="CZ644" i="2"/>
  <c r="CZ645" i="2"/>
  <c r="CZ646" i="2"/>
  <c r="CZ647" i="2"/>
  <c r="CZ648" i="2"/>
  <c r="CZ649" i="2"/>
  <c r="CZ650" i="2"/>
  <c r="CZ651" i="2"/>
  <c r="CZ652" i="2"/>
  <c r="CZ653" i="2"/>
  <c r="CZ654" i="2"/>
  <c r="CZ655" i="2"/>
  <c r="CZ656" i="2"/>
  <c r="CZ657" i="2"/>
  <c r="CZ658" i="2"/>
  <c r="CZ659" i="2"/>
  <c r="CZ660" i="2"/>
  <c r="CZ661" i="2"/>
  <c r="CZ662" i="2"/>
  <c r="CZ663" i="2"/>
  <c r="CZ664" i="2"/>
  <c r="CZ665" i="2"/>
  <c r="CZ666" i="2"/>
  <c r="CZ667" i="2"/>
  <c r="CZ668" i="2"/>
  <c r="CZ669" i="2"/>
  <c r="CZ670" i="2"/>
  <c r="CZ671" i="2"/>
  <c r="CZ672" i="2"/>
  <c r="CZ673" i="2"/>
  <c r="CZ674" i="2"/>
  <c r="CZ675" i="2"/>
  <c r="CZ676" i="2"/>
  <c r="CZ677" i="2"/>
  <c r="CZ678" i="2"/>
  <c r="CZ679" i="2"/>
  <c r="CZ680" i="2"/>
  <c r="CZ681" i="2"/>
  <c r="CZ682" i="2"/>
  <c r="CZ683" i="2"/>
  <c r="CZ684" i="2"/>
  <c r="CZ685" i="2"/>
  <c r="CZ686" i="2"/>
  <c r="CZ687" i="2"/>
  <c r="CZ688" i="2"/>
  <c r="CZ689" i="2"/>
  <c r="CZ690" i="2"/>
  <c r="CZ691" i="2"/>
  <c r="CZ692" i="2"/>
  <c r="CZ693" i="2"/>
  <c r="CZ694" i="2"/>
  <c r="CZ695" i="2"/>
  <c r="CZ696" i="2"/>
  <c r="CZ697" i="2"/>
  <c r="CZ698" i="2"/>
  <c r="CZ699" i="2"/>
  <c r="CZ700" i="2"/>
  <c r="CZ701" i="2"/>
  <c r="CZ702" i="2"/>
  <c r="CZ703" i="2"/>
  <c r="CZ704" i="2"/>
  <c r="CZ705" i="2"/>
  <c r="CZ706" i="2"/>
  <c r="CZ707" i="2"/>
  <c r="CZ708" i="2"/>
  <c r="CZ709" i="2"/>
  <c r="CZ710" i="2"/>
  <c r="CZ711" i="2"/>
  <c r="CZ712" i="2"/>
  <c r="CZ713" i="2"/>
  <c r="CZ714" i="2"/>
  <c r="CZ715" i="2"/>
  <c r="CZ716" i="2"/>
  <c r="DA4" i="2"/>
  <c r="DA5" i="2"/>
  <c r="DA6" i="2"/>
  <c r="DA7" i="2"/>
  <c r="DA8" i="2"/>
  <c r="DA9" i="2"/>
  <c r="DA10" i="2"/>
  <c r="DA11" i="2"/>
  <c r="DA12" i="2"/>
  <c r="DA13" i="2"/>
  <c r="DA14" i="2"/>
  <c r="DA15" i="2"/>
  <c r="DA16" i="2"/>
  <c r="DA17" i="2"/>
  <c r="DA18" i="2"/>
  <c r="DA19" i="2"/>
  <c r="DA20" i="2"/>
  <c r="DA21" i="2"/>
  <c r="DA22" i="2"/>
  <c r="DA23" i="2"/>
  <c r="DA24" i="2"/>
  <c r="DA25" i="2"/>
  <c r="DA26" i="2"/>
  <c r="DA27" i="2"/>
  <c r="DA28" i="2"/>
  <c r="DA29" i="2"/>
  <c r="DA30" i="2"/>
  <c r="DA31" i="2"/>
  <c r="DA32" i="2"/>
  <c r="DA33" i="2"/>
  <c r="DA34" i="2"/>
  <c r="DA35" i="2"/>
  <c r="DA36" i="2"/>
  <c r="DA37" i="2"/>
  <c r="DA38" i="2"/>
  <c r="DA39" i="2"/>
  <c r="DA40" i="2"/>
  <c r="DA41" i="2"/>
  <c r="DA42" i="2"/>
  <c r="DA43" i="2"/>
  <c r="DA44" i="2"/>
  <c r="DA45" i="2"/>
  <c r="DA46" i="2"/>
  <c r="DA47" i="2"/>
  <c r="DA48" i="2"/>
  <c r="DA49" i="2"/>
  <c r="DA50" i="2"/>
  <c r="DA51" i="2"/>
  <c r="DA52" i="2"/>
  <c r="DA53" i="2"/>
  <c r="DA54" i="2"/>
  <c r="DA55" i="2"/>
  <c r="DA56" i="2"/>
  <c r="DA57" i="2"/>
  <c r="DA58" i="2"/>
  <c r="DA59" i="2"/>
  <c r="DA60" i="2"/>
  <c r="DA61" i="2"/>
  <c r="DA62" i="2"/>
  <c r="DA63" i="2"/>
  <c r="DA64" i="2"/>
  <c r="DA65" i="2"/>
  <c r="DA66" i="2"/>
  <c r="DA67" i="2"/>
  <c r="DA68" i="2"/>
  <c r="DA69" i="2"/>
  <c r="DA70" i="2"/>
  <c r="DA71" i="2"/>
  <c r="DA72" i="2"/>
  <c r="DA73" i="2"/>
  <c r="DA74" i="2"/>
  <c r="DA76" i="2"/>
  <c r="DA77" i="2"/>
  <c r="DA78" i="2"/>
  <c r="DA79" i="2"/>
  <c r="DA80" i="2"/>
  <c r="DA81" i="2"/>
  <c r="DA82" i="2"/>
  <c r="DA83" i="2"/>
  <c r="DA84" i="2"/>
  <c r="DA85" i="2"/>
  <c r="DA86" i="2"/>
  <c r="DA87" i="2"/>
  <c r="DA88" i="2"/>
  <c r="DA89" i="2"/>
  <c r="DA90" i="2"/>
  <c r="DA91" i="2"/>
  <c r="DA92" i="2"/>
  <c r="DA93" i="2"/>
  <c r="DA94" i="2"/>
  <c r="DA95" i="2"/>
  <c r="DA96" i="2"/>
  <c r="DA97" i="2"/>
  <c r="DA98" i="2"/>
  <c r="DA99" i="2"/>
  <c r="DA100" i="2"/>
  <c r="DA101" i="2"/>
  <c r="DA102" i="2"/>
  <c r="DA103" i="2"/>
  <c r="DA104" i="2"/>
  <c r="DA107" i="2"/>
  <c r="DA108" i="2"/>
  <c r="DA109" i="2"/>
  <c r="DA110" i="2"/>
  <c r="DA111" i="2"/>
  <c r="DA112" i="2"/>
  <c r="DA113" i="2"/>
  <c r="DA114" i="2"/>
  <c r="DA115" i="2"/>
  <c r="DA116" i="2"/>
  <c r="DA117" i="2"/>
  <c r="DA118" i="2"/>
  <c r="DA119" i="2"/>
  <c r="DA120" i="2"/>
  <c r="DA121" i="2"/>
  <c r="DA122" i="2"/>
  <c r="DA123" i="2"/>
  <c r="DA124" i="2"/>
  <c r="DA125" i="2"/>
  <c r="DA126" i="2"/>
  <c r="DA127" i="2"/>
  <c r="DA130" i="2"/>
  <c r="DA131" i="2"/>
  <c r="DA132" i="2"/>
  <c r="DA133" i="2"/>
  <c r="DA134" i="2"/>
  <c r="DA135" i="2"/>
  <c r="DA136" i="2"/>
  <c r="DA137" i="2"/>
  <c r="DA138" i="2"/>
  <c r="DA139" i="2"/>
  <c r="DA140" i="2"/>
  <c r="DA141" i="2"/>
  <c r="DA142" i="2"/>
  <c r="DA143" i="2"/>
  <c r="DA144" i="2"/>
  <c r="DA145" i="2"/>
  <c r="DA146" i="2"/>
  <c r="DA147" i="2"/>
  <c r="DA148" i="2"/>
  <c r="DA149" i="2"/>
  <c r="DA150" i="2"/>
  <c r="DA151" i="2"/>
  <c r="DA152" i="2"/>
  <c r="DA153" i="2"/>
  <c r="DA154" i="2"/>
  <c r="DA155" i="2"/>
  <c r="DA156" i="2"/>
  <c r="DA157" i="2"/>
  <c r="DA158" i="2"/>
  <c r="DA159" i="2"/>
  <c r="DA160" i="2"/>
  <c r="DA161" i="2"/>
  <c r="DA162" i="2"/>
  <c r="DA163" i="2"/>
  <c r="DA164" i="2"/>
  <c r="DA165" i="2"/>
  <c r="DA166" i="2"/>
  <c r="DA167" i="2"/>
  <c r="DA168" i="2"/>
  <c r="DA169" i="2"/>
  <c r="DA170" i="2"/>
  <c r="DA171" i="2"/>
  <c r="DA172" i="2"/>
  <c r="DA173" i="2"/>
  <c r="DA174" i="2"/>
  <c r="DA175" i="2"/>
  <c r="DA176" i="2"/>
  <c r="DA177" i="2"/>
  <c r="DA178" i="2"/>
  <c r="DA179" i="2"/>
  <c r="DA180" i="2"/>
  <c r="DA181" i="2"/>
  <c r="DA182" i="2"/>
  <c r="DA183" i="2"/>
  <c r="DA184" i="2"/>
  <c r="DA185" i="2"/>
  <c r="DA186" i="2"/>
  <c r="DA187" i="2"/>
  <c r="DA188" i="2"/>
  <c r="DA189" i="2"/>
  <c r="DA190" i="2"/>
  <c r="DA191" i="2"/>
  <c r="DA192" i="2"/>
  <c r="DA193" i="2"/>
  <c r="DA194" i="2"/>
  <c r="DA195" i="2"/>
  <c r="DA196" i="2"/>
  <c r="DA197" i="2"/>
  <c r="DA198" i="2"/>
  <c r="DA199" i="2"/>
  <c r="DA200" i="2"/>
  <c r="DA201" i="2"/>
  <c r="DA202" i="2"/>
  <c r="DA203" i="2"/>
  <c r="DA204" i="2"/>
  <c r="DA205" i="2"/>
  <c r="DA206" i="2"/>
  <c r="DA207" i="2"/>
  <c r="DA208" i="2"/>
  <c r="DA209" i="2"/>
  <c r="DA210" i="2"/>
  <c r="DA211" i="2"/>
  <c r="DA212" i="2"/>
  <c r="DA213" i="2"/>
  <c r="DA214" i="2"/>
  <c r="DA215" i="2"/>
  <c r="DA216" i="2"/>
  <c r="DA217" i="2"/>
  <c r="DA218" i="2"/>
  <c r="DA219" i="2"/>
  <c r="DA220" i="2"/>
  <c r="DA221" i="2"/>
  <c r="DA222" i="2"/>
  <c r="DA223" i="2"/>
  <c r="DA224" i="2"/>
  <c r="DA225" i="2"/>
  <c r="DA226" i="2"/>
  <c r="DA227" i="2"/>
  <c r="DA228" i="2"/>
  <c r="DA229" i="2"/>
  <c r="DA230" i="2"/>
  <c r="DA231" i="2"/>
  <c r="DA232" i="2"/>
  <c r="DA233" i="2"/>
  <c r="DA234" i="2"/>
  <c r="DA235" i="2"/>
  <c r="DA236" i="2"/>
  <c r="DA237" i="2"/>
  <c r="DA238" i="2"/>
  <c r="DA239" i="2"/>
  <c r="DA240" i="2"/>
  <c r="DA241" i="2"/>
  <c r="DA242" i="2"/>
  <c r="DA243" i="2"/>
  <c r="DA244" i="2"/>
  <c r="DA245" i="2"/>
  <c r="DA246" i="2"/>
  <c r="DA247" i="2"/>
  <c r="DA248" i="2"/>
  <c r="DA249" i="2"/>
  <c r="DA250" i="2"/>
  <c r="DA251" i="2"/>
  <c r="DA252" i="2"/>
  <c r="DA253" i="2"/>
  <c r="DA254" i="2"/>
  <c r="DA255" i="2"/>
  <c r="DA256" i="2"/>
  <c r="DA257" i="2"/>
  <c r="DA258" i="2"/>
  <c r="DA259" i="2"/>
  <c r="DA260" i="2"/>
  <c r="DA261" i="2"/>
  <c r="DA262" i="2"/>
  <c r="DA263" i="2"/>
  <c r="DA264" i="2"/>
  <c r="DA265" i="2"/>
  <c r="DA266" i="2"/>
  <c r="DA267" i="2"/>
  <c r="DA268" i="2"/>
  <c r="DA269" i="2"/>
  <c r="DA270" i="2"/>
  <c r="DA271" i="2"/>
  <c r="DA272" i="2"/>
  <c r="DA273" i="2"/>
  <c r="DA274" i="2"/>
  <c r="DA275" i="2"/>
  <c r="DA276" i="2"/>
  <c r="DA277" i="2"/>
  <c r="DA278" i="2"/>
  <c r="DA279" i="2"/>
  <c r="DA280" i="2"/>
  <c r="DA281" i="2"/>
  <c r="DA282" i="2"/>
  <c r="DA283" i="2"/>
  <c r="DA284" i="2"/>
  <c r="DA285" i="2"/>
  <c r="DA286" i="2"/>
  <c r="DA287" i="2"/>
  <c r="DA288" i="2"/>
  <c r="DA289" i="2"/>
  <c r="DA290" i="2"/>
  <c r="DA291" i="2"/>
  <c r="DA292" i="2"/>
  <c r="DA293" i="2"/>
  <c r="DA294" i="2"/>
  <c r="DA295" i="2"/>
  <c r="DA296" i="2"/>
  <c r="DA297" i="2"/>
  <c r="DA298" i="2"/>
  <c r="DA299" i="2"/>
  <c r="DA300" i="2"/>
  <c r="DA301" i="2"/>
  <c r="DA302" i="2"/>
  <c r="DA303" i="2"/>
  <c r="DA304" i="2"/>
  <c r="DA305" i="2"/>
  <c r="DA306" i="2"/>
  <c r="DA307" i="2"/>
  <c r="DA308" i="2"/>
  <c r="DA309" i="2"/>
  <c r="DA310" i="2"/>
  <c r="DA311" i="2"/>
  <c r="DA312" i="2"/>
  <c r="DA313" i="2"/>
  <c r="DA314" i="2"/>
  <c r="DA315" i="2"/>
  <c r="DA316" i="2"/>
  <c r="DA317" i="2"/>
  <c r="DA318" i="2"/>
  <c r="DA319" i="2"/>
  <c r="DA320" i="2"/>
  <c r="DA321" i="2"/>
  <c r="DA322" i="2"/>
  <c r="DA323" i="2"/>
  <c r="DA324" i="2"/>
  <c r="DA325" i="2"/>
  <c r="DA326" i="2"/>
  <c r="DA327" i="2"/>
  <c r="DA328" i="2"/>
  <c r="DA329" i="2"/>
  <c r="DA330" i="2"/>
  <c r="DA331" i="2"/>
  <c r="DA332" i="2"/>
  <c r="DA333" i="2"/>
  <c r="DA334" i="2"/>
  <c r="DA335" i="2"/>
  <c r="DA336" i="2"/>
  <c r="DA337" i="2"/>
  <c r="DA338" i="2"/>
  <c r="DA339" i="2"/>
  <c r="DA340" i="2"/>
  <c r="DA341" i="2"/>
  <c r="DA342" i="2"/>
  <c r="DA343" i="2"/>
  <c r="DA344" i="2"/>
  <c r="DA345" i="2"/>
  <c r="DA346" i="2"/>
  <c r="DA347" i="2"/>
  <c r="DA348" i="2"/>
  <c r="DA349" i="2"/>
  <c r="DA350" i="2"/>
  <c r="DA351" i="2"/>
  <c r="DA352" i="2"/>
  <c r="DA353" i="2"/>
  <c r="DA354" i="2"/>
  <c r="DA355" i="2"/>
  <c r="DA356" i="2"/>
  <c r="DA357" i="2"/>
  <c r="DA358" i="2"/>
  <c r="DA359" i="2"/>
  <c r="DA360" i="2"/>
  <c r="DA361" i="2"/>
  <c r="DA362" i="2"/>
  <c r="DA363" i="2"/>
  <c r="DA365" i="2"/>
  <c r="DA366" i="2"/>
  <c r="DA367" i="2"/>
  <c r="DA368" i="2"/>
  <c r="DA369" i="2"/>
  <c r="DA370" i="2"/>
  <c r="DA371" i="2"/>
  <c r="DA372" i="2"/>
  <c r="DA373" i="2"/>
  <c r="DA374" i="2"/>
  <c r="DA375" i="2"/>
  <c r="DA376" i="2"/>
  <c r="DA377" i="2"/>
  <c r="DA378" i="2"/>
  <c r="DA379" i="2"/>
  <c r="DA380" i="2"/>
  <c r="DA381" i="2"/>
  <c r="DA382" i="2"/>
  <c r="DA383" i="2"/>
  <c r="DA384" i="2"/>
  <c r="DA385" i="2"/>
  <c r="DA386" i="2"/>
  <c r="DA387" i="2"/>
  <c r="DA388" i="2"/>
  <c r="DA389" i="2"/>
  <c r="DA390" i="2"/>
  <c r="DA391" i="2"/>
  <c r="DA392" i="2"/>
  <c r="DA393" i="2"/>
  <c r="DA394" i="2"/>
  <c r="DA395" i="2"/>
  <c r="DA396" i="2"/>
  <c r="DA397" i="2"/>
  <c r="DA398" i="2"/>
  <c r="DA399" i="2"/>
  <c r="DA400" i="2"/>
  <c r="DA401" i="2"/>
  <c r="DA402" i="2"/>
  <c r="DA403" i="2"/>
  <c r="DA404" i="2"/>
  <c r="DA405" i="2"/>
  <c r="DA406" i="2"/>
  <c r="DA407" i="2"/>
  <c r="DA408" i="2"/>
  <c r="DA409" i="2"/>
  <c r="DA410" i="2"/>
  <c r="DA411" i="2"/>
  <c r="DA412" i="2"/>
  <c r="DA413" i="2"/>
  <c r="DA414" i="2"/>
  <c r="DA415" i="2"/>
  <c r="DA416" i="2"/>
  <c r="DA417" i="2"/>
  <c r="DA418" i="2"/>
  <c r="DA419" i="2"/>
  <c r="DA420" i="2"/>
  <c r="DA421" i="2"/>
  <c r="DA422" i="2"/>
  <c r="DA423" i="2"/>
  <c r="DA424" i="2"/>
  <c r="DA425" i="2"/>
  <c r="DA426" i="2"/>
  <c r="DA427" i="2"/>
  <c r="DA428" i="2"/>
  <c r="DA429" i="2"/>
  <c r="DA430" i="2"/>
  <c r="DA431" i="2"/>
  <c r="DA432" i="2"/>
  <c r="DA433" i="2"/>
  <c r="DA434" i="2"/>
  <c r="DA435" i="2"/>
  <c r="DA436" i="2"/>
  <c r="DA437" i="2"/>
  <c r="DA438" i="2"/>
  <c r="DA439" i="2"/>
  <c r="DA440" i="2"/>
  <c r="DA441" i="2"/>
  <c r="DA442" i="2"/>
  <c r="DA443" i="2"/>
  <c r="DA444" i="2"/>
  <c r="DA445" i="2"/>
  <c r="DA446" i="2"/>
  <c r="DA447" i="2"/>
  <c r="DA448" i="2"/>
  <c r="DA449" i="2"/>
  <c r="DA450" i="2"/>
  <c r="DA451" i="2"/>
  <c r="DA452" i="2"/>
  <c r="DA453" i="2"/>
  <c r="DA454" i="2"/>
  <c r="DA455" i="2"/>
  <c r="DA456" i="2"/>
  <c r="DA457" i="2"/>
  <c r="DA458" i="2"/>
  <c r="DA459" i="2"/>
  <c r="DA460" i="2"/>
  <c r="DA461" i="2"/>
  <c r="DA462" i="2"/>
  <c r="DA463" i="2"/>
  <c r="DA464" i="2"/>
  <c r="DA465" i="2"/>
  <c r="DA466" i="2"/>
  <c r="DA467" i="2"/>
  <c r="DA468" i="2"/>
  <c r="DA469" i="2"/>
  <c r="DA470" i="2"/>
  <c r="DA471" i="2"/>
  <c r="DA472" i="2"/>
  <c r="DA473" i="2"/>
  <c r="DA474" i="2"/>
  <c r="DA475" i="2"/>
  <c r="DA476" i="2"/>
  <c r="DA477" i="2"/>
  <c r="DA478" i="2"/>
  <c r="DA479" i="2"/>
  <c r="DA480" i="2"/>
  <c r="DA481" i="2"/>
  <c r="DA482" i="2"/>
  <c r="DA483" i="2"/>
  <c r="DA484" i="2"/>
  <c r="DA485" i="2"/>
  <c r="DA486" i="2"/>
  <c r="DA487" i="2"/>
  <c r="DA488" i="2"/>
  <c r="DA489" i="2"/>
  <c r="DA490" i="2"/>
  <c r="DA491" i="2"/>
  <c r="DA492" i="2"/>
  <c r="DA493" i="2"/>
  <c r="DA494" i="2"/>
  <c r="DA495" i="2"/>
  <c r="DA496" i="2"/>
  <c r="DA497" i="2"/>
  <c r="DA498" i="2"/>
  <c r="DA499" i="2"/>
  <c r="DA500" i="2"/>
  <c r="DA501" i="2"/>
  <c r="DA502" i="2"/>
  <c r="DA503" i="2"/>
  <c r="DA504" i="2"/>
  <c r="DA505" i="2"/>
  <c r="DA506" i="2"/>
  <c r="DA507" i="2"/>
  <c r="DA508" i="2"/>
  <c r="DA509" i="2"/>
  <c r="DA510" i="2"/>
  <c r="DA511" i="2"/>
  <c r="DA512" i="2"/>
  <c r="DA513" i="2"/>
  <c r="DA514" i="2"/>
  <c r="DA515" i="2"/>
  <c r="DA516" i="2"/>
  <c r="DA517" i="2"/>
  <c r="DA518" i="2"/>
  <c r="DA519" i="2"/>
  <c r="DA520" i="2"/>
  <c r="DA521" i="2"/>
  <c r="DA522" i="2"/>
  <c r="DA523" i="2"/>
  <c r="DA524" i="2"/>
  <c r="DA525" i="2"/>
  <c r="DA526" i="2"/>
  <c r="DA527" i="2"/>
  <c r="DA528" i="2"/>
  <c r="DA529" i="2"/>
  <c r="DA530" i="2"/>
  <c r="DA531" i="2"/>
  <c r="DA532" i="2"/>
  <c r="DA533" i="2"/>
  <c r="DA534" i="2"/>
  <c r="DA535" i="2"/>
  <c r="DA536" i="2"/>
  <c r="DA537" i="2"/>
  <c r="DA538" i="2"/>
  <c r="DA539" i="2"/>
  <c r="DA540" i="2"/>
  <c r="DA541" i="2"/>
  <c r="DA542" i="2"/>
  <c r="DA543" i="2"/>
  <c r="DA544" i="2"/>
  <c r="DA545" i="2"/>
  <c r="DA546" i="2"/>
  <c r="DA547" i="2"/>
  <c r="DA548" i="2"/>
  <c r="DA549" i="2"/>
  <c r="DA550" i="2"/>
  <c r="DA551" i="2"/>
  <c r="DA552" i="2"/>
  <c r="DA553" i="2"/>
  <c r="DA554" i="2"/>
  <c r="DA555" i="2"/>
  <c r="DA556" i="2"/>
  <c r="DA557" i="2"/>
  <c r="DA558" i="2"/>
  <c r="DA559" i="2"/>
  <c r="DA560" i="2"/>
  <c r="DA561" i="2"/>
  <c r="DA562" i="2"/>
  <c r="DA563" i="2"/>
  <c r="DA564" i="2"/>
  <c r="DA565" i="2"/>
  <c r="DA566" i="2"/>
  <c r="DA567" i="2"/>
  <c r="DA568" i="2"/>
  <c r="DA569" i="2"/>
  <c r="DA570" i="2"/>
  <c r="DA571" i="2"/>
  <c r="DA572" i="2"/>
  <c r="DA573" i="2"/>
  <c r="DA574" i="2"/>
  <c r="DA575" i="2"/>
  <c r="DA576" i="2"/>
  <c r="DA577" i="2"/>
  <c r="DA578" i="2"/>
  <c r="DA579" i="2"/>
  <c r="DA580" i="2"/>
  <c r="DA581" i="2"/>
  <c r="DA582" i="2"/>
  <c r="DA583" i="2"/>
  <c r="DA584" i="2"/>
  <c r="DA585" i="2"/>
  <c r="DA586" i="2"/>
  <c r="DA587" i="2"/>
  <c r="DA588" i="2"/>
  <c r="DA589" i="2"/>
  <c r="DA590" i="2"/>
  <c r="DA591" i="2"/>
  <c r="DA592" i="2"/>
  <c r="DA593" i="2"/>
  <c r="DA594" i="2"/>
  <c r="DA595" i="2"/>
  <c r="DA596" i="2"/>
  <c r="DA597" i="2"/>
  <c r="DA598" i="2"/>
  <c r="DA599" i="2"/>
  <c r="DA600" i="2"/>
  <c r="DA601" i="2"/>
  <c r="DA602" i="2"/>
  <c r="DA603" i="2"/>
  <c r="DA604" i="2"/>
  <c r="DA605" i="2"/>
  <c r="DA606" i="2"/>
  <c r="DA607" i="2"/>
  <c r="DA608" i="2"/>
  <c r="DA609" i="2"/>
  <c r="DA610" i="2"/>
  <c r="DA611" i="2"/>
  <c r="DA612" i="2"/>
  <c r="DA613" i="2"/>
  <c r="DA614" i="2"/>
  <c r="DA615" i="2"/>
  <c r="DA616" i="2"/>
  <c r="DA617" i="2"/>
  <c r="DA618" i="2"/>
  <c r="DA619" i="2"/>
  <c r="DA620" i="2"/>
  <c r="DA621" i="2"/>
  <c r="DA622" i="2"/>
  <c r="DA623" i="2"/>
  <c r="DA624" i="2"/>
  <c r="DA625" i="2"/>
  <c r="DA626" i="2"/>
  <c r="DA627" i="2"/>
  <c r="DA628" i="2"/>
  <c r="DA629" i="2"/>
  <c r="DA630" i="2"/>
  <c r="DA631" i="2"/>
  <c r="DA632" i="2"/>
  <c r="DA633" i="2"/>
  <c r="DA634" i="2"/>
  <c r="DA635" i="2"/>
  <c r="DA636" i="2"/>
  <c r="DA637" i="2"/>
  <c r="DA638" i="2"/>
  <c r="DA639" i="2"/>
  <c r="DA640" i="2"/>
  <c r="DA641" i="2"/>
  <c r="DA642" i="2"/>
  <c r="DA643" i="2"/>
  <c r="DA644" i="2"/>
  <c r="DA645" i="2"/>
  <c r="DA646" i="2"/>
  <c r="DA647" i="2"/>
  <c r="DA648" i="2"/>
  <c r="DA649" i="2"/>
  <c r="DA650" i="2"/>
  <c r="DA651" i="2"/>
  <c r="DA652" i="2"/>
  <c r="DA653" i="2"/>
  <c r="DA654" i="2"/>
  <c r="DA655" i="2"/>
  <c r="DA657" i="2"/>
  <c r="DA658" i="2"/>
  <c r="DA659" i="2"/>
  <c r="DA660" i="2"/>
  <c r="DA661" i="2"/>
  <c r="DA662" i="2"/>
  <c r="DA663" i="2"/>
  <c r="DA664" i="2"/>
  <c r="DA665" i="2"/>
  <c r="DA666" i="2"/>
  <c r="DA667" i="2"/>
  <c r="DA668" i="2"/>
  <c r="DA669" i="2"/>
  <c r="DA670" i="2"/>
  <c r="DA671" i="2"/>
  <c r="DA672" i="2"/>
  <c r="DA673" i="2"/>
  <c r="DA674" i="2"/>
  <c r="DA675" i="2"/>
  <c r="DA676" i="2"/>
  <c r="DA677" i="2"/>
  <c r="DA678" i="2"/>
  <c r="DA679" i="2"/>
  <c r="DA680" i="2"/>
  <c r="DA681" i="2"/>
  <c r="DA682" i="2"/>
  <c r="DA683" i="2"/>
  <c r="DA684" i="2"/>
  <c r="DA685" i="2"/>
  <c r="DA686" i="2"/>
  <c r="DA687" i="2"/>
  <c r="DA688" i="2"/>
  <c r="DA689" i="2"/>
  <c r="DA690" i="2"/>
  <c r="DA691" i="2"/>
  <c r="DA692" i="2"/>
  <c r="DA693" i="2"/>
  <c r="DA694" i="2"/>
  <c r="DA695" i="2"/>
  <c r="DA696" i="2"/>
  <c r="DA697" i="2"/>
  <c r="DA698" i="2"/>
  <c r="DA699" i="2"/>
  <c r="DA700" i="2"/>
  <c r="DA701" i="2"/>
  <c r="DA702" i="2"/>
  <c r="DA703" i="2"/>
  <c r="DA704" i="2"/>
  <c r="DA705" i="2"/>
  <c r="DA706" i="2"/>
  <c r="DA707" i="2"/>
  <c r="DA708" i="2"/>
  <c r="DA709" i="2"/>
  <c r="DA710" i="2"/>
  <c r="DA711" i="2"/>
  <c r="DA712" i="2"/>
  <c r="DA713" i="2"/>
  <c r="DA714" i="2"/>
  <c r="DA715" i="2"/>
  <c r="DA716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CE674" i="1" l="1"/>
  <c r="BQ674" i="1"/>
  <c r="BU68" i="2" s="1"/>
  <c r="BR133" i="2"/>
  <c r="BR10" i="2"/>
  <c r="BS368" i="2"/>
  <c r="BR565" i="2"/>
  <c r="CJ128" i="2"/>
  <c r="BT706" i="2"/>
  <c r="BT705" i="2"/>
  <c r="CH706" i="2"/>
  <c r="BR135" i="2"/>
  <c r="CH705" i="2"/>
  <c r="CF144" i="2"/>
  <c r="BS136" i="2"/>
  <c r="BR463" i="2"/>
  <c r="CG139" i="2"/>
  <c r="CH31" i="2"/>
  <c r="BT129" i="2"/>
  <c r="BR363" i="2"/>
  <c r="CF351" i="2"/>
  <c r="CF121" i="2"/>
  <c r="BR121" i="2"/>
  <c r="BS6" i="2"/>
  <c r="CF119" i="2"/>
  <c r="CU106" i="2"/>
  <c r="CG379" i="2"/>
  <c r="CF135" i="2"/>
  <c r="CG126" i="2"/>
  <c r="CG443" i="2"/>
  <c r="CF345" i="2"/>
  <c r="CF65" i="2"/>
  <c r="CF10" i="2"/>
  <c r="BR124" i="2"/>
  <c r="BR8" i="2"/>
  <c r="BR345" i="2"/>
  <c r="BR140" i="2"/>
  <c r="BR119" i="2"/>
  <c r="BR82" i="2"/>
  <c r="BS444" i="2"/>
  <c r="CH101" i="2"/>
  <c r="CF124" i="2"/>
  <c r="CF81" i="2"/>
  <c r="BT101" i="2"/>
  <c r="BS546" i="2"/>
  <c r="BR65" i="2"/>
  <c r="BT131" i="2"/>
  <c r="CG546" i="2"/>
  <c r="CF463" i="2"/>
  <c r="BR143" i="2"/>
  <c r="BR28" i="2"/>
  <c r="CF458" i="2"/>
  <c r="BS139" i="2"/>
  <c r="CG137" i="2"/>
  <c r="BT35" i="2"/>
  <c r="CG6" i="2"/>
  <c r="BT106" i="2"/>
  <c r="BS126" i="2"/>
  <c r="CG88" i="2"/>
  <c r="BR93" i="2"/>
  <c r="CF658" i="2"/>
  <c r="CF482" i="2"/>
  <c r="CF114" i="2"/>
  <c r="BS557" i="2"/>
  <c r="BS87" i="2"/>
  <c r="BR482" i="2"/>
  <c r="CG713" i="2"/>
  <c r="CF93" i="2"/>
  <c r="CF29" i="2"/>
  <c r="CJ106" i="2"/>
  <c r="BR658" i="2"/>
  <c r="BR458" i="2"/>
  <c r="BS712" i="2"/>
  <c r="BR659" i="2"/>
  <c r="CH130" i="2"/>
  <c r="CF7" i="2"/>
  <c r="BR115" i="2"/>
  <c r="CG558" i="2"/>
  <c r="CF660" i="2"/>
  <c r="BO344" i="1"/>
  <c r="BS284" i="2" s="1"/>
  <c r="BP666" i="1"/>
  <c r="BT32" i="2" s="1"/>
  <c r="BP608" i="1"/>
  <c r="BT108" i="2" s="1"/>
  <c r="BO29" i="1"/>
  <c r="BS647" i="2" s="1"/>
  <c r="BO431" i="1"/>
  <c r="BS531" i="2" s="1"/>
  <c r="BP617" i="1"/>
  <c r="BT102" i="2" s="1"/>
  <c r="BO409" i="1"/>
  <c r="BS330" i="2" s="1"/>
  <c r="BO192" i="1"/>
  <c r="BS519" i="2" s="1"/>
  <c r="BO369" i="1"/>
  <c r="BS516" i="2" s="1"/>
  <c r="BQ518" i="1"/>
  <c r="BU450" i="2" s="1"/>
  <c r="BO304" i="1"/>
  <c r="BS248" i="2" s="1"/>
  <c r="BO205" i="1"/>
  <c r="BS165" i="2" s="1"/>
  <c r="BO253" i="1"/>
  <c r="BS202" i="2" s="1"/>
  <c r="BO392" i="1"/>
  <c r="BS320" i="2" s="1"/>
  <c r="BO7" i="1"/>
  <c r="BS714" i="2" s="1"/>
  <c r="BQ469" i="1"/>
  <c r="BU388" i="2" s="1"/>
  <c r="BP570" i="1"/>
  <c r="BT489" i="2" s="1"/>
  <c r="BO567" i="1"/>
  <c r="BS485" i="2" s="1"/>
  <c r="BO120" i="1"/>
  <c r="BS600" i="2" s="1"/>
  <c r="BQ634" i="1"/>
  <c r="BQ579" i="1"/>
  <c r="BO10" i="1"/>
  <c r="BS664" i="2" s="1"/>
  <c r="BO209" i="1"/>
  <c r="BS161" i="2" s="1"/>
  <c r="BO18" i="1"/>
  <c r="BS637" i="2" s="1"/>
  <c r="BO560" i="1"/>
  <c r="BS478" i="2" s="1"/>
  <c r="BP365" i="1"/>
  <c r="BT302" i="2" s="1"/>
  <c r="BQ595" i="1"/>
  <c r="BU61" i="2" s="1"/>
  <c r="BO296" i="1"/>
  <c r="BS235" i="2" s="1"/>
  <c r="BP354" i="1"/>
  <c r="BT295" i="2" s="1"/>
  <c r="BP199" i="1"/>
  <c r="BT152" i="2" s="1"/>
  <c r="BO141" i="1"/>
  <c r="BS162" i="2" s="1"/>
  <c r="BO59" i="1"/>
  <c r="BS679" i="2" s="1"/>
  <c r="BO194" i="1"/>
  <c r="BS148" i="2" s="1"/>
  <c r="BO517" i="1"/>
  <c r="BS421" i="2" s="1"/>
  <c r="BO232" i="1"/>
  <c r="BS487" i="2" s="1"/>
  <c r="BP467" i="1"/>
  <c r="BT396" i="2" s="1"/>
  <c r="BO168" i="1"/>
  <c r="BS192" i="2" s="1"/>
  <c r="BP597" i="1"/>
  <c r="BT55" i="2" s="1"/>
  <c r="BP200" i="1"/>
  <c r="BT155" i="2" s="1"/>
  <c r="BP66" i="1"/>
  <c r="BT684" i="2" s="1"/>
  <c r="BO490" i="1"/>
  <c r="BS460" i="2" s="1"/>
  <c r="BQ434" i="1"/>
  <c r="BU360" i="2" s="1"/>
  <c r="BO24" i="1"/>
  <c r="BS650" i="2" s="1"/>
  <c r="BQ575" i="1"/>
  <c r="BU490" i="2" s="1"/>
  <c r="BO393" i="1"/>
  <c r="BS347" i="2" s="1"/>
  <c r="BO414" i="1"/>
  <c r="BS415" i="2" s="1"/>
  <c r="BO480" i="1"/>
  <c r="BS524" i="2" s="1"/>
  <c r="BO56" i="1"/>
  <c r="BS676" i="2" s="1"/>
  <c r="BP142" i="1"/>
  <c r="BT568" i="2" s="1"/>
  <c r="BP12" i="1"/>
  <c r="BT666" i="2" s="1"/>
  <c r="BO213" i="1"/>
  <c r="BS170" i="2" s="1"/>
  <c r="BO362" i="1"/>
  <c r="BS366" i="2" s="1"/>
  <c r="BO280" i="1"/>
  <c r="BS218" i="2" s="1"/>
  <c r="BO555" i="1"/>
  <c r="BS471" i="2" s="1"/>
  <c r="BP589" i="1"/>
  <c r="BT54" i="2" s="1"/>
  <c r="BO203" i="1"/>
  <c r="BS556" i="2" s="1"/>
  <c r="BP668" i="1"/>
  <c r="BT367" i="2" s="1"/>
  <c r="BR425" i="1"/>
  <c r="BV104" i="2" s="1"/>
  <c r="BO25" i="1"/>
  <c r="BS654" i="2" s="1"/>
  <c r="BO557" i="1"/>
  <c r="BS474" i="2" s="1"/>
  <c r="BP463" i="1"/>
  <c r="BT382" i="2" s="1"/>
  <c r="BO282" i="1"/>
  <c r="BS245" i="2" s="1"/>
  <c r="BO236" i="1"/>
  <c r="BS195" i="2" s="1"/>
  <c r="BO471" i="1"/>
  <c r="BS438" i="2" s="1"/>
  <c r="BO115" i="1"/>
  <c r="BS606" i="2" s="1"/>
  <c r="BP207" i="1"/>
  <c r="BT149" i="2" s="1"/>
  <c r="BO475" i="1"/>
  <c r="BS391" i="2" s="1"/>
  <c r="BO382" i="1"/>
  <c r="BS312" i="2" s="1"/>
  <c r="BO465" i="1"/>
  <c r="BS385" i="2" s="1"/>
  <c r="BO326" i="1"/>
  <c r="BS257" i="2" s="1"/>
  <c r="BO620" i="1"/>
  <c r="BS33" i="2" s="1"/>
  <c r="BO644" i="1"/>
  <c r="BS51" i="2" s="1"/>
  <c r="BO175" i="1"/>
  <c r="BS169" i="2" s="1"/>
  <c r="BQ31" i="1"/>
  <c r="BU651" i="2" s="1"/>
  <c r="BO112" i="1"/>
  <c r="BS583" i="2" s="1"/>
  <c r="BP17" i="1"/>
  <c r="BT633" i="2" s="1"/>
  <c r="BO158" i="1"/>
  <c r="BS573" i="2" s="1"/>
  <c r="BP67" i="1"/>
  <c r="BT685" i="2" s="1"/>
  <c r="BO340" i="1"/>
  <c r="BS322" i="2" s="1"/>
  <c r="BO315" i="1"/>
  <c r="BS511" i="2" s="1"/>
  <c r="BO6" i="1"/>
  <c r="BS707" i="2" s="1"/>
  <c r="BO122" i="1"/>
  <c r="BS596" i="2" s="1"/>
  <c r="BP210" i="1"/>
  <c r="BT525" i="2" s="1"/>
  <c r="BO534" i="1"/>
  <c r="BS411" i="2" s="1"/>
  <c r="BO613" i="1"/>
  <c r="BO381" i="1"/>
  <c r="BS389" i="2" s="1"/>
  <c r="BP386" i="1"/>
  <c r="BT314" i="2" s="1"/>
  <c r="BP14" i="1"/>
  <c r="BT668" i="2" s="1"/>
  <c r="BO462" i="1"/>
  <c r="BS530" i="2" s="1"/>
  <c r="BO568" i="1"/>
  <c r="BS486" i="2" s="1"/>
  <c r="BQ371" i="1"/>
  <c r="BU562" i="2" s="1"/>
  <c r="BO137" i="1"/>
  <c r="BS213" i="2" s="1"/>
  <c r="BP153" i="1"/>
  <c r="BT417" i="2" s="1"/>
  <c r="BO223" i="1"/>
  <c r="BS186" i="2" s="1"/>
  <c r="BP358" i="1"/>
  <c r="BT580" i="2" s="1"/>
  <c r="BR298" i="1"/>
  <c r="BV14" i="2" s="1"/>
  <c r="BO494" i="1"/>
  <c r="BS451" i="2" s="1"/>
  <c r="BQ417" i="1"/>
  <c r="BU357" i="2" s="1"/>
  <c r="BO263" i="1"/>
  <c r="BS577" i="2" s="1"/>
  <c r="BR530" i="1"/>
  <c r="BV455" i="2" s="1"/>
  <c r="BO233" i="1"/>
  <c r="BS226" i="2" s="1"/>
  <c r="BO343" i="1"/>
  <c r="BS273" i="2" s="1"/>
  <c r="BQ658" i="1"/>
  <c r="BU94" i="2" s="1"/>
  <c r="BP333" i="1"/>
  <c r="BT279" i="2" s="1"/>
  <c r="BO346" i="1"/>
  <c r="BS277" i="2" s="1"/>
  <c r="BO27" i="1"/>
  <c r="BS629" i="2" s="1"/>
  <c r="BP179" i="1"/>
  <c r="BT501" i="2" s="1"/>
  <c r="BO288" i="1"/>
  <c r="BS298" i="2" s="1"/>
  <c r="BP519" i="1"/>
  <c r="BT445" i="2" s="1"/>
  <c r="BP564" i="1"/>
  <c r="BP441" i="1"/>
  <c r="BT378" i="2" s="1"/>
  <c r="BP73" i="1"/>
  <c r="BT691" i="2" s="1"/>
  <c r="BQ483" i="1"/>
  <c r="BU405" i="2" s="1"/>
  <c r="BO442" i="1"/>
  <c r="BS503" i="2" s="1"/>
  <c r="BP524" i="1"/>
  <c r="BT123" i="2" s="1"/>
  <c r="BP526" i="1"/>
  <c r="BT447" i="2" s="1"/>
  <c r="BO307" i="1"/>
  <c r="BS510" i="2" s="1"/>
  <c r="BO84" i="1"/>
  <c r="BS709" i="2" s="1"/>
  <c r="BP322" i="1"/>
  <c r="BT575" i="2" s="1"/>
  <c r="BO149" i="1"/>
  <c r="BS21" i="2" s="1"/>
  <c r="BO180" i="1"/>
  <c r="BS216" i="2" s="1"/>
  <c r="BP169" i="1"/>
  <c r="BT515" i="2" s="1"/>
  <c r="BO500" i="1"/>
  <c r="BS419" i="2" s="1"/>
  <c r="BO663" i="1"/>
  <c r="BS111" i="2" s="1"/>
  <c r="BP447" i="1"/>
  <c r="BT375" i="2" s="1"/>
  <c r="BP451" i="1"/>
  <c r="BT400" i="2" s="1"/>
  <c r="BO231" i="1"/>
  <c r="BS193" i="2" s="1"/>
  <c r="BO359" i="1"/>
  <c r="BS297" i="2" s="1"/>
  <c r="BP316" i="1"/>
  <c r="BT309" i="2" s="1"/>
  <c r="BP291" i="1"/>
  <c r="BT261" i="2" s="1"/>
  <c r="BO481" i="1"/>
  <c r="BS404" i="2" s="1"/>
  <c r="BO556" i="1"/>
  <c r="BO651" i="1"/>
  <c r="BS44" i="2" s="1"/>
  <c r="BQ308" i="1"/>
  <c r="BU244" i="2" s="1"/>
  <c r="BO184" i="1"/>
  <c r="BS168" i="2" s="1"/>
  <c r="BQ649" i="1"/>
  <c r="BU56" i="2" s="1"/>
  <c r="BO357" i="1"/>
  <c r="BS290" i="2" s="1"/>
  <c r="BP385" i="1"/>
  <c r="BT315" i="2" s="1"/>
  <c r="BO99" i="1"/>
  <c r="BS619" i="2" s="1"/>
  <c r="BO257" i="1"/>
  <c r="BS507" i="2" s="1"/>
  <c r="BO218" i="1"/>
  <c r="BS174" i="2" s="1"/>
  <c r="BO311" i="1"/>
  <c r="BS247" i="2" s="1"/>
  <c r="BP328" i="1"/>
  <c r="BT276" i="2" s="1"/>
  <c r="BO395" i="1"/>
  <c r="BS328" i="2" s="1"/>
  <c r="BP268" i="1"/>
  <c r="BT541" i="2" s="1"/>
  <c r="BP321" i="1"/>
  <c r="BT258" i="2" s="1"/>
  <c r="BO40" i="1"/>
  <c r="BS645" i="2" s="1"/>
  <c r="BO49" i="1"/>
  <c r="BS646" i="2" s="1"/>
  <c r="BO439" i="1"/>
  <c r="BS359" i="2" s="1"/>
  <c r="BP611" i="1"/>
  <c r="BT59" i="2" s="1"/>
  <c r="BP88" i="1"/>
  <c r="BT626" i="2" s="1"/>
  <c r="BO303" i="1"/>
  <c r="BS221" i="2" s="1"/>
  <c r="BO277" i="1"/>
  <c r="BS220" i="2" s="1"/>
  <c r="BP297" i="1"/>
  <c r="BT294" i="2" s="1"/>
  <c r="BP537" i="1"/>
  <c r="BT488" i="2" s="1"/>
  <c r="BO516" i="1"/>
  <c r="BS559" i="2" s="1"/>
  <c r="BO374" i="1"/>
  <c r="BS319" i="2" s="1"/>
  <c r="BO166" i="1"/>
  <c r="BS533" i="2" s="1"/>
  <c r="BQ403" i="1"/>
  <c r="BU321" i="2" s="1"/>
  <c r="BO585" i="1"/>
  <c r="BS335" i="2" s="1"/>
  <c r="BO491" i="1"/>
  <c r="BS420" i="2" s="1"/>
  <c r="BO436" i="1"/>
  <c r="BS353" i="2" s="1"/>
  <c r="BP495" i="1"/>
  <c r="BT426" i="2" s="1"/>
  <c r="BO549" i="1"/>
  <c r="BS475" i="2" s="1"/>
  <c r="BP337" i="1"/>
  <c r="BT514" i="2" s="1"/>
  <c r="BO72" i="1"/>
  <c r="BS690" i="2" s="1"/>
  <c r="BO510" i="1"/>
  <c r="BS442" i="2" s="1"/>
  <c r="BP640" i="1"/>
  <c r="BT50" i="2" s="1"/>
  <c r="BO292" i="1"/>
  <c r="BS521" i="2" s="1"/>
  <c r="BQ418" i="1"/>
  <c r="BU285" i="2" s="1"/>
  <c r="BO294" i="1"/>
  <c r="BS262" i="2" s="1"/>
  <c r="BO154" i="1"/>
  <c r="BS187" i="2" s="1"/>
  <c r="BQ202" i="1"/>
  <c r="BU150" i="2" s="1"/>
  <c r="BO456" i="1"/>
  <c r="BS406" i="2" s="1"/>
  <c r="BO366" i="1"/>
  <c r="BS308" i="2" s="1"/>
  <c r="BO455" i="1"/>
  <c r="BS398" i="2" s="1"/>
  <c r="BP181" i="1"/>
  <c r="BT508" i="2" s="1"/>
  <c r="BO109" i="1"/>
  <c r="BS604" i="2" s="1"/>
  <c r="BQ339" i="1"/>
  <c r="BU263" i="2" s="1"/>
  <c r="BP659" i="1"/>
  <c r="BO336" i="1"/>
  <c r="BS266" i="2" s="1"/>
  <c r="BO318" i="1"/>
  <c r="BS264" i="2" s="1"/>
  <c r="BO290" i="1"/>
  <c r="BS238" i="2" s="1"/>
  <c r="BO364" i="1"/>
  <c r="BS310" i="2" s="1"/>
  <c r="BO420" i="1"/>
  <c r="BS350" i="2" s="1"/>
  <c r="BQ623" i="1"/>
  <c r="BU57" i="2" s="1"/>
  <c r="BO176" i="1"/>
  <c r="BS537" i="2" s="1"/>
  <c r="BO476" i="1"/>
  <c r="BS228" i="2" s="1"/>
  <c r="BO375" i="1"/>
  <c r="BS526" i="2" s="1"/>
  <c r="BP643" i="1"/>
  <c r="BT45" i="2" s="1"/>
  <c r="BO287" i="1"/>
  <c r="BS236" i="2" s="1"/>
  <c r="BO302" i="1"/>
  <c r="BS250" i="2" s="1"/>
  <c r="BQ144" i="1"/>
  <c r="BU230" i="2" s="1"/>
  <c r="BO650" i="1"/>
  <c r="BS80" i="2" s="1"/>
  <c r="BO148" i="1"/>
  <c r="BS499" i="2" s="1"/>
  <c r="BO221" i="1"/>
  <c r="BS180" i="2" s="1"/>
  <c r="BP383" i="1"/>
  <c r="BT481" i="2" s="1"/>
  <c r="BQ625" i="1"/>
  <c r="BO293" i="1"/>
  <c r="BS506" i="2" s="1"/>
  <c r="BP429" i="1"/>
  <c r="BT579" i="2" s="1"/>
  <c r="BO309" i="1"/>
  <c r="BS242" i="2" s="1"/>
  <c r="BO319" i="1"/>
  <c r="BS254" i="2" s="1"/>
  <c r="BO528" i="1"/>
  <c r="BS453" i="2" s="1"/>
  <c r="BO486" i="1"/>
  <c r="BS449" i="2" s="1"/>
  <c r="BP440" i="1"/>
  <c r="BT356" i="2" s="1"/>
  <c r="BO588" i="1"/>
  <c r="BS70" i="2" s="1"/>
  <c r="BO334" i="1"/>
  <c r="BS272" i="2" s="1"/>
  <c r="BP145" i="1"/>
  <c r="BT539" i="2" s="1"/>
  <c r="BP15" i="1"/>
  <c r="BT624" i="2" s="1"/>
  <c r="BO394" i="1"/>
  <c r="BS323" i="2" s="1"/>
  <c r="BQ413" i="1"/>
  <c r="BU348" i="2" s="1"/>
  <c r="BO496" i="1"/>
  <c r="BS425" i="2" s="1"/>
  <c r="BO507" i="1"/>
  <c r="BS430" i="2" s="1"/>
  <c r="BO412" i="1"/>
  <c r="BS40" i="2" s="1"/>
  <c r="BO256" i="1"/>
  <c r="BS208" i="2" s="1"/>
  <c r="BO244" i="1"/>
  <c r="BS540" i="2" s="1"/>
  <c r="BP411" i="1"/>
  <c r="BT342" i="2" s="1"/>
  <c r="BO28" i="1"/>
  <c r="BS636" i="2" s="1"/>
  <c r="BO390" i="1"/>
  <c r="BS532" i="2" s="1"/>
  <c r="BO464" i="1"/>
  <c r="BS372" i="2" s="1"/>
  <c r="BO653" i="1"/>
  <c r="BO591" i="1"/>
  <c r="BS76" i="2" s="1"/>
  <c r="BO262" i="1"/>
  <c r="BS199" i="2" s="1"/>
  <c r="BO368" i="1"/>
  <c r="BS303" i="2" s="1"/>
  <c r="BP243" i="1"/>
  <c r="BT410" i="2" s="1"/>
  <c r="BO361" i="1"/>
  <c r="BS307" i="2" s="1"/>
  <c r="BO37" i="1"/>
  <c r="BS622" i="2" s="1"/>
  <c r="BO284" i="1"/>
  <c r="BS274" i="2" s="1"/>
  <c r="BO618" i="1"/>
  <c r="BS23" i="2" s="1"/>
  <c r="BO590" i="1"/>
  <c r="BS66" i="2" s="1"/>
  <c r="BO89" i="1"/>
  <c r="BS630" i="2" s="1"/>
  <c r="BQ400" i="1"/>
  <c r="BU332" i="2" s="1"/>
  <c r="BQ131" i="1"/>
  <c r="BU590" i="2" s="1"/>
  <c r="BQ563" i="1"/>
  <c r="BU476" i="2" s="1"/>
  <c r="BP477" i="1"/>
  <c r="BT496" i="2" s="1"/>
  <c r="BO133" i="1"/>
  <c r="BS597" i="2" s="1"/>
  <c r="BQ269" i="1"/>
  <c r="BU207" i="2" s="1"/>
  <c r="BP536" i="1"/>
  <c r="BT459" i="2" s="1"/>
  <c r="BO81" i="1"/>
  <c r="BS699" i="2" s="1"/>
  <c r="BO48" i="1"/>
  <c r="BS643" i="2" s="1"/>
  <c r="BO310" i="1"/>
  <c r="BS271" i="2" s="1"/>
  <c r="BO558" i="1"/>
  <c r="BS477" i="2" s="1"/>
  <c r="BO406" i="1"/>
  <c r="BS337" i="2" s="1"/>
  <c r="BP351" i="1"/>
  <c r="BT301" i="2" s="1"/>
  <c r="BO299" i="1"/>
  <c r="BS571" i="2" s="1"/>
  <c r="BO372" i="1"/>
  <c r="BS275" i="2" s="1"/>
  <c r="BO410" i="1"/>
  <c r="BS341" i="2" s="1"/>
  <c r="BP520" i="1"/>
  <c r="BT409" i="2" s="1"/>
  <c r="BP402" i="1"/>
  <c r="BT339" i="2" s="1"/>
  <c r="BO138" i="1"/>
  <c r="BS555" i="2" s="1"/>
  <c r="BO427" i="1"/>
  <c r="BS355" i="2" s="1"/>
  <c r="BP499" i="1"/>
  <c r="BT433" i="2" s="1"/>
  <c r="BO69" i="1"/>
  <c r="BS687" i="2" s="1"/>
  <c r="BO110" i="1"/>
  <c r="BS608" i="2" s="1"/>
  <c r="BP497" i="1"/>
  <c r="BT424" i="2" s="1"/>
  <c r="BP508" i="1"/>
  <c r="BT432" i="2" s="1"/>
  <c r="BQ95" i="1"/>
  <c r="BU613" i="2" s="1"/>
  <c r="BO324" i="1"/>
  <c r="BS500" i="2" s="1"/>
  <c r="BO64" i="1"/>
  <c r="BS682" i="2" s="1"/>
  <c r="BO610" i="1"/>
  <c r="BS479" i="2" s="1"/>
  <c r="BP238" i="1"/>
  <c r="BT176" i="2" s="1"/>
  <c r="BO258" i="1"/>
  <c r="BS536" i="2" s="1"/>
  <c r="BP642" i="1"/>
  <c r="BT41" i="2" s="1"/>
  <c r="BP387" i="1"/>
  <c r="BT311" i="2" s="1"/>
  <c r="BO532" i="1"/>
  <c r="BS448" i="2" s="1"/>
  <c r="BO45" i="1"/>
  <c r="BS657" i="2" s="1"/>
  <c r="BO484" i="1"/>
  <c r="BS436" i="2" s="1"/>
  <c r="BO260" i="1"/>
  <c r="BS223" i="2" s="1"/>
  <c r="BP422" i="1"/>
  <c r="BT518" i="2" s="1"/>
  <c r="BO9" i="1"/>
  <c r="BS663" i="2" s="1"/>
  <c r="BO92" i="1"/>
  <c r="BS593" i="2" s="1"/>
  <c r="BO276" i="1"/>
  <c r="BS12" i="2" s="1"/>
  <c r="BP448" i="1"/>
  <c r="BT240" i="2" s="1"/>
  <c r="BO389" i="1"/>
  <c r="BS561" i="2" s="1"/>
  <c r="BP602" i="1"/>
  <c r="BO317" i="1"/>
  <c r="BS255" i="2" s="1"/>
  <c r="BO661" i="1"/>
  <c r="BS69" i="2" s="1"/>
  <c r="BP345" i="1"/>
  <c r="BT281" i="2" s="1"/>
  <c r="BO598" i="1"/>
  <c r="BS24" i="2" s="1"/>
  <c r="BR654" i="1"/>
  <c r="BV89" i="2" s="1"/>
  <c r="BO457" i="1"/>
  <c r="BS414" i="2" s="1"/>
  <c r="BP129" i="1"/>
  <c r="BT588" i="2" s="1"/>
  <c r="BO234" i="1"/>
  <c r="BS198" i="2" s="1"/>
  <c r="BO544" i="1"/>
  <c r="BS468" i="2" s="1"/>
  <c r="BO672" i="1"/>
  <c r="BS73" i="2" s="1"/>
  <c r="BO123" i="1"/>
  <c r="BS607" i="2" s="1"/>
  <c r="BO171" i="1"/>
  <c r="BS550" i="2" s="1"/>
  <c r="BO605" i="1"/>
  <c r="BS18" i="2" s="1"/>
  <c r="BP312" i="1"/>
  <c r="BT249" i="2" s="1"/>
  <c r="BO573" i="1"/>
  <c r="BQ86" i="1"/>
  <c r="BO378" i="1"/>
  <c r="BS318" i="2" s="1"/>
  <c r="BP405" i="1"/>
  <c r="BT338" i="2" s="1"/>
  <c r="BO124" i="1"/>
  <c r="BS610" i="2" s="1"/>
  <c r="BO126" i="1"/>
  <c r="BS601" i="2" s="1"/>
  <c r="BO35" i="1"/>
  <c r="BS644" i="2" s="1"/>
  <c r="BQ408" i="1"/>
  <c r="BU502" i="2" s="1"/>
  <c r="BO208" i="1"/>
  <c r="BS167" i="2" s="1"/>
  <c r="BO226" i="1"/>
  <c r="BS182" i="2" s="1"/>
  <c r="BO116" i="1"/>
  <c r="BS615" i="2" s="1"/>
  <c r="BO548" i="1"/>
  <c r="BS469" i="2" s="1"/>
  <c r="BP242" i="1"/>
  <c r="BT504" i="2" s="1"/>
  <c r="BO58" i="1"/>
  <c r="BS678" i="2" s="1"/>
  <c r="BO186" i="1"/>
  <c r="BS547" i="2" s="1"/>
  <c r="BQ593" i="1"/>
  <c r="BU72" i="2" s="1"/>
  <c r="BO248" i="1"/>
  <c r="BS578" i="2" s="1"/>
  <c r="BP265" i="1"/>
  <c r="BT210" i="2" s="1"/>
  <c r="BO373" i="1"/>
  <c r="BS520" i="2" s="1"/>
  <c r="BQ609" i="1"/>
  <c r="BU86" i="2" s="1"/>
  <c r="BP545" i="1"/>
  <c r="BT467" i="2" s="1"/>
  <c r="BO489" i="1"/>
  <c r="BS435" i="2" s="1"/>
  <c r="BP466" i="1"/>
  <c r="BT383" i="2" s="1"/>
  <c r="BO68" i="1"/>
  <c r="BS686" i="2" s="1"/>
  <c r="BP163" i="1"/>
  <c r="BT268" i="2" s="1"/>
  <c r="BO632" i="1"/>
  <c r="BS570" i="2" s="1"/>
  <c r="BO196" i="1"/>
  <c r="BS147" i="2" s="1"/>
  <c r="BO667" i="1"/>
  <c r="BO599" i="1"/>
  <c r="BS84" i="2" s="1"/>
  <c r="BO11" i="1"/>
  <c r="BS665" i="2" s="1"/>
  <c r="BO96" i="1"/>
  <c r="BS710" i="2" s="1"/>
  <c r="BO468" i="1"/>
  <c r="BS413" i="2" s="1"/>
  <c r="BO117" i="1"/>
  <c r="BS586" i="2" s="1"/>
  <c r="BO323" i="1"/>
  <c r="BS253" i="2" s="1"/>
  <c r="BO664" i="1"/>
  <c r="BS79" i="2" s="1"/>
  <c r="BO224" i="1"/>
  <c r="BS232" i="2" s="1"/>
  <c r="BO525" i="1"/>
  <c r="BS452" i="2" s="1"/>
  <c r="BO445" i="1"/>
  <c r="BS48" i="2" s="1"/>
  <c r="BP259" i="1"/>
  <c r="BT574" i="2" s="1"/>
  <c r="BO230" i="1"/>
  <c r="BS188" i="2" s="1"/>
  <c r="BP341" i="1"/>
  <c r="BT282" i="2" s="1"/>
  <c r="BO162" i="1"/>
  <c r="BS509" i="2" s="1"/>
  <c r="BP449" i="1"/>
  <c r="BT394" i="2" s="1"/>
  <c r="BO352" i="1"/>
  <c r="BS549" i="2" s="1"/>
  <c r="BO267" i="1"/>
  <c r="BS237" i="2" s="1"/>
  <c r="BP458" i="1"/>
  <c r="BT373" i="2" s="1"/>
  <c r="BP488" i="1"/>
  <c r="BT416" i="2" s="1"/>
  <c r="BP562" i="1"/>
  <c r="BT13" i="2" s="1"/>
  <c r="BO134" i="1"/>
  <c r="BS602" i="2" s="1"/>
  <c r="BO245" i="1"/>
  <c r="BS260" i="2" s="1"/>
  <c r="BO52" i="1"/>
  <c r="BS672" i="2" s="1"/>
  <c r="BO285" i="1"/>
  <c r="BS233" i="2" s="1"/>
  <c r="BO114" i="1"/>
  <c r="BS611" i="2" s="1"/>
  <c r="BO111" i="1"/>
  <c r="BS599" i="2" s="1"/>
  <c r="BO509" i="1"/>
  <c r="BO252" i="1"/>
  <c r="BS222" i="2" s="1"/>
  <c r="BP211" i="1"/>
  <c r="BT407" i="2" s="1"/>
  <c r="BO437" i="1"/>
  <c r="BS369" i="2" s="1"/>
  <c r="BO415" i="1"/>
  <c r="BS343" i="2" s="1"/>
  <c r="BO53" i="1"/>
  <c r="BS673" i="2" s="1"/>
  <c r="BO132" i="1"/>
  <c r="BS595" i="2" s="1"/>
  <c r="BO604" i="1"/>
  <c r="BO198" i="1"/>
  <c r="BS542" i="2" s="1"/>
  <c r="BO217" i="1"/>
  <c r="BS171" i="2" s="1"/>
  <c r="BP34" i="1"/>
  <c r="BT635" i="2" s="1"/>
  <c r="BO167" i="1"/>
  <c r="BS513" i="2" s="1"/>
  <c r="BO215" i="1"/>
  <c r="BS173" i="2" s="1"/>
  <c r="BP513" i="1"/>
  <c r="BT437" i="2" s="1"/>
  <c r="BO36" i="1"/>
  <c r="BS655" i="2" s="1"/>
  <c r="BP559" i="1"/>
  <c r="BT472" i="2" s="1"/>
  <c r="BQ44" i="1"/>
  <c r="BU656" i="2" s="1"/>
  <c r="BP443" i="1"/>
  <c r="BT365" i="2" s="1"/>
  <c r="BP600" i="1"/>
  <c r="BT95" i="2" s="1"/>
  <c r="BO70" i="1"/>
  <c r="BS688" i="2" s="1"/>
  <c r="BP670" i="1"/>
  <c r="BP472" i="1"/>
  <c r="BT392" i="2" s="1"/>
  <c r="BP446" i="1"/>
  <c r="BT371" i="2" s="1"/>
  <c r="BO574" i="1"/>
  <c r="BP669" i="1"/>
  <c r="BT30" i="2" s="1"/>
  <c r="BO271" i="1"/>
  <c r="BS217" i="2" s="1"/>
  <c r="BO551" i="1"/>
  <c r="BS470" i="2" s="1"/>
  <c r="BO461" i="1"/>
  <c r="BS380" i="2" s="1"/>
  <c r="BO638" i="1"/>
  <c r="BS34" i="2" s="1"/>
  <c r="BP539" i="1"/>
  <c r="BT484" i="2" s="1"/>
  <c r="BO646" i="1"/>
  <c r="BS49" i="2" s="1"/>
  <c r="BO62" i="1"/>
  <c r="BS680" i="2" s="1"/>
  <c r="BO270" i="1"/>
  <c r="BS219" i="2" s="1"/>
  <c r="BQ147" i="1"/>
  <c r="BU554" i="2" s="1"/>
  <c r="BO71" i="1"/>
  <c r="BS689" i="2" s="1"/>
  <c r="BO538" i="1"/>
  <c r="BS466" i="2" s="1"/>
  <c r="BP197" i="1"/>
  <c r="BT154" i="2" s="1"/>
  <c r="BO143" i="1"/>
  <c r="BS156" i="2" s="1"/>
  <c r="BP576" i="1"/>
  <c r="BT492" i="2" s="1"/>
  <c r="BO454" i="1"/>
  <c r="BS370" i="2" s="1"/>
  <c r="BO493" i="1"/>
  <c r="BS422" i="2" s="1"/>
  <c r="BP404" i="1"/>
  <c r="BT344" i="2" s="1"/>
  <c r="BO235" i="1"/>
  <c r="BS196" i="2" s="1"/>
  <c r="BO569" i="1"/>
  <c r="BS142" i="2" s="1"/>
  <c r="BO581" i="1"/>
  <c r="BS390" i="2" s="1"/>
  <c r="BO342" i="1"/>
  <c r="BS278" i="2" s="1"/>
  <c r="BP435" i="1"/>
  <c r="BT11" i="2" s="1"/>
  <c r="BO274" i="1"/>
  <c r="BS211" i="2" s="1"/>
  <c r="BO391" i="1"/>
  <c r="BS313" i="2" s="1"/>
  <c r="BO450" i="1"/>
  <c r="BS364" i="2" s="1"/>
  <c r="BQ498" i="1"/>
  <c r="BU440" i="2" s="1"/>
  <c r="BO189" i="1"/>
  <c r="BS498" i="2" s="1"/>
  <c r="BO249" i="1"/>
  <c r="BS212" i="2" s="1"/>
  <c r="BO160" i="1"/>
  <c r="BS243" i="2" s="1"/>
  <c r="BO165" i="1"/>
  <c r="BS333" i="2" s="1"/>
  <c r="BO118" i="1"/>
  <c r="BS582" i="2" s="1"/>
  <c r="BO135" i="1"/>
  <c r="BS74" i="2" s="1"/>
  <c r="BO281" i="1"/>
  <c r="BS227" i="2" s="1"/>
  <c r="BO41" i="1"/>
  <c r="BS631" i="2" s="1"/>
  <c r="BO61" i="1"/>
  <c r="BS715" i="2" s="1"/>
  <c r="BO75" i="1"/>
  <c r="BS693" i="2" s="1"/>
  <c r="BO474" i="1"/>
  <c r="BS109" i="2" s="1"/>
  <c r="BO170" i="1"/>
  <c r="BS527" i="2" s="1"/>
  <c r="BO108" i="1"/>
  <c r="BS594" i="2" s="1"/>
  <c r="BO314" i="1"/>
  <c r="BS259" i="2" s="1"/>
  <c r="BO254" i="1"/>
  <c r="BS289" i="2" s="1"/>
  <c r="BP377" i="1"/>
  <c r="BT387" i="2" s="1"/>
  <c r="BO614" i="1"/>
  <c r="BS85" i="2" s="1"/>
  <c r="BO119" i="1"/>
  <c r="BS581" i="2" s="1"/>
  <c r="BO101" i="1"/>
  <c r="BS618" i="2" s="1"/>
  <c r="BO90" i="1"/>
  <c r="BO503" i="1"/>
  <c r="BS428" i="2" s="1"/>
  <c r="BO22" i="1"/>
  <c r="BS653" i="2" s="1"/>
  <c r="BO421" i="1"/>
  <c r="BS403" i="2" s="1"/>
  <c r="BP38" i="1"/>
  <c r="BT625" i="2" s="1"/>
  <c r="BP191" i="1"/>
  <c r="BT172" i="2" s="1"/>
  <c r="BO424" i="1"/>
  <c r="BS292" i="2" s="1"/>
  <c r="BO195" i="1"/>
  <c r="BS164" i="2" s="1"/>
  <c r="BO266" i="1"/>
  <c r="BS206" i="2" s="1"/>
  <c r="BP216" i="1"/>
  <c r="BT181" i="2" s="1"/>
  <c r="BP397" i="1"/>
  <c r="BT336" i="2" s="1"/>
  <c r="BO350" i="1"/>
  <c r="BS296" i="2" s="1"/>
  <c r="BO43" i="1"/>
  <c r="BS642" i="2" s="1"/>
  <c r="BO150" i="1"/>
  <c r="BS52" i="2" s="1"/>
  <c r="BO505" i="1"/>
  <c r="BS431" i="2" s="1"/>
  <c r="BP241" i="1"/>
  <c r="BT201" i="2" s="1"/>
  <c r="BO279" i="1"/>
  <c r="BS231" i="2" s="1"/>
  <c r="BR330" i="1"/>
  <c r="BV267" i="2" s="1"/>
  <c r="BP82" i="1"/>
  <c r="BT700" i="2" s="1"/>
  <c r="BQ250" i="1"/>
  <c r="BU214" i="2" s="1"/>
  <c r="BO565" i="1"/>
  <c r="BO399" i="1"/>
  <c r="BS327" i="2" s="1"/>
  <c r="BP648" i="1"/>
  <c r="BT107" i="2" s="1"/>
  <c r="BO492" i="1"/>
  <c r="BS43" i="2" s="1"/>
  <c r="BO190" i="1"/>
  <c r="BS27" i="2" s="1"/>
  <c r="BO50" i="1"/>
  <c r="BS670" i="2" s="1"/>
  <c r="BO94" i="1"/>
  <c r="BS612" i="2" s="1"/>
  <c r="BO139" i="1"/>
  <c r="BS552" i="2" s="1"/>
  <c r="BP204" i="1"/>
  <c r="BT160" i="2" s="1"/>
  <c r="BO93" i="1"/>
  <c r="BS603" i="2" s="1"/>
  <c r="BR289" i="1"/>
  <c r="BV252" i="2" s="1"/>
  <c r="BP130" i="1"/>
  <c r="BT589" i="2" s="1"/>
  <c r="BO615" i="1"/>
  <c r="BS77" i="2" s="1"/>
  <c r="BO98" i="1"/>
  <c r="BS616" i="2" s="1"/>
  <c r="BO183" i="1"/>
  <c r="BS505" i="2" s="1"/>
  <c r="BO127" i="1"/>
  <c r="BS609" i="2" s="1"/>
  <c r="BQ647" i="1"/>
  <c r="BU39" i="2" s="1"/>
  <c r="BO426" i="1"/>
  <c r="BS358" i="2" s="1"/>
  <c r="BO453" i="1"/>
  <c r="BS280" i="2" s="1"/>
  <c r="BO582" i="1"/>
  <c r="BS116" i="2" s="1"/>
  <c r="BO185" i="1"/>
  <c r="BS553" i="2" s="1"/>
  <c r="BO20" i="1"/>
  <c r="BS641" i="2" s="1"/>
  <c r="BP32" i="1"/>
  <c r="BT652" i="2" s="1"/>
  <c r="BQ65" i="1"/>
  <c r="BU683" i="2" s="1"/>
  <c r="BO543" i="1"/>
  <c r="BS464" i="2" s="1"/>
  <c r="BP46" i="1"/>
  <c r="BT621" i="2" s="1"/>
  <c r="BO356" i="1"/>
  <c r="BS287" i="2" s="1"/>
  <c r="BQ13" i="1"/>
  <c r="BU667" i="2" s="1"/>
  <c r="BO187" i="1"/>
  <c r="BS36" i="2" s="1"/>
  <c r="BP552" i="1"/>
  <c r="BP178" i="1"/>
  <c r="BT564" i="2" s="1"/>
  <c r="BO286" i="1"/>
  <c r="BS251" i="2" s="1"/>
  <c r="BO478" i="1"/>
  <c r="BS401" i="2" s="1"/>
  <c r="BQ673" i="1"/>
  <c r="BO63" i="1"/>
  <c r="BS681" i="2" s="1"/>
  <c r="BQ512" i="1"/>
  <c r="BU418" i="2" s="1"/>
  <c r="BO57" i="1"/>
  <c r="BS677" i="2" s="1"/>
  <c r="BP121" i="1"/>
  <c r="BT587" i="2" s="1"/>
  <c r="BO219" i="1"/>
  <c r="BS183" i="2" s="1"/>
  <c r="BQ19" i="1"/>
  <c r="BU638" i="2" s="1"/>
  <c r="BP577" i="1"/>
  <c r="BO624" i="1"/>
  <c r="BS99" i="2" s="1"/>
  <c r="BO159" i="1"/>
  <c r="BS145" i="2" s="1"/>
  <c r="BO151" i="1"/>
  <c r="BS189" i="2" s="1"/>
  <c r="BO301" i="1"/>
  <c r="BS576" i="2" s="1"/>
  <c r="BP584" i="1"/>
  <c r="BT4" i="2" s="1"/>
  <c r="BO521" i="1"/>
  <c r="BS446" i="2" s="1"/>
  <c r="BO107" i="1"/>
  <c r="BS591" i="2" s="1"/>
  <c r="BP419" i="1"/>
  <c r="BT346" i="2" s="1"/>
  <c r="BO155" i="1"/>
  <c r="BS166" i="2" s="1"/>
  <c r="BP161" i="1"/>
  <c r="BT157" i="2" s="1"/>
  <c r="BO172" i="1"/>
  <c r="BS551" i="2" s="1"/>
  <c r="BP587" i="1"/>
  <c r="BT42" i="2" s="1"/>
  <c r="BO612" i="1"/>
  <c r="BS386" i="2" s="1"/>
  <c r="BO60" i="1"/>
  <c r="BS708" i="2" s="1"/>
  <c r="BO432" i="1"/>
  <c r="BS354" i="2" s="1"/>
  <c r="BO193" i="1"/>
  <c r="BS566" i="2" s="1"/>
  <c r="BO320" i="1"/>
  <c r="BS246" i="2" s="1"/>
  <c r="BR561" i="1"/>
  <c r="BV480" i="2" s="1"/>
  <c r="BO473" i="1"/>
  <c r="BS395" i="2" s="1"/>
  <c r="BO459" i="1"/>
  <c r="BS362" i="2" s="1"/>
  <c r="BO639" i="1"/>
  <c r="BO348" i="1"/>
  <c r="BS286" i="2" s="1"/>
  <c r="BP616" i="1"/>
  <c r="BT83" i="2" s="1"/>
  <c r="BO240" i="1"/>
  <c r="BS234" i="2" s="1"/>
  <c r="BP16" i="1"/>
  <c r="BT632" i="2" s="1"/>
  <c r="BO188" i="1"/>
  <c r="BS567" i="2" s="1"/>
  <c r="BO628" i="1"/>
  <c r="BO30" i="1"/>
  <c r="BS649" i="2" s="1"/>
  <c r="BP355" i="1"/>
  <c r="BT544" i="2" s="1"/>
  <c r="BO633" i="1"/>
  <c r="BS91" i="2" s="1"/>
  <c r="BP606" i="1"/>
  <c r="BT17" i="2" s="1"/>
  <c r="BQ398" i="1"/>
  <c r="BU329" i="2" s="1"/>
  <c r="BO79" i="1"/>
  <c r="BS697" i="2" s="1"/>
  <c r="BO347" i="1"/>
  <c r="BS560" i="2" s="1"/>
  <c r="BP657" i="1"/>
  <c r="BT75" i="2" s="1"/>
  <c r="BO596" i="1"/>
  <c r="BS16" i="2" s="1"/>
  <c r="BO396" i="1"/>
  <c r="BS325" i="2" s="1"/>
  <c r="BO360" i="1"/>
  <c r="BS305" i="2" s="1"/>
  <c r="BO550" i="1"/>
  <c r="BO662" i="1"/>
  <c r="BS26" i="2" s="1"/>
  <c r="BP607" i="1"/>
  <c r="BT19" i="2" s="1"/>
  <c r="BQ222" i="1"/>
  <c r="BU179" i="2" s="1"/>
  <c r="BO91" i="1"/>
  <c r="BS702" i="2" s="1"/>
  <c r="BO583" i="1"/>
  <c r="BO239" i="1"/>
  <c r="BS191" i="2" s="1"/>
  <c r="BO630" i="1"/>
  <c r="BS90" i="2" s="1"/>
  <c r="BQ206" i="1"/>
  <c r="BU163" i="2" s="1"/>
  <c r="BP33" i="1"/>
  <c r="BT628" i="2" s="1"/>
  <c r="BO55" i="1"/>
  <c r="BS675" i="2" s="1"/>
  <c r="BO349" i="1"/>
  <c r="BS293" i="2" s="1"/>
  <c r="BO8" i="1"/>
  <c r="BS662" i="2" s="1"/>
  <c r="BO502" i="1"/>
  <c r="BS434" i="2" s="1"/>
  <c r="BO626" i="1"/>
  <c r="BS96" i="2" s="1"/>
  <c r="BO100" i="1"/>
  <c r="BS617" i="2" s="1"/>
  <c r="BO76" i="1"/>
  <c r="BS694" i="2" s="1"/>
  <c r="BO104" i="1"/>
  <c r="BS605" i="2" s="1"/>
  <c r="BP264" i="1"/>
  <c r="BT239" i="2" s="1"/>
  <c r="BO479" i="1"/>
  <c r="BS427" i="2" s="1"/>
  <c r="BO214" i="1"/>
  <c r="BS175" i="2" s="1"/>
  <c r="BP83" i="1"/>
  <c r="BT701" i="2" s="1"/>
  <c r="BP452" i="1"/>
  <c r="BT374" i="2" s="1"/>
  <c r="BO522" i="1"/>
  <c r="BS497" i="2" s="1"/>
  <c r="BP407" i="1"/>
  <c r="BT334" i="2" s="1"/>
  <c r="BR237" i="1"/>
  <c r="BV197" i="2" s="1"/>
  <c r="BQ578" i="1"/>
  <c r="BU495" i="2" s="1"/>
  <c r="BO592" i="1"/>
  <c r="BS22" i="2" s="1"/>
  <c r="BP675" i="1"/>
  <c r="BO645" i="1"/>
  <c r="BS384" i="2" s="1"/>
  <c r="BO676" i="1"/>
  <c r="BP273" i="1"/>
  <c r="BT225" i="2" s="1"/>
  <c r="BP306" i="1"/>
  <c r="BT408" i="2" s="1"/>
  <c r="BO677" i="1"/>
  <c r="BO636" i="1"/>
  <c r="BS71" i="2" s="1"/>
  <c r="BQ515" i="1"/>
  <c r="BU423" i="2" s="1"/>
  <c r="BO535" i="1"/>
  <c r="BO182" i="1"/>
  <c r="BS185" i="2" s="1"/>
  <c r="BP220" i="1"/>
  <c r="BT184" i="2" s="1"/>
  <c r="BP506" i="1"/>
  <c r="BT397" i="2" s="1"/>
  <c r="BO401" i="1"/>
  <c r="BS326" i="2" s="1"/>
  <c r="BP542" i="1"/>
  <c r="BT491" i="2" s="1"/>
  <c r="BP627" i="1"/>
  <c r="BT15" i="2" s="1"/>
  <c r="BO152" i="1"/>
  <c r="BS523" i="2" s="1"/>
  <c r="BO367" i="1"/>
  <c r="BS324" i="2" s="1"/>
  <c r="BO295" i="1"/>
  <c r="BS205" i="2" s="1"/>
  <c r="BO388" i="1"/>
  <c r="BS572" i="2" s="1"/>
  <c r="BO5" i="1"/>
  <c r="BS669" i="2" s="1"/>
  <c r="BP655" i="1"/>
  <c r="BT110" i="2" s="1"/>
  <c r="BR353" i="1"/>
  <c r="BV299" i="2" s="1"/>
  <c r="BP113" i="1"/>
  <c r="BT598" i="2" s="1"/>
  <c r="BO656" i="1"/>
  <c r="BS20" i="2" s="1"/>
  <c r="BO212" i="1"/>
  <c r="BS151" i="2" s="1"/>
  <c r="BP87" i="1"/>
  <c r="BO384" i="1"/>
  <c r="BS316" i="2" s="1"/>
  <c r="BO173" i="1"/>
  <c r="BS563" i="2" s="1"/>
  <c r="BO74" i="1"/>
  <c r="BS692" i="2" s="1"/>
  <c r="BP531" i="1"/>
  <c r="BT412" i="2" s="1"/>
  <c r="BO635" i="1"/>
  <c r="BS522" i="2" s="1"/>
  <c r="BO47" i="1"/>
  <c r="BS639" i="2" s="1"/>
  <c r="BO201" i="1"/>
  <c r="BS153" i="2" s="1"/>
  <c r="BO637" i="1"/>
  <c r="BS98" i="2" s="1"/>
  <c r="BO504" i="1"/>
  <c r="BS512" i="2" s="1"/>
  <c r="BO227" i="1"/>
  <c r="BS177" i="2" s="1"/>
  <c r="BO622" i="1"/>
  <c r="BS97" i="2" s="1"/>
  <c r="BP370" i="1"/>
  <c r="BT306" i="2" s="1"/>
  <c r="BO338" i="1"/>
  <c r="BS528" i="2" s="1"/>
  <c r="BO619" i="1"/>
  <c r="BS46" i="2" s="1"/>
  <c r="BP603" i="1"/>
  <c r="BT62" i="2" s="1"/>
  <c r="BO261" i="1"/>
  <c r="BS203" i="2" s="1"/>
  <c r="BO247" i="1"/>
  <c r="BS399" i="2" s="1"/>
  <c r="BO325" i="1"/>
  <c r="BS241" i="2" s="1"/>
  <c r="BO174" i="1"/>
  <c r="BS543" i="2" s="1"/>
  <c r="BO554" i="1"/>
  <c r="BS122" i="2" s="1"/>
  <c r="BP42" i="1"/>
  <c r="BT640" i="2" s="1"/>
  <c r="BQ77" i="1"/>
  <c r="BU695" i="2" s="1"/>
  <c r="BO105" i="1"/>
  <c r="BS614" i="2" s="1"/>
  <c r="BP621" i="1"/>
  <c r="BT113" i="2" s="1"/>
  <c r="BO485" i="1"/>
  <c r="BS47" i="2" s="1"/>
  <c r="BO540" i="1"/>
  <c r="BS461" i="2" s="1"/>
  <c r="BO329" i="1"/>
  <c r="BS265" i="2" s="1"/>
  <c r="BO601" i="1"/>
  <c r="BS63" i="2" s="1"/>
  <c r="BQ594" i="1"/>
  <c r="BU78" i="2" s="1"/>
  <c r="BO423" i="1"/>
  <c r="BS349" i="2" s="1"/>
  <c r="BO428" i="1"/>
  <c r="BS493" i="2" s="1"/>
  <c r="BO541" i="1"/>
  <c r="BO363" i="1"/>
  <c r="BS300" i="2" s="1"/>
  <c r="BO156" i="1"/>
  <c r="BS517" i="2" s="1"/>
  <c r="BO246" i="1"/>
  <c r="BS200" i="2" s="1"/>
  <c r="BO225" i="1"/>
  <c r="BS190" i="2" s="1"/>
  <c r="BO327" i="1"/>
  <c r="BS291" i="2" s="1"/>
  <c r="BO546" i="1"/>
  <c r="BO54" i="1"/>
  <c r="BS674" i="2" s="1"/>
  <c r="BO97" i="1"/>
  <c r="BS703" i="2" s="1"/>
  <c r="BO23" i="1"/>
  <c r="BS634" i="2" s="1"/>
  <c r="BO438" i="1"/>
  <c r="BS53" i="2" s="1"/>
  <c r="BP51" i="1"/>
  <c r="BT671" i="2" s="1"/>
  <c r="BO80" i="1"/>
  <c r="BS698" i="2" s="1"/>
  <c r="BO103" i="1"/>
  <c r="BS711" i="2" s="1"/>
  <c r="BO566" i="1"/>
  <c r="BS473" i="2" s="1"/>
  <c r="BO511" i="1"/>
  <c r="BS429" i="2" s="1"/>
  <c r="BP665" i="1"/>
  <c r="BT38" i="2" s="1"/>
  <c r="BO444" i="1"/>
  <c r="BS377" i="2" s="1"/>
  <c r="BO251" i="1"/>
  <c r="BS209" i="2" s="1"/>
  <c r="BP229" i="1"/>
  <c r="BT194" i="2" s="1"/>
  <c r="BO102" i="1"/>
  <c r="BS620" i="2" s="1"/>
  <c r="BO416" i="1"/>
  <c r="BS352" i="2" s="1"/>
  <c r="BQ547" i="1"/>
  <c r="BP177" i="1"/>
  <c r="BT534" i="2" s="1"/>
  <c r="BO380" i="1"/>
  <c r="BS317" i="2" s="1"/>
  <c r="BO379" i="1"/>
  <c r="BS331" i="2" s="1"/>
  <c r="BO335" i="1"/>
  <c r="BS288" i="2" s="1"/>
  <c r="BQ652" i="1"/>
  <c r="BU60" i="2" s="1"/>
  <c r="BP313" i="1"/>
  <c r="BT270" i="2" s="1"/>
  <c r="BO106" i="1"/>
  <c r="BS585" i="2" s="1"/>
  <c r="BO157" i="1"/>
  <c r="BS158" i="2" s="1"/>
  <c r="BP514" i="1"/>
  <c r="BT441" i="2" s="1"/>
  <c r="BP140" i="1"/>
  <c r="BT529" i="2" s="1"/>
  <c r="BO164" i="1"/>
  <c r="BS535" i="2" s="1"/>
  <c r="BO78" i="1"/>
  <c r="BS696" i="2" s="1"/>
  <c r="BO572" i="1"/>
  <c r="BS494" i="2" s="1"/>
  <c r="BO460" i="1"/>
  <c r="BS381" i="2" s="1"/>
  <c r="BO26" i="1"/>
  <c r="BS623" i="2" s="1"/>
  <c r="BQ305" i="1"/>
  <c r="BU538" i="2" s="1"/>
  <c r="BQ641" i="1"/>
  <c r="BU67" i="2" s="1"/>
  <c r="BO300" i="1"/>
  <c r="BS548" i="2" s="1"/>
  <c r="BO533" i="1"/>
  <c r="BS456" i="2" s="1"/>
  <c r="BO487" i="1"/>
  <c r="BS112" i="2" s="1"/>
  <c r="BO586" i="1"/>
  <c r="BS58" i="2" s="1"/>
  <c r="BO376" i="1"/>
  <c r="BS304" i="2" s="1"/>
  <c r="BO136" i="1"/>
  <c r="BS376" i="2" s="1"/>
  <c r="BQ430" i="1"/>
  <c r="BU361" i="2" s="1"/>
  <c r="BO128" i="1"/>
  <c r="BS584" i="2" s="1"/>
  <c r="BP85" i="1"/>
  <c r="BT716" i="2" s="1"/>
  <c r="BO228" i="1"/>
  <c r="BS178" i="2" s="1"/>
  <c r="BO331" i="1"/>
  <c r="BS283" i="2" s="1"/>
  <c r="BO580" i="1"/>
  <c r="BS159" i="2" s="1"/>
  <c r="BO527" i="1"/>
  <c r="BS465" i="2" s="1"/>
  <c r="BO553" i="1"/>
  <c r="BO125" i="1"/>
  <c r="BS592" i="2" s="1"/>
  <c r="BO272" i="1"/>
  <c r="BS215" i="2" s="1"/>
  <c r="BP433" i="1"/>
  <c r="BP275" i="1"/>
  <c r="BT229" i="2" s="1"/>
  <c r="BP482" i="1"/>
  <c r="BT402" i="2" s="1"/>
  <c r="BP523" i="1"/>
  <c r="BS529" i="1"/>
  <c r="BW454" i="2" s="1"/>
  <c r="BO278" i="1"/>
  <c r="BS256" i="2" s="1"/>
  <c r="BP255" i="1"/>
  <c r="BT204" i="2" s="1"/>
  <c r="BO631" i="1"/>
  <c r="BS37" i="2" s="1"/>
  <c r="BO21" i="1"/>
  <c r="BS648" i="2" s="1"/>
  <c r="BO501" i="1"/>
  <c r="BS439" i="2" s="1"/>
  <c r="BO571" i="1"/>
  <c r="BS117" i="2" s="1"/>
  <c r="BO470" i="1"/>
  <c r="BS393" i="2" s="1"/>
  <c r="BO146" i="1"/>
  <c r="BS146" i="2" s="1"/>
  <c r="BO629" i="1"/>
  <c r="BS25" i="2" s="1"/>
  <c r="BO660" i="1"/>
  <c r="BS103" i="2" s="1"/>
  <c r="BO283" i="1"/>
  <c r="BS224" i="2" s="1"/>
  <c r="BO671" i="1"/>
  <c r="BO39" i="1"/>
  <c r="BS627" i="2" s="1"/>
  <c r="BO332" i="1"/>
  <c r="BS269" i="2" s="1"/>
  <c r="BO660" i="2"/>
  <c r="BO658" i="2"/>
  <c r="AC1" i="2"/>
  <c r="BE1" i="2"/>
  <c r="AU1" i="2"/>
  <c r="CP1" i="2"/>
  <c r="AE1" i="2"/>
  <c r="AL1" i="2"/>
  <c r="V1" i="2"/>
  <c r="BC1" i="2"/>
  <c r="BJ1" i="2"/>
  <c r="AS1" i="2"/>
  <c r="AB1" i="2"/>
  <c r="BG1" i="2"/>
  <c r="BH1" i="2"/>
  <c r="CQ1" i="2"/>
  <c r="AR1" i="2"/>
  <c r="AP1" i="2"/>
  <c r="BK1" i="2"/>
  <c r="AQ1" i="2"/>
  <c r="AA1" i="2"/>
  <c r="BB1" i="2"/>
  <c r="X1" i="2"/>
  <c r="AZ1" i="2"/>
  <c r="AJ1" i="2"/>
  <c r="T1" i="2"/>
  <c r="CS1" i="2"/>
  <c r="AM1" i="2"/>
  <c r="W1" i="2"/>
  <c r="AX1" i="2"/>
  <c r="AO1" i="2"/>
  <c r="AV1" i="2"/>
  <c r="AT1" i="2"/>
  <c r="AD1" i="2"/>
  <c r="P1" i="2"/>
  <c r="BD1" i="2"/>
  <c r="BI1" i="2"/>
  <c r="AK1" i="2"/>
  <c r="U1" i="2"/>
  <c r="O1" i="2"/>
  <c r="AY1" i="2"/>
  <c r="AI1" i="2"/>
  <c r="S1" i="2"/>
  <c r="R1" i="2"/>
  <c r="Y1" i="2"/>
  <c r="BN1" i="2"/>
  <c r="Z1" i="2"/>
  <c r="AH1" i="2"/>
  <c r="AF1" i="2"/>
  <c r="AW1" i="2"/>
  <c r="AG1" i="2"/>
  <c r="Q1" i="2"/>
  <c r="BF1" i="2"/>
  <c r="BM1" i="2"/>
  <c r="CO1" i="2"/>
  <c r="CT1" i="2"/>
  <c r="AN1" i="2"/>
  <c r="CR1" i="2"/>
  <c r="CB1" i="2"/>
  <c r="BL1" i="2"/>
  <c r="CF674" i="1" l="1"/>
  <c r="BR674" i="1"/>
  <c r="BV68" i="2" s="1"/>
  <c r="CI68" i="2"/>
  <c r="BO1" i="2"/>
  <c r="BP156" i="1"/>
  <c r="BT517" i="2" s="1"/>
  <c r="CG517" i="2"/>
  <c r="BP554" i="1"/>
  <c r="BT122" i="2" s="1"/>
  <c r="CG122" i="2"/>
  <c r="BP212" i="1"/>
  <c r="BT151" i="2" s="1"/>
  <c r="CG151" i="2"/>
  <c r="BP473" i="1"/>
  <c r="BT395" i="2" s="1"/>
  <c r="CG395" i="2"/>
  <c r="CJ75" i="2"/>
  <c r="BR86" i="1"/>
  <c r="CI706" i="2"/>
  <c r="CI704" i="2"/>
  <c r="CI705" i="2"/>
  <c r="BP221" i="1"/>
  <c r="BT180" i="2" s="1"/>
  <c r="CG180" i="2"/>
  <c r="BP567" i="1"/>
  <c r="BT485" i="2" s="1"/>
  <c r="CG485" i="2"/>
  <c r="BP228" i="1"/>
  <c r="BT178" i="2" s="1"/>
  <c r="CG178" i="2"/>
  <c r="BP115" i="1"/>
  <c r="BT606" i="2" s="1"/>
  <c r="CG606" i="2"/>
  <c r="BQ255" i="1"/>
  <c r="BU204" i="2" s="1"/>
  <c r="CH204" i="2"/>
  <c r="BP586" i="1"/>
  <c r="BT58" i="2" s="1"/>
  <c r="CG58" i="2"/>
  <c r="BP26" i="1"/>
  <c r="BT623" i="2" s="1"/>
  <c r="CG623" i="2"/>
  <c r="BQ665" i="1"/>
  <c r="BU38" i="2" s="1"/>
  <c r="CH38" i="2"/>
  <c r="BP295" i="1"/>
  <c r="BT205" i="2" s="1"/>
  <c r="CG205" i="2"/>
  <c r="BS9" i="2"/>
  <c r="BS10" i="2"/>
  <c r="BP479" i="1"/>
  <c r="BT427" i="2" s="1"/>
  <c r="CG427" i="2"/>
  <c r="BP583" i="1"/>
  <c r="CG118" i="2"/>
  <c r="CG119" i="2"/>
  <c r="BP360" i="1"/>
  <c r="BT305" i="2" s="1"/>
  <c r="CG305" i="2"/>
  <c r="BS561" i="1"/>
  <c r="BW480" i="2" s="1"/>
  <c r="CJ480" i="2"/>
  <c r="BP172" i="1"/>
  <c r="BT551" i="2" s="1"/>
  <c r="CG551" i="2"/>
  <c r="BQ584" i="1"/>
  <c r="BU4" i="2" s="1"/>
  <c r="CH4" i="2"/>
  <c r="BQ648" i="1"/>
  <c r="BU107" i="2" s="1"/>
  <c r="CH107" i="2"/>
  <c r="BP90" i="1"/>
  <c r="CG658" i="2"/>
  <c r="CG659" i="2"/>
  <c r="CG660" i="2"/>
  <c r="BP108" i="1"/>
  <c r="BT594" i="2" s="1"/>
  <c r="CG594" i="2"/>
  <c r="BP118" i="1"/>
  <c r="BT582" i="2" s="1"/>
  <c r="CG582" i="2"/>
  <c r="BP450" i="1"/>
  <c r="BT364" i="2" s="1"/>
  <c r="CG364" i="2"/>
  <c r="BQ197" i="1"/>
  <c r="BU154" i="2" s="1"/>
  <c r="CH154" i="2"/>
  <c r="BP52" i="1"/>
  <c r="BT672" i="2" s="1"/>
  <c r="CG672" i="2"/>
  <c r="BP352" i="1"/>
  <c r="BT549" i="2" s="1"/>
  <c r="CG549" i="2"/>
  <c r="BP573" i="1"/>
  <c r="CG135" i="2"/>
  <c r="CG134" i="2"/>
  <c r="BT87" i="2"/>
  <c r="BT88" i="2"/>
  <c r="BP260" i="1"/>
  <c r="BT223" i="2" s="1"/>
  <c r="CG223" i="2"/>
  <c r="BQ238" i="1"/>
  <c r="BU176" i="2" s="1"/>
  <c r="CH176" i="2"/>
  <c r="BP110" i="1"/>
  <c r="BT608" i="2" s="1"/>
  <c r="CG608" i="2"/>
  <c r="BP48" i="1"/>
  <c r="BT643" i="2" s="1"/>
  <c r="CG643" i="2"/>
  <c r="BP361" i="1"/>
  <c r="BT307" i="2" s="1"/>
  <c r="CG307" i="2"/>
  <c r="BP507" i="1"/>
  <c r="BT430" i="2" s="1"/>
  <c r="CG430" i="2"/>
  <c r="BP588" i="1"/>
  <c r="BT70" i="2" s="1"/>
  <c r="CG70" i="2"/>
  <c r="BP148" i="1"/>
  <c r="BT499" i="2" s="1"/>
  <c r="CG499" i="2"/>
  <c r="BP420" i="1"/>
  <c r="BT350" i="2" s="1"/>
  <c r="CG350" i="2"/>
  <c r="BQ88" i="1"/>
  <c r="BU626" i="2" s="1"/>
  <c r="CH626" i="2"/>
  <c r="BQ268" i="1"/>
  <c r="BU541" i="2" s="1"/>
  <c r="CH541" i="2"/>
  <c r="BP257" i="1"/>
  <c r="BT507" i="2" s="1"/>
  <c r="CG507" i="2"/>
  <c r="BQ316" i="1"/>
  <c r="BU309" i="2" s="1"/>
  <c r="CH309" i="2"/>
  <c r="BP500" i="1"/>
  <c r="BT419" i="2" s="1"/>
  <c r="CG419" i="2"/>
  <c r="BP84" i="1"/>
  <c r="BT709" i="2" s="1"/>
  <c r="CG709" i="2"/>
  <c r="BP233" i="1"/>
  <c r="BT226" i="2" s="1"/>
  <c r="CG226" i="2"/>
  <c r="BS65" i="2"/>
  <c r="BS64" i="2"/>
  <c r="BP25" i="1"/>
  <c r="BT654" i="2" s="1"/>
  <c r="CG654" i="2"/>
  <c r="BP555" i="1"/>
  <c r="BT471" i="2" s="1"/>
  <c r="CG471" i="2"/>
  <c r="BP56" i="1"/>
  <c r="BT676" i="2" s="1"/>
  <c r="CG676" i="2"/>
  <c r="BP24" i="1"/>
  <c r="BT650" i="2" s="1"/>
  <c r="CG650" i="2"/>
  <c r="BP253" i="1"/>
  <c r="BT202" i="2" s="1"/>
  <c r="CG202" i="2"/>
  <c r="BP444" i="1"/>
  <c r="BT377" i="2" s="1"/>
  <c r="CG377" i="2"/>
  <c r="BP502" i="1"/>
  <c r="BT434" i="2" s="1"/>
  <c r="CG434" i="2"/>
  <c r="BP521" i="1"/>
  <c r="BT446" i="2" s="1"/>
  <c r="CG446" i="2"/>
  <c r="BP266" i="1"/>
  <c r="BT206" i="2" s="1"/>
  <c r="CG206" i="2"/>
  <c r="BP285" i="1"/>
  <c r="BT233" i="2" s="1"/>
  <c r="CG233" i="2"/>
  <c r="BQ179" i="1"/>
  <c r="BU501" i="2" s="1"/>
  <c r="CH501" i="2"/>
  <c r="BP381" i="1"/>
  <c r="BT389" i="2" s="1"/>
  <c r="CG389" i="2"/>
  <c r="BP112" i="1"/>
  <c r="BT583" i="2" s="1"/>
  <c r="CG583" i="2"/>
  <c r="BP392" i="1"/>
  <c r="BT320" i="2" s="1"/>
  <c r="CG320" i="2"/>
  <c r="BP8" i="1"/>
  <c r="BT662" i="2" s="1"/>
  <c r="CG662" i="2"/>
  <c r="BR398" i="1"/>
  <c r="BV329" i="2" s="1"/>
  <c r="CI329" i="2"/>
  <c r="BS658" i="2"/>
  <c r="BS659" i="2"/>
  <c r="BS660" i="2"/>
  <c r="BP410" i="1"/>
  <c r="BT341" i="2" s="1"/>
  <c r="CG341" i="2"/>
  <c r="BR131" i="1"/>
  <c r="BV590" i="2" s="1"/>
  <c r="CI590" i="2"/>
  <c r="BP292" i="1"/>
  <c r="BT521" i="2" s="1"/>
  <c r="CG521" i="2"/>
  <c r="BP494" i="1"/>
  <c r="BT451" i="2" s="1"/>
  <c r="CG451" i="2"/>
  <c r="BP629" i="1"/>
  <c r="BT25" i="2" s="1"/>
  <c r="CG25" i="2"/>
  <c r="BQ275" i="1"/>
  <c r="BU229" i="2" s="1"/>
  <c r="CH229" i="2"/>
  <c r="BP125" i="1"/>
  <c r="BT592" i="2" s="1"/>
  <c r="CG592" i="2"/>
  <c r="BP460" i="1"/>
  <c r="BT381" i="2" s="1"/>
  <c r="CG381" i="2"/>
  <c r="BP106" i="1"/>
  <c r="BT585" i="2" s="1"/>
  <c r="CG585" i="2"/>
  <c r="BQ177" i="1"/>
  <c r="BU534" i="2" s="1"/>
  <c r="CH534" i="2"/>
  <c r="BP97" i="1"/>
  <c r="BT703" i="2" s="1"/>
  <c r="CG703" i="2"/>
  <c r="BP363" i="1"/>
  <c r="BT300" i="2" s="1"/>
  <c r="CG300" i="2"/>
  <c r="BP635" i="1"/>
  <c r="BT522" i="2" s="1"/>
  <c r="CG522" i="2"/>
  <c r="BP656" i="1"/>
  <c r="BT20" i="2" s="1"/>
  <c r="CG20" i="2"/>
  <c r="BQ506" i="1"/>
  <c r="BU397" i="2" s="1"/>
  <c r="CH397" i="2"/>
  <c r="BP677" i="1"/>
  <c r="CG10" i="2"/>
  <c r="CG9" i="2"/>
  <c r="BS237" i="1"/>
  <c r="BW197" i="2" s="1"/>
  <c r="CJ197" i="2"/>
  <c r="BS118" i="2"/>
  <c r="BS119" i="2"/>
  <c r="BQ606" i="1"/>
  <c r="BU17" i="2" s="1"/>
  <c r="CH17" i="2"/>
  <c r="BP240" i="1"/>
  <c r="BT234" i="2" s="1"/>
  <c r="CG234" i="2"/>
  <c r="BP286" i="1"/>
  <c r="BT251" i="2" s="1"/>
  <c r="CG251" i="2"/>
  <c r="BP93" i="1"/>
  <c r="BT603" i="2" s="1"/>
  <c r="CG603" i="2"/>
  <c r="BQ241" i="1"/>
  <c r="BU201" i="2" s="1"/>
  <c r="CH201" i="2"/>
  <c r="BP195" i="1"/>
  <c r="BT164" i="2" s="1"/>
  <c r="CG164" i="2"/>
  <c r="BQ539" i="1"/>
  <c r="BU484" i="2" s="1"/>
  <c r="CH484" i="2"/>
  <c r="BQ446" i="1"/>
  <c r="BU371" i="2" s="1"/>
  <c r="CH371" i="2"/>
  <c r="BQ559" i="1"/>
  <c r="BU472" i="2" s="1"/>
  <c r="CH472" i="2"/>
  <c r="BP252" i="1"/>
  <c r="BT222" i="2" s="1"/>
  <c r="CG222" i="2"/>
  <c r="BP445" i="1"/>
  <c r="BT48" i="2" s="1"/>
  <c r="CG48" i="2"/>
  <c r="BP11" i="1"/>
  <c r="BT665" i="2" s="1"/>
  <c r="CG665" i="2"/>
  <c r="BR593" i="1"/>
  <c r="BV72" i="2" s="1"/>
  <c r="CI72" i="2"/>
  <c r="BR408" i="1"/>
  <c r="BV502" i="2" s="1"/>
  <c r="CI502" i="2"/>
  <c r="BQ129" i="1"/>
  <c r="BU588" i="2" s="1"/>
  <c r="CH588" i="2"/>
  <c r="BQ602" i="1"/>
  <c r="CH87" i="2"/>
  <c r="CH88" i="2"/>
  <c r="BR400" i="1"/>
  <c r="BV332" i="2" s="1"/>
  <c r="CI332" i="2"/>
  <c r="BQ643" i="1"/>
  <c r="BU45" i="2" s="1"/>
  <c r="CH45" i="2"/>
  <c r="BQ640" i="1"/>
  <c r="BU50" i="2" s="1"/>
  <c r="CH50" i="2"/>
  <c r="BP491" i="1"/>
  <c r="BT420" i="2" s="1"/>
  <c r="CG420" i="2"/>
  <c r="BQ537" i="1"/>
  <c r="BU488" i="2" s="1"/>
  <c r="CH488" i="2"/>
  <c r="BP359" i="1"/>
  <c r="BT297" i="2" s="1"/>
  <c r="CG297" i="2"/>
  <c r="BP27" i="1"/>
  <c r="BT629" i="2" s="1"/>
  <c r="CG629" i="2"/>
  <c r="BP613" i="1"/>
  <c r="CG64" i="2"/>
  <c r="CG65" i="2"/>
  <c r="BR31" i="1"/>
  <c r="BV651" i="2" s="1"/>
  <c r="CI651" i="2"/>
  <c r="BP326" i="1"/>
  <c r="BT257" i="2" s="1"/>
  <c r="CG257" i="2"/>
  <c r="BP192" i="1"/>
  <c r="BT519" i="2" s="1"/>
  <c r="CG519" i="2"/>
  <c r="BR19" i="1"/>
  <c r="BV638" i="2" s="1"/>
  <c r="CI638" i="2"/>
  <c r="BP574" i="1"/>
  <c r="CG132" i="2"/>
  <c r="CG133" i="2"/>
  <c r="BP96" i="1"/>
  <c r="BT710" i="2" s="1"/>
  <c r="CG710" i="2"/>
  <c r="BQ466" i="1"/>
  <c r="BU383" i="2" s="1"/>
  <c r="CH383" i="2"/>
  <c r="BP208" i="1"/>
  <c r="BT167" i="2" s="1"/>
  <c r="CG167" i="2"/>
  <c r="BP464" i="1"/>
  <c r="BT372" i="2" s="1"/>
  <c r="CG372" i="2"/>
  <c r="BP194" i="1"/>
  <c r="BT148" i="2" s="1"/>
  <c r="CG148" i="2"/>
  <c r="BP278" i="1"/>
  <c r="BT256" i="2" s="1"/>
  <c r="CG256" i="2"/>
  <c r="BQ85" i="1"/>
  <c r="BU716" i="2" s="1"/>
  <c r="CH716" i="2"/>
  <c r="BP487" i="1"/>
  <c r="BT112" i="2" s="1"/>
  <c r="CG112" i="2"/>
  <c r="BQ313" i="1"/>
  <c r="BU270" i="2" s="1"/>
  <c r="CH270" i="2"/>
  <c r="BU131" i="2"/>
  <c r="BU130" i="2"/>
  <c r="BP511" i="1"/>
  <c r="BT429" i="2" s="1"/>
  <c r="CG429" i="2"/>
  <c r="BS463" i="2"/>
  <c r="BS462" i="2"/>
  <c r="BP540" i="1"/>
  <c r="BT461" i="2" s="1"/>
  <c r="CG461" i="2"/>
  <c r="BP174" i="1"/>
  <c r="BT543" i="2" s="1"/>
  <c r="CG543" i="2"/>
  <c r="BQ370" i="1"/>
  <c r="BU306" i="2" s="1"/>
  <c r="CH306" i="2"/>
  <c r="BQ113" i="1"/>
  <c r="BU598" i="2" s="1"/>
  <c r="CH598" i="2"/>
  <c r="BQ220" i="1"/>
  <c r="BU184" i="2" s="1"/>
  <c r="CH184" i="2"/>
  <c r="BQ264" i="1"/>
  <c r="BU239" i="2" s="1"/>
  <c r="CH239" i="2"/>
  <c r="BP91" i="1"/>
  <c r="BT702" i="2" s="1"/>
  <c r="CG702" i="2"/>
  <c r="BP396" i="1"/>
  <c r="BT325" i="2" s="1"/>
  <c r="CG325" i="2"/>
  <c r="BP320" i="1"/>
  <c r="BT246" i="2" s="1"/>
  <c r="CG246" i="2"/>
  <c r="BP219" i="1"/>
  <c r="BT183" i="2" s="1"/>
  <c r="CG183" i="2"/>
  <c r="BR65" i="1"/>
  <c r="BV683" i="2" s="1"/>
  <c r="CI683" i="2"/>
  <c r="BP399" i="1"/>
  <c r="BT327" i="2" s="1"/>
  <c r="CG327" i="2"/>
  <c r="BP424" i="1"/>
  <c r="BT292" i="2" s="1"/>
  <c r="CG292" i="2"/>
  <c r="BP101" i="1"/>
  <c r="BT618" i="2" s="1"/>
  <c r="CG618" i="2"/>
  <c r="BP170" i="1"/>
  <c r="BT527" i="2" s="1"/>
  <c r="CG527" i="2"/>
  <c r="BP391" i="1"/>
  <c r="BT313" i="2" s="1"/>
  <c r="CG313" i="2"/>
  <c r="BP235" i="1"/>
  <c r="BT196" i="2" s="1"/>
  <c r="CG196" i="2"/>
  <c r="BP538" i="1"/>
  <c r="BT466" i="2" s="1"/>
  <c r="CG466" i="2"/>
  <c r="BP36" i="1"/>
  <c r="BT655" i="2" s="1"/>
  <c r="CG655" i="2"/>
  <c r="BP198" i="1"/>
  <c r="BT542" i="2" s="1"/>
  <c r="CG542" i="2"/>
  <c r="BP525" i="1"/>
  <c r="BT452" i="2" s="1"/>
  <c r="CG452" i="2"/>
  <c r="BP599" i="1"/>
  <c r="BT84" i="2" s="1"/>
  <c r="CG84" i="2"/>
  <c r="BP489" i="1"/>
  <c r="BT435" i="2" s="1"/>
  <c r="CG435" i="2"/>
  <c r="BP186" i="1"/>
  <c r="BT547" i="2" s="1"/>
  <c r="CG547" i="2"/>
  <c r="BQ312" i="1"/>
  <c r="BU249" i="2" s="1"/>
  <c r="CH249" i="2"/>
  <c r="BP389" i="1"/>
  <c r="BT561" i="2" s="1"/>
  <c r="CG561" i="2"/>
  <c r="BP484" i="1"/>
  <c r="BT436" i="2" s="1"/>
  <c r="CG436" i="2"/>
  <c r="BP372" i="1"/>
  <c r="BT275" i="2" s="1"/>
  <c r="CG275" i="2"/>
  <c r="BP81" i="1"/>
  <c r="BT699" i="2" s="1"/>
  <c r="CG699" i="2"/>
  <c r="BP390" i="1"/>
  <c r="BT532" i="2" s="1"/>
  <c r="CG532" i="2"/>
  <c r="BP496" i="1"/>
  <c r="BT425" i="2" s="1"/>
  <c r="CG425" i="2"/>
  <c r="BQ429" i="1"/>
  <c r="BU579" i="2" s="1"/>
  <c r="CH579" i="2"/>
  <c r="BR339" i="1"/>
  <c r="BV263" i="2" s="1"/>
  <c r="CI263" i="2"/>
  <c r="BP510" i="1"/>
  <c r="BT442" i="2" s="1"/>
  <c r="CG442" i="2"/>
  <c r="BP585" i="1"/>
  <c r="BT335" i="2" s="1"/>
  <c r="CG335" i="2"/>
  <c r="BP99" i="1"/>
  <c r="BT619" i="2" s="1"/>
  <c r="CG619" i="2"/>
  <c r="BP307" i="1"/>
  <c r="BT510" i="2" s="1"/>
  <c r="CG510" i="2"/>
  <c r="BR371" i="1"/>
  <c r="BV562" i="2" s="1"/>
  <c r="CI562" i="2"/>
  <c r="BP340" i="1"/>
  <c r="BT322" i="2" s="1"/>
  <c r="CG322" i="2"/>
  <c r="BP175" i="1"/>
  <c r="BT169" i="2" s="1"/>
  <c r="CG169" i="2"/>
  <c r="BP280" i="1"/>
  <c r="BT218" i="2" s="1"/>
  <c r="CG218" i="2"/>
  <c r="BR434" i="1"/>
  <c r="BV360" i="2" s="1"/>
  <c r="CI360" i="2"/>
  <c r="BQ467" i="1"/>
  <c r="BU396" i="2" s="1"/>
  <c r="CH396" i="2"/>
  <c r="BR595" i="1"/>
  <c r="BV61" i="2" s="1"/>
  <c r="CI61" i="2"/>
  <c r="BQ570" i="1"/>
  <c r="BU489" i="2" s="1"/>
  <c r="CH489" i="2"/>
  <c r="BP29" i="1"/>
  <c r="BT647" i="2" s="1"/>
  <c r="CG647" i="2"/>
  <c r="BP478" i="1"/>
  <c r="BT401" i="2" s="1"/>
  <c r="CG401" i="2"/>
  <c r="BP543" i="1"/>
  <c r="BT464" i="2" s="1"/>
  <c r="CG464" i="2"/>
  <c r="BS289" i="1"/>
  <c r="BW252" i="2" s="1"/>
  <c r="CJ252" i="2"/>
  <c r="BP279" i="1"/>
  <c r="BT231" i="2" s="1"/>
  <c r="CG231" i="2"/>
  <c r="BP569" i="1"/>
  <c r="BT142" i="2" s="1"/>
  <c r="CG142" i="2"/>
  <c r="BP267" i="1"/>
  <c r="BT237" i="2" s="1"/>
  <c r="CG237" i="2"/>
  <c r="BP168" i="1"/>
  <c r="BT192" i="2" s="1"/>
  <c r="CG192" i="2"/>
  <c r="BP146" i="1"/>
  <c r="BT146" i="2" s="1"/>
  <c r="CG146" i="2"/>
  <c r="BR547" i="1"/>
  <c r="CI130" i="2"/>
  <c r="CI131" i="2"/>
  <c r="BP54" i="1"/>
  <c r="BT674" i="2" s="1"/>
  <c r="CG674" i="2"/>
  <c r="BP541" i="1"/>
  <c r="CG462" i="2"/>
  <c r="CG463" i="2"/>
  <c r="BP367" i="1"/>
  <c r="BT324" i="2" s="1"/>
  <c r="CG324" i="2"/>
  <c r="BQ306" i="1"/>
  <c r="BU408" i="2" s="1"/>
  <c r="CH408" i="2"/>
  <c r="BP349" i="1"/>
  <c r="BT293" i="2" s="1"/>
  <c r="CG293" i="2"/>
  <c r="BP633" i="1"/>
  <c r="BT91" i="2" s="1"/>
  <c r="CG91" i="2"/>
  <c r="BP193" i="1"/>
  <c r="BT566" i="2" s="1"/>
  <c r="CG566" i="2"/>
  <c r="BQ161" i="1"/>
  <c r="BU157" i="2" s="1"/>
  <c r="CH157" i="2"/>
  <c r="BP301" i="1"/>
  <c r="BT576" i="2" s="1"/>
  <c r="CG576" i="2"/>
  <c r="BP127" i="1"/>
  <c r="BT609" i="2" s="1"/>
  <c r="CG609" i="2"/>
  <c r="BQ204" i="1"/>
  <c r="BU160" i="2" s="1"/>
  <c r="CH160" i="2"/>
  <c r="BP505" i="1"/>
  <c r="BT431" i="2" s="1"/>
  <c r="CG431" i="2"/>
  <c r="BP119" i="1"/>
  <c r="BT581" i="2" s="1"/>
  <c r="CG581" i="2"/>
  <c r="BQ404" i="1"/>
  <c r="BU344" i="2" s="1"/>
  <c r="CH344" i="2"/>
  <c r="BP245" i="1"/>
  <c r="BT260" i="2" s="1"/>
  <c r="CG260" i="2"/>
  <c r="CK106" i="2"/>
  <c r="CK105" i="2"/>
  <c r="BP457" i="1"/>
  <c r="BT414" i="2" s="1"/>
  <c r="CG414" i="2"/>
  <c r="BP610" i="1"/>
  <c r="BT479" i="2" s="1"/>
  <c r="CG479" i="2"/>
  <c r="BP69" i="1"/>
  <c r="BT687" i="2" s="1"/>
  <c r="CG687" i="2"/>
  <c r="BP89" i="1"/>
  <c r="BT630" i="2" s="1"/>
  <c r="CG630" i="2"/>
  <c r="BQ243" i="1"/>
  <c r="BU410" i="2" s="1"/>
  <c r="CH410" i="2"/>
  <c r="BP650" i="1"/>
  <c r="BT80" i="2" s="1"/>
  <c r="CG80" i="2"/>
  <c r="BR202" i="1"/>
  <c r="BV150" i="2" s="1"/>
  <c r="CI150" i="2"/>
  <c r="BQ611" i="1"/>
  <c r="BU59" i="2" s="1"/>
  <c r="CH59" i="2"/>
  <c r="BR308" i="1"/>
  <c r="BV244" i="2" s="1"/>
  <c r="CI244" i="2"/>
  <c r="BQ441" i="1"/>
  <c r="BU378" i="2" s="1"/>
  <c r="CH378" i="2"/>
  <c r="BP346" i="1"/>
  <c r="BT277" i="2" s="1"/>
  <c r="CG277" i="2"/>
  <c r="BS298" i="1"/>
  <c r="BW14" i="2" s="1"/>
  <c r="CJ14" i="2"/>
  <c r="BP534" i="1"/>
  <c r="BT411" i="2" s="1"/>
  <c r="CG411" i="2"/>
  <c r="BP465" i="1"/>
  <c r="BT385" i="2" s="1"/>
  <c r="CG385" i="2"/>
  <c r="BP471" i="1"/>
  <c r="BT438" i="2" s="1"/>
  <c r="CG438" i="2"/>
  <c r="BP480" i="1"/>
  <c r="BT524" i="2" s="1"/>
  <c r="CG524" i="2"/>
  <c r="BP59" i="1"/>
  <c r="BT679" i="2" s="1"/>
  <c r="CG679" i="2"/>
  <c r="BP205" i="1"/>
  <c r="BT165" i="2" s="1"/>
  <c r="CG165" i="2"/>
  <c r="BP272" i="1"/>
  <c r="BT215" i="2" s="1"/>
  <c r="CG215" i="2"/>
  <c r="BT368" i="2"/>
  <c r="BT379" i="2"/>
  <c r="BP660" i="1"/>
  <c r="BT103" i="2" s="1"/>
  <c r="CG103" i="2"/>
  <c r="BP646" i="1"/>
  <c r="BT49" i="2" s="1"/>
  <c r="CG49" i="2"/>
  <c r="BS483" i="2"/>
  <c r="BS482" i="2"/>
  <c r="BP128" i="1"/>
  <c r="BT584" i="2" s="1"/>
  <c r="CG584" i="2"/>
  <c r="BP572" i="1"/>
  <c r="BT494" i="2" s="1"/>
  <c r="CG494" i="2"/>
  <c r="BP416" i="1"/>
  <c r="BT352" i="2" s="1"/>
  <c r="CG352" i="2"/>
  <c r="BP566" i="1"/>
  <c r="BT473" i="2" s="1"/>
  <c r="CG473" i="2"/>
  <c r="BP485" i="1"/>
  <c r="BT47" i="2" s="1"/>
  <c r="CG47" i="2"/>
  <c r="BQ407" i="1"/>
  <c r="BU334" i="2" s="1"/>
  <c r="CH334" i="2"/>
  <c r="BP104" i="1"/>
  <c r="BT605" i="2" s="1"/>
  <c r="CG605" i="2"/>
  <c r="BR222" i="1"/>
  <c r="BV179" i="2" s="1"/>
  <c r="CI179" i="2"/>
  <c r="BP151" i="1"/>
  <c r="BT189" i="2" s="1"/>
  <c r="CG189" i="2"/>
  <c r="BQ121" i="1"/>
  <c r="BU587" i="2" s="1"/>
  <c r="CH587" i="2"/>
  <c r="BQ178" i="1"/>
  <c r="BU564" i="2" s="1"/>
  <c r="CH564" i="2"/>
  <c r="BQ32" i="1"/>
  <c r="BU652" i="2" s="1"/>
  <c r="CH652" i="2"/>
  <c r="BP474" i="1"/>
  <c r="BT109" i="2" s="1"/>
  <c r="CG109" i="2"/>
  <c r="BP165" i="1"/>
  <c r="BT333" i="2" s="1"/>
  <c r="CG333" i="2"/>
  <c r="BP274" i="1"/>
  <c r="BT211" i="2" s="1"/>
  <c r="CG211" i="2"/>
  <c r="BP71" i="1"/>
  <c r="BT689" i="2" s="1"/>
  <c r="CG689" i="2"/>
  <c r="BP638" i="1"/>
  <c r="BT34" i="2" s="1"/>
  <c r="CG34" i="2"/>
  <c r="BQ472" i="1"/>
  <c r="BU392" i="2" s="1"/>
  <c r="CH392" i="2"/>
  <c r="BS81" i="2"/>
  <c r="BS82" i="2"/>
  <c r="BS125" i="2"/>
  <c r="BS124" i="2"/>
  <c r="BQ449" i="1"/>
  <c r="BU394" i="2" s="1"/>
  <c r="CH394" i="2"/>
  <c r="BP667" i="1"/>
  <c r="CG363" i="2"/>
  <c r="CG351" i="2"/>
  <c r="BP35" i="1"/>
  <c r="BT644" i="2" s="1"/>
  <c r="CG644" i="2"/>
  <c r="BP605" i="1"/>
  <c r="BT18" i="2" s="1"/>
  <c r="CG18" i="2"/>
  <c r="BP64" i="1"/>
  <c r="BT682" i="2" s="1"/>
  <c r="CG682" i="2"/>
  <c r="BQ536" i="1"/>
  <c r="BU459" i="2" s="1"/>
  <c r="CH459" i="2"/>
  <c r="BP28" i="1"/>
  <c r="BT636" i="2" s="1"/>
  <c r="CG636" i="2"/>
  <c r="BR413" i="1"/>
  <c r="BV348" i="2" s="1"/>
  <c r="CI348" i="2"/>
  <c r="BQ440" i="1"/>
  <c r="BU356" i="2" s="1"/>
  <c r="CH356" i="2"/>
  <c r="BP375" i="1"/>
  <c r="BT526" i="2" s="1"/>
  <c r="CG526" i="2"/>
  <c r="BP364" i="1"/>
  <c r="BT310" i="2" s="1"/>
  <c r="CG310" i="2"/>
  <c r="BP72" i="1"/>
  <c r="BT690" i="2" s="1"/>
  <c r="CG690" i="2"/>
  <c r="BP395" i="1"/>
  <c r="BT328" i="2" s="1"/>
  <c r="CG328" i="2"/>
  <c r="BQ169" i="1"/>
  <c r="BU515" i="2" s="1"/>
  <c r="CH515" i="2"/>
  <c r="BQ526" i="1"/>
  <c r="BU447" i="2" s="1"/>
  <c r="CH447" i="2"/>
  <c r="BQ564" i="1"/>
  <c r="CH138" i="2"/>
  <c r="CH139" i="2"/>
  <c r="BP568" i="1"/>
  <c r="BT486" i="2" s="1"/>
  <c r="CG486" i="2"/>
  <c r="BS425" i="1"/>
  <c r="BW104" i="2" s="1"/>
  <c r="CJ104" i="2"/>
  <c r="BQ365" i="1"/>
  <c r="BU302" i="2" s="1"/>
  <c r="CH302" i="2"/>
  <c r="BP10" i="1"/>
  <c r="BT664" i="2" s="1"/>
  <c r="CG664" i="2"/>
  <c r="BP409" i="1"/>
  <c r="BT330" i="2" s="1"/>
  <c r="CG330" i="2"/>
  <c r="BP388" i="1"/>
  <c r="BT572" i="2" s="1"/>
  <c r="CG572" i="2"/>
  <c r="BQ46" i="1"/>
  <c r="BU621" i="2" s="1"/>
  <c r="CH621" i="2"/>
  <c r="BP135" i="1"/>
  <c r="BT74" i="2" s="1"/>
  <c r="CG74" i="2"/>
  <c r="BS133" i="2"/>
  <c r="BS132" i="2"/>
  <c r="BQ259" i="1"/>
  <c r="BU574" i="2" s="1"/>
  <c r="CH574" i="2"/>
  <c r="BP310" i="1"/>
  <c r="BT271" i="2" s="1"/>
  <c r="CG271" i="2"/>
  <c r="BP209" i="1"/>
  <c r="BT161" i="2" s="1"/>
  <c r="CG161" i="2"/>
  <c r="BP470" i="1"/>
  <c r="BT393" i="2" s="1"/>
  <c r="CG393" i="2"/>
  <c r="BP553" i="1"/>
  <c r="CG483" i="2"/>
  <c r="CG482" i="2"/>
  <c r="BP533" i="1"/>
  <c r="BT456" i="2" s="1"/>
  <c r="CG456" i="2"/>
  <c r="BP78" i="1"/>
  <c r="BT696" i="2" s="1"/>
  <c r="CG696" i="2"/>
  <c r="BR652" i="1"/>
  <c r="BV60" i="2" s="1"/>
  <c r="CI60" i="2"/>
  <c r="BS114" i="2"/>
  <c r="BS115" i="2"/>
  <c r="BP428" i="1"/>
  <c r="BT493" i="2" s="1"/>
  <c r="CG493" i="2"/>
  <c r="BQ621" i="1"/>
  <c r="BU113" i="2" s="1"/>
  <c r="CH113" i="2"/>
  <c r="BP325" i="1"/>
  <c r="BT241" i="2" s="1"/>
  <c r="CG241" i="2"/>
  <c r="BP622" i="1"/>
  <c r="BT97" i="2" s="1"/>
  <c r="CG97" i="2"/>
  <c r="BQ531" i="1"/>
  <c r="BU412" i="2" s="1"/>
  <c r="CH412" i="2"/>
  <c r="BQ273" i="1"/>
  <c r="BU225" i="2" s="1"/>
  <c r="CH225" i="2"/>
  <c r="BQ616" i="1"/>
  <c r="BU83" i="2" s="1"/>
  <c r="CH83" i="2"/>
  <c r="BQ552" i="1"/>
  <c r="CH126" i="2"/>
  <c r="CH127" i="2"/>
  <c r="BP183" i="1"/>
  <c r="BT505" i="2" s="1"/>
  <c r="CG505" i="2"/>
  <c r="BP139" i="1"/>
  <c r="BT552" i="2" s="1"/>
  <c r="CG552" i="2"/>
  <c r="BS143" i="2"/>
  <c r="BS144" i="2"/>
  <c r="BP150" i="1"/>
  <c r="BT52" i="2" s="1"/>
  <c r="CG52" i="2"/>
  <c r="BQ191" i="1"/>
  <c r="BU172" i="2" s="1"/>
  <c r="CH172" i="2"/>
  <c r="BP493" i="1"/>
  <c r="BT422" i="2" s="1"/>
  <c r="CG422" i="2"/>
  <c r="BP461" i="1"/>
  <c r="BT380" i="2" s="1"/>
  <c r="CG380" i="2"/>
  <c r="BT558" i="2"/>
  <c r="BT557" i="2"/>
  <c r="BQ513" i="1"/>
  <c r="BU437" i="2" s="1"/>
  <c r="CH437" i="2"/>
  <c r="BP604" i="1"/>
  <c r="CG81" i="2"/>
  <c r="CG82" i="2"/>
  <c r="BP509" i="1"/>
  <c r="CG125" i="2"/>
  <c r="CG124" i="2"/>
  <c r="BP134" i="1"/>
  <c r="BT602" i="2" s="1"/>
  <c r="CG602" i="2"/>
  <c r="BP224" i="1"/>
  <c r="BT232" i="2" s="1"/>
  <c r="CG232" i="2"/>
  <c r="BS351" i="2"/>
  <c r="BS363" i="2"/>
  <c r="BQ545" i="1"/>
  <c r="BU467" i="2" s="1"/>
  <c r="CH467" i="2"/>
  <c r="BP58" i="1"/>
  <c r="BT678" i="2" s="1"/>
  <c r="CG678" i="2"/>
  <c r="BQ448" i="1"/>
  <c r="BU240" i="2" s="1"/>
  <c r="CH240" i="2"/>
  <c r="BP45" i="1"/>
  <c r="BT657" i="2" s="1"/>
  <c r="CG657" i="2"/>
  <c r="BP299" i="1"/>
  <c r="BT571" i="2" s="1"/>
  <c r="CG571" i="2"/>
  <c r="BP293" i="1"/>
  <c r="BT506" i="2" s="1"/>
  <c r="CG506" i="2"/>
  <c r="BQ297" i="1"/>
  <c r="BU294" i="2" s="1"/>
  <c r="CH294" i="2"/>
  <c r="BQ385" i="1"/>
  <c r="BU315" i="2" s="1"/>
  <c r="CH315" i="2"/>
  <c r="BT138" i="2"/>
  <c r="BT139" i="2"/>
  <c r="BQ358" i="1"/>
  <c r="BU580" i="2" s="1"/>
  <c r="CH580" i="2"/>
  <c r="BQ210" i="1"/>
  <c r="BU525" i="2" s="1"/>
  <c r="CH525" i="2"/>
  <c r="BQ67" i="1"/>
  <c r="BU685" i="2" s="1"/>
  <c r="CH685" i="2"/>
  <c r="BP236" i="1"/>
  <c r="BT195" i="2" s="1"/>
  <c r="CG195" i="2"/>
  <c r="BP414" i="1"/>
  <c r="BT415" i="2" s="1"/>
  <c r="CG415" i="2"/>
  <c r="BP490" i="1"/>
  <c r="BT460" i="2" s="1"/>
  <c r="CG460" i="2"/>
  <c r="BR469" i="1"/>
  <c r="BV388" i="2" s="1"/>
  <c r="CI388" i="2"/>
  <c r="BP217" i="1"/>
  <c r="BT171" i="2" s="1"/>
  <c r="CG171" i="2"/>
  <c r="BQ659" i="1"/>
  <c r="CH368" i="2"/>
  <c r="CH379" i="2"/>
  <c r="BP103" i="1"/>
  <c r="BT711" i="2" s="1"/>
  <c r="CG711" i="2"/>
  <c r="BP546" i="1"/>
  <c r="CG114" i="2"/>
  <c r="CG115" i="2"/>
  <c r="BS353" i="1"/>
  <c r="BW299" i="2" s="1"/>
  <c r="CJ299" i="2"/>
  <c r="BP152" i="1"/>
  <c r="BT523" i="2" s="1"/>
  <c r="CG523" i="2"/>
  <c r="BP182" i="1"/>
  <c r="BT185" i="2" s="1"/>
  <c r="CG185" i="2"/>
  <c r="BS7" i="2"/>
  <c r="BS8" i="2"/>
  <c r="BP522" i="1"/>
  <c r="BT497" i="2" s="1"/>
  <c r="CG497" i="2"/>
  <c r="BP55" i="1"/>
  <c r="BT675" i="2" s="1"/>
  <c r="CG675" i="2"/>
  <c r="BQ355" i="1"/>
  <c r="BU544" i="2" s="1"/>
  <c r="CH544" i="2"/>
  <c r="BP155" i="1"/>
  <c r="BT166" i="2" s="1"/>
  <c r="CG166" i="2"/>
  <c r="BP159" i="1"/>
  <c r="BT145" i="2" s="1"/>
  <c r="CG145" i="2"/>
  <c r="BP57" i="1"/>
  <c r="BT677" i="2" s="1"/>
  <c r="CG677" i="2"/>
  <c r="BT127" i="2"/>
  <c r="BT126" i="2"/>
  <c r="BP20" i="1"/>
  <c r="BT641" i="2" s="1"/>
  <c r="CG641" i="2"/>
  <c r="BP565" i="1"/>
  <c r="CG144" i="2"/>
  <c r="CG143" i="2"/>
  <c r="BP614" i="1"/>
  <c r="BT85" i="2" s="1"/>
  <c r="CG85" i="2"/>
  <c r="BP160" i="1"/>
  <c r="BT243" i="2" s="1"/>
  <c r="CG243" i="2"/>
  <c r="BR147" i="1"/>
  <c r="BV554" i="2" s="1"/>
  <c r="CI554" i="2"/>
  <c r="BQ670" i="1"/>
  <c r="CH558" i="2"/>
  <c r="CH557" i="2"/>
  <c r="BP196" i="1"/>
  <c r="BT147" i="2" s="1"/>
  <c r="CG147" i="2"/>
  <c r="BP126" i="1"/>
  <c r="BT601" i="2" s="1"/>
  <c r="CG601" i="2"/>
  <c r="BS654" i="1"/>
  <c r="BW89" i="2" s="1"/>
  <c r="CJ89" i="2"/>
  <c r="BQ499" i="1"/>
  <c r="BU433" i="2" s="1"/>
  <c r="CH433" i="2"/>
  <c r="BP590" i="1"/>
  <c r="BT66" i="2" s="1"/>
  <c r="CG66" i="2"/>
  <c r="BP368" i="1"/>
  <c r="BT303" i="2" s="1"/>
  <c r="CG303" i="2"/>
  <c r="BQ411" i="1"/>
  <c r="BU342" i="2" s="1"/>
  <c r="CH342" i="2"/>
  <c r="BP109" i="1"/>
  <c r="BT604" i="2" s="1"/>
  <c r="CG604" i="2"/>
  <c r="BP154" i="1"/>
  <c r="BT187" i="2" s="1"/>
  <c r="CG187" i="2"/>
  <c r="BR403" i="1"/>
  <c r="BV321" i="2" s="1"/>
  <c r="CI321" i="2"/>
  <c r="BP439" i="1"/>
  <c r="BT359" i="2" s="1"/>
  <c r="CG359" i="2"/>
  <c r="BP231" i="1"/>
  <c r="BT193" i="2" s="1"/>
  <c r="CG193" i="2"/>
  <c r="BP382" i="1"/>
  <c r="BT312" i="2" s="1"/>
  <c r="CG312" i="2"/>
  <c r="BP362" i="1"/>
  <c r="BT366" i="2" s="1"/>
  <c r="CG366" i="2"/>
  <c r="CK129" i="2"/>
  <c r="CK128" i="2"/>
  <c r="BP141" i="1"/>
  <c r="BT162" i="2" s="1"/>
  <c r="CG162" i="2"/>
  <c r="BU129" i="2"/>
  <c r="BU128" i="2"/>
  <c r="BQ608" i="1"/>
  <c r="BU108" i="2" s="1"/>
  <c r="CH108" i="2"/>
  <c r="BP157" i="1"/>
  <c r="BT158" i="2" s="1"/>
  <c r="CG158" i="2"/>
  <c r="BP401" i="1"/>
  <c r="BT326" i="2" s="1"/>
  <c r="CG326" i="2"/>
  <c r="BP234" i="1"/>
  <c r="BT198" i="2" s="1"/>
  <c r="CG198" i="2"/>
  <c r="BP334" i="1"/>
  <c r="BT272" i="2" s="1"/>
  <c r="CG272" i="2"/>
  <c r="BQ321" i="1"/>
  <c r="BU258" i="2" s="1"/>
  <c r="CH258" i="2"/>
  <c r="BQ291" i="1"/>
  <c r="BU261" i="2" s="1"/>
  <c r="CH261" i="2"/>
  <c r="BP620" i="1"/>
  <c r="BT33" i="2" s="1"/>
  <c r="CG33" i="2"/>
  <c r="BP338" i="1"/>
  <c r="BT528" i="2" s="1"/>
  <c r="CG528" i="2"/>
  <c r="BR578" i="1"/>
  <c r="BV495" i="2" s="1"/>
  <c r="CI495" i="2"/>
  <c r="BP239" i="1"/>
  <c r="BT191" i="2" s="1"/>
  <c r="CG191" i="2"/>
  <c r="BR647" i="1"/>
  <c r="BV39" i="2" s="1"/>
  <c r="CI39" i="2"/>
  <c r="BP317" i="1"/>
  <c r="BT255" i="2" s="1"/>
  <c r="CG255" i="2"/>
  <c r="BP184" i="1"/>
  <c r="BT168" i="2" s="1"/>
  <c r="CG168" i="2"/>
  <c r="BP332" i="1"/>
  <c r="BT269" i="2" s="1"/>
  <c r="CG269" i="2"/>
  <c r="BP571" i="1"/>
  <c r="BT117" i="2" s="1"/>
  <c r="CG117" i="2"/>
  <c r="BP527" i="1"/>
  <c r="BT465" i="2" s="1"/>
  <c r="CG465" i="2"/>
  <c r="BP300" i="1"/>
  <c r="BT548" i="2" s="1"/>
  <c r="CG548" i="2"/>
  <c r="BP164" i="1"/>
  <c r="BT535" i="2" s="1"/>
  <c r="CG535" i="2"/>
  <c r="BP102" i="1"/>
  <c r="BT620" i="2" s="1"/>
  <c r="CG620" i="2"/>
  <c r="BP423" i="1"/>
  <c r="BT349" i="2" s="1"/>
  <c r="CG349" i="2"/>
  <c r="BP105" i="1"/>
  <c r="BT614" i="2" s="1"/>
  <c r="CG614" i="2"/>
  <c r="BP247" i="1"/>
  <c r="BT399" i="2" s="1"/>
  <c r="CG399" i="2"/>
  <c r="BP227" i="1"/>
  <c r="BT177" i="2" s="1"/>
  <c r="CG177" i="2"/>
  <c r="BP74" i="1"/>
  <c r="BT692" i="2" s="1"/>
  <c r="CG692" i="2"/>
  <c r="BP535" i="1"/>
  <c r="CG458" i="2"/>
  <c r="CG457" i="2"/>
  <c r="BP676" i="1"/>
  <c r="CG8" i="2"/>
  <c r="CG7" i="2"/>
  <c r="BP76" i="1"/>
  <c r="BT694" i="2" s="1"/>
  <c r="CG694" i="2"/>
  <c r="BP596" i="1"/>
  <c r="BT16" i="2" s="1"/>
  <c r="CG16" i="2"/>
  <c r="BP348" i="1"/>
  <c r="BT286" i="2" s="1"/>
  <c r="CG286" i="2"/>
  <c r="BP432" i="1"/>
  <c r="BT354" i="2" s="1"/>
  <c r="CG354" i="2"/>
  <c r="BP187" i="1"/>
  <c r="BT36" i="2" s="1"/>
  <c r="CG36" i="2"/>
  <c r="BP185" i="1"/>
  <c r="BT553" i="2" s="1"/>
  <c r="CG553" i="2"/>
  <c r="BP98" i="1"/>
  <c r="BT616" i="2" s="1"/>
  <c r="CG616" i="2"/>
  <c r="BP94" i="1"/>
  <c r="BT612" i="2" s="1"/>
  <c r="CG612" i="2"/>
  <c r="BP43" i="1"/>
  <c r="BT642" i="2" s="1"/>
  <c r="CG642" i="2"/>
  <c r="BP75" i="1"/>
  <c r="BT693" i="2" s="1"/>
  <c r="CG693" i="2"/>
  <c r="BP249" i="1"/>
  <c r="BT212" i="2" s="1"/>
  <c r="CG212" i="2"/>
  <c r="BQ435" i="1"/>
  <c r="BU11" i="2" s="1"/>
  <c r="CH11" i="2"/>
  <c r="BP454" i="1"/>
  <c r="BT370" i="2" s="1"/>
  <c r="CG370" i="2"/>
  <c r="BP215" i="1"/>
  <c r="BT173" i="2" s="1"/>
  <c r="CG173" i="2"/>
  <c r="BP132" i="1"/>
  <c r="BT595" i="2" s="1"/>
  <c r="CG595" i="2"/>
  <c r="BP162" i="1"/>
  <c r="BT509" i="2" s="1"/>
  <c r="CG509" i="2"/>
  <c r="BP664" i="1"/>
  <c r="BT79" i="2" s="1"/>
  <c r="CG79" i="2"/>
  <c r="BR609" i="1"/>
  <c r="BV86" i="2" s="1"/>
  <c r="CI86" i="2"/>
  <c r="BQ242" i="1"/>
  <c r="BU504" i="2" s="1"/>
  <c r="CH504" i="2"/>
  <c r="BP171" i="1"/>
  <c r="BT550" i="2" s="1"/>
  <c r="CG550" i="2"/>
  <c r="BP276" i="1"/>
  <c r="BT12" i="2" s="1"/>
  <c r="CG12" i="2"/>
  <c r="BP324" i="1"/>
  <c r="BT500" i="2" s="1"/>
  <c r="CG500" i="2"/>
  <c r="BQ351" i="1"/>
  <c r="BU301" i="2" s="1"/>
  <c r="CH301" i="2"/>
  <c r="BR269" i="1"/>
  <c r="BV207" i="2" s="1"/>
  <c r="CI207" i="2"/>
  <c r="BP618" i="1"/>
  <c r="BT23" i="2" s="1"/>
  <c r="CG23" i="2"/>
  <c r="BP394" i="1"/>
  <c r="BT323" i="2" s="1"/>
  <c r="CG323" i="2"/>
  <c r="BP486" i="1"/>
  <c r="BT449" i="2" s="1"/>
  <c r="CG449" i="2"/>
  <c r="BR625" i="1"/>
  <c r="CI101" i="2"/>
  <c r="CI100" i="2"/>
  <c r="BR144" i="1"/>
  <c r="BV230" i="2" s="1"/>
  <c r="CI230" i="2"/>
  <c r="BP476" i="1"/>
  <c r="BT228" i="2" s="1"/>
  <c r="CG228" i="2"/>
  <c r="BQ337" i="1"/>
  <c r="BU514" i="2" s="1"/>
  <c r="CH514" i="2"/>
  <c r="BQ328" i="1"/>
  <c r="BU276" i="2" s="1"/>
  <c r="CH276" i="2"/>
  <c r="BP651" i="1"/>
  <c r="BT44" i="2" s="1"/>
  <c r="CG44" i="2"/>
  <c r="BP180" i="1"/>
  <c r="BT216" i="2" s="1"/>
  <c r="CG216" i="2"/>
  <c r="BQ524" i="1"/>
  <c r="BU123" i="2" s="1"/>
  <c r="CH123" i="2"/>
  <c r="BQ333" i="1"/>
  <c r="BU279" i="2" s="1"/>
  <c r="CH279" i="2"/>
  <c r="BS530" i="1"/>
  <c r="BW455" i="2" s="1"/>
  <c r="CJ455" i="2"/>
  <c r="BP282" i="1"/>
  <c r="BT245" i="2" s="1"/>
  <c r="CG245" i="2"/>
  <c r="BQ66" i="1"/>
  <c r="BU684" i="2" s="1"/>
  <c r="CH684" i="2"/>
  <c r="BR579" i="1"/>
  <c r="CV128" i="2"/>
  <c r="CV129" i="2"/>
  <c r="BQ16" i="1"/>
  <c r="BU632" i="2" s="1"/>
  <c r="CH632" i="2"/>
  <c r="BP248" i="1"/>
  <c r="BT578" i="2" s="1"/>
  <c r="CG578" i="2"/>
  <c r="BP258" i="1"/>
  <c r="BT536" i="2" s="1"/>
  <c r="CG536" i="2"/>
  <c r="BT529" i="1"/>
  <c r="BX454" i="2" s="1"/>
  <c r="CK454" i="2"/>
  <c r="BT136" i="2"/>
  <c r="BT137" i="2"/>
  <c r="BR430" i="1"/>
  <c r="BV361" i="2" s="1"/>
  <c r="CI361" i="2"/>
  <c r="BP335" i="1"/>
  <c r="BT288" i="2" s="1"/>
  <c r="CG288" i="2"/>
  <c r="BQ229" i="1"/>
  <c r="BU194" i="2" s="1"/>
  <c r="CH194" i="2"/>
  <c r="BP327" i="1"/>
  <c r="BT291" i="2" s="1"/>
  <c r="CG291" i="2"/>
  <c r="BQ627" i="1"/>
  <c r="BU15" i="2" s="1"/>
  <c r="CH15" i="2"/>
  <c r="BS457" i="2"/>
  <c r="BS458" i="2"/>
  <c r="BQ452" i="1"/>
  <c r="BU374" i="2" s="1"/>
  <c r="CH374" i="2"/>
  <c r="BQ607" i="1"/>
  <c r="BU19" i="2" s="1"/>
  <c r="CH19" i="2"/>
  <c r="BP30" i="1"/>
  <c r="BT649" i="2" s="1"/>
  <c r="CG649" i="2"/>
  <c r="BQ419" i="1"/>
  <c r="BU346" i="2" s="1"/>
  <c r="CH346" i="2"/>
  <c r="BR512" i="1"/>
  <c r="BV418" i="2" s="1"/>
  <c r="CI418" i="2"/>
  <c r="BR250" i="1"/>
  <c r="BV214" i="2" s="1"/>
  <c r="CI214" i="2"/>
  <c r="BP350" i="1"/>
  <c r="BT296" i="2" s="1"/>
  <c r="CG296" i="2"/>
  <c r="BQ38" i="1"/>
  <c r="BU625" i="2" s="1"/>
  <c r="CH625" i="2"/>
  <c r="BQ377" i="1"/>
  <c r="BU387" i="2" s="1"/>
  <c r="CH387" i="2"/>
  <c r="BP551" i="1"/>
  <c r="BT470" i="2" s="1"/>
  <c r="CG470" i="2"/>
  <c r="BP111" i="1"/>
  <c r="BT599" i="2" s="1"/>
  <c r="CG599" i="2"/>
  <c r="BQ562" i="1"/>
  <c r="BU13" i="2" s="1"/>
  <c r="CH13" i="2"/>
  <c r="BQ341" i="1"/>
  <c r="BU282" i="2" s="1"/>
  <c r="CH282" i="2"/>
  <c r="BP124" i="1"/>
  <c r="BT610" i="2" s="1"/>
  <c r="CG610" i="2"/>
  <c r="BP598" i="1"/>
  <c r="BT24" i="2" s="1"/>
  <c r="CG24" i="2"/>
  <c r="BP532" i="1"/>
  <c r="BT448" i="2" s="1"/>
  <c r="CG448" i="2"/>
  <c r="BP427" i="1"/>
  <c r="BT355" i="2" s="1"/>
  <c r="CG355" i="2"/>
  <c r="BP262" i="1"/>
  <c r="BT199" i="2" s="1"/>
  <c r="CG199" i="2"/>
  <c r="BU101" i="2"/>
  <c r="BU100" i="2"/>
  <c r="BP290" i="1"/>
  <c r="BT238" i="2" s="1"/>
  <c r="CG238" i="2"/>
  <c r="BQ181" i="1"/>
  <c r="BU508" i="2" s="1"/>
  <c r="CH508" i="2"/>
  <c r="BP549" i="1"/>
  <c r="BT475" i="2" s="1"/>
  <c r="CG475" i="2"/>
  <c r="BP277" i="1"/>
  <c r="BT220" i="2" s="1"/>
  <c r="CG220" i="2"/>
  <c r="BS141" i="2"/>
  <c r="BS140" i="2"/>
  <c r="BQ519" i="1"/>
  <c r="BU445" i="2" s="1"/>
  <c r="CH445" i="2"/>
  <c r="BP223" i="1"/>
  <c r="BT186" i="2" s="1"/>
  <c r="CG186" i="2"/>
  <c r="BP462" i="1"/>
  <c r="BT530" i="2" s="1"/>
  <c r="CG530" i="2"/>
  <c r="BP122" i="1"/>
  <c r="BT596" i="2" s="1"/>
  <c r="CG596" i="2"/>
  <c r="BP158" i="1"/>
  <c r="BT573" i="2" s="1"/>
  <c r="CG573" i="2"/>
  <c r="BP644" i="1"/>
  <c r="BT51" i="2" s="1"/>
  <c r="CG51" i="2"/>
  <c r="BP560" i="1"/>
  <c r="BT478" i="2" s="1"/>
  <c r="CG478" i="2"/>
  <c r="BU106" i="2"/>
  <c r="BU105" i="2"/>
  <c r="BP7" i="1"/>
  <c r="BT714" i="2" s="1"/>
  <c r="CG714" i="2"/>
  <c r="BP304" i="1"/>
  <c r="BT248" i="2" s="1"/>
  <c r="CG248" i="2"/>
  <c r="BQ617" i="1"/>
  <c r="BU102" i="2" s="1"/>
  <c r="CH102" i="2"/>
  <c r="BQ666" i="1"/>
  <c r="BU32" i="2" s="1"/>
  <c r="CH32" i="2"/>
  <c r="BQ422" i="1"/>
  <c r="BU518" i="2" s="1"/>
  <c r="CH518" i="2"/>
  <c r="BP309" i="1"/>
  <c r="BT242" i="2" s="1"/>
  <c r="CG242" i="2"/>
  <c r="BP296" i="1"/>
  <c r="BT235" i="2" s="1"/>
  <c r="CG235" i="2"/>
  <c r="BR44" i="1"/>
  <c r="BV656" i="2" s="1"/>
  <c r="CI656" i="2"/>
  <c r="BS134" i="2"/>
  <c r="BS135" i="2"/>
  <c r="BP456" i="1"/>
  <c r="BT406" i="2" s="1"/>
  <c r="CG406" i="2"/>
  <c r="BP516" i="1"/>
  <c r="BT559" i="2" s="1"/>
  <c r="CG559" i="2"/>
  <c r="BQ73" i="1"/>
  <c r="BU691" i="2" s="1"/>
  <c r="CH691" i="2"/>
  <c r="BP315" i="1"/>
  <c r="BT511" i="2" s="1"/>
  <c r="CG511" i="2"/>
  <c r="BP431" i="1"/>
  <c r="BT531" i="2" s="1"/>
  <c r="CG531" i="2"/>
  <c r="BP39" i="1"/>
  <c r="BT627" i="2" s="1"/>
  <c r="CG627" i="2"/>
  <c r="BP501" i="1"/>
  <c r="BT439" i="2" s="1"/>
  <c r="CG439" i="2"/>
  <c r="BQ433" i="1"/>
  <c r="CH137" i="2"/>
  <c r="CH136" i="2"/>
  <c r="BP80" i="1"/>
  <c r="BT698" i="2" s="1"/>
  <c r="CG698" i="2"/>
  <c r="BP225" i="1"/>
  <c r="BT190" i="2" s="1"/>
  <c r="CG190" i="2"/>
  <c r="BR594" i="1"/>
  <c r="BV78" i="2" s="1"/>
  <c r="CI78" i="2"/>
  <c r="BP261" i="1"/>
  <c r="BT203" i="2" s="1"/>
  <c r="CG203" i="2"/>
  <c r="BP504" i="1"/>
  <c r="BT512" i="2" s="1"/>
  <c r="CG512" i="2"/>
  <c r="BP173" i="1"/>
  <c r="BT563" i="2" s="1"/>
  <c r="CG563" i="2"/>
  <c r="BQ655" i="1"/>
  <c r="BU110" i="2" s="1"/>
  <c r="CH110" i="2"/>
  <c r="BP645" i="1"/>
  <c r="BT384" i="2" s="1"/>
  <c r="CG384" i="2"/>
  <c r="BP100" i="1"/>
  <c r="BT617" i="2" s="1"/>
  <c r="CG617" i="2"/>
  <c r="BQ33" i="1"/>
  <c r="BU628" i="2" s="1"/>
  <c r="CH628" i="2"/>
  <c r="BQ657" i="1"/>
  <c r="BU75" i="2" s="1"/>
  <c r="CU75" i="2"/>
  <c r="CU1" i="2" s="1"/>
  <c r="BP628" i="1"/>
  <c r="CG565" i="2"/>
  <c r="CG569" i="2"/>
  <c r="BS92" i="2"/>
  <c r="BS93" i="2"/>
  <c r="BP60" i="1"/>
  <c r="BT708" i="2" s="1"/>
  <c r="CG708" i="2"/>
  <c r="BP624" i="1"/>
  <c r="BT99" i="2" s="1"/>
  <c r="CG99" i="2"/>
  <c r="BP421" i="1"/>
  <c r="BT403" i="2" s="1"/>
  <c r="CG403" i="2"/>
  <c r="BP254" i="1"/>
  <c r="BT289" i="2" s="1"/>
  <c r="CG289" i="2"/>
  <c r="BP61" i="1"/>
  <c r="BT715" i="2" s="1"/>
  <c r="CG715" i="2"/>
  <c r="BP342" i="1"/>
  <c r="BT278" i="2" s="1"/>
  <c r="CG278" i="2"/>
  <c r="BQ576" i="1"/>
  <c r="BU492" i="2" s="1"/>
  <c r="CH492" i="2"/>
  <c r="BP70" i="1"/>
  <c r="BT688" i="2" s="1"/>
  <c r="CG688" i="2"/>
  <c r="BP167" i="1"/>
  <c r="BT513" i="2" s="1"/>
  <c r="CG513" i="2"/>
  <c r="BP53" i="1"/>
  <c r="BT673" i="2" s="1"/>
  <c r="CG673" i="2"/>
  <c r="BQ488" i="1"/>
  <c r="BU416" i="2" s="1"/>
  <c r="CH416" i="2"/>
  <c r="BP323" i="1"/>
  <c r="BT253" i="2" s="1"/>
  <c r="CG253" i="2"/>
  <c r="BP632" i="1"/>
  <c r="BT570" i="2" s="1"/>
  <c r="CG570" i="2"/>
  <c r="BP548" i="1"/>
  <c r="BT469" i="2" s="1"/>
  <c r="CG469" i="2"/>
  <c r="BP123" i="1"/>
  <c r="BT607" i="2" s="1"/>
  <c r="CG607" i="2"/>
  <c r="BP133" i="1"/>
  <c r="BT597" i="2" s="1"/>
  <c r="CG597" i="2"/>
  <c r="BP244" i="1"/>
  <c r="BT540" i="2" s="1"/>
  <c r="CG540" i="2"/>
  <c r="BQ15" i="1"/>
  <c r="BU624" i="2" s="1"/>
  <c r="CH624" i="2"/>
  <c r="BP528" i="1"/>
  <c r="BT453" i="2" s="1"/>
  <c r="CG453" i="2"/>
  <c r="BP176" i="1"/>
  <c r="BT537" i="2" s="1"/>
  <c r="CG537" i="2"/>
  <c r="BP318" i="1"/>
  <c r="BT264" i="2" s="1"/>
  <c r="CG264" i="2"/>
  <c r="BP294" i="1"/>
  <c r="BT262" i="2" s="1"/>
  <c r="CG262" i="2"/>
  <c r="BP166" i="1"/>
  <c r="BT533" i="2" s="1"/>
  <c r="CG533" i="2"/>
  <c r="BP49" i="1"/>
  <c r="BT646" i="2" s="1"/>
  <c r="CG646" i="2"/>
  <c r="BP357" i="1"/>
  <c r="BT290" i="2" s="1"/>
  <c r="CG290" i="2"/>
  <c r="BP556" i="1"/>
  <c r="CG141" i="2"/>
  <c r="CG140" i="2"/>
  <c r="BQ451" i="1"/>
  <c r="BU400" i="2" s="1"/>
  <c r="CH400" i="2"/>
  <c r="BP149" i="1"/>
  <c r="BT21" i="2" s="1"/>
  <c r="CG21" i="2"/>
  <c r="BR658" i="1"/>
  <c r="BV94" i="2" s="1"/>
  <c r="CI94" i="2"/>
  <c r="BP263" i="1"/>
  <c r="BT577" i="2" s="1"/>
  <c r="CG577" i="2"/>
  <c r="BQ14" i="1"/>
  <c r="BU668" i="2" s="1"/>
  <c r="CH668" i="2"/>
  <c r="BP475" i="1"/>
  <c r="BT391" i="2" s="1"/>
  <c r="CG391" i="2"/>
  <c r="BQ668" i="1"/>
  <c r="BU367" i="2" s="1"/>
  <c r="CH367" i="2"/>
  <c r="BP393" i="1"/>
  <c r="BT347" i="2" s="1"/>
  <c r="CG347" i="2"/>
  <c r="BP232" i="1"/>
  <c r="BT487" i="2" s="1"/>
  <c r="CG487" i="2"/>
  <c r="BQ199" i="1"/>
  <c r="BU152" i="2" s="1"/>
  <c r="CH152" i="2"/>
  <c r="BR634" i="1"/>
  <c r="CV105" i="2"/>
  <c r="CV106" i="2"/>
  <c r="BP503" i="1"/>
  <c r="BT428" i="2" s="1"/>
  <c r="CG428" i="2"/>
  <c r="BS28" i="2"/>
  <c r="BS29" i="2"/>
  <c r="BP21" i="1"/>
  <c r="BT648" i="2" s="1"/>
  <c r="CG648" i="2"/>
  <c r="BT443" i="2"/>
  <c r="BT444" i="2"/>
  <c r="BP580" i="1"/>
  <c r="BT159" i="2" s="1"/>
  <c r="CG159" i="2"/>
  <c r="BP136" i="1"/>
  <c r="BT376" i="2" s="1"/>
  <c r="CG376" i="2"/>
  <c r="BR641" i="1"/>
  <c r="BV67" i="2" s="1"/>
  <c r="CI67" i="2"/>
  <c r="BQ140" i="1"/>
  <c r="BU529" i="2" s="1"/>
  <c r="CH529" i="2"/>
  <c r="BP379" i="1"/>
  <c r="BT331" i="2" s="1"/>
  <c r="CG331" i="2"/>
  <c r="BP251" i="1"/>
  <c r="BT209" i="2" s="1"/>
  <c r="CG209" i="2"/>
  <c r="BQ51" i="1"/>
  <c r="BU671" i="2" s="1"/>
  <c r="CH671" i="2"/>
  <c r="BR77" i="1"/>
  <c r="BV695" i="2" s="1"/>
  <c r="CI695" i="2"/>
  <c r="BQ542" i="1"/>
  <c r="BU491" i="2" s="1"/>
  <c r="CH491" i="2"/>
  <c r="BT6" i="2"/>
  <c r="BT5" i="2"/>
  <c r="BP626" i="1"/>
  <c r="BT96" i="2" s="1"/>
  <c r="CG96" i="2"/>
  <c r="BR206" i="1"/>
  <c r="BV163" i="2" s="1"/>
  <c r="CI163" i="2"/>
  <c r="BS569" i="2"/>
  <c r="BS565" i="2"/>
  <c r="BP639" i="1"/>
  <c r="CG92" i="2"/>
  <c r="CG93" i="2"/>
  <c r="BP107" i="1"/>
  <c r="BT591" i="2" s="1"/>
  <c r="CG591" i="2"/>
  <c r="BP63" i="1"/>
  <c r="BT681" i="2" s="1"/>
  <c r="CG681" i="2"/>
  <c r="BR13" i="1"/>
  <c r="BV667" i="2" s="1"/>
  <c r="CI667" i="2"/>
  <c r="BP582" i="1"/>
  <c r="BT116" i="2" s="1"/>
  <c r="CG116" i="2"/>
  <c r="BP615" i="1"/>
  <c r="BT77" i="2" s="1"/>
  <c r="CG77" i="2"/>
  <c r="BP50" i="1"/>
  <c r="BT670" i="2" s="1"/>
  <c r="CG670" i="2"/>
  <c r="BP189" i="1"/>
  <c r="BT498" i="2" s="1"/>
  <c r="CG498" i="2"/>
  <c r="BP270" i="1"/>
  <c r="BT219" i="2" s="1"/>
  <c r="CG219" i="2"/>
  <c r="BP271" i="1"/>
  <c r="BT217" i="2" s="1"/>
  <c r="CG217" i="2"/>
  <c r="BQ600" i="1"/>
  <c r="BU95" i="2" s="1"/>
  <c r="CH95" i="2"/>
  <c r="BP415" i="1"/>
  <c r="BT343" i="2" s="1"/>
  <c r="CG343" i="2"/>
  <c r="BP117" i="1"/>
  <c r="BT586" i="2" s="1"/>
  <c r="CG586" i="2"/>
  <c r="BP373" i="1"/>
  <c r="BT520" i="2" s="1"/>
  <c r="CG520" i="2"/>
  <c r="BQ405" i="1"/>
  <c r="BU338" i="2" s="1"/>
  <c r="CH338" i="2"/>
  <c r="BQ345" i="1"/>
  <c r="BU281" i="2" s="1"/>
  <c r="CH281" i="2"/>
  <c r="BP92" i="1"/>
  <c r="BT593" i="2" s="1"/>
  <c r="CG593" i="2"/>
  <c r="BR95" i="1"/>
  <c r="BV613" i="2" s="1"/>
  <c r="CI613" i="2"/>
  <c r="BP138" i="1"/>
  <c r="BT555" i="2" s="1"/>
  <c r="CG555" i="2"/>
  <c r="BP406" i="1"/>
  <c r="BT337" i="2" s="1"/>
  <c r="CG337" i="2"/>
  <c r="BP284" i="1"/>
  <c r="BT274" i="2" s="1"/>
  <c r="CG274" i="2"/>
  <c r="BQ145" i="1"/>
  <c r="BU539" i="2" s="1"/>
  <c r="CH539" i="2"/>
  <c r="BP319" i="1"/>
  <c r="BT254" i="2" s="1"/>
  <c r="CG254" i="2"/>
  <c r="BP302" i="1"/>
  <c r="BT250" i="2" s="1"/>
  <c r="CG250" i="2"/>
  <c r="BP311" i="1"/>
  <c r="BT247" i="2" s="1"/>
  <c r="CG247" i="2"/>
  <c r="BP481" i="1"/>
  <c r="BT404" i="2" s="1"/>
  <c r="CG404" i="2"/>
  <c r="BQ447" i="1"/>
  <c r="BU375" i="2" s="1"/>
  <c r="CH375" i="2"/>
  <c r="BP442" i="1"/>
  <c r="BT503" i="2" s="1"/>
  <c r="CG503" i="2"/>
  <c r="BQ153" i="1"/>
  <c r="BU417" i="2" s="1"/>
  <c r="CH417" i="2"/>
  <c r="BQ463" i="1"/>
  <c r="BU382" i="2" s="1"/>
  <c r="CH382" i="2"/>
  <c r="BP203" i="1"/>
  <c r="BT556" i="2" s="1"/>
  <c r="CG556" i="2"/>
  <c r="BP213" i="1"/>
  <c r="BT170" i="2" s="1"/>
  <c r="CG170" i="2"/>
  <c r="BQ200" i="1"/>
  <c r="BU155" i="2" s="1"/>
  <c r="CH155" i="2"/>
  <c r="BP671" i="1"/>
  <c r="CG28" i="2"/>
  <c r="CG29" i="2"/>
  <c r="BQ523" i="1"/>
  <c r="CH443" i="2"/>
  <c r="CH444" i="2"/>
  <c r="BQ603" i="1"/>
  <c r="BU62" i="2" s="1"/>
  <c r="CH62" i="2"/>
  <c r="BP637" i="1"/>
  <c r="BT98" i="2" s="1"/>
  <c r="CG98" i="2"/>
  <c r="BP384" i="1"/>
  <c r="BT316" i="2" s="1"/>
  <c r="CG316" i="2"/>
  <c r="BP5" i="1"/>
  <c r="BT669" i="2" s="1"/>
  <c r="CG669" i="2"/>
  <c r="BR515" i="1"/>
  <c r="BV423" i="2" s="1"/>
  <c r="CI423" i="2"/>
  <c r="BQ675" i="1"/>
  <c r="CH5" i="2"/>
  <c r="CH6" i="2"/>
  <c r="BQ83" i="1"/>
  <c r="BU701" i="2" s="1"/>
  <c r="CH701" i="2"/>
  <c r="BP662" i="1"/>
  <c r="BT26" i="2" s="1"/>
  <c r="CG26" i="2"/>
  <c r="BP347" i="1"/>
  <c r="BT560" i="2" s="1"/>
  <c r="CG560" i="2"/>
  <c r="BP459" i="1"/>
  <c r="BT362" i="2" s="1"/>
  <c r="CG362" i="2"/>
  <c r="BP612" i="1"/>
  <c r="BT386" i="2" s="1"/>
  <c r="CG386" i="2"/>
  <c r="BQ577" i="1"/>
  <c r="CH545" i="2"/>
  <c r="CH546" i="2"/>
  <c r="BP190" i="1"/>
  <c r="BT27" i="2" s="1"/>
  <c r="CG27" i="2"/>
  <c r="BQ82" i="1"/>
  <c r="BU700" i="2" s="1"/>
  <c r="CH700" i="2"/>
  <c r="BQ397" i="1"/>
  <c r="BU336" i="2" s="1"/>
  <c r="CH336" i="2"/>
  <c r="BP41" i="1"/>
  <c r="BT631" i="2" s="1"/>
  <c r="CG631" i="2"/>
  <c r="BP581" i="1"/>
  <c r="BT390" i="2" s="1"/>
  <c r="CG390" i="2"/>
  <c r="BP143" i="1"/>
  <c r="BT156" i="2" s="1"/>
  <c r="CG156" i="2"/>
  <c r="BP114" i="1"/>
  <c r="BT611" i="2" s="1"/>
  <c r="CG611" i="2"/>
  <c r="BP672" i="1"/>
  <c r="BT73" i="2" s="1"/>
  <c r="CG73" i="2"/>
  <c r="BP9" i="1"/>
  <c r="BT663" i="2" s="1"/>
  <c r="CG663" i="2"/>
  <c r="BQ387" i="1"/>
  <c r="BU311" i="2" s="1"/>
  <c r="CH311" i="2"/>
  <c r="BQ508" i="1"/>
  <c r="BU432" i="2" s="1"/>
  <c r="CH432" i="2"/>
  <c r="BQ402" i="1"/>
  <c r="BU339" i="2" s="1"/>
  <c r="CH339" i="2"/>
  <c r="BP558" i="1"/>
  <c r="BT477" i="2" s="1"/>
  <c r="CG477" i="2"/>
  <c r="BQ477" i="1"/>
  <c r="BU496" i="2" s="1"/>
  <c r="CH496" i="2"/>
  <c r="BP591" i="1"/>
  <c r="BT76" i="2" s="1"/>
  <c r="CG76" i="2"/>
  <c r="BP256" i="1"/>
  <c r="BT208" i="2" s="1"/>
  <c r="CG208" i="2"/>
  <c r="BQ383" i="1"/>
  <c r="BU481" i="2" s="1"/>
  <c r="CH481" i="2"/>
  <c r="BP455" i="1"/>
  <c r="BT398" i="2" s="1"/>
  <c r="CG398" i="2"/>
  <c r="BQ495" i="1"/>
  <c r="BU426" i="2" s="1"/>
  <c r="CH426" i="2"/>
  <c r="BP374" i="1"/>
  <c r="BT319" i="2" s="1"/>
  <c r="CG319" i="2"/>
  <c r="BP40" i="1"/>
  <c r="BT645" i="2" s="1"/>
  <c r="CG645" i="2"/>
  <c r="BP288" i="1"/>
  <c r="BT298" i="2" s="1"/>
  <c r="CG298" i="2"/>
  <c r="BQ386" i="1"/>
  <c r="BU314" i="2" s="1"/>
  <c r="CH314" i="2"/>
  <c r="BQ17" i="1"/>
  <c r="BU633" i="2" s="1"/>
  <c r="CH633" i="2"/>
  <c r="BP557" i="1"/>
  <c r="BT474" i="2" s="1"/>
  <c r="CG474" i="2"/>
  <c r="BP517" i="1"/>
  <c r="BT421" i="2" s="1"/>
  <c r="CG421" i="2"/>
  <c r="BQ354" i="1"/>
  <c r="BU295" i="2" s="1"/>
  <c r="CH295" i="2"/>
  <c r="BP18" i="1"/>
  <c r="BT637" i="2" s="1"/>
  <c r="CG637" i="2"/>
  <c r="BP120" i="1"/>
  <c r="BT600" i="2" s="1"/>
  <c r="CG600" i="2"/>
  <c r="BR518" i="1"/>
  <c r="BV450" i="2" s="1"/>
  <c r="CI450" i="2"/>
  <c r="BP344" i="1"/>
  <c r="BT284" i="2" s="1"/>
  <c r="CG284" i="2"/>
  <c r="BP631" i="1"/>
  <c r="BT37" i="2" s="1"/>
  <c r="CG37" i="2"/>
  <c r="BP331" i="1"/>
  <c r="BT283" i="2" s="1"/>
  <c r="CG283" i="2"/>
  <c r="BP23" i="1"/>
  <c r="BT634" i="2" s="1"/>
  <c r="CG634" i="2"/>
  <c r="BP329" i="1"/>
  <c r="BT265" i="2" s="1"/>
  <c r="CG265" i="2"/>
  <c r="BP47" i="1"/>
  <c r="BT639" i="2" s="1"/>
  <c r="CG639" i="2"/>
  <c r="BQ211" i="1"/>
  <c r="BU407" i="2" s="1"/>
  <c r="CH407" i="2"/>
  <c r="BP283" i="1"/>
  <c r="BT224" i="2" s="1"/>
  <c r="CG224" i="2"/>
  <c r="BQ514" i="1"/>
  <c r="BU441" i="2" s="1"/>
  <c r="CH441" i="2"/>
  <c r="BP246" i="1"/>
  <c r="BT200" i="2" s="1"/>
  <c r="CG200" i="2"/>
  <c r="BP601" i="1"/>
  <c r="BT63" i="2" s="1"/>
  <c r="CG63" i="2"/>
  <c r="BP201" i="1"/>
  <c r="BT153" i="2" s="1"/>
  <c r="CG153" i="2"/>
  <c r="BQ87" i="1"/>
  <c r="CH712" i="2"/>
  <c r="CH713" i="2"/>
  <c r="BP550" i="1"/>
  <c r="CG121" i="2"/>
  <c r="CG120" i="2"/>
  <c r="BT545" i="2"/>
  <c r="BT546" i="2"/>
  <c r="BR673" i="1"/>
  <c r="CI31" i="2"/>
  <c r="CI35" i="2"/>
  <c r="BP356" i="1"/>
  <c r="BT287" i="2" s="1"/>
  <c r="CG287" i="2"/>
  <c r="BP453" i="1"/>
  <c r="BT280" i="2" s="1"/>
  <c r="CG280" i="2"/>
  <c r="BQ216" i="1"/>
  <c r="BU181" i="2" s="1"/>
  <c r="CH181" i="2"/>
  <c r="BP22" i="1"/>
  <c r="BT653" i="2" s="1"/>
  <c r="CG653" i="2"/>
  <c r="BP281" i="1"/>
  <c r="BT227" i="2" s="1"/>
  <c r="CG227" i="2"/>
  <c r="BQ669" i="1"/>
  <c r="BU30" i="2" s="1"/>
  <c r="CH30" i="2"/>
  <c r="BQ34" i="1"/>
  <c r="BU635" i="2" s="1"/>
  <c r="CH635" i="2"/>
  <c r="BQ163" i="1"/>
  <c r="BU268" i="2" s="1"/>
  <c r="CH268" i="2"/>
  <c r="BP116" i="1"/>
  <c r="BT615" i="2" s="1"/>
  <c r="CG615" i="2"/>
  <c r="BP378" i="1"/>
  <c r="BT318" i="2" s="1"/>
  <c r="CG318" i="2"/>
  <c r="BQ642" i="1"/>
  <c r="BU41" i="2" s="1"/>
  <c r="CH41" i="2"/>
  <c r="BS340" i="2"/>
  <c r="BS345" i="2"/>
  <c r="BP287" i="1"/>
  <c r="BT236" i="2" s="1"/>
  <c r="CG236" i="2"/>
  <c r="BP336" i="1"/>
  <c r="BT266" i="2" s="1"/>
  <c r="CG266" i="2"/>
  <c r="BR418" i="1"/>
  <c r="BV285" i="2" s="1"/>
  <c r="CI285" i="2"/>
  <c r="BP303" i="1"/>
  <c r="BT221" i="2" s="1"/>
  <c r="CG221" i="2"/>
  <c r="BP218" i="1"/>
  <c r="BT174" i="2" s="1"/>
  <c r="CG174" i="2"/>
  <c r="BR649" i="1"/>
  <c r="BV56" i="2" s="1"/>
  <c r="CI56" i="2"/>
  <c r="BP343" i="1"/>
  <c r="BT273" i="2" s="1"/>
  <c r="CG273" i="2"/>
  <c r="BP6" i="1"/>
  <c r="BT707" i="2" s="1"/>
  <c r="CG707" i="2"/>
  <c r="BQ207" i="1"/>
  <c r="BU149" i="2" s="1"/>
  <c r="CH149" i="2"/>
  <c r="BQ589" i="1"/>
  <c r="BU54" i="2" s="1"/>
  <c r="CH54" i="2"/>
  <c r="BQ12" i="1"/>
  <c r="BU666" i="2" s="1"/>
  <c r="CH666" i="2"/>
  <c r="BQ597" i="1"/>
  <c r="BU55" i="2" s="1"/>
  <c r="CH55" i="2"/>
  <c r="BQ482" i="1"/>
  <c r="BU402" i="2" s="1"/>
  <c r="CH402" i="2"/>
  <c r="BP376" i="1"/>
  <c r="BT304" i="2" s="1"/>
  <c r="CG304" i="2"/>
  <c r="BR305" i="1"/>
  <c r="BV538" i="2" s="1"/>
  <c r="CI538" i="2"/>
  <c r="BP380" i="1"/>
  <c r="BT317" i="2" s="1"/>
  <c r="CG317" i="2"/>
  <c r="BP438" i="1"/>
  <c r="BT53" i="2" s="1"/>
  <c r="CG53" i="2"/>
  <c r="BQ42" i="1"/>
  <c r="BU640" i="2" s="1"/>
  <c r="CH640" i="2"/>
  <c r="BP619" i="1"/>
  <c r="BT46" i="2" s="1"/>
  <c r="CG46" i="2"/>
  <c r="BT712" i="2"/>
  <c r="BT713" i="2"/>
  <c r="BP636" i="1"/>
  <c r="BT71" i="2" s="1"/>
  <c r="CG71" i="2"/>
  <c r="BP592" i="1"/>
  <c r="BT22" i="2" s="1"/>
  <c r="CG22" i="2"/>
  <c r="BP214" i="1"/>
  <c r="BT175" i="2" s="1"/>
  <c r="CG175" i="2"/>
  <c r="BP630" i="1"/>
  <c r="BT90" i="2" s="1"/>
  <c r="CG90" i="2"/>
  <c r="BS120" i="2"/>
  <c r="BS121" i="2"/>
  <c r="BP79" i="1"/>
  <c r="BT697" i="2" s="1"/>
  <c r="CG697" i="2"/>
  <c r="BP188" i="1"/>
  <c r="BT567" i="2" s="1"/>
  <c r="CG567" i="2"/>
  <c r="BQ587" i="1"/>
  <c r="BU42" i="2" s="1"/>
  <c r="CH42" i="2"/>
  <c r="BU31" i="2"/>
  <c r="BU35" i="2"/>
  <c r="BP426" i="1"/>
  <c r="BT358" i="2" s="1"/>
  <c r="CG358" i="2"/>
  <c r="BQ130" i="1"/>
  <c r="BU589" i="2" s="1"/>
  <c r="CH589" i="2"/>
  <c r="BP492" i="1"/>
  <c r="BT43" i="2" s="1"/>
  <c r="CG43" i="2"/>
  <c r="BS330" i="1"/>
  <c r="BW267" i="2" s="1"/>
  <c r="CJ267" i="2"/>
  <c r="BP314" i="1"/>
  <c r="BT259" i="2" s="1"/>
  <c r="CG259" i="2"/>
  <c r="BR498" i="1"/>
  <c r="BV440" i="2" s="1"/>
  <c r="CI440" i="2"/>
  <c r="BP62" i="1"/>
  <c r="BT680" i="2" s="1"/>
  <c r="CG680" i="2"/>
  <c r="BQ443" i="1"/>
  <c r="BU365" i="2" s="1"/>
  <c r="CH365" i="2"/>
  <c r="BP437" i="1"/>
  <c r="BT369" i="2" s="1"/>
  <c r="CG369" i="2"/>
  <c r="BQ458" i="1"/>
  <c r="BU373" i="2" s="1"/>
  <c r="CH373" i="2"/>
  <c r="BP230" i="1"/>
  <c r="BT188" i="2" s="1"/>
  <c r="CG188" i="2"/>
  <c r="BP468" i="1"/>
  <c r="BT413" i="2" s="1"/>
  <c r="CG413" i="2"/>
  <c r="BP68" i="1"/>
  <c r="BT686" i="2" s="1"/>
  <c r="CG686" i="2"/>
  <c r="BQ265" i="1"/>
  <c r="BU210" i="2" s="1"/>
  <c r="CH210" i="2"/>
  <c r="BP226" i="1"/>
  <c r="BT182" i="2" s="1"/>
  <c r="CG182" i="2"/>
  <c r="BU704" i="2"/>
  <c r="BU705" i="2"/>
  <c r="BU706" i="2"/>
  <c r="BP544" i="1"/>
  <c r="BT468" i="2" s="1"/>
  <c r="CG468" i="2"/>
  <c r="BP661" i="1"/>
  <c r="BT69" i="2" s="1"/>
  <c r="CG69" i="2"/>
  <c r="BQ497" i="1"/>
  <c r="BU424" i="2" s="1"/>
  <c r="CH424" i="2"/>
  <c r="BQ520" i="1"/>
  <c r="BU409" i="2" s="1"/>
  <c r="CH409" i="2"/>
  <c r="BR563" i="1"/>
  <c r="BV476" i="2" s="1"/>
  <c r="CI476" i="2"/>
  <c r="BP37" i="1"/>
  <c r="BT622" i="2" s="1"/>
  <c r="CG622" i="2"/>
  <c r="BP653" i="1"/>
  <c r="CG340" i="2"/>
  <c r="CG345" i="2"/>
  <c r="BP412" i="1"/>
  <c r="BT40" i="2" s="1"/>
  <c r="CG40" i="2"/>
  <c r="BR623" i="1"/>
  <c r="BV57" i="2" s="1"/>
  <c r="CI57" i="2"/>
  <c r="BP366" i="1"/>
  <c r="BT308" i="2" s="1"/>
  <c r="CG308" i="2"/>
  <c r="BP436" i="1"/>
  <c r="BT353" i="2" s="1"/>
  <c r="CG353" i="2"/>
  <c r="BP663" i="1"/>
  <c r="BT111" i="2" s="1"/>
  <c r="CG111" i="2"/>
  <c r="BQ322" i="1"/>
  <c r="BU575" i="2" s="1"/>
  <c r="CH575" i="2"/>
  <c r="BR483" i="1"/>
  <c r="BV405" i="2" s="1"/>
  <c r="CI405" i="2"/>
  <c r="BR417" i="1"/>
  <c r="BV357" i="2" s="1"/>
  <c r="CI357" i="2"/>
  <c r="BP137" i="1"/>
  <c r="BT213" i="2" s="1"/>
  <c r="CG213" i="2"/>
  <c r="BQ142" i="1"/>
  <c r="BU568" i="2" s="1"/>
  <c r="CH568" i="2"/>
  <c r="BR575" i="1"/>
  <c r="BV490" i="2" s="1"/>
  <c r="CI490" i="2"/>
  <c r="BP369" i="1"/>
  <c r="BT516" i="2" s="1"/>
  <c r="CG516" i="2"/>
  <c r="AW677" i="1"/>
  <c r="AW676" i="1"/>
  <c r="AW675" i="1"/>
  <c r="AW674" i="1"/>
  <c r="BA68" i="2" s="1"/>
  <c r="AW673" i="1"/>
  <c r="AW672" i="1"/>
  <c r="BA73" i="2" s="1"/>
  <c r="AW671" i="1"/>
  <c r="AW670" i="1"/>
  <c r="AW669" i="1"/>
  <c r="BA30" i="2" s="1"/>
  <c r="AW668" i="1"/>
  <c r="BA367" i="2" s="1"/>
  <c r="AW667" i="1"/>
  <c r="AW666" i="1"/>
  <c r="BA32" i="2" s="1"/>
  <c r="AW665" i="1"/>
  <c r="BA38" i="2" s="1"/>
  <c r="AW664" i="1"/>
  <c r="BA79" i="2" s="1"/>
  <c r="AW663" i="1"/>
  <c r="BA111" i="2" s="1"/>
  <c r="AW662" i="1"/>
  <c r="BA26" i="2" s="1"/>
  <c r="AW661" i="1"/>
  <c r="BA69" i="2" s="1"/>
  <c r="AW660" i="1"/>
  <c r="BA103" i="2" s="1"/>
  <c r="AW659" i="1"/>
  <c r="AW658" i="1"/>
  <c r="BA94" i="2" s="1"/>
  <c r="AW657" i="1"/>
  <c r="BA75" i="2" s="1"/>
  <c r="AW656" i="1"/>
  <c r="BA20" i="2" s="1"/>
  <c r="AW655" i="1"/>
  <c r="BA110" i="2" s="1"/>
  <c r="AW654" i="1"/>
  <c r="BA89" i="2" s="1"/>
  <c r="AW653" i="1"/>
  <c r="AW652" i="1"/>
  <c r="BA60" i="2" s="1"/>
  <c r="AW651" i="1"/>
  <c r="BA44" i="2" s="1"/>
  <c r="AW650" i="1"/>
  <c r="BA80" i="2" s="1"/>
  <c r="AW649" i="1"/>
  <c r="BA56" i="2" s="1"/>
  <c r="AW648" i="1"/>
  <c r="BA107" i="2" s="1"/>
  <c r="AW647" i="1"/>
  <c r="BA39" i="2" s="1"/>
  <c r="AW646" i="1"/>
  <c r="BA49" i="2" s="1"/>
  <c r="AW645" i="1"/>
  <c r="BA384" i="2" s="1"/>
  <c r="AW644" i="1"/>
  <c r="BA51" i="2" s="1"/>
  <c r="AW643" i="1"/>
  <c r="BA45" i="2" s="1"/>
  <c r="AW642" i="1"/>
  <c r="BA41" i="2" s="1"/>
  <c r="AW641" i="1"/>
  <c r="BA67" i="2" s="1"/>
  <c r="AW640" i="1"/>
  <c r="BA50" i="2" s="1"/>
  <c r="AW639" i="1"/>
  <c r="AW638" i="1"/>
  <c r="BA34" i="2" s="1"/>
  <c r="AW637" i="1"/>
  <c r="BA98" i="2" s="1"/>
  <c r="AW636" i="1"/>
  <c r="BA71" i="2" s="1"/>
  <c r="AW635" i="1"/>
  <c r="BA522" i="2" s="1"/>
  <c r="AW634" i="1"/>
  <c r="AW633" i="1"/>
  <c r="BA91" i="2" s="1"/>
  <c r="AW632" i="1"/>
  <c r="BA570" i="2" s="1"/>
  <c r="AW631" i="1"/>
  <c r="BA37" i="2" s="1"/>
  <c r="AW630" i="1"/>
  <c r="BA90" i="2" s="1"/>
  <c r="AW629" i="1"/>
  <c r="BA25" i="2" s="1"/>
  <c r="AW628" i="1"/>
  <c r="AW627" i="1"/>
  <c r="BA15" i="2" s="1"/>
  <c r="AW626" i="1"/>
  <c r="BA96" i="2" s="1"/>
  <c r="AW625" i="1"/>
  <c r="AW624" i="1"/>
  <c r="BA99" i="2" s="1"/>
  <c r="AW623" i="1"/>
  <c r="BA57" i="2" s="1"/>
  <c r="AW622" i="1"/>
  <c r="BA97" i="2" s="1"/>
  <c r="AW621" i="1"/>
  <c r="BA113" i="2" s="1"/>
  <c r="AW620" i="1"/>
  <c r="BA33" i="2" s="1"/>
  <c r="AW619" i="1"/>
  <c r="BA46" i="2" s="1"/>
  <c r="AW618" i="1"/>
  <c r="BA23" i="2" s="1"/>
  <c r="AW617" i="1"/>
  <c r="BA102" i="2" s="1"/>
  <c r="AW616" i="1"/>
  <c r="BA83" i="2" s="1"/>
  <c r="AW615" i="1"/>
  <c r="BA77" i="2" s="1"/>
  <c r="AW614" i="1"/>
  <c r="BA85" i="2" s="1"/>
  <c r="AW613" i="1"/>
  <c r="AW612" i="1"/>
  <c r="BA386" i="2" s="1"/>
  <c r="AW611" i="1"/>
  <c r="BA59" i="2" s="1"/>
  <c r="AW610" i="1"/>
  <c r="BA479" i="2" s="1"/>
  <c r="AW609" i="1"/>
  <c r="BA86" i="2" s="1"/>
  <c r="AW608" i="1"/>
  <c r="BA108" i="2" s="1"/>
  <c r="AW607" i="1"/>
  <c r="BA19" i="2" s="1"/>
  <c r="AW606" i="1"/>
  <c r="BA17" i="2" s="1"/>
  <c r="AW605" i="1"/>
  <c r="BA18" i="2" s="1"/>
  <c r="AW604" i="1"/>
  <c r="AW603" i="1"/>
  <c r="BA62" i="2" s="1"/>
  <c r="AW602" i="1"/>
  <c r="AW601" i="1"/>
  <c r="BA63" i="2" s="1"/>
  <c r="AW600" i="1"/>
  <c r="BA95" i="2" s="1"/>
  <c r="AW599" i="1"/>
  <c r="BA84" i="2" s="1"/>
  <c r="AW598" i="1"/>
  <c r="BA24" i="2" s="1"/>
  <c r="AW597" i="1"/>
  <c r="BA55" i="2" s="1"/>
  <c r="AW596" i="1"/>
  <c r="BA16" i="2" s="1"/>
  <c r="AW595" i="1"/>
  <c r="BA61" i="2" s="1"/>
  <c r="AW594" i="1"/>
  <c r="BA78" i="2" s="1"/>
  <c r="AW593" i="1"/>
  <c r="BA72" i="2" s="1"/>
  <c r="AW592" i="1"/>
  <c r="BA22" i="2" s="1"/>
  <c r="AW591" i="1"/>
  <c r="BA76" i="2" s="1"/>
  <c r="AW590" i="1"/>
  <c r="BA66" i="2" s="1"/>
  <c r="AW589" i="1"/>
  <c r="BA54" i="2" s="1"/>
  <c r="AW588" i="1"/>
  <c r="BA70" i="2" s="1"/>
  <c r="AW587" i="1"/>
  <c r="BA42" i="2" s="1"/>
  <c r="AW586" i="1"/>
  <c r="BA58" i="2" s="1"/>
  <c r="AW585" i="1"/>
  <c r="BA335" i="2" s="1"/>
  <c r="AW584" i="1"/>
  <c r="BA4" i="2" s="1"/>
  <c r="AW583" i="1"/>
  <c r="AW582" i="1"/>
  <c r="BA116" i="2" s="1"/>
  <c r="AW581" i="1"/>
  <c r="BA390" i="2" s="1"/>
  <c r="AW580" i="1"/>
  <c r="BA159" i="2" s="1"/>
  <c r="AW579" i="1"/>
  <c r="AW578" i="1"/>
  <c r="BA495" i="2" s="1"/>
  <c r="AW577" i="1"/>
  <c r="AW576" i="1"/>
  <c r="BA492" i="2" s="1"/>
  <c r="AW575" i="1"/>
  <c r="BA490" i="2" s="1"/>
  <c r="AW574" i="1"/>
  <c r="AW573" i="1"/>
  <c r="AW572" i="1"/>
  <c r="BA494" i="2" s="1"/>
  <c r="AW571" i="1"/>
  <c r="BA117" i="2" s="1"/>
  <c r="AW570" i="1"/>
  <c r="BA489" i="2" s="1"/>
  <c r="AW569" i="1"/>
  <c r="BA142" i="2" s="1"/>
  <c r="AW568" i="1"/>
  <c r="BA486" i="2" s="1"/>
  <c r="AW567" i="1"/>
  <c r="BA485" i="2" s="1"/>
  <c r="AW566" i="1"/>
  <c r="BA473" i="2" s="1"/>
  <c r="AW565" i="1"/>
  <c r="AW564" i="1"/>
  <c r="AW563" i="1"/>
  <c r="BA476" i="2" s="1"/>
  <c r="AW562" i="1"/>
  <c r="BA13" i="2" s="1"/>
  <c r="AW561" i="1"/>
  <c r="BA480" i="2" s="1"/>
  <c r="AW560" i="1"/>
  <c r="BA478" i="2" s="1"/>
  <c r="AW559" i="1"/>
  <c r="BA472" i="2" s="1"/>
  <c r="AW558" i="1"/>
  <c r="BA477" i="2" s="1"/>
  <c r="AW557" i="1"/>
  <c r="BA474" i="2" s="1"/>
  <c r="AW556" i="1"/>
  <c r="AW555" i="1"/>
  <c r="BA471" i="2" s="1"/>
  <c r="AW554" i="1"/>
  <c r="BA122" i="2" s="1"/>
  <c r="AW553" i="1"/>
  <c r="AW552" i="1"/>
  <c r="AW551" i="1"/>
  <c r="BA470" i="2" s="1"/>
  <c r="AW550" i="1"/>
  <c r="AW549" i="1"/>
  <c r="BA475" i="2" s="1"/>
  <c r="AW548" i="1"/>
  <c r="BA469" i="2" s="1"/>
  <c r="AW547" i="1"/>
  <c r="AW546" i="1"/>
  <c r="AW545" i="1"/>
  <c r="BA467" i="2" s="1"/>
  <c r="AW544" i="1"/>
  <c r="BA468" i="2" s="1"/>
  <c r="AW543" i="1"/>
  <c r="BA464" i="2" s="1"/>
  <c r="AW542" i="1"/>
  <c r="BA491" i="2" s="1"/>
  <c r="AW541" i="1"/>
  <c r="AW540" i="1"/>
  <c r="BA461" i="2" s="1"/>
  <c r="AW539" i="1"/>
  <c r="BA484" i="2" s="1"/>
  <c r="AW538" i="1"/>
  <c r="BA466" i="2" s="1"/>
  <c r="AW537" i="1"/>
  <c r="BA488" i="2" s="1"/>
  <c r="AW536" i="1"/>
  <c r="BA459" i="2" s="1"/>
  <c r="AW535" i="1"/>
  <c r="AW534" i="1"/>
  <c r="BA411" i="2" s="1"/>
  <c r="AW533" i="1"/>
  <c r="BA456" i="2" s="1"/>
  <c r="AW532" i="1"/>
  <c r="BA448" i="2" s="1"/>
  <c r="AW531" i="1"/>
  <c r="BA412" i="2" s="1"/>
  <c r="AW530" i="1"/>
  <c r="BA455" i="2" s="1"/>
  <c r="AW529" i="1"/>
  <c r="BA454" i="2" s="1"/>
  <c r="AW528" i="1"/>
  <c r="BA453" i="2" s="1"/>
  <c r="AW527" i="1"/>
  <c r="BA465" i="2" s="1"/>
  <c r="AW526" i="1"/>
  <c r="BA447" i="2" s="1"/>
  <c r="AW525" i="1"/>
  <c r="BA452" i="2" s="1"/>
  <c r="AW524" i="1"/>
  <c r="BA123" i="2" s="1"/>
  <c r="AW523" i="1"/>
  <c r="AW522" i="1"/>
  <c r="BA497" i="2" s="1"/>
  <c r="AW521" i="1"/>
  <c r="BA446" i="2" s="1"/>
  <c r="AW520" i="1"/>
  <c r="BA409" i="2" s="1"/>
  <c r="AW519" i="1"/>
  <c r="BA445" i="2" s="1"/>
  <c r="AW518" i="1"/>
  <c r="BA450" i="2" s="1"/>
  <c r="AW517" i="1"/>
  <c r="BA421" i="2" s="1"/>
  <c r="AW516" i="1"/>
  <c r="BA559" i="2" s="1"/>
  <c r="AW515" i="1"/>
  <c r="BA423" i="2" s="1"/>
  <c r="AW514" i="1"/>
  <c r="BA441" i="2" s="1"/>
  <c r="AW513" i="1"/>
  <c r="BA437" i="2" s="1"/>
  <c r="AW512" i="1"/>
  <c r="BA418" i="2" s="1"/>
  <c r="AW511" i="1"/>
  <c r="BA429" i="2" s="1"/>
  <c r="AW510" i="1"/>
  <c r="BA442" i="2" s="1"/>
  <c r="AW509" i="1"/>
  <c r="AW508" i="1"/>
  <c r="BA432" i="2" s="1"/>
  <c r="AW507" i="1"/>
  <c r="BA430" i="2" s="1"/>
  <c r="AW506" i="1"/>
  <c r="BA397" i="2" s="1"/>
  <c r="AW505" i="1"/>
  <c r="BA431" i="2" s="1"/>
  <c r="AW504" i="1"/>
  <c r="BA512" i="2" s="1"/>
  <c r="AW503" i="1"/>
  <c r="BA428" i="2" s="1"/>
  <c r="AW502" i="1"/>
  <c r="BA434" i="2" s="1"/>
  <c r="AW501" i="1"/>
  <c r="BA439" i="2" s="1"/>
  <c r="AW500" i="1"/>
  <c r="BA419" i="2" s="1"/>
  <c r="AW499" i="1"/>
  <c r="BA433" i="2" s="1"/>
  <c r="AW498" i="1"/>
  <c r="BA440" i="2" s="1"/>
  <c r="AW497" i="1"/>
  <c r="BA424" i="2" s="1"/>
  <c r="AW496" i="1"/>
  <c r="BA425" i="2" s="1"/>
  <c r="AW495" i="1"/>
  <c r="BA426" i="2" s="1"/>
  <c r="AW494" i="1"/>
  <c r="BA451" i="2" s="1"/>
  <c r="AW493" i="1"/>
  <c r="BA422" i="2" s="1"/>
  <c r="AW492" i="1"/>
  <c r="BA43" i="2" s="1"/>
  <c r="AW491" i="1"/>
  <c r="BA420" i="2" s="1"/>
  <c r="AW490" i="1"/>
  <c r="BA460" i="2" s="1"/>
  <c r="AW489" i="1"/>
  <c r="BA435" i="2" s="1"/>
  <c r="AW488" i="1"/>
  <c r="BA416" i="2" s="1"/>
  <c r="AW487" i="1"/>
  <c r="BA112" i="2" s="1"/>
  <c r="AW486" i="1"/>
  <c r="BA449" i="2" s="1"/>
  <c r="AW485" i="1"/>
  <c r="BA47" i="2" s="1"/>
  <c r="AW484" i="1"/>
  <c r="BA436" i="2" s="1"/>
  <c r="AW483" i="1"/>
  <c r="BA405" i="2" s="1"/>
  <c r="AW482" i="1"/>
  <c r="BA402" i="2" s="1"/>
  <c r="AW481" i="1"/>
  <c r="BA404" i="2" s="1"/>
  <c r="AW480" i="1"/>
  <c r="BA524" i="2" s="1"/>
  <c r="AW479" i="1"/>
  <c r="BA427" i="2" s="1"/>
  <c r="AW478" i="1"/>
  <c r="BA401" i="2" s="1"/>
  <c r="AW477" i="1"/>
  <c r="BA496" i="2" s="1"/>
  <c r="AW476" i="1"/>
  <c r="BA228" i="2" s="1"/>
  <c r="AW475" i="1"/>
  <c r="BA391" i="2" s="1"/>
  <c r="AW474" i="1"/>
  <c r="BA109" i="2" s="1"/>
  <c r="AW473" i="1"/>
  <c r="BA395" i="2" s="1"/>
  <c r="AW472" i="1"/>
  <c r="BA392" i="2" s="1"/>
  <c r="AW471" i="1"/>
  <c r="BA438" i="2" s="1"/>
  <c r="AW470" i="1"/>
  <c r="BA393" i="2" s="1"/>
  <c r="AW469" i="1"/>
  <c r="BA388" i="2" s="1"/>
  <c r="AW468" i="1"/>
  <c r="BA413" i="2" s="1"/>
  <c r="AW467" i="1"/>
  <c r="BA396" i="2" s="1"/>
  <c r="AW466" i="1"/>
  <c r="BA383" i="2" s="1"/>
  <c r="AW465" i="1"/>
  <c r="BA385" i="2" s="1"/>
  <c r="AW464" i="1"/>
  <c r="BA372" i="2" s="1"/>
  <c r="AW463" i="1"/>
  <c r="BA382" i="2" s="1"/>
  <c r="AW462" i="1"/>
  <c r="BA530" i="2" s="1"/>
  <c r="AW461" i="1"/>
  <c r="BA380" i="2" s="1"/>
  <c r="AW460" i="1"/>
  <c r="BA381" i="2" s="1"/>
  <c r="AW459" i="1"/>
  <c r="BA362" i="2" s="1"/>
  <c r="AW458" i="1"/>
  <c r="BA373" i="2" s="1"/>
  <c r="AW457" i="1"/>
  <c r="BA414" i="2" s="1"/>
  <c r="AW456" i="1"/>
  <c r="BA406" i="2" s="1"/>
  <c r="AW455" i="1"/>
  <c r="BA398" i="2" s="1"/>
  <c r="AW454" i="1"/>
  <c r="BA370" i="2" s="1"/>
  <c r="AW453" i="1"/>
  <c r="BA280" i="2" s="1"/>
  <c r="AW452" i="1"/>
  <c r="BA374" i="2" s="1"/>
  <c r="AW451" i="1"/>
  <c r="BA400" i="2" s="1"/>
  <c r="AW450" i="1"/>
  <c r="BA364" i="2" s="1"/>
  <c r="AW449" i="1"/>
  <c r="BA394" i="2" s="1"/>
  <c r="AW448" i="1"/>
  <c r="BA240" i="2" s="1"/>
  <c r="AW447" i="1"/>
  <c r="BA375" i="2" s="1"/>
  <c r="AW446" i="1"/>
  <c r="BA371" i="2" s="1"/>
  <c r="AW445" i="1"/>
  <c r="BA48" i="2" s="1"/>
  <c r="AW444" i="1"/>
  <c r="BA377" i="2" s="1"/>
  <c r="AW443" i="1"/>
  <c r="BA365" i="2" s="1"/>
  <c r="AW442" i="1"/>
  <c r="BA503" i="2" s="1"/>
  <c r="AW441" i="1"/>
  <c r="BA378" i="2" s="1"/>
  <c r="AW440" i="1"/>
  <c r="BA356" i="2" s="1"/>
  <c r="AW439" i="1"/>
  <c r="BA359" i="2" s="1"/>
  <c r="AW438" i="1"/>
  <c r="BA53" i="2" s="1"/>
  <c r="AW437" i="1"/>
  <c r="BA369" i="2" s="1"/>
  <c r="AW436" i="1"/>
  <c r="BA353" i="2" s="1"/>
  <c r="AW435" i="1"/>
  <c r="BA11" i="2" s="1"/>
  <c r="AW434" i="1"/>
  <c r="BA360" i="2" s="1"/>
  <c r="AW433" i="1"/>
  <c r="AW432" i="1"/>
  <c r="BA354" i="2" s="1"/>
  <c r="AW431" i="1"/>
  <c r="BA531" i="2" s="1"/>
  <c r="AW430" i="1"/>
  <c r="BA361" i="2" s="1"/>
  <c r="AW429" i="1"/>
  <c r="BA579" i="2" s="1"/>
  <c r="AW428" i="1"/>
  <c r="BA493" i="2" s="1"/>
  <c r="AW427" i="1"/>
  <c r="BA355" i="2" s="1"/>
  <c r="AW426" i="1"/>
  <c r="BA358" i="2" s="1"/>
  <c r="AW425" i="1"/>
  <c r="BA104" i="2" s="1"/>
  <c r="AW424" i="1"/>
  <c r="BA292" i="2" s="1"/>
  <c r="AW423" i="1"/>
  <c r="BA349" i="2" s="1"/>
  <c r="AW422" i="1"/>
  <c r="BA518" i="2" s="1"/>
  <c r="AW421" i="1"/>
  <c r="BA403" i="2" s="1"/>
  <c r="AW420" i="1"/>
  <c r="BA350" i="2" s="1"/>
  <c r="AW419" i="1"/>
  <c r="BA346" i="2" s="1"/>
  <c r="AW418" i="1"/>
  <c r="BA285" i="2" s="1"/>
  <c r="AW417" i="1"/>
  <c r="BA357" i="2" s="1"/>
  <c r="AW416" i="1"/>
  <c r="BA352" i="2" s="1"/>
  <c r="AW415" i="1"/>
  <c r="BA343" i="2" s="1"/>
  <c r="AW414" i="1"/>
  <c r="BA415" i="2" s="1"/>
  <c r="AW413" i="1"/>
  <c r="BA348" i="2" s="1"/>
  <c r="AW412" i="1"/>
  <c r="BA40" i="2" s="1"/>
  <c r="AW411" i="1"/>
  <c r="BA342" i="2" s="1"/>
  <c r="AW410" i="1"/>
  <c r="BA341" i="2" s="1"/>
  <c r="AW409" i="1"/>
  <c r="BA330" i="2" s="1"/>
  <c r="AW408" i="1"/>
  <c r="BA502" i="2" s="1"/>
  <c r="AW407" i="1"/>
  <c r="BA334" i="2" s="1"/>
  <c r="AW406" i="1"/>
  <c r="BA337" i="2" s="1"/>
  <c r="AW405" i="1"/>
  <c r="BA338" i="2" s="1"/>
  <c r="AW404" i="1"/>
  <c r="BA344" i="2" s="1"/>
  <c r="AW403" i="1"/>
  <c r="BA321" i="2" s="1"/>
  <c r="AW402" i="1"/>
  <c r="BA339" i="2" s="1"/>
  <c r="AW401" i="1"/>
  <c r="BA326" i="2" s="1"/>
  <c r="AW400" i="1"/>
  <c r="BA332" i="2" s="1"/>
  <c r="AW399" i="1"/>
  <c r="BA327" i="2" s="1"/>
  <c r="AW398" i="1"/>
  <c r="BA329" i="2" s="1"/>
  <c r="AW397" i="1"/>
  <c r="BA336" i="2" s="1"/>
  <c r="AW396" i="1"/>
  <c r="BA325" i="2" s="1"/>
  <c r="AW395" i="1"/>
  <c r="BA328" i="2" s="1"/>
  <c r="AW394" i="1"/>
  <c r="BA323" i="2" s="1"/>
  <c r="AW393" i="1"/>
  <c r="BA347" i="2" s="1"/>
  <c r="AW392" i="1"/>
  <c r="BA320" i="2" s="1"/>
  <c r="AW391" i="1"/>
  <c r="BA313" i="2" s="1"/>
  <c r="AW390" i="1"/>
  <c r="BA532" i="2" s="1"/>
  <c r="AW389" i="1"/>
  <c r="BA561" i="2" s="1"/>
  <c r="AW388" i="1"/>
  <c r="BA572" i="2" s="1"/>
  <c r="AW387" i="1"/>
  <c r="BA311" i="2" s="1"/>
  <c r="AW386" i="1"/>
  <c r="BA314" i="2" s="1"/>
  <c r="AW385" i="1"/>
  <c r="BA315" i="2" s="1"/>
  <c r="AW384" i="1"/>
  <c r="BA316" i="2" s="1"/>
  <c r="AW383" i="1"/>
  <c r="BA481" i="2" s="1"/>
  <c r="AW382" i="1"/>
  <c r="BA312" i="2" s="1"/>
  <c r="AW381" i="1"/>
  <c r="BA389" i="2" s="1"/>
  <c r="AW380" i="1"/>
  <c r="BA317" i="2" s="1"/>
  <c r="AW379" i="1"/>
  <c r="BA331" i="2" s="1"/>
  <c r="AW378" i="1"/>
  <c r="BA318" i="2" s="1"/>
  <c r="AW377" i="1"/>
  <c r="BA387" i="2" s="1"/>
  <c r="AW376" i="1"/>
  <c r="BA304" i="2" s="1"/>
  <c r="AW375" i="1"/>
  <c r="BA526" i="2" s="1"/>
  <c r="AW374" i="1"/>
  <c r="BA319" i="2" s="1"/>
  <c r="AW373" i="1"/>
  <c r="BA520" i="2" s="1"/>
  <c r="AW372" i="1"/>
  <c r="BA275" i="2" s="1"/>
  <c r="AW371" i="1"/>
  <c r="BA562" i="2" s="1"/>
  <c r="AW370" i="1"/>
  <c r="BA306" i="2" s="1"/>
  <c r="AW369" i="1"/>
  <c r="BA516" i="2" s="1"/>
  <c r="AW368" i="1"/>
  <c r="BA303" i="2" s="1"/>
  <c r="AW367" i="1"/>
  <c r="BA324" i="2" s="1"/>
  <c r="AW366" i="1"/>
  <c r="BA308" i="2" s="1"/>
  <c r="AW365" i="1"/>
  <c r="BA302" i="2" s="1"/>
  <c r="AW364" i="1"/>
  <c r="BA310" i="2" s="1"/>
  <c r="AW363" i="1"/>
  <c r="BA300" i="2" s="1"/>
  <c r="AW362" i="1"/>
  <c r="BA366" i="2" s="1"/>
  <c r="AW361" i="1"/>
  <c r="BA307" i="2" s="1"/>
  <c r="AW360" i="1"/>
  <c r="BA305" i="2" s="1"/>
  <c r="AW359" i="1"/>
  <c r="BA297" i="2" s="1"/>
  <c r="AW358" i="1"/>
  <c r="BA580" i="2" s="1"/>
  <c r="AW357" i="1"/>
  <c r="BA290" i="2" s="1"/>
  <c r="AW356" i="1"/>
  <c r="BA287" i="2" s="1"/>
  <c r="AW355" i="1"/>
  <c r="BA544" i="2" s="1"/>
  <c r="AW354" i="1"/>
  <c r="BA295" i="2" s="1"/>
  <c r="AW353" i="1"/>
  <c r="BA299" i="2" s="1"/>
  <c r="AW352" i="1"/>
  <c r="BA549" i="2" s="1"/>
  <c r="AW351" i="1"/>
  <c r="BA301" i="2" s="1"/>
  <c r="AW350" i="1"/>
  <c r="BA296" i="2" s="1"/>
  <c r="AW349" i="1"/>
  <c r="BA293" i="2" s="1"/>
  <c r="AW348" i="1"/>
  <c r="BA286" i="2" s="1"/>
  <c r="AW347" i="1"/>
  <c r="BA560" i="2" s="1"/>
  <c r="AW346" i="1"/>
  <c r="BA277" i="2" s="1"/>
  <c r="AW345" i="1"/>
  <c r="BA281" i="2" s="1"/>
  <c r="AW344" i="1"/>
  <c r="BA284" i="2" s="1"/>
  <c r="AW343" i="1"/>
  <c r="BA273" i="2" s="1"/>
  <c r="AW342" i="1"/>
  <c r="BA278" i="2" s="1"/>
  <c r="AW341" i="1"/>
  <c r="BA282" i="2" s="1"/>
  <c r="AW340" i="1"/>
  <c r="BA322" i="2" s="1"/>
  <c r="AW339" i="1"/>
  <c r="BA263" i="2" s="1"/>
  <c r="AW338" i="1"/>
  <c r="BA528" i="2" s="1"/>
  <c r="AW337" i="1"/>
  <c r="BA514" i="2" s="1"/>
  <c r="AW336" i="1"/>
  <c r="BA266" i="2" s="1"/>
  <c r="AW335" i="1"/>
  <c r="BA288" i="2" s="1"/>
  <c r="AW334" i="1"/>
  <c r="BA272" i="2" s="1"/>
  <c r="AW333" i="1"/>
  <c r="BA279" i="2" s="1"/>
  <c r="AW332" i="1"/>
  <c r="BA269" i="2" s="1"/>
  <c r="AW331" i="1"/>
  <c r="BA283" i="2" s="1"/>
  <c r="AW330" i="1"/>
  <c r="BA267" i="2" s="1"/>
  <c r="AW329" i="1"/>
  <c r="BA265" i="2" s="1"/>
  <c r="AW328" i="1"/>
  <c r="BA276" i="2" s="1"/>
  <c r="AW327" i="1"/>
  <c r="BA291" i="2" s="1"/>
  <c r="AW326" i="1"/>
  <c r="BA257" i="2" s="1"/>
  <c r="AW325" i="1"/>
  <c r="BA241" i="2" s="1"/>
  <c r="AW324" i="1"/>
  <c r="BA500" i="2" s="1"/>
  <c r="AW323" i="1"/>
  <c r="BA253" i="2" s="1"/>
  <c r="AW322" i="1"/>
  <c r="BA575" i="2" s="1"/>
  <c r="AW321" i="1"/>
  <c r="BA258" i="2" s="1"/>
  <c r="AW320" i="1"/>
  <c r="BA246" i="2" s="1"/>
  <c r="AW319" i="1"/>
  <c r="BA254" i="2" s="1"/>
  <c r="AW318" i="1"/>
  <c r="BA264" i="2" s="1"/>
  <c r="AW317" i="1"/>
  <c r="BA255" i="2" s="1"/>
  <c r="AW316" i="1"/>
  <c r="BA309" i="2" s="1"/>
  <c r="AW315" i="1"/>
  <c r="BA511" i="2" s="1"/>
  <c r="AW314" i="1"/>
  <c r="BA259" i="2" s="1"/>
  <c r="AW313" i="1"/>
  <c r="BA270" i="2" s="1"/>
  <c r="AW312" i="1"/>
  <c r="BA249" i="2" s="1"/>
  <c r="AW311" i="1"/>
  <c r="BA247" i="2" s="1"/>
  <c r="AW310" i="1"/>
  <c r="BA271" i="2" s="1"/>
  <c r="AW309" i="1"/>
  <c r="BA242" i="2" s="1"/>
  <c r="AW308" i="1"/>
  <c r="BA244" i="2" s="1"/>
  <c r="AW307" i="1"/>
  <c r="BA510" i="2" s="1"/>
  <c r="AW306" i="1"/>
  <c r="BA408" i="2" s="1"/>
  <c r="AW305" i="1"/>
  <c r="BA538" i="2" s="1"/>
  <c r="AW304" i="1"/>
  <c r="BA248" i="2" s="1"/>
  <c r="AW303" i="1"/>
  <c r="BA221" i="2" s="1"/>
  <c r="AW302" i="1"/>
  <c r="BA250" i="2" s="1"/>
  <c r="AW301" i="1"/>
  <c r="BA576" i="2" s="1"/>
  <c r="AW300" i="1"/>
  <c r="BA548" i="2" s="1"/>
  <c r="AW299" i="1"/>
  <c r="BA571" i="2" s="1"/>
  <c r="AW298" i="1"/>
  <c r="BA14" i="2" s="1"/>
  <c r="AW297" i="1"/>
  <c r="BA294" i="2" s="1"/>
  <c r="AW296" i="1"/>
  <c r="BA235" i="2" s="1"/>
  <c r="AW295" i="1"/>
  <c r="BA205" i="2" s="1"/>
  <c r="AW294" i="1"/>
  <c r="BA262" i="2" s="1"/>
  <c r="AW293" i="1"/>
  <c r="BA506" i="2" s="1"/>
  <c r="AW292" i="1"/>
  <c r="BA521" i="2" s="1"/>
  <c r="AW291" i="1"/>
  <c r="BA261" i="2" s="1"/>
  <c r="AW290" i="1"/>
  <c r="BA238" i="2" s="1"/>
  <c r="AW289" i="1"/>
  <c r="BA252" i="2" s="1"/>
  <c r="AW288" i="1"/>
  <c r="BA298" i="2" s="1"/>
  <c r="AW287" i="1"/>
  <c r="BA236" i="2" s="1"/>
  <c r="AW286" i="1"/>
  <c r="BA251" i="2" s="1"/>
  <c r="AW285" i="1"/>
  <c r="BA233" i="2" s="1"/>
  <c r="AW284" i="1"/>
  <c r="BA274" i="2" s="1"/>
  <c r="AW283" i="1"/>
  <c r="BA224" i="2" s="1"/>
  <c r="AW282" i="1"/>
  <c r="BA245" i="2" s="1"/>
  <c r="AW281" i="1"/>
  <c r="BA227" i="2" s="1"/>
  <c r="AW280" i="1"/>
  <c r="BA218" i="2" s="1"/>
  <c r="AW279" i="1"/>
  <c r="BA231" i="2" s="1"/>
  <c r="AW278" i="1"/>
  <c r="BA256" i="2" s="1"/>
  <c r="AW277" i="1"/>
  <c r="BA220" i="2" s="1"/>
  <c r="AW276" i="1"/>
  <c r="BA12" i="2" s="1"/>
  <c r="AW275" i="1"/>
  <c r="BA229" i="2" s="1"/>
  <c r="AW274" i="1"/>
  <c r="BA211" i="2" s="1"/>
  <c r="AW273" i="1"/>
  <c r="BA225" i="2" s="1"/>
  <c r="AW272" i="1"/>
  <c r="BA215" i="2" s="1"/>
  <c r="AW271" i="1"/>
  <c r="BA217" i="2" s="1"/>
  <c r="AW270" i="1"/>
  <c r="BA219" i="2" s="1"/>
  <c r="AW269" i="1"/>
  <c r="BA207" i="2" s="1"/>
  <c r="AW268" i="1"/>
  <c r="BA541" i="2" s="1"/>
  <c r="AW267" i="1"/>
  <c r="BA237" i="2" s="1"/>
  <c r="AW266" i="1"/>
  <c r="BA206" i="2" s="1"/>
  <c r="AW265" i="1"/>
  <c r="BA210" i="2" s="1"/>
  <c r="AW264" i="1"/>
  <c r="BA239" i="2" s="1"/>
  <c r="AW263" i="1"/>
  <c r="BA577" i="2" s="1"/>
  <c r="AW262" i="1"/>
  <c r="BA199" i="2" s="1"/>
  <c r="AW261" i="1"/>
  <c r="BA203" i="2" s="1"/>
  <c r="AW260" i="1"/>
  <c r="BA223" i="2" s="1"/>
  <c r="AW259" i="1"/>
  <c r="BA574" i="2" s="1"/>
  <c r="AW258" i="1"/>
  <c r="BA536" i="2" s="1"/>
  <c r="AW257" i="1"/>
  <c r="BA507" i="2" s="1"/>
  <c r="AW256" i="1"/>
  <c r="BA208" i="2" s="1"/>
  <c r="AW255" i="1"/>
  <c r="BA204" i="2" s="1"/>
  <c r="AW254" i="1"/>
  <c r="BA289" i="2" s="1"/>
  <c r="AW253" i="1"/>
  <c r="BA202" i="2" s="1"/>
  <c r="AW252" i="1"/>
  <c r="BA222" i="2" s="1"/>
  <c r="AW251" i="1"/>
  <c r="BA209" i="2" s="1"/>
  <c r="AW250" i="1"/>
  <c r="BA214" i="2" s="1"/>
  <c r="AW249" i="1"/>
  <c r="BA212" i="2" s="1"/>
  <c r="AW248" i="1"/>
  <c r="BA578" i="2" s="1"/>
  <c r="AW247" i="1"/>
  <c r="BA399" i="2" s="1"/>
  <c r="AW246" i="1"/>
  <c r="BA200" i="2" s="1"/>
  <c r="AW245" i="1"/>
  <c r="BA260" i="2" s="1"/>
  <c r="AW244" i="1"/>
  <c r="BA540" i="2" s="1"/>
  <c r="AW243" i="1"/>
  <c r="BA410" i="2" s="1"/>
  <c r="AW242" i="1"/>
  <c r="BA504" i="2" s="1"/>
  <c r="AW241" i="1"/>
  <c r="BA201" i="2" s="1"/>
  <c r="AW240" i="1"/>
  <c r="BA234" i="2" s="1"/>
  <c r="AW239" i="1"/>
  <c r="BA191" i="2" s="1"/>
  <c r="AW238" i="1"/>
  <c r="BA176" i="2" s="1"/>
  <c r="AW237" i="1"/>
  <c r="BA197" i="2" s="1"/>
  <c r="AW236" i="1"/>
  <c r="BA195" i="2" s="1"/>
  <c r="AW235" i="1"/>
  <c r="BA196" i="2" s="1"/>
  <c r="AW234" i="1"/>
  <c r="BA198" i="2" s="1"/>
  <c r="AW233" i="1"/>
  <c r="BA226" i="2" s="1"/>
  <c r="AW232" i="1"/>
  <c r="BA487" i="2" s="1"/>
  <c r="AW231" i="1"/>
  <c r="BA193" i="2" s="1"/>
  <c r="AW230" i="1"/>
  <c r="BA188" i="2" s="1"/>
  <c r="AW229" i="1"/>
  <c r="BA194" i="2" s="1"/>
  <c r="AW228" i="1"/>
  <c r="BA178" i="2" s="1"/>
  <c r="AW227" i="1"/>
  <c r="BA177" i="2" s="1"/>
  <c r="AW226" i="1"/>
  <c r="BA182" i="2" s="1"/>
  <c r="AW225" i="1"/>
  <c r="BA190" i="2" s="1"/>
  <c r="AW224" i="1"/>
  <c r="BA232" i="2" s="1"/>
  <c r="AW223" i="1"/>
  <c r="BA186" i="2" s="1"/>
  <c r="AW222" i="1"/>
  <c r="BA179" i="2" s="1"/>
  <c r="AW221" i="1"/>
  <c r="BA180" i="2" s="1"/>
  <c r="AW220" i="1"/>
  <c r="BA184" i="2" s="1"/>
  <c r="AW219" i="1"/>
  <c r="BA183" i="2" s="1"/>
  <c r="AW218" i="1"/>
  <c r="BA174" i="2" s="1"/>
  <c r="AW217" i="1"/>
  <c r="BA171" i="2" s="1"/>
  <c r="AW216" i="1"/>
  <c r="BA181" i="2" s="1"/>
  <c r="AW215" i="1"/>
  <c r="BA173" i="2" s="1"/>
  <c r="AW214" i="1"/>
  <c r="BA175" i="2" s="1"/>
  <c r="AW213" i="1"/>
  <c r="BA170" i="2" s="1"/>
  <c r="AW212" i="1"/>
  <c r="BA151" i="2" s="1"/>
  <c r="AW211" i="1"/>
  <c r="BA407" i="2" s="1"/>
  <c r="AW210" i="1"/>
  <c r="BA525" i="2" s="1"/>
  <c r="AW209" i="1"/>
  <c r="BA161" i="2" s="1"/>
  <c r="AW208" i="1"/>
  <c r="BA167" i="2" s="1"/>
  <c r="AW207" i="1"/>
  <c r="BA149" i="2" s="1"/>
  <c r="AW206" i="1"/>
  <c r="BA163" i="2" s="1"/>
  <c r="AW205" i="1"/>
  <c r="BA165" i="2" s="1"/>
  <c r="AW204" i="1"/>
  <c r="BA160" i="2" s="1"/>
  <c r="AW203" i="1"/>
  <c r="BA556" i="2" s="1"/>
  <c r="AW202" i="1"/>
  <c r="BA150" i="2" s="1"/>
  <c r="AW201" i="1"/>
  <c r="BA153" i="2" s="1"/>
  <c r="AW200" i="1"/>
  <c r="BA155" i="2" s="1"/>
  <c r="AW199" i="1"/>
  <c r="BA152" i="2" s="1"/>
  <c r="AW198" i="1"/>
  <c r="BA542" i="2" s="1"/>
  <c r="AW197" i="1"/>
  <c r="BA154" i="2" s="1"/>
  <c r="AW196" i="1"/>
  <c r="BA147" i="2" s="1"/>
  <c r="AW195" i="1"/>
  <c r="BA164" i="2" s="1"/>
  <c r="AW194" i="1"/>
  <c r="BA148" i="2" s="1"/>
  <c r="AW193" i="1"/>
  <c r="BA566" i="2" s="1"/>
  <c r="AW192" i="1"/>
  <c r="BA519" i="2" s="1"/>
  <c r="AW191" i="1"/>
  <c r="BA172" i="2" s="1"/>
  <c r="AW190" i="1"/>
  <c r="BA27" i="2" s="1"/>
  <c r="AW189" i="1"/>
  <c r="BA498" i="2" s="1"/>
  <c r="AW188" i="1"/>
  <c r="BA567" i="2" s="1"/>
  <c r="AW187" i="1"/>
  <c r="BA36" i="2" s="1"/>
  <c r="AW186" i="1"/>
  <c r="BA547" i="2" s="1"/>
  <c r="AW185" i="1"/>
  <c r="BA553" i="2" s="1"/>
  <c r="AW184" i="1"/>
  <c r="BA168" i="2" s="1"/>
  <c r="AW183" i="1"/>
  <c r="BA505" i="2" s="1"/>
  <c r="AW182" i="1"/>
  <c r="BA185" i="2" s="1"/>
  <c r="AW181" i="1"/>
  <c r="BA508" i="2" s="1"/>
  <c r="AW180" i="1"/>
  <c r="BA216" i="2" s="1"/>
  <c r="AW179" i="1"/>
  <c r="BA501" i="2" s="1"/>
  <c r="AW178" i="1"/>
  <c r="BA564" i="2" s="1"/>
  <c r="AW177" i="1"/>
  <c r="BA534" i="2" s="1"/>
  <c r="AW176" i="1"/>
  <c r="BA537" i="2" s="1"/>
  <c r="AW175" i="1"/>
  <c r="BA169" i="2" s="1"/>
  <c r="AW174" i="1"/>
  <c r="BA543" i="2" s="1"/>
  <c r="AW173" i="1"/>
  <c r="BA563" i="2" s="1"/>
  <c r="AW172" i="1"/>
  <c r="BA551" i="2" s="1"/>
  <c r="AW171" i="1"/>
  <c r="BA550" i="2" s="1"/>
  <c r="AW170" i="1"/>
  <c r="BA527" i="2" s="1"/>
  <c r="AW169" i="1"/>
  <c r="BA515" i="2" s="1"/>
  <c r="AW168" i="1"/>
  <c r="BA192" i="2" s="1"/>
  <c r="AW167" i="1"/>
  <c r="BA513" i="2" s="1"/>
  <c r="AW166" i="1"/>
  <c r="BA533" i="2" s="1"/>
  <c r="AW165" i="1"/>
  <c r="BA333" i="2" s="1"/>
  <c r="AW164" i="1"/>
  <c r="BA535" i="2" s="1"/>
  <c r="AW163" i="1"/>
  <c r="BA268" i="2" s="1"/>
  <c r="AW162" i="1"/>
  <c r="BA509" i="2" s="1"/>
  <c r="AW161" i="1"/>
  <c r="BA157" i="2" s="1"/>
  <c r="AW160" i="1"/>
  <c r="BA243" i="2" s="1"/>
  <c r="AW159" i="1"/>
  <c r="BA145" i="2" s="1"/>
  <c r="AW158" i="1"/>
  <c r="BA573" i="2" s="1"/>
  <c r="AW157" i="1"/>
  <c r="BA158" i="2" s="1"/>
  <c r="AW156" i="1"/>
  <c r="BA517" i="2" s="1"/>
  <c r="AW155" i="1"/>
  <c r="BA166" i="2" s="1"/>
  <c r="AW154" i="1"/>
  <c r="BA187" i="2" s="1"/>
  <c r="AW153" i="1"/>
  <c r="BA417" i="2" s="1"/>
  <c r="AW152" i="1"/>
  <c r="BA523" i="2" s="1"/>
  <c r="AW151" i="1"/>
  <c r="BA189" i="2" s="1"/>
  <c r="AW150" i="1"/>
  <c r="BA52" i="2" s="1"/>
  <c r="AW149" i="1"/>
  <c r="BA21" i="2" s="1"/>
  <c r="AW148" i="1"/>
  <c r="BA499" i="2" s="1"/>
  <c r="AW147" i="1"/>
  <c r="BA554" i="2" s="1"/>
  <c r="AW146" i="1"/>
  <c r="BA146" i="2" s="1"/>
  <c r="AW145" i="1"/>
  <c r="BA539" i="2" s="1"/>
  <c r="AW144" i="1"/>
  <c r="BA230" i="2" s="1"/>
  <c r="AW143" i="1"/>
  <c r="BA156" i="2" s="1"/>
  <c r="AW142" i="1"/>
  <c r="BA568" i="2" s="1"/>
  <c r="AW141" i="1"/>
  <c r="BA162" i="2" s="1"/>
  <c r="AW140" i="1"/>
  <c r="BA529" i="2" s="1"/>
  <c r="AW139" i="1"/>
  <c r="BA552" i="2" s="1"/>
  <c r="AW138" i="1"/>
  <c r="BA555" i="2" s="1"/>
  <c r="AW137" i="1"/>
  <c r="BA213" i="2" s="1"/>
  <c r="AW136" i="1"/>
  <c r="BA376" i="2" s="1"/>
  <c r="AW135" i="1"/>
  <c r="BA74" i="2" s="1"/>
  <c r="AW134" i="1"/>
  <c r="BA602" i="2" s="1"/>
  <c r="AW133" i="1"/>
  <c r="BA597" i="2" s="1"/>
  <c r="AW132" i="1"/>
  <c r="BA595" i="2" s="1"/>
  <c r="AW131" i="1"/>
  <c r="BA590" i="2" s="1"/>
  <c r="AW130" i="1"/>
  <c r="BA589" i="2" s="1"/>
  <c r="AW129" i="1"/>
  <c r="BA588" i="2" s="1"/>
  <c r="AW128" i="1"/>
  <c r="BA584" i="2" s="1"/>
  <c r="AW127" i="1"/>
  <c r="BA609" i="2" s="1"/>
  <c r="AW126" i="1"/>
  <c r="BA601" i="2" s="1"/>
  <c r="AW125" i="1"/>
  <c r="BA592" i="2" s="1"/>
  <c r="AW124" i="1"/>
  <c r="BA610" i="2" s="1"/>
  <c r="AW123" i="1"/>
  <c r="BA607" i="2" s="1"/>
  <c r="AW122" i="1"/>
  <c r="BA596" i="2" s="1"/>
  <c r="AW121" i="1"/>
  <c r="BA587" i="2" s="1"/>
  <c r="AW120" i="1"/>
  <c r="BA600" i="2" s="1"/>
  <c r="AW119" i="1"/>
  <c r="BA581" i="2" s="1"/>
  <c r="AW118" i="1"/>
  <c r="BA582" i="2" s="1"/>
  <c r="AW117" i="1"/>
  <c r="BA586" i="2" s="1"/>
  <c r="AW116" i="1"/>
  <c r="BA615" i="2" s="1"/>
  <c r="AW115" i="1"/>
  <c r="BA606" i="2" s="1"/>
  <c r="AW114" i="1"/>
  <c r="BA611" i="2" s="1"/>
  <c r="AW113" i="1"/>
  <c r="BA598" i="2" s="1"/>
  <c r="AW112" i="1"/>
  <c r="BA583" i="2" s="1"/>
  <c r="AW111" i="1"/>
  <c r="BA599" i="2" s="1"/>
  <c r="AW110" i="1"/>
  <c r="BA608" i="2" s="1"/>
  <c r="AW109" i="1"/>
  <c r="BA604" i="2" s="1"/>
  <c r="AW108" i="1"/>
  <c r="BA594" i="2" s="1"/>
  <c r="AW107" i="1"/>
  <c r="BA591" i="2" s="1"/>
  <c r="AW106" i="1"/>
  <c r="BA585" i="2" s="1"/>
  <c r="AW105" i="1"/>
  <c r="BA614" i="2" s="1"/>
  <c r="AW104" i="1"/>
  <c r="BA605" i="2" s="1"/>
  <c r="AW103" i="1"/>
  <c r="BA711" i="2" s="1"/>
  <c r="AW102" i="1"/>
  <c r="BA620" i="2" s="1"/>
  <c r="AW101" i="1"/>
  <c r="BA618" i="2" s="1"/>
  <c r="AW100" i="1"/>
  <c r="BA617" i="2" s="1"/>
  <c r="AW99" i="1"/>
  <c r="BA619" i="2" s="1"/>
  <c r="AW98" i="1"/>
  <c r="BA616" i="2" s="1"/>
  <c r="AW97" i="1"/>
  <c r="BA703" i="2" s="1"/>
  <c r="AW96" i="1"/>
  <c r="BA710" i="2" s="1"/>
  <c r="AW95" i="1"/>
  <c r="BA613" i="2" s="1"/>
  <c r="AW94" i="1"/>
  <c r="BA612" i="2" s="1"/>
  <c r="AW93" i="1"/>
  <c r="BA603" i="2" s="1"/>
  <c r="AW92" i="1"/>
  <c r="BA593" i="2" s="1"/>
  <c r="AW91" i="1"/>
  <c r="BA702" i="2" s="1"/>
  <c r="AW90" i="1"/>
  <c r="AW89" i="1"/>
  <c r="BA630" i="2" s="1"/>
  <c r="AW88" i="1"/>
  <c r="BA626" i="2" s="1"/>
  <c r="AW87" i="1"/>
  <c r="AW86" i="1"/>
  <c r="AW85" i="1"/>
  <c r="BA716" i="2" s="1"/>
  <c r="AW84" i="1"/>
  <c r="BA709" i="2" s="1"/>
  <c r="AW83" i="1"/>
  <c r="BA701" i="2" s="1"/>
  <c r="AW82" i="1"/>
  <c r="BA700" i="2" s="1"/>
  <c r="AW81" i="1"/>
  <c r="BA699" i="2" s="1"/>
  <c r="AW80" i="1"/>
  <c r="BA698" i="2" s="1"/>
  <c r="AW79" i="1"/>
  <c r="BA697" i="2" s="1"/>
  <c r="AW78" i="1"/>
  <c r="BA696" i="2" s="1"/>
  <c r="AW77" i="1"/>
  <c r="BA695" i="2" s="1"/>
  <c r="AW76" i="1"/>
  <c r="BA694" i="2" s="1"/>
  <c r="AW75" i="1"/>
  <c r="BA693" i="2" s="1"/>
  <c r="AW74" i="1"/>
  <c r="BA692" i="2" s="1"/>
  <c r="AW73" i="1"/>
  <c r="BA691" i="2" s="1"/>
  <c r="AW72" i="1"/>
  <c r="BA690" i="2" s="1"/>
  <c r="AW71" i="1"/>
  <c r="BA689" i="2" s="1"/>
  <c r="AW70" i="1"/>
  <c r="BA688" i="2" s="1"/>
  <c r="AW69" i="1"/>
  <c r="BA687" i="2" s="1"/>
  <c r="AW68" i="1"/>
  <c r="BA686" i="2" s="1"/>
  <c r="AW67" i="1"/>
  <c r="BA685" i="2" s="1"/>
  <c r="AW66" i="1"/>
  <c r="BA684" i="2" s="1"/>
  <c r="AW65" i="1"/>
  <c r="BA683" i="2" s="1"/>
  <c r="AW64" i="1"/>
  <c r="BA682" i="2" s="1"/>
  <c r="AW63" i="1"/>
  <c r="BA681" i="2" s="1"/>
  <c r="AW62" i="1"/>
  <c r="BA680" i="2" s="1"/>
  <c r="AW61" i="1"/>
  <c r="BA715" i="2" s="1"/>
  <c r="AW60" i="1"/>
  <c r="BA708" i="2" s="1"/>
  <c r="AW59" i="1"/>
  <c r="BA679" i="2" s="1"/>
  <c r="AW58" i="1"/>
  <c r="BA678" i="2" s="1"/>
  <c r="AW57" i="1"/>
  <c r="BA677" i="2" s="1"/>
  <c r="AW56" i="1"/>
  <c r="BA676" i="2" s="1"/>
  <c r="AW55" i="1"/>
  <c r="BA675" i="2" s="1"/>
  <c r="AW54" i="1"/>
  <c r="BA674" i="2" s="1"/>
  <c r="AW53" i="1"/>
  <c r="BA673" i="2" s="1"/>
  <c r="AW52" i="1"/>
  <c r="BA672" i="2" s="1"/>
  <c r="AW51" i="1"/>
  <c r="BA671" i="2" s="1"/>
  <c r="AW50" i="1"/>
  <c r="BA670" i="2" s="1"/>
  <c r="AW49" i="1"/>
  <c r="BA646" i="2" s="1"/>
  <c r="AW48" i="1"/>
  <c r="BA643" i="2" s="1"/>
  <c r="AW47" i="1"/>
  <c r="BA639" i="2" s="1"/>
  <c r="AW46" i="1"/>
  <c r="BA621" i="2" s="1"/>
  <c r="AW45" i="1"/>
  <c r="BA657" i="2" s="1"/>
  <c r="AW44" i="1"/>
  <c r="BA656" i="2" s="1"/>
  <c r="AW43" i="1"/>
  <c r="BA642" i="2" s="1"/>
  <c r="AW42" i="1"/>
  <c r="BA640" i="2" s="1"/>
  <c r="AW41" i="1"/>
  <c r="BA631" i="2" s="1"/>
  <c r="AW40" i="1"/>
  <c r="BA645" i="2" s="1"/>
  <c r="AW39" i="1"/>
  <c r="BA627" i="2" s="1"/>
  <c r="AW38" i="1"/>
  <c r="BA625" i="2" s="1"/>
  <c r="AW37" i="1"/>
  <c r="BA622" i="2" s="1"/>
  <c r="AW36" i="1"/>
  <c r="BA655" i="2" s="1"/>
  <c r="AW35" i="1"/>
  <c r="BA644" i="2" s="1"/>
  <c r="AW34" i="1"/>
  <c r="BA635" i="2" s="1"/>
  <c r="AW33" i="1"/>
  <c r="BA628" i="2" s="1"/>
  <c r="AW32" i="1"/>
  <c r="BA652" i="2" s="1"/>
  <c r="AW31" i="1"/>
  <c r="BA651" i="2" s="1"/>
  <c r="AW30" i="1"/>
  <c r="BA649" i="2" s="1"/>
  <c r="AW29" i="1"/>
  <c r="BA647" i="2" s="1"/>
  <c r="AW28" i="1"/>
  <c r="BA636" i="2" s="1"/>
  <c r="AW27" i="1"/>
  <c r="BA629" i="2" s="1"/>
  <c r="AW26" i="1"/>
  <c r="BA623" i="2" s="1"/>
  <c r="AW25" i="1"/>
  <c r="BA654" i="2" s="1"/>
  <c r="AW24" i="1"/>
  <c r="BA650" i="2" s="1"/>
  <c r="AW23" i="1"/>
  <c r="BA634" i="2" s="1"/>
  <c r="AW22" i="1"/>
  <c r="BA653" i="2" s="1"/>
  <c r="AW21" i="1"/>
  <c r="BA648" i="2" s="1"/>
  <c r="AW20" i="1"/>
  <c r="BA641" i="2" s="1"/>
  <c r="AW19" i="1"/>
  <c r="BA638" i="2" s="1"/>
  <c r="AW18" i="1"/>
  <c r="BA637" i="2" s="1"/>
  <c r="AW17" i="1"/>
  <c r="BA633" i="2" s="1"/>
  <c r="AW16" i="1"/>
  <c r="BA632" i="2" s="1"/>
  <c r="AW15" i="1"/>
  <c r="BA624" i="2" s="1"/>
  <c r="AW14" i="1"/>
  <c r="BA668" i="2" s="1"/>
  <c r="AW13" i="1"/>
  <c r="BA667" i="2" s="1"/>
  <c r="AW12" i="1"/>
  <c r="BA666" i="2" s="1"/>
  <c r="AW11" i="1"/>
  <c r="BA665" i="2" s="1"/>
  <c r="AW10" i="1"/>
  <c r="BA664" i="2" s="1"/>
  <c r="AW9" i="1"/>
  <c r="BA663" i="2" s="1"/>
  <c r="AW8" i="1"/>
  <c r="BA662" i="2" s="1"/>
  <c r="AW7" i="1"/>
  <c r="BA714" i="2" s="1"/>
  <c r="AW6" i="1"/>
  <c r="BA707" i="2" s="1"/>
  <c r="AW5" i="1"/>
  <c r="BA669" i="2" s="1"/>
  <c r="AW4" i="1"/>
  <c r="BA661" i="2" s="1"/>
  <c r="CG674" i="1" l="1"/>
  <c r="BS674" i="1"/>
  <c r="BW68" i="2" s="1"/>
  <c r="CJ68" i="2"/>
  <c r="BQ68" i="1"/>
  <c r="BU686" i="2" s="1"/>
  <c r="CH686" i="2"/>
  <c r="BQ343" i="1"/>
  <c r="BU273" i="2" s="1"/>
  <c r="CH273" i="2"/>
  <c r="BQ378" i="1"/>
  <c r="BU318" i="2" s="1"/>
  <c r="CH318" i="2"/>
  <c r="BQ246" i="1"/>
  <c r="BU200" i="2" s="1"/>
  <c r="CH200" i="2"/>
  <c r="BR211" i="1"/>
  <c r="BV407" i="2" s="1"/>
  <c r="CI407" i="2"/>
  <c r="BQ288" i="1"/>
  <c r="BU298" i="2" s="1"/>
  <c r="CH298" i="2"/>
  <c r="BQ558" i="1"/>
  <c r="BU477" i="2" s="1"/>
  <c r="CH477" i="2"/>
  <c r="BQ672" i="1"/>
  <c r="BU73" i="2" s="1"/>
  <c r="CH73" i="2"/>
  <c r="BR200" i="1"/>
  <c r="BV155" i="2" s="1"/>
  <c r="CI155" i="2"/>
  <c r="BR199" i="1"/>
  <c r="BV152" i="2" s="1"/>
  <c r="CI152" i="2"/>
  <c r="BQ294" i="1"/>
  <c r="BU262" i="2" s="1"/>
  <c r="CH262" i="2"/>
  <c r="BQ39" i="1"/>
  <c r="BU627" i="2" s="1"/>
  <c r="CH627" i="2"/>
  <c r="BQ290" i="1"/>
  <c r="BU238" i="2" s="1"/>
  <c r="CH238" i="2"/>
  <c r="BQ664" i="1"/>
  <c r="BU79" i="2" s="1"/>
  <c r="CH79" i="2"/>
  <c r="BQ348" i="1"/>
  <c r="BU286" i="2" s="1"/>
  <c r="CH286" i="2"/>
  <c r="BT457" i="2"/>
  <c r="BT458" i="2"/>
  <c r="BQ317" i="1"/>
  <c r="BU255" i="2" s="1"/>
  <c r="CH255" i="2"/>
  <c r="BQ234" i="1"/>
  <c r="BU198" i="2" s="1"/>
  <c r="CH198" i="2"/>
  <c r="BT144" i="2"/>
  <c r="BT143" i="2"/>
  <c r="BQ134" i="1"/>
  <c r="BU602" i="2" s="1"/>
  <c r="CH602" i="2"/>
  <c r="BR621" i="1"/>
  <c r="BV113" i="2" s="1"/>
  <c r="CI113" i="2"/>
  <c r="BQ388" i="1"/>
  <c r="BU572" i="2" s="1"/>
  <c r="CH572" i="2"/>
  <c r="BS222" i="1"/>
  <c r="BW179" i="2" s="1"/>
  <c r="CJ179" i="2"/>
  <c r="BQ119" i="1"/>
  <c r="BU581" i="2" s="1"/>
  <c r="CH581" i="2"/>
  <c r="BV130" i="2"/>
  <c r="BV131" i="2"/>
  <c r="BR537" i="1"/>
  <c r="BV488" i="2" s="1"/>
  <c r="CI488" i="2"/>
  <c r="BR446" i="1"/>
  <c r="BV371" i="2" s="1"/>
  <c r="CI371" i="2"/>
  <c r="BT237" i="1"/>
  <c r="BX197" i="2" s="1"/>
  <c r="CK197" i="2"/>
  <c r="BQ125" i="1"/>
  <c r="BU592" i="2" s="1"/>
  <c r="CH592" i="2"/>
  <c r="BQ233" i="1"/>
  <c r="BU226" i="2" s="1"/>
  <c r="CH226" i="2"/>
  <c r="BQ37" i="1"/>
  <c r="BU622" i="2" s="1"/>
  <c r="CH622" i="2"/>
  <c r="BQ544" i="1"/>
  <c r="BU468" i="2" s="1"/>
  <c r="CH468" i="2"/>
  <c r="BT330" i="1"/>
  <c r="BX267" i="2" s="1"/>
  <c r="CK267" i="2"/>
  <c r="BR12" i="1"/>
  <c r="BV666" i="2" s="1"/>
  <c r="CI666" i="2"/>
  <c r="BQ281" i="1"/>
  <c r="BU227" i="2" s="1"/>
  <c r="CH227" i="2"/>
  <c r="BQ356" i="1"/>
  <c r="BU287" i="2" s="1"/>
  <c r="CH287" i="2"/>
  <c r="BQ631" i="1"/>
  <c r="BU37" i="2" s="1"/>
  <c r="CH37" i="2"/>
  <c r="BR354" i="1"/>
  <c r="BV295" i="2" s="1"/>
  <c r="CI295" i="2"/>
  <c r="BR383" i="1"/>
  <c r="BV481" i="2" s="1"/>
  <c r="CI481" i="2"/>
  <c r="BR397" i="1"/>
  <c r="BV336" i="2" s="1"/>
  <c r="CI336" i="2"/>
  <c r="BQ459" i="1"/>
  <c r="BU362" i="2" s="1"/>
  <c r="CH362" i="2"/>
  <c r="BU6" i="2"/>
  <c r="BU5" i="2"/>
  <c r="BQ442" i="1"/>
  <c r="BU503" i="2" s="1"/>
  <c r="CH503" i="2"/>
  <c r="BQ244" i="1"/>
  <c r="BU540" i="2" s="1"/>
  <c r="CH540" i="2"/>
  <c r="BQ225" i="1"/>
  <c r="BU190" i="2" s="1"/>
  <c r="CH190" i="2"/>
  <c r="BR666" i="1"/>
  <c r="BV32" i="2" s="1"/>
  <c r="CI32" i="2"/>
  <c r="BQ644" i="1"/>
  <c r="BU51" i="2" s="1"/>
  <c r="CH51" i="2"/>
  <c r="BR519" i="1"/>
  <c r="BV445" i="2" s="1"/>
  <c r="CI445" i="2"/>
  <c r="BS512" i="1"/>
  <c r="BW418" i="2" s="1"/>
  <c r="CJ418" i="2"/>
  <c r="BS430" i="1"/>
  <c r="BW361" i="2" s="1"/>
  <c r="CJ361" i="2"/>
  <c r="BR337" i="1"/>
  <c r="BV514" i="2" s="1"/>
  <c r="CI514" i="2"/>
  <c r="BQ324" i="1"/>
  <c r="BU500" i="2" s="1"/>
  <c r="CH500" i="2"/>
  <c r="BQ535" i="1"/>
  <c r="CH457" i="2"/>
  <c r="CH458" i="2"/>
  <c r="BQ338" i="1"/>
  <c r="BU528" i="2" s="1"/>
  <c r="CH528" i="2"/>
  <c r="BQ565" i="1"/>
  <c r="CH144" i="2"/>
  <c r="CH143" i="2"/>
  <c r="BU379" i="2"/>
  <c r="BU368" i="2"/>
  <c r="BQ533" i="1"/>
  <c r="BU456" i="2" s="1"/>
  <c r="CH456" i="2"/>
  <c r="BQ310" i="1"/>
  <c r="BU271" i="2" s="1"/>
  <c r="CH271" i="2"/>
  <c r="BQ72" i="1"/>
  <c r="BU690" i="2" s="1"/>
  <c r="CH690" i="2"/>
  <c r="BQ638" i="1"/>
  <c r="BU34" i="2" s="1"/>
  <c r="CH34" i="2"/>
  <c r="BQ416" i="1"/>
  <c r="BU352" i="2" s="1"/>
  <c r="CH352" i="2"/>
  <c r="BQ480" i="1"/>
  <c r="BU524" i="2" s="1"/>
  <c r="CH524" i="2"/>
  <c r="BQ346" i="1"/>
  <c r="BU277" i="2" s="1"/>
  <c r="CH277" i="2"/>
  <c r="BR161" i="1"/>
  <c r="BV157" i="2" s="1"/>
  <c r="CI157" i="2"/>
  <c r="BR306" i="1"/>
  <c r="BV408" i="2" s="1"/>
  <c r="CI408" i="2"/>
  <c r="BS547" i="1"/>
  <c r="CJ130" i="2"/>
  <c r="CJ131" i="2"/>
  <c r="BQ29" i="1"/>
  <c r="BU647" i="2" s="1"/>
  <c r="CH647" i="2"/>
  <c r="BQ280" i="1"/>
  <c r="BU218" i="2" s="1"/>
  <c r="CH218" i="2"/>
  <c r="BQ99" i="1"/>
  <c r="BU619" i="2" s="1"/>
  <c r="CH619" i="2"/>
  <c r="BQ525" i="1"/>
  <c r="BU452" i="2" s="1"/>
  <c r="CH452" i="2"/>
  <c r="BQ91" i="1"/>
  <c r="BU702" i="2" s="1"/>
  <c r="CH702" i="2"/>
  <c r="BR313" i="1"/>
  <c r="BV270" i="2" s="1"/>
  <c r="CI270" i="2"/>
  <c r="BQ194" i="1"/>
  <c r="BU148" i="2" s="1"/>
  <c r="CH148" i="2"/>
  <c r="BQ363" i="1"/>
  <c r="BU300" i="2" s="1"/>
  <c r="CH300" i="2"/>
  <c r="BQ266" i="1"/>
  <c r="BU206" i="2" s="1"/>
  <c r="CH206" i="2"/>
  <c r="BR268" i="1"/>
  <c r="BV541" i="2" s="1"/>
  <c r="CI541" i="2"/>
  <c r="BQ507" i="1"/>
  <c r="BU430" i="2" s="1"/>
  <c r="CH430" i="2"/>
  <c r="BQ260" i="1"/>
  <c r="BU223" i="2" s="1"/>
  <c r="CH223" i="2"/>
  <c r="BR458" i="1"/>
  <c r="BV373" i="2" s="1"/>
  <c r="CI373" i="2"/>
  <c r="BQ503" i="1"/>
  <c r="BU428" i="2" s="1"/>
  <c r="CH428" i="2"/>
  <c r="BS575" i="1"/>
  <c r="BW490" i="2" s="1"/>
  <c r="CJ490" i="2"/>
  <c r="BS483" i="1"/>
  <c r="BW405" i="2" s="1"/>
  <c r="CJ405" i="2"/>
  <c r="BQ366" i="1"/>
  <c r="BU308" i="2" s="1"/>
  <c r="CH308" i="2"/>
  <c r="BR587" i="1"/>
  <c r="BV42" i="2" s="1"/>
  <c r="CI42" i="2"/>
  <c r="BR42" i="1"/>
  <c r="BV640" i="2" s="1"/>
  <c r="CI640" i="2"/>
  <c r="BQ336" i="1"/>
  <c r="BU266" i="2" s="1"/>
  <c r="CH266" i="2"/>
  <c r="BR675" i="1"/>
  <c r="CI5" i="2"/>
  <c r="CI6" i="2"/>
  <c r="BQ319" i="1"/>
  <c r="BU254" i="2" s="1"/>
  <c r="CH254" i="2"/>
  <c r="BS95" i="1"/>
  <c r="BW613" i="2" s="1"/>
  <c r="CJ613" i="2"/>
  <c r="BQ117" i="1"/>
  <c r="BU586" i="2" s="1"/>
  <c r="CH586" i="2"/>
  <c r="BQ271" i="1"/>
  <c r="BU217" i="2" s="1"/>
  <c r="CH217" i="2"/>
  <c r="BT92" i="2"/>
  <c r="BT93" i="2"/>
  <c r="BR542" i="1"/>
  <c r="BV491" i="2" s="1"/>
  <c r="CI491" i="2"/>
  <c r="BR14" i="1"/>
  <c r="BV668" i="2" s="1"/>
  <c r="CI668" i="2"/>
  <c r="BT140" i="2"/>
  <c r="BT141" i="2"/>
  <c r="BQ323" i="1"/>
  <c r="BU253" i="2" s="1"/>
  <c r="CH253" i="2"/>
  <c r="BQ421" i="1"/>
  <c r="BU403" i="2" s="1"/>
  <c r="CH403" i="2"/>
  <c r="CV75" i="2"/>
  <c r="CV1" i="2" s="1"/>
  <c r="BR657" i="1"/>
  <c r="BV75" i="2" s="1"/>
  <c r="BQ124" i="1"/>
  <c r="BU610" i="2" s="1"/>
  <c r="CH610" i="2"/>
  <c r="BR16" i="1"/>
  <c r="BV632" i="2" s="1"/>
  <c r="CI632" i="2"/>
  <c r="BR333" i="1"/>
  <c r="BV279" i="2" s="1"/>
  <c r="CI279" i="2"/>
  <c r="BQ394" i="1"/>
  <c r="BU323" i="2" s="1"/>
  <c r="CH323" i="2"/>
  <c r="BR435" i="1"/>
  <c r="BV11" i="2" s="1"/>
  <c r="CI11" i="2"/>
  <c r="BQ98" i="1"/>
  <c r="BU616" i="2" s="1"/>
  <c r="CH616" i="2"/>
  <c r="BQ527" i="1"/>
  <c r="BU465" i="2" s="1"/>
  <c r="CH465" i="2"/>
  <c r="CJ579" i="1"/>
  <c r="CL128" i="2"/>
  <c r="CL129" i="2"/>
  <c r="BS403" i="1"/>
  <c r="BW321" i="2" s="1"/>
  <c r="CJ321" i="2"/>
  <c r="BQ590" i="1"/>
  <c r="BU66" i="2" s="1"/>
  <c r="CH66" i="2"/>
  <c r="BU557" i="2"/>
  <c r="BU558" i="2"/>
  <c r="BQ152" i="1"/>
  <c r="BU523" i="2" s="1"/>
  <c r="CH523" i="2"/>
  <c r="BR659" i="1"/>
  <c r="CI379" i="2"/>
  <c r="CI368" i="2"/>
  <c r="BQ236" i="1"/>
  <c r="BU195" i="2" s="1"/>
  <c r="CH195" i="2"/>
  <c r="BQ461" i="1"/>
  <c r="BU380" i="2" s="1"/>
  <c r="CH380" i="2"/>
  <c r="BQ139" i="1"/>
  <c r="BU552" i="2" s="1"/>
  <c r="CH552" i="2"/>
  <c r="BQ496" i="1"/>
  <c r="BU425" i="2" s="1"/>
  <c r="CH425" i="2"/>
  <c r="BQ389" i="1"/>
  <c r="BU561" i="2" s="1"/>
  <c r="CH561" i="2"/>
  <c r="BQ391" i="1"/>
  <c r="BU313" i="2" s="1"/>
  <c r="CH313" i="2"/>
  <c r="BS65" i="1"/>
  <c r="BW683" i="2" s="1"/>
  <c r="CJ683" i="2"/>
  <c r="BS31" i="1"/>
  <c r="BW651" i="2" s="1"/>
  <c r="CJ651" i="2"/>
  <c r="BU88" i="2"/>
  <c r="BU87" i="2"/>
  <c r="BQ11" i="1"/>
  <c r="BU665" i="2" s="1"/>
  <c r="CH665" i="2"/>
  <c r="BS131" i="1"/>
  <c r="BW590" i="2" s="1"/>
  <c r="CJ590" i="2"/>
  <c r="BQ24" i="1"/>
  <c r="BU650" i="2" s="1"/>
  <c r="CH650" i="2"/>
  <c r="BR197" i="1"/>
  <c r="BV154" i="2" s="1"/>
  <c r="CI154" i="2"/>
  <c r="BT660" i="2"/>
  <c r="BT659" i="2"/>
  <c r="BT658" i="2"/>
  <c r="BQ360" i="1"/>
  <c r="BU305" i="2" s="1"/>
  <c r="CH305" i="2"/>
  <c r="BQ228" i="1"/>
  <c r="BU178" i="2" s="1"/>
  <c r="CH178" i="2"/>
  <c r="CK75" i="2"/>
  <c r="BQ468" i="1"/>
  <c r="BU413" i="2" s="1"/>
  <c r="CH413" i="2"/>
  <c r="BR443" i="1"/>
  <c r="BV365" i="2" s="1"/>
  <c r="CI365" i="2"/>
  <c r="BQ214" i="1"/>
  <c r="BU175" i="2" s="1"/>
  <c r="CH175" i="2"/>
  <c r="BQ376" i="1"/>
  <c r="BU304" i="2" s="1"/>
  <c r="CH304" i="2"/>
  <c r="BQ116" i="1"/>
  <c r="BU615" i="2" s="1"/>
  <c r="CH615" i="2"/>
  <c r="BQ517" i="1"/>
  <c r="BU421" i="2" s="1"/>
  <c r="CH421" i="2"/>
  <c r="BQ40" i="1"/>
  <c r="BU645" i="2" s="1"/>
  <c r="CH645" i="2"/>
  <c r="BR402" i="1"/>
  <c r="BV339" i="2" s="1"/>
  <c r="CI339" i="2"/>
  <c r="BQ114" i="1"/>
  <c r="BU611" i="2" s="1"/>
  <c r="CH611" i="2"/>
  <c r="BQ213" i="1"/>
  <c r="BU170" i="2" s="1"/>
  <c r="CH170" i="2"/>
  <c r="BR447" i="1"/>
  <c r="BV375" i="2" s="1"/>
  <c r="CI375" i="2"/>
  <c r="BQ582" i="1"/>
  <c r="BU116" i="2" s="1"/>
  <c r="CH116" i="2"/>
  <c r="BQ639" i="1"/>
  <c r="CH92" i="2"/>
  <c r="CH93" i="2"/>
  <c r="BQ556" i="1"/>
  <c r="CH141" i="2"/>
  <c r="CH140" i="2"/>
  <c r="BQ318" i="1"/>
  <c r="BU264" i="2" s="1"/>
  <c r="CH264" i="2"/>
  <c r="BR576" i="1"/>
  <c r="BV492" i="2" s="1"/>
  <c r="CI492" i="2"/>
  <c r="BQ431" i="1"/>
  <c r="BU531" i="2" s="1"/>
  <c r="CH531" i="2"/>
  <c r="BR377" i="1"/>
  <c r="BV387" i="2" s="1"/>
  <c r="CI387" i="2"/>
  <c r="BR419" i="1"/>
  <c r="BV346" i="2" s="1"/>
  <c r="CI346" i="2"/>
  <c r="BQ162" i="1"/>
  <c r="BU509" i="2" s="1"/>
  <c r="CH509" i="2"/>
  <c r="BQ596" i="1"/>
  <c r="BU16" i="2" s="1"/>
  <c r="CH16" i="2"/>
  <c r="BQ423" i="1"/>
  <c r="BU349" i="2" s="1"/>
  <c r="CH349" i="2"/>
  <c r="BQ401" i="1"/>
  <c r="BU326" i="2" s="1"/>
  <c r="CH326" i="2"/>
  <c r="BR670" i="1"/>
  <c r="CI557" i="2"/>
  <c r="CI558" i="2"/>
  <c r="BR355" i="1"/>
  <c r="BV544" i="2" s="1"/>
  <c r="CI544" i="2"/>
  <c r="BR297" i="1"/>
  <c r="BV294" i="2" s="1"/>
  <c r="CI294" i="2"/>
  <c r="BR273" i="1"/>
  <c r="BV225" i="2" s="1"/>
  <c r="CI225" i="2"/>
  <c r="BR259" i="1"/>
  <c r="BV574" i="2" s="1"/>
  <c r="CI574" i="2"/>
  <c r="BQ409" i="1"/>
  <c r="BU330" i="2" s="1"/>
  <c r="CH330" i="2"/>
  <c r="BQ28" i="1"/>
  <c r="BU636" i="2" s="1"/>
  <c r="CH636" i="2"/>
  <c r="BT351" i="2"/>
  <c r="BT363" i="2"/>
  <c r="BR32" i="1"/>
  <c r="BV652" i="2" s="1"/>
  <c r="CI652" i="2"/>
  <c r="BQ660" i="1"/>
  <c r="BU103" i="2" s="1"/>
  <c r="CH103" i="2"/>
  <c r="BR441" i="1"/>
  <c r="BV378" i="2" s="1"/>
  <c r="CI378" i="2"/>
  <c r="BR243" i="1"/>
  <c r="BV410" i="2" s="1"/>
  <c r="CI410" i="2"/>
  <c r="BQ279" i="1"/>
  <c r="BU231" i="2" s="1"/>
  <c r="CH231" i="2"/>
  <c r="BQ464" i="1"/>
  <c r="BU372" i="2" s="1"/>
  <c r="CH372" i="2"/>
  <c r="BQ574" i="1"/>
  <c r="CH132" i="2"/>
  <c r="CH133" i="2"/>
  <c r="BQ491" i="1"/>
  <c r="BU420" i="2" s="1"/>
  <c r="CH420" i="2"/>
  <c r="BR602" i="1"/>
  <c r="CI88" i="2"/>
  <c r="CI87" i="2"/>
  <c r="BQ677" i="1"/>
  <c r="CH9" i="2"/>
  <c r="CH10" i="2"/>
  <c r="BR275" i="1"/>
  <c r="BV229" i="2" s="1"/>
  <c r="CI229" i="2"/>
  <c r="BQ392" i="1"/>
  <c r="BU320" i="2" s="1"/>
  <c r="CH320" i="2"/>
  <c r="BQ90" i="1"/>
  <c r="CH658" i="2"/>
  <c r="CH659" i="2"/>
  <c r="CH660" i="2"/>
  <c r="BR665" i="1"/>
  <c r="BV38" i="2" s="1"/>
  <c r="CI38" i="2"/>
  <c r="BQ636" i="1"/>
  <c r="BU71" i="2" s="1"/>
  <c r="CH71" i="2"/>
  <c r="BS658" i="1"/>
  <c r="BW94" i="2" s="1"/>
  <c r="CJ94" i="2"/>
  <c r="BR322" i="1"/>
  <c r="BV575" i="2" s="1"/>
  <c r="CI575" i="2"/>
  <c r="BS563" i="1"/>
  <c r="BW476" i="2" s="1"/>
  <c r="CJ476" i="2"/>
  <c r="BQ188" i="1"/>
  <c r="BU567" i="2" s="1"/>
  <c r="CH567" i="2"/>
  <c r="BR589" i="1"/>
  <c r="BV54" i="2" s="1"/>
  <c r="CI54" i="2"/>
  <c r="BU713" i="2"/>
  <c r="BU712" i="2"/>
  <c r="BQ47" i="1"/>
  <c r="BU639" i="2" s="1"/>
  <c r="CH639" i="2"/>
  <c r="BQ344" i="1"/>
  <c r="BU284" i="2" s="1"/>
  <c r="CH284" i="2"/>
  <c r="BR82" i="1"/>
  <c r="BV700" i="2" s="1"/>
  <c r="CI700" i="2"/>
  <c r="BS515" i="1"/>
  <c r="BW423" i="2" s="1"/>
  <c r="CJ423" i="2"/>
  <c r="BR603" i="1"/>
  <c r="BV62" i="2" s="1"/>
  <c r="CI62" i="2"/>
  <c r="BR140" i="1"/>
  <c r="BV529" i="2" s="1"/>
  <c r="CI529" i="2"/>
  <c r="BQ21" i="1"/>
  <c r="BU648" i="2" s="1"/>
  <c r="CH648" i="2"/>
  <c r="BQ232" i="1"/>
  <c r="BU487" i="2" s="1"/>
  <c r="CH487" i="2"/>
  <c r="BQ173" i="1"/>
  <c r="BU563" i="2" s="1"/>
  <c r="CH563" i="2"/>
  <c r="BS44" i="1"/>
  <c r="BW656" i="2" s="1"/>
  <c r="CJ656" i="2"/>
  <c r="BR617" i="1"/>
  <c r="BV102" i="2" s="1"/>
  <c r="CI102" i="2"/>
  <c r="BQ158" i="1"/>
  <c r="BU573" i="2" s="1"/>
  <c r="CH573" i="2"/>
  <c r="BR627" i="1"/>
  <c r="BV15" i="2" s="1"/>
  <c r="CI15" i="2"/>
  <c r="BQ476" i="1"/>
  <c r="BU228" i="2" s="1"/>
  <c r="CH228" i="2"/>
  <c r="BQ276" i="1"/>
  <c r="BU12" i="2" s="1"/>
  <c r="CH12" i="2"/>
  <c r="BS647" i="1"/>
  <c r="BW39" i="2" s="1"/>
  <c r="CJ39" i="2"/>
  <c r="BQ620" i="1"/>
  <c r="BU33" i="2" s="1"/>
  <c r="CH33" i="2"/>
  <c r="BQ362" i="1"/>
  <c r="BU366" i="2" s="1"/>
  <c r="CH366" i="2"/>
  <c r="BR499" i="1"/>
  <c r="BV433" i="2" s="1"/>
  <c r="CI433" i="2"/>
  <c r="BQ20" i="1"/>
  <c r="BU641" i="2" s="1"/>
  <c r="CH641" i="2"/>
  <c r="BQ58" i="1"/>
  <c r="BU678" i="2" s="1"/>
  <c r="CH678" i="2"/>
  <c r="BT125" i="2"/>
  <c r="BT124" i="2"/>
  <c r="BQ428" i="1"/>
  <c r="BU493" i="2" s="1"/>
  <c r="CH493" i="2"/>
  <c r="BR564" i="1"/>
  <c r="CI138" i="2"/>
  <c r="CI139" i="2"/>
  <c r="BQ667" i="1"/>
  <c r="CH363" i="2"/>
  <c r="CH351" i="2"/>
  <c r="BQ104" i="1"/>
  <c r="BU605" i="2" s="1"/>
  <c r="CH605" i="2"/>
  <c r="BQ471" i="1"/>
  <c r="BU438" i="2" s="1"/>
  <c r="CH438" i="2"/>
  <c r="BQ367" i="1"/>
  <c r="BU324" i="2" s="1"/>
  <c r="CH324" i="2"/>
  <c r="BQ585" i="1"/>
  <c r="BU335" i="2" s="1"/>
  <c r="CH335" i="2"/>
  <c r="BQ198" i="1"/>
  <c r="BU542" i="2" s="1"/>
  <c r="CH542" i="2"/>
  <c r="BQ174" i="1"/>
  <c r="BU543" i="2" s="1"/>
  <c r="CH543" i="2"/>
  <c r="BT132" i="2"/>
  <c r="BT133" i="2"/>
  <c r="BR539" i="1"/>
  <c r="BV484" i="2" s="1"/>
  <c r="CI484" i="2"/>
  <c r="BQ286" i="1"/>
  <c r="BU251" i="2" s="1"/>
  <c r="CH251" i="2"/>
  <c r="BT10" i="2"/>
  <c r="BT9" i="2"/>
  <c r="BQ97" i="1"/>
  <c r="BU703" i="2" s="1"/>
  <c r="CH703" i="2"/>
  <c r="BQ84" i="1"/>
  <c r="BU709" i="2" s="1"/>
  <c r="CH709" i="2"/>
  <c r="BR88" i="1"/>
  <c r="BV626" i="2" s="1"/>
  <c r="CI626" i="2"/>
  <c r="BQ361" i="1"/>
  <c r="BU307" i="2" s="1"/>
  <c r="CH307" i="2"/>
  <c r="BR142" i="1"/>
  <c r="BV568" i="2" s="1"/>
  <c r="CI568" i="2"/>
  <c r="BS623" i="1"/>
  <c r="BW57" i="2" s="1"/>
  <c r="CJ57" i="2"/>
  <c r="BQ62" i="1"/>
  <c r="BU680" i="2" s="1"/>
  <c r="CH680" i="2"/>
  <c r="BQ492" i="1"/>
  <c r="BU43" i="2" s="1"/>
  <c r="CH43" i="2"/>
  <c r="BS649" i="1"/>
  <c r="BW56" i="2" s="1"/>
  <c r="CJ56" i="2"/>
  <c r="BQ287" i="1"/>
  <c r="BU236" i="2" s="1"/>
  <c r="CH236" i="2"/>
  <c r="BQ22" i="1"/>
  <c r="BU653" i="2" s="1"/>
  <c r="CH653" i="2"/>
  <c r="BV31" i="2"/>
  <c r="BV35" i="2"/>
  <c r="BR87" i="1"/>
  <c r="CI713" i="2"/>
  <c r="CI712" i="2"/>
  <c r="BR514" i="1"/>
  <c r="BV441" i="2" s="1"/>
  <c r="CI441" i="2"/>
  <c r="BQ256" i="1"/>
  <c r="BU208" i="2" s="1"/>
  <c r="CH208" i="2"/>
  <c r="BQ347" i="1"/>
  <c r="BU560" i="2" s="1"/>
  <c r="CH560" i="2"/>
  <c r="BR145" i="1"/>
  <c r="BV539" i="2" s="1"/>
  <c r="CI539" i="2"/>
  <c r="BQ92" i="1"/>
  <c r="BU593" i="2" s="1"/>
  <c r="CH593" i="2"/>
  <c r="BQ270" i="1"/>
  <c r="BU219" i="2" s="1"/>
  <c r="CH219" i="2"/>
  <c r="BS77" i="1"/>
  <c r="BW695" i="2" s="1"/>
  <c r="CJ695" i="2"/>
  <c r="BQ263" i="1"/>
  <c r="BU577" i="2" s="1"/>
  <c r="CH577" i="2"/>
  <c r="BQ357" i="1"/>
  <c r="BU290" i="2" s="1"/>
  <c r="CH290" i="2"/>
  <c r="BQ176" i="1"/>
  <c r="BU537" i="2" s="1"/>
  <c r="CH537" i="2"/>
  <c r="BQ133" i="1"/>
  <c r="BU597" i="2" s="1"/>
  <c r="CH597" i="2"/>
  <c r="BR488" i="1"/>
  <c r="BV416" i="2" s="1"/>
  <c r="CI416" i="2"/>
  <c r="BQ624" i="1"/>
  <c r="BU99" i="2" s="1"/>
  <c r="CH99" i="2"/>
  <c r="BR33" i="1"/>
  <c r="BV628" i="2" s="1"/>
  <c r="CI628" i="2"/>
  <c r="BQ80" i="1"/>
  <c r="BU698" i="2" s="1"/>
  <c r="CH698" i="2"/>
  <c r="BQ262" i="1"/>
  <c r="BU199" i="2" s="1"/>
  <c r="CH199" i="2"/>
  <c r="BR341" i="1"/>
  <c r="BV282" i="2" s="1"/>
  <c r="CI282" i="2"/>
  <c r="BR38" i="1"/>
  <c r="BV625" i="2" s="1"/>
  <c r="CI625" i="2"/>
  <c r="BV128" i="2"/>
  <c r="BV129" i="2"/>
  <c r="BR524" i="1"/>
  <c r="BV123" i="2" s="1"/>
  <c r="CI123" i="2"/>
  <c r="BQ618" i="1"/>
  <c r="BU23" i="2" s="1"/>
  <c r="CH23" i="2"/>
  <c r="BQ249" i="1"/>
  <c r="BU212" i="2" s="1"/>
  <c r="CH212" i="2"/>
  <c r="BQ185" i="1"/>
  <c r="BU553" i="2" s="1"/>
  <c r="CH553" i="2"/>
  <c r="BQ74" i="1"/>
  <c r="BU692" i="2" s="1"/>
  <c r="CH692" i="2"/>
  <c r="BQ154" i="1"/>
  <c r="BU187" i="2" s="1"/>
  <c r="CH187" i="2"/>
  <c r="BT353" i="1"/>
  <c r="BX299" i="2" s="1"/>
  <c r="CK299" i="2"/>
  <c r="BQ217" i="1"/>
  <c r="BU171" i="2" s="1"/>
  <c r="CH171" i="2"/>
  <c r="BR67" i="1"/>
  <c r="BV685" i="2" s="1"/>
  <c r="CI685" i="2"/>
  <c r="BQ293" i="1"/>
  <c r="BU506" i="2" s="1"/>
  <c r="CH506" i="2"/>
  <c r="BQ509" i="1"/>
  <c r="CH125" i="2"/>
  <c r="CH124" i="2"/>
  <c r="BQ493" i="1"/>
  <c r="BU422" i="2" s="1"/>
  <c r="CH422" i="2"/>
  <c r="BU138" i="2"/>
  <c r="BU139" i="2"/>
  <c r="BQ364" i="1"/>
  <c r="BU310" i="2" s="1"/>
  <c r="CH310" i="2"/>
  <c r="BQ71" i="1"/>
  <c r="BU689" i="2" s="1"/>
  <c r="CH689" i="2"/>
  <c r="BQ572" i="1"/>
  <c r="BU494" i="2" s="1"/>
  <c r="CH494" i="2"/>
  <c r="CL106" i="2"/>
  <c r="CL105" i="2"/>
  <c r="BQ505" i="1"/>
  <c r="BU431" i="2" s="1"/>
  <c r="CH431" i="2"/>
  <c r="BQ146" i="1"/>
  <c r="BU146" i="2" s="1"/>
  <c r="CH146" i="2"/>
  <c r="BR570" i="1"/>
  <c r="BV489" i="2" s="1"/>
  <c r="CI489" i="2"/>
  <c r="BQ175" i="1"/>
  <c r="BU169" i="2" s="1"/>
  <c r="CH169" i="2"/>
  <c r="BQ390" i="1"/>
  <c r="BU532" i="2" s="1"/>
  <c r="CH532" i="2"/>
  <c r="BR312" i="1"/>
  <c r="BV249" i="2" s="1"/>
  <c r="CI249" i="2"/>
  <c r="BQ170" i="1"/>
  <c r="BU527" i="2" s="1"/>
  <c r="CH527" i="2"/>
  <c r="BQ219" i="1"/>
  <c r="BU183" i="2" s="1"/>
  <c r="CH183" i="2"/>
  <c r="BR264" i="1"/>
  <c r="BV239" i="2" s="1"/>
  <c r="CI239" i="2"/>
  <c r="BQ487" i="1"/>
  <c r="BU112" i="2" s="1"/>
  <c r="CH112" i="2"/>
  <c r="BQ613" i="1"/>
  <c r="CH65" i="2"/>
  <c r="CH64" i="2"/>
  <c r="BQ445" i="1"/>
  <c r="BU48" i="2" s="1"/>
  <c r="CH48" i="2"/>
  <c r="BQ410" i="1"/>
  <c r="BU341" i="2" s="1"/>
  <c r="CH341" i="2"/>
  <c r="BQ521" i="1"/>
  <c r="BU446" i="2" s="1"/>
  <c r="CH446" i="2"/>
  <c r="BT118" i="2"/>
  <c r="BT119" i="2"/>
  <c r="BQ567" i="1"/>
  <c r="BU485" i="2" s="1"/>
  <c r="CH485" i="2"/>
  <c r="BQ473" i="1"/>
  <c r="BU395" i="2" s="1"/>
  <c r="CH395" i="2"/>
  <c r="BQ230" i="1"/>
  <c r="BU188" i="2" s="1"/>
  <c r="CH188" i="2"/>
  <c r="BR482" i="1"/>
  <c r="BV402" i="2" s="1"/>
  <c r="CI402" i="2"/>
  <c r="BR163" i="1"/>
  <c r="BV268" i="2" s="1"/>
  <c r="CI268" i="2"/>
  <c r="BS673" i="1"/>
  <c r="CJ35" i="2"/>
  <c r="CJ31" i="2"/>
  <c r="BQ329" i="1"/>
  <c r="BU265" i="2" s="1"/>
  <c r="CH265" i="2"/>
  <c r="BQ557" i="1"/>
  <c r="BU474" i="2" s="1"/>
  <c r="CH474" i="2"/>
  <c r="BQ190" i="1"/>
  <c r="BU27" i="2" s="1"/>
  <c r="CH27" i="2"/>
  <c r="BQ203" i="1"/>
  <c r="BU556" i="2" s="1"/>
  <c r="CH556" i="2"/>
  <c r="BS641" i="1"/>
  <c r="BW67" i="2" s="1"/>
  <c r="CJ67" i="2"/>
  <c r="BQ315" i="1"/>
  <c r="BU511" i="2" s="1"/>
  <c r="CH511" i="2"/>
  <c r="BQ277" i="1"/>
  <c r="BU220" i="2" s="1"/>
  <c r="CH220" i="2"/>
  <c r="CW128" i="2"/>
  <c r="CW129" i="2"/>
  <c r="BS579" i="1"/>
  <c r="BQ132" i="1"/>
  <c r="BU595" i="2" s="1"/>
  <c r="CH595" i="2"/>
  <c r="BQ571" i="1"/>
  <c r="BU117" i="2" s="1"/>
  <c r="CH117" i="2"/>
  <c r="BQ157" i="1"/>
  <c r="BU158" i="2" s="1"/>
  <c r="CH158" i="2"/>
  <c r="BS147" i="1"/>
  <c r="BW554" i="2" s="1"/>
  <c r="CJ554" i="2"/>
  <c r="BQ55" i="1"/>
  <c r="BU675" i="2" s="1"/>
  <c r="CH675" i="2"/>
  <c r="BR545" i="1"/>
  <c r="BV467" i="2" s="1"/>
  <c r="CI467" i="2"/>
  <c r="BT482" i="2"/>
  <c r="BT483" i="2"/>
  <c r="BQ10" i="1"/>
  <c r="BU664" i="2" s="1"/>
  <c r="CH664" i="2"/>
  <c r="BR536" i="1"/>
  <c r="BV459" i="2" s="1"/>
  <c r="CI459" i="2"/>
  <c r="BR449" i="1"/>
  <c r="BV394" i="2" s="1"/>
  <c r="CI394" i="2"/>
  <c r="BR178" i="1"/>
  <c r="BV564" i="2" s="1"/>
  <c r="CI564" i="2"/>
  <c r="BR407" i="1"/>
  <c r="BV334" i="2" s="1"/>
  <c r="CI334" i="2"/>
  <c r="BS308" i="1"/>
  <c r="BW244" i="2" s="1"/>
  <c r="CJ244" i="2"/>
  <c r="BQ193" i="1"/>
  <c r="BU566" i="2" s="1"/>
  <c r="CH566" i="2"/>
  <c r="BT289" i="1"/>
  <c r="BX252" i="2" s="1"/>
  <c r="CK252" i="2"/>
  <c r="BT64" i="2"/>
  <c r="BT65" i="2"/>
  <c r="BR129" i="1"/>
  <c r="BV588" i="2" s="1"/>
  <c r="CI588" i="2"/>
  <c r="BQ240" i="1"/>
  <c r="BU234" i="2" s="1"/>
  <c r="CH234" i="2"/>
  <c r="BR506" i="1"/>
  <c r="BV397" i="2" s="1"/>
  <c r="CI397" i="2"/>
  <c r="BQ112" i="1"/>
  <c r="BU583" i="2" s="1"/>
  <c r="CH583" i="2"/>
  <c r="BQ56" i="1"/>
  <c r="BU676" i="2" s="1"/>
  <c r="CH676" i="2"/>
  <c r="BR648" i="1"/>
  <c r="BV107" i="2" s="1"/>
  <c r="CI107" i="2"/>
  <c r="BQ583" i="1"/>
  <c r="CH118" i="2"/>
  <c r="CH119" i="2"/>
  <c r="BQ26" i="1"/>
  <c r="BU623" i="2" s="1"/>
  <c r="CH623" i="2"/>
  <c r="BR520" i="1"/>
  <c r="BV409" i="2" s="1"/>
  <c r="CI409" i="2"/>
  <c r="BQ592" i="1"/>
  <c r="BU22" i="2" s="1"/>
  <c r="CH22" i="2"/>
  <c r="BQ438" i="1"/>
  <c r="BU53" i="2" s="1"/>
  <c r="CH53" i="2"/>
  <c r="BS518" i="1"/>
  <c r="BW450" i="2" s="1"/>
  <c r="CJ450" i="2"/>
  <c r="BR508" i="1"/>
  <c r="BV432" i="2" s="1"/>
  <c r="CI432" i="2"/>
  <c r="BQ143" i="1"/>
  <c r="BU156" i="2" s="1"/>
  <c r="CH156" i="2"/>
  <c r="BU443" i="2"/>
  <c r="BU444" i="2"/>
  <c r="BQ481" i="1"/>
  <c r="BU404" i="2" s="1"/>
  <c r="CH404" i="2"/>
  <c r="BQ284" i="1"/>
  <c r="BU274" i="2" s="1"/>
  <c r="CH274" i="2"/>
  <c r="BS13" i="1"/>
  <c r="BW667" i="2" s="1"/>
  <c r="CJ667" i="2"/>
  <c r="BQ393" i="1"/>
  <c r="BU347" i="2" s="1"/>
  <c r="CH347" i="2"/>
  <c r="BQ304" i="1"/>
  <c r="BU248" i="2" s="1"/>
  <c r="CH248" i="2"/>
  <c r="BQ427" i="1"/>
  <c r="BU355" i="2" s="1"/>
  <c r="CH355" i="2"/>
  <c r="BR562" i="1"/>
  <c r="BV13" i="2" s="1"/>
  <c r="CI13" i="2"/>
  <c r="BU529" i="1"/>
  <c r="BY454" i="2" s="1"/>
  <c r="CL454" i="2"/>
  <c r="BS144" i="1"/>
  <c r="BW230" i="2" s="1"/>
  <c r="CJ230" i="2"/>
  <c r="BQ171" i="1"/>
  <c r="BU550" i="2" s="1"/>
  <c r="CH550" i="2"/>
  <c r="BQ76" i="1"/>
  <c r="BU694" i="2" s="1"/>
  <c r="CH694" i="2"/>
  <c r="BQ102" i="1"/>
  <c r="BU620" i="2" s="1"/>
  <c r="CH620" i="2"/>
  <c r="BR291" i="1"/>
  <c r="BV261" i="2" s="1"/>
  <c r="CI261" i="2"/>
  <c r="BQ183" i="1"/>
  <c r="BU505" i="2" s="1"/>
  <c r="CH505" i="2"/>
  <c r="BR531" i="1"/>
  <c r="BV412" i="2" s="1"/>
  <c r="CI412" i="2"/>
  <c r="BQ553" i="1"/>
  <c r="CH482" i="2"/>
  <c r="CH483" i="2"/>
  <c r="BQ375" i="1"/>
  <c r="BU526" i="2" s="1"/>
  <c r="CH526" i="2"/>
  <c r="BQ465" i="1"/>
  <c r="BU385" i="2" s="1"/>
  <c r="CH385" i="2"/>
  <c r="BQ89" i="1"/>
  <c r="BU630" i="2" s="1"/>
  <c r="CH630" i="2"/>
  <c r="BT462" i="2"/>
  <c r="BT463" i="2"/>
  <c r="BQ168" i="1"/>
  <c r="BU192" i="2" s="1"/>
  <c r="CH192" i="2"/>
  <c r="BQ186" i="1"/>
  <c r="BU547" i="2" s="1"/>
  <c r="CH547" i="2"/>
  <c r="BQ36" i="1"/>
  <c r="BU655" i="2" s="1"/>
  <c r="CH655" i="2"/>
  <c r="BR220" i="1"/>
  <c r="BV184" i="2" s="1"/>
  <c r="CI184" i="2"/>
  <c r="BQ540" i="1"/>
  <c r="BU461" i="2" s="1"/>
  <c r="CH461" i="2"/>
  <c r="BQ208" i="1"/>
  <c r="BU167" i="2" s="1"/>
  <c r="CH167" i="2"/>
  <c r="BS19" i="1"/>
  <c r="BW638" i="2" s="1"/>
  <c r="CJ638" i="2"/>
  <c r="BR177" i="1"/>
  <c r="BV534" i="2" s="1"/>
  <c r="CI534" i="2"/>
  <c r="BQ629" i="1"/>
  <c r="BU25" i="2" s="1"/>
  <c r="CH25" i="2"/>
  <c r="BQ500" i="1"/>
  <c r="BU419" i="2" s="1"/>
  <c r="CH419" i="2"/>
  <c r="BQ420" i="1"/>
  <c r="BU350" i="2" s="1"/>
  <c r="CH350" i="2"/>
  <c r="BT134" i="2"/>
  <c r="BT135" i="2"/>
  <c r="BQ450" i="1"/>
  <c r="BU364" i="2" s="1"/>
  <c r="CH364" i="2"/>
  <c r="BR51" i="1"/>
  <c r="BV671" i="2" s="1"/>
  <c r="CI671" i="2"/>
  <c r="BQ663" i="1"/>
  <c r="BU111" i="2" s="1"/>
  <c r="CH111" i="2"/>
  <c r="BQ412" i="1"/>
  <c r="BU40" i="2" s="1"/>
  <c r="CH40" i="2"/>
  <c r="BQ226" i="1"/>
  <c r="BU182" i="2" s="1"/>
  <c r="CH182" i="2"/>
  <c r="BR130" i="1"/>
  <c r="BV589" i="2" s="1"/>
  <c r="CI589" i="2"/>
  <c r="BQ79" i="1"/>
  <c r="BU697" i="2" s="1"/>
  <c r="CH697" i="2"/>
  <c r="BR207" i="1"/>
  <c r="BV149" i="2" s="1"/>
  <c r="CI149" i="2"/>
  <c r="BQ218" i="1"/>
  <c r="BU174" i="2" s="1"/>
  <c r="CH174" i="2"/>
  <c r="BQ201" i="1"/>
  <c r="BU153" i="2" s="1"/>
  <c r="CH153" i="2"/>
  <c r="BQ374" i="1"/>
  <c r="BU319" i="2" s="1"/>
  <c r="CH319" i="2"/>
  <c r="BQ591" i="1"/>
  <c r="BU76" i="2" s="1"/>
  <c r="CH76" i="2"/>
  <c r="BR523" i="1"/>
  <c r="CI444" i="2"/>
  <c r="CI443" i="2"/>
  <c r="BR345" i="1"/>
  <c r="BV281" i="2" s="1"/>
  <c r="CI281" i="2"/>
  <c r="BQ189" i="1"/>
  <c r="BU498" i="2" s="1"/>
  <c r="CH498" i="2"/>
  <c r="BS206" i="1"/>
  <c r="BW163" i="2" s="1"/>
  <c r="CJ163" i="2"/>
  <c r="BQ49" i="1"/>
  <c r="BU646" i="2" s="1"/>
  <c r="CH646" i="2"/>
  <c r="BQ342" i="1"/>
  <c r="BU278" i="2" s="1"/>
  <c r="CH278" i="2"/>
  <c r="BQ60" i="1"/>
  <c r="BU708" i="2" s="1"/>
  <c r="CH708" i="2"/>
  <c r="BQ504" i="1"/>
  <c r="BU512" i="2" s="1"/>
  <c r="CH512" i="2"/>
  <c r="BU137" i="2"/>
  <c r="BU136" i="2"/>
  <c r="BR73" i="1"/>
  <c r="BV691" i="2" s="1"/>
  <c r="CI691" i="2"/>
  <c r="BQ296" i="1"/>
  <c r="BU235" i="2" s="1"/>
  <c r="CH235" i="2"/>
  <c r="BQ122" i="1"/>
  <c r="BU596" i="2" s="1"/>
  <c r="CH596" i="2"/>
  <c r="BQ350" i="1"/>
  <c r="BU296" i="2" s="1"/>
  <c r="CH296" i="2"/>
  <c r="BQ30" i="1"/>
  <c r="BU649" i="2" s="1"/>
  <c r="CH649" i="2"/>
  <c r="BQ327" i="1"/>
  <c r="BU291" i="2" s="1"/>
  <c r="CH291" i="2"/>
  <c r="BQ180" i="1"/>
  <c r="BU216" i="2" s="1"/>
  <c r="CH216" i="2"/>
  <c r="BQ75" i="1"/>
  <c r="BU693" i="2" s="1"/>
  <c r="CH693" i="2"/>
  <c r="BQ382" i="1"/>
  <c r="BU312" i="2" s="1"/>
  <c r="CH312" i="2"/>
  <c r="BQ109" i="1"/>
  <c r="BU604" i="2" s="1"/>
  <c r="CH604" i="2"/>
  <c r="BT654" i="1"/>
  <c r="BX89" i="2" s="1"/>
  <c r="CK89" i="2"/>
  <c r="BQ522" i="1"/>
  <c r="BU497" i="2" s="1"/>
  <c r="CH497" i="2"/>
  <c r="BT114" i="2"/>
  <c r="BT115" i="2"/>
  <c r="BS469" i="1"/>
  <c r="BW388" i="2" s="1"/>
  <c r="CJ388" i="2"/>
  <c r="BR210" i="1"/>
  <c r="BV525" i="2" s="1"/>
  <c r="CI525" i="2"/>
  <c r="BT82" i="2"/>
  <c r="BT81" i="2"/>
  <c r="BR526" i="1"/>
  <c r="BV447" i="2" s="1"/>
  <c r="CI447" i="2"/>
  <c r="BQ64" i="1"/>
  <c r="BU682" i="2" s="1"/>
  <c r="CH682" i="2"/>
  <c r="BQ274" i="1"/>
  <c r="BU211" i="2" s="1"/>
  <c r="CH211" i="2"/>
  <c r="BQ272" i="1"/>
  <c r="BU215" i="2" s="1"/>
  <c r="CH215" i="2"/>
  <c r="BR204" i="1"/>
  <c r="BV160" i="2" s="1"/>
  <c r="CI160" i="2"/>
  <c r="BQ541" i="1"/>
  <c r="CH462" i="2"/>
  <c r="CH463" i="2"/>
  <c r="BS595" i="1"/>
  <c r="BW61" i="2" s="1"/>
  <c r="CJ61" i="2"/>
  <c r="BQ340" i="1"/>
  <c r="BU322" i="2" s="1"/>
  <c r="CH322" i="2"/>
  <c r="BQ101" i="1"/>
  <c r="BU618" i="2" s="1"/>
  <c r="CH618" i="2"/>
  <c r="BQ27" i="1"/>
  <c r="BU629" i="2" s="1"/>
  <c r="CH629" i="2"/>
  <c r="BR640" i="1"/>
  <c r="BV50" i="2" s="1"/>
  <c r="CI50" i="2"/>
  <c r="BQ252" i="1"/>
  <c r="BU222" i="2" s="1"/>
  <c r="CH222" i="2"/>
  <c r="BQ195" i="1"/>
  <c r="BU164" i="2" s="1"/>
  <c r="CH164" i="2"/>
  <c r="BQ381" i="1"/>
  <c r="BU389" i="2" s="1"/>
  <c r="CH389" i="2"/>
  <c r="BQ502" i="1"/>
  <c r="BU434" i="2" s="1"/>
  <c r="CH434" i="2"/>
  <c r="BQ48" i="1"/>
  <c r="BU643" i="2" s="1"/>
  <c r="CH643" i="2"/>
  <c r="BQ573" i="1"/>
  <c r="CH134" i="2"/>
  <c r="CH135" i="2"/>
  <c r="BQ221" i="1"/>
  <c r="BU180" i="2" s="1"/>
  <c r="CH180" i="2"/>
  <c r="BQ581" i="1"/>
  <c r="BU390" i="2" s="1"/>
  <c r="CH390" i="2"/>
  <c r="BQ415" i="1"/>
  <c r="BU343" i="2" s="1"/>
  <c r="CH343" i="2"/>
  <c r="BQ546" i="1"/>
  <c r="CH115" i="2"/>
  <c r="CH114" i="2"/>
  <c r="BQ604" i="1"/>
  <c r="CH81" i="2"/>
  <c r="CH82" i="2"/>
  <c r="BQ135" i="1"/>
  <c r="BU74" i="2" s="1"/>
  <c r="CH74" i="2"/>
  <c r="BR365" i="1"/>
  <c r="BV302" i="2" s="1"/>
  <c r="CI302" i="2"/>
  <c r="BR121" i="1"/>
  <c r="BV587" i="2" s="1"/>
  <c r="CI587" i="2"/>
  <c r="BQ128" i="1"/>
  <c r="BU584" i="2" s="1"/>
  <c r="CH584" i="2"/>
  <c r="BQ245" i="1"/>
  <c r="BU260" i="2" s="1"/>
  <c r="CH260" i="2"/>
  <c r="BQ510" i="1"/>
  <c r="BU442" i="2" s="1"/>
  <c r="CH442" i="2"/>
  <c r="BQ81" i="1"/>
  <c r="BU699" i="2" s="1"/>
  <c r="CH699" i="2"/>
  <c r="BQ555" i="1"/>
  <c r="BU471" i="2" s="1"/>
  <c r="CH471" i="2"/>
  <c r="BR584" i="1"/>
  <c r="BV4" i="2" s="1"/>
  <c r="CI4" i="2"/>
  <c r="BQ479" i="1"/>
  <c r="BU427" i="2" s="1"/>
  <c r="CH427" i="2"/>
  <c r="BQ586" i="1"/>
  <c r="BU58" i="2" s="1"/>
  <c r="CH58" i="2"/>
  <c r="BQ212" i="1"/>
  <c r="BU151" i="2" s="1"/>
  <c r="CH151" i="2"/>
  <c r="BR387" i="1"/>
  <c r="BV311" i="2" s="1"/>
  <c r="CI311" i="2"/>
  <c r="BQ662" i="1"/>
  <c r="BU26" i="2" s="1"/>
  <c r="CH26" i="2"/>
  <c r="BQ123" i="1"/>
  <c r="BU607" i="2" s="1"/>
  <c r="CH607" i="2"/>
  <c r="BQ53" i="1"/>
  <c r="BU673" i="2" s="1"/>
  <c r="CH673" i="2"/>
  <c r="BQ100" i="1"/>
  <c r="BU617" i="2" s="1"/>
  <c r="CH617" i="2"/>
  <c r="BR433" i="1"/>
  <c r="CI136" i="2"/>
  <c r="CI137" i="2"/>
  <c r="BQ549" i="1"/>
  <c r="BU475" i="2" s="1"/>
  <c r="CH475" i="2"/>
  <c r="BR66" i="1"/>
  <c r="BV684" i="2" s="1"/>
  <c r="CI684" i="2"/>
  <c r="BQ227" i="1"/>
  <c r="BU177" i="2" s="1"/>
  <c r="CH177" i="2"/>
  <c r="BQ239" i="1"/>
  <c r="BU191" i="2" s="1"/>
  <c r="CH191" i="2"/>
  <c r="BR608" i="1"/>
  <c r="BV108" i="2" s="1"/>
  <c r="CI108" i="2"/>
  <c r="BQ160" i="1"/>
  <c r="BU243" i="2" s="1"/>
  <c r="CH243" i="2"/>
  <c r="BR497" i="1"/>
  <c r="BV424" i="2" s="1"/>
  <c r="CI424" i="2"/>
  <c r="BS498" i="1"/>
  <c r="BW440" i="2" s="1"/>
  <c r="CJ440" i="2"/>
  <c r="BR34" i="1"/>
  <c r="BV635" i="2" s="1"/>
  <c r="CI635" i="2"/>
  <c r="BQ23" i="1"/>
  <c r="BU634" i="2" s="1"/>
  <c r="CH634" i="2"/>
  <c r="BQ120" i="1"/>
  <c r="BU600" i="2" s="1"/>
  <c r="CH600" i="2"/>
  <c r="BR17" i="1"/>
  <c r="BV633" i="2" s="1"/>
  <c r="CI633" i="2"/>
  <c r="BR577" i="1"/>
  <c r="CI545" i="2"/>
  <c r="CI546" i="2"/>
  <c r="BR463" i="1"/>
  <c r="BV382" i="2" s="1"/>
  <c r="CI382" i="2"/>
  <c r="BR668" i="1"/>
  <c r="BV367" i="2" s="1"/>
  <c r="CI367" i="2"/>
  <c r="BQ528" i="1"/>
  <c r="BU453" i="2" s="1"/>
  <c r="CH453" i="2"/>
  <c r="BQ7" i="1"/>
  <c r="BU714" i="2" s="1"/>
  <c r="CH714" i="2"/>
  <c r="BR607" i="1"/>
  <c r="BV19" i="2" s="1"/>
  <c r="CI19" i="2"/>
  <c r="BQ258" i="1"/>
  <c r="BU536" i="2" s="1"/>
  <c r="CH536" i="2"/>
  <c r="BS625" i="1"/>
  <c r="CJ100" i="2"/>
  <c r="CJ101" i="2"/>
  <c r="BS269" i="1"/>
  <c r="BW207" i="2" s="1"/>
  <c r="CJ207" i="2"/>
  <c r="BR242" i="1"/>
  <c r="BV504" i="2" s="1"/>
  <c r="CI504" i="2"/>
  <c r="BQ187" i="1"/>
  <c r="BU36" i="2" s="1"/>
  <c r="CH36" i="2"/>
  <c r="BQ332" i="1"/>
  <c r="BU269" i="2" s="1"/>
  <c r="CH269" i="2"/>
  <c r="BR321" i="1"/>
  <c r="BV258" i="2" s="1"/>
  <c r="CI258" i="2"/>
  <c r="BQ57" i="1"/>
  <c r="BU677" i="2" s="1"/>
  <c r="CH677" i="2"/>
  <c r="BQ299" i="1"/>
  <c r="BU571" i="2" s="1"/>
  <c r="CH571" i="2"/>
  <c r="BR191" i="1"/>
  <c r="BV172" i="2" s="1"/>
  <c r="CI172" i="2"/>
  <c r="BQ622" i="1"/>
  <c r="BU97" i="2" s="1"/>
  <c r="CH97" i="2"/>
  <c r="BQ470" i="1"/>
  <c r="BU393" i="2" s="1"/>
  <c r="CH393" i="2"/>
  <c r="BQ485" i="1"/>
  <c r="BU47" i="2" s="1"/>
  <c r="CH47" i="2"/>
  <c r="BQ205" i="1"/>
  <c r="BU165" i="2" s="1"/>
  <c r="CH165" i="2"/>
  <c r="BR611" i="1"/>
  <c r="BV59" i="2" s="1"/>
  <c r="CI59" i="2"/>
  <c r="BQ69" i="1"/>
  <c r="BU687" i="2" s="1"/>
  <c r="CH687" i="2"/>
  <c r="BQ633" i="1"/>
  <c r="BU91" i="2" s="1"/>
  <c r="CH91" i="2"/>
  <c r="BQ543" i="1"/>
  <c r="BU464" i="2" s="1"/>
  <c r="CH464" i="2"/>
  <c r="BR467" i="1"/>
  <c r="BV396" i="2" s="1"/>
  <c r="CI396" i="2"/>
  <c r="BQ320" i="1"/>
  <c r="BU246" i="2" s="1"/>
  <c r="CH246" i="2"/>
  <c r="BR85" i="1"/>
  <c r="BV716" i="2" s="1"/>
  <c r="CI716" i="2"/>
  <c r="BR466" i="1"/>
  <c r="BV383" i="2" s="1"/>
  <c r="CI383" i="2"/>
  <c r="BQ192" i="1"/>
  <c r="BU519" i="2" s="1"/>
  <c r="CH519" i="2"/>
  <c r="BS408" i="1"/>
  <c r="BW502" i="2" s="1"/>
  <c r="CJ502" i="2"/>
  <c r="BR606" i="1"/>
  <c r="BV17" i="2" s="1"/>
  <c r="CI17" i="2"/>
  <c r="BQ656" i="1"/>
  <c r="BU20" i="2" s="1"/>
  <c r="CH20" i="2"/>
  <c r="BQ106" i="1"/>
  <c r="BU585" i="2" s="1"/>
  <c r="CH585" i="2"/>
  <c r="BQ148" i="1"/>
  <c r="BU499" i="2" s="1"/>
  <c r="CH499" i="2"/>
  <c r="BQ5" i="1"/>
  <c r="BU669" i="2" s="1"/>
  <c r="CH669" i="2"/>
  <c r="BQ380" i="1"/>
  <c r="BU317" i="2" s="1"/>
  <c r="CH317" i="2"/>
  <c r="BQ601" i="1"/>
  <c r="BU63" i="2" s="1"/>
  <c r="CH63" i="2"/>
  <c r="BR495" i="1"/>
  <c r="BV426" i="2" s="1"/>
  <c r="CI426" i="2"/>
  <c r="BU546" i="2"/>
  <c r="BU545" i="2"/>
  <c r="BQ311" i="1"/>
  <c r="BU247" i="2" s="1"/>
  <c r="CH247" i="2"/>
  <c r="BQ406" i="1"/>
  <c r="BU337" i="2" s="1"/>
  <c r="CH337" i="2"/>
  <c r="BQ63" i="1"/>
  <c r="BU681" i="2" s="1"/>
  <c r="CH681" i="2"/>
  <c r="BQ548" i="1"/>
  <c r="BU469" i="2" s="1"/>
  <c r="CH469" i="2"/>
  <c r="BQ309" i="1"/>
  <c r="BU242" i="2" s="1"/>
  <c r="CH242" i="2"/>
  <c r="BQ462" i="1"/>
  <c r="BU530" i="2" s="1"/>
  <c r="CH530" i="2"/>
  <c r="BQ532" i="1"/>
  <c r="BU448" i="2" s="1"/>
  <c r="CH448" i="2"/>
  <c r="BQ111" i="1"/>
  <c r="BU599" i="2" s="1"/>
  <c r="CH599" i="2"/>
  <c r="BQ282" i="1"/>
  <c r="BU245" i="2" s="1"/>
  <c r="CH245" i="2"/>
  <c r="BQ651" i="1"/>
  <c r="BU44" i="2" s="1"/>
  <c r="CH44" i="2"/>
  <c r="BV100" i="2"/>
  <c r="BV101" i="2"/>
  <c r="BQ215" i="1"/>
  <c r="BU173" i="2" s="1"/>
  <c r="CH173" i="2"/>
  <c r="BQ43" i="1"/>
  <c r="BU642" i="2" s="1"/>
  <c r="CH642" i="2"/>
  <c r="BT8" i="2"/>
  <c r="BT7" i="2"/>
  <c r="BQ126" i="1"/>
  <c r="BU601" i="2" s="1"/>
  <c r="CH601" i="2"/>
  <c r="BQ490" i="1"/>
  <c r="BU460" i="2" s="1"/>
  <c r="CH460" i="2"/>
  <c r="BR358" i="1"/>
  <c r="BV580" i="2" s="1"/>
  <c r="CI580" i="2"/>
  <c r="BU126" i="2"/>
  <c r="BU127" i="2"/>
  <c r="BS652" i="1"/>
  <c r="BW60" i="2" s="1"/>
  <c r="CJ60" i="2"/>
  <c r="BR169" i="1"/>
  <c r="BV515" i="2" s="1"/>
  <c r="CI515" i="2"/>
  <c r="BR440" i="1"/>
  <c r="BV356" i="2" s="1"/>
  <c r="CI356" i="2"/>
  <c r="BQ165" i="1"/>
  <c r="BU333" i="2" s="1"/>
  <c r="CH333" i="2"/>
  <c r="BQ534" i="1"/>
  <c r="BU411" i="2" s="1"/>
  <c r="CH411" i="2"/>
  <c r="BS371" i="1"/>
  <c r="BW562" i="2" s="1"/>
  <c r="CJ562" i="2"/>
  <c r="BQ489" i="1"/>
  <c r="BU435" i="2" s="1"/>
  <c r="CH435" i="2"/>
  <c r="BQ424" i="1"/>
  <c r="BU292" i="2" s="1"/>
  <c r="CH292" i="2"/>
  <c r="BR643" i="1"/>
  <c r="BV45" i="2" s="1"/>
  <c r="CI45" i="2"/>
  <c r="BQ494" i="1"/>
  <c r="BU451" i="2" s="1"/>
  <c r="CH451" i="2"/>
  <c r="BQ444" i="1"/>
  <c r="BU377" i="2" s="1"/>
  <c r="CH377" i="2"/>
  <c r="BQ25" i="1"/>
  <c r="BU654" i="2" s="1"/>
  <c r="CH654" i="2"/>
  <c r="BR316" i="1"/>
  <c r="BV309" i="2" s="1"/>
  <c r="CI309" i="2"/>
  <c r="BQ110" i="1"/>
  <c r="BU608" i="2" s="1"/>
  <c r="CH608" i="2"/>
  <c r="BQ118" i="1"/>
  <c r="BU582" i="2" s="1"/>
  <c r="CH582" i="2"/>
  <c r="BR255" i="1"/>
  <c r="BV204" i="2" s="1"/>
  <c r="CI204" i="2"/>
  <c r="BQ554" i="1"/>
  <c r="BU122" i="2" s="1"/>
  <c r="CH122" i="2"/>
  <c r="BQ136" i="1"/>
  <c r="BU376" i="2" s="1"/>
  <c r="CH376" i="2"/>
  <c r="BQ137" i="1"/>
  <c r="BU213" i="2" s="1"/>
  <c r="CH213" i="2"/>
  <c r="BQ436" i="1"/>
  <c r="BU353" i="2" s="1"/>
  <c r="CH353" i="2"/>
  <c r="BT340" i="2"/>
  <c r="BT345" i="2"/>
  <c r="BR265" i="1"/>
  <c r="BV210" i="2" s="1"/>
  <c r="CI210" i="2"/>
  <c r="BQ314" i="1"/>
  <c r="BU259" i="2" s="1"/>
  <c r="CH259" i="2"/>
  <c r="BQ426" i="1"/>
  <c r="BU358" i="2" s="1"/>
  <c r="CH358" i="2"/>
  <c r="BQ6" i="1"/>
  <c r="BU707" i="2" s="1"/>
  <c r="CH707" i="2"/>
  <c r="BQ303" i="1"/>
  <c r="BU221" i="2" s="1"/>
  <c r="CH221" i="2"/>
  <c r="BR669" i="1"/>
  <c r="BV30" i="2" s="1"/>
  <c r="CI30" i="2"/>
  <c r="BQ550" i="1"/>
  <c r="CH121" i="2"/>
  <c r="CH120" i="2"/>
  <c r="BQ283" i="1"/>
  <c r="BU224" i="2" s="1"/>
  <c r="CH224" i="2"/>
  <c r="BR386" i="1"/>
  <c r="BV314" i="2" s="1"/>
  <c r="CI314" i="2"/>
  <c r="BR477" i="1"/>
  <c r="BV496" i="2" s="1"/>
  <c r="CI496" i="2"/>
  <c r="BQ384" i="1"/>
  <c r="BU316" i="2" s="1"/>
  <c r="CH316" i="2"/>
  <c r="BT28" i="2"/>
  <c r="BT29" i="2"/>
  <c r="BR405" i="1"/>
  <c r="BV338" i="2" s="1"/>
  <c r="CI338" i="2"/>
  <c r="BQ50" i="1"/>
  <c r="BU670" i="2" s="1"/>
  <c r="CH670" i="2"/>
  <c r="BQ626" i="1"/>
  <c r="BU96" i="2" s="1"/>
  <c r="CH96" i="2"/>
  <c r="BQ251" i="1"/>
  <c r="BU209" i="2" s="1"/>
  <c r="CH209" i="2"/>
  <c r="BQ149" i="1"/>
  <c r="BU21" i="2" s="1"/>
  <c r="CH21" i="2"/>
  <c r="BQ61" i="1"/>
  <c r="BU715" i="2" s="1"/>
  <c r="CH715" i="2"/>
  <c r="BQ645" i="1"/>
  <c r="BU384" i="2" s="1"/>
  <c r="CH384" i="2"/>
  <c r="BQ261" i="1"/>
  <c r="BU203" i="2" s="1"/>
  <c r="CH203" i="2"/>
  <c r="BQ501" i="1"/>
  <c r="BU439" i="2" s="1"/>
  <c r="CH439" i="2"/>
  <c r="BQ516" i="1"/>
  <c r="BU559" i="2" s="1"/>
  <c r="CH559" i="2"/>
  <c r="BR229" i="1"/>
  <c r="BV194" i="2" s="1"/>
  <c r="CI194" i="2"/>
  <c r="BS609" i="1"/>
  <c r="BW86" i="2" s="1"/>
  <c r="CJ86" i="2"/>
  <c r="BQ676" i="1"/>
  <c r="CH7" i="2"/>
  <c r="CH8" i="2"/>
  <c r="BQ164" i="1"/>
  <c r="BU535" i="2" s="1"/>
  <c r="CH535" i="2"/>
  <c r="BS578" i="1"/>
  <c r="BW495" i="2" s="1"/>
  <c r="CJ495" i="2"/>
  <c r="BQ231" i="1"/>
  <c r="BU193" i="2" s="1"/>
  <c r="CH193" i="2"/>
  <c r="BR411" i="1"/>
  <c r="BV342" i="2" s="1"/>
  <c r="CI342" i="2"/>
  <c r="BQ159" i="1"/>
  <c r="BU145" i="2" s="1"/>
  <c r="CH145" i="2"/>
  <c r="BR552" i="1"/>
  <c r="CI127" i="2"/>
  <c r="CI126" i="2"/>
  <c r="BR46" i="1"/>
  <c r="BV621" i="2" s="1"/>
  <c r="CI621" i="2"/>
  <c r="BQ605" i="1"/>
  <c r="BU18" i="2" s="1"/>
  <c r="CH18" i="2"/>
  <c r="BQ151" i="1"/>
  <c r="BU189" i="2" s="1"/>
  <c r="CH189" i="2"/>
  <c r="BR404" i="1"/>
  <c r="BV344" i="2" s="1"/>
  <c r="CI344" i="2"/>
  <c r="BQ127" i="1"/>
  <c r="BU609" i="2" s="1"/>
  <c r="CH609" i="2"/>
  <c r="BQ54" i="1"/>
  <c r="BU674" i="2" s="1"/>
  <c r="CH674" i="2"/>
  <c r="BQ267" i="1"/>
  <c r="BU237" i="2" s="1"/>
  <c r="CH237" i="2"/>
  <c r="BS339" i="1"/>
  <c r="BW263" i="2" s="1"/>
  <c r="CJ263" i="2"/>
  <c r="BQ372" i="1"/>
  <c r="BU275" i="2" s="1"/>
  <c r="CH275" i="2"/>
  <c r="BQ538" i="1"/>
  <c r="BU466" i="2" s="1"/>
  <c r="CH466" i="2"/>
  <c r="BQ396" i="1"/>
  <c r="BU325" i="2" s="1"/>
  <c r="CH325" i="2"/>
  <c r="BR113" i="1"/>
  <c r="BV598" i="2" s="1"/>
  <c r="CI598" i="2"/>
  <c r="BQ511" i="1"/>
  <c r="BU429" i="2" s="1"/>
  <c r="CH429" i="2"/>
  <c r="BR559" i="1"/>
  <c r="BV472" i="2" s="1"/>
  <c r="CI472" i="2"/>
  <c r="BR241" i="1"/>
  <c r="BV201" i="2" s="1"/>
  <c r="CI201" i="2"/>
  <c r="BS398" i="1"/>
  <c r="BW329" i="2" s="1"/>
  <c r="CJ329" i="2"/>
  <c r="BR179" i="1"/>
  <c r="BV501" i="2" s="1"/>
  <c r="CI501" i="2"/>
  <c r="BQ588" i="1"/>
  <c r="BU70" i="2" s="1"/>
  <c r="CH70" i="2"/>
  <c r="BQ352" i="1"/>
  <c r="BU549" i="2" s="1"/>
  <c r="CH549" i="2"/>
  <c r="BQ172" i="1"/>
  <c r="BU551" i="2" s="1"/>
  <c r="CH551" i="2"/>
  <c r="BQ653" i="1"/>
  <c r="CH345" i="2"/>
  <c r="CH340" i="2"/>
  <c r="BQ661" i="1"/>
  <c r="BU69" i="2" s="1"/>
  <c r="CH69" i="2"/>
  <c r="BR597" i="1"/>
  <c r="BV55" i="2" s="1"/>
  <c r="CI55" i="2"/>
  <c r="BR642" i="1"/>
  <c r="BV41" i="2" s="1"/>
  <c r="CI41" i="2"/>
  <c r="BQ453" i="1"/>
  <c r="BU280" i="2" s="1"/>
  <c r="CH280" i="2"/>
  <c r="BT120" i="2"/>
  <c r="BT121" i="2"/>
  <c r="BQ455" i="1"/>
  <c r="BU398" i="2" s="1"/>
  <c r="CH398" i="2"/>
  <c r="BQ9" i="1"/>
  <c r="BU663" i="2" s="1"/>
  <c r="CH663" i="2"/>
  <c r="BR83" i="1"/>
  <c r="BV701" i="2" s="1"/>
  <c r="CI701" i="2"/>
  <c r="BQ671" i="1"/>
  <c r="CH29" i="2"/>
  <c r="CH28" i="2"/>
  <c r="BR153" i="1"/>
  <c r="BV417" i="2" s="1"/>
  <c r="CI417" i="2"/>
  <c r="BR600" i="1"/>
  <c r="BV95" i="2" s="1"/>
  <c r="CI95" i="2"/>
  <c r="BQ580" i="1"/>
  <c r="BU159" i="2" s="1"/>
  <c r="CH159" i="2"/>
  <c r="BV105" i="2"/>
  <c r="BV106" i="2"/>
  <c r="BQ475" i="1"/>
  <c r="BU391" i="2" s="1"/>
  <c r="CH391" i="2"/>
  <c r="BQ166" i="1"/>
  <c r="BU533" i="2" s="1"/>
  <c r="CH533" i="2"/>
  <c r="BR15" i="1"/>
  <c r="BV624" i="2" s="1"/>
  <c r="CI624" i="2"/>
  <c r="BQ167" i="1"/>
  <c r="BU513" i="2" s="1"/>
  <c r="CH513" i="2"/>
  <c r="BQ628" i="1"/>
  <c r="CH569" i="2"/>
  <c r="CH565" i="2"/>
  <c r="BR181" i="1"/>
  <c r="BV508" i="2" s="1"/>
  <c r="CI508" i="2"/>
  <c r="BS250" i="1"/>
  <c r="BW214" i="2" s="1"/>
  <c r="CJ214" i="2"/>
  <c r="BQ248" i="1"/>
  <c r="BU578" i="2" s="1"/>
  <c r="CH578" i="2"/>
  <c r="BR351" i="1"/>
  <c r="BV301" i="2" s="1"/>
  <c r="CI301" i="2"/>
  <c r="BQ432" i="1"/>
  <c r="BU354" i="2" s="1"/>
  <c r="CH354" i="2"/>
  <c r="BQ247" i="1"/>
  <c r="BU399" i="2" s="1"/>
  <c r="CH399" i="2"/>
  <c r="BQ184" i="1"/>
  <c r="BU168" i="2" s="1"/>
  <c r="CH168" i="2"/>
  <c r="BQ334" i="1"/>
  <c r="BU272" i="2" s="1"/>
  <c r="CH272" i="2"/>
  <c r="BQ614" i="1"/>
  <c r="BU85" i="2" s="1"/>
  <c r="CH85" i="2"/>
  <c r="BQ182" i="1"/>
  <c r="BU185" i="2" s="1"/>
  <c r="CH185" i="2"/>
  <c r="BQ103" i="1"/>
  <c r="BU711" i="2" s="1"/>
  <c r="CH711" i="2"/>
  <c r="BQ45" i="1"/>
  <c r="BU657" i="2" s="1"/>
  <c r="CH657" i="2"/>
  <c r="BQ224" i="1"/>
  <c r="BU232" i="2" s="1"/>
  <c r="CH232" i="2"/>
  <c r="BR513" i="1"/>
  <c r="BV437" i="2" s="1"/>
  <c r="CI437" i="2"/>
  <c r="BQ150" i="1"/>
  <c r="BU52" i="2" s="1"/>
  <c r="CH52" i="2"/>
  <c r="BQ325" i="1"/>
  <c r="BU241" i="2" s="1"/>
  <c r="CH241" i="2"/>
  <c r="BQ209" i="1"/>
  <c r="BU161" i="2" s="1"/>
  <c r="CH161" i="2"/>
  <c r="BT425" i="1"/>
  <c r="BX104" i="2" s="1"/>
  <c r="CK104" i="2"/>
  <c r="BR472" i="1"/>
  <c r="BV392" i="2" s="1"/>
  <c r="CI392" i="2"/>
  <c r="BS202" i="1"/>
  <c r="BW150" i="2" s="1"/>
  <c r="CJ150" i="2"/>
  <c r="BQ610" i="1"/>
  <c r="BU479" i="2" s="1"/>
  <c r="CH479" i="2"/>
  <c r="BQ349" i="1"/>
  <c r="BU293" i="2" s="1"/>
  <c r="CH293" i="2"/>
  <c r="BQ307" i="1"/>
  <c r="BU510" i="2" s="1"/>
  <c r="CH510" i="2"/>
  <c r="BQ599" i="1"/>
  <c r="BU84" i="2" s="1"/>
  <c r="CH84" i="2"/>
  <c r="BQ278" i="1"/>
  <c r="BU256" i="2" s="1"/>
  <c r="CH256" i="2"/>
  <c r="BQ359" i="1"/>
  <c r="BU297" i="2" s="1"/>
  <c r="CH297" i="2"/>
  <c r="BQ635" i="1"/>
  <c r="BU522" i="2" s="1"/>
  <c r="CH522" i="2"/>
  <c r="BQ460" i="1"/>
  <c r="BU381" i="2" s="1"/>
  <c r="CH381" i="2"/>
  <c r="BR238" i="1"/>
  <c r="BV176" i="2" s="1"/>
  <c r="CI176" i="2"/>
  <c r="BV704" i="2"/>
  <c r="BV706" i="2"/>
  <c r="BV705" i="2"/>
  <c r="BR216" i="1"/>
  <c r="BV181" i="2" s="1"/>
  <c r="CI181" i="2"/>
  <c r="BQ369" i="1"/>
  <c r="BU516" i="2" s="1"/>
  <c r="CH516" i="2"/>
  <c r="BQ437" i="1"/>
  <c r="BU369" i="2" s="1"/>
  <c r="CH369" i="2"/>
  <c r="BQ331" i="1"/>
  <c r="BU283" i="2" s="1"/>
  <c r="CH283" i="2"/>
  <c r="BQ18" i="1"/>
  <c r="BU637" i="2" s="1"/>
  <c r="CH637" i="2"/>
  <c r="BQ41" i="1"/>
  <c r="BU631" i="2" s="1"/>
  <c r="CH631" i="2"/>
  <c r="BQ612" i="1"/>
  <c r="BU386" i="2" s="1"/>
  <c r="CH386" i="2"/>
  <c r="BQ302" i="1"/>
  <c r="BU250" i="2" s="1"/>
  <c r="CH250" i="2"/>
  <c r="BQ373" i="1"/>
  <c r="BU520" i="2" s="1"/>
  <c r="CH520" i="2"/>
  <c r="CW105" i="2"/>
  <c r="CW106" i="2"/>
  <c r="BS634" i="1"/>
  <c r="BQ254" i="1"/>
  <c r="BU289" i="2" s="1"/>
  <c r="CH289" i="2"/>
  <c r="BT569" i="2"/>
  <c r="BT565" i="2"/>
  <c r="BS594" i="1"/>
  <c r="BW78" i="2" s="1"/>
  <c r="CJ78" i="2"/>
  <c r="BR422" i="1"/>
  <c r="BV518" i="2" s="1"/>
  <c r="CI518" i="2"/>
  <c r="BQ223" i="1"/>
  <c r="BU186" i="2" s="1"/>
  <c r="CH186" i="2"/>
  <c r="BQ598" i="1"/>
  <c r="BU24" i="2" s="1"/>
  <c r="CH24" i="2"/>
  <c r="BR452" i="1"/>
  <c r="BV374" i="2" s="1"/>
  <c r="CI374" i="2"/>
  <c r="BR328" i="1"/>
  <c r="BV276" i="2" s="1"/>
  <c r="CI276" i="2"/>
  <c r="BQ486" i="1"/>
  <c r="BU449" i="2" s="1"/>
  <c r="CH449" i="2"/>
  <c r="BQ454" i="1"/>
  <c r="BU370" i="2" s="1"/>
  <c r="CH370" i="2"/>
  <c r="BQ94" i="1"/>
  <c r="BU612" i="2" s="1"/>
  <c r="CH612" i="2"/>
  <c r="BQ141" i="1"/>
  <c r="BU162" i="2" s="1"/>
  <c r="CH162" i="2"/>
  <c r="BQ196" i="1"/>
  <c r="BU147" i="2" s="1"/>
  <c r="CH147" i="2"/>
  <c r="BQ414" i="1"/>
  <c r="BU415" i="2" s="1"/>
  <c r="CH415" i="2"/>
  <c r="BQ395" i="1"/>
  <c r="BU328" i="2" s="1"/>
  <c r="CH328" i="2"/>
  <c r="BS413" i="1"/>
  <c r="BW348" i="2" s="1"/>
  <c r="CJ348" i="2"/>
  <c r="BQ566" i="1"/>
  <c r="BU473" i="2" s="1"/>
  <c r="CH473" i="2"/>
  <c r="BQ59" i="1"/>
  <c r="BU679" i="2" s="1"/>
  <c r="CH679" i="2"/>
  <c r="BT298" i="1"/>
  <c r="BX14" i="2" s="1"/>
  <c r="CK14" i="2"/>
  <c r="BS434" i="1"/>
  <c r="BW360" i="2" s="1"/>
  <c r="CJ360" i="2"/>
  <c r="BR429" i="1"/>
  <c r="BV579" i="2" s="1"/>
  <c r="CI579" i="2"/>
  <c r="BQ484" i="1"/>
  <c r="BU436" i="2" s="1"/>
  <c r="CH436" i="2"/>
  <c r="BQ96" i="1"/>
  <c r="BU710" i="2" s="1"/>
  <c r="CH710" i="2"/>
  <c r="BS593" i="1"/>
  <c r="BW72" i="2" s="1"/>
  <c r="CJ72" i="2"/>
  <c r="BQ292" i="1"/>
  <c r="BU521" i="2" s="1"/>
  <c r="CH521" i="2"/>
  <c r="BQ257" i="1"/>
  <c r="BU507" i="2" s="1"/>
  <c r="CH507" i="2"/>
  <c r="BQ108" i="1"/>
  <c r="BU594" i="2" s="1"/>
  <c r="CH594" i="2"/>
  <c r="BS86" i="1"/>
  <c r="CJ704" i="2"/>
  <c r="CJ706" i="2"/>
  <c r="CJ705" i="2"/>
  <c r="BS417" i="1"/>
  <c r="BW357" i="2" s="1"/>
  <c r="CJ357" i="2"/>
  <c r="BQ630" i="1"/>
  <c r="BU90" i="2" s="1"/>
  <c r="CH90" i="2"/>
  <c r="BQ619" i="1"/>
  <c r="BU46" i="2" s="1"/>
  <c r="CH46" i="2"/>
  <c r="BS305" i="1"/>
  <c r="BW538" i="2" s="1"/>
  <c r="CJ538" i="2"/>
  <c r="BS418" i="1"/>
  <c r="BW285" i="2" s="1"/>
  <c r="CJ285" i="2"/>
  <c r="BQ637" i="1"/>
  <c r="BU98" i="2" s="1"/>
  <c r="CH98" i="2"/>
  <c r="BQ138" i="1"/>
  <c r="BU555" i="2" s="1"/>
  <c r="CH555" i="2"/>
  <c r="BQ615" i="1"/>
  <c r="BU77" i="2" s="1"/>
  <c r="CH77" i="2"/>
  <c r="BQ107" i="1"/>
  <c r="BU591" i="2" s="1"/>
  <c r="CH591" i="2"/>
  <c r="BQ379" i="1"/>
  <c r="BU331" i="2" s="1"/>
  <c r="CH331" i="2"/>
  <c r="BR451" i="1"/>
  <c r="BV400" i="2" s="1"/>
  <c r="CI400" i="2"/>
  <c r="BQ632" i="1"/>
  <c r="BU570" i="2" s="1"/>
  <c r="CH570" i="2"/>
  <c r="BQ70" i="1"/>
  <c r="BU688" i="2" s="1"/>
  <c r="CH688" i="2"/>
  <c r="BR655" i="1"/>
  <c r="BV110" i="2" s="1"/>
  <c r="CI110" i="2"/>
  <c r="BQ456" i="1"/>
  <c r="BU406" i="2" s="1"/>
  <c r="CH406" i="2"/>
  <c r="BQ560" i="1"/>
  <c r="BU478" i="2" s="1"/>
  <c r="CH478" i="2"/>
  <c r="BQ551" i="1"/>
  <c r="BU470" i="2" s="1"/>
  <c r="CH470" i="2"/>
  <c r="BQ335" i="1"/>
  <c r="BU288" i="2" s="1"/>
  <c r="CH288" i="2"/>
  <c r="BT530" i="1"/>
  <c r="BX455" i="2" s="1"/>
  <c r="CK455" i="2"/>
  <c r="BQ105" i="1"/>
  <c r="BU614" i="2" s="1"/>
  <c r="CH614" i="2"/>
  <c r="BQ300" i="1"/>
  <c r="BU548" i="2" s="1"/>
  <c r="CH548" i="2"/>
  <c r="BQ439" i="1"/>
  <c r="BU359" i="2" s="1"/>
  <c r="CH359" i="2"/>
  <c r="BQ368" i="1"/>
  <c r="BU303" i="2" s="1"/>
  <c r="CH303" i="2"/>
  <c r="BQ155" i="1"/>
  <c r="BU166" i="2" s="1"/>
  <c r="CH166" i="2"/>
  <c r="BR385" i="1"/>
  <c r="BV315" i="2" s="1"/>
  <c r="CI315" i="2"/>
  <c r="BR448" i="1"/>
  <c r="BV240" i="2" s="1"/>
  <c r="CI240" i="2"/>
  <c r="BR616" i="1"/>
  <c r="BV83" i="2" s="1"/>
  <c r="CI83" i="2"/>
  <c r="BQ78" i="1"/>
  <c r="BU696" i="2" s="1"/>
  <c r="CH696" i="2"/>
  <c r="BQ568" i="1"/>
  <c r="BU486" i="2" s="1"/>
  <c r="CH486" i="2"/>
  <c r="BQ35" i="1"/>
  <c r="BU644" i="2" s="1"/>
  <c r="CH644" i="2"/>
  <c r="BQ474" i="1"/>
  <c r="BU109" i="2" s="1"/>
  <c r="CH109" i="2"/>
  <c r="BQ646" i="1"/>
  <c r="BU49" i="2" s="1"/>
  <c r="CH49" i="2"/>
  <c r="BQ650" i="1"/>
  <c r="BU80" i="2" s="1"/>
  <c r="CH80" i="2"/>
  <c r="BQ457" i="1"/>
  <c r="BU414" i="2" s="1"/>
  <c r="CH414" i="2"/>
  <c r="BQ301" i="1"/>
  <c r="BU576" i="2" s="1"/>
  <c r="CH576" i="2"/>
  <c r="BQ569" i="1"/>
  <c r="BU142" i="2" s="1"/>
  <c r="CH142" i="2"/>
  <c r="BQ478" i="1"/>
  <c r="BU401" i="2" s="1"/>
  <c r="CH401" i="2"/>
  <c r="BQ235" i="1"/>
  <c r="BU196" i="2" s="1"/>
  <c r="CH196" i="2"/>
  <c r="BQ399" i="1"/>
  <c r="BU327" i="2" s="1"/>
  <c r="CH327" i="2"/>
  <c r="BR370" i="1"/>
  <c r="BV306" i="2" s="1"/>
  <c r="CI306" i="2"/>
  <c r="BQ326" i="1"/>
  <c r="BU257" i="2" s="1"/>
  <c r="CH257" i="2"/>
  <c r="BS400" i="1"/>
  <c r="BW332" i="2" s="1"/>
  <c r="CJ332" i="2"/>
  <c r="BQ93" i="1"/>
  <c r="BU603" i="2" s="1"/>
  <c r="CH603" i="2"/>
  <c r="BQ8" i="1"/>
  <c r="BU662" i="2" s="1"/>
  <c r="CH662" i="2"/>
  <c r="BQ285" i="1"/>
  <c r="BU233" i="2" s="1"/>
  <c r="CH233" i="2"/>
  <c r="BQ253" i="1"/>
  <c r="BU202" i="2" s="1"/>
  <c r="CH202" i="2"/>
  <c r="BQ52" i="1"/>
  <c r="BU672" i="2" s="1"/>
  <c r="CH672" i="2"/>
  <c r="BT561" i="1"/>
  <c r="BX480" i="2" s="1"/>
  <c r="CK480" i="2"/>
  <c r="BQ295" i="1"/>
  <c r="BU205" i="2" s="1"/>
  <c r="CH205" i="2"/>
  <c r="BQ115" i="1"/>
  <c r="BU606" i="2" s="1"/>
  <c r="CH606" i="2"/>
  <c r="BQ156" i="1"/>
  <c r="BU517" i="2" s="1"/>
  <c r="CH517" i="2"/>
  <c r="BA105" i="2"/>
  <c r="BA106" i="2"/>
  <c r="BA443" i="2"/>
  <c r="BA444" i="2"/>
  <c r="BA363" i="2"/>
  <c r="BA351" i="2"/>
  <c r="BA140" i="2"/>
  <c r="BA141" i="2"/>
  <c r="BA81" i="2"/>
  <c r="BA82" i="2"/>
  <c r="BA126" i="2"/>
  <c r="BA127" i="2"/>
  <c r="BA124" i="2"/>
  <c r="BA125" i="2"/>
  <c r="BA462" i="2"/>
  <c r="BA463" i="2"/>
  <c r="BA135" i="2"/>
  <c r="BA134" i="2"/>
  <c r="BA340" i="2"/>
  <c r="BA345" i="2"/>
  <c r="BA558" i="2"/>
  <c r="BA557" i="2"/>
  <c r="BA92" i="2"/>
  <c r="BA93" i="2"/>
  <c r="BA28" i="2"/>
  <c r="BA29" i="2"/>
  <c r="BA136" i="2"/>
  <c r="BA137" i="2"/>
  <c r="BA545" i="2"/>
  <c r="BA546" i="2"/>
  <c r="BA100" i="2"/>
  <c r="BA101" i="2"/>
  <c r="BA31" i="2"/>
  <c r="BA35" i="2"/>
  <c r="BA659" i="2"/>
  <c r="BA658" i="2"/>
  <c r="BA660" i="2"/>
  <c r="BA88" i="2"/>
  <c r="BA87" i="2"/>
  <c r="BA132" i="2"/>
  <c r="BA133" i="2"/>
  <c r="BA115" i="2"/>
  <c r="BA114" i="2"/>
  <c r="BA131" i="2"/>
  <c r="BA130" i="2"/>
  <c r="BA128" i="2"/>
  <c r="BA129" i="2"/>
  <c r="BA379" i="2"/>
  <c r="BA368" i="2"/>
  <c r="BA5" i="2"/>
  <c r="BA6" i="2"/>
  <c r="BA139" i="2"/>
  <c r="BA138" i="2"/>
  <c r="BA565" i="2"/>
  <c r="BA569" i="2"/>
  <c r="BA8" i="2"/>
  <c r="BA7" i="2"/>
  <c r="BA143" i="2"/>
  <c r="BA144" i="2"/>
  <c r="BA64" i="2"/>
  <c r="BA65" i="2"/>
  <c r="BA9" i="2"/>
  <c r="BA10" i="2"/>
  <c r="BA120" i="2"/>
  <c r="BA121" i="2"/>
  <c r="BA482" i="2"/>
  <c r="BA483" i="2"/>
  <c r="BA705" i="2"/>
  <c r="BA706" i="2"/>
  <c r="BA704" i="2"/>
  <c r="BA712" i="2"/>
  <c r="BA713" i="2"/>
  <c r="BA457" i="2"/>
  <c r="BA458" i="2"/>
  <c r="BA118" i="2"/>
  <c r="BA119" i="2"/>
  <c r="CH674" i="1" l="1"/>
  <c r="BT674" i="1"/>
  <c r="BX68" i="2" s="1"/>
  <c r="CK68" i="2"/>
  <c r="BR63" i="1"/>
  <c r="BV681" i="2" s="1"/>
  <c r="CI681" i="2"/>
  <c r="BR36" i="1"/>
  <c r="BV655" i="2" s="1"/>
  <c r="CI655" i="2"/>
  <c r="BR393" i="1"/>
  <c r="BV347" i="2" s="1"/>
  <c r="CI347" i="2"/>
  <c r="BT649" i="1"/>
  <c r="BX56" i="2" s="1"/>
  <c r="CK56" i="2"/>
  <c r="BR361" i="1"/>
  <c r="BV307" i="2" s="1"/>
  <c r="CI307" i="2"/>
  <c r="BR286" i="1"/>
  <c r="BV251" i="2" s="1"/>
  <c r="CI251" i="2"/>
  <c r="BS589" i="1"/>
  <c r="BW54" i="2" s="1"/>
  <c r="CJ54" i="2"/>
  <c r="BS275" i="1"/>
  <c r="BW229" i="2" s="1"/>
  <c r="CJ229" i="2"/>
  <c r="BR11" i="1"/>
  <c r="BV665" i="2" s="1"/>
  <c r="CI665" i="2"/>
  <c r="BR525" i="1"/>
  <c r="BV452" i="2" s="1"/>
  <c r="CI452" i="2"/>
  <c r="BW130" i="2"/>
  <c r="BW131" i="2"/>
  <c r="BR348" i="1"/>
  <c r="BV286" i="2" s="1"/>
  <c r="CI286" i="2"/>
  <c r="BR478" i="1"/>
  <c r="BV401" i="2" s="1"/>
  <c r="CI401" i="2"/>
  <c r="BR630" i="1"/>
  <c r="BV90" i="2" s="1"/>
  <c r="CI90" i="2"/>
  <c r="BT594" i="1"/>
  <c r="BX78" i="2" s="1"/>
  <c r="CK78" i="2"/>
  <c r="BR302" i="1"/>
  <c r="BV250" i="2" s="1"/>
  <c r="CI250" i="2"/>
  <c r="BU425" i="1"/>
  <c r="BY104" i="2" s="1"/>
  <c r="CL104" i="2"/>
  <c r="BT339" i="1"/>
  <c r="BX263" i="2" s="1"/>
  <c r="CK263" i="2"/>
  <c r="BR380" i="1"/>
  <c r="BV317" i="2" s="1"/>
  <c r="CI317" i="2"/>
  <c r="BR320" i="1"/>
  <c r="BV246" i="2" s="1"/>
  <c r="CI246" i="2"/>
  <c r="BS34" i="1"/>
  <c r="BW635" i="2" s="1"/>
  <c r="CJ635" i="2"/>
  <c r="BR64" i="1"/>
  <c r="BV682" i="2" s="1"/>
  <c r="CI682" i="2"/>
  <c r="BR226" i="1"/>
  <c r="BV182" i="2" s="1"/>
  <c r="CI182" i="2"/>
  <c r="BS177" i="1"/>
  <c r="BW534" i="2" s="1"/>
  <c r="CJ534" i="2"/>
  <c r="BV529" i="1"/>
  <c r="BZ454" i="2" s="1"/>
  <c r="CM454" i="2"/>
  <c r="CJ529" i="1"/>
  <c r="CN454" i="2" s="1"/>
  <c r="BS508" i="1"/>
  <c r="BW432" i="2" s="1"/>
  <c r="CJ432" i="2"/>
  <c r="BR26" i="1"/>
  <c r="BV623" i="2" s="1"/>
  <c r="CI623" i="2"/>
  <c r="BR193" i="1"/>
  <c r="BV566" i="2" s="1"/>
  <c r="CI566" i="2"/>
  <c r="BT147" i="1"/>
  <c r="BX554" i="2" s="1"/>
  <c r="CK554" i="2"/>
  <c r="BS482" i="1"/>
  <c r="BW402" i="2" s="1"/>
  <c r="CJ402" i="2"/>
  <c r="BR410" i="1"/>
  <c r="BV341" i="2" s="1"/>
  <c r="CI341" i="2"/>
  <c r="BR572" i="1"/>
  <c r="BV494" i="2" s="1"/>
  <c r="CI494" i="2"/>
  <c r="BU125" i="2"/>
  <c r="BU124" i="2"/>
  <c r="BR154" i="1"/>
  <c r="BV187" i="2" s="1"/>
  <c r="CI187" i="2"/>
  <c r="BS524" i="1"/>
  <c r="BW123" i="2" s="1"/>
  <c r="CJ123" i="2"/>
  <c r="BR176" i="1"/>
  <c r="BV537" i="2" s="1"/>
  <c r="CI537" i="2"/>
  <c r="BS514" i="1"/>
  <c r="BW441" i="2" s="1"/>
  <c r="CJ441" i="2"/>
  <c r="BV138" i="2"/>
  <c r="BV139" i="2"/>
  <c r="BR476" i="1"/>
  <c r="BV228" i="2" s="1"/>
  <c r="CI228" i="2"/>
  <c r="BT515" i="1"/>
  <c r="BX423" i="2" s="1"/>
  <c r="CK423" i="2"/>
  <c r="BR636" i="1"/>
  <c r="BV71" i="2" s="1"/>
  <c r="CI71" i="2"/>
  <c r="BU133" i="2"/>
  <c r="BU132" i="2"/>
  <c r="BS441" i="1"/>
  <c r="BW378" i="2" s="1"/>
  <c r="CJ378" i="2"/>
  <c r="BR214" i="1"/>
  <c r="BV175" i="2" s="1"/>
  <c r="CI175" i="2"/>
  <c r="BR360" i="1"/>
  <c r="BV305" i="2" s="1"/>
  <c r="CI305" i="2"/>
  <c r="BR389" i="1"/>
  <c r="BV561" i="2" s="1"/>
  <c r="CI561" i="2"/>
  <c r="BV368" i="2"/>
  <c r="BV379" i="2"/>
  <c r="BR503" i="1"/>
  <c r="BV428" i="2" s="1"/>
  <c r="CI428" i="2"/>
  <c r="BR266" i="1"/>
  <c r="BV206" i="2" s="1"/>
  <c r="CI206" i="2"/>
  <c r="BR416" i="1"/>
  <c r="BV352" i="2" s="1"/>
  <c r="CI352" i="2"/>
  <c r="BR37" i="1"/>
  <c r="BV622" i="2" s="1"/>
  <c r="CI622" i="2"/>
  <c r="BS211" i="1"/>
  <c r="BW407" i="2" s="1"/>
  <c r="CJ407" i="2"/>
  <c r="BR253" i="1"/>
  <c r="BV202" i="2" s="1"/>
  <c r="CI202" i="2"/>
  <c r="BR334" i="1"/>
  <c r="BV272" i="2" s="1"/>
  <c r="CI272" i="2"/>
  <c r="BS463" i="1"/>
  <c r="BW382" i="2" s="1"/>
  <c r="CJ382" i="2"/>
  <c r="BT595" i="1"/>
  <c r="BX61" i="2" s="1"/>
  <c r="CK61" i="2"/>
  <c r="BS506" i="1"/>
  <c r="BW397" i="2" s="1"/>
  <c r="CJ397" i="2"/>
  <c r="BS670" i="1"/>
  <c r="CJ557" i="2"/>
  <c r="CJ558" i="2"/>
  <c r="CN128" i="2"/>
  <c r="CN129" i="2"/>
  <c r="BR394" i="1"/>
  <c r="BV323" i="2" s="1"/>
  <c r="CI323" i="2"/>
  <c r="BR336" i="1"/>
  <c r="BV266" i="2" s="1"/>
  <c r="CI266" i="2"/>
  <c r="BR644" i="1"/>
  <c r="BV51" i="2" s="1"/>
  <c r="CI51" i="2"/>
  <c r="BR155" i="1"/>
  <c r="BV166" i="2" s="1"/>
  <c r="CI166" i="2"/>
  <c r="BS15" i="1"/>
  <c r="BW624" i="2" s="1"/>
  <c r="CJ624" i="2"/>
  <c r="BS600" i="1"/>
  <c r="BW95" i="2" s="1"/>
  <c r="CJ95" i="2"/>
  <c r="BR137" i="1"/>
  <c r="BV213" i="2" s="1"/>
  <c r="CI213" i="2"/>
  <c r="BR48" i="1"/>
  <c r="BV643" i="2" s="1"/>
  <c r="CI643" i="2"/>
  <c r="BS640" i="1"/>
  <c r="BW50" i="2" s="1"/>
  <c r="CJ50" i="2"/>
  <c r="BR326" i="1"/>
  <c r="BV257" i="2" s="1"/>
  <c r="CI257" i="2"/>
  <c r="BR650" i="1"/>
  <c r="BV80" i="2" s="1"/>
  <c r="CI80" i="2"/>
  <c r="BR78" i="1"/>
  <c r="BV696" i="2" s="1"/>
  <c r="CI696" i="2"/>
  <c r="BR105" i="1"/>
  <c r="BV614" i="2" s="1"/>
  <c r="CI614" i="2"/>
  <c r="BS451" i="1"/>
  <c r="BW400" i="2" s="1"/>
  <c r="CJ400" i="2"/>
  <c r="BR257" i="1"/>
  <c r="BV507" i="2" s="1"/>
  <c r="CI507" i="2"/>
  <c r="BR566" i="1"/>
  <c r="BV473" i="2" s="1"/>
  <c r="CI473" i="2"/>
  <c r="BR455" i="1"/>
  <c r="BV398" i="2" s="1"/>
  <c r="CI398" i="2"/>
  <c r="BS113" i="1"/>
  <c r="BW598" i="2" s="1"/>
  <c r="CJ598" i="2"/>
  <c r="BR605" i="1"/>
  <c r="BV18" i="2" s="1"/>
  <c r="CI18" i="2"/>
  <c r="BR61" i="1"/>
  <c r="BV715" i="2" s="1"/>
  <c r="CI715" i="2"/>
  <c r="BS405" i="1"/>
  <c r="BW338" i="2" s="1"/>
  <c r="CJ338" i="2"/>
  <c r="BR534" i="1"/>
  <c r="BV411" i="2" s="1"/>
  <c r="CI411" i="2"/>
  <c r="BS606" i="1"/>
  <c r="BW17" i="2" s="1"/>
  <c r="CJ17" i="2"/>
  <c r="BS611" i="1"/>
  <c r="BW59" i="2" s="1"/>
  <c r="CJ59" i="2"/>
  <c r="BR187" i="1"/>
  <c r="BV36" i="2" s="1"/>
  <c r="CI36" i="2"/>
  <c r="BS607" i="1"/>
  <c r="BW19" i="2" s="1"/>
  <c r="CJ19" i="2"/>
  <c r="BR239" i="1"/>
  <c r="BV191" i="2" s="1"/>
  <c r="CI191" i="2"/>
  <c r="BR100" i="1"/>
  <c r="BV617" i="2" s="1"/>
  <c r="CI617" i="2"/>
  <c r="BR212" i="1"/>
  <c r="BV151" i="2" s="1"/>
  <c r="CI151" i="2"/>
  <c r="BR522" i="1"/>
  <c r="BV497" i="2" s="1"/>
  <c r="CI497" i="2"/>
  <c r="BS345" i="1"/>
  <c r="BW281" i="2" s="1"/>
  <c r="CJ281" i="2"/>
  <c r="BR465" i="1"/>
  <c r="BV385" i="2" s="1"/>
  <c r="CI385" i="2"/>
  <c r="BS291" i="1"/>
  <c r="BW261" i="2" s="1"/>
  <c r="CJ261" i="2"/>
  <c r="BS536" i="1"/>
  <c r="BW459" i="2" s="1"/>
  <c r="CJ459" i="2"/>
  <c r="BR277" i="1"/>
  <c r="BV220" i="2" s="1"/>
  <c r="CI220" i="2"/>
  <c r="BR219" i="1"/>
  <c r="BV183" i="2" s="1"/>
  <c r="CI183" i="2"/>
  <c r="BS564" i="1"/>
  <c r="CJ138" i="2"/>
  <c r="CJ139" i="2"/>
  <c r="BR173" i="1"/>
  <c r="BV563" i="2" s="1"/>
  <c r="CI563" i="2"/>
  <c r="BR574" i="1"/>
  <c r="CI133" i="2"/>
  <c r="CI132" i="2"/>
  <c r="BS259" i="1"/>
  <c r="BW574" i="2" s="1"/>
  <c r="CJ574" i="2"/>
  <c r="BS377" i="1"/>
  <c r="BW387" i="2" s="1"/>
  <c r="CJ387" i="2"/>
  <c r="BR639" i="1"/>
  <c r="CI92" i="2"/>
  <c r="CI93" i="2"/>
  <c r="BS402" i="1"/>
  <c r="BW339" i="2" s="1"/>
  <c r="CJ339" i="2"/>
  <c r="BS659" i="1"/>
  <c r="CJ368" i="2"/>
  <c r="CJ379" i="2"/>
  <c r="BR323" i="1"/>
  <c r="BV253" i="2" s="1"/>
  <c r="CI253" i="2"/>
  <c r="BS337" i="1"/>
  <c r="BW514" i="2" s="1"/>
  <c r="CJ514" i="2"/>
  <c r="BR459" i="1"/>
  <c r="BV362" i="2" s="1"/>
  <c r="CI362" i="2"/>
  <c r="BR356" i="1"/>
  <c r="BV287" i="2" s="1"/>
  <c r="CI287" i="2"/>
  <c r="BS537" i="1"/>
  <c r="BW488" i="2" s="1"/>
  <c r="CJ488" i="2"/>
  <c r="BS199" i="1"/>
  <c r="BW152" i="2" s="1"/>
  <c r="CJ152" i="2"/>
  <c r="BT609" i="1"/>
  <c r="BX86" i="2" s="1"/>
  <c r="CK86" i="2"/>
  <c r="BR75" i="1"/>
  <c r="BV693" i="2" s="1"/>
  <c r="CI693" i="2"/>
  <c r="BR450" i="1"/>
  <c r="BV364" i="2" s="1"/>
  <c r="CI364" i="2"/>
  <c r="BR569" i="1"/>
  <c r="BV142" i="2" s="1"/>
  <c r="CI142" i="2"/>
  <c r="BR456" i="1"/>
  <c r="BV406" i="2" s="1"/>
  <c r="CI406" i="2"/>
  <c r="BS429" i="1"/>
  <c r="BW579" i="2" s="1"/>
  <c r="CJ579" i="2"/>
  <c r="BS452" i="1"/>
  <c r="BW374" i="2" s="1"/>
  <c r="CJ374" i="2"/>
  <c r="BR45" i="1"/>
  <c r="BV657" i="2" s="1"/>
  <c r="CI657" i="2"/>
  <c r="BR184" i="1"/>
  <c r="BV168" i="2" s="1"/>
  <c r="CI168" i="2"/>
  <c r="BT250" i="1"/>
  <c r="BX214" i="2" s="1"/>
  <c r="CK214" i="2"/>
  <c r="BR653" i="1"/>
  <c r="CI345" i="2"/>
  <c r="CI340" i="2"/>
  <c r="BS179" i="1"/>
  <c r="BW501" i="2" s="1"/>
  <c r="CJ501" i="2"/>
  <c r="BU120" i="2"/>
  <c r="BU121" i="2"/>
  <c r="BR110" i="1"/>
  <c r="BV608" i="2" s="1"/>
  <c r="CI608" i="2"/>
  <c r="BS358" i="1"/>
  <c r="BW580" i="2" s="1"/>
  <c r="CJ580" i="2"/>
  <c r="BR215" i="1"/>
  <c r="BV173" i="2" s="1"/>
  <c r="CI173" i="2"/>
  <c r="BR532" i="1"/>
  <c r="BV448" i="2" s="1"/>
  <c r="CI448" i="2"/>
  <c r="BR406" i="1"/>
  <c r="BV337" i="2" s="1"/>
  <c r="CI337" i="2"/>
  <c r="BS191" i="1"/>
  <c r="BW172" i="2" s="1"/>
  <c r="CJ172" i="2"/>
  <c r="BR81" i="1"/>
  <c r="BV699" i="2" s="1"/>
  <c r="CI699" i="2"/>
  <c r="BS365" i="1"/>
  <c r="BW302" i="2" s="1"/>
  <c r="CJ302" i="2"/>
  <c r="BR415" i="1"/>
  <c r="BV343" i="2" s="1"/>
  <c r="CI343" i="2"/>
  <c r="BU463" i="2"/>
  <c r="BU462" i="2"/>
  <c r="BR296" i="1"/>
  <c r="BV235" i="2" s="1"/>
  <c r="CI235" i="2"/>
  <c r="BR342" i="1"/>
  <c r="BV278" i="2" s="1"/>
  <c r="CI278" i="2"/>
  <c r="BR218" i="1"/>
  <c r="BV174" i="2" s="1"/>
  <c r="CI174" i="2"/>
  <c r="BT13" i="1"/>
  <c r="BX667" i="2" s="1"/>
  <c r="CK667" i="2"/>
  <c r="BR293" i="1"/>
  <c r="BV506" i="2" s="1"/>
  <c r="CI506" i="2"/>
  <c r="BR492" i="1"/>
  <c r="BV43" i="2" s="1"/>
  <c r="CI43" i="2"/>
  <c r="BS539" i="1"/>
  <c r="BW484" i="2" s="1"/>
  <c r="CJ484" i="2"/>
  <c r="BR367" i="1"/>
  <c r="BV324" i="2" s="1"/>
  <c r="CI324" i="2"/>
  <c r="BR362" i="1"/>
  <c r="BV366" i="2" s="1"/>
  <c r="CI366" i="2"/>
  <c r="BR401" i="1"/>
  <c r="BV326" i="2" s="1"/>
  <c r="CI326" i="2"/>
  <c r="BU93" i="2"/>
  <c r="BU92" i="2"/>
  <c r="BS333" i="1"/>
  <c r="BW279" i="2" s="1"/>
  <c r="CJ279" i="2"/>
  <c r="BR117" i="1"/>
  <c r="BV586" i="2" s="1"/>
  <c r="CI586" i="2"/>
  <c r="BS42" i="1"/>
  <c r="BW640" i="2" s="1"/>
  <c r="CJ640" i="2"/>
  <c r="BS306" i="1"/>
  <c r="BW408" i="2" s="1"/>
  <c r="CJ408" i="2"/>
  <c r="BR134" i="1"/>
  <c r="BV602" i="2" s="1"/>
  <c r="CI602" i="2"/>
  <c r="BR664" i="1"/>
  <c r="BV79" i="2" s="1"/>
  <c r="CI79" i="2"/>
  <c r="BR637" i="1"/>
  <c r="BV98" i="2" s="1"/>
  <c r="CI98" i="2"/>
  <c r="BR285" i="1"/>
  <c r="BV233" i="2" s="1"/>
  <c r="CI233" i="2"/>
  <c r="BS370" i="1"/>
  <c r="BW306" i="2" s="1"/>
  <c r="CJ306" i="2"/>
  <c r="BR612" i="1"/>
  <c r="BV386" i="2" s="1"/>
  <c r="CI386" i="2"/>
  <c r="BR369" i="1"/>
  <c r="BV516" i="2" s="1"/>
  <c r="CI516" i="2"/>
  <c r="BR635" i="1"/>
  <c r="BV522" i="2" s="1"/>
  <c r="CI522" i="2"/>
  <c r="BR349" i="1"/>
  <c r="BV293" i="2" s="1"/>
  <c r="CI293" i="2"/>
  <c r="BR209" i="1"/>
  <c r="BV161" i="2" s="1"/>
  <c r="CI161" i="2"/>
  <c r="BS153" i="1"/>
  <c r="BW417" i="2" s="1"/>
  <c r="CJ417" i="2"/>
  <c r="BU345" i="2"/>
  <c r="BU340" i="2"/>
  <c r="BR231" i="1"/>
  <c r="BV193" i="2" s="1"/>
  <c r="CI193" i="2"/>
  <c r="BS229" i="1"/>
  <c r="BW194" i="2" s="1"/>
  <c r="CJ194" i="2"/>
  <c r="BT498" i="1"/>
  <c r="BX440" i="2" s="1"/>
  <c r="CK440" i="2"/>
  <c r="BR27" i="1"/>
  <c r="BV629" i="2" s="1"/>
  <c r="CI629" i="2"/>
  <c r="BS526" i="1"/>
  <c r="BW447" i="2" s="1"/>
  <c r="CJ447" i="2"/>
  <c r="BS562" i="1"/>
  <c r="BW13" i="2" s="1"/>
  <c r="CJ13" i="2"/>
  <c r="BT518" i="1"/>
  <c r="BX450" i="2" s="1"/>
  <c r="CK450" i="2"/>
  <c r="BU118" i="2"/>
  <c r="BU119" i="2"/>
  <c r="BR240" i="1"/>
  <c r="BV234" i="2" s="1"/>
  <c r="CI234" i="2"/>
  <c r="BT308" i="1"/>
  <c r="BX244" i="2" s="1"/>
  <c r="CK244" i="2"/>
  <c r="BR157" i="1"/>
  <c r="BV158" i="2" s="1"/>
  <c r="CI158" i="2"/>
  <c r="BR557" i="1"/>
  <c r="BV474" i="2" s="1"/>
  <c r="CI474" i="2"/>
  <c r="BR230" i="1"/>
  <c r="BV188" i="2" s="1"/>
  <c r="CI188" i="2"/>
  <c r="BS570" i="1"/>
  <c r="BW489" i="2" s="1"/>
  <c r="CJ489" i="2"/>
  <c r="BR71" i="1"/>
  <c r="BV689" i="2" s="1"/>
  <c r="CI689" i="2"/>
  <c r="BS33" i="1"/>
  <c r="BW628" i="2" s="1"/>
  <c r="CJ628" i="2"/>
  <c r="BR357" i="1"/>
  <c r="BV290" i="2" s="1"/>
  <c r="CI290" i="2"/>
  <c r="BR92" i="1"/>
  <c r="BV593" i="2" s="1"/>
  <c r="CI593" i="2"/>
  <c r="BV712" i="2"/>
  <c r="BV713" i="2"/>
  <c r="BS88" i="1"/>
  <c r="BW626" i="2" s="1"/>
  <c r="CJ626" i="2"/>
  <c r="BS627" i="1"/>
  <c r="BW15" i="2" s="1"/>
  <c r="CJ15" i="2"/>
  <c r="BS82" i="1"/>
  <c r="BW700" i="2" s="1"/>
  <c r="CJ700" i="2"/>
  <c r="BR188" i="1"/>
  <c r="BV567" i="2" s="1"/>
  <c r="CI567" i="2"/>
  <c r="BR677" i="1"/>
  <c r="CI9" i="2"/>
  <c r="CI10" i="2"/>
  <c r="BR660" i="1"/>
  <c r="BV103" i="2" s="1"/>
  <c r="CI103" i="2"/>
  <c r="BS443" i="1"/>
  <c r="BW365" i="2" s="1"/>
  <c r="CJ365" i="2"/>
  <c r="CM128" i="2"/>
  <c r="CM129" i="2"/>
  <c r="BR363" i="1"/>
  <c r="BV300" i="2" s="1"/>
  <c r="CI300" i="2"/>
  <c r="BR99" i="1"/>
  <c r="BV619" i="2" s="1"/>
  <c r="CI619" i="2"/>
  <c r="BU143" i="2"/>
  <c r="BU144" i="2"/>
  <c r="BT430" i="1"/>
  <c r="BX361" i="2" s="1"/>
  <c r="CK361" i="2"/>
  <c r="BS666" i="1"/>
  <c r="BW32" i="2" s="1"/>
  <c r="CJ32" i="2"/>
  <c r="BR233" i="1"/>
  <c r="BV226" i="2" s="1"/>
  <c r="CI226" i="2"/>
  <c r="BR246" i="1"/>
  <c r="BV200" i="2" s="1"/>
  <c r="CI200" i="2"/>
  <c r="BR108" i="1"/>
  <c r="BV594" i="2" s="1"/>
  <c r="CI594" i="2"/>
  <c r="BR546" i="1"/>
  <c r="CI114" i="2"/>
  <c r="CI115" i="2"/>
  <c r="BR80" i="1"/>
  <c r="BV698" i="2" s="1"/>
  <c r="CI698" i="2"/>
  <c r="BR295" i="1"/>
  <c r="BV205" i="2" s="1"/>
  <c r="CI205" i="2"/>
  <c r="BT413" i="1"/>
  <c r="BX348" i="2" s="1"/>
  <c r="CK348" i="2"/>
  <c r="BR141" i="1"/>
  <c r="BV162" i="2" s="1"/>
  <c r="CI162" i="2"/>
  <c r="BR267" i="1"/>
  <c r="BV237" i="2" s="1"/>
  <c r="CI237" i="2"/>
  <c r="BR550" i="1"/>
  <c r="CI120" i="2"/>
  <c r="CI121" i="2"/>
  <c r="BR314" i="1"/>
  <c r="BV259" i="2" s="1"/>
  <c r="CI259" i="2"/>
  <c r="BR136" i="1"/>
  <c r="BV376" i="2" s="1"/>
  <c r="CI376" i="2"/>
  <c r="BS643" i="1"/>
  <c r="BW45" i="2" s="1"/>
  <c r="CJ45" i="2"/>
  <c r="BR165" i="1"/>
  <c r="BV333" i="2" s="1"/>
  <c r="CI333" i="2"/>
  <c r="BR5" i="1"/>
  <c r="BV669" i="2" s="1"/>
  <c r="CI669" i="2"/>
  <c r="BS467" i="1"/>
  <c r="BW396" i="2" s="1"/>
  <c r="CJ396" i="2"/>
  <c r="BS577" i="1"/>
  <c r="CJ545" i="2"/>
  <c r="CJ546" i="2"/>
  <c r="BR502" i="1"/>
  <c r="BV434" i="2" s="1"/>
  <c r="CI434" i="2"/>
  <c r="BR541" i="1"/>
  <c r="CI463" i="2"/>
  <c r="CI462" i="2"/>
  <c r="BR180" i="1"/>
  <c r="BV216" i="2" s="1"/>
  <c r="CI216" i="2"/>
  <c r="BT19" i="1"/>
  <c r="BX638" i="2" s="1"/>
  <c r="CK638" i="2"/>
  <c r="BR8" i="1"/>
  <c r="BV662" i="2" s="1"/>
  <c r="CI662" i="2"/>
  <c r="BR646" i="1"/>
  <c r="BV49" i="2" s="1"/>
  <c r="CI49" i="2"/>
  <c r="BS616" i="1"/>
  <c r="BW83" i="2" s="1"/>
  <c r="CJ83" i="2"/>
  <c r="BR379" i="1"/>
  <c r="BV331" i="2" s="1"/>
  <c r="CI331" i="2"/>
  <c r="BR292" i="1"/>
  <c r="BV521" i="2" s="1"/>
  <c r="CI521" i="2"/>
  <c r="BR166" i="1"/>
  <c r="BV533" i="2" s="1"/>
  <c r="CI533" i="2"/>
  <c r="BR490" i="1"/>
  <c r="BV460" i="2" s="1"/>
  <c r="CI460" i="2"/>
  <c r="BR311" i="1"/>
  <c r="BV247" i="2" s="1"/>
  <c r="CI247" i="2"/>
  <c r="BT408" i="1"/>
  <c r="BX502" i="2" s="1"/>
  <c r="CK502" i="2"/>
  <c r="BS242" i="1"/>
  <c r="BW504" i="2" s="1"/>
  <c r="CJ504" i="2"/>
  <c r="BV546" i="2"/>
  <c r="BV545" i="2"/>
  <c r="BR227" i="1"/>
  <c r="BV177" i="2" s="1"/>
  <c r="CI177" i="2"/>
  <c r="BS523" i="1"/>
  <c r="CJ444" i="2"/>
  <c r="CJ443" i="2"/>
  <c r="BR412" i="1"/>
  <c r="BV40" i="2" s="1"/>
  <c r="CI40" i="2"/>
  <c r="BR186" i="1"/>
  <c r="BV547" i="2" s="1"/>
  <c r="CI547" i="2"/>
  <c r="BR375" i="1"/>
  <c r="BV526" i="2" s="1"/>
  <c r="CI526" i="2"/>
  <c r="BR102" i="1"/>
  <c r="BV620" i="2" s="1"/>
  <c r="CI620" i="2"/>
  <c r="BR284" i="1"/>
  <c r="BV274" i="2" s="1"/>
  <c r="CI274" i="2"/>
  <c r="BR583" i="1"/>
  <c r="CI118" i="2"/>
  <c r="CI119" i="2"/>
  <c r="BR10" i="1"/>
  <c r="BV664" i="2" s="1"/>
  <c r="CI664" i="2"/>
  <c r="BR315" i="1"/>
  <c r="BV511" i="2" s="1"/>
  <c r="CI511" i="2"/>
  <c r="BR445" i="1"/>
  <c r="BV48" i="2" s="1"/>
  <c r="CI48" i="2"/>
  <c r="BR74" i="1"/>
  <c r="BV692" i="2" s="1"/>
  <c r="CI692" i="2"/>
  <c r="BS87" i="1"/>
  <c r="CJ712" i="2"/>
  <c r="CJ713" i="2"/>
  <c r="BR62" i="1"/>
  <c r="BV680" i="2" s="1"/>
  <c r="CI680" i="2"/>
  <c r="BR428" i="1"/>
  <c r="BV493" i="2" s="1"/>
  <c r="CI493" i="2"/>
  <c r="BS665" i="1"/>
  <c r="BW38" i="2" s="1"/>
  <c r="CJ38" i="2"/>
  <c r="BU9" i="2"/>
  <c r="BU10" i="2"/>
  <c r="BS273" i="1"/>
  <c r="BW225" i="2" s="1"/>
  <c r="CJ225" i="2"/>
  <c r="BR423" i="1"/>
  <c r="BV349" i="2" s="1"/>
  <c r="CI349" i="2"/>
  <c r="BR431" i="1"/>
  <c r="BV531" i="2" s="1"/>
  <c r="CI531" i="2"/>
  <c r="BR40" i="1"/>
  <c r="BV645" i="2" s="1"/>
  <c r="CI645" i="2"/>
  <c r="BR496" i="1"/>
  <c r="BV425" i="2" s="1"/>
  <c r="CI425" i="2"/>
  <c r="BR152" i="1"/>
  <c r="BV523" i="2" s="1"/>
  <c r="CI523" i="2"/>
  <c r="BS587" i="1"/>
  <c r="BW42" i="2" s="1"/>
  <c r="CJ42" i="2"/>
  <c r="BS458" i="1"/>
  <c r="BW373" i="2" s="1"/>
  <c r="CJ373" i="2"/>
  <c r="BR638" i="1"/>
  <c r="BV34" i="2" s="1"/>
  <c r="CI34" i="2"/>
  <c r="BR565" i="1"/>
  <c r="CI143" i="2"/>
  <c r="CI144" i="2"/>
  <c r="BR281" i="1"/>
  <c r="BV227" i="2" s="1"/>
  <c r="CI227" i="2"/>
  <c r="BS200" i="1"/>
  <c r="BW155" i="2" s="1"/>
  <c r="CJ155" i="2"/>
  <c r="BR43" i="1"/>
  <c r="BV642" i="2" s="1"/>
  <c r="CI642" i="2"/>
  <c r="BS433" i="1"/>
  <c r="CJ136" i="2"/>
  <c r="CJ137" i="2"/>
  <c r="BR299" i="1"/>
  <c r="BV571" i="2" s="1"/>
  <c r="CI571" i="2"/>
  <c r="BR586" i="1"/>
  <c r="BV58" i="2" s="1"/>
  <c r="CI58" i="2"/>
  <c r="BR381" i="1"/>
  <c r="BV389" i="2" s="1"/>
  <c r="CI389" i="2"/>
  <c r="BV443" i="2"/>
  <c r="BV444" i="2"/>
  <c r="BR232" i="1"/>
  <c r="BV487" i="2" s="1"/>
  <c r="CI487" i="2"/>
  <c r="BR464" i="1"/>
  <c r="BV372" i="2" s="1"/>
  <c r="CI372" i="2"/>
  <c r="BR582" i="1"/>
  <c r="BV116" i="2" s="1"/>
  <c r="CI116" i="2"/>
  <c r="BT31" i="1"/>
  <c r="BX651" i="2" s="1"/>
  <c r="CK651" i="2"/>
  <c r="BS16" i="1"/>
  <c r="BW632" i="2" s="1"/>
  <c r="CJ632" i="2"/>
  <c r="BT95" i="1"/>
  <c r="BX613" i="2" s="1"/>
  <c r="CK613" i="2"/>
  <c r="BS161" i="1"/>
  <c r="BW157" i="2" s="1"/>
  <c r="CJ157" i="2"/>
  <c r="BS397" i="1"/>
  <c r="BW336" i="2" s="1"/>
  <c r="CJ336" i="2"/>
  <c r="BR622" i="1"/>
  <c r="BV97" i="2" s="1"/>
  <c r="CI97" i="2"/>
  <c r="BR420" i="1"/>
  <c r="BV350" i="2" s="1"/>
  <c r="CI350" i="2"/>
  <c r="BR170" i="1"/>
  <c r="BV527" i="2" s="1"/>
  <c r="CI527" i="2"/>
  <c r="BS265" i="1"/>
  <c r="BW210" i="2" s="1"/>
  <c r="CJ210" i="2"/>
  <c r="BR554" i="1"/>
  <c r="BV122" i="2" s="1"/>
  <c r="CI122" i="2"/>
  <c r="BR462" i="1"/>
  <c r="BV530" i="2" s="1"/>
  <c r="CI530" i="2"/>
  <c r="BR192" i="1"/>
  <c r="BV519" i="2" s="1"/>
  <c r="CI519" i="2"/>
  <c r="BR543" i="1"/>
  <c r="BV464" i="2" s="1"/>
  <c r="CI464" i="2"/>
  <c r="BR7" i="1"/>
  <c r="BV714" i="2" s="1"/>
  <c r="CI714" i="2"/>
  <c r="BS204" i="1"/>
  <c r="BW160" i="2" s="1"/>
  <c r="CJ160" i="2"/>
  <c r="BR327" i="1"/>
  <c r="BV291" i="2" s="1"/>
  <c r="CI291" i="2"/>
  <c r="BR49" i="1"/>
  <c r="BV646" i="2" s="1"/>
  <c r="CI646" i="2"/>
  <c r="BR663" i="1"/>
  <c r="BV111" i="2" s="1"/>
  <c r="CI111" i="2"/>
  <c r="BR208" i="1"/>
  <c r="BV167" i="2" s="1"/>
  <c r="CI167" i="2"/>
  <c r="BR438" i="1"/>
  <c r="BV53" i="2" s="1"/>
  <c r="CI53" i="2"/>
  <c r="BR473" i="1"/>
  <c r="BV395" i="2" s="1"/>
  <c r="CI395" i="2"/>
  <c r="BR146" i="1"/>
  <c r="BV146" i="2" s="1"/>
  <c r="CI146" i="2"/>
  <c r="BS67" i="1"/>
  <c r="BW685" i="2" s="1"/>
  <c r="CJ685" i="2"/>
  <c r="BS38" i="1"/>
  <c r="BW625" i="2" s="1"/>
  <c r="CJ625" i="2"/>
  <c r="BR624" i="1"/>
  <c r="BV99" i="2" s="1"/>
  <c r="CI99" i="2"/>
  <c r="BR263" i="1"/>
  <c r="BV577" i="2" s="1"/>
  <c r="CI577" i="2"/>
  <c r="BR84" i="1"/>
  <c r="BV709" i="2" s="1"/>
  <c r="CI709" i="2"/>
  <c r="BR471" i="1"/>
  <c r="BV438" i="2" s="1"/>
  <c r="CI438" i="2"/>
  <c r="BR620" i="1"/>
  <c r="BV33" i="2" s="1"/>
  <c r="CI33" i="2"/>
  <c r="BT563" i="1"/>
  <c r="BX476" i="2" s="1"/>
  <c r="CK476" i="2"/>
  <c r="BS32" i="1"/>
  <c r="BW652" i="2" s="1"/>
  <c r="CJ652" i="2"/>
  <c r="BR517" i="1"/>
  <c r="BV421" i="2" s="1"/>
  <c r="CI421" i="2"/>
  <c r="BR468" i="1"/>
  <c r="BV413" i="2" s="1"/>
  <c r="CI413" i="2"/>
  <c r="BS197" i="1"/>
  <c r="BW154" i="2" s="1"/>
  <c r="CJ154" i="2"/>
  <c r="BR527" i="1"/>
  <c r="BV465" i="2" s="1"/>
  <c r="CI465" i="2"/>
  <c r="BS14" i="1"/>
  <c r="BW668" i="2" s="1"/>
  <c r="CJ668" i="2"/>
  <c r="BR194" i="1"/>
  <c r="BV148" i="2" s="1"/>
  <c r="CI148" i="2"/>
  <c r="BR225" i="1"/>
  <c r="BV190" i="2" s="1"/>
  <c r="CI190" i="2"/>
  <c r="BR119" i="1"/>
  <c r="BV581" i="2" s="1"/>
  <c r="CI581" i="2"/>
  <c r="BR290" i="1"/>
  <c r="BV238" i="2" s="1"/>
  <c r="CI238" i="2"/>
  <c r="BR378" i="1"/>
  <c r="BV318" i="2" s="1"/>
  <c r="CI318" i="2"/>
  <c r="BS411" i="1"/>
  <c r="BW342" i="2" s="1"/>
  <c r="CJ342" i="2"/>
  <c r="BR509" i="1"/>
  <c r="CI124" i="2"/>
  <c r="CI125" i="2"/>
  <c r="BR368" i="1"/>
  <c r="BV303" i="2" s="1"/>
  <c r="CI303" i="2"/>
  <c r="BU530" i="1"/>
  <c r="BY455" i="2" s="1"/>
  <c r="CL455" i="2"/>
  <c r="BS655" i="1"/>
  <c r="BW110" i="2" s="1"/>
  <c r="CJ110" i="2"/>
  <c r="BT418" i="1"/>
  <c r="BX285" i="2" s="1"/>
  <c r="CK285" i="2"/>
  <c r="BR41" i="1"/>
  <c r="BV631" i="2" s="1"/>
  <c r="CI631" i="2"/>
  <c r="BS46" i="1"/>
  <c r="BW621" i="2" s="1"/>
  <c r="CJ621" i="2"/>
  <c r="BS316" i="1"/>
  <c r="BW309" i="2" s="1"/>
  <c r="CJ309" i="2"/>
  <c r="BR53" i="1"/>
  <c r="BV673" i="2" s="1"/>
  <c r="CI673" i="2"/>
  <c r="BR475" i="1"/>
  <c r="BV391" i="2" s="1"/>
  <c r="CI391" i="2"/>
  <c r="BU29" i="2"/>
  <c r="BU28" i="2"/>
  <c r="BR54" i="1"/>
  <c r="BV674" i="2" s="1"/>
  <c r="CI674" i="2"/>
  <c r="BR516" i="1"/>
  <c r="BV559" i="2" s="1"/>
  <c r="CI559" i="2"/>
  <c r="BU561" i="1"/>
  <c r="BY480" i="2" s="1"/>
  <c r="CL480" i="2"/>
  <c r="BR474" i="1"/>
  <c r="BV109" i="2" s="1"/>
  <c r="CI109" i="2"/>
  <c r="BR335" i="1"/>
  <c r="BV288" i="2" s="1"/>
  <c r="CI288" i="2"/>
  <c r="BR107" i="1"/>
  <c r="BV591" i="2" s="1"/>
  <c r="CI591" i="2"/>
  <c r="BR395" i="1"/>
  <c r="BV328" i="2" s="1"/>
  <c r="CI328" i="2"/>
  <c r="BR671" i="1"/>
  <c r="CI28" i="2"/>
  <c r="CI29" i="2"/>
  <c r="BR251" i="1"/>
  <c r="BV209" i="2" s="1"/>
  <c r="CI209" i="2"/>
  <c r="BS440" i="1"/>
  <c r="BW356" i="2" s="1"/>
  <c r="CJ356" i="2"/>
  <c r="BR651" i="1"/>
  <c r="BV44" i="2" s="1"/>
  <c r="CI44" i="2"/>
  <c r="BR148" i="1"/>
  <c r="BV499" i="2" s="1"/>
  <c r="CI499" i="2"/>
  <c r="BR485" i="1"/>
  <c r="BV47" i="2" s="1"/>
  <c r="CI47" i="2"/>
  <c r="BR57" i="1"/>
  <c r="BV677" i="2" s="1"/>
  <c r="CI677" i="2"/>
  <c r="BT269" i="1"/>
  <c r="BX207" i="2" s="1"/>
  <c r="CK207" i="2"/>
  <c r="BS17" i="1"/>
  <c r="BW633" i="2" s="1"/>
  <c r="CJ633" i="2"/>
  <c r="BS497" i="1"/>
  <c r="BW424" i="2" s="1"/>
  <c r="CJ424" i="2"/>
  <c r="BS66" i="1"/>
  <c r="BW684" i="2" s="1"/>
  <c r="CJ684" i="2"/>
  <c r="BR479" i="1"/>
  <c r="BV427" i="2" s="1"/>
  <c r="CI427" i="2"/>
  <c r="BR101" i="1"/>
  <c r="BV618" i="2" s="1"/>
  <c r="CI618" i="2"/>
  <c r="BU482" i="2"/>
  <c r="BU483" i="2"/>
  <c r="BR76" i="1"/>
  <c r="BV694" i="2" s="1"/>
  <c r="CI694" i="2"/>
  <c r="BR427" i="1"/>
  <c r="BV355" i="2" s="1"/>
  <c r="CI355" i="2"/>
  <c r="BR481" i="1"/>
  <c r="BV404" i="2" s="1"/>
  <c r="CI404" i="2"/>
  <c r="BS648" i="1"/>
  <c r="BW107" i="2" s="1"/>
  <c r="CJ107" i="2"/>
  <c r="BR571" i="1"/>
  <c r="BV117" i="2" s="1"/>
  <c r="CI117" i="2"/>
  <c r="BR613" i="1"/>
  <c r="CI64" i="2"/>
  <c r="CI65" i="2"/>
  <c r="BR185" i="1"/>
  <c r="BV553" i="2" s="1"/>
  <c r="CI553" i="2"/>
  <c r="BS145" i="1"/>
  <c r="BW539" i="2" s="1"/>
  <c r="CJ539" i="2"/>
  <c r="BR174" i="1"/>
  <c r="BV543" i="2" s="1"/>
  <c r="CI543" i="2"/>
  <c r="BR158" i="1"/>
  <c r="BV573" i="2" s="1"/>
  <c r="CI573" i="2"/>
  <c r="BR344" i="1"/>
  <c r="BV284" i="2" s="1"/>
  <c r="CI284" i="2"/>
  <c r="BS297" i="1"/>
  <c r="BW294" i="2" s="1"/>
  <c r="CJ294" i="2"/>
  <c r="BS576" i="1"/>
  <c r="BW492" i="2" s="1"/>
  <c r="CJ492" i="2"/>
  <c r="BS447" i="1"/>
  <c r="BW375" i="2" s="1"/>
  <c r="CJ375" i="2"/>
  <c r="BR139" i="1"/>
  <c r="BV552" i="2" s="1"/>
  <c r="CI552" i="2"/>
  <c r="BR260" i="1"/>
  <c r="BV223" i="2" s="1"/>
  <c r="CI223" i="2"/>
  <c r="BR280" i="1"/>
  <c r="BV218" i="2" s="1"/>
  <c r="CI218" i="2"/>
  <c r="BR72" i="1"/>
  <c r="BV690" i="2" s="1"/>
  <c r="CI690" i="2"/>
  <c r="BR338" i="1"/>
  <c r="BV528" i="2" s="1"/>
  <c r="CI528" i="2"/>
  <c r="BT512" i="1"/>
  <c r="BX418" i="2" s="1"/>
  <c r="CK418" i="2"/>
  <c r="BS12" i="1"/>
  <c r="BW666" i="2" s="1"/>
  <c r="CJ666" i="2"/>
  <c r="BR234" i="1"/>
  <c r="BV198" i="2" s="1"/>
  <c r="CI198" i="2"/>
  <c r="BR672" i="1"/>
  <c r="BV73" i="2" s="1"/>
  <c r="CI73" i="2"/>
  <c r="BU654" i="1"/>
  <c r="BY89" i="2" s="1"/>
  <c r="CL89" i="2"/>
  <c r="BS207" i="1"/>
  <c r="BW149" i="2" s="1"/>
  <c r="CJ149" i="2"/>
  <c r="BR329" i="1"/>
  <c r="BV265" i="2" s="1"/>
  <c r="CI265" i="2"/>
  <c r="BR93" i="1"/>
  <c r="BV603" i="2" s="1"/>
  <c r="CI603" i="2"/>
  <c r="BR399" i="1"/>
  <c r="BV327" i="2" s="1"/>
  <c r="CI327" i="2"/>
  <c r="BR439" i="1"/>
  <c r="BV359" i="2" s="1"/>
  <c r="CI359" i="2"/>
  <c r="BT593" i="1"/>
  <c r="BX72" i="2" s="1"/>
  <c r="CK72" i="2"/>
  <c r="BR454" i="1"/>
  <c r="BV370" i="2" s="1"/>
  <c r="CI370" i="2"/>
  <c r="BT202" i="1"/>
  <c r="BX150" i="2" s="1"/>
  <c r="CK150" i="2"/>
  <c r="BU569" i="2"/>
  <c r="BU565" i="2"/>
  <c r="BR172" i="1"/>
  <c r="BV551" i="2" s="1"/>
  <c r="CI551" i="2"/>
  <c r="BS241" i="1"/>
  <c r="BW201" i="2" s="1"/>
  <c r="CJ201" i="2"/>
  <c r="BR538" i="1"/>
  <c r="BV466" i="2" s="1"/>
  <c r="CI466" i="2"/>
  <c r="BV126" i="2"/>
  <c r="BV127" i="2"/>
  <c r="BR501" i="1"/>
  <c r="BV439" i="2" s="1"/>
  <c r="CI439" i="2"/>
  <c r="BR25" i="1"/>
  <c r="BV654" i="2" s="1"/>
  <c r="CI654" i="2"/>
  <c r="BR123" i="1"/>
  <c r="BV607" i="2" s="1"/>
  <c r="CI607" i="2"/>
  <c r="BR245" i="1"/>
  <c r="BV260" i="2" s="1"/>
  <c r="CI260" i="2"/>
  <c r="BR221" i="1"/>
  <c r="BV180" i="2" s="1"/>
  <c r="CI180" i="2"/>
  <c r="BR591" i="1"/>
  <c r="BV76" i="2" s="1"/>
  <c r="CI76" i="2"/>
  <c r="BR79" i="1"/>
  <c r="BV697" i="2" s="1"/>
  <c r="CI697" i="2"/>
  <c r="BR168" i="1"/>
  <c r="BV192" i="2" s="1"/>
  <c r="CI192" i="2"/>
  <c r="BR553" i="1"/>
  <c r="CI482" i="2"/>
  <c r="CI483" i="2"/>
  <c r="BR592" i="1"/>
  <c r="BV22" i="2" s="1"/>
  <c r="CI22" i="2"/>
  <c r="BS129" i="1"/>
  <c r="BW588" i="2" s="1"/>
  <c r="CJ588" i="2"/>
  <c r="BS407" i="1"/>
  <c r="BW334" i="2" s="1"/>
  <c r="CJ334" i="2"/>
  <c r="BU65" i="2"/>
  <c r="BU64" i="2"/>
  <c r="BS312" i="1"/>
  <c r="BW249" i="2" s="1"/>
  <c r="CJ249" i="2"/>
  <c r="BT623" i="1"/>
  <c r="BX57" i="2" s="1"/>
  <c r="CK57" i="2"/>
  <c r="BT647" i="1"/>
  <c r="BX39" i="2" s="1"/>
  <c r="CK39" i="2"/>
  <c r="BR21" i="1"/>
  <c r="BV648" i="2" s="1"/>
  <c r="CI648" i="2"/>
  <c r="BU659" i="2"/>
  <c r="BU660" i="2"/>
  <c r="BU658" i="2"/>
  <c r="BV87" i="2"/>
  <c r="BV88" i="2"/>
  <c r="BR279" i="1"/>
  <c r="BV231" i="2" s="1"/>
  <c r="CI231" i="2"/>
  <c r="BR596" i="1"/>
  <c r="BV16" i="2" s="1"/>
  <c r="CI16" i="2"/>
  <c r="BR124" i="1"/>
  <c r="BV610" i="2" s="1"/>
  <c r="CI610" i="2"/>
  <c r="BR319" i="1"/>
  <c r="BV254" i="2" s="1"/>
  <c r="CI254" i="2"/>
  <c r="BR366" i="1"/>
  <c r="BV308" i="2" s="1"/>
  <c r="CI308" i="2"/>
  <c r="BS313" i="1"/>
  <c r="BW270" i="2" s="1"/>
  <c r="CJ270" i="2"/>
  <c r="BS383" i="1"/>
  <c r="BW481" i="2" s="1"/>
  <c r="CJ481" i="2"/>
  <c r="BR125" i="1"/>
  <c r="BV592" i="2" s="1"/>
  <c r="CI592" i="2"/>
  <c r="BT222" i="1"/>
  <c r="BX179" i="2" s="1"/>
  <c r="CK179" i="2"/>
  <c r="BR343" i="1"/>
  <c r="BV273" i="2" s="1"/>
  <c r="CI273" i="2"/>
  <c r="BR494" i="1"/>
  <c r="BV451" i="2" s="1"/>
  <c r="CI451" i="2"/>
  <c r="BR190" i="1"/>
  <c r="BV27" i="2" s="1"/>
  <c r="CI27" i="2"/>
  <c r="BR384" i="1"/>
  <c r="BV316" i="2" s="1"/>
  <c r="CI316" i="2"/>
  <c r="BS669" i="1"/>
  <c r="BW30" i="2" s="1"/>
  <c r="CJ30" i="2"/>
  <c r="BR510" i="1"/>
  <c r="BV442" i="2" s="1"/>
  <c r="CI442" i="2"/>
  <c r="BS216" i="1"/>
  <c r="BW181" i="2" s="1"/>
  <c r="CJ181" i="2"/>
  <c r="BR359" i="1"/>
  <c r="BV297" i="2" s="1"/>
  <c r="CI297" i="2"/>
  <c r="BR610" i="1"/>
  <c r="BV479" i="2" s="1"/>
  <c r="CI479" i="2"/>
  <c r="BR247" i="1"/>
  <c r="BV399" i="2" s="1"/>
  <c r="CI399" i="2"/>
  <c r="BR35" i="1"/>
  <c r="BV644" i="2" s="1"/>
  <c r="CI644" i="2"/>
  <c r="BR150" i="1"/>
  <c r="BV52" i="2" s="1"/>
  <c r="CI52" i="2"/>
  <c r="BR432" i="1"/>
  <c r="BV354" i="2" s="1"/>
  <c r="CI354" i="2"/>
  <c r="BR126" i="1"/>
  <c r="BV601" i="2" s="1"/>
  <c r="CI601" i="2"/>
  <c r="BR282" i="1"/>
  <c r="BV245" i="2" s="1"/>
  <c r="CI245" i="2"/>
  <c r="BR309" i="1"/>
  <c r="BV242" i="2" s="1"/>
  <c r="CI242" i="2"/>
  <c r="BR633" i="1"/>
  <c r="BV91" i="2" s="1"/>
  <c r="CI91" i="2"/>
  <c r="BR528" i="1"/>
  <c r="BV453" i="2" s="1"/>
  <c r="CI453" i="2"/>
  <c r="BR120" i="1"/>
  <c r="BV600" i="2" s="1"/>
  <c r="CI600" i="2"/>
  <c r="BU81" i="2"/>
  <c r="BU82" i="2"/>
  <c r="BR195" i="1"/>
  <c r="BV164" i="2" s="1"/>
  <c r="CI164" i="2"/>
  <c r="BR272" i="1"/>
  <c r="BV215" i="2" s="1"/>
  <c r="CI215" i="2"/>
  <c r="BS210" i="1"/>
  <c r="BW525" i="2" s="1"/>
  <c r="CJ525" i="2"/>
  <c r="BR109" i="1"/>
  <c r="BV604" i="2" s="1"/>
  <c r="CI604" i="2"/>
  <c r="BR30" i="1"/>
  <c r="BV649" i="2" s="1"/>
  <c r="CI649" i="2"/>
  <c r="BR500" i="1"/>
  <c r="BV419" i="2" s="1"/>
  <c r="CI419" i="2"/>
  <c r="BR540" i="1"/>
  <c r="BV461" i="2" s="1"/>
  <c r="CI461" i="2"/>
  <c r="BS545" i="1"/>
  <c r="BW467" i="2" s="1"/>
  <c r="CJ467" i="2"/>
  <c r="BR132" i="1"/>
  <c r="BV595" i="2" s="1"/>
  <c r="CI595" i="2"/>
  <c r="BT641" i="1"/>
  <c r="BX67" i="2" s="1"/>
  <c r="CK67" i="2"/>
  <c r="BW31" i="2"/>
  <c r="BW35" i="2"/>
  <c r="BR567" i="1"/>
  <c r="BV485" i="2" s="1"/>
  <c r="CI485" i="2"/>
  <c r="BR505" i="1"/>
  <c r="BV431" i="2" s="1"/>
  <c r="CI431" i="2"/>
  <c r="BR217" i="1"/>
  <c r="BV171" i="2" s="1"/>
  <c r="CI171" i="2"/>
  <c r="BS341" i="1"/>
  <c r="BW282" i="2" s="1"/>
  <c r="CJ282" i="2"/>
  <c r="BR22" i="1"/>
  <c r="BV653" i="2" s="1"/>
  <c r="CI653" i="2"/>
  <c r="BR104" i="1"/>
  <c r="BV605" i="2" s="1"/>
  <c r="CI605" i="2"/>
  <c r="BR58" i="1"/>
  <c r="BV678" i="2" s="1"/>
  <c r="CI678" i="2"/>
  <c r="BS322" i="1"/>
  <c r="BW575" i="2" s="1"/>
  <c r="CJ575" i="2"/>
  <c r="BR90" i="1"/>
  <c r="CI658" i="2"/>
  <c r="CI659" i="2"/>
  <c r="CI660" i="2"/>
  <c r="BS602" i="1"/>
  <c r="CJ87" i="2"/>
  <c r="CJ88" i="2"/>
  <c r="CL75" i="2"/>
  <c r="BT65" i="1"/>
  <c r="BX683" i="2" s="1"/>
  <c r="CK683" i="2"/>
  <c r="BR461" i="1"/>
  <c r="BV380" i="2" s="1"/>
  <c r="CI380" i="2"/>
  <c r="BR98" i="1"/>
  <c r="BV616" i="2" s="1"/>
  <c r="CI616" i="2"/>
  <c r="BR346" i="1"/>
  <c r="BV277" i="2" s="1"/>
  <c r="CI277" i="2"/>
  <c r="BR244" i="1"/>
  <c r="BV540" i="2" s="1"/>
  <c r="CI540" i="2"/>
  <c r="BR39" i="1"/>
  <c r="BV627" i="2" s="1"/>
  <c r="CI627" i="2"/>
  <c r="BR115" i="1"/>
  <c r="BV606" i="2" s="1"/>
  <c r="CI606" i="2"/>
  <c r="BR224" i="1"/>
  <c r="BV232" i="2" s="1"/>
  <c r="CI232" i="2"/>
  <c r="BR555" i="1"/>
  <c r="BV471" i="2" s="1"/>
  <c r="CI471" i="2"/>
  <c r="BR205" i="1"/>
  <c r="BV165" i="2" s="1"/>
  <c r="CI165" i="2"/>
  <c r="BR135" i="1"/>
  <c r="BV74" i="2" s="1"/>
  <c r="CI74" i="2"/>
  <c r="BT305" i="1"/>
  <c r="BX538" i="2" s="1"/>
  <c r="CK538" i="2"/>
  <c r="CX105" i="2"/>
  <c r="CX106" i="2"/>
  <c r="BT634" i="1"/>
  <c r="BR18" i="1"/>
  <c r="BV637" i="2" s="1"/>
  <c r="CI637" i="2"/>
  <c r="BR278" i="1"/>
  <c r="BV256" i="2" s="1"/>
  <c r="CI256" i="2"/>
  <c r="BR628" i="1"/>
  <c r="CI569" i="2"/>
  <c r="CI565" i="2"/>
  <c r="BS83" i="1"/>
  <c r="BW701" i="2" s="1"/>
  <c r="CJ701" i="2"/>
  <c r="BS642" i="1"/>
  <c r="BW41" i="2" s="1"/>
  <c r="CJ41" i="2"/>
  <c r="BR127" i="1"/>
  <c r="BV609" i="2" s="1"/>
  <c r="CI609" i="2"/>
  <c r="BS552" i="1"/>
  <c r="CJ126" i="2"/>
  <c r="CJ127" i="2"/>
  <c r="BR164" i="1"/>
  <c r="BV535" i="2" s="1"/>
  <c r="CI535" i="2"/>
  <c r="BS477" i="1"/>
  <c r="BW496" i="2" s="1"/>
  <c r="CJ496" i="2"/>
  <c r="BR303" i="1"/>
  <c r="BV221" i="2" s="1"/>
  <c r="CI221" i="2"/>
  <c r="BR70" i="1"/>
  <c r="BV688" i="2" s="1"/>
  <c r="CI688" i="2"/>
  <c r="BT86" i="1"/>
  <c r="CK705" i="2"/>
  <c r="CK704" i="2"/>
  <c r="CK706" i="2"/>
  <c r="BR96" i="1"/>
  <c r="BV710" i="2" s="1"/>
  <c r="CI710" i="2"/>
  <c r="BU298" i="1"/>
  <c r="BY14" i="2" s="1"/>
  <c r="CL14" i="2"/>
  <c r="BR223" i="1"/>
  <c r="BV186" i="2" s="1"/>
  <c r="CI186" i="2"/>
  <c r="BR352" i="1"/>
  <c r="BV549" i="2" s="1"/>
  <c r="CI549" i="2"/>
  <c r="BR489" i="1"/>
  <c r="BV435" i="2" s="1"/>
  <c r="CI435" i="2"/>
  <c r="BS169" i="1"/>
  <c r="BW515" i="2" s="1"/>
  <c r="CJ515" i="2"/>
  <c r="BS495" i="1"/>
  <c r="BW426" i="2" s="1"/>
  <c r="CJ426" i="2"/>
  <c r="BS466" i="1"/>
  <c r="BW383" i="2" s="1"/>
  <c r="CJ383" i="2"/>
  <c r="BT625" i="1"/>
  <c r="CK100" i="2"/>
  <c r="CK101" i="2"/>
  <c r="BR160" i="1"/>
  <c r="BV243" i="2" s="1"/>
  <c r="CI243" i="2"/>
  <c r="BR549" i="1"/>
  <c r="BV475" i="2" s="1"/>
  <c r="CI475" i="2"/>
  <c r="BR604" i="1"/>
  <c r="CI81" i="2"/>
  <c r="CI82" i="2"/>
  <c r="BT206" i="1"/>
  <c r="BX163" i="2" s="1"/>
  <c r="CK163" i="2"/>
  <c r="BR374" i="1"/>
  <c r="BV319" i="2" s="1"/>
  <c r="CI319" i="2"/>
  <c r="BS531" i="1"/>
  <c r="BW412" i="2" s="1"/>
  <c r="CJ412" i="2"/>
  <c r="BR171" i="1"/>
  <c r="BV550" i="2" s="1"/>
  <c r="CI550" i="2"/>
  <c r="BR304" i="1"/>
  <c r="BV248" i="2" s="1"/>
  <c r="CI248" i="2"/>
  <c r="BR56" i="1"/>
  <c r="BV676" i="2" s="1"/>
  <c r="CI676" i="2"/>
  <c r="BS178" i="1"/>
  <c r="BW564" i="2" s="1"/>
  <c r="CJ564" i="2"/>
  <c r="BT673" i="1"/>
  <c r="CK35" i="2"/>
  <c r="CK31" i="2"/>
  <c r="BR487" i="1"/>
  <c r="BV112" i="2" s="1"/>
  <c r="CI112" i="2"/>
  <c r="BR493" i="1"/>
  <c r="BV422" i="2" s="1"/>
  <c r="CI422" i="2"/>
  <c r="BR249" i="1"/>
  <c r="BV212" i="2" s="1"/>
  <c r="CI212" i="2"/>
  <c r="BS488" i="1"/>
  <c r="BW416" i="2" s="1"/>
  <c r="CJ416" i="2"/>
  <c r="BT77" i="1"/>
  <c r="BX695" i="2" s="1"/>
  <c r="CK695" i="2"/>
  <c r="BR347" i="1"/>
  <c r="BV560" i="2" s="1"/>
  <c r="CI560" i="2"/>
  <c r="BR97" i="1"/>
  <c r="BV703" i="2" s="1"/>
  <c r="CI703" i="2"/>
  <c r="BR47" i="1"/>
  <c r="BV639" i="2" s="1"/>
  <c r="CI639" i="2"/>
  <c r="BR318" i="1"/>
  <c r="BV264" i="2" s="1"/>
  <c r="CI264" i="2"/>
  <c r="BR116" i="1"/>
  <c r="BV615" i="2" s="1"/>
  <c r="CI615" i="2"/>
  <c r="BR24" i="1"/>
  <c r="BV650" i="2" s="1"/>
  <c r="CI650" i="2"/>
  <c r="BR590" i="1"/>
  <c r="BV66" i="2" s="1"/>
  <c r="CI66" i="2"/>
  <c r="BS542" i="1"/>
  <c r="BW491" i="2" s="1"/>
  <c r="CJ491" i="2"/>
  <c r="BR507" i="1"/>
  <c r="BV430" i="2" s="1"/>
  <c r="CI430" i="2"/>
  <c r="BR310" i="1"/>
  <c r="BV271" i="2" s="1"/>
  <c r="CI271" i="2"/>
  <c r="BU457" i="2"/>
  <c r="BU458" i="2"/>
  <c r="BU330" i="1"/>
  <c r="BY267" i="2" s="1"/>
  <c r="CL267" i="2"/>
  <c r="BR317" i="1"/>
  <c r="BV255" i="2" s="1"/>
  <c r="CI255" i="2"/>
  <c r="BR558" i="1"/>
  <c r="BV477" i="2" s="1"/>
  <c r="CI477" i="2"/>
  <c r="BR196" i="1"/>
  <c r="BV147" i="2" s="1"/>
  <c r="CI147" i="2"/>
  <c r="BR151" i="1"/>
  <c r="BV189" i="2" s="1"/>
  <c r="CI189" i="2"/>
  <c r="BR598" i="1"/>
  <c r="BV24" i="2" s="1"/>
  <c r="CI24" i="2"/>
  <c r="BR254" i="1"/>
  <c r="BV289" i="2" s="1"/>
  <c r="CI289" i="2"/>
  <c r="BR103" i="1"/>
  <c r="BV711" i="2" s="1"/>
  <c r="CI711" i="2"/>
  <c r="BT398" i="1"/>
  <c r="BX329" i="2" s="1"/>
  <c r="CK329" i="2"/>
  <c r="BR396" i="1"/>
  <c r="BV325" i="2" s="1"/>
  <c r="CI325" i="2"/>
  <c r="BT578" i="1"/>
  <c r="BX495" i="2" s="1"/>
  <c r="CK495" i="2"/>
  <c r="BR149" i="1"/>
  <c r="BV21" i="2" s="1"/>
  <c r="CI21" i="2"/>
  <c r="BR581" i="1"/>
  <c r="BV390" i="2" s="1"/>
  <c r="CI390" i="2"/>
  <c r="BR364" i="1"/>
  <c r="BV310" i="2" s="1"/>
  <c r="CI310" i="2"/>
  <c r="BT434" i="1"/>
  <c r="BX360" i="2" s="1"/>
  <c r="CK360" i="2"/>
  <c r="BR94" i="1"/>
  <c r="BV612" i="2" s="1"/>
  <c r="CI612" i="2"/>
  <c r="BW105" i="2"/>
  <c r="BW106" i="2"/>
  <c r="BR301" i="1"/>
  <c r="BV576" i="2" s="1"/>
  <c r="CI576" i="2"/>
  <c r="BS448" i="1"/>
  <c r="BW240" i="2" s="1"/>
  <c r="CJ240" i="2"/>
  <c r="BR615" i="1"/>
  <c r="BV77" i="2" s="1"/>
  <c r="CI77" i="2"/>
  <c r="BR182" i="1"/>
  <c r="BV185" i="2" s="1"/>
  <c r="CI185" i="2"/>
  <c r="BR52" i="1"/>
  <c r="BV672" i="2" s="1"/>
  <c r="CI672" i="2"/>
  <c r="BW706" i="2"/>
  <c r="BW704" i="2"/>
  <c r="BW705" i="2"/>
  <c r="BR414" i="1"/>
  <c r="BV415" i="2" s="1"/>
  <c r="CI415" i="2"/>
  <c r="BS351" i="1"/>
  <c r="BW301" i="2" s="1"/>
  <c r="CJ301" i="2"/>
  <c r="BS597" i="1"/>
  <c r="BW55" i="2" s="1"/>
  <c r="CJ55" i="2"/>
  <c r="BS559" i="1"/>
  <c r="BW472" i="2" s="1"/>
  <c r="CJ472" i="2"/>
  <c r="BR626" i="1"/>
  <c r="BV96" i="2" s="1"/>
  <c r="CI96" i="2"/>
  <c r="BR436" i="1"/>
  <c r="BV353" i="2" s="1"/>
  <c r="CI353" i="2"/>
  <c r="BS255" i="1"/>
  <c r="BW204" i="2" s="1"/>
  <c r="CJ204" i="2"/>
  <c r="BR106" i="1"/>
  <c r="BV585" i="2" s="1"/>
  <c r="CI585" i="2"/>
  <c r="BR470" i="1"/>
  <c r="BV393" i="2" s="1"/>
  <c r="CI393" i="2"/>
  <c r="BS321" i="1"/>
  <c r="BW258" i="2" s="1"/>
  <c r="CJ258" i="2"/>
  <c r="BW100" i="2"/>
  <c r="BW101" i="2"/>
  <c r="BR662" i="1"/>
  <c r="BV26" i="2" s="1"/>
  <c r="CI26" i="2"/>
  <c r="BS584" i="1"/>
  <c r="BW4" i="2" s="1"/>
  <c r="CJ4" i="2"/>
  <c r="BR128" i="1"/>
  <c r="BV584" i="2" s="1"/>
  <c r="CI584" i="2"/>
  <c r="BR340" i="1"/>
  <c r="BV322" i="2" s="1"/>
  <c r="CI322" i="2"/>
  <c r="BR350" i="1"/>
  <c r="BV296" i="2" s="1"/>
  <c r="CI296" i="2"/>
  <c r="BR504" i="1"/>
  <c r="BV512" i="2" s="1"/>
  <c r="CI512" i="2"/>
  <c r="BS51" i="1"/>
  <c r="BW671" i="2" s="1"/>
  <c r="CJ671" i="2"/>
  <c r="BR629" i="1"/>
  <c r="BV25" i="2" s="1"/>
  <c r="CI25" i="2"/>
  <c r="BS520" i="1"/>
  <c r="BW409" i="2" s="1"/>
  <c r="CJ409" i="2"/>
  <c r="BW129" i="2"/>
  <c r="BW128" i="2"/>
  <c r="BR262" i="1"/>
  <c r="BV199" i="2" s="1"/>
  <c r="CI199" i="2"/>
  <c r="BS142" i="1"/>
  <c r="BW568" i="2" s="1"/>
  <c r="CJ568" i="2"/>
  <c r="BR198" i="1"/>
  <c r="BV542" i="2" s="1"/>
  <c r="CI542" i="2"/>
  <c r="BS617" i="1"/>
  <c r="BW102" i="2" s="1"/>
  <c r="CJ102" i="2"/>
  <c r="BS140" i="1"/>
  <c r="BW529" i="2" s="1"/>
  <c r="CJ529" i="2"/>
  <c r="BR28" i="1"/>
  <c r="BV636" i="2" s="1"/>
  <c r="CI636" i="2"/>
  <c r="BS355" i="1"/>
  <c r="BW544" i="2" s="1"/>
  <c r="CJ544" i="2"/>
  <c r="BR162" i="1"/>
  <c r="BV509" i="2" s="1"/>
  <c r="CI509" i="2"/>
  <c r="BR213" i="1"/>
  <c r="BV170" i="2" s="1"/>
  <c r="CI170" i="2"/>
  <c r="CW75" i="2"/>
  <c r="CW1" i="2" s="1"/>
  <c r="BS657" i="1"/>
  <c r="BW75" i="2" s="1"/>
  <c r="BV6" i="2"/>
  <c r="BV5" i="2"/>
  <c r="BT483" i="1"/>
  <c r="BX405" i="2" s="1"/>
  <c r="CK405" i="2"/>
  <c r="BR29" i="1"/>
  <c r="BV647" i="2" s="1"/>
  <c r="CI647" i="2"/>
  <c r="BR535" i="1"/>
  <c r="CI457" i="2"/>
  <c r="CI458" i="2"/>
  <c r="BS519" i="1"/>
  <c r="BW445" i="2" s="1"/>
  <c r="CJ445" i="2"/>
  <c r="BS354" i="1"/>
  <c r="BW295" i="2" s="1"/>
  <c r="CJ295" i="2"/>
  <c r="CJ237" i="1"/>
  <c r="CN197" i="2" s="1"/>
  <c r="BU237" i="1"/>
  <c r="BY197" i="2" s="1"/>
  <c r="CL197" i="2"/>
  <c r="BR437" i="1"/>
  <c r="BV369" i="2" s="1"/>
  <c r="CI369" i="2"/>
  <c r="BR588" i="1"/>
  <c r="BV70" i="2" s="1"/>
  <c r="CI70" i="2"/>
  <c r="BS121" i="1"/>
  <c r="BW587" i="2" s="1"/>
  <c r="CJ587" i="2"/>
  <c r="BR372" i="1"/>
  <c r="BV275" i="2" s="1"/>
  <c r="CI275" i="2"/>
  <c r="BS404" i="1"/>
  <c r="BW344" i="2" s="1"/>
  <c r="CJ344" i="2"/>
  <c r="BR159" i="1"/>
  <c r="BV145" i="2" s="1"/>
  <c r="CI145" i="2"/>
  <c r="BU7" i="2"/>
  <c r="BU8" i="2"/>
  <c r="BR261" i="1"/>
  <c r="BV203" i="2" s="1"/>
  <c r="CI203" i="2"/>
  <c r="BS386" i="1"/>
  <c r="BW314" i="2" s="1"/>
  <c r="CJ314" i="2"/>
  <c r="BR6" i="1"/>
  <c r="BV707" i="2" s="1"/>
  <c r="CI707" i="2"/>
  <c r="BR444" i="1"/>
  <c r="BV377" i="2" s="1"/>
  <c r="CI377" i="2"/>
  <c r="BR548" i="1"/>
  <c r="BV469" i="2" s="1"/>
  <c r="CI469" i="2"/>
  <c r="BR69" i="1"/>
  <c r="BV687" i="2" s="1"/>
  <c r="CI687" i="2"/>
  <c r="BR23" i="1"/>
  <c r="BV634" i="2" s="1"/>
  <c r="CI634" i="2"/>
  <c r="BU135" i="2"/>
  <c r="BU134" i="2"/>
  <c r="BR274" i="1"/>
  <c r="BV211" i="2" s="1"/>
  <c r="CI211" i="2"/>
  <c r="BT469" i="1"/>
  <c r="BX388" i="2" s="1"/>
  <c r="CK388" i="2"/>
  <c r="BR382" i="1"/>
  <c r="BV312" i="2" s="1"/>
  <c r="CI312" i="2"/>
  <c r="BS130" i="1"/>
  <c r="BW589" i="2" s="1"/>
  <c r="CJ589" i="2"/>
  <c r="BR89" i="1"/>
  <c r="BV630" i="2" s="1"/>
  <c r="CI630" i="2"/>
  <c r="BR143" i="1"/>
  <c r="BV156" i="2" s="1"/>
  <c r="CI156" i="2"/>
  <c r="BR203" i="1"/>
  <c r="BV556" i="2" s="1"/>
  <c r="CI556" i="2"/>
  <c r="BR390" i="1"/>
  <c r="BV532" i="2" s="1"/>
  <c r="CI532" i="2"/>
  <c r="BR256" i="1"/>
  <c r="BV208" i="2" s="1"/>
  <c r="CI208" i="2"/>
  <c r="BR287" i="1"/>
  <c r="BV236" i="2" s="1"/>
  <c r="CI236" i="2"/>
  <c r="BU363" i="2"/>
  <c r="BU351" i="2"/>
  <c r="BR20" i="1"/>
  <c r="BV641" i="2" s="1"/>
  <c r="CI641" i="2"/>
  <c r="BT658" i="1"/>
  <c r="BX94" i="2" s="1"/>
  <c r="CK94" i="2"/>
  <c r="BR392" i="1"/>
  <c r="BV320" i="2" s="1"/>
  <c r="CI320" i="2"/>
  <c r="BR491" i="1"/>
  <c r="BV420" i="2" s="1"/>
  <c r="CI420" i="2"/>
  <c r="BS243" i="1"/>
  <c r="BW410" i="2" s="1"/>
  <c r="CJ410" i="2"/>
  <c r="BR228" i="1"/>
  <c r="BV178" i="2" s="1"/>
  <c r="CI178" i="2"/>
  <c r="BR391" i="1"/>
  <c r="BV313" i="2" s="1"/>
  <c r="CI313" i="2"/>
  <c r="BS435" i="1"/>
  <c r="BW11" i="2" s="1"/>
  <c r="CJ11" i="2"/>
  <c r="BS675" i="1"/>
  <c r="CJ6" i="2"/>
  <c r="CJ5" i="2"/>
  <c r="BR91" i="1"/>
  <c r="BV702" i="2" s="1"/>
  <c r="CI702" i="2"/>
  <c r="BR442" i="1"/>
  <c r="BV503" i="2" s="1"/>
  <c r="CI503" i="2"/>
  <c r="BR544" i="1"/>
  <c r="BV468" i="2" s="1"/>
  <c r="CI468" i="2"/>
  <c r="BR388" i="1"/>
  <c r="BV572" i="2" s="1"/>
  <c r="CI572" i="2"/>
  <c r="BR68" i="1"/>
  <c r="BV686" i="2" s="1"/>
  <c r="CI686" i="2"/>
  <c r="BR560" i="1"/>
  <c r="BV478" i="2" s="1"/>
  <c r="CI478" i="2"/>
  <c r="BR426" i="1"/>
  <c r="BV358" i="2" s="1"/>
  <c r="CI358" i="2"/>
  <c r="BR175" i="1"/>
  <c r="BV169" i="2" s="1"/>
  <c r="CI169" i="2"/>
  <c r="BT417" i="1"/>
  <c r="BX357" i="2" s="1"/>
  <c r="CK357" i="2"/>
  <c r="BS73" i="1"/>
  <c r="BW691" i="2" s="1"/>
  <c r="CJ691" i="2"/>
  <c r="BT400" i="1"/>
  <c r="BX332" i="2" s="1"/>
  <c r="CK332" i="2"/>
  <c r="BR235" i="1"/>
  <c r="BV196" i="2" s="1"/>
  <c r="CI196" i="2"/>
  <c r="BR457" i="1"/>
  <c r="BV414" i="2" s="1"/>
  <c r="CI414" i="2"/>
  <c r="BR551" i="1"/>
  <c r="BV470" i="2" s="1"/>
  <c r="CI470" i="2"/>
  <c r="BR486" i="1"/>
  <c r="BV449" i="2" s="1"/>
  <c r="CI449" i="2"/>
  <c r="BR331" i="1"/>
  <c r="BV283" i="2" s="1"/>
  <c r="CI283" i="2"/>
  <c r="BS238" i="1"/>
  <c r="BW176" i="2" s="1"/>
  <c r="CJ176" i="2"/>
  <c r="BR599" i="1"/>
  <c r="BV84" i="2" s="1"/>
  <c r="CI84" i="2"/>
  <c r="BS513" i="1"/>
  <c r="BW437" i="2" s="1"/>
  <c r="CJ437" i="2"/>
  <c r="BR632" i="1"/>
  <c r="BV570" i="2" s="1"/>
  <c r="CI570" i="2"/>
  <c r="BR138" i="1"/>
  <c r="BV555" i="2" s="1"/>
  <c r="CI555" i="2"/>
  <c r="BR619" i="1"/>
  <c r="BV46" i="2" s="1"/>
  <c r="CI46" i="2"/>
  <c r="BS422" i="1"/>
  <c r="BW518" i="2" s="1"/>
  <c r="CJ518" i="2"/>
  <c r="BR373" i="1"/>
  <c r="BV520" i="2" s="1"/>
  <c r="CI520" i="2"/>
  <c r="BS472" i="1"/>
  <c r="BW392" i="2" s="1"/>
  <c r="CJ392" i="2"/>
  <c r="BR580" i="1"/>
  <c r="BV159" i="2" s="1"/>
  <c r="CI159" i="2"/>
  <c r="BR9" i="1"/>
  <c r="BV663" i="2" s="1"/>
  <c r="CI663" i="2"/>
  <c r="BR511" i="1"/>
  <c r="BV429" i="2" s="1"/>
  <c r="CI429" i="2"/>
  <c r="BR676" i="1"/>
  <c r="CI8" i="2"/>
  <c r="CI7" i="2"/>
  <c r="BT652" i="1"/>
  <c r="BX60" i="2" s="1"/>
  <c r="CK60" i="2"/>
  <c r="BR601" i="1"/>
  <c r="BV63" i="2" s="1"/>
  <c r="CI63" i="2"/>
  <c r="BS85" i="1"/>
  <c r="BW716" i="2" s="1"/>
  <c r="CJ716" i="2"/>
  <c r="BR332" i="1"/>
  <c r="BV269" i="2" s="1"/>
  <c r="CI269" i="2"/>
  <c r="BS668" i="1"/>
  <c r="BW367" i="2" s="1"/>
  <c r="CJ367" i="2"/>
  <c r="BR573" i="1"/>
  <c r="CI134" i="2"/>
  <c r="CI135" i="2"/>
  <c r="BR252" i="1"/>
  <c r="BV222" i="2" s="1"/>
  <c r="CI222" i="2"/>
  <c r="BR189" i="1"/>
  <c r="BV498" i="2" s="1"/>
  <c r="CI498" i="2"/>
  <c r="BR201" i="1"/>
  <c r="BV153" i="2" s="1"/>
  <c r="CI153" i="2"/>
  <c r="BS220" i="1"/>
  <c r="BW184" i="2" s="1"/>
  <c r="CJ184" i="2"/>
  <c r="BT144" i="1"/>
  <c r="BX230" i="2" s="1"/>
  <c r="CK230" i="2"/>
  <c r="BR112" i="1"/>
  <c r="BV583" i="2" s="1"/>
  <c r="CI583" i="2"/>
  <c r="BU289" i="1"/>
  <c r="BY252" i="2" s="1"/>
  <c r="CL252" i="2"/>
  <c r="BS163" i="1"/>
  <c r="BW268" i="2" s="1"/>
  <c r="CJ268" i="2"/>
  <c r="CM105" i="2"/>
  <c r="CM106" i="2"/>
  <c r="CJ634" i="1"/>
  <c r="BU353" i="1"/>
  <c r="BY299" i="2" s="1"/>
  <c r="CL299" i="2"/>
  <c r="BR618" i="1"/>
  <c r="BV23" i="2" s="1"/>
  <c r="CI23" i="2"/>
  <c r="BR133" i="1"/>
  <c r="BV597" i="2" s="1"/>
  <c r="CI597" i="2"/>
  <c r="BR270" i="1"/>
  <c r="BV219" i="2" s="1"/>
  <c r="CI219" i="2"/>
  <c r="BR667" i="1"/>
  <c r="CI351" i="2"/>
  <c r="CI363" i="2"/>
  <c r="BR276" i="1"/>
  <c r="BV12" i="2" s="1"/>
  <c r="CI12" i="2"/>
  <c r="BS419" i="1"/>
  <c r="BW346" i="2" s="1"/>
  <c r="CJ346" i="2"/>
  <c r="BU141" i="2"/>
  <c r="BU140" i="2"/>
  <c r="BR376" i="1"/>
  <c r="BV304" i="2" s="1"/>
  <c r="CI304" i="2"/>
  <c r="BT131" i="1"/>
  <c r="BX590" i="2" s="1"/>
  <c r="CK590" i="2"/>
  <c r="BR236" i="1"/>
  <c r="BV195" i="2" s="1"/>
  <c r="CI195" i="2"/>
  <c r="BT403" i="1"/>
  <c r="BX321" i="2" s="1"/>
  <c r="CK321" i="2"/>
  <c r="BR421" i="1"/>
  <c r="BV403" i="2" s="1"/>
  <c r="CI403" i="2"/>
  <c r="BS268" i="1"/>
  <c r="BW541" i="2" s="1"/>
  <c r="CJ541" i="2"/>
  <c r="BR480" i="1"/>
  <c r="BV524" i="2" s="1"/>
  <c r="CI524" i="2"/>
  <c r="BR533" i="1"/>
  <c r="BV456" i="2" s="1"/>
  <c r="CI456" i="2"/>
  <c r="BR631" i="1"/>
  <c r="BV37" i="2" s="1"/>
  <c r="CI37" i="2"/>
  <c r="BR294" i="1"/>
  <c r="BV262" i="2" s="1"/>
  <c r="CI262" i="2"/>
  <c r="BR288" i="1"/>
  <c r="BV298" i="2" s="1"/>
  <c r="CI298" i="2"/>
  <c r="BR325" i="1"/>
  <c r="BV241" i="2" s="1"/>
  <c r="CI241" i="2"/>
  <c r="BS181" i="1"/>
  <c r="BW508" i="2" s="1"/>
  <c r="CJ508" i="2"/>
  <c r="BR453" i="1"/>
  <c r="BV280" i="2" s="1"/>
  <c r="CI280" i="2"/>
  <c r="BR424" i="1"/>
  <c r="BV292" i="2" s="1"/>
  <c r="CI292" i="2"/>
  <c r="BR568" i="1"/>
  <c r="BV486" i="2" s="1"/>
  <c r="CI486" i="2"/>
  <c r="BR614" i="1"/>
  <c r="BV85" i="2" s="1"/>
  <c r="CI85" i="2"/>
  <c r="BR167" i="1"/>
  <c r="BV513" i="2" s="1"/>
  <c r="CI513" i="2"/>
  <c r="BR156" i="1"/>
  <c r="BV517" i="2" s="1"/>
  <c r="CI517" i="2"/>
  <c r="BS385" i="1"/>
  <c r="BW315" i="2" s="1"/>
  <c r="CJ315" i="2"/>
  <c r="BR300" i="1"/>
  <c r="BV548" i="2" s="1"/>
  <c r="CI548" i="2"/>
  <c r="BR484" i="1"/>
  <c r="BV436" i="2" s="1"/>
  <c r="CI436" i="2"/>
  <c r="BR59" i="1"/>
  <c r="BV679" i="2" s="1"/>
  <c r="CI679" i="2"/>
  <c r="BS328" i="1"/>
  <c r="BW276" i="2" s="1"/>
  <c r="CJ276" i="2"/>
  <c r="BR460" i="1"/>
  <c r="BV381" i="2" s="1"/>
  <c r="CI381" i="2"/>
  <c r="BR307" i="1"/>
  <c r="BV510" i="2" s="1"/>
  <c r="CI510" i="2"/>
  <c r="BR248" i="1"/>
  <c r="BV578" i="2" s="1"/>
  <c r="CI578" i="2"/>
  <c r="BR661" i="1"/>
  <c r="BV69" i="2" s="1"/>
  <c r="CI69" i="2"/>
  <c r="BR645" i="1"/>
  <c r="BV384" i="2" s="1"/>
  <c r="CI384" i="2"/>
  <c r="BR50" i="1"/>
  <c r="BV670" i="2" s="1"/>
  <c r="CI670" i="2"/>
  <c r="BR283" i="1"/>
  <c r="BV224" i="2" s="1"/>
  <c r="CI224" i="2"/>
  <c r="BR118" i="1"/>
  <c r="BV582" i="2" s="1"/>
  <c r="CI582" i="2"/>
  <c r="BT371" i="1"/>
  <c r="BX562" i="2" s="1"/>
  <c r="CK562" i="2"/>
  <c r="BR111" i="1"/>
  <c r="BV599" i="2" s="1"/>
  <c r="CI599" i="2"/>
  <c r="BR656" i="1"/>
  <c r="BV20" i="2" s="1"/>
  <c r="CI20" i="2"/>
  <c r="BR258" i="1"/>
  <c r="BV536" i="2" s="1"/>
  <c r="CI536" i="2"/>
  <c r="BS608" i="1"/>
  <c r="BW108" i="2" s="1"/>
  <c r="CJ108" i="2"/>
  <c r="BV136" i="2"/>
  <c r="BV137" i="2"/>
  <c r="BS387" i="1"/>
  <c r="BW311" i="2" s="1"/>
  <c r="CJ311" i="2"/>
  <c r="BU114" i="2"/>
  <c r="BU115" i="2"/>
  <c r="BR122" i="1"/>
  <c r="BV596" i="2" s="1"/>
  <c r="CI596" i="2"/>
  <c r="BR60" i="1"/>
  <c r="BV708" i="2" s="1"/>
  <c r="CI708" i="2"/>
  <c r="BR183" i="1"/>
  <c r="BV505" i="2" s="1"/>
  <c r="CI505" i="2"/>
  <c r="BS449" i="1"/>
  <c r="BW394" i="2" s="1"/>
  <c r="CJ394" i="2"/>
  <c r="BR55" i="1"/>
  <c r="BV675" i="2" s="1"/>
  <c r="CI675" i="2"/>
  <c r="CX128" i="2"/>
  <c r="CX129" i="2"/>
  <c r="BT579" i="1"/>
  <c r="BR521" i="1"/>
  <c r="BV446" i="2" s="1"/>
  <c r="CI446" i="2"/>
  <c r="BS264" i="1"/>
  <c r="BW239" i="2" s="1"/>
  <c r="CJ239" i="2"/>
  <c r="BR585" i="1"/>
  <c r="BV335" i="2" s="1"/>
  <c r="CI335" i="2"/>
  <c r="BS499" i="1"/>
  <c r="BW433" i="2" s="1"/>
  <c r="CJ433" i="2"/>
  <c r="BT44" i="1"/>
  <c r="BX656" i="2" s="1"/>
  <c r="CK656" i="2"/>
  <c r="BS603" i="1"/>
  <c r="BW62" i="2" s="1"/>
  <c r="CJ62" i="2"/>
  <c r="BR409" i="1"/>
  <c r="BV330" i="2" s="1"/>
  <c r="CI330" i="2"/>
  <c r="BV557" i="2"/>
  <c r="BV558" i="2"/>
  <c r="BR556" i="1"/>
  <c r="CI140" i="2"/>
  <c r="CI141" i="2"/>
  <c r="BR114" i="1"/>
  <c r="BV611" i="2" s="1"/>
  <c r="CI611" i="2"/>
  <c r="BR271" i="1"/>
  <c r="BV217" i="2" s="1"/>
  <c r="CI217" i="2"/>
  <c r="BT575" i="1"/>
  <c r="BX490" i="2" s="1"/>
  <c r="CK490" i="2"/>
  <c r="BT547" i="1"/>
  <c r="CK131" i="2"/>
  <c r="CK130" i="2"/>
  <c r="BR324" i="1"/>
  <c r="BV500" i="2" s="1"/>
  <c r="CI500" i="2"/>
  <c r="BS446" i="1"/>
  <c r="BW371" i="2" s="1"/>
  <c r="CJ371" i="2"/>
  <c r="BS621" i="1"/>
  <c r="BW113" i="2" s="1"/>
  <c r="CJ113" i="2"/>
  <c r="BA1" i="2"/>
  <c r="CI674" i="1" l="1"/>
  <c r="CJ674" i="1" s="1"/>
  <c r="CN68" i="2" s="1"/>
  <c r="BU674" i="1"/>
  <c r="BY68" i="2" s="1"/>
  <c r="CL68" i="2"/>
  <c r="BT316" i="1"/>
  <c r="BX309" i="2" s="1"/>
  <c r="CK309" i="2"/>
  <c r="BS624" i="1"/>
  <c r="BW99" i="2" s="1"/>
  <c r="CJ99" i="2"/>
  <c r="BS462" i="1"/>
  <c r="BW530" i="2" s="1"/>
  <c r="CJ530" i="2"/>
  <c r="BW713" i="2"/>
  <c r="BW712" i="2"/>
  <c r="BS412" i="1"/>
  <c r="BW40" i="2" s="1"/>
  <c r="CJ40" i="2"/>
  <c r="BU408" i="1"/>
  <c r="BY502" i="2" s="1"/>
  <c r="CL502" i="2"/>
  <c r="BS379" i="1"/>
  <c r="BW331" i="2" s="1"/>
  <c r="CJ331" i="2"/>
  <c r="BS233" i="1"/>
  <c r="BW226" i="2" s="1"/>
  <c r="CJ226" i="2"/>
  <c r="BS188" i="1"/>
  <c r="BW567" i="2" s="1"/>
  <c r="CJ567" i="2"/>
  <c r="BS635" i="1"/>
  <c r="BW522" i="2" s="1"/>
  <c r="CJ522" i="2"/>
  <c r="BT42" i="1"/>
  <c r="BX640" i="2" s="1"/>
  <c r="CK640" i="2"/>
  <c r="BS215" i="1"/>
  <c r="BW173" i="2" s="1"/>
  <c r="CJ173" i="2"/>
  <c r="BV345" i="2"/>
  <c r="BV340" i="2"/>
  <c r="BT337" i="1"/>
  <c r="BX514" i="2" s="1"/>
  <c r="CK514" i="2"/>
  <c r="BS534" i="1"/>
  <c r="BW411" i="2" s="1"/>
  <c r="CJ411" i="2"/>
  <c r="BS336" i="1"/>
  <c r="BW266" i="2" s="1"/>
  <c r="CJ266" i="2"/>
  <c r="BS37" i="1"/>
  <c r="BW622" i="2" s="1"/>
  <c r="CJ622" i="2"/>
  <c r="BU147" i="1"/>
  <c r="BY554" i="2" s="1"/>
  <c r="CL554" i="2"/>
  <c r="BT177" i="1"/>
  <c r="BX534" i="2" s="1"/>
  <c r="CK534" i="2"/>
  <c r="BS380" i="1"/>
  <c r="BW317" i="2" s="1"/>
  <c r="CJ317" i="2"/>
  <c r="BS183" i="1"/>
  <c r="BW505" i="2" s="1"/>
  <c r="CJ505" i="2"/>
  <c r="BT608" i="1"/>
  <c r="BX108" i="2" s="1"/>
  <c r="CK108" i="2"/>
  <c r="BS118" i="1"/>
  <c r="BW582" i="2" s="1"/>
  <c r="CJ582" i="2"/>
  <c r="BT268" i="1"/>
  <c r="BX541" i="2" s="1"/>
  <c r="CK541" i="2"/>
  <c r="BS573" i="1"/>
  <c r="CJ134" i="2"/>
  <c r="CJ135" i="2"/>
  <c r="BU652" i="1"/>
  <c r="BY60" i="2" s="1"/>
  <c r="CL60" i="2"/>
  <c r="BS486" i="1"/>
  <c r="BW449" i="2" s="1"/>
  <c r="CJ449" i="2"/>
  <c r="BS274" i="1"/>
  <c r="BW211" i="2" s="1"/>
  <c r="CJ211" i="2"/>
  <c r="BS535" i="1"/>
  <c r="CJ457" i="2"/>
  <c r="CJ458" i="2"/>
  <c r="BS629" i="1"/>
  <c r="BW25" i="2" s="1"/>
  <c r="CJ25" i="2"/>
  <c r="BS52" i="1"/>
  <c r="BW672" i="2" s="1"/>
  <c r="CJ672" i="2"/>
  <c r="BS598" i="1"/>
  <c r="BW24" i="2" s="1"/>
  <c r="CJ24" i="2"/>
  <c r="BU206" i="1"/>
  <c r="BY163" i="2" s="1"/>
  <c r="CL163" i="2"/>
  <c r="BS70" i="1"/>
  <c r="BW688" i="2" s="1"/>
  <c r="CJ688" i="2"/>
  <c r="BS205" i="1"/>
  <c r="BW165" i="2" s="1"/>
  <c r="CJ165" i="2"/>
  <c r="CM75" i="2"/>
  <c r="CJ657" i="1"/>
  <c r="CN75" i="2" s="1"/>
  <c r="BT545" i="1"/>
  <c r="BX467" i="2" s="1"/>
  <c r="CK467" i="2"/>
  <c r="BT210" i="1"/>
  <c r="BX525" i="2" s="1"/>
  <c r="CK525" i="2"/>
  <c r="BS432" i="1"/>
  <c r="BW354" i="2" s="1"/>
  <c r="CJ354" i="2"/>
  <c r="BS494" i="1"/>
  <c r="BW451" i="2" s="1"/>
  <c r="CJ451" i="2"/>
  <c r="BS279" i="1"/>
  <c r="BW231" i="2" s="1"/>
  <c r="CJ231" i="2"/>
  <c r="BU623" i="1"/>
  <c r="BY57" i="2" s="1"/>
  <c r="CL57" i="2"/>
  <c r="BS329" i="1"/>
  <c r="BW265" i="2" s="1"/>
  <c r="CJ265" i="2"/>
  <c r="BV64" i="2"/>
  <c r="BV65" i="2"/>
  <c r="BS76" i="1"/>
  <c r="BW694" i="2" s="1"/>
  <c r="CJ694" i="2"/>
  <c r="BS651" i="1"/>
  <c r="BW44" i="2" s="1"/>
  <c r="CJ44" i="2"/>
  <c r="BS516" i="1"/>
  <c r="BW559" i="2" s="1"/>
  <c r="CJ559" i="2"/>
  <c r="BS290" i="1"/>
  <c r="BW238" i="2" s="1"/>
  <c r="CJ238" i="2"/>
  <c r="BS527" i="1"/>
  <c r="BW465" i="2" s="1"/>
  <c r="CJ465" i="2"/>
  <c r="BU563" i="1"/>
  <c r="BY476" i="2" s="1"/>
  <c r="CL476" i="2"/>
  <c r="BS582" i="1"/>
  <c r="BW116" i="2" s="1"/>
  <c r="CJ116" i="2"/>
  <c r="BT273" i="1"/>
  <c r="BX225" i="2" s="1"/>
  <c r="CK225" i="2"/>
  <c r="BT87" i="1"/>
  <c r="CK712" i="2"/>
  <c r="CK713" i="2"/>
  <c r="BS583" i="1"/>
  <c r="CJ118" i="2"/>
  <c r="CJ119" i="2"/>
  <c r="BS180" i="1"/>
  <c r="BW216" i="2" s="1"/>
  <c r="CJ216" i="2"/>
  <c r="BS357" i="1"/>
  <c r="BW290" i="2" s="1"/>
  <c r="CJ290" i="2"/>
  <c r="BS557" i="1"/>
  <c r="BW474" i="2" s="1"/>
  <c r="CJ474" i="2"/>
  <c r="BS231" i="1"/>
  <c r="BW193" i="2" s="1"/>
  <c r="CJ193" i="2"/>
  <c r="BS367" i="1"/>
  <c r="BW324" i="2" s="1"/>
  <c r="CJ324" i="2"/>
  <c r="BS218" i="1"/>
  <c r="BW174" i="2" s="1"/>
  <c r="CJ174" i="2"/>
  <c r="BU609" i="1"/>
  <c r="BY86" i="2" s="1"/>
  <c r="CL86" i="2"/>
  <c r="BW138" i="2"/>
  <c r="BW139" i="2"/>
  <c r="BS465" i="1"/>
  <c r="BW385" i="2" s="1"/>
  <c r="CJ385" i="2"/>
  <c r="BS455" i="1"/>
  <c r="BW398" i="2" s="1"/>
  <c r="CJ398" i="2"/>
  <c r="BS78" i="1"/>
  <c r="BW696" i="2" s="1"/>
  <c r="CJ696" i="2"/>
  <c r="BS137" i="1"/>
  <c r="BW213" i="2" s="1"/>
  <c r="CJ213" i="2"/>
  <c r="BT463" i="1"/>
  <c r="BX382" i="2" s="1"/>
  <c r="CK382" i="2"/>
  <c r="BS360" i="1"/>
  <c r="BW305" i="2" s="1"/>
  <c r="CJ305" i="2"/>
  <c r="BS154" i="1"/>
  <c r="BW187" i="2" s="1"/>
  <c r="CJ187" i="2"/>
  <c r="BS630" i="1"/>
  <c r="BW90" i="2" s="1"/>
  <c r="CJ90" i="2"/>
  <c r="BT12" i="1"/>
  <c r="BX666" i="2" s="1"/>
  <c r="CK666" i="2"/>
  <c r="BS18" i="1"/>
  <c r="BW637" i="2" s="1"/>
  <c r="CJ637" i="2"/>
  <c r="BS244" i="1"/>
  <c r="BW540" i="2" s="1"/>
  <c r="CJ540" i="2"/>
  <c r="BS505" i="1"/>
  <c r="BW431" i="2" s="1"/>
  <c r="CJ431" i="2"/>
  <c r="BS528" i="1"/>
  <c r="BW453" i="2" s="1"/>
  <c r="CJ453" i="2"/>
  <c r="BT216" i="1"/>
  <c r="BX181" i="2" s="1"/>
  <c r="CK181" i="2"/>
  <c r="BT313" i="1"/>
  <c r="BX270" i="2" s="1"/>
  <c r="CK270" i="2"/>
  <c r="BS221" i="1"/>
  <c r="BW180" i="2" s="1"/>
  <c r="CJ180" i="2"/>
  <c r="BS538" i="1"/>
  <c r="BW466" i="2" s="1"/>
  <c r="CJ466" i="2"/>
  <c r="BT17" i="1"/>
  <c r="BX633" i="2" s="1"/>
  <c r="CK633" i="2"/>
  <c r="BS107" i="1"/>
  <c r="BW591" i="2" s="1"/>
  <c r="CJ591" i="2"/>
  <c r="BS438" i="1"/>
  <c r="BW53" i="2" s="1"/>
  <c r="CJ53" i="2"/>
  <c r="BT204" i="1"/>
  <c r="BX160" i="2" s="1"/>
  <c r="CK160" i="2"/>
  <c r="BT397" i="1"/>
  <c r="BX336" i="2" s="1"/>
  <c r="CK336" i="2"/>
  <c r="BV118" i="2"/>
  <c r="BV119" i="2"/>
  <c r="BS311" i="1"/>
  <c r="BW247" i="2" s="1"/>
  <c r="CJ247" i="2"/>
  <c r="BV120" i="2"/>
  <c r="BV121" i="2"/>
  <c r="BT562" i="1"/>
  <c r="BX13" i="2" s="1"/>
  <c r="CK13" i="2"/>
  <c r="BT377" i="1"/>
  <c r="BX387" i="2" s="1"/>
  <c r="CK387" i="2"/>
  <c r="BT564" i="1"/>
  <c r="CK138" i="2"/>
  <c r="CK139" i="2"/>
  <c r="BT607" i="1"/>
  <c r="BX19" i="2" s="1"/>
  <c r="CK19" i="2"/>
  <c r="BS476" i="1"/>
  <c r="BW228" i="2" s="1"/>
  <c r="CJ228" i="2"/>
  <c r="BT275" i="1"/>
  <c r="BX229" i="2" s="1"/>
  <c r="CK229" i="2"/>
  <c r="BS393" i="1"/>
  <c r="BW347" i="2" s="1"/>
  <c r="CJ347" i="2"/>
  <c r="BS359" i="1"/>
  <c r="BW297" i="2" s="1"/>
  <c r="CJ297" i="2"/>
  <c r="BS592" i="1"/>
  <c r="BW22" i="2" s="1"/>
  <c r="CJ22" i="2"/>
  <c r="BS162" i="1"/>
  <c r="BW509" i="2" s="1"/>
  <c r="CJ509" i="2"/>
  <c r="BV330" i="1"/>
  <c r="BZ267" i="2" s="1"/>
  <c r="CM267" i="2"/>
  <c r="CJ330" i="1"/>
  <c r="CN267" i="2" s="1"/>
  <c r="BS270" i="1"/>
  <c r="BW219" i="2" s="1"/>
  <c r="CJ219" i="2"/>
  <c r="BS68" i="1"/>
  <c r="BW686" i="2" s="1"/>
  <c r="CJ686" i="2"/>
  <c r="BS491" i="1"/>
  <c r="BW420" i="2" s="1"/>
  <c r="CJ420" i="2"/>
  <c r="BS437" i="1"/>
  <c r="BW369" i="2" s="1"/>
  <c r="CJ369" i="2"/>
  <c r="BU578" i="1"/>
  <c r="BY495" i="2" s="1"/>
  <c r="CL495" i="2"/>
  <c r="BS347" i="1"/>
  <c r="BW560" i="2" s="1"/>
  <c r="CJ560" i="2"/>
  <c r="BS127" i="1"/>
  <c r="BW609" i="2" s="1"/>
  <c r="CJ609" i="2"/>
  <c r="BS555" i="1"/>
  <c r="BW471" i="2" s="1"/>
  <c r="CJ471" i="2"/>
  <c r="BV482" i="2"/>
  <c r="BV483" i="2"/>
  <c r="BU512" i="1"/>
  <c r="BY418" i="2" s="1"/>
  <c r="CL418" i="2"/>
  <c r="BS139" i="1"/>
  <c r="BW552" i="2" s="1"/>
  <c r="CJ552" i="2"/>
  <c r="BS158" i="1"/>
  <c r="BW573" i="2" s="1"/>
  <c r="CJ573" i="2"/>
  <c r="BT440" i="1"/>
  <c r="BX356" i="2" s="1"/>
  <c r="CK356" i="2"/>
  <c r="BS368" i="1"/>
  <c r="BW303" i="2" s="1"/>
  <c r="CJ303" i="2"/>
  <c r="BS554" i="1"/>
  <c r="BW122" i="2" s="1"/>
  <c r="CJ122" i="2"/>
  <c r="BS299" i="1"/>
  <c r="BW571" i="2" s="1"/>
  <c r="CJ571" i="2"/>
  <c r="BV144" i="2"/>
  <c r="BV143" i="2"/>
  <c r="BS496" i="1"/>
  <c r="BW425" i="2" s="1"/>
  <c r="CJ425" i="2"/>
  <c r="BT616" i="1"/>
  <c r="BX83" i="2" s="1"/>
  <c r="CK83" i="2"/>
  <c r="BS5" i="1"/>
  <c r="BW669" i="2" s="1"/>
  <c r="CJ669" i="2"/>
  <c r="BS550" i="1"/>
  <c r="CJ120" i="2"/>
  <c r="CJ121" i="2"/>
  <c r="BS80" i="1"/>
  <c r="BW698" i="2" s="1"/>
  <c r="CJ698" i="2"/>
  <c r="BT82" i="1"/>
  <c r="BX700" i="2" s="1"/>
  <c r="CK700" i="2"/>
  <c r="BS369" i="1"/>
  <c r="BW516" i="2" s="1"/>
  <c r="CJ516" i="2"/>
  <c r="BS117" i="1"/>
  <c r="BW586" i="2" s="1"/>
  <c r="CJ586" i="2"/>
  <c r="BS81" i="1"/>
  <c r="BW699" i="2" s="1"/>
  <c r="CJ699" i="2"/>
  <c r="BT358" i="1"/>
  <c r="BX580" i="2" s="1"/>
  <c r="CK580" i="2"/>
  <c r="BU250" i="1"/>
  <c r="BY214" i="2" s="1"/>
  <c r="CL214" i="2"/>
  <c r="BS456" i="1"/>
  <c r="BW406" i="2" s="1"/>
  <c r="CJ406" i="2"/>
  <c r="BS323" i="1"/>
  <c r="BW253" i="2" s="1"/>
  <c r="CJ253" i="2"/>
  <c r="BT345" i="1"/>
  <c r="BX281" i="2" s="1"/>
  <c r="CK281" i="2"/>
  <c r="BT405" i="1"/>
  <c r="BX338" i="2" s="1"/>
  <c r="CK338" i="2"/>
  <c r="BS394" i="1"/>
  <c r="BW323" i="2" s="1"/>
  <c r="CJ323" i="2"/>
  <c r="BS416" i="1"/>
  <c r="BW352" i="2" s="1"/>
  <c r="CJ352" i="2"/>
  <c r="BU339" i="1"/>
  <c r="BY263" i="2" s="1"/>
  <c r="CL263" i="2"/>
  <c r="BT321" i="1"/>
  <c r="BX258" i="2" s="1"/>
  <c r="CK258" i="2"/>
  <c r="BS260" i="1"/>
  <c r="BW223" i="2" s="1"/>
  <c r="CJ223" i="2"/>
  <c r="BT220" i="1"/>
  <c r="BX184" i="2" s="1"/>
  <c r="CK184" i="2"/>
  <c r="BT668" i="1"/>
  <c r="BX367" i="2" s="1"/>
  <c r="CK367" i="2"/>
  <c r="BT675" i="1"/>
  <c r="CK5" i="2"/>
  <c r="CK6" i="2"/>
  <c r="BS444" i="1"/>
  <c r="BW377" i="2" s="1"/>
  <c r="CJ377" i="2"/>
  <c r="BS29" i="1"/>
  <c r="BW647" i="2" s="1"/>
  <c r="CJ647" i="2"/>
  <c r="BS182" i="1"/>
  <c r="BW185" i="2" s="1"/>
  <c r="CJ185" i="2"/>
  <c r="BS151" i="1"/>
  <c r="BW189" i="2" s="1"/>
  <c r="CJ189" i="2"/>
  <c r="BV82" i="2"/>
  <c r="BV81" i="2"/>
  <c r="BT466" i="1"/>
  <c r="BX383" i="2" s="1"/>
  <c r="CK383" i="2"/>
  <c r="BS303" i="1"/>
  <c r="BW221" i="2" s="1"/>
  <c r="CJ221" i="2"/>
  <c r="BX106" i="2"/>
  <c r="BX105" i="2"/>
  <c r="BW87" i="2"/>
  <c r="BW88" i="2"/>
  <c r="BS540" i="1"/>
  <c r="BW461" i="2" s="1"/>
  <c r="CJ461" i="2"/>
  <c r="BS633" i="1"/>
  <c r="BW91" i="2" s="1"/>
  <c r="CJ91" i="2"/>
  <c r="BS150" i="1"/>
  <c r="BW52" i="2" s="1"/>
  <c r="CJ52" i="2"/>
  <c r="BS343" i="1"/>
  <c r="BW273" i="2" s="1"/>
  <c r="CJ273" i="2"/>
  <c r="BT312" i="1"/>
  <c r="BX249" i="2" s="1"/>
  <c r="CK249" i="2"/>
  <c r="BS553" i="1"/>
  <c r="CJ482" i="2"/>
  <c r="CJ483" i="2"/>
  <c r="BS245" i="1"/>
  <c r="BW260" i="2" s="1"/>
  <c r="CJ260" i="2"/>
  <c r="BU593" i="1"/>
  <c r="BY72" i="2" s="1"/>
  <c r="CL72" i="2"/>
  <c r="BT207" i="1"/>
  <c r="BX149" i="2" s="1"/>
  <c r="CK149" i="2"/>
  <c r="BS571" i="1"/>
  <c r="BW117" i="2" s="1"/>
  <c r="CJ117" i="2"/>
  <c r="BS54" i="1"/>
  <c r="BW674" i="2" s="1"/>
  <c r="CJ674" i="2"/>
  <c r="BT46" i="1"/>
  <c r="BX621" i="2" s="1"/>
  <c r="CK621" i="2"/>
  <c r="BS119" i="1"/>
  <c r="BW581" i="2" s="1"/>
  <c r="CJ581" i="2"/>
  <c r="BT197" i="1"/>
  <c r="BX154" i="2" s="1"/>
  <c r="CK154" i="2"/>
  <c r="BT38" i="1"/>
  <c r="BX625" i="2" s="1"/>
  <c r="CK625" i="2"/>
  <c r="BS464" i="1"/>
  <c r="BW372" i="2" s="1"/>
  <c r="CJ372" i="2"/>
  <c r="BS565" i="1"/>
  <c r="CJ144" i="2"/>
  <c r="CJ143" i="2"/>
  <c r="BS284" i="1"/>
  <c r="BW274" i="2" s="1"/>
  <c r="CJ274" i="2"/>
  <c r="BW443" i="2"/>
  <c r="BW444" i="2"/>
  <c r="BV462" i="2"/>
  <c r="BV463" i="2"/>
  <c r="BT666" i="1"/>
  <c r="BX32" i="2" s="1"/>
  <c r="CK32" i="2"/>
  <c r="BT443" i="1"/>
  <c r="BX365" i="2" s="1"/>
  <c r="CK365" i="2"/>
  <c r="BT33" i="1"/>
  <c r="BX628" i="2" s="1"/>
  <c r="CK628" i="2"/>
  <c r="BS157" i="1"/>
  <c r="BW158" i="2" s="1"/>
  <c r="CJ158" i="2"/>
  <c r="BS637" i="1"/>
  <c r="BW98" i="2" s="1"/>
  <c r="CJ98" i="2"/>
  <c r="BT539" i="1"/>
  <c r="BX484" i="2" s="1"/>
  <c r="CK484" i="2"/>
  <c r="BS342" i="1"/>
  <c r="BW278" i="2" s="1"/>
  <c r="CJ278" i="2"/>
  <c r="BT199" i="1"/>
  <c r="BX152" i="2" s="1"/>
  <c r="CK152" i="2"/>
  <c r="BS566" i="1"/>
  <c r="BW473" i="2" s="1"/>
  <c r="CJ473" i="2"/>
  <c r="BS650" i="1"/>
  <c r="BW80" i="2" s="1"/>
  <c r="CJ80" i="2"/>
  <c r="BT600" i="1"/>
  <c r="BX95" i="2" s="1"/>
  <c r="CK95" i="2"/>
  <c r="BS214" i="1"/>
  <c r="BW175" i="2" s="1"/>
  <c r="CJ175" i="2"/>
  <c r="BS193" i="1"/>
  <c r="BW566" i="2" s="1"/>
  <c r="CJ566" i="2"/>
  <c r="BS226" i="1"/>
  <c r="BW182" i="2" s="1"/>
  <c r="CJ182" i="2"/>
  <c r="BS478" i="1"/>
  <c r="BW401" i="2" s="1"/>
  <c r="CJ401" i="2"/>
  <c r="BT243" i="1"/>
  <c r="BX410" i="2" s="1"/>
  <c r="CK410" i="2"/>
  <c r="BS626" i="1"/>
  <c r="BW96" i="2" s="1"/>
  <c r="CJ96" i="2"/>
  <c r="BS590" i="1"/>
  <c r="BW66" i="2" s="1"/>
  <c r="CJ66" i="2"/>
  <c r="BS454" i="1"/>
  <c r="BW370" i="2" s="1"/>
  <c r="CJ370" i="2"/>
  <c r="BS470" i="1"/>
  <c r="BW393" i="2" s="1"/>
  <c r="CJ393" i="2"/>
  <c r="BS304" i="1"/>
  <c r="BW248" i="2" s="1"/>
  <c r="CJ248" i="2"/>
  <c r="BS421" i="1"/>
  <c r="BW403" i="2" s="1"/>
  <c r="CJ403" i="2"/>
  <c r="BS94" i="1"/>
  <c r="BW612" i="2" s="1"/>
  <c r="CJ612" i="2"/>
  <c r="BS366" i="1"/>
  <c r="BW308" i="2" s="1"/>
  <c r="CJ308" i="2"/>
  <c r="BT241" i="1"/>
  <c r="BX201" i="2" s="1"/>
  <c r="CK201" i="2"/>
  <c r="BT447" i="1"/>
  <c r="BX375" i="2" s="1"/>
  <c r="CK375" i="2"/>
  <c r="BU269" i="1"/>
  <c r="BY207" i="2" s="1"/>
  <c r="CL207" i="2"/>
  <c r="BS335" i="1"/>
  <c r="BW288" i="2" s="1"/>
  <c r="CJ288" i="2"/>
  <c r="BS620" i="1"/>
  <c r="BW33" i="2" s="1"/>
  <c r="CJ33" i="2"/>
  <c r="BS208" i="1"/>
  <c r="BW167" i="2" s="1"/>
  <c r="CJ167" i="2"/>
  <c r="BS7" i="1"/>
  <c r="BW714" i="2" s="1"/>
  <c r="CJ714" i="2"/>
  <c r="BT161" i="1"/>
  <c r="BX157" i="2" s="1"/>
  <c r="CK157" i="2"/>
  <c r="BS74" i="1"/>
  <c r="BW692" i="2" s="1"/>
  <c r="CJ692" i="2"/>
  <c r="BT523" i="1"/>
  <c r="CK444" i="2"/>
  <c r="CK443" i="2"/>
  <c r="BS541" i="1"/>
  <c r="CJ462" i="2"/>
  <c r="CJ463" i="2"/>
  <c r="BT526" i="1"/>
  <c r="BX447" i="2" s="1"/>
  <c r="CK447" i="2"/>
  <c r="BS184" i="1"/>
  <c r="BW168" i="2" s="1"/>
  <c r="CJ168" i="2"/>
  <c r="BT259" i="1"/>
  <c r="BX574" i="2" s="1"/>
  <c r="CK574" i="2"/>
  <c r="BS219" i="1"/>
  <c r="BW183" i="2" s="1"/>
  <c r="CJ183" i="2"/>
  <c r="BS334" i="1"/>
  <c r="BW272" i="2" s="1"/>
  <c r="CJ272" i="2"/>
  <c r="BT589" i="1"/>
  <c r="BX54" i="2" s="1"/>
  <c r="CK54" i="2"/>
  <c r="BV134" i="2"/>
  <c r="BV135" i="2"/>
  <c r="BW127" i="2"/>
  <c r="BW126" i="2"/>
  <c r="BS24" i="1"/>
  <c r="BW650" i="2" s="1"/>
  <c r="CJ650" i="2"/>
  <c r="BS258" i="1"/>
  <c r="BW536" i="2" s="1"/>
  <c r="CJ536" i="2"/>
  <c r="BS294" i="1"/>
  <c r="BW262" i="2" s="1"/>
  <c r="CJ262" i="2"/>
  <c r="BT163" i="1"/>
  <c r="BX268" i="2" s="1"/>
  <c r="CK268" i="2"/>
  <c r="BT513" i="1"/>
  <c r="BX437" i="2" s="1"/>
  <c r="CK437" i="2"/>
  <c r="BS551" i="1"/>
  <c r="BW470" i="2" s="1"/>
  <c r="CJ470" i="2"/>
  <c r="BU417" i="1"/>
  <c r="BY357" i="2" s="1"/>
  <c r="CL357" i="2"/>
  <c r="BS388" i="1"/>
  <c r="BW572" i="2" s="1"/>
  <c r="CJ572" i="2"/>
  <c r="BS256" i="1"/>
  <c r="BW208" i="2" s="1"/>
  <c r="CJ208" i="2"/>
  <c r="BS89" i="1"/>
  <c r="BW630" i="2" s="1"/>
  <c r="CJ630" i="2"/>
  <c r="BT355" i="1"/>
  <c r="BX544" i="2" s="1"/>
  <c r="CK544" i="2"/>
  <c r="BT51" i="1"/>
  <c r="BX671" i="2" s="1"/>
  <c r="CK671" i="2"/>
  <c r="BS171" i="1"/>
  <c r="BW550" i="2" s="1"/>
  <c r="CJ550" i="2"/>
  <c r="BS604" i="1"/>
  <c r="CJ81" i="2"/>
  <c r="CJ82" i="2"/>
  <c r="BS346" i="1"/>
  <c r="BW277" i="2" s="1"/>
  <c r="CJ277" i="2"/>
  <c r="BT602" i="1"/>
  <c r="CK87" i="2"/>
  <c r="CK88" i="2"/>
  <c r="BS272" i="1"/>
  <c r="BW215" i="2" s="1"/>
  <c r="CJ215" i="2"/>
  <c r="BS6" i="1"/>
  <c r="BW707" i="2" s="1"/>
  <c r="CJ707" i="2"/>
  <c r="BT404" i="1"/>
  <c r="BX344" i="2" s="1"/>
  <c r="CK344" i="2"/>
  <c r="BT142" i="1"/>
  <c r="BX568" i="2" s="1"/>
  <c r="CK568" i="2"/>
  <c r="BT584" i="1"/>
  <c r="BX4" i="2" s="1"/>
  <c r="CK4" i="2"/>
  <c r="BS106" i="1"/>
  <c r="BW585" i="2" s="1"/>
  <c r="CJ585" i="2"/>
  <c r="BT597" i="1"/>
  <c r="BX55" i="2" s="1"/>
  <c r="CK55" i="2"/>
  <c r="BU434" i="1"/>
  <c r="BY360" i="2" s="1"/>
  <c r="CL360" i="2"/>
  <c r="BS396" i="1"/>
  <c r="BW325" i="2" s="1"/>
  <c r="CJ325" i="2"/>
  <c r="BS310" i="1"/>
  <c r="BW271" i="2" s="1"/>
  <c r="CJ271" i="2"/>
  <c r="BS116" i="1"/>
  <c r="BW615" i="2" s="1"/>
  <c r="CJ615" i="2"/>
  <c r="BU77" i="1"/>
  <c r="BY695" i="2" s="1"/>
  <c r="CL695" i="2"/>
  <c r="BV298" i="1"/>
  <c r="BZ14" i="2" s="1"/>
  <c r="CM14" i="2"/>
  <c r="CJ298" i="1"/>
  <c r="CN14" i="2" s="1"/>
  <c r="BT642" i="1"/>
  <c r="BX41" i="2" s="1"/>
  <c r="CK41" i="2"/>
  <c r="BS567" i="1"/>
  <c r="BW485" i="2" s="1"/>
  <c r="CJ485" i="2"/>
  <c r="BS510" i="1"/>
  <c r="BW442" i="2" s="1"/>
  <c r="CJ442" i="2"/>
  <c r="BS168" i="1"/>
  <c r="BW192" i="2" s="1"/>
  <c r="CJ192" i="2"/>
  <c r="BS439" i="1"/>
  <c r="BW359" i="2" s="1"/>
  <c r="CJ359" i="2"/>
  <c r="BS338" i="1"/>
  <c r="BW528" i="2" s="1"/>
  <c r="CJ528" i="2"/>
  <c r="BS101" i="1"/>
  <c r="BW618" i="2" s="1"/>
  <c r="CJ618" i="2"/>
  <c r="BS41" i="1"/>
  <c r="BW631" i="2" s="1"/>
  <c r="CJ631" i="2"/>
  <c r="BS509" i="1"/>
  <c r="CJ124" i="2"/>
  <c r="CJ125" i="2"/>
  <c r="BS468" i="1"/>
  <c r="BW413" i="2" s="1"/>
  <c r="CJ413" i="2"/>
  <c r="BT265" i="1"/>
  <c r="BX210" i="2" s="1"/>
  <c r="CK210" i="2"/>
  <c r="BW137" i="2"/>
  <c r="BW136" i="2"/>
  <c r="BS490" i="1"/>
  <c r="BW460" i="2" s="1"/>
  <c r="CJ460" i="2"/>
  <c r="BS165" i="1"/>
  <c r="BW333" i="2" s="1"/>
  <c r="CJ333" i="2"/>
  <c r="BS267" i="1"/>
  <c r="BW237" i="2" s="1"/>
  <c r="CJ237" i="2"/>
  <c r="BV114" i="2"/>
  <c r="BV115" i="2"/>
  <c r="BT627" i="1"/>
  <c r="BX15" i="2" s="1"/>
  <c r="CK15" i="2"/>
  <c r="BU308" i="1"/>
  <c r="BY244" i="2" s="1"/>
  <c r="CL244" i="2"/>
  <c r="BS612" i="1"/>
  <c r="BW386" i="2" s="1"/>
  <c r="CJ386" i="2"/>
  <c r="BS664" i="1"/>
  <c r="BW79" i="2" s="1"/>
  <c r="CJ79" i="2"/>
  <c r="BT333" i="1"/>
  <c r="BX279" i="2" s="1"/>
  <c r="CK279" i="2"/>
  <c r="BT191" i="1"/>
  <c r="BX172" i="2" s="1"/>
  <c r="CK172" i="2"/>
  <c r="BS110" i="1"/>
  <c r="BW608" i="2" s="1"/>
  <c r="CJ608" i="2"/>
  <c r="BS569" i="1"/>
  <c r="BW142" i="2" s="1"/>
  <c r="CJ142" i="2"/>
  <c r="BW379" i="2"/>
  <c r="BW368" i="2"/>
  <c r="BS187" i="1"/>
  <c r="BW36" i="2" s="1"/>
  <c r="CJ36" i="2"/>
  <c r="BS326" i="1"/>
  <c r="BW257" i="2" s="1"/>
  <c r="CJ257" i="2"/>
  <c r="BS266" i="1"/>
  <c r="BW206" i="2" s="1"/>
  <c r="CJ206" i="2"/>
  <c r="BS348" i="1"/>
  <c r="BW286" i="2" s="1"/>
  <c r="CJ286" i="2"/>
  <c r="BS36" i="1"/>
  <c r="BW655" i="2" s="1"/>
  <c r="CJ655" i="2"/>
  <c r="BS588" i="1"/>
  <c r="BW70" i="2" s="1"/>
  <c r="CJ70" i="2"/>
  <c r="BU625" i="1"/>
  <c r="CL101" i="2"/>
  <c r="CL100" i="2"/>
  <c r="BS613" i="1"/>
  <c r="CJ64" i="2"/>
  <c r="CJ65" i="2"/>
  <c r="BT73" i="1"/>
  <c r="BX691" i="2" s="1"/>
  <c r="CK691" i="2"/>
  <c r="BS300" i="1"/>
  <c r="BW548" i="2" s="1"/>
  <c r="CJ548" i="2"/>
  <c r="BS223" i="1"/>
  <c r="BW186" i="2" s="1"/>
  <c r="CJ186" i="2"/>
  <c r="BT446" i="1"/>
  <c r="BX371" i="2" s="1"/>
  <c r="CK371" i="2"/>
  <c r="BS114" i="1"/>
  <c r="BW611" i="2" s="1"/>
  <c r="CJ611" i="2"/>
  <c r="BX128" i="2"/>
  <c r="BX129" i="2"/>
  <c r="BS60" i="1"/>
  <c r="BW708" i="2" s="1"/>
  <c r="CJ708" i="2"/>
  <c r="BS283" i="1"/>
  <c r="BW224" i="2" s="1"/>
  <c r="CJ224" i="2"/>
  <c r="BS307" i="1"/>
  <c r="BW510" i="2" s="1"/>
  <c r="CJ510" i="2"/>
  <c r="BT499" i="1"/>
  <c r="BX433" i="2" s="1"/>
  <c r="CK433" i="2"/>
  <c r="BS460" i="1"/>
  <c r="BW381" i="2" s="1"/>
  <c r="CJ381" i="2"/>
  <c r="BT385" i="1"/>
  <c r="BX315" i="2" s="1"/>
  <c r="CK315" i="2"/>
  <c r="BS424" i="1"/>
  <c r="BW292" i="2" s="1"/>
  <c r="CJ292" i="2"/>
  <c r="BV7" i="2"/>
  <c r="BV8" i="2"/>
  <c r="BS373" i="1"/>
  <c r="BW520" i="2" s="1"/>
  <c r="CJ520" i="2"/>
  <c r="BS324" i="1"/>
  <c r="BW500" i="2" s="1"/>
  <c r="CJ500" i="2"/>
  <c r="BV140" i="2"/>
  <c r="BV141" i="2"/>
  <c r="CY128" i="2"/>
  <c r="CY129" i="2"/>
  <c r="BU579" i="1"/>
  <c r="BS122" i="1"/>
  <c r="BW596" i="2" s="1"/>
  <c r="CJ596" i="2"/>
  <c r="BS656" i="1"/>
  <c r="BW20" i="2" s="1"/>
  <c r="CJ20" i="2"/>
  <c r="BS50" i="1"/>
  <c r="BW670" i="2" s="1"/>
  <c r="CJ670" i="2"/>
  <c r="BU403" i="1"/>
  <c r="BY321" i="2" s="1"/>
  <c r="CJ403" i="1"/>
  <c r="CN321" i="2" s="1"/>
  <c r="CL321" i="2"/>
  <c r="BT419" i="1"/>
  <c r="BX346" i="2" s="1"/>
  <c r="CK346" i="2"/>
  <c r="BS133" i="1"/>
  <c r="BW597" i="2" s="1"/>
  <c r="CJ597" i="2"/>
  <c r="BS201" i="1"/>
  <c r="BW153" i="2" s="1"/>
  <c r="CJ153" i="2"/>
  <c r="BS332" i="1"/>
  <c r="BW269" i="2" s="1"/>
  <c r="CJ269" i="2"/>
  <c r="BS676" i="1"/>
  <c r="CJ7" i="2"/>
  <c r="CJ8" i="2"/>
  <c r="BT435" i="1"/>
  <c r="BX11" i="2" s="1"/>
  <c r="CK11" i="2"/>
  <c r="BS392" i="1"/>
  <c r="BW320" i="2" s="1"/>
  <c r="CJ320" i="2"/>
  <c r="BV237" i="1"/>
  <c r="BZ197" i="2" s="1"/>
  <c r="CM197" i="2"/>
  <c r="BU483" i="1"/>
  <c r="BY405" i="2" s="1"/>
  <c r="CL405" i="2"/>
  <c r="BS615" i="1"/>
  <c r="BW77" i="2" s="1"/>
  <c r="CJ77" i="2"/>
  <c r="BX35" i="2"/>
  <c r="BX31" i="2"/>
  <c r="BT495" i="1"/>
  <c r="BX426" i="2" s="1"/>
  <c r="CK426" i="2"/>
  <c r="BT477" i="1"/>
  <c r="BX496" i="2" s="1"/>
  <c r="CK496" i="2"/>
  <c r="CY105" i="2"/>
  <c r="CY106" i="2"/>
  <c r="BU634" i="1"/>
  <c r="BS224" i="1"/>
  <c r="BW232" i="2" s="1"/>
  <c r="CJ232" i="2"/>
  <c r="BS98" i="1"/>
  <c r="BW616" i="2" s="1"/>
  <c r="CJ616" i="2"/>
  <c r="BS22" i="1"/>
  <c r="BW653" i="2" s="1"/>
  <c r="CJ653" i="2"/>
  <c r="BS500" i="1"/>
  <c r="BW419" i="2" s="1"/>
  <c r="CJ419" i="2"/>
  <c r="BS35" i="1"/>
  <c r="BW644" i="2" s="1"/>
  <c r="CJ644" i="2"/>
  <c r="BS319" i="1"/>
  <c r="BW254" i="2" s="1"/>
  <c r="CJ254" i="2"/>
  <c r="BV654" i="1"/>
  <c r="BZ89" i="2" s="1"/>
  <c r="CM89" i="2"/>
  <c r="CJ654" i="1"/>
  <c r="CN89" i="2" s="1"/>
  <c r="BS174" i="1"/>
  <c r="BW543" i="2" s="1"/>
  <c r="CJ543" i="2"/>
  <c r="BT648" i="1"/>
  <c r="BX107" i="2" s="1"/>
  <c r="CK107" i="2"/>
  <c r="BS251" i="1"/>
  <c r="BW209" i="2" s="1"/>
  <c r="CJ209" i="2"/>
  <c r="BV125" i="2"/>
  <c r="BV124" i="2"/>
  <c r="BS225" i="1"/>
  <c r="BW190" i="2" s="1"/>
  <c r="CJ190" i="2"/>
  <c r="BT67" i="1"/>
  <c r="BX685" i="2" s="1"/>
  <c r="CK685" i="2"/>
  <c r="BS663" i="1"/>
  <c r="BW111" i="2" s="1"/>
  <c r="CJ111" i="2"/>
  <c r="BS232" i="1"/>
  <c r="BW487" i="2" s="1"/>
  <c r="CJ487" i="2"/>
  <c r="BT433" i="1"/>
  <c r="CK136" i="2"/>
  <c r="CK137" i="2"/>
  <c r="BS638" i="1"/>
  <c r="BW34" i="2" s="1"/>
  <c r="CJ34" i="2"/>
  <c r="BS40" i="1"/>
  <c r="BW645" i="2" s="1"/>
  <c r="CJ645" i="2"/>
  <c r="BT665" i="1"/>
  <c r="BX38" i="2" s="1"/>
  <c r="CK38" i="2"/>
  <c r="BS102" i="1"/>
  <c r="BW620" i="2" s="1"/>
  <c r="CJ620" i="2"/>
  <c r="BS646" i="1"/>
  <c r="BW49" i="2" s="1"/>
  <c r="CJ49" i="2"/>
  <c r="BS546" i="1"/>
  <c r="CJ114" i="2"/>
  <c r="CJ115" i="2"/>
  <c r="BU430" i="1"/>
  <c r="BY361" i="2" s="1"/>
  <c r="CL361" i="2"/>
  <c r="BT153" i="1"/>
  <c r="BX417" i="2" s="1"/>
  <c r="CK417" i="2"/>
  <c r="BS492" i="1"/>
  <c r="BW43" i="2" s="1"/>
  <c r="CJ43" i="2"/>
  <c r="BS296" i="1"/>
  <c r="BW235" i="2" s="1"/>
  <c r="CJ235" i="2"/>
  <c r="BT537" i="1"/>
  <c r="BX488" i="2" s="1"/>
  <c r="CK488" i="2"/>
  <c r="BT659" i="1"/>
  <c r="CK379" i="2"/>
  <c r="CK368" i="2"/>
  <c r="BS277" i="1"/>
  <c r="BW220" i="2" s="1"/>
  <c r="CJ220" i="2"/>
  <c r="BS522" i="1"/>
  <c r="BW497" i="2" s="1"/>
  <c r="CJ497" i="2"/>
  <c r="BS61" i="1"/>
  <c r="BW715" i="2" s="1"/>
  <c r="CJ715" i="2"/>
  <c r="BS257" i="1"/>
  <c r="BW507" i="2" s="1"/>
  <c r="CJ507" i="2"/>
  <c r="BT15" i="1"/>
  <c r="BX624" i="2" s="1"/>
  <c r="CK624" i="2"/>
  <c r="BT441" i="1"/>
  <c r="BX378" i="2" s="1"/>
  <c r="CK378" i="2"/>
  <c r="BS572" i="1"/>
  <c r="BW494" i="2" s="1"/>
  <c r="CJ494" i="2"/>
  <c r="BS26" i="1"/>
  <c r="BW623" i="2" s="1"/>
  <c r="CJ623" i="2"/>
  <c r="BS64" i="1"/>
  <c r="BW682" i="2" s="1"/>
  <c r="CJ682" i="2"/>
  <c r="BV425" i="1"/>
  <c r="BZ104" i="2" s="1"/>
  <c r="CM104" i="2"/>
  <c r="CJ425" i="1"/>
  <c r="CN104" i="2" s="1"/>
  <c r="BT603" i="1"/>
  <c r="BX62" i="2" s="1"/>
  <c r="CK62" i="2"/>
  <c r="BS614" i="1"/>
  <c r="BW85" i="2" s="1"/>
  <c r="CJ85" i="2"/>
  <c r="BS667" i="1"/>
  <c r="CJ351" i="2"/>
  <c r="CJ363" i="2"/>
  <c r="BS288" i="1"/>
  <c r="BW298" i="2" s="1"/>
  <c r="CJ298" i="2"/>
  <c r="BT472" i="1"/>
  <c r="BX392" i="2" s="1"/>
  <c r="CK392" i="2"/>
  <c r="BS198" i="1"/>
  <c r="BW542" i="2" s="1"/>
  <c r="CJ542" i="2"/>
  <c r="BS128" i="1"/>
  <c r="BW584" i="2" s="1"/>
  <c r="CJ584" i="2"/>
  <c r="BT559" i="1"/>
  <c r="BX472" i="2" s="1"/>
  <c r="CK472" i="2"/>
  <c r="BS104" i="1"/>
  <c r="BW605" i="2" s="1"/>
  <c r="CJ605" i="2"/>
  <c r="BU44" i="1"/>
  <c r="BY656" i="2" s="1"/>
  <c r="CL656" i="2"/>
  <c r="BS556" i="1"/>
  <c r="CJ140" i="2"/>
  <c r="CJ141" i="2"/>
  <c r="BS453" i="1"/>
  <c r="BW280" i="2" s="1"/>
  <c r="CJ280" i="2"/>
  <c r="BS631" i="1"/>
  <c r="BW37" i="2" s="1"/>
  <c r="CJ37" i="2"/>
  <c r="BV289" i="1"/>
  <c r="BZ252" i="2" s="1"/>
  <c r="CM252" i="2"/>
  <c r="CJ289" i="1"/>
  <c r="CN252" i="2" s="1"/>
  <c r="BT422" i="1"/>
  <c r="BX518" i="2" s="1"/>
  <c r="CK518" i="2"/>
  <c r="BS599" i="1"/>
  <c r="BW84" i="2" s="1"/>
  <c r="CJ84" i="2"/>
  <c r="BS457" i="1"/>
  <c r="BW414" i="2" s="1"/>
  <c r="CJ414" i="2"/>
  <c r="BT130" i="1"/>
  <c r="BX589" i="2" s="1"/>
  <c r="CK589" i="2"/>
  <c r="BS262" i="1"/>
  <c r="BW199" i="2" s="1"/>
  <c r="CJ199" i="2"/>
  <c r="BS364" i="1"/>
  <c r="BW310" i="2" s="1"/>
  <c r="CJ310" i="2"/>
  <c r="BU398" i="1"/>
  <c r="BY329" i="2" s="1"/>
  <c r="CL329" i="2"/>
  <c r="BS196" i="1"/>
  <c r="BW147" i="2" s="1"/>
  <c r="CJ147" i="2"/>
  <c r="BU673" i="1"/>
  <c r="CL35" i="2"/>
  <c r="CL31" i="2"/>
  <c r="BT531" i="1"/>
  <c r="BX412" i="2" s="1"/>
  <c r="CK412" i="2"/>
  <c r="BT83" i="1"/>
  <c r="BX701" i="2" s="1"/>
  <c r="CK701" i="2"/>
  <c r="BS309" i="1"/>
  <c r="BW242" i="2" s="1"/>
  <c r="CJ242" i="2"/>
  <c r="BT669" i="1"/>
  <c r="BX30" i="2" s="1"/>
  <c r="CK30" i="2"/>
  <c r="BU222" i="1"/>
  <c r="BY179" i="2" s="1"/>
  <c r="CL179" i="2"/>
  <c r="BS123" i="1"/>
  <c r="BW607" i="2" s="1"/>
  <c r="CJ607" i="2"/>
  <c r="BS57" i="1"/>
  <c r="BW677" i="2" s="1"/>
  <c r="CJ677" i="2"/>
  <c r="BS475" i="1"/>
  <c r="BW391" i="2" s="1"/>
  <c r="CJ391" i="2"/>
  <c r="BS471" i="1"/>
  <c r="BW438" i="2" s="1"/>
  <c r="CJ438" i="2"/>
  <c r="BS170" i="1"/>
  <c r="BW527" i="2" s="1"/>
  <c r="CJ527" i="2"/>
  <c r="BU95" i="1"/>
  <c r="BY613" i="2" s="1"/>
  <c r="CL613" i="2"/>
  <c r="BS445" i="1"/>
  <c r="BW48" i="2" s="1"/>
  <c r="CJ48" i="2"/>
  <c r="BS227" i="1"/>
  <c r="BW177" i="2" s="1"/>
  <c r="CJ177" i="2"/>
  <c r="BS71" i="1"/>
  <c r="BW689" i="2" s="1"/>
  <c r="CJ689" i="2"/>
  <c r="BS27" i="1"/>
  <c r="BW629" i="2" s="1"/>
  <c r="CJ629" i="2"/>
  <c r="BW557" i="2"/>
  <c r="BW558" i="2"/>
  <c r="BS503" i="1"/>
  <c r="BW428" i="2" s="1"/>
  <c r="CJ428" i="2"/>
  <c r="BT514" i="1"/>
  <c r="BX441" i="2" s="1"/>
  <c r="CK441" i="2"/>
  <c r="BS287" i="1"/>
  <c r="BW236" i="2" s="1"/>
  <c r="CJ236" i="2"/>
  <c r="BS175" i="1"/>
  <c r="BW169" i="2" s="1"/>
  <c r="CJ169" i="2"/>
  <c r="BS372" i="1"/>
  <c r="BW275" i="2" s="1"/>
  <c r="CJ275" i="2"/>
  <c r="BS28" i="1"/>
  <c r="BW636" i="2" s="1"/>
  <c r="CJ636" i="2"/>
  <c r="BS504" i="1"/>
  <c r="BW512" i="2" s="1"/>
  <c r="CJ512" i="2"/>
  <c r="BS662" i="1"/>
  <c r="BW26" i="2" s="1"/>
  <c r="CJ26" i="2"/>
  <c r="BT255" i="1"/>
  <c r="BX204" i="2" s="1"/>
  <c r="CK204" i="2"/>
  <c r="BT351" i="1"/>
  <c r="BX301" i="2" s="1"/>
  <c r="CK301" i="2"/>
  <c r="BS507" i="1"/>
  <c r="BW430" i="2" s="1"/>
  <c r="CJ430" i="2"/>
  <c r="BS318" i="1"/>
  <c r="BW264" i="2" s="1"/>
  <c r="CJ264" i="2"/>
  <c r="BT488" i="1"/>
  <c r="BX416" i="2" s="1"/>
  <c r="CK416" i="2"/>
  <c r="BS549" i="1"/>
  <c r="BW475" i="2" s="1"/>
  <c r="CJ475" i="2"/>
  <c r="BS96" i="1"/>
  <c r="BW710" i="2" s="1"/>
  <c r="CJ710" i="2"/>
  <c r="BV658" i="2"/>
  <c r="BV660" i="2"/>
  <c r="BV659" i="2"/>
  <c r="BS195" i="1"/>
  <c r="BW164" i="2" s="1"/>
  <c r="CJ164" i="2"/>
  <c r="BT407" i="1"/>
  <c r="BX334" i="2" s="1"/>
  <c r="CK334" i="2"/>
  <c r="BS172" i="1"/>
  <c r="BW551" i="2" s="1"/>
  <c r="CJ551" i="2"/>
  <c r="BS672" i="1"/>
  <c r="BW73" i="2" s="1"/>
  <c r="CJ73" i="2"/>
  <c r="BS72" i="1"/>
  <c r="BW690" i="2" s="1"/>
  <c r="CJ690" i="2"/>
  <c r="BT145" i="1"/>
  <c r="BX539" i="2" s="1"/>
  <c r="CK539" i="2"/>
  <c r="BS479" i="1"/>
  <c r="BW427" i="2" s="1"/>
  <c r="CJ427" i="2"/>
  <c r="BU418" i="1"/>
  <c r="BY285" i="2" s="1"/>
  <c r="CL285" i="2"/>
  <c r="BS517" i="1"/>
  <c r="BW421" i="2" s="1"/>
  <c r="CJ421" i="2"/>
  <c r="BS543" i="1"/>
  <c r="BW464" i="2" s="1"/>
  <c r="CJ464" i="2"/>
  <c r="BS428" i="1"/>
  <c r="BW493" i="2" s="1"/>
  <c r="CJ493" i="2"/>
  <c r="BS166" i="1"/>
  <c r="BW533" i="2" s="1"/>
  <c r="CJ533" i="2"/>
  <c r="BS502" i="1"/>
  <c r="BW434" i="2" s="1"/>
  <c r="CJ434" i="2"/>
  <c r="BT643" i="1"/>
  <c r="BX45" i="2" s="1"/>
  <c r="CK45" i="2"/>
  <c r="BS141" i="1"/>
  <c r="BW162" i="2" s="1"/>
  <c r="CJ162" i="2"/>
  <c r="BS660" i="1"/>
  <c r="BW103" i="2" s="1"/>
  <c r="CJ103" i="2"/>
  <c r="BT88" i="1"/>
  <c r="BX626" i="2" s="1"/>
  <c r="CK626" i="2"/>
  <c r="BS293" i="1"/>
  <c r="BW506" i="2" s="1"/>
  <c r="CJ506" i="2"/>
  <c r="BS406" i="1"/>
  <c r="BW337" i="2" s="1"/>
  <c r="CJ337" i="2"/>
  <c r="BS45" i="1"/>
  <c r="BW657" i="2" s="1"/>
  <c r="CJ657" i="2"/>
  <c r="BV132" i="2"/>
  <c r="BV133" i="2"/>
  <c r="BS212" i="1"/>
  <c r="BW151" i="2" s="1"/>
  <c r="CJ151" i="2"/>
  <c r="BT611" i="1"/>
  <c r="BX59" i="2" s="1"/>
  <c r="CK59" i="2"/>
  <c r="BT670" i="1"/>
  <c r="CK558" i="2"/>
  <c r="CK557" i="2"/>
  <c r="BS253" i="1"/>
  <c r="BW202" i="2" s="1"/>
  <c r="CJ202" i="2"/>
  <c r="BS410" i="1"/>
  <c r="BW341" i="2" s="1"/>
  <c r="CJ341" i="2"/>
  <c r="BS286" i="1"/>
  <c r="BW251" i="2" s="1"/>
  <c r="CJ251" i="2"/>
  <c r="BS376" i="1"/>
  <c r="BW304" i="2" s="1"/>
  <c r="CJ304" i="2"/>
  <c r="BS521" i="1"/>
  <c r="BW446" i="2" s="1"/>
  <c r="CJ446" i="2"/>
  <c r="BT328" i="1"/>
  <c r="BX276" i="2" s="1"/>
  <c r="CK276" i="2"/>
  <c r="BS189" i="1"/>
  <c r="BW498" i="2" s="1"/>
  <c r="CJ498" i="2"/>
  <c r="BS511" i="1"/>
  <c r="BW429" i="2" s="1"/>
  <c r="CJ429" i="2"/>
  <c r="BS544" i="1"/>
  <c r="BW468" i="2" s="1"/>
  <c r="CJ468" i="2"/>
  <c r="BU658" i="1"/>
  <c r="BY94" i="2" s="1"/>
  <c r="CL94" i="2"/>
  <c r="BS23" i="1"/>
  <c r="BW634" i="2" s="1"/>
  <c r="CJ634" i="2"/>
  <c r="BU547" i="1"/>
  <c r="CL131" i="2"/>
  <c r="CL130" i="2"/>
  <c r="BS55" i="1"/>
  <c r="BW675" i="2" s="1"/>
  <c r="CJ675" i="2"/>
  <c r="BS111" i="1"/>
  <c r="BW599" i="2" s="1"/>
  <c r="CJ599" i="2"/>
  <c r="BS156" i="1"/>
  <c r="BW517" i="2" s="1"/>
  <c r="CJ517" i="2"/>
  <c r="BS533" i="1"/>
  <c r="BW456" i="2" s="1"/>
  <c r="CJ456" i="2"/>
  <c r="BS236" i="1"/>
  <c r="BW195" i="2" s="1"/>
  <c r="CJ195" i="2"/>
  <c r="BT85" i="1"/>
  <c r="BX716" i="2" s="1"/>
  <c r="CK716" i="2"/>
  <c r="BT238" i="1"/>
  <c r="BX176" i="2" s="1"/>
  <c r="CK176" i="2"/>
  <c r="BS391" i="1"/>
  <c r="BW313" i="2" s="1"/>
  <c r="CJ313" i="2"/>
  <c r="BS390" i="1"/>
  <c r="BW532" i="2" s="1"/>
  <c r="CJ532" i="2"/>
  <c r="BT386" i="1"/>
  <c r="BX314" i="2" s="1"/>
  <c r="CK314" i="2"/>
  <c r="BT354" i="1"/>
  <c r="BX295" i="2" s="1"/>
  <c r="CK295" i="2"/>
  <c r="BT169" i="1"/>
  <c r="BX515" i="2" s="1"/>
  <c r="CK515" i="2"/>
  <c r="BS115" i="1"/>
  <c r="BW606" i="2" s="1"/>
  <c r="CJ606" i="2"/>
  <c r="BS90" i="1"/>
  <c r="CJ658" i="2"/>
  <c r="CJ659" i="2"/>
  <c r="CJ660" i="2"/>
  <c r="BT341" i="1"/>
  <c r="BX282" i="2" s="1"/>
  <c r="CK282" i="2"/>
  <c r="BS247" i="1"/>
  <c r="BW399" i="2" s="1"/>
  <c r="CJ399" i="2"/>
  <c r="BS124" i="1"/>
  <c r="BW610" i="2" s="1"/>
  <c r="CJ610" i="2"/>
  <c r="BS79" i="1"/>
  <c r="BW697" i="2" s="1"/>
  <c r="CJ697" i="2"/>
  <c r="BS399" i="1"/>
  <c r="BW327" i="2" s="1"/>
  <c r="CJ327" i="2"/>
  <c r="BT576" i="1"/>
  <c r="BX492" i="2" s="1"/>
  <c r="CK492" i="2"/>
  <c r="BS485" i="1"/>
  <c r="BW47" i="2" s="1"/>
  <c r="CJ47" i="2"/>
  <c r="BS474" i="1"/>
  <c r="BW109" i="2" s="1"/>
  <c r="CJ109" i="2"/>
  <c r="BT16" i="1"/>
  <c r="BX632" i="2" s="1"/>
  <c r="CK632" i="2"/>
  <c r="BS43" i="1"/>
  <c r="BW642" i="2" s="1"/>
  <c r="CJ642" i="2"/>
  <c r="BT458" i="1"/>
  <c r="BX373" i="2" s="1"/>
  <c r="CK373" i="2"/>
  <c r="BS108" i="1"/>
  <c r="BW594" i="2" s="1"/>
  <c r="CJ594" i="2"/>
  <c r="BS240" i="1"/>
  <c r="BW234" i="2" s="1"/>
  <c r="CJ234" i="2"/>
  <c r="BS209" i="1"/>
  <c r="BW161" i="2" s="1"/>
  <c r="CJ161" i="2"/>
  <c r="BT370" i="1"/>
  <c r="BX306" i="2" s="1"/>
  <c r="CK306" i="2"/>
  <c r="BS134" i="1"/>
  <c r="BW602" i="2" s="1"/>
  <c r="CJ602" i="2"/>
  <c r="BS356" i="1"/>
  <c r="BW287" i="2" s="1"/>
  <c r="CJ287" i="2"/>
  <c r="BS574" i="1"/>
  <c r="CJ132" i="2"/>
  <c r="CJ133" i="2"/>
  <c r="BT536" i="1"/>
  <c r="BX459" i="2" s="1"/>
  <c r="CK459" i="2"/>
  <c r="BT451" i="1"/>
  <c r="BX400" i="2" s="1"/>
  <c r="CK400" i="2"/>
  <c r="BS155" i="1"/>
  <c r="BW166" i="2" s="1"/>
  <c r="CJ166" i="2"/>
  <c r="BT508" i="1"/>
  <c r="BX432" i="2" s="1"/>
  <c r="CK432" i="2"/>
  <c r="BT34" i="1"/>
  <c r="BX635" i="2" s="1"/>
  <c r="CK635" i="2"/>
  <c r="BS302" i="1"/>
  <c r="BW250" i="2" s="1"/>
  <c r="CJ250" i="2"/>
  <c r="BS63" i="1"/>
  <c r="BW681" i="2" s="1"/>
  <c r="CJ681" i="2"/>
  <c r="BS91" i="1"/>
  <c r="BW702" i="2" s="1"/>
  <c r="CJ702" i="2"/>
  <c r="BS278" i="1"/>
  <c r="BW256" i="2" s="1"/>
  <c r="CJ256" i="2"/>
  <c r="BS159" i="1"/>
  <c r="BW145" i="2" s="1"/>
  <c r="CJ145" i="2"/>
  <c r="BT387" i="1"/>
  <c r="BX311" i="2" s="1"/>
  <c r="CK311" i="2"/>
  <c r="BS645" i="1"/>
  <c r="BW384" i="2" s="1"/>
  <c r="CJ384" i="2"/>
  <c r="BS618" i="1"/>
  <c r="BW23" i="2" s="1"/>
  <c r="CJ23" i="2"/>
  <c r="BS282" i="1"/>
  <c r="BW245" i="2" s="1"/>
  <c r="CJ245" i="2"/>
  <c r="BS21" i="1"/>
  <c r="BW648" i="2" s="1"/>
  <c r="CJ648" i="2"/>
  <c r="BS25" i="1"/>
  <c r="BW654" i="2" s="1"/>
  <c r="CJ654" i="2"/>
  <c r="BS280" i="1"/>
  <c r="BW218" i="2" s="1"/>
  <c r="CJ218" i="2"/>
  <c r="BS481" i="1"/>
  <c r="BW404" i="2" s="1"/>
  <c r="CJ404" i="2"/>
  <c r="BV29" i="2"/>
  <c r="BV28" i="2"/>
  <c r="BT411" i="1"/>
  <c r="BX342" i="2" s="1"/>
  <c r="CK342" i="2"/>
  <c r="BS194" i="1"/>
  <c r="BW148" i="2" s="1"/>
  <c r="CJ148" i="2"/>
  <c r="BS84" i="1"/>
  <c r="BW709" i="2" s="1"/>
  <c r="CJ709" i="2"/>
  <c r="BS146" i="1"/>
  <c r="BW146" i="2" s="1"/>
  <c r="CJ146" i="2"/>
  <c r="BS49" i="1"/>
  <c r="BW646" i="2" s="1"/>
  <c r="CJ646" i="2"/>
  <c r="BS431" i="1"/>
  <c r="BW531" i="2" s="1"/>
  <c r="CJ531" i="2"/>
  <c r="BS315" i="1"/>
  <c r="BW511" i="2" s="1"/>
  <c r="CJ511" i="2"/>
  <c r="BS375" i="1"/>
  <c r="BW526" i="2" s="1"/>
  <c r="CJ526" i="2"/>
  <c r="BS8" i="1"/>
  <c r="BW662" i="2" s="1"/>
  <c r="CJ662" i="2"/>
  <c r="BS136" i="1"/>
  <c r="BW376" i="2" s="1"/>
  <c r="CJ376" i="2"/>
  <c r="BT570" i="1"/>
  <c r="BX489" i="2" s="1"/>
  <c r="CK489" i="2"/>
  <c r="BU498" i="1"/>
  <c r="BY440" i="2" s="1"/>
  <c r="CL440" i="2"/>
  <c r="BS401" i="1"/>
  <c r="BW326" i="2" s="1"/>
  <c r="CJ326" i="2"/>
  <c r="BT179" i="1"/>
  <c r="BX501" i="2" s="1"/>
  <c r="CK501" i="2"/>
  <c r="BS450" i="1"/>
  <c r="BW364" i="2" s="1"/>
  <c r="CJ364" i="2"/>
  <c r="BT402" i="1"/>
  <c r="BX339" i="2" s="1"/>
  <c r="CK339" i="2"/>
  <c r="BS605" i="1"/>
  <c r="BW18" i="2" s="1"/>
  <c r="CJ18" i="2"/>
  <c r="BT640" i="1"/>
  <c r="BX50" i="2" s="1"/>
  <c r="CK50" i="2"/>
  <c r="BT506" i="1"/>
  <c r="BX397" i="2" s="1"/>
  <c r="CK397" i="2"/>
  <c r="BS176" i="1"/>
  <c r="BW537" i="2" s="1"/>
  <c r="CJ537" i="2"/>
  <c r="BS525" i="1"/>
  <c r="BW452" i="2" s="1"/>
  <c r="CJ452" i="2"/>
  <c r="BS271" i="1"/>
  <c r="BW217" i="2" s="1"/>
  <c r="CJ217" i="2"/>
  <c r="BS580" i="1"/>
  <c r="BW159" i="2" s="1"/>
  <c r="CJ159" i="2"/>
  <c r="BV458" i="2"/>
  <c r="BV457" i="2"/>
  <c r="BS568" i="1"/>
  <c r="BW486" i="2" s="1"/>
  <c r="CJ486" i="2"/>
  <c r="BS487" i="1"/>
  <c r="BW112" i="2" s="1"/>
  <c r="CJ112" i="2"/>
  <c r="BS382" i="1"/>
  <c r="BW312" i="2" s="1"/>
  <c r="CJ312" i="2"/>
  <c r="BU305" i="1"/>
  <c r="BY538" i="2" s="1"/>
  <c r="CL538" i="2"/>
  <c r="BS384" i="1"/>
  <c r="BW316" i="2" s="1"/>
  <c r="CJ316" i="2"/>
  <c r="BT181" i="1"/>
  <c r="BX508" i="2" s="1"/>
  <c r="CK508" i="2"/>
  <c r="BS276" i="1"/>
  <c r="BW12" i="2" s="1"/>
  <c r="CJ12" i="2"/>
  <c r="BS619" i="1"/>
  <c r="BW46" i="2" s="1"/>
  <c r="CJ46" i="2"/>
  <c r="BS426" i="1"/>
  <c r="BW358" i="2" s="1"/>
  <c r="CJ358" i="2"/>
  <c r="BS442" i="1"/>
  <c r="BW503" i="2" s="1"/>
  <c r="CJ503" i="2"/>
  <c r="BS20" i="1"/>
  <c r="BW641" i="2" s="1"/>
  <c r="CJ641" i="2"/>
  <c r="CU678" i="1"/>
  <c r="CX75" i="2"/>
  <c r="CX1" i="2" s="1"/>
  <c r="BT657" i="1"/>
  <c r="BX75" i="2" s="1"/>
  <c r="BS350" i="1"/>
  <c r="BW296" i="2" s="1"/>
  <c r="CJ296" i="2"/>
  <c r="BS103" i="1"/>
  <c r="BW711" i="2" s="1"/>
  <c r="CJ711" i="2"/>
  <c r="BS558" i="1"/>
  <c r="BW477" i="2" s="1"/>
  <c r="CJ477" i="2"/>
  <c r="BS47" i="1"/>
  <c r="BW639" i="2" s="1"/>
  <c r="CJ639" i="2"/>
  <c r="BS249" i="1"/>
  <c r="BW212" i="2" s="1"/>
  <c r="CJ212" i="2"/>
  <c r="BT178" i="1"/>
  <c r="BX564" i="2" s="1"/>
  <c r="CK564" i="2"/>
  <c r="BS374" i="1"/>
  <c r="BW319" i="2" s="1"/>
  <c r="CJ319" i="2"/>
  <c r="BS160" i="1"/>
  <c r="BW243" i="2" s="1"/>
  <c r="CJ243" i="2"/>
  <c r="BV565" i="2"/>
  <c r="BV569" i="2"/>
  <c r="BS125" i="1"/>
  <c r="BW592" i="2" s="1"/>
  <c r="CJ592" i="2"/>
  <c r="BT129" i="1"/>
  <c r="BX588" i="2" s="1"/>
  <c r="CK588" i="2"/>
  <c r="BS234" i="1"/>
  <c r="BW198" i="2" s="1"/>
  <c r="CJ198" i="2"/>
  <c r="BT66" i="1"/>
  <c r="BX684" i="2" s="1"/>
  <c r="CK684" i="2"/>
  <c r="BS671" i="1"/>
  <c r="CJ28" i="2"/>
  <c r="CJ29" i="2"/>
  <c r="BS53" i="1"/>
  <c r="BW673" i="2" s="1"/>
  <c r="CJ673" i="2"/>
  <c r="BS192" i="1"/>
  <c r="BW519" i="2" s="1"/>
  <c r="CJ519" i="2"/>
  <c r="BS420" i="1"/>
  <c r="BW350" i="2" s="1"/>
  <c r="CJ350" i="2"/>
  <c r="BT200" i="1"/>
  <c r="BX155" i="2" s="1"/>
  <c r="CK155" i="2"/>
  <c r="BS292" i="1"/>
  <c r="BW521" i="2" s="1"/>
  <c r="CJ521" i="2"/>
  <c r="BW545" i="2"/>
  <c r="BW546" i="2"/>
  <c r="BS99" i="1"/>
  <c r="BW619" i="2" s="1"/>
  <c r="CJ619" i="2"/>
  <c r="BS677" i="1"/>
  <c r="CJ9" i="2"/>
  <c r="CJ10" i="2"/>
  <c r="BT306" i="1"/>
  <c r="BX408" i="2" s="1"/>
  <c r="CK408" i="2"/>
  <c r="BS415" i="1"/>
  <c r="BW343" i="2" s="1"/>
  <c r="CJ343" i="2"/>
  <c r="BS532" i="1"/>
  <c r="BW448" i="2" s="1"/>
  <c r="CJ448" i="2"/>
  <c r="BT452" i="1"/>
  <c r="BX374" i="2" s="1"/>
  <c r="CK374" i="2"/>
  <c r="BT606" i="1"/>
  <c r="BX17" i="2" s="1"/>
  <c r="CK17" i="2"/>
  <c r="BS105" i="1"/>
  <c r="BW614" i="2" s="1"/>
  <c r="CJ614" i="2"/>
  <c r="BS636" i="1"/>
  <c r="BW71" i="2" s="1"/>
  <c r="CJ71" i="2"/>
  <c r="BS361" i="1"/>
  <c r="BW307" i="2" s="1"/>
  <c r="CJ307" i="2"/>
  <c r="BS632" i="1"/>
  <c r="BW570" i="2" s="1"/>
  <c r="CJ570" i="2"/>
  <c r="BW5" i="2"/>
  <c r="BW6" i="2"/>
  <c r="BX131" i="2"/>
  <c r="BX130" i="2"/>
  <c r="BS235" i="1"/>
  <c r="BW196" i="2" s="1"/>
  <c r="CJ196" i="2"/>
  <c r="BS461" i="1"/>
  <c r="BW380" i="2" s="1"/>
  <c r="CJ380" i="2"/>
  <c r="BT449" i="1"/>
  <c r="BX394" i="2" s="1"/>
  <c r="CK394" i="2"/>
  <c r="BS167" i="1"/>
  <c r="BW513" i="2" s="1"/>
  <c r="CJ513" i="2"/>
  <c r="BS409" i="1"/>
  <c r="BW330" i="2" s="1"/>
  <c r="CJ330" i="2"/>
  <c r="BU371" i="1"/>
  <c r="BY562" i="2" s="1"/>
  <c r="CL562" i="2"/>
  <c r="BS661" i="1"/>
  <c r="BW69" i="2" s="1"/>
  <c r="CJ69" i="2"/>
  <c r="BS59" i="1"/>
  <c r="BW679" i="2" s="1"/>
  <c r="CJ679" i="2"/>
  <c r="BS601" i="1"/>
  <c r="BW63" i="2" s="1"/>
  <c r="CJ63" i="2"/>
  <c r="BS228" i="1"/>
  <c r="BW178" i="2" s="1"/>
  <c r="CJ178" i="2"/>
  <c r="BS261" i="1"/>
  <c r="BW203" i="2" s="1"/>
  <c r="CJ203" i="2"/>
  <c r="BT121" i="1"/>
  <c r="BX587" i="2" s="1"/>
  <c r="CK587" i="2"/>
  <c r="BT519" i="1"/>
  <c r="BX445" i="2" s="1"/>
  <c r="CK445" i="2"/>
  <c r="BT140" i="1"/>
  <c r="BX529" i="2" s="1"/>
  <c r="CK529" i="2"/>
  <c r="BT542" i="1"/>
  <c r="BX491" i="2" s="1"/>
  <c r="CK491" i="2"/>
  <c r="BS489" i="1"/>
  <c r="BW435" i="2" s="1"/>
  <c r="CJ435" i="2"/>
  <c r="BX704" i="2"/>
  <c r="BX705" i="2"/>
  <c r="BX706" i="2"/>
  <c r="BS628" i="1"/>
  <c r="CJ569" i="2"/>
  <c r="CJ565" i="2"/>
  <c r="BS135" i="1"/>
  <c r="BW74" i="2" s="1"/>
  <c r="CJ74" i="2"/>
  <c r="BT322" i="1"/>
  <c r="BX575" i="2" s="1"/>
  <c r="CK575" i="2"/>
  <c r="BS132" i="1"/>
  <c r="BW595" i="2" s="1"/>
  <c r="CJ595" i="2"/>
  <c r="BS610" i="1"/>
  <c r="BW479" i="2" s="1"/>
  <c r="CJ479" i="2"/>
  <c r="BT297" i="1"/>
  <c r="BX294" i="2" s="1"/>
  <c r="CK294" i="2"/>
  <c r="BS185" i="1"/>
  <c r="BW553" i="2" s="1"/>
  <c r="CJ553" i="2"/>
  <c r="BS148" i="1"/>
  <c r="BW499" i="2" s="1"/>
  <c r="CJ499" i="2"/>
  <c r="BV561" i="1"/>
  <c r="BZ480" i="2" s="1"/>
  <c r="CM480" i="2"/>
  <c r="CJ561" i="1"/>
  <c r="CN480" i="2" s="1"/>
  <c r="BT655" i="1"/>
  <c r="BX110" i="2" s="1"/>
  <c r="CK110" i="2"/>
  <c r="BS263" i="1"/>
  <c r="BW577" i="2" s="1"/>
  <c r="CJ577" i="2"/>
  <c r="BS381" i="1"/>
  <c r="BW389" i="2" s="1"/>
  <c r="CJ389" i="2"/>
  <c r="BT587" i="1"/>
  <c r="BX42" i="2" s="1"/>
  <c r="CK42" i="2"/>
  <c r="BS423" i="1"/>
  <c r="BW349" i="2" s="1"/>
  <c r="CJ349" i="2"/>
  <c r="BS62" i="1"/>
  <c r="BW680" i="2" s="1"/>
  <c r="CJ680" i="2"/>
  <c r="BS10" i="1"/>
  <c r="BW664" i="2" s="1"/>
  <c r="CJ664" i="2"/>
  <c r="BT242" i="1"/>
  <c r="BX504" i="2" s="1"/>
  <c r="CK504" i="2"/>
  <c r="BT577" i="1"/>
  <c r="CK545" i="2"/>
  <c r="CK546" i="2"/>
  <c r="BU413" i="1"/>
  <c r="BY348" i="2" s="1"/>
  <c r="CL348" i="2"/>
  <c r="BV9" i="2"/>
  <c r="BV10" i="2"/>
  <c r="BS349" i="1"/>
  <c r="BW293" i="2" s="1"/>
  <c r="CJ293" i="2"/>
  <c r="BS362" i="1"/>
  <c r="BW366" i="2" s="1"/>
  <c r="CJ366" i="2"/>
  <c r="BU13" i="1"/>
  <c r="BY667" i="2" s="1"/>
  <c r="CL667" i="2"/>
  <c r="BS459" i="1"/>
  <c r="BW362" i="2" s="1"/>
  <c r="CJ362" i="2"/>
  <c r="BS100" i="1"/>
  <c r="BW617" i="2" s="1"/>
  <c r="CJ617" i="2"/>
  <c r="BS644" i="1"/>
  <c r="BW51" i="2" s="1"/>
  <c r="CJ51" i="2"/>
  <c r="BT211" i="1"/>
  <c r="BX407" i="2" s="1"/>
  <c r="CK407" i="2"/>
  <c r="BT482" i="1"/>
  <c r="BX402" i="2" s="1"/>
  <c r="CK402" i="2"/>
  <c r="BS320" i="1"/>
  <c r="BW246" i="2" s="1"/>
  <c r="CJ246" i="2"/>
  <c r="BU594" i="1"/>
  <c r="BY78" i="2" s="1"/>
  <c r="CL78" i="2"/>
  <c r="BS585" i="1"/>
  <c r="BW335" i="2" s="1"/>
  <c r="CJ335" i="2"/>
  <c r="BS112" i="1"/>
  <c r="BW583" i="2" s="1"/>
  <c r="CJ583" i="2"/>
  <c r="BS164" i="1"/>
  <c r="BW535" i="2" s="1"/>
  <c r="CJ535" i="2"/>
  <c r="BS30" i="1"/>
  <c r="BW649" i="2" s="1"/>
  <c r="CJ649" i="2"/>
  <c r="BS252" i="1"/>
  <c r="BW222" i="2" s="1"/>
  <c r="CJ222" i="2"/>
  <c r="BS9" i="1"/>
  <c r="BW663" i="2" s="1"/>
  <c r="CJ663" i="2"/>
  <c r="BS203" i="1"/>
  <c r="BW556" i="2" s="1"/>
  <c r="CJ556" i="2"/>
  <c r="BU575" i="1"/>
  <c r="BY490" i="2" s="1"/>
  <c r="CL490" i="2"/>
  <c r="BS480" i="1"/>
  <c r="BW524" i="2" s="1"/>
  <c r="CJ524" i="2"/>
  <c r="BU131" i="1"/>
  <c r="BY590" i="2" s="1"/>
  <c r="CL590" i="2"/>
  <c r="BV353" i="1"/>
  <c r="BZ299" i="2" s="1"/>
  <c r="CM299" i="2"/>
  <c r="CJ353" i="1"/>
  <c r="CN299" i="2" s="1"/>
  <c r="BS138" i="1"/>
  <c r="BW555" i="2" s="1"/>
  <c r="CJ555" i="2"/>
  <c r="BS331" i="1"/>
  <c r="BW283" i="2" s="1"/>
  <c r="CJ283" i="2"/>
  <c r="BU469" i="1"/>
  <c r="BY388" i="2" s="1"/>
  <c r="CL388" i="2"/>
  <c r="BS69" i="1"/>
  <c r="BW687" i="2" s="1"/>
  <c r="CJ687" i="2"/>
  <c r="BS213" i="1"/>
  <c r="BW170" i="2" s="1"/>
  <c r="CJ170" i="2"/>
  <c r="BS301" i="1"/>
  <c r="BW576" i="2" s="1"/>
  <c r="CJ576" i="2"/>
  <c r="BS317" i="1"/>
  <c r="BW255" i="2" s="1"/>
  <c r="CJ255" i="2"/>
  <c r="BS97" i="1"/>
  <c r="BW703" i="2" s="1"/>
  <c r="CJ703" i="2"/>
  <c r="BU86" i="1"/>
  <c r="CL705" i="2"/>
  <c r="CL706" i="2"/>
  <c r="CL704" i="2"/>
  <c r="BU65" i="1"/>
  <c r="BY683" i="2" s="1"/>
  <c r="CL683" i="2"/>
  <c r="BS217" i="1"/>
  <c r="BW171" i="2" s="1"/>
  <c r="CJ171" i="2"/>
  <c r="BS109" i="1"/>
  <c r="BW604" i="2" s="1"/>
  <c r="CJ604" i="2"/>
  <c r="BS120" i="1"/>
  <c r="BW600" i="2" s="1"/>
  <c r="CJ600" i="2"/>
  <c r="BS126" i="1"/>
  <c r="BW601" i="2" s="1"/>
  <c r="CJ601" i="2"/>
  <c r="BS596" i="1"/>
  <c r="BW16" i="2" s="1"/>
  <c r="CJ16" i="2"/>
  <c r="BU647" i="1"/>
  <c r="BY39" i="2" s="1"/>
  <c r="CL39" i="2"/>
  <c r="BS591" i="1"/>
  <c r="BW76" i="2" s="1"/>
  <c r="CJ76" i="2"/>
  <c r="BS501" i="1"/>
  <c r="BW439" i="2" s="1"/>
  <c r="CJ439" i="2"/>
  <c r="BU202" i="1"/>
  <c r="BY150" i="2" s="1"/>
  <c r="CL150" i="2"/>
  <c r="BS93" i="1"/>
  <c r="BW603" i="2" s="1"/>
  <c r="CJ603" i="2"/>
  <c r="BS427" i="1"/>
  <c r="BW355" i="2" s="1"/>
  <c r="CJ355" i="2"/>
  <c r="BT497" i="1"/>
  <c r="BX424" i="2" s="1"/>
  <c r="CK424" i="2"/>
  <c r="BS378" i="1"/>
  <c r="BW318" i="2" s="1"/>
  <c r="CJ318" i="2"/>
  <c r="BT14" i="1"/>
  <c r="BX668" i="2" s="1"/>
  <c r="CK668" i="2"/>
  <c r="BT32" i="1"/>
  <c r="BX652" i="2" s="1"/>
  <c r="CK652" i="2"/>
  <c r="BS473" i="1"/>
  <c r="BW395" i="2" s="1"/>
  <c r="CJ395" i="2"/>
  <c r="BU31" i="1"/>
  <c r="BY651" i="2" s="1"/>
  <c r="CL651" i="2"/>
  <c r="BS186" i="1"/>
  <c r="BW547" i="2" s="1"/>
  <c r="CJ547" i="2"/>
  <c r="BU19" i="1"/>
  <c r="BY638" i="2" s="1"/>
  <c r="CL638" i="2"/>
  <c r="BS246" i="1"/>
  <c r="BW200" i="2" s="1"/>
  <c r="CJ200" i="2"/>
  <c r="BS92" i="1"/>
  <c r="BW593" i="2" s="1"/>
  <c r="CJ593" i="2"/>
  <c r="BS230" i="1"/>
  <c r="BW188" i="2" s="1"/>
  <c r="CJ188" i="2"/>
  <c r="BS285" i="1"/>
  <c r="BW233" i="2" s="1"/>
  <c r="CJ233" i="2"/>
  <c r="BT429" i="1"/>
  <c r="BX579" i="2" s="1"/>
  <c r="CK579" i="2"/>
  <c r="BS75" i="1"/>
  <c r="BW693" i="2" s="1"/>
  <c r="CJ693" i="2"/>
  <c r="BS639" i="1"/>
  <c r="CJ92" i="2"/>
  <c r="CJ93" i="2"/>
  <c r="BS173" i="1"/>
  <c r="BW563" i="2" s="1"/>
  <c r="CJ563" i="2"/>
  <c r="BT291" i="1"/>
  <c r="BX261" i="2" s="1"/>
  <c r="CK261" i="2"/>
  <c r="BT113" i="1"/>
  <c r="BX598" i="2" s="1"/>
  <c r="CK598" i="2"/>
  <c r="BS48" i="1"/>
  <c r="BW643" i="2" s="1"/>
  <c r="CJ643" i="2"/>
  <c r="BS389" i="1"/>
  <c r="BW561" i="2" s="1"/>
  <c r="CJ561" i="2"/>
  <c r="BU515" i="1"/>
  <c r="BY423" i="2" s="1"/>
  <c r="CL423" i="2"/>
  <c r="BT524" i="1"/>
  <c r="BX123" i="2" s="1"/>
  <c r="CK123" i="2"/>
  <c r="BS11" i="1"/>
  <c r="BW665" i="2" s="1"/>
  <c r="CJ665" i="2"/>
  <c r="BS248" i="1"/>
  <c r="BW578" i="2" s="1"/>
  <c r="CJ578" i="2"/>
  <c r="BS548" i="1"/>
  <c r="BW469" i="2" s="1"/>
  <c r="CJ469" i="2"/>
  <c r="BT617" i="1"/>
  <c r="BX102" i="2" s="1"/>
  <c r="CK102" i="2"/>
  <c r="BS58" i="1"/>
  <c r="BW678" i="2" s="1"/>
  <c r="CJ678" i="2"/>
  <c r="BS436" i="1"/>
  <c r="BW353" i="2" s="1"/>
  <c r="CJ353" i="2"/>
  <c r="BS414" i="1"/>
  <c r="BW415" i="2" s="1"/>
  <c r="CJ415" i="2"/>
  <c r="BT448" i="1"/>
  <c r="BX240" i="2" s="1"/>
  <c r="CK240" i="2"/>
  <c r="BS581" i="1"/>
  <c r="BW390" i="2" s="1"/>
  <c r="CJ390" i="2"/>
  <c r="BU641" i="1"/>
  <c r="BY67" i="2" s="1"/>
  <c r="CL67" i="2"/>
  <c r="BT621" i="1"/>
  <c r="BX113" i="2" s="1"/>
  <c r="CK113" i="2"/>
  <c r="BT264" i="1"/>
  <c r="BX239" i="2" s="1"/>
  <c r="CK239" i="2"/>
  <c r="BS484" i="1"/>
  <c r="BW436" i="2" s="1"/>
  <c r="CJ436" i="2"/>
  <c r="BS325" i="1"/>
  <c r="BW241" i="2" s="1"/>
  <c r="CJ241" i="2"/>
  <c r="BV351" i="2"/>
  <c r="BV363" i="2"/>
  <c r="CN105" i="2"/>
  <c r="CN106" i="2"/>
  <c r="BU144" i="1"/>
  <c r="BY230" i="2" s="1"/>
  <c r="CL230" i="2"/>
  <c r="BU400" i="1"/>
  <c r="BY332" i="2" s="1"/>
  <c r="CL332" i="2"/>
  <c r="BS560" i="1"/>
  <c r="BW478" i="2" s="1"/>
  <c r="CJ478" i="2"/>
  <c r="BS143" i="1"/>
  <c r="BW156" i="2" s="1"/>
  <c r="CJ156" i="2"/>
  <c r="BT520" i="1"/>
  <c r="BX409" i="2" s="1"/>
  <c r="CK409" i="2"/>
  <c r="BS340" i="1"/>
  <c r="BW322" i="2" s="1"/>
  <c r="CJ322" i="2"/>
  <c r="BS149" i="1"/>
  <c r="BW21" i="2" s="1"/>
  <c r="CJ21" i="2"/>
  <c r="BS254" i="1"/>
  <c r="BW289" i="2" s="1"/>
  <c r="CJ289" i="2"/>
  <c r="BS493" i="1"/>
  <c r="BW422" i="2" s="1"/>
  <c r="CJ422" i="2"/>
  <c r="BS56" i="1"/>
  <c r="BW676" i="2" s="1"/>
  <c r="CJ676" i="2"/>
  <c r="BX100" i="2"/>
  <c r="BX101" i="2"/>
  <c r="BS352" i="1"/>
  <c r="BW549" i="2" s="1"/>
  <c r="CJ549" i="2"/>
  <c r="BT552" i="1"/>
  <c r="CK127" i="2"/>
  <c r="CK126" i="2"/>
  <c r="BS39" i="1"/>
  <c r="BW627" i="2" s="1"/>
  <c r="CJ627" i="2"/>
  <c r="BS190" i="1"/>
  <c r="BW27" i="2" s="1"/>
  <c r="CJ27" i="2"/>
  <c r="BT383" i="1"/>
  <c r="BX481" i="2" s="1"/>
  <c r="CK481" i="2"/>
  <c r="BS344" i="1"/>
  <c r="BW284" i="2" s="1"/>
  <c r="CJ284" i="2"/>
  <c r="BS395" i="1"/>
  <c r="BW328" i="2" s="1"/>
  <c r="CJ328" i="2"/>
  <c r="BV530" i="1"/>
  <c r="BZ455" i="2" s="1"/>
  <c r="CM455" i="2"/>
  <c r="CJ530" i="1"/>
  <c r="CN455" i="2" s="1"/>
  <c r="BS327" i="1"/>
  <c r="BW291" i="2" s="1"/>
  <c r="CJ291" i="2"/>
  <c r="BS622" i="1"/>
  <c r="BW97" i="2" s="1"/>
  <c r="CJ97" i="2"/>
  <c r="BS586" i="1"/>
  <c r="BW58" i="2" s="1"/>
  <c r="CJ58" i="2"/>
  <c r="BS281" i="1"/>
  <c r="BW227" i="2" s="1"/>
  <c r="CJ227" i="2"/>
  <c r="BS152" i="1"/>
  <c r="BW523" i="2" s="1"/>
  <c r="CJ523" i="2"/>
  <c r="BT467" i="1"/>
  <c r="BX396" i="2" s="1"/>
  <c r="CK396" i="2"/>
  <c r="BS314" i="1"/>
  <c r="BW259" i="2" s="1"/>
  <c r="CJ259" i="2"/>
  <c r="BS295" i="1"/>
  <c r="BW205" i="2" s="1"/>
  <c r="CJ205" i="2"/>
  <c r="BS363" i="1"/>
  <c r="BW300" i="2" s="1"/>
  <c r="CJ300" i="2"/>
  <c r="BU518" i="1"/>
  <c r="BY450" i="2" s="1"/>
  <c r="CL450" i="2"/>
  <c r="BT229" i="1"/>
  <c r="BX194" i="2" s="1"/>
  <c r="CK194" i="2"/>
  <c r="BT365" i="1"/>
  <c r="BX302" i="2" s="1"/>
  <c r="CK302" i="2"/>
  <c r="BS653" i="1"/>
  <c r="CJ340" i="2"/>
  <c r="CJ345" i="2"/>
  <c r="BV92" i="2"/>
  <c r="BV93" i="2"/>
  <c r="BS239" i="1"/>
  <c r="BW191" i="2" s="1"/>
  <c r="CJ191" i="2"/>
  <c r="BU595" i="1"/>
  <c r="BY61" i="2" s="1"/>
  <c r="CL61" i="2"/>
  <c r="BU649" i="1"/>
  <c r="BY56" i="2" s="1"/>
  <c r="CL56" i="2"/>
  <c r="CT678" i="1"/>
  <c r="CS678" i="1"/>
  <c r="CR678" i="1"/>
  <c r="CQ678" i="1"/>
  <c r="CP678" i="1"/>
  <c r="CO678" i="1"/>
  <c r="CN678" i="1"/>
  <c r="CM678" i="1"/>
  <c r="CL678" i="1"/>
  <c r="CK678" i="1"/>
  <c r="BX678" i="1"/>
  <c r="BK678" i="1"/>
  <c r="BJ678" i="1"/>
  <c r="BI678" i="1"/>
  <c r="BH678" i="1"/>
  <c r="BG678" i="1"/>
  <c r="BF678" i="1"/>
  <c r="BE678" i="1"/>
  <c r="BD678" i="1"/>
  <c r="BC678" i="1"/>
  <c r="BB678" i="1"/>
  <c r="BA678" i="1"/>
  <c r="AZ678" i="1"/>
  <c r="AY678" i="1"/>
  <c r="AX678" i="1"/>
  <c r="AW678" i="1"/>
  <c r="AV678" i="1"/>
  <c r="AU678" i="1"/>
  <c r="AT678" i="1"/>
  <c r="AS678" i="1"/>
  <c r="AR678" i="1"/>
  <c r="AQ678" i="1"/>
  <c r="AP678" i="1"/>
  <c r="AO678" i="1"/>
  <c r="AN678" i="1"/>
  <c r="AM678" i="1"/>
  <c r="AL678" i="1"/>
  <c r="AK678" i="1"/>
  <c r="AJ678" i="1"/>
  <c r="AI678" i="1"/>
  <c r="AH678" i="1"/>
  <c r="AG678" i="1"/>
  <c r="AF678" i="1"/>
  <c r="AE678" i="1"/>
  <c r="AD678" i="1"/>
  <c r="AC678" i="1"/>
  <c r="AB678" i="1"/>
  <c r="AA678" i="1"/>
  <c r="Z678" i="1"/>
  <c r="Y678" i="1"/>
  <c r="X678" i="1"/>
  <c r="W678" i="1"/>
  <c r="V678" i="1"/>
  <c r="U678" i="1"/>
  <c r="T678" i="1"/>
  <c r="S678" i="1"/>
  <c r="R678" i="1"/>
  <c r="Q678" i="1"/>
  <c r="P678" i="1"/>
  <c r="O678" i="1"/>
  <c r="N678" i="1"/>
  <c r="M678" i="1"/>
  <c r="L678" i="1"/>
  <c r="K678" i="1"/>
  <c r="CM68" i="2" l="1"/>
  <c r="BV674" i="1"/>
  <c r="BZ68" i="2" s="1"/>
  <c r="BU291" i="1"/>
  <c r="BY261" i="2" s="1"/>
  <c r="CL261" i="2"/>
  <c r="BU536" i="1"/>
  <c r="BY459" i="2" s="1"/>
  <c r="CL459" i="2"/>
  <c r="BU524" i="1"/>
  <c r="BY123" i="2" s="1"/>
  <c r="CL123" i="2"/>
  <c r="BU449" i="1"/>
  <c r="BY394" i="2" s="1"/>
  <c r="CL394" i="2"/>
  <c r="BT20" i="1"/>
  <c r="BX641" i="2" s="1"/>
  <c r="CK641" i="2"/>
  <c r="BT375" i="1"/>
  <c r="BX526" i="2" s="1"/>
  <c r="CK526" i="2"/>
  <c r="BT79" i="1"/>
  <c r="BX697" i="2" s="1"/>
  <c r="CK697" i="2"/>
  <c r="BX558" i="2"/>
  <c r="BX557" i="2"/>
  <c r="BT172" i="1"/>
  <c r="BX551" i="2" s="1"/>
  <c r="CK551" i="2"/>
  <c r="BT549" i="1"/>
  <c r="BX475" i="2" s="1"/>
  <c r="CK475" i="2"/>
  <c r="BU255" i="1"/>
  <c r="BY204" i="2" s="1"/>
  <c r="CL204" i="2"/>
  <c r="BT71" i="1"/>
  <c r="BX689" i="2" s="1"/>
  <c r="CK689" i="2"/>
  <c r="BT471" i="1"/>
  <c r="BX438" i="2" s="1"/>
  <c r="CK438" i="2"/>
  <c r="BW141" i="2"/>
  <c r="BW140" i="2"/>
  <c r="BT198" i="1"/>
  <c r="BX542" i="2" s="1"/>
  <c r="CK542" i="2"/>
  <c r="BU153" i="1"/>
  <c r="BY417" i="2" s="1"/>
  <c r="CL417" i="2"/>
  <c r="BU665" i="1"/>
  <c r="BY38" i="2" s="1"/>
  <c r="CL38" i="2"/>
  <c r="BT663" i="1"/>
  <c r="BX111" i="2" s="1"/>
  <c r="CK111" i="2"/>
  <c r="BT22" i="1"/>
  <c r="BX653" i="2" s="1"/>
  <c r="CK653" i="2"/>
  <c r="BT509" i="1"/>
  <c r="CK125" i="2"/>
  <c r="CK124" i="2"/>
  <c r="BT6" i="1"/>
  <c r="BX707" i="2" s="1"/>
  <c r="CK707" i="2"/>
  <c r="BT650" i="1"/>
  <c r="BX80" i="2" s="1"/>
  <c r="CK80" i="2"/>
  <c r="BU197" i="1"/>
  <c r="BY154" i="2" s="1"/>
  <c r="CL154" i="2"/>
  <c r="BT343" i="1"/>
  <c r="BX273" i="2" s="1"/>
  <c r="CK273" i="2"/>
  <c r="BT303" i="1"/>
  <c r="BX221" i="2" s="1"/>
  <c r="CK221" i="2"/>
  <c r="BW121" i="2"/>
  <c r="BW120" i="2"/>
  <c r="BT299" i="1"/>
  <c r="BX571" i="2" s="1"/>
  <c r="CK571" i="2"/>
  <c r="BV578" i="1"/>
  <c r="BZ495" i="2" s="1"/>
  <c r="CM495" i="2"/>
  <c r="CJ578" i="1"/>
  <c r="CN495" i="2" s="1"/>
  <c r="BT107" i="1"/>
  <c r="BX591" i="2" s="1"/>
  <c r="CK591" i="2"/>
  <c r="BT218" i="1"/>
  <c r="BX174" i="2" s="1"/>
  <c r="CK174" i="2"/>
  <c r="BT357" i="1"/>
  <c r="BX290" i="2" s="1"/>
  <c r="CK290" i="2"/>
  <c r="BT183" i="1"/>
  <c r="BX505" i="2" s="1"/>
  <c r="CK505" i="2"/>
  <c r="BT336" i="1"/>
  <c r="BX266" i="2" s="1"/>
  <c r="CK266" i="2"/>
  <c r="BT412" i="1"/>
  <c r="BX40" i="2" s="1"/>
  <c r="CK40" i="2"/>
  <c r="BU242" i="1"/>
  <c r="BY504" i="2" s="1"/>
  <c r="CL504" i="2"/>
  <c r="BT532" i="1"/>
  <c r="BX448" i="2" s="1"/>
  <c r="CK448" i="2"/>
  <c r="BT424" i="1"/>
  <c r="BX292" i="2" s="1"/>
  <c r="CK292" i="2"/>
  <c r="BT588" i="1"/>
  <c r="BX70" i="2" s="1"/>
  <c r="CK70" i="2"/>
  <c r="BT267" i="1"/>
  <c r="BX237" i="2" s="1"/>
  <c r="CK237" i="2"/>
  <c r="BU589" i="1"/>
  <c r="BY54" i="2" s="1"/>
  <c r="CL54" i="2"/>
  <c r="BT361" i="1"/>
  <c r="BX307" i="2" s="1"/>
  <c r="CK307" i="2"/>
  <c r="BT125" i="1"/>
  <c r="BX592" i="2" s="1"/>
  <c r="CK592" i="2"/>
  <c r="BT327" i="1"/>
  <c r="BX291" i="2" s="1"/>
  <c r="CK291" i="2"/>
  <c r="BT190" i="1"/>
  <c r="BX27" i="2" s="1"/>
  <c r="CK27" i="2"/>
  <c r="BV31" i="1"/>
  <c r="BZ651" i="2" s="1"/>
  <c r="CM651" i="2"/>
  <c r="CJ31" i="1"/>
  <c r="CN651" i="2" s="1"/>
  <c r="BT112" i="1"/>
  <c r="BX583" i="2" s="1"/>
  <c r="CK583" i="2"/>
  <c r="BU297" i="1"/>
  <c r="BY294" i="2" s="1"/>
  <c r="CL294" i="2"/>
  <c r="BW569" i="2"/>
  <c r="BW565" i="2"/>
  <c r="BU519" i="1"/>
  <c r="BY445" i="2" s="1"/>
  <c r="CL445" i="2"/>
  <c r="BT59" i="1"/>
  <c r="BX679" i="2" s="1"/>
  <c r="CK679" i="2"/>
  <c r="BT47" i="1"/>
  <c r="BX639" i="2" s="1"/>
  <c r="CK639" i="2"/>
  <c r="BT384" i="1"/>
  <c r="BX316" i="2" s="1"/>
  <c r="CK316" i="2"/>
  <c r="BT401" i="1"/>
  <c r="BX326" i="2" s="1"/>
  <c r="CK326" i="2"/>
  <c r="BT84" i="1"/>
  <c r="BX709" i="2" s="1"/>
  <c r="CK709" i="2"/>
  <c r="BT302" i="1"/>
  <c r="BX250" i="2" s="1"/>
  <c r="CK250" i="2"/>
  <c r="BU16" i="1"/>
  <c r="BY632" i="2" s="1"/>
  <c r="CL632" i="2"/>
  <c r="BT391" i="1"/>
  <c r="BX313" i="2" s="1"/>
  <c r="CK313" i="2"/>
  <c r="BT156" i="1"/>
  <c r="BX517" i="2" s="1"/>
  <c r="CK517" i="2"/>
  <c r="BV658" i="1"/>
  <c r="BZ94" i="2" s="1"/>
  <c r="CM94" i="2"/>
  <c r="CJ658" i="1"/>
  <c r="CN94" i="2" s="1"/>
  <c r="BT521" i="1"/>
  <c r="BX446" i="2" s="1"/>
  <c r="CK446" i="2"/>
  <c r="BU670" i="1"/>
  <c r="CL557" i="2"/>
  <c r="CL558" i="2"/>
  <c r="BT502" i="1"/>
  <c r="BX434" i="2" s="1"/>
  <c r="CK434" i="2"/>
  <c r="BV398" i="1"/>
  <c r="BZ329" i="2" s="1"/>
  <c r="CJ398" i="1"/>
  <c r="CN329" i="2" s="1"/>
  <c r="CM329" i="2"/>
  <c r="BT599" i="1"/>
  <c r="BX84" i="2" s="1"/>
  <c r="CK84" i="2"/>
  <c r="BT556" i="1"/>
  <c r="CK141" i="2"/>
  <c r="CK140" i="2"/>
  <c r="BT174" i="1"/>
  <c r="BX543" i="2" s="1"/>
  <c r="CK543" i="2"/>
  <c r="BU495" i="1"/>
  <c r="BY426" i="2" s="1"/>
  <c r="CL426" i="2"/>
  <c r="BU435" i="1"/>
  <c r="BY11" i="2" s="1"/>
  <c r="CL11" i="2"/>
  <c r="BU419" i="1"/>
  <c r="BY346" i="2" s="1"/>
  <c r="CL346" i="2"/>
  <c r="BT300" i="1"/>
  <c r="BX548" i="2" s="1"/>
  <c r="CK548" i="2"/>
  <c r="BT36" i="1"/>
  <c r="BX655" i="2" s="1"/>
  <c r="CK655" i="2"/>
  <c r="BT664" i="1"/>
  <c r="BX79" i="2" s="1"/>
  <c r="CK79" i="2"/>
  <c r="BW125" i="2"/>
  <c r="BW124" i="2"/>
  <c r="BV77" i="1"/>
  <c r="BZ695" i="2" s="1"/>
  <c r="CJ77" i="1"/>
  <c r="CN695" i="2" s="1"/>
  <c r="CM695" i="2"/>
  <c r="BU597" i="1"/>
  <c r="BY55" i="2" s="1"/>
  <c r="CL55" i="2"/>
  <c r="BT7" i="1"/>
  <c r="BX714" i="2" s="1"/>
  <c r="CK714" i="2"/>
  <c r="BT470" i="1"/>
  <c r="BX393" i="2" s="1"/>
  <c r="CK393" i="2"/>
  <c r="BT478" i="1"/>
  <c r="BX401" i="2" s="1"/>
  <c r="CK401" i="2"/>
  <c r="BU345" i="1"/>
  <c r="BY281" i="2" s="1"/>
  <c r="CL281" i="2"/>
  <c r="BT81" i="1"/>
  <c r="BX699" i="2" s="1"/>
  <c r="CK699" i="2"/>
  <c r="BT550" i="1"/>
  <c r="CK121" i="2"/>
  <c r="CK120" i="2"/>
  <c r="BT476" i="1"/>
  <c r="BX228" i="2" s="1"/>
  <c r="CK228" i="2"/>
  <c r="BT78" i="1"/>
  <c r="BX696" i="2" s="1"/>
  <c r="CK696" i="2"/>
  <c r="BT582" i="1"/>
  <c r="BX116" i="2" s="1"/>
  <c r="CK116" i="2"/>
  <c r="BT651" i="1"/>
  <c r="BX44" i="2" s="1"/>
  <c r="CK44" i="2"/>
  <c r="BT494" i="1"/>
  <c r="BX451" i="2" s="1"/>
  <c r="CK451" i="2"/>
  <c r="BT205" i="1"/>
  <c r="BX165" i="2" s="1"/>
  <c r="CK165" i="2"/>
  <c r="BT629" i="1"/>
  <c r="BX25" i="2" s="1"/>
  <c r="CK25" i="2"/>
  <c r="BT635" i="1"/>
  <c r="BX522" i="2" s="1"/>
  <c r="CK522" i="2"/>
  <c r="BT280" i="1"/>
  <c r="BX218" i="2" s="1"/>
  <c r="CK218" i="2"/>
  <c r="BU603" i="1"/>
  <c r="BY62" i="2" s="1"/>
  <c r="CL62" i="2"/>
  <c r="BV652" i="1"/>
  <c r="BZ60" i="2" s="1"/>
  <c r="CM60" i="2"/>
  <c r="CJ652" i="1"/>
  <c r="CN60" i="2" s="1"/>
  <c r="BV649" i="1"/>
  <c r="BZ56" i="2" s="1"/>
  <c r="CM56" i="2"/>
  <c r="CJ649" i="1"/>
  <c r="CN56" i="2" s="1"/>
  <c r="BT331" i="1"/>
  <c r="BX283" i="2" s="1"/>
  <c r="CK283" i="2"/>
  <c r="BU211" i="1"/>
  <c r="BY407" i="2" s="1"/>
  <c r="CL407" i="2"/>
  <c r="BT362" i="1"/>
  <c r="BX366" i="2" s="1"/>
  <c r="CK366" i="2"/>
  <c r="BT263" i="1"/>
  <c r="BX577" i="2" s="1"/>
  <c r="CK577" i="2"/>
  <c r="BU229" i="1"/>
  <c r="BY194" i="2" s="1"/>
  <c r="CL194" i="2"/>
  <c r="BU467" i="1"/>
  <c r="BY396" i="2" s="1"/>
  <c r="CL396" i="2"/>
  <c r="BT143" i="1"/>
  <c r="BX156" i="2" s="1"/>
  <c r="CK156" i="2"/>
  <c r="BT325" i="1"/>
  <c r="BX241" i="2" s="1"/>
  <c r="CK241" i="2"/>
  <c r="BT581" i="1"/>
  <c r="BX390" i="2" s="1"/>
  <c r="CK390" i="2"/>
  <c r="BT173" i="1"/>
  <c r="BX563" i="2" s="1"/>
  <c r="CK563" i="2"/>
  <c r="BT230" i="1"/>
  <c r="BX188" i="2" s="1"/>
  <c r="CK188" i="2"/>
  <c r="BV647" i="1"/>
  <c r="BZ39" i="2" s="1"/>
  <c r="CM39" i="2"/>
  <c r="CJ647" i="1"/>
  <c r="CN39" i="2" s="1"/>
  <c r="BT217" i="1"/>
  <c r="BX171" i="2" s="1"/>
  <c r="CK171" i="2"/>
  <c r="BT203" i="1"/>
  <c r="BX556" i="2" s="1"/>
  <c r="CK556" i="2"/>
  <c r="BT10" i="1"/>
  <c r="BX664" i="2" s="1"/>
  <c r="CK664" i="2"/>
  <c r="BT628" i="1"/>
  <c r="CK565" i="2"/>
  <c r="CK569" i="2"/>
  <c r="BT415" i="1"/>
  <c r="BX343" i="2" s="1"/>
  <c r="CK343" i="2"/>
  <c r="BT292" i="1"/>
  <c r="BX521" i="2" s="1"/>
  <c r="CK521" i="2"/>
  <c r="BW29" i="2"/>
  <c r="BW28" i="2"/>
  <c r="BU640" i="1"/>
  <c r="BY50" i="2" s="1"/>
  <c r="CL50" i="2"/>
  <c r="BU387" i="1"/>
  <c r="BY311" i="2" s="1"/>
  <c r="CL311" i="2"/>
  <c r="BT209" i="1"/>
  <c r="BX161" i="2" s="1"/>
  <c r="CK161" i="2"/>
  <c r="BT115" i="1"/>
  <c r="BX606" i="2" s="1"/>
  <c r="CK606" i="2"/>
  <c r="BT293" i="1"/>
  <c r="BX506" i="2" s="1"/>
  <c r="CK506" i="2"/>
  <c r="BU488" i="1"/>
  <c r="BY416" i="2" s="1"/>
  <c r="CL416" i="2"/>
  <c r="BT287" i="1"/>
  <c r="BX236" i="2" s="1"/>
  <c r="CK236" i="2"/>
  <c r="BT475" i="1"/>
  <c r="BX391" i="2" s="1"/>
  <c r="CK391" i="2"/>
  <c r="BT309" i="1"/>
  <c r="BX242" i="2" s="1"/>
  <c r="CK242" i="2"/>
  <c r="BU15" i="1"/>
  <c r="BY624" i="2" s="1"/>
  <c r="CL624" i="2"/>
  <c r="BU659" i="1"/>
  <c r="CL379" i="2"/>
  <c r="CL368" i="2"/>
  <c r="BV430" i="1"/>
  <c r="BZ361" i="2" s="1"/>
  <c r="CM361" i="2"/>
  <c r="CJ430" i="1"/>
  <c r="CN361" i="2" s="1"/>
  <c r="CZ128" i="2"/>
  <c r="CZ129" i="2"/>
  <c r="CW579" i="1"/>
  <c r="BV579" i="1"/>
  <c r="BW579" i="1" s="1"/>
  <c r="BU385" i="1"/>
  <c r="BY315" i="2" s="1"/>
  <c r="CL315" i="2"/>
  <c r="BT60" i="1"/>
  <c r="BX708" i="2" s="1"/>
  <c r="CK708" i="2"/>
  <c r="BT165" i="1"/>
  <c r="BX333" i="2" s="1"/>
  <c r="CK333" i="2"/>
  <c r="BT168" i="1"/>
  <c r="BX192" i="2" s="1"/>
  <c r="CK192" i="2"/>
  <c r="BT272" i="1"/>
  <c r="BX215" i="2" s="1"/>
  <c r="CK215" i="2"/>
  <c r="BT171" i="1"/>
  <c r="BX550" i="2" s="1"/>
  <c r="CK550" i="2"/>
  <c r="BT388" i="1"/>
  <c r="BX572" i="2" s="1"/>
  <c r="CK572" i="2"/>
  <c r="BT294" i="1"/>
  <c r="BX262" i="2" s="1"/>
  <c r="CK262" i="2"/>
  <c r="BT334" i="1"/>
  <c r="BX272" i="2" s="1"/>
  <c r="CK272" i="2"/>
  <c r="BW462" i="2"/>
  <c r="BW463" i="2"/>
  <c r="BU241" i="1"/>
  <c r="BY201" i="2" s="1"/>
  <c r="CL201" i="2"/>
  <c r="BT157" i="1"/>
  <c r="BX158" i="2" s="1"/>
  <c r="CK158" i="2"/>
  <c r="BT284" i="1"/>
  <c r="BX274" i="2" s="1"/>
  <c r="CK274" i="2"/>
  <c r="BT150" i="1"/>
  <c r="BX52" i="2" s="1"/>
  <c r="CK52" i="2"/>
  <c r="BT444" i="1"/>
  <c r="BX377" i="2" s="1"/>
  <c r="CK377" i="2"/>
  <c r="BU321" i="1"/>
  <c r="BY258" i="2" s="1"/>
  <c r="CL258" i="2"/>
  <c r="BV512" i="1"/>
  <c r="BZ418" i="2" s="1"/>
  <c r="CM418" i="2"/>
  <c r="CJ512" i="1"/>
  <c r="CN418" i="2" s="1"/>
  <c r="BT162" i="1"/>
  <c r="BX509" i="2" s="1"/>
  <c r="CK509" i="2"/>
  <c r="BT630" i="1"/>
  <c r="BX90" i="2" s="1"/>
  <c r="CK90" i="2"/>
  <c r="BT109" i="1"/>
  <c r="BX604" i="2" s="1"/>
  <c r="CK604" i="2"/>
  <c r="BT53" i="1"/>
  <c r="BX673" i="2" s="1"/>
  <c r="CK673" i="2"/>
  <c r="BT187" i="1"/>
  <c r="BX36" i="2" s="1"/>
  <c r="CK36" i="2"/>
  <c r="BT304" i="1"/>
  <c r="BX248" i="2" s="1"/>
  <c r="CK248" i="2"/>
  <c r="BT427" i="1"/>
  <c r="BX355" i="2" s="1"/>
  <c r="CK355" i="2"/>
  <c r="BT644" i="1"/>
  <c r="BX51" i="2" s="1"/>
  <c r="CK51" i="2"/>
  <c r="BT661" i="1"/>
  <c r="BX69" i="2" s="1"/>
  <c r="CK69" i="2"/>
  <c r="BT636" i="1"/>
  <c r="BX71" i="2" s="1"/>
  <c r="CK71" i="2"/>
  <c r="BT442" i="1"/>
  <c r="BX503" i="2" s="1"/>
  <c r="CK503" i="2"/>
  <c r="BT580" i="1"/>
  <c r="BX159" i="2" s="1"/>
  <c r="CK159" i="2"/>
  <c r="BT315" i="1"/>
  <c r="BX511" i="2" s="1"/>
  <c r="CK511" i="2"/>
  <c r="BT25" i="1"/>
  <c r="BX654" i="2" s="1"/>
  <c r="CK654" i="2"/>
  <c r="BW132" i="2"/>
  <c r="BW133" i="2"/>
  <c r="BU238" i="1"/>
  <c r="BY176" i="2" s="1"/>
  <c r="CL176" i="2"/>
  <c r="BT111" i="1"/>
  <c r="BX599" i="2" s="1"/>
  <c r="CK599" i="2"/>
  <c r="BT479" i="1"/>
  <c r="BX427" i="2" s="1"/>
  <c r="CK427" i="2"/>
  <c r="BT662" i="1"/>
  <c r="BX26" i="2" s="1"/>
  <c r="CK26" i="2"/>
  <c r="BT227" i="1"/>
  <c r="BX177" i="2" s="1"/>
  <c r="CK177" i="2"/>
  <c r="BU472" i="1"/>
  <c r="BY392" i="2" s="1"/>
  <c r="CL392" i="2"/>
  <c r="BX368" i="2"/>
  <c r="BX379" i="2"/>
  <c r="BT40" i="1"/>
  <c r="BX645" i="2" s="1"/>
  <c r="CK645" i="2"/>
  <c r="BU73" i="1"/>
  <c r="BY691" i="2" s="1"/>
  <c r="CL691" i="2"/>
  <c r="BT541" i="1"/>
  <c r="CK463" i="2"/>
  <c r="CK462" i="2"/>
  <c r="BT208" i="1"/>
  <c r="BX167" i="2" s="1"/>
  <c r="CK167" i="2"/>
  <c r="BT226" i="1"/>
  <c r="BX182" i="2" s="1"/>
  <c r="CK182" i="2"/>
  <c r="BT566" i="1"/>
  <c r="BX473" i="2" s="1"/>
  <c r="CK473" i="2"/>
  <c r="BT119" i="1"/>
  <c r="BX581" i="2" s="1"/>
  <c r="CK581" i="2"/>
  <c r="BV593" i="1"/>
  <c r="BZ72" i="2" s="1"/>
  <c r="CM72" i="2"/>
  <c r="CJ593" i="1"/>
  <c r="CN72" i="2" s="1"/>
  <c r="BU466" i="1"/>
  <c r="BY383" i="2" s="1"/>
  <c r="CL383" i="2"/>
  <c r="BT554" i="1"/>
  <c r="BX122" i="2" s="1"/>
  <c r="CK122" i="2"/>
  <c r="BT437" i="1"/>
  <c r="BX369" i="2" s="1"/>
  <c r="CK369" i="2"/>
  <c r="BU607" i="1"/>
  <c r="BY19" i="2" s="1"/>
  <c r="CL19" i="2"/>
  <c r="BT311" i="1"/>
  <c r="BX247" i="2" s="1"/>
  <c r="CK247" i="2"/>
  <c r="BT528" i="1"/>
  <c r="BX453" i="2" s="1"/>
  <c r="CK453" i="2"/>
  <c r="BT180" i="1"/>
  <c r="BX216" i="2" s="1"/>
  <c r="CK216" i="2"/>
  <c r="BV563" i="1"/>
  <c r="BZ476" i="2" s="1"/>
  <c r="CJ563" i="1"/>
  <c r="CN476" i="2" s="1"/>
  <c r="CM476" i="2"/>
  <c r="BW135" i="2"/>
  <c r="BW134" i="2"/>
  <c r="BT380" i="1"/>
  <c r="BX317" i="2" s="1"/>
  <c r="CK317" i="2"/>
  <c r="BT534" i="1"/>
  <c r="BX411" i="2" s="1"/>
  <c r="CK411" i="2"/>
  <c r="BU207" i="1"/>
  <c r="BY149" i="2" s="1"/>
  <c r="CL149" i="2"/>
  <c r="BT349" i="1"/>
  <c r="BX293" i="2" s="1"/>
  <c r="CK293" i="2"/>
  <c r="BT301" i="1"/>
  <c r="BX576" i="2" s="1"/>
  <c r="CK576" i="2"/>
  <c r="BT558" i="1"/>
  <c r="BX477" i="2" s="1"/>
  <c r="CK477" i="2"/>
  <c r="BV498" i="1"/>
  <c r="BZ440" i="2" s="1"/>
  <c r="CM440" i="2"/>
  <c r="CJ498" i="1"/>
  <c r="CN440" i="2" s="1"/>
  <c r="BT194" i="1"/>
  <c r="BX148" i="2" s="1"/>
  <c r="CK148" i="2"/>
  <c r="BT159" i="1"/>
  <c r="BX145" i="2" s="1"/>
  <c r="CK145" i="2"/>
  <c r="BU34" i="1"/>
  <c r="BY635" i="2" s="1"/>
  <c r="CL635" i="2"/>
  <c r="BT574" i="1"/>
  <c r="CK133" i="2"/>
  <c r="CK132" i="2"/>
  <c r="BT474" i="1"/>
  <c r="BX109" i="2" s="1"/>
  <c r="CK109" i="2"/>
  <c r="BT124" i="1"/>
  <c r="BX610" i="2" s="1"/>
  <c r="CK610" i="2"/>
  <c r="BT544" i="1"/>
  <c r="BX468" i="2" s="1"/>
  <c r="CK468" i="2"/>
  <c r="BT376" i="1"/>
  <c r="BX304" i="2" s="1"/>
  <c r="CK304" i="2"/>
  <c r="BU611" i="1"/>
  <c r="BY59" i="2" s="1"/>
  <c r="CL59" i="2"/>
  <c r="BT166" i="1"/>
  <c r="BX533" i="2" s="1"/>
  <c r="CK533" i="2"/>
  <c r="BU407" i="1"/>
  <c r="BY334" i="2" s="1"/>
  <c r="CL334" i="2"/>
  <c r="BU422" i="1"/>
  <c r="BY518" i="2" s="1"/>
  <c r="CL518" i="2"/>
  <c r="BV44" i="1"/>
  <c r="BZ656" i="2" s="1"/>
  <c r="CJ44" i="1"/>
  <c r="CN656" i="2" s="1"/>
  <c r="CM656" i="2"/>
  <c r="BU67" i="1"/>
  <c r="BY685" i="2" s="1"/>
  <c r="CL685" i="2"/>
  <c r="BT98" i="1"/>
  <c r="BX616" i="2" s="1"/>
  <c r="CK616" i="2"/>
  <c r="BW7" i="2"/>
  <c r="BW8" i="2"/>
  <c r="BV403" i="1"/>
  <c r="BZ321" i="2" s="1"/>
  <c r="CM321" i="2"/>
  <c r="BT569" i="1"/>
  <c r="BX142" i="2" s="1"/>
  <c r="CK142" i="2"/>
  <c r="BT612" i="1"/>
  <c r="BX386" i="2" s="1"/>
  <c r="CK386" i="2"/>
  <c r="BT41" i="1"/>
  <c r="BX631" i="2" s="1"/>
  <c r="CK631" i="2"/>
  <c r="BT116" i="1"/>
  <c r="BX615" i="2" s="1"/>
  <c r="CK615" i="2"/>
  <c r="BT106" i="1"/>
  <c r="BX585" i="2" s="1"/>
  <c r="CK585" i="2"/>
  <c r="BU33" i="1"/>
  <c r="BY628" i="2" s="1"/>
  <c r="CL628" i="2"/>
  <c r="BV339" i="1"/>
  <c r="BZ263" i="2" s="1"/>
  <c r="CM263" i="2"/>
  <c r="CJ339" i="1"/>
  <c r="CN263" i="2" s="1"/>
  <c r="BT117" i="1"/>
  <c r="BX586" i="2" s="1"/>
  <c r="CK586" i="2"/>
  <c r="BT5" i="1"/>
  <c r="BX669" i="2" s="1"/>
  <c r="CK669" i="2"/>
  <c r="BT592" i="1"/>
  <c r="BX22" i="2" s="1"/>
  <c r="CK22" i="2"/>
  <c r="BU17" i="1"/>
  <c r="BY633" i="2" s="1"/>
  <c r="CL633" i="2"/>
  <c r="BT455" i="1"/>
  <c r="BX398" i="2" s="1"/>
  <c r="CK398" i="2"/>
  <c r="BT367" i="1"/>
  <c r="BX324" i="2" s="1"/>
  <c r="CK324" i="2"/>
  <c r="BT76" i="1"/>
  <c r="BX694" i="2" s="1"/>
  <c r="CK694" i="2"/>
  <c r="BT573" i="1"/>
  <c r="CK135" i="2"/>
  <c r="CK134" i="2"/>
  <c r="BT188" i="1"/>
  <c r="BX567" i="2" s="1"/>
  <c r="CK567" i="2"/>
  <c r="BT29" i="1"/>
  <c r="BX647" i="2" s="1"/>
  <c r="CK647" i="2"/>
  <c r="BT461" i="1"/>
  <c r="BX380" i="2" s="1"/>
  <c r="CK380" i="2"/>
  <c r="BT239" i="1"/>
  <c r="BX191" i="2" s="1"/>
  <c r="CK191" i="2"/>
  <c r="BV518" i="1"/>
  <c r="BZ450" i="2" s="1"/>
  <c r="CM450" i="2"/>
  <c r="CJ518" i="1"/>
  <c r="CN450" i="2" s="1"/>
  <c r="BT560" i="1"/>
  <c r="BX478" i="2" s="1"/>
  <c r="CK478" i="2"/>
  <c r="BU448" i="1"/>
  <c r="BY240" i="2" s="1"/>
  <c r="CL240" i="2"/>
  <c r="BT548" i="1"/>
  <c r="BX469" i="2" s="1"/>
  <c r="CK469" i="2"/>
  <c r="BT639" i="1"/>
  <c r="CK93" i="2"/>
  <c r="CK92" i="2"/>
  <c r="BT92" i="1"/>
  <c r="BX593" i="2" s="1"/>
  <c r="CK593" i="2"/>
  <c r="BV65" i="1"/>
  <c r="BZ683" i="2" s="1"/>
  <c r="CM683" i="2"/>
  <c r="CJ65" i="1"/>
  <c r="CN683" i="2" s="1"/>
  <c r="BT9" i="1"/>
  <c r="BX663" i="2" s="1"/>
  <c r="CK663" i="2"/>
  <c r="BT62" i="1"/>
  <c r="BX680" i="2" s="1"/>
  <c r="CK680" i="2"/>
  <c r="BT610" i="1"/>
  <c r="BX479" i="2" s="1"/>
  <c r="CK479" i="2"/>
  <c r="CJ121" i="1"/>
  <c r="CN587" i="2" s="1"/>
  <c r="BU121" i="1"/>
  <c r="BY587" i="2" s="1"/>
  <c r="CL587" i="2"/>
  <c r="BT105" i="1"/>
  <c r="BX614" i="2" s="1"/>
  <c r="CK614" i="2"/>
  <c r="BT160" i="1"/>
  <c r="BX243" i="2" s="1"/>
  <c r="CK243" i="2"/>
  <c r="BV305" i="1"/>
  <c r="BZ538" i="2" s="1"/>
  <c r="CM538" i="2"/>
  <c r="BT605" i="1"/>
  <c r="BX18" i="2" s="1"/>
  <c r="CK18" i="2"/>
  <c r="BT240" i="1"/>
  <c r="BX234" i="2" s="1"/>
  <c r="CK234" i="2"/>
  <c r="BU169" i="1"/>
  <c r="BY515" i="2" s="1"/>
  <c r="CL515" i="2"/>
  <c r="BU88" i="1"/>
  <c r="BY626" i="2" s="1"/>
  <c r="CL626" i="2"/>
  <c r="BU145" i="1"/>
  <c r="BY539" i="2" s="1"/>
  <c r="CL539" i="2"/>
  <c r="BU514" i="1"/>
  <c r="BY441" i="2" s="1"/>
  <c r="CL441" i="2"/>
  <c r="BT57" i="1"/>
  <c r="BX677" i="2" s="1"/>
  <c r="CK677" i="2"/>
  <c r="BU83" i="1"/>
  <c r="BY701" i="2" s="1"/>
  <c r="CL701" i="2"/>
  <c r="BT364" i="1"/>
  <c r="BX310" i="2" s="1"/>
  <c r="CK310" i="2"/>
  <c r="BT257" i="1"/>
  <c r="BX507" i="2" s="1"/>
  <c r="CK507" i="2"/>
  <c r="BT615" i="1"/>
  <c r="BX77" i="2" s="1"/>
  <c r="CK77" i="2"/>
  <c r="BT676" i="1"/>
  <c r="CK7" i="2"/>
  <c r="CK8" i="2"/>
  <c r="BT460" i="1"/>
  <c r="BX381" i="2" s="1"/>
  <c r="CK381" i="2"/>
  <c r="BT348" i="1"/>
  <c r="BX286" i="2" s="1"/>
  <c r="CK286" i="2"/>
  <c r="BT490" i="1"/>
  <c r="BX460" i="2" s="1"/>
  <c r="CK460" i="2"/>
  <c r="BT510" i="1"/>
  <c r="BX442" i="2" s="1"/>
  <c r="CK442" i="2"/>
  <c r="BT258" i="1"/>
  <c r="BX536" i="2" s="1"/>
  <c r="CK536" i="2"/>
  <c r="BT454" i="1"/>
  <c r="BX370" i="2" s="1"/>
  <c r="CK370" i="2"/>
  <c r="BW143" i="2"/>
  <c r="BW144" i="2"/>
  <c r="BT633" i="1"/>
  <c r="BX91" i="2" s="1"/>
  <c r="CK91" i="2"/>
  <c r="BX5" i="2"/>
  <c r="BX6" i="2"/>
  <c r="BT323" i="1"/>
  <c r="BX253" i="2" s="1"/>
  <c r="CK253" i="2"/>
  <c r="BT154" i="1"/>
  <c r="BX187" i="2" s="1"/>
  <c r="CK187" i="2"/>
  <c r="BT432" i="1"/>
  <c r="BX354" i="2" s="1"/>
  <c r="CK354" i="2"/>
  <c r="BT70" i="1"/>
  <c r="BX688" i="2" s="1"/>
  <c r="CK688" i="2"/>
  <c r="BU337" i="1"/>
  <c r="BY514" i="2" s="1"/>
  <c r="CL514" i="2"/>
  <c r="BT462" i="1"/>
  <c r="BX530" i="2" s="1"/>
  <c r="CK530" i="2"/>
  <c r="BT645" i="1"/>
  <c r="BX384" i="2" s="1"/>
  <c r="CK384" i="2"/>
  <c r="BU648" i="1"/>
  <c r="BY107" i="2" s="1"/>
  <c r="CL107" i="2"/>
  <c r="BT39" i="1"/>
  <c r="BX627" i="2" s="1"/>
  <c r="CK627" i="2"/>
  <c r="BT254" i="1"/>
  <c r="BX289" i="2" s="1"/>
  <c r="CK289" i="2"/>
  <c r="BT484" i="1"/>
  <c r="BX436" i="2" s="1"/>
  <c r="CK436" i="2"/>
  <c r="BT389" i="1"/>
  <c r="BX561" i="2" s="1"/>
  <c r="CK561" i="2"/>
  <c r="BW93" i="2"/>
  <c r="BW92" i="2"/>
  <c r="BT100" i="1"/>
  <c r="BX617" i="2" s="1"/>
  <c r="CK617" i="2"/>
  <c r="BT235" i="1"/>
  <c r="BX196" i="2" s="1"/>
  <c r="CK196" i="2"/>
  <c r="BU200" i="1"/>
  <c r="BY155" i="2" s="1"/>
  <c r="CL155" i="2"/>
  <c r="BU66" i="1"/>
  <c r="BY684" i="2" s="1"/>
  <c r="CL684" i="2"/>
  <c r="BT426" i="1"/>
  <c r="BX358" i="2" s="1"/>
  <c r="CK358" i="2"/>
  <c r="BT271" i="1"/>
  <c r="BX217" i="2" s="1"/>
  <c r="CK217" i="2"/>
  <c r="BT431" i="1"/>
  <c r="BX531" i="2" s="1"/>
  <c r="CK531" i="2"/>
  <c r="BT21" i="1"/>
  <c r="BX648" i="2" s="1"/>
  <c r="CK648" i="2"/>
  <c r="BT485" i="1"/>
  <c r="BX47" i="2" s="1"/>
  <c r="CK47" i="2"/>
  <c r="BT212" i="1"/>
  <c r="BX151" i="2" s="1"/>
  <c r="CK151" i="2"/>
  <c r="BT428" i="1"/>
  <c r="BX493" i="2" s="1"/>
  <c r="CK493" i="2"/>
  <c r="BT318" i="1"/>
  <c r="BX264" i="2" s="1"/>
  <c r="CK264" i="2"/>
  <c r="BT504" i="1"/>
  <c r="BX512" i="2" s="1"/>
  <c r="CK512" i="2"/>
  <c r="BT445" i="1"/>
  <c r="BX48" i="2" s="1"/>
  <c r="CK48" i="2"/>
  <c r="BT288" i="1"/>
  <c r="BX298" i="2" s="1"/>
  <c r="CK298" i="2"/>
  <c r="BT64" i="1"/>
  <c r="BX682" i="2" s="1"/>
  <c r="CK682" i="2"/>
  <c r="BW114" i="2"/>
  <c r="BW115" i="2"/>
  <c r="BT638" i="1"/>
  <c r="BX34" i="2" s="1"/>
  <c r="CK34" i="2"/>
  <c r="BT225" i="1"/>
  <c r="BX190" i="2" s="1"/>
  <c r="CK190" i="2"/>
  <c r="BT324" i="1"/>
  <c r="BX500" i="2" s="1"/>
  <c r="CK500" i="2"/>
  <c r="BV308" i="1"/>
  <c r="BZ244" i="2" s="1"/>
  <c r="CM244" i="2"/>
  <c r="CJ308" i="1"/>
  <c r="CN244" i="2" s="1"/>
  <c r="BX87" i="2"/>
  <c r="BX88" i="2"/>
  <c r="BU51" i="1"/>
  <c r="BY671" i="2" s="1"/>
  <c r="CL671" i="2"/>
  <c r="BV417" i="1"/>
  <c r="BZ357" i="2" s="1"/>
  <c r="CM357" i="2"/>
  <c r="CJ417" i="1"/>
  <c r="CN357" i="2" s="1"/>
  <c r="BT219" i="1"/>
  <c r="BX183" i="2" s="1"/>
  <c r="CK183" i="2"/>
  <c r="BX444" i="2"/>
  <c r="BX443" i="2"/>
  <c r="BT366" i="1"/>
  <c r="BX308" i="2" s="1"/>
  <c r="CK308" i="2"/>
  <c r="BU199" i="1"/>
  <c r="BY152" i="2" s="1"/>
  <c r="CL152" i="2"/>
  <c r="BT565" i="1"/>
  <c r="CK143" i="2"/>
  <c r="CK144" i="2"/>
  <c r="BT245" i="1"/>
  <c r="BX260" i="2" s="1"/>
  <c r="CK260" i="2"/>
  <c r="BU675" i="1"/>
  <c r="CL6" i="2"/>
  <c r="CL5" i="2"/>
  <c r="BT368" i="1"/>
  <c r="BX303" i="2" s="1"/>
  <c r="CK303" i="2"/>
  <c r="BT491" i="1"/>
  <c r="BX420" i="2" s="1"/>
  <c r="CK420" i="2"/>
  <c r="BT538" i="1"/>
  <c r="BX466" i="2" s="1"/>
  <c r="CK466" i="2"/>
  <c r="BT505" i="1"/>
  <c r="BX431" i="2" s="1"/>
  <c r="CK431" i="2"/>
  <c r="BT583" i="1"/>
  <c r="CK119" i="2"/>
  <c r="CK118" i="2"/>
  <c r="BT535" i="1"/>
  <c r="CK458" i="2"/>
  <c r="CK457" i="2"/>
  <c r="BU268" i="1"/>
  <c r="BY541" i="2" s="1"/>
  <c r="CL541" i="2"/>
  <c r="BU177" i="1"/>
  <c r="BY534" i="2" s="1"/>
  <c r="CL534" i="2"/>
  <c r="BT314" i="1"/>
  <c r="BX259" i="2" s="1"/>
  <c r="CK259" i="2"/>
  <c r="BU181" i="1"/>
  <c r="BY508" i="2" s="1"/>
  <c r="CL508" i="2"/>
  <c r="BV515" i="1"/>
  <c r="BZ423" i="2" s="1"/>
  <c r="CM423" i="2"/>
  <c r="CJ515" i="1"/>
  <c r="CN423" i="2" s="1"/>
  <c r="BT585" i="1"/>
  <c r="BX335" i="2" s="1"/>
  <c r="CK335" i="2"/>
  <c r="BT671" i="1"/>
  <c r="CK29" i="2"/>
  <c r="CK28" i="2"/>
  <c r="BT152" i="1"/>
  <c r="BX523" i="2" s="1"/>
  <c r="CK523" i="2"/>
  <c r="BT213" i="1"/>
  <c r="BX170" i="2" s="1"/>
  <c r="CK170" i="2"/>
  <c r="BT423" i="1"/>
  <c r="BX349" i="2" s="1"/>
  <c r="CK349" i="2"/>
  <c r="BT132" i="1"/>
  <c r="BX595" i="2" s="1"/>
  <c r="CK595" i="2"/>
  <c r="BU306" i="1"/>
  <c r="BY408" i="2" s="1"/>
  <c r="CL408" i="2"/>
  <c r="BT374" i="1"/>
  <c r="BX319" i="2" s="1"/>
  <c r="CK319" i="2"/>
  <c r="BT103" i="1"/>
  <c r="BX711" i="2" s="1"/>
  <c r="CK711" i="2"/>
  <c r="BU570" i="1"/>
  <c r="BY489" i="2" s="1"/>
  <c r="CL489" i="2"/>
  <c r="BU85" i="1"/>
  <c r="BY716" i="2" s="1"/>
  <c r="CL716" i="2"/>
  <c r="BT61" i="1"/>
  <c r="BX715" i="2" s="1"/>
  <c r="CK715" i="2"/>
  <c r="BU537" i="1"/>
  <c r="BY488" i="2" s="1"/>
  <c r="CL488" i="2"/>
  <c r="BT546" i="1"/>
  <c r="CK115" i="2"/>
  <c r="CK114" i="2"/>
  <c r="BT319" i="1"/>
  <c r="BX254" i="2" s="1"/>
  <c r="CK254" i="2"/>
  <c r="BT101" i="1"/>
  <c r="BX618" i="2" s="1"/>
  <c r="CK618" i="2"/>
  <c r="BT310" i="1"/>
  <c r="BX271" i="2" s="1"/>
  <c r="CK271" i="2"/>
  <c r="BU584" i="1"/>
  <c r="BY4" i="2" s="1"/>
  <c r="CL4" i="2"/>
  <c r="BU602" i="1"/>
  <c r="CL88" i="2"/>
  <c r="CL87" i="2"/>
  <c r="BU523" i="1"/>
  <c r="CL443" i="2"/>
  <c r="CL444" i="2"/>
  <c r="BT620" i="1"/>
  <c r="BX33" i="2" s="1"/>
  <c r="CK33" i="2"/>
  <c r="BT193" i="1"/>
  <c r="BX566" i="2" s="1"/>
  <c r="CK566" i="2"/>
  <c r="BT369" i="1"/>
  <c r="BX516" i="2" s="1"/>
  <c r="CK516" i="2"/>
  <c r="BT555" i="1"/>
  <c r="BX471" i="2" s="1"/>
  <c r="CK471" i="2"/>
  <c r="BU564" i="1"/>
  <c r="CL138" i="2"/>
  <c r="CL139" i="2"/>
  <c r="BW119" i="2"/>
  <c r="BW118" i="2"/>
  <c r="BT527" i="1"/>
  <c r="BX465" i="2" s="1"/>
  <c r="CK465" i="2"/>
  <c r="BV206" i="1"/>
  <c r="BZ163" i="2" s="1"/>
  <c r="CM163" i="2"/>
  <c r="CJ206" i="1"/>
  <c r="CN163" i="2" s="1"/>
  <c r="BW457" i="2"/>
  <c r="BW458" i="2"/>
  <c r="BT233" i="1"/>
  <c r="BX226" i="2" s="1"/>
  <c r="CK226" i="2"/>
  <c r="CJ305" i="1"/>
  <c r="CN538" i="2" s="1"/>
  <c r="CJ520" i="1"/>
  <c r="CN409" i="2" s="1"/>
  <c r="BU520" i="1"/>
  <c r="BY409" i="2" s="1"/>
  <c r="CL409" i="2"/>
  <c r="BY129" i="2"/>
  <c r="BY128" i="2"/>
  <c r="BT473" i="1"/>
  <c r="BX395" i="2" s="1"/>
  <c r="CK395" i="2"/>
  <c r="BT138" i="1"/>
  <c r="BX555" i="2" s="1"/>
  <c r="CK555" i="2"/>
  <c r="BU655" i="1"/>
  <c r="BY110" i="2" s="1"/>
  <c r="CL110" i="2"/>
  <c r="BT596" i="1"/>
  <c r="BX16" i="2" s="1"/>
  <c r="CK16" i="2"/>
  <c r="BU552" i="1"/>
  <c r="CL126" i="2"/>
  <c r="CL127" i="2"/>
  <c r="BV400" i="1"/>
  <c r="BZ332" i="2" s="1"/>
  <c r="CM332" i="2"/>
  <c r="CJ400" i="1"/>
  <c r="CN332" i="2" s="1"/>
  <c r="CJ32" i="1"/>
  <c r="CN652" i="2" s="1"/>
  <c r="BU32" i="1"/>
  <c r="BY652" i="2" s="1"/>
  <c r="CL652" i="2"/>
  <c r="BT93" i="1"/>
  <c r="BX603" i="2" s="1"/>
  <c r="CK603" i="2"/>
  <c r="BV594" i="1"/>
  <c r="BZ78" i="2" s="1"/>
  <c r="CM78" i="2"/>
  <c r="CJ594" i="1"/>
  <c r="CN78" i="2" s="1"/>
  <c r="BV371" i="1"/>
  <c r="BZ562" i="2" s="1"/>
  <c r="CM562" i="2"/>
  <c r="CJ371" i="1"/>
  <c r="CN562" i="2" s="1"/>
  <c r="BU411" i="1"/>
  <c r="BY342" i="2" s="1"/>
  <c r="CL342" i="2"/>
  <c r="BU508" i="1"/>
  <c r="BY432" i="2" s="1"/>
  <c r="CL432" i="2"/>
  <c r="BT247" i="1"/>
  <c r="BX399" i="2" s="1"/>
  <c r="CK399" i="2"/>
  <c r="BT511" i="1"/>
  <c r="BX429" i="2" s="1"/>
  <c r="CK429" i="2"/>
  <c r="BT286" i="1"/>
  <c r="BX251" i="2" s="1"/>
  <c r="CK251" i="2"/>
  <c r="BT195" i="1"/>
  <c r="BX164" i="2" s="1"/>
  <c r="CK164" i="2"/>
  <c r="BU531" i="1"/>
  <c r="BY412" i="2" s="1"/>
  <c r="CL412" i="2"/>
  <c r="BT262" i="1"/>
  <c r="BX199" i="2" s="1"/>
  <c r="CK199" i="2"/>
  <c r="BT104" i="1"/>
  <c r="BX605" i="2" s="1"/>
  <c r="CK605" i="2"/>
  <c r="BT224" i="1"/>
  <c r="BX232" i="2" s="1"/>
  <c r="CK232" i="2"/>
  <c r="BU499" i="1"/>
  <c r="BY433" i="2" s="1"/>
  <c r="CL433" i="2"/>
  <c r="BT114" i="1"/>
  <c r="BX611" i="2" s="1"/>
  <c r="CK611" i="2"/>
  <c r="BT613" i="1"/>
  <c r="CK64" i="2"/>
  <c r="CK65" i="2"/>
  <c r="BT567" i="1"/>
  <c r="BX485" i="2" s="1"/>
  <c r="CK485" i="2"/>
  <c r="BU443" i="1"/>
  <c r="BY365" i="2" s="1"/>
  <c r="CL365" i="2"/>
  <c r="BU46" i="1"/>
  <c r="BY621" i="2" s="1"/>
  <c r="CL621" i="2"/>
  <c r="BT151" i="1"/>
  <c r="BX189" i="2" s="1"/>
  <c r="CK189" i="2"/>
  <c r="BT281" i="1"/>
  <c r="BX227" i="2" s="1"/>
  <c r="CK227" i="2"/>
  <c r="BT395" i="1"/>
  <c r="BX328" i="2" s="1"/>
  <c r="CK328" i="2"/>
  <c r="BX126" i="2"/>
  <c r="BX127" i="2"/>
  <c r="BT414" i="1"/>
  <c r="BX415" i="2" s="1"/>
  <c r="CK415" i="2"/>
  <c r="BT246" i="1"/>
  <c r="BX200" i="2" s="1"/>
  <c r="CK200" i="2"/>
  <c r="BT252" i="1"/>
  <c r="BX222" i="2" s="1"/>
  <c r="CK222" i="2"/>
  <c r="BV413" i="1"/>
  <c r="BZ348" i="2" s="1"/>
  <c r="CM348" i="2"/>
  <c r="CJ413" i="1"/>
  <c r="CN348" i="2" s="1"/>
  <c r="BT489" i="1"/>
  <c r="BX435" i="2" s="1"/>
  <c r="CK435" i="2"/>
  <c r="BT261" i="1"/>
  <c r="BX203" i="2" s="1"/>
  <c r="CK203" i="2"/>
  <c r="BT382" i="1"/>
  <c r="BX312" i="2" s="1"/>
  <c r="CK312" i="2"/>
  <c r="BT525" i="1"/>
  <c r="BX452" i="2" s="1"/>
  <c r="CK452" i="2"/>
  <c r="BU402" i="1"/>
  <c r="BY339" i="2" s="1"/>
  <c r="CL339" i="2"/>
  <c r="BT278" i="1"/>
  <c r="BX256" i="2" s="1"/>
  <c r="CK256" i="2"/>
  <c r="BT356" i="1"/>
  <c r="BX287" i="2" s="1"/>
  <c r="CK287" i="2"/>
  <c r="BT108" i="1"/>
  <c r="BX594" i="2" s="1"/>
  <c r="CK594" i="2"/>
  <c r="BU354" i="1"/>
  <c r="BY295" i="2" s="1"/>
  <c r="CL295" i="2"/>
  <c r="BT55" i="1"/>
  <c r="BX675" i="2" s="1"/>
  <c r="CK675" i="2"/>
  <c r="BT660" i="1"/>
  <c r="BX103" i="2" s="1"/>
  <c r="CK103" i="2"/>
  <c r="BT503" i="1"/>
  <c r="CK428" i="2"/>
  <c r="BY106" i="2"/>
  <c r="BY105" i="2"/>
  <c r="BT332" i="1"/>
  <c r="BX269" i="2" s="1"/>
  <c r="CK269" i="2"/>
  <c r="BT50" i="1"/>
  <c r="BX670" i="2" s="1"/>
  <c r="CK670" i="2"/>
  <c r="BW64" i="2"/>
  <c r="BW65" i="2"/>
  <c r="BT266" i="1"/>
  <c r="BX206" i="2" s="1"/>
  <c r="CK206" i="2"/>
  <c r="BT110" i="1"/>
  <c r="BX608" i="2" s="1"/>
  <c r="CK608" i="2"/>
  <c r="BT24" i="1"/>
  <c r="BX650" i="2" s="1"/>
  <c r="CK650" i="2"/>
  <c r="BT94" i="1"/>
  <c r="BX612" i="2" s="1"/>
  <c r="CK612" i="2"/>
  <c r="BT590" i="1"/>
  <c r="BX66" i="2" s="1"/>
  <c r="CK66" i="2"/>
  <c r="BT342" i="1"/>
  <c r="BX278" i="2" s="1"/>
  <c r="CK278" i="2"/>
  <c r="BT416" i="1"/>
  <c r="BX352" i="2" s="1"/>
  <c r="CK352" i="2"/>
  <c r="BT456" i="1"/>
  <c r="BX406" i="2" s="1"/>
  <c r="CK406" i="2"/>
  <c r="BU616" i="1"/>
  <c r="BY83" i="2" s="1"/>
  <c r="CL83" i="2"/>
  <c r="BU440" i="1"/>
  <c r="BY356" i="2" s="1"/>
  <c r="CL356" i="2"/>
  <c r="BT68" i="1"/>
  <c r="BX686" i="2" s="1"/>
  <c r="CK686" i="2"/>
  <c r="BT359" i="1"/>
  <c r="BX297" i="2" s="1"/>
  <c r="CK297" i="2"/>
  <c r="BX138" i="2"/>
  <c r="BX139" i="2"/>
  <c r="BU397" i="1"/>
  <c r="BY336" i="2" s="1"/>
  <c r="CL336" i="2"/>
  <c r="BT360" i="1"/>
  <c r="BX305" i="2" s="1"/>
  <c r="CK305" i="2"/>
  <c r="BT465" i="1"/>
  <c r="BX385" i="2" s="1"/>
  <c r="CK385" i="2"/>
  <c r="BU210" i="1"/>
  <c r="BY525" i="2" s="1"/>
  <c r="CL525" i="2"/>
  <c r="BT624" i="1"/>
  <c r="BX99" i="2" s="1"/>
  <c r="CK99" i="2"/>
  <c r="BT196" i="1"/>
  <c r="BX147" i="2" s="1"/>
  <c r="CK147" i="2"/>
  <c r="BT260" i="1"/>
  <c r="BX223" i="2" s="1"/>
  <c r="CK223" i="2"/>
  <c r="BT139" i="1"/>
  <c r="BX552" i="2" s="1"/>
  <c r="CK552" i="2"/>
  <c r="BU216" i="1"/>
  <c r="BY181" i="2" s="1"/>
  <c r="CL181" i="2"/>
  <c r="BU12" i="1"/>
  <c r="BY666" i="2" s="1"/>
  <c r="CL666" i="2"/>
  <c r="BT279" i="1"/>
  <c r="BX231" i="2" s="1"/>
  <c r="CK231" i="2"/>
  <c r="BT591" i="1"/>
  <c r="BX76" i="2" s="1"/>
  <c r="CK76" i="2"/>
  <c r="CJ264" i="1"/>
  <c r="CN239" i="2" s="1"/>
  <c r="BU264" i="1"/>
  <c r="BY239" i="2" s="1"/>
  <c r="CL239" i="2"/>
  <c r="BT248" i="1"/>
  <c r="BX578" i="2" s="1"/>
  <c r="CK578" i="2"/>
  <c r="BY704" i="2"/>
  <c r="BY705" i="2"/>
  <c r="BY706" i="2"/>
  <c r="BU341" i="1"/>
  <c r="BY282" i="2" s="1"/>
  <c r="CL282" i="2"/>
  <c r="BT410" i="1"/>
  <c r="BX341" i="2" s="1"/>
  <c r="CK341" i="2"/>
  <c r="BT507" i="1"/>
  <c r="BX430" i="2" s="1"/>
  <c r="CK430" i="2"/>
  <c r="BT28" i="1"/>
  <c r="BX636" i="2" s="1"/>
  <c r="CK636" i="2"/>
  <c r="BV95" i="1"/>
  <c r="BZ613" i="2" s="1"/>
  <c r="CM613" i="2"/>
  <c r="CJ95" i="1"/>
  <c r="CN613" i="2" s="1"/>
  <c r="BT123" i="1"/>
  <c r="BX607" i="2" s="1"/>
  <c r="CK607" i="2"/>
  <c r="BW363" i="2"/>
  <c r="BW351" i="2"/>
  <c r="BT26" i="1"/>
  <c r="BX623" i="2" s="1"/>
  <c r="CK623" i="2"/>
  <c r="BX137" i="2"/>
  <c r="BX136" i="2"/>
  <c r="BV483" i="1"/>
  <c r="BZ405" i="2" s="1"/>
  <c r="CM405" i="2"/>
  <c r="CJ483" i="1"/>
  <c r="CN405" i="2" s="1"/>
  <c r="BU627" i="1"/>
  <c r="BY15" i="2" s="1"/>
  <c r="CL15" i="2"/>
  <c r="BT551" i="1"/>
  <c r="BX470" i="2" s="1"/>
  <c r="CK470" i="2"/>
  <c r="BU259" i="1"/>
  <c r="BY574" i="2" s="1"/>
  <c r="CL574" i="2"/>
  <c r="BT74" i="1"/>
  <c r="BX692" i="2" s="1"/>
  <c r="CK692" i="2"/>
  <c r="BT464" i="1"/>
  <c r="BX372" i="2" s="1"/>
  <c r="CK372" i="2"/>
  <c r="BW483" i="2"/>
  <c r="BW482" i="2"/>
  <c r="BT540" i="1"/>
  <c r="BX461" i="2" s="1"/>
  <c r="CK461" i="2"/>
  <c r="BU668" i="1"/>
  <c r="BY367" i="2" s="1"/>
  <c r="CL367" i="2"/>
  <c r="BT244" i="1"/>
  <c r="BX540" i="2" s="1"/>
  <c r="CK540" i="2"/>
  <c r="BT231" i="1"/>
  <c r="BX193" i="2" s="1"/>
  <c r="CK193" i="2"/>
  <c r="BT329" i="1"/>
  <c r="BX265" i="2" s="1"/>
  <c r="CK265" i="2"/>
  <c r="BT274" i="1"/>
  <c r="BX211" i="2" s="1"/>
  <c r="CK211" i="2"/>
  <c r="BV147" i="1"/>
  <c r="BZ554" i="2" s="1"/>
  <c r="CM554" i="2"/>
  <c r="CJ147" i="1"/>
  <c r="CN554" i="2" s="1"/>
  <c r="BT317" i="1"/>
  <c r="BX255" i="2" s="1"/>
  <c r="CK255" i="2"/>
  <c r="BT586" i="1"/>
  <c r="BX58" i="2" s="1"/>
  <c r="CK58" i="2"/>
  <c r="BT344" i="1"/>
  <c r="BX284" i="2" s="1"/>
  <c r="CK284" i="2"/>
  <c r="BT352" i="1"/>
  <c r="BX549" i="2" s="1"/>
  <c r="CK549" i="2"/>
  <c r="BU14" i="1"/>
  <c r="BY668" i="2" s="1"/>
  <c r="CL668" i="2"/>
  <c r="BV202" i="1"/>
  <c r="BZ150" i="2" s="1"/>
  <c r="CM150" i="2"/>
  <c r="CJ202" i="1"/>
  <c r="CN150" i="2" s="1"/>
  <c r="BV86" i="1"/>
  <c r="CM704" i="2"/>
  <c r="CM706" i="2"/>
  <c r="CM705" i="2"/>
  <c r="CJ86" i="1"/>
  <c r="BT69" i="1"/>
  <c r="BX687" i="2" s="1"/>
  <c r="CK687" i="2"/>
  <c r="BT320" i="1"/>
  <c r="BX246" i="2" s="1"/>
  <c r="CK246" i="2"/>
  <c r="BT148" i="1"/>
  <c r="BX499" i="2" s="1"/>
  <c r="CK499" i="2"/>
  <c r="BU542" i="1"/>
  <c r="BY491" i="2" s="1"/>
  <c r="CL491" i="2"/>
  <c r="BT409" i="1"/>
  <c r="BX330" i="2" s="1"/>
  <c r="CK330" i="2"/>
  <c r="BT677" i="1"/>
  <c r="CK9" i="2"/>
  <c r="CK10" i="2"/>
  <c r="BT350" i="1"/>
  <c r="BX296" i="2" s="1"/>
  <c r="CK296" i="2"/>
  <c r="BT487" i="1"/>
  <c r="BX112" i="2" s="1"/>
  <c r="CK112" i="2"/>
  <c r="BT155" i="1"/>
  <c r="BX166" i="2" s="1"/>
  <c r="CK166" i="2"/>
  <c r="BU576" i="1"/>
  <c r="BY492" i="2" s="1"/>
  <c r="CL492" i="2"/>
  <c r="BU386" i="1"/>
  <c r="BY314" i="2" s="1"/>
  <c r="CL314" i="2"/>
  <c r="BT236" i="1"/>
  <c r="BX195" i="2" s="1"/>
  <c r="CK195" i="2"/>
  <c r="BT543" i="1"/>
  <c r="BX464" i="2" s="1"/>
  <c r="CK464" i="2"/>
  <c r="BU130" i="1"/>
  <c r="BY589" i="2" s="1"/>
  <c r="CL589" i="2"/>
  <c r="BT631" i="1"/>
  <c r="BX37" i="2" s="1"/>
  <c r="CK37" i="2"/>
  <c r="BU559" i="1"/>
  <c r="BY472" i="2" s="1"/>
  <c r="CL472" i="2"/>
  <c r="BT667" i="1"/>
  <c r="CK351" i="2"/>
  <c r="CK363" i="2"/>
  <c r="BT296" i="1"/>
  <c r="BX235" i="2" s="1"/>
  <c r="CK235" i="2"/>
  <c r="BT646" i="1"/>
  <c r="BX49" i="2" s="1"/>
  <c r="CK49" i="2"/>
  <c r="BU433" i="1"/>
  <c r="CL136" i="2"/>
  <c r="CL137" i="2"/>
  <c r="BT373" i="1"/>
  <c r="BX520" i="2" s="1"/>
  <c r="CK520" i="2"/>
  <c r="BU446" i="1"/>
  <c r="BY371" i="2" s="1"/>
  <c r="CL371" i="2"/>
  <c r="BU265" i="1"/>
  <c r="BY210" i="2" s="1"/>
  <c r="CL210" i="2"/>
  <c r="BT338" i="1"/>
  <c r="BX528" i="2" s="1"/>
  <c r="CK528" i="2"/>
  <c r="BU642" i="1"/>
  <c r="BY41" i="2" s="1"/>
  <c r="CL41" i="2"/>
  <c r="BU142" i="1"/>
  <c r="BY568" i="2" s="1"/>
  <c r="CL568" i="2"/>
  <c r="BT346" i="1"/>
  <c r="BX277" i="2" s="1"/>
  <c r="CK277" i="2"/>
  <c r="BU355" i="1"/>
  <c r="BY544" i="2" s="1"/>
  <c r="CL544" i="2"/>
  <c r="BT335" i="1"/>
  <c r="BX288" i="2" s="1"/>
  <c r="CK288" i="2"/>
  <c r="BT214" i="1"/>
  <c r="BX175" i="2" s="1"/>
  <c r="CK175" i="2"/>
  <c r="BU666" i="1"/>
  <c r="BY32" i="2" s="1"/>
  <c r="CL32" i="2"/>
  <c r="BT54" i="1"/>
  <c r="BX674" i="2" s="1"/>
  <c r="CK674" i="2"/>
  <c r="BT553" i="1"/>
  <c r="CK482" i="2"/>
  <c r="CK483" i="2"/>
  <c r="BT394" i="1"/>
  <c r="BX323" i="2" s="1"/>
  <c r="CK323" i="2"/>
  <c r="BV250" i="1"/>
  <c r="BZ214" i="2" s="1"/>
  <c r="CM214" i="2"/>
  <c r="CJ250" i="1"/>
  <c r="CN214" i="2" s="1"/>
  <c r="BU82" i="1"/>
  <c r="BY700" i="2" s="1"/>
  <c r="CL700" i="2"/>
  <c r="BT496" i="1"/>
  <c r="BX425" i="2" s="1"/>
  <c r="CK425" i="2"/>
  <c r="BT127" i="1"/>
  <c r="BX609" i="2" s="1"/>
  <c r="CK609" i="2"/>
  <c r="BU204" i="1"/>
  <c r="BY160" i="2" s="1"/>
  <c r="CL160" i="2"/>
  <c r="BT221" i="1"/>
  <c r="BX180" i="2" s="1"/>
  <c r="CK180" i="2"/>
  <c r="BU463" i="1"/>
  <c r="BY382" i="2" s="1"/>
  <c r="CL382" i="2"/>
  <c r="BU87" i="1"/>
  <c r="CL713" i="2"/>
  <c r="CL712" i="2"/>
  <c r="BT118" i="1"/>
  <c r="BX582" i="2" s="1"/>
  <c r="CK582" i="2"/>
  <c r="BT379" i="1"/>
  <c r="BX331" i="2" s="1"/>
  <c r="CK331" i="2"/>
  <c r="BT285" i="1"/>
  <c r="BX233" i="2" s="1"/>
  <c r="CK233" i="2"/>
  <c r="BU140" i="1"/>
  <c r="BY529" i="2" s="1"/>
  <c r="CL529" i="2"/>
  <c r="BW658" i="2"/>
  <c r="BW660" i="2"/>
  <c r="BW659" i="2"/>
  <c r="BT175" i="1"/>
  <c r="BX169" i="2" s="1"/>
  <c r="CK169" i="2"/>
  <c r="BT56" i="1"/>
  <c r="BX676" i="2" s="1"/>
  <c r="CK676" i="2"/>
  <c r="BT493" i="1"/>
  <c r="BX422" i="2" s="1"/>
  <c r="CK422" i="2"/>
  <c r="BU617" i="1"/>
  <c r="BY102" i="2" s="1"/>
  <c r="CL102" i="2"/>
  <c r="BT363" i="1"/>
  <c r="BX300" i="2" s="1"/>
  <c r="CK300" i="2"/>
  <c r="BT149" i="1"/>
  <c r="BX21" i="2" s="1"/>
  <c r="CK21" i="2"/>
  <c r="BT48" i="1"/>
  <c r="BX643" i="2" s="1"/>
  <c r="CK643" i="2"/>
  <c r="BT234" i="1"/>
  <c r="BX198" i="2" s="1"/>
  <c r="CK198" i="2"/>
  <c r="BT450" i="1"/>
  <c r="BX364" i="2" s="1"/>
  <c r="CK364" i="2"/>
  <c r="BT91" i="1"/>
  <c r="BX702" i="2" s="1"/>
  <c r="CK702" i="2"/>
  <c r="BU458" i="1"/>
  <c r="BY373" i="2" s="1"/>
  <c r="CL373" i="2"/>
  <c r="BY130" i="2"/>
  <c r="BY131" i="2"/>
  <c r="BT189" i="1"/>
  <c r="BX498" i="2" s="1"/>
  <c r="CK498" i="2"/>
  <c r="BT141" i="1"/>
  <c r="BX162" i="2" s="1"/>
  <c r="CK162" i="2"/>
  <c r="BT170" i="1"/>
  <c r="BX527" i="2" s="1"/>
  <c r="CK527" i="2"/>
  <c r="BV222" i="1"/>
  <c r="BZ179" i="2" s="1"/>
  <c r="CM179" i="2"/>
  <c r="CJ222" i="1"/>
  <c r="CN179" i="2" s="1"/>
  <c r="BY31" i="2"/>
  <c r="BY35" i="2"/>
  <c r="BT522" i="1"/>
  <c r="BX497" i="2" s="1"/>
  <c r="CK497" i="2"/>
  <c r="BT35" i="1"/>
  <c r="BX644" i="2" s="1"/>
  <c r="CK644" i="2"/>
  <c r="CZ105" i="2"/>
  <c r="CZ106" i="2"/>
  <c r="CW634" i="1"/>
  <c r="BV634" i="1"/>
  <c r="BT201" i="1"/>
  <c r="BX153" i="2" s="1"/>
  <c r="CK153" i="2"/>
  <c r="BT656" i="1"/>
  <c r="BX20" i="2" s="1"/>
  <c r="CK20" i="2"/>
  <c r="BT307" i="1"/>
  <c r="BX510" i="2" s="1"/>
  <c r="CK510" i="2"/>
  <c r="BY101" i="2"/>
  <c r="BY100" i="2"/>
  <c r="BT326" i="1"/>
  <c r="BX257" i="2" s="1"/>
  <c r="CK257" i="2"/>
  <c r="BU191" i="1"/>
  <c r="BY172" i="2" s="1"/>
  <c r="CL172" i="2"/>
  <c r="BT396" i="1"/>
  <c r="BX325" i="2" s="1"/>
  <c r="CK325" i="2"/>
  <c r="BT184" i="1"/>
  <c r="BX168" i="2" s="1"/>
  <c r="CK168" i="2"/>
  <c r="BT626" i="1"/>
  <c r="BX96" i="2" s="1"/>
  <c r="CK96" i="2"/>
  <c r="BT182" i="1"/>
  <c r="BX185" i="2" s="1"/>
  <c r="CK185" i="2"/>
  <c r="BT393" i="1"/>
  <c r="BX347" i="2" s="1"/>
  <c r="CK347" i="2"/>
  <c r="BU377" i="1"/>
  <c r="BY387" i="2" s="1"/>
  <c r="CL387" i="2"/>
  <c r="BT18" i="1"/>
  <c r="BX637" i="2" s="1"/>
  <c r="CK637" i="2"/>
  <c r="BX712" i="2"/>
  <c r="BX713" i="2"/>
  <c r="BT290" i="1"/>
  <c r="BX238" i="2" s="1"/>
  <c r="CK238" i="2"/>
  <c r="BU545" i="1"/>
  <c r="BY467" i="2" s="1"/>
  <c r="CL467" i="2"/>
  <c r="BT598" i="1"/>
  <c r="BX24" i="2" s="1"/>
  <c r="CK24" i="2"/>
  <c r="BT215" i="1"/>
  <c r="BX173" i="2" s="1"/>
  <c r="CK173" i="2"/>
  <c r="BU316" i="1"/>
  <c r="BY309" i="2" s="1"/>
  <c r="CL309" i="2"/>
  <c r="BV575" i="1"/>
  <c r="BZ490" i="2" s="1"/>
  <c r="CM490" i="2"/>
  <c r="CJ575" i="1"/>
  <c r="CN490" i="2" s="1"/>
  <c r="BW82" i="2"/>
  <c r="BW81" i="2"/>
  <c r="BU163" i="1"/>
  <c r="BY268" i="2" s="1"/>
  <c r="CL268" i="2"/>
  <c r="BU526" i="1"/>
  <c r="BY447" i="2" s="1"/>
  <c r="CL447" i="2"/>
  <c r="BU447" i="1"/>
  <c r="BY375" i="2" s="1"/>
  <c r="CL375" i="2"/>
  <c r="BT637" i="1"/>
  <c r="BX98" i="2" s="1"/>
  <c r="CK98" i="2"/>
  <c r="BT126" i="1"/>
  <c r="BX601" i="2" s="1"/>
  <c r="CK601" i="2"/>
  <c r="BT459" i="1"/>
  <c r="BX362" i="2" s="1"/>
  <c r="CK362" i="2"/>
  <c r="BT619" i="1"/>
  <c r="BX46" i="2" s="1"/>
  <c r="CK46" i="2"/>
  <c r="BT136" i="1"/>
  <c r="BX376" i="2" s="1"/>
  <c r="CK376" i="2"/>
  <c r="BT282" i="1"/>
  <c r="BX245" i="2" s="1"/>
  <c r="CK245" i="2"/>
  <c r="BT72" i="1"/>
  <c r="BX690" i="2" s="1"/>
  <c r="CK690" i="2"/>
  <c r="BT295" i="1"/>
  <c r="BX205" i="2" s="1"/>
  <c r="CK205" i="2"/>
  <c r="BU587" i="1"/>
  <c r="BY42" i="2" s="1"/>
  <c r="CL42" i="2"/>
  <c r="BU322" i="1"/>
  <c r="BY575" i="2" s="1"/>
  <c r="CL575" i="2"/>
  <c r="BT176" i="1"/>
  <c r="BX537" i="2" s="1"/>
  <c r="CK537" i="2"/>
  <c r="BT120" i="1"/>
  <c r="BX600" i="2" s="1"/>
  <c r="CK600" i="2"/>
  <c r="BT480" i="1"/>
  <c r="BX524" i="2" s="1"/>
  <c r="CK524" i="2"/>
  <c r="BU577" i="1"/>
  <c r="CL545" i="2"/>
  <c r="CL546" i="2"/>
  <c r="BU452" i="1"/>
  <c r="CL374" i="2"/>
  <c r="BT192" i="1"/>
  <c r="BX519" i="2" s="1"/>
  <c r="CK519" i="2"/>
  <c r="BT8" i="1"/>
  <c r="BX662" i="2" s="1"/>
  <c r="CK662" i="2"/>
  <c r="BT481" i="1"/>
  <c r="BX404" i="2" s="1"/>
  <c r="CK404" i="2"/>
  <c r="BT618" i="1"/>
  <c r="BX23" i="2" s="1"/>
  <c r="CK23" i="2"/>
  <c r="BT134" i="1"/>
  <c r="BX602" i="2" s="1"/>
  <c r="CK602" i="2"/>
  <c r="BV547" i="1"/>
  <c r="CM130" i="2"/>
  <c r="CM131" i="2"/>
  <c r="CJ547" i="1"/>
  <c r="BT45" i="1"/>
  <c r="BX657" i="2" s="1"/>
  <c r="CK657" i="2"/>
  <c r="BT517" i="1"/>
  <c r="BX421" i="2" s="1"/>
  <c r="CK421" i="2"/>
  <c r="BT672" i="1"/>
  <c r="BX73" i="2" s="1"/>
  <c r="CK73" i="2"/>
  <c r="BT372" i="1"/>
  <c r="BX275" i="2" s="1"/>
  <c r="CK275" i="2"/>
  <c r="BV673" i="1"/>
  <c r="CM35" i="2"/>
  <c r="CM31" i="2"/>
  <c r="CJ673" i="1"/>
  <c r="BT453" i="1"/>
  <c r="BX280" i="2" s="1"/>
  <c r="CK280" i="2"/>
  <c r="BT572" i="1"/>
  <c r="BX494" i="2" s="1"/>
  <c r="CK494" i="2"/>
  <c r="BT251" i="1"/>
  <c r="BX209" i="2" s="1"/>
  <c r="CK209" i="2"/>
  <c r="BV625" i="1"/>
  <c r="CM100" i="2"/>
  <c r="CM101" i="2"/>
  <c r="CJ625" i="1"/>
  <c r="BT468" i="1"/>
  <c r="BX413" i="2" s="1"/>
  <c r="CK413" i="2"/>
  <c r="BT89" i="1"/>
  <c r="BX630" i="2" s="1"/>
  <c r="CK630" i="2"/>
  <c r="BU513" i="1"/>
  <c r="BY437" i="2" s="1"/>
  <c r="CL437" i="2"/>
  <c r="BT421" i="1"/>
  <c r="BX403" i="2" s="1"/>
  <c r="CK403" i="2"/>
  <c r="BU539" i="1"/>
  <c r="BY484" i="2" s="1"/>
  <c r="CL484" i="2"/>
  <c r="BT571" i="1"/>
  <c r="BX117" i="2" s="1"/>
  <c r="CK117" i="2"/>
  <c r="BU220" i="1"/>
  <c r="BY184" i="2" s="1"/>
  <c r="CL184" i="2"/>
  <c r="BT158" i="1"/>
  <c r="BX573" i="2" s="1"/>
  <c r="CK573" i="2"/>
  <c r="BT270" i="1"/>
  <c r="BX219" i="2" s="1"/>
  <c r="CK219" i="2"/>
  <c r="BU313" i="1"/>
  <c r="BY270" i="2" s="1"/>
  <c r="CL270" i="2"/>
  <c r="BV623" i="1"/>
  <c r="BZ57" i="2" s="1"/>
  <c r="CM57" i="2"/>
  <c r="CJ623" i="1"/>
  <c r="CN57" i="2" s="1"/>
  <c r="BV641" i="1"/>
  <c r="BZ67" i="2" s="1"/>
  <c r="CM67" i="2"/>
  <c r="CJ641" i="1"/>
  <c r="CN67" i="2" s="1"/>
  <c r="BU370" i="1"/>
  <c r="BY306" i="2" s="1"/>
  <c r="CL306" i="2"/>
  <c r="BV418" i="1"/>
  <c r="BZ285" i="2" s="1"/>
  <c r="CM285" i="2"/>
  <c r="CJ418" i="1"/>
  <c r="CN285" i="2" s="1"/>
  <c r="BT256" i="1"/>
  <c r="BX208" i="2" s="1"/>
  <c r="CK208" i="2"/>
  <c r="BU606" i="1"/>
  <c r="BY17" i="2" s="1"/>
  <c r="CL17" i="2"/>
  <c r="BT340" i="1"/>
  <c r="BX322" i="2" s="1"/>
  <c r="CK322" i="2"/>
  <c r="BV144" i="1"/>
  <c r="BZ230" i="2" s="1"/>
  <c r="CM230" i="2"/>
  <c r="CJ144" i="1"/>
  <c r="CN230" i="2" s="1"/>
  <c r="BU621" i="1"/>
  <c r="BY113" i="2" s="1"/>
  <c r="CL113" i="2"/>
  <c r="BT11" i="1"/>
  <c r="BX665" i="2" s="1"/>
  <c r="CK665" i="2"/>
  <c r="BV19" i="1"/>
  <c r="BZ638" i="2" s="1"/>
  <c r="CM638" i="2"/>
  <c r="CJ19" i="1"/>
  <c r="CN638" i="2" s="1"/>
  <c r="BT30" i="1"/>
  <c r="BX649" i="2" s="1"/>
  <c r="CK649" i="2"/>
  <c r="BX545" i="2"/>
  <c r="BX546" i="2"/>
  <c r="BW9" i="2"/>
  <c r="BW10" i="2"/>
  <c r="BU113" i="1"/>
  <c r="BY598" i="2" s="1"/>
  <c r="CL598" i="2"/>
  <c r="BU429" i="1"/>
  <c r="BY579" i="2" s="1"/>
  <c r="CL579" i="2"/>
  <c r="BV469" i="1"/>
  <c r="BZ388" i="2" s="1"/>
  <c r="CJ469" i="1"/>
  <c r="CN388" i="2" s="1"/>
  <c r="CM388" i="2"/>
  <c r="BT436" i="1"/>
  <c r="BX353" i="2" s="1"/>
  <c r="CK353" i="2"/>
  <c r="BT186" i="1"/>
  <c r="BX547" i="2" s="1"/>
  <c r="CK547" i="2"/>
  <c r="BT378" i="1"/>
  <c r="BX318" i="2" s="1"/>
  <c r="CK318" i="2"/>
  <c r="BT501" i="1"/>
  <c r="BX439" i="2" s="1"/>
  <c r="CK439" i="2"/>
  <c r="BT97" i="1"/>
  <c r="BX703" i="2" s="1"/>
  <c r="CK703" i="2"/>
  <c r="BU482" i="1"/>
  <c r="BY402" i="2" s="1"/>
  <c r="CL402" i="2"/>
  <c r="BV13" i="1"/>
  <c r="BZ667" i="2" s="1"/>
  <c r="CM667" i="2"/>
  <c r="CJ13" i="1"/>
  <c r="CN667" i="2" s="1"/>
  <c r="BT167" i="1"/>
  <c r="BX513" i="2" s="1"/>
  <c r="CK513" i="2"/>
  <c r="BT632" i="1"/>
  <c r="BX570" i="2" s="1"/>
  <c r="CK570" i="2"/>
  <c r="BT99" i="1"/>
  <c r="BX619" i="2" s="1"/>
  <c r="CK619" i="2"/>
  <c r="BU129" i="1"/>
  <c r="BY588" i="2" s="1"/>
  <c r="CL588" i="2"/>
  <c r="CV678" i="1"/>
  <c r="CY75" i="2"/>
  <c r="CY1" i="2" s="1"/>
  <c r="BU657" i="1"/>
  <c r="BY75" i="2" s="1"/>
  <c r="BT568" i="1"/>
  <c r="BX486" i="2" s="1"/>
  <c r="CK486" i="2"/>
  <c r="BU179" i="1"/>
  <c r="BY501" i="2" s="1"/>
  <c r="CL501" i="2"/>
  <c r="BT146" i="1"/>
  <c r="BX146" i="2" s="1"/>
  <c r="CK146" i="2"/>
  <c r="BU451" i="1"/>
  <c r="BY400" i="2" s="1"/>
  <c r="CL400" i="2"/>
  <c r="BT128" i="1"/>
  <c r="BX584" i="2" s="1"/>
  <c r="CK584" i="2"/>
  <c r="BT102" i="1"/>
  <c r="BX620" i="2" s="1"/>
  <c r="CK620" i="2"/>
  <c r="BT392" i="1"/>
  <c r="BX320" i="2" s="1"/>
  <c r="CK320" i="2"/>
  <c r="BU333" i="1"/>
  <c r="BY279" i="2" s="1"/>
  <c r="CL279" i="2"/>
  <c r="BT439" i="1"/>
  <c r="BX359" i="2" s="1"/>
  <c r="CK359" i="2"/>
  <c r="BV434" i="1"/>
  <c r="BZ360" i="2" s="1"/>
  <c r="CJ434" i="1"/>
  <c r="CN360" i="2" s="1"/>
  <c r="CM360" i="2"/>
  <c r="BU404" i="1"/>
  <c r="BY344" i="2" s="1"/>
  <c r="CL344" i="2"/>
  <c r="BU161" i="1"/>
  <c r="BY157" i="2" s="1"/>
  <c r="CL157" i="2"/>
  <c r="BV269" i="1"/>
  <c r="BZ207" i="2" s="1"/>
  <c r="CM207" i="2"/>
  <c r="CJ269" i="1"/>
  <c r="CN207" i="2" s="1"/>
  <c r="BU243" i="1"/>
  <c r="BY410" i="2" s="1"/>
  <c r="CL410" i="2"/>
  <c r="BU600" i="1"/>
  <c r="BY95" i="2" s="1"/>
  <c r="CL95" i="2"/>
  <c r="BU38" i="1"/>
  <c r="BY625" i="2" s="1"/>
  <c r="CL625" i="2"/>
  <c r="BU312" i="1"/>
  <c r="BY249" i="2" s="1"/>
  <c r="CL249" i="2"/>
  <c r="BT80" i="1"/>
  <c r="BX698" i="2" s="1"/>
  <c r="CK698" i="2"/>
  <c r="BT347" i="1"/>
  <c r="BX560" i="2" s="1"/>
  <c r="CK560" i="2"/>
  <c r="BU275" i="1"/>
  <c r="BY229" i="2" s="1"/>
  <c r="CL229" i="2"/>
  <c r="BT438" i="1"/>
  <c r="BX53" i="2" s="1"/>
  <c r="CK53" i="2"/>
  <c r="BV609" i="1"/>
  <c r="BZ86" i="2" s="1"/>
  <c r="CM86" i="2"/>
  <c r="CJ609" i="1"/>
  <c r="CN86" i="2" s="1"/>
  <c r="BT557" i="1"/>
  <c r="BX474" i="2" s="1"/>
  <c r="CK474" i="2"/>
  <c r="BT486" i="1"/>
  <c r="BX449" i="2" s="1"/>
  <c r="CK449" i="2"/>
  <c r="BU608" i="1"/>
  <c r="BY108" i="2" s="1"/>
  <c r="CL108" i="2"/>
  <c r="BT37" i="1"/>
  <c r="BX622" i="2" s="1"/>
  <c r="CK622" i="2"/>
  <c r="BV408" i="1"/>
  <c r="BZ502" i="2" s="1"/>
  <c r="CM502" i="2"/>
  <c r="CJ408" i="1"/>
  <c r="CN502" i="2" s="1"/>
  <c r="BT58" i="1"/>
  <c r="BX678" i="2" s="1"/>
  <c r="CK678" i="2"/>
  <c r="BU497" i="1"/>
  <c r="BY424" i="2" s="1"/>
  <c r="CL424" i="2"/>
  <c r="BV595" i="1"/>
  <c r="BZ61" i="2" s="1"/>
  <c r="CM61" i="2"/>
  <c r="CJ595" i="1"/>
  <c r="CN61" i="2" s="1"/>
  <c r="BT75" i="1"/>
  <c r="BX693" i="2" s="1"/>
  <c r="CK693" i="2"/>
  <c r="BV131" i="1"/>
  <c r="BZ590" i="2" s="1"/>
  <c r="CM590" i="2"/>
  <c r="CJ131" i="1"/>
  <c r="CN590" i="2" s="1"/>
  <c r="BT420" i="1"/>
  <c r="BX350" i="2" s="1"/>
  <c r="CK350" i="2"/>
  <c r="BT49" i="1"/>
  <c r="BX646" i="2" s="1"/>
  <c r="CK646" i="2"/>
  <c r="BT653" i="1"/>
  <c r="CK340" i="2"/>
  <c r="CK345" i="2"/>
  <c r="BT228" i="1"/>
  <c r="BX178" i="2" s="1"/>
  <c r="CK178" i="2"/>
  <c r="BU178" i="1"/>
  <c r="BY564" i="2" s="1"/>
  <c r="CL564" i="2"/>
  <c r="BT276" i="1"/>
  <c r="BX12" i="2" s="1"/>
  <c r="CK12" i="2"/>
  <c r="BW345" i="2"/>
  <c r="BW340" i="2"/>
  <c r="BT533" i="1"/>
  <c r="BX456" i="2" s="1"/>
  <c r="CK456" i="2"/>
  <c r="BT253" i="1"/>
  <c r="BX202" i="2" s="1"/>
  <c r="CK202" i="2"/>
  <c r="BT96" i="1"/>
  <c r="BX710" i="2" s="1"/>
  <c r="CK710" i="2"/>
  <c r="BU351" i="1"/>
  <c r="BY301" i="2" s="1"/>
  <c r="CL301" i="2"/>
  <c r="BT27" i="1"/>
  <c r="BX629" i="2" s="1"/>
  <c r="CK629" i="2"/>
  <c r="BT614" i="1"/>
  <c r="BX85" i="2" s="1"/>
  <c r="CK85" i="2"/>
  <c r="BT492" i="1"/>
  <c r="BX43" i="2" s="1"/>
  <c r="CK43" i="2"/>
  <c r="BU365" i="1"/>
  <c r="BY302" i="2" s="1"/>
  <c r="CL302" i="2"/>
  <c r="BT622" i="1"/>
  <c r="BX97" i="2" s="1"/>
  <c r="CK97" i="2"/>
  <c r="BU383" i="1"/>
  <c r="BY481" i="2" s="1"/>
  <c r="CL481" i="2"/>
  <c r="BT164" i="1"/>
  <c r="BX535" i="2" s="1"/>
  <c r="CK535" i="2"/>
  <c r="BT381" i="1"/>
  <c r="BX389" i="2" s="1"/>
  <c r="CK389" i="2"/>
  <c r="BT185" i="1"/>
  <c r="BX553" i="2" s="1"/>
  <c r="CK553" i="2"/>
  <c r="BT135" i="1"/>
  <c r="BX74" i="2" s="1"/>
  <c r="CK74" i="2"/>
  <c r="BT601" i="1"/>
  <c r="BX63" i="2" s="1"/>
  <c r="CK63" i="2"/>
  <c r="BT249" i="1"/>
  <c r="BX212" i="2" s="1"/>
  <c r="CK212" i="2"/>
  <c r="BU506" i="1"/>
  <c r="BY397" i="2" s="1"/>
  <c r="CL397" i="2"/>
  <c r="BT63" i="1"/>
  <c r="BX681" i="2" s="1"/>
  <c r="CK681" i="2"/>
  <c r="BT43" i="1"/>
  <c r="BX642" i="2" s="1"/>
  <c r="CK642" i="2"/>
  <c r="BT399" i="1"/>
  <c r="BX327" i="2" s="1"/>
  <c r="CK327" i="2"/>
  <c r="BT90" i="1"/>
  <c r="CK659" i="2"/>
  <c r="CK658" i="2"/>
  <c r="CK660" i="2"/>
  <c r="BT390" i="1"/>
  <c r="BX532" i="2" s="1"/>
  <c r="CK532" i="2"/>
  <c r="BT23" i="1"/>
  <c r="BX634" i="2" s="1"/>
  <c r="CK634" i="2"/>
  <c r="BU328" i="1"/>
  <c r="BY276" i="2" s="1"/>
  <c r="CL276" i="2"/>
  <c r="BT406" i="1"/>
  <c r="BX337" i="2" s="1"/>
  <c r="CK337" i="2"/>
  <c r="BU643" i="1"/>
  <c r="BY45" i="2" s="1"/>
  <c r="CL45" i="2"/>
  <c r="BU669" i="1"/>
  <c r="BY30" i="2" s="1"/>
  <c r="CL30" i="2"/>
  <c r="BT457" i="1"/>
  <c r="BX414" i="2" s="1"/>
  <c r="CK414" i="2"/>
  <c r="BU441" i="1"/>
  <c r="BY378" i="2" s="1"/>
  <c r="CL378" i="2"/>
  <c r="BT277" i="1"/>
  <c r="BX220" i="2" s="1"/>
  <c r="CK220" i="2"/>
  <c r="BT232" i="1"/>
  <c r="BX487" i="2" s="1"/>
  <c r="CK487" i="2"/>
  <c r="BT500" i="1"/>
  <c r="BX419" i="2" s="1"/>
  <c r="CK419" i="2"/>
  <c r="BU477" i="1"/>
  <c r="BY496" i="2" s="1"/>
  <c r="CL496" i="2"/>
  <c r="BT133" i="1"/>
  <c r="BX597" i="2" s="1"/>
  <c r="CK597" i="2"/>
  <c r="BT122" i="1"/>
  <c r="BX596" i="2" s="1"/>
  <c r="CK596" i="2"/>
  <c r="BT283" i="1"/>
  <c r="BX224" i="2" s="1"/>
  <c r="CK224" i="2"/>
  <c r="BT223" i="1"/>
  <c r="BX186" i="2" s="1"/>
  <c r="CK186" i="2"/>
  <c r="BT604" i="1"/>
  <c r="CK81" i="2"/>
  <c r="CK82" i="2"/>
  <c r="BU405" i="1"/>
  <c r="BY338" i="2" s="1"/>
  <c r="CL338" i="2"/>
  <c r="BU358" i="1"/>
  <c r="BY580" i="2" s="1"/>
  <c r="CL580" i="2"/>
  <c r="BU562" i="1"/>
  <c r="BY13" i="2" s="1"/>
  <c r="CL13" i="2"/>
  <c r="BT137" i="1"/>
  <c r="BX213" i="2" s="1"/>
  <c r="CK213" i="2"/>
  <c r="BU273" i="1"/>
  <c r="BY225" i="2" s="1"/>
  <c r="CL225" i="2"/>
  <c r="BT516" i="1"/>
  <c r="BX559" i="2" s="1"/>
  <c r="CK559" i="2"/>
  <c r="BT52" i="1"/>
  <c r="BX672" i="2" s="1"/>
  <c r="CK672" i="2"/>
  <c r="BU42" i="1"/>
  <c r="BY640" i="2" s="1"/>
  <c r="CL640" i="2"/>
  <c r="BW86" i="1" l="1"/>
  <c r="CA704" i="2" s="1"/>
  <c r="BW625" i="1"/>
  <c r="CA100" i="2" s="1"/>
  <c r="BP598" i="2"/>
  <c r="BP97" i="2"/>
  <c r="BP542" i="2"/>
  <c r="BP633" i="2"/>
  <c r="BP331" i="2"/>
  <c r="BP648" i="2"/>
  <c r="BP526" i="2"/>
  <c r="BP566" i="2"/>
  <c r="BP577" i="2"/>
  <c r="BP716" i="2"/>
  <c r="BU253" i="1"/>
  <c r="BY202" i="2" s="1"/>
  <c r="CL202" i="2"/>
  <c r="BV451" i="1"/>
  <c r="BZ400" i="2" s="1"/>
  <c r="CM400" i="2"/>
  <c r="CJ451" i="1"/>
  <c r="CN400" i="2" s="1"/>
  <c r="BV447" i="1"/>
  <c r="BZ375" i="2" s="1"/>
  <c r="CM375" i="2"/>
  <c r="CJ447" i="1"/>
  <c r="CN375" i="2" s="1"/>
  <c r="BV87" i="1"/>
  <c r="CM712" i="2"/>
  <c r="CM713" i="2"/>
  <c r="CJ87" i="1"/>
  <c r="BU369" i="1"/>
  <c r="BY516" i="2" s="1"/>
  <c r="CL516" i="2"/>
  <c r="BV200" i="1"/>
  <c r="BZ155" i="2" s="1"/>
  <c r="CM155" i="2"/>
  <c r="CJ200" i="1"/>
  <c r="CN155" i="2" s="1"/>
  <c r="BV337" i="1"/>
  <c r="BZ514" i="2" s="1"/>
  <c r="CM514" i="2"/>
  <c r="CJ337" i="1"/>
  <c r="CN514" i="2" s="1"/>
  <c r="BU29" i="1"/>
  <c r="BY647" i="2" s="1"/>
  <c r="CL647" i="2"/>
  <c r="BU349" i="1"/>
  <c r="BY293" i="2" s="1"/>
  <c r="CL293" i="2"/>
  <c r="BV238" i="1"/>
  <c r="BZ176" i="2" s="1"/>
  <c r="CM176" i="2"/>
  <c r="CJ238" i="1"/>
  <c r="CN176" i="2" s="1"/>
  <c r="BU636" i="1"/>
  <c r="BY71" i="2" s="1"/>
  <c r="CL71" i="2"/>
  <c r="DA128" i="2"/>
  <c r="DA129" i="2"/>
  <c r="BU156" i="1"/>
  <c r="BY517" i="2" s="1"/>
  <c r="CL517" i="2"/>
  <c r="BV297" i="1"/>
  <c r="BZ294" i="2" s="1"/>
  <c r="CM294" i="2"/>
  <c r="CJ297" i="1"/>
  <c r="CN294" i="2" s="1"/>
  <c r="BV255" i="1"/>
  <c r="BZ204" i="2" s="1"/>
  <c r="CM204" i="2"/>
  <c r="CJ255" i="1"/>
  <c r="CN204" i="2" s="1"/>
  <c r="BP679" i="2"/>
  <c r="BP181" i="2"/>
  <c r="BP430" i="2"/>
  <c r="BP611" i="2"/>
  <c r="BP640" i="2"/>
  <c r="BP393" i="2"/>
  <c r="BP212" i="2"/>
  <c r="BP570" i="2"/>
  <c r="BP587" i="2"/>
  <c r="BP503" i="2"/>
  <c r="BP236" i="2"/>
  <c r="BP647" i="2"/>
  <c r="BP281" i="2"/>
  <c r="BP318" i="2"/>
  <c r="BP157" i="2"/>
  <c r="BP496" i="2"/>
  <c r="BW634" i="1"/>
  <c r="BP245" i="2"/>
  <c r="BP24" i="2"/>
  <c r="BP544" i="2"/>
  <c r="BP709" i="2"/>
  <c r="BP322" i="2"/>
  <c r="BP16" i="2"/>
  <c r="BP562" i="2"/>
  <c r="BW371" i="1"/>
  <c r="CA562" i="2" s="1"/>
  <c r="BP618" i="2"/>
  <c r="BP290" i="2"/>
  <c r="BV273" i="1"/>
  <c r="BZ225" i="2" s="1"/>
  <c r="CM225" i="2"/>
  <c r="CJ273" i="1"/>
  <c r="CN225" i="2" s="1"/>
  <c r="BX82" i="2"/>
  <c r="BX81" i="2"/>
  <c r="BV669" i="1"/>
  <c r="BZ30" i="2" s="1"/>
  <c r="CM30" i="2"/>
  <c r="CJ669" i="1"/>
  <c r="CN30" i="2" s="1"/>
  <c r="BU390" i="1"/>
  <c r="BY532" i="2" s="1"/>
  <c r="CL532" i="2"/>
  <c r="BU492" i="1"/>
  <c r="BY43" i="2" s="1"/>
  <c r="CL43" i="2"/>
  <c r="BU439" i="1"/>
  <c r="BY359" i="2" s="1"/>
  <c r="CL359" i="2"/>
  <c r="BV313" i="1"/>
  <c r="BZ270" i="2" s="1"/>
  <c r="CM270" i="2"/>
  <c r="CJ313" i="1"/>
  <c r="CN270" i="2" s="1"/>
  <c r="BV539" i="1"/>
  <c r="BZ484" i="2" s="1"/>
  <c r="CM484" i="2"/>
  <c r="CJ539" i="1"/>
  <c r="CN484" i="2" s="1"/>
  <c r="BY374" i="2"/>
  <c r="BU136" i="1"/>
  <c r="BY376" i="2" s="1"/>
  <c r="CL376" i="2"/>
  <c r="BV377" i="1"/>
  <c r="BZ387" i="2" s="1"/>
  <c r="CM387" i="2"/>
  <c r="CJ377" i="1"/>
  <c r="CN387" i="2" s="1"/>
  <c r="BU396" i="1"/>
  <c r="BY325" i="2" s="1"/>
  <c r="CL325" i="2"/>
  <c r="BU363" i="1"/>
  <c r="BY300" i="2" s="1"/>
  <c r="CL300" i="2"/>
  <c r="BY712" i="2"/>
  <c r="BY713" i="2"/>
  <c r="BU373" i="1"/>
  <c r="BY520" i="2" s="1"/>
  <c r="CL520" i="2"/>
  <c r="BU359" i="1"/>
  <c r="BY297" i="2" s="1"/>
  <c r="CL297" i="2"/>
  <c r="BU416" i="1"/>
  <c r="BY352" i="2" s="1"/>
  <c r="CL352" i="2"/>
  <c r="BX428" i="2"/>
  <c r="BU356" i="1"/>
  <c r="BY287" i="2" s="1"/>
  <c r="CL287" i="2"/>
  <c r="BU261" i="1"/>
  <c r="BY203" i="2" s="1"/>
  <c r="CL203" i="2"/>
  <c r="BU414" i="1"/>
  <c r="BY415" i="2" s="1"/>
  <c r="CL415" i="2"/>
  <c r="BU286" i="1"/>
  <c r="BY251" i="2" s="1"/>
  <c r="CL251" i="2"/>
  <c r="BU527" i="1"/>
  <c r="BY465" i="2" s="1"/>
  <c r="CL465" i="2"/>
  <c r="BV584" i="1"/>
  <c r="BZ4" i="2" s="1"/>
  <c r="CM4" i="2"/>
  <c r="CJ584" i="1"/>
  <c r="CN4" i="2" s="1"/>
  <c r="BV537" i="1"/>
  <c r="BZ488" i="2" s="1"/>
  <c r="CM488" i="2"/>
  <c r="CJ537" i="1"/>
  <c r="CN488" i="2" s="1"/>
  <c r="BU225" i="1"/>
  <c r="BY190" i="2" s="1"/>
  <c r="CL190" i="2"/>
  <c r="BU21" i="1"/>
  <c r="BY648" i="2" s="1"/>
  <c r="CL648" i="2"/>
  <c r="BU254" i="1"/>
  <c r="BY289" i="2" s="1"/>
  <c r="CL289" i="2"/>
  <c r="BU490" i="1"/>
  <c r="BY460" i="2" s="1"/>
  <c r="CL460" i="2"/>
  <c r="BV145" i="1"/>
  <c r="BZ539" i="2" s="1"/>
  <c r="CJ145" i="1"/>
  <c r="CN539" i="2" s="1"/>
  <c r="CM539" i="2"/>
  <c r="BU455" i="1"/>
  <c r="BY398" i="2" s="1"/>
  <c r="CL398" i="2"/>
  <c r="BU159" i="1"/>
  <c r="BY145" i="2" s="1"/>
  <c r="CL145" i="2"/>
  <c r="BU180" i="1"/>
  <c r="BY216" i="2" s="1"/>
  <c r="CL216" i="2"/>
  <c r="BV472" i="1"/>
  <c r="BZ392" i="2" s="1"/>
  <c r="CM392" i="2"/>
  <c r="CJ472" i="1"/>
  <c r="CN392" i="2" s="1"/>
  <c r="BV241" i="1"/>
  <c r="BZ201" i="2" s="1"/>
  <c r="CM201" i="2"/>
  <c r="CJ241" i="1"/>
  <c r="CN201" i="2" s="1"/>
  <c r="BU272" i="1"/>
  <c r="BY215" i="2" s="1"/>
  <c r="CL215" i="2"/>
  <c r="BU475" i="1"/>
  <c r="BY391" i="2" s="1"/>
  <c r="CL391" i="2"/>
  <c r="BU209" i="1"/>
  <c r="BY161" i="2" s="1"/>
  <c r="CL161" i="2"/>
  <c r="BU331" i="1"/>
  <c r="BY283" i="2" s="1"/>
  <c r="CL283" i="2"/>
  <c r="BU384" i="1"/>
  <c r="BY316" i="2" s="1"/>
  <c r="CL316" i="2"/>
  <c r="BU532" i="1"/>
  <c r="BY448" i="2" s="1"/>
  <c r="CL448" i="2"/>
  <c r="BV153" i="1"/>
  <c r="BZ417" i="2" s="1"/>
  <c r="CM417" i="2"/>
  <c r="CJ153" i="1"/>
  <c r="CN417" i="2" s="1"/>
  <c r="BU20" i="1"/>
  <c r="BY641" i="2" s="1"/>
  <c r="CL641" i="2"/>
  <c r="BP286" i="2"/>
  <c r="BP424" i="2"/>
  <c r="BP214" i="2"/>
  <c r="BW250" i="1"/>
  <c r="CA214" i="2" s="1"/>
  <c r="BP664" i="2"/>
  <c r="BP253" i="2"/>
  <c r="BV477" i="1"/>
  <c r="BZ496" i="2" s="1"/>
  <c r="CM496" i="2"/>
  <c r="CJ477" i="1"/>
  <c r="CN496" i="2" s="1"/>
  <c r="BU215" i="1"/>
  <c r="BY173" i="2" s="1"/>
  <c r="CL173" i="2"/>
  <c r="BU496" i="1"/>
  <c r="BY425" i="2" s="1"/>
  <c r="CL425" i="2"/>
  <c r="BU624" i="1"/>
  <c r="BY99" i="2" s="1"/>
  <c r="CL99" i="2"/>
  <c r="BU374" i="1"/>
  <c r="BY319" i="2" s="1"/>
  <c r="CL319" i="2"/>
  <c r="BU505" i="1"/>
  <c r="BY431" i="2" s="1"/>
  <c r="CL431" i="2"/>
  <c r="BU245" i="1"/>
  <c r="BY260" i="2" s="1"/>
  <c r="CL260" i="2"/>
  <c r="BU544" i="1"/>
  <c r="BY468" i="2" s="1"/>
  <c r="CL468" i="2"/>
  <c r="BV435" i="1"/>
  <c r="BZ11" i="2" s="1"/>
  <c r="CM11" i="2"/>
  <c r="CJ435" i="1"/>
  <c r="CN11" i="2" s="1"/>
  <c r="BU125" i="1"/>
  <c r="BY592" i="2" s="1"/>
  <c r="CL592" i="2"/>
  <c r="BP99" i="2"/>
  <c r="BP239" i="2"/>
  <c r="BP552" i="2"/>
  <c r="BP355" i="2"/>
  <c r="BP442" i="2"/>
  <c r="BP277" i="2"/>
  <c r="BP250" i="2"/>
  <c r="BP382" i="2"/>
  <c r="BP289" i="2"/>
  <c r="BP302" i="2"/>
  <c r="BP380" i="2"/>
  <c r="BP224" i="2"/>
  <c r="BP94" i="2"/>
  <c r="BW658" i="1"/>
  <c r="CA94" i="2" s="1"/>
  <c r="BU97" i="1"/>
  <c r="BY703" i="2" s="1"/>
  <c r="CL703" i="2"/>
  <c r="BP675" i="2"/>
  <c r="BP504" i="2"/>
  <c r="BP319" i="2"/>
  <c r="BP541" i="2"/>
  <c r="BP284" i="2"/>
  <c r="BP677" i="2"/>
  <c r="BP13" i="2"/>
  <c r="BP486" i="2"/>
  <c r="BP70" i="2"/>
  <c r="BP398" i="2"/>
  <c r="BP527" i="2"/>
  <c r="BP265" i="2"/>
  <c r="BP446" i="2"/>
  <c r="BP613" i="2"/>
  <c r="BW95" i="1"/>
  <c r="CA613" i="2" s="1"/>
  <c r="BP271" i="2"/>
  <c r="BP447" i="2"/>
  <c r="BP313" i="2"/>
  <c r="BP14" i="2"/>
  <c r="BW298" i="1"/>
  <c r="CA14" i="2" s="1"/>
  <c r="BP409" i="2"/>
  <c r="BP624" i="2"/>
  <c r="BP543" i="2"/>
  <c r="BP279" i="2"/>
  <c r="BP440" i="2"/>
  <c r="BW498" i="1"/>
  <c r="CA440" i="2" s="1"/>
  <c r="BP270" i="2"/>
  <c r="BP643" i="2"/>
  <c r="BP310" i="2"/>
  <c r="BP406" i="2"/>
  <c r="BP352" i="2"/>
  <c r="BP505" i="2"/>
  <c r="BP425" i="2"/>
  <c r="BP642" i="2"/>
  <c r="BP576" i="2"/>
  <c r="BP102" i="2"/>
  <c r="BP311" i="2"/>
  <c r="BP617" i="2"/>
  <c r="BP287" i="2"/>
  <c r="BP386" i="2"/>
  <c r="BP321" i="2"/>
  <c r="BW403" i="1"/>
  <c r="CA321" i="2" s="1"/>
  <c r="BP586" i="2"/>
  <c r="BP520" i="2"/>
  <c r="BP25" i="2"/>
  <c r="BV506" i="1"/>
  <c r="BZ397" i="2" s="1"/>
  <c r="CM397" i="2"/>
  <c r="CJ506" i="1"/>
  <c r="CN397" i="2" s="1"/>
  <c r="BU533" i="1"/>
  <c r="BY456" i="2" s="1"/>
  <c r="CL456" i="2"/>
  <c r="BV608" i="1"/>
  <c r="BZ108" i="2" s="1"/>
  <c r="CM108" i="2"/>
  <c r="CJ608" i="1"/>
  <c r="CN108" i="2" s="1"/>
  <c r="BZ100" i="2"/>
  <c r="BZ101" i="2"/>
  <c r="BU372" i="1"/>
  <c r="BY275" i="2" s="1"/>
  <c r="CL275" i="2"/>
  <c r="BV452" i="1"/>
  <c r="BW452" i="1" s="1"/>
  <c r="CM374" i="2"/>
  <c r="CJ452" i="1"/>
  <c r="BV322" i="1"/>
  <c r="BZ575" i="2" s="1"/>
  <c r="CM575" i="2"/>
  <c r="CJ322" i="1"/>
  <c r="CN575" i="2" s="1"/>
  <c r="BU201" i="1"/>
  <c r="BY153" i="2" s="1"/>
  <c r="CL153" i="2"/>
  <c r="BU91" i="1"/>
  <c r="BY702" i="2" s="1"/>
  <c r="CL702" i="2"/>
  <c r="BV82" i="1"/>
  <c r="BZ700" i="2" s="1"/>
  <c r="CM700" i="2"/>
  <c r="CJ82" i="1"/>
  <c r="CN700" i="2" s="1"/>
  <c r="BV666" i="1"/>
  <c r="BZ32" i="2" s="1"/>
  <c r="CM32" i="2"/>
  <c r="CJ666" i="1"/>
  <c r="CN32" i="2" s="1"/>
  <c r="BV142" i="1"/>
  <c r="BZ568" i="2" s="1"/>
  <c r="CM568" i="2"/>
  <c r="CJ142" i="1"/>
  <c r="CN568" i="2" s="1"/>
  <c r="BV386" i="1"/>
  <c r="BZ314" i="2" s="1"/>
  <c r="CM314" i="2"/>
  <c r="CJ386" i="1"/>
  <c r="CN314" i="2" s="1"/>
  <c r="BU677" i="1"/>
  <c r="CL10" i="2"/>
  <c r="CL9" i="2"/>
  <c r="BU69" i="1"/>
  <c r="BY687" i="2" s="1"/>
  <c r="CL687" i="2"/>
  <c r="BU329" i="1"/>
  <c r="BY265" i="2" s="1"/>
  <c r="CL265" i="2"/>
  <c r="BU248" i="1"/>
  <c r="BY578" i="2" s="1"/>
  <c r="CL578" i="2"/>
  <c r="BU110" i="1"/>
  <c r="BY608" i="2" s="1"/>
  <c r="CL608" i="2"/>
  <c r="BU503" i="1"/>
  <c r="BY428" i="2" s="1"/>
  <c r="CL428" i="2"/>
  <c r="BV443" i="1"/>
  <c r="BZ365" i="2" s="1"/>
  <c r="CM365" i="2"/>
  <c r="CJ443" i="1"/>
  <c r="CN365" i="2" s="1"/>
  <c r="BU224" i="1"/>
  <c r="BY232" i="2" s="1"/>
  <c r="CL232" i="2"/>
  <c r="BV552" i="1"/>
  <c r="CM126" i="2"/>
  <c r="CM127" i="2"/>
  <c r="BU193" i="1"/>
  <c r="BY566" i="2" s="1"/>
  <c r="CL566" i="2"/>
  <c r="BX28" i="2"/>
  <c r="BX29" i="2"/>
  <c r="BV177" i="1"/>
  <c r="BZ534" i="2" s="1"/>
  <c r="CM534" i="2"/>
  <c r="CJ177" i="1"/>
  <c r="CN534" i="2" s="1"/>
  <c r="BU538" i="1"/>
  <c r="BY466" i="2" s="1"/>
  <c r="CL466" i="2"/>
  <c r="BU504" i="1"/>
  <c r="BY512" i="2" s="1"/>
  <c r="CL512" i="2"/>
  <c r="BU633" i="1"/>
  <c r="BY91" i="2" s="1"/>
  <c r="CL91" i="2"/>
  <c r="BU257" i="1"/>
  <c r="BY507" i="2" s="1"/>
  <c r="CL507" i="2"/>
  <c r="BU160" i="1"/>
  <c r="BY243" i="2" s="1"/>
  <c r="CL243" i="2"/>
  <c r="BU9" i="1"/>
  <c r="BY663" i="2" s="1"/>
  <c r="CL663" i="2"/>
  <c r="BV448" i="1"/>
  <c r="BZ240" i="2" s="1"/>
  <c r="CM240" i="2"/>
  <c r="CJ448" i="1"/>
  <c r="CN240" i="2" s="1"/>
  <c r="BV33" i="1"/>
  <c r="BZ628" i="2" s="1"/>
  <c r="CM628" i="2"/>
  <c r="CJ33" i="1"/>
  <c r="CN628" i="2" s="1"/>
  <c r="BU569" i="1"/>
  <c r="BY142" i="2" s="1"/>
  <c r="CL142" i="2"/>
  <c r="BV422" i="1"/>
  <c r="BZ518" i="2" s="1"/>
  <c r="CM518" i="2"/>
  <c r="CJ422" i="1"/>
  <c r="CN518" i="2" s="1"/>
  <c r="BU208" i="1"/>
  <c r="BY167" i="2" s="1"/>
  <c r="CL167" i="2"/>
  <c r="BV321" i="1"/>
  <c r="BZ258" i="2" s="1"/>
  <c r="CM258" i="2"/>
  <c r="CJ321" i="1"/>
  <c r="CN258" i="2" s="1"/>
  <c r="BX569" i="2"/>
  <c r="BX565" i="2"/>
  <c r="BU230" i="1"/>
  <c r="BY188" i="2" s="1"/>
  <c r="CL188" i="2"/>
  <c r="BV467" i="1"/>
  <c r="BZ396" i="2" s="1"/>
  <c r="CM396" i="2"/>
  <c r="CJ467" i="1"/>
  <c r="CN396" i="2" s="1"/>
  <c r="BU629" i="1"/>
  <c r="BY25" i="2" s="1"/>
  <c r="CL25" i="2"/>
  <c r="BU78" i="1"/>
  <c r="BY696" i="2" s="1"/>
  <c r="CL696" i="2"/>
  <c r="BU478" i="1"/>
  <c r="BY401" i="2" s="1"/>
  <c r="CL401" i="2"/>
  <c r="BU357" i="1"/>
  <c r="BY290" i="2" s="1"/>
  <c r="CL290" i="2"/>
  <c r="BP578" i="2"/>
  <c r="BP667" i="2"/>
  <c r="BW13" i="1"/>
  <c r="CA667" i="2" s="1"/>
  <c r="BP166" i="2"/>
  <c r="BP164" i="2"/>
  <c r="BP323" i="2"/>
  <c r="BP492" i="2"/>
  <c r="BV627" i="1"/>
  <c r="BZ15" i="2" s="1"/>
  <c r="CM15" i="2"/>
  <c r="CJ627" i="1"/>
  <c r="CN15" i="2" s="1"/>
  <c r="BP370" i="2"/>
  <c r="BP455" i="2"/>
  <c r="BW530" i="1"/>
  <c r="CA455" i="2" s="1"/>
  <c r="BP366" i="2"/>
  <c r="BP188" i="2"/>
  <c r="BP481" i="2"/>
  <c r="BP450" i="2"/>
  <c r="BW518" i="1"/>
  <c r="CA450" i="2" s="1"/>
  <c r="BP71" i="2"/>
  <c r="BP11" i="2"/>
  <c r="BP561" i="2"/>
  <c r="BU256" i="1"/>
  <c r="BY208" i="2" s="1"/>
  <c r="CL208" i="2"/>
  <c r="BU235" i="1"/>
  <c r="BY196" i="2" s="1"/>
  <c r="CL196" i="2"/>
  <c r="BU124" i="1"/>
  <c r="BY610" i="2" s="1"/>
  <c r="CL610" i="2"/>
  <c r="BU194" i="1"/>
  <c r="BY148" i="2" s="1"/>
  <c r="CL148" i="2"/>
  <c r="BV207" i="1"/>
  <c r="BZ149" i="2" s="1"/>
  <c r="CM149" i="2"/>
  <c r="CJ207" i="1"/>
  <c r="CN149" i="2" s="1"/>
  <c r="BV466" i="1"/>
  <c r="BZ383" i="2" s="1"/>
  <c r="CM383" i="2"/>
  <c r="CJ466" i="1"/>
  <c r="CN383" i="2" s="1"/>
  <c r="BU661" i="1"/>
  <c r="BY69" i="2" s="1"/>
  <c r="CL69" i="2"/>
  <c r="BU53" i="1"/>
  <c r="BY673" i="2" s="1"/>
  <c r="CL673" i="2"/>
  <c r="BU628" i="1"/>
  <c r="CL569" i="2"/>
  <c r="CL565" i="2"/>
  <c r="BU664" i="1"/>
  <c r="BY79" i="2" s="1"/>
  <c r="CL79" i="2"/>
  <c r="BV495" i="1"/>
  <c r="BZ426" i="2" s="1"/>
  <c r="CJ495" i="1"/>
  <c r="CN426" i="2" s="1"/>
  <c r="CM426" i="2"/>
  <c r="BU502" i="1"/>
  <c r="BY434" i="2" s="1"/>
  <c r="CL434" i="2"/>
  <c r="BU391" i="1"/>
  <c r="BY313" i="2" s="1"/>
  <c r="CL313" i="2"/>
  <c r="BU112" i="1"/>
  <c r="BY583" i="2" s="1"/>
  <c r="CL583" i="2"/>
  <c r="BU361" i="1"/>
  <c r="BY307" i="2" s="1"/>
  <c r="CL307" i="2"/>
  <c r="BU509" i="1"/>
  <c r="CL124" i="2"/>
  <c r="CL125" i="2"/>
  <c r="BU549" i="1"/>
  <c r="BY475" i="2" s="1"/>
  <c r="CL475" i="2"/>
  <c r="BP42" i="2"/>
  <c r="BP376" i="2"/>
  <c r="BP585" i="2"/>
  <c r="BP516" i="2"/>
  <c r="BP171" i="2"/>
  <c r="BP38" i="2"/>
  <c r="BP348" i="2"/>
  <c r="BW413" i="1"/>
  <c r="CA348" i="2" s="1"/>
  <c r="BP502" i="2"/>
  <c r="BW408" i="1"/>
  <c r="CA502" i="2" s="1"/>
  <c r="BP690" i="2"/>
  <c r="BP193" i="2"/>
  <c r="BP257" i="2"/>
  <c r="BP514" i="2"/>
  <c r="BP373" i="2"/>
  <c r="BP85" i="2"/>
  <c r="BP72" i="2"/>
  <c r="BW593" i="1"/>
  <c r="CA72" i="2" s="1"/>
  <c r="BP686" i="2"/>
  <c r="BP263" i="2"/>
  <c r="BW339" i="1"/>
  <c r="CA263" i="2" s="1"/>
  <c r="BP55" i="2"/>
  <c r="BP303" i="2"/>
  <c r="BP197" i="2"/>
  <c r="BW237" i="1"/>
  <c r="CA197" i="2" s="1"/>
  <c r="BP183" i="2"/>
  <c r="BP189" i="2"/>
  <c r="BP301" i="2"/>
  <c r="BP314" i="2"/>
  <c r="BP451" i="2"/>
  <c r="BP714" i="2"/>
  <c r="BP615" i="2"/>
  <c r="BP597" i="2"/>
  <c r="BX340" i="2"/>
  <c r="BX345" i="2"/>
  <c r="BV243" i="1"/>
  <c r="BZ410" i="2" s="1"/>
  <c r="CM410" i="2"/>
  <c r="CJ243" i="1"/>
  <c r="CN410" i="2" s="1"/>
  <c r="BU99" i="1"/>
  <c r="BY619" i="2" s="1"/>
  <c r="CL619" i="2"/>
  <c r="BU134" i="1"/>
  <c r="BY602" i="2" s="1"/>
  <c r="CL602" i="2"/>
  <c r="BU619" i="1"/>
  <c r="BY46" i="2" s="1"/>
  <c r="CL46" i="2"/>
  <c r="BV526" i="1"/>
  <c r="BZ447" i="2" s="1"/>
  <c r="CJ526" i="1"/>
  <c r="CN447" i="2" s="1"/>
  <c r="CM447" i="2"/>
  <c r="BZ106" i="2"/>
  <c r="BZ105" i="2"/>
  <c r="BX10" i="2"/>
  <c r="BX9" i="2"/>
  <c r="BU344" i="1"/>
  <c r="BY284" i="2" s="1"/>
  <c r="CL284" i="2"/>
  <c r="BY126" i="2"/>
  <c r="BY127" i="2"/>
  <c r="BU61" i="1"/>
  <c r="BY715" i="2" s="1"/>
  <c r="CL715" i="2"/>
  <c r="BV306" i="1"/>
  <c r="BZ408" i="2" s="1"/>
  <c r="CM408" i="2"/>
  <c r="CJ306" i="1"/>
  <c r="CN408" i="2" s="1"/>
  <c r="BX144" i="2"/>
  <c r="BX143" i="2"/>
  <c r="BP608" i="2"/>
  <c r="BP337" i="2"/>
  <c r="BP480" i="2"/>
  <c r="BW561" i="1"/>
  <c r="CA480" i="2" s="1"/>
  <c r="BP485" i="2"/>
  <c r="BP44" i="2"/>
  <c r="BP349" i="2"/>
  <c r="BP27" i="2"/>
  <c r="BP237" i="2"/>
  <c r="BP158" i="2"/>
  <c r="BP674" i="2"/>
  <c r="BP215" i="2"/>
  <c r="BP531" i="2"/>
  <c r="BP79" i="2"/>
  <c r="BP155" i="2"/>
  <c r="BP40" i="2"/>
  <c r="BP367" i="2"/>
  <c r="BP377" i="2"/>
  <c r="BP334" i="2"/>
  <c r="BP111" i="2"/>
  <c r="BP600" i="2"/>
  <c r="BP231" i="2"/>
  <c r="BP378" i="2"/>
  <c r="BP86" i="2"/>
  <c r="BW609" i="1"/>
  <c r="CA86" i="2" s="1"/>
  <c r="BP308" i="2"/>
  <c r="BP630" i="2"/>
  <c r="BP339" i="2"/>
  <c r="BP426" i="2"/>
  <c r="BP180" i="2"/>
  <c r="BP488" i="2"/>
  <c r="BP596" i="2"/>
  <c r="BP623" i="2"/>
  <c r="BP278" i="2"/>
  <c r="BP110" i="2"/>
  <c r="BP400" i="2"/>
  <c r="BP595" i="2"/>
  <c r="BP572" i="2"/>
  <c r="BP51" i="2"/>
  <c r="BP396" i="2"/>
  <c r="BP21" i="2"/>
  <c r="BP338" i="2"/>
  <c r="BP69" i="2"/>
  <c r="BU137" i="1"/>
  <c r="BY213" i="2" s="1"/>
  <c r="CL213" i="2"/>
  <c r="BU223" i="1"/>
  <c r="BY186" i="2" s="1"/>
  <c r="CL186" i="2"/>
  <c r="BU164" i="1"/>
  <c r="BY535" i="2" s="1"/>
  <c r="CL535" i="2"/>
  <c r="BU614" i="1"/>
  <c r="BY85" i="2" s="1"/>
  <c r="CL85" i="2"/>
  <c r="BU653" i="1"/>
  <c r="CL345" i="2"/>
  <c r="CL340" i="2"/>
  <c r="BU347" i="1"/>
  <c r="BY560" i="2" s="1"/>
  <c r="CL560" i="2"/>
  <c r="BV333" i="1"/>
  <c r="BZ279" i="2" s="1"/>
  <c r="CM279" i="2"/>
  <c r="CJ333" i="1"/>
  <c r="CN279" i="2" s="1"/>
  <c r="BU146" i="1"/>
  <c r="BY146" i="2" s="1"/>
  <c r="CL146" i="2"/>
  <c r="BU501" i="1"/>
  <c r="BY439" i="2" s="1"/>
  <c r="CL439" i="2"/>
  <c r="BV429" i="1"/>
  <c r="BZ579" i="2" s="1"/>
  <c r="CM579" i="2"/>
  <c r="CJ429" i="1"/>
  <c r="CN579" i="2" s="1"/>
  <c r="BU11" i="1"/>
  <c r="BY665" i="2" s="1"/>
  <c r="CL665" i="2"/>
  <c r="BU421" i="1"/>
  <c r="BY403" i="2" s="1"/>
  <c r="CL403" i="2"/>
  <c r="BU598" i="1"/>
  <c r="BY24" i="2" s="1"/>
  <c r="CL24" i="2"/>
  <c r="BV191" i="1"/>
  <c r="BZ172" i="2" s="1"/>
  <c r="CM172" i="2"/>
  <c r="CJ191" i="1"/>
  <c r="CN172" i="2" s="1"/>
  <c r="DA105" i="2"/>
  <c r="DA106" i="2"/>
  <c r="BU170" i="1"/>
  <c r="BY527" i="2" s="1"/>
  <c r="CL527" i="2"/>
  <c r="BV617" i="1"/>
  <c r="BZ102" i="2" s="1"/>
  <c r="CM102" i="2"/>
  <c r="CJ617" i="1"/>
  <c r="CN102" i="2" s="1"/>
  <c r="BY137" i="2"/>
  <c r="BY136" i="2"/>
  <c r="BU231" i="1"/>
  <c r="BY193" i="2" s="1"/>
  <c r="CL193" i="2"/>
  <c r="BU28" i="1"/>
  <c r="BY636" i="2" s="1"/>
  <c r="CL636" i="2"/>
  <c r="BV216" i="1"/>
  <c r="BZ181" i="2" s="1"/>
  <c r="CM181" i="2"/>
  <c r="CJ216" i="1"/>
  <c r="CN181" i="2" s="1"/>
  <c r="BU68" i="1"/>
  <c r="BY686" i="2" s="1"/>
  <c r="CL686" i="2"/>
  <c r="BU278" i="1"/>
  <c r="BY256" i="2" s="1"/>
  <c r="CL256" i="2"/>
  <c r="BU489" i="1"/>
  <c r="BY435" i="2" s="1"/>
  <c r="CL435" i="2"/>
  <c r="BU567" i="1"/>
  <c r="BY485" i="2" s="1"/>
  <c r="CL485" i="2"/>
  <c r="BU310" i="1"/>
  <c r="BY271" i="2" s="1"/>
  <c r="CL271" i="2"/>
  <c r="BV268" i="1"/>
  <c r="BZ541" i="2" s="1"/>
  <c r="CM541" i="2"/>
  <c r="CJ268" i="1"/>
  <c r="CN541" i="2" s="1"/>
  <c r="BU565" i="1"/>
  <c r="CL143" i="2"/>
  <c r="CL144" i="2"/>
  <c r="BU638" i="1"/>
  <c r="BY34" i="2" s="1"/>
  <c r="CL34" i="2"/>
  <c r="BU431" i="1"/>
  <c r="BY531" i="2" s="1"/>
  <c r="CL531" i="2"/>
  <c r="BU39" i="1"/>
  <c r="BY627" i="2" s="1"/>
  <c r="CL627" i="2"/>
  <c r="BU70" i="1"/>
  <c r="BY688" i="2" s="1"/>
  <c r="CL688" i="2"/>
  <c r="BU348" i="1"/>
  <c r="BY286" i="2" s="1"/>
  <c r="CL286" i="2"/>
  <c r="BV88" i="1"/>
  <c r="BZ626" i="2" s="1"/>
  <c r="CM626" i="2"/>
  <c r="CJ88" i="1"/>
  <c r="CN626" i="2" s="1"/>
  <c r="BU188" i="1"/>
  <c r="BY567" i="2" s="1"/>
  <c r="CL567" i="2"/>
  <c r="BV17" i="1"/>
  <c r="BZ633" i="2" s="1"/>
  <c r="CJ17" i="1"/>
  <c r="CN633" i="2" s="1"/>
  <c r="CM633" i="2"/>
  <c r="BU528" i="1"/>
  <c r="BY453" i="2" s="1"/>
  <c r="CL453" i="2"/>
  <c r="BU227" i="1"/>
  <c r="BY177" i="2" s="1"/>
  <c r="CL177" i="2"/>
  <c r="BV387" i="1"/>
  <c r="BZ311" i="2" s="1"/>
  <c r="CM311" i="2"/>
  <c r="CJ387" i="1"/>
  <c r="CN311" i="2" s="1"/>
  <c r="BU470" i="1"/>
  <c r="BY393" i="2" s="1"/>
  <c r="CL393" i="2"/>
  <c r="BU303" i="1"/>
  <c r="BY221" i="2" s="1"/>
  <c r="CL221" i="2"/>
  <c r="BX124" i="2"/>
  <c r="BX125" i="2"/>
  <c r="BU198" i="1"/>
  <c r="BY542" i="2" s="1"/>
  <c r="CL542" i="2"/>
  <c r="BV449" i="1"/>
  <c r="BZ394" i="2" s="1"/>
  <c r="CJ449" i="1"/>
  <c r="CN394" i="2" s="1"/>
  <c r="CM394" i="2"/>
  <c r="BV559" i="1"/>
  <c r="BZ472" i="2" s="1"/>
  <c r="CM472" i="2"/>
  <c r="CJ559" i="1"/>
  <c r="CN472" i="2" s="1"/>
  <c r="BU464" i="1"/>
  <c r="BY372" i="2" s="1"/>
  <c r="CL372" i="2"/>
  <c r="BV210" i="1"/>
  <c r="BZ525" i="2" s="1"/>
  <c r="CM525" i="2"/>
  <c r="CJ210" i="1"/>
  <c r="CN525" i="2" s="1"/>
  <c r="BU511" i="1"/>
  <c r="BY429" i="2" s="1"/>
  <c r="CL429" i="2"/>
  <c r="BU671" i="1"/>
  <c r="CL28" i="2"/>
  <c r="CL29" i="2"/>
  <c r="BP708" i="2"/>
  <c r="BP635" i="2"/>
  <c r="BP511" i="2"/>
  <c r="BP219" i="2"/>
  <c r="BP604" i="2"/>
  <c r="BP276" i="2"/>
  <c r="BP631" i="2"/>
  <c r="BP202" i="2"/>
  <c r="BP383" i="2"/>
  <c r="BP653" i="2"/>
  <c r="BP438" i="2"/>
  <c r="BP381" i="2"/>
  <c r="BP668" i="2"/>
  <c r="BP563" i="2"/>
  <c r="BP422" i="2"/>
  <c r="BP67" i="2"/>
  <c r="BW641" i="1"/>
  <c r="CA67" i="2" s="1"/>
  <c r="BP320" i="2"/>
  <c r="BP594" i="2"/>
  <c r="BP292" i="2"/>
  <c r="BP459" i="2"/>
  <c r="BP234" i="2"/>
  <c r="BP243" i="2"/>
  <c r="BP657" i="2"/>
  <c r="BP307" i="2"/>
  <c r="BP68" i="2"/>
  <c r="BW674" i="1"/>
  <c r="CA68" i="2" s="1"/>
  <c r="BP405" i="2"/>
  <c r="BW483" i="1"/>
  <c r="CA405" i="2" s="1"/>
  <c r="BP499" i="2"/>
  <c r="BP344" i="2"/>
  <c r="BP103" i="2"/>
  <c r="BP433" i="2"/>
  <c r="BP333" i="2"/>
  <c r="BP403" i="2"/>
  <c r="BV643" i="1"/>
  <c r="BZ45" i="2" s="1"/>
  <c r="CM45" i="2"/>
  <c r="CJ643" i="1"/>
  <c r="CN45" i="2" s="1"/>
  <c r="BU249" i="1"/>
  <c r="BY212" i="2" s="1"/>
  <c r="CL212" i="2"/>
  <c r="BU486" i="1"/>
  <c r="BY449" i="2" s="1"/>
  <c r="CL449" i="2"/>
  <c r="BU393" i="1"/>
  <c r="BY347" i="2" s="1"/>
  <c r="CL347" i="2"/>
  <c r="BU450" i="1"/>
  <c r="BY364" i="2" s="1"/>
  <c r="CL364" i="2"/>
  <c r="BV642" i="1"/>
  <c r="BZ41" i="2" s="1"/>
  <c r="CM41" i="2"/>
  <c r="CJ642" i="1"/>
  <c r="CN41" i="2" s="1"/>
  <c r="BV433" i="1"/>
  <c r="BW433" i="1" s="1"/>
  <c r="CM136" i="2"/>
  <c r="CM137" i="2"/>
  <c r="CJ433" i="1"/>
  <c r="BV576" i="1"/>
  <c r="BZ492" i="2" s="1"/>
  <c r="CM492" i="2"/>
  <c r="CJ576" i="1"/>
  <c r="CN492" i="2" s="1"/>
  <c r="BU586" i="1"/>
  <c r="BY58" i="2" s="1"/>
  <c r="CL58" i="2"/>
  <c r="BU266" i="1"/>
  <c r="BY206" i="2" s="1"/>
  <c r="CL206" i="2"/>
  <c r="BU660" i="1"/>
  <c r="BY103" i="2" s="1"/>
  <c r="CL103" i="2"/>
  <c r="BU104" i="1"/>
  <c r="BY605" i="2" s="1"/>
  <c r="CL605" i="2"/>
  <c r="BV520" i="1"/>
  <c r="BZ409" i="2" s="1"/>
  <c r="CM409" i="2"/>
  <c r="BU585" i="1"/>
  <c r="BY335" i="2" s="1"/>
  <c r="CL335" i="2"/>
  <c r="BU491" i="1"/>
  <c r="BY420" i="2" s="1"/>
  <c r="CL420" i="2"/>
  <c r="BV51" i="1"/>
  <c r="BZ671" i="2" s="1"/>
  <c r="CM671" i="2"/>
  <c r="CJ51" i="1"/>
  <c r="CN671" i="2" s="1"/>
  <c r="BU318" i="1"/>
  <c r="BY264" i="2" s="1"/>
  <c r="CL264" i="2"/>
  <c r="BU364" i="1"/>
  <c r="BY310" i="2" s="1"/>
  <c r="CL310" i="2"/>
  <c r="BU105" i="1"/>
  <c r="BY614" i="2" s="1"/>
  <c r="CL614" i="2"/>
  <c r="BU560" i="1"/>
  <c r="BY478" i="2" s="1"/>
  <c r="CL478" i="2"/>
  <c r="BV407" i="1"/>
  <c r="BZ334" i="2" s="1"/>
  <c r="CM334" i="2"/>
  <c r="BU534" i="1"/>
  <c r="BY411" i="2" s="1"/>
  <c r="CL411" i="2"/>
  <c r="BX462" i="2"/>
  <c r="BX463" i="2"/>
  <c r="BU25" i="1"/>
  <c r="BY654" i="2" s="1"/>
  <c r="CL654" i="2"/>
  <c r="BU444" i="1"/>
  <c r="BY377" i="2" s="1"/>
  <c r="CL377" i="2"/>
  <c r="BU168" i="1"/>
  <c r="BY192" i="2" s="1"/>
  <c r="CL192" i="2"/>
  <c r="BU287" i="1"/>
  <c r="BY236" i="2" s="1"/>
  <c r="CL236" i="2"/>
  <c r="BU173" i="1"/>
  <c r="BY563" i="2" s="1"/>
  <c r="CL563" i="2"/>
  <c r="BV229" i="1"/>
  <c r="BZ194" i="2" s="1"/>
  <c r="CM194" i="2"/>
  <c r="CJ229" i="1"/>
  <c r="CN194" i="2" s="1"/>
  <c r="BU476" i="1"/>
  <c r="BY228" i="2" s="1"/>
  <c r="CL228" i="2"/>
  <c r="BU47" i="1"/>
  <c r="BY639" i="2" s="1"/>
  <c r="CL639" i="2"/>
  <c r="BV242" i="1"/>
  <c r="BZ504" i="2" s="1"/>
  <c r="CM504" i="2"/>
  <c r="CJ242" i="1"/>
  <c r="CN504" i="2" s="1"/>
  <c r="BU218" i="1"/>
  <c r="BY174" i="2" s="1"/>
  <c r="CL174" i="2"/>
  <c r="BP46" i="2"/>
  <c r="BP411" i="2"/>
  <c r="BP312" i="2"/>
  <c r="BP681" i="2"/>
  <c r="BP456" i="2"/>
  <c r="BP649" i="2"/>
  <c r="BP160" i="2"/>
  <c r="BP568" i="2"/>
  <c r="BV129" i="1"/>
  <c r="BZ588" i="2" s="1"/>
  <c r="CM588" i="2"/>
  <c r="CJ129" i="1"/>
  <c r="CN588" i="2" s="1"/>
  <c r="BV606" i="1"/>
  <c r="BZ17" i="2" s="1"/>
  <c r="CJ606" i="1"/>
  <c r="CN17" i="2" s="1"/>
  <c r="CM17" i="2"/>
  <c r="BZ131" i="2"/>
  <c r="BZ130" i="2"/>
  <c r="BX363" i="2"/>
  <c r="BX351" i="2"/>
  <c r="BP275" i="2"/>
  <c r="BV140" i="1"/>
  <c r="BZ529" i="2" s="1"/>
  <c r="CM529" i="2"/>
  <c r="CJ140" i="1"/>
  <c r="CN529" i="2" s="1"/>
  <c r="BV463" i="1"/>
  <c r="BZ382" i="2" s="1"/>
  <c r="CM382" i="2"/>
  <c r="CJ463" i="1"/>
  <c r="CN382" i="2" s="1"/>
  <c r="CN704" i="2"/>
  <c r="CN705" i="2"/>
  <c r="CN706" i="2"/>
  <c r="BP238" i="2"/>
  <c r="BP484" i="2"/>
  <c r="BP697" i="2"/>
  <c r="BP489" i="2"/>
  <c r="BP491" i="2"/>
  <c r="BP304" i="2"/>
  <c r="BP435" i="2"/>
  <c r="BP269" i="2"/>
  <c r="BU90" i="1"/>
  <c r="CL658" i="2"/>
  <c r="CL659" i="2"/>
  <c r="CL660" i="2"/>
  <c r="BV497" i="1"/>
  <c r="BZ424" i="2" s="1"/>
  <c r="CM424" i="2"/>
  <c r="CJ497" i="1"/>
  <c r="CN424" i="2" s="1"/>
  <c r="BU270" i="1"/>
  <c r="BY219" i="2" s="1"/>
  <c r="CL219" i="2"/>
  <c r="BU251" i="1"/>
  <c r="BY209" i="2" s="1"/>
  <c r="CL209" i="2"/>
  <c r="BY546" i="2"/>
  <c r="BY545" i="2"/>
  <c r="BV587" i="1"/>
  <c r="BZ42" i="2" s="1"/>
  <c r="CM42" i="2"/>
  <c r="CJ587" i="1"/>
  <c r="CN42" i="2" s="1"/>
  <c r="BP109" i="2"/>
  <c r="BP676" i="2"/>
  <c r="BP498" i="2"/>
  <c r="BP519" i="2"/>
  <c r="BP626" i="2"/>
  <c r="BP145" i="2"/>
  <c r="BP678" i="2"/>
  <c r="BP493" i="2"/>
  <c r="BP432" i="2"/>
  <c r="BP328" i="2"/>
  <c r="BP533" i="2"/>
  <c r="BP387" i="2"/>
  <c r="BP467" i="2"/>
  <c r="BP612" i="2"/>
  <c r="BP408" i="2"/>
  <c r="BP452" i="2"/>
  <c r="BP646" i="2"/>
  <c r="BP434" i="2"/>
  <c r="BP418" i="2"/>
  <c r="BW512" i="1"/>
  <c r="CA418" i="2" s="1"/>
  <c r="BP684" i="2"/>
  <c r="BP182" i="2"/>
  <c r="BP315" i="2"/>
  <c r="BP693" i="2"/>
  <c r="BP343" i="2"/>
  <c r="BP609" i="2"/>
  <c r="BP365" i="2"/>
  <c r="BP91" i="2"/>
  <c r="BP199" i="2"/>
  <c r="BP490" i="2"/>
  <c r="BW575" i="1"/>
  <c r="CA490" i="2" s="1"/>
  <c r="BP153" i="2"/>
  <c r="BP682" i="2"/>
  <c r="BP317" i="2"/>
  <c r="BP638" i="2"/>
  <c r="BW19" i="1"/>
  <c r="CA638" i="2" s="1"/>
  <c r="BP423" i="2"/>
  <c r="BW515" i="1"/>
  <c r="CA423" i="2" s="1"/>
  <c r="BP535" i="2"/>
  <c r="BP350" i="2"/>
  <c r="BP412" i="2"/>
  <c r="BP508" i="2"/>
  <c r="BP369" i="2"/>
  <c r="BU232" i="1"/>
  <c r="BY487" i="2" s="1"/>
  <c r="CL487" i="2"/>
  <c r="BX660" i="2"/>
  <c r="BX658" i="2"/>
  <c r="BX659" i="2"/>
  <c r="BU49" i="1"/>
  <c r="BY646" i="2" s="1"/>
  <c r="CL646" i="2"/>
  <c r="BU632" i="1"/>
  <c r="BY570" i="2" s="1"/>
  <c r="CL570" i="2"/>
  <c r="BV113" i="1"/>
  <c r="BZ598" i="2" s="1"/>
  <c r="CM598" i="2"/>
  <c r="CJ113" i="1"/>
  <c r="CN598" i="2" s="1"/>
  <c r="BV621" i="1"/>
  <c r="BZ113" i="2" s="1"/>
  <c r="CM113" i="2"/>
  <c r="CJ621" i="1"/>
  <c r="CN113" i="2" s="1"/>
  <c r="BU672" i="1"/>
  <c r="BY73" i="2" s="1"/>
  <c r="CL73" i="2"/>
  <c r="BU618" i="1"/>
  <c r="BY23" i="2" s="1"/>
  <c r="CL23" i="2"/>
  <c r="BV577" i="1"/>
  <c r="BW577" i="1" s="1"/>
  <c r="CM546" i="2"/>
  <c r="CM545" i="2"/>
  <c r="CJ577" i="1"/>
  <c r="BV163" i="1"/>
  <c r="BZ268" i="2" s="1"/>
  <c r="CM268" i="2"/>
  <c r="CJ163" i="1"/>
  <c r="CN268" i="2" s="1"/>
  <c r="BU285" i="1"/>
  <c r="BY233" i="2" s="1"/>
  <c r="CL233" i="2"/>
  <c r="BU214" i="1"/>
  <c r="BY175" i="2" s="1"/>
  <c r="CL175" i="2"/>
  <c r="BU631" i="1"/>
  <c r="BY37" i="2" s="1"/>
  <c r="CL37" i="2"/>
  <c r="BU409" i="1"/>
  <c r="BY330" i="2" s="1"/>
  <c r="CL330" i="2"/>
  <c r="BU139" i="1"/>
  <c r="BY552" i="2" s="1"/>
  <c r="CL552" i="2"/>
  <c r="BU465" i="1"/>
  <c r="BY385" i="2" s="1"/>
  <c r="CL385" i="2"/>
  <c r="BU342" i="1"/>
  <c r="BY278" i="2" s="1"/>
  <c r="CL278" i="2"/>
  <c r="BU395" i="1"/>
  <c r="BY328" i="2" s="1"/>
  <c r="CL328" i="2"/>
  <c r="BU596" i="1"/>
  <c r="BY16" i="2" s="1"/>
  <c r="CL16" i="2"/>
  <c r="BU620" i="1"/>
  <c r="BY33" i="2" s="1"/>
  <c r="CL33" i="2"/>
  <c r="BU132" i="1"/>
  <c r="BY595" i="2" s="1"/>
  <c r="CL595" i="2"/>
  <c r="BU100" i="1"/>
  <c r="BY617" i="2" s="1"/>
  <c r="CL617" i="2"/>
  <c r="BU592" i="1"/>
  <c r="BY22" i="2" s="1"/>
  <c r="CL22" i="2"/>
  <c r="BU106" i="1"/>
  <c r="BY585" i="2" s="1"/>
  <c r="CL585" i="2"/>
  <c r="BU541" i="1"/>
  <c r="CL462" i="2"/>
  <c r="CL463" i="2"/>
  <c r="BU644" i="1"/>
  <c r="BY51" i="2" s="1"/>
  <c r="CL51" i="2"/>
  <c r="BU109" i="1"/>
  <c r="BY604" i="2" s="1"/>
  <c r="CL604" i="2"/>
  <c r="BU334" i="1"/>
  <c r="BY272" i="2" s="1"/>
  <c r="CL272" i="2"/>
  <c r="BU10" i="1"/>
  <c r="BY664" i="2" s="1"/>
  <c r="CL664" i="2"/>
  <c r="BU205" i="1"/>
  <c r="BY165" i="2" s="1"/>
  <c r="CL165" i="2"/>
  <c r="BU174" i="1"/>
  <c r="BY543" i="2" s="1"/>
  <c r="CL543" i="2"/>
  <c r="BY557" i="2"/>
  <c r="BY558" i="2"/>
  <c r="BV16" i="1"/>
  <c r="BZ632" i="2" s="1"/>
  <c r="CM632" i="2"/>
  <c r="CJ16" i="1"/>
  <c r="CN632" i="2" s="1"/>
  <c r="BV589" i="1"/>
  <c r="BZ54" i="2" s="1"/>
  <c r="CM54" i="2"/>
  <c r="CJ589" i="1"/>
  <c r="CN54" i="2" s="1"/>
  <c r="BU172" i="1"/>
  <c r="BY551" i="2" s="1"/>
  <c r="CL551" i="2"/>
  <c r="BV513" i="1"/>
  <c r="BZ437" i="2" s="1"/>
  <c r="CM437" i="2"/>
  <c r="CJ513" i="1"/>
  <c r="CN437" i="2" s="1"/>
  <c r="BU295" i="1"/>
  <c r="BY205" i="2" s="1"/>
  <c r="CL205" i="2"/>
  <c r="BU459" i="1"/>
  <c r="BY362" i="2" s="1"/>
  <c r="CL362" i="2"/>
  <c r="BV545" i="1"/>
  <c r="BZ467" i="2" s="1"/>
  <c r="CM467" i="2"/>
  <c r="CJ545" i="1"/>
  <c r="CN467" i="2" s="1"/>
  <c r="BU326" i="1"/>
  <c r="BY257" i="2" s="1"/>
  <c r="CL257" i="2"/>
  <c r="BU141" i="1"/>
  <c r="BY162" i="2" s="1"/>
  <c r="CL162" i="2"/>
  <c r="BU493" i="1"/>
  <c r="BY422" i="2" s="1"/>
  <c r="CL422" i="2"/>
  <c r="BU221" i="1"/>
  <c r="BY180" i="2" s="1"/>
  <c r="CL180" i="2"/>
  <c r="BZ704" i="2"/>
  <c r="BZ705" i="2"/>
  <c r="BZ706" i="2"/>
  <c r="BU74" i="1"/>
  <c r="BY692" i="2" s="1"/>
  <c r="CL692" i="2"/>
  <c r="BU507" i="1"/>
  <c r="BY430" i="2" s="1"/>
  <c r="CL430" i="2"/>
  <c r="BV264" i="1"/>
  <c r="BZ239" i="2" s="1"/>
  <c r="CM239" i="2"/>
  <c r="BV402" i="1"/>
  <c r="BZ339" i="2" s="1"/>
  <c r="CM339" i="2"/>
  <c r="CJ402" i="1"/>
  <c r="CN339" i="2" s="1"/>
  <c r="BU247" i="1"/>
  <c r="BY399" i="2" s="1"/>
  <c r="CL399" i="2"/>
  <c r="BU93" i="1"/>
  <c r="BY603" i="2" s="1"/>
  <c r="CL603" i="2"/>
  <c r="BU101" i="1"/>
  <c r="BY618" i="2" s="1"/>
  <c r="CL618" i="2"/>
  <c r="BV85" i="1"/>
  <c r="BZ716" i="2" s="1"/>
  <c r="CM716" i="2"/>
  <c r="CJ85" i="1"/>
  <c r="CN716" i="2" s="1"/>
  <c r="BV199" i="1"/>
  <c r="BZ152" i="2" s="1"/>
  <c r="CM152" i="2"/>
  <c r="CJ199" i="1"/>
  <c r="CN152" i="2" s="1"/>
  <c r="BU271" i="1"/>
  <c r="BY217" i="2" s="1"/>
  <c r="CL217" i="2"/>
  <c r="BU432" i="1"/>
  <c r="BY354" i="2" s="1"/>
  <c r="CL354" i="2"/>
  <c r="BU454" i="1"/>
  <c r="BY370" i="2" s="1"/>
  <c r="CL370" i="2"/>
  <c r="BU460" i="1"/>
  <c r="BY381" i="2" s="1"/>
  <c r="CL381" i="2"/>
  <c r="BV83" i="1"/>
  <c r="BZ701" i="2" s="1"/>
  <c r="CM701" i="2"/>
  <c r="CJ83" i="1"/>
  <c r="CN701" i="2" s="1"/>
  <c r="BV169" i="1"/>
  <c r="BZ515" i="2" s="1"/>
  <c r="CM515" i="2"/>
  <c r="CJ169" i="1"/>
  <c r="CN515" i="2" s="1"/>
  <c r="BX135" i="2"/>
  <c r="BX134" i="2"/>
  <c r="BU166" i="1"/>
  <c r="BY533" i="2" s="1"/>
  <c r="CL533" i="2"/>
  <c r="BU474" i="1"/>
  <c r="BY109" i="2" s="1"/>
  <c r="CL109" i="2"/>
  <c r="BU311" i="1"/>
  <c r="BY247" i="2" s="1"/>
  <c r="CL247" i="2"/>
  <c r="BU662" i="1"/>
  <c r="BY26" i="2" s="1"/>
  <c r="CL26" i="2"/>
  <c r="BU315" i="1"/>
  <c r="BY511" i="2" s="1"/>
  <c r="CL511" i="2"/>
  <c r="BU150" i="1"/>
  <c r="BY52" i="2" s="1"/>
  <c r="CL52" i="2"/>
  <c r="BV640" i="1"/>
  <c r="BZ50" i="2" s="1"/>
  <c r="CM50" i="2"/>
  <c r="CJ640" i="1"/>
  <c r="CN50" i="2" s="1"/>
  <c r="BU263" i="1"/>
  <c r="BY577" i="2" s="1"/>
  <c r="CL577" i="2"/>
  <c r="BU7" i="1"/>
  <c r="BY714" i="2" s="1"/>
  <c r="CL714" i="2"/>
  <c r="BU36" i="1"/>
  <c r="BY655" i="2" s="1"/>
  <c r="CL655" i="2"/>
  <c r="BV670" i="1"/>
  <c r="BW670" i="1" s="1"/>
  <c r="CM557" i="2"/>
  <c r="CM558" i="2"/>
  <c r="CJ670" i="1"/>
  <c r="BU343" i="1"/>
  <c r="BY273" i="2" s="1"/>
  <c r="CL273" i="2"/>
  <c r="BU22" i="1"/>
  <c r="BY653" i="2" s="1"/>
  <c r="CL653" i="2"/>
  <c r="BV524" i="1"/>
  <c r="BZ123" i="2" s="1"/>
  <c r="CM123" i="2"/>
  <c r="CJ524" i="1"/>
  <c r="CN123" i="2" s="1"/>
  <c r="BP30" i="2"/>
  <c r="BP220" i="2"/>
  <c r="BP715" i="2"/>
  <c r="BP507" i="2"/>
  <c r="BP159" i="2"/>
  <c r="BV275" i="1"/>
  <c r="BZ229" i="2" s="1"/>
  <c r="CJ275" i="1"/>
  <c r="CN229" i="2" s="1"/>
  <c r="CM229" i="2"/>
  <c r="BP196" i="2"/>
  <c r="BP347" i="2"/>
  <c r="BP555" i="2"/>
  <c r="BP18" i="2"/>
  <c r="BP335" i="2"/>
  <c r="BP494" i="2"/>
  <c r="BP689" i="2"/>
  <c r="BP688" i="2"/>
  <c r="BP150" i="2"/>
  <c r="BW202" i="1"/>
  <c r="CA150" i="2" s="1"/>
  <c r="BP699" i="2"/>
  <c r="BP346" i="2"/>
  <c r="BP384" i="2"/>
  <c r="BP195" i="2"/>
  <c r="BP255" i="2"/>
  <c r="BP142" i="2"/>
  <c r="BP580" i="2"/>
  <c r="BP465" i="2"/>
  <c r="BP117" i="2"/>
  <c r="BP581" i="2"/>
  <c r="BP256" i="2"/>
  <c r="BP360" i="2"/>
  <c r="BW434" i="1"/>
  <c r="CA360" i="2" s="1"/>
  <c r="BP48" i="2"/>
  <c r="BP146" i="2"/>
  <c r="BP530" i="2"/>
  <c r="BP60" i="2"/>
  <c r="BW652" i="1"/>
  <c r="CA60" i="2" s="1"/>
  <c r="BP77" i="2"/>
  <c r="BP227" i="2"/>
  <c r="BP78" i="2"/>
  <c r="BW594" i="1"/>
  <c r="CA78" i="2" s="1"/>
  <c r="BP191" i="2"/>
  <c r="BP327" i="2"/>
  <c r="BP671" i="2"/>
  <c r="BW547" i="1"/>
  <c r="BP216" i="2"/>
  <c r="BP353" i="2"/>
  <c r="BP644" i="2"/>
  <c r="BP476" i="2"/>
  <c r="BW563" i="1"/>
  <c r="CA476" i="2" s="1"/>
  <c r="BP154" i="2"/>
  <c r="BP280" i="2"/>
  <c r="BV562" i="1"/>
  <c r="BZ13" i="2" s="1"/>
  <c r="CM13" i="2"/>
  <c r="CJ562" i="1"/>
  <c r="CN13" i="2" s="1"/>
  <c r="BU283" i="1"/>
  <c r="BY224" i="2" s="1"/>
  <c r="CL224" i="2"/>
  <c r="BU406" i="1"/>
  <c r="BY337" i="2" s="1"/>
  <c r="CL337" i="2"/>
  <c r="BV383" i="1"/>
  <c r="BZ481" i="2" s="1"/>
  <c r="CM481" i="2"/>
  <c r="CJ383" i="1"/>
  <c r="CN481" i="2" s="1"/>
  <c r="BU27" i="1"/>
  <c r="BY629" i="2" s="1"/>
  <c r="CL629" i="2"/>
  <c r="BU80" i="1"/>
  <c r="BY698" i="2" s="1"/>
  <c r="CL698" i="2"/>
  <c r="BU392" i="1"/>
  <c r="BY320" i="2" s="1"/>
  <c r="CL320" i="2"/>
  <c r="BV179" i="1"/>
  <c r="BZ501" i="2" s="1"/>
  <c r="CM501" i="2"/>
  <c r="CJ179" i="1"/>
  <c r="CN501" i="2" s="1"/>
  <c r="BP427" i="2"/>
  <c r="BP293" i="2"/>
  <c r="BP112" i="2"/>
  <c r="BP371" i="2"/>
  <c r="BP291" i="2"/>
  <c r="BP332" i="2"/>
  <c r="BW400" i="1"/>
  <c r="CA332" i="2" s="1"/>
  <c r="BP324" i="2"/>
  <c r="BP696" i="2"/>
  <c r="BW87" i="1"/>
  <c r="BP54" i="2"/>
  <c r="BP252" i="2"/>
  <c r="BW289" i="1"/>
  <c r="CA252" i="2" s="1"/>
  <c r="BP416" i="2"/>
  <c r="BP37" i="2"/>
  <c r="BP152" i="2"/>
  <c r="BP342" i="2"/>
  <c r="BP584" i="2"/>
  <c r="BP477" i="2"/>
  <c r="BP90" i="2"/>
  <c r="BP551" i="2"/>
  <c r="BP283" i="2"/>
  <c r="BP43" i="2"/>
  <c r="BP50" i="2"/>
  <c r="BP670" i="2"/>
  <c r="BP392" i="2"/>
  <c r="BW472" i="1"/>
  <c r="CA392" i="2" s="1"/>
  <c r="BP192" i="2"/>
  <c r="BP404" i="2"/>
  <c r="BP650" i="2"/>
  <c r="BP73" i="2"/>
  <c r="BP548" i="2"/>
  <c r="BP83" i="2"/>
  <c r="BP218" i="2"/>
  <c r="BP614" i="2"/>
  <c r="BP285" i="2"/>
  <c r="BW418" i="1"/>
  <c r="CA285" i="2" s="1"/>
  <c r="BP701" i="2"/>
  <c r="CA128" i="2"/>
  <c r="CA129" i="2"/>
  <c r="BP147" i="2"/>
  <c r="BP374" i="2"/>
  <c r="BP685" i="2"/>
  <c r="BP61" i="2"/>
  <c r="BW595" i="1"/>
  <c r="CA61" i="2" s="1"/>
  <c r="BP170" i="2"/>
  <c r="BP388" i="2"/>
  <c r="BW469" i="1"/>
  <c r="CA388" i="2" s="1"/>
  <c r="BV42" i="1"/>
  <c r="BZ640" i="2" s="1"/>
  <c r="CM640" i="2"/>
  <c r="CJ42" i="1"/>
  <c r="CN640" i="2" s="1"/>
  <c r="BU601" i="1"/>
  <c r="BY63" i="2" s="1"/>
  <c r="CL63" i="2"/>
  <c r="BU557" i="1"/>
  <c r="BY474" i="2" s="1"/>
  <c r="CL474" i="2"/>
  <c r="BU167" i="1"/>
  <c r="BY513" i="2" s="1"/>
  <c r="CL513" i="2"/>
  <c r="BU378" i="1"/>
  <c r="BY318" i="2" s="1"/>
  <c r="CL318" i="2"/>
  <c r="BU158" i="1"/>
  <c r="BY573" i="2" s="1"/>
  <c r="CL573" i="2"/>
  <c r="BU517" i="1"/>
  <c r="BY421" i="2" s="1"/>
  <c r="CL421" i="2"/>
  <c r="BU182" i="1"/>
  <c r="BY185" i="2" s="1"/>
  <c r="CL185" i="2"/>
  <c r="BU234" i="1"/>
  <c r="BY198" i="2" s="1"/>
  <c r="CL198" i="2"/>
  <c r="BU394" i="1"/>
  <c r="BY323" i="2" s="1"/>
  <c r="CL323" i="2"/>
  <c r="BU338" i="1"/>
  <c r="BY528" i="2" s="1"/>
  <c r="CL528" i="2"/>
  <c r="BV130" i="1"/>
  <c r="BZ589" i="2" s="1"/>
  <c r="CM589" i="2"/>
  <c r="CJ130" i="1"/>
  <c r="CN589" i="2" s="1"/>
  <c r="BU155" i="1"/>
  <c r="BY166" i="2" s="1"/>
  <c r="CL166" i="2"/>
  <c r="BV542" i="1"/>
  <c r="BZ491" i="2" s="1"/>
  <c r="CJ542" i="1"/>
  <c r="CN491" i="2" s="1"/>
  <c r="CM491" i="2"/>
  <c r="BU244" i="1"/>
  <c r="BY540" i="2" s="1"/>
  <c r="CL540" i="2"/>
  <c r="BV440" i="1"/>
  <c r="BZ356" i="2" s="1"/>
  <c r="CM356" i="2"/>
  <c r="CJ440" i="1"/>
  <c r="CN356" i="2" s="1"/>
  <c r="BU55" i="1"/>
  <c r="BY675" i="2" s="1"/>
  <c r="CL675" i="2"/>
  <c r="BU281" i="1"/>
  <c r="BY227" i="2" s="1"/>
  <c r="CL227" i="2"/>
  <c r="BU613" i="1"/>
  <c r="CL64" i="2"/>
  <c r="CL65" i="2"/>
  <c r="BU262" i="1"/>
  <c r="BY199" i="2" s="1"/>
  <c r="CL199" i="2"/>
  <c r="BV655" i="1"/>
  <c r="BZ110" i="2" s="1"/>
  <c r="CM110" i="2"/>
  <c r="CJ655" i="1"/>
  <c r="CN110" i="2" s="1"/>
  <c r="BU535" i="1"/>
  <c r="CL457" i="2"/>
  <c r="CL458" i="2"/>
  <c r="BU428" i="1"/>
  <c r="BY493" i="2" s="1"/>
  <c r="CL493" i="2"/>
  <c r="BV648" i="1"/>
  <c r="BZ107" i="2" s="1"/>
  <c r="CM107" i="2"/>
  <c r="CJ648" i="1"/>
  <c r="CN107" i="2" s="1"/>
  <c r="BU92" i="1"/>
  <c r="BY593" i="2" s="1"/>
  <c r="CL593" i="2"/>
  <c r="BU573" i="1"/>
  <c r="CL134" i="2"/>
  <c r="CL135" i="2"/>
  <c r="BU119" i="1"/>
  <c r="BY581" i="2" s="1"/>
  <c r="CL581" i="2"/>
  <c r="BU165" i="1"/>
  <c r="BY333" i="2" s="1"/>
  <c r="CL333" i="2"/>
  <c r="BY379" i="2"/>
  <c r="BY368" i="2"/>
  <c r="BV488" i="1"/>
  <c r="BZ416" i="2" s="1"/>
  <c r="CM416" i="2"/>
  <c r="CJ488" i="1"/>
  <c r="CN416" i="2" s="1"/>
  <c r="BU494" i="1"/>
  <c r="BY451" i="2" s="1"/>
  <c r="CL451" i="2"/>
  <c r="BU550" i="1"/>
  <c r="CL120" i="2"/>
  <c r="CL121" i="2"/>
  <c r="BU59" i="1"/>
  <c r="BY679" i="2" s="1"/>
  <c r="CL679" i="2"/>
  <c r="BU412" i="1"/>
  <c r="BY40" i="2" s="1"/>
  <c r="CL40" i="2"/>
  <c r="BU107" i="1"/>
  <c r="BY591" i="2" s="1"/>
  <c r="CL591" i="2"/>
  <c r="BP341" i="2"/>
  <c r="BP407" i="2"/>
  <c r="BU604" i="1"/>
  <c r="CL82" i="2"/>
  <c r="CL81" i="2"/>
  <c r="BV12" i="1"/>
  <c r="BZ666" i="2" s="1"/>
  <c r="CM666" i="2"/>
  <c r="CJ12" i="1"/>
  <c r="CN666" i="2" s="1"/>
  <c r="BP397" i="2"/>
  <c r="BP695" i="2"/>
  <c r="BW77" i="1"/>
  <c r="CA695" i="2" s="1"/>
  <c r="BP389" i="2"/>
  <c r="BP415" i="2"/>
  <c r="BP414" i="2"/>
  <c r="BP246" i="2"/>
  <c r="BU500" i="1"/>
  <c r="BY419" i="2" s="1"/>
  <c r="CL419" i="2"/>
  <c r="BP259" i="2"/>
  <c r="BP298" i="2"/>
  <c r="BP431" i="2"/>
  <c r="BP174" i="2"/>
  <c r="BP52" i="2"/>
  <c r="BP616" i="2"/>
  <c r="BP4" i="2"/>
  <c r="BP461" i="2"/>
  <c r="BP96" i="2"/>
  <c r="BP76" i="2"/>
  <c r="BP172" i="2"/>
  <c r="BP628" i="2"/>
  <c r="BW33" i="1"/>
  <c r="CA628" i="2" s="1"/>
  <c r="BP468" i="2"/>
  <c r="BP222" i="2"/>
  <c r="BP639" i="2"/>
  <c r="BP58" i="2"/>
  <c r="BP232" i="2"/>
  <c r="BP316" i="2"/>
  <c r="BP637" i="2"/>
  <c r="BP512" i="2"/>
  <c r="BP428" i="2"/>
  <c r="BP680" i="2"/>
  <c r="BP254" i="2"/>
  <c r="BP522" i="2"/>
  <c r="BP610" i="2"/>
  <c r="BP356" i="2"/>
  <c r="BP606" i="2"/>
  <c r="BP59" i="2"/>
  <c r="BP413" i="2"/>
  <c r="BP619" i="2"/>
  <c r="BP15" i="2"/>
  <c r="BP194" i="2"/>
  <c r="BP47" i="2"/>
  <c r="BU277" i="1"/>
  <c r="BY220" i="2" s="1"/>
  <c r="CL220" i="2"/>
  <c r="BU399" i="1"/>
  <c r="BY327" i="2" s="1"/>
  <c r="CL327" i="2"/>
  <c r="BU276" i="1"/>
  <c r="BY12" i="2" s="1"/>
  <c r="CL12" i="2"/>
  <c r="BU58" i="1"/>
  <c r="BY678" i="2" s="1"/>
  <c r="CL678" i="2"/>
  <c r="BV161" i="1"/>
  <c r="BZ157" i="2" s="1"/>
  <c r="CM157" i="2"/>
  <c r="CJ161" i="1"/>
  <c r="CN157" i="2" s="1"/>
  <c r="BV370" i="1"/>
  <c r="BZ306" i="2" s="1"/>
  <c r="CM306" i="2"/>
  <c r="CJ370" i="1"/>
  <c r="CN306" i="2" s="1"/>
  <c r="BU572" i="1"/>
  <c r="BY494" i="2" s="1"/>
  <c r="CL494" i="2"/>
  <c r="BU481" i="1"/>
  <c r="BY404" i="2" s="1"/>
  <c r="CL404" i="2"/>
  <c r="BU480" i="1"/>
  <c r="BY524" i="2" s="1"/>
  <c r="CL524" i="2"/>
  <c r="BU35" i="1"/>
  <c r="BY644" i="2" s="1"/>
  <c r="CL644" i="2"/>
  <c r="BU379" i="1"/>
  <c r="BY331" i="2" s="1"/>
  <c r="CL331" i="2"/>
  <c r="BU335" i="1"/>
  <c r="BY288" i="2" s="1"/>
  <c r="CL288" i="2"/>
  <c r="BU646" i="1"/>
  <c r="BY49" i="2" s="1"/>
  <c r="CL49" i="2"/>
  <c r="BU317" i="1"/>
  <c r="BY255" i="2" s="1"/>
  <c r="CL255" i="2"/>
  <c r="BU26" i="1"/>
  <c r="BY623" i="2" s="1"/>
  <c r="CL623" i="2"/>
  <c r="BU360" i="1"/>
  <c r="BY305" i="2" s="1"/>
  <c r="CL305" i="2"/>
  <c r="BU590" i="1"/>
  <c r="BY66" i="2" s="1"/>
  <c r="CL66" i="2"/>
  <c r="BU50" i="1"/>
  <c r="BY670" i="2" s="1"/>
  <c r="CL670" i="2"/>
  <c r="BU525" i="1"/>
  <c r="BY452" i="2" s="1"/>
  <c r="CL452" i="2"/>
  <c r="BX64" i="2"/>
  <c r="BX65" i="2"/>
  <c r="BU233" i="1"/>
  <c r="BY226" i="2" s="1"/>
  <c r="CL226" i="2"/>
  <c r="BY139" i="2"/>
  <c r="BY138" i="2"/>
  <c r="BV523" i="1"/>
  <c r="BW523" i="1" s="1"/>
  <c r="CM443" i="2"/>
  <c r="CM444" i="2"/>
  <c r="CJ523" i="1"/>
  <c r="BU423" i="1"/>
  <c r="BY349" i="2" s="1"/>
  <c r="CL349" i="2"/>
  <c r="BX457" i="2"/>
  <c r="BX458" i="2"/>
  <c r="BU368" i="1"/>
  <c r="BY303" i="2" s="1"/>
  <c r="CL303" i="2"/>
  <c r="BU64" i="1"/>
  <c r="BY682" i="2" s="1"/>
  <c r="CL682" i="2"/>
  <c r="BV121" i="1"/>
  <c r="BZ587" i="2" s="1"/>
  <c r="CM587" i="2"/>
  <c r="BU116" i="1"/>
  <c r="BY615" i="2" s="1"/>
  <c r="CL615" i="2"/>
  <c r="BU98" i="1"/>
  <c r="BY616" i="2" s="1"/>
  <c r="CL616" i="2"/>
  <c r="BU380" i="1"/>
  <c r="BY317" i="2" s="1"/>
  <c r="CL317" i="2"/>
  <c r="BV607" i="1"/>
  <c r="BZ19" i="2" s="1"/>
  <c r="CM19" i="2"/>
  <c r="CJ607" i="1"/>
  <c r="CN19" i="2" s="1"/>
  <c r="BV73" i="1"/>
  <c r="BZ691" i="2" s="1"/>
  <c r="CM691" i="2"/>
  <c r="CJ73" i="1"/>
  <c r="CN691" i="2" s="1"/>
  <c r="BU479" i="1"/>
  <c r="BY427" i="2" s="1"/>
  <c r="CL427" i="2"/>
  <c r="BU630" i="1"/>
  <c r="BY90" i="2" s="1"/>
  <c r="CL90" i="2"/>
  <c r="BU294" i="1"/>
  <c r="BY262" i="2" s="1"/>
  <c r="CL262" i="2"/>
  <c r="BV659" i="1"/>
  <c r="BW659" i="1" s="1"/>
  <c r="CM368" i="2"/>
  <c r="CM379" i="2"/>
  <c r="CJ659" i="1"/>
  <c r="BU203" i="1"/>
  <c r="BY556" i="2" s="1"/>
  <c r="CL556" i="2"/>
  <c r="BU581" i="1"/>
  <c r="BY390" i="2" s="1"/>
  <c r="CL390" i="2"/>
  <c r="BV603" i="1"/>
  <c r="BZ62" i="2" s="1"/>
  <c r="CM62" i="2"/>
  <c r="CJ603" i="1"/>
  <c r="CN62" i="2" s="1"/>
  <c r="BX121" i="2"/>
  <c r="BX120" i="2"/>
  <c r="BX140" i="2"/>
  <c r="BX141" i="2"/>
  <c r="BU302" i="1"/>
  <c r="BY250" i="2" s="1"/>
  <c r="CL250" i="2"/>
  <c r="BU190" i="1"/>
  <c r="BY27" i="2" s="1"/>
  <c r="CL27" i="2"/>
  <c r="BU267" i="1"/>
  <c r="BY237" i="2" s="1"/>
  <c r="CL237" i="2"/>
  <c r="BU471" i="1"/>
  <c r="BY438" i="2" s="1"/>
  <c r="CL438" i="2"/>
  <c r="BV536" i="1"/>
  <c r="BZ459" i="2" s="1"/>
  <c r="CM459" i="2"/>
  <c r="CJ536" i="1"/>
  <c r="CN459" i="2" s="1"/>
  <c r="BP165" i="2"/>
  <c r="BP559" i="2"/>
  <c r="BP449" i="2"/>
  <c r="BP288" i="2"/>
  <c r="BP500" i="2"/>
  <c r="BP652" i="2"/>
  <c r="BP266" i="2"/>
  <c r="BP515" i="2"/>
  <c r="BP175" i="2"/>
  <c r="BP176" i="2"/>
  <c r="BP429" i="2"/>
  <c r="BP361" i="2"/>
  <c r="BW430" i="1"/>
  <c r="CA361" i="2" s="1"/>
  <c r="BP108" i="2"/>
  <c r="BP634" i="2"/>
  <c r="BP583" i="2"/>
  <c r="BP57" i="2"/>
  <c r="BW623" i="1"/>
  <c r="CA57" i="2" s="1"/>
  <c r="BP394" i="2"/>
  <c r="BP113" i="2"/>
  <c r="BP525" i="2"/>
  <c r="BP560" i="2"/>
  <c r="BP645" i="2"/>
  <c r="BP385" i="2"/>
  <c r="BP187" i="2"/>
  <c r="BP627" i="2"/>
  <c r="BP470" i="2"/>
  <c r="BP694" i="2"/>
  <c r="BP36" i="2"/>
  <c r="BP707" i="2"/>
  <c r="BP264" i="2"/>
  <c r="BP151" i="2"/>
  <c r="BP205" i="2"/>
  <c r="BP553" i="2"/>
  <c r="BP663" i="2"/>
  <c r="BP636" i="2"/>
  <c r="BP56" i="2"/>
  <c r="BW649" i="1"/>
  <c r="CA56" i="2" s="1"/>
  <c r="BP20" i="2"/>
  <c r="BP589" i="2"/>
  <c r="BP309" i="2"/>
  <c r="BP575" i="2"/>
  <c r="BW322" i="1"/>
  <c r="CA575" i="2" s="1"/>
  <c r="BP573" i="2"/>
  <c r="BP326" i="2"/>
  <c r="BP62" i="2"/>
  <c r="BP603" i="2"/>
  <c r="BP538" i="2"/>
  <c r="BW305" i="1"/>
  <c r="CA538" i="2" s="1"/>
  <c r="BP123" i="2"/>
  <c r="BP703" i="2"/>
  <c r="BP534" i="2"/>
  <c r="BP479" i="2"/>
  <c r="BP593" i="2"/>
  <c r="BP211" i="2"/>
  <c r="BP19" i="2"/>
  <c r="BP692" i="2"/>
  <c r="BP620" i="2"/>
  <c r="BP453" i="2"/>
  <c r="BP163" i="2"/>
  <c r="BW206" i="1"/>
  <c r="CA163" i="2" s="1"/>
  <c r="BP497" i="2"/>
  <c r="BP711" i="2"/>
  <c r="BP654" i="2"/>
  <c r="BP528" i="2"/>
  <c r="BP89" i="2"/>
  <c r="BW654" i="1"/>
  <c r="CA89" i="2" s="1"/>
  <c r="BP297" i="2"/>
  <c r="BP156" i="2"/>
  <c r="BP362" i="2"/>
  <c r="BP554" i="2"/>
  <c r="BW147" i="1"/>
  <c r="CA554" i="2" s="1"/>
  <c r="BP45" i="2"/>
  <c r="BP178" i="2"/>
  <c r="BP436" i="2"/>
  <c r="BP590" i="2"/>
  <c r="BW131" i="1"/>
  <c r="CA590" i="2" s="1"/>
  <c r="BP260" i="2"/>
  <c r="BP439" i="2"/>
  <c r="BV358" i="1"/>
  <c r="BZ580" i="2" s="1"/>
  <c r="CM580" i="2"/>
  <c r="CJ358" i="1"/>
  <c r="CN580" i="2" s="1"/>
  <c r="BU122" i="1"/>
  <c r="BY596" i="2" s="1"/>
  <c r="CL596" i="2"/>
  <c r="BU622" i="1"/>
  <c r="BY97" i="2" s="1"/>
  <c r="CL97" i="2"/>
  <c r="BV351" i="1"/>
  <c r="BZ301" i="2" s="1"/>
  <c r="CM301" i="2"/>
  <c r="CJ351" i="1"/>
  <c r="CN301" i="2" s="1"/>
  <c r="BU420" i="1"/>
  <c r="BY350" i="2" s="1"/>
  <c r="CL350" i="2"/>
  <c r="BV312" i="1"/>
  <c r="BZ249" i="2" s="1"/>
  <c r="CJ312" i="1"/>
  <c r="CN249" i="2" s="1"/>
  <c r="CM249" i="2"/>
  <c r="BU568" i="1"/>
  <c r="BY486" i="2" s="1"/>
  <c r="CL486" i="2"/>
  <c r="BU186" i="1"/>
  <c r="BY547" i="2" s="1"/>
  <c r="CL547" i="2"/>
  <c r="BU89" i="1"/>
  <c r="BY630" i="2" s="1"/>
  <c r="CL630" i="2"/>
  <c r="BU126" i="1"/>
  <c r="BY601" i="2" s="1"/>
  <c r="CL601" i="2"/>
  <c r="BU290" i="1"/>
  <c r="BY238" i="2" s="1"/>
  <c r="CL238" i="2"/>
  <c r="BU189" i="1"/>
  <c r="BY498" i="2" s="1"/>
  <c r="CL498" i="2"/>
  <c r="BU56" i="1"/>
  <c r="BY676" i="2" s="1"/>
  <c r="CL676" i="2"/>
  <c r="BV204" i="1"/>
  <c r="BZ160" i="2" s="1"/>
  <c r="CM160" i="2"/>
  <c r="CJ204" i="1"/>
  <c r="CN160" i="2" s="1"/>
  <c r="BV259" i="1"/>
  <c r="BZ574" i="2" s="1"/>
  <c r="CM574" i="2"/>
  <c r="CJ259" i="1"/>
  <c r="CN574" i="2" s="1"/>
  <c r="BU410" i="1"/>
  <c r="BY341" i="2" s="1"/>
  <c r="CL341" i="2"/>
  <c r="BU591" i="1"/>
  <c r="BY76" i="2" s="1"/>
  <c r="CL76" i="2"/>
  <c r="BU260" i="1"/>
  <c r="BY223" i="2" s="1"/>
  <c r="CL223" i="2"/>
  <c r="BV354" i="1"/>
  <c r="BZ295" i="2" s="1"/>
  <c r="CM295" i="2"/>
  <c r="CJ354" i="1"/>
  <c r="CN295" i="2" s="1"/>
  <c r="BU252" i="1"/>
  <c r="BY222" i="2" s="1"/>
  <c r="CL222" i="2"/>
  <c r="BV508" i="1"/>
  <c r="BZ432" i="2" s="1"/>
  <c r="CM432" i="2"/>
  <c r="CJ508" i="1"/>
  <c r="CN432" i="2" s="1"/>
  <c r="BV564" i="1"/>
  <c r="BW564" i="1" s="1"/>
  <c r="CM138" i="2"/>
  <c r="CM139" i="2"/>
  <c r="CJ564" i="1"/>
  <c r="BY443" i="2"/>
  <c r="BY444" i="2"/>
  <c r="BU319" i="1"/>
  <c r="BY254" i="2" s="1"/>
  <c r="CL254" i="2"/>
  <c r="BV570" i="1"/>
  <c r="BZ489" i="2" s="1"/>
  <c r="CM489" i="2"/>
  <c r="CJ570" i="1"/>
  <c r="CN489" i="2" s="1"/>
  <c r="BU366" i="1"/>
  <c r="BY308" i="2" s="1"/>
  <c r="CL308" i="2"/>
  <c r="BU426" i="1"/>
  <c r="BY358" i="2" s="1"/>
  <c r="CL358" i="2"/>
  <c r="BU154" i="1"/>
  <c r="BY187" i="2" s="1"/>
  <c r="CL187" i="2"/>
  <c r="BU258" i="1"/>
  <c r="BY536" i="2" s="1"/>
  <c r="CL536" i="2"/>
  <c r="BU57" i="1"/>
  <c r="BY677" i="2" s="1"/>
  <c r="CL677" i="2"/>
  <c r="BU240" i="1"/>
  <c r="BY234" i="2" s="1"/>
  <c r="CL234" i="2"/>
  <c r="BU5" i="1"/>
  <c r="BY669" i="2" s="1"/>
  <c r="CL669" i="2"/>
  <c r="BU574" i="1"/>
  <c r="CL133" i="2"/>
  <c r="CL132" i="2"/>
  <c r="BU558" i="1"/>
  <c r="BY477" i="2" s="1"/>
  <c r="CL477" i="2"/>
  <c r="BU427" i="1"/>
  <c r="BY355" i="2" s="1"/>
  <c r="CL355" i="2"/>
  <c r="BU60" i="1"/>
  <c r="BY708" i="2" s="1"/>
  <c r="CL708" i="2"/>
  <c r="BU300" i="1"/>
  <c r="BY548" i="2" s="1"/>
  <c r="CL548" i="2"/>
  <c r="BU556" i="1"/>
  <c r="CL140" i="2"/>
  <c r="CL141" i="2"/>
  <c r="BU521" i="1"/>
  <c r="BY446" i="2" s="1"/>
  <c r="CL446" i="2"/>
  <c r="BV519" i="1"/>
  <c r="BZ445" i="2" s="1"/>
  <c r="CM445" i="2"/>
  <c r="CJ519" i="1"/>
  <c r="CN445" i="2" s="1"/>
  <c r="BV197" i="1"/>
  <c r="BZ154" i="2" s="1"/>
  <c r="CM154" i="2"/>
  <c r="CJ197" i="1"/>
  <c r="CN154" i="2" s="1"/>
  <c r="BU663" i="1"/>
  <c r="BY111" i="2" s="1"/>
  <c r="CL111" i="2"/>
  <c r="BP161" i="2"/>
  <c r="BP325" i="2"/>
  <c r="BP226" i="2"/>
  <c r="BP537" i="2"/>
  <c r="BP185" i="2"/>
  <c r="BP391" i="2"/>
  <c r="BP168" i="2"/>
  <c r="BV405" i="1"/>
  <c r="BZ338" i="2" s="1"/>
  <c r="CM338" i="2"/>
  <c r="CJ405" i="1"/>
  <c r="CN338" i="2" s="1"/>
  <c r="BP464" i="2"/>
  <c r="BP518" i="2"/>
  <c r="BP330" i="2"/>
  <c r="BP532" i="2"/>
  <c r="BP282" i="2"/>
  <c r="BU381" i="1"/>
  <c r="BY389" i="2" s="1"/>
  <c r="CL389" i="2"/>
  <c r="BU75" i="1"/>
  <c r="BY693" i="2" s="1"/>
  <c r="CL693" i="2"/>
  <c r="BZ35" i="2"/>
  <c r="BZ31" i="2"/>
  <c r="BU54" i="1"/>
  <c r="BY674" i="2" s="1"/>
  <c r="CL674" i="2"/>
  <c r="BP524" i="2"/>
  <c r="BP296" i="2"/>
  <c r="BP74" i="2"/>
  <c r="BP698" i="2"/>
  <c r="BP513" i="2"/>
  <c r="BP294" i="2"/>
  <c r="BP579" i="2"/>
  <c r="BP240" i="2"/>
  <c r="BP217" i="2"/>
  <c r="BP395" i="2"/>
  <c r="BP26" i="2"/>
  <c r="BP539" i="2"/>
  <c r="BP295" i="2"/>
  <c r="BP417" i="2"/>
  <c r="BP149" i="2"/>
  <c r="BP41" i="2"/>
  <c r="BP230" i="2"/>
  <c r="BW144" i="1"/>
  <c r="CA230" i="2" s="1"/>
  <c r="BP267" i="2"/>
  <c r="BW330" i="1"/>
  <c r="CA267" i="2" s="1"/>
  <c r="BP420" i="2"/>
  <c r="BP34" i="2"/>
  <c r="BP601" i="2"/>
  <c r="BP588" i="2"/>
  <c r="BP472" i="2"/>
  <c r="BP190" i="2"/>
  <c r="BP162" i="2"/>
  <c r="BP656" i="2"/>
  <c r="BW44" i="1"/>
  <c r="CA656" i="2" s="1"/>
  <c r="BP305" i="2"/>
  <c r="BW673" i="1"/>
  <c r="BP336" i="2"/>
  <c r="BP509" i="2"/>
  <c r="BP401" i="2"/>
  <c r="BP501" i="2"/>
  <c r="BP540" i="2"/>
  <c r="BP419" i="2"/>
  <c r="BP268" i="2"/>
  <c r="BP669" i="2"/>
  <c r="BP203" i="2"/>
  <c r="BP421" i="2"/>
  <c r="BU52" i="1"/>
  <c r="BY672" i="2" s="1"/>
  <c r="CL672" i="2"/>
  <c r="BV441" i="1"/>
  <c r="BZ378" i="2" s="1"/>
  <c r="CM378" i="2"/>
  <c r="CJ441" i="1"/>
  <c r="CN378" i="2" s="1"/>
  <c r="BV328" i="1"/>
  <c r="BZ276" i="2" s="1"/>
  <c r="CM276" i="2"/>
  <c r="CJ328" i="1"/>
  <c r="CN276" i="2" s="1"/>
  <c r="BU135" i="1"/>
  <c r="BY74" i="2" s="1"/>
  <c r="CL74" i="2"/>
  <c r="BU102" i="1"/>
  <c r="BY620" i="2" s="1"/>
  <c r="CL620" i="2"/>
  <c r="BV220" i="1"/>
  <c r="BZ184" i="2" s="1"/>
  <c r="CM184" i="2"/>
  <c r="CJ220" i="1"/>
  <c r="CN184" i="2" s="1"/>
  <c r="BU453" i="1"/>
  <c r="BY280" i="2" s="1"/>
  <c r="CL280" i="2"/>
  <c r="BU72" i="1"/>
  <c r="BY690" i="2" s="1"/>
  <c r="CL690" i="2"/>
  <c r="BU626" i="1"/>
  <c r="BY96" i="2" s="1"/>
  <c r="CL96" i="2"/>
  <c r="BU48" i="1"/>
  <c r="BY643" i="2" s="1"/>
  <c r="CL643" i="2"/>
  <c r="BV265" i="1"/>
  <c r="BZ210" i="2" s="1"/>
  <c r="CM210" i="2"/>
  <c r="CJ265" i="1"/>
  <c r="CN210" i="2" s="1"/>
  <c r="BU487" i="1"/>
  <c r="BY112" i="2" s="1"/>
  <c r="CL112" i="2"/>
  <c r="BV668" i="1"/>
  <c r="BZ367" i="2" s="1"/>
  <c r="CM367" i="2"/>
  <c r="CJ668" i="1"/>
  <c r="CN367" i="2" s="1"/>
  <c r="BV616" i="1"/>
  <c r="BZ83" i="2" s="1"/>
  <c r="CM83" i="2"/>
  <c r="CJ616" i="1"/>
  <c r="CN83" i="2" s="1"/>
  <c r="BU151" i="1"/>
  <c r="BY189" i="2" s="1"/>
  <c r="CL189" i="2"/>
  <c r="BU114" i="1"/>
  <c r="BY611" i="2" s="1"/>
  <c r="CL611" i="2"/>
  <c r="BV531" i="1"/>
  <c r="BZ412" i="2" s="1"/>
  <c r="CM412" i="2"/>
  <c r="CJ531" i="1"/>
  <c r="CN412" i="2" s="1"/>
  <c r="BV32" i="1"/>
  <c r="BZ652" i="2" s="1"/>
  <c r="CM652" i="2"/>
  <c r="BV181" i="1"/>
  <c r="BZ508" i="2" s="1"/>
  <c r="CM508" i="2"/>
  <c r="CJ181" i="1"/>
  <c r="CN508" i="2" s="1"/>
  <c r="BU212" i="1"/>
  <c r="BY151" i="2" s="1"/>
  <c r="CL151" i="2"/>
  <c r="BU389" i="1"/>
  <c r="BY561" i="2" s="1"/>
  <c r="CL561" i="2"/>
  <c r="BU645" i="1"/>
  <c r="BY384" i="2" s="1"/>
  <c r="CL384" i="2"/>
  <c r="BX7" i="2"/>
  <c r="BX8" i="2"/>
  <c r="BU639" i="1"/>
  <c r="CL92" i="2"/>
  <c r="CL93" i="2"/>
  <c r="BU239" i="1"/>
  <c r="BY191" i="2" s="1"/>
  <c r="CL191" i="2"/>
  <c r="BU76" i="1"/>
  <c r="BY694" i="2" s="1"/>
  <c r="CL694" i="2"/>
  <c r="BV611" i="1"/>
  <c r="BZ59" i="2" s="1"/>
  <c r="CM59" i="2"/>
  <c r="CJ611" i="1"/>
  <c r="CN59" i="2" s="1"/>
  <c r="BX132" i="2"/>
  <c r="BX133" i="2"/>
  <c r="BU580" i="1"/>
  <c r="BY159" i="2" s="1"/>
  <c r="CL159" i="2"/>
  <c r="BU162" i="1"/>
  <c r="BY509" i="2" s="1"/>
  <c r="CL509" i="2"/>
  <c r="BU284" i="1"/>
  <c r="BY274" i="2" s="1"/>
  <c r="CL274" i="2"/>
  <c r="BU388" i="1"/>
  <c r="BY572" i="2" s="1"/>
  <c r="CL572" i="2"/>
  <c r="BU293" i="1"/>
  <c r="BY506" i="2" s="1"/>
  <c r="CL506" i="2"/>
  <c r="BU292" i="1"/>
  <c r="BY521" i="2" s="1"/>
  <c r="CL521" i="2"/>
  <c r="BU362" i="1"/>
  <c r="BY366" i="2" s="1"/>
  <c r="CL366" i="2"/>
  <c r="BV597" i="1"/>
  <c r="BZ55" i="2" s="1"/>
  <c r="CM55" i="2"/>
  <c r="CJ597" i="1"/>
  <c r="CN55" i="2" s="1"/>
  <c r="BU588" i="1"/>
  <c r="BY70" i="2" s="1"/>
  <c r="CL70" i="2"/>
  <c r="BU336" i="1"/>
  <c r="BY266" i="2" s="1"/>
  <c r="CL266" i="2"/>
  <c r="BU79" i="1"/>
  <c r="BY697" i="2" s="1"/>
  <c r="CL697" i="2"/>
  <c r="BU45" i="1"/>
  <c r="BY657" i="2" s="1"/>
  <c r="CL657" i="2"/>
  <c r="BU8" i="1"/>
  <c r="BY662" i="2" s="1"/>
  <c r="CL662" i="2"/>
  <c r="BU120" i="1"/>
  <c r="BY600" i="2" s="1"/>
  <c r="CL600" i="2"/>
  <c r="BU307" i="1"/>
  <c r="BY510" i="2" s="1"/>
  <c r="CL510" i="2"/>
  <c r="BU522" i="1"/>
  <c r="BY497" i="2" s="1"/>
  <c r="CL497" i="2"/>
  <c r="BX483" i="2"/>
  <c r="BX482" i="2"/>
  <c r="BV355" i="1"/>
  <c r="BZ544" i="2" s="1"/>
  <c r="CM544" i="2"/>
  <c r="CJ355" i="1"/>
  <c r="CN544" i="2" s="1"/>
  <c r="BU296" i="1"/>
  <c r="BY235" i="2" s="1"/>
  <c r="CL235" i="2"/>
  <c r="BU543" i="1"/>
  <c r="BY464" i="2" s="1"/>
  <c r="CL464" i="2"/>
  <c r="BU148" i="1"/>
  <c r="BY499" i="2" s="1"/>
  <c r="CL499" i="2"/>
  <c r="BV341" i="1"/>
  <c r="BZ282" i="2" s="1"/>
  <c r="CM282" i="2"/>
  <c r="CJ341" i="1"/>
  <c r="CN282" i="2" s="1"/>
  <c r="BV397" i="1"/>
  <c r="BZ336" i="2" s="1"/>
  <c r="CJ397" i="1"/>
  <c r="CN336" i="2" s="1"/>
  <c r="CM336" i="2"/>
  <c r="BU94" i="1"/>
  <c r="BY612" i="2" s="1"/>
  <c r="CL612" i="2"/>
  <c r="BU138" i="1"/>
  <c r="BY555" i="2" s="1"/>
  <c r="CL555" i="2"/>
  <c r="BU103" i="1"/>
  <c r="BY711" i="2" s="1"/>
  <c r="CL711" i="2"/>
  <c r="BU213" i="1"/>
  <c r="BY170" i="2" s="1"/>
  <c r="CL170" i="2"/>
  <c r="BU583" i="1"/>
  <c r="CL118" i="2"/>
  <c r="CL119" i="2"/>
  <c r="BY5" i="2"/>
  <c r="BY6" i="2"/>
  <c r="BU288" i="1"/>
  <c r="BY298" i="2" s="1"/>
  <c r="CL298" i="2"/>
  <c r="BU323" i="1"/>
  <c r="BY253" i="2" s="1"/>
  <c r="CL253" i="2"/>
  <c r="BU676" i="1"/>
  <c r="CL8" i="2"/>
  <c r="CL7" i="2"/>
  <c r="BU610" i="1"/>
  <c r="BY479" i="2" s="1"/>
  <c r="CL479" i="2"/>
  <c r="BX92" i="2"/>
  <c r="BX93" i="2"/>
  <c r="BU41" i="1"/>
  <c r="BY631" i="2" s="1"/>
  <c r="CL631" i="2"/>
  <c r="BV67" i="1"/>
  <c r="BZ685" i="2" s="1"/>
  <c r="CM685" i="2"/>
  <c r="CJ67" i="1"/>
  <c r="CN685" i="2" s="1"/>
  <c r="BU566" i="1"/>
  <c r="BY473" i="2" s="1"/>
  <c r="CL473" i="2"/>
  <c r="BU40" i="1"/>
  <c r="BY645" i="2" s="1"/>
  <c r="CL645" i="2"/>
  <c r="BV15" i="1"/>
  <c r="BZ624" i="2" s="1"/>
  <c r="CM624" i="2"/>
  <c r="CJ15" i="1"/>
  <c r="CN624" i="2" s="1"/>
  <c r="BU217" i="1"/>
  <c r="BY171" i="2" s="1"/>
  <c r="CL171" i="2"/>
  <c r="BU325" i="1"/>
  <c r="BY241" i="2" s="1"/>
  <c r="CL241" i="2"/>
  <c r="BU280" i="1"/>
  <c r="BY218" i="2" s="1"/>
  <c r="CL218" i="2"/>
  <c r="BU651" i="1"/>
  <c r="BY44" i="2" s="1"/>
  <c r="CL44" i="2"/>
  <c r="BU81" i="1"/>
  <c r="BY699" i="2" s="1"/>
  <c r="CL699" i="2"/>
  <c r="BU84" i="1"/>
  <c r="BY709" i="2" s="1"/>
  <c r="CL709" i="2"/>
  <c r="BU133" i="1"/>
  <c r="BY597" i="2" s="1"/>
  <c r="CL597" i="2"/>
  <c r="BU23" i="1"/>
  <c r="BY634" i="2" s="1"/>
  <c r="CL634" i="2"/>
  <c r="BU96" i="1"/>
  <c r="BY710" i="2" s="1"/>
  <c r="CL710" i="2"/>
  <c r="BV38" i="1"/>
  <c r="BZ625" i="2" s="1"/>
  <c r="CM625" i="2"/>
  <c r="CJ38" i="1"/>
  <c r="CN625" i="2" s="1"/>
  <c r="CZ75" i="2"/>
  <c r="CZ1" i="2" s="1"/>
  <c r="CW657" i="1"/>
  <c r="DA75" i="2" s="1"/>
  <c r="BV657" i="1"/>
  <c r="BZ75" i="2" s="1"/>
  <c r="BU340" i="1"/>
  <c r="BY322" i="2" s="1"/>
  <c r="CL322" i="2"/>
  <c r="BU571" i="1"/>
  <c r="BY117" i="2" s="1"/>
  <c r="CL117" i="2"/>
  <c r="CN31" i="2"/>
  <c r="CN35" i="2"/>
  <c r="CN130" i="2"/>
  <c r="CN131" i="2"/>
  <c r="BU637" i="1"/>
  <c r="BY98" i="2" s="1"/>
  <c r="CL98" i="2"/>
  <c r="BU184" i="1"/>
  <c r="BY168" i="2" s="1"/>
  <c r="CL168" i="2"/>
  <c r="BU175" i="1"/>
  <c r="BY169" i="2" s="1"/>
  <c r="CL169" i="2"/>
  <c r="BU118" i="1"/>
  <c r="BY582" i="2" s="1"/>
  <c r="CL582" i="2"/>
  <c r="BU127" i="1"/>
  <c r="BY609" i="2" s="1"/>
  <c r="CL609" i="2"/>
  <c r="BU553" i="1"/>
  <c r="CL482" i="2"/>
  <c r="CL483" i="2"/>
  <c r="BV14" i="1"/>
  <c r="BZ668" i="2" s="1"/>
  <c r="CM668" i="2"/>
  <c r="CJ14" i="1"/>
  <c r="CN668" i="2" s="1"/>
  <c r="BU540" i="1"/>
  <c r="BY461" i="2" s="1"/>
  <c r="CL461" i="2"/>
  <c r="BU196" i="1"/>
  <c r="BY147" i="2" s="1"/>
  <c r="CL147" i="2"/>
  <c r="BU332" i="1"/>
  <c r="BY269" i="2" s="1"/>
  <c r="CL269" i="2"/>
  <c r="BU382" i="1"/>
  <c r="BY312" i="2" s="1"/>
  <c r="CL312" i="2"/>
  <c r="BV411" i="1"/>
  <c r="BZ342" i="2" s="1"/>
  <c r="CM342" i="2"/>
  <c r="CJ411" i="1"/>
  <c r="CN342" i="2" s="1"/>
  <c r="BU555" i="1"/>
  <c r="BY471" i="2" s="1"/>
  <c r="CL471" i="2"/>
  <c r="BY87" i="2"/>
  <c r="BY88" i="2"/>
  <c r="BX114" i="2"/>
  <c r="BX115" i="2"/>
  <c r="BX118" i="2"/>
  <c r="BX119" i="2"/>
  <c r="BV675" i="1"/>
  <c r="BW675" i="1" s="1"/>
  <c r="CM5" i="2"/>
  <c r="CM6" i="2"/>
  <c r="CJ675" i="1"/>
  <c r="BU324" i="1"/>
  <c r="BY500" i="2" s="1"/>
  <c r="CL500" i="2"/>
  <c r="BV66" i="1"/>
  <c r="BZ684" i="2" s="1"/>
  <c r="CJ66" i="1"/>
  <c r="CN684" i="2" s="1"/>
  <c r="CM684" i="2"/>
  <c r="BU510" i="1"/>
  <c r="BY442" i="2" s="1"/>
  <c r="CL442" i="2"/>
  <c r="BU605" i="1"/>
  <c r="BY18" i="2" s="1"/>
  <c r="CL18" i="2"/>
  <c r="BU117" i="1"/>
  <c r="BY586" i="2" s="1"/>
  <c r="CL586" i="2"/>
  <c r="BU301" i="1"/>
  <c r="BY576" i="2" s="1"/>
  <c r="CL576" i="2"/>
  <c r="BU437" i="1"/>
  <c r="BY369" i="2" s="1"/>
  <c r="CL369" i="2"/>
  <c r="BU111" i="1"/>
  <c r="BY599" i="2" s="1"/>
  <c r="CL599" i="2"/>
  <c r="BU304" i="1"/>
  <c r="BY248" i="2" s="1"/>
  <c r="CL248" i="2"/>
  <c r="BV419" i="1"/>
  <c r="BZ346" i="2" s="1"/>
  <c r="CM346" i="2"/>
  <c r="CJ419" i="1"/>
  <c r="CN346" i="2" s="1"/>
  <c r="BU599" i="1"/>
  <c r="BY84" i="2" s="1"/>
  <c r="CL84" i="2"/>
  <c r="BU327" i="1"/>
  <c r="BY291" i="2" s="1"/>
  <c r="CL291" i="2"/>
  <c r="BU650" i="1"/>
  <c r="BY80" i="2" s="1"/>
  <c r="CL80" i="2"/>
  <c r="BU71" i="1"/>
  <c r="BY689" i="2" s="1"/>
  <c r="CL689" i="2"/>
  <c r="BV291" i="1"/>
  <c r="BZ261" i="2" s="1"/>
  <c r="CM261" i="2"/>
  <c r="CJ291" i="1"/>
  <c r="CN261" i="2" s="1"/>
  <c r="BP173" i="2"/>
  <c r="BP32" i="2"/>
  <c r="BP478" i="2"/>
  <c r="BU43" i="1"/>
  <c r="BY642" i="2" s="1"/>
  <c r="CL642" i="2"/>
  <c r="BV178" i="1"/>
  <c r="BZ564" i="2" s="1"/>
  <c r="CM564" i="2"/>
  <c r="CJ178" i="1"/>
  <c r="CN564" i="2" s="1"/>
  <c r="BP547" i="2"/>
  <c r="BP258" i="2"/>
  <c r="BP95" i="2"/>
  <c r="BP629" i="2"/>
  <c r="BP454" i="2"/>
  <c r="BW529" i="1"/>
  <c r="CA454" i="2" s="1"/>
  <c r="BP683" i="2"/>
  <c r="BW65" i="1"/>
  <c r="CA683" i="2" s="1"/>
  <c r="BP372" i="2"/>
  <c r="BP204" i="2"/>
  <c r="BP625" i="2"/>
  <c r="BP354" i="2"/>
  <c r="BP691" i="2"/>
  <c r="BP564" i="2"/>
  <c r="BP206" i="2"/>
  <c r="BP116" i="2"/>
  <c r="BP700" i="2"/>
  <c r="BP437" i="2"/>
  <c r="BP556" i="2"/>
  <c r="BP410" i="2"/>
  <c r="BP448" i="2"/>
  <c r="BP506" i="2"/>
  <c r="BP567" i="2"/>
  <c r="BP473" i="2"/>
  <c r="BP364" i="2"/>
  <c r="BP599" i="2"/>
  <c r="BP213" i="2"/>
  <c r="BP517" i="2"/>
  <c r="BP66" i="2"/>
  <c r="BP75" i="2"/>
  <c r="BP582" i="2"/>
  <c r="BP221" i="2"/>
  <c r="BP710" i="2"/>
  <c r="BP247" i="2"/>
  <c r="BP251" i="2"/>
  <c r="BP702" i="2"/>
  <c r="BP225" i="2"/>
  <c r="BP460" i="2"/>
  <c r="BP98" i="2"/>
  <c r="BP592" i="2"/>
  <c r="BP274" i="2"/>
  <c r="BP167" i="2"/>
  <c r="BP49" i="2"/>
  <c r="BP233" i="2"/>
  <c r="BP63" i="2"/>
  <c r="BP536" i="2"/>
  <c r="BP605" i="2"/>
  <c r="BP357" i="2"/>
  <c r="BW417" i="1"/>
  <c r="CA357" i="2" s="1"/>
  <c r="BP122" i="2"/>
  <c r="BP441" i="2"/>
  <c r="BP179" i="2"/>
  <c r="BW222" i="1"/>
  <c r="CA179" i="2" s="1"/>
  <c r="BP466" i="2"/>
  <c r="BP574" i="2"/>
  <c r="BP655" i="2"/>
  <c r="BP521" i="2"/>
  <c r="BP469" i="2"/>
  <c r="BP229" i="2"/>
  <c r="BP673" i="2"/>
  <c r="BP242" i="2"/>
  <c r="BU516" i="1"/>
  <c r="BY559" i="2" s="1"/>
  <c r="CL559" i="2"/>
  <c r="BU63" i="1"/>
  <c r="BY681" i="2" s="1"/>
  <c r="CL681" i="2"/>
  <c r="BU185" i="1"/>
  <c r="BY553" i="2" s="1"/>
  <c r="CL553" i="2"/>
  <c r="BU228" i="1"/>
  <c r="BY178" i="2" s="1"/>
  <c r="CL178" i="2"/>
  <c r="BU438" i="1"/>
  <c r="BY53" i="2" s="1"/>
  <c r="CL53" i="2"/>
  <c r="BU128" i="1"/>
  <c r="BY584" i="2" s="1"/>
  <c r="CL584" i="2"/>
  <c r="BU436" i="1"/>
  <c r="BY353" i="2" s="1"/>
  <c r="CL353" i="2"/>
  <c r="BU30" i="1"/>
  <c r="BY649" i="2" s="1"/>
  <c r="CL649" i="2"/>
  <c r="BU468" i="1"/>
  <c r="BY413" i="2" s="1"/>
  <c r="CL413" i="2"/>
  <c r="BU192" i="1"/>
  <c r="BY519" i="2" s="1"/>
  <c r="CL519" i="2"/>
  <c r="BU282" i="1"/>
  <c r="BY245" i="2" s="1"/>
  <c r="CL245" i="2"/>
  <c r="BV316" i="1"/>
  <c r="BZ309" i="2" s="1"/>
  <c r="CM309" i="2"/>
  <c r="CJ316" i="1"/>
  <c r="CN309" i="2" s="1"/>
  <c r="BU149" i="1"/>
  <c r="BY21" i="2" s="1"/>
  <c r="CL21" i="2"/>
  <c r="BU346" i="1"/>
  <c r="BY277" i="2" s="1"/>
  <c r="CL277" i="2"/>
  <c r="BV446" i="1"/>
  <c r="BZ371" i="2" s="1"/>
  <c r="CM371" i="2"/>
  <c r="CJ446" i="1"/>
  <c r="CN371" i="2" s="1"/>
  <c r="BU551" i="1"/>
  <c r="BY470" i="2" s="1"/>
  <c r="CL470" i="2"/>
  <c r="BU123" i="1"/>
  <c r="BY607" i="2" s="1"/>
  <c r="CL607" i="2"/>
  <c r="BU279" i="1"/>
  <c r="BY231" i="2" s="1"/>
  <c r="CL231" i="2"/>
  <c r="BU108" i="1"/>
  <c r="BY594" i="2" s="1"/>
  <c r="CL594" i="2"/>
  <c r="BU246" i="1"/>
  <c r="BY200" i="2" s="1"/>
  <c r="CL200" i="2"/>
  <c r="BV499" i="1"/>
  <c r="BZ433" i="2" s="1"/>
  <c r="CM433" i="2"/>
  <c r="CJ499" i="1"/>
  <c r="CN433" i="2" s="1"/>
  <c r="BU195" i="1"/>
  <c r="BY164" i="2" s="1"/>
  <c r="CL164" i="2"/>
  <c r="BU473" i="1"/>
  <c r="BY395" i="2" s="1"/>
  <c r="CL395" i="2"/>
  <c r="BV602" i="1"/>
  <c r="CM88" i="2"/>
  <c r="CM87" i="2"/>
  <c r="CJ602" i="1"/>
  <c r="BU546" i="1"/>
  <c r="CL115" i="2"/>
  <c r="CL114" i="2"/>
  <c r="BU485" i="1"/>
  <c r="BY47" i="2" s="1"/>
  <c r="CL47" i="2"/>
  <c r="BU484" i="1"/>
  <c r="BY436" i="2" s="1"/>
  <c r="CL436" i="2"/>
  <c r="BU462" i="1"/>
  <c r="BY530" i="2" s="1"/>
  <c r="CL530" i="2"/>
  <c r="BU615" i="1"/>
  <c r="BY77" i="2" s="1"/>
  <c r="CL77" i="2"/>
  <c r="BV514" i="1"/>
  <c r="BZ441" i="2" s="1"/>
  <c r="CM441" i="2"/>
  <c r="CJ514" i="1"/>
  <c r="CN441" i="2" s="1"/>
  <c r="BU62" i="1"/>
  <c r="BY680" i="2" s="1"/>
  <c r="CL680" i="2"/>
  <c r="BU461" i="1"/>
  <c r="BY380" i="2" s="1"/>
  <c r="CL380" i="2"/>
  <c r="BU367" i="1"/>
  <c r="BY324" i="2" s="1"/>
  <c r="CL324" i="2"/>
  <c r="BU376" i="1"/>
  <c r="BY304" i="2" s="1"/>
  <c r="CL304" i="2"/>
  <c r="BV34" i="1"/>
  <c r="BZ635" i="2" s="1"/>
  <c r="CM635" i="2"/>
  <c r="CJ34" i="1"/>
  <c r="CN635" i="2" s="1"/>
  <c r="BU226" i="1"/>
  <c r="BY182" i="2" s="1"/>
  <c r="CL182" i="2"/>
  <c r="BU442" i="1"/>
  <c r="BY503" i="2" s="1"/>
  <c r="CL503" i="2"/>
  <c r="BU157" i="1"/>
  <c r="BY158" i="2" s="1"/>
  <c r="CL158" i="2"/>
  <c r="BV385" i="1"/>
  <c r="BZ315" i="2" s="1"/>
  <c r="CM315" i="2"/>
  <c r="CJ385" i="1"/>
  <c r="CN315" i="2" s="1"/>
  <c r="BU115" i="1"/>
  <c r="BY606" i="2" s="1"/>
  <c r="CL606" i="2"/>
  <c r="BV211" i="1"/>
  <c r="BZ407" i="2" s="1"/>
  <c r="CM407" i="2"/>
  <c r="CJ211" i="1"/>
  <c r="CN407" i="2" s="1"/>
  <c r="BU401" i="1"/>
  <c r="BY326" i="2" s="1"/>
  <c r="CL326" i="2"/>
  <c r="BV665" i="1"/>
  <c r="BZ38" i="2" s="1"/>
  <c r="CM38" i="2"/>
  <c r="CJ665" i="1"/>
  <c r="CN38" i="2" s="1"/>
  <c r="BU375" i="1"/>
  <c r="BY526" i="2" s="1"/>
  <c r="CL526" i="2"/>
  <c r="BP107" i="2"/>
  <c r="BP148" i="2"/>
  <c r="BP399" i="2"/>
  <c r="BP53" i="2"/>
  <c r="BP223" i="2"/>
  <c r="BV365" i="1"/>
  <c r="BZ302" i="2" s="1"/>
  <c r="CJ365" i="1"/>
  <c r="CN302" i="2" s="1"/>
  <c r="CM302" i="2"/>
  <c r="BV404" i="1"/>
  <c r="BZ344" i="2" s="1"/>
  <c r="CM344" i="2"/>
  <c r="CJ404" i="1"/>
  <c r="CN344" i="2" s="1"/>
  <c r="BP402" i="2"/>
  <c r="BP306" i="2"/>
  <c r="BP273" i="2"/>
  <c r="BP662" i="2"/>
  <c r="BP651" i="2"/>
  <c r="BW31" i="1"/>
  <c r="CA651" i="2" s="1"/>
  <c r="BP84" i="2"/>
  <c r="BP209" i="2"/>
  <c r="BP621" i="2"/>
  <c r="BP208" i="2"/>
  <c r="BP186" i="2"/>
  <c r="BP17" i="2"/>
  <c r="BP487" i="2"/>
  <c r="BP23" i="2"/>
  <c r="BP184" i="2"/>
  <c r="BP329" i="2"/>
  <c r="BW398" i="1"/>
  <c r="CA329" i="2" s="1"/>
  <c r="BP228" i="2"/>
  <c r="BP445" i="2"/>
  <c r="BP641" i="2"/>
  <c r="BP12" i="2"/>
  <c r="BP177" i="2"/>
  <c r="BP622" i="2"/>
  <c r="BP475" i="2"/>
  <c r="BP235" i="2"/>
  <c r="BP375" i="2"/>
  <c r="BW447" i="1"/>
  <c r="CA375" i="2" s="1"/>
  <c r="BP602" i="2"/>
  <c r="BP358" i="2"/>
  <c r="BP104" i="2"/>
  <c r="BW425" i="1"/>
  <c r="CA104" i="2" s="1"/>
  <c r="BP665" i="2"/>
  <c r="BP39" i="2"/>
  <c r="BW647" i="1"/>
  <c r="CA39" i="2" s="1"/>
  <c r="BP80" i="2"/>
  <c r="BP262" i="2"/>
  <c r="BP200" i="2"/>
  <c r="BP210" i="2"/>
  <c r="BP207" i="2"/>
  <c r="BW269" i="1"/>
  <c r="CA207" i="2" s="1"/>
  <c r="BP591" i="2"/>
  <c r="BP666" i="2"/>
  <c r="BP550" i="2"/>
  <c r="BP299" i="2"/>
  <c r="BW353" i="1"/>
  <c r="CA299" i="2" s="1"/>
  <c r="BP495" i="2"/>
  <c r="BW578" i="1"/>
  <c r="CA495" i="2" s="1"/>
  <c r="BP523" i="2"/>
  <c r="BP300" i="2"/>
  <c r="BP249" i="2"/>
  <c r="BP529" i="2"/>
  <c r="BP549" i="2"/>
  <c r="BP632" i="2"/>
  <c r="BP169" i="2"/>
  <c r="BP272" i="2"/>
  <c r="BP198" i="2"/>
  <c r="BP248" i="2"/>
  <c r="BP33" i="2"/>
  <c r="BP571" i="2"/>
  <c r="BP607" i="2"/>
  <c r="BP359" i="2"/>
  <c r="BP22" i="2"/>
  <c r="BP471" i="2"/>
  <c r="BP201" i="2"/>
  <c r="BP474" i="2"/>
  <c r="BP261" i="2"/>
  <c r="BP672" i="2"/>
  <c r="BP244" i="2"/>
  <c r="BW308" i="1"/>
  <c r="CA244" i="2" s="1"/>
  <c r="BP510" i="2"/>
  <c r="BP687" i="2"/>
  <c r="BP241" i="2"/>
  <c r="BP390" i="2"/>
  <c r="BU457" i="1"/>
  <c r="BY414" i="2" s="1"/>
  <c r="CL414" i="2"/>
  <c r="BU37" i="1"/>
  <c r="BY622" i="2" s="1"/>
  <c r="CL622" i="2"/>
  <c r="BV600" i="1"/>
  <c r="BZ95" i="2" s="1"/>
  <c r="CM95" i="2"/>
  <c r="CJ600" i="1"/>
  <c r="CN95" i="2" s="1"/>
  <c r="BV482" i="1"/>
  <c r="BZ402" i="2" s="1"/>
  <c r="CM402" i="2"/>
  <c r="CJ482" i="1"/>
  <c r="CN402" i="2" s="1"/>
  <c r="CN100" i="2"/>
  <c r="CN101" i="2"/>
  <c r="BU176" i="1"/>
  <c r="BY537" i="2" s="1"/>
  <c r="CL537" i="2"/>
  <c r="BU18" i="1"/>
  <c r="BY637" i="2" s="1"/>
  <c r="CL637" i="2"/>
  <c r="BU656" i="1"/>
  <c r="BY20" i="2" s="1"/>
  <c r="CL20" i="2"/>
  <c r="BV458" i="1"/>
  <c r="BZ373" i="2" s="1"/>
  <c r="CM373" i="2"/>
  <c r="CJ458" i="1"/>
  <c r="CN373" i="2" s="1"/>
  <c r="BU667" i="1"/>
  <c r="CL363" i="2"/>
  <c r="CL351" i="2"/>
  <c r="BU236" i="1"/>
  <c r="BY195" i="2" s="1"/>
  <c r="CL195" i="2"/>
  <c r="BU350" i="1"/>
  <c r="BY296" i="2" s="1"/>
  <c r="CL296" i="2"/>
  <c r="BU320" i="1"/>
  <c r="BY246" i="2" s="1"/>
  <c r="CL246" i="2"/>
  <c r="BU352" i="1"/>
  <c r="BY549" i="2" s="1"/>
  <c r="CL549" i="2"/>
  <c r="BU274" i="1"/>
  <c r="BY211" i="2" s="1"/>
  <c r="CL211" i="2"/>
  <c r="BU456" i="1"/>
  <c r="BY406" i="2" s="1"/>
  <c r="CL406" i="2"/>
  <c r="BU24" i="1"/>
  <c r="BY650" i="2" s="1"/>
  <c r="CL650" i="2"/>
  <c r="BV46" i="1"/>
  <c r="BZ621" i="2" s="1"/>
  <c r="CM621" i="2"/>
  <c r="CJ46" i="1"/>
  <c r="CN621" i="2" s="1"/>
  <c r="CJ552" i="1"/>
  <c r="BU152" i="1"/>
  <c r="BY523" i="2" s="1"/>
  <c r="CL523" i="2"/>
  <c r="BU314" i="1"/>
  <c r="BY259" i="2" s="1"/>
  <c r="CL259" i="2"/>
  <c r="BU219" i="1"/>
  <c r="BY183" i="2" s="1"/>
  <c r="CL183" i="2"/>
  <c r="BU445" i="1"/>
  <c r="BY48" i="2" s="1"/>
  <c r="CL48" i="2"/>
  <c r="BU548" i="1"/>
  <c r="BY469" i="2" s="1"/>
  <c r="CL469" i="2"/>
  <c r="BU612" i="1"/>
  <c r="BY386" i="2" s="1"/>
  <c r="CL386" i="2"/>
  <c r="BU554" i="1"/>
  <c r="BY122" i="2" s="1"/>
  <c r="CL122" i="2"/>
  <c r="BU187" i="1"/>
  <c r="BY36" i="2" s="1"/>
  <c r="CL36" i="2"/>
  <c r="BU171" i="1"/>
  <c r="BY550" i="2" s="1"/>
  <c r="CL550" i="2"/>
  <c r="BZ129" i="2"/>
  <c r="BZ128" i="2"/>
  <c r="BU309" i="1"/>
  <c r="BY242" i="2" s="1"/>
  <c r="CL242" i="2"/>
  <c r="BU415" i="1"/>
  <c r="BY343" i="2" s="1"/>
  <c r="CL343" i="2"/>
  <c r="BU143" i="1"/>
  <c r="BY156" i="2" s="1"/>
  <c r="CL156" i="2"/>
  <c r="BU635" i="1"/>
  <c r="BY522" i="2" s="1"/>
  <c r="CL522" i="2"/>
  <c r="BU582" i="1"/>
  <c r="BY116" i="2" s="1"/>
  <c r="CL116" i="2"/>
  <c r="BV345" i="1"/>
  <c r="BZ281" i="2" s="1"/>
  <c r="CM281" i="2"/>
  <c r="CJ345" i="1"/>
  <c r="CN281" i="2" s="1"/>
  <c r="BU424" i="1"/>
  <c r="BY292" i="2" s="1"/>
  <c r="CL292" i="2"/>
  <c r="BU183" i="1"/>
  <c r="BY505" i="2" s="1"/>
  <c r="CL505" i="2"/>
  <c r="BU299" i="1"/>
  <c r="BY571" i="2" s="1"/>
  <c r="CL571" i="2"/>
  <c r="BU6" i="1"/>
  <c r="BY707" i="2" s="1"/>
  <c r="CL707" i="2"/>
  <c r="CJ407" i="1"/>
  <c r="CN334" i="2" s="1"/>
  <c r="BP118" i="2"/>
  <c r="BP119" i="2"/>
  <c r="BP463" i="2"/>
  <c r="BP462" i="2"/>
  <c r="BP31" i="2"/>
  <c r="BP35" i="2"/>
  <c r="BP5" i="2"/>
  <c r="BP6" i="2"/>
  <c r="BP131" i="2"/>
  <c r="BP130" i="2"/>
  <c r="BP363" i="2"/>
  <c r="BP351" i="2"/>
  <c r="BP100" i="2"/>
  <c r="BP101" i="2"/>
  <c r="BP120" i="2"/>
  <c r="BP121" i="2"/>
  <c r="BP705" i="2"/>
  <c r="BP704" i="2"/>
  <c r="BP706" i="2"/>
  <c r="BP660" i="2"/>
  <c r="BP658" i="2"/>
  <c r="BP659" i="2"/>
  <c r="BP128" i="2"/>
  <c r="BP129" i="2"/>
  <c r="BP443" i="2"/>
  <c r="BP444" i="2"/>
  <c r="BP143" i="2"/>
  <c r="BP144" i="2"/>
  <c r="BP379" i="2"/>
  <c r="BP368" i="2"/>
  <c r="BP114" i="2"/>
  <c r="BP115" i="2"/>
  <c r="BP558" i="2"/>
  <c r="BP557" i="2"/>
  <c r="BP139" i="2"/>
  <c r="BP138" i="2"/>
  <c r="BP545" i="2"/>
  <c r="BP546" i="2"/>
  <c r="BP92" i="2"/>
  <c r="BP93" i="2"/>
  <c r="BP8" i="2"/>
  <c r="BP7" i="2"/>
  <c r="BP136" i="2"/>
  <c r="BP137" i="2"/>
  <c r="BP28" i="2"/>
  <c r="BP29" i="2"/>
  <c r="BP105" i="2"/>
  <c r="BP106" i="2"/>
  <c r="BP65" i="2"/>
  <c r="BP64" i="2"/>
  <c r="BP126" i="2"/>
  <c r="BP127" i="2"/>
  <c r="BP345" i="2"/>
  <c r="BP340" i="2"/>
  <c r="BP132" i="2"/>
  <c r="BP133" i="2"/>
  <c r="BP81" i="2"/>
  <c r="BP82" i="2"/>
  <c r="BP88" i="2"/>
  <c r="BP87" i="2"/>
  <c r="BP482" i="2"/>
  <c r="BP483" i="2"/>
  <c r="BP569" i="2"/>
  <c r="BP565" i="2"/>
  <c r="BP712" i="2"/>
  <c r="BP713" i="2"/>
  <c r="BP124" i="2"/>
  <c r="BP125" i="2"/>
  <c r="BP457" i="2"/>
  <c r="BP458" i="2"/>
  <c r="BP134" i="2"/>
  <c r="BP135" i="2"/>
  <c r="BP140" i="2"/>
  <c r="BP141" i="2"/>
  <c r="BP9" i="2"/>
  <c r="BP10" i="2"/>
  <c r="BW297" i="1" l="1"/>
  <c r="CA294" i="2" s="1"/>
  <c r="CA706" i="2"/>
  <c r="CA705" i="2"/>
  <c r="BW241" i="1"/>
  <c r="CA201" i="2" s="1"/>
  <c r="BW207" i="1"/>
  <c r="CA149" i="2" s="1"/>
  <c r="BW191" i="1"/>
  <c r="CA172" i="2" s="1"/>
  <c r="BW238" i="1"/>
  <c r="CA176" i="2" s="1"/>
  <c r="BW273" i="1"/>
  <c r="CA225" i="2" s="1"/>
  <c r="BW337" i="1"/>
  <c r="CA514" i="2" s="1"/>
  <c r="BW145" i="1"/>
  <c r="CA539" i="2" s="1"/>
  <c r="BW377" i="1"/>
  <c r="CA387" i="2" s="1"/>
  <c r="BW451" i="1"/>
  <c r="CA400" i="2" s="1"/>
  <c r="BW666" i="1"/>
  <c r="CA32" i="2" s="1"/>
  <c r="CA101" i="2"/>
  <c r="BW584" i="1"/>
  <c r="CA4" i="2" s="1"/>
  <c r="BW559" i="1"/>
  <c r="CA472" i="2" s="1"/>
  <c r="BW539" i="1"/>
  <c r="CA484" i="2" s="1"/>
  <c r="BW642" i="1"/>
  <c r="CA41" i="2" s="1"/>
  <c r="BW448" i="1"/>
  <c r="CA240" i="2" s="1"/>
  <c r="BW440" i="1"/>
  <c r="CA356" i="2" s="1"/>
  <c r="BW321" i="1"/>
  <c r="CA258" i="2" s="1"/>
  <c r="BW449" i="1"/>
  <c r="CA394" i="2" s="1"/>
  <c r="BW648" i="1"/>
  <c r="CA107" i="2" s="1"/>
  <c r="BW608" i="1"/>
  <c r="CA108" i="2" s="1"/>
  <c r="BW153" i="1"/>
  <c r="CA417" i="2" s="1"/>
  <c r="BW163" i="1"/>
  <c r="CA268" i="2" s="1"/>
  <c r="BW429" i="1"/>
  <c r="CA579" i="2" s="1"/>
  <c r="BW370" i="1"/>
  <c r="CA306" i="2" s="1"/>
  <c r="BW177" i="1"/>
  <c r="CA534" i="2" s="1"/>
  <c r="BW210" i="1"/>
  <c r="CA525" i="2" s="1"/>
  <c r="BW313" i="1"/>
  <c r="CA270" i="2" s="1"/>
  <c r="BW51" i="1"/>
  <c r="CA671" i="2" s="1"/>
  <c r="BW12" i="1"/>
  <c r="CA666" i="2" s="1"/>
  <c r="BW275" i="1"/>
  <c r="CA229" i="2" s="1"/>
  <c r="BW229" i="1"/>
  <c r="CA194" i="2" s="1"/>
  <c r="BW312" i="1"/>
  <c r="CA249" i="2" s="1"/>
  <c r="BW397" i="1"/>
  <c r="CA336" i="2" s="1"/>
  <c r="BW32" i="1"/>
  <c r="CA652" i="2" s="1"/>
  <c r="BW88" i="1"/>
  <c r="CA626" i="2" s="1"/>
  <c r="BW611" i="1"/>
  <c r="CA59" i="2" s="1"/>
  <c r="BW199" i="1"/>
  <c r="CA152" i="2" s="1"/>
  <c r="BW140" i="1"/>
  <c r="CA529" i="2" s="1"/>
  <c r="BW200" i="1"/>
  <c r="CA155" i="2" s="1"/>
  <c r="BW306" i="1"/>
  <c r="CA408" i="2" s="1"/>
  <c r="BW82" i="1"/>
  <c r="CA700" i="2" s="1"/>
  <c r="BW411" i="1"/>
  <c r="CA342" i="2" s="1"/>
  <c r="BW657" i="1"/>
  <c r="CA75" i="2" s="1"/>
  <c r="BW179" i="1"/>
  <c r="CA501" i="2" s="1"/>
  <c r="BW621" i="1"/>
  <c r="CA113" i="2" s="1"/>
  <c r="BW482" i="1"/>
  <c r="CA402" i="2" s="1"/>
  <c r="BW513" i="1"/>
  <c r="CA437" i="2" s="1"/>
  <c r="BW242" i="1"/>
  <c r="CA504" i="2" s="1"/>
  <c r="BW519" i="1"/>
  <c r="CA445" i="2" s="1"/>
  <c r="BW488" i="1"/>
  <c r="CA416" i="2" s="1"/>
  <c r="BW211" i="1"/>
  <c r="CA407" i="2" s="1"/>
  <c r="BW446" i="1"/>
  <c r="CA371" i="2" s="1"/>
  <c r="BW66" i="1"/>
  <c r="CA684" i="2" s="1"/>
  <c r="BW669" i="1"/>
  <c r="CA30" i="2" s="1"/>
  <c r="BW161" i="1"/>
  <c r="CA157" i="2" s="1"/>
  <c r="BW341" i="1"/>
  <c r="CA282" i="2" s="1"/>
  <c r="BW16" i="1"/>
  <c r="CA632" i="2" s="1"/>
  <c r="BW589" i="1"/>
  <c r="CA54" i="2" s="1"/>
  <c r="BW422" i="1"/>
  <c r="CA518" i="2" s="1"/>
  <c r="BW627" i="1"/>
  <c r="CA15" i="2" s="1"/>
  <c r="BW443" i="1"/>
  <c r="CA365" i="2" s="1"/>
  <c r="BW265" i="1"/>
  <c r="CA210" i="2" s="1"/>
  <c r="BW129" i="1"/>
  <c r="CA588" i="2" s="1"/>
  <c r="BW531" i="1"/>
  <c r="CA412" i="2" s="1"/>
  <c r="BW142" i="1"/>
  <c r="CA568" i="2" s="1"/>
  <c r="BW358" i="1"/>
  <c r="CA580" i="2" s="1"/>
  <c r="BW38" i="1"/>
  <c r="CA625" i="2" s="1"/>
  <c r="BW197" i="1"/>
  <c r="CA154" i="2" s="1"/>
  <c r="BW385" i="1"/>
  <c r="CA315" i="2" s="1"/>
  <c r="CW678" i="1"/>
  <c r="CA368" i="2"/>
  <c r="CA379" i="2"/>
  <c r="CA5" i="2"/>
  <c r="CA6" i="2"/>
  <c r="CA138" i="2"/>
  <c r="CA139" i="2"/>
  <c r="BV49" i="1"/>
  <c r="BZ646" i="2" s="1"/>
  <c r="CM646" i="2"/>
  <c r="CJ49" i="1"/>
  <c r="CN646" i="2" s="1"/>
  <c r="CN87" i="2"/>
  <c r="CN88" i="2"/>
  <c r="BV120" i="1"/>
  <c r="BZ600" i="2" s="1"/>
  <c r="CM600" i="2"/>
  <c r="CJ120" i="1"/>
  <c r="CN600" i="2" s="1"/>
  <c r="BV284" i="1"/>
  <c r="BZ274" i="2" s="1"/>
  <c r="CM274" i="2"/>
  <c r="CJ284" i="1"/>
  <c r="CN274" i="2" s="1"/>
  <c r="BV239" i="1"/>
  <c r="BZ191" i="2" s="1"/>
  <c r="CM191" i="2"/>
  <c r="CJ239" i="1"/>
  <c r="CN191" i="2" s="1"/>
  <c r="BV212" i="1"/>
  <c r="BZ151" i="2" s="1"/>
  <c r="CM151" i="2"/>
  <c r="CJ212" i="1"/>
  <c r="CN151" i="2" s="1"/>
  <c r="BV626" i="1"/>
  <c r="BZ96" i="2" s="1"/>
  <c r="CM96" i="2"/>
  <c r="CJ626" i="1"/>
  <c r="CN96" i="2" s="1"/>
  <c r="BV300" i="1"/>
  <c r="BZ548" i="2" s="1"/>
  <c r="CM548" i="2"/>
  <c r="CJ300" i="1"/>
  <c r="CN548" i="2" s="1"/>
  <c r="BV5" i="1"/>
  <c r="BZ669" i="2" s="1"/>
  <c r="CM669" i="2"/>
  <c r="CJ5" i="1"/>
  <c r="CN669" i="2" s="1"/>
  <c r="BV410" i="1"/>
  <c r="BZ341" i="2" s="1"/>
  <c r="CM341" i="2"/>
  <c r="CJ410" i="1"/>
  <c r="CN341" i="2" s="1"/>
  <c r="BW316" i="1"/>
  <c r="CA309" i="2" s="1"/>
  <c r="BV98" i="1"/>
  <c r="BZ616" i="2" s="1"/>
  <c r="CM616" i="2"/>
  <c r="CJ98" i="1"/>
  <c r="CN616" i="2" s="1"/>
  <c r="BV423" i="1"/>
  <c r="BZ349" i="2" s="1"/>
  <c r="CM349" i="2"/>
  <c r="CJ423" i="1"/>
  <c r="CN349" i="2" s="1"/>
  <c r="BV646" i="1"/>
  <c r="BZ49" i="2" s="1"/>
  <c r="CM49" i="2"/>
  <c r="CJ646" i="1"/>
  <c r="CN49" i="2" s="1"/>
  <c r="BY135" i="2"/>
  <c r="BY134" i="2"/>
  <c r="BV338" i="1"/>
  <c r="BZ528" i="2" s="1"/>
  <c r="CM528" i="2"/>
  <c r="CJ338" i="1"/>
  <c r="CN528" i="2" s="1"/>
  <c r="CA713" i="2"/>
  <c r="CA712" i="2"/>
  <c r="BV150" i="1"/>
  <c r="BZ52" i="2" s="1"/>
  <c r="CM52" i="2"/>
  <c r="CJ150" i="1"/>
  <c r="CN52" i="2" s="1"/>
  <c r="BV432" i="1"/>
  <c r="BZ354" i="2" s="1"/>
  <c r="CM354" i="2"/>
  <c r="CJ432" i="1"/>
  <c r="CN354" i="2" s="1"/>
  <c r="BV631" i="1"/>
  <c r="BZ37" i="2" s="1"/>
  <c r="CM37" i="2"/>
  <c r="CJ631" i="1"/>
  <c r="CN37" i="2" s="1"/>
  <c r="BW542" i="1"/>
  <c r="CA491" i="2" s="1"/>
  <c r="BV173" i="1"/>
  <c r="BZ563" i="2" s="1"/>
  <c r="CM563" i="2"/>
  <c r="CJ173" i="1"/>
  <c r="CN563" i="2" s="1"/>
  <c r="BV660" i="1"/>
  <c r="BZ103" i="2" s="1"/>
  <c r="CM103" i="2"/>
  <c r="CJ660" i="1"/>
  <c r="CN103" i="2" s="1"/>
  <c r="BV470" i="1"/>
  <c r="BZ393" i="2" s="1"/>
  <c r="CJ470" i="1"/>
  <c r="CN393" i="2" s="1"/>
  <c r="CM393" i="2"/>
  <c r="BV231" i="1"/>
  <c r="BZ193" i="2" s="1"/>
  <c r="CM193" i="2"/>
  <c r="CJ231" i="1"/>
  <c r="CN193" i="2" s="1"/>
  <c r="BV598" i="1"/>
  <c r="BZ24" i="2" s="1"/>
  <c r="CM24" i="2"/>
  <c r="CJ598" i="1"/>
  <c r="CN24" i="2" s="1"/>
  <c r="BW597" i="1"/>
  <c r="CA55" i="2" s="1"/>
  <c r="BW617" i="1"/>
  <c r="CA102" i="2" s="1"/>
  <c r="BV505" i="1"/>
  <c r="BZ431" i="2" s="1"/>
  <c r="CM431" i="2"/>
  <c r="CJ505" i="1"/>
  <c r="CN431" i="2" s="1"/>
  <c r="BV414" i="1"/>
  <c r="CM415" i="2"/>
  <c r="CJ414" i="1"/>
  <c r="CN415" i="2" s="1"/>
  <c r="BV390" i="1"/>
  <c r="BZ532" i="2" s="1"/>
  <c r="CM532" i="2"/>
  <c r="CJ390" i="1"/>
  <c r="CN532" i="2" s="1"/>
  <c r="BZ713" i="2"/>
  <c r="BZ712" i="2"/>
  <c r="BV510" i="1"/>
  <c r="BZ442" i="2" s="1"/>
  <c r="CM442" i="2"/>
  <c r="CJ510" i="1"/>
  <c r="CN442" i="2" s="1"/>
  <c r="BV196" i="1"/>
  <c r="CM147" i="2"/>
  <c r="CJ196" i="1"/>
  <c r="CN147" i="2" s="1"/>
  <c r="BV543" i="1"/>
  <c r="CM464" i="2"/>
  <c r="CJ543" i="1"/>
  <c r="CN464" i="2" s="1"/>
  <c r="BV426" i="1"/>
  <c r="CM358" i="2"/>
  <c r="CJ426" i="1"/>
  <c r="CN358" i="2" s="1"/>
  <c r="BW34" i="1"/>
  <c r="CA635" i="2" s="1"/>
  <c r="BV464" i="1"/>
  <c r="CM372" i="2"/>
  <c r="CJ464" i="1"/>
  <c r="CN372" i="2" s="1"/>
  <c r="BV188" i="1"/>
  <c r="BZ567" i="2" s="1"/>
  <c r="CM567" i="2"/>
  <c r="CJ188" i="1"/>
  <c r="CN567" i="2" s="1"/>
  <c r="BZ127" i="2"/>
  <c r="BZ126" i="2"/>
  <c r="BV159" i="1"/>
  <c r="CM145" i="2"/>
  <c r="CJ159" i="1"/>
  <c r="CN145" i="2" s="1"/>
  <c r="BV115" i="1"/>
  <c r="BZ606" i="2" s="1"/>
  <c r="CM606" i="2"/>
  <c r="CJ115" i="1"/>
  <c r="CN606" i="2" s="1"/>
  <c r="BV346" i="1"/>
  <c r="BZ277" i="2" s="1"/>
  <c r="CM277" i="2"/>
  <c r="CJ346" i="1"/>
  <c r="CN277" i="2" s="1"/>
  <c r="BV43" i="1"/>
  <c r="BZ642" i="2" s="1"/>
  <c r="CM642" i="2"/>
  <c r="CJ43" i="1"/>
  <c r="CN642" i="2" s="1"/>
  <c r="BV650" i="1"/>
  <c r="CM80" i="2"/>
  <c r="CJ650" i="1"/>
  <c r="CN80" i="2" s="1"/>
  <c r="BV111" i="1"/>
  <c r="BZ599" i="2" s="1"/>
  <c r="CM599" i="2"/>
  <c r="CJ111" i="1"/>
  <c r="CN599" i="2" s="1"/>
  <c r="BV133" i="1"/>
  <c r="BZ597" i="2" s="1"/>
  <c r="CM597" i="2"/>
  <c r="CJ133" i="1"/>
  <c r="CN597" i="2" s="1"/>
  <c r="BV288" i="1"/>
  <c r="BZ298" i="2" s="1"/>
  <c r="CM298" i="2"/>
  <c r="CJ288" i="1"/>
  <c r="CN298" i="2" s="1"/>
  <c r="BV299" i="1"/>
  <c r="CM571" i="2"/>
  <c r="CJ299" i="1"/>
  <c r="CN571" i="2" s="1"/>
  <c r="BV456" i="1"/>
  <c r="BZ406" i="2" s="1"/>
  <c r="CM406" i="2"/>
  <c r="CJ456" i="1"/>
  <c r="CN406" i="2" s="1"/>
  <c r="BV108" i="1"/>
  <c r="CM594" i="2"/>
  <c r="CJ108" i="1"/>
  <c r="CN594" i="2" s="1"/>
  <c r="BV185" i="1"/>
  <c r="BZ553" i="2" s="1"/>
  <c r="CM553" i="2"/>
  <c r="CJ185" i="1"/>
  <c r="CN553" i="2" s="1"/>
  <c r="BV540" i="1"/>
  <c r="BZ461" i="2" s="1"/>
  <c r="CM461" i="2"/>
  <c r="CJ540" i="1"/>
  <c r="CN461" i="2" s="1"/>
  <c r="BV175" i="1"/>
  <c r="BZ169" i="2" s="1"/>
  <c r="CM169" i="2"/>
  <c r="CJ175" i="1"/>
  <c r="CN169" i="2" s="1"/>
  <c r="BV340" i="1"/>
  <c r="BZ322" i="2" s="1"/>
  <c r="CM322" i="2"/>
  <c r="CJ340" i="1"/>
  <c r="CN322" i="2" s="1"/>
  <c r="BV217" i="1"/>
  <c r="BZ171" i="2" s="1"/>
  <c r="CM171" i="2"/>
  <c r="CJ217" i="1"/>
  <c r="CN171" i="2" s="1"/>
  <c r="BV41" i="1"/>
  <c r="BZ631" i="2" s="1"/>
  <c r="CM631" i="2"/>
  <c r="CJ41" i="1"/>
  <c r="CN631" i="2" s="1"/>
  <c r="BV296" i="1"/>
  <c r="CM235" i="2"/>
  <c r="CJ296" i="1"/>
  <c r="CN235" i="2" s="1"/>
  <c r="BV8" i="1"/>
  <c r="CM662" i="2"/>
  <c r="CJ8" i="1"/>
  <c r="CN662" i="2" s="1"/>
  <c r="BV420" i="1"/>
  <c r="BZ350" i="2" s="1"/>
  <c r="CM350" i="2"/>
  <c r="CJ420" i="1"/>
  <c r="CN350" i="2" s="1"/>
  <c r="BV471" i="1"/>
  <c r="BZ438" i="2" s="1"/>
  <c r="CM438" i="2"/>
  <c r="CJ471" i="1"/>
  <c r="CN438" i="2" s="1"/>
  <c r="BV630" i="1"/>
  <c r="BZ90" i="2" s="1"/>
  <c r="CM90" i="2"/>
  <c r="CJ630" i="1"/>
  <c r="CN90" i="2" s="1"/>
  <c r="CN443" i="2"/>
  <c r="CN444" i="2"/>
  <c r="BV50" i="1"/>
  <c r="BZ670" i="2" s="1"/>
  <c r="CM670" i="2"/>
  <c r="CJ50" i="1"/>
  <c r="CN670" i="2" s="1"/>
  <c r="BV399" i="1"/>
  <c r="BZ327" i="2" s="1"/>
  <c r="CM327" i="2"/>
  <c r="CJ399" i="1"/>
  <c r="CN327" i="2" s="1"/>
  <c r="BV573" i="1"/>
  <c r="BW573" i="1" s="1"/>
  <c r="CM134" i="2"/>
  <c r="CM135" i="2"/>
  <c r="CJ573" i="1"/>
  <c r="BZ557" i="2"/>
  <c r="BZ558" i="2"/>
  <c r="BV395" i="1"/>
  <c r="BZ328" i="2" s="1"/>
  <c r="CM328" i="2"/>
  <c r="CJ395" i="1"/>
  <c r="CN328" i="2" s="1"/>
  <c r="BV270" i="1"/>
  <c r="CM219" i="2"/>
  <c r="CJ270" i="1"/>
  <c r="CN219" i="2" s="1"/>
  <c r="BW204" i="1"/>
  <c r="CA160" i="2" s="1"/>
  <c r="BV218" i="1"/>
  <c r="CM174" i="2"/>
  <c r="CJ218" i="1"/>
  <c r="CN174" i="2" s="1"/>
  <c r="BV534" i="1"/>
  <c r="CM411" i="2"/>
  <c r="CJ534" i="1"/>
  <c r="CN411" i="2" s="1"/>
  <c r="BW466" i="1"/>
  <c r="CA383" i="2" s="1"/>
  <c r="BV638" i="1"/>
  <c r="CM34" i="2"/>
  <c r="CJ638" i="1"/>
  <c r="CN34" i="2" s="1"/>
  <c r="BV489" i="1"/>
  <c r="CM435" i="2"/>
  <c r="CJ489" i="1"/>
  <c r="CN435" i="2" s="1"/>
  <c r="BV61" i="1"/>
  <c r="CM715" i="2"/>
  <c r="CJ61" i="1"/>
  <c r="CN715" i="2" s="1"/>
  <c r="BY565" i="2"/>
  <c r="BY569" i="2"/>
  <c r="BV194" i="1"/>
  <c r="CM148" i="2"/>
  <c r="CJ194" i="1"/>
  <c r="CN148" i="2" s="1"/>
  <c r="BW576" i="1"/>
  <c r="CA492" i="2" s="1"/>
  <c r="BV504" i="1"/>
  <c r="CM512" i="2"/>
  <c r="CJ504" i="1"/>
  <c r="CN512" i="2" s="1"/>
  <c r="BV329" i="1"/>
  <c r="CM265" i="2"/>
  <c r="CJ329" i="1"/>
  <c r="CN265" i="2" s="1"/>
  <c r="BZ374" i="2"/>
  <c r="BW463" i="1"/>
  <c r="CA382" i="2" s="1"/>
  <c r="BV455" i="1"/>
  <c r="CM398" i="2"/>
  <c r="CJ455" i="1"/>
  <c r="CN398" i="2" s="1"/>
  <c r="BV225" i="1"/>
  <c r="CJ225" i="1"/>
  <c r="CN190" i="2" s="1"/>
  <c r="CM190" i="2"/>
  <c r="BV373" i="1"/>
  <c r="CM520" i="2"/>
  <c r="CJ373" i="1"/>
  <c r="CN520" i="2" s="1"/>
  <c r="BV246" i="1"/>
  <c r="CM200" i="2"/>
  <c r="CJ246" i="1"/>
  <c r="CN200" i="2" s="1"/>
  <c r="BV138" i="1"/>
  <c r="BZ555" i="2" s="1"/>
  <c r="CM555" i="2"/>
  <c r="CJ138" i="1"/>
  <c r="CN555" i="2" s="1"/>
  <c r="BV663" i="1"/>
  <c r="BZ111" i="2" s="1"/>
  <c r="CM111" i="2"/>
  <c r="CJ663" i="1"/>
  <c r="CN111" i="2" s="1"/>
  <c r="BY120" i="2"/>
  <c r="BY121" i="2"/>
  <c r="BV158" i="1"/>
  <c r="BZ573" i="2" s="1"/>
  <c r="CM573" i="2"/>
  <c r="CJ158" i="1"/>
  <c r="CN573" i="2" s="1"/>
  <c r="BV318" i="1"/>
  <c r="BZ264" i="2" s="1"/>
  <c r="CJ318" i="1"/>
  <c r="CN264" i="2" s="1"/>
  <c r="CM264" i="2"/>
  <c r="BV619" i="1"/>
  <c r="CM46" i="2"/>
  <c r="CJ619" i="1"/>
  <c r="CN46" i="2" s="1"/>
  <c r="CN374" i="2"/>
  <c r="BV475" i="1"/>
  <c r="CM391" i="2"/>
  <c r="CJ475" i="1"/>
  <c r="CN391" i="2" s="1"/>
  <c r="BV136" i="1"/>
  <c r="CM376" i="2"/>
  <c r="CJ136" i="1"/>
  <c r="CN376" i="2" s="1"/>
  <c r="BV349" i="1"/>
  <c r="CM293" i="2"/>
  <c r="CJ349" i="1"/>
  <c r="CN293" i="2" s="1"/>
  <c r="BV176" i="1"/>
  <c r="BZ537" i="2" s="1"/>
  <c r="CJ176" i="1"/>
  <c r="CN537" i="2" s="1"/>
  <c r="CM537" i="2"/>
  <c r="CA557" i="2"/>
  <c r="CA558" i="2"/>
  <c r="BV615" i="1"/>
  <c r="BZ77" i="2" s="1"/>
  <c r="CM77" i="2"/>
  <c r="CJ615" i="1"/>
  <c r="CN77" i="2" s="1"/>
  <c r="BW46" i="1"/>
  <c r="CA621" i="2" s="1"/>
  <c r="BV376" i="1"/>
  <c r="CM304" i="2"/>
  <c r="CJ376" i="1"/>
  <c r="CN304" i="2" s="1"/>
  <c r="BZ87" i="2"/>
  <c r="BZ88" i="2"/>
  <c r="BV30" i="1"/>
  <c r="BZ649" i="2" s="1"/>
  <c r="CM649" i="2"/>
  <c r="CJ30" i="1"/>
  <c r="CN649" i="2" s="1"/>
  <c r="BV555" i="1"/>
  <c r="CM471" i="2"/>
  <c r="CJ555" i="1"/>
  <c r="CN471" i="2" s="1"/>
  <c r="BV94" i="1"/>
  <c r="CJ94" i="1"/>
  <c r="CN612" i="2" s="1"/>
  <c r="CM612" i="2"/>
  <c r="BV162" i="1"/>
  <c r="CM509" i="2"/>
  <c r="CJ162" i="1"/>
  <c r="CN509" i="2" s="1"/>
  <c r="BV381" i="1"/>
  <c r="BZ389" i="2" s="1"/>
  <c r="CM389" i="2"/>
  <c r="CJ381" i="1"/>
  <c r="CN389" i="2" s="1"/>
  <c r="BV366" i="1"/>
  <c r="CM308" i="2"/>
  <c r="CJ366" i="1"/>
  <c r="CN308" i="2" s="1"/>
  <c r="BV126" i="1"/>
  <c r="BZ601" i="2" s="1"/>
  <c r="CM601" i="2"/>
  <c r="CJ126" i="1"/>
  <c r="CN601" i="2" s="1"/>
  <c r="BW524" i="1"/>
  <c r="CA123" i="2" s="1"/>
  <c r="BW130" i="1"/>
  <c r="CA589" i="2" s="1"/>
  <c r="BV572" i="1"/>
  <c r="BZ494" i="2" s="1"/>
  <c r="CM494" i="2"/>
  <c r="CJ572" i="1"/>
  <c r="CN494" i="2" s="1"/>
  <c r="BV494" i="1"/>
  <c r="BZ451" i="2" s="1"/>
  <c r="CM451" i="2"/>
  <c r="CJ494" i="1"/>
  <c r="CN451" i="2" s="1"/>
  <c r="BV378" i="1"/>
  <c r="BZ318" i="2" s="1"/>
  <c r="CJ378" i="1"/>
  <c r="CN318" i="2" s="1"/>
  <c r="CM318" i="2"/>
  <c r="BV406" i="1"/>
  <c r="BZ337" i="2" s="1"/>
  <c r="CM337" i="2"/>
  <c r="CJ406" i="1"/>
  <c r="CN337" i="2" s="1"/>
  <c r="BW419" i="1"/>
  <c r="CA346" i="2" s="1"/>
  <c r="BV315" i="1"/>
  <c r="BZ511" i="2" s="1"/>
  <c r="CM511" i="2"/>
  <c r="CJ315" i="1"/>
  <c r="CN511" i="2" s="1"/>
  <c r="BV271" i="1"/>
  <c r="BZ217" i="2" s="1"/>
  <c r="CM217" i="2"/>
  <c r="CJ271" i="1"/>
  <c r="CN217" i="2" s="1"/>
  <c r="BV247" i="1"/>
  <c r="CM399" i="2"/>
  <c r="CJ247" i="1"/>
  <c r="CN399" i="2" s="1"/>
  <c r="BV459" i="1"/>
  <c r="CM362" i="2"/>
  <c r="CJ459" i="1"/>
  <c r="CN362" i="2" s="1"/>
  <c r="BV109" i="1"/>
  <c r="CM604" i="2"/>
  <c r="CJ109" i="1"/>
  <c r="CN604" i="2" s="1"/>
  <c r="BV100" i="1"/>
  <c r="BZ617" i="2" s="1"/>
  <c r="CM617" i="2"/>
  <c r="CJ100" i="1"/>
  <c r="CN617" i="2" s="1"/>
  <c r="BW570" i="1"/>
  <c r="CA489" i="2" s="1"/>
  <c r="BV223" i="1"/>
  <c r="CM186" i="2"/>
  <c r="CJ223" i="1"/>
  <c r="CN186" i="2" s="1"/>
  <c r="BW495" i="1"/>
  <c r="CA426" i="2" s="1"/>
  <c r="BW587" i="1"/>
  <c r="CA42" i="2" s="1"/>
  <c r="BV112" i="1"/>
  <c r="CM583" i="2"/>
  <c r="CJ112" i="1"/>
  <c r="CN583" i="2" s="1"/>
  <c r="BV628" i="1"/>
  <c r="CM569" i="2"/>
  <c r="CM565" i="2"/>
  <c r="CJ628" i="1"/>
  <c r="BV478" i="1"/>
  <c r="CM401" i="2"/>
  <c r="CJ478" i="1"/>
  <c r="CN401" i="2" s="1"/>
  <c r="BV224" i="1"/>
  <c r="CM232" i="2"/>
  <c r="CJ224" i="1"/>
  <c r="CN232" i="2" s="1"/>
  <c r="BV272" i="1"/>
  <c r="CM215" i="2"/>
  <c r="CJ272" i="1"/>
  <c r="CN215" i="2" s="1"/>
  <c r="BV635" i="1"/>
  <c r="BZ522" i="2" s="1"/>
  <c r="CM522" i="2"/>
  <c r="CJ635" i="1"/>
  <c r="CN522" i="2" s="1"/>
  <c r="BV75" i="1"/>
  <c r="BZ693" i="2" s="1"/>
  <c r="CM693" i="2"/>
  <c r="CJ75" i="1"/>
  <c r="CN693" i="2" s="1"/>
  <c r="BV481" i="1"/>
  <c r="BZ404" i="2" s="1"/>
  <c r="CM404" i="2"/>
  <c r="CJ481" i="1"/>
  <c r="CN404" i="2" s="1"/>
  <c r="BV149" i="1"/>
  <c r="BZ21" i="2" s="1"/>
  <c r="CM21" i="2"/>
  <c r="CJ149" i="1"/>
  <c r="CN21" i="2" s="1"/>
  <c r="BV63" i="1"/>
  <c r="BZ681" i="2" s="1"/>
  <c r="CM681" i="2"/>
  <c r="CJ63" i="1"/>
  <c r="CN681" i="2" s="1"/>
  <c r="BV437" i="1"/>
  <c r="BZ369" i="2" s="1"/>
  <c r="CM369" i="2"/>
  <c r="CJ437" i="1"/>
  <c r="CN369" i="2" s="1"/>
  <c r="DA1" i="2"/>
  <c r="BV84" i="1"/>
  <c r="BZ709" i="2" s="1"/>
  <c r="CM709" i="2"/>
  <c r="CJ84" i="1"/>
  <c r="CN709" i="2" s="1"/>
  <c r="BV72" i="1"/>
  <c r="BZ690" i="2" s="1"/>
  <c r="CJ72" i="1"/>
  <c r="CN690" i="2" s="1"/>
  <c r="CM690" i="2"/>
  <c r="BV60" i="1"/>
  <c r="BZ708" i="2" s="1"/>
  <c r="CM708" i="2"/>
  <c r="CJ60" i="1"/>
  <c r="CN708" i="2" s="1"/>
  <c r="BV240" i="1"/>
  <c r="BZ234" i="2" s="1"/>
  <c r="CM234" i="2"/>
  <c r="CJ240" i="1"/>
  <c r="CN234" i="2" s="1"/>
  <c r="BV479" i="1"/>
  <c r="CM427" i="2"/>
  <c r="CJ479" i="1"/>
  <c r="CN427" i="2" s="1"/>
  <c r="BV116" i="1"/>
  <c r="BZ615" i="2" s="1"/>
  <c r="CM615" i="2"/>
  <c r="CJ116" i="1"/>
  <c r="CN615" i="2" s="1"/>
  <c r="BV335" i="1"/>
  <c r="CM288" i="2"/>
  <c r="CJ335" i="1"/>
  <c r="CN288" i="2" s="1"/>
  <c r="BV394" i="1"/>
  <c r="BZ323" i="2" s="1"/>
  <c r="CM323" i="2"/>
  <c r="CJ394" i="1"/>
  <c r="CN323" i="2" s="1"/>
  <c r="BV221" i="1"/>
  <c r="BZ180" i="2" s="1"/>
  <c r="CM180" i="2"/>
  <c r="CJ221" i="1"/>
  <c r="CN180" i="2" s="1"/>
  <c r="BV214" i="1"/>
  <c r="CM175" i="2"/>
  <c r="CJ214" i="1"/>
  <c r="CN175" i="2" s="1"/>
  <c r="BV672" i="1"/>
  <c r="CJ672" i="1"/>
  <c r="CN73" i="2" s="1"/>
  <c r="CM73" i="2"/>
  <c r="BV287" i="1"/>
  <c r="BZ236" i="2" s="1"/>
  <c r="CM236" i="2"/>
  <c r="CJ287" i="1"/>
  <c r="CN236" i="2" s="1"/>
  <c r="BV266" i="1"/>
  <c r="CM206" i="2"/>
  <c r="CJ266" i="1"/>
  <c r="CN206" i="2" s="1"/>
  <c r="BV450" i="1"/>
  <c r="CM364" i="2"/>
  <c r="CJ450" i="1"/>
  <c r="CN364" i="2" s="1"/>
  <c r="BV421" i="1"/>
  <c r="CM403" i="2"/>
  <c r="CJ421" i="1"/>
  <c r="CN403" i="2" s="1"/>
  <c r="BV134" i="1"/>
  <c r="CM602" i="2"/>
  <c r="CJ134" i="1"/>
  <c r="CN602" i="2" s="1"/>
  <c r="BV124" i="1"/>
  <c r="CM610" i="2"/>
  <c r="CJ124" i="1"/>
  <c r="CN610" i="2" s="1"/>
  <c r="BV538" i="1"/>
  <c r="CM466" i="2"/>
  <c r="CJ538" i="1"/>
  <c r="CN466" i="2" s="1"/>
  <c r="BW526" i="1"/>
  <c r="CA447" i="2" s="1"/>
  <c r="BV374" i="1"/>
  <c r="CM319" i="2"/>
  <c r="CJ374" i="1"/>
  <c r="CN319" i="2" s="1"/>
  <c r="BV261" i="1"/>
  <c r="CM203" i="2"/>
  <c r="CJ261" i="1"/>
  <c r="CN203" i="2" s="1"/>
  <c r="BW345" i="1"/>
  <c r="CA281" i="2" s="1"/>
  <c r="BW42" i="1"/>
  <c r="CA640" i="2" s="1"/>
  <c r="BV29" i="1"/>
  <c r="BZ647" i="2" s="1"/>
  <c r="CM647" i="2"/>
  <c r="CJ29" i="1"/>
  <c r="CN647" i="2" s="1"/>
  <c r="BV171" i="1"/>
  <c r="BZ550" i="2" s="1"/>
  <c r="CM550" i="2"/>
  <c r="CJ171" i="1"/>
  <c r="CN550" i="2" s="1"/>
  <c r="BV24" i="1"/>
  <c r="CM650" i="2"/>
  <c r="CJ24" i="1"/>
  <c r="CN650" i="2" s="1"/>
  <c r="BV546" i="1"/>
  <c r="CM114" i="2"/>
  <c r="CM115" i="2"/>
  <c r="CJ546" i="1"/>
  <c r="BV228" i="1"/>
  <c r="CJ228" i="1"/>
  <c r="CN178" i="2" s="1"/>
  <c r="CM178" i="2"/>
  <c r="BV118" i="1"/>
  <c r="CM582" i="2"/>
  <c r="CJ118" i="1"/>
  <c r="CN582" i="2" s="1"/>
  <c r="CA35" i="2"/>
  <c r="CA31" i="2"/>
  <c r="BV325" i="1"/>
  <c r="BZ241" i="2" s="1"/>
  <c r="CM241" i="2"/>
  <c r="CJ325" i="1"/>
  <c r="CN241" i="2" s="1"/>
  <c r="BV135" i="1"/>
  <c r="BZ74" i="2" s="1"/>
  <c r="CM74" i="2"/>
  <c r="CJ135" i="1"/>
  <c r="CN74" i="2" s="1"/>
  <c r="BV290" i="1"/>
  <c r="BZ238" i="2" s="1"/>
  <c r="CM238" i="2"/>
  <c r="CJ290" i="1"/>
  <c r="CN238" i="2" s="1"/>
  <c r="BV93" i="1"/>
  <c r="BZ603" i="2" s="1"/>
  <c r="CM603" i="2"/>
  <c r="CJ93" i="1"/>
  <c r="CN603" i="2" s="1"/>
  <c r="BV334" i="1"/>
  <c r="CM272" i="2"/>
  <c r="CJ334" i="1"/>
  <c r="CN272" i="2" s="1"/>
  <c r="BV592" i="1"/>
  <c r="CM22" i="2"/>
  <c r="CJ592" i="1"/>
  <c r="CN22" i="2" s="1"/>
  <c r="BV146" i="1"/>
  <c r="CM146" i="2"/>
  <c r="CJ146" i="1"/>
  <c r="CN146" i="2" s="1"/>
  <c r="BV143" i="1"/>
  <c r="CM156" i="2"/>
  <c r="CJ143" i="1"/>
  <c r="CN156" i="2" s="1"/>
  <c r="BV554" i="1"/>
  <c r="BZ122" i="2" s="1"/>
  <c r="CM122" i="2"/>
  <c r="CJ554" i="1"/>
  <c r="CN122" i="2" s="1"/>
  <c r="BV362" i="1"/>
  <c r="BZ366" i="2" s="1"/>
  <c r="CM366" i="2"/>
  <c r="CJ362" i="1"/>
  <c r="CN366" i="2" s="1"/>
  <c r="BY93" i="2"/>
  <c r="BY92" i="2"/>
  <c r="BV252" i="1"/>
  <c r="CM222" i="2"/>
  <c r="CJ252" i="1"/>
  <c r="CN222" i="2" s="1"/>
  <c r="BV267" i="1"/>
  <c r="CM237" i="2"/>
  <c r="CJ267" i="1"/>
  <c r="CN237" i="2" s="1"/>
  <c r="BV581" i="1"/>
  <c r="CM390" i="2"/>
  <c r="CJ581" i="1"/>
  <c r="CN390" i="2" s="1"/>
  <c r="BZ444" i="2"/>
  <c r="BZ443" i="2"/>
  <c r="BV590" i="1"/>
  <c r="CM66" i="2"/>
  <c r="CJ590" i="1"/>
  <c r="CN66" i="2" s="1"/>
  <c r="BV342" i="1"/>
  <c r="BZ278" i="2" s="1"/>
  <c r="CM278" i="2"/>
  <c r="CJ342" i="1"/>
  <c r="CN278" i="2" s="1"/>
  <c r="BY143" i="2"/>
  <c r="BY144" i="2"/>
  <c r="BV278" i="1"/>
  <c r="CM256" i="2"/>
  <c r="CJ278" i="1"/>
  <c r="CN256" i="2" s="1"/>
  <c r="BV347" i="1"/>
  <c r="CM560" i="2"/>
  <c r="CJ347" i="1"/>
  <c r="CN560" i="2" s="1"/>
  <c r="BW386" i="1"/>
  <c r="CA314" i="2" s="1"/>
  <c r="BV53" i="1"/>
  <c r="CM673" i="2"/>
  <c r="CJ53" i="1"/>
  <c r="CN673" i="2" s="1"/>
  <c r="BW383" i="1"/>
  <c r="CA481" i="2" s="1"/>
  <c r="BV78" i="1"/>
  <c r="CM696" i="2"/>
  <c r="CJ78" i="1"/>
  <c r="CN696" i="2" s="1"/>
  <c r="BV69" i="1"/>
  <c r="CJ69" i="1"/>
  <c r="CN687" i="2" s="1"/>
  <c r="CM687" i="2"/>
  <c r="BV372" i="1"/>
  <c r="CM275" i="2"/>
  <c r="CJ372" i="1"/>
  <c r="CN275" i="2" s="1"/>
  <c r="BV97" i="1"/>
  <c r="CM703" i="2"/>
  <c r="CJ97" i="1"/>
  <c r="CN703" i="2" s="1"/>
  <c r="BV125" i="1"/>
  <c r="CM592" i="2"/>
  <c r="CJ125" i="1"/>
  <c r="CN592" i="2" s="1"/>
  <c r="BV532" i="1"/>
  <c r="CM448" i="2"/>
  <c r="CJ532" i="1"/>
  <c r="CN448" i="2" s="1"/>
  <c r="BV156" i="1"/>
  <c r="CM517" i="2"/>
  <c r="CJ156" i="1"/>
  <c r="CN517" i="2" s="1"/>
  <c r="BY363" i="2"/>
  <c r="BY351" i="2"/>
  <c r="BV375" i="1"/>
  <c r="BZ526" i="2" s="1"/>
  <c r="CM526" i="2"/>
  <c r="CJ375" i="1"/>
  <c r="CN526" i="2" s="1"/>
  <c r="BV473" i="1"/>
  <c r="CM395" i="2"/>
  <c r="CJ473" i="1"/>
  <c r="CN395" i="2" s="1"/>
  <c r="BV327" i="1"/>
  <c r="BZ291" i="2" s="1"/>
  <c r="CM291" i="2"/>
  <c r="CJ327" i="1"/>
  <c r="CN291" i="2" s="1"/>
  <c r="BV184" i="1"/>
  <c r="CM168" i="2"/>
  <c r="CJ184" i="1"/>
  <c r="CN168" i="2" s="1"/>
  <c r="BV277" i="1"/>
  <c r="BZ220" i="2" s="1"/>
  <c r="CM220" i="2"/>
  <c r="CJ277" i="1"/>
  <c r="CN220" i="2" s="1"/>
  <c r="BV92" i="1"/>
  <c r="CM593" i="2"/>
  <c r="CJ92" i="1"/>
  <c r="CN593" i="2" s="1"/>
  <c r="BV262" i="1"/>
  <c r="BZ199" i="2" s="1"/>
  <c r="CJ262" i="1"/>
  <c r="CN199" i="2" s="1"/>
  <c r="CM199" i="2"/>
  <c r="BV244" i="1"/>
  <c r="CM540" i="2"/>
  <c r="CJ244" i="1"/>
  <c r="CN540" i="2" s="1"/>
  <c r="BV167" i="1"/>
  <c r="CM513" i="2"/>
  <c r="CJ167" i="1"/>
  <c r="CN513" i="2" s="1"/>
  <c r="BV36" i="1"/>
  <c r="CM655" i="2"/>
  <c r="CJ36" i="1"/>
  <c r="CN655" i="2" s="1"/>
  <c r="BV295" i="1"/>
  <c r="CM205" i="2"/>
  <c r="CJ295" i="1"/>
  <c r="CN205" i="2" s="1"/>
  <c r="BV644" i="1"/>
  <c r="BZ51" i="2" s="1"/>
  <c r="CM51" i="2"/>
  <c r="CJ644" i="1"/>
  <c r="CN51" i="2" s="1"/>
  <c r="BV436" i="1"/>
  <c r="BZ353" i="2" s="1"/>
  <c r="CM353" i="2"/>
  <c r="CJ436" i="1"/>
  <c r="CN353" i="2" s="1"/>
  <c r="BW259" i="1"/>
  <c r="CA574" i="2" s="1"/>
  <c r="BV324" i="1"/>
  <c r="BZ500" i="2" s="1"/>
  <c r="CJ324" i="1"/>
  <c r="CN500" i="2" s="1"/>
  <c r="CM500" i="2"/>
  <c r="BV610" i="1"/>
  <c r="BZ479" i="2" s="1"/>
  <c r="CJ610" i="1"/>
  <c r="CN479" i="2" s="1"/>
  <c r="CM479" i="2"/>
  <c r="BV583" i="1"/>
  <c r="BW583" i="1" s="1"/>
  <c r="CM118" i="2"/>
  <c r="CM119" i="2"/>
  <c r="CJ583" i="1"/>
  <c r="BV45" i="1"/>
  <c r="BZ657" i="2" s="1"/>
  <c r="CM657" i="2"/>
  <c r="CJ45" i="1"/>
  <c r="CN657" i="2" s="1"/>
  <c r="BV639" i="1"/>
  <c r="BW639" i="1" s="1"/>
  <c r="CM93" i="2"/>
  <c r="CM92" i="2"/>
  <c r="CJ639" i="1"/>
  <c r="BV453" i="1"/>
  <c r="CM280" i="2"/>
  <c r="CJ453" i="1"/>
  <c r="CN280" i="2" s="1"/>
  <c r="BV89" i="1"/>
  <c r="BZ630" i="2" s="1"/>
  <c r="CM630" i="2"/>
  <c r="CJ89" i="1"/>
  <c r="CN630" i="2" s="1"/>
  <c r="BW607" i="1"/>
  <c r="CA19" i="2" s="1"/>
  <c r="BW506" i="1"/>
  <c r="CA397" i="2" s="1"/>
  <c r="BV107" i="1"/>
  <c r="BZ591" i="2" s="1"/>
  <c r="CM591" i="2"/>
  <c r="CJ107" i="1"/>
  <c r="CN591" i="2" s="1"/>
  <c r="BW67" i="1"/>
  <c r="CA685" i="2" s="1"/>
  <c r="BW616" i="1"/>
  <c r="CA83" i="2" s="1"/>
  <c r="BW640" i="1"/>
  <c r="CA50" i="2" s="1"/>
  <c r="BV392" i="1"/>
  <c r="BZ320" i="2" s="1"/>
  <c r="CM320" i="2"/>
  <c r="CJ392" i="1"/>
  <c r="CN320" i="2" s="1"/>
  <c r="BV283" i="1"/>
  <c r="BZ224" i="2" s="1"/>
  <c r="CM224" i="2"/>
  <c r="CJ283" i="1"/>
  <c r="CN224" i="2" s="1"/>
  <c r="CA131" i="2"/>
  <c r="CA130" i="2"/>
  <c r="BV493" i="1"/>
  <c r="BZ422" i="2" s="1"/>
  <c r="CM422" i="2"/>
  <c r="CJ493" i="1"/>
  <c r="CN422" i="2" s="1"/>
  <c r="BV132" i="1"/>
  <c r="BZ595" i="2" s="1"/>
  <c r="CM595" i="2"/>
  <c r="CJ132" i="1"/>
  <c r="CN595" i="2" s="1"/>
  <c r="BV232" i="1"/>
  <c r="CM487" i="2"/>
  <c r="CJ232" i="1"/>
  <c r="CN487" i="2" s="1"/>
  <c r="BW508" i="1"/>
  <c r="CA432" i="2" s="1"/>
  <c r="BV491" i="1"/>
  <c r="CM420" i="2"/>
  <c r="CJ491" i="1"/>
  <c r="CN420" i="2" s="1"/>
  <c r="BV586" i="1"/>
  <c r="CM58" i="2"/>
  <c r="CJ586" i="1"/>
  <c r="CN58" i="2" s="1"/>
  <c r="BW499" i="1"/>
  <c r="CA433" i="2" s="1"/>
  <c r="BY28" i="2"/>
  <c r="BY29" i="2"/>
  <c r="BV348" i="1"/>
  <c r="BZ286" i="2" s="1"/>
  <c r="CM286" i="2"/>
  <c r="CJ348" i="1"/>
  <c r="CN286" i="2" s="1"/>
  <c r="BV565" i="1"/>
  <c r="CM144" i="2"/>
  <c r="CM143" i="2"/>
  <c r="CJ565" i="1"/>
  <c r="BV137" i="1"/>
  <c r="CM213" i="2"/>
  <c r="CJ137" i="1"/>
  <c r="CN213" i="2" s="1"/>
  <c r="BW402" i="1"/>
  <c r="CA339" i="2" s="1"/>
  <c r="BW407" i="1"/>
  <c r="CA334" i="2" s="1"/>
  <c r="BV391" i="1"/>
  <c r="BZ313" i="2" s="1"/>
  <c r="CM313" i="2"/>
  <c r="CJ391" i="1"/>
  <c r="CN313" i="2" s="1"/>
  <c r="BV9" i="1"/>
  <c r="CM663" i="2"/>
  <c r="CJ9" i="1"/>
  <c r="CN663" i="2" s="1"/>
  <c r="BW562" i="1"/>
  <c r="CA13" i="2" s="1"/>
  <c r="BW355" i="1"/>
  <c r="CA544" i="2" s="1"/>
  <c r="BV164" i="1"/>
  <c r="CM535" i="2"/>
  <c r="CJ164" i="1"/>
  <c r="CN535" i="2" s="1"/>
  <c r="BV361" i="1"/>
  <c r="CM307" i="2"/>
  <c r="CJ361" i="1"/>
  <c r="CN307" i="2" s="1"/>
  <c r="BV187" i="1"/>
  <c r="BZ36" i="2" s="1"/>
  <c r="CM36" i="2"/>
  <c r="CJ187" i="1"/>
  <c r="CN36" i="2" s="1"/>
  <c r="BV219" i="1"/>
  <c r="BZ183" i="2" s="1"/>
  <c r="CM183" i="2"/>
  <c r="CJ219" i="1"/>
  <c r="CN183" i="2" s="1"/>
  <c r="BV236" i="1"/>
  <c r="BZ195" i="2" s="1"/>
  <c r="CM195" i="2"/>
  <c r="CJ236" i="1"/>
  <c r="CN195" i="2" s="1"/>
  <c r="BV314" i="1"/>
  <c r="BZ259" i="2" s="1"/>
  <c r="CM259" i="2"/>
  <c r="CJ314" i="1"/>
  <c r="CN259" i="2" s="1"/>
  <c r="BV667" i="1"/>
  <c r="BW667" i="1" s="1"/>
  <c r="CM363" i="2"/>
  <c r="CM351" i="2"/>
  <c r="CJ667" i="1"/>
  <c r="BV183" i="1"/>
  <c r="BZ505" i="2" s="1"/>
  <c r="CM505" i="2"/>
  <c r="CJ183" i="1"/>
  <c r="CN505" i="2" s="1"/>
  <c r="BV274" i="1"/>
  <c r="BZ211" i="2" s="1"/>
  <c r="CM211" i="2"/>
  <c r="CJ274" i="1"/>
  <c r="CN211" i="2" s="1"/>
  <c r="BV367" i="1"/>
  <c r="BZ324" i="2" s="1"/>
  <c r="CM324" i="2"/>
  <c r="CJ367" i="1"/>
  <c r="CN324" i="2" s="1"/>
  <c r="BV462" i="1"/>
  <c r="BZ530" i="2" s="1"/>
  <c r="CM530" i="2"/>
  <c r="CJ462" i="1"/>
  <c r="CN530" i="2" s="1"/>
  <c r="BV279" i="1"/>
  <c r="CM231" i="2"/>
  <c r="CJ279" i="1"/>
  <c r="CN231" i="2" s="1"/>
  <c r="BW178" i="1"/>
  <c r="CA564" i="2" s="1"/>
  <c r="BV415" i="1"/>
  <c r="BZ343" i="2" s="1"/>
  <c r="CM343" i="2"/>
  <c r="CJ415" i="1"/>
  <c r="CN343" i="2" s="1"/>
  <c r="BV612" i="1"/>
  <c r="BZ386" i="2" s="1"/>
  <c r="CM386" i="2"/>
  <c r="CJ612" i="1"/>
  <c r="CN386" i="2" s="1"/>
  <c r="BV152" i="1"/>
  <c r="CM523" i="2"/>
  <c r="CJ152" i="1"/>
  <c r="CN523" i="2" s="1"/>
  <c r="BW220" i="1"/>
  <c r="CA184" i="2" s="1"/>
  <c r="BV157" i="1"/>
  <c r="BZ158" i="2" s="1"/>
  <c r="CJ157" i="1"/>
  <c r="CN158" i="2" s="1"/>
  <c r="CM158" i="2"/>
  <c r="BW73" i="1"/>
  <c r="CA691" i="2" s="1"/>
  <c r="BW600" i="1"/>
  <c r="CA95" i="2" s="1"/>
  <c r="BV301" i="1"/>
  <c r="BZ576" i="2" s="1"/>
  <c r="CM576" i="2"/>
  <c r="CJ301" i="1"/>
  <c r="CN576" i="2" s="1"/>
  <c r="CN5" i="2"/>
  <c r="CN6" i="2"/>
  <c r="BV81" i="1"/>
  <c r="CM699" i="2"/>
  <c r="CJ81" i="1"/>
  <c r="CN699" i="2" s="1"/>
  <c r="BY119" i="2"/>
  <c r="BY118" i="2"/>
  <c r="BV580" i="1"/>
  <c r="CM159" i="2"/>
  <c r="CJ580" i="1"/>
  <c r="CN159" i="2" s="1"/>
  <c r="BV487" i="1"/>
  <c r="CM112" i="2"/>
  <c r="CJ487" i="1"/>
  <c r="CN112" i="2" s="1"/>
  <c r="BV427" i="1"/>
  <c r="BZ355" i="2" s="1"/>
  <c r="CM355" i="2"/>
  <c r="CJ427" i="1"/>
  <c r="CN355" i="2" s="1"/>
  <c r="BV57" i="1"/>
  <c r="BZ677" i="2" s="1"/>
  <c r="CM677" i="2"/>
  <c r="CJ57" i="1"/>
  <c r="CN677" i="2" s="1"/>
  <c r="BV379" i="1"/>
  <c r="BZ331" i="2" s="1"/>
  <c r="CM331" i="2"/>
  <c r="CJ379" i="1"/>
  <c r="CN331" i="2" s="1"/>
  <c r="BV234" i="1"/>
  <c r="CM198" i="2"/>
  <c r="CJ234" i="1"/>
  <c r="CN198" i="2" s="1"/>
  <c r="BV7" i="1"/>
  <c r="BZ714" i="2" s="1"/>
  <c r="CM714" i="2"/>
  <c r="CJ7" i="1"/>
  <c r="CN714" i="2" s="1"/>
  <c r="BV662" i="1"/>
  <c r="CM26" i="2"/>
  <c r="CJ662" i="1"/>
  <c r="CN26" i="2" s="1"/>
  <c r="BV174" i="1"/>
  <c r="BZ543" i="2" s="1"/>
  <c r="CM543" i="2"/>
  <c r="CJ174" i="1"/>
  <c r="CN543" i="2" s="1"/>
  <c r="BV285" i="1"/>
  <c r="CM233" i="2"/>
  <c r="CJ285" i="1"/>
  <c r="CN233" i="2" s="1"/>
  <c r="BV168" i="1"/>
  <c r="CM192" i="2"/>
  <c r="CJ168" i="1"/>
  <c r="CN192" i="2" s="1"/>
  <c r="BV560" i="1"/>
  <c r="CM478" i="2"/>
  <c r="CJ560" i="1"/>
  <c r="CN478" i="2" s="1"/>
  <c r="BV393" i="1"/>
  <c r="CM347" i="2"/>
  <c r="CJ393" i="1"/>
  <c r="CN347" i="2" s="1"/>
  <c r="BV671" i="1"/>
  <c r="BW671" i="1" s="1"/>
  <c r="CM29" i="2"/>
  <c r="CM28" i="2"/>
  <c r="CJ671" i="1"/>
  <c r="BV227" i="1"/>
  <c r="CM177" i="2"/>
  <c r="CJ227" i="1"/>
  <c r="CN177" i="2" s="1"/>
  <c r="BV68" i="1"/>
  <c r="BZ686" i="2" s="1"/>
  <c r="CM686" i="2"/>
  <c r="CJ68" i="1"/>
  <c r="CN686" i="2" s="1"/>
  <c r="BV11" i="1"/>
  <c r="CM665" i="2"/>
  <c r="CJ11" i="1"/>
  <c r="CN665" i="2" s="1"/>
  <c r="BW655" i="1"/>
  <c r="CA110" i="2" s="1"/>
  <c r="BV344" i="1"/>
  <c r="CM284" i="2"/>
  <c r="CJ344" i="1"/>
  <c r="CN284" i="2" s="1"/>
  <c r="BV99" i="1"/>
  <c r="CM619" i="2"/>
  <c r="CJ99" i="1"/>
  <c r="CN619" i="2" s="1"/>
  <c r="BW351" i="1"/>
  <c r="CA301" i="2" s="1"/>
  <c r="BV208" i="1"/>
  <c r="CM167" i="2"/>
  <c r="CJ208" i="1"/>
  <c r="CN167" i="2" s="1"/>
  <c r="BV91" i="1"/>
  <c r="CM702" i="2"/>
  <c r="CJ91" i="1"/>
  <c r="CN702" i="2" s="1"/>
  <c r="BV384" i="1"/>
  <c r="CJ384" i="1"/>
  <c r="CN316" i="2" s="1"/>
  <c r="CM316" i="2"/>
  <c r="BV356" i="1"/>
  <c r="CM287" i="2"/>
  <c r="CJ356" i="1"/>
  <c r="CN287" i="2" s="1"/>
  <c r="BV363" i="1"/>
  <c r="CM300" i="2"/>
  <c r="CJ363" i="1"/>
  <c r="CN300" i="2" s="1"/>
  <c r="BV618" i="1"/>
  <c r="CM23" i="2"/>
  <c r="CJ618" i="1"/>
  <c r="CN23" i="2" s="1"/>
  <c r="BV352" i="1"/>
  <c r="CM549" i="2"/>
  <c r="CJ352" i="1"/>
  <c r="CN549" i="2" s="1"/>
  <c r="BV123" i="1"/>
  <c r="CM607" i="2"/>
  <c r="CJ123" i="1"/>
  <c r="CN607" i="2" s="1"/>
  <c r="BV128" i="1"/>
  <c r="BZ584" i="2" s="1"/>
  <c r="CM584" i="2"/>
  <c r="CJ128" i="1"/>
  <c r="CN584" i="2" s="1"/>
  <c r="BV382" i="1"/>
  <c r="CJ382" i="1"/>
  <c r="CN312" i="2" s="1"/>
  <c r="CM312" i="2"/>
  <c r="BY482" i="2"/>
  <c r="BY483" i="2"/>
  <c r="BV637" i="1"/>
  <c r="CM98" i="2"/>
  <c r="CJ637" i="1"/>
  <c r="CN98" i="2" s="1"/>
  <c r="BV186" i="1"/>
  <c r="CM547" i="2"/>
  <c r="CJ186" i="1"/>
  <c r="CN547" i="2" s="1"/>
  <c r="CA136" i="2"/>
  <c r="CA137" i="2"/>
  <c r="BV190" i="1"/>
  <c r="CJ190" i="1"/>
  <c r="CN27" i="2" s="1"/>
  <c r="CM27" i="2"/>
  <c r="BV360" i="1"/>
  <c r="CM305" i="2"/>
  <c r="CJ360" i="1"/>
  <c r="CN305" i="2" s="1"/>
  <c r="BV613" i="1"/>
  <c r="CM64" i="2"/>
  <c r="CM65" i="2"/>
  <c r="CJ613" i="1"/>
  <c r="CA374" i="2"/>
  <c r="BV465" i="1"/>
  <c r="CM385" i="2"/>
  <c r="CJ465" i="1"/>
  <c r="CN385" i="2" s="1"/>
  <c r="BV47" i="1"/>
  <c r="CM639" i="2"/>
  <c r="CJ47" i="1"/>
  <c r="CN639" i="2" s="1"/>
  <c r="BW328" i="1"/>
  <c r="CA276" i="2" s="1"/>
  <c r="BV198" i="1"/>
  <c r="BZ542" i="2" s="1"/>
  <c r="CM542" i="2"/>
  <c r="CJ198" i="1"/>
  <c r="CN542" i="2" s="1"/>
  <c r="BV70" i="1"/>
  <c r="CM688" i="2"/>
  <c r="CJ70" i="1"/>
  <c r="CN688" i="2" s="1"/>
  <c r="BV661" i="1"/>
  <c r="CM69" i="2"/>
  <c r="CJ661" i="1"/>
  <c r="CN69" i="2" s="1"/>
  <c r="BV235" i="1"/>
  <c r="CM196" i="2"/>
  <c r="CJ235" i="1"/>
  <c r="CN196" i="2" s="1"/>
  <c r="BV629" i="1"/>
  <c r="BZ25" i="2" s="1"/>
  <c r="CM25" i="2"/>
  <c r="CJ629" i="1"/>
  <c r="CN25" i="2" s="1"/>
  <c r="BV677" i="1"/>
  <c r="CM9" i="2"/>
  <c r="CM10" i="2"/>
  <c r="CJ677" i="1"/>
  <c r="BW333" i="1"/>
  <c r="CA279" i="2" s="1"/>
  <c r="BV624" i="1"/>
  <c r="CJ624" i="1"/>
  <c r="CN99" i="2" s="1"/>
  <c r="CM99" i="2"/>
  <c r="BW497" i="1"/>
  <c r="CA424" i="2" s="1"/>
  <c r="BW17" i="1"/>
  <c r="CA633" i="2" s="1"/>
  <c r="BV457" i="1"/>
  <c r="BZ414" i="2" s="1"/>
  <c r="CJ457" i="1"/>
  <c r="CN414" i="2" s="1"/>
  <c r="CM414" i="2"/>
  <c r="BV424" i="1"/>
  <c r="BZ292" i="2" s="1"/>
  <c r="CJ424" i="1"/>
  <c r="CN292" i="2" s="1"/>
  <c r="CM292" i="2"/>
  <c r="BV461" i="1"/>
  <c r="BZ380" i="2" s="1"/>
  <c r="CM380" i="2"/>
  <c r="CJ461" i="1"/>
  <c r="CN380" i="2" s="1"/>
  <c r="BV484" i="1"/>
  <c r="BZ436" i="2" s="1"/>
  <c r="CM436" i="2"/>
  <c r="CJ484" i="1"/>
  <c r="CN436" i="2" s="1"/>
  <c r="BV516" i="1"/>
  <c r="BZ559" i="2" s="1"/>
  <c r="CM559" i="2"/>
  <c r="CJ516" i="1"/>
  <c r="CN559" i="2" s="1"/>
  <c r="BV599" i="1"/>
  <c r="CM84" i="2"/>
  <c r="CJ599" i="1"/>
  <c r="CN84" i="2" s="1"/>
  <c r="BV292" i="1"/>
  <c r="CM521" i="2"/>
  <c r="CJ292" i="1"/>
  <c r="CN521" i="2" s="1"/>
  <c r="BV622" i="1"/>
  <c r="BZ97" i="2" s="1"/>
  <c r="CM97" i="2"/>
  <c r="CJ622" i="1"/>
  <c r="CN97" i="2" s="1"/>
  <c r="BV203" i="1"/>
  <c r="CM556" i="2"/>
  <c r="CJ203" i="1"/>
  <c r="CN556" i="2" s="1"/>
  <c r="CN127" i="2"/>
  <c r="CN126" i="2"/>
  <c r="BV195" i="1"/>
  <c r="BZ164" i="2" s="1"/>
  <c r="CM164" i="2"/>
  <c r="CJ195" i="1"/>
  <c r="CN164" i="2" s="1"/>
  <c r="BW243" i="1"/>
  <c r="CA410" i="2" s="1"/>
  <c r="BV553" i="1"/>
  <c r="CM482" i="2"/>
  <c r="CM483" i="2"/>
  <c r="CJ553" i="1"/>
  <c r="BV40" i="1"/>
  <c r="BZ645" i="2" s="1"/>
  <c r="CM645" i="2"/>
  <c r="CJ40" i="1"/>
  <c r="CN645" i="2" s="1"/>
  <c r="BV213" i="1"/>
  <c r="BZ170" i="2" s="1"/>
  <c r="CM170" i="2"/>
  <c r="CJ213" i="1"/>
  <c r="CN170" i="2" s="1"/>
  <c r="BV79" i="1"/>
  <c r="BZ697" i="2" s="1"/>
  <c r="CM697" i="2"/>
  <c r="CJ79" i="1"/>
  <c r="CN697" i="2" s="1"/>
  <c r="BV52" i="1"/>
  <c r="CM672" i="2"/>
  <c r="CJ52" i="1"/>
  <c r="CN672" i="2" s="1"/>
  <c r="BV258" i="1"/>
  <c r="BZ536" i="2" s="1"/>
  <c r="CM536" i="2"/>
  <c r="CJ258" i="1"/>
  <c r="CN536" i="2" s="1"/>
  <c r="BV319" i="1"/>
  <c r="CM254" i="2"/>
  <c r="CJ319" i="1"/>
  <c r="CN254" i="2" s="1"/>
  <c r="BW603" i="1"/>
  <c r="CA62" i="2" s="1"/>
  <c r="CN379" i="2"/>
  <c r="CN368" i="2"/>
  <c r="BV64" i="1"/>
  <c r="BZ682" i="2" s="1"/>
  <c r="CJ64" i="1"/>
  <c r="CN682" i="2" s="1"/>
  <c r="CM682" i="2"/>
  <c r="BV412" i="1"/>
  <c r="BZ40" i="2" s="1"/>
  <c r="CM40" i="2"/>
  <c r="CJ412" i="1"/>
  <c r="CN40" i="2" s="1"/>
  <c r="BY64" i="2"/>
  <c r="BY65" i="2"/>
  <c r="BV557" i="1"/>
  <c r="CJ557" i="1"/>
  <c r="CN474" i="2" s="1"/>
  <c r="CM474" i="2"/>
  <c r="BY462" i="2"/>
  <c r="BY463" i="2"/>
  <c r="BV620" i="1"/>
  <c r="CM33" i="2"/>
  <c r="CJ620" i="1"/>
  <c r="CN33" i="2" s="1"/>
  <c r="BW181" i="1"/>
  <c r="CA508" i="2" s="1"/>
  <c r="BY659" i="2"/>
  <c r="BY660" i="2"/>
  <c r="BY658" i="2"/>
  <c r="BV585" i="1"/>
  <c r="CM335" i="2"/>
  <c r="CJ585" i="1"/>
  <c r="CN335" i="2" s="1"/>
  <c r="BV511" i="1"/>
  <c r="BZ429" i="2" s="1"/>
  <c r="CJ511" i="1"/>
  <c r="CN429" i="2" s="1"/>
  <c r="CM429" i="2"/>
  <c r="BV170" i="1"/>
  <c r="BZ527" i="2" s="1"/>
  <c r="CJ170" i="1"/>
  <c r="CN527" i="2" s="1"/>
  <c r="CM527" i="2"/>
  <c r="BY340" i="2"/>
  <c r="BY345" i="2"/>
  <c r="BW405" i="1"/>
  <c r="CA338" i="2" s="1"/>
  <c r="BW665" i="1"/>
  <c r="CA38" i="2" s="1"/>
  <c r="BV549" i="1"/>
  <c r="CM475" i="2"/>
  <c r="CJ549" i="1"/>
  <c r="CN475" i="2" s="1"/>
  <c r="BV502" i="1"/>
  <c r="CM434" i="2"/>
  <c r="CJ502" i="1"/>
  <c r="CN434" i="2" s="1"/>
  <c r="BV160" i="1"/>
  <c r="BZ243" i="2" s="1"/>
  <c r="CJ160" i="1"/>
  <c r="CN243" i="2" s="1"/>
  <c r="CM243" i="2"/>
  <c r="BV503" i="1"/>
  <c r="CM428" i="2"/>
  <c r="CJ503" i="1"/>
  <c r="CN428" i="2" s="1"/>
  <c r="BY9" i="2"/>
  <c r="BY10" i="2"/>
  <c r="BV490" i="1"/>
  <c r="CM460" i="2"/>
  <c r="CJ490" i="1"/>
  <c r="CN460" i="2" s="1"/>
  <c r="BZ138" i="2"/>
  <c r="BZ139" i="2"/>
  <c r="CA443" i="2"/>
  <c r="CA444" i="2"/>
  <c r="BV401" i="1"/>
  <c r="BZ326" i="2" s="1"/>
  <c r="CM326" i="2"/>
  <c r="CJ401" i="1"/>
  <c r="CN326" i="2" s="1"/>
  <c r="BV282" i="1"/>
  <c r="BZ245" i="2" s="1"/>
  <c r="CM245" i="2"/>
  <c r="CJ282" i="1"/>
  <c r="CN245" i="2" s="1"/>
  <c r="BZ5" i="2"/>
  <c r="BZ6" i="2"/>
  <c r="BV651" i="1"/>
  <c r="CM44" i="2"/>
  <c r="CJ651" i="1"/>
  <c r="CN44" i="2" s="1"/>
  <c r="BY7" i="2"/>
  <c r="BY8" i="2"/>
  <c r="BW643" i="1"/>
  <c r="CA45" i="2" s="1"/>
  <c r="BV233" i="1"/>
  <c r="CM226" i="2"/>
  <c r="CJ233" i="1"/>
  <c r="CN226" i="2" s="1"/>
  <c r="BV35" i="1"/>
  <c r="CM644" i="2"/>
  <c r="CJ35" i="1"/>
  <c r="CN644" i="2" s="1"/>
  <c r="BV500" i="1"/>
  <c r="CM419" i="2"/>
  <c r="CJ500" i="1"/>
  <c r="CN419" i="2" s="1"/>
  <c r="BV165" i="1"/>
  <c r="BZ333" i="2" s="1"/>
  <c r="CM333" i="2"/>
  <c r="CJ165" i="1"/>
  <c r="CN333" i="2" s="1"/>
  <c r="BV182" i="1"/>
  <c r="CM185" i="2"/>
  <c r="CJ182" i="1"/>
  <c r="CN185" i="2" s="1"/>
  <c r="BV80" i="1"/>
  <c r="CM698" i="2"/>
  <c r="CJ80" i="1"/>
  <c r="CN698" i="2" s="1"/>
  <c r="BV22" i="1"/>
  <c r="CM653" i="2"/>
  <c r="CJ22" i="1"/>
  <c r="CN653" i="2" s="1"/>
  <c r="BV263" i="1"/>
  <c r="BZ577" i="2" s="1"/>
  <c r="CJ263" i="1"/>
  <c r="CN577" i="2" s="1"/>
  <c r="CM577" i="2"/>
  <c r="BV311" i="1"/>
  <c r="CM247" i="2"/>
  <c r="CJ311" i="1"/>
  <c r="CN247" i="2" s="1"/>
  <c r="BV141" i="1"/>
  <c r="CM162" i="2"/>
  <c r="CJ141" i="1"/>
  <c r="CN162" i="2" s="1"/>
  <c r="BV205" i="1"/>
  <c r="CM165" i="2"/>
  <c r="CJ205" i="1"/>
  <c r="CN165" i="2" s="1"/>
  <c r="BV541" i="1"/>
  <c r="CJ541" i="1"/>
  <c r="CM462" i="2"/>
  <c r="CM463" i="2"/>
  <c r="BV139" i="1"/>
  <c r="BZ552" i="2" s="1"/>
  <c r="CM552" i="2"/>
  <c r="CJ139" i="1"/>
  <c r="CN552" i="2" s="1"/>
  <c r="BV90" i="1"/>
  <c r="CM658" i="2"/>
  <c r="CM659" i="2"/>
  <c r="CM660" i="2"/>
  <c r="CJ90" i="1"/>
  <c r="BV444" i="1"/>
  <c r="BZ377" i="2" s="1"/>
  <c r="CM377" i="2"/>
  <c r="CJ444" i="1"/>
  <c r="CN377" i="2" s="1"/>
  <c r="BV105" i="1"/>
  <c r="CJ105" i="1"/>
  <c r="CN614" i="2" s="1"/>
  <c r="CM614" i="2"/>
  <c r="BV486" i="1"/>
  <c r="CM449" i="2"/>
  <c r="CJ486" i="1"/>
  <c r="CN449" i="2" s="1"/>
  <c r="BW404" i="1"/>
  <c r="CA344" i="2" s="1"/>
  <c r="BW14" i="1"/>
  <c r="CA668" i="2" s="1"/>
  <c r="BV528" i="1"/>
  <c r="CM453" i="2"/>
  <c r="CJ528" i="1"/>
  <c r="CN453" i="2" s="1"/>
  <c r="BV653" i="1"/>
  <c r="BW653" i="1" s="1"/>
  <c r="CM340" i="2"/>
  <c r="CM345" i="2"/>
  <c r="CJ653" i="1"/>
  <c r="BW668" i="1"/>
  <c r="CA367" i="2" s="1"/>
  <c r="BV544" i="1"/>
  <c r="CM468" i="2"/>
  <c r="CJ544" i="1"/>
  <c r="CN468" i="2" s="1"/>
  <c r="BV527" i="1"/>
  <c r="CJ527" i="1"/>
  <c r="CN465" i="2" s="1"/>
  <c r="CM465" i="2"/>
  <c r="BV396" i="1"/>
  <c r="CM325" i="2"/>
  <c r="CJ396" i="1"/>
  <c r="CN325" i="2" s="1"/>
  <c r="BV439" i="1"/>
  <c r="CM359" i="2"/>
  <c r="CJ439" i="1"/>
  <c r="CN359" i="2" s="1"/>
  <c r="BW216" i="1"/>
  <c r="CA181" i="2" s="1"/>
  <c r="BV636" i="1"/>
  <c r="CM71" i="2"/>
  <c r="CJ636" i="1"/>
  <c r="CN71" i="2" s="1"/>
  <c r="BV253" i="1"/>
  <c r="CM202" i="2"/>
  <c r="CJ253" i="1"/>
  <c r="CN202" i="2" s="1"/>
  <c r="BV309" i="1"/>
  <c r="CM242" i="2"/>
  <c r="CJ309" i="1"/>
  <c r="CN242" i="2" s="1"/>
  <c r="BV442" i="1"/>
  <c r="BZ503" i="2" s="1"/>
  <c r="CM503" i="2"/>
  <c r="CJ442" i="1"/>
  <c r="CN503" i="2" s="1"/>
  <c r="BV117" i="1"/>
  <c r="BZ586" i="2" s="1"/>
  <c r="CM586" i="2"/>
  <c r="CJ117" i="1"/>
  <c r="CN586" i="2" s="1"/>
  <c r="BV96" i="1"/>
  <c r="BZ710" i="2" s="1"/>
  <c r="CM710" i="2"/>
  <c r="CJ96" i="1"/>
  <c r="CN710" i="2" s="1"/>
  <c r="BV522" i="1"/>
  <c r="CM497" i="2"/>
  <c r="CJ522" i="1"/>
  <c r="CN497" i="2" s="1"/>
  <c r="BV521" i="1"/>
  <c r="BZ446" i="2" s="1"/>
  <c r="CM446" i="2"/>
  <c r="CJ521" i="1"/>
  <c r="CN446" i="2" s="1"/>
  <c r="BV558" i="1"/>
  <c r="CM477" i="2"/>
  <c r="CJ558" i="1"/>
  <c r="CN477" i="2" s="1"/>
  <c r="BV56" i="1"/>
  <c r="BZ676" i="2" s="1"/>
  <c r="CM676" i="2"/>
  <c r="CJ56" i="1"/>
  <c r="CN676" i="2" s="1"/>
  <c r="BV548" i="1"/>
  <c r="CJ548" i="1"/>
  <c r="CN469" i="2" s="1"/>
  <c r="CM469" i="2"/>
  <c r="BV320" i="1"/>
  <c r="BZ246" i="2" s="1"/>
  <c r="CM246" i="2"/>
  <c r="CJ320" i="1"/>
  <c r="CN246" i="2" s="1"/>
  <c r="BV656" i="1"/>
  <c r="BZ20" i="2" s="1"/>
  <c r="CJ656" i="1"/>
  <c r="CN20" i="2" s="1"/>
  <c r="CM20" i="2"/>
  <c r="BV485" i="1"/>
  <c r="BZ47" i="2" s="1"/>
  <c r="CM47" i="2"/>
  <c r="CJ485" i="1"/>
  <c r="CN47" i="2" s="1"/>
  <c r="BV551" i="1"/>
  <c r="BZ470" i="2" s="1"/>
  <c r="CM470" i="2"/>
  <c r="CJ551" i="1"/>
  <c r="CN470" i="2" s="1"/>
  <c r="BV566" i="1"/>
  <c r="BZ473" i="2" s="1"/>
  <c r="CM473" i="2"/>
  <c r="CJ566" i="1"/>
  <c r="CN473" i="2" s="1"/>
  <c r="BV676" i="1"/>
  <c r="BW676" i="1" s="1"/>
  <c r="CM8" i="2"/>
  <c r="CM7" i="2"/>
  <c r="CJ676" i="1"/>
  <c r="BV293" i="1"/>
  <c r="BZ506" i="2" s="1"/>
  <c r="CM506" i="2"/>
  <c r="CJ293" i="1"/>
  <c r="CN506" i="2" s="1"/>
  <c r="BV645" i="1"/>
  <c r="BZ384" i="2" s="1"/>
  <c r="CM384" i="2"/>
  <c r="CJ645" i="1"/>
  <c r="CN384" i="2" s="1"/>
  <c r="BV54" i="1"/>
  <c r="BZ674" i="2" s="1"/>
  <c r="CM674" i="2"/>
  <c r="CJ54" i="1"/>
  <c r="CN674" i="2" s="1"/>
  <c r="BV260" i="1"/>
  <c r="BZ223" i="2" s="1"/>
  <c r="CM223" i="2"/>
  <c r="CJ260" i="1"/>
  <c r="CN223" i="2" s="1"/>
  <c r="BV122" i="1"/>
  <c r="BZ596" i="2" s="1"/>
  <c r="CM596" i="2"/>
  <c r="CJ122" i="1"/>
  <c r="CN596" i="2" s="1"/>
  <c r="BV302" i="1"/>
  <c r="BZ250" i="2" s="1"/>
  <c r="CM250" i="2"/>
  <c r="CJ302" i="1"/>
  <c r="CN250" i="2" s="1"/>
  <c r="BV26" i="1"/>
  <c r="BZ623" i="2" s="1"/>
  <c r="CM623" i="2"/>
  <c r="CJ26" i="1"/>
  <c r="CN623" i="2" s="1"/>
  <c r="BV428" i="1"/>
  <c r="BZ493" i="2" s="1"/>
  <c r="CM493" i="2"/>
  <c r="CJ428" i="1"/>
  <c r="CN493" i="2" s="1"/>
  <c r="BV281" i="1"/>
  <c r="BZ227" i="2" s="1"/>
  <c r="CM227" i="2"/>
  <c r="CJ281" i="1"/>
  <c r="CN227" i="2" s="1"/>
  <c r="BV155" i="1"/>
  <c r="BZ166" i="2" s="1"/>
  <c r="CM166" i="2"/>
  <c r="CJ155" i="1"/>
  <c r="CN166" i="2" s="1"/>
  <c r="BV460" i="1"/>
  <c r="BZ381" i="2" s="1"/>
  <c r="CM381" i="2"/>
  <c r="CJ460" i="1"/>
  <c r="CN381" i="2" s="1"/>
  <c r="BV507" i="1"/>
  <c r="BZ430" i="2" s="1"/>
  <c r="CM430" i="2"/>
  <c r="CJ507" i="1"/>
  <c r="CN430" i="2" s="1"/>
  <c r="CN545" i="2"/>
  <c r="CN546" i="2"/>
  <c r="BW552" i="1"/>
  <c r="BV476" i="1"/>
  <c r="CM228" i="2"/>
  <c r="CJ476" i="1"/>
  <c r="CN228" i="2" s="1"/>
  <c r="CN137" i="2"/>
  <c r="CN136" i="2"/>
  <c r="BW536" i="1"/>
  <c r="CA459" i="2" s="1"/>
  <c r="BW458" i="1"/>
  <c r="CA373" i="2" s="1"/>
  <c r="BV256" i="1"/>
  <c r="CM208" i="2"/>
  <c r="CJ256" i="1"/>
  <c r="CN208" i="2" s="1"/>
  <c r="BV201" i="1"/>
  <c r="CM153" i="2"/>
  <c r="CJ201" i="1"/>
  <c r="CN153" i="2" s="1"/>
  <c r="BV496" i="1"/>
  <c r="CM425" i="2"/>
  <c r="CJ496" i="1"/>
  <c r="CN425" i="2" s="1"/>
  <c r="BV331" i="1"/>
  <c r="CM283" i="2"/>
  <c r="CJ331" i="1"/>
  <c r="CN283" i="2" s="1"/>
  <c r="BV416" i="1"/>
  <c r="CM352" i="2"/>
  <c r="CJ416" i="1"/>
  <c r="CN352" i="2" s="1"/>
  <c r="BW85" i="1"/>
  <c r="CA716" i="2" s="1"/>
  <c r="BV509" i="1"/>
  <c r="CM125" i="2"/>
  <c r="CM124" i="2"/>
  <c r="CJ509" i="1"/>
  <c r="BV257" i="1"/>
  <c r="BZ507" i="2" s="1"/>
  <c r="CM507" i="2"/>
  <c r="CJ257" i="1"/>
  <c r="CN507" i="2" s="1"/>
  <c r="BV110" i="1"/>
  <c r="BZ608" i="2" s="1"/>
  <c r="CM608" i="2"/>
  <c r="CJ110" i="1"/>
  <c r="CN608" i="2" s="1"/>
  <c r="BV533" i="1"/>
  <c r="BZ456" i="2" s="1"/>
  <c r="CM456" i="2"/>
  <c r="CJ533" i="1"/>
  <c r="CN456" i="2" s="1"/>
  <c r="BW15" i="1"/>
  <c r="CA624" i="2" s="1"/>
  <c r="BW268" i="1"/>
  <c r="CA541" i="2" s="1"/>
  <c r="BW602" i="1"/>
  <c r="BV254" i="1"/>
  <c r="CJ254" i="1"/>
  <c r="CN289" i="2" s="1"/>
  <c r="CM289" i="2"/>
  <c r="CA106" i="2"/>
  <c r="CA105" i="2"/>
  <c r="BW121" i="1"/>
  <c r="CA587" i="2" s="1"/>
  <c r="BV468" i="1"/>
  <c r="BZ413" i="2" s="1"/>
  <c r="CM413" i="2"/>
  <c r="CJ468" i="1"/>
  <c r="CN413" i="2" s="1"/>
  <c r="BV76" i="1"/>
  <c r="BZ694" i="2" s="1"/>
  <c r="CM694" i="2"/>
  <c r="CJ76" i="1"/>
  <c r="CN694" i="2" s="1"/>
  <c r="BV37" i="1"/>
  <c r="BZ622" i="2" s="1"/>
  <c r="CM622" i="2"/>
  <c r="CJ37" i="1"/>
  <c r="CN622" i="2" s="1"/>
  <c r="BV62" i="1"/>
  <c r="BZ680" i="2" s="1"/>
  <c r="CM680" i="2"/>
  <c r="CJ62" i="1"/>
  <c r="CN680" i="2" s="1"/>
  <c r="BV438" i="1"/>
  <c r="CM53" i="2"/>
  <c r="CJ438" i="1"/>
  <c r="CN53" i="2" s="1"/>
  <c r="BV127" i="1"/>
  <c r="BZ609" i="2" s="1"/>
  <c r="CM609" i="2"/>
  <c r="CJ127" i="1"/>
  <c r="CN609" i="2" s="1"/>
  <c r="BV148" i="1"/>
  <c r="BZ499" i="2" s="1"/>
  <c r="CM499" i="2"/>
  <c r="CJ148" i="1"/>
  <c r="CN499" i="2" s="1"/>
  <c r="BV114" i="1"/>
  <c r="BZ611" i="2" s="1"/>
  <c r="CM611" i="2"/>
  <c r="CJ114" i="1"/>
  <c r="CN611" i="2" s="1"/>
  <c r="CN138" i="2"/>
  <c r="CN139" i="2"/>
  <c r="BV189" i="1"/>
  <c r="BZ498" i="2" s="1"/>
  <c r="CM498" i="2"/>
  <c r="CJ189" i="1"/>
  <c r="CN498" i="2" s="1"/>
  <c r="BV568" i="1"/>
  <c r="BZ486" i="2" s="1"/>
  <c r="CJ568" i="1"/>
  <c r="CN486" i="2" s="1"/>
  <c r="CM486" i="2"/>
  <c r="BV364" i="1"/>
  <c r="CM310" i="2"/>
  <c r="CJ364" i="1"/>
  <c r="CN310" i="2" s="1"/>
  <c r="BV39" i="1"/>
  <c r="CM627" i="2"/>
  <c r="CJ39" i="1"/>
  <c r="CN627" i="2" s="1"/>
  <c r="BV310" i="1"/>
  <c r="BZ271" i="2" s="1"/>
  <c r="CM271" i="2"/>
  <c r="CJ310" i="1"/>
  <c r="CN271" i="2" s="1"/>
  <c r="BW291" i="1"/>
  <c r="CA261" i="2" s="1"/>
  <c r="BW606" i="1"/>
  <c r="CA17" i="2" s="1"/>
  <c r="BV226" i="1"/>
  <c r="BZ182" i="2" s="1"/>
  <c r="CM182" i="2"/>
  <c r="CJ226" i="1"/>
  <c r="CN182" i="2" s="1"/>
  <c r="BV192" i="1"/>
  <c r="BZ519" i="2" s="1"/>
  <c r="CM519" i="2"/>
  <c r="CJ192" i="1"/>
  <c r="CN519" i="2" s="1"/>
  <c r="BW255" i="1"/>
  <c r="CA204" i="2" s="1"/>
  <c r="BV605" i="1"/>
  <c r="BZ18" i="2" s="1"/>
  <c r="CM18" i="2"/>
  <c r="CJ605" i="1"/>
  <c r="CN18" i="2" s="1"/>
  <c r="BV23" i="1"/>
  <c r="BZ634" i="2" s="1"/>
  <c r="CM634" i="2"/>
  <c r="CJ23" i="1"/>
  <c r="CN634" i="2" s="1"/>
  <c r="BV280" i="1"/>
  <c r="BZ218" i="2" s="1"/>
  <c r="CM218" i="2"/>
  <c r="CJ280" i="1"/>
  <c r="CN218" i="2" s="1"/>
  <c r="BV323" i="1"/>
  <c r="BZ253" i="2" s="1"/>
  <c r="CM253" i="2"/>
  <c r="CJ323" i="1"/>
  <c r="CN253" i="2" s="1"/>
  <c r="BV307" i="1"/>
  <c r="BZ510" i="2" s="1"/>
  <c r="CJ307" i="1"/>
  <c r="CN510" i="2" s="1"/>
  <c r="CM510" i="2"/>
  <c r="BV48" i="1"/>
  <c r="BZ643" i="2" s="1"/>
  <c r="CM643" i="2"/>
  <c r="CJ48" i="1"/>
  <c r="CN643" i="2" s="1"/>
  <c r="BY140" i="2"/>
  <c r="BY141" i="2"/>
  <c r="BV574" i="1"/>
  <c r="CM132" i="2"/>
  <c r="CM133" i="2"/>
  <c r="CJ574" i="1"/>
  <c r="BV154" i="1"/>
  <c r="CM187" i="2"/>
  <c r="CJ154" i="1"/>
  <c r="CN187" i="2" s="1"/>
  <c r="BW169" i="1"/>
  <c r="CA515" i="2" s="1"/>
  <c r="BV317" i="1"/>
  <c r="BZ255" i="2" s="1"/>
  <c r="CM255" i="2"/>
  <c r="CJ317" i="1"/>
  <c r="CN255" i="2" s="1"/>
  <c r="BV480" i="1"/>
  <c r="BZ524" i="2" s="1"/>
  <c r="CM524" i="2"/>
  <c r="CJ480" i="1"/>
  <c r="CN524" i="2" s="1"/>
  <c r="BY81" i="2"/>
  <c r="BY82" i="2"/>
  <c r="BV517" i="1"/>
  <c r="CM421" i="2"/>
  <c r="CJ517" i="1"/>
  <c r="CN421" i="2" s="1"/>
  <c r="BV27" i="1"/>
  <c r="BZ629" i="2" s="1"/>
  <c r="CM629" i="2"/>
  <c r="CJ27" i="1"/>
  <c r="CN629" i="2" s="1"/>
  <c r="BV474" i="1"/>
  <c r="BZ109" i="2" s="1"/>
  <c r="CM109" i="2"/>
  <c r="CJ474" i="1"/>
  <c r="CN109" i="2" s="1"/>
  <c r="BV101" i="1"/>
  <c r="BZ618" i="2" s="1"/>
  <c r="CM618" i="2"/>
  <c r="CJ101" i="1"/>
  <c r="CN618" i="2" s="1"/>
  <c r="BV326" i="1"/>
  <c r="BZ257" i="2" s="1"/>
  <c r="CM257" i="2"/>
  <c r="CJ326" i="1"/>
  <c r="CN257" i="2" s="1"/>
  <c r="BV10" i="1"/>
  <c r="BZ664" i="2" s="1"/>
  <c r="CM664" i="2"/>
  <c r="CJ10" i="1"/>
  <c r="CN664" i="2" s="1"/>
  <c r="BV106" i="1"/>
  <c r="BZ585" i="2" s="1"/>
  <c r="CM585" i="2"/>
  <c r="CJ106" i="1"/>
  <c r="CN585" i="2" s="1"/>
  <c r="BV632" i="1"/>
  <c r="BZ570" i="2" s="1"/>
  <c r="CJ632" i="1"/>
  <c r="CN570" i="2" s="1"/>
  <c r="CM570" i="2"/>
  <c r="BV25" i="1"/>
  <c r="CM654" i="2"/>
  <c r="CJ25" i="1"/>
  <c r="CN654" i="2" s="1"/>
  <c r="BV249" i="1"/>
  <c r="CM212" i="2"/>
  <c r="CJ249" i="1"/>
  <c r="CN212" i="2" s="1"/>
  <c r="BV303" i="1"/>
  <c r="CM221" i="2"/>
  <c r="CJ303" i="1"/>
  <c r="CN221" i="2" s="1"/>
  <c r="BV501" i="1"/>
  <c r="CJ501" i="1"/>
  <c r="CN439" i="2" s="1"/>
  <c r="CM439" i="2"/>
  <c r="BV614" i="1"/>
  <c r="BZ85" i="2" s="1"/>
  <c r="CM85" i="2"/>
  <c r="CJ614" i="1"/>
  <c r="CN85" i="2" s="1"/>
  <c r="BW467" i="1"/>
  <c r="CA396" i="2" s="1"/>
  <c r="BY124" i="2"/>
  <c r="BY125" i="2"/>
  <c r="BV569" i="1"/>
  <c r="CM142" i="2"/>
  <c r="CJ569" i="1"/>
  <c r="CN142" i="2" s="1"/>
  <c r="BV193" i="1"/>
  <c r="CM566" i="2"/>
  <c r="CJ193" i="1"/>
  <c r="CN566" i="2" s="1"/>
  <c r="BV215" i="1"/>
  <c r="CM173" i="2"/>
  <c r="CJ215" i="1"/>
  <c r="CN173" i="2" s="1"/>
  <c r="BV180" i="1"/>
  <c r="CM216" i="2"/>
  <c r="CJ180" i="1"/>
  <c r="CN216" i="2" s="1"/>
  <c r="BV369" i="1"/>
  <c r="CM516" i="2"/>
  <c r="CJ369" i="1"/>
  <c r="CN516" i="2" s="1"/>
  <c r="BV6" i="1"/>
  <c r="BZ707" i="2" s="1"/>
  <c r="CM707" i="2"/>
  <c r="CJ6" i="1"/>
  <c r="CN707" i="2" s="1"/>
  <c r="BW514" i="1"/>
  <c r="CA441" i="2" s="1"/>
  <c r="BV332" i="1"/>
  <c r="BZ269" i="2" s="1"/>
  <c r="CM269" i="2"/>
  <c r="CJ332" i="1"/>
  <c r="CN269" i="2" s="1"/>
  <c r="BV103" i="1"/>
  <c r="CM711" i="2"/>
  <c r="CJ103" i="1"/>
  <c r="CN711" i="2" s="1"/>
  <c r="BV336" i="1"/>
  <c r="CJ336" i="1"/>
  <c r="CN266" i="2" s="1"/>
  <c r="CM266" i="2"/>
  <c r="BV102" i="1"/>
  <c r="BZ620" i="2" s="1"/>
  <c r="CM620" i="2"/>
  <c r="CJ102" i="1"/>
  <c r="CN620" i="2" s="1"/>
  <c r="BZ379" i="2"/>
  <c r="BZ368" i="2"/>
  <c r="BV368" i="1"/>
  <c r="BZ303" i="2" s="1"/>
  <c r="CM303" i="2"/>
  <c r="CJ368" i="1"/>
  <c r="CN303" i="2" s="1"/>
  <c r="BV58" i="1"/>
  <c r="CM678" i="2"/>
  <c r="CJ58" i="1"/>
  <c r="CN678" i="2" s="1"/>
  <c r="BV59" i="1"/>
  <c r="BZ679" i="2" s="1"/>
  <c r="CM679" i="2"/>
  <c r="CJ59" i="1"/>
  <c r="CN679" i="2" s="1"/>
  <c r="BV601" i="1"/>
  <c r="BZ63" i="2" s="1"/>
  <c r="CM63" i="2"/>
  <c r="CJ601" i="1"/>
  <c r="CN63" i="2" s="1"/>
  <c r="BV172" i="1"/>
  <c r="CM551" i="2"/>
  <c r="CJ172" i="1"/>
  <c r="CN551" i="2" s="1"/>
  <c r="BV582" i="1"/>
  <c r="CM116" i="2"/>
  <c r="CJ582" i="1"/>
  <c r="CN116" i="2" s="1"/>
  <c r="BV445" i="1"/>
  <c r="CM48" i="2"/>
  <c r="CJ445" i="1"/>
  <c r="CN48" i="2" s="1"/>
  <c r="BV350" i="1"/>
  <c r="CM296" i="2"/>
  <c r="CJ350" i="1"/>
  <c r="CN296" i="2" s="1"/>
  <c r="BV18" i="1"/>
  <c r="BZ637" i="2" s="1"/>
  <c r="CM637" i="2"/>
  <c r="CJ18" i="1"/>
  <c r="CN637" i="2" s="1"/>
  <c r="BY114" i="2"/>
  <c r="BY115" i="2"/>
  <c r="BV71" i="1"/>
  <c r="BZ689" i="2" s="1"/>
  <c r="CM689" i="2"/>
  <c r="CJ71" i="1"/>
  <c r="CN689" i="2" s="1"/>
  <c r="BV304" i="1"/>
  <c r="CM248" i="2"/>
  <c r="CJ304" i="1"/>
  <c r="CN248" i="2" s="1"/>
  <c r="BV571" i="1"/>
  <c r="BZ117" i="2" s="1"/>
  <c r="CM117" i="2"/>
  <c r="CJ571" i="1"/>
  <c r="CN117" i="2" s="1"/>
  <c r="BV588" i="1"/>
  <c r="BZ70" i="2" s="1"/>
  <c r="CM70" i="2"/>
  <c r="CJ588" i="1"/>
  <c r="CN70" i="2" s="1"/>
  <c r="BV388" i="1"/>
  <c r="BZ572" i="2" s="1"/>
  <c r="CM572" i="2"/>
  <c r="CJ388" i="1"/>
  <c r="CN572" i="2" s="1"/>
  <c r="BV389" i="1"/>
  <c r="CM561" i="2"/>
  <c r="CJ389" i="1"/>
  <c r="CN561" i="2" s="1"/>
  <c r="BV151" i="1"/>
  <c r="BZ189" i="2" s="1"/>
  <c r="CM189" i="2"/>
  <c r="CJ151" i="1"/>
  <c r="CN189" i="2" s="1"/>
  <c r="BW354" i="1"/>
  <c r="CA295" i="2" s="1"/>
  <c r="BV556" i="1"/>
  <c r="CJ556" i="1"/>
  <c r="CM141" i="2"/>
  <c r="CM140" i="2"/>
  <c r="BY133" i="2"/>
  <c r="BY132" i="2"/>
  <c r="BV591" i="1"/>
  <c r="BZ76" i="2" s="1"/>
  <c r="CM76" i="2"/>
  <c r="CJ591" i="1"/>
  <c r="CN76" i="2" s="1"/>
  <c r="BV380" i="1"/>
  <c r="BZ317" i="2" s="1"/>
  <c r="CM317" i="2"/>
  <c r="CJ380" i="1"/>
  <c r="CN317" i="2" s="1"/>
  <c r="BV525" i="1"/>
  <c r="BZ452" i="2" s="1"/>
  <c r="CM452" i="2"/>
  <c r="CJ525" i="1"/>
  <c r="CN452" i="2" s="1"/>
  <c r="BV604" i="1"/>
  <c r="CM82" i="2"/>
  <c r="CM81" i="2"/>
  <c r="CJ604" i="1"/>
  <c r="BV119" i="1"/>
  <c r="BZ581" i="2" s="1"/>
  <c r="CM581" i="2"/>
  <c r="CJ119" i="1"/>
  <c r="CN581" i="2" s="1"/>
  <c r="BV535" i="1"/>
  <c r="CM457" i="2"/>
  <c r="CM458" i="2"/>
  <c r="CJ535" i="1"/>
  <c r="BW83" i="1"/>
  <c r="CA701" i="2" s="1"/>
  <c r="BV343" i="1"/>
  <c r="CM273" i="2"/>
  <c r="CJ343" i="1"/>
  <c r="CN273" i="2" s="1"/>
  <c r="BV454" i="1"/>
  <c r="BZ370" i="2" s="1"/>
  <c r="CJ454" i="1"/>
  <c r="CN370" i="2" s="1"/>
  <c r="CM370" i="2"/>
  <c r="BV74" i="1"/>
  <c r="CM692" i="2"/>
  <c r="CJ74" i="1"/>
  <c r="CN692" i="2" s="1"/>
  <c r="BV409" i="1"/>
  <c r="CM330" i="2"/>
  <c r="CJ409" i="1"/>
  <c r="CN330" i="2" s="1"/>
  <c r="BZ545" i="2"/>
  <c r="BZ546" i="2"/>
  <c r="BW545" i="1"/>
  <c r="CA467" i="2" s="1"/>
  <c r="BV104" i="1"/>
  <c r="CM605" i="2"/>
  <c r="CJ104" i="1"/>
  <c r="CN605" i="2" s="1"/>
  <c r="BZ136" i="2"/>
  <c r="BZ137" i="2"/>
  <c r="BV28" i="1"/>
  <c r="CM636" i="2"/>
  <c r="CJ28" i="1"/>
  <c r="CN636" i="2" s="1"/>
  <c r="BW441" i="1"/>
  <c r="CA378" i="2" s="1"/>
  <c r="BW435" i="1"/>
  <c r="CA11" i="2" s="1"/>
  <c r="BW520" i="1"/>
  <c r="CA409" i="2" s="1"/>
  <c r="BW365" i="1"/>
  <c r="CA302" i="2" s="1"/>
  <c r="BV245" i="1"/>
  <c r="CM260" i="2"/>
  <c r="CJ245" i="1"/>
  <c r="CN260" i="2" s="1"/>
  <c r="BV209" i="1"/>
  <c r="CM161" i="2"/>
  <c r="CJ209" i="1"/>
  <c r="CN161" i="2" s="1"/>
  <c r="BV286" i="1"/>
  <c r="CM251" i="2"/>
  <c r="CJ286" i="1"/>
  <c r="CN251" i="2" s="1"/>
  <c r="BV359" i="1"/>
  <c r="CM297" i="2"/>
  <c r="CJ359" i="1"/>
  <c r="CN297" i="2" s="1"/>
  <c r="BV492" i="1"/>
  <c r="CM43" i="2"/>
  <c r="CJ492" i="1"/>
  <c r="CN43" i="2" s="1"/>
  <c r="BW477" i="1"/>
  <c r="CA496" i="2" s="1"/>
  <c r="CN713" i="2"/>
  <c r="CN712" i="2"/>
  <c r="BW113" i="1"/>
  <c r="CA598" i="2" s="1"/>
  <c r="BV294" i="1"/>
  <c r="CM262" i="2"/>
  <c r="CJ294" i="1"/>
  <c r="CN262" i="2" s="1"/>
  <c r="BV276" i="1"/>
  <c r="CM12" i="2"/>
  <c r="CJ276" i="1"/>
  <c r="CN12" i="2" s="1"/>
  <c r="CA546" i="2"/>
  <c r="CA545" i="2"/>
  <c r="BV550" i="1"/>
  <c r="BW550" i="1" s="1"/>
  <c r="CJ550" i="1"/>
  <c r="CM120" i="2"/>
  <c r="CM121" i="2"/>
  <c r="BY457" i="2"/>
  <c r="BY458" i="2"/>
  <c r="BV55" i="1"/>
  <c r="BZ675" i="2" s="1"/>
  <c r="CM675" i="2"/>
  <c r="CJ55" i="1"/>
  <c r="CN675" i="2" s="1"/>
  <c r="CN557" i="2"/>
  <c r="CN558" i="2"/>
  <c r="BV166" i="1"/>
  <c r="BZ533" i="2" s="1"/>
  <c r="CM533" i="2"/>
  <c r="CJ166" i="1"/>
  <c r="CN533" i="2" s="1"/>
  <c r="BV596" i="1"/>
  <c r="CM16" i="2"/>
  <c r="CJ596" i="1"/>
  <c r="CN16" i="2" s="1"/>
  <c r="BV251" i="1"/>
  <c r="CM209" i="2"/>
  <c r="CJ251" i="1"/>
  <c r="CN209" i="2" s="1"/>
  <c r="BV431" i="1"/>
  <c r="CM531" i="2"/>
  <c r="CJ431" i="1"/>
  <c r="CN531" i="2" s="1"/>
  <c r="BV567" i="1"/>
  <c r="CM485" i="2"/>
  <c r="CJ567" i="1"/>
  <c r="CN485" i="2" s="1"/>
  <c r="BW537" i="1"/>
  <c r="CA488" i="2" s="1"/>
  <c r="BV664" i="1"/>
  <c r="CM79" i="2"/>
  <c r="CJ664" i="1"/>
  <c r="CN79" i="2" s="1"/>
  <c r="BV357" i="1"/>
  <c r="BZ290" i="2" s="1"/>
  <c r="CM290" i="2"/>
  <c r="CJ357" i="1"/>
  <c r="CN290" i="2" s="1"/>
  <c r="BV230" i="1"/>
  <c r="BZ188" i="2" s="1"/>
  <c r="CM188" i="2"/>
  <c r="CJ230" i="1"/>
  <c r="CN188" i="2" s="1"/>
  <c r="BV633" i="1"/>
  <c r="CM91" i="2"/>
  <c r="CJ633" i="1"/>
  <c r="CN91" i="2" s="1"/>
  <c r="BV248" i="1"/>
  <c r="CM578" i="2"/>
  <c r="CJ248" i="1"/>
  <c r="CN578" i="2" s="1"/>
  <c r="BW387" i="1"/>
  <c r="CA311" i="2" s="1"/>
  <c r="BW264" i="1"/>
  <c r="CA239" i="2" s="1"/>
  <c r="BV20" i="1"/>
  <c r="CM641" i="2"/>
  <c r="CJ20" i="1"/>
  <c r="CN641" i="2" s="1"/>
  <c r="BV21" i="1"/>
  <c r="CM648" i="2"/>
  <c r="CJ21" i="1"/>
  <c r="CN648" i="2" s="1"/>
  <c r="BW630" i="1" l="1"/>
  <c r="CA90" i="2" s="1"/>
  <c r="BW185" i="1"/>
  <c r="CA553" i="2" s="1"/>
  <c r="BW481" i="1"/>
  <c r="CA404" i="2" s="1"/>
  <c r="BW471" i="1"/>
  <c r="CA438" i="2" s="1"/>
  <c r="BW98" i="1"/>
  <c r="CA616" i="2" s="1"/>
  <c r="BW149" i="1"/>
  <c r="CA21" i="2" s="1"/>
  <c r="BW284" i="1"/>
  <c r="CA274" i="2" s="1"/>
  <c r="BW5" i="1"/>
  <c r="CA669" i="2" s="1"/>
  <c r="BW100" i="1"/>
  <c r="CA617" i="2" s="1"/>
  <c r="BW239" i="1"/>
  <c r="CA191" i="2" s="1"/>
  <c r="BW612" i="1"/>
  <c r="CA386" i="2" s="1"/>
  <c r="BW540" i="1"/>
  <c r="CA461" i="2" s="1"/>
  <c r="BW63" i="1"/>
  <c r="CA681" i="2" s="1"/>
  <c r="BW49" i="1"/>
  <c r="CA646" i="2" s="1"/>
  <c r="BW406" i="1"/>
  <c r="CA337" i="2" s="1"/>
  <c r="BW175" i="1"/>
  <c r="CA169" i="2" s="1"/>
  <c r="BW150" i="1"/>
  <c r="CA52" i="2" s="1"/>
  <c r="BW212" i="1"/>
  <c r="CA151" i="2" s="1"/>
  <c r="BW390" i="1"/>
  <c r="CA532" i="2" s="1"/>
  <c r="BW432" i="1"/>
  <c r="CA354" i="2" s="1"/>
  <c r="BW219" i="1"/>
  <c r="CA183" i="2" s="1"/>
  <c r="BW427" i="1"/>
  <c r="CA355" i="2" s="1"/>
  <c r="BW660" i="1"/>
  <c r="CA103" i="2" s="1"/>
  <c r="BW644" i="1"/>
  <c r="CA51" i="2" s="1"/>
  <c r="BW610" i="1"/>
  <c r="CA479" i="2" s="1"/>
  <c r="BW420" i="1"/>
  <c r="CA350" i="2" s="1"/>
  <c r="BW158" i="1"/>
  <c r="CA573" i="2" s="1"/>
  <c r="BW401" i="1"/>
  <c r="CA326" i="2" s="1"/>
  <c r="BW456" i="1"/>
  <c r="CA406" i="2" s="1"/>
  <c r="BW510" i="1"/>
  <c r="CA442" i="2" s="1"/>
  <c r="BW75" i="1"/>
  <c r="CA693" i="2" s="1"/>
  <c r="BW300" i="1"/>
  <c r="CA548" i="2" s="1"/>
  <c r="BW632" i="1"/>
  <c r="CA570" i="2" s="1"/>
  <c r="BW395" i="1"/>
  <c r="CA328" i="2" s="1"/>
  <c r="BW173" i="1"/>
  <c r="CA563" i="2" s="1"/>
  <c r="BW338" i="1"/>
  <c r="CA528" i="2" s="1"/>
  <c r="BW315" i="1"/>
  <c r="CA511" i="2" s="1"/>
  <c r="BW116" i="1"/>
  <c r="CA615" i="2" s="1"/>
  <c r="BW126" i="1"/>
  <c r="CA601" i="2" s="1"/>
  <c r="BW348" i="1"/>
  <c r="CA286" i="2" s="1"/>
  <c r="BW290" i="1"/>
  <c r="CA238" i="2" s="1"/>
  <c r="BW188" i="1"/>
  <c r="CA567" i="2" s="1"/>
  <c r="BW437" i="1"/>
  <c r="CA369" i="2" s="1"/>
  <c r="BW424" i="1"/>
  <c r="CA292" i="2" s="1"/>
  <c r="BW41" i="1"/>
  <c r="CA631" i="2" s="1"/>
  <c r="BW572" i="1"/>
  <c r="CA494" i="2" s="1"/>
  <c r="BW171" i="1"/>
  <c r="CA550" i="2" s="1"/>
  <c r="BW176" i="1"/>
  <c r="CA537" i="2" s="1"/>
  <c r="BW198" i="1"/>
  <c r="CA542" i="2" s="1"/>
  <c r="BW174" i="1"/>
  <c r="CA543" i="2" s="1"/>
  <c r="BW410" i="1"/>
  <c r="CA341" i="2" s="1"/>
  <c r="BW282" i="1"/>
  <c r="CA245" i="2" s="1"/>
  <c r="BW327" i="1"/>
  <c r="CA291" i="2" s="1"/>
  <c r="BW274" i="1"/>
  <c r="CA211" i="2" s="1"/>
  <c r="BW318" i="1"/>
  <c r="CA264" i="2" s="1"/>
  <c r="BW120" i="1"/>
  <c r="CA600" i="2" s="1"/>
  <c r="BW122" i="1"/>
  <c r="CA596" i="2" s="1"/>
  <c r="BW29" i="1"/>
  <c r="CA647" i="2" s="1"/>
  <c r="BW340" i="1"/>
  <c r="CA322" i="2" s="1"/>
  <c r="BW30" i="1"/>
  <c r="CA649" i="2" s="1"/>
  <c r="BW493" i="1"/>
  <c r="CA422" i="2" s="1"/>
  <c r="BW231" i="1"/>
  <c r="CA193" i="2" s="1"/>
  <c r="BW133" i="1"/>
  <c r="CA597" i="2" s="1"/>
  <c r="BW551" i="1"/>
  <c r="CA470" i="2" s="1"/>
  <c r="BW62" i="1"/>
  <c r="CA680" i="2" s="1"/>
  <c r="BW148" i="1"/>
  <c r="CA499" i="2" s="1"/>
  <c r="BW271" i="1"/>
  <c r="CA217" i="2" s="1"/>
  <c r="BW571" i="1"/>
  <c r="CA117" i="2" s="1"/>
  <c r="BW106" i="1"/>
  <c r="CA585" i="2" s="1"/>
  <c r="BW287" i="1"/>
  <c r="CA236" i="2" s="1"/>
  <c r="BW635" i="1"/>
  <c r="CA522" i="2" s="1"/>
  <c r="BW346" i="1"/>
  <c r="CA277" i="2" s="1"/>
  <c r="BW84" i="1"/>
  <c r="CA709" i="2" s="1"/>
  <c r="BW138" i="1"/>
  <c r="CA555" i="2" s="1"/>
  <c r="BW598" i="1"/>
  <c r="CA24" i="2" s="1"/>
  <c r="BW533" i="1"/>
  <c r="CA456" i="2" s="1"/>
  <c r="BW283" i="1"/>
  <c r="CA224" i="2" s="1"/>
  <c r="BW64" i="1"/>
  <c r="CA682" i="2" s="1"/>
  <c r="BW43" i="1"/>
  <c r="CA642" i="2" s="1"/>
  <c r="BW183" i="1"/>
  <c r="CA505" i="2" s="1"/>
  <c r="BW362" i="1"/>
  <c r="CA366" i="2" s="1"/>
  <c r="BW170" i="1"/>
  <c r="CA527" i="2" s="1"/>
  <c r="BW262" i="1"/>
  <c r="CA199" i="2" s="1"/>
  <c r="BW468" i="1"/>
  <c r="CA413" i="2" s="1"/>
  <c r="BW399" i="1"/>
  <c r="CA327" i="2" s="1"/>
  <c r="BW89" i="1"/>
  <c r="CA630" i="2" s="1"/>
  <c r="BW192" i="1"/>
  <c r="CA519" i="2" s="1"/>
  <c r="BW60" i="1"/>
  <c r="CA708" i="2" s="1"/>
  <c r="BW457" i="1"/>
  <c r="CA414" i="2" s="1"/>
  <c r="BW107" i="1"/>
  <c r="CA591" i="2" s="1"/>
  <c r="BW240" i="1"/>
  <c r="CA234" i="2" s="1"/>
  <c r="BW631" i="1"/>
  <c r="CA37" i="2" s="1"/>
  <c r="BW195" i="1"/>
  <c r="CA164" i="2" s="1"/>
  <c r="BW6" i="1"/>
  <c r="CA707" i="2" s="1"/>
  <c r="BW263" i="1"/>
  <c r="CA577" i="2" s="1"/>
  <c r="BW622" i="1"/>
  <c r="CA97" i="2" s="1"/>
  <c r="BW462" i="1"/>
  <c r="CA530" i="2" s="1"/>
  <c r="BW72" i="1"/>
  <c r="CA690" i="2" s="1"/>
  <c r="BW601" i="1"/>
  <c r="CA63" i="2" s="1"/>
  <c r="BW494" i="1"/>
  <c r="CA451" i="2" s="1"/>
  <c r="BW325" i="1"/>
  <c r="CA241" i="2" s="1"/>
  <c r="BW615" i="1"/>
  <c r="CA77" i="2" s="1"/>
  <c r="BW412" i="1"/>
  <c r="CA40" i="2" s="1"/>
  <c r="BW394" i="1"/>
  <c r="CA323" i="2" s="1"/>
  <c r="BW381" i="1"/>
  <c r="CA389" i="2" s="1"/>
  <c r="BW96" i="1"/>
  <c r="CA710" i="2" s="1"/>
  <c r="BW342" i="1"/>
  <c r="CA278" i="2" s="1"/>
  <c r="BW626" i="1"/>
  <c r="CA96" i="2" s="1"/>
  <c r="BW505" i="1"/>
  <c r="CA431" i="2" s="1"/>
  <c r="BW236" i="1"/>
  <c r="CA195" i="2" s="1"/>
  <c r="BW139" i="1"/>
  <c r="CA552" i="2" s="1"/>
  <c r="BW646" i="1"/>
  <c r="CA49" i="2" s="1"/>
  <c r="CA351" i="2"/>
  <c r="CA363" i="2"/>
  <c r="CA340" i="2"/>
  <c r="CA345" i="2"/>
  <c r="BZ607" i="2"/>
  <c r="BW123" i="1"/>
  <c r="CA607" i="2" s="1"/>
  <c r="CN93" i="2"/>
  <c r="CN92" i="2"/>
  <c r="BZ659" i="2"/>
  <c r="BZ658" i="2"/>
  <c r="BZ660" i="2"/>
  <c r="BW90" i="1"/>
  <c r="CN64" i="2"/>
  <c r="CN65" i="2"/>
  <c r="BZ26" i="2"/>
  <c r="BW662" i="1"/>
  <c r="CA26" i="2" s="1"/>
  <c r="BZ213" i="2"/>
  <c r="BW137" i="1"/>
  <c r="CA213" i="2" s="1"/>
  <c r="BZ58" i="2"/>
  <c r="BW586" i="1"/>
  <c r="CA58" i="2" s="1"/>
  <c r="BZ390" i="2"/>
  <c r="BW581" i="1"/>
  <c r="CA390" i="2" s="1"/>
  <c r="CN114" i="2"/>
  <c r="CN115" i="2"/>
  <c r="BZ610" i="2"/>
  <c r="BW124" i="1"/>
  <c r="CA610" i="2" s="1"/>
  <c r="BZ612" i="2"/>
  <c r="BW94" i="1"/>
  <c r="CA612" i="2" s="1"/>
  <c r="BZ648" i="2"/>
  <c r="BW21" i="1"/>
  <c r="CA648" i="2" s="1"/>
  <c r="BZ692" i="2"/>
  <c r="BW74" i="1"/>
  <c r="CA692" i="2" s="1"/>
  <c r="BZ678" i="2"/>
  <c r="BW58" i="1"/>
  <c r="CA678" i="2" s="1"/>
  <c r="BZ173" i="2"/>
  <c r="BW215" i="1"/>
  <c r="CA173" i="2" s="1"/>
  <c r="CA118" i="2"/>
  <c r="CA119" i="2"/>
  <c r="CN125" i="2"/>
  <c r="CN124" i="2"/>
  <c r="BZ228" i="2"/>
  <c r="BW476" i="1"/>
  <c r="CA228" i="2" s="1"/>
  <c r="BZ8" i="2"/>
  <c r="BZ7" i="2"/>
  <c r="BW614" i="1"/>
  <c r="CA85" i="2" s="1"/>
  <c r="BZ335" i="2"/>
  <c r="BW585" i="1"/>
  <c r="CA335" i="2" s="1"/>
  <c r="BZ474" i="2"/>
  <c r="BW557" i="1"/>
  <c r="CA474" i="2" s="1"/>
  <c r="BZ196" i="2"/>
  <c r="BW235" i="1"/>
  <c r="CA196" i="2" s="1"/>
  <c r="CN143" i="2"/>
  <c r="CN144" i="2"/>
  <c r="BW314" i="1"/>
  <c r="CA259" i="2" s="1"/>
  <c r="BZ256" i="2"/>
  <c r="BW278" i="1"/>
  <c r="CA256" i="2" s="1"/>
  <c r="BW367" i="1"/>
  <c r="CA324" i="2" s="1"/>
  <c r="BZ427" i="2"/>
  <c r="BW479" i="1"/>
  <c r="CA427" i="2" s="1"/>
  <c r="BZ604" i="2"/>
  <c r="BW109" i="1"/>
  <c r="CA604" i="2" s="1"/>
  <c r="BZ398" i="2"/>
  <c r="BW455" i="1"/>
  <c r="CA398" i="2" s="1"/>
  <c r="BW18" i="1"/>
  <c r="CA637" i="2" s="1"/>
  <c r="BW102" i="1"/>
  <c r="CA620" i="2" s="1"/>
  <c r="BZ147" i="2"/>
  <c r="BW196" i="1"/>
  <c r="CA147" i="2" s="1"/>
  <c r="BW605" i="1"/>
  <c r="CA18" i="2" s="1"/>
  <c r="BZ465" i="2"/>
  <c r="BW527" i="1"/>
  <c r="CA465" i="2" s="1"/>
  <c r="BZ655" i="2"/>
  <c r="BW36" i="1"/>
  <c r="CA655" i="2" s="1"/>
  <c r="BZ561" i="2"/>
  <c r="BW389" i="1"/>
  <c r="CA561" i="2" s="1"/>
  <c r="BZ71" i="2"/>
  <c r="BW636" i="1"/>
  <c r="CA71" i="2" s="1"/>
  <c r="BZ419" i="2"/>
  <c r="BW500" i="1"/>
  <c r="CA419" i="2" s="1"/>
  <c r="BW151" i="1"/>
  <c r="CA189" i="2" s="1"/>
  <c r="BZ254" i="2"/>
  <c r="BW319" i="1"/>
  <c r="CA254" i="2" s="1"/>
  <c r="CN482" i="2"/>
  <c r="CN483" i="2"/>
  <c r="BZ556" i="2"/>
  <c r="BW203" i="1"/>
  <c r="CA556" i="2" s="1"/>
  <c r="BZ549" i="2"/>
  <c r="BW352" i="1"/>
  <c r="CA549" i="2" s="1"/>
  <c r="BZ702" i="2"/>
  <c r="BW91" i="1"/>
  <c r="CA702" i="2" s="1"/>
  <c r="BZ665" i="2"/>
  <c r="BW11" i="1"/>
  <c r="CA665" i="2" s="1"/>
  <c r="BZ478" i="2"/>
  <c r="BW560" i="1"/>
  <c r="CA478" i="2" s="1"/>
  <c r="BW310" i="1"/>
  <c r="CA271" i="2" s="1"/>
  <c r="BZ92" i="2"/>
  <c r="BZ93" i="2"/>
  <c r="BZ513" i="2"/>
  <c r="BW167" i="1"/>
  <c r="CA513" i="2" s="1"/>
  <c r="BZ168" i="2"/>
  <c r="BW184" i="1"/>
  <c r="CA168" i="2" s="1"/>
  <c r="BZ517" i="2"/>
  <c r="BW156" i="1"/>
  <c r="CA517" i="2" s="1"/>
  <c r="BZ687" i="2"/>
  <c r="BW69" i="1"/>
  <c r="CA687" i="2" s="1"/>
  <c r="BZ156" i="2"/>
  <c r="BW143" i="1"/>
  <c r="CA156" i="2" s="1"/>
  <c r="BZ203" i="2"/>
  <c r="BW261" i="1"/>
  <c r="CA203" i="2" s="1"/>
  <c r="BW50" i="1"/>
  <c r="CA670" i="2" s="1"/>
  <c r="BW258" i="1"/>
  <c r="CA536" i="2" s="1"/>
  <c r="BZ583" i="2"/>
  <c r="BW112" i="1"/>
  <c r="CA583" i="2" s="1"/>
  <c r="BW323" i="1"/>
  <c r="CA253" i="2" s="1"/>
  <c r="BW392" i="1"/>
  <c r="CA320" i="2" s="1"/>
  <c r="BW115" i="1"/>
  <c r="CA606" i="2" s="1"/>
  <c r="BZ80" i="2"/>
  <c r="BW650" i="1"/>
  <c r="CA80" i="2" s="1"/>
  <c r="BW629" i="1"/>
  <c r="CA25" i="2" s="1"/>
  <c r="BW645" i="1"/>
  <c r="CA384" i="2" s="1"/>
  <c r="BZ347" i="2"/>
  <c r="BW393" i="1"/>
  <c r="CA347" i="2" s="1"/>
  <c r="BZ458" i="2"/>
  <c r="BZ457" i="2"/>
  <c r="BZ116" i="2"/>
  <c r="BW582" i="1"/>
  <c r="CA116" i="2" s="1"/>
  <c r="CA7" i="2"/>
  <c r="CA8" i="2"/>
  <c r="BZ247" i="2"/>
  <c r="BW311" i="1"/>
  <c r="CA247" i="2" s="1"/>
  <c r="BZ289" i="2"/>
  <c r="BW254" i="1"/>
  <c r="CA289" i="2" s="1"/>
  <c r="BZ153" i="2"/>
  <c r="BW201" i="1"/>
  <c r="CA153" i="2" s="1"/>
  <c r="CA126" i="2"/>
  <c r="CA127" i="2"/>
  <c r="BZ469" i="2"/>
  <c r="BW548" i="1"/>
  <c r="CA469" i="2" s="1"/>
  <c r="BZ468" i="2"/>
  <c r="BW544" i="1"/>
  <c r="CA468" i="2" s="1"/>
  <c r="BW110" i="1"/>
  <c r="CA608" i="2" s="1"/>
  <c r="BZ99" i="2"/>
  <c r="BW624" i="1"/>
  <c r="CA99" i="2" s="1"/>
  <c r="BZ639" i="2"/>
  <c r="BW47" i="1"/>
  <c r="CA639" i="2" s="1"/>
  <c r="BZ64" i="2"/>
  <c r="BZ65" i="2"/>
  <c r="BZ420" i="2"/>
  <c r="BW491" i="1"/>
  <c r="CA420" i="2" s="1"/>
  <c r="BW485" i="1"/>
  <c r="CA47" i="2" s="1"/>
  <c r="BZ237" i="2"/>
  <c r="BW267" i="1"/>
  <c r="CA237" i="2" s="1"/>
  <c r="BZ114" i="2"/>
  <c r="BZ115" i="2"/>
  <c r="BW546" i="1"/>
  <c r="BW10" i="1"/>
  <c r="CA664" i="2" s="1"/>
  <c r="BZ602" i="2"/>
  <c r="BW134" i="1"/>
  <c r="CA602" i="2" s="1"/>
  <c r="BW280" i="1"/>
  <c r="CA218" i="2" s="1"/>
  <c r="BZ471" i="2"/>
  <c r="BW555" i="1"/>
  <c r="CA471" i="2" s="1"/>
  <c r="BZ46" i="2"/>
  <c r="BW619" i="1"/>
  <c r="CA46" i="2" s="1"/>
  <c r="BZ148" i="2"/>
  <c r="BW194" i="1"/>
  <c r="CA148" i="2" s="1"/>
  <c r="BW23" i="1"/>
  <c r="CA634" i="2" s="1"/>
  <c r="BW613" i="1"/>
  <c r="BZ594" i="2"/>
  <c r="BW108" i="1"/>
  <c r="CA594" i="2" s="1"/>
  <c r="BZ69" i="2"/>
  <c r="BW661" i="1"/>
  <c r="CA69" i="2" s="1"/>
  <c r="BZ98" i="2"/>
  <c r="BW637" i="1"/>
  <c r="CA98" i="2" s="1"/>
  <c r="BW480" i="1"/>
  <c r="CA524" i="2" s="1"/>
  <c r="BZ143" i="2"/>
  <c r="BZ144" i="2"/>
  <c r="BW565" i="1"/>
  <c r="BW79" i="1"/>
  <c r="CA697" i="2" s="1"/>
  <c r="BW656" i="1"/>
  <c r="CA20" i="2" s="1"/>
  <c r="BW663" i="1"/>
  <c r="CA111" i="2" s="1"/>
  <c r="BW56" i="1"/>
  <c r="CA676" i="2" s="1"/>
  <c r="BZ215" i="2"/>
  <c r="BW272" i="1"/>
  <c r="CA215" i="2" s="1"/>
  <c r="BZ362" i="2"/>
  <c r="BW459" i="1"/>
  <c r="CA362" i="2" s="1"/>
  <c r="BZ200" i="2"/>
  <c r="BW246" i="1"/>
  <c r="CA200" i="2" s="1"/>
  <c r="BW55" i="1"/>
  <c r="CA675" i="2" s="1"/>
  <c r="BW277" i="1"/>
  <c r="CA220" i="2" s="1"/>
  <c r="BZ497" i="2"/>
  <c r="BW522" i="1"/>
  <c r="CA497" i="2" s="1"/>
  <c r="BZ202" i="2"/>
  <c r="BW253" i="1"/>
  <c r="CA202" i="2" s="1"/>
  <c r="BZ475" i="2"/>
  <c r="BW549" i="1"/>
  <c r="CA475" i="2" s="1"/>
  <c r="BZ569" i="2"/>
  <c r="BZ565" i="2"/>
  <c r="BW628" i="1"/>
  <c r="BZ425" i="2"/>
  <c r="BW496" i="1"/>
  <c r="CA425" i="2" s="1"/>
  <c r="CA120" i="2"/>
  <c r="CA121" i="2"/>
  <c r="BZ547" i="2"/>
  <c r="BW186" i="1"/>
  <c r="CA547" i="2" s="1"/>
  <c r="BZ531" i="2"/>
  <c r="BW431" i="1"/>
  <c r="CA531" i="2" s="1"/>
  <c r="BZ124" i="2"/>
  <c r="BZ125" i="2"/>
  <c r="BW509" i="1"/>
  <c r="BW442" i="1"/>
  <c r="CA503" i="2" s="1"/>
  <c r="BZ209" i="2"/>
  <c r="BW251" i="1"/>
  <c r="CA209" i="2" s="1"/>
  <c r="BZ605" i="2"/>
  <c r="BW104" i="1"/>
  <c r="CA605" i="2" s="1"/>
  <c r="BZ439" i="2"/>
  <c r="BW501" i="1"/>
  <c r="CA439" i="2" s="1"/>
  <c r="BZ627" i="2"/>
  <c r="BW39" i="1"/>
  <c r="CA627" i="2" s="1"/>
  <c r="BW461" i="1"/>
  <c r="CA380" i="2" s="1"/>
  <c r="BZ449" i="2"/>
  <c r="BW486" i="1"/>
  <c r="CA449" i="2" s="1"/>
  <c r="BZ428" i="2"/>
  <c r="BW503" i="1"/>
  <c r="BZ483" i="2"/>
  <c r="BZ482" i="2"/>
  <c r="BW553" i="1"/>
  <c r="BW57" i="1"/>
  <c r="CA677" i="2" s="1"/>
  <c r="BW157" i="1"/>
  <c r="CA158" i="2" s="1"/>
  <c r="BW428" i="1"/>
  <c r="CA493" i="2" s="1"/>
  <c r="BZ23" i="2"/>
  <c r="BW618" i="1"/>
  <c r="CA23" i="2" s="1"/>
  <c r="BZ167" i="2"/>
  <c r="BW208" i="1"/>
  <c r="CA167" i="2" s="1"/>
  <c r="BZ192" i="2"/>
  <c r="BW168" i="1"/>
  <c r="CA192" i="2" s="1"/>
  <c r="BW293" i="1"/>
  <c r="CA506" i="2" s="1"/>
  <c r="CN363" i="2"/>
  <c r="CN351" i="2"/>
  <c r="BW474" i="1"/>
  <c r="CA109" i="2" s="1"/>
  <c r="BZ540" i="2"/>
  <c r="BW244" i="1"/>
  <c r="CA540" i="2" s="1"/>
  <c r="BZ448" i="2"/>
  <c r="BW532" i="1"/>
  <c r="CA448" i="2" s="1"/>
  <c r="BZ696" i="2"/>
  <c r="BW78" i="1"/>
  <c r="CA696" i="2" s="1"/>
  <c r="BW127" i="1"/>
  <c r="CA609" i="2" s="1"/>
  <c r="BZ146" i="2"/>
  <c r="BW146" i="1"/>
  <c r="CA146" i="2" s="1"/>
  <c r="BW301" i="1"/>
  <c r="CA576" i="2" s="1"/>
  <c r="BW375" i="1"/>
  <c r="CA526" i="2" s="1"/>
  <c r="BW588" i="1"/>
  <c r="CA70" i="2" s="1"/>
  <c r="BZ411" i="2"/>
  <c r="BW534" i="1"/>
  <c r="CA411" i="2" s="1"/>
  <c r="BW119" i="1"/>
  <c r="CA581" i="2" s="1"/>
  <c r="BW7" i="1"/>
  <c r="CA714" i="2" s="1"/>
  <c r="BZ161" i="2"/>
  <c r="BW209" i="1"/>
  <c r="CA161" i="2" s="1"/>
  <c r="BZ641" i="2"/>
  <c r="BW20" i="1"/>
  <c r="CA641" i="2" s="1"/>
  <c r="CN81" i="2"/>
  <c r="CN82" i="2"/>
  <c r="BW317" i="1"/>
  <c r="CA255" i="2" s="1"/>
  <c r="CA87" i="2"/>
  <c r="CA88" i="2"/>
  <c r="BZ79" i="2"/>
  <c r="BW664" i="1"/>
  <c r="CA79" i="2" s="1"/>
  <c r="CN121" i="2"/>
  <c r="CN120" i="2"/>
  <c r="BZ551" i="2"/>
  <c r="BW172" i="1"/>
  <c r="CA551" i="2" s="1"/>
  <c r="BZ566" i="2"/>
  <c r="BW193" i="1"/>
  <c r="CA566" i="2" s="1"/>
  <c r="BW111" i="1"/>
  <c r="CA599" i="2" s="1"/>
  <c r="BW460" i="1"/>
  <c r="CA381" i="2" s="1"/>
  <c r="BZ208" i="2"/>
  <c r="BW256" i="1"/>
  <c r="CA208" i="2" s="1"/>
  <c r="BW320" i="1"/>
  <c r="CA246" i="2" s="1"/>
  <c r="BW357" i="1"/>
  <c r="CA290" i="2" s="1"/>
  <c r="BW521" i="1"/>
  <c r="CA446" i="2" s="1"/>
  <c r="CN463" i="2"/>
  <c r="CN462" i="2"/>
  <c r="BZ653" i="2"/>
  <c r="BW22" i="1"/>
  <c r="CA653" i="2" s="1"/>
  <c r="BZ644" i="2"/>
  <c r="BW35" i="1"/>
  <c r="CA644" i="2" s="1"/>
  <c r="BW444" i="1"/>
  <c r="CA377" i="2" s="1"/>
  <c r="BW525" i="1"/>
  <c r="CA452" i="2" s="1"/>
  <c r="BW230" i="1"/>
  <c r="CA188" i="2" s="1"/>
  <c r="BW415" i="1"/>
  <c r="CA343" i="2" s="1"/>
  <c r="BZ198" i="2"/>
  <c r="BW234" i="1"/>
  <c r="CA198" i="2" s="1"/>
  <c r="BZ663" i="2"/>
  <c r="BW9" i="1"/>
  <c r="CA663" i="2" s="1"/>
  <c r="BW484" i="1"/>
  <c r="CA436" i="2" s="1"/>
  <c r="CN119" i="2"/>
  <c r="CN118" i="2"/>
  <c r="BW307" i="1"/>
  <c r="CA510" i="2" s="1"/>
  <c r="BW27" i="1"/>
  <c r="CA629" i="2" s="1"/>
  <c r="BZ650" i="2"/>
  <c r="BW24" i="1"/>
  <c r="CA650" i="2" s="1"/>
  <c r="BZ319" i="2"/>
  <c r="BW374" i="1"/>
  <c r="CA319" i="2" s="1"/>
  <c r="BZ308" i="2"/>
  <c r="BW366" i="1"/>
  <c r="CA308" i="2" s="1"/>
  <c r="BW470" i="1"/>
  <c r="CA393" i="2" s="1"/>
  <c r="BW391" i="1"/>
  <c r="CA313" i="2" s="1"/>
  <c r="BW281" i="1"/>
  <c r="CA227" i="2" s="1"/>
  <c r="BZ571" i="2"/>
  <c r="BW299" i="1"/>
  <c r="CA571" i="2" s="1"/>
  <c r="BW566" i="1"/>
  <c r="CA473" i="2" s="1"/>
  <c r="BW221" i="1"/>
  <c r="CA180" i="2" s="1"/>
  <c r="BW101" i="1"/>
  <c r="CA618" i="2" s="1"/>
  <c r="BZ453" i="2"/>
  <c r="BW528" i="1"/>
  <c r="CA453" i="2" s="1"/>
  <c r="BW554" i="1"/>
  <c r="CA122" i="2" s="1"/>
  <c r="BZ260" i="2"/>
  <c r="BW245" i="1"/>
  <c r="CA260" i="2" s="1"/>
  <c r="BW226" i="1"/>
  <c r="CA182" i="2" s="1"/>
  <c r="BZ273" i="2"/>
  <c r="BW343" i="1"/>
  <c r="CA273" i="2" s="1"/>
  <c r="CN140" i="2"/>
  <c r="CN141" i="2"/>
  <c r="BW217" i="1"/>
  <c r="CA171" i="2" s="1"/>
  <c r="BZ462" i="2"/>
  <c r="BZ463" i="2"/>
  <c r="BW541" i="1"/>
  <c r="CN9" i="2"/>
  <c r="CN10" i="2"/>
  <c r="BZ112" i="2"/>
  <c r="BW487" i="1"/>
  <c r="CA112" i="2" s="1"/>
  <c r="BZ307" i="2"/>
  <c r="BW361" i="1"/>
  <c r="CA307" i="2" s="1"/>
  <c r="BZ222" i="2"/>
  <c r="BW252" i="1"/>
  <c r="CA222" i="2" s="1"/>
  <c r="BW302" i="1"/>
  <c r="CA250" i="2" s="1"/>
  <c r="BZ403" i="2"/>
  <c r="BW421" i="1"/>
  <c r="CA403" i="2" s="1"/>
  <c r="BW288" i="1"/>
  <c r="CA298" i="2" s="1"/>
  <c r="BW132" i="1"/>
  <c r="CA595" i="2" s="1"/>
  <c r="BZ399" i="2"/>
  <c r="BW247" i="1"/>
  <c r="CA399" i="2" s="1"/>
  <c r="BW378" i="1"/>
  <c r="CA318" i="2" s="1"/>
  <c r="BW48" i="1"/>
  <c r="CA643" i="2" s="1"/>
  <c r="BW436" i="1"/>
  <c r="CA353" i="2" s="1"/>
  <c r="BZ662" i="2"/>
  <c r="BW8" i="1"/>
  <c r="CA662" i="2" s="1"/>
  <c r="BZ372" i="2"/>
  <c r="BW464" i="1"/>
  <c r="CA372" i="2" s="1"/>
  <c r="BW388" i="1"/>
  <c r="CA572" i="2" s="1"/>
  <c r="CA93" i="2"/>
  <c r="CA92" i="2"/>
  <c r="BZ485" i="2"/>
  <c r="BW567" i="1"/>
  <c r="CA485" i="2" s="1"/>
  <c r="BZ44" i="2"/>
  <c r="BW651" i="1"/>
  <c r="CA44" i="2" s="1"/>
  <c r="BZ316" i="2"/>
  <c r="BW384" i="1"/>
  <c r="CA316" i="2" s="1"/>
  <c r="BZ34" i="2"/>
  <c r="BW638" i="1"/>
  <c r="CA34" i="2" s="1"/>
  <c r="BW332" i="1"/>
  <c r="CA269" i="2" s="1"/>
  <c r="BZ614" i="2"/>
  <c r="BW105" i="1"/>
  <c r="CA614" i="2" s="1"/>
  <c r="BZ672" i="2"/>
  <c r="BW52" i="1"/>
  <c r="CA672" i="2" s="1"/>
  <c r="BZ521" i="2"/>
  <c r="BW292" i="1"/>
  <c r="CA521" i="2" s="1"/>
  <c r="BZ305" i="2"/>
  <c r="BW360" i="1"/>
  <c r="CA305" i="2" s="1"/>
  <c r="BZ300" i="2"/>
  <c r="BW363" i="1"/>
  <c r="CA300" i="2" s="1"/>
  <c r="BZ177" i="2"/>
  <c r="BW227" i="1"/>
  <c r="CA177" i="2" s="1"/>
  <c r="BZ231" i="2"/>
  <c r="BW279" i="1"/>
  <c r="CA231" i="2" s="1"/>
  <c r="BZ363" i="2"/>
  <c r="BZ351" i="2"/>
  <c r="BW380" i="1"/>
  <c r="CA317" i="2" s="1"/>
  <c r="BZ592" i="2"/>
  <c r="BW125" i="1"/>
  <c r="CA592" i="2" s="1"/>
  <c r="BZ22" i="2"/>
  <c r="BW592" i="1"/>
  <c r="CA22" i="2" s="1"/>
  <c r="BW568" i="1"/>
  <c r="CA486" i="2" s="1"/>
  <c r="BW45" i="1"/>
  <c r="CA657" i="2" s="1"/>
  <c r="BZ73" i="2"/>
  <c r="BW672" i="1"/>
  <c r="CA73" i="2" s="1"/>
  <c r="BW591" i="1"/>
  <c r="CA76" i="2" s="1"/>
  <c r="BZ232" i="2"/>
  <c r="BW224" i="1"/>
  <c r="CA232" i="2" s="1"/>
  <c r="BZ293" i="2"/>
  <c r="BW349" i="1"/>
  <c r="CA293" i="2" s="1"/>
  <c r="BZ715" i="2"/>
  <c r="BW61" i="1"/>
  <c r="CA715" i="2" s="1"/>
  <c r="BZ174" i="2"/>
  <c r="BW218" i="1"/>
  <c r="CA174" i="2" s="1"/>
  <c r="BW128" i="1"/>
  <c r="CA584" i="2" s="1"/>
  <c r="BZ216" i="2"/>
  <c r="BW180" i="1"/>
  <c r="CA216" i="2" s="1"/>
  <c r="BZ53" i="2"/>
  <c r="BW438" i="1"/>
  <c r="CA53" i="2" s="1"/>
  <c r="BZ711" i="2"/>
  <c r="BW103" i="1"/>
  <c r="CA711" i="2" s="1"/>
  <c r="BZ206" i="2"/>
  <c r="BW266" i="1"/>
  <c r="CA206" i="2" s="1"/>
  <c r="BZ120" i="2"/>
  <c r="BZ121" i="2"/>
  <c r="BZ43" i="2"/>
  <c r="BW492" i="1"/>
  <c r="CA43" i="2" s="1"/>
  <c r="BZ81" i="2"/>
  <c r="BZ82" i="2"/>
  <c r="BW604" i="1"/>
  <c r="BW326" i="1"/>
  <c r="CA257" i="2" s="1"/>
  <c r="BZ16" i="2"/>
  <c r="BW596" i="1"/>
  <c r="CA16" i="2" s="1"/>
  <c r="BW257" i="1"/>
  <c r="CA507" i="2" s="1"/>
  <c r="BZ140" i="2"/>
  <c r="BZ141" i="2"/>
  <c r="BZ221" i="2"/>
  <c r="BW303" i="1"/>
  <c r="CA221" i="2" s="1"/>
  <c r="BW368" i="1"/>
  <c r="CA303" i="2" s="1"/>
  <c r="CA134" i="2"/>
  <c r="CA135" i="2"/>
  <c r="BZ352" i="2"/>
  <c r="BW416" i="1"/>
  <c r="CA352" i="2" s="1"/>
  <c r="BZ477" i="2"/>
  <c r="BW558" i="1"/>
  <c r="CA477" i="2" s="1"/>
  <c r="BZ359" i="2"/>
  <c r="BW439" i="1"/>
  <c r="CA359" i="2" s="1"/>
  <c r="BZ698" i="2"/>
  <c r="BW80" i="1"/>
  <c r="CA698" i="2" s="1"/>
  <c r="BZ226" i="2"/>
  <c r="BW233" i="1"/>
  <c r="CA226" i="2" s="1"/>
  <c r="BZ312" i="2"/>
  <c r="BW382" i="1"/>
  <c r="CA312" i="2" s="1"/>
  <c r="CN29" i="2"/>
  <c r="CN28" i="2"/>
  <c r="BZ118" i="2"/>
  <c r="BZ119" i="2"/>
  <c r="BZ395" i="2"/>
  <c r="BW473" i="1"/>
  <c r="CA395" i="2" s="1"/>
  <c r="BZ673" i="2"/>
  <c r="BW53" i="1"/>
  <c r="CA673" i="2" s="1"/>
  <c r="BW165" i="1"/>
  <c r="CA333" i="2" s="1"/>
  <c r="BW213" i="1"/>
  <c r="CA170" i="2" s="1"/>
  <c r="BW556" i="1"/>
  <c r="CN7" i="2"/>
  <c r="CN8" i="2"/>
  <c r="BZ654" i="2"/>
  <c r="BW25" i="1"/>
  <c r="CA654" i="2" s="1"/>
  <c r="BW423" i="1"/>
  <c r="CA349" i="2" s="1"/>
  <c r="BZ142" i="2"/>
  <c r="BW569" i="1"/>
  <c r="CA142" i="2" s="1"/>
  <c r="BZ578" i="2"/>
  <c r="BW248" i="1"/>
  <c r="CA578" i="2" s="1"/>
  <c r="BZ297" i="2"/>
  <c r="BW359" i="1"/>
  <c r="CA297" i="2" s="1"/>
  <c r="BZ296" i="2"/>
  <c r="BW350" i="1"/>
  <c r="CA296" i="2" s="1"/>
  <c r="BZ516" i="2"/>
  <c r="BW369" i="1"/>
  <c r="CA516" i="2" s="1"/>
  <c r="BW454" i="1"/>
  <c r="CA370" i="2" s="1"/>
  <c r="BZ421" i="2"/>
  <c r="BW517" i="1"/>
  <c r="CA421" i="2" s="1"/>
  <c r="BZ187" i="2"/>
  <c r="BW154" i="1"/>
  <c r="CA187" i="2" s="1"/>
  <c r="BZ310" i="2"/>
  <c r="BW364" i="1"/>
  <c r="CA310" i="2" s="1"/>
  <c r="BW26" i="1"/>
  <c r="CA623" i="2" s="1"/>
  <c r="CN345" i="2"/>
  <c r="CN340" i="2"/>
  <c r="BZ165" i="2"/>
  <c r="BW205" i="1"/>
  <c r="CA165" i="2" s="1"/>
  <c r="BZ33" i="2"/>
  <c r="BW620" i="1"/>
  <c r="CA33" i="2" s="1"/>
  <c r="BZ9" i="2"/>
  <c r="BZ10" i="2"/>
  <c r="BW677" i="1"/>
  <c r="BZ688" i="2"/>
  <c r="BW70" i="1"/>
  <c r="CA688" i="2" s="1"/>
  <c r="BZ385" i="2"/>
  <c r="BW465" i="1"/>
  <c r="CA385" i="2" s="1"/>
  <c r="BZ619" i="2"/>
  <c r="BW99" i="1"/>
  <c r="CA619" i="2" s="1"/>
  <c r="BZ233" i="2"/>
  <c r="BW285" i="1"/>
  <c r="CA233" i="2" s="1"/>
  <c r="BW511" i="1"/>
  <c r="CA429" i="2" s="1"/>
  <c r="BZ159" i="2"/>
  <c r="BW580" i="1"/>
  <c r="CA159" i="2" s="1"/>
  <c r="BZ535" i="2"/>
  <c r="BW164" i="1"/>
  <c r="CA535" i="2" s="1"/>
  <c r="BW68" i="1"/>
  <c r="CA686" i="2" s="1"/>
  <c r="BZ186" i="2"/>
  <c r="BW223" i="1"/>
  <c r="CA186" i="2" s="1"/>
  <c r="BW135" i="1"/>
  <c r="CA74" i="2" s="1"/>
  <c r="CN135" i="2"/>
  <c r="CN134" i="2"/>
  <c r="BZ235" i="2"/>
  <c r="BW296" i="1"/>
  <c r="CA235" i="2" s="1"/>
  <c r="BW535" i="1"/>
  <c r="BZ275" i="2"/>
  <c r="BW372" i="1"/>
  <c r="CA275" i="2" s="1"/>
  <c r="BZ512" i="2"/>
  <c r="BW504" i="1"/>
  <c r="CA512" i="2" s="1"/>
  <c r="CA29" i="2"/>
  <c r="CA28" i="2"/>
  <c r="CN132" i="2"/>
  <c r="CN133" i="2"/>
  <c r="BZ242" i="2"/>
  <c r="BW309" i="1"/>
  <c r="CA242" i="2" s="1"/>
  <c r="BW260" i="1"/>
  <c r="CA223" i="2" s="1"/>
  <c r="BZ84" i="2"/>
  <c r="BW599" i="1"/>
  <c r="CA84" i="2" s="1"/>
  <c r="BZ27" i="2"/>
  <c r="BW190" i="1"/>
  <c r="CA27" i="2" s="1"/>
  <c r="BZ287" i="2"/>
  <c r="BW356" i="1"/>
  <c r="CA287" i="2" s="1"/>
  <c r="BW187" i="1"/>
  <c r="CA36" i="2" s="1"/>
  <c r="BW379" i="1"/>
  <c r="CA331" i="2" s="1"/>
  <c r="BW54" i="1"/>
  <c r="CA674" i="2" s="1"/>
  <c r="BZ487" i="2"/>
  <c r="BW232" i="1"/>
  <c r="CA487" i="2" s="1"/>
  <c r="BZ593" i="2"/>
  <c r="BW92" i="1"/>
  <c r="CA593" i="2" s="1"/>
  <c r="BZ703" i="2"/>
  <c r="BW97" i="1"/>
  <c r="CA703" i="2" s="1"/>
  <c r="BZ66" i="2"/>
  <c r="BW590" i="1"/>
  <c r="CA66" i="2" s="1"/>
  <c r="BZ272" i="2"/>
  <c r="BW334" i="1"/>
  <c r="CA272" i="2" s="1"/>
  <c r="BZ175" i="2"/>
  <c r="BW214" i="1"/>
  <c r="CA175" i="2" s="1"/>
  <c r="BZ288" i="2"/>
  <c r="BW335" i="1"/>
  <c r="CA288" i="2" s="1"/>
  <c r="BZ401" i="2"/>
  <c r="BW478" i="1"/>
  <c r="CA401" i="2" s="1"/>
  <c r="BZ376" i="2"/>
  <c r="BW136" i="1"/>
  <c r="CA376" i="2" s="1"/>
  <c r="BZ520" i="2"/>
  <c r="BW373" i="1"/>
  <c r="CA520" i="2" s="1"/>
  <c r="BZ358" i="2"/>
  <c r="BW426" i="1"/>
  <c r="CA358" i="2" s="1"/>
  <c r="BZ262" i="2"/>
  <c r="BW294" i="1"/>
  <c r="CA262" i="2" s="1"/>
  <c r="BZ460" i="2"/>
  <c r="BW490" i="1"/>
  <c r="CA460" i="2" s="1"/>
  <c r="BZ699" i="2"/>
  <c r="BW81" i="1"/>
  <c r="CA699" i="2" s="1"/>
  <c r="BZ178" i="2"/>
  <c r="BW228" i="1"/>
  <c r="CA178" i="2" s="1"/>
  <c r="BZ145" i="2"/>
  <c r="BW159" i="1"/>
  <c r="CA145" i="2" s="1"/>
  <c r="BZ12" i="2"/>
  <c r="BW276" i="1"/>
  <c r="CA12" i="2" s="1"/>
  <c r="BZ248" i="2"/>
  <c r="BW304" i="1"/>
  <c r="CA248" i="2" s="1"/>
  <c r="BZ266" i="2"/>
  <c r="BW336" i="1"/>
  <c r="CA266" i="2" s="1"/>
  <c r="BZ212" i="2"/>
  <c r="BW249" i="1"/>
  <c r="CA212" i="2" s="1"/>
  <c r="BW59" i="1"/>
  <c r="CA679" i="2" s="1"/>
  <c r="BZ283" i="2"/>
  <c r="BW331" i="1"/>
  <c r="CA283" i="2" s="1"/>
  <c r="BW71" i="1"/>
  <c r="CA689" i="2" s="1"/>
  <c r="BZ325" i="2"/>
  <c r="BW396" i="1"/>
  <c r="CA325" i="2" s="1"/>
  <c r="CN660" i="2"/>
  <c r="CN659" i="2"/>
  <c r="CN658" i="2"/>
  <c r="BZ185" i="2"/>
  <c r="BW182" i="1"/>
  <c r="CA185" i="2" s="1"/>
  <c r="BZ434" i="2"/>
  <c r="BW502" i="1"/>
  <c r="CA434" i="2" s="1"/>
  <c r="BW516" i="1"/>
  <c r="CA559" i="2" s="1"/>
  <c r="BW37" i="1"/>
  <c r="CA622" i="2" s="1"/>
  <c r="BW507" i="1"/>
  <c r="CA430" i="2" s="1"/>
  <c r="BZ28" i="2"/>
  <c r="BZ29" i="2"/>
  <c r="BW93" i="1"/>
  <c r="CA603" i="2" s="1"/>
  <c r="BW114" i="1"/>
  <c r="CA611" i="2" s="1"/>
  <c r="BW160" i="1"/>
  <c r="CA243" i="2" s="1"/>
  <c r="BZ205" i="2"/>
  <c r="BW295" i="1"/>
  <c r="CA205" i="2" s="1"/>
  <c r="BW117" i="1"/>
  <c r="CA586" i="2" s="1"/>
  <c r="BZ582" i="2"/>
  <c r="BW118" i="1"/>
  <c r="CA582" i="2" s="1"/>
  <c r="BZ466" i="2"/>
  <c r="BW538" i="1"/>
  <c r="CA466" i="2" s="1"/>
  <c r="BZ364" i="2"/>
  <c r="BW450" i="1"/>
  <c r="CA364" i="2" s="1"/>
  <c r="CN569" i="2"/>
  <c r="CN565" i="2"/>
  <c r="BW324" i="1"/>
  <c r="CA500" i="2" s="1"/>
  <c r="BZ304" i="2"/>
  <c r="BW376" i="1"/>
  <c r="CA304" i="2" s="1"/>
  <c r="BZ265" i="2"/>
  <c r="BW329" i="1"/>
  <c r="CA265" i="2" s="1"/>
  <c r="BZ435" i="2"/>
  <c r="BW489" i="1"/>
  <c r="CA435" i="2" s="1"/>
  <c r="BZ219" i="2"/>
  <c r="BW270" i="1"/>
  <c r="CA219" i="2" s="1"/>
  <c r="BZ330" i="2"/>
  <c r="BW409" i="1"/>
  <c r="CA330" i="2" s="1"/>
  <c r="BZ133" i="2"/>
  <c r="BZ132" i="2"/>
  <c r="BW574" i="1"/>
  <c r="BZ91" i="2"/>
  <c r="BW633" i="1"/>
  <c r="CA91" i="2" s="1"/>
  <c r="BZ251" i="2"/>
  <c r="BW286" i="1"/>
  <c r="CA251" i="2" s="1"/>
  <c r="BZ636" i="2"/>
  <c r="BW28" i="1"/>
  <c r="CA636" i="2" s="1"/>
  <c r="CN457" i="2"/>
  <c r="CN458" i="2"/>
  <c r="BZ48" i="2"/>
  <c r="BW445" i="1"/>
  <c r="CA48" i="2" s="1"/>
  <c r="BZ340" i="2"/>
  <c r="BZ345" i="2"/>
  <c r="BZ162" i="2"/>
  <c r="BW141" i="1"/>
  <c r="CA162" i="2" s="1"/>
  <c r="BW76" i="1"/>
  <c r="CA694" i="2" s="1"/>
  <c r="BZ284" i="2"/>
  <c r="BW344" i="1"/>
  <c r="CA284" i="2" s="1"/>
  <c r="BZ523" i="2"/>
  <c r="BW152" i="1"/>
  <c r="CA523" i="2" s="1"/>
  <c r="BW40" i="1"/>
  <c r="CA645" i="2" s="1"/>
  <c r="BZ509" i="2"/>
  <c r="BW162" i="1"/>
  <c r="CA509" i="2" s="1"/>
  <c r="BW189" i="1"/>
  <c r="CA498" i="2" s="1"/>
  <c r="BZ134" i="2"/>
  <c r="BZ135" i="2"/>
  <c r="BZ415" i="2"/>
  <c r="BW414" i="1"/>
  <c r="CA415" i="2" s="1"/>
  <c r="BW155" i="1"/>
  <c r="CA166" i="2" s="1"/>
  <c r="BZ280" i="2"/>
  <c r="BW453" i="1"/>
  <c r="CA280" i="2" s="1"/>
  <c r="BZ560" i="2"/>
  <c r="BW347" i="1"/>
  <c r="CA560" i="2" s="1"/>
  <c r="BZ391" i="2"/>
  <c r="BW475" i="1"/>
  <c r="CA391" i="2" s="1"/>
  <c r="BZ190" i="2"/>
  <c r="BW225" i="1"/>
  <c r="CA190" i="2" s="1"/>
  <c r="BW166" i="1"/>
  <c r="CA533" i="2" s="1"/>
  <c r="BZ464" i="2"/>
  <c r="BW543" i="1"/>
  <c r="CA464" i="2" s="1"/>
  <c r="CA132" i="2" l="1"/>
  <c r="CA133" i="2"/>
  <c r="CA10" i="2"/>
  <c r="CA9" i="2"/>
  <c r="CA140" i="2"/>
  <c r="CA141" i="2"/>
  <c r="CA428" i="2"/>
  <c r="CA82" i="2"/>
  <c r="CA81" i="2"/>
  <c r="CA659" i="2"/>
  <c r="CA660" i="2"/>
  <c r="CA658" i="2"/>
  <c r="CA124" i="2"/>
  <c r="CA125" i="2"/>
  <c r="CA115" i="2"/>
  <c r="CA114" i="2"/>
  <c r="CA144" i="2"/>
  <c r="CA143" i="2"/>
  <c r="CA64" i="2"/>
  <c r="CA65" i="2"/>
  <c r="CA462" i="2"/>
  <c r="CA463" i="2"/>
  <c r="CA565" i="2"/>
  <c r="CA569" i="2"/>
  <c r="CA458" i="2"/>
  <c r="CA457" i="2"/>
  <c r="CA483" i="2"/>
  <c r="CA482" i="2"/>
  <c r="CC661" i="2" l="1"/>
  <c r="CC1" i="2" s="1"/>
  <c r="BY678" i="1"/>
  <c r="BP661" i="2"/>
  <c r="BP1" i="2" s="1"/>
  <c r="CA4" i="1" l="1"/>
  <c r="CB4" i="1" s="1"/>
  <c r="CC4" i="1" s="1"/>
  <c r="CD4" i="1" s="1"/>
  <c r="CE4" i="1" s="1"/>
  <c r="CF4" i="1" s="1"/>
  <c r="CG4" i="1" s="1"/>
  <c r="CH4" i="1" s="1"/>
  <c r="CI4" i="1" s="1"/>
  <c r="BZ678" i="1"/>
  <c r="CD661" i="2"/>
  <c r="CD1" i="2" s="1"/>
  <c r="BL678" i="1"/>
  <c r="CA678" i="1" l="1"/>
  <c r="CB678" i="1"/>
  <c r="CE661" i="2"/>
  <c r="CE1" i="2" s="1"/>
  <c r="BN4" i="1"/>
  <c r="BQ661" i="2"/>
  <c r="BQ1" i="2" s="1"/>
  <c r="BM678" i="1"/>
  <c r="BR661" i="2" l="1"/>
  <c r="BR1" i="2" s="1"/>
  <c r="BN678" i="1"/>
  <c r="CC678" i="1"/>
  <c r="BO4" i="1"/>
  <c r="CF661" i="2"/>
  <c r="CF1" i="2" s="1"/>
  <c r="BS661" i="2" l="1"/>
  <c r="BS1" i="2" s="1"/>
  <c r="BO678" i="1"/>
  <c r="BP4" i="1"/>
  <c r="CD678" i="1"/>
  <c r="CG661" i="2"/>
  <c r="CG1" i="2" s="1"/>
  <c r="BT661" i="2" l="1"/>
  <c r="BT1" i="2" s="1"/>
  <c r="BP678" i="1"/>
  <c r="BQ4" i="1"/>
  <c r="CE678" i="1"/>
  <c r="CH661" i="2"/>
  <c r="CH1" i="2" s="1"/>
  <c r="BU661" i="2" l="1"/>
  <c r="BU1" i="2" s="1"/>
  <c r="BQ678" i="1"/>
  <c r="BR4" i="1"/>
  <c r="CF678" i="1"/>
  <c r="CI661" i="2"/>
  <c r="CI1" i="2" s="1"/>
  <c r="BV661" i="2" l="1"/>
  <c r="BV1" i="2" s="1"/>
  <c r="BR678" i="1"/>
  <c r="CJ661" i="2"/>
  <c r="CJ1" i="2" s="1"/>
  <c r="BS4" i="1"/>
  <c r="CG678" i="1"/>
  <c r="BW661" i="2" l="1"/>
  <c r="BW1" i="2" s="1"/>
  <c r="BS678" i="1"/>
  <c r="CH678" i="1"/>
  <c r="CK661" i="2"/>
  <c r="CK1" i="2" s="1"/>
  <c r="BT4" i="1"/>
  <c r="BX661" i="2" l="1"/>
  <c r="BX1" i="2" s="1"/>
  <c r="BT678" i="1"/>
  <c r="BU4" i="1"/>
  <c r="CL661" i="2"/>
  <c r="CL1" i="2" s="1"/>
  <c r="CI678" i="1"/>
  <c r="BY661" i="2" l="1"/>
  <c r="BY1" i="2" s="1"/>
  <c r="BU678" i="1"/>
  <c r="CM661" i="2"/>
  <c r="CM1" i="2" s="1"/>
  <c r="BV4" i="1"/>
  <c r="BW4" i="1" s="1"/>
  <c r="CJ4" i="1"/>
  <c r="CA661" i="2" l="1"/>
  <c r="CA1" i="2" s="1"/>
  <c r="BW678" i="1"/>
  <c r="BZ661" i="2"/>
  <c r="BZ1" i="2" s="1"/>
  <c r="BV678" i="1"/>
  <c r="CN661" i="2"/>
  <c r="CN1" i="2" s="1"/>
  <c r="CJ678" i="1"/>
</calcChain>
</file>

<file path=xl/sharedStrings.xml><?xml version="1.0" encoding="utf-8"?>
<sst xmlns="http://schemas.openxmlformats.org/spreadsheetml/2006/main" count="10066" uniqueCount="1105">
  <si>
    <t>ESTIMASI SUSTAIN WITEL</t>
  </si>
  <si>
    <t>DIVISI</t>
  </si>
  <si>
    <t>(All)</t>
  </si>
  <si>
    <t>STANDARD NAME</t>
  </si>
  <si>
    <t>SEGMEN</t>
  </si>
  <si>
    <t>WITEL HO</t>
  </si>
  <si>
    <t>Sum of est_sust_jan</t>
  </si>
  <si>
    <t>Sum of est_sust_feb</t>
  </si>
  <si>
    <t>Sum of est_sust_mar</t>
  </si>
  <si>
    <t>Sum of est_sust_apr</t>
  </si>
  <si>
    <t>Sum of est_sust_mei</t>
  </si>
  <si>
    <t>Sum of est_sust_jun</t>
  </si>
  <si>
    <t>Sum of est_sust_jul</t>
  </si>
  <si>
    <t>Sum of est_sust_agu</t>
  </si>
  <si>
    <t>Sum of est_sust_sep</t>
  </si>
  <si>
    <t>Sum of est_sust_okt</t>
  </si>
  <si>
    <t>Sum of est_sust_nov</t>
  </si>
  <si>
    <t>Sum of est_sust_des</t>
  </si>
  <si>
    <t>DSS</t>
  </si>
  <si>
    <t>BALI</t>
  </si>
  <si>
    <t>JATIM BARAT</t>
  </si>
  <si>
    <t>JATIM TIMUR</t>
  </si>
  <si>
    <t>NUSA TENGGARA</t>
  </si>
  <si>
    <t>SEMARANG JATENG UTARA</t>
  </si>
  <si>
    <t>SOLO JATENG TIMUR</t>
  </si>
  <si>
    <t>SURAMADU</t>
  </si>
  <si>
    <t>YOGYA JATENG SELATAN</t>
  </si>
  <si>
    <t>DSS Total</t>
  </si>
  <si>
    <t>Grand Total</t>
  </si>
  <si>
    <t>DPS</t>
  </si>
  <si>
    <t>DPS Total</t>
  </si>
  <si>
    <t>DGS</t>
  </si>
  <si>
    <t>DGS Total</t>
  </si>
  <si>
    <t>NIPNAS</t>
  </si>
  <si>
    <t>GROUP CONGLO</t>
  </si>
  <si>
    <t>INDUSTRI</t>
  </si>
  <si>
    <t>REGIONAL</t>
  </si>
  <si>
    <t>Target_2024</t>
  </si>
  <si>
    <t>Target_Sust_Jan</t>
  </si>
  <si>
    <t>Target_Sust_Feb</t>
  </si>
  <si>
    <t>Target_Sust_Mar</t>
  </si>
  <si>
    <t>Target_Sust_Apr</t>
  </si>
  <si>
    <t>Target_Sust_Mei</t>
  </si>
  <si>
    <t>Target_Sust_Jun</t>
  </si>
  <si>
    <t>Target_Sust_Jul</t>
  </si>
  <si>
    <t>Target_Sust_Ags</t>
  </si>
  <si>
    <t>Target_Sust_Sep</t>
  </si>
  <si>
    <t>Target_Sust_Okt</t>
  </si>
  <si>
    <t>Target_Sust_Nov</t>
  </si>
  <si>
    <t>Target_Sust_Des</t>
  </si>
  <si>
    <t>Total_Target_Sustain</t>
  </si>
  <si>
    <t>Target_Scal_Jan</t>
  </si>
  <si>
    <t>Target_Scal_Feb</t>
  </si>
  <si>
    <t>Target_Scal_Mar</t>
  </si>
  <si>
    <t>Target_Scal_Apr</t>
  </si>
  <si>
    <t>Target_Scal_Mei</t>
  </si>
  <si>
    <t>Target_Scal_Jun</t>
  </si>
  <si>
    <t>Target_Scal_Jul</t>
  </si>
  <si>
    <t>Target_Scal_Ags</t>
  </si>
  <si>
    <t>Target_Scal_Sept</t>
  </si>
  <si>
    <t>Target_Scal_Okt</t>
  </si>
  <si>
    <t>Target_Scal_Nov</t>
  </si>
  <si>
    <t>Target_Scal_Des</t>
  </si>
  <si>
    <t>Total_Target_Scaling</t>
  </si>
  <si>
    <t>Target_Jan</t>
  </si>
  <si>
    <t>Target_Feb</t>
  </si>
  <si>
    <t>Target_Mar</t>
  </si>
  <si>
    <t>Target_Apr</t>
  </si>
  <si>
    <t>Target_Mei</t>
  </si>
  <si>
    <t>Target_Jun</t>
  </si>
  <si>
    <t>Target_Jul</t>
  </si>
  <si>
    <t>Target_Ags</t>
  </si>
  <si>
    <t>Target_Sep</t>
  </si>
  <si>
    <t>Target_Okt</t>
  </si>
  <si>
    <t>Target_Nov</t>
  </si>
  <si>
    <t>Target_Des</t>
  </si>
  <si>
    <t>Total_Target</t>
  </si>
  <si>
    <t>Target_NGTMA_Jan</t>
  </si>
  <si>
    <t>Target_NGTMA_Feb</t>
  </si>
  <si>
    <t>Target_NGTMA_Mar</t>
  </si>
  <si>
    <t>Target_NGTMA_Apr</t>
  </si>
  <si>
    <t>Target_NGTMA_Mei</t>
  </si>
  <si>
    <t>Target_NGTMA_Jun</t>
  </si>
  <si>
    <t>Target_NGTMA_Jul</t>
  </si>
  <si>
    <t>Target_NGTMA_Ags</t>
  </si>
  <si>
    <t>Target_NGTMA_Sept</t>
  </si>
  <si>
    <t>Target_NGTMA_Okt</t>
  </si>
  <si>
    <t>Target_NGTMA_Nov</t>
  </si>
  <si>
    <t>Target_NGTMA_Des</t>
  </si>
  <si>
    <t>Total_Target_NGTMA</t>
  </si>
  <si>
    <t>Real_Jan</t>
  </si>
  <si>
    <t>Real_Feb</t>
  </si>
  <si>
    <t>Real_Mar</t>
  </si>
  <si>
    <t>Real_Apr</t>
  </si>
  <si>
    <t>Real_Mei</t>
  </si>
  <si>
    <t>Real_Jun</t>
  </si>
  <si>
    <t>Real_Jul</t>
  </si>
  <si>
    <t>Real_Agu</t>
  </si>
  <si>
    <t>Real_Sep</t>
  </si>
  <si>
    <t>Real_Okt</t>
  </si>
  <si>
    <t>Real_Nov</t>
  </si>
  <si>
    <t>Real_Des</t>
  </si>
  <si>
    <t>Real_Total</t>
  </si>
  <si>
    <t>Est_Sust_NP Jan</t>
  </si>
  <si>
    <t>Est_Sust_NP Feb</t>
  </si>
  <si>
    <t>Est_Sust_NP Mar</t>
  </si>
  <si>
    <t>Est_Sust_NP Apr</t>
  </si>
  <si>
    <t>Est_Sust_NP Mei</t>
  </si>
  <si>
    <t>Est_Sust_NP Jun</t>
  </si>
  <si>
    <t>Est_Sust_NP Jul</t>
  </si>
  <si>
    <t>Est_Sust_NP Agu</t>
  </si>
  <si>
    <t>Est_Sust_NP Sep</t>
  </si>
  <si>
    <t>Est_Sust_NP Okt</t>
  </si>
  <si>
    <t>Est_Sust_NP Nov</t>
  </si>
  <si>
    <t>Est_Sust_NP Des</t>
  </si>
  <si>
    <t>Total_Sust_NP</t>
  </si>
  <si>
    <t>Est_Sust_POTS Jan</t>
  </si>
  <si>
    <t>Est_Sust_POTS Feb</t>
  </si>
  <si>
    <t>Est_Sust_POTS Mar</t>
  </si>
  <si>
    <t>Est_Sust_POTS Apr</t>
  </si>
  <si>
    <t>Est_Sust_POTS Mei</t>
  </si>
  <si>
    <t>Est_Sust_POTS Jun</t>
  </si>
  <si>
    <t>Est_Sust_POTS Jul</t>
  </si>
  <si>
    <t>Est_Sust_POTS Agu</t>
  </si>
  <si>
    <t>Est_Sust_POTS Sep</t>
  </si>
  <si>
    <t>Est_Sust_POTS Okt</t>
  </si>
  <si>
    <t>Est_Sust_POTS Nov</t>
  </si>
  <si>
    <t>Est_Sust_POTS Des</t>
  </si>
  <si>
    <t>Total_Scal_POTS</t>
  </si>
  <si>
    <t>BC_Jan</t>
  </si>
  <si>
    <t>BC_Feb</t>
  </si>
  <si>
    <t>BC_Mar</t>
  </si>
  <si>
    <t>BC_Apr</t>
  </si>
  <si>
    <t>BC_Mei</t>
  </si>
  <si>
    <t>BC_Jun</t>
  </si>
  <si>
    <t>BC_Jul</t>
  </si>
  <si>
    <t>BC_Agu</t>
  </si>
  <si>
    <t>BC_Sep</t>
  </si>
  <si>
    <t>BC_Okt</t>
  </si>
  <si>
    <t>BC_Nov</t>
  </si>
  <si>
    <t>BC_Des</t>
  </si>
  <si>
    <t>Total_BC</t>
  </si>
  <si>
    <t>Real_NGTMA Jan</t>
  </si>
  <si>
    <t>Real_NGTMA Feb</t>
  </si>
  <si>
    <t>Real_NGTMA Mar</t>
  </si>
  <si>
    <t>Real_NGTMA Apr</t>
  </si>
  <si>
    <t>Real_NGTMA Mei</t>
  </si>
  <si>
    <t>Real_NGTMA Jun</t>
  </si>
  <si>
    <t>Real_NGTMA Jul</t>
  </si>
  <si>
    <t>Real_NGTMA Agu</t>
  </si>
  <si>
    <t>Real_NGTMA Sep</t>
  </si>
  <si>
    <t>Real_NGTMA Okt</t>
  </si>
  <si>
    <t>Real_NGTMA Nov</t>
  </si>
  <si>
    <t>Real_NGTMA Des</t>
  </si>
  <si>
    <t>TOTAL_Real_NGTMA</t>
  </si>
  <si>
    <t>KAWASAN</t>
  </si>
  <si>
    <t>PEMKAB BADUNG</t>
  </si>
  <si>
    <t>-</t>
  </si>
  <si>
    <t>LGS</t>
  </si>
  <si>
    <t>TREG 3</t>
  </si>
  <si>
    <t>NON KAWASAN</t>
  </si>
  <si>
    <t>PEMKOT DENPASAR</t>
  </si>
  <si>
    <t>PEMPROV BALI</t>
  </si>
  <si>
    <t>POLDA BALI</t>
  </si>
  <si>
    <t>MPS</t>
  </si>
  <si>
    <t>PEMKAB BANGLI</t>
  </si>
  <si>
    <t>PEMKAB BULELENG</t>
  </si>
  <si>
    <t>PEMKAB GIANYAR</t>
  </si>
  <si>
    <t>PEMKAB JEMBRANA</t>
  </si>
  <si>
    <t>PEMKAB KARANGASEM</t>
  </si>
  <si>
    <t>PEMKAB KLUNGKUNG</t>
  </si>
  <si>
    <t>PEMKAB TABANAN</t>
  </si>
  <si>
    <t>PEMKAB BOJONEGORO</t>
  </si>
  <si>
    <t>PEMKAB MADIUN</t>
  </si>
  <si>
    <t>PEMKAB MAGETAN</t>
  </si>
  <si>
    <t>PEMKAB NGAWI</t>
  </si>
  <si>
    <t>PEMKAB PACITAN</t>
  </si>
  <si>
    <t>PEMKAB PONOROGO</t>
  </si>
  <si>
    <t>PEMKAB TUBAN</t>
  </si>
  <si>
    <t>PEMKOT MADIUN</t>
  </si>
  <si>
    <t>PEMKAB MALANG</t>
  </si>
  <si>
    <t>PEMKOT BATU</t>
  </si>
  <si>
    <t>PEMKOT MALANG</t>
  </si>
  <si>
    <t>PEMKAB BLITAR</t>
  </si>
  <si>
    <t>PEMKAB KEDIRI</t>
  </si>
  <si>
    <t>PEMKAB NGANJUK</t>
  </si>
  <si>
    <t>PEMKAB TRENGGALEK</t>
  </si>
  <si>
    <t>PEMKAB TULUNGAGUNG</t>
  </si>
  <si>
    <t>PEMKOT BLITAR</t>
  </si>
  <si>
    <t>PEMKOT KEDIRI</t>
  </si>
  <si>
    <t>PEMKAB JOMBANG</t>
  </si>
  <si>
    <t>PEMKAB MOJOKERTO</t>
  </si>
  <si>
    <t>PEMKAB SIDOARJO</t>
  </si>
  <si>
    <t>PEMKOT MOJOKERTO</t>
  </si>
  <si>
    <t>PEMKAB BANYUWANGI</t>
  </si>
  <si>
    <t>PEMKAB BONDOWOSO</t>
  </si>
  <si>
    <t>PEMKAB JEMBER</t>
  </si>
  <si>
    <t>PEMKAB SITUBONDO</t>
  </si>
  <si>
    <t>PEMKAB LUMAJANG</t>
  </si>
  <si>
    <t>PEMKAB PASURUAN</t>
  </si>
  <si>
    <t>PEMKAB PROBOLINGGO</t>
  </si>
  <si>
    <t>PEMKOT PASURUAN</t>
  </si>
  <si>
    <t>PEMKOT PROBOLINGGO</t>
  </si>
  <si>
    <t>PEMKAB BANGKALAN</t>
  </si>
  <si>
    <t>PEMKAB PAMEKASAN</t>
  </si>
  <si>
    <t>PEMKAB SAMPANG</t>
  </si>
  <si>
    <t>PEMKAB SUMENEP</t>
  </si>
  <si>
    <t>PEMKAB BIMA</t>
  </si>
  <si>
    <t>PEMKAB DOMPU</t>
  </si>
  <si>
    <t>PEMKAB LOMBOK BARAT</t>
  </si>
  <si>
    <t>PEMKAB LOMBOK TENGAH</t>
  </si>
  <si>
    <t>PEMKAB LOMBOK TIMUR</t>
  </si>
  <si>
    <t>PEMKAB LOMBOK UTARA</t>
  </si>
  <si>
    <t>PEMKAB SUMBAWA</t>
  </si>
  <si>
    <t>PEMKAB SUMBAWA BARAT</t>
  </si>
  <si>
    <t>PEMKOT BIMA</t>
  </si>
  <si>
    <t>PEMKOT MATARAM</t>
  </si>
  <si>
    <t>PEMPROV NUSA TENGGARA BARAT</t>
  </si>
  <si>
    <t>POLDA NUSA TENGGARA BARAT (NTB)</t>
  </si>
  <si>
    <t>PEMKAB ALOR</t>
  </si>
  <si>
    <t>PEMKAB BELU</t>
  </si>
  <si>
    <t>PEMKAB ENDE</t>
  </si>
  <si>
    <t>PEMKAB FLORES TIMUR</t>
  </si>
  <si>
    <t>PEMKAB KUPANG</t>
  </si>
  <si>
    <t>PEMKAB LEMBATA</t>
  </si>
  <si>
    <t>PEMKAB MALAKA</t>
  </si>
  <si>
    <t>PEMKAB MANGGARAI</t>
  </si>
  <si>
    <t>PEMKAB MANGGARAI BARAT</t>
  </si>
  <si>
    <t>PEMKAB MANGGARAI TIMUR</t>
  </si>
  <si>
    <t>PEMKAB NGADA</t>
  </si>
  <si>
    <t>PEMKAB NAGEKEO</t>
  </si>
  <si>
    <t>PEMKAB ROTE NDAO</t>
  </si>
  <si>
    <t>PEMKAB SABU RAIJUA</t>
  </si>
  <si>
    <t>PEMKAB SIKKA</t>
  </si>
  <si>
    <t>PEMKAB SUMBA BARAT</t>
  </si>
  <si>
    <t>PEMKAB SUMBA BARAT DAYA</t>
  </si>
  <si>
    <t>PEMKAB SUMBA TENGAH</t>
  </si>
  <si>
    <t>PEMKAB SUMBA TIMUR</t>
  </si>
  <si>
    <t>PEMKAB TIMOR TENGAH SELATAN</t>
  </si>
  <si>
    <t>PEMKAB TIMOR TENGAH UTARA</t>
  </si>
  <si>
    <t>PEMKOT KUPANG</t>
  </si>
  <si>
    <t>PEMPROV NUSA TENGGARA TIMUR</t>
  </si>
  <si>
    <t>POLDA NUSA TENGGARA TIMUR (NTT)</t>
  </si>
  <si>
    <t>PEMPROV JAWA TIMUR</t>
  </si>
  <si>
    <t>POLDA JAWA TIMUR</t>
  </si>
  <si>
    <t>PEMKAB GRESIK</t>
  </si>
  <si>
    <t>PEMKAB LAMONGAN</t>
  </si>
  <si>
    <t>PEMKOT SURABAYA</t>
  </si>
  <si>
    <t>PEMPROV JAWA TENGAH</t>
  </si>
  <si>
    <t>PEMKAB KENDAL</t>
  </si>
  <si>
    <t>PEMKAB SEMARANG</t>
  </si>
  <si>
    <t>PEMKOT SALATIGA</t>
  </si>
  <si>
    <t>PEMKOT SEMARANG</t>
  </si>
  <si>
    <t>POLDA JAWA TENGAH</t>
  </si>
  <si>
    <t>PEMPROV DI YOGYAKARTA</t>
  </si>
  <si>
    <t>PEMKAB BANTUL</t>
  </si>
  <si>
    <t>PEMKAB SLEMAN</t>
  </si>
  <si>
    <t>PEMKAB GUNUNGKIDUL</t>
  </si>
  <si>
    <t>PEMKAB KULON PROGO</t>
  </si>
  <si>
    <t>PEMKOT YOGYAKARTA</t>
  </si>
  <si>
    <t>POLDA DI YOGYAKARTA</t>
  </si>
  <si>
    <t>PEMKAB SUKOHARJO</t>
  </si>
  <si>
    <t>PEMKOT SURAKARTA</t>
  </si>
  <si>
    <t>PEMKAB BOYOLALI</t>
  </si>
  <si>
    <t>PEMKAB KARANGANYAR</t>
  </si>
  <si>
    <t>PEMKAB KLATEN</t>
  </si>
  <si>
    <t>PEMKAB SRAGEN</t>
  </si>
  <si>
    <t>PEMKAB WONOGIRI</t>
  </si>
  <si>
    <t>PEMKAB PEMALANG</t>
  </si>
  <si>
    <t>PEMKAB BATANG</t>
  </si>
  <si>
    <t>PEMKAB PEKALONGAN</t>
  </si>
  <si>
    <t>PEMKOT PEKALONGAN</t>
  </si>
  <si>
    <t>PEMKAB TEGAL</t>
  </si>
  <si>
    <t>PEMKOT TEGAL</t>
  </si>
  <si>
    <t>PEMKAB BREBES</t>
  </si>
  <si>
    <t>PEMKAB BANYUMAS</t>
  </si>
  <si>
    <t>PEMKAB BANJARNEGARA</t>
  </si>
  <si>
    <t>PEMKAB PURBALINGGA</t>
  </si>
  <si>
    <t>PEMKAB CILACAP</t>
  </si>
  <si>
    <t>PEMKAB MAGELANG</t>
  </si>
  <si>
    <t>PEMKAB TEMANGGUNG</t>
  </si>
  <si>
    <t>PEMKOT MAGELANG</t>
  </si>
  <si>
    <t>PEMKAB KEBUMEN</t>
  </si>
  <si>
    <t>PEMKAB PURWOREJO</t>
  </si>
  <si>
    <t>PEMKAB WONOSOBO</t>
  </si>
  <si>
    <t>PEMKAB BLORA</t>
  </si>
  <si>
    <t>PEMKAB DEMAK</t>
  </si>
  <si>
    <t>PEMKAB GROBOGAN</t>
  </si>
  <si>
    <t>PEMKAB JEPARA</t>
  </si>
  <si>
    <t>PEMKAB KUDUS</t>
  </si>
  <si>
    <t>PEMKAB PATI</t>
  </si>
  <si>
    <t>PEMKAB REMBANG</t>
  </si>
  <si>
    <t xml:space="preserve">INTI DUFREE PROMOSINDO </t>
  </si>
  <si>
    <t>RETAILER</t>
  </si>
  <si>
    <t>RMS</t>
  </si>
  <si>
    <t>IAINU KEBUMEN</t>
  </si>
  <si>
    <t>FWS</t>
  </si>
  <si>
    <t>DHARMA AGUNG WIJAYA PT</t>
  </si>
  <si>
    <t>GARUDAFOOD GROUP</t>
  </si>
  <si>
    <t>AGRICULTURE</t>
  </si>
  <si>
    <t>LMS</t>
  </si>
  <si>
    <t>PT.TUNAS JAYA MEKAR ARMADA</t>
  </si>
  <si>
    <t>ARMADA GROUP</t>
  </si>
  <si>
    <t>PT. ARMADA HADA GRAHA</t>
  </si>
  <si>
    <t>LOGISTIC</t>
  </si>
  <si>
    <t>ITO SEISAKUSHO ARMADA</t>
  </si>
  <si>
    <t>BUKIT JIMBARAN PT</t>
  </si>
  <si>
    <t>SUMMARECON GROUP</t>
  </si>
  <si>
    <t>CONSTRUCTION</t>
  </si>
  <si>
    <t>PRS</t>
  </si>
  <si>
    <t>TARGET SUKSES PROPERTI</t>
  </si>
  <si>
    <t>TAN CORP</t>
  </si>
  <si>
    <t>DEVELOPER</t>
  </si>
  <si>
    <t>AUSTINDO NUSANTARA JAYA HEALTHCARE PT</t>
  </si>
  <si>
    <t>AUSTINDO GROUP</t>
  </si>
  <si>
    <t>PHARMACY COMPANY</t>
  </si>
  <si>
    <t>THE PHOENIX HOTEL</t>
  </si>
  <si>
    <t>ACCOR HOTEL GROUP</t>
  </si>
  <si>
    <t>TOURISM &amp; MICE</t>
  </si>
  <si>
    <t>POLITEKNIK KOTA MALANG</t>
  </si>
  <si>
    <t>ELEX MEDIA KOMPUTINDO</t>
  </si>
  <si>
    <t>KOMPAS GROUP</t>
  </si>
  <si>
    <t>MEDIA</t>
  </si>
  <si>
    <t>HQ</t>
  </si>
  <si>
    <t>PT.SRIBOGA FLOUR MILL</t>
  </si>
  <si>
    <t>SRIBOGA GROUP</t>
  </si>
  <si>
    <t>PROCESS MANUFACTURING</t>
  </si>
  <si>
    <t xml:space="preserve">ACCOR HOTEL YOGYA </t>
  </si>
  <si>
    <t xml:space="preserve">BALI SAFARI DAN MARINE PARK </t>
  </si>
  <si>
    <t>TAMAN SAFARI GROUP</t>
  </si>
  <si>
    <t xml:space="preserve">HOTEL KUMALA PANTAI </t>
  </si>
  <si>
    <t>BUKAN GROUP CONGLO</t>
  </si>
  <si>
    <t xml:space="preserve">STIT MUHAMMADIYAH LUMAJANG </t>
  </si>
  <si>
    <t>PTS</t>
  </si>
  <si>
    <t>EDUCATIONAL INSTITUTION</t>
  </si>
  <si>
    <t xml:space="preserve">HOTEL NEW SAPHIR YOGYAKARTA </t>
  </si>
  <si>
    <t xml:space="preserve">RENAISSANCE NUSA-ROYAL PASIFIC NUSANTARA </t>
  </si>
  <si>
    <t xml:space="preserve">UNIVERSITAS MUHAMMADIYAH KUDUS </t>
  </si>
  <si>
    <t>MASKAPAI REANSURANSI INDONESIA</t>
  </si>
  <si>
    <t>PANIN GROUP</t>
  </si>
  <si>
    <t>INSURANCE</t>
  </si>
  <si>
    <t>ERES REVCO</t>
  </si>
  <si>
    <t>TEMPO GROUP</t>
  </si>
  <si>
    <t>DISTRIBUTOR</t>
  </si>
  <si>
    <t>MOSTRANS GLOBAL DIGILOG PT</t>
  </si>
  <si>
    <t>KALBE FARMA GROUP</t>
  </si>
  <si>
    <t>UNIVERSITAS MUHAMMADIYAH KENDAL BATANG</t>
  </si>
  <si>
    <t>SINAR PANGAN BARAT</t>
  </si>
  <si>
    <t>MAYORA GROUP</t>
  </si>
  <si>
    <t>ISHIZUKA MASPION INDONESIA</t>
  </si>
  <si>
    <t>MASPION GROUP</t>
  </si>
  <si>
    <t>DISCRETE MANUFACTURING</t>
  </si>
  <si>
    <t>SUNTORY GARUDA BEVERAGE BANJARMASIN PT</t>
  </si>
  <si>
    <t>CAFE &amp; RESTO</t>
  </si>
  <si>
    <t>BENTOEL DISTRIBUSI UTAMA PT</t>
  </si>
  <si>
    <t>BENTOEL GROUP</t>
  </si>
  <si>
    <t>MESSULTRA PRIMA ABADI PT</t>
  </si>
  <si>
    <t>ABC GROUP</t>
  </si>
  <si>
    <t>MASPION BAZAR</t>
  </si>
  <si>
    <t>SEMEN BOSOWA BANYUWANGI PT</t>
  </si>
  <si>
    <t>BOSOWA GROUP</t>
  </si>
  <si>
    <t>KOSMETIK LESTARI ADIPERKASA</t>
  </si>
  <si>
    <t>MAP</t>
  </si>
  <si>
    <t>PCS</t>
  </si>
  <si>
    <t>CAKRAWALA MEGA INDAH</t>
  </si>
  <si>
    <t>SINAR MAS GROUP</t>
  </si>
  <si>
    <t>SUMALINDO HUTANI JAYA A09 PT</t>
  </si>
  <si>
    <t>DIGIMAP</t>
  </si>
  <si>
    <t>INDOJAKARTA MOTOR GEMILANG PT</t>
  </si>
  <si>
    <t>SALIM GROUP</t>
  </si>
  <si>
    <t>PT TRANS NEWS CORPORA</t>
  </si>
  <si>
    <t>CT CORP GROUP</t>
  </si>
  <si>
    <t>PT TRANS RETAIL INDONESIA</t>
  </si>
  <si>
    <t>STACCATO</t>
  </si>
  <si>
    <t xml:space="preserve">PT MALINDO FEEDMILL BREEDER FARM </t>
  </si>
  <si>
    <t>MALINDO GROUP</t>
  </si>
  <si>
    <t>FISHERIES &amp; POULTRY</t>
  </si>
  <si>
    <t>BUDI DHARMA JAKARTA</t>
  </si>
  <si>
    <t>ALAM SUTERA GROUP/ ARGO MANUNGGAL</t>
  </si>
  <si>
    <t>NIAGAUTAMA TOKO</t>
  </si>
  <si>
    <t>LIPPO GROUP</t>
  </si>
  <si>
    <t>UTILITIES COMPANY</t>
  </si>
  <si>
    <t>MANDIRI CIPTA GEMILANG</t>
  </si>
  <si>
    <t>STYROCHEMINDO</t>
  </si>
  <si>
    <t>BARITO PACIFIC</t>
  </si>
  <si>
    <t>AGRI MULTI LESTARI PT</t>
  </si>
  <si>
    <t>ADARO GROUP</t>
  </si>
  <si>
    <t>AKR SURABAYA LAND CORPORINDO PT</t>
  </si>
  <si>
    <t>AKR GROUP</t>
  </si>
  <si>
    <t>BALI PERKASA SUKSES PT</t>
  </si>
  <si>
    <t>AGUNG PODOMORO</t>
  </si>
  <si>
    <t>BUMI SARANA BETON PT</t>
  </si>
  <si>
    <t>KALLA GROUP</t>
  </si>
  <si>
    <t>ALFA GOLDLAND REALTY//SUNJAYA DINATA PANGESTU PT</t>
  </si>
  <si>
    <t>SAHID INTI DINAMIKA</t>
  </si>
  <si>
    <t>SAHID GROUP</t>
  </si>
  <si>
    <t>PT. SEMBILAN RAKSA DINAMIKA</t>
  </si>
  <si>
    <t>PT PAKUWON PERMAI</t>
  </si>
  <si>
    <t>PAKUWON JATI GROUP</t>
  </si>
  <si>
    <t>BATUTUA TEMBAGA RAYA KUPANG PT</t>
  </si>
  <si>
    <t>MINING COMPANY</t>
  </si>
  <si>
    <t>SURYA MOBIL</t>
  </si>
  <si>
    <t>TUNAS GROUP</t>
  </si>
  <si>
    <t>ABADI JAYA TEKNIK</t>
  </si>
  <si>
    <t>BALI TV</t>
  </si>
  <si>
    <t>AGUNG MANDIRI LESTARI PT</t>
  </si>
  <si>
    <t>GOBEL DHARMA KARYA YASA PT</t>
  </si>
  <si>
    <t>GOBEL GROUP</t>
  </si>
  <si>
    <t>SURYA KERTA BHAKTI PT</t>
  </si>
  <si>
    <t>GUDANG GARAM</t>
  </si>
  <si>
    <t>SILOAM KARYA SEJAHTERA PT</t>
  </si>
  <si>
    <t>HOSPITAL</t>
  </si>
  <si>
    <t>ARAYA MEGAH ABADI GOLF</t>
  </si>
  <si>
    <t>ARAYA GROUP</t>
  </si>
  <si>
    <t>HIGH RISE BUILDING</t>
  </si>
  <si>
    <t>ABACUS DISTRIBUTION SYSTEMS INDONESIA</t>
  </si>
  <si>
    <t>SONA TOPAS TOUR TRAVEL</t>
  </si>
  <si>
    <t>MAYAPADA GROUP</t>
  </si>
  <si>
    <t>PT LUMENINDO GILANG CAHAYA</t>
  </si>
  <si>
    <t>PT WISMILAK INTI MAKMUR</t>
  </si>
  <si>
    <t>WISMILAK GROUP</t>
  </si>
  <si>
    <t>SURYA ANDALAS</t>
  </si>
  <si>
    <t>SENTRAL AGUNG INDAH</t>
  </si>
  <si>
    <t>GRIYA TIRTA</t>
  </si>
  <si>
    <t>PURA NUSA PERSADA</t>
  </si>
  <si>
    <t>PURA GROUP</t>
  </si>
  <si>
    <t>SINAR PERDANA CARAKA PT</t>
  </si>
  <si>
    <t>WILMAR GROUP</t>
  </si>
  <si>
    <t>BINUS CENTER PT</t>
  </si>
  <si>
    <t>BINUS GROUP</t>
  </si>
  <si>
    <t>PT. DUTA SUMARA ABADI</t>
  </si>
  <si>
    <t>PT CITRA RIAU SARANA</t>
  </si>
  <si>
    <t>SURYA AIR PT</t>
  </si>
  <si>
    <t>AIRLINES</t>
  </si>
  <si>
    <t>PT SINAR MAS AGRO RESOURCES AND TECHNOLOGY,TBK</t>
  </si>
  <si>
    <t>INBISCO NIAGA PT</t>
  </si>
  <si>
    <t>PT SURYA LOMBOK PERKASA</t>
  </si>
  <si>
    <t>MULIA CITRA ABADI</t>
  </si>
  <si>
    <t>PT. NIAGA UTAMA</t>
  </si>
  <si>
    <t>MULTI RETAILINDO PRATAMA</t>
  </si>
  <si>
    <t>KAWAN LAMA GROUP</t>
  </si>
  <si>
    <t>ADI BUMI JAYA</t>
  </si>
  <si>
    <t>TRIPUTRA GROUP</t>
  </si>
  <si>
    <t>CITRAMAS INDAH REALTINDO</t>
  </si>
  <si>
    <t>CITRAMAS GROUP</t>
  </si>
  <si>
    <t>PT PANCA KALSIUMINDO PERKASA</t>
  </si>
  <si>
    <t>PT CITRA CLASSIC FURNITURE</t>
  </si>
  <si>
    <t>INDONESIA PRATAMA PT</t>
  </si>
  <si>
    <t>BAYAN GROUP</t>
  </si>
  <si>
    <t>DARMA SARANA NUSA PRATAMA</t>
  </si>
  <si>
    <t>PT. PURADIKA BONGKAR MUAT MAKMUR</t>
  </si>
  <si>
    <t>DERMAGA PERKASA PRATAMA PT</t>
  </si>
  <si>
    <t>PORT MANAGEMENT</t>
  </si>
  <si>
    <t>YOGA INDOFOOD</t>
  </si>
  <si>
    <t>PANJANG JIWO PANGAN MAKMUR</t>
  </si>
  <si>
    <t>SURYA INTI TEMBAKAU PT</t>
  </si>
  <si>
    <t>EKA DURA INDONESIA</t>
  </si>
  <si>
    <t>ASTRA GROUP</t>
  </si>
  <si>
    <t>ELMAPURI GOPITA</t>
  </si>
  <si>
    <t>PROFESSIONAL SERVICE (DIGITAL)</t>
  </si>
  <si>
    <t>SEKAWAN KOSMETIK WASANTARA PT</t>
  </si>
  <si>
    <t>MITRAMODE DUTA FASHINDO</t>
  </si>
  <si>
    <t>COLLIBAH UTAMA</t>
  </si>
  <si>
    <t>DICKY METALS CO LTD</t>
  </si>
  <si>
    <t>RODAMAS</t>
  </si>
  <si>
    <t>SUKSES DIVA MANDIRI</t>
  </si>
  <si>
    <t>SWADAYA PANDUARTHA</t>
  </si>
  <si>
    <t>AGUNG SEDAYU GROUP</t>
  </si>
  <si>
    <t>DJAMBI WARAS</t>
  </si>
  <si>
    <t>CIPUTRA GRAHA MITRA</t>
  </si>
  <si>
    <t>CIPUTRA GROUP</t>
  </si>
  <si>
    <t>PT MORANTE JAYA</t>
  </si>
  <si>
    <t>BLUE BIRD GROUP</t>
  </si>
  <si>
    <t>LAND TRANSPORTATION</t>
  </si>
  <si>
    <t xml:space="preserve">PT. PERUSAHAAN DAGANG TEMPO </t>
  </si>
  <si>
    <t>ARLINDO ANUGERAH SEJAHTERA PT</t>
  </si>
  <si>
    <t>SUTINDO GROUP</t>
  </si>
  <si>
    <t>PUSAKA NURI UTAMA</t>
  </si>
  <si>
    <t>MULTIMAS NABATI ASAHAN PT</t>
  </si>
  <si>
    <t>ASTRA AUTOPRIMA</t>
  </si>
  <si>
    <t>AJINOMOTO SALES INDONESIA PT</t>
  </si>
  <si>
    <t>AJINOMOTO GROUP</t>
  </si>
  <si>
    <t>PT. PRAJA BALI TRANSPORTAS</t>
  </si>
  <si>
    <t xml:space="preserve">UNIVERSITAS MUHAMMADIYAH MATARAM </t>
  </si>
  <si>
    <t>PT PERMATA PUTERA MANDIRI (PPM)</t>
  </si>
  <si>
    <t>PT. RAGAM TANGGUH FORTINDO</t>
  </si>
  <si>
    <t>PT INDOMOBIL CAHAYA PRIMA</t>
  </si>
  <si>
    <t>WAHANA NIAGA LOMBOK</t>
  </si>
  <si>
    <t>SURYA MANDALA PT</t>
  </si>
  <si>
    <t>PT ARINDO GEDONG JEMBAR</t>
  </si>
  <si>
    <t>PELABUHAN PENAJAM BANUA TAKA</t>
  </si>
  <si>
    <t>DAYA ANUGRAH MANDIRI PT</t>
  </si>
  <si>
    <t>ANTAR SURYA JAYA PT</t>
  </si>
  <si>
    <t xml:space="preserve">MATSUSHITA LIGHTING INDONESIA </t>
  </si>
  <si>
    <t>SUPRAVISI RAMA OPTIK MANUFACTURING</t>
  </si>
  <si>
    <t>DJARUM GROUP</t>
  </si>
  <si>
    <t>PT BUANA TATA GRAHA</t>
  </si>
  <si>
    <t>TOYOTA ASTRA FINANCE</t>
  </si>
  <si>
    <t>MULTIFINANCE</t>
  </si>
  <si>
    <t>MENOEWA KOPI</t>
  </si>
  <si>
    <t>BENTO GROUP</t>
  </si>
  <si>
    <t>UNIVERSITAS MUHAMMADIYAH LAMONGAN</t>
  </si>
  <si>
    <t>SUBUR ABADI RAYA</t>
  </si>
  <si>
    <t>TRANSPORT</t>
  </si>
  <si>
    <t>MULTI NABATI SULAWESI PANTOLOAN PT</t>
  </si>
  <si>
    <t>CIPTA MUSTIKA</t>
  </si>
  <si>
    <t>SINTESA GROUP</t>
  </si>
  <si>
    <t>WAHANA ADIDAYA KUDUS PT</t>
  </si>
  <si>
    <t>SUPRA SUMBER CIPTA</t>
  </si>
  <si>
    <t>JAPFA GROUP</t>
  </si>
  <si>
    <t>TAMAN HARAPAN INDAH</t>
  </si>
  <si>
    <t>INTILAND GROUP</t>
  </si>
  <si>
    <t>BAKRIE AUTOPARTS PT</t>
  </si>
  <si>
    <t>BAKRIE GROUP</t>
  </si>
  <si>
    <t>SALONPAS INDONESIA</t>
  </si>
  <si>
    <t>PT KOBIN KERAMIK INDUSTRI</t>
  </si>
  <si>
    <t>MELINDO MILLENIUM MAKMUR PT</t>
  </si>
  <si>
    <t>SEMEN GOMBONG PT</t>
  </si>
  <si>
    <t>MEDCO GROUP</t>
  </si>
  <si>
    <t>ASIA SEJAHTERA PERDANA PT</t>
  </si>
  <si>
    <t>PT ASTRA AUTO TRUST</t>
  </si>
  <si>
    <t>SIGMAGOLD INTI PERKASA TBK PT</t>
  </si>
  <si>
    <t>SEKURITAS</t>
  </si>
  <si>
    <t>CIPTA PESONA KARYA</t>
  </si>
  <si>
    <t>DANAPATI ABINAYA INVESTAMA (JAK TV) PT</t>
  </si>
  <si>
    <t>ARTHA GRAHA GROUP</t>
  </si>
  <si>
    <t>AGUSTINUS WAE FOLO-PT MITRA SINAR JAYA</t>
  </si>
  <si>
    <t>CHAROEN POKPHAND GROUP</t>
  </si>
  <si>
    <t>PLASA MARINA</t>
  </si>
  <si>
    <t>TRIDJAYA KARTIKA GROUP</t>
  </si>
  <si>
    <t>PT. NISSIN MAS</t>
  </si>
  <si>
    <t>AERO WISATA PT</t>
  </si>
  <si>
    <t>AMP PLANTATION</t>
  </si>
  <si>
    <t>FORESTRY</t>
  </si>
  <si>
    <t>PT ARMADA PERKASA MOBILINDO</t>
  </si>
  <si>
    <t>PT. NUSA RAYA CIPTA TBK</t>
  </si>
  <si>
    <t>SURYA CIPTA INTERNUSA GROUP</t>
  </si>
  <si>
    <t>SUKUNTEX PT</t>
  </si>
  <si>
    <t>SUKUN GROUP</t>
  </si>
  <si>
    <t>SINAR NIAGA SEJAHTERA</t>
  </si>
  <si>
    <t>PT. BHUMI JATI POWER</t>
  </si>
  <si>
    <t>LIPPO LAND DEVELOPMENT</t>
  </si>
  <si>
    <t>ZURICH TOPAS LIFE</t>
  </si>
  <si>
    <t xml:space="preserve">THE SINGHASARI RESORT BATU </t>
  </si>
  <si>
    <t>PT MAKMUR SEJAHTERA WISESA</t>
  </si>
  <si>
    <t>DISTIBUTOR NESTLE</t>
  </si>
  <si>
    <t>NESTLE CORP</t>
  </si>
  <si>
    <t>ASURANSI JIWA EKA LIFE</t>
  </si>
  <si>
    <t>HISAMITSU PHARMA INDONESIA PT</t>
  </si>
  <si>
    <t>HEALTHCARE SERVICE</t>
  </si>
  <si>
    <t>ALUMINDO LIGHT METAL INDUSTRY</t>
  </si>
  <si>
    <t>PT PARA BANDUNG PROPERTINDO</t>
  </si>
  <si>
    <t>PT. POLEKAO INDONESIA CHEMICALS</t>
  </si>
  <si>
    <t>YARSI A YANI CC50</t>
  </si>
  <si>
    <t>GUNUNG BAYAN PRATAMA COAL PT</t>
  </si>
  <si>
    <t>ARTHA BOGA CEMERLANG PT</t>
  </si>
  <si>
    <t>TUNAS MOBIL PT</t>
  </si>
  <si>
    <t>PT PANEN SELARAS ADIPERKASA</t>
  </si>
  <si>
    <t>UNIVERSITAS MUHAMMADIYAH SIDOARJO</t>
  </si>
  <si>
    <t xml:space="preserve">STAI MUHAMMADIYAH TULUNG AGUNG </t>
  </si>
  <si>
    <t>ASTRA DAIDO STEEL INDONESIA</t>
  </si>
  <si>
    <t>DANAYASA ARTHATHAMA</t>
  </si>
  <si>
    <t>PANDYA PERKASA</t>
  </si>
  <si>
    <t>PUTRA BHAKTI STIKOM</t>
  </si>
  <si>
    <t>BOGASARI FLOUR MILLS PT</t>
  </si>
  <si>
    <t>MARITIM BARITO PERKASA</t>
  </si>
  <si>
    <t>GELORA DJAYA PT</t>
  </si>
  <si>
    <t>INDOFOOD FRITOLAY MAKMUR PT</t>
  </si>
  <si>
    <t>PT NILAM PORT  TERMINAL INDONESIA</t>
  </si>
  <si>
    <t>PT SURYA RAHARJA PERKASA</t>
  </si>
  <si>
    <t>PULOGADUNG PAWITRA LAKSANA</t>
  </si>
  <si>
    <t>SOHO INDUSTRI FARMASI PT</t>
  </si>
  <si>
    <t>SOHO GROUP</t>
  </si>
  <si>
    <t>BUMI JASA UTAMA</t>
  </si>
  <si>
    <t>INDOFOOD CBP SUKSES MAKMUR PT</t>
  </si>
  <si>
    <t>SWALAYAN SUKSES ABADI PT</t>
  </si>
  <si>
    <t>FADENT MAHKOTA SAHID PT</t>
  </si>
  <si>
    <t>LAPINDO BRANTAS INC</t>
  </si>
  <si>
    <t>OIL &amp; GAS COMPANY</t>
  </si>
  <si>
    <t>RANGKA RAYA</t>
  </si>
  <si>
    <t>UNIVERSITAS MUHAMMADIYAH PEKALONGAN</t>
  </si>
  <si>
    <t>SUMMIT INDONESIA PT</t>
  </si>
  <si>
    <t>SUMITOMO CORPORATION GROUP</t>
  </si>
  <si>
    <t>ADYABUANA PERSADA</t>
  </si>
  <si>
    <t>WINGS GROUP</t>
  </si>
  <si>
    <t>KENCANA TIARA GEMILANG</t>
  </si>
  <si>
    <t>PT SUSHI TEI INDONESIA</t>
  </si>
  <si>
    <t>PT AUTOMOBIL JAYA ABADI</t>
  </si>
  <si>
    <t>ANDALAN MULTI KENCANA PT</t>
  </si>
  <si>
    <t>MOOR SUKSES INTERNASIONAL PT</t>
  </si>
  <si>
    <t>INDONESIA TSINGSHAN STAINLESS STEEL PT</t>
  </si>
  <si>
    <t>PT NUSA SARANA INDONESIA</t>
  </si>
  <si>
    <t>THAMRIN GROUP</t>
  </si>
  <si>
    <t>ARMADA INTERNATIONAL MOTOR (DAIHATSU) PT</t>
  </si>
  <si>
    <t>CS2 POLA SEHAT PT</t>
  </si>
  <si>
    <t>PT SINARMAS ASSET MANAGEMENT</t>
  </si>
  <si>
    <t>PT SUPRA USADHATAMA</t>
  </si>
  <si>
    <t>MAMBRUK CIKONENG</t>
  </si>
  <si>
    <t>CARDIG LOGISTIGS INDONESIA</t>
  </si>
  <si>
    <t>CARDIG INTERNATIONAL GROUP</t>
  </si>
  <si>
    <t>INDOLAKTO PT</t>
  </si>
  <si>
    <t>RASHAL SIAR CAKRA MEDIKA</t>
  </si>
  <si>
    <t>MARGA NUSANTARA JAYA PT</t>
  </si>
  <si>
    <t>KONIMEX GROUP</t>
  </si>
  <si>
    <t xml:space="preserve">UNIVERSITAS MUHAMMADIYAH PONOROGO </t>
  </si>
  <si>
    <t>MASPION SQUARE</t>
  </si>
  <si>
    <t>MALL</t>
  </si>
  <si>
    <t>AMANAH PRIMA INDONESIA PT</t>
  </si>
  <si>
    <t>UMAWAR GROUP</t>
  </si>
  <si>
    <t>PT CENTRAL NAGA EUROPINDO</t>
  </si>
  <si>
    <t>BAWEN MEDIATAMA PT</t>
  </si>
  <si>
    <t>PT PURINUSA EKAPERSADA</t>
  </si>
  <si>
    <t>SANTOS PREMIUM KRIMER</t>
  </si>
  <si>
    <t>KAPAL API GROUP</t>
  </si>
  <si>
    <t>ANTA EXPRESS TOUR &amp; TRAVEL</t>
  </si>
  <si>
    <t>PT ARUTMIN INDONESIA</t>
  </si>
  <si>
    <t>PT MARGA MANDALASAKTI</t>
  </si>
  <si>
    <t>SENTRALSARI PRIMASENTOSA PT</t>
  </si>
  <si>
    <t>PT SIAM MASPION TERMINAL</t>
  </si>
  <si>
    <t>MNC SEKURITAS PT</t>
  </si>
  <si>
    <t>MNC GROUP</t>
  </si>
  <si>
    <t>ALMARON PERKASA</t>
  </si>
  <si>
    <t>PT MASPION ELEKTRONIK</t>
  </si>
  <si>
    <t>RITRA KONNAS FREIGHT CENTRE</t>
  </si>
  <si>
    <t>PT JASAMARGA PANDAAN MALANG</t>
  </si>
  <si>
    <t>WEISS TECH PT</t>
  </si>
  <si>
    <t>PT. CITRA LESTARI MOBILINDO ( THAMRIN GROUP )</t>
  </si>
  <si>
    <t>PANIN SEKURITAS</t>
  </si>
  <si>
    <t>BHIRAWA MITRA SENTOSA</t>
  </si>
  <si>
    <t>PT ECOGREEN OLEOCHEMICALS</t>
  </si>
  <si>
    <t>SWADHARMA BHAKTI SEDAYA FINANCE PT</t>
  </si>
  <si>
    <t xml:space="preserve">UNIVERSITAS MUHAMMADIYAH PURWOKERTO </t>
  </si>
  <si>
    <t>ERSA EASTERN AVIATION</t>
  </si>
  <si>
    <t>BUKIT KAPUR REKSA PT</t>
  </si>
  <si>
    <t>APEXINDO PRATAMA DUTA</t>
  </si>
  <si>
    <t xml:space="preserve">ORTOPEDI SURAKARTA </t>
  </si>
  <si>
    <t xml:space="preserve">DISTRIBUSI SENTRA JAYA	</t>
  </si>
  <si>
    <t>SUMBER TIRTA SENTOSA</t>
  </si>
  <si>
    <t>SKY PARKING UTAMA PT</t>
  </si>
  <si>
    <t>MUARA WISESA SAMUDRA</t>
  </si>
  <si>
    <t>HINO FINANCE INDONESIA PT</t>
  </si>
  <si>
    <t>ARMADA TUNAS JAYA PT</t>
  </si>
  <si>
    <t>INDAL ALUMINIUM INDUSTRY TBK</t>
  </si>
  <si>
    <t>BAOBAB SAFARI RESORT</t>
  </si>
  <si>
    <t xml:space="preserve">PT INTEGRIYA DEKORINDO </t>
  </si>
  <si>
    <t>BUMI KARSA PT</t>
  </si>
  <si>
    <t>DAMARINDO PERKASA JAMBI</t>
  </si>
  <si>
    <t>META EPSI ENGINEERING</t>
  </si>
  <si>
    <t xml:space="preserve">JASUINDO TIGA PERKASA </t>
  </si>
  <si>
    <t>PULAU SAMBU U/ MESS KARYAWAN 05</t>
  </si>
  <si>
    <t>SAMBU GROUP</t>
  </si>
  <si>
    <t>BIMASAKTI MULTI SINERGI PT</t>
  </si>
  <si>
    <t>ANUGRAH ARGON MEDICA PT</t>
  </si>
  <si>
    <t>DEXA GROUP</t>
  </si>
  <si>
    <t>PANEN SELARAS INTIBUANA PT</t>
  </si>
  <si>
    <t>AGRINUSA JAYA SANTOSA PT</t>
  </si>
  <si>
    <t>PT. SURYA ARTHA NUSANTARA FINANCE</t>
  </si>
  <si>
    <t>UNITED INDO SURABAYA</t>
  </si>
  <si>
    <t>SINARMAS HANA FINANCE CABANG YOGYAKARTA</t>
  </si>
  <si>
    <t>KASAKATA KIMIA PT</t>
  </si>
  <si>
    <t>PT. OTSUKA INDONESIA</t>
  </si>
  <si>
    <t>OTSUKA GROUP</t>
  </si>
  <si>
    <t>TIRTA KENCANA TATAWARNA PT</t>
  </si>
  <si>
    <t>PANASONIC LIGHTING INDONESIA</t>
  </si>
  <si>
    <t xml:space="preserve">JICO AGUNG </t>
  </si>
  <si>
    <t>MIWON GROUP</t>
  </si>
  <si>
    <t>BOSOWA ASURANSI PT</t>
  </si>
  <si>
    <t>MITRA MULIA MAKMUR</t>
  </si>
  <si>
    <t>ARTHA GRAHA GENERAL INSURANCE</t>
  </si>
  <si>
    <t>PT SINARMAS SEKURITAS</t>
  </si>
  <si>
    <t>OUT OF ASIA PT</t>
  </si>
  <si>
    <t>SEDAYA PRATAMA PT</t>
  </si>
  <si>
    <t>YOMART RUKUN SELALU PT</t>
  </si>
  <si>
    <t>YOGYA GROUP</t>
  </si>
  <si>
    <t>TREG 2</t>
  </si>
  <si>
    <t>VODA INDONESIA PT</t>
  </si>
  <si>
    <t>PT BINA PERTIWI</t>
  </si>
  <si>
    <t>PT NAGARAJA LESTARI (PULO GADUNG TRADE CENTER)</t>
  </si>
  <si>
    <t>CIPUTRA SEMARANG PT</t>
  </si>
  <si>
    <t>PT CAMPINA ICE CREAM</t>
  </si>
  <si>
    <t>ULTRAJAYA</t>
  </si>
  <si>
    <t>SILOAM MEDIKA CEMERLANG PT</t>
  </si>
  <si>
    <t>TIGA DUA DELAPAN, TBK</t>
  </si>
  <si>
    <t xml:space="preserve">NUSA DUA BEACH HOTEL </t>
  </si>
  <si>
    <t xml:space="preserve">HARTONO ELECTRONIC </t>
  </si>
  <si>
    <t>PONDOK INDAH HOTEL</t>
  </si>
  <si>
    <t>BUMI SARANA UTAMA PT</t>
  </si>
  <si>
    <t>MILLENIUM MEGA MULIA PT</t>
  </si>
  <si>
    <t>RAMAYANA GLOBAL PRATAMA PT</t>
  </si>
  <si>
    <t xml:space="preserve">GREENFIELDS INDONESIA </t>
  </si>
  <si>
    <t>PT EVERBRIGHT</t>
  </si>
  <si>
    <t>DWIJAYA MANUNGGAL</t>
  </si>
  <si>
    <t>NOVOTEL BALI</t>
  </si>
  <si>
    <t>SERASI LOGISTICS INDONESIA PT</t>
  </si>
  <si>
    <t>PERMATA BIRAMA SAKTI PT</t>
  </si>
  <si>
    <t>PT RAJAWALI ADIMANDALIKA</t>
  </si>
  <si>
    <t>RAJAWALI CORPORA</t>
  </si>
  <si>
    <t>FAST RETAILING INDONESIA PT</t>
  </si>
  <si>
    <t>PT ARDENDI JAYA SENTOSA</t>
  </si>
  <si>
    <t>PT. AKR CORPORINDO</t>
  </si>
  <si>
    <t>KANMO RETAILINDO PT</t>
  </si>
  <si>
    <t xml:space="preserve">UNIVERSITAS MUHAMMADIYAH SIDOARJO </t>
  </si>
  <si>
    <t>PT WIJAYA PRATAMA RAYA</t>
  </si>
  <si>
    <t xml:space="preserve">UNIVERSITAS AHMAD DAHLAN </t>
  </si>
  <si>
    <t>WAHANA WIRAWAN PT</t>
  </si>
  <si>
    <t>LIPPO GENERAL INSURANCE</t>
  </si>
  <si>
    <t>KARUNIA ALAM SEGAR</t>
  </si>
  <si>
    <t xml:space="preserve">SURYA PAMENANG, PT </t>
  </si>
  <si>
    <t>SARIGUNA PRIMA TIRTA</t>
  </si>
  <si>
    <t>FAJAR SURYA PERKASA PT</t>
  </si>
  <si>
    <t xml:space="preserve">ACCOR HOTEL BALI </t>
  </si>
  <si>
    <t xml:space="preserve">SORINI CORPORATION </t>
  </si>
  <si>
    <t>PT SINARMAS MULTIFINANCE</t>
  </si>
  <si>
    <t xml:space="preserve">HOTEL LUMI (PT. LUMI GILI BESAR) </t>
  </si>
  <si>
    <t>DHARMA SATYA NUSANTARA PT</t>
  </si>
  <si>
    <t>PT. SAMATOR GAS INDUSTRI</t>
  </si>
  <si>
    <t>SAMATOR GROUP</t>
  </si>
  <si>
    <t>SURI TANI PEMUKA PT</t>
  </si>
  <si>
    <t>AICE ICE CREAM JATIM INDUSTRY PT</t>
  </si>
  <si>
    <t xml:space="preserve">RSU DR KARIADI </t>
  </si>
  <si>
    <t>PT DIMAS PRATAMA INDAH</t>
  </si>
  <si>
    <t xml:space="preserve">HOLIDAY INN HOTEL BALI </t>
  </si>
  <si>
    <t>PT ARTA BOGA CEMERLANG</t>
  </si>
  <si>
    <t>CATURMAS KARSAUDARA</t>
  </si>
  <si>
    <t xml:space="preserve">PT. SURYA ZIG ZAG </t>
  </si>
  <si>
    <t xml:space="preserve">PT NIPSEA PAINT AND CHEMICALS </t>
  </si>
  <si>
    <t xml:space="preserve">PT WIRIFA SAKTI (NEOVIA GROUP) </t>
  </si>
  <si>
    <t>NEOVIA GROUP</t>
  </si>
  <si>
    <t xml:space="preserve">PT MEDIKA SARANA TRALIANSIA </t>
  </si>
  <si>
    <t xml:space="preserve">KAWASAN INDUSTRI </t>
  </si>
  <si>
    <t>INDUSTRIAL PARK</t>
  </si>
  <si>
    <t>MAP GROUP AKTIF ADIPERKASA</t>
  </si>
  <si>
    <t>BUMEN REDJA ABADI PT</t>
  </si>
  <si>
    <t xml:space="preserve">PT DHARMA MEDIKA BULELENG </t>
  </si>
  <si>
    <t xml:space="preserve">PT. GRAHA SARANA GRESIK </t>
  </si>
  <si>
    <t>MAN ENERGY SOLUTIONS INDONESIA PT</t>
  </si>
  <si>
    <t>PT ARMADA AUTO TARA</t>
  </si>
  <si>
    <t xml:space="preserve">SAHID YOGYAKARTA (PT. KOBA PANGESTU) </t>
  </si>
  <si>
    <t xml:space="preserve">TJIWI KIMIA </t>
  </si>
  <si>
    <t>GAWIH JAYA</t>
  </si>
  <si>
    <t xml:space="preserve">UNIVERSITAS MUHAMMADIYAH KUPANG </t>
  </si>
  <si>
    <t xml:space="preserve">INTEGRA INDOCABINET </t>
  </si>
  <si>
    <t xml:space="preserve">JAWA TIMUR PARK GROUP </t>
  </si>
  <si>
    <t>ADI PURUSA</t>
  </si>
  <si>
    <t>SPIL GROUP</t>
  </si>
  <si>
    <t>PT OTO MULTIARTHA</t>
  </si>
  <si>
    <t>CITRA GARDEN CITY MALANG JO PT</t>
  </si>
  <si>
    <t xml:space="preserve">SIBA SURYA PT </t>
  </si>
  <si>
    <t>BANK AMAR INDONESIA PT</t>
  </si>
  <si>
    <t>PRIVATE BANK</t>
  </si>
  <si>
    <t>PBS</t>
  </si>
  <si>
    <t xml:space="preserve">MEKAR ARMADA JAYA, PT </t>
  </si>
  <si>
    <t>RITZ CARLTON HOTEL BALI</t>
  </si>
  <si>
    <t>SEJAHTERA RAYA ANUGRAH JAYA (BMC MAYAPADA HOSPITAL) PT</t>
  </si>
  <si>
    <t xml:space="preserve">PT MALINDO FEEDMILL TBK </t>
  </si>
  <si>
    <t>KARYA TANGAN INDAH PT</t>
  </si>
  <si>
    <t>HOTEL FOUR POINTS BY SHERATON MANADO</t>
  </si>
  <si>
    <t>LOMBOK EPICENTRUM</t>
  </si>
  <si>
    <t xml:space="preserve">SWISS BELL HOTEL BALI </t>
  </si>
  <si>
    <t>BAYU BERINGIN LESTARI (PLAZA SURABAYA)</t>
  </si>
  <si>
    <t xml:space="preserve">UNIVERSITAS MUHAMMADIYAH SURABAYA </t>
  </si>
  <si>
    <t>IFORTE SOLUSI INFOTEK UNTUK TAMAN PANDAN</t>
  </si>
  <si>
    <t xml:space="preserve">PT PATRIA MARITIME LINES </t>
  </si>
  <si>
    <t>PR SUKUN</t>
  </si>
  <si>
    <t>UNIVERSITAS SURABAYA</t>
  </si>
  <si>
    <t>PODO JOYO MASYHUR</t>
  </si>
  <si>
    <t>FAJAR MITRA INDAH PT</t>
  </si>
  <si>
    <t xml:space="preserve">ROYAL BALI RESORT </t>
  </si>
  <si>
    <t xml:space="preserve">KEMPINSKI BALI (PT. GRAHA ALAM LESTARI) </t>
  </si>
  <si>
    <t>UNIVERSITAS NAHDLATUL ULAMA SURABAYA OR UNUSA</t>
  </si>
  <si>
    <t>ITC ATUM / CITRA AGUNG TIRTA JATIM</t>
  </si>
  <si>
    <t xml:space="preserve">SANTIKA HOTEL BALI </t>
  </si>
  <si>
    <t>MEGADEPO INDONESIA PT</t>
  </si>
  <si>
    <t>DTUR PESONA INDONESIA PT</t>
  </si>
  <si>
    <t>RS SAIFUL ANWAR</t>
  </si>
  <si>
    <t>BUMI SUKSESINDO PT</t>
  </si>
  <si>
    <t xml:space="preserve">MULTINDO AUTO FINANCE </t>
  </si>
  <si>
    <t>STIMIK DIAN NUSWANTORO (UDINUS)</t>
  </si>
  <si>
    <t>SUTINDO RAYA MULIA</t>
  </si>
  <si>
    <t>BUDI SAID</t>
  </si>
  <si>
    <t>MOTASA INDONESIA PT</t>
  </si>
  <si>
    <t>CARSURIN PT</t>
  </si>
  <si>
    <t xml:space="preserve">MAITLAND SMITH INDONESIA PT </t>
  </si>
  <si>
    <t xml:space="preserve">UNIVERSITAS WIDYA MANDALA </t>
  </si>
  <si>
    <t xml:space="preserve">KAWASAN INDUSTRI TERBOYO </t>
  </si>
  <si>
    <t>UNIVERSITAS FLORES ENDE</t>
  </si>
  <si>
    <t>UNIVERSITAS KRISTEN DUTAWACANA</t>
  </si>
  <si>
    <t>CORT INDONESIA</t>
  </si>
  <si>
    <t>BOBBIN INDUSTRY JEMBER</t>
  </si>
  <si>
    <t>KEMASAN CIPTATAMA SEMPURNA PT</t>
  </si>
  <si>
    <t xml:space="preserve">KONIMEX PT </t>
  </si>
  <si>
    <t>SUMBER GRAHA SEJAHTERA PT</t>
  </si>
  <si>
    <t>SAMPOERNA GROUP</t>
  </si>
  <si>
    <t xml:space="preserve">TRIAS SENTOSA </t>
  </si>
  <si>
    <t>DARMAWISATA INDONESIA PT</t>
  </si>
  <si>
    <t>MULIA BATARA SEMESTA</t>
  </si>
  <si>
    <t>MULIA GROUP</t>
  </si>
  <si>
    <t xml:space="preserve">RSUP SOETOMO </t>
  </si>
  <si>
    <t xml:space="preserve">ATLANTIC RICHFIELD INDONESIA </t>
  </si>
  <si>
    <t>RS JOGJA INTERNATIONAL HOSPITAL</t>
  </si>
  <si>
    <t xml:space="preserve">HARTONO ISTANA TEKNOLOGI </t>
  </si>
  <si>
    <t xml:space="preserve">MEIJI INDONESIA </t>
  </si>
  <si>
    <t xml:space="preserve">JW MARIOT SURABAYA </t>
  </si>
  <si>
    <t xml:space="preserve">PT. GLOBAL RETAILINDO PRATAMA </t>
  </si>
  <si>
    <t>ERAJAYA GROUP</t>
  </si>
  <si>
    <t xml:space="preserve">UNIVERSITAS MUHAMMADIYAH JEMBER </t>
  </si>
  <si>
    <t>SYLVIA HOTEL</t>
  </si>
  <si>
    <t>BERKAH KAWASAN MANYAR SEJAHTERA PT</t>
  </si>
  <si>
    <t xml:space="preserve">KAWASAN INDUSTRI NGORO </t>
  </si>
  <si>
    <t xml:space="preserve">RSUP SANGLAH </t>
  </si>
  <si>
    <t xml:space="preserve">KAWASAN INDUSTRI BUGANGAN </t>
  </si>
  <si>
    <t xml:space="preserve">UNIVERSITAS KRISTEN PETRA </t>
  </si>
  <si>
    <t xml:space="preserve">UNIVERSITAS MUHAMMADIYAH SEMARANG </t>
  </si>
  <si>
    <t xml:space="preserve">UNISSULA </t>
  </si>
  <si>
    <t xml:space="preserve">SURI MULIA </t>
  </si>
  <si>
    <t>RS KASIH IBU</t>
  </si>
  <si>
    <t xml:space="preserve">UNIVERSITAS MUHAMMADIYAH SURAKARTA </t>
  </si>
  <si>
    <t>UNIVERST KRISTEN SATYA WACANA</t>
  </si>
  <si>
    <t xml:space="preserve">STEEL PIPE INDUSTRY OF INDONESIA </t>
  </si>
  <si>
    <t xml:space="preserve">MATARAM SAKTI MOTOR </t>
  </si>
  <si>
    <t>MATARAM SAKTI MOTOR</t>
  </si>
  <si>
    <t>SUPRAMA PT</t>
  </si>
  <si>
    <t xml:space="preserve">BENTOEL PRIMA PT </t>
  </si>
  <si>
    <t xml:space="preserve">PLAZA ARAYA </t>
  </si>
  <si>
    <t xml:space="preserve">RSUP DR SARDJITO </t>
  </si>
  <si>
    <t xml:space="preserve">PELAYARAN MERATUS </t>
  </si>
  <si>
    <t xml:space="preserve">PURA BARUTAMA PT </t>
  </si>
  <si>
    <t xml:space="preserve">UNIVERSITAS ISLAM INDONESIA </t>
  </si>
  <si>
    <t>ELLA SKIN CARE</t>
  </si>
  <si>
    <t xml:space="preserve">DHARMALA INTILAND </t>
  </si>
  <si>
    <t>BENTO KOPI CONDONG CATUR</t>
  </si>
  <si>
    <t xml:space="preserve">BANK MASPION INDONESIA </t>
  </si>
  <si>
    <t xml:space="preserve">PT.CIPUTRA SURYA </t>
  </si>
  <si>
    <t xml:space="preserve">NUSA SURYA CIPTADANA </t>
  </si>
  <si>
    <t>NUSANTARA SAKTI</t>
  </si>
  <si>
    <t>NUSANTARA MEDIKA UTAMA</t>
  </si>
  <si>
    <t xml:space="preserve">JAWA POS </t>
  </si>
  <si>
    <t>JAWA POS GROUP</t>
  </si>
  <si>
    <t>HWA SEUNG INDONESIA PT</t>
  </si>
  <si>
    <t xml:space="preserve">MASPION </t>
  </si>
  <si>
    <t xml:space="preserve">NEW RATNA MOTOR </t>
  </si>
  <si>
    <t>NASMOCO GROUP</t>
  </si>
  <si>
    <t xml:space="preserve">KAPAL API GLOBAL, PT </t>
  </si>
  <si>
    <t xml:space="preserve">SIANTAR TOP PT </t>
  </si>
  <si>
    <t>SRI REJEKI ISMAN PT</t>
  </si>
  <si>
    <t>LARISSA AESTHETIC CENTER</t>
  </si>
  <si>
    <t>PAN BROTHERS PT</t>
  </si>
  <si>
    <t>PESTA PORA ABADI PT</t>
  </si>
  <si>
    <t xml:space="preserve">KAWASAN INDUSTRI KENDAL </t>
  </si>
  <si>
    <t xml:space="preserve">ARMADA FINANCE </t>
  </si>
  <si>
    <t>ARSENET GLOBAL SOLUSI PT</t>
  </si>
  <si>
    <t xml:space="preserve">UNIVERSITAS SEMARANG (Y. ALUMNI UNDIP) </t>
  </si>
  <si>
    <t xml:space="preserve">SINAR GALAXI </t>
  </si>
  <si>
    <t xml:space="preserve">WINGS SURYA </t>
  </si>
  <si>
    <t>LABORATORIUM KLINIK PRAMITA</t>
  </si>
  <si>
    <t xml:space="preserve">ADHIBALADIKA AGUNG </t>
  </si>
  <si>
    <t xml:space="preserve">UNIV ATMAJAYA YOGYAKARTA </t>
  </si>
  <si>
    <t xml:space="preserve">SURYA MADISTRINDO </t>
  </si>
  <si>
    <t xml:space="preserve">UNIVERSITAS MUHAMMADIYAH MALANG </t>
  </si>
  <si>
    <t xml:space="preserve">GUDANG GARAM </t>
  </si>
  <si>
    <t xml:space="preserve">UNIVERSITAS MUHAMMADIYAH YOGYAKARTA </t>
  </si>
  <si>
    <t xml:space="preserve">SAMATOR </t>
  </si>
  <si>
    <t xml:space="preserve">SALAM PASIFIC </t>
  </si>
  <si>
    <t xml:space="preserve">AVIA AVIAN </t>
  </si>
  <si>
    <t xml:space="preserve">MITRA PINASTHIKA MUSTIKA </t>
  </si>
  <si>
    <t>SARATOGA GROUP</t>
  </si>
  <si>
    <t>PT NUSANTARA EKSPRES KILAT</t>
  </si>
  <si>
    <t>MAXINDO NETWORK PT</t>
  </si>
  <si>
    <t xml:space="preserve">PAKUWON JATI </t>
  </si>
  <si>
    <t>KUPANG INTERMEDIA PT</t>
  </si>
  <si>
    <t xml:space="preserve">PT AMMAN MINERAL NUSA TENGGARA </t>
  </si>
  <si>
    <t xml:space="preserve">DJARUM, PT </t>
  </si>
  <si>
    <t xml:space="preserve">HM SAMPOERNA </t>
  </si>
  <si>
    <t>APIDT INFRASTRUCTURE</t>
  </si>
  <si>
    <t>TOURISM &amp; WELFARE</t>
  </si>
  <si>
    <t>TWS</t>
  </si>
  <si>
    <t>PATRAJASA BALI RESORTS AND VILLAS</t>
  </si>
  <si>
    <t>ENERGY &amp; RESOURCES</t>
  </si>
  <si>
    <t>ERS</t>
  </si>
  <si>
    <t>POLITEKNIK NEGERI MALANG</t>
  </si>
  <si>
    <t>PTN</t>
  </si>
  <si>
    <t>PATRA SEMARANG</t>
  </si>
  <si>
    <t>PT SINERGI COLOMADU</t>
  </si>
  <si>
    <t>POLITEKNIK NEGERI BANYUWANGI</t>
  </si>
  <si>
    <t>INSTITUT SENI INDONESIA DENPASAR</t>
  </si>
  <si>
    <t>NEW NIPNAS</t>
  </si>
  <si>
    <t>SINERGI GULA NUSANTARA</t>
  </si>
  <si>
    <t>MANUFACTURING &amp; INFRASTRUCTURE</t>
  </si>
  <si>
    <t>MIS</t>
  </si>
  <si>
    <t>IAIN PONOROGO</t>
  </si>
  <si>
    <t>PUSAT REKREASI DAN PROMOSI PEMBANGUNAN (PRPP) JAWA TENGAH</t>
  </si>
  <si>
    <t>STAIN PAMEKASAN</t>
  </si>
  <si>
    <t>POLITEKNIK PERKAPALAN NEGERI SURABAYA</t>
  </si>
  <si>
    <t>BOMA BISMA INDRA</t>
  </si>
  <si>
    <t>POLITEKNIK NEGERI JEMBER</t>
  </si>
  <si>
    <t>IAIN SURAKARTA</t>
  </si>
  <si>
    <t>UIN KHAS JEMBER</t>
  </si>
  <si>
    <t>UNIVERSITAS ISLAM NEGERI MALANG</t>
  </si>
  <si>
    <t>POLTEK NEGERI MADIUN</t>
  </si>
  <si>
    <t>UIN WALISONGO SEMARANG</t>
  </si>
  <si>
    <t>POLITTEKES SURAKARTA</t>
  </si>
  <si>
    <t>U P N VETERAN SURABAYA</t>
  </si>
  <si>
    <t>CNPC (CHINA NATIONAL PETROLEUM COMPANY)</t>
  </si>
  <si>
    <t>CAMBRICS PRIMISSIMA PT</t>
  </si>
  <si>
    <t>DOK &amp; PERKAPALAN SURABAYA</t>
  </si>
  <si>
    <t>UNIVERSITAS TIDAR MAGELANG</t>
  </si>
  <si>
    <t>UIN SUNAN AMPEL SURABAYA</t>
  </si>
  <si>
    <t>SEMEN KUPANG PT</t>
  </si>
  <si>
    <t>INSTITUT AGAMA ISLAM NEGERI MATARAM</t>
  </si>
  <si>
    <t>POLTEKKES DENPASAR POLTEKKES DENPASAR</t>
  </si>
  <si>
    <t>POLTEKES MALANG</t>
  </si>
  <si>
    <t>UIN SALATIGA</t>
  </si>
  <si>
    <t>STAIN KEDIRI</t>
  </si>
  <si>
    <t>UIN KH ABDURRAHMAN WAHID</t>
  </si>
  <si>
    <t>UNIVERSITAS NEGERI SURABAYA (UNESA)</t>
  </si>
  <si>
    <t>IAIN PURWOKERTO</t>
  </si>
  <si>
    <t>PHE WMO</t>
  </si>
  <si>
    <t>INSTITUT SENI INDONESIA YOGYAKARTA</t>
  </si>
  <si>
    <t>UPN VETERAN YOGYAKARTA</t>
  </si>
  <si>
    <t>UNIVERSITAS JEMBER</t>
  </si>
  <si>
    <t>INNA HOTEL MATARAM</t>
  </si>
  <si>
    <t>UNIVERSITAS NEGERI MALANG</t>
  </si>
  <si>
    <t>UNIVERSITAS NEGERI SEMARANG</t>
  </si>
  <si>
    <t>UNIVERSITAS ISLAM NEGERI SUNAN KALIJAGA</t>
  </si>
  <si>
    <t>BARATA INDONESIA PT</t>
  </si>
  <si>
    <t>UNIVERSITAS TIMOR</t>
  </si>
  <si>
    <t>IAIN TULUNGAGUNG</t>
  </si>
  <si>
    <t>UNIVERSITAS AIRLANGGA</t>
  </si>
  <si>
    <t>JASA TIRTA I PERUM</t>
  </si>
  <si>
    <t>UNIVERSITAS UDAYANA</t>
  </si>
  <si>
    <t>UNIVERSITAS BRAWIJAYA</t>
  </si>
  <si>
    <t>UNIVERSITAS SEBELAS MARET</t>
  </si>
  <si>
    <t>UNIVERSITAS MATARAM</t>
  </si>
  <si>
    <t>PT. BERLIAN JASA TERMINAL INDONESIA (BJTI)</t>
  </si>
  <si>
    <t>IPDN KAMPUS NTB</t>
  </si>
  <si>
    <t>INSTITUT TEKHNOLOGI SEPULUH NOPEMBER (ITS)</t>
  </si>
  <si>
    <t>UNIVERSITAS DIPONEGORO SEMARANG</t>
  </si>
  <si>
    <t>POLITEKNIK KESEHATAN KEMENKES SEMARANG</t>
  </si>
  <si>
    <t>PT KAWASAN INDUSTRI TERPADU BATANG</t>
  </si>
  <si>
    <t>PAL</t>
  </si>
  <si>
    <t>PHAPROS PT</t>
  </si>
  <si>
    <t>HOTEL INDONESIA GROUP (INAYA BAY KOMODO)</t>
  </si>
  <si>
    <t>POLITEKNIK NEGERI PARIWISATA LOMBOK</t>
  </si>
  <si>
    <t>POLITEKNIK ELEKTRONIKA NEGERI SURABAYA</t>
  </si>
  <si>
    <t>KAWASAN INDUSTRI WIJAYAKUSUMA PT</t>
  </si>
  <si>
    <t>UNIVERSITAS SOEDIRMAN</t>
  </si>
  <si>
    <t>INNA GROUP BALI</t>
  </si>
  <si>
    <t>TERMINAL PETI KEMAS SBY</t>
  </si>
  <si>
    <t>PETROKIMIA GRESIK</t>
  </si>
  <si>
    <t>POLITEKNIK NEGERI SEMARANG</t>
  </si>
  <si>
    <t>POLITANI KUPANG</t>
  </si>
  <si>
    <t>UNIVERISTAS NEGERI YOGYAKARTA(IKIP)</t>
  </si>
  <si>
    <t>KAWASAN WISATA MANDALIKA</t>
  </si>
  <si>
    <t>GARAM PT</t>
  </si>
  <si>
    <t>SIER</t>
  </si>
  <si>
    <t>UNIVERSITAS GAJAH MADA</t>
  </si>
  <si>
    <t>POLITEKNIK NEGERI KUPANG</t>
  </si>
  <si>
    <t>ITDC (INDONESIA TOURISM DEVELOPMENT CORPORATION)</t>
  </si>
  <si>
    <t>PT PLN NUSANTARA POWER</t>
  </si>
  <si>
    <t>INKA</t>
  </si>
  <si>
    <t>UNIVERSITAS TRUNOJOYO MADURA</t>
  </si>
  <si>
    <t>TAMAN WISATA CANDI BOROBUDUR, PRAMBANAN DAN RATU BOKO</t>
  </si>
  <si>
    <t>JAWA POWER</t>
  </si>
  <si>
    <t>INSTITUT SENI INDONESIA SURAKARTA</t>
  </si>
  <si>
    <t>POLITEKNIK KESEHATAN KUPANG</t>
  </si>
  <si>
    <t>POLITEKNIK NEGERI BALI</t>
  </si>
  <si>
    <t>BANK PEMBANGUNAN DAERAH NTB</t>
  </si>
  <si>
    <t>FINANCIAL &amp; REGIONAL BANKING</t>
  </si>
  <si>
    <t>FRB</t>
  </si>
  <si>
    <t>UNIVERSITAS NUSA CENDANA KUPANG</t>
  </si>
  <si>
    <t>BANK PEMBANGUNAN DAERAH BALI</t>
  </si>
  <si>
    <t>SEMEN INDONESIA, PT</t>
  </si>
  <si>
    <t>BANK PEMBANGUNAN DAERAH NTT</t>
  </si>
  <si>
    <t>PT PELINDO TERMINAL PETIKEMAS</t>
  </si>
  <si>
    <t>BANK BPD DIY</t>
  </si>
  <si>
    <t>BANK JATENG</t>
  </si>
  <si>
    <t>BANK JATIM</t>
  </si>
  <si>
    <t>NAMA AM</t>
  </si>
  <si>
    <t>PROPORSI</t>
  </si>
  <si>
    <t>NIK</t>
  </si>
  <si>
    <t>ADI HERMANTO</t>
  </si>
  <si>
    <t>KOMARI</t>
  </si>
  <si>
    <t>KOKO AL MUSQID</t>
  </si>
  <si>
    <t>NYARI KUSUMA NINGRUM</t>
  </si>
  <si>
    <t>IDA HARIANTI</t>
  </si>
  <si>
    <t>NI KADEK HERMAYANI</t>
  </si>
  <si>
    <t>MUHIYIDDIN TAUFIQ ARDHIYYAN</t>
  </si>
  <si>
    <t>ADITYA NOVIYANTO</t>
  </si>
  <si>
    <t>MUHAMAD RUDINI</t>
  </si>
  <si>
    <t>DEWA AYU RASMINI</t>
  </si>
  <si>
    <t>GANI SETYA ATMAJA</t>
  </si>
  <si>
    <t>IBNU ABI AUFA</t>
  </si>
  <si>
    <t>ANA RUKMANA</t>
  </si>
  <si>
    <t>HERRY KUSWANTO</t>
  </si>
  <si>
    <t>ICHA NOVANIA</t>
  </si>
  <si>
    <t>ERIKA KURNIAWATI</t>
  </si>
  <si>
    <t>ANDIS BAGUS PRASETYO</t>
  </si>
  <si>
    <t>KETUT SOMA TIRTAYASA</t>
  </si>
  <si>
    <t>RIYO DAMAR GUMILANG</t>
  </si>
  <si>
    <t>ANDREAS HENDRA PRIJATNA</t>
  </si>
  <si>
    <t>ASTRI CIPTANING WIDYASSIWI</t>
  </si>
  <si>
    <t>DANIEL</t>
  </si>
  <si>
    <t>CORNELIA VENA YUNIAR</t>
  </si>
  <si>
    <t>NADYA ZAHROTUL HAYATI</t>
  </si>
  <si>
    <t>OKTIAWAN SETIADI</t>
  </si>
  <si>
    <t>FEBRIAN GANDAMIHARJA</t>
  </si>
  <si>
    <t>KADEK DWI INDAH NOVITAYANI</t>
  </si>
  <si>
    <t>AYU NYOMAN VINENDA</t>
  </si>
  <si>
    <t>WILDAN ARIEF</t>
  </si>
  <si>
    <t>I WAYAN AGUS SUANTARA</t>
  </si>
  <si>
    <t>FEMELIO ASAD ANDIWINATA</t>
  </si>
  <si>
    <t>WAHYU ARGA KUSUMA</t>
  </si>
  <si>
    <t>BIGEL HERLANGGA</t>
  </si>
  <si>
    <t>MEITA SELINA</t>
  </si>
  <si>
    <t>RYAN TRI INDRAWAN</t>
  </si>
  <si>
    <t>ANDY REZEKI KARUNIA VIDY</t>
  </si>
  <si>
    <t>DAMASTYA PRAYOGO</t>
  </si>
  <si>
    <t>JANUAR RINALDY</t>
  </si>
  <si>
    <t>ERICHA SEPTYA DINATA</t>
  </si>
  <si>
    <t>UTAR MURDANINGRUM</t>
  </si>
  <si>
    <t>CHUSNUL NUUR FADILLA</t>
  </si>
  <si>
    <t>ARIFAN KURNIA</t>
  </si>
  <si>
    <t>DHEVI ZAKARIYANTO</t>
  </si>
  <si>
    <t>CAESAR RIO ANGGINA TORUAN</t>
  </si>
  <si>
    <t>FIAN YUDINTA</t>
  </si>
  <si>
    <t>RIZKY ANDAWASATYA RACHMAN</t>
  </si>
  <si>
    <t>FAUZIAH NOOR ISMA</t>
  </si>
  <si>
    <t>MARTINA KEWA OLA</t>
  </si>
  <si>
    <t>ANNASTASIA KURNIAWATI SUKARNO</t>
  </si>
  <si>
    <t>DEKY STEFANUS ROHI DJAWA</t>
  </si>
  <si>
    <t>JANUARINI HARTANTI</t>
  </si>
  <si>
    <t>NUNUK ENY KRISTANTI</t>
  </si>
  <si>
    <t>INDAH ARFIYATI KURNIA</t>
  </si>
  <si>
    <t>IRMA FARIDA TITIK ARIFAH DEWI</t>
  </si>
  <si>
    <t>MEYTA NINDIASARI</t>
  </si>
  <si>
    <t>IRMA NUR RAHMAWATI</t>
  </si>
  <si>
    <t>MOH RIZAL BIN MOH FERRY Y P DARRA</t>
  </si>
  <si>
    <t>SANDRA FITRI ASTRINI</t>
  </si>
  <si>
    <t>RENI WULANSARI</t>
  </si>
  <si>
    <t>I GUSTI AYU AGUNG NITYA P.N</t>
  </si>
  <si>
    <t>RORI PRIHANTORO</t>
  </si>
  <si>
    <t>RIZAL AGUSTA</t>
  </si>
  <si>
    <t xml:space="preserve">ZULKIFLY FADLI. Z  </t>
  </si>
  <si>
    <t>PRIHASTORO SURYO KUNCORO</t>
  </si>
  <si>
    <t>RYAN PRATAMA</t>
  </si>
  <si>
    <t>NI MADE NOVI WIRANA</t>
  </si>
  <si>
    <t>NOVI WIRANA</t>
  </si>
  <si>
    <t>YASINTA DYAH NURMALISA</t>
  </si>
  <si>
    <t>RIZKY KINARYO CATIYAN SAPUTRO</t>
  </si>
  <si>
    <t>SAFIRINA FEBRYANTI</t>
  </si>
  <si>
    <t>NI NYOMAN SRI PARAMITA</t>
  </si>
  <si>
    <t>ERVINA HANDAYANI</t>
  </si>
  <si>
    <t>AZAM FIKRI ILHAM</t>
  </si>
  <si>
    <t>GRACE KARLINA PERMATASARI</t>
  </si>
  <si>
    <t>VIDHITA PARAMA ISVARI</t>
  </si>
  <si>
    <t>NUR RAHMAWATI</t>
  </si>
  <si>
    <t>BARNECI HENDERIKA NUBOBA</t>
  </si>
  <si>
    <t>NITA ANDRIYATI</t>
  </si>
  <si>
    <t>BELLA HARUM ASHARI</t>
  </si>
  <si>
    <t>RINA SULISTYA PUSPASARI</t>
  </si>
  <si>
    <t>HANIF WICAKSONO</t>
  </si>
  <si>
    <t>OKKY STEVIANO</t>
  </si>
  <si>
    <t>MARLINTIKA</t>
  </si>
  <si>
    <t>FAISAL RAMADHAN</t>
  </si>
  <si>
    <t>I GUSTI BAGUS YOGISWARA</t>
  </si>
  <si>
    <t>CHRISTOVAN HUTAHAEAN</t>
  </si>
  <si>
    <t>MUHAMAD DIMAS RAHMANDA</t>
  </si>
  <si>
    <t>FEBRIANA DWI LESTARI</t>
  </si>
  <si>
    <t>FRISKARINE GITY CLADELLA</t>
  </si>
  <si>
    <t>MUHAMMAD IVAN FADILLAH</t>
  </si>
  <si>
    <t>KHARISMA YUDHISTIRA</t>
  </si>
  <si>
    <t>WILHELMI APRILLA IDRIS</t>
  </si>
  <si>
    <t>DESY CAHYANI LARI</t>
  </si>
  <si>
    <t>HANDIKA DAGNA NEVANDA</t>
  </si>
  <si>
    <t>ICHWANUL MUSLIMIN ALFATTAH</t>
  </si>
  <si>
    <t>YUANDINI HARTAMI</t>
  </si>
  <si>
    <t>NUR AMALIA</t>
  </si>
  <si>
    <t>ILHAM MUHAMMAD ARRAZI</t>
  </si>
  <si>
    <t>FELIA PRIMA WEFIANI</t>
  </si>
  <si>
    <t>PERIODE MAPPING</t>
  </si>
  <si>
    <t>FRBS</t>
  </si>
  <si>
    <t>B2B TREG</t>
  </si>
  <si>
    <t>Sum of Real_Jan</t>
  </si>
  <si>
    <t>Sum of Real_Feb</t>
  </si>
  <si>
    <t>Sum of Real_Mar</t>
  </si>
  <si>
    <t>OL REVENUE WITEL</t>
  </si>
  <si>
    <t>Sum of Est_Sust_POTS Jan</t>
  </si>
  <si>
    <t>Sum of Est_Sust_POTS Feb</t>
  </si>
  <si>
    <t>Sum of Est_Sust_POTS Mar</t>
  </si>
  <si>
    <t>Sum of Est_Sust_POTS Apr</t>
  </si>
  <si>
    <t>Sum of Est_Sust_POTS Mei</t>
  </si>
  <si>
    <t>Sum of Est_Sust_POTS Jun</t>
  </si>
  <si>
    <t>Sum of Est_Sust_POTS Jul</t>
  </si>
  <si>
    <t>Sum of Est_Sust_POTS Agu</t>
  </si>
  <si>
    <t>Sum of Est_Sust_POTS Sep</t>
  </si>
  <si>
    <t>Sum of Est_Sust_POTS Okt</t>
  </si>
  <si>
    <t>Sum of Est_Sust_POTS Nov</t>
  </si>
  <si>
    <t>Sum of Est_Sust_POTS Des</t>
  </si>
  <si>
    <t>Sum of Total_Scal_POTS</t>
  </si>
  <si>
    <t>Sum of Total_Sust_NP</t>
  </si>
  <si>
    <t>JATIM BARAT Total</t>
  </si>
  <si>
    <t>Sum of Total_Target_Sustain</t>
  </si>
  <si>
    <t>Sum of Total_Target_Scaling</t>
  </si>
  <si>
    <t>Sum of Total_Target</t>
  </si>
  <si>
    <t>Sum of Real_Total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</si>
</sst>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_-* #,##0_-;\-* #,##0_-;_-* &quot;-&quot;??_-;_-@_-"/>
  </numFmts>
  <fonts count="7" x14ac:knownFonts="1">
    <font>
      <sz val="11"/>
      <color theme="1"/>
      <name val="Aptos Narrow"/>
      <family val="2"/>
      <charset val="1"/>
      <scheme val="minor"/>
    </font>
    <font>
      <sz val="11"/>
      <color theme="1"/>
      <name val="Aptos Narrow"/>
      <family val="2"/>
      <charset val="1"/>
      <scheme val="minor"/>
    </font>
    <font>
      <b/>
      <sz val="11"/>
      <color theme="0"/>
      <name val="Aptos Narrow"/>
      <family val="2"/>
      <charset val="1"/>
      <scheme val="minor"/>
    </font>
    <font>
      <b/>
      <sz val="11"/>
      <color theme="1"/>
      <name val="Aptos Narrow"/>
      <family val="2"/>
      <charset val="1"/>
      <scheme val="minor"/>
    </font>
    <font>
      <b/>
      <sz val="11"/>
      <color theme="1"/>
      <name val="Aptos Narrow"/>
      <family val="2"/>
      <scheme val="minor"/>
    </font>
    <font>
      <b/>
      <sz val="14"/>
      <color theme="0"/>
      <name val="Aptos Narrow"/>
      <family val="2"/>
      <scheme val="minor"/>
    </font>
    <font>
      <sz val="8"/>
      <name val="Aptos Narrow"/>
      <family val="2"/>
      <charset val="1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8"/>
        <bgColor theme="4"/>
      </patternFill>
    </fill>
    <fill>
      <patternFill patternType="solid">
        <fgColor theme="8"/>
        <bgColor indexed="64"/>
      </patternFill>
    </fill>
  </fills>
  <borders count="3">
    <border>
      <left/>
      <right/>
      <top/>
      <bottom/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9">
    <xf numFmtId="0" fontId="0" fillId="0" borderId="0" xfId="0"/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165" fontId="0" fillId="0" borderId="0" xfId="1" applyNumberFormat="1" applyFont="1"/>
    <xf numFmtId="0" fontId="0" fillId="5" borderId="0" xfId="0" applyFill="1"/>
    <xf numFmtId="165" fontId="0" fillId="0" borderId="0" xfId="0" applyNumberFormat="1"/>
    <xf numFmtId="17" fontId="0" fillId="0" borderId="0" xfId="0" applyNumberFormat="1"/>
    <xf numFmtId="0" fontId="2" fillId="6" borderId="1" xfId="0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165" fontId="4" fillId="0" borderId="0" xfId="1" applyNumberFormat="1" applyFont="1"/>
    <xf numFmtId="165" fontId="5" fillId="7" borderId="0" xfId="1" applyNumberFormat="1" applyFont="1" applyFill="1"/>
    <xf numFmtId="0" fontId="0" fillId="0" borderId="0" xfId="0" pivotButton="1"/>
    <xf numFmtId="0" fontId="3" fillId="0" borderId="0" xfId="0" pivotButton="1" applyFont="1" applyAlignment="1">
      <alignment horizontal="center" vertical="center"/>
    </xf>
    <xf numFmtId="0" fontId="2" fillId="9" borderId="2" xfId="0" applyFont="1" applyFill="1" applyBorder="1" applyAlignment="1">
      <alignment horizontal="center" vertical="center"/>
    </xf>
    <xf numFmtId="165" fontId="0" fillId="5" borderId="0" xfId="1" applyNumberFormat="1" applyFont="1" applyFill="1"/>
    <xf numFmtId="0" fontId="4" fillId="5" borderId="0" xfId="0" applyFont="1" applyFill="1"/>
    <xf numFmtId="2" fontId="0" fillId="0" borderId="0" xfId="1" applyNumberFormat="1" applyFont="1"/>
    <xf numFmtId="2" fontId="0" fillId="0" borderId="0" xfId="0" applyNumberFormat="1"/>
    <xf numFmtId="0" fontId="2" fillId="10" borderId="2" xfId="0" applyFont="1" applyFill="1" applyBorder="1" applyAlignment="1">
      <alignment horizontal="center" vertical="center"/>
    </xf>
    <xf numFmtId="0" fontId="4" fillId="0" borderId="0" xfId="0" applyFont="1"/>
    <xf numFmtId="164" fontId="0" fillId="0" borderId="0" xfId="0" applyNumberFormat="1"/>
    <xf numFmtId="0" fontId="2" fillId="11" borderId="2" xfId="0" applyFont="1" applyFill="1" applyBorder="1" applyAlignment="1">
      <alignment horizontal="center" vertical="center"/>
    </xf>
    <xf numFmtId="0" fontId="2" fillId="12" borderId="2" xfId="0" applyFont="1" applyFill="1" applyBorder="1" applyAlignment="1">
      <alignment horizontal="center" vertical="center"/>
    </xf>
  </cellXfs>
  <cellStyles count="2">
    <cellStyle name="Comma" xfId="1" builtinId="3"/>
    <cellStyle name="Normal" xfId="0" builtinId="0"/>
  </cellStyles>
  <dxfs count="6606">
    <dxf>
      <alignment horizontal="center"/>
    </dxf>
    <dxf>
      <alignment vertical="center"/>
    </dxf>
    <dxf>
      <font>
        <b/>
      </font>
    </dxf>
    <dxf>
      <alignment horizontal="center"/>
    </dxf>
    <dxf>
      <alignment vertical="center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alignment horizontal="center"/>
    </dxf>
    <dxf>
      <alignment vertical="center"/>
    </dxf>
    <dxf>
      <font>
        <b/>
      </font>
    </dxf>
    <dxf>
      <alignment horizontal="center"/>
    </dxf>
    <dxf>
      <alignment vertical="center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alignment horizontal="center"/>
    </dxf>
    <dxf>
      <alignment vertical="center"/>
    </dxf>
    <dxf>
      <font>
        <b/>
      </font>
    </dxf>
    <dxf>
      <alignment horizontal="center"/>
    </dxf>
    <dxf>
      <alignment vertical="center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alignment horizontal="center"/>
    </dxf>
    <dxf>
      <alignment vertical="center"/>
    </dxf>
    <dxf>
      <font>
        <b/>
      </font>
    </dxf>
    <dxf>
      <alignment horizontal="center"/>
    </dxf>
    <dxf>
      <alignment vertical="center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alignment horizontal="center"/>
    </dxf>
    <dxf>
      <alignment vertical="center"/>
    </dxf>
    <dxf>
      <font>
        <b/>
      </font>
    </dxf>
    <dxf>
      <alignment horizontal="center"/>
    </dxf>
    <dxf>
      <alignment vertical="center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alignment horizontal="center"/>
    </dxf>
    <dxf>
      <alignment vertical="center"/>
    </dxf>
    <dxf>
      <font>
        <b/>
      </font>
    </dxf>
    <dxf>
      <alignment horizontal="center"/>
    </dxf>
    <dxf>
      <alignment vertical="center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alignment horizontal="center"/>
    </dxf>
    <dxf>
      <alignment vertical="center"/>
    </dxf>
    <dxf>
      <font>
        <b/>
      </font>
    </dxf>
    <dxf>
      <alignment horizontal="center"/>
    </dxf>
    <dxf>
      <alignment vertical="center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alignment horizontal="center"/>
    </dxf>
    <dxf>
      <alignment vertical="center"/>
    </dxf>
    <dxf>
      <font>
        <b/>
      </font>
    </dxf>
    <dxf>
      <alignment horizontal="center"/>
    </dxf>
    <dxf>
      <alignment vertical="center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alignment horizontal="center"/>
    </dxf>
    <dxf>
      <alignment vertical="center"/>
    </dxf>
    <dxf>
      <font>
        <b/>
      </font>
    </dxf>
    <dxf>
      <alignment horizontal="center"/>
    </dxf>
    <dxf>
      <alignment vertical="center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alignment horizontal="center"/>
    </dxf>
    <dxf>
      <alignment vertical="center"/>
    </dxf>
    <dxf>
      <font>
        <b/>
      </font>
    </dxf>
    <dxf>
      <alignment horizontal="center"/>
    </dxf>
    <dxf>
      <alignment vertical="center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alignment horizontal="center"/>
    </dxf>
    <dxf>
      <alignment vertical="center"/>
    </dxf>
    <dxf>
      <font>
        <b/>
      </font>
    </dxf>
    <dxf>
      <alignment horizontal="center"/>
    </dxf>
    <dxf>
      <alignment vertical="center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alignment horizontal="center"/>
    </dxf>
    <dxf>
      <alignment vertical="center"/>
    </dxf>
    <dxf>
      <font>
        <b/>
      </font>
    </dxf>
    <dxf>
      <alignment horizontal="center"/>
    </dxf>
    <dxf>
      <alignment vertical="center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alignment horizontal="center"/>
    </dxf>
    <dxf>
      <alignment vertical="center"/>
    </dxf>
    <dxf>
      <font>
        <b/>
      </font>
    </dxf>
    <dxf>
      <alignment horizontal="center"/>
    </dxf>
    <dxf>
      <alignment vertical="center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alignment horizontal="center"/>
    </dxf>
    <dxf>
      <alignment vertical="center"/>
    </dxf>
    <dxf>
      <font>
        <b/>
      </font>
    </dxf>
    <dxf>
      <alignment horizontal="center"/>
    </dxf>
    <dxf>
      <alignment vertical="center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alignment horizontal="center"/>
    </dxf>
    <dxf>
      <alignment vertical="center"/>
    </dxf>
    <dxf>
      <font>
        <b/>
      </font>
    </dxf>
    <dxf>
      <alignment horizontal="center"/>
    </dxf>
    <dxf>
      <alignment vertical="center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alignment horizontal="center"/>
    </dxf>
    <dxf>
      <alignment vertical="center"/>
    </dxf>
    <dxf>
      <font>
        <b/>
      </font>
    </dxf>
    <dxf>
      <alignment horizontal="center"/>
    </dxf>
    <dxf>
      <alignment vertical="center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alignment horizontal="center"/>
    </dxf>
    <dxf>
      <alignment vertical="center"/>
    </dxf>
    <dxf>
      <font>
        <b/>
      </font>
    </dxf>
    <dxf>
      <alignment horizontal="center"/>
    </dxf>
    <dxf>
      <alignment vertical="center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alignment horizontal="center"/>
    </dxf>
    <dxf>
      <alignment vertical="center"/>
    </dxf>
    <dxf>
      <font>
        <b/>
      </font>
    </dxf>
    <dxf>
      <alignment horizontal="center"/>
    </dxf>
    <dxf>
      <alignment vertical="center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alignment horizontal="center"/>
    </dxf>
    <dxf>
      <alignment vertical="center"/>
    </dxf>
    <dxf>
      <font>
        <b/>
      </font>
    </dxf>
    <dxf>
      <alignment horizontal="center"/>
    </dxf>
    <dxf>
      <alignment vertical="center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alignment horizontal="center"/>
    </dxf>
    <dxf>
      <alignment vertical="center"/>
    </dxf>
    <dxf>
      <font>
        <b/>
      </font>
    </dxf>
    <dxf>
      <alignment horizontal="center"/>
    </dxf>
    <dxf>
      <alignment vertical="center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alignment horizontal="center"/>
    </dxf>
    <dxf>
      <alignment vertical="center"/>
    </dxf>
    <dxf>
      <font>
        <b/>
      </font>
    </dxf>
    <dxf>
      <alignment horizontal="center"/>
    </dxf>
    <dxf>
      <alignment vertical="center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alignment horizontal="center"/>
    </dxf>
    <dxf>
      <alignment vertical="center"/>
    </dxf>
    <dxf>
      <font>
        <b/>
      </font>
    </dxf>
    <dxf>
      <alignment horizontal="center"/>
    </dxf>
    <dxf>
      <alignment vertical="center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alignment horizontal="center"/>
    </dxf>
    <dxf>
      <alignment vertical="center"/>
    </dxf>
    <dxf>
      <font>
        <b/>
      </font>
    </dxf>
    <dxf>
      <alignment horizontal="center"/>
    </dxf>
    <dxf>
      <alignment vertical="center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alignment horizontal="center"/>
    </dxf>
    <dxf>
      <alignment vertical="center"/>
    </dxf>
    <dxf>
      <font>
        <b/>
      </font>
    </dxf>
    <dxf>
      <alignment horizontal="center"/>
    </dxf>
    <dxf>
      <alignment vertical="center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65" formatCode="_-* #,##0_-;\-* #,##0_-;_-* &quot;-&quot;??_-;_-@_-"/>
    </dxf>
    <dxf>
      <alignment horizontal="center"/>
    </dxf>
    <dxf>
      <alignment vertical="center"/>
    </dxf>
    <dxf>
      <font>
        <b/>
      </font>
    </dxf>
    <dxf>
      <alignment horizontal="center"/>
    </dxf>
    <dxf>
      <alignment vertical="center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65" formatCode="_-* #,##0_-;\-* #,##0_-;_-* &quot;-&quot;??_-;_-@_-"/>
    </dxf>
    <dxf>
      <alignment horizontal="center"/>
    </dxf>
    <dxf>
      <alignment vertical="center"/>
    </dxf>
    <dxf>
      <font>
        <b/>
      </font>
    </dxf>
    <dxf>
      <alignment horizontal="center"/>
    </dxf>
    <dxf>
      <alignment vertical="center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65" formatCode="_-* #,##0_-;\-* #,##0_-;_-* &quot;-&quot;??_-;_-@_-"/>
    </dxf>
    <dxf>
      <alignment horizontal="center"/>
    </dxf>
    <dxf>
      <alignment vertical="center"/>
    </dxf>
    <dxf>
      <font>
        <b/>
      </font>
    </dxf>
    <dxf>
      <alignment horizontal="center"/>
    </dxf>
    <dxf>
      <alignment vertical="center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65" formatCode="_-* #,##0_-;\-* #,##0_-;_-* &quot;-&quot;??_-;_-@_-"/>
    </dxf>
    <dxf>
      <alignment horizontal="center"/>
    </dxf>
    <dxf>
      <alignment vertical="center"/>
    </dxf>
    <dxf>
      <font>
        <b/>
      </font>
    </dxf>
    <dxf>
      <alignment horizontal="center"/>
    </dxf>
    <dxf>
      <alignment vertical="center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65" formatCode="_-* #,##0_-;\-* #,##0_-;_-* &quot;-&quot;??_-;_-@_-"/>
    </dxf>
    <dxf>
      <alignment horizontal="center"/>
    </dxf>
    <dxf>
      <alignment vertical="center"/>
    </dxf>
    <dxf>
      <font>
        <b/>
      </font>
    </dxf>
    <dxf>
      <alignment horizontal="center"/>
    </dxf>
    <dxf>
      <alignment vertical="center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65" formatCode="_-* #,##0_-;\-* #,##0_-;_-* &quot;-&quot;??_-;_-@_-"/>
    </dxf>
    <dxf>
      <alignment horizontal="center"/>
    </dxf>
    <dxf>
      <alignment vertical="center"/>
    </dxf>
    <dxf>
      <font>
        <b/>
      </font>
    </dxf>
    <dxf>
      <alignment horizontal="center"/>
    </dxf>
    <dxf>
      <alignment vertical="center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65" formatCode="_-* #,##0_-;\-* #,##0_-;_-* &quot;-&quot;??_-;_-@_-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2" formatCode="mmm\-yy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charset val="1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center" textRotation="0" wrapText="0" indent="0" justifyLastLine="0" shrinkToFit="0" readingOrder="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alignment vertical="center"/>
    </dxf>
    <dxf>
      <alignment horizontal="center"/>
    </dxf>
    <dxf>
      <font>
        <b/>
      </font>
    </dxf>
    <dxf>
      <alignment vertical="center"/>
    </dxf>
    <dxf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"/>
        <scheme val="minor"/>
      </font>
      <numFmt numFmtId="165" formatCode="_-* #,##0_-;\-* #,##0_-;_-* &quot;-&quot;??_-;_-@_-"/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"/>
        <scheme val="minor"/>
      </font>
      <numFmt numFmtId="165" formatCode="_-* #,##0_-;\-* #,##0_-;_-* &quot;-&quot;??_-;_-@_-"/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"/>
        <scheme val="minor"/>
      </font>
      <numFmt numFmtId="165" formatCode="_-* #,##0_-;\-* #,##0_-;_-* &quot;-&quot;??_-;_-@_-"/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"/>
        <scheme val="minor"/>
      </font>
      <numFmt numFmtId="165" formatCode="_-* #,##0_-;\-* #,##0_-;_-* &quot;-&quot;??_-;_-@_-"/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"/>
        <scheme val="minor"/>
      </font>
      <numFmt numFmtId="165" formatCode="_-* #,##0_-;\-* #,##0_-;_-* &quot;-&quot;??_-;_-@_-"/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"/>
        <scheme val="minor"/>
      </font>
      <numFmt numFmtId="165" formatCode="_-* #,##0_-;\-* #,##0_-;_-* &quot;-&quot;??_-;_-@_-"/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"/>
        <scheme val="minor"/>
      </font>
      <numFmt numFmtId="165" formatCode="_-* #,##0_-;\-* #,##0_-;_-* &quot;-&quot;??_-;_-@_-"/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"/>
        <scheme val="minor"/>
      </font>
      <numFmt numFmtId="165" formatCode="_-* #,##0_-;\-* #,##0_-;_-* &quot;-&quot;??_-;_-@_-"/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"/>
        <scheme val="minor"/>
      </font>
      <numFmt numFmtId="165" formatCode="_-* #,##0_-;\-* #,##0_-;_-* &quot;-&quot;??_-;_-@_-"/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"/>
        <scheme val="minor"/>
      </font>
      <numFmt numFmtId="165" formatCode="_-* #,##0_-;\-* #,##0_-;_-* &quot;-&quot;??_-;_-@_-"/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"/>
        <scheme val="minor"/>
      </font>
      <numFmt numFmtId="165" formatCode="_-* #,##0_-;\-* #,##0_-;_-* &quot;-&quot;??_-;_-@_-"/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"/>
        <scheme val="minor"/>
      </font>
      <numFmt numFmtId="165" formatCode="_-* #,##0_-;\-* #,##0_-;_-* &quot;-&quot;??_-;_-@_-"/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"/>
        <scheme val="minor"/>
      </font>
      <numFmt numFmtId="165" formatCode="_-* #,##0_-;\-* #,##0_-;_-* &quot;-&quot;??_-;_-@_-"/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"/>
        <scheme val="minor"/>
      </font>
      <numFmt numFmtId="165" formatCode="_-* #,##0_-;\-* #,##0_-;_-* &quot;-&quot;??_-;_-@_-"/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"/>
        <scheme val="minor"/>
      </font>
      <numFmt numFmtId="165" formatCode="_-* #,##0_-;\-* #,##0_-;_-* &quot;-&quot;??_-;_-@_-"/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"/>
        <scheme val="minor"/>
      </font>
      <numFmt numFmtId="165" formatCode="_-* #,##0_-;\-* #,##0_-;_-* &quot;-&quot;??_-;_-@_-"/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"/>
        <scheme val="minor"/>
      </font>
      <numFmt numFmtId="165" formatCode="_-* #,##0_-;\-* #,##0_-;_-* &quot;-&quot;??_-;_-@_-"/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"/>
        <scheme val="minor"/>
      </font>
      <numFmt numFmtId="165" formatCode="_-* #,##0_-;\-* #,##0_-;_-* &quot;-&quot;??_-;_-@_-"/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"/>
        <scheme val="minor"/>
      </font>
      <numFmt numFmtId="165" formatCode="_-* #,##0_-;\-* #,##0_-;_-* &quot;-&quot;??_-;_-@_-"/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"/>
        <scheme val="minor"/>
      </font>
      <numFmt numFmtId="165" formatCode="_-* #,##0_-;\-* #,##0_-;_-* &quot;-&quot;??_-;_-@_-"/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"/>
        <scheme val="minor"/>
      </font>
      <numFmt numFmtId="165" formatCode="_-* #,##0_-;\-* #,##0_-;_-* &quot;-&quot;??_-;_-@_-"/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"/>
        <scheme val="minor"/>
      </font>
      <numFmt numFmtId="165" formatCode="_-* #,##0_-;\-* #,##0_-;_-* &quot;-&quot;??_-;_-@_-"/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"/>
        <scheme val="minor"/>
      </font>
      <numFmt numFmtId="165" formatCode="_-* #,##0_-;\-* #,##0_-;_-* &quot;-&quot;??_-;_-@_-"/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"/>
        <scheme val="minor"/>
      </font>
      <numFmt numFmtId="165" formatCode="_-* #,##0_-;\-* #,##0_-;_-* &quot;-&quot;??_-;_-@_-"/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"/>
        <scheme val="minor"/>
      </font>
      <numFmt numFmtId="165" formatCode="_-* #,##0_-;\-* #,##0_-;_-* &quot;-&quot;??_-;_-@_-"/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"/>
        <scheme val="minor"/>
      </font>
      <numFmt numFmtId="165" formatCode="_-* #,##0_-;\-* #,##0_-;_-* &quot;-&quot;??_-;_-@_-"/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"/>
        <scheme val="minor"/>
      </font>
      <numFmt numFmtId="165" formatCode="_-* #,##0_-;\-* #,##0_-;_-* &quot;-&quot;??_-;_-@_-"/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"/>
        <scheme val="minor"/>
      </font>
      <numFmt numFmtId="165" formatCode="_-* #,##0_-;\-* #,##0_-;_-* &quot;-&quot;??_-;_-@_-"/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"/>
        <scheme val="minor"/>
      </font>
      <numFmt numFmtId="165" formatCode="_-* #,##0_-;\-* #,##0_-;_-* &quot;-&quot;??_-;_-@_-"/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"/>
        <scheme val="minor"/>
      </font>
      <numFmt numFmtId="165" formatCode="_-* #,##0_-;\-* #,##0_-;_-* &quot;-&quot;??_-;_-@_-"/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"/>
        <scheme val="minor"/>
      </font>
      <numFmt numFmtId="165" formatCode="_-* #,##0_-;\-* #,##0_-;_-* &quot;-&quot;??_-;_-@_-"/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"/>
        <scheme val="minor"/>
      </font>
      <numFmt numFmtId="165" formatCode="_-* #,##0_-;\-* #,##0_-;_-* &quot;-&quot;??_-;_-@_-"/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"/>
        <scheme val="minor"/>
      </font>
      <numFmt numFmtId="165" formatCode="_-* #,##0_-;\-* #,##0_-;_-* &quot;-&quot;??_-;_-@_-"/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"/>
        <scheme val="minor"/>
      </font>
      <numFmt numFmtId="165" formatCode="_-* #,##0_-;\-* #,##0_-;_-* &quot;-&quot;??_-;_-@_-"/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"/>
        <scheme val="minor"/>
      </font>
      <numFmt numFmtId="165" formatCode="_-* #,##0_-;\-* #,##0_-;_-* &quot;-&quot;??_-;_-@_-"/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"/>
        <scheme val="minor"/>
      </font>
      <numFmt numFmtId="165" formatCode="_-* #,##0_-;\-* #,##0_-;_-* &quot;-&quot;??_-;_-@_-"/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"/>
        <scheme val="minor"/>
      </font>
      <numFmt numFmtId="165" formatCode="_-* #,##0_-;\-* #,##0_-;_-* &quot;-&quot;??_-;_-@_-"/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"/>
        <scheme val="minor"/>
      </font>
      <numFmt numFmtId="165" formatCode="_-* #,##0_-;\-* #,##0_-;_-* &quot;-&quot;??_-;_-@_-"/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"/>
        <scheme val="minor"/>
      </font>
      <numFmt numFmtId="165" formatCode="_-* #,##0_-;\-* #,##0_-;_-* &quot;-&quot;??_-;_-@_-"/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"/>
        <scheme val="minor"/>
      </font>
      <numFmt numFmtId="165" formatCode="_-* #,##0_-;\-* #,##0_-;_-* &quot;-&quot;??_-;_-@_-"/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"/>
        <scheme val="minor"/>
      </font>
      <numFmt numFmtId="165" formatCode="_-* #,##0_-;\-* #,##0_-;_-* &quot;-&quot;??_-;_-@_-"/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"/>
        <scheme val="minor"/>
      </font>
      <numFmt numFmtId="165" formatCode="_-* #,##0_-;\-* #,##0_-;_-* &quot;-&quot;??_-;_-@_-"/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"/>
        <scheme val="minor"/>
      </font>
      <numFmt numFmtId="165" formatCode="_-* #,##0_-;\-* #,##0_-;_-* &quot;-&quot;??_-;_-@_-"/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"/>
        <scheme val="minor"/>
      </font>
      <numFmt numFmtId="165" formatCode="_-* #,##0_-;\-* #,##0_-;_-* &quot;-&quot;??_-;_-@_-"/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"/>
        <scheme val="minor"/>
      </font>
      <numFmt numFmtId="165" formatCode="_-* #,##0_-;\-* #,##0_-;_-* &quot;-&quot;??_-;_-@_-"/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"/>
        <scheme val="minor"/>
      </font>
      <numFmt numFmtId="165" formatCode="_-* #,##0_-;\-* #,##0_-;_-* &quot;-&quot;??_-;_-@_-"/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"/>
        <scheme val="minor"/>
      </font>
      <numFmt numFmtId="165" formatCode="_-* #,##0_-;\-* #,##0_-;_-* &quot;-&quot;??_-;_-@_-"/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"/>
        <scheme val="minor"/>
      </font>
      <numFmt numFmtId="165" formatCode="_-* #,##0_-;\-* #,##0_-;_-* &quot;-&quot;??_-;_-@_-"/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"/>
        <scheme val="minor"/>
      </font>
      <numFmt numFmtId="165" formatCode="_-* #,##0_-;\-* #,##0_-;_-* &quot;-&quot;??_-;_-@_-"/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"/>
        <scheme val="minor"/>
      </font>
      <numFmt numFmtId="165" formatCode="_-* #,##0_-;\-* #,##0_-;_-* &quot;-&quot;??_-;_-@_-"/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"/>
        <scheme val="minor"/>
      </font>
      <numFmt numFmtId="165" formatCode="_-* #,##0_-;\-* #,##0_-;_-* &quot;-&quot;??_-;_-@_-"/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"/>
        <scheme val="minor"/>
      </font>
      <numFmt numFmtId="165" formatCode="_-* #,##0_-;\-* #,##0_-;_-* &quot;-&quot;??_-;_-@_-"/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"/>
        <scheme val="minor"/>
      </font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"/>
        <scheme val="minor"/>
      </font>
      <numFmt numFmtId="165" formatCode="_-* #,##0_-;\-* #,##0_-;_-* &quot;-&quot;??_-;_-@_-"/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"/>
        <scheme val="minor"/>
      </font>
      <numFmt numFmtId="165" formatCode="_-* #,##0_-;\-* #,##0_-;_-* &quot;-&quot;??_-;_-@_-"/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"/>
        <scheme val="minor"/>
      </font>
      <numFmt numFmtId="165" formatCode="_-* #,##0_-;\-* #,##0_-;_-* &quot;-&quot;??_-;_-@_-"/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"/>
        <scheme val="minor"/>
      </font>
      <numFmt numFmtId="165" formatCode="_-* #,##0_-;\-* #,##0_-;_-* &quot;-&quot;??_-;_-@_-"/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"/>
        <scheme val="minor"/>
      </font>
      <numFmt numFmtId="165" formatCode="_-* #,##0_-;\-* #,##0_-;_-* &quot;-&quot;??_-;_-@_-"/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"/>
        <scheme val="minor"/>
      </font>
      <numFmt numFmtId="165" formatCode="_-* #,##0_-;\-* #,##0_-;_-* &quot;-&quot;??_-;_-@_-"/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"/>
        <scheme val="minor"/>
      </font>
      <numFmt numFmtId="165" formatCode="_-* #,##0_-;\-* #,##0_-;_-* &quot;-&quot;??_-;_-@_-"/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"/>
        <scheme val="minor"/>
      </font>
      <numFmt numFmtId="165" formatCode="_-* #,##0_-;\-* #,##0_-;_-* &quot;-&quot;??_-;_-@_-"/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"/>
        <scheme val="minor"/>
      </font>
      <numFmt numFmtId="165" formatCode="_-* #,##0_-;\-* #,##0_-;_-* &quot;-&quot;??_-;_-@_-"/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"/>
        <scheme val="minor"/>
      </font>
      <numFmt numFmtId="165" formatCode="_-* #,##0_-;\-* #,##0_-;_-* &quot;-&quot;??_-;_-@_-"/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"/>
        <scheme val="minor"/>
      </font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alignment horizontal="center" vertical="center" textRotation="0" wrapText="0" indent="0" justifyLastLine="0" shrinkToFit="0" readingOrder="0"/>
    </dxf>
    <dxf>
      <numFmt numFmtId="165" formatCode="_-* #,##0_-;\-* #,##0_-;_-* &quot;-&quot;??_-;_-@_-"/>
    </dxf>
    <dxf>
      <numFmt numFmtId="164" formatCode="_-* #,##0.00_-;\-* #,##0.0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e533b2b2d6b305c3/Documents/2025/04%20SALES/04%20APRIL/DETAIL%20SALES%2010%20APRIL%202025.xlsx" TargetMode="External"/><Relationship Id="rId1" Type="http://schemas.openxmlformats.org/officeDocument/2006/relationships/externalLinkPath" Target="https://d.docs.live.net/e533b2b2d6b305c3/Documents/2025/04%20SALES/04%20APRIL/DETAIL%20SALES%2010%20APRIL%20202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vt"/>
      <sheetName val="detail sales"/>
    </sheetNames>
    <sheetDataSet>
      <sheetData sheetId="0"/>
      <sheetData sheetId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761.726268865743" createdVersion="8" refreshedVersion="8" minRefreshableVersion="3" recordCount="674" xr:uid="{D1537C63-E9D4-44CD-927B-A7EE43165391}">
  <cacheSource type="worksheet">
    <worksheetSource name="Target_CC"/>
  </cacheSource>
  <cacheFields count="166">
    <cacheField name="NIPNAS" numFmtId="0">
      <sharedItems containsMixedTypes="1" containsNumber="1" containsInteger="1" minValue="1791068" maxValue="3001077009"/>
    </cacheField>
    <cacheField name="STANDARD NAME" numFmtId="0">
      <sharedItems count="674">
        <s v="PEMKAB BADUNG"/>
        <s v="PEMKOT DENPASAR"/>
        <s v="PEMPROV BALI"/>
        <s v="POLDA BALI"/>
        <s v="PEMKAB BANGLI"/>
        <s v="PEMKAB BULELENG"/>
        <s v="PEMKAB GIANYAR"/>
        <s v="PEMKAB JEMBRANA"/>
        <s v="PEMKAB KARANGASEM"/>
        <s v="PEMKAB KLUNGKUNG"/>
        <s v="PEMKAB TABANAN"/>
        <s v="PEMKAB BOJONEGORO"/>
        <s v="PEMKAB MADIUN"/>
        <s v="PEMKAB MAGETAN"/>
        <s v="PEMKAB NGAWI"/>
        <s v="PEMKAB PACITAN"/>
        <s v="PEMKAB PONOROGO"/>
        <s v="PEMKAB TUBAN"/>
        <s v="PEMKOT MADIUN"/>
        <s v="PEMKAB MALANG"/>
        <s v="PEMKOT BATU"/>
        <s v="PEMKOT MALANG"/>
        <s v="PEMKAB BLITAR"/>
        <s v="PEMKAB KEDIRI"/>
        <s v="PEMKAB NGANJUK"/>
        <s v="PEMKAB TRENGGALEK"/>
        <s v="PEMKAB TULUNGAGUNG"/>
        <s v="PEMKOT BLITAR"/>
        <s v="PEMKOT KEDIRI"/>
        <s v="PEMKAB JOMBANG"/>
        <s v="PEMKAB MOJOKERTO"/>
        <s v="PEMKAB SIDOARJO"/>
        <s v="PEMKOT MOJOKERTO"/>
        <s v="PEMKAB BANYUWANGI"/>
        <s v="PEMKAB BONDOWOSO"/>
        <s v="PEMKAB JEMBER"/>
        <s v="PEMKAB SITUBONDO"/>
        <s v="PEMKAB LUMAJANG"/>
        <s v="PEMKAB PASURUAN"/>
        <s v="PEMKAB PROBOLINGGO"/>
        <s v="PEMKOT PASURUAN"/>
        <s v="PEMKOT PROBOLINGGO"/>
        <s v="PEMKAB BANGKALAN"/>
        <s v="PEMKAB PAMEKASAN"/>
        <s v="PEMKAB SAMPANG"/>
        <s v="PEMKAB SUMENEP"/>
        <s v="PEMKAB BIMA"/>
        <s v="PEMKAB DOMPU"/>
        <s v="PEMKAB LOMBOK BARAT"/>
        <s v="PEMKAB LOMBOK TENGAH"/>
        <s v="PEMKAB LOMBOK TIMUR"/>
        <s v="PEMKAB LOMBOK UTARA"/>
        <s v="PEMKAB SUMBAWA"/>
        <s v="PEMKAB SUMBAWA BARAT"/>
        <s v="PEMKOT BIMA"/>
        <s v="PEMKOT MATARAM"/>
        <s v="PEMPROV NUSA TENGGARA BARAT"/>
        <s v="POLDA NUSA TENGGARA BARAT (NTB)"/>
        <s v="PEMKAB ALOR"/>
        <s v="PEMKAB BELU"/>
        <s v="PEMKAB ENDE"/>
        <s v="PEMKAB FLORES TIMUR"/>
        <s v="PEMKAB KUPANG"/>
        <s v="PEMKAB LEMBATA"/>
        <s v="PEMKAB MALAKA"/>
        <s v="PEMKAB MANGGARAI"/>
        <s v="PEMKAB MANGGARAI BARAT"/>
        <s v="PEMKAB MANGGARAI TIMUR"/>
        <s v="PEMKAB NGADA"/>
        <s v="PEMKAB NAGEKEO"/>
        <s v="PEMKAB ROTE NDAO"/>
        <s v="PEMKAB SABU RAIJUA"/>
        <s v="PEMKAB SIKKA"/>
        <s v="PEMKAB SUMBA BARAT"/>
        <s v="PEMKAB SUMBA BARAT DAYA"/>
        <s v="PEMKAB SUMBA TENGAH"/>
        <s v="PEMKAB SUMBA TIMUR"/>
        <s v="PEMKAB TIMOR TENGAH SELATAN"/>
        <s v="PEMKAB TIMOR TENGAH UTARA"/>
        <s v="PEMKOT KUPANG"/>
        <s v="PEMPROV NUSA TENGGARA TIMUR"/>
        <s v="POLDA NUSA TENGGARA TIMUR (NTT)"/>
        <s v="PEMPROV JAWA TIMUR"/>
        <s v="POLDA JAWA TIMUR"/>
        <s v="PEMKAB GRESIK"/>
        <s v="PEMKAB LAMONGAN"/>
        <s v="PEMKOT SURABAYA"/>
        <s v="PEMPROV JAWA TENGAH"/>
        <s v="PEMKAB KENDAL"/>
        <s v="PEMKAB SEMARANG"/>
        <s v="PEMKOT SALATIGA"/>
        <s v="PEMKOT SEMARANG"/>
        <s v="POLDA JAWA TENGAH"/>
        <s v="PEMPROV DI YOGYAKARTA"/>
        <s v="PEMKAB BANTUL"/>
        <s v="PEMKAB SLEMAN"/>
        <s v="PEMKAB GUNUNGKIDUL"/>
        <s v="PEMKAB KULON PROGO"/>
        <s v="PEMKOT YOGYAKARTA"/>
        <s v="POLDA DI YOGYAKARTA"/>
        <s v="PEMKAB SUKOHARJO"/>
        <s v="PEMKOT SURAKARTA"/>
        <s v="PEMKAB BOYOLALI"/>
        <s v="PEMKAB KARANGANYAR"/>
        <s v="PEMKAB KLATEN"/>
        <s v="PEMKAB SRAGEN"/>
        <s v="PEMKAB WONOGIRI"/>
        <s v="PEMKAB PEMALANG"/>
        <s v="PEMKAB BATANG"/>
        <s v="PEMKAB PEKALONGAN"/>
        <s v="PEMKOT PEKALONGAN"/>
        <s v="PEMKAB TEGAL"/>
        <s v="PEMKOT TEGAL"/>
        <s v="PEMKAB BREBES"/>
        <s v="PEMKAB BANYUMAS"/>
        <s v="PEMKAB BANJARNEGARA"/>
        <s v="PEMKAB PURBALINGGA"/>
        <s v="PEMKAB CILACAP"/>
        <s v="PEMKAB MAGELANG"/>
        <s v="PEMKAB TEMANGGUNG"/>
        <s v="PEMKOT MAGELANG"/>
        <s v="PEMKAB KEBUMEN"/>
        <s v="PEMKAB PURWOREJO"/>
        <s v="PEMKAB WONOSOBO"/>
        <s v="PEMKAB BLORA"/>
        <s v="PEMKAB DEMAK"/>
        <s v="PEMKAB GROBOGAN"/>
        <s v="PEMKAB JEPARA"/>
        <s v="PEMKAB KUDUS"/>
        <s v="PEMKAB PATI"/>
        <s v="PEMKAB REMBANG"/>
        <s v="INTI DUFREE PROMOSINDO "/>
        <s v="IAINU KEBUMEN"/>
        <s v="DHARMA AGUNG WIJAYA PT"/>
        <s v="PT.TUNAS JAYA MEKAR ARMADA"/>
        <s v="PT. ARMADA HADA GRAHA"/>
        <s v="ITO SEISAKUSHO ARMADA"/>
        <s v="BUKIT JIMBARAN PT"/>
        <s v="TARGET SUKSES PROPERTI"/>
        <s v="AUSTINDO NUSANTARA JAYA HEALTHCARE PT"/>
        <s v="THE PHOENIX HOTEL"/>
        <s v="POLITEKNIK KOTA MALANG"/>
        <s v="ELEX MEDIA KOMPUTINDO"/>
        <s v="PT.SRIBOGA FLOUR MILL"/>
        <s v="ACCOR HOTEL YOGYA "/>
        <s v="BALI SAFARI DAN MARINE PARK "/>
        <s v="HOTEL KUMALA PANTAI "/>
        <s v="STIT MUHAMMADIYAH LUMAJANG "/>
        <s v="HOTEL NEW SAPHIR YOGYAKARTA "/>
        <s v="RENAISSANCE NUSA-ROYAL PASIFIC NUSANTARA "/>
        <s v="UNIVERSITAS MUHAMMADIYAH KUDUS "/>
        <s v="MASKAPAI REANSURANSI INDONESIA"/>
        <s v="ERES REVCO"/>
        <s v="MOSTRANS GLOBAL DIGILOG PT"/>
        <s v="UNIVERSITAS MUHAMMADIYAH KENDAL BATANG"/>
        <s v="SINAR PANGAN BARAT"/>
        <s v="ISHIZUKA MASPION INDONESIA"/>
        <s v="SUNTORY GARUDA BEVERAGE BANJARMASIN PT"/>
        <s v="BENTOEL DISTRIBUSI UTAMA PT"/>
        <s v="MESSULTRA PRIMA ABADI PT"/>
        <s v="MASPION BAZAR"/>
        <s v="SEMEN BOSOWA BANYUWANGI PT"/>
        <s v="KOSMETIK LESTARI ADIPERKASA"/>
        <s v="CAKRAWALA MEGA INDAH"/>
        <s v="SUMALINDO HUTANI JAYA A09 PT"/>
        <s v="DIGIMAP"/>
        <s v="INDOJAKARTA MOTOR GEMILANG PT"/>
        <s v="PT TRANS NEWS CORPORA"/>
        <s v="PT TRANS RETAIL INDONESIA"/>
        <s v="STACCATO"/>
        <s v="PT MALINDO FEEDMILL BREEDER FARM "/>
        <s v="BUDI DHARMA JAKARTA"/>
        <s v="NIAGAUTAMA TOKO"/>
        <s v="MANDIRI CIPTA GEMILANG"/>
        <s v="STYROCHEMINDO"/>
        <s v="AGRI MULTI LESTARI PT"/>
        <s v="AKR SURABAYA LAND CORPORINDO PT"/>
        <s v="BALI PERKASA SUKSES PT"/>
        <s v="BUMI SARANA BETON PT"/>
        <s v="ALFA GOLDLAND REALTY//SUNJAYA DINATA PANGESTU PT"/>
        <s v="SAHID INTI DINAMIKA"/>
        <s v="PT. SEMBILAN RAKSA DINAMIKA"/>
        <s v="PT PAKUWON PERMAI"/>
        <s v="BATUTUA TEMBAGA RAYA KUPANG PT"/>
        <s v="SURYA MOBIL"/>
        <s v="ABADI JAYA TEKNIK"/>
        <s v="BALI TV"/>
        <s v="AGUNG MANDIRI LESTARI PT"/>
        <s v="GOBEL DHARMA KARYA YASA PT"/>
        <s v="SURYA KERTA BHAKTI PT"/>
        <s v="SILOAM KARYA SEJAHTERA PT"/>
        <s v="ARAYA MEGAH ABADI GOLF"/>
        <s v="ABACUS DISTRIBUTION SYSTEMS INDONESIA"/>
        <s v="SONA TOPAS TOUR TRAVEL"/>
        <s v="PT LUMENINDO GILANG CAHAYA"/>
        <s v="PT WISMILAK INTI MAKMUR"/>
        <s v="SURYA ANDALAS"/>
        <s v="SENTRAL AGUNG INDAH"/>
        <s v="GRIYA TIRTA"/>
        <s v="PURA NUSA PERSADA"/>
        <s v="SINAR PERDANA CARAKA PT"/>
        <s v="BINUS CENTER PT"/>
        <s v="PT. DUTA SUMARA ABADI"/>
        <s v="PT CITRA RIAU SARANA"/>
        <s v="SURYA AIR PT"/>
        <s v="PT SINAR MAS AGRO RESOURCES AND TECHNOLOGY,TBK"/>
        <s v="INBISCO NIAGA PT"/>
        <s v="PT SURYA LOMBOK PERKASA"/>
        <s v="MULIA CITRA ABADI"/>
        <s v="PT. NIAGA UTAMA"/>
        <s v="MULTI RETAILINDO PRATAMA"/>
        <s v="ADI BUMI JAYA"/>
        <s v="CITRAMAS INDAH REALTINDO"/>
        <s v="PT PANCA KALSIUMINDO PERKASA"/>
        <s v="PT CITRA CLASSIC FURNITURE"/>
        <s v="INDONESIA PRATAMA PT"/>
        <s v="DARMA SARANA NUSA PRATAMA"/>
        <s v="PT. PURADIKA BONGKAR MUAT MAKMUR"/>
        <s v="DERMAGA PERKASA PRATAMA PT"/>
        <s v="YOGA INDOFOOD"/>
        <s v="PANJANG JIWO PANGAN MAKMUR"/>
        <s v="SURYA INTI TEMBAKAU PT"/>
        <s v="EKA DURA INDONESIA"/>
        <s v="ELMAPURI GOPITA"/>
        <s v="SEKAWAN KOSMETIK WASANTARA PT"/>
        <s v="MITRAMODE DUTA FASHINDO"/>
        <s v="COLLIBAH UTAMA"/>
        <s v="DICKY METALS CO LTD"/>
        <s v="SUKSES DIVA MANDIRI"/>
        <s v="SWADAYA PANDUARTHA"/>
        <s v="DJAMBI WARAS"/>
        <s v="CIPUTRA GRAHA MITRA"/>
        <s v="PT MORANTE JAYA"/>
        <s v="PT. PERUSAHAAN DAGANG TEMPO "/>
        <s v="ARLINDO ANUGERAH SEJAHTERA PT"/>
        <s v="PUSAKA NURI UTAMA"/>
        <s v="MULTIMAS NABATI ASAHAN PT"/>
        <s v="ASTRA AUTOPRIMA"/>
        <s v="AJINOMOTO SALES INDONESIA PT"/>
        <s v="PT. PRAJA BALI TRANSPORTAS"/>
        <s v="UNIVERSITAS MUHAMMADIYAH MATARAM "/>
        <s v="PT PERMATA PUTERA MANDIRI (PPM)"/>
        <s v="PT. RAGAM TANGGUH FORTINDO"/>
        <s v="PT INDOMOBIL CAHAYA PRIMA"/>
        <s v="WAHANA NIAGA LOMBOK"/>
        <s v="SURYA MANDALA PT"/>
        <s v="PT ARINDO GEDONG JEMBAR"/>
        <s v="PELABUHAN PENAJAM BANUA TAKA"/>
        <s v="DAYA ANUGRAH MANDIRI PT"/>
        <s v="ANTAR SURYA JAYA PT"/>
        <s v="MATSUSHITA LIGHTING INDONESIA "/>
        <s v="SUPRAVISI RAMA OPTIK MANUFACTURING"/>
        <s v="PT BUANA TATA GRAHA"/>
        <s v="TOYOTA ASTRA FINANCE"/>
        <s v="MENOEWA KOPI"/>
        <s v="UNIVERSITAS MUHAMMADIYAH LAMONGAN"/>
        <s v="SUBUR ABADI RAYA"/>
        <s v="MULTI NABATI SULAWESI PANTOLOAN PT"/>
        <s v="CIPTA MUSTIKA"/>
        <s v="WAHANA ADIDAYA KUDUS PT"/>
        <s v="SUPRA SUMBER CIPTA"/>
        <s v="TAMAN HARAPAN INDAH"/>
        <s v="BAKRIE AUTOPARTS PT"/>
        <s v="SALONPAS INDONESIA"/>
        <s v="PT KOBIN KERAMIK INDUSTRI"/>
        <s v="MELINDO MILLENIUM MAKMUR PT"/>
        <s v="SEMEN GOMBONG PT"/>
        <s v="ASIA SEJAHTERA PERDANA PT"/>
        <s v="PT ASTRA AUTO TRUST"/>
        <s v="SIGMAGOLD INTI PERKASA TBK PT"/>
        <s v="CIPTA PESONA KARYA"/>
        <s v="DANAPATI ABINAYA INVESTAMA (JAK TV) PT"/>
        <s v="AGUSTINUS WAE FOLO-PT MITRA SINAR JAYA"/>
        <s v="PLASA MARINA"/>
        <s v="PT. NISSIN MAS"/>
        <s v="AERO WISATA PT"/>
        <s v="AMP PLANTATION"/>
        <s v="PT ARMADA PERKASA MOBILINDO"/>
        <s v="PT. NUSA RAYA CIPTA TBK"/>
        <s v="SUKUNTEX PT"/>
        <s v="SINAR NIAGA SEJAHTERA"/>
        <s v="PT. BHUMI JATI POWER"/>
        <s v="LIPPO LAND DEVELOPMENT"/>
        <s v="ZURICH TOPAS LIFE"/>
        <s v="THE SINGHASARI RESORT BATU "/>
        <s v="PT MAKMUR SEJAHTERA WISESA"/>
        <s v="DISTIBUTOR NESTLE"/>
        <s v="ASURANSI JIWA EKA LIFE"/>
        <s v="HISAMITSU PHARMA INDONESIA PT"/>
        <s v="ALUMINDO LIGHT METAL INDUSTRY"/>
        <s v="PT PARA BANDUNG PROPERTINDO"/>
        <s v="PT. POLEKAO INDONESIA CHEMICALS"/>
        <s v="YARSI A YANI CC50"/>
        <s v="GUNUNG BAYAN PRATAMA COAL PT"/>
        <s v="ARTHA BOGA CEMERLANG PT"/>
        <s v="TUNAS MOBIL PT"/>
        <s v="PT PANEN SELARAS ADIPERKASA"/>
        <s v="UNIVERSITAS MUHAMMADIYAH SIDOARJO"/>
        <s v="STAI MUHAMMADIYAH TULUNG AGUNG "/>
        <s v="ASTRA DAIDO STEEL INDONESIA"/>
        <s v="DANAYASA ARTHATHAMA"/>
        <s v="PANDYA PERKASA"/>
        <s v="PUTRA BHAKTI STIKOM"/>
        <s v="BOGASARI FLOUR MILLS PT"/>
        <s v="MARITIM BARITO PERKASA"/>
        <s v="GELORA DJAYA PT"/>
        <s v="INDOFOOD FRITOLAY MAKMUR PT"/>
        <s v="PT NILAM PORT  TERMINAL INDONESIA"/>
        <s v="PT SURYA RAHARJA PERKASA"/>
        <s v="PULOGADUNG PAWITRA LAKSANA"/>
        <s v="SOHO INDUSTRI FARMASI PT"/>
        <s v="BUMI JASA UTAMA"/>
        <s v="INDOFOOD CBP SUKSES MAKMUR PT"/>
        <s v="SWALAYAN SUKSES ABADI PT"/>
        <s v="FADENT MAHKOTA SAHID PT"/>
        <s v="LAPINDO BRANTAS INC"/>
        <s v="ASTRA GROUP"/>
        <s v="RANGKA RAYA"/>
        <s v="UNIVERSITAS MUHAMMADIYAH PEKALONGAN"/>
        <s v="SUMMIT INDONESIA PT"/>
        <s v="ADYABUANA PERSADA"/>
        <s v="KENCANA TIARA GEMILANG"/>
        <s v="PT SUSHI TEI INDONESIA"/>
        <s v="PT AUTOMOBIL JAYA ABADI"/>
        <s v="ANDALAN MULTI KENCANA PT"/>
        <s v="MOOR SUKSES INTERNASIONAL PT"/>
        <s v="INDONESIA TSINGSHAN STAINLESS STEEL PT"/>
        <s v="PT NUSA SARANA INDONESIA"/>
        <s v="ARMADA INTERNATIONAL MOTOR (DAIHATSU) PT"/>
        <s v="CS2 POLA SEHAT PT"/>
        <s v="PT SINARMAS ASSET MANAGEMENT"/>
        <s v="PT SUPRA USADHATAMA"/>
        <s v="MAMBRUK CIKONENG"/>
        <s v="CARDIG LOGISTIGS INDONESIA"/>
        <s v="INDOLAKTO PT"/>
        <s v="RASHAL SIAR CAKRA MEDIKA"/>
        <s v="MARGA NUSANTARA JAYA PT"/>
        <s v="UNIVERSITAS MUHAMMADIYAH PONOROGO "/>
        <s v="MASPION SQUARE"/>
        <s v="AMANAH PRIMA INDONESIA PT"/>
        <s v="PT CENTRAL NAGA EUROPINDO"/>
        <s v="BAWEN MEDIATAMA PT"/>
        <s v="PT PURINUSA EKAPERSADA"/>
        <s v="SANTOS PREMIUM KRIMER"/>
        <s v="ANTA EXPRESS TOUR &amp; TRAVEL"/>
        <s v="PT ARUTMIN INDONESIA"/>
        <s v="PT MARGA MANDALASAKTI"/>
        <s v="SENTRALSARI PRIMASENTOSA PT"/>
        <s v="PT SIAM MASPION TERMINAL"/>
        <s v="MNC SEKURITAS PT"/>
        <s v="ALMARON PERKASA"/>
        <s v="PT MASPION ELEKTRONIK"/>
        <s v="RITRA KONNAS FREIGHT CENTRE"/>
        <s v="PT JASAMARGA PANDAAN MALANG"/>
        <s v="WEISS TECH PT"/>
        <s v="PT. CITRA LESTARI MOBILINDO ( THAMRIN GROUP )"/>
        <s v="PANIN SEKURITAS"/>
        <s v="BHIRAWA MITRA SENTOSA"/>
        <s v="PT ECOGREEN OLEOCHEMICALS"/>
        <s v="SWADHARMA BHAKTI SEDAYA FINANCE PT"/>
        <s v="UNIVERSITAS MUHAMMADIYAH PURWOKERTO "/>
        <s v="ERSA EASTERN AVIATION"/>
        <s v="BUKIT KAPUR REKSA PT"/>
        <s v="APEXINDO PRATAMA DUTA"/>
        <s v="ORTOPEDI SURAKARTA "/>
        <s v="DISTRIBUSI SENTRA JAYA_x0009_"/>
        <s v="SUMBER TIRTA SENTOSA"/>
        <s v="SKY PARKING UTAMA PT"/>
        <s v="MUARA WISESA SAMUDRA"/>
        <s v="HINO FINANCE INDONESIA PT"/>
        <s v="ARMADA TUNAS JAYA PT"/>
        <s v="INDAL ALUMINIUM INDUSTRY TBK"/>
        <s v="BAOBAB SAFARI RESORT"/>
        <s v="PT INTEGRIYA DEKORINDO "/>
        <s v="BUMI KARSA PT"/>
        <s v="DAMARINDO PERKASA JAMBI"/>
        <s v="META EPSI ENGINEERING"/>
        <s v="JASUINDO TIGA PERKASA "/>
        <s v="PULAU SAMBU U/ MESS KARYAWAN 05"/>
        <s v="BIMASAKTI MULTI SINERGI PT"/>
        <s v="ANUGRAH ARGON MEDICA PT"/>
        <s v="PANEN SELARAS INTIBUANA PT"/>
        <s v="AGRINUSA JAYA SANTOSA PT"/>
        <s v="PT. SURYA ARTHA NUSANTARA FINANCE"/>
        <s v="UNITED INDO SURABAYA"/>
        <s v="SINARMAS HANA FINANCE CABANG YOGYAKARTA"/>
        <s v="KASAKATA KIMIA PT"/>
        <s v="PT. OTSUKA INDONESIA"/>
        <s v="TIRTA KENCANA TATAWARNA PT"/>
        <s v="PANASONIC LIGHTING INDONESIA"/>
        <s v="JICO AGUNG "/>
        <s v="BOSOWA ASURANSI PT"/>
        <s v="MITRA MULIA MAKMUR"/>
        <s v="ARTHA GRAHA GENERAL INSURANCE"/>
        <s v="PT SINARMAS SEKURITAS"/>
        <s v="OUT OF ASIA PT"/>
        <s v="SEDAYA PRATAMA PT"/>
        <s v="YOMART RUKUN SELALU PT"/>
        <s v="VODA INDONESIA PT"/>
        <s v="PT BINA PERTIWI"/>
        <s v="PT NAGARAJA LESTARI (PULO GADUNG TRADE CENTER)"/>
        <s v="CIPUTRA SEMARANG PT"/>
        <s v="PT CAMPINA ICE CREAM"/>
        <s v="SILOAM MEDIKA CEMERLANG PT"/>
        <s v="TIGA DUA DELAPAN, TBK"/>
        <s v="NUSA DUA BEACH HOTEL "/>
        <s v="HARTONO ELECTRONIC "/>
        <s v="PONDOK INDAH HOTEL"/>
        <s v="BUMI SARANA UTAMA PT"/>
        <s v="MILLENIUM MEGA MULIA PT"/>
        <s v="RAMAYANA GLOBAL PRATAMA PT"/>
        <s v="GREENFIELDS INDONESIA "/>
        <s v="PT EVERBRIGHT"/>
        <s v="DWIJAYA MANUNGGAL"/>
        <s v="NOVOTEL BALI"/>
        <s v="SERASI LOGISTICS INDONESIA PT"/>
        <s v="PERMATA BIRAMA SAKTI PT"/>
        <s v="PT RAJAWALI ADIMANDALIKA"/>
        <s v="FAST RETAILING INDONESIA PT"/>
        <s v="PT ARDENDI JAYA SENTOSA"/>
        <s v="PT. AKR CORPORINDO"/>
        <s v="KANMO RETAILINDO PT"/>
        <s v="UNIVERSITAS MUHAMMADIYAH SIDOARJO "/>
        <s v="PT WIJAYA PRATAMA RAYA"/>
        <s v="UNIVERSITAS AHMAD DAHLAN "/>
        <s v="WAHANA WIRAWAN PT"/>
        <s v="LIPPO GENERAL INSURANCE"/>
        <s v="KARUNIA ALAM SEGAR"/>
        <s v="SURYA PAMENANG, PT "/>
        <s v="SARIGUNA PRIMA TIRTA"/>
        <s v="FAJAR SURYA PERKASA PT"/>
        <s v="ACCOR HOTEL BALI "/>
        <s v="SORINI CORPORATION "/>
        <s v="PT SINARMAS MULTIFINANCE"/>
        <s v="HOTEL LUMI (PT. LUMI GILI BESAR) "/>
        <s v="DHARMA SATYA NUSANTARA PT"/>
        <s v="PT. SAMATOR GAS INDUSTRI"/>
        <s v="SURI TANI PEMUKA PT"/>
        <s v="AICE ICE CREAM JATIM INDUSTRY PT"/>
        <s v="RSU DR KARIADI "/>
        <s v="PT DIMAS PRATAMA INDAH"/>
        <s v="HOLIDAY INN HOTEL BALI "/>
        <s v="PT ARTA BOGA CEMERLANG"/>
        <s v="CATURMAS KARSAUDARA"/>
        <s v="PT. SURYA ZIG ZAG "/>
        <s v="PT NIPSEA PAINT AND CHEMICALS "/>
        <s v="PT WIRIFA SAKTI (NEOVIA GROUP) "/>
        <s v="PT MEDIKA SARANA TRALIANSIA "/>
        <s v="KAWASAN INDUSTRI "/>
        <s v="MAP GROUP AKTIF ADIPERKASA"/>
        <s v="BUMEN REDJA ABADI PT"/>
        <s v="PT DHARMA MEDIKA BULELENG "/>
        <s v="PT. GRAHA SARANA GRESIK "/>
        <s v="MAN ENERGY SOLUTIONS INDONESIA PT"/>
        <s v="PT ARMADA AUTO TARA"/>
        <s v="SAHID YOGYAKARTA (PT. KOBA PANGESTU) "/>
        <s v="TJIWI KIMIA "/>
        <s v="GAWIH JAYA"/>
        <s v="UNIVERSITAS MUHAMMADIYAH KUPANG "/>
        <s v="INTEGRA INDOCABINET "/>
        <s v="JAWA TIMUR PARK GROUP "/>
        <s v="ADI PURUSA"/>
        <s v="PT OTO MULTIARTHA"/>
        <s v="CITRA GARDEN CITY MALANG JO PT"/>
        <s v="SIBA SURYA PT "/>
        <s v="BANK AMAR INDONESIA PT"/>
        <s v="MEKAR ARMADA JAYA, PT "/>
        <s v="RITZ CARLTON HOTEL BALI"/>
        <s v="SEJAHTERA RAYA ANUGRAH JAYA (BMC MAYAPADA HOSPITAL) PT"/>
        <s v="PT MALINDO FEEDMILL TBK "/>
        <s v="KARYA TANGAN INDAH PT"/>
        <s v="HOTEL FOUR POINTS BY SHERATON MANADO"/>
        <s v="LOMBOK EPICENTRUM"/>
        <s v="SWISS BELL HOTEL BALI "/>
        <s v="BAYU BERINGIN LESTARI (PLAZA SURABAYA)"/>
        <s v="UNIVERSITAS MUHAMMADIYAH SURABAYA "/>
        <s v="IFORTE SOLUSI INFOTEK UNTUK TAMAN PANDAN"/>
        <s v="PT PATRIA MARITIME LINES "/>
        <s v="PR SUKUN"/>
        <s v="UNIVERSITAS SURABAYA"/>
        <s v="PODO JOYO MASYHUR"/>
        <s v="FAJAR MITRA INDAH PT"/>
        <s v="ROYAL BALI RESORT "/>
        <s v="KEMPINSKI BALI (PT. GRAHA ALAM LESTARI) "/>
        <s v="UNIVERSITAS NAHDLATUL ULAMA SURABAYA OR UNUSA"/>
        <s v="ITC ATUM / CITRA AGUNG TIRTA JATIM"/>
        <s v="SANTIKA HOTEL BALI "/>
        <s v="MEGADEPO INDONESIA PT"/>
        <s v="DTUR PESONA INDONESIA PT"/>
        <s v="RS SAIFUL ANWAR"/>
        <s v="BUMI SUKSESINDO PT"/>
        <s v="MULTINDO AUTO FINANCE "/>
        <s v="STIMIK DIAN NUSWANTORO (UDINUS)"/>
        <s v="SUTINDO RAYA MULIA"/>
        <s v="BUDI SAID"/>
        <s v="MOTASA INDONESIA PT"/>
        <s v="CARSURIN PT"/>
        <s v="MAITLAND SMITH INDONESIA PT "/>
        <s v="UNIVERSITAS WIDYA MANDALA "/>
        <s v="KAWASAN INDUSTRI TERBOYO "/>
        <s v="UNIVERSITAS FLORES ENDE"/>
        <s v="UNIVERSITAS KRISTEN DUTAWACANA"/>
        <s v="CORT INDONESIA"/>
        <s v="BOBBIN INDUSTRY JEMBER"/>
        <s v="KEMASAN CIPTATAMA SEMPURNA PT"/>
        <s v="KONIMEX PT "/>
        <s v="SUMBER GRAHA SEJAHTERA PT"/>
        <s v="TRIAS SENTOSA "/>
        <s v="DARMAWISATA INDONESIA PT"/>
        <s v="MULIA BATARA SEMESTA"/>
        <s v="RSUP SOETOMO "/>
        <s v="ATLANTIC RICHFIELD INDONESIA "/>
        <s v="RS JOGJA INTERNATIONAL HOSPITAL"/>
        <s v="HARTONO ISTANA TEKNOLOGI "/>
        <s v="MEIJI INDONESIA "/>
        <s v="JW MARIOT SURABAYA "/>
        <s v="PT. GLOBAL RETAILINDO PRATAMA "/>
        <s v="UNIVERSITAS MUHAMMADIYAH JEMBER "/>
        <s v="SYLVIA HOTEL"/>
        <s v="BERKAH KAWASAN MANYAR SEJAHTERA PT"/>
        <s v="KAWASAN INDUSTRI NGORO "/>
        <s v="RSUP SANGLAH "/>
        <s v="KAWASAN INDUSTRI BUGANGAN "/>
        <s v="UNIVERSITAS KRISTEN PETRA "/>
        <s v="UNIVERSITAS MUHAMMADIYAH SEMARANG "/>
        <s v="UNISSULA "/>
        <s v="SURI MULIA "/>
        <s v="RS KASIH IBU"/>
        <s v="UNIVERSITAS MUHAMMADIYAH SURAKARTA "/>
        <s v="UNIVERST KRISTEN SATYA WACANA"/>
        <s v="STEEL PIPE INDUSTRY OF INDONESIA "/>
        <s v="MATARAM SAKTI MOTOR "/>
        <s v="SUPRAMA PT"/>
        <s v="BENTOEL PRIMA PT "/>
        <s v="PLAZA ARAYA "/>
        <s v="RSUP DR SARDJITO "/>
        <s v="PELAYARAN MERATUS "/>
        <s v="PURA BARUTAMA PT "/>
        <s v="UNIVERSITAS ISLAM INDONESIA "/>
        <s v="ELLA SKIN CARE"/>
        <s v="DHARMALA INTILAND "/>
        <s v="BENTO KOPI CONDONG CATUR"/>
        <s v="BANK MASPION INDONESIA "/>
        <s v="PT.CIPUTRA SURYA "/>
        <s v="NUSA SURYA CIPTADANA "/>
        <s v="NUSANTARA MEDIKA UTAMA"/>
        <s v="JAWA POS "/>
        <s v="HWA SEUNG INDONESIA PT"/>
        <s v="MASPION "/>
        <s v="NEW RATNA MOTOR "/>
        <s v="KAPAL API GLOBAL, PT "/>
        <s v="SIANTAR TOP PT "/>
        <s v="SRI REJEKI ISMAN PT"/>
        <s v="LARISSA AESTHETIC CENTER"/>
        <s v="PAN BROTHERS PT"/>
        <s v="PESTA PORA ABADI PT"/>
        <s v="KAWASAN INDUSTRI KENDAL "/>
        <s v="ARMADA FINANCE "/>
        <s v="ARSENET GLOBAL SOLUSI PT"/>
        <s v="UNIVERSITAS SEMARANG (Y. ALUMNI UNDIP) "/>
        <s v="SINAR GALAXI "/>
        <s v="WINGS SURYA "/>
        <s v="LABORATORIUM KLINIK PRAMITA"/>
        <s v="ADHIBALADIKA AGUNG "/>
        <s v="UNIV ATMAJAYA YOGYAKARTA "/>
        <s v="SURYA MADISTRINDO "/>
        <s v="UNIVERSITAS MUHAMMADIYAH MALANG "/>
        <s v="GUDANG GARAM "/>
        <s v="UNIVERSITAS MUHAMMADIYAH YOGYAKARTA "/>
        <s v="SAMATOR "/>
        <s v="SALAM PASIFIC "/>
        <s v="AVIA AVIAN "/>
        <s v="MITRA PINASTHIKA MUSTIKA "/>
        <s v="PT NUSANTARA EKSPRES KILAT"/>
        <s v="MAXINDO NETWORK PT"/>
        <s v="PAKUWON JATI "/>
        <s v="KUPANG INTERMEDIA PT"/>
        <s v="PT AMMAN MINERAL NUSA TENGGARA "/>
        <s v="DJARUM, PT "/>
        <s v="HM SAMPOERNA "/>
        <s v="APIDT INFRASTRUCTURE"/>
        <s v="PATRAJASA BALI RESORTS AND VILLAS"/>
        <s v="POLITEKNIK NEGERI MALANG"/>
        <s v="PATRA SEMARANG"/>
        <s v="PT SINERGI COLOMADU"/>
        <s v="POLITEKNIK NEGERI BANYUWANGI"/>
        <s v="INSTITUT SENI INDONESIA DENPASAR"/>
        <s v="SINERGI GULA NUSANTARA"/>
        <s v="IAIN PONOROGO"/>
        <s v="PUSAT REKREASI DAN PROMOSI PEMBANGUNAN (PRPP) JAWA TENGAH"/>
        <s v="STAIN PAMEKASAN"/>
        <s v="POLITEKNIK PERKAPALAN NEGERI SURABAYA"/>
        <s v="BOMA BISMA INDRA"/>
        <s v="POLITEKNIK NEGERI JEMBER"/>
        <s v="IAIN SURAKARTA"/>
        <s v="UIN KHAS JEMBER"/>
        <s v="UNIVERSITAS ISLAM NEGERI MALANG"/>
        <s v="POLTEK NEGERI MADIUN"/>
        <s v="UIN WALISONGO SEMARANG"/>
        <s v="POLITTEKES SURAKARTA"/>
        <s v="U P N VETERAN SURABAYA"/>
        <s v="CNPC (CHINA NATIONAL PETROLEUM COMPANY)"/>
        <s v="CAMBRICS PRIMISSIMA PT"/>
        <s v="DOK &amp; PERKAPALAN SURABAYA"/>
        <s v="UNIVERSITAS TIDAR MAGELANG"/>
        <s v="UIN SUNAN AMPEL SURABAYA"/>
        <s v="SEMEN KUPANG PT"/>
        <s v="INSTITUT AGAMA ISLAM NEGERI MATARAM"/>
        <s v="POLTEKKES DENPASAR POLTEKKES DENPASAR"/>
        <s v="POLTEKES MALANG"/>
        <s v="UIN SALATIGA"/>
        <s v="STAIN KEDIRI"/>
        <s v="UIN KH ABDURRAHMAN WAHID"/>
        <s v="UNIVERSITAS NEGERI SURABAYA (UNESA)"/>
        <s v="IAIN PURWOKERTO"/>
        <s v="PHE WMO"/>
        <s v="INSTITUT SENI INDONESIA YOGYAKARTA"/>
        <s v="UPN VETERAN YOGYAKARTA"/>
        <s v="UNIVERSITAS JEMBER"/>
        <s v="INNA HOTEL MATARAM"/>
        <s v="UNIVERSITAS NEGERI MALANG"/>
        <s v="UNIVERSITAS NEGERI SEMARANG"/>
        <s v="UNIVERSITAS ISLAM NEGERI SUNAN KALIJAGA"/>
        <s v="BARATA INDONESIA PT"/>
        <s v="UNIVERSITAS TIMOR"/>
        <s v="IAIN TULUNGAGUNG"/>
        <s v="UNIVERSITAS AIRLANGGA"/>
        <s v="JASA TIRTA I PERUM"/>
        <s v="UNIVERSITAS UDAYANA"/>
        <s v="UNIVERSITAS BRAWIJAYA"/>
        <s v="UNIVERSITAS SEBELAS MARET"/>
        <s v="UNIVERSITAS MATARAM"/>
        <s v="PT. BERLIAN JASA TERMINAL INDONESIA (BJTI)"/>
        <s v="IPDN KAMPUS NTB"/>
        <s v="INSTITUT TEKHNOLOGI SEPULUH NOPEMBER (ITS)"/>
        <s v="UNIVERSITAS DIPONEGORO SEMARANG"/>
        <s v="POLITEKNIK KESEHATAN KEMENKES SEMARANG"/>
        <s v="PT KAWASAN INDUSTRI TERPADU BATANG"/>
        <s v="PAL"/>
        <s v="PHAPROS PT"/>
        <s v="HOTEL INDONESIA GROUP (INAYA BAY KOMODO)"/>
        <s v="POLITEKNIK NEGERI PARIWISATA LOMBOK"/>
        <s v="POLITEKNIK ELEKTRONIKA NEGERI SURABAYA"/>
        <s v="KAWASAN INDUSTRI WIJAYAKUSUMA PT"/>
        <s v="UNIVERSITAS SOEDIRMAN"/>
        <s v="INNA GROUP BALI"/>
        <s v="TERMINAL PETI KEMAS SBY"/>
        <s v="PETROKIMIA GRESIK"/>
        <s v="POLITEKNIK NEGERI SEMARANG"/>
        <s v="POLITANI KUPANG"/>
        <s v="UNIVERISTAS NEGERI YOGYAKARTA(IKIP)"/>
        <s v="KAWASAN WISATA MANDALIKA"/>
        <s v="GARAM PT"/>
        <s v="SIER"/>
        <s v="UNIVERSITAS GAJAH MADA"/>
        <s v="POLITEKNIK NEGERI KUPANG"/>
        <s v="ITDC (INDONESIA TOURISM DEVELOPMENT CORPORATION)"/>
        <s v="PT PLN NUSANTARA POWER"/>
        <s v="INKA"/>
        <s v="UNIVERSITAS TRUNOJOYO MADURA"/>
        <s v="TAMAN WISATA CANDI BOROBUDUR, PRAMBANAN DAN RATU BOKO"/>
        <s v="JAWA POWER"/>
        <s v="INSTITUT SENI INDONESIA SURAKARTA"/>
        <s v="POLITEKNIK KESEHATAN KUPANG"/>
        <s v="POLITEKNIK NEGERI BALI"/>
        <s v="BANK PEMBANGUNAN DAERAH NTB"/>
        <s v="UNIVERSITAS NUSA CENDANA KUPANG"/>
        <s v="BANK PEMBANGUNAN DAERAH BALI"/>
        <s v="SEMEN INDONESIA, PT"/>
        <s v="BANK PEMBANGUNAN DAERAH NTT"/>
        <s v="PT PELINDO TERMINAL PETIKEMAS"/>
        <s v="BANK BPD DIY"/>
        <s v="BANK JATENG"/>
        <s v="BANK JATIM"/>
      </sharedItems>
    </cacheField>
    <cacheField name="GROUP CONGLO" numFmtId="0">
      <sharedItems containsBlank="1"/>
    </cacheField>
    <cacheField name="INDUSTRI" numFmtId="0">
      <sharedItems containsBlank="1"/>
    </cacheField>
    <cacheField name="SEGMEN" numFmtId="0">
      <sharedItems count="12">
        <s v="LGS"/>
        <s v="MPS"/>
        <s v="RMS"/>
        <s v="FWS"/>
        <s v="LMS"/>
        <s v="PRS"/>
        <s v="PCS"/>
        <s v="PBS"/>
        <s v="TWS"/>
        <s v="ERS"/>
        <s v="MIS"/>
        <s v="FRB"/>
      </sharedItems>
    </cacheField>
    <cacheField name="WITEL HO" numFmtId="0">
      <sharedItems count="8">
        <s v="BALI"/>
        <s v="JATIM BARAT"/>
        <s v="JATIM TIMUR"/>
        <s v="SURAMADU"/>
        <s v="NUSA TENGGARA"/>
        <s v="SEMARANG JATENG UTARA"/>
        <s v="YOGYA JATENG SELATAN"/>
        <s v="SOLO JATENG TIMUR"/>
      </sharedItems>
    </cacheField>
    <cacheField name="REGIONAL" numFmtId="0">
      <sharedItems/>
    </cacheField>
    <cacheField name="DIVISI" numFmtId="0">
      <sharedItems count="3">
        <s v="DGS"/>
        <s v="DPS"/>
        <s v="DSS"/>
      </sharedItems>
    </cacheField>
    <cacheField name="Target_2024" numFmtId="165">
      <sharedItems containsSemiMixedTypes="0" containsString="0" containsNumber="1" minValue="0" maxValue="44220548981.521126"/>
    </cacheField>
    <cacheField name="Target_Sust_Jan" numFmtId="165">
      <sharedItems containsSemiMixedTypes="0" containsString="0" containsNumber="1" minValue="0" maxValue="3545277792.8988256"/>
    </cacheField>
    <cacheField name="Target_Sust_Feb" numFmtId="165">
      <sharedItems containsSemiMixedTypes="0" containsString="0" containsNumber="1" minValue="0" maxValue="3607197218.7934432"/>
    </cacheField>
    <cacheField name="Target_Sust_Mar" numFmtId="165">
      <sharedItems containsSemiMixedTypes="0" containsString="0" containsNumber="1" minValue="0" maxValue="3856542949.3832369"/>
    </cacheField>
    <cacheField name="Target_Sust_Apr" numFmtId="165">
      <sharedItems containsSemiMixedTypes="0" containsString="0" containsNumber="1" minValue="0" maxValue="4785047488.4386292"/>
    </cacheField>
    <cacheField name="Target_Sust_Mei" numFmtId="165">
      <sharedItems containsSemiMixedTypes="0" containsString="0" containsNumber="1" minValue="0" maxValue="3807478716.3161025"/>
    </cacheField>
    <cacheField name="Target_Sust_Jun" numFmtId="165">
      <sharedItems containsSemiMixedTypes="0" containsString="0" containsNumber="1" minValue="0" maxValue="3756686518.7739353"/>
    </cacheField>
    <cacheField name="Target_Sust_Jul" numFmtId="165">
      <sharedItems containsSemiMixedTypes="0" containsString="0" containsNumber="1" minValue="0" maxValue="3936394481.5301809"/>
    </cacheField>
    <cacheField name="Target_Sust_Ags" numFmtId="165">
      <sharedItems containsSemiMixedTypes="0" containsString="0" containsNumber="1" minValue="0" maxValue="4787599866.7523775"/>
    </cacheField>
    <cacheField name="Target_Sust_Sep" numFmtId="165">
      <sharedItems containsSemiMixedTypes="0" containsString="0" containsNumber="1" minValue="0" maxValue="3924740179.9607"/>
    </cacheField>
    <cacheField name="Target_Sust_Okt" numFmtId="165">
      <sharedItems containsSemiMixedTypes="0" containsString="0" containsNumber="1" minValue="0" maxValue="4003699794.2069607"/>
    </cacheField>
    <cacheField name="Target_Sust_Nov" numFmtId="165">
      <sharedItems containsSemiMixedTypes="0" containsString="0" containsNumber="1" minValue="0" maxValue="7469301958.9895706"/>
    </cacheField>
    <cacheField name="Target_Sust_Des" numFmtId="165">
      <sharedItems containsSemiMixedTypes="0" containsString="0" containsNumber="1" minValue="0" maxValue="3750004026.2820888"/>
    </cacheField>
    <cacheField name="Total_Target_Sustain" numFmtId="165">
      <sharedItems containsSemiMixedTypes="0" containsString="0" containsNumber="1" minValue="0" maxValue="45761941764.149994"/>
    </cacheField>
    <cacheField name="Target_Scal_Jan" numFmtId="165">
      <sharedItems containsSemiMixedTypes="0" containsString="0" containsNumber="1" minValue="0" maxValue="173005157.66970634"/>
    </cacheField>
    <cacheField name="Target_Scal_Feb" numFmtId="165">
      <sharedItems containsSemiMixedTypes="0" containsString="0" containsNumber="1" minValue="0" maxValue="1148325433.610929"/>
    </cacheField>
    <cacheField name="Target_Scal_Mar" numFmtId="165">
      <sharedItems containsSemiMixedTypes="0" containsString="0" containsNumber="1" minValue="0" maxValue="1018873347.5902747"/>
    </cacheField>
    <cacheField name="Target_Scal_Apr" numFmtId="165">
      <sharedItems containsSemiMixedTypes="0" containsString="0" containsNumber="1" minValue="0" maxValue="754976223.09832633"/>
    </cacheField>
    <cacheField name="Target_Scal_Mei" numFmtId="165">
      <sharedItems containsSemiMixedTypes="0" containsString="0" containsNumber="1" minValue="0" maxValue="772872041.30974996"/>
    </cacheField>
    <cacheField name="Target_Scal_Jun" numFmtId="165">
      <sharedItems containsSemiMixedTypes="0" containsString="0" containsNumber="1" minValue="0" maxValue="779556880.02114284"/>
    </cacheField>
    <cacheField name="Target_Scal_Jul" numFmtId="165">
      <sharedItems containsSemiMixedTypes="0" containsString="0" containsNumber="1" minValue="0" maxValue="956557967.00845063"/>
    </cacheField>
    <cacheField name="Target_Scal_Ags" numFmtId="165">
      <sharedItems containsSemiMixedTypes="0" containsString="0" containsNumber="1" minValue="0" maxValue="940681953.92822039"/>
    </cacheField>
    <cacheField name="Target_Scal_Sept" numFmtId="165">
      <sharedItems containsSemiMixedTypes="0" containsString="0" containsNumber="1" minValue="0" maxValue="940096658.2400074"/>
    </cacheField>
    <cacheField name="Target_Scal_Okt" numFmtId="165">
      <sharedItems containsSemiMixedTypes="0" containsString="0" containsNumber="1" minValue="0" maxValue="953569721.88583255"/>
    </cacheField>
    <cacheField name="Target_Scal_Nov" numFmtId="165">
      <sharedItems containsSemiMixedTypes="0" containsString="0" containsNumber="1" minValue="0" maxValue="931903421.91713917"/>
    </cacheField>
    <cacheField name="Target_Scal_Des" numFmtId="165">
      <sharedItems containsSemiMixedTypes="0" containsString="0" containsNumber="1" minValue="0" maxValue="929581193.72022116"/>
    </cacheField>
    <cacheField name="Total_Target_Scaling" numFmtId="165">
      <sharedItems containsSemiMixedTypes="0" containsString="0" containsNumber="1" minValue="0" maxValue="10300000000"/>
    </cacheField>
    <cacheField name="Target_Jan" numFmtId="165">
      <sharedItems containsSemiMixedTypes="0" containsString="0" containsNumber="1" minValue="0" maxValue="3591421096.4891586"/>
    </cacheField>
    <cacheField name="Target_Feb" numFmtId="165">
      <sharedItems containsSemiMixedTypes="0" containsString="0" containsNumber="1" minValue="0" maxValue="3654146430.1388516"/>
    </cacheField>
    <cacheField name="Target_Mar" numFmtId="165">
      <sharedItems containsSemiMixedTypes="0" containsString="0" containsNumber="1" minValue="0" maxValue="3906737501.8324099"/>
    </cacheField>
    <cacheField name="Target_Apr" numFmtId="165">
      <sharedItems containsSemiMixedTypes="0" containsString="0" containsNumber="1" minValue="0" maxValue="5390010076.6527214"/>
    </cacheField>
    <cacheField name="Target_Mei" numFmtId="165">
      <sharedItems containsSemiMixedTypes="0" containsString="0" containsNumber="1" minValue="0" maxValue="3857034676.8314137"/>
    </cacheField>
    <cacheField name="Target_Jun" numFmtId="165">
      <sharedItems containsSemiMixedTypes="0" containsString="0" containsNumber="1" minValue="0" maxValue="3805581397.1602516"/>
    </cacheField>
    <cacheField name="Target_Jul" numFmtId="165">
      <sharedItems containsSemiMixedTypes="0" containsString="0" containsNumber="1" minValue="0" maxValue="3987628335.7506819"/>
    </cacheField>
    <cacheField name="Target_Ags" numFmtId="165">
      <sharedItems containsSemiMixedTypes="0" containsString="0" containsNumber="1" minValue="0" maxValue="5630119405.4775085"/>
    </cacheField>
    <cacheField name="Target_Sep" numFmtId="165">
      <sharedItems containsSemiMixedTypes="0" containsString="0" containsNumber="1" minValue="0" maxValue="3975822348.4722471"/>
    </cacheField>
    <cacheField name="Target_Okt" numFmtId="165">
      <sharedItems containsSemiMixedTypes="0" containsString="0" containsNumber="1" minValue="0" maxValue="4055809655.7976904"/>
    </cacheField>
    <cacheField name="Target_Nov" numFmtId="165">
      <sharedItems containsSemiMixedTypes="0" containsString="0" containsNumber="1" minValue="0" maxValue="8340389591.5559301"/>
    </cacheField>
    <cacheField name="Target_Des" numFmtId="165">
      <sharedItems containsSemiMixedTypes="0" containsString="0" containsNumber="1" minValue="0" maxValue="3798811929.1765528"/>
    </cacheField>
    <cacheField name="Total_Target" numFmtId="165">
      <sharedItems containsSemiMixedTypes="0" containsString="0" containsNumber="1" minValue="0" maxValue="46357552967.293465"/>
    </cacheField>
    <cacheField name="Target_NGTMA_Jan" numFmtId="165">
      <sharedItems containsString="0" containsBlank="1" containsNumber="1" minValue="0" maxValue="796863308.20967698"/>
    </cacheField>
    <cacheField name="Target_NGTMA_Feb" numFmtId="165">
      <sharedItems containsString="0" containsBlank="1" containsNumber="1" minValue="0" maxValue="800269658.65466118"/>
    </cacheField>
    <cacheField name="Target_NGTMA_Mar" numFmtId="165">
      <sharedItems containsString="0" containsBlank="1" containsNumber="1" minValue="0" maxValue="796383742.22546434"/>
    </cacheField>
    <cacheField name="Target_NGTMA_Apr" numFmtId="165">
      <sharedItems containsString="0" containsBlank="1" containsNumber="1" minValue="0" maxValue="786372705.89999664"/>
    </cacheField>
    <cacheField name="Target_NGTMA_Mei" numFmtId="165">
      <sharedItems containsString="0" containsBlank="1" containsNumber="1" minValue="0" maxValue="793935841.57823002"/>
    </cacheField>
    <cacheField name="Target_NGTMA_Jun" numFmtId="165">
      <sharedItems containsString="0" containsBlank="1" containsNumber="1" minValue="0" maxValue="797473191.0374254"/>
    </cacheField>
    <cacheField name="Target_NGTMA_Jul" numFmtId="165">
      <sharedItems containsString="0" containsBlank="1" containsNumber="1" minValue="0" maxValue="878692335.17508185"/>
    </cacheField>
    <cacheField name="Target_NGTMA_Ags" numFmtId="165">
      <sharedItems containsString="0" containsBlank="1" containsNumber="1" minValue="0" maxValue="870481886.95162868"/>
    </cacheField>
    <cacheField name="Target_NGTMA_Sept" numFmtId="165">
      <sharedItems containsString="0" containsBlank="1" containsNumber="1" minValue="0" maxValue="870215568.51381457"/>
    </cacheField>
    <cacheField name="Target_NGTMA_Okt" numFmtId="165">
      <sharedItems containsString="0" containsBlank="1" containsNumber="1" minValue="0" maxValue="877332638.2067138"/>
    </cacheField>
    <cacheField name="Target_NGTMA_Nov" numFmtId="165">
      <sharedItems containsString="0" containsBlank="1" containsNumber="1" minValue="0" maxValue="865994210.97005486"/>
    </cacheField>
    <cacheField name="Target_NGTMA_Des" numFmtId="165">
      <sharedItems containsString="0" containsBlank="1" containsNumber="1" minValue="0" maxValue="865984912.57725394"/>
    </cacheField>
    <cacheField name="Total_Target_NGTMA" numFmtId="165">
      <sharedItems containsSemiMixedTypes="0" containsString="0" containsNumber="1" minValue="0" maxValue="10000000000.000002"/>
    </cacheField>
    <cacheField name="Real_Jan" numFmtId="165">
      <sharedItems containsSemiMixedTypes="0" containsString="0" containsNumber="1" containsInteger="1" minValue="0" maxValue="3626417205"/>
    </cacheField>
    <cacheField name="Real_Feb" numFmtId="165">
      <sharedItems containsSemiMixedTypes="0" containsString="0" containsNumber="1" containsInteger="1" minValue="-134103354" maxValue="2229655910"/>
    </cacheField>
    <cacheField name="Real_Mar" numFmtId="165">
      <sharedItems containsSemiMixedTypes="0" containsString="0" containsNumber="1" containsInteger="1" minValue="-116037799" maxValue="3198494948"/>
    </cacheField>
    <cacheField name="Real_Apr" numFmtId="165">
      <sharedItems containsSemiMixedTypes="0" containsString="0" containsNumber="1" minValue="0" maxValue="3040314874.2999997"/>
    </cacheField>
    <cacheField name="Real_Mei" numFmtId="165">
      <sharedItems containsSemiMixedTypes="0" containsString="0" containsNumber="1" minValue="0" maxValue="3040314874.2999997"/>
    </cacheField>
    <cacheField name="Real_Jun" numFmtId="165">
      <sharedItems containsSemiMixedTypes="0" containsString="0" containsNumber="1" minValue="0" maxValue="3040314874.2999997"/>
    </cacheField>
    <cacheField name="Real_Jul" numFmtId="165">
      <sharedItems containsSemiMixedTypes="0" containsString="0" containsNumber="1" minValue="0" maxValue="3040314874.2999997"/>
    </cacheField>
    <cacheField name="Real_Agu" numFmtId="165">
      <sharedItems containsSemiMixedTypes="0" containsString="0" containsNumber="1" minValue="0" maxValue="3040314874.2999997"/>
    </cacheField>
    <cacheField name="Real_Sep" numFmtId="165">
      <sharedItems containsSemiMixedTypes="0" containsString="0" containsNumber="1" minValue="0" maxValue="3040314874.2999997"/>
    </cacheField>
    <cacheField name="Real_Okt" numFmtId="165">
      <sharedItems containsSemiMixedTypes="0" containsString="0" containsNumber="1" minValue="0" maxValue="3040314874.2999997"/>
    </cacheField>
    <cacheField name="Real_Nov" numFmtId="165">
      <sharedItems containsSemiMixedTypes="0" containsString="0" containsNumber="1" minValue="0" maxValue="3040314874.2999997"/>
    </cacheField>
    <cacheField name="Real_Des" numFmtId="165">
      <sharedItems containsSemiMixedTypes="0" containsString="0" containsNumber="1" minValue="0" maxValue="3040314874.2999997"/>
    </cacheField>
    <cacheField name="Real_Total" numFmtId="165">
      <sharedItems containsSemiMixedTypes="0" containsString="0" containsNumber="1" minValue="-4183360" maxValue="35730965810.699997"/>
    </cacheField>
    <cacheField name="Est_Sust_NP Jan" numFmtId="165">
      <sharedItems containsSemiMixedTypes="0" containsString="0" containsNumber="1" containsInteger="1" minValue="0" maxValue="3578201000"/>
    </cacheField>
    <cacheField name="Est_Sust_NP Feb" numFmtId="165">
      <sharedItems containsSemiMixedTypes="0" containsString="0" containsNumber="1" containsInteger="1" minValue="-170387136" maxValue="2016039418"/>
    </cacheField>
    <cacheField name="Est_Sust_NP Mar" numFmtId="165">
      <sharedItems containsSemiMixedTypes="0" containsString="0" containsNumber="1" containsInteger="1" minValue="0" maxValue="3153573174"/>
    </cacheField>
    <cacheField name="Est_Sust_NP Apr" numFmtId="165">
      <sharedItems containsSemiMixedTypes="0" containsString="0" containsNumber="1" minValue="0" maxValue="2995894515.2999997"/>
    </cacheField>
    <cacheField name="Est_Sust_NP Mei" numFmtId="165">
      <sharedItems containsSemiMixedTypes="0" containsString="0" containsNumber="1" minValue="0" maxValue="2995894515.2999997"/>
    </cacheField>
    <cacheField name="Est_Sust_NP Jun" numFmtId="165">
      <sharedItems containsSemiMixedTypes="0" containsString="0" containsNumber="1" minValue="0" maxValue="2995894515.2999997"/>
    </cacheField>
    <cacheField name="Est_Sust_NP Jul" numFmtId="165">
      <sharedItems containsSemiMixedTypes="0" containsString="0" containsNumber="1" minValue="0" maxValue="2995894515.2999997"/>
    </cacheField>
    <cacheField name="Est_Sust_NP Agu" numFmtId="165">
      <sharedItems containsSemiMixedTypes="0" containsString="0" containsNumber="1" minValue="0" maxValue="2995894515.2999997"/>
    </cacheField>
    <cacheField name="Est_Sust_NP Sep" numFmtId="165">
      <sharedItems containsSemiMixedTypes="0" containsString="0" containsNumber="1" minValue="0" maxValue="2995894515.2999997"/>
    </cacheField>
    <cacheField name="Est_Sust_NP Okt" numFmtId="165">
      <sharedItems containsSemiMixedTypes="0" containsString="0" containsNumber="1" minValue="0" maxValue="2995894515.2999997"/>
    </cacheField>
    <cacheField name="Est_Sust_NP Nov" numFmtId="165">
      <sharedItems containsSemiMixedTypes="0" containsString="0" containsNumber="1" minValue="0" maxValue="2995894515.2999997"/>
    </cacheField>
    <cacheField name="Est_Sust_NP Des" numFmtId="165">
      <sharedItems containsSemiMixedTypes="0" containsString="0" containsNumber="1" minValue="0" maxValue="2995894515.2999997"/>
    </cacheField>
    <cacheField name="Total_Sust_NP" numFmtId="165">
      <sharedItems containsSemiMixedTypes="0" containsString="0" containsNumber="1" minValue="-113591424" maxValue="35176896778.699997"/>
    </cacheField>
    <cacheField name="Est_Sust_POTS Jan" numFmtId="165">
      <sharedItems containsSemiMixedTypes="0" containsString="0" containsNumber="1" containsInteger="1" minValue="-70396047" maxValue="708276420"/>
    </cacheField>
    <cacheField name="Est_Sust_POTS Feb" numFmtId="165">
      <sharedItems containsSemiMixedTypes="0" containsString="0" containsNumber="1" containsInteger="1" minValue="-70991699" maxValue="703474932"/>
    </cacheField>
    <cacheField name="Est_Sust_POTS Mar" numFmtId="165">
      <sharedItems containsSemiMixedTypes="0" containsString="0" containsNumber="1" containsInteger="1" minValue="-61740362" maxValue="711068540"/>
    </cacheField>
    <cacheField name="Est_Sust_POTS Apr" numFmtId="165">
      <sharedItems containsSemiMixedTypes="0" containsString="0" containsNumber="1" containsInteger="1" minValue="-61740362" maxValue="711068540"/>
    </cacheField>
    <cacheField name="Est_Sust_POTS Mei" numFmtId="165">
      <sharedItems containsSemiMixedTypes="0" containsString="0" containsNumber="1" containsInteger="1" minValue="-61740362" maxValue="711068540"/>
    </cacheField>
    <cacheField name="Est_Sust_POTS Jun" numFmtId="165">
      <sharedItems containsSemiMixedTypes="0" containsString="0" containsNumber="1" containsInteger="1" minValue="-61740362" maxValue="711068540"/>
    </cacheField>
    <cacheField name="Est_Sust_POTS Jul" numFmtId="165">
      <sharedItems containsSemiMixedTypes="0" containsString="0" containsNumber="1" containsInteger="1" minValue="-61740362" maxValue="711068540"/>
    </cacheField>
    <cacheField name="Est_Sust_POTS Agu" numFmtId="165">
      <sharedItems containsSemiMixedTypes="0" containsString="0" containsNumber="1" containsInteger="1" minValue="-61740362" maxValue="711068540"/>
    </cacheField>
    <cacheField name="Est_Sust_POTS Sep" numFmtId="165">
      <sharedItems containsSemiMixedTypes="0" containsString="0" containsNumber="1" containsInteger="1" minValue="-61740362" maxValue="711068540"/>
    </cacheField>
    <cacheField name="Est_Sust_POTS Okt" numFmtId="165">
      <sharedItems containsSemiMixedTypes="0" containsString="0" containsNumber="1" containsInteger="1" minValue="-61740362" maxValue="711068540"/>
    </cacheField>
    <cacheField name="Est_Sust_POTS Nov" numFmtId="165">
      <sharedItems containsSemiMixedTypes="0" containsString="0" containsNumber="1" containsInteger="1" minValue="-61740362" maxValue="711068540"/>
    </cacheField>
    <cacheField name="Est_Sust_POTS Des" numFmtId="165">
      <sharedItems containsSemiMixedTypes="0" containsString="0" containsNumber="1" containsInteger="1" minValue="-61740362" maxValue="711068540"/>
    </cacheField>
    <cacheField name="Total_Scal_POTS" numFmtId="165">
      <sharedItems containsSemiMixedTypes="0" containsString="0" containsNumber="1" containsInteger="1" minValue="-758791366" maxValue="8522436752"/>
    </cacheField>
    <cacheField name="BC_Jan" numFmtId="165">
      <sharedItems containsNonDate="0" containsString="0" containsBlank="1"/>
    </cacheField>
    <cacheField name="BC_Feb" numFmtId="165">
      <sharedItems containsSemiMixedTypes="0" containsString="0" containsNumber="1" containsInteger="1" minValue="-14522000" maxValue="2058200000"/>
    </cacheField>
    <cacheField name="BC_Mar" numFmtId="165">
      <sharedItems containsSemiMixedTypes="0" containsString="0" containsNumber="1" minValue="-45600000" maxValue="1980075966"/>
    </cacheField>
    <cacheField name="BC_Apr" numFmtId="165">
      <sharedItems containsSemiMixedTypes="0" containsString="0" containsNumber="1" containsInteger="1" minValue="-430834" maxValue="76500000"/>
    </cacheField>
    <cacheField name="BC_Mei" numFmtId="165">
      <sharedItems containsNonDate="0" containsString="0" containsBlank="1"/>
    </cacheField>
    <cacheField name="BC_Jun" numFmtId="165">
      <sharedItems containsNonDate="0" containsString="0" containsBlank="1"/>
    </cacheField>
    <cacheField name="BC_Jul" numFmtId="165">
      <sharedItems containsNonDate="0" containsString="0" containsBlank="1"/>
    </cacheField>
    <cacheField name="BC_Agu" numFmtId="165">
      <sharedItems containsNonDate="0" containsString="0" containsBlank="1"/>
    </cacheField>
    <cacheField name="BC_Sep" numFmtId="165">
      <sharedItems containsNonDate="0" containsString="0" containsBlank="1"/>
    </cacheField>
    <cacheField name="BC_Okt" numFmtId="165">
      <sharedItems containsNonDate="0" containsString="0" containsBlank="1"/>
    </cacheField>
    <cacheField name="BC_Nov" numFmtId="165">
      <sharedItems containsNonDate="0" containsString="0" containsBlank="1"/>
    </cacheField>
    <cacheField name="BC_Des" numFmtId="165">
      <sharedItems containsNonDate="0" containsString="0" containsBlank="1"/>
    </cacheField>
    <cacheField name="Total_BC" numFmtId="165">
      <sharedItems containsSemiMixedTypes="0" containsString="0" containsNumber="1" minValue="-34474000" maxValue="2200150000"/>
    </cacheField>
    <cacheField name="Real_NGTMA Jan" numFmtId="165">
      <sharedItems containsString="0" containsBlank="1" containsNumber="1" containsInteger="1" minValue="674681972" maxValue="1763063063"/>
    </cacheField>
    <cacheField name="Real_NGTMA Feb" numFmtId="165">
      <sharedItems containsString="0" containsBlank="1" containsNumber="1" containsInteger="1" minValue="469762000" maxValue="7120000000"/>
    </cacheField>
    <cacheField name="Real_NGTMA Mar" numFmtId="165">
      <sharedItems containsNonDate="0" containsString="0" containsBlank="1"/>
    </cacheField>
    <cacheField name="Real_NGTMA Apr" numFmtId="165">
      <sharedItems containsNonDate="0" containsString="0" containsBlank="1"/>
    </cacheField>
    <cacheField name="Real_NGTMA Mei" numFmtId="165">
      <sharedItems containsNonDate="0" containsString="0" containsBlank="1"/>
    </cacheField>
    <cacheField name="Real_NGTMA Jun" numFmtId="165">
      <sharedItems containsNonDate="0" containsString="0" containsBlank="1"/>
    </cacheField>
    <cacheField name="Real_NGTMA Jul" numFmtId="165">
      <sharedItems containsNonDate="0" containsString="0" containsBlank="1"/>
    </cacheField>
    <cacheField name="Real_NGTMA Agu" numFmtId="165">
      <sharedItems containsNonDate="0" containsString="0" containsBlank="1"/>
    </cacheField>
    <cacheField name="Real_NGTMA Sep" numFmtId="165">
      <sharedItems containsNonDate="0" containsString="0" containsBlank="1"/>
    </cacheField>
    <cacheField name="Real_NGTMA Okt" numFmtId="165">
      <sharedItems containsNonDate="0" containsString="0" containsBlank="1"/>
    </cacheField>
    <cacheField name="Real_NGTMA Nov" numFmtId="165">
      <sharedItems containsNonDate="0" containsString="0" containsBlank="1"/>
    </cacheField>
    <cacheField name="Real_NGTMA Des" numFmtId="165">
      <sharedItems containsNonDate="0" containsString="0" containsBlank="1"/>
    </cacheField>
    <cacheField name="TOTAL_Real_NGTMA" numFmtId="165">
      <sharedItems containsNonDate="0" containsString="0" containsBlank="1"/>
    </cacheField>
    <cacheField name="KAWASAN" numFmtId="165">
      <sharedItems/>
    </cacheField>
    <cacheField name="a_jan" numFmtId="0" formula="IFERROR(IF(AND(Real_Jan&gt;0,Target_Jan=0),1,Real_Jan/Target_Jan),0)" databaseField="0"/>
    <cacheField name="t_q1" numFmtId="0" formula="Target_Jan+Target_Feb+Target_Mar" databaseField="0"/>
    <cacheField name="t_q2" numFmtId="0" formula="Target_Apr+Target_Mei+Target_Jun" databaseField="0"/>
    <cacheField name="t_q3" numFmtId="0" formula="Target_Jul+Target_Ags+Target_Sep" databaseField="0"/>
    <cacheField name="t_q4" numFmtId="0" formula="Target_Okt+Target_Nov+Target_Des" databaseField="0"/>
    <cacheField name="r_q1" numFmtId="0" formula="Real_Jan+Real_Feb+Real_Mar" databaseField="0"/>
    <cacheField name="r_q2" numFmtId="0" formula="Real_Apr+Real_Mei+Real_Jun" databaseField="0"/>
    <cacheField name="r_q3" numFmtId="0" formula="Real_Jul+Real_Agu+Real_Sep" databaseField="0"/>
    <cacheField name="r_q4" numFmtId="0" formula="Real_Okt+Real_Nov+Real_Des" databaseField="0"/>
    <cacheField name="t_ytd_feb" numFmtId="0" formula="Target_Jan+Target_Feb" databaseField="0"/>
    <cacheField name="r_ytd_feb" numFmtId="0" formula="Real_Jan+Real_Feb" databaseField="0"/>
    <cacheField name="a_ytd_feb" numFmtId="0" formula="IFERROR(IF(AND(r_ytd_feb&gt;0,t_ytd_feb=0),1,r_ytd_feb/t_ytd_feb),0)" databaseField="0"/>
    <cacheField name="a_q1" numFmtId="0" formula="IFERROR(IF(AND(r_q1&gt;0,t_q1=0),1,r_q1/t_q1),0)" databaseField="0"/>
    <cacheField name="t_ytd_q2" numFmtId="0" formula="t_q1+t_q2" databaseField="0"/>
    <cacheField name="t_ytd_q3" numFmtId="0" formula="t_ytd_q2+t_q3" databaseField="0"/>
    <cacheField name="t_ytd_q4" numFmtId="0" formula="t_ytd_q3+t_q4" databaseField="0"/>
    <cacheField name="r_ytd_q2" numFmtId="0" formula="r_q1+r_q2" databaseField="0"/>
    <cacheField name="r_ytd_q3" numFmtId="0" formula="r_ytd_q2+r_q3" databaseField="0"/>
    <cacheField name="r_ytd_q4" numFmtId="0" formula="r_ytd_q3+r_q4" databaseField="0"/>
    <cacheField name="keb_scal_q1" numFmtId="0" formula=" IF(t_q1-r_q1&lt;=0,0,t_q1-r_q1)" databaseField="0"/>
    <cacheField name="keb_scal_ytd_q2" numFmtId="0" formula=" IF(t_ytd_q2-r_ytd_q2&lt;=0,0,t_ytd_q2-r_ytd_q2)" databaseField="0"/>
    <cacheField name="keb_scal_ytd_q3" numFmtId="0" formula=" IF(t_ytd_q3-r_ytd_q3&lt;=0,0,t_ytd_q3-r_ytd_q3)" databaseField="0"/>
    <cacheField name="keb_scal_ytd_q4" numFmtId="0" formula=" IF(t_ytd_q4-r_ytd_q4&lt;=0,0,t_ytd_q4-r_ytd_q4)" databaseField="0"/>
    <cacheField name="keb_lop_q1" numFmtId="0" formula="keb_scal_q1*1.5" databaseField="0"/>
    <cacheField name="keb_lop_ytd_q2" numFmtId="0" formula="keb_scal_ytd_q2*1.5" databaseField="0"/>
    <cacheField name="keb_lop_ytd_q3" numFmtId="0" formula="keb_scal_ytd_q3*1.5" databaseField="0"/>
    <cacheField name="keb_lop_ytd_q4" numFmtId="0" formula="keb_scal_ytd_q4*1.5" databaseField="0"/>
    <cacheField name="est_sust_jan" numFmtId="0" formula="'Est_Sust_NP Jan'+'Est_Sust_POTS Jan'" databaseField="0"/>
    <cacheField name="est_sust_feb" numFmtId="0" formula="'Est_Sust_NP Feb'+'Est_Sust_POTS Feb'" databaseField="0"/>
    <cacheField name="est_sust_mar" numFmtId="0" formula="'Est_Sust_NP Mar'+'Est_Sust_POTS Mar'" databaseField="0"/>
    <cacheField name="est_sust_apr" numFmtId="0" formula="'Est_Sust_NP Apr'+'Est_Sust_POTS Apr'" databaseField="0"/>
    <cacheField name="est_sust_mei" numFmtId="0" formula="'Est_Sust_NP Mei'+'Est_Sust_POTS Mei'" databaseField="0"/>
    <cacheField name="est_sust_jun" numFmtId="0" formula="'Est_Sust_NP Jun'+'Est_Sust_POTS Jun'" databaseField="0"/>
    <cacheField name="est_sust_jul" numFmtId="0" formula="'Est_Sust_NP Jul'+'Est_Sust_POTS Jul'" databaseField="0"/>
    <cacheField name="est_sust_agu" numFmtId="0" formula="'Est_Sust_NP Agu'+'Est_Sust_POTS Agu'" databaseField="0"/>
    <cacheField name="est_sust_sep" numFmtId="0" formula="'Est_Sust_NP Sep'+'Est_Sust_POTS Sep'" databaseField="0"/>
    <cacheField name="est_sust_okt" numFmtId="0" formula="'Est_Sust_NP Okt'+'Est_Sust_POTS Okt'" databaseField="0"/>
    <cacheField name="est_sust_nov" numFmtId="0" formula="'Est_Sust_NP Nov'+'Est_Sust_POTS Nov'" databaseField="0"/>
    <cacheField name="est_sust_des" numFmtId="0" formula="'Est_Sust_NP Des'+'Est_Sust_POTS De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762.383251967593" createdVersion="8" refreshedVersion="8" minRefreshableVersion="3" recordCount="713" xr:uid="{9927D7FD-84D0-44F4-816E-61CC3CE4FFB5}">
  <cacheSource type="worksheet">
    <worksheetSource name="Target_AM"/>
  </cacheSource>
  <cacheFields count="157">
    <cacheField name="NIK" numFmtId="0">
      <sharedItems containsSemiMixedTypes="0" containsString="0" containsNumber="1" containsInteger="1" minValue="53301" maxValue="990053" count="99">
        <n v="888342"/>
        <n v="720266"/>
        <n v="790120"/>
        <n v="990053"/>
        <n v="850094"/>
        <n v="850046"/>
        <n v="910017"/>
        <n v="404482"/>
        <n v="970252"/>
        <n v="406107"/>
        <n v="404423"/>
        <n v="404429"/>
        <n v="406077"/>
        <n v="405605"/>
        <n v="401431"/>
        <n v="402478"/>
        <n v="404424"/>
        <n v="405752"/>
        <n v="404930"/>
        <n v="405602"/>
        <n v="910203"/>
        <n v="402005"/>
        <n v="980193"/>
        <n v="850099"/>
        <n v="406573"/>
        <n v="404931"/>
        <n v="403652"/>
        <n v="970167"/>
        <n v="896566"/>
        <n v="402782"/>
        <n v="960026"/>
        <n v="800088"/>
        <n v="405886"/>
        <n v="402370"/>
        <n v="896661"/>
        <n v="406108"/>
        <n v="980067"/>
        <n v="920064"/>
        <n v="810113"/>
        <n v="402739"/>
        <n v="930412"/>
        <n v="405403"/>
        <n v="405690"/>
        <n v="403613"/>
        <n v="906836"/>
        <n v="920112"/>
        <n v="403357"/>
        <n v="402219"/>
        <n v="402460"/>
        <n v="826150"/>
        <n v="950436"/>
        <n v="950149"/>
        <n v="720035"/>
        <n v="896703"/>
        <n v="405259"/>
        <n v="403208"/>
        <n v="402208"/>
        <n v="980258"/>
        <n v="402206"/>
        <n v="950291"/>
        <n v="920163"/>
        <n v="940218"/>
        <n v="877137"/>
        <n v="403747"/>
        <n v="405650"/>
        <n v="405595"/>
        <n v="404792"/>
        <n v="950418"/>
        <n v="980070"/>
        <n v="404849"/>
        <n v="53301"/>
        <n v="960075"/>
        <n v="405649"/>
        <n v="960202"/>
        <n v="936479"/>
        <n v="403359"/>
        <n v="405270"/>
        <n v="403212"/>
        <n v="930122"/>
        <n v="201311"/>
        <n v="888524"/>
        <n v="840162"/>
        <n v="960047"/>
        <n v="936156"/>
        <n v="826132"/>
        <n v="946032"/>
        <n v="403210"/>
        <n v="402222"/>
        <n v="402134"/>
        <n v="403209"/>
        <n v="896616"/>
        <n v="980115"/>
        <n v="928726"/>
        <n v="920099"/>
        <n v="403465"/>
        <n v="850163"/>
        <n v="940162"/>
        <n v="950540"/>
        <n v="405271"/>
      </sharedItems>
    </cacheField>
    <cacheField name="NAMA AM" numFmtId="0">
      <sharedItems count="100">
        <s v="RIZAL AGUSTA"/>
        <s v="NUNUK ENY KRISTANTI"/>
        <s v="ANNASTASIA KURNIAWATI SUKARNO"/>
        <s v="FELIA PRIMA WEFIANI"/>
        <s v="SANDRA FITRI ASTRINI"/>
        <s v="MOH RIZAL BIN MOH FERRY Y P DARRA"/>
        <s v="SAFIRINA FEBRYANTI"/>
        <s v="I WAYAN AGUS SUANTARA"/>
        <s v="DESY CAHYANI LARI"/>
        <s v="MARTINA KEWA OLA"/>
        <s v="KADEK DWI INDAH NOVITAYANI"/>
        <s v="WILDAN ARIEF"/>
        <s v="FAUZIAH NOOR ISMA"/>
        <s v="CHUSNUL NUUR FADILLA"/>
        <s v="NYARI KUSUMA NINGRUM"/>
        <s v="ANA RUKMANA"/>
        <s v="AYU NYOMAN VINENDA"/>
        <s v="FIAN YUDINTA"/>
        <s v="WAHYU ARGA KUSUMA"/>
        <s v="UTAR MURDANINGRUM"/>
        <s v="NI NYOMAN SRI PARAMITA"/>
        <s v="IDA HARIANTI"/>
        <s v="NUR AMALIA"/>
        <s v="RENI WULANSARI"/>
        <s v="DEKY STEFANUS ROHI DJAWA"/>
        <s v="BIGEL HERLANGGA"/>
        <s v="OKTIAWAN SETIADI"/>
        <s v="WILHELMI APRILLA IDRIS"/>
        <s v="PRIHASTORO SURYO KUNCORO"/>
        <s v="ICHA NOVANIA"/>
        <s v="FEBRIANA DWI LESTARI"/>
        <s v="INDAH ARFIYATI KURNIA"/>
        <s v="RIZKY ANDAWASATYA RACHMAN"/>
        <s v="GANI SETYA ATMAJA"/>
        <s v="NI MADE NOVI WIRANA"/>
        <s v="ANDREAS HENDRA PRIJATNA"/>
        <s v="HANDIKA DAGNA NEVANDA"/>
        <s v="ERVINA HANDAYANI"/>
        <s v="HERRY KUSWANTO"/>
        <s v="RINA SULISTYA PUSPASARI"/>
        <s v="JANUAR RINALDY"/>
        <s v="CAESAR RIO ANGGINA TORUAN"/>
        <s v="NADYA ZAHROTUL HAYATI"/>
        <s v="RIZKY KINARYO CATIYAN SAPUTRO"/>
        <s v="VIDHITA PARAMA ISVARI"/>
        <s v="ASTRI CIPTANING WIDYASSIWI"/>
        <s v="NOVI WIRANA"/>
        <s v="ADITYA NOVIYANTO"/>
        <s v="IBNU ABI AUFA"/>
        <s v="MEYTA NINDIASARI"/>
        <s v="AZAM FIKRI ILHAM"/>
        <s v="CHRISTOVAN HUTAHAEAN"/>
        <s v="JANUARINI HARTANTI"/>
        <s v="YASINTA DYAH NURMALISA"/>
        <s v="MEITA SELINA"/>
        <s v="ERIKA KURNIAWATI"/>
        <s v="MUHAMAD RUDINI"/>
        <s v="ILHAM MUHAMMAD ARRAZI"/>
        <s v="MUHIYIDDIN TAUFIQ ARDHIYYAN"/>
        <s v="MUHAMAD DIMAS RAHMANDA"/>
        <s v="NUR RAHMAWATI"/>
        <s v="FAISAL RAMADHAN"/>
        <s v="RORI PRIHANTORO"/>
        <s v="FEBRIAN GANDAMIHARJA"/>
        <s v="DHEVI ZAKARIYANTO"/>
        <s v="ERICHA SEPTYA DINATA"/>
        <s v="FEMELIO ASAD ANDIWINATA"/>
        <s v="BELLA HARUM ASHARI"/>
        <s v="ICHWANUL MUSLIMIN ALFATTAH"/>
        <s v="ANDIS BAGUS PRASETYO"/>
        <s v="KOMARI"/>
        <s v="MUHAMMAD IVAN FADILLAH"/>
        <s v="ARIFAN KURNIA"/>
        <s v="KHARISMA YUDHISTIRA"/>
        <s v="OKKY STEVIANO"/>
        <s v="DANIEL"/>
        <s v="RYAN TRI INDRAWAN"/>
        <s v="RIYO DAMAR GUMILANG"/>
        <s v="NITA ANDRIYATI"/>
        <s v="KOKO AL MUSQID"/>
        <s v="ZULKIFLY FADLI. Z  "/>
        <s v="IRMA NUR RAHMAWATI"/>
        <s v="FRISKARINE GITY CLADELLA"/>
        <s v="HANIF WICAKSONO"/>
        <s v="IRMA FARIDA TITIK ARIFAH DEWI"/>
        <s v="I GUSTI BAGUS YOGISWARA"/>
        <s v="KETUT SOMA TIRTAYASA"/>
        <s v="DEWA AYU RASMINI"/>
        <s v="NI KADEK HERMAYANI"/>
        <s v="ADI HERMANTO"/>
        <s v="RYAN PRATAMA"/>
        <s v="YUANDINI HARTAMI"/>
        <s v="ANDY REZEKI KARUNIA VIDY"/>
        <s v="GRACE KARLINA PERMATASARI"/>
        <s v="CORNELIA VENA YUNIAR"/>
        <s v="I GUSTI AYU AGUNG NITYA P.N"/>
        <s v="MARLINTIKA"/>
        <s v="BARNECI HENDERIKA NUBOBA"/>
        <s v="DAMASTYA PRAYOGO"/>
        <s v="NAMANTA MARTINA KEWA OLA" u="1"/>
      </sharedItems>
    </cacheField>
    <cacheField name="PROPORSI" numFmtId="0">
      <sharedItems containsSemiMixedTypes="0" containsString="0" containsNumber="1" minValue="0.1" maxValue="1"/>
    </cacheField>
    <cacheField name="PERIODE MAPPING" numFmtId="17">
      <sharedItems containsSemiMixedTypes="0" containsNonDate="0" containsDate="1" containsString="0" minDate="2025-01-01T00:00:00" maxDate="2025-01-02T00:00:00"/>
    </cacheField>
    <cacheField name="NIPNAS" numFmtId="0">
      <sharedItems containsMixedTypes="1" containsNumber="1" containsInteger="1" minValue="1791068" maxValue="3001077009"/>
    </cacheField>
    <cacheField name="STANDARD NAME" numFmtId="0">
      <sharedItems count="674">
        <s v="APIDT INFRASTRUCTURE"/>
        <s v="BANK BPD DIY"/>
        <s v="BANK JATENG"/>
        <s v="BANK JATIM"/>
        <s v="ACCOR HOTEL BALI "/>
        <s v="AGUSTINUS WAE FOLO-PT MITRA SINAR JAYA"/>
        <s v="ARSENET GLOBAL SOLUSI PT"/>
        <s v="ARTHA BOGA CEMERLANG PT"/>
        <s v="BARATA INDONESIA PT"/>
        <s v="BOMA BISMA INDRA"/>
        <s v="CAMBRICS PRIMISSIMA PT"/>
        <s v="CNPC (CHINA NATIONAL PETROLEUM COMPANY)"/>
        <s v="DOK &amp; PERKAPALAN SURABAYA"/>
        <s v="GARAM PT"/>
        <s v="BALI SAFARI DAN MARINE PARK "/>
        <s v="IAIN PONOROGO"/>
        <s v="IAIN PURWOKERTO"/>
        <s v="IAIN SURAKARTA"/>
        <s v="IAIN TULUNGAGUNG"/>
        <s v="INKA"/>
        <s v="BALI TV"/>
        <s v="BANK PEMBANGUNAN DAERAH BALI"/>
        <s v="BANK PEMBANGUNAN DAERAH NTB"/>
        <s v="BANK PEMBANGUNAN DAERAH NTT"/>
        <s v="INSTITUT SENI INDONESIA SURAKARTA"/>
        <s v="INSTITUT SENI INDONESIA YOGYAKARTA"/>
        <s v="INSTITUT TEKHNOLOGI SEPULUH NOPEMBER (ITS)"/>
        <s v="BATUTUA TEMBAGA RAYA KUPANG PT"/>
        <s v="JASA TIRTA I PERUM"/>
        <s v="JAWA POWER"/>
        <s v="KAWASAN INDUSTRI WIJAYAKUSUMA PT"/>
        <s v="BUMI SARANA UTAMA PT"/>
        <s v="PAL"/>
        <s v="PATRA SEMARANG"/>
        <s v="DTUR PESONA INDONESIA PT"/>
        <s v="PETROKIMIA GRESIK"/>
        <s v="PHAPROS PT"/>
        <s v="PHE WMO"/>
        <s v="FAJAR MITRA INDAH PT"/>
        <s v="HOLIDAY INN HOTEL BALI "/>
        <s v="POLITEKNIK ELEKTRONIKA NEGERI SURABAYA"/>
        <s v="POLITEKNIK KESEHATAN KEMENKES SEMARANG"/>
        <s v="HOTEL INDONESIA GROUP (INAYA BAY KOMODO)"/>
        <s v="HOTEL KUMALA PANTAI "/>
        <s v="HOTEL LUMI (PT. LUMI GILI BESAR) "/>
        <s v="POLITEKNIK NEGERI BANYUWANGI"/>
        <s v="POLITEKNIK NEGERI JEMBER"/>
        <s v="INNA GROUP BALI"/>
        <s v="INNA HOTEL MATARAM"/>
        <s v="POLITEKNIK NEGERI MALANG"/>
        <s v="INSTITUT AGAMA ISLAM NEGERI MATARAM"/>
        <s v="POLITEKNIK NEGERI SEMARANG"/>
        <s v="POLITEKNIK PERKAPALAN NEGERI SURABAYA"/>
        <s v="POLITTEKES SURAKARTA"/>
        <s v="POLTEK NEGERI MADIUN"/>
        <s v="POLTEKES MALANG"/>
        <s v="INSTITUT SENI INDONESIA DENPASAR"/>
        <s v="PT KAWASAN INDUSTRI TERPADU BATANG"/>
        <s v="PT PELINDO TERMINAL PETIKEMAS"/>
        <s v="PT PLN NUSANTARA POWER"/>
        <s v="PT SINERGI COLOMADU"/>
        <s v="PT. BERLIAN JASA TERMINAL INDONESIA (BJTI)"/>
        <s v="PUSAT REKREASI DAN PROMOSI PEMBANGUNAN (PRPP) JAWA TENGAH"/>
        <s v="SEMEN INDONESIA, PT"/>
        <s v="INTI DUFREE PROMOSINDO "/>
        <s v="SIER"/>
        <s v="SINERGI GULA NUSANTARA"/>
        <s v="STAIN KEDIRI"/>
        <s v="STAIN PAMEKASAN"/>
        <s v="TAMAN WISATA CANDI BOROBUDUR, PRAMBANAN DAN RATU BOKO"/>
        <s v="TERMINAL PETI KEMAS SBY"/>
        <s v="U P N VETERAN SURABAYA"/>
        <s v="UIN KH ABDURRAHMAN WAHID"/>
        <s v="UIN KHAS JEMBER"/>
        <s v="UIN SALATIGA"/>
        <s v="UIN SUNAN AMPEL SURABAYA"/>
        <s v="UIN WALISONGO SEMARANG"/>
        <s v="UNIVERISTAS NEGERI YOGYAKARTA(IKIP)"/>
        <s v="UNIVERSITAS AIRLANGGA"/>
        <s v="UNIVERSITAS BRAWIJAYA"/>
        <s v="UNIVERSITAS DIPONEGORO SEMARANG"/>
        <s v="UNIVERSITAS GAJAH MADA"/>
        <s v="UNIVERSITAS ISLAM NEGERI MALANG"/>
        <s v="UNIVERSITAS ISLAM NEGERI SUNAN KALIJAGA"/>
        <s v="UNIVERSITAS JEMBER"/>
        <s v="IPDN KAMPUS NTB"/>
        <s v="UNIVERSITAS NEGERI MALANG"/>
        <s v="UNIVERSITAS NEGERI SEMARANG"/>
        <s v="UNIVERSITAS NEGERI SURABAYA (UNESA)"/>
        <s v="ITDC (INDONESIA TOURISM DEVELOPMENT CORPORATION)"/>
        <s v="KANMO RETAILINDO PT"/>
        <s v="UNIVERSITAS SEBELAS MARET"/>
        <s v="UNIVERSITAS SOEDIRMAN"/>
        <s v="UNIVERSITAS TIDAR MAGELANG"/>
        <s v="KARYA TANGAN INDAH PT"/>
        <s v="KAWASAN WISATA MANDALIKA"/>
        <s v="UNIVERSITAS TRUNOJOYO MADURA"/>
        <s v="KEMPINSKI BALI (PT. GRAHA ALAM LESTARI) "/>
        <s v="UPN VETERAN YOGYAKARTA"/>
        <s v="BANK MASPION INDONESIA "/>
        <s v="DJARUM, PT "/>
        <s v="GUDANG GARAM "/>
        <s v="HM SAMPOERNA "/>
        <s v="JAWA POS "/>
        <s v="KAPAL API GLOBAL, PT "/>
        <s v="KAWASAN INDUSTRI NGORO "/>
        <s v="KONIMEX PT "/>
        <s v="MASPION "/>
        <s v="PAKUWON JATI "/>
        <s v="PT.CIPUTRA SURYA "/>
        <s v="SALAM PASIFIC "/>
        <s v="SAMATOR "/>
        <s v="SARIGUNA PRIMA TIRTA"/>
        <s v="SINAR GALAXI "/>
        <s v="SRI REJEKI ISMAN PT"/>
        <s v="SURYA MADISTRINDO "/>
        <s v="WINGS SURYA "/>
        <s v="SINAR PANGAN BARAT"/>
        <s v="ELEX MEDIA KOMPUTINDO"/>
        <s v="ABACUS DISTRIBUTION SYSTEMS INDONESIA"/>
        <s v="SILOAM KARYA SEJAHTERA PT"/>
        <s v="PT CITRA RIAU SARANA"/>
        <s v="GRIYA TIRTA"/>
        <s v="MULIA CITRA ABADI"/>
        <s v="PT WISMILAK INTI MAKMUR"/>
        <s v="SENTRAL AGUNG INDAH"/>
        <s v="SONA TOPAS TOUR TRAVEL"/>
        <s v="SURYA ANDALAS"/>
        <s v="AUSTINDO NUSANTARA JAYA HEALTHCARE PT"/>
        <s v="SUNTORY GARUDA BEVERAGE BANJARMASIN PT"/>
        <s v="MOSTRANS GLOBAL DIGILOG PT"/>
        <s v="KUPANG INTERMEDIA PT"/>
        <s v="SINAR PERDANA CARAKA PT"/>
        <s v="PT SINAR MAS AGRO RESOURCES AND TECHNOLOGY,TBK"/>
        <s v="BUKIT JIMBARAN PT"/>
        <s v="PT. DUTA SUMARA ABADI"/>
        <s v="ARAYA MEGAH ABADI GOLF"/>
        <s v="BINUS CENTER PT"/>
        <s v="MASKAPAI REANSURANSI INDONESIA"/>
        <s v="SURYA AIR PT"/>
        <s v="SAHID INTI DINAMIKA"/>
        <s v="BUDI DHARMA JAKARTA"/>
        <s v="PT. NIAGA UTAMA"/>
        <s v="PT PANCA KALSIUMINDO PERKASA"/>
        <s v="AGUNG MANDIRI LESTARI PT"/>
        <s v="ADI BUMI JAYA"/>
        <s v="PT CITRA CLASSIC FURNITURE"/>
        <s v="MULTI RETAILINDO PRATAMA"/>
        <s v="ARLINDO ANUGERAH SEJAHTERA PT"/>
        <s v="ELMAPURI GOPITA"/>
        <s v="SEKAWAN KOSMETIK WASANTARA PT"/>
        <s v="DERMAGA PERKASA PRATAMA PT"/>
        <s v="PT. PURADIKA BONGKAR MUAT MAKMUR"/>
        <s v="CITRAMAS INDAH REALTINDO"/>
        <s v="EKA DURA INDONESIA"/>
        <s v="INDONESIA PRATAMA PT"/>
        <s v="DARMA SARANA NUSA PRATAMA"/>
        <s v="BUMI SARANA BETON PT"/>
        <s v="YOGA INDOFOOD"/>
        <s v="UNIVERSITAS MUHAMMADIYAH KUDUS "/>
        <s v="COLLIBAH UTAMA"/>
        <s v="STIT MUHAMMADIYAH LUMAJANG "/>
        <s v="SURYA INTI TEMBAKAU PT"/>
        <s v="PUSAKA NURI UTAMA"/>
        <s v="SUMALINDO HUTANI JAYA A09 PT"/>
        <s v="DICKY METALS CO LTD"/>
        <s v="MITRAMODE DUTA FASHINDO"/>
        <s v="PT MORANTE JAYA"/>
        <s v="CIPUTRA GRAHA MITRA"/>
        <s v="PT. PERUSAHAAN DAGANG TEMPO "/>
        <s v="DJAMBI WARAS"/>
        <s v="CIPTA MUSTIKA"/>
        <s v="PT. RAGAM TANGGUH FORTINDO"/>
        <s v="ASTRA AUTOPRIMA"/>
        <s v="ANTAR SURYA JAYA PT"/>
        <s v="MULTI NABATI SULAWESI PANTOLOAN PT"/>
        <s v="SUPRAVISI RAMA OPTIK MANUFACTURING"/>
        <s v="PT. POLEKAO INDONESIA CHEMICALS"/>
        <s v="BAKRIE AUTOPARTS PT"/>
        <s v="MELINDO MILLENIUM MAKMUR PT"/>
        <s v="PT BUANA TATA GRAHA"/>
        <s v="PELABUHAN PENAJAM BANUA TAKA"/>
        <s v="TAMAN HARAPAN INDAH"/>
        <s v="CIPTA PESONA KARYA"/>
        <s v="SURYA MANDALA PT"/>
        <s v="DHARMA AGUNG WIJAYA PT"/>
        <s v="PT ARINDO GEDONG JEMBAR"/>
        <s v="PT ASTRA AUTO TRUST"/>
        <s v="AKR SURABAYA LAND CORPORINDO PT"/>
        <s v="ASIA SEJAHTERA PERDANA PT"/>
        <s v="AMP PLANTATION"/>
        <s v="SEMEN GOMBONG PT"/>
        <s v="PLASA MARINA"/>
        <s v="ASTRA DAIDO STEEL INDONESIA"/>
        <s v="DAYA ANUGRAH MANDIRI PT"/>
        <s v="SUBUR ABADI RAYA"/>
        <s v="SUKUNTEX PT"/>
        <s v="SIGMAGOLD INTI PERKASA TBK PT"/>
        <s v="SWADAYA PANDUARTHA"/>
        <s v="PT ARMADA PERKASA MOBILINDO"/>
        <s v="LOMBOK EPICENTRUM"/>
        <s v="DANAPATI ABINAYA INVESTAMA (JAK TV) PT"/>
        <s v="THE PHOENIX HOTEL"/>
        <s v="AERO WISATA PT"/>
        <s v="PANJANG JIWO PANGAN MAKMUR"/>
        <s v="PT. BHUMI JATI POWER"/>
        <s v="MULTIMAS NABATI ASAHAN PT"/>
        <s v="YARSI A YANI CC50"/>
        <s v="ZURICH TOPAS LIFE"/>
        <s v="SALONPAS INDONESIA"/>
        <s v="DISTIBUTOR NESTLE"/>
        <s v="SUPRA SUMBER CIPTA"/>
        <s v="PT. SURYA ZIG ZAG "/>
        <s v="KENCANA TIARA GEMILANG"/>
        <s v="GELORA DJAYA PT"/>
        <s v="ISHIZUKA MASPION INDONESIA"/>
        <s v="MARITIM BARITO PERKASA"/>
        <s v="PT. NUSA RAYA CIPTA TBK"/>
        <s v="ASTRA GROUP"/>
        <s v="PT NILAM PORT  TERMINAL INDONESIA"/>
        <s v="DANAYASA ARTHATHAMA"/>
        <s v="PT SURYA RAHARJA PERKASA"/>
        <s v="STAI MUHAMMADIYAH TULUNG AGUNG "/>
        <s v="LIPPO LAND DEVELOPMENT"/>
        <s v="PT MAKMUR SEJAHTERA WISESA"/>
        <s v="SUMMIT INDONESIA PT"/>
        <s v="LAPINDO BRANTAS INC"/>
        <s v="SWALAYAN SUKSES ABADI PT"/>
        <s v="PT. NISSIN MAS"/>
        <s v="PT SUSHI TEI INDONESIA"/>
        <s v="RANGKA RAYA"/>
        <s v="SOHO INDUSTRI FARMASI PT"/>
        <s v="PT PERMATA PUTERA MANDIRI (PPM)"/>
        <s v="ASURANSI JIWA EKA LIFE"/>
        <s v="PT PARA BANDUNG PROPERTINDO"/>
        <s v="RASHAL SIAR CAKRA MEDIKA"/>
        <s v="FADENT MAHKOTA SAHID PT"/>
        <s v="MOOR SUKSES INTERNASIONAL PT"/>
        <s v="MAMBRUK CIKONENG"/>
        <s v="INDONESIA TSINGSHAN STAINLESS STEEL PT"/>
        <s v="MESSULTRA PRIMA ABADI PT"/>
        <s v="ARMADA INTERNATIONAL MOTOR (DAIHATSU) PT"/>
        <s v="PULOGADUNG PAWITRA LAKSANA"/>
        <s v="INDOFOOD FRITOLAY MAKMUR PT"/>
        <s v="PT SINARMAS ASSET MANAGEMENT"/>
        <s v="AMANAH PRIMA INDONESIA PT"/>
        <s v="SINAR NIAGA SEJAHTERA"/>
        <s v="MUARA WISESA SAMUDRA"/>
        <s v="ANDALAN MULTI KENCANA PT"/>
        <s v="PT PURINUSA EKAPERSADA"/>
        <s v="MASPION SQUARE"/>
        <s v="CS2 POLA SEHAT PT"/>
        <s v="MAP GROUP AKTIF ADIPERKASA"/>
        <s v="BAWEN MEDIATAMA PT"/>
        <s v="UNIVERSITAS MUHAMMADIYAH PONOROGO "/>
        <s v="PT NUSA SARANA INDONESIA"/>
        <s v="PT CENTRAL NAGA EUROPINDO"/>
        <s v="NOVOTEL BALI"/>
        <s v="ANTA EXPRESS TOUR &amp; TRAVEL"/>
        <s v="RITRA KONNAS FREIGHT CENTRE"/>
        <s v="PT SUPRA USADHATAMA"/>
        <s v="MATSUSHITA LIGHTING INDONESIA "/>
        <s v="PT JASAMARGA PANDAAN MALANG"/>
        <s v="PT AUTOMOBIL JAYA ABADI"/>
        <s v="PT. AKR CORPORINDO"/>
        <s v="PT ARUTMIN INDONESIA"/>
        <s v="GUNUNG BAYAN PRATAMA COAL PT"/>
        <s v="ALMARON PERKASA"/>
        <s v="PT MARGA MANDALASAKTI"/>
        <s v="PT. CITRA LESTARI MOBILINDO ( THAMRIN GROUP )"/>
        <s v="THE SINGHASARI RESORT BATU "/>
        <s v="MNC SEKURITAS PT"/>
        <s v="SWADHARMA BHAKTI SEDAYA FINANCE PT"/>
        <s v="SENTRALSARI PRIMASENTOSA PT"/>
        <s v="ERSA EASTERN AVIATION"/>
        <s v="ORTOPEDI SURAKARTA "/>
        <s v="BAOBAB SAFARI RESORT"/>
        <s v="PANIN SEKURITAS"/>
        <s v="SUMBER TIRTA SENTOSA"/>
        <s v="BHIRAWA MITRA SENTOSA"/>
        <s v="BUKIT KAPUR REKSA PT"/>
        <s v="INDOFOOD CBP SUKSES MAKMUR PT"/>
        <s v="UNIVERSITAS MUHAMMADIYAH PURWOKERTO "/>
        <s v="PT. SURYA ARTHA NUSANTARA FINANCE"/>
        <s v="PULAU SAMBU U/ MESS KARYAWAN 05"/>
        <s v="PT. OTSUKA INDONESIA"/>
        <s v="AGRINUSA JAYA SANTOSA PT"/>
        <s v="PANEN SELARAS INTIBUANA PT"/>
        <s v="ANUGRAH ARGON MEDICA PT"/>
        <s v="META EPSI ENGINEERING"/>
        <s v="BUMI KARSA PT"/>
        <s v="ARMADA TUNAS JAYA PT"/>
        <s v="TIRTA KENCANA TATAWARNA PT"/>
        <s v="PT BINA PERTIWI"/>
        <s v="MARGA NUSANTARA JAYA PT"/>
        <s v="JICO AGUNG "/>
        <s v="APEXINDO PRATAMA DUTA"/>
        <s v="MITRA MULIA MAKMUR"/>
        <s v="YOMART RUKUN SELALU PT"/>
        <s v="OUT OF ASIA PT"/>
        <s v="BOSOWA ASURANSI PT"/>
        <s v="PT SINARMAS SEKURITAS"/>
        <s v="NUSA DUA BEACH HOTEL "/>
        <s v="DAMARINDO PERKASA JAMBI"/>
        <s v="SEDAYA PRATAMA PT"/>
        <s v="SEMEN BOSOWA BANYUWANGI PT"/>
        <s v="SILOAM MEDIKA CEMERLANG PT"/>
        <s v="PATRAJASA BALI RESORTS AND VILLAS"/>
        <s v="ARTHA GRAHA GENERAL INSURANCE"/>
        <s v="PT CAMPINA ICE CREAM"/>
        <s v="CIPUTRA SEMARANG PT"/>
        <s v="VODA INDONESIA PT"/>
        <s v="POLITANI KUPANG"/>
        <s v="HARTONO ELECTRONIC "/>
        <s v="PONDOK INDAH HOTEL"/>
        <s v="GREENFIELDS INDONESIA "/>
        <s v="PT NAGARAJA LESTARI (PULO GADUNG TRADE CENTER)"/>
        <s v="SERASI LOGISTICS INDONESIA PT"/>
        <s v="PANASONIC LIGHTING INDONESIA"/>
        <s v="MILLENIUM MEGA MULIA PT"/>
        <s v="PT ARDENDI JAYA SENTOSA"/>
        <s v="PERMATA BIRAMA SAKTI PT"/>
        <s v="POLITEKNIK KESEHATAN KUPANG"/>
        <s v="PT EVERBRIGHT"/>
        <s v="SORINI CORPORATION "/>
        <s v="SURYA PAMENANG, PT "/>
        <s v="PT WIJAYA PRATAMA RAYA"/>
        <s v="PT. SAMATOR GAS INDUSTRI"/>
        <s v="DWIJAYA MANUNGGAL"/>
        <s v="UNIVERSITAS MUHAMMADIYAH SIDOARJO "/>
        <s v="DHARMA SATYA NUSANTARA PT"/>
        <s v="FAJAR SURYA PERKASA PT"/>
        <s v="LIPPO GENERAL INSURANCE"/>
        <s v="SAHID YOGYAKARTA (PT. KOBA PANGESTU) "/>
        <s v="PT WIRIFA SAKTI (NEOVIA GROUP) "/>
        <s v="RSU DR KARIADI "/>
        <s v="PT ECOGREEN OLEOCHEMICALS"/>
        <s v="POLITEKNIK NEGERI BALI"/>
        <s v="POLITEKNIK NEGERI KUPANG"/>
        <s v="PT SINARMAS MULTIFINANCE"/>
        <s v="BUMEN REDJA ABADI PT"/>
        <s v="PT ARTA BOGA CEMERLANG"/>
        <s v="JAWA TIMUR PARK GROUP "/>
        <s v="PT ARMADA AUTO TARA"/>
        <s v="KAWASAN INDUSTRI "/>
        <s v="CATURMAS KARSAUDARA"/>
        <s v="IAINU KEBUMEN"/>
        <s v="PT DIMAS PRATAMA INDAH"/>
        <s v="SURI TANI PEMUKA PT"/>
        <s v="GAWIH JAYA"/>
        <s v="TJIWI KIMIA "/>
        <s v="INTEGRA INDOCABINET "/>
        <s v="PT OTO MULTIARTHA"/>
        <s v="POLITEKNIK NEGERI PARIWISATA LOMBOK"/>
        <s v="ADI PURUSA"/>
        <s v="POLTEKKES DENPASAR POLTEKKES DENPASAR"/>
        <s v="PT INTEGRIYA DEKORINDO "/>
        <s v="BANK AMAR INDONESIA PT"/>
        <s v="JASUINDO TIGA PERKASA "/>
        <s v="PT AMMAN MINERAL NUSA TENGGARA "/>
        <s v="HOTEL FOUR POINTS BY SHERATON MANADO"/>
        <s v="SEJAHTERA RAYA ANUGRAH JAYA (BMC MAYAPADA HOSPITAL) PT"/>
        <s v="MEKAR ARMADA JAYA, PT "/>
        <s v="PT NIPSEA PAINT AND CHEMICALS "/>
        <s v="PT MALINDO FEEDMILL TBK "/>
        <s v="CITRA GARDEN CITY MALANG JO PT"/>
        <s v="CORT INDONESIA"/>
        <s v="PT DHARMA MEDIKA BULELENG "/>
        <s v="PT INDOMOBIL CAHAYA PRIMA"/>
        <s v="PT MEDIKA SARANA TRALIANSIA "/>
        <s v="BAYU BERINGIN LESTARI (PLAZA SURABAYA)"/>
        <s v="PR SUKUN"/>
        <s v="PT RAJAWALI ADIMANDALIKA"/>
        <s v="PT PATRIA MARITIME LINES "/>
        <s v="UNIVERSITAS SURABAYA"/>
        <s v="PT. GRAHA SARANA GRESIK "/>
        <s v="PT SURYA LOMBOK PERKASA"/>
        <s v="PUTRA BHAKTI STIKOM"/>
        <s v="PT. GLOBAL RETAILINDO PRATAMA "/>
        <s v="PT. PRAJA BALI TRANSPORTAS"/>
        <s v="STEEL PIPE INDUSTRY OF INDONESIA "/>
        <s v="RS KASIH IBU"/>
        <s v="SIBA SURYA PT "/>
        <s v="MAN ENERGY SOLUTIONS INDONESIA PT"/>
        <s v="RAMAYANA GLOBAL PRATAMA PT"/>
        <s v="UNIVERSITAS NAHDLATUL ULAMA SURABAYA OR UNUSA"/>
        <s v="RENAISSANCE NUSA-ROYAL PASIFIC NUSANTARA "/>
        <s v="DARMAWISATA INDONESIA PT"/>
        <s v="CARSURIN PT"/>
        <s v="MEGADEPO INDONESIA PT"/>
        <s v="HARTONO ISTANA TEKNOLOGI "/>
        <s v="RS SAIFUL ANWAR"/>
        <s v="ATLANTIC RICHFIELD INDONESIA "/>
        <s v="SUTINDO RAYA MULIA"/>
        <s v="STIMIK DIAN NUSWANTORO (UDINUS)"/>
        <s v="MULTINDO AUTO FINANCE "/>
        <s v="UNIVERSITAS MUHAMMADIYAH SURABAYA "/>
        <s v="KAWASAN INDUSTRI TERBOYO "/>
        <s v="TRIAS SENTOSA "/>
        <s v="BOBBIN INDUSTRY JEMBER"/>
        <s v="UNIVERSITAS KRISTEN DUTAWACANA"/>
        <s v="KEMASAN CIPTATAMA SEMPURNA PT"/>
        <s v="MOTASA INDONESIA PT"/>
        <s v="UNIVERSITAS WIDYA MANDALA "/>
        <s v="ITC ATUM / CITRA AGUNG TIRTA JATIM"/>
        <s v="PODO JOYO MASYHUR"/>
        <s v="MULIA BATARA SEMESTA"/>
        <s v="RITZ CARLTON HOTEL BALI"/>
        <s v="MAITLAND SMITH INDONESIA PT "/>
        <s v="BUDI SAID"/>
        <s v="RSUP SOETOMO "/>
        <s v="SUMBER GRAHA SEJAHTERA PT"/>
        <s v="BERKAH KAWASAN MANYAR SEJAHTERA PT"/>
        <s v="JW MARIOT SURABAYA "/>
        <s v="UNIVERSITAS MUHAMMADIYAH JEMBER "/>
        <s v="KAWASAN INDUSTRI BUGANGAN "/>
        <s v="UNIVERSITAS MUHAMMADIYAH SURAKARTA "/>
        <s v="ROYAL BALI RESORT "/>
        <s v="MEIJI INDONESIA "/>
        <s v="BUMI SUKSESINDO PT"/>
        <s v="RSUP SANGLAH "/>
        <s v="UNIVERSITAS MUHAMMADIYAH SEMARANG "/>
        <s v="UNISSULA "/>
        <s v="SURI MULIA "/>
        <s v="UNIVERST KRISTEN SATYA WACANA"/>
        <s v="MATARAM SAKTI MOTOR "/>
        <s v="SUPRAMA PT"/>
        <s v="SANTIKA HOTEL BALI "/>
        <s v="PELAYARAN MERATUS "/>
        <s v="PURA BARUTAMA PT "/>
        <s v="ELLA SKIN CARE"/>
        <s v="UNIVERSITAS KRISTEN PETRA "/>
        <s v="PLAZA ARAYA "/>
        <s v="BENTO KOPI CONDONG CATUR"/>
        <s v="DHARMALA INTILAND "/>
        <s v="NUSA SURYA CIPTADANA "/>
        <s v="HWA SEUNG INDONESIA PT"/>
        <s v="SIANTAR TOP PT "/>
        <s v="PESTA PORA ABADI PT"/>
        <s v="LABORATORIUM KLINIK PRAMITA"/>
        <s v="LARISSA AESTHETIC CENTER"/>
        <s v="NUSANTARA MEDIKA UTAMA"/>
        <s v="UNIVERSITAS SEMARANG (Y. ALUMNI UNDIP) "/>
        <s v="PAN BROTHERS PT"/>
        <s v="KAWASAN INDUSTRI KENDAL "/>
        <s v="SEMEN KUPANG PT"/>
        <s v="ARMADA FINANCE "/>
        <s v="BIMASAKTI MULTI SINERGI PT"/>
        <s v="NEW RATNA MOTOR "/>
        <s v="RSUP DR SARDJITO "/>
        <s v="ADHIBALADIKA AGUNG "/>
        <s v="UNIV ATMAJAYA YOGYAKARTA "/>
        <s v="SUKSES DIVA MANDIRI"/>
        <s v="BENTOEL PRIMA PT "/>
        <s v="UNIVERSITAS MUHAMMADIYAH MALANG "/>
        <s v="AVIA AVIAN "/>
        <s v="UNIVERSITAS ISLAM INDONESIA "/>
        <s v="MITRA PINASTHIKA MUSTIKA "/>
        <s v="UNIVERSITAS AHMAD DAHLAN "/>
        <s v="UNIVERSITAS MUHAMMADIYAH YOGYAKARTA "/>
        <s v="MAXINDO NETWORK PT"/>
        <s v="SWISS BELL HOTEL BALI "/>
        <s v="SYLVIA HOTEL"/>
        <s v="ABADI JAYA TEKNIK"/>
        <s v="ACCOR HOTEL YOGYA "/>
        <s v="ADYABUANA PERSADA"/>
        <s v="AGRI MULTI LESTARI PT"/>
        <s v="TIGA DUA DELAPAN, TBK"/>
        <s v="AICE ICE CREAM JATIM INDUSTRY PT"/>
        <s v="AJINOMOTO SALES INDONESIA PT"/>
        <s v="ALFA GOLDLAND REALTY//SUNJAYA DINATA PANGESTU PT"/>
        <s v="ALUMINDO LIGHT METAL INDUSTRY"/>
        <s v="TOYOTA ASTRA FINANCE"/>
        <s v="BALI PERKASA SUKSES PT"/>
        <s v="BENTOEL DISTRIBUSI UTAMA PT"/>
        <s v="BOGASARI FLOUR MILLS PT"/>
        <s v="BUMI JASA UTAMA"/>
        <s v="UNIVERSITAS FLORES ENDE"/>
        <s v="CAKRAWALA MEGA INDAH"/>
        <s v="CARDIG LOGISTIGS INDONESIA"/>
        <s v="DIGIMAP"/>
        <s v="DISTRIBUSI SENTRA JAYA_x0009_"/>
        <s v="ERES REVCO"/>
        <s v="FAST RETAILING INDONESIA PT"/>
        <s v="GOBEL DHARMA KARYA YASA PT"/>
        <s v="HINO FINANCE INDONESIA PT"/>
        <s v="HISAMITSU PHARMA INDONESIA PT"/>
        <s v="UNIVERSITAS MATARAM"/>
        <s v="HOTEL NEW SAPHIR YOGYAKARTA "/>
        <s v="IFORTE SOLUSI INFOTEK UNTUK TAMAN PANDAN"/>
        <s v="INBISCO NIAGA PT"/>
        <s v="INDAL ALUMINIUM INDUSTRY TBK"/>
        <s v="INDOJAKARTA MOTOR GEMILANG PT"/>
        <s v="INDOLAKTO PT"/>
        <s v="ITO SEISAKUSHO ARMADA"/>
        <s v="UNIVERSITAS MUHAMMADIYAH KUPANG "/>
        <s v="KARUNIA ALAM SEGAR"/>
        <s v="KASAKATA KIMIA PT"/>
        <s v="KOSMETIK LESTARI ADIPERKASA"/>
        <s v="MANDIRI CIPTA GEMILANG"/>
        <s v="MASPION BAZAR"/>
        <s v="MENOEWA KOPI"/>
        <s v="NIAGAUTAMA TOKO"/>
        <s v="PANDYA PERKASA"/>
        <s v="POLITEKNIK KOTA MALANG"/>
        <s v="UNIVERSITAS MUHAMMADIYAH MATARAM "/>
        <s v="PT KOBIN KERAMIK INDUSTRI"/>
        <s v="PT LUMENINDO GILANG CAHAYA"/>
        <s v="PT MALINDO FEEDMILL BREEDER FARM "/>
        <s v="PT MASPION ELEKTRONIK"/>
        <s v="PT NUSANTARA EKSPRES KILAT"/>
        <s v="PT PAKUWON PERMAI"/>
        <s v="PT PANEN SELARAS ADIPERKASA"/>
        <s v="PT SIAM MASPION TERMINAL"/>
        <s v="PT TRANS NEWS CORPORA"/>
        <s v="PT TRANS RETAIL INDONESIA"/>
        <s v="PT. ARMADA HADA GRAHA"/>
        <s v="PT. SEMBILAN RAKSA DINAMIKA"/>
        <s v="PT.SRIBOGA FLOUR MILL"/>
        <s v="PT.TUNAS JAYA MEKAR ARMADA"/>
        <s v="PURA NUSA PERSADA"/>
        <s v="UNIVERSITAS NUSA CENDANA KUPANG"/>
        <s v="RS JOGJA INTERNATIONAL HOSPITAL"/>
        <s v="SANTOS PREMIUM KRIMER"/>
        <s v="SINARMAS HANA FINANCE CABANG YOGYAKARTA"/>
        <s v="SKY PARKING UTAMA PT"/>
        <s v="STACCATO"/>
        <s v="STYROCHEMINDO"/>
        <s v="UNIVERSITAS TIMOR"/>
        <s v="SURYA KERTA BHAKTI PT"/>
        <s v="SURYA MOBIL"/>
        <s v="TARGET SUKSES PROPERTI"/>
        <s v="UNIVERSITAS UDAYANA"/>
        <s v="TUNAS MOBIL PT"/>
        <s v="UNITED INDO SURABAYA"/>
        <s v="UNIVERSITAS MUHAMMADIYAH KENDAL BATANG"/>
        <s v="UNIVERSITAS MUHAMMADIYAH LAMONGAN"/>
        <s v="UNIVERSITAS MUHAMMADIYAH PEKALONGAN"/>
        <s v="UNIVERSITAS MUHAMMADIYAH SIDOARJO"/>
        <s v="WAHANA ADIDAYA KUDUS PT"/>
        <s v="WAHANA NIAGA LOMBOK"/>
        <s v="WAHANA WIRAWAN PT"/>
        <s v="WEISS TECH PT"/>
        <s v="PEMKAB BANJARNEGARA"/>
        <s v="PEMKAB BANYUMAS"/>
        <s v="PEMKAB BATANG"/>
        <s v="PEMKAB BLORA"/>
        <s v="PEMKAB BOYOLALI"/>
        <s v="PEMKAB BREBES"/>
        <s v="PEMKAB CILACAP"/>
        <s v="PEMKAB DEMAK"/>
        <s v="PEMKAB GROBOGAN"/>
        <s v="PEMKAB JEPARA"/>
        <s v="PEMKAB KARANGANYAR"/>
        <s v="PEMKAB KEBUMEN"/>
        <s v="PEMKAB KENDAL"/>
        <s v="PEMKAB KLATEN"/>
        <s v="PEMKAB KUDUS"/>
        <s v="PEMKAB MAGELANG"/>
        <s v="PEMKAB PATI"/>
        <s v="PEMKAB PEKALONGAN"/>
        <s v="PEMKAB PEMALANG"/>
        <s v="PEMKAB PURBALINGGA"/>
        <s v="PEMKAB PURWOREJO"/>
        <s v="PEMKAB REMBANG"/>
        <s v="PEMKAB SEMARANG"/>
        <s v="PEMKAB SRAGEN"/>
        <s v="PEMKAB SUKOHARJO"/>
        <s v="PEMKAB TEGAL"/>
        <s v="PEMKAB TEMANGGUNG"/>
        <s v="PEMKAB WONOGIRI"/>
        <s v="PEMKAB WONOSOBO"/>
        <s v="PEMKOT MAGELANG"/>
        <s v="PEMKOT PEKALONGAN"/>
        <s v="PEMKOT SALATIGA"/>
        <s v="PEMKOT SEMARANG"/>
        <s v="PEMKOT SURAKARTA"/>
        <s v="PEMKOT TEGAL"/>
        <s v="PEMKAB BANTUL"/>
        <s v="PEMKAB GUNUNGKIDUL"/>
        <s v="PEMKAB KULON PROGO"/>
        <s v="PEMKAB SLEMAN"/>
        <s v="PEMKOT YOGYAKARTA"/>
        <s v="PEMKAB BANGKALAN"/>
        <s v="PEMKAB BANYUWANGI"/>
        <s v="PEMKAB BLITAR"/>
        <s v="PEMKAB BOJONEGORO"/>
        <s v="PEMKAB BONDOWOSO"/>
        <s v="PEMKAB GRESIK"/>
        <s v="PEMKAB JEMBER"/>
        <s v="PEMKAB JOMBANG"/>
        <s v="PEMKAB KEDIRI"/>
        <s v="PEMKAB LAMONGAN"/>
        <s v="PEMKAB LUMAJANG"/>
        <s v="PEMKAB MADIUN"/>
        <s v="PEMKAB MAGETAN"/>
        <s v="PEMKAB MALANG"/>
        <s v="PEMKAB MOJOKERTO"/>
        <s v="PEMKAB NGANJUK"/>
        <s v="PEMKAB NGAWI"/>
        <s v="PEMKAB PACITAN"/>
        <s v="PEMKAB PAMEKASAN"/>
        <s v="PEMKAB PASURUAN"/>
        <s v="PEMKAB PONOROGO"/>
        <s v="PEMKAB PROBOLINGGO"/>
        <s v="PEMKAB SAMPANG"/>
        <s v="PEMKAB SIDOARJO"/>
        <s v="PEMKAB SITUBONDO"/>
        <s v="PEMKAB SUMENEP"/>
        <s v="PEMKAB TRENGGALEK"/>
        <s v="PEMKAB TUBAN"/>
        <s v="PEMKAB TULUNGAGUNG"/>
        <s v="PEMKOT BATU"/>
        <s v="PEMKOT BLITAR"/>
        <s v="PEMKOT KEDIRI"/>
        <s v="PEMKOT MADIUN"/>
        <s v="PEMKOT MALANG"/>
        <s v="PEMKOT MOJOKERTO"/>
        <s v="PEMKOT PASURUAN"/>
        <s v="PEMKOT PROBOLINGGO"/>
        <s v="PEMKOT SURABAYA"/>
        <s v="PEMKAB BADUNG"/>
        <s v="PEMKAB BANGLI"/>
        <s v="PEMKAB BULELENG"/>
        <s v="PEMKAB GIANYAR"/>
        <s v="PEMKAB JEMBRANA"/>
        <s v="PEMKAB KARANGASEM"/>
        <s v="PEMKAB KLUNGKUNG"/>
        <s v="PEMKAB TABANAN"/>
        <s v="PEMKOT DENPASAR"/>
        <s v="PEMKAB BIMA"/>
        <s v="PEMKAB DOMPU"/>
        <s v="PEMKAB LOMBOK BARAT"/>
        <s v="PEMKAB LOMBOK TENGAH"/>
        <s v="PEMKAB LOMBOK TIMUR"/>
        <s v="PEMKAB LOMBOK UTARA"/>
        <s v="PEMKAB SUMBAWA"/>
        <s v="PEMKAB SUMBAWA BARAT"/>
        <s v="PEMKOT BIMA"/>
        <s v="PEMKOT MATARAM"/>
        <s v="PEMKAB ALOR"/>
        <s v="PEMKAB BELU"/>
        <s v="PEMKAB ENDE"/>
        <s v="PEMKAB FLORES TIMUR"/>
        <s v="PEMKAB KUPANG"/>
        <s v="PEMKAB LEMBATA"/>
        <s v="PEMKAB MALAKA"/>
        <s v="PEMKAB MANGGARAI"/>
        <s v="PEMKAB MANGGARAI BARAT"/>
        <s v="PEMKAB MANGGARAI TIMUR"/>
        <s v="PEMKAB NGADA"/>
        <s v="PEMKAB NAGEKEO"/>
        <s v="PEMKAB ROTE NDAO"/>
        <s v="PEMKAB SABU RAIJUA"/>
        <s v="PEMKAB SIKKA"/>
        <s v="PEMKAB SUMBA BARAT"/>
        <s v="PEMKAB SUMBA BARAT DAYA"/>
        <s v="PEMKAB SUMBA TENGAH"/>
        <s v="PEMKAB SUMBA TIMUR"/>
        <s v="PEMKAB TIMOR TENGAH SELATAN"/>
        <s v="PEMKAB TIMOR TENGAH UTARA"/>
        <s v="PEMKOT KUPANG"/>
        <s v="PEMPROV JAWA TENGAH"/>
        <s v="PEMPROV DI YOGYAKARTA"/>
        <s v="PEMPROV JAWA TIMUR"/>
        <s v="PEMPROV BALI"/>
        <s v="PEMPROV NUSA TENGGARA BARAT"/>
        <s v="PEMPROV NUSA TENGGARA TIMUR"/>
        <s v="POLDA JAWA TENGAH"/>
        <s v="POLDA DI YOGYAKARTA"/>
        <s v="POLDA JAWA TIMUR"/>
        <s v="POLDA BALI"/>
        <s v="POLDA NUSA TENGGARA BARAT (NTB)"/>
        <s v="POLDA NUSA TENGGARA TIMUR (NTT)"/>
      </sharedItems>
    </cacheField>
    <cacheField name="GROUP CONGLO" numFmtId="0">
      <sharedItems containsNonDate="0" containsString="0" containsBlank="1"/>
    </cacheField>
    <cacheField name="INDUSTRI" numFmtId="0">
      <sharedItems containsNonDate="0" containsString="0" containsBlank="1"/>
    </cacheField>
    <cacheField name="SEGMEN" numFmtId="0">
      <sharedItems containsBlank="1" count="12">
        <s v="TWS"/>
        <s v="FRBS"/>
        <s v="FWS"/>
        <s v="PRS"/>
        <s v="RMS"/>
        <s v="LMS"/>
        <s v="MIS"/>
        <s v="ERS"/>
        <m/>
        <s v="PBS"/>
        <s v="PCS"/>
        <s v="B2B TREG"/>
      </sharedItems>
    </cacheField>
    <cacheField name="WITEL HO" numFmtId="0">
      <sharedItems count="8">
        <s v="JATIM BARAT"/>
        <s v="YOGYA JATENG SELATAN"/>
        <s v="SEMARANG JATENG UTARA"/>
        <s v="SURAMADU"/>
        <s v="BALI"/>
        <s v="NUSA TENGGARA"/>
        <s v="SOLO JATENG TIMUR"/>
        <s v="JATIM TIMUR"/>
      </sharedItems>
    </cacheField>
    <cacheField name="REGIONAL" numFmtId="0">
      <sharedItems/>
    </cacheField>
    <cacheField name="DIVISI" numFmtId="0">
      <sharedItems count="3">
        <s v="DSS"/>
        <s v="DPS"/>
        <s v="DGS"/>
      </sharedItems>
    </cacheField>
    <cacheField name="Target_2024" numFmtId="2">
      <sharedItems containsSemiMixedTypes="0" containsString="0" containsNumber="1" minValue="0" maxValue="23934538114.199997"/>
    </cacheField>
    <cacheField name="Target_Sust_Jan" numFmtId="2">
      <sharedItems containsSemiMixedTypes="0" containsString="0" containsNumber="1" minValue="0" maxValue="1453354744.0398285"/>
    </cacheField>
    <cacheField name="Target_Sust_Feb" numFmtId="2">
      <sharedItems containsSemiMixedTypes="0" containsString="0" containsNumber="1" minValue="0" maxValue="1442878887.5173774"/>
    </cacheField>
    <cacheField name="Target_Sust_Mar" numFmtId="2">
      <sharedItems containsSemiMixedTypes="0" containsString="0" containsNumber="1" minValue="0" maxValue="1542617179.7532949"/>
    </cacheField>
    <cacheField name="Target_Sust_Apr" numFmtId="2">
      <sharedItems containsSemiMixedTypes="0" containsString="0" containsNumber="1" minValue="0" maxValue="3349533241.9070401"/>
    </cacheField>
    <cacheField name="Target_Sust_Mei" numFmtId="2">
      <sharedItems containsSemiMixedTypes="0" containsString="0" containsNumber="1" minValue="0" maxValue="1522991486.5264411"/>
    </cacheField>
    <cacheField name="Target_Sust_Jun" numFmtId="2">
      <sharedItems containsSemiMixedTypes="0" containsString="0" containsNumber="1" minValue="0" maxValue="1985525656.1132903"/>
    </cacheField>
    <cacheField name="Target_Sust_Jul" numFmtId="2">
      <sharedItems containsSemiMixedTypes="0" containsString="0" containsNumber="1" minValue="0" maxValue="1754507563.3239279"/>
    </cacheField>
    <cacheField name="Target_Sust_Ags" numFmtId="2">
      <sharedItems containsSemiMixedTypes="0" containsString="0" containsNumber="1" minValue="0" maxValue="3351319906.7266641"/>
    </cacheField>
    <cacheField name="Target_Sust_Sep" numFmtId="2">
      <sharedItems containsSemiMixedTypes="0" containsString="0" containsNumber="1" minValue="0" maxValue="1569896071.9842801"/>
    </cacheField>
    <cacheField name="Target_Sust_Okt" numFmtId="2">
      <sharedItems containsSemiMixedTypes="0" containsString="0" containsNumber="1" minValue="0" maxValue="1764551132.9219642"/>
    </cacheField>
    <cacheField name="Target_Sust_Nov" numFmtId="2">
      <sharedItems containsSemiMixedTypes="0" containsString="0" containsNumber="1" minValue="0" maxValue="3734650979.4947853"/>
    </cacheField>
    <cacheField name="Target_Sust_Des" numFmtId="2">
      <sharedItems containsSemiMixedTypes="0" containsString="0" containsNumber="1" minValue="0" maxValue="1832570725.9416564"/>
    </cacheField>
    <cacheField name="Total_Target_Sustain" numFmtId="2">
      <sharedItems containsSemiMixedTypes="0" containsString="0" containsNumber="1" minValue="0" maxValue="21526617164.028774"/>
    </cacheField>
    <cacheField name="Target_Scal_Jan" numFmtId="2">
      <sharedItems containsSemiMixedTypes="0" containsString="0" containsNumber="1" minValue="0" maxValue="167966172.49486053"/>
    </cacheField>
    <cacheField name="Target_Scal_Feb" numFmtId="2">
      <sharedItems containsSemiMixedTypes="0" containsString="0" containsNumber="1" minValue="0" maxValue="1114879061.7581835"/>
    </cacheField>
    <cacheField name="Target_Scal_Mar" numFmtId="2">
      <sharedItems containsSemiMixedTypes="0" containsString="0" containsNumber="1" minValue="0" maxValue="989197424.84492683"/>
    </cacheField>
    <cacheField name="Target_Scal_Apr" numFmtId="2">
      <sharedItems containsSemiMixedTypes="0" containsString="0" containsNumber="1" minValue="0" maxValue="732986624.36730707"/>
    </cacheField>
    <cacheField name="Target_Scal_Mei" numFmtId="2">
      <sharedItems containsSemiMixedTypes="0" containsString="0" containsNumber="1" minValue="0" maxValue="750361205.15509701"/>
    </cacheField>
    <cacheField name="Target_Scal_Jun" numFmtId="2">
      <sharedItems containsSemiMixedTypes="0" containsString="0" containsNumber="1" minValue="0" maxValue="756851339.82635224"/>
    </cacheField>
    <cacheField name="Target_Scal_Jul" numFmtId="2">
      <sharedItems containsSemiMixedTypes="0" containsString="0" containsNumber="1" minValue="0" maxValue="928697055.3480103"/>
    </cacheField>
    <cacheField name="Target_Scal_Ags" numFmtId="2">
      <sharedItems containsSemiMixedTypes="0" containsString="0" containsNumber="1" minValue="0" maxValue="913283450.41574788"/>
    </cacheField>
    <cacheField name="Target_Scal_Sept" numFmtId="2">
      <sharedItems containsSemiMixedTypes="0" containsString="0" containsNumber="1" minValue="0" maxValue="912715202.17476451"/>
    </cacheField>
    <cacheField name="Target_Scal_Okt" numFmtId="2">
      <sharedItems containsSemiMixedTypes="0" containsString="0" containsNumber="1" minValue="0" maxValue="925795846.49109948"/>
    </cacheField>
    <cacheField name="Target_Scal_Nov" numFmtId="2">
      <sharedItems containsSemiMixedTypes="0" containsString="0" containsNumber="1" minValue="0" maxValue="904760603.80304766"/>
    </cacheField>
    <cacheField name="Target_Scal_Des" numFmtId="2">
      <sharedItems containsSemiMixedTypes="0" containsString="0" containsNumber="1" minValue="0" maxValue="902506013.32060313"/>
    </cacheField>
    <cacheField name="Total_Target_Scaling" numFmtId="2">
      <sharedItems containsSemiMixedTypes="0" containsString="0" containsNumber="1" minValue="0" maxValue="10000000000"/>
    </cacheField>
    <cacheField name="Target_Jan" numFmtId="2">
      <sharedItems containsSemiMixedTypes="0" containsString="0" containsNumber="1" minValue="0" maxValue="1468848060.175499"/>
    </cacheField>
    <cacheField name="Target_Feb" numFmtId="2">
      <sharedItems containsSemiMixedTypes="0" containsString="0" containsNumber="1" minValue="0" maxValue="1461658572.0555408"/>
    </cacheField>
    <cacheField name="Target_Mar" numFmtId="2">
      <sharedItems containsSemiMixedTypes="0" containsString="0" containsNumber="1" minValue="0" maxValue="1562695000.732964"/>
    </cacheField>
    <cacheField name="Target_Apr" numFmtId="2">
      <sharedItems containsSemiMixedTypes="0" containsString="0" containsNumber="1" minValue="0" maxValue="3773007053.6569047"/>
    </cacheField>
    <cacheField name="Target_Mei" numFmtId="2">
      <sharedItems containsSemiMixedTypes="0" containsString="0" containsNumber="1" minValue="0" maxValue="1542813870.7325656"/>
    </cacheField>
    <cacheField name="Target_Jun" numFmtId="2">
      <sharedItems containsSemiMixedTypes="0" containsString="0" containsNumber="1" minValue="0" maxValue="2286302539.2443438"/>
    </cacheField>
    <cacheField name="Target_Jul" numFmtId="2">
      <sharedItems containsSemiMixedTypes="0" containsString="0" containsNumber="1" minValue="0" maxValue="2045477210.1686645"/>
    </cacheField>
    <cacheField name="Target_Ags" numFmtId="2">
      <sharedItems containsSemiMixedTypes="0" containsString="0" containsNumber="1" minValue="0" maxValue="3941083583.8342557"/>
    </cacheField>
    <cacheField name="Target_Sep" numFmtId="2">
      <sharedItems containsSemiMixedTypes="0" containsString="0" containsNumber="1" minValue="0" maxValue="1590328939.3888988"/>
    </cacheField>
    <cacheField name="Target_Okt" numFmtId="2">
      <sharedItems containsSemiMixedTypes="0" containsString="0" containsNumber="1" minValue="0" maxValue="1970274700.0142815"/>
    </cacheField>
    <cacheField name="Target_Nov" numFmtId="2">
      <sharedItems containsSemiMixedTypes="0" containsString="0" containsNumber="1" minValue="0" maxValue="4170194795.7779651"/>
    </cacheField>
    <cacheField name="Target_Des" numFmtId="2">
      <sharedItems containsSemiMixedTypes="0" containsString="0" containsNumber="1" minValue="0" maxValue="2077362963.1694596"/>
    </cacheField>
    <cacheField name="Total_Target" numFmtId="2">
      <sharedItems containsSemiMixedTypes="0" containsString="0" containsNumber="1" minValue="0" maxValue="24186575333.850117"/>
    </cacheField>
    <cacheField name="Target_NGTMA_Jan" numFmtId="2">
      <sharedItems containsSemiMixedTypes="0" containsString="0" containsNumber="1" minValue="0" maxValue="796863308.20967698"/>
    </cacheField>
    <cacheField name="Target_NGTMA_Feb" numFmtId="2">
      <sharedItems containsSemiMixedTypes="0" containsString="0" containsNumber="1" minValue="0" maxValue="800269658.65466118"/>
    </cacheField>
    <cacheField name="Target_NGTMA_Mar" numFmtId="2">
      <sharedItems containsSemiMixedTypes="0" containsString="0" containsNumber="1" minValue="0" maxValue="796383742.22546434"/>
    </cacheField>
    <cacheField name="Target_NGTMA_Apr" numFmtId="2">
      <sharedItems containsSemiMixedTypes="0" containsString="0" containsNumber="1" minValue="0" maxValue="786372705.89999664"/>
    </cacheField>
    <cacheField name="Target_NGTMA_Mei" numFmtId="2">
      <sharedItems containsSemiMixedTypes="0" containsString="0" containsNumber="1" minValue="0" maxValue="793935841.57823002"/>
    </cacheField>
    <cacheField name="Target_NGTMA_Jun" numFmtId="2">
      <sharedItems containsSemiMixedTypes="0" containsString="0" containsNumber="1" minValue="0" maxValue="797473191.0374254"/>
    </cacheField>
    <cacheField name="Target_NGTMA_Jul" numFmtId="2">
      <sharedItems containsSemiMixedTypes="0" containsString="0" containsNumber="1" minValue="0" maxValue="878692335.17508185"/>
    </cacheField>
    <cacheField name="Target_NGTMA_Ags" numFmtId="2">
      <sharedItems containsSemiMixedTypes="0" containsString="0" containsNumber="1" minValue="0" maxValue="870481886.95162868"/>
    </cacheField>
    <cacheField name="Target_NGTMA_Sept" numFmtId="2">
      <sharedItems containsSemiMixedTypes="0" containsString="0" containsNumber="1" minValue="0" maxValue="870215568.51381457"/>
    </cacheField>
    <cacheField name="Target_NGTMA_Okt" numFmtId="2">
      <sharedItems containsSemiMixedTypes="0" containsString="0" containsNumber="1" minValue="0" maxValue="877332638.2067138"/>
    </cacheField>
    <cacheField name="Target_NGTMA_Nov" numFmtId="2">
      <sharedItems containsSemiMixedTypes="0" containsString="0" containsNumber="1" minValue="0" maxValue="865994210.97005486"/>
    </cacheField>
    <cacheField name="Target_NGTMA_Des" numFmtId="2">
      <sharedItems containsSemiMixedTypes="0" containsString="0" containsNumber="1" minValue="0" maxValue="865984912.57725394"/>
    </cacheField>
    <cacheField name="Total_Target_NGTMA" numFmtId="2">
      <sharedItems containsSemiMixedTypes="0" containsString="0" containsNumber="1" minValue="0" maxValue="10000000000.000002"/>
    </cacheField>
    <cacheField name="Real_Jan" numFmtId="2">
      <sharedItems containsSemiMixedTypes="0" containsString="0" containsNumber="1" minValue="0" maxValue="2925000000"/>
    </cacheField>
    <cacheField name="Real_Feb" numFmtId="2">
      <sharedItems containsSemiMixedTypes="0" containsString="0" containsNumber="1" minValue="-134103354" maxValue="2026052903"/>
    </cacheField>
    <cacheField name="Real_Mar" numFmtId="2">
      <sharedItems containsSemiMixedTypes="0" containsString="0" containsNumber="1" minValue="-116037799" maxValue="2317521476"/>
    </cacheField>
    <cacheField name="Real_Apr" numFmtId="2">
      <sharedItems containsSemiMixedTypes="0" containsString="0" containsNumber="1" minValue="0" maxValue="2211439817.9499998"/>
    </cacheField>
    <cacheField name="Real_Mei" numFmtId="2">
      <sharedItems containsSemiMixedTypes="0" containsString="0" containsNumber="1" minValue="0" maxValue="2211439817.9499998"/>
    </cacheField>
    <cacheField name="Real_Jun" numFmtId="2">
      <sharedItems containsSemiMixedTypes="0" containsString="0" containsNumber="1" minValue="0" maxValue="2211439817.9499998"/>
    </cacheField>
    <cacheField name="Real_Jul" numFmtId="2">
      <sharedItems containsSemiMixedTypes="0" containsString="0" containsNumber="1" minValue="0" maxValue="2211439817.9499998"/>
    </cacheField>
    <cacheField name="Real_Agu" numFmtId="2">
      <sharedItems containsSemiMixedTypes="0" containsString="0" containsNumber="1" minValue="0" maxValue="2211439817.9499998"/>
    </cacheField>
    <cacheField name="Real_Sep" numFmtId="2">
      <sharedItems containsSemiMixedTypes="0" containsString="0" containsNumber="1" minValue="0" maxValue="2211439817.9499998"/>
    </cacheField>
    <cacheField name="Real_Okt" numFmtId="2">
      <sharedItems containsSemiMixedTypes="0" containsString="0" containsNumber="1" minValue="0" maxValue="2211439817.9499998"/>
    </cacheField>
    <cacheField name="Real_Nov" numFmtId="2">
      <sharedItems containsSemiMixedTypes="0" containsString="0" containsNumber="1" minValue="0" maxValue="2211439817.9499998"/>
    </cacheField>
    <cacheField name="Real_Des" numFmtId="2">
      <sharedItems containsSemiMixedTypes="0" containsString="0" containsNumber="1" minValue="0" maxValue="2211439817.9499998"/>
    </cacheField>
    <cacheField name="Real_Total" numFmtId="2">
      <sharedItems containsSemiMixedTypes="0" containsString="0" containsNumber="1" minValue="-4183360" maxValue="24328798848.550003"/>
    </cacheField>
    <cacheField name="Est_Sust_NP Jan" numFmtId="2">
      <sharedItems containsSemiMixedTypes="0" containsString="0" containsNumber="1" minValue="0" maxValue="1431280400"/>
    </cacheField>
    <cacheField name="Est_Sust_NP Feb" numFmtId="2">
      <sharedItems containsSemiMixedTypes="0" containsString="0" containsNumber="1" minValue="-170387136" maxValue="1008019709"/>
    </cacheField>
    <cacheField name="Est_Sust_NP Mar" numFmtId="2">
      <sharedItems containsSemiMixedTypes="0" containsString="0" containsNumber="1" minValue="0" maxValue="2121633161"/>
    </cacheField>
    <cacheField name="Est_Sust_NP Apr" numFmtId="2">
      <sharedItems containsSemiMixedTypes="0" containsString="0" containsNumber="1" minValue="0" maxValue="2015551502.9499998"/>
    </cacheField>
    <cacheField name="Est_Sust_NP Mei" numFmtId="2">
      <sharedItems containsSemiMixedTypes="0" containsString="0" containsNumber="1" minValue="0" maxValue="2015551502.9499998"/>
    </cacheField>
    <cacheField name="Est_Sust_NP Jun" numFmtId="2">
      <sharedItems containsSemiMixedTypes="0" containsString="0" containsNumber="1" minValue="0" maxValue="2015551502.9499998"/>
    </cacheField>
    <cacheField name="Est_Sust_NP Jul" numFmtId="2">
      <sharedItems containsSemiMixedTypes="0" containsString="0" containsNumber="1" minValue="0" maxValue="2015551502.9499998"/>
    </cacheField>
    <cacheField name="Est_Sust_NP Agu" numFmtId="2">
      <sharedItems containsSemiMixedTypes="0" containsString="0" containsNumber="1" minValue="0" maxValue="2015551502.9499998"/>
    </cacheField>
    <cacheField name="Est_Sust_NP Sep" numFmtId="2">
      <sharedItems containsSemiMixedTypes="0" containsString="0" containsNumber="1" minValue="0" maxValue="2015551502.9499998"/>
    </cacheField>
    <cacheField name="Est_Sust_NP Okt" numFmtId="2">
      <sharedItems containsSemiMixedTypes="0" containsString="0" containsNumber="1" minValue="0" maxValue="2015551502.9499998"/>
    </cacheField>
    <cacheField name="Est_Sust_NP Nov" numFmtId="2">
      <sharedItems containsSemiMixedTypes="0" containsString="0" containsNumber="1" minValue="0" maxValue="2015551502.9499998"/>
    </cacheField>
    <cacheField name="Est_Sust_NP Des" numFmtId="2">
      <sharedItems containsSemiMixedTypes="0" containsString="0" containsNumber="1" minValue="0" maxValue="2015551502.9499998"/>
    </cacheField>
    <cacheField name="Total_Sust_NP" numFmtId="2">
      <sharedItems containsSemiMixedTypes="0" containsString="0" containsNumber="1" minValue="-113591424" maxValue="21965098667.550003"/>
    </cacheField>
    <cacheField name="Est_Sust_POTS Jan" numFmtId="2">
      <sharedItems containsSemiMixedTypes="0" containsString="0" containsNumber="1" minValue="-70396047" maxValue="471315298.29999995"/>
    </cacheField>
    <cacheField name="Est_Sust_POTS Feb" numFmtId="2">
      <sharedItems containsSemiMixedTypes="0" containsString="0" containsNumber="1" minValue="-70991699" maxValue="459571709.79999995"/>
    </cacheField>
    <cacheField name="Est_Sust_POTS Mar" numFmtId="2">
      <sharedItems containsSemiMixedTypes="0" containsString="0" containsNumber="1" minValue="-61740362" maxValue="481112950.49999994"/>
    </cacheField>
    <cacheField name="Est_Sust_POTS Apr" numFmtId="2">
      <sharedItems containsSemiMixedTypes="0" containsString="0" containsNumber="1" minValue="-61740362" maxValue="481112950.49999994"/>
    </cacheField>
    <cacheField name="Est_Sust_POTS Mei" numFmtId="2">
      <sharedItems containsSemiMixedTypes="0" containsString="0" containsNumber="1" minValue="-61740362" maxValue="481112950.49999994"/>
    </cacheField>
    <cacheField name="Est_Sust_POTS Jun" numFmtId="2">
      <sharedItems containsSemiMixedTypes="0" containsString="0" containsNumber="1" minValue="-61740362" maxValue="481112950.49999994"/>
    </cacheField>
    <cacheField name="Est_Sust_POTS Jul" numFmtId="2">
      <sharedItems containsSemiMixedTypes="0" containsString="0" containsNumber="1" minValue="-61740362" maxValue="481112950.49999994"/>
    </cacheField>
    <cacheField name="Est_Sust_POTS Agu" numFmtId="2">
      <sharedItems containsSemiMixedTypes="0" containsString="0" containsNumber="1" minValue="-61740362" maxValue="481112950.49999994"/>
    </cacheField>
    <cacheField name="Est_Sust_POTS Sep" numFmtId="2">
      <sharedItems containsSemiMixedTypes="0" containsString="0" containsNumber="1" minValue="-61740362" maxValue="481112950.49999994"/>
    </cacheField>
    <cacheField name="Est_Sust_POTS Okt" numFmtId="2">
      <sharedItems containsSemiMixedTypes="0" containsString="0" containsNumber="1" minValue="-61740362" maxValue="481112950.49999994"/>
    </cacheField>
    <cacheField name="Est_Sust_POTS Nov" numFmtId="2">
      <sharedItems containsSemiMixedTypes="0" containsString="0" containsNumber="1" minValue="-61740362" maxValue="481112950.49999994"/>
    </cacheField>
    <cacheField name="Est_Sust_POTS Des" numFmtId="2">
      <sharedItems containsSemiMixedTypes="0" containsString="0" containsNumber="1" minValue="-61740362" maxValue="481112950.49999994"/>
    </cacheField>
    <cacheField name="Total_Scal_POTS" numFmtId="2">
      <sharedItems containsSemiMixedTypes="0" containsString="0" containsNumber="1" minValue="-758791366" maxValue="5742016513.0999994"/>
    </cacheField>
    <cacheField name="BC_Jan" numFmtId="2">
      <sharedItems containsSemiMixedTypes="0" containsString="0" containsNumber="1" containsInteger="1" minValue="0" maxValue="0"/>
    </cacheField>
    <cacheField name="BC_Feb" numFmtId="2">
      <sharedItems containsSemiMixedTypes="0" containsString="0" containsNumber="1" minValue="-14522000" maxValue="2058200000"/>
    </cacheField>
    <cacheField name="BC_Mar" numFmtId="2">
      <sharedItems containsSemiMixedTypes="0" containsString="0" containsNumber="1" minValue="-31919999.999999996" maxValue="1980075966"/>
    </cacheField>
    <cacheField name="BC_Apr" numFmtId="2">
      <sharedItems containsSemiMixedTypes="0" containsString="0" containsNumber="1" minValue="-344667.2" maxValue="76500000"/>
    </cacheField>
    <cacheField name="BC_Mei" numFmtId="2">
      <sharedItems containsSemiMixedTypes="0" containsString="0" containsNumber="1" containsInteger="1" minValue="0" maxValue="0"/>
    </cacheField>
    <cacheField name="BC_Jun" numFmtId="2">
      <sharedItems containsSemiMixedTypes="0" containsString="0" containsNumber="1" containsInteger="1" minValue="0" maxValue="0"/>
    </cacheField>
    <cacheField name="BC_Jul" numFmtId="2">
      <sharedItems containsSemiMixedTypes="0" containsString="0" containsNumber="1" containsInteger="1" minValue="0" maxValue="0"/>
    </cacheField>
    <cacheField name="BC_Agu" numFmtId="2">
      <sharedItems containsSemiMixedTypes="0" containsString="0" containsNumber="1" containsInteger="1" minValue="0" maxValue="0"/>
    </cacheField>
    <cacheField name="BC_Sep" numFmtId="2">
      <sharedItems containsSemiMixedTypes="0" containsString="0" containsNumber="1" containsInteger="1" minValue="0" maxValue="0"/>
    </cacheField>
    <cacheField name="BC_Okt" numFmtId="2">
      <sharedItems containsSemiMixedTypes="0" containsString="0" containsNumber="1" containsInteger="1" minValue="0" maxValue="0"/>
    </cacheField>
    <cacheField name="BC_Nov" numFmtId="2">
      <sharedItems containsSemiMixedTypes="0" containsString="0" containsNumber="1" containsInteger="1" minValue="0" maxValue="0"/>
    </cacheField>
    <cacheField name="BC_Des" numFmtId="2">
      <sharedItems containsSemiMixedTypes="0" containsString="0" containsNumber="1" containsInteger="1" minValue="0" maxValue="0"/>
    </cacheField>
    <cacheField name="Total_BC" numFmtId="2">
      <sharedItems containsSemiMixedTypes="0" containsString="0" containsNumber="1" minValue="-24131800" maxValue="2200150000"/>
    </cacheField>
    <cacheField name="Real_NGTMA Jan" numFmtId="2">
      <sharedItems containsSemiMixedTypes="0" containsString="0" containsNumber="1" minValue="0" maxValue="1763063063"/>
    </cacheField>
    <cacheField name="Real_NGTMA Feb" numFmtId="2">
      <sharedItems containsSemiMixedTypes="0" containsString="0" containsNumber="1" containsInteger="1" minValue="0" maxValue="3560000000"/>
    </cacheField>
    <cacheField name="Real_NGTMA Mar" numFmtId="2">
      <sharedItems containsSemiMixedTypes="0" containsString="0" containsNumber="1" containsInteger="1" minValue="0" maxValue="0"/>
    </cacheField>
    <cacheField name="Real_NGTMA Apr" numFmtId="2">
      <sharedItems containsSemiMixedTypes="0" containsString="0" containsNumber="1" containsInteger="1" minValue="0" maxValue="0"/>
    </cacheField>
    <cacheField name="Real_NGTMA Mei" numFmtId="2">
      <sharedItems containsSemiMixedTypes="0" containsString="0" containsNumber="1" containsInteger="1" minValue="0" maxValue="0"/>
    </cacheField>
    <cacheField name="Real_NGTMA Jun" numFmtId="2">
      <sharedItems containsSemiMixedTypes="0" containsString="0" containsNumber="1" containsInteger="1" minValue="0" maxValue="0"/>
    </cacheField>
    <cacheField name="Real_NGTMA Jul" numFmtId="2">
      <sharedItems containsSemiMixedTypes="0" containsString="0" containsNumber="1" containsInteger="1" minValue="0" maxValue="0"/>
    </cacheField>
    <cacheField name="Real_NGTMA Agu" numFmtId="2">
      <sharedItems containsSemiMixedTypes="0" containsString="0" containsNumber="1" containsInteger="1" minValue="0" maxValue="0"/>
    </cacheField>
    <cacheField name="Real_NGTMA Sep" numFmtId="2">
      <sharedItems containsSemiMixedTypes="0" containsString="0" containsNumber="1" containsInteger="1" minValue="0" maxValue="0"/>
    </cacheField>
    <cacheField name="Real_NGTMA Okt" numFmtId="2">
      <sharedItems containsSemiMixedTypes="0" containsString="0" containsNumber="1" containsInteger="1" minValue="0" maxValue="0"/>
    </cacheField>
    <cacheField name="Real_NGTMA Nov" numFmtId="2">
      <sharedItems containsSemiMixedTypes="0" containsString="0" containsNumber="1" containsInteger="1" minValue="0" maxValue="0"/>
    </cacheField>
    <cacheField name="Real_NGTMA Des" numFmtId="2">
      <sharedItems containsSemiMixedTypes="0" containsString="0" containsNumber="1" containsInteger="1" minValue="0" maxValue="0"/>
    </cacheField>
    <cacheField name="TOTAL_Real_NGTMA" numFmtId="2">
      <sharedItems containsSemiMixedTypes="0" containsString="0" containsNumber="1" containsInteger="1" minValue="0" maxValue="0"/>
    </cacheField>
    <cacheField name="a_jan" numFmtId="0" formula="IFERROR(IF(AND(Real_Jan&gt;0,Target_Jan=0),1,Real_Jan/Target_Jan),0)" databaseField="0"/>
    <cacheField name="t_q1" numFmtId="0" formula="Target_Jan+Target_Feb+Target_Mar" databaseField="0"/>
    <cacheField name="t_q2" numFmtId="0" formula="Target_Apr+Target_Mei+Target_Jun" databaseField="0"/>
    <cacheField name="t_q3" numFmtId="0" formula="Target_Jul+Target_Ags+Target_Sep" databaseField="0"/>
    <cacheField name="t_q4" numFmtId="0" formula="Target_Okt+Target_Nov+Target_Des" databaseField="0"/>
    <cacheField name="r_q1" numFmtId="0" formula="Real_Jan+Real_Feb+Real_Mar" databaseField="0"/>
    <cacheField name="r_q2" numFmtId="0" formula="Real_Apr+Real_Mei+Real_Jun" databaseField="0"/>
    <cacheField name="r_q3" numFmtId="0" formula="Real_Jul+Real_Agu+Real_Sep" databaseField="0"/>
    <cacheField name="r_q4" numFmtId="0" formula="Real_Okt+Real_Nov+Real_Des" databaseField="0"/>
    <cacheField name="t_ytd_feb" numFmtId="0" formula="Target_Jan+Target_Feb" databaseField="0"/>
    <cacheField name="r_ytd_feb" numFmtId="0" formula="Real_Jan+Real_Feb" databaseField="0"/>
    <cacheField name="a_ytd_feb" numFmtId="0" formula="IFERROR(IF(AND(r_ytd_feb&gt;0,t_ytd_feb=0),1,r_ytd_feb/t_ytd_feb),0)" databaseField="0"/>
    <cacheField name="a_q1" numFmtId="0" formula="IFERROR(IF(AND(r_q1&gt;0,t_q1=0),1,r_q1/t_q1),0)" databaseField="0"/>
    <cacheField name="t_ytd_q2" numFmtId="0" formula="t_q1+t_q2" databaseField="0"/>
    <cacheField name="t_ytd_q3" numFmtId="0" formula="t_ytd_q2+t_q3" databaseField="0"/>
    <cacheField name="t_ytd_q4" numFmtId="0" formula="t_ytd_q3+t_q4" databaseField="0"/>
    <cacheField name="r_ytd_q2" numFmtId="0" formula="r_q1+r_q2" databaseField="0"/>
    <cacheField name="r_ytd_q3" numFmtId="0" formula="r_ytd_q2+r_q3" databaseField="0"/>
    <cacheField name="r_ytd_q4" numFmtId="0" formula="r_ytd_q3+r_q4" databaseField="0"/>
    <cacheField name="keb_scal_q1" numFmtId="0" formula=" IF(t_q1-r_q1&lt;=0,0,t_q1-r_q1)" databaseField="0"/>
    <cacheField name="keb_scal_ytd_q2" numFmtId="0" formula=" IF(t_ytd_q2-r_ytd_q2&lt;=0,0,t_ytd_q2-r_ytd_q2)" databaseField="0"/>
    <cacheField name="keb_scal_ytd_q3" numFmtId="0" formula=" IF(t_ytd_q3-r_ytd_q3&lt;=0,0,t_ytd_q3-r_ytd_q3)" databaseField="0"/>
    <cacheField name="keb_scal_ytd_q4" numFmtId="0" formula=" IF(t_ytd_q4-r_ytd_q4&lt;=0,0,t_ytd_q4-r_ytd_q4)" databaseField="0"/>
    <cacheField name="keb_lop_q1" numFmtId="0" formula="keb_scal_q1*1.5" databaseField="0"/>
    <cacheField name="keb_lop_ytd_q2" numFmtId="0" formula="keb_scal_ytd_q2*1.5" databaseField="0"/>
    <cacheField name="keb_lop_ytd_q3" numFmtId="0" formula="keb_scal_ytd_q3*1.5" databaseField="0"/>
    <cacheField name="keb_lop_ytd_q4" numFmtId="0" formula="keb_scal_ytd_q4*1.5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74">
  <r>
    <n v="76510268"/>
    <x v="0"/>
    <s v="-"/>
    <s v="-"/>
    <x v="0"/>
    <x v="0"/>
    <s v="TREG 3"/>
    <x v="0"/>
    <n v="3449154003.9662294"/>
    <n v="233265640.66204709"/>
    <n v="59101366.1599968"/>
    <n v="69546945.054700807"/>
    <n v="80465567.09908922"/>
    <n v="149628468.49854553"/>
    <n v="315676847.27505845"/>
    <n v="110549029.62575404"/>
    <n v="16433952.820447288"/>
    <n v="134372967.83272222"/>
    <n v="168872893.3258864"/>
    <n v="37802975.452399284"/>
    <n v="116793836.14390275"/>
    <n v="1492510489.9505498"/>
    <n v="2486700.7378535569"/>
    <n v="2465432.5614161789"/>
    <n v="2529161.2267336249"/>
    <n v="10173077.247821346"/>
    <n v="16525993.771651596"/>
    <n v="47820232.34385854"/>
    <n v="18333584.181475088"/>
    <n v="2892039.1709982343"/>
    <n v="24551424.143227279"/>
    <n v="19688369.099666178"/>
    <n v="4408672.2657078654"/>
    <n v="15601157.455678836"/>
    <n v="167475844.2060883"/>
    <n v="235752341.39990065"/>
    <n v="61566798.721412979"/>
    <n v="72076106.281434432"/>
    <n v="90638644.346910566"/>
    <n v="166154462.27019712"/>
    <n v="363497079.61891699"/>
    <n v="128882613.80722913"/>
    <n v="19325991.991445523"/>
    <n v="158924391.9759495"/>
    <n v="188561262.42555258"/>
    <n v="42211647.718107149"/>
    <n v="132394993.59958158"/>
    <n v="1659986334.1566381"/>
    <m/>
    <m/>
    <m/>
    <m/>
    <m/>
    <m/>
    <m/>
    <m/>
    <m/>
    <m/>
    <m/>
    <m/>
    <n v="0"/>
    <n v="55784069"/>
    <n v="45776642"/>
    <n v="50467000"/>
    <n v="49964500"/>
    <n v="49964500"/>
    <n v="49964500"/>
    <n v="49964500"/>
    <n v="49964500"/>
    <n v="49964500"/>
    <n v="49964500"/>
    <n v="49964500"/>
    <n v="49964500"/>
    <n v="601708211"/>
    <n v="15041546"/>
    <n v="4776604"/>
    <n v="10050000"/>
    <n v="9547500"/>
    <n v="9547500"/>
    <n v="9547500"/>
    <n v="9547500"/>
    <n v="9547500"/>
    <n v="9547500"/>
    <n v="9547500"/>
    <n v="9547500"/>
    <n v="9547500"/>
    <n v="115795650"/>
    <n v="40742523"/>
    <n v="41000038"/>
    <n v="40417000"/>
    <n v="40417000"/>
    <n v="40417000"/>
    <n v="40417000"/>
    <n v="40417000"/>
    <n v="40417000"/>
    <n v="40417000"/>
    <n v="40417000"/>
    <n v="40417000"/>
    <n v="40417000"/>
    <n v="485912561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76510276"/>
    <x v="1"/>
    <s v="-"/>
    <s v="-"/>
    <x v="0"/>
    <x v="0"/>
    <s v="TREG 3"/>
    <x v="0"/>
    <n v="2548580188.7394385"/>
    <n v="207918214.92262948"/>
    <n v="88121813.37088263"/>
    <n v="352874417.89092314"/>
    <n v="125560851.72296815"/>
    <n v="188362341.17623702"/>
    <n v="82357566.502273545"/>
    <n v="245117527.14620143"/>
    <n v="156107925.97998953"/>
    <n v="205545609.39162987"/>
    <n v="218593617.89142904"/>
    <n v="92429888.531424269"/>
    <n v="151181084.70402405"/>
    <n v="2114170859.230612"/>
    <n v="2216487.5075209439"/>
    <n v="3676029.8817367554"/>
    <n v="12832717.453425944"/>
    <n v="15874370.739312872"/>
    <n v="20804028.192819864"/>
    <n v="12475916.429759234"/>
    <n v="40650585.839633405"/>
    <n v="27471798.280672878"/>
    <n v="37555451.206780076"/>
    <n v="25485154.82335335"/>
    <n v="10779391.865702912"/>
    <n v="20194558.074809253"/>
    <n v="230016490.29552752"/>
    <n v="210134702.43015042"/>
    <n v="91797843.252619386"/>
    <n v="365707135.34434909"/>
    <n v="141435222.46228102"/>
    <n v="209166369.36905688"/>
    <n v="94833482.932032779"/>
    <n v="285768112.98583484"/>
    <n v="183579724.26066241"/>
    <n v="243101060.59840995"/>
    <n v="244078772.71478239"/>
    <n v="103209280.39712718"/>
    <n v="171375642.7788333"/>
    <n v="2344187349.5261397"/>
    <m/>
    <m/>
    <m/>
    <m/>
    <m/>
    <m/>
    <m/>
    <m/>
    <m/>
    <m/>
    <m/>
    <m/>
    <n v="0"/>
    <n v="86301973"/>
    <n v="84774857"/>
    <n v="85520845"/>
    <n v="84692095.5"/>
    <n v="84692095.5"/>
    <n v="84692095.5"/>
    <n v="84692095.5"/>
    <n v="84692095.5"/>
    <n v="84692095.5"/>
    <n v="84692095.5"/>
    <n v="84692095.5"/>
    <n v="84692095.5"/>
    <n v="1018826534.5"/>
    <n v="16574990"/>
    <n v="16574990"/>
    <n v="16574990"/>
    <n v="15746240.5"/>
    <n v="15746240.5"/>
    <n v="15746240.5"/>
    <n v="15746240.5"/>
    <n v="15746240.5"/>
    <n v="15746240.5"/>
    <n v="15746240.5"/>
    <n v="15746240.5"/>
    <n v="15746240.5"/>
    <n v="191441134.5"/>
    <n v="69726983"/>
    <n v="68199867"/>
    <n v="68945855"/>
    <n v="68945855"/>
    <n v="68945855"/>
    <n v="68945855"/>
    <n v="68945855"/>
    <n v="68945855"/>
    <n v="68945855"/>
    <n v="68945855"/>
    <n v="68945855"/>
    <n v="68945855"/>
    <n v="8273854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76520016"/>
    <x v="2"/>
    <s v="-"/>
    <s v="-"/>
    <x v="0"/>
    <x v="0"/>
    <s v="TREG 3"/>
    <x v="0"/>
    <n v="5052589788.2852745"/>
    <n v="113186012.77011822"/>
    <n v="210955212.28819022"/>
    <n v="1373522967.674927"/>
    <n v="236722181.41401008"/>
    <n v="179805330.80162641"/>
    <n v="789911765.55045748"/>
    <n v="344736916.93505305"/>
    <n v="105682728.63938706"/>
    <n v="621838883.39419591"/>
    <n v="157802062.66999128"/>
    <n v="735488743.60373211"/>
    <n v="109137161.61114454"/>
    <n v="4978789967.3528347"/>
    <n v="1206606.0851110667"/>
    <n v="8800064.7559953928"/>
    <n v="49949872.43708849"/>
    <n v="29928242.907080203"/>
    <n v="19858933.308311701"/>
    <n v="119659596.46973085"/>
    <n v="57171585.390547633"/>
    <n v="18597996.128040835"/>
    <n v="113616826.51801896"/>
    <n v="18397655.143741161"/>
    <n v="85774434.071969271"/>
    <n v="14578389.568979159"/>
    <n v="537540202.78461468"/>
    <n v="114392618.85522929"/>
    <n v="219755277.04418561"/>
    <n v="1423472840.1120155"/>
    <n v="266650424.32109028"/>
    <n v="199664264.10993811"/>
    <n v="909571362.02018833"/>
    <n v="401908502.32560068"/>
    <n v="124280724.76742789"/>
    <n v="735455709.91221488"/>
    <n v="176199717.81373245"/>
    <n v="821263177.67570138"/>
    <n v="123715551.1801237"/>
    <n v="5516330170.1374474"/>
    <m/>
    <m/>
    <m/>
    <m/>
    <m/>
    <m/>
    <m/>
    <m/>
    <m/>
    <m/>
    <m/>
    <m/>
    <n v="0"/>
    <n v="59596701"/>
    <n v="115822010"/>
    <n v="57777480"/>
    <n v="56588596"/>
    <n v="56588596"/>
    <n v="56588596"/>
    <n v="56588596"/>
    <n v="56588596"/>
    <n v="56588596"/>
    <n v="56588596"/>
    <n v="56588596"/>
    <n v="56588596"/>
    <n v="742493555"/>
    <n v="23925422"/>
    <n v="22699612"/>
    <n v="23777680"/>
    <n v="22588796"/>
    <n v="22588796"/>
    <n v="22588796"/>
    <n v="22588796"/>
    <n v="22588796"/>
    <n v="22588796"/>
    <n v="22588796"/>
    <n v="22588796"/>
    <n v="22588796"/>
    <n v="273701878"/>
    <n v="35671279"/>
    <n v="34708744"/>
    <n v="33999800"/>
    <n v="33999800"/>
    <n v="33999800"/>
    <n v="33999800"/>
    <n v="33999800"/>
    <n v="33999800"/>
    <n v="33999800"/>
    <n v="33999800"/>
    <n v="33999800"/>
    <n v="33999800"/>
    <n v="410378023"/>
    <m/>
    <n v="0"/>
    <n v="130000"/>
    <n v="0"/>
    <m/>
    <m/>
    <m/>
    <m/>
    <m/>
    <m/>
    <m/>
    <m/>
    <n v="130000"/>
    <m/>
    <m/>
    <m/>
    <m/>
    <m/>
    <m/>
    <m/>
    <m/>
    <m/>
    <m/>
    <m/>
    <m/>
    <m/>
    <s v="NON KAWASAN"/>
  </r>
  <r>
    <n v="76590017"/>
    <x v="3"/>
    <s v="-"/>
    <s v="-"/>
    <x v="1"/>
    <x v="0"/>
    <s v="TREG 3"/>
    <x v="0"/>
    <n v="3520250600.2500587"/>
    <n v="460770260.78044343"/>
    <n v="953657831.80503702"/>
    <n v="201479379.32637537"/>
    <n v="269457392.78284818"/>
    <n v="870288577.06584668"/>
    <n v="164090591.77572623"/>
    <n v="340061603.96733177"/>
    <n v="528068369.18331689"/>
    <n v="23848633.867183052"/>
    <n v="1046236351.9181321"/>
    <n v="406397221.49509168"/>
    <n v="1062092935.6460232"/>
    <n v="6326449149.6133547"/>
    <n v="4911986.7984489202"/>
    <n v="39782144.199791908"/>
    <n v="7327048.4243100286"/>
    <n v="34066880.662144542"/>
    <n v="96120636.323090553"/>
    <n v="24857224.37958613"/>
    <n v="56396225.858594835"/>
    <n v="92929219.484137714"/>
    <n v="4357408.5975286588"/>
    <n v="121977465.1595602"/>
    <n v="47395003.642562032"/>
    <n v="141872890.4594065"/>
    <n v="671994133.98916197"/>
    <n v="465682247.57889235"/>
    <n v="993439976.00482893"/>
    <n v="208806427.75068539"/>
    <n v="303524273.44499272"/>
    <n v="966409213.38893723"/>
    <n v="188947816.15531236"/>
    <n v="396457829.8259266"/>
    <n v="620997588.6674546"/>
    <n v="28206042.464711711"/>
    <n v="1168213817.0776923"/>
    <n v="453792225.13765371"/>
    <n v="1203965826.1054296"/>
    <n v="6998443283.6025181"/>
    <m/>
    <m/>
    <m/>
    <m/>
    <m/>
    <m/>
    <m/>
    <m/>
    <m/>
    <m/>
    <m/>
    <m/>
    <n v="0"/>
    <n v="323170226"/>
    <n v="541293583"/>
    <n v="246514577"/>
    <n v="235497397.54999998"/>
    <n v="235497397.54999998"/>
    <n v="235497397.54999998"/>
    <n v="235497397.54999998"/>
    <n v="235497397.54999998"/>
    <n v="235497397.54999998"/>
    <n v="235497397.54999998"/>
    <n v="235497397.54999998"/>
    <n v="235497397.54999998"/>
    <n v="3230454963.9500008"/>
    <n v="279039325"/>
    <n v="230400574"/>
    <n v="220395969"/>
    <n v="209376170.54999998"/>
    <n v="209376170.54999998"/>
    <n v="209376170.54999998"/>
    <n v="209376170.54999998"/>
    <n v="209376170.54999998"/>
    <n v="209376170.54999998"/>
    <n v="209376170.54999998"/>
    <n v="209376170.54999998"/>
    <n v="209376170.54999998"/>
    <n v="2614221402.9500003"/>
    <n v="44130901"/>
    <n v="26593009"/>
    <n v="26121227"/>
    <n v="26121227"/>
    <n v="26121227"/>
    <n v="26121227"/>
    <n v="26121227"/>
    <n v="26121227"/>
    <n v="26121227"/>
    <n v="26121227"/>
    <n v="26121227"/>
    <n v="26121227"/>
    <n v="331936180"/>
    <m/>
    <n v="0"/>
    <n v="-9997697"/>
    <n v="0"/>
    <m/>
    <m/>
    <m/>
    <m/>
    <m/>
    <m/>
    <m/>
    <m/>
    <n v="-9997697"/>
    <m/>
    <m/>
    <m/>
    <m/>
    <m/>
    <m/>
    <m/>
    <m/>
    <m/>
    <m/>
    <m/>
    <m/>
    <m/>
    <s v="NON KAWASAN"/>
  </r>
  <r>
    <n v="76510269"/>
    <x v="4"/>
    <s v="-"/>
    <s v="-"/>
    <x v="0"/>
    <x v="0"/>
    <s v="TREG 3"/>
    <x v="0"/>
    <n v="482025246.83627266"/>
    <n v="66756304.900722273"/>
    <n v="36609635.777323127"/>
    <n v="20342117.743719321"/>
    <n v="47128259.184903279"/>
    <n v="72350156.136693835"/>
    <n v="44949798.355842195"/>
    <n v="102216991.65437861"/>
    <n v="24137029.093481611"/>
    <n v="47581660.717646964"/>
    <n v="91407332.806633949"/>
    <n v="20461952.716059659"/>
    <n v="63218038.37142349"/>
    <n v="637159277.45882821"/>
    <n v="711647.68279571086"/>
    <n v="1527182.7704059333"/>
    <n v="739766.43296983093"/>
    <n v="5958317.8063352481"/>
    <n v="7990847.2076932639"/>
    <n v="6809209.5436857715"/>
    <n v="16951788.971977651"/>
    <n v="4247622.8557149358"/>
    <n v="8693694.5172808021"/>
    <n v="10656898.637012735"/>
    <n v="2386321.2448741905"/>
    <n v="8444577.2417007163"/>
    <n v="75117874.912446797"/>
    <n v="67467952.583517984"/>
    <n v="38136818.54772906"/>
    <n v="21081884.176689152"/>
    <n v="53086576.991238527"/>
    <n v="80341003.344387099"/>
    <n v="51759007.899527967"/>
    <n v="119168780.62635626"/>
    <n v="28384651.949196547"/>
    <n v="56275355.234927766"/>
    <n v="102064231.44364668"/>
    <n v="22848273.960933849"/>
    <n v="71662615.613124207"/>
    <n v="712277152.37127507"/>
    <m/>
    <m/>
    <m/>
    <m/>
    <m/>
    <m/>
    <m/>
    <m/>
    <m/>
    <m/>
    <m/>
    <m/>
    <n v="0"/>
    <n v="34482511"/>
    <n v="34035838"/>
    <n v="33362700"/>
    <n v="32937700"/>
    <n v="32937700"/>
    <n v="32937700"/>
    <n v="32937700"/>
    <n v="32937700"/>
    <n v="32937700"/>
    <n v="32937700"/>
    <n v="32937700"/>
    <n v="32937700"/>
    <n v="398320349"/>
    <n v="8500000"/>
    <n v="8500000"/>
    <n v="8500000"/>
    <n v="8075000"/>
    <n v="8075000"/>
    <n v="8075000"/>
    <n v="8075000"/>
    <n v="8075000"/>
    <n v="8075000"/>
    <n v="8075000"/>
    <n v="8075000"/>
    <n v="8075000"/>
    <n v="98175000"/>
    <n v="25982511"/>
    <n v="25535838"/>
    <n v="24862700"/>
    <n v="24862700"/>
    <n v="24862700"/>
    <n v="24862700"/>
    <n v="24862700"/>
    <n v="24862700"/>
    <n v="24862700"/>
    <n v="24862700"/>
    <n v="24862700"/>
    <n v="24862700"/>
    <n v="300145349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76510270"/>
    <x v="5"/>
    <s v="-"/>
    <s v="-"/>
    <x v="0"/>
    <x v="0"/>
    <s v="TREG 3"/>
    <x v="0"/>
    <n v="1205656982.5854752"/>
    <n v="163255100.28367904"/>
    <n v="113984978.11865011"/>
    <n v="57500118.60602285"/>
    <n v="118019731.75890884"/>
    <n v="175090710.8852568"/>
    <n v="105568332.31887203"/>
    <n v="317681326.51453149"/>
    <n v="67612972.248320222"/>
    <n v="133173226.15588197"/>
    <n v="249401173.27167469"/>
    <n v="55829602.047467679"/>
    <n v="172487835.03091663"/>
    <n v="1729605107.2401822"/>
    <n v="1740361.6631304324"/>
    <n v="4754920.1452511102"/>
    <n v="2091063.3874220401"/>
    <n v="14920964.224014312"/>
    <n v="19338218.365791321"/>
    <n v="15991993.784844786"/>
    <n v="52684653.698488832"/>
    <n v="11898498.574637905"/>
    <n v="24332218.098696947"/>
    <n v="29076912.561607897"/>
    <n v="6510980.0275405645"/>
    <n v="23040684.015129596"/>
    <n v="206381468.54655573"/>
    <n v="164995461.94680947"/>
    <n v="118739898.26390122"/>
    <n v="59591181.99344489"/>
    <n v="132940695.98292315"/>
    <n v="194428929.25104812"/>
    <n v="121560326.10371682"/>
    <n v="370365980.21302032"/>
    <n v="79511470.822958127"/>
    <n v="157505444.25457892"/>
    <n v="278478085.83328259"/>
    <n v="62340582.075008243"/>
    <n v="195528519.04604623"/>
    <n v="1935986575.7867382"/>
    <m/>
    <m/>
    <m/>
    <m/>
    <m/>
    <m/>
    <m/>
    <m/>
    <m/>
    <m/>
    <m/>
    <m/>
    <n v="0"/>
    <n v="100699277"/>
    <n v="138969195"/>
    <n v="108602205"/>
    <n v="105448706.44999999"/>
    <n v="105448706.44999999"/>
    <n v="105448706.44999999"/>
    <n v="105448706.44999999"/>
    <n v="105448706.44999999"/>
    <n v="105448706.44999999"/>
    <n v="105448706.44999999"/>
    <n v="105448706.44999999"/>
    <n v="105448706.44999999"/>
    <n v="1297309035.0500002"/>
    <n v="55530907"/>
    <n v="92901188"/>
    <n v="63069971"/>
    <n v="59916472.449999996"/>
    <n v="59916472.449999996"/>
    <n v="59916472.449999996"/>
    <n v="59916472.449999996"/>
    <n v="59916472.449999996"/>
    <n v="59916472.449999996"/>
    <n v="59916472.449999996"/>
    <n v="59916472.449999996"/>
    <n v="59916472.449999996"/>
    <n v="750750318.05000007"/>
    <n v="45168370"/>
    <n v="46068007"/>
    <n v="45532234"/>
    <n v="45532234"/>
    <n v="45532234"/>
    <n v="45532234"/>
    <n v="45532234"/>
    <n v="45532234"/>
    <n v="45532234"/>
    <n v="45532234"/>
    <n v="45532234"/>
    <n v="45532234"/>
    <n v="546558717"/>
    <m/>
    <n v="53407020"/>
    <n v="1152233"/>
    <n v="0"/>
    <m/>
    <m/>
    <m/>
    <m/>
    <m/>
    <m/>
    <m/>
    <m/>
    <n v="54559253"/>
    <m/>
    <m/>
    <m/>
    <m/>
    <m/>
    <m/>
    <m/>
    <m/>
    <m/>
    <m/>
    <m/>
    <m/>
    <m/>
    <s v="NON KAWASAN"/>
  </r>
  <r>
    <n v="76510271"/>
    <x v="6"/>
    <s v="-"/>
    <s v="-"/>
    <x v="0"/>
    <x v="0"/>
    <s v="TREG 3"/>
    <x v="0"/>
    <n v="3637920764.4935131"/>
    <n v="274913966.75180846"/>
    <n v="226703653.65118286"/>
    <n v="163144468.99139038"/>
    <n v="83360772.508426622"/>
    <n v="134576711.03293547"/>
    <n v="372046570.87507045"/>
    <n v="201151622.51075128"/>
    <n v="46301965.706217676"/>
    <n v="633215410.17685127"/>
    <n v="169879053.14750811"/>
    <n v="301500657.31068641"/>
    <n v="117489704.27896391"/>
    <n v="2724284556.9417934"/>
    <n v="2930687.7859410048"/>
    <n v="9457016.0694856048"/>
    <n v="5932951.6919043958"/>
    <n v="10539111.432868838"/>
    <n v="14863574.496595651"/>
    <n v="56359386.554819405"/>
    <n v="33359227.277034581"/>
    <n v="8148197.8182382211"/>
    <n v="115695443.51087618"/>
    <n v="19805674.165927559"/>
    <n v="35161718.623234808"/>
    <n v="15694110.548940554"/>
    <n v="327947099.97586679"/>
    <n v="277844654.53774947"/>
    <n v="236160669.72066846"/>
    <n v="169077420.68329477"/>
    <n v="93899883.94129546"/>
    <n v="149440285.52953112"/>
    <n v="428405957.42988986"/>
    <n v="234510849.78778586"/>
    <n v="54450163.524455898"/>
    <n v="748910853.68772745"/>
    <n v="189684727.31343567"/>
    <n v="336662375.93392122"/>
    <n v="133183814.82790446"/>
    <n v="3052231656.9176598"/>
    <m/>
    <m/>
    <m/>
    <m/>
    <m/>
    <m/>
    <m/>
    <m/>
    <m/>
    <m/>
    <m/>
    <m/>
    <n v="0"/>
    <n v="57684975"/>
    <n v="51164542"/>
    <n v="52425939"/>
    <n v="51907089"/>
    <n v="51907089"/>
    <n v="51907089"/>
    <n v="51907089"/>
    <n v="51907089"/>
    <n v="51907089"/>
    <n v="51907089"/>
    <n v="51907089"/>
    <n v="51907089"/>
    <n v="628439257"/>
    <n v="13396534"/>
    <n v="319563"/>
    <n v="10377000"/>
    <n v="9858150"/>
    <n v="9858150"/>
    <n v="9858150"/>
    <n v="9858150"/>
    <n v="9858150"/>
    <n v="9858150"/>
    <n v="9858150"/>
    <n v="9858150"/>
    <n v="9858150"/>
    <n v="112816447"/>
    <n v="44288441"/>
    <n v="43374979"/>
    <n v="42048939"/>
    <n v="42048939"/>
    <n v="42048939"/>
    <n v="42048939"/>
    <n v="42048939"/>
    <n v="42048939"/>
    <n v="42048939"/>
    <n v="42048939"/>
    <n v="42048939"/>
    <n v="42048939"/>
    <n v="508152810"/>
    <m/>
    <n v="7497273"/>
    <n v="0"/>
    <n v="0"/>
    <m/>
    <m/>
    <m/>
    <m/>
    <m/>
    <m/>
    <m/>
    <m/>
    <n v="7497273"/>
    <m/>
    <m/>
    <m/>
    <m/>
    <m/>
    <m/>
    <m/>
    <m/>
    <m/>
    <m/>
    <m/>
    <m/>
    <m/>
    <s v="NON KAWASAN"/>
  </r>
  <r>
    <n v="76510272"/>
    <x v="7"/>
    <s v="-"/>
    <s v="-"/>
    <x v="0"/>
    <x v="0"/>
    <s v="TREG 3"/>
    <x v="0"/>
    <n v="910404732.68360603"/>
    <n v="131653707.22067004"/>
    <n v="84263351.608143836"/>
    <n v="46563242.802752256"/>
    <n v="82492672.39745985"/>
    <n v="125901472.81914417"/>
    <n v="87308222.577568725"/>
    <n v="248612055.06407812"/>
    <n v="58015679.423262127"/>
    <n v="113750030.16998449"/>
    <n v="214035078.61352864"/>
    <n v="47912738.767171264"/>
    <n v="148028362.68337855"/>
    <n v="1388536614.1471422"/>
    <n v="1403478.7547691464"/>
    <n v="3515072.904175818"/>
    <n v="1693330.2849618718"/>
    <n v="10429359.525238186"/>
    <n v="13905421.719070539"/>
    <n v="13225865.391232714"/>
    <n v="41230122.557176679"/>
    <n v="10209571.565484382"/>
    <n v="20783385.840556771"/>
    <n v="24953688.807161927"/>
    <n v="5587696.7368061319"/>
    <n v="19773421.872060716"/>
    <n v="166710415.95869488"/>
    <n v="133057185.97543919"/>
    <n v="87778424.512319654"/>
    <n v="48256573.087714128"/>
    <n v="92922031.922698036"/>
    <n v="139806894.53821471"/>
    <n v="100534087.96880144"/>
    <n v="289842177.6212548"/>
    <n v="68225250.988746509"/>
    <n v="134533416.01054126"/>
    <n v="238988767.42069057"/>
    <n v="53500435.503977396"/>
    <n v="167801784.55543926"/>
    <n v="1555247030.1058366"/>
    <m/>
    <m/>
    <m/>
    <m/>
    <m/>
    <m/>
    <m/>
    <m/>
    <m/>
    <m/>
    <m/>
    <m/>
    <n v="0"/>
    <n v="95040909"/>
    <n v="64735792"/>
    <n v="61464912"/>
    <n v="59142379.75"/>
    <n v="59142379.75"/>
    <n v="59142379.75"/>
    <n v="59142379.75"/>
    <n v="59142379.75"/>
    <n v="59142379.75"/>
    <n v="59142379.75"/>
    <n v="59142379.75"/>
    <n v="59142379.75"/>
    <n v="753523030.75"/>
    <n v="80019249"/>
    <n v="49668147"/>
    <n v="46450645"/>
    <n v="44128112.75"/>
    <n v="44128112.75"/>
    <n v="44128112.75"/>
    <n v="44128112.75"/>
    <n v="44128112.75"/>
    <n v="44128112.75"/>
    <n v="44128112.75"/>
    <n v="44128112.75"/>
    <n v="44128112.75"/>
    <n v="573291055.75"/>
    <n v="15021660"/>
    <n v="15067645"/>
    <n v="15014267"/>
    <n v="15014267"/>
    <n v="15014267"/>
    <n v="15014267"/>
    <n v="15014267"/>
    <n v="15014267"/>
    <n v="15014267"/>
    <n v="15014267"/>
    <n v="15014267"/>
    <n v="15014267"/>
    <n v="180231975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76510273"/>
    <x v="8"/>
    <s v="-"/>
    <s v="-"/>
    <x v="0"/>
    <x v="0"/>
    <s v="TREG 3"/>
    <x v="0"/>
    <n v="486802491.69226092"/>
    <n v="65569209.514650553"/>
    <n v="35882146.863829985"/>
    <n v="32131210.111436609"/>
    <n v="47711695.080400579"/>
    <n v="71651981.851273924"/>
    <n v="32651511.248324532"/>
    <n v="96226377.878349349"/>
    <n v="22326102.986480895"/>
    <n v="43030058.719662964"/>
    <n v="81207735.436350882"/>
    <n v="18178725.838024862"/>
    <n v="56163915.708292589"/>
    <n v="602730671.23707771"/>
    <n v="698992.79301396757"/>
    <n v="1496835.3356183842"/>
    <n v="1168491.4516081028"/>
    <n v="6032080.269560501"/>
    <n v="7913736.0535916686"/>
    <n v="4946206.4378528632"/>
    <n v="15958298.370265916"/>
    <n v="3928936.9440264776"/>
    <n v="7862066.6014430076"/>
    <n v="9467759.0792117417"/>
    <n v="2120045.9347154535"/>
    <n v="7502297.3919012696"/>
    <n v="69095746.662809357"/>
    <n v="66268202.307664521"/>
    <n v="37378982.199448369"/>
    <n v="33299701.563044712"/>
    <n v="53743775.34996108"/>
    <n v="79565717.904865593"/>
    <n v="37597717.686177395"/>
    <n v="112184676.24861526"/>
    <n v="26255039.930507373"/>
    <n v="50892125.321105972"/>
    <n v="90675494.515562624"/>
    <n v="20298771.772740316"/>
    <n v="63666213.100193858"/>
    <n v="671826417.89988708"/>
    <m/>
    <m/>
    <m/>
    <m/>
    <m/>
    <m/>
    <m/>
    <m/>
    <m/>
    <m/>
    <m/>
    <m/>
    <n v="0"/>
    <n v="30336251"/>
    <n v="29836996"/>
    <n v="30197114"/>
    <n v="30128234"/>
    <n v="30128234"/>
    <n v="30128234"/>
    <n v="30128234"/>
    <n v="30128234"/>
    <n v="30128234"/>
    <n v="30128234"/>
    <n v="30128234"/>
    <n v="30128234"/>
    <n v="361524467"/>
    <n v="1377600"/>
    <n v="1377600"/>
    <n v="1377600"/>
    <n v="1308720"/>
    <n v="1308720"/>
    <n v="1308720"/>
    <n v="1308720"/>
    <n v="1308720"/>
    <n v="1308720"/>
    <n v="1308720"/>
    <n v="1308720"/>
    <n v="1308720"/>
    <n v="15911280"/>
    <n v="28958651"/>
    <n v="28459396"/>
    <n v="28819514"/>
    <n v="28819514"/>
    <n v="28819514"/>
    <n v="28819514"/>
    <n v="28819514"/>
    <n v="28819514"/>
    <n v="28819514"/>
    <n v="28819514"/>
    <n v="28819514"/>
    <n v="28819514"/>
    <n v="345613187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76510274"/>
    <x v="9"/>
    <s v="-"/>
    <s v="-"/>
    <x v="0"/>
    <x v="0"/>
    <s v="TREG 3"/>
    <x v="0"/>
    <n v="2665668339.3401504"/>
    <n v="128503017.89791784"/>
    <n v="150989153.87904838"/>
    <n v="81860605.823069811"/>
    <n v="92945790.475611463"/>
    <n v="135043899.70483145"/>
    <n v="268420746.73898828"/>
    <n v="214631336.73643473"/>
    <n v="144163353.71170387"/>
    <n v="240935400.02656794"/>
    <n v="185880496.78287745"/>
    <n v="199844108.17053038"/>
    <n v="128556429.96364041"/>
    <n v="1971774339.911222"/>
    <n v="1369891.2043635249"/>
    <n v="6298561.2783693373"/>
    <n v="2976962.8282275945"/>
    <n v="11750923.288763046"/>
    <n v="14915174.016121656"/>
    <n v="40661653.161361217"/>
    <n v="35594719.314688981"/>
    <n v="25369798.155802041"/>
    <n v="44021556.512275815"/>
    <n v="21671233.061828613"/>
    <n v="23306291.809382468"/>
    <n v="17172388.304221377"/>
    <n v="245109152.93540567"/>
    <n v="129872909.10228136"/>
    <n v="157287715.15741771"/>
    <n v="84837568.651297405"/>
    <n v="104696713.76437451"/>
    <n v="149959073.72095311"/>
    <n v="309082399.9003495"/>
    <n v="250226056.05112371"/>
    <n v="169533151.86750591"/>
    <n v="284956956.53884375"/>
    <n v="207551729.84470606"/>
    <n v="223150399.97991285"/>
    <n v="145728818.26786178"/>
    <n v="2216883492.8466277"/>
    <m/>
    <m/>
    <m/>
    <m/>
    <m/>
    <m/>
    <m/>
    <m/>
    <m/>
    <m/>
    <m/>
    <m/>
    <n v="0"/>
    <n v="67774014"/>
    <n v="40239452"/>
    <n v="72249378"/>
    <n v="47671677.850000001"/>
    <n v="47671677.850000001"/>
    <n v="47671677.850000001"/>
    <n v="47671677.850000001"/>
    <n v="47671677.850000001"/>
    <n v="47671677.850000001"/>
    <n v="47671677.850000001"/>
    <n v="47671677.850000001"/>
    <n v="47671677.850000001"/>
    <n v="609307944.6500001"/>
    <n v="31122666"/>
    <n v="3689013"/>
    <n v="11688083"/>
    <n v="11103678.85"/>
    <n v="11103678.85"/>
    <n v="11103678.85"/>
    <n v="11103678.85"/>
    <n v="11103678.85"/>
    <n v="11103678.85"/>
    <n v="11103678.85"/>
    <n v="11103678.85"/>
    <n v="11103678.85"/>
    <n v="146432871.64999998"/>
    <n v="36651348"/>
    <n v="36550439"/>
    <n v="36567999"/>
    <n v="36567999"/>
    <n v="36567999"/>
    <n v="36567999"/>
    <n v="36567999"/>
    <n v="36567999"/>
    <n v="36567999"/>
    <n v="36567999"/>
    <n v="36567999"/>
    <n v="36567999"/>
    <n v="438881777"/>
    <m/>
    <n v="0"/>
    <n v="22000000"/>
    <n v="0"/>
    <m/>
    <m/>
    <m/>
    <m/>
    <m/>
    <m/>
    <m/>
    <m/>
    <n v="22000000"/>
    <m/>
    <m/>
    <m/>
    <m/>
    <m/>
    <m/>
    <m/>
    <m/>
    <m/>
    <m/>
    <m/>
    <m/>
    <m/>
    <s v="NON KAWASAN"/>
  </r>
  <r>
    <n v="76510275"/>
    <x v="10"/>
    <s v="-"/>
    <s v="-"/>
    <x v="0"/>
    <x v="0"/>
    <s v="TREG 3"/>
    <x v="0"/>
    <n v="643720334.37072206"/>
    <n v="79661261.524119139"/>
    <n v="44205352.388633862"/>
    <n v="51812056.906149954"/>
    <n v="127164505.25943194"/>
    <n v="98056501.850912884"/>
    <n v="14938324.872561278"/>
    <n v="147864467.92117673"/>
    <n v="34697537.464981884"/>
    <n v="80572236.430572107"/>
    <n v="129488346.35071762"/>
    <n v="28986563.101169989"/>
    <n v="89555170.213409156"/>
    <n v="927002324.2838366"/>
    <n v="849219.44461323321"/>
    <n v="1844040.5399897844"/>
    <n v="1884209.9433883429"/>
    <n v="16077116.980883464"/>
    <n v="10830032.246663541"/>
    <n v="2262928.6005618367"/>
    <n v="24522021.3986426"/>
    <n v="6106056.0768468454"/>
    <n v="14721436.779143959"/>
    <n v="15096646.399837241"/>
    <n v="3380481.4381141067"/>
    <n v="11962654.516699463"/>
    <n v="109536844.36538441"/>
    <n v="80510480.968732372"/>
    <n v="46049392.928623646"/>
    <n v="53696266.849538296"/>
    <n v="143241622.24031541"/>
    <n v="108886534.09757642"/>
    <n v="17201253.473123115"/>
    <n v="172386489.31981933"/>
    <n v="40803593.541828729"/>
    <n v="95293673.209716067"/>
    <n v="144584992.75055486"/>
    <n v="32367044.539284095"/>
    <n v="101517824.73010862"/>
    <n v="1036539168.6492209"/>
    <m/>
    <m/>
    <m/>
    <m/>
    <m/>
    <m/>
    <m/>
    <m/>
    <m/>
    <m/>
    <m/>
    <m/>
    <n v="0"/>
    <n v="38685474"/>
    <n v="38587099"/>
    <n v="38746706"/>
    <n v="38706806"/>
    <n v="38706806"/>
    <n v="38706806"/>
    <n v="38706806"/>
    <n v="38706806"/>
    <n v="38706806"/>
    <n v="38706806"/>
    <n v="38706806"/>
    <n v="38706806"/>
    <n v="464380533"/>
    <n v="798000"/>
    <n v="798000"/>
    <n v="798000"/>
    <n v="758100"/>
    <n v="758100"/>
    <n v="758100"/>
    <n v="758100"/>
    <n v="758100"/>
    <n v="758100"/>
    <n v="758100"/>
    <n v="758100"/>
    <n v="758100"/>
    <n v="9216900"/>
    <n v="37887474"/>
    <n v="37789099"/>
    <n v="37948706"/>
    <n v="37948706"/>
    <n v="37948706"/>
    <n v="37948706"/>
    <n v="37948706"/>
    <n v="37948706"/>
    <n v="37948706"/>
    <n v="37948706"/>
    <n v="37948706"/>
    <n v="37948706"/>
    <n v="455163633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76510233"/>
    <x v="11"/>
    <s v="-"/>
    <s v="-"/>
    <x v="0"/>
    <x v="1"/>
    <s v="TREG 3"/>
    <x v="0"/>
    <n v="2232104680.8128004"/>
    <n v="196025736.06870657"/>
    <n v="153698654.58501205"/>
    <n v="104626989.22373571"/>
    <n v="140303119.20175606"/>
    <n v="197671172.50849921"/>
    <n v="154628483.86740956"/>
    <n v="306156698.94807613"/>
    <n v="130801288.69850154"/>
    <n v="391353788.79668605"/>
    <n v="307595211.64478719"/>
    <n v="156122875.95934385"/>
    <n v="256114573.56246069"/>
    <n v="2495098593.0649748"/>
    <n v="2089709.1450624764"/>
    <n v="6411588.9746763706"/>
    <n v="3804890.6994608939"/>
    <n v="17738201.832245678"/>
    <n v="21832159.337661535"/>
    <n v="23423859.20711875"/>
    <n v="50773395.586454451"/>
    <n v="23018348.334458664"/>
    <n v="71504656.135656416"/>
    <n v="35861575.773831904"/>
    <n v="18207418.465014607"/>
    <n v="34211426.910568029"/>
    <n v="308877230.40220976"/>
    <n v="198115445.21376905"/>
    <n v="160110243.55968842"/>
    <n v="108431879.9231966"/>
    <n v="158041321.03400174"/>
    <n v="219503331.84616074"/>
    <n v="178052343.07452831"/>
    <n v="356930094.53453058"/>
    <n v="153819637.03296021"/>
    <n v="462858444.93234247"/>
    <n v="343456787.4186191"/>
    <n v="174330294.42435846"/>
    <n v="290326000.47302872"/>
    <n v="2803975823.4671841"/>
    <m/>
    <m/>
    <m/>
    <m/>
    <m/>
    <m/>
    <m/>
    <m/>
    <m/>
    <m/>
    <m/>
    <m/>
    <n v="0"/>
    <n v="189943581"/>
    <n v="180049616"/>
    <n v="174196618"/>
    <n v="168716193.30000001"/>
    <n v="168716193.30000001"/>
    <n v="168716193.30000001"/>
    <n v="168716193.30000001"/>
    <n v="168716193.30000001"/>
    <n v="168716193.30000001"/>
    <n v="168716193.30000001"/>
    <n v="168716193.30000001"/>
    <n v="168716193.30000001"/>
    <n v="2062635554.6999996"/>
    <n v="122236976"/>
    <n v="85049736"/>
    <n v="109608494"/>
    <n v="104128069.3"/>
    <n v="104128069.3"/>
    <n v="104128069.3"/>
    <n v="104128069.3"/>
    <n v="104128069.3"/>
    <n v="104128069.3"/>
    <n v="104128069.3"/>
    <n v="104128069.3"/>
    <n v="104128069.3"/>
    <n v="1254047829.6999998"/>
    <n v="67706605"/>
    <n v="66865509"/>
    <n v="64588124"/>
    <n v="64588124"/>
    <n v="64588124"/>
    <n v="64588124"/>
    <n v="64588124"/>
    <n v="64588124"/>
    <n v="64588124"/>
    <n v="64588124"/>
    <n v="64588124"/>
    <n v="64588124"/>
    <n v="780453354"/>
    <m/>
    <n v="0"/>
    <n v="7560000"/>
    <n v="0"/>
    <m/>
    <m/>
    <m/>
    <m/>
    <m/>
    <m/>
    <m/>
    <m/>
    <n v="7560000"/>
    <m/>
    <m/>
    <m/>
    <m/>
    <m/>
    <m/>
    <m/>
    <m/>
    <m/>
    <m/>
    <m/>
    <m/>
    <m/>
    <s v="NON KAWASAN"/>
  </r>
  <r>
    <n v="76510241"/>
    <x v="12"/>
    <s v="-"/>
    <s v="-"/>
    <x v="0"/>
    <x v="1"/>
    <s v="TREG 3"/>
    <x v="0"/>
    <n v="1103805661.8781872"/>
    <n v="89505552.095223352"/>
    <n v="89750485.302688837"/>
    <n v="70985068.116556764"/>
    <n v="57397158.080116659"/>
    <n v="77079269.936314702"/>
    <n v="63764901.861409001"/>
    <n v="93747489.64675729"/>
    <n v="43513006.908271722"/>
    <n v="69513519.707789123"/>
    <n v="106951974.59490287"/>
    <n v="54627629.8377086"/>
    <n v="89614875.684560716"/>
    <n v="906450931.77229977"/>
    <n v="954163.33843886852"/>
    <n v="3743970.456945613"/>
    <n v="2581460.3620077372"/>
    <n v="7256591.1607307792"/>
    <n v="8513162.9540361762"/>
    <n v="9659411.0360555127"/>
    <n v="15547196.561193392"/>
    <n v="7657398.1805561483"/>
    <n v="12700887.191530183"/>
    <n v="12469200.416309729"/>
    <n v="6370803.1900852844"/>
    <n v="11970629.890119433"/>
    <n v="99424874.738008857"/>
    <n v="90459715.433662221"/>
    <n v="93494455.75963445"/>
    <n v="73566528.478564501"/>
    <n v="64653749.240847439"/>
    <n v="85592432.890350878"/>
    <n v="73424312.897464514"/>
    <n v="109294686.20795068"/>
    <n v="51170405.088827871"/>
    <n v="82214406.899319306"/>
    <n v="119421175.0112126"/>
    <n v="60998433.027793884"/>
    <n v="101585505.57468015"/>
    <n v="1005875806.5103085"/>
    <m/>
    <m/>
    <m/>
    <m/>
    <m/>
    <m/>
    <m/>
    <m/>
    <m/>
    <m/>
    <m/>
    <m/>
    <n v="0"/>
    <n v="85812274"/>
    <n v="92801751"/>
    <n v="85989284"/>
    <n v="84497561.849999994"/>
    <n v="84497561.849999994"/>
    <n v="84497561.849999994"/>
    <n v="84497561.849999994"/>
    <n v="84497561.849999994"/>
    <n v="84497561.849999994"/>
    <n v="84497561.849999994"/>
    <n v="84497561.849999994"/>
    <n v="84497561.849999994"/>
    <n v="1025081365.6500002"/>
    <n v="29834443"/>
    <n v="29834443"/>
    <n v="29834443"/>
    <n v="28342720.849999998"/>
    <n v="28342720.849999998"/>
    <n v="28342720.849999998"/>
    <n v="28342720.849999998"/>
    <n v="28342720.849999998"/>
    <n v="28342720.849999998"/>
    <n v="28342720.849999998"/>
    <n v="28342720.849999998"/>
    <n v="28342720.849999998"/>
    <n v="344587816.65000004"/>
    <n v="55977831"/>
    <n v="56367308"/>
    <n v="56154841"/>
    <n v="56154841"/>
    <n v="56154841"/>
    <n v="56154841"/>
    <n v="56154841"/>
    <n v="56154841"/>
    <n v="56154841"/>
    <n v="56154841"/>
    <n v="56154841"/>
    <n v="56154841"/>
    <n v="673893549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76510242"/>
    <x v="13"/>
    <s v="-"/>
    <s v="-"/>
    <x v="0"/>
    <x v="1"/>
    <s v="TREG 3"/>
    <x v="0"/>
    <n v="750766951.09985292"/>
    <n v="69810911.066935226"/>
    <n v="123252283.44258253"/>
    <n v="70948237.008096099"/>
    <n v="47756765.528668508"/>
    <n v="101056987.58544733"/>
    <n v="156392666.49543923"/>
    <n v="82256799.306590661"/>
    <n v="38182724.532831073"/>
    <n v="3776279.8023775686"/>
    <n v="93456196.837877855"/>
    <n v="47734420.483929366"/>
    <n v="78306786.698423415"/>
    <n v="912931058.78919888"/>
    <n v="744210.95008966327"/>
    <n v="5141508.777404815"/>
    <n v="2580120.9529023767"/>
    <n v="6037778.4230484292"/>
    <n v="11161426.459666029"/>
    <n v="23691105.994134039"/>
    <n v="13641566.639629319"/>
    <n v="6719377.6330542788"/>
    <n v="689967.99435947929"/>
    <n v="10895769.366871759"/>
    <n v="5566900.8375312984"/>
    <n v="10460111.162245929"/>
    <n v="97329845.190937415"/>
    <n v="70555122.01702489"/>
    <n v="128393792.21998735"/>
    <n v="73528357.960998476"/>
    <n v="53794543.951716937"/>
    <n v="112218414.04511335"/>
    <n v="180083772.48957327"/>
    <n v="95898365.946219981"/>
    <n v="44902102.165885352"/>
    <n v="4466247.7967370478"/>
    <n v="104351966.20474961"/>
    <n v="53301321.321460664"/>
    <n v="88766897.860669345"/>
    <n v="1010260903.9801364"/>
    <m/>
    <m/>
    <m/>
    <m/>
    <m/>
    <m/>
    <m/>
    <m/>
    <m/>
    <m/>
    <m/>
    <m/>
    <n v="0"/>
    <n v="78378385"/>
    <n v="78507688"/>
    <n v="78115339"/>
    <n v="75933406.949999988"/>
    <n v="75933406.949999988"/>
    <n v="75933406.949999988"/>
    <n v="75933406.949999988"/>
    <n v="75933406.949999988"/>
    <n v="75933406.949999988"/>
    <n v="75933406.949999988"/>
    <n v="75933406.949999988"/>
    <n v="75933406.949999988"/>
    <n v="918402074.55000019"/>
    <n v="42973115"/>
    <n v="43638641"/>
    <n v="43638641"/>
    <n v="41456708.949999996"/>
    <n v="41456708.949999996"/>
    <n v="41456708.949999996"/>
    <n v="41456708.949999996"/>
    <n v="41456708.949999996"/>
    <n v="41456708.949999996"/>
    <n v="41456708.949999996"/>
    <n v="41456708.949999996"/>
    <n v="41456708.949999996"/>
    <n v="503360777.54999989"/>
    <n v="35405270"/>
    <n v="34869047"/>
    <n v="34476698"/>
    <n v="34476698"/>
    <n v="34476698"/>
    <n v="34476698"/>
    <n v="34476698"/>
    <n v="34476698"/>
    <n v="34476698"/>
    <n v="34476698"/>
    <n v="34476698"/>
    <n v="34476698"/>
    <n v="415041297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76510246"/>
    <x v="14"/>
    <s v="-"/>
    <s v="-"/>
    <x v="0"/>
    <x v="1"/>
    <s v="TREG 3"/>
    <x v="0"/>
    <n v="1980180012.2275043"/>
    <n v="100655391.74043"/>
    <n v="161914034.4631601"/>
    <n v="95527052.944007978"/>
    <n v="131748386.87846218"/>
    <n v="92894078.804513261"/>
    <n v="77389921.350657642"/>
    <n v="259837228.73846334"/>
    <n v="44112227.826201014"/>
    <n v="185358263.42034015"/>
    <n v="113741897.27465762"/>
    <n v="182877723.62108701"/>
    <n v="95304140.227442756"/>
    <n v="1541360347.2894232"/>
    <n v="1073024.883559674"/>
    <n v="6754296.1974021196"/>
    <n v="3473960.189338088"/>
    <n v="16656646.629234031"/>
    <n v="10259858.856749699"/>
    <n v="11723393.882088423"/>
    <n v="43091718.875187933"/>
    <n v="7762848.7915970162"/>
    <n v="33867000.313262552"/>
    <n v="13260816.53210178"/>
    <n v="21327631.978580236"/>
    <n v="12730593.899103194"/>
    <n v="181981791.02820474"/>
    <n v="101728416.62398967"/>
    <n v="168668330.66056222"/>
    <n v="99001013.133346066"/>
    <n v="148405033.50769621"/>
    <n v="103153937.66126296"/>
    <n v="89113315.232746065"/>
    <n v="302928947.61365128"/>
    <n v="51875076.61779803"/>
    <n v="219225263.7336027"/>
    <n v="127002713.8067594"/>
    <n v="204205355.59966725"/>
    <n v="108034734.12654595"/>
    <n v="1723342138.3176279"/>
    <m/>
    <m/>
    <m/>
    <m/>
    <m/>
    <m/>
    <m/>
    <m/>
    <m/>
    <m/>
    <m/>
    <m/>
    <n v="0"/>
    <n v="62946679"/>
    <n v="96728275"/>
    <n v="51536211"/>
    <n v="51124461"/>
    <n v="51124461"/>
    <n v="51124461"/>
    <n v="51124461"/>
    <n v="51124461"/>
    <n v="51124461"/>
    <n v="51124461"/>
    <n v="51124461"/>
    <n v="51124461"/>
    <n v="671331314"/>
    <n v="16590019"/>
    <n v="603282"/>
    <n v="8235000"/>
    <n v="7823250"/>
    <n v="7823250"/>
    <n v="7823250"/>
    <n v="7823250"/>
    <n v="7823250"/>
    <n v="7823250"/>
    <n v="7823250"/>
    <n v="7823250"/>
    <n v="7823250"/>
    <n v="95837551"/>
    <n v="46356660"/>
    <n v="44593462"/>
    <n v="43301211"/>
    <n v="43301211"/>
    <n v="43301211"/>
    <n v="43301211"/>
    <n v="43301211"/>
    <n v="43301211"/>
    <n v="43301211"/>
    <n v="43301211"/>
    <n v="43301211"/>
    <n v="43301211"/>
    <n v="523962232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76510247"/>
    <x v="15"/>
    <s v="-"/>
    <s v="-"/>
    <x v="0"/>
    <x v="1"/>
    <s v="TREG 3"/>
    <x v="0"/>
    <n v="679175659.28435946"/>
    <n v="57965048.149180256"/>
    <n v="58230116.792077176"/>
    <n v="42092264.971106142"/>
    <n v="35571620.565172337"/>
    <n v="47390343.727989703"/>
    <n v="38591053.179448687"/>
    <n v="65380631.383187592"/>
    <n v="30652421.657333333"/>
    <n v="48727285.070493191"/>
    <n v="73450138.498087838"/>
    <n v="37515969.131000943"/>
    <n v="61543744.801824406"/>
    <n v="597110637.92690158"/>
    <n v="617929.53129824251"/>
    <n v="2429088.1128806397"/>
    <n v="1530737.610783428"/>
    <n v="4497238.4696433097"/>
    <n v="5234114.4245073721"/>
    <n v="5845956.5386734083"/>
    <n v="10842802.631190315"/>
    <n v="5394198.5283458941"/>
    <n v="8903012.7294866368"/>
    <n v="8563324.8101060539"/>
    <n v="4375200.9107658416"/>
    <n v="8220927.4458830506"/>
    <n v="66454531.743564196"/>
    <n v="58582977.680478498"/>
    <n v="60659204.904957816"/>
    <n v="43623002.58188957"/>
    <n v="40068859.034815647"/>
    <n v="52624458.152497075"/>
    <n v="44437009.718122095"/>
    <n v="76223434.014377907"/>
    <n v="36046620.185679227"/>
    <n v="57630297.799979828"/>
    <n v="82013463.308193892"/>
    <n v="41891170.041766785"/>
    <n v="69764672.247707456"/>
    <n v="663565169.67046583"/>
    <m/>
    <m/>
    <m/>
    <m/>
    <m/>
    <m/>
    <m/>
    <m/>
    <m/>
    <m/>
    <m/>
    <m/>
    <n v="0"/>
    <n v="45390246"/>
    <n v="83961523"/>
    <n v="63214338"/>
    <n v="61995198.399999999"/>
    <n v="61995198.399999999"/>
    <n v="61995198.399999999"/>
    <n v="61995198.399999999"/>
    <n v="61995198.399999999"/>
    <n v="61995198.399999999"/>
    <n v="61995198.399999999"/>
    <n v="61995198.399999999"/>
    <n v="61995198.399999999"/>
    <n v="750522892.5999999"/>
    <n v="6319332"/>
    <n v="45481957"/>
    <n v="24382792"/>
    <n v="23163652.399999999"/>
    <n v="23163652.399999999"/>
    <n v="23163652.399999999"/>
    <n v="23163652.399999999"/>
    <n v="23163652.399999999"/>
    <n v="23163652.399999999"/>
    <n v="23163652.399999999"/>
    <n v="23163652.399999999"/>
    <n v="23163652.399999999"/>
    <n v="284656952.60000002"/>
    <n v="38770914"/>
    <n v="38479566"/>
    <n v="38831546"/>
    <n v="38831546"/>
    <n v="38831546"/>
    <n v="38831546"/>
    <n v="38831546"/>
    <n v="38831546"/>
    <n v="38831546"/>
    <n v="38831546"/>
    <n v="38831546"/>
    <n v="38831546"/>
    <n v="465565940"/>
    <m/>
    <n v="0"/>
    <n v="6686792"/>
    <n v="0"/>
    <m/>
    <m/>
    <m/>
    <m/>
    <m/>
    <m/>
    <m/>
    <m/>
    <n v="6686792"/>
    <m/>
    <m/>
    <m/>
    <m/>
    <m/>
    <m/>
    <m/>
    <m/>
    <m/>
    <m/>
    <m/>
    <m/>
    <m/>
    <s v="NON KAWASAN"/>
  </r>
  <r>
    <n v="76510250"/>
    <x v="16"/>
    <s v="-"/>
    <s v="-"/>
    <x v="0"/>
    <x v="1"/>
    <s v="TREG 3"/>
    <x v="0"/>
    <n v="1635894686.4046361"/>
    <n v="112155474.17551689"/>
    <n v="107036953.68890765"/>
    <n v="156459729.92251998"/>
    <n v="67561322.289324984"/>
    <n v="88686394.312585697"/>
    <n v="74406465.706918254"/>
    <n v="101944685.83963655"/>
    <n v="48126952.074787036"/>
    <n v="75006504.285844937"/>
    <n v="121093622.09581497"/>
    <n v="59876992.371774748"/>
    <n v="98226286.655732006"/>
    <n v="1110581383.4193637"/>
    <n v="1195620.1504645795"/>
    <n v="4465081.0640320927"/>
    <n v="5689852.8347148895"/>
    <n v="8541623.1487920284"/>
    <n v="9795133.3375725448"/>
    <n v="11271445.8114499"/>
    <n v="16906629.447786599"/>
    <n v="8469358.0480445027"/>
    <n v="13704516.093705952"/>
    <n v="14117931.424536318"/>
    <n v="6982996.2447225899"/>
    <n v="13120930.136369348"/>
    <n v="114261117.74219134"/>
    <n v="113351094.32598147"/>
    <n v="111502034.75293975"/>
    <n v="162149582.75723487"/>
    <n v="76102945.438117012"/>
    <n v="98481527.650158241"/>
    <n v="85677911.518368155"/>
    <n v="118851315.28742315"/>
    <n v="56596310.122831538"/>
    <n v="88711020.379550889"/>
    <n v="135211553.52035129"/>
    <n v="66859988.616497338"/>
    <n v="111347216.79210135"/>
    <n v="1224842501.1615551"/>
    <m/>
    <m/>
    <m/>
    <m/>
    <m/>
    <m/>
    <m/>
    <m/>
    <m/>
    <m/>
    <m/>
    <m/>
    <n v="0"/>
    <n v="79566314"/>
    <n v="77591243"/>
    <n v="73841419"/>
    <n v="72849156.700000003"/>
    <n v="72849156.700000003"/>
    <n v="72849156.700000003"/>
    <n v="72849156.700000003"/>
    <n v="72849156.700000003"/>
    <n v="72849156.700000003"/>
    <n v="72849156.700000003"/>
    <n v="72849156.700000003"/>
    <n v="72849156.700000003"/>
    <n v="886641386.30000019"/>
    <n v="21398818"/>
    <n v="21398818"/>
    <n v="19845246"/>
    <n v="18852983.699999999"/>
    <n v="18852983.699999999"/>
    <n v="18852983.699999999"/>
    <n v="18852983.699999999"/>
    <n v="18852983.699999999"/>
    <n v="18852983.699999999"/>
    <n v="18852983.699999999"/>
    <n v="18852983.699999999"/>
    <n v="18852983.699999999"/>
    <n v="232319735.29999995"/>
    <n v="58167496"/>
    <n v="56192425"/>
    <n v="53996173"/>
    <n v="53996173"/>
    <n v="53996173"/>
    <n v="53996173"/>
    <n v="53996173"/>
    <n v="53996173"/>
    <n v="53996173"/>
    <n v="53996173"/>
    <n v="53996173"/>
    <n v="53996173"/>
    <n v="654321651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76510257"/>
    <x v="17"/>
    <s v="-"/>
    <s v="-"/>
    <x v="0"/>
    <x v="1"/>
    <s v="TREG 3"/>
    <x v="0"/>
    <n v="1010620186.9243698"/>
    <n v="84125819.9322263"/>
    <n v="81979149.517861247"/>
    <n v="59389644.887661815"/>
    <n v="51872418.061649002"/>
    <n v="68650328.606397375"/>
    <n v="60009251.788788162"/>
    <n v="92757505.976541996"/>
    <n v="43020017.50781849"/>
    <n v="62123538.837060384"/>
    <n v="115689516.46795912"/>
    <n v="57116748.973178744"/>
    <n v="93698195.838700771"/>
    <n v="870432136.39584339"/>
    <n v="896813.34080865979"/>
    <n v="3419786.6768660843"/>
    <n v="2159778.3626758978"/>
    <n v="6558110.9410762042"/>
    <n v="7582212.8927436173"/>
    <n v="9090487.2754907385"/>
    <n v="15383016.477319092"/>
    <n v="7570642.1412407756"/>
    <n v="11350656.131712697"/>
    <n v="13487883.438981369"/>
    <n v="6661090.1415028498"/>
    <n v="12516074.091371596"/>
    <n v="96676551.911789596"/>
    <n v="85022633.27303496"/>
    <n v="85398936.194727331"/>
    <n v="61549423.250337712"/>
    <n v="58430529.002725206"/>
    <n v="76232541.499140993"/>
    <n v="69099739.064278901"/>
    <n v="108140522.45386109"/>
    <n v="50590659.649059266"/>
    <n v="73474194.968773082"/>
    <n v="129177399.90694049"/>
    <n v="63777839.114681594"/>
    <n v="106214269.93007237"/>
    <n v="967108688.30763292"/>
    <m/>
    <m/>
    <m/>
    <m/>
    <m/>
    <m/>
    <m/>
    <m/>
    <m/>
    <m/>
    <m/>
    <m/>
    <n v="0"/>
    <n v="73015436"/>
    <n v="73563372"/>
    <n v="72227369"/>
    <n v="70749508.299999997"/>
    <n v="70749508.299999997"/>
    <n v="70749508.299999997"/>
    <n v="70749508.299999997"/>
    <n v="70749508.299999997"/>
    <n v="70749508.299999997"/>
    <n v="70749508.299999997"/>
    <n v="70749508.299999997"/>
    <n v="70749508.299999997"/>
    <n v="855551751.69999981"/>
    <n v="31547075"/>
    <n v="31602750"/>
    <n v="29557214"/>
    <n v="28079353.299999997"/>
    <n v="28079353.299999997"/>
    <n v="28079353.299999997"/>
    <n v="28079353.299999997"/>
    <n v="28079353.299999997"/>
    <n v="28079353.299999997"/>
    <n v="28079353.299999997"/>
    <n v="28079353.299999997"/>
    <n v="28079353.299999997"/>
    <n v="345421218.70000005"/>
    <n v="41468361"/>
    <n v="41960622"/>
    <n v="42670155"/>
    <n v="42670155"/>
    <n v="42670155"/>
    <n v="42670155"/>
    <n v="42670155"/>
    <n v="42670155"/>
    <n v="42670155"/>
    <n v="42670155"/>
    <n v="42670155"/>
    <n v="42670155"/>
    <n v="510130533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76510262"/>
    <x v="18"/>
    <s v="-"/>
    <s v="-"/>
    <x v="0"/>
    <x v="1"/>
    <s v="TREG 3"/>
    <x v="0"/>
    <n v="1117374810.1322892"/>
    <n v="283581770.32456332"/>
    <n v="347989382.62765813"/>
    <n v="335460579.40733248"/>
    <n v="336567520.6921491"/>
    <n v="302313121.71079034"/>
    <n v="381412312.0193491"/>
    <n v="506438878.93958712"/>
    <n v="236485480.09238726"/>
    <n v="399236579.84837604"/>
    <n v="574087948.81652188"/>
    <n v="356104167.96823275"/>
    <n v="481027305.57392561"/>
    <n v="4540705048.0208731"/>
    <n v="3023089.8794459701"/>
    <n v="14516489.392728269"/>
    <n v="12199441.540779352"/>
    <n v="42551460.339458644"/>
    <n v="33389533.533383906"/>
    <n v="57778153.630890608"/>
    <n v="83988433.469231844"/>
    <n v="41616601.877337813"/>
    <n v="72944929.054115772"/>
    <n v="66931140.986363173"/>
    <n v="41529708.97757411"/>
    <n v="64254955.419850111"/>
    <n v="534723938.10115957"/>
    <n v="286604860.20400929"/>
    <n v="362505872.0203864"/>
    <n v="347660020.94811183"/>
    <n v="379118981.03160775"/>
    <n v="335702655.24417424"/>
    <n v="439190465.65023971"/>
    <n v="590427312.40881896"/>
    <n v="278102081.96972507"/>
    <n v="472181508.90249181"/>
    <n v="641019089.80288506"/>
    <n v="397633876.94580686"/>
    <n v="545282260.99377573"/>
    <n v="5075428986.1220322"/>
    <m/>
    <m/>
    <m/>
    <m/>
    <m/>
    <m/>
    <m/>
    <m/>
    <m/>
    <m/>
    <m/>
    <m/>
    <n v="0"/>
    <n v="378227863"/>
    <n v="225946205"/>
    <n v="302980119"/>
    <n v="289053607.35000002"/>
    <n v="289053607.35000002"/>
    <n v="289053607.35000002"/>
    <n v="289053607.35000002"/>
    <n v="289053607.35000002"/>
    <n v="289053607.35000002"/>
    <n v="289053607.35000002"/>
    <n v="289053607.35000002"/>
    <n v="289053607.35000002"/>
    <n v="3508636653.1499991"/>
    <n v="353080954"/>
    <n v="200775875"/>
    <n v="278530233"/>
    <n v="264603721.34999999"/>
    <n v="264603721.34999999"/>
    <n v="264603721.34999999"/>
    <n v="264603721.34999999"/>
    <n v="264603721.34999999"/>
    <n v="264603721.34999999"/>
    <n v="264603721.34999999"/>
    <n v="264603721.34999999"/>
    <n v="264603721.34999999"/>
    <n v="3213820554.1499991"/>
    <n v="25146909"/>
    <n v="25170330"/>
    <n v="24449886"/>
    <n v="24449886"/>
    <n v="24449886"/>
    <n v="24449886"/>
    <n v="24449886"/>
    <n v="24449886"/>
    <n v="24449886"/>
    <n v="24449886"/>
    <n v="24449886"/>
    <n v="24449886"/>
    <n v="294816099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76510243"/>
    <x v="19"/>
    <s v="-"/>
    <s v="-"/>
    <x v="0"/>
    <x v="1"/>
    <s v="TREG 3"/>
    <x v="0"/>
    <n v="3657934848.5418148"/>
    <n v="197227200.06827167"/>
    <n v="136181803.14845958"/>
    <n v="548054753.98411047"/>
    <n v="120059763.00268866"/>
    <n v="144749262.51049894"/>
    <n v="569023193.30982983"/>
    <n v="226020250.2698684"/>
    <n v="127443340.2345538"/>
    <n v="133138361.71178083"/>
    <n v="353060168.36861509"/>
    <n v="216556266.96778485"/>
    <n v="214384155.69288045"/>
    <n v="2985898519.2693429"/>
    <n v="2102517.209746778"/>
    <n v="5680867.8643004596"/>
    <n v="19930693.329712987"/>
    <n v="15178880.699087247"/>
    <n v="15987100.815129399"/>
    <n v="86198343.489571095"/>
    <n v="37483470.448078424"/>
    <n v="22427418.167016104"/>
    <n v="24325847.980000809"/>
    <n v="41162194.668018103"/>
    <n v="25255303.232632339"/>
    <n v="28637135.99445802"/>
    <n v="324369773.89775175"/>
    <n v="199329717.27801844"/>
    <n v="141862671.01276004"/>
    <n v="567985447.31382346"/>
    <n v="135238643.70177591"/>
    <n v="160736363.32562834"/>
    <n v="655221536.79940093"/>
    <n v="263503720.71794683"/>
    <n v="149870758.4015699"/>
    <n v="157464209.69178164"/>
    <n v="394222363.03663319"/>
    <n v="241811570.20041719"/>
    <n v="243021291.68733847"/>
    <n v="3310268293.1670938"/>
    <m/>
    <m/>
    <m/>
    <m/>
    <m/>
    <m/>
    <m/>
    <m/>
    <m/>
    <m/>
    <m/>
    <m/>
    <n v="0"/>
    <n v="110833884"/>
    <n v="113557765"/>
    <n v="662125951"/>
    <n v="121082501.55"/>
    <n v="121082501.55"/>
    <n v="121082501.55"/>
    <n v="121082501.55"/>
    <n v="121082501.55"/>
    <n v="121082501.55"/>
    <n v="121082501.55"/>
    <n v="121082501.55"/>
    <n v="121082501.55"/>
    <n v="1976260113.9499996"/>
    <n v="61825293"/>
    <n v="63693161"/>
    <n v="65726969"/>
    <n v="62440620.549999997"/>
    <n v="62440620.549999997"/>
    <n v="62440620.549999997"/>
    <n v="62440620.549999997"/>
    <n v="62440620.549999997"/>
    <n v="62440620.549999997"/>
    <n v="62440620.549999997"/>
    <n v="62440620.549999997"/>
    <n v="62440620.549999997"/>
    <n v="753211007.94999993"/>
    <n v="58156591"/>
    <n v="59012604"/>
    <n v="58641881"/>
    <n v="58641881"/>
    <n v="58641881"/>
    <n v="58641881"/>
    <n v="58641881"/>
    <n v="58641881"/>
    <n v="58641881"/>
    <n v="58641881"/>
    <n v="58641881"/>
    <n v="58641881"/>
    <n v="703588005"/>
    <m/>
    <n v="0"/>
    <n v="549872843"/>
    <n v="0"/>
    <m/>
    <m/>
    <m/>
    <m/>
    <m/>
    <m/>
    <m/>
    <m/>
    <n v="549872843"/>
    <m/>
    <m/>
    <m/>
    <m/>
    <m/>
    <m/>
    <m/>
    <m/>
    <m/>
    <m/>
    <m/>
    <m/>
    <m/>
    <s v="NON KAWASAN"/>
  </r>
  <r>
    <n v="76510259"/>
    <x v="20"/>
    <s v="-"/>
    <s v="-"/>
    <x v="0"/>
    <x v="1"/>
    <s v="TREG 3"/>
    <x v="0"/>
    <n v="630302885.91750956"/>
    <n v="57852267.65117754"/>
    <n v="72243860.14803037"/>
    <n v="63474187.090940475"/>
    <n v="44393515.011706144"/>
    <n v="59138766.349330373"/>
    <n v="56941416.495223939"/>
    <n v="84709900.70629108"/>
    <n v="39436982.646212824"/>
    <n v="65178606.321974672"/>
    <n v="163951713.38337547"/>
    <n v="87620818.511635244"/>
    <n v="137374858.84456164"/>
    <n v="932316893.16045976"/>
    <n v="616727.2481552884"/>
    <n v="3013675.9392189384"/>
    <n v="2308317.8242060095"/>
    <n v="5612570.3676487878"/>
    <n v="6531690.7548358068"/>
    <n v="8625756.9736099094"/>
    <n v="14048391.929451913"/>
    <n v="6940101.3770052195"/>
    <n v="11908850.676479228"/>
    <n v="19114623.928337544"/>
    <n v="10218546.763793185"/>
    <n v="18350341.713624269"/>
    <n v="107289595.4963661"/>
    <n v="58468994.899332829"/>
    <n v="75257536.087249309"/>
    <n v="65782504.915146485"/>
    <n v="50006085.379354931"/>
    <n v="65670457.10416618"/>
    <n v="65567173.468833849"/>
    <n v="98758292.635742992"/>
    <n v="46377084.023218043"/>
    <n v="77087456.9984539"/>
    <n v="183066337.31171301"/>
    <n v="97839365.275428429"/>
    <n v="155725200.55818591"/>
    <n v="1039606488.6568258"/>
    <m/>
    <m/>
    <m/>
    <m/>
    <m/>
    <m/>
    <m/>
    <m/>
    <m/>
    <m/>
    <m/>
    <m/>
    <n v="0"/>
    <n v="60128254"/>
    <n v="59977215"/>
    <n v="58993184"/>
    <n v="57292702.899999999"/>
    <n v="57292702.899999999"/>
    <n v="57292702.899999999"/>
    <n v="57292702.899999999"/>
    <n v="57292702.899999999"/>
    <n v="57292702.899999999"/>
    <n v="57292702.899999999"/>
    <n v="57292702.899999999"/>
    <n v="57292702.899999999"/>
    <n v="694732979.0999999"/>
    <n v="35708622"/>
    <n v="35708622"/>
    <n v="34009622"/>
    <n v="32309140.899999999"/>
    <n v="32309140.899999999"/>
    <n v="32309140.899999999"/>
    <n v="32309140.899999999"/>
    <n v="32309140.899999999"/>
    <n v="32309140.899999999"/>
    <n v="32309140.899999999"/>
    <n v="32309140.899999999"/>
    <n v="32309140.899999999"/>
    <n v="396209134.09999996"/>
    <n v="24419632"/>
    <n v="24268593"/>
    <n v="24983562"/>
    <n v="24983562"/>
    <n v="24983562"/>
    <n v="24983562"/>
    <n v="24983562"/>
    <n v="24983562"/>
    <n v="24983562"/>
    <n v="24983562"/>
    <n v="24983562"/>
    <n v="24983562"/>
    <n v="298523845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76510263"/>
    <x v="21"/>
    <s v="-"/>
    <s v="-"/>
    <x v="0"/>
    <x v="1"/>
    <s v="TREG 3"/>
    <x v="0"/>
    <n v="5743961157.542675"/>
    <n v="166936891.47042662"/>
    <n v="169040611.43044847"/>
    <n v="779000087.23773825"/>
    <n v="378152737.7049194"/>
    <n v="909502905.83707631"/>
    <n v="365739041.95316404"/>
    <n v="192172717.31229994"/>
    <n v="661779841.78019452"/>
    <n v="144461056.65467855"/>
    <n v="266091298.44914812"/>
    <n v="829179920.11750746"/>
    <n v="178949194.15610662"/>
    <n v="5041006304.1037083"/>
    <n v="1779610.9620615244"/>
    <n v="7051583.6553438902"/>
    <n v="28329307.846867442"/>
    <n v="47808984.026793897"/>
    <n v="100451735.60877967"/>
    <n v="55403892.031971514"/>
    <n v="31870154.827727944"/>
    <n v="116459700.59157348"/>
    <n v="26394629.30165416"/>
    <n v="31022762.711635232"/>
    <n v="96700920.320596099"/>
    <n v="23903783.339699864"/>
    <n v="567177065.22470462"/>
    <n v="168716502.43248814"/>
    <n v="176092195.08579236"/>
    <n v="807329395.08460569"/>
    <n v="425961721.73171329"/>
    <n v="1009954641.445856"/>
    <n v="421142933.98513556"/>
    <n v="224042872.14002788"/>
    <n v="778239542.371768"/>
    <n v="170855685.95633271"/>
    <n v="297114061.16078335"/>
    <n v="925880840.43810356"/>
    <n v="202852977.49580649"/>
    <n v="5608183369.328414"/>
    <m/>
    <m/>
    <m/>
    <m/>
    <m/>
    <m/>
    <m/>
    <m/>
    <m/>
    <m/>
    <m/>
    <m/>
    <n v="0"/>
    <n v="135469514"/>
    <n v="133624216"/>
    <n v="140617977"/>
    <n v="138312418.25"/>
    <n v="138312418.25"/>
    <n v="138312418.25"/>
    <n v="138312418.25"/>
    <n v="138312418.25"/>
    <n v="138312418.25"/>
    <n v="138312418.25"/>
    <n v="138312418.25"/>
    <n v="138312418.25"/>
    <n v="1654523471.25"/>
    <n v="38003066"/>
    <n v="38003066"/>
    <n v="46111175"/>
    <n v="43805616.25"/>
    <n v="43805616.25"/>
    <n v="43805616.25"/>
    <n v="43805616.25"/>
    <n v="43805616.25"/>
    <n v="43805616.25"/>
    <n v="43805616.25"/>
    <n v="43805616.25"/>
    <n v="43805616.25"/>
    <n v="516367853.25"/>
    <n v="97466448"/>
    <n v="95621150"/>
    <n v="94506802"/>
    <n v="94506802"/>
    <n v="94506802"/>
    <n v="94506802"/>
    <n v="94506802"/>
    <n v="94506802"/>
    <n v="94506802"/>
    <n v="94506802"/>
    <n v="94506802"/>
    <n v="94506802"/>
    <n v="1138155618"/>
    <m/>
    <n v="0"/>
    <n v="8108109"/>
    <n v="0"/>
    <m/>
    <m/>
    <m/>
    <m/>
    <m/>
    <m/>
    <m/>
    <m/>
    <n v="8108109"/>
    <m/>
    <m/>
    <m/>
    <m/>
    <m/>
    <m/>
    <m/>
    <m/>
    <m/>
    <m/>
    <m/>
    <m/>
    <m/>
    <s v="NON KAWASAN"/>
  </r>
  <r>
    <n v="76510232"/>
    <x v="22"/>
    <s v="-"/>
    <s v="-"/>
    <x v="0"/>
    <x v="1"/>
    <s v="TREG 3"/>
    <x v="0"/>
    <n v="1717396281.1528642"/>
    <n v="130730490.93933621"/>
    <n v="103368433.02190892"/>
    <n v="86179204.793876588"/>
    <n v="72381202.370864436"/>
    <n v="95353370.947856769"/>
    <n v="64236378.149490975"/>
    <n v="89624967.303980067"/>
    <n v="57317446.713504553"/>
    <n v="29328359.116479173"/>
    <n v="132536997.56818707"/>
    <n v="67695636.947139278"/>
    <n v="111052522.45846854"/>
    <n v="1039805010.3310927"/>
    <n v="1393636.9169336408"/>
    <n v="4312047.5405740738"/>
    <n v="3134014.0554552823"/>
    <n v="9150989.5419270396"/>
    <n v="10531479.939631805"/>
    <n v="9730832.5097407773"/>
    <n v="14863512.492077768"/>
    <n v="10086696.906590462"/>
    <n v="5358614.8740120381"/>
    <n v="15452079.23007752"/>
    <n v="7894825.0381529033"/>
    <n v="14834240.794952467"/>
    <n v="106742969.84012577"/>
    <n v="132124127.85626985"/>
    <n v="107680480.562483"/>
    <n v="89313218.849331871"/>
    <n v="81532191.912791476"/>
    <n v="105884850.88748857"/>
    <n v="73967210.659231752"/>
    <n v="104488479.79605784"/>
    <n v="67404143.620095015"/>
    <n v="34686973.990491211"/>
    <n v="147989076.79826459"/>
    <n v="75590461.985292181"/>
    <n v="125886763.25342101"/>
    <n v="1146547980.1712184"/>
    <m/>
    <m/>
    <m/>
    <m/>
    <m/>
    <m/>
    <m/>
    <m/>
    <m/>
    <m/>
    <m/>
    <m/>
    <n v="0"/>
    <n v="73144858"/>
    <n v="69228782"/>
    <n v="67315610"/>
    <n v="66768610"/>
    <n v="66768610"/>
    <n v="66768610"/>
    <n v="66768610"/>
    <n v="66768610"/>
    <n v="66768610"/>
    <n v="66768610"/>
    <n v="66768610"/>
    <n v="66768610"/>
    <n v="810606740"/>
    <n v="10940000"/>
    <n v="10940000"/>
    <n v="10940000"/>
    <n v="10393000"/>
    <n v="10393000"/>
    <n v="10393000"/>
    <n v="10393000"/>
    <n v="10393000"/>
    <n v="10393000"/>
    <n v="10393000"/>
    <n v="10393000"/>
    <n v="10393000"/>
    <n v="126357000"/>
    <n v="62204858"/>
    <n v="58288782"/>
    <n v="56375610"/>
    <n v="56375610"/>
    <n v="56375610"/>
    <n v="56375610"/>
    <n v="56375610"/>
    <n v="56375610"/>
    <n v="56375610"/>
    <n v="56375610"/>
    <n v="56375610"/>
    <n v="56375610"/>
    <n v="68424974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76510238"/>
    <x v="23"/>
    <s v="-"/>
    <s v="-"/>
    <x v="0"/>
    <x v="1"/>
    <s v="TREG 3"/>
    <x v="0"/>
    <n v="4905015405.2816467"/>
    <n v="446803795.92776835"/>
    <n v="380467522.2444734"/>
    <n v="453421976.08763355"/>
    <n v="257443657.56824824"/>
    <n v="276052451.00711972"/>
    <n v="480457435.30671448"/>
    <n v="338272250.69127268"/>
    <n v="156565292.47340611"/>
    <n v="873902533.56574428"/>
    <n v="385653362.40857762"/>
    <n v="480139050.20403641"/>
    <n v="326054945.83097184"/>
    <n v="4855234273.3159666"/>
    <n v="4763098.9538620114"/>
    <n v="15871325.46756196"/>
    <n v="16489254.565643489"/>
    <n v="32548011.650477797"/>
    <n v="30489125.042652905"/>
    <n v="72781980.642635286"/>
    <n v="56099477.356793582"/>
    <n v="27552285.417815983"/>
    <n v="159671637.14150465"/>
    <n v="44962134.502988935"/>
    <n v="55994949.841534257"/>
    <n v="43553964.122252882"/>
    <n v="560777244.70572376"/>
    <n v="451566894.88163036"/>
    <n v="396338847.71203536"/>
    <n v="469911230.65327704"/>
    <n v="289991669.21872604"/>
    <n v="306541576.04977262"/>
    <n v="553239415.94934976"/>
    <n v="394371728.04806626"/>
    <n v="184117577.89122209"/>
    <n v="1033574170.7072489"/>
    <n v="430615496.91156656"/>
    <n v="536134000.04557067"/>
    <n v="369608909.95322472"/>
    <n v="5416011518.0216904"/>
    <m/>
    <m/>
    <m/>
    <m/>
    <m/>
    <m/>
    <m/>
    <m/>
    <m/>
    <m/>
    <m/>
    <m/>
    <n v="0"/>
    <n v="242564439"/>
    <n v="235901703"/>
    <n v="763579819"/>
    <n v="244866369"/>
    <n v="244866369"/>
    <n v="244866369"/>
    <n v="244866369"/>
    <n v="244866369"/>
    <n v="244866369"/>
    <n v="244866369"/>
    <n v="244866369"/>
    <n v="244866369"/>
    <n v="3445843282"/>
    <n v="12669000"/>
    <n v="8646000"/>
    <n v="23369000"/>
    <n v="22200550"/>
    <n v="22200550"/>
    <n v="22200550"/>
    <n v="22200550"/>
    <n v="22200550"/>
    <n v="22200550"/>
    <n v="22200550"/>
    <n v="22200550"/>
    <n v="22200550"/>
    <n v="244488950"/>
    <n v="229895439"/>
    <n v="227255703"/>
    <n v="222665819"/>
    <n v="222665819"/>
    <n v="222665819"/>
    <n v="222665819"/>
    <n v="222665819"/>
    <n v="222665819"/>
    <n v="222665819"/>
    <n v="222665819"/>
    <n v="222665819"/>
    <n v="222665819"/>
    <n v="2683809332"/>
    <m/>
    <n v="0"/>
    <n v="523725000"/>
    <n v="0"/>
    <m/>
    <m/>
    <m/>
    <m/>
    <m/>
    <m/>
    <m/>
    <m/>
    <n v="523725000"/>
    <m/>
    <m/>
    <m/>
    <m/>
    <m/>
    <m/>
    <m/>
    <m/>
    <m/>
    <m/>
    <m/>
    <m/>
    <m/>
    <s v="NON KAWASAN"/>
  </r>
  <r>
    <n v="76510245"/>
    <x v="24"/>
    <s v="-"/>
    <s v="-"/>
    <x v="0"/>
    <x v="1"/>
    <s v="TREG 3"/>
    <x v="0"/>
    <n v="2171544509.6645403"/>
    <n v="230901117.99728891"/>
    <n v="208446986.58029717"/>
    <n v="128601117.09192076"/>
    <n v="139169035.59473377"/>
    <n v="179065872.87992924"/>
    <n v="172161516.96924943"/>
    <n v="252952873.06053415"/>
    <n v="125374140.23678535"/>
    <n v="244091135.91058359"/>
    <n v="284055035.56818533"/>
    <n v="160204645.56290901"/>
    <n v="262810585.75781339"/>
    <n v="2387834063.2102304"/>
    <n v="2461494.0240038931"/>
    <n v="8695433.3111844659"/>
    <n v="4676739.7016172856"/>
    <n v="17594822.240755081"/>
    <n v="19777262.506418169"/>
    <n v="26079846.568434447"/>
    <n v="41950009.040340751"/>
    <n v="22063281.339342475"/>
    <n v="44598144.284519702"/>
    <n v="33117099.34461081"/>
    <n v="18683444.07492739"/>
    <n v="35105870.864409268"/>
    <n v="274803447.30056369"/>
    <n v="233362612.02129281"/>
    <n v="217142419.89148164"/>
    <n v="133277856.79353805"/>
    <n v="156763857.83548886"/>
    <n v="198843135.38634741"/>
    <n v="198241363.53768387"/>
    <n v="294902882.1008749"/>
    <n v="147437421.57612783"/>
    <n v="288689280.19510329"/>
    <n v="317172134.91279614"/>
    <n v="178888089.6378364"/>
    <n v="297916456.62222266"/>
    <n v="2662637510.5107937"/>
    <m/>
    <m/>
    <m/>
    <m/>
    <m/>
    <m/>
    <m/>
    <m/>
    <m/>
    <m/>
    <m/>
    <m/>
    <n v="0"/>
    <n v="98274852"/>
    <n v="45291298"/>
    <n v="515246008"/>
    <n v="492354860.04999995"/>
    <n v="492354860.04999995"/>
    <n v="492354860.04999995"/>
    <n v="492354860.04999995"/>
    <n v="492354860.04999995"/>
    <n v="492354860.04999995"/>
    <n v="492354860.04999995"/>
    <n v="492354860.04999995"/>
    <n v="492354860.04999995"/>
    <n v="5090005898.4500008"/>
    <n v="39145044"/>
    <n v="-12654956"/>
    <n v="457822959"/>
    <n v="434931811.04999995"/>
    <n v="434931811.04999995"/>
    <n v="434931811.04999995"/>
    <n v="434931811.04999995"/>
    <n v="434931811.04999995"/>
    <n v="434931811.04999995"/>
    <n v="434931811.04999995"/>
    <n v="434931811.04999995"/>
    <n v="434931811.04999995"/>
    <n v="4398699346.4500008"/>
    <n v="59129808"/>
    <n v="57946254"/>
    <n v="57423049"/>
    <n v="57423049"/>
    <n v="57423049"/>
    <n v="57423049"/>
    <n v="57423049"/>
    <n v="57423049"/>
    <n v="57423049"/>
    <n v="57423049"/>
    <n v="57423049"/>
    <n v="57423049"/>
    <n v="691306552"/>
    <m/>
    <n v="0"/>
    <n v="154847216"/>
    <n v="0"/>
    <m/>
    <m/>
    <m/>
    <m/>
    <m/>
    <m/>
    <m/>
    <m/>
    <n v="154847216"/>
    <m/>
    <m/>
    <m/>
    <m/>
    <m/>
    <m/>
    <m/>
    <m/>
    <m/>
    <m/>
    <m/>
    <m/>
    <m/>
    <s v="NON KAWASAN"/>
  </r>
  <r>
    <n v="76510256"/>
    <x v="25"/>
    <s v="-"/>
    <s v="-"/>
    <x v="0"/>
    <x v="1"/>
    <s v="TREG 3"/>
    <x v="0"/>
    <n v="1871453522.7846584"/>
    <n v="189881144.46743917"/>
    <n v="179022598.56793821"/>
    <n v="76285290.580599025"/>
    <n v="116877659.33228464"/>
    <n v="81470571.067639723"/>
    <n v="168615895.53952709"/>
    <n v="179630090.61299497"/>
    <n v="85199507.278375745"/>
    <n v="135880642.25891083"/>
    <n v="207698194.94931251"/>
    <n v="106085559.94058305"/>
    <n v="174029960.55743092"/>
    <n v="1700677115.1530356"/>
    <n v="2024205.4539688826"/>
    <n v="7467985.4699784815"/>
    <n v="2774209.5494605452"/>
    <n v="14776574.624369204"/>
    <n v="8998168.3535696715"/>
    <n v="25542738.947028995"/>
    <n v="29790070.513763487"/>
    <n v="14993368.612585887"/>
    <n v="24826892.899363786"/>
    <n v="24214891.111062974"/>
    <n v="12371948.512123108"/>
    <n v="23246678.988408178"/>
    <n v="191027733.03568318"/>
    <n v="191905349.92140806"/>
    <n v="186490584.03791669"/>
    <n v="79059500.13005957"/>
    <n v="131654233.95665385"/>
    <n v="90468739.421209395"/>
    <n v="194158634.48655608"/>
    <n v="209420161.12675846"/>
    <n v="100192875.89096163"/>
    <n v="160707535.15827462"/>
    <n v="231913086.06037548"/>
    <n v="118457508.45270616"/>
    <n v="197276639.5458391"/>
    <n v="1891704848.188719"/>
    <m/>
    <m/>
    <m/>
    <m/>
    <m/>
    <m/>
    <m/>
    <m/>
    <m/>
    <m/>
    <m/>
    <m/>
    <n v="0"/>
    <n v="130553485"/>
    <n v="126673635"/>
    <n v="130361832"/>
    <n v="127927082"/>
    <n v="127927082"/>
    <n v="127927082"/>
    <n v="127927082"/>
    <n v="127927082"/>
    <n v="127927082"/>
    <n v="127927082"/>
    <n v="127927082"/>
    <n v="127927082"/>
    <n v="1538932690"/>
    <n v="46255000"/>
    <n v="43815000"/>
    <n v="48695000"/>
    <n v="46260250"/>
    <n v="46260250"/>
    <n v="46260250"/>
    <n v="46260250"/>
    <n v="46260250"/>
    <n v="46260250"/>
    <n v="46260250"/>
    <n v="46260250"/>
    <n v="46260250"/>
    <n v="555107250"/>
    <n v="84298485"/>
    <n v="82858635"/>
    <n v="81666832"/>
    <n v="81666832"/>
    <n v="81666832"/>
    <n v="81666832"/>
    <n v="81666832"/>
    <n v="81666832"/>
    <n v="81666832"/>
    <n v="81666832"/>
    <n v="81666832"/>
    <n v="81666832"/>
    <n v="983825440"/>
    <m/>
    <n v="0"/>
    <n v="3660000"/>
    <n v="0"/>
    <m/>
    <m/>
    <m/>
    <m/>
    <m/>
    <m/>
    <m/>
    <m/>
    <n v="3660000"/>
    <m/>
    <m/>
    <m/>
    <m/>
    <m/>
    <m/>
    <m/>
    <m/>
    <m/>
    <m/>
    <m/>
    <m/>
    <m/>
    <s v="NON KAWASAN"/>
  </r>
  <r>
    <n v="76510258"/>
    <x v="26"/>
    <s v="-"/>
    <s v="-"/>
    <x v="0"/>
    <x v="1"/>
    <s v="TREG 3"/>
    <x v="0"/>
    <n v="678466878.16295016"/>
    <n v="69396127.177048236"/>
    <n v="73457561.295977399"/>
    <n v="57511779.614411399"/>
    <n v="48136648.26411292"/>
    <n v="63032066.002757572"/>
    <n v="57476944.986881979"/>
    <n v="76914193.564053953"/>
    <n v="35775087.507499203"/>
    <n v="62404702.318405487"/>
    <n v="93553985.630831808"/>
    <n v="51647838.274472505"/>
    <n v="78388723.759960651"/>
    <n v="767695658.39641309"/>
    <n v="739789.19555220008"/>
    <n v="3064305.8742677569"/>
    <n v="2091487.454507336"/>
    <n v="6085806.1267248467"/>
    <n v="6961693.4573251083"/>
    <n v="8706881.3801633269"/>
    <n v="12755542.470436543"/>
    <n v="6295682.8188558295"/>
    <n v="11402027.802633025"/>
    <n v="10907170.260239363"/>
    <n v="6023292.8614612594"/>
    <n v="10471056.200449169"/>
    <n v="85504735.902615756"/>
    <n v="70135916.372600436"/>
    <n v="76521867.170245156"/>
    <n v="59603267.068918735"/>
    <n v="54222454.390837766"/>
    <n v="69993759.46008268"/>
    <n v="66183826.367045306"/>
    <n v="89669736.034490496"/>
    <n v="42070770.326355033"/>
    <n v="73806730.121038511"/>
    <n v="104461155.89107117"/>
    <n v="57671131.135933764"/>
    <n v="88859779.96040982"/>
    <n v="853200394.29902887"/>
    <m/>
    <m/>
    <m/>
    <m/>
    <m/>
    <m/>
    <m/>
    <m/>
    <m/>
    <m/>
    <m/>
    <m/>
    <n v="0"/>
    <n v="59132458"/>
    <n v="60218126"/>
    <n v="259175313"/>
    <n v="58308921"/>
    <n v="58308921"/>
    <n v="58308921"/>
    <n v="58308921"/>
    <n v="58308921"/>
    <n v="58308921"/>
    <n v="58308921"/>
    <n v="58308921"/>
    <n v="58308921"/>
    <n v="903306186"/>
    <n v="2140000"/>
    <n v="4040000"/>
    <n v="3090000"/>
    <n v="2935500"/>
    <n v="2935500"/>
    <n v="2935500"/>
    <n v="2935500"/>
    <n v="2935500"/>
    <n v="2935500"/>
    <n v="2935500"/>
    <n v="2935500"/>
    <n v="2935500"/>
    <n v="35689500"/>
    <n v="56992458"/>
    <n v="56178126"/>
    <n v="55373421"/>
    <n v="55373421"/>
    <n v="55373421"/>
    <n v="55373421"/>
    <n v="55373421"/>
    <n v="55373421"/>
    <n v="55373421"/>
    <n v="55373421"/>
    <n v="55373421"/>
    <n v="55373421"/>
    <n v="666904794"/>
    <m/>
    <n v="0"/>
    <n v="200711892"/>
    <n v="0"/>
    <m/>
    <m/>
    <m/>
    <m/>
    <m/>
    <m/>
    <m/>
    <m/>
    <n v="200711892"/>
    <m/>
    <m/>
    <m/>
    <m/>
    <m/>
    <m/>
    <m/>
    <m/>
    <m/>
    <m/>
    <m/>
    <m/>
    <m/>
    <s v="NON KAWASAN"/>
  </r>
  <r>
    <n v="76510260"/>
    <x v="27"/>
    <s v="-"/>
    <s v="-"/>
    <x v="0"/>
    <x v="1"/>
    <s v="TREG 3"/>
    <x v="0"/>
    <n v="1193338376.2597821"/>
    <n v="42574186.7697808"/>
    <n v="200386516.70991012"/>
    <n v="140404211.00785002"/>
    <n v="123774083.19075193"/>
    <n v="152435136.7926476"/>
    <n v="129016971.60605951"/>
    <n v="216720177.45942289"/>
    <n v="101787882.24960345"/>
    <n v="151538245.06655586"/>
    <n v="240493832.58037221"/>
    <n v="125146196.8384137"/>
    <n v="205298324.40814584"/>
    <n v="1829575764.6795144"/>
    <n v="453857.07622200251"/>
    <n v="8359188.2094220519"/>
    <n v="5105973.9039849639"/>
    <n v="15648473.688468382"/>
    <n v="16835981.457904398"/>
    <n v="19544105.346208647"/>
    <n v="35941135.175291657"/>
    <n v="17912582.919950053"/>
    <n v="27687709.727308184"/>
    <n v="28038433.219109654"/>
    <n v="14594844.997189596"/>
    <n v="27423463.345550209"/>
    <n v="217545749.06660977"/>
    <n v="43028043.846002802"/>
    <n v="208745704.91933218"/>
    <n v="145510184.91183499"/>
    <n v="139422556.87922031"/>
    <n v="169271118.250552"/>
    <n v="148561076.95226815"/>
    <n v="252661312.63471454"/>
    <n v="119700465.1695535"/>
    <n v="179225954.79386404"/>
    <n v="268532265.79948187"/>
    <n v="139741041.8356033"/>
    <n v="232721787.75369605"/>
    <n v="2047121513.7461236"/>
    <m/>
    <m/>
    <m/>
    <m/>
    <m/>
    <m/>
    <m/>
    <m/>
    <m/>
    <m/>
    <m/>
    <m/>
    <n v="0"/>
    <n v="158647438"/>
    <n v="156754301"/>
    <n v="155605082"/>
    <n v="155336632"/>
    <n v="155336632"/>
    <n v="155336632"/>
    <n v="155336632"/>
    <n v="155336632"/>
    <n v="155336632"/>
    <n v="155336632"/>
    <n v="155336632"/>
    <n v="155336632"/>
    <n v="1869036509"/>
    <n v="5369000"/>
    <n v="5369000"/>
    <n v="5369000"/>
    <n v="5100550"/>
    <n v="5100550"/>
    <n v="5100550"/>
    <n v="5100550"/>
    <n v="5100550"/>
    <n v="5100550"/>
    <n v="5100550"/>
    <n v="5100550"/>
    <n v="5100550"/>
    <n v="62011950"/>
    <n v="153278438"/>
    <n v="151385301"/>
    <n v="150236082"/>
    <n v="150236082"/>
    <n v="150236082"/>
    <n v="150236082"/>
    <n v="150236082"/>
    <n v="150236082"/>
    <n v="150236082"/>
    <n v="150236082"/>
    <n v="150236082"/>
    <n v="150236082"/>
    <n v="1807024559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76510261"/>
    <x v="28"/>
    <s v="-"/>
    <s v="-"/>
    <x v="0"/>
    <x v="1"/>
    <s v="TREG 3"/>
    <x v="0"/>
    <n v="2749945243.0775599"/>
    <n v="126328627.41047904"/>
    <n v="124237425.53902242"/>
    <n v="147148704.03418148"/>
    <n v="83760995.516879931"/>
    <n v="126019872.99249013"/>
    <n v="108205874.37894408"/>
    <n v="145883662.12388888"/>
    <n v="76864378.645833641"/>
    <n v="106439688.521017"/>
    <n v="170687173.27770805"/>
    <n v="96537030.221404269"/>
    <n v="143018489.11314881"/>
    <n v="1455131921.7749977"/>
    <n v="1346711.3720738143"/>
    <n v="5182604.2978638411"/>
    <n v="5351245.7882173657"/>
    <n v="10589710.710648581"/>
    <n v="13918498.645853981"/>
    <n v="16391541.218297958"/>
    <n v="24193522.180199265"/>
    <n v="13526556.655414626"/>
    <n v="19447705.74544172"/>
    <n v="19899890.396175653"/>
    <n v="11258376.428247377"/>
    <n v="19104209.960004836"/>
    <n v="160210573.39843902"/>
    <n v="127675338.78255285"/>
    <n v="129420029.83688626"/>
    <n v="152499949.82239884"/>
    <n v="94350706.227528512"/>
    <n v="139938371.63834411"/>
    <n v="124597415.59724204"/>
    <n v="170077184.30408815"/>
    <n v="90390935.301248267"/>
    <n v="125887394.26645872"/>
    <n v="190587063.67388371"/>
    <n v="107795406.64965165"/>
    <n v="162122699.07315364"/>
    <n v="1615342495.1734369"/>
    <m/>
    <m/>
    <m/>
    <m/>
    <m/>
    <m/>
    <m/>
    <m/>
    <m/>
    <m/>
    <m/>
    <m/>
    <n v="0"/>
    <n v="105634483"/>
    <n v="102777288"/>
    <n v="130842450"/>
    <n v="90569146.400000006"/>
    <n v="90569146.400000006"/>
    <n v="90569146.400000006"/>
    <n v="90569146.400000006"/>
    <n v="90569146.400000006"/>
    <n v="90569146.400000006"/>
    <n v="90569146.400000006"/>
    <n v="90569146.400000006"/>
    <n v="90569146.400000006"/>
    <n v="1154376538.5999999"/>
    <n v="39890164"/>
    <n v="10844998"/>
    <n v="22140392"/>
    <n v="21033372.399999999"/>
    <n v="21033372.399999999"/>
    <n v="21033372.399999999"/>
    <n v="21033372.399999999"/>
    <n v="21033372.399999999"/>
    <n v="21033372.399999999"/>
    <n v="21033372.399999999"/>
    <n v="21033372.399999999"/>
    <n v="21033372.399999999"/>
    <n v="262175905.60000005"/>
    <n v="65744319"/>
    <n v="64906993"/>
    <n v="69535774"/>
    <n v="69535774"/>
    <n v="69535774"/>
    <n v="69535774"/>
    <n v="69535774"/>
    <n v="69535774"/>
    <n v="69535774"/>
    <n v="69535774"/>
    <n v="69535774"/>
    <n v="69535774"/>
    <n v="826009052"/>
    <m/>
    <n v="27025297"/>
    <n v="39166284"/>
    <n v="0"/>
    <m/>
    <m/>
    <m/>
    <m/>
    <m/>
    <m/>
    <m/>
    <m/>
    <n v="66191581"/>
    <m/>
    <m/>
    <m/>
    <m/>
    <m/>
    <m/>
    <m/>
    <m/>
    <m/>
    <m/>
    <m/>
    <m/>
    <m/>
    <s v="NON KAWASAN"/>
  </r>
  <r>
    <n v="76510237"/>
    <x v="29"/>
    <s v="-"/>
    <s v="-"/>
    <x v="0"/>
    <x v="2"/>
    <s v="TREG 3"/>
    <x v="0"/>
    <n v="3323829443.6301789"/>
    <n v="194917478.48878908"/>
    <n v="191800496.18051547"/>
    <n v="235324947.73568824"/>
    <n v="159365394.31736523"/>
    <n v="208632144.28750059"/>
    <n v="470499068.19984859"/>
    <n v="235342552.34831873"/>
    <n v="98894239.094969258"/>
    <n v="751661089.02174544"/>
    <n v="153808581.79684013"/>
    <n v="270323759.02559948"/>
    <n v="194704837.35106871"/>
    <n v="3165274587.848249"/>
    <n v="2077894.6963768899"/>
    <n v="8001019.5923235416"/>
    <n v="8557884.6493989527"/>
    <n v="20148201.590670407"/>
    <n v="23042764.198946893"/>
    <n v="71273439.763168156"/>
    <n v="39029492.249436647"/>
    <n v="17403360.979159251"/>
    <n v="137336776.18482292"/>
    <n v="17932067.541879416"/>
    <n v="31525795.123685658"/>
    <n v="26008400.144967258"/>
    <n v="402337096.714836"/>
    <n v="196995373.18516597"/>
    <n v="199801515.77283901"/>
    <n v="243882832.38508719"/>
    <n v="179513595.90803564"/>
    <n v="231674908.48644748"/>
    <n v="541772507.96301675"/>
    <n v="274372044.59775537"/>
    <n v="116297600.07412851"/>
    <n v="888997865.20656836"/>
    <n v="171740649.33871955"/>
    <n v="301849554.14928514"/>
    <n v="220713237.49603596"/>
    <n v="3567611684.5630851"/>
    <m/>
    <m/>
    <m/>
    <m/>
    <m/>
    <m/>
    <m/>
    <m/>
    <m/>
    <m/>
    <m/>
    <m/>
    <n v="0"/>
    <n v="164440592"/>
    <n v="118752206"/>
    <n v="128809134"/>
    <n v="127321561.25"/>
    <n v="127321561.25"/>
    <n v="127321561.25"/>
    <n v="127321561.25"/>
    <n v="127321561.25"/>
    <n v="127321561.25"/>
    <n v="127321561.25"/>
    <n v="127321561.25"/>
    <n v="127321561.25"/>
    <n v="1557895983.25"/>
    <n v="42572822"/>
    <n v="16655973"/>
    <n v="29751455"/>
    <n v="28263882.25"/>
    <n v="28263882.25"/>
    <n v="28263882.25"/>
    <n v="28263882.25"/>
    <n v="28263882.25"/>
    <n v="28263882.25"/>
    <n v="28263882.25"/>
    <n v="28263882.25"/>
    <n v="28263882.25"/>
    <n v="343355190.25"/>
    <n v="121867770"/>
    <n v="102096233"/>
    <n v="99057679"/>
    <n v="99057679"/>
    <n v="99057679"/>
    <n v="99057679"/>
    <n v="99057679"/>
    <n v="99057679"/>
    <n v="99057679"/>
    <n v="99057679"/>
    <n v="99057679"/>
    <n v="99057679"/>
    <n v="1214540793"/>
    <m/>
    <n v="0"/>
    <n v="388752"/>
    <n v="0"/>
    <m/>
    <m/>
    <m/>
    <m/>
    <m/>
    <m/>
    <m/>
    <m/>
    <n v="388752"/>
    <m/>
    <m/>
    <m/>
    <m/>
    <m/>
    <m/>
    <m/>
    <m/>
    <m/>
    <m/>
    <m/>
    <m/>
    <m/>
    <s v="NON KAWASAN"/>
  </r>
  <r>
    <n v="76510244"/>
    <x v="30"/>
    <s v="-"/>
    <s v="-"/>
    <x v="0"/>
    <x v="2"/>
    <s v="TREG 3"/>
    <x v="0"/>
    <n v="1732638664.8619025"/>
    <n v="138220117.967094"/>
    <n v="99911735.268133894"/>
    <n v="40804266.256937169"/>
    <n v="110113078.86880104"/>
    <n v="96108031.039834768"/>
    <n v="126551765.93400848"/>
    <n v="143422019.08160147"/>
    <n v="60785411.140543379"/>
    <n v="91888315.670033678"/>
    <n v="84031573.390674368"/>
    <n v="45849575.10735777"/>
    <n v="113354186.68353027"/>
    <n v="1151040076.4085503"/>
    <n v="1473479.1989058554"/>
    <n v="4167850.27829656"/>
    <n v="1483897.9342829511"/>
    <n v="13921344.218556285"/>
    <n v="10614829.773422703"/>
    <n v="19170664.249623716"/>
    <n v="23785280.334085345"/>
    <n v="10696987.630690999"/>
    <n v="16789009.338769555"/>
    <n v="9796981.6253966987"/>
    <n v="5347085.7188165784"/>
    <n v="15141693.886407152"/>
    <n v="132389104.18725438"/>
    <n v="139693597.16599986"/>
    <n v="104079585.54643045"/>
    <n v="42288164.19122012"/>
    <n v="124034423.08735733"/>
    <n v="106722860.81325747"/>
    <n v="145722430.18363219"/>
    <n v="167207299.41568682"/>
    <n v="71482398.771234378"/>
    <n v="108677325.00880323"/>
    <n v="93828555.016071066"/>
    <n v="51196660.826174349"/>
    <n v="128495880.56993742"/>
    <n v="1283429180.5958047"/>
    <m/>
    <m/>
    <m/>
    <m/>
    <m/>
    <m/>
    <m/>
    <m/>
    <m/>
    <m/>
    <m/>
    <m/>
    <n v="0"/>
    <n v="97082018"/>
    <n v="419076936"/>
    <n v="260501806"/>
    <n v="250999822.90000001"/>
    <n v="250999822.90000001"/>
    <n v="250999822.90000001"/>
    <n v="250999822.90000001"/>
    <n v="250999822.90000001"/>
    <n v="250999822.90000001"/>
    <n v="250999822.90000001"/>
    <n v="250999822.90000001"/>
    <n v="250999822.90000001"/>
    <n v="3035659166.1000004"/>
    <n v="25864177"/>
    <n v="347989326"/>
    <n v="190039662"/>
    <n v="180537678.90000001"/>
    <n v="180537678.90000001"/>
    <n v="180537678.90000001"/>
    <n v="180537678.90000001"/>
    <n v="180537678.90000001"/>
    <n v="180537678.90000001"/>
    <n v="180537678.90000001"/>
    <n v="180537678.90000001"/>
    <n v="180537678.90000001"/>
    <n v="2188732275.1000004"/>
    <n v="71217841"/>
    <n v="71087610"/>
    <n v="70462144"/>
    <n v="70462144"/>
    <n v="70462144"/>
    <n v="70462144"/>
    <n v="70462144"/>
    <n v="70462144"/>
    <n v="70462144"/>
    <n v="70462144"/>
    <n v="70462144"/>
    <n v="70462144"/>
    <n v="846926891"/>
    <m/>
    <n v="496466682"/>
    <n v="-2753"/>
    <n v="0"/>
    <m/>
    <m/>
    <m/>
    <m/>
    <m/>
    <m/>
    <m/>
    <m/>
    <n v="496463929"/>
    <m/>
    <m/>
    <m/>
    <m/>
    <m/>
    <m/>
    <m/>
    <m/>
    <m/>
    <m/>
    <m/>
    <m/>
    <m/>
    <s v="NON KAWASAN"/>
  </r>
  <r>
    <n v="76510253"/>
    <x v="31"/>
    <s v="-"/>
    <s v="-"/>
    <x v="0"/>
    <x v="2"/>
    <s v="TREG 3"/>
    <x v="0"/>
    <n v="13234788751.156265"/>
    <n v="369472445.44826508"/>
    <n v="583572629.10514295"/>
    <n v="1464241696.1768756"/>
    <n v="301576541.73193181"/>
    <n v="1188563195.2798402"/>
    <n v="325095021.47650284"/>
    <n v="558572392.88704395"/>
    <n v="823499449.57985342"/>
    <n v="350551277.56124866"/>
    <n v="1561254200.4178183"/>
    <n v="1335621769.9403715"/>
    <n v="316441161.11472827"/>
    <n v="9178461780.7196217"/>
    <n v="3938717.2500208616"/>
    <n v="24343920.542413831"/>
    <n v="53248971.922842264"/>
    <n v="38127631.057290912"/>
    <n v="131273066.94714856"/>
    <n v="49246942.229159653"/>
    <n v="92634318.194475412"/>
    <n v="144919039.95959044"/>
    <n v="64049587.042465806"/>
    <n v="182021805.57723856"/>
    <n v="155763364.76545906"/>
    <n v="42269768.191584826"/>
    <n v="981837133.67969024"/>
    <n v="373411162.69828594"/>
    <n v="607916549.64755678"/>
    <n v="1517490668.0997179"/>
    <n v="339704172.78922272"/>
    <n v="1319836262.2269888"/>
    <n v="374341963.70566249"/>
    <n v="651206711.08151937"/>
    <n v="968418489.53944385"/>
    <n v="414600864.60371447"/>
    <n v="1743276005.9950569"/>
    <n v="1491385134.7058306"/>
    <n v="358710929.3063131"/>
    <n v="10160298914.399313"/>
    <m/>
    <m/>
    <m/>
    <m/>
    <m/>
    <m/>
    <m/>
    <m/>
    <m/>
    <m/>
    <m/>
    <m/>
    <n v="0"/>
    <n v="245023141"/>
    <n v="848414864"/>
    <n v="442875950"/>
    <n v="279286105.10000002"/>
    <n v="279286105.10000002"/>
    <n v="279286105.10000002"/>
    <n v="279286105.10000002"/>
    <n v="279286105.10000002"/>
    <n v="279286105.10000002"/>
    <n v="279286105.10000002"/>
    <n v="279286105.10000002"/>
    <n v="279286105.10000002"/>
    <n v="4049888900.8999991"/>
    <n v="94756200"/>
    <n v="85719214"/>
    <n v="138751698"/>
    <n v="131814113.09999999"/>
    <n v="131814113.09999999"/>
    <n v="131814113.09999999"/>
    <n v="131814113.09999999"/>
    <n v="131814113.09999999"/>
    <n v="131814113.09999999"/>
    <n v="131814113.09999999"/>
    <n v="131814113.09999999"/>
    <n v="131814113.09999999"/>
    <n v="1505554129.8999999"/>
    <n v="165114908"/>
    <n v="150891214"/>
    <n v="147471992"/>
    <n v="147471992"/>
    <n v="147471992"/>
    <n v="147471992"/>
    <n v="147471992"/>
    <n v="147471992"/>
    <n v="147471992"/>
    <n v="147471992"/>
    <n v="147471992"/>
    <n v="147471992"/>
    <n v="1790726042"/>
    <m/>
    <n v="671977694"/>
    <n v="199019536"/>
    <n v="0"/>
    <m/>
    <m/>
    <m/>
    <m/>
    <m/>
    <m/>
    <m/>
    <m/>
    <n v="870997230"/>
    <m/>
    <m/>
    <m/>
    <m/>
    <m/>
    <m/>
    <m/>
    <m/>
    <m/>
    <m/>
    <m/>
    <m/>
    <m/>
    <s v="NON KAWASAN"/>
  </r>
  <r>
    <n v="76510264"/>
    <x v="32"/>
    <s v="-"/>
    <s v="-"/>
    <x v="0"/>
    <x v="2"/>
    <s v="TREG 3"/>
    <x v="0"/>
    <n v="578831532.45064902"/>
    <n v="42948424.476932749"/>
    <n v="221772323.11816356"/>
    <n v="25315079.456715196"/>
    <n v="32843336.290704519"/>
    <n v="25017353.891066436"/>
    <n v="34083756.738247"/>
    <n v="36375071.536159836"/>
    <n v="15470116.756911136"/>
    <n v="50895897.737821482"/>
    <n v="24793970.578239493"/>
    <n v="17554034.926028322"/>
    <n v="31386454.203834809"/>
    <n v="558455819.71082437"/>
    <n v="457846.5929800868"/>
    <n v="9251304.024956882"/>
    <n v="920614.37584708631"/>
    <n v="4152307.7411492392"/>
    <n v="2763088.0589477234"/>
    <n v="5163169.8062238693"/>
    <n v="6032485.6615476236"/>
    <n v="2722423.7607179359"/>
    <n v="9299242.1962960139"/>
    <n v="2890652.4580509141"/>
    <n v="2047193.0054049864"/>
    <n v="4192558.7015239373"/>
    <n v="49892886.383646302"/>
    <n v="43406271.069912836"/>
    <n v="231023627.14312044"/>
    <n v="26235693.832562283"/>
    <n v="36995644.031853758"/>
    <n v="27780441.950014159"/>
    <n v="39246926.544470869"/>
    <n v="42407557.197707459"/>
    <n v="18192540.517629072"/>
    <n v="60195139.934117496"/>
    <n v="27684623.036290407"/>
    <n v="19601227.931433309"/>
    <n v="35579012.905358747"/>
    <n v="608348706.09447086"/>
    <m/>
    <m/>
    <m/>
    <m/>
    <m/>
    <m/>
    <m/>
    <m/>
    <m/>
    <m/>
    <m/>
    <m/>
    <n v="0"/>
    <n v="26082095"/>
    <n v="25081575"/>
    <n v="24793708"/>
    <n v="24755008"/>
    <n v="24755008"/>
    <n v="24755008"/>
    <n v="24755008"/>
    <n v="24755008"/>
    <n v="24755008"/>
    <n v="24755008"/>
    <n v="24755008"/>
    <n v="24755008"/>
    <n v="298752450"/>
    <n v="774000"/>
    <n v="774000"/>
    <n v="774000"/>
    <n v="735300"/>
    <n v="735300"/>
    <n v="735300"/>
    <n v="735300"/>
    <n v="735300"/>
    <n v="735300"/>
    <n v="735300"/>
    <n v="735300"/>
    <n v="735300"/>
    <n v="8939700"/>
    <n v="25308095"/>
    <n v="24307575"/>
    <n v="24019708"/>
    <n v="24019708"/>
    <n v="24019708"/>
    <n v="24019708"/>
    <n v="24019708"/>
    <n v="24019708"/>
    <n v="24019708"/>
    <n v="24019708"/>
    <n v="24019708"/>
    <n v="24019708"/>
    <n v="28981275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76510231"/>
    <x v="33"/>
    <s v="-"/>
    <s v="-"/>
    <x v="0"/>
    <x v="2"/>
    <s v="TREG 3"/>
    <x v="0"/>
    <n v="3318084011.7344847"/>
    <n v="318870928.22239989"/>
    <n v="314019666.8808437"/>
    <n v="242366650.07095072"/>
    <n v="348046963.32620305"/>
    <n v="259829924.16523799"/>
    <n v="328895392.54509729"/>
    <n v="423828020.37412959"/>
    <n v="181755347.55813792"/>
    <n v="333801449.26764667"/>
    <n v="347022506.95456815"/>
    <n v="195782779.24336827"/>
    <n v="449605649.82803059"/>
    <n v="3743825278.436614"/>
    <n v="3399285.7681062818"/>
    <n v="13099431.738299012"/>
    <n v="8813964.920107305"/>
    <n v="44002779.964589179"/>
    <n v="28697397.971998602"/>
    <n v="49822640.539193451"/>
    <n v="70288149.215801299"/>
    <n v="31985219.284706891"/>
    <n v="60989208.564598262"/>
    <n v="40458282.369972885"/>
    <n v="22832650.039420694"/>
    <n v="60057694.545518994"/>
    <n v="434446704.92231286"/>
    <n v="322270213.99050617"/>
    <n v="327119098.61914271"/>
    <n v="251180614.99105802"/>
    <n v="392049743.29079223"/>
    <n v="288527322.1372366"/>
    <n v="378718033.08429074"/>
    <n v="494116169.58993089"/>
    <n v="213740566.84284481"/>
    <n v="394790657.83224493"/>
    <n v="387480789.32454103"/>
    <n v="218615429.28278896"/>
    <n v="509663344.37354958"/>
    <n v="4178271983.3589263"/>
    <m/>
    <m/>
    <m/>
    <m/>
    <m/>
    <m/>
    <m/>
    <m/>
    <m/>
    <m/>
    <m/>
    <m/>
    <n v="0"/>
    <n v="305658855"/>
    <n v="175175328"/>
    <n v="369703805"/>
    <n v="291600717.79999995"/>
    <n v="291600717.79999995"/>
    <n v="291600717.79999995"/>
    <n v="291600717.79999995"/>
    <n v="291600717.79999995"/>
    <n v="291600717.79999995"/>
    <n v="291600717.79999995"/>
    <n v="291600717.79999995"/>
    <n v="291600717.79999995"/>
    <n v="3474944448.2000008"/>
    <n v="221402470"/>
    <n v="48835667"/>
    <n v="219196944"/>
    <n v="208237096.79999998"/>
    <n v="208237096.79999998"/>
    <n v="208237096.79999998"/>
    <n v="208237096.79999998"/>
    <n v="208237096.79999998"/>
    <n v="208237096.79999998"/>
    <n v="208237096.79999998"/>
    <n v="208237096.79999998"/>
    <n v="208237096.79999998"/>
    <n v="2363568952.1999998"/>
    <n v="84256385"/>
    <n v="83096419"/>
    <n v="83363621"/>
    <n v="83363621"/>
    <n v="83363621"/>
    <n v="83363621"/>
    <n v="83363621"/>
    <n v="83363621"/>
    <n v="83363621"/>
    <n v="83363621"/>
    <n v="83363621"/>
    <n v="83363621"/>
    <n v="1000989014"/>
    <m/>
    <n v="0"/>
    <n v="85636814"/>
    <n v="0"/>
    <m/>
    <m/>
    <m/>
    <m/>
    <m/>
    <m/>
    <m/>
    <m/>
    <n v="85636814"/>
    <m/>
    <m/>
    <m/>
    <m/>
    <m/>
    <m/>
    <m/>
    <m/>
    <m/>
    <m/>
    <m/>
    <m/>
    <m/>
    <s v="NON KAWASAN"/>
  </r>
  <r>
    <n v="76510234"/>
    <x v="34"/>
    <s v="-"/>
    <s v="-"/>
    <x v="0"/>
    <x v="2"/>
    <s v="TREG 3"/>
    <x v="0"/>
    <n v="1178912719.4846702"/>
    <n v="112478534.46185298"/>
    <n v="93896834.086252764"/>
    <n v="62456555.717745259"/>
    <n v="72762737.000823647"/>
    <n v="64884391.262947306"/>
    <n v="104034321.24433146"/>
    <n v="93227444.302406967"/>
    <n v="39268571.753480591"/>
    <n v="86294737.963203326"/>
    <n v="65403709.049207754"/>
    <n v="51248645.806160629"/>
    <n v="82793940.25882782"/>
    <n v="928750422.90724051"/>
    <n v="1199064.0963887274"/>
    <n v="3916936.7344816178"/>
    <n v="2271310.3926046863"/>
    <n v="9199226.0908413678"/>
    <n v="7166276.9568432271"/>
    <n v="15759614.481022552"/>
    <n v="15460951.615117356"/>
    <n v="6910464.5085095167"/>
    <n v="15767000.961835802"/>
    <n v="7625216.4505941495"/>
    <n v="5976738.0931483284"/>
    <n v="11059498.865698263"/>
    <n v="102312299.24708559"/>
    <n v="113677598.55824171"/>
    <n v="97813770.820734382"/>
    <n v="64727866.110349946"/>
    <n v="81961963.091665015"/>
    <n v="72050668.219790533"/>
    <n v="119793935.72535402"/>
    <n v="108688395.91752432"/>
    <n v="46179036.261990108"/>
    <n v="102061738.92503913"/>
    <n v="73028925.499801904"/>
    <n v="57225383.899308957"/>
    <n v="93853439.124526083"/>
    <n v="1031062722.1543262"/>
    <m/>
    <m/>
    <m/>
    <m/>
    <m/>
    <m/>
    <m/>
    <m/>
    <m/>
    <m/>
    <m/>
    <m/>
    <n v="0"/>
    <n v="70941695"/>
    <n v="66888278"/>
    <n v="92402302"/>
    <n v="89719681.299999997"/>
    <n v="89719681.299999997"/>
    <n v="89719681.299999997"/>
    <n v="89719681.299999997"/>
    <n v="89719681.299999997"/>
    <n v="89719681.299999997"/>
    <n v="89719681.299999997"/>
    <n v="89719681.299999997"/>
    <n v="89719681.299999997"/>
    <n v="1037709406.6999998"/>
    <n v="27242828"/>
    <n v="27242828"/>
    <n v="53652414"/>
    <n v="50969793.299999997"/>
    <n v="50969793.299999997"/>
    <n v="50969793.299999997"/>
    <n v="50969793.299999997"/>
    <n v="50969793.299999997"/>
    <n v="50969793.299999997"/>
    <n v="50969793.299999997"/>
    <n v="50969793.299999997"/>
    <n v="50969793.299999997"/>
    <n v="566866209.70000005"/>
    <n v="43698867"/>
    <n v="39645450"/>
    <n v="38749888"/>
    <n v="38749888"/>
    <n v="38749888"/>
    <n v="38749888"/>
    <n v="38749888"/>
    <n v="38749888"/>
    <n v="38749888"/>
    <n v="38749888"/>
    <n v="38749888"/>
    <n v="38749888"/>
    <n v="470843197"/>
    <m/>
    <n v="0"/>
    <n v="28230936"/>
    <n v="0"/>
    <m/>
    <m/>
    <m/>
    <m/>
    <m/>
    <m/>
    <m/>
    <m/>
    <n v="28230936"/>
    <m/>
    <m/>
    <m/>
    <m/>
    <m/>
    <m/>
    <m/>
    <m/>
    <m/>
    <m/>
    <m/>
    <m/>
    <m/>
    <s v="NON KAWASAN"/>
  </r>
  <r>
    <n v="76510236"/>
    <x v="35"/>
    <s v="-"/>
    <s v="-"/>
    <x v="0"/>
    <x v="2"/>
    <s v="TREG 3"/>
    <x v="0"/>
    <n v="3076925011.5006499"/>
    <n v="278416081.72852105"/>
    <n v="277387212.66400617"/>
    <n v="260957265.94542757"/>
    <n v="195192864.55947658"/>
    <n v="185143297.63571969"/>
    <n v="166496272.66491622"/>
    <n v="410428652.75721371"/>
    <n v="118275531.31972717"/>
    <n v="144338051.32707208"/>
    <n v="220122080.43630236"/>
    <n v="132283339.55405608"/>
    <n v="278650471.69695455"/>
    <n v="2667691122.2893939"/>
    <n v="2968021.6679131985"/>
    <n v="11571297.08932519"/>
    <n v="9490035.8073884547"/>
    <n v="24677786.548646122"/>
    <n v="20448494.957499862"/>
    <n v="25221648.378556222"/>
    <n v="68065981.956487536"/>
    <n v="20814071.531329259"/>
    <n v="26372154.870831817"/>
    <n v="25663353.551081747"/>
    <n v="15427195.434431583"/>
    <n v="37221740.69774586"/>
    <n v="287941782.49123681"/>
    <n v="281384103.39643425"/>
    <n v="288958509.75333136"/>
    <n v="270447301.75281602"/>
    <n v="219870651.10812271"/>
    <n v="205591792.59321955"/>
    <n v="191717921.04347244"/>
    <n v="478494634.71370125"/>
    <n v="139089602.85105643"/>
    <n v="170710206.1979039"/>
    <n v="245785433.98738411"/>
    <n v="147710534.98848766"/>
    <n v="315872212.39470041"/>
    <n v="2955632904.7806306"/>
    <m/>
    <m/>
    <m/>
    <m/>
    <m/>
    <m/>
    <m/>
    <m/>
    <m/>
    <m/>
    <m/>
    <m/>
    <n v="0"/>
    <n v="198912010"/>
    <n v="313747083"/>
    <n v="168241913"/>
    <n v="166375317.5"/>
    <n v="166375317.5"/>
    <n v="166375317.5"/>
    <n v="166375317.5"/>
    <n v="166375317.5"/>
    <n v="166375317.5"/>
    <n v="166375317.5"/>
    <n v="166375317.5"/>
    <n v="166375317.5"/>
    <n v="2178278863.5"/>
    <n v="63146374"/>
    <n v="42352812"/>
    <n v="37331910"/>
    <n v="35465314.5"/>
    <n v="35465314.5"/>
    <n v="35465314.5"/>
    <n v="35465314.5"/>
    <n v="35465314.5"/>
    <n v="35465314.5"/>
    <n v="35465314.5"/>
    <n v="35465314.5"/>
    <n v="35465314.5"/>
    <n v="462018926.5"/>
    <n v="135765636"/>
    <n v="131754639"/>
    <n v="130910003"/>
    <n v="130910003"/>
    <n v="130910003"/>
    <n v="130910003"/>
    <n v="130910003"/>
    <n v="130910003"/>
    <n v="130910003"/>
    <n v="130910003"/>
    <n v="130910003"/>
    <n v="130910003"/>
    <n v="1576620305"/>
    <m/>
    <n v="126126118"/>
    <n v="0"/>
    <n v="0"/>
    <m/>
    <m/>
    <m/>
    <m/>
    <m/>
    <m/>
    <m/>
    <m/>
    <n v="126126118"/>
    <m/>
    <m/>
    <m/>
    <m/>
    <m/>
    <m/>
    <m/>
    <m/>
    <m/>
    <m/>
    <m/>
    <m/>
    <m/>
    <s v="NON KAWASAN"/>
  </r>
  <r>
    <n v="76510254"/>
    <x v="36"/>
    <s v="-"/>
    <s v="-"/>
    <x v="0"/>
    <x v="2"/>
    <s v="TREG 3"/>
    <x v="0"/>
    <n v="1502829635.7581968"/>
    <n v="147532871.71181399"/>
    <n v="254377442.1705631"/>
    <n v="86040228.156771302"/>
    <n v="114211965.63185276"/>
    <n v="163178043.3693625"/>
    <n v="132911393.05702291"/>
    <n v="157017625.51444545"/>
    <n v="89314094.299684212"/>
    <n v="88055440.929873466"/>
    <n v="29635411.494666576"/>
    <n v="58819159.697120883"/>
    <n v="116267256.42927618"/>
    <n v="1437360932.4624534"/>
    <n v="1572756.7073409557"/>
    <n v="10611437.087922305"/>
    <n v="3128959.9970532656"/>
    <n v="14439557.078713581"/>
    <n v="18022501.703401327"/>
    <n v="20134050.856110767"/>
    <n v="26039992.074917138"/>
    <n v="15717451.672097892"/>
    <n v="16088700.824703828"/>
    <n v="3455101.102587942"/>
    <n v="6859629.3002243116"/>
    <n v="15530817.673100471"/>
    <n v="151600956.07817379"/>
    <n v="149105628.41915494"/>
    <n v="264988879.25848541"/>
    <n v="89169188.153824568"/>
    <n v="128651522.71056634"/>
    <n v="181200545.07276383"/>
    <n v="153045443.91313368"/>
    <n v="183057617.58936259"/>
    <n v="105031545.9717821"/>
    <n v="104144141.75457729"/>
    <n v="33090512.597254518"/>
    <n v="65678788.997345194"/>
    <n v="131798074.10237665"/>
    <n v="1588961888.5406275"/>
    <m/>
    <m/>
    <m/>
    <m/>
    <m/>
    <m/>
    <m/>
    <m/>
    <m/>
    <m/>
    <m/>
    <m/>
    <n v="0"/>
    <n v="95185207"/>
    <n v="92701314"/>
    <n v="66593353"/>
    <n v="65268841.549999997"/>
    <n v="65268841.549999997"/>
    <n v="65268841.549999997"/>
    <n v="65268841.549999997"/>
    <n v="65268841.549999997"/>
    <n v="65268841.549999997"/>
    <n v="65268841.549999997"/>
    <n v="65268841.549999997"/>
    <n v="65268841.549999997"/>
    <n v="841899447.94999981"/>
    <n v="42403469"/>
    <n v="42402970"/>
    <n v="26490229"/>
    <n v="25165717.549999997"/>
    <n v="25165717.549999997"/>
    <n v="25165717.549999997"/>
    <n v="25165717.549999997"/>
    <n v="25165717.549999997"/>
    <n v="25165717.549999997"/>
    <n v="25165717.549999997"/>
    <n v="25165717.549999997"/>
    <n v="25165717.549999997"/>
    <n v="337788125.95000011"/>
    <n v="52781738"/>
    <n v="50298344"/>
    <n v="40103124"/>
    <n v="40103124"/>
    <n v="40103124"/>
    <n v="40103124"/>
    <n v="40103124"/>
    <n v="40103124"/>
    <n v="40103124"/>
    <n v="40103124"/>
    <n v="40103124"/>
    <n v="40103124"/>
    <n v="504111322"/>
    <m/>
    <n v="0"/>
    <n v="2838996"/>
    <n v="0"/>
    <m/>
    <m/>
    <m/>
    <m/>
    <m/>
    <m/>
    <m/>
    <m/>
    <n v="2838996"/>
    <m/>
    <m/>
    <m/>
    <m/>
    <m/>
    <m/>
    <m/>
    <m/>
    <m/>
    <m/>
    <m/>
    <m/>
    <m/>
    <s v="NON KAWASAN"/>
  </r>
  <r>
    <n v="76510240"/>
    <x v="37"/>
    <s v="-"/>
    <s v="-"/>
    <x v="0"/>
    <x v="2"/>
    <s v="TREG 3"/>
    <x v="0"/>
    <n v="2632204010.6686821"/>
    <n v="190954839.01082233"/>
    <n v="75447135.229002506"/>
    <n v="95480432.954183355"/>
    <n v="90575079.643312633"/>
    <n v="79410798.343193859"/>
    <n v="92102653.201266915"/>
    <n v="119587225.20273851"/>
    <n v="54573648.713582851"/>
    <n v="99709782.225177303"/>
    <n v="83523612.815186888"/>
    <n v="42766449.408238225"/>
    <n v="105731756.04489385"/>
    <n v="1129863412.791599"/>
    <n v="2035651.4474966228"/>
    <n v="3147301.5929207802"/>
    <n v="3472264.7953770459"/>
    <n v="11451199.751122117"/>
    <n v="8770672.9340363294"/>
    <n v="13952148.577221304"/>
    <n v="19832489.418547168"/>
    <n v="9603844.644582808"/>
    <n v="18218077.594941795"/>
    <n v="9737760.0706444234"/>
    <n v="4987524.3192512244"/>
    <n v="14123500.251241013"/>
    <n v="119332435.39738263"/>
    <n v="192990490.45831895"/>
    <n v="78594436.821923286"/>
    <n v="98952697.749560401"/>
    <n v="102026279.39443475"/>
    <n v="88181471.277230188"/>
    <n v="106054801.77848822"/>
    <n v="139419714.62128568"/>
    <n v="64177493.358165659"/>
    <n v="117927859.8201191"/>
    <n v="93261372.885831311"/>
    <n v="47753973.727489449"/>
    <n v="119855256.29613486"/>
    <n v="1249195848.1889818"/>
    <m/>
    <m/>
    <m/>
    <m/>
    <m/>
    <m/>
    <m/>
    <m/>
    <m/>
    <m/>
    <m/>
    <m/>
    <n v="0"/>
    <n v="86261361"/>
    <n v="70503392"/>
    <n v="98573817"/>
    <n v="77607367.799999997"/>
    <n v="77607367.799999997"/>
    <n v="77607367.799999997"/>
    <n v="77607367.799999997"/>
    <n v="77607367.799999997"/>
    <n v="77607367.799999997"/>
    <n v="77607367.799999997"/>
    <n v="77607367.799999997"/>
    <n v="77607367.799999997"/>
    <n v="953804880.19999981"/>
    <n v="33644300"/>
    <n v="18910429"/>
    <n v="28608264"/>
    <n v="27177850.799999997"/>
    <n v="27177850.799999997"/>
    <n v="27177850.799999997"/>
    <n v="27177850.799999997"/>
    <n v="27177850.799999997"/>
    <n v="27177850.799999997"/>
    <n v="27177850.799999997"/>
    <n v="27177850.799999997"/>
    <n v="27177850.799999997"/>
    <n v="325763650.20000005"/>
    <n v="52617061"/>
    <n v="51592963"/>
    <n v="50429517"/>
    <n v="50429517"/>
    <n v="50429517"/>
    <n v="50429517"/>
    <n v="50429517"/>
    <n v="50429517"/>
    <n v="50429517"/>
    <n v="50429517"/>
    <n v="50429517"/>
    <n v="50429517"/>
    <n v="608505194"/>
    <m/>
    <n v="0"/>
    <n v="87108108"/>
    <n v="0"/>
    <m/>
    <m/>
    <m/>
    <m/>
    <m/>
    <m/>
    <m/>
    <m/>
    <n v="87108108"/>
    <m/>
    <m/>
    <m/>
    <m/>
    <m/>
    <m/>
    <m/>
    <m/>
    <m/>
    <m/>
    <m/>
    <m/>
    <m/>
    <s v="NON KAWASAN"/>
  </r>
  <r>
    <n v="76510249"/>
    <x v="38"/>
    <s v="-"/>
    <s v="-"/>
    <x v="0"/>
    <x v="2"/>
    <s v="TREG 3"/>
    <x v="0"/>
    <n v="3492205215.2524943"/>
    <n v="299198353.76075858"/>
    <n v="266128661.62326792"/>
    <n v="197545144.42662007"/>
    <n v="243507882.69347727"/>
    <n v="223973666.09157026"/>
    <n v="247041928.04472864"/>
    <n v="406203412.93650824"/>
    <n v="142179789.06698024"/>
    <n v="309038428.04579884"/>
    <n v="221633924.9540568"/>
    <n v="162408753.8440111"/>
    <n v="269098278.27261645"/>
    <n v="2987958223.7603946"/>
    <n v="3189568.617777586"/>
    <n v="11101642.999518543"/>
    <n v="7183975.074970305"/>
    <n v="30786143.569256067"/>
    <n v="24737187.033891439"/>
    <n v="37423087.881640494"/>
    <n v="67365263.097153664"/>
    <n v="25020731.396670908"/>
    <n v="56464731.306328893"/>
    <n v="25839614.834350079"/>
    <n v="18940492.38748014"/>
    <n v="35945772.045799315"/>
    <n v="343998210.24483746"/>
    <n v="302387922.37853616"/>
    <n v="277230304.62278646"/>
    <n v="204729119.50159037"/>
    <n v="274294026.26273334"/>
    <n v="248710853.1254617"/>
    <n v="284465015.92636913"/>
    <n v="473568676.0336619"/>
    <n v="167200520.46365115"/>
    <n v="365503159.35212773"/>
    <n v="247473539.78840688"/>
    <n v="181349246.23149124"/>
    <n v="305044050.31841576"/>
    <n v="3331956434.0052314"/>
    <m/>
    <m/>
    <m/>
    <m/>
    <m/>
    <m/>
    <m/>
    <m/>
    <m/>
    <m/>
    <m/>
    <m/>
    <n v="0"/>
    <n v="211742578"/>
    <n v="212912339"/>
    <n v="179025523"/>
    <n v="199805167.09999999"/>
    <n v="199805167.09999999"/>
    <n v="199805167.09999999"/>
    <n v="199805167.09999999"/>
    <n v="199805167.09999999"/>
    <n v="199805167.09999999"/>
    <n v="199805167.09999999"/>
    <n v="199805167.09999999"/>
    <n v="199805167.09999999"/>
    <n v="2401926943.8999996"/>
    <n v="65259247"/>
    <n v="84918006"/>
    <n v="86007118"/>
    <n v="81706762.099999994"/>
    <n v="81706762.099999994"/>
    <n v="81706762.099999994"/>
    <n v="81706762.099999994"/>
    <n v="81706762.099999994"/>
    <n v="81706762.099999994"/>
    <n v="81706762.099999994"/>
    <n v="81706762.099999994"/>
    <n v="81706762.099999994"/>
    <n v="971545229.90000021"/>
    <n v="125147229"/>
    <n v="122069333"/>
    <n v="118098405"/>
    <n v="118098405"/>
    <n v="118098405"/>
    <n v="118098405"/>
    <n v="118098405"/>
    <n v="118098405"/>
    <n v="118098405"/>
    <n v="118098405"/>
    <n v="118098405"/>
    <n v="118098405"/>
    <n v="1428200612"/>
    <m/>
    <n v="0"/>
    <n v="-360000"/>
    <n v="0"/>
    <m/>
    <m/>
    <m/>
    <m/>
    <m/>
    <m/>
    <m/>
    <m/>
    <n v="-360000"/>
    <m/>
    <m/>
    <m/>
    <m/>
    <m/>
    <m/>
    <m/>
    <m/>
    <m/>
    <m/>
    <m/>
    <m/>
    <m/>
    <s v="NON KAWASAN"/>
  </r>
  <r>
    <n v="76510251"/>
    <x v="39"/>
    <s v="-"/>
    <s v="-"/>
    <x v="0"/>
    <x v="2"/>
    <s v="TREG 3"/>
    <x v="0"/>
    <n v="2881920067.0502048"/>
    <n v="151268827.01219153"/>
    <n v="185886619.77984414"/>
    <n v="342919963.61261374"/>
    <n v="114988765.28446333"/>
    <n v="148682293.38774568"/>
    <n v="435959678.68530846"/>
    <n v="139016149.72678748"/>
    <n v="92705567.064449862"/>
    <n v="387856364.67186165"/>
    <n v="144926656.40563044"/>
    <n v="284536598.24932164"/>
    <n v="128146739.91360275"/>
    <n v="2556894223.7938209"/>
    <n v="1612583.4163910747"/>
    <n v="7754320.3298574984"/>
    <n v="12470711.332608044"/>
    <n v="14537766.07862477"/>
    <n v="16421491.706336886"/>
    <n v="66041248.533884943"/>
    <n v="23054605.655325025"/>
    <n v="16314281.429992333"/>
    <n v="70865638.15099591"/>
    <n v="16896551.29072845"/>
    <n v="33183329.996343732"/>
    <n v="17117662.479728475"/>
    <n v="296270190.4008171"/>
    <n v="152881410.42858261"/>
    <n v="193640940.10970163"/>
    <n v="355390674.94522178"/>
    <n v="129526531.3630881"/>
    <n v="165103785.09408256"/>
    <n v="502000927.2191934"/>
    <n v="162070755.3821125"/>
    <n v="109019848.49444219"/>
    <n v="458722002.82285756"/>
    <n v="161823207.69635889"/>
    <n v="317719928.24566537"/>
    <n v="145264402.39333123"/>
    <n v="2853164414.1946378"/>
    <m/>
    <m/>
    <m/>
    <m/>
    <m/>
    <m/>
    <m/>
    <m/>
    <m/>
    <m/>
    <m/>
    <m/>
    <n v="0"/>
    <n v="83402965"/>
    <n v="80950656"/>
    <n v="349249879"/>
    <n v="66785561.299999997"/>
    <n v="66785561.299999997"/>
    <n v="66785561.299999997"/>
    <n v="66785561.299999997"/>
    <n v="66785561.299999997"/>
    <n v="66785561.299999997"/>
    <n v="66785561.299999997"/>
    <n v="66785561.299999997"/>
    <n v="66785561.299999997"/>
    <n v="1114673551.6999996"/>
    <n v="34476318"/>
    <n v="33968588"/>
    <n v="1584714"/>
    <n v="1505478.2999999998"/>
    <n v="1505478.2999999998"/>
    <n v="1505478.2999999998"/>
    <n v="1505478.2999999998"/>
    <n v="1505478.2999999998"/>
    <n v="1505478.2999999998"/>
    <n v="1505478.2999999998"/>
    <n v="1505478.2999999998"/>
    <n v="1505478.2999999998"/>
    <n v="83578924.699999973"/>
    <n v="67726647"/>
    <n v="65782068"/>
    <n v="65280083"/>
    <n v="65280083"/>
    <n v="65280083"/>
    <n v="65280083"/>
    <n v="65280083"/>
    <n v="65280083"/>
    <n v="65280083"/>
    <n v="65280083"/>
    <n v="65280083"/>
    <n v="65280083"/>
    <n v="786309545"/>
    <m/>
    <n v="0"/>
    <n v="268790516"/>
    <n v="0"/>
    <m/>
    <m/>
    <m/>
    <m/>
    <m/>
    <m/>
    <m/>
    <m/>
    <n v="268790516"/>
    <m/>
    <m/>
    <m/>
    <m/>
    <m/>
    <m/>
    <m/>
    <m/>
    <m/>
    <m/>
    <m/>
    <m/>
    <m/>
    <s v="NON KAWASAN"/>
  </r>
  <r>
    <n v="76510265"/>
    <x v="40"/>
    <s v="-"/>
    <s v="-"/>
    <x v="0"/>
    <x v="2"/>
    <s v="TREG 3"/>
    <x v="0"/>
    <n v="647214297.3896991"/>
    <n v="47173806.794416666"/>
    <n v="40038795.034778424"/>
    <n v="40791664.27229058"/>
    <n v="122602557.09524593"/>
    <n v="107949675.3952986"/>
    <n v="348532556.71672279"/>
    <n v="175457515.19203767"/>
    <n v="96870816.826884016"/>
    <n v="67102512.572430916"/>
    <n v="503889640.03283435"/>
    <n v="258252323.75435421"/>
    <n v="638478809.23129416"/>
    <n v="2447140672.9185886"/>
    <n v="502890.78078579903"/>
    <n v="1670231.2554227486"/>
    <n v="1483439.6474247277"/>
    <n v="15500360.328964621"/>
    <n v="11922702.151107371"/>
    <n v="52797371.696602046"/>
    <n v="29098085.581895262"/>
    <n v="17047280.094498828"/>
    <n v="12260369.580382265"/>
    <n v="58746936.959974706"/>
    <n v="30117995.836705178"/>
    <n v="85287107.297843218"/>
    <n v="316434771.21160674"/>
    <n v="47676697.575202465"/>
    <n v="41709026.290201172"/>
    <n v="42275103.919715308"/>
    <n v="138102917.42421055"/>
    <n v="119872377.54640597"/>
    <n v="401329928.41332483"/>
    <n v="204555600.77393293"/>
    <n v="113918096.92138284"/>
    <n v="79362882.152813181"/>
    <n v="562636576.99280906"/>
    <n v="288370319.59105939"/>
    <n v="723765916.52913737"/>
    <n v="2763575444.1301951"/>
    <m/>
    <m/>
    <m/>
    <m/>
    <m/>
    <m/>
    <m/>
    <m/>
    <m/>
    <m/>
    <m/>
    <m/>
    <n v="0"/>
    <n v="38148386"/>
    <n v="42510864"/>
    <n v="42322996"/>
    <n v="41632396"/>
    <n v="41632396"/>
    <n v="41632396"/>
    <n v="41632396"/>
    <n v="41632396"/>
    <n v="41632396"/>
    <n v="41632396"/>
    <n v="41632396"/>
    <n v="41632396"/>
    <n v="497673810"/>
    <n v="8979095"/>
    <n v="13812000"/>
    <n v="13812000"/>
    <n v="13121400"/>
    <n v="13121400"/>
    <n v="13121400"/>
    <n v="13121400"/>
    <n v="13121400"/>
    <n v="13121400"/>
    <n v="13121400"/>
    <n v="13121400"/>
    <n v="13121400"/>
    <n v="154695695"/>
    <n v="29152516"/>
    <n v="28698864"/>
    <n v="28510996"/>
    <n v="28510996"/>
    <n v="28510996"/>
    <n v="28510996"/>
    <n v="28510996"/>
    <n v="28510996"/>
    <n v="28510996"/>
    <n v="28510996"/>
    <n v="28510996"/>
    <n v="28510996"/>
    <n v="34296134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76510266"/>
    <x v="41"/>
    <s v="-"/>
    <s v="-"/>
    <x v="0"/>
    <x v="2"/>
    <s v="TREG 3"/>
    <x v="0"/>
    <n v="2767274085.4509192"/>
    <n v="218641953.49652821"/>
    <n v="16420849.170257777"/>
    <n v="132400088.45372459"/>
    <n v="162696902.65465099"/>
    <n v="142429395.18548912"/>
    <n v="189919332.91209859"/>
    <n v="228367483.64223149"/>
    <n v="96740150.380599737"/>
    <n v="243322782.13893196"/>
    <n v="150152938.8410854"/>
    <n v="76882546.695561051"/>
    <n v="190077193.30937305"/>
    <n v="1848051616.880532"/>
    <n v="2330806.6526319683"/>
    <n v="685001.02215673402"/>
    <n v="4814894.0240277052"/>
    <n v="20569396.555036128"/>
    <n v="15730878.764948189"/>
    <n v="28769885.105111241"/>
    <n v="37872738.456775278"/>
    <n v="17024285.475668043"/>
    <n v="44457757.571000427"/>
    <n v="17505867.419455945"/>
    <n v="8966224.1471047252"/>
    <n v="25390245.919307798"/>
    <n v="224117981.11322418"/>
    <n v="220972760.14916018"/>
    <n v="17105850.192414511"/>
    <n v="137214982.4777523"/>
    <n v="183266299.20968711"/>
    <n v="158160273.95043731"/>
    <n v="218689218.01720983"/>
    <n v="266240222.09900677"/>
    <n v="113764435.85626778"/>
    <n v="287780539.70993239"/>
    <n v="167658806.26054135"/>
    <n v="85848770.842665777"/>
    <n v="215467439.22868085"/>
    <n v="2072169597.9937558"/>
    <m/>
    <m/>
    <m/>
    <m/>
    <m/>
    <m/>
    <m/>
    <m/>
    <m/>
    <m/>
    <m/>
    <m/>
    <n v="0"/>
    <n v="153499920"/>
    <n v="144545435"/>
    <n v="80580269"/>
    <n v="122297160.14999999"/>
    <n v="122297160.14999999"/>
    <n v="122297160.14999999"/>
    <n v="122297160.14999999"/>
    <n v="122297160.14999999"/>
    <n v="122297160.14999999"/>
    <n v="122297160.14999999"/>
    <n v="122297160.14999999"/>
    <n v="122297160.14999999"/>
    <n v="1479300065.3500001"/>
    <n v="108513227"/>
    <n v="101592793"/>
    <n v="83885237"/>
    <n v="79690975.149999991"/>
    <n v="79690975.149999991"/>
    <n v="79690975.149999991"/>
    <n v="79690975.149999991"/>
    <n v="79690975.149999991"/>
    <n v="79690975.149999991"/>
    <n v="79690975.149999991"/>
    <n v="79690975.149999991"/>
    <n v="79690975.149999991"/>
    <n v="1011210033.3499998"/>
    <n v="44986693"/>
    <n v="42952642"/>
    <n v="42606185"/>
    <n v="42606185"/>
    <n v="42606185"/>
    <n v="42606185"/>
    <n v="42606185"/>
    <n v="42606185"/>
    <n v="42606185"/>
    <n v="42606185"/>
    <n v="42606185"/>
    <n v="42606185"/>
    <n v="514001185"/>
    <m/>
    <n v="0"/>
    <n v="79373329"/>
    <n v="0"/>
    <m/>
    <m/>
    <m/>
    <m/>
    <m/>
    <m/>
    <m/>
    <m/>
    <n v="79373329"/>
    <m/>
    <m/>
    <m/>
    <m/>
    <m/>
    <m/>
    <m/>
    <m/>
    <m/>
    <m/>
    <m/>
    <m/>
    <m/>
    <s v="NON KAWASAN"/>
  </r>
  <r>
    <n v="76510230"/>
    <x v="42"/>
    <s v="-"/>
    <s v="-"/>
    <x v="0"/>
    <x v="3"/>
    <s v="TREG 3"/>
    <x v="0"/>
    <n v="1084031019.9332538"/>
    <n v="27892258.898604952"/>
    <n v="34460963.836735994"/>
    <n v="43718641.454168603"/>
    <n v="106826719.76143721"/>
    <n v="38404962.909371838"/>
    <n v="45480342.236915201"/>
    <n v="47881647.869304895"/>
    <n v="56670506.374229372"/>
    <n v="50113846.231186144"/>
    <n v="55906537.777124666"/>
    <n v="132162033.63801315"/>
    <n v="41463999.809867613"/>
    <n v="680982460.79695964"/>
    <n v="297342.12285490707"/>
    <n v="1437550.227026403"/>
    <n v="1589882.8160515949"/>
    <n v="13505857.367862448"/>
    <n v="4241707.3716620877"/>
    <n v="6889578.8576868773"/>
    <n v="7940750.1353150085"/>
    <n v="9972848.654564634"/>
    <n v="9156352.7554290369"/>
    <n v="6517970.5822671279"/>
    <n v="15413048.452049226"/>
    <n v="5538703.1639147997"/>
    <n v="82501592.506684154"/>
    <n v="28189601.021459859"/>
    <n v="35898514.063762397"/>
    <n v="45308524.270220198"/>
    <n v="120332577.12929966"/>
    <n v="42646670.281033926"/>
    <n v="52369921.094602078"/>
    <n v="55822398.004619904"/>
    <n v="66643355.028794006"/>
    <n v="59270198.986615181"/>
    <n v="62424508.359391794"/>
    <n v="147575082.09006238"/>
    <n v="47002702.973782413"/>
    <n v="763484053.30364382"/>
    <m/>
    <m/>
    <m/>
    <m/>
    <m/>
    <m/>
    <m/>
    <m/>
    <m/>
    <m/>
    <m/>
    <m/>
    <n v="0"/>
    <n v="64713399"/>
    <n v="64382483"/>
    <n v="60265352"/>
    <n v="58335885.049999997"/>
    <n v="58335885.049999997"/>
    <n v="58335885.049999997"/>
    <n v="58335885.049999997"/>
    <n v="58335885.049999997"/>
    <n v="58335885.049999997"/>
    <n v="58335885.049999997"/>
    <n v="58335885.049999997"/>
    <n v="58335885.049999997"/>
    <n v="714384199.44999993"/>
    <n v="40427043"/>
    <n v="40427043"/>
    <n v="38589339"/>
    <n v="36659872.049999997"/>
    <n v="36659872.049999997"/>
    <n v="36659872.049999997"/>
    <n v="36659872.049999997"/>
    <n v="36659872.049999997"/>
    <n v="36659872.049999997"/>
    <n v="36659872.049999997"/>
    <n v="36659872.049999997"/>
    <n v="36659872.049999997"/>
    <n v="449382273.45000011"/>
    <n v="24286356"/>
    <n v="23955440"/>
    <n v="21676013"/>
    <n v="21676013"/>
    <n v="21676013"/>
    <n v="21676013"/>
    <n v="21676013"/>
    <n v="21676013"/>
    <n v="21676013"/>
    <n v="21676013"/>
    <n v="21676013"/>
    <n v="21676013"/>
    <n v="265001926"/>
    <m/>
    <n v="0"/>
    <n v="-637420"/>
    <n v="0"/>
    <m/>
    <m/>
    <m/>
    <m/>
    <m/>
    <m/>
    <m/>
    <m/>
    <n v="-637420"/>
    <m/>
    <m/>
    <m/>
    <m/>
    <m/>
    <m/>
    <m/>
    <m/>
    <m/>
    <m/>
    <m/>
    <m/>
    <m/>
    <s v="NON KAWASAN"/>
  </r>
  <r>
    <n v="76510248"/>
    <x v="43"/>
    <s v="-"/>
    <s v="-"/>
    <x v="0"/>
    <x v="3"/>
    <s v="TREG 3"/>
    <x v="0"/>
    <n v="1321201768.7194724"/>
    <n v="38653459.113066159"/>
    <n v="57424452.80253385"/>
    <n v="43366359.672714584"/>
    <n v="130779324.86483389"/>
    <n v="48448688.653616361"/>
    <n v="36313588.878950812"/>
    <n v="65099358.35108301"/>
    <n v="118612696.3233328"/>
    <n v="35598806.076900668"/>
    <n v="48123099.893122651"/>
    <n v="83038050.246539667"/>
    <n v="35691285.566160165"/>
    <n v="741149170.44285476"/>
    <n v="412060.62334877253"/>
    <n v="2395479.5795684978"/>
    <n v="1577071.6505598947"/>
    <n v="16534130.339621246"/>
    <n v="5351005.2931012437"/>
    <n v="5500955.3992336467"/>
    <n v="10796155.972874776"/>
    <n v="20873405.667685285"/>
    <n v="6504294.733405821"/>
    <n v="5610523.5971027762"/>
    <n v="9684093.5069078058"/>
    <n v="4767592.0604850352"/>
    <n v="90006768.423894793"/>
    <n v="39065519.736414932"/>
    <n v="59819932.382102348"/>
    <n v="44943431.323274478"/>
    <n v="147313455.20445514"/>
    <n v="53799693.946717605"/>
    <n v="41814544.278184459"/>
    <n v="75895514.323957786"/>
    <n v="139486101.99101809"/>
    <n v="42103100.810306489"/>
    <n v="53733623.490225427"/>
    <n v="92722143.753447473"/>
    <n v="40458877.6266452"/>
    <n v="831155938.86674941"/>
    <m/>
    <m/>
    <m/>
    <m/>
    <m/>
    <m/>
    <m/>
    <m/>
    <m/>
    <m/>
    <m/>
    <m/>
    <n v="0"/>
    <n v="68661438"/>
    <n v="66469894"/>
    <n v="64653411"/>
    <n v="63748415.899999999"/>
    <n v="63748415.899999999"/>
    <n v="63748415.899999999"/>
    <n v="63748415.899999999"/>
    <n v="63748415.899999999"/>
    <n v="63748415.899999999"/>
    <n v="63748415.899999999"/>
    <n v="63748415.899999999"/>
    <n v="63748415.899999999"/>
    <n v="773520486.0999999"/>
    <n v="17597346"/>
    <n v="18099902"/>
    <n v="18099902"/>
    <n v="17194906.899999999"/>
    <n v="17194906.899999999"/>
    <n v="17194906.899999999"/>
    <n v="17194906.899999999"/>
    <n v="17194906.899999999"/>
    <n v="17194906.899999999"/>
    <n v="17194906.899999999"/>
    <n v="17194906.899999999"/>
    <n v="17194906.899999999"/>
    <n v="208551312.10000005"/>
    <n v="51064092"/>
    <n v="48369992"/>
    <n v="46553509"/>
    <n v="46553509"/>
    <n v="46553509"/>
    <n v="46553509"/>
    <n v="46553509"/>
    <n v="46553509"/>
    <n v="46553509"/>
    <n v="46553509"/>
    <n v="46553509"/>
    <n v="46553509"/>
    <n v="564969174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76510252"/>
    <x v="44"/>
    <s v="-"/>
    <s v="-"/>
    <x v="0"/>
    <x v="3"/>
    <s v="TREG 3"/>
    <x v="0"/>
    <n v="393262856.54562426"/>
    <n v="11340603.995735144"/>
    <n v="8927215.9621330891"/>
    <n v="16909993.305730578"/>
    <n v="41037701.597360261"/>
    <n v="14801735.553086801"/>
    <n v="11903466.523353245"/>
    <n v="13439606.755250981"/>
    <n v="82924368.979603216"/>
    <n v="8100212.9029073101"/>
    <n v="17466474.374772742"/>
    <n v="41290426.229912989"/>
    <n v="12954296.920367839"/>
    <n v="281096103.10021418"/>
    <n v="120895.16588838957"/>
    <n v="372401.69467917271"/>
    <n v="614952.95558332279"/>
    <n v="5188302.5680895597"/>
    <n v="1634805.1411240902"/>
    <n v="1803193.8032760173"/>
    <n v="2228840.5664658453"/>
    <n v="14592990.861026227"/>
    <n v="1479998.2901121192"/>
    <n v="2036362.3053272627"/>
    <n v="4815387.0106941611"/>
    <n v="1730416.8837579917"/>
    <n v="36618547.246024162"/>
    <n v="11461499.161623534"/>
    <n v="9299617.6568122618"/>
    <n v="17524946.2613139"/>
    <n v="46226004.16544982"/>
    <n v="16436540.694210891"/>
    <n v="13706660.326629262"/>
    <n v="15668447.321716826"/>
    <n v="97517359.840629444"/>
    <n v="9580211.1930194292"/>
    <n v="19502836.680100005"/>
    <n v="46105813.24060715"/>
    <n v="14684713.804125831"/>
    <n v="317714650.34623837"/>
    <m/>
    <m/>
    <m/>
    <m/>
    <m/>
    <m/>
    <m/>
    <m/>
    <m/>
    <m/>
    <m/>
    <m/>
    <n v="0"/>
    <n v="19871820"/>
    <n v="19630631"/>
    <n v="19310016"/>
    <n v="19073529.5"/>
    <n v="19073529.5"/>
    <n v="19073529.5"/>
    <n v="19073529.5"/>
    <n v="19073529.5"/>
    <n v="19073529.5"/>
    <n v="19073529.5"/>
    <n v="19073529.5"/>
    <n v="19073529.5"/>
    <n v="230474232.5"/>
    <n v="4729730"/>
    <n v="4729730"/>
    <n v="4729730"/>
    <n v="4493243.5"/>
    <n v="4493243.5"/>
    <n v="4493243.5"/>
    <n v="4493243.5"/>
    <n v="4493243.5"/>
    <n v="4493243.5"/>
    <n v="4493243.5"/>
    <n v="4493243.5"/>
    <n v="4493243.5"/>
    <n v="54628381.5"/>
    <n v="15142090"/>
    <n v="14900901"/>
    <n v="14580286"/>
    <n v="14580286"/>
    <n v="14580286"/>
    <n v="14580286"/>
    <n v="14580286"/>
    <n v="14580286"/>
    <n v="14580286"/>
    <n v="14580286"/>
    <n v="14580286"/>
    <n v="14580286"/>
    <n v="175845851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76510255"/>
    <x v="45"/>
    <s v="-"/>
    <s v="-"/>
    <x v="0"/>
    <x v="3"/>
    <s v="TREG 3"/>
    <x v="0"/>
    <n v="2934189435.9456496"/>
    <n v="81428290.332142085"/>
    <n v="75375657.898617119"/>
    <n v="142202369.99278113"/>
    <n v="321795814.63714063"/>
    <n v="114403394.07056926"/>
    <n v="139323559.09875619"/>
    <n v="122589303.40482557"/>
    <n v="308651479.91633356"/>
    <n v="142579525.74545583"/>
    <n v="176452906.32373294"/>
    <n v="447855524.42348909"/>
    <n v="130869189.27845904"/>
    <n v="2203527015.1223021"/>
    <n v="868056.64596121013"/>
    <n v="3144319.8930179775"/>
    <n v="5171366.1937630177"/>
    <n v="40683907.394797802"/>
    <n v="12635495.082170174"/>
    <n v="21105396.308239907"/>
    <n v="20330357.682281941"/>
    <n v="54316340.070904315"/>
    <n v="26050852.840242445"/>
    <n v="20572099.405594409"/>
    <n v="52229968.830259621"/>
    <n v="17481323.462264419"/>
    <n v="274589483.80949724"/>
    <n v="82296346.978103295"/>
    <n v="78519977.791635096"/>
    <n v="147373736.18654415"/>
    <n v="362479722.03193843"/>
    <n v="127038889.15273944"/>
    <n v="160428955.4069961"/>
    <n v="142919661.08710751"/>
    <n v="362967819.98723787"/>
    <n v="168630378.58569828"/>
    <n v="197025005.72932735"/>
    <n v="500085493.25374871"/>
    <n v="148350512.74072346"/>
    <n v="2478116498.9317999"/>
    <m/>
    <m/>
    <m/>
    <m/>
    <m/>
    <m/>
    <m/>
    <m/>
    <m/>
    <m/>
    <m/>
    <m/>
    <n v="0"/>
    <n v="258398254"/>
    <n v="258190254"/>
    <n v="253004791"/>
    <n v="242363116.44999999"/>
    <n v="242363116.44999999"/>
    <n v="242363116.44999999"/>
    <n v="242363116.44999999"/>
    <n v="242363116.44999999"/>
    <n v="242363116.44999999"/>
    <n v="242363116.44999999"/>
    <n v="242363116.44999999"/>
    <n v="242363116.44999999"/>
    <n v="2950861347.0499997"/>
    <n v="217602737"/>
    <n v="217602737"/>
    <n v="212833491"/>
    <n v="202191816.44999999"/>
    <n v="202191816.44999999"/>
    <n v="202191816.44999999"/>
    <n v="202191816.44999999"/>
    <n v="202191816.44999999"/>
    <n v="202191816.44999999"/>
    <n v="202191816.44999999"/>
    <n v="202191816.44999999"/>
    <n v="202191816.44999999"/>
    <n v="2467765313.0500002"/>
    <n v="40795517"/>
    <n v="40587517"/>
    <n v="40171300"/>
    <n v="40171300"/>
    <n v="40171300"/>
    <n v="40171300"/>
    <n v="40171300"/>
    <n v="40171300"/>
    <n v="40171300"/>
    <n v="40171300"/>
    <n v="40171300"/>
    <n v="40171300"/>
    <n v="483096034"/>
    <m/>
    <n v="0"/>
    <n v="-1831553"/>
    <n v="0"/>
    <m/>
    <m/>
    <m/>
    <m/>
    <m/>
    <m/>
    <m/>
    <m/>
    <n v="-1831553"/>
    <m/>
    <m/>
    <m/>
    <m/>
    <m/>
    <m/>
    <m/>
    <m/>
    <m/>
    <m/>
    <m/>
    <m/>
    <m/>
    <s v="NON KAWASAN"/>
  </r>
  <r>
    <n v="76510277"/>
    <x v="46"/>
    <s v="-"/>
    <s v="-"/>
    <x v="0"/>
    <x v="4"/>
    <s v="TREG 3"/>
    <x v="0"/>
    <n v="958304617.05202019"/>
    <n v="47057514.276553422"/>
    <n v="44595538.518905178"/>
    <n v="62856997.091406874"/>
    <n v="84239648.181326106"/>
    <n v="51532920.302299865"/>
    <n v="59918246.809916086"/>
    <n v="57697571.163486615"/>
    <n v="36840592.127181031"/>
    <n v="48693981.896823421"/>
    <n v="151935213.24887505"/>
    <n v="64471391.281778246"/>
    <n v="64353556.673373483"/>
    <n v="774193171.57192528"/>
    <n v="501651.05817103386"/>
    <n v="1860317.2803273872"/>
    <n v="2285872.9416145384"/>
    <n v="10650225.670100614"/>
    <n v="5691648.9789448231"/>
    <n v="9076701.4078489617"/>
    <n v="9568634.6734426618"/>
    <n v="6483189.8131052852"/>
    <n v="8896927.872128278"/>
    <n v="17713657.288429976"/>
    <n v="7518805.8948819041"/>
    <n v="8596258.1900060549"/>
    <n v="88843891.069001526"/>
    <n v="47559165.334724456"/>
    <n v="46455855.799232565"/>
    <n v="65142870.033021413"/>
    <n v="94889873.851426721"/>
    <n v="57224569.281244688"/>
    <n v="68994948.217765048"/>
    <n v="67266205.836929277"/>
    <n v="43323781.940286316"/>
    <n v="57590909.768951699"/>
    <n v="169648870.53730503"/>
    <n v="71990197.17666015"/>
    <n v="72949814.863379538"/>
    <n v="863037062.64092684"/>
    <m/>
    <m/>
    <m/>
    <m/>
    <m/>
    <m/>
    <m/>
    <m/>
    <m/>
    <m/>
    <m/>
    <m/>
    <n v="0"/>
    <n v="54612799"/>
    <n v="54132799"/>
    <n v="52737808"/>
    <n v="29267962.449999999"/>
    <n v="29267962.449999999"/>
    <n v="29267962.449999999"/>
    <n v="29267962.449999999"/>
    <n v="29267962.449999999"/>
    <n v="29267962.449999999"/>
    <n v="29267962.449999999"/>
    <n v="29267962.449999999"/>
    <n v="29267962.449999999"/>
    <n v="424895068.04999989"/>
    <n v="43058499"/>
    <n v="43058499"/>
    <n v="14441951"/>
    <n v="13719853.449999999"/>
    <n v="13719853.449999999"/>
    <n v="13719853.449999999"/>
    <n v="13719853.449999999"/>
    <n v="13719853.449999999"/>
    <n v="13719853.449999999"/>
    <n v="13719853.449999999"/>
    <n v="13719853.449999999"/>
    <n v="13719853.449999999"/>
    <n v="224037630.04999992"/>
    <n v="11554300"/>
    <n v="11074300"/>
    <n v="15548109"/>
    <n v="15548109"/>
    <n v="15548109"/>
    <n v="15548109"/>
    <n v="15548109"/>
    <n v="15548109"/>
    <n v="15548109"/>
    <n v="15548109"/>
    <n v="15548109"/>
    <n v="15548109"/>
    <n v="178109690"/>
    <m/>
    <n v="0"/>
    <n v="13057447"/>
    <n v="0"/>
    <m/>
    <m/>
    <m/>
    <m/>
    <m/>
    <m/>
    <m/>
    <m/>
    <n v="13057447"/>
    <m/>
    <m/>
    <m/>
    <m/>
    <m/>
    <m/>
    <m/>
    <m/>
    <m/>
    <m/>
    <m/>
    <m/>
    <m/>
    <s v="NON KAWASAN"/>
  </r>
  <r>
    <n v="76510278"/>
    <x v="47"/>
    <s v="-"/>
    <s v="-"/>
    <x v="0"/>
    <x v="4"/>
    <s v="TREG 3"/>
    <x v="0"/>
    <n v="893607157.66390419"/>
    <n v="62892768.334520012"/>
    <n v="53025984.306717105"/>
    <n v="58560410.068076245"/>
    <n v="49530938.848157503"/>
    <n v="65921762.032283582"/>
    <n v="48011706.839725785"/>
    <n v="67747604.239569694"/>
    <n v="43909197.205523044"/>
    <n v="72919845.353719652"/>
    <n v="78163384.812281787"/>
    <n v="66512567.93515224"/>
    <n v="74147194.812389284"/>
    <n v="741343364.78811598"/>
    <n v="670460.90877005458"/>
    <n v="2211996.0468766689"/>
    <n v="2129622.2062566131"/>
    <n v="6262083.0900118649"/>
    <n v="7280851.2958374992"/>
    <n v="7273042.0242077336"/>
    <n v="11235344.259684518"/>
    <n v="7727119.559906505"/>
    <n v="13323260.478747472"/>
    <n v="9112827.6418744326"/>
    <n v="7756852.7362600788"/>
    <n v="9904478.6896090508"/>
    <n v="84887938.938042492"/>
    <n v="63563229.243290067"/>
    <n v="55237980.353593774"/>
    <n v="60690032.274332859"/>
    <n v="55793021.938169368"/>
    <n v="73202613.328121081"/>
    <n v="55284748.863933519"/>
    <n v="78982948.499254212"/>
    <n v="51636316.765429549"/>
    <n v="86243105.832467124"/>
    <n v="87276212.45415622"/>
    <n v="74269420.671412319"/>
    <n v="84051673.501998335"/>
    <n v="826231303.72615838"/>
    <m/>
    <m/>
    <m/>
    <m/>
    <m/>
    <m/>
    <m/>
    <m/>
    <m/>
    <m/>
    <m/>
    <m/>
    <n v="0"/>
    <n v="63587148"/>
    <n v="62934728"/>
    <n v="36186414"/>
    <n v="35759672.200000003"/>
    <n v="35759672.200000003"/>
    <n v="35759672.200000003"/>
    <n v="35759672.200000003"/>
    <n v="35759672.200000003"/>
    <n v="35759672.200000003"/>
    <n v="35759672.200000003"/>
    <n v="35759672.200000003"/>
    <n v="35759672.200000003"/>
    <n v="484545339.79999989"/>
    <n v="35555829"/>
    <n v="35555829"/>
    <n v="8534836"/>
    <n v="8108094.1999999993"/>
    <n v="8108094.1999999993"/>
    <n v="8108094.1999999993"/>
    <n v="8108094.1999999993"/>
    <n v="8108094.1999999993"/>
    <n v="8108094.1999999993"/>
    <n v="8108094.1999999993"/>
    <n v="8108094.1999999993"/>
    <n v="8108094.1999999993"/>
    <n v="152619341.79999998"/>
    <n v="28031319"/>
    <n v="27378899"/>
    <n v="27651578"/>
    <n v="27651578"/>
    <n v="27651578"/>
    <n v="27651578"/>
    <n v="27651578"/>
    <n v="27651578"/>
    <n v="27651578"/>
    <n v="27651578"/>
    <n v="27651578"/>
    <n v="27651578"/>
    <n v="331925998"/>
    <m/>
    <n v="0"/>
    <n v="-9690301"/>
    <n v="0"/>
    <m/>
    <m/>
    <m/>
    <m/>
    <m/>
    <m/>
    <m/>
    <m/>
    <n v="-9690301"/>
    <m/>
    <m/>
    <m/>
    <m/>
    <m/>
    <m/>
    <m/>
    <m/>
    <m/>
    <m/>
    <m/>
    <m/>
    <m/>
    <s v="NON KAWASAN"/>
  </r>
  <r>
    <n v="76510279"/>
    <x v="48"/>
    <s v="-"/>
    <s v="-"/>
    <x v="0"/>
    <x v="4"/>
    <s v="TREG 3"/>
    <x v="0"/>
    <n v="2019928092.0591757"/>
    <n v="146352987.92311335"/>
    <n v="138765843.00726148"/>
    <n v="111279106.34330255"/>
    <n v="106139051.2054778"/>
    <n v="142094357.83853978"/>
    <n v="95888113.525714219"/>
    <n v="149837955.7817232"/>
    <n v="96230658.782414481"/>
    <n v="110129278.82901894"/>
    <n v="170019968.56808066"/>
    <n v="144677264.64092451"/>
    <n v="161284004.80211705"/>
    <n v="1572698591.2476878"/>
    <n v="1560178.6959389746"/>
    <n v="5788661.9208818376"/>
    <n v="4046803.218857199"/>
    <n v="13418917.008241802"/>
    <n v="15693874.943653286"/>
    <n v="14525588.13671422"/>
    <n v="24849307.001645505"/>
    <n v="16934625.387474686"/>
    <n v="20121834.612486348"/>
    <n v="19822103.0596205"/>
    <n v="16872604.245241731"/>
    <n v="21544092.026397973"/>
    <n v="175178590.25715405"/>
    <n v="147913166.61905232"/>
    <n v="144554504.92814332"/>
    <n v="115325909.56215975"/>
    <n v="119557968.21371961"/>
    <n v="157788232.78219306"/>
    <n v="110413701.66242844"/>
    <n v="174687262.78336871"/>
    <n v="113165284.16988917"/>
    <n v="130251113.44150528"/>
    <n v="189842071.62770116"/>
    <n v="161549868.88616624"/>
    <n v="182828096.82851502"/>
    <n v="1747877181.504842"/>
    <m/>
    <m/>
    <m/>
    <m/>
    <m/>
    <m/>
    <m/>
    <m/>
    <m/>
    <m/>
    <m/>
    <m/>
    <n v="0"/>
    <n v="139242732"/>
    <n v="138173929"/>
    <n v="139305163"/>
    <n v="133734494.05"/>
    <n v="133734494.05"/>
    <n v="133734494.05"/>
    <n v="133734494.05"/>
    <n v="133734494.05"/>
    <n v="133734494.05"/>
    <n v="133734494.05"/>
    <n v="133734494.05"/>
    <n v="133734494.05"/>
    <n v="1620332270.4499996"/>
    <n v="111413379"/>
    <n v="111413379"/>
    <n v="111413379"/>
    <n v="105842710.05"/>
    <n v="105842710.05"/>
    <n v="105842710.05"/>
    <n v="105842710.05"/>
    <n v="105842710.05"/>
    <n v="105842710.05"/>
    <n v="105842710.05"/>
    <n v="105842710.05"/>
    <n v="105842710.05"/>
    <n v="1286824527.4499998"/>
    <n v="27829353"/>
    <n v="26760550"/>
    <n v="27891784"/>
    <n v="27891784"/>
    <n v="27891784"/>
    <n v="27891784"/>
    <n v="27891784"/>
    <n v="27891784"/>
    <n v="27891784"/>
    <n v="27891784"/>
    <n v="27891784"/>
    <n v="27891784"/>
    <n v="333507743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76510280"/>
    <x v="49"/>
    <s v="-"/>
    <s v="-"/>
    <x v="0"/>
    <x v="4"/>
    <s v="TREG 3"/>
    <x v="0"/>
    <n v="1077120845.5716763"/>
    <n v="70633050.92985563"/>
    <n v="65829358.562169798"/>
    <n v="87168804.285634354"/>
    <n v="61526335.389412537"/>
    <n v="76451614.961918339"/>
    <n v="63880750.319063812"/>
    <n v="79751899.742694616"/>
    <n v="50919834.186028168"/>
    <n v="70791087.140208408"/>
    <n v="83913938.939391047"/>
    <n v="71405960.448318139"/>
    <n v="79602274.043745205"/>
    <n v="861874908.94843984"/>
    <n v="752975.27473664284"/>
    <n v="2746092.9356006458"/>
    <n v="3170002.0727949291"/>
    <n v="7778633.5852337778"/>
    <n v="8443840.4360574484"/>
    <n v="9676960.3121888638"/>
    <n v="13226151.079888135"/>
    <n v="8960848.1085270867"/>
    <n v="12934312.860478327"/>
    <n v="9783266.9880141765"/>
    <n v="8327531.7264676541"/>
    <n v="10633160.551866993"/>
    <n v="96433775.93185468"/>
    <n v="71386026.204592273"/>
    <n v="68575451.497770444"/>
    <n v="90338806.358429283"/>
    <n v="69304968.974646315"/>
    <n v="84895455.397975788"/>
    <n v="73557710.631252676"/>
    <n v="92978050.822582752"/>
    <n v="59880682.294555254"/>
    <n v="83725400.000686735"/>
    <n v="93697205.927405223"/>
    <n v="79733492.174785793"/>
    <n v="90235434.595612198"/>
    <n v="958308684.88029468"/>
    <m/>
    <m/>
    <m/>
    <m/>
    <m/>
    <m/>
    <m/>
    <m/>
    <m/>
    <m/>
    <m/>
    <m/>
    <n v="0"/>
    <n v="71872275"/>
    <n v="70678117"/>
    <n v="70119016"/>
    <n v="68490153.400000006"/>
    <n v="68490153.400000006"/>
    <n v="68490153.400000006"/>
    <n v="68490153.400000006"/>
    <n v="68490153.400000006"/>
    <n v="68490153.400000006"/>
    <n v="68490153.400000006"/>
    <n v="68490153.400000006"/>
    <n v="68490153.400000006"/>
    <n v="829080788.59999979"/>
    <n v="32577252"/>
    <n v="32577252"/>
    <n v="32577252"/>
    <n v="30948389.399999999"/>
    <n v="30948389.399999999"/>
    <n v="30948389.399999999"/>
    <n v="30948389.399999999"/>
    <n v="30948389.399999999"/>
    <n v="30948389.399999999"/>
    <n v="30948389.399999999"/>
    <n v="30948389.399999999"/>
    <n v="30948389.399999999"/>
    <n v="376267260.59999996"/>
    <n v="39295023"/>
    <n v="38100865"/>
    <n v="37541764"/>
    <n v="37541764"/>
    <n v="37541764"/>
    <n v="37541764"/>
    <n v="37541764"/>
    <n v="37541764"/>
    <n v="37541764"/>
    <n v="37541764"/>
    <n v="37541764"/>
    <n v="37541764"/>
    <n v="452813528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76510281"/>
    <x v="50"/>
    <s v="-"/>
    <s v="-"/>
    <x v="0"/>
    <x v="4"/>
    <s v="TREG 3"/>
    <x v="0"/>
    <n v="987873741.70338273"/>
    <n v="63503577.437507801"/>
    <n v="60313904.949715436"/>
    <n v="76550631.713040605"/>
    <n v="50807937.458115533"/>
    <n v="69373125.941516489"/>
    <n v="60961028.873472497"/>
    <n v="69736987.394481346"/>
    <n v="43740105.56317924"/>
    <n v="58185727.653223239"/>
    <n v="73337525.033571079"/>
    <n v="62362293.62393675"/>
    <n v="69569297.296708599"/>
    <n v="758442142.93846869"/>
    <n v="676972.36687754095"/>
    <n v="2516014.0083164051"/>
    <n v="2783859.0100299418"/>
    <n v="6423531.0978095978"/>
    <n v="7662043.58524625"/>
    <n v="9234667.0014416724"/>
    <n v="11565265.957443893"/>
    <n v="7697362.8934191614"/>
    <n v="10631174.571324132"/>
    <n v="8550195.5540642291"/>
    <n v="7272837.9455731586"/>
    <n v="9292969.5353922546"/>
    <n v="84306893.52693823"/>
    <n v="64180549.804385342"/>
    <n v="62829918.958031841"/>
    <n v="79334490.723070547"/>
    <n v="57231468.555925131"/>
    <n v="77035169.526762739"/>
    <n v="70195695.874914169"/>
    <n v="81302253.351925239"/>
    <n v="51437468.456598401"/>
    <n v="68816902.224547371"/>
    <n v="81887720.587635309"/>
    <n v="69635131.569509909"/>
    <n v="78862266.832100853"/>
    <n v="842749036.46540678"/>
    <m/>
    <m/>
    <m/>
    <m/>
    <m/>
    <m/>
    <m/>
    <m/>
    <m/>
    <m/>
    <m/>
    <m/>
    <n v="0"/>
    <n v="65022487"/>
    <n v="64812116"/>
    <n v="64819466"/>
    <n v="63513159.700000003"/>
    <n v="63513159.700000003"/>
    <n v="63513159.700000003"/>
    <n v="63513159.700000003"/>
    <n v="63513159.700000003"/>
    <n v="63513159.700000003"/>
    <n v="63513159.700000003"/>
    <n v="63513159.700000003"/>
    <n v="63513159.700000003"/>
    <n v="766272506.30000007"/>
    <n v="26126126"/>
    <n v="26126126"/>
    <n v="26126126"/>
    <n v="24819819.699999999"/>
    <n v="24819819.699999999"/>
    <n v="24819819.699999999"/>
    <n v="24819819.699999999"/>
    <n v="24819819.699999999"/>
    <n v="24819819.699999999"/>
    <n v="24819819.699999999"/>
    <n v="24819819.699999999"/>
    <n v="24819819.699999999"/>
    <n v="301756755.29999995"/>
    <n v="38896361"/>
    <n v="38685990"/>
    <n v="38693340"/>
    <n v="38693340"/>
    <n v="38693340"/>
    <n v="38693340"/>
    <n v="38693340"/>
    <n v="38693340"/>
    <n v="38693340"/>
    <n v="38693340"/>
    <n v="38693340"/>
    <n v="38693340"/>
    <n v="464515751"/>
    <m/>
    <n v="0"/>
    <n v="5405406"/>
    <n v="0"/>
    <m/>
    <m/>
    <m/>
    <m/>
    <m/>
    <m/>
    <m/>
    <m/>
    <n v="5405406"/>
    <m/>
    <m/>
    <m/>
    <m/>
    <m/>
    <m/>
    <m/>
    <m/>
    <m/>
    <m/>
    <m/>
    <m/>
    <m/>
    <s v="NON KAWASAN"/>
  </r>
  <r>
    <n v="76510282"/>
    <x v="51"/>
    <s v="-"/>
    <s v="-"/>
    <x v="0"/>
    <x v="4"/>
    <s v="TREG 3"/>
    <x v="0"/>
    <n v="710855796.73518062"/>
    <n v="46902332.527655259"/>
    <n v="46903325.989395149"/>
    <n v="56088013.976557821"/>
    <n v="39997155.064029321"/>
    <n v="53452175.645808876"/>
    <n v="23592189.682842705"/>
    <n v="58413124.698031701"/>
    <n v="37116615.303434089"/>
    <n v="50390786.968051627"/>
    <n v="69334872.558339149"/>
    <n v="85562114.970907152"/>
    <n v="65772309.05777707"/>
    <n v="633525016.44282997"/>
    <n v="499996.76151426882"/>
    <n v="1956587.3793834895"/>
    <n v="2039710.4448287338"/>
    <n v="5056748.6544696763"/>
    <n v="5903624.695673801"/>
    <n v="3573857.2590054423"/>
    <n v="9687302.9331853911"/>
    <n v="6531764.2398758233"/>
    <n v="9206952.8843313456"/>
    <n v="8083538.6634406894"/>
    <n v="9978455.8954235613"/>
    <n v="8785773.1513301209"/>
    <n v="71304312.962462336"/>
    <n v="47402329.289169528"/>
    <n v="48859913.368778639"/>
    <n v="58127724.421386555"/>
    <n v="45053903.718498997"/>
    <n v="59355800.341482677"/>
    <n v="27166046.941848148"/>
    <n v="68100427.631217092"/>
    <n v="43648379.543309912"/>
    <n v="59597739.852382973"/>
    <n v="77418411.221779838"/>
    <n v="95540570.866330713"/>
    <n v="74558082.20910719"/>
    <n v="704829329.40529215"/>
    <m/>
    <m/>
    <m/>
    <m/>
    <m/>
    <m/>
    <m/>
    <m/>
    <m/>
    <m/>
    <m/>
    <m/>
    <n v="0"/>
    <n v="86402611"/>
    <n v="78204735"/>
    <n v="78258692"/>
    <n v="74967569.400000006"/>
    <n v="74967569.400000006"/>
    <n v="74967569.400000006"/>
    <n v="74967569.400000006"/>
    <n v="74967569.400000006"/>
    <n v="74967569.400000006"/>
    <n v="74967569.400000006"/>
    <n v="74967569.400000006"/>
    <n v="74967569.400000006"/>
    <n v="917574162.59999979"/>
    <n v="65822452"/>
    <n v="65822452"/>
    <n v="65822452"/>
    <n v="62531329.399999999"/>
    <n v="62531329.399999999"/>
    <n v="62531329.399999999"/>
    <n v="62531329.399999999"/>
    <n v="62531329.399999999"/>
    <n v="62531329.399999999"/>
    <n v="62531329.399999999"/>
    <n v="62531329.399999999"/>
    <n v="62531329.399999999"/>
    <n v="760249320.5999999"/>
    <n v="12689240"/>
    <n v="12382283"/>
    <n v="12436240"/>
    <n v="12436240"/>
    <n v="12436240"/>
    <n v="12436240"/>
    <n v="12436240"/>
    <n v="12436240"/>
    <n v="12436240"/>
    <n v="12436240"/>
    <n v="12436240"/>
    <n v="12436240"/>
    <n v="149433923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76510283"/>
    <x v="52"/>
    <s v="-"/>
    <s v="-"/>
    <x v="0"/>
    <x v="4"/>
    <s v="TREG 3"/>
    <x v="0"/>
    <n v="856763177.2750473"/>
    <n v="52979419.302919559"/>
    <n v="177029752.18998963"/>
    <n v="225590169.8856529"/>
    <n v="128544735.56304301"/>
    <n v="177355148.23552492"/>
    <n v="172477154.23410922"/>
    <n v="197923837.07698411"/>
    <n v="126128113.29281108"/>
    <n v="66731784.650536038"/>
    <n v="225855415.35760894"/>
    <n v="192190034.93224555"/>
    <n v="214250515.40657368"/>
    <n v="1957056080.1279988"/>
    <n v="564780.82540451735"/>
    <n v="7384853.2402294278"/>
    <n v="8203867.3353413641"/>
    <n v="16251616.335136786"/>
    <n v="19588318.349586755"/>
    <n v="26127660.804645538"/>
    <n v="32823927.45423159"/>
    <n v="22195965.157759562"/>
    <n v="12192633.497753583"/>
    <n v="26331785.36319533"/>
    <n v="22413655.713903338"/>
    <n v="28619284.51172629"/>
    <n v="222698348.58891407"/>
    <n v="53544200.128324077"/>
    <n v="184414605.43021905"/>
    <n v="233794037.22099426"/>
    <n v="144796351.8981798"/>
    <n v="196943466.58511168"/>
    <n v="198604815.03875476"/>
    <n v="230747764.5312157"/>
    <n v="148324078.45057064"/>
    <n v="78924418.148289621"/>
    <n v="252187200.72080427"/>
    <n v="214603690.64614889"/>
    <n v="242869799.91829997"/>
    <n v="2179754428.7169127"/>
    <m/>
    <m/>
    <m/>
    <m/>
    <m/>
    <m/>
    <m/>
    <m/>
    <m/>
    <m/>
    <m/>
    <m/>
    <n v="0"/>
    <n v="171210419"/>
    <n v="171168581"/>
    <n v="168367545"/>
    <n v="161253948.65000001"/>
    <n v="161253948.65000001"/>
    <n v="161253948.65000001"/>
    <n v="161253948.65000001"/>
    <n v="161253948.65000001"/>
    <n v="161253948.65000001"/>
    <n v="161253948.65000001"/>
    <n v="161253948.65000001"/>
    <n v="161253948.65000001"/>
    <n v="1962032082.8500004"/>
    <n v="143347194"/>
    <n v="143754053"/>
    <n v="142271927"/>
    <n v="135158330.65000001"/>
    <n v="135158330.65000001"/>
    <n v="135158330.65000001"/>
    <n v="135158330.65000001"/>
    <n v="135158330.65000001"/>
    <n v="135158330.65000001"/>
    <n v="135158330.65000001"/>
    <n v="135158330.65000001"/>
    <n v="135158330.65000001"/>
    <n v="1645798149.8500004"/>
    <n v="27863225"/>
    <n v="27414528"/>
    <n v="26095618"/>
    <n v="26095618"/>
    <n v="26095618"/>
    <n v="26095618"/>
    <n v="26095618"/>
    <n v="26095618"/>
    <n v="26095618"/>
    <n v="26095618"/>
    <n v="26095618"/>
    <n v="26095618"/>
    <n v="316233933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76510284"/>
    <x v="53"/>
    <s v="-"/>
    <s v="-"/>
    <x v="0"/>
    <x v="4"/>
    <s v="TREG 3"/>
    <x v="0"/>
    <n v="923752668.76203477"/>
    <n v="55832258.114530981"/>
    <n v="52112514.268641494"/>
    <n v="69252670.879870743"/>
    <n v="44930147.393239915"/>
    <n v="57844072.04863973"/>
    <n v="49436838.278893545"/>
    <n v="83033985.727662861"/>
    <n v="43548731.312348485"/>
    <n v="59021276.926678516"/>
    <n v="80128180.80157119"/>
    <n v="87622781.295784235"/>
    <n v="76011035.680262625"/>
    <n v="758774492.72812438"/>
    <n v="595193.17570898682"/>
    <n v="2173890.3494609296"/>
    <n v="2518459.5800628066"/>
    <n v="5680415.5698618293"/>
    <n v="6388695.8410730287"/>
    <n v="7488927.7222873271"/>
    <n v="13770456.171483785"/>
    <n v="7663684.9441290572"/>
    <n v="10783838.644582547"/>
    <n v="9341897.1383508146"/>
    <n v="10218775.668315589"/>
    <n v="10153447.948707581"/>
    <n v="86777682.754024282"/>
    <n v="56427451.290239967"/>
    <n v="54286404.618102424"/>
    <n v="71771130.459933549"/>
    <n v="50610562.963101745"/>
    <n v="64232767.889712758"/>
    <n v="56925766.001180872"/>
    <n v="96804441.899146646"/>
    <n v="51212416.256477542"/>
    <n v="69805115.571261063"/>
    <n v="89470077.939922005"/>
    <n v="97841556.964099824"/>
    <n v="86164483.628970206"/>
    <n v="845552175.48214865"/>
    <m/>
    <m/>
    <m/>
    <m/>
    <m/>
    <m/>
    <m/>
    <m/>
    <m/>
    <m/>
    <m/>
    <m/>
    <n v="0"/>
    <n v="56825454"/>
    <n v="87496588"/>
    <n v="79417797"/>
    <n v="76446267.150000006"/>
    <n v="76446267.150000006"/>
    <n v="76446267.150000006"/>
    <n v="76446267.150000006"/>
    <n v="76446267.150000006"/>
    <n v="76446267.150000006"/>
    <n v="76446267.150000006"/>
    <n v="76446267.150000006"/>
    <n v="76446267.150000006"/>
    <n v="911756243.34999979"/>
    <n v="36003254"/>
    <n v="67009388"/>
    <n v="59430597"/>
    <n v="56459067.149999999"/>
    <n v="56459067.149999999"/>
    <n v="56459067.149999999"/>
    <n v="56459067.149999999"/>
    <n v="56459067.149999999"/>
    <n v="56459067.149999999"/>
    <n v="56459067.149999999"/>
    <n v="56459067.149999999"/>
    <n v="56459067.149999999"/>
    <n v="670574843.3499999"/>
    <n v="20822200"/>
    <n v="20487200"/>
    <n v="19987200"/>
    <n v="19987200"/>
    <n v="19987200"/>
    <n v="19987200"/>
    <n v="19987200"/>
    <n v="19987200"/>
    <n v="19987200"/>
    <n v="19987200"/>
    <n v="19987200"/>
    <n v="19987200"/>
    <n v="241181400"/>
    <m/>
    <n v="40251784"/>
    <n v="-5806199"/>
    <n v="0"/>
    <m/>
    <m/>
    <m/>
    <m/>
    <m/>
    <m/>
    <m/>
    <m/>
    <n v="34445585"/>
    <m/>
    <m/>
    <m/>
    <m/>
    <m/>
    <m/>
    <m/>
    <m/>
    <m/>
    <m/>
    <m/>
    <m/>
    <m/>
    <s v="NON KAWASAN"/>
  </r>
  <r>
    <n v="76510285"/>
    <x v="54"/>
    <s v="-"/>
    <s v="-"/>
    <x v="0"/>
    <x v="4"/>
    <s v="TREG 3"/>
    <x v="0"/>
    <n v="1951153356.0635078"/>
    <n v="135326658.77025151"/>
    <n v="128634019.47516146"/>
    <n v="153435355.0909481"/>
    <n v="94323884.624343514"/>
    <n v="159158639.35180691"/>
    <n v="151919063.72762814"/>
    <n v="50963450.889761738"/>
    <n v="51484493.513218306"/>
    <n v="83703313.789037943"/>
    <n v="69927919.088632196"/>
    <n v="70805268.480756313"/>
    <n v="66334883.679130219"/>
    <n v="1216016950.4806762"/>
    <n v="1442633.8197951019"/>
    <n v="5366009.6326937973"/>
    <n v="5579867.6793194115"/>
    <n v="11925152.573850393"/>
    <n v="17578571.170485944"/>
    <n v="23013423.339807332"/>
    <n v="8451840.0589221343"/>
    <n v="9060216.5873310193"/>
    <n v="15293519.16664207"/>
    <n v="8152680.1268912703"/>
    <n v="8257477.6107285917"/>
    <n v="8860921.0832593814"/>
    <n v="122982312.84972647"/>
    <n v="136769292.59004661"/>
    <n v="134000029.10785526"/>
    <n v="159015222.77026752"/>
    <n v="106249037.19819391"/>
    <n v="176737210.52229285"/>
    <n v="174932487.06743547"/>
    <n v="59415290.948683873"/>
    <n v="60544710.100549325"/>
    <n v="98996832.955680013"/>
    <n v="78080599.215523466"/>
    <n v="79062746.091484904"/>
    <n v="75195804.7623896"/>
    <n v="1338999263.3304029"/>
    <m/>
    <m/>
    <m/>
    <m/>
    <m/>
    <m/>
    <m/>
    <m/>
    <m/>
    <m/>
    <m/>
    <m/>
    <n v="0"/>
    <n v="59821434"/>
    <n v="114443543"/>
    <n v="46565400"/>
    <n v="46565400"/>
    <n v="46565400"/>
    <n v="46565400"/>
    <n v="46565400"/>
    <n v="46565400"/>
    <n v="46565400"/>
    <n v="46565400"/>
    <n v="46565400"/>
    <n v="46565400"/>
    <n v="639918977"/>
    <n v="11101134"/>
    <n v="-10810811"/>
    <n v="0"/>
    <n v="0"/>
    <n v="0"/>
    <n v="0"/>
    <n v="0"/>
    <n v="0"/>
    <n v="0"/>
    <n v="0"/>
    <n v="0"/>
    <n v="0"/>
    <n v="290323"/>
    <n v="48720300"/>
    <n v="44200300"/>
    <n v="46565400"/>
    <n v="46565400"/>
    <n v="46565400"/>
    <n v="46565400"/>
    <n v="46565400"/>
    <n v="46565400"/>
    <n v="46565400"/>
    <n v="46565400"/>
    <n v="46565400"/>
    <n v="46565400"/>
    <n v="558574600"/>
    <m/>
    <n v="70694143"/>
    <n v="0"/>
    <n v="0"/>
    <m/>
    <m/>
    <m/>
    <m/>
    <m/>
    <m/>
    <m/>
    <m/>
    <n v="70694143"/>
    <m/>
    <m/>
    <m/>
    <m/>
    <m/>
    <m/>
    <m/>
    <m/>
    <m/>
    <m/>
    <m/>
    <m/>
    <m/>
    <s v="NON KAWASAN"/>
  </r>
  <r>
    <n v="76510286"/>
    <x v="55"/>
    <s v="-"/>
    <s v="-"/>
    <x v="0"/>
    <x v="4"/>
    <s v="TREG 3"/>
    <x v="0"/>
    <n v="2392811947.2756462"/>
    <n v="165866223.19773415"/>
    <n v="150024968.43599445"/>
    <n v="137915205.46938515"/>
    <n v="135239542.10125092"/>
    <n v="141403284.6004281"/>
    <n v="202286531.65868232"/>
    <n v="185358425.19674054"/>
    <n v="119520126.28520577"/>
    <n v="228347550.13563916"/>
    <n v="200519932.36126402"/>
    <n v="170818126.68054545"/>
    <n v="190216819.86092243"/>
    <n v="2027516735.9837923"/>
    <n v="1768197.2297341526"/>
    <n v="6258339.9714690149"/>
    <n v="5015458.119343996"/>
    <n v="17098025.383475929"/>
    <n v="15617548.077894449"/>
    <n v="30643327.274245024"/>
    <n v="30740064.418425381"/>
    <n v="21033094.759125844"/>
    <n v="41721617.419554442"/>
    <n v="23377999.644680083"/>
    <n v="19921213.305681646"/>
    <n v="25408897.038986981"/>
    <n v="238603782.64261693"/>
    <n v="167634420.4274683"/>
    <n v="156283308.40746346"/>
    <n v="142930663.58872914"/>
    <n v="152337567.48472685"/>
    <n v="157020832.67832255"/>
    <n v="232929858.93292734"/>
    <n v="216098489.61516592"/>
    <n v="140553221.04433161"/>
    <n v="270069167.5551936"/>
    <n v="223897932.0059441"/>
    <n v="190739339.9862271"/>
    <n v="215625716.89990941"/>
    <n v="2266120518.6264091"/>
    <m/>
    <m/>
    <m/>
    <m/>
    <m/>
    <m/>
    <m/>
    <m/>
    <m/>
    <m/>
    <m/>
    <m/>
    <n v="0"/>
    <n v="165074899"/>
    <n v="158388775"/>
    <n v="197756494"/>
    <n v="193089418.75"/>
    <n v="190837166.75"/>
    <n v="190837166.75"/>
    <n v="190837166.75"/>
    <n v="190837166.75"/>
    <n v="190837166.75"/>
    <n v="190837166.75"/>
    <n v="190837166.75"/>
    <n v="190837166.75"/>
    <n v="2241006920.75"/>
    <n v="99034559"/>
    <n v="99034559"/>
    <n v="138386545"/>
    <n v="131467217.75"/>
    <n v="131467217.75"/>
    <n v="131467217.75"/>
    <n v="131467217.75"/>
    <n v="131467217.75"/>
    <n v="131467217.75"/>
    <n v="131467217.75"/>
    <n v="131467217.75"/>
    <n v="131467217.75"/>
    <n v="1519660622.75"/>
    <n v="66040340"/>
    <n v="59354216"/>
    <n v="59369949"/>
    <n v="59369949"/>
    <n v="59369949"/>
    <n v="59369949"/>
    <n v="59369949"/>
    <n v="59369949"/>
    <n v="59369949"/>
    <n v="59369949"/>
    <n v="59369949"/>
    <n v="59369949"/>
    <n v="719094046"/>
    <m/>
    <n v="0"/>
    <n v="32935849"/>
    <n v="2252252"/>
    <m/>
    <m/>
    <m/>
    <m/>
    <m/>
    <m/>
    <m/>
    <m/>
    <n v="35188101"/>
    <m/>
    <m/>
    <m/>
    <m/>
    <m/>
    <m/>
    <m/>
    <m/>
    <m/>
    <m/>
    <m/>
    <m/>
    <m/>
    <s v="NON KAWASAN"/>
  </r>
  <r>
    <n v="76520017"/>
    <x v="56"/>
    <s v="-"/>
    <s v="-"/>
    <x v="0"/>
    <x v="4"/>
    <s v="TREG 3"/>
    <x v="0"/>
    <n v="4224359454.3274345"/>
    <n v="270093204.21118802"/>
    <n v="259545010.51645473"/>
    <n v="424010238.05684739"/>
    <n v="155176930.71919984"/>
    <n v="293974932.97833216"/>
    <n v="289662371.12644053"/>
    <n v="339057733.85389954"/>
    <n v="214029411.58144534"/>
    <n v="318025713.00309831"/>
    <n v="421420295.91745204"/>
    <n v="303196744.00997078"/>
    <n v="337999099.15533423"/>
    <n v="3626191685.1296625"/>
    <n v="2879296.6177743673"/>
    <n v="10827003.869049102"/>
    <n v="15419660.101360321"/>
    <n v="19618663.736530215"/>
    <n v="32468606.811068416"/>
    <n v="43879435.594052136"/>
    <n v="56229742.830257237"/>
    <n v="37664793.662368327"/>
    <n v="58106807.450374365"/>
    <n v="49132090.82112354"/>
    <n v="35359520.259267032"/>
    <n v="45149447.435760498"/>
    <n v="406735069.18898559"/>
    <n v="272972500.82896239"/>
    <n v="270372014.38550383"/>
    <n v="439429898.15820771"/>
    <n v="174795594.45573005"/>
    <n v="326443539.78940058"/>
    <n v="333541806.72049266"/>
    <n v="395287476.68415678"/>
    <n v="251694205.24381366"/>
    <n v="376132520.45347267"/>
    <n v="470552386.73857558"/>
    <n v="338556264.26923782"/>
    <n v="383148546.59109473"/>
    <n v="4032926754.3186483"/>
    <m/>
    <m/>
    <m/>
    <m/>
    <m/>
    <m/>
    <m/>
    <m/>
    <m/>
    <m/>
    <m/>
    <m/>
    <n v="0"/>
    <n v="228522968"/>
    <n v="302321109"/>
    <n v="254120251"/>
    <n v="218629918.59999999"/>
    <n v="218629918.59999999"/>
    <n v="218629918.59999999"/>
    <n v="218629918.59999999"/>
    <n v="218629918.59999999"/>
    <n v="218629918.59999999"/>
    <n v="218629918.59999999"/>
    <n v="218629918.59999999"/>
    <n v="218629918.59999999"/>
    <n v="2752633595.3999996"/>
    <n v="163233827"/>
    <n v="160176881"/>
    <n v="162058908"/>
    <n v="153955962.59999999"/>
    <n v="153955962.59999999"/>
    <n v="153955962.59999999"/>
    <n v="153955962.59999999"/>
    <n v="153955962.59999999"/>
    <n v="153955962.59999999"/>
    <n v="153955962.59999999"/>
    <n v="153955962.59999999"/>
    <n v="153955962.59999999"/>
    <n v="1871073279.3999996"/>
    <n v="65289141"/>
    <n v="61719454"/>
    <n v="64673956"/>
    <n v="64673956"/>
    <n v="64673956"/>
    <n v="64673956"/>
    <n v="64673956"/>
    <n v="64673956"/>
    <n v="64673956"/>
    <n v="64673956"/>
    <n v="64673956"/>
    <n v="64673956"/>
    <n v="773748155"/>
    <m/>
    <n v="0"/>
    <n v="27387387"/>
    <n v="0"/>
    <m/>
    <m/>
    <m/>
    <m/>
    <m/>
    <m/>
    <m/>
    <m/>
    <n v="27387387"/>
    <m/>
    <m/>
    <m/>
    <m/>
    <m/>
    <m/>
    <m/>
    <m/>
    <m/>
    <m/>
    <m/>
    <m/>
    <m/>
    <s v="NON KAWASAN"/>
  </r>
  <r>
    <n v="76590018"/>
    <x v="57"/>
    <s v="-"/>
    <s v="-"/>
    <x v="1"/>
    <x v="4"/>
    <s v="TREG 3"/>
    <x v="0"/>
    <n v="4739900078.1819906"/>
    <n v="195277999.15094543"/>
    <n v="327311598.40397471"/>
    <n v="361100559.07273531"/>
    <n v="193584000.1401791"/>
    <n v="304823383.78193867"/>
    <n v="890294355.19501674"/>
    <n v="295807464.27152604"/>
    <n v="183126327.24594554"/>
    <n v="369182522.86274076"/>
    <n v="248366588.2976194"/>
    <n v="227306036.8690508"/>
    <n v="235605019.55767936"/>
    <n v="3831785854.8493514"/>
    <n v="2081737.9842012525"/>
    <n v="13653908.951102018"/>
    <n v="13131871.317140818"/>
    <n v="24474381.507100463"/>
    <n v="33666784.084494233"/>
    <n v="134866029.25540292"/>
    <n v="49057066.046532631"/>
    <n v="32226483.635596901"/>
    <n v="67453721.170714617"/>
    <n v="28956293.49461019"/>
    <n v="26508966.78316763"/>
    <n v="31471789.341166645"/>
    <n v="457549033.57123029"/>
    <n v="197359737.13514668"/>
    <n v="340965507.35507673"/>
    <n v="374232430.38987613"/>
    <n v="218058381.64727956"/>
    <n v="338490167.86643291"/>
    <n v="1025160384.4504197"/>
    <n v="344864530.31805867"/>
    <n v="215352810.88154244"/>
    <n v="436636244.03345537"/>
    <n v="277322881.79222959"/>
    <n v="253815003.65221843"/>
    <n v="267076808.898846"/>
    <n v="4289334888.4205823"/>
    <m/>
    <m/>
    <m/>
    <m/>
    <m/>
    <m/>
    <m/>
    <m/>
    <m/>
    <m/>
    <m/>
    <m/>
    <n v="0"/>
    <n v="197453210"/>
    <n v="196976132"/>
    <n v="277662101"/>
    <n v="270367269.44999999"/>
    <n v="270367269.44999999"/>
    <n v="270367269.44999999"/>
    <n v="270367269.44999999"/>
    <n v="270367269.44999999"/>
    <n v="270367269.44999999"/>
    <n v="270367269.44999999"/>
    <n v="270367269.44999999"/>
    <n v="270367269.44999999"/>
    <n v="3105396868.0499997"/>
    <n v="78059018"/>
    <n v="78059018"/>
    <n v="145896631"/>
    <n v="138601799.44999999"/>
    <n v="138601799.44999999"/>
    <n v="138601799.44999999"/>
    <n v="138601799.44999999"/>
    <n v="138601799.44999999"/>
    <n v="138601799.44999999"/>
    <n v="138601799.44999999"/>
    <n v="138601799.44999999"/>
    <n v="138601799.44999999"/>
    <n v="1549430862.0500002"/>
    <n v="119394192"/>
    <n v="118917114"/>
    <n v="131765470"/>
    <n v="131765470"/>
    <n v="131765470"/>
    <n v="131765470"/>
    <n v="131765470"/>
    <n v="131765470"/>
    <n v="131765470"/>
    <n v="131765470"/>
    <n v="131765470"/>
    <n v="131765470"/>
    <n v="1555966006"/>
    <m/>
    <n v="0"/>
    <n v="119943673"/>
    <n v="0"/>
    <m/>
    <m/>
    <m/>
    <m/>
    <m/>
    <m/>
    <m/>
    <m/>
    <n v="119943673"/>
    <m/>
    <m/>
    <m/>
    <m/>
    <m/>
    <m/>
    <m/>
    <m/>
    <m/>
    <m/>
    <m/>
    <m/>
    <m/>
    <s v="NON KAWASAN"/>
  </r>
  <r>
    <n v="76510287"/>
    <x v="58"/>
    <s v="-"/>
    <s v="-"/>
    <x v="0"/>
    <x v="4"/>
    <s v="TREG 3"/>
    <x v="0"/>
    <n v="891599849.06273341"/>
    <n v="52119752.711287819"/>
    <n v="46701198.906277098"/>
    <n v="41797056.838749543"/>
    <n v="39090863.524431527"/>
    <n v="53433252.317019969"/>
    <n v="45046301.859041058"/>
    <n v="50691364.658966124"/>
    <n v="32641787.396008931"/>
    <n v="50397793.867445424"/>
    <n v="56877629.929436997"/>
    <n v="48399608.509247817"/>
    <n v="53955144.304117732"/>
    <n v="571151754.82202995"/>
    <n v="555616.45151022077"/>
    <n v="1948155.5828846768"/>
    <n v="1520001.9995846078"/>
    <n v="4942168.2920393497"/>
    <n v="5901534.6735219881"/>
    <n v="6823828.3539811745"/>
    <n v="8406716.9507971779"/>
    <n v="5744286.161221005"/>
    <n v="9208233.1221776977"/>
    <n v="6631187.2172638327"/>
    <n v="5644476.6358277947"/>
    <n v="7207252.7936771289"/>
    <n v="64533458.234486654"/>
    <n v="52675369.16279804"/>
    <n v="48649354.489161775"/>
    <n v="43317058.838334151"/>
    <n v="44033031.816470876"/>
    <n v="59334786.990541957"/>
    <n v="51870130.213022232"/>
    <n v="59098081.609763302"/>
    <n v="38386073.557229936"/>
    <n v="59606026.989623122"/>
    <n v="63508817.146700829"/>
    <n v="54044085.145075612"/>
    <n v="61162397.097794861"/>
    <n v="635685213.05651665"/>
    <m/>
    <m/>
    <m/>
    <m/>
    <m/>
    <m/>
    <m/>
    <m/>
    <m/>
    <m/>
    <m/>
    <m/>
    <n v="0"/>
    <n v="44259316"/>
    <n v="42804282"/>
    <n v="51451134"/>
    <n v="50332298.099999994"/>
    <n v="50332298.099999994"/>
    <n v="50332298.099999994"/>
    <n v="50332298.099999994"/>
    <n v="50332298.099999994"/>
    <n v="50332298.099999994"/>
    <n v="50332298.099999994"/>
    <n v="50332298.099999994"/>
    <n v="50332298.099999994"/>
    <n v="591505414.9000001"/>
    <n v="16216216"/>
    <n v="16216216"/>
    <n v="24600378"/>
    <n v="23370359.099999998"/>
    <n v="23370359.099999998"/>
    <n v="23370359.099999998"/>
    <n v="23370359.099999998"/>
    <n v="23370359.099999998"/>
    <n v="23370359.099999998"/>
    <n v="23370359.099999998"/>
    <n v="23370359.099999998"/>
    <n v="23370359.099999998"/>
    <n v="267366041.89999995"/>
    <n v="28043100"/>
    <n v="26588066"/>
    <n v="26961939"/>
    <n v="26961939"/>
    <n v="26961939"/>
    <n v="26961939"/>
    <n v="26961939"/>
    <n v="26961939"/>
    <n v="26961939"/>
    <n v="26961939"/>
    <n v="26961939"/>
    <n v="26961939"/>
    <n v="324250556"/>
    <m/>
    <n v="0"/>
    <n v="3599640"/>
    <n v="0"/>
    <m/>
    <m/>
    <m/>
    <m/>
    <m/>
    <m/>
    <m/>
    <m/>
    <n v="3599640"/>
    <m/>
    <m/>
    <m/>
    <m/>
    <m/>
    <m/>
    <m/>
    <m/>
    <m/>
    <m/>
    <m/>
    <m/>
    <m/>
    <s v="NON KAWASAN"/>
  </r>
  <r>
    <n v="76510288"/>
    <x v="59"/>
    <s v="-"/>
    <s v="-"/>
    <x v="0"/>
    <x v="4"/>
    <s v="TREG 3"/>
    <x v="0"/>
    <n v="569620647.23612678"/>
    <n v="31421056.542523406"/>
    <n v="10838251.066730501"/>
    <n v="44451801.807596318"/>
    <n v="22672030.877530303"/>
    <n v="38613093.094943933"/>
    <n v="35868227.073725887"/>
    <n v="41688513.321450807"/>
    <n v="22034716.314677674"/>
    <n v="32122920.587604221"/>
    <n v="40184855.383782551"/>
    <n v="34195012.538122952"/>
    <n v="38120077.678376481"/>
    <n v="392210556.28706503"/>
    <n v="334960.45224094018"/>
    <n v="452121.14075981081"/>
    <n v="1616545.1049186066"/>
    <n v="2866372.9070358723"/>
    <n v="4264694.6960995495"/>
    <n v="5433489.8717906922"/>
    <n v="6913673.2449554577"/>
    <n v="3877658.856644284"/>
    <n v="5869212.0951534547"/>
    <n v="4685028.1855823472"/>
    <n v="3987903.1107533425"/>
    <n v="5092026.7174913436"/>
    <n v="45393686.383425698"/>
    <n v="31756016.994764347"/>
    <n v="11290372.207490312"/>
    <n v="46068346.912514925"/>
    <n v="25538403.784566175"/>
    <n v="42877787.791043483"/>
    <n v="41301716.945516579"/>
    <n v="48602186.566406265"/>
    <n v="25912375.171321958"/>
    <n v="37992132.682757676"/>
    <n v="44869883.569364898"/>
    <n v="38182915.648876294"/>
    <n v="43212104.395867825"/>
    <n v="437604242.6704908"/>
    <m/>
    <m/>
    <m/>
    <m/>
    <m/>
    <m/>
    <m/>
    <m/>
    <m/>
    <m/>
    <m/>
    <m/>
    <n v="0"/>
    <n v="19881621"/>
    <n v="10745992"/>
    <n v="19301505"/>
    <n v="18935804.649999999"/>
    <n v="18935804.649999999"/>
    <n v="18935804.649999999"/>
    <n v="18935804.649999999"/>
    <n v="18935804.649999999"/>
    <n v="18935804.649999999"/>
    <n v="18935804.649999999"/>
    <n v="18935804.649999999"/>
    <n v="18935804.649999999"/>
    <n v="220351359.85000005"/>
    <n v="7059123"/>
    <n v="-660506"/>
    <n v="7314007"/>
    <n v="6948306.6499999994"/>
    <n v="6948306.6499999994"/>
    <n v="6948306.6499999994"/>
    <n v="6948306.6499999994"/>
    <n v="6948306.6499999994"/>
    <n v="6948306.6499999994"/>
    <n v="6948306.6499999994"/>
    <n v="6948306.6499999994"/>
    <n v="6948306.6499999994"/>
    <n v="76247383.849999994"/>
    <n v="12822498"/>
    <n v="11406498"/>
    <n v="11987498"/>
    <n v="11987498"/>
    <n v="11987498"/>
    <n v="11987498"/>
    <n v="11987498"/>
    <n v="11987498"/>
    <n v="11987498"/>
    <n v="11987498"/>
    <n v="11987498"/>
    <n v="11987498"/>
    <n v="144103976"/>
    <m/>
    <n v="0"/>
    <n v="-1442"/>
    <n v="0"/>
    <m/>
    <m/>
    <m/>
    <m/>
    <m/>
    <m/>
    <m/>
    <m/>
    <n v="-1442"/>
    <m/>
    <m/>
    <m/>
    <m/>
    <m/>
    <m/>
    <m/>
    <m/>
    <m/>
    <m/>
    <m/>
    <m/>
    <m/>
    <s v="NON KAWASAN"/>
  </r>
  <r>
    <n v="76510289"/>
    <x v="60"/>
    <s v="-"/>
    <s v="-"/>
    <x v="0"/>
    <x v="4"/>
    <s v="TREG 3"/>
    <x v="0"/>
    <n v="1037422569.3438944"/>
    <n v="71544979.150231883"/>
    <n v="69146765.774014428"/>
    <n v="27374372.914527643"/>
    <n v="58712960.54580766"/>
    <n v="5616232.7002743455"/>
    <n v="24673419.301938754"/>
    <n v="70437996.53366527"/>
    <n v="44937804.837153345"/>
    <n v="108148340.10314974"/>
    <n v="78853044.517721131"/>
    <n v="67099428.881877296"/>
    <n v="74801418.432007015"/>
    <n v="701346763.69236851"/>
    <n v="762696.77753509581"/>
    <n v="2884479.6479723603"/>
    <n v="995503.14578326046"/>
    <n v="7422945.0510832071"/>
    <n v="620295.23897574283"/>
    <n v="3737647.0714308731"/>
    <n v="11681522.157147512"/>
    <n v="7908133.4398150146"/>
    <n v="19759895.2459234"/>
    <n v="9193232.9370430857"/>
    <n v="7825293.8456883952"/>
    <n v="9991868.9666807353"/>
    <n v="82783513.525078684"/>
    <n v="72307675.927766979"/>
    <n v="72031245.421986789"/>
    <n v="28369876.060310904"/>
    <n v="66135905.596890867"/>
    <n v="6236527.9392500883"/>
    <n v="28411066.373369627"/>
    <n v="82119518.690812781"/>
    <n v="52845938.27696836"/>
    <n v="127908235.34907314"/>
    <n v="88046277.454764217"/>
    <n v="74924722.727565691"/>
    <n v="84793287.39868775"/>
    <n v="784130277.21744716"/>
    <m/>
    <m/>
    <m/>
    <m/>
    <m/>
    <m/>
    <m/>
    <m/>
    <m/>
    <m/>
    <m/>
    <m/>
    <n v="0"/>
    <n v="47783413"/>
    <n v="46833792"/>
    <n v="43805361"/>
    <n v="42673844.799999997"/>
    <n v="42673844.799999997"/>
    <n v="42673844.799999997"/>
    <n v="42673844.799999997"/>
    <n v="42673844.799999997"/>
    <n v="42673844.799999997"/>
    <n v="42673844.799999997"/>
    <n v="42673844.799999997"/>
    <n v="42673844.799999997"/>
    <n v="522487169.20000011"/>
    <n v="22630324"/>
    <n v="22630324"/>
    <n v="22630324"/>
    <n v="21498807.800000001"/>
    <n v="21498807.800000001"/>
    <n v="21498807.800000001"/>
    <n v="21498807.800000001"/>
    <n v="21498807.800000001"/>
    <n v="21498807.800000001"/>
    <n v="21498807.800000001"/>
    <n v="21498807.800000001"/>
    <n v="21498807.800000001"/>
    <n v="261380242.20000005"/>
    <n v="25153089"/>
    <n v="24203468"/>
    <n v="21175037"/>
    <n v="21175037"/>
    <n v="21175037"/>
    <n v="21175037"/>
    <n v="21175037"/>
    <n v="21175037"/>
    <n v="21175037"/>
    <n v="21175037"/>
    <n v="21175037"/>
    <n v="21175037"/>
    <n v="261106927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76510290"/>
    <x v="61"/>
    <s v="-"/>
    <s v="-"/>
    <x v="0"/>
    <x v="4"/>
    <s v="TREG 3"/>
    <x v="0"/>
    <n v="348289146.60407811"/>
    <n v="20585037.135722421"/>
    <n v="19317399.383367263"/>
    <n v="26465650.527923051"/>
    <n v="16603502.007207997"/>
    <n v="25661309.140968658"/>
    <n v="20087223.878021721"/>
    <n v="26575233.912445664"/>
    <n v="16624151.173519352"/>
    <n v="24100035.704227056"/>
    <n v="30070347.626384795"/>
    <n v="25588145.192751352"/>
    <n v="28525273.424181081"/>
    <n v="280203309.10672039"/>
    <n v="219444.35060758144"/>
    <n v="805831.54901536182"/>
    <n v="962456.32504573464"/>
    <n v="2099142.7090258524"/>
    <n v="2834210.8910925314"/>
    <n v="3042908.3452963009"/>
    <n v="4407268.7903785035"/>
    <n v="2925510.1863621939"/>
    <n v="4403342.4875900708"/>
    <n v="3505808.9629638791"/>
    <n v="2984149.9165650718"/>
    <n v="3810366.1704254411"/>
    <n v="32000440.684368525"/>
    <n v="20804481.486330003"/>
    <n v="20123230.932382625"/>
    <n v="27428106.852968786"/>
    <n v="18702644.71623385"/>
    <n v="28495520.032061189"/>
    <n v="23130132.223318022"/>
    <n v="30982502.702824168"/>
    <n v="19549661.359881546"/>
    <n v="28503378.191817127"/>
    <n v="33576156.589348674"/>
    <n v="28572295.109316424"/>
    <n v="32335639.594606522"/>
    <n v="312203749.79108894"/>
    <m/>
    <m/>
    <m/>
    <m/>
    <m/>
    <m/>
    <m/>
    <m/>
    <m/>
    <m/>
    <m/>
    <m/>
    <n v="0"/>
    <n v="20588177"/>
    <n v="20313177"/>
    <n v="20267704"/>
    <n v="20219904"/>
    <n v="20219904"/>
    <n v="20219904"/>
    <n v="20219904"/>
    <n v="20219904"/>
    <n v="20219904"/>
    <n v="20219904"/>
    <n v="20219904"/>
    <n v="20219904"/>
    <n v="243148194"/>
    <n v="956000"/>
    <n v="956000"/>
    <n v="956000"/>
    <n v="908200"/>
    <n v="908200"/>
    <n v="908200"/>
    <n v="908200"/>
    <n v="908200"/>
    <n v="908200"/>
    <n v="908200"/>
    <n v="908200"/>
    <n v="908200"/>
    <n v="11041800"/>
    <n v="19632177"/>
    <n v="19357177"/>
    <n v="19311704"/>
    <n v="19311704"/>
    <n v="19311704"/>
    <n v="19311704"/>
    <n v="19311704"/>
    <n v="19311704"/>
    <n v="19311704"/>
    <n v="19311704"/>
    <n v="19311704"/>
    <n v="19311704"/>
    <n v="232106394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76510291"/>
    <x v="62"/>
    <s v="-"/>
    <s v="-"/>
    <x v="0"/>
    <x v="4"/>
    <s v="TREG 3"/>
    <x v="0"/>
    <n v="373701642.74907511"/>
    <n v="21038350.558016114"/>
    <n v="23025034.812883172"/>
    <n v="5486684.1815572744"/>
    <n v="3605028.4094642978"/>
    <n v="4544574.616810577"/>
    <n v="4158444.4986182139"/>
    <n v="3833025.7035649964"/>
    <n v="2407715.9795040684"/>
    <n v="3345737.767002827"/>
    <n v="4260118.8066363903"/>
    <n v="3625117.3387478436"/>
    <n v="4041225.4387166486"/>
    <n v="83371058.111522421"/>
    <n v="224276.84466241673"/>
    <n v="960496.75741414726"/>
    <n v="199530.09991183504"/>
    <n v="455775.48027354805"/>
    <n v="501933.9739679778"/>
    <n v="629940.97866066312"/>
    <n v="635673.59789556591"/>
    <n v="423708.70851597283"/>
    <n v="611303.21309832204"/>
    <n v="496674.09506407473"/>
    <n v="422769.74444507575"/>
    <n v="539821.24797777319"/>
    <n v="6101904.741887372"/>
    <n v="21262627.402678531"/>
    <n v="23985531.570297319"/>
    <n v="5686214.2814691095"/>
    <n v="4060803.8897378459"/>
    <n v="5046508.5907785548"/>
    <n v="4788385.477278877"/>
    <n v="4468699.3014605623"/>
    <n v="2831424.6880200412"/>
    <n v="3957040.9801011491"/>
    <n v="4756792.901700465"/>
    <n v="4047887.0831929194"/>
    <n v="4581046.6866944218"/>
    <n v="89472962.853409797"/>
    <m/>
    <m/>
    <m/>
    <m/>
    <m/>
    <m/>
    <m/>
    <m/>
    <m/>
    <m/>
    <m/>
    <m/>
    <n v="0"/>
    <n v="3443700"/>
    <n v="3443700"/>
    <n v="3443700"/>
    <n v="3443700"/>
    <n v="3443700"/>
    <n v="3443700"/>
    <n v="3443700"/>
    <n v="3443700"/>
    <n v="3443700"/>
    <n v="3443700"/>
    <n v="3443700"/>
    <n v="3443700"/>
    <n v="41324400"/>
    <n v="0"/>
    <n v="0"/>
    <n v="0"/>
    <n v="0"/>
    <n v="0"/>
    <n v="0"/>
    <n v="0"/>
    <n v="0"/>
    <n v="0"/>
    <n v="0"/>
    <n v="0"/>
    <n v="0"/>
    <n v="0"/>
    <n v="3443700"/>
    <n v="3443700"/>
    <n v="3443700"/>
    <n v="3443700"/>
    <n v="3443700"/>
    <n v="3443700"/>
    <n v="3443700"/>
    <n v="3443700"/>
    <n v="3443700"/>
    <n v="3443700"/>
    <n v="3443700"/>
    <n v="3443700"/>
    <n v="413244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76510292"/>
    <x v="63"/>
    <s v="-"/>
    <s v="-"/>
    <x v="0"/>
    <x v="4"/>
    <s v="TREG 3"/>
    <x v="0"/>
    <n v="622781962.34255314"/>
    <n v="38344749.770379283"/>
    <n v="36579985.373025984"/>
    <n v="48974505.893813945"/>
    <n v="29597641.824682206"/>
    <n v="43214707.230287351"/>
    <n v="5131383.6943926746"/>
    <n v="134007671.1337322"/>
    <n v="14463301.025606556"/>
    <n v="48507397.257036492"/>
    <n v="25597025.547128193"/>
    <n v="21781604.068580128"/>
    <n v="24281799.52056523"/>
    <n v="470481772.33923024"/>
    <n v="408769.6639598906"/>
    <n v="1525945.8942224681"/>
    <n v="1781018.8687317297"/>
    <n v="3741962.0278702788"/>
    <n v="4772928.5055030584"/>
    <n v="777326.44199127704"/>
    <n v="22223993.534913391"/>
    <n v="2545244.809024265"/>
    <n v="8862836.7993187308"/>
    <n v="2984278.1567845233"/>
    <n v="2540222.1018473841"/>
    <n v="3243528.8550742678"/>
    <n v="55408055.659241274"/>
    <n v="38753519.434339173"/>
    <n v="38105931.267248452"/>
    <n v="50755524.762545675"/>
    <n v="33339603.852552485"/>
    <n v="47987635.735790409"/>
    <n v="5908710.1363839516"/>
    <n v="156231664.66864559"/>
    <n v="17008545.834630821"/>
    <n v="57370234.056355223"/>
    <n v="28581303.703912716"/>
    <n v="24321826.170427512"/>
    <n v="27525328.375639498"/>
    <n v="525889827.9984715"/>
    <m/>
    <m/>
    <m/>
    <m/>
    <m/>
    <m/>
    <m/>
    <m/>
    <m/>
    <m/>
    <m/>
    <m/>
    <n v="0"/>
    <n v="21312747"/>
    <n v="21067747"/>
    <n v="17667747"/>
    <n v="16905545.25"/>
    <n v="16905545.25"/>
    <n v="16905545.25"/>
    <n v="16905545.25"/>
    <n v="16905545.25"/>
    <n v="16905545.25"/>
    <n v="16905545.25"/>
    <n v="16905545.25"/>
    <n v="16905545.25"/>
    <n v="212198148.25"/>
    <n v="15244035"/>
    <n v="15244035"/>
    <n v="15244035"/>
    <n v="14481833.25"/>
    <n v="14481833.25"/>
    <n v="14481833.25"/>
    <n v="14481833.25"/>
    <n v="14481833.25"/>
    <n v="14481833.25"/>
    <n v="14481833.25"/>
    <n v="14481833.25"/>
    <n v="14481833.25"/>
    <n v="176068604.25"/>
    <n v="6068712"/>
    <n v="5823712"/>
    <n v="2423712"/>
    <n v="2423712"/>
    <n v="2423712"/>
    <n v="2423712"/>
    <n v="2423712"/>
    <n v="2423712"/>
    <n v="2423712"/>
    <n v="2423712"/>
    <n v="2423712"/>
    <n v="2423712"/>
    <n v="36129544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76510293"/>
    <x v="64"/>
    <s v="-"/>
    <s v="-"/>
    <x v="0"/>
    <x v="4"/>
    <s v="TREG 3"/>
    <x v="0"/>
    <n v="144267629.76886418"/>
    <n v="13552825.774783095"/>
    <n v="13144110.812834071"/>
    <n v="5789602.2436684165"/>
    <n v="10488590.520546002"/>
    <n v="13821647.465245331"/>
    <n v="7789752.3550279401"/>
    <n v="15004112.287017202"/>
    <n v="9581327.5312885921"/>
    <n v="11278845.462551935"/>
    <n v="16955134.955560707"/>
    <n v="14427849.667587653"/>
    <n v="16083946.436551595"/>
    <n v="147917745.51266253"/>
    <n v="144478.2941821292"/>
    <n v="548310.82417106442"/>
    <n v="210546.09230324998"/>
    <n v="1326048.4631256498"/>
    <n v="1526557.4941497725"/>
    <n v="1180028.788091572"/>
    <n v="2488300.0476220455"/>
    <n v="1686117.4443785604"/>
    <n v="2060769.5376777574"/>
    <n v="1976746.8216200732"/>
    <n v="1682609.8983501866"/>
    <n v="2148471.0935958531"/>
    <n v="16978984.799267914"/>
    <n v="13697304.068965225"/>
    <n v="13692421.637005135"/>
    <n v="6000148.3359716665"/>
    <n v="11814638.983671652"/>
    <n v="15348204.959395103"/>
    <n v="8969781.1431195121"/>
    <n v="17492412.334639248"/>
    <n v="11267444.975667153"/>
    <n v="13339615.000229692"/>
    <n v="18931881.77718078"/>
    <n v="16110459.565937839"/>
    <n v="18232417.530147448"/>
    <n v="164896730.31193042"/>
    <m/>
    <m/>
    <m/>
    <m/>
    <m/>
    <m/>
    <m/>
    <m/>
    <m/>
    <m/>
    <m/>
    <m/>
    <n v="0"/>
    <n v="14203010"/>
    <n v="14203010"/>
    <n v="14203010"/>
    <n v="13652559.5"/>
    <n v="13652559.5"/>
    <n v="13652559.5"/>
    <n v="13652559.5"/>
    <n v="13652559.5"/>
    <n v="13652559.5"/>
    <n v="13652559.5"/>
    <n v="13652559.5"/>
    <n v="13652559.5"/>
    <n v="165482065.5"/>
    <n v="11009010"/>
    <n v="11009010"/>
    <n v="11009010"/>
    <n v="10458559.5"/>
    <n v="10458559.5"/>
    <n v="10458559.5"/>
    <n v="10458559.5"/>
    <n v="10458559.5"/>
    <n v="10458559.5"/>
    <n v="10458559.5"/>
    <n v="10458559.5"/>
    <n v="10458559.5"/>
    <n v="127154065.5"/>
    <n v="3194000"/>
    <n v="3194000"/>
    <n v="3194000"/>
    <n v="3194000"/>
    <n v="3194000"/>
    <n v="3194000"/>
    <n v="3194000"/>
    <n v="3194000"/>
    <n v="3194000"/>
    <n v="3194000"/>
    <n v="3194000"/>
    <n v="3194000"/>
    <n v="383280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76510294"/>
    <x v="65"/>
    <s v="-"/>
    <s v="-"/>
    <x v="0"/>
    <x v="4"/>
    <s v="TREG 3"/>
    <x v="0"/>
    <n v="976382128.7683295"/>
    <n v="57044171.585191488"/>
    <n v="56714468.575148962"/>
    <n v="47820119.35616605"/>
    <n v="43290373.297736518"/>
    <n v="62800841.845275387"/>
    <n v="61048547.957852833"/>
    <n v="69646541.999980941"/>
    <n v="44453547.346295767"/>
    <n v="99703736.070062786"/>
    <n v="78578495.867134988"/>
    <n v="66865803.690011948"/>
    <n v="74540976.636537462"/>
    <n v="762507624.22739518"/>
    <n v="608112.63574241847"/>
    <n v="2365862.3584107459"/>
    <n v="1739038.165346615"/>
    <n v="5473102.6887882426"/>
    <n v="6936155.4763195664"/>
    <n v="9247924.8091830835"/>
    <n v="11550266.384317711"/>
    <n v="7822914.0377812609"/>
    <n v="18216972.895677909"/>
    <n v="9161224.1577648073"/>
    <n v="7798047.9241274297"/>
    <n v="9957079.5155135244"/>
    <n v="90876701.048973307"/>
    <n v="57652284.220933907"/>
    <n v="59080330.933559708"/>
    <n v="49559157.521512665"/>
    <n v="48763475.986524761"/>
    <n v="69736997.321594954"/>
    <n v="70296472.767035916"/>
    <n v="81196808.384298652"/>
    <n v="52276461.384077027"/>
    <n v="117920708.9657407"/>
    <n v="87739720.024899796"/>
    <n v="74663851.614139378"/>
    <n v="84498056.152050987"/>
    <n v="853384325.27636838"/>
    <m/>
    <m/>
    <m/>
    <m/>
    <m/>
    <m/>
    <m/>
    <m/>
    <m/>
    <m/>
    <m/>
    <m/>
    <n v="0"/>
    <n v="64313775"/>
    <n v="63714335"/>
    <n v="50070800"/>
    <n v="48021381.100000001"/>
    <n v="48021381.100000001"/>
    <n v="48021381.100000001"/>
    <n v="48021381.100000001"/>
    <n v="48021381.100000001"/>
    <n v="48021381.100000001"/>
    <n v="48021381.100000001"/>
    <n v="48021381.100000001"/>
    <n v="48021381.100000001"/>
    <n v="610291339.9000001"/>
    <n v="53500135"/>
    <n v="53500135"/>
    <n v="40988378"/>
    <n v="38938959.100000001"/>
    <n v="38938959.100000001"/>
    <n v="38938959.100000001"/>
    <n v="38938959.100000001"/>
    <n v="38938959.100000001"/>
    <n v="38938959.100000001"/>
    <n v="38938959.100000001"/>
    <n v="38938959.100000001"/>
    <n v="38938959.100000001"/>
    <n v="498439279.9000001"/>
    <n v="10813640"/>
    <n v="10214200"/>
    <n v="9082422"/>
    <n v="9082422"/>
    <n v="9082422"/>
    <n v="9082422"/>
    <n v="9082422"/>
    <n v="9082422"/>
    <n v="9082422"/>
    <n v="9082422"/>
    <n v="9082422"/>
    <n v="9082422"/>
    <n v="11185206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76510295"/>
    <x v="66"/>
    <s v="-"/>
    <s v="-"/>
    <x v="0"/>
    <x v="4"/>
    <s v="TREG 3"/>
    <x v="0"/>
    <n v="2275354878.3796644"/>
    <n v="130102536.69449265"/>
    <n v="132975962.75940479"/>
    <n v="221988456.9450399"/>
    <n v="83513289.251510784"/>
    <n v="185604265.98964691"/>
    <n v="29201548.022951186"/>
    <n v="128868441.7488112"/>
    <n v="78471777.156824484"/>
    <n v="71396239.301496163"/>
    <n v="247029298.40477762"/>
    <n v="87164878.711625874"/>
    <n v="97170075.419888586"/>
    <n v="1493486770.4064698"/>
    <n v="1386942.685071826"/>
    <n v="5547135.1979441196"/>
    <n v="8072886.5609585643"/>
    <n v="10558393.775178939"/>
    <n v="20499407.462468833"/>
    <n v="4423589.5768469945"/>
    <n v="21371697.545746163"/>
    <n v="13809425.877930939"/>
    <n v="13044880.8387153"/>
    <n v="28800382.995980233"/>
    <n v="10165373.987653792"/>
    <n v="12979842.915152073"/>
    <n v="150659959.41964775"/>
    <n v="131489479.37956448"/>
    <n v="138523097.95734891"/>
    <n v="230061343.50599846"/>
    <n v="94071683.026689723"/>
    <n v="206103673.45211574"/>
    <n v="33625137.59979818"/>
    <n v="150240139.29455736"/>
    <n v="92281203.034755424"/>
    <n v="84441120.140211463"/>
    <n v="275829681.40075785"/>
    <n v="97330252.699279666"/>
    <n v="110149918.33504066"/>
    <n v="1644146729.826118"/>
    <m/>
    <m/>
    <m/>
    <m/>
    <m/>
    <m/>
    <m/>
    <m/>
    <m/>
    <m/>
    <m/>
    <m/>
    <n v="0"/>
    <n v="78853808"/>
    <n v="78340750"/>
    <n v="43860543"/>
    <n v="42069533.799999997"/>
    <n v="42069533.799999997"/>
    <n v="42069533.799999997"/>
    <n v="42069533.799999997"/>
    <n v="42069533.799999997"/>
    <n v="42069533.799999997"/>
    <n v="42069533.799999997"/>
    <n v="42069533.799999997"/>
    <n v="42069533.799999997"/>
    <n v="579680905.20000005"/>
    <n v="70151151"/>
    <n v="70151151"/>
    <n v="35820184"/>
    <n v="34029174.799999997"/>
    <n v="34029174.799999997"/>
    <n v="34029174.799999997"/>
    <n v="34029174.799999997"/>
    <n v="34029174.799999997"/>
    <n v="34029174.799999997"/>
    <n v="34029174.799999997"/>
    <n v="34029174.799999997"/>
    <n v="34029174.799999997"/>
    <n v="482385059.20000011"/>
    <n v="8702657"/>
    <n v="8189599"/>
    <n v="8040359"/>
    <n v="8040359"/>
    <n v="8040359"/>
    <n v="8040359"/>
    <n v="8040359"/>
    <n v="8040359"/>
    <n v="8040359"/>
    <n v="8040359"/>
    <n v="8040359"/>
    <n v="8040359"/>
    <n v="97295846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76510296"/>
    <x v="67"/>
    <s v="-"/>
    <s v="-"/>
    <x v="0"/>
    <x v="4"/>
    <s v="TREG 3"/>
    <x v="0"/>
    <n v="76719141.724552333"/>
    <n v="7843864.0704264082"/>
    <n v="7655525.8972335318"/>
    <n v="3775656.1751020462"/>
    <n v="6510761.4790638145"/>
    <n v="8753464.1056832243"/>
    <n v="4796884.4009515233"/>
    <n v="10180866.360870006"/>
    <n v="6500605.4421145003"/>
    <n v="33402295.344986226"/>
    <n v="11504710.162855983"/>
    <n v="9789850.0444796234"/>
    <n v="10913575.298127558"/>
    <n v="121628058.78189445"/>
    <n v="83618.584015172906"/>
    <n v="319352.73324662168"/>
    <n v="137306.43662399054"/>
    <n v="823140.65328206029"/>
    <n v="966792.5812680684"/>
    <n v="726654.8958538603"/>
    <n v="1688407.1357228346"/>
    <n v="1143973.4420077121"/>
    <n v="6102967.9823176451"/>
    <n v="1341298.6276837122"/>
    <n v="1141715.4300693255"/>
    <n v="1457820.1406169292"/>
    <n v="15933048.642707933"/>
    <n v="7927482.6544415811"/>
    <n v="7974878.6304801535"/>
    <n v="3912962.6117260368"/>
    <n v="7333902.1323458748"/>
    <n v="9720256.6869512927"/>
    <n v="5523539.2968053836"/>
    <n v="11869273.49659284"/>
    <n v="7644578.8841222124"/>
    <n v="39505263.327303872"/>
    <n v="12846008.790539695"/>
    <n v="10931565.474548949"/>
    <n v="12371395.438744487"/>
    <n v="137561107.42460239"/>
    <m/>
    <m/>
    <m/>
    <m/>
    <m/>
    <m/>
    <m/>
    <m/>
    <m/>
    <m/>
    <m/>
    <m/>
    <n v="0"/>
    <n v="9678000"/>
    <n v="9678000"/>
    <n v="9678000"/>
    <n v="9243000"/>
    <n v="9243000"/>
    <n v="9243000"/>
    <n v="9243000"/>
    <n v="9243000"/>
    <n v="9243000"/>
    <n v="9243000"/>
    <n v="9243000"/>
    <n v="9243000"/>
    <n v="112221000"/>
    <n v="8700000"/>
    <n v="8700000"/>
    <n v="8700000"/>
    <n v="8265000"/>
    <n v="8265000"/>
    <n v="8265000"/>
    <n v="8265000"/>
    <n v="8265000"/>
    <n v="8265000"/>
    <n v="8265000"/>
    <n v="8265000"/>
    <n v="8265000"/>
    <n v="100485000"/>
    <n v="978000"/>
    <n v="978000"/>
    <n v="978000"/>
    <n v="978000"/>
    <n v="978000"/>
    <n v="978000"/>
    <n v="978000"/>
    <n v="978000"/>
    <n v="978000"/>
    <n v="978000"/>
    <n v="978000"/>
    <n v="978000"/>
    <n v="117360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76510297"/>
    <x v="68"/>
    <s v="-"/>
    <s v="-"/>
    <x v="0"/>
    <x v="4"/>
    <s v="TREG 3"/>
    <x v="0"/>
    <n v="882840822.56281817"/>
    <n v="51131297.781943418"/>
    <n v="47392955.327163428"/>
    <n v="68428935.320177346"/>
    <n v="42770318.992659338"/>
    <n v="58094050.470110372"/>
    <n v="37887867.419369623"/>
    <n v="58710536.859560721"/>
    <n v="37487382.889692523"/>
    <n v="51820518.73442255"/>
    <n v="66392531.641075842"/>
    <n v="56496245.419376023"/>
    <n v="62981151.462430626"/>
    <n v="639593792.31798184"/>
    <n v="545079.14479347318"/>
    <n v="1977012.4252122268"/>
    <n v="2488503.4110748023"/>
    <n v="5407353.4147901163"/>
    <n v="6416305.1715548933"/>
    <n v="5739434.6105746627"/>
    <n v="9736626.1241572723"/>
    <n v="6597011.7426836416"/>
    <n v="9468180.6563555226"/>
    <n v="7740500.2227814272"/>
    <n v="6588725.5517930388"/>
    <n v="8412934.2193597704"/>
    <n v="71117666.695130855"/>
    <n v="51676376.926736891"/>
    <n v="49369967.752375655"/>
    <n v="70917438.731252149"/>
    <n v="48177672.407449454"/>
    <n v="64510355.641665265"/>
    <n v="43627302.029944286"/>
    <n v="68447162.983717993"/>
    <n v="44084394.632376164"/>
    <n v="61288699.390778072"/>
    <n v="74133031.863857269"/>
    <n v="63084970.971169062"/>
    <n v="71394085.681790397"/>
    <n v="710711459.01311266"/>
    <m/>
    <m/>
    <m/>
    <m/>
    <m/>
    <m/>
    <m/>
    <m/>
    <m/>
    <m/>
    <m/>
    <m/>
    <n v="0"/>
    <n v="55367951"/>
    <n v="21972195"/>
    <n v="39145265"/>
    <n v="37861354.25"/>
    <n v="37861354.25"/>
    <n v="37861354.25"/>
    <n v="37861354.25"/>
    <n v="37861354.25"/>
    <n v="37861354.25"/>
    <n v="37861354.25"/>
    <n v="37861354.25"/>
    <n v="37861354.25"/>
    <n v="457237599.25"/>
    <n v="41894431"/>
    <n v="8938895"/>
    <n v="25678215"/>
    <n v="24394304.25"/>
    <n v="24394304.25"/>
    <n v="24394304.25"/>
    <n v="24394304.25"/>
    <n v="24394304.25"/>
    <n v="24394304.25"/>
    <n v="24394304.25"/>
    <n v="24394304.25"/>
    <n v="24394304.25"/>
    <n v="296060279.25"/>
    <n v="13473520"/>
    <n v="13033300"/>
    <n v="13467050"/>
    <n v="13467050"/>
    <n v="13467050"/>
    <n v="13467050"/>
    <n v="13467050"/>
    <n v="13467050"/>
    <n v="13467050"/>
    <n v="13467050"/>
    <n v="13467050"/>
    <n v="13467050"/>
    <n v="16117732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76510298"/>
    <x v="69"/>
    <s v="-"/>
    <s v="-"/>
    <x v="0"/>
    <x v="4"/>
    <s v="TREG 3"/>
    <x v="0"/>
    <n v="492222106.94976944"/>
    <n v="32446186.682970393"/>
    <n v="17521378.835659001"/>
    <n v="38707502.682323396"/>
    <n v="20809464.686496373"/>
    <n v="27977511.198570389"/>
    <n v="26174104.160860788"/>
    <n v="32187317.096444797"/>
    <n v="20551988.530997064"/>
    <n v="50408421.714453645"/>
    <n v="36372715.345503472"/>
    <n v="30951099.497723125"/>
    <n v="34503812.968893565"/>
    <n v="368611503.40089601"/>
    <n v="345888.73070240021"/>
    <n v="730909.97229063883"/>
    <n v="1407646.5169076845"/>
    <n v="2630892.931890294"/>
    <n v="3090028.124015592"/>
    <n v="3964977.9613837674"/>
    <n v="5337983.4229320846"/>
    <n v="3616729.1291963384"/>
    <n v="9210174.9471134469"/>
    <n v="4240582.5516201556"/>
    <n v="3609590.3117625117"/>
    <n v="4608971.1299983189"/>
    <n v="42794375.729813233"/>
    <n v="32792075.413672794"/>
    <n v="18252288.80794964"/>
    <n v="40115149.199231081"/>
    <n v="23440357.618386667"/>
    <n v="31067539.322585981"/>
    <n v="30139082.122244556"/>
    <n v="37525300.519376881"/>
    <n v="24168717.660193402"/>
    <n v="59618596.661567092"/>
    <n v="40613297.897123627"/>
    <n v="34560689.809485637"/>
    <n v="39112784.098891884"/>
    <n v="411405879.13070929"/>
    <m/>
    <m/>
    <m/>
    <m/>
    <m/>
    <m/>
    <m/>
    <m/>
    <m/>
    <m/>
    <m/>
    <m/>
    <n v="0"/>
    <n v="30497480"/>
    <n v="31066572"/>
    <n v="31216380"/>
    <n v="29917956"/>
    <n v="29917956"/>
    <n v="29917956"/>
    <n v="29917956"/>
    <n v="29917956"/>
    <n v="29917956"/>
    <n v="29917956"/>
    <n v="29917956"/>
    <n v="29917956"/>
    <n v="362042036"/>
    <n v="25968480"/>
    <n v="25968480"/>
    <n v="25968480"/>
    <n v="24670056"/>
    <n v="24670056"/>
    <n v="24670056"/>
    <n v="24670056"/>
    <n v="24670056"/>
    <n v="24670056"/>
    <n v="24670056"/>
    <n v="24670056"/>
    <n v="24670056"/>
    <n v="299935944"/>
    <n v="4529000"/>
    <n v="5098137"/>
    <n v="5247900"/>
    <n v="5247900"/>
    <n v="5247900"/>
    <n v="5247900"/>
    <n v="5247900"/>
    <n v="5247900"/>
    <n v="5247900"/>
    <n v="5247900"/>
    <n v="5247900"/>
    <n v="5247900"/>
    <n v="62106137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76510299"/>
    <x v="70"/>
    <s v="-"/>
    <s v="-"/>
    <x v="0"/>
    <x v="4"/>
    <s v="TREG 3"/>
    <x v="0"/>
    <n v="505112288.93187332"/>
    <n v="31051421.539939489"/>
    <n v="30723985.839865301"/>
    <n v="39813873.930439457"/>
    <n v="26099017.744634897"/>
    <n v="34980266.202650569"/>
    <n v="25879081.107721753"/>
    <n v="39671082.815959141"/>
    <n v="25360732.483352263"/>
    <n v="35109752.194219127"/>
    <n v="45062608.799344815"/>
    <n v="38345701.58776769"/>
    <n v="42747202.432749495"/>
    <n v="414844726.67864406"/>
    <n v="331020.00206982717"/>
    <n v="1281660.9839615524"/>
    <n v="1447881.0845210701"/>
    <n v="3299639.0031213239"/>
    <n v="3863460.3909037262"/>
    <n v="3920286.4641463719"/>
    <n v="6579100.1408050135"/>
    <n v="4462969.594010666"/>
    <n v="6414939.1919136271"/>
    <n v="5253710.3922490031"/>
    <n v="4471966.2692152411"/>
    <n v="5710111.5774757192"/>
    <n v="47036745.094393142"/>
    <n v="31382441.542009316"/>
    <n v="32005646.823826853"/>
    <n v="41261755.014960527"/>
    <n v="29398656.74775622"/>
    <n v="38843726.593554296"/>
    <n v="29799367.571868125"/>
    <n v="46250182.956764154"/>
    <n v="29823702.077362929"/>
    <n v="41524691.386132754"/>
    <n v="50316319.191593818"/>
    <n v="42817667.856982931"/>
    <n v="48457314.010225214"/>
    <n v="461881471.7730372"/>
    <m/>
    <m/>
    <m/>
    <m/>
    <m/>
    <m/>
    <m/>
    <m/>
    <m/>
    <m/>
    <m/>
    <m/>
    <n v="0"/>
    <n v="36995928"/>
    <n v="10785389"/>
    <n v="23662400"/>
    <n v="23415650"/>
    <n v="23415650"/>
    <n v="23415650"/>
    <n v="23415650"/>
    <n v="23415650"/>
    <n v="23415650"/>
    <n v="23415650"/>
    <n v="23415650"/>
    <n v="23415650"/>
    <n v="282184567"/>
    <n v="17453198"/>
    <n v="-7987011"/>
    <n v="4935000"/>
    <n v="4688250"/>
    <n v="4688250"/>
    <n v="4688250"/>
    <n v="4688250"/>
    <n v="4688250"/>
    <n v="4688250"/>
    <n v="4688250"/>
    <n v="4688250"/>
    <n v="4688250"/>
    <n v="56595437"/>
    <n v="19542730"/>
    <n v="18772400"/>
    <n v="18727400"/>
    <n v="18727400"/>
    <n v="18727400"/>
    <n v="18727400"/>
    <n v="18727400"/>
    <n v="18727400"/>
    <n v="18727400"/>
    <n v="18727400"/>
    <n v="18727400"/>
    <n v="18727400"/>
    <n v="22558913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76510300"/>
    <x v="71"/>
    <s v="-"/>
    <s v="-"/>
    <x v="0"/>
    <x v="4"/>
    <s v="TREG 3"/>
    <x v="0"/>
    <n v="1312374493.6150832"/>
    <n v="51576830.55791802"/>
    <n v="50338424.848800637"/>
    <n v="86379139.057996258"/>
    <n v="119139227.50391415"/>
    <n v="38411047.984461598"/>
    <n v="64112502.519596346"/>
    <n v="86985090.756130576"/>
    <n v="55541025.125862204"/>
    <n v="60863833.181221165"/>
    <n v="98295976.162978336"/>
    <n v="83644251.179676399"/>
    <n v="93245333.621799693"/>
    <n v="888532682.50035536"/>
    <n v="549828.69418964535"/>
    <n v="2099883.6368123814"/>
    <n v="3141284.913841784"/>
    <n v="15062499.505540654"/>
    <n v="4242379.4490684941"/>
    <n v="9712067.2393244132"/>
    <n v="14425712.186796531"/>
    <n v="9774083.083744593"/>
    <n v="11120494.006465666"/>
    <n v="11460024.291607544"/>
    <n v="9754790.0912211686"/>
    <n v="12455581.389146313"/>
    <n v="103798628.48775919"/>
    <n v="52126659.252107665"/>
    <n v="52438308.485613018"/>
    <n v="89520423.971838042"/>
    <n v="134201727.0094548"/>
    <n v="42653427.433530092"/>
    <n v="73824569.758920759"/>
    <n v="101410802.94292711"/>
    <n v="65315108.209606797"/>
    <n v="71984327.187686831"/>
    <n v="109756000.45458588"/>
    <n v="93399041.270897567"/>
    <n v="105700915.01094601"/>
    <n v="992331310.9881146"/>
    <m/>
    <m/>
    <m/>
    <m/>
    <m/>
    <m/>
    <m/>
    <m/>
    <m/>
    <m/>
    <m/>
    <m/>
    <n v="0"/>
    <n v="99995979"/>
    <n v="100012539"/>
    <n v="-3718743"/>
    <n v="70329914.899999991"/>
    <n v="70329914.899999991"/>
    <n v="70329914.899999991"/>
    <n v="70329914.899999991"/>
    <n v="70329914.899999991"/>
    <n v="70329914.899999991"/>
    <n v="70329914.899999991"/>
    <n v="70329914.899999991"/>
    <n v="70329914.899999991"/>
    <n v="829259009.09999979"/>
    <n v="98900983"/>
    <n v="98900983"/>
    <n v="72878862"/>
    <n v="69234918.899999991"/>
    <n v="69234918.899999991"/>
    <n v="69234918.899999991"/>
    <n v="69234918.899999991"/>
    <n v="69234918.899999991"/>
    <n v="69234918.899999991"/>
    <n v="69234918.899999991"/>
    <n v="69234918.899999991"/>
    <n v="69234918.899999991"/>
    <n v="893795098.09999979"/>
    <n v="1094996"/>
    <n v="1111556"/>
    <n v="1094996"/>
    <n v="1094996"/>
    <n v="1094996"/>
    <n v="1094996"/>
    <n v="1094996"/>
    <n v="1094996"/>
    <n v="1094996"/>
    <n v="1094996"/>
    <n v="1094996"/>
    <n v="1094996"/>
    <n v="13156512"/>
    <m/>
    <n v="0"/>
    <n v="3946305"/>
    <n v="0"/>
    <m/>
    <m/>
    <m/>
    <m/>
    <m/>
    <m/>
    <m/>
    <m/>
    <n v="3946305"/>
    <m/>
    <m/>
    <m/>
    <m/>
    <m/>
    <m/>
    <m/>
    <m/>
    <m/>
    <m/>
    <m/>
    <m/>
    <m/>
    <s v="NON KAWASAN"/>
  </r>
  <r>
    <n v="76510301"/>
    <x v="72"/>
    <s v="-"/>
    <s v="-"/>
    <x v="0"/>
    <x v="4"/>
    <s v="TREG 3"/>
    <x v="0"/>
    <n v="559306006.59726894"/>
    <n v="32219472.427460145"/>
    <n v="34371849.467061915"/>
    <n v="30252479.69162149"/>
    <n v="27956436.14202987"/>
    <n v="38227863.79431361"/>
    <n v="39547018.44325231"/>
    <n v="39255081.129053637"/>
    <n v="25064853.510707974"/>
    <n v="34117868.89600867"/>
    <n v="42544452.65595445"/>
    <n v="36202894.799642839"/>
    <n v="40358434.154860877"/>
    <n v="420118705.11196786"/>
    <n v="343471.87023011222"/>
    <n v="1433832.7923381925"/>
    <n v="1100169.0813078098"/>
    <n v="3534468.1545141749"/>
    <n v="4222147.3313717172"/>
    <n v="5990770.7099449486"/>
    <n v="6510109.9201550707"/>
    <n v="4410900.9536712989"/>
    <n v="6233711.1670532674"/>
    <n v="4960126.3443581089"/>
    <n v="4222067.0815316737"/>
    <n v="5391023.2483403236"/>
    <n v="48352798.654816695"/>
    <n v="32562944.297690257"/>
    <n v="35805682.259400107"/>
    <n v="31352648.7729293"/>
    <n v="31490904.296544045"/>
    <n v="42450011.125685327"/>
    <n v="45537789.153197259"/>
    <n v="45765191.049208708"/>
    <n v="29475754.464379273"/>
    <n v="40351580.063061938"/>
    <n v="47504579.000312559"/>
    <n v="40424961.881174512"/>
    <n v="45749457.4032012"/>
    <n v="468471503.76678449"/>
    <m/>
    <m/>
    <m/>
    <m/>
    <m/>
    <m/>
    <m/>
    <m/>
    <m/>
    <m/>
    <m/>
    <m/>
    <n v="0"/>
    <n v="34841101"/>
    <n v="34462253"/>
    <n v="35513186"/>
    <n v="34962187.350000001"/>
    <n v="34962187.350000001"/>
    <n v="34962187.350000001"/>
    <n v="34962187.350000001"/>
    <n v="34962187.350000001"/>
    <n v="34962187.350000001"/>
    <n v="34962187.350000001"/>
    <n v="34962187.350000001"/>
    <n v="34962187.350000001"/>
    <n v="419476226.1500001"/>
    <n v="11070513"/>
    <n v="11070513"/>
    <n v="11070513"/>
    <n v="10516987.35"/>
    <n v="10516987.35"/>
    <n v="10516987.35"/>
    <n v="10516987.35"/>
    <n v="10516987.35"/>
    <n v="10516987.35"/>
    <n v="10516987.35"/>
    <n v="10516987.35"/>
    <n v="10516987.35"/>
    <n v="127864425.14999998"/>
    <n v="23770588"/>
    <n v="23391740"/>
    <n v="24445200"/>
    <n v="24445200"/>
    <n v="24445200"/>
    <n v="24445200"/>
    <n v="24445200"/>
    <n v="24445200"/>
    <n v="24445200"/>
    <n v="24445200"/>
    <n v="24445200"/>
    <n v="24445200"/>
    <n v="291614328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76510302"/>
    <x v="73"/>
    <s v="-"/>
    <s v="-"/>
    <x v="0"/>
    <x v="4"/>
    <s v="TREG 3"/>
    <x v="0"/>
    <n v="1379989798.9507511"/>
    <n v="78545388.740309939"/>
    <n v="68933460.737140045"/>
    <n v="25495244.873757113"/>
    <n v="61760526.363068841"/>
    <n v="83142324.979756191"/>
    <n v="36613010.15575812"/>
    <n v="92328918.946706116"/>
    <n v="58684448.03305763"/>
    <n v="81659065.800437123"/>
    <n v="104037494.61102705"/>
    <n v="88529954.846986935"/>
    <n v="98691841.445236519"/>
    <n v="878421679.53324163"/>
    <n v="837323.81494837999"/>
    <n v="2875581.5595254749"/>
    <n v="927166.31550197676"/>
    <n v="7808241.8133447543"/>
    <n v="9182808.3155809343"/>
    <n v="5546313.1603403389"/>
    <n v="15311939.088243991"/>
    <n v="10327261.146134511"/>
    <n v="14920012.499106392"/>
    <n v="12129410.195830688"/>
    <n v="10324572.390068546"/>
    <n v="13183118.294709802"/>
    <n v="103373748.59333579"/>
    <n v="79382712.555258319"/>
    <n v="71809042.296665519"/>
    <n v="26422411.18925909"/>
    <n v="69568768.176413596"/>
    <n v="92325133.295337126"/>
    <n v="42159323.316098459"/>
    <n v="107640858.03495011"/>
    <n v="69011709.179192141"/>
    <n v="96579078.299543515"/>
    <n v="116166904.80685773"/>
    <n v="98854527.23705548"/>
    <n v="111874959.73994632"/>
    <n v="981795428.12657738"/>
    <m/>
    <m/>
    <m/>
    <m/>
    <m/>
    <m/>
    <m/>
    <m/>
    <m/>
    <m/>
    <m/>
    <m/>
    <n v="0"/>
    <n v="79216284"/>
    <n v="53228864"/>
    <n v="66337182"/>
    <n v="63817218.149999999"/>
    <n v="63817218.149999999"/>
    <n v="63817218.149999999"/>
    <n v="63817218.149999999"/>
    <n v="63817218.149999999"/>
    <n v="63817218.149999999"/>
    <n v="63817218.149999999"/>
    <n v="63817218.149999999"/>
    <n v="63817218.149999999"/>
    <n v="773137293.3499999"/>
    <n v="63061184"/>
    <n v="37333764"/>
    <n v="50399277"/>
    <n v="47879313.149999999"/>
    <n v="47879313.149999999"/>
    <n v="47879313.149999999"/>
    <n v="47879313.149999999"/>
    <n v="47879313.149999999"/>
    <n v="47879313.149999999"/>
    <n v="47879313.149999999"/>
    <n v="47879313.149999999"/>
    <n v="47879313.149999999"/>
    <n v="581708043.3499999"/>
    <n v="16155100"/>
    <n v="15895100"/>
    <n v="15937905"/>
    <n v="15937905"/>
    <n v="15937905"/>
    <n v="15937905"/>
    <n v="15937905"/>
    <n v="15937905"/>
    <n v="15937905"/>
    <n v="15937905"/>
    <n v="15937905"/>
    <n v="15937905"/>
    <n v="19142925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76510303"/>
    <x v="74"/>
    <s v="-"/>
    <s v="-"/>
    <x v="0"/>
    <x v="4"/>
    <s v="TREG 3"/>
    <x v="0"/>
    <n v="304191330.79267514"/>
    <n v="37128753.891853243"/>
    <n v="20134393.025438514"/>
    <n v="23921084.783375174"/>
    <n v="16249048.967442486"/>
    <n v="24813363.932220686"/>
    <n v="21980730.338064793"/>
    <n v="31506350.946181487"/>
    <n v="20117183.465751205"/>
    <n v="37790309.268823139"/>
    <n v="20368288.126695707"/>
    <n v="28611061.32067778"/>
    <n v="19321725.016796824"/>
    <n v="301942293.08332103"/>
    <n v="395806.68390086293"/>
    <n v="839912.7024387829"/>
    <n v="869920.02435095608"/>
    <n v="2054330.0234976523"/>
    <n v="2740558.0095313787"/>
    <n v="3329745.7223338373"/>
    <n v="5225051.1766441502"/>
    <n v="3540212.341410812"/>
    <n v="6904706.5516749993"/>
    <n v="2374675.8089402728"/>
    <n v="3336689.5337582082"/>
    <n v="2580969.0327404514"/>
    <n v="34192577.611222364"/>
    <n v="37524560.575754106"/>
    <n v="20974305.727877297"/>
    <n v="24791004.80772613"/>
    <n v="18303378.990940139"/>
    <n v="27553921.941752065"/>
    <n v="25310476.060398631"/>
    <n v="36731402.122825637"/>
    <n v="23657395.807162017"/>
    <n v="44695015.820498139"/>
    <n v="22742963.93563598"/>
    <n v="31947750.854435988"/>
    <n v="21902694.049537275"/>
    <n v="336134870.69454342"/>
    <m/>
    <m/>
    <m/>
    <m/>
    <m/>
    <m/>
    <m/>
    <m/>
    <m/>
    <m/>
    <m/>
    <m/>
    <n v="0"/>
    <n v="17014225"/>
    <n v="16964225"/>
    <n v="12536785"/>
    <n v="12070670.75"/>
    <n v="12070670.75"/>
    <n v="12070670.75"/>
    <n v="12070670.75"/>
    <n v="12070670.75"/>
    <n v="12070670.75"/>
    <n v="12070670.75"/>
    <n v="12070670.75"/>
    <n v="12070670.75"/>
    <n v="155151271.75"/>
    <n v="13225225"/>
    <n v="13225225"/>
    <n v="9322285"/>
    <n v="8856170.75"/>
    <n v="8856170.75"/>
    <n v="8856170.75"/>
    <n v="8856170.75"/>
    <n v="8856170.75"/>
    <n v="8856170.75"/>
    <n v="8856170.75"/>
    <n v="8856170.75"/>
    <n v="8856170.75"/>
    <n v="115478271.75"/>
    <n v="3789000"/>
    <n v="3739000"/>
    <n v="3214500"/>
    <n v="3214500"/>
    <n v="3214500"/>
    <n v="3214500"/>
    <n v="3214500"/>
    <n v="3214500"/>
    <n v="3214500"/>
    <n v="3214500"/>
    <n v="3214500"/>
    <n v="3214500"/>
    <n v="396730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76510304"/>
    <x v="75"/>
    <s v="-"/>
    <s v="-"/>
    <x v="0"/>
    <x v="4"/>
    <s v="TREG 3"/>
    <x v="0"/>
    <n v="239697409.41547152"/>
    <n v="12407305.531744126"/>
    <n v="10832262.227448838"/>
    <n v="18849393.367133237"/>
    <n v="9918526.8668359239"/>
    <n v="13335067.738869775"/>
    <n v="32324186.423544493"/>
    <n v="15435945.968005277"/>
    <n v="9856036.8839991018"/>
    <n v="13699174.028084025"/>
    <n v="17443121.062265914"/>
    <n v="14843097.921633847"/>
    <n v="16546858.847605795"/>
    <n v="185490976.86717033"/>
    <n v="132266.6112891566"/>
    <n v="451871.31439657323"/>
    <n v="685481.65291957557"/>
    <n v="1253976.6217847895"/>
    <n v="1472816.293640377"/>
    <n v="4896621.7143990807"/>
    <n v="2559915.8652334064"/>
    <n v="1734460.6651093569"/>
    <n v="2502990.2769883666"/>
    <n v="2033639.6147445515"/>
    <n v="1731037.1303098034"/>
    <n v="2210306.2867146619"/>
    <n v="21665384.047529701"/>
    <n v="12539572.143033283"/>
    <n v="11284133.541845411"/>
    <n v="19534875.020052813"/>
    <n v="11172503.488620713"/>
    <n v="14807884.032510152"/>
    <n v="37220808.137943573"/>
    <n v="17995861.833238684"/>
    <n v="11590497.549108459"/>
    <n v="16202164.305072391"/>
    <n v="19476760.677010465"/>
    <n v="16574135.05194365"/>
    <n v="18757165.134320457"/>
    <n v="207156360.91470009"/>
    <m/>
    <m/>
    <m/>
    <m/>
    <m/>
    <m/>
    <m/>
    <m/>
    <m/>
    <m/>
    <m/>
    <m/>
    <n v="0"/>
    <n v="14653514"/>
    <n v="14653514"/>
    <n v="14653514"/>
    <n v="13977838.299999999"/>
    <n v="13977838.299999999"/>
    <n v="13977838.299999999"/>
    <n v="13977838.299999999"/>
    <n v="13977838.299999999"/>
    <n v="13977838.299999999"/>
    <n v="13977838.299999999"/>
    <n v="13977838.299999999"/>
    <n v="13977838.299999999"/>
    <n v="169761086.70000002"/>
    <n v="13513514"/>
    <n v="13513514"/>
    <n v="13513514"/>
    <n v="12837838.299999999"/>
    <n v="12837838.299999999"/>
    <n v="12837838.299999999"/>
    <n v="12837838.299999999"/>
    <n v="12837838.299999999"/>
    <n v="12837838.299999999"/>
    <n v="12837838.299999999"/>
    <n v="12837838.299999999"/>
    <n v="12837838.299999999"/>
    <n v="156081086.69999999"/>
    <n v="1140000"/>
    <n v="1140000"/>
    <n v="1140000"/>
    <n v="1140000"/>
    <n v="1140000"/>
    <n v="1140000"/>
    <n v="1140000"/>
    <n v="1140000"/>
    <n v="1140000"/>
    <n v="1140000"/>
    <n v="1140000"/>
    <n v="1140000"/>
    <n v="136800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76510305"/>
    <x v="76"/>
    <s v="-"/>
    <s v="-"/>
    <x v="0"/>
    <x v="4"/>
    <s v="TREG 3"/>
    <x v="0"/>
    <n v="1038559026.8182689"/>
    <n v="57371029.242700271"/>
    <n v="33836116.903847426"/>
    <n v="57365573.211556397"/>
    <n v="39054077.520253316"/>
    <n v="50435167.344594195"/>
    <n v="35266673.025408089"/>
    <n v="54599985.241386093"/>
    <n v="34618453.051372893"/>
    <n v="48692723.522435851"/>
    <n v="61213917.810643025"/>
    <n v="52089541.372029558"/>
    <n v="58068625.099026509"/>
    <n v="582611883.34525359"/>
    <n v="611597.06309226155"/>
    <n v="1411484.5355824232"/>
    <n v="2086170.476674445"/>
    <n v="4937517.521832481"/>
    <n v="5570405.6171441153"/>
    <n v="5342363.5994452238"/>
    <n v="9054927.2944232896"/>
    <n v="6092138.8394985572"/>
    <n v="8896697.9532404318"/>
    <n v="7136741.6294976547"/>
    <n v="6074805.319741942"/>
    <n v="7756725.8111847714"/>
    <n v="64971575.661357597"/>
    <n v="57982626.305792533"/>
    <n v="35247601.439429849"/>
    <n v="59451743.688230842"/>
    <n v="43991595.042085797"/>
    <n v="56005572.961738311"/>
    <n v="40609036.624853313"/>
    <n v="63654912.535809383"/>
    <n v="40710591.89087145"/>
    <n v="57589421.475676283"/>
    <n v="68350659.440140679"/>
    <n v="58164346.6917715"/>
    <n v="65825350.91021128"/>
    <n v="647583459.00661135"/>
    <m/>
    <m/>
    <m/>
    <m/>
    <m/>
    <m/>
    <m/>
    <m/>
    <m/>
    <m/>
    <m/>
    <m/>
    <n v="0"/>
    <n v="50334413"/>
    <n v="48488128"/>
    <n v="53578978"/>
    <n v="51704917.5"/>
    <n v="51704917.5"/>
    <n v="51704917.5"/>
    <n v="51704917.5"/>
    <n v="51704917.5"/>
    <n v="51704917.5"/>
    <n v="51704917.5"/>
    <n v="51704917.5"/>
    <n v="51704917.5"/>
    <n v="617745776.5"/>
    <n v="32030613"/>
    <n v="32030613"/>
    <n v="37481210"/>
    <n v="35607149.5"/>
    <n v="35607149.5"/>
    <n v="35607149.5"/>
    <n v="35607149.5"/>
    <n v="35607149.5"/>
    <n v="35607149.5"/>
    <n v="35607149.5"/>
    <n v="35607149.5"/>
    <n v="35607149.5"/>
    <n v="422006781.5"/>
    <n v="18303800"/>
    <n v="16457515"/>
    <n v="16097768"/>
    <n v="16097768"/>
    <n v="16097768"/>
    <n v="16097768"/>
    <n v="16097768"/>
    <n v="16097768"/>
    <n v="16097768"/>
    <n v="16097768"/>
    <n v="16097768"/>
    <n v="16097768"/>
    <n v="195738995"/>
    <m/>
    <n v="0"/>
    <n v="6090000"/>
    <n v="0"/>
    <m/>
    <m/>
    <m/>
    <m/>
    <m/>
    <m/>
    <m/>
    <m/>
    <n v="6090000"/>
    <m/>
    <m/>
    <m/>
    <m/>
    <m/>
    <m/>
    <m/>
    <m/>
    <m/>
    <m/>
    <m/>
    <m/>
    <m/>
    <s v="NON KAWASAN"/>
  </r>
  <r>
    <n v="76510306"/>
    <x v="77"/>
    <s v="-"/>
    <s v="-"/>
    <x v="0"/>
    <x v="4"/>
    <s v="TREG 3"/>
    <x v="0"/>
    <n v="329153661.16316843"/>
    <n v="1791736.9601665284"/>
    <n v="20280281.486904595"/>
    <n v="2266242.5526616238"/>
    <n v="1487222.6081593693"/>
    <n v="57973033.240943566"/>
    <n v="21641268.102653276"/>
    <n v="29031636.697719045"/>
    <n v="18537048.697155882"/>
    <n v="25765148.71628293"/>
    <n v="32479787.943857215"/>
    <n v="30638593.079729598"/>
    <n v="30810911.911274601"/>
    <n v="272702911.99750823"/>
    <n v="19100.599677861435"/>
    <n v="845998.48668714985"/>
    <n v="82414.731374001596"/>
    <n v="188026.14612633293"/>
    <n v="6402939.1991865262"/>
    <n v="3278322.3661090471"/>
    <n v="4814641.5859595835"/>
    <n v="3262140.9792642631"/>
    <n v="4707577.0108334832"/>
    <n v="3786718.1684600413"/>
    <n v="3573145.0753392987"/>
    <n v="4115678.5661923774"/>
    <n v="35076702.915209964"/>
    <n v="1810837.5598443898"/>
    <n v="21126279.973591745"/>
    <n v="2348657.2840356254"/>
    <n v="1675248.7542857022"/>
    <n v="64375972.440130092"/>
    <n v="24919590.468762323"/>
    <n v="33846278.283678629"/>
    <n v="21799189.676420145"/>
    <n v="30472725.727116413"/>
    <n v="36266506.112317257"/>
    <n v="34211738.155068897"/>
    <n v="34926590.477466978"/>
    <n v="307779614.91271824"/>
    <m/>
    <m/>
    <m/>
    <m/>
    <m/>
    <m/>
    <m/>
    <m/>
    <m/>
    <m/>
    <m/>
    <m/>
    <n v="0"/>
    <n v="27468969"/>
    <n v="27468969"/>
    <n v="27468969"/>
    <n v="26181220.549999997"/>
    <n v="26181220.549999997"/>
    <n v="26181220.549999997"/>
    <n v="26181220.549999997"/>
    <n v="26181220.549999997"/>
    <n v="26181220.549999997"/>
    <n v="26181220.549999997"/>
    <n v="26181220.549999997"/>
    <n v="26181220.549999997"/>
    <n v="318037891.95000005"/>
    <n v="25754969"/>
    <n v="25754969"/>
    <n v="25754969"/>
    <n v="24467220.549999997"/>
    <n v="24467220.549999997"/>
    <n v="24467220.549999997"/>
    <n v="24467220.549999997"/>
    <n v="24467220.549999997"/>
    <n v="24467220.549999997"/>
    <n v="24467220.549999997"/>
    <n v="24467220.549999997"/>
    <n v="24467220.549999997"/>
    <n v="297469891.95000005"/>
    <n v="1714000"/>
    <n v="1714000"/>
    <n v="1714000"/>
    <n v="1714000"/>
    <n v="1714000"/>
    <n v="1714000"/>
    <n v="1714000"/>
    <n v="1714000"/>
    <n v="1714000"/>
    <n v="1714000"/>
    <n v="1714000"/>
    <n v="1714000"/>
    <n v="205680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76510307"/>
    <x v="78"/>
    <s v="-"/>
    <s v="-"/>
    <x v="0"/>
    <x v="4"/>
    <s v="TREG 3"/>
    <x v="0"/>
    <n v="646032842.2916739"/>
    <n v="38481862.589169361"/>
    <n v="36474872.581924908"/>
    <n v="15217487.372561362"/>
    <n v="31920701.433466505"/>
    <n v="23767007.230112225"/>
    <n v="26920253.864212513"/>
    <n v="41574497.717022561"/>
    <n v="26546924.38261731"/>
    <n v="24766255.958811194"/>
    <n v="17360557.708303217"/>
    <n v="14772841.231719682"/>
    <n v="16468537.762799416"/>
    <n v="314271799.83272034"/>
    <n v="410231.33892705292"/>
    <n v="1521561.08022172"/>
    <n v="553402.87054620497"/>
    <n v="4035661.1305231415"/>
    <n v="2624991.2025227398"/>
    <n v="4078008.2722398899"/>
    <n v="6894764.7598347515"/>
    <n v="4671715.0780993812"/>
    <n v="4525068.2804107368"/>
    <n v="2024013.8082879335"/>
    <n v="1722843.6292269323"/>
    <n v="2199844.2656311281"/>
    <n v="35262105.716471612"/>
    <n v="38892093.928096414"/>
    <n v="37996433.662146628"/>
    <n v="15770890.243107567"/>
    <n v="35956362.563989647"/>
    <n v="26391998.432634965"/>
    <n v="30998262.136452403"/>
    <n v="48469262.476857312"/>
    <n v="31218639.460716691"/>
    <n v="29291324.239221931"/>
    <n v="19384571.51659115"/>
    <n v="16495684.860946614"/>
    <n v="18668382.028430544"/>
    <n v="349533905.54919183"/>
    <m/>
    <m/>
    <m/>
    <m/>
    <m/>
    <m/>
    <m/>
    <m/>
    <m/>
    <m/>
    <m/>
    <m/>
    <n v="0"/>
    <n v="35798925"/>
    <n v="35531675"/>
    <n v="-12138052"/>
    <n v="29561281.25"/>
    <n v="29561281.25"/>
    <n v="29561281.25"/>
    <n v="29561281.25"/>
    <n v="29561281.25"/>
    <n v="29561281.25"/>
    <n v="29561281.25"/>
    <n v="29561281.25"/>
    <n v="29561281.25"/>
    <n v="325244079.25"/>
    <n v="27095375"/>
    <n v="27095375"/>
    <n v="21957875"/>
    <n v="20859981.25"/>
    <n v="20859981.25"/>
    <n v="20859981.25"/>
    <n v="20859981.25"/>
    <n v="20859981.25"/>
    <n v="20859981.25"/>
    <n v="20859981.25"/>
    <n v="20859981.25"/>
    <n v="20859981.25"/>
    <n v="263888456.25"/>
    <n v="8703550"/>
    <n v="8436300"/>
    <n v="8701300"/>
    <n v="8701300"/>
    <n v="8701300"/>
    <n v="8701300"/>
    <n v="8701300"/>
    <n v="8701300"/>
    <n v="8701300"/>
    <n v="8701300"/>
    <n v="8701300"/>
    <n v="8701300"/>
    <n v="10415285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76510308"/>
    <x v="79"/>
    <s v="-"/>
    <s v="-"/>
    <x v="0"/>
    <x v="4"/>
    <s v="TREG 3"/>
    <x v="0"/>
    <n v="1283653431.4482307"/>
    <n v="85948926.583923593"/>
    <n v="74871283.746102527"/>
    <n v="124768516.43866259"/>
    <n v="67074374.692963406"/>
    <n v="87798023.72897929"/>
    <n v="73702593.51260601"/>
    <n v="95156122.812789336"/>
    <n v="58933152.277243972"/>
    <n v="84689971.006920293"/>
    <n v="103413831.8573155"/>
    <n v="87999253.52981028"/>
    <n v="98100223.722849756"/>
    <n v="1042456273.9101666"/>
    <n v="916248.35336814821"/>
    <n v="3123279.7624839395"/>
    <n v="4537362.4081624895"/>
    <n v="8480059.4801071435"/>
    <n v="9697015.6004940569"/>
    <n v="11164819.899024144"/>
    <n v="15780805.981535599"/>
    <n v="10371028.000283286"/>
    <n v="15473792.328952238"/>
    <n v="12056699.281444371"/>
    <n v="10262680.749254256"/>
    <n v="13104090.825921521"/>
    <n v="114967882.67103119"/>
    <n v="86865174.937291741"/>
    <n v="77994563.508586466"/>
    <n v="129305878.84682508"/>
    <n v="75554434.17307055"/>
    <n v="97495039.329473346"/>
    <n v="84867413.411630154"/>
    <n v="110936928.79432493"/>
    <n v="69304180.277527258"/>
    <n v="100163763.33587253"/>
    <n v="115470531.13875987"/>
    <n v="98261934.279064536"/>
    <n v="111204314.54877128"/>
    <n v="1157424156.5811977"/>
    <m/>
    <m/>
    <m/>
    <m/>
    <m/>
    <m/>
    <m/>
    <m/>
    <m/>
    <m/>
    <m/>
    <m/>
    <n v="0"/>
    <n v="82253224"/>
    <n v="90311264"/>
    <n v="71254467"/>
    <n v="69586878.799999997"/>
    <n v="69586878.799999997"/>
    <n v="69586878.799999997"/>
    <n v="69586878.799999997"/>
    <n v="69586878.799999997"/>
    <n v="69586878.799999997"/>
    <n v="69586878.799999997"/>
    <n v="69586878.799999997"/>
    <n v="69586878.799999997"/>
    <n v="870100864.19999981"/>
    <n v="44101122"/>
    <n v="51559063"/>
    <n v="33351764"/>
    <n v="31684175.799999997"/>
    <n v="31684175.799999997"/>
    <n v="31684175.799999997"/>
    <n v="31684175.799999997"/>
    <n v="31684175.799999997"/>
    <n v="31684175.799999997"/>
    <n v="31684175.799999997"/>
    <n v="31684175.799999997"/>
    <n v="31684175.799999997"/>
    <n v="414169531.20000011"/>
    <n v="38152102"/>
    <n v="38752201"/>
    <n v="37902703"/>
    <n v="37902703"/>
    <n v="37902703"/>
    <n v="37902703"/>
    <n v="37902703"/>
    <n v="37902703"/>
    <n v="37902703"/>
    <n v="37902703"/>
    <n v="37902703"/>
    <n v="37902703"/>
    <n v="455931333"/>
    <m/>
    <n v="0"/>
    <n v="22373823"/>
    <n v="0"/>
    <m/>
    <m/>
    <m/>
    <m/>
    <m/>
    <m/>
    <m/>
    <m/>
    <n v="22373823"/>
    <m/>
    <m/>
    <m/>
    <m/>
    <m/>
    <m/>
    <m/>
    <m/>
    <m/>
    <m/>
    <m/>
    <m/>
    <m/>
    <s v="NON KAWASAN"/>
  </r>
  <r>
    <n v="76520018"/>
    <x v="80"/>
    <s v="-"/>
    <s v="-"/>
    <x v="0"/>
    <x v="4"/>
    <s v="TREG 3"/>
    <x v="0"/>
    <n v="2528849473.6178389"/>
    <n v="127599657.57608578"/>
    <n v="89869859.090462908"/>
    <n v="88005745.708524838"/>
    <n v="29063151.227956001"/>
    <n v="180708097.62978828"/>
    <n v="110499490.74704342"/>
    <n v="162276577.05845958"/>
    <n v="103747949.37769289"/>
    <n v="213941874.98792505"/>
    <n v="371519303.87157613"/>
    <n v="153962673.39169875"/>
    <n v="135917560.76204592"/>
    <n v="1767111941.4292595"/>
    <n v="1360261.0386328548"/>
    <n v="3748950.1730246246"/>
    <n v="3200438.4894363433"/>
    <n v="3674387.6066021882"/>
    <n v="19958641.065325826"/>
    <n v="16738989.149867743"/>
    <n v="26912142.931101769"/>
    <n v="18257514.597322762"/>
    <n v="39089541.591167867"/>
    <n v="43314288.268627584"/>
    <n v="17955490.540444762"/>
    <n v="18155677.871799856"/>
    <n v="212366323.32335418"/>
    <n v="128959918.61471863"/>
    <n v="93618809.263487533"/>
    <n v="91206184.197961181"/>
    <n v="32737538.834558189"/>
    <n v="200666738.69511411"/>
    <n v="127238479.89691116"/>
    <n v="189188719.98956135"/>
    <n v="122005463.97501566"/>
    <n v="253031416.57909292"/>
    <n v="414833592.14020371"/>
    <n v="171918163.93214351"/>
    <n v="154073238.63384578"/>
    <n v="1979478264.7526135"/>
    <m/>
    <m/>
    <m/>
    <m/>
    <m/>
    <m/>
    <m/>
    <m/>
    <m/>
    <m/>
    <m/>
    <m/>
    <n v="0"/>
    <n v="154083111"/>
    <n v="131778093"/>
    <n v="98159685"/>
    <n v="94469086"/>
    <n v="94469086"/>
    <n v="94469086"/>
    <n v="94469086"/>
    <n v="94469086"/>
    <n v="94469086"/>
    <n v="94469086"/>
    <n v="94469086"/>
    <n v="94469086"/>
    <n v="1234242663"/>
    <n v="129744191"/>
    <n v="108980461"/>
    <n v="74327220"/>
    <n v="70610859"/>
    <n v="70610859"/>
    <n v="70610859"/>
    <n v="70610859"/>
    <n v="70610859"/>
    <n v="70610859"/>
    <n v="70610859"/>
    <n v="70610859"/>
    <n v="70610859"/>
    <n v="948549603"/>
    <n v="24338920"/>
    <n v="22797632"/>
    <n v="23858227"/>
    <n v="23858227"/>
    <n v="23858227"/>
    <n v="23858227"/>
    <n v="23858227"/>
    <n v="23858227"/>
    <n v="23858227"/>
    <n v="23858227"/>
    <n v="23858227"/>
    <n v="23858227"/>
    <n v="285718822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76590019"/>
    <x v="81"/>
    <s v="-"/>
    <s v="-"/>
    <x v="1"/>
    <x v="4"/>
    <s v="TREG 3"/>
    <x v="0"/>
    <n v="3157170521.9172349"/>
    <n v="134778863.17664042"/>
    <n v="184597055.23091829"/>
    <n v="334256273.7896446"/>
    <n v="141283314.87406671"/>
    <n v="160857200.1208899"/>
    <n v="126607430.72178362"/>
    <n v="186106627.35376713"/>
    <n v="119180671.49337806"/>
    <n v="245906487.30222625"/>
    <n v="138923214.87486851"/>
    <n v="320959070.4175483"/>
    <n v="131785064.09399678"/>
    <n v="2225241273.449729"/>
    <n v="1436794.109741956"/>
    <n v="7700525.7285557091"/>
    <n v="12155645.467910945"/>
    <n v="17862125.724810988"/>
    <n v="17766171.865542918"/>
    <n v="19179096.616798416"/>
    <n v="30864147.165031523"/>
    <n v="20973357.666931704"/>
    <n v="44929829.017722189"/>
    <n v="16196628.58319357"/>
    <n v="37431004.709112525"/>
    <n v="17603664.740525797"/>
    <n v="244098991.39587826"/>
    <n v="136215657.28638238"/>
    <n v="192297580.959474"/>
    <n v="346411919.25755554"/>
    <n v="159145440.5988777"/>
    <n v="178623371.98643282"/>
    <n v="145786527.33858204"/>
    <n v="216970774.51879865"/>
    <n v="140154029.16030976"/>
    <n v="290836316.31994843"/>
    <n v="155119843.45806208"/>
    <n v="358390075.12666082"/>
    <n v="149388728.83452258"/>
    <n v="2469340264.8456073"/>
    <m/>
    <m/>
    <m/>
    <m/>
    <m/>
    <m/>
    <m/>
    <m/>
    <m/>
    <m/>
    <m/>
    <m/>
    <n v="0"/>
    <n v="128645120"/>
    <n v="127451265"/>
    <n v="41161578"/>
    <n v="86089972.299999997"/>
    <n v="86089972.299999997"/>
    <n v="86089972.299999997"/>
    <n v="86089972.299999997"/>
    <n v="86089972.299999997"/>
    <n v="86089972.299999997"/>
    <n v="86089972.299999997"/>
    <n v="86089972.299999997"/>
    <n v="86089972.299999997"/>
    <n v="1072067713.6999997"/>
    <n v="66843265"/>
    <n v="66843265"/>
    <n v="38138934"/>
    <n v="36231987.299999997"/>
    <n v="36231987.299999997"/>
    <n v="36231987.299999997"/>
    <n v="36231987.299999997"/>
    <n v="36231987.299999997"/>
    <n v="36231987.299999997"/>
    <n v="36231987.299999997"/>
    <n v="36231987.299999997"/>
    <n v="36231987.299999997"/>
    <n v="497913349.70000011"/>
    <n v="61801855"/>
    <n v="60613398"/>
    <n v="49857985"/>
    <n v="49857985"/>
    <n v="49857985"/>
    <n v="49857985"/>
    <n v="49857985"/>
    <n v="49857985"/>
    <n v="49857985"/>
    <n v="49857985"/>
    <n v="49857985"/>
    <n v="49857985"/>
    <n v="620995103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76520015"/>
    <x v="82"/>
    <s v="-"/>
    <s v="-"/>
    <x v="0"/>
    <x v="3"/>
    <s v="TREG 3"/>
    <x v="0"/>
    <n v="18725627164.625561"/>
    <n v="1105112416.432122"/>
    <n v="1187258755.0700667"/>
    <n v="735028864.78341758"/>
    <n v="2857967987.6030083"/>
    <n v="861131809.72935498"/>
    <n v="1349386194.9174907"/>
    <n v="577733733.14440799"/>
    <n v="3744320079.5330014"/>
    <n v="1314506780.2002685"/>
    <n v="1883237401.911864"/>
    <n v="1529696974.6153693"/>
    <n v="1364467707.188128"/>
    <n v="18509848705.128498"/>
    <n v="11780920.042717695"/>
    <n v="49526882.096972704"/>
    <n v="26730239.608340859"/>
    <n v="361326343.1534934"/>
    <n v="95109300.168347955"/>
    <n v="204411447.71800303"/>
    <n v="95812057.934277296"/>
    <n v="658923659.88123465"/>
    <n v="240174895.44489884"/>
    <n v="219560832.65290713"/>
    <n v="178396873.42642689"/>
    <n v="182263689.98448515"/>
    <n v="2324017142.1121054"/>
    <n v="1116893336.4748397"/>
    <n v="1236785637.1670394"/>
    <n v="761759104.39175844"/>
    <n v="3219294330.7565017"/>
    <n v="956241109.89770293"/>
    <n v="1553797642.6354938"/>
    <n v="673545791.07868528"/>
    <n v="4403243739.4142361"/>
    <n v="1554681675.6451674"/>
    <n v="2102798234.5647712"/>
    <n v="1708093848.0417962"/>
    <n v="1546731397.1726131"/>
    <n v="20833865847.240608"/>
    <m/>
    <m/>
    <m/>
    <m/>
    <m/>
    <m/>
    <m/>
    <m/>
    <m/>
    <m/>
    <m/>
    <m/>
    <n v="0"/>
    <n v="1179775594"/>
    <n v="894179516"/>
    <n v="2317298982"/>
    <n v="982205336.5999999"/>
    <n v="976883786.5999999"/>
    <n v="976883786.5999999"/>
    <n v="976883786.5999999"/>
    <n v="976883786.5999999"/>
    <n v="976883786.5999999"/>
    <n v="976883786.5999999"/>
    <n v="976883786.5999999"/>
    <n v="976883786.5999999"/>
    <n v="13188529721.400003"/>
    <n v="897625769"/>
    <n v="741534935"/>
    <n v="864885908"/>
    <n v="821641612.5999999"/>
    <n v="821641612.5999999"/>
    <n v="821641612.5999999"/>
    <n v="821641612.5999999"/>
    <n v="821641612.5999999"/>
    <n v="821641612.5999999"/>
    <n v="821641612.5999999"/>
    <n v="821641612.5999999"/>
    <n v="821641612.5999999"/>
    <n v="9898821125.4000015"/>
    <n v="149141825"/>
    <n v="152644581"/>
    <n v="155242174"/>
    <n v="155242174"/>
    <n v="155242174"/>
    <n v="155242174"/>
    <n v="155242174"/>
    <n v="155242174"/>
    <n v="155242174"/>
    <n v="155242174"/>
    <n v="155242174"/>
    <n v="155242174"/>
    <n v="1854208146"/>
    <m/>
    <n v="0"/>
    <n v="1343361831"/>
    <n v="5321550"/>
    <m/>
    <m/>
    <m/>
    <m/>
    <m/>
    <m/>
    <m/>
    <m/>
    <n v="1348683381"/>
    <n v="674681972"/>
    <m/>
    <m/>
    <m/>
    <m/>
    <m/>
    <m/>
    <m/>
    <m/>
    <m/>
    <m/>
    <m/>
    <m/>
    <s v="NON KAWASAN"/>
  </r>
  <r>
    <n v="76590016"/>
    <x v="83"/>
    <s v="-"/>
    <s v="-"/>
    <x v="1"/>
    <x v="3"/>
    <s v="TREG 3"/>
    <x v="0"/>
    <n v="24269510942.954441"/>
    <n v="1424086590.8365507"/>
    <n v="1513526670.1479809"/>
    <n v="1788462092.4897244"/>
    <n v="4785047488.4386292"/>
    <n v="1984796884.620465"/>
    <n v="1956331690.022522"/>
    <n v="1657272740.9150307"/>
    <n v="4787599866.7523775"/>
    <n v="1832681648.9206603"/>
    <n v="2520787332.7456632"/>
    <n v="4632246693.8141031"/>
    <n v="1869470534.6231163"/>
    <n v="30752310234.32682"/>
    <n v="15181306.454520702"/>
    <n v="63137253.461330652"/>
    <n v="65039650.213969946"/>
    <n v="604962588.21409225"/>
    <n v="219214573.81988835"/>
    <n v="296354442.10140562"/>
    <n v="274844106.81929088"/>
    <n v="842519538.72513103"/>
    <n v="334851162.46128774"/>
    <n v="293890810.13188219"/>
    <n v="540223548.08155823"/>
    <n v="249721262.11756325"/>
    <n v="3799940242.6019206"/>
    <n v="1439267897.2910714"/>
    <n v="1576663923.6093116"/>
    <n v="1853501742.7036943"/>
    <n v="5390010076.6527214"/>
    <n v="2204011458.4403534"/>
    <n v="2252686132.1239276"/>
    <n v="1932116847.7343216"/>
    <n v="5630119405.4775085"/>
    <n v="2167532811.381948"/>
    <n v="2814678142.8775454"/>
    <n v="5172470241.8956614"/>
    <n v="2119191796.7406795"/>
    <n v="34552250476.928741"/>
    <m/>
    <m/>
    <m/>
    <m/>
    <m/>
    <m/>
    <m/>
    <m/>
    <m/>
    <m/>
    <m/>
    <m/>
    <n v="0"/>
    <n v="1866994366"/>
    <n v="1997163417"/>
    <n v="2027936618"/>
    <n v="1960904997.8499999"/>
    <n v="1960904997.8499999"/>
    <n v="1960904997.8499999"/>
    <n v="1960904997.8499999"/>
    <n v="1960904997.8499999"/>
    <n v="1960904997.8499999"/>
    <n v="1960904997.8499999"/>
    <n v="1960904997.8499999"/>
    <n v="1960904997.8499999"/>
    <n v="23540239381.649998"/>
    <n v="1193686797"/>
    <n v="1340632403"/>
    <n v="1340632403"/>
    <n v="1273600782.8499999"/>
    <n v="1273600782.8499999"/>
    <n v="1273600782.8499999"/>
    <n v="1273600782.8499999"/>
    <n v="1273600782.8499999"/>
    <n v="1273600782.8499999"/>
    <n v="1273600782.8499999"/>
    <n v="1273600782.8499999"/>
    <n v="1273600782.8499999"/>
    <n v="15337358648.650003"/>
    <n v="673307569"/>
    <n v="656531014"/>
    <n v="687304215"/>
    <n v="687304215"/>
    <n v="687304215"/>
    <n v="687304215"/>
    <n v="687304215"/>
    <n v="687304215"/>
    <n v="687304215"/>
    <n v="687304215"/>
    <n v="687304215"/>
    <n v="687304215"/>
    <n v="8202880733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76510235"/>
    <x v="84"/>
    <s v="-"/>
    <s v="-"/>
    <x v="0"/>
    <x v="3"/>
    <s v="TREG 3"/>
    <x v="0"/>
    <n v="1552521609.3488667"/>
    <n v="82020524.445956826"/>
    <n v="32718864.568520371"/>
    <n v="76530911.88403289"/>
    <n v="87523667.071028382"/>
    <n v="104048109.72858843"/>
    <n v="87071411.315553203"/>
    <n v="83592512.782308191"/>
    <n v="112893595.72143571"/>
    <n v="92435327.277118117"/>
    <n v="139988584.58053684"/>
    <n v="132011560.10041101"/>
    <n v="89109556.895399481"/>
    <n v="1119944626.3708894"/>
    <n v="874370.08759637177"/>
    <n v="1364877.993876148"/>
    <n v="2783141.8739015013"/>
    <n v="11065416.652438506"/>
    <n v="11491786.49344717"/>
    <n v="13189992.093368232"/>
    <n v="13863082.970729679"/>
    <n v="19866961.07433176"/>
    <n v="16888954.396123037"/>
    <n v="16320836.746976972"/>
    <n v="15395499.872763857"/>
    <n v="11903130.112260416"/>
    <n v="135008050.36781365"/>
    <n v="82894894.533553198"/>
    <n v="34083742.562396519"/>
    <n v="79314053.757934391"/>
    <n v="98589083.723466888"/>
    <n v="115539896.2220356"/>
    <n v="100261403.40892144"/>
    <n v="97455595.75303787"/>
    <n v="132760556.79576747"/>
    <n v="109324281.67324115"/>
    <n v="156309421.32751381"/>
    <n v="147407059.97317487"/>
    <n v="101012687.0076599"/>
    <n v="1254952676.738703"/>
    <m/>
    <m/>
    <m/>
    <m/>
    <m/>
    <m/>
    <m/>
    <m/>
    <m/>
    <m/>
    <m/>
    <m/>
    <n v="0"/>
    <n v="199722167"/>
    <n v="128800161"/>
    <n v="233676012"/>
    <n v="99180756"/>
    <n v="99180756"/>
    <n v="99180756"/>
    <n v="99180756"/>
    <n v="99180756"/>
    <n v="99180756"/>
    <n v="99180756"/>
    <n v="99180756"/>
    <n v="99180756"/>
    <n v="1454825144"/>
    <n v="7165000"/>
    <n v="5365000"/>
    <n v="5365000"/>
    <n v="5096750"/>
    <n v="5096750"/>
    <n v="5096750"/>
    <n v="5096750"/>
    <n v="5096750"/>
    <n v="5096750"/>
    <n v="5096750"/>
    <n v="5096750"/>
    <n v="5096750"/>
    <n v="63765750"/>
    <n v="96713167"/>
    <n v="94119161"/>
    <n v="94084006"/>
    <n v="94084006"/>
    <n v="94084006"/>
    <n v="94084006"/>
    <n v="94084006"/>
    <n v="94084006"/>
    <n v="94084006"/>
    <n v="94084006"/>
    <n v="94084006"/>
    <n v="94084006"/>
    <n v="1131672388"/>
    <m/>
    <n v="0"/>
    <n v="134227006"/>
    <n v="0"/>
    <m/>
    <m/>
    <m/>
    <m/>
    <m/>
    <m/>
    <m/>
    <m/>
    <n v="134227006"/>
    <m/>
    <m/>
    <m/>
    <m/>
    <m/>
    <m/>
    <m/>
    <m/>
    <m/>
    <m/>
    <m/>
    <m/>
    <m/>
    <s v="NON KAWASAN"/>
  </r>
  <r>
    <n v="76510239"/>
    <x v="85"/>
    <s v="-"/>
    <s v="-"/>
    <x v="0"/>
    <x v="3"/>
    <s v="TREG 3"/>
    <x v="0"/>
    <n v="2726696565.321712"/>
    <n v="25184620.007708643"/>
    <n v="85840825.950277001"/>
    <n v="89138913.562256172"/>
    <n v="316520939.46250069"/>
    <n v="41341020.040816918"/>
    <n v="69731815.714141443"/>
    <n v="83969920.217040971"/>
    <n v="268554192.51677638"/>
    <n v="66636587.395849735"/>
    <n v="60505689.51638341"/>
    <n v="341953239.92103308"/>
    <n v="59590306.726557881"/>
    <n v="1508968071.0313425"/>
    <n v="268477.65910995379"/>
    <n v="3580877.755409956"/>
    <n v="3241647.5489685386"/>
    <n v="40017017.014740646"/>
    <n v="4565985.6480780914"/>
    <n v="10563307.565929428"/>
    <n v="13925672.674129263"/>
    <n v="47260038.578666151"/>
    <n v="12175239.908739582"/>
    <n v="7054171.4799041301"/>
    <n v="39879394.332520008"/>
    <n v="7959989.9170000851"/>
    <n v="190491820.08319584"/>
    <n v="25453097.666818596"/>
    <n v="89421703.705686957"/>
    <n v="92380561.111224711"/>
    <n v="356537956.47724134"/>
    <n v="45907005.688895009"/>
    <n v="80295123.280070871"/>
    <n v="97895592.891170233"/>
    <n v="315814231.09544253"/>
    <n v="78811827.304589316"/>
    <n v="67559860.99628754"/>
    <n v="381832634.25355309"/>
    <n v="67550296.643557966"/>
    <n v="1699459891.1145382"/>
    <m/>
    <m/>
    <m/>
    <m/>
    <m/>
    <m/>
    <m/>
    <m/>
    <m/>
    <m/>
    <m/>
    <m/>
    <n v="0"/>
    <n v="70740799"/>
    <n v="70836016"/>
    <n v="76948279"/>
    <n v="58107929"/>
    <n v="58107929"/>
    <n v="58107929"/>
    <n v="58107929"/>
    <n v="58107929"/>
    <n v="58107929"/>
    <n v="58107929"/>
    <n v="58107929"/>
    <n v="58107929"/>
    <n v="741496455"/>
    <n v="4807000"/>
    <n v="4807000"/>
    <n v="4807000"/>
    <n v="4566650"/>
    <n v="4566650"/>
    <n v="4566650"/>
    <n v="4566650"/>
    <n v="4566650"/>
    <n v="4566650"/>
    <n v="4566650"/>
    <n v="4566650"/>
    <n v="4566650"/>
    <n v="55520850"/>
    <n v="65933799"/>
    <n v="66029016"/>
    <n v="53541279"/>
    <n v="53541279"/>
    <n v="53541279"/>
    <n v="53541279"/>
    <n v="53541279"/>
    <n v="53541279"/>
    <n v="53541279"/>
    <n v="53541279"/>
    <n v="53541279"/>
    <n v="53541279"/>
    <n v="667375605"/>
    <m/>
    <n v="0"/>
    <n v="18600000"/>
    <n v="0"/>
    <m/>
    <m/>
    <m/>
    <m/>
    <m/>
    <m/>
    <m/>
    <m/>
    <n v="18600000"/>
    <m/>
    <m/>
    <m/>
    <m/>
    <m/>
    <m/>
    <m/>
    <m/>
    <m/>
    <m/>
    <m/>
    <m/>
    <m/>
    <s v="NON KAWASAN"/>
  </r>
  <r>
    <n v="76510267"/>
    <x v="86"/>
    <s v="-"/>
    <s v="-"/>
    <x v="0"/>
    <x v="3"/>
    <s v="TREG 3"/>
    <x v="0"/>
    <n v="41344325939.420425"/>
    <n v="554025013.80786586"/>
    <n v="708995771.40117788"/>
    <n v="2241179506.8791118"/>
    <n v="3977322734.3976812"/>
    <n v="1335468192.8320982"/>
    <n v="1203948872.4162619"/>
    <n v="2584095455.1106887"/>
    <n v="2438532912.8204889"/>
    <n v="1427725870.913511"/>
    <n v="1362198193.6750157"/>
    <n v="7469301958.9895706"/>
    <n v="1042675476.5554074"/>
    <n v="26345469959.798882"/>
    <n v="5906118.0494273901"/>
    <n v="29575987.397428036"/>
    <n v="81503282.516440868"/>
    <n v="502843798.59918499"/>
    <n v="147498261.91796207"/>
    <n v="182379909.41067362"/>
    <n v="428549501.69731855"/>
    <n v="429131857.72753954"/>
    <n v="260861272.78733969"/>
    <n v="158814480.49934697"/>
    <n v="871087632.56635952"/>
    <n v="139279133.40283811"/>
    <n v="3237431236.5718598"/>
    <n v="559931131.85729325"/>
    <n v="738571758.79860592"/>
    <n v="2322682789.3955526"/>
    <n v="4480166532.9968662"/>
    <n v="1482966454.7500603"/>
    <n v="1386328781.8269355"/>
    <n v="3012644956.8080072"/>
    <n v="2867664770.5480285"/>
    <n v="1688587143.7008507"/>
    <n v="1521012674.1743627"/>
    <n v="8340389591.5559301"/>
    <n v="1181954609.9582455"/>
    <n v="29582901196.370735"/>
    <m/>
    <m/>
    <m/>
    <m/>
    <m/>
    <m/>
    <m/>
    <m/>
    <m/>
    <m/>
    <m/>
    <m/>
    <n v="0"/>
    <n v="718062753"/>
    <n v="713261265"/>
    <n v="720854873"/>
    <n v="720365556.35000002"/>
    <n v="720365556.35000002"/>
    <n v="720365556.35000002"/>
    <n v="720365556.35000002"/>
    <n v="720365556.35000002"/>
    <n v="720365556.35000002"/>
    <n v="720365556.35000002"/>
    <n v="720365556.35000002"/>
    <n v="720365556.35000002"/>
    <n v="8635468898.1500015"/>
    <n v="9786333"/>
    <n v="9786333"/>
    <n v="9786333"/>
    <n v="9297016.3499999996"/>
    <n v="9297016.3499999996"/>
    <n v="9297016.3499999996"/>
    <n v="9297016.3499999996"/>
    <n v="9297016.3499999996"/>
    <n v="9297016.3499999996"/>
    <n v="9297016.3499999996"/>
    <n v="9297016.3499999996"/>
    <n v="9297016.3499999996"/>
    <n v="113032146.14999998"/>
    <n v="708276420"/>
    <n v="703474932"/>
    <n v="711068540"/>
    <n v="711068540"/>
    <n v="711068540"/>
    <n v="711068540"/>
    <n v="711068540"/>
    <n v="711068540"/>
    <n v="711068540"/>
    <n v="711068540"/>
    <n v="711068540"/>
    <n v="711068540"/>
    <n v="8522436752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76520013"/>
    <x v="87"/>
    <s v="-"/>
    <s v="-"/>
    <x v="0"/>
    <x v="5"/>
    <s v="TREG 3"/>
    <x v="0"/>
    <n v="11848093712"/>
    <n v="110617412.14971687"/>
    <n v="76721700.283400327"/>
    <n v="418711546.17480737"/>
    <n v="656999115.4743731"/>
    <n v="440300670.21373713"/>
    <n v="541856835.92073834"/>
    <n v="551299599.92745066"/>
    <n v="1172529861.0328882"/>
    <n v="627903160.12736034"/>
    <n v="526987030.37336534"/>
    <n v="1666211100.7367439"/>
    <n v="200161648.12118065"/>
    <n v="6990299680.5357618"/>
    <n v="1179223.8223831356"/>
    <n v="3200470.4854680151"/>
    <n v="15226966.575427234"/>
    <n v="83062892.544340849"/>
    <n v="48629824.301629901"/>
    <n v="82083054.283230662"/>
    <n v="91428189.453132987"/>
    <n v="206341245.12351704"/>
    <n v="114724836.80162895"/>
    <n v="61439790.367690504"/>
    <n v="194317473.1809752"/>
    <n v="26737313.303752989"/>
    <n v="928371280.24317753"/>
    <n v="111796635.9721"/>
    <n v="79922170.768868342"/>
    <n v="433938512.7502346"/>
    <n v="740062008.01871395"/>
    <n v="488930494.51536703"/>
    <n v="623939890.203969"/>
    <n v="642727789.38058364"/>
    <n v="1378871106.1564052"/>
    <n v="742627996.92898929"/>
    <n v="588426820.74105585"/>
    <n v="1860528573.9177191"/>
    <n v="226898961.42493364"/>
    <n v="7918670960.7789392"/>
    <m/>
    <m/>
    <m/>
    <m/>
    <m/>
    <m/>
    <m/>
    <m/>
    <m/>
    <m/>
    <m/>
    <m/>
    <n v="0"/>
    <n v="126202961"/>
    <n v="121399533"/>
    <n v="1080923906"/>
    <n v="137676745.84999999"/>
    <n v="135553645.84999999"/>
    <n v="135553645.84999999"/>
    <n v="135553645.84999999"/>
    <n v="135553645.84999999"/>
    <n v="135553645.84999999"/>
    <n v="135553645.84999999"/>
    <n v="135553645.84999999"/>
    <n v="135553645.84999999"/>
    <n v="2550632312.6499991"/>
    <n v="76543591"/>
    <n v="73630049"/>
    <n v="92194103"/>
    <n v="87584397.849999994"/>
    <n v="87584397.849999994"/>
    <n v="87584397.849999994"/>
    <n v="87584397.849999994"/>
    <n v="87584397.849999994"/>
    <n v="87584397.849999994"/>
    <n v="87584397.849999994"/>
    <n v="87584397.849999994"/>
    <n v="87584397.849999994"/>
    <n v="1030627323.6500002"/>
    <n v="49659370"/>
    <n v="47789301"/>
    <n v="47969248"/>
    <n v="47969248"/>
    <n v="47969248"/>
    <n v="47969248"/>
    <n v="47969248"/>
    <n v="47969248"/>
    <n v="47969248"/>
    <n v="47969248"/>
    <n v="47969248"/>
    <n v="47969248"/>
    <n v="577141151"/>
    <m/>
    <n v="0"/>
    <n v="962290473"/>
    <n v="2123100"/>
    <m/>
    <m/>
    <m/>
    <m/>
    <m/>
    <m/>
    <m/>
    <m/>
    <n v="964413573"/>
    <m/>
    <m/>
    <m/>
    <m/>
    <m/>
    <m/>
    <m/>
    <m/>
    <m/>
    <m/>
    <m/>
    <m/>
    <m/>
    <s v="NON KAWASAN"/>
  </r>
  <r>
    <n v="76510202"/>
    <x v="88"/>
    <s v="-"/>
    <s v="-"/>
    <x v="0"/>
    <x v="5"/>
    <s v="TREG 3"/>
    <x v="0"/>
    <n v="1352235940"/>
    <n v="53027220.021059871"/>
    <n v="74853464.095221087"/>
    <n v="162841946.52924222"/>
    <n v="56260397.355879776"/>
    <n v="90771381.102695003"/>
    <n v="96802492.445709184"/>
    <n v="89506396.294084191"/>
    <n v="35924000.266247571"/>
    <n v="207450477.34147435"/>
    <n v="82037515.777849227"/>
    <n v="153240716.68342111"/>
    <n v="85944179.068430871"/>
    <n v="1188660186.9813144"/>
    <n v="565290.39929945767"/>
    <n v="3122536.4099970013"/>
    <n v="5921950.0859980881"/>
    <n v="7112873.1074458137"/>
    <n v="10025413.571361452"/>
    <n v="14664102.610556483"/>
    <n v="14843848.533029318"/>
    <n v="6321888.4150423929"/>
    <n v="37903491.603057474"/>
    <n v="9564500.6066014618"/>
    <n v="17871294.244287252"/>
    <n v="11480303.364585087"/>
    <n v="139397492.95126128"/>
    <n v="53592510.420359328"/>
    <n v="77976000.505218089"/>
    <n v="168763896.61524031"/>
    <n v="63373270.46332559"/>
    <n v="100796794.67405646"/>
    <n v="111466595.05626567"/>
    <n v="104350244.82711351"/>
    <n v="42245888.681289963"/>
    <n v="245353968.94453183"/>
    <n v="91602016.384450689"/>
    <n v="171112010.92770836"/>
    <n v="97424482.433015957"/>
    <n v="1328057679.9325757"/>
    <m/>
    <m/>
    <m/>
    <m/>
    <m/>
    <m/>
    <m/>
    <m/>
    <m/>
    <m/>
    <m/>
    <m/>
    <n v="0"/>
    <n v="51625728"/>
    <n v="68702026"/>
    <n v="250644669"/>
    <n v="57990430"/>
    <n v="57990430"/>
    <n v="57990430"/>
    <n v="57990430"/>
    <n v="57990430"/>
    <n v="57990430"/>
    <n v="57990430"/>
    <n v="57990430"/>
    <n v="57990430"/>
    <n v="892886293"/>
    <n v="0"/>
    <n v="19262720"/>
    <n v="9631360"/>
    <n v="9149792"/>
    <n v="9149792"/>
    <n v="9149792"/>
    <n v="9149792"/>
    <n v="9149792"/>
    <n v="9149792"/>
    <n v="9149792"/>
    <n v="9149792"/>
    <n v="9149792"/>
    <n v="111242208"/>
    <n v="51625728"/>
    <n v="49439306"/>
    <n v="48840638"/>
    <n v="48840638"/>
    <n v="48840638"/>
    <n v="48840638"/>
    <n v="48840638"/>
    <n v="48840638"/>
    <n v="48840638"/>
    <n v="48840638"/>
    <n v="48840638"/>
    <n v="48840638"/>
    <n v="589471414"/>
    <m/>
    <n v="0"/>
    <n v="192172671"/>
    <n v="0"/>
    <m/>
    <m/>
    <m/>
    <m/>
    <m/>
    <m/>
    <m/>
    <m/>
    <n v="192172671"/>
    <m/>
    <m/>
    <m/>
    <m/>
    <m/>
    <m/>
    <m/>
    <m/>
    <m/>
    <m/>
    <m/>
    <m/>
    <m/>
    <s v="NON KAWASAN"/>
  </r>
  <r>
    <n v="76510212"/>
    <x v="89"/>
    <s v="-"/>
    <s v="-"/>
    <x v="0"/>
    <x v="5"/>
    <s v="TREG 3"/>
    <x v="0"/>
    <n v="2057514085"/>
    <n v="109768565.55821897"/>
    <n v="153782357.90802026"/>
    <n v="175526855.34925231"/>
    <n v="116972172.77303593"/>
    <n v="297383627.79839802"/>
    <n v="69395341.2767542"/>
    <n v="241244227.06479606"/>
    <n v="76602329.946219489"/>
    <n v="38356349.821459003"/>
    <n v="359843553.18433106"/>
    <n v="94808660.024908781"/>
    <n v="183866194.17950433"/>
    <n v="1917550234.8848984"/>
    <n v="1170174.7938189209"/>
    <n v="6415080.6858067811"/>
    <n v="6383252.5850077271"/>
    <n v="14788523.742089778"/>
    <n v="32845086.433770776"/>
    <n v="10512336.815579757"/>
    <n v="40008233.090423793"/>
    <n v="13480441.450370923"/>
    <n v="7008128.4073813483"/>
    <n v="41953048.554432869"/>
    <n v="11056809.814535722"/>
    <n v="24560589.333126545"/>
    <n v="210181705.70634496"/>
    <n v="110938740.35203789"/>
    <n v="160197438.59382704"/>
    <n v="181910107.93426004"/>
    <n v="131760696.51512571"/>
    <n v="330228714.23216879"/>
    <n v="79907678.092333958"/>
    <n v="281252460.15521985"/>
    <n v="90082771.396590412"/>
    <n v="45364478.228840351"/>
    <n v="401796601.73876393"/>
    <n v="105865469.8394445"/>
    <n v="208426783.51263088"/>
    <n v="2127731940.5912435"/>
    <m/>
    <m/>
    <m/>
    <m/>
    <m/>
    <m/>
    <m/>
    <m/>
    <m/>
    <m/>
    <m/>
    <m/>
    <n v="0"/>
    <n v="113348150"/>
    <n v="111618586"/>
    <n v="111495669"/>
    <n v="111173819"/>
    <n v="111173819"/>
    <n v="111173819"/>
    <n v="111173819"/>
    <n v="111173819"/>
    <n v="111173819"/>
    <n v="111173819"/>
    <n v="111173819"/>
    <n v="111173819"/>
    <n v="1337026776"/>
    <n v="6437000"/>
    <n v="6437000"/>
    <n v="6437000"/>
    <n v="6115150"/>
    <n v="6115150"/>
    <n v="6115150"/>
    <n v="6115150"/>
    <n v="6115150"/>
    <n v="6115150"/>
    <n v="6115150"/>
    <n v="6115150"/>
    <n v="6115150"/>
    <n v="74347350"/>
    <n v="106911150"/>
    <n v="105181586"/>
    <n v="105058669"/>
    <n v="105058669"/>
    <n v="105058669"/>
    <n v="105058669"/>
    <n v="105058669"/>
    <n v="105058669"/>
    <n v="105058669"/>
    <n v="105058669"/>
    <n v="105058669"/>
    <n v="105058669"/>
    <n v="1262679426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76510221"/>
    <x v="90"/>
    <s v="-"/>
    <s v="-"/>
    <x v="0"/>
    <x v="5"/>
    <s v="TREG 3"/>
    <x v="0"/>
    <n v="3474672158"/>
    <n v="24900939.01245914"/>
    <n v="8648661.7928107549"/>
    <n v="1111911268.6313355"/>
    <n v="16433174.67679658"/>
    <n v="23699292.211207736"/>
    <n v="117298276.13575061"/>
    <n v="25497610.562889177"/>
    <n v="9959089.2543915845"/>
    <n v="443259228.33714586"/>
    <n v="342542866.38597947"/>
    <n v="12588322.874406371"/>
    <n v="24413033.760964446"/>
    <n v="2161151763.636137"/>
    <n v="265453.51145494729"/>
    <n v="360781.71761626936"/>
    <n v="40436037.355467796"/>
    <n v="2077608.6149759497"/>
    <n v="2617512.2916450649"/>
    <n v="17768901.54208295"/>
    <n v="4228554.4365583025"/>
    <n v="1752595.7720489632"/>
    <n v="80988352.760448515"/>
    <n v="39936014.910635769"/>
    <n v="1468079.939846348"/>
    <n v="3261058.9415552206"/>
    <n v="195160951.79433611"/>
    <n v="25166392.523914088"/>
    <n v="9009443.5104270242"/>
    <n v="1152347305.9868033"/>
    <n v="18510783.291772529"/>
    <n v="26316804.502852801"/>
    <n v="135067177.67783356"/>
    <n v="29726164.99944748"/>
    <n v="11711685.026440548"/>
    <n v="524247581.09759438"/>
    <n v="382478881.29661524"/>
    <n v="14056402.814252719"/>
    <n v="27674092.702519666"/>
    <n v="2356312715.4304738"/>
    <m/>
    <m/>
    <m/>
    <m/>
    <m/>
    <m/>
    <m/>
    <m/>
    <m/>
    <m/>
    <m/>
    <m/>
    <n v="0"/>
    <n v="131110039"/>
    <n v="671126013"/>
    <n v="14547369"/>
    <n v="14547369"/>
    <n v="14547369"/>
    <n v="14547369"/>
    <n v="14547369"/>
    <n v="14547369"/>
    <n v="14547369"/>
    <n v="14547369"/>
    <n v="14547369"/>
    <n v="14547369"/>
    <n v="947709742"/>
    <n v="0"/>
    <n v="0"/>
    <n v="0"/>
    <n v="0"/>
    <n v="0"/>
    <n v="0"/>
    <n v="0"/>
    <n v="0"/>
    <n v="0"/>
    <n v="0"/>
    <n v="0"/>
    <n v="0"/>
    <n v="0"/>
    <n v="14632631"/>
    <n v="14648550"/>
    <n v="14547369"/>
    <n v="14547369"/>
    <n v="14547369"/>
    <n v="14547369"/>
    <n v="14547369"/>
    <n v="14547369"/>
    <n v="14547369"/>
    <n v="14547369"/>
    <n v="14547369"/>
    <n v="14547369"/>
    <n v="174754871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76510222"/>
    <x v="91"/>
    <s v="-"/>
    <s v="-"/>
    <x v="0"/>
    <x v="5"/>
    <s v="TREG 3"/>
    <x v="0"/>
    <n v="8011564078"/>
    <n v="729721861.37051034"/>
    <n v="660617561.86781228"/>
    <n v="205786908.06102467"/>
    <n v="211309627.95720991"/>
    <n v="806835396.93502223"/>
    <n v="1985525656.1132903"/>
    <n v="158782433.58674651"/>
    <n v="78793130.353730559"/>
    <n v="109554400.06492269"/>
    <n v="162666948.03865951"/>
    <n v="87871776.595476031"/>
    <n v="170413221.05129465"/>
    <n v="5367878921.995698"/>
    <n v="7779113.4860143661"/>
    <n v="27557874.775061846"/>
    <n v="7483697.0686199963"/>
    <n v="26715392.010720283"/>
    <n v="89112432.13470304"/>
    <n v="300776883.13105345"/>
    <n v="26332669.970573157"/>
    <n v="13865977.46009329"/>
    <n v="20016797.918009013"/>
    <n v="18964837.10456109"/>
    <n v="10247814.088146478"/>
    <n v="22763559.978241593"/>
    <n v="571617049.12579751"/>
    <n v="737500974.85652471"/>
    <n v="688175436.64287412"/>
    <n v="213270605.12964466"/>
    <n v="238025019.9679302"/>
    <n v="895947829.06972528"/>
    <n v="2286302539.2443438"/>
    <n v="185115103.55731967"/>
    <n v="92659107.813823849"/>
    <n v="129571197.9829317"/>
    <n v="181631785.1432206"/>
    <n v="98119590.683622509"/>
    <n v="193176781.02953625"/>
    <n v="5939495971.1214972"/>
    <m/>
    <m/>
    <m/>
    <m/>
    <m/>
    <m/>
    <m/>
    <m/>
    <m/>
    <m/>
    <m/>
    <m/>
    <n v="0"/>
    <n v="108474444"/>
    <n v="82753934"/>
    <n v="116507454"/>
    <n v="114658628"/>
    <n v="114658628"/>
    <n v="114658628"/>
    <n v="114658628"/>
    <n v="114658628"/>
    <n v="114658628"/>
    <n v="114658628"/>
    <n v="114658628"/>
    <n v="114658628"/>
    <n v="1339663484"/>
    <n v="27860198"/>
    <n v="3367982"/>
    <n v="36976520"/>
    <n v="35127694"/>
    <n v="35127694"/>
    <n v="35127694"/>
    <n v="35127694"/>
    <n v="35127694"/>
    <n v="35127694"/>
    <n v="35127694"/>
    <n v="35127694"/>
    <n v="35127694"/>
    <n v="384353946"/>
    <n v="80614246"/>
    <n v="79385952"/>
    <n v="79530934"/>
    <n v="79530934"/>
    <n v="79530934"/>
    <n v="79530934"/>
    <n v="79530934"/>
    <n v="79530934"/>
    <n v="79530934"/>
    <n v="79530934"/>
    <n v="79530934"/>
    <n v="79530934"/>
    <n v="955309538"/>
    <m/>
    <n v="0"/>
    <n v="28296010"/>
    <n v="0"/>
    <m/>
    <m/>
    <m/>
    <m/>
    <m/>
    <m/>
    <m/>
    <m/>
    <n v="28296010"/>
    <m/>
    <m/>
    <m/>
    <m/>
    <m/>
    <m/>
    <m/>
    <m/>
    <m/>
    <m/>
    <m/>
    <m/>
    <m/>
    <s v="NON KAWASAN"/>
  </r>
  <r>
    <n v="76590014"/>
    <x v="92"/>
    <s v="-"/>
    <s v="-"/>
    <x v="0"/>
    <x v="5"/>
    <s v="TREG 3"/>
    <x v="0"/>
    <n v="18144109616"/>
    <n v="1453354744.0398285"/>
    <n v="1371747055.1596596"/>
    <n v="1082143594.4933622"/>
    <n v="1081172546.2098978"/>
    <n v="962939369.66918349"/>
    <n v="394075092.90105289"/>
    <n v="1754507563.3239279"/>
    <n v="766142355.40131867"/>
    <n v="1310826676.783493"/>
    <n v="1749269717.542583"/>
    <n v="1032678172.2848089"/>
    <n v="1832570725.9416564"/>
    <n v="14791427613.750772"/>
    <n v="15493316.135670424"/>
    <n v="57222871.069712639"/>
    <n v="39353498.831589222"/>
    <n v="136690167.32675815"/>
    <n v="106353624.984043"/>
    <n v="59696371.989663184"/>
    <n v="290969646.84473658"/>
    <n v="134825365.91103327"/>
    <n v="239502499.93757749"/>
    <n v="203941954.06710625"/>
    <n v="120433367.0318265"/>
    <n v="244792237.22780323"/>
    <n v="1649274921.3575201"/>
    <n v="1468848060.175499"/>
    <n v="1428969926.2293723"/>
    <n v="1121497093.3249514"/>
    <n v="1217862713.5366559"/>
    <n v="1069292994.6532265"/>
    <n v="453771464.89071608"/>
    <n v="2045477210.1686645"/>
    <n v="900967721.31235194"/>
    <n v="1550329176.7210705"/>
    <n v="1953211671.6096892"/>
    <n v="1153111539.3166354"/>
    <n v="2077362963.1694596"/>
    <n v="16440702535.108294"/>
    <m/>
    <m/>
    <m/>
    <m/>
    <m/>
    <m/>
    <m/>
    <m/>
    <m/>
    <m/>
    <m/>
    <m/>
    <n v="0"/>
    <n v="1107100385"/>
    <n v="1001218626"/>
    <n v="2317521476"/>
    <n v="2211439817.9499998"/>
    <n v="2211439817.9499998"/>
    <n v="2211439817.9499998"/>
    <n v="2211439817.9499998"/>
    <n v="2211439817.9499998"/>
    <n v="2211439817.9499998"/>
    <n v="2211439817.9499998"/>
    <n v="2211439817.9499998"/>
    <n v="2211439817.9499998"/>
    <n v="24328798848.550003"/>
    <n v="914544448"/>
    <n v="788957532"/>
    <n v="2121633161"/>
    <n v="2015551502.9499998"/>
    <n v="2015551502.9499998"/>
    <n v="2015551502.9499998"/>
    <n v="2015551502.9499998"/>
    <n v="2015551502.9499998"/>
    <n v="2015551502.9499998"/>
    <n v="2015551502.9499998"/>
    <n v="2015551502.9499998"/>
    <n v="2015551502.9499998"/>
    <n v="21965098667.550003"/>
    <n v="192555937"/>
    <n v="195154031"/>
    <n v="195888315"/>
    <n v="195888315"/>
    <n v="195888315"/>
    <n v="195888315"/>
    <n v="195888315"/>
    <n v="195888315"/>
    <n v="195888315"/>
    <n v="195888315"/>
    <n v="195888315"/>
    <n v="195888315"/>
    <n v="2346593118"/>
    <m/>
    <n v="0"/>
    <n v="1980075966"/>
    <n v="0"/>
    <m/>
    <m/>
    <m/>
    <m/>
    <m/>
    <m/>
    <m/>
    <m/>
    <n v="1980075966"/>
    <m/>
    <m/>
    <m/>
    <m/>
    <m/>
    <m/>
    <m/>
    <m/>
    <m/>
    <m/>
    <m/>
    <m/>
    <m/>
    <s v="NON KAWASAN"/>
  </r>
  <r>
    <n v="76520014"/>
    <x v="93"/>
    <s v="-"/>
    <s v="-"/>
    <x v="0"/>
    <x v="6"/>
    <s v="TREG 3"/>
    <x v="0"/>
    <n v="2986070545"/>
    <n v="72519038.958196938"/>
    <n v="55003135.822414123"/>
    <n v="46018568.664182819"/>
    <n v="109097525.46768866"/>
    <n v="113828286.53210211"/>
    <n v="268030756.84713906"/>
    <n v="244900655.22547379"/>
    <n v="150900577.1139679"/>
    <n v="508996365.19172233"/>
    <n v="224123654.98200026"/>
    <n v="161742118.5012399"/>
    <n v="90879560.234788418"/>
    <n v="2046040243.5409164"/>
    <n v="773080.62676510215"/>
    <n v="2294473.5603821352"/>
    <n v="1673522.5319197997"/>
    <n v="13792950.12936677"/>
    <n v="12571976.263230786"/>
    <n v="40602575.635084093"/>
    <n v="40614619.539171785"/>
    <n v="26555411.513464272"/>
    <n v="92999253.129094303"/>
    <n v="26129884.769229889"/>
    <n v="18862747.799604595"/>
    <n v="12139564.685407415"/>
    <n v="289010060.1827209"/>
    <n v="73292119.58496204"/>
    <n v="57297609.382796258"/>
    <n v="47692091.196102619"/>
    <n v="122890475.59705544"/>
    <n v="126400262.79533289"/>
    <n v="308633332.48222315"/>
    <n v="285515274.76464558"/>
    <n v="177455988.62743217"/>
    <n v="601995618.32081664"/>
    <n v="250253539.75123015"/>
    <n v="180604866.30084449"/>
    <n v="103019124.92019583"/>
    <n v="2335050303.7236376"/>
    <m/>
    <m/>
    <m/>
    <m/>
    <m/>
    <m/>
    <m/>
    <m/>
    <m/>
    <m/>
    <m/>
    <m/>
    <n v="0"/>
    <n v="55752415"/>
    <n v="37589828"/>
    <n v="45354708"/>
    <n v="44208268"/>
    <n v="44208268"/>
    <n v="44208268"/>
    <n v="44208268"/>
    <n v="44208268"/>
    <n v="44208268"/>
    <n v="44208268"/>
    <n v="44208268"/>
    <n v="44208268"/>
    <n v="536571363"/>
    <n v="31931946"/>
    <n v="14248297"/>
    <n v="22928800"/>
    <n v="21782360"/>
    <n v="21782360"/>
    <n v="21782360"/>
    <n v="21782360"/>
    <n v="21782360"/>
    <n v="21782360"/>
    <n v="21782360"/>
    <n v="21782360"/>
    <n v="21782360"/>
    <n v="265150283"/>
    <n v="23820469"/>
    <n v="23341531"/>
    <n v="22425908"/>
    <n v="22425908"/>
    <n v="22425908"/>
    <n v="22425908"/>
    <n v="22425908"/>
    <n v="22425908"/>
    <n v="22425908"/>
    <n v="22425908"/>
    <n v="22425908"/>
    <n v="22425908"/>
    <n v="271421080"/>
    <m/>
    <n v="0"/>
    <n v="-500000"/>
    <n v="0"/>
    <m/>
    <m/>
    <m/>
    <m/>
    <m/>
    <m/>
    <m/>
    <m/>
    <n v="-500000"/>
    <m/>
    <m/>
    <m/>
    <m/>
    <m/>
    <m/>
    <m/>
    <m/>
    <m/>
    <m/>
    <m/>
    <m/>
    <m/>
    <s v="NON KAWASAN"/>
  </r>
  <r>
    <n v="76510225"/>
    <x v="94"/>
    <s v="-"/>
    <s v="-"/>
    <x v="0"/>
    <x v="6"/>
    <s v="TREG 3"/>
    <x v="0"/>
    <n v="1069814386"/>
    <n v="93400597.789257944"/>
    <n v="76883349.955094561"/>
    <n v="67876180.301322445"/>
    <n v="59805814.55983948"/>
    <n v="83440451.557144701"/>
    <n v="42785367.185073763"/>
    <n v="89701637.492589802"/>
    <n v="45917893.176682539"/>
    <n v="54372336.717644267"/>
    <n v="77538761.024420336"/>
    <n v="68379531.120584562"/>
    <n v="86053593.968971476"/>
    <n v="846155514.84862602"/>
    <n v="995686.01179033518"/>
    <n v="3207213.7536872029"/>
    <n v="2468401.786762327"/>
    <n v="7561112.0796166286"/>
    <n v="9215735.4584603757"/>
    <n v="6481331.2010962367"/>
    <n v="14876227.568472788"/>
    <n v="8080608.9178649634"/>
    <n v="9934425.963375777"/>
    <n v="9040004.6834845394"/>
    <n v="7974582.3916169107"/>
    <n v="11494918.85413222"/>
    <n v="91330248.670360312"/>
    <n v="94396283.801048279"/>
    <n v="80090563.708781764"/>
    <n v="70344582.088084772"/>
    <n v="67366926.639456108"/>
    <n v="92656187.015605077"/>
    <n v="49266698.38617"/>
    <n v="104577865.06106259"/>
    <n v="53998502.094547503"/>
    <n v="64306762.681020044"/>
    <n v="86578765.707904875"/>
    <n v="76354113.512201473"/>
    <n v="97548512.823103696"/>
    <n v="937485763.51898611"/>
    <m/>
    <m/>
    <m/>
    <m/>
    <m/>
    <m/>
    <m/>
    <m/>
    <m/>
    <m/>
    <m/>
    <m/>
    <n v="0"/>
    <n v="52961107"/>
    <n v="52770531"/>
    <n v="50016521"/>
    <n v="50016521"/>
    <n v="50016521"/>
    <n v="50016521"/>
    <n v="50016521"/>
    <n v="50016521"/>
    <n v="50016521"/>
    <n v="50016521"/>
    <n v="50016521"/>
    <n v="50016521"/>
    <n v="605896848"/>
    <n v="0"/>
    <n v="0"/>
    <n v="0"/>
    <n v="0"/>
    <n v="0"/>
    <n v="0"/>
    <n v="0"/>
    <n v="0"/>
    <n v="0"/>
    <n v="0"/>
    <n v="0"/>
    <n v="0"/>
    <n v="0"/>
    <n v="52961107"/>
    <n v="52770531"/>
    <n v="50016521"/>
    <n v="50016521"/>
    <n v="50016521"/>
    <n v="50016521"/>
    <n v="50016521"/>
    <n v="50016521"/>
    <n v="50016521"/>
    <n v="50016521"/>
    <n v="50016521"/>
    <n v="50016521"/>
    <n v="605896848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76510228"/>
    <x v="95"/>
    <s v="-"/>
    <s v="-"/>
    <x v="0"/>
    <x v="6"/>
    <s v="TREG 3"/>
    <x v="0"/>
    <n v="5013356037"/>
    <n v="517995285.30856496"/>
    <n v="424639372.65417737"/>
    <n v="406184127.86635417"/>
    <n v="341024872.10132742"/>
    <n v="480841776.76108652"/>
    <n v="525349995.95112973"/>
    <n v="508046892.82017261"/>
    <n v="322041506.02727652"/>
    <n v="187478861.1502969"/>
    <n v="575405562.41458178"/>
    <n v="323816795.3282066"/>
    <n v="638597067.35010099"/>
    <n v="5251422115.7332764"/>
    <n v="5522027.3955720067"/>
    <n v="17713968.461689472"/>
    <n v="14771391.414909601"/>
    <n v="43114993.063343108"/>
    <n v="53107462.020042181"/>
    <n v="79582519.545180023"/>
    <n v="84255108.427343309"/>
    <n v="56672710.472878098"/>
    <n v="34254456.921128422"/>
    <n v="67084757.486551046"/>
    <n v="37764279.336463153"/>
    <n v="85302904.052131057"/>
    <n v="579146578.59723139"/>
    <n v="523517312.70413697"/>
    <n v="442353341.11586684"/>
    <n v="420955519.28126377"/>
    <n v="384139865.16467053"/>
    <n v="533949238.7811287"/>
    <n v="604932515.49630976"/>
    <n v="592302001.24751592"/>
    <n v="378714216.50015461"/>
    <n v="221733318.07142532"/>
    <n v="642490319.90113282"/>
    <n v="361581074.66466975"/>
    <n v="723899971.40223205"/>
    <n v="5830568694.3305073"/>
    <m/>
    <m/>
    <m/>
    <m/>
    <m/>
    <m/>
    <m/>
    <m/>
    <m/>
    <m/>
    <m/>
    <m/>
    <n v="0"/>
    <n v="419796972"/>
    <n v="417852757"/>
    <n v="417802840"/>
    <n v="399712086.34999996"/>
    <n v="399712086.34999996"/>
    <n v="399712086.34999996"/>
    <n v="399712086.34999996"/>
    <n v="399712086.34999996"/>
    <n v="399712086.34999996"/>
    <n v="399712086.34999996"/>
    <n v="399712086.34999996"/>
    <n v="399712086.34999996"/>
    <n v="4852861346.1499996"/>
    <n v="363023093"/>
    <n v="361900236"/>
    <n v="362083093"/>
    <n v="343978938.34999996"/>
    <n v="343978938.34999996"/>
    <n v="343978938.34999996"/>
    <n v="343978938.34999996"/>
    <n v="343978938.34999996"/>
    <n v="343978938.34999996"/>
    <n v="343978938.34999996"/>
    <n v="343978938.34999996"/>
    <n v="343978938.34999996"/>
    <n v="4182816867.1499991"/>
    <n v="56821071"/>
    <n v="55979784"/>
    <n v="55733148"/>
    <n v="55733148"/>
    <n v="55733148"/>
    <n v="55733148"/>
    <n v="55733148"/>
    <n v="55733148"/>
    <n v="55733148"/>
    <n v="55733148"/>
    <n v="55733148"/>
    <n v="55733148"/>
    <n v="670132335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76510226"/>
    <x v="96"/>
    <s v="-"/>
    <s v="-"/>
    <x v="0"/>
    <x v="6"/>
    <s v="TREG 3"/>
    <x v="0"/>
    <n v="1571115333"/>
    <n v="151697578.66094288"/>
    <n v="123360715.70456743"/>
    <n v="81313839.762759492"/>
    <n v="99620795.553755507"/>
    <n v="148017592.69638547"/>
    <n v="219416098.46773595"/>
    <n v="36339544.137548283"/>
    <n v="24330022.308274604"/>
    <n v="44300829.095482036"/>
    <n v="46285870.362689383"/>
    <n v="346615573.25494093"/>
    <n v="51368701.821749292"/>
    <n v="1372667161.8268313"/>
    <n v="1617154.0725677907"/>
    <n v="5146032.064204663"/>
    <n v="2957078.9998474866"/>
    <n v="12594828.883884713"/>
    <n v="16348077.605426401"/>
    <n v="33238195.639883697"/>
    <n v="6026593.7549845502"/>
    <n v="4281585.7095101438"/>
    <n v="8094250.3731389716"/>
    <n v="5396326.680098623"/>
    <n v="40423126.655616343"/>
    <n v="6861759.4204843119"/>
    <n v="142985009.85964769"/>
    <n v="153314732.73351067"/>
    <n v="128506747.7687721"/>
    <n v="84270918.762606978"/>
    <n v="112215624.43764022"/>
    <n v="164365670.30181187"/>
    <n v="252654294.10761964"/>
    <n v="42366137.892532833"/>
    <n v="28611608.017784748"/>
    <n v="52395079.468621008"/>
    <n v="51682197.042788006"/>
    <n v="387038699.91055727"/>
    <n v="58230461.242233604"/>
    <n v="1515652171.6864789"/>
    <m/>
    <m/>
    <m/>
    <m/>
    <m/>
    <m/>
    <m/>
    <m/>
    <m/>
    <m/>
    <m/>
    <m/>
    <n v="0"/>
    <n v="30593680"/>
    <n v="44838194"/>
    <n v="31258580"/>
    <n v="30973730"/>
    <n v="30973730"/>
    <n v="30973730"/>
    <n v="30973730"/>
    <n v="30973730"/>
    <n v="30973730"/>
    <n v="30973730"/>
    <n v="30973730"/>
    <n v="30973730"/>
    <n v="385454024"/>
    <n v="5697000"/>
    <n v="5697000"/>
    <n v="5697000"/>
    <n v="5412150"/>
    <n v="5412150"/>
    <n v="5412150"/>
    <n v="5412150"/>
    <n v="5412150"/>
    <n v="5412150"/>
    <n v="5412150"/>
    <n v="5412150"/>
    <n v="5412150"/>
    <n v="65800350"/>
    <n v="24896680"/>
    <n v="24952094"/>
    <n v="25561580"/>
    <n v="25561580"/>
    <n v="25561580"/>
    <n v="25561580"/>
    <n v="25561580"/>
    <n v="25561580"/>
    <n v="25561580"/>
    <n v="25561580"/>
    <n v="25561580"/>
    <n v="25561580"/>
    <n v="305464574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76510227"/>
    <x v="97"/>
    <s v="-"/>
    <s v="-"/>
    <x v="0"/>
    <x v="6"/>
    <s v="TREG 3"/>
    <x v="0"/>
    <n v="2180399419"/>
    <n v="74340644.138802126"/>
    <n v="200122627.21348596"/>
    <n v="257305738.19874218"/>
    <n v="105845888.87919721"/>
    <n v="372417985.13126761"/>
    <n v="38649471.170873836"/>
    <n v="394198775.95965677"/>
    <n v="44206156.821504056"/>
    <n v="207196532.17829171"/>
    <n v="87939201.560337126"/>
    <n v="268648088.99359488"/>
    <n v="93205424.031105608"/>
    <n v="2144076534.276859"/>
    <n v="792499.63306981325"/>
    <n v="8348179.9739213586"/>
    <n v="9357243.4555749893"/>
    <n v="13381853.16716142"/>
    <n v="41132395.221903741"/>
    <n v="5854805.9742501006"/>
    <n v="65374399.646536112"/>
    <n v="7779378.371344313"/>
    <n v="37857093.019242734"/>
    <n v="10252559.925699204"/>
    <n v="31330374.527603745"/>
    <n v="12450250.321780369"/>
    <n v="243911033.23808789"/>
    <n v="75133143.771871939"/>
    <n v="208470807.18740731"/>
    <n v="266662981.65431717"/>
    <n v="119227742.04635863"/>
    <n v="413550380.35317135"/>
    <n v="44504277.145123936"/>
    <n v="459573175.60619289"/>
    <n v="51985535.192848369"/>
    <n v="245053625.19753444"/>
    <n v="98191761.48603633"/>
    <n v="299978463.52119863"/>
    <n v="105655674.35288598"/>
    <n v="2387987567.5149474"/>
    <m/>
    <m/>
    <m/>
    <m/>
    <m/>
    <m/>
    <m/>
    <m/>
    <m/>
    <m/>
    <m/>
    <m/>
    <n v="0"/>
    <n v="56209008"/>
    <n v="291336002"/>
    <n v="52372266"/>
    <n v="54761734"/>
    <n v="54761734"/>
    <n v="54761734"/>
    <n v="54761734"/>
    <n v="54761734"/>
    <n v="54761734"/>
    <n v="54761734"/>
    <n v="54761734"/>
    <n v="54761734"/>
    <n v="892772882"/>
    <n v="12507419"/>
    <n v="27522219"/>
    <n v="12507400"/>
    <n v="11882030"/>
    <n v="11882030"/>
    <n v="11882030"/>
    <n v="11882030"/>
    <n v="11882030"/>
    <n v="11882030"/>
    <n v="11882030"/>
    <n v="11882030"/>
    <n v="11882030"/>
    <n v="159475308"/>
    <n v="43701589"/>
    <n v="43519610"/>
    <n v="42879704"/>
    <n v="42879704"/>
    <n v="42879704"/>
    <n v="42879704"/>
    <n v="42879704"/>
    <n v="42879704"/>
    <n v="42879704"/>
    <n v="42879704"/>
    <n v="42879704"/>
    <n v="42879704"/>
    <n v="516018239"/>
    <m/>
    <n v="0"/>
    <n v="12000000"/>
    <n v="0"/>
    <m/>
    <m/>
    <m/>
    <m/>
    <m/>
    <m/>
    <m/>
    <m/>
    <n v="12000000"/>
    <m/>
    <m/>
    <m/>
    <m/>
    <m/>
    <m/>
    <m/>
    <m/>
    <m/>
    <m/>
    <m/>
    <m/>
    <m/>
    <s v="NON KAWASAN"/>
  </r>
  <r>
    <n v="76510229"/>
    <x v="98"/>
    <s v="-"/>
    <s v="-"/>
    <x v="0"/>
    <x v="6"/>
    <s v="TREG 3"/>
    <x v="0"/>
    <n v="1235113502"/>
    <n v="90156681.070208743"/>
    <n v="66385347.066042088"/>
    <n v="67402542.857379287"/>
    <n v="52996932.006086774"/>
    <n v="90682998.51780431"/>
    <n v="36043144.167536296"/>
    <n v="67122104.857852906"/>
    <n v="43573166.42040015"/>
    <n v="55886652.739201598"/>
    <n v="91890499.146616384"/>
    <n v="82250150.77251479"/>
    <n v="101981352.27720015"/>
    <n v="846371571.89884341"/>
    <n v="961104.62176692486"/>
    <n v="2769286.1754575446"/>
    <n v="2451177.3715445548"/>
    <n v="6700280.6620567366"/>
    <n v="10015651.992819071"/>
    <n v="5459987.1462634057"/>
    <n v="11131610.689078003"/>
    <n v="7667985.0227775201"/>
    <n v="10211108.212281838"/>
    <n v="10713229.508419976"/>
    <n v="9592206.8096907437"/>
    <n v="13622526.555762157"/>
    <n v="91296154.767918482"/>
    <n v="91117785.691975668"/>
    <n v="69154633.241499633"/>
    <n v="69853720.228923842"/>
    <n v="59697212.668143511"/>
    <n v="100698650.51062338"/>
    <n v="41503131.313799702"/>
    <n v="78253715.546930909"/>
    <n v="51241151.44317767"/>
    <n v="66097760.951483436"/>
    <n v="102603728.65503636"/>
    <n v="91842357.582205534"/>
    <n v="115603878.8329623"/>
    <n v="937667726.66676199"/>
    <m/>
    <m/>
    <m/>
    <m/>
    <m/>
    <m/>
    <m/>
    <m/>
    <m/>
    <m/>
    <m/>
    <m/>
    <n v="0"/>
    <n v="63739305"/>
    <n v="59896768"/>
    <n v="60606193"/>
    <n v="59591647.849999994"/>
    <n v="59591647.849999994"/>
    <n v="59591647.849999994"/>
    <n v="59591647.849999994"/>
    <n v="59591647.849999994"/>
    <n v="59591647.849999994"/>
    <n v="59591647.849999994"/>
    <n v="59591647.849999994"/>
    <n v="59591647.849999994"/>
    <n v="720567096.6500001"/>
    <n v="19087200"/>
    <n v="19087200"/>
    <n v="20290903"/>
    <n v="19276357.849999998"/>
    <n v="19276357.849999998"/>
    <n v="19276357.849999998"/>
    <n v="19276357.849999998"/>
    <n v="19276357.849999998"/>
    <n v="19276357.849999998"/>
    <n v="19276357.849999998"/>
    <n v="19276357.849999998"/>
    <n v="19276357.849999998"/>
    <n v="231952523.64999995"/>
    <n v="44652105"/>
    <n v="40809568"/>
    <n v="40315290"/>
    <n v="40315290"/>
    <n v="40315290"/>
    <n v="40315290"/>
    <n v="40315290"/>
    <n v="40315290"/>
    <n v="40315290"/>
    <n v="40315290"/>
    <n v="40315290"/>
    <n v="40315290"/>
    <n v="488614573"/>
    <m/>
    <n v="0"/>
    <n v="1203703"/>
    <n v="0"/>
    <m/>
    <m/>
    <m/>
    <m/>
    <m/>
    <m/>
    <m/>
    <m/>
    <n v="1203703"/>
    <m/>
    <m/>
    <m/>
    <m/>
    <m/>
    <m/>
    <m/>
    <m/>
    <m/>
    <m/>
    <m/>
    <m/>
    <m/>
    <s v="NON KAWASAN"/>
  </r>
  <r>
    <n v="76590015"/>
    <x v="99"/>
    <s v="-"/>
    <s v="-"/>
    <x v="0"/>
    <x v="6"/>
    <s v="TREG 3"/>
    <x v="0"/>
    <n v="5682327612"/>
    <n v="182718746.28247786"/>
    <n v="172982263.31353495"/>
    <n v="614100055.83158696"/>
    <n v="124011468.79335307"/>
    <n v="509170774.64859968"/>
    <n v="495243154.58878112"/>
    <n v="700496175.18611979"/>
    <n v="119551878.5480978"/>
    <n v="317232403.73026526"/>
    <n v="225460749.97901601"/>
    <n v="126880112.13826522"/>
    <n v="250219471.89127249"/>
    <n v="3838067254.9313693"/>
    <n v="1947851.5563232601"/>
    <n v="7216010.9356206059"/>
    <n v="22332512.942482233"/>
    <n v="15678485.80619581"/>
    <n v="56236310.743443549"/>
    <n v="75021791.821512938"/>
    <n v="116171129.13657069"/>
    <n v="21038682.507189527"/>
    <n v="57961861.091384053"/>
    <n v="26285772.54555738"/>
    <n v="14797058.293948978"/>
    <n v="33423967.465566754"/>
    <n v="448111434.84579575"/>
    <n v="184666597.83880112"/>
    <n v="180198274.24915555"/>
    <n v="636432568.77406919"/>
    <n v="139689954.59954888"/>
    <n v="565407085.39204323"/>
    <n v="570264946.41029406"/>
    <n v="816667304.32269049"/>
    <n v="140590561.05528733"/>
    <n v="375194264.82164931"/>
    <n v="251746522.52457339"/>
    <n v="141677170.4322142"/>
    <n v="283643439.35683924"/>
    <n v="4286178689.7771659"/>
    <m/>
    <m/>
    <m/>
    <m/>
    <m/>
    <m/>
    <m/>
    <m/>
    <m/>
    <m/>
    <m/>
    <m/>
    <n v="0"/>
    <n v="150291354"/>
    <n v="148771577"/>
    <n v="541780507"/>
    <n v="119760626.40000001"/>
    <n v="119760626.40000001"/>
    <n v="119760626.40000001"/>
    <n v="119760626.40000001"/>
    <n v="119760626.40000001"/>
    <n v="119760626.40000001"/>
    <n v="119760626.40000001"/>
    <n v="119760626.40000001"/>
    <n v="119760626.40000001"/>
    <n v="1918689075.6000006"/>
    <n v="84524915"/>
    <n v="84524915"/>
    <n v="57890712"/>
    <n v="54996176.399999999"/>
    <n v="54996176.399999999"/>
    <n v="54996176.399999999"/>
    <n v="54996176.399999999"/>
    <n v="54996176.399999999"/>
    <n v="54996176.399999999"/>
    <n v="54996176.399999999"/>
    <n v="54996176.399999999"/>
    <n v="54996176.399999999"/>
    <n v="721906129.59999979"/>
    <n v="65766439"/>
    <n v="64246662"/>
    <n v="64764450"/>
    <n v="64764450"/>
    <n v="64764450"/>
    <n v="64764450"/>
    <n v="64764450"/>
    <n v="64764450"/>
    <n v="64764450"/>
    <n v="64764450"/>
    <n v="64764450"/>
    <n v="64764450"/>
    <n v="777657601"/>
    <m/>
    <n v="0"/>
    <n v="535748731"/>
    <n v="0"/>
    <m/>
    <m/>
    <m/>
    <m/>
    <m/>
    <m/>
    <m/>
    <m/>
    <n v="535748731"/>
    <m/>
    <m/>
    <m/>
    <m/>
    <m/>
    <m/>
    <m/>
    <m/>
    <m/>
    <m/>
    <m/>
    <m/>
    <m/>
    <s v="NON KAWASAN"/>
  </r>
  <r>
    <n v="76510214"/>
    <x v="100"/>
    <s v="-"/>
    <s v="-"/>
    <x v="0"/>
    <x v="7"/>
    <s v="TREG 3"/>
    <x v="0"/>
    <n v="6868923691"/>
    <n v="88841929.525082007"/>
    <n v="87510119.291579425"/>
    <n v="913507268.93698692"/>
    <n v="41311470.985790379"/>
    <n v="531509658.29306847"/>
    <n v="81446368.140863165"/>
    <n v="56611855.619734772"/>
    <n v="252538171.48312983"/>
    <n v="284397574.75214976"/>
    <n v="1570001619.1123464"/>
    <n v="869703719.29960251"/>
    <n v="1186032933.1625412"/>
    <n v="5963412688.6028748"/>
    <n v="947088.86861920357"/>
    <n v="3650512.8658245206"/>
    <n v="33220828.939611077"/>
    <n v="5222914.6044797152"/>
    <n v="58703570.187308848"/>
    <n v="12337883.762079865"/>
    <n v="9388578.3003935665"/>
    <n v="44441546.843968779"/>
    <n v="51962575.476768494"/>
    <n v="183041640.10802245"/>
    <n v="101426901.47465062"/>
    <n v="158428622.16710734"/>
    <n v="662772663.59883451"/>
    <n v="89789018.393701211"/>
    <n v="91160632.157403946"/>
    <n v="946728097.876598"/>
    <n v="46534385.590270095"/>
    <n v="590213228.48037732"/>
    <n v="93784251.90294303"/>
    <n v="66000433.920128338"/>
    <n v="296979718.32709861"/>
    <n v="336360150.22891825"/>
    <n v="1753043259.2203689"/>
    <n v="971130620.77425313"/>
    <n v="1344461555.3296485"/>
    <n v="6626185352.2017078"/>
    <m/>
    <m/>
    <m/>
    <m/>
    <m/>
    <m/>
    <m/>
    <m/>
    <m/>
    <m/>
    <m/>
    <m/>
    <n v="0"/>
    <n v="43051856"/>
    <n v="34987392"/>
    <n v="1379666424"/>
    <n v="114342864.55"/>
    <n v="37842864.549999997"/>
    <n v="37842864.549999997"/>
    <n v="37842864.549999997"/>
    <n v="37842864.549999997"/>
    <n v="37842864.549999997"/>
    <n v="37842864.549999997"/>
    <n v="37842864.549999997"/>
    <n v="37842864.549999997"/>
    <n v="1874791452.9499996"/>
    <n v="9682009"/>
    <n v="9682009"/>
    <n v="9682009"/>
    <n v="9197908.5499999989"/>
    <n v="9197908.5499999989"/>
    <n v="9197908.5499999989"/>
    <n v="9197908.5499999989"/>
    <n v="9197908.5499999989"/>
    <n v="9197908.5499999989"/>
    <n v="9197908.5499999989"/>
    <n v="9197908.5499999989"/>
    <n v="9197908.5499999989"/>
    <n v="111827203.94999997"/>
    <n v="33369847"/>
    <n v="25305383"/>
    <n v="28644956"/>
    <n v="28644956"/>
    <n v="28644956"/>
    <n v="28644956"/>
    <n v="28644956"/>
    <n v="28644956"/>
    <n v="28644956"/>
    <n v="28644956"/>
    <n v="28644956"/>
    <n v="28644956"/>
    <n v="345124790"/>
    <m/>
    <n v="0"/>
    <n v="1239819459"/>
    <n v="76500000"/>
    <m/>
    <m/>
    <m/>
    <m/>
    <m/>
    <m/>
    <m/>
    <m/>
    <n v="1316319459"/>
    <m/>
    <m/>
    <m/>
    <m/>
    <m/>
    <m/>
    <m/>
    <m/>
    <m/>
    <m/>
    <m/>
    <m/>
    <m/>
    <s v="NON KAWASAN"/>
  </r>
  <r>
    <n v="76510223"/>
    <x v="101"/>
    <s v="-"/>
    <s v="-"/>
    <x v="0"/>
    <x v="7"/>
    <s v="TREG 3"/>
    <x v="0"/>
    <n v="5346927323"/>
    <n v="151615463.48768282"/>
    <n v="146926599.20716614"/>
    <n v="365127788.86222696"/>
    <n v="189393320.74545756"/>
    <n v="256583361.34655064"/>
    <n v="315965828.90389627"/>
    <n v="290432944.01892745"/>
    <n v="255930332.56729442"/>
    <n v="490432996.92367321"/>
    <n v="170947624.99656403"/>
    <n v="131655715.96124803"/>
    <n v="175655591.08500263"/>
    <n v="2940667568.10569"/>
    <n v="1616278.6934877336"/>
    <n v="6129090.499242574"/>
    <n v="13278326.541402936"/>
    <n v="23944563.514879555"/>
    <n v="28338825.318951488"/>
    <n v="47864008.657368422"/>
    <n v="48165749.136563957"/>
    <n v="45038497.73198241"/>
    <n v="89607520.883936584"/>
    <n v="19930255.657719284"/>
    <n v="15354000.488959625"/>
    <n v="23463828.443060547"/>
    <n v="362730945.56755507"/>
    <n v="153231742.18117055"/>
    <n v="153055689.70640871"/>
    <n v="378406115.4036299"/>
    <n v="213337884.26033711"/>
    <n v="284922186.66550213"/>
    <n v="363829837.56126469"/>
    <n v="338598693.15549141"/>
    <n v="300968830.29927683"/>
    <n v="580040517.8076098"/>
    <n v="190877880.65428331"/>
    <n v="147009716.45020765"/>
    <n v="199119419.52806318"/>
    <n v="3303398513.6732459"/>
    <m/>
    <m/>
    <m/>
    <m/>
    <m/>
    <m/>
    <m/>
    <m/>
    <m/>
    <m/>
    <m/>
    <m/>
    <n v="0"/>
    <n v="287985718"/>
    <n v="307627241"/>
    <n v="246566450"/>
    <n v="129970046.34999999"/>
    <n v="129970046.34999999"/>
    <n v="129970046.34999999"/>
    <n v="129970046.34999999"/>
    <n v="129970046.34999999"/>
    <n v="129970046.34999999"/>
    <n v="129970046.34999999"/>
    <n v="129970046.34999999"/>
    <n v="129970046.34999999"/>
    <n v="2011909826.1499994"/>
    <n v="219072928"/>
    <n v="240764382"/>
    <n v="64543733"/>
    <n v="61316546.349999994"/>
    <n v="61316546.349999994"/>
    <n v="61316546.349999994"/>
    <n v="61316546.349999994"/>
    <n v="61316546.349999994"/>
    <n v="61316546.349999994"/>
    <n v="61316546.349999994"/>
    <n v="61316546.349999994"/>
    <n v="61316546.349999994"/>
    <n v="1076229960.1500001"/>
    <n v="68912790"/>
    <n v="66862859"/>
    <n v="68653500"/>
    <n v="68653500"/>
    <n v="68653500"/>
    <n v="68653500"/>
    <n v="68653500"/>
    <n v="68653500"/>
    <n v="68653500"/>
    <n v="68653500"/>
    <n v="68653500"/>
    <n v="68653500"/>
    <n v="822310649"/>
    <m/>
    <n v="0"/>
    <n v="105277173"/>
    <n v="0"/>
    <m/>
    <m/>
    <m/>
    <m/>
    <m/>
    <m/>
    <m/>
    <m/>
    <n v="105277173"/>
    <m/>
    <m/>
    <m/>
    <m/>
    <m/>
    <m/>
    <m/>
    <m/>
    <m/>
    <m/>
    <m/>
    <m/>
    <m/>
    <s v="NON KAWASAN"/>
  </r>
  <r>
    <n v="76510194"/>
    <x v="102"/>
    <s v="-"/>
    <s v="-"/>
    <x v="0"/>
    <x v="7"/>
    <s v="TREG 3"/>
    <x v="0"/>
    <n v="1019574477"/>
    <n v="87575503.546025589"/>
    <n v="100021924.08586513"/>
    <n v="49368777.772332534"/>
    <n v="48714648.65029715"/>
    <n v="67738580.315513611"/>
    <n v="88114724.985289708"/>
    <n v="70011416.3412752"/>
    <n v="22768077.343644917"/>
    <n v="51768140.183203369"/>
    <n v="34869683.803958081"/>
    <n v="25667529.457320705"/>
    <n v="35830008.867654704"/>
    <n v="682449015.35238063"/>
    <n v="933588.28444565833"/>
    <n v="4172446.8403862417"/>
    <n v="1795357.0563711226"/>
    <n v="6158881.3909640387"/>
    <n v="7481513.1614180654"/>
    <n v="13348038.217197031"/>
    <n v="11610777.584410772"/>
    <n v="4006715.3803807981"/>
    <n v="9458610.5170058385"/>
    <n v="4065348.7460307553"/>
    <n v="2993407.8969582133"/>
    <n v="4786122.5252838954"/>
    <n v="70810807.60085243"/>
    <n v="88509091.830471247"/>
    <n v="104194370.92625137"/>
    <n v="51164134.828703657"/>
    <n v="54873530.041261189"/>
    <n v="75220093.476931676"/>
    <n v="101462763.20248674"/>
    <n v="81622193.925685972"/>
    <n v="26774792.724025715"/>
    <n v="61226750.700209208"/>
    <n v="38935032.549988836"/>
    <n v="28660937.354278918"/>
    <n v="40616131.392938599"/>
    <n v="753259822.95323324"/>
    <m/>
    <m/>
    <m/>
    <m/>
    <m/>
    <m/>
    <m/>
    <m/>
    <m/>
    <m/>
    <m/>
    <m/>
    <n v="0"/>
    <n v="50731146"/>
    <n v="50594480"/>
    <n v="43608119"/>
    <n v="48787331"/>
    <n v="48787331"/>
    <n v="48787331"/>
    <n v="48787331"/>
    <n v="48787331"/>
    <n v="48787331"/>
    <n v="48787331"/>
    <n v="48787331"/>
    <n v="48787331"/>
    <n v="584019724"/>
    <n v="1884900"/>
    <n v="3647900"/>
    <n v="1073000"/>
    <n v="1019350"/>
    <n v="1019350"/>
    <n v="1019350"/>
    <n v="1019350"/>
    <n v="1019350"/>
    <n v="1019350"/>
    <n v="1019350"/>
    <n v="1019350"/>
    <n v="1019350"/>
    <n v="15779950"/>
    <n v="48846246"/>
    <n v="46946580"/>
    <n v="47767981"/>
    <n v="47767981"/>
    <n v="47767981"/>
    <n v="47767981"/>
    <n v="47767981"/>
    <n v="47767981"/>
    <n v="47767981"/>
    <n v="47767981"/>
    <n v="47767981"/>
    <n v="47767981"/>
    <n v="573472636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76510200"/>
    <x v="103"/>
    <s v="-"/>
    <s v="-"/>
    <x v="0"/>
    <x v="7"/>
    <s v="TREG 3"/>
    <x v="0"/>
    <n v="1856387671"/>
    <n v="118388063.90967034"/>
    <n v="119914269.83441056"/>
    <n v="57351043.773338839"/>
    <n v="63469681.802411169"/>
    <n v="126755164.06787051"/>
    <n v="163544967.08282056"/>
    <n v="431218540.15829057"/>
    <n v="31507945.089275051"/>
    <n v="126001024.31946184"/>
    <n v="44428646.432805479"/>
    <n v="32703869.569745757"/>
    <n v="45652229.157427013"/>
    <n v="1360935445.1975279"/>
    <n v="1262061.9352326542"/>
    <n v="5002262.462560609"/>
    <n v="2085642.0955678821"/>
    <n v="8024326.418720752"/>
    <n v="13999709.232676283"/>
    <n v="24774570.552381098"/>
    <n v="71513801.915480971"/>
    <n v="5544753.1334317662"/>
    <n v="23021777.671824858"/>
    <n v="5179798.6778115705"/>
    <n v="3814002.4965763539"/>
    <n v="6098160.9886519089"/>
    <n v="170320867.58091667"/>
    <n v="119650125.84490299"/>
    <n v="124916532.29697117"/>
    <n v="59436685.868906721"/>
    <n v="71494008.221131921"/>
    <n v="140754873.3005468"/>
    <n v="188319537.63520166"/>
    <n v="502732342.07377154"/>
    <n v="37052698.222706817"/>
    <n v="149022801.9912867"/>
    <n v="49608445.110617049"/>
    <n v="36517872.066322111"/>
    <n v="51750390.146078922"/>
    <n v="1531256312.7784445"/>
    <m/>
    <m/>
    <m/>
    <m/>
    <m/>
    <m/>
    <m/>
    <m/>
    <m/>
    <m/>
    <m/>
    <m/>
    <n v="0"/>
    <n v="69248989"/>
    <n v="141184708"/>
    <n v="76714570"/>
    <n v="70856392.549999997"/>
    <n v="70856392.549999997"/>
    <n v="70856392.549999997"/>
    <n v="70856392.549999997"/>
    <n v="70856392.549999997"/>
    <n v="70856392.549999997"/>
    <n v="70856392.549999997"/>
    <n v="70856392.549999997"/>
    <n v="70856392.549999997"/>
    <n v="924855799.94999981"/>
    <n v="15821613"/>
    <n v="15821613"/>
    <n v="21163549"/>
    <n v="20105371.550000001"/>
    <n v="20105371.550000001"/>
    <n v="20105371.550000001"/>
    <n v="20105371.550000001"/>
    <n v="20105371.550000001"/>
    <n v="20105371.550000001"/>
    <n v="20105371.550000001"/>
    <n v="20105371.550000001"/>
    <n v="20105371.550000001"/>
    <n v="233755118.95000005"/>
    <n v="53427376"/>
    <n v="52163095"/>
    <n v="50751021"/>
    <n v="50751021"/>
    <n v="50751021"/>
    <n v="50751021"/>
    <n v="50751021"/>
    <n v="50751021"/>
    <n v="50751021"/>
    <n v="50751021"/>
    <n v="50751021"/>
    <n v="50751021"/>
    <n v="613100681"/>
    <m/>
    <n v="72000000"/>
    <n v="6600000"/>
    <n v="0"/>
    <m/>
    <m/>
    <m/>
    <m/>
    <m/>
    <m/>
    <m/>
    <m/>
    <n v="78600000"/>
    <m/>
    <m/>
    <m/>
    <m/>
    <m/>
    <m/>
    <m/>
    <m/>
    <m/>
    <m/>
    <m/>
    <m/>
    <m/>
    <s v="NON KAWASAN"/>
  </r>
  <r>
    <n v="76510203"/>
    <x v="104"/>
    <s v="-"/>
    <s v="-"/>
    <x v="0"/>
    <x v="7"/>
    <s v="TREG 3"/>
    <x v="0"/>
    <n v="1127179604"/>
    <n v="114658082.85611829"/>
    <n v="114335109.62472926"/>
    <n v="61442003.377621673"/>
    <n v="59458663.71886614"/>
    <n v="77773538.691505536"/>
    <n v="98791348.357358024"/>
    <n v="80632543.099423751"/>
    <n v="29124506.555585433"/>
    <n v="91537249.380619958"/>
    <n v="45340092.622579984"/>
    <n v="33374783.939268783"/>
    <n v="46588776.940470114"/>
    <n v="853056699.1641469"/>
    <n v="1222298.9139333367"/>
    <n v="4769525.9940148741"/>
    <n v="2234414.9338736907"/>
    <n v="7517222.5943474919"/>
    <n v="8589842.7546066791"/>
    <n v="14965383.97665754"/>
    <n v="13372198.034520924"/>
    <n v="5125316.7582390271"/>
    <n v="16724865.653378054"/>
    <n v="5286061.3742416948"/>
    <n v="3892246.1146562472"/>
    <n v="6223263.7330297828"/>
    <n v="89922640.835499346"/>
    <n v="115880381.77005163"/>
    <n v="119104635.61874413"/>
    <n v="63676418.311495364"/>
    <n v="66975886.313213632"/>
    <n v="86363381.446112216"/>
    <n v="113756732.33401556"/>
    <n v="94004741.133944675"/>
    <n v="34249823.31382446"/>
    <n v="108262115.03399801"/>
    <n v="50626153.996821679"/>
    <n v="37267030.05392503"/>
    <n v="52812040.673499897"/>
    <n v="942979339.99964631"/>
    <m/>
    <m/>
    <m/>
    <m/>
    <m/>
    <m/>
    <m/>
    <m/>
    <m/>
    <m/>
    <m/>
    <m/>
    <n v="0"/>
    <n v="72413594"/>
    <n v="69928898"/>
    <n v="46297521"/>
    <n v="57981170"/>
    <n v="57981170"/>
    <n v="57981170"/>
    <n v="57981170"/>
    <n v="57981170"/>
    <n v="57981170"/>
    <n v="57981170"/>
    <n v="57981170"/>
    <n v="57981170"/>
    <n v="710470543"/>
    <n v="22098865"/>
    <n v="20907987"/>
    <n v="10198000"/>
    <n v="9688100"/>
    <n v="9688100"/>
    <n v="9688100"/>
    <n v="9688100"/>
    <n v="9688100"/>
    <n v="9688100"/>
    <n v="9688100"/>
    <n v="9688100"/>
    <n v="9688100"/>
    <n v="140397752"/>
    <n v="50314729"/>
    <n v="49020911"/>
    <n v="48293070"/>
    <n v="48293070"/>
    <n v="48293070"/>
    <n v="48293070"/>
    <n v="48293070"/>
    <n v="48293070"/>
    <n v="48293070"/>
    <n v="48293070"/>
    <n v="48293070"/>
    <n v="48293070"/>
    <n v="582266340"/>
    <m/>
    <n v="0"/>
    <n v="1738000"/>
    <n v="0"/>
    <m/>
    <m/>
    <m/>
    <m/>
    <m/>
    <m/>
    <m/>
    <m/>
    <n v="1738000"/>
    <m/>
    <m/>
    <m/>
    <m/>
    <m/>
    <m/>
    <m/>
    <m/>
    <m/>
    <m/>
    <m/>
    <m/>
    <m/>
    <s v="NON KAWASAN"/>
  </r>
  <r>
    <n v="76510213"/>
    <x v="105"/>
    <s v="-"/>
    <s v="-"/>
    <x v="0"/>
    <x v="7"/>
    <s v="TREG 3"/>
    <x v="0"/>
    <n v="1585383256"/>
    <n v="102459324.33981946"/>
    <n v="100036054.71672983"/>
    <n v="65192706.218787149"/>
    <n v="52765257.063856751"/>
    <n v="73415091.917918235"/>
    <n v="284906007.8370114"/>
    <n v="177063983.42455432"/>
    <n v="35677350.816004358"/>
    <n v="262480218.70738837"/>
    <n v="39395885.252501287"/>
    <n v="103656307.1963564"/>
    <n v="40480863.717668749"/>
    <n v="1337529051.2085962"/>
    <n v="1092255.493405208"/>
    <n v="4173036.3042127341"/>
    <n v="2370813.9114479572"/>
    <n v="6670990.5300330818"/>
    <n v="8108466.0155599862"/>
    <n v="43158919.029167354"/>
    <n v="29364504.207869768"/>
    <n v="6278483.1625506803"/>
    <n v="47958032.650692552"/>
    <n v="4593044.5945669338"/>
    <n v="12088643.320621654"/>
    <n v="5407377.2182899266"/>
    <n v="171264566.43841785"/>
    <n v="103551579.83322467"/>
    <n v="104209091.02094257"/>
    <n v="67563520.130235106"/>
    <n v="59436247.593889832"/>
    <n v="81523557.933478221"/>
    <n v="328064926.86617875"/>
    <n v="206428487.63242409"/>
    <n v="41955833.978555039"/>
    <n v="310438251.35808092"/>
    <n v="43988929.84706822"/>
    <n v="115744950.51697806"/>
    <n v="45888240.935958676"/>
    <n v="1508793617.6470141"/>
    <m/>
    <m/>
    <m/>
    <m/>
    <m/>
    <m/>
    <m/>
    <m/>
    <m/>
    <m/>
    <m/>
    <m/>
    <n v="0"/>
    <n v="60096507"/>
    <n v="59523345"/>
    <n v="15018429"/>
    <n v="44566380.450000003"/>
    <n v="44566380.450000003"/>
    <n v="44566380.450000003"/>
    <n v="44566380.450000003"/>
    <n v="44566380.450000003"/>
    <n v="44566380.450000003"/>
    <n v="44566380.450000003"/>
    <n v="44566380.450000003"/>
    <n v="44566380.450000003"/>
    <n v="535735705.04999989"/>
    <n v="27040676"/>
    <n v="27040676"/>
    <n v="13225811"/>
    <n v="12564520.449999999"/>
    <n v="12564520.449999999"/>
    <n v="12564520.449999999"/>
    <n v="12564520.449999999"/>
    <n v="12564520.449999999"/>
    <n v="12564520.449999999"/>
    <n v="12564520.449999999"/>
    <n v="12564520.449999999"/>
    <n v="12564520.449999999"/>
    <n v="180387847.04999998"/>
    <n v="33055831"/>
    <n v="32482669"/>
    <n v="32001860"/>
    <n v="32001860"/>
    <n v="32001860"/>
    <n v="32001860"/>
    <n v="32001860"/>
    <n v="32001860"/>
    <n v="32001860"/>
    <n v="32001860"/>
    <n v="32001860"/>
    <n v="32001860"/>
    <n v="385557100"/>
    <m/>
    <n v="0"/>
    <n v="350000"/>
    <n v="0"/>
    <m/>
    <m/>
    <m/>
    <m/>
    <m/>
    <m/>
    <m/>
    <m/>
    <n v="350000"/>
    <m/>
    <m/>
    <m/>
    <m/>
    <m/>
    <m/>
    <m/>
    <m/>
    <m/>
    <m/>
    <m/>
    <m/>
    <m/>
    <s v="NON KAWASAN"/>
  </r>
  <r>
    <n v="76510217"/>
    <x v="106"/>
    <s v="-"/>
    <s v="-"/>
    <x v="0"/>
    <x v="7"/>
    <s v="TREG 3"/>
    <x v="0"/>
    <n v="688835552"/>
    <n v="77072417.917627722"/>
    <n v="79380660.327477887"/>
    <n v="45464523.867354505"/>
    <n v="44743709.843033642"/>
    <n v="63000951.32759884"/>
    <n v="71878352.03082414"/>
    <n v="62957067.655697547"/>
    <n v="22223189.287893638"/>
    <n v="50437375.026661918"/>
    <n v="33363199.058046784"/>
    <n v="25531534.218042035"/>
    <n v="34282034.928216189"/>
    <n v="610335015.48847485"/>
    <n v="821621.38392937183"/>
    <n v="3311389.8617549688"/>
    <n v="1653374.0032258406"/>
    <n v="5656844.6976425722"/>
    <n v="6958256.9393079281"/>
    <n v="10888475.110791698"/>
    <n v="10440875.904492415"/>
    <n v="3910826.2404849418"/>
    <n v="9215465.0367783681"/>
    <n v="3889712.3420089446"/>
    <n v="2977547.8110125698"/>
    <n v="4579346.3291778639"/>
    <n v="64303735.66060748"/>
    <n v="77894039.301557094"/>
    <n v="82692050.189232856"/>
    <n v="47117897.870580345"/>
    <n v="50400554.540676214"/>
    <n v="69959208.266906768"/>
    <n v="82766827.141615838"/>
    <n v="73397943.560189962"/>
    <n v="26134015.52837858"/>
    <n v="59652840.063440286"/>
    <n v="37252911.400055729"/>
    <n v="28509082.029054604"/>
    <n v="38861381.257394053"/>
    <n v="674638751.14908254"/>
    <m/>
    <m/>
    <m/>
    <m/>
    <m/>
    <m/>
    <m/>
    <m/>
    <m/>
    <m/>
    <m/>
    <m/>
    <n v="0"/>
    <n v="52562730"/>
    <n v="51665639"/>
    <n v="43895253"/>
    <n v="47183183"/>
    <n v="47183183"/>
    <n v="47183183"/>
    <n v="47183183"/>
    <n v="47183183"/>
    <n v="47183183"/>
    <n v="47183183"/>
    <n v="47183183"/>
    <n v="47183183"/>
    <n v="572772269"/>
    <n v="5412604"/>
    <n v="5412604"/>
    <n v="1809000"/>
    <n v="1718550"/>
    <n v="1718550"/>
    <n v="1718550"/>
    <n v="1718550"/>
    <n v="1718550"/>
    <n v="1718550"/>
    <n v="1718550"/>
    <n v="1718550"/>
    <n v="1718550"/>
    <n v="28101158"/>
    <n v="47150126"/>
    <n v="46253035"/>
    <n v="45464633"/>
    <n v="45464633"/>
    <n v="45464633"/>
    <n v="45464633"/>
    <n v="45464633"/>
    <n v="45464633"/>
    <n v="45464633"/>
    <n v="45464633"/>
    <n v="45464633"/>
    <n v="45464633"/>
    <n v="548049491"/>
    <m/>
    <n v="0"/>
    <n v="-2327328"/>
    <n v="0"/>
    <m/>
    <m/>
    <m/>
    <m/>
    <m/>
    <m/>
    <m/>
    <m/>
    <n v="-2327328"/>
    <m/>
    <m/>
    <m/>
    <m/>
    <m/>
    <m/>
    <m/>
    <m/>
    <m/>
    <m/>
    <m/>
    <m/>
    <m/>
    <s v="NON KAWASAN"/>
  </r>
  <r>
    <n v="76510208"/>
    <x v="107"/>
    <s v="-"/>
    <s v="-"/>
    <x v="0"/>
    <x v="5"/>
    <s v="TREG 3"/>
    <x v="0"/>
    <n v="1600248679.0029409"/>
    <n v="73544757.345857546"/>
    <n v="104724953.19605631"/>
    <n v="80751118.354580268"/>
    <n v="77971253.297941595"/>
    <n v="106521791.85486895"/>
    <n v="43996563.286012106"/>
    <n v="115675114.28905021"/>
    <n v="47576336.984693199"/>
    <n v="80238562.999372497"/>
    <n v="113062694.59855251"/>
    <n v="60268971.050602093"/>
    <n v="116882005.62351102"/>
    <n v="1021214122.8810983"/>
    <n v="784015.17616632581"/>
    <n v="4368635.2173886299"/>
    <n v="2936614.9353813678"/>
    <n v="9857726.870086059"/>
    <n v="11764996.90468891"/>
    <n v="6664808.9552008361"/>
    <n v="19183700.234180942"/>
    <n v="8372461.0673794001"/>
    <n v="14660470.960893199"/>
    <n v="13181630.389688551"/>
    <n v="7028709.7238711119"/>
    <n v="15612935.011580482"/>
    <n v="114416705.44650581"/>
    <n v="74328772.522023872"/>
    <n v="109093588.41344494"/>
    <n v="83687733.289961636"/>
    <n v="87828980.168027654"/>
    <n v="118286788.75955786"/>
    <n v="50661372.241212942"/>
    <n v="134858814.52323115"/>
    <n v="55948798.0520726"/>
    <n v="94899033.960265696"/>
    <n v="126244324.98824106"/>
    <n v="67297680.774473205"/>
    <n v="132494940.6350915"/>
    <n v="1135630828.3276041"/>
    <m/>
    <m/>
    <m/>
    <m/>
    <m/>
    <m/>
    <m/>
    <m/>
    <m/>
    <m/>
    <m/>
    <m/>
    <n v="0"/>
    <n v="70641370"/>
    <n v="66669481"/>
    <n v="63694289"/>
    <n v="63671284.200000003"/>
    <n v="63671284.200000003"/>
    <n v="63671284.200000003"/>
    <n v="63671284.200000003"/>
    <n v="63671284.200000003"/>
    <n v="63671284.200000003"/>
    <n v="63671284.200000003"/>
    <n v="63671284.200000003"/>
    <n v="63671284.200000003"/>
    <n v="774046697.80000007"/>
    <n v="1773000"/>
    <n v="1773000"/>
    <n v="460096"/>
    <n v="437091.19999999995"/>
    <n v="437091.19999999995"/>
    <n v="437091.19999999995"/>
    <n v="437091.19999999995"/>
    <n v="437091.19999999995"/>
    <n v="437091.19999999995"/>
    <n v="437091.19999999995"/>
    <n v="437091.19999999995"/>
    <n v="437091.19999999995"/>
    <n v="7939916.8000000017"/>
    <n v="68868370"/>
    <n v="64896481"/>
    <n v="63234193"/>
    <n v="63234193"/>
    <n v="63234193"/>
    <n v="63234193"/>
    <n v="63234193"/>
    <n v="63234193"/>
    <n v="63234193"/>
    <n v="63234193"/>
    <n v="63234193"/>
    <n v="63234193"/>
    <n v="766106781"/>
    <m/>
    <n v="0"/>
    <n v="-550000"/>
    <n v="0"/>
    <m/>
    <m/>
    <m/>
    <m/>
    <m/>
    <m/>
    <m/>
    <m/>
    <n v="-550000"/>
    <m/>
    <m/>
    <m/>
    <m/>
    <m/>
    <m/>
    <m/>
    <m/>
    <m/>
    <m/>
    <m/>
    <m/>
    <m/>
    <s v="NON KAWASAN"/>
  </r>
  <r>
    <n v="76510192"/>
    <x v="108"/>
    <s v="-"/>
    <s v="-"/>
    <x v="0"/>
    <x v="5"/>
    <s v="TREG 3"/>
    <x v="0"/>
    <n v="1531911406"/>
    <n v="85103420.003061518"/>
    <n v="121265643.8619712"/>
    <n v="100230099.0503149"/>
    <n v="95181029.994022623"/>
    <n v="131942386.04582253"/>
    <n v="47882106.001097344"/>
    <n v="163336402.23017249"/>
    <n v="65359858.863540113"/>
    <n v="124488418.02475998"/>
    <n v="154602115.03825179"/>
    <n v="83515198.862652108"/>
    <n v="161964337.08678067"/>
    <n v="1334871015.0624475"/>
    <n v="907234.93059176207"/>
    <n v="5058635.4662096351"/>
    <n v="3644992.3151957691"/>
    <n v="12033519.498644695"/>
    <n v="14572621.586588681"/>
    <n v="7253409.4719041139"/>
    <n v="27087905.613678217"/>
    <n v="11501996.756926894"/>
    <n v="22745407.808883607"/>
    <n v="18024583.131812572"/>
    <n v="9739739.7052639425"/>
    <n v="21634969.862469226"/>
    <n v="154205016.1481691"/>
    <n v="86010654.93365328"/>
    <n v="126324279.32818083"/>
    <n v="103875091.36551067"/>
    <n v="107214549.49266732"/>
    <n v="146515007.63241121"/>
    <n v="55135515.473001458"/>
    <n v="190424307.8438507"/>
    <n v="76861855.620467007"/>
    <n v="147233825.83364359"/>
    <n v="172626698.17006436"/>
    <n v="93254938.567916051"/>
    <n v="183599306.94924989"/>
    <n v="1489076031.2106166"/>
    <m/>
    <m/>
    <m/>
    <m/>
    <m/>
    <m/>
    <m/>
    <m/>
    <m/>
    <m/>
    <m/>
    <m/>
    <n v="0"/>
    <n v="92072879"/>
    <n v="85379848"/>
    <n v="78633159"/>
    <n v="78316812.799999997"/>
    <n v="78316812.799999997"/>
    <n v="78316812.799999997"/>
    <n v="78316812.799999997"/>
    <n v="78316812.799999997"/>
    <n v="78316812.799999997"/>
    <n v="78316812.799999997"/>
    <n v="78316812.799999997"/>
    <n v="78316812.799999997"/>
    <n v="960937201.19999981"/>
    <n v="16595000"/>
    <n v="12877144"/>
    <n v="6326924"/>
    <n v="6010577.7999999998"/>
    <n v="6010577.7999999998"/>
    <n v="6010577.7999999998"/>
    <n v="6010577.7999999998"/>
    <n v="6010577.7999999998"/>
    <n v="6010577.7999999998"/>
    <n v="6010577.7999999998"/>
    <n v="6010577.7999999998"/>
    <n v="6010577.7999999998"/>
    <n v="89894268.199999973"/>
    <n v="75477879"/>
    <n v="72502704"/>
    <n v="72306235"/>
    <n v="72306235"/>
    <n v="72306235"/>
    <n v="72306235"/>
    <n v="72306235"/>
    <n v="72306235"/>
    <n v="72306235"/>
    <n v="72306235"/>
    <n v="72306235"/>
    <n v="72306235"/>
    <n v="871042933"/>
    <m/>
    <n v="0"/>
    <n v="2308"/>
    <n v="0"/>
    <m/>
    <m/>
    <m/>
    <m/>
    <m/>
    <m/>
    <m/>
    <m/>
    <n v="2308"/>
    <m/>
    <m/>
    <m/>
    <m/>
    <m/>
    <m/>
    <m/>
    <m/>
    <m/>
    <m/>
    <m/>
    <m/>
    <m/>
    <s v="NON KAWASAN"/>
  </r>
  <r>
    <n v="76510207"/>
    <x v="109"/>
    <s v="-"/>
    <s v="-"/>
    <x v="0"/>
    <x v="5"/>
    <s v="TREG 3"/>
    <x v="0"/>
    <n v="1074294937"/>
    <n v="41403409.859741636"/>
    <n v="55038080.945645384"/>
    <n v="34676655.563152716"/>
    <n v="43217004.01918485"/>
    <n v="36623038.845542975"/>
    <n v="29353909.113086917"/>
    <n v="71348775.789826244"/>
    <n v="28283706.046567403"/>
    <n v="47587039.295181535"/>
    <n v="67024065.326707378"/>
    <n v="36206025.661152221"/>
    <n v="70215781.374112278"/>
    <n v="560977491.83990145"/>
    <n v="441376.14762148261"/>
    <n v="2295931.3074745461"/>
    <n v="1261059.7439490929"/>
    <n v="5463826.7790391222"/>
    <n v="4044899.4628738016"/>
    <n v="4446669.9604524001"/>
    <n v="11832566.885627687"/>
    <n v="4977353.0860998444"/>
    <n v="8694677.2427535653"/>
    <n v="7814128.784812361"/>
    <n v="4222432.2099941596"/>
    <n v="9379325.9752281308"/>
    <n v="64874247.585926197"/>
    <n v="41844786.007363118"/>
    <n v="57334012.253119931"/>
    <n v="35937715.307101808"/>
    <n v="48680830.798223972"/>
    <n v="40667938.308416776"/>
    <n v="33800579.073539317"/>
    <n v="83181342.675453931"/>
    <n v="33261059.132667247"/>
    <n v="56281716.5379351"/>
    <n v="74838194.111519739"/>
    <n v="40428457.871146381"/>
    <n v="79595107.349340409"/>
    <n v="625851739.42582774"/>
    <m/>
    <m/>
    <m/>
    <m/>
    <m/>
    <m/>
    <m/>
    <m/>
    <m/>
    <m/>
    <m/>
    <m/>
    <n v="0"/>
    <n v="40819841"/>
    <n v="42511003"/>
    <n v="40114169"/>
    <n v="39280662.549999997"/>
    <n v="39280662.549999997"/>
    <n v="39280662.549999997"/>
    <n v="39280662.549999997"/>
    <n v="39280662.549999997"/>
    <n v="39280662.549999997"/>
    <n v="39280662.549999997"/>
    <n v="39280662.549999997"/>
    <n v="39280662.549999997"/>
    <n v="476970975.95000011"/>
    <n v="16900000"/>
    <n v="16808929"/>
    <n v="16670129"/>
    <n v="15836622.549999999"/>
    <n v="15836622.549999999"/>
    <n v="15836622.549999999"/>
    <n v="15836622.549999999"/>
    <n v="15836622.549999999"/>
    <n v="15836622.549999999"/>
    <n v="15836622.549999999"/>
    <n v="15836622.549999999"/>
    <n v="15836622.549999999"/>
    <n v="192908660.95000002"/>
    <n v="23919841"/>
    <n v="25702074"/>
    <n v="23444040"/>
    <n v="23444040"/>
    <n v="23444040"/>
    <n v="23444040"/>
    <n v="23444040"/>
    <n v="23444040"/>
    <n v="23444040"/>
    <n v="23444040"/>
    <n v="23444040"/>
    <n v="23444040"/>
    <n v="284062315"/>
    <m/>
    <n v="0"/>
    <n v="712000"/>
    <n v="0"/>
    <m/>
    <m/>
    <m/>
    <m/>
    <m/>
    <m/>
    <m/>
    <m/>
    <n v="712000"/>
    <m/>
    <m/>
    <m/>
    <m/>
    <m/>
    <m/>
    <m/>
    <m/>
    <m/>
    <m/>
    <m/>
    <m/>
    <m/>
    <s v="NON KAWASAN"/>
  </r>
  <r>
    <n v="76510220"/>
    <x v="110"/>
    <s v="-"/>
    <s v="-"/>
    <x v="0"/>
    <x v="5"/>
    <s v="TREG 3"/>
    <x v="0"/>
    <n v="1435977240"/>
    <n v="83462717.648390576"/>
    <n v="110597085.89328849"/>
    <n v="61020347.201898262"/>
    <n v="57248463.502401739"/>
    <n v="100060506.63921963"/>
    <n v="42143648.576744221"/>
    <n v="122109262.56337652"/>
    <n v="55619427.422372945"/>
    <n v="94668486.69478099"/>
    <n v="126094722.9414975"/>
    <n v="68115664.907848373"/>
    <n v="132099410.19440699"/>
    <n v="1053239744.1862261"/>
    <n v="889744.41743955016"/>
    <n v="4613593.1277949661"/>
    <n v="2219080.8821793497"/>
    <n v="7237792.0460291654"/>
    <n v="11051368.273037672"/>
    <n v="6384120.6099027768"/>
    <n v="20250747.131135106"/>
    <n v="9787880.2824516073"/>
    <n v="17296977.266546935"/>
    <n v="14700994.327144593"/>
    <n v="7943809.6907904148"/>
    <n v="17645654.653435558"/>
    <n v="120021762.70788769"/>
    <n v="84352462.065830126"/>
    <n v="115210679.02108346"/>
    <n v="63239428.084077612"/>
    <n v="64486255.548430905"/>
    <n v="111111874.9122573"/>
    <n v="48527769.186646998"/>
    <n v="142360009.69451162"/>
    <n v="65407307.704824552"/>
    <n v="111965463.96132793"/>
    <n v="140795717.2686421"/>
    <n v="76059474.598638788"/>
    <n v="149745064.84784254"/>
    <n v="1173261506.8941138"/>
    <m/>
    <m/>
    <m/>
    <m/>
    <m/>
    <m/>
    <m/>
    <m/>
    <m/>
    <m/>
    <m/>
    <m/>
    <n v="0"/>
    <n v="88263318"/>
    <n v="87205877"/>
    <n v="53746310"/>
    <n v="53593692.799999997"/>
    <n v="53593692.799999997"/>
    <n v="53593692.799999997"/>
    <n v="53593692.799999997"/>
    <n v="53593692.799999997"/>
    <n v="53593692.799999997"/>
    <n v="53593692.799999997"/>
    <n v="53593692.799999997"/>
    <n v="53593692.799999997"/>
    <n v="711558740.19999993"/>
    <n v="34557017"/>
    <n v="34499229"/>
    <n v="3052344"/>
    <n v="2899726.8"/>
    <n v="2899726.8"/>
    <n v="2899726.8"/>
    <n v="2899726.8"/>
    <n v="2899726.8"/>
    <n v="2899726.8"/>
    <n v="2899726.8"/>
    <n v="2899726.8"/>
    <n v="2899726.8"/>
    <n v="98206131.199999973"/>
    <n v="53706585"/>
    <n v="52706648"/>
    <n v="50693966"/>
    <n v="50693966"/>
    <n v="50693966"/>
    <n v="50693966"/>
    <n v="50693966"/>
    <n v="50693966"/>
    <n v="50693966"/>
    <n v="50693966"/>
    <n v="50693966"/>
    <n v="50693966"/>
    <n v="613352893"/>
    <m/>
    <n v="0"/>
    <n v="-9703939"/>
    <n v="0"/>
    <m/>
    <m/>
    <m/>
    <m/>
    <m/>
    <m/>
    <m/>
    <m/>
    <n v="-9703939"/>
    <m/>
    <m/>
    <m/>
    <m/>
    <m/>
    <m/>
    <m/>
    <m/>
    <m/>
    <m/>
    <m/>
    <m/>
    <m/>
    <s v="NON KAWASAN"/>
  </r>
  <r>
    <n v="76510215"/>
    <x v="111"/>
    <s v="-"/>
    <s v="-"/>
    <x v="0"/>
    <x v="5"/>
    <s v="TREG 3"/>
    <x v="0"/>
    <n v="2476803265"/>
    <n v="124697333.37260215"/>
    <n v="172191045.12162766"/>
    <n v="392722373.94161862"/>
    <n v="127496163.74163236"/>
    <n v="282465364.18448436"/>
    <n v="119065458.12370968"/>
    <n v="241438012.89554507"/>
    <n v="120059175.52383101"/>
    <n v="311906165.43016046"/>
    <n v="344280325.08119464"/>
    <n v="309283209.77538508"/>
    <n v="248605192.94890964"/>
    <n v="2794209820.1407003"/>
    <n v="1329321.1551686227"/>
    <n v="7183005.0134185851"/>
    <n v="14281837.976674557"/>
    <n v="16119047.802736327"/>
    <n v="31197411.134803236"/>
    <n v="18036602.686425835"/>
    <n v="40040370.765926123"/>
    <n v="21127956.38677156"/>
    <n v="56988698.574377179"/>
    <n v="40138579.854085922"/>
    <n v="36069338.269490838"/>
    <n v="33208334.339806974"/>
    <n v="315720503.95968574"/>
    <n v="126026654.52777077"/>
    <n v="179374050.13504624"/>
    <n v="407004211.91829318"/>
    <n v="143615211.54436868"/>
    <n v="313662775.3192876"/>
    <n v="137102060.81013551"/>
    <n v="281478383.66147119"/>
    <n v="141187131.91060257"/>
    <n v="368894864.00453764"/>
    <n v="384418904.93528056"/>
    <n v="345352548.04487592"/>
    <n v="281813527.28871661"/>
    <n v="3109930324.1003871"/>
    <m/>
    <m/>
    <m/>
    <m/>
    <m/>
    <m/>
    <m/>
    <m/>
    <m/>
    <m/>
    <m/>
    <m/>
    <n v="0"/>
    <n v="133630397"/>
    <n v="126903436"/>
    <n v="221842441"/>
    <n v="128945264.45"/>
    <n v="128945264.45"/>
    <n v="128945264.45"/>
    <n v="128945264.45"/>
    <n v="128945264.45"/>
    <n v="128945264.45"/>
    <n v="128945264.45"/>
    <n v="128945264.45"/>
    <n v="128945264.45"/>
    <n v="1642883654.0500004"/>
    <n v="28623828"/>
    <n v="25199834"/>
    <n v="26911831"/>
    <n v="25566239.449999999"/>
    <n v="25566239.449999999"/>
    <n v="25566239.449999999"/>
    <n v="25566239.449999999"/>
    <n v="25566239.449999999"/>
    <n v="25566239.449999999"/>
    <n v="25566239.449999999"/>
    <n v="25566239.449999999"/>
    <n v="25566239.449999999"/>
    <n v="310831648.04999995"/>
    <n v="105006569"/>
    <n v="101708631"/>
    <n v="103379025"/>
    <n v="103379025"/>
    <n v="103379025"/>
    <n v="103379025"/>
    <n v="103379025"/>
    <n v="103379025"/>
    <n v="103379025"/>
    <n v="103379025"/>
    <n v="103379025"/>
    <n v="103379025"/>
    <n v="1240505450"/>
    <m/>
    <n v="9009009"/>
    <n v="91551585"/>
    <n v="0"/>
    <m/>
    <m/>
    <m/>
    <m/>
    <m/>
    <m/>
    <m/>
    <m/>
    <n v="100560594"/>
    <m/>
    <m/>
    <m/>
    <m/>
    <m/>
    <m/>
    <m/>
    <m/>
    <m/>
    <m/>
    <m/>
    <m/>
    <m/>
    <s v="NON KAWASAN"/>
  </r>
  <r>
    <n v="76510224"/>
    <x v="112"/>
    <s v="-"/>
    <s v="-"/>
    <x v="0"/>
    <x v="5"/>
    <s v="TREG 3"/>
    <x v="0"/>
    <n v="741562510.99969089"/>
    <n v="34931849.896043889"/>
    <n v="50550905.966778442"/>
    <n v="30529884.688949492"/>
    <n v="39021311.510556445"/>
    <n v="55933704.603829376"/>
    <n v="27843969.44357511"/>
    <n v="62683860.206758626"/>
    <n v="27850969.644742016"/>
    <n v="49074892.311556771"/>
    <n v="66223620.730923206"/>
    <n v="35773629.962174162"/>
    <n v="69377219.247722194"/>
    <n v="549795818.2136097"/>
    <n v="372386.84902133048"/>
    <n v="2108747.3552166298"/>
    <n v="1110257.2593405433"/>
    <n v="4933374.9903153852"/>
    <n v="6177701.7648033202"/>
    <n v="4217937.1077121831"/>
    <n v="10395566.85220056"/>
    <n v="4901200.3407153785"/>
    <n v="8966524.4085710421"/>
    <n v="7720807.4214173406"/>
    <n v="4172005.2025143802"/>
    <n v="9267312.0179670602"/>
    <n v="64343821.569795154"/>
    <n v="35304236.74506522"/>
    <n v="52659653.321995072"/>
    <n v="31640141.948290035"/>
    <n v="43954686.50087183"/>
    <n v="62111406.368632697"/>
    <n v="32061906.551287293"/>
    <n v="73079427.058959186"/>
    <n v="32752169.985457394"/>
    <n v="58041416.720127814"/>
    <n v="73944428.152340546"/>
    <n v="39945635.164688542"/>
    <n v="78644531.265689254"/>
    <n v="614139639.78340483"/>
    <m/>
    <m/>
    <m/>
    <m/>
    <m/>
    <m/>
    <m/>
    <m/>
    <m/>
    <m/>
    <m/>
    <m/>
    <n v="0"/>
    <n v="39204316"/>
    <n v="39322634"/>
    <n v="38489110"/>
    <n v="37713122.049999997"/>
    <n v="37713122.049999997"/>
    <n v="37713122.049999997"/>
    <n v="37713122.049999997"/>
    <n v="37713122.049999997"/>
    <n v="37713122.049999997"/>
    <n v="37713122.049999997"/>
    <n v="37713122.049999997"/>
    <n v="37713122.049999997"/>
    <n v="456434158.45000011"/>
    <n v="15664920"/>
    <n v="15504206"/>
    <n v="15519759"/>
    <n v="14743771.049999999"/>
    <n v="14743771.049999999"/>
    <n v="14743771.049999999"/>
    <n v="14743771.049999999"/>
    <n v="14743771.049999999"/>
    <n v="14743771.049999999"/>
    <n v="14743771.049999999"/>
    <n v="14743771.049999999"/>
    <n v="14743771.049999999"/>
    <n v="179382824.45000002"/>
    <n v="23539396"/>
    <n v="23818428"/>
    <n v="22969351"/>
    <n v="22969351"/>
    <n v="22969351"/>
    <n v="22969351"/>
    <n v="22969351"/>
    <n v="22969351"/>
    <n v="22969351"/>
    <n v="22969351"/>
    <n v="22969351"/>
    <n v="22969351"/>
    <n v="277051334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76510195"/>
    <x v="113"/>
    <s v="-"/>
    <s v="-"/>
    <x v="0"/>
    <x v="5"/>
    <s v="TREG 3"/>
    <x v="0"/>
    <n v="2283711324"/>
    <n v="123787595.95713329"/>
    <n v="227188709.49574915"/>
    <n v="84061698.905179769"/>
    <n v="186522034.82979682"/>
    <n v="196350720.06386286"/>
    <n v="153592095.86579388"/>
    <n v="227235190.67629072"/>
    <n v="76305846.770368695"/>
    <n v="228165286.35351667"/>
    <n v="303301820.49073482"/>
    <n v="200867363.80914155"/>
    <n v="262680393.52085146"/>
    <n v="2270058756.7384195"/>
    <n v="1319623.0071864277"/>
    <n v="9477250.3305695653"/>
    <n v="3057008.3180090189"/>
    <n v="23581553.416602015"/>
    <n v="21686319.517908037"/>
    <n v="23266862.216482759"/>
    <n v="37684957.627948076"/>
    <n v="13428266.48263976"/>
    <n v="41688315.815124601"/>
    <n v="35361022.558538258"/>
    <n v="23425626.298286796"/>
    <n v="35088479.967291683"/>
    <n v="269065285.55658698"/>
    <n v="125107218.96431972"/>
    <n v="236665959.82631871"/>
    <n v="87118707.223188788"/>
    <n v="210103588.24639884"/>
    <n v="218037039.5817709"/>
    <n v="176858958.08227664"/>
    <n v="264920148.3042388"/>
    <n v="89734113.253008455"/>
    <n v="269853602.16864127"/>
    <n v="338662843.04927307"/>
    <n v="224292990.10742834"/>
    <n v="297768873.48814315"/>
    <n v="2539124042.2950063"/>
    <m/>
    <m/>
    <m/>
    <m/>
    <m/>
    <m/>
    <m/>
    <m/>
    <m/>
    <m/>
    <m/>
    <m/>
    <n v="0"/>
    <n v="134594016"/>
    <n v="124864123"/>
    <n v="192368478"/>
    <n v="121593378"/>
    <n v="121593378"/>
    <n v="121593378"/>
    <n v="121593378"/>
    <n v="121593378"/>
    <n v="121593378"/>
    <n v="121593378"/>
    <n v="121593378"/>
    <n v="121593378"/>
    <n v="1546167019"/>
    <n v="50741360"/>
    <n v="45221360"/>
    <n v="47981360"/>
    <n v="45582292"/>
    <n v="45582292"/>
    <n v="45582292"/>
    <n v="45582292"/>
    <n v="45582292"/>
    <n v="45582292"/>
    <n v="45582292"/>
    <n v="45582292"/>
    <n v="45582292"/>
    <n v="554184708"/>
    <n v="83852656"/>
    <n v="79642763"/>
    <n v="76011086"/>
    <n v="76011086"/>
    <n v="76011086"/>
    <n v="76011086"/>
    <n v="76011086"/>
    <n v="76011086"/>
    <n v="76011086"/>
    <n v="76011086"/>
    <n v="76011086"/>
    <n v="76011086"/>
    <n v="923606279"/>
    <m/>
    <n v="0"/>
    <n v="68376032"/>
    <n v="0"/>
    <m/>
    <m/>
    <m/>
    <m/>
    <m/>
    <m/>
    <m/>
    <m/>
    <n v="68376032"/>
    <m/>
    <m/>
    <m/>
    <m/>
    <m/>
    <m/>
    <m/>
    <m/>
    <m/>
    <m/>
    <m/>
    <m/>
    <m/>
    <s v="NON KAWASAN"/>
  </r>
  <r>
    <n v="76510191"/>
    <x v="114"/>
    <s v="-"/>
    <s v="-"/>
    <x v="0"/>
    <x v="6"/>
    <s v="TREG 3"/>
    <x v="0"/>
    <n v="3305950755"/>
    <n v="292638446.49918962"/>
    <n v="238645542.8031235"/>
    <n v="206786300.86123845"/>
    <n v="192514439.12509659"/>
    <n v="257672167.4142037"/>
    <n v="154053164.05808496"/>
    <n v="258298580.7732687"/>
    <n v="175633471.91015798"/>
    <n v="212695517.8402884"/>
    <n v="315710745.94010741"/>
    <n v="177669128.00504926"/>
    <n v="350380170.94720811"/>
    <n v="2832697676.1770163"/>
    <n v="3119637.5032709837"/>
    <n v="9955175.8291147053"/>
    <n v="7520041.2318120897"/>
    <n v="24339159.359044343"/>
    <n v="28459080.524883389"/>
    <n v="23336707.022245497"/>
    <n v="42836547.644006193"/>
    <n v="30907894.531047463"/>
    <n v="38861818.385681599"/>
    <n v="36807740.853972554"/>
    <n v="20720193.25819093"/>
    <n v="46803293.707725585"/>
    <n v="313667289.8509953"/>
    <n v="295758084.0024606"/>
    <n v="248600718.63223821"/>
    <n v="214306342.09305054"/>
    <n v="216853598.48414093"/>
    <n v="286131247.93908709"/>
    <n v="177389871.08033046"/>
    <n v="301135128.41727489"/>
    <n v="206541366.44120544"/>
    <n v="251557336.22597"/>
    <n v="352518486.79407996"/>
    <n v="198389321.26324019"/>
    <n v="397183464.65493369"/>
    <n v="3146364966.0280123"/>
    <m/>
    <m/>
    <m/>
    <m/>
    <m/>
    <m/>
    <m/>
    <m/>
    <m/>
    <m/>
    <m/>
    <m/>
    <n v="0"/>
    <n v="207592830"/>
    <n v="206199604"/>
    <n v="203517675"/>
    <n v="201462577.19999999"/>
    <n v="201462577.19999999"/>
    <n v="201462577.19999999"/>
    <n v="201462577.19999999"/>
    <n v="201462577.19999999"/>
    <n v="201462577.19999999"/>
    <n v="201462577.19999999"/>
    <n v="201462577.19999999"/>
    <n v="201462577.19999999"/>
    <n v="2430473303.8000002"/>
    <n v="41101956"/>
    <n v="41101956"/>
    <n v="41101956"/>
    <n v="39046858.199999996"/>
    <n v="39046858.199999996"/>
    <n v="39046858.199999996"/>
    <n v="39046858.199999996"/>
    <n v="39046858.199999996"/>
    <n v="39046858.199999996"/>
    <n v="39046858.199999996"/>
    <n v="39046858.199999996"/>
    <n v="39046858.199999996"/>
    <n v="474727591.79999989"/>
    <n v="166490874"/>
    <n v="165097648"/>
    <n v="162415719"/>
    <n v="162415719"/>
    <n v="162415719"/>
    <n v="162415719"/>
    <n v="162415719"/>
    <n v="162415719"/>
    <n v="162415719"/>
    <n v="162415719"/>
    <n v="162415719"/>
    <n v="162415719"/>
    <n v="1955745712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76510190"/>
    <x v="115"/>
    <s v="-"/>
    <s v="-"/>
    <x v="0"/>
    <x v="6"/>
    <s v="TREG 3"/>
    <x v="0"/>
    <n v="2869981503"/>
    <n v="247066806.24485457"/>
    <n v="200649090.52990159"/>
    <n v="79400632.658552334"/>
    <n v="155817284.80089912"/>
    <n v="191230424.69307497"/>
    <n v="109922532.31080812"/>
    <n v="187856585.09958637"/>
    <n v="183885374.89689749"/>
    <n v="168337358.68886384"/>
    <n v="240339750.17590138"/>
    <n v="135253406.44187149"/>
    <n v="266732392.97346222"/>
    <n v="2166491639.5146732"/>
    <n v="2633826.4291495383"/>
    <n v="8370141.5610557199"/>
    <n v="2887502.8420037925"/>
    <n v="19699622.235599309"/>
    <n v="21120798.997276127"/>
    <n v="16651588.737985522"/>
    <n v="31154362.264663011"/>
    <n v="32360060.478806287"/>
    <n v="30757093.178635895"/>
    <n v="28020469.2274279"/>
    <n v="15773571.648444086"/>
    <n v="35629740.392992735"/>
    <n v="245058777.99403992"/>
    <n v="249700632.67400411"/>
    <n v="209019232.09095731"/>
    <n v="82288135.500556126"/>
    <n v="175516907.03649843"/>
    <n v="212351223.6903511"/>
    <n v="126574121.04879364"/>
    <n v="219010947.36424938"/>
    <n v="216245435.37570378"/>
    <n v="199094451.86749974"/>
    <n v="268360219.40332928"/>
    <n v="151026978.09031558"/>
    <n v="302362133.36645496"/>
    <n v="2411550417.5087137"/>
    <m/>
    <m/>
    <m/>
    <m/>
    <m/>
    <m/>
    <m/>
    <m/>
    <m/>
    <m/>
    <m/>
    <m/>
    <n v="0"/>
    <n v="161837191"/>
    <n v="159452904"/>
    <n v="177821034"/>
    <n v="173563350.94999999"/>
    <n v="173563350.94999999"/>
    <n v="173563350.94999999"/>
    <n v="173563350.94999999"/>
    <n v="173563350.94999999"/>
    <n v="173563350.94999999"/>
    <n v="173563350.94999999"/>
    <n v="173563350.94999999"/>
    <n v="173563350.94999999"/>
    <n v="2061181287.5500004"/>
    <n v="69556364"/>
    <n v="69556364"/>
    <n v="85153661"/>
    <n v="80895977.950000003"/>
    <n v="80895977.950000003"/>
    <n v="80895977.950000003"/>
    <n v="80895977.950000003"/>
    <n v="80895977.950000003"/>
    <n v="80895977.950000003"/>
    <n v="80895977.950000003"/>
    <n v="80895977.950000003"/>
    <n v="80895977.950000003"/>
    <n v="952330190.55000019"/>
    <n v="92280827"/>
    <n v="89896540"/>
    <n v="92667373"/>
    <n v="92667373"/>
    <n v="92667373"/>
    <n v="92667373"/>
    <n v="92667373"/>
    <n v="92667373"/>
    <n v="92667373"/>
    <n v="92667373"/>
    <n v="92667373"/>
    <n v="92667373"/>
    <n v="1108851097"/>
    <m/>
    <n v="0"/>
    <n v="25839099"/>
    <n v="0"/>
    <m/>
    <m/>
    <m/>
    <m/>
    <m/>
    <m/>
    <m/>
    <m/>
    <n v="25839099"/>
    <m/>
    <m/>
    <m/>
    <m/>
    <m/>
    <m/>
    <m/>
    <m/>
    <m/>
    <m/>
    <m/>
    <m/>
    <m/>
    <s v="NON KAWASAN"/>
  </r>
  <r>
    <n v="76510209"/>
    <x v="116"/>
    <s v="-"/>
    <s v="-"/>
    <x v="0"/>
    <x v="6"/>
    <s v="TREG 3"/>
    <x v="0"/>
    <n v="1851101666"/>
    <n v="166328192.72081459"/>
    <n v="286507593.18396586"/>
    <n v="96419987.478613272"/>
    <n v="103438937.52323753"/>
    <n v="148542911.5016616"/>
    <n v="41729236.503898412"/>
    <n v="144283164.391251"/>
    <n v="32744777.935525492"/>
    <n v="2620167.5461692726"/>
    <n v="149689264.33901343"/>
    <n v="84239011.211468622"/>
    <n v="166127224.69071463"/>
    <n v="1422670469.0263336"/>
    <n v="1773122.0011262894"/>
    <n v="11951756.705868423"/>
    <n v="3506432.8651854694"/>
    <n v="13077547.823165372"/>
    <n v="16406097.415367931"/>
    <n v="6321343.4953292757"/>
    <n v="23928093.709113508"/>
    <n v="5762410.387192592"/>
    <n v="478733.52646644181"/>
    <n v="17451809.041233689"/>
    <n v="9824152.4106030315"/>
    <n v="22191042.57249862"/>
    <n v="132672541.95315064"/>
    <n v="168101314.72194088"/>
    <n v="298459349.88983428"/>
    <n v="99926420.343798742"/>
    <n v="116516485.3464029"/>
    <n v="164949008.91702953"/>
    <n v="48050579.999227688"/>
    <n v="168211258.10036451"/>
    <n v="38507188.322718084"/>
    <n v="3098901.0726357144"/>
    <n v="167141073.38024712"/>
    <n v="94063163.622071654"/>
    <n v="188318267.26321325"/>
    <n v="1555343010.9794843"/>
    <m/>
    <m/>
    <m/>
    <m/>
    <m/>
    <m/>
    <m/>
    <m/>
    <m/>
    <m/>
    <m/>
    <m/>
    <n v="0"/>
    <n v="98594700"/>
    <n v="85990921"/>
    <n v="91393777"/>
    <n v="90533387.700000003"/>
    <n v="90533387.700000003"/>
    <n v="90533387.700000003"/>
    <n v="90533387.700000003"/>
    <n v="90533387.700000003"/>
    <n v="90533387.700000003"/>
    <n v="90533387.700000003"/>
    <n v="90533387.700000003"/>
    <n v="90533387.700000003"/>
    <n v="1090779887.3000002"/>
    <n v="24726935"/>
    <n v="13218395"/>
    <n v="17207786"/>
    <n v="16347396.699999999"/>
    <n v="16347396.699999999"/>
    <n v="16347396.699999999"/>
    <n v="16347396.699999999"/>
    <n v="16347396.699999999"/>
    <n v="16347396.699999999"/>
    <n v="16347396.699999999"/>
    <n v="16347396.699999999"/>
    <n v="16347396.699999999"/>
    <n v="202279686.29999995"/>
    <n v="73867765"/>
    <n v="72772526"/>
    <n v="74185991"/>
    <n v="74185991"/>
    <n v="74185991"/>
    <n v="74185991"/>
    <n v="74185991"/>
    <n v="74185991"/>
    <n v="74185991"/>
    <n v="74185991"/>
    <n v="74185991"/>
    <n v="74185991"/>
    <n v="888500201"/>
    <m/>
    <n v="-1876000"/>
    <n v="-627800"/>
    <n v="0"/>
    <m/>
    <m/>
    <m/>
    <m/>
    <m/>
    <m/>
    <m/>
    <m/>
    <n v="-2503800"/>
    <m/>
    <m/>
    <m/>
    <m/>
    <m/>
    <m/>
    <m/>
    <m/>
    <m/>
    <m/>
    <m/>
    <m/>
    <m/>
    <s v="NON KAWASAN"/>
  </r>
  <r>
    <n v="76510196"/>
    <x v="117"/>
    <s v="-"/>
    <s v="-"/>
    <x v="0"/>
    <x v="6"/>
    <s v="TREG 3"/>
    <x v="0"/>
    <n v="2173273624"/>
    <n v="218470291.17353207"/>
    <n v="173082544.7342611"/>
    <n v="257057893.93475685"/>
    <n v="166499155.67463431"/>
    <n v="237553360.43728742"/>
    <n v="308094277.71992558"/>
    <n v="280172952.38870102"/>
    <n v="197082895.28879657"/>
    <n v="227665975.54927579"/>
    <n v="345365050.65068054"/>
    <n v="199227352.28850356"/>
    <n v="381649538.31317914"/>
    <n v="2991921288.1535339"/>
    <n v="2328976.6667667329"/>
    <n v="7220194.2074470818"/>
    <n v="9348230.2904065251"/>
    <n v="21050106.69084391"/>
    <n v="26237021.566919744"/>
    <n v="46671588.593073785"/>
    <n v="46464219.770898998"/>
    <n v="34682553.81625405"/>
    <n v="41597086.220869571"/>
    <n v="40265044.658254802"/>
    <n v="23234364.282004982"/>
    <n v="50980212.113033473"/>
    <n v="350079598.87677366"/>
    <n v="220799267.8402988"/>
    <n v="180302738.94170818"/>
    <n v="266406124.22516337"/>
    <n v="187549262.36547822"/>
    <n v="263790382.00420716"/>
    <n v="354765866.31299937"/>
    <n v="326637172.15960002"/>
    <n v="231765449.10505062"/>
    <n v="269263061.77014536"/>
    <n v="385630095.30893534"/>
    <n v="222461716.57050854"/>
    <n v="432629750.42621261"/>
    <n v="3342000887.0303073"/>
    <m/>
    <m/>
    <m/>
    <m/>
    <m/>
    <m/>
    <m/>
    <m/>
    <m/>
    <m/>
    <m/>
    <m/>
    <n v="0"/>
    <n v="300390686"/>
    <n v="108556353"/>
    <n v="200780897"/>
    <n v="195729323.34999999"/>
    <n v="195729323.34999999"/>
    <n v="195729323.34999999"/>
    <n v="195729323.34999999"/>
    <n v="195729323.34999999"/>
    <n v="195729323.34999999"/>
    <n v="195729323.34999999"/>
    <n v="195729323.34999999"/>
    <n v="195729323.34999999"/>
    <n v="2371291846.1499996"/>
    <n v="194246288"/>
    <n v="7519783"/>
    <n v="101031473"/>
    <n v="95979899.349999994"/>
    <n v="95979899.349999994"/>
    <n v="95979899.349999994"/>
    <n v="95979899.349999994"/>
    <n v="95979899.349999994"/>
    <n v="95979899.349999994"/>
    <n v="95979899.349999994"/>
    <n v="95979899.349999994"/>
    <n v="95979899.349999994"/>
    <n v="1166616638.1500001"/>
    <n v="106144398"/>
    <n v="101036570"/>
    <n v="99749424"/>
    <n v="99749424"/>
    <n v="99749424"/>
    <n v="99749424"/>
    <n v="99749424"/>
    <n v="99749424"/>
    <n v="99749424"/>
    <n v="99749424"/>
    <n v="99749424"/>
    <n v="99749424"/>
    <n v="1204675208"/>
    <m/>
    <n v="-338530"/>
    <n v="0"/>
    <n v="0"/>
    <m/>
    <m/>
    <m/>
    <m/>
    <m/>
    <m/>
    <m/>
    <m/>
    <n v="-338530"/>
    <m/>
    <m/>
    <m/>
    <m/>
    <m/>
    <m/>
    <m/>
    <m/>
    <m/>
    <m/>
    <m/>
    <m/>
    <m/>
    <s v="NON KAWASAN"/>
  </r>
  <r>
    <n v="76510205"/>
    <x v="118"/>
    <s v="-"/>
    <s v="-"/>
    <x v="0"/>
    <x v="6"/>
    <s v="TREG 3"/>
    <x v="0"/>
    <n v="3406882957"/>
    <n v="132690044.66281512"/>
    <n v="108834485.11043951"/>
    <n v="330047513.47313184"/>
    <n v="84136455.897866786"/>
    <n v="119745449.98555817"/>
    <n v="447718426.67061156"/>
    <n v="106947895.23360616"/>
    <n v="99774006.254059643"/>
    <n v="414419269.76836127"/>
    <n v="135044648.36168948"/>
    <n v="480549448.22654676"/>
    <n v="149874426.47090238"/>
    <n v="2609782070.1155887"/>
    <n v="1414526.5073431283"/>
    <n v="4540065.6673459113"/>
    <n v="12002588.66007036"/>
    <n v="10637179.306185514"/>
    <n v="13225508.357483342"/>
    <n v="67822519.683745682"/>
    <n v="17736367.717877403"/>
    <n v="17558181.983773634"/>
    <n v="75718974.056416333"/>
    <n v="15744438.49166888"/>
    <n v="56042811.428038895"/>
    <n v="20020016.493603051"/>
    <n v="312463178.35355216"/>
    <n v="134104571.17015825"/>
    <n v="113374550.77778542"/>
    <n v="342050102.1332022"/>
    <n v="94773635.204052299"/>
    <n v="132970958.34304151"/>
    <n v="515540946.35435724"/>
    <n v="124684262.95148356"/>
    <n v="117332188.23783328"/>
    <n v="490138243.8247776"/>
    <n v="150789086.85335836"/>
    <n v="536592259.65458566"/>
    <n v="169894442.96450543"/>
    <n v="2922245248.469141"/>
    <m/>
    <m/>
    <m/>
    <m/>
    <m/>
    <m/>
    <m/>
    <m/>
    <m/>
    <m/>
    <m/>
    <m/>
    <n v="0"/>
    <n v="89086123"/>
    <n v="85469401"/>
    <n v="373053627"/>
    <n v="80303790"/>
    <n v="80303790"/>
    <n v="80303790"/>
    <n v="80303790"/>
    <n v="80303790"/>
    <n v="80303790"/>
    <n v="80303790"/>
    <n v="80303790"/>
    <n v="80303790"/>
    <n v="1270343261"/>
    <n v="18077000"/>
    <n v="16781785"/>
    <n v="17917000"/>
    <n v="17021150"/>
    <n v="17021150"/>
    <n v="17021150"/>
    <n v="17021150"/>
    <n v="17021150"/>
    <n v="17021150"/>
    <n v="17021150"/>
    <n v="17021150"/>
    <n v="17021150"/>
    <n v="205966135"/>
    <n v="71009123"/>
    <n v="68687616"/>
    <n v="63282640"/>
    <n v="63282640"/>
    <n v="63282640"/>
    <n v="63282640"/>
    <n v="63282640"/>
    <n v="63282640"/>
    <n v="63282640"/>
    <n v="63282640"/>
    <n v="63282640"/>
    <n v="63282640"/>
    <n v="772523139"/>
    <m/>
    <n v="0"/>
    <n v="291853987"/>
    <n v="0"/>
    <m/>
    <m/>
    <m/>
    <m/>
    <m/>
    <m/>
    <m/>
    <m/>
    <n v="291853987"/>
    <m/>
    <m/>
    <m/>
    <m/>
    <m/>
    <m/>
    <m/>
    <m/>
    <m/>
    <m/>
    <m/>
    <m/>
    <m/>
    <s v="NON KAWASAN"/>
  </r>
  <r>
    <n v="76510216"/>
    <x v="119"/>
    <s v="-"/>
    <s v="-"/>
    <x v="0"/>
    <x v="6"/>
    <s v="TREG 3"/>
    <x v="0"/>
    <n v="1648537347"/>
    <n v="73538915.061703593"/>
    <n v="59331341.760721557"/>
    <n v="180926106.77832139"/>
    <n v="46143140.817950808"/>
    <n v="64490602.546096317"/>
    <n v="34762481.152182251"/>
    <n v="61870908.886350036"/>
    <n v="40112456.234838121"/>
    <n v="150718830.67659384"/>
    <n v="76872806.176813796"/>
    <n v="43260879.195181638"/>
    <n v="85314508.029236734"/>
    <n v="917342977.31599021"/>
    <n v="783952.89518797398"/>
    <n v="2475026.0678136945"/>
    <n v="6579603.0840418637"/>
    <n v="5833771.5487675369"/>
    <n v="7122784.2315127626"/>
    <n v="5265986.2131032571"/>
    <n v="10260746.026376858"/>
    <n v="7058970.8966285586"/>
    <n v="27537993.675326169"/>
    <n v="8962363.0644824505"/>
    <n v="5045185.8885576427"/>
    <n v="11396192.786903188"/>
    <n v="98322576.378701955"/>
    <n v="74322867.956891567"/>
    <n v="61806367.828535251"/>
    <n v="187505709.86236325"/>
    <n v="51976912.366718344"/>
    <n v="71613386.77760908"/>
    <n v="40028467.365285508"/>
    <n v="72131654.912726894"/>
    <n v="47171427.131466679"/>
    <n v="178256824.35192001"/>
    <n v="85835169.241296247"/>
    <n v="48306065.083739281"/>
    <n v="96710700.816139922"/>
    <n v="1015665553.694692"/>
    <m/>
    <m/>
    <m/>
    <m/>
    <m/>
    <m/>
    <m/>
    <m/>
    <m/>
    <m/>
    <m/>
    <m/>
    <n v="0"/>
    <n v="49845728"/>
    <n v="48220752"/>
    <n v="46408651"/>
    <n v="46408651"/>
    <n v="46408651"/>
    <n v="46408651"/>
    <n v="46408651"/>
    <n v="46408651"/>
    <n v="46408651"/>
    <n v="46408651"/>
    <n v="46408651"/>
    <n v="46408651"/>
    <n v="562152990"/>
    <n v="0"/>
    <n v="0"/>
    <n v="0"/>
    <n v="0"/>
    <n v="0"/>
    <n v="0"/>
    <n v="0"/>
    <n v="0"/>
    <n v="0"/>
    <n v="0"/>
    <n v="0"/>
    <n v="0"/>
    <n v="0"/>
    <n v="49845728"/>
    <n v="48220752"/>
    <n v="46408651"/>
    <n v="46408651"/>
    <n v="46408651"/>
    <n v="46408651"/>
    <n v="46408651"/>
    <n v="46408651"/>
    <n v="46408651"/>
    <n v="46408651"/>
    <n v="46408651"/>
    <n v="46408651"/>
    <n v="56215299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76510219"/>
    <x v="120"/>
    <s v="-"/>
    <s v="-"/>
    <x v="0"/>
    <x v="6"/>
    <s v="TREG 3"/>
    <x v="0"/>
    <n v="4823263472"/>
    <n v="101737334.26016688"/>
    <n v="421674058.68534189"/>
    <n v="481334658.07081282"/>
    <n v="472309760.0833379"/>
    <n v="73651722.175443441"/>
    <n v="331541235.92849332"/>
    <n v="81589497.05645816"/>
    <n v="418881362.52690029"/>
    <n v="443354285.48506963"/>
    <n v="813637265.5607847"/>
    <n v="516634070.30333364"/>
    <n v="127263365.20826717"/>
    <n v="4283608615.3444104"/>
    <n v="1084558.8036625534"/>
    <n v="17590269.432570636"/>
    <n v="17504333.990778267"/>
    <n v="59713040.589285195"/>
    <n v="8134601.0833133757"/>
    <n v="50223445.496641636"/>
    <n v="13530900.430991337"/>
    <n v="73714542.183767557"/>
    <n v="81005720.750410736"/>
    <n v="94859456.021106124"/>
    <n v="60251085.265340328"/>
    <n v="16999662.520780936"/>
    <n v="494611616.5686487"/>
    <n v="102821893.06382944"/>
    <n v="439264328.11791253"/>
    <n v="498838992.06159109"/>
    <n v="532022800.6726231"/>
    <n v="81786323.258756816"/>
    <n v="381764681.42513496"/>
    <n v="95120397.487449497"/>
    <n v="492595904.71066785"/>
    <n v="524360006.23548037"/>
    <n v="908496721.58189082"/>
    <n v="576885155.56867397"/>
    <n v="144263027.7290481"/>
    <n v="4778220231.9130583"/>
    <m/>
    <m/>
    <m/>
    <m/>
    <m/>
    <m/>
    <m/>
    <m/>
    <m/>
    <m/>
    <m/>
    <m/>
    <n v="0"/>
    <n v="174555551"/>
    <n v="169112881"/>
    <n v="252947450"/>
    <n v="51348066"/>
    <n v="51348066"/>
    <n v="51348066"/>
    <n v="51348066"/>
    <n v="51348066"/>
    <n v="51348066"/>
    <n v="51348066"/>
    <n v="51348066"/>
    <n v="51348066"/>
    <n v="1058748476"/>
    <n v="22032000"/>
    <n v="22032000"/>
    <n v="22032000"/>
    <n v="20930400"/>
    <n v="20930400"/>
    <n v="20930400"/>
    <n v="20930400"/>
    <n v="20930400"/>
    <n v="20930400"/>
    <n v="20930400"/>
    <n v="20930400"/>
    <n v="20930400"/>
    <n v="254469600"/>
    <n v="152523551"/>
    <n v="147080881"/>
    <n v="30417666"/>
    <n v="30417666"/>
    <n v="30417666"/>
    <n v="30417666"/>
    <n v="30417666"/>
    <n v="30417666"/>
    <n v="30417666"/>
    <n v="30417666"/>
    <n v="30417666"/>
    <n v="30417666"/>
    <n v="603781092"/>
    <m/>
    <n v="0"/>
    <n v="200497784"/>
    <n v="0"/>
    <m/>
    <m/>
    <m/>
    <m/>
    <m/>
    <m/>
    <m/>
    <m/>
    <n v="200497784"/>
    <m/>
    <m/>
    <m/>
    <m/>
    <m/>
    <m/>
    <m/>
    <m/>
    <m/>
    <m/>
    <m/>
    <m/>
    <m/>
    <s v="NON KAWASAN"/>
  </r>
  <r>
    <n v="76510201"/>
    <x v="121"/>
    <s v="-"/>
    <s v="-"/>
    <x v="0"/>
    <x v="6"/>
    <s v="TREG 3"/>
    <x v="0"/>
    <n v="1740778159"/>
    <n v="138691557.42595562"/>
    <n v="106751066.31434985"/>
    <n v="159003506.56818721"/>
    <n v="83744082.798169345"/>
    <n v="118095979.93528008"/>
    <n v="112226614.41807479"/>
    <n v="110032205.69424671"/>
    <n v="70156139.839642063"/>
    <n v="173765784.45957762"/>
    <n v="165285823.93299165"/>
    <n v="150762193.85257232"/>
    <n v="146505185.65813449"/>
    <n v="1535020140.897182"/>
    <n v="1478504.9234269857"/>
    <n v="4453155.1799463481"/>
    <n v="5782360.4388466477"/>
    <n v="10587572.474380374"/>
    <n v="13043329.57793054"/>
    <n v="17000622.069571018"/>
    <n v="18247873.478383735"/>
    <n v="12346043.99313058"/>
    <n v="31748926.474248827"/>
    <n v="19270163.75715965"/>
    <n v="17582243.058936894"/>
    <n v="19569958.013108194"/>
    <n v="171110753.43906981"/>
    <n v="140170062.34938261"/>
    <n v="111204221.49429619"/>
    <n v="164785867.00703385"/>
    <n v="94331655.272549719"/>
    <n v="131139309.51321062"/>
    <n v="129227236.4876458"/>
    <n v="128280079.17263044"/>
    <n v="82502183.832772642"/>
    <n v="205514710.93382645"/>
    <n v="184555987.6901513"/>
    <n v="168344436.91150922"/>
    <n v="166075143.67124268"/>
    <n v="1706130894.3362515"/>
    <m/>
    <m/>
    <m/>
    <m/>
    <m/>
    <m/>
    <m/>
    <m/>
    <m/>
    <m/>
    <m/>
    <m/>
    <n v="0"/>
    <n v="85729820"/>
    <n v="83523159"/>
    <n v="83447237"/>
    <n v="82192336.099999994"/>
    <n v="82192336.099999994"/>
    <n v="82192336.099999994"/>
    <n v="82192336.099999994"/>
    <n v="82192336.099999994"/>
    <n v="82192336.099999994"/>
    <n v="82192336.099999994"/>
    <n v="82192336.099999994"/>
    <n v="82192336.099999994"/>
    <n v="992431240.90000021"/>
    <n v="25098018"/>
    <n v="25098018"/>
    <n v="25098018"/>
    <n v="23843117.099999998"/>
    <n v="23843117.099999998"/>
    <n v="23843117.099999998"/>
    <n v="23843117.099999998"/>
    <n v="23843117.099999998"/>
    <n v="23843117.099999998"/>
    <n v="23843117.099999998"/>
    <n v="23843117.099999998"/>
    <n v="23843117.099999998"/>
    <n v="289882107.89999998"/>
    <n v="60631802"/>
    <n v="58425141"/>
    <n v="58349219"/>
    <n v="58349219"/>
    <n v="58349219"/>
    <n v="58349219"/>
    <n v="58349219"/>
    <n v="58349219"/>
    <n v="58349219"/>
    <n v="58349219"/>
    <n v="58349219"/>
    <n v="58349219"/>
    <n v="702549133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76510210"/>
    <x v="122"/>
    <s v="-"/>
    <s v="-"/>
    <x v="0"/>
    <x v="6"/>
    <s v="TREG 3"/>
    <x v="0"/>
    <n v="1661086373"/>
    <n v="95453802.638713449"/>
    <n v="73024045.207325161"/>
    <n v="72151248.449318916"/>
    <n v="109459008.30395697"/>
    <n v="75506199.920549735"/>
    <n v="37981772.484655231"/>
    <n v="78096834.872825548"/>
    <n v="125470236.78064868"/>
    <n v="90776643.685901091"/>
    <n v="274331959.16885221"/>
    <n v="53774973.660282448"/>
    <n v="106049287.65810066"/>
    <n v="1192076012.83113"/>
    <n v="1017573.9589376897"/>
    <n v="3046221.6107336581"/>
    <n v="2623869.9614327252"/>
    <n v="13838651.575956851"/>
    <n v="8339422.318021059"/>
    <n v="5753659.7971190214"/>
    <n v="12951673.129061535"/>
    <n v="22080192.363250494"/>
    <n v="16585894.599021018"/>
    <n v="31983515.895164609"/>
    <n v="6271364.4132002145"/>
    <n v="14165915.680499539"/>
    <n v="138657955.30239841"/>
    <n v="96471376.597651139"/>
    <n v="76070266.818058819"/>
    <n v="74775118.410751641"/>
    <n v="123297659.87991382"/>
    <n v="83845622.238570794"/>
    <n v="43735432.281774253"/>
    <n v="91048508.001887083"/>
    <n v="147550429.14389917"/>
    <n v="107362538.28492211"/>
    <n v="306315475.06401682"/>
    <n v="60046338.073482662"/>
    <n v="120215203.3386002"/>
    <n v="1330733968.1335285"/>
    <m/>
    <m/>
    <m/>
    <m/>
    <m/>
    <m/>
    <m/>
    <m/>
    <m/>
    <m/>
    <m/>
    <m/>
    <n v="0"/>
    <n v="117467197"/>
    <n v="106741911"/>
    <n v="56548877"/>
    <n v="55481877"/>
    <n v="55481877"/>
    <n v="55481877"/>
    <n v="55481877"/>
    <n v="55481877"/>
    <n v="55481877"/>
    <n v="55481877"/>
    <n v="55481877"/>
    <n v="55481877"/>
    <n v="780094878"/>
    <n v="21340000"/>
    <n v="21340000"/>
    <n v="21340000"/>
    <n v="20273000"/>
    <n v="20273000"/>
    <n v="20273000"/>
    <n v="20273000"/>
    <n v="20273000"/>
    <n v="20273000"/>
    <n v="20273000"/>
    <n v="20273000"/>
    <n v="20273000"/>
    <n v="246477000"/>
    <n v="42350633"/>
    <n v="37599347"/>
    <n v="35208877"/>
    <n v="35208877"/>
    <n v="35208877"/>
    <n v="35208877"/>
    <n v="35208877"/>
    <n v="35208877"/>
    <n v="35208877"/>
    <n v="35208877"/>
    <n v="35208877"/>
    <n v="35208877"/>
    <n v="43203875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76510218"/>
    <x v="123"/>
    <s v="-"/>
    <s v="-"/>
    <x v="0"/>
    <x v="6"/>
    <s v="TREG 3"/>
    <x v="0"/>
    <n v="961457494"/>
    <n v="85419701.646129072"/>
    <n v="69680072.938372016"/>
    <n v="121601448.99424574"/>
    <n v="53226349.580133773"/>
    <n v="75359110.200885043"/>
    <n v="76999412.218380928"/>
    <n v="68307242.680936605"/>
    <n v="87798457.804139912"/>
    <n v="24063904.591957398"/>
    <n v="82596672.41481021"/>
    <n v="92275693.843184873"/>
    <n v="91666934.28250277"/>
    <n v="928995001.19567835"/>
    <n v="910606.61359210312"/>
    <n v="2906726.7284321189"/>
    <n v="4422188.0582817346"/>
    <n v="6729285.4001941532"/>
    <n v="8323176.7210738659"/>
    <n v="11664237.698798254"/>
    <n v="11328155.372642502"/>
    <n v="15450730.68524833"/>
    <n v="4396740.9346407987"/>
    <n v="9629690.9520512372"/>
    <n v="10761409.317043051"/>
    <n v="12244741.010635495"/>
    <n v="98767689.492633641"/>
    <n v="86330308.259721175"/>
    <n v="72586799.666804135"/>
    <n v="126023637.05252747"/>
    <n v="59955634.980327927"/>
    <n v="83682286.921958908"/>
    <n v="88663649.917179182"/>
    <n v="79635398.053579107"/>
    <n v="103249188.48938824"/>
    <n v="28460645.526598196"/>
    <n v="92226363.366861448"/>
    <n v="103037103.16022792"/>
    <n v="103911675.29313827"/>
    <n v="1027762690.6883119"/>
    <m/>
    <m/>
    <m/>
    <m/>
    <m/>
    <m/>
    <m/>
    <m/>
    <m/>
    <m/>
    <m/>
    <m/>
    <n v="0"/>
    <n v="53003859"/>
    <n v="50640323"/>
    <n v="50008532"/>
    <n v="49867783.600000001"/>
    <n v="49867783.600000001"/>
    <n v="49867783.600000001"/>
    <n v="49867783.600000001"/>
    <n v="49867783.600000001"/>
    <n v="49867783.600000001"/>
    <n v="49867783.600000001"/>
    <n v="49867783.600000001"/>
    <n v="49867783.600000001"/>
    <n v="602462766.4000001"/>
    <n v="3232000"/>
    <n v="2885715"/>
    <n v="2814968"/>
    <n v="2674219.6"/>
    <n v="2674219.6"/>
    <n v="2674219.6"/>
    <n v="2674219.6"/>
    <n v="2674219.6"/>
    <n v="2674219.6"/>
    <n v="2674219.6"/>
    <n v="2674219.6"/>
    <n v="2674219.6"/>
    <n v="33000659.40000001"/>
    <n v="49771859"/>
    <n v="47754608"/>
    <n v="47193564"/>
    <n v="47193564"/>
    <n v="47193564"/>
    <n v="47193564"/>
    <n v="47193564"/>
    <n v="47193564"/>
    <n v="47193564"/>
    <n v="47193564"/>
    <n v="47193564"/>
    <n v="47193564"/>
    <n v="569462107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76510193"/>
    <x v="124"/>
    <s v="-"/>
    <s v="-"/>
    <x v="0"/>
    <x v="7"/>
    <s v="TREG 3"/>
    <x v="0"/>
    <n v="1603602344"/>
    <n v="164305998.20989296"/>
    <n v="165782696.43146986"/>
    <n v="141634694.85275668"/>
    <n v="105172139.42222542"/>
    <n v="120438875.90014389"/>
    <n v="169707714.83729348"/>
    <n v="145549083.13126051"/>
    <n v="42581236.018638499"/>
    <n v="129916613.37814432"/>
    <n v="72184450.052202031"/>
    <n v="53134880.961125277"/>
    <n v="55051045.788558312"/>
    <n v="1365459428.9837112"/>
    <n v="1751564.6360204816"/>
    <n v="6915678.6798300743"/>
    <n v="5150721.9806720614"/>
    <n v="13296672.567327812"/>
    <n v="13302095.068959713"/>
    <n v="25708132.934416384"/>
    <n v="24138035.197206527"/>
    <n v="7493425.5842698589"/>
    <n v="23737199.004707575"/>
    <n v="8415762.1030486524"/>
    <n v="6196715.2911010981"/>
    <n v="7353641.782849513"/>
    <n v="143459644.83040977"/>
    <n v="166057562.84591344"/>
    <n v="172698375.11129993"/>
    <n v="146785416.83342874"/>
    <n v="118468811.98955323"/>
    <n v="133740970.9691036"/>
    <n v="195415847.77170986"/>
    <n v="169687118.32846704"/>
    <n v="50074661.602908358"/>
    <n v="153653812.3828519"/>
    <n v="80600212.155250683"/>
    <n v="59331596.252226375"/>
    <n v="62404687.571407825"/>
    <n v="1508919073.814121"/>
    <m/>
    <m/>
    <m/>
    <m/>
    <m/>
    <m/>
    <m/>
    <m/>
    <m/>
    <m/>
    <m/>
    <m/>
    <n v="0"/>
    <n v="100850179"/>
    <n v="90344229"/>
    <n v="90523468"/>
    <n v="89658968"/>
    <n v="89658968"/>
    <n v="89658968"/>
    <n v="89658968"/>
    <n v="89658968"/>
    <n v="89658968"/>
    <n v="89658968"/>
    <n v="89658968"/>
    <n v="89658968"/>
    <n v="1088648588"/>
    <n v="17290000"/>
    <n v="17290000"/>
    <n v="17290000"/>
    <n v="16425500"/>
    <n v="16425500"/>
    <n v="16425500"/>
    <n v="16425500"/>
    <n v="16425500"/>
    <n v="16425500"/>
    <n v="16425500"/>
    <n v="16425500"/>
    <n v="16425500"/>
    <n v="199699500"/>
    <n v="83560179"/>
    <n v="73054229"/>
    <n v="73233468"/>
    <n v="73233468"/>
    <n v="73233468"/>
    <n v="73233468"/>
    <n v="73233468"/>
    <n v="73233468"/>
    <n v="73233468"/>
    <n v="73233468"/>
    <n v="73233468"/>
    <n v="73233468"/>
    <n v="888949088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76510197"/>
    <x v="125"/>
    <s v="-"/>
    <s v="-"/>
    <x v="0"/>
    <x v="7"/>
    <s v="TREG 3"/>
    <x v="0"/>
    <n v="1669608123"/>
    <n v="173550927.02045774"/>
    <n v="144188216.69620201"/>
    <n v="77400831.518930763"/>
    <n v="82361641.355026498"/>
    <n v="154779622.95600548"/>
    <n v="142372291.60981119"/>
    <n v="127217267.0912033"/>
    <n v="43699178.439844117"/>
    <n v="153140460.97710663"/>
    <n v="63346714.09856274"/>
    <n v="48787446.300985165"/>
    <n v="65091307.986872353"/>
    <n v="1275935906.051008"/>
    <n v="1850119.1047771871"/>
    <n v="6014857.9891197681"/>
    <n v="2814777.5842727572"/>
    <n v="10412793.570823222"/>
    <n v="17094922.581356168"/>
    <n v="21567232.829642713"/>
    <n v="21097864.752405047"/>
    <n v="7690160.5577951968"/>
    <n v="27980452.255983502"/>
    <n v="7385397.7619530037"/>
    <n v="5689707.1949455217"/>
    <n v="8694805.9797271565"/>
    <n v="138293092.16280124"/>
    <n v="175401046.12523493"/>
    <n v="150203074.68532178"/>
    <n v="80215609.10320352"/>
    <n v="92774434.925849721"/>
    <n v="171874545.53736165"/>
    <n v="163939524.4394539"/>
    <n v="148315131.84360835"/>
    <n v="51389338.997639313"/>
    <n v="181120913.23309013"/>
    <n v="70732111.860515743"/>
    <n v="54477153.495930687"/>
    <n v="73786113.966599509"/>
    <n v="1414228998.2138093"/>
    <m/>
    <m/>
    <m/>
    <m/>
    <m/>
    <m/>
    <m/>
    <m/>
    <m/>
    <m/>
    <m/>
    <m/>
    <n v="0"/>
    <n v="97900979"/>
    <n v="71781719"/>
    <n v="81726246"/>
    <n v="80140556"/>
    <n v="80140556"/>
    <n v="80140556"/>
    <n v="80140556"/>
    <n v="80140556"/>
    <n v="80140556"/>
    <n v="80140556"/>
    <n v="80140556"/>
    <n v="80140556"/>
    <n v="972673948"/>
    <n v="47636000"/>
    <n v="21614000"/>
    <n v="31713800"/>
    <n v="30128110"/>
    <n v="30128110"/>
    <n v="30128110"/>
    <n v="30128110"/>
    <n v="30128110"/>
    <n v="30128110"/>
    <n v="30128110"/>
    <n v="30128110"/>
    <n v="30128110"/>
    <n v="372116790"/>
    <n v="50264979"/>
    <n v="50167719"/>
    <n v="50012446"/>
    <n v="50012446"/>
    <n v="50012446"/>
    <n v="50012446"/>
    <n v="50012446"/>
    <n v="50012446"/>
    <n v="50012446"/>
    <n v="50012446"/>
    <n v="50012446"/>
    <n v="50012446"/>
    <n v="600557158"/>
    <m/>
    <n v="0"/>
    <n v="1024600"/>
    <n v="0"/>
    <m/>
    <m/>
    <m/>
    <m/>
    <m/>
    <m/>
    <m/>
    <m/>
    <n v="1024600"/>
    <m/>
    <m/>
    <m/>
    <m/>
    <m/>
    <m/>
    <m/>
    <m/>
    <m/>
    <m/>
    <m/>
    <m/>
    <m/>
    <s v="NON KAWASAN"/>
  </r>
  <r>
    <n v="76510198"/>
    <x v="126"/>
    <s v="-"/>
    <s v="-"/>
    <x v="0"/>
    <x v="7"/>
    <s v="TREG 3"/>
    <x v="0"/>
    <n v="1910841075"/>
    <n v="117696314.44663753"/>
    <n v="194912176.02606061"/>
    <n v="58061245.863801979"/>
    <n v="62573004.460487217"/>
    <n v="87159761.092816442"/>
    <n v="225804432.13391325"/>
    <n v="166277209.44453514"/>
    <n v="61842360.520089291"/>
    <n v="41062141.780704208"/>
    <n v="92494058.046816215"/>
    <n v="68084757.317882568"/>
    <n v="47328690.750874326"/>
    <n v="1223296151.8846188"/>
    <n v="1254687.6220022589"/>
    <n v="8130824.3212217093"/>
    <n v="2111469.4786244929"/>
    <n v="7910961.5572697669"/>
    <n v="9626521.4996337742"/>
    <n v="34205930.850253761"/>
    <n v="27575612.623034418"/>
    <n v="10882989.07786601"/>
    <n v="7502506.4590551183"/>
    <n v="10783596.576612428"/>
    <n v="7940205.1746630073"/>
    <n v="6322100.3860661983"/>
    <n v="134247405.62630296"/>
    <n v="118951002.06863979"/>
    <n v="203043000.34728232"/>
    <n v="60172715.342426471"/>
    <n v="70483966.017756984"/>
    <n v="96786282.592450216"/>
    <n v="260010362.98416701"/>
    <n v="193852822.06756955"/>
    <n v="72725349.597955301"/>
    <n v="48564648.239759326"/>
    <n v="103277654.62342864"/>
    <n v="76024962.492545575"/>
    <n v="53650791.136940524"/>
    <n v="1357543557.5109217"/>
    <m/>
    <m/>
    <m/>
    <m/>
    <m/>
    <m/>
    <m/>
    <m/>
    <m/>
    <m/>
    <m/>
    <m/>
    <n v="0"/>
    <n v="77421338"/>
    <n v="47202244"/>
    <n v="58271100"/>
    <n v="58130340"/>
    <n v="58130340"/>
    <n v="58130340"/>
    <n v="58130340"/>
    <n v="58130340"/>
    <n v="58130340"/>
    <n v="58130340"/>
    <n v="58130340"/>
    <n v="58130340"/>
    <n v="706067742"/>
    <n v="13355323"/>
    <n v="-8269800"/>
    <n v="2815200"/>
    <n v="2674440"/>
    <n v="2674440"/>
    <n v="2674440"/>
    <n v="2674440"/>
    <n v="2674440"/>
    <n v="2674440"/>
    <n v="2674440"/>
    <n v="2674440"/>
    <n v="2674440"/>
    <n v="31970683"/>
    <n v="64066015"/>
    <n v="55472044"/>
    <n v="55455900"/>
    <n v="55455900"/>
    <n v="55455900"/>
    <n v="55455900"/>
    <n v="55455900"/>
    <n v="55455900"/>
    <n v="55455900"/>
    <n v="55455900"/>
    <n v="55455900"/>
    <n v="55455900"/>
    <n v="674097059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76510199"/>
    <x v="127"/>
    <s v="-"/>
    <s v="-"/>
    <x v="0"/>
    <x v="7"/>
    <s v="TREG 3"/>
    <x v="0"/>
    <n v="1549800419"/>
    <n v="139571641.48883939"/>
    <n v="145638755.72957855"/>
    <n v="72166365.217098787"/>
    <n v="75389631.971712589"/>
    <n v="102696311.13499774"/>
    <n v="119328737.1127671"/>
    <n v="92819903.712985858"/>
    <n v="31276452.232196376"/>
    <n v="73074068.6155563"/>
    <n v="46817490.575023457"/>
    <n v="34462294.674316615"/>
    <n v="48106863.024494074"/>
    <n v="981348515.48956668"/>
    <n v="1487886.9553556144"/>
    <n v="6075367.692986995"/>
    <n v="2624419.7015099078"/>
    <n v="9531338.4020347744"/>
    <n v="11342484.590123713"/>
    <n v="18076485.441644222"/>
    <n v="15393364.593061939"/>
    <n v="5504015.130968675"/>
    <n v="13351438.770670116"/>
    <n v="5458306.6388423666"/>
    <n v="4019074.1846398413"/>
    <n v="6426047.551166825"/>
    <n v="99290229.653005004"/>
    <n v="141059528.444195"/>
    <n v="151714123.42256555"/>
    <n v="74790784.918608695"/>
    <n v="84920970.373747364"/>
    <n v="114038795.72512145"/>
    <n v="137405222.55441132"/>
    <n v="108213268.3060478"/>
    <n v="36780467.363165051"/>
    <n v="86425507.386226416"/>
    <n v="52275797.213865824"/>
    <n v="38481368.858956456"/>
    <n v="54532910.575660899"/>
    <n v="1080638745.1425719"/>
    <m/>
    <m/>
    <m/>
    <m/>
    <m/>
    <m/>
    <m/>
    <m/>
    <m/>
    <m/>
    <m/>
    <m/>
    <n v="0"/>
    <n v="58620536"/>
    <n v="53950524"/>
    <n v="174478540"/>
    <n v="166010950.44999999"/>
    <n v="166010950.44999999"/>
    <n v="166010950.44999999"/>
    <n v="166010950.44999999"/>
    <n v="166010950.44999999"/>
    <n v="166010950.44999999"/>
    <n v="166010950.44999999"/>
    <n v="166010950.44999999"/>
    <n v="166010950.44999999"/>
    <n v="1781148154.0500002"/>
    <n v="881000"/>
    <n v="881000"/>
    <n v="119351791"/>
    <n v="113384201.44999999"/>
    <n v="113384201.44999999"/>
    <n v="113384201.44999999"/>
    <n v="113384201.44999999"/>
    <n v="113384201.44999999"/>
    <n v="113384201.44999999"/>
    <n v="113384201.44999999"/>
    <n v="113384201.44999999"/>
    <n v="113384201.44999999"/>
    <n v="1141571604.0500002"/>
    <n v="57739536"/>
    <n v="53069524"/>
    <n v="52626749"/>
    <n v="52626749"/>
    <n v="52626749"/>
    <n v="52626749"/>
    <n v="52626749"/>
    <n v="52626749"/>
    <n v="52626749"/>
    <n v="52626749"/>
    <n v="52626749"/>
    <n v="52626749"/>
    <n v="637076550"/>
    <m/>
    <n v="0"/>
    <n v="122067565"/>
    <n v="0"/>
    <m/>
    <m/>
    <m/>
    <m/>
    <m/>
    <m/>
    <m/>
    <m/>
    <n v="122067565"/>
    <m/>
    <m/>
    <m/>
    <m/>
    <m/>
    <m/>
    <m/>
    <m/>
    <m/>
    <m/>
    <m/>
    <m/>
    <m/>
    <s v="NON KAWASAN"/>
  </r>
  <r>
    <n v="76510204"/>
    <x v="128"/>
    <s v="-"/>
    <s v="-"/>
    <x v="0"/>
    <x v="7"/>
    <s v="TREG 3"/>
    <x v="0"/>
    <n v="1358702230"/>
    <n v="118621632.27496843"/>
    <n v="123752961.44776621"/>
    <n v="122994299.94545324"/>
    <n v="65464435.816012077"/>
    <n v="90234738.070540488"/>
    <n v="104689591.77090019"/>
    <n v="183865638.17690209"/>
    <n v="32098604.176896341"/>
    <n v="43448333.958599009"/>
    <n v="47805967.163829528"/>
    <n v="51955474.451034024"/>
    <n v="49122562.654622942"/>
    <n v="1034054239.9075246"/>
    <n v="1264551.863130644"/>
    <n v="5162394.721960187"/>
    <n v="4472840.8168988079"/>
    <n v="8276518.5973426327"/>
    <n v="9966143.0361753553"/>
    <n v="15858877.981336489"/>
    <n v="30492498.821641117"/>
    <n v="5648697.0376628563"/>
    <n v="7938490.103620261"/>
    <n v="5573550.0716012046"/>
    <n v="6059170.1188280359"/>
    <n v="6561723.2886928245"/>
    <n v="107275456.45889044"/>
    <n v="119886184.13809907"/>
    <n v="128915356.1697264"/>
    <n v="127467140.76235205"/>
    <n v="73740954.41335471"/>
    <n v="100200881.10671584"/>
    <n v="120548469.75223668"/>
    <n v="214358136.9985432"/>
    <n v="37747301.214559197"/>
    <n v="51386824.06221927"/>
    <n v="53379517.235430732"/>
    <n v="58014644.56986206"/>
    <n v="55684285.943315767"/>
    <n v="1141329696.366415"/>
    <m/>
    <m/>
    <m/>
    <m/>
    <m/>
    <m/>
    <m/>
    <m/>
    <m/>
    <m/>
    <m/>
    <m/>
    <n v="0"/>
    <n v="75774116"/>
    <n v="73706915"/>
    <n v="76319710"/>
    <n v="75535592.5"/>
    <n v="75535592.5"/>
    <n v="75535592.5"/>
    <n v="75535592.5"/>
    <n v="75535592.5"/>
    <n v="75535592.5"/>
    <n v="75535592.5"/>
    <n v="75535592.5"/>
    <n v="75535592.5"/>
    <n v="905621073.5"/>
    <n v="15682350"/>
    <n v="15682350"/>
    <n v="15682350"/>
    <n v="14898232.5"/>
    <n v="14898232.5"/>
    <n v="14898232.5"/>
    <n v="14898232.5"/>
    <n v="14898232.5"/>
    <n v="14898232.5"/>
    <n v="14898232.5"/>
    <n v="14898232.5"/>
    <n v="14898232.5"/>
    <n v="181131142.5"/>
    <n v="60091766"/>
    <n v="58024565"/>
    <n v="60637360"/>
    <n v="60637360"/>
    <n v="60637360"/>
    <n v="60637360"/>
    <n v="60637360"/>
    <n v="60637360"/>
    <n v="60637360"/>
    <n v="60637360"/>
    <n v="60637360"/>
    <n v="60637360"/>
    <n v="724489931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76510206"/>
    <x v="129"/>
    <s v="-"/>
    <s v="-"/>
    <x v="0"/>
    <x v="7"/>
    <s v="TREG 3"/>
    <x v="0"/>
    <n v="1359712699.1652229"/>
    <n v="124037797.68205892"/>
    <n v="121424178.67877457"/>
    <n v="65479345.491169356"/>
    <n v="63251419.911431924"/>
    <n v="90832182.707417503"/>
    <n v="54122751.05386734"/>
    <n v="99749628.364480391"/>
    <n v="35379217.05733835"/>
    <n v="103132170.65585768"/>
    <n v="63039748.47796151"/>
    <n v="46403477.878870144"/>
    <n v="64775888.410083458"/>
    <n v="931627806.36931109"/>
    <n v="1322290.2530449331"/>
    <n v="5065248.7972518802"/>
    <n v="2381237.9053875729"/>
    <n v="7996732.06802845"/>
    <n v="10032128.917385086"/>
    <n v="8198772.1076978669"/>
    <n v="16542598.473112389"/>
    <n v="6226017.7260437459"/>
    <n v="18843385.730199397"/>
    <n v="7349609.588254571"/>
    <n v="5411683.1680237204"/>
    <n v="8652672.6733425409"/>
    <n v="98022377.407772154"/>
    <n v="125360087.93510385"/>
    <n v="126489427.47602645"/>
    <n v="67860583.396556929"/>
    <n v="71248151.979460374"/>
    <n v="100864311.62480259"/>
    <n v="62321523.161565207"/>
    <n v="116292226.83759278"/>
    <n v="41605234.783382095"/>
    <n v="121975556.38605708"/>
    <n v="70389358.066216081"/>
    <n v="51815161.046893865"/>
    <n v="73428561.083425999"/>
    <n v="1029650183.7770833"/>
    <m/>
    <m/>
    <m/>
    <m/>
    <m/>
    <m/>
    <m/>
    <m/>
    <m/>
    <m/>
    <m/>
    <m/>
    <n v="0"/>
    <n v="99571673"/>
    <n v="92648309"/>
    <n v="91029322"/>
    <n v="88205431.299999997"/>
    <n v="88205431.299999997"/>
    <n v="88205431.299999997"/>
    <n v="88205431.299999997"/>
    <n v="88205431.299999997"/>
    <n v="88205431.299999997"/>
    <n v="88205431.299999997"/>
    <n v="88205431.299999997"/>
    <n v="88205431.299999997"/>
    <n v="1077098185.6999998"/>
    <n v="56477814"/>
    <n v="56477814"/>
    <n v="56477814"/>
    <n v="53653923.299999997"/>
    <n v="53653923.299999997"/>
    <n v="53653923.299999997"/>
    <n v="53653923.299999997"/>
    <n v="53653923.299999997"/>
    <n v="53653923.299999997"/>
    <n v="53653923.299999997"/>
    <n v="53653923.299999997"/>
    <n v="53653923.299999997"/>
    <n v="652318751.69999993"/>
    <n v="43093859"/>
    <n v="36170495"/>
    <n v="34551508"/>
    <n v="34551508"/>
    <n v="34551508"/>
    <n v="34551508"/>
    <n v="34551508"/>
    <n v="34551508"/>
    <n v="34551508"/>
    <n v="34551508"/>
    <n v="34551508"/>
    <n v="34551508"/>
    <n v="424779434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76510211"/>
    <x v="130"/>
    <s v="-"/>
    <s v="-"/>
    <x v="0"/>
    <x v="7"/>
    <s v="TREG 3"/>
    <x v="0"/>
    <n v="1015459736"/>
    <n v="118539785.9547708"/>
    <n v="119803444.01683852"/>
    <n v="52325294.813650638"/>
    <n v="60895637.423951261"/>
    <n v="86948812.658330902"/>
    <n v="74179463.641490772"/>
    <n v="88165701.607865617"/>
    <n v="30641336.393767901"/>
    <n v="93010755.779416218"/>
    <n v="45823496.35237103"/>
    <n v="33730616.803826675"/>
    <n v="47085493.802671902"/>
    <n v="851149839.24895227"/>
    <n v="1263679.3501268178"/>
    <n v="4997639.3278170079"/>
    <n v="1902874.4787567854"/>
    <n v="7698895.8868120536"/>
    <n v="9603222.9084670842"/>
    <n v="11237058.457404211"/>
    <n v="14621506.111981779"/>
    <n v="5392247.748956278"/>
    <n v="16994091.533836707"/>
    <n v="5342419.9221935868"/>
    <n v="3933744.1835894436"/>
    <n v="6289614.4775035977"/>
    <n v="89276994.387445346"/>
    <n v="119803465.30489762"/>
    <n v="124801083.34465553"/>
    <n v="54228169.292407423"/>
    <n v="68594533.310763314"/>
    <n v="96552035.566797987"/>
    <n v="85416522.098894984"/>
    <n v="102787207.7198474"/>
    <n v="36033584.142724179"/>
    <n v="110004847.31325293"/>
    <n v="51165916.274564616"/>
    <n v="37664360.987416118"/>
    <n v="53375108.2801755"/>
    <n v="940426833.6363976"/>
    <m/>
    <m/>
    <m/>
    <m/>
    <m/>
    <m/>
    <m/>
    <m/>
    <m/>
    <m/>
    <m/>
    <m/>
    <n v="0"/>
    <n v="71345496"/>
    <n v="69869594"/>
    <n v="68525264"/>
    <n v="67979338.150000006"/>
    <n v="67979338.150000006"/>
    <n v="67979338.150000006"/>
    <n v="67979338.150000006"/>
    <n v="67979338.150000006"/>
    <n v="67979338.150000006"/>
    <n v="67979338.150000006"/>
    <n v="67979338.150000006"/>
    <n v="67979338.150000006"/>
    <n v="821554397.34999979"/>
    <n v="11894000"/>
    <n v="11894000"/>
    <n v="10918517"/>
    <n v="10372591.15"/>
    <n v="10372591.15"/>
    <n v="10372591.15"/>
    <n v="10372591.15"/>
    <n v="10372591.15"/>
    <n v="10372591.15"/>
    <n v="10372591.15"/>
    <n v="10372591.15"/>
    <n v="10372591.15"/>
    <n v="128059837.35000002"/>
    <n v="59451496"/>
    <n v="57975594"/>
    <n v="57606747"/>
    <n v="57606747"/>
    <n v="57606747"/>
    <n v="57606747"/>
    <n v="57606747"/>
    <n v="57606747"/>
    <n v="57606747"/>
    <n v="57606747"/>
    <n v="57606747"/>
    <n v="57606747"/>
    <n v="69349456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3013018"/>
    <x v="131"/>
    <m/>
    <s v="RETAILER"/>
    <x v="2"/>
    <x v="0"/>
    <s v="TREG 3"/>
    <x v="1"/>
    <n v="278006747.31142783"/>
    <n v="14137583.045454545"/>
    <n v="14881666.363636361"/>
    <n v="13393499.727272727"/>
    <n v="11905333.09090909"/>
    <n v="12649416.409090908"/>
    <n v="13393499.727272727"/>
    <n v="17113916.318181816"/>
    <n v="15625749.681818184"/>
    <n v="15625749.681818184"/>
    <n v="17113916.318181816"/>
    <n v="14881666.363636361"/>
    <n v="15625749.681818184"/>
    <n v="176347746.40909091"/>
    <n v="544556.98148362164"/>
    <n v="1040431.9727595521"/>
    <n v="1144475.1700355071"/>
    <n v="1113840.2286153648"/>
    <n v="1788570.3671035182"/>
    <n v="1609713.3303931665"/>
    <n v="909189.93661095505"/>
    <n v="2000217.8605441011"/>
    <n v="1666848.217120084"/>
    <n v="2000217.8605441011"/>
    <n v="2166902.68225611"/>
    <n v="2166902.68225611"/>
    <n v="18151867.289722189"/>
    <n v="14682140.026938166"/>
    <n v="15922098.336395914"/>
    <n v="14537974.897308234"/>
    <n v="13019173.319524454"/>
    <n v="14437986.776194427"/>
    <n v="15003213.057665894"/>
    <n v="18023106.254792772"/>
    <n v="17625967.542362284"/>
    <n v="17292597.898938268"/>
    <n v="19114134.178725917"/>
    <n v="17048569.04589247"/>
    <n v="17792652.364074294"/>
    <n v="194499613.69881311"/>
    <n v="0"/>
    <n v="0"/>
    <n v="0"/>
    <n v="0"/>
    <n v="0"/>
    <n v="0"/>
    <n v="0"/>
    <n v="0"/>
    <n v="0"/>
    <n v="0"/>
    <n v="0"/>
    <n v="0"/>
    <n v="0"/>
    <n v="13968794"/>
    <n v="13434016"/>
    <n v="13381134"/>
    <n v="0"/>
    <n v="0"/>
    <n v="0"/>
    <n v="0"/>
    <n v="0"/>
    <n v="0"/>
    <n v="0"/>
    <n v="0"/>
    <n v="0"/>
    <n v="407839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4602780"/>
    <x v="132"/>
    <m/>
    <m/>
    <x v="3"/>
    <x v="6"/>
    <s v="TREG 3"/>
    <x v="1"/>
    <n v="320058624.48338711"/>
    <n v="10344380"/>
    <n v="9911156"/>
    <n v="9994300"/>
    <n v="9911156"/>
    <n v="9661724"/>
    <n v="9412292"/>
    <n v="9828012"/>
    <n v="10160588"/>
    <n v="10077444"/>
    <n v="10077444"/>
    <n v="10160588"/>
    <n v="9994300"/>
    <n v="119533384"/>
    <n v="0"/>
    <n v="8290310.6918188538"/>
    <n v="8204750.7624151604"/>
    <n v="6449842.3611770747"/>
    <n v="7034779.964659526"/>
    <n v="6858642.4782593232"/>
    <n v="8524388.7274190877"/>
    <n v="7179229.6670561284"/>
    <n v="8587324.9657977819"/>
    <n v="8648646.1046034843"/>
    <n v="7343523.5853233635"/>
    <n v="7477073.4417099226"/>
    <n v="84598512.750239715"/>
    <n v="10344380"/>
    <n v="18201466.691818856"/>
    <n v="18199050.762415159"/>
    <n v="16360998.361177076"/>
    <n v="16696503.964659527"/>
    <n v="16270934.478259323"/>
    <n v="18352400.727419086"/>
    <n v="17339817.667056128"/>
    <n v="18664768.965797782"/>
    <n v="18726090.104603484"/>
    <n v="17504111.585323364"/>
    <n v="17471373.441709921"/>
    <n v="204131896.75023967"/>
    <n v="0"/>
    <n v="0"/>
    <n v="0"/>
    <n v="0"/>
    <n v="0"/>
    <n v="0"/>
    <n v="0"/>
    <n v="0"/>
    <n v="0"/>
    <n v="0"/>
    <n v="0"/>
    <n v="0"/>
    <n v="0"/>
    <n v="8457000"/>
    <n v="8446000"/>
    <n v="8835000"/>
    <n v="0"/>
    <n v="0"/>
    <n v="0"/>
    <n v="0"/>
    <n v="0"/>
    <n v="0"/>
    <n v="0"/>
    <n v="0"/>
    <n v="0"/>
    <n v="2573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538180"/>
    <x v="133"/>
    <s v="GARUDAFOOD GROUP"/>
    <s v="AGRICULTURE"/>
    <x v="4"/>
    <x v="3"/>
    <s v="TREG 3"/>
    <x v="1"/>
    <n v="23174687.887916531"/>
    <n v="0"/>
    <n v="0"/>
    <n v="0"/>
    <n v="0"/>
    <n v="0"/>
    <n v="0"/>
    <n v="0"/>
    <n v="0"/>
    <n v="0"/>
    <n v="0"/>
    <n v="0"/>
    <n v="0"/>
    <n v="0"/>
    <n v="1818835.7038306489"/>
    <n v="1850602.2589940848"/>
    <n v="1978524.2284100929"/>
    <n v="1859122.2062664656"/>
    <n v="1953352.7794865922"/>
    <n v="1927294.8320527535"/>
    <n v="2019490.5013394954"/>
    <n v="2039618.5545281942"/>
    <n v="2013511.488964149"/>
    <n v="2054020.1807906269"/>
    <n v="2039033.4604166884"/>
    <n v="1923866.5094657068"/>
    <n v="23477272.704545498"/>
    <n v="1818835.7038306489"/>
    <n v="1850602.2589940848"/>
    <n v="1978524.2284100929"/>
    <n v="1859122.2062664656"/>
    <n v="1953352.7794865922"/>
    <n v="1927294.8320527535"/>
    <n v="2019490.5013394954"/>
    <n v="2039618.5545281942"/>
    <n v="2013511.488964149"/>
    <n v="2054020.1807906269"/>
    <n v="2039033.4604166884"/>
    <n v="1923866.5094657068"/>
    <n v="23477272.704545498"/>
    <n v="4941582.2328302255"/>
    <n v="5142088.3207596643"/>
    <n v="5200167.6767443335"/>
    <n v="5041400.8835760169"/>
    <n v="5300908.0587014994"/>
    <n v="5267931.7796293944"/>
    <n v="5440025.0052966522"/>
    <n v="5516503.1293899361"/>
    <n v="5430748.8535660813"/>
    <n v="5523072.6990475263"/>
    <n v="5624891.6984470263"/>
    <n v="5484201.4723760169"/>
    <n v="63913521.8103643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643309"/>
    <x v="134"/>
    <s v="ARMADA GROUP"/>
    <s v="RETAILER"/>
    <x v="3"/>
    <x v="6"/>
    <s v="TREG 3"/>
    <x v="1"/>
    <n v="0"/>
    <n v="0"/>
    <n v="0"/>
    <n v="0"/>
    <n v="0"/>
    <n v="0"/>
    <n v="0"/>
    <n v="0"/>
    <n v="0"/>
    <n v="0"/>
    <n v="0"/>
    <n v="0"/>
    <n v="0"/>
    <n v="0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652594"/>
    <x v="135"/>
    <s v="ARMADA GROUP"/>
    <s v="LOGISTIC"/>
    <x v="3"/>
    <x v="6"/>
    <s v="TREG 3"/>
    <x v="1"/>
    <n v="0"/>
    <n v="0"/>
    <n v="0"/>
    <n v="0"/>
    <n v="0"/>
    <n v="0"/>
    <n v="0"/>
    <n v="0"/>
    <n v="0"/>
    <n v="0"/>
    <n v="0"/>
    <n v="0"/>
    <n v="0"/>
    <n v="0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100937"/>
    <x v="136"/>
    <s v="ARMADA GROUP"/>
    <m/>
    <x v="3"/>
    <x v="6"/>
    <s v="TREG 3"/>
    <x v="1"/>
    <n v="0"/>
    <n v="0"/>
    <n v="0"/>
    <n v="0"/>
    <n v="0"/>
    <n v="0"/>
    <n v="0"/>
    <n v="0"/>
    <n v="0"/>
    <n v="0"/>
    <n v="0"/>
    <n v="0"/>
    <n v="0"/>
    <n v="0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0"/>
    <n v="0"/>
    <n v="0"/>
    <n v="0"/>
    <n v="0"/>
    <n v="0"/>
    <n v="0"/>
    <n v="0"/>
    <n v="0"/>
    <n v="0"/>
    <n v="0"/>
    <n v="0"/>
    <n v="0"/>
    <n v="220000"/>
    <n v="220000"/>
    <n v="220000"/>
    <n v="0"/>
    <n v="0"/>
    <n v="0"/>
    <n v="0"/>
    <n v="0"/>
    <n v="0"/>
    <n v="0"/>
    <n v="0"/>
    <n v="0"/>
    <n v="66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091047"/>
    <x v="137"/>
    <s v="SUMMARECON GROUP"/>
    <s v="CONSTRUCTION"/>
    <x v="5"/>
    <x v="3"/>
    <s v="TREG 3"/>
    <x v="1"/>
    <n v="1704815.4201417316"/>
    <n v="0"/>
    <n v="0"/>
    <n v="0"/>
    <n v="0"/>
    <n v="0"/>
    <n v="0"/>
    <n v="0"/>
    <n v="0"/>
    <n v="0"/>
    <n v="0"/>
    <n v="0"/>
    <n v="0"/>
    <n v="0"/>
    <n v="292244.36682015826"/>
    <n v="310786.66001400823"/>
    <n v="408924.95962051454"/>
    <n v="416920.84652771457"/>
    <n v="545325.5214648312"/>
    <n v="509527.10494905798"/>
    <n v="447436.42448227189"/>
    <n v="506144.66350676445"/>
    <n v="439484.56497701543"/>
    <n v="462520.25062679447"/>
    <n v="568273.91259022441"/>
    <n v="674214.80294943717"/>
    <n v="5581804.0785287917"/>
    <n v="292244.36682015826"/>
    <n v="310786.66001400823"/>
    <n v="408924.95962051454"/>
    <n v="416920.84652771457"/>
    <n v="545325.5214648312"/>
    <n v="509527.10494905798"/>
    <n v="447436.42448227189"/>
    <n v="506144.66350676445"/>
    <n v="439484.56497701543"/>
    <n v="462520.25062679447"/>
    <n v="568273.91259022441"/>
    <n v="674214.80294943717"/>
    <n v="5581804.07852879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253824"/>
    <x v="138"/>
    <s v="TAN CORP"/>
    <s v="DEVELOPER"/>
    <x v="4"/>
    <x v="3"/>
    <s v="TREG 3"/>
    <x v="1"/>
    <n v="0"/>
    <n v="0"/>
    <n v="0"/>
    <n v="0"/>
    <n v="0"/>
    <n v="0"/>
    <n v="0"/>
    <n v="0"/>
    <n v="0"/>
    <n v="0"/>
    <n v="0"/>
    <n v="0"/>
    <n v="0"/>
    <n v="0"/>
    <n v="1818835.7038306489"/>
    <n v="1850602.2589940848"/>
    <n v="1978524.2284100929"/>
    <n v="1859122.2062664656"/>
    <n v="1953352.7794865922"/>
    <n v="1927294.8320527535"/>
    <n v="2019490.5013394954"/>
    <n v="2039618.5545281942"/>
    <n v="2013511.488964149"/>
    <n v="2054020.1807906269"/>
    <n v="2039033.4604166884"/>
    <n v="1923866.5094657068"/>
    <n v="23477272.704545498"/>
    <n v="1818835.7038306489"/>
    <n v="1850602.2589940848"/>
    <n v="1978524.2284100929"/>
    <n v="1859122.2062664656"/>
    <n v="1953352.7794865922"/>
    <n v="1927294.8320527535"/>
    <n v="2019490.5013394954"/>
    <n v="2039618.5545281942"/>
    <n v="2013511.488964149"/>
    <n v="2054020.1807906269"/>
    <n v="2039033.4604166884"/>
    <n v="1923866.5094657068"/>
    <n v="23477272.704545498"/>
    <n v="4941582.2328302255"/>
    <n v="5142088.3207596643"/>
    <n v="5200167.6767443335"/>
    <n v="5041400.8835760169"/>
    <n v="5300908.0587014994"/>
    <n v="5267931.7796293944"/>
    <n v="5440025.0052966522"/>
    <n v="5516503.1293899361"/>
    <n v="5430748.8535660813"/>
    <n v="5523072.6990475263"/>
    <n v="5624891.6984470263"/>
    <n v="5484201.4723760169"/>
    <n v="63913521.8103643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533450"/>
    <x v="139"/>
    <s v="AUSTINDO GROUP"/>
    <s v="PHARMACY COMPANY"/>
    <x v="3"/>
    <x v="3"/>
    <s v="TREG 3"/>
    <x v="1"/>
    <n v="1317774.1358781545"/>
    <n v="114000"/>
    <n v="114000"/>
    <n v="114000"/>
    <n v="114000"/>
    <n v="114000"/>
    <n v="114000"/>
    <n v="114000"/>
    <n v="114000"/>
    <n v="114000"/>
    <n v="114000"/>
    <n v="114000"/>
    <n v="114000"/>
    <n v="1368000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114000"/>
    <n v="804859.22431823774"/>
    <n v="797729.23020126333"/>
    <n v="651486.86343142285"/>
    <n v="700231.66372162709"/>
    <n v="685553.53985494352"/>
    <n v="824365.72728492401"/>
    <n v="712269.13892134407"/>
    <n v="829610.41381648171"/>
    <n v="834720.50871695695"/>
    <n v="725960.29877694696"/>
    <n v="737089.45347582689"/>
    <n v="8417876.062519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670254"/>
    <x v="140"/>
    <s v="ACCOR HOTEL GROUP"/>
    <s v="TOURISM &amp; MICE"/>
    <x v="3"/>
    <x v="6"/>
    <s v="TREG 3"/>
    <x v="1"/>
    <n v="10300513.073810123"/>
    <n v="454410"/>
    <n v="431689.5"/>
    <n v="436050"/>
    <n v="431689.5"/>
    <n v="418608"/>
    <n v="405526.5"/>
    <n v="427329"/>
    <n v="444771"/>
    <n v="440410.5"/>
    <n v="440410.5"/>
    <n v="444771"/>
    <n v="436050"/>
    <n v="5211715.5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454410"/>
    <n v="1122548.7243182377"/>
    <n v="1119779.2302012634"/>
    <n v="969176.36343142285"/>
    <n v="1004839.6637216271"/>
    <n v="977080.03985494352"/>
    <n v="1137694.7272849241"/>
    <n v="1043040.1389213441"/>
    <n v="1156020.9138164818"/>
    <n v="1161131.0087169569"/>
    <n v="1056731.298776947"/>
    <n v="1059139.4534758269"/>
    <n v="12261591.562519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2000357"/>
    <x v="141"/>
    <m/>
    <m/>
    <x v="3"/>
    <x v="1"/>
    <s v="TREG 3"/>
    <x v="1"/>
    <n v="0"/>
    <n v="0"/>
    <n v="0"/>
    <n v="0"/>
    <n v="0"/>
    <n v="0"/>
    <n v="0"/>
    <n v="0"/>
    <n v="0"/>
    <n v="0"/>
    <n v="0"/>
    <n v="0"/>
    <n v="0"/>
    <n v="0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049126"/>
    <x v="142"/>
    <s v="KOMPAS GROUP"/>
    <s v="MEDIA"/>
    <x v="2"/>
    <x v="3"/>
    <s v="HQ"/>
    <x v="1"/>
    <n v="25067008.87480963"/>
    <n v="40000"/>
    <n v="42105.263157894733"/>
    <n v="37894.73684210526"/>
    <n v="33684.210526315786"/>
    <n v="35789.473684210527"/>
    <n v="37894.73684210526"/>
    <n v="48421.052631578947"/>
    <n v="44210.526315789481"/>
    <n v="44210.526315789481"/>
    <n v="48421.052631578947"/>
    <n v="42105.263157894733"/>
    <n v="44210.526315789481"/>
    <n v="498947.36842105264"/>
    <n v="3945.5621916125542"/>
    <n v="7538.4012954545469"/>
    <n v="8292.2414250000002"/>
    <n v="8070.2773868560616"/>
    <n v="12959.003111586177"/>
    <n v="11663.102800427558"/>
    <n v="6587.4932483896391"/>
    <n v="14492.485146457208"/>
    <n v="12077.070955381005"/>
    <n v="14492.485146457208"/>
    <n v="15700.192241995306"/>
    <n v="15700.192241995306"/>
    <n v="131518.50719161259"/>
    <n v="43945.562191612553"/>
    <n v="49643.66445334928"/>
    <n v="46186.97826710526"/>
    <n v="41754.487913171848"/>
    <n v="48748.476795796705"/>
    <n v="49557.839642532817"/>
    <n v="55008.545879968588"/>
    <n v="58703.011462246686"/>
    <n v="56287.597271170482"/>
    <n v="62913.537778036152"/>
    <n v="57805.455399890037"/>
    <n v="59910.718557784785"/>
    <n v="630465.875612665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321146800"/>
    <x v="143"/>
    <s v="SRIBOGA GROUP"/>
    <s v="PROCESS MANUFACTURING"/>
    <x v="2"/>
    <x v="5"/>
    <s v="HQ"/>
    <x v="1"/>
    <n v="0"/>
    <n v="40000"/>
    <n v="42105.263157894733"/>
    <n v="37894.73684210526"/>
    <n v="33684.210526315786"/>
    <n v="35789.473684210527"/>
    <n v="37894.73684210526"/>
    <n v="48421.052631578947"/>
    <n v="44210.526315789481"/>
    <n v="44210.526315789481"/>
    <n v="48421.052631578947"/>
    <n v="42105.263157894733"/>
    <n v="44210.526315789481"/>
    <n v="498947.36842105264"/>
    <n v="3945.5621916125542"/>
    <n v="7538.4012954545469"/>
    <n v="8292.2414250000002"/>
    <n v="8070.2773868560616"/>
    <n v="12959.003111586177"/>
    <n v="11663.102800427558"/>
    <n v="6587.4932483896391"/>
    <n v="14492.485146457208"/>
    <n v="12077.070955381005"/>
    <n v="14492.485146457208"/>
    <n v="15700.192241995306"/>
    <n v="15700.192241995306"/>
    <n v="131518.50719161259"/>
    <n v="43945.562191612553"/>
    <n v="49643.66445334928"/>
    <n v="46186.97826710526"/>
    <n v="41754.487913171848"/>
    <n v="48748.476795796705"/>
    <n v="49557.839642532817"/>
    <n v="55008.545879968588"/>
    <n v="58703.011462246686"/>
    <n v="56287.597271170482"/>
    <n v="62913.537778036152"/>
    <n v="57805.455399890037"/>
    <n v="59910.718557784785"/>
    <n v="630465.875612665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2000110"/>
    <x v="144"/>
    <s v="ACCOR HOTEL GROUP"/>
    <s v="TOURISM &amp; MICE"/>
    <x v="3"/>
    <x v="6"/>
    <s v="TREG 3"/>
    <x v="1"/>
    <n v="2036010.3173410725"/>
    <n v="0"/>
    <n v="0"/>
    <n v="0"/>
    <n v="0"/>
    <n v="0"/>
    <n v="0"/>
    <n v="0"/>
    <n v="0"/>
    <n v="0"/>
    <n v="0"/>
    <n v="0"/>
    <n v="0"/>
    <n v="0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2000401"/>
    <x v="145"/>
    <s v="TAMAN SAFARI GROUP"/>
    <s v="TOURISM &amp; MICE"/>
    <x v="3"/>
    <x v="0"/>
    <s v="TREG 3"/>
    <x v="1"/>
    <n v="66358941.068616509"/>
    <n v="0"/>
    <n v="0"/>
    <n v="0"/>
    <n v="0"/>
    <n v="0"/>
    <n v="0"/>
    <n v="0"/>
    <n v="0"/>
    <n v="0"/>
    <n v="0"/>
    <n v="0"/>
    <n v="0"/>
    <n v="0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2000410"/>
    <x v="146"/>
    <s v="BUKAN GROUP CONGLO"/>
    <s v="TOURISM &amp; MICE"/>
    <x v="3"/>
    <x v="0"/>
    <s v="TREG 3"/>
    <x v="1"/>
    <n v="0"/>
    <n v="0"/>
    <n v="0"/>
    <n v="0"/>
    <n v="0"/>
    <n v="0"/>
    <n v="0"/>
    <n v="0"/>
    <n v="0"/>
    <n v="0"/>
    <n v="0"/>
    <n v="0"/>
    <n v="0"/>
    <n v="0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4602802"/>
    <x v="147"/>
    <s v="PTS"/>
    <s v="EDUCATIONAL INSTITUTION"/>
    <x v="3"/>
    <x v="2"/>
    <s v="TREG 3"/>
    <x v="1"/>
    <n v="7295006.1246604035"/>
    <n v="41283"/>
    <n v="39218.85"/>
    <n v="39615"/>
    <n v="39218.85"/>
    <n v="38030.400000000001"/>
    <n v="36841.949999999997"/>
    <n v="38822.699999999997"/>
    <n v="40407.299999999996"/>
    <n v="40011.15"/>
    <n v="40011.15"/>
    <n v="40407.299999999996"/>
    <n v="39615"/>
    <n v="473482.65"/>
    <n v="0"/>
    <n v="11950724.263759997"/>
    <n v="11827387.134146826"/>
    <n v="9297635.5734425317"/>
    <n v="10140840.16137453"/>
    <n v="9886932.8458673004"/>
    <n v="12288154.568081591"/>
    <n v="10349068.613539482"/>
    <n v="12378878.988314027"/>
    <n v="12467275.195482703"/>
    <n v="10585903.080715967"/>
    <n v="10778419.087470157"/>
    <n v="121951219.51219513"/>
    <n v="41283"/>
    <n v="11989943.113759996"/>
    <n v="11867002.134146826"/>
    <n v="9336854.4234425314"/>
    <n v="10178870.56137453"/>
    <n v="9923774.7958672997"/>
    <n v="12326977.268081591"/>
    <n v="10389475.913539482"/>
    <n v="12418890.138314027"/>
    <n v="12507286.345482703"/>
    <n v="10626310.380715968"/>
    <n v="10818034.087470157"/>
    <n v="122424702.162195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4603029"/>
    <x v="148"/>
    <s v="BUKAN GROUP CONGLO"/>
    <s v="TOURISM &amp; MICE"/>
    <x v="3"/>
    <x v="6"/>
    <s v="TREG 3"/>
    <x v="1"/>
    <n v="21369739.355684042"/>
    <n v="0"/>
    <n v="0"/>
    <n v="0"/>
    <n v="0"/>
    <n v="0"/>
    <n v="0"/>
    <n v="0"/>
    <n v="0"/>
    <n v="0"/>
    <n v="0"/>
    <n v="0"/>
    <n v="0"/>
    <n v="0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4636882"/>
    <x v="149"/>
    <s v="BUKAN GROUP CONGLO"/>
    <s v="TOURISM &amp; MICE"/>
    <x v="3"/>
    <x v="0"/>
    <s v="TREG 3"/>
    <x v="1"/>
    <n v="0"/>
    <n v="0"/>
    <n v="0"/>
    <n v="0"/>
    <n v="0"/>
    <n v="0"/>
    <n v="0"/>
    <n v="0"/>
    <n v="0"/>
    <n v="0"/>
    <n v="0"/>
    <n v="0"/>
    <n v="0"/>
    <n v="0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4642141"/>
    <x v="150"/>
    <s v="PTS"/>
    <s v="EDUCATIONAL INSTITUTION"/>
    <x v="3"/>
    <x v="7"/>
    <s v="TREG 3"/>
    <x v="1"/>
    <n v="27150147.951682493"/>
    <n v="0"/>
    <n v="0"/>
    <n v="0"/>
    <n v="0"/>
    <n v="0"/>
    <n v="0"/>
    <n v="0"/>
    <n v="0"/>
    <n v="0"/>
    <n v="0"/>
    <n v="0"/>
    <n v="0"/>
    <n v="0"/>
    <n v="0"/>
    <n v="11950724.263759997"/>
    <n v="11827387.134146826"/>
    <n v="9297635.5734425317"/>
    <n v="10140840.16137453"/>
    <n v="9886932.8458673004"/>
    <n v="12288154.568081591"/>
    <n v="10349068.613539482"/>
    <n v="12378878.988314027"/>
    <n v="12467275.195482703"/>
    <n v="10585903.080715967"/>
    <n v="10778419.087470157"/>
    <n v="121951219.51219513"/>
    <n v="0"/>
    <n v="11950724.263759997"/>
    <n v="11827387.134146826"/>
    <n v="9297635.5734425317"/>
    <n v="10140840.16137453"/>
    <n v="9886932.8458673004"/>
    <n v="12288154.568081591"/>
    <n v="10349068.613539482"/>
    <n v="12378878.988314027"/>
    <n v="12467275.195482703"/>
    <n v="10585903.080715967"/>
    <n v="10778419.087470157"/>
    <n v="121951219.512195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035312"/>
    <x v="151"/>
    <s v="PANIN GROUP"/>
    <s v="INSURANCE"/>
    <x v="3"/>
    <x v="3"/>
    <s v="TREG 3"/>
    <x v="1"/>
    <n v="1510864.8176855971"/>
    <n v="0"/>
    <n v="0"/>
    <n v="0"/>
    <n v="0"/>
    <n v="0"/>
    <n v="0"/>
    <n v="0"/>
    <n v="0"/>
    <n v="0"/>
    <n v="0"/>
    <n v="0"/>
    <n v="0"/>
    <n v="0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088174"/>
    <x v="152"/>
    <s v="TEMPO GROUP"/>
    <s v="DISTRIBUTOR"/>
    <x v="3"/>
    <x v="3"/>
    <s v="TREG 3"/>
    <x v="1"/>
    <n v="4494663.6363636367"/>
    <n v="0"/>
    <n v="0"/>
    <n v="0"/>
    <n v="0"/>
    <n v="0"/>
    <n v="0"/>
    <n v="0"/>
    <n v="0"/>
    <n v="0"/>
    <n v="0"/>
    <n v="0"/>
    <n v="0"/>
    <n v="0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516996"/>
    <x v="153"/>
    <s v="KALBE FARMA GROUP"/>
    <s v="PHARMACY COMPANY"/>
    <x v="3"/>
    <x v="3"/>
    <s v="TREG 3"/>
    <x v="1"/>
    <n v="7778809.0909090899"/>
    <n v="0"/>
    <n v="0"/>
    <n v="0"/>
    <n v="0"/>
    <n v="0"/>
    <n v="0"/>
    <n v="0"/>
    <n v="0"/>
    <n v="0"/>
    <n v="0"/>
    <n v="0"/>
    <n v="0"/>
    <n v="0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4660468"/>
    <x v="154"/>
    <s v="BUKAN GROUP CONGLO"/>
    <s v="EDUCATIONAL INSTITUTION"/>
    <x v="3"/>
    <x v="5"/>
    <s v="TREG 3"/>
    <x v="1"/>
    <n v="0"/>
    <n v="0"/>
    <n v="0"/>
    <n v="0"/>
    <n v="0"/>
    <n v="0"/>
    <n v="0"/>
    <n v="0"/>
    <n v="0"/>
    <n v="0"/>
    <n v="0"/>
    <n v="0"/>
    <n v="0"/>
    <n v="0"/>
    <n v="0"/>
    <n v="11950724.263759997"/>
    <n v="11827387.134146826"/>
    <n v="9297635.5734425317"/>
    <n v="10140840.16137453"/>
    <n v="9886932.8458673004"/>
    <n v="12288154.568081591"/>
    <n v="10349068.613539482"/>
    <n v="12378878.988314027"/>
    <n v="12467275.195482703"/>
    <n v="10585903.080715967"/>
    <n v="10778419.087470157"/>
    <n v="121951219.51219513"/>
    <n v="0"/>
    <n v="11950724.263759997"/>
    <n v="11827387.134146826"/>
    <n v="9297635.5734425317"/>
    <n v="10140840.16137453"/>
    <n v="9886932.8458673004"/>
    <n v="12288154.568081591"/>
    <n v="10349068.613539482"/>
    <n v="12378878.988314027"/>
    <n v="12467275.195482703"/>
    <n v="10585903.080715967"/>
    <n v="10778419.087470157"/>
    <n v="121951219.512195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015700"/>
    <x v="155"/>
    <s v="MAYORA GROUP"/>
    <s v="RETAILER"/>
    <x v="4"/>
    <x v="3"/>
    <s v="TREG 3"/>
    <x v="1"/>
    <n v="15377087.887916535"/>
    <n v="0"/>
    <n v="0"/>
    <n v="0"/>
    <n v="0"/>
    <n v="0"/>
    <n v="0"/>
    <n v="0"/>
    <n v="0"/>
    <n v="0"/>
    <n v="0"/>
    <n v="0"/>
    <n v="0"/>
    <n v="0"/>
    <n v="1818835.7038306489"/>
    <n v="1850602.2589940848"/>
    <n v="1978524.2284100929"/>
    <n v="1859122.2062664656"/>
    <n v="1953352.7794865922"/>
    <n v="1927294.8320527535"/>
    <n v="2019490.5013394954"/>
    <n v="2039618.5545281942"/>
    <n v="2013511.488964149"/>
    <n v="2054020.1807906269"/>
    <n v="2039033.4604166884"/>
    <n v="1923866.5094657068"/>
    <n v="23477272.704545498"/>
    <n v="1818835.7038306489"/>
    <n v="1850602.2589940848"/>
    <n v="1978524.2284100929"/>
    <n v="1859122.2062664656"/>
    <n v="1953352.7794865922"/>
    <n v="1927294.8320527535"/>
    <n v="2019490.5013394954"/>
    <n v="2039618.5545281942"/>
    <n v="2013511.488964149"/>
    <n v="2054020.1807906269"/>
    <n v="2039033.4604166884"/>
    <n v="1923866.5094657068"/>
    <n v="23477272.704545498"/>
    <n v="4941582.2328302255"/>
    <n v="5142088.3207596643"/>
    <n v="5200167.6767443335"/>
    <n v="5041400.8835760169"/>
    <n v="5300908.0587014994"/>
    <n v="5267931.7796293944"/>
    <n v="5440025.0052966522"/>
    <n v="5516503.1293899361"/>
    <n v="5430748.8535660813"/>
    <n v="5523072.6990475263"/>
    <n v="5624891.6984470263"/>
    <n v="5484201.4723760169"/>
    <n v="63913521.8103643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079631"/>
    <x v="156"/>
    <s v="MASPION GROUP"/>
    <s v="DISCRETE MANUFACTURING"/>
    <x v="4"/>
    <x v="3"/>
    <s v="TREG 3"/>
    <x v="1"/>
    <n v="15362307.652786836"/>
    <n v="0"/>
    <n v="0"/>
    <n v="0"/>
    <n v="0"/>
    <n v="0"/>
    <n v="0"/>
    <n v="0"/>
    <n v="0"/>
    <n v="0"/>
    <n v="0"/>
    <n v="0"/>
    <n v="0"/>
    <n v="0"/>
    <n v="1818835.7038306489"/>
    <n v="1850602.2589940848"/>
    <n v="1978524.2284100929"/>
    <n v="1859122.2062664656"/>
    <n v="1953352.7794865922"/>
    <n v="1927294.8320527535"/>
    <n v="2019490.5013394954"/>
    <n v="2039618.5545281942"/>
    <n v="2013511.488964149"/>
    <n v="2054020.1807906269"/>
    <n v="2039033.4604166884"/>
    <n v="1923866.5094657068"/>
    <n v="23477272.704545498"/>
    <n v="1818835.7038306489"/>
    <n v="1850602.2589940848"/>
    <n v="1978524.2284100929"/>
    <n v="1859122.2062664656"/>
    <n v="1953352.7794865922"/>
    <n v="1927294.8320527535"/>
    <n v="2019490.5013394954"/>
    <n v="2039618.5545281942"/>
    <n v="2013511.488964149"/>
    <n v="2054020.1807906269"/>
    <n v="2039033.4604166884"/>
    <n v="1923866.5094657068"/>
    <n v="23477272.704545498"/>
    <n v="4941582.2328302255"/>
    <n v="5142088.3207596643"/>
    <n v="5200167.6767443335"/>
    <n v="5041400.8835760169"/>
    <n v="5300908.0587014994"/>
    <n v="5267931.7796293944"/>
    <n v="5440025.0052966522"/>
    <n v="5516503.1293899361"/>
    <n v="5430748.8535660813"/>
    <n v="5523072.6990475263"/>
    <n v="5624891.6984470263"/>
    <n v="5484201.4723760169"/>
    <n v="63913521.8103643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215227"/>
    <x v="157"/>
    <s v="GARUDAFOOD GROUP"/>
    <s v="CAFE &amp; RESTO"/>
    <x v="4"/>
    <x v="3"/>
    <s v="TREG 3"/>
    <x v="1"/>
    <n v="17678687.887916531"/>
    <n v="0"/>
    <n v="0"/>
    <n v="0"/>
    <n v="0"/>
    <n v="0"/>
    <n v="0"/>
    <n v="0"/>
    <n v="0"/>
    <n v="0"/>
    <n v="0"/>
    <n v="0"/>
    <n v="0"/>
    <n v="0"/>
    <n v="3873609.4407560783"/>
    <n v="3941263.2853129152"/>
    <n v="4213701.1681664055"/>
    <n v="3959408.3811671101"/>
    <n v="4160093.0484323208"/>
    <n v="4104596.9357411871"/>
    <n v="4300947.8288943162"/>
    <n v="4343814.9315642137"/>
    <n v="4288214.2110448526"/>
    <n v="4374486.3524819519"/>
    <n v="4342568.8453623177"/>
    <n v="4097295.5710763233"/>
    <n v="50000000"/>
    <n v="3873609.4407560783"/>
    <n v="3941263.2853129152"/>
    <n v="4213701.1681664055"/>
    <n v="3959408.3811671101"/>
    <n v="4160093.0484323208"/>
    <n v="4104596.9357411871"/>
    <n v="4300947.8288943162"/>
    <n v="4343814.9315642137"/>
    <n v="4288214.2110448526"/>
    <n v="4374486.3524819519"/>
    <n v="4342568.8453623177"/>
    <n v="4097295.5710763233"/>
    <n v="50000000"/>
    <n v="4941582.2328302255"/>
    <n v="5142088.3207596643"/>
    <n v="5200167.6767443335"/>
    <n v="5041400.8835760169"/>
    <n v="5300908.0587014994"/>
    <n v="5267931.7796293944"/>
    <n v="5440025.0052966522"/>
    <n v="5516503.1293899361"/>
    <n v="5430748.8535660813"/>
    <n v="5523072.6990475263"/>
    <n v="5624891.6984470263"/>
    <n v="5484201.4723760169"/>
    <n v="63913521.8103643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412708"/>
    <x v="158"/>
    <s v="BENTOEL GROUP"/>
    <s v="PROCESS MANUFACTURING"/>
    <x v="4"/>
    <x v="3"/>
    <s v="TREG 3"/>
    <x v="1"/>
    <n v="13898687.887916537"/>
    <n v="0"/>
    <n v="0"/>
    <n v="0"/>
    <n v="0"/>
    <n v="0"/>
    <n v="0"/>
    <n v="0"/>
    <n v="0"/>
    <n v="0"/>
    <n v="0"/>
    <n v="0"/>
    <n v="0"/>
    <n v="0"/>
    <n v="1818835.7038306489"/>
    <n v="1850602.2589940848"/>
    <n v="1978524.2284100929"/>
    <n v="1859122.2062664656"/>
    <n v="1953352.7794865922"/>
    <n v="1927294.8320527535"/>
    <n v="2019490.5013394954"/>
    <n v="2039618.5545281942"/>
    <n v="2013511.488964149"/>
    <n v="2054020.1807906269"/>
    <n v="2039033.4604166884"/>
    <n v="1923866.5094657068"/>
    <n v="23477272.704545498"/>
    <n v="1818835.7038306489"/>
    <n v="1850602.2589940848"/>
    <n v="1978524.2284100929"/>
    <n v="1859122.2062664656"/>
    <n v="1953352.7794865922"/>
    <n v="1927294.8320527535"/>
    <n v="2019490.5013394954"/>
    <n v="2039618.5545281942"/>
    <n v="2013511.488964149"/>
    <n v="2054020.1807906269"/>
    <n v="2039033.4604166884"/>
    <n v="1923866.5094657068"/>
    <n v="23477272.704545498"/>
    <n v="4941582.2328302255"/>
    <n v="5142088.3207596643"/>
    <n v="5200167.6767443335"/>
    <n v="5041400.8835760169"/>
    <n v="5300908.0587014994"/>
    <n v="5267931.7796293944"/>
    <n v="5440025.0052966522"/>
    <n v="5516503.1293899361"/>
    <n v="5430748.8535660813"/>
    <n v="5523072.6990475263"/>
    <n v="5624891.6984470263"/>
    <n v="5484201.4723760169"/>
    <n v="63913521.8103643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426197"/>
    <x v="159"/>
    <s v="ABC GROUP"/>
    <s v="PROCESS MANUFACTURING"/>
    <x v="4"/>
    <x v="3"/>
    <s v="TREG 3"/>
    <x v="1"/>
    <n v="32978687.887916528"/>
    <n v="0"/>
    <n v="0"/>
    <n v="0"/>
    <n v="0"/>
    <n v="0"/>
    <n v="0"/>
    <n v="0"/>
    <n v="0"/>
    <n v="0"/>
    <n v="0"/>
    <n v="0"/>
    <n v="0"/>
    <n v="0"/>
    <n v="1818835.7038306489"/>
    <n v="1850602.2589940848"/>
    <n v="1978524.2284100929"/>
    <n v="1859122.2062664656"/>
    <n v="1953352.7794865922"/>
    <n v="1927294.8320527535"/>
    <n v="2019490.5013394954"/>
    <n v="2039618.5545281942"/>
    <n v="2013511.488964149"/>
    <n v="2054020.1807906269"/>
    <n v="2039033.4604166884"/>
    <n v="1923866.5094657068"/>
    <n v="23477272.704545498"/>
    <n v="1818835.7038306489"/>
    <n v="1850602.2589940848"/>
    <n v="1978524.2284100929"/>
    <n v="1859122.2062664656"/>
    <n v="1953352.7794865922"/>
    <n v="1927294.8320527535"/>
    <n v="2019490.5013394954"/>
    <n v="2039618.5545281942"/>
    <n v="2013511.488964149"/>
    <n v="2054020.1807906269"/>
    <n v="2039033.4604166884"/>
    <n v="1923866.5094657068"/>
    <n v="23477272.704545498"/>
    <n v="4941582.2328302255"/>
    <n v="5142088.3207596643"/>
    <n v="5200167.6767443335"/>
    <n v="5041400.8835760169"/>
    <n v="5300908.0587014994"/>
    <n v="5267931.7796293944"/>
    <n v="5440025.0052966522"/>
    <n v="5516503.1293899361"/>
    <n v="5430748.8535660813"/>
    <n v="5523072.6990475263"/>
    <n v="5624891.6984470263"/>
    <n v="5484201.4723760169"/>
    <n v="63913521.8103643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59158720"/>
    <x v="160"/>
    <s v="MASPION GROUP"/>
    <s v="RETAILER"/>
    <x v="4"/>
    <x v="3"/>
    <s v="TREG 3"/>
    <x v="1"/>
    <n v="13898687.887916537"/>
    <n v="0"/>
    <n v="0"/>
    <n v="0"/>
    <n v="0"/>
    <n v="0"/>
    <n v="0"/>
    <n v="0"/>
    <n v="0"/>
    <n v="0"/>
    <n v="0"/>
    <n v="0"/>
    <n v="0"/>
    <n v="0"/>
    <n v="1818835.7038306489"/>
    <n v="1850602.2589940848"/>
    <n v="1978524.2284100929"/>
    <n v="1859122.2062664656"/>
    <n v="1953352.7794865922"/>
    <n v="1927294.8320527535"/>
    <n v="2019490.5013394954"/>
    <n v="2039618.5545281942"/>
    <n v="2013511.488964149"/>
    <n v="2054020.1807906269"/>
    <n v="2039033.4604166884"/>
    <n v="1923866.5094657068"/>
    <n v="23477272.704545498"/>
    <n v="1818835.7038306489"/>
    <n v="1850602.2589940848"/>
    <n v="1978524.2284100929"/>
    <n v="1859122.2062664656"/>
    <n v="1953352.7794865922"/>
    <n v="1927294.8320527535"/>
    <n v="2019490.5013394954"/>
    <n v="2039618.5545281942"/>
    <n v="2013511.488964149"/>
    <n v="2054020.1807906269"/>
    <n v="2039033.4604166884"/>
    <n v="1923866.5094657068"/>
    <n v="23477272.704545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4638361"/>
    <x v="161"/>
    <s v="BOSOWA GROUP"/>
    <s v="DISCRETE MANUFACTURING"/>
    <x v="4"/>
    <x v="2"/>
    <s v="TREG 3"/>
    <x v="1"/>
    <n v="40682719.404387139"/>
    <n v="3067898.6770788138"/>
    <n v="3121480.5219678297"/>
    <n v="3337251.325187793"/>
    <n v="3135851.4378843517"/>
    <n v="3294793.6943583987"/>
    <n v="3250840.7731070207"/>
    <n v="3406350.6804842982"/>
    <n v="3440301.4257988581"/>
    <n v="3396265.6551475236"/>
    <n v="3464593.1911657061"/>
    <n v="3439314.5255269562"/>
    <n v="3245058.0922924485"/>
    <n v="39600000"/>
    <n v="748682.61100378819"/>
    <n v="761758.5954988515"/>
    <n v="814414.78311679652"/>
    <n v="765265.6392390125"/>
    <n v="804053.52505313267"/>
    <n v="793327.35991294018"/>
    <n v="831277.62351259659"/>
    <n v="839562.88170496665"/>
    <n v="828816.49819656578"/>
    <n v="845490.98567287892"/>
    <n v="839322.04093734676"/>
    <n v="791916.16840156412"/>
    <n v="9663888.7122504395"/>
    <n v="3816581.288082602"/>
    <n v="3883239.1174666812"/>
    <n v="4151666.1083045895"/>
    <n v="3901117.0771233644"/>
    <n v="4098847.2194115315"/>
    <n v="4044168.133019961"/>
    <n v="4237628.3039968945"/>
    <n v="4279864.3075038251"/>
    <n v="4225082.1533440892"/>
    <n v="4310084.1768385852"/>
    <n v="4278636.5664643031"/>
    <n v="4036974.2606940125"/>
    <n v="49263888.712250434"/>
    <n v="4941582.2328302255"/>
    <n v="5142088.3207596643"/>
    <n v="5200167.6767443335"/>
    <n v="5041400.8835760169"/>
    <n v="5300908.0587014994"/>
    <n v="5267931.7796293944"/>
    <n v="5440025.0052966522"/>
    <n v="5516503.1293899361"/>
    <n v="5430748.8535660813"/>
    <n v="5523072.6990475263"/>
    <n v="5624891.6984470263"/>
    <n v="5484201.4723760169"/>
    <n v="63913521.8103643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4645138"/>
    <x v="162"/>
    <s v="MAP"/>
    <s v="RETAILER"/>
    <x v="6"/>
    <x v="7"/>
    <s v="TREG 3"/>
    <x v="1"/>
    <n v="0"/>
    <n v="0"/>
    <n v="0"/>
    <n v="0"/>
    <n v="0"/>
    <n v="0"/>
    <n v="0"/>
    <n v="0"/>
    <n v="0"/>
    <n v="0"/>
    <n v="0"/>
    <n v="0"/>
    <n v="0"/>
    <n v="0"/>
    <n v="53990.35827144685"/>
    <n v="315842.25673536473"/>
    <n v="288580.2906829585"/>
    <n v="199194.03602125234"/>
    <n v="269153.86200172227"/>
    <n v="389125.60231675283"/>
    <n v="457942.90076036146"/>
    <n v="505926.58672094718"/>
    <n v="414425.94830180408"/>
    <n v="509899.20229839097"/>
    <n v="686455.40640639118"/>
    <n v="429864.32948260714"/>
    <n v="4520400.78"/>
    <n v="53990.35827144685"/>
    <n v="315842.25673536473"/>
    <n v="288580.2906829585"/>
    <n v="199194.03602125234"/>
    <n v="269153.86200172227"/>
    <n v="389125.60231675283"/>
    <n v="457942.90076036146"/>
    <n v="505926.58672094718"/>
    <n v="414425.94830180408"/>
    <n v="509899.20229839097"/>
    <n v="686455.40640639118"/>
    <n v="429864.32948260714"/>
    <n v="4520400.78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278687"/>
    <x v="163"/>
    <s v="SINAR MAS GROUP"/>
    <s v="DISCRETE MANUFACTURING"/>
    <x v="6"/>
    <x v="3"/>
    <s v="TREG 3"/>
    <x v="1"/>
    <n v="22869722.756110534"/>
    <n v="0"/>
    <n v="0"/>
    <n v="0"/>
    <n v="0"/>
    <n v="0"/>
    <n v="0"/>
    <n v="0"/>
    <n v="0"/>
    <n v="0"/>
    <n v="0"/>
    <n v="0"/>
    <n v="0"/>
    <n v="0"/>
    <n v="200485.06002232071"/>
    <n v="1172832.6283891858"/>
    <n v="1071599.425363125"/>
    <n v="739677.03764857573"/>
    <n v="999462.30968414422"/>
    <n v="1444959.2896655034"/>
    <n v="1700501.9578521932"/>
    <n v="1878682.1453503713"/>
    <n v="1538908.3121538581"/>
    <n v="1893433.8546923453"/>
    <n v="2549048.7146631004"/>
    <n v="1596236.4143701692"/>
    <n v="16785827.149854895"/>
    <n v="200485.06002232071"/>
    <n v="1172832.6283891858"/>
    <n v="1071599.425363125"/>
    <n v="739677.03764857573"/>
    <n v="999462.30968414422"/>
    <n v="1444959.2896655034"/>
    <n v="1700501.9578521932"/>
    <n v="1878682.1453503713"/>
    <n v="1538908.3121538581"/>
    <n v="1893433.8546923453"/>
    <n v="2549048.7146631004"/>
    <n v="1596236.4143701692"/>
    <n v="16785827.149854891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429737"/>
    <x v="164"/>
    <s v="SINAR MAS GROUP"/>
    <s v="AGRICULTURE"/>
    <x v="6"/>
    <x v="3"/>
    <s v="TREG 3"/>
    <x v="1"/>
    <n v="22869722.756110534"/>
    <n v="0"/>
    <n v="0"/>
    <n v="0"/>
    <n v="0"/>
    <n v="0"/>
    <n v="0"/>
    <n v="0"/>
    <n v="0"/>
    <n v="0"/>
    <n v="0"/>
    <n v="0"/>
    <n v="0"/>
    <n v="0"/>
    <n v="163584.63021123077"/>
    <n v="956966.02925599867"/>
    <n v="874365.38020876853"/>
    <n v="603535.21936252795"/>
    <n v="815505.51607955573"/>
    <n v="1179006.2114548478"/>
    <n v="1387514.7799928566"/>
    <n v="1532899.8779129318"/>
    <n v="1255663.3753390447"/>
    <n v="1544936.4502012695"/>
    <n v="2079881.6197683359"/>
    <n v="1302439.9102126299"/>
    <n v="13696299"/>
    <n v="163584.63021123077"/>
    <n v="956966.02925599867"/>
    <n v="874365.38020876853"/>
    <n v="603535.21936252795"/>
    <n v="815505.51607955573"/>
    <n v="1179006.2114548478"/>
    <n v="1387514.7799928566"/>
    <n v="1532899.8779129318"/>
    <n v="1255663.3753390447"/>
    <n v="1544936.4502012695"/>
    <n v="2079881.6197683359"/>
    <n v="1302439.9102126299"/>
    <n v="13696299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179936"/>
    <x v="165"/>
    <s v="MAP"/>
    <s v="DISTRIBUTOR"/>
    <x v="6"/>
    <x v="2"/>
    <s v="TREG 3"/>
    <x v="1"/>
    <n v="0"/>
    <n v="0"/>
    <n v="0"/>
    <n v="0"/>
    <n v="0"/>
    <n v="0"/>
    <n v="0"/>
    <n v="0"/>
    <n v="0"/>
    <n v="0"/>
    <n v="0"/>
    <n v="0"/>
    <n v="0"/>
    <n v="0"/>
    <n v="53425.889197006058"/>
    <n v="312540.12665072351"/>
    <n v="285563.1843921523"/>
    <n v="197111.46282213161"/>
    <n v="266339.85897913767"/>
    <n v="385057.29501868627"/>
    <n v="453155.10876166233"/>
    <n v="500637.12539332354"/>
    <n v="410093.12594330002"/>
    <n v="504568.20728382951"/>
    <n v="679278.51667450706"/>
    <n v="425370.0988835395"/>
    <n v="4473140"/>
    <n v="53425.889197006058"/>
    <n v="312540.12665072351"/>
    <n v="285563.1843921523"/>
    <n v="197111.46282213161"/>
    <n v="266339.85897913767"/>
    <n v="385057.29501868627"/>
    <n v="453155.10876166233"/>
    <n v="500637.12539332354"/>
    <n v="410093.12594330002"/>
    <n v="504568.20728382951"/>
    <n v="679278.51667450706"/>
    <n v="425370.0988835395"/>
    <n v="4473139.9999999991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018769"/>
    <x v="166"/>
    <s v="SALIM GROUP"/>
    <s v="RETAILER"/>
    <x v="6"/>
    <x v="1"/>
    <s v="TREG 3"/>
    <x v="1"/>
    <n v="0"/>
    <n v="0"/>
    <n v="0"/>
    <n v="0"/>
    <n v="0"/>
    <n v="0"/>
    <n v="0"/>
    <n v="0"/>
    <n v="0"/>
    <n v="0"/>
    <n v="0"/>
    <n v="0"/>
    <n v="0"/>
    <n v="0"/>
    <n v="53498.927256033632"/>
    <n v="312967.39748443163"/>
    <n v="285953.57528748817"/>
    <n v="197380.93215381698"/>
    <n v="266703.96983688645"/>
    <n v="385583.70342976332"/>
    <n v="453774.61308961717"/>
    <n v="501321.54196486692"/>
    <n v="410653.76061666978"/>
    <n v="505257.9980025416"/>
    <n v="680207.15230683296"/>
    <n v="425951.61857105017"/>
    <n v="4479255.1899999995"/>
    <n v="53498.927256033632"/>
    <n v="312967.39748443163"/>
    <n v="285953.57528748817"/>
    <n v="197380.93215381698"/>
    <n v="266703.96983688645"/>
    <n v="385583.70342976332"/>
    <n v="453774.61308961717"/>
    <n v="501321.54196486692"/>
    <n v="410653.76061666978"/>
    <n v="505257.9980025416"/>
    <n v="680207.15230683296"/>
    <n v="425951.61857105017"/>
    <n v="4479255.1899999985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4659220"/>
    <x v="167"/>
    <s v="CT CORP GROUP"/>
    <s v="MEDIA"/>
    <x v="6"/>
    <x v="3"/>
    <s v="TREG 3"/>
    <x v="1"/>
    <n v="0"/>
    <n v="0"/>
    <n v="0"/>
    <n v="0"/>
    <n v="0"/>
    <n v="0"/>
    <n v="0"/>
    <n v="0"/>
    <n v="0"/>
    <n v="0"/>
    <n v="0"/>
    <n v="0"/>
    <n v="0"/>
    <n v="0"/>
    <n v="53149.511735978966"/>
    <n v="310923.32535885746"/>
    <n v="284085.93751706358"/>
    <n v="196091.78553733745"/>
    <n v="264962.05628644815"/>
    <n v="383065.35517179297"/>
    <n v="450810.89212262467"/>
    <n v="498047.27953971701"/>
    <n v="407971.67324243934"/>
    <n v="501958.02555096446"/>
    <n v="675764.54106098984"/>
    <n v="423169.6168757854"/>
    <n v="4450000"/>
    <n v="53149.511735978966"/>
    <n v="310923.32535885746"/>
    <n v="284085.93751706358"/>
    <n v="196091.78553733745"/>
    <n v="264962.05628644815"/>
    <n v="383065.35517179297"/>
    <n v="450810.89212262467"/>
    <n v="498047.27953971701"/>
    <n v="407971.67324243934"/>
    <n v="501958.02555096446"/>
    <n v="675764.54106098984"/>
    <n v="423169.6168757854"/>
    <n v="4449999.9999999991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3001075405"/>
    <x v="168"/>
    <s v="CT CORP GROUP"/>
    <s v="RETAILER"/>
    <x v="6"/>
    <x v="5"/>
    <s v="TREG 3"/>
    <x v="1"/>
    <n v="0"/>
    <n v="0"/>
    <n v="0"/>
    <n v="0"/>
    <n v="0"/>
    <n v="0"/>
    <n v="0"/>
    <n v="0"/>
    <n v="0"/>
    <n v="0"/>
    <n v="0"/>
    <n v="0"/>
    <n v="0"/>
    <n v="0"/>
    <n v="53149.511735978966"/>
    <n v="310923.32535885746"/>
    <n v="284085.93751706358"/>
    <n v="196091.78553733745"/>
    <n v="264962.05628644815"/>
    <n v="383065.35517179297"/>
    <n v="450810.89212262467"/>
    <n v="498047.27953971701"/>
    <n v="407971.67324243934"/>
    <n v="501958.02555096446"/>
    <n v="675764.54106098984"/>
    <n v="423169.6168757854"/>
    <n v="4450000"/>
    <n v="53149.511735978966"/>
    <n v="310923.32535885746"/>
    <n v="284085.93751706358"/>
    <n v="196091.78553733745"/>
    <n v="264962.05628644815"/>
    <n v="383065.35517179297"/>
    <n v="450810.89212262467"/>
    <n v="498047.27953971701"/>
    <n v="407971.67324243934"/>
    <n v="501958.02555096446"/>
    <n v="675764.54106098984"/>
    <n v="423169.6168757854"/>
    <n v="4449999.9999999991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435693"/>
    <x v="169"/>
    <s v="MAP"/>
    <s v="RETAILER"/>
    <x v="6"/>
    <x v="7"/>
    <s v="TREG 3"/>
    <x v="1"/>
    <n v="0"/>
    <n v="0"/>
    <n v="0"/>
    <n v="0"/>
    <n v="0"/>
    <n v="0"/>
    <n v="0"/>
    <n v="0"/>
    <n v="0"/>
    <n v="0"/>
    <n v="0"/>
    <n v="0"/>
    <n v="0"/>
    <n v="0"/>
    <n v="55391.69829787768"/>
    <n v="324040.06113177643"/>
    <n v="296070.50051153341"/>
    <n v="204364.19203872979"/>
    <n v="276139.85157777078"/>
    <n v="399225.50347121235"/>
    <n v="469828.98074206663"/>
    <n v="519058.10129329137"/>
    <n v="425182.52943851426"/>
    <n v="523133.82760006777"/>
    <n v="704272.61429600534"/>
    <n v="441021.61960115406"/>
    <n v="4637729.4800000004"/>
    <n v="55391.69829787768"/>
    <n v="324040.06113177643"/>
    <n v="296070.50051153341"/>
    <n v="204364.19203872979"/>
    <n v="276139.85157777078"/>
    <n v="399225.50347121235"/>
    <n v="469828.98074206663"/>
    <n v="519058.10129329137"/>
    <n v="425182.52943851426"/>
    <n v="523133.82760006777"/>
    <n v="704272.61429600534"/>
    <n v="441021.61960115406"/>
    <n v="4637729.4799999995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4659641"/>
    <x v="170"/>
    <s v="MALINDO GROUP"/>
    <s v="FISHERIES &amp; POULTRY"/>
    <x v="5"/>
    <x v="2"/>
    <s v="TREG 3"/>
    <x v="1"/>
    <n v="0"/>
    <n v="0"/>
    <n v="0"/>
    <n v="0"/>
    <n v="0"/>
    <n v="0"/>
    <n v="0"/>
    <n v="0"/>
    <n v="0"/>
    <n v="0"/>
    <n v="0"/>
    <n v="0"/>
    <n v="0"/>
    <n v="0"/>
    <n v="292244.36682015826"/>
    <n v="310786.66001400823"/>
    <n v="408924.95962051454"/>
    <n v="416920.84652771457"/>
    <n v="545325.5214648312"/>
    <n v="509527.10494905798"/>
    <n v="447436.42448227189"/>
    <n v="506144.66350676445"/>
    <n v="439484.56497701543"/>
    <n v="462520.25062679447"/>
    <n v="568273.91259022441"/>
    <n v="674214.80294943717"/>
    <n v="5581804.0785287917"/>
    <n v="292244.36682015826"/>
    <n v="310786.66001400823"/>
    <n v="408924.95962051454"/>
    <n v="416920.84652771457"/>
    <n v="545325.5214648312"/>
    <n v="509527.10494905798"/>
    <n v="447436.42448227189"/>
    <n v="506144.66350676445"/>
    <n v="439484.56497701543"/>
    <n v="462520.25062679447"/>
    <n v="568273.91259022441"/>
    <n v="674214.80294943717"/>
    <n v="5581804.07852879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041432"/>
    <x v="171"/>
    <s v="ALAM SUTERA GROUP/ ARGO MANUNGGAL"/>
    <s v="CONSTRUCTION"/>
    <x v="5"/>
    <x v="3"/>
    <s v="TREG 3"/>
    <x v="1"/>
    <n v="5344725.1081198929"/>
    <n v="0"/>
    <n v="0"/>
    <n v="0"/>
    <n v="0"/>
    <n v="0"/>
    <n v="0"/>
    <n v="0"/>
    <n v="0"/>
    <n v="0"/>
    <n v="0"/>
    <n v="0"/>
    <n v="0"/>
    <n v="0"/>
    <n v="292244.36682015826"/>
    <n v="310786.66001400823"/>
    <n v="408924.95962051454"/>
    <n v="416920.84652771457"/>
    <n v="545325.5214648312"/>
    <n v="509527.10494905798"/>
    <n v="447436.42448227189"/>
    <n v="506144.66350676445"/>
    <n v="439484.56497701543"/>
    <n v="462520.25062679447"/>
    <n v="568273.91259022441"/>
    <n v="674214.80294943717"/>
    <n v="5581804.0785287917"/>
    <n v="292244.36682015826"/>
    <n v="310786.66001400823"/>
    <n v="408924.95962051454"/>
    <n v="416920.84652771457"/>
    <n v="545325.5214648312"/>
    <n v="509527.10494905798"/>
    <n v="447436.42448227189"/>
    <n v="506144.66350676445"/>
    <n v="439484.56497701543"/>
    <n v="462520.25062679447"/>
    <n v="568273.91259022441"/>
    <n v="674214.80294943717"/>
    <n v="5581804.07852879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227356"/>
    <x v="172"/>
    <s v="LIPPO GROUP"/>
    <s v="UTILITIES COMPANY"/>
    <x v="5"/>
    <x v="3"/>
    <s v="TREG 3"/>
    <x v="1"/>
    <n v="261913.32178687977"/>
    <n v="0"/>
    <n v="0"/>
    <n v="0"/>
    <n v="0"/>
    <n v="0"/>
    <n v="0"/>
    <n v="0"/>
    <n v="0"/>
    <n v="0"/>
    <n v="0"/>
    <n v="0"/>
    <n v="0"/>
    <n v="0"/>
    <n v="292244.36682015826"/>
    <n v="310786.66001400823"/>
    <n v="408924.95962051454"/>
    <n v="416920.84652771457"/>
    <n v="545325.5214648312"/>
    <n v="509527.10494905798"/>
    <n v="447436.42448227189"/>
    <n v="506144.66350676445"/>
    <n v="439484.56497701543"/>
    <n v="462520.25062679447"/>
    <n v="568273.91259022441"/>
    <n v="674214.80294943717"/>
    <n v="5581804.0785287917"/>
    <n v="292244.36682015826"/>
    <n v="310786.66001400823"/>
    <n v="408924.95962051454"/>
    <n v="416920.84652771457"/>
    <n v="545325.5214648312"/>
    <n v="509527.10494905798"/>
    <n v="447436.42448227189"/>
    <n v="506144.66350676445"/>
    <n v="439484.56497701543"/>
    <n v="462520.25062679447"/>
    <n v="568273.91259022441"/>
    <n v="674214.80294943717"/>
    <n v="5581804.07852879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241675"/>
    <x v="173"/>
    <s v="LIPPO GROUP"/>
    <s v="DEVELOPER"/>
    <x v="5"/>
    <x v="3"/>
    <s v="TREG 3"/>
    <x v="1"/>
    <n v="43952.631436695105"/>
    <n v="0"/>
    <n v="0"/>
    <n v="0"/>
    <n v="0"/>
    <n v="0"/>
    <n v="0"/>
    <n v="0"/>
    <n v="0"/>
    <n v="0"/>
    <n v="0"/>
    <n v="0"/>
    <n v="0"/>
    <n v="0"/>
    <n v="292244.36682015826"/>
    <n v="310786.66001400823"/>
    <n v="408924.95962051454"/>
    <n v="416920.84652771457"/>
    <n v="545325.5214648312"/>
    <n v="509527.10494905798"/>
    <n v="447436.42448227189"/>
    <n v="506144.66350676445"/>
    <n v="439484.56497701543"/>
    <n v="462520.25062679447"/>
    <n v="568273.91259022441"/>
    <n v="674214.80294943717"/>
    <n v="5581804.0785287917"/>
    <n v="292244.36682015826"/>
    <n v="310786.66001400823"/>
    <n v="408924.95962051454"/>
    <n v="416920.84652771457"/>
    <n v="545325.5214648312"/>
    <n v="509527.10494905798"/>
    <n v="447436.42448227189"/>
    <n v="506144.66350676445"/>
    <n v="439484.56497701543"/>
    <n v="462520.25062679447"/>
    <n v="568273.91259022441"/>
    <n v="674214.80294943717"/>
    <n v="5581804.07852879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031335"/>
    <x v="174"/>
    <s v="BARITO PACIFIC"/>
    <s v="PROCESS MANUFACTURING"/>
    <x v="5"/>
    <x v="3"/>
    <s v="TREG 3"/>
    <x v="1"/>
    <n v="8941548.3474836089"/>
    <n v="0"/>
    <n v="0"/>
    <n v="0"/>
    <n v="0"/>
    <n v="0"/>
    <n v="0"/>
    <n v="0"/>
    <n v="0"/>
    <n v="0"/>
    <n v="0"/>
    <n v="0"/>
    <n v="0"/>
    <n v="0"/>
    <n v="292244.36682015826"/>
    <n v="310786.66001400823"/>
    <n v="408924.95962051454"/>
    <n v="416920.84652771457"/>
    <n v="545325.5214648312"/>
    <n v="509527.10494905798"/>
    <n v="447436.42448227189"/>
    <n v="506144.66350676445"/>
    <n v="439484.56497701543"/>
    <n v="462520.25062679447"/>
    <n v="568273.91259022441"/>
    <n v="674214.80294943717"/>
    <n v="5581804.0785287917"/>
    <n v="292244.36682015826"/>
    <n v="310786.66001400823"/>
    <n v="408924.95962051454"/>
    <n v="416920.84652771457"/>
    <n v="545325.5214648312"/>
    <n v="509527.10494905798"/>
    <n v="447436.42448227189"/>
    <n v="506144.66350676445"/>
    <n v="439484.56497701543"/>
    <n v="462520.25062679447"/>
    <n v="568273.91259022441"/>
    <n v="674214.80294943717"/>
    <n v="5581804.07852879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035252"/>
    <x v="175"/>
    <s v="ADARO GROUP"/>
    <s v="AGRICULTURE"/>
    <x v="5"/>
    <x v="3"/>
    <s v="TREG 3"/>
    <x v="1"/>
    <n v="294246.74676242936"/>
    <n v="0"/>
    <n v="0"/>
    <n v="0"/>
    <n v="0"/>
    <n v="0"/>
    <n v="0"/>
    <n v="0"/>
    <n v="0"/>
    <n v="0"/>
    <n v="0"/>
    <n v="0"/>
    <n v="0"/>
    <n v="0"/>
    <n v="292244.36682015826"/>
    <n v="310786.66001400823"/>
    <n v="408924.95962051454"/>
    <n v="416920.84652771457"/>
    <n v="545325.5214648312"/>
    <n v="509527.10494905798"/>
    <n v="447436.42448227189"/>
    <n v="506144.66350676445"/>
    <n v="439484.56497701543"/>
    <n v="462520.25062679447"/>
    <n v="568273.91259022441"/>
    <n v="674214.80294943717"/>
    <n v="5581804.0785287917"/>
    <n v="292244.36682015826"/>
    <n v="310786.66001400823"/>
    <n v="408924.95962051454"/>
    <n v="416920.84652771457"/>
    <n v="545325.5214648312"/>
    <n v="509527.10494905798"/>
    <n v="447436.42448227189"/>
    <n v="506144.66350676445"/>
    <n v="439484.56497701543"/>
    <n v="462520.25062679447"/>
    <n v="568273.91259022441"/>
    <n v="674214.80294943717"/>
    <n v="5581804.07852879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039090"/>
    <x v="176"/>
    <s v="AKR GROUP"/>
    <s v="CONSTRUCTION"/>
    <x v="5"/>
    <x v="3"/>
    <s v="TREG 3"/>
    <x v="1"/>
    <n v="20258687.887916531"/>
    <n v="0"/>
    <n v="0"/>
    <n v="0"/>
    <n v="0"/>
    <n v="0"/>
    <n v="0"/>
    <n v="0"/>
    <n v="0"/>
    <n v="0"/>
    <n v="0"/>
    <n v="0"/>
    <n v="0"/>
    <n v="0"/>
    <n v="292244.36682015826"/>
    <n v="310786.66001400823"/>
    <n v="408924.95962051454"/>
    <n v="416920.84652771457"/>
    <n v="545325.5214648312"/>
    <n v="509527.10494905798"/>
    <n v="447436.42448227189"/>
    <n v="506144.66350676445"/>
    <n v="439484.56497701543"/>
    <n v="462520.25062679447"/>
    <n v="568273.91259022441"/>
    <n v="674214.80294943717"/>
    <n v="5581804.0785287917"/>
    <n v="292244.36682015826"/>
    <n v="310786.66001400823"/>
    <n v="408924.95962051454"/>
    <n v="416920.84652771457"/>
    <n v="545325.5214648312"/>
    <n v="509527.10494905798"/>
    <n v="447436.42448227189"/>
    <n v="506144.66350676445"/>
    <n v="439484.56497701543"/>
    <n v="462520.25062679447"/>
    <n v="568273.91259022441"/>
    <n v="674214.80294943717"/>
    <n v="5581804.07852879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052381"/>
    <x v="177"/>
    <s v="AGUNG PODOMORO"/>
    <s v="DEVELOPER"/>
    <x v="5"/>
    <x v="3"/>
    <s v="TREG 3"/>
    <x v="1"/>
    <n v="633345.20993848855"/>
    <n v="0"/>
    <n v="0"/>
    <n v="0"/>
    <n v="0"/>
    <n v="0"/>
    <n v="0"/>
    <n v="0"/>
    <n v="0"/>
    <n v="0"/>
    <n v="0"/>
    <n v="0"/>
    <n v="0"/>
    <n v="0"/>
    <n v="292244.36682015826"/>
    <n v="310786.66001400823"/>
    <n v="408924.95962051454"/>
    <n v="416920.84652771457"/>
    <n v="545325.5214648312"/>
    <n v="509527.10494905798"/>
    <n v="447436.42448227189"/>
    <n v="506144.66350676445"/>
    <n v="439484.56497701543"/>
    <n v="462520.25062679447"/>
    <n v="568273.91259022441"/>
    <n v="674214.80294943717"/>
    <n v="5581804.0785287917"/>
    <n v="292244.36682015826"/>
    <n v="310786.66001400823"/>
    <n v="408924.95962051454"/>
    <n v="416920.84652771457"/>
    <n v="545325.5214648312"/>
    <n v="509527.10494905798"/>
    <n v="447436.42448227189"/>
    <n v="506144.66350676445"/>
    <n v="439484.56497701543"/>
    <n v="462520.25062679447"/>
    <n v="568273.91259022441"/>
    <n v="674214.80294943717"/>
    <n v="5581804.07852879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070736"/>
    <x v="178"/>
    <s v="KALLA GROUP"/>
    <s v="DISCRETE MANUFACTURING"/>
    <x v="5"/>
    <x v="3"/>
    <s v="TREG 3"/>
    <x v="1"/>
    <n v="22869722.756110538"/>
    <n v="0"/>
    <n v="0"/>
    <n v="0"/>
    <n v="0"/>
    <n v="0"/>
    <n v="0"/>
    <n v="0"/>
    <n v="0"/>
    <n v="0"/>
    <n v="0"/>
    <n v="0"/>
    <n v="0"/>
    <n v="0"/>
    <n v="292244.36682015826"/>
    <n v="310786.66001400823"/>
    <n v="408924.95962051454"/>
    <n v="416920.84652771457"/>
    <n v="545325.5214648312"/>
    <n v="509527.10494905798"/>
    <n v="447436.42448227189"/>
    <n v="506144.66350676445"/>
    <n v="439484.56497701543"/>
    <n v="462520.25062679447"/>
    <n v="568273.91259022441"/>
    <n v="674214.80294943717"/>
    <n v="5581804.0785287917"/>
    <n v="292244.36682015826"/>
    <n v="310786.66001400823"/>
    <n v="408924.95962051454"/>
    <n v="416920.84652771457"/>
    <n v="545325.5214648312"/>
    <n v="509527.10494905798"/>
    <n v="447436.42448227189"/>
    <n v="506144.66350676445"/>
    <n v="439484.56497701543"/>
    <n v="462520.25062679447"/>
    <n v="568273.91259022441"/>
    <n v="674214.80294943717"/>
    <n v="5581804.07852879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073562"/>
    <x v="179"/>
    <s v="ALAM SUTERA GROUP/ ARGO MANUNGGAL"/>
    <s v="DEVELOPER"/>
    <x v="5"/>
    <x v="3"/>
    <s v="TREG 3"/>
    <x v="1"/>
    <n v="3721530.5429289364"/>
    <n v="0"/>
    <n v="0"/>
    <n v="0"/>
    <n v="0"/>
    <n v="0"/>
    <n v="0"/>
    <n v="0"/>
    <n v="0"/>
    <n v="0"/>
    <n v="0"/>
    <n v="0"/>
    <n v="0"/>
    <n v="0"/>
    <n v="292244.36682015826"/>
    <n v="310786.66001400823"/>
    <n v="408924.95962051454"/>
    <n v="416920.84652771457"/>
    <n v="545325.5214648312"/>
    <n v="509527.10494905798"/>
    <n v="447436.42448227189"/>
    <n v="506144.66350676445"/>
    <n v="439484.56497701543"/>
    <n v="462520.25062679447"/>
    <n v="568273.91259022441"/>
    <n v="674214.80294943717"/>
    <n v="5581804.0785287917"/>
    <n v="292244.36682015826"/>
    <n v="310786.66001400823"/>
    <n v="408924.95962051454"/>
    <n v="416920.84652771457"/>
    <n v="545325.5214648312"/>
    <n v="509527.10494905798"/>
    <n v="447436.42448227189"/>
    <n v="506144.66350676445"/>
    <n v="439484.56497701543"/>
    <n v="462520.25062679447"/>
    <n v="568273.91259022441"/>
    <n v="674214.80294943717"/>
    <n v="5581804.07852879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081415"/>
    <x v="180"/>
    <s v="SAHID GROUP"/>
    <s v="DEVELOPER"/>
    <x v="5"/>
    <x v="3"/>
    <s v="TREG 3"/>
    <x v="1"/>
    <n v="4495452.4945454551"/>
    <n v="0"/>
    <n v="0"/>
    <n v="0"/>
    <n v="0"/>
    <n v="0"/>
    <n v="0"/>
    <n v="0"/>
    <n v="0"/>
    <n v="0"/>
    <n v="0"/>
    <n v="0"/>
    <n v="0"/>
    <n v="0"/>
    <n v="292244.36682015826"/>
    <n v="310786.66001400823"/>
    <n v="408924.95962051454"/>
    <n v="416920.84652771457"/>
    <n v="545325.5214648312"/>
    <n v="509527.10494905798"/>
    <n v="447436.42448227189"/>
    <n v="506144.66350676445"/>
    <n v="439484.56497701543"/>
    <n v="462520.25062679447"/>
    <n v="568273.91259022441"/>
    <n v="674214.80294943717"/>
    <n v="5581804.0785287917"/>
    <n v="292244.36682015826"/>
    <n v="310786.66001400823"/>
    <n v="408924.95962051454"/>
    <n v="416920.84652771457"/>
    <n v="545325.5214648312"/>
    <n v="509527.10494905798"/>
    <n v="447436.42448227189"/>
    <n v="506144.66350676445"/>
    <n v="439484.56497701543"/>
    <n v="462520.25062679447"/>
    <n v="568273.91259022441"/>
    <n v="674214.80294943717"/>
    <n v="5581804.07852879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448306"/>
    <x v="181"/>
    <s v="LIPPO GROUP"/>
    <s v="UTILITIES COMPANY"/>
    <x v="5"/>
    <x v="3"/>
    <s v="TREG 3"/>
    <x v="1"/>
    <n v="3337119.5440027146"/>
    <n v="0"/>
    <n v="0"/>
    <n v="0"/>
    <n v="0"/>
    <n v="0"/>
    <n v="0"/>
    <n v="0"/>
    <n v="0"/>
    <n v="0"/>
    <n v="0"/>
    <n v="0"/>
    <n v="0"/>
    <n v="0"/>
    <n v="292244.36682015826"/>
    <n v="310786.66001400823"/>
    <n v="408924.95962051454"/>
    <n v="416920.84652771457"/>
    <n v="545325.5214648312"/>
    <n v="509527.10494905798"/>
    <n v="447436.42448227189"/>
    <n v="506144.66350676445"/>
    <n v="439484.56497701543"/>
    <n v="462520.25062679447"/>
    <n v="568273.91259022441"/>
    <n v="674214.80294943717"/>
    <n v="5581804.0785287917"/>
    <n v="292244.36682015826"/>
    <n v="310786.66001400823"/>
    <n v="408924.95962051454"/>
    <n v="416920.84652771457"/>
    <n v="545325.5214648312"/>
    <n v="509527.10494905798"/>
    <n v="447436.42448227189"/>
    <n v="506144.66350676445"/>
    <n v="439484.56497701543"/>
    <n v="462520.25062679447"/>
    <n v="568273.91259022441"/>
    <n v="674214.80294943717"/>
    <n v="5581804.07852879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4626981"/>
    <x v="182"/>
    <s v="PAKUWON JATI GROUP"/>
    <s v="DEVELOPER"/>
    <x v="5"/>
    <x v="3"/>
    <s v="TREG 3"/>
    <x v="1"/>
    <n v="0"/>
    <n v="423124.31727272726"/>
    <n v="445394.01818181819"/>
    <n v="400854.61636363633"/>
    <n v="356315.21454545454"/>
    <n v="378584.91545454547"/>
    <n v="400854.61636363633"/>
    <n v="512203.12090909091"/>
    <n v="467663.71909090906"/>
    <n v="467663.71909090906"/>
    <n v="512203.12090909091"/>
    <n v="445394.01818181819"/>
    <n v="467663.71909090906"/>
    <n v="5277919.1154545462"/>
    <n v="56699.896299456384"/>
    <n v="60297.386005365363"/>
    <n v="79337.723621584111"/>
    <n v="80889.048505596045"/>
    <n v="105801.52785470262"/>
    <n v="98856.085154764558"/>
    <n v="86809.53937550605"/>
    <n v="98199.839557616579"/>
    <n v="85266.756483771664"/>
    <n v="89736.033348680779"/>
    <n v="110253.86824095847"/>
    <n v="130808.02831801462"/>
    <n v="1082955.7327660173"/>
    <n v="479824.21357218362"/>
    <n v="505691.40418718354"/>
    <n v="480192.33998522046"/>
    <n v="437204.2630510506"/>
    <n v="484386.44330924808"/>
    <n v="499710.70151840092"/>
    <n v="599012.66028459696"/>
    <n v="565863.55864852562"/>
    <n v="552930.47557468072"/>
    <n v="601939.15425777168"/>
    <n v="555647.88642277662"/>
    <n v="598471.74740892369"/>
    <n v="6360874.84822056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4601571"/>
    <x v="183"/>
    <s v="BUKAN GROUP CONGLO"/>
    <s v="MINING COMPANY"/>
    <x v="5"/>
    <x v="4"/>
    <s v="TREG 3"/>
    <x v="1"/>
    <n v="1931780099.7596793"/>
    <n v="10150800.66"/>
    <n v="10150800.66"/>
    <n v="10150800.66"/>
    <n v="10150800.66"/>
    <n v="10150800.66"/>
    <n v="10150800.66"/>
    <n v="10150800.66"/>
    <n v="10150800.66"/>
    <n v="10150800.66"/>
    <n v="10150800.66"/>
    <n v="10150800.66"/>
    <n v="10150800.66"/>
    <n v="121809607.91999997"/>
    <n v="1308582.414065023"/>
    <n v="1391609.2284187835"/>
    <n v="1831043.0296880719"/>
    <n v="1866846.2073693501"/>
    <n v="2441803.7380643664"/>
    <n v="2281509.1913683009"/>
    <n v="2003485.7912246566"/>
    <n v="2266363.6354893274"/>
    <n v="1967879.7550128524"/>
    <n v="2071026.629887539"/>
    <n v="2544559.7343031415"/>
    <n v="3018931.1911865799"/>
    <n v="24993640.546077993"/>
    <n v="11459383.074065022"/>
    <n v="11542409.888418784"/>
    <n v="11981843.689688072"/>
    <n v="12017646.86736935"/>
    <n v="12592604.398064367"/>
    <n v="12432309.851368301"/>
    <n v="12154286.451224657"/>
    <n v="12417164.295489328"/>
    <n v="12118680.415012853"/>
    <n v="12221827.28988754"/>
    <n v="12695360.394303141"/>
    <n v="13169731.851186581"/>
    <n v="146803248.46607798"/>
    <n v="0"/>
    <n v="0"/>
    <n v="0"/>
    <n v="0"/>
    <n v="0"/>
    <n v="0"/>
    <n v="0"/>
    <n v="0"/>
    <n v="0"/>
    <n v="0"/>
    <n v="0"/>
    <n v="0"/>
    <n v="0"/>
    <n v="0"/>
    <n v="-4183360"/>
    <n v="0"/>
    <n v="0"/>
    <n v="0"/>
    <n v="0"/>
    <n v="0"/>
    <n v="0"/>
    <n v="0"/>
    <n v="0"/>
    <n v="0"/>
    <n v="0"/>
    <n v="-41833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393144"/>
    <x v="184"/>
    <s v="TUNAS GROUP"/>
    <s v="LOGISTIC"/>
    <x v="2"/>
    <x v="3"/>
    <s v="TREG 3"/>
    <x v="1"/>
    <n v="26246448.87480963"/>
    <n v="40000"/>
    <n v="42105.263157894733"/>
    <n v="37894.73684210526"/>
    <n v="33684.210526315786"/>
    <n v="35789.473684210527"/>
    <n v="37894.73684210526"/>
    <n v="48421.052631578947"/>
    <n v="44210.526315789481"/>
    <n v="44210.526315789481"/>
    <n v="48421.052631578947"/>
    <n v="42105.263157894733"/>
    <n v="44210.526315789481"/>
    <n v="498947.36842105264"/>
    <n v="3945.5621916125542"/>
    <n v="7538.4012954545469"/>
    <n v="8292.2414250000002"/>
    <n v="8070.2773868560616"/>
    <n v="12959.003111586177"/>
    <n v="11663.102800427558"/>
    <n v="6587.4932483896391"/>
    <n v="14492.485146457208"/>
    <n v="12077.070955381005"/>
    <n v="14492.485146457208"/>
    <n v="15700.192241995306"/>
    <n v="15700.192241995306"/>
    <n v="131518.50719161259"/>
    <n v="43945.562191612553"/>
    <n v="49643.66445334928"/>
    <n v="46186.97826710526"/>
    <n v="41754.487913171848"/>
    <n v="48748.476795796705"/>
    <n v="49557.839642532817"/>
    <n v="55008.545879968588"/>
    <n v="58703.011462246686"/>
    <n v="56287.597271170482"/>
    <n v="62913.537778036152"/>
    <n v="57805.455399890037"/>
    <n v="59910.718557784785"/>
    <n v="630465.875612665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468878"/>
    <x v="185"/>
    <s v="LIPPO GROUP"/>
    <s v="RETAILER"/>
    <x v="2"/>
    <x v="3"/>
    <s v="TREG 3"/>
    <x v="1"/>
    <n v="23690893.319254074"/>
    <n v="40000"/>
    <n v="42105.263157894733"/>
    <n v="37894.73684210526"/>
    <n v="33684.210526315786"/>
    <n v="35789.473684210527"/>
    <n v="37894.73684210526"/>
    <n v="48421.052631578947"/>
    <n v="44210.526315789481"/>
    <n v="44210.526315789481"/>
    <n v="48421.052631578947"/>
    <n v="42105.263157894733"/>
    <n v="44210.526315789481"/>
    <n v="498947.36842105264"/>
    <n v="3945.5621916125542"/>
    <n v="7538.4012954545469"/>
    <n v="8292.2414250000002"/>
    <n v="8070.2773868560616"/>
    <n v="12959.003111586177"/>
    <n v="11663.102800427558"/>
    <n v="6587.4932483896391"/>
    <n v="14492.485146457208"/>
    <n v="12077.070955381005"/>
    <n v="14492.485146457208"/>
    <n v="15700.192241995306"/>
    <n v="15700.192241995306"/>
    <n v="131518.50719161259"/>
    <n v="43945.562191612553"/>
    <n v="49643.66445334928"/>
    <n v="46186.97826710526"/>
    <n v="41754.487913171848"/>
    <n v="48748.476795796705"/>
    <n v="49557.839642532817"/>
    <n v="55008.545879968588"/>
    <n v="58703.011462246686"/>
    <n v="56287.597271170482"/>
    <n v="62913.537778036152"/>
    <n v="57805.455399890037"/>
    <n v="59910.718557784785"/>
    <n v="630465.875612665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3001039442"/>
    <x v="186"/>
    <s v="BUKAN GROUP CONGLO"/>
    <s v="MEDIA"/>
    <x v="2"/>
    <x v="0"/>
    <s v="TREG 3"/>
    <x v="1"/>
    <n v="781820000"/>
    <n v="18040000"/>
    <n v="18042105.263157893"/>
    <n v="18037894.736842107"/>
    <n v="18033684.210526317"/>
    <n v="18035789.47368421"/>
    <n v="18037894.736842107"/>
    <n v="18048421.052631579"/>
    <n v="18044210.52631579"/>
    <n v="18044210.52631579"/>
    <n v="18048421.052631579"/>
    <n v="18042105.263157893"/>
    <n v="18044210.52631579"/>
    <n v="216498947.36842105"/>
    <n v="0"/>
    <n v="0"/>
    <n v="0"/>
    <n v="0"/>
    <n v="0"/>
    <n v="0"/>
    <n v="0"/>
    <n v="0"/>
    <n v="0"/>
    <n v="0"/>
    <n v="0"/>
    <n v="0"/>
    <n v="0"/>
    <n v="18040000"/>
    <n v="18042105.263157893"/>
    <n v="18037894.736842107"/>
    <n v="18033684.210526317"/>
    <n v="18035789.47368421"/>
    <n v="18037894.736842107"/>
    <n v="18048421.052631579"/>
    <n v="18044210.52631579"/>
    <n v="18044210.52631579"/>
    <n v="18048421.052631579"/>
    <n v="18042105.263157893"/>
    <n v="18044210.52631579"/>
    <n v="216498947.36842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500380"/>
    <x v="187"/>
    <s v="MAP"/>
    <s v="DISTRIBUTOR"/>
    <x v="6"/>
    <x v="3"/>
    <s v="TREG 3"/>
    <x v="1"/>
    <n v="22869722.756110534"/>
    <n v="3903"/>
    <n v="3903"/>
    <n v="3746.88"/>
    <n v="3940.4688000000001"/>
    <n v="3747.254688"/>
    <n v="3745.3225468800001"/>
    <n v="4525.9032254688"/>
    <n v="3948.259032254688"/>
    <n v="4137.632590322547"/>
    <n v="4529.8263259032256"/>
    <n v="3948.2982632590324"/>
    <n v="4332.7829826325906"/>
    <n v="48408.628454720885"/>
    <n v="233859.20163590557"/>
    <n v="1368070.5290314371"/>
    <n v="1249985.3408578928"/>
    <n v="862808.83709563746"/>
    <n v="1165839.7776966016"/>
    <n v="1685497.2926159105"/>
    <n v="1983579.3759362085"/>
    <n v="2191420.6803756552"/>
    <n v="1795085.7247472336"/>
    <n v="2208628.0621580929"/>
    <n v="2973381.1450876985"/>
    <n v="1861957.0627617245"/>
    <n v="19580113.030000001"/>
    <n v="237762.20163590557"/>
    <n v="1371973.5290314371"/>
    <n v="1253732.2208578927"/>
    <n v="866749.30589563749"/>
    <n v="1169587.0323846017"/>
    <n v="1689242.6151627905"/>
    <n v="1988105.2791616772"/>
    <n v="2195368.9394079098"/>
    <n v="1799223.3573375561"/>
    <n v="2213157.888483996"/>
    <n v="2977329.4433509577"/>
    <n v="1866289.845744357"/>
    <n v="19628521.658454716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1268"/>
    <n v="3840"/>
    <n v="2071"/>
    <n v="2071"/>
    <n v="2071"/>
    <n v="2071"/>
    <n v="2071"/>
    <n v="2071"/>
    <n v="2071"/>
    <n v="2071"/>
    <n v="2071"/>
    <n v="2071"/>
    <n v="25818"/>
    <n v="0"/>
    <n v="0"/>
    <n v="0"/>
    <n v="0"/>
    <n v="0"/>
    <n v="0"/>
    <n v="0"/>
    <n v="0"/>
    <n v="0"/>
    <n v="0"/>
    <n v="0"/>
    <n v="0"/>
    <n v="0"/>
    <n v="1268"/>
    <n v="3840"/>
    <n v="2071"/>
    <n v="2071"/>
    <n v="2071"/>
    <n v="2071"/>
    <n v="2071"/>
    <n v="2071"/>
    <n v="2071"/>
    <n v="2071"/>
    <n v="2071"/>
    <n v="2071"/>
    <n v="25818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5587969"/>
    <x v="188"/>
    <s v="GOBEL GROUP"/>
    <s v="DISCRETE MANUFACTURING"/>
    <x v="4"/>
    <x v="5"/>
    <s v="TREG 3"/>
    <x v="1"/>
    <n v="0"/>
    <n v="53362.843655855737"/>
    <n v="54294.843018470732"/>
    <n v="58047.947292660399"/>
    <n v="54544.80985895812"/>
    <n v="57309.441835203659"/>
    <n v="56544.927386770607"/>
    <n v="59249.857290848093"/>
    <n v="59840.394497228619"/>
    <n v="59074.438971353899"/>
    <n v="60262.923991791373"/>
    <n v="59823.228413711302"/>
    <n v="56444.343787147438"/>
    <n v="688799.99999999988"/>
    <n v="1825120.5110069148"/>
    <n v="1856996.8323649752"/>
    <n v="1985360.8235148289"/>
    <n v="1865546.2194738658"/>
    <n v="1960102.3971350919"/>
    <n v="1933954.4090369502"/>
    <n v="2026468.6513551835"/>
    <n v="2046666.2550441599"/>
    <n v="2020468.9790929628"/>
    <n v="2061117.6447040746"/>
    <n v="2046079.139197726"/>
    <n v="1930514.2402197286"/>
    <n v="23558396.102146458"/>
    <n v="1878483.3546627704"/>
    <n v="1911291.675383446"/>
    <n v="2043408.7708074893"/>
    <n v="1920091.0293328241"/>
    <n v="2017411.8389702956"/>
    <n v="1990499.3364237207"/>
    <n v="2085718.5086460316"/>
    <n v="2106506.6495413887"/>
    <n v="2079543.4180643167"/>
    <n v="2121380.568695866"/>
    <n v="2105902.3676114371"/>
    <n v="1986958.584006876"/>
    <n v="24247196.102146462"/>
    <n v="0"/>
    <n v="0"/>
    <n v="0"/>
    <n v="0"/>
    <n v="0"/>
    <n v="0"/>
    <n v="0"/>
    <n v="0"/>
    <n v="0"/>
    <n v="0"/>
    <n v="0"/>
    <n v="0"/>
    <n v="0"/>
    <n v="28700"/>
    <n v="28700"/>
    <n v="28700"/>
    <n v="28700"/>
    <n v="28700"/>
    <n v="28700"/>
    <n v="28700"/>
    <n v="28700"/>
    <n v="28700"/>
    <n v="28700"/>
    <n v="28700"/>
    <n v="28700"/>
    <n v="344400"/>
    <n v="0"/>
    <n v="0"/>
    <n v="0"/>
    <n v="0"/>
    <n v="0"/>
    <n v="0"/>
    <n v="0"/>
    <n v="0"/>
    <n v="0"/>
    <n v="0"/>
    <n v="0"/>
    <n v="0"/>
    <n v="0"/>
    <n v="28700"/>
    <n v="28700"/>
    <n v="28700"/>
    <n v="28700"/>
    <n v="28700"/>
    <n v="28700"/>
    <n v="28700"/>
    <n v="28700"/>
    <n v="28700"/>
    <n v="28700"/>
    <n v="28700"/>
    <n v="28700"/>
    <n v="3444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129551"/>
    <x v="189"/>
    <s v="GUDANG GARAM"/>
    <s v="CONSTRUCTION"/>
    <x v="4"/>
    <x v="7"/>
    <s v="TREG 3"/>
    <x v="1"/>
    <n v="0"/>
    <n v="53362.843655855737"/>
    <n v="54294.843018470732"/>
    <n v="58047.947292660399"/>
    <n v="54544.80985895812"/>
    <n v="57309.441835203659"/>
    <n v="56544.927386770607"/>
    <n v="59249.857290848093"/>
    <n v="59840.394497228619"/>
    <n v="59074.438971353899"/>
    <n v="60262.923991791373"/>
    <n v="59823.228413711302"/>
    <n v="56444.343787147438"/>
    <n v="688799.99999999988"/>
    <n v="1825120.5110069148"/>
    <n v="1856996.8323649752"/>
    <n v="1985360.8235148289"/>
    <n v="1865546.2194738658"/>
    <n v="1960102.3971350919"/>
    <n v="1933954.4090369502"/>
    <n v="2026468.6513551835"/>
    <n v="2046666.2550441599"/>
    <n v="2020468.9790929628"/>
    <n v="2061117.6447040746"/>
    <n v="2046079.139197726"/>
    <n v="1930514.2402197286"/>
    <n v="23558396.102146458"/>
    <n v="1878483.3546627704"/>
    <n v="1911291.675383446"/>
    <n v="2043408.7708074893"/>
    <n v="1920091.0293328241"/>
    <n v="2017411.8389702956"/>
    <n v="1990499.3364237207"/>
    <n v="2085718.5086460316"/>
    <n v="2106506.6495413887"/>
    <n v="2079543.4180643167"/>
    <n v="2121380.568695866"/>
    <n v="2105902.3676114371"/>
    <n v="1986958.584006876"/>
    <n v="24247196.102146462"/>
    <n v="4941582.2328302255"/>
    <n v="5142088.3207596643"/>
    <n v="5200167.6767443335"/>
    <n v="5041400.8835760169"/>
    <n v="5300908.0587014994"/>
    <n v="5267931.7796293944"/>
    <n v="5440025.0052966522"/>
    <n v="5516503.1293899361"/>
    <n v="5430748.8535660813"/>
    <n v="5523072.6990475263"/>
    <n v="5624891.6984470263"/>
    <n v="5484201.4723760169"/>
    <n v="63913521.810364373"/>
    <n v="28700"/>
    <n v="28700"/>
    <n v="28700"/>
    <n v="28700"/>
    <n v="28700"/>
    <n v="28700"/>
    <n v="28700"/>
    <n v="28700"/>
    <n v="28700"/>
    <n v="28700"/>
    <n v="28700"/>
    <n v="28700"/>
    <n v="344400"/>
    <n v="0"/>
    <n v="0"/>
    <n v="0"/>
    <n v="0"/>
    <n v="0"/>
    <n v="0"/>
    <n v="0"/>
    <n v="0"/>
    <n v="0"/>
    <n v="0"/>
    <n v="0"/>
    <n v="0"/>
    <n v="0"/>
    <n v="28700"/>
    <n v="28700"/>
    <n v="28700"/>
    <n v="28700"/>
    <n v="28700"/>
    <n v="28700"/>
    <n v="28700"/>
    <n v="28700"/>
    <n v="28700"/>
    <n v="28700"/>
    <n v="28700"/>
    <n v="28700"/>
    <n v="3444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231379"/>
    <x v="190"/>
    <s v="LIPPO GROUP"/>
    <s v="HOSPITAL"/>
    <x v="3"/>
    <x v="3"/>
    <s v="TREG 3"/>
    <x v="1"/>
    <n v="3404193.204686645"/>
    <n v="47619"/>
    <n v="45238.049999999996"/>
    <n v="45695"/>
    <n v="45238.049999999996"/>
    <n v="43867.199999999997"/>
    <n v="42496.35"/>
    <n v="44781.1"/>
    <n v="46608.9"/>
    <n v="46151.95"/>
    <n v="46151.95"/>
    <n v="46608.9"/>
    <n v="45695"/>
    <n v="546151.44999999995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47619"/>
    <n v="736097.27431823779"/>
    <n v="729424.23020126333"/>
    <n v="582724.9134314229"/>
    <n v="630098.86372162704"/>
    <n v="614049.8898549435"/>
    <n v="755146.82728492399"/>
    <n v="644878.03892134409"/>
    <n v="761762.36381648167"/>
    <n v="766872.4587169569"/>
    <n v="658569.19877694699"/>
    <n v="668784.45347582689"/>
    <n v="7596027.5125199761"/>
    <n v="0"/>
    <n v="0"/>
    <n v="0"/>
    <n v="0"/>
    <n v="0"/>
    <n v="0"/>
    <n v="0"/>
    <n v="0"/>
    <n v="0"/>
    <n v="0"/>
    <n v="0"/>
    <n v="0"/>
    <n v="0"/>
    <n v="48100"/>
    <n v="48100"/>
    <n v="48100"/>
    <n v="48100"/>
    <n v="48100"/>
    <n v="48100"/>
    <n v="48100"/>
    <n v="48100"/>
    <n v="48100"/>
    <n v="48100"/>
    <n v="48100"/>
    <n v="48100"/>
    <n v="577200"/>
    <n v="0"/>
    <n v="0"/>
    <n v="0"/>
    <n v="0"/>
    <n v="0"/>
    <n v="0"/>
    <n v="0"/>
    <n v="0"/>
    <n v="0"/>
    <n v="0"/>
    <n v="0"/>
    <n v="0"/>
    <n v="0"/>
    <n v="48100"/>
    <n v="48100"/>
    <n v="48100"/>
    <n v="48100"/>
    <n v="48100"/>
    <n v="48100"/>
    <n v="48100"/>
    <n v="48100"/>
    <n v="48100"/>
    <n v="48100"/>
    <n v="48100"/>
    <n v="48100"/>
    <n v="5772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070931"/>
    <x v="191"/>
    <s v="ARAYA GROUP"/>
    <s v="HIGH RISE BUILDING"/>
    <x v="3"/>
    <x v="1"/>
    <s v="TREG 3"/>
    <x v="1"/>
    <n v="1932600.7884138552"/>
    <n v="93092.174999999988"/>
    <n v="91170.549999999988"/>
    <n v="91168.174999999988"/>
    <n v="89333.25"/>
    <n v="86584.424999999988"/>
    <n v="87510.2"/>
    <n v="91632.25"/>
    <n v="93000.725000000006"/>
    <n v="92543.774999999994"/>
    <n v="93003.099999999991"/>
    <n v="92541.4"/>
    <n v="92086.824999999997"/>
    <n v="1093666.8499999999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93092.174999999988"/>
    <n v="782029.77431823779"/>
    <n v="774897.40520126326"/>
    <n v="626820.11343142285"/>
    <n v="672816.08872162714"/>
    <n v="659063.73985494347"/>
    <n v="801997.97728492401"/>
    <n v="691269.86392134405"/>
    <n v="808154.18881648174"/>
    <n v="813723.60871695692"/>
    <n v="704501.69877694699"/>
    <n v="715176.27847582684"/>
    <n v="8143542.9125199746"/>
    <n v="0"/>
    <n v="0"/>
    <n v="0"/>
    <n v="0"/>
    <n v="0"/>
    <n v="0"/>
    <n v="0"/>
    <n v="0"/>
    <n v="0"/>
    <n v="0"/>
    <n v="0"/>
    <n v="0"/>
    <n v="0"/>
    <n v="48100"/>
    <n v="48100"/>
    <n v="48100"/>
    <n v="48100"/>
    <n v="48100"/>
    <n v="48100"/>
    <n v="48100"/>
    <n v="48100"/>
    <n v="48100"/>
    <n v="48100"/>
    <n v="48100"/>
    <n v="48100"/>
    <n v="577200"/>
    <n v="0"/>
    <n v="0"/>
    <n v="0"/>
    <n v="0"/>
    <n v="0"/>
    <n v="0"/>
    <n v="0"/>
    <n v="0"/>
    <n v="0"/>
    <n v="0"/>
    <n v="0"/>
    <n v="0"/>
    <n v="0"/>
    <n v="48100"/>
    <n v="48100"/>
    <n v="48100"/>
    <n v="48100"/>
    <n v="48100"/>
    <n v="48100"/>
    <n v="48100"/>
    <n v="48100"/>
    <n v="48100"/>
    <n v="48100"/>
    <n v="48100"/>
    <n v="48100"/>
    <n v="5772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283745"/>
    <x v="192"/>
    <s v="CT CORP GROUP"/>
    <s v="DISTRIBUTOR"/>
    <x v="6"/>
    <x v="3"/>
    <s v="TREG 3"/>
    <x v="1"/>
    <n v="22869722.756110534"/>
    <n v="58200"/>
    <n v="58200"/>
    <n v="55872"/>
    <n v="58758.720000000001"/>
    <n v="55877.587200000002"/>
    <n v="55848.775871999998"/>
    <n v="67488.487758720003"/>
    <n v="58874.884877587203"/>
    <n v="61698.748848775875"/>
    <n v="67546.987488487764"/>
    <n v="58875.469874884875"/>
    <n v="64608.754698748853"/>
    <n v="721850.41661920457"/>
    <n v="247383.25492419946"/>
    <n v="1447185.9053234123"/>
    <n v="1322271.8630092316"/>
    <n v="912704.98233545222"/>
    <n v="1233260.170689001"/>
    <n v="1782969.4256051511"/>
    <n v="2098289.5647766176"/>
    <n v="2318150.3102176795"/>
    <n v="1898895.3453596127"/>
    <n v="2336352.7930974858"/>
    <n v="3145331.4672100688"/>
    <n v="1969633.845890871"/>
    <n v="20712428.928438786"/>
    <n v="305583.25492419943"/>
    <n v="1505385.9053234123"/>
    <n v="1378143.8630092316"/>
    <n v="971463.7023354522"/>
    <n v="1289137.7578890009"/>
    <n v="1838818.2014771511"/>
    <n v="2165778.0525353374"/>
    <n v="2377025.1950952667"/>
    <n v="1960594.0942083886"/>
    <n v="2403899.7805859735"/>
    <n v="3204206.9370849538"/>
    <n v="2034242.6005896199"/>
    <n v="21434279.345057987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57100"/>
    <n v="62550"/>
    <n v="59500"/>
    <n v="59500"/>
    <n v="59500"/>
    <n v="59500"/>
    <n v="59500"/>
    <n v="59500"/>
    <n v="59500"/>
    <n v="59500"/>
    <n v="59500"/>
    <n v="59500"/>
    <n v="714650"/>
    <n v="0"/>
    <n v="0"/>
    <n v="0"/>
    <n v="0"/>
    <n v="0"/>
    <n v="0"/>
    <n v="0"/>
    <n v="0"/>
    <n v="0"/>
    <n v="0"/>
    <n v="0"/>
    <n v="0"/>
    <n v="0"/>
    <n v="57100"/>
    <n v="62550"/>
    <n v="59500"/>
    <n v="59500"/>
    <n v="59500"/>
    <n v="59500"/>
    <n v="59500"/>
    <n v="59500"/>
    <n v="59500"/>
    <n v="59500"/>
    <n v="59500"/>
    <n v="59500"/>
    <n v="71465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069572"/>
    <x v="193"/>
    <s v="MAYAPADA GROUP"/>
    <s v="TOURISM &amp; MICE"/>
    <x v="3"/>
    <x v="3"/>
    <s v="TREG 3"/>
    <x v="1"/>
    <n v="1476725.8181818184"/>
    <n v="57024"/>
    <n v="54172.799999999996"/>
    <n v="54720"/>
    <n v="54172.799999999996"/>
    <n v="52531.199999999997"/>
    <n v="50889.599999999999"/>
    <n v="53625.599999999999"/>
    <n v="55814.399999999994"/>
    <n v="55267.199999999997"/>
    <n v="55267.199999999997"/>
    <n v="55814.399999999994"/>
    <n v="54720"/>
    <n v="654019.19999999995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57024"/>
    <n v="745032.02431823779"/>
    <n v="738449.23020126333"/>
    <n v="591659.6634314229"/>
    <n v="638762.86372162704"/>
    <n v="622443.1398549435"/>
    <n v="763991.32728492399"/>
    <n v="654083.53892134409"/>
    <n v="770877.61381648167"/>
    <n v="775987.7087169569"/>
    <n v="667774.69877694699"/>
    <n v="677809.45347582689"/>
    <n v="7703895.2625199761"/>
    <n v="0"/>
    <n v="0"/>
    <n v="0"/>
    <n v="0"/>
    <n v="0"/>
    <n v="0"/>
    <n v="0"/>
    <n v="0"/>
    <n v="0"/>
    <n v="0"/>
    <n v="0"/>
    <n v="0"/>
    <n v="0"/>
    <n v="57600"/>
    <n v="57600"/>
    <n v="57600"/>
    <n v="57600"/>
    <n v="57600"/>
    <n v="57600"/>
    <n v="57600"/>
    <n v="57600"/>
    <n v="57600"/>
    <n v="57600"/>
    <n v="57600"/>
    <n v="57600"/>
    <n v="691200"/>
    <n v="0"/>
    <n v="0"/>
    <n v="0"/>
    <n v="0"/>
    <n v="0"/>
    <n v="0"/>
    <n v="0"/>
    <n v="0"/>
    <n v="0"/>
    <n v="0"/>
    <n v="0"/>
    <n v="0"/>
    <n v="0"/>
    <n v="57600"/>
    <n v="57600"/>
    <n v="57600"/>
    <n v="57600"/>
    <n v="57600"/>
    <n v="57600"/>
    <n v="57600"/>
    <n v="57600"/>
    <n v="57600"/>
    <n v="57600"/>
    <n v="57600"/>
    <n v="57600"/>
    <n v="6912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626284"/>
    <x v="194"/>
    <s v="ARMADA GROUP"/>
    <s v="DISCRETE MANUFACTURING"/>
    <x v="3"/>
    <x v="3"/>
    <s v="TREG 3"/>
    <x v="1"/>
    <n v="0"/>
    <n v="0"/>
    <n v="0"/>
    <n v="0"/>
    <n v="0"/>
    <n v="0"/>
    <n v="0"/>
    <n v="0"/>
    <n v="0"/>
    <n v="0"/>
    <n v="0"/>
    <n v="0"/>
    <n v="0"/>
    <n v="0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0"/>
    <n v="0"/>
    <n v="0"/>
    <n v="0"/>
    <n v="0"/>
    <n v="0"/>
    <n v="0"/>
    <n v="0"/>
    <n v="0"/>
    <n v="0"/>
    <n v="0"/>
    <n v="0"/>
    <n v="0"/>
    <n v="57600"/>
    <n v="57600"/>
    <n v="57600"/>
    <n v="57600"/>
    <n v="57600"/>
    <n v="57600"/>
    <n v="57600"/>
    <n v="57600"/>
    <n v="57600"/>
    <n v="57600"/>
    <n v="57600"/>
    <n v="57600"/>
    <n v="691200"/>
    <n v="0"/>
    <n v="0"/>
    <n v="0"/>
    <n v="0"/>
    <n v="0"/>
    <n v="0"/>
    <n v="0"/>
    <n v="0"/>
    <n v="0"/>
    <n v="0"/>
    <n v="0"/>
    <n v="0"/>
    <n v="0"/>
    <n v="57600"/>
    <n v="57600"/>
    <n v="57600"/>
    <n v="57600"/>
    <n v="57600"/>
    <n v="57600"/>
    <n v="57600"/>
    <n v="57600"/>
    <n v="57600"/>
    <n v="57600"/>
    <n v="57600"/>
    <n v="57600"/>
    <n v="6912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2929498"/>
    <x v="195"/>
    <s v="WISMILAK GROUP"/>
    <s v="PROCESS MANUFACTURING"/>
    <x v="4"/>
    <x v="3"/>
    <s v="TREG 3"/>
    <x v="1"/>
    <n v="1860500.9119299664"/>
    <n v="53548.776909012027"/>
    <n v="54484.023656165751"/>
    <n v="58250.204948732389"/>
    <n v="54734.861461254142"/>
    <n v="57509.126301528413"/>
    <n v="56741.948039686184"/>
    <n v="59456.302786635024"/>
    <n v="60048.8976139437"/>
    <n v="59280.273253484047"/>
    <n v="60472.899336710507"/>
    <n v="60031.671718288693"/>
    <n v="56641.0139745591"/>
    <n v="691200"/>
    <n v="1825142.4092897587"/>
    <n v="1857019.1131084275"/>
    <n v="1985384.6444036954"/>
    <n v="1865568.6027951457"/>
    <n v="1960125.9149666196"/>
    <n v="1933977.6131379402"/>
    <n v="2026492.9654667361"/>
    <n v="2046690.8114919504"/>
    <n v="2020493.221218847"/>
    <n v="2061142.3745434941"/>
    <n v="2046103.6886011441"/>
    <n v="1930537.4030446552"/>
    <n v="23558678.762068413"/>
    <n v="1878691.1861987708"/>
    <n v="1911503.1367645932"/>
    <n v="2043634.8493524278"/>
    <n v="1920303.4642563998"/>
    <n v="2017635.041268148"/>
    <n v="1990719.5611776263"/>
    <n v="2085949.2682533711"/>
    <n v="2106739.709105894"/>
    <n v="2079773.4944723309"/>
    <n v="2121615.2738802047"/>
    <n v="2106135.3603194328"/>
    <n v="1987178.4170192142"/>
    <n v="24249878.762068413"/>
    <n v="9883164.465660451"/>
    <n v="10284176.641519329"/>
    <n v="10400335.353488667"/>
    <n v="10082801.767152034"/>
    <n v="10601816.117402999"/>
    <n v="10535863.559258789"/>
    <n v="10880050.010593304"/>
    <n v="11033006.258779872"/>
    <n v="10861497.707132163"/>
    <n v="11046145.398095053"/>
    <n v="11249783.396894053"/>
    <n v="10968402.944752034"/>
    <n v="127827043.62072875"/>
    <n v="57600"/>
    <n v="57600"/>
    <n v="57600"/>
    <n v="57600"/>
    <n v="57600"/>
    <n v="57600"/>
    <n v="57600"/>
    <n v="57600"/>
    <n v="57600"/>
    <n v="57600"/>
    <n v="57600"/>
    <n v="57600"/>
    <n v="691200"/>
    <n v="0"/>
    <n v="0"/>
    <n v="0"/>
    <n v="0"/>
    <n v="0"/>
    <n v="0"/>
    <n v="0"/>
    <n v="0"/>
    <n v="0"/>
    <n v="0"/>
    <n v="0"/>
    <n v="0"/>
    <n v="0"/>
    <n v="57600"/>
    <n v="57600"/>
    <n v="57600"/>
    <n v="57600"/>
    <n v="57600"/>
    <n v="57600"/>
    <n v="57600"/>
    <n v="57600"/>
    <n v="57600"/>
    <n v="57600"/>
    <n v="57600"/>
    <n v="57600"/>
    <n v="6912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028004"/>
    <x v="196"/>
    <s v="GUDANG GARAM"/>
    <s v="PROCESS MANUFACTURING"/>
    <x v="4"/>
    <x v="3"/>
    <s v="TREG 3"/>
    <x v="1"/>
    <n v="14589887.887916535"/>
    <n v="53548.776909012027"/>
    <n v="54484.023656165751"/>
    <n v="58250.204948732389"/>
    <n v="54734.861461254142"/>
    <n v="57509.126301528413"/>
    <n v="56741.948039686184"/>
    <n v="59456.302786635024"/>
    <n v="60048.8976139437"/>
    <n v="59280.273253484047"/>
    <n v="60472.899336710507"/>
    <n v="60031.671718288693"/>
    <n v="56641.0139745591"/>
    <n v="691200"/>
    <n v="1825142.4092897587"/>
    <n v="1857019.1131084275"/>
    <n v="1985384.6444036954"/>
    <n v="1865568.6027951457"/>
    <n v="1960125.9149666196"/>
    <n v="1933977.6131379402"/>
    <n v="2026492.9654667361"/>
    <n v="2046690.8114919504"/>
    <n v="2020493.221218847"/>
    <n v="2061142.3745434941"/>
    <n v="2046103.6886011441"/>
    <n v="1930537.4030446552"/>
    <n v="23558678.762068413"/>
    <n v="1878691.1861987708"/>
    <n v="1911503.1367645932"/>
    <n v="2043634.8493524278"/>
    <n v="1920303.4642563998"/>
    <n v="2017635.041268148"/>
    <n v="1990719.5611776263"/>
    <n v="2085949.2682533711"/>
    <n v="2106739.709105894"/>
    <n v="2079773.4944723309"/>
    <n v="2121615.2738802047"/>
    <n v="2106135.3603194328"/>
    <n v="1987178.4170192142"/>
    <n v="24249878.762068413"/>
    <n v="4941582.2328302255"/>
    <n v="5142088.3207596643"/>
    <n v="5200167.6767443335"/>
    <n v="5041400.8835760169"/>
    <n v="5300908.0587014994"/>
    <n v="5267931.7796293944"/>
    <n v="5440025.0052966522"/>
    <n v="5516503.1293899361"/>
    <n v="5430748.8535660813"/>
    <n v="5523072.6990475263"/>
    <n v="5624891.6984470263"/>
    <n v="5484201.4723760169"/>
    <n v="63913521.810364373"/>
    <n v="57600"/>
    <n v="57600"/>
    <n v="57600"/>
    <n v="57600"/>
    <n v="57600"/>
    <n v="57600"/>
    <n v="57600"/>
    <n v="57600"/>
    <n v="57600"/>
    <n v="57600"/>
    <n v="57600"/>
    <n v="57600"/>
    <n v="691200"/>
    <n v="0"/>
    <n v="0"/>
    <n v="0"/>
    <n v="0"/>
    <n v="0"/>
    <n v="0"/>
    <n v="0"/>
    <n v="0"/>
    <n v="0"/>
    <n v="0"/>
    <n v="0"/>
    <n v="0"/>
    <n v="0"/>
    <n v="57600"/>
    <n v="57600"/>
    <n v="57600"/>
    <n v="57600"/>
    <n v="57600"/>
    <n v="57600"/>
    <n v="57600"/>
    <n v="57600"/>
    <n v="57600"/>
    <n v="57600"/>
    <n v="57600"/>
    <n v="57600"/>
    <n v="6912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238950"/>
    <x v="197"/>
    <s v="AGUNG PODOMORO"/>
    <s v="DEVELOPER"/>
    <x v="5"/>
    <x v="3"/>
    <s v="TREG 3"/>
    <x v="1"/>
    <n v="680508.44213557697"/>
    <n v="48253.090909090904"/>
    <n v="50792.727272727272"/>
    <n v="45713.454545454544"/>
    <n v="40634.181818181816"/>
    <n v="43173.818181818177"/>
    <n v="45713.454545454544"/>
    <n v="58411.63636363636"/>
    <n v="53332.363636363632"/>
    <n v="53332.363636363632"/>
    <n v="58411.63636363636"/>
    <n v="50792.727272727272"/>
    <n v="53332.363636363632"/>
    <n v="601893.81818181812"/>
    <n v="6466.0553387911905"/>
    <n v="6876.3130118614326"/>
    <n v="9047.6728331477079"/>
    <n v="9224.585900069158"/>
    <n v="12065.604678076346"/>
    <n v="11273.546494882925"/>
    <n v="9899.7585916638891"/>
    <n v="11198.708256650774"/>
    <n v="9723.8196534159451"/>
    <n v="10233.495921256997"/>
    <n v="12573.349510141255"/>
    <n v="14917.345622562574"/>
    <n v="123500.25581252019"/>
    <n v="54719.146247882098"/>
    <n v="57669.040284588707"/>
    <n v="54761.12737860225"/>
    <n v="49858.767718250972"/>
    <n v="55239.422859894519"/>
    <n v="56987.001040337469"/>
    <n v="68311.394955300246"/>
    <n v="64531.071893014407"/>
    <n v="63056.183289779576"/>
    <n v="68645.132284893363"/>
    <n v="63366.076782868528"/>
    <n v="68249.709258926203"/>
    <n v="725394.0739943384"/>
    <n v="0"/>
    <n v="0"/>
    <n v="0"/>
    <n v="0"/>
    <n v="0"/>
    <n v="0"/>
    <n v="0"/>
    <n v="0"/>
    <n v="0"/>
    <n v="0"/>
    <n v="0"/>
    <n v="0"/>
    <n v="0"/>
    <n v="57600"/>
    <n v="57600"/>
    <n v="57600"/>
    <n v="57600"/>
    <n v="57600"/>
    <n v="57600"/>
    <n v="57600"/>
    <n v="57600"/>
    <n v="57600"/>
    <n v="57600"/>
    <n v="57600"/>
    <n v="57600"/>
    <n v="691200"/>
    <n v="0"/>
    <n v="0"/>
    <n v="0"/>
    <n v="0"/>
    <n v="0"/>
    <n v="0"/>
    <n v="0"/>
    <n v="0"/>
    <n v="0"/>
    <n v="0"/>
    <n v="0"/>
    <n v="0"/>
    <n v="0"/>
    <n v="57600"/>
    <n v="57600"/>
    <n v="57600"/>
    <n v="57600"/>
    <n v="57600"/>
    <n v="57600"/>
    <n v="57600"/>
    <n v="57600"/>
    <n v="57600"/>
    <n v="57600"/>
    <n v="57600"/>
    <n v="57600"/>
    <n v="6912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000932"/>
    <x v="198"/>
    <s v="BARITO PACIFIC"/>
    <s v="TOURISM &amp; MICE"/>
    <x v="5"/>
    <x v="3"/>
    <s v="TREG 3"/>
    <x v="1"/>
    <n v="809598.20537884731"/>
    <n v="53698.318181818177"/>
    <n v="56524.545454545449"/>
    <n v="50872.090909090904"/>
    <n v="45219.63636363636"/>
    <n v="48045.863636363632"/>
    <n v="50872.090909090904"/>
    <n v="65003.227272727265"/>
    <n v="59350.772727272721"/>
    <n v="59350.772727272721"/>
    <n v="65003.227272727265"/>
    <n v="56524.545454545449"/>
    <n v="59350.772727272721"/>
    <n v="669815.86363636353"/>
    <n v="7195.7317225089464"/>
    <n v="7652.2858343805192"/>
    <n v="10068.677579943893"/>
    <n v="10265.554795042241"/>
    <n v="13427.174650428713"/>
    <n v="12545.734901423533"/>
    <n v="11016.918849403737"/>
    <n v="12462.451375890882"/>
    <n v="10821.125690693787"/>
    <n v="11388.317509593293"/>
    <n v="13992.217076389836"/>
    <n v="16600.726638997588"/>
    <n v="137436.91662469698"/>
    <n v="60894.049904327127"/>
    <n v="64176.831288925969"/>
    <n v="60940.768489034795"/>
    <n v="55485.191158678601"/>
    <n v="61473.038286792347"/>
    <n v="63417.825810514434"/>
    <n v="76020.146122131002"/>
    <n v="71813.224103163608"/>
    <n v="70171.898417966513"/>
    <n v="76391.544782320561"/>
    <n v="70516.762530935288"/>
    <n v="75951.499366270305"/>
    <n v="807252.78026106057"/>
    <n v="0"/>
    <n v="0"/>
    <n v="0"/>
    <n v="0"/>
    <n v="0"/>
    <n v="0"/>
    <n v="0"/>
    <n v="0"/>
    <n v="0"/>
    <n v="0"/>
    <n v="0"/>
    <n v="0"/>
    <n v="0"/>
    <n v="68710"/>
    <n v="62550"/>
    <n v="67394"/>
    <n v="60600"/>
    <n v="60600"/>
    <n v="60600"/>
    <n v="60600"/>
    <n v="60600"/>
    <n v="60600"/>
    <n v="60600"/>
    <n v="60600"/>
    <n v="60600"/>
    <n v="744054"/>
    <n v="0"/>
    <n v="0"/>
    <n v="0"/>
    <n v="0"/>
    <n v="0"/>
    <n v="0"/>
    <n v="0"/>
    <n v="0"/>
    <n v="0"/>
    <n v="0"/>
    <n v="0"/>
    <n v="0"/>
    <n v="0"/>
    <n v="60600"/>
    <n v="60600"/>
    <n v="60600"/>
    <n v="60600"/>
    <n v="60600"/>
    <n v="60600"/>
    <n v="60600"/>
    <n v="60600"/>
    <n v="60600"/>
    <n v="60600"/>
    <n v="60600"/>
    <n v="60600"/>
    <n v="7272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072006"/>
    <x v="199"/>
    <s v="PURA GROUP"/>
    <s v="DISCRETE MANUFACTURING"/>
    <x v="4"/>
    <x v="3"/>
    <s v="TREG 3"/>
    <x v="1"/>
    <n v="0"/>
    <n v="112353.13153091147"/>
    <n v="114315.41539362908"/>
    <n v="122217.41216289207"/>
    <n v="114841.70963478247"/>
    <n v="120662.5212479131"/>
    <n v="119052.86954089325"/>
    <n v="124747.98105433983"/>
    <n v="125991.33129351113"/>
    <n v="124378.64546101636"/>
    <n v="126880.94864944619"/>
    <n v="125955.18885605539"/>
    <n v="118841.09517460957"/>
    <n v="1450238.25"/>
    <n v="1832068.0902430986"/>
    <n v="1864065.7533246547"/>
    <n v="1992918.3801531983"/>
    <n v="1872647.6848841729"/>
    <n v="1967563.8040027493"/>
    <n v="1941316.2798914607"/>
    <n v="2034182.6907514997"/>
    <n v="2054457.1794741843"/>
    <n v="2028160.1798886601"/>
    <n v="2068963.580391783"/>
    <n v="2053867.8286882825"/>
    <n v="1937863.0155853112"/>
    <n v="23648074.467279054"/>
    <n v="1944421.22177401"/>
    <n v="1978381.1687182838"/>
    <n v="2115135.7923160903"/>
    <n v="1987489.3945189554"/>
    <n v="2088226.3252506624"/>
    <n v="2060369.1494323539"/>
    <n v="2158930.6718058395"/>
    <n v="2180448.5107676955"/>
    <n v="2152538.8253496764"/>
    <n v="2195844.5290412293"/>
    <n v="2179823.017544338"/>
    <n v="2056704.1107599209"/>
    <n v="25098312.717279058"/>
    <n v="0"/>
    <n v="0"/>
    <n v="0"/>
    <n v="0"/>
    <n v="0"/>
    <n v="0"/>
    <n v="0"/>
    <n v="0"/>
    <n v="0"/>
    <n v="0"/>
    <n v="0"/>
    <n v="0"/>
    <n v="0"/>
    <n v="61350"/>
    <n v="59350"/>
    <n v="57600"/>
    <n v="57600"/>
    <n v="57600"/>
    <n v="57600"/>
    <n v="57600"/>
    <n v="57600"/>
    <n v="57600"/>
    <n v="57600"/>
    <n v="57600"/>
    <n v="57600"/>
    <n v="696700"/>
    <n v="0"/>
    <n v="0"/>
    <n v="0"/>
    <n v="0"/>
    <n v="0"/>
    <n v="0"/>
    <n v="0"/>
    <n v="0"/>
    <n v="0"/>
    <n v="0"/>
    <n v="0"/>
    <n v="0"/>
    <n v="0"/>
    <n v="61350"/>
    <n v="59350"/>
    <n v="57600"/>
    <n v="57600"/>
    <n v="57600"/>
    <n v="57600"/>
    <n v="57600"/>
    <n v="57600"/>
    <n v="57600"/>
    <n v="57600"/>
    <n v="57600"/>
    <n v="57600"/>
    <n v="6967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016359"/>
    <x v="200"/>
    <s v="WILMAR GROUP"/>
    <s v="AGRICULTURE"/>
    <x v="5"/>
    <x v="3"/>
    <s v="TREG 3"/>
    <x v="1"/>
    <n v="22869722.756110534"/>
    <n v="56630.363636363625"/>
    <n v="59610.909090909081"/>
    <n v="53649.818181818177"/>
    <n v="47688.727272727265"/>
    <n v="50669.272727272721"/>
    <n v="53649.818181818177"/>
    <n v="68552.545454545441"/>
    <n v="62591.454545454537"/>
    <n v="62591.454545454537"/>
    <n v="68552.545454545441"/>
    <n v="59610.909090909081"/>
    <n v="62591.454545454537"/>
    <n v="706389.27272727259"/>
    <n v="7588.6343906646598"/>
    <n v="8070.1173541984872"/>
    <n v="10618.449366680297"/>
    <n v="10826.076507720052"/>
    <n v="14160.327712464599"/>
    <n v="13230.759428022318"/>
    <n v="11618.466680494423"/>
    <n v="13142.92844009709"/>
    <n v="11411.982787689545"/>
    <n v="12010.144518697447"/>
    <n v="14756.222688985223"/>
    <n v="17507.162570924131"/>
    <n v="144941.27244663826"/>
    <n v="64218.998027028283"/>
    <n v="67681.026445107564"/>
    <n v="64268.267548498472"/>
    <n v="58514.803780447313"/>
    <n v="64829.600439737318"/>
    <n v="66880.577609840489"/>
    <n v="80171.012135039869"/>
    <n v="75734.382985551623"/>
    <n v="74003.437333144087"/>
    <n v="80562.689973242886"/>
    <n v="74367.131779894306"/>
    <n v="80098.617116378664"/>
    <n v="851330.54517391091"/>
    <n v="0"/>
    <n v="0"/>
    <n v="0"/>
    <n v="0"/>
    <n v="0"/>
    <n v="0"/>
    <n v="0"/>
    <n v="0"/>
    <n v="0"/>
    <n v="0"/>
    <n v="0"/>
    <n v="0"/>
    <n v="0"/>
    <n v="67600"/>
    <n v="67600"/>
    <n v="67600"/>
    <n v="67600"/>
    <n v="67600"/>
    <n v="67600"/>
    <n v="67600"/>
    <n v="67600"/>
    <n v="67600"/>
    <n v="67600"/>
    <n v="67600"/>
    <n v="67600"/>
    <n v="811200"/>
    <n v="0"/>
    <n v="0"/>
    <n v="0"/>
    <n v="0"/>
    <n v="0"/>
    <n v="0"/>
    <n v="0"/>
    <n v="0"/>
    <n v="0"/>
    <n v="0"/>
    <n v="0"/>
    <n v="0"/>
    <n v="0"/>
    <n v="67600"/>
    <n v="67600"/>
    <n v="67600"/>
    <n v="67600"/>
    <n v="67600"/>
    <n v="67600"/>
    <n v="67600"/>
    <n v="67600"/>
    <n v="67600"/>
    <n v="67600"/>
    <n v="67600"/>
    <n v="67600"/>
    <n v="8112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5588727"/>
    <x v="201"/>
    <s v="BINUS GROUP"/>
    <s v="EDUCATIONAL INSTITUTION"/>
    <x v="3"/>
    <x v="6"/>
    <s v="TREG 3"/>
    <x v="1"/>
    <n v="1689073.8006355946"/>
    <n v="59580"/>
    <n v="59481"/>
    <n v="59500"/>
    <n v="59481"/>
    <n v="59424"/>
    <n v="59367"/>
    <n v="59462"/>
    <n v="59538"/>
    <n v="59519"/>
    <n v="59519"/>
    <n v="59538"/>
    <n v="59500"/>
    <n v="713909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59580"/>
    <n v="750340.22431823774"/>
    <n v="743229.23020126333"/>
    <n v="596967.86343142285"/>
    <n v="645655.66372162709"/>
    <n v="630920.53985494352"/>
    <n v="769827.72728492401"/>
    <n v="657807.13892134407"/>
    <n v="775129.41381648171"/>
    <n v="780239.50871695695"/>
    <n v="671498.29877694696"/>
    <n v="682589.45347582689"/>
    <n v="7763785.062519975"/>
    <n v="0"/>
    <n v="0"/>
    <n v="0"/>
    <n v="0"/>
    <n v="0"/>
    <n v="0"/>
    <n v="0"/>
    <n v="0"/>
    <n v="0"/>
    <n v="0"/>
    <n v="0"/>
    <n v="0"/>
    <n v="0"/>
    <n v="75800"/>
    <n v="71780"/>
    <n v="60350"/>
    <n v="60350"/>
    <n v="60350"/>
    <n v="60350"/>
    <n v="60350"/>
    <n v="60350"/>
    <n v="60350"/>
    <n v="60350"/>
    <n v="60350"/>
    <n v="60350"/>
    <n v="751080"/>
    <n v="0"/>
    <n v="0"/>
    <n v="0"/>
    <n v="0"/>
    <n v="0"/>
    <n v="0"/>
    <n v="0"/>
    <n v="0"/>
    <n v="0"/>
    <n v="0"/>
    <n v="0"/>
    <n v="0"/>
    <n v="0"/>
    <n v="74060"/>
    <n v="59600"/>
    <n v="60350"/>
    <n v="60350"/>
    <n v="60350"/>
    <n v="60350"/>
    <n v="60350"/>
    <n v="60350"/>
    <n v="60350"/>
    <n v="60350"/>
    <n v="60350"/>
    <n v="60350"/>
    <n v="73716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608612"/>
    <x v="202"/>
    <s v="SUMMARECON GROUP"/>
    <s v="CONSTRUCTION"/>
    <x v="5"/>
    <x v="3"/>
    <s v="TREG 3"/>
    <x v="1"/>
    <n v="1102508.7968488268"/>
    <n v="67268.662272727277"/>
    <n v="70809.118181818179"/>
    <n v="63728.206363636367"/>
    <n v="56647.294545454548"/>
    <n v="60187.750454545458"/>
    <n v="63728.206363636367"/>
    <n v="81430.485909090916"/>
    <n v="74349.574090909096"/>
    <n v="74349.574090909096"/>
    <n v="81430.485909090916"/>
    <n v="70809.118181818179"/>
    <n v="74349.574090909096"/>
    <n v="839088.05045454553"/>
    <n v="9014.1975286387824"/>
    <n v="9586.129488532315"/>
    <n v="12613.178486613335"/>
    <n v="12859.80943037593"/>
    <n v="16820.416493834251"/>
    <n v="15716.224131816043"/>
    <n v="13801.054082500326"/>
    <n v="15611.893651055569"/>
    <n v="13555.781151903599"/>
    <n v="14266.310572587081"/>
    <n v="17528.253338799186"/>
    <n v="20795.971113648477"/>
    <n v="172169.21947030487"/>
    <n v="76282.859801366052"/>
    <n v="80395.247670350494"/>
    <n v="76341.384850249699"/>
    <n v="69507.103975830483"/>
    <n v="77008.166948379716"/>
    <n v="79444.430495452412"/>
    <n v="95231.539991591242"/>
    <n v="89961.467741964661"/>
    <n v="87905.3552428127"/>
    <n v="95696.796481678"/>
    <n v="88337.371520617366"/>
    <n v="95145.545204557566"/>
    <n v="1011257.2699248503"/>
    <n v="0"/>
    <n v="0"/>
    <n v="0"/>
    <n v="0"/>
    <n v="0"/>
    <n v="0"/>
    <n v="0"/>
    <n v="0"/>
    <n v="0"/>
    <n v="0"/>
    <n v="0"/>
    <n v="0"/>
    <n v="0"/>
    <n v="75468"/>
    <n v="103603"/>
    <n v="86870"/>
    <n v="86870"/>
    <n v="86870"/>
    <n v="86870"/>
    <n v="86870"/>
    <n v="86870"/>
    <n v="86870"/>
    <n v="86870"/>
    <n v="86870"/>
    <n v="86870"/>
    <n v="1047771"/>
    <n v="0"/>
    <n v="0"/>
    <n v="0"/>
    <n v="0"/>
    <n v="0"/>
    <n v="0"/>
    <n v="0"/>
    <n v="0"/>
    <n v="0"/>
    <n v="0"/>
    <n v="0"/>
    <n v="0"/>
    <n v="0"/>
    <n v="75468"/>
    <n v="103603"/>
    <n v="86870"/>
    <n v="86870"/>
    <n v="86870"/>
    <n v="86870"/>
    <n v="86870"/>
    <n v="86870"/>
    <n v="86870"/>
    <n v="86870"/>
    <n v="86870"/>
    <n v="86870"/>
    <n v="1047771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655680"/>
    <x v="203"/>
    <s v="WILMAR GROUP"/>
    <s v="AGRICULTURE"/>
    <x v="5"/>
    <x v="3"/>
    <s v="TREG 3"/>
    <x v="1"/>
    <n v="434435.45098013355"/>
    <n v="35695.55909090909"/>
    <n v="37574.272727272721"/>
    <n v="33816.845454545452"/>
    <n v="30059.418181818179"/>
    <n v="31938.131818181813"/>
    <n v="33816.845454545452"/>
    <n v="43210.413636363635"/>
    <n v="39452.986363636359"/>
    <n v="39452.986363636359"/>
    <n v="43210.413636363635"/>
    <n v="37574.272727272721"/>
    <n v="39452.986363636359"/>
    <n v="445255.13181818184"/>
    <n v="4783.3093400328589"/>
    <n v="5086.8003026981887"/>
    <n v="6693.0788093823594"/>
    <n v="6823.9514792004675"/>
    <n v="8925.614849528356"/>
    <n v="8339.684308106971"/>
    <n v="7323.4151665069157"/>
    <n v="8284.3222016647505"/>
    <n v="7193.2631151398173"/>
    <n v="7570.2996736937639"/>
    <n v="9301.2226150541501"/>
    <n v="11035.2100169686"/>
    <n v="91360.171877977191"/>
    <n v="40478.868430941948"/>
    <n v="42661.07302997091"/>
    <n v="40509.924263927809"/>
    <n v="36883.369661018645"/>
    <n v="40863.746667710169"/>
    <n v="42156.529762652426"/>
    <n v="50533.82880287055"/>
    <n v="47737.308565301108"/>
    <n v="46646.249478776175"/>
    <n v="50780.713310057399"/>
    <n v="46875.495342326874"/>
    <n v="50488.196380604961"/>
    <n v="536615.30369615904"/>
    <n v="0"/>
    <n v="0"/>
    <n v="0"/>
    <n v="0"/>
    <n v="0"/>
    <n v="0"/>
    <n v="0"/>
    <n v="0"/>
    <n v="0"/>
    <n v="0"/>
    <n v="0"/>
    <n v="0"/>
    <n v="0"/>
    <n v="45100"/>
    <n v="40000"/>
    <n v="53794"/>
    <n v="72600"/>
    <n v="72600"/>
    <n v="72600"/>
    <n v="72600"/>
    <n v="72600"/>
    <n v="72600"/>
    <n v="72600"/>
    <n v="72600"/>
    <n v="72600"/>
    <n v="792294"/>
    <n v="0"/>
    <n v="0"/>
    <n v="0"/>
    <n v="0"/>
    <n v="0"/>
    <n v="0"/>
    <n v="0"/>
    <n v="0"/>
    <n v="0"/>
    <n v="0"/>
    <n v="0"/>
    <n v="0"/>
    <n v="0"/>
    <n v="76350"/>
    <n v="79014"/>
    <n v="72600"/>
    <n v="72600"/>
    <n v="72600"/>
    <n v="72600"/>
    <n v="72600"/>
    <n v="72600"/>
    <n v="72600"/>
    <n v="72600"/>
    <n v="72600"/>
    <n v="72600"/>
    <n v="881364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070401"/>
    <x v="204"/>
    <s v="GUDANG GARAM"/>
    <s v="AIRLINES"/>
    <x v="4"/>
    <x v="3"/>
    <s v="TREG 3"/>
    <x v="1"/>
    <n v="15053087.887916535"/>
    <n v="94060.843772970649"/>
    <n v="95703.646900345178"/>
    <n v="102319.11434197737"/>
    <n v="96144.254827522745"/>
    <n v="101017.37624669688"/>
    <n v="99669.793000196674"/>
    <n v="104437.67963616965"/>
    <n v="105478.59919940941"/>
    <n v="104128.47581541243"/>
    <n v="106223.37736441595"/>
    <n v="105448.34113613359"/>
    <n v="99492.497758749407"/>
    <n v="1214124"/>
    <n v="1829913.7166472527"/>
    <n v="1861873.7528955929"/>
    <n v="1990574.8587744113"/>
    <n v="1870445.592752269"/>
    <n v="1965250.0976890703"/>
    <n v="1939033.4386821969"/>
    <n v="2031790.6456624439"/>
    <n v="2052041.2931188536"/>
    <n v="2025775.2168171629"/>
    <n v="2066530.6356054507"/>
    <n v="2051452.6353649294"/>
    <n v="1935584.2351538541"/>
    <n v="23620266.119163487"/>
    <n v="1923974.5604202233"/>
    <n v="1957577.3997959381"/>
    <n v="2092893.9731163885"/>
    <n v="1966589.8475797917"/>
    <n v="2066267.4739357671"/>
    <n v="2038703.2316823935"/>
    <n v="2136228.3252986134"/>
    <n v="2157519.8923182632"/>
    <n v="2129903.6926325755"/>
    <n v="2172754.0129698669"/>
    <n v="2156900.976501063"/>
    <n v="2035076.7329126035"/>
    <n v="24834390.119163487"/>
    <n v="4941582.2328302255"/>
    <n v="5142088.3207596643"/>
    <n v="5200167.6767443335"/>
    <n v="5041400.8835760169"/>
    <n v="5300908.0587014994"/>
    <n v="5267931.7796293944"/>
    <n v="5440025.0052966522"/>
    <n v="5516503.1293899361"/>
    <n v="5430748.8535660813"/>
    <n v="5523072.6990475263"/>
    <n v="5624891.6984470263"/>
    <n v="5484201.4723760169"/>
    <n v="63913521.810364373"/>
    <n v="96200"/>
    <n v="96200"/>
    <n v="96200"/>
    <n v="96200"/>
    <n v="96200"/>
    <n v="96200"/>
    <n v="96200"/>
    <n v="96200"/>
    <n v="96200"/>
    <n v="96200"/>
    <n v="96200"/>
    <n v="96200"/>
    <n v="1154400"/>
    <n v="0"/>
    <n v="0"/>
    <n v="0"/>
    <n v="0"/>
    <n v="0"/>
    <n v="0"/>
    <n v="0"/>
    <n v="0"/>
    <n v="0"/>
    <n v="0"/>
    <n v="0"/>
    <n v="0"/>
    <n v="0"/>
    <n v="96200"/>
    <n v="96200"/>
    <n v="96200"/>
    <n v="96200"/>
    <n v="96200"/>
    <n v="96200"/>
    <n v="96200"/>
    <n v="96200"/>
    <n v="96200"/>
    <n v="96200"/>
    <n v="96200"/>
    <n v="96200"/>
    <n v="11544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570237"/>
    <x v="205"/>
    <s v="SINAR MAS GROUP"/>
    <s v="AGRICULTURE"/>
    <x v="6"/>
    <x v="3"/>
    <s v="TREG 3"/>
    <x v="1"/>
    <n v="22869722.756110534"/>
    <n v="96200"/>
    <n v="96200"/>
    <n v="92352"/>
    <n v="97123.520000000004"/>
    <n v="92361.235199999996"/>
    <n v="92313.612351999996"/>
    <n v="111553.13612351999"/>
    <n v="97315.531361235204"/>
    <n v="101983.15531361235"/>
    <n v="111649.83155313611"/>
    <n v="97316.498315531368"/>
    <n v="106793.16498315532"/>
    <n v="1193161.6852021902"/>
    <n v="287007.36337428645"/>
    <n v="1678985.9569378304"/>
    <n v="1534064.0625921432"/>
    <n v="1058895.6419016223"/>
    <n v="1430795.1039468199"/>
    <n v="2068552.9179276819"/>
    <n v="2434378.8174621733"/>
    <n v="2689455.3095144718"/>
    <n v="2203047.0355091724"/>
    <n v="2710573.3379752082"/>
    <n v="3649128.5217293454"/>
    <n v="2285115.9311292414"/>
    <n v="24030000"/>
    <n v="383207.36337428645"/>
    <n v="1775185.9569378304"/>
    <n v="1626416.0625921432"/>
    <n v="1156019.1619016223"/>
    <n v="1523156.3391468199"/>
    <n v="2160866.530279682"/>
    <n v="2545931.9535856931"/>
    <n v="2786770.8408757071"/>
    <n v="2305030.1908227848"/>
    <n v="2822223.1695283442"/>
    <n v="3746445.0200448767"/>
    <n v="2391909.0961123966"/>
    <n v="25223161.685202189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96200"/>
    <n v="96200"/>
    <n v="96200"/>
    <n v="96200"/>
    <n v="96200"/>
    <n v="96200"/>
    <n v="96200"/>
    <n v="96200"/>
    <n v="96200"/>
    <n v="96200"/>
    <n v="96200"/>
    <n v="96200"/>
    <n v="1154400"/>
    <n v="0"/>
    <n v="0"/>
    <n v="0"/>
    <n v="0"/>
    <n v="0"/>
    <n v="0"/>
    <n v="0"/>
    <n v="0"/>
    <n v="0"/>
    <n v="0"/>
    <n v="0"/>
    <n v="0"/>
    <n v="0"/>
    <n v="96200"/>
    <n v="96200"/>
    <n v="96200"/>
    <n v="96200"/>
    <n v="96200"/>
    <n v="96200"/>
    <n v="96200"/>
    <n v="96200"/>
    <n v="96200"/>
    <n v="96200"/>
    <n v="96200"/>
    <n v="96200"/>
    <n v="11544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043919"/>
    <x v="206"/>
    <s v="MAYORA GROUP"/>
    <s v="DISTRIBUTOR"/>
    <x v="4"/>
    <x v="5"/>
    <s v="TREG 3"/>
    <x v="1"/>
    <n v="0"/>
    <n v="178867.78953635268"/>
    <n v="181991.77346260921"/>
    <n v="194571.86514125194"/>
    <n v="182829.6414087725"/>
    <n v="192096.45660441087"/>
    <n v="189533.8681047851"/>
    <n v="198600.56694702394"/>
    <n v="200579.99827990917"/>
    <n v="198012.57940920713"/>
    <n v="201996.28181220664"/>
    <n v="200522.45900345041"/>
    <n v="189196.72029002034"/>
    <n v="2308800"/>
    <n v="1839901.8519267042"/>
    <n v="1872036.3341954662"/>
    <n v="2001439.9234998354"/>
    <n v="1880654.9613379601"/>
    <n v="1975976.9334164059"/>
    <n v="1949617.1772053565"/>
    <n v="2042880.6766534038"/>
    <n v="2063241.857302964"/>
    <n v="2036832.4140649117"/>
    <n v="2077810.2863123573"/>
    <n v="2062649.9865050444"/>
    <n v="1946149.1470453893"/>
    <n v="23749191.549465794"/>
    <n v="2018769.6414630569"/>
    <n v="2054028.1076580754"/>
    <n v="2196011.7886410872"/>
    <n v="2063484.6027467325"/>
    <n v="2168073.3900208166"/>
    <n v="2139151.0453101415"/>
    <n v="2241481.2436004276"/>
    <n v="2263821.8555828733"/>
    <n v="2234844.9934741189"/>
    <n v="2279806.5681245639"/>
    <n v="2263172.445508495"/>
    <n v="2135345.8673354099"/>
    <n v="26057991.549465794"/>
    <n v="4941582.2328302255"/>
    <n v="5142088.3207596643"/>
    <n v="5200167.6767443335"/>
    <n v="5041400.8835760169"/>
    <n v="5300908.0587014994"/>
    <n v="5267931.7796293944"/>
    <n v="5440025.0052966522"/>
    <n v="5516503.1293899361"/>
    <n v="5430748.8535660813"/>
    <n v="5523072.6990475263"/>
    <n v="5624891.6984470263"/>
    <n v="5484201.4723760169"/>
    <n v="63913521.810364373"/>
    <n v="96200"/>
    <n v="96200"/>
    <n v="96200"/>
    <n v="96200"/>
    <n v="96200"/>
    <n v="96200"/>
    <n v="96200"/>
    <n v="96200"/>
    <n v="96200"/>
    <n v="96200"/>
    <n v="96200"/>
    <n v="96200"/>
    <n v="1154400"/>
    <n v="0"/>
    <n v="0"/>
    <n v="0"/>
    <n v="0"/>
    <n v="0"/>
    <n v="0"/>
    <n v="0"/>
    <n v="0"/>
    <n v="0"/>
    <n v="0"/>
    <n v="0"/>
    <n v="0"/>
    <n v="0"/>
    <n v="96200"/>
    <n v="96200"/>
    <n v="96200"/>
    <n v="96200"/>
    <n v="96200"/>
    <n v="96200"/>
    <n v="96200"/>
    <n v="96200"/>
    <n v="96200"/>
    <n v="96200"/>
    <n v="96200"/>
    <n v="96200"/>
    <n v="11544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639478"/>
    <x v="207"/>
    <s v="GUDANG GARAM"/>
    <s v="AGRICULTURE"/>
    <x v="4"/>
    <x v="4"/>
    <s v="TREG 3"/>
    <x v="1"/>
    <n v="15441383.887916537"/>
    <n v="29756.676489334677"/>
    <n v="30276.386490182005"/>
    <n v="32369.22679003634"/>
    <n v="30415.775283879248"/>
    <n v="31957.414628659204"/>
    <n v="31531.099096073296"/>
    <n v="33039.446825835417"/>
    <n v="33368.747578968207"/>
    <n v="32941.628459611245"/>
    <n v="33604.362336644757"/>
    <n v="33359.175270619948"/>
    <n v="31475.010750155641"/>
    <n v="384094.94999999995"/>
    <n v="1822340.295436525"/>
    <n v="1854168.0594284104"/>
    <n v="1982336.513042677"/>
    <n v="1862704.4232114363"/>
    <n v="1957116.5629552617"/>
    <n v="1931008.4062234361"/>
    <n v="2023381.721115001"/>
    <n v="2043548.5576891913"/>
    <n v="2017391.1881847533"/>
    <n v="2057977.9334720476"/>
    <n v="2042962.3361993812"/>
    <n v="1927573.4778332727"/>
    <n v="23522509.474791393"/>
    <n v="1852096.9719258598"/>
    <n v="1884444.4459185924"/>
    <n v="2014705.7398327133"/>
    <n v="1893120.1984953154"/>
    <n v="1989073.9775839208"/>
    <n v="1962539.5053195094"/>
    <n v="2056421.1679408364"/>
    <n v="2076917.3052681596"/>
    <n v="2050332.8166443645"/>
    <n v="2091582.2958086922"/>
    <n v="2076321.5114700012"/>
    <n v="1959048.4885834283"/>
    <n v="23906604.424791392"/>
    <n v="0"/>
    <n v="0"/>
    <n v="0"/>
    <n v="0"/>
    <n v="0"/>
    <n v="0"/>
    <n v="0"/>
    <n v="0"/>
    <n v="0"/>
    <n v="0"/>
    <n v="0"/>
    <n v="0"/>
    <n v="0"/>
    <n v="103990"/>
    <n v="65285"/>
    <n v="94311"/>
    <n v="84540"/>
    <n v="84540"/>
    <n v="84540"/>
    <n v="84540"/>
    <n v="84540"/>
    <n v="84540"/>
    <n v="84540"/>
    <n v="84540"/>
    <n v="84540"/>
    <n v="1024446"/>
    <n v="0"/>
    <n v="0"/>
    <n v="0"/>
    <n v="0"/>
    <n v="0"/>
    <n v="0"/>
    <n v="0"/>
    <n v="0"/>
    <n v="0"/>
    <n v="0"/>
    <n v="0"/>
    <n v="0"/>
    <n v="0"/>
    <n v="103990"/>
    <n v="59400"/>
    <n v="84540"/>
    <n v="84540"/>
    <n v="84540"/>
    <n v="84540"/>
    <n v="84540"/>
    <n v="84540"/>
    <n v="84540"/>
    <n v="84540"/>
    <n v="84540"/>
    <n v="84540"/>
    <n v="100879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260775"/>
    <x v="208"/>
    <s v="LIPPO GROUP"/>
    <s v="UTILITIES COMPANY"/>
    <x v="5"/>
    <x v="3"/>
    <s v="TREG 3"/>
    <x v="1"/>
    <n v="3775212.594521231"/>
    <n v="43017.295454545449"/>
    <n v="45281.363636363632"/>
    <n v="40753.227272727265"/>
    <n v="36225.090909090904"/>
    <n v="38489.159090909088"/>
    <n v="40753.227272727265"/>
    <n v="52073.568181818177"/>
    <n v="47545.431818181809"/>
    <n v="47545.431818181809"/>
    <n v="52073.568181818177"/>
    <n v="45281.363636363632"/>
    <n v="47545.431818181809"/>
    <n v="536584.15909090906"/>
    <n v="5764.4434313702714"/>
    <n v="6130.1852979007745"/>
    <n v="8065.9374996898423"/>
    <n v="8223.6542702873485"/>
    <n v="10756.402781583689"/>
    <n v="10050.288411670801"/>
    <n v="8825.5660361448026"/>
    <n v="9983.5706419968283"/>
    <n v="8668.7176944949442"/>
    <n v="9123.0905478567165"/>
    <n v="11209.053773363776"/>
    <n v="13298.7100298366"/>
    <n v="110099.6204161964"/>
    <n v="48781.738885915722"/>
    <n v="51411.548934264407"/>
    <n v="48819.164772417105"/>
    <n v="44448.745179378253"/>
    <n v="49245.561872492777"/>
    <n v="50803.515684398066"/>
    <n v="60899.134217962979"/>
    <n v="57529.002460178635"/>
    <n v="56214.149512676755"/>
    <n v="61196.658729674891"/>
    <n v="56490.417409727408"/>
    <n v="60844.141848018407"/>
    <n v="646683.77950710547"/>
    <n v="0"/>
    <n v="0"/>
    <n v="0"/>
    <n v="0"/>
    <n v="0"/>
    <n v="0"/>
    <n v="0"/>
    <n v="0"/>
    <n v="0"/>
    <n v="0"/>
    <n v="0"/>
    <n v="0"/>
    <n v="0"/>
    <n v="110112"/>
    <n v="61563"/>
    <n v="68278"/>
    <n v="68278"/>
    <n v="68278"/>
    <n v="68278"/>
    <n v="68278"/>
    <n v="68278"/>
    <n v="68278"/>
    <n v="68278"/>
    <n v="68278"/>
    <n v="68278"/>
    <n v="854455"/>
    <n v="0"/>
    <n v="0"/>
    <n v="0"/>
    <n v="0"/>
    <n v="0"/>
    <n v="0"/>
    <n v="0"/>
    <n v="0"/>
    <n v="0"/>
    <n v="0"/>
    <n v="0"/>
    <n v="0"/>
    <n v="0"/>
    <n v="110112"/>
    <n v="61563"/>
    <n v="68278"/>
    <n v="68278"/>
    <n v="68278"/>
    <n v="68278"/>
    <n v="68278"/>
    <n v="68278"/>
    <n v="68278"/>
    <n v="68278"/>
    <n v="68278"/>
    <n v="68278"/>
    <n v="854455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037466"/>
    <x v="209"/>
    <s v="LIPPO GROUP"/>
    <s v="LOGISTIC"/>
    <x v="4"/>
    <x v="3"/>
    <s v="TREG 3"/>
    <x v="1"/>
    <n v="15530147.887916535"/>
    <n v="96819.39600011069"/>
    <n v="98510.378136347921"/>
    <n v="105319.8594918754"/>
    <n v="98963.907912087088"/>
    <n v="103979.94491020747"/>
    <n v="102592.84066201541"/>
    <n v="107500.55662303844"/>
    <n v="108572.00356477355"/>
    <n v="107182.2846836659"/>
    <n v="109338.62407547246"/>
    <n v="108540.85811366991"/>
    <n v="102410.34582673571"/>
    <n v="1249731"/>
    <n v="1830238.6050460988"/>
    <n v="1862204.3155756411"/>
    <n v="1990928.2714368594"/>
    <n v="1870777.6773026115"/>
    <n v="1965599.0141170756"/>
    <n v="1939377.7005255132"/>
    <n v="2032151.375899971"/>
    <n v="2052405.6187173901"/>
    <n v="2026134.8790573147"/>
    <n v="2066897.5336855408"/>
    <n v="2051816.8564513933"/>
    <n v="1935927.8846151757"/>
    <n v="23624459.732430585"/>
    <n v="1927058.0010462096"/>
    <n v="1960714.6937119891"/>
    <n v="2096248.1309287348"/>
    <n v="1969741.5852146987"/>
    <n v="2069578.9590272831"/>
    <n v="2041970.5411875285"/>
    <n v="2139651.9325230094"/>
    <n v="2160977.6222821637"/>
    <n v="2133317.1637409804"/>
    <n v="2176236.1577610131"/>
    <n v="2160357.7145650634"/>
    <n v="2038338.2304419114"/>
    <n v="24874190.732430588"/>
    <n v="0"/>
    <n v="0"/>
    <n v="0"/>
    <n v="0"/>
    <n v="0"/>
    <n v="0"/>
    <n v="0"/>
    <n v="0"/>
    <n v="0"/>
    <n v="0"/>
    <n v="0"/>
    <n v="0"/>
    <n v="0"/>
    <n v="117531"/>
    <n v="128469"/>
    <n v="118718"/>
    <n v="111290"/>
    <n v="111290"/>
    <n v="111290"/>
    <n v="111290"/>
    <n v="111290"/>
    <n v="111290"/>
    <n v="111290"/>
    <n v="111290"/>
    <n v="111290"/>
    <n v="1366328"/>
    <n v="0"/>
    <n v="0"/>
    <n v="0"/>
    <n v="0"/>
    <n v="0"/>
    <n v="0"/>
    <n v="0"/>
    <n v="0"/>
    <n v="0"/>
    <n v="0"/>
    <n v="0"/>
    <n v="0"/>
    <n v="0"/>
    <n v="110750"/>
    <n v="111510"/>
    <n v="111290"/>
    <n v="111290"/>
    <n v="111290"/>
    <n v="111290"/>
    <n v="111290"/>
    <n v="111290"/>
    <n v="111290"/>
    <n v="111290"/>
    <n v="111290"/>
    <n v="111290"/>
    <n v="133516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032060"/>
    <x v="210"/>
    <s v="KAWAN LAMA GROUP"/>
    <s v="PHARMACY COMPANY"/>
    <x v="3"/>
    <x v="3"/>
    <s v="TREG 3"/>
    <x v="1"/>
    <n v="4822747.2105050497"/>
    <n v="141474.6"/>
    <n v="140160.87"/>
    <n v="140413"/>
    <n v="140160.87"/>
    <n v="139404.47999999998"/>
    <n v="138648.09"/>
    <n v="139908.74"/>
    <n v="140917.26"/>
    <n v="140665.13"/>
    <n v="140665.13"/>
    <n v="140917.26"/>
    <n v="140413"/>
    <n v="1683748.43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141474.6"/>
    <n v="831020.09431823774"/>
    <n v="824142.23020126333"/>
    <n v="677647.73343142285"/>
    <n v="725636.14372162707"/>
    <n v="710201.62985494349"/>
    <n v="850274.467284924"/>
    <n v="739186.39892134408"/>
    <n v="856275.54381648172"/>
    <n v="861385.63871695695"/>
    <n v="752877.55877694697"/>
    <n v="763502.45347582689"/>
    <n v="8733624.4925199747"/>
    <n v="0"/>
    <n v="0"/>
    <n v="0"/>
    <n v="0"/>
    <n v="0"/>
    <n v="0"/>
    <n v="0"/>
    <n v="0"/>
    <n v="0"/>
    <n v="0"/>
    <n v="0"/>
    <n v="0"/>
    <n v="0"/>
    <n v="126700"/>
    <n v="136495"/>
    <n v="130760"/>
    <n v="130760"/>
    <n v="130760"/>
    <n v="130760"/>
    <n v="130760"/>
    <n v="130760"/>
    <n v="130760"/>
    <n v="130760"/>
    <n v="130760"/>
    <n v="130760"/>
    <n v="1570795"/>
    <n v="0"/>
    <n v="0"/>
    <n v="0"/>
    <n v="0"/>
    <n v="0"/>
    <n v="0"/>
    <n v="0"/>
    <n v="0"/>
    <n v="0"/>
    <n v="0"/>
    <n v="0"/>
    <n v="0"/>
    <n v="0"/>
    <n v="115700"/>
    <n v="126045"/>
    <n v="130760"/>
    <n v="130760"/>
    <n v="130760"/>
    <n v="130760"/>
    <n v="130760"/>
    <n v="130760"/>
    <n v="130760"/>
    <n v="130760"/>
    <n v="130760"/>
    <n v="130760"/>
    <n v="1549345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224866"/>
    <x v="211"/>
    <s v="TRIPUTRA GROUP"/>
    <s v="HIGH RISE BUILDING"/>
    <x v="6"/>
    <x v="3"/>
    <s v="TREG 3"/>
    <x v="1"/>
    <n v="22869722.756110534"/>
    <n v="130560"/>
    <n v="130560"/>
    <n v="125337.60000000001"/>
    <n v="131813.37599999999"/>
    <n v="125350.13376"/>
    <n v="125285.5013376"/>
    <n v="151396.85501337599"/>
    <n v="132073.96855013375"/>
    <n v="138408.73968550135"/>
    <n v="151528.087396855"/>
    <n v="132075.28087396856"/>
    <n v="144936.75280873969"/>
    <n v="1619326.2954261741"/>
    <n v="206773.95416605804"/>
    <n v="1209622.5031431431"/>
    <n v="1105213.7772247957"/>
    <n v="762879.51762293"/>
    <n v="1030813.83615479"/>
    <n v="1490285.3404630269"/>
    <n v="1753843.9714813379"/>
    <n v="1937613.3851171772"/>
    <n v="1587181.3928062299"/>
    <n v="1952827.8318745003"/>
    <n v="2629008.2763978313"/>
    <n v="1646307.7854600409"/>
    <n v="17312371.571911864"/>
    <n v="337333.95416605804"/>
    <n v="1340182.5031431431"/>
    <n v="1230551.3772247958"/>
    <n v="894692.89362292993"/>
    <n v="1156163.96991479"/>
    <n v="1615570.8418006268"/>
    <n v="1905240.8264947138"/>
    <n v="2069687.3536673109"/>
    <n v="1725590.1324917313"/>
    <n v="2104355.9192713555"/>
    <n v="2761083.5572718"/>
    <n v="1791244.5382687806"/>
    <n v="18931697.867338039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126619"/>
    <n v="133150"/>
    <n v="146999"/>
    <n v="146999"/>
    <n v="146999"/>
    <n v="146999"/>
    <n v="146999"/>
    <n v="146999"/>
    <n v="146999"/>
    <n v="146999"/>
    <n v="146999"/>
    <n v="146999"/>
    <n v="1729759"/>
    <n v="0"/>
    <n v="0"/>
    <n v="0"/>
    <n v="0"/>
    <n v="0"/>
    <n v="0"/>
    <n v="0"/>
    <n v="0"/>
    <n v="0"/>
    <n v="0"/>
    <n v="0"/>
    <n v="0"/>
    <n v="0"/>
    <n v="126619"/>
    <n v="133150"/>
    <n v="146999"/>
    <n v="146999"/>
    <n v="146999"/>
    <n v="146999"/>
    <n v="146999"/>
    <n v="146999"/>
    <n v="146999"/>
    <n v="146999"/>
    <n v="146999"/>
    <n v="146999"/>
    <n v="1729759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114856"/>
    <x v="212"/>
    <s v="CITRAMAS GROUP"/>
    <s v="HIGH RISE BUILDING"/>
    <x v="5"/>
    <x v="3"/>
    <s v="TREG 3"/>
    <x v="1"/>
    <n v="2457835.2265796778"/>
    <n v="123429.0609090909"/>
    <n v="129925.32727272727"/>
    <n v="116932.79454545454"/>
    <n v="103940.26181818181"/>
    <n v="110436.52818181817"/>
    <n v="116932.79454545454"/>
    <n v="149414.12636363634"/>
    <n v="136421.59363636363"/>
    <n v="136421.59363636363"/>
    <n v="149414.12636363634"/>
    <n v="129925.32727272727"/>
    <n v="136421.59363636363"/>
    <n v="1539615.1281818184"/>
    <n v="16539.855234493345"/>
    <n v="17589.274419125697"/>
    <n v="23143.507289762456"/>
    <n v="23596.042315006773"/>
    <n v="30863.230244069673"/>
    <n v="28837.18391428925"/>
    <n v="25323.101239211359"/>
    <n v="28645.751338861326"/>
    <n v="24873.0579877604"/>
    <n v="26176.785104968123"/>
    <n v="32162.016842451263"/>
    <n v="38157.844953769534"/>
    <n v="315907.65088376921"/>
    <n v="139968.91614358424"/>
    <n v="147514.60169185296"/>
    <n v="140076.30183521699"/>
    <n v="127536.30413318859"/>
    <n v="141299.75842588785"/>
    <n v="145769.97845974378"/>
    <n v="174737.22760284771"/>
    <n v="165067.34497522496"/>
    <n v="161294.65162412403"/>
    <n v="175590.91146860446"/>
    <n v="162087.34411517854"/>
    <n v="174579.43859013316"/>
    <n v="1855522.7790655876"/>
    <n v="0"/>
    <n v="0"/>
    <n v="0"/>
    <n v="0"/>
    <n v="0"/>
    <n v="0"/>
    <n v="0"/>
    <n v="0"/>
    <n v="0"/>
    <n v="0"/>
    <n v="0"/>
    <n v="0"/>
    <n v="0"/>
    <n v="127950"/>
    <n v="123288"/>
    <n v="115425"/>
    <n v="115200"/>
    <n v="115200"/>
    <n v="115200"/>
    <n v="115200"/>
    <n v="115200"/>
    <n v="115200"/>
    <n v="115200"/>
    <n v="115200"/>
    <n v="115200"/>
    <n v="1403463"/>
    <n v="0"/>
    <n v="0"/>
    <n v="0"/>
    <n v="0"/>
    <n v="0"/>
    <n v="0"/>
    <n v="0"/>
    <n v="0"/>
    <n v="0"/>
    <n v="0"/>
    <n v="0"/>
    <n v="0"/>
    <n v="0"/>
    <n v="127950"/>
    <n v="115200"/>
    <n v="115200"/>
    <n v="115200"/>
    <n v="115200"/>
    <n v="115200"/>
    <n v="115200"/>
    <n v="115200"/>
    <n v="115200"/>
    <n v="115200"/>
    <n v="115200"/>
    <n v="115200"/>
    <n v="139515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138330"/>
    <x v="213"/>
    <s v="TAN CORP"/>
    <s v="PROCESS MANUFACTURING"/>
    <x v="4"/>
    <x v="3"/>
    <s v="TREG 3"/>
    <x v="1"/>
    <n v="15129887.887916533"/>
    <n v="106001.70970723416"/>
    <n v="107853.06392891648"/>
    <n v="115308.3538369905"/>
    <n v="108349.6062914761"/>
    <n v="113841.36227965532"/>
    <n v="112322.70560625118"/>
    <n v="117695.86743247585"/>
    <n v="118868.92998374789"/>
    <n v="117347.4107066635"/>
    <n v="119708.25648430387"/>
    <n v="118834.83071022439"/>
    <n v="112122.90303206071"/>
    <n v="1368254.9999999998"/>
    <n v="1831320.0517443563"/>
    <n v="1863304.6500910469"/>
    <n v="1992104.6660335404"/>
    <n v="1871883.0776240313"/>
    <n v="1966760.4422270795"/>
    <n v="1940523.6350529159"/>
    <n v="2033352.1282990118"/>
    <n v="2053618.33889154"/>
    <n v="2027332.0764441143"/>
    <n v="2068118.8168052817"/>
    <n v="2053029.2287392039"/>
    <n v="1937071.7807241911"/>
    <n v="23638418.892676309"/>
    <n v="1937321.7614515903"/>
    <n v="1971157.7140199635"/>
    <n v="2107413.0198705308"/>
    <n v="1980232.6839155075"/>
    <n v="2080601.8045067349"/>
    <n v="2052846.3406591672"/>
    <n v="2151047.9957314879"/>
    <n v="2172487.2688752878"/>
    <n v="2144679.4871507781"/>
    <n v="2187827.0732895858"/>
    <n v="2171864.0594494282"/>
    <n v="2049194.6837562518"/>
    <n v="25006673.892676312"/>
    <n v="0"/>
    <n v="0"/>
    <n v="0"/>
    <n v="0"/>
    <n v="0"/>
    <n v="0"/>
    <n v="0"/>
    <n v="0"/>
    <n v="0"/>
    <n v="0"/>
    <n v="0"/>
    <n v="0"/>
    <n v="0"/>
    <n v="101800"/>
    <n v="103734"/>
    <n v="104550"/>
    <n v="142950"/>
    <n v="142950"/>
    <n v="142950"/>
    <n v="142950"/>
    <n v="142950"/>
    <n v="142950"/>
    <n v="142950"/>
    <n v="142950"/>
    <n v="142950"/>
    <n v="1596634"/>
    <n v="0"/>
    <n v="0"/>
    <n v="0"/>
    <n v="0"/>
    <n v="0"/>
    <n v="0"/>
    <n v="0"/>
    <n v="0"/>
    <n v="0"/>
    <n v="0"/>
    <n v="0"/>
    <n v="0"/>
    <n v="0"/>
    <n v="140200"/>
    <n v="140700"/>
    <n v="142950"/>
    <n v="142950"/>
    <n v="142950"/>
    <n v="142950"/>
    <n v="142950"/>
    <n v="142950"/>
    <n v="142950"/>
    <n v="142950"/>
    <n v="142950"/>
    <n v="142950"/>
    <n v="17104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629212"/>
    <x v="214"/>
    <s v="ARMADA GROUP"/>
    <s v="DISCRETE MANUFACTURING"/>
    <x v="3"/>
    <x v="7"/>
    <s v="TREG 3"/>
    <x v="1"/>
    <n v="16902633.725987539"/>
    <n v="144447.5"/>
    <n v="144435.125"/>
    <n v="144437.5"/>
    <n v="144435.125"/>
    <n v="144428"/>
    <n v="144420.875"/>
    <n v="144432.75"/>
    <n v="144442.25"/>
    <n v="144439.875"/>
    <n v="144439.875"/>
    <n v="144442.25"/>
    <n v="144437.5"/>
    <n v="1733238.625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144447.5"/>
    <n v="835294.34931823774"/>
    <n v="828166.73020126333"/>
    <n v="681921.98843142285"/>
    <n v="730659.66372162709"/>
    <n v="715974.41485494352"/>
    <n v="854798.47728492401"/>
    <n v="742711.38892134407"/>
    <n v="860050.28881648171"/>
    <n v="865160.38371695695"/>
    <n v="756402.54877694696"/>
    <n v="767526.95347582689"/>
    <n v="8783114.687519975"/>
    <n v="0"/>
    <n v="0"/>
    <n v="0"/>
    <n v="0"/>
    <n v="0"/>
    <n v="0"/>
    <n v="0"/>
    <n v="0"/>
    <n v="0"/>
    <n v="0"/>
    <n v="0"/>
    <n v="0"/>
    <n v="0"/>
    <n v="144450"/>
    <n v="144950"/>
    <n v="144200"/>
    <n v="144200"/>
    <n v="144200"/>
    <n v="144200"/>
    <n v="144200"/>
    <n v="144200"/>
    <n v="144200"/>
    <n v="144200"/>
    <n v="144200"/>
    <n v="144200"/>
    <n v="1731400"/>
    <n v="0"/>
    <n v="0"/>
    <n v="0"/>
    <n v="0"/>
    <n v="0"/>
    <n v="0"/>
    <n v="0"/>
    <n v="0"/>
    <n v="0"/>
    <n v="0"/>
    <n v="0"/>
    <n v="0"/>
    <n v="0"/>
    <n v="144450"/>
    <n v="144950"/>
    <n v="144200"/>
    <n v="144200"/>
    <n v="144200"/>
    <n v="144200"/>
    <n v="144200"/>
    <n v="144200"/>
    <n v="144200"/>
    <n v="144200"/>
    <n v="144200"/>
    <n v="144200"/>
    <n v="17314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030262"/>
    <x v="215"/>
    <s v="BAYAN GROUP"/>
    <s v="CONSTRUCTION"/>
    <x v="5"/>
    <x v="3"/>
    <s v="TREG 3"/>
    <x v="1"/>
    <n v="2041525.3264067306"/>
    <n v="144759.27272727274"/>
    <n v="152378.18181818182"/>
    <n v="137140.36363636365"/>
    <n v="121902.54545454546"/>
    <n v="129521.45454545454"/>
    <n v="137140.36363636365"/>
    <n v="175234.90909090909"/>
    <n v="159997.09090909091"/>
    <n v="159997.09090909091"/>
    <n v="175234.90909090909"/>
    <n v="152378.18181818182"/>
    <n v="159997.09090909091"/>
    <n v="1805681.4545454546"/>
    <n v="19398.166016373572"/>
    <n v="20628.939035584302"/>
    <n v="27143.018499443126"/>
    <n v="27673.757700207476"/>
    <n v="36196.814034229043"/>
    <n v="33820.639484648775"/>
    <n v="29699.275774991671"/>
    <n v="33596.124769952323"/>
    <n v="29171.458960247841"/>
    <n v="30700.487763770998"/>
    <n v="37720.048530423774"/>
    <n v="44752.036867687719"/>
    <n v="370500.7674375606"/>
    <n v="164157.43874364631"/>
    <n v="173007.12085376613"/>
    <n v="164283.38213580678"/>
    <n v="149576.30315475294"/>
    <n v="165718.26857968359"/>
    <n v="170961.00312101241"/>
    <n v="204934.18486590075"/>
    <n v="193593.21567904323"/>
    <n v="189168.54986933875"/>
    <n v="205935.39685468009"/>
    <n v="190098.2303486056"/>
    <n v="204749.12777677862"/>
    <n v="2176182.2219830155"/>
    <n v="0"/>
    <n v="0"/>
    <n v="0"/>
    <n v="0"/>
    <n v="0"/>
    <n v="0"/>
    <n v="0"/>
    <n v="0"/>
    <n v="0"/>
    <n v="0"/>
    <n v="0"/>
    <n v="0"/>
    <n v="0"/>
    <n v="172800"/>
    <n v="172800"/>
    <n v="172800"/>
    <n v="172800"/>
    <n v="172800"/>
    <n v="172800"/>
    <n v="172800"/>
    <n v="172800"/>
    <n v="172800"/>
    <n v="172800"/>
    <n v="172800"/>
    <n v="172800"/>
    <n v="2073600"/>
    <n v="0"/>
    <n v="0"/>
    <n v="0"/>
    <n v="0"/>
    <n v="0"/>
    <n v="0"/>
    <n v="0"/>
    <n v="0"/>
    <n v="0"/>
    <n v="0"/>
    <n v="0"/>
    <n v="0"/>
    <n v="0"/>
    <n v="172800"/>
    <n v="172800"/>
    <n v="172800"/>
    <n v="172800"/>
    <n v="172800"/>
    <n v="172800"/>
    <n v="172800"/>
    <n v="172800"/>
    <n v="172800"/>
    <n v="172800"/>
    <n v="172800"/>
    <n v="172800"/>
    <n v="20736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036399"/>
    <x v="216"/>
    <s v="LIPPO GROUP"/>
    <s v="DEVELOPER"/>
    <x v="5"/>
    <x v="3"/>
    <s v="TREG 3"/>
    <x v="1"/>
    <n v="2488214.0166669991"/>
    <n v="150413.93181818182"/>
    <n v="158330.45454545453"/>
    <n v="142497.40909090909"/>
    <n v="126664.36363636363"/>
    <n v="134580.88636363635"/>
    <n v="142497.40909090909"/>
    <n v="182080.02272727274"/>
    <n v="166246.97727272726"/>
    <n v="166246.97727272726"/>
    <n v="182080.02272727274"/>
    <n v="158330.45454545453"/>
    <n v="166246.97727272726"/>
    <n v="1876215.8863636362"/>
    <n v="20155.906876388166"/>
    <n v="21434.756966661815"/>
    <n v="28203.292659577626"/>
    <n v="28754.763860371833"/>
    <n v="37610.752082441119"/>
    <n v="35141.758214517868"/>
    <n v="30859.403734952277"/>
    <n v="34908.473393778593"/>
    <n v="30310.96907588252"/>
    <n v="31899.725567043301"/>
    <n v="39193.487926143454"/>
    <n v="46500.163307831775"/>
    <n v="384973.45366559038"/>
    <n v="170569.83869457"/>
    <n v="179765.21151211634"/>
    <n v="170700.70175048671"/>
    <n v="155419.12749673545"/>
    <n v="172191.63844607747"/>
    <n v="177639.16730542696"/>
    <n v="212939.426462225"/>
    <n v="201155.45066650584"/>
    <n v="196557.94634860978"/>
    <n v="213979.74829431603"/>
    <n v="197523.94247159798"/>
    <n v="212747.14058055903"/>
    <n v="2261189.3400292266"/>
    <n v="0"/>
    <n v="0"/>
    <n v="0"/>
    <n v="0"/>
    <n v="0"/>
    <n v="0"/>
    <n v="0"/>
    <n v="0"/>
    <n v="0"/>
    <n v="0"/>
    <n v="0"/>
    <n v="0"/>
    <n v="0"/>
    <n v="181300"/>
    <n v="183050"/>
    <n v="179050"/>
    <n v="179050"/>
    <n v="179050"/>
    <n v="179050"/>
    <n v="179050"/>
    <n v="179050"/>
    <n v="179050"/>
    <n v="179050"/>
    <n v="179050"/>
    <n v="179050"/>
    <n v="2154850"/>
    <n v="0"/>
    <n v="0"/>
    <n v="0"/>
    <n v="0"/>
    <n v="0"/>
    <n v="0"/>
    <n v="0"/>
    <n v="0"/>
    <n v="0"/>
    <n v="0"/>
    <n v="0"/>
    <n v="0"/>
    <n v="0"/>
    <n v="181300"/>
    <n v="183050"/>
    <n v="179050"/>
    <n v="179050"/>
    <n v="179050"/>
    <n v="179050"/>
    <n v="179050"/>
    <n v="179050"/>
    <n v="179050"/>
    <n v="179050"/>
    <n v="179050"/>
    <n v="179050"/>
    <n v="215485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071410"/>
    <x v="217"/>
    <s v="ADARO GROUP"/>
    <s v="LOGISTIC"/>
    <x v="5"/>
    <x v="3"/>
    <s v="TREG 3"/>
    <x v="1"/>
    <n v="2545413.4356491207"/>
    <n v="231589.7045454545"/>
    <n v="243778.63636363632"/>
    <n v="219400.77272727271"/>
    <n v="195022.90909090906"/>
    <n v="207211.84090909088"/>
    <n v="219400.77272727271"/>
    <n v="280345.43181818177"/>
    <n v="255967.56818181815"/>
    <n v="255967.56818181815"/>
    <n v="280345.43181818177"/>
    <n v="243778.63636363632"/>
    <n v="255967.56818181815"/>
    <n v="2888776.8409090904"/>
    <n v="31033.697889042091"/>
    <n v="33002.72104390787"/>
    <n v="43424.117269508402"/>
    <n v="44273.20784850901"/>
    <n v="57908.618285663295"/>
    <n v="54107.151536638616"/>
    <n v="47513.685115720167"/>
    <n v="53747.966971373382"/>
    <n v="46669.26984699371"/>
    <n v="49115.450476241269"/>
    <n v="60345.529029141493"/>
    <n v="71595.489537455243"/>
    <n v="592736.90485019446"/>
    <n v="262623.40243449662"/>
    <n v="276781.35740754422"/>
    <n v="262824.88999678113"/>
    <n v="239296.11693941808"/>
    <n v="265120.45919475419"/>
    <n v="273507.92426391132"/>
    <n v="327859.11693390191"/>
    <n v="309715.53515319154"/>
    <n v="302636.83802881185"/>
    <n v="329460.88229442306"/>
    <n v="304124.16539277782"/>
    <n v="327563.05771927338"/>
    <n v="3481513.7457592851"/>
    <n v="0"/>
    <n v="0"/>
    <n v="0"/>
    <n v="0"/>
    <n v="0"/>
    <n v="0"/>
    <n v="0"/>
    <n v="0"/>
    <n v="0"/>
    <n v="0"/>
    <n v="0"/>
    <n v="0"/>
    <n v="0"/>
    <n v="183667"/>
    <n v="191400"/>
    <n v="412337"/>
    <n v="183200"/>
    <n v="183200"/>
    <n v="183200"/>
    <n v="183200"/>
    <n v="183200"/>
    <n v="183200"/>
    <n v="183200"/>
    <n v="183200"/>
    <n v="183200"/>
    <n v="2436204"/>
    <n v="0"/>
    <n v="0"/>
    <n v="0"/>
    <n v="0"/>
    <n v="0"/>
    <n v="0"/>
    <n v="0"/>
    <n v="0"/>
    <n v="0"/>
    <n v="0"/>
    <n v="0"/>
    <n v="0"/>
    <n v="0"/>
    <n v="182950"/>
    <n v="182700"/>
    <n v="183200"/>
    <n v="183200"/>
    <n v="183200"/>
    <n v="183200"/>
    <n v="183200"/>
    <n v="183200"/>
    <n v="183200"/>
    <n v="183200"/>
    <n v="183200"/>
    <n v="183200"/>
    <n v="219765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075722"/>
    <x v="218"/>
    <s v="BAYAN GROUP"/>
    <s v="PORT MANAGEMENT"/>
    <x v="5"/>
    <x v="3"/>
    <s v="TREG 3"/>
    <x v="1"/>
    <n v="2853170.0637766761"/>
    <n v="183885.32499999998"/>
    <n v="193563.5"/>
    <n v="174207.15"/>
    <n v="154850.79999999999"/>
    <n v="164528.97499999998"/>
    <n v="174207.15"/>
    <n v="222598.02499999999"/>
    <n v="203241.67499999999"/>
    <n v="203241.67499999999"/>
    <n v="222598.02499999999"/>
    <n v="193563.5"/>
    <n v="203241.67499999999"/>
    <n v="2293727.4749999996"/>
    <n v="24641.171478148612"/>
    <n v="26204.602216469513"/>
    <n v="34479.330299307076"/>
    <n v="35153.519583240988"/>
    <n v="45980.217966339384"/>
    <n v="42961.802488876325"/>
    <n v="37726.501903874683"/>
    <n v="42676.605136738341"/>
    <n v="37056.024878872689"/>
    <n v="38998.325038116622"/>
    <n v="47915.157712214517"/>
    <n v="56847.776925010367"/>
    <n v="470641.03562720912"/>
    <n v="208526.49647814859"/>
    <n v="219768.1022164695"/>
    <n v="208686.48029930706"/>
    <n v="190004.31958324098"/>
    <n v="210509.19296633935"/>
    <n v="217168.95248887633"/>
    <n v="260324.52690387468"/>
    <n v="245918.28013673832"/>
    <n v="240297.69987887266"/>
    <n v="261596.35003811662"/>
    <n v="241478.65771221451"/>
    <n v="260089.45192501036"/>
    <n v="2764368.5106272092"/>
    <n v="0"/>
    <n v="0"/>
    <n v="0"/>
    <n v="0"/>
    <n v="0"/>
    <n v="0"/>
    <n v="0"/>
    <n v="0"/>
    <n v="0"/>
    <n v="0"/>
    <n v="0"/>
    <n v="0"/>
    <n v="0"/>
    <n v="203505"/>
    <n v="201270"/>
    <n v="216125"/>
    <n v="192400"/>
    <n v="192400"/>
    <n v="192400"/>
    <n v="192400"/>
    <n v="192400"/>
    <n v="192400"/>
    <n v="192400"/>
    <n v="192400"/>
    <n v="192400"/>
    <n v="2352500"/>
    <n v="0"/>
    <n v="0"/>
    <n v="0"/>
    <n v="0"/>
    <n v="0"/>
    <n v="0"/>
    <n v="0"/>
    <n v="0"/>
    <n v="0"/>
    <n v="0"/>
    <n v="0"/>
    <n v="0"/>
    <n v="0"/>
    <n v="192400"/>
    <n v="192900"/>
    <n v="192400"/>
    <n v="192400"/>
    <n v="192400"/>
    <n v="192400"/>
    <n v="192400"/>
    <n v="192400"/>
    <n v="192400"/>
    <n v="192400"/>
    <n v="192400"/>
    <n v="192400"/>
    <n v="23093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109435"/>
    <x v="219"/>
    <s v="SALIM GROUP"/>
    <s v="PROCESS MANUFACTURING"/>
    <x v="6"/>
    <x v="5"/>
    <s v="TREG 3"/>
    <x v="1"/>
    <n v="23187970.944183711"/>
    <n v="200000"/>
    <n v="200000"/>
    <n v="192000"/>
    <n v="201920"/>
    <n v="192019.20000000001"/>
    <n v="191920.19200000001"/>
    <n v="231919.20191999996"/>
    <n v="202319.19201920001"/>
    <n v="212023.19192019201"/>
    <n v="232120.23191920188"/>
    <n v="202321.20231919203"/>
    <n v="222023.21202319194"/>
    <n v="2480585.6241209777"/>
    <n v="227072.67299978534"/>
    <n v="1328369.5048401421"/>
    <n v="1213711.1158065738"/>
    <n v="837770.36591517262"/>
    <n v="1132007.4333581298"/>
    <n v="1636584.6325092115"/>
    <n v="1926016.4571259113"/>
    <n v="2127826.2650303491"/>
    <n v="1742992.8389849088"/>
    <n v="2144534.2934052567"/>
    <n v="2887094.4557204181"/>
    <n v="1807923.5894698245"/>
    <n v="19011903.625165686"/>
    <n v="427072.67299978534"/>
    <n v="1528369.5048401421"/>
    <n v="1405711.1158065738"/>
    <n v="1039690.3659151726"/>
    <n v="1324026.6333581298"/>
    <n v="1828504.8245092116"/>
    <n v="2157935.6590459114"/>
    <n v="2330145.4570495491"/>
    <n v="1955016.0309051007"/>
    <n v="2376654.5253244587"/>
    <n v="3089415.6580396104"/>
    <n v="2029946.8014930163"/>
    <n v="21492489.249286659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200000"/>
    <n v="200000"/>
    <n v="200000"/>
    <n v="200000"/>
    <n v="200000"/>
    <n v="200000"/>
    <n v="200000"/>
    <n v="200000"/>
    <n v="200000"/>
    <n v="200000"/>
    <n v="200000"/>
    <n v="200000"/>
    <n v="2400000"/>
    <n v="0"/>
    <n v="0"/>
    <n v="0"/>
    <n v="0"/>
    <n v="0"/>
    <n v="0"/>
    <n v="0"/>
    <n v="0"/>
    <n v="0"/>
    <n v="0"/>
    <n v="0"/>
    <n v="0"/>
    <n v="0"/>
    <n v="200000"/>
    <n v="200000"/>
    <n v="200000"/>
    <n v="200000"/>
    <n v="200000"/>
    <n v="200000"/>
    <n v="200000"/>
    <n v="200000"/>
    <n v="200000"/>
    <n v="200000"/>
    <n v="200000"/>
    <n v="200000"/>
    <n v="24000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072725"/>
    <x v="220"/>
    <s v="ABC GROUP"/>
    <s v="PROCESS MANUFACTURING"/>
    <x v="4"/>
    <x v="3"/>
    <s v="TREG 3"/>
    <x v="1"/>
    <n v="24120287.887916531"/>
    <n v="194641.90190099957"/>
    <n v="198041.38581306048"/>
    <n v="211730.89903825917"/>
    <n v="198953.14421856121"/>
    <n v="209037.18751623697"/>
    <n v="206248.60774651036"/>
    <n v="216114.88669584735"/>
    <n v="218268.88144422497"/>
    <n v="215475.04531942398"/>
    <n v="219810.06513678364"/>
    <n v="218206.26785553485"/>
    <n v="205881.72731455733"/>
    <n v="2512410"/>
    <n v="1841759.6474974931"/>
    <n v="1873926.5767681242"/>
    <n v="2003460.828159062"/>
    <n v="1882553.9063570637"/>
    <n v="1977972.1274486517"/>
    <n v="1951585.7551231151"/>
    <n v="2044943.4250922743"/>
    <n v="2065325.1649424175"/>
    <n v="2038889.0554196266"/>
    <n v="2079908.3040641239"/>
    <n v="2064732.6965175399"/>
    <n v="1948114.2232051254"/>
    <n v="23773171.710594617"/>
    <n v="2036401.5493984926"/>
    <n v="2071967.9625811847"/>
    <n v="2215191.7271973211"/>
    <n v="2081507.0505756249"/>
    <n v="2187009.3149648886"/>
    <n v="2157834.3628696254"/>
    <n v="2261058.3117881217"/>
    <n v="2283594.0463866424"/>
    <n v="2254364.1007390507"/>
    <n v="2299718.3692009076"/>
    <n v="2282938.9643730749"/>
    <n v="2153995.9505196828"/>
    <n v="26285581.710594617"/>
    <n v="0"/>
    <n v="0"/>
    <n v="0"/>
    <n v="0"/>
    <n v="0"/>
    <n v="0"/>
    <n v="0"/>
    <n v="0"/>
    <n v="0"/>
    <n v="0"/>
    <n v="0"/>
    <n v="0"/>
    <n v="0"/>
    <n v="201800"/>
    <n v="201800"/>
    <n v="201800"/>
    <n v="201800"/>
    <n v="201800"/>
    <n v="201800"/>
    <n v="201800"/>
    <n v="201800"/>
    <n v="201800"/>
    <n v="201800"/>
    <n v="201800"/>
    <n v="201800"/>
    <n v="2421600"/>
    <n v="0"/>
    <n v="0"/>
    <n v="0"/>
    <n v="0"/>
    <n v="0"/>
    <n v="0"/>
    <n v="0"/>
    <n v="0"/>
    <n v="0"/>
    <n v="0"/>
    <n v="0"/>
    <n v="0"/>
    <n v="0"/>
    <n v="201800"/>
    <n v="201800"/>
    <n v="201800"/>
    <n v="201800"/>
    <n v="201800"/>
    <n v="201800"/>
    <n v="201800"/>
    <n v="201800"/>
    <n v="201800"/>
    <n v="201800"/>
    <n v="201800"/>
    <n v="201800"/>
    <n v="24216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281372"/>
    <x v="221"/>
    <s v="GUDANG GARAM"/>
    <s v="AGRICULTURE"/>
    <x v="4"/>
    <x v="3"/>
    <s v="TREG 3"/>
    <x v="1"/>
    <n v="18006935.887916535"/>
    <n v="239434.61708574893"/>
    <n v="243616.42028857348"/>
    <n v="260456.28531842149"/>
    <n v="244738.00059868998"/>
    <n v="257142.67308736703"/>
    <n v="253712.36068876972"/>
    <n v="265849.15497213649"/>
    <n v="268498.84603426367"/>
    <n v="265062.06764169381"/>
    <n v="270394.70054288983"/>
    <n v="268421.82325301273"/>
    <n v="253261.05048843267"/>
    <n v="3090588.0000000005"/>
    <n v="1847035.1080717659"/>
    <n v="1879294.1749714268"/>
    <n v="2009199.4589437109"/>
    <n v="1887946.216328359"/>
    <n v="1983637.7494474528"/>
    <n v="1957175.7970824195"/>
    <n v="2050800.8769212095"/>
    <n v="2071240.997388585"/>
    <n v="2044729.1653611152"/>
    <n v="2085865.9078541202"/>
    <n v="2070646.831921522"/>
    <n v="1953694.3214512041"/>
    <n v="23841266.605742894"/>
    <n v="2086469.7251575147"/>
    <n v="2122910.5952600003"/>
    <n v="2269655.7442621323"/>
    <n v="2132684.2169270488"/>
    <n v="2240780.4225348197"/>
    <n v="2210888.1577711892"/>
    <n v="2316650.031893346"/>
    <n v="2339739.8434228487"/>
    <n v="2309791.2330028089"/>
    <n v="2356260.6083970102"/>
    <n v="2339068.6551745348"/>
    <n v="2206955.3719396368"/>
    <n v="26931854.60574289"/>
    <n v="4941582.2328302255"/>
    <n v="5142088.3207596643"/>
    <n v="5200167.6767443335"/>
    <n v="5041400.8835760169"/>
    <n v="5300908.0587014994"/>
    <n v="5267931.7796293944"/>
    <n v="5440025.0052966522"/>
    <n v="5516503.1293899361"/>
    <n v="5430748.8535660813"/>
    <n v="5523072.6990475263"/>
    <n v="5624891.6984470263"/>
    <n v="5484201.4723760169"/>
    <n v="63913521.810364373"/>
    <n v="202300"/>
    <n v="192400"/>
    <n v="192400"/>
    <n v="192400"/>
    <n v="192400"/>
    <n v="192400"/>
    <n v="192400"/>
    <n v="192400"/>
    <n v="192400"/>
    <n v="192400"/>
    <n v="192400"/>
    <n v="192400"/>
    <n v="2318700"/>
    <n v="0"/>
    <n v="0"/>
    <n v="0"/>
    <n v="0"/>
    <n v="0"/>
    <n v="0"/>
    <n v="0"/>
    <n v="0"/>
    <n v="0"/>
    <n v="0"/>
    <n v="0"/>
    <n v="0"/>
    <n v="0"/>
    <n v="202300"/>
    <n v="192400"/>
    <n v="192400"/>
    <n v="192400"/>
    <n v="192400"/>
    <n v="192400"/>
    <n v="192400"/>
    <n v="192400"/>
    <n v="192400"/>
    <n v="192400"/>
    <n v="192400"/>
    <n v="192400"/>
    <n v="23187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5588137"/>
    <x v="222"/>
    <s v="ASTRA GROUP"/>
    <s v="DISCRETE MANUFACTURING"/>
    <x v="6"/>
    <x v="6"/>
    <s v="TREG 3"/>
    <x v="1"/>
    <n v="23187970.944183711"/>
    <n v="202800"/>
    <n v="202800"/>
    <n v="194688"/>
    <n v="204746.88"/>
    <n v="194707.4688"/>
    <n v="194607.07468799999"/>
    <n v="235166.07074687997"/>
    <n v="205151.66070746881"/>
    <n v="214991.51660707468"/>
    <n v="235369.91516607071"/>
    <n v="205153.69915166069"/>
    <n v="225131.53699151662"/>
    <n v="2515313.8228586717"/>
    <n v="223233.9764457425"/>
    <n v="1305913.2252122969"/>
    <n v="1193193.1529169814"/>
    <n v="823607.73606529715"/>
    <n v="1112870.683100265"/>
    <n v="1608917.9313328068"/>
    <n v="1893456.8688701901"/>
    <n v="2091855.0526283111"/>
    <n v="1713527.2916059908"/>
    <n v="2108280.6293541482"/>
    <n v="2838287.7041551135"/>
    <n v="1777360.3783128522"/>
    <n v="18690504.629999999"/>
    <n v="426033.97644574253"/>
    <n v="1508713.2252122969"/>
    <n v="1387881.1529169814"/>
    <n v="1028354.6160652972"/>
    <n v="1307578.1519002649"/>
    <n v="1803525.0060208067"/>
    <n v="2128622.9396170699"/>
    <n v="2297006.71333578"/>
    <n v="1928518.8082130656"/>
    <n v="2343650.5445202189"/>
    <n v="3043441.4033067743"/>
    <n v="2002491.9153043688"/>
    <n v="21205818.452858668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202800"/>
    <n v="202800"/>
    <n v="202800"/>
    <n v="202800"/>
    <n v="202800"/>
    <n v="202800"/>
    <n v="202800"/>
    <n v="202800"/>
    <n v="202800"/>
    <n v="202800"/>
    <n v="202800"/>
    <n v="202800"/>
    <n v="2433600"/>
    <n v="0"/>
    <n v="0"/>
    <n v="0"/>
    <n v="0"/>
    <n v="0"/>
    <n v="0"/>
    <n v="0"/>
    <n v="0"/>
    <n v="0"/>
    <n v="0"/>
    <n v="0"/>
    <n v="0"/>
    <n v="0"/>
    <n v="202800"/>
    <n v="202800"/>
    <n v="202800"/>
    <n v="202800"/>
    <n v="202800"/>
    <n v="202800"/>
    <n v="202800"/>
    <n v="202800"/>
    <n v="202800"/>
    <n v="202800"/>
    <n v="202800"/>
    <n v="202800"/>
    <n v="24336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049721"/>
    <x v="223"/>
    <s v="GOBEL GROUP"/>
    <s v="PROFESSIONAL SERVICE (DIGITAL)"/>
    <x v="4"/>
    <x v="3"/>
    <s v="TREG 3"/>
    <x v="1"/>
    <n v="16396547.887916535"/>
    <n v="197294.3559655573"/>
    <n v="200740.16584767849"/>
    <n v="214616.23091316113"/>
    <n v="201664.34910756539"/>
    <n v="211885.81123115102"/>
    <n v="209059.23049825913"/>
    <n v="219059.96072168273"/>
    <n v="221243.30871861358"/>
    <n v="218411.40000043696"/>
    <n v="222805.49466664565"/>
    <n v="221179.8418723967"/>
    <n v="208687.35045685185"/>
    <n v="2546647.5000000005"/>
    <n v="1842072.0401886911"/>
    <n v="1874244.4254989398"/>
    <n v="2003800.6480268005"/>
    <n v="1882873.2184247007"/>
    <n v="1978307.6240140414"/>
    <n v="1951916.7761263039"/>
    <n v="2045290.2810898963"/>
    <n v="2065675.4780179334"/>
    <n v="2039234.8844966958"/>
    <n v="2080261.0906795952"/>
    <n v="2065082.9091006783"/>
    <n v="1948444.6553794732"/>
    <n v="23777204.031043749"/>
    <n v="2039366.3961542484"/>
    <n v="2074984.5913466183"/>
    <n v="2218416.8789399615"/>
    <n v="2084537.567532266"/>
    <n v="2190193.4352451926"/>
    <n v="2160976.0066245631"/>
    <n v="2264350.2418115791"/>
    <n v="2286918.786736547"/>
    <n v="2257646.284497133"/>
    <n v="2303066.585346241"/>
    <n v="2286262.7509730752"/>
    <n v="2157132.0058363252"/>
    <n v="26323851.531043753"/>
    <n v="4941582.2328302255"/>
    <n v="5142088.3207596643"/>
    <n v="5200167.6767443335"/>
    <n v="5041400.8835760169"/>
    <n v="5300908.0587014994"/>
    <n v="5267931.7796293944"/>
    <n v="5440025.0052966522"/>
    <n v="5516503.1293899361"/>
    <n v="5430748.8535660813"/>
    <n v="5523072.6990475263"/>
    <n v="5624891.6984470263"/>
    <n v="5484201.4723760169"/>
    <n v="63913521.810364373"/>
    <n v="206787"/>
    <n v="217414"/>
    <n v="205850"/>
    <n v="205850"/>
    <n v="205850"/>
    <n v="205850"/>
    <n v="205850"/>
    <n v="205850"/>
    <n v="205850"/>
    <n v="205850"/>
    <n v="205850"/>
    <n v="205850"/>
    <n v="2482701"/>
    <n v="0"/>
    <n v="0"/>
    <n v="0"/>
    <n v="0"/>
    <n v="0"/>
    <n v="0"/>
    <n v="0"/>
    <n v="0"/>
    <n v="0"/>
    <n v="0"/>
    <n v="0"/>
    <n v="0"/>
    <n v="0"/>
    <n v="206787"/>
    <n v="217414"/>
    <n v="205850"/>
    <n v="205850"/>
    <n v="205850"/>
    <n v="205850"/>
    <n v="205850"/>
    <n v="205850"/>
    <n v="205850"/>
    <n v="205850"/>
    <n v="205850"/>
    <n v="205850"/>
    <n v="2482701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200666"/>
    <x v="224"/>
    <s v="TAN CORP"/>
    <s v="RETAILER"/>
    <x v="4"/>
    <x v="2"/>
    <s v="TREG 3"/>
    <x v="1"/>
    <n v="16227287.887916533"/>
    <n v="217429.85816617805"/>
    <n v="221227.34112138243"/>
    <n v="236519.57208423497"/>
    <n v="222245.84483951132"/>
    <n v="233510.49074844024"/>
    <n v="230395.43434026188"/>
    <n v="241416.82085380619"/>
    <n v="243822.99736593588"/>
    <n v="240702.06920801027"/>
    <n v="245544.61716315456"/>
    <n v="243753.05320912687"/>
    <n v="229985.60089995741"/>
    <n v="2806553.7"/>
    <n v="1844443.4983055845"/>
    <n v="1876657.3019005796"/>
    <n v="2006380.3133209508"/>
    <n v="1885297.2034152425"/>
    <n v="1980854.469940979"/>
    <n v="1954429.6468399656"/>
    <n v="2047923.3595649363"/>
    <n v="2068334.8001141048"/>
    <n v="2041860.1673377492"/>
    <n v="2082939.1900921699"/>
    <n v="2067741.4683318054"/>
    <n v="1950953.0561328141"/>
    <n v="23807814.475296881"/>
    <n v="2061873.3564717625"/>
    <n v="2097884.6430219621"/>
    <n v="2242899.8854051856"/>
    <n v="2107543.0482547539"/>
    <n v="2214364.9606894194"/>
    <n v="2184825.0811802275"/>
    <n v="2289340.1804187424"/>
    <n v="2312157.7974800407"/>
    <n v="2282562.2365457593"/>
    <n v="2328483.8072553244"/>
    <n v="2311494.5215409324"/>
    <n v="2180938.6570327715"/>
    <n v="26614368.175296884"/>
    <n v="0"/>
    <n v="0"/>
    <n v="0"/>
    <n v="0"/>
    <n v="0"/>
    <n v="0"/>
    <n v="0"/>
    <n v="0"/>
    <n v="0"/>
    <n v="0"/>
    <n v="0"/>
    <n v="0"/>
    <n v="0"/>
    <n v="224016"/>
    <n v="180796"/>
    <n v="188691"/>
    <n v="186550"/>
    <n v="186550"/>
    <n v="186550"/>
    <n v="186550"/>
    <n v="186550"/>
    <n v="186550"/>
    <n v="186550"/>
    <n v="186550"/>
    <n v="186550"/>
    <n v="2272453"/>
    <n v="0"/>
    <n v="0"/>
    <n v="0"/>
    <n v="0"/>
    <n v="0"/>
    <n v="0"/>
    <n v="0"/>
    <n v="0"/>
    <n v="0"/>
    <n v="0"/>
    <n v="0"/>
    <n v="0"/>
    <n v="0"/>
    <n v="222676"/>
    <n v="174550"/>
    <n v="186550"/>
    <n v="186550"/>
    <n v="186550"/>
    <n v="186550"/>
    <n v="186550"/>
    <n v="186550"/>
    <n v="186550"/>
    <n v="186550"/>
    <n v="186550"/>
    <n v="186550"/>
    <n v="2262726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068345"/>
    <x v="225"/>
    <s v="MAP"/>
    <s v="DISTRIBUTOR"/>
    <x v="6"/>
    <x v="3"/>
    <s v="TREG 3"/>
    <x v="1"/>
    <n v="22869722.756110534"/>
    <n v="231150"/>
    <n v="231150"/>
    <n v="221904"/>
    <n v="233369.04"/>
    <n v="221926.19039999999"/>
    <n v="221811.76190400001"/>
    <n v="268040.61761904001"/>
    <n v="233830.40617619039"/>
    <n v="245045.80406176191"/>
    <n v="268272.95804061764"/>
    <n v="233832.72958040619"/>
    <n v="256603.32729580411"/>
    <n v="2866936.8350778199"/>
    <n v="222750.83404025857"/>
    <n v="1303086.8541238632"/>
    <n v="1190610.7404218682"/>
    <n v="821825.21250363626"/>
    <n v="1110462.1114868112"/>
    <n v="1605435.7710812767"/>
    <n v="1889358.8846794709"/>
    <n v="2087327.6778167253"/>
    <n v="1709818.7266701774"/>
    <n v="2103717.7048794818"/>
    <n v="2832144.8348183115"/>
    <n v="1773513.6602537909"/>
    <n v="18650053.012775674"/>
    <n v="453900.83404025855"/>
    <n v="1534236.8541238632"/>
    <n v="1412514.7404218682"/>
    <n v="1055194.2525036363"/>
    <n v="1332388.3018868112"/>
    <n v="1827247.5329852768"/>
    <n v="2157399.5022985111"/>
    <n v="2321158.0839929157"/>
    <n v="1954864.5307319392"/>
    <n v="2371990.6629200997"/>
    <n v="3065977.5643987176"/>
    <n v="2030116.9875495951"/>
    <n v="21516989.847853493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230650"/>
    <n v="174050"/>
    <n v="174800"/>
    <n v="174800"/>
    <n v="174800"/>
    <n v="174800"/>
    <n v="174800"/>
    <n v="174800"/>
    <n v="174800"/>
    <n v="174800"/>
    <n v="174800"/>
    <n v="174800"/>
    <n v="2152700"/>
    <n v="0"/>
    <n v="0"/>
    <n v="0"/>
    <n v="0"/>
    <n v="0"/>
    <n v="0"/>
    <n v="0"/>
    <n v="0"/>
    <n v="0"/>
    <n v="0"/>
    <n v="0"/>
    <n v="0"/>
    <n v="0"/>
    <n v="230650"/>
    <n v="174050"/>
    <n v="174800"/>
    <n v="174800"/>
    <n v="174800"/>
    <n v="174800"/>
    <n v="174800"/>
    <n v="174800"/>
    <n v="174800"/>
    <n v="174800"/>
    <n v="174800"/>
    <n v="174800"/>
    <n v="21527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056983"/>
    <x v="226"/>
    <s v="ALAM SUTERA GROUP/ ARGO MANUNGGAL"/>
    <s v="DEVELOPER"/>
    <x v="5"/>
    <x v="3"/>
    <s v="TREG 3"/>
    <x v="1"/>
    <n v="2865317.2586164498"/>
    <n v="199462.86363636362"/>
    <n v="209960.90909090909"/>
    <n v="188964.81818181818"/>
    <n v="167968.72727272726"/>
    <n v="178466.77272727271"/>
    <n v="188964.81818181818"/>
    <n v="241455.04545454544"/>
    <n v="220458.95454545453"/>
    <n v="220458.95454545453"/>
    <n v="241455.04545454544"/>
    <n v="209960.90909090909"/>
    <n v="220458.95454545453"/>
    <n v="2488036.7727272725"/>
    <n v="26728.607225107331"/>
    <n v="28424.481391045261"/>
    <n v="37400.189263410924"/>
    <n v="38131.491368167815"/>
    <n v="49875.355448784336"/>
    <n v="46601.239938049031"/>
    <n v="40922.439595055061"/>
    <n v="46291.882567856759"/>
    <n v="40195.164227054454"/>
    <n v="42302.003105057134"/>
    <n v="51974.210388274878"/>
    <n v="61663.541540488688"/>
    <n v="510510.60605835158"/>
    <n v="226191.47086147094"/>
    <n v="238385.39048195435"/>
    <n v="226365.0074452291"/>
    <n v="206100.21864089509"/>
    <n v="228342.12817605704"/>
    <n v="235566.0581198672"/>
    <n v="282377.48504960048"/>
    <n v="266750.83711331128"/>
    <n v="260654.11877250898"/>
    <n v="283757.04855960258"/>
    <n v="261935.11947918398"/>
    <n v="282122.49608594319"/>
    <n v="2998547.3787856246"/>
    <n v="0"/>
    <n v="0"/>
    <n v="0"/>
    <n v="0"/>
    <n v="0"/>
    <n v="0"/>
    <n v="0"/>
    <n v="0"/>
    <n v="0"/>
    <n v="0"/>
    <n v="0"/>
    <n v="0"/>
    <n v="0"/>
    <n v="238100"/>
    <n v="238100"/>
    <n v="238100"/>
    <n v="238100"/>
    <n v="238100"/>
    <n v="238100"/>
    <n v="238100"/>
    <n v="238100"/>
    <n v="238100"/>
    <n v="238100"/>
    <n v="238100"/>
    <n v="238100"/>
    <n v="2857200"/>
    <n v="0"/>
    <n v="0"/>
    <n v="0"/>
    <n v="0"/>
    <n v="0"/>
    <n v="0"/>
    <n v="0"/>
    <n v="0"/>
    <n v="0"/>
    <n v="0"/>
    <n v="0"/>
    <n v="0"/>
    <n v="0"/>
    <n v="238100"/>
    <n v="238100"/>
    <n v="238100"/>
    <n v="238100"/>
    <n v="238100"/>
    <n v="238100"/>
    <n v="238100"/>
    <n v="238100"/>
    <n v="238100"/>
    <n v="238100"/>
    <n v="238100"/>
    <n v="238100"/>
    <n v="28572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027026"/>
    <x v="227"/>
    <s v="RODAMAS"/>
    <s v="PROCESS MANUFACTURING"/>
    <x v="4"/>
    <x v="3"/>
    <s v="TREG 3"/>
    <x v="1"/>
    <n v="17937611.887916535"/>
    <n v="111113.71208619996"/>
    <n v="113054.34908654394"/>
    <n v="120869.1752686197"/>
    <n v="113574.83753210233"/>
    <n v="119331.43707567145"/>
    <n v="117739.54218234883"/>
    <n v="123371.82828226767"/>
    <n v="124601.46254893318"/>
    <n v="123006.5670009794"/>
    <n v="125481.2661236743"/>
    <n v="124565.71881544903"/>
    <n v="117530.10399721013"/>
    <n v="1434239.9999999998"/>
    <n v="1831922.1176583022"/>
    <n v="1863917.2312813462"/>
    <n v="1992759.5915968185"/>
    <n v="1872498.4790634769"/>
    <n v="1967407.035607649"/>
    <n v="1941161.602804516"/>
    <n v="2034020.6144035198"/>
    <n v="2054293.4877279887"/>
    <n v="2027998.5833926476"/>
    <n v="2068798.7328278264"/>
    <n v="2053704.1838994341"/>
    <n v="1937708.613642025"/>
    <n v="23646190.273905549"/>
    <n v="1943035.8297445022"/>
    <n v="1976971.5803678902"/>
    <n v="2113628.7668654383"/>
    <n v="1986073.3165955793"/>
    <n v="2086738.4726833205"/>
    <n v="2058901.1449868649"/>
    <n v="2157392.4426857876"/>
    <n v="2178894.950276922"/>
    <n v="2151005.1503936271"/>
    <n v="2194279.9989515007"/>
    <n v="2178269.902714883"/>
    <n v="2055238.7176392351"/>
    <n v="25080430.273905549"/>
    <n v="0"/>
    <n v="0"/>
    <n v="0"/>
    <n v="0"/>
    <n v="0"/>
    <n v="0"/>
    <n v="0"/>
    <n v="0"/>
    <n v="0"/>
    <n v="0"/>
    <n v="0"/>
    <n v="0"/>
    <n v="0"/>
    <n v="275533"/>
    <n v="284283"/>
    <n v="421898"/>
    <n v="244697"/>
    <n v="244697"/>
    <n v="244697"/>
    <n v="244697"/>
    <n v="244697"/>
    <n v="244697"/>
    <n v="244697"/>
    <n v="244697"/>
    <n v="244697"/>
    <n v="3183987"/>
    <n v="0"/>
    <n v="0"/>
    <n v="0"/>
    <n v="0"/>
    <n v="0"/>
    <n v="0"/>
    <n v="0"/>
    <n v="0"/>
    <n v="0"/>
    <n v="0"/>
    <n v="0"/>
    <n v="0"/>
    <n v="0"/>
    <n v="239400"/>
    <n v="257780"/>
    <n v="244697"/>
    <n v="244697"/>
    <n v="244697"/>
    <n v="244697"/>
    <n v="244697"/>
    <n v="244697"/>
    <n v="244697"/>
    <n v="244697"/>
    <n v="244697"/>
    <n v="244697"/>
    <n v="294415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237786"/>
    <x v="228"/>
    <s v="MAP"/>
    <s v="RETAILER"/>
    <x v="6"/>
    <x v="0"/>
    <s v="TREG 3"/>
    <x v="1"/>
    <n v="0"/>
    <n v="482000"/>
    <n v="482000"/>
    <n v="462720"/>
    <n v="486627.2"/>
    <n v="462766.272"/>
    <n v="462527.66272000002"/>
    <n v="558925.27662719996"/>
    <n v="487589.25276627199"/>
    <n v="510975.89252766274"/>
    <n v="559409.75892527658"/>
    <n v="487594.09758925275"/>
    <n v="535075.94097589247"/>
    <n v="5978211.354131557"/>
    <n v="57309.1094533625"/>
    <n v="335256.86883275746"/>
    <n v="306319.12797621149"/>
    <n v="211438.36007541764"/>
    <n v="285698.56972794939"/>
    <n v="413044.89261131885"/>
    <n v="486092.34432410396"/>
    <n v="537025.55534051021"/>
    <n v="439900.43392807379"/>
    <n v="541242.36493823922"/>
    <n v="728651.36072641332"/>
    <n v="456287.8020656415"/>
    <n v="4798266.79"/>
    <n v="539309.10945336253"/>
    <n v="817256.86883275746"/>
    <n v="769039.12797621149"/>
    <n v="698065.56007541763"/>
    <n v="748464.84172794945"/>
    <n v="875572.55533131887"/>
    <n v="1045017.620951304"/>
    <n v="1024614.8081067821"/>
    <n v="950876.32645573653"/>
    <n v="1100652.1238635159"/>
    <n v="1216245.4583156661"/>
    <n v="991363.74304153398"/>
    <n v="10776478.144131556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240500"/>
    <n v="240500"/>
    <n v="240750"/>
    <n v="240750"/>
    <n v="240750"/>
    <n v="240750"/>
    <n v="240750"/>
    <n v="240750"/>
    <n v="240750"/>
    <n v="240750"/>
    <n v="240750"/>
    <n v="240750"/>
    <n v="2888500"/>
    <n v="0"/>
    <n v="0"/>
    <n v="0"/>
    <n v="0"/>
    <n v="0"/>
    <n v="0"/>
    <n v="0"/>
    <n v="0"/>
    <n v="0"/>
    <n v="0"/>
    <n v="0"/>
    <n v="0"/>
    <n v="0"/>
    <n v="240500"/>
    <n v="240500"/>
    <n v="240750"/>
    <n v="240750"/>
    <n v="240750"/>
    <n v="240750"/>
    <n v="240750"/>
    <n v="240750"/>
    <n v="240750"/>
    <n v="240750"/>
    <n v="240750"/>
    <n v="240750"/>
    <n v="28885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252381"/>
    <x v="229"/>
    <s v="AGUNG SEDAYU GROUP"/>
    <s v="HIGH RISE BUILDING"/>
    <x v="5"/>
    <x v="3"/>
    <s v="TREG 3"/>
    <x v="1"/>
    <n v="5730340.8257581061"/>
    <n v="219620.25727272726"/>
    <n v="231179.21818181817"/>
    <n v="208061.29636363636"/>
    <n v="184943.37454545454"/>
    <n v="196502.33545454545"/>
    <n v="208061.29636363636"/>
    <n v="265856.10090909089"/>
    <n v="242738.17909090908"/>
    <n v="242738.17909090908"/>
    <n v="265856.10090909089"/>
    <n v="231179.21818181817"/>
    <n v="242738.17909090908"/>
    <n v="2739473.7354545458"/>
    <n v="29429.756939725281"/>
    <n v="31297.013399576688"/>
    <n v="41179.791758397048"/>
    <n v="41984.99806829742"/>
    <n v="54915.678014129371"/>
    <n v="51310.685697769055"/>
    <n v="45057.99499839911"/>
    <n v="50970.065173265299"/>
    <n v="44257.222360743603"/>
    <n v="46576.974960218366"/>
    <n v="57226.639831209257"/>
    <n v="67895.159081636288"/>
    <n v="562101.98028336675"/>
    <n v="249050.01421245254"/>
    <n v="262476.23158139485"/>
    <n v="249241.0881220334"/>
    <n v="226928.37261375197"/>
    <n v="251418.01346867482"/>
    <n v="259371.9820614054"/>
    <n v="310914.09590749"/>
    <n v="293708.24426417437"/>
    <n v="286995.40145165269"/>
    <n v="312433.07586930925"/>
    <n v="288405.85801302741"/>
    <n v="310633.33817254537"/>
    <n v="3301575.7157379119"/>
    <n v="0"/>
    <n v="0"/>
    <n v="0"/>
    <n v="0"/>
    <n v="0"/>
    <n v="0"/>
    <n v="0"/>
    <n v="0"/>
    <n v="0"/>
    <n v="0"/>
    <n v="0"/>
    <n v="0"/>
    <n v="0"/>
    <n v="239496"/>
    <n v="246245"/>
    <n v="239543"/>
    <n v="246273"/>
    <n v="246273"/>
    <n v="246273"/>
    <n v="246273"/>
    <n v="246273"/>
    <n v="246273"/>
    <n v="246273"/>
    <n v="246273"/>
    <n v="246273"/>
    <n v="2941741"/>
    <n v="0"/>
    <n v="0"/>
    <n v="0"/>
    <n v="0"/>
    <n v="0"/>
    <n v="0"/>
    <n v="0"/>
    <n v="0"/>
    <n v="0"/>
    <n v="0"/>
    <n v="0"/>
    <n v="0"/>
    <n v="0"/>
    <n v="241996"/>
    <n v="252245"/>
    <n v="246273"/>
    <n v="246273"/>
    <n v="246273"/>
    <n v="246273"/>
    <n v="246273"/>
    <n v="246273"/>
    <n v="246273"/>
    <n v="246273"/>
    <n v="246273"/>
    <n v="246273"/>
    <n v="2956971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516572"/>
    <x v="230"/>
    <s v="TRIPUTRA GROUP"/>
    <s v="DISCRETE MANUFACTURING"/>
    <x v="6"/>
    <x v="3"/>
    <s v="TREG 3"/>
    <x v="1"/>
    <n v="22869722.756110534"/>
    <n v="246400"/>
    <n v="246400"/>
    <n v="236544"/>
    <n v="248765.44"/>
    <n v="236567.6544"/>
    <n v="236445.67654399999"/>
    <n v="285724.45676544"/>
    <n v="249257.24456765439"/>
    <n v="261212.57244567655"/>
    <n v="285972.12572445674"/>
    <n v="249259.72125724456"/>
    <n v="273532.59721257247"/>
    <n v="3056081.4889170448"/>
    <n v="206398.18171010553"/>
    <n v="1207424.2435963121"/>
    <n v="1103205.2607407188"/>
    <n v="761493.12874678161"/>
    <n v="1028940.5274568743"/>
    <n v="1487577.0294249449"/>
    <n v="1750656.692603884"/>
    <n v="1934092.1401743675"/>
    <n v="1584296.9915651628"/>
    <n v="1949278.9375594717"/>
    <n v="2624230.5523332804"/>
    <n v="1643315.9332110907"/>
    <n v="17280909.619122997"/>
    <n v="452798.18171010551"/>
    <n v="1453824.2435963121"/>
    <n v="1339749.2607407188"/>
    <n v="1010258.5687467817"/>
    <n v="1265508.1818568744"/>
    <n v="1724022.7059689448"/>
    <n v="2036381.1493693241"/>
    <n v="2183349.384742022"/>
    <n v="1845509.5640108394"/>
    <n v="2235251.0632839287"/>
    <n v="2873490.2735905251"/>
    <n v="1916848.5304236631"/>
    <n v="20336991.108040038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246400"/>
    <n v="246400"/>
    <n v="246400"/>
    <n v="246400"/>
    <n v="246400"/>
    <n v="246400"/>
    <n v="246400"/>
    <n v="246400"/>
    <n v="246400"/>
    <n v="246400"/>
    <n v="246400"/>
    <n v="246400"/>
    <n v="2956800"/>
    <n v="0"/>
    <n v="0"/>
    <n v="0"/>
    <n v="0"/>
    <n v="0"/>
    <n v="0"/>
    <n v="0"/>
    <n v="0"/>
    <n v="0"/>
    <n v="0"/>
    <n v="0"/>
    <n v="0"/>
    <n v="0"/>
    <n v="246400"/>
    <n v="246400"/>
    <n v="246400"/>
    <n v="246400"/>
    <n v="246400"/>
    <n v="246400"/>
    <n v="246400"/>
    <n v="246400"/>
    <n v="246400"/>
    <n v="246400"/>
    <n v="246400"/>
    <n v="246400"/>
    <n v="29568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074163"/>
    <x v="231"/>
    <s v="CIPUTRA GROUP"/>
    <s v="HIGH RISE BUILDING"/>
    <x v="5"/>
    <x v="3"/>
    <s v="TREG 3"/>
    <x v="1"/>
    <n v="4592250.5461475467"/>
    <n v="241851.86363636362"/>
    <n v="254580.90909090909"/>
    <n v="229122.81818181818"/>
    <n v="203664.72727272726"/>
    <n v="216393.77272727271"/>
    <n v="229122.81818181818"/>
    <n v="292768.04545454547"/>
    <n v="267309.95454545453"/>
    <n v="267309.95454545453"/>
    <n v="292768.04545454547"/>
    <n v="254580.90909090909"/>
    <n v="267309.95454545453"/>
    <n v="3016783.7727272725"/>
    <n v="32408.857227587094"/>
    <n v="34465.131363270761"/>
    <n v="45348.318523085829"/>
    <n v="46235.033842881356"/>
    <n v="60474.65400278892"/>
    <n v="56504.737379734383"/>
    <n v="49619.102524537586"/>
    <n v="56129.63669609512"/>
    <n v="48737.269686478874"/>
    <n v="51291.845008105833"/>
    <n v="63019.54867322537"/>
    <n v="74768.015299198189"/>
    <n v="619002.15022698941"/>
    <n v="274260.72086395073"/>
    <n v="289046.04045417986"/>
    <n v="274471.13670490403"/>
    <n v="249899.76111560862"/>
    <n v="276868.42673006165"/>
    <n v="285627.55556155258"/>
    <n v="342387.14797908306"/>
    <n v="323439.59124154964"/>
    <n v="316047.22423193342"/>
    <n v="344059.89046265132"/>
    <n v="317600.45776413445"/>
    <n v="342077.96984465269"/>
    <n v="3635785.9229542618"/>
    <n v="0"/>
    <n v="0"/>
    <n v="0"/>
    <n v="0"/>
    <n v="0"/>
    <n v="0"/>
    <n v="0"/>
    <n v="0"/>
    <n v="0"/>
    <n v="0"/>
    <n v="0"/>
    <n v="0"/>
    <n v="0"/>
    <n v="258700"/>
    <n v="258700"/>
    <n v="258700"/>
    <n v="258700"/>
    <n v="258700"/>
    <n v="258700"/>
    <n v="258700"/>
    <n v="258700"/>
    <n v="258700"/>
    <n v="258700"/>
    <n v="258700"/>
    <n v="258700"/>
    <n v="3104400"/>
    <n v="0"/>
    <n v="0"/>
    <n v="0"/>
    <n v="0"/>
    <n v="0"/>
    <n v="0"/>
    <n v="0"/>
    <n v="0"/>
    <n v="0"/>
    <n v="0"/>
    <n v="0"/>
    <n v="0"/>
    <n v="0"/>
    <n v="258700"/>
    <n v="258700"/>
    <n v="258700"/>
    <n v="258700"/>
    <n v="258700"/>
    <n v="258700"/>
    <n v="258700"/>
    <n v="258700"/>
    <n v="258700"/>
    <n v="258700"/>
    <n v="258700"/>
    <n v="258700"/>
    <n v="31044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608761"/>
    <x v="232"/>
    <s v="BLUE BIRD GROUP"/>
    <s v="LAND TRANSPORTATION"/>
    <x v="3"/>
    <x v="3"/>
    <s v="TREG 3"/>
    <x v="1"/>
    <n v="4085163.6363636362"/>
    <n v="277200"/>
    <n v="263340"/>
    <n v="266000"/>
    <n v="263340"/>
    <n v="255360"/>
    <n v="247380"/>
    <n v="260680"/>
    <n v="271320"/>
    <n v="268660"/>
    <n v="268660"/>
    <n v="271320"/>
    <n v="266000"/>
    <n v="3179260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277200"/>
    <n v="954199.22431823774"/>
    <n v="949729.23020126333"/>
    <n v="800826.86343142285"/>
    <n v="841591.66372162709"/>
    <n v="818933.53985494352"/>
    <n v="971045.72728492401"/>
    <n v="869589.13892134407"/>
    <n v="984270.41381648171"/>
    <n v="989380.50871695695"/>
    <n v="883280.29877694696"/>
    <n v="889089.45347582689"/>
    <n v="10229136.062519975"/>
    <n v="0"/>
    <n v="0"/>
    <n v="0"/>
    <n v="0"/>
    <n v="0"/>
    <n v="0"/>
    <n v="0"/>
    <n v="0"/>
    <n v="0"/>
    <n v="0"/>
    <n v="0"/>
    <n v="0"/>
    <n v="0"/>
    <n v="280000"/>
    <n v="280000"/>
    <n v="280000"/>
    <n v="280000"/>
    <n v="280000"/>
    <n v="280000"/>
    <n v="280000"/>
    <n v="280000"/>
    <n v="280000"/>
    <n v="280000"/>
    <n v="280000"/>
    <n v="280000"/>
    <n v="3360000"/>
    <n v="0"/>
    <n v="0"/>
    <n v="0"/>
    <n v="0"/>
    <n v="0"/>
    <n v="0"/>
    <n v="0"/>
    <n v="0"/>
    <n v="0"/>
    <n v="0"/>
    <n v="0"/>
    <n v="0"/>
    <n v="0"/>
    <n v="280000"/>
    <n v="280000"/>
    <n v="280000"/>
    <n v="280000"/>
    <n v="280000"/>
    <n v="280000"/>
    <n v="280000"/>
    <n v="280000"/>
    <n v="280000"/>
    <n v="280000"/>
    <n v="280000"/>
    <n v="280000"/>
    <n v="33600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662929"/>
    <x v="233"/>
    <s v="TEMPO GROUP"/>
    <s v="DISTRIBUTOR"/>
    <x v="3"/>
    <x v="3"/>
    <s v="TREG 3"/>
    <x v="1"/>
    <n v="4084145.4545454546"/>
    <n v="277200"/>
    <n v="263340"/>
    <n v="266000"/>
    <n v="263340"/>
    <n v="255360"/>
    <n v="247380"/>
    <n v="260680"/>
    <n v="271320"/>
    <n v="268660"/>
    <n v="268660"/>
    <n v="271320"/>
    <n v="266000"/>
    <n v="3179260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277200"/>
    <n v="954199.22431823774"/>
    <n v="949729.23020126333"/>
    <n v="800826.86343142285"/>
    <n v="841591.66372162709"/>
    <n v="818933.53985494352"/>
    <n v="971045.72728492401"/>
    <n v="869589.13892134407"/>
    <n v="984270.41381648171"/>
    <n v="989380.50871695695"/>
    <n v="883280.29877694696"/>
    <n v="889089.45347582689"/>
    <n v="10229136.062519975"/>
    <n v="0"/>
    <n v="0"/>
    <n v="0"/>
    <n v="0"/>
    <n v="0"/>
    <n v="0"/>
    <n v="0"/>
    <n v="0"/>
    <n v="0"/>
    <n v="0"/>
    <n v="0"/>
    <n v="0"/>
    <n v="0"/>
    <n v="280000"/>
    <n v="280000"/>
    <n v="280000"/>
    <n v="280000"/>
    <n v="280000"/>
    <n v="280000"/>
    <n v="280000"/>
    <n v="280000"/>
    <n v="280000"/>
    <n v="280000"/>
    <n v="280000"/>
    <n v="280000"/>
    <n v="3360000"/>
    <n v="0"/>
    <n v="0"/>
    <n v="0"/>
    <n v="0"/>
    <n v="0"/>
    <n v="0"/>
    <n v="0"/>
    <n v="0"/>
    <n v="0"/>
    <n v="0"/>
    <n v="0"/>
    <n v="0"/>
    <n v="0"/>
    <n v="280000"/>
    <n v="280000"/>
    <n v="280000"/>
    <n v="280000"/>
    <n v="280000"/>
    <n v="280000"/>
    <n v="280000"/>
    <n v="280000"/>
    <n v="280000"/>
    <n v="280000"/>
    <n v="280000"/>
    <n v="280000"/>
    <n v="33600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035807"/>
    <x v="234"/>
    <s v="SUTINDO GROUP"/>
    <s v="PROCESS MANUFACTURING"/>
    <x v="2"/>
    <x v="3"/>
    <s v="TREG 3"/>
    <x v="1"/>
    <n v="25094334.919254076"/>
    <n v="152000"/>
    <n v="160000"/>
    <n v="144000"/>
    <n v="128000"/>
    <n v="136000"/>
    <n v="144000"/>
    <n v="184000"/>
    <n v="168000.00000000003"/>
    <n v="168000.00000000003"/>
    <n v="184000"/>
    <n v="160000"/>
    <n v="168000.00000000003"/>
    <n v="1896000"/>
    <n v="3945.5621916125542"/>
    <n v="7538.4012954545469"/>
    <n v="8292.2414250000002"/>
    <n v="8070.2773868560616"/>
    <n v="12959.003111586177"/>
    <n v="11663.102800427558"/>
    <n v="6587.4932483896391"/>
    <n v="14492.485146457208"/>
    <n v="12077.070955381005"/>
    <n v="14492.485146457208"/>
    <n v="15700.192241995306"/>
    <n v="15700.192241995306"/>
    <n v="131518.50719161259"/>
    <n v="155945.56219161255"/>
    <n v="167538.40129545453"/>
    <n v="152292.24142500001"/>
    <n v="136070.27738685606"/>
    <n v="148959.00311158618"/>
    <n v="155663.10280042756"/>
    <n v="190587.49324838963"/>
    <n v="182492.48514645724"/>
    <n v="180077.07095538103"/>
    <n v="198492.48514645721"/>
    <n v="175700.1922419953"/>
    <n v="183700.19224199533"/>
    <n v="2027518.5071916129"/>
    <n v="0"/>
    <n v="0"/>
    <n v="0"/>
    <n v="0"/>
    <n v="0"/>
    <n v="0"/>
    <n v="0"/>
    <n v="0"/>
    <n v="0"/>
    <n v="0"/>
    <n v="0"/>
    <n v="0"/>
    <n v="0"/>
    <n v="176000"/>
    <n v="176000"/>
    <n v="176000"/>
    <n v="291200"/>
    <n v="291200"/>
    <n v="291200"/>
    <n v="291200"/>
    <n v="291200"/>
    <n v="291200"/>
    <n v="291200"/>
    <n v="291200"/>
    <n v="291200"/>
    <n v="3148800"/>
    <n v="0"/>
    <n v="0"/>
    <n v="0"/>
    <n v="0"/>
    <n v="0"/>
    <n v="0"/>
    <n v="0"/>
    <n v="0"/>
    <n v="0"/>
    <n v="0"/>
    <n v="0"/>
    <n v="0"/>
    <n v="0"/>
    <n v="291200"/>
    <n v="291200"/>
    <n v="291200"/>
    <n v="291200"/>
    <n v="291200"/>
    <n v="291200"/>
    <n v="291200"/>
    <n v="291200"/>
    <n v="291200"/>
    <n v="291200"/>
    <n v="291200"/>
    <n v="291200"/>
    <n v="34944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085807"/>
    <x v="235"/>
    <s v="BLUE BIRD GROUP"/>
    <s v="LAND TRANSPORTATION"/>
    <x v="3"/>
    <x v="3"/>
    <s v="TREG 3"/>
    <x v="1"/>
    <n v="3565196.5751919197"/>
    <n v="289674"/>
    <n v="275190.3"/>
    <n v="277970"/>
    <n v="275190.3"/>
    <n v="266851.19999999995"/>
    <n v="258512.09999999998"/>
    <n v="272410.59999999998"/>
    <n v="283529.40000000002"/>
    <n v="280749.69999999995"/>
    <n v="280749.69999999995"/>
    <n v="283529.40000000002"/>
    <n v="277970"/>
    <n v="3322326.6999999997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289674"/>
    <n v="966049.52431823779"/>
    <n v="961699.23020126333"/>
    <n v="812677.16343142278"/>
    <n v="853082.86372162704"/>
    <n v="830065.6398549435"/>
    <n v="982776.32728492399"/>
    <n v="881798.53892134409"/>
    <n v="996360.11381648167"/>
    <n v="1001470.2087169569"/>
    <n v="895489.69877694699"/>
    <n v="901059.45347582689"/>
    <n v="10372202.762519976"/>
    <n v="0"/>
    <n v="0"/>
    <n v="0"/>
    <n v="0"/>
    <n v="0"/>
    <n v="0"/>
    <n v="0"/>
    <n v="0"/>
    <n v="0"/>
    <n v="0"/>
    <n v="0"/>
    <n v="0"/>
    <n v="0"/>
    <n v="235000"/>
    <n v="235000"/>
    <n v="235000"/>
    <n v="292600"/>
    <n v="292600"/>
    <n v="292600"/>
    <n v="292600"/>
    <n v="292600"/>
    <n v="292600"/>
    <n v="292600"/>
    <n v="292600"/>
    <n v="292600"/>
    <n v="3338400"/>
    <n v="0"/>
    <n v="0"/>
    <n v="0"/>
    <n v="0"/>
    <n v="0"/>
    <n v="0"/>
    <n v="0"/>
    <n v="0"/>
    <n v="0"/>
    <n v="0"/>
    <n v="0"/>
    <n v="0"/>
    <n v="0"/>
    <n v="292600"/>
    <n v="292600"/>
    <n v="292600"/>
    <n v="292600"/>
    <n v="292600"/>
    <n v="292600"/>
    <n v="292600"/>
    <n v="292600"/>
    <n v="292600"/>
    <n v="292600"/>
    <n v="292600"/>
    <n v="292600"/>
    <n v="35112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001375"/>
    <x v="236"/>
    <s v="WILMAR GROUP"/>
    <s v="AGRICULTURE"/>
    <x v="5"/>
    <x v="3"/>
    <s v="TREG 3"/>
    <x v="1"/>
    <n v="7752440.4290386196"/>
    <n v="265015.02272727271"/>
    <n v="278963.18181818182"/>
    <n v="251066.86363636362"/>
    <n v="223170.54545454544"/>
    <n v="237118.70454545453"/>
    <n v="251066.86363636362"/>
    <n v="320807.65909090906"/>
    <n v="292911.34090909088"/>
    <n v="292911.34090909088"/>
    <n v="320807.65909090906"/>
    <n v="278963.18181818182"/>
    <n v="292911.34090909088"/>
    <n v="3305713.7045454541"/>
    <n v="35512.788306017246"/>
    <n v="37766.00036983272"/>
    <n v="49691.515638303434"/>
    <n v="50663.155373036083"/>
    <n v="66266.563192872447"/>
    <n v="61916.431139864806"/>
    <n v="54371.33039015402"/>
    <n v="61505.405503324182"/>
    <n v="53405.040752745394"/>
    <n v="56204.278380028671"/>
    <n v="69055.193012728938"/>
    <n v="81928.859161417873"/>
    <n v="678286.56122032576"/>
    <n v="300527.81103328994"/>
    <n v="316729.18218801456"/>
    <n v="300758.37927466707"/>
    <n v="273833.70082758152"/>
    <n v="303385.26773832698"/>
    <n v="312983.29477622843"/>
    <n v="375178.98948106309"/>
    <n v="354416.74641241506"/>
    <n v="346316.38166183629"/>
    <n v="377011.93747093773"/>
    <n v="348018.37483091076"/>
    <n v="374840.20007050876"/>
    <n v="3984000.2657657801"/>
    <n v="0"/>
    <n v="0"/>
    <n v="0"/>
    <n v="0"/>
    <n v="0"/>
    <n v="0"/>
    <n v="0"/>
    <n v="0"/>
    <n v="0"/>
    <n v="0"/>
    <n v="0"/>
    <n v="0"/>
    <n v="0"/>
    <n v="294350"/>
    <n v="295350"/>
    <n v="301100"/>
    <n v="301100"/>
    <n v="301100"/>
    <n v="301100"/>
    <n v="301100"/>
    <n v="301100"/>
    <n v="301100"/>
    <n v="301100"/>
    <n v="301100"/>
    <n v="301100"/>
    <n v="3600700"/>
    <n v="0"/>
    <n v="0"/>
    <n v="0"/>
    <n v="0"/>
    <n v="0"/>
    <n v="0"/>
    <n v="0"/>
    <n v="0"/>
    <n v="0"/>
    <n v="0"/>
    <n v="0"/>
    <n v="0"/>
    <n v="0"/>
    <n v="294350"/>
    <n v="295350"/>
    <n v="301100"/>
    <n v="301100"/>
    <n v="301100"/>
    <n v="301100"/>
    <n v="301100"/>
    <n v="301100"/>
    <n v="301100"/>
    <n v="301100"/>
    <n v="301100"/>
    <n v="301100"/>
    <n v="36007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317960"/>
    <x v="237"/>
    <s v="ASTRA GROUP"/>
    <s v="DISCRETE MANUFACTURING"/>
    <x v="6"/>
    <x v="3"/>
    <s v="TREG 3"/>
    <x v="1"/>
    <n v="22869722.756110534"/>
    <n v="289996"/>
    <n v="289996"/>
    <n v="278396.16000000003"/>
    <n v="292779.96159999998"/>
    <n v="278423.99961599999"/>
    <n v="278280.43999615998"/>
    <n v="336278.20439996157"/>
    <n v="293358.78204399964"/>
    <n v="307429.38782044"/>
    <n v="336569.69387820439"/>
    <n v="293361.69693878206"/>
    <n v="321929.21696938784"/>
    <n v="3596799.5432629352"/>
    <n v="218172.81942701849"/>
    <n v="1276305.5821874272"/>
    <n v="1166141.0975053043"/>
    <n v="804934.9151066317"/>
    <n v="1087639.6973946723"/>
    <n v="1572440.5706264935"/>
    <n v="1850528.4460820812"/>
    <n v="2044428.5495021781"/>
    <n v="1674678.2292151917"/>
    <n v="2060481.7258243843"/>
    <n v="2773938.0923094717"/>
    <n v="1737064.093236882"/>
    <n v="18266753.818417739"/>
    <n v="508168.81942701852"/>
    <n v="1566301.5821874272"/>
    <n v="1444537.2575053042"/>
    <n v="1097714.8767066316"/>
    <n v="1366063.6970106722"/>
    <n v="1850721.0106226536"/>
    <n v="2186806.6504820427"/>
    <n v="2337787.3315461776"/>
    <n v="1982107.6170356316"/>
    <n v="2397051.4197025886"/>
    <n v="3067299.7892482537"/>
    <n v="2058993.3102062698"/>
    <n v="21863553.361680672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269996"/>
    <n v="269996"/>
    <n v="269996"/>
    <n v="300000"/>
    <n v="300000"/>
    <n v="300000"/>
    <n v="300000"/>
    <n v="300000"/>
    <n v="300000"/>
    <n v="300000"/>
    <n v="300000"/>
    <n v="300000"/>
    <n v="3509988"/>
    <n v="0"/>
    <n v="0"/>
    <n v="0"/>
    <n v="0"/>
    <n v="0"/>
    <n v="0"/>
    <n v="0"/>
    <n v="0"/>
    <n v="0"/>
    <n v="0"/>
    <n v="0"/>
    <n v="0"/>
    <n v="0"/>
    <n v="300000"/>
    <n v="300000"/>
    <n v="300000"/>
    <n v="300000"/>
    <n v="300000"/>
    <n v="300000"/>
    <n v="300000"/>
    <n v="300000"/>
    <n v="300000"/>
    <n v="300000"/>
    <n v="300000"/>
    <n v="300000"/>
    <n v="36000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222080"/>
    <x v="238"/>
    <s v="AJINOMOTO GROUP"/>
    <s v="PROCESS MANUFACTURING"/>
    <x v="4"/>
    <x v="7"/>
    <s v="TREG 3"/>
    <x v="1"/>
    <n v="0"/>
    <n v="567096.42212668981"/>
    <n v="577000.94496981089"/>
    <n v="616885.85101956176"/>
    <n v="579657.38700286497"/>
    <n v="609037.62229049182"/>
    <n v="600912.9913925099"/>
    <n v="629658.76215012779"/>
    <n v="635934.50598100107"/>
    <n v="627794.56049696647"/>
    <n v="640424.80200335779"/>
    <n v="635752.07896104339"/>
    <n v="599844.07160557376"/>
    <n v="7319999.9999999991"/>
    <n v="1885625.4665052518"/>
    <n v="1918558.5265244518"/>
    <n v="2051177.9394534549"/>
    <n v="1927391.3361708911"/>
    <n v="2025082.1656466043"/>
    <n v="1998067.3400729601"/>
    <n v="2093648.5415758986"/>
    <n v="2114515.720290198"/>
    <n v="2087449.9729114729"/>
    <n v="2129446.1910206443"/>
    <n v="2113909.1408423488"/>
    <n v="1994513.1254927667"/>
    <n v="24339385.466506943"/>
    <n v="2452721.8886319418"/>
    <n v="2495559.4714942626"/>
    <n v="2668063.7904730169"/>
    <n v="2507048.7231737562"/>
    <n v="2634119.7879370963"/>
    <n v="2598980.3314654701"/>
    <n v="2723307.3037260263"/>
    <n v="2750450.2262711991"/>
    <n v="2715244.5334084393"/>
    <n v="2769870.9930240018"/>
    <n v="2749661.219803392"/>
    <n v="2594357.1970983404"/>
    <n v="31659385.466506951"/>
    <n v="4941582.2328302255"/>
    <n v="5142088.3207596643"/>
    <n v="5200167.6767443335"/>
    <n v="5041400.8835760169"/>
    <n v="5300908.0587014994"/>
    <n v="5267931.7796293944"/>
    <n v="5440025.0052966522"/>
    <n v="5516503.1293899361"/>
    <n v="5430748.8535660813"/>
    <n v="5523072.6990475263"/>
    <n v="5624891.6984470263"/>
    <n v="5484201.4723760169"/>
    <n v="63913521.810364373"/>
    <n v="305000"/>
    <n v="305000"/>
    <n v="305000"/>
    <n v="305000"/>
    <n v="305000"/>
    <n v="305000"/>
    <n v="305000"/>
    <n v="305000"/>
    <n v="305000"/>
    <n v="305000"/>
    <n v="305000"/>
    <n v="305000"/>
    <n v="3660000"/>
    <n v="0"/>
    <n v="0"/>
    <n v="0"/>
    <n v="0"/>
    <n v="0"/>
    <n v="0"/>
    <n v="0"/>
    <n v="0"/>
    <n v="0"/>
    <n v="0"/>
    <n v="0"/>
    <n v="0"/>
    <n v="0"/>
    <n v="305000"/>
    <n v="305000"/>
    <n v="305000"/>
    <n v="305000"/>
    <n v="305000"/>
    <n v="305000"/>
    <n v="305000"/>
    <n v="305000"/>
    <n v="305000"/>
    <n v="305000"/>
    <n v="305000"/>
    <n v="305000"/>
    <n v="36600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3001072038"/>
    <x v="239"/>
    <s v="BLUE BIRD GROUP"/>
    <s v="LAND TRANSPORTATION"/>
    <x v="3"/>
    <x v="0"/>
    <s v="TREG 3"/>
    <x v="1"/>
    <n v="10387151.936969697"/>
    <n v="305044.74"/>
    <n v="289792.50299999997"/>
    <n v="292719.7"/>
    <n v="289792.50299999997"/>
    <n v="281010.91200000001"/>
    <n v="272229.321"/>
    <n v="286865.30599999998"/>
    <n v="298574.09399999998"/>
    <n v="295646.897"/>
    <n v="295646.897"/>
    <n v="298574.09399999998"/>
    <n v="292719.7"/>
    <n v="3498616.6669999999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305044.74"/>
    <n v="980651.72731823777"/>
    <n v="976448.9302012634"/>
    <n v="827279.36643142276"/>
    <n v="867242.5757216271"/>
    <n v="843782.86085494352"/>
    <n v="997231.03328492399"/>
    <n v="896843.232921344"/>
    <n v="1011257.3108164817"/>
    <n v="1016367.4057169569"/>
    <n v="910534.392776947"/>
    <n v="915809.15347582684"/>
    <n v="10548492.729519974"/>
    <n v="0"/>
    <n v="0"/>
    <n v="0"/>
    <n v="0"/>
    <n v="0"/>
    <n v="0"/>
    <n v="0"/>
    <n v="0"/>
    <n v="0"/>
    <n v="0"/>
    <n v="0"/>
    <n v="0"/>
    <n v="0"/>
    <n v="312456"/>
    <n v="302790"/>
    <n v="300250"/>
    <n v="301250"/>
    <n v="301250"/>
    <n v="301250"/>
    <n v="301250"/>
    <n v="301250"/>
    <n v="301250"/>
    <n v="301250"/>
    <n v="301250"/>
    <n v="301250"/>
    <n v="3626746"/>
    <n v="0"/>
    <n v="0"/>
    <n v="0"/>
    <n v="0"/>
    <n v="0"/>
    <n v="0"/>
    <n v="0"/>
    <n v="0"/>
    <n v="0"/>
    <n v="0"/>
    <n v="0"/>
    <n v="0"/>
    <n v="0"/>
    <n v="312956"/>
    <n v="303540"/>
    <n v="301250"/>
    <n v="301250"/>
    <n v="301250"/>
    <n v="301250"/>
    <n v="301250"/>
    <n v="301250"/>
    <n v="301250"/>
    <n v="301250"/>
    <n v="301250"/>
    <n v="301250"/>
    <n v="3628996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4600022"/>
    <x v="240"/>
    <s v="PTS"/>
    <s v="EDUCATIONAL INSTITUTION"/>
    <x v="3"/>
    <x v="4"/>
    <s v="TREG 3"/>
    <x v="1"/>
    <n v="75505826.397389933"/>
    <n v="3906406.9679999999"/>
    <n v="3828893.6"/>
    <n v="3828134.9679999999"/>
    <n v="3751500.6719999998"/>
    <n v="3637687.176"/>
    <n v="3678659.5359999994"/>
    <n v="3849000.4639999997"/>
    <n v="3904010.6320000002"/>
    <n v="3885421.0320000001"/>
    <n v="3904769.264"/>
    <n v="3884662.4000000004"/>
    <n v="3866831.432"/>
    <n v="45925978.143999994"/>
    <n v="0"/>
    <n v="11950724.263759997"/>
    <n v="11827387.134146826"/>
    <n v="9297635.5734425317"/>
    <n v="10140840.16137453"/>
    <n v="9886932.8458673004"/>
    <n v="12288154.568081591"/>
    <n v="10349068.613539482"/>
    <n v="12378878.988314027"/>
    <n v="12467275.195482703"/>
    <n v="10585903.080715967"/>
    <n v="10778419.087470157"/>
    <n v="121951219.51219513"/>
    <n v="3906406.9679999999"/>
    <n v="15779617.863759996"/>
    <n v="15655522.102146827"/>
    <n v="13049136.245442532"/>
    <n v="13778527.337374531"/>
    <n v="13565592.381867301"/>
    <n v="16137155.032081591"/>
    <n v="14253079.245539483"/>
    <n v="16264300.020314027"/>
    <n v="16372044.459482703"/>
    <n v="14470565.480715968"/>
    <n v="14645250.519470157"/>
    <n v="167877197.6561951"/>
    <n v="0"/>
    <n v="0"/>
    <n v="0"/>
    <n v="0"/>
    <n v="0"/>
    <n v="0"/>
    <n v="0"/>
    <n v="0"/>
    <n v="0"/>
    <n v="0"/>
    <n v="0"/>
    <n v="0"/>
    <n v="0"/>
    <n v="290000"/>
    <n v="290000"/>
    <n v="290000"/>
    <n v="318700"/>
    <n v="318700"/>
    <n v="318700"/>
    <n v="318700"/>
    <n v="318700"/>
    <n v="318700"/>
    <n v="318700"/>
    <n v="318700"/>
    <n v="318700"/>
    <n v="3738300"/>
    <n v="0"/>
    <n v="0"/>
    <n v="0"/>
    <n v="0"/>
    <n v="0"/>
    <n v="0"/>
    <n v="0"/>
    <n v="0"/>
    <n v="0"/>
    <n v="0"/>
    <n v="0"/>
    <n v="0"/>
    <n v="0"/>
    <n v="318700"/>
    <n v="318700"/>
    <n v="318700"/>
    <n v="318700"/>
    <n v="318700"/>
    <n v="318700"/>
    <n v="318700"/>
    <n v="318700"/>
    <n v="318700"/>
    <n v="318700"/>
    <n v="318700"/>
    <n v="318700"/>
    <n v="38244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256246"/>
    <x v="241"/>
    <s v="AUSTINDO GROUP"/>
    <s v="AGRICULTURE"/>
    <x v="5"/>
    <x v="3"/>
    <s v="TREG 3"/>
    <x v="1"/>
    <n v="17385638.114126213"/>
    <n v="299671.8"/>
    <n v="315444"/>
    <n v="283899.59999999998"/>
    <n v="252355.19999999998"/>
    <n v="268127.39999999997"/>
    <n v="283899.59999999998"/>
    <n v="362760.6"/>
    <n v="331216.19999999995"/>
    <n v="331216.19999999995"/>
    <n v="362760.6"/>
    <n v="315444"/>
    <n v="331216.19999999995"/>
    <n v="3738011.4000000004"/>
    <n v="40156.897843617793"/>
    <n v="42704.768934081119"/>
    <n v="56189.818157527763"/>
    <n v="57288.522016887851"/>
    <n v="74932.432386136657"/>
    <n v="70013.421044262519"/>
    <n v="61481.62575364596"/>
    <n v="69548.644402241611"/>
    <n v="60388.971639235286"/>
    <n v="63554.273627639828"/>
    <n v="78085.739353606448"/>
    <n v="92642.931876789677"/>
    <n v="766988.04703567259"/>
    <n v="339828.69784361776"/>
    <n v="358148.76893408113"/>
    <n v="340089.41815752775"/>
    <n v="309643.72201688786"/>
    <n v="343059.83238613664"/>
    <n v="353913.02104426251"/>
    <n v="424242.22575364594"/>
    <n v="400764.84440224158"/>
    <n v="391605.17163923522"/>
    <n v="426314.87362763978"/>
    <n v="393529.73935360648"/>
    <n v="423859.13187678962"/>
    <n v="4504999.4470356721"/>
    <n v="0"/>
    <n v="0"/>
    <n v="0"/>
    <n v="0"/>
    <n v="0"/>
    <n v="0"/>
    <n v="0"/>
    <n v="0"/>
    <n v="0"/>
    <n v="0"/>
    <n v="0"/>
    <n v="0"/>
    <n v="0"/>
    <n v="336765"/>
    <n v="294233"/>
    <n v="294381"/>
    <n v="266020"/>
    <n v="266020"/>
    <n v="266020"/>
    <n v="266020"/>
    <n v="266020"/>
    <n v="266020"/>
    <n v="266020"/>
    <n v="266020"/>
    <n v="266020"/>
    <n v="3319559"/>
    <n v="0"/>
    <n v="0"/>
    <n v="0"/>
    <n v="0"/>
    <n v="0"/>
    <n v="0"/>
    <n v="0"/>
    <n v="0"/>
    <n v="0"/>
    <n v="0"/>
    <n v="0"/>
    <n v="0"/>
    <n v="0"/>
    <n v="319710"/>
    <n v="257760"/>
    <n v="266020"/>
    <n v="266020"/>
    <n v="266020"/>
    <n v="266020"/>
    <n v="266020"/>
    <n v="266020"/>
    <n v="266020"/>
    <n v="266020"/>
    <n v="266020"/>
    <n v="266020"/>
    <n v="323767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478227"/>
    <x v="242"/>
    <s v="TAN CORP"/>
    <s v="RETAILER"/>
    <x v="4"/>
    <x v="3"/>
    <s v="TREG 3"/>
    <x v="1"/>
    <n v="17678687.887916531"/>
    <n v="284535.98147073772"/>
    <n v="289505.49462266028"/>
    <n v="309517.41930766328"/>
    <n v="290838.34263863013"/>
    <n v="305579.63487259619"/>
    <n v="301503.16791486897"/>
    <n v="315926.12277143198"/>
    <n v="319074.92579804937"/>
    <n v="314990.77487229969"/>
    <n v="321327.89502156182"/>
    <n v="318983.39453608909"/>
    <n v="300966.84617341135"/>
    <n v="3672750"/>
    <n v="1852346.9197955597"/>
    <n v="1884698.7592088601"/>
    <n v="2014977.6324038783"/>
    <n v="1893375.6826129791"/>
    <n v="1989342.41104659"/>
    <n v="1962804.3578493674"/>
    <n v="2056698.6901753219"/>
    <n v="2077197.5935380848"/>
    <n v="2050609.5172315717"/>
    <n v="2091864.5631775528"/>
    <n v="2076601.7193351781"/>
    <n v="1959312.869986661"/>
    <n v="23909830.716361605"/>
    <n v="2136882.9012662973"/>
    <n v="2174204.2538315202"/>
    <n v="2324495.0517115416"/>
    <n v="2184214.0252516093"/>
    <n v="2294922.045919186"/>
    <n v="2264307.5257642362"/>
    <n v="2372624.812946754"/>
    <n v="2396272.5193361342"/>
    <n v="2365600.2921038712"/>
    <n v="2413192.4581991145"/>
    <n v="2395585.1138712671"/>
    <n v="2260279.7161600725"/>
    <n v="27582580.716361605"/>
    <n v="0"/>
    <n v="0"/>
    <n v="0"/>
    <n v="0"/>
    <n v="0"/>
    <n v="0"/>
    <n v="0"/>
    <n v="0"/>
    <n v="0"/>
    <n v="0"/>
    <n v="0"/>
    <n v="0"/>
    <n v="0"/>
    <n v="295000"/>
    <n v="295000"/>
    <n v="295000"/>
    <n v="327600"/>
    <n v="327600"/>
    <n v="327600"/>
    <n v="327600"/>
    <n v="327600"/>
    <n v="327600"/>
    <n v="327600"/>
    <n v="327600"/>
    <n v="327600"/>
    <n v="3833400"/>
    <n v="0"/>
    <n v="0"/>
    <n v="0"/>
    <n v="0"/>
    <n v="0"/>
    <n v="0"/>
    <n v="0"/>
    <n v="0"/>
    <n v="0"/>
    <n v="0"/>
    <n v="0"/>
    <n v="0"/>
    <n v="0"/>
    <n v="327600"/>
    <n v="327600"/>
    <n v="327600"/>
    <n v="327600"/>
    <n v="327600"/>
    <n v="327600"/>
    <n v="327600"/>
    <n v="327600"/>
    <n v="327600"/>
    <n v="327600"/>
    <n v="327600"/>
    <n v="327600"/>
    <n v="39312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658106"/>
    <x v="243"/>
    <s v="SALIM GROUP"/>
    <s v="RETAILER"/>
    <x v="6"/>
    <x v="4"/>
    <s v="TREG 3"/>
    <x v="1"/>
    <n v="0"/>
    <n v="649998"/>
    <n v="649998"/>
    <n v="623998.07999999996"/>
    <n v="656237.98080000002"/>
    <n v="624060.47980800003"/>
    <n v="623738.70479808003"/>
    <n v="753735.08704798075"/>
    <n v="657535.35087047983"/>
    <n v="689073.25350870483"/>
    <n v="754388.43253508699"/>
    <n v="657541.88432535087"/>
    <n v="721573.21884325356"/>
    <n v="8061878.4725369364"/>
    <n v="55014.922994736604"/>
    <n v="321835.93495376653"/>
    <n v="294056.62377532152"/>
    <n v="202974.10322086222"/>
    <n v="274261.54346509941"/>
    <n v="396509.96459599829"/>
    <n v="466633.19577639177"/>
    <n v="515527.45898637181"/>
    <n v="422290.43041750218"/>
    <n v="519575.46213133977"/>
    <n v="699482.13962381962"/>
    <n v="438021.78281111002"/>
    <n v="4606183.5627523204"/>
    <n v="705012.92299473658"/>
    <n v="971833.93495376653"/>
    <n v="918054.70377532148"/>
    <n v="859212.08402086224"/>
    <n v="898322.02327309945"/>
    <n v="1020248.6693940783"/>
    <n v="1220368.2828243724"/>
    <n v="1173062.8098568516"/>
    <n v="1111363.683926207"/>
    <n v="1273963.8946664268"/>
    <n v="1357024.0239491705"/>
    <n v="1159595.0016543637"/>
    <n v="12668062.035289256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284999"/>
    <n v="284999"/>
    <n v="284999"/>
    <n v="337600"/>
    <n v="337600"/>
    <n v="337600"/>
    <n v="337600"/>
    <n v="337600"/>
    <n v="337600"/>
    <n v="337600"/>
    <n v="337600"/>
    <n v="337600"/>
    <n v="3893397"/>
    <n v="0"/>
    <n v="0"/>
    <n v="0"/>
    <n v="0"/>
    <n v="0"/>
    <n v="0"/>
    <n v="0"/>
    <n v="0"/>
    <n v="0"/>
    <n v="0"/>
    <n v="0"/>
    <n v="0"/>
    <n v="0"/>
    <n v="337600"/>
    <n v="337600"/>
    <n v="337600"/>
    <n v="337600"/>
    <n v="337600"/>
    <n v="337600"/>
    <n v="337600"/>
    <n v="337600"/>
    <n v="337600"/>
    <n v="337600"/>
    <n v="337600"/>
    <n v="337600"/>
    <n v="40512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014658"/>
    <x v="244"/>
    <s v="SALIM GROUP"/>
    <s v="RETAILER"/>
    <x v="6"/>
    <x v="4"/>
    <s v="TREG 3"/>
    <x v="1"/>
    <n v="0"/>
    <n v="741186"/>
    <n v="741186"/>
    <n v="711538.55999999994"/>
    <n v="748301.38560000004"/>
    <n v="711609.71385599999"/>
    <n v="711242.79713855998"/>
    <n v="859476.32797138556"/>
    <n v="749780.76327971381"/>
    <n v="785743.10763279721"/>
    <n v="860221.33107632783"/>
    <n v="749788.21331076324"/>
    <n v="822802.48213310773"/>
    <n v="9192876.6819986552"/>
    <n v="56767.886322469421"/>
    <n v="332090.72694128839"/>
    <n v="303426.27203974576"/>
    <n v="209441.55132507329"/>
    <n v="283000.4528687846"/>
    <n v="409144.12618673471"/>
    <n v="481501.72298994509"/>
    <n v="531953.92440428853"/>
    <n v="435746.04569201986"/>
    <n v="536130.91075376549"/>
    <n v="721770.02938932832"/>
    <n v="451978.6526969315"/>
    <n v="4752952.3016103758"/>
    <n v="797953.88632246945"/>
    <n v="1073276.7269412884"/>
    <n v="1014964.8320397458"/>
    <n v="957742.93692507339"/>
    <n v="994610.16672478453"/>
    <n v="1120386.9233252946"/>
    <n v="1340978.0509613305"/>
    <n v="1281734.6876840023"/>
    <n v="1221489.1533248171"/>
    <n v="1396352.2418300933"/>
    <n v="1471558.2427000916"/>
    <n v="1274781.1348300392"/>
    <n v="13945828.983609028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344320"/>
    <n v="338200"/>
    <n v="350410"/>
    <n v="350410"/>
    <n v="350410"/>
    <n v="350410"/>
    <n v="350410"/>
    <n v="350410"/>
    <n v="350410"/>
    <n v="350410"/>
    <n v="350410"/>
    <n v="350410"/>
    <n v="4186620"/>
    <n v="0"/>
    <n v="0"/>
    <n v="0"/>
    <n v="0"/>
    <n v="0"/>
    <n v="0"/>
    <n v="0"/>
    <n v="0"/>
    <n v="0"/>
    <n v="0"/>
    <n v="0"/>
    <n v="0"/>
    <n v="0"/>
    <n v="344320"/>
    <n v="338200"/>
    <n v="350410"/>
    <n v="350410"/>
    <n v="350410"/>
    <n v="350410"/>
    <n v="350410"/>
    <n v="350410"/>
    <n v="350410"/>
    <n v="350410"/>
    <n v="350410"/>
    <n v="350410"/>
    <n v="418662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025803"/>
    <x v="245"/>
    <s v="GUDANG GARAM"/>
    <s v="PROFESSIONAL SERVICE (DIGITAL)"/>
    <x v="4"/>
    <x v="3"/>
    <s v="TREG 3"/>
    <x v="1"/>
    <n v="18398687.887916535"/>
    <n v="361553.60221798654"/>
    <n v="367868.25308238709"/>
    <n v="393296.96483890706"/>
    <n v="369561.8736884424"/>
    <n v="388293.30892200908"/>
    <n v="383113.43217928347"/>
    <n v="401440.36312159756"/>
    <n v="405441.47774711461"/>
    <n v="400251.83715553064"/>
    <n v="408304.27609773708"/>
    <n v="405325.1709893322"/>
    <n v="382431.93995967205"/>
    <n v="4666882.5"/>
    <n v="1861417.6675745365"/>
    <n v="1893927.9305381814"/>
    <n v="2024844.7656543993"/>
    <n v="1902647.3439223657"/>
    <n v="1999084.0113179996"/>
    <n v="1972416.0040692303"/>
    <n v="2066770.1270517311"/>
    <n v="2087369.4113853381"/>
    <n v="2060651.1360693807"/>
    <n v="2102108.2036304204"/>
    <n v="2086770.6192492167"/>
    <n v="1968907.41875818"/>
    <n v="24026914.639220983"/>
    <n v="2222971.2697925232"/>
    <n v="2261796.1836205684"/>
    <n v="2418141.7304933062"/>
    <n v="2272209.2176108081"/>
    <n v="2387377.3202400086"/>
    <n v="2355529.4362485139"/>
    <n v="2468210.4901733287"/>
    <n v="2492810.8891324527"/>
    <n v="2460902.9732249114"/>
    <n v="2510412.4797281576"/>
    <n v="2492095.790238549"/>
    <n v="2351339.3587178523"/>
    <n v="28693797.139220979"/>
    <n v="4941582.2328302255"/>
    <n v="5142088.3207596643"/>
    <n v="5200167.6767443335"/>
    <n v="5041400.8835760169"/>
    <n v="5300908.0587014994"/>
    <n v="5267931.7796293944"/>
    <n v="5440025.0052966522"/>
    <n v="5516503.1293899361"/>
    <n v="5430748.8535660813"/>
    <n v="5523072.6990475263"/>
    <n v="5624891.6984470263"/>
    <n v="5484201.4723760169"/>
    <n v="63913521.810364373"/>
    <n v="345600"/>
    <n v="346060"/>
    <n v="348829"/>
    <n v="345350"/>
    <n v="345350"/>
    <n v="345350"/>
    <n v="345350"/>
    <n v="345350"/>
    <n v="345350"/>
    <n v="345350"/>
    <n v="345350"/>
    <n v="345350"/>
    <n v="4148639"/>
    <n v="0"/>
    <n v="0"/>
    <n v="0"/>
    <n v="0"/>
    <n v="0"/>
    <n v="0"/>
    <n v="0"/>
    <n v="0"/>
    <n v="0"/>
    <n v="0"/>
    <n v="0"/>
    <n v="0"/>
    <n v="0"/>
    <n v="345600"/>
    <n v="342850"/>
    <n v="345350"/>
    <n v="345350"/>
    <n v="345350"/>
    <n v="345350"/>
    <n v="345350"/>
    <n v="345350"/>
    <n v="345350"/>
    <n v="345350"/>
    <n v="345350"/>
    <n v="345350"/>
    <n v="414195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4605184"/>
    <x v="246"/>
    <s v="ARMADA GROUP"/>
    <s v="RETAILER"/>
    <x v="3"/>
    <x v="5"/>
    <s v="TREG 3"/>
    <x v="1"/>
    <n v="21301424.675141372"/>
    <n v="499300"/>
    <n v="485440"/>
    <n v="488100"/>
    <n v="485440"/>
    <n v="477460"/>
    <n v="469480"/>
    <n v="482780"/>
    <n v="493420"/>
    <n v="490760"/>
    <n v="490760"/>
    <n v="493420"/>
    <n v="488100"/>
    <n v="5844460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499300"/>
    <n v="1176299.2243182377"/>
    <n v="1171829.2302012634"/>
    <n v="1022926.8634314229"/>
    <n v="1063691.6637216271"/>
    <n v="1041033.5398549435"/>
    <n v="1193145.7272849241"/>
    <n v="1091689.1389213442"/>
    <n v="1206370.4138164818"/>
    <n v="1211480.5087169569"/>
    <n v="1105380.298776947"/>
    <n v="1111189.4534758269"/>
    <n v="12894336.062519977"/>
    <n v="0"/>
    <n v="0"/>
    <n v="0"/>
    <n v="0"/>
    <n v="0"/>
    <n v="0"/>
    <n v="0"/>
    <n v="0"/>
    <n v="0"/>
    <n v="0"/>
    <n v="0"/>
    <n v="0"/>
    <n v="0"/>
    <n v="300000"/>
    <n v="300000"/>
    <n v="300000"/>
    <n v="348100"/>
    <n v="348100"/>
    <n v="348100"/>
    <n v="348100"/>
    <n v="348100"/>
    <n v="348100"/>
    <n v="348100"/>
    <n v="348100"/>
    <n v="348100"/>
    <n v="4032900"/>
    <n v="0"/>
    <n v="0"/>
    <n v="0"/>
    <n v="0"/>
    <n v="0"/>
    <n v="0"/>
    <n v="0"/>
    <n v="0"/>
    <n v="0"/>
    <n v="0"/>
    <n v="0"/>
    <n v="0"/>
    <n v="0"/>
    <n v="348100"/>
    <n v="348100"/>
    <n v="348100"/>
    <n v="348100"/>
    <n v="348100"/>
    <n v="348100"/>
    <n v="348100"/>
    <n v="348100"/>
    <n v="348100"/>
    <n v="348100"/>
    <n v="348100"/>
    <n v="348100"/>
    <n v="41772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305950"/>
    <x v="247"/>
    <s v="ASTRA GROUP"/>
    <s v="HIGH RISE BUILDING"/>
    <x v="6"/>
    <x v="3"/>
    <s v="TREG 3"/>
    <x v="1"/>
    <n v="22869722.756110534"/>
    <n v="326000"/>
    <n v="326000"/>
    <n v="312960"/>
    <n v="329129.59999999998"/>
    <n v="312991.29599999997"/>
    <n v="312829.91295999999"/>
    <n v="378028.2991296"/>
    <n v="329780.28299129597"/>
    <n v="345597.80282991298"/>
    <n v="378355.97802829911"/>
    <n v="329783.55978028302"/>
    <n v="361897.83559780283"/>
    <n v="4043354.5673171943"/>
    <n v="189555.53858884436"/>
    <n v="1108895.1990942904"/>
    <n v="1013180.763711712"/>
    <n v="699353.25473961316"/>
    <n v="944976.23109839589"/>
    <n v="1366186.7690340828"/>
    <n v="1607798.4287515967"/>
    <n v="1776265.0536627902"/>
    <n v="1455014.1238289629"/>
    <n v="1790212.5678023109"/>
    <n v="2410086.327347138"/>
    <n v="1509216.9621386072"/>
    <n v="15870741.219798347"/>
    <n v="515555.53858884436"/>
    <n v="1434895.1990942904"/>
    <n v="1326140.7637117119"/>
    <n v="1028482.8547396131"/>
    <n v="1257967.5270983959"/>
    <n v="1679016.6819940829"/>
    <n v="1985826.7278811967"/>
    <n v="2106045.3366540861"/>
    <n v="1800611.9266588758"/>
    <n v="2168568.5458306102"/>
    <n v="2739869.8871274209"/>
    <n v="1871114.7977364101"/>
    <n v="19914095.78711554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305000"/>
    <n v="305000"/>
    <n v="305000"/>
    <n v="354100"/>
    <n v="354100"/>
    <n v="354100"/>
    <n v="354100"/>
    <n v="354100"/>
    <n v="354100"/>
    <n v="354100"/>
    <n v="354100"/>
    <n v="354100"/>
    <n v="4101900"/>
    <n v="0"/>
    <n v="0"/>
    <n v="0"/>
    <n v="0"/>
    <n v="0"/>
    <n v="0"/>
    <n v="0"/>
    <n v="0"/>
    <n v="0"/>
    <n v="0"/>
    <n v="0"/>
    <n v="0"/>
    <n v="0"/>
    <n v="353100"/>
    <n v="353100"/>
    <n v="354100"/>
    <n v="354100"/>
    <n v="354100"/>
    <n v="354100"/>
    <n v="354100"/>
    <n v="354100"/>
    <n v="354100"/>
    <n v="354100"/>
    <n v="354100"/>
    <n v="354100"/>
    <n v="42472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043666"/>
    <x v="248"/>
    <s v="TRIPUTRA GROUP"/>
    <s v="MINING COMPANY"/>
    <x v="6"/>
    <x v="3"/>
    <s v="TREG 3"/>
    <x v="1"/>
    <n v="22869722.756110534"/>
    <n v="347850"/>
    <n v="347850"/>
    <n v="333936"/>
    <n v="351189.36"/>
    <n v="333969.39360000001"/>
    <n v="333797.193936"/>
    <n v="403365.47193935997"/>
    <n v="351883.65471939358"/>
    <n v="368761.33654719393"/>
    <n v="403715.11336547189"/>
    <n v="351887.1511336547"/>
    <n v="386153.87151133659"/>
    <n v="4314358.5467524109"/>
    <n v="170091.42729580097"/>
    <n v="995030.63080906158"/>
    <n v="909144.43065773253"/>
    <n v="627541.63855186512"/>
    <n v="847943.33684319037"/>
    <n v="1225902.7577225415"/>
    <n v="1442705.0329744336"/>
    <n v="1593873.017282214"/>
    <n v="1305609.0626527464"/>
    <n v="1606388.3603045309"/>
    <n v="2162611.6882490031"/>
    <n v="1354246.1966568776"/>
    <n v="14241087.58"/>
    <n v="517941.427295801"/>
    <n v="1342880.6308090617"/>
    <n v="1243080.4306577325"/>
    <n v="978730.99855186511"/>
    <n v="1181912.7304431903"/>
    <n v="1559699.9516585413"/>
    <n v="1846070.5049137936"/>
    <n v="1945756.6720016077"/>
    <n v="1674370.3991999403"/>
    <n v="2010103.4736700028"/>
    <n v="2514498.8393826578"/>
    <n v="1740400.0681682143"/>
    <n v="18555446.126752406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355370"/>
    <n v="358506"/>
    <n v="350244"/>
    <n v="350244"/>
    <n v="350244"/>
    <n v="350244"/>
    <n v="350244"/>
    <n v="350244"/>
    <n v="350244"/>
    <n v="350244"/>
    <n v="350244"/>
    <n v="350244"/>
    <n v="4216316"/>
    <n v="0"/>
    <n v="0"/>
    <n v="0"/>
    <n v="0"/>
    <n v="0"/>
    <n v="0"/>
    <n v="0"/>
    <n v="0"/>
    <n v="0"/>
    <n v="0"/>
    <n v="0"/>
    <n v="0"/>
    <n v="0"/>
    <n v="355370"/>
    <n v="358506"/>
    <n v="350244"/>
    <n v="350244"/>
    <n v="350244"/>
    <n v="350244"/>
    <n v="350244"/>
    <n v="350244"/>
    <n v="350244"/>
    <n v="350244"/>
    <n v="350244"/>
    <n v="350244"/>
    <n v="4216316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008958"/>
    <x v="249"/>
    <s v="KOMPAS GROUP"/>
    <s v="MEDIA"/>
    <x v="2"/>
    <x v="3"/>
    <s v="TREG 3"/>
    <x v="1"/>
    <n v="26292448.87480963"/>
    <n v="272045.45454545453"/>
    <n v="286363.63636363635"/>
    <n v="257727.27272727271"/>
    <n v="229090.90909090906"/>
    <n v="243409.09090909088"/>
    <n v="257727.27272727271"/>
    <n v="329318.18181818182"/>
    <n v="300681.81818181818"/>
    <n v="300681.81818181818"/>
    <n v="329318.18181818182"/>
    <n v="286363.63636363635"/>
    <n v="300681.81818181818"/>
    <n v="3393409.0909090908"/>
    <n v="3945.5621916125542"/>
    <n v="7538.4012954545469"/>
    <n v="8292.2414250000002"/>
    <n v="8070.2773868560616"/>
    <n v="12959.003111586177"/>
    <n v="11663.102800427558"/>
    <n v="6587.4932483896391"/>
    <n v="14492.485146457208"/>
    <n v="12077.070955381005"/>
    <n v="14492.485146457208"/>
    <n v="15700.192241995306"/>
    <n v="15700.192241995306"/>
    <n v="131518.50719161259"/>
    <n v="275991.01673706708"/>
    <n v="293902.03765909089"/>
    <n v="266019.51415227272"/>
    <n v="237161.18647776512"/>
    <n v="256368.09402067706"/>
    <n v="269390.37552770029"/>
    <n v="335905.67506657145"/>
    <n v="315174.30332827539"/>
    <n v="312758.88913719921"/>
    <n v="343810.66696463904"/>
    <n v="302063.82860563166"/>
    <n v="316382.01042381348"/>
    <n v="3524927.5981007037"/>
    <n v="0"/>
    <n v="0"/>
    <n v="0"/>
    <n v="0"/>
    <n v="0"/>
    <n v="0"/>
    <n v="0"/>
    <n v="0"/>
    <n v="0"/>
    <n v="0"/>
    <n v="0"/>
    <n v="0"/>
    <n v="0"/>
    <n v="328518"/>
    <n v="335019"/>
    <n v="350469"/>
    <n v="353400"/>
    <n v="353400"/>
    <n v="353400"/>
    <n v="353400"/>
    <n v="353400"/>
    <n v="353400"/>
    <n v="353400"/>
    <n v="353400"/>
    <n v="353400"/>
    <n v="4194606"/>
    <n v="0"/>
    <n v="0"/>
    <n v="0"/>
    <n v="0"/>
    <n v="0"/>
    <n v="0"/>
    <n v="0"/>
    <n v="0"/>
    <n v="0"/>
    <n v="0"/>
    <n v="0"/>
    <n v="0"/>
    <n v="0"/>
    <n v="359070"/>
    <n v="355290"/>
    <n v="353400"/>
    <n v="353400"/>
    <n v="353400"/>
    <n v="353400"/>
    <n v="353400"/>
    <n v="353400"/>
    <n v="353400"/>
    <n v="353400"/>
    <n v="353400"/>
    <n v="353400"/>
    <n v="424836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2925419"/>
    <x v="250"/>
    <s v="GOBEL GROUP"/>
    <s v="DISCRETE MANUFACTURING"/>
    <x v="4"/>
    <x v="2"/>
    <s v="TREG 3"/>
    <x v="1"/>
    <n v="5894863.8717338163"/>
    <n v="357395.51877351088"/>
    <n v="363637.54736266413"/>
    <n v="388773.81367065175"/>
    <n v="365311.6903151708"/>
    <n v="383827.70280019299"/>
    <n v="378707.39774917846"/>
    <n v="396823.55798509711"/>
    <n v="400778.65739079134"/>
    <n v="395648.70078104094"/>
    <n v="403608.53184201528"/>
    <n v="400663.68823053536"/>
    <n v="378033.74309915153"/>
    <n v="4613210.55"/>
    <n v="1860927.9494320799"/>
    <n v="1893429.6593096193"/>
    <n v="2024312.0516726463"/>
    <n v="1902146.7787137905"/>
    <n v="1998558.0747022196"/>
    <n v="1971897.0835075045"/>
    <n v="2066226.3829769136"/>
    <n v="2086820.2478695023"/>
    <n v="2060109.0018325646"/>
    <n v="2101555.1625034036"/>
    <n v="2086221.613268886"/>
    <n v="1968389.4212659572"/>
    <n v="24020593.427055087"/>
    <n v="2218323.4682055907"/>
    <n v="2257067.2066722834"/>
    <n v="2413085.8653432978"/>
    <n v="2267458.4690289614"/>
    <n v="2382385.7775024124"/>
    <n v="2350604.4812566829"/>
    <n v="2463049.9409620105"/>
    <n v="2487598.9052602937"/>
    <n v="2455757.7026136057"/>
    <n v="2505163.6943454188"/>
    <n v="2486885.3014994212"/>
    <n v="2346423.1643651086"/>
    <n v="28633803.977055091"/>
    <n v="4941582.2328302255"/>
    <n v="5142088.3207596643"/>
    <n v="5200167.6767443335"/>
    <n v="5041400.8835760169"/>
    <n v="5300908.0587014994"/>
    <n v="5267931.7796293944"/>
    <n v="5440025.0052966522"/>
    <n v="5516503.1293899361"/>
    <n v="5430748.8535660813"/>
    <n v="5523072.6990475263"/>
    <n v="5624891.6984470263"/>
    <n v="5484201.4723760169"/>
    <n v="63913521.810364373"/>
    <n v="359180"/>
    <n v="371940"/>
    <n v="374300"/>
    <n v="374300"/>
    <n v="374300"/>
    <n v="374300"/>
    <n v="374300"/>
    <n v="374300"/>
    <n v="374300"/>
    <n v="374300"/>
    <n v="374300"/>
    <n v="374300"/>
    <n v="4474120"/>
    <n v="0"/>
    <n v="0"/>
    <n v="0"/>
    <n v="0"/>
    <n v="0"/>
    <n v="0"/>
    <n v="0"/>
    <n v="0"/>
    <n v="0"/>
    <n v="0"/>
    <n v="0"/>
    <n v="0"/>
    <n v="0"/>
    <n v="359180"/>
    <n v="371940"/>
    <n v="374300"/>
    <n v="374300"/>
    <n v="374300"/>
    <n v="374300"/>
    <n v="374300"/>
    <n v="374300"/>
    <n v="374300"/>
    <n v="374300"/>
    <n v="374300"/>
    <n v="374300"/>
    <n v="447412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278841"/>
    <x v="251"/>
    <s v="DJARUM GROUP"/>
    <s v="PROCESS MANUFACTURING"/>
    <x v="4"/>
    <x v="3"/>
    <s v="TREG 3"/>
    <x v="1"/>
    <n v="18815507.887916535"/>
    <n v="295051.27391139528"/>
    <n v="300204.44005444413"/>
    <n v="320955.9240713655"/>
    <n v="301586.54471132957"/>
    <n v="316872.61514168442"/>
    <n v="312645.49854743812"/>
    <n v="327601.4671458528"/>
    <n v="330866.63712364371"/>
    <n v="326631.55259317363"/>
    <n v="333202.86692503659"/>
    <n v="330771.72323857195"/>
    <n v="312089.35653606401"/>
    <n v="3808479.8999999994"/>
    <n v="1853585.3580208123"/>
    <n v="1885958.8271591703"/>
    <n v="2016324.8019304555"/>
    <n v="1894641.5517625716"/>
    <n v="1990672.4414305463"/>
    <n v="1964116.6454772817"/>
    <n v="2058073.7534793499"/>
    <n v="2078586.3619560029"/>
    <n v="2051980.5094491022"/>
    <n v="2093263.1376073232"/>
    <n v="2077990.0893647694"/>
    <n v="1960622.8232829303"/>
    <n v="23925816.300920319"/>
    <n v="2148636.6319322074"/>
    <n v="2186163.2672136147"/>
    <n v="2337280.726001821"/>
    <n v="2196228.0964739011"/>
    <n v="2307545.0565722305"/>
    <n v="2276762.1440247199"/>
    <n v="2385675.2206252026"/>
    <n v="2409452.9990796465"/>
    <n v="2378612.0620422759"/>
    <n v="2426466.00453236"/>
    <n v="2408761.8126033414"/>
    <n v="2272712.1798189944"/>
    <n v="27734296.200920321"/>
    <n v="4941582.2328302255"/>
    <n v="5142088.3207596643"/>
    <n v="5200167.6767443335"/>
    <n v="5041400.8835760169"/>
    <n v="5300908.0587014994"/>
    <n v="5267931.7796293944"/>
    <n v="5440025.0052966522"/>
    <n v="5516503.1293899361"/>
    <n v="5430748.8535660813"/>
    <n v="5523072.6990475263"/>
    <n v="5624891.6984470263"/>
    <n v="5484201.4723760169"/>
    <n v="63913521.810364373"/>
    <n v="305085"/>
    <n v="301600"/>
    <n v="309253"/>
    <n v="366853"/>
    <n v="366853"/>
    <n v="366853"/>
    <n v="366853"/>
    <n v="366853"/>
    <n v="366853"/>
    <n v="366853"/>
    <n v="366853"/>
    <n v="366853"/>
    <n v="4217615"/>
    <n v="0"/>
    <n v="0"/>
    <n v="0"/>
    <n v="0"/>
    <n v="0"/>
    <n v="0"/>
    <n v="0"/>
    <n v="0"/>
    <n v="0"/>
    <n v="0"/>
    <n v="0"/>
    <n v="0"/>
    <n v="0"/>
    <n v="360485"/>
    <n v="359200"/>
    <n v="366853"/>
    <n v="366853"/>
    <n v="366853"/>
    <n v="366853"/>
    <n v="366853"/>
    <n v="366853"/>
    <n v="366853"/>
    <n v="366853"/>
    <n v="366853"/>
    <n v="366853"/>
    <n v="4388215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439531"/>
    <x v="252"/>
    <s v="ALAM SUTERA GROUP/ ARGO MANUNGGAL"/>
    <s v="DEVELOPER"/>
    <x v="5"/>
    <x v="3"/>
    <s v="TREG 3"/>
    <x v="1"/>
    <n v="251811.95093939899"/>
    <n v="280638.63636363635"/>
    <n v="295409.09090909094"/>
    <n v="265868.18181818182"/>
    <n v="236327.27272727274"/>
    <n v="251097.72727272729"/>
    <n v="265868.18181818182"/>
    <n v="339720.45454545453"/>
    <n v="310179.54545454547"/>
    <n v="310179.54545454547"/>
    <n v="339720.45454545453"/>
    <n v="295409.09090909094"/>
    <n v="310179.54545454547"/>
    <n v="3500597.7272727275"/>
    <n v="37606.39823776127"/>
    <n v="39992.445468291327"/>
    <n v="52621.013873341719"/>
    <n v="53649.93535630501"/>
    <n v="70173.221652006541"/>
    <n v="65566.633260169809"/>
    <n v="57576.720975822973"/>
    <n v="65131.37614545157"/>
    <n v="56553.464998165662"/>
    <n v="59517.728014255117"/>
    <n v="73126.251491272938"/>
    <n v="86758.867770112192"/>
    <n v="718274.05724295625"/>
    <n v="318245.03460139764"/>
    <n v="335401.53637738229"/>
    <n v="318489.19569152355"/>
    <n v="289977.20808357775"/>
    <n v="321270.94892473385"/>
    <n v="331434.81507835165"/>
    <n v="397297.17552127747"/>
    <n v="375310.92159999703"/>
    <n v="366733.01045271114"/>
    <n v="399238.18255970965"/>
    <n v="368535.34240036388"/>
    <n v="396938.41322465765"/>
    <n v="4218871.7845156835"/>
    <n v="0"/>
    <n v="0"/>
    <n v="0"/>
    <n v="0"/>
    <n v="0"/>
    <n v="0"/>
    <n v="0"/>
    <n v="0"/>
    <n v="0"/>
    <n v="0"/>
    <n v="0"/>
    <n v="0"/>
    <n v="0"/>
    <n v="305000"/>
    <n v="305000"/>
    <n v="305000"/>
    <n v="362600"/>
    <n v="362600"/>
    <n v="362600"/>
    <n v="362600"/>
    <n v="362600"/>
    <n v="362600"/>
    <n v="362600"/>
    <n v="362600"/>
    <n v="362600"/>
    <n v="4178400"/>
    <n v="0"/>
    <n v="0"/>
    <n v="0"/>
    <n v="0"/>
    <n v="0"/>
    <n v="0"/>
    <n v="0"/>
    <n v="0"/>
    <n v="0"/>
    <n v="0"/>
    <n v="0"/>
    <n v="0"/>
    <n v="0"/>
    <n v="362600"/>
    <n v="362600"/>
    <n v="362600"/>
    <n v="362600"/>
    <n v="362600"/>
    <n v="362600"/>
    <n v="362600"/>
    <n v="362600"/>
    <n v="362600"/>
    <n v="362600"/>
    <n v="362600"/>
    <n v="362600"/>
    <n v="43512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086913"/>
    <x v="253"/>
    <s v="ASTRA GROUP"/>
    <s v="MULTIFINANCE"/>
    <x v="6"/>
    <x v="0"/>
    <s v="TREG 3"/>
    <x v="1"/>
    <n v="0"/>
    <n v="630000"/>
    <n v="630000"/>
    <n v="604800"/>
    <n v="636048"/>
    <n v="604860.48"/>
    <n v="604548.60479999997"/>
    <n v="730545.48604800005"/>
    <n v="637305.45486048004"/>
    <n v="667873.05454860476"/>
    <n v="731178.73054548609"/>
    <n v="637311.78730545484"/>
    <n v="699373.11787305458"/>
    <n v="7813844.7159810802"/>
    <n v="54630.489071106269"/>
    <n v="319587.00603585545"/>
    <n v="292001.81145361293"/>
    <n v="201555.75840369309"/>
    <n v="272345.05543756392"/>
    <n v="393739.22761863767"/>
    <n v="463372.45086240466"/>
    <n v="511925.05016692716"/>
    <n v="419339.54439894913"/>
    <n v="515944.76662807958"/>
    <n v="694594.29013122548"/>
    <n v="434960.96906394296"/>
    <n v="4573996.419271999"/>
    <n v="684630.48907110631"/>
    <n v="949587.00603585551"/>
    <n v="896801.81145361299"/>
    <n v="837603.75840369309"/>
    <n v="877205.5354375639"/>
    <n v="998287.83241863758"/>
    <n v="1193917.9369104048"/>
    <n v="1149230.5050274073"/>
    <n v="1087212.5989475539"/>
    <n v="1247123.4971735657"/>
    <n v="1331906.0774366804"/>
    <n v="1134334.0869369975"/>
    <n v="12387841.135253079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315000"/>
    <n v="315000"/>
    <n v="315000"/>
    <n v="363100"/>
    <n v="363100"/>
    <n v="363100"/>
    <n v="363100"/>
    <n v="363100"/>
    <n v="363100"/>
    <n v="363100"/>
    <n v="363100"/>
    <n v="363100"/>
    <n v="4212900"/>
    <n v="0"/>
    <n v="0"/>
    <n v="0"/>
    <n v="0"/>
    <n v="0"/>
    <n v="0"/>
    <n v="0"/>
    <n v="0"/>
    <n v="0"/>
    <n v="0"/>
    <n v="0"/>
    <n v="0"/>
    <n v="0"/>
    <n v="363100"/>
    <n v="363100"/>
    <n v="363100"/>
    <n v="363100"/>
    <n v="363100"/>
    <n v="363100"/>
    <n v="363100"/>
    <n v="363100"/>
    <n v="363100"/>
    <n v="363100"/>
    <n v="363100"/>
    <n v="363100"/>
    <n v="43572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390186"/>
    <x v="254"/>
    <s v="BENTO GROUP"/>
    <s v="CAFE &amp; RESTO"/>
    <x v="2"/>
    <x v="6"/>
    <s v="TREG 3"/>
    <x v="1"/>
    <n v="0"/>
    <n v="544090.90909090906"/>
    <n v="572727.27272727271"/>
    <n v="515454.54545454541"/>
    <n v="458181.81818181812"/>
    <n v="486818.18181818177"/>
    <n v="515454.54545454541"/>
    <n v="658636.36363636365"/>
    <n v="601363.63636363635"/>
    <n v="601363.63636363635"/>
    <n v="658636.36363636365"/>
    <n v="572727.27272727271"/>
    <n v="601363.63636363635"/>
    <n v="6786818.1818181816"/>
    <n v="184126.23560858588"/>
    <n v="351792.06045454554"/>
    <n v="386971.26650000003"/>
    <n v="376612.94471994956"/>
    <n v="604753.47854068817"/>
    <n v="544278.13068661944"/>
    <n v="307416.35159151646"/>
    <n v="676315.9735013363"/>
    <n v="563596.64458444691"/>
    <n v="676315.9735013363"/>
    <n v="732675.63795978075"/>
    <n v="732675.63795978075"/>
    <n v="6137530.3356085867"/>
    <n v="728217.14469949494"/>
    <n v="924519.33318181825"/>
    <n v="902425.81195454544"/>
    <n v="834794.76290176762"/>
    <n v="1091571.6603588699"/>
    <n v="1059732.6761411647"/>
    <n v="966052.71522788005"/>
    <n v="1277679.6098649725"/>
    <n v="1164960.2809480834"/>
    <n v="1334952.3371377001"/>
    <n v="1305402.9106870536"/>
    <n v="1334039.2743234171"/>
    <n v="12924348.517426766"/>
    <n v="0"/>
    <n v="0"/>
    <n v="0"/>
    <n v="0"/>
    <n v="0"/>
    <n v="0"/>
    <n v="0"/>
    <n v="0"/>
    <n v="0"/>
    <n v="0"/>
    <n v="0"/>
    <n v="0"/>
    <n v="0"/>
    <n v="315000"/>
    <n v="315000"/>
    <n v="315000"/>
    <n v="363100"/>
    <n v="363100"/>
    <n v="363100"/>
    <n v="363100"/>
    <n v="363100"/>
    <n v="363100"/>
    <n v="363100"/>
    <n v="363100"/>
    <n v="363100"/>
    <n v="4212900"/>
    <n v="0"/>
    <n v="0"/>
    <n v="0"/>
    <n v="0"/>
    <n v="0"/>
    <n v="0"/>
    <n v="0"/>
    <n v="0"/>
    <n v="0"/>
    <n v="0"/>
    <n v="0"/>
    <n v="0"/>
    <n v="0"/>
    <n v="363100"/>
    <n v="363100"/>
    <n v="363100"/>
    <n v="363100"/>
    <n v="363100"/>
    <n v="363100"/>
    <n v="363100"/>
    <n v="363100"/>
    <n v="363100"/>
    <n v="363100"/>
    <n v="363100"/>
    <n v="363100"/>
    <n v="43572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528666"/>
    <x v="255"/>
    <s v="BUKAN GROUP CONGLO"/>
    <s v="EDUCATIONAL INSTITUTION"/>
    <x v="3"/>
    <x v="3"/>
    <s v="TREG 3"/>
    <x v="1"/>
    <n v="0"/>
    <n v="0"/>
    <n v="0"/>
    <n v="0"/>
    <n v="0"/>
    <n v="0"/>
    <n v="0"/>
    <n v="0"/>
    <n v="0"/>
    <n v="0"/>
    <n v="0"/>
    <n v="0"/>
    <n v="0"/>
    <n v="0"/>
    <n v="0"/>
    <n v="11950724.263759997"/>
    <n v="11827387.134146826"/>
    <n v="9297635.5734425317"/>
    <n v="10140840.16137453"/>
    <n v="9886932.8458673004"/>
    <n v="12288154.568081591"/>
    <n v="10349068.613539482"/>
    <n v="12378878.988314027"/>
    <n v="12467275.195482703"/>
    <n v="10585903.080715967"/>
    <n v="10778419.087470157"/>
    <n v="121951219.51219513"/>
    <n v="0"/>
    <n v="11950724.263759997"/>
    <n v="11827387.134146826"/>
    <n v="9297635.5734425317"/>
    <n v="10140840.16137453"/>
    <n v="9886932.8458673004"/>
    <n v="12288154.568081591"/>
    <n v="10349068.613539482"/>
    <n v="12378878.988314027"/>
    <n v="12467275.195482703"/>
    <n v="10585903.080715967"/>
    <n v="10778419.087470157"/>
    <n v="121951219.51219513"/>
    <n v="0"/>
    <n v="0"/>
    <n v="0"/>
    <n v="0"/>
    <n v="0"/>
    <n v="0"/>
    <n v="0"/>
    <n v="0"/>
    <n v="0"/>
    <n v="0"/>
    <n v="0"/>
    <n v="0"/>
    <n v="0"/>
    <n v="335000"/>
    <n v="335000"/>
    <n v="335000"/>
    <n v="367600"/>
    <n v="367600"/>
    <n v="367600"/>
    <n v="367600"/>
    <n v="367600"/>
    <n v="367600"/>
    <n v="367600"/>
    <n v="367600"/>
    <n v="367600"/>
    <n v="4313400"/>
    <n v="0"/>
    <n v="0"/>
    <n v="0"/>
    <n v="0"/>
    <n v="0"/>
    <n v="0"/>
    <n v="0"/>
    <n v="0"/>
    <n v="0"/>
    <n v="0"/>
    <n v="0"/>
    <n v="0"/>
    <n v="0"/>
    <n v="367600"/>
    <n v="367600"/>
    <n v="367600"/>
    <n v="367600"/>
    <n v="367600"/>
    <n v="367600"/>
    <n v="367600"/>
    <n v="367600"/>
    <n v="367600"/>
    <n v="367600"/>
    <n v="367600"/>
    <n v="367600"/>
    <n v="44112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071110"/>
    <x v="256"/>
    <s v="ASTRA GROUP"/>
    <s v="TRANSPORT"/>
    <x v="6"/>
    <x v="3"/>
    <s v="TREG 3"/>
    <x v="1"/>
    <n v="22869722.756110534"/>
    <n v="525832"/>
    <n v="525832"/>
    <n v="504798.71999999997"/>
    <n v="530879.98719999997"/>
    <n v="504849.19987199997"/>
    <n v="504588.89199871995"/>
    <n v="609752.68891998718"/>
    <n v="531929.52688919986"/>
    <n v="557442.89526889194"/>
    <n v="610281.22895268886"/>
    <n v="531934.81228952692"/>
    <n v="583734.5481228953"/>
    <n v="6521856.4995139092"/>
    <n v="202509.62627014046"/>
    <n v="1184676.2907224994"/>
    <n v="1082420.8004198584"/>
    <n v="747146.54766864353"/>
    <n v="1009555.2196392762"/>
    <n v="1459550.9794752314"/>
    <n v="1717674.2043419599"/>
    <n v="1897653.7159074717"/>
    <n v="1554448.7311104082"/>
    <n v="1912554.3930220474"/>
    <n v="2574789.8745838483"/>
    <n v="1612355.7519792404"/>
    <n v="16955336.135140628"/>
    <n v="728341.62627014052"/>
    <n v="1710508.2907224994"/>
    <n v="1587219.5204198584"/>
    <n v="1278026.5348686436"/>
    <n v="1514404.4195112761"/>
    <n v="1964139.8714739513"/>
    <n v="2327426.8932619472"/>
    <n v="2429583.2427966716"/>
    <n v="2111891.6263792999"/>
    <n v="2522835.6219747365"/>
    <n v="3106724.6868733754"/>
    <n v="2196090.3001021356"/>
    <n v="23477192.634654537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406733"/>
    <n v="475320"/>
    <n v="373849"/>
    <n v="350470"/>
    <n v="350470"/>
    <n v="350470"/>
    <n v="350470"/>
    <n v="350470"/>
    <n v="350470"/>
    <n v="350470"/>
    <n v="350470"/>
    <n v="350470"/>
    <n v="4410132"/>
    <n v="0"/>
    <n v="0"/>
    <n v="0"/>
    <n v="0"/>
    <n v="0"/>
    <n v="0"/>
    <n v="0"/>
    <n v="0"/>
    <n v="0"/>
    <n v="0"/>
    <n v="0"/>
    <n v="0"/>
    <n v="0"/>
    <n v="371542"/>
    <n v="412930"/>
    <n v="350470"/>
    <n v="350470"/>
    <n v="350470"/>
    <n v="350470"/>
    <n v="350470"/>
    <n v="350470"/>
    <n v="350470"/>
    <n v="350470"/>
    <n v="350470"/>
    <n v="350470"/>
    <n v="4289172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346530"/>
    <x v="257"/>
    <s v="WILMAR GROUP"/>
    <s v="AGRICULTURE"/>
    <x v="5"/>
    <x v="3"/>
    <s v="TREG 3"/>
    <x v="1"/>
    <n v="3915329.5704843393"/>
    <n v="263884.09090909094"/>
    <n v="277772.72727272729"/>
    <n v="249995.45454545456"/>
    <n v="222218.18181818182"/>
    <n v="236106.81818181818"/>
    <n v="249995.45454545456"/>
    <n v="319438.63636363635"/>
    <n v="291661.36363636365"/>
    <n v="291661.36363636365"/>
    <n v="319438.63636363635"/>
    <n v="277772.72727272729"/>
    <n v="291661.36363636365"/>
    <n v="3291606.8181818188"/>
    <n v="35361.240134014326"/>
    <n v="37604.836783617226"/>
    <n v="49479.46080627654"/>
    <n v="50446.954141003225"/>
    <n v="65983.775583230032"/>
    <n v="61652.207393891003"/>
    <n v="54139.304798161902"/>
    <n v="61242.935778558945"/>
    <n v="53177.138729618462"/>
    <n v="55964.430819374225"/>
    <n v="68760.505133585"/>
    <n v="81579.233873389094"/>
    <n v="675392.02397471992"/>
    <n v="299245.33104310528"/>
    <n v="315377.5640563445"/>
    <n v="299474.91535173112"/>
    <n v="272665.13595918508"/>
    <n v="302090.59376504819"/>
    <n v="311647.66193934553"/>
    <n v="373577.94116179826"/>
    <n v="352904.2994149226"/>
    <n v="344838.5023659821"/>
    <n v="375403.06718301057"/>
    <n v="346533.23240631231"/>
    <n v="373240.59750975273"/>
    <n v="3966998.8421565378"/>
    <n v="0"/>
    <n v="0"/>
    <n v="0"/>
    <n v="0"/>
    <n v="0"/>
    <n v="0"/>
    <n v="0"/>
    <n v="0"/>
    <n v="0"/>
    <n v="0"/>
    <n v="0"/>
    <n v="0"/>
    <n v="0"/>
    <n v="315000"/>
    <n v="315000"/>
    <n v="315000"/>
    <n v="372600"/>
    <n v="372600"/>
    <n v="372600"/>
    <n v="372600"/>
    <n v="372600"/>
    <n v="372600"/>
    <n v="372600"/>
    <n v="372600"/>
    <n v="372600"/>
    <n v="4298400"/>
    <n v="0"/>
    <n v="0"/>
    <n v="0"/>
    <n v="0"/>
    <n v="0"/>
    <n v="0"/>
    <n v="0"/>
    <n v="0"/>
    <n v="0"/>
    <n v="0"/>
    <n v="0"/>
    <n v="0"/>
    <n v="0"/>
    <n v="372600"/>
    <n v="372600"/>
    <n v="372600"/>
    <n v="372600"/>
    <n v="372600"/>
    <n v="372600"/>
    <n v="372600"/>
    <n v="372600"/>
    <n v="372600"/>
    <n v="372600"/>
    <n v="372600"/>
    <n v="372600"/>
    <n v="44712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048726"/>
    <x v="258"/>
    <s v="SINTESA GROUP"/>
    <s v="UTILITIES COMPANY"/>
    <x v="5"/>
    <x v="3"/>
    <s v="TREG 3"/>
    <x v="1"/>
    <n v="6140009.1124142213"/>
    <n v="204575.51318181818"/>
    <n v="215342.64545454545"/>
    <n v="193808.38090909092"/>
    <n v="172274.11636363636"/>
    <n v="183041.24863636363"/>
    <n v="193808.38090909092"/>
    <n v="247644.04227272727"/>
    <n v="226109.77772727274"/>
    <n v="226109.77772727274"/>
    <n v="247644.04227272727"/>
    <n v="215342.64545454545"/>
    <n v="226109.77772727274"/>
    <n v="2551810.3486363641"/>
    <n v="27413.717220465725"/>
    <n v="29153.06018117358"/>
    <n v="38358.834181825885"/>
    <n v="39108.88108601718"/>
    <n v="51153.76491667152"/>
    <n v="47795.726991144023"/>
    <n v="41971.367141668357"/>
    <n v="47478.440145814078"/>
    <n v="41225.450187901653"/>
    <n v="43386.291744075061"/>
    <n v="53306.417889323377"/>
    <n v="63244.10682407378"/>
    <n v="523596.05851015425"/>
    <n v="231989.23040228389"/>
    <n v="244495.70563571903"/>
    <n v="232167.21509091681"/>
    <n v="211382.99744965354"/>
    <n v="234195.01355303515"/>
    <n v="241604.10790023493"/>
    <n v="289615.40941439563"/>
    <n v="273588.2178730868"/>
    <n v="267335.22791517439"/>
    <n v="291030.33401680231"/>
    <n v="268649.06334386882"/>
    <n v="289353.88455134653"/>
    <n v="3075406.4071465172"/>
    <n v="0"/>
    <n v="0"/>
    <n v="0"/>
    <n v="0"/>
    <n v="0"/>
    <n v="0"/>
    <n v="0"/>
    <n v="0"/>
    <n v="0"/>
    <n v="0"/>
    <n v="0"/>
    <n v="0"/>
    <n v="0"/>
    <n v="257115"/>
    <n v="261024"/>
    <n v="280524"/>
    <n v="403724"/>
    <n v="403724"/>
    <n v="403724"/>
    <n v="403724"/>
    <n v="403724"/>
    <n v="403724"/>
    <n v="403724"/>
    <n v="403724"/>
    <n v="403724"/>
    <n v="4432179"/>
    <n v="0"/>
    <n v="0"/>
    <n v="0"/>
    <n v="0"/>
    <n v="0"/>
    <n v="0"/>
    <n v="0"/>
    <n v="0"/>
    <n v="0"/>
    <n v="0"/>
    <n v="0"/>
    <n v="0"/>
    <n v="0"/>
    <n v="380315"/>
    <n v="384224"/>
    <n v="403724"/>
    <n v="403724"/>
    <n v="403724"/>
    <n v="403724"/>
    <n v="403724"/>
    <n v="403724"/>
    <n v="403724"/>
    <n v="403724"/>
    <n v="403724"/>
    <n v="403724"/>
    <n v="4801779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219876"/>
    <x v="259"/>
    <s v="SALIM GROUP"/>
    <s v="RETAILER"/>
    <x v="6"/>
    <x v="7"/>
    <s v="TREG 3"/>
    <x v="1"/>
    <n v="0"/>
    <n v="841668"/>
    <n v="841668"/>
    <n v="808001.28"/>
    <n v="849748.01280000003"/>
    <n v="808082.080128"/>
    <n v="807665.42080127995"/>
    <n v="975994.85420801281"/>
    <n v="851427.94854208012"/>
    <n v="892265.67948542081"/>
    <n v="976840.85679485416"/>
    <n v="851436.4085679485"/>
    <n v="934349.16408567957"/>
    <n v="10439147.705413274"/>
    <n v="58699.513960944336"/>
    <n v="343390.70071514219"/>
    <n v="313750.88708674628"/>
    <n v="216568.17018289826"/>
    <n v="292630.043326971"/>
    <n v="423065.97801987489"/>
    <n v="497885.66990699869"/>
    <n v="550054.59662128123"/>
    <n v="450573.07484074659"/>
    <n v="554373.71231184993"/>
    <n v="746329.52997512778"/>
    <n v="467358.02498130139"/>
    <n v="4914679.9019298833"/>
    <n v="900367.51396094437"/>
    <n v="1185058.7007151423"/>
    <n v="1121752.1670867463"/>
    <n v="1066316.1829828983"/>
    <n v="1100712.123454971"/>
    <n v="1230731.3988211548"/>
    <n v="1473880.5241150116"/>
    <n v="1401482.5451633614"/>
    <n v="1342838.7543261675"/>
    <n v="1531214.5691067041"/>
    <n v="1597765.9385430762"/>
    <n v="1401707.189066981"/>
    <n v="15353827.607343156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387000"/>
    <n v="387000"/>
    <n v="387000"/>
    <n v="387000"/>
    <n v="387000"/>
    <n v="387000"/>
    <n v="387000"/>
    <n v="387000"/>
    <n v="387000"/>
    <n v="387000"/>
    <n v="387000"/>
    <n v="387000"/>
    <n v="4644000"/>
    <n v="0"/>
    <n v="0"/>
    <n v="0"/>
    <n v="0"/>
    <n v="0"/>
    <n v="0"/>
    <n v="0"/>
    <n v="0"/>
    <n v="0"/>
    <n v="0"/>
    <n v="0"/>
    <n v="0"/>
    <n v="0"/>
    <n v="387000"/>
    <n v="387000"/>
    <n v="387000"/>
    <n v="387000"/>
    <n v="387000"/>
    <n v="387000"/>
    <n v="387000"/>
    <n v="387000"/>
    <n v="387000"/>
    <n v="387000"/>
    <n v="387000"/>
    <n v="387000"/>
    <n v="46440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061784"/>
    <x v="260"/>
    <s v="JAPFA GROUP"/>
    <s v="PROCESS MANUFACTURING"/>
    <x v="5"/>
    <x v="3"/>
    <s v="TREG 3"/>
    <x v="1"/>
    <n v="8414673.5045354497"/>
    <n v="327315.12454545457"/>
    <n v="344542.23636363639"/>
    <n v="310088.01272727276"/>
    <n v="275633.78909090912"/>
    <n v="292860.90090909094"/>
    <n v="310088.01272727276"/>
    <n v="396223.57181818184"/>
    <n v="361769.3481818182"/>
    <n v="361769.3481818182"/>
    <n v="396223.57181818184"/>
    <n v="344542.23636363639"/>
    <n v="361769.3481818182"/>
    <n v="4082825.500909091"/>
    <n v="43861.184198989868"/>
    <n v="46644.084502924925"/>
    <n v="61373.066562878586"/>
    <n v="62573.120724014276"/>
    <n v="81844.599455011019"/>
    <n v="76471.83228103588"/>
    <n v="67153.018705168957"/>
    <n v="75964.182163577745"/>
    <n v="65959.572349711321"/>
    <n v="69416.858669473819"/>
    <n v="85288.78426915576"/>
    <n v="101188.80984299313"/>
    <n v="837739.11372493522"/>
    <n v="371176.30874444445"/>
    <n v="391186.32086656132"/>
    <n v="371461.07929015136"/>
    <n v="338206.90981492342"/>
    <n v="374705.50036410196"/>
    <n v="386559.84500830865"/>
    <n v="463376.59052335081"/>
    <n v="437733.53034539596"/>
    <n v="427728.92053152953"/>
    <n v="465640.43048765569"/>
    <n v="429831.02063279215"/>
    <n v="462958.1580248113"/>
    <n v="4920564.6146340268"/>
    <n v="0"/>
    <n v="0"/>
    <n v="0"/>
    <n v="0"/>
    <n v="0"/>
    <n v="0"/>
    <n v="0"/>
    <n v="0"/>
    <n v="0"/>
    <n v="0"/>
    <n v="0"/>
    <n v="0"/>
    <n v="0"/>
    <n v="390468"/>
    <n v="390200"/>
    <n v="391003"/>
    <n v="390200"/>
    <n v="390200"/>
    <n v="390200"/>
    <n v="390200"/>
    <n v="390200"/>
    <n v="390200"/>
    <n v="390200"/>
    <n v="390200"/>
    <n v="390200"/>
    <n v="4683471"/>
    <n v="0"/>
    <n v="0"/>
    <n v="0"/>
    <n v="0"/>
    <n v="0"/>
    <n v="0"/>
    <n v="0"/>
    <n v="0"/>
    <n v="0"/>
    <n v="0"/>
    <n v="0"/>
    <n v="0"/>
    <n v="0"/>
    <n v="390468"/>
    <n v="390200"/>
    <n v="390200"/>
    <n v="390200"/>
    <n v="390200"/>
    <n v="390200"/>
    <n v="390200"/>
    <n v="390200"/>
    <n v="390200"/>
    <n v="390200"/>
    <n v="390200"/>
    <n v="390200"/>
    <n v="4682668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040063"/>
    <x v="261"/>
    <s v="INTILAND GROUP"/>
    <s v="DEVELOPER"/>
    <x v="5"/>
    <x v="3"/>
    <s v="TREG 3"/>
    <x v="1"/>
    <n v="4607609.2436263021"/>
    <n v="312137.18181818182"/>
    <n v="328565.45454545459"/>
    <n v="295708.90909090912"/>
    <n v="262852.36363636365"/>
    <n v="279280.63636363635"/>
    <n v="295708.90909090912"/>
    <n v="377850.27272727276"/>
    <n v="344993.72727272729"/>
    <n v="344993.72727272729"/>
    <n v="377850.27272727276"/>
    <n v="328565.45454545459"/>
    <n v="344993.72727272729"/>
    <n v="3893500.6363636376"/>
    <n v="41827.295472805527"/>
    <n v="44481.149795478661"/>
    <n v="58527.133639424268"/>
    <n v="59671.540041072389"/>
    <n v="78049.380261306389"/>
    <n v="72925.75388877395"/>
    <n v="64039.063389825802"/>
    <n v="72441.644035209727"/>
    <n v="62900.95838303442"/>
    <n v="66197.926740631228"/>
    <n v="81333.854643726285"/>
    <n v="96496.579495951679"/>
    <n v="798892.27978724032"/>
    <n v="353964.47729098733"/>
    <n v="373046.60434093326"/>
    <n v="354236.0427303334"/>
    <n v="322523.90367743606"/>
    <n v="357330.01662494277"/>
    <n v="368634.66297968308"/>
    <n v="441889.33611709857"/>
    <n v="417435.37130793702"/>
    <n v="407894.68565576174"/>
    <n v="444048.19946790399"/>
    <n v="409899.30918918084"/>
    <n v="441490.30676867894"/>
    <n v="4692392.9161508773"/>
    <n v="0"/>
    <n v="0"/>
    <n v="0"/>
    <n v="0"/>
    <n v="0"/>
    <n v="0"/>
    <n v="0"/>
    <n v="0"/>
    <n v="0"/>
    <n v="0"/>
    <n v="0"/>
    <n v="0"/>
    <n v="0"/>
    <n v="372600"/>
    <n v="372600"/>
    <n v="372600"/>
    <n v="420700"/>
    <n v="420700"/>
    <n v="420700"/>
    <n v="420700"/>
    <n v="420700"/>
    <n v="420700"/>
    <n v="420700"/>
    <n v="420700"/>
    <n v="420700"/>
    <n v="4904100"/>
    <n v="0"/>
    <n v="0"/>
    <n v="0"/>
    <n v="0"/>
    <n v="0"/>
    <n v="0"/>
    <n v="0"/>
    <n v="0"/>
    <n v="0"/>
    <n v="0"/>
    <n v="0"/>
    <n v="0"/>
    <n v="0"/>
    <n v="420700"/>
    <n v="420700"/>
    <n v="420700"/>
    <n v="420700"/>
    <n v="420700"/>
    <n v="420700"/>
    <n v="420700"/>
    <n v="420700"/>
    <n v="420700"/>
    <n v="420700"/>
    <n v="420700"/>
    <n v="420700"/>
    <n v="50484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430065"/>
    <x v="262"/>
    <s v="BAKRIE GROUP"/>
    <s v="DISCRETE MANUFACTURING"/>
    <x v="4"/>
    <x v="3"/>
    <s v="TREG 3"/>
    <x v="1"/>
    <n v="17918687.887916535"/>
    <n v="311438.19903678872"/>
    <n v="316877.56813915842"/>
    <n v="338781.57392057899"/>
    <n v="318336.43384583568"/>
    <n v="334471.48109395866"/>
    <n v="330009.59363359149"/>
    <n v="345796.20544310298"/>
    <n v="349242.72049776284"/>
    <n v="344772.42256800621"/>
    <n v="351708.70273954899"/>
    <n v="349142.53516713041"/>
    <n v="329422.56391453644"/>
    <n v="4020000"/>
    <n v="1855515.3275945701"/>
    <n v="1887922.5042771553"/>
    <n v="2018424.2172617754"/>
    <n v="1896614.2694106994"/>
    <n v="1992745.1472957791"/>
    <n v="1966161.7012113915"/>
    <n v="2060216.638190635"/>
    <n v="2080750.6045778191"/>
    <n v="2054117.0498204662"/>
    <n v="2095442.6618185872"/>
    <n v="2080153.7111422562"/>
    <n v="1962664.2412182726"/>
    <n v="23950728.073819406"/>
    <n v="2166953.526631359"/>
    <n v="2204800.0724163139"/>
    <n v="2357205.7911823546"/>
    <n v="2214950.7032565349"/>
    <n v="2327216.6283897376"/>
    <n v="2296171.2948449831"/>
    <n v="2406012.8436337379"/>
    <n v="2429993.3250755821"/>
    <n v="2398889.4723884724"/>
    <n v="2447151.3645581361"/>
    <n v="2429296.2463093866"/>
    <n v="2292086.8051328091"/>
    <n v="27970728.07381941"/>
    <n v="4941582.2328302255"/>
    <n v="5142088.3207596643"/>
    <n v="5200167.6767443335"/>
    <n v="5041400.8835760169"/>
    <n v="5300908.0587014994"/>
    <n v="5267931.7796293944"/>
    <n v="5440025.0052966522"/>
    <n v="5516503.1293899361"/>
    <n v="5430748.8535660813"/>
    <n v="5523072.6990475263"/>
    <n v="5624891.6984470263"/>
    <n v="5484201.4723760169"/>
    <n v="63913521.810364373"/>
    <n v="335000"/>
    <n v="335000"/>
    <n v="335000"/>
    <n v="425200"/>
    <n v="425200"/>
    <n v="425200"/>
    <n v="425200"/>
    <n v="425200"/>
    <n v="425200"/>
    <n v="425200"/>
    <n v="425200"/>
    <n v="425200"/>
    <n v="4831800"/>
    <n v="0"/>
    <n v="0"/>
    <n v="0"/>
    <n v="0"/>
    <n v="0"/>
    <n v="0"/>
    <n v="0"/>
    <n v="0"/>
    <n v="0"/>
    <n v="0"/>
    <n v="0"/>
    <n v="0"/>
    <n v="0"/>
    <n v="425200"/>
    <n v="425200"/>
    <n v="425200"/>
    <n v="425200"/>
    <n v="425200"/>
    <n v="425200"/>
    <n v="425200"/>
    <n v="425200"/>
    <n v="425200"/>
    <n v="425200"/>
    <n v="425200"/>
    <n v="425200"/>
    <n v="51024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2952424"/>
    <x v="263"/>
    <s v="RODAMAS"/>
    <s v="PROCESS MANUFACTURING"/>
    <x v="4"/>
    <x v="2"/>
    <s v="TREG 3"/>
    <x v="1"/>
    <n v="25493759.887916535"/>
    <n v="484578.2798471768"/>
    <n v="493041.59658620297"/>
    <n v="527122.85404322285"/>
    <n v="495311.50001120381"/>
    <n v="520416.62027239811"/>
    <n v="513474.20358393982"/>
    <n v="538037.18018388015"/>
    <n v="543399.74117292953"/>
    <n v="536444.23832226603"/>
    <n v="547236.65468114452"/>
    <n v="543243.85908995464"/>
    <n v="512560.82220568031"/>
    <n v="6254867.5499999998"/>
    <n v="1875906.8949816839"/>
    <n v="1908670.2169988407"/>
    <n v="2040606.1054035632"/>
    <n v="1917457.5020732863"/>
    <n v="2014644.8300157834"/>
    <n v="1987769.2396822216"/>
    <n v="2082857.8127392596"/>
    <n v="2103617.4413740588"/>
    <n v="2076691.1916879625"/>
    <n v="2118470.9600001494"/>
    <n v="2103013.9882553001"/>
    <n v="1984233.3436330522"/>
    <n v="24213939.526845165"/>
    <n v="2360485.1748288609"/>
    <n v="2401711.8135850439"/>
    <n v="2567728.959446786"/>
    <n v="2412769.0020844899"/>
    <n v="2535061.4502881817"/>
    <n v="2501243.4432661613"/>
    <n v="2620894.9929231396"/>
    <n v="2647017.1825469881"/>
    <n v="2613135.4300102284"/>
    <n v="2665707.6146812942"/>
    <n v="2646257.8473452548"/>
    <n v="2496794.1658387324"/>
    <n v="30468807.076845162"/>
    <n v="9883164.465660451"/>
    <n v="10284176.641519329"/>
    <n v="10400335.353488667"/>
    <n v="10082801.767152034"/>
    <n v="10601816.117402999"/>
    <n v="10535863.559258789"/>
    <n v="10880050.010593304"/>
    <n v="11033006.258779872"/>
    <n v="10861497.707132163"/>
    <n v="11046145.398095053"/>
    <n v="11249783.396894053"/>
    <n v="10968402.944752034"/>
    <n v="127827043.62072875"/>
    <n v="557847"/>
    <n v="505041"/>
    <n v="538757"/>
    <n v="423639"/>
    <n v="423639"/>
    <n v="423639"/>
    <n v="423639"/>
    <n v="423639"/>
    <n v="423639"/>
    <n v="423639"/>
    <n v="423639"/>
    <n v="423639"/>
    <n v="5414396"/>
    <n v="0"/>
    <n v="0"/>
    <n v="0"/>
    <n v="0"/>
    <n v="0"/>
    <n v="0"/>
    <n v="0"/>
    <n v="0"/>
    <n v="0"/>
    <n v="0"/>
    <n v="0"/>
    <n v="0"/>
    <n v="0"/>
    <n v="435497"/>
    <n v="455936"/>
    <n v="423639"/>
    <n v="423639"/>
    <n v="423639"/>
    <n v="423639"/>
    <n v="423639"/>
    <n v="423639"/>
    <n v="423639"/>
    <n v="423639"/>
    <n v="423639"/>
    <n v="423639"/>
    <n v="5127823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636647"/>
    <x v="264"/>
    <s v="TAN CORP"/>
    <s v="PROCESS MANUFACTURING"/>
    <x v="4"/>
    <x v="2"/>
    <s v="TREG 3"/>
    <x v="1"/>
    <n v="0"/>
    <n v="834282.50691228115"/>
    <n v="848853.52133755456"/>
    <n v="907530.10279500776"/>
    <n v="852761.5395022477"/>
    <n v="895984.20039915969"/>
    <n v="884031.6696321941"/>
    <n v="926320.93959594215"/>
    <n v="935553.48470057431"/>
    <n v="923578.42391799623"/>
    <n v="942159.3726521529"/>
    <n v="935285.10763875465"/>
    <n v="882459.13091613434"/>
    <n v="10768799.999999998"/>
    <n v="1917093.2989522698"/>
    <n v="1950575.9548658086"/>
    <n v="2085408.5567548687"/>
    <n v="1959556.1688504517"/>
    <n v="2058877.2895521575"/>
    <n v="2031411.6331959229"/>
    <n v="2128587.9198774435"/>
    <n v="2149803.3357656077"/>
    <n v="2122285.9078073106"/>
    <n v="2164982.9702667212"/>
    <n v="2149186.6335543734"/>
    <n v="2027798.1049127295"/>
    <n v="24745567.774355665"/>
    <n v="2751375.8058645511"/>
    <n v="2799429.4762033634"/>
    <n v="2992938.6595498766"/>
    <n v="2812317.7083526994"/>
    <n v="2954861.4899513172"/>
    <n v="2915443.3028281173"/>
    <n v="3054908.8594733858"/>
    <n v="3085356.8204661822"/>
    <n v="3045864.3317253068"/>
    <n v="3107142.3429188742"/>
    <n v="3084471.7411931278"/>
    <n v="2910257.2358288639"/>
    <n v="35514367.774355665"/>
    <n v="0"/>
    <n v="0"/>
    <n v="0"/>
    <n v="0"/>
    <n v="0"/>
    <n v="0"/>
    <n v="0"/>
    <n v="0"/>
    <n v="0"/>
    <n v="0"/>
    <n v="0"/>
    <n v="0"/>
    <n v="0"/>
    <n v="408700"/>
    <n v="137273"/>
    <n v="28700"/>
    <n v="28700"/>
    <n v="28700"/>
    <n v="28700"/>
    <n v="28700"/>
    <n v="28700"/>
    <n v="28700"/>
    <n v="28700"/>
    <n v="28700"/>
    <n v="28700"/>
    <n v="832973"/>
    <n v="0"/>
    <n v="0"/>
    <n v="0"/>
    <n v="0"/>
    <n v="0"/>
    <n v="0"/>
    <n v="0"/>
    <n v="0"/>
    <n v="0"/>
    <n v="0"/>
    <n v="0"/>
    <n v="0"/>
    <n v="0"/>
    <n v="437400"/>
    <n v="145473"/>
    <n v="28700"/>
    <n v="28700"/>
    <n v="28700"/>
    <n v="28700"/>
    <n v="28700"/>
    <n v="28700"/>
    <n v="28700"/>
    <n v="28700"/>
    <n v="28700"/>
    <n v="28700"/>
    <n v="869873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275630"/>
    <x v="265"/>
    <s v="TAN CORP"/>
    <s v="UTILITIES COMPANY"/>
    <x v="4"/>
    <x v="3"/>
    <s v="TREG 3"/>
    <x v="1"/>
    <n v="18384887.887916535"/>
    <n v="304379.23145988176"/>
    <n v="309695.31340527715"/>
    <n v="331102.84936670249"/>
    <n v="311121.1128864421"/>
    <n v="326890.4478496603"/>
    <n v="322529.69223186083"/>
    <n v="337958.48929270881"/>
    <n v="341326.88664022996"/>
    <n v="336957.91118229233"/>
    <n v="343736.97564623499"/>
    <n v="341228.97208114323"/>
    <n v="321955.96795756591"/>
    <n v="3928883.8499999996"/>
    <n v="1854683.9579177501"/>
    <n v="1887076.6144594317"/>
    <n v="2017519.8557271466"/>
    <n v="1895764.4852193415"/>
    <n v="1991852.2913519591"/>
    <n v="1965280.7560670413"/>
    <n v="2059293.5514258966"/>
    <n v="2079818.3175026628"/>
    <n v="2053196.6959961336"/>
    <n v="2094503.7919194044"/>
    <n v="2079221.6915071446"/>
    <n v="1961784.8631222462"/>
    <n v="23939996.872216158"/>
    <n v="2159063.189377632"/>
    <n v="2196771.9278647089"/>
    <n v="2348622.705093849"/>
    <n v="2206885.5981057836"/>
    <n v="2318742.7392016193"/>
    <n v="2287810.4482989023"/>
    <n v="2397252.0407186053"/>
    <n v="2421145.2041428927"/>
    <n v="2390154.6071784259"/>
    <n v="2438240.7675656392"/>
    <n v="2420450.6635882878"/>
    <n v="2283740.8310798123"/>
    <n v="27868880.722216159"/>
    <n v="0"/>
    <n v="0"/>
    <n v="0"/>
    <n v="0"/>
    <n v="0"/>
    <n v="0"/>
    <n v="0"/>
    <n v="0"/>
    <n v="0"/>
    <n v="0"/>
    <n v="0"/>
    <n v="0"/>
    <n v="0"/>
    <n v="461446"/>
    <n v="450066"/>
    <n v="467319"/>
    <n v="467319"/>
    <n v="467319"/>
    <n v="467319"/>
    <n v="467319"/>
    <n v="467319"/>
    <n v="467319"/>
    <n v="467319"/>
    <n v="467319"/>
    <n v="467319"/>
    <n v="5584702"/>
    <n v="0"/>
    <n v="0"/>
    <n v="0"/>
    <n v="0"/>
    <n v="0"/>
    <n v="0"/>
    <n v="0"/>
    <n v="0"/>
    <n v="0"/>
    <n v="0"/>
    <n v="0"/>
    <n v="0"/>
    <n v="0"/>
    <n v="440433"/>
    <n v="450066"/>
    <n v="467319"/>
    <n v="467319"/>
    <n v="467319"/>
    <n v="467319"/>
    <n v="467319"/>
    <n v="467319"/>
    <n v="467319"/>
    <n v="467319"/>
    <n v="467319"/>
    <n v="467319"/>
    <n v="5563689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133001"/>
    <x v="266"/>
    <s v="MEDCO GROUP"/>
    <s v="MINING COMPANY"/>
    <x v="5"/>
    <x v="3"/>
    <s v="TREG 3"/>
    <x v="1"/>
    <n v="5819037.4867422823"/>
    <n v="367008.31818181818"/>
    <n v="386324.54545454541"/>
    <n v="347692.09090909088"/>
    <n v="309059.63636363635"/>
    <n v="328375.86363636365"/>
    <n v="347692.09090909088"/>
    <n v="444273.22727272724"/>
    <n v="405640.77272727271"/>
    <n v="405640.77272727271"/>
    <n v="444273.22727272724"/>
    <n v="386324.54545454541"/>
    <n v="405640.77272727271"/>
    <n v="4577945.8636363624"/>
    <n v="49180.188262576732"/>
    <n v="52300.568237786349"/>
    <n v="68815.719934062683"/>
    <n v="70161.303521185735"/>
    <n v="91769.816136549416"/>
    <n v="85745.498600836945"/>
    <n v="75296.601371665776"/>
    <n v="85176.286236783053"/>
    <n v="73958.426912526484"/>
    <n v="77834.975053866161"/>
    <n v="95631.67396515423"/>
    <n v="113459.88050771983"/>
    <n v="939330.93874071341"/>
    <n v="416188.50644439494"/>
    <n v="438625.11369233177"/>
    <n v="416507.81084315357"/>
    <n v="379220.93988482212"/>
    <n v="420145.67977291305"/>
    <n v="433437.58950992784"/>
    <n v="519569.82864439301"/>
    <n v="490817.05896405573"/>
    <n v="479599.19963979919"/>
    <n v="522108.2023265934"/>
    <n v="481956.21941969963"/>
    <n v="519100.65323499253"/>
    <n v="5517276.802377075"/>
    <n v="0"/>
    <n v="0"/>
    <n v="0"/>
    <n v="0"/>
    <n v="0"/>
    <n v="0"/>
    <n v="0"/>
    <n v="0"/>
    <n v="0"/>
    <n v="0"/>
    <n v="0"/>
    <n v="0"/>
    <n v="0"/>
    <n v="398100"/>
    <n v="398100"/>
    <n v="398100"/>
    <n v="458059"/>
    <n v="458059"/>
    <n v="458059"/>
    <n v="458059"/>
    <n v="458059"/>
    <n v="458059"/>
    <n v="458059"/>
    <n v="458059"/>
    <n v="458059"/>
    <n v="5316831"/>
    <n v="0"/>
    <n v="0"/>
    <n v="0"/>
    <n v="0"/>
    <n v="0"/>
    <n v="0"/>
    <n v="0"/>
    <n v="0"/>
    <n v="0"/>
    <n v="0"/>
    <n v="0"/>
    <n v="0"/>
    <n v="0"/>
    <n v="446200"/>
    <n v="446200"/>
    <n v="458059"/>
    <n v="458059"/>
    <n v="458059"/>
    <n v="458059"/>
    <n v="458059"/>
    <n v="458059"/>
    <n v="458059"/>
    <n v="458059"/>
    <n v="458059"/>
    <n v="458059"/>
    <n v="547299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016322"/>
    <x v="267"/>
    <s v="ABC GROUP"/>
    <s v="PROCESS MANUFACTURING"/>
    <x v="4"/>
    <x v="3"/>
    <s v="TREG 3"/>
    <x v="1"/>
    <n v="17858687.887916539"/>
    <n v="422905.18430398562"/>
    <n v="430291.36043732293"/>
    <n v="460035.03873573546"/>
    <n v="432272.36942230049"/>
    <n v="454182.3186556471"/>
    <n v="448123.47505647992"/>
    <n v="469560.2801673658"/>
    <n v="474240.33896845469"/>
    <n v="468170.07470503286"/>
    <n v="477588.9220185696"/>
    <n v="474104.29626127647"/>
    <n v="447326.34126782871"/>
    <n v="5458800"/>
    <n v="1868643.3481596275"/>
    <n v="1901279.8099769766"/>
    <n v="2032704.8401373478"/>
    <n v="1910033.070518143"/>
    <n v="2006844.087296739"/>
    <n v="1980072.5597550354"/>
    <n v="2074792.9480666101"/>
    <n v="2095472.1950284163"/>
    <n v="2068650.2042881453"/>
    <n v="2110268.2005506842"/>
    <n v="2094871.0784914966"/>
    <n v="1976550.3547619521"/>
    <n v="24120182.697031174"/>
    <n v="2291548.532463613"/>
    <n v="2331571.1704142997"/>
    <n v="2492739.8788730833"/>
    <n v="2342305.4399404433"/>
    <n v="2461026.4059523861"/>
    <n v="2428196.0348115154"/>
    <n v="2544353.2282339758"/>
    <n v="2569712.5339968712"/>
    <n v="2536820.2789931782"/>
    <n v="2587857.1225692537"/>
    <n v="2568975.374752773"/>
    <n v="2423876.6960297809"/>
    <n v="29578982.697031178"/>
    <n v="4941582.2328302255"/>
    <n v="5142088.3207596643"/>
    <n v="5200167.6767443335"/>
    <n v="5041400.8835760169"/>
    <n v="5300908.0587014994"/>
    <n v="5267931.7796293944"/>
    <n v="5440025.0052966522"/>
    <n v="5516503.1293899361"/>
    <n v="5430748.8535660813"/>
    <n v="5523072.6990475263"/>
    <n v="5624891.6984470263"/>
    <n v="5484201.4723760169"/>
    <n v="63913521.810364373"/>
    <n v="454900"/>
    <n v="454900"/>
    <n v="454900"/>
    <n v="454900"/>
    <n v="454900"/>
    <n v="454900"/>
    <n v="454900"/>
    <n v="454900"/>
    <n v="454900"/>
    <n v="454900"/>
    <n v="454900"/>
    <n v="454900"/>
    <n v="5458800"/>
    <n v="0"/>
    <n v="0"/>
    <n v="0"/>
    <n v="0"/>
    <n v="0"/>
    <n v="0"/>
    <n v="0"/>
    <n v="0"/>
    <n v="0"/>
    <n v="0"/>
    <n v="0"/>
    <n v="0"/>
    <n v="0"/>
    <n v="454900"/>
    <n v="454900"/>
    <n v="454900"/>
    <n v="454900"/>
    <n v="454900"/>
    <n v="454900"/>
    <n v="454900"/>
    <n v="454900"/>
    <n v="454900"/>
    <n v="454900"/>
    <n v="454900"/>
    <n v="454900"/>
    <n v="54588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608686"/>
    <x v="268"/>
    <s v="ASTRA GROUP"/>
    <s v="DISCRETE MANUFACTURING"/>
    <x v="6"/>
    <x v="3"/>
    <s v="TREG 3"/>
    <x v="1"/>
    <n v="22869722.756110534"/>
    <n v="425000"/>
    <n v="425000"/>
    <n v="408000"/>
    <n v="429080"/>
    <n v="408040.8"/>
    <n v="407830.408"/>
    <n v="492828.30407999991"/>
    <n v="429928.28304080002"/>
    <n v="450549.28283040802"/>
    <n v="493255.49282830401"/>
    <n v="429932.55492828303"/>
    <n v="471799.32554928289"/>
    <n v="5271244.451257078"/>
    <n v="188878.37778326019"/>
    <n v="1104933.8251776153"/>
    <n v="1009561.3163071939"/>
    <n v="696854.91247595288"/>
    <n v="941600.43490340072"/>
    <n v="1361306.2567579197"/>
    <n v="1602054.7924150613"/>
    <n v="1769919.5937325568"/>
    <n v="1449816.2881784546"/>
    <n v="1783817.2823170929"/>
    <n v="2401476.6290439209"/>
    <n v="1503825.4943846639"/>
    <n v="15814045.203477096"/>
    <n v="613878.37778326019"/>
    <n v="1529933.8251776153"/>
    <n v="1417561.3163071941"/>
    <n v="1125934.9124759529"/>
    <n v="1349641.2349034008"/>
    <n v="1769136.6647579197"/>
    <n v="2094883.0964950612"/>
    <n v="2199847.8767733569"/>
    <n v="1900365.5710088627"/>
    <n v="2277072.7751453971"/>
    <n v="2831409.1839722041"/>
    <n v="1975624.8199339467"/>
    <n v="21085289.654734172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425000"/>
    <n v="425000"/>
    <n v="425000"/>
    <n v="457600"/>
    <n v="457600"/>
    <n v="457600"/>
    <n v="457600"/>
    <n v="457600"/>
    <n v="457600"/>
    <n v="457600"/>
    <n v="457600"/>
    <n v="457600"/>
    <n v="5393400"/>
    <n v="0"/>
    <n v="0"/>
    <n v="0"/>
    <n v="0"/>
    <n v="0"/>
    <n v="0"/>
    <n v="0"/>
    <n v="0"/>
    <n v="0"/>
    <n v="0"/>
    <n v="0"/>
    <n v="0"/>
    <n v="0"/>
    <n v="457600"/>
    <n v="457600"/>
    <n v="457600"/>
    <n v="457600"/>
    <n v="457600"/>
    <n v="457600"/>
    <n v="457600"/>
    <n v="457600"/>
    <n v="457600"/>
    <n v="457600"/>
    <n v="457600"/>
    <n v="457600"/>
    <n v="54912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082139"/>
    <x v="269"/>
    <s v="BUKAN GROUP CONGLO"/>
    <s v="SEKURITAS"/>
    <x v="3"/>
    <x v="3"/>
    <s v="TREG 3"/>
    <x v="1"/>
    <n v="6421251.7314517042"/>
    <n v="527495.9"/>
    <n v="507131.10499999998"/>
    <n v="511039.5"/>
    <n v="507131.10499999998"/>
    <n v="495405.92"/>
    <n v="483680.73499999999"/>
    <n v="503222.71"/>
    <n v="518856.29"/>
    <n v="514947.89499999996"/>
    <n v="514947.89499999996"/>
    <n v="518856.29"/>
    <n v="511039.5"/>
    <n v="6113754.8449999988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527495.9"/>
    <n v="1197990.3293182377"/>
    <n v="1194768.7302012634"/>
    <n v="1044617.9684314228"/>
    <n v="1081637.583721627"/>
    <n v="1055234.2748549436"/>
    <n v="1213588.4372849241"/>
    <n v="1117125.428921344"/>
    <n v="1230558.3088164816"/>
    <n v="1235668.403716957"/>
    <n v="1130816.588776947"/>
    <n v="1134128.9534758269"/>
    <n v="13163630.907519976"/>
    <n v="0"/>
    <n v="0"/>
    <n v="0"/>
    <n v="0"/>
    <n v="0"/>
    <n v="0"/>
    <n v="0"/>
    <n v="0"/>
    <n v="0"/>
    <n v="0"/>
    <n v="0"/>
    <n v="0"/>
    <n v="0"/>
    <n v="503228"/>
    <n v="462109"/>
    <n v="499383"/>
    <n v="459700"/>
    <n v="459700"/>
    <n v="459700"/>
    <n v="459700"/>
    <n v="459700"/>
    <n v="459700"/>
    <n v="459700"/>
    <n v="459700"/>
    <n v="459700"/>
    <n v="5602020"/>
    <n v="0"/>
    <n v="0"/>
    <n v="0"/>
    <n v="0"/>
    <n v="0"/>
    <n v="0"/>
    <n v="0"/>
    <n v="0"/>
    <n v="0"/>
    <n v="0"/>
    <n v="0"/>
    <n v="0"/>
    <n v="0"/>
    <n v="462700"/>
    <n v="459700"/>
    <n v="459700"/>
    <n v="459700"/>
    <n v="459700"/>
    <n v="459700"/>
    <n v="459700"/>
    <n v="459700"/>
    <n v="459700"/>
    <n v="459700"/>
    <n v="459700"/>
    <n v="459700"/>
    <n v="55194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264021"/>
    <x v="270"/>
    <s v="AGUNG PODOMORO"/>
    <s v="DEVELOPER"/>
    <x v="5"/>
    <x v="3"/>
    <s v="TREG 3"/>
    <x v="1"/>
    <n v="5646200.630679748"/>
    <n v="386862.45454545459"/>
    <n v="407223.63636363641"/>
    <n v="366501.27272727276"/>
    <n v="325778.90909090912"/>
    <n v="346140.09090909094"/>
    <n v="366501.27272727276"/>
    <n v="468307.18181818188"/>
    <n v="427584.81818181823"/>
    <n v="427584.81818181823"/>
    <n v="468307.18181818188"/>
    <n v="407223.63636363641"/>
    <n v="427584.81818181823"/>
    <n v="4825600.0909090918"/>
    <n v="51840.700615516886"/>
    <n v="55129.884529125193"/>
    <n v="72538.460318534955"/>
    <n v="73956.836261318385"/>
    <n v="96734.309728049629"/>
    <n v="90384.093252377366"/>
    <n v="79369.939542194188"/>
    <n v="89784.088071550854"/>
    <n v="77959.373540754939"/>
    <n v="82045.63222980006"/>
    <n v="100805.08339901447"/>
    <n v="119597.74667533678"/>
    <n v="990146.14816357358"/>
    <n v="438703.15516097145"/>
    <n v="462353.52089276159"/>
    <n v="439039.73304580769"/>
    <n v="399735.74535222747"/>
    <n v="442874.40063714056"/>
    <n v="456885.36597965012"/>
    <n v="547677.12136037601"/>
    <n v="517368.90625336906"/>
    <n v="505544.19172257319"/>
    <n v="550352.81404798198"/>
    <n v="508028.7197626509"/>
    <n v="547182.56485715497"/>
    <n v="5815746.2390726656"/>
    <n v="0"/>
    <n v="0"/>
    <n v="0"/>
    <n v="0"/>
    <n v="0"/>
    <n v="0"/>
    <n v="0"/>
    <n v="0"/>
    <n v="0"/>
    <n v="0"/>
    <n v="0"/>
    <n v="0"/>
    <n v="0"/>
    <n v="465050"/>
    <n v="460800"/>
    <n v="464605"/>
    <n v="464605"/>
    <n v="464605"/>
    <n v="464605"/>
    <n v="464605"/>
    <n v="464605"/>
    <n v="464605"/>
    <n v="464605"/>
    <n v="464605"/>
    <n v="464605"/>
    <n v="5571900"/>
    <n v="0"/>
    <n v="0"/>
    <n v="0"/>
    <n v="0"/>
    <n v="0"/>
    <n v="0"/>
    <n v="0"/>
    <n v="0"/>
    <n v="0"/>
    <n v="0"/>
    <n v="0"/>
    <n v="0"/>
    <n v="0"/>
    <n v="465050"/>
    <n v="460800"/>
    <n v="464605"/>
    <n v="464605"/>
    <n v="464605"/>
    <n v="464605"/>
    <n v="464605"/>
    <n v="464605"/>
    <n v="464605"/>
    <n v="464605"/>
    <n v="464605"/>
    <n v="464605"/>
    <n v="55719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428408"/>
    <x v="271"/>
    <s v="ARTHA GRAHA GROUP"/>
    <s v="MEDIA"/>
    <x v="5"/>
    <x v="3"/>
    <s v="TREG 3"/>
    <x v="1"/>
    <n v="6692708.6134203887"/>
    <n v="393731.81818181818"/>
    <n v="414454.54545454541"/>
    <n v="373009.09090909088"/>
    <n v="331563.63636363635"/>
    <n v="352286.36363636365"/>
    <n v="373009.09090909088"/>
    <n v="476622.72727272724"/>
    <n v="435177.27272727271"/>
    <n v="435177.27272727271"/>
    <n v="476622.72727272724"/>
    <n v="414454.54545454541"/>
    <n v="435177.27272727271"/>
    <n v="4911286.3636363624"/>
    <n v="52761.215438053106"/>
    <n v="56108.804089841549"/>
    <n v="73826.49707603165"/>
    <n v="75270.058559592086"/>
    <n v="98451.982616247944"/>
    <n v="91989.007857551624"/>
    <n v="80779.280175035194"/>
    <n v="91378.348621976795"/>
    <n v="79343.667310859266"/>
    <n v="83502.484079701186"/>
    <n v="102595.03940566648"/>
    <n v="121721.39657299321"/>
    <n v="1007727.7818035503"/>
    <n v="446493.0336198713"/>
    <n v="470563.34954438696"/>
    <n v="446835.58798512252"/>
    <n v="406833.69492322847"/>
    <n v="450738.34625261161"/>
    <n v="464998.09876664251"/>
    <n v="557402.00744776241"/>
    <n v="526555.6213492495"/>
    <n v="514520.94003813196"/>
    <n v="560125.21135242842"/>
    <n v="517049.58486021188"/>
    <n v="556898.66930026596"/>
    <n v="5919014.1454399135"/>
    <n v="0"/>
    <n v="0"/>
    <n v="0"/>
    <n v="0"/>
    <n v="0"/>
    <n v="0"/>
    <n v="0"/>
    <n v="0"/>
    <n v="0"/>
    <n v="0"/>
    <n v="0"/>
    <n v="0"/>
    <n v="0"/>
    <n v="470000"/>
    <n v="470000"/>
    <n v="470000"/>
    <n v="470000"/>
    <n v="470000"/>
    <n v="470000"/>
    <n v="470000"/>
    <n v="470000"/>
    <n v="470000"/>
    <n v="470000"/>
    <n v="470000"/>
    <n v="470000"/>
    <n v="5640000"/>
    <n v="0"/>
    <n v="0"/>
    <n v="0"/>
    <n v="0"/>
    <n v="0"/>
    <n v="0"/>
    <n v="0"/>
    <n v="0"/>
    <n v="0"/>
    <n v="0"/>
    <n v="0"/>
    <n v="0"/>
    <n v="0"/>
    <n v="470000"/>
    <n v="470000"/>
    <n v="470000"/>
    <n v="470000"/>
    <n v="470000"/>
    <n v="470000"/>
    <n v="470000"/>
    <n v="470000"/>
    <n v="470000"/>
    <n v="470000"/>
    <n v="470000"/>
    <n v="470000"/>
    <n v="56400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669082"/>
    <x v="272"/>
    <s v="CHAROEN POKPHAND GROUP"/>
    <s v="AGRICULTURE"/>
    <x v="5"/>
    <x v="4"/>
    <s v="TREG 3"/>
    <x v="1"/>
    <n v="0"/>
    <n v="418863.63636363635"/>
    <n v="440909.09090909088"/>
    <n v="396818.18181818177"/>
    <n v="352727.27272727271"/>
    <n v="374772.72727272724"/>
    <n v="396818.18181818177"/>
    <n v="507045.45454545453"/>
    <n v="462954.54545454541"/>
    <n v="462954.54545454541"/>
    <n v="507045.45454545453"/>
    <n v="440909.09090909088"/>
    <n v="462954.54545454541"/>
    <n v="5224772.7272727266"/>
    <n v="56128.952593673537"/>
    <n v="59690.217116852735"/>
    <n v="78538.82667662944"/>
    <n v="80074.530382544792"/>
    <n v="104736.15171941274"/>
    <n v="97860.646656969839"/>
    <n v="85935.404441526814"/>
    <n v="97211.009172315782"/>
    <n v="84408.156713680088"/>
    <n v="88832.429872022563"/>
    <n v="109143.65894219841"/>
    <n v="129490.8474180779"/>
    <n v="1072050.8317059048"/>
    <n v="474992.5889573099"/>
    <n v="500599.30802594364"/>
    <n v="475357.00849481119"/>
    <n v="432801.8031098175"/>
    <n v="479508.87899213994"/>
    <n v="494678.82847515162"/>
    <n v="592980.85898698133"/>
    <n v="560165.55462686124"/>
    <n v="547362.70216822554"/>
    <n v="595877.88441747706"/>
    <n v="550052.74985128932"/>
    <n v="592445.39287262328"/>
    <n v="6296823.5589786312"/>
    <n v="0"/>
    <n v="0"/>
    <n v="0"/>
    <n v="0"/>
    <n v="0"/>
    <n v="0"/>
    <n v="0"/>
    <n v="0"/>
    <n v="0"/>
    <n v="0"/>
    <n v="0"/>
    <n v="0"/>
    <n v="0"/>
    <n v="480000"/>
    <n v="480000"/>
    <n v="480000"/>
    <n v="480000"/>
    <n v="480000"/>
    <n v="480000"/>
    <n v="480000"/>
    <n v="480000"/>
    <n v="480000"/>
    <n v="480000"/>
    <n v="480000"/>
    <n v="480000"/>
    <n v="5760000"/>
    <n v="0"/>
    <n v="0"/>
    <n v="0"/>
    <n v="0"/>
    <n v="0"/>
    <n v="0"/>
    <n v="0"/>
    <n v="0"/>
    <n v="0"/>
    <n v="0"/>
    <n v="0"/>
    <n v="0"/>
    <n v="0"/>
    <n v="480000"/>
    <n v="480000"/>
    <n v="480000"/>
    <n v="480000"/>
    <n v="480000"/>
    <n v="480000"/>
    <n v="480000"/>
    <n v="480000"/>
    <n v="480000"/>
    <n v="480000"/>
    <n v="480000"/>
    <n v="480000"/>
    <n v="57600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274646"/>
    <x v="273"/>
    <s v="TRIDJAYA KARTIKA GROUP"/>
    <s v="RETAILER"/>
    <x v="5"/>
    <x v="3"/>
    <s v="TREG 3"/>
    <x v="1"/>
    <n v="5593327.9578347709"/>
    <n v="376977.27272727276"/>
    <n v="396818.18181818182"/>
    <n v="357136.36363636365"/>
    <n v="317454.54545454547"/>
    <n v="337295.45454545459"/>
    <n v="357136.36363636365"/>
    <n v="456340.90909090912"/>
    <n v="416659.09090909094"/>
    <n v="416659.09090909094"/>
    <n v="456340.90909090912"/>
    <n v="396818.18181818182"/>
    <n v="416659.09090909094"/>
    <n v="4702295.4545454551"/>
    <n v="50516.057334306184"/>
    <n v="53721.195405167462"/>
    <n v="70684.9440089665"/>
    <n v="72067.07734429033"/>
    <n v="94262.536547471493"/>
    <n v="88074.581991272862"/>
    <n v="77341.863997374152"/>
    <n v="87489.908255084214"/>
    <n v="75967.341042312095"/>
    <n v="79949.186884820316"/>
    <n v="98229.293047978601"/>
    <n v="116541.76267627013"/>
    <n v="964845.74853531423"/>
    <n v="427493.33006157895"/>
    <n v="450539.37722334929"/>
    <n v="427821.30764533015"/>
    <n v="389521.6227988358"/>
    <n v="431557.99109292607"/>
    <n v="445210.94562763651"/>
    <n v="533682.77308828325"/>
    <n v="504148.99916417513"/>
    <n v="492626.43195140304"/>
    <n v="536290.0959757294"/>
    <n v="495047.47486616042"/>
    <n v="533200.85358536104"/>
    <n v="5667141.2030807696"/>
    <n v="0"/>
    <n v="0"/>
    <n v="0"/>
    <n v="0"/>
    <n v="0"/>
    <n v="0"/>
    <n v="0"/>
    <n v="0"/>
    <n v="0"/>
    <n v="0"/>
    <n v="0"/>
    <n v="0"/>
    <n v="0"/>
    <n v="450000"/>
    <n v="450000"/>
    <n v="450000"/>
    <n v="482600"/>
    <n v="482600"/>
    <n v="482600"/>
    <n v="482600"/>
    <n v="482600"/>
    <n v="482600"/>
    <n v="482600"/>
    <n v="482600"/>
    <n v="482600"/>
    <n v="5693400"/>
    <n v="0"/>
    <n v="0"/>
    <n v="0"/>
    <n v="0"/>
    <n v="0"/>
    <n v="0"/>
    <n v="0"/>
    <n v="0"/>
    <n v="0"/>
    <n v="0"/>
    <n v="0"/>
    <n v="0"/>
    <n v="0"/>
    <n v="482600"/>
    <n v="482600"/>
    <n v="482600"/>
    <n v="482600"/>
    <n v="482600"/>
    <n v="482600"/>
    <n v="482600"/>
    <n v="482600"/>
    <n v="482600"/>
    <n v="482600"/>
    <n v="482600"/>
    <n v="482600"/>
    <n v="57912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2922506"/>
    <x v="274"/>
    <s v="RODAMAS"/>
    <s v="CAFE &amp; RESTO"/>
    <x v="4"/>
    <x v="5"/>
    <s v="TREG 3"/>
    <x v="1"/>
    <n v="26286901.955520757"/>
    <n v="461501.9294855246"/>
    <n v="469562.21028502623"/>
    <n v="502020.4667315759"/>
    <n v="471724.01747686748"/>
    <n v="495633.59395264601"/>
    <n v="489021.78564372542"/>
    <n v="512415.03615911229"/>
    <n v="517522.22388574877"/>
    <n v="510897.95259745326"/>
    <n v="521176.41777134495"/>
    <n v="517373.76514325658"/>
    <n v="488151.90086771804"/>
    <n v="5957001.2999999998"/>
    <n v="3927962.8154936875"/>
    <n v="3996565.9593595746"/>
    <n v="4272826.6123105492"/>
    <n v="4014965.6619854886"/>
    <n v="4218466.2788426206"/>
    <n v="4162191.4606429124"/>
    <n v="4361297.4931147685"/>
    <n v="4404766.0946530895"/>
    <n v="4348385.2007981641"/>
    <n v="4435867.888136874"/>
    <n v="4403502.5237276247"/>
    <n v="4154787.6453268421"/>
    <n v="50701585.634392194"/>
    <n v="4389464.7449792121"/>
    <n v="4466128.1696446007"/>
    <n v="4774847.0790421255"/>
    <n v="4486689.6794623565"/>
    <n v="4714099.872795267"/>
    <n v="4651213.2462866381"/>
    <n v="4873712.5292738806"/>
    <n v="4922288.3185388381"/>
    <n v="4859283.1533956174"/>
    <n v="4957044.305908219"/>
    <n v="4920876.2888708813"/>
    <n v="4642939.5461945599"/>
    <n v="56658586.934392191"/>
    <n v="9883164.465660451"/>
    <n v="10284176.641519329"/>
    <n v="10400335.353488667"/>
    <n v="10082801.767152034"/>
    <n v="10601816.117402999"/>
    <n v="10535863.559258789"/>
    <n v="10880050.010593304"/>
    <n v="11033006.258779872"/>
    <n v="10861497.707132163"/>
    <n v="11046145.398095053"/>
    <n v="11249783.396894053"/>
    <n v="10968402.944752034"/>
    <n v="127827043.62072875"/>
    <n v="435971"/>
    <n v="602906"/>
    <n v="454102"/>
    <n v="502202"/>
    <n v="502202"/>
    <n v="502202"/>
    <n v="502202"/>
    <n v="502202"/>
    <n v="502202"/>
    <n v="502202"/>
    <n v="502202"/>
    <n v="502202"/>
    <n v="6012797"/>
    <n v="0"/>
    <n v="0"/>
    <n v="0"/>
    <n v="0"/>
    <n v="0"/>
    <n v="0"/>
    <n v="0"/>
    <n v="0"/>
    <n v="0"/>
    <n v="0"/>
    <n v="0"/>
    <n v="0"/>
    <n v="0"/>
    <n v="484071"/>
    <n v="651006"/>
    <n v="502202"/>
    <n v="502202"/>
    <n v="502202"/>
    <n v="502202"/>
    <n v="502202"/>
    <n v="502202"/>
    <n v="502202"/>
    <n v="502202"/>
    <n v="502202"/>
    <n v="502202"/>
    <n v="6157097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185197"/>
    <x v="275"/>
    <s v="BUKAN GROUP CONGLO"/>
    <s v="TOURISM &amp; MICE"/>
    <x v="3"/>
    <x v="3"/>
    <s v="TREG 3"/>
    <x v="1"/>
    <n v="6619974.9090909092"/>
    <n v="492200"/>
    <n v="472400"/>
    <n v="476200"/>
    <n v="472400"/>
    <n v="461000"/>
    <n v="449600"/>
    <n v="468600"/>
    <n v="483800"/>
    <n v="480000"/>
    <n v="480000"/>
    <n v="483800"/>
    <n v="476200"/>
    <n v="5696200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492200"/>
    <n v="1163259.2243182377"/>
    <n v="1159929.2302012634"/>
    <n v="1009886.8634314229"/>
    <n v="1047231.6637216271"/>
    <n v="1021153.5398549435"/>
    <n v="1178965.7272849241"/>
    <n v="1082069.1389213442"/>
    <n v="1195610.4138164818"/>
    <n v="1200720.5087169569"/>
    <n v="1095760.298776947"/>
    <n v="1099289.4534758269"/>
    <n v="12746076.062519977"/>
    <n v="0"/>
    <n v="0"/>
    <n v="0"/>
    <n v="0"/>
    <n v="0"/>
    <n v="0"/>
    <n v="0"/>
    <n v="0"/>
    <n v="0"/>
    <n v="0"/>
    <n v="0"/>
    <n v="0"/>
    <n v="0"/>
    <n v="496200"/>
    <n v="496200"/>
    <n v="496200"/>
    <n v="496200"/>
    <n v="496200"/>
    <n v="496200"/>
    <n v="496200"/>
    <n v="496200"/>
    <n v="496200"/>
    <n v="496200"/>
    <n v="496200"/>
    <n v="496200"/>
    <n v="5954400"/>
    <n v="0"/>
    <n v="0"/>
    <n v="0"/>
    <n v="0"/>
    <n v="0"/>
    <n v="0"/>
    <n v="0"/>
    <n v="0"/>
    <n v="0"/>
    <n v="0"/>
    <n v="0"/>
    <n v="0"/>
    <n v="0"/>
    <n v="496200"/>
    <n v="496200"/>
    <n v="496200"/>
    <n v="496200"/>
    <n v="496200"/>
    <n v="496200"/>
    <n v="496200"/>
    <n v="496200"/>
    <n v="496200"/>
    <n v="496200"/>
    <n v="496200"/>
    <n v="496200"/>
    <n v="59544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013740"/>
    <x v="276"/>
    <s v="WILMAR GROUP"/>
    <s v="FORESTRY"/>
    <x v="5"/>
    <x v="3"/>
    <s v="TREG 3"/>
    <x v="1"/>
    <n v="6065813.3798752306"/>
    <n v="370778.09090909094"/>
    <n v="390292.72727272729"/>
    <n v="351263.45454545453"/>
    <n v="312234.18181818182"/>
    <n v="331748.81818181818"/>
    <n v="351263.45454545453"/>
    <n v="448836.63636363635"/>
    <n v="409807.36363636365"/>
    <n v="409807.36363636365"/>
    <n v="448836.63636363635"/>
    <n v="390292.72727272729"/>
    <n v="409807.36363636365"/>
    <n v="4624968.8181818174"/>
    <n v="49685.348835919809"/>
    <n v="52837.780191838028"/>
    <n v="69522.569374152357"/>
    <n v="70881.974294628642"/>
    <n v="92712.441502024158"/>
    <n v="86626.244420749703"/>
    <n v="76070.020011639543"/>
    <n v="86051.185319333905"/>
    <n v="74718.100322949598"/>
    <n v="78634.466922714375"/>
    <n v="96613.966895634032"/>
    <n v="114625.29813448255"/>
    <n v="948979.39622606686"/>
    <n v="420463.43974501075"/>
    <n v="443130.50746456534"/>
    <n v="420786.02391960687"/>
    <n v="383116.15611281048"/>
    <n v="424461.25968384231"/>
    <n v="437889.69896620425"/>
    <n v="524906.65637527592"/>
    <n v="495858.54895569757"/>
    <n v="484525.46395931323"/>
    <n v="527471.10328635073"/>
    <n v="486906.69416836131"/>
    <n v="524432.66177084623"/>
    <n v="5573948.2144078854"/>
    <n v="0"/>
    <n v="0"/>
    <n v="0"/>
    <n v="0"/>
    <n v="0"/>
    <n v="0"/>
    <n v="0"/>
    <n v="0"/>
    <n v="0"/>
    <n v="0"/>
    <n v="0"/>
    <n v="0"/>
    <n v="0"/>
    <n v="442600"/>
    <n v="442600"/>
    <n v="442600"/>
    <n v="500200"/>
    <n v="500200"/>
    <n v="500200"/>
    <n v="500200"/>
    <n v="500200"/>
    <n v="500200"/>
    <n v="500200"/>
    <n v="500200"/>
    <n v="500200"/>
    <n v="5829600"/>
    <n v="0"/>
    <n v="0"/>
    <n v="0"/>
    <n v="0"/>
    <n v="0"/>
    <n v="0"/>
    <n v="0"/>
    <n v="0"/>
    <n v="0"/>
    <n v="0"/>
    <n v="0"/>
    <n v="0"/>
    <n v="0"/>
    <n v="500200"/>
    <n v="500200"/>
    <n v="500200"/>
    <n v="500200"/>
    <n v="500200"/>
    <n v="500200"/>
    <n v="500200"/>
    <n v="500200"/>
    <n v="500200"/>
    <n v="500200"/>
    <n v="500200"/>
    <n v="500200"/>
    <n v="60024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573180"/>
    <x v="277"/>
    <s v="ARMADA GROUP"/>
    <s v="RETAILER"/>
    <x v="3"/>
    <x v="3"/>
    <s v="TREG 3"/>
    <x v="1"/>
    <n v="15407687.887916535"/>
    <n v="520049.2"/>
    <n v="503066.74"/>
    <n v="506326"/>
    <n v="503066.74"/>
    <n v="493288.96000000002"/>
    <n v="483511.18"/>
    <n v="499807.48"/>
    <n v="512844.52"/>
    <n v="509585.26"/>
    <n v="509585.26"/>
    <n v="512844.52"/>
    <n v="506326"/>
    <n v="6060301.8599999994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520049.2"/>
    <n v="1193925.9643182377"/>
    <n v="1190055.2302012634"/>
    <n v="1040553.6034314228"/>
    <n v="1079520.6237216271"/>
    <n v="1055064.7198549435"/>
    <n v="1210173.2072849241"/>
    <n v="1111113.6589213442"/>
    <n v="1225195.6738164816"/>
    <n v="1230305.768716957"/>
    <n v="1124804.818776947"/>
    <n v="1129415.4534758269"/>
    <n v="13110177.922519976"/>
    <n v="0"/>
    <n v="0"/>
    <n v="0"/>
    <n v="0"/>
    <n v="0"/>
    <n v="0"/>
    <n v="0"/>
    <n v="0"/>
    <n v="0"/>
    <n v="0"/>
    <n v="0"/>
    <n v="0"/>
    <n v="0"/>
    <n v="497750"/>
    <n v="454650"/>
    <n v="454700"/>
    <n v="509150"/>
    <n v="509150"/>
    <n v="509150"/>
    <n v="509150"/>
    <n v="509150"/>
    <n v="509150"/>
    <n v="509150"/>
    <n v="509150"/>
    <n v="509150"/>
    <n v="5989450"/>
    <n v="0"/>
    <n v="0"/>
    <n v="0"/>
    <n v="0"/>
    <n v="0"/>
    <n v="0"/>
    <n v="0"/>
    <n v="0"/>
    <n v="0"/>
    <n v="0"/>
    <n v="0"/>
    <n v="0"/>
    <n v="0"/>
    <n v="509150"/>
    <n v="508650"/>
    <n v="509150"/>
    <n v="509150"/>
    <n v="509150"/>
    <n v="509150"/>
    <n v="509150"/>
    <n v="509150"/>
    <n v="509150"/>
    <n v="509150"/>
    <n v="509150"/>
    <n v="509150"/>
    <n v="61093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476790"/>
    <x v="278"/>
    <s v="SURYA CIPTA INTERNUSA GROUP"/>
    <s v="CONSTRUCTION"/>
    <x v="5"/>
    <x v="3"/>
    <s v="TREG 3"/>
    <x v="1"/>
    <n v="23378687.887916535"/>
    <n v="381165.909090909"/>
    <n v="401227.27272727265"/>
    <n v="361104.54545454541"/>
    <n v="320981.81818181812"/>
    <n v="341043.18181818177"/>
    <n v="361104.54545454541"/>
    <n v="461411.36363636353"/>
    <n v="421288.63636363629"/>
    <n v="421288.63636363629"/>
    <n v="461411.36363636353"/>
    <n v="401227.27272727265"/>
    <n v="421288.63636363629"/>
    <n v="4754543.1818181807"/>
    <n v="51077.346860242906"/>
    <n v="54318.097576335975"/>
    <n v="71470.332275732755"/>
    <n v="72867.822648115747"/>
    <n v="95309.898064665584"/>
    <n v="89053.188457842538"/>
    <n v="78201.218041789398"/>
    <n v="88462.018346807323"/>
    <n v="76811.422609448869"/>
    <n v="80837.511183540511"/>
    <n v="99320.729637400553"/>
    <n v="117836.67115045087"/>
    <n v="975566.25685237313"/>
    <n v="432243.25595115189"/>
    <n v="455545.37030360859"/>
    <n v="432574.87773027818"/>
    <n v="393849.64082993387"/>
    <n v="436353.07988284738"/>
    <n v="450157.73391238798"/>
    <n v="539612.5816781529"/>
    <n v="509750.65471044363"/>
    <n v="498100.05897308514"/>
    <n v="542248.8748199041"/>
    <n v="500548.00236467319"/>
    <n v="539125.30751408718"/>
    <n v="5730109.4386705542"/>
    <n v="0"/>
    <n v="0"/>
    <n v="0"/>
    <n v="0"/>
    <n v="0"/>
    <n v="0"/>
    <n v="0"/>
    <n v="0"/>
    <n v="0"/>
    <n v="0"/>
    <n v="0"/>
    <n v="0"/>
    <n v="0"/>
    <n v="455000"/>
    <n v="455000"/>
    <n v="455000"/>
    <n v="512600"/>
    <n v="512600"/>
    <n v="512600"/>
    <n v="512600"/>
    <n v="512600"/>
    <n v="512600"/>
    <n v="512600"/>
    <n v="512600"/>
    <n v="512600"/>
    <n v="5978400"/>
    <n v="0"/>
    <n v="0"/>
    <n v="0"/>
    <n v="0"/>
    <n v="0"/>
    <n v="0"/>
    <n v="0"/>
    <n v="0"/>
    <n v="0"/>
    <n v="0"/>
    <n v="0"/>
    <n v="0"/>
    <n v="0"/>
    <n v="512600"/>
    <n v="512600"/>
    <n v="512600"/>
    <n v="512600"/>
    <n v="512600"/>
    <n v="512600"/>
    <n v="512600"/>
    <n v="512600"/>
    <n v="512600"/>
    <n v="512600"/>
    <n v="512600"/>
    <n v="512600"/>
    <n v="61512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201668"/>
    <x v="279"/>
    <s v="SUKUN GROUP"/>
    <s v="PROCESS MANUFACTURING"/>
    <x v="4"/>
    <x v="7"/>
    <s v="TREG 3"/>
    <x v="1"/>
    <n v="19673582.629813064"/>
    <n v="445310.14130931877"/>
    <n v="453087.62727957283"/>
    <n v="484407.08629240998"/>
    <n v="455173.58749897103"/>
    <n v="478244.29684777965"/>
    <n v="471864.46373280697"/>
    <n v="494436.96240969055"/>
    <n v="499364.96453262214"/>
    <n v="492973.10570171633"/>
    <n v="502890.95108132524"/>
    <n v="499221.71446285211"/>
    <n v="471025.09885093418"/>
    <n v="5747999.9999999991"/>
    <n v="1871282.0912423453"/>
    <n v="1903964.6395630124"/>
    <n v="2035575.2572457821"/>
    <n v="1912730.2607323998"/>
    <n v="2009677.9859958475"/>
    <n v="1982868.6539243583"/>
    <n v="2077722.7985087368"/>
    <n v="2098431.2469872101"/>
    <n v="2071571.3804572115"/>
    <n v="2113248.1462007551"/>
    <n v="2097829.2816033955"/>
    <n v="1979341.475165644"/>
    <n v="24154243.217626698"/>
    <n v="2316592.2325516641"/>
    <n v="2357052.2668425851"/>
    <n v="2519982.3435381921"/>
    <n v="2367903.8482313706"/>
    <n v="2487922.282843627"/>
    <n v="2454733.117657165"/>
    <n v="2572159.7609184273"/>
    <n v="2597796.2115198323"/>
    <n v="2564544.4861589279"/>
    <n v="2616139.0972820804"/>
    <n v="2597050.9960662476"/>
    <n v="2450366.574016578"/>
    <n v="29902243.217626702"/>
    <n v="0"/>
    <n v="0"/>
    <n v="0"/>
    <n v="0"/>
    <n v="0"/>
    <n v="0"/>
    <n v="0"/>
    <n v="0"/>
    <n v="0"/>
    <n v="0"/>
    <n v="0"/>
    <n v="0"/>
    <n v="0"/>
    <n v="479000"/>
    <n v="479000"/>
    <n v="479000"/>
    <n v="527100"/>
    <n v="527100"/>
    <n v="527100"/>
    <n v="527100"/>
    <n v="527100"/>
    <n v="527100"/>
    <n v="527100"/>
    <n v="527100"/>
    <n v="527100"/>
    <n v="6180900"/>
    <n v="0"/>
    <n v="0"/>
    <n v="0"/>
    <n v="0"/>
    <n v="0"/>
    <n v="0"/>
    <n v="0"/>
    <n v="0"/>
    <n v="0"/>
    <n v="0"/>
    <n v="0"/>
    <n v="0"/>
    <n v="0"/>
    <n v="527100"/>
    <n v="527100"/>
    <n v="527100"/>
    <n v="527100"/>
    <n v="527100"/>
    <n v="527100"/>
    <n v="527100"/>
    <n v="527100"/>
    <n v="527100"/>
    <n v="527100"/>
    <n v="527100"/>
    <n v="527100"/>
    <n v="63252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098381"/>
    <x v="280"/>
    <s v="GARUDAFOOD GROUP"/>
    <s v="CAFE &amp; RESTO"/>
    <x v="4"/>
    <x v="3"/>
    <s v="TREG 3"/>
    <x v="1"/>
    <n v="43803287.887916535"/>
    <n v="483614.71562517929"/>
    <n v="492061.20340271812"/>
    <n v="526074.69166394032"/>
    <n v="494326.59321698017"/>
    <n v="519381.79296650755"/>
    <n v="512453.18099157728"/>
    <n v="536967.31511049485"/>
    <n v="542319.21286488802"/>
    <n v="535377.5407490544"/>
    <n v="546148.49682647828"/>
    <n v="542163.64074710198"/>
    <n v="511541.61583507952"/>
    <n v="6242430"/>
    <n v="1875793.4112367721"/>
    <n v="1908554.7512235369"/>
    <n v="2040482.6581134284"/>
    <n v="1917341.5047076244"/>
    <n v="2014522.9532634835"/>
    <n v="1987648.9887796084"/>
    <n v="2082731.8094150324"/>
    <n v="2103490.1821877169"/>
    <n v="2076565.5614159652"/>
    <n v="2118342.8022442018"/>
    <n v="2102886.7655750979"/>
    <n v="1984113.3066358981"/>
    <n v="24212474.694798369"/>
    <n v="2359408.1268619513"/>
    <n v="2400615.9546262552"/>
    <n v="2566557.3497773688"/>
    <n v="2411668.0979246045"/>
    <n v="2533904.7462299909"/>
    <n v="2500102.1697711856"/>
    <n v="2619699.1245255275"/>
    <n v="2645809.3950526048"/>
    <n v="2611943.1021650196"/>
    <n v="2664491.29907068"/>
    <n v="2645050.4063221999"/>
    <n v="2495654.9224709775"/>
    <n v="30454904.694798365"/>
    <n v="4941582.2328302255"/>
    <n v="5142088.3207596643"/>
    <n v="5200167.6767443335"/>
    <n v="5041400.8835760169"/>
    <n v="5300908.0587014994"/>
    <n v="5267931.7796293944"/>
    <n v="5440025.0052966522"/>
    <n v="5516503.1293899361"/>
    <n v="5430748.8535660813"/>
    <n v="5523072.6990475263"/>
    <n v="5624891.6984470263"/>
    <n v="5484201.4723760169"/>
    <n v="63913521.810364373"/>
    <n v="503400"/>
    <n v="501900"/>
    <n v="501400"/>
    <n v="530100"/>
    <n v="530100"/>
    <n v="530100"/>
    <n v="530100"/>
    <n v="530100"/>
    <n v="530100"/>
    <n v="530100"/>
    <n v="530100"/>
    <n v="530100"/>
    <n v="6277600"/>
    <n v="0"/>
    <n v="0"/>
    <n v="0"/>
    <n v="0"/>
    <n v="0"/>
    <n v="0"/>
    <n v="0"/>
    <n v="0"/>
    <n v="0"/>
    <n v="0"/>
    <n v="0"/>
    <n v="0"/>
    <n v="0"/>
    <n v="532100"/>
    <n v="530600"/>
    <n v="530100"/>
    <n v="530100"/>
    <n v="530100"/>
    <n v="530100"/>
    <n v="530100"/>
    <n v="530100"/>
    <n v="530100"/>
    <n v="530100"/>
    <n v="530100"/>
    <n v="530100"/>
    <n v="63637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653685"/>
    <x v="281"/>
    <s v="ASTRA GROUP"/>
    <s v="DISCRETE MANUFACTURING"/>
    <x v="6"/>
    <x v="3"/>
    <s v="TREG 3"/>
    <x v="1"/>
    <n v="22869722.756110534"/>
    <n v="525000"/>
    <n v="525000"/>
    <n v="504000"/>
    <n v="530040"/>
    <n v="504050.4"/>
    <n v="503790.50400000002"/>
    <n v="608787.90503999998"/>
    <n v="531087.87905039999"/>
    <n v="556560.87879050395"/>
    <n v="609315.60878790508"/>
    <n v="531093.15608787909"/>
    <n v="582810.93156087876"/>
    <n v="6511537.2633175673"/>
    <n v="190800.73963759755"/>
    <n v="1116179.5943440888"/>
    <n v="1019836.4054246502"/>
    <n v="703947.34580513253"/>
    <n v="951183.83338092722"/>
    <n v="1375161.3271517642"/>
    <n v="1618360.1475205098"/>
    <n v="1787933.4392143306"/>
    <n v="1464572.1938617905"/>
    <n v="1801972.5753627007"/>
    <n v="2425918.3206760581"/>
    <n v="1519131.0936804311"/>
    <n v="15974997.016059984"/>
    <n v="715800.73963759758"/>
    <n v="1641179.5943440888"/>
    <n v="1523836.4054246503"/>
    <n v="1233987.3458051325"/>
    <n v="1455234.2333809272"/>
    <n v="1878951.8311517641"/>
    <n v="2227148.0525605096"/>
    <n v="2319021.3182647307"/>
    <n v="2021133.0726522943"/>
    <n v="2411288.1841506059"/>
    <n v="2957011.4767639372"/>
    <n v="2101942.0252413098"/>
    <n v="22486534.27937755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505000"/>
    <n v="505000"/>
    <n v="505000"/>
    <n v="533700"/>
    <n v="533700"/>
    <n v="533700"/>
    <n v="533700"/>
    <n v="533700"/>
    <n v="533700"/>
    <n v="533700"/>
    <n v="533700"/>
    <n v="533700"/>
    <n v="6318300"/>
    <n v="0"/>
    <n v="0"/>
    <n v="0"/>
    <n v="0"/>
    <n v="0"/>
    <n v="0"/>
    <n v="0"/>
    <n v="0"/>
    <n v="0"/>
    <n v="0"/>
    <n v="0"/>
    <n v="0"/>
    <n v="0"/>
    <n v="533700"/>
    <n v="533700"/>
    <n v="533700"/>
    <n v="533700"/>
    <n v="533700"/>
    <n v="533700"/>
    <n v="533700"/>
    <n v="533700"/>
    <n v="533700"/>
    <n v="533700"/>
    <n v="533700"/>
    <n v="533700"/>
    <n v="64044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068049"/>
    <x v="282"/>
    <s v="LIPPO GROUP"/>
    <s v="DEVELOPER"/>
    <x v="5"/>
    <x v="3"/>
    <s v="TREG 3"/>
    <x v="1"/>
    <n v="25840701.486718565"/>
    <n v="453922.52272727276"/>
    <n v="477813.18181818182"/>
    <n v="430031.86363636365"/>
    <n v="382250.54545454547"/>
    <n v="406141.20454545459"/>
    <n v="430031.86363636365"/>
    <n v="549485.15909090906"/>
    <n v="501703.84090909094"/>
    <n v="501703.84090909094"/>
    <n v="549485.15909090906"/>
    <n v="477813.18181818182"/>
    <n v="501703.84090909094"/>
    <n v="5662086.2045454541"/>
    <n v="60826.945925763997"/>
    <n v="64686.288289533288"/>
    <n v="85112.526469463308"/>
    <n v="86776.768575563779"/>
    <n v="113502.56761832758"/>
    <n v="106051.58278215819"/>
    <n v="93128.197793282598"/>
    <n v="105347.57064003858"/>
    <n v="91473.119430615086"/>
    <n v="96267.704252310839"/>
    <n v="118278.98319566042"/>
    <n v="140329.23134697101"/>
    <n v="1161781.4863196886"/>
    <n v="514749.46865303675"/>
    <n v="542499.47010771511"/>
    <n v="515144.39010582695"/>
    <n v="469027.31403010926"/>
    <n v="519643.77216378215"/>
    <n v="536083.44641852181"/>
    <n v="642613.35688419163"/>
    <n v="607051.41154912952"/>
    <n v="593176.96033970604"/>
    <n v="645752.86334321985"/>
    <n v="596092.16501384228"/>
    <n v="642033.07225606195"/>
    <n v="6823867.6908651441"/>
    <n v="0"/>
    <n v="0"/>
    <n v="0"/>
    <n v="0"/>
    <n v="0"/>
    <n v="0"/>
    <n v="0"/>
    <n v="0"/>
    <n v="0"/>
    <n v="0"/>
    <n v="0"/>
    <n v="0"/>
    <n v="0"/>
    <n v="541721"/>
    <n v="551350"/>
    <n v="480950"/>
    <n v="480950"/>
    <n v="480950"/>
    <n v="480950"/>
    <n v="480950"/>
    <n v="480950"/>
    <n v="480950"/>
    <n v="480950"/>
    <n v="480950"/>
    <n v="480950"/>
    <n v="5902571"/>
    <n v="0"/>
    <n v="0"/>
    <n v="0"/>
    <n v="0"/>
    <n v="0"/>
    <n v="0"/>
    <n v="0"/>
    <n v="0"/>
    <n v="0"/>
    <n v="0"/>
    <n v="0"/>
    <n v="0"/>
    <n v="0"/>
    <n v="541721"/>
    <n v="548740"/>
    <n v="480950"/>
    <n v="480950"/>
    <n v="480950"/>
    <n v="480950"/>
    <n v="480950"/>
    <n v="480950"/>
    <n v="480950"/>
    <n v="480950"/>
    <n v="480950"/>
    <n v="480950"/>
    <n v="5899961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017256"/>
    <x v="283"/>
    <s v="BUKAN GROUP CONGLO"/>
    <s v="INSURANCE"/>
    <x v="3"/>
    <x v="3"/>
    <s v="TREG 3"/>
    <x v="1"/>
    <n v="9726234.9434698485"/>
    <n v="588800"/>
    <n v="565040"/>
    <n v="569600"/>
    <n v="565040"/>
    <n v="551360"/>
    <n v="537680"/>
    <n v="560480"/>
    <n v="578720"/>
    <n v="574160"/>
    <n v="574160"/>
    <n v="578720"/>
    <n v="569600"/>
    <n v="6813360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588800"/>
    <n v="1255899.2243182377"/>
    <n v="1253329.2302012634"/>
    <n v="1102526.863431423"/>
    <n v="1137591.6637216271"/>
    <n v="1109233.5398549435"/>
    <n v="1270845.7272849241"/>
    <n v="1176989.1389213442"/>
    <n v="1289770.4138164818"/>
    <n v="1294880.5087169569"/>
    <n v="1190680.298776947"/>
    <n v="1192689.4534758269"/>
    <n v="13863236.062519977"/>
    <n v="0"/>
    <n v="0"/>
    <n v="0"/>
    <n v="0"/>
    <n v="0"/>
    <n v="0"/>
    <n v="0"/>
    <n v="0"/>
    <n v="0"/>
    <n v="0"/>
    <n v="0"/>
    <n v="0"/>
    <n v="0"/>
    <n v="546730"/>
    <n v="662148"/>
    <n v="779438"/>
    <n v="775490"/>
    <n v="775490"/>
    <n v="775490"/>
    <n v="775490"/>
    <n v="775490"/>
    <n v="775490"/>
    <n v="775490"/>
    <n v="775490"/>
    <n v="775490"/>
    <n v="8967726"/>
    <n v="0"/>
    <n v="0"/>
    <n v="0"/>
    <n v="0"/>
    <n v="0"/>
    <n v="0"/>
    <n v="0"/>
    <n v="0"/>
    <n v="0"/>
    <n v="0"/>
    <n v="0"/>
    <n v="0"/>
    <n v="0"/>
    <n v="545660"/>
    <n v="645390"/>
    <n v="775490"/>
    <n v="775490"/>
    <n v="775490"/>
    <n v="775490"/>
    <n v="775490"/>
    <n v="775490"/>
    <n v="775490"/>
    <n v="775490"/>
    <n v="775490"/>
    <n v="775490"/>
    <n v="894595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4602871"/>
    <x v="284"/>
    <s v="BUKAN GROUP CONGLO"/>
    <s v="TOURISM &amp; MICE"/>
    <x v="3"/>
    <x v="1"/>
    <s v="TREG 3"/>
    <x v="1"/>
    <n v="30588829.91674085"/>
    <n v="2000845.76"/>
    <n v="1981648.4720000001"/>
    <n v="1985332.8"/>
    <n v="1981648.4720000001"/>
    <n v="1970595.4879999999"/>
    <n v="1959542.5040000002"/>
    <n v="1977964.1440000001"/>
    <n v="1992701.456"/>
    <n v="1989017.1279999998"/>
    <n v="1989017.1279999998"/>
    <n v="1992701.456"/>
    <n v="1985332.8"/>
    <n v="23806347.607999999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2000845.76"/>
    <n v="2672507.696318238"/>
    <n v="2669062.0302012633"/>
    <n v="2519135.335431423"/>
    <n v="2556827.151721627"/>
    <n v="2531096.0438549435"/>
    <n v="2688329.871284924"/>
    <n v="2590970.594921344"/>
    <n v="2704627.5418164814"/>
    <n v="2709737.6367169567"/>
    <n v="2604661.7547769472"/>
    <n v="2608422.2534758272"/>
    <n v="30856223.670519974"/>
    <n v="0"/>
    <n v="0"/>
    <n v="0"/>
    <n v="0"/>
    <n v="0"/>
    <n v="0"/>
    <n v="0"/>
    <n v="0"/>
    <n v="0"/>
    <n v="0"/>
    <n v="0"/>
    <n v="0"/>
    <n v="0"/>
    <n v="558487"/>
    <n v="382258"/>
    <n v="359586"/>
    <n v="359586"/>
    <n v="359586"/>
    <n v="359586"/>
    <n v="359586"/>
    <n v="359586"/>
    <n v="359586"/>
    <n v="359586"/>
    <n v="359586"/>
    <n v="359586"/>
    <n v="4536605"/>
    <n v="0"/>
    <n v="0"/>
    <n v="0"/>
    <n v="0"/>
    <n v="0"/>
    <n v="0"/>
    <n v="0"/>
    <n v="0"/>
    <n v="0"/>
    <n v="0"/>
    <n v="0"/>
    <n v="0"/>
    <n v="0"/>
    <n v="558487"/>
    <n v="382258"/>
    <n v="359586"/>
    <n v="359586"/>
    <n v="359586"/>
    <n v="359586"/>
    <n v="359586"/>
    <n v="359586"/>
    <n v="359586"/>
    <n v="359586"/>
    <n v="359586"/>
    <n v="359586"/>
    <n v="4536605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545144"/>
    <x v="285"/>
    <s v="ADARO GROUP"/>
    <s v="UTILITIES COMPANY"/>
    <x v="5"/>
    <x v="3"/>
    <s v="TREG 3"/>
    <x v="1"/>
    <n v="7379523.6911742818"/>
    <n v="578031.81818181812"/>
    <n v="608454.54545454541"/>
    <n v="547609.09090909094"/>
    <n v="486763.63636363635"/>
    <n v="517186.36363636365"/>
    <n v="547609.09090909094"/>
    <n v="699722.72727272729"/>
    <n v="638877.27272727271"/>
    <n v="638877.27272727271"/>
    <n v="699722.72727272729"/>
    <n v="608454.54545454541"/>
    <n v="638877.27272727271"/>
    <n v="7210186.3636363624"/>
    <n v="77457.95457926947"/>
    <n v="82372.499621256749"/>
    <n v="108383.5808137486"/>
    <n v="110502.85192791179"/>
    <n v="144535.88937278959"/>
    <n v="135047.69238661838"/>
    <n v="118590.858129307"/>
    <n v="134151.19265779573"/>
    <n v="116483.25626487851"/>
    <n v="122588.75322339112"/>
    <n v="150618.2493402338"/>
    <n v="178697.36943694748"/>
    <n v="1479430.1477541483"/>
    <n v="655489.77276108763"/>
    <n v="690827.04507580213"/>
    <n v="655992.67172283959"/>
    <n v="597266.4882915481"/>
    <n v="661722.2530091533"/>
    <n v="682656.78329570929"/>
    <n v="818313.58540203434"/>
    <n v="773028.46538506844"/>
    <n v="755360.52899215126"/>
    <n v="822311.48049611843"/>
    <n v="759072.79479477927"/>
    <n v="817574.64216422022"/>
    <n v="8689616.5113905128"/>
    <n v="0"/>
    <n v="0"/>
    <n v="0"/>
    <n v="0"/>
    <n v="0"/>
    <n v="0"/>
    <n v="0"/>
    <n v="0"/>
    <n v="0"/>
    <n v="0"/>
    <n v="0"/>
    <n v="0"/>
    <n v="0"/>
    <n v="570000"/>
    <n v="570000"/>
    <n v="570000"/>
    <n v="570000"/>
    <n v="570000"/>
    <n v="570000"/>
    <n v="570000"/>
    <n v="570000"/>
    <n v="570000"/>
    <n v="570000"/>
    <n v="570000"/>
    <n v="570000"/>
    <n v="6840000"/>
    <n v="0"/>
    <n v="0"/>
    <n v="0"/>
    <n v="0"/>
    <n v="0"/>
    <n v="0"/>
    <n v="0"/>
    <n v="0"/>
    <n v="0"/>
    <n v="0"/>
    <n v="0"/>
    <n v="0"/>
    <n v="0"/>
    <n v="570000"/>
    <n v="570000"/>
    <n v="570000"/>
    <n v="570000"/>
    <n v="570000"/>
    <n v="570000"/>
    <n v="570000"/>
    <n v="570000"/>
    <n v="570000"/>
    <n v="570000"/>
    <n v="570000"/>
    <n v="570000"/>
    <n v="68400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346207"/>
    <x v="286"/>
    <s v="NESTLE CORP"/>
    <s v="PROCESS MANUFACTURING"/>
    <x v="4"/>
    <x v="2"/>
    <s v="TREG 3"/>
    <x v="1"/>
    <n v="7144685.3618644373"/>
    <n v="549781.38792651019"/>
    <n v="559383.49808446213"/>
    <n v="598050.60679785791"/>
    <n v="561958.831539048"/>
    <n v="590442.00636399933"/>
    <n v="582565.44308974675"/>
    <n v="610433.52535497025"/>
    <n v="616517.65323690895"/>
    <n v="608626.24297359597"/>
    <n v="620870.8480077635"/>
    <n v="616340.79622227384"/>
    <n v="581529.16040286259"/>
    <n v="7096500"/>
    <n v="1883586.1889153919"/>
    <n v="1916483.6322904304"/>
    <n v="2048959.6191777457"/>
    <n v="1925306.889376678"/>
    <n v="2022892.067585571"/>
    <n v="1995906.4581682447"/>
    <n v="2091384.289937533"/>
    <n v="2112228.9010896776"/>
    <n v="2085192.4249384911"/>
    <n v="2127143.2247246867"/>
    <n v="2111622.9776490242"/>
    <n v="1992356.0874214487"/>
    <n v="24313062.761274923"/>
    <n v="2433367.576841902"/>
    <n v="2475867.1303748926"/>
    <n v="2647010.2259756038"/>
    <n v="2487265.7209157259"/>
    <n v="2613334.0739495703"/>
    <n v="2578471.9012579913"/>
    <n v="2701817.8152925032"/>
    <n v="2728746.5543265864"/>
    <n v="2693818.6679120869"/>
    <n v="2748014.0727324504"/>
    <n v="2727963.7738712979"/>
    <n v="2573885.2478243113"/>
    <n v="31409562.761274923"/>
    <n v="0"/>
    <n v="0"/>
    <n v="0"/>
    <n v="0"/>
    <n v="0"/>
    <n v="0"/>
    <n v="0"/>
    <n v="0"/>
    <n v="0"/>
    <n v="0"/>
    <n v="0"/>
    <n v="0"/>
    <n v="0"/>
    <n v="550000"/>
    <n v="550500"/>
    <n v="550000"/>
    <n v="578700"/>
    <n v="578700"/>
    <n v="578700"/>
    <n v="578700"/>
    <n v="578700"/>
    <n v="578700"/>
    <n v="578700"/>
    <n v="578700"/>
    <n v="578700"/>
    <n v="6858800"/>
    <n v="0"/>
    <n v="0"/>
    <n v="0"/>
    <n v="0"/>
    <n v="0"/>
    <n v="0"/>
    <n v="0"/>
    <n v="0"/>
    <n v="0"/>
    <n v="0"/>
    <n v="0"/>
    <n v="0"/>
    <n v="0"/>
    <n v="578700"/>
    <n v="579200"/>
    <n v="578700"/>
    <n v="578700"/>
    <n v="578700"/>
    <n v="578700"/>
    <n v="578700"/>
    <n v="578700"/>
    <n v="578700"/>
    <n v="578700"/>
    <n v="578700"/>
    <n v="578700"/>
    <n v="69449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000788"/>
    <x v="287"/>
    <s v="SINAR MAS GROUP"/>
    <s v="MULTIFINANCE"/>
    <x v="6"/>
    <x v="3"/>
    <s v="TREG 3"/>
    <x v="1"/>
    <n v="22869722.756110534"/>
    <n v="728664"/>
    <n v="728664"/>
    <n v="699517.43999999994"/>
    <n v="735659.17440000002"/>
    <n v="699587.39174399991"/>
    <n v="699226.67391743988"/>
    <n v="844955.86673917435"/>
    <n v="737113.55866739177"/>
    <n v="772468.33558667405"/>
    <n v="845688.28335586668"/>
    <n v="737120.88283355872"/>
    <n v="808901.60882833565"/>
    <n v="9037567.2160724401"/>
    <n v="58397.915245622244"/>
    <n v="341626.35571122705"/>
    <n v="312138.83175457624"/>
    <n v="215455.44066438341"/>
    <n v="291126.50711045682"/>
    <n v="420892.26060967328"/>
    <n v="495327.52813905937"/>
    <n v="547228.41036344669"/>
    <n v="448258.02568001405"/>
    <n v="551525.33439252269"/>
    <n v="742494.88106138713"/>
    <n v="464956.73457157821"/>
    <n v="4889428.2253039479"/>
    <n v="787061.91524562228"/>
    <n v="1070290.3557112271"/>
    <n v="1011656.2717545761"/>
    <n v="951114.61506438348"/>
    <n v="990713.89885445673"/>
    <n v="1120118.9345271131"/>
    <n v="1340283.3948782338"/>
    <n v="1284341.9690308385"/>
    <n v="1220726.361266688"/>
    <n v="1397213.6177483895"/>
    <n v="1479615.7638949458"/>
    <n v="1273858.343399914"/>
    <n v="13926995.441376388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573567"/>
    <n v="682786"/>
    <n v="549846"/>
    <n v="555538"/>
    <n v="555538"/>
    <n v="555538"/>
    <n v="555538"/>
    <n v="555538"/>
    <n v="555538"/>
    <n v="555538"/>
    <n v="555538"/>
    <n v="555538"/>
    <n v="6806041"/>
    <n v="0"/>
    <n v="0"/>
    <n v="0"/>
    <n v="0"/>
    <n v="0"/>
    <n v="0"/>
    <n v="0"/>
    <n v="0"/>
    <n v="0"/>
    <n v="0"/>
    <n v="0"/>
    <n v="0"/>
    <n v="0"/>
    <n v="587048"/>
    <n v="631558"/>
    <n v="555538"/>
    <n v="555538"/>
    <n v="555538"/>
    <n v="555538"/>
    <n v="555538"/>
    <n v="555538"/>
    <n v="555538"/>
    <n v="555538"/>
    <n v="555538"/>
    <n v="555538"/>
    <n v="6773986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162641"/>
    <x v="288"/>
    <s v="RODAMAS"/>
    <s v="HEALTHCARE SERVICE"/>
    <x v="4"/>
    <x v="3"/>
    <s v="TREG 3"/>
    <x v="1"/>
    <n v="0"/>
    <n v="985446.24172834633"/>
    <n v="1002657.3797836058"/>
    <n v="1071965.5771815334"/>
    <n v="1007273.492168913"/>
    <n v="1058327.6715211826"/>
    <n v="1044209.4604525582"/>
    <n v="1094161.1276707139"/>
    <n v="1105066.5185899362"/>
    <n v="1090921.6952898107"/>
    <n v="1112869.3280714087"/>
    <n v="1104749.5142601738"/>
    <n v="1042351.9932818168"/>
    <n v="12719999.999999998"/>
    <n v="1934896.6029045496"/>
    <n v="1968690.1992927559"/>
    <n v="2104774.9394034767"/>
    <n v="1977753.8090512052"/>
    <n v="2077997.2865843181"/>
    <n v="2050276.5673009814"/>
    <n v="2148355.292569967"/>
    <n v="2169767.7278195452"/>
    <n v="2141994.7561513023"/>
    <n v="2185088.3297149194"/>
    <n v="2169145.2985334103"/>
    <n v="2046629.4815783033"/>
    <n v="24975370.290904734"/>
    <n v="2920342.8446328957"/>
    <n v="2971347.5790763618"/>
    <n v="3176740.5165850101"/>
    <n v="2985027.3012201181"/>
    <n v="3136324.9581055008"/>
    <n v="3094486.0277535394"/>
    <n v="3242516.4202406807"/>
    <n v="3274834.2464094814"/>
    <n v="3232916.4514411129"/>
    <n v="3297957.6577863283"/>
    <n v="3273894.8127935841"/>
    <n v="3088981.4748601201"/>
    <n v="37695370.290904731"/>
    <n v="0"/>
    <n v="0"/>
    <n v="0"/>
    <n v="0"/>
    <n v="0"/>
    <n v="0"/>
    <n v="0"/>
    <n v="0"/>
    <n v="0"/>
    <n v="0"/>
    <n v="0"/>
    <n v="0"/>
    <n v="0"/>
    <n v="530000"/>
    <n v="530000"/>
    <n v="530000"/>
    <n v="587600"/>
    <n v="587600"/>
    <n v="587600"/>
    <n v="587600"/>
    <n v="587600"/>
    <n v="587600"/>
    <n v="587600"/>
    <n v="587600"/>
    <n v="587600"/>
    <n v="6878400"/>
    <n v="0"/>
    <n v="0"/>
    <n v="0"/>
    <n v="0"/>
    <n v="0"/>
    <n v="0"/>
    <n v="0"/>
    <n v="0"/>
    <n v="0"/>
    <n v="0"/>
    <n v="0"/>
    <n v="0"/>
    <n v="0"/>
    <n v="587600"/>
    <n v="587600"/>
    <n v="587600"/>
    <n v="587600"/>
    <n v="587600"/>
    <n v="587600"/>
    <n v="587600"/>
    <n v="587600"/>
    <n v="587600"/>
    <n v="587600"/>
    <n v="587600"/>
    <n v="587600"/>
    <n v="70512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079364"/>
    <x v="289"/>
    <s v="MASPION GROUP"/>
    <s v="DISCRETE MANUFACTURING"/>
    <x v="4"/>
    <x v="3"/>
    <s v="TREG 3"/>
    <x v="1"/>
    <n v="0"/>
    <n v="1095146.8610905583"/>
    <n v="1114273.9560236677"/>
    <n v="1191297.594264006"/>
    <n v="1119403.9375235655"/>
    <n v="1176141.5066527859"/>
    <n v="1160451.6456727486"/>
    <n v="1215963.9701850009"/>
    <n v="1228083.3574518347"/>
    <n v="1212363.9217466009"/>
    <n v="1236754.7815736975"/>
    <n v="1227731.0639608346"/>
    <n v="1158387.4038546982"/>
    <n v="14136000"/>
    <n v="1947816.5897825875"/>
    <n v="1981835.8379297776"/>
    <n v="2118829.2638348155"/>
    <n v="1990959.9686064876"/>
    <n v="2091872.807185763"/>
    <n v="2063966.9868852182"/>
    <n v="2162700.618386189"/>
    <n v="2184256.0320161297"/>
    <n v="2156297.6104230797"/>
    <n v="2199678.9349725298"/>
    <n v="2183629.4465501774"/>
    <n v="2060295.5482851772"/>
    <n v="25142139.644857936"/>
    <n v="3042963.4508731458"/>
    <n v="3096109.7939534453"/>
    <n v="3310126.8580988217"/>
    <n v="3110363.9061300531"/>
    <n v="3268014.313838549"/>
    <n v="3224418.6325579667"/>
    <n v="3378664.5885711899"/>
    <n v="3412339.3894679644"/>
    <n v="3368661.5321696806"/>
    <n v="3436433.7165462272"/>
    <n v="3411360.5105110118"/>
    <n v="3218682.9521398754"/>
    <n v="39278139.644857936"/>
    <n v="4941582.2328302255"/>
    <n v="5142088.3207596643"/>
    <n v="5200167.6767443335"/>
    <n v="5041400.8835760169"/>
    <n v="5300908.0587014994"/>
    <n v="5267931.7796293944"/>
    <n v="5440025.0052966522"/>
    <n v="5516503.1293899361"/>
    <n v="5430748.8535660813"/>
    <n v="5523072.6990475263"/>
    <n v="5624891.6984470263"/>
    <n v="5484201.4723760169"/>
    <n v="63913521.810364373"/>
    <n v="589000"/>
    <n v="589000"/>
    <n v="589000"/>
    <n v="589000"/>
    <n v="589000"/>
    <n v="589000"/>
    <n v="589000"/>
    <n v="589000"/>
    <n v="589000"/>
    <n v="589000"/>
    <n v="589000"/>
    <n v="589000"/>
    <n v="7068000"/>
    <n v="0"/>
    <n v="0"/>
    <n v="0"/>
    <n v="0"/>
    <n v="0"/>
    <n v="0"/>
    <n v="0"/>
    <n v="0"/>
    <n v="0"/>
    <n v="0"/>
    <n v="0"/>
    <n v="0"/>
    <n v="0"/>
    <n v="589000"/>
    <n v="589000"/>
    <n v="589000"/>
    <n v="589000"/>
    <n v="589000"/>
    <n v="589000"/>
    <n v="589000"/>
    <n v="589000"/>
    <n v="589000"/>
    <n v="589000"/>
    <n v="589000"/>
    <n v="589000"/>
    <n v="70680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157917"/>
    <x v="290"/>
    <s v="CT CORP GROUP"/>
    <s v="DEVELOPER"/>
    <x v="6"/>
    <x v="3"/>
    <s v="TREG 3"/>
    <x v="1"/>
    <n v="22869722.756110534"/>
    <n v="668658"/>
    <n v="668658"/>
    <n v="641911.67999999993"/>
    <n v="675077.11679999996"/>
    <n v="641975.87116799993"/>
    <n v="641644.85871167993"/>
    <n v="775373.14858711674"/>
    <n v="676411.73148587113"/>
    <n v="708855.01731485873"/>
    <n v="776045.25017314858"/>
    <n v="676418.45250173146"/>
    <n v="742287.98452501732"/>
    <n v="8293317.1112674233"/>
    <n v="53149.511735978966"/>
    <n v="310923.32535885746"/>
    <n v="284085.93751706358"/>
    <n v="196091.78553733745"/>
    <n v="264962.05628644815"/>
    <n v="383065.35517179297"/>
    <n v="450810.89212262467"/>
    <n v="498047.27953971701"/>
    <n v="407971.67324243934"/>
    <n v="501958.02555096446"/>
    <n v="675764.54106098984"/>
    <n v="423169.6168757854"/>
    <n v="4450000"/>
    <n v="721807.511735979"/>
    <n v="979581.3253588574"/>
    <n v="925997.61751706351"/>
    <n v="871168.90233733738"/>
    <n v="906937.92745444807"/>
    <n v="1024710.2138834728"/>
    <n v="1226184.0407097414"/>
    <n v="1174459.011025588"/>
    <n v="1116826.690557298"/>
    <n v="1278003.275724113"/>
    <n v="1352182.9935627212"/>
    <n v="1165457.6014008028"/>
    <n v="12743317.111267421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605432"/>
    <n v="665032"/>
    <n v="661439"/>
    <n v="661439"/>
    <n v="661439"/>
    <n v="661439"/>
    <n v="661439"/>
    <n v="661439"/>
    <n v="661439"/>
    <n v="661439"/>
    <n v="661439"/>
    <n v="661439"/>
    <n v="7884854"/>
    <n v="0"/>
    <n v="0"/>
    <n v="0"/>
    <n v="0"/>
    <n v="0"/>
    <n v="0"/>
    <n v="0"/>
    <n v="0"/>
    <n v="0"/>
    <n v="0"/>
    <n v="0"/>
    <n v="0"/>
    <n v="0"/>
    <n v="605432"/>
    <n v="665032"/>
    <n v="661439"/>
    <n v="661439"/>
    <n v="661439"/>
    <n v="661439"/>
    <n v="661439"/>
    <n v="661439"/>
    <n v="661439"/>
    <n v="661439"/>
    <n v="661439"/>
    <n v="661439"/>
    <n v="7884854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55893616"/>
    <x v="291"/>
    <s v="BUKAN GROUP CONGLO"/>
    <s v="PROCESS MANUFACTURING"/>
    <x v="4"/>
    <x v="3"/>
    <s v="TREG 3"/>
    <x v="1"/>
    <n v="14383115.460712411"/>
    <n v="1069855.2903299739"/>
    <n v="1088540.6597812024"/>
    <n v="1163785.4965968141"/>
    <n v="1093552.1683212493"/>
    <n v="1148979.4271209617"/>
    <n v="1133651.9113599074"/>
    <n v="1187882.2216205841"/>
    <n v="1199721.7210006658"/>
    <n v="1184365.3135198469"/>
    <n v="1208192.8852810725"/>
    <n v="1199377.5634556951"/>
    <n v="1131635.3416120268"/>
    <n v="13809540"/>
    <n v="513363.11610367318"/>
    <n v="522329.16933884716"/>
    <n v="558434.91583327332"/>
    <n v="524733.9091796017"/>
    <n v="551330.31950882392"/>
    <n v="543975.51056938677"/>
    <n v="569997.57291213935"/>
    <n v="575678.67983361031"/>
    <n v="568310.00738999469"/>
    <n v="579743.51302303595"/>
    <n v="575513.53806975344"/>
    <n v="543007.87266642042"/>
    <n v="6626418.1244285591"/>
    <n v="1583218.406433647"/>
    <n v="1610869.8291200497"/>
    <n v="1722220.4124300876"/>
    <n v="1618286.0775008509"/>
    <n v="1700309.7466297857"/>
    <n v="1677627.4219292942"/>
    <n v="1757879.7945327235"/>
    <n v="1775400.4008342761"/>
    <n v="1752675.3209098415"/>
    <n v="1787936.3983041085"/>
    <n v="1774891.1015254485"/>
    <n v="1674643.2142784472"/>
    <n v="20435958.124428559"/>
    <n v="0"/>
    <n v="0"/>
    <n v="0"/>
    <n v="0"/>
    <n v="0"/>
    <n v="0"/>
    <n v="0"/>
    <n v="0"/>
    <n v="0"/>
    <n v="0"/>
    <n v="0"/>
    <n v="0"/>
    <n v="0"/>
    <n v="578000"/>
    <n v="579500"/>
    <n v="578250"/>
    <n v="610850"/>
    <n v="610850"/>
    <n v="610850"/>
    <n v="610850"/>
    <n v="610850"/>
    <n v="610850"/>
    <n v="610850"/>
    <n v="610850"/>
    <n v="610850"/>
    <n v="7233400"/>
    <n v="0"/>
    <n v="0"/>
    <n v="0"/>
    <n v="0"/>
    <n v="0"/>
    <n v="0"/>
    <n v="0"/>
    <n v="0"/>
    <n v="0"/>
    <n v="0"/>
    <n v="0"/>
    <n v="0"/>
    <n v="0"/>
    <n v="610600"/>
    <n v="612100"/>
    <n v="610850"/>
    <n v="610850"/>
    <n v="610850"/>
    <n v="610850"/>
    <n v="610850"/>
    <n v="610850"/>
    <n v="610850"/>
    <n v="610850"/>
    <n v="610850"/>
    <n v="610850"/>
    <n v="73312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3001066745"/>
    <x v="292"/>
    <s v="PTS"/>
    <s v="EDUCATIONAL INSTITUTION"/>
    <x v="3"/>
    <x v="3"/>
    <s v="TREG 3"/>
    <x v="1"/>
    <n v="52066333.393487953"/>
    <n v="617250"/>
    <n v="590767.5"/>
    <n v="595850"/>
    <n v="590767.5"/>
    <n v="575520"/>
    <n v="560272.5"/>
    <n v="585685"/>
    <n v="606015"/>
    <n v="600932.5"/>
    <n v="600932.5"/>
    <n v="606015"/>
    <n v="595850"/>
    <n v="7125857.5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617250"/>
    <n v="1281626.7243182377"/>
    <n v="1279579.2302012634"/>
    <n v="1128254.363431423"/>
    <n v="1161751.6637216271"/>
    <n v="1131826.0398549435"/>
    <n v="1296050.7272849241"/>
    <n v="1204284.1389213442"/>
    <n v="1316542.9138164818"/>
    <n v="1321653.0087169569"/>
    <n v="1217975.298776947"/>
    <n v="1218939.4534758269"/>
    <n v="14175733.562519977"/>
    <n v="0"/>
    <n v="0"/>
    <n v="0"/>
    <n v="0"/>
    <n v="0"/>
    <n v="0"/>
    <n v="0"/>
    <n v="0"/>
    <n v="0"/>
    <n v="0"/>
    <n v="0"/>
    <n v="0"/>
    <n v="0"/>
    <n v="565000"/>
    <n v="565000"/>
    <n v="565000"/>
    <n v="613100"/>
    <n v="613100"/>
    <n v="613100"/>
    <n v="613100"/>
    <n v="613100"/>
    <n v="613100"/>
    <n v="613100"/>
    <n v="613100"/>
    <n v="613100"/>
    <n v="7212900"/>
    <n v="0"/>
    <n v="0"/>
    <n v="0"/>
    <n v="0"/>
    <n v="0"/>
    <n v="0"/>
    <n v="0"/>
    <n v="0"/>
    <n v="0"/>
    <n v="0"/>
    <n v="0"/>
    <n v="0"/>
    <n v="0"/>
    <n v="613100"/>
    <n v="613100"/>
    <n v="613100"/>
    <n v="613100"/>
    <n v="613100"/>
    <n v="613100"/>
    <n v="613100"/>
    <n v="613100"/>
    <n v="613100"/>
    <n v="613100"/>
    <n v="613100"/>
    <n v="613100"/>
    <n v="73572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143728"/>
    <x v="293"/>
    <s v="BAYAN GROUP"/>
    <s v="MINING COMPANY"/>
    <x v="5"/>
    <x v="3"/>
    <s v="TREG 3"/>
    <x v="1"/>
    <n v="32502715.536328796"/>
    <n v="549924.3927272727"/>
    <n v="578867.78181818186"/>
    <n v="520981.00363636366"/>
    <n v="463094.22545454546"/>
    <n v="492037.61454545456"/>
    <n v="520981.00363636366"/>
    <n v="665697.9490909091"/>
    <n v="607811.1709090909"/>
    <n v="607811.1709090909"/>
    <n v="665697.9490909091"/>
    <n v="578867.78181818186"/>
    <n v="607811.1709090909"/>
    <n v="6859583.2145454558"/>
    <n v="73691.47734442362"/>
    <n v="78367.047291847484"/>
    <n v="103113.31138844007"/>
    <n v="105129.53064112153"/>
    <n v="137507.67464781014"/>
    <n v="128480.85155334909"/>
    <n v="112824.24874966282"/>
    <n v="127627.94509829671"/>
    <n v="110819.13131676376"/>
    <n v="116627.74184925895"/>
    <n v="143294.27325057655"/>
    <n v="170008.01561180482"/>
    <n v="1407491.2487433555"/>
    <n v="623615.87007169635"/>
    <n v="657234.82911002939"/>
    <n v="624094.31502480374"/>
    <n v="568223.75609566702"/>
    <n v="629545.28919326467"/>
    <n v="649461.85518971272"/>
    <n v="778522.19784057187"/>
    <n v="735439.11600738764"/>
    <n v="718630.30222585471"/>
    <n v="782325.69094016799"/>
    <n v="722162.05506875843"/>
    <n v="777819.18652089569"/>
    <n v="8267074.4632888101"/>
    <n v="0"/>
    <n v="0"/>
    <n v="0"/>
    <n v="0"/>
    <n v="0"/>
    <n v="0"/>
    <n v="0"/>
    <n v="0"/>
    <n v="0"/>
    <n v="0"/>
    <n v="0"/>
    <n v="0"/>
    <n v="0"/>
    <n v="658901"/>
    <n v="836417"/>
    <n v="840692"/>
    <n v="760480"/>
    <n v="760480"/>
    <n v="760480"/>
    <n v="760480"/>
    <n v="760480"/>
    <n v="760480"/>
    <n v="760480"/>
    <n v="760480"/>
    <n v="760480"/>
    <n v="9180330"/>
    <n v="0"/>
    <n v="0"/>
    <n v="0"/>
    <n v="0"/>
    <n v="0"/>
    <n v="0"/>
    <n v="0"/>
    <n v="0"/>
    <n v="0"/>
    <n v="0"/>
    <n v="0"/>
    <n v="0"/>
    <n v="0"/>
    <n v="623873"/>
    <n v="788305"/>
    <n v="760480"/>
    <n v="760480"/>
    <n v="760480"/>
    <n v="760480"/>
    <n v="760480"/>
    <n v="760480"/>
    <n v="760480"/>
    <n v="760480"/>
    <n v="760480"/>
    <n v="760480"/>
    <n v="9016978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275714"/>
    <x v="294"/>
    <s v="ABC GROUP"/>
    <s v="DISTRIBUTOR"/>
    <x v="4"/>
    <x v="0"/>
    <s v="TREG 3"/>
    <x v="1"/>
    <n v="0"/>
    <n v="1078412.8683064922"/>
    <n v="1097247.6986311157"/>
    <n v="1173094.4052175272"/>
    <n v="1102299.2933169235"/>
    <n v="1158169.9046835583"/>
    <n v="1142719.7869103467"/>
    <n v="1197383.8755641775"/>
    <n v="1209318.0769474774"/>
    <n v="1193838.8363548871"/>
    <n v="1217857.0005309756"/>
    <n v="1208971.1665488696"/>
    <n v="1140687.0869876486"/>
    <n v="13919999.999999996"/>
    <n v="1945845.7443266155"/>
    <n v="1979830.5710190455"/>
    <n v="2116685.3838368147"/>
    <n v="1988945.4696912749"/>
    <n v="2089756.2023482546"/>
    <n v="2061878.6177960972"/>
    <n v="2160512.3483464266"/>
    <n v="2182045.9517149557"/>
    <n v="2154115.8190934868"/>
    <n v="2197453.2494247584"/>
    <n v="2181420.000242535"/>
    <n v="2058210.8940417557"/>
    <n v="25116700.25188202"/>
    <n v="3024258.6126331077"/>
    <n v="3077078.2696501613"/>
    <n v="3289779.7890543416"/>
    <n v="3091244.7630081987"/>
    <n v="3247926.1070318129"/>
    <n v="3204598.4047064437"/>
    <n v="3357896.2239106041"/>
    <n v="3391364.0286624329"/>
    <n v="3347954.6554483739"/>
    <n v="3415310.2499557342"/>
    <n v="3390391.1667914046"/>
    <n v="3198897.9810294043"/>
    <n v="39036700.251882017"/>
    <n v="4941582.2328302255"/>
    <n v="5142088.3207596643"/>
    <n v="5200167.6767443335"/>
    <n v="5041400.8835760169"/>
    <n v="5300908.0587014994"/>
    <n v="5267931.7796293944"/>
    <n v="5440025.0052966522"/>
    <n v="5516503.1293899361"/>
    <n v="5430748.8535660813"/>
    <n v="5523072.6990475263"/>
    <n v="5624891.6984470263"/>
    <n v="5484201.4723760169"/>
    <n v="63913521.810364373"/>
    <n v="580000"/>
    <n v="580000"/>
    <n v="580000"/>
    <n v="628100"/>
    <n v="628100"/>
    <n v="628100"/>
    <n v="628100"/>
    <n v="628100"/>
    <n v="628100"/>
    <n v="628100"/>
    <n v="628100"/>
    <n v="628100"/>
    <n v="7392900"/>
    <n v="0"/>
    <n v="0"/>
    <n v="0"/>
    <n v="0"/>
    <n v="0"/>
    <n v="0"/>
    <n v="0"/>
    <n v="0"/>
    <n v="0"/>
    <n v="0"/>
    <n v="0"/>
    <n v="0"/>
    <n v="0"/>
    <n v="628100"/>
    <n v="628100"/>
    <n v="628100"/>
    <n v="628100"/>
    <n v="628100"/>
    <n v="628100"/>
    <n v="628100"/>
    <n v="628100"/>
    <n v="628100"/>
    <n v="628100"/>
    <n v="628100"/>
    <n v="628100"/>
    <n v="75372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032917"/>
    <x v="295"/>
    <s v="ARMADA GROUP"/>
    <s v="RETAILER"/>
    <x v="3"/>
    <x v="6"/>
    <s v="TREG 3"/>
    <x v="1"/>
    <n v="0"/>
    <n v="0"/>
    <n v="0"/>
    <n v="0"/>
    <n v="0"/>
    <n v="0"/>
    <n v="0"/>
    <n v="0"/>
    <n v="0"/>
    <n v="0"/>
    <n v="0"/>
    <n v="0"/>
    <n v="0"/>
    <n v="0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0"/>
    <n v="0"/>
    <n v="0"/>
    <n v="0"/>
    <n v="0"/>
    <n v="0"/>
    <n v="0"/>
    <n v="0"/>
    <n v="0"/>
    <n v="0"/>
    <n v="0"/>
    <n v="0"/>
    <n v="0"/>
    <n v="669000"/>
    <n v="669000"/>
    <n v="669000"/>
    <n v="669000"/>
    <n v="669000"/>
    <n v="669000"/>
    <n v="669000"/>
    <n v="669000"/>
    <n v="669000"/>
    <n v="669000"/>
    <n v="669000"/>
    <n v="669000"/>
    <n v="8028000"/>
    <n v="0"/>
    <n v="0"/>
    <n v="0"/>
    <n v="0"/>
    <n v="0"/>
    <n v="0"/>
    <n v="0"/>
    <n v="0"/>
    <n v="0"/>
    <n v="0"/>
    <n v="0"/>
    <n v="0"/>
    <n v="0"/>
    <n v="669000"/>
    <n v="669000"/>
    <n v="669000"/>
    <n v="669000"/>
    <n v="669000"/>
    <n v="669000"/>
    <n v="669000"/>
    <n v="669000"/>
    <n v="669000"/>
    <n v="669000"/>
    <n v="669000"/>
    <n v="669000"/>
    <n v="80280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4661407"/>
    <x v="296"/>
    <s v="MAP"/>
    <s v="AGRICULTURE"/>
    <x v="6"/>
    <x v="6"/>
    <s v="TREG 3"/>
    <x v="1"/>
    <n v="0"/>
    <n v="1338000"/>
    <n v="1338000"/>
    <n v="1284480"/>
    <n v="1350844.8"/>
    <n v="1284608.4480000001"/>
    <n v="1283946.08448"/>
    <n v="1551539.4608447999"/>
    <n v="1353515.394608448"/>
    <n v="1418435.1539460844"/>
    <n v="1552884.3515394607"/>
    <n v="1353528.8435153947"/>
    <n v="1485335.2884351541"/>
    <n v="16595117.825369339"/>
    <n v="53344.910600925126"/>
    <n v="312066.40387220681"/>
    <n v="285130.35105775134"/>
    <n v="196812.69737768694"/>
    <n v="265936.16279017966"/>
    <n v="384473.65664354659"/>
    <n v="452468.25328642433"/>
    <n v="499878.30055821687"/>
    <n v="409471.54030194791"/>
    <n v="503803.4240361001"/>
    <n v="678248.92181974661"/>
    <n v="424725.35765526758"/>
    <n v="4466359.9800000004"/>
    <n v="1391344.9106009251"/>
    <n v="1650066.4038722068"/>
    <n v="1569610.3510577513"/>
    <n v="1547657.4973776869"/>
    <n v="1550544.6107901798"/>
    <n v="1668419.7411235466"/>
    <n v="2004007.7141312242"/>
    <n v="1853393.6951666649"/>
    <n v="1827906.6942480323"/>
    <n v="2056687.7755755608"/>
    <n v="2031777.7653351412"/>
    <n v="1910060.6460904218"/>
    <n v="21061477.805369344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669000"/>
    <n v="669000"/>
    <n v="669000"/>
    <n v="669000"/>
    <n v="669000"/>
    <n v="669000"/>
    <n v="669000"/>
    <n v="669000"/>
    <n v="669000"/>
    <n v="669000"/>
    <n v="669000"/>
    <n v="669000"/>
    <n v="8028000"/>
    <n v="0"/>
    <n v="0"/>
    <n v="0"/>
    <n v="0"/>
    <n v="0"/>
    <n v="0"/>
    <n v="0"/>
    <n v="0"/>
    <n v="0"/>
    <n v="0"/>
    <n v="0"/>
    <n v="0"/>
    <n v="0"/>
    <n v="669000"/>
    <n v="669000"/>
    <n v="669000"/>
    <n v="669000"/>
    <n v="669000"/>
    <n v="669000"/>
    <n v="669000"/>
    <n v="669000"/>
    <n v="669000"/>
    <n v="669000"/>
    <n v="669000"/>
    <n v="669000"/>
    <n v="80280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262004"/>
    <x v="297"/>
    <s v="BUKAN GROUP CONGLO"/>
    <s v="EDUCATIONAL INSTITUTION"/>
    <x v="3"/>
    <x v="2"/>
    <s v="TREG 3"/>
    <x v="1"/>
    <n v="129891141.69556619"/>
    <n v="0"/>
    <n v="0"/>
    <n v="0"/>
    <n v="0"/>
    <n v="0"/>
    <n v="0"/>
    <n v="0"/>
    <n v="0"/>
    <n v="0"/>
    <n v="0"/>
    <n v="0"/>
    <n v="0"/>
    <n v="0"/>
    <n v="0"/>
    <n v="11950724.263759997"/>
    <n v="11827387.134146826"/>
    <n v="9297635.5734425317"/>
    <n v="10140840.16137453"/>
    <n v="9886932.8458673004"/>
    <n v="12288154.568081591"/>
    <n v="10349068.613539482"/>
    <n v="12378878.988314027"/>
    <n v="12467275.195482703"/>
    <n v="10585903.080715967"/>
    <n v="10778419.087470157"/>
    <n v="121951219.51219513"/>
    <n v="0"/>
    <n v="11950724.263759997"/>
    <n v="11827387.134146826"/>
    <n v="9297635.5734425317"/>
    <n v="10140840.16137453"/>
    <n v="9886932.8458673004"/>
    <n v="12288154.568081591"/>
    <n v="10349068.613539482"/>
    <n v="12378878.988314027"/>
    <n v="12467275.195482703"/>
    <n v="10585903.080715967"/>
    <n v="10778419.087470157"/>
    <n v="121951219.51219513"/>
    <n v="0"/>
    <n v="0"/>
    <n v="0"/>
    <n v="0"/>
    <n v="0"/>
    <n v="0"/>
    <n v="0"/>
    <n v="0"/>
    <n v="0"/>
    <n v="0"/>
    <n v="0"/>
    <n v="0"/>
    <n v="0"/>
    <n v="648000"/>
    <n v="648000"/>
    <n v="648000"/>
    <n v="676700"/>
    <n v="676700"/>
    <n v="676700"/>
    <n v="676700"/>
    <n v="676700"/>
    <n v="676700"/>
    <n v="676700"/>
    <n v="676700"/>
    <n v="676700"/>
    <n v="8034300"/>
    <n v="0"/>
    <n v="0"/>
    <n v="0"/>
    <n v="0"/>
    <n v="0"/>
    <n v="0"/>
    <n v="0"/>
    <n v="0"/>
    <n v="0"/>
    <n v="0"/>
    <n v="0"/>
    <n v="0"/>
    <n v="0"/>
    <n v="676700"/>
    <n v="676700"/>
    <n v="676700"/>
    <n v="676700"/>
    <n v="676700"/>
    <n v="676700"/>
    <n v="676700"/>
    <n v="676700"/>
    <n v="676700"/>
    <n v="676700"/>
    <n v="676700"/>
    <n v="676700"/>
    <n v="81204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2000360"/>
    <x v="298"/>
    <s v="PTS"/>
    <s v="EDUCATIONAL INSTITUTION"/>
    <x v="3"/>
    <x v="1"/>
    <s v="TREG 3"/>
    <x v="1"/>
    <n v="11183474.81605139"/>
    <n v="812163"/>
    <n v="780547.35"/>
    <n v="786615"/>
    <n v="780547.35"/>
    <n v="762344.4"/>
    <n v="744141.45"/>
    <n v="774479.7"/>
    <n v="798750.3"/>
    <n v="792682.65"/>
    <n v="792682.65"/>
    <n v="798750.3"/>
    <n v="786615"/>
    <n v="9410319.1500000004"/>
    <n v="0"/>
    <n v="11950724.263759997"/>
    <n v="11827387.134146826"/>
    <n v="9297635.5734425317"/>
    <n v="10140840.16137453"/>
    <n v="9886932.8458673004"/>
    <n v="12288154.568081591"/>
    <n v="10349068.613539482"/>
    <n v="12378878.988314027"/>
    <n v="12467275.195482703"/>
    <n v="10585903.080715967"/>
    <n v="10778419.087470157"/>
    <n v="121951219.51219513"/>
    <n v="812163"/>
    <n v="12731271.613759996"/>
    <n v="12614002.134146826"/>
    <n v="10078182.923442531"/>
    <n v="10903184.56137453"/>
    <n v="10631074.2958673"/>
    <n v="13062634.268081591"/>
    <n v="11147818.913539482"/>
    <n v="13171561.638314027"/>
    <n v="13259957.845482703"/>
    <n v="11384653.380715968"/>
    <n v="11565034.087470157"/>
    <n v="131361538.66219512"/>
    <n v="0"/>
    <n v="0"/>
    <n v="0"/>
    <n v="0"/>
    <n v="0"/>
    <n v="0"/>
    <n v="0"/>
    <n v="0"/>
    <n v="0"/>
    <n v="0"/>
    <n v="0"/>
    <n v="0"/>
    <n v="0"/>
    <n v="658700"/>
    <n v="733846"/>
    <n v="752700"/>
    <n v="773300"/>
    <n v="773300"/>
    <n v="773300"/>
    <n v="773300"/>
    <n v="773300"/>
    <n v="773300"/>
    <n v="773300"/>
    <n v="773300"/>
    <n v="773300"/>
    <n v="9104946"/>
    <n v="0"/>
    <n v="0"/>
    <n v="0"/>
    <n v="0"/>
    <n v="0"/>
    <n v="0"/>
    <n v="0"/>
    <n v="0"/>
    <n v="0"/>
    <n v="0"/>
    <n v="0"/>
    <n v="0"/>
    <n v="0"/>
    <n v="679300"/>
    <n v="754446"/>
    <n v="773300"/>
    <n v="773300"/>
    <n v="773300"/>
    <n v="773300"/>
    <n v="773300"/>
    <n v="773300"/>
    <n v="773300"/>
    <n v="773300"/>
    <n v="773300"/>
    <n v="773300"/>
    <n v="9166746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129407"/>
    <x v="299"/>
    <s v="ASTRA GROUP"/>
    <s v="DISCRETE MANUFACTURING"/>
    <x v="6"/>
    <x v="3"/>
    <s v="TREG 3"/>
    <x v="1"/>
    <n v="22869722.756110534"/>
    <n v="452750"/>
    <n v="452750"/>
    <n v="434640"/>
    <n v="457096.4"/>
    <n v="434683.46399999998"/>
    <n v="434459.33464000002"/>
    <n v="525007.09334639995"/>
    <n v="458000.07093346398"/>
    <n v="479967.50070933462"/>
    <n v="525462.17500709323"/>
    <n v="458004.62175007095"/>
    <n v="502605.04621750076"/>
    <n v="5615425.7066038633"/>
    <n v="210671.63789223062"/>
    <n v="1232423.8562648559"/>
    <n v="1126047.0285441147"/>
    <n v="777259.7769397361"/>
    <n v="1050244.6504954947"/>
    <n v="1518377.1808609304"/>
    <n v="1786903.885305875"/>
    <n v="1974137.347669638"/>
    <n v="1617099.7213025577"/>
    <n v="1989638.5863576368"/>
    <n v="2678565.0148962378"/>
    <n v="1677340.6449395553"/>
    <n v="17638709.331468865"/>
    <n v="663421.63789223065"/>
    <n v="1685173.8562648559"/>
    <n v="1560687.0285441147"/>
    <n v="1234356.1769397361"/>
    <n v="1484928.1144954946"/>
    <n v="1952836.5155009304"/>
    <n v="2311910.9786522752"/>
    <n v="2432137.4186031017"/>
    <n v="2097067.2220118924"/>
    <n v="2515100.7613647301"/>
    <n v="3136569.6366463089"/>
    <n v="2179945.691157056"/>
    <n v="23254135.038072728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450000"/>
    <n v="450000"/>
    <n v="450250"/>
    <n v="681150"/>
    <n v="681150"/>
    <n v="681150"/>
    <n v="681150"/>
    <n v="681150"/>
    <n v="681150"/>
    <n v="681150"/>
    <n v="681150"/>
    <n v="681150"/>
    <n v="7480600"/>
    <n v="0"/>
    <n v="0"/>
    <n v="0"/>
    <n v="0"/>
    <n v="0"/>
    <n v="0"/>
    <n v="0"/>
    <n v="0"/>
    <n v="0"/>
    <n v="0"/>
    <n v="0"/>
    <n v="0"/>
    <n v="0"/>
    <n v="680400"/>
    <n v="682900"/>
    <n v="681150"/>
    <n v="681150"/>
    <n v="681150"/>
    <n v="681150"/>
    <n v="681150"/>
    <n v="681150"/>
    <n v="681150"/>
    <n v="681150"/>
    <n v="681150"/>
    <n v="681150"/>
    <n v="81748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039419"/>
    <x v="300"/>
    <s v="ARTHA GRAHA GROUP"/>
    <s v="HIGH RISE BUILDING"/>
    <x v="5"/>
    <x v="3"/>
    <s v="TREG 3"/>
    <x v="1"/>
    <n v="8129484.904808457"/>
    <n v="570366.61363636365"/>
    <n v="600385.90909090906"/>
    <n v="540347.31818181812"/>
    <n v="480308.72727272724"/>
    <n v="510328.02272727271"/>
    <n v="540347.31818181812"/>
    <n v="690443.79545454541"/>
    <n v="630405.20454545447"/>
    <n v="630405.20454545447"/>
    <n v="690443.79545454541"/>
    <n v="600385.90909090906"/>
    <n v="630405.20454545447"/>
    <n v="7114573.0227272715"/>
    <n v="76430.79474680523"/>
    <n v="81280.168648018356"/>
    <n v="106946.32028556627"/>
    <n v="109037.48802191122"/>
    <n v="142619.21779632432"/>
    <n v="133256.8425527958"/>
    <n v="117018.24022802703"/>
    <n v="132372.23118994237"/>
    <n v="114938.58699701815"/>
    <n v="120963.11975673311"/>
    <n v="148620.92038159157"/>
    <n v="176327.68692919667"/>
    <n v="1459811.6175339301"/>
    <n v="646797.40838316886"/>
    <n v="681666.07773892744"/>
    <n v="647293.63846738439"/>
    <n v="589346.21529463842"/>
    <n v="652947.24052359699"/>
    <n v="673604.16073461389"/>
    <n v="807462.0356825724"/>
    <n v="762777.43573539681"/>
    <n v="745343.79154247267"/>
    <n v="811406.91521127848"/>
    <n v="749006.8294725006"/>
    <n v="806732.89147465117"/>
    <n v="8574384.6402612031"/>
    <n v="0"/>
    <n v="0"/>
    <n v="0"/>
    <n v="0"/>
    <n v="0"/>
    <n v="0"/>
    <n v="0"/>
    <n v="0"/>
    <n v="0"/>
    <n v="0"/>
    <n v="0"/>
    <n v="0"/>
    <n v="0"/>
    <n v="681850"/>
    <n v="678850"/>
    <n v="684679"/>
    <n v="684679"/>
    <n v="684679"/>
    <n v="684679"/>
    <n v="684679"/>
    <n v="684679"/>
    <n v="684679"/>
    <n v="684679"/>
    <n v="684679"/>
    <n v="684679"/>
    <n v="8207490"/>
    <n v="0"/>
    <n v="0"/>
    <n v="0"/>
    <n v="0"/>
    <n v="0"/>
    <n v="0"/>
    <n v="0"/>
    <n v="0"/>
    <n v="0"/>
    <n v="0"/>
    <n v="0"/>
    <n v="0"/>
    <n v="0"/>
    <n v="681850"/>
    <n v="678850"/>
    <n v="684679"/>
    <n v="684679"/>
    <n v="684679"/>
    <n v="684679"/>
    <n v="684679"/>
    <n v="684679"/>
    <n v="684679"/>
    <n v="684679"/>
    <n v="684679"/>
    <n v="684679"/>
    <n v="820749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113864"/>
    <x v="301"/>
    <s v="GUDANG GARAM"/>
    <s v="CONSTRUCTION"/>
    <x v="4"/>
    <x v="3"/>
    <s v="TREG 3"/>
    <x v="1"/>
    <n v="0"/>
    <n v="1069116.2056486777"/>
    <n v="1087788.6667463649"/>
    <n v="1162981.5224139278"/>
    <n v="1092796.7132021226"/>
    <n v="1148185.6813673207"/>
    <n v="1132868.754264568"/>
    <n v="1187061.6007748311"/>
    <n v="1198892.9211117232"/>
    <n v="1183547.1222483795"/>
    <n v="1207358.2332850189"/>
    <n v="1198549.0013199998"/>
    <n v="1130853.5776170653"/>
    <n v="13800000.000000002"/>
    <n v="1944750.8301844089"/>
    <n v="1978716.5338464165"/>
    <n v="2115494.3393934807"/>
    <n v="1987826.3036272679"/>
    <n v="2088580.3107718609"/>
    <n v="2060718.4127465857"/>
    <n v="2159296.6427687807"/>
    <n v="2180818.1293254145"/>
    <n v="2152903.7127992683"/>
    <n v="2196216.7574537746"/>
    <n v="2180192.5300716227"/>
    <n v="2057052.7527954106"/>
    <n v="25102567.255784288"/>
    <n v="3013867.0358330868"/>
    <n v="3066505.2005927814"/>
    <n v="3278475.8618074087"/>
    <n v="3080623.0168293905"/>
    <n v="3236765.9921391816"/>
    <n v="3193587.1670111539"/>
    <n v="3346358.2435436118"/>
    <n v="3379711.0504371375"/>
    <n v="3336450.8350476478"/>
    <n v="3403574.9907387933"/>
    <n v="3378741.5313916225"/>
    <n v="3187906.3304124759"/>
    <n v="38902567.255784288"/>
    <n v="0"/>
    <n v="0"/>
    <n v="0"/>
    <n v="0"/>
    <n v="0"/>
    <n v="0"/>
    <n v="0"/>
    <n v="0"/>
    <n v="0"/>
    <n v="0"/>
    <n v="0"/>
    <n v="0"/>
    <n v="0"/>
    <n v="575000"/>
    <n v="575000"/>
    <n v="575000"/>
    <n v="690200"/>
    <n v="690200"/>
    <n v="690200"/>
    <n v="690200"/>
    <n v="690200"/>
    <n v="690200"/>
    <n v="690200"/>
    <n v="690200"/>
    <n v="690200"/>
    <n v="7936800"/>
    <n v="0"/>
    <n v="0"/>
    <n v="0"/>
    <n v="0"/>
    <n v="0"/>
    <n v="0"/>
    <n v="0"/>
    <n v="0"/>
    <n v="0"/>
    <n v="0"/>
    <n v="0"/>
    <n v="0"/>
    <n v="0"/>
    <n v="690200"/>
    <n v="690200"/>
    <n v="690200"/>
    <n v="690200"/>
    <n v="690200"/>
    <n v="690200"/>
    <n v="690200"/>
    <n v="690200"/>
    <n v="690200"/>
    <n v="690200"/>
    <n v="690200"/>
    <n v="690200"/>
    <n v="82824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297766500"/>
    <x v="302"/>
    <s v="PTS"/>
    <s v="EDUCATIONAL INSTITUTION"/>
    <x v="3"/>
    <x v="3"/>
    <s v="TREG 3"/>
    <x v="1"/>
    <n v="12820668.748407148"/>
    <n v="730711.32000000007"/>
    <n v="725975.75399999996"/>
    <n v="726884.60000000009"/>
    <n v="725975.75399999996"/>
    <n v="723249.2159999999"/>
    <n v="720522.67800000007"/>
    <n v="725066.90799999994"/>
    <n v="728702.29200000002"/>
    <n v="727793.446"/>
    <n v="727793.446"/>
    <n v="728702.29200000002"/>
    <n v="726884.60000000009"/>
    <n v="8718262.3060000017"/>
    <n v="0"/>
    <n v="4145155.3459094269"/>
    <n v="4102375.3812075802"/>
    <n v="3224921.1805885374"/>
    <n v="3517389.982329763"/>
    <n v="3429321.2391296616"/>
    <n v="4262194.3637095438"/>
    <n v="3589614.8335280642"/>
    <n v="4293662.482898891"/>
    <n v="4324323.0523017421"/>
    <n v="3671761.7926616818"/>
    <n v="3738536.7208549613"/>
    <n v="42299256.375119857"/>
    <n v="730711.32000000007"/>
    <n v="4871131.0999094266"/>
    <n v="4829259.9812075803"/>
    <n v="3950896.9345885376"/>
    <n v="4240639.1983297626"/>
    <n v="4149843.9171296619"/>
    <n v="4987261.2717095437"/>
    <n v="4318317.1255280646"/>
    <n v="5021455.9288988914"/>
    <n v="5052116.4983017426"/>
    <n v="4400464.0846616821"/>
    <n v="4465421.3208549619"/>
    <n v="51017518.681119859"/>
    <n v="0"/>
    <n v="0"/>
    <n v="0"/>
    <n v="0"/>
    <n v="0"/>
    <n v="0"/>
    <n v="0"/>
    <n v="0"/>
    <n v="0"/>
    <n v="0"/>
    <n v="0"/>
    <n v="0"/>
    <n v="0"/>
    <n v="756659"/>
    <n v="716050"/>
    <n v="737947"/>
    <n v="702040"/>
    <n v="702040"/>
    <n v="702040"/>
    <n v="702040"/>
    <n v="702040"/>
    <n v="702040"/>
    <n v="702040"/>
    <n v="702040"/>
    <n v="702040"/>
    <n v="8529016"/>
    <n v="0"/>
    <n v="0"/>
    <n v="0"/>
    <n v="0"/>
    <n v="0"/>
    <n v="0"/>
    <n v="0"/>
    <n v="0"/>
    <n v="0"/>
    <n v="0"/>
    <n v="0"/>
    <n v="0"/>
    <n v="0"/>
    <n v="691403"/>
    <n v="691450"/>
    <n v="702040"/>
    <n v="702040"/>
    <n v="702040"/>
    <n v="702040"/>
    <n v="702040"/>
    <n v="702040"/>
    <n v="702040"/>
    <n v="702040"/>
    <n v="702040"/>
    <n v="702040"/>
    <n v="8403253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221024"/>
    <x v="303"/>
    <s v="SALIM GROUP"/>
    <s v="PROCESS MANUFACTURING"/>
    <x v="6"/>
    <x v="5"/>
    <s v="TREG 3"/>
    <x v="1"/>
    <n v="0"/>
    <n v="1260000"/>
    <n v="1260000"/>
    <n v="1209600"/>
    <n v="1272096"/>
    <n v="1209720.96"/>
    <n v="1209097.2095999999"/>
    <n v="1461090.9720960001"/>
    <n v="1274610.9097209601"/>
    <n v="1335746.1090972095"/>
    <n v="1462357.4610909722"/>
    <n v="1274623.5746109097"/>
    <n v="1398746.2357461092"/>
    <n v="15627689.43196216"/>
    <n v="56111.466406233667"/>
    <n v="328250.68671285402"/>
    <n v="299917.68539016286"/>
    <n v="207019.73127004909"/>
    <n v="279728.05458868027"/>
    <n v="404413.10006548307"/>
    <n v="475934.00960218546"/>
    <n v="525802.82079413824"/>
    <n v="430707.41555545968"/>
    <n v="529931.50770519569"/>
    <n v="713424.03920146241"/>
    <n v="446752.32125210128"/>
    <n v="4697992.8385440065"/>
    <n v="1316111.4664062336"/>
    <n v="1588250.6867128541"/>
    <n v="1509517.6853901627"/>
    <n v="1479115.731270049"/>
    <n v="1489449.0145886801"/>
    <n v="1613510.309665483"/>
    <n v="1937024.9816981857"/>
    <n v="1800413.7305150982"/>
    <n v="1766453.5246526692"/>
    <n v="1992288.968796168"/>
    <n v="1988047.6138123721"/>
    <n v="1845498.5569982105"/>
    <n v="20325682.270506166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632200"/>
    <n v="631650"/>
    <n v="630000"/>
    <n v="682230"/>
    <n v="682230"/>
    <n v="682230"/>
    <n v="682230"/>
    <n v="682230"/>
    <n v="682230"/>
    <n v="682230"/>
    <n v="682230"/>
    <n v="682230"/>
    <n v="8033920"/>
    <n v="0"/>
    <n v="0"/>
    <n v="0"/>
    <n v="0"/>
    <n v="0"/>
    <n v="0"/>
    <n v="0"/>
    <n v="0"/>
    <n v="0"/>
    <n v="0"/>
    <n v="0"/>
    <n v="0"/>
    <n v="0"/>
    <n v="691830"/>
    <n v="691850"/>
    <n v="682230"/>
    <n v="682230"/>
    <n v="682230"/>
    <n v="682230"/>
    <n v="682230"/>
    <n v="682230"/>
    <n v="682230"/>
    <n v="682230"/>
    <n v="682230"/>
    <n v="682230"/>
    <n v="820598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039474"/>
    <x v="304"/>
    <s v="ADARO GROUP"/>
    <s v="MINING COMPANY"/>
    <x v="5"/>
    <x v="3"/>
    <s v="TREG 3"/>
    <x v="1"/>
    <n v="7865823.8086091168"/>
    <n v="558410.56999999995"/>
    <n v="587800.6"/>
    <n v="529020.54"/>
    <n v="470240.48"/>
    <n v="499630.51"/>
    <n v="529020.54"/>
    <n v="675970.69"/>
    <n v="617190.63"/>
    <n v="617190.63"/>
    <n v="675970.69"/>
    <n v="587800.6"/>
    <n v="617190.63"/>
    <n v="6965437.1100000003"/>
    <n v="74828.649923971432"/>
    <n v="79576.371090634915"/>
    <n v="104704.5080169086"/>
    <n v="106751.8406266719"/>
    <n v="139629.62908164543"/>
    <n v="130463.5082546193"/>
    <n v="114565.30004364815"/>
    <n v="129597.44014412782"/>
    <n v="112529.24057178292"/>
    <n v="118427.48687846614"/>
    <n v="145505.52378074548"/>
    <n v="172631.50018049506"/>
    <n v="1429210.9985937171"/>
    <n v="633239.21992397134"/>
    <n v="667376.97109063494"/>
    <n v="633725.04801690858"/>
    <n v="576992.32062667189"/>
    <n v="639260.13908164541"/>
    <n v="659484.04825461935"/>
    <n v="790535.99004364805"/>
    <n v="746788.07014412782"/>
    <n v="729719.87057178293"/>
    <n v="794398.17687846604"/>
    <n v="733306.12378074543"/>
    <n v="789822.13018049509"/>
    <n v="8394648.1085937172"/>
    <n v="0"/>
    <n v="0"/>
    <n v="0"/>
    <n v="0"/>
    <n v="0"/>
    <n v="0"/>
    <n v="0"/>
    <n v="0"/>
    <n v="0"/>
    <n v="0"/>
    <n v="0"/>
    <n v="0"/>
    <n v="0"/>
    <n v="647750"/>
    <n v="646100"/>
    <n v="647250"/>
    <n v="703089"/>
    <n v="703089"/>
    <n v="703089"/>
    <n v="703089"/>
    <n v="703089"/>
    <n v="703089"/>
    <n v="703089"/>
    <n v="703089"/>
    <n v="703089"/>
    <n v="8268901"/>
    <n v="0"/>
    <n v="0"/>
    <n v="0"/>
    <n v="0"/>
    <n v="0"/>
    <n v="0"/>
    <n v="0"/>
    <n v="0"/>
    <n v="0"/>
    <n v="0"/>
    <n v="0"/>
    <n v="0"/>
    <n v="0"/>
    <n v="702600"/>
    <n v="703100"/>
    <n v="703089"/>
    <n v="703089"/>
    <n v="703089"/>
    <n v="703089"/>
    <n v="703089"/>
    <n v="703089"/>
    <n v="703089"/>
    <n v="703089"/>
    <n v="703089"/>
    <n v="703089"/>
    <n v="843659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4664792"/>
    <x v="305"/>
    <s v="WISMILAK GROUP"/>
    <s v="DISCRETE MANUFACTURING"/>
    <x v="4"/>
    <x v="3"/>
    <s v="TREG 3"/>
    <x v="1"/>
    <n v="10419996.457313709"/>
    <n v="462973.80035916646"/>
    <n v="471059.78786059975"/>
    <n v="503621.56361924874"/>
    <n v="473228.48971709306"/>
    <n v="497214.32114863105"/>
    <n v="490581.4257597868"/>
    <n v="514049.28450944863"/>
    <n v="519172.76062055491"/>
    <n v="512527.36250408081"/>
    <n v="522838.60884864297"/>
    <n v="519023.82839770429"/>
    <n v="489708.76665504224"/>
    <n v="5975999.9999999991"/>
    <n v="1873362.4281125378"/>
    <n v="1906081.3101910073"/>
    <n v="2037838.2416881165"/>
    <n v="1914856.6762540131"/>
    <n v="2011912.1799909954"/>
    <n v="1985073.0435184303"/>
    <n v="2080032.6391062639"/>
    <n v="2100764.1095273383"/>
    <n v="2073874.3824162267"/>
    <n v="2115597.4809456249"/>
    <n v="2100161.4749281295"/>
    <n v="1981541.9435337"/>
    <n v="24181095.910212383"/>
    <n v="2336336.2284717043"/>
    <n v="2377141.0980516071"/>
    <n v="2541459.805307365"/>
    <n v="2388085.1659711059"/>
    <n v="2509126.5011396264"/>
    <n v="2475654.4692782173"/>
    <n v="2594081.9236157127"/>
    <n v="2619936.8701478932"/>
    <n v="2586401.7449203073"/>
    <n v="2638436.0897942679"/>
    <n v="2619185.3033258338"/>
    <n v="2471250.7101887423"/>
    <n v="30157095.910212379"/>
    <n v="0"/>
    <n v="0"/>
    <n v="0"/>
    <n v="0"/>
    <n v="0"/>
    <n v="0"/>
    <n v="0"/>
    <n v="0"/>
    <n v="0"/>
    <n v="0"/>
    <n v="0"/>
    <n v="0"/>
    <n v="0"/>
    <n v="485000"/>
    <n v="483250"/>
    <n v="484250"/>
    <n v="624780"/>
    <n v="624780"/>
    <n v="624780"/>
    <n v="624780"/>
    <n v="624780"/>
    <n v="624780"/>
    <n v="624780"/>
    <n v="624780"/>
    <n v="624780"/>
    <n v="7075520"/>
    <n v="0"/>
    <n v="0"/>
    <n v="0"/>
    <n v="0"/>
    <n v="0"/>
    <n v="0"/>
    <n v="0"/>
    <n v="0"/>
    <n v="0"/>
    <n v="0"/>
    <n v="0"/>
    <n v="0"/>
    <n v="0"/>
    <n v="709380"/>
    <n v="639750"/>
    <n v="624780"/>
    <n v="624780"/>
    <n v="624780"/>
    <n v="624780"/>
    <n v="624780"/>
    <n v="624780"/>
    <n v="624780"/>
    <n v="624780"/>
    <n v="624780"/>
    <n v="624780"/>
    <n v="759693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086745"/>
    <x v="306"/>
    <s v="SALIM GROUP"/>
    <s v="PROCESS MANUFACTURING"/>
    <x v="6"/>
    <x v="5"/>
    <s v="TREG 3"/>
    <x v="1"/>
    <n v="23187970.944183711"/>
    <n v="645600"/>
    <n v="645600"/>
    <n v="619776"/>
    <n v="651797.76000000001"/>
    <n v="619837.97759999998"/>
    <n v="619518.37977600005"/>
    <n v="748635.18379776005"/>
    <n v="653086.35183797765"/>
    <n v="684410.86351837975"/>
    <n v="749284.10863518377"/>
    <n v="653092.84108635189"/>
    <n v="716690.9284108635"/>
    <n v="8007330.3946625162"/>
    <n v="161229.40099234023"/>
    <n v="943187.99674353667"/>
    <n v="861776.60039005999"/>
    <n v="594845.74907771777"/>
    <n v="803764.17817295133"/>
    <n v="1162031.3289436589"/>
    <n v="1367537.8705040987"/>
    <n v="1510829.7691415122"/>
    <n v="1237584.8121704236"/>
    <n v="1522693.0434451178"/>
    <n v="2049936.276147811"/>
    <n v="1283687.8763056486"/>
    <n v="13499104.902034879"/>
    <n v="806829.40099234018"/>
    <n v="1588787.9967435366"/>
    <n v="1481552.6003900599"/>
    <n v="1246643.5090777178"/>
    <n v="1423602.1557729514"/>
    <n v="1781549.7087196589"/>
    <n v="2116173.0543018589"/>
    <n v="2163916.1209794898"/>
    <n v="1921995.6756888032"/>
    <n v="2271977.1520803017"/>
    <n v="2703029.117234163"/>
    <n v="2000378.8047165121"/>
    <n v="21506435.296697393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658600"/>
    <n v="660300"/>
    <n v="652600"/>
    <n v="717800"/>
    <n v="717800"/>
    <n v="717800"/>
    <n v="717800"/>
    <n v="717800"/>
    <n v="717800"/>
    <n v="717800"/>
    <n v="717800"/>
    <n v="717800"/>
    <n v="8431700"/>
    <n v="0"/>
    <n v="0"/>
    <n v="0"/>
    <n v="0"/>
    <n v="0"/>
    <n v="0"/>
    <n v="0"/>
    <n v="0"/>
    <n v="0"/>
    <n v="0"/>
    <n v="0"/>
    <n v="0"/>
    <n v="0"/>
    <n v="723800"/>
    <n v="725500"/>
    <n v="717800"/>
    <n v="717800"/>
    <n v="717800"/>
    <n v="717800"/>
    <n v="717800"/>
    <n v="717800"/>
    <n v="717800"/>
    <n v="717800"/>
    <n v="717800"/>
    <n v="717800"/>
    <n v="86273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569542"/>
    <x v="307"/>
    <s v="BUKAN GROUP CONGLO"/>
    <s v="PORT MANAGEMENT"/>
    <x v="4"/>
    <x v="3"/>
    <s v="TREG 3"/>
    <x v="1"/>
    <n v="22339847.887916539"/>
    <n v="675912.8126618606"/>
    <n v="687717.84903973434"/>
    <n v="735256.00653637701"/>
    <n v="690884.01820634853"/>
    <n v="725901.83298192953"/>
    <n v="716218.22027017875"/>
    <n v="750479.82730351319"/>
    <n v="757959.78220847144"/>
    <n v="748257.91629580152"/>
    <n v="763311.69150596566"/>
    <n v="757742.35047137341"/>
    <n v="714944.19251844566"/>
    <n v="8724586.5"/>
    <n v="466966.55360689841"/>
    <n v="475122.27583809901"/>
    <n v="507964.86907672521"/>
    <n v="477309.68089415604"/>
    <n v="501502.36961712939"/>
    <n v="494812.27117579029"/>
    <n v="518482.52014530345"/>
    <n v="523650.18185798457"/>
    <n v="516947.47286367806"/>
    <n v="527347.64489323238"/>
    <n v="523499.96522202884"/>
    <n v="493932.08613227354"/>
    <n v="6027537.8913233001"/>
    <n v="1142879.3662687591"/>
    <n v="1162840.1248778333"/>
    <n v="1243220.8756131022"/>
    <n v="1168193.6991005046"/>
    <n v="1227404.2025990589"/>
    <n v="1211030.4914459691"/>
    <n v="1268962.3474488165"/>
    <n v="1281609.9640664561"/>
    <n v="1265205.3891594796"/>
    <n v="1290659.336399198"/>
    <n v="1281242.3156934022"/>
    <n v="1208876.2786507192"/>
    <n v="14752124.391323298"/>
    <n v="0"/>
    <n v="0"/>
    <n v="0"/>
    <n v="0"/>
    <n v="0"/>
    <n v="0"/>
    <n v="0"/>
    <n v="0"/>
    <n v="0"/>
    <n v="0"/>
    <n v="0"/>
    <n v="0"/>
    <n v="0"/>
    <n v="706770"/>
    <n v="693600"/>
    <n v="736650"/>
    <n v="778440"/>
    <n v="778440"/>
    <n v="778440"/>
    <n v="778440"/>
    <n v="778440"/>
    <n v="778440"/>
    <n v="778440"/>
    <n v="778440"/>
    <n v="778440"/>
    <n v="9142980"/>
    <n v="0"/>
    <n v="0"/>
    <n v="0"/>
    <n v="0"/>
    <n v="0"/>
    <n v="0"/>
    <n v="0"/>
    <n v="0"/>
    <n v="0"/>
    <n v="0"/>
    <n v="0"/>
    <n v="0"/>
    <n v="0"/>
    <n v="743870"/>
    <n v="739667"/>
    <n v="778440"/>
    <n v="778440"/>
    <n v="778440"/>
    <n v="778440"/>
    <n v="778440"/>
    <n v="778440"/>
    <n v="778440"/>
    <n v="778440"/>
    <n v="778440"/>
    <n v="778440"/>
    <n v="9267937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649620"/>
    <x v="308"/>
    <s v="GUDANG GARAM"/>
    <s v="RETAILER"/>
    <x v="4"/>
    <x v="3"/>
    <s v="TREG 3"/>
    <x v="1"/>
    <n v="21614687.887916535"/>
    <n v="722432.03431044938"/>
    <n v="735049.54397414415"/>
    <n v="785859.48156420281"/>
    <n v="738433.62249604729"/>
    <n v="775861.51362567639"/>
    <n v="765511.43311266729"/>
    <n v="802131.07103661879"/>
    <n v="810125.82855165761"/>
    <n v="799756.23857407609"/>
    <n v="815846.07922423654"/>
    <n v="809893.43222891772"/>
    <n v="764149.72130130546"/>
    <n v="9325050"/>
    <n v="1903920.1131788467"/>
    <n v="1937172.6951326164"/>
    <n v="2071078.8032960091"/>
    <n v="1946091.202142868"/>
    <n v="2044729.8440236717"/>
    <n v="2017452.9161939868"/>
    <n v="2113961.4621463907"/>
    <n v="2135031.097641442"/>
    <n v="2107702.7539549954"/>
    <n v="2150106.4262408218"/>
    <n v="2134418.6330605829"/>
    <n v="2013864.2180426382"/>
    <n v="24575530.165054865"/>
    <n v="2626352.1474892963"/>
    <n v="2672222.2391067604"/>
    <n v="2856938.2848602119"/>
    <n v="2684524.8246389152"/>
    <n v="2820591.3576493482"/>
    <n v="2782964.3493066542"/>
    <n v="2916092.5331830094"/>
    <n v="2945156.9261930995"/>
    <n v="2907458.9925290714"/>
    <n v="2965952.5054650586"/>
    <n v="2944312.0652895006"/>
    <n v="2778013.9393439437"/>
    <n v="33900580.165054865"/>
    <n v="0"/>
    <n v="0"/>
    <n v="0"/>
    <n v="0"/>
    <n v="0"/>
    <n v="0"/>
    <n v="0"/>
    <n v="0"/>
    <n v="0"/>
    <n v="0"/>
    <n v="0"/>
    <n v="0"/>
    <n v="0"/>
    <n v="708000"/>
    <n v="708000"/>
    <n v="708000"/>
    <n v="746400"/>
    <n v="746400"/>
    <n v="746400"/>
    <n v="746400"/>
    <n v="746400"/>
    <n v="746400"/>
    <n v="746400"/>
    <n v="746400"/>
    <n v="746400"/>
    <n v="8841600"/>
    <n v="0"/>
    <n v="0"/>
    <n v="0"/>
    <n v="0"/>
    <n v="0"/>
    <n v="0"/>
    <n v="0"/>
    <n v="0"/>
    <n v="0"/>
    <n v="0"/>
    <n v="0"/>
    <n v="0"/>
    <n v="0"/>
    <n v="746400"/>
    <n v="746400"/>
    <n v="746400"/>
    <n v="746400"/>
    <n v="746400"/>
    <n v="746400"/>
    <n v="746400"/>
    <n v="746400"/>
    <n v="746400"/>
    <n v="746400"/>
    <n v="746400"/>
    <n v="746400"/>
    <n v="89568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040109"/>
    <x v="309"/>
    <s v="ASTRA GROUP"/>
    <s v="LOGISTIC"/>
    <x v="6"/>
    <x v="3"/>
    <s v="TREG 3"/>
    <x v="1"/>
    <n v="22869722.756110534"/>
    <n v="739700"/>
    <n v="739700"/>
    <n v="710112"/>
    <n v="746801.12"/>
    <n v="710183.01119999995"/>
    <n v="709816.830112"/>
    <n v="857753.16830111993"/>
    <n v="748277.53168301121"/>
    <n v="784167.77531683014"/>
    <n v="858496.67775316816"/>
    <n v="748284.96677753166"/>
    <n v="821152.84966777544"/>
    <n v="9174445.930811435"/>
    <n v="99258.929414097176"/>
    <n v="580662.27509856073"/>
    <n v="530542.33422911144"/>
    <n v="366209.58619567176"/>
    <n v="494827.68859656726"/>
    <n v="715390.52397811681"/>
    <n v="841908.13911117823"/>
    <n v="930124.06229220331"/>
    <n v="761904.11152751721"/>
    <n v="937427.54353987973"/>
    <n v="1262018.4587004671"/>
    <n v="790286.904992025"/>
    <n v="8310560.557675397"/>
    <n v="838958.92941409722"/>
    <n v="1320362.2750985608"/>
    <n v="1240654.3342291114"/>
    <n v="1113010.7061956718"/>
    <n v="1205010.6997965672"/>
    <n v="1425207.3540901169"/>
    <n v="1699661.3074122982"/>
    <n v="1678401.5939752145"/>
    <n v="1546071.8868443472"/>
    <n v="1795924.221293048"/>
    <n v="2010303.4254779988"/>
    <n v="1611439.7546598003"/>
    <n v="17485006.48848683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753898"/>
    <n v="735450"/>
    <n v="736646"/>
    <n v="736646"/>
    <n v="736646"/>
    <n v="736646"/>
    <n v="736646"/>
    <n v="736646"/>
    <n v="736646"/>
    <n v="736646"/>
    <n v="736646"/>
    <n v="736646"/>
    <n v="8855808"/>
    <n v="0"/>
    <n v="0"/>
    <n v="0"/>
    <n v="0"/>
    <n v="0"/>
    <n v="0"/>
    <n v="0"/>
    <n v="0"/>
    <n v="0"/>
    <n v="0"/>
    <n v="0"/>
    <n v="0"/>
    <n v="0"/>
    <n v="753898"/>
    <n v="735450"/>
    <n v="736646"/>
    <n v="736646"/>
    <n v="736646"/>
    <n v="736646"/>
    <n v="736646"/>
    <n v="736646"/>
    <n v="736646"/>
    <n v="736646"/>
    <n v="736646"/>
    <n v="736646"/>
    <n v="8855808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035936"/>
    <x v="310"/>
    <s v="SOHO GROUP"/>
    <s v="PHARMACY COMPANY"/>
    <x v="3"/>
    <x v="3"/>
    <s v="TREG 3"/>
    <x v="1"/>
    <n v="6381111.9727272727"/>
    <n v="1020207.96"/>
    <n v="987557.56200000003"/>
    <n v="993823.8"/>
    <n v="987557.56200000003"/>
    <n v="968758.848"/>
    <n v="949960.13399999996"/>
    <n v="981291.32400000002"/>
    <n v="1006356.276"/>
    <n v="1000090.0379999999"/>
    <n v="1000090.0379999999"/>
    <n v="1006356.276"/>
    <n v="993823.8"/>
    <n v="11895873.618000001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1020207.96"/>
    <n v="1678416.7863182379"/>
    <n v="1677553.0302012633"/>
    <n v="1525044.4254314229"/>
    <n v="1554990.5117216271"/>
    <n v="1521513.6738549434"/>
    <n v="1691657.0512849241"/>
    <n v="1604625.414921344"/>
    <n v="1715700.4518164815"/>
    <n v="1720810.5467169569"/>
    <n v="1618316.574776947"/>
    <n v="1616913.2534758269"/>
    <n v="18945749.680519972"/>
    <n v="0"/>
    <n v="0"/>
    <n v="0"/>
    <n v="0"/>
    <n v="0"/>
    <n v="0"/>
    <n v="0"/>
    <n v="0"/>
    <n v="0"/>
    <n v="0"/>
    <n v="0"/>
    <n v="0"/>
    <n v="0"/>
    <n v="675338"/>
    <n v="670000"/>
    <n v="670000"/>
    <n v="766700"/>
    <n v="766700"/>
    <n v="766700"/>
    <n v="766700"/>
    <n v="766700"/>
    <n v="766700"/>
    <n v="766700"/>
    <n v="766700"/>
    <n v="766700"/>
    <n v="8915638"/>
    <n v="0"/>
    <n v="0"/>
    <n v="0"/>
    <n v="0"/>
    <n v="0"/>
    <n v="0"/>
    <n v="0"/>
    <n v="0"/>
    <n v="0"/>
    <n v="0"/>
    <n v="0"/>
    <n v="0"/>
    <n v="0"/>
    <n v="770200"/>
    <n v="766200"/>
    <n v="766700"/>
    <n v="766700"/>
    <n v="766700"/>
    <n v="766700"/>
    <n v="766700"/>
    <n v="766700"/>
    <n v="766700"/>
    <n v="766700"/>
    <n v="766700"/>
    <n v="766700"/>
    <n v="92034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607659"/>
    <x v="311"/>
    <s v="KALLA GROUP"/>
    <s v="LOGISTIC"/>
    <x v="5"/>
    <x v="3"/>
    <s v="TREG 3"/>
    <x v="1"/>
    <n v="0"/>
    <n v="650076.36363636365"/>
    <n v="684290.90909090918"/>
    <n v="615861.81818181823"/>
    <n v="547432.72727272729"/>
    <n v="581647.27272727271"/>
    <n v="615861.81818181823"/>
    <n v="786934.54545454553"/>
    <n v="718505.45454545459"/>
    <n v="718505.45454545459"/>
    <n v="786934.54545454553"/>
    <n v="684290.90909090918"/>
    <n v="718505.45454545459"/>
    <n v="8108847.2727272753"/>
    <n v="87112.134425381344"/>
    <n v="92639.216965355474"/>
    <n v="121892.25900212889"/>
    <n v="124275.67115370954"/>
    <n v="162550.50746852864"/>
    <n v="151879.72361161726"/>
    <n v="133371.74769324966"/>
    <n v="150871.48623543413"/>
    <n v="131001.45921963154"/>
    <n v="137867.93116137906"/>
    <n v="169390.95867829199"/>
    <n v="200969.79519285701"/>
    <n v="1663822.8908075646"/>
    <n v="737188.49806174496"/>
    <n v="776930.12605626462"/>
    <n v="737754.07718394708"/>
    <n v="671708.39842643682"/>
    <n v="744197.78019580129"/>
    <n v="767741.54179343546"/>
    <n v="920306.29314779514"/>
    <n v="869376.94078088878"/>
    <n v="849506.91376508609"/>
    <n v="924802.47661592462"/>
    <n v="853681.86776920117"/>
    <n v="919475.24973831163"/>
    <n v="9772670.1635348368"/>
    <n v="0"/>
    <n v="0"/>
    <n v="0"/>
    <n v="0"/>
    <n v="0"/>
    <n v="0"/>
    <n v="0"/>
    <n v="0"/>
    <n v="0"/>
    <n v="0"/>
    <n v="0"/>
    <n v="0"/>
    <n v="0"/>
    <n v="776000"/>
    <n v="776000"/>
    <n v="776000"/>
    <n v="776000"/>
    <n v="776000"/>
    <n v="776000"/>
    <n v="776000"/>
    <n v="776000"/>
    <n v="776000"/>
    <n v="776000"/>
    <n v="776000"/>
    <n v="776000"/>
    <n v="9312000"/>
    <n v="0"/>
    <n v="0"/>
    <n v="0"/>
    <n v="0"/>
    <n v="0"/>
    <n v="0"/>
    <n v="0"/>
    <n v="0"/>
    <n v="0"/>
    <n v="0"/>
    <n v="0"/>
    <n v="0"/>
    <n v="0"/>
    <n v="776000"/>
    <n v="776000"/>
    <n v="776000"/>
    <n v="776000"/>
    <n v="776000"/>
    <n v="776000"/>
    <n v="776000"/>
    <n v="776000"/>
    <n v="776000"/>
    <n v="776000"/>
    <n v="776000"/>
    <n v="776000"/>
    <n v="93120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3001071349"/>
    <x v="312"/>
    <s v="SALIM GROUP"/>
    <s v="PROCESS MANUFACTURING"/>
    <x v="6"/>
    <x v="6"/>
    <s v="TREG 3"/>
    <x v="1"/>
    <n v="26422207.166382216"/>
    <n v="765000"/>
    <n v="765000"/>
    <n v="734400"/>
    <n v="772344"/>
    <n v="734473.44"/>
    <n v="734094.73439999996"/>
    <n v="887090.94734399987"/>
    <n v="773870.90947344003"/>
    <n v="810988.7090947344"/>
    <n v="887859.88709094725"/>
    <n v="773878.59887090942"/>
    <n v="849238.78598870919"/>
    <n v="9488240.0122627392"/>
    <n v="67855.579921657074"/>
    <n v="396953.45948236366"/>
    <n v="362690.36926558928"/>
    <n v="250348.90050555149"/>
    <n v="338275.05463951221"/>
    <n v="489056.64368468313"/>
    <n v="575546.8586792812"/>
    <n v="635853.19747526129"/>
    <n v="520854.351719937"/>
    <n v="640846.01734983909"/>
    <n v="862743.48204680299"/>
    <n v="540257.4514883823"/>
    <n v="5681281.3662588615"/>
    <n v="832855.5799216571"/>
    <n v="1161953.4594823637"/>
    <n v="1097090.3692655894"/>
    <n v="1022692.9005055515"/>
    <n v="1072748.4946395122"/>
    <n v="1223151.3780846831"/>
    <n v="1462637.8060232811"/>
    <n v="1409724.1069487012"/>
    <n v="1331843.0608146715"/>
    <n v="1528705.9044407862"/>
    <n v="1636622.0809177123"/>
    <n v="1389496.2374770916"/>
    <n v="15169521.378521601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725000"/>
    <n v="700000"/>
    <n v="700000"/>
    <n v="761300"/>
    <n v="761300"/>
    <n v="761300"/>
    <n v="761300"/>
    <n v="761300"/>
    <n v="761300"/>
    <n v="761300"/>
    <n v="761300"/>
    <n v="761300"/>
    <n v="8976700"/>
    <n v="0"/>
    <n v="0"/>
    <n v="0"/>
    <n v="0"/>
    <n v="0"/>
    <n v="0"/>
    <n v="0"/>
    <n v="0"/>
    <n v="0"/>
    <n v="0"/>
    <n v="0"/>
    <n v="0"/>
    <n v="0"/>
    <n v="786300"/>
    <n v="761300"/>
    <n v="761300"/>
    <n v="761300"/>
    <n v="761300"/>
    <n v="761300"/>
    <n v="761300"/>
    <n v="761300"/>
    <n v="761300"/>
    <n v="761300"/>
    <n v="761300"/>
    <n v="761300"/>
    <n v="91606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032928"/>
    <x v="313"/>
    <s v="MAP"/>
    <s v="CAFE &amp; RESTO"/>
    <x v="6"/>
    <x v="3"/>
    <s v="TREG 3"/>
    <x v="1"/>
    <n v="22869722.756110534"/>
    <n v="775000"/>
    <n v="775000"/>
    <n v="744000"/>
    <n v="782440"/>
    <n v="744074.4"/>
    <n v="743690.74399999995"/>
    <n v="898686.90743999986"/>
    <n v="783986.86907440005"/>
    <n v="821589.86869074404"/>
    <n v="899465.89868690737"/>
    <n v="783994.65898686904"/>
    <n v="860339.94658986875"/>
    <n v="9612269.2934687883"/>
    <n v="186026.58634565404"/>
    <n v="1088250.9160021734"/>
    <n v="994318.39463784848"/>
    <n v="686333.40707138437"/>
    <n v="927383.62465005822"/>
    <n v="1340752.4931532962"/>
    <n v="1577866.072704498"/>
    <n v="1743196.357320341"/>
    <n v="1427926.1505922789"/>
    <n v="1756884.2108259599"/>
    <n v="2365217.7911150106"/>
    <n v="1481119.8955814952"/>
    <n v="15575275.9"/>
    <n v="961026.58634565398"/>
    <n v="1863250.9160021734"/>
    <n v="1738318.3946378485"/>
    <n v="1468773.4070713844"/>
    <n v="1671458.0246500582"/>
    <n v="2084443.2371532961"/>
    <n v="2476552.9801444979"/>
    <n v="2527183.2263947409"/>
    <n v="2249516.0192830227"/>
    <n v="2656350.1095128674"/>
    <n v="3149212.4501018794"/>
    <n v="2341459.842171364"/>
    <n v="25187545.193468783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755000"/>
    <n v="755000"/>
    <n v="755000"/>
    <n v="787600"/>
    <n v="787600"/>
    <n v="787600"/>
    <n v="787600"/>
    <n v="787600"/>
    <n v="787600"/>
    <n v="787600"/>
    <n v="787600"/>
    <n v="787600"/>
    <n v="9353400"/>
    <n v="0"/>
    <n v="0"/>
    <n v="0"/>
    <n v="0"/>
    <n v="0"/>
    <n v="0"/>
    <n v="0"/>
    <n v="0"/>
    <n v="0"/>
    <n v="0"/>
    <n v="0"/>
    <n v="0"/>
    <n v="0"/>
    <n v="787600"/>
    <n v="787600"/>
    <n v="787600"/>
    <n v="787600"/>
    <n v="787600"/>
    <n v="787600"/>
    <n v="787600"/>
    <n v="787600"/>
    <n v="787600"/>
    <n v="787600"/>
    <n v="787600"/>
    <n v="787600"/>
    <n v="94512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011714"/>
    <x v="314"/>
    <s v="SAHID GROUP"/>
    <s v="INSURANCE"/>
    <x v="3"/>
    <x v="3"/>
    <s v="TREG 3"/>
    <x v="1"/>
    <n v="12633356.051343521"/>
    <n v="836101.67"/>
    <n v="800306.58649999998"/>
    <n v="807176.35"/>
    <n v="800306.58649999998"/>
    <n v="779697.29599999997"/>
    <n v="759088.00549999997"/>
    <n v="793436.82299999997"/>
    <n v="820915.87699999998"/>
    <n v="814046.11350000009"/>
    <n v="814046.11350000009"/>
    <n v="820915.87699999998"/>
    <n v="807176.35"/>
    <n v="9653213.6484999992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836101.67"/>
    <n v="1491165.8108182377"/>
    <n v="1490905.5802012633"/>
    <n v="1337793.4499314227"/>
    <n v="1365928.9597216272"/>
    <n v="1330641.5453549435"/>
    <n v="1503802.550284924"/>
    <n v="1419185.015921344"/>
    <n v="1529656.5273164818"/>
    <n v="1534766.6222169572"/>
    <n v="1432876.1757769468"/>
    <n v="1430265.803475827"/>
    <n v="16703089.711019972"/>
    <n v="0"/>
    <n v="0"/>
    <n v="0"/>
    <n v="0"/>
    <n v="0"/>
    <n v="0"/>
    <n v="0"/>
    <n v="0"/>
    <n v="0"/>
    <n v="0"/>
    <n v="0"/>
    <n v="0"/>
    <n v="0"/>
    <n v="804630"/>
    <n v="758640"/>
    <n v="851878"/>
    <n v="841840"/>
    <n v="841840"/>
    <n v="841840"/>
    <n v="841840"/>
    <n v="841840"/>
    <n v="841840"/>
    <n v="841840"/>
    <n v="841840"/>
    <n v="841840"/>
    <n v="9991708"/>
    <n v="0"/>
    <n v="0"/>
    <n v="0"/>
    <n v="0"/>
    <n v="0"/>
    <n v="0"/>
    <n v="0"/>
    <n v="0"/>
    <n v="0"/>
    <n v="0"/>
    <n v="0"/>
    <n v="0"/>
    <n v="0"/>
    <n v="804630"/>
    <n v="758640"/>
    <n v="841840"/>
    <n v="841840"/>
    <n v="841840"/>
    <n v="841840"/>
    <n v="841840"/>
    <n v="841840"/>
    <n v="841840"/>
    <n v="841840"/>
    <n v="841840"/>
    <n v="841840"/>
    <n v="998167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136891"/>
    <x v="315"/>
    <s v="BAKRIE GROUP"/>
    <s v="OIL &amp; GAS COMPANY"/>
    <x v="5"/>
    <x v="2"/>
    <s v="TREG 3"/>
    <x v="1"/>
    <n v="15468254.354907576"/>
    <n v="683920.54545454553"/>
    <n v="719916.36363636365"/>
    <n v="647924.72727272729"/>
    <n v="575933.09090909094"/>
    <n v="611928.90909090918"/>
    <n v="647924.72727272729"/>
    <n v="827903.81818181823"/>
    <n v="755912.18181818188"/>
    <n v="755912.18181818188"/>
    <n v="827903.81818181823"/>
    <n v="719916.36363636365"/>
    <n v="755912.18181818188"/>
    <n v="8531008.9090909101"/>
    <n v="91647.353794950148"/>
    <n v="97462.186508397135"/>
    <n v="128238.19619760054"/>
    <n v="130745.69320861915"/>
    <n v="171013.18852745713"/>
    <n v="159786.86386150037"/>
    <n v="140315.32837212502"/>
    <n v="158726.1357765572"/>
    <n v="137821.63828209686"/>
    <n v="145045.59149503848"/>
    <n v="178209.7663208216"/>
    <n v="211432.65566423762"/>
    <n v="1750444.5980094015"/>
    <n v="775567.89924949571"/>
    <n v="817378.55014476075"/>
    <n v="776162.92347032786"/>
    <n v="706678.78411771008"/>
    <n v="782942.09761836636"/>
    <n v="807711.5911342277"/>
    <n v="968219.14655394328"/>
    <n v="914638.31759473914"/>
    <n v="893733.82010027871"/>
    <n v="972949.40967685671"/>
    <n v="898126.12995718524"/>
    <n v="967344.83748241956"/>
    <n v="10281453.50710031"/>
    <n v="0"/>
    <n v="0"/>
    <n v="0"/>
    <n v="0"/>
    <n v="0"/>
    <n v="0"/>
    <n v="0"/>
    <n v="0"/>
    <n v="0"/>
    <n v="0"/>
    <n v="0"/>
    <n v="0"/>
    <n v="0"/>
    <n v="816400"/>
    <n v="816400"/>
    <n v="816400"/>
    <n v="816400"/>
    <n v="816400"/>
    <n v="816400"/>
    <n v="816400"/>
    <n v="816400"/>
    <n v="816400"/>
    <n v="816400"/>
    <n v="816400"/>
    <n v="816400"/>
    <n v="9796800"/>
    <n v="0"/>
    <n v="0"/>
    <n v="0"/>
    <n v="0"/>
    <n v="0"/>
    <n v="0"/>
    <n v="0"/>
    <n v="0"/>
    <n v="0"/>
    <n v="0"/>
    <n v="0"/>
    <n v="0"/>
    <n v="0"/>
    <n v="816400"/>
    <n v="816400"/>
    <n v="816400"/>
    <n v="816400"/>
    <n v="816400"/>
    <n v="816400"/>
    <n v="816400"/>
    <n v="816400"/>
    <n v="816400"/>
    <n v="816400"/>
    <n v="816400"/>
    <n v="816400"/>
    <n v="97968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988158"/>
    <x v="316"/>
    <s v="ASTRA GROUP"/>
    <s v="DISCRETE MANUFACTURING"/>
    <x v="6"/>
    <x v="3"/>
    <s v="TREG 3"/>
    <x v="1"/>
    <n v="22869722.756110534"/>
    <n v="645000"/>
    <n v="645000"/>
    <n v="619200"/>
    <n v="651192"/>
    <n v="619261.92000000004"/>
    <n v="618942.61919999996"/>
    <n v="747939.42619200004"/>
    <n v="652479.39426192001"/>
    <n v="683774.79394261923"/>
    <n v="748587.74793942622"/>
    <n v="652485.87747939432"/>
    <n v="716024.85877479392"/>
    <n v="7999888.6377901537"/>
    <n v="224997.28090438296"/>
    <n v="1316228.5125591317"/>
    <n v="1202618.0748757995"/>
    <n v="830113.33712252544"/>
    <n v="1121661.1453257941"/>
    <n v="1621626.6247274042"/>
    <n v="1908413.1089205649"/>
    <n v="2108378.4215162257"/>
    <n v="1727062.2846272048"/>
    <n v="2124933.742347945"/>
    <n v="2860707.0752711296"/>
    <n v="1791399.5829607688"/>
    <n v="18838139.19115888"/>
    <n v="869997.28090438293"/>
    <n v="1961228.5125591317"/>
    <n v="1821818.0748757995"/>
    <n v="1481305.3371225256"/>
    <n v="1740923.0653257943"/>
    <n v="2240569.2439274043"/>
    <n v="2656352.5351125649"/>
    <n v="2760857.8157781456"/>
    <n v="2410837.0785698239"/>
    <n v="2873521.490287371"/>
    <n v="3513192.952750524"/>
    <n v="2507424.4417355629"/>
    <n v="26838027.828949027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645000"/>
    <n v="645000"/>
    <n v="645000"/>
    <n v="817800"/>
    <n v="817800"/>
    <n v="817800"/>
    <n v="817800"/>
    <n v="817800"/>
    <n v="817800"/>
    <n v="817800"/>
    <n v="817800"/>
    <n v="817800"/>
    <n v="9295200"/>
    <n v="0"/>
    <n v="0"/>
    <n v="0"/>
    <n v="0"/>
    <n v="0"/>
    <n v="0"/>
    <n v="0"/>
    <n v="0"/>
    <n v="0"/>
    <n v="0"/>
    <n v="0"/>
    <n v="0"/>
    <n v="0"/>
    <n v="817800"/>
    <n v="817800"/>
    <n v="817800"/>
    <n v="817800"/>
    <n v="817800"/>
    <n v="817800"/>
    <n v="817800"/>
    <n v="817800"/>
    <n v="817800"/>
    <n v="817800"/>
    <n v="817800"/>
    <n v="817800"/>
    <n v="98136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141754"/>
    <x v="317"/>
    <s v="SUTINDO GROUP"/>
    <s v="DISTRIBUTOR"/>
    <x v="2"/>
    <x v="3"/>
    <s v="TREG 3"/>
    <x v="1"/>
    <n v="31628882.297031853"/>
    <n v="744359.54545454541"/>
    <n v="783536.36363636353"/>
    <n v="705182.72727272718"/>
    <n v="626829.09090909082"/>
    <n v="666005.90909090906"/>
    <n v="705182.72727272718"/>
    <n v="901066.81818181812"/>
    <n v="822713.18181818188"/>
    <n v="822713.18181818188"/>
    <n v="901066.81818181812"/>
    <n v="783536.36363636353"/>
    <n v="822713.18181818188"/>
    <n v="9284905.9090909082"/>
    <n v="3945.5621916125542"/>
    <n v="7538.4012954545469"/>
    <n v="8292.2414250000002"/>
    <n v="8070.2773868560616"/>
    <n v="12959.003111586177"/>
    <n v="11663.102800427558"/>
    <n v="6587.4932483896391"/>
    <n v="14492.485146457208"/>
    <n v="12077.070955381005"/>
    <n v="14492.485146457208"/>
    <n v="15700.192241995306"/>
    <n v="15700.192241995306"/>
    <n v="131518.50719161259"/>
    <n v="748305.10764615797"/>
    <n v="791074.76493181812"/>
    <n v="713474.96869772719"/>
    <n v="634899.36829594686"/>
    <n v="678964.91220249527"/>
    <n v="716845.83007315476"/>
    <n v="907654.3114302078"/>
    <n v="837205.66696463909"/>
    <n v="834790.25277356291"/>
    <n v="915559.30332827533"/>
    <n v="799236.55587835889"/>
    <n v="838413.37406017724"/>
    <n v="9416424.4162825197"/>
    <n v="0"/>
    <n v="0"/>
    <n v="0"/>
    <n v="0"/>
    <n v="0"/>
    <n v="0"/>
    <n v="0"/>
    <n v="0"/>
    <n v="0"/>
    <n v="0"/>
    <n v="0"/>
    <n v="0"/>
    <n v="0"/>
    <n v="823600"/>
    <n v="797450"/>
    <n v="771700"/>
    <n v="771700"/>
    <n v="771700"/>
    <n v="771700"/>
    <n v="771700"/>
    <n v="771700"/>
    <n v="771700"/>
    <n v="771700"/>
    <n v="771700"/>
    <n v="771700"/>
    <n v="9338050"/>
    <n v="0"/>
    <n v="0"/>
    <n v="0"/>
    <n v="0"/>
    <n v="0"/>
    <n v="0"/>
    <n v="0"/>
    <n v="0"/>
    <n v="0"/>
    <n v="0"/>
    <n v="0"/>
    <n v="0"/>
    <n v="0"/>
    <n v="823600"/>
    <n v="797450"/>
    <n v="771700"/>
    <n v="771700"/>
    <n v="771700"/>
    <n v="771700"/>
    <n v="771700"/>
    <n v="771700"/>
    <n v="771700"/>
    <n v="771700"/>
    <n v="771700"/>
    <n v="771700"/>
    <n v="933805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100983"/>
    <x v="318"/>
    <s v="BUKAN GROUP CONGLO"/>
    <s v="EDUCATIONAL INSTITUTION"/>
    <x v="3"/>
    <x v="5"/>
    <s v="TREG 3"/>
    <x v="1"/>
    <n v="0"/>
    <n v="0"/>
    <n v="0"/>
    <n v="0"/>
    <n v="0"/>
    <n v="0"/>
    <n v="0"/>
    <n v="0"/>
    <n v="0"/>
    <n v="0"/>
    <n v="0"/>
    <n v="0"/>
    <n v="0"/>
    <n v="0"/>
    <n v="0"/>
    <n v="11950724.263759997"/>
    <n v="11827387.134146826"/>
    <n v="9297635.5734425317"/>
    <n v="10140840.16137453"/>
    <n v="9886932.8458673004"/>
    <n v="12288154.568081591"/>
    <n v="10349068.613539482"/>
    <n v="12378878.988314027"/>
    <n v="12467275.195482703"/>
    <n v="10585903.080715967"/>
    <n v="10778419.087470157"/>
    <n v="121951219.51219513"/>
    <n v="0"/>
    <n v="11950724.263759997"/>
    <n v="11827387.134146826"/>
    <n v="9297635.5734425317"/>
    <n v="10140840.16137453"/>
    <n v="9886932.8458673004"/>
    <n v="12288154.568081591"/>
    <n v="10349068.613539482"/>
    <n v="12378878.988314027"/>
    <n v="12467275.195482703"/>
    <n v="10585903.080715967"/>
    <n v="10778419.087470157"/>
    <n v="121951219.51219513"/>
    <n v="0"/>
    <n v="0"/>
    <n v="0"/>
    <n v="0"/>
    <n v="0"/>
    <n v="0"/>
    <n v="0"/>
    <n v="0"/>
    <n v="0"/>
    <n v="0"/>
    <n v="0"/>
    <n v="0"/>
    <n v="0"/>
    <n v="833100"/>
    <n v="838600"/>
    <n v="834350"/>
    <n v="834350"/>
    <n v="834350"/>
    <n v="834350"/>
    <n v="834350"/>
    <n v="834350"/>
    <n v="834350"/>
    <n v="834350"/>
    <n v="834350"/>
    <n v="834350"/>
    <n v="10015200"/>
    <n v="0"/>
    <n v="0"/>
    <n v="0"/>
    <n v="0"/>
    <n v="0"/>
    <n v="0"/>
    <n v="0"/>
    <n v="0"/>
    <n v="0"/>
    <n v="0"/>
    <n v="0"/>
    <n v="0"/>
    <n v="0"/>
    <n v="833100"/>
    <n v="838600"/>
    <n v="834350"/>
    <n v="834350"/>
    <n v="834350"/>
    <n v="834350"/>
    <n v="834350"/>
    <n v="834350"/>
    <n v="834350"/>
    <n v="834350"/>
    <n v="834350"/>
    <n v="834350"/>
    <n v="100152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052569"/>
    <x v="319"/>
    <s v="SUMITOMO CORPORATION GROUP"/>
    <s v="PROCESS MANUFACTURING"/>
    <x v="4"/>
    <x v="3"/>
    <s v="TREG 3"/>
    <x v="1"/>
    <n v="18615887.887916539"/>
    <n v="712217.32621517556"/>
    <n v="724656.43269077397"/>
    <n v="774747.95158374798"/>
    <n v="727992.66259490966"/>
    <n v="764891.34825696039"/>
    <n v="754687.61099311779"/>
    <n v="790789.47161182447"/>
    <n v="798671.18857712275"/>
    <n v="788448.21769955091"/>
    <n v="804310.55871274171"/>
    <n v="798442.0781836973"/>
    <n v="753345.15288037725"/>
    <n v="9193200.0000000019"/>
    <n v="1902717.0762650969"/>
    <n v="1935948.6467891899"/>
    <n v="2069770.1432138956"/>
    <n v="1944861.51843004"/>
    <n v="2043437.8331541088"/>
    <n v="2016178.1408958356"/>
    <n v="2112625.7056429517"/>
    <n v="2133682.0277909334"/>
    <n v="2106370.9521642225"/>
    <n v="2148747.8306877026"/>
    <n v="2133069.9502102924"/>
    <n v="2012591.7103482161"/>
    <n v="24560001.535592485"/>
    <n v="2614934.4024802726"/>
    <n v="2660605.079479964"/>
    <n v="2844518.0947976438"/>
    <n v="2672854.1810249495"/>
    <n v="2808329.1814110694"/>
    <n v="2770865.7518889531"/>
    <n v="2903415.177254776"/>
    <n v="2932353.2163680559"/>
    <n v="2894819.1698637735"/>
    <n v="2953058.3894004445"/>
    <n v="2931512.0283939894"/>
    <n v="2765936.8632285935"/>
    <n v="33753201.535592489"/>
    <n v="4941582.2328302255"/>
    <n v="5142088.3207596643"/>
    <n v="5200167.6767443335"/>
    <n v="5041400.8835760169"/>
    <n v="5300908.0587014994"/>
    <n v="5267931.7796293944"/>
    <n v="5440025.0052966522"/>
    <n v="5516503.1293899361"/>
    <n v="5430748.8535660813"/>
    <n v="5523072.6990475263"/>
    <n v="5624891.6984470263"/>
    <n v="5484201.4723760169"/>
    <n v="63913521.810364373"/>
    <n v="766100"/>
    <n v="766100"/>
    <n v="766100"/>
    <n v="852400"/>
    <n v="852400"/>
    <n v="852400"/>
    <n v="852400"/>
    <n v="852400"/>
    <n v="852400"/>
    <n v="852400"/>
    <n v="852400"/>
    <n v="852400"/>
    <n v="9969900"/>
    <n v="0"/>
    <n v="0"/>
    <n v="0"/>
    <n v="0"/>
    <n v="0"/>
    <n v="0"/>
    <n v="0"/>
    <n v="0"/>
    <n v="0"/>
    <n v="0"/>
    <n v="0"/>
    <n v="0"/>
    <n v="0"/>
    <n v="852400"/>
    <n v="852400"/>
    <n v="852400"/>
    <n v="852400"/>
    <n v="852400"/>
    <n v="852400"/>
    <n v="852400"/>
    <n v="852400"/>
    <n v="852400"/>
    <n v="852400"/>
    <n v="852400"/>
    <n v="852400"/>
    <n v="102288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071040"/>
    <x v="320"/>
    <s v="WINGS GROUP"/>
    <s v="DEVELOPER"/>
    <x v="4"/>
    <x v="3"/>
    <s v="TREG 3"/>
    <x v="1"/>
    <n v="0"/>
    <n v="1603657.6519524211"/>
    <n v="1631666.0526874205"/>
    <n v="1744454.1647058688"/>
    <n v="1639178.0443471449"/>
    <n v="1722260.6336508729"/>
    <n v="1699285.4816300282"/>
    <n v="1780573.9070865824"/>
    <n v="1798320.7032633792"/>
    <n v="1775302.2440514616"/>
    <n v="1811018.5396362126"/>
    <n v="1797804.8289339647"/>
    <n v="1696262.7480546425"/>
    <n v="20699785"/>
    <n v="2007706.4316401174"/>
    <n v="2042771.6752893145"/>
    <n v="2183977.260930547"/>
    <n v="2052176.3471351375"/>
    <n v="2156191.9696087539"/>
    <n v="2127428.1243927879"/>
    <n v="2229197.5353442631"/>
    <n v="2251415.7168755769"/>
    <n v="2222597.6530263838"/>
    <n v="2267312.8304039002"/>
    <n v="2250769.8656816999"/>
    <n v="2123643.7994571957"/>
    <n v="25915189.209785681"/>
    <n v="3611364.0835925387"/>
    <n v="3674437.7279767347"/>
    <n v="3928431.4256364158"/>
    <n v="3691354.3914822824"/>
    <n v="3878452.6032596268"/>
    <n v="3826713.6060228162"/>
    <n v="4009771.4424308455"/>
    <n v="4049736.420138956"/>
    <n v="3997899.8970778454"/>
    <n v="4078331.3700401131"/>
    <n v="4048574.6946156649"/>
    <n v="3819906.5475118384"/>
    <n v="46614974.209785677"/>
    <n v="4941582.2328302255"/>
    <n v="5142088.3207596643"/>
    <n v="5200167.6767443335"/>
    <n v="5041400.8835760169"/>
    <n v="5300908.0587014994"/>
    <n v="5267931.7796293944"/>
    <n v="5440025.0052966522"/>
    <n v="5516503.1293899361"/>
    <n v="5430748.8535660813"/>
    <n v="5523072.6990475263"/>
    <n v="5624891.6984470263"/>
    <n v="5484201.4723760169"/>
    <n v="63913521.810364373"/>
    <n v="854100"/>
    <n v="857100"/>
    <n v="854100"/>
    <n v="854100"/>
    <n v="854100"/>
    <n v="854100"/>
    <n v="854100"/>
    <n v="854100"/>
    <n v="854100"/>
    <n v="854100"/>
    <n v="854100"/>
    <n v="854100"/>
    <n v="10252200"/>
    <n v="0"/>
    <n v="0"/>
    <n v="0"/>
    <n v="0"/>
    <n v="0"/>
    <n v="0"/>
    <n v="0"/>
    <n v="0"/>
    <n v="0"/>
    <n v="0"/>
    <n v="0"/>
    <n v="0"/>
    <n v="0"/>
    <n v="854100"/>
    <n v="857100"/>
    <n v="854100"/>
    <n v="854100"/>
    <n v="854100"/>
    <n v="854100"/>
    <n v="854100"/>
    <n v="854100"/>
    <n v="854100"/>
    <n v="854100"/>
    <n v="854100"/>
    <n v="854100"/>
    <n v="102522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263208"/>
    <x v="321"/>
    <s v="BUKAN GROUP CONGLO"/>
    <s v="PROCESS MANUFACTURING"/>
    <x v="4"/>
    <x v="1"/>
    <s v="TREG 3"/>
    <x v="1"/>
    <n v="9454272.8627701439"/>
    <n v="744941.57877068291"/>
    <n v="757952.22492509754"/>
    <n v="810345.29905241774"/>
    <n v="761441.7445990094"/>
    <n v="800035.81433011661"/>
    <n v="789363.24590625928"/>
    <n v="827123.87887032365"/>
    <n v="835367.73711897724"/>
    <n v="824675.05135445774"/>
    <n v="841266.21941850916"/>
    <n v="835128.09978931816"/>
    <n v="787959.10586482997"/>
    <n v="9615599.9999999981"/>
    <n v="475096.41429062333"/>
    <n v="483394.12717405095"/>
    <n v="516808.50806097849"/>
    <n v="485619.61482558993"/>
    <n v="510233.49685965438"/>
    <n v="503426.92419148172"/>
    <n v="527509.270826202"/>
    <n v="532766.90123034548"/>
    <n v="525947.49846020783"/>
    <n v="536528.73688313446"/>
    <n v="532614.06933144806"/>
    <n v="502531.41517727711"/>
    <n v="6132476.9773109937"/>
    <n v="1220037.9930613062"/>
    <n v="1241346.3520991486"/>
    <n v="1327153.8071133962"/>
    <n v="1247061.3594245994"/>
    <n v="1310269.3111897709"/>
    <n v="1292790.1700977411"/>
    <n v="1354633.1496965257"/>
    <n v="1368134.6383493226"/>
    <n v="1350622.5498146657"/>
    <n v="1377794.9563016435"/>
    <n v="1367742.1691207662"/>
    <n v="1290490.5210421071"/>
    <n v="15748076.977310991"/>
    <n v="0"/>
    <n v="0"/>
    <n v="0"/>
    <n v="0"/>
    <n v="0"/>
    <n v="0"/>
    <n v="0"/>
    <n v="0"/>
    <n v="0"/>
    <n v="0"/>
    <n v="0"/>
    <n v="0"/>
    <n v="0"/>
    <n v="859246"/>
    <n v="879400"/>
    <n v="879400"/>
    <n v="879400"/>
    <n v="879400"/>
    <n v="879400"/>
    <n v="879400"/>
    <n v="879400"/>
    <n v="879400"/>
    <n v="879400"/>
    <n v="879400"/>
    <n v="879400"/>
    <n v="10532646"/>
    <n v="0"/>
    <n v="0"/>
    <n v="0"/>
    <n v="0"/>
    <n v="0"/>
    <n v="0"/>
    <n v="0"/>
    <n v="0"/>
    <n v="0"/>
    <n v="0"/>
    <n v="0"/>
    <n v="0"/>
    <n v="0"/>
    <n v="859246"/>
    <n v="879400"/>
    <n v="879400"/>
    <n v="879400"/>
    <n v="879400"/>
    <n v="879400"/>
    <n v="879400"/>
    <n v="879400"/>
    <n v="879400"/>
    <n v="879400"/>
    <n v="879400"/>
    <n v="879400"/>
    <n v="10532646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4642528"/>
    <x v="322"/>
    <s v="BUKAN GROUP CONGLO"/>
    <s v="CAFE &amp; RESTO"/>
    <x v="2"/>
    <x v="5"/>
    <s v="HQ"/>
    <x v="1"/>
    <n v="9022537.8146164287"/>
    <n v="656591.63636363635"/>
    <n v="691149.09090909082"/>
    <n v="622034.18181818177"/>
    <n v="552919.27272727271"/>
    <n v="587476.72727272729"/>
    <n v="622034.18181818177"/>
    <n v="794821.45454545447"/>
    <n v="725706.54545454553"/>
    <n v="725706.54545454553"/>
    <n v="794821.45454545447"/>
    <n v="691149.09090909082"/>
    <n v="725706.54545454553"/>
    <n v="8190116.7272727275"/>
    <n v="26303.747944083694"/>
    <n v="50256.008636363636"/>
    <n v="55281.609500000006"/>
    <n v="53801.849245707075"/>
    <n v="86393.354077241165"/>
    <n v="77754.018669517056"/>
    <n v="43916.621655930925"/>
    <n v="96616.567643048038"/>
    <n v="80513.806369206693"/>
    <n v="96616.567643048038"/>
    <n v="104667.94827996874"/>
    <n v="104667.94827996874"/>
    <n v="876790.04794408381"/>
    <n v="682895.38430772"/>
    <n v="741405.09954545449"/>
    <n v="677315.79131818179"/>
    <n v="606721.12197297974"/>
    <n v="673870.08134996844"/>
    <n v="699788.20048769878"/>
    <n v="838738.07620138535"/>
    <n v="822323.11309759354"/>
    <n v="806220.35182375228"/>
    <n v="891438.02218850248"/>
    <n v="795817.03918905952"/>
    <n v="830374.49373451422"/>
    <n v="9066906.7752168104"/>
    <n v="0"/>
    <n v="0"/>
    <n v="0"/>
    <n v="0"/>
    <n v="0"/>
    <n v="0"/>
    <n v="0"/>
    <n v="0"/>
    <n v="0"/>
    <n v="0"/>
    <n v="0"/>
    <n v="0"/>
    <n v="0"/>
    <n v="763154"/>
    <n v="778487"/>
    <n v="753506"/>
    <n v="849706"/>
    <n v="849706"/>
    <n v="849706"/>
    <n v="849706"/>
    <n v="849706"/>
    <n v="849706"/>
    <n v="849706"/>
    <n v="849706"/>
    <n v="849706"/>
    <n v="9942501"/>
    <n v="0"/>
    <n v="0"/>
    <n v="0"/>
    <n v="0"/>
    <n v="0"/>
    <n v="0"/>
    <n v="0"/>
    <n v="0"/>
    <n v="0"/>
    <n v="0"/>
    <n v="0"/>
    <n v="0"/>
    <n v="0"/>
    <n v="859354"/>
    <n v="874687"/>
    <n v="849706"/>
    <n v="849706"/>
    <n v="849706"/>
    <n v="849706"/>
    <n v="849706"/>
    <n v="849706"/>
    <n v="849706"/>
    <n v="849706"/>
    <n v="849706"/>
    <n v="849706"/>
    <n v="10231101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571645"/>
    <x v="323"/>
    <s v="ARMADA GROUP"/>
    <s v="RETAILER"/>
    <x v="3"/>
    <x v="3"/>
    <s v="TREG 3"/>
    <x v="1"/>
    <n v="15229847.887916533"/>
    <n v="1234501.0199999998"/>
    <n v="1183738.469"/>
    <n v="1192713.1000000001"/>
    <n v="1179938.469"/>
    <n v="1147314.5759999999"/>
    <n v="1122290.683"/>
    <n v="1175713.8380000002"/>
    <n v="1214462.362"/>
    <n v="1204537.7309999999"/>
    <n v="1205487.7309999999"/>
    <n v="1213512.362"/>
    <n v="1194613.1000000001"/>
    <n v="14268823.441000002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1234501.0199999998"/>
    <n v="1874597.6933182378"/>
    <n v="1876442.3302012635"/>
    <n v="1717425.332431423"/>
    <n v="1733546.239721627"/>
    <n v="1693844.2228549435"/>
    <n v="1886079.5652849241"/>
    <n v="1812731.5009213439"/>
    <n v="1920148.1448164815"/>
    <n v="1926208.2397169569"/>
    <n v="1825472.6607769469"/>
    <n v="1817702.553475827"/>
    <n v="21318699.503519978"/>
    <n v="0"/>
    <n v="0"/>
    <n v="0"/>
    <n v="0"/>
    <n v="0"/>
    <n v="0"/>
    <n v="0"/>
    <n v="0"/>
    <n v="0"/>
    <n v="0"/>
    <n v="0"/>
    <n v="0"/>
    <n v="0"/>
    <n v="1172458"/>
    <n v="1053344"/>
    <n v="1107205"/>
    <n v="874913"/>
    <n v="874913"/>
    <n v="874913"/>
    <n v="874913"/>
    <n v="874913"/>
    <n v="874913"/>
    <n v="874913"/>
    <n v="874913"/>
    <n v="874913"/>
    <n v="11207224"/>
    <n v="0"/>
    <n v="0"/>
    <n v="0"/>
    <n v="0"/>
    <n v="0"/>
    <n v="0"/>
    <n v="0"/>
    <n v="0"/>
    <n v="0"/>
    <n v="0"/>
    <n v="0"/>
    <n v="0"/>
    <n v="0"/>
    <n v="865610"/>
    <n v="873640"/>
    <n v="874913"/>
    <n v="874913"/>
    <n v="874913"/>
    <n v="874913"/>
    <n v="874913"/>
    <n v="874913"/>
    <n v="874913"/>
    <n v="874913"/>
    <n v="874913"/>
    <n v="874913"/>
    <n v="1048838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538750"/>
    <x v="324"/>
    <s v="ASTRA GROUP"/>
    <s v="DISCRETE MANUFACTURING"/>
    <x v="6"/>
    <x v="3"/>
    <s v="TREG 3"/>
    <x v="1"/>
    <n v="22869722.756110534"/>
    <n v="905000"/>
    <n v="905000"/>
    <n v="868800"/>
    <n v="913688"/>
    <n v="868886.88"/>
    <n v="868438.86880000005"/>
    <n v="1049434.3886879999"/>
    <n v="915494.34388687997"/>
    <n v="959404.94343886885"/>
    <n v="1050344.0494343885"/>
    <n v="915503.44049434387"/>
    <n v="1004655.0344049436"/>
    <n v="11224649.949147424"/>
    <n v="173973.66785586457"/>
    <n v="1017741.6417920823"/>
    <n v="929895.13773197739"/>
    <n v="641864.92127720779"/>
    <n v="867297.16358957556"/>
    <n v="1253883.2943338759"/>
    <n v="1475633.958813129"/>
    <n v="1630252.2668050188"/>
    <n v="1335408.8505621178"/>
    <n v="1643053.2654484147"/>
    <n v="2211972.0760431923"/>
    <n v="1385156.0996223576"/>
    <n v="14566132.343874816"/>
    <n v="1078973.6678558646"/>
    <n v="1922741.6417920822"/>
    <n v="1798695.1377319773"/>
    <n v="1555552.9212772078"/>
    <n v="1736184.0435895757"/>
    <n v="2122322.1631338759"/>
    <n v="2525068.3475011289"/>
    <n v="2545746.6106918985"/>
    <n v="2294813.7940009865"/>
    <n v="2693397.3148828032"/>
    <n v="3127475.5165375359"/>
    <n v="2389811.1340273013"/>
    <n v="25790782.293022241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851500"/>
    <n v="849500"/>
    <n v="845000"/>
    <n v="845000"/>
    <n v="845000"/>
    <n v="845000"/>
    <n v="845000"/>
    <n v="845000"/>
    <n v="845000"/>
    <n v="845000"/>
    <n v="845000"/>
    <n v="845000"/>
    <n v="10151000"/>
    <n v="0"/>
    <n v="0"/>
    <n v="0"/>
    <n v="0"/>
    <n v="0"/>
    <n v="0"/>
    <n v="0"/>
    <n v="0"/>
    <n v="0"/>
    <n v="0"/>
    <n v="0"/>
    <n v="0"/>
    <n v="0"/>
    <n v="866360"/>
    <n v="849500"/>
    <n v="845000"/>
    <n v="845000"/>
    <n v="845000"/>
    <n v="845000"/>
    <n v="845000"/>
    <n v="845000"/>
    <n v="845000"/>
    <n v="845000"/>
    <n v="845000"/>
    <n v="845000"/>
    <n v="1016586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032916"/>
    <x v="325"/>
    <s v="TAN CORP"/>
    <s v="RETAILER"/>
    <x v="4"/>
    <x v="1"/>
    <s v="TREG 3"/>
    <x v="1"/>
    <n v="17229887.887916535"/>
    <n v="922861.10871593852"/>
    <n v="938979.17713546217"/>
    <n v="1003885.6501477025"/>
    <n v="943302.12283607223"/>
    <n v="991113.88015627128"/>
    <n v="977892.308681175"/>
    <n v="1024671.5737888343"/>
    <n v="1034884.3695036395"/>
    <n v="1021637.8759248011"/>
    <n v="1042191.6269716283"/>
    <n v="1034587.4979394239"/>
    <n v="976152.80819905084"/>
    <n v="11912160"/>
    <n v="2432855.6015222124"/>
    <n v="2475346.2132402817"/>
    <n v="2646453.3007007036"/>
    <n v="2486742.4055421106"/>
    <n v="2612784.2340648361"/>
    <n v="2577929.3962996281"/>
    <n v="2701249.3586183488"/>
    <n v="2728172.4319034889"/>
    <n v="2693251.8942413866"/>
    <n v="2747435.8964648005"/>
    <n v="2727389.81614353"/>
    <n v="2573343.7078879941"/>
    <n v="31402954.256629325"/>
    <n v="3355716.7102381508"/>
    <n v="3414325.3903757436"/>
    <n v="3650338.9508484062"/>
    <n v="3430044.528378183"/>
    <n v="3603898.1142211072"/>
    <n v="3555821.7049808032"/>
    <n v="3725920.9324071831"/>
    <n v="3763056.8014071286"/>
    <n v="3714889.7701661875"/>
    <n v="3789627.523436429"/>
    <n v="3761977.3140829541"/>
    <n v="3549496.516087045"/>
    <n v="43315114.256629325"/>
    <n v="9883164.465660451"/>
    <n v="10284176.641519329"/>
    <n v="10400335.353488667"/>
    <n v="10082801.767152034"/>
    <n v="10601816.117402999"/>
    <n v="10535863.559258789"/>
    <n v="10880050.010593304"/>
    <n v="11033006.258779872"/>
    <n v="10861497.707132163"/>
    <n v="11046145.398095053"/>
    <n v="11249783.396894053"/>
    <n v="10968402.944752034"/>
    <n v="127827043.62072875"/>
    <n v="899200"/>
    <n v="899200"/>
    <n v="899200"/>
    <n v="899200"/>
    <n v="899200"/>
    <n v="899200"/>
    <n v="899200"/>
    <n v="899200"/>
    <n v="899200"/>
    <n v="899200"/>
    <n v="899200"/>
    <n v="899200"/>
    <n v="10790400"/>
    <n v="0"/>
    <n v="0"/>
    <n v="0"/>
    <n v="0"/>
    <n v="0"/>
    <n v="0"/>
    <n v="0"/>
    <n v="0"/>
    <n v="0"/>
    <n v="0"/>
    <n v="0"/>
    <n v="0"/>
    <n v="0"/>
    <n v="899200"/>
    <n v="899200"/>
    <n v="899200"/>
    <n v="899200"/>
    <n v="899200"/>
    <n v="899200"/>
    <n v="899200"/>
    <n v="899200"/>
    <n v="899200"/>
    <n v="899200"/>
    <n v="899200"/>
    <n v="899200"/>
    <n v="107904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426446"/>
    <x v="326"/>
    <s v="BUKAN GROUP CONGLO"/>
    <s v="PROCESS MANUFACTURING"/>
    <x v="4"/>
    <x v="3"/>
    <s v="TREG 3"/>
    <x v="1"/>
    <n v="41716895.775833063"/>
    <n v="833019.11369874084"/>
    <n v="847568.06255199667"/>
    <n v="906155.78730420559"/>
    <n v="851470.16262109648"/>
    <n v="894627.36941104138"/>
    <n v="882692.93892321445"/>
    <n v="924918.16825775697"/>
    <n v="934136.73208538501"/>
    <n v="922179.80570020725"/>
    <n v="940732.61643034557"/>
    <n v="933868.76143956452"/>
    <n v="881122.78157644556"/>
    <n v="10752492.299999999"/>
    <n v="485469.74310258828"/>
    <n v="493948.62953634793"/>
    <n v="528092.58519917831"/>
    <n v="496222.70883051353"/>
    <n v="521374.01418329426"/>
    <n v="514418.82575157197"/>
    <n v="539026.99007864145"/>
    <n v="544399.41640065226"/>
    <n v="537431.11773252825"/>
    <n v="548243.38855666271"/>
    <n v="544243.24754636525"/>
    <n v="513503.76405462966"/>
    <n v="6266374.4309729747"/>
    <n v="1318488.8568013292"/>
    <n v="1341516.6920883446"/>
    <n v="1434248.372503384"/>
    <n v="1347692.87145161"/>
    <n v="1416001.3835943355"/>
    <n v="1397111.7646747865"/>
    <n v="1463945.1583363984"/>
    <n v="1478536.1484860373"/>
    <n v="1459610.9234327355"/>
    <n v="1488976.0049870084"/>
    <n v="1478112.0089859297"/>
    <n v="1394626.5456310753"/>
    <n v="17018866.730972975"/>
    <n v="0"/>
    <n v="0"/>
    <n v="0"/>
    <n v="0"/>
    <n v="0"/>
    <n v="0"/>
    <n v="0"/>
    <n v="0"/>
    <n v="0"/>
    <n v="0"/>
    <n v="0"/>
    <n v="0"/>
    <n v="0"/>
    <n v="824448"/>
    <n v="892176"/>
    <n v="911775"/>
    <n v="932530"/>
    <n v="932530"/>
    <n v="932530"/>
    <n v="932530"/>
    <n v="932530"/>
    <n v="932530"/>
    <n v="932530"/>
    <n v="932530"/>
    <n v="932530"/>
    <n v="11021169"/>
    <n v="0"/>
    <n v="0"/>
    <n v="0"/>
    <n v="0"/>
    <n v="0"/>
    <n v="0"/>
    <n v="0"/>
    <n v="0"/>
    <n v="0"/>
    <n v="0"/>
    <n v="0"/>
    <n v="0"/>
    <n v="0"/>
    <n v="903950"/>
    <n v="935438"/>
    <n v="932530"/>
    <n v="932530"/>
    <n v="932530"/>
    <n v="932530"/>
    <n v="932530"/>
    <n v="932530"/>
    <n v="932530"/>
    <n v="932530"/>
    <n v="932530"/>
    <n v="932530"/>
    <n v="11164688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646733"/>
    <x v="327"/>
    <s v="THAMRIN GROUP"/>
    <s v="UTILITIES COMPANY"/>
    <x v="2"/>
    <x v="3"/>
    <s v="TREG 3"/>
    <x v="1"/>
    <n v="27427933.319254078"/>
    <n v="959954.27272727271"/>
    <n v="1010478.1818181818"/>
    <n v="909430.36363636353"/>
    <n v="808382.54545454541"/>
    <n v="858906.45454545459"/>
    <n v="909430.36363636353"/>
    <n v="1162049.9090909089"/>
    <n v="1061002.0909090911"/>
    <n v="1061002.0909090911"/>
    <n v="1162049.9090909089"/>
    <n v="1010478.1818181818"/>
    <n v="1061002.0909090911"/>
    <n v="11974166.454545455"/>
    <n v="26303.747944083694"/>
    <n v="50256.008636363636"/>
    <n v="55281.609500000006"/>
    <n v="53801.849245707075"/>
    <n v="86393.354077241165"/>
    <n v="77754.018669517056"/>
    <n v="43916.621655930925"/>
    <n v="96616.567643048038"/>
    <n v="80513.806369206693"/>
    <n v="96616.567643048038"/>
    <n v="104667.94827996874"/>
    <n v="104667.94827996874"/>
    <n v="876790.04794408381"/>
    <n v="986258.02067135635"/>
    <n v="1060734.1904545454"/>
    <n v="964711.97313636355"/>
    <n v="862184.39470025245"/>
    <n v="945299.80862269574"/>
    <n v="987184.38230588054"/>
    <n v="1205966.5307468399"/>
    <n v="1157618.6585521391"/>
    <n v="1141515.8972782977"/>
    <n v="1258666.476733957"/>
    <n v="1115146.1300981506"/>
    <n v="1165670.0391890598"/>
    <n v="12850956.502489539"/>
    <n v="0"/>
    <n v="0"/>
    <n v="0"/>
    <n v="0"/>
    <n v="0"/>
    <n v="0"/>
    <n v="0"/>
    <n v="0"/>
    <n v="0"/>
    <n v="0"/>
    <n v="0"/>
    <n v="0"/>
    <n v="0"/>
    <n v="887736"/>
    <n v="877600"/>
    <n v="878403"/>
    <n v="969760"/>
    <n v="969760"/>
    <n v="969760"/>
    <n v="969760"/>
    <n v="969760"/>
    <n v="969760"/>
    <n v="969760"/>
    <n v="969760"/>
    <n v="969760"/>
    <n v="11371579"/>
    <n v="0"/>
    <n v="0"/>
    <n v="0"/>
    <n v="0"/>
    <n v="0"/>
    <n v="0"/>
    <n v="0"/>
    <n v="0"/>
    <n v="0"/>
    <n v="0"/>
    <n v="0"/>
    <n v="0"/>
    <n v="0"/>
    <n v="908300"/>
    <n v="1000170"/>
    <n v="969760"/>
    <n v="969760"/>
    <n v="969760"/>
    <n v="969760"/>
    <n v="969760"/>
    <n v="969760"/>
    <n v="969760"/>
    <n v="969760"/>
    <n v="969760"/>
    <n v="969760"/>
    <n v="1160607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087764"/>
    <x v="328"/>
    <s v="ARMADA GROUP"/>
    <s v="RETAILER"/>
    <x v="3"/>
    <x v="3"/>
    <s v="TREG 3"/>
    <x v="1"/>
    <n v="26594687.88791655"/>
    <n v="1072800"/>
    <n v="1033695"/>
    <n v="1041200"/>
    <n v="1033695"/>
    <n v="1011180"/>
    <n v="988665"/>
    <n v="1026190"/>
    <n v="1056210"/>
    <n v="1048705"/>
    <n v="1048705"/>
    <n v="1056210"/>
    <n v="1041200"/>
    <n v="12458455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1072800"/>
    <n v="1724554.2243182377"/>
    <n v="1724929.2302012634"/>
    <n v="1571181.863431423"/>
    <n v="1597411.6637216271"/>
    <n v="1560218.5398549435"/>
    <n v="1736555.7272849241"/>
    <n v="1654479.1389213442"/>
    <n v="1764315.4138164818"/>
    <n v="1769425.5087169569"/>
    <n v="1668170.298776947"/>
    <n v="1664289.4534758269"/>
    <n v="19508331.062519975"/>
    <n v="0"/>
    <n v="0"/>
    <n v="0"/>
    <n v="0"/>
    <n v="0"/>
    <n v="0"/>
    <n v="0"/>
    <n v="0"/>
    <n v="0"/>
    <n v="0"/>
    <n v="0"/>
    <n v="0"/>
    <n v="0"/>
    <n v="898000"/>
    <n v="898000"/>
    <n v="898000"/>
    <n v="926700"/>
    <n v="926700"/>
    <n v="926700"/>
    <n v="926700"/>
    <n v="926700"/>
    <n v="926700"/>
    <n v="926700"/>
    <n v="926700"/>
    <n v="926700"/>
    <n v="11034300"/>
    <n v="0"/>
    <n v="0"/>
    <n v="0"/>
    <n v="0"/>
    <n v="0"/>
    <n v="0"/>
    <n v="0"/>
    <n v="0"/>
    <n v="0"/>
    <n v="0"/>
    <n v="0"/>
    <n v="0"/>
    <n v="0"/>
    <n v="926700"/>
    <n v="926700"/>
    <n v="926700"/>
    <n v="926700"/>
    <n v="926700"/>
    <n v="926700"/>
    <n v="926700"/>
    <n v="926700"/>
    <n v="926700"/>
    <n v="926700"/>
    <n v="926700"/>
    <n v="926700"/>
    <n v="111204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181703"/>
    <x v="329"/>
    <s v="ABC GROUP"/>
    <s v="PROCESS MANUFACTURING"/>
    <x v="4"/>
    <x v="3"/>
    <s v="TREG 3"/>
    <x v="1"/>
    <n v="27638687.887916535"/>
    <n v="1064467.8743197704"/>
    <n v="1083059.1508039893"/>
    <n v="1157925.0810121282"/>
    <n v="1088045.4231447221"/>
    <n v="1143193.569709202"/>
    <n v="1127943.2379416784"/>
    <n v="1181900.4633801579"/>
    <n v="1193680.3431938463"/>
    <n v="1178401.2651951257"/>
    <n v="1202108.8496620406"/>
    <n v="1193337.9187055652"/>
    <n v="1125936.8229317737"/>
    <n v="13740000.000000002"/>
    <n v="1944203.3731133055"/>
    <n v="1978159.515260102"/>
    <n v="2114898.8171718139"/>
    <n v="1987266.7205952646"/>
    <n v="2087992.3649836641"/>
    <n v="2060138.3102218299"/>
    <n v="2158688.7899799575"/>
    <n v="2180204.2181306444"/>
    <n v="2152297.6596521591"/>
    <n v="2195598.5114682829"/>
    <n v="2179578.7949861665"/>
    <n v="2056473.6821722379"/>
    <n v="25095500.757735431"/>
    <n v="3008671.2474330757"/>
    <n v="3061218.666064091"/>
    <n v="3272823.8981839418"/>
    <n v="3075312.1437399867"/>
    <n v="3231185.9346928662"/>
    <n v="3188081.5481635081"/>
    <n v="3340589.2533601155"/>
    <n v="3373884.5613244907"/>
    <n v="3330698.9248472848"/>
    <n v="3397707.3611303233"/>
    <n v="3372916.7136917319"/>
    <n v="3182410.5051040119"/>
    <n v="38835500.757735431"/>
    <n v="4941582.2328302255"/>
    <n v="5142088.3207596643"/>
    <n v="5200167.6767443335"/>
    <n v="5041400.8835760169"/>
    <n v="5300908.0587014994"/>
    <n v="5267931.7796293944"/>
    <n v="5440025.0052966522"/>
    <n v="5516503.1293899361"/>
    <n v="5430748.8535660813"/>
    <n v="5523072.6990475263"/>
    <n v="5624891.6984470263"/>
    <n v="5484201.4723760169"/>
    <n v="63913521.810364373"/>
    <n v="885000"/>
    <n v="885000"/>
    <n v="885000"/>
    <n v="933100"/>
    <n v="933100"/>
    <n v="933100"/>
    <n v="933100"/>
    <n v="933100"/>
    <n v="933100"/>
    <n v="933100"/>
    <n v="933100"/>
    <n v="933100"/>
    <n v="11052900"/>
    <n v="0"/>
    <n v="0"/>
    <n v="0"/>
    <n v="0"/>
    <n v="0"/>
    <n v="0"/>
    <n v="0"/>
    <n v="0"/>
    <n v="0"/>
    <n v="0"/>
    <n v="0"/>
    <n v="0"/>
    <n v="0"/>
    <n v="933100"/>
    <n v="933100"/>
    <n v="933100"/>
    <n v="933100"/>
    <n v="933100"/>
    <n v="933100"/>
    <n v="933100"/>
    <n v="933100"/>
    <n v="933100"/>
    <n v="933100"/>
    <n v="933100"/>
    <n v="933100"/>
    <n v="111972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658513"/>
    <x v="330"/>
    <s v="SINAR MAS GROUP"/>
    <s v="DISTRIBUTOR"/>
    <x v="6"/>
    <x v="3"/>
    <s v="TREG 3"/>
    <x v="1"/>
    <n v="22869722.756110538"/>
    <n v="999632"/>
    <n v="999632"/>
    <n v="959646.71999999986"/>
    <n v="1009228.4672"/>
    <n v="959742.68467199989"/>
    <n v="959247.82684671995"/>
    <n v="1159169.2782684669"/>
    <n v="1011223.6927826847"/>
    <n v="1059725.836927827"/>
    <n v="1160174.058369278"/>
    <n v="1011233.7405836928"/>
    <n v="1109707.5374058371"/>
    <n v="12398363.843056506"/>
    <n v="161574.51567737607"/>
    <n v="945206.90909092675"/>
    <n v="863621.25005187315"/>
    <n v="596119.02803350578"/>
    <n v="805484.65111080231"/>
    <n v="1164518.6797222507"/>
    <n v="1370465.1120527789"/>
    <n v="1514063.7298007396"/>
    <n v="1240233.8866570157"/>
    <n v="1525952.3976749321"/>
    <n v="2054324.2048254092"/>
    <n v="1286435.6353023876"/>
    <n v="13528000"/>
    <n v="1161206.5156773762"/>
    <n v="1944838.9090909269"/>
    <n v="1823267.970051873"/>
    <n v="1605347.4952335057"/>
    <n v="1765227.3357828022"/>
    <n v="2123766.5065689706"/>
    <n v="2529634.3903212459"/>
    <n v="2525287.4225834245"/>
    <n v="2299959.7235848429"/>
    <n v="2686126.4560442101"/>
    <n v="3065557.9454091019"/>
    <n v="2396143.1727082245"/>
    <n v="25926363.8430565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890469"/>
    <n v="933202"/>
    <n v="874216"/>
    <n v="955517"/>
    <n v="955517"/>
    <n v="955517"/>
    <n v="955517"/>
    <n v="955517"/>
    <n v="955517"/>
    <n v="955517"/>
    <n v="955517"/>
    <n v="955517"/>
    <n v="11297540"/>
    <n v="0"/>
    <n v="0"/>
    <n v="0"/>
    <n v="0"/>
    <n v="0"/>
    <n v="0"/>
    <n v="0"/>
    <n v="0"/>
    <n v="0"/>
    <n v="0"/>
    <n v="0"/>
    <n v="0"/>
    <n v="0"/>
    <n v="946420"/>
    <n v="995144"/>
    <n v="955517"/>
    <n v="955517"/>
    <n v="955517"/>
    <n v="955517"/>
    <n v="955517"/>
    <n v="955517"/>
    <n v="955517"/>
    <n v="955517"/>
    <n v="955517"/>
    <n v="955517"/>
    <n v="11496734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567367"/>
    <x v="331"/>
    <s v="TEMPO GROUP"/>
    <s v="PHARMACY COMPANY"/>
    <x v="3"/>
    <x v="3"/>
    <s v="TREG 3"/>
    <x v="1"/>
    <n v="2439499.5008888892"/>
    <n v="1477652.311"/>
    <n v="1456179.9314999997"/>
    <n v="1456019.3910000001"/>
    <n v="1434986.4954999997"/>
    <n v="1403677.9630000002"/>
    <n v="1414756.3025000002"/>
    <n v="1461638.8310000002"/>
    <n v="1476891.7459999998"/>
    <n v="1471753.9275000002"/>
    <n v="1477052.2864999999"/>
    <n v="1471593.3869999996"/>
    <n v="1466616.1090000002"/>
    <n v="17468818.681499999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1477652.311"/>
    <n v="2147039.1558182375"/>
    <n v="2139748.6212012633"/>
    <n v="1972473.3589314227"/>
    <n v="1989909.6267216273"/>
    <n v="1986309.8423549437"/>
    <n v="2172004.5582849244"/>
    <n v="2075160.884921344"/>
    <n v="2187364.3413164821"/>
    <n v="2197772.7952169571"/>
    <n v="2083553.6857769466"/>
    <n v="2089705.5624758271"/>
    <n v="24518694.744019978"/>
    <n v="0"/>
    <n v="0"/>
    <n v="0"/>
    <n v="0"/>
    <n v="0"/>
    <n v="0"/>
    <n v="0"/>
    <n v="0"/>
    <n v="0"/>
    <n v="0"/>
    <n v="0"/>
    <n v="0"/>
    <n v="0"/>
    <n v="876326"/>
    <n v="886787"/>
    <n v="885390"/>
    <n v="952750"/>
    <n v="952750"/>
    <n v="952750"/>
    <n v="952750"/>
    <n v="952750"/>
    <n v="952750"/>
    <n v="952750"/>
    <n v="952750"/>
    <n v="952750"/>
    <n v="11223253"/>
    <n v="0"/>
    <n v="0"/>
    <n v="0"/>
    <n v="0"/>
    <n v="0"/>
    <n v="0"/>
    <n v="0"/>
    <n v="0"/>
    <n v="0"/>
    <n v="0"/>
    <n v="0"/>
    <n v="0"/>
    <n v="0"/>
    <n v="951788"/>
    <n v="952500"/>
    <n v="952750"/>
    <n v="952750"/>
    <n v="952750"/>
    <n v="952750"/>
    <n v="952750"/>
    <n v="952750"/>
    <n v="952750"/>
    <n v="952750"/>
    <n v="952750"/>
    <n v="952750"/>
    <n v="11431788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122682"/>
    <x v="332"/>
    <s v="BARITO PACIFIC"/>
    <s v="TOURISM &amp; MICE"/>
    <x v="5"/>
    <x v="3"/>
    <s v="TREG 3"/>
    <x v="1"/>
    <n v="11249021.68042659"/>
    <n v="769033.63636363635"/>
    <n v="809509.09090909082"/>
    <n v="728558.18181818177"/>
    <n v="647607.27272727271"/>
    <n v="688082.72727272729"/>
    <n v="728558.18181818177"/>
    <n v="930935.45454545447"/>
    <n v="849984.54545454541"/>
    <n v="849984.54545454541"/>
    <n v="930935.45454545447"/>
    <n v="809509.09090909082"/>
    <n v="849984.54545454541"/>
    <n v="9592682.7272727247"/>
    <n v="103052.75696198457"/>
    <n v="109591.23862654157"/>
    <n v="144197.28577829158"/>
    <n v="147016.83778235217"/>
    <n v="192295.57455684175"/>
    <n v="179672.14726219658"/>
    <n v="157777.40255464319"/>
    <n v="178479.41284037169"/>
    <n v="154973.37572631659"/>
    <n v="163096.34124503337"/>
    <n v="200387.75781787623"/>
    <n v="237745.19585959095"/>
    <n v="1968285.3270120402"/>
    <n v="872086.39332562091"/>
    <n v="919100.32953563239"/>
    <n v="872755.46759647341"/>
    <n v="794624.11050962494"/>
    <n v="880378.30182956904"/>
    <n v="908230.3290803784"/>
    <n v="1088712.8571000977"/>
    <n v="1028463.9582949171"/>
    <n v="1004957.921180862"/>
    <n v="1094031.7957904879"/>
    <n v="1009896.8487269671"/>
    <n v="1087729.7413141364"/>
    <n v="11560968.054284766"/>
    <n v="0"/>
    <n v="0"/>
    <n v="0"/>
    <n v="0"/>
    <n v="0"/>
    <n v="0"/>
    <n v="0"/>
    <n v="0"/>
    <n v="0"/>
    <n v="0"/>
    <n v="0"/>
    <n v="0"/>
    <n v="0"/>
    <n v="918000"/>
    <n v="918000"/>
    <n v="918000"/>
    <n v="966100"/>
    <n v="966100"/>
    <n v="966100"/>
    <n v="966100"/>
    <n v="966100"/>
    <n v="966100"/>
    <n v="966100"/>
    <n v="966100"/>
    <n v="966100"/>
    <n v="11448900"/>
    <n v="0"/>
    <n v="0"/>
    <n v="0"/>
    <n v="0"/>
    <n v="0"/>
    <n v="0"/>
    <n v="0"/>
    <n v="0"/>
    <n v="0"/>
    <n v="0"/>
    <n v="0"/>
    <n v="0"/>
    <n v="0"/>
    <n v="966100"/>
    <n v="966100"/>
    <n v="966100"/>
    <n v="966100"/>
    <n v="966100"/>
    <n v="966100"/>
    <n v="966100"/>
    <n v="966100"/>
    <n v="966100"/>
    <n v="966100"/>
    <n v="966100"/>
    <n v="966100"/>
    <n v="115932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053416"/>
    <x v="333"/>
    <s v="CARDIG INTERNATIONAL GROUP"/>
    <s v="LOGISTIC"/>
    <x v="4"/>
    <x v="3"/>
    <s v="TREG 3"/>
    <x v="1"/>
    <n v="0"/>
    <n v="1701289.2663800695"/>
    <n v="1731002.8349094328"/>
    <n v="1850657.5530586853"/>
    <n v="1738972.161008595"/>
    <n v="1827112.8668714755"/>
    <n v="1802738.9741775298"/>
    <n v="1888976.2864503835"/>
    <n v="1907803.517943003"/>
    <n v="1883383.6814908995"/>
    <n v="1921274.4060100734"/>
    <n v="1907256.2368831302"/>
    <n v="1799532.2148167214"/>
    <n v="21960000"/>
    <n v="2019204.9918544579"/>
    <n v="2054471.0615851863"/>
    <n v="2196485.3615401792"/>
    <n v="2063929.595979742"/>
    <n v="2168540.937966628"/>
    <n v="2139612.3561133728"/>
    <n v="2241964.6220487049"/>
    <n v="2264310.0518142055"/>
    <n v="2235326.9408061211"/>
    <n v="2280298.211480679"/>
    <n v="2263660.5016936702"/>
    <n v="2135806.3575468869"/>
    <n v="26063610.99042983"/>
    <n v="3720494.2582345274"/>
    <n v="3785473.8964946191"/>
    <n v="4047142.9145988645"/>
    <n v="3802901.7569883373"/>
    <n v="3995653.8048381032"/>
    <n v="3942351.3302909024"/>
    <n v="4130940.9084990881"/>
    <n v="4172113.5697572082"/>
    <n v="4118710.6222970206"/>
    <n v="4201572.6174907526"/>
    <n v="4170916.7385768006"/>
    <n v="3935338.5723636085"/>
    <n v="48023610.990429834"/>
    <n v="4941582.2328302255"/>
    <n v="5142088.3207596643"/>
    <n v="5200167.6767443335"/>
    <n v="5041400.8835760169"/>
    <n v="5300908.0587014994"/>
    <n v="5267931.7796293944"/>
    <n v="5440025.0052966522"/>
    <n v="5516503.1293899361"/>
    <n v="5430748.8535660813"/>
    <n v="5523072.6990475263"/>
    <n v="5624891.6984470263"/>
    <n v="5484201.4723760169"/>
    <n v="63913521.810364373"/>
    <n v="897750"/>
    <n v="899480"/>
    <n v="895000"/>
    <n v="992800"/>
    <n v="992800"/>
    <n v="992800"/>
    <n v="992800"/>
    <n v="992800"/>
    <n v="992800"/>
    <n v="992800"/>
    <n v="992800"/>
    <n v="992800"/>
    <n v="11627430"/>
    <n v="0"/>
    <n v="0"/>
    <n v="0"/>
    <n v="0"/>
    <n v="0"/>
    <n v="0"/>
    <n v="0"/>
    <n v="0"/>
    <n v="0"/>
    <n v="0"/>
    <n v="0"/>
    <n v="0"/>
    <n v="0"/>
    <n v="995550"/>
    <n v="997280"/>
    <n v="992800"/>
    <n v="992800"/>
    <n v="992800"/>
    <n v="992800"/>
    <n v="992800"/>
    <n v="992800"/>
    <n v="992800"/>
    <n v="992800"/>
    <n v="992800"/>
    <n v="992800"/>
    <n v="1192083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215167"/>
    <x v="334"/>
    <s v="SALIM GROUP"/>
    <s v="PROCESS MANUFACTURING"/>
    <x v="6"/>
    <x v="5"/>
    <s v="TREG 3"/>
    <x v="1"/>
    <n v="0"/>
    <n v="2076056"/>
    <n v="2076056"/>
    <n v="1993013.76"/>
    <n v="2095986.1376"/>
    <n v="1993213.0613760001"/>
    <n v="1992185.33061376"/>
    <n v="2407386.2533061374"/>
    <n v="2100129.8625330613"/>
    <n v="2200860.0986253307"/>
    <n v="2409473.0009862534"/>
    <n v="2100150.7300098627"/>
    <n v="2304663.1073000985"/>
    <n v="25749173.342350502"/>
    <n v="39909.308618674608"/>
    <n v="233468.46552667889"/>
    <n v="213316.60412825749"/>
    <n v="147242.88767640563"/>
    <n v="198956.71909656009"/>
    <n v="287639.02021557675"/>
    <n v="338508.3029879026"/>
    <n v="373977.51995502424"/>
    <n v="306340.86529317556"/>
    <n v="376914.0505908546"/>
    <n v="507423.205630382"/>
    <n v="317752.81251567166"/>
    <n v="3341449.7622351646"/>
    <n v="2115965.3086186745"/>
    <n v="2309524.4655266791"/>
    <n v="2206330.3641282576"/>
    <n v="2243229.0252764057"/>
    <n v="2192169.7804725603"/>
    <n v="2279824.3508293368"/>
    <n v="2745894.5562940398"/>
    <n v="2474107.3824880854"/>
    <n v="2507200.9639185062"/>
    <n v="2786387.051577108"/>
    <n v="2607573.9356402447"/>
    <n v="2622415.9198157704"/>
    <n v="29090623.10458567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1003168"/>
    <n v="1083973"/>
    <n v="1018570"/>
    <n v="988494"/>
    <n v="988494"/>
    <n v="988494"/>
    <n v="988494"/>
    <n v="988494"/>
    <n v="988494"/>
    <n v="988494"/>
    <n v="988494"/>
    <n v="988494"/>
    <n v="12002157"/>
    <n v="0"/>
    <n v="0"/>
    <n v="0"/>
    <n v="0"/>
    <n v="0"/>
    <n v="0"/>
    <n v="0"/>
    <n v="0"/>
    <n v="0"/>
    <n v="0"/>
    <n v="0"/>
    <n v="0"/>
    <n v="0"/>
    <n v="996390"/>
    <n v="1048170"/>
    <n v="988494"/>
    <n v="988494"/>
    <n v="988494"/>
    <n v="988494"/>
    <n v="988494"/>
    <n v="988494"/>
    <n v="988494"/>
    <n v="988494"/>
    <n v="988494"/>
    <n v="988494"/>
    <n v="119295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021144"/>
    <x v="335"/>
    <s v="LIPPO GROUP"/>
    <s v="HOSPITAL"/>
    <x v="3"/>
    <x v="3"/>
    <s v="TREG 3"/>
    <x v="1"/>
    <n v="12536348.910173846"/>
    <n v="989208"/>
    <n v="939747.6"/>
    <n v="949240"/>
    <n v="939747.6"/>
    <n v="911270.39999999991"/>
    <n v="882793.2"/>
    <n v="930255.2"/>
    <n v="968224.79999999993"/>
    <n v="958732.39999999991"/>
    <n v="958732.39999999991"/>
    <n v="968224.79999999993"/>
    <n v="949240"/>
    <n v="11345416.4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989208"/>
    <n v="1630606.8243182376"/>
    <n v="1632969.2302012634"/>
    <n v="1477234.4634314228"/>
    <n v="1497502.063721627"/>
    <n v="1454346.7398549435"/>
    <n v="1640620.9272849238"/>
    <n v="1566493.938921344"/>
    <n v="1674342.8138164817"/>
    <n v="1679452.9087169569"/>
    <n v="1580185.0987769468"/>
    <n v="1572329.4534758269"/>
    <n v="18395292.462519974"/>
    <n v="0"/>
    <n v="0"/>
    <n v="0"/>
    <n v="0"/>
    <n v="0"/>
    <n v="0"/>
    <n v="0"/>
    <n v="0"/>
    <n v="0"/>
    <n v="0"/>
    <n v="0"/>
    <n v="0"/>
    <n v="0"/>
    <n v="999200"/>
    <n v="999200"/>
    <n v="999200"/>
    <n v="999200"/>
    <n v="999200"/>
    <n v="999200"/>
    <n v="999200"/>
    <n v="999200"/>
    <n v="999200"/>
    <n v="999200"/>
    <n v="999200"/>
    <n v="999200"/>
    <n v="11990400"/>
    <n v="0"/>
    <n v="0"/>
    <n v="0"/>
    <n v="0"/>
    <n v="0"/>
    <n v="0"/>
    <n v="0"/>
    <n v="0"/>
    <n v="0"/>
    <n v="0"/>
    <n v="0"/>
    <n v="0"/>
    <n v="0"/>
    <n v="999200"/>
    <n v="999200"/>
    <n v="999200"/>
    <n v="999200"/>
    <n v="999200"/>
    <n v="999200"/>
    <n v="999200"/>
    <n v="999200"/>
    <n v="999200"/>
    <n v="999200"/>
    <n v="999200"/>
    <n v="999200"/>
    <n v="119904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006635"/>
    <x v="336"/>
    <s v="KONIMEX GROUP"/>
    <s v="DISTRIBUTOR"/>
    <x v="3"/>
    <x v="3"/>
    <s v="TREG 3"/>
    <x v="1"/>
    <n v="14641193.636363637"/>
    <n v="2425331.85"/>
    <n v="2347401.4"/>
    <n v="2360179.85"/>
    <n v="2336620.7999999998"/>
    <n v="2282114.5500000003"/>
    <n v="2249169.5000000005"/>
    <n v="2337318.1"/>
    <n v="2396517.3499999996"/>
    <n v="2381043.75"/>
    <n v="2383738.9"/>
    <n v="2393822.1999999997"/>
    <n v="2365570.15"/>
    <n v="28258828.399999995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2425331.85"/>
    <n v="3038260.6243182374"/>
    <n v="3043909.0802012635"/>
    <n v="2874107.6634314228"/>
    <n v="2868346.2137216274"/>
    <n v="2820723.0398549438"/>
    <n v="3047683.8272849242"/>
    <n v="2994786.4889213438"/>
    <n v="3096654.1638164818"/>
    <n v="3104459.4087169571"/>
    <n v="3005782.4987769467"/>
    <n v="2988659.6034758268"/>
    <n v="35308704.462519974"/>
    <n v="0"/>
    <n v="0"/>
    <n v="0"/>
    <n v="0"/>
    <n v="0"/>
    <n v="0"/>
    <n v="0"/>
    <n v="0"/>
    <n v="0"/>
    <n v="0"/>
    <n v="0"/>
    <n v="0"/>
    <n v="0"/>
    <n v="932964"/>
    <n v="841920"/>
    <n v="855028"/>
    <n v="946793"/>
    <n v="946793"/>
    <n v="946793"/>
    <n v="946793"/>
    <n v="946793"/>
    <n v="946793"/>
    <n v="946793"/>
    <n v="946793"/>
    <n v="946793"/>
    <n v="11151049"/>
    <n v="0"/>
    <n v="0"/>
    <n v="0"/>
    <n v="0"/>
    <n v="0"/>
    <n v="0"/>
    <n v="0"/>
    <n v="0"/>
    <n v="0"/>
    <n v="0"/>
    <n v="0"/>
    <n v="0"/>
    <n v="0"/>
    <n v="1032572"/>
    <n v="937250"/>
    <n v="946793"/>
    <n v="946793"/>
    <n v="946793"/>
    <n v="946793"/>
    <n v="946793"/>
    <n v="946793"/>
    <n v="946793"/>
    <n v="946793"/>
    <n v="946793"/>
    <n v="946793"/>
    <n v="11437752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4709607"/>
    <x v="337"/>
    <s v="PTS"/>
    <s v="EDUCATIONAL INSTITUTION"/>
    <x v="3"/>
    <x v="1"/>
    <s v="TREG 3"/>
    <x v="1"/>
    <n v="18439290.288857877"/>
    <n v="1311184.6299999999"/>
    <n v="1261425.3985000001"/>
    <n v="1270975.1499999999"/>
    <n v="1261425.3985000001"/>
    <n v="1232776.1440000001"/>
    <n v="1204126.8894999998"/>
    <n v="1251875.6469999999"/>
    <n v="1290074.6530000002"/>
    <n v="1280524.9014999999"/>
    <n v="1280524.9014999999"/>
    <n v="1290074.6530000002"/>
    <n v="1270975.1499999999"/>
    <n v="15205963.516500002"/>
    <n v="0"/>
    <n v="11950724.263759997"/>
    <n v="11827387.134146826"/>
    <n v="9297635.5734425317"/>
    <n v="10140840.16137453"/>
    <n v="9886932.8458673004"/>
    <n v="12288154.568081591"/>
    <n v="10349068.613539482"/>
    <n v="12378878.988314027"/>
    <n v="12467275.195482703"/>
    <n v="10585903.080715967"/>
    <n v="10778419.087470157"/>
    <n v="121951219.51219513"/>
    <n v="1311184.6299999999"/>
    <n v="13212149.662259996"/>
    <n v="13098362.284146827"/>
    <n v="10559060.971942533"/>
    <n v="11373616.305374529"/>
    <n v="11091059.7353673"/>
    <n v="13540030.215081591"/>
    <n v="11639143.266539482"/>
    <n v="13659403.889814027"/>
    <n v="13747800.096982703"/>
    <n v="11875977.733715968"/>
    <n v="12049394.237470157"/>
    <n v="137157183.02869511"/>
    <n v="0"/>
    <n v="0"/>
    <n v="0"/>
    <n v="0"/>
    <n v="0"/>
    <n v="0"/>
    <n v="0"/>
    <n v="0"/>
    <n v="0"/>
    <n v="0"/>
    <n v="0"/>
    <n v="0"/>
    <n v="0"/>
    <n v="1032244"/>
    <n v="1024006"/>
    <n v="986836"/>
    <n v="1015536"/>
    <n v="1015536"/>
    <n v="1015536"/>
    <n v="1015536"/>
    <n v="1015536"/>
    <n v="1015536"/>
    <n v="1015536"/>
    <n v="1015536"/>
    <n v="1015536"/>
    <n v="12182910"/>
    <n v="0"/>
    <n v="0"/>
    <n v="0"/>
    <n v="0"/>
    <n v="0"/>
    <n v="0"/>
    <n v="0"/>
    <n v="0"/>
    <n v="0"/>
    <n v="0"/>
    <n v="0"/>
    <n v="0"/>
    <n v="0"/>
    <n v="1060944"/>
    <n v="1052706"/>
    <n v="1015536"/>
    <n v="1015536"/>
    <n v="1015536"/>
    <n v="1015536"/>
    <n v="1015536"/>
    <n v="1015536"/>
    <n v="1015536"/>
    <n v="1015536"/>
    <n v="1015536"/>
    <n v="1015536"/>
    <n v="1226901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60965733"/>
    <x v="338"/>
    <s v="MASPION GROUP"/>
    <s v="MALL"/>
    <x v="4"/>
    <x v="3"/>
    <s v="TREG 3"/>
    <x v="1"/>
    <n v="18232932.367319945"/>
    <n v="899712.41869798023"/>
    <n v="915426.18774243211"/>
    <n v="978704.57196674007"/>
    <n v="919640.69835021754"/>
    <n v="966253.16409883974"/>
    <n v="953363.23739318561"/>
    <n v="998969.10956336185"/>
    <n v="1008925.7314726118"/>
    <n v="996011.50779959711"/>
    <n v="1016049.6965291961"/>
    <n v="1008636.3065195387"/>
    <n v="951667.36986629874"/>
    <n v="11613359.999999998"/>
    <n v="1924799.3046851198"/>
    <n v="1958416.5484867713"/>
    <n v="2093791.127547052"/>
    <n v="1967432.8596089326"/>
    <n v="2067153.2144668158"/>
    <n v="2039577.1563343853"/>
    <n v="2137144.0557329156"/>
    <n v="2158444.7497431976"/>
    <n v="2130816.7119060201"/>
    <n v="2173685.4007585058"/>
    <n v="2157825.5686172554"/>
    <n v="2035949.103004507"/>
    <n v="24845035.800891478"/>
    <n v="2824511.7233830998"/>
    <n v="2873842.7362292036"/>
    <n v="3072495.6995137921"/>
    <n v="2887073.5579591501"/>
    <n v="3033406.3785656556"/>
    <n v="2992940.3937275708"/>
    <n v="3136113.1652962775"/>
    <n v="3167370.4812158095"/>
    <n v="3126828.2197056171"/>
    <n v="3189735.0972877019"/>
    <n v="3166461.8751367941"/>
    <n v="2987616.4728708058"/>
    <n v="36458395.800891481"/>
    <n v="0"/>
    <n v="0"/>
    <n v="0"/>
    <n v="0"/>
    <n v="0"/>
    <n v="0"/>
    <n v="0"/>
    <n v="0"/>
    <n v="0"/>
    <n v="0"/>
    <n v="0"/>
    <n v="0"/>
    <n v="0"/>
    <n v="1105600"/>
    <n v="1105600"/>
    <n v="1046143"/>
    <n v="1046143"/>
    <n v="1046143"/>
    <n v="1046143"/>
    <n v="1046143"/>
    <n v="1046143"/>
    <n v="1046143"/>
    <n v="1046143"/>
    <n v="1046143"/>
    <n v="1046143"/>
    <n v="12672630"/>
    <n v="0"/>
    <n v="0"/>
    <n v="0"/>
    <n v="0"/>
    <n v="0"/>
    <n v="0"/>
    <n v="0"/>
    <n v="0"/>
    <n v="0"/>
    <n v="0"/>
    <n v="0"/>
    <n v="0"/>
    <n v="0"/>
    <n v="1105600"/>
    <n v="1105600"/>
    <n v="1046143"/>
    <n v="1046143"/>
    <n v="1046143"/>
    <n v="1046143"/>
    <n v="1046143"/>
    <n v="1046143"/>
    <n v="1046143"/>
    <n v="1046143"/>
    <n v="1046143"/>
    <n v="1046143"/>
    <n v="1267263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043729"/>
    <x v="339"/>
    <s v="UMAWAR GROUP"/>
    <s v="CAFE &amp; RESTO"/>
    <x v="5"/>
    <x v="3"/>
    <s v="TREG 3"/>
    <x v="1"/>
    <n v="22869722.756110534"/>
    <n v="945431.35499999998"/>
    <n v="995190.89999999991"/>
    <n v="895671.80999999994"/>
    <n v="796152.72"/>
    <n v="845912.26500000001"/>
    <n v="895671.80999999994"/>
    <n v="1144469.5349999999"/>
    <n v="1044950.4449999999"/>
    <n v="1044950.4449999999"/>
    <n v="1144469.5349999999"/>
    <n v="995190.89999999991"/>
    <n v="1044950.4449999999"/>
    <n v="11793012.165000001"/>
    <n v="126690.56728356873"/>
    <n v="134728.81852183031"/>
    <n v="177272.65601192729"/>
    <n v="180738.94506047486"/>
    <n v="236403.52907504499"/>
    <n v="220884.59283143296"/>
    <n v="193967.72316872122"/>
    <n v="219418.27397714581"/>
    <n v="190520.52039577562"/>
    <n v="200506.6977667578"/>
    <n v="246351.86348284013"/>
    <n v="292278.19439615589"/>
    <n v="2419762.3819716754"/>
    <n v="1072121.9222835687"/>
    <n v="1129919.7185218302"/>
    <n v="1072944.4660119272"/>
    <n v="976891.66506047477"/>
    <n v="1082315.794075045"/>
    <n v="1116556.4028314329"/>
    <n v="1338437.2581687211"/>
    <n v="1264368.7189771459"/>
    <n v="1235470.9653957756"/>
    <n v="1344976.2327667577"/>
    <n v="1241542.76348284"/>
    <n v="1337228.6393961557"/>
    <n v="14212774.546971675"/>
    <n v="0"/>
    <n v="0"/>
    <n v="0"/>
    <n v="0"/>
    <n v="0"/>
    <n v="0"/>
    <n v="0"/>
    <n v="0"/>
    <n v="0"/>
    <n v="0"/>
    <n v="0"/>
    <n v="0"/>
    <n v="0"/>
    <n v="1072725"/>
    <n v="960900"/>
    <n v="1037756"/>
    <n v="1093847"/>
    <n v="1093847"/>
    <n v="1093847"/>
    <n v="1093847"/>
    <n v="1093847"/>
    <n v="1093847"/>
    <n v="1093847"/>
    <n v="1093847"/>
    <n v="1093847"/>
    <n v="12916004"/>
    <n v="0"/>
    <n v="0"/>
    <n v="0"/>
    <n v="0"/>
    <n v="0"/>
    <n v="0"/>
    <n v="0"/>
    <n v="0"/>
    <n v="0"/>
    <n v="0"/>
    <n v="0"/>
    <n v="0"/>
    <n v="0"/>
    <n v="1106588"/>
    <n v="988885"/>
    <n v="1093847"/>
    <n v="1093847"/>
    <n v="1093847"/>
    <n v="1093847"/>
    <n v="1093847"/>
    <n v="1093847"/>
    <n v="1093847"/>
    <n v="1093847"/>
    <n v="1093847"/>
    <n v="1093847"/>
    <n v="13033943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651601"/>
    <x v="340"/>
    <s v="BLUE BIRD GROUP"/>
    <s v="LAND TRANSPORTATION"/>
    <x v="3"/>
    <x v="3"/>
    <s v="TREG 3"/>
    <x v="1"/>
    <n v="4025645.4545454551"/>
    <n v="1156698.18"/>
    <n v="1098863.2709999999"/>
    <n v="1109962.9000000001"/>
    <n v="1098863.2709999999"/>
    <n v="1065564.3840000001"/>
    <n v="1032265.497"/>
    <n v="1087763.642"/>
    <n v="1132162.1579999998"/>
    <n v="1121062.5290000001"/>
    <n v="1121062.5290000001"/>
    <n v="1132162.1579999998"/>
    <n v="1109962.9000000001"/>
    <n v="13266393.418999998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1156698.18"/>
    <n v="1789722.4953182377"/>
    <n v="1793692.1302012634"/>
    <n v="1636350.1344314227"/>
    <n v="1651796.0477216272"/>
    <n v="1603819.0368549435"/>
    <n v="1798129.3692849241"/>
    <n v="1730431.296921344"/>
    <n v="1836672.9428164819"/>
    <n v="1841783.037716957"/>
    <n v="1744122.4567769468"/>
    <n v="1733052.353475827"/>
    <n v="20316269.481519978"/>
    <n v="0"/>
    <n v="0"/>
    <n v="0"/>
    <n v="0"/>
    <n v="0"/>
    <n v="0"/>
    <n v="0"/>
    <n v="0"/>
    <n v="0"/>
    <n v="0"/>
    <n v="0"/>
    <n v="0"/>
    <n v="0"/>
    <n v="1144364"/>
    <n v="1152283"/>
    <n v="1416008"/>
    <n v="1425008"/>
    <n v="1425008"/>
    <n v="1425008"/>
    <n v="1425008"/>
    <n v="1425008"/>
    <n v="1425008"/>
    <n v="1425008"/>
    <n v="1425008"/>
    <n v="1425008"/>
    <n v="16537727"/>
    <n v="0"/>
    <n v="0"/>
    <n v="0"/>
    <n v="0"/>
    <n v="0"/>
    <n v="0"/>
    <n v="0"/>
    <n v="0"/>
    <n v="0"/>
    <n v="0"/>
    <n v="0"/>
    <n v="0"/>
    <n v="0"/>
    <n v="1155527"/>
    <n v="1163283"/>
    <n v="1425008"/>
    <n v="1425008"/>
    <n v="1425008"/>
    <n v="1425008"/>
    <n v="1425008"/>
    <n v="1425008"/>
    <n v="1425008"/>
    <n v="1425008"/>
    <n v="1425008"/>
    <n v="1425008"/>
    <n v="1656889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058832"/>
    <x v="341"/>
    <s v="KOMPAS GROUP"/>
    <s v="MEDIA"/>
    <x v="2"/>
    <x v="5"/>
    <s v="TREG 3"/>
    <x v="1"/>
    <n v="54461404.424506679"/>
    <n v="1086711.9090909092"/>
    <n v="1143907.2727272727"/>
    <n v="1029516.5454545455"/>
    <n v="915125.81818181823"/>
    <n v="972321.18181818188"/>
    <n v="1029516.5454545455"/>
    <n v="1315493.3636363638"/>
    <n v="1201102.6363636365"/>
    <n v="1201102.6363636365"/>
    <n v="1315493.3636363638"/>
    <n v="1143907.2727272727"/>
    <n v="1201102.6363636365"/>
    <n v="13555301.181818184"/>
    <n v="3945.5621916125542"/>
    <n v="7538.4012954545469"/>
    <n v="8292.2414250000002"/>
    <n v="8070.2773868560616"/>
    <n v="12959.003111586177"/>
    <n v="11663.102800427558"/>
    <n v="6587.4932483896391"/>
    <n v="14492.485146457208"/>
    <n v="12077.070955381005"/>
    <n v="14492.485146457208"/>
    <n v="15700.192241995306"/>
    <n v="15700.192241995306"/>
    <n v="131518.50719161259"/>
    <n v="1090657.4712825217"/>
    <n v="1151445.6740227272"/>
    <n v="1037808.7868795455"/>
    <n v="923196.09556867427"/>
    <n v="985280.18492976809"/>
    <n v="1041179.6482549731"/>
    <n v="1322080.8568847533"/>
    <n v="1215595.1215100936"/>
    <n v="1213179.7073190175"/>
    <n v="1329985.8487828209"/>
    <n v="1159607.4649692681"/>
    <n v="1216802.8286056318"/>
    <n v="13686819.689009793"/>
    <n v="0"/>
    <n v="0"/>
    <n v="0"/>
    <n v="0"/>
    <n v="0"/>
    <n v="0"/>
    <n v="0"/>
    <n v="0"/>
    <n v="0"/>
    <n v="0"/>
    <n v="0"/>
    <n v="0"/>
    <n v="0"/>
    <n v="1187510"/>
    <n v="1196503"/>
    <n v="1195884"/>
    <n v="1195884"/>
    <n v="1195884"/>
    <n v="1195884"/>
    <n v="1195884"/>
    <n v="1195884"/>
    <n v="1195884"/>
    <n v="1195884"/>
    <n v="1195884"/>
    <n v="1195884"/>
    <n v="14342853"/>
    <n v="0"/>
    <n v="0"/>
    <n v="0"/>
    <n v="0"/>
    <n v="0"/>
    <n v="0"/>
    <n v="0"/>
    <n v="0"/>
    <n v="0"/>
    <n v="0"/>
    <n v="0"/>
    <n v="0"/>
    <n v="0"/>
    <n v="1187510"/>
    <n v="1190050"/>
    <n v="1195884"/>
    <n v="1195884"/>
    <n v="1195884"/>
    <n v="1195884"/>
    <n v="1195884"/>
    <n v="1195884"/>
    <n v="1195884"/>
    <n v="1195884"/>
    <n v="1195884"/>
    <n v="1195884"/>
    <n v="143364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3001073346"/>
    <x v="342"/>
    <s v="SINAR MAS GROUP"/>
    <s v="PROCESS MANUFACTURING"/>
    <x v="6"/>
    <x v="5"/>
    <s v="TREG 3"/>
    <x v="1"/>
    <n v="23187970.944183711"/>
    <n v="858155"/>
    <n v="858155"/>
    <n v="823828.8"/>
    <n v="866393.28799999994"/>
    <n v="823911.18287999998"/>
    <n v="823486.36182880006"/>
    <n v="995113.11361828784"/>
    <n v="868106.13113618293"/>
    <n v="909743.81131136185"/>
    <n v="995975.68811311352"/>
    <n v="868114.75688113109"/>
    <n v="952651.64756881143"/>
    <n v="10643634.781337688"/>
    <n v="399173.32887013361"/>
    <n v="2335154.0729743023"/>
    <n v="2133594.9411387439"/>
    <n v="1472724.927104837"/>
    <n v="1989967.2184672251"/>
    <n v="2876968.5365751777"/>
    <n v="3385763.6433880255"/>
    <n v="3740527.128380043"/>
    <n v="3064024.5897623645"/>
    <n v="3769898.3390024449"/>
    <n v="5075252.2944648443"/>
    <n v="3178167.007142215"/>
    <n v="33421216.027270362"/>
    <n v="1257328.3288701335"/>
    <n v="3193309.0729743023"/>
    <n v="2957423.7411387442"/>
    <n v="2339118.215104837"/>
    <n v="2813878.4013472251"/>
    <n v="3700454.898403978"/>
    <n v="4380876.7570063137"/>
    <n v="4608633.2595162261"/>
    <n v="3973768.4010737264"/>
    <n v="4765874.0271155583"/>
    <n v="5943367.0513459751"/>
    <n v="4130818.6547110267"/>
    <n v="44064850.80860804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851770"/>
    <n v="861616"/>
    <n v="809033"/>
    <n v="1154143"/>
    <n v="1154143"/>
    <n v="1154143"/>
    <n v="1154143"/>
    <n v="1154143"/>
    <n v="1154143"/>
    <n v="1154143"/>
    <n v="1154143"/>
    <n v="1154143"/>
    <n v="12909706"/>
    <n v="0"/>
    <n v="0"/>
    <n v="0"/>
    <n v="0"/>
    <n v="0"/>
    <n v="0"/>
    <n v="0"/>
    <n v="0"/>
    <n v="0"/>
    <n v="0"/>
    <n v="0"/>
    <n v="0"/>
    <n v="0"/>
    <n v="1198140"/>
    <n v="1215136"/>
    <n v="1154143"/>
    <n v="1154143"/>
    <n v="1154143"/>
    <n v="1154143"/>
    <n v="1154143"/>
    <n v="1154143"/>
    <n v="1154143"/>
    <n v="1154143"/>
    <n v="1154143"/>
    <n v="1154143"/>
    <n v="13954706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021568"/>
    <x v="343"/>
    <s v="KAPAL API GROUP"/>
    <s v="PROCESS MANUFACTURING"/>
    <x v="4"/>
    <x v="2"/>
    <s v="TREG 3"/>
    <x v="1"/>
    <n v="0"/>
    <n v="2262807.6909120707"/>
    <n v="2302328.360748393"/>
    <n v="2461475.6743960874"/>
    <n v="2312927.9999425793"/>
    <n v="2430159.9551722249"/>
    <n v="2397741.3459825725"/>
    <n v="2512441.6837269035"/>
    <n v="2537482.9304225515"/>
    <n v="2505003.2135239611"/>
    <n v="2555399.9476658572"/>
    <n v="2536755.0167068518"/>
    <n v="2393476.1807999453"/>
    <n v="29207999.999999996"/>
    <n v="2085337.8060437373"/>
    <n v="2121758.9068119763"/>
    <n v="2268424.4459175416"/>
    <n v="2131527.2262457637"/>
    <n v="2239564.789180804"/>
    <n v="2209688.7411038727"/>
    <n v="2315393.2389385211"/>
    <n v="2338470.5241424851"/>
    <n v="2308538.1609769142"/>
    <n v="2354982.3265281064"/>
    <n v="2337799.7000167836"/>
    <n v="2205758.0888261404"/>
    <n v="26917243.954732649"/>
    <n v="4348145.4969558083"/>
    <n v="4424087.2675603693"/>
    <n v="4729900.1203136295"/>
    <n v="4444455.226188343"/>
    <n v="4669724.7443530289"/>
    <n v="4607430.0870864447"/>
    <n v="4827834.9226654246"/>
    <n v="4875953.454565037"/>
    <n v="4813541.3745008754"/>
    <n v="4910382.274193963"/>
    <n v="4874554.7167236358"/>
    <n v="4599234.2696260856"/>
    <n v="56125243.954732649"/>
    <n v="9883164.465660451"/>
    <n v="10284176.641519329"/>
    <n v="10400335.353488667"/>
    <n v="10082801.767152034"/>
    <n v="10601816.117402999"/>
    <n v="10535863.559258789"/>
    <n v="10880050.010593304"/>
    <n v="11033006.258779872"/>
    <n v="10861497.707132163"/>
    <n v="11046145.398095053"/>
    <n v="11249783.396894053"/>
    <n v="10968402.944752034"/>
    <n v="127827043.62072875"/>
    <n v="1217000"/>
    <n v="1217000"/>
    <n v="1217000"/>
    <n v="1217000"/>
    <n v="1217000"/>
    <n v="1217000"/>
    <n v="1217000"/>
    <n v="1217000"/>
    <n v="1217000"/>
    <n v="1217000"/>
    <n v="1217000"/>
    <n v="1217000"/>
    <n v="14604000"/>
    <n v="0"/>
    <n v="0"/>
    <n v="0"/>
    <n v="0"/>
    <n v="0"/>
    <n v="0"/>
    <n v="0"/>
    <n v="0"/>
    <n v="0"/>
    <n v="0"/>
    <n v="0"/>
    <n v="0"/>
    <n v="0"/>
    <n v="1217000"/>
    <n v="1217000"/>
    <n v="1217000"/>
    <n v="1217000"/>
    <n v="1217000"/>
    <n v="1217000"/>
    <n v="1217000"/>
    <n v="1217000"/>
    <n v="1217000"/>
    <n v="1217000"/>
    <n v="1217000"/>
    <n v="1217000"/>
    <n v="146040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512539"/>
    <x v="344"/>
    <s v="CT CORP GROUP"/>
    <s v="TRANSPORT"/>
    <x v="6"/>
    <x v="3"/>
    <s v="TREG 3"/>
    <x v="1"/>
    <n v="22869722.756110534"/>
    <n v="1195000"/>
    <n v="1195000"/>
    <n v="1147200"/>
    <n v="1206472"/>
    <n v="1147314.72"/>
    <n v="1146723.1472"/>
    <n v="1385717.231472"/>
    <n v="1208857.17231472"/>
    <n v="1266838.5717231473"/>
    <n v="1386918.3857172315"/>
    <n v="1208869.1838571723"/>
    <n v="1326588.6918385718"/>
    <n v="14821499.104122845"/>
    <n v="86751.638242501649"/>
    <n v="507494.93196996005"/>
    <n v="463690.43997405376"/>
    <n v="320064.72092848434"/>
    <n v="432476.0793501563"/>
    <n v="625246.51741255913"/>
    <n v="735822.06405721791"/>
    <n v="812922.18895481434"/>
    <n v="665899.08080675418"/>
    <n v="819305.38255612808"/>
    <n v="1102995.6642771659"/>
    <n v="690705.45183532301"/>
    <n v="7263374.1603651196"/>
    <n v="1281751.6382425018"/>
    <n v="1702494.93196996"/>
    <n v="1610890.4399740538"/>
    <n v="1526536.7209284843"/>
    <n v="1579790.7993501562"/>
    <n v="1771969.6646125591"/>
    <n v="2121539.2955292179"/>
    <n v="2021779.3612695343"/>
    <n v="1932737.6525299014"/>
    <n v="2206223.7682733596"/>
    <n v="2311864.8481343379"/>
    <n v="2017294.1436738949"/>
    <n v="22084873.264487959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1175000"/>
    <n v="1175000"/>
    <n v="1175000"/>
    <n v="1232600"/>
    <n v="1232600"/>
    <n v="1232600"/>
    <n v="1232600"/>
    <n v="1232600"/>
    <n v="1232600"/>
    <n v="1232600"/>
    <n v="1232600"/>
    <n v="1232600"/>
    <n v="14618400"/>
    <n v="0"/>
    <n v="0"/>
    <n v="0"/>
    <n v="0"/>
    <n v="0"/>
    <n v="0"/>
    <n v="0"/>
    <n v="0"/>
    <n v="0"/>
    <n v="0"/>
    <n v="0"/>
    <n v="0"/>
    <n v="0"/>
    <n v="1232600"/>
    <n v="1232600"/>
    <n v="1232600"/>
    <n v="1232600"/>
    <n v="1232600"/>
    <n v="1232600"/>
    <n v="1232600"/>
    <n v="1232600"/>
    <n v="1232600"/>
    <n v="1232600"/>
    <n v="1232600"/>
    <n v="1232600"/>
    <n v="147912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566540"/>
    <x v="345"/>
    <s v="BAKRIE GROUP"/>
    <s v="MINING COMPANY"/>
    <x v="5"/>
    <x v="3"/>
    <s v="TREG 3"/>
    <x v="1"/>
    <n v="6802998.402801292"/>
    <n v="1063913.6363636362"/>
    <n v="1119909.0909090908"/>
    <n v="1007918.1818181818"/>
    <n v="895927.27272727271"/>
    <n v="951922.72727272729"/>
    <n v="1007918.1818181818"/>
    <n v="1287895.4545454546"/>
    <n v="1175904.5454545454"/>
    <n v="1175904.5454545454"/>
    <n v="1287895.4545454546"/>
    <n v="1119909.0909090908"/>
    <n v="1175904.5454545454"/>
    <n v="13270922.727272725"/>
    <n v="142567.53958793078"/>
    <n v="151613.15147680588"/>
    <n v="199488.6197586387"/>
    <n v="203389.30717166374"/>
    <n v="266029.82536730834"/>
    <n v="248566.04250870337"/>
    <n v="218275.92728147807"/>
    <n v="246915.963297682"/>
    <n v="214396.71805274737"/>
    <n v="225634.37187493726"/>
    <n v="277224.89371318393"/>
    <n v="328906.75244191784"/>
    <n v="2723009.112532997"/>
    <n v="1206481.175951567"/>
    <n v="1271522.2423858966"/>
    <n v="1207406.8015768204"/>
    <n v="1099316.5798989364"/>
    <n v="1217952.5526400357"/>
    <n v="1256484.2243268851"/>
    <n v="1506171.3818269325"/>
    <n v="1422820.5087522273"/>
    <n v="1390301.2635072928"/>
    <n v="1513529.8264203919"/>
    <n v="1397133.9846222748"/>
    <n v="1504811.2978964632"/>
    <n v="15993931.839805724"/>
    <n v="0"/>
    <n v="0"/>
    <n v="0"/>
    <n v="0"/>
    <n v="0"/>
    <n v="0"/>
    <n v="0"/>
    <n v="0"/>
    <n v="0"/>
    <n v="0"/>
    <n v="0"/>
    <n v="0"/>
    <n v="0"/>
    <n v="1210000"/>
    <n v="1210000"/>
    <n v="1210000"/>
    <n v="1242600"/>
    <n v="1242600"/>
    <n v="1242600"/>
    <n v="1242600"/>
    <n v="1242600"/>
    <n v="1242600"/>
    <n v="1242600"/>
    <n v="1242600"/>
    <n v="1242600"/>
    <n v="14813400"/>
    <n v="0"/>
    <n v="0"/>
    <n v="0"/>
    <n v="0"/>
    <n v="0"/>
    <n v="0"/>
    <n v="0"/>
    <n v="0"/>
    <n v="0"/>
    <n v="0"/>
    <n v="0"/>
    <n v="0"/>
    <n v="0"/>
    <n v="1242600"/>
    <n v="1242600"/>
    <n v="1242600"/>
    <n v="1242600"/>
    <n v="1242600"/>
    <n v="1242600"/>
    <n v="1242600"/>
    <n v="1242600"/>
    <n v="1242600"/>
    <n v="1242600"/>
    <n v="1242600"/>
    <n v="1242600"/>
    <n v="149112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043895"/>
    <x v="346"/>
    <s v="ASTRA GROUP"/>
    <s v="HIGH RISE BUILDING"/>
    <x v="6"/>
    <x v="3"/>
    <s v="TREG 3"/>
    <x v="1"/>
    <n v="22869722.756110534"/>
    <n v="1163142"/>
    <n v="1163142"/>
    <n v="1116616.3199999998"/>
    <n v="1174308.1632000001"/>
    <n v="1116727.9816319998"/>
    <n v="1116152.1798163198"/>
    <n v="1348774.821798163"/>
    <n v="1176629.7482179815"/>
    <n v="1233065.3974821798"/>
    <n v="1349943.9539748216"/>
    <n v="1176641.4395397482"/>
    <n v="1291222.6143953977"/>
    <n v="14426366.620056611"/>
    <n v="54249.505161359833"/>
    <n v="317358.25961359259"/>
    <n v="289965.43957277841"/>
    <n v="200150.14219607323"/>
    <n v="270445.76649131888"/>
    <n v="390993.35598341504"/>
    <n v="460140.96875415248"/>
    <n v="508354.97033740411"/>
    <n v="416415.14042869624"/>
    <n v="512346.65396708308"/>
    <n v="689750.3055204103"/>
    <n v="431927.62388620916"/>
    <n v="4542098.1319124941"/>
    <n v="1217391.5051613599"/>
    <n v="1480500.2596135926"/>
    <n v="1406581.7595727784"/>
    <n v="1374458.3053960733"/>
    <n v="1387173.7481233187"/>
    <n v="1507145.5357997348"/>
    <n v="1808915.7905523155"/>
    <n v="1684984.7185553857"/>
    <n v="1649480.5379108761"/>
    <n v="1862290.6079419046"/>
    <n v="1866391.7450601584"/>
    <n v="1723150.2382816069"/>
    <n v="18968464.751969106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1372804"/>
    <n v="1113460"/>
    <n v="1287799"/>
    <n v="1225730"/>
    <n v="1225730"/>
    <n v="1225730"/>
    <n v="1225730"/>
    <n v="1225730"/>
    <n v="1225730"/>
    <n v="1225730"/>
    <n v="1225730"/>
    <n v="1225730"/>
    <n v="14805633"/>
    <n v="0"/>
    <n v="0"/>
    <n v="0"/>
    <n v="0"/>
    <n v="0"/>
    <n v="0"/>
    <n v="0"/>
    <n v="0"/>
    <n v="0"/>
    <n v="0"/>
    <n v="0"/>
    <n v="0"/>
    <n v="0"/>
    <n v="1271830"/>
    <n v="1102160"/>
    <n v="1225730"/>
    <n v="1225730"/>
    <n v="1225730"/>
    <n v="1225730"/>
    <n v="1225730"/>
    <n v="1225730"/>
    <n v="1225730"/>
    <n v="1225730"/>
    <n v="1225730"/>
    <n v="1225730"/>
    <n v="1463129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284993"/>
    <x v="347"/>
    <s v="TAN CORP"/>
    <s v="RETAILER"/>
    <x v="4"/>
    <x v="7"/>
    <s v="TREG 3"/>
    <x v="1"/>
    <n v="23170428.504962768"/>
    <n v="1167079.7884053988"/>
    <n v="1187463.2152319285"/>
    <n v="1269546.0249568562"/>
    <n v="1192930.1511618388"/>
    <n v="1253394.4345621741"/>
    <n v="1236674.0107694624"/>
    <n v="1295832.5713675683"/>
    <n v="1308748.0007309823"/>
    <n v="1291996.0596457038"/>
    <n v="1317988.9931392875"/>
    <n v="1308372.567419213"/>
    <n v="1234474.1826095856"/>
    <n v="15064500"/>
    <n v="1956288.4879579106"/>
    <n v="1990455.7005529939"/>
    <n v="2128044.9702151106"/>
    <n v="1999619.5160267411"/>
    <n v="2100971.2682581083"/>
    <n v="2072944.0734558136"/>
    <n v="2172107.1402932242"/>
    <n v="2193756.307755203"/>
    <n v="2165676.2828745944"/>
    <n v="2209246.2915980169"/>
    <n v="2193126.9969976125"/>
    <n v="2069256.6661787732"/>
    <n v="25251493.702164106"/>
    <n v="3123368.2763633095"/>
    <n v="3177918.9157849224"/>
    <n v="3397590.995171967"/>
    <n v="3192549.6671885801"/>
    <n v="3354365.7028202824"/>
    <n v="3309618.084225276"/>
    <n v="3467939.7116607926"/>
    <n v="3502504.308486185"/>
    <n v="3457672.3425202984"/>
    <n v="3527235.2847373043"/>
    <n v="3501499.5644168258"/>
    <n v="3303730.8487883587"/>
    <n v="40315993.702164099"/>
    <n v="0"/>
    <n v="0"/>
    <n v="0"/>
    <n v="0"/>
    <n v="0"/>
    <n v="0"/>
    <n v="0"/>
    <n v="0"/>
    <n v="0"/>
    <n v="0"/>
    <n v="0"/>
    <n v="0"/>
    <n v="0"/>
    <n v="1210000"/>
    <n v="1210000"/>
    <n v="1210000"/>
    <n v="1275200"/>
    <n v="1275200"/>
    <n v="1275200"/>
    <n v="1275200"/>
    <n v="1275200"/>
    <n v="1275200"/>
    <n v="1275200"/>
    <n v="1275200"/>
    <n v="1275200"/>
    <n v="15106800"/>
    <n v="0"/>
    <n v="0"/>
    <n v="0"/>
    <n v="0"/>
    <n v="0"/>
    <n v="0"/>
    <n v="0"/>
    <n v="0"/>
    <n v="0"/>
    <n v="0"/>
    <n v="0"/>
    <n v="0"/>
    <n v="0"/>
    <n v="1275200"/>
    <n v="1275200"/>
    <n v="1275200"/>
    <n v="1275200"/>
    <n v="1275200"/>
    <n v="1275200"/>
    <n v="1275200"/>
    <n v="1275200"/>
    <n v="1275200"/>
    <n v="1275200"/>
    <n v="1275200"/>
    <n v="1275200"/>
    <n v="153024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447943"/>
    <x v="348"/>
    <s v="MASPION GROUP"/>
    <s v="PORT MANAGEMENT"/>
    <x v="4"/>
    <x v="3"/>
    <s v="TREG 3"/>
    <x v="1"/>
    <n v="0"/>
    <n v="2324165.6644536471"/>
    <n v="2364757.9711877494"/>
    <n v="2528220.7008998431"/>
    <n v="2375645.0287002665"/>
    <n v="2496055.8290593927"/>
    <n v="2462758.1614447129"/>
    <n v="2580568.6973365895"/>
    <n v="2606288.9589385288"/>
    <n v="2572928.5266269119"/>
    <n v="2624691.8114891713"/>
    <n v="2605541.3072173912"/>
    <n v="2458377.3426457942"/>
    <n v="29999999.999999993"/>
    <n v="2092564.239382301"/>
    <n v="2129111.5521513275"/>
    <n v="2276285.3392435447"/>
    <n v="2138913.7222682098"/>
    <n v="2247325.6735850023"/>
    <n v="2217346.0944306492"/>
    <n v="2323416.8957509845"/>
    <n v="2346574.1519134562"/>
    <n v="2316538.0625187559"/>
    <n v="2363143.1735365996"/>
    <n v="2345901.0031448063"/>
    <n v="2213401.821052019"/>
    <n v="27010521.728977654"/>
    <n v="4416729.9038359486"/>
    <n v="4493869.5233390769"/>
    <n v="4804506.0401433874"/>
    <n v="4514558.7509684768"/>
    <n v="4743381.5026443955"/>
    <n v="4680104.2558753621"/>
    <n v="4903985.5930875745"/>
    <n v="4952863.1108519845"/>
    <n v="4889466.5891456679"/>
    <n v="4987834.985025771"/>
    <n v="4951442.3103621975"/>
    <n v="4671779.1636978127"/>
    <n v="57010521.728977665"/>
    <n v="0"/>
    <n v="0"/>
    <n v="0"/>
    <n v="0"/>
    <n v="0"/>
    <n v="0"/>
    <n v="0"/>
    <n v="0"/>
    <n v="0"/>
    <n v="0"/>
    <n v="0"/>
    <n v="0"/>
    <n v="0"/>
    <n v="1250000"/>
    <n v="1250000"/>
    <n v="1332068"/>
    <n v="1364668"/>
    <n v="1364668"/>
    <n v="1364668"/>
    <n v="1364668"/>
    <n v="1364668"/>
    <n v="1364668"/>
    <n v="1364668"/>
    <n v="1364668"/>
    <n v="1364668"/>
    <n v="16114080"/>
    <n v="0"/>
    <n v="0"/>
    <n v="0"/>
    <n v="0"/>
    <n v="0"/>
    <n v="0"/>
    <n v="0"/>
    <n v="0"/>
    <n v="0"/>
    <n v="0"/>
    <n v="0"/>
    <n v="0"/>
    <n v="0"/>
    <n v="1282600"/>
    <n v="1282600"/>
    <n v="1364668"/>
    <n v="1364668"/>
    <n v="1364668"/>
    <n v="1364668"/>
    <n v="1364668"/>
    <n v="1364668"/>
    <n v="1364668"/>
    <n v="1364668"/>
    <n v="1364668"/>
    <n v="1364668"/>
    <n v="1621188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487234"/>
    <x v="349"/>
    <s v="MNC GROUP"/>
    <s v="SEKURITAS"/>
    <x v="3"/>
    <x v="3"/>
    <s v="TREG 3"/>
    <x v="1"/>
    <n v="16578362.021818183"/>
    <n v="1331550"/>
    <n v="1264972.5"/>
    <n v="1277750"/>
    <n v="1264972.5"/>
    <n v="1226640"/>
    <n v="1188307.5"/>
    <n v="1252195"/>
    <n v="1303305"/>
    <n v="1290527.5"/>
    <n v="1290527.5"/>
    <n v="1303305"/>
    <n v="1277750"/>
    <n v="15271802.5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1331550"/>
    <n v="1955831.7243182377"/>
    <n v="1961479.2302012634"/>
    <n v="1802459.363431423"/>
    <n v="1812871.6637216271"/>
    <n v="1759861.0398549435"/>
    <n v="1962560.7272849241"/>
    <n v="1901574.1389213442"/>
    <n v="2006137.9138164818"/>
    <n v="2011248.0087169569"/>
    <n v="1915265.298776947"/>
    <n v="1900839.4534758269"/>
    <n v="22321678.562519975"/>
    <n v="0"/>
    <n v="0"/>
    <n v="0"/>
    <n v="0"/>
    <n v="0"/>
    <n v="0"/>
    <n v="0"/>
    <n v="0"/>
    <n v="0"/>
    <n v="0"/>
    <n v="0"/>
    <n v="0"/>
    <n v="0"/>
    <n v="1345000"/>
    <n v="1345000"/>
    <n v="1345000"/>
    <n v="1345000"/>
    <n v="1345000"/>
    <n v="1345000"/>
    <n v="1345000"/>
    <n v="1345000"/>
    <n v="1345000"/>
    <n v="1345000"/>
    <n v="1345000"/>
    <n v="1345000"/>
    <n v="16140000"/>
    <n v="0"/>
    <n v="0"/>
    <n v="0"/>
    <n v="0"/>
    <n v="0"/>
    <n v="0"/>
    <n v="0"/>
    <n v="0"/>
    <n v="0"/>
    <n v="0"/>
    <n v="0"/>
    <n v="0"/>
    <n v="0"/>
    <n v="1345000"/>
    <n v="1345000"/>
    <n v="1345000"/>
    <n v="1345000"/>
    <n v="1345000"/>
    <n v="1345000"/>
    <n v="1345000"/>
    <n v="1345000"/>
    <n v="1345000"/>
    <n v="1345000"/>
    <n v="1345000"/>
    <n v="1345000"/>
    <n v="161400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202916"/>
    <x v="350"/>
    <s v="LIPPO GROUP"/>
    <s v="DEVELOPER"/>
    <x v="5"/>
    <x v="3"/>
    <s v="TREG 3"/>
    <x v="1"/>
    <n v="17267535.593030248"/>
    <n v="1319877.8536363638"/>
    <n v="1389345.1090909094"/>
    <n v="1250410.5981818184"/>
    <n v="1111476.0872727274"/>
    <n v="1180943.3427272728"/>
    <n v="1250410.5981818184"/>
    <n v="1597746.8754545457"/>
    <n v="1458812.3645454547"/>
    <n v="1458812.3645454547"/>
    <n v="1597746.8754545457"/>
    <n v="1389345.1090909094"/>
    <n v="1458812.3645454547"/>
    <n v="16463739.542727275"/>
    <n v="176867.49348630392"/>
    <n v="188089.3656351777"/>
    <n v="247483.06843011361"/>
    <n v="252322.21209219383"/>
    <n v="330033.24979382777"/>
    <n v="308367.90079560445"/>
    <n v="270790.36545245966"/>
    <n v="306320.83331481088"/>
    <n v="265977.86735522369"/>
    <n v="279919.15911029134"/>
    <n v="343921.71054348996"/>
    <n v="408037.57337232598"/>
    <n v="3378130.7993818228"/>
    <n v="1496745.3471226676"/>
    <n v="1577434.4747260869"/>
    <n v="1497893.666611932"/>
    <n v="1363798.2993649212"/>
    <n v="1510976.5925211005"/>
    <n v="1558778.4989774227"/>
    <n v="1868537.2409070055"/>
    <n v="1765133.1978602656"/>
    <n v="1724790.2319006785"/>
    <n v="1877666.0345648371"/>
    <n v="1733266.8196343994"/>
    <n v="1866849.9379177806"/>
    <n v="19841870.342109099"/>
    <n v="0"/>
    <n v="0"/>
    <n v="0"/>
    <n v="0"/>
    <n v="0"/>
    <n v="0"/>
    <n v="0"/>
    <n v="0"/>
    <n v="0"/>
    <n v="0"/>
    <n v="0"/>
    <n v="0"/>
    <n v="0"/>
    <n v="1366160"/>
    <n v="1425445"/>
    <n v="1556384"/>
    <n v="1534528"/>
    <n v="1534528"/>
    <n v="1534528"/>
    <n v="1534528"/>
    <n v="1534528"/>
    <n v="1534528"/>
    <n v="1534528"/>
    <n v="1534528"/>
    <n v="1534528"/>
    <n v="18158741"/>
    <n v="0"/>
    <n v="0"/>
    <n v="0"/>
    <n v="0"/>
    <n v="0"/>
    <n v="0"/>
    <n v="0"/>
    <n v="0"/>
    <n v="0"/>
    <n v="0"/>
    <n v="0"/>
    <n v="0"/>
    <n v="0"/>
    <n v="1347000"/>
    <n v="1407889"/>
    <n v="1534528"/>
    <n v="1534528"/>
    <n v="1534528"/>
    <n v="1534528"/>
    <n v="1534528"/>
    <n v="1534528"/>
    <n v="1534528"/>
    <n v="1534528"/>
    <n v="1534528"/>
    <n v="1534528"/>
    <n v="18100169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650683"/>
    <x v="351"/>
    <s v="MASPION GROUP"/>
    <s v="DISCRETE MANUFACTURING"/>
    <x v="4"/>
    <x v="2"/>
    <s v="TREG 3"/>
    <x v="1"/>
    <n v="0"/>
    <n v="2528692.242925568"/>
    <n v="2572856.6726522716"/>
    <n v="2750704.1225790293"/>
    <n v="2584701.7912258897"/>
    <n v="2715708.7420166195"/>
    <n v="2679480.8796518473"/>
    <n v="2807658.7427022094"/>
    <n v="2835642.3873251192"/>
    <n v="2799346.2369700801"/>
    <n v="2855664.6909002187"/>
    <n v="2834828.9422525214"/>
    <n v="2674714.5487986244"/>
    <n v="32639999.999999996"/>
    <n v="685177.59075580549"/>
    <n v="697144.43948637182"/>
    <n v="745334.20540343632"/>
    <n v="700354.00752660865"/>
    <n v="735851.81362230226"/>
    <n v="726035.46704126918"/>
    <n v="760766.7000091318"/>
    <n v="768349.18311158661"/>
    <n v="758514.33313189773"/>
    <n v="773774.45135581389"/>
    <n v="768128.77102442412"/>
    <n v="724743.97611354035"/>
    <n v="8844174.9385821894"/>
    <n v="3213869.8336813734"/>
    <n v="3270001.1121386434"/>
    <n v="3496038.3279824657"/>
    <n v="3285055.7987524983"/>
    <n v="3451560.5556389219"/>
    <n v="3405516.3466931162"/>
    <n v="3568425.4427113412"/>
    <n v="3603991.5704367058"/>
    <n v="3557860.5701019778"/>
    <n v="3629439.1422560327"/>
    <n v="3602957.7132769455"/>
    <n v="3399458.5249121645"/>
    <n v="41484174.938582182"/>
    <n v="0"/>
    <n v="0"/>
    <n v="0"/>
    <n v="0"/>
    <n v="0"/>
    <n v="0"/>
    <n v="0"/>
    <n v="0"/>
    <n v="0"/>
    <n v="0"/>
    <n v="0"/>
    <n v="0"/>
    <n v="0"/>
    <n v="1320000"/>
    <n v="1320000"/>
    <n v="1320000"/>
    <n v="1352600"/>
    <n v="1352600"/>
    <n v="1352600"/>
    <n v="1352600"/>
    <n v="1352600"/>
    <n v="1352600"/>
    <n v="1352600"/>
    <n v="1352600"/>
    <n v="1352600"/>
    <n v="16133400"/>
    <n v="0"/>
    <n v="0"/>
    <n v="0"/>
    <n v="0"/>
    <n v="0"/>
    <n v="0"/>
    <n v="0"/>
    <n v="0"/>
    <n v="0"/>
    <n v="0"/>
    <n v="0"/>
    <n v="0"/>
    <n v="0"/>
    <n v="1352600"/>
    <n v="1352600"/>
    <n v="1352600"/>
    <n v="1352600"/>
    <n v="1352600"/>
    <n v="1352600"/>
    <n v="1352600"/>
    <n v="1352600"/>
    <n v="1352600"/>
    <n v="1352600"/>
    <n v="1352600"/>
    <n v="1352600"/>
    <n v="162312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045334"/>
    <x v="352"/>
    <s v="BLUE BIRD GROUP"/>
    <s v="EDUCATIONAL INSTITUTION"/>
    <x v="3"/>
    <x v="3"/>
    <s v="TREG 3"/>
    <x v="1"/>
    <n v="16495903.472727273"/>
    <n v="1369485.73"/>
    <n v="1350471.4435000001"/>
    <n v="1354120.65"/>
    <n v="1350471.4435000001"/>
    <n v="1339523.8239999998"/>
    <n v="1328576.2045"/>
    <n v="1346822.237"/>
    <n v="1361419.0630000001"/>
    <n v="1357769.8565"/>
    <n v="1357769.8565"/>
    <n v="1361419.0630000001"/>
    <n v="1354120.65"/>
    <n v="16231970.021500001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1369485.73"/>
    <n v="2041330.6678182378"/>
    <n v="2037849.8802012634"/>
    <n v="1887958.306931423"/>
    <n v="1925755.4877216269"/>
    <n v="1900129.7443549435"/>
    <n v="2057187.9642849239"/>
    <n v="1959688.2019213443"/>
    <n v="2073380.2703164816"/>
    <n v="2078490.3652169569"/>
    <n v="1973379.361776947"/>
    <n v="1977210.1034758268"/>
    <n v="23281846.084019974"/>
    <n v="0"/>
    <n v="0"/>
    <n v="0"/>
    <n v="0"/>
    <n v="0"/>
    <n v="0"/>
    <n v="0"/>
    <n v="0"/>
    <n v="0"/>
    <n v="0"/>
    <n v="0"/>
    <n v="0"/>
    <n v="0"/>
    <n v="1324016"/>
    <n v="1312530"/>
    <n v="1367212"/>
    <n v="1387200"/>
    <n v="1387200"/>
    <n v="1387200"/>
    <n v="1387200"/>
    <n v="1387200"/>
    <n v="1387200"/>
    <n v="1387200"/>
    <n v="1387200"/>
    <n v="1387200"/>
    <n v="16488558"/>
    <n v="0"/>
    <n v="0"/>
    <n v="0"/>
    <n v="0"/>
    <n v="0"/>
    <n v="0"/>
    <n v="0"/>
    <n v="0"/>
    <n v="0"/>
    <n v="0"/>
    <n v="0"/>
    <n v="0"/>
    <n v="0"/>
    <n v="1375450"/>
    <n v="1366450"/>
    <n v="1387200"/>
    <n v="1387200"/>
    <n v="1387200"/>
    <n v="1387200"/>
    <n v="1387200"/>
    <n v="1387200"/>
    <n v="1387200"/>
    <n v="1387200"/>
    <n v="1387200"/>
    <n v="1387200"/>
    <n v="166139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578149"/>
    <x v="353"/>
    <s v="ASTRA GROUP"/>
    <s v="HIGH RISE BUILDING"/>
    <x v="6"/>
    <x v="1"/>
    <s v="TREG 3"/>
    <x v="1"/>
    <n v="22869722.756110534"/>
    <n v="1311780"/>
    <n v="1311780"/>
    <n v="1259308.8"/>
    <n v="1324373.088"/>
    <n v="1259434.7308799999"/>
    <n v="1258785.3473088001"/>
    <n v="1521134.8534730878"/>
    <n v="1326991.348534731"/>
    <n v="1390638.9134853473"/>
    <n v="1522453.3891348531"/>
    <n v="1327004.5338913486"/>
    <n v="1456228.0453389138"/>
    <n v="16269913.050047083"/>
    <n v="152775.98649917118"/>
    <n v="893735.73163319437"/>
    <n v="816592.8140658933"/>
    <n v="563657.40721510374"/>
    <n v="761622.03963594756"/>
    <n v="1101104.8948246394"/>
    <n v="1295836.5282965067"/>
    <n v="1431615.4931560864"/>
    <n v="1172697.0353546778"/>
    <n v="1442856.7644359425"/>
    <n v="1942456.1210383582"/>
    <n v="1216382.8709438592"/>
    <n v="12791333.687099382"/>
    <n v="1464555.9864991712"/>
    <n v="2205515.7316331943"/>
    <n v="2075901.6140658935"/>
    <n v="1888030.4952151037"/>
    <n v="2021056.7705159476"/>
    <n v="2359890.2421334395"/>
    <n v="2816971.3817695947"/>
    <n v="2758606.8416908174"/>
    <n v="2563335.9488400249"/>
    <n v="2965310.1535707954"/>
    <n v="3269460.6549297068"/>
    <n v="2672610.916282773"/>
    <n v="29061246.73714646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1292408"/>
    <n v="1258020"/>
    <n v="639685"/>
    <n v="690560"/>
    <n v="690560"/>
    <n v="690560"/>
    <n v="690560"/>
    <n v="690560"/>
    <n v="690560"/>
    <n v="690560"/>
    <n v="690560"/>
    <n v="690560"/>
    <n v="9405153"/>
    <n v="0"/>
    <n v="0"/>
    <n v="0"/>
    <n v="0"/>
    <n v="0"/>
    <n v="0"/>
    <n v="0"/>
    <n v="0"/>
    <n v="0"/>
    <n v="0"/>
    <n v="0"/>
    <n v="0"/>
    <n v="0"/>
    <n v="1389090"/>
    <n v="1357324"/>
    <n v="690560"/>
    <n v="690560"/>
    <n v="690560"/>
    <n v="690560"/>
    <n v="690560"/>
    <n v="690560"/>
    <n v="690560"/>
    <n v="690560"/>
    <n v="690560"/>
    <n v="690560"/>
    <n v="9652014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240485"/>
    <x v="354"/>
    <s v="KAPAL API GROUP"/>
    <s v="DISCRETE MANUFACTURING"/>
    <x v="4"/>
    <x v="2"/>
    <s v="TREG 3"/>
    <x v="1"/>
    <n v="0"/>
    <n v="2472703.2005299437"/>
    <n v="2515889.7634817306"/>
    <n v="2689799.4038779847"/>
    <n v="2527472.613347935"/>
    <n v="2655578.873577184"/>
    <n v="2620153.1504713586"/>
    <n v="2745492.9632099099"/>
    <n v="2772857.0079311081"/>
    <n v="2737364.5088336356"/>
    <n v="2792435.9876470622"/>
    <n v="2772061.5737535823"/>
    <n v="2615492.3533385629"/>
    <n v="31917301.399999999"/>
    <n v="678583.48310836439"/>
    <n v="690435.16361131403"/>
    <n v="738161.15413897682"/>
    <n v="693613.84296306386"/>
    <n v="728770.02032220643"/>
    <n v="719048.14566631103"/>
    <n v="753445.12735099054"/>
    <n v="760954.63709516998"/>
    <n v="751214.43711620709"/>
    <n v="766327.69288630283"/>
    <n v="760736.34624058881"/>
    <n v="717769.08396907372"/>
    <n v="8759059.1344685685"/>
    <n v="3151286.6836383082"/>
    <n v="3206324.9270930449"/>
    <n v="3427960.5580169614"/>
    <n v="3221086.4563109986"/>
    <n v="3384348.8938993905"/>
    <n v="3339201.2961376696"/>
    <n v="3498938.0905609005"/>
    <n v="3533811.6450262782"/>
    <n v="3488578.9459498427"/>
    <n v="3558763.6805333649"/>
    <n v="3532797.9199941712"/>
    <n v="3333261.4373076367"/>
    <n v="40676360.534468561"/>
    <n v="0"/>
    <n v="0"/>
    <n v="0"/>
    <n v="0"/>
    <n v="0"/>
    <n v="0"/>
    <n v="0"/>
    <n v="0"/>
    <n v="0"/>
    <n v="0"/>
    <n v="0"/>
    <n v="0"/>
    <n v="0"/>
    <n v="1290968"/>
    <n v="1290844"/>
    <n v="1273729"/>
    <n v="1439084"/>
    <n v="1439084"/>
    <n v="1439084"/>
    <n v="1439084"/>
    <n v="1439084"/>
    <n v="1439084"/>
    <n v="1439084"/>
    <n v="1439084"/>
    <n v="1439084"/>
    <n v="16807297"/>
    <n v="0"/>
    <n v="0"/>
    <n v="0"/>
    <n v="0"/>
    <n v="0"/>
    <n v="0"/>
    <n v="0"/>
    <n v="0"/>
    <n v="0"/>
    <n v="0"/>
    <n v="0"/>
    <n v="0"/>
    <n v="0"/>
    <n v="1422461"/>
    <n v="1411180"/>
    <n v="1439084"/>
    <n v="1439084"/>
    <n v="1439084"/>
    <n v="1439084"/>
    <n v="1439084"/>
    <n v="1439084"/>
    <n v="1439084"/>
    <n v="1439084"/>
    <n v="1439084"/>
    <n v="1439084"/>
    <n v="17224481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554006"/>
    <x v="355"/>
    <s v="THAMRIN GROUP"/>
    <s v="UTILITIES COMPANY"/>
    <x v="2"/>
    <x v="3"/>
    <s v="TREG 3"/>
    <x v="1"/>
    <n v="36476848.87480963"/>
    <n v="1568363.6363636365"/>
    <n v="1650909.0909090908"/>
    <n v="1485818.1818181819"/>
    <n v="1320727.2727272727"/>
    <n v="1403272.7272727273"/>
    <n v="1485818.1818181819"/>
    <n v="1898545.4545454546"/>
    <n v="1733454.5454545456"/>
    <n v="1733454.5454545456"/>
    <n v="1898545.4545454546"/>
    <n v="1650909.0909090908"/>
    <n v="1733454.5454545456"/>
    <n v="19563272.72727273"/>
    <n v="3945.5621916125542"/>
    <n v="7538.4012954545469"/>
    <n v="8292.2414250000002"/>
    <n v="8070.2773868560616"/>
    <n v="12959.003111586177"/>
    <n v="11663.102800427558"/>
    <n v="6587.4932483896391"/>
    <n v="14492.485146457208"/>
    <n v="12077.070955381005"/>
    <n v="14492.485146457208"/>
    <n v="15700.192241995306"/>
    <n v="15700.192241995306"/>
    <n v="131518.50719161259"/>
    <n v="1572309.198555249"/>
    <n v="1658447.4922045453"/>
    <n v="1494110.4232431818"/>
    <n v="1328797.5501141287"/>
    <n v="1416231.7303843135"/>
    <n v="1497481.2846186094"/>
    <n v="1905132.9477938442"/>
    <n v="1747947.0306010027"/>
    <n v="1745531.6164099267"/>
    <n v="1913037.9396919117"/>
    <n v="1666609.2831510862"/>
    <n v="1749154.737696541"/>
    <n v="19694791.23446434"/>
    <n v="0"/>
    <n v="0"/>
    <n v="0"/>
    <n v="0"/>
    <n v="0"/>
    <n v="0"/>
    <n v="0"/>
    <n v="0"/>
    <n v="0"/>
    <n v="0"/>
    <n v="0"/>
    <n v="0"/>
    <n v="0"/>
    <n v="1314000"/>
    <n v="1322350"/>
    <n v="1324200"/>
    <n v="1382550"/>
    <n v="1382550"/>
    <n v="1382550"/>
    <n v="1382550"/>
    <n v="1382550"/>
    <n v="1382550"/>
    <n v="1382550"/>
    <n v="1382550"/>
    <n v="1382550"/>
    <n v="16403500"/>
    <n v="0"/>
    <n v="0"/>
    <n v="0"/>
    <n v="0"/>
    <n v="0"/>
    <n v="0"/>
    <n v="0"/>
    <n v="0"/>
    <n v="0"/>
    <n v="0"/>
    <n v="0"/>
    <n v="0"/>
    <n v="0"/>
    <n v="1438475"/>
    <n v="1385200"/>
    <n v="1382550"/>
    <n v="1382550"/>
    <n v="1382550"/>
    <n v="1382550"/>
    <n v="1382550"/>
    <n v="1382550"/>
    <n v="1382550"/>
    <n v="1382550"/>
    <n v="1382550"/>
    <n v="1382550"/>
    <n v="16649175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563679"/>
    <x v="356"/>
    <s v="PANIN GROUP"/>
    <s v="SEKURITAS"/>
    <x v="3"/>
    <x v="3"/>
    <s v="TREG 3"/>
    <x v="1"/>
    <n v="14216316.363636367"/>
    <n v="1917383.0129999998"/>
    <n v="1850333.524"/>
    <n v="1859678.6929999997"/>
    <n v="1832895.0959999999"/>
    <n v="1778701.9469999999"/>
    <n v="1759385.6540000001"/>
    <n v="1845347.9619999998"/>
    <n v="1895807.459"/>
    <n v="1882102.683"/>
    <n v="1886462.2899999998"/>
    <n v="1891447.852"/>
    <n v="1868397.9069999999"/>
    <n v="22267944.080000002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1917383.0129999998"/>
    <n v="2541192.7483182377"/>
    <n v="2543407.923201263"/>
    <n v="2370381.9594314229"/>
    <n v="2364933.6107216273"/>
    <n v="2330939.1938549438"/>
    <n v="2555713.689284924"/>
    <n v="2494076.597921344"/>
    <n v="2597713.0968164816"/>
    <n v="2607182.7987169567"/>
    <n v="2503408.1507769469"/>
    <n v="2491487.360475827"/>
    <n v="29317820.142519977"/>
    <n v="0"/>
    <n v="0"/>
    <n v="0"/>
    <n v="0"/>
    <n v="0"/>
    <n v="0"/>
    <n v="0"/>
    <n v="0"/>
    <n v="0"/>
    <n v="0"/>
    <n v="0"/>
    <n v="0"/>
    <n v="0"/>
    <n v="1456184"/>
    <n v="1478972"/>
    <n v="1462427"/>
    <n v="1240740"/>
    <n v="1240740"/>
    <n v="1240740"/>
    <n v="1240740"/>
    <n v="1240740"/>
    <n v="1240740"/>
    <n v="1240740"/>
    <n v="1240740"/>
    <n v="1240740"/>
    <n v="15564243"/>
    <n v="0"/>
    <n v="0"/>
    <n v="0"/>
    <n v="0"/>
    <n v="0"/>
    <n v="0"/>
    <n v="0"/>
    <n v="0"/>
    <n v="0"/>
    <n v="0"/>
    <n v="0"/>
    <n v="0"/>
    <n v="0"/>
    <n v="1462476"/>
    <n v="1459383"/>
    <n v="1240740"/>
    <n v="1240740"/>
    <n v="1240740"/>
    <n v="1240740"/>
    <n v="1240740"/>
    <n v="1240740"/>
    <n v="1240740"/>
    <n v="1240740"/>
    <n v="1240740"/>
    <n v="1240740"/>
    <n v="15329259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084238"/>
    <x v="357"/>
    <s v="JAPFA GROUP"/>
    <s v="LAND TRANSPORTATION"/>
    <x v="5"/>
    <x v="3"/>
    <s v="TREG 3"/>
    <x v="1"/>
    <n v="33005452.281004928"/>
    <n v="1143699.6195454544"/>
    <n v="1203894.3363636362"/>
    <n v="1083504.9027272726"/>
    <n v="963115.469090909"/>
    <n v="1023310.1859090908"/>
    <n v="1083504.9027272726"/>
    <n v="1384478.4868181816"/>
    <n v="1264089.053181818"/>
    <n v="1264089.053181818"/>
    <n v="1384478.4868181816"/>
    <n v="1203894.3363636362"/>
    <n v="1264089.053181818"/>
    <n v="14266147.885909088"/>
    <n v="153259.09473587887"/>
    <n v="162983.06341365824"/>
    <n v="214448.85254165641"/>
    <n v="218642.06386799164"/>
    <n v="285980.17701912555"/>
    <n v="267206.73420521629"/>
    <n v="234645.07499030902"/>
    <n v="265432.91074684303"/>
    <n v="230474.9525598826"/>
    <n v="242555.3507818199"/>
    <n v="298014.79615581175"/>
    <n v="353572.42803980818"/>
    <n v="2927215.4990580017"/>
    <n v="1296958.7142813331"/>
    <n v="1366877.3997772944"/>
    <n v="1297953.7552689291"/>
    <n v="1181757.5329589006"/>
    <n v="1309290.3629282163"/>
    <n v="1350711.636932489"/>
    <n v="1619123.5618084907"/>
    <n v="1529521.9639286611"/>
    <n v="1494564.0057417005"/>
    <n v="1627033.8376000016"/>
    <n v="1501909.1325194479"/>
    <n v="1617661.481221626"/>
    <n v="17193363.384967092"/>
    <n v="0"/>
    <n v="0"/>
    <n v="0"/>
    <n v="0"/>
    <n v="0"/>
    <n v="0"/>
    <n v="0"/>
    <n v="0"/>
    <n v="0"/>
    <n v="0"/>
    <n v="0"/>
    <n v="0"/>
    <n v="0"/>
    <n v="1372502"/>
    <n v="1333481"/>
    <n v="1361316"/>
    <n v="1523216"/>
    <n v="1523216"/>
    <n v="1523216"/>
    <n v="1523216"/>
    <n v="1523216"/>
    <n v="1523216"/>
    <n v="1523216"/>
    <n v="1523216"/>
    <n v="1523216"/>
    <n v="17776243"/>
    <n v="0"/>
    <n v="0"/>
    <n v="0"/>
    <n v="0"/>
    <n v="0"/>
    <n v="0"/>
    <n v="0"/>
    <n v="0"/>
    <n v="0"/>
    <n v="0"/>
    <n v="0"/>
    <n v="0"/>
    <n v="0"/>
    <n v="1491549"/>
    <n v="1480611"/>
    <n v="1523216"/>
    <n v="1523216"/>
    <n v="1523216"/>
    <n v="1523216"/>
    <n v="1523216"/>
    <n v="1523216"/>
    <n v="1523216"/>
    <n v="1523216"/>
    <n v="1523216"/>
    <n v="1523216"/>
    <n v="1820432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051055"/>
    <x v="358"/>
    <s v="WINGS GROUP"/>
    <s v="PROCESS MANUFACTURING"/>
    <x v="4"/>
    <x v="3"/>
    <s v="TREG 3"/>
    <x v="1"/>
    <n v="27797375.775833074"/>
    <n v="8887534.3838364705"/>
    <n v="9042758.0528443251"/>
    <n v="9667834.2481479459"/>
    <n v="9084389.8089024909"/>
    <n v="9544836.8177987225"/>
    <n v="9417507.6130208038"/>
    <n v="9868011.294634819"/>
    <n v="9966364.7437217813"/>
    <n v="9838795.5287713297"/>
    <n v="10036736.657095244"/>
    <n v="9963505.7477042526"/>
    <n v="9400755.5035218019"/>
    <n v="114719030.39999998"/>
    <n v="1434090.0171188568"/>
    <n v="1459136.8641442331"/>
    <n v="1559998.9810046584"/>
    <n v="1465854.5524455828"/>
    <n v="1540152.1506716146"/>
    <n v="1519606.346450391"/>
    <n v="1592299.4922178981"/>
    <n v="1608169.7767527557"/>
    <n v="1587585.2445584445"/>
    <n v="1619524.96865367"/>
    <n v="1607708.4499695734"/>
    <n v="1516903.2308324203"/>
    <n v="18511030.074820098"/>
    <n v="10321624.400955327"/>
    <n v="10501894.916988559"/>
    <n v="11227833.229152605"/>
    <n v="10550244.361348074"/>
    <n v="11084988.968470337"/>
    <n v="10937113.959471194"/>
    <n v="11460310.786852717"/>
    <n v="11574534.520474536"/>
    <n v="11426380.773329774"/>
    <n v="11656261.625748914"/>
    <n v="11571214.197673826"/>
    <n v="10917658.734354222"/>
    <n v="133230060.47482011"/>
    <n v="9777398.6261947434"/>
    <n v="10174119.323391797"/>
    <n v="10289034.949330807"/>
    <n v="9974899.4857750032"/>
    <n v="10488359.543305274"/>
    <n v="10423112.784169191"/>
    <n v="10763615.883973477"/>
    <n v="10914935.252995767"/>
    <n v="10745262.120155828"/>
    <n v="10927933.782276139"/>
    <n v="11129392.525234064"/>
    <n v="10851023.298882473"/>
    <n v="126459087.57568455"/>
    <n v="1921456"/>
    <n v="2075297"/>
    <n v="2268159"/>
    <n v="1681965"/>
    <n v="1681965"/>
    <n v="1681965"/>
    <n v="1681965"/>
    <n v="1681965"/>
    <n v="1681965"/>
    <n v="1681965"/>
    <n v="1681965"/>
    <n v="1681965"/>
    <n v="21402597"/>
    <n v="0"/>
    <n v="0"/>
    <n v="0"/>
    <n v="0"/>
    <n v="0"/>
    <n v="0"/>
    <n v="0"/>
    <n v="0"/>
    <n v="0"/>
    <n v="0"/>
    <n v="0"/>
    <n v="0"/>
    <n v="0"/>
    <n v="1495132"/>
    <n v="1560741"/>
    <n v="1681965"/>
    <n v="1681965"/>
    <n v="1681965"/>
    <n v="1681965"/>
    <n v="1681965"/>
    <n v="1681965"/>
    <n v="1681965"/>
    <n v="1681965"/>
    <n v="1681965"/>
    <n v="1681965"/>
    <n v="19875523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000723"/>
    <x v="359"/>
    <s v="ASTRA GROUP"/>
    <s v="MULTIFINANCE"/>
    <x v="6"/>
    <x v="3"/>
    <s v="TREG 3"/>
    <x v="1"/>
    <n v="23374071.512338787"/>
    <n v="1507600"/>
    <n v="1507600"/>
    <n v="1447296"/>
    <n v="1522072.96"/>
    <n v="1447440.7296"/>
    <n v="1446694.407296"/>
    <n v="1748206.9440729597"/>
    <n v="1525082.0694407297"/>
    <n v="1598230.8206944072"/>
    <n v="1749722.3082069438"/>
    <n v="1525097.2230820695"/>
    <n v="1673610.9722308209"/>
    <n v="18698654.434623934"/>
    <n v="28981.527315984677"/>
    <n v="169541.21595372248"/>
    <n v="154907.24353474146"/>
    <n v="106925.52487069197"/>
    <n v="144479.3154471624"/>
    <n v="208879.04125755941"/>
    <n v="245819.53356969287"/>
    <n v="271576.73448317143"/>
    <n v="222460.03408192832"/>
    <n v="273709.19795553334"/>
    <n v="368482.94304602785"/>
    <n v="230747.21498294213"/>
    <n v="2426509.5264991587"/>
    <n v="1536581.5273159847"/>
    <n v="1677141.2159537226"/>
    <n v="1602203.2435347415"/>
    <n v="1628998.484870692"/>
    <n v="1591920.0450471623"/>
    <n v="1655573.4485535594"/>
    <n v="1994026.4776426526"/>
    <n v="1796658.8039239012"/>
    <n v="1820690.8547763354"/>
    <n v="2023431.5061624772"/>
    <n v="1893580.1661280973"/>
    <n v="1904358.1872137631"/>
    <n v="21125163.96112309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1507600"/>
    <n v="1507600"/>
    <n v="1507600"/>
    <n v="1507600"/>
    <n v="1507600"/>
    <n v="1507600"/>
    <n v="1507600"/>
    <n v="1507600"/>
    <n v="1507600"/>
    <n v="1507600"/>
    <n v="1507600"/>
    <n v="1507600"/>
    <n v="18091200"/>
    <n v="0"/>
    <n v="0"/>
    <n v="0"/>
    <n v="0"/>
    <n v="0"/>
    <n v="0"/>
    <n v="0"/>
    <n v="0"/>
    <n v="0"/>
    <n v="0"/>
    <n v="0"/>
    <n v="0"/>
    <n v="0"/>
    <n v="1507600"/>
    <n v="1507600"/>
    <n v="1507600"/>
    <n v="1507600"/>
    <n v="1507600"/>
    <n v="1507600"/>
    <n v="1507600"/>
    <n v="1507600"/>
    <n v="1507600"/>
    <n v="1507600"/>
    <n v="1507600"/>
    <n v="1507600"/>
    <n v="180912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2000367"/>
    <x v="360"/>
    <s v="PTS"/>
    <s v="EDUCATIONAL INSTITUTION"/>
    <x v="3"/>
    <x v="6"/>
    <s v="TREG 3"/>
    <x v="1"/>
    <n v="22921182.481937282"/>
    <n v="1918187.7"/>
    <n v="1836303.3149999997"/>
    <n v="1852018.5"/>
    <n v="1836303.3149999997"/>
    <n v="1789157.76"/>
    <n v="1742012.2050000003"/>
    <n v="1820588.13"/>
    <n v="1883448.87"/>
    <n v="1867733.6850000001"/>
    <n v="1867733.6850000001"/>
    <n v="1883448.87"/>
    <n v="1852018.5"/>
    <n v="22148954.535000004"/>
    <n v="0"/>
    <n v="11950724.263759997"/>
    <n v="11827387.134146826"/>
    <n v="9297635.5734425317"/>
    <n v="10140840.16137453"/>
    <n v="9886932.8458673004"/>
    <n v="12288154.568081591"/>
    <n v="10349068.613539482"/>
    <n v="12378878.988314027"/>
    <n v="12467275.195482703"/>
    <n v="10585903.080715967"/>
    <n v="10778419.087470157"/>
    <n v="121951219.51219513"/>
    <n v="1918187.7"/>
    <n v="13787027.578759996"/>
    <n v="13679405.634146826"/>
    <n v="11133938.888442531"/>
    <n v="11929997.92137453"/>
    <n v="11628945.0508673"/>
    <n v="14108742.69808159"/>
    <n v="12232517.483539481"/>
    <n v="14246612.673314027"/>
    <n v="14335008.880482703"/>
    <n v="12469351.950715967"/>
    <n v="12630437.587470157"/>
    <n v="144100174.04719508"/>
    <n v="0"/>
    <n v="0"/>
    <n v="0"/>
    <n v="0"/>
    <n v="0"/>
    <n v="0"/>
    <n v="0"/>
    <n v="0"/>
    <n v="0"/>
    <n v="0"/>
    <n v="0"/>
    <n v="0"/>
    <n v="0"/>
    <n v="1878704"/>
    <n v="1762369"/>
    <n v="1704158"/>
    <n v="1557569"/>
    <n v="1557569"/>
    <n v="1557569"/>
    <n v="1557569"/>
    <n v="1557569"/>
    <n v="1557569"/>
    <n v="1557569"/>
    <n v="1557569"/>
    <n v="1557569"/>
    <n v="19363352"/>
    <n v="0"/>
    <n v="0"/>
    <n v="0"/>
    <n v="0"/>
    <n v="0"/>
    <n v="0"/>
    <n v="0"/>
    <n v="0"/>
    <n v="0"/>
    <n v="0"/>
    <n v="0"/>
    <n v="0"/>
    <n v="0"/>
    <n v="1522814"/>
    <n v="1532450"/>
    <n v="1557569"/>
    <n v="1557569"/>
    <n v="1557569"/>
    <n v="1557569"/>
    <n v="1557569"/>
    <n v="1557569"/>
    <n v="1557569"/>
    <n v="1557569"/>
    <n v="1557569"/>
    <n v="1557569"/>
    <n v="18630954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289668"/>
    <x v="361"/>
    <s v="BOSOWA GROUP"/>
    <s v="MULTIFINANCE"/>
    <x v="3"/>
    <x v="3"/>
    <s v="TREG 3"/>
    <x v="1"/>
    <n v="22869722.756110534"/>
    <n v="1644600"/>
    <n v="1568370"/>
    <n v="1583000"/>
    <n v="1568370"/>
    <n v="1524480"/>
    <n v="1480590"/>
    <n v="1553740"/>
    <n v="1612260"/>
    <n v="1597630"/>
    <n v="1597630"/>
    <n v="1612260"/>
    <n v="1583000"/>
    <n v="18925930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1644600"/>
    <n v="2259229.224318238"/>
    <n v="2266729.2302012634"/>
    <n v="2105856.863431423"/>
    <n v="2110711.6637216271"/>
    <n v="2052143.5398549435"/>
    <n v="2264105.7272849241"/>
    <n v="2210529.1389213442"/>
    <n v="2313240.4138164818"/>
    <n v="2318350.5087169567"/>
    <n v="2224220.298776947"/>
    <n v="2206089.4534758269"/>
    <n v="25975806.062519971"/>
    <n v="0"/>
    <n v="0"/>
    <n v="0"/>
    <n v="0"/>
    <n v="0"/>
    <n v="0"/>
    <n v="0"/>
    <n v="0"/>
    <n v="0"/>
    <n v="0"/>
    <n v="0"/>
    <n v="0"/>
    <n v="0"/>
    <n v="1545000"/>
    <n v="1545000"/>
    <n v="1545000"/>
    <n v="1545000"/>
    <n v="1545000"/>
    <n v="1545000"/>
    <n v="1545000"/>
    <n v="1545000"/>
    <n v="1545000"/>
    <n v="1545000"/>
    <n v="1545000"/>
    <n v="1545000"/>
    <n v="18540000"/>
    <n v="0"/>
    <n v="0"/>
    <n v="0"/>
    <n v="0"/>
    <n v="0"/>
    <n v="0"/>
    <n v="0"/>
    <n v="0"/>
    <n v="0"/>
    <n v="0"/>
    <n v="0"/>
    <n v="0"/>
    <n v="0"/>
    <n v="1545000"/>
    <n v="1545000"/>
    <n v="1545000"/>
    <n v="1545000"/>
    <n v="1545000"/>
    <n v="1545000"/>
    <n v="1545000"/>
    <n v="1545000"/>
    <n v="1545000"/>
    <n v="1545000"/>
    <n v="1545000"/>
    <n v="1545000"/>
    <n v="185400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056724"/>
    <x v="362"/>
    <s v="WILMAR GROUP"/>
    <s v="FORESTRY"/>
    <x v="5"/>
    <x v="3"/>
    <s v="TREG 3"/>
    <x v="1"/>
    <n v="29117160.975226238"/>
    <n v="1366281.2427272727"/>
    <n v="1438190.7818181817"/>
    <n v="1294371.7036363636"/>
    <n v="1150552.6254545455"/>
    <n v="1222462.1645454546"/>
    <n v="1294371.7036363636"/>
    <n v="1653919.3990909092"/>
    <n v="1510100.320909091"/>
    <n v="1510100.320909091"/>
    <n v="1653919.3990909092"/>
    <n v="1438190.7818181817"/>
    <n v="1510100.320909091"/>
    <n v="17042560.764545452"/>
    <n v="183085.68337044137"/>
    <n v="194702.08664825105"/>
    <n v="256183.9138046572"/>
    <n v="261193.18886609364"/>
    <n v="341636.33962591109"/>
    <n v="319209.29467485013"/>
    <n v="280310.63329810969"/>
    <n v="317090.2577549566"/>
    <n v="275328.94058859185"/>
    <n v="289760.37102123344"/>
    <n v="356013.08165574237"/>
    <n v="422383.08741269022"/>
    <n v="3496896.8787215292"/>
    <n v="1549366.9260977141"/>
    <n v="1632892.8684664327"/>
    <n v="1550555.6174410209"/>
    <n v="1411745.8143206392"/>
    <n v="1564098.5041713656"/>
    <n v="1613580.9983112137"/>
    <n v="1934230.0323890189"/>
    <n v="1827190.5786640476"/>
    <n v="1785429.2614976829"/>
    <n v="1943679.7701121427"/>
    <n v="1794203.8634739241"/>
    <n v="1932483.4083217813"/>
    <n v="20539457.643266987"/>
    <n v="0"/>
    <n v="0"/>
    <n v="0"/>
    <n v="0"/>
    <n v="0"/>
    <n v="0"/>
    <n v="0"/>
    <n v="0"/>
    <n v="0"/>
    <n v="0"/>
    <n v="0"/>
    <n v="0"/>
    <n v="0"/>
    <n v="1550233"/>
    <n v="1557653"/>
    <n v="1606525"/>
    <n v="1646640"/>
    <n v="1646640"/>
    <n v="1646640"/>
    <n v="1646640"/>
    <n v="1646640"/>
    <n v="1646640"/>
    <n v="1646640"/>
    <n v="1646640"/>
    <n v="1646640"/>
    <n v="19534171"/>
    <n v="0"/>
    <n v="0"/>
    <n v="0"/>
    <n v="0"/>
    <n v="0"/>
    <n v="0"/>
    <n v="0"/>
    <n v="0"/>
    <n v="0"/>
    <n v="0"/>
    <n v="0"/>
    <n v="0"/>
    <n v="0"/>
    <n v="1604380"/>
    <n v="1576156"/>
    <n v="1646640"/>
    <n v="1646640"/>
    <n v="1646640"/>
    <n v="1646640"/>
    <n v="1646640"/>
    <n v="1646640"/>
    <n v="1646640"/>
    <n v="1646640"/>
    <n v="1646640"/>
    <n v="1646640"/>
    <n v="19646936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143508"/>
    <x v="363"/>
    <s v="MEDCO GROUP"/>
    <s v="OIL &amp; GAS COMPANY"/>
    <x v="5"/>
    <x v="3"/>
    <s v="TREG 3"/>
    <x v="1"/>
    <n v="27489215.560390551"/>
    <n v="1347957.6340909088"/>
    <n v="1418902.7727272725"/>
    <n v="1277012.4954545454"/>
    <n v="1135122.218181818"/>
    <n v="1206067.3568181817"/>
    <n v="1277012.4954545454"/>
    <n v="1631738.1886363635"/>
    <n v="1489847.9113636361"/>
    <n v="1489847.9113636361"/>
    <n v="1631738.1886363635"/>
    <n v="1418902.7727272725"/>
    <n v="1489847.9113636361"/>
    <n v="16813997.856818177"/>
    <n v="180630.26621027855"/>
    <n v="192090.87841025722"/>
    <n v="252748.15429286141"/>
    <n v="257690.24845997881"/>
    <n v="337054.55193279369"/>
    <n v="314928.28282619431"/>
    <n v="276551.30309541064"/>
    <n v="312837.66494770447"/>
    <n v="271636.42136499524"/>
    <n v="285874.3075440519"/>
    <n v="351238.48315165692"/>
    <n v="416718.380801539"/>
    <n v="3449998.9430377218"/>
    <n v="1528587.9003011873"/>
    <n v="1610993.6511375296"/>
    <n v="1529760.6497474068"/>
    <n v="1392812.4666417968"/>
    <n v="1543121.9087509755"/>
    <n v="1591940.7782807397"/>
    <n v="1908289.4917317741"/>
    <n v="1802685.5763113406"/>
    <n v="1761484.3327286313"/>
    <n v="1917612.4961804154"/>
    <n v="1770141.2558789295"/>
    <n v="1906566.2921651751"/>
    <n v="20263996.799855903"/>
    <n v="0"/>
    <n v="0"/>
    <n v="0"/>
    <n v="0"/>
    <n v="0"/>
    <n v="0"/>
    <n v="0"/>
    <n v="0"/>
    <n v="0"/>
    <n v="0"/>
    <n v="0"/>
    <n v="0"/>
    <n v="0"/>
    <n v="1536030"/>
    <n v="1547446"/>
    <n v="1459378"/>
    <n v="1520250"/>
    <n v="1520250"/>
    <n v="1520250"/>
    <n v="1520250"/>
    <n v="1520250"/>
    <n v="1520250"/>
    <n v="1520250"/>
    <n v="1520250"/>
    <n v="1520250"/>
    <n v="18225104"/>
    <n v="0"/>
    <n v="0"/>
    <n v="0"/>
    <n v="0"/>
    <n v="0"/>
    <n v="0"/>
    <n v="0"/>
    <n v="0"/>
    <n v="0"/>
    <n v="0"/>
    <n v="0"/>
    <n v="0"/>
    <n v="0"/>
    <n v="1611960"/>
    <n v="1615750"/>
    <n v="1520250"/>
    <n v="1520250"/>
    <n v="1520250"/>
    <n v="1520250"/>
    <n v="1520250"/>
    <n v="1520250"/>
    <n v="1520250"/>
    <n v="1520250"/>
    <n v="1520250"/>
    <n v="1520250"/>
    <n v="1843021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215607"/>
    <x v="364"/>
    <s v="BUKAN GROUP CONGLO"/>
    <s v="HOSPITAL"/>
    <x v="3"/>
    <x v="7"/>
    <s v="TREG 3"/>
    <x v="1"/>
    <n v="28814550.893225607"/>
    <n v="1589129"/>
    <n v="1513042.55"/>
    <n v="1527645"/>
    <n v="1513042.55"/>
    <n v="1469235.2"/>
    <n v="1425427.85"/>
    <n v="1498440.1"/>
    <n v="1556849.9"/>
    <n v="1542247.45"/>
    <n v="1542247.45"/>
    <n v="1556849.9"/>
    <n v="1527645"/>
    <n v="18261801.949999999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1589129"/>
    <n v="2203901.7743182378"/>
    <n v="2211374.2302012634"/>
    <n v="2050529.4134314228"/>
    <n v="2055466.863721627"/>
    <n v="1996981.3898549436"/>
    <n v="2208805.8272849242"/>
    <n v="2155119.0389213441"/>
    <n v="2257857.8638164815"/>
    <n v="2262967.9587169569"/>
    <n v="2168810.1987769469"/>
    <n v="2150734.4534758269"/>
    <n v="25311678.012519971"/>
    <n v="6438774.4725484867"/>
    <n v="6700029.5563905733"/>
    <n v="6775705.6975689363"/>
    <n v="6568836.0095267193"/>
    <n v="6906968.2303243773"/>
    <n v="6864000.8539082818"/>
    <n v="7088234.5944627188"/>
    <n v="7187883.9314399967"/>
    <n v="7076147.9699460845"/>
    <n v="7196443.9382179668"/>
    <n v="7329111.886106885"/>
    <n v="7145795.5729339961"/>
    <n v="83277932.713375032"/>
    <n v="1615860"/>
    <n v="1608000"/>
    <n v="1613069"/>
    <n v="1613069"/>
    <n v="1613069"/>
    <n v="1613069"/>
    <n v="1613069"/>
    <n v="1613069"/>
    <n v="1613069"/>
    <n v="1613069"/>
    <n v="1613069"/>
    <n v="1613069"/>
    <n v="19354550"/>
    <n v="0"/>
    <n v="0"/>
    <n v="0"/>
    <n v="0"/>
    <n v="0"/>
    <n v="0"/>
    <n v="0"/>
    <n v="0"/>
    <n v="0"/>
    <n v="0"/>
    <n v="0"/>
    <n v="0"/>
    <n v="0"/>
    <n v="1615860"/>
    <n v="1608000"/>
    <n v="1613069"/>
    <n v="1613069"/>
    <n v="1613069"/>
    <n v="1613069"/>
    <n v="1613069"/>
    <n v="1613069"/>
    <n v="1613069"/>
    <n v="1613069"/>
    <n v="1613069"/>
    <n v="1613069"/>
    <n v="1935455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072088"/>
    <x v="365"/>
    <s v="SINAR MAS GROUP"/>
    <s v="DISTRIBUTOR"/>
    <x v="6"/>
    <x v="5"/>
    <s v="TREG 3"/>
    <x v="1"/>
    <n v="0"/>
    <n v="3478000"/>
    <n v="3478000"/>
    <n v="3338880"/>
    <n v="3511388.8"/>
    <n v="3339213.8879999998"/>
    <n v="3337492.13888"/>
    <n v="4033074.9213887993"/>
    <n v="3518330.7492138878"/>
    <n v="3687083.3074921388"/>
    <n v="4036570.8330749208"/>
    <n v="3518365.7083307491"/>
    <n v="3860983.6570833079"/>
    <n v="43137384.003463805"/>
    <n v="66859.74529384097"/>
    <n v="391127.85160987434"/>
    <n v="357367.59950506134"/>
    <n v="246674.83118882094"/>
    <n v="333310.59904830891"/>
    <n v="481879.34829781856"/>
    <n v="567100.25056738616"/>
    <n v="626521.54585597618"/>
    <n v="513210.39966632152"/>
    <n v="631441.09212612396"/>
    <n v="850082.03496556391"/>
    <n v="532328.74350668106"/>
    <n v="5597904.0416317787"/>
    <n v="3544859.7452938408"/>
    <n v="3869127.8516098745"/>
    <n v="3696247.5995050613"/>
    <n v="3758063.6311888206"/>
    <n v="3672524.4870483088"/>
    <n v="3819371.4871778185"/>
    <n v="4600175.1719561853"/>
    <n v="4144852.295069864"/>
    <n v="4200293.7071584603"/>
    <n v="4668011.9252010444"/>
    <n v="4368447.7432963131"/>
    <n v="4393312.4005899886"/>
    <n v="48735288.045095578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1639000"/>
    <n v="581429"/>
    <n v="550000"/>
    <n v="598100"/>
    <n v="598100"/>
    <n v="598100"/>
    <n v="598100"/>
    <n v="598100"/>
    <n v="598100"/>
    <n v="598100"/>
    <n v="598100"/>
    <n v="598100"/>
    <n v="8153329"/>
    <n v="0"/>
    <n v="0"/>
    <n v="0"/>
    <n v="0"/>
    <n v="0"/>
    <n v="0"/>
    <n v="0"/>
    <n v="0"/>
    <n v="0"/>
    <n v="0"/>
    <n v="0"/>
    <n v="0"/>
    <n v="0"/>
    <n v="1719700"/>
    <n v="655144"/>
    <n v="598100"/>
    <n v="598100"/>
    <n v="598100"/>
    <n v="598100"/>
    <n v="598100"/>
    <n v="598100"/>
    <n v="598100"/>
    <n v="598100"/>
    <n v="598100"/>
    <n v="598100"/>
    <n v="8355844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024205"/>
    <x v="366"/>
    <s v="ABC GROUP"/>
    <s v="DISTRIBUTOR"/>
    <x v="4"/>
    <x v="3"/>
    <s v="TREG 3"/>
    <x v="1"/>
    <n v="34538687.887916535"/>
    <n v="1685996.2563079647"/>
    <n v="1715442.7274590174"/>
    <n v="1834021.8608467642"/>
    <n v="1723340.4167197472"/>
    <n v="1810688.8195162648"/>
    <n v="1786534.0254752235"/>
    <n v="1871996.1444219088"/>
    <n v="1890654.1365931875"/>
    <n v="1866453.8117856944"/>
    <n v="1904003.9338904747"/>
    <n v="1890111.7750816399"/>
    <n v="1783356.0919021121"/>
    <n v="21762599.999999996"/>
    <n v="2017403.8580905281"/>
    <n v="2052638.4704362117"/>
    <n v="2194526.0934308954"/>
    <n v="2062088.5678044506"/>
    <n v="2166606.5963234608"/>
    <n v="2137703.8188069263"/>
    <n v="2239964.7863734774"/>
    <n v="2262290.2839834108"/>
    <n v="2233333.0259521315"/>
    <n v="2278264.1821884103"/>
    <n v="2261641.3132625194"/>
    <n v="2133901.2151966491"/>
    <n v="26040362.211849071"/>
    <n v="3703400.1143984925"/>
    <n v="3768081.1978952289"/>
    <n v="4028547.9542776598"/>
    <n v="3785428.9845241979"/>
    <n v="3977295.4158397256"/>
    <n v="3924237.8442821498"/>
    <n v="4111960.9307953864"/>
    <n v="4152944.4205765985"/>
    <n v="4099786.8377378257"/>
    <n v="4182268.1160788853"/>
    <n v="4151753.0883441595"/>
    <n v="3917257.3070987612"/>
    <n v="47802962.211849064"/>
    <n v="0"/>
    <n v="0"/>
    <n v="0"/>
    <n v="0"/>
    <n v="0"/>
    <n v="0"/>
    <n v="0"/>
    <n v="0"/>
    <n v="0"/>
    <n v="0"/>
    <n v="0"/>
    <n v="0"/>
    <n v="0"/>
    <n v="1648000"/>
    <n v="1651500"/>
    <n v="1648000"/>
    <n v="1763200"/>
    <n v="1763200"/>
    <n v="1763200"/>
    <n v="1763200"/>
    <n v="1763200"/>
    <n v="1763200"/>
    <n v="1763200"/>
    <n v="1763200"/>
    <n v="1763200"/>
    <n v="20816300"/>
    <n v="0"/>
    <n v="0"/>
    <n v="0"/>
    <n v="0"/>
    <n v="0"/>
    <n v="0"/>
    <n v="0"/>
    <n v="0"/>
    <n v="0"/>
    <n v="0"/>
    <n v="0"/>
    <n v="0"/>
    <n v="0"/>
    <n v="1763200"/>
    <n v="1767200"/>
    <n v="1763200"/>
    <n v="1763200"/>
    <n v="1763200"/>
    <n v="1763200"/>
    <n v="1763200"/>
    <n v="1763200"/>
    <n v="1763200"/>
    <n v="1763200"/>
    <n v="1763200"/>
    <n v="1763200"/>
    <n v="211624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423664"/>
    <x v="367"/>
    <s v="LIPPO GROUP"/>
    <s v="LOGISTIC"/>
    <x v="4"/>
    <x v="1"/>
    <s v="TREG 3"/>
    <x v="1"/>
    <n v="0"/>
    <n v="3040008.6891053701"/>
    <n v="3093103.4263135768"/>
    <n v="3306912.676776995"/>
    <n v="3107343.6975399484"/>
    <n v="3264841.0244096857"/>
    <n v="3221287.6751696845"/>
    <n v="3375383.856116259"/>
    <n v="3409025.9582915958"/>
    <n v="3365390.5128280008"/>
    <n v="3433096.8894278361"/>
    <n v="3408048.0298403474"/>
    <n v="3215557.5641806992"/>
    <n v="39240000"/>
    <n v="745397.86857716832"/>
    <n v="758416.48398096452"/>
    <n v="810841.64978679502"/>
    <n v="761908.14104699157"/>
    <n v="800525.8503239518"/>
    <n v="789846.74476440542"/>
    <n v="827630.50677965872"/>
    <n v="835879.41453634342"/>
    <n v="825180.17931391043"/>
    <n v="841781.50975992717"/>
    <n v="835639.63042460929"/>
    <n v="788441.74466252839"/>
    <n v="9621489.7239572536"/>
    <n v="3785406.5576825384"/>
    <n v="3851519.9102945412"/>
    <n v="4117754.32656379"/>
    <n v="3869251.83858694"/>
    <n v="4065366.8747336376"/>
    <n v="4011134.4199340898"/>
    <n v="4203014.3628959181"/>
    <n v="4244905.3728279397"/>
    <n v="4190570.692141911"/>
    <n v="4274878.3991877632"/>
    <n v="4243687.6602649568"/>
    <n v="4003999.3088432276"/>
    <n v="48861489.723957248"/>
    <n v="4941582.2328302255"/>
    <n v="5142088.3207596643"/>
    <n v="5200167.6767443335"/>
    <n v="5041400.8835760169"/>
    <n v="5300908.0587014994"/>
    <n v="5267931.7796293944"/>
    <n v="5440025.0052966522"/>
    <n v="5516503.1293899361"/>
    <n v="5430748.8535660813"/>
    <n v="5523072.6990475263"/>
    <n v="5624891.6984470263"/>
    <n v="5484201.4723760169"/>
    <n v="63913521.810364373"/>
    <n v="1635000"/>
    <n v="1635000"/>
    <n v="1635000"/>
    <n v="1763800"/>
    <n v="1763800"/>
    <n v="1763800"/>
    <n v="1763800"/>
    <n v="1763800"/>
    <n v="1763800"/>
    <n v="1763800"/>
    <n v="1763800"/>
    <n v="1763800"/>
    <n v="20779200"/>
    <n v="0"/>
    <n v="0"/>
    <n v="0"/>
    <n v="0"/>
    <n v="0"/>
    <n v="0"/>
    <n v="0"/>
    <n v="0"/>
    <n v="0"/>
    <n v="0"/>
    <n v="0"/>
    <n v="0"/>
    <n v="0"/>
    <n v="1763800"/>
    <n v="1763800"/>
    <n v="1763800"/>
    <n v="1763800"/>
    <n v="1763800"/>
    <n v="1763800"/>
    <n v="1763800"/>
    <n v="1763800"/>
    <n v="1763800"/>
    <n v="1763800"/>
    <n v="1763800"/>
    <n v="1763800"/>
    <n v="211656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250845"/>
    <x v="368"/>
    <s v="AGUNG PODOMORO"/>
    <s v="CONSTRUCTION"/>
    <x v="5"/>
    <x v="3"/>
    <s v="TREG 3"/>
    <x v="1"/>
    <n v="12380277.006970659"/>
    <n v="749006.9281818181"/>
    <n v="788428.34545454534"/>
    <n v="709585.51090909075"/>
    <n v="630742.67636363627"/>
    <n v="670164.09363636351"/>
    <n v="709585.51090909075"/>
    <n v="906692.59727272717"/>
    <n v="827849.76272727258"/>
    <n v="827849.76272727258"/>
    <n v="906692.59727272717"/>
    <n v="788428.34545454534"/>
    <n v="827849.76272727258"/>
    <n v="9342875.8936363626"/>
    <n v="100369.11948057587"/>
    <n v="106737.32996575063"/>
    <n v="140442.18739722858"/>
    <n v="143188.31433570199"/>
    <n v="187287.9296708332"/>
    <n v="174993.23402423356"/>
    <n v="153668.65899748495"/>
    <n v="173831.56006982498"/>
    <n v="150937.65293752216"/>
    <n v="158849.08510799226"/>
    <n v="195169.38119653187"/>
    <n v="231553.97946283786"/>
    <n v="1917028.4326465179"/>
    <n v="849376.047662394"/>
    <n v="895165.67542029591"/>
    <n v="850027.6983063193"/>
    <n v="773930.99069933826"/>
    <n v="857452.02330719668"/>
    <n v="884578.74493332428"/>
    <n v="1060361.2562702121"/>
    <n v="1001681.3227970975"/>
    <n v="978787.41566479474"/>
    <n v="1065541.6823807193"/>
    <n v="983597.72665107716"/>
    <n v="1059403.7421901105"/>
    <n v="11259904.326282881"/>
    <n v="0"/>
    <n v="0"/>
    <n v="0"/>
    <n v="0"/>
    <n v="0"/>
    <n v="0"/>
    <n v="0"/>
    <n v="0"/>
    <n v="0"/>
    <n v="0"/>
    <n v="0"/>
    <n v="0"/>
    <n v="0"/>
    <n v="925195"/>
    <n v="973095"/>
    <n v="944019"/>
    <n v="1808019"/>
    <n v="1808019"/>
    <n v="1808019"/>
    <n v="1808019"/>
    <n v="1808019"/>
    <n v="1808019"/>
    <n v="1808019"/>
    <n v="1808019"/>
    <n v="1808019"/>
    <n v="19114480"/>
    <n v="0"/>
    <n v="0"/>
    <n v="0"/>
    <n v="0"/>
    <n v="0"/>
    <n v="0"/>
    <n v="0"/>
    <n v="0"/>
    <n v="0"/>
    <n v="0"/>
    <n v="0"/>
    <n v="0"/>
    <n v="0"/>
    <n v="1789195"/>
    <n v="1837095"/>
    <n v="1808019"/>
    <n v="1808019"/>
    <n v="1808019"/>
    <n v="1808019"/>
    <n v="1808019"/>
    <n v="1808019"/>
    <n v="1808019"/>
    <n v="1808019"/>
    <n v="1808019"/>
    <n v="1808019"/>
    <n v="2170648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108098"/>
    <x v="369"/>
    <s v="SALIM GROUP"/>
    <s v="MULTIFINANCE"/>
    <x v="6"/>
    <x v="3"/>
    <s v="TREG 3"/>
    <x v="1"/>
    <n v="0"/>
    <n v="3465070"/>
    <n v="3465070"/>
    <n v="3326467.2"/>
    <n v="3498334.6719999998"/>
    <n v="3326799.8467199998"/>
    <n v="3325084.4984672"/>
    <n v="4018081.3449846716"/>
    <n v="3505250.8134498466"/>
    <n v="3673376.0081344983"/>
    <n v="4021564.2600813443"/>
    <n v="3505285.6426008134"/>
    <n v="3846629.8564260085"/>
    <n v="42977014.142864384"/>
    <n v="66611.183906075239"/>
    <n v="389673.77365664981"/>
    <n v="356039.03048217471"/>
    <n v="245757.77955935834"/>
    <n v="332071.4656251652"/>
    <n v="480087.88769589516"/>
    <n v="564991.96815225249"/>
    <n v="624192.35563518363"/>
    <n v="511302.46106146689"/>
    <n v="629093.61273532768"/>
    <n v="846921.72423752979"/>
    <n v="530349.72951773903"/>
    <n v="5577092.9722648188"/>
    <n v="3531681.1839060751"/>
    <n v="3854743.77365665"/>
    <n v="3682506.230482175"/>
    <n v="3744092.4515593583"/>
    <n v="3658871.3123451648"/>
    <n v="3805172.386163095"/>
    <n v="4583073.3131369241"/>
    <n v="4129443.1690850304"/>
    <n v="4184678.4691959652"/>
    <n v="4650657.8728166716"/>
    <n v="4352207.3668383434"/>
    <n v="4376979.5859437473"/>
    <n v="48554107.115129203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1597310"/>
    <n v="1630839"/>
    <n v="3147729"/>
    <n v="3409718"/>
    <n v="3409718"/>
    <n v="3409718"/>
    <n v="3409718"/>
    <n v="3409718"/>
    <n v="3409718"/>
    <n v="3409718"/>
    <n v="3409718"/>
    <n v="3409718"/>
    <n v="37063340"/>
    <n v="0"/>
    <n v="0"/>
    <n v="0"/>
    <n v="0"/>
    <n v="0"/>
    <n v="0"/>
    <n v="0"/>
    <n v="0"/>
    <n v="0"/>
    <n v="0"/>
    <n v="0"/>
    <n v="0"/>
    <n v="0"/>
    <n v="1886110"/>
    <n v="1920141"/>
    <n v="3409718"/>
    <n v="3409718"/>
    <n v="3409718"/>
    <n v="3409718"/>
    <n v="3409718"/>
    <n v="3409718"/>
    <n v="3409718"/>
    <n v="3409718"/>
    <n v="3409718"/>
    <n v="3409718"/>
    <n v="37903431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285746"/>
    <x v="370"/>
    <s v="ARMADA GROUP"/>
    <s v="RETAILER"/>
    <x v="3"/>
    <x v="3"/>
    <s v="TREG 3"/>
    <x v="1"/>
    <n v="39913607.887916535"/>
    <n v="3371200.6140000001"/>
    <n v="3302788.0249999994"/>
    <n v="3303966.6140000001"/>
    <n v="3243630.0809999998"/>
    <n v="3151357.398"/>
    <n v="3177400.6030000001"/>
    <n v="3316398.9219999998"/>
    <n v="3365481.736"/>
    <n v="3349513.6610000003"/>
    <n v="3364303.1469999999"/>
    <n v="3350692.2499999995"/>
    <n v="3333545.5860000001"/>
    <n v="39630278.637000002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3371200.6140000001"/>
    <n v="3993647.2493182374"/>
    <n v="3987695.8442012635"/>
    <n v="3781116.9444314227"/>
    <n v="3737589.0617216271"/>
    <n v="3748954.1428549439"/>
    <n v="4026764.6492849239"/>
    <n v="3963750.8749213442"/>
    <n v="4065124.0748164821"/>
    <n v="4085023.6557169566"/>
    <n v="3962652.5487769465"/>
    <n v="3956635.039475827"/>
    <n v="46680154.699519977"/>
    <n v="0"/>
    <n v="0"/>
    <n v="0"/>
    <n v="0"/>
    <n v="0"/>
    <n v="0"/>
    <n v="0"/>
    <n v="0"/>
    <n v="0"/>
    <n v="0"/>
    <n v="0"/>
    <n v="0"/>
    <n v="0"/>
    <n v="1771080"/>
    <n v="1768010"/>
    <n v="1743240"/>
    <n v="1868140"/>
    <n v="1868140"/>
    <n v="1868140"/>
    <n v="1868140"/>
    <n v="1868140"/>
    <n v="1868140"/>
    <n v="1868140"/>
    <n v="1868140"/>
    <n v="1868140"/>
    <n v="22095590"/>
    <n v="0"/>
    <n v="0"/>
    <n v="0"/>
    <n v="0"/>
    <n v="0"/>
    <n v="0"/>
    <n v="0"/>
    <n v="0"/>
    <n v="0"/>
    <n v="0"/>
    <n v="0"/>
    <n v="0"/>
    <n v="0"/>
    <n v="1895980"/>
    <n v="1894910"/>
    <n v="1868140"/>
    <n v="1868140"/>
    <n v="1868140"/>
    <n v="1868140"/>
    <n v="1868140"/>
    <n v="1868140"/>
    <n v="1868140"/>
    <n v="1868140"/>
    <n v="1868140"/>
    <n v="1868140"/>
    <n v="2247229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000868"/>
    <x v="371"/>
    <s v="MASPION GROUP"/>
    <s v="PROCESS MANUFACTURING"/>
    <x v="4"/>
    <x v="3"/>
    <s v="TREG 3"/>
    <x v="1"/>
    <n v="0"/>
    <n v="3538495.7408173885"/>
    <n v="3600296.7159739248"/>
    <n v="3849165.4527059933"/>
    <n v="3616872.0432955818"/>
    <n v="3800195.0786263444"/>
    <n v="3749500.0456363461"/>
    <n v="3928864.2303210106"/>
    <n v="3968022.8142047315"/>
    <n v="3917232.2232189407"/>
    <n v="3996040.7891560337"/>
    <n v="3966884.5294123334"/>
    <n v="3742830.3366313688"/>
    <n v="45674400"/>
    <n v="804107.16488228703"/>
    <n v="818151.15717733023"/>
    <n v="874705.45283835405"/>
    <n v="821917.82539904595"/>
    <n v="863577.15665017895"/>
    <n v="852056.93951921677"/>
    <n v="892816.6398530351"/>
    <n v="901715.25106353476"/>
    <n v="890173.31880990288"/>
    <n v="908082.20924408373"/>
    <n v="901456.58098893624"/>
    <n v="850541.27829156094"/>
    <n v="10379300.974717466"/>
    <n v="4342602.9056996759"/>
    <n v="4418447.8731512548"/>
    <n v="4723870.9055443471"/>
    <n v="4438789.8686946277"/>
    <n v="4663772.235276523"/>
    <n v="4601556.9851555629"/>
    <n v="4821680.8701740457"/>
    <n v="4869738.065268266"/>
    <n v="4807405.5420288434"/>
    <n v="4904122.9984001173"/>
    <n v="4868341.11040127"/>
    <n v="4593371.6149229296"/>
    <n v="56053700.974717468"/>
    <n v="4941582.2328302255"/>
    <n v="5142088.3207596643"/>
    <n v="5200167.6767443335"/>
    <n v="5041400.8835760169"/>
    <n v="5300908.0587014994"/>
    <n v="5267931.7796293944"/>
    <n v="5440025.0052966522"/>
    <n v="5516503.1293899361"/>
    <n v="5430748.8535660813"/>
    <n v="5523072.6990475263"/>
    <n v="5624891.6984470263"/>
    <n v="5484201.4723760169"/>
    <n v="63913521.810364373"/>
    <n v="1903100"/>
    <n v="1903100"/>
    <n v="1903100"/>
    <n v="1903100"/>
    <n v="1903100"/>
    <n v="1903100"/>
    <n v="1903100"/>
    <n v="1903100"/>
    <n v="1903100"/>
    <n v="1903100"/>
    <n v="1903100"/>
    <n v="1903100"/>
    <n v="22837200"/>
    <n v="0"/>
    <n v="0"/>
    <n v="0"/>
    <n v="0"/>
    <n v="0"/>
    <n v="0"/>
    <n v="0"/>
    <n v="0"/>
    <n v="0"/>
    <n v="0"/>
    <n v="0"/>
    <n v="0"/>
    <n v="0"/>
    <n v="1903100"/>
    <n v="1903100"/>
    <n v="1903100"/>
    <n v="1903100"/>
    <n v="1903100"/>
    <n v="1903100"/>
    <n v="1903100"/>
    <n v="1903100"/>
    <n v="1903100"/>
    <n v="1903100"/>
    <n v="1903100"/>
    <n v="1903100"/>
    <n v="228372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033348"/>
    <x v="372"/>
    <s v="TAMAN SAFARI GROUP"/>
    <s v="TOURISM &amp; MICE"/>
    <x v="3"/>
    <x v="3"/>
    <s v="TREG 3"/>
    <x v="1"/>
    <n v="23705331.556363638"/>
    <n v="2063141.62"/>
    <n v="1984454.5389999999"/>
    <n v="1999556.0999999999"/>
    <n v="1984454.5389999999"/>
    <n v="1939149.8559999999"/>
    <n v="1893845.1730000002"/>
    <n v="1969352.9779999999"/>
    <n v="2029759.2220000001"/>
    <n v="2014657.6610000001"/>
    <n v="2014657.6610000001"/>
    <n v="2029759.2220000001"/>
    <n v="1999556.0999999999"/>
    <n v="23922344.670999996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2063141.62"/>
    <n v="2675313.7633182378"/>
    <n v="2683285.3302012631"/>
    <n v="2521941.4024314228"/>
    <n v="2525381.5197216272"/>
    <n v="2465398.7128549437"/>
    <n v="2679718.7052849238"/>
    <n v="2628028.3609213443"/>
    <n v="2730268.0748164817"/>
    <n v="2735378.169716957"/>
    <n v="2641719.520776947"/>
    <n v="2622645.553475827"/>
    <n v="30972220.733519975"/>
    <n v="0"/>
    <n v="0"/>
    <n v="0"/>
    <n v="0"/>
    <n v="0"/>
    <n v="0"/>
    <n v="0"/>
    <n v="0"/>
    <n v="0"/>
    <n v="0"/>
    <n v="0"/>
    <n v="0"/>
    <n v="0"/>
    <n v="1793911"/>
    <n v="1786416"/>
    <n v="1865561"/>
    <n v="2056026"/>
    <n v="2056026"/>
    <n v="2056026"/>
    <n v="2056026"/>
    <n v="2056026"/>
    <n v="2056026"/>
    <n v="2056026"/>
    <n v="2056026"/>
    <n v="2056026"/>
    <n v="23950122"/>
    <n v="0"/>
    <n v="0"/>
    <n v="0"/>
    <n v="0"/>
    <n v="0"/>
    <n v="0"/>
    <n v="0"/>
    <n v="0"/>
    <n v="0"/>
    <n v="0"/>
    <n v="0"/>
    <n v="0"/>
    <n v="0"/>
    <n v="1975856"/>
    <n v="1976746"/>
    <n v="2056026"/>
    <n v="2056026"/>
    <n v="2056026"/>
    <n v="2056026"/>
    <n v="2056026"/>
    <n v="2056026"/>
    <n v="2056026"/>
    <n v="2056026"/>
    <n v="2056026"/>
    <n v="2056026"/>
    <n v="24512862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4616446"/>
    <x v="373"/>
    <s v="BUKAN GROUP CONGLO"/>
    <s v="DISCRETE MANUFACTURING"/>
    <x v="4"/>
    <x v="2"/>
    <s v="TREG 3"/>
    <x v="1"/>
    <n v="38790775.09408991"/>
    <n v="984434.69510620611"/>
    <n v="1001628.1661718058"/>
    <n v="1070865.2196858809"/>
    <n v="1006239.5401830717"/>
    <n v="1057241.3131427011"/>
    <n v="1043137.5942179526"/>
    <n v="1093037.986756572"/>
    <n v="1103932.1834463375"/>
    <n v="1089801.8796071669"/>
    <n v="1111726.9834542943"/>
    <n v="1103615.5045170335"/>
    <n v="1041282.0337109771"/>
    <n v="12706943.1"/>
    <n v="503302.70827898011"/>
    <n v="512093.05323030154"/>
    <n v="547491.23324175598"/>
    <n v="514450.6672399409"/>
    <n v="540525.86611825938"/>
    <n v="533315.18981142156"/>
    <n v="558827.29623526311"/>
    <n v="564397.07016312238"/>
    <n v="557172.80203603033"/>
    <n v="568382.24457235483"/>
    <n v="564235.16469233204"/>
    <n v="532366.51476656692"/>
    <n v="6496559.810386328"/>
    <n v="1487737.4033851861"/>
    <n v="1513721.2194021074"/>
    <n v="1618356.4529276369"/>
    <n v="1520690.2074230127"/>
    <n v="1597767.1792609603"/>
    <n v="1576452.7840293741"/>
    <n v="1651865.2829918351"/>
    <n v="1668329.2536094598"/>
    <n v="1646974.6816431973"/>
    <n v="1680109.228026649"/>
    <n v="1667850.6692093655"/>
    <n v="1573648.548477544"/>
    <n v="19203502.910386331"/>
    <n v="9777398.6261947434"/>
    <n v="10174119.323391797"/>
    <n v="10289034.949330807"/>
    <n v="9974899.4857750032"/>
    <n v="10488359.543305274"/>
    <n v="10423112.784169191"/>
    <n v="10763615.883973477"/>
    <n v="10914935.252995767"/>
    <n v="10745262.120155828"/>
    <n v="10927933.782276139"/>
    <n v="11129392.525234064"/>
    <n v="10851023.298882473"/>
    <n v="126459087.57568455"/>
    <n v="2031800"/>
    <n v="2028060"/>
    <n v="2053252"/>
    <n v="1972550"/>
    <n v="1972550"/>
    <n v="1972550"/>
    <n v="1972550"/>
    <n v="1972550"/>
    <n v="1972550"/>
    <n v="1972550"/>
    <n v="1972550"/>
    <n v="1972550"/>
    <n v="23866062"/>
    <n v="1580000"/>
    <n v="1580000"/>
    <n v="1580000"/>
    <n v="1501000"/>
    <n v="1501000"/>
    <n v="1501000"/>
    <n v="1501000"/>
    <n v="1501000"/>
    <n v="1501000"/>
    <n v="1501000"/>
    <n v="1501000"/>
    <n v="1501000"/>
    <n v="18249000"/>
    <n v="451800"/>
    <n v="448060"/>
    <n v="471550"/>
    <n v="471550"/>
    <n v="471550"/>
    <n v="471550"/>
    <n v="471550"/>
    <n v="471550"/>
    <n v="471550"/>
    <n v="471550"/>
    <n v="471550"/>
    <n v="471550"/>
    <n v="561536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533503"/>
    <x v="374"/>
    <s v="KALLA GROUP"/>
    <s v="HIGH RISE BUILDING"/>
    <x v="5"/>
    <x v="3"/>
    <s v="TREG 3"/>
    <x v="1"/>
    <n v="22869722.756110534"/>
    <n v="1711329.3781818182"/>
    <n v="1801399.3454545455"/>
    <n v="1621259.4109090909"/>
    <n v="1441119.4763636363"/>
    <n v="1531189.4436363636"/>
    <n v="1621259.4109090909"/>
    <n v="2071609.2472727273"/>
    <n v="1891469.3127272727"/>
    <n v="1891469.3127272727"/>
    <n v="2071609.2472727273"/>
    <n v="1801399.3454545455"/>
    <n v="1891469.3127272727"/>
    <n v="21346582.243636362"/>
    <n v="229323.14290643705"/>
    <n v="243873.21618303508"/>
    <n v="320882.00013371761"/>
    <n v="327156.34490838333"/>
    <n v="427915.04880011524"/>
    <n v="399824.15529275546"/>
    <n v="351101.81328571512"/>
    <n v="397169.96520285355"/>
    <n v="344862.01666093356"/>
    <n v="362938.03944176924"/>
    <n v="445922.57186987507"/>
    <n v="529054.02177197509"/>
    <n v="4380022.3364575654"/>
    <n v="1940652.5210882551"/>
    <n v="2045272.5616375806"/>
    <n v="1942141.4110428086"/>
    <n v="1768275.8212720198"/>
    <n v="1959104.4924364788"/>
    <n v="2021083.5662018463"/>
    <n v="2422711.0605584425"/>
    <n v="2288639.2779301265"/>
    <n v="2236331.3293882064"/>
    <n v="2434547.2867144966"/>
    <n v="2247321.9173244205"/>
    <n v="2420523.3344992478"/>
    <n v="25726604.580093928"/>
    <n v="0"/>
    <n v="0"/>
    <n v="0"/>
    <n v="0"/>
    <n v="0"/>
    <n v="0"/>
    <n v="0"/>
    <n v="0"/>
    <n v="0"/>
    <n v="0"/>
    <n v="0"/>
    <n v="0"/>
    <n v="0"/>
    <n v="1992698"/>
    <n v="1962526"/>
    <n v="1964067"/>
    <n v="2041239"/>
    <n v="2041239"/>
    <n v="2041239"/>
    <n v="2041239"/>
    <n v="2041239"/>
    <n v="2041239"/>
    <n v="2041239"/>
    <n v="2041239"/>
    <n v="2041239"/>
    <n v="24290442"/>
    <n v="0"/>
    <n v="0"/>
    <n v="0"/>
    <n v="0"/>
    <n v="0"/>
    <n v="0"/>
    <n v="0"/>
    <n v="0"/>
    <n v="0"/>
    <n v="0"/>
    <n v="0"/>
    <n v="0"/>
    <n v="0"/>
    <n v="2034500"/>
    <n v="2034500"/>
    <n v="2041239"/>
    <n v="2041239"/>
    <n v="2041239"/>
    <n v="2041239"/>
    <n v="2041239"/>
    <n v="2041239"/>
    <n v="2041239"/>
    <n v="2041239"/>
    <n v="2041239"/>
    <n v="2041239"/>
    <n v="2448139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068424"/>
    <x v="375"/>
    <s v="LIPPO GROUP"/>
    <s v="PROFESSIONAL SERVICE (DIGITAL)"/>
    <x v="2"/>
    <x v="3"/>
    <s v="TREG 3"/>
    <x v="1"/>
    <n v="68136272.208142966"/>
    <n v="4156079"/>
    <n v="4374820"/>
    <n v="3937338"/>
    <n v="3499856"/>
    <n v="3718597"/>
    <n v="3937338"/>
    <n v="5031043"/>
    <n v="4593561"/>
    <n v="4593561"/>
    <n v="5031043"/>
    <n v="4374820"/>
    <n v="4593561"/>
    <n v="51841617"/>
    <n v="3945.5621916125542"/>
    <n v="7538.4012954545469"/>
    <n v="8292.2414250000002"/>
    <n v="8070.2773868560616"/>
    <n v="12959.003111586177"/>
    <n v="11663.102800427558"/>
    <n v="6587.4932483896391"/>
    <n v="14492.485146457208"/>
    <n v="12077.070955381005"/>
    <n v="14492.485146457208"/>
    <n v="15700.192241995306"/>
    <n v="15700.192241995306"/>
    <n v="131518.50719161259"/>
    <n v="4160024.5621916126"/>
    <n v="4382358.4012954542"/>
    <n v="3945630.2414250001"/>
    <n v="3507926.2773868563"/>
    <n v="3731556.003111586"/>
    <n v="3949001.1028004275"/>
    <n v="5037630.49324839"/>
    <n v="4608053.4851464573"/>
    <n v="4605638.0709553808"/>
    <n v="5045535.4851464573"/>
    <n v="4390520.1922419956"/>
    <n v="4609261.1922419956"/>
    <n v="51973135.507191613"/>
    <n v="0"/>
    <n v="0"/>
    <n v="0"/>
    <n v="0"/>
    <n v="0"/>
    <n v="0"/>
    <n v="0"/>
    <n v="0"/>
    <n v="0"/>
    <n v="0"/>
    <n v="0"/>
    <n v="0"/>
    <n v="0"/>
    <n v="1940000"/>
    <n v="1307824"/>
    <n v="800000"/>
    <n v="857600"/>
    <n v="857600"/>
    <n v="857600"/>
    <n v="857600"/>
    <n v="857600"/>
    <n v="857600"/>
    <n v="857600"/>
    <n v="857600"/>
    <n v="857600"/>
    <n v="11766224"/>
    <n v="0"/>
    <n v="0"/>
    <n v="0"/>
    <n v="0"/>
    <n v="0"/>
    <n v="0"/>
    <n v="0"/>
    <n v="0"/>
    <n v="0"/>
    <n v="0"/>
    <n v="0"/>
    <n v="0"/>
    <n v="0"/>
    <n v="2055200"/>
    <n v="1377767"/>
    <n v="857600"/>
    <n v="857600"/>
    <n v="857600"/>
    <n v="857600"/>
    <n v="857600"/>
    <n v="857600"/>
    <n v="857600"/>
    <n v="857600"/>
    <n v="857600"/>
    <n v="857600"/>
    <n v="12008967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067865"/>
    <x v="376"/>
    <s v="MEDCO GROUP"/>
    <s v="UTILITIES COMPANY"/>
    <x v="5"/>
    <x v="3"/>
    <s v="TREG 3"/>
    <x v="1"/>
    <n v="34529514.736156389"/>
    <n v="2421159.1527272724"/>
    <n v="2548588.5818181816"/>
    <n v="2293729.7236363636"/>
    <n v="2038870.8654545452"/>
    <n v="2166300.2945454544"/>
    <n v="2293729.7236363636"/>
    <n v="2930876.8690909087"/>
    <n v="2676018.0109090907"/>
    <n v="2676018.0109090907"/>
    <n v="2930876.8690909087"/>
    <n v="2548588.5818181816"/>
    <n v="2676018.0109090907"/>
    <n v="30200774.694545455"/>
    <n v="324442.40919302148"/>
    <n v="345027.60076141229"/>
    <n v="453978.29399422783"/>
    <n v="462855.1282683452"/>
    <n v="605406.79672832834"/>
    <n v="565664.28731386934"/>
    <n v="496732.76203497523"/>
    <n v="561909.18516277347"/>
    <n v="487904.80588471185"/>
    <n v="513478.44971897156"/>
    <n v="630883.52835822536"/>
    <n v="748496.46329410537"/>
    <n v="6196779.7107129674"/>
    <n v="2745601.5619202936"/>
    <n v="2893616.1825795937"/>
    <n v="2747708.0176305915"/>
    <n v="2501725.9937228905"/>
    <n v="2771707.0912737828"/>
    <n v="2859394.0109502329"/>
    <n v="3427609.6311258841"/>
    <n v="3237927.1960718641"/>
    <n v="3163922.8167938027"/>
    <n v="3444355.3188098804"/>
    <n v="3179472.1101764068"/>
    <n v="3424514.4742031964"/>
    <n v="36397554.405258417"/>
    <n v="0"/>
    <n v="0"/>
    <n v="0"/>
    <n v="0"/>
    <n v="0"/>
    <n v="0"/>
    <n v="0"/>
    <n v="0"/>
    <n v="0"/>
    <n v="0"/>
    <n v="0"/>
    <n v="0"/>
    <n v="0"/>
    <n v="1990001"/>
    <n v="2283463"/>
    <n v="2601993"/>
    <n v="2588064"/>
    <n v="2588064"/>
    <n v="2588064"/>
    <n v="2588064"/>
    <n v="2588064"/>
    <n v="2588064"/>
    <n v="2588064"/>
    <n v="2588064"/>
    <n v="2588064"/>
    <n v="30168033"/>
    <n v="0"/>
    <n v="0"/>
    <n v="0"/>
    <n v="0"/>
    <n v="0"/>
    <n v="0"/>
    <n v="0"/>
    <n v="0"/>
    <n v="0"/>
    <n v="0"/>
    <n v="0"/>
    <n v="0"/>
    <n v="0"/>
    <n v="2087015"/>
    <n v="2338242"/>
    <n v="2588064"/>
    <n v="2588064"/>
    <n v="2588064"/>
    <n v="2588064"/>
    <n v="2588064"/>
    <n v="2588064"/>
    <n v="2588064"/>
    <n v="2588064"/>
    <n v="2588064"/>
    <n v="2588064"/>
    <n v="30305897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2928279"/>
    <x v="377"/>
    <s v="BUKAN GROUP CONGLO"/>
    <s v="DISCRETE MANUFACTURING"/>
    <x v="4"/>
    <x v="2"/>
    <s v="TREG 3"/>
    <x v="1"/>
    <n v="214611513.42473531"/>
    <n v="20477812.691410162"/>
    <n v="20835464.32817876"/>
    <n v="22275705.534847535"/>
    <n v="20931388.266782481"/>
    <n v="21992306.536718551"/>
    <n v="21698926.67533309"/>
    <n v="22736934.474848375"/>
    <n v="22963551.151754834"/>
    <n v="22669618.281723235"/>
    <n v="23125695.43143478"/>
    <n v="22956963.724645816"/>
    <n v="21660328.055548236"/>
    <n v="264324695.15322584"/>
    <n v="2799134.6678899205"/>
    <n v="2848022.4622355774"/>
    <n v="3044890.611801242"/>
    <n v="2861134.4105707067"/>
    <n v="3006152.492039023"/>
    <n v="2966050.077135636"/>
    <n v="3107936.5012839613"/>
    <n v="3138912.9833042771"/>
    <n v="3098734.9770427519"/>
    <n v="3161076.6626625988"/>
    <n v="3138012.5406705388"/>
    <n v="2960773.9894791739"/>
    <n v="36130832.376115412"/>
    <n v="23276947.359300081"/>
    <n v="23683486.790414337"/>
    <n v="25320596.146648776"/>
    <n v="23792522.677353188"/>
    <n v="24998459.028757572"/>
    <n v="24664976.752468728"/>
    <n v="25844870.976132337"/>
    <n v="26102464.135059111"/>
    <n v="25768353.258765988"/>
    <n v="26286772.09409738"/>
    <n v="26094976.265316356"/>
    <n v="24621102.045027409"/>
    <n v="300455527.52934128"/>
    <n v="9777398.6261947434"/>
    <n v="10174119.323391797"/>
    <n v="10289034.949330807"/>
    <n v="9974899.4857750032"/>
    <n v="10488359.543305274"/>
    <n v="10423112.784169191"/>
    <n v="10763615.883973477"/>
    <n v="10914935.252995767"/>
    <n v="10745262.120155828"/>
    <n v="10927933.782276139"/>
    <n v="11129392.525234064"/>
    <n v="10851023.298882473"/>
    <n v="126459087.57568455"/>
    <n v="1973658"/>
    <n v="2245691"/>
    <n v="2236664"/>
    <n v="2215898"/>
    <n v="2215898"/>
    <n v="2215898"/>
    <n v="2215898"/>
    <n v="2215898"/>
    <n v="2215898"/>
    <n v="2215898"/>
    <n v="2215898"/>
    <n v="2215898"/>
    <n v="26399095"/>
    <n v="0"/>
    <n v="0"/>
    <n v="0"/>
    <n v="0"/>
    <n v="0"/>
    <n v="0"/>
    <n v="0"/>
    <n v="0"/>
    <n v="0"/>
    <n v="0"/>
    <n v="0"/>
    <n v="0"/>
    <n v="0"/>
    <n v="2093621"/>
    <n v="2188801"/>
    <n v="2215898"/>
    <n v="2215898"/>
    <n v="2215898"/>
    <n v="2215898"/>
    <n v="2215898"/>
    <n v="2215898"/>
    <n v="2215898"/>
    <n v="2215898"/>
    <n v="2215898"/>
    <n v="2215898"/>
    <n v="26441402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529040"/>
    <x v="378"/>
    <s v="SAMBU GROUP"/>
    <s v="AGRICULTURE"/>
    <x v="5"/>
    <x v="3"/>
    <s v="TREG 3"/>
    <x v="1"/>
    <n v="11033576.573433364"/>
    <n v="1822056.8181818184"/>
    <n v="1917954.5454545456"/>
    <n v="1726159.0909090911"/>
    <n v="1534363.6363636365"/>
    <n v="1630261.3636363638"/>
    <n v="1726159.0909090911"/>
    <n v="2205647.7272727275"/>
    <n v="2013852.2727272729"/>
    <n v="2013852.2727272729"/>
    <n v="2205647.7272727275"/>
    <n v="1917954.5454545456"/>
    <n v="2013852.2727272729"/>
    <n v="22727761.363636367"/>
    <n v="244160.94378247988"/>
    <n v="259652.44445830936"/>
    <n v="341643.89604333806"/>
    <n v="348324.20716406981"/>
    <n v="455602.25997944543"/>
    <n v="425693.81295781879"/>
    <n v="373819.00932064163"/>
    <n v="422867.88989957364"/>
    <n v="367175.48170450836"/>
    <n v="386421.06994329812"/>
    <n v="474774.91639856319"/>
    <n v="563285.18626863894"/>
    <n v="4663421.1179206856"/>
    <n v="2066217.7619642983"/>
    <n v="2177606.989912855"/>
    <n v="2067802.9869524292"/>
    <n v="1882687.8435277063"/>
    <n v="2085863.6236158093"/>
    <n v="2151852.9038669099"/>
    <n v="2579466.7365933694"/>
    <n v="2436720.1626268467"/>
    <n v="2381027.7544317814"/>
    <n v="2592068.7972160256"/>
    <n v="2392729.4618531088"/>
    <n v="2577137.4589959118"/>
    <n v="27391182.481557049"/>
    <n v="0"/>
    <n v="0"/>
    <n v="0"/>
    <n v="0"/>
    <n v="0"/>
    <n v="0"/>
    <n v="0"/>
    <n v="0"/>
    <n v="0"/>
    <n v="0"/>
    <n v="0"/>
    <n v="0"/>
    <n v="0"/>
    <n v="2175000"/>
    <n v="2175000"/>
    <n v="2175000"/>
    <n v="2175000"/>
    <n v="2175000"/>
    <n v="2175000"/>
    <n v="2175000"/>
    <n v="2175000"/>
    <n v="2175000"/>
    <n v="2175000"/>
    <n v="2175000"/>
    <n v="2175000"/>
    <n v="26100000"/>
    <n v="0"/>
    <n v="0"/>
    <n v="0"/>
    <n v="0"/>
    <n v="0"/>
    <n v="0"/>
    <n v="0"/>
    <n v="0"/>
    <n v="0"/>
    <n v="0"/>
    <n v="0"/>
    <n v="0"/>
    <n v="0"/>
    <n v="2175000"/>
    <n v="2175000"/>
    <n v="2175000"/>
    <n v="2175000"/>
    <n v="2175000"/>
    <n v="2175000"/>
    <n v="2175000"/>
    <n v="2175000"/>
    <n v="2175000"/>
    <n v="2175000"/>
    <n v="2175000"/>
    <n v="2175000"/>
    <n v="261000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3001065649"/>
    <x v="379"/>
    <s v="BUKAN GROUP CONGLO"/>
    <s v="PROFESSIONAL SERVICE (DIGITAL)"/>
    <x v="2"/>
    <x v="3"/>
    <s v="TREG 3"/>
    <x v="1"/>
    <n v="987460000"/>
    <n v="2377772.7272727275"/>
    <n v="2408181.8181818184"/>
    <n v="2347363.6363636362"/>
    <n v="2286545.4545454546"/>
    <n v="2316954.5454545454"/>
    <n v="2347363.6363636362"/>
    <n v="2499409.0909090908"/>
    <n v="2438590.9090909092"/>
    <n v="2438590.9090909092"/>
    <n v="2499409.0909090908"/>
    <n v="2408181.8181818184"/>
    <n v="2438590.9090909092"/>
    <n v="28806954.545454551"/>
    <n v="2710767.0970723601"/>
    <n v="5179198.6043677339"/>
    <n v="5258878.5828964682"/>
    <n v="5576270.4973692596"/>
    <n v="8954203.587121794"/>
    <n v="8058783.2284096144"/>
    <n v="4551720.1567869112"/>
    <n v="10013784.344931206"/>
    <n v="8344820.2874426702"/>
    <n v="10013784.344931206"/>
    <n v="10848266.373675475"/>
    <n v="10848266.373675475"/>
    <n v="90358743.478680179"/>
    <n v="5088539.8243450876"/>
    <n v="7587380.4225495523"/>
    <n v="7606242.219260104"/>
    <n v="7862815.9519147146"/>
    <n v="11271158.132576339"/>
    <n v="10406146.864773251"/>
    <n v="7051129.247696002"/>
    <n v="12452375.254022114"/>
    <n v="10783411.196533579"/>
    <n v="12513193.435840297"/>
    <n v="13256448.191857293"/>
    <n v="13286857.282766383"/>
    <n v="119165698.02413473"/>
    <n v="0"/>
    <n v="0"/>
    <n v="0"/>
    <n v="0"/>
    <n v="0"/>
    <n v="0"/>
    <n v="0"/>
    <n v="0"/>
    <n v="0"/>
    <n v="0"/>
    <n v="0"/>
    <n v="0"/>
    <n v="0"/>
    <n v="137652040"/>
    <n v="73143440"/>
    <n v="43612930"/>
    <n v="18176733.5"/>
    <n v="18176733.5"/>
    <n v="18176733.5"/>
    <n v="18176733.5"/>
    <n v="18176733.5"/>
    <n v="18176733.5"/>
    <n v="18176733.5"/>
    <n v="18176733.5"/>
    <n v="18176733.5"/>
    <n v="417999011.5"/>
    <n v="1800000"/>
    <n v="22231440"/>
    <n v="18723930"/>
    <n v="17787733.5"/>
    <n v="17787733.5"/>
    <n v="17787733.5"/>
    <n v="17787733.5"/>
    <n v="17787733.5"/>
    <n v="17787733.5"/>
    <n v="17787733.5"/>
    <n v="17787733.5"/>
    <n v="17787733.5"/>
    <n v="202844971.5"/>
    <n v="389000"/>
    <n v="389000"/>
    <n v="389000"/>
    <n v="389000"/>
    <n v="389000"/>
    <n v="389000"/>
    <n v="389000"/>
    <n v="389000"/>
    <n v="389000"/>
    <n v="389000"/>
    <n v="389000"/>
    <n v="389000"/>
    <n v="4668000"/>
    <m/>
    <n v="50523000"/>
    <n v="24500000"/>
    <n v="0"/>
    <m/>
    <m/>
    <m/>
    <m/>
    <m/>
    <m/>
    <m/>
    <m/>
    <n v="75023000"/>
    <m/>
    <m/>
    <m/>
    <m/>
    <m/>
    <m/>
    <m/>
    <m/>
    <m/>
    <m/>
    <m/>
    <m/>
    <m/>
    <s v="NON KAWASAN"/>
  </r>
  <r>
    <n v="10001080"/>
    <x v="380"/>
    <s v="DEXA GROUP"/>
    <s v="HEALTHCARE SERVICE"/>
    <x v="3"/>
    <x v="3"/>
    <s v="TREG 3"/>
    <x v="1"/>
    <n v="17699040.67808466"/>
    <n v="3086766.7115000002"/>
    <n v="3002824.213"/>
    <n v="3012756.8715000004"/>
    <n v="2972245.4989999998"/>
    <n v="2896579.4525000006"/>
    <n v="2882070.8339999998"/>
    <n v="3000536.233"/>
    <n v="3063200.9024999999"/>
    <n v="3045623.5655"/>
    <n v="3053268.2439999999"/>
    <n v="3055556.2239999999"/>
    <n v="3028046.2285000002"/>
    <n v="36099474.978999995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3086766.7115000002"/>
    <n v="3693683.4373182375"/>
    <n v="3696486.1017012638"/>
    <n v="3509732.3624314228"/>
    <n v="3482811.1162216277"/>
    <n v="3453624.3738549436"/>
    <n v="3710901.9602849241"/>
    <n v="3661470.041421344"/>
    <n v="3761233.9793164819"/>
    <n v="3773988.7527169567"/>
    <n v="3667516.5227769469"/>
    <n v="3651135.6819758271"/>
    <n v="43149351.04151997"/>
    <n v="0"/>
    <n v="0"/>
    <n v="0"/>
    <n v="0"/>
    <n v="0"/>
    <n v="0"/>
    <n v="0"/>
    <n v="0"/>
    <n v="0"/>
    <n v="0"/>
    <n v="0"/>
    <n v="0"/>
    <n v="0"/>
    <n v="1855600"/>
    <n v="1855600"/>
    <n v="1855600"/>
    <n v="2279798"/>
    <n v="2279798"/>
    <n v="2279798"/>
    <n v="2279798"/>
    <n v="2279798"/>
    <n v="2279798"/>
    <n v="2279798"/>
    <n v="2279798"/>
    <n v="2279798"/>
    <n v="26084982"/>
    <n v="0"/>
    <n v="0"/>
    <n v="0"/>
    <n v="0"/>
    <n v="0"/>
    <n v="0"/>
    <n v="0"/>
    <n v="0"/>
    <n v="0"/>
    <n v="0"/>
    <n v="0"/>
    <n v="0"/>
    <n v="0"/>
    <n v="2212960"/>
    <n v="2206417"/>
    <n v="2279798"/>
    <n v="2279798"/>
    <n v="2279798"/>
    <n v="2279798"/>
    <n v="2279798"/>
    <n v="2279798"/>
    <n v="2279798"/>
    <n v="2279798"/>
    <n v="2279798"/>
    <n v="2279798"/>
    <n v="27217357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468690"/>
    <x v="381"/>
    <s v="MAP"/>
    <s v="DISCRETE MANUFACTURING"/>
    <x v="6"/>
    <x v="3"/>
    <s v="TREG 3"/>
    <x v="1"/>
    <n v="35199901.465105385"/>
    <n v="2537130"/>
    <n v="2537130"/>
    <n v="2435644.7999999998"/>
    <n v="2561486.4479999999"/>
    <n v="2435888.36448"/>
    <n v="2434632.3836448002"/>
    <n v="2942045.8238364481"/>
    <n v="2566550.4582383647"/>
    <n v="2689652.0045823837"/>
    <n v="2944596.0200458239"/>
    <n v="2566575.9602004583"/>
    <n v="2816508.7596020047"/>
    <n v="31467841.022630282"/>
    <n v="48772.819314940374"/>
    <n v="285319.78325329494"/>
    <n v="260692.36852566866"/>
    <n v="179944.25372458104"/>
    <n v="243143.27779282216"/>
    <n v="351521.14748327876"/>
    <n v="413688.05598678306"/>
    <n v="457034.67787164223"/>
    <n v="374376.50986354612"/>
    <n v="460623.38644794474"/>
    <n v="620117.49090631958"/>
    <n v="388322.95141262352"/>
    <n v="4083556.7225834457"/>
    <n v="2585902.8193149404"/>
    <n v="2822449.7832532949"/>
    <n v="2696337.1685256683"/>
    <n v="2741430.701724581"/>
    <n v="2679031.6422728221"/>
    <n v="2786153.5311280787"/>
    <n v="3355733.8798232311"/>
    <n v="3023585.1361100068"/>
    <n v="3064028.5144459298"/>
    <n v="3405219.4064937686"/>
    <n v="3186693.4511067779"/>
    <n v="3204831.7110146284"/>
    <n v="35551397.745213732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2223120"/>
    <n v="1305439"/>
    <n v="1277711"/>
    <n v="1273460"/>
    <n v="1273460"/>
    <n v="1273460"/>
    <n v="1273460"/>
    <n v="1273460"/>
    <n v="1273460"/>
    <n v="1273460"/>
    <n v="1273460"/>
    <n v="1273460"/>
    <n v="16267410"/>
    <n v="0"/>
    <n v="0"/>
    <n v="0"/>
    <n v="0"/>
    <n v="0"/>
    <n v="0"/>
    <n v="0"/>
    <n v="0"/>
    <n v="0"/>
    <n v="0"/>
    <n v="0"/>
    <n v="0"/>
    <n v="0"/>
    <n v="2219264"/>
    <n v="1290500"/>
    <n v="1273460"/>
    <n v="1273460"/>
    <n v="1273460"/>
    <n v="1273460"/>
    <n v="1273460"/>
    <n v="1273460"/>
    <n v="1273460"/>
    <n v="1273460"/>
    <n v="1273460"/>
    <n v="1273460"/>
    <n v="16244364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279998"/>
    <x v="382"/>
    <s v="JAPFA GROUP"/>
    <s v="AGRICULTURE"/>
    <x v="5"/>
    <x v="3"/>
    <s v="TREG 3"/>
    <x v="1"/>
    <n v="17959989.935719024"/>
    <n v="1647652.0527272725"/>
    <n v="1734370.5818181816"/>
    <n v="1560933.5236363634"/>
    <n v="1387496.4654545453"/>
    <n v="1474214.9945454544"/>
    <n v="1560933.5236363634"/>
    <n v="1994526.169090909"/>
    <n v="1821089.1109090908"/>
    <n v="1821089.1109090908"/>
    <n v="1994526.169090909"/>
    <n v="1734370.5818181816"/>
    <n v="1821089.1109090908"/>
    <n v="20552291.394545451"/>
    <n v="220790.1950173364"/>
    <n v="234798.87061606266"/>
    <n v="308942.21354702971"/>
    <n v="314983.09450150729"/>
    <n v="411992.6400711232"/>
    <n v="384946.98834537627"/>
    <n v="338037.56936089636"/>
    <n v="382391.55874444137"/>
    <n v="332029.95104469312"/>
    <n v="349433.37812290486"/>
    <n v="429330.11626284622"/>
    <n v="509368.30518408917"/>
    <n v="4217044.8808183065"/>
    <n v="1868442.2477446089"/>
    <n v="1969169.4524342441"/>
    <n v="1869875.7371833932"/>
    <n v="1702479.5599560526"/>
    <n v="1886207.6346165775"/>
    <n v="1945880.5119817397"/>
    <n v="2332563.7384518054"/>
    <n v="2203480.6696535321"/>
    <n v="2153119.061953784"/>
    <n v="2343959.5472138138"/>
    <n v="2163700.6980810277"/>
    <n v="2330457.41609318"/>
    <n v="24769336.275363758"/>
    <n v="0"/>
    <n v="0"/>
    <n v="0"/>
    <n v="0"/>
    <n v="0"/>
    <n v="0"/>
    <n v="0"/>
    <n v="0"/>
    <n v="0"/>
    <n v="0"/>
    <n v="0"/>
    <n v="0"/>
    <n v="0"/>
    <n v="1957312"/>
    <n v="1961619"/>
    <n v="1953812"/>
    <n v="2218550"/>
    <n v="2218550"/>
    <n v="2218550"/>
    <n v="2218550"/>
    <n v="2218550"/>
    <n v="2218550"/>
    <n v="2218550"/>
    <n v="2218550"/>
    <n v="2218550"/>
    <n v="25839693"/>
    <n v="0"/>
    <n v="0"/>
    <n v="0"/>
    <n v="0"/>
    <n v="0"/>
    <n v="0"/>
    <n v="0"/>
    <n v="0"/>
    <n v="0"/>
    <n v="0"/>
    <n v="0"/>
    <n v="0"/>
    <n v="0"/>
    <n v="2221800"/>
    <n v="2226107"/>
    <n v="2218550"/>
    <n v="2218550"/>
    <n v="2218550"/>
    <n v="2218550"/>
    <n v="2218550"/>
    <n v="2218550"/>
    <n v="2218550"/>
    <n v="2218550"/>
    <n v="2218550"/>
    <n v="2218550"/>
    <n v="26633407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073004"/>
    <x v="383"/>
    <s v="ASTRA GROUP"/>
    <s v="INSURANCE"/>
    <x v="6"/>
    <x v="3"/>
    <s v="TREG 3"/>
    <x v="1"/>
    <n v="22869722.756110534"/>
    <n v="2200973"/>
    <n v="2200973"/>
    <n v="2112934.08"/>
    <n v="2222102.3407999999"/>
    <n v="2113145.373408"/>
    <n v="2112055.8037340799"/>
    <n v="2552239.5080373404"/>
    <n v="2226495.3950803736"/>
    <n v="2333286.6039508036"/>
    <n v="2554451.8160395077"/>
    <n v="2226517.5181603949"/>
    <n v="2443335.4751816043"/>
    <n v="27298509.914392103"/>
    <n v="116719.98180662667"/>
    <n v="682808.99849875667"/>
    <n v="623872.24972499348"/>
    <n v="430631.04237048532"/>
    <n v="581874.8917737538"/>
    <n v="841237.85573995765"/>
    <n v="990011.7123966408"/>
    <n v="1093746.0666710853"/>
    <n v="895933.84253503487"/>
    <n v="1102334.3337759767"/>
    <n v="1484025.3910518705"/>
    <n v="929309.57161405601"/>
    <n v="9772505.9379592389"/>
    <n v="2317692.9818066265"/>
    <n v="2883781.9984987564"/>
    <n v="2736806.3297249936"/>
    <n v="2652733.383170485"/>
    <n v="2695020.2651817538"/>
    <n v="2953293.6594740376"/>
    <n v="3542251.2204339812"/>
    <n v="3320241.4617514592"/>
    <n v="3229220.4464858384"/>
    <n v="3656786.1498154844"/>
    <n v="3710542.9092122652"/>
    <n v="3372645.0467956602"/>
    <n v="37071015.852351345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2172586"/>
    <n v="2292654"/>
    <n v="2106855"/>
    <n v="2229655"/>
    <n v="2229655"/>
    <n v="2229655"/>
    <n v="2229655"/>
    <n v="2229655"/>
    <n v="2229655"/>
    <n v="2229655"/>
    <n v="2229655"/>
    <n v="2229655"/>
    <n v="26638990"/>
    <n v="0"/>
    <n v="0"/>
    <n v="0"/>
    <n v="0"/>
    <n v="0"/>
    <n v="0"/>
    <n v="0"/>
    <n v="0"/>
    <n v="0"/>
    <n v="0"/>
    <n v="0"/>
    <n v="0"/>
    <n v="0"/>
    <n v="2295386"/>
    <n v="2415454"/>
    <n v="2229655"/>
    <n v="2229655"/>
    <n v="2229655"/>
    <n v="2229655"/>
    <n v="2229655"/>
    <n v="2229655"/>
    <n v="2229655"/>
    <n v="2229655"/>
    <n v="2229655"/>
    <n v="2229655"/>
    <n v="2700739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065872"/>
    <x v="384"/>
    <s v="SALIM GROUP"/>
    <s v="LOGISTIC"/>
    <x v="6"/>
    <x v="1"/>
    <s v="TREG 3"/>
    <x v="1"/>
    <n v="0"/>
    <n v="4679100"/>
    <n v="4679100"/>
    <n v="4491936"/>
    <n v="4724019.3600000003"/>
    <n v="4492385.1935999999"/>
    <n v="4490068.8519360004"/>
    <n v="5425865.6885193596"/>
    <n v="4733358.6568851937"/>
    <n v="4960388.586568852"/>
    <n v="5430568.8858656883"/>
    <n v="4733405.6888586571"/>
    <n v="5194344.0568885868"/>
    <n v="58034540.969122343"/>
    <n v="89949.233526282711"/>
    <n v="526200.78506836202"/>
    <n v="480781.69489480526"/>
    <n v="331862.04790558142"/>
    <n v="448416.79816185805"/>
    <n v="648292.59879825264"/>
    <n v="762943.87073888921"/>
    <n v="842885.8439375211"/>
    <n v="690443.58282883407"/>
    <n v="849504.31689687946"/>
    <n v="1143651.193159106"/>
    <n v="716164.29664810561"/>
    <n v="7531096.2625644784"/>
    <n v="4769049.2335262829"/>
    <n v="5205300.785068362"/>
    <n v="4972717.6948948056"/>
    <n v="5055881.4079055814"/>
    <n v="4940801.9917618576"/>
    <n v="5138361.450734253"/>
    <n v="6188809.5592582487"/>
    <n v="5576244.5008227145"/>
    <n v="5650832.1693976857"/>
    <n v="6280073.2027625674"/>
    <n v="5877056.8820177633"/>
    <n v="5910508.3535366924"/>
    <n v="65565637.231686823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2299000"/>
    <n v="2297300"/>
    <n v="2297050"/>
    <n v="2297050"/>
    <n v="2297050"/>
    <n v="2297050"/>
    <n v="2297050"/>
    <n v="2297050"/>
    <n v="2297050"/>
    <n v="2297050"/>
    <n v="2297050"/>
    <n v="2297050"/>
    <n v="27566800"/>
    <n v="0"/>
    <n v="0"/>
    <n v="0"/>
    <n v="0"/>
    <n v="0"/>
    <n v="0"/>
    <n v="0"/>
    <n v="0"/>
    <n v="0"/>
    <n v="0"/>
    <n v="0"/>
    <n v="0"/>
    <n v="0"/>
    <n v="2296800"/>
    <n v="2297300"/>
    <n v="2297050"/>
    <n v="2297050"/>
    <n v="2297050"/>
    <n v="2297050"/>
    <n v="2297050"/>
    <n v="2297050"/>
    <n v="2297050"/>
    <n v="2297050"/>
    <n v="2297050"/>
    <n v="2297050"/>
    <n v="275646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261503"/>
    <x v="385"/>
    <s v="SINAR MAS GROUP"/>
    <s v="MULTIFINANCE"/>
    <x v="6"/>
    <x v="6"/>
    <s v="TREG 3"/>
    <x v="1"/>
    <n v="0"/>
    <n v="4608454"/>
    <n v="4608454"/>
    <n v="4424115.84"/>
    <n v="4652695.1584000001"/>
    <n v="4424558.251584"/>
    <n v="4422276.8825158402"/>
    <n v="5343944.8688251581"/>
    <n v="4661893.4486882519"/>
    <n v="4885495.6344868829"/>
    <n v="5348577.0563448686"/>
    <n v="4661939.7705634488"/>
    <n v="5115918.7977056345"/>
    <n v="57158323.709114082"/>
    <n v="88591.161770667779"/>
    <n v="518256.09898301651"/>
    <n v="473522.75543688831"/>
    <n v="326851.52745585004"/>
    <n v="441646.51047342585"/>
    <n v="638504.54576781904"/>
    <n v="751424.78957109619"/>
    <n v="830159.78265846928"/>
    <n v="680019.12569978647"/>
    <n v="836678.32857188152"/>
    <n v="1126384.1156886693"/>
    <n v="705351.5029696197"/>
    <n v="7417390.2450471912"/>
    <n v="4697045.1617706679"/>
    <n v="5126710.0989830168"/>
    <n v="4897638.5954368878"/>
    <n v="4979546.6858558506"/>
    <n v="4866204.7620574255"/>
    <n v="5060781.4282836597"/>
    <n v="6095369.6583962543"/>
    <n v="5492053.2313467208"/>
    <n v="5565514.7601866694"/>
    <n v="6185255.3849167498"/>
    <n v="5788323.8862521183"/>
    <n v="5821270.3006752543"/>
    <n v="64575713.954161271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2252789"/>
    <n v="2244878"/>
    <n v="2258262"/>
    <n v="2367550"/>
    <n v="2367550"/>
    <n v="2367550"/>
    <n v="2367550"/>
    <n v="2367550"/>
    <n v="2367550"/>
    <n v="2367550"/>
    <n v="2367550"/>
    <n v="2367550"/>
    <n v="28063879"/>
    <n v="0"/>
    <n v="0"/>
    <n v="0"/>
    <n v="0"/>
    <n v="0"/>
    <n v="0"/>
    <n v="0"/>
    <n v="0"/>
    <n v="0"/>
    <n v="0"/>
    <n v="0"/>
    <n v="0"/>
    <n v="0"/>
    <n v="2392320"/>
    <n v="2391210"/>
    <n v="2367550"/>
    <n v="2367550"/>
    <n v="2367550"/>
    <n v="2367550"/>
    <n v="2367550"/>
    <n v="2367550"/>
    <n v="2367550"/>
    <n v="2367550"/>
    <n v="2367550"/>
    <n v="2367550"/>
    <n v="2845903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309189"/>
    <x v="386"/>
    <s v="TAN CORP"/>
    <s v="PROCESS MANUFACTURING"/>
    <x v="4"/>
    <x v="7"/>
    <s v="TREG 3"/>
    <x v="1"/>
    <n v="0"/>
    <n v="4580001.11403058"/>
    <n v="4659992.3181459568"/>
    <n v="4982111.9912975086"/>
    <n v="4681446.3548776982"/>
    <n v="4918727.891310581"/>
    <n v="4853111.5038463492"/>
    <n v="5085268.95883404"/>
    <n v="5135953.3091760511"/>
    <n v="5070213.2375931311"/>
    <n v="5172217.9724366609"/>
    <n v="5134479.9866121346"/>
    <n v="4844478.6618393101"/>
    <n v="59118003.299999997"/>
    <n v="926770.42634383251"/>
    <n v="942956.77226297639"/>
    <n v="1008138.194578763"/>
    <n v="947298.03032681451"/>
    <n v="995312.32229057711"/>
    <n v="982034.74312163831"/>
    <n v="1029012.1691486152"/>
    <n v="1039268.2271289343"/>
    <n v="1025965.6202841166"/>
    <n v="1046606.4387569386"/>
    <n v="1038970.0979916904"/>
    <n v="980287.87396850367"/>
    <n v="11962620.9162034"/>
    <n v="5506771.5403744122"/>
    <n v="5602949.0904089333"/>
    <n v="5990250.1858762717"/>
    <n v="5628744.3852045126"/>
    <n v="5914040.213601158"/>
    <n v="5835146.2469679872"/>
    <n v="6114281.1279826555"/>
    <n v="6175221.5363049852"/>
    <n v="6096178.857877248"/>
    <n v="6218824.4111935999"/>
    <n v="6173450.0846038247"/>
    <n v="5824766.5358078135"/>
    <n v="71080624.216203406"/>
    <n v="4941582.2328302255"/>
    <n v="5142088.3207596643"/>
    <n v="5200167.6767443335"/>
    <n v="5041400.8835760169"/>
    <n v="5300908.0587014994"/>
    <n v="5267931.7796293944"/>
    <n v="5440025.0052966522"/>
    <n v="5516503.1293899361"/>
    <n v="5430748.8535660813"/>
    <n v="5523072.6990475263"/>
    <n v="5624891.6984470263"/>
    <n v="5484201.4723760169"/>
    <n v="63913521.810364373"/>
    <n v="2860425"/>
    <n v="3153941"/>
    <n v="2720975"/>
    <n v="1831886"/>
    <n v="1831886"/>
    <n v="1831886"/>
    <n v="1831886"/>
    <n v="1831886"/>
    <n v="1831886"/>
    <n v="1831886"/>
    <n v="1831886"/>
    <n v="1831886"/>
    <n v="25222315"/>
    <n v="0"/>
    <n v="0"/>
    <n v="0"/>
    <n v="0"/>
    <n v="0"/>
    <n v="0"/>
    <n v="0"/>
    <n v="0"/>
    <n v="0"/>
    <n v="0"/>
    <n v="0"/>
    <n v="0"/>
    <n v="0"/>
    <n v="2399431"/>
    <n v="2356988"/>
    <n v="1831886"/>
    <n v="1831886"/>
    <n v="1831886"/>
    <n v="1831886"/>
    <n v="1831886"/>
    <n v="1831886"/>
    <n v="1831886"/>
    <n v="1831886"/>
    <n v="1831886"/>
    <n v="1831886"/>
    <n v="23075279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608727"/>
    <x v="387"/>
    <s v="OTSUKA GROUP"/>
    <s v="PHARMACY COMPANY"/>
    <x v="3"/>
    <x v="3"/>
    <s v="TREG 3"/>
    <x v="1"/>
    <n v="7544227.2727272725"/>
    <n v="2503824.9"/>
    <n v="2395246.1549999998"/>
    <n v="2416084.5"/>
    <n v="2395246.1549999998"/>
    <n v="2332731.12"/>
    <n v="2270216.085"/>
    <n v="2374407.81"/>
    <n v="2457761.19"/>
    <n v="2436922.8450000002"/>
    <n v="2436922.8450000002"/>
    <n v="2457761.19"/>
    <n v="2416084.5"/>
    <n v="28893209.294999998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2503824.9"/>
    <n v="3086105.3793182373"/>
    <n v="3099813.7302012634"/>
    <n v="2932733.0184314228"/>
    <n v="2918962.7837216272"/>
    <n v="2841769.6248549437"/>
    <n v="3084773.5372849242"/>
    <n v="3056030.3289213441"/>
    <n v="3152533.258816482"/>
    <n v="3157643.3537169574"/>
    <n v="3069721.4887769469"/>
    <n v="3039173.9534758269"/>
    <n v="35943085.357519977"/>
    <n v="0"/>
    <n v="0"/>
    <n v="0"/>
    <n v="0"/>
    <n v="0"/>
    <n v="0"/>
    <n v="0"/>
    <n v="0"/>
    <n v="0"/>
    <n v="0"/>
    <n v="0"/>
    <n v="0"/>
    <n v="0"/>
    <n v="2292000"/>
    <n v="2292000"/>
    <n v="2292000"/>
    <n v="2453370"/>
    <n v="2453370"/>
    <n v="2453370"/>
    <n v="2453370"/>
    <n v="2453370"/>
    <n v="2453370"/>
    <n v="2453370"/>
    <n v="2453370"/>
    <n v="2453370"/>
    <n v="28956330"/>
    <n v="0"/>
    <n v="0"/>
    <n v="0"/>
    <n v="0"/>
    <n v="0"/>
    <n v="0"/>
    <n v="0"/>
    <n v="0"/>
    <n v="0"/>
    <n v="0"/>
    <n v="0"/>
    <n v="0"/>
    <n v="0"/>
    <n v="2443500"/>
    <n v="2443500"/>
    <n v="2453370"/>
    <n v="2453370"/>
    <n v="2453370"/>
    <n v="2453370"/>
    <n v="2453370"/>
    <n v="2453370"/>
    <n v="2453370"/>
    <n v="2453370"/>
    <n v="2453370"/>
    <n v="2453370"/>
    <n v="294207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001707"/>
    <x v="388"/>
    <s v="BUKAN GROUP CONGLO"/>
    <s v="DISTRIBUTOR"/>
    <x v="2"/>
    <x v="6"/>
    <s v="TREG 3"/>
    <x v="1"/>
    <n v="66307406.072068423"/>
    <n v="2259294.3181818184"/>
    <n v="2378204.5454545454"/>
    <n v="2140384.0909090908"/>
    <n v="1902563.6363636365"/>
    <n v="2021473.8636363638"/>
    <n v="2140384.0909090908"/>
    <n v="2734935.2272727275"/>
    <n v="2497114.7727272729"/>
    <n v="2497114.7727272729"/>
    <n v="2734935.2272727275"/>
    <n v="2378204.5454545454"/>
    <n v="2497114.7727272729"/>
    <n v="28181723.863636363"/>
    <n v="3945.5621916125542"/>
    <n v="7538.4012954545469"/>
    <n v="8292.2414250000002"/>
    <n v="8070.2773868560616"/>
    <n v="12959.003111586177"/>
    <n v="11663.102800427558"/>
    <n v="6587.4932483896391"/>
    <n v="14492.485146457208"/>
    <n v="12077.070955381005"/>
    <n v="14492.485146457208"/>
    <n v="15700.192241995306"/>
    <n v="15700.192241995306"/>
    <n v="131518.50719161259"/>
    <n v="2263239.8803734309"/>
    <n v="2385742.9467500001"/>
    <n v="2148676.332334091"/>
    <n v="1910633.9137504925"/>
    <n v="2034432.86674795"/>
    <n v="2152047.1937095183"/>
    <n v="2741522.7205211171"/>
    <n v="2511607.2578737303"/>
    <n v="2509191.8436826537"/>
    <n v="2749427.7124191849"/>
    <n v="2393904.7376965405"/>
    <n v="2512814.9649692681"/>
    <n v="28313242.37082798"/>
    <n v="0"/>
    <n v="0"/>
    <n v="0"/>
    <n v="0"/>
    <n v="0"/>
    <n v="0"/>
    <n v="0"/>
    <n v="0"/>
    <n v="0"/>
    <n v="0"/>
    <n v="0"/>
    <n v="0"/>
    <n v="0"/>
    <n v="2499636"/>
    <n v="2494656"/>
    <n v="2525561"/>
    <n v="2706271"/>
    <n v="2706271"/>
    <n v="2706271"/>
    <n v="2706271"/>
    <n v="2706271"/>
    <n v="2706271"/>
    <n v="2706271"/>
    <n v="2706271"/>
    <n v="2706271"/>
    <n v="31876292"/>
    <n v="0"/>
    <n v="0"/>
    <n v="0"/>
    <n v="0"/>
    <n v="0"/>
    <n v="0"/>
    <n v="0"/>
    <n v="0"/>
    <n v="0"/>
    <n v="0"/>
    <n v="0"/>
    <n v="0"/>
    <n v="0"/>
    <n v="2690586"/>
    <n v="2676084"/>
    <n v="2706271"/>
    <n v="2706271"/>
    <n v="2706271"/>
    <n v="2706271"/>
    <n v="2706271"/>
    <n v="2706271"/>
    <n v="2706271"/>
    <n v="2706271"/>
    <n v="2706271"/>
    <n v="2706271"/>
    <n v="3242938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4662926"/>
    <x v="389"/>
    <s v="GOBEL GROUP"/>
    <s v="DISCRETE MANUFACTURING"/>
    <x v="4"/>
    <x v="2"/>
    <s v="TREG 3"/>
    <x v="1"/>
    <n v="42999332.806047186"/>
    <n v="3531627.8080372713"/>
    <n v="3593308.8325214856"/>
    <n v="3841694.5352526275"/>
    <n v="3609851.9884793223"/>
    <n v="3792819.2086909157"/>
    <n v="3742222.570641696"/>
    <n v="3921238.6240146942"/>
    <n v="3960321.2042681784"/>
    <n v="3909629.193693473"/>
    <n v="3988284.7986061652"/>
    <n v="3959185.1287940932"/>
    <n v="3735565.8070000773"/>
    <n v="45585749.700000003"/>
    <n v="803298.29432244634"/>
    <n v="817328.15943095752"/>
    <n v="873825.56577822997"/>
    <n v="821091.03867134545"/>
    <n v="862708.46380838915"/>
    <n v="851199.83513837727"/>
    <n v="891918.53431828506"/>
    <n v="900808.19420370518"/>
    <n v="889277.87225478305"/>
    <n v="907168.74770928931"/>
    <n v="900549.78433149913"/>
    <n v="849685.69855047006"/>
    <n v="10368860.188517779"/>
    <n v="4334926.1023597177"/>
    <n v="4410636.9919524435"/>
    <n v="4715520.1010308573"/>
    <n v="4430943.0271506682"/>
    <n v="4655527.6724993046"/>
    <n v="4593422.4057800733"/>
    <n v="4813157.1583329793"/>
    <n v="4861129.3984718835"/>
    <n v="4798907.0659482563"/>
    <n v="4895453.5463154549"/>
    <n v="4859734.9131255923"/>
    <n v="4585251.5055505475"/>
    <n v="55954609.888517775"/>
    <n v="0"/>
    <n v="0"/>
    <n v="0"/>
    <n v="0"/>
    <n v="0"/>
    <n v="0"/>
    <n v="0"/>
    <n v="0"/>
    <n v="0"/>
    <n v="0"/>
    <n v="0"/>
    <n v="0"/>
    <n v="0"/>
    <n v="3714820"/>
    <n v="3696436"/>
    <n v="4488223"/>
    <n v="3683112"/>
    <n v="3683112"/>
    <n v="3683112"/>
    <n v="3683112"/>
    <n v="3683112"/>
    <n v="3683112"/>
    <n v="3683112"/>
    <n v="3683112"/>
    <n v="3683112"/>
    <n v="45047487"/>
    <n v="0"/>
    <n v="0"/>
    <n v="0"/>
    <n v="0"/>
    <n v="0"/>
    <n v="0"/>
    <n v="0"/>
    <n v="0"/>
    <n v="0"/>
    <n v="0"/>
    <n v="0"/>
    <n v="0"/>
    <n v="0"/>
    <n v="2710531"/>
    <n v="2859357"/>
    <n v="3683112"/>
    <n v="3683112"/>
    <n v="3683112"/>
    <n v="3683112"/>
    <n v="3683112"/>
    <n v="3683112"/>
    <n v="3683112"/>
    <n v="3683112"/>
    <n v="3683112"/>
    <n v="3683112"/>
    <n v="42401008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2940428"/>
    <x v="390"/>
    <s v="MIWON GROUP"/>
    <s v="PROCESS MANUFACTURING"/>
    <x v="4"/>
    <x v="3"/>
    <s v="TREG 3"/>
    <x v="1"/>
    <n v="49913175.471069165"/>
    <n v="2601473.8974369252"/>
    <n v="2646909.482352661"/>
    <n v="2829875.7962663309"/>
    <n v="2659095.5310375188"/>
    <n v="2793873.1671133842"/>
    <n v="2756602.5824601669"/>
    <n v="2888469.7030588267"/>
    <n v="2917258.7821748471"/>
    <n v="2879917.9440438938"/>
    <n v="2937857.3742980687"/>
    <n v="2916421.9242577627"/>
    <n v="2751699.0654996121"/>
    <n v="33579455.25"/>
    <n v="693749.44774909841"/>
    <n v="705866.0067407164"/>
    <n v="754658.64669737942"/>
    <n v="709115.72781371768"/>
    <n v="745057.62624624954"/>
    <n v="735118.47308160295"/>
    <n v="770284.20823724568"/>
    <n v="777961.55136093474"/>
    <n v="768003.66331240966"/>
    <n v="783454.69197017688"/>
    <n v="777738.38182677422"/>
    <n v="733810.82506454433"/>
    <n v="8954819.2501008492"/>
    <n v="3295223.3451860235"/>
    <n v="3352775.4890933773"/>
    <n v="3584534.4429637101"/>
    <n v="3368211.2588512367"/>
    <n v="3538930.7933596335"/>
    <n v="3491721.0555417696"/>
    <n v="3658753.9112960724"/>
    <n v="3695220.3335357821"/>
    <n v="3647921.6073563034"/>
    <n v="3721312.0662682457"/>
    <n v="3694160.3060845369"/>
    <n v="3485509.8905641567"/>
    <n v="42534274.500100851"/>
    <n v="9777398.6261947434"/>
    <n v="10174119.323391797"/>
    <n v="10289034.949330807"/>
    <n v="9974899.4857750032"/>
    <n v="10488359.543305274"/>
    <n v="10423112.784169191"/>
    <n v="10763615.883973477"/>
    <n v="10914935.252995767"/>
    <n v="10745262.120155828"/>
    <n v="10927933.782276139"/>
    <n v="11129392.525234064"/>
    <n v="10851023.298882473"/>
    <n v="126459087.57568455"/>
    <n v="2710600"/>
    <n v="2165322"/>
    <n v="1927813"/>
    <n v="1942857"/>
    <n v="1942857"/>
    <n v="1942857"/>
    <n v="1942857"/>
    <n v="1942857"/>
    <n v="1942857"/>
    <n v="1942857"/>
    <n v="1942857"/>
    <n v="1942857"/>
    <n v="24289448"/>
    <n v="0"/>
    <n v="0"/>
    <n v="0"/>
    <n v="0"/>
    <n v="0"/>
    <n v="0"/>
    <n v="0"/>
    <n v="0"/>
    <n v="0"/>
    <n v="0"/>
    <n v="0"/>
    <n v="0"/>
    <n v="0"/>
    <n v="2720411"/>
    <n v="2160876"/>
    <n v="1942857"/>
    <n v="1942857"/>
    <n v="1942857"/>
    <n v="1942857"/>
    <n v="1942857"/>
    <n v="1942857"/>
    <n v="1942857"/>
    <n v="1942857"/>
    <n v="1942857"/>
    <n v="1942857"/>
    <n v="24309857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390418"/>
    <x v="391"/>
    <s v="BOSOWA GROUP"/>
    <s v="INSURANCE"/>
    <x v="3"/>
    <x v="3"/>
    <s v="TREG 3"/>
    <x v="1"/>
    <n v="22869722.756110534"/>
    <n v="2714701"/>
    <n v="2588975.9500000002"/>
    <n v="2613105"/>
    <n v="2588975.9500000002"/>
    <n v="2516588.7999999998"/>
    <n v="2444201.65"/>
    <n v="2564846.9"/>
    <n v="2661363.1"/>
    <n v="2637234.0499999998"/>
    <n v="2637234.0499999998"/>
    <n v="2661363.1"/>
    <n v="2613105"/>
    <n v="31241694.550000004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2714701"/>
    <n v="3279835.1743182382"/>
    <n v="3296834.2302012634"/>
    <n v="3126462.8134314232"/>
    <n v="3102820.4637216269"/>
    <n v="3015755.1898549432"/>
    <n v="3275212.627284924"/>
    <n v="3259632.2389213443"/>
    <n v="3352844.4638164816"/>
    <n v="3357954.5587169565"/>
    <n v="3273323.3987769471"/>
    <n v="3236194.4534758269"/>
    <n v="38291570.612519979"/>
    <n v="0"/>
    <n v="0"/>
    <n v="0"/>
    <n v="0"/>
    <n v="0"/>
    <n v="0"/>
    <n v="0"/>
    <n v="0"/>
    <n v="0"/>
    <n v="0"/>
    <n v="0"/>
    <n v="0"/>
    <n v="0"/>
    <n v="2956228"/>
    <n v="2594000"/>
    <n v="2597750"/>
    <n v="2663450"/>
    <n v="2663450"/>
    <n v="2663450"/>
    <n v="2663450"/>
    <n v="2663450"/>
    <n v="2663450"/>
    <n v="2663450"/>
    <n v="2663450"/>
    <n v="2663450"/>
    <n v="32119028"/>
    <n v="0"/>
    <n v="0"/>
    <n v="0"/>
    <n v="0"/>
    <n v="0"/>
    <n v="0"/>
    <n v="0"/>
    <n v="0"/>
    <n v="0"/>
    <n v="0"/>
    <n v="0"/>
    <n v="0"/>
    <n v="0"/>
    <n v="2794831"/>
    <n v="2659200"/>
    <n v="2663450"/>
    <n v="2663450"/>
    <n v="2663450"/>
    <n v="2663450"/>
    <n v="2663450"/>
    <n v="2663450"/>
    <n v="2663450"/>
    <n v="2663450"/>
    <n v="2663450"/>
    <n v="2663450"/>
    <n v="32088531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3223968"/>
    <x v="392"/>
    <s v="TAN CORP"/>
    <s v="PROCESS MANUFACTURING"/>
    <x v="4"/>
    <x v="2"/>
    <s v="TREG 3"/>
    <x v="1"/>
    <n v="45400375.22236447"/>
    <n v="2785118.2425218923"/>
    <n v="2833761.2354549156"/>
    <n v="3029643.5847454504"/>
    <n v="2846807.5268399245"/>
    <n v="2991099.4427760029"/>
    <n v="2951197.8372556078"/>
    <n v="3092373.7773755551"/>
    <n v="3123195.1473344974"/>
    <n v="3083218.3289731685"/>
    <n v="3145247.843980493"/>
    <n v="3122299.2135895668"/>
    <n v="2945948.1691529173"/>
    <n v="35949910.349999994"/>
    <n v="715378.15451956389"/>
    <n v="727872.46588611638"/>
    <n v="778186.29148927412"/>
    <n v="731223.50201515388"/>
    <n v="768285.94444882812"/>
    <n v="758036.92288710771"/>
    <n v="794299.00395915727"/>
    <n v="802215.70007078338"/>
    <n v="791947.35953634512"/>
    <n v="807880.09779290936"/>
    <n v="801985.57288291934"/>
    <n v="756688.50693054043"/>
    <n v="9233999.5224187002"/>
    <n v="3500496.3970414563"/>
    <n v="3561633.7013410321"/>
    <n v="3807829.8762347247"/>
    <n v="3578031.0288550784"/>
    <n v="3759385.3872248312"/>
    <n v="3709234.7601427156"/>
    <n v="3886672.7813347122"/>
    <n v="3925410.8474052809"/>
    <n v="3875165.6885095136"/>
    <n v="3953127.9417734025"/>
    <n v="3924284.7864724863"/>
    <n v="3702636.6760834577"/>
    <n v="45183909.872418687"/>
    <n v="4941582.2328302255"/>
    <n v="5142088.3207596643"/>
    <n v="5200167.6767443335"/>
    <n v="5041400.8835760169"/>
    <n v="5300908.0587014994"/>
    <n v="5267931.7796293944"/>
    <n v="5440025.0052966522"/>
    <n v="5516503.1293899361"/>
    <n v="5430748.8535660813"/>
    <n v="5523072.6990475263"/>
    <n v="5624891.6984470263"/>
    <n v="5484201.4723760169"/>
    <n v="63913521.810364373"/>
    <n v="2824501"/>
    <n v="2801151"/>
    <n v="2817420"/>
    <n v="2908199"/>
    <n v="2908199"/>
    <n v="2908199"/>
    <n v="2908199"/>
    <n v="2908199"/>
    <n v="2908199"/>
    <n v="2908199"/>
    <n v="2908199"/>
    <n v="2908199"/>
    <n v="34616863"/>
    <n v="0"/>
    <n v="0"/>
    <n v="0"/>
    <n v="0"/>
    <n v="0"/>
    <n v="0"/>
    <n v="0"/>
    <n v="0"/>
    <n v="0"/>
    <n v="0"/>
    <n v="0"/>
    <n v="0"/>
    <n v="0"/>
    <n v="2935955"/>
    <n v="2895200"/>
    <n v="2908199"/>
    <n v="2908199"/>
    <n v="2908199"/>
    <n v="2908199"/>
    <n v="2908199"/>
    <n v="2908199"/>
    <n v="2908199"/>
    <n v="2908199"/>
    <n v="2908199"/>
    <n v="2908199"/>
    <n v="34913145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090336"/>
    <x v="393"/>
    <s v="ARTHA GRAHA GROUP"/>
    <s v="INSURANCE"/>
    <x v="3"/>
    <x v="3"/>
    <s v="TREG 3"/>
    <x v="1"/>
    <n v="38465874.707335889"/>
    <n v="3357857.9600000004"/>
    <n v="3198129.4144999995"/>
    <n v="3228261.6"/>
    <n v="3195541.6144999997"/>
    <n v="3101263.358"/>
    <n v="3012160.7015000004"/>
    <n v="3168644.179"/>
    <n v="3291113.7709999997"/>
    <n v="3260334.6355000003"/>
    <n v="3260981.5855"/>
    <n v="3290466.8209999995"/>
    <n v="3229555.5000000005"/>
    <n v="38594311.140500009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3357857.9600000004"/>
    <n v="3888988.638818237"/>
    <n v="3911990.8302012635"/>
    <n v="3733028.4779314226"/>
    <n v="3687495.0217216271"/>
    <n v="3583714.2413549442"/>
    <n v="3879009.9062849241"/>
    <n v="3889382.9099213439"/>
    <n v="3975945.0493164822"/>
    <n v="3981702.0942169568"/>
    <n v="3902427.1197769465"/>
    <n v="3852644.9534758274"/>
    <n v="45644187.203019977"/>
    <n v="0"/>
    <n v="0"/>
    <n v="0"/>
    <n v="0"/>
    <n v="0"/>
    <n v="0"/>
    <n v="0"/>
    <n v="0"/>
    <n v="0"/>
    <n v="0"/>
    <n v="0"/>
    <n v="0"/>
    <n v="0"/>
    <n v="3060965"/>
    <n v="3072586"/>
    <n v="3079088"/>
    <n v="3077735"/>
    <n v="3077735"/>
    <n v="3077735"/>
    <n v="3077735"/>
    <n v="3077735"/>
    <n v="3077735"/>
    <n v="3077735"/>
    <n v="3077735"/>
    <n v="3077735"/>
    <n v="36912254"/>
    <n v="0"/>
    <n v="0"/>
    <n v="0"/>
    <n v="0"/>
    <n v="0"/>
    <n v="0"/>
    <n v="0"/>
    <n v="0"/>
    <n v="0"/>
    <n v="0"/>
    <n v="0"/>
    <n v="0"/>
    <n v="0"/>
    <n v="3056150"/>
    <n v="3070416"/>
    <n v="3077735"/>
    <n v="3077735"/>
    <n v="3077735"/>
    <n v="3077735"/>
    <n v="3077735"/>
    <n v="3077735"/>
    <n v="3077735"/>
    <n v="3077735"/>
    <n v="3077735"/>
    <n v="3077735"/>
    <n v="36903916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568084"/>
    <x v="394"/>
    <s v="SINAR MAS GROUP"/>
    <s v="INSURANCE"/>
    <x v="6"/>
    <x v="3"/>
    <s v="TREG 3"/>
    <x v="1"/>
    <n v="22869722.756110534"/>
    <n v="3017185"/>
    <n v="3017185"/>
    <n v="2896497.6"/>
    <n v="3046149.9759999998"/>
    <n v="2896787.24976"/>
    <n v="2895293.6224976"/>
    <n v="3498715.6862249756"/>
    <n v="3052172.1568622496"/>
    <n v="3198565.9715686226"/>
    <n v="3501748.409715686"/>
    <n v="3052202.4840971567"/>
    <n v="3349425.5248409719"/>
    <n v="37421928.681567259"/>
    <n v="112099.14639797712"/>
    <n v="655777.22597128304"/>
    <n v="599173.7282089506"/>
    <n v="413582.76033814327"/>
    <n v="558839.0065577433"/>
    <n v="807934.03225804784"/>
    <n v="950818.07044423558"/>
    <n v="1050445.6782138795"/>
    <n v="860464.65586010762"/>
    <n v="1058693.9438201159"/>
    <n v="1425274.2075084357"/>
    <n v="892519.0708990586"/>
    <n v="9385621.5264779795"/>
    <n v="3129284.1463979771"/>
    <n v="3672962.2259712829"/>
    <n v="3495671.3282089508"/>
    <n v="3459732.7363381432"/>
    <n v="3455626.2563177431"/>
    <n v="3703227.6547556478"/>
    <n v="4449533.7566692112"/>
    <n v="4102617.8350761291"/>
    <n v="4059030.62742873"/>
    <n v="4560442.3535358021"/>
    <n v="4477476.6916055921"/>
    <n v="4241944.5957400305"/>
    <n v="46807550.208045237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2928991"/>
    <n v="2883678"/>
    <n v="2968528"/>
    <n v="3105558"/>
    <n v="3105558"/>
    <n v="3105558"/>
    <n v="3105558"/>
    <n v="3105558"/>
    <n v="3105558"/>
    <n v="3105558"/>
    <n v="3105558"/>
    <n v="3105558"/>
    <n v="36731219"/>
    <n v="0"/>
    <n v="0"/>
    <n v="0"/>
    <n v="0"/>
    <n v="0"/>
    <n v="0"/>
    <n v="0"/>
    <n v="0"/>
    <n v="0"/>
    <n v="0"/>
    <n v="0"/>
    <n v="0"/>
    <n v="0"/>
    <n v="3071150"/>
    <n v="3009057"/>
    <n v="3105558"/>
    <n v="3105558"/>
    <n v="3105558"/>
    <n v="3105558"/>
    <n v="3105558"/>
    <n v="3105558"/>
    <n v="3105558"/>
    <n v="3105558"/>
    <n v="3105558"/>
    <n v="3105558"/>
    <n v="37135787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5588544"/>
    <x v="395"/>
    <s v="MAP"/>
    <s v="DISTRIBUTOR"/>
    <x v="6"/>
    <x v="6"/>
    <s v="TREG 3"/>
    <x v="1"/>
    <n v="47575109.153515995"/>
    <n v="2841744"/>
    <n v="2841744"/>
    <n v="2728074.2399999998"/>
    <n v="2869024.7423999999"/>
    <n v="2728347.0474239998"/>
    <n v="2726940.2704742397"/>
    <n v="3295275.0027047419"/>
    <n v="2874696.7500270475"/>
    <n v="3012578.1675002705"/>
    <n v="3298131.3816750022"/>
    <n v="2874725.31381675"/>
    <n v="3154665.6531381677"/>
    <n v="35245946.569160216"/>
    <n v="87946.520769746858"/>
    <n v="514484.96511701494"/>
    <n v="470077.12748797552"/>
    <n v="324473.16496911453"/>
    <n v="438432.8326880298"/>
    <n v="633858.41401777114"/>
    <n v="745956.98421913735"/>
    <n v="824119.05554166518"/>
    <n v="675070.90963539772"/>
    <n v="830590.16871034098"/>
    <n v="1118187.8874279018"/>
    <n v="700218.95374250307"/>
    <n v="7363416.9843266001"/>
    <n v="2929690.520769747"/>
    <n v="3356228.9651170149"/>
    <n v="3198151.3674879754"/>
    <n v="3193497.9073691145"/>
    <n v="3166779.8801120296"/>
    <n v="3360798.6844920106"/>
    <n v="4041231.986923879"/>
    <n v="3698815.8055687128"/>
    <n v="3687649.0771356681"/>
    <n v="4128721.5503853429"/>
    <n v="3992913.2012446518"/>
    <n v="3854884.6068806709"/>
    <n v="42609363.553486824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2797883"/>
    <n v="2800713"/>
    <n v="2779053"/>
    <n v="3067903"/>
    <n v="3067903"/>
    <n v="3067903"/>
    <n v="3067903"/>
    <n v="3067903"/>
    <n v="3067903"/>
    <n v="3067903"/>
    <n v="3067903"/>
    <n v="3067903"/>
    <n v="35988776"/>
    <n v="0"/>
    <n v="0"/>
    <n v="0"/>
    <n v="0"/>
    <n v="0"/>
    <n v="0"/>
    <n v="0"/>
    <n v="0"/>
    <n v="0"/>
    <n v="0"/>
    <n v="0"/>
    <n v="0"/>
    <n v="0"/>
    <n v="3086483"/>
    <n v="3089313"/>
    <n v="3067903"/>
    <n v="3067903"/>
    <n v="3067903"/>
    <n v="3067903"/>
    <n v="3067903"/>
    <n v="3067903"/>
    <n v="3067903"/>
    <n v="3067903"/>
    <n v="3067903"/>
    <n v="3067903"/>
    <n v="36854826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221898"/>
    <x v="396"/>
    <s v="ASTRA GROUP"/>
    <s v="MULTIFINANCE"/>
    <x v="6"/>
    <x v="3"/>
    <s v="TREG 3"/>
    <x v="1"/>
    <n v="74850873.483315095"/>
    <n v="2905000"/>
    <n v="2905000"/>
    <n v="2788800"/>
    <n v="2932888"/>
    <n v="2789078.88"/>
    <n v="2787640.7888000002"/>
    <n v="3368626.4078879994"/>
    <n v="2938686.2640788802"/>
    <n v="3079636.8626407888"/>
    <n v="3371546.3686264073"/>
    <n v="2938715.4636862641"/>
    <n v="3224887.1546368632"/>
    <n v="36030506.190357201"/>
    <n v="98364.221257273122"/>
    <n v="575428.25457307929"/>
    <n v="525760.08887569897"/>
    <n v="362908.61664249928"/>
    <n v="490367.37080125092"/>
    <n v="708942.07907853927"/>
    <n v="834319.27951128455"/>
    <n v="921740.03487720515"/>
    <n v="755036.39869477495"/>
    <n v="928977.68341558194"/>
    <n v="1250642.7747622374"/>
    <n v="783163.35304258007"/>
    <n v="8235650.1555320062"/>
    <n v="3003364.2212572731"/>
    <n v="3480428.2545730793"/>
    <n v="3314560.0888756989"/>
    <n v="3295796.6166424993"/>
    <n v="3279446.2508012508"/>
    <n v="3496582.8678785395"/>
    <n v="4202945.687399284"/>
    <n v="3860426.2989560855"/>
    <n v="3834673.2613355638"/>
    <n v="4300524.0520419888"/>
    <n v="4189358.2384485016"/>
    <n v="4008050.5076794433"/>
    <n v="44266156.345889203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2905000"/>
    <n v="2905000"/>
    <n v="2905000"/>
    <n v="3097400"/>
    <n v="3097400"/>
    <n v="3097400"/>
    <n v="3097400"/>
    <n v="3097400"/>
    <n v="3097400"/>
    <n v="3097400"/>
    <n v="3097400"/>
    <n v="3097400"/>
    <n v="36591600"/>
    <n v="0"/>
    <n v="0"/>
    <n v="0"/>
    <n v="0"/>
    <n v="0"/>
    <n v="0"/>
    <n v="0"/>
    <n v="0"/>
    <n v="0"/>
    <n v="0"/>
    <n v="0"/>
    <n v="0"/>
    <n v="0"/>
    <n v="3097400"/>
    <n v="3097400"/>
    <n v="3097400"/>
    <n v="3097400"/>
    <n v="3097400"/>
    <n v="3097400"/>
    <n v="3097400"/>
    <n v="3097400"/>
    <n v="3097400"/>
    <n v="3097400"/>
    <n v="3097400"/>
    <n v="3097400"/>
    <n v="371688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292390"/>
    <x v="397"/>
    <s v="YOGYA GROUP"/>
    <s v="RETAILER"/>
    <x v="2"/>
    <x v="3"/>
    <s v="TREG 2"/>
    <x v="1"/>
    <n v="53174848.874809623"/>
    <n v="2523545.4545454546"/>
    <n v="2656363.6363636362"/>
    <n v="2390727.2727272725"/>
    <n v="2125090.9090909092"/>
    <n v="2257909.0909090908"/>
    <n v="2390727.2727272725"/>
    <n v="3054818.1818181816"/>
    <n v="2789181.8181818184"/>
    <n v="2789181.8181818184"/>
    <n v="3054818.1818181816"/>
    <n v="2656363.6363636362"/>
    <n v="2789181.8181818184"/>
    <n v="31477909.090909094"/>
    <n v="3945.5621916125542"/>
    <n v="7538.4012954545469"/>
    <n v="8292.2414250000002"/>
    <n v="8070.2773868560616"/>
    <n v="12959.003111586177"/>
    <n v="11663.102800427558"/>
    <n v="6587.4932483896391"/>
    <n v="14492.485146457208"/>
    <n v="12077.070955381005"/>
    <n v="14492.485146457208"/>
    <n v="15700.192241995306"/>
    <n v="15700.192241995306"/>
    <n v="131518.50719161259"/>
    <n v="2527491.0167370671"/>
    <n v="2663902.0376590909"/>
    <n v="2399019.5141522726"/>
    <n v="2133161.1864777654"/>
    <n v="2270868.0940206768"/>
    <n v="2402390.3755276999"/>
    <n v="3061405.6750665712"/>
    <n v="2803674.3033282757"/>
    <n v="2801258.8891371991"/>
    <n v="3069310.666964639"/>
    <n v="2672063.8286056314"/>
    <n v="2804882.0104238135"/>
    <n v="31609427.598100703"/>
    <n v="0"/>
    <n v="0"/>
    <n v="0"/>
    <n v="0"/>
    <n v="0"/>
    <n v="0"/>
    <n v="0"/>
    <n v="0"/>
    <n v="0"/>
    <n v="0"/>
    <n v="0"/>
    <n v="0"/>
    <n v="0"/>
    <n v="2732000"/>
    <n v="2732000"/>
    <n v="2732000"/>
    <n v="3192800"/>
    <n v="3192800"/>
    <n v="3192800"/>
    <n v="3192800"/>
    <n v="3192800"/>
    <n v="3192800"/>
    <n v="3192800"/>
    <n v="3192800"/>
    <n v="3192800"/>
    <n v="36931200"/>
    <n v="0"/>
    <n v="0"/>
    <n v="0"/>
    <n v="0"/>
    <n v="0"/>
    <n v="0"/>
    <n v="0"/>
    <n v="0"/>
    <n v="0"/>
    <n v="0"/>
    <n v="0"/>
    <n v="0"/>
    <n v="0"/>
    <n v="3192800"/>
    <n v="3192800"/>
    <n v="3192800"/>
    <n v="3192800"/>
    <n v="3192800"/>
    <n v="3192800"/>
    <n v="3192800"/>
    <n v="3192800"/>
    <n v="3192800"/>
    <n v="3192800"/>
    <n v="3192800"/>
    <n v="3192800"/>
    <n v="383136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4641112"/>
    <x v="398"/>
    <s v="BUKAN GROUP CONGLO"/>
    <s v="PROCESS MANUFACTURING"/>
    <x v="4"/>
    <x v="3"/>
    <s v="TREG 3"/>
    <x v="1"/>
    <n v="51472584.57454206"/>
    <n v="3296828.9950274983"/>
    <n v="3354409.1821298227"/>
    <n v="3586281.0642264276"/>
    <n v="3369852.473211328"/>
    <n v="3540655.193520749"/>
    <n v="3493422.4520093249"/>
    <n v="3660536.6971719521"/>
    <n v="3697020.888254303"/>
    <n v="3649699.1150202747"/>
    <n v="3723125.3345973897"/>
    <n v="3695960.3442878691"/>
    <n v="3487208.2605430591"/>
    <n v="42555000"/>
    <n v="775644.87175562605"/>
    <n v="789191.76087483997"/>
    <n v="843744.25253389159"/>
    <n v="792825.1035651844"/>
    <n v="833009.85512182617"/>
    <n v="821897.40925716306"/>
    <n v="861214.37336212839"/>
    <n v="869798.00804741506"/>
    <n v="858664.61569169466"/>
    <n v="875939.60045835737"/>
    <n v="869548.49389606644"/>
    <n v="820435.39659281599"/>
    <n v="10011913.74115701"/>
    <n v="4072473.8667831244"/>
    <n v="4143600.9430046626"/>
    <n v="4430025.3167603193"/>
    <n v="4162677.5767765124"/>
    <n v="4373665.0486425748"/>
    <n v="4315319.8612664882"/>
    <n v="4521751.0705340803"/>
    <n v="4566818.8963017184"/>
    <n v="4508363.7307119695"/>
    <n v="4599064.9350557467"/>
    <n v="4565508.8381839357"/>
    <n v="4307643.657135875"/>
    <n v="52566913.74115701"/>
    <n v="9777398.6261947434"/>
    <n v="10174119.323391797"/>
    <n v="10289034.949330807"/>
    <n v="9974899.4857750032"/>
    <n v="10488359.543305274"/>
    <n v="10423112.784169191"/>
    <n v="10763615.883973477"/>
    <n v="10914935.252995767"/>
    <n v="10745262.120155828"/>
    <n v="10927933.782276139"/>
    <n v="11129392.525234064"/>
    <n v="10851023.298882473"/>
    <n v="126459087.57568455"/>
    <n v="3546250"/>
    <n v="3546250"/>
    <n v="3546250"/>
    <n v="3368937.5"/>
    <n v="3368937.5"/>
    <n v="3368937.5"/>
    <n v="3368937.5"/>
    <n v="3368937.5"/>
    <n v="3368937.5"/>
    <n v="3368937.5"/>
    <n v="3368937.5"/>
    <n v="3368937.5"/>
    <n v="40959187.5"/>
    <n v="3546250"/>
    <n v="3546250"/>
    <n v="3546250"/>
    <n v="3368937.5"/>
    <n v="3368937.5"/>
    <n v="3368937.5"/>
    <n v="3368937.5"/>
    <n v="3368937.5"/>
    <n v="3368937.5"/>
    <n v="3368937.5"/>
    <n v="3368937.5"/>
    <n v="3368937.5"/>
    <n v="40959187.5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563367"/>
    <x v="399"/>
    <s v="ASTRA GROUP"/>
    <s v="DISCRETE MANUFACTURING"/>
    <x v="6"/>
    <x v="3"/>
    <s v="TREG 3"/>
    <x v="1"/>
    <n v="22869722.756110534"/>
    <n v="2570000"/>
    <n v="2570000"/>
    <n v="2467200"/>
    <n v="2594672"/>
    <n v="2467446.7200000002"/>
    <n v="2466174.4671999998"/>
    <n v="2980161.7446719999"/>
    <n v="2599801.6174467201"/>
    <n v="2724498.0161744673"/>
    <n v="2982744.9801617446"/>
    <n v="2599827.4498016173"/>
    <n v="2852998.2744980161"/>
    <n v="31875525.269954566"/>
    <n v="81294.406698048319"/>
    <n v="475570.26279362844"/>
    <n v="434521.35282881395"/>
    <n v="299930.60788228433"/>
    <n v="405270.5746442533"/>
    <n v="585914.52222481021"/>
    <n v="689534.16148351762"/>
    <n v="761784.19660533022"/>
    <n v="624009.78000712115"/>
    <n v="767765.84660261346"/>
    <n v="1033610.1995823953"/>
    <n v="647255.67202661233"/>
    <n v="6806461.5833794298"/>
    <n v="2651294.4066980481"/>
    <n v="3045570.2627936285"/>
    <n v="2901721.3528288137"/>
    <n v="2894602.6078822846"/>
    <n v="2872717.2946442533"/>
    <n v="3052088.9894248098"/>
    <n v="3669695.9061555173"/>
    <n v="3361585.8140520505"/>
    <n v="3348507.7961815884"/>
    <n v="3750510.8267643582"/>
    <n v="3633437.6493840124"/>
    <n v="3500253.9465246284"/>
    <n v="38681986.853333995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3175000"/>
    <n v="2510000"/>
    <n v="2510000"/>
    <n v="2638800"/>
    <n v="2638800"/>
    <n v="2638800"/>
    <n v="2638800"/>
    <n v="2638800"/>
    <n v="2638800"/>
    <n v="2638800"/>
    <n v="2638800"/>
    <n v="2638800"/>
    <n v="31944200"/>
    <n v="0"/>
    <n v="0"/>
    <n v="0"/>
    <n v="0"/>
    <n v="0"/>
    <n v="0"/>
    <n v="0"/>
    <n v="0"/>
    <n v="0"/>
    <n v="0"/>
    <n v="0"/>
    <n v="0"/>
    <n v="0"/>
    <n v="3588800"/>
    <n v="2638800"/>
    <n v="2638800"/>
    <n v="2638800"/>
    <n v="2638800"/>
    <n v="2638800"/>
    <n v="2638800"/>
    <n v="2638800"/>
    <n v="2638800"/>
    <n v="2638800"/>
    <n v="2638800"/>
    <n v="2638800"/>
    <n v="326156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5591099"/>
    <x v="400"/>
    <s v="WINGS GROUP"/>
    <s v="DEVELOPER"/>
    <x v="4"/>
    <x v="3"/>
    <s v="TREG 3"/>
    <x v="1"/>
    <n v="13898687.887916537"/>
    <n v="3481202.2449481525"/>
    <n v="3542002.570627002"/>
    <n v="3786841.7532817642"/>
    <n v="3558309.5188076356"/>
    <n v="3738664.2822124776"/>
    <n v="3688790.077019359"/>
    <n v="3865250.0894435402"/>
    <n v="3903774.6377572566"/>
    <n v="3853806.4217940704"/>
    <n v="3931338.9601257341"/>
    <n v="3902654.7834844436"/>
    <n v="3682228.3604985657"/>
    <n v="44934863.700000003"/>
    <n v="797359.4252694106"/>
    <n v="811285.56610475935"/>
    <n v="867365.28116536525"/>
    <n v="815020.62598186848"/>
    <n v="856330.36910345114"/>
    <n v="844906.824939574"/>
    <n v="885324.48647985456"/>
    <n v="894148.42417171504"/>
    <n v="882703.34710962768"/>
    <n v="900461.95343407418"/>
    <n v="893891.92475096136"/>
    <n v="843403.88252323121"/>
    <n v="10292202.111033892"/>
    <n v="4278561.6702175634"/>
    <n v="4353288.1367317615"/>
    <n v="4654207.0344471298"/>
    <n v="4373330.1447895039"/>
    <n v="4594994.6513159284"/>
    <n v="4533696.9019589331"/>
    <n v="4750574.5759233944"/>
    <n v="4797923.0619289717"/>
    <n v="4736509.7689036978"/>
    <n v="4831800.9135598084"/>
    <n v="4796546.7082354054"/>
    <n v="4525632.2430217974"/>
    <n v="55227065.81103389"/>
    <n v="9777398.6261947434"/>
    <n v="10174119.323391797"/>
    <n v="10289034.949330807"/>
    <n v="9974899.4857750032"/>
    <n v="10488359.543305274"/>
    <n v="10423112.784169191"/>
    <n v="10763615.883973477"/>
    <n v="10914935.252995767"/>
    <n v="10745262.120155828"/>
    <n v="10927933.782276139"/>
    <n v="11129392.525234064"/>
    <n v="10851023.298882473"/>
    <n v="126459087.57568455"/>
    <n v="3651731"/>
    <n v="3729035"/>
    <n v="3372316"/>
    <n v="3377147"/>
    <n v="3377147"/>
    <n v="3377147"/>
    <n v="3377147"/>
    <n v="3377147"/>
    <n v="3377147"/>
    <n v="3377147"/>
    <n v="3377147"/>
    <n v="3377147"/>
    <n v="41147405"/>
    <n v="0"/>
    <n v="0"/>
    <n v="0"/>
    <n v="0"/>
    <n v="0"/>
    <n v="0"/>
    <n v="0"/>
    <n v="0"/>
    <n v="0"/>
    <n v="0"/>
    <n v="0"/>
    <n v="0"/>
    <n v="0"/>
    <n v="3640600"/>
    <n v="3718838"/>
    <n v="3377147"/>
    <n v="3377147"/>
    <n v="3377147"/>
    <n v="3377147"/>
    <n v="3377147"/>
    <n v="3377147"/>
    <n v="3377147"/>
    <n v="3377147"/>
    <n v="3377147"/>
    <n v="3377147"/>
    <n v="41130908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5586898"/>
    <x v="401"/>
    <s v="CIPUTRA GROUP"/>
    <s v="HIGH RISE BUILDING"/>
    <x v="5"/>
    <x v="5"/>
    <s v="TREG 3"/>
    <x v="1"/>
    <n v="45331450.490392052"/>
    <n v="3019842.6236363635"/>
    <n v="3178781.709090909"/>
    <n v="2860903.5381818181"/>
    <n v="2543025.3672727272"/>
    <n v="2701964.4527272726"/>
    <n v="2860903.5381818181"/>
    <n v="3655598.9654545453"/>
    <n v="3337720.7945454544"/>
    <n v="3337720.7945454544"/>
    <n v="3655598.9654545453"/>
    <n v="3178781.709090909"/>
    <n v="3337720.7945454544"/>
    <n v="37668563.25272727"/>
    <n v="404667.74565096945"/>
    <n v="430343.06684739841"/>
    <n v="566234.15311844088"/>
    <n v="577305.97484223801"/>
    <n v="755106.59732549195"/>
    <n v="705536.901023263"/>
    <n v="619560.57934486726"/>
    <n v="700853.26941680117"/>
    <n v="608549.7219082017"/>
    <n v="640446.99706477288"/>
    <n v="786882.99665894534"/>
    <n v="933578.24947215384"/>
    <n v="7729066.252673544"/>
    <n v="3424510.369287333"/>
    <n v="3609124.7759383074"/>
    <n v="3427137.691300259"/>
    <n v="3120331.3421149654"/>
    <n v="3457071.0500527648"/>
    <n v="3566440.4392050812"/>
    <n v="4275159.5447994126"/>
    <n v="4038574.0639622556"/>
    <n v="3946270.5164536564"/>
    <n v="4296045.9625193179"/>
    <n v="3965664.7057498544"/>
    <n v="4271299.0440176083"/>
    <n v="45397629.505400814"/>
    <n v="0"/>
    <n v="0"/>
    <n v="0"/>
    <n v="0"/>
    <n v="0"/>
    <n v="0"/>
    <n v="0"/>
    <n v="0"/>
    <n v="0"/>
    <n v="0"/>
    <n v="0"/>
    <n v="0"/>
    <n v="0"/>
    <n v="3592027"/>
    <n v="3463851"/>
    <n v="3433684"/>
    <n v="3524359"/>
    <n v="3524359"/>
    <n v="3524359"/>
    <n v="3524359"/>
    <n v="3524359"/>
    <n v="3524359"/>
    <n v="3524359"/>
    <n v="3524359"/>
    <n v="3524359"/>
    <n v="42208793"/>
    <n v="0"/>
    <n v="0"/>
    <n v="0"/>
    <n v="0"/>
    <n v="0"/>
    <n v="0"/>
    <n v="0"/>
    <n v="0"/>
    <n v="0"/>
    <n v="0"/>
    <n v="0"/>
    <n v="0"/>
    <n v="0"/>
    <n v="3678250"/>
    <n v="3559781"/>
    <n v="3524359"/>
    <n v="3524359"/>
    <n v="3524359"/>
    <n v="3524359"/>
    <n v="3524359"/>
    <n v="3524359"/>
    <n v="3524359"/>
    <n v="3524359"/>
    <n v="3524359"/>
    <n v="3524359"/>
    <n v="42481621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643532"/>
    <x v="402"/>
    <s v="ULTRAJAYA"/>
    <s v="RETAILER"/>
    <x v="4"/>
    <x v="6"/>
    <s v="TREG 3"/>
    <x v="1"/>
    <n v="33322314.694537461"/>
    <n v="3466525.9754767665"/>
    <n v="3527069.9753518207"/>
    <n v="3770876.9497150341"/>
    <n v="3543308.1756836036"/>
    <n v="3722902.5882320656"/>
    <n v="3673238.6458227737"/>
    <n v="3848954.7271245904"/>
    <n v="3887316.8612455847"/>
    <n v="3837559.3044026908"/>
    <n v="3914764.9762252318"/>
    <n v="3886201.7281242358"/>
    <n v="3666704.5925956005"/>
    <n v="44745424.5"/>
    <n v="15902707.747058382"/>
    <n v="16180453.692902189"/>
    <n v="17298919.582793433"/>
    <n v="16254946.529834993"/>
    <n v="17078836.924993515"/>
    <n v="16851003.305026744"/>
    <n v="17657101.833400484"/>
    <n v="17833088.343178678"/>
    <n v="17604825.266462125"/>
    <n v="17959006.727698777"/>
    <n v="17827972.663603991"/>
    <n v="16821028.298460938"/>
    <n v="205269890.91541424"/>
    <n v="19369233.722535148"/>
    <n v="19707523.66825401"/>
    <n v="21069796.532508466"/>
    <n v="19798254.705518596"/>
    <n v="20801739.513225581"/>
    <n v="20524241.950849518"/>
    <n v="21506056.560525075"/>
    <n v="21720405.204424262"/>
    <n v="21442384.570864815"/>
    <n v="21873771.703924008"/>
    <n v="21714174.391728226"/>
    <n v="20487732.891056538"/>
    <n v="250015315.41541424"/>
    <n v="9777398.6261947434"/>
    <n v="10174119.323391797"/>
    <n v="10289034.949330807"/>
    <n v="9974899.4857750032"/>
    <n v="10488359.543305274"/>
    <n v="10423112.784169191"/>
    <n v="10763615.883973477"/>
    <n v="10914935.252995767"/>
    <n v="10745262.120155828"/>
    <n v="10927933.782276139"/>
    <n v="11129392.525234064"/>
    <n v="10851023.298882473"/>
    <n v="126459087.57568455"/>
    <n v="3494286"/>
    <n v="3475071"/>
    <n v="2967885"/>
    <n v="3186365"/>
    <n v="3186365"/>
    <n v="3186365"/>
    <n v="3186365"/>
    <n v="3186365"/>
    <n v="3186365"/>
    <n v="3186365"/>
    <n v="3186365"/>
    <n v="3186365"/>
    <n v="38614527"/>
    <n v="0"/>
    <n v="0"/>
    <n v="0"/>
    <n v="0"/>
    <n v="0"/>
    <n v="0"/>
    <n v="0"/>
    <n v="0"/>
    <n v="0"/>
    <n v="0"/>
    <n v="0"/>
    <n v="0"/>
    <n v="0"/>
    <n v="3707106"/>
    <n v="3709180"/>
    <n v="3186365"/>
    <n v="3186365"/>
    <n v="3186365"/>
    <n v="3186365"/>
    <n v="3186365"/>
    <n v="3186365"/>
    <n v="3186365"/>
    <n v="3186365"/>
    <n v="3186365"/>
    <n v="3186365"/>
    <n v="39279936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071752"/>
    <x v="403"/>
    <s v="LIPPO GROUP"/>
    <s v="HOSPITAL"/>
    <x v="3"/>
    <x v="3"/>
    <s v="TREG 3"/>
    <x v="1"/>
    <n v="11171672.931111112"/>
    <n v="4266917.4414999997"/>
    <n v="4106983.1570000001"/>
    <n v="4134441.6814999999"/>
    <n v="4090965.2829999998"/>
    <n v="3984562.8984999997"/>
    <n v="3910196.2620000001"/>
    <n v="4083529.1010000003"/>
    <n v="4205376.6045000004"/>
    <n v="4173913.6114999996"/>
    <n v="4177918.0799999996"/>
    <n v="4201372.1360000009"/>
    <n v="4142450.6184999999"/>
    <n v="49478626.875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4266917.4414999997"/>
    <n v="4797842.3813182376"/>
    <n v="4818170.9117012629"/>
    <n v="4628452.1464314228"/>
    <n v="4570794.5622216268"/>
    <n v="4481749.8018549439"/>
    <n v="4793894.8282849239"/>
    <n v="4803645.7434213441"/>
    <n v="4889524.0253164815"/>
    <n v="4898638.5887169568"/>
    <n v="4813332.4347769478"/>
    <n v="4765540.0719758272"/>
    <n v="56528502.937519975"/>
    <n v="0"/>
    <n v="0"/>
    <n v="0"/>
    <n v="0"/>
    <n v="0"/>
    <n v="0"/>
    <n v="0"/>
    <n v="0"/>
    <n v="0"/>
    <n v="0"/>
    <n v="0"/>
    <n v="0"/>
    <n v="0"/>
    <n v="3289471"/>
    <n v="3223986"/>
    <n v="3215956"/>
    <n v="3728118"/>
    <n v="3728118"/>
    <n v="3728118"/>
    <n v="3728118"/>
    <n v="3728118"/>
    <n v="3728118"/>
    <n v="3728118"/>
    <n v="3728118"/>
    <n v="3728118"/>
    <n v="43282475"/>
    <n v="0"/>
    <n v="0"/>
    <n v="0"/>
    <n v="0"/>
    <n v="0"/>
    <n v="0"/>
    <n v="0"/>
    <n v="0"/>
    <n v="0"/>
    <n v="0"/>
    <n v="0"/>
    <n v="0"/>
    <n v="0"/>
    <n v="3721805"/>
    <n v="3712066"/>
    <n v="3728118"/>
    <n v="3728118"/>
    <n v="3728118"/>
    <n v="3728118"/>
    <n v="3728118"/>
    <n v="3728118"/>
    <n v="3728118"/>
    <n v="3728118"/>
    <n v="3728118"/>
    <n v="3728118"/>
    <n v="44715051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4641296"/>
    <x v="404"/>
    <s v="KAWAN LAMA GROUP"/>
    <s v="DISCRETE MANUFACTURING"/>
    <x v="2"/>
    <x v="0"/>
    <s v="TREG 3"/>
    <x v="1"/>
    <n v="0"/>
    <n v="12227728.181818182"/>
    <n v="12552345.454545453"/>
    <n v="11903110.909090908"/>
    <n v="11253876.363636363"/>
    <n v="11578493.636363637"/>
    <n v="11903110.909090908"/>
    <n v="13526197.272727273"/>
    <n v="12876962.727272727"/>
    <n v="12876962.727272727"/>
    <n v="13526197.272727273"/>
    <n v="12552345.454545453"/>
    <n v="12876962.727272727"/>
    <n v="149654293.6363636"/>
    <n v="3945.5621916125542"/>
    <n v="7538.4012954545469"/>
    <n v="8292.2414250000002"/>
    <n v="8070.2773868560616"/>
    <n v="12959.003111586177"/>
    <n v="11663.102800427558"/>
    <n v="6587.4932483896391"/>
    <n v="14492.485146457208"/>
    <n v="12077.070955381005"/>
    <n v="14492.485146457208"/>
    <n v="15700.192241995306"/>
    <n v="15700.192241995306"/>
    <n v="131518.50719161259"/>
    <n v="12231673.744009795"/>
    <n v="12559883.855840908"/>
    <n v="11911403.150515908"/>
    <n v="11261946.641023219"/>
    <n v="11591452.639475223"/>
    <n v="11914774.011891335"/>
    <n v="13532784.765975663"/>
    <n v="12891455.212419184"/>
    <n v="12889039.798228107"/>
    <n v="13540689.757873731"/>
    <n v="12568045.646787448"/>
    <n v="12892662.919514721"/>
    <n v="149785812.14355525"/>
    <n v="0"/>
    <n v="0"/>
    <n v="0"/>
    <n v="0"/>
    <n v="0"/>
    <n v="0"/>
    <n v="0"/>
    <n v="0"/>
    <n v="0"/>
    <n v="0"/>
    <n v="0"/>
    <n v="0"/>
    <n v="0"/>
    <n v="3517303"/>
    <n v="3516370"/>
    <n v="3524993"/>
    <n v="3749993"/>
    <n v="3749993"/>
    <n v="3749993"/>
    <n v="3749993"/>
    <n v="3749993"/>
    <n v="3749993"/>
    <n v="3749993"/>
    <n v="3749993"/>
    <n v="3749993"/>
    <n v="44308603"/>
    <n v="0"/>
    <n v="0"/>
    <n v="0"/>
    <n v="0"/>
    <n v="0"/>
    <n v="0"/>
    <n v="0"/>
    <n v="0"/>
    <n v="0"/>
    <n v="0"/>
    <n v="0"/>
    <n v="0"/>
    <n v="0"/>
    <n v="3742303"/>
    <n v="3741370"/>
    <n v="3749993"/>
    <n v="3749993"/>
    <n v="3749993"/>
    <n v="3749993"/>
    <n v="3749993"/>
    <n v="3749993"/>
    <n v="3749993"/>
    <n v="3749993"/>
    <n v="3749993"/>
    <n v="3749993"/>
    <n v="44983603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5589453"/>
    <x v="405"/>
    <s v="BUKAN GROUP CONGLO"/>
    <s v="TOURISM &amp; MICE"/>
    <x v="3"/>
    <x v="0"/>
    <s v="TREG 3"/>
    <x v="1"/>
    <n v="60037798.138365775"/>
    <n v="4668757.34"/>
    <n v="4578649.2229999993"/>
    <n v="4595942.6999999993"/>
    <n v="4578649.2229999993"/>
    <n v="4526768.7920000004"/>
    <n v="4474888.3610000005"/>
    <n v="4561355.7459999993"/>
    <n v="4630529.6540000001"/>
    <n v="4613236.1769999992"/>
    <n v="4613236.1769999992"/>
    <n v="4630529.6540000001"/>
    <n v="4595942.6999999993"/>
    <n v="55068485.746999994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4668757.34"/>
    <n v="5269508.4473182373"/>
    <n v="5279671.9302012622"/>
    <n v="5116136.0864314223"/>
    <n v="5113000.4557216279"/>
    <n v="5046441.9008549443"/>
    <n v="5271721.4732849235"/>
    <n v="5228798.7929213438"/>
    <n v="5328846.590816481"/>
    <n v="5333956.6857169559"/>
    <n v="5242489.9527769471"/>
    <n v="5219032.1534758266"/>
    <n v="62118361.809519976"/>
    <n v="0"/>
    <n v="0"/>
    <n v="0"/>
    <n v="0"/>
    <n v="0"/>
    <n v="0"/>
    <n v="0"/>
    <n v="0"/>
    <n v="0"/>
    <n v="0"/>
    <n v="0"/>
    <n v="0"/>
    <n v="0"/>
    <n v="4428215"/>
    <n v="4692148"/>
    <n v="3708411"/>
    <n v="3393866"/>
    <n v="3393866"/>
    <n v="3393866"/>
    <n v="3393866"/>
    <n v="3393866"/>
    <n v="3393866"/>
    <n v="3393866"/>
    <n v="3393866"/>
    <n v="3393866"/>
    <n v="43373568"/>
    <n v="0"/>
    <n v="0"/>
    <n v="0"/>
    <n v="0"/>
    <n v="0"/>
    <n v="0"/>
    <n v="0"/>
    <n v="0"/>
    <n v="0"/>
    <n v="0"/>
    <n v="0"/>
    <n v="0"/>
    <n v="0"/>
    <n v="3891271"/>
    <n v="4296624"/>
    <n v="3393866"/>
    <n v="3393866"/>
    <n v="3393866"/>
    <n v="3393866"/>
    <n v="3393866"/>
    <n v="3393866"/>
    <n v="3393866"/>
    <n v="3393866"/>
    <n v="3393866"/>
    <n v="3393866"/>
    <n v="42126555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3220062"/>
    <x v="406"/>
    <s v="DJARUM GROUP"/>
    <s v="RETAILER"/>
    <x v="2"/>
    <x v="3"/>
    <s v="TREG 3"/>
    <x v="1"/>
    <n v="67035971.349401169"/>
    <n v="3028297.7272727275"/>
    <n v="3187681.8181818184"/>
    <n v="2868913.6363636362"/>
    <n v="2550145.4545454546"/>
    <n v="2709529.5454545459"/>
    <n v="2868913.6363636362"/>
    <n v="3665834.0909090913"/>
    <n v="3347065.9090909096"/>
    <n v="3347065.9090909096"/>
    <n v="3665834.0909090913"/>
    <n v="3187681.8181818184"/>
    <n v="3347065.9090909096"/>
    <n v="37774029.545454547"/>
    <n v="13151.873972041847"/>
    <n v="25128.004318181818"/>
    <n v="27640.804750000003"/>
    <n v="26900.924622853538"/>
    <n v="43196.677038620583"/>
    <n v="38877.009334758528"/>
    <n v="21958.310827965463"/>
    <n v="48308.283821524019"/>
    <n v="40256.903184603347"/>
    <n v="48308.283821524019"/>
    <n v="52333.97413998437"/>
    <n v="52333.97413998437"/>
    <n v="438395.0239720419"/>
    <n v="3041449.6012447695"/>
    <n v="3212809.8225000002"/>
    <n v="2896554.4411136364"/>
    <n v="2577046.3791683083"/>
    <n v="2752726.2224931666"/>
    <n v="2907790.6456983946"/>
    <n v="3687792.4017370567"/>
    <n v="3395374.1929124338"/>
    <n v="3387322.8122755131"/>
    <n v="3714142.3747306154"/>
    <n v="3240015.7923218026"/>
    <n v="3399399.8832308939"/>
    <n v="38212424.569426596"/>
    <n v="0"/>
    <n v="0"/>
    <n v="0"/>
    <n v="0"/>
    <n v="0"/>
    <n v="0"/>
    <n v="0"/>
    <n v="0"/>
    <n v="0"/>
    <n v="0"/>
    <n v="0"/>
    <n v="0"/>
    <n v="0"/>
    <n v="3915570"/>
    <n v="3921960"/>
    <n v="3914700"/>
    <n v="3914700"/>
    <n v="3914700"/>
    <n v="3914700"/>
    <n v="3914700"/>
    <n v="3914700"/>
    <n v="3914700"/>
    <n v="3914700"/>
    <n v="3914700"/>
    <n v="3914700"/>
    <n v="46984530"/>
    <n v="0"/>
    <n v="0"/>
    <n v="0"/>
    <n v="0"/>
    <n v="0"/>
    <n v="0"/>
    <n v="0"/>
    <n v="0"/>
    <n v="0"/>
    <n v="0"/>
    <n v="0"/>
    <n v="0"/>
    <n v="0"/>
    <n v="3914700"/>
    <n v="3914950"/>
    <n v="3914700"/>
    <n v="3914700"/>
    <n v="3914700"/>
    <n v="3914700"/>
    <n v="3914700"/>
    <n v="3914700"/>
    <n v="3914700"/>
    <n v="3914700"/>
    <n v="3914700"/>
    <n v="3914700"/>
    <n v="4697665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176586"/>
    <x v="407"/>
    <s v="BUKAN GROUP CONGLO"/>
    <s v="TOURISM &amp; MICE"/>
    <x v="3"/>
    <x v="3"/>
    <s v="TREG 3"/>
    <x v="1"/>
    <n v="50183131.546666674"/>
    <n v="4588897.3599999994"/>
    <n v="4361857.4919999996"/>
    <n v="4405430.8000000007"/>
    <n v="4361857.4919999996"/>
    <n v="4231137.568"/>
    <n v="4100417.6440000003"/>
    <n v="4318284.1839999994"/>
    <n v="4492577.4160000002"/>
    <n v="4449004.108"/>
    <n v="4449004.108"/>
    <n v="4492577.4160000002"/>
    <n v="4405430.8000000007"/>
    <n v="52656476.388000011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4588897.3599999994"/>
    <n v="5052716.7163182376"/>
    <n v="5089160.0302012637"/>
    <n v="4899344.3554314226"/>
    <n v="4817369.2317216266"/>
    <n v="4671971.1838549441"/>
    <n v="5028649.9112849236"/>
    <n v="5090846.5549213439"/>
    <n v="5164614.5218164818"/>
    <n v="5169724.6167169567"/>
    <n v="5104537.7147769472"/>
    <n v="5028520.2534758281"/>
    <n v="59706352.450519986"/>
    <n v="0"/>
    <n v="0"/>
    <n v="0"/>
    <n v="0"/>
    <n v="0"/>
    <n v="0"/>
    <n v="0"/>
    <n v="0"/>
    <n v="0"/>
    <n v="0"/>
    <n v="0"/>
    <n v="0"/>
    <n v="0"/>
    <n v="3943610"/>
    <n v="4143287"/>
    <n v="4177124"/>
    <n v="4177124"/>
    <n v="4177124"/>
    <n v="4177124"/>
    <n v="4177124"/>
    <n v="4177124"/>
    <n v="4177124"/>
    <n v="4177124"/>
    <n v="4177124"/>
    <n v="4177124"/>
    <n v="49858137"/>
    <n v="0"/>
    <n v="0"/>
    <n v="0"/>
    <n v="0"/>
    <n v="0"/>
    <n v="0"/>
    <n v="0"/>
    <n v="0"/>
    <n v="0"/>
    <n v="0"/>
    <n v="0"/>
    <n v="0"/>
    <n v="0"/>
    <n v="3943610"/>
    <n v="4143287"/>
    <n v="4177124"/>
    <n v="4177124"/>
    <n v="4177124"/>
    <n v="4177124"/>
    <n v="4177124"/>
    <n v="4177124"/>
    <n v="4177124"/>
    <n v="4177124"/>
    <n v="4177124"/>
    <n v="4177124"/>
    <n v="49858137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560217"/>
    <x v="408"/>
    <s v="KALLA GROUP"/>
    <s v="CONSTRUCTION"/>
    <x v="5"/>
    <x v="4"/>
    <s v="TREG 3"/>
    <x v="1"/>
    <n v="0"/>
    <n v="280638.63636363635"/>
    <n v="295409.09090909094"/>
    <n v="265868.18181818182"/>
    <n v="236327.27272727274"/>
    <n v="251097.72727272729"/>
    <n v="265868.18181818182"/>
    <n v="339720.45454545453"/>
    <n v="310179.54545454547"/>
    <n v="310179.54545454547"/>
    <n v="339720.45454545453"/>
    <n v="295409.09090909094"/>
    <n v="310179.54545454547"/>
    <n v="3500597.7272727275"/>
    <n v="37606.39823776127"/>
    <n v="39992.445468291327"/>
    <n v="52621.013873341719"/>
    <n v="53649.93535630501"/>
    <n v="70173.221652006541"/>
    <n v="65566.633260169809"/>
    <n v="57576.720975822973"/>
    <n v="65131.37614545157"/>
    <n v="56553.464998165662"/>
    <n v="59517.728014255117"/>
    <n v="73126.251491272938"/>
    <n v="86758.867770112192"/>
    <n v="718274.05724295625"/>
    <n v="318245.03460139764"/>
    <n v="335401.53637738229"/>
    <n v="318489.19569152355"/>
    <n v="289977.20808357775"/>
    <n v="321270.94892473385"/>
    <n v="331434.81507835165"/>
    <n v="397297.17552127747"/>
    <n v="375310.92159999703"/>
    <n v="366733.01045271114"/>
    <n v="399238.18255970965"/>
    <n v="368535.34240036388"/>
    <n v="396938.41322465765"/>
    <n v="4218871.7845156835"/>
    <n v="0"/>
    <n v="0"/>
    <n v="0"/>
    <n v="0"/>
    <n v="0"/>
    <n v="0"/>
    <n v="0"/>
    <n v="0"/>
    <n v="0"/>
    <n v="0"/>
    <n v="0"/>
    <n v="0"/>
    <n v="0"/>
    <n v="3951500"/>
    <n v="3952000"/>
    <n v="3957000"/>
    <n v="4191500"/>
    <n v="4191500"/>
    <n v="4191500"/>
    <n v="4191500"/>
    <n v="4191500"/>
    <n v="4191500"/>
    <n v="4191500"/>
    <n v="4191500"/>
    <n v="4191500"/>
    <n v="49584000"/>
    <n v="0"/>
    <n v="0"/>
    <n v="0"/>
    <n v="0"/>
    <n v="0"/>
    <n v="0"/>
    <n v="0"/>
    <n v="0"/>
    <n v="0"/>
    <n v="0"/>
    <n v="0"/>
    <n v="0"/>
    <n v="0"/>
    <n v="4186000"/>
    <n v="4186500"/>
    <n v="4191500"/>
    <n v="4191500"/>
    <n v="4191500"/>
    <n v="4191500"/>
    <n v="4191500"/>
    <n v="4191500"/>
    <n v="4191500"/>
    <n v="4191500"/>
    <n v="4191500"/>
    <n v="4191500"/>
    <n v="502875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034731"/>
    <x v="409"/>
    <s v="TAN CORP"/>
    <s v="CONSTRUCTION"/>
    <x v="4"/>
    <x v="3"/>
    <s v="TREG 3"/>
    <x v="1"/>
    <n v="14198687.887916535"/>
    <n v="3804525.7856014804"/>
    <n v="3870973.0617268002"/>
    <n v="4138552.1675048117"/>
    <n v="3888794.5499576889"/>
    <n v="4085900.1185656381"/>
    <n v="4031393.7479665279"/>
    <n v="4224242.83289677"/>
    <n v="4266345.4247961286"/>
    <n v="4211736.3119908264"/>
    <n v="4296469.838097794"/>
    <n v="4265121.5618438348"/>
    <n v="4024222.5990516972"/>
    <n v="49108278"/>
    <n v="835438.84475572151"/>
    <n v="850030.05499627045"/>
    <n v="908787.96376323909"/>
    <n v="853943.48977854708"/>
    <n v="897226.0584382076"/>
    <n v="885256.96114427282"/>
    <n v="927604.84516599961"/>
    <n v="936850.18682480499"/>
    <n v="924858.52828805428"/>
    <n v="943465.23071356898"/>
    <n v="936581.43778520764"/>
    <n v="883682.2428475403"/>
    <n v="10783725.844501434"/>
    <n v="4639964.6303572021"/>
    <n v="4721003.1167230709"/>
    <n v="5047340.1312680505"/>
    <n v="4742738.0397362355"/>
    <n v="4983126.1770038456"/>
    <n v="4916650.7091108011"/>
    <n v="5151847.6780627696"/>
    <n v="5203195.6116209337"/>
    <n v="5136594.8402788807"/>
    <n v="5239935.0688113626"/>
    <n v="5201702.9996290421"/>
    <n v="4907904.8418992376"/>
    <n v="59892003.844501436"/>
    <n v="9777398.6261947434"/>
    <n v="10174119.323391797"/>
    <n v="10289034.949330807"/>
    <n v="9974899.4857750032"/>
    <n v="10488359.543305274"/>
    <n v="10423112.784169191"/>
    <n v="10763615.883973477"/>
    <n v="10914935.252995767"/>
    <n v="10745262.120155828"/>
    <n v="10927933.782276139"/>
    <n v="11129392.525234064"/>
    <n v="10851023.298882473"/>
    <n v="126459087.57568455"/>
    <n v="3898664"/>
    <n v="3916401"/>
    <n v="3934202"/>
    <n v="4229088"/>
    <n v="4229088"/>
    <n v="4229088"/>
    <n v="4229088"/>
    <n v="4229088"/>
    <n v="4229088"/>
    <n v="4229088"/>
    <n v="4229088"/>
    <n v="4229088"/>
    <n v="49811059"/>
    <n v="0"/>
    <n v="0"/>
    <n v="0"/>
    <n v="0"/>
    <n v="0"/>
    <n v="0"/>
    <n v="0"/>
    <n v="0"/>
    <n v="0"/>
    <n v="0"/>
    <n v="0"/>
    <n v="0"/>
    <n v="0"/>
    <n v="4208387"/>
    <n v="4205783"/>
    <n v="4229088"/>
    <n v="4229088"/>
    <n v="4229088"/>
    <n v="4229088"/>
    <n v="4229088"/>
    <n v="4229088"/>
    <n v="4229088"/>
    <n v="4229088"/>
    <n v="4229088"/>
    <n v="4229088"/>
    <n v="5070505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4604644"/>
    <x v="410"/>
    <s v="BUKAN GROUP CONGLO"/>
    <s v="RETAILER"/>
    <x v="2"/>
    <x v="0"/>
    <s v="TREG 3"/>
    <x v="1"/>
    <n v="0"/>
    <n v="8470000"/>
    <n v="8472105.2631578948"/>
    <n v="8467894.7368421052"/>
    <n v="8463684.2105263155"/>
    <n v="8465789.4736842103"/>
    <n v="8467894.7368421052"/>
    <n v="8478421.0526315793"/>
    <n v="8474210.5263157897"/>
    <n v="8474210.5263157897"/>
    <n v="8478421.0526315793"/>
    <n v="8472105.2631578948"/>
    <n v="8474210.5263157897"/>
    <n v="101658947.36842105"/>
    <n v="3945.5621916125542"/>
    <n v="7538.4012954545469"/>
    <n v="8292.2414250000002"/>
    <n v="8070.2773868560616"/>
    <n v="12959.003111586177"/>
    <n v="11663.102800427558"/>
    <n v="6587.4932483896391"/>
    <n v="14492.485146457208"/>
    <n v="12077.070955381005"/>
    <n v="14492.485146457208"/>
    <n v="15700.192241995306"/>
    <n v="15700.192241995306"/>
    <n v="131518.50719161259"/>
    <n v="8473945.562191613"/>
    <n v="8479643.66445335"/>
    <n v="8476186.9782671053"/>
    <n v="8471754.4879131708"/>
    <n v="8478748.4767957963"/>
    <n v="8479557.8396425322"/>
    <n v="8485008.5458799694"/>
    <n v="8488703.011462247"/>
    <n v="8486287.5972711705"/>
    <n v="8492913.5377780367"/>
    <n v="8487805.4553998895"/>
    <n v="8489910.7185577843"/>
    <n v="101790465.87561266"/>
    <n v="0"/>
    <n v="0"/>
    <n v="0"/>
    <n v="0"/>
    <n v="0"/>
    <n v="0"/>
    <n v="0"/>
    <n v="0"/>
    <n v="0"/>
    <n v="0"/>
    <n v="0"/>
    <n v="0"/>
    <n v="0"/>
    <n v="4215000"/>
    <n v="4215000"/>
    <n v="4215000"/>
    <n v="4004250"/>
    <n v="4004250"/>
    <n v="4004250"/>
    <n v="4004250"/>
    <n v="4004250"/>
    <n v="4004250"/>
    <n v="4004250"/>
    <n v="4004250"/>
    <n v="4004250"/>
    <n v="48683250"/>
    <n v="4215000"/>
    <n v="4215000"/>
    <n v="4215000"/>
    <n v="4004250"/>
    <n v="4004250"/>
    <n v="4004250"/>
    <n v="4004250"/>
    <n v="4004250"/>
    <n v="4004250"/>
    <n v="4004250"/>
    <n v="4004250"/>
    <n v="4004250"/>
    <n v="4868325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4615532"/>
    <x v="411"/>
    <s v="BUKAN GROUP CONGLO"/>
    <s v="PROCESS MANUFACTURING"/>
    <x v="4"/>
    <x v="1"/>
    <s v="TREG 3"/>
    <x v="1"/>
    <n v="38906143.204369023"/>
    <n v="4168199.3755302983"/>
    <n v="4240998.3287926055"/>
    <n v="4534155.2488560444"/>
    <n v="4260523.3682590602"/>
    <n v="4476470.2048121234"/>
    <n v="4416753.5850027734"/>
    <n v="4628037.0617556432"/>
    <n v="4674164.2290171394"/>
    <n v="4614335.0459019197"/>
    <n v="4707168.2268313812"/>
    <n v="4672823.3773365458"/>
    <n v="4408896.9479044639"/>
    <n v="53802525"/>
    <n v="878270.48998331255"/>
    <n v="893609.76879212051"/>
    <n v="955380.10380479228"/>
    <n v="897723.8392657683"/>
    <n v="943225.43764496676"/>
    <n v="930642.70341972762"/>
    <n v="975161.69733889773"/>
    <n v="984881.0332301039"/>
    <n v="972274.58108235395"/>
    <n v="991835.22009119554"/>
    <n v="984598.50584683544"/>
    <n v="928987.25177447719"/>
    <n v="11336590.632274551"/>
    <n v="5046469.8655136107"/>
    <n v="5134608.0975847263"/>
    <n v="5489535.3526608367"/>
    <n v="5158247.2075248286"/>
    <n v="5419695.6424570903"/>
    <n v="5347396.2884225007"/>
    <n v="5603198.759094541"/>
    <n v="5659045.262247243"/>
    <n v="5586609.626984274"/>
    <n v="5699003.446922577"/>
    <n v="5657421.8831833815"/>
    <n v="5337884.1996789407"/>
    <n v="65139115.632274561"/>
    <n v="9777398.6261947434"/>
    <n v="10174119.323391797"/>
    <n v="10289034.949330807"/>
    <n v="9974899.4857750032"/>
    <n v="10488359.543305274"/>
    <n v="10423112.784169191"/>
    <n v="10763615.883973477"/>
    <n v="10914935.252995767"/>
    <n v="10745262.120155828"/>
    <n v="10927933.782276139"/>
    <n v="11129392.525234064"/>
    <n v="10851023.298882473"/>
    <n v="126459087.57568455"/>
    <n v="4454775"/>
    <n v="4619270"/>
    <n v="4382750"/>
    <n v="4490750"/>
    <n v="4490750"/>
    <n v="4490750"/>
    <n v="4490750"/>
    <n v="4490750"/>
    <n v="4490750"/>
    <n v="4490750"/>
    <n v="4490750"/>
    <n v="4490750"/>
    <n v="53873545"/>
    <n v="1688000"/>
    <n v="1688000"/>
    <n v="1688000"/>
    <n v="1603600"/>
    <n v="1603600"/>
    <n v="1603600"/>
    <n v="1603600"/>
    <n v="1603600"/>
    <n v="1603600"/>
    <n v="1603600"/>
    <n v="1603600"/>
    <n v="1603600"/>
    <n v="19496400"/>
    <n v="2959175"/>
    <n v="3123670"/>
    <n v="2887150"/>
    <n v="2887150"/>
    <n v="2887150"/>
    <n v="2887150"/>
    <n v="2887150"/>
    <n v="2887150"/>
    <n v="2887150"/>
    <n v="2887150"/>
    <n v="2887150"/>
    <n v="2887150"/>
    <n v="34954345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660444"/>
    <x v="412"/>
    <s v="ABC GROUP"/>
    <s v="DISCRETE MANUFACTURING"/>
    <x v="4"/>
    <x v="3"/>
    <s v="TREG 3"/>
    <x v="1"/>
    <n v="26743355.887916535"/>
    <n v="4543084.7406244408"/>
    <n v="4622431.1883114213"/>
    <n v="4941954.4668684183"/>
    <n v="4643712.2981788814"/>
    <n v="4879081.2643779917"/>
    <n v="4813993.7674098276"/>
    <n v="5044279.954010468"/>
    <n v="5094555.771176069"/>
    <n v="5029345.5870254608"/>
    <n v="5130528.1288635917"/>
    <n v="5093094.3240952725"/>
    <n v="4805430.5090581533"/>
    <n v="58641492"/>
    <n v="922422.6016664051"/>
    <n v="938533.01141816145"/>
    <n v="1003408.6434450063"/>
    <n v="942853.9030261822"/>
    <n v="990642.94209285697"/>
    <n v="977427.65298489365"/>
    <n v="1024184.6904384373"/>
    <n v="1034392.6334371897"/>
    <n v="1021152.4340674813"/>
    <n v="1041696.4187858292"/>
    <n v="1034095.9029345841"/>
    <n v="975688.97904450679"/>
    <n v="11906499.813341536"/>
    <n v="5465507.3422908457"/>
    <n v="5560964.1997295823"/>
    <n v="5945363.1103134248"/>
    <n v="5586566.2012050636"/>
    <n v="5869724.206470849"/>
    <n v="5791421.4203947214"/>
    <n v="6068464.6444489053"/>
    <n v="6128948.4046132583"/>
    <n v="6050498.021092942"/>
    <n v="6172224.5476494208"/>
    <n v="6127190.2270298563"/>
    <n v="5781119.4881026596"/>
    <n v="70547991.813341528"/>
    <n v="9777398.6261947434"/>
    <n v="10174119.323391797"/>
    <n v="10289034.949330807"/>
    <n v="9974899.4857750032"/>
    <n v="10488359.543305274"/>
    <n v="10423112.784169191"/>
    <n v="10763615.883973477"/>
    <n v="10914935.252995767"/>
    <n v="10745262.120155828"/>
    <n v="10927933.782276139"/>
    <n v="11129392.525234064"/>
    <n v="10851023.298882473"/>
    <n v="126459087.57568455"/>
    <n v="4493171"/>
    <n v="4501867"/>
    <n v="4493880"/>
    <n v="4738978"/>
    <n v="4738978"/>
    <n v="4738978"/>
    <n v="4738978"/>
    <n v="4738978"/>
    <n v="4738978"/>
    <n v="4738978"/>
    <n v="4738978"/>
    <n v="4738978"/>
    <n v="56139720"/>
    <n v="0"/>
    <n v="0"/>
    <n v="0"/>
    <n v="0"/>
    <n v="0"/>
    <n v="0"/>
    <n v="0"/>
    <n v="0"/>
    <n v="0"/>
    <n v="0"/>
    <n v="0"/>
    <n v="0"/>
    <n v="0"/>
    <n v="4724950"/>
    <n v="4726700"/>
    <n v="4738978"/>
    <n v="4738978"/>
    <n v="4738978"/>
    <n v="4738978"/>
    <n v="4738978"/>
    <n v="4738978"/>
    <n v="4738978"/>
    <n v="4738978"/>
    <n v="4738978"/>
    <n v="4738978"/>
    <n v="5684143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274579"/>
    <x v="413"/>
    <s v="PAKUWON JATI GROUP"/>
    <s v="RETAILER"/>
    <x v="5"/>
    <x v="3"/>
    <s v="TREG 3"/>
    <x v="1"/>
    <n v="83705036.305333197"/>
    <n v="3292545.4695454547"/>
    <n v="3465837.3363636364"/>
    <n v="3119253.6027272725"/>
    <n v="2772669.8690909091"/>
    <n v="2945961.7359090908"/>
    <n v="3119253.6027272725"/>
    <n v="3985712.936818182"/>
    <n v="3639129.2031818181"/>
    <n v="3639129.2031818181"/>
    <n v="3985712.936818182"/>
    <n v="3465837.3363636364"/>
    <n v="3639129.2031818181"/>
    <n v="41070172.435909092"/>
    <n v="441210.72475289099"/>
    <n v="469204.62146219384"/>
    <n v="617367.17038156732"/>
    <n v="629438.81814591528"/>
    <n v="823295.48784702236"/>
    <n v="769249.46647186973"/>
    <n v="675509.16814814101"/>
    <n v="764142.88578247407"/>
    <n v="663503.98996927007"/>
    <n v="698281.70586267277"/>
    <n v="857941.41238789947"/>
    <n v="1017883.7836470833"/>
    <n v="8427029.2348590009"/>
    <n v="3733756.1942983456"/>
    <n v="3935041.9578258302"/>
    <n v="3736620.77310884"/>
    <n v="3402108.6872368245"/>
    <n v="3769257.2237561131"/>
    <n v="3888503.069199142"/>
    <n v="4661222.1049663229"/>
    <n v="4403272.0889642918"/>
    <n v="4302633.1931510884"/>
    <n v="4683994.6426808545"/>
    <n v="4323778.748751536"/>
    <n v="4657012.9868289018"/>
    <n v="49497201.67076809"/>
    <n v="0"/>
    <n v="0"/>
    <n v="0"/>
    <n v="0"/>
    <n v="0"/>
    <n v="0"/>
    <n v="0"/>
    <n v="0"/>
    <n v="0"/>
    <n v="0"/>
    <n v="0"/>
    <n v="0"/>
    <n v="0"/>
    <n v="3942396"/>
    <n v="3696805"/>
    <n v="3696000"/>
    <n v="4713684"/>
    <n v="4713684"/>
    <n v="4713684"/>
    <n v="4713684"/>
    <n v="4713684"/>
    <n v="4713684"/>
    <n v="4713684"/>
    <n v="4713684"/>
    <n v="4713684"/>
    <n v="53758357"/>
    <n v="0"/>
    <n v="0"/>
    <n v="0"/>
    <n v="0"/>
    <n v="0"/>
    <n v="0"/>
    <n v="0"/>
    <n v="0"/>
    <n v="0"/>
    <n v="0"/>
    <n v="0"/>
    <n v="0"/>
    <n v="0"/>
    <n v="4991787"/>
    <n v="4667914"/>
    <n v="4713684"/>
    <n v="4713684"/>
    <n v="4713684"/>
    <n v="4713684"/>
    <n v="4713684"/>
    <n v="4713684"/>
    <n v="4713684"/>
    <n v="4713684"/>
    <n v="4713684"/>
    <n v="4713684"/>
    <n v="56796541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2000178"/>
    <x v="414"/>
    <s v="ACCOR HOTEL GROUP"/>
    <s v="TOURISM &amp; MICE"/>
    <x v="3"/>
    <x v="0"/>
    <s v="TREG 3"/>
    <x v="1"/>
    <n v="103301851.70844442"/>
    <n v="7174784.0600000005"/>
    <n v="6995742.8569999989"/>
    <n v="7030104.2999999998"/>
    <n v="6995742.8569999989"/>
    <n v="6892658.5279999999"/>
    <n v="6789574.199"/>
    <n v="6961381.4139999999"/>
    <n v="7098827.1859999998"/>
    <n v="7064465.7430000007"/>
    <n v="7064465.7430000007"/>
    <n v="7098827.1859999998"/>
    <n v="7030104.2999999998"/>
    <n v="84196678.372999996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7174784.0600000005"/>
    <n v="7686602.0813182369"/>
    <n v="7713833.5302012628"/>
    <n v="7533229.7204314219"/>
    <n v="7478890.1917216275"/>
    <n v="7361127.7388549438"/>
    <n v="7671747.141284924"/>
    <n v="7697096.3249213435"/>
    <n v="7780076.1568164825"/>
    <n v="7785186.2517169574"/>
    <n v="7710787.4847769467"/>
    <n v="7653193.7534758262"/>
    <n v="91246554.435519964"/>
    <n v="0"/>
    <n v="0"/>
    <n v="0"/>
    <n v="0"/>
    <n v="0"/>
    <n v="0"/>
    <n v="0"/>
    <n v="0"/>
    <n v="0"/>
    <n v="0"/>
    <n v="0"/>
    <n v="0"/>
    <n v="0"/>
    <n v="5239938"/>
    <n v="5528948"/>
    <n v="4932347"/>
    <n v="4930851"/>
    <n v="4930851"/>
    <n v="4930851"/>
    <n v="4930851"/>
    <n v="4930851"/>
    <n v="4930851"/>
    <n v="4930851"/>
    <n v="4930851"/>
    <n v="4930851"/>
    <n v="60078892"/>
    <n v="0"/>
    <n v="0"/>
    <n v="0"/>
    <n v="0"/>
    <n v="0"/>
    <n v="0"/>
    <n v="0"/>
    <n v="0"/>
    <n v="0"/>
    <n v="0"/>
    <n v="0"/>
    <n v="0"/>
    <n v="0"/>
    <n v="5001071"/>
    <n v="5536629"/>
    <n v="4930851"/>
    <n v="4930851"/>
    <n v="4930851"/>
    <n v="4930851"/>
    <n v="4930851"/>
    <n v="4930851"/>
    <n v="4930851"/>
    <n v="4930851"/>
    <n v="4930851"/>
    <n v="4930851"/>
    <n v="5984621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221323"/>
    <x v="415"/>
    <s v="ASTRA GROUP"/>
    <s v="LOGISTIC"/>
    <x v="6"/>
    <x v="3"/>
    <s v="TREG 3"/>
    <x v="1"/>
    <n v="22869722.756110534"/>
    <n v="4831800"/>
    <n v="4831800"/>
    <n v="4638528"/>
    <n v="4878185.28"/>
    <n v="4638991.8528000005"/>
    <n v="4636599.9185279999"/>
    <n v="5602935.9991852799"/>
    <n v="4887829.3599918531"/>
    <n v="5122268.2935999185"/>
    <n v="5607792.6829359988"/>
    <n v="4887877.9268293604"/>
    <n v="5363858.7792682936"/>
    <n v="59928468.09313871"/>
    <n v="82254.777730659625"/>
    <n v="481188.40951379284"/>
    <n v="439654.56847374578"/>
    <n v="303473.83649176953"/>
    <n v="410058.23637974914"/>
    <n v="592836.22025529121"/>
    <n v="697679.96956037998"/>
    <n v="770783.53008024208"/>
    <n v="631381.51615879638"/>
    <n v="776835.84426732548"/>
    <n v="1045820.7480691752"/>
    <n v="654902.0233975813"/>
    <n v="6886869.6803785097"/>
    <n v="4914054.7777306596"/>
    <n v="5312988.409513793"/>
    <n v="5078182.5684737461"/>
    <n v="5181659.1164917694"/>
    <n v="5049050.0891797496"/>
    <n v="5229436.138783291"/>
    <n v="6300615.96874566"/>
    <n v="5658612.8900720952"/>
    <n v="5753649.8097587153"/>
    <n v="6384628.5272033243"/>
    <n v="5933698.6748985359"/>
    <n v="6018760.8026658753"/>
    <n v="66815337.773517206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4711300"/>
    <n v="4712050"/>
    <n v="4711300"/>
    <n v="5113840"/>
    <n v="5113840"/>
    <n v="5113840"/>
    <n v="5113840"/>
    <n v="5113840"/>
    <n v="5113840"/>
    <n v="5113840"/>
    <n v="5113840"/>
    <n v="5113840"/>
    <n v="60159210"/>
    <n v="0"/>
    <n v="0"/>
    <n v="0"/>
    <n v="0"/>
    <n v="0"/>
    <n v="0"/>
    <n v="0"/>
    <n v="0"/>
    <n v="0"/>
    <n v="0"/>
    <n v="0"/>
    <n v="0"/>
    <n v="0"/>
    <n v="5106800"/>
    <n v="5107550"/>
    <n v="5113840"/>
    <n v="5113840"/>
    <n v="5113840"/>
    <n v="5113840"/>
    <n v="5113840"/>
    <n v="5113840"/>
    <n v="5113840"/>
    <n v="5113840"/>
    <n v="5113840"/>
    <n v="5113840"/>
    <n v="6135275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034662"/>
    <x v="416"/>
    <s v="SAHID GROUP"/>
    <s v="DEVELOPER"/>
    <x v="5"/>
    <x v="3"/>
    <s v="TREG 3"/>
    <x v="1"/>
    <n v="65251354.545454554"/>
    <n v="4603311.3636363633"/>
    <n v="4845590.9090909092"/>
    <n v="4361031.8181818184"/>
    <n v="3876472.7272727271"/>
    <n v="4118752.2727272725"/>
    <n v="4361031.8181818184"/>
    <n v="5572429.5454545449"/>
    <n v="5087870.4545454541"/>
    <n v="5087870.4545454541"/>
    <n v="5572429.5454545449"/>
    <n v="4845590.9090909092"/>
    <n v="5087870.4545454541"/>
    <n v="57420252.272727273"/>
    <n v="616857.18900447211"/>
    <n v="655995.4861142115"/>
    <n v="863141.70517615741"/>
    <n v="880019.08890416729"/>
    <n v="1151050.3073963462"/>
    <n v="1075488.5067600987"/>
    <n v="944430.0948123798"/>
    <n v="1068348.9908037502"/>
    <n v="927645.64228334418"/>
    <n v="976268.40429352806"/>
    <n v="1199488.8117747607"/>
    <n v="1423104.4131246763"/>
    <n v="11781838.640447892"/>
    <n v="5220168.5526408358"/>
    <n v="5501586.3952051206"/>
    <n v="5224173.5233579762"/>
    <n v="4756491.8161768941"/>
    <n v="5269802.5801236182"/>
    <n v="5436520.3249419173"/>
    <n v="6516859.6402669251"/>
    <n v="6156219.4453492044"/>
    <n v="6015516.0968287978"/>
    <n v="6548697.9497480728"/>
    <n v="6045079.7208656697"/>
    <n v="6510974.86767013"/>
    <n v="69202090.913175166"/>
    <n v="0"/>
    <n v="0"/>
    <n v="0"/>
    <n v="0"/>
    <n v="0"/>
    <n v="0"/>
    <n v="0"/>
    <n v="0"/>
    <n v="0"/>
    <n v="0"/>
    <n v="0"/>
    <n v="0"/>
    <n v="0"/>
    <n v="5495000"/>
    <n v="5495000"/>
    <n v="5495000"/>
    <n v="5495000"/>
    <n v="5495000"/>
    <n v="5495000"/>
    <n v="5495000"/>
    <n v="5495000"/>
    <n v="5495000"/>
    <n v="5495000"/>
    <n v="5495000"/>
    <n v="5495000"/>
    <n v="65940000"/>
    <n v="0"/>
    <n v="0"/>
    <n v="0"/>
    <n v="0"/>
    <n v="0"/>
    <n v="0"/>
    <n v="0"/>
    <n v="0"/>
    <n v="0"/>
    <n v="0"/>
    <n v="0"/>
    <n v="0"/>
    <n v="0"/>
    <n v="5495000"/>
    <n v="5495000"/>
    <n v="5495000"/>
    <n v="5495000"/>
    <n v="5495000"/>
    <n v="5495000"/>
    <n v="5495000"/>
    <n v="5495000"/>
    <n v="5495000"/>
    <n v="5495000"/>
    <n v="5495000"/>
    <n v="5495000"/>
    <n v="659400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4660068"/>
    <x v="417"/>
    <s v="RAJAWALI CORPORA"/>
    <s v="PROCESS MANUFACTURING"/>
    <x v="5"/>
    <x v="4"/>
    <s v="TREG 3"/>
    <x v="1"/>
    <n v="8442066.1018406302"/>
    <n v="5462820"/>
    <n v="5462820"/>
    <n v="5462820"/>
    <n v="5462820"/>
    <n v="5462820"/>
    <n v="5462820"/>
    <n v="5462820"/>
    <n v="5462820"/>
    <n v="5462820"/>
    <n v="5462820"/>
    <n v="5462820"/>
    <n v="5462820"/>
    <n v="65553840"/>
    <n v="704235.10643570148"/>
    <n v="748917.34946065804"/>
    <n v="985405.86289481877"/>
    <n v="1004673.9306711431"/>
    <n v="1314096.763710143"/>
    <n v="1227831.6221797015"/>
    <n v="1078208.7656539478"/>
    <n v="1219680.7926699852"/>
    <n v="1059046.792795487"/>
    <n v="1114556.97665944"/>
    <n v="1369396.5898199293"/>
    <n v="1624687.3761224938"/>
    <n v="13450737.929073447"/>
    <n v="6167055.1064357013"/>
    <n v="6211737.3494606577"/>
    <n v="6448225.8628948191"/>
    <n v="6467493.9306711433"/>
    <n v="6776916.763710143"/>
    <n v="6690651.6221797019"/>
    <n v="6541028.7656539474"/>
    <n v="6682500.7926699854"/>
    <n v="6521866.7927954867"/>
    <n v="6577376.9766594395"/>
    <n v="6832216.5898199296"/>
    <n v="7087507.3761224933"/>
    <n v="79004577.929073438"/>
    <n v="0"/>
    <n v="0"/>
    <n v="0"/>
    <n v="0"/>
    <n v="0"/>
    <n v="0"/>
    <n v="0"/>
    <n v="0"/>
    <n v="0"/>
    <n v="0"/>
    <n v="0"/>
    <n v="0"/>
    <n v="0"/>
    <n v="5518000"/>
    <n v="5518000"/>
    <n v="5600000"/>
    <n v="5320000"/>
    <n v="5320000"/>
    <n v="5320000"/>
    <n v="5320000"/>
    <n v="5320000"/>
    <n v="5320000"/>
    <n v="5320000"/>
    <n v="5320000"/>
    <n v="5320000"/>
    <n v="64516000"/>
    <n v="5518000"/>
    <n v="5518000"/>
    <n v="5600000"/>
    <n v="5320000"/>
    <n v="5320000"/>
    <n v="5320000"/>
    <n v="5320000"/>
    <n v="5320000"/>
    <n v="5320000"/>
    <n v="5320000"/>
    <n v="5320000"/>
    <n v="5320000"/>
    <n v="64516000"/>
    <n v="0"/>
    <n v="0"/>
    <n v="0"/>
    <n v="0"/>
    <n v="0"/>
    <n v="0"/>
    <n v="0"/>
    <n v="0"/>
    <n v="0"/>
    <n v="0"/>
    <n v="0"/>
    <n v="0"/>
    <n v="0"/>
    <m/>
    <n v="0"/>
    <n v="82000"/>
    <n v="0"/>
    <m/>
    <m/>
    <m/>
    <m/>
    <m/>
    <m/>
    <m/>
    <m/>
    <n v="82000"/>
    <m/>
    <m/>
    <m/>
    <m/>
    <m/>
    <m/>
    <m/>
    <m/>
    <m/>
    <m/>
    <m/>
    <m/>
    <m/>
    <s v="NON KAWASAN"/>
  </r>
  <r>
    <n v="19420171"/>
    <x v="418"/>
    <s v="BUKAN GROUP CONGLO"/>
    <s v="RETAILER"/>
    <x v="2"/>
    <x v="7"/>
    <s v="HQ"/>
    <x v="1"/>
    <n v="0"/>
    <n v="6783530.2727272725"/>
    <n v="7140558.1818181807"/>
    <n v="6426502.3636363633"/>
    <n v="5712446.5454545449"/>
    <n v="6069474.4545454541"/>
    <n v="6426502.3636363633"/>
    <n v="8211641.9090909082"/>
    <n v="7497586.0909090918"/>
    <n v="7497586.0909090918"/>
    <n v="8211641.9090909082"/>
    <n v="7140558.1818181807"/>
    <n v="7497586.0909090918"/>
    <n v="84615614.454545453"/>
    <n v="1315187.3972041847"/>
    <n v="2512800.4318181826"/>
    <n v="2764080.4750000001"/>
    <n v="2690092.4622853533"/>
    <n v="4319667.703862058"/>
    <n v="3887700.9334758529"/>
    <n v="2195831.0827965462"/>
    <n v="4830828.3821524018"/>
    <n v="4025690.3184603346"/>
    <n v="4830828.3821524018"/>
    <n v="5233397.4139984353"/>
    <n v="5233397.4139984353"/>
    <n v="43839502.397204183"/>
    <n v="8098717.6699314574"/>
    <n v="9653358.6136363633"/>
    <n v="9190582.8386363629"/>
    <n v="8402539.0077398978"/>
    <n v="10389142.158407513"/>
    <n v="10314203.297112215"/>
    <n v="10407472.991887454"/>
    <n v="12328414.473061495"/>
    <n v="11523276.409369426"/>
    <n v="13042470.291243311"/>
    <n v="12373955.595816616"/>
    <n v="12730983.504907526"/>
    <n v="128455116.85174963"/>
    <n v="0"/>
    <n v="0"/>
    <n v="0"/>
    <n v="0"/>
    <n v="0"/>
    <n v="0"/>
    <n v="0"/>
    <n v="0"/>
    <n v="0"/>
    <n v="0"/>
    <n v="0"/>
    <n v="0"/>
    <n v="0"/>
    <n v="4605192"/>
    <n v="4453540"/>
    <n v="4371511"/>
    <n v="5339250"/>
    <n v="5339250"/>
    <n v="5339250"/>
    <n v="5339250"/>
    <n v="5339250"/>
    <n v="5339250"/>
    <n v="5339250"/>
    <n v="5339250"/>
    <n v="5339250"/>
    <n v="61483493"/>
    <n v="0"/>
    <n v="0"/>
    <n v="0"/>
    <n v="0"/>
    <n v="0"/>
    <n v="0"/>
    <n v="0"/>
    <n v="0"/>
    <n v="0"/>
    <n v="0"/>
    <n v="0"/>
    <n v="0"/>
    <n v="0"/>
    <n v="5535187"/>
    <n v="5386417"/>
    <n v="5339250"/>
    <n v="5339250"/>
    <n v="5339250"/>
    <n v="5339250"/>
    <n v="5339250"/>
    <n v="5339250"/>
    <n v="5339250"/>
    <n v="5339250"/>
    <n v="5339250"/>
    <n v="5339250"/>
    <n v="64314104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673355"/>
    <x v="419"/>
    <s v="ASTRA GROUP"/>
    <s v="DISCRETE MANUFACTURING"/>
    <x v="6"/>
    <x v="3"/>
    <s v="TREG 3"/>
    <x v="1"/>
    <n v="34953708.25148882"/>
    <n v="5495357"/>
    <n v="5495357"/>
    <n v="5275542.72"/>
    <n v="5548112.4271999998"/>
    <n v="5276070.2742719995"/>
    <n v="5273349.8527427195"/>
    <n v="6372394.048527427"/>
    <n v="5559080.9404852744"/>
    <n v="5825715.6594048534"/>
    <n v="6377917.7065940481"/>
    <n v="5559136.1770659406"/>
    <n v="6100484.0617706599"/>
    <n v="68158517.868062928"/>
    <n v="41861.232644463635"/>
    <n v="244887.17266289773"/>
    <n v="223749.70405178855"/>
    <n v="154444.38878052763"/>
    <n v="208687.49152880951"/>
    <n v="301707.15453676321"/>
    <n v="355064.40261479461"/>
    <n v="392268.38320399646"/>
    <n v="321323.6879915109"/>
    <n v="395348.53659098269"/>
    <n v="532240.76275161374"/>
    <n v="333293.78204079025"/>
    <n v="3504876.6993989395"/>
    <n v="5537218.2326444639"/>
    <n v="5740244.172662898"/>
    <n v="5499292.4240517886"/>
    <n v="5702556.8159805275"/>
    <n v="5484757.7658008086"/>
    <n v="5575057.0072794827"/>
    <n v="6727458.4511422217"/>
    <n v="5951349.3236892708"/>
    <n v="6147039.3473963644"/>
    <n v="6773266.2431850303"/>
    <n v="6091376.9398175543"/>
    <n v="6433777.8438114505"/>
    <n v="71663394.567461863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5399510"/>
    <n v="5391133"/>
    <n v="5405825"/>
    <n v="5804357"/>
    <n v="5804357"/>
    <n v="5804357"/>
    <n v="5804357"/>
    <n v="5804357"/>
    <n v="5804357"/>
    <n v="5804357"/>
    <n v="5804357"/>
    <n v="5804357"/>
    <n v="68435681"/>
    <n v="0"/>
    <n v="0"/>
    <n v="0"/>
    <n v="0"/>
    <n v="0"/>
    <n v="0"/>
    <n v="0"/>
    <n v="0"/>
    <n v="0"/>
    <n v="0"/>
    <n v="0"/>
    <n v="0"/>
    <n v="0"/>
    <n v="5793516"/>
    <n v="5757150"/>
    <n v="5804357"/>
    <n v="5804357"/>
    <n v="5804357"/>
    <n v="5804357"/>
    <n v="5804357"/>
    <n v="5804357"/>
    <n v="5804357"/>
    <n v="5804357"/>
    <n v="5804357"/>
    <n v="5804357"/>
    <n v="69594236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666668"/>
    <x v="420"/>
    <s v="AKR GROUP"/>
    <s v="LOGISTIC"/>
    <x v="5"/>
    <x v="3"/>
    <s v="TREG 3"/>
    <x v="1"/>
    <n v="17858687.887916539"/>
    <n v="1092460.0309090908"/>
    <n v="1149957.9272727272"/>
    <n v="1034962.1345454545"/>
    <n v="919966.3418181818"/>
    <n v="977464.23818181816"/>
    <n v="1034962.1345454545"/>
    <n v="1322451.6163636362"/>
    <n v="1207455.8236363637"/>
    <n v="1207455.8236363637"/>
    <n v="1322451.6163636362"/>
    <n v="1149957.9272727272"/>
    <n v="1207455.8236363637"/>
    <n v="13627001.438181819"/>
    <n v="146392.83996509484"/>
    <n v="155681.15915375369"/>
    <n v="204841.19787430443"/>
    <n v="208846.546566295"/>
    <n v="273167.80357928987"/>
    <n v="255235.44129966927"/>
    <n v="224132.5969649771"/>
    <n v="253541.08799479375"/>
    <n v="220149.30274909816"/>
    <n v="231688.47963557544"/>
    <n v="284663.25235741271"/>
    <n v="337731.81267515483"/>
    <n v="2796071.5208154186"/>
    <n v="1238852.8708741856"/>
    <n v="1305639.0864264809"/>
    <n v="1239803.3324197589"/>
    <n v="1128812.8883844768"/>
    <n v="1250632.041761108"/>
    <n v="1290197.5758451237"/>
    <n v="1546584.2133286134"/>
    <n v="1460996.9116311574"/>
    <n v="1427605.126385462"/>
    <n v="1554140.0959992115"/>
    <n v="1434621.1796301398"/>
    <n v="1545187.6363115185"/>
    <n v="16423072.958997235"/>
    <n v="0"/>
    <n v="0"/>
    <n v="0"/>
    <n v="0"/>
    <n v="0"/>
    <n v="0"/>
    <n v="0"/>
    <n v="0"/>
    <n v="0"/>
    <n v="0"/>
    <n v="0"/>
    <n v="0"/>
    <n v="0"/>
    <n v="5794235"/>
    <n v="5476664"/>
    <n v="5729971"/>
    <n v="5789354"/>
    <n v="5789354"/>
    <n v="5789354"/>
    <n v="5789354"/>
    <n v="5789354"/>
    <n v="5789354"/>
    <n v="5789354"/>
    <n v="5789354"/>
    <n v="5789354"/>
    <n v="69105056"/>
    <n v="0"/>
    <n v="0"/>
    <n v="0"/>
    <n v="0"/>
    <n v="0"/>
    <n v="0"/>
    <n v="0"/>
    <n v="0"/>
    <n v="0"/>
    <n v="0"/>
    <n v="0"/>
    <n v="0"/>
    <n v="0"/>
    <n v="6051550"/>
    <n v="5678097"/>
    <n v="5789354"/>
    <n v="5789354"/>
    <n v="5789354"/>
    <n v="5789354"/>
    <n v="5789354"/>
    <n v="5789354"/>
    <n v="5789354"/>
    <n v="5789354"/>
    <n v="5789354"/>
    <n v="5789354"/>
    <n v="69623187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116470"/>
    <x v="421"/>
    <s v="BUKAN GROUP CONGLO"/>
    <s v="DISTRIBUTOR"/>
    <x v="2"/>
    <x v="0"/>
    <s v="HQ"/>
    <x v="1"/>
    <n v="0"/>
    <n v="3207545.4545454546"/>
    <n v="3376363.6363636362"/>
    <n v="3038727.2727272725"/>
    <n v="2701090.9090909092"/>
    <n v="2869909.0909090908"/>
    <n v="3038727.2727272725"/>
    <n v="3882818.1818181816"/>
    <n v="3545181.8181818184"/>
    <n v="3545181.8181818184"/>
    <n v="3882818.1818181816"/>
    <n v="3376363.6363636362"/>
    <n v="3545181.8181818184"/>
    <n v="40009909.090909094"/>
    <n v="236733.73149675326"/>
    <n v="452304.07772727282"/>
    <n v="497534.48550000007"/>
    <n v="484216.64321136364"/>
    <n v="777540.18669517047"/>
    <n v="699786.16802565346"/>
    <n v="395249.59490337834"/>
    <n v="869549.10878743243"/>
    <n v="26303700.000000004"/>
    <n v="26303700.000000004"/>
    <n v="26303700.000000004"/>
    <n v="26303700.000000004"/>
    <n v="109627713.99634704"/>
    <n v="3444279.1860422078"/>
    <n v="3828667.7140909089"/>
    <n v="3536261.7582272724"/>
    <n v="3185307.552302273"/>
    <n v="3647449.2776042614"/>
    <n v="3738513.4407529258"/>
    <n v="4278067.7767215604"/>
    <n v="4414730.9269692507"/>
    <n v="29848881.81818182"/>
    <n v="30186518.181818187"/>
    <n v="29680063.63636364"/>
    <n v="29848881.81818182"/>
    <n v="149637623.08725613"/>
    <n v="0"/>
    <n v="0"/>
    <n v="0"/>
    <n v="0"/>
    <n v="0"/>
    <n v="0"/>
    <n v="0"/>
    <n v="0"/>
    <n v="0"/>
    <n v="0"/>
    <n v="0"/>
    <n v="0"/>
    <n v="0"/>
    <n v="5679000"/>
    <n v="5680968"/>
    <n v="5691010"/>
    <n v="6120100"/>
    <n v="6120100"/>
    <n v="6120100"/>
    <n v="6120100"/>
    <n v="6120100"/>
    <n v="6120100"/>
    <n v="6120100"/>
    <n v="6120100"/>
    <n v="6120100"/>
    <n v="72131878"/>
    <n v="0"/>
    <n v="0"/>
    <n v="0"/>
    <n v="0"/>
    <n v="0"/>
    <n v="0"/>
    <n v="0"/>
    <n v="0"/>
    <n v="0"/>
    <n v="0"/>
    <n v="0"/>
    <n v="0"/>
    <n v="0"/>
    <n v="6118184"/>
    <n v="6102200"/>
    <n v="6120100"/>
    <n v="6120100"/>
    <n v="6120100"/>
    <n v="6120100"/>
    <n v="6120100"/>
    <n v="6120100"/>
    <n v="6120100"/>
    <n v="6120100"/>
    <n v="6120100"/>
    <n v="6120100"/>
    <n v="73421384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2000369"/>
    <x v="422"/>
    <s v="PTS"/>
    <s v="EDUCATIONAL INSTITUTION"/>
    <x v="3"/>
    <x v="2"/>
    <s v="TREG 3"/>
    <x v="1"/>
    <n v="129891141.69556619"/>
    <n v="8409466"/>
    <n v="8084082.7000000002"/>
    <n v="8146530"/>
    <n v="8084082.7000000002"/>
    <n v="7896740.7999999998"/>
    <n v="7709398.9000000004"/>
    <n v="8021635.4000000004"/>
    <n v="8271424.5999999996"/>
    <n v="8208977.2999999998"/>
    <n v="8208977.2999999998"/>
    <n v="8271424.5999999996"/>
    <n v="8146530"/>
    <n v="97459270.299999982"/>
    <n v="0"/>
    <n v="11950724.263759997"/>
    <n v="11827387.134146826"/>
    <n v="9297635.5734425317"/>
    <n v="10140840.16137453"/>
    <n v="9886932.8458673004"/>
    <n v="12288154.568081591"/>
    <n v="10349068.613539482"/>
    <n v="12378878.988314027"/>
    <n v="12467275.195482703"/>
    <n v="10585903.080715967"/>
    <n v="10778419.087470157"/>
    <n v="121951219.51219513"/>
    <n v="8409466"/>
    <n v="20034806.963759996"/>
    <n v="19973917.134146824"/>
    <n v="17381718.273442533"/>
    <n v="18037580.961374529"/>
    <n v="17596331.745867301"/>
    <n v="20309789.968081594"/>
    <n v="18620493.213539481"/>
    <n v="20587856.288314026"/>
    <n v="20676252.495482702"/>
    <n v="18857327.680715967"/>
    <n v="18924949.087470159"/>
    <n v="219410489.81219512"/>
    <n v="0"/>
    <n v="0"/>
    <n v="0"/>
    <n v="0"/>
    <n v="0"/>
    <n v="0"/>
    <n v="0"/>
    <n v="0"/>
    <n v="0"/>
    <n v="0"/>
    <n v="0"/>
    <n v="0"/>
    <n v="0"/>
    <n v="6095360"/>
    <n v="6083450"/>
    <n v="6086740"/>
    <n v="6317140"/>
    <n v="6317140"/>
    <n v="6317140"/>
    <n v="6317140"/>
    <n v="6317140"/>
    <n v="6317140"/>
    <n v="6317140"/>
    <n v="6317140"/>
    <n v="6317140"/>
    <n v="75119810"/>
    <n v="0"/>
    <n v="0"/>
    <n v="0"/>
    <n v="0"/>
    <n v="0"/>
    <n v="0"/>
    <n v="0"/>
    <n v="0"/>
    <n v="0"/>
    <n v="0"/>
    <n v="0"/>
    <n v="0"/>
    <n v="0"/>
    <n v="6324660"/>
    <n v="6313850"/>
    <n v="6317140"/>
    <n v="6317140"/>
    <n v="6317140"/>
    <n v="6317140"/>
    <n v="6317140"/>
    <n v="6317140"/>
    <n v="6317140"/>
    <n v="6317140"/>
    <n v="6317140"/>
    <n v="6317140"/>
    <n v="7580991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084704"/>
    <x v="423"/>
    <s v="SINAR MAS GROUP"/>
    <s v="MALL"/>
    <x v="6"/>
    <x v="3"/>
    <s v="TREG 3"/>
    <x v="1"/>
    <n v="93672756.030476257"/>
    <n v="6318615"/>
    <n v="6318615"/>
    <n v="6065870.4000000004"/>
    <n v="6379273.7039999999"/>
    <n v="6066476.98704"/>
    <n v="6063349.0198704004"/>
    <n v="7327040.7401987035"/>
    <n v="6391885.4074019874"/>
    <n v="6698464.6040740199"/>
    <n v="7333391.8960407395"/>
    <n v="6391948.9189604074"/>
    <n v="7014395.9891896052"/>
    <n v="78369327.666775867"/>
    <n v="142726.44917680763"/>
    <n v="834946.187561578"/>
    <n v="762877.69724566187"/>
    <n v="526580.27041739377"/>
    <n v="711522.87622522633"/>
    <n v="1028674.6982345656"/>
    <n v="1210596.9703449798"/>
    <n v="1337444.4545038566"/>
    <n v="1095557.5391899068"/>
    <n v="1347946.2798939075"/>
    <n v="1814682.2101460567"/>
    <n v="1136369.739692369"/>
    <n v="11949925.372632312"/>
    <n v="6461341.4491768079"/>
    <n v="7153561.1875615781"/>
    <n v="6828748.0972456625"/>
    <n v="6905853.974417394"/>
    <n v="6777999.8632652266"/>
    <n v="7092023.718104966"/>
    <n v="8537637.7105436828"/>
    <n v="7729329.861905844"/>
    <n v="7794022.1432639267"/>
    <n v="8681338.1759346463"/>
    <n v="8206631.1291064639"/>
    <n v="8150765.7288819738"/>
    <n v="90319253.039408162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6182792"/>
    <n v="6160290"/>
    <n v="5992400"/>
    <n v="6174700"/>
    <n v="6174700"/>
    <n v="6174700"/>
    <n v="6174700"/>
    <n v="6174700"/>
    <n v="6174700"/>
    <n v="6174700"/>
    <n v="6174700"/>
    <n v="6174700"/>
    <n v="73907782"/>
    <n v="0"/>
    <n v="0"/>
    <n v="0"/>
    <n v="0"/>
    <n v="0"/>
    <n v="0"/>
    <n v="0"/>
    <n v="0"/>
    <n v="0"/>
    <n v="0"/>
    <n v="0"/>
    <n v="0"/>
    <n v="0"/>
    <n v="6364289"/>
    <n v="6345380"/>
    <n v="6174700"/>
    <n v="6174700"/>
    <n v="6174700"/>
    <n v="6174700"/>
    <n v="6174700"/>
    <n v="6174700"/>
    <n v="6174700"/>
    <n v="6174700"/>
    <n v="6174700"/>
    <n v="6174700"/>
    <n v="74456669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5587682"/>
    <x v="424"/>
    <s v="PTS"/>
    <s v="EDUCATIONAL INSTITUTION"/>
    <x v="3"/>
    <x v="6"/>
    <s v="TREG 3"/>
    <x v="1"/>
    <n v="3586951748.2633677"/>
    <n v="72061866.377499983"/>
    <n v="71312163.063999996"/>
    <n v="71423938.857499987"/>
    <n v="71153235.093999997"/>
    <n v="70579515.75850001"/>
    <n v="70323652.362999991"/>
    <n v="71240119.263000011"/>
    <n v="71806418.414500013"/>
    <n v="71654910.628500015"/>
    <n v="71694642.621000007"/>
    <n v="71766686.422000006"/>
    <n v="71503402.842500001"/>
    <n v="856520551.70600009"/>
    <n v="0"/>
    <n v="254313933.60961661"/>
    <n v="251689293.47067863"/>
    <n v="197855646.55032358"/>
    <n v="215799218.07468191"/>
    <n v="210396016.8331711"/>
    <n v="261494521.67416924"/>
    <n v="220230363.46727502"/>
    <n v="263425156.47709319"/>
    <n v="265306246.41483089"/>
    <n v="225270250.89440235"/>
    <n v="229367032.13375708"/>
    <n v="2595147679.5999994"/>
    <n v="72061866.377499983"/>
    <n v="325626096.67361659"/>
    <n v="323113232.32817864"/>
    <n v="269008881.64432359"/>
    <n v="286378733.83318192"/>
    <n v="280719669.1961711"/>
    <n v="332734640.93716925"/>
    <n v="292036781.88177502"/>
    <n v="335080067.1055932"/>
    <n v="337000889.03583091"/>
    <n v="297036937.31640238"/>
    <n v="300870434.97625709"/>
    <n v="3451668231.3059998"/>
    <n v="16834931.16463061"/>
    <n v="17518013.22809517"/>
    <n v="17715877.376462888"/>
    <n v="17174992.310044199"/>
    <n v="18059078.66621986"/>
    <n v="17946735.420253765"/>
    <n v="18533020.838871237"/>
    <n v="18793565.71985222"/>
    <n v="18501418.941240281"/>
    <n v="18815946.861712415"/>
    <n v="19162822.774199333"/>
    <n v="18683520.769326042"/>
    <n v="217739924.07090804"/>
    <n v="5985727"/>
    <n v="922911201"/>
    <n v="46663100"/>
    <n v="6501750"/>
    <n v="6501750"/>
    <n v="6501750"/>
    <n v="6501750"/>
    <n v="6501750"/>
    <n v="6501750"/>
    <n v="6501750"/>
    <n v="6501750"/>
    <n v="6501750"/>
    <n v="1034075778"/>
    <n v="0"/>
    <n v="0"/>
    <n v="0"/>
    <n v="0"/>
    <n v="0"/>
    <n v="0"/>
    <n v="0"/>
    <n v="0"/>
    <n v="0"/>
    <n v="0"/>
    <n v="0"/>
    <n v="0"/>
    <n v="0"/>
    <n v="6473500"/>
    <n v="6483154"/>
    <n v="6501750"/>
    <n v="6501750"/>
    <n v="6501750"/>
    <n v="6501750"/>
    <n v="6501750"/>
    <n v="6501750"/>
    <n v="6501750"/>
    <n v="6501750"/>
    <n v="6501750"/>
    <n v="6501750"/>
    <n v="77974154"/>
    <m/>
    <n v="916926247"/>
    <n v="40684800"/>
    <n v="0"/>
    <m/>
    <m/>
    <m/>
    <m/>
    <m/>
    <m/>
    <m/>
    <m/>
    <n v="957611047"/>
    <m/>
    <m/>
    <m/>
    <m/>
    <m/>
    <m/>
    <m/>
    <m/>
    <m/>
    <m/>
    <m/>
    <m/>
    <m/>
    <s v="NON KAWASAN"/>
  </r>
  <r>
    <n v="19567856"/>
    <x v="425"/>
    <s v="SALIM GROUP"/>
    <s v="RETAILER"/>
    <x v="6"/>
    <x v="1"/>
    <s v="TREG 3"/>
    <x v="1"/>
    <n v="0"/>
    <n v="13004600"/>
    <n v="13004600"/>
    <n v="12829206"/>
    <n v="13132892.060000001"/>
    <n v="12830488.920600001"/>
    <n v="12827464.889206"/>
    <n v="14049194.64889206"/>
    <n v="13145091.946488921"/>
    <n v="13441490.91946489"/>
    <n v="14055334.909194648"/>
    <n v="13145153.349091947"/>
    <n v="13746931.533490919"/>
    <n v="159212449.17642936"/>
    <n v="246767.4859163902"/>
    <n v="1443583.671900986"/>
    <n v="1318980.5568398274"/>
    <n v="910433.14125401981"/>
    <n v="1230190.4261668483"/>
    <n v="1778531.3834486781"/>
    <n v="2093066.6498958392"/>
    <n v="2312380.1334249419"/>
    <n v="1894168.7485529534"/>
    <n v="2330537.3079639473"/>
    <n v="3137502.3292298582"/>
    <n v="1964731.1717814072"/>
    <n v="20660873.0063757"/>
    <n v="13251367.485916391"/>
    <n v="14448183.671900986"/>
    <n v="14148186.556839827"/>
    <n v="14043325.20125402"/>
    <n v="14060679.346766848"/>
    <n v="14605996.272654679"/>
    <n v="16142261.298787899"/>
    <n v="15457472.079913862"/>
    <n v="15335659.668017844"/>
    <n v="16385872.217158595"/>
    <n v="16282655.678321805"/>
    <n v="15711662.705272326"/>
    <n v="179873322.18280509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6442300"/>
    <n v="6442300"/>
    <n v="6442300"/>
    <n v="6398505"/>
    <n v="6398505"/>
    <n v="6398505"/>
    <n v="6398505"/>
    <n v="6398505"/>
    <n v="6398505"/>
    <n v="6398505"/>
    <n v="6398505"/>
    <n v="6398505"/>
    <n v="76913445"/>
    <n v="3447900"/>
    <n v="3447900"/>
    <n v="3447900"/>
    <n v="3275505"/>
    <n v="3275505"/>
    <n v="3275505"/>
    <n v="3275505"/>
    <n v="3275505"/>
    <n v="3275505"/>
    <n v="3275505"/>
    <n v="3275505"/>
    <n v="3275505"/>
    <n v="39823245"/>
    <n v="3123000"/>
    <n v="3123000"/>
    <n v="3123000"/>
    <n v="3123000"/>
    <n v="3123000"/>
    <n v="3123000"/>
    <n v="3123000"/>
    <n v="3123000"/>
    <n v="3123000"/>
    <n v="3123000"/>
    <n v="3123000"/>
    <n v="3123000"/>
    <n v="374760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414538"/>
    <x v="426"/>
    <s v="LIPPO GROUP"/>
    <s v="INSURANCE"/>
    <x v="3"/>
    <x v="3"/>
    <s v="TREG 3"/>
    <x v="1"/>
    <n v="60263510.619119555"/>
    <n v="8066804.6299999999"/>
    <n v="7695676.9885"/>
    <n v="7765923.9500000002"/>
    <n v="7690828.1885000002"/>
    <n v="7472814.1039999994"/>
    <n v="7264497.6195"/>
    <n v="7626642.2270000009"/>
    <n v="7911266.6729999995"/>
    <n v="7839807.5114999991"/>
    <n v="7841019.7114999993"/>
    <n v="7910054.4729999993"/>
    <n v="7768348.3500000006"/>
    <n v="92853684.426499993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8066804.6299999999"/>
    <n v="8386536.212818238"/>
    <n v="8449653.1802012641"/>
    <n v="8228315.0519314231"/>
    <n v="8059045.7677216269"/>
    <n v="7836051.1593549438"/>
    <n v="8337007.954284925"/>
    <n v="8509535.8119213432"/>
    <n v="8555417.9253164809"/>
    <n v="8561740.220216956"/>
    <n v="8522014.7717769463"/>
    <n v="8391437.803475827"/>
    <n v="99903560.489019975"/>
    <n v="0"/>
    <n v="0"/>
    <n v="0"/>
    <n v="0"/>
    <n v="0"/>
    <n v="0"/>
    <n v="0"/>
    <n v="0"/>
    <n v="0"/>
    <n v="0"/>
    <n v="0"/>
    <n v="0"/>
    <n v="0"/>
    <n v="6185363"/>
    <n v="6394809"/>
    <n v="7095861"/>
    <n v="7481766"/>
    <n v="7481766"/>
    <n v="7481766"/>
    <n v="7481766"/>
    <n v="7481766"/>
    <n v="7481766"/>
    <n v="7481766"/>
    <n v="7481766"/>
    <n v="7481766"/>
    <n v="87011927"/>
    <n v="0"/>
    <n v="0"/>
    <n v="0"/>
    <n v="0"/>
    <n v="0"/>
    <n v="0"/>
    <n v="0"/>
    <n v="0"/>
    <n v="0"/>
    <n v="0"/>
    <n v="0"/>
    <n v="0"/>
    <n v="0"/>
    <n v="6593405"/>
    <n v="6755665"/>
    <n v="7481766"/>
    <n v="7481766"/>
    <n v="7481766"/>
    <n v="7481766"/>
    <n v="7481766"/>
    <n v="7481766"/>
    <n v="7481766"/>
    <n v="7481766"/>
    <n v="7481766"/>
    <n v="7481766"/>
    <n v="8816673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5587428"/>
    <x v="427"/>
    <s v="WINGS GROUP"/>
    <s v="PROCESS MANUFACTURING"/>
    <x v="4"/>
    <x v="3"/>
    <s v="TREG 3"/>
    <x v="1"/>
    <n v="0"/>
    <n v="11266055.899473328"/>
    <n v="11462821.217776261"/>
    <n v="12255183.08706231"/>
    <n v="11515594.649719043"/>
    <n v="12099268.536866469"/>
    <n v="11937862.923485955"/>
    <n v="12508932.405840088"/>
    <n v="12633607.642802872"/>
    <n v="12471897.786659023"/>
    <n v="12722812.800901636"/>
    <n v="12629983.509544"/>
    <n v="11916627.539868979"/>
    <n v="145420647.99999994"/>
    <n v="1714220.3112760175"/>
    <n v="1744159.7246962315"/>
    <n v="1864723.9063699867"/>
    <n v="1752189.6235125768"/>
    <n v="1841000.2633174369"/>
    <n v="1816441.1111811711"/>
    <n v="1903333.890210175"/>
    <n v="1922304.2224561512"/>
    <n v="1897698.7773555047"/>
    <n v="1935877.4991421509"/>
    <n v="1921752.7816592508"/>
    <n v="1813209.9780997471"/>
    <n v="22126912.089276403"/>
    <n v="12980276.210749345"/>
    <n v="13206980.942472493"/>
    <n v="14119906.993432296"/>
    <n v="13267784.27323162"/>
    <n v="13940268.800183907"/>
    <n v="13754304.034667127"/>
    <n v="14412266.296050262"/>
    <n v="14555911.865259023"/>
    <n v="14369596.564014528"/>
    <n v="14658690.300043788"/>
    <n v="14551736.291203251"/>
    <n v="13729837.517968725"/>
    <n v="167547560.08927634"/>
    <n v="4941582.2328302255"/>
    <n v="5142088.3207596643"/>
    <n v="5200167.6767443335"/>
    <n v="5041400.8835760169"/>
    <n v="5300908.0587014994"/>
    <n v="5267931.7796293944"/>
    <n v="5440025.0052966522"/>
    <n v="5516503.1293899361"/>
    <n v="5430748.8535660813"/>
    <n v="5523072.6990475263"/>
    <n v="5624891.6984470263"/>
    <n v="5484201.4723760169"/>
    <n v="63913521.810364373"/>
    <n v="6679849"/>
    <n v="6618856"/>
    <n v="6660110"/>
    <n v="6587530"/>
    <n v="6587530"/>
    <n v="6587530"/>
    <n v="6587530"/>
    <n v="6587530"/>
    <n v="6587530"/>
    <n v="6587530"/>
    <n v="6587530"/>
    <n v="6587530"/>
    <n v="79246585"/>
    <n v="0"/>
    <n v="0"/>
    <n v="0"/>
    <n v="0"/>
    <n v="0"/>
    <n v="0"/>
    <n v="0"/>
    <n v="0"/>
    <n v="0"/>
    <n v="0"/>
    <n v="0"/>
    <n v="0"/>
    <n v="0"/>
    <n v="6720360"/>
    <n v="6650234"/>
    <n v="6587530"/>
    <n v="6587530"/>
    <n v="6587530"/>
    <n v="6587530"/>
    <n v="6587530"/>
    <n v="6587530"/>
    <n v="6587530"/>
    <n v="6587530"/>
    <n v="6587530"/>
    <n v="6587530"/>
    <n v="79245894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4608029"/>
    <x v="428"/>
    <s v="BUKAN GROUP CONGLO"/>
    <s v="PROCESS MANUFACTURING"/>
    <x v="4"/>
    <x v="1"/>
    <s v="TREG 3"/>
    <x v="1"/>
    <n v="84965781.814586461"/>
    <n v="6215423.2698218096"/>
    <n v="6323977.6520285513"/>
    <n v="6761119.4915884146"/>
    <n v="6353092.474451975"/>
    <n v="6675102.2614203719"/>
    <n v="6586055.6408251375"/>
    <n v="6901111.6445393478"/>
    <n v="6969894.3113309499"/>
    <n v="6880679.8416172853"/>
    <n v="7019108.3237930313"/>
    <n v="6967894.8962391801"/>
    <n v="6574340.1923439419"/>
    <n v="80227800"/>
    <n v="1119382.2175599695"/>
    <n v="1138932.59084998"/>
    <n v="1217660.745074108"/>
    <n v="1144176.0976995353"/>
    <n v="1202169.2566148462"/>
    <n v="1186132.1825008299"/>
    <n v="1242872.9824083005"/>
    <n v="1255260.5690199325"/>
    <n v="1239193.2656986285"/>
    <n v="1264123.8898290412"/>
    <n v="1254900.4793523285"/>
    <n v="1184022.2594704444"/>
    <n v="14448826.536077945"/>
    <n v="7334805.4873817787"/>
    <n v="7462910.2428785311"/>
    <n v="7978780.2366625229"/>
    <n v="7497268.57215151"/>
    <n v="7877271.5180352181"/>
    <n v="7772187.8233259674"/>
    <n v="8143984.6269476488"/>
    <n v="8225154.8803508822"/>
    <n v="8119873.1073159138"/>
    <n v="8283232.2136220727"/>
    <n v="8222795.375591509"/>
    <n v="7758362.4518143861"/>
    <n v="94676626.536077946"/>
    <n v="9777398.6261947434"/>
    <n v="10174119.323391797"/>
    <n v="10289034.949330807"/>
    <n v="9974899.4857750032"/>
    <n v="10488359.543305274"/>
    <n v="10423112.784169191"/>
    <n v="10763615.883973477"/>
    <n v="10914935.252995767"/>
    <n v="10745262.120155828"/>
    <n v="10927933.782276139"/>
    <n v="11129392.525234064"/>
    <n v="10851023.298882473"/>
    <n v="126459087.57568455"/>
    <n v="6469165"/>
    <n v="6435946"/>
    <n v="6444299"/>
    <n v="6708100"/>
    <n v="6708100"/>
    <n v="6708100"/>
    <n v="6708100"/>
    <n v="6708100"/>
    <n v="6708100"/>
    <n v="6708100"/>
    <n v="6708100"/>
    <n v="6708100"/>
    <n v="79722310"/>
    <n v="0"/>
    <n v="0"/>
    <n v="0"/>
    <n v="0"/>
    <n v="0"/>
    <n v="0"/>
    <n v="0"/>
    <n v="0"/>
    <n v="0"/>
    <n v="0"/>
    <n v="0"/>
    <n v="0"/>
    <n v="0"/>
    <n v="6752910"/>
    <n v="6721636"/>
    <n v="6708100"/>
    <n v="6708100"/>
    <n v="6708100"/>
    <n v="6708100"/>
    <n v="6708100"/>
    <n v="6708100"/>
    <n v="6708100"/>
    <n v="6708100"/>
    <n v="6708100"/>
    <n v="6708100"/>
    <n v="80555546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4634569"/>
    <x v="429"/>
    <s v="BUKAN GROUP CONGLO"/>
    <s v="PROCESS MANUFACTURING"/>
    <x v="4"/>
    <x v="3"/>
    <s v="TREG 3"/>
    <x v="1"/>
    <n v="113290047.81319425"/>
    <n v="7335195.8165892586"/>
    <n v="7463307.3893121481"/>
    <n v="7979204.8356477013"/>
    <n v="7497667.5469989078"/>
    <n v="7877690.7151296772"/>
    <n v="7772601.4282836821"/>
    <n v="8144418.0174541343"/>
    <n v="8225592.590415773"/>
    <n v="8120305.2147031184"/>
    <n v="8283673.0143319033"/>
    <n v="8223232.9600929301"/>
    <n v="7758775.3210407561"/>
    <n v="94681664.849999994"/>
    <n v="1251263.3928417016"/>
    <n v="1273117.1136087726"/>
    <n v="1361120.7068598594"/>
    <n v="1278978.3896483947"/>
    <n v="1343804.0726435708"/>
    <n v="1325877.5740335614"/>
    <n v="1389303.3500473478"/>
    <n v="1403150.3930051841"/>
    <n v="1385190.1037025228"/>
    <n v="1413057.9551349671"/>
    <n v="1402747.8790004542"/>
    <n v="1323519.0682361496"/>
    <n v="16151129.998762488"/>
    <n v="8586459.2094309609"/>
    <n v="8736424.50292092"/>
    <n v="9340325.5425075609"/>
    <n v="8776645.9366473034"/>
    <n v="9221494.7877732478"/>
    <n v="9098479.0023172442"/>
    <n v="9533721.3675014824"/>
    <n v="9628742.9834209569"/>
    <n v="9505495.3184056412"/>
    <n v="9696730.9694668707"/>
    <n v="9625980.8390933834"/>
    <n v="9082294.389276905"/>
    <n v="110832794.84876248"/>
    <n v="9777398.6261947434"/>
    <n v="10174119.323391797"/>
    <n v="10289034.949330807"/>
    <n v="9974899.4857750032"/>
    <n v="10488359.543305274"/>
    <n v="10423112.784169191"/>
    <n v="10763615.883973477"/>
    <n v="10914935.252995767"/>
    <n v="10745262.120155828"/>
    <n v="10927933.782276139"/>
    <n v="11129392.525234064"/>
    <n v="10851023.298882473"/>
    <n v="126459087.57568455"/>
    <n v="6916827"/>
    <n v="6972434"/>
    <n v="6956500"/>
    <n v="6946500"/>
    <n v="6946500"/>
    <n v="6946500"/>
    <n v="6946500"/>
    <n v="6946500"/>
    <n v="6946500"/>
    <n v="6946500"/>
    <n v="6946500"/>
    <n v="6946500"/>
    <n v="83364261"/>
    <n v="0"/>
    <n v="0"/>
    <n v="0"/>
    <n v="0"/>
    <n v="0"/>
    <n v="0"/>
    <n v="0"/>
    <n v="0"/>
    <n v="0"/>
    <n v="0"/>
    <n v="0"/>
    <n v="0"/>
    <n v="0"/>
    <n v="6906827"/>
    <n v="6962434"/>
    <n v="6946500"/>
    <n v="6946500"/>
    <n v="6946500"/>
    <n v="6946500"/>
    <n v="6946500"/>
    <n v="6946500"/>
    <n v="6946500"/>
    <n v="6946500"/>
    <n v="6946500"/>
    <n v="6946500"/>
    <n v="83334261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239536"/>
    <x v="430"/>
    <s v="DJARUM GROUP"/>
    <s v="HIGH RISE BUILDING"/>
    <x v="5"/>
    <x v="3"/>
    <s v="TREG 3"/>
    <x v="1"/>
    <n v="92503550.848654807"/>
    <n v="6085363.4063636363"/>
    <n v="6370995.6909090914"/>
    <n v="5799731.1218181821"/>
    <n v="5228466.5527272727"/>
    <n v="5514098.8372727269"/>
    <n v="5799731.1218181821"/>
    <n v="7227892.5445454549"/>
    <n v="6656627.9754545456"/>
    <n v="6656627.9754545456"/>
    <n v="7227892.5445454549"/>
    <n v="6370995.6909090914"/>
    <n v="6656627.9754545456"/>
    <n v="75595051.437272727"/>
    <n v="812106.3402989069"/>
    <n v="863632.78725921188"/>
    <n v="1136345.4359366887"/>
    <n v="1158564.890581117"/>
    <n v="1515383.5754888179"/>
    <n v="1415904.768278785"/>
    <n v="1243363.4261506044"/>
    <n v="1406505.4352108298"/>
    <n v="1221266.3175163125"/>
    <n v="1285279.2754831989"/>
    <n v="1579153.9541461403"/>
    <n v="1873548.9144109264"/>
    <n v="15511055.12076154"/>
    <n v="6897469.7466625432"/>
    <n v="7234628.4781683031"/>
    <n v="6936076.5577548705"/>
    <n v="6387031.4433083897"/>
    <n v="7029482.4127615448"/>
    <n v="7215635.8900969671"/>
    <n v="8471255.97069606"/>
    <n v="8063133.4106653752"/>
    <n v="7877894.2929708585"/>
    <n v="8513171.8200286534"/>
    <n v="7950149.6450552316"/>
    <n v="8530176.8898654729"/>
    <n v="91106106.558034286"/>
    <n v="0"/>
    <n v="0"/>
    <n v="0"/>
    <n v="0"/>
    <n v="0"/>
    <n v="0"/>
    <n v="0"/>
    <n v="0"/>
    <n v="0"/>
    <n v="0"/>
    <n v="0"/>
    <n v="0"/>
    <n v="0"/>
    <n v="6767036"/>
    <n v="6783986"/>
    <n v="6783647"/>
    <n v="6956297"/>
    <n v="6956297"/>
    <n v="6956297"/>
    <n v="6956297"/>
    <n v="6956297"/>
    <n v="6956297"/>
    <n v="6956297"/>
    <n v="6956297"/>
    <n v="6956297"/>
    <n v="82941342"/>
    <n v="665000"/>
    <n v="665000"/>
    <n v="665000"/>
    <n v="631750"/>
    <n v="631750"/>
    <n v="631750"/>
    <n v="631750"/>
    <n v="631750"/>
    <n v="631750"/>
    <n v="631750"/>
    <n v="631750"/>
    <n v="631750"/>
    <n v="7680750"/>
    <n v="6315936"/>
    <n v="6330386"/>
    <n v="6324547"/>
    <n v="6324547"/>
    <n v="6324547"/>
    <n v="6324547"/>
    <n v="6324547"/>
    <n v="6324547"/>
    <n v="6324547"/>
    <n v="6324547"/>
    <n v="6324547"/>
    <n v="6324547"/>
    <n v="75891792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2000106"/>
    <x v="431"/>
    <s v="ACCOR HOTEL GROUP"/>
    <s v="TOURISM &amp; MICE"/>
    <x v="3"/>
    <x v="0"/>
    <s v="TREG 3"/>
    <x v="1"/>
    <n v="345747675.12227833"/>
    <n v="8655090.9099999983"/>
    <n v="8544789.6144999973"/>
    <n v="8565958.5500000007"/>
    <n v="8544789.6144999973"/>
    <n v="8481282.8080000002"/>
    <n v="8417776.0015000012"/>
    <n v="8523620.6789999995"/>
    <n v="8608296.4210000001"/>
    <n v="8587127.4855000004"/>
    <n v="8587127.4855000004"/>
    <n v="8608296.4210000001"/>
    <n v="8565958.5500000007"/>
    <n v="102690114.5405"/>
    <n v="0"/>
    <n v="5526873.7945459019"/>
    <n v="5469833.8416101066"/>
    <n v="4299894.9074513828"/>
    <n v="4689853.3097730167"/>
    <n v="4572428.3188395482"/>
    <n v="5682925.8182793921"/>
    <n v="4786153.1113707526"/>
    <n v="5724883.3105318537"/>
    <n v="5765764.0697356556"/>
    <n v="4895682.3902155757"/>
    <n v="4984715.6278066151"/>
    <n v="56399008.5001598"/>
    <n v="8655090.9099999983"/>
    <n v="14071663.409045899"/>
    <n v="14035792.391610108"/>
    <n v="12844684.521951381"/>
    <n v="13171136.117773017"/>
    <n v="12990204.320339549"/>
    <n v="14206546.497279391"/>
    <n v="13394449.532370754"/>
    <n v="14312010.796031855"/>
    <n v="14352891.555235656"/>
    <n v="13503978.811215576"/>
    <n v="13550674.177806616"/>
    <n v="159089123.04065982"/>
    <n v="0"/>
    <n v="0"/>
    <n v="0"/>
    <n v="0"/>
    <n v="0"/>
    <n v="0"/>
    <n v="0"/>
    <n v="0"/>
    <n v="0"/>
    <n v="0"/>
    <n v="0"/>
    <n v="0"/>
    <n v="0"/>
    <n v="9387906"/>
    <n v="13642480"/>
    <n v="12256464"/>
    <n v="12421384"/>
    <n v="12421384"/>
    <n v="12421384"/>
    <n v="12421384"/>
    <n v="12421384"/>
    <n v="12421384"/>
    <n v="12421384"/>
    <n v="12421384"/>
    <n v="12421384"/>
    <n v="147079306"/>
    <n v="290323"/>
    <n v="3050000"/>
    <n v="5580000"/>
    <n v="5301000"/>
    <n v="5301000"/>
    <n v="5301000"/>
    <n v="5301000"/>
    <n v="5301000"/>
    <n v="5301000"/>
    <n v="5301000"/>
    <n v="5301000"/>
    <n v="5301000"/>
    <n v="56629323"/>
    <n v="7066802"/>
    <n v="7398467"/>
    <n v="7120384"/>
    <n v="7120384"/>
    <n v="7120384"/>
    <n v="7120384"/>
    <n v="7120384"/>
    <n v="7120384"/>
    <n v="7120384"/>
    <n v="7120384"/>
    <n v="7120384"/>
    <n v="7120384"/>
    <n v="85669109"/>
    <m/>
    <n v="7530000"/>
    <n v="0"/>
    <n v="0"/>
    <m/>
    <m/>
    <m/>
    <m/>
    <m/>
    <m/>
    <m/>
    <m/>
    <n v="7530000"/>
    <m/>
    <m/>
    <m/>
    <m/>
    <m/>
    <m/>
    <m/>
    <m/>
    <m/>
    <m/>
    <m/>
    <m/>
    <m/>
    <s v="NON KAWASAN"/>
  </r>
  <r>
    <n v="2952034"/>
    <x v="432"/>
    <s v="AKR GROUP"/>
    <s v="PROCESS MANUFACTURING"/>
    <x v="5"/>
    <x v="2"/>
    <s v="TREG 3"/>
    <x v="1"/>
    <n v="38571653.339797355"/>
    <n v="4669417.0622727275"/>
    <n v="4797001.1181818191"/>
    <n v="4541833.0063636368"/>
    <n v="4286664.8945454545"/>
    <n v="4414248.9504545461"/>
    <n v="4541833.0063636368"/>
    <n v="5179753.2859090911"/>
    <n v="4924585.1740909088"/>
    <n v="4924585.1740909088"/>
    <n v="5179753.2859090911"/>
    <n v="4797001.1181818191"/>
    <n v="4924585.1740909088"/>
    <n v="57181261.250454545"/>
    <n v="614289.7441681755"/>
    <n v="653265.14227858896"/>
    <n v="859549.19016061025"/>
    <n v="876356.32788602007"/>
    <n v="1146259.4770052603"/>
    <n v="1071012.1750217364"/>
    <n v="940499.24628959212"/>
    <n v="1063902.3747170861"/>
    <n v="923784.65297066851"/>
    <n v="972205.04032838042"/>
    <n v="1194496.3736369207"/>
    <n v="1417181.2559626685"/>
    <n v="11732801.000425708"/>
    <n v="5283706.8064409029"/>
    <n v="5450266.2604604084"/>
    <n v="5401382.1965242475"/>
    <n v="5163021.2224314744"/>
    <n v="5560508.4274598062"/>
    <n v="5612845.1813853737"/>
    <n v="6120252.5321986834"/>
    <n v="5988487.5488079954"/>
    <n v="5848369.8270615777"/>
    <n v="6151958.3262374718"/>
    <n v="5991497.49181874"/>
    <n v="6341766.4300535768"/>
    <n v="68914062.250880256"/>
    <n v="0"/>
    <n v="0"/>
    <n v="0"/>
    <n v="0"/>
    <n v="0"/>
    <n v="0"/>
    <n v="0"/>
    <n v="0"/>
    <n v="0"/>
    <n v="0"/>
    <n v="0"/>
    <n v="0"/>
    <n v="0"/>
    <n v="7824345"/>
    <n v="8730069"/>
    <n v="8609484"/>
    <n v="11218203"/>
    <n v="11218203"/>
    <n v="11218203"/>
    <n v="11218203"/>
    <n v="11218203"/>
    <n v="11218203"/>
    <n v="11218203"/>
    <n v="11218203"/>
    <n v="11218203"/>
    <n v="126127725"/>
    <n v="5501614"/>
    <n v="6300000"/>
    <n v="6300000"/>
    <n v="5985000"/>
    <n v="5985000"/>
    <n v="5985000"/>
    <n v="5985000"/>
    <n v="5985000"/>
    <n v="5985000"/>
    <n v="5985000"/>
    <n v="5985000"/>
    <n v="5985000"/>
    <n v="71966614"/>
    <n v="2316501"/>
    <n v="5506603"/>
    <n v="5233203"/>
    <n v="5233203"/>
    <n v="5233203"/>
    <n v="5233203"/>
    <n v="5233203"/>
    <n v="5233203"/>
    <n v="5233203"/>
    <n v="5233203"/>
    <n v="5233203"/>
    <n v="5233203"/>
    <n v="60155134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575065"/>
    <x v="433"/>
    <s v="SINAR MAS GROUP"/>
    <s v="INSURANCE"/>
    <x v="6"/>
    <x v="3"/>
    <s v="TREG 3"/>
    <x v="1"/>
    <n v="112693717.16753383"/>
    <n v="9105403"/>
    <n v="9105403"/>
    <n v="8741186.879999999"/>
    <n v="9192814.8687999994"/>
    <n v="8742060.9986879993"/>
    <n v="8737553.4599868804"/>
    <n v="10558588.984599868"/>
    <n v="9210988.889845999"/>
    <n v="9652783.0388984606"/>
    <n v="10567741.280388983"/>
    <n v="9211080.4128038902"/>
    <n v="10108054.10412804"/>
    <n v="112933658.91814011"/>
    <n v="176952.42086590658"/>
    <n v="1035167.2730171761"/>
    <n v="945816.67329928745"/>
    <n v="652854.84342955844"/>
    <n v="882146.90532626014"/>
    <n v="1275352.110179805"/>
    <n v="1500899.5587783861"/>
    <n v="1658165.2199934085"/>
    <n v="1358273.5356737992"/>
    <n v="1671185.3955600164"/>
    <n v="2249845.1551180175"/>
    <n v="1408872.5502322656"/>
    <n v="14815531.641473889"/>
    <n v="9282355.4208659064"/>
    <n v="10140570.273017175"/>
    <n v="9687003.5532992855"/>
    <n v="9845669.7122295573"/>
    <n v="9624207.9040142596"/>
    <n v="10012905.570166685"/>
    <n v="12059488.543378254"/>
    <n v="10869154.109839408"/>
    <n v="11011056.57457226"/>
    <n v="12238926.675949"/>
    <n v="11460925.567921907"/>
    <n v="11516926.654360306"/>
    <n v="127749190.55961402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9078894"/>
    <n v="8352325"/>
    <n v="8184085"/>
    <n v="7323830"/>
    <n v="7323830"/>
    <n v="7323830"/>
    <n v="7323830"/>
    <n v="7323830"/>
    <n v="7323830"/>
    <n v="7323830"/>
    <n v="7323830"/>
    <n v="7323830"/>
    <n v="91529774"/>
    <n v="0"/>
    <n v="0"/>
    <n v="0"/>
    <n v="0"/>
    <n v="0"/>
    <n v="0"/>
    <n v="0"/>
    <n v="0"/>
    <n v="0"/>
    <n v="0"/>
    <n v="0"/>
    <n v="0"/>
    <n v="0"/>
    <n v="8138525"/>
    <n v="7680578"/>
    <n v="7323830"/>
    <n v="7323830"/>
    <n v="7323830"/>
    <n v="7323830"/>
    <n v="7323830"/>
    <n v="7323830"/>
    <n v="7323830"/>
    <n v="7323830"/>
    <n v="7323830"/>
    <n v="7323830"/>
    <n v="89057403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4632942"/>
    <x v="434"/>
    <s v="BUKAN GROUP CONGLO"/>
    <s v="TOURISM &amp; MICE"/>
    <x v="3"/>
    <x v="4"/>
    <s v="TREG 3"/>
    <x v="1"/>
    <n v="18562111.819689192"/>
    <n v="8283689.4799999995"/>
    <n v="8221505.0060000001"/>
    <n v="8233439.4000000004"/>
    <n v="8221505.0060000001"/>
    <n v="8185701.824"/>
    <n v="8149898.642"/>
    <n v="8209570.6119999997"/>
    <n v="8257308.1879999992"/>
    <n v="8245373.7940000007"/>
    <n v="8245373.7940000007"/>
    <n v="8257308.1879999992"/>
    <n v="8233439.4000000004"/>
    <n v="98744113.334000006"/>
    <n v="0"/>
    <n v="2763436.897272951"/>
    <n v="2734916.9208050533"/>
    <n v="2149947.4537256914"/>
    <n v="2344926.6548865084"/>
    <n v="2286214.1594197741"/>
    <n v="2841462.909139696"/>
    <n v="2393076.5556853763"/>
    <n v="2862441.6552659268"/>
    <n v="2882882.0348678278"/>
    <n v="2447841.1951077878"/>
    <n v="2492357.8139033075"/>
    <n v="28199504.2500799"/>
    <n v="8283689.4799999995"/>
    <n v="10984941.903272951"/>
    <n v="10968356.320805054"/>
    <n v="10371452.459725691"/>
    <n v="10530628.478886507"/>
    <n v="10436112.801419774"/>
    <n v="11051033.521139696"/>
    <n v="10650384.743685376"/>
    <n v="11107815.449265927"/>
    <n v="11128255.828867828"/>
    <n v="10705149.383107787"/>
    <n v="10725797.213903308"/>
    <n v="126943617.58407989"/>
    <n v="0"/>
    <n v="0"/>
    <n v="0"/>
    <n v="0"/>
    <n v="0"/>
    <n v="0"/>
    <n v="0"/>
    <n v="0"/>
    <n v="0"/>
    <n v="0"/>
    <n v="0"/>
    <n v="0"/>
    <n v="0"/>
    <n v="8029521"/>
    <n v="7995436"/>
    <n v="8006495"/>
    <n v="7819906"/>
    <n v="7819906"/>
    <n v="7819906"/>
    <n v="7819906"/>
    <n v="7819906"/>
    <n v="7819906"/>
    <n v="7819906"/>
    <n v="7819906"/>
    <n v="7819906"/>
    <n v="94410606"/>
    <n v="6945000"/>
    <n v="6945000"/>
    <n v="6945000"/>
    <n v="6597750"/>
    <n v="6597750"/>
    <n v="6597750"/>
    <n v="6597750"/>
    <n v="6597750"/>
    <n v="6597750"/>
    <n v="6597750"/>
    <n v="6597750"/>
    <n v="6597750"/>
    <n v="80214750"/>
    <n v="1230441"/>
    <n v="1197841"/>
    <n v="1222156"/>
    <n v="1222156"/>
    <n v="1222156"/>
    <n v="1222156"/>
    <n v="1222156"/>
    <n v="1222156"/>
    <n v="1222156"/>
    <n v="1222156"/>
    <n v="1222156"/>
    <n v="1222156"/>
    <n v="14649842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200106"/>
    <x v="435"/>
    <s v="TRIPUTRA GROUP"/>
    <s v="AGRICULTURE"/>
    <x v="6"/>
    <x v="3"/>
    <s v="TREG 3"/>
    <x v="1"/>
    <n v="116480332.44283772"/>
    <n v="7967163"/>
    <n v="7967163"/>
    <n v="7648476.4799999995"/>
    <n v="8043647.7648"/>
    <n v="7649241.3276479999"/>
    <n v="7645297.2632764792"/>
    <n v="9238690.4226327632"/>
    <n v="8059549.9042263273"/>
    <n v="8446116.6490422636"/>
    <n v="9246698.6164904218"/>
    <n v="8059629.9861649042"/>
    <n v="8844475.5998616498"/>
    <n v="98816150.014142811"/>
    <n v="195677.31177363481"/>
    <n v="1144707.4203836017"/>
    <n v="1045901.8483964982"/>
    <n v="721939.152431831"/>
    <n v="975494.62267306948"/>
    <n v="1410308.3261795545"/>
    <n v="1659722.9326777456"/>
    <n v="1833630.2557325605"/>
    <n v="1502004.3965113549"/>
    <n v="1848028.2105117454"/>
    <n v="2487921.0451381383"/>
    <n v="1557957.7375210193"/>
    <n v="16383293.259930756"/>
    <n v="8162840.3117736345"/>
    <n v="9111870.4203836024"/>
    <n v="8694378.3283964973"/>
    <n v="8765586.9172318317"/>
    <n v="8624735.950321069"/>
    <n v="9055605.589456033"/>
    <n v="10898413.355310509"/>
    <n v="9893180.1599588878"/>
    <n v="9948121.045553619"/>
    <n v="11094726.827002168"/>
    <n v="10547551.031303043"/>
    <n v="10402433.337382669"/>
    <n v="115199443.27407359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7991603"/>
    <n v="4513476"/>
    <n v="4275135"/>
    <n v="4555658"/>
    <n v="4555658"/>
    <n v="4555658"/>
    <n v="4555658"/>
    <n v="4555658"/>
    <n v="4555658"/>
    <n v="4555658"/>
    <n v="4555658"/>
    <n v="4555658"/>
    <n v="57781136"/>
    <n v="0"/>
    <n v="0"/>
    <n v="0"/>
    <n v="0"/>
    <n v="0"/>
    <n v="0"/>
    <n v="0"/>
    <n v="0"/>
    <n v="0"/>
    <n v="0"/>
    <n v="0"/>
    <n v="0"/>
    <n v="0"/>
    <n v="8295979"/>
    <n v="4541872"/>
    <n v="4555658"/>
    <n v="4555658"/>
    <n v="4555658"/>
    <n v="4555658"/>
    <n v="4555658"/>
    <n v="4555658"/>
    <n v="4555658"/>
    <n v="4555658"/>
    <n v="4555658"/>
    <n v="4555658"/>
    <n v="58394431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649632"/>
    <x v="436"/>
    <s v="SAMATOR GROUP"/>
    <s v="OIL &amp; GAS COMPANY"/>
    <x v="5"/>
    <x v="3"/>
    <s v="TREG 3"/>
    <x v="1"/>
    <n v="4096891.1181104248"/>
    <n v="5084329.3372727269"/>
    <n v="5351925.6181818172"/>
    <n v="4816733.0563636357"/>
    <n v="4281540.4945454542"/>
    <n v="4549136.7754545454"/>
    <n v="4816733.0563636357"/>
    <n v="6154714.46090909"/>
    <n v="5619521.8990909085"/>
    <n v="5619521.8990909085"/>
    <n v="6154714.46090909"/>
    <n v="5351925.6181818172"/>
    <n v="5619521.8990909085"/>
    <n v="63420318.575454533"/>
    <n v="681315.00461561559"/>
    <n v="724543.01516859955"/>
    <n v="953334.75126567832"/>
    <n v="971975.71870111686"/>
    <n v="1271328.0471970988"/>
    <n v="1187870.4990532026"/>
    <n v="1043117.2820481756"/>
    <n v="1179984.9472051274"/>
    <n v="1024578.9565554536"/>
    <n v="1078282.5007694"/>
    <n v="1324828.0799800737"/>
    <n v="1571810.1484094274"/>
    <n v="13012968.95096897"/>
    <n v="5765644.3418883421"/>
    <n v="6076468.633350417"/>
    <n v="5770067.8076293143"/>
    <n v="5253516.2132465709"/>
    <n v="5820464.8226516442"/>
    <n v="6004603.5554168383"/>
    <n v="7197831.742957266"/>
    <n v="6799506.8462960357"/>
    <n v="6644100.8556463625"/>
    <n v="7232996.96167849"/>
    <n v="6676753.6981618907"/>
    <n v="7191332.0475003356"/>
    <n v="76433287.526423514"/>
    <n v="0"/>
    <n v="0"/>
    <n v="0"/>
    <n v="0"/>
    <n v="0"/>
    <n v="0"/>
    <n v="0"/>
    <n v="0"/>
    <n v="0"/>
    <n v="0"/>
    <n v="0"/>
    <n v="0"/>
    <n v="0"/>
    <n v="8052169"/>
    <n v="7982734"/>
    <n v="8012401"/>
    <n v="8373762"/>
    <n v="8373762"/>
    <n v="8373762"/>
    <n v="8373762"/>
    <n v="8373762"/>
    <n v="8373762"/>
    <n v="8373762"/>
    <n v="8373762"/>
    <n v="8373762"/>
    <n v="99411162"/>
    <n v="0"/>
    <n v="0"/>
    <n v="0"/>
    <n v="0"/>
    <n v="0"/>
    <n v="0"/>
    <n v="0"/>
    <n v="0"/>
    <n v="0"/>
    <n v="0"/>
    <n v="0"/>
    <n v="0"/>
    <n v="0"/>
    <n v="8406640"/>
    <n v="8394139"/>
    <n v="8373762"/>
    <n v="8373762"/>
    <n v="8373762"/>
    <n v="8373762"/>
    <n v="8373762"/>
    <n v="8373762"/>
    <n v="8373762"/>
    <n v="8373762"/>
    <n v="8373762"/>
    <n v="8373762"/>
    <n v="100538399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104639"/>
    <x v="437"/>
    <s v="JAPFA GROUP"/>
    <s v="AGRICULTURE"/>
    <x v="5"/>
    <x v="3"/>
    <s v="TREG 3"/>
    <x v="1"/>
    <n v="81189812.708918616"/>
    <n v="10583773.929545455"/>
    <n v="10937604.136363637"/>
    <n v="10229943.722727273"/>
    <n v="9522283.3090909086"/>
    <n v="9876113.5159090906"/>
    <n v="10229943.722727273"/>
    <n v="11999094.756818183"/>
    <n v="11291434.343181819"/>
    <n v="11291434.343181819"/>
    <n v="11999094.756818183"/>
    <n v="10937604.136363637"/>
    <n v="11291434.343181819"/>
    <n v="130189759.01590909"/>
    <n v="1398609.1249178851"/>
    <n v="1487347.9455836066"/>
    <n v="1957013.5299951977"/>
    <n v="1995279.863447241"/>
    <n v="2609792.8205427709"/>
    <n v="2438470.4695207491"/>
    <n v="2141319.8581399391"/>
    <n v="2422282.9429067518"/>
    <n v="2103264.2289241306"/>
    <n v="2213507.3124746419"/>
    <n v="2719618.1341301179"/>
    <n v="3226624.9844948375"/>
    <n v="26713131.21507787"/>
    <n v="11982383.05446334"/>
    <n v="12424952.081947243"/>
    <n v="12186957.25272247"/>
    <n v="11517563.17253815"/>
    <n v="12485906.336451862"/>
    <n v="12668414.192248022"/>
    <n v="14140414.614958122"/>
    <n v="13713717.286088571"/>
    <n v="13394698.57210595"/>
    <n v="14212602.069292825"/>
    <n v="13657222.270493755"/>
    <n v="14518059.327676656"/>
    <n v="156902890.23098695"/>
    <n v="0"/>
    <n v="0"/>
    <n v="0"/>
    <n v="0"/>
    <n v="0"/>
    <n v="0"/>
    <n v="0"/>
    <n v="0"/>
    <n v="0"/>
    <n v="0"/>
    <n v="0"/>
    <n v="0"/>
    <n v="0"/>
    <n v="7947101"/>
    <n v="7978522"/>
    <n v="7957117"/>
    <n v="8462311"/>
    <n v="8462311"/>
    <n v="8462311"/>
    <n v="8462311"/>
    <n v="8462311"/>
    <n v="8462311"/>
    <n v="8462311"/>
    <n v="8462311"/>
    <n v="8462311"/>
    <n v="100043539"/>
    <n v="0"/>
    <n v="0"/>
    <n v="0"/>
    <n v="0"/>
    <n v="0"/>
    <n v="0"/>
    <n v="0"/>
    <n v="0"/>
    <n v="0"/>
    <n v="0"/>
    <n v="0"/>
    <n v="0"/>
    <n v="0"/>
    <n v="8484240"/>
    <n v="8473009"/>
    <n v="8462311"/>
    <n v="8462311"/>
    <n v="8462311"/>
    <n v="8462311"/>
    <n v="8462311"/>
    <n v="8462311"/>
    <n v="8462311"/>
    <n v="8462311"/>
    <n v="8462311"/>
    <n v="8462311"/>
    <n v="101580359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3001077009"/>
    <x v="438"/>
    <s v="BUKAN GROUP CONGLO"/>
    <s v="PROCESS MANUFACTURING"/>
    <x v="4"/>
    <x v="2"/>
    <s v="TREG 3"/>
    <x v="1"/>
    <n v="0"/>
    <n v="16085085.7305508"/>
    <n v="16366016.966996178"/>
    <n v="17497309.826787636"/>
    <n v="16441364.114628805"/>
    <n v="17274703.181754246"/>
    <n v="17044256.683726568"/>
    <n v="17859599.840527069"/>
    <n v="18037604.627021771"/>
    <n v="17806723.747079533"/>
    <n v="18164967.088954259"/>
    <n v="18032430.27899012"/>
    <n v="17013937.912983011"/>
    <n v="207623999.99999997"/>
    <n v="9641639.3303580284"/>
    <n v="9810033.6867084745"/>
    <n v="10488147.432188964"/>
    <n v="9855197.8862790875"/>
    <n v="10354713.702340916"/>
    <n v="10216580.648147311"/>
    <n v="10705309.448231664"/>
    <n v="10812008.161512347"/>
    <n v="10673614.732346427"/>
    <n v="10888351.113160232"/>
    <n v="10808906.580437392"/>
    <n v="10198407.126579195"/>
    <n v="124452909.84829006"/>
    <n v="25726725.060908828"/>
    <n v="26176050.653704651"/>
    <n v="27985457.258976601"/>
    <n v="26296562.00090789"/>
    <n v="27629416.884095162"/>
    <n v="27260837.331873879"/>
    <n v="28564909.288758732"/>
    <n v="28849612.78853412"/>
    <n v="28480338.479425959"/>
    <n v="29053318.202114493"/>
    <n v="28841336.859427512"/>
    <n v="27212345.039562207"/>
    <n v="332076909.84829003"/>
    <n v="19766328.931320902"/>
    <n v="20568353.283038657"/>
    <n v="20800670.706977334"/>
    <n v="20165603.534304067"/>
    <n v="21203632.234805997"/>
    <n v="21071727.118517578"/>
    <n v="21760100.021186609"/>
    <n v="22066012.517559744"/>
    <n v="21722995.414264325"/>
    <n v="22092290.796190105"/>
    <n v="22499566.793788105"/>
    <n v="21936805.889504068"/>
    <n v="255654087.24145749"/>
    <n v="8651000"/>
    <n v="8222429"/>
    <n v="4651000"/>
    <n v="4418450"/>
    <n v="4418450"/>
    <n v="4418450"/>
    <n v="4418450"/>
    <n v="4418450"/>
    <n v="4418450"/>
    <n v="4418450"/>
    <n v="4418450"/>
    <n v="4418450"/>
    <n v="61290479"/>
    <n v="8651000"/>
    <n v="8222429"/>
    <n v="4651000"/>
    <n v="4418450"/>
    <n v="4418450"/>
    <n v="4418450"/>
    <n v="4418450"/>
    <n v="4418450"/>
    <n v="4418450"/>
    <n v="4418450"/>
    <n v="4418450"/>
    <n v="4418450"/>
    <n v="61290479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5588121"/>
    <x v="439"/>
    <s v="BUKAN GROUP CONGLO"/>
    <s v="HOSPITAL"/>
    <x v="3"/>
    <x v="5"/>
    <s v="TREG 3"/>
    <x v="1"/>
    <n v="219702822.99202442"/>
    <n v="11296031.950499998"/>
    <n v="10908247.802499998"/>
    <n v="10977139.750499999"/>
    <n v="10880868.0045"/>
    <n v="10633122.463499999"/>
    <n v="10440136.518500004"/>
    <n v="10846200.804"/>
    <n v="11142303.444499996"/>
    <n v="11066566.546999998"/>
    <n v="11073411.496499998"/>
    <n v="11135458.494999995"/>
    <n v="10990829.649499999"/>
    <n v="131390316.92650001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11296031.950499998"/>
    <n v="11599107.026818236"/>
    <n v="11660868.980701262"/>
    <n v="11418354.867931422"/>
    <n v="11219354.127221625"/>
    <n v="11011690.058354948"/>
    <n v="11556566.531284923"/>
    <n v="11740572.58342134"/>
    <n v="11782176.96081648"/>
    <n v="11794132.005216956"/>
    <n v="11747418.793776942"/>
    <n v="11613919.102975827"/>
    <n v="138440192.98901996"/>
    <n v="0"/>
    <n v="0"/>
    <n v="0"/>
    <n v="0"/>
    <n v="0"/>
    <n v="0"/>
    <n v="0"/>
    <n v="0"/>
    <n v="0"/>
    <n v="0"/>
    <n v="0"/>
    <n v="0"/>
    <n v="0"/>
    <n v="11245413"/>
    <n v="11062553"/>
    <n v="10387792"/>
    <n v="8311913"/>
    <n v="8311913"/>
    <n v="8311913"/>
    <n v="8311913"/>
    <n v="8311913"/>
    <n v="8311913"/>
    <n v="8311913"/>
    <n v="8311913"/>
    <n v="8311913"/>
    <n v="107502975"/>
    <n v="0"/>
    <n v="0"/>
    <n v="0"/>
    <n v="0"/>
    <n v="0"/>
    <n v="0"/>
    <n v="0"/>
    <n v="0"/>
    <n v="0"/>
    <n v="0"/>
    <n v="0"/>
    <n v="0"/>
    <n v="0"/>
    <n v="8669664"/>
    <n v="8471899"/>
    <n v="8311913"/>
    <n v="8311913"/>
    <n v="8311913"/>
    <n v="8311913"/>
    <n v="8311913"/>
    <n v="8311913"/>
    <n v="8311913"/>
    <n v="8311913"/>
    <n v="8311913"/>
    <n v="8311913"/>
    <n v="100260693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574024"/>
    <x v="440"/>
    <s v="AGUNG PODOMORO"/>
    <s v="DEVELOPER"/>
    <x v="5"/>
    <x v="3"/>
    <s v="TREG 3"/>
    <x v="1"/>
    <n v="3694735.0189316422"/>
    <n v="8089434.6627272731"/>
    <n v="8515194.3818181828"/>
    <n v="7663674.9436363643"/>
    <n v="6812155.5054545458"/>
    <n v="7237915.2245454546"/>
    <n v="7663674.9436363643"/>
    <n v="9792473.5390909091"/>
    <n v="8940954.1009090915"/>
    <n v="8940954.1009090915"/>
    <n v="9792473.5390909091"/>
    <n v="8515194.3818181828"/>
    <n v="8940954.1009090915"/>
    <n v="100905053.42454544"/>
    <n v="1084007.9091985291"/>
    <n v="1152785.9414169583"/>
    <n v="1516805.5943063288"/>
    <n v="1546464.3512663755"/>
    <n v="2022749.6077604948"/>
    <n v="1889964.2710844867"/>
    <n v="1659654.3101231724"/>
    <n v="1877417.9444752098"/>
    <n v="1630158.8618778412"/>
    <n v="1715604.0176215556"/>
    <n v="2107870.9661427969"/>
    <n v="2500832.3919060235"/>
    <n v="20704316.167179771"/>
    <n v="9173442.5719258022"/>
    <n v="9667980.3232351411"/>
    <n v="9180480.5379426926"/>
    <n v="8358619.8567209216"/>
    <n v="9260664.8323059492"/>
    <n v="9553639.2147208508"/>
    <n v="11452127.849214081"/>
    <n v="10818372.045384301"/>
    <n v="10571112.962786933"/>
    <n v="11508077.556712465"/>
    <n v="10623065.347960979"/>
    <n v="11441786.492815115"/>
    <n v="121609369.59172523"/>
    <n v="0"/>
    <n v="0"/>
    <n v="0"/>
    <n v="0"/>
    <n v="0"/>
    <n v="0"/>
    <n v="0"/>
    <n v="0"/>
    <n v="0"/>
    <n v="0"/>
    <n v="0"/>
    <n v="0"/>
    <n v="0"/>
    <n v="7964804"/>
    <n v="8130256"/>
    <n v="8058727"/>
    <n v="8787670"/>
    <n v="8787670"/>
    <n v="8787670"/>
    <n v="8787670"/>
    <n v="8787670"/>
    <n v="8787670"/>
    <n v="8787670"/>
    <n v="8787670"/>
    <n v="8787670"/>
    <n v="103242817"/>
    <n v="0"/>
    <n v="0"/>
    <n v="0"/>
    <n v="0"/>
    <n v="0"/>
    <n v="0"/>
    <n v="0"/>
    <n v="0"/>
    <n v="0"/>
    <n v="0"/>
    <n v="0"/>
    <n v="0"/>
    <n v="0"/>
    <n v="8833030"/>
    <n v="8766943"/>
    <n v="8787670"/>
    <n v="8787670"/>
    <n v="8787670"/>
    <n v="8787670"/>
    <n v="8787670"/>
    <n v="8787670"/>
    <n v="8787670"/>
    <n v="8787670"/>
    <n v="8787670"/>
    <n v="8787670"/>
    <n v="105476673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2000138"/>
    <x v="441"/>
    <s v="ACCOR HOTEL GROUP"/>
    <s v="TOURISM &amp; MICE"/>
    <x v="3"/>
    <x v="0"/>
    <s v="TREG 3"/>
    <x v="1"/>
    <n v="141012191.01477882"/>
    <n v="9670816.2499999981"/>
    <n v="9394315.4375"/>
    <n v="9447381.2499999963"/>
    <n v="9394315.4375"/>
    <n v="9235117.9999999981"/>
    <n v="9075920.5625"/>
    <n v="9341249.6249999981"/>
    <n v="9553512.8749999981"/>
    <n v="9500447.0624999981"/>
    <n v="9500447.0624999981"/>
    <n v="9553512.8749999981"/>
    <n v="9447381.2499999963"/>
    <n v="113114417.6875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9670816.2499999981"/>
    <n v="10085174.661818238"/>
    <n v="10131110.480201259"/>
    <n v="9931802.300931422"/>
    <n v="9821349.6637216248"/>
    <n v="9647474.1023549438"/>
    <n v="10051615.352284921"/>
    <n v="10151782.013921343"/>
    <n v="10216057.47631648"/>
    <n v="10221167.571216956"/>
    <n v="10165473.173776945"/>
    <n v="10070470.703475824"/>
    <n v="120164293.75001995"/>
    <n v="0"/>
    <n v="0"/>
    <n v="0"/>
    <n v="0"/>
    <n v="0"/>
    <n v="0"/>
    <n v="0"/>
    <n v="0"/>
    <n v="0"/>
    <n v="0"/>
    <n v="0"/>
    <n v="0"/>
    <n v="0"/>
    <n v="9393740"/>
    <n v="9110109"/>
    <n v="9438293"/>
    <n v="9334454"/>
    <n v="9334454"/>
    <n v="9334454"/>
    <n v="9334454"/>
    <n v="9334454"/>
    <n v="9334454"/>
    <n v="9334454"/>
    <n v="9334454"/>
    <n v="9334454"/>
    <n v="111952228"/>
    <n v="0"/>
    <n v="0"/>
    <n v="0"/>
    <n v="0"/>
    <n v="0"/>
    <n v="0"/>
    <n v="0"/>
    <n v="0"/>
    <n v="0"/>
    <n v="0"/>
    <n v="0"/>
    <n v="0"/>
    <n v="0"/>
    <n v="9138631"/>
    <n v="9092047"/>
    <n v="9334454"/>
    <n v="9334454"/>
    <n v="9334454"/>
    <n v="9334454"/>
    <n v="9334454"/>
    <n v="9334454"/>
    <n v="9334454"/>
    <n v="9334454"/>
    <n v="9334454"/>
    <n v="9334454"/>
    <n v="111575218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653617"/>
    <x v="442"/>
    <s v="ABC GROUP"/>
    <s v="DISTRIBUTOR"/>
    <x v="4"/>
    <x v="3"/>
    <s v="TREG 3"/>
    <x v="1"/>
    <n v="62330675.887916535"/>
    <n v="8338901.7961354153"/>
    <n v="8484543.4191536531"/>
    <n v="9071033.3029192332"/>
    <n v="8523605.2230664548"/>
    <n v="8955628.5743901916"/>
    <n v="8836159.4743488878"/>
    <n v="9258853.3056784142"/>
    <n v="9351135.3400229421"/>
    <n v="9231441.0457745176"/>
    <n v="9417163.1548795234"/>
    <n v="9348452.8314670194"/>
    <n v="8820441.4821637496"/>
    <n v="107637358.94999999"/>
    <n v="1369474.8319433087"/>
    <n v="1393393.1538138555"/>
    <n v="1489710.7690876736"/>
    <n v="1399808.1660848572"/>
    <n v="1470758.1689645951"/>
    <n v="1451138.0883231242"/>
    <n v="1520555.9298777222"/>
    <n v="1535711.1537387255"/>
    <n v="1516054.0900740118"/>
    <n v="1546554.7195780796"/>
    <n v="1535270.6127605943"/>
    <n v="1448556.7658381658"/>
    <n v="17676986.450084712"/>
    <n v="9708376.6280787233"/>
    <n v="9877936.5729675088"/>
    <n v="10560744.072006907"/>
    <n v="9923413.3891513124"/>
    <n v="10426386.743354786"/>
    <n v="10287297.562672012"/>
    <n v="10779409.235556137"/>
    <n v="10886846.493761668"/>
    <n v="10747495.13584853"/>
    <n v="10963717.874457603"/>
    <n v="10883723.444227614"/>
    <n v="10268998.248001914"/>
    <n v="125314345.40008472"/>
    <n v="9777398.6261947434"/>
    <n v="10174119.323391797"/>
    <n v="10289034.949330807"/>
    <n v="9974899.4857750032"/>
    <n v="10488359.543305274"/>
    <n v="10423112.784169191"/>
    <n v="10763615.883973477"/>
    <n v="10914935.252995767"/>
    <n v="10745262.120155828"/>
    <n v="10927933.782276139"/>
    <n v="11129392.525234064"/>
    <n v="10851023.298882473"/>
    <n v="126459087.57568455"/>
    <n v="8495135"/>
    <n v="8497254"/>
    <n v="8556965"/>
    <n v="9176240"/>
    <n v="9176240"/>
    <n v="9176240"/>
    <n v="9176240"/>
    <n v="9176240"/>
    <n v="9176240"/>
    <n v="9176240"/>
    <n v="9176240"/>
    <n v="9176240"/>
    <n v="108135514"/>
    <n v="0"/>
    <n v="0"/>
    <n v="0"/>
    <n v="0"/>
    <n v="0"/>
    <n v="0"/>
    <n v="0"/>
    <n v="0"/>
    <n v="0"/>
    <n v="0"/>
    <n v="0"/>
    <n v="0"/>
    <n v="0"/>
    <n v="9176524"/>
    <n v="9177950"/>
    <n v="9176240"/>
    <n v="9176240"/>
    <n v="9176240"/>
    <n v="9176240"/>
    <n v="9176240"/>
    <n v="9176240"/>
    <n v="9176240"/>
    <n v="9176240"/>
    <n v="9176240"/>
    <n v="9176240"/>
    <n v="110116874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307294"/>
    <x v="443"/>
    <s v="AGUNG PODOMORO"/>
    <s v="DEVELOPER"/>
    <x v="5"/>
    <x v="3"/>
    <s v="TREG 3"/>
    <x v="1"/>
    <n v="145128924.07851774"/>
    <n v="8752829.2145454548"/>
    <n v="9213504.4363636356"/>
    <n v="8292153.9927272722"/>
    <n v="7370803.5490909088"/>
    <n v="7831478.7709090905"/>
    <n v="8292153.9927272722"/>
    <n v="10595530.101818182"/>
    <n v="9674179.6581818182"/>
    <n v="9674179.6581818182"/>
    <n v="10595530.101818182"/>
    <n v="9213504.4363636356"/>
    <n v="9674179.6581818182"/>
    <n v="109180027.57090908"/>
    <n v="1172904.7198005791"/>
    <n v="1247323.0685257616"/>
    <n v="1641195.0738414677"/>
    <n v="1673286.0721881285"/>
    <n v="2188630.3059090944"/>
    <n v="2044955.5718172092"/>
    <n v="1795758.4599360449"/>
    <n v="2031380.3519582869"/>
    <n v="1763844.1628483413"/>
    <n v="1856296.4647231456"/>
    <n v="2280732.2566008153"/>
    <n v="2705919.4780833856"/>
    <n v="22402225.986232262"/>
    <n v="9925733.9343460333"/>
    <n v="10460827.504889397"/>
    <n v="9933349.0665687397"/>
    <n v="9044089.6212790366"/>
    <n v="10020109.076818185"/>
    <n v="10337109.564544482"/>
    <n v="12391288.561754227"/>
    <n v="11705560.010140106"/>
    <n v="11438023.821030159"/>
    <n v="12451826.566541327"/>
    <n v="11494236.692964451"/>
    <n v="12380099.136265203"/>
    <n v="131582253.55714135"/>
    <n v="0"/>
    <n v="0"/>
    <n v="0"/>
    <n v="0"/>
    <n v="0"/>
    <n v="0"/>
    <n v="0"/>
    <n v="0"/>
    <n v="0"/>
    <n v="0"/>
    <n v="0"/>
    <n v="0"/>
    <n v="0"/>
    <n v="10027031"/>
    <n v="9920881"/>
    <n v="9563525"/>
    <n v="9968003"/>
    <n v="9968003"/>
    <n v="9968003"/>
    <n v="9968003"/>
    <n v="9968003"/>
    <n v="9968003"/>
    <n v="9968003"/>
    <n v="9968003"/>
    <n v="9968003"/>
    <n v="119223464"/>
    <n v="0"/>
    <n v="0"/>
    <n v="0"/>
    <n v="0"/>
    <n v="0"/>
    <n v="0"/>
    <n v="0"/>
    <n v="0"/>
    <n v="0"/>
    <n v="0"/>
    <n v="0"/>
    <n v="0"/>
    <n v="0"/>
    <n v="10438963"/>
    <n v="10336096"/>
    <n v="9968003"/>
    <n v="9968003"/>
    <n v="9968003"/>
    <n v="9968003"/>
    <n v="9968003"/>
    <n v="9968003"/>
    <n v="9968003"/>
    <n v="9968003"/>
    <n v="9968003"/>
    <n v="9968003"/>
    <n v="120455089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4614509"/>
    <x v="444"/>
    <s v="GUDANG GARAM"/>
    <s v="PROCESS MANUFACTURING"/>
    <x v="4"/>
    <x v="1"/>
    <s v="TREG 3"/>
    <x v="1"/>
    <n v="8708791.1863870956"/>
    <n v="464833.13289072941"/>
    <n v="472951.59423754993"/>
    <n v="505644.14017996867"/>
    <n v="475129.00574005331"/>
    <n v="499211.16581187857"/>
    <n v="492551.63228894258"/>
    <n v="516113.73946731788"/>
    <n v="521257.79178770573"/>
    <n v="514585.70532538235"/>
    <n v="524938.36229783425"/>
    <n v="521108.26144347823"/>
    <n v="491675.46852915885"/>
    <n v="6000000"/>
    <n v="1873581.4109409791"/>
    <n v="1906304.1176255331"/>
    <n v="2038076.4505767832"/>
    <n v="1915080.5094668143"/>
    <n v="2012147.3583062741"/>
    <n v="1985305.0845283326"/>
    <n v="2080275.7802217931"/>
    <n v="2101009.6740052463"/>
    <n v="2074116.8036750704"/>
    <n v="2115844.7793398215"/>
    <n v="2100406.9689623117"/>
    <n v="1981773.5717829692"/>
    <n v="24183922.509431928"/>
    <n v="2338414.5438317084"/>
    <n v="2379255.7118630828"/>
    <n v="2543720.5907567516"/>
    <n v="2390209.5152068678"/>
    <n v="2511358.5241181524"/>
    <n v="2477856.7168172752"/>
    <n v="2596389.519689111"/>
    <n v="2622267.4657929521"/>
    <n v="2588702.5090004527"/>
    <n v="2640783.1416376559"/>
    <n v="2621515.2304057898"/>
    <n v="2473449.0403121281"/>
    <n v="30183922.509431936"/>
    <n v="4941582.2328302255"/>
    <n v="5142088.3207596643"/>
    <n v="5200167.6767443335"/>
    <n v="5041400.8835760169"/>
    <n v="5300908.0587014994"/>
    <n v="5267931.7796293944"/>
    <n v="5440025.0052966522"/>
    <n v="5516503.1293899361"/>
    <n v="5430748.8535660813"/>
    <n v="5523072.6990475263"/>
    <n v="5624891.6984470263"/>
    <n v="5484201.4723760169"/>
    <n v="63913521.810364373"/>
    <n v="10500000"/>
    <n v="10500000"/>
    <n v="10500000"/>
    <n v="10028700"/>
    <n v="10028700"/>
    <n v="10028700"/>
    <n v="10028700"/>
    <n v="10028700"/>
    <n v="10028700"/>
    <n v="10028700"/>
    <n v="10028700"/>
    <n v="10028700"/>
    <n v="121758300"/>
    <n v="10500000"/>
    <n v="10500000"/>
    <n v="10500000"/>
    <n v="9975000"/>
    <n v="9975000"/>
    <n v="9975000"/>
    <n v="9975000"/>
    <n v="9975000"/>
    <n v="9975000"/>
    <n v="9975000"/>
    <n v="9975000"/>
    <n v="9975000"/>
    <n v="121275000"/>
    <n v="53700"/>
    <n v="53700"/>
    <n v="53700"/>
    <n v="53700"/>
    <n v="53700"/>
    <n v="53700"/>
    <n v="53700"/>
    <n v="53700"/>
    <n v="53700"/>
    <n v="53700"/>
    <n v="53700"/>
    <n v="53700"/>
    <n v="6444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4646593"/>
    <x v="445"/>
    <s v="BUKAN GROUP CONGLO"/>
    <s v="PROCESS MANUFACTURING"/>
    <x v="4"/>
    <x v="3"/>
    <s v="TREG 3"/>
    <x v="1"/>
    <n v="383569295.72146481"/>
    <n v="11209542.560166292"/>
    <n v="11405320.854678793"/>
    <n v="12193708.039694458"/>
    <n v="11457829.561957292"/>
    <n v="12038575.59567284"/>
    <n v="11877979.633005621"/>
    <n v="12446184.488758205"/>
    <n v="12570234.323714064"/>
    <n v="12409335.644440904"/>
    <n v="12658992.00654619"/>
    <n v="12566628.370009277"/>
    <n v="11856850.771356082"/>
    <n v="144691181.85000002"/>
    <n v="1707564.4545768837"/>
    <n v="1737387.6213022766"/>
    <n v="1857483.6846653395"/>
    <n v="1745386.3421798944"/>
    <n v="1833852.1541420256"/>
    <n v="1809388.3585921891"/>
    <n v="1895943.7563163501"/>
    <n v="1914840.4318612979"/>
    <n v="1890330.5230902184"/>
    <n v="1928361.0071623209"/>
    <n v="1914291.1321607889"/>
    <n v="1806169.7711320161"/>
    <n v="22040999.237181604"/>
    <n v="12917107.014743175"/>
    <n v="13142708.47598107"/>
    <n v="14051191.724359797"/>
    <n v="13203215.904137187"/>
    <n v="13872427.749814866"/>
    <n v="13687367.991597811"/>
    <n v="14342128.245074555"/>
    <n v="14485074.755575363"/>
    <n v="14299666.167531123"/>
    <n v="14587353.013708511"/>
    <n v="14480919.502170065"/>
    <n v="13663020.542488098"/>
    <n v="166732181.0871816"/>
    <n v="9777398.6261947434"/>
    <n v="10174119.323391797"/>
    <n v="10289034.949330807"/>
    <n v="9974899.4857750032"/>
    <n v="10488359.543305274"/>
    <n v="10423112.784169191"/>
    <n v="10763615.883973477"/>
    <n v="10914935.252995767"/>
    <n v="10745262.120155828"/>
    <n v="10927933.782276139"/>
    <n v="11129392.525234064"/>
    <n v="10851023.298882473"/>
    <n v="126459087.57568455"/>
    <n v="11316409"/>
    <n v="11121744"/>
    <n v="3921"/>
    <n v="9342593"/>
    <n v="9342593"/>
    <n v="9342593"/>
    <n v="9342593"/>
    <n v="9342593"/>
    <n v="9342593"/>
    <n v="9342593"/>
    <n v="9342593"/>
    <n v="9342593"/>
    <n v="106525411"/>
    <n v="1600000"/>
    <n v="1600000"/>
    <n v="0"/>
    <n v="0"/>
    <n v="0"/>
    <n v="0"/>
    <n v="0"/>
    <n v="0"/>
    <n v="0"/>
    <n v="0"/>
    <n v="0"/>
    <n v="0"/>
    <n v="3200000"/>
    <n v="9476632"/>
    <n v="9384677"/>
    <n v="9342593"/>
    <n v="9342593"/>
    <n v="9342593"/>
    <n v="9342593"/>
    <n v="9342593"/>
    <n v="9342593"/>
    <n v="9342593"/>
    <n v="9342593"/>
    <n v="9342593"/>
    <n v="9342593"/>
    <n v="112287239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4609950"/>
    <x v="446"/>
    <s v="NEOVIA GROUP"/>
    <s v="FISHERIES &amp; POULTRY"/>
    <x v="5"/>
    <x v="2"/>
    <s v="TREG 3"/>
    <x v="1"/>
    <n v="362664670.93608785"/>
    <n v="11036520"/>
    <n v="11036520"/>
    <n v="11036520"/>
    <n v="11036520"/>
    <n v="11036520"/>
    <n v="11036520"/>
    <n v="11036520"/>
    <n v="11036520"/>
    <n v="11036520"/>
    <n v="11036520"/>
    <n v="11036520"/>
    <n v="11036520"/>
    <n v="132438240"/>
    <n v="1422764.2201060529"/>
    <n v="1513035.6309872086"/>
    <n v="1990812.7146704306"/>
    <n v="2029739.9382243392"/>
    <n v="2654866.0242552864"/>
    <n v="2480584.7995758085"/>
    <n v="2178302.1601142101"/>
    <n v="2464117.7014652034"/>
    <n v="2139589.2798267645"/>
    <n v="2251736.3493656102"/>
    <n v="2766588.1086104698"/>
    <n v="3282351.3716950989"/>
    <n v="27174488.298896484"/>
    <n v="12459284.220106052"/>
    <n v="12549555.630987208"/>
    <n v="13027332.714670431"/>
    <n v="13066259.93822434"/>
    <n v="13691386.024255287"/>
    <n v="13517104.799575809"/>
    <n v="13214822.16011421"/>
    <n v="13500637.701465204"/>
    <n v="13176109.279826764"/>
    <n v="13288256.349365611"/>
    <n v="13803108.10861047"/>
    <n v="14318871.371695099"/>
    <n v="159612728.29889649"/>
    <n v="0"/>
    <n v="0"/>
    <n v="0"/>
    <n v="0"/>
    <n v="0"/>
    <n v="0"/>
    <n v="0"/>
    <n v="0"/>
    <n v="0"/>
    <n v="0"/>
    <n v="0"/>
    <n v="0"/>
    <n v="0"/>
    <n v="11102839"/>
    <n v="3242580"/>
    <n v="75920000"/>
    <n v="9424000"/>
    <n v="9424000"/>
    <n v="9424000"/>
    <n v="9424000"/>
    <n v="9424000"/>
    <n v="9424000"/>
    <n v="9424000"/>
    <n v="9424000"/>
    <n v="9424000"/>
    <n v="175081419"/>
    <n v="11102839"/>
    <n v="3242580"/>
    <n v="9920000"/>
    <n v="9424000"/>
    <n v="9424000"/>
    <n v="9424000"/>
    <n v="9424000"/>
    <n v="9424000"/>
    <n v="9424000"/>
    <n v="9424000"/>
    <n v="9424000"/>
    <n v="9424000"/>
    <n v="109081419"/>
    <n v="0"/>
    <n v="0"/>
    <n v="0"/>
    <n v="0"/>
    <n v="0"/>
    <n v="0"/>
    <n v="0"/>
    <n v="0"/>
    <n v="0"/>
    <n v="0"/>
    <n v="0"/>
    <n v="0"/>
    <n v="0"/>
    <m/>
    <n v="0"/>
    <n v="66000000"/>
    <n v="0"/>
    <m/>
    <m/>
    <m/>
    <m/>
    <m/>
    <m/>
    <m/>
    <m/>
    <n v="66000000"/>
    <m/>
    <m/>
    <m/>
    <m/>
    <m/>
    <m/>
    <m/>
    <m/>
    <m/>
    <m/>
    <m/>
    <m/>
    <m/>
    <s v="NON KAWASAN"/>
  </r>
  <r>
    <n v="2000476"/>
    <x v="447"/>
    <s v="LIPPO GROUP"/>
    <s v="HEALTHCARE SERVICE"/>
    <x v="3"/>
    <x v="0"/>
    <s v="TREG 3"/>
    <x v="1"/>
    <n v="158472960.8782922"/>
    <n v="11482581.84"/>
    <n v="11313555.378"/>
    <n v="11345994.800000001"/>
    <n v="11313555.378"/>
    <n v="11216237.112"/>
    <n v="11118918.846000001"/>
    <n v="11281115.955999998"/>
    <n v="11410873.643999999"/>
    <n v="11378434.221999999"/>
    <n v="11378434.221999999"/>
    <n v="11410873.643999999"/>
    <n v="11345994.800000001"/>
    <n v="135996569.84200001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11482581.84"/>
    <n v="12004414.602318238"/>
    <n v="12029724.030201264"/>
    <n v="11851042.241431423"/>
    <n v="11802468.775721626"/>
    <n v="11690472.385854945"/>
    <n v="11991481.683284922"/>
    <n v="12009142.782921344"/>
    <n v="12094044.635816481"/>
    <n v="12099154.730716957"/>
    <n v="12022833.942776946"/>
    <n v="11969084.253475828"/>
    <n v="143046445.90451998"/>
    <n v="0"/>
    <n v="0"/>
    <n v="0"/>
    <n v="0"/>
    <n v="0"/>
    <n v="0"/>
    <n v="0"/>
    <n v="0"/>
    <n v="0"/>
    <n v="0"/>
    <n v="0"/>
    <n v="0"/>
    <n v="0"/>
    <n v="10958442"/>
    <n v="-3692567"/>
    <n v="3745716"/>
    <n v="3903196"/>
    <n v="3903196"/>
    <n v="3903196"/>
    <n v="3903196"/>
    <n v="3903196"/>
    <n v="3903196"/>
    <n v="3903196"/>
    <n v="3903196"/>
    <n v="3903196"/>
    <n v="46140355"/>
    <n v="7200000"/>
    <n v="-7432259"/>
    <n v="0"/>
    <n v="0"/>
    <n v="0"/>
    <n v="0"/>
    <n v="0"/>
    <n v="0"/>
    <n v="0"/>
    <n v="0"/>
    <n v="0"/>
    <n v="0"/>
    <n v="-232259"/>
    <n v="3921242"/>
    <n v="3893822"/>
    <n v="3903196"/>
    <n v="3903196"/>
    <n v="3903196"/>
    <n v="3903196"/>
    <n v="3903196"/>
    <n v="3903196"/>
    <n v="3903196"/>
    <n v="3903196"/>
    <n v="3903196"/>
    <n v="3903196"/>
    <n v="46847024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2909207"/>
    <x v="448"/>
    <s v="BUKAN GROUP CONGLO"/>
    <s v="INDUSTRIAL PARK"/>
    <x v="4"/>
    <x v="3"/>
    <s v="TREG 3"/>
    <x v="1"/>
    <n v="155270018.93368667"/>
    <n v="10391829.564834002"/>
    <n v="10573326.236812167"/>
    <n v="11304202.203766923"/>
    <n v="10622004.542263003"/>
    <n v="11160386.351371882"/>
    <n v="11011505.532740742"/>
    <n v="11538261.016936373"/>
    <n v="11653261.672448222"/>
    <n v="11504100.219762791"/>
    <n v="11735544.665497256"/>
    <n v="11649918.765624173"/>
    <n v="10991917.977942456"/>
    <n v="134136258.74999999"/>
    <n v="1611258.3331427744"/>
    <n v="1639399.4822386091"/>
    <n v="1752722.163764752"/>
    <n v="1646947.0776655346"/>
    <n v="1730423.4444522546"/>
    <n v="1707339.3996103033"/>
    <n v="1789013.0989472333"/>
    <n v="1806844.0076774324"/>
    <n v="1783716.4503860406"/>
    <n v="1819602.0265998021"/>
    <n v="1806325.6883147485"/>
    <n v="1704302.339514415"/>
    <n v="20797893.512313899"/>
    <n v="12003087.897976777"/>
    <n v="12212725.719050776"/>
    <n v="13056924.367531676"/>
    <n v="12268951.619928537"/>
    <n v="12890809.795824137"/>
    <n v="12718844.932351045"/>
    <n v="13327274.115883606"/>
    <n v="13460105.680125654"/>
    <n v="13287816.670148831"/>
    <n v="13555146.692097059"/>
    <n v="13456244.453938922"/>
    <n v="12696220.317456871"/>
    <n v="154934152.26231387"/>
    <n v="9777398.6261947434"/>
    <n v="10174119.323391797"/>
    <n v="10289034.949330807"/>
    <n v="9974899.4857750032"/>
    <n v="10488359.543305274"/>
    <n v="10423112.784169191"/>
    <n v="10763615.883973477"/>
    <n v="10914935.252995767"/>
    <n v="10745262.120155828"/>
    <n v="10927933.782276139"/>
    <n v="11129392.525234064"/>
    <n v="10851023.298882473"/>
    <n v="126459087.57568455"/>
    <n v="11065563"/>
    <n v="10517750"/>
    <n v="10614982"/>
    <n v="10540088"/>
    <n v="10540088"/>
    <n v="10540088"/>
    <n v="10540088"/>
    <n v="10540088"/>
    <n v="10540088"/>
    <n v="10540088"/>
    <n v="10540088"/>
    <n v="10540088"/>
    <n v="127059087"/>
    <n v="4000000"/>
    <n v="4000000"/>
    <n v="4000000"/>
    <n v="3800000"/>
    <n v="3800000"/>
    <n v="3800000"/>
    <n v="3800000"/>
    <n v="3800000"/>
    <n v="3800000"/>
    <n v="3800000"/>
    <n v="3800000"/>
    <n v="3800000"/>
    <n v="46200000"/>
    <n v="7190483"/>
    <n v="6605028"/>
    <n v="6740088"/>
    <n v="6740088"/>
    <n v="6740088"/>
    <n v="6740088"/>
    <n v="6740088"/>
    <n v="6740088"/>
    <n v="6740088"/>
    <n v="6740088"/>
    <n v="6740088"/>
    <n v="6740088"/>
    <n v="81196391"/>
    <m/>
    <n v="0"/>
    <n v="0"/>
    <n v="0"/>
    <m/>
    <m/>
    <m/>
    <m/>
    <m/>
    <m/>
    <m/>
    <m/>
    <n v="0"/>
    <m/>
    <m/>
    <m/>
    <m/>
    <m/>
    <m/>
    <m/>
    <m/>
    <m/>
    <m/>
    <m/>
    <m/>
    <m/>
    <s v="KAWASAN"/>
  </r>
  <r>
    <n v="4642400"/>
    <x v="449"/>
    <s v="MAP"/>
    <s v="RETAILER"/>
    <x v="6"/>
    <x v="4"/>
    <s v="TREG 3"/>
    <x v="1"/>
    <n v="33561402.459704742"/>
    <n v="1075000"/>
    <n v="1075000"/>
    <n v="1085750"/>
    <n v="1085857.5"/>
    <n v="1085858.575"/>
    <n v="1085858.5857500001"/>
    <n v="1085858.5858575001"/>
    <n v="1085858.5858585751"/>
    <n v="1085858.5858585858"/>
    <n v="1085858.5858585858"/>
    <n v="1085858.5858585858"/>
    <n v="1085858.5858585858"/>
    <n v="13008476.175900416"/>
    <n v="232760.22005371386"/>
    <n v="1361641.5140342612"/>
    <n v="1244111.2471382401"/>
    <n v="858754.21356880013"/>
    <n v="1160361.1117535364"/>
    <n v="1677576.5844784444"/>
    <n v="1974257.8816964263"/>
    <n v="2181122.471240757"/>
    <n v="1786650.024393549"/>
    <n v="2198248.989856279"/>
    <n v="2959408.2456147289"/>
    <n v="1853207.1119174012"/>
    <n v="19488099.61574614"/>
    <n v="1307760.2200537138"/>
    <n v="2436641.514034261"/>
    <n v="2329861.2471382404"/>
    <n v="1944611.7135688001"/>
    <n v="2246219.6867535366"/>
    <n v="2763435.1702284445"/>
    <n v="3060116.4675539266"/>
    <n v="3266981.0570993321"/>
    <n v="2872508.6102521345"/>
    <n v="3284107.5757148648"/>
    <n v="4045266.8314733147"/>
    <n v="2939065.697775987"/>
    <n v="32496575.791646551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11227423"/>
    <n v="11223100"/>
    <n v="11225850"/>
    <n v="10667100"/>
    <n v="10667100"/>
    <n v="10667100"/>
    <n v="10667100"/>
    <n v="10667100"/>
    <n v="10667100"/>
    <n v="10667100"/>
    <n v="10667100"/>
    <n v="10667100"/>
    <n v="129680273"/>
    <n v="11175000"/>
    <n v="11175000"/>
    <n v="11175000"/>
    <n v="10616250"/>
    <n v="10616250"/>
    <n v="10616250"/>
    <n v="10616250"/>
    <n v="10616250"/>
    <n v="10616250"/>
    <n v="10616250"/>
    <n v="10616250"/>
    <n v="10616250"/>
    <n v="129071250"/>
    <n v="52423"/>
    <n v="48100"/>
    <n v="50850"/>
    <n v="50850"/>
    <n v="50850"/>
    <n v="50850"/>
    <n v="50850"/>
    <n v="50850"/>
    <n v="50850"/>
    <n v="50850"/>
    <n v="50850"/>
    <n v="50850"/>
    <n v="609023"/>
    <m/>
    <n v="82780000"/>
    <n v="140554624"/>
    <n v="0"/>
    <m/>
    <m/>
    <m/>
    <m/>
    <m/>
    <m/>
    <m/>
    <m/>
    <n v="223334624"/>
    <m/>
    <m/>
    <m/>
    <m/>
    <m/>
    <m/>
    <m/>
    <m/>
    <m/>
    <m/>
    <m/>
    <m/>
    <m/>
    <s v="NON KAWASAN"/>
  </r>
  <r>
    <n v="19337949"/>
    <x v="450"/>
    <s v="ARMADA GROUP"/>
    <s v="DISCRETE MANUFACTURING"/>
    <x v="3"/>
    <x v="3"/>
    <s v="TREG 3"/>
    <x v="1"/>
    <n v="160062215.88791654"/>
    <n v="12450788.140000002"/>
    <n v="12176120.123"/>
    <n v="12216861.499999998"/>
    <n v="12116855.322999999"/>
    <n v="11905733.992000001"/>
    <n v="11813142.260999998"/>
    <n v="12150194.946"/>
    <n v="12357609.054"/>
    <n v="12302051.477"/>
    <n v="12316867.677000001"/>
    <n v="12342792.854"/>
    <n v="12246493.899999997"/>
    <n v="146395511.24700001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12450788.140000002"/>
    <n v="12866979.347318238"/>
    <n v="12900590.730201261"/>
    <n v="12654342.186431421"/>
    <n v="12491965.655721627"/>
    <n v="12384695.800854942"/>
    <n v="12860560.673284924"/>
    <n v="12955878.192921344"/>
    <n v="13017661.890816482"/>
    <n v="13037588.185716959"/>
    <n v="12954753.152776947"/>
    <n v="12869583.353475824"/>
    <n v="153445387.30951995"/>
    <n v="0"/>
    <n v="0"/>
    <n v="0"/>
    <n v="0"/>
    <n v="0"/>
    <n v="0"/>
    <n v="0"/>
    <n v="0"/>
    <n v="0"/>
    <n v="0"/>
    <n v="0"/>
    <n v="0"/>
    <n v="0"/>
    <n v="13735116"/>
    <n v="10441648"/>
    <n v="10394661"/>
    <n v="11223396"/>
    <n v="11223396"/>
    <n v="11223396"/>
    <n v="11223396"/>
    <n v="11223396"/>
    <n v="11223396"/>
    <n v="11223396"/>
    <n v="11223396"/>
    <n v="11223396"/>
    <n v="135581989"/>
    <n v="0"/>
    <n v="0"/>
    <n v="0"/>
    <n v="0"/>
    <n v="0"/>
    <n v="0"/>
    <n v="0"/>
    <n v="0"/>
    <n v="0"/>
    <n v="0"/>
    <n v="0"/>
    <n v="0"/>
    <n v="0"/>
    <n v="11356681"/>
    <n v="11212858"/>
    <n v="11223396"/>
    <n v="11223396"/>
    <n v="11223396"/>
    <n v="11223396"/>
    <n v="11223396"/>
    <n v="11223396"/>
    <n v="11223396"/>
    <n v="11223396"/>
    <n v="11223396"/>
    <n v="11223396"/>
    <n v="134803499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4609853"/>
    <x v="451"/>
    <s v="BUKAN GROUP CONGLO"/>
    <s v="HOSPITAL"/>
    <x v="3"/>
    <x v="0"/>
    <s v="TREG 3"/>
    <x v="1"/>
    <n v="23158426.480618089"/>
    <n v="11601652"/>
    <n v="11555379.4"/>
    <n v="11564260"/>
    <n v="11555379.4"/>
    <n v="11528737.6"/>
    <n v="11502095.799999999"/>
    <n v="11546498.799999999"/>
    <n v="11582021.200000001"/>
    <n v="11573140.6"/>
    <n v="11573140.6"/>
    <n v="11582021.200000001"/>
    <n v="11564260"/>
    <n v="138728586.59999999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11601652"/>
    <n v="12246238.624318238"/>
    <n v="12247989.230201263"/>
    <n v="12092866.263431422"/>
    <n v="12114969.263721626"/>
    <n v="12073649.339854943"/>
    <n v="12256864.527284922"/>
    <n v="12180290.338921346"/>
    <n v="12288751.013816481"/>
    <n v="12293861.108716957"/>
    <n v="12193981.498776948"/>
    <n v="12187349.453475827"/>
    <n v="145778462.66251996"/>
    <n v="0"/>
    <n v="0"/>
    <n v="0"/>
    <n v="0"/>
    <n v="0"/>
    <n v="0"/>
    <n v="0"/>
    <n v="0"/>
    <n v="0"/>
    <n v="0"/>
    <n v="0"/>
    <n v="0"/>
    <n v="0"/>
    <n v="11381200"/>
    <n v="11384950"/>
    <n v="11381450"/>
    <n v="10889870"/>
    <n v="10889870"/>
    <n v="10889870"/>
    <n v="10889870"/>
    <n v="10889870"/>
    <n v="10889870"/>
    <n v="10889870"/>
    <n v="10889870"/>
    <n v="10889870"/>
    <n v="132156430"/>
    <n v="10483600"/>
    <n v="10483600"/>
    <n v="10483600"/>
    <n v="9959420"/>
    <n v="9959420"/>
    <n v="9959420"/>
    <n v="9959420"/>
    <n v="9959420"/>
    <n v="9959420"/>
    <n v="9959420"/>
    <n v="9959420"/>
    <n v="9959420"/>
    <n v="121085580"/>
    <n v="930200"/>
    <n v="933950"/>
    <n v="930450"/>
    <n v="930450"/>
    <n v="930450"/>
    <n v="930450"/>
    <n v="930450"/>
    <n v="930450"/>
    <n v="930450"/>
    <n v="930450"/>
    <n v="930450"/>
    <n v="930450"/>
    <n v="1116865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4606029"/>
    <x v="452"/>
    <s v="BUKAN GROUP CONGLO"/>
    <s v="CONSTRUCTION"/>
    <x v="5"/>
    <x v="3"/>
    <s v="TREG 3"/>
    <x v="1"/>
    <n v="419682450.41949517"/>
    <n v="16400603.02590909"/>
    <n v="16877380.027272727"/>
    <n v="15923826.024545453"/>
    <n v="14970272.021818181"/>
    <n v="15447049.023181818"/>
    <n v="15923826.024545453"/>
    <n v="18307711.031363636"/>
    <n v="17354157.028636362"/>
    <n v="17354157.028636362"/>
    <n v="18307711.031363636"/>
    <n v="16877380.027272727"/>
    <n v="17354157.028636362"/>
    <n v="201098229.32318184"/>
    <n v="2160368.224522653"/>
    <n v="2297439.0651401803"/>
    <n v="3022910.2397789382"/>
    <n v="3082018.5134101692"/>
    <n v="4031228.8699095799"/>
    <n v="3766594.9870724273"/>
    <n v="3307599.8845184729"/>
    <n v="3741590.8472399008"/>
    <n v="3248817.0761860334"/>
    <n v="3419104.5785572943"/>
    <n v="4200871.0619239286"/>
    <n v="4984021.6002900787"/>
    <n v="41262564.948549658"/>
    <n v="18560971.250431743"/>
    <n v="19174819.092412908"/>
    <n v="18946736.264324393"/>
    <n v="18052290.535228349"/>
    <n v="19478277.893091399"/>
    <n v="19690421.01161788"/>
    <n v="21615310.915882111"/>
    <n v="21095747.875876263"/>
    <n v="20602974.104822397"/>
    <n v="21726815.60992093"/>
    <n v="21078251.089196656"/>
    <n v="22338178.628926441"/>
    <n v="242360794.27173144"/>
    <n v="0"/>
    <n v="0"/>
    <n v="0"/>
    <n v="0"/>
    <n v="0"/>
    <n v="0"/>
    <n v="0"/>
    <n v="0"/>
    <n v="0"/>
    <n v="0"/>
    <n v="0"/>
    <n v="0"/>
    <n v="0"/>
    <n v="10723499"/>
    <n v="9264319"/>
    <n v="9538414"/>
    <n v="10116266"/>
    <n v="10116266"/>
    <n v="10116266"/>
    <n v="10116266"/>
    <n v="10116266"/>
    <n v="10116266"/>
    <n v="10116266"/>
    <n v="10116266"/>
    <n v="10116266"/>
    <n v="120572626"/>
    <n v="1196129"/>
    <n v="0"/>
    <n v="0"/>
    <n v="0"/>
    <n v="0"/>
    <n v="0"/>
    <n v="0"/>
    <n v="0"/>
    <n v="0"/>
    <n v="0"/>
    <n v="0"/>
    <n v="0"/>
    <n v="1196129"/>
    <n v="10235647"/>
    <n v="10275356"/>
    <n v="10116266"/>
    <n v="10116266"/>
    <n v="10116266"/>
    <n v="10116266"/>
    <n v="10116266"/>
    <n v="10116266"/>
    <n v="10116266"/>
    <n v="10116266"/>
    <n v="10116266"/>
    <n v="10116266"/>
    <n v="121673663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4617642"/>
    <x v="453"/>
    <s v="BUKAN GROUP CONGLO"/>
    <s v="DISCRETE MANUFACTURING"/>
    <x v="4"/>
    <x v="3"/>
    <s v="TREG 3"/>
    <x v="1"/>
    <n v="728345236.22150743"/>
    <n v="10691162.056486776"/>
    <n v="10877886.667463649"/>
    <n v="11629815.224139279"/>
    <n v="10927967.132021226"/>
    <n v="11481856.813673208"/>
    <n v="11328687.542645678"/>
    <n v="11870616.007748311"/>
    <n v="11988929.211117232"/>
    <n v="11835471.222483795"/>
    <n v="12073582.332850188"/>
    <n v="11985490.013199998"/>
    <n v="11308535.776170654"/>
    <n v="138000000"/>
    <n v="1646512.2076132083"/>
    <n v="1675269.0770546088"/>
    <n v="1791071.2266505198"/>
    <n v="1682981.811724734"/>
    <n v="1768284.6176959183"/>
    <n v="1744695.5005124384"/>
    <n v="1828156.1971822816"/>
    <n v="1846377.241128627"/>
    <n v="1822743.6594556773"/>
    <n v="1859414.4018796713"/>
    <n v="1845847.5810855743"/>
    <n v="1741591.9904046697"/>
    <n v="21252945.512387928"/>
    <n v="12337674.264099985"/>
    <n v="12553155.744518258"/>
    <n v="13420886.450789798"/>
    <n v="12610948.94374596"/>
    <n v="13250141.431369126"/>
    <n v="13073383.043158116"/>
    <n v="13698772.204930592"/>
    <n v="13835306.452245859"/>
    <n v="13658214.881939473"/>
    <n v="13932996.73472986"/>
    <n v="13831337.594285572"/>
    <n v="13050127.766575323"/>
    <n v="159252945.51238793"/>
    <n v="9777398.6261947434"/>
    <n v="10174119.323391797"/>
    <n v="10289034.949330807"/>
    <n v="9974899.4857750032"/>
    <n v="10488359.543305274"/>
    <n v="10423112.784169191"/>
    <n v="10763615.883973477"/>
    <n v="10914935.252995767"/>
    <n v="10745262.120155828"/>
    <n v="10927933.782276139"/>
    <n v="11129392.525234064"/>
    <n v="10851023.298882473"/>
    <n v="126459087.57568455"/>
    <n v="11500000"/>
    <n v="11500000"/>
    <n v="18986200"/>
    <n v="15675000"/>
    <n v="15675000"/>
    <n v="15675000"/>
    <n v="15675000"/>
    <n v="15675000"/>
    <n v="15675000"/>
    <n v="15675000"/>
    <n v="15675000"/>
    <n v="15675000"/>
    <n v="183061200"/>
    <n v="11500000"/>
    <n v="11500000"/>
    <n v="16500000"/>
    <n v="15675000"/>
    <n v="15675000"/>
    <n v="15675000"/>
    <n v="15675000"/>
    <n v="15675000"/>
    <n v="15675000"/>
    <n v="15675000"/>
    <n v="15675000"/>
    <n v="15675000"/>
    <n v="180575000"/>
    <n v="0"/>
    <n v="0"/>
    <n v="0"/>
    <n v="0"/>
    <n v="0"/>
    <n v="0"/>
    <n v="0"/>
    <n v="0"/>
    <n v="0"/>
    <n v="0"/>
    <n v="0"/>
    <n v="0"/>
    <n v="0"/>
    <m/>
    <n v="0"/>
    <n v="7500000"/>
    <n v="0"/>
    <m/>
    <m/>
    <m/>
    <m/>
    <m/>
    <m/>
    <m/>
    <m/>
    <n v="7500000"/>
    <m/>
    <m/>
    <m/>
    <m/>
    <m/>
    <m/>
    <m/>
    <m/>
    <m/>
    <m/>
    <m/>
    <m/>
    <m/>
    <s v="NON KAWASAN"/>
  </r>
  <r>
    <n v="19576182"/>
    <x v="454"/>
    <s v="ARMADA GROUP"/>
    <s v="RETAILER"/>
    <x v="3"/>
    <x v="3"/>
    <s v="TREG 3"/>
    <x v="1"/>
    <n v="16759487.887916533"/>
    <n v="12569045.828"/>
    <n v="12191011.347999999"/>
    <n v="12254877.188000001"/>
    <n v="12148014.5"/>
    <n v="11891921.708000002"/>
    <n v="11721822.612000003"/>
    <n v="12137894.719999999"/>
    <n v="12425605.716"/>
    <n v="12350990.664000003"/>
    <n v="12361739.876000002"/>
    <n v="12414856.503999999"/>
    <n v="12276375.612000002"/>
    <n v="146744156.27600002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12569045.828"/>
    <n v="12881870.572318237"/>
    <n v="12938606.418201264"/>
    <n v="12685501.363431422"/>
    <n v="12478153.371721629"/>
    <n v="12293376.151854947"/>
    <n v="12848260.447284922"/>
    <n v="13023874.854921345"/>
    <n v="13066601.077816484"/>
    <n v="13082460.38471696"/>
    <n v="13026816.802776946"/>
    <n v="12899465.065475829"/>
    <n v="153794032.33851996"/>
    <n v="0"/>
    <n v="0"/>
    <n v="0"/>
    <n v="0"/>
    <n v="0"/>
    <n v="0"/>
    <n v="0"/>
    <n v="0"/>
    <n v="0"/>
    <n v="0"/>
    <n v="0"/>
    <n v="0"/>
    <n v="0"/>
    <n v="11381658"/>
    <n v="11391443"/>
    <n v="11156488"/>
    <n v="11626173"/>
    <n v="11626173"/>
    <n v="11626173"/>
    <n v="11626173"/>
    <n v="11626173"/>
    <n v="11626173"/>
    <n v="11626173"/>
    <n v="11626173"/>
    <n v="11626173"/>
    <n v="138565146"/>
    <n v="0"/>
    <n v="0"/>
    <n v="0"/>
    <n v="0"/>
    <n v="0"/>
    <n v="0"/>
    <n v="0"/>
    <n v="0"/>
    <n v="0"/>
    <n v="0"/>
    <n v="0"/>
    <n v="0"/>
    <n v="0"/>
    <n v="11844594"/>
    <n v="11839034"/>
    <n v="11626173"/>
    <n v="11626173"/>
    <n v="11626173"/>
    <n v="11626173"/>
    <n v="11626173"/>
    <n v="11626173"/>
    <n v="11626173"/>
    <n v="11626173"/>
    <n v="11626173"/>
    <n v="11626173"/>
    <n v="139945358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4617720"/>
    <x v="455"/>
    <s v="SAHID GROUP"/>
    <s v="TOURISM &amp; MICE"/>
    <x v="3"/>
    <x v="6"/>
    <s v="TREG 3"/>
    <x v="1"/>
    <n v="167596782.64871451"/>
    <n v="7200000"/>
    <n v="7200000"/>
    <n v="7200000"/>
    <n v="7200000"/>
    <n v="7200000"/>
    <n v="7200000"/>
    <n v="7200000"/>
    <n v="7200000"/>
    <n v="7200000"/>
    <n v="7200000"/>
    <n v="7200000"/>
    <n v="7200000"/>
    <n v="86400000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7200000"/>
    <n v="7890859.224318238"/>
    <n v="7883729.230201263"/>
    <n v="7737486.863431423"/>
    <n v="7786231.6637216266"/>
    <n v="7771553.5398549438"/>
    <n v="7910365.7272849241"/>
    <n v="7798269.1389213437"/>
    <n v="7915610.4138164818"/>
    <n v="7920720.5087169567"/>
    <n v="7811960.298776947"/>
    <n v="7823089.4534758274"/>
    <n v="93449876.062519968"/>
    <n v="0"/>
    <n v="0"/>
    <n v="0"/>
    <n v="0"/>
    <n v="0"/>
    <n v="0"/>
    <n v="0"/>
    <n v="0"/>
    <n v="0"/>
    <n v="0"/>
    <n v="0"/>
    <n v="0"/>
    <n v="0"/>
    <n v="12160188"/>
    <n v="16245000"/>
    <n v="16245000"/>
    <n v="15432750"/>
    <n v="15432750"/>
    <n v="15432750"/>
    <n v="15432750"/>
    <n v="15432750"/>
    <n v="15432750"/>
    <n v="15432750"/>
    <n v="15432750"/>
    <n v="15432750"/>
    <n v="183544938"/>
    <n v="12160188"/>
    <n v="16245000"/>
    <n v="16245000"/>
    <n v="15432750"/>
    <n v="15432750"/>
    <n v="15432750"/>
    <n v="15432750"/>
    <n v="15432750"/>
    <n v="15432750"/>
    <n v="15432750"/>
    <n v="15432750"/>
    <n v="15432750"/>
    <n v="183544938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2928348"/>
    <x v="456"/>
    <s v="SINAR MAS GROUP"/>
    <s v="PROCESS MANUFACTURING"/>
    <x v="6"/>
    <x v="2"/>
    <s v="TREG 3"/>
    <x v="1"/>
    <n v="169303173.9568913"/>
    <n v="13477318"/>
    <n v="13477318"/>
    <n v="13129520.280000001"/>
    <n v="13608613.2028"/>
    <n v="13130833.232028002"/>
    <n v="13126055.432320282"/>
    <n v="15056291.254323201"/>
    <n v="13627880.912543232"/>
    <n v="14096167.709125431"/>
    <n v="15065992.377091253"/>
    <n v="13627977.923770912"/>
    <n v="14578739.579237711"/>
    <n v="166002707.90324"/>
    <n v="895086.0240763895"/>
    <n v="5236231.0395351239"/>
    <n v="4784265.06665402"/>
    <n v="3302363.6706683007"/>
    <n v="4462201.547036903"/>
    <n v="6451168.308476178"/>
    <n v="7592064.6467052232"/>
    <n v="8387568.2896159403"/>
    <n v="6870613.3134835446"/>
    <n v="8453428.8024230693"/>
    <n v="11380488.296388794"/>
    <n v="7126560.4801947689"/>
    <n v="74942039.485258266"/>
    <n v="14372404.024076389"/>
    <n v="18713549.039535124"/>
    <n v="17913785.34665402"/>
    <n v="16910976.873468302"/>
    <n v="17593034.779064905"/>
    <n v="19577223.740796462"/>
    <n v="22648355.901028425"/>
    <n v="22015449.202159174"/>
    <n v="20966781.022608977"/>
    <n v="23519421.179514322"/>
    <n v="25008466.220159706"/>
    <n v="21705300.05943248"/>
    <n v="240944747.38849828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13910706"/>
    <n v="13603702"/>
    <n v="13548907"/>
    <n v="12957960"/>
    <n v="12957960"/>
    <n v="12957960"/>
    <n v="12957960"/>
    <n v="12957960"/>
    <n v="12957960"/>
    <n v="12957960"/>
    <n v="12957960"/>
    <n v="12957960"/>
    <n v="157684955"/>
    <n v="3825900"/>
    <n v="3825900"/>
    <n v="3825900"/>
    <n v="3634605"/>
    <n v="3634605"/>
    <n v="3634605"/>
    <n v="3634605"/>
    <n v="3634605"/>
    <n v="3634605"/>
    <n v="3634605"/>
    <n v="3634605"/>
    <n v="3634605"/>
    <n v="44189145"/>
    <n v="9101169"/>
    <n v="9257277"/>
    <n v="9323355"/>
    <n v="9323355"/>
    <n v="9323355"/>
    <n v="9323355"/>
    <n v="9323355"/>
    <n v="9323355"/>
    <n v="9323355"/>
    <n v="9323355"/>
    <n v="9323355"/>
    <n v="9323355"/>
    <n v="111591996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379388"/>
    <x v="457"/>
    <s v="WISMILAK GROUP"/>
    <s v="DISTRIBUTOR"/>
    <x v="4"/>
    <x v="6"/>
    <s v="TREG 3"/>
    <x v="1"/>
    <n v="183415320.77613509"/>
    <n v="10790775.355273781"/>
    <n v="10979239.74480474"/>
    <n v="11738174.283017911"/>
    <n v="11029786.826578762"/>
    <n v="11588837.292256083"/>
    <n v="11434240.889521146"/>
    <n v="11981218.691808105"/>
    <n v="12100634.260702435"/>
    <n v="11945746.450278603"/>
    <n v="12186076.125199169"/>
    <n v="12097163.018574486"/>
    <n v="11413901.361984756"/>
    <n v="139285794.29999998"/>
    <n v="1658244.1606385284"/>
    <n v="1687205.9324425606"/>
    <n v="1803833.2112862284"/>
    <n v="1694973.6229401787"/>
    <n v="1780884.2400821242"/>
    <n v="1757127.0425082131"/>
    <n v="1841182.424700741"/>
    <n v="1859533.2997109937"/>
    <n v="1835731.3208231765"/>
    <n v="1872663.3546153929"/>
    <n v="1858999.865662066"/>
    <n v="1754001.4188475478"/>
    <n v="21404379.894257747"/>
    <n v="12449019.515912309"/>
    <n v="12666445.677247301"/>
    <n v="13542007.494304139"/>
    <n v="12724760.449518941"/>
    <n v="13369721.532338208"/>
    <n v="13191367.932029359"/>
    <n v="13822401.116508845"/>
    <n v="13960167.560413428"/>
    <n v="13781477.771101778"/>
    <n v="14058739.479814561"/>
    <n v="13956162.884236552"/>
    <n v="13167902.780832304"/>
    <n v="160690174.19425768"/>
    <n v="9777398.6261947434"/>
    <n v="10174119.323391797"/>
    <n v="10289034.949330807"/>
    <n v="9974899.4857750032"/>
    <n v="10488359.543305274"/>
    <n v="10423112.784169191"/>
    <n v="10763615.883973477"/>
    <n v="10914935.252995767"/>
    <n v="10745262.120155828"/>
    <n v="10927933.782276139"/>
    <n v="11129392.525234064"/>
    <n v="10851023.298882473"/>
    <n v="126459087.57568455"/>
    <n v="10775346"/>
    <n v="10630142"/>
    <n v="10743667"/>
    <n v="13516817"/>
    <n v="13516817"/>
    <n v="13516817"/>
    <n v="13516817"/>
    <n v="13516817"/>
    <n v="13516817"/>
    <n v="13516817"/>
    <n v="13516817"/>
    <n v="13516817"/>
    <n v="153800508"/>
    <n v="0"/>
    <n v="0"/>
    <n v="0"/>
    <n v="0"/>
    <n v="0"/>
    <n v="0"/>
    <n v="0"/>
    <n v="0"/>
    <n v="0"/>
    <n v="0"/>
    <n v="0"/>
    <n v="0"/>
    <n v="0"/>
    <n v="13343118"/>
    <n v="13257825"/>
    <n v="13516817"/>
    <n v="13516817"/>
    <n v="13516817"/>
    <n v="13516817"/>
    <n v="13516817"/>
    <n v="13516817"/>
    <n v="13516817"/>
    <n v="13516817"/>
    <n v="13516817"/>
    <n v="13516817"/>
    <n v="161769113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2000385"/>
    <x v="458"/>
    <s v="PTS"/>
    <s v="EDUCATIONAL INSTITUTION"/>
    <x v="3"/>
    <x v="4"/>
    <s v="TREG 3"/>
    <x v="1"/>
    <n v="200938088.69982749"/>
    <n v="13513514"/>
    <n v="13513514"/>
    <n v="13513514"/>
    <n v="13513514"/>
    <n v="13513514"/>
    <n v="13513514"/>
    <n v="13513514"/>
    <n v="13513514"/>
    <n v="13513514"/>
    <n v="13513514"/>
    <n v="13513514"/>
    <n v="13513514"/>
    <n v="162162168"/>
    <n v="0"/>
    <n v="11950724.263759997"/>
    <n v="11827387.134146826"/>
    <n v="9297635.5734425317"/>
    <n v="10140840.16137453"/>
    <n v="9886932.8458673004"/>
    <n v="12288154.568081591"/>
    <n v="10349068.613539482"/>
    <n v="12378878.988314027"/>
    <n v="12467275.195482703"/>
    <n v="10585903.080715967"/>
    <n v="10778419.087470157"/>
    <n v="121951219.51219513"/>
    <n v="13513514"/>
    <n v="25464238.263759997"/>
    <n v="25340901.134146824"/>
    <n v="22811149.573442534"/>
    <n v="23654354.161374532"/>
    <n v="23400446.845867299"/>
    <n v="25801668.568081591"/>
    <n v="23862582.61353948"/>
    <n v="25892392.988314025"/>
    <n v="25980789.195482701"/>
    <n v="24099417.080715969"/>
    <n v="24291933.087470159"/>
    <n v="284113387.51219517"/>
    <n v="0"/>
    <n v="0"/>
    <n v="0"/>
    <n v="0"/>
    <n v="0"/>
    <n v="0"/>
    <n v="0"/>
    <n v="0"/>
    <n v="0"/>
    <n v="0"/>
    <n v="0"/>
    <n v="0"/>
    <n v="0"/>
    <n v="13513514"/>
    <n v="13513514"/>
    <n v="13513514"/>
    <n v="12837838.299999999"/>
    <n v="12837838.299999999"/>
    <n v="12837838.299999999"/>
    <n v="12837838.299999999"/>
    <n v="12837838.299999999"/>
    <n v="12837838.299999999"/>
    <n v="12837838.299999999"/>
    <n v="12837838.299999999"/>
    <n v="12837838.299999999"/>
    <n v="156081086.69999999"/>
    <n v="13513514"/>
    <n v="13513514"/>
    <n v="13513514"/>
    <n v="12837838.299999999"/>
    <n v="12837838.299999999"/>
    <n v="12837838.299999999"/>
    <n v="12837838.299999999"/>
    <n v="12837838.299999999"/>
    <n v="12837838.299999999"/>
    <n v="12837838.299999999"/>
    <n v="12837838.299999999"/>
    <n v="12837838.299999999"/>
    <n v="156081086.69999999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2950507"/>
    <x v="459"/>
    <s v="BUKAN GROUP CONGLO"/>
    <s v="PROCESS MANUFACTURING"/>
    <x v="4"/>
    <x v="2"/>
    <s v="TREG 3"/>
    <x v="1"/>
    <n v="230242477.55248103"/>
    <n v="13755366.588450223"/>
    <n v="13995608.524874173"/>
    <n v="14963048.068934027"/>
    <n v="14060042.600914709"/>
    <n v="14772683.152094107"/>
    <n v="14575613.884792991"/>
    <n v="15272865.003316628"/>
    <n v="15425088.070930306"/>
    <n v="15227647.336384671"/>
    <n v="15534003.707616122"/>
    <n v="15420663.161096198"/>
    <n v="14549686.400595834"/>
    <n v="177552316.49999997"/>
    <n v="2007398.7967205548"/>
    <n v="2042458.6674261587"/>
    <n v="2183642.6165530602"/>
    <n v="2051861.8982219251"/>
    <n v="2155861.5826892927"/>
    <n v="2127102.1448722719"/>
    <n v="2228855.9619978475"/>
    <n v="2251070.7391029065"/>
    <n v="2222257.0909604197"/>
    <n v="2266965.4167635334"/>
    <n v="2250424.9868708984"/>
    <n v="2123318.3997975993"/>
    <n v="25911218.301976472"/>
    <n v="15762765.385170778"/>
    <n v="16038067.192300331"/>
    <n v="17146690.685487088"/>
    <n v="16111904.499136634"/>
    <n v="16928544.7347834"/>
    <n v="16702716.029665263"/>
    <n v="17501720.965314474"/>
    <n v="17676158.810033213"/>
    <n v="17449904.42734509"/>
    <n v="17800969.124379657"/>
    <n v="17671088.147967096"/>
    <n v="16673004.800393434"/>
    <n v="203463534.80197647"/>
    <n v="9777398.6261947434"/>
    <n v="10174119.323391797"/>
    <n v="10289034.949330807"/>
    <n v="9974899.4857750032"/>
    <n v="10488359.543305274"/>
    <n v="10423112.784169191"/>
    <n v="10763615.883973477"/>
    <n v="10914935.252995767"/>
    <n v="10745262.120155828"/>
    <n v="10927933.782276139"/>
    <n v="11129392.525234064"/>
    <n v="10851023.298882473"/>
    <n v="126459087.57568455"/>
    <n v="14360642"/>
    <n v="14848035"/>
    <n v="14147323"/>
    <n v="13234204"/>
    <n v="13234204"/>
    <n v="13234204"/>
    <n v="13234204"/>
    <n v="13234204"/>
    <n v="13234204"/>
    <n v="13234204"/>
    <n v="13234204"/>
    <n v="13234204"/>
    <n v="162463836"/>
    <n v="10650000"/>
    <n v="10650000"/>
    <n v="10650000"/>
    <n v="10117500"/>
    <n v="10117500"/>
    <n v="10117500"/>
    <n v="10117500"/>
    <n v="10117500"/>
    <n v="10117500"/>
    <n v="10117500"/>
    <n v="10117500"/>
    <n v="10117500"/>
    <n v="123007500"/>
    <n v="3340673"/>
    <n v="3499796"/>
    <n v="3116704"/>
    <n v="3116704"/>
    <n v="3116704"/>
    <n v="3116704"/>
    <n v="3116704"/>
    <n v="3116704"/>
    <n v="3116704"/>
    <n v="3116704"/>
    <n v="3116704"/>
    <n v="3116704"/>
    <n v="38007509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2000244"/>
    <x v="460"/>
    <s v="BUKAN GROUP CONGLO"/>
    <s v="TOURISM &amp; MICE"/>
    <x v="3"/>
    <x v="1"/>
    <s v="TREG 3"/>
    <x v="1"/>
    <n v="205245042.4137696"/>
    <n v="10780422"/>
    <n v="10735872"/>
    <n v="10744422"/>
    <n v="10735872"/>
    <n v="10710222"/>
    <n v="10684572"/>
    <n v="10727322"/>
    <n v="10761522"/>
    <n v="10752972"/>
    <n v="10752972"/>
    <n v="10761522"/>
    <n v="10744422"/>
    <n v="128892114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10780422"/>
    <n v="11426731.224318238"/>
    <n v="11428151.230201263"/>
    <n v="11273358.863431422"/>
    <n v="11296453.663721627"/>
    <n v="11256125.539854944"/>
    <n v="11437687.727284923"/>
    <n v="11359791.138921345"/>
    <n v="11468582.413816482"/>
    <n v="11473692.508716958"/>
    <n v="11373482.298776947"/>
    <n v="11367511.453475827"/>
    <n v="135941990.06252"/>
    <n v="0"/>
    <n v="0"/>
    <n v="0"/>
    <n v="0"/>
    <n v="0"/>
    <n v="0"/>
    <n v="0"/>
    <n v="0"/>
    <n v="0"/>
    <n v="0"/>
    <n v="0"/>
    <n v="0"/>
    <n v="0"/>
    <n v="10597822"/>
    <n v="10597822"/>
    <n v="13313145"/>
    <n v="17670249"/>
    <n v="17670249"/>
    <n v="17670249"/>
    <n v="17670249"/>
    <n v="17670249"/>
    <n v="17670249"/>
    <n v="17670249"/>
    <n v="17670249"/>
    <n v="17670249"/>
    <n v="193541030"/>
    <n v="13288000"/>
    <n v="13288000"/>
    <n v="17565420"/>
    <n v="16687149"/>
    <n v="16687149"/>
    <n v="16687149"/>
    <n v="16687149"/>
    <n v="16687149"/>
    <n v="16687149"/>
    <n v="16687149"/>
    <n v="16687149"/>
    <n v="16687149"/>
    <n v="194325761"/>
    <n v="983100"/>
    <n v="983100"/>
    <n v="983100"/>
    <n v="983100"/>
    <n v="983100"/>
    <n v="983100"/>
    <n v="983100"/>
    <n v="983100"/>
    <n v="983100"/>
    <n v="983100"/>
    <n v="983100"/>
    <n v="983100"/>
    <n v="11797200"/>
    <m/>
    <n v="0"/>
    <n v="6475000"/>
    <n v="0"/>
    <m/>
    <m/>
    <m/>
    <m/>
    <m/>
    <m/>
    <m/>
    <m/>
    <n v="6475000"/>
    <m/>
    <m/>
    <m/>
    <m/>
    <m/>
    <m/>
    <m/>
    <m/>
    <m/>
    <m/>
    <m/>
    <m/>
    <m/>
    <s v="NON KAWASAN"/>
  </r>
  <r>
    <n v="10275773"/>
    <x v="461"/>
    <s v="SPIL GROUP"/>
    <s v="PORT MANAGEMENT"/>
    <x v="4"/>
    <x v="3"/>
    <s v="TREG 3"/>
    <x v="1"/>
    <n v="201113144.77583319"/>
    <n v="13482655.845671942"/>
    <n v="13718134.800571019"/>
    <n v="14666394.110141506"/>
    <n v="13781291.421399856"/>
    <n v="14479803.324476974"/>
    <n v="14286641.107265646"/>
    <n v="14970068.685048809"/>
    <n v="15119273.813040888"/>
    <n v="14925747.493209422"/>
    <n v="15226030.113296827"/>
    <n v="15114936.630454166"/>
    <n v="14261227.655422937"/>
    <n v="174032204.99999997"/>
    <n v="2362641.2419337109"/>
    <n v="2403905.5371007933"/>
    <n v="2570074.3230197798"/>
    <n v="2414972.8252359629"/>
    <n v="2537376.9753590543"/>
    <n v="2503528.0789701915"/>
    <n v="2623288.918349898"/>
    <n v="2649434.9679811532"/>
    <n v="2615522.267852399"/>
    <n v="2668142.4719557441"/>
    <n v="2648674.939202663"/>
    <n v="2499074.7375728623"/>
    <n v="30496637.284534212"/>
    <n v="15845297.087605653"/>
    <n v="16122040.337671813"/>
    <n v="17236468.433161285"/>
    <n v="16196264.246635819"/>
    <n v="17017180.299836028"/>
    <n v="16790169.186235838"/>
    <n v="17593357.603398707"/>
    <n v="17768708.781022042"/>
    <n v="17541269.761061821"/>
    <n v="17894172.585252572"/>
    <n v="17763611.56965683"/>
    <n v="16760302.392995799"/>
    <n v="204528842.28453422"/>
    <n v="9777398.6261947434"/>
    <n v="10174119.323391797"/>
    <n v="10289034.949330807"/>
    <n v="9974899.4857750032"/>
    <n v="10488359.543305274"/>
    <n v="10423112.784169191"/>
    <n v="10763615.883973477"/>
    <n v="10914935.252995767"/>
    <n v="10745262.120155828"/>
    <n v="10927933.782276139"/>
    <n v="11129392.525234064"/>
    <n v="10851023.298882473"/>
    <n v="126459087.57568455"/>
    <n v="14489274"/>
    <n v="14506550"/>
    <n v="14482000"/>
    <n v="13787000"/>
    <n v="13787000"/>
    <n v="13787000"/>
    <n v="13787000"/>
    <n v="13787000"/>
    <n v="13787000"/>
    <n v="13787000"/>
    <n v="13787000"/>
    <n v="13787000"/>
    <n v="167560824"/>
    <n v="13900000"/>
    <n v="13900000"/>
    <n v="13900000"/>
    <n v="13205000"/>
    <n v="13205000"/>
    <n v="13205000"/>
    <n v="13205000"/>
    <n v="13205000"/>
    <n v="13205000"/>
    <n v="13205000"/>
    <n v="13205000"/>
    <n v="13205000"/>
    <n v="160545000"/>
    <n v="589274"/>
    <n v="590500"/>
    <n v="582000"/>
    <n v="582000"/>
    <n v="582000"/>
    <n v="582000"/>
    <n v="582000"/>
    <n v="582000"/>
    <n v="582000"/>
    <n v="582000"/>
    <n v="582000"/>
    <n v="582000"/>
    <n v="6999774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178207"/>
    <x v="462"/>
    <s v="SINAR MAS GROUP"/>
    <s v="MULTIFINANCE"/>
    <x v="6"/>
    <x v="3"/>
    <s v="TREG 3"/>
    <x v="1"/>
    <n v="22869722.756110534"/>
    <n v="14218526"/>
    <n v="14218526"/>
    <n v="13649784.959999999"/>
    <n v="14355023.8496"/>
    <n v="13651149.938495999"/>
    <n v="13644111.199384959"/>
    <n v="16487746.011993848"/>
    <n v="14383403.460119938"/>
    <n v="15073286.334601199"/>
    <n v="16502037.763346011"/>
    <n v="14383546.37763346"/>
    <n v="15784214.063776337"/>
    <n v="176351355.95895174"/>
    <n v="592228.59048886271"/>
    <n v="3464522.5649878602"/>
    <n v="3165481.8427907946"/>
    <n v="2184990.1901659053"/>
    <n v="2952390.3419291419"/>
    <n v="4268378.9172974592"/>
    <n v="5023246.5077958098"/>
    <n v="5549586.9806636581"/>
    <n v="4545902.3255748153"/>
    <n v="5593163.215371252"/>
    <n v="7529835.5259205047"/>
    <n v="4715248.316578771"/>
    <n v="49584975.319564842"/>
    <n v="14810754.590488862"/>
    <n v="17683048.564987861"/>
    <n v="16815266.802790795"/>
    <n v="16540014.039765906"/>
    <n v="16603540.280425141"/>
    <n v="17912490.116682418"/>
    <n v="21510992.519789658"/>
    <n v="19932990.440783598"/>
    <n v="19619188.660176016"/>
    <n v="22095200.978717264"/>
    <n v="21913381.903553963"/>
    <n v="20499462.380355109"/>
    <n v="225936331.27851659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14185100"/>
    <n v="14186080"/>
    <n v="14165181"/>
    <n v="14945614"/>
    <n v="14945614"/>
    <n v="14945614"/>
    <n v="14945614"/>
    <n v="14945614"/>
    <n v="14945614"/>
    <n v="14945614"/>
    <n v="14945614"/>
    <n v="14945614"/>
    <n v="177046887"/>
    <n v="0"/>
    <n v="0"/>
    <n v="0"/>
    <n v="0"/>
    <n v="0"/>
    <n v="0"/>
    <n v="0"/>
    <n v="0"/>
    <n v="0"/>
    <n v="0"/>
    <n v="0"/>
    <n v="0"/>
    <n v="0"/>
    <n v="15017950"/>
    <n v="15017950"/>
    <n v="14945614"/>
    <n v="14945614"/>
    <n v="14945614"/>
    <n v="14945614"/>
    <n v="14945614"/>
    <n v="14945614"/>
    <n v="14945614"/>
    <n v="14945614"/>
    <n v="14945614"/>
    <n v="14945614"/>
    <n v="17949204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3001065615"/>
    <x v="463"/>
    <s v="CIPUTRA GROUP"/>
    <s v="DEVELOPER"/>
    <x v="5"/>
    <x v="1"/>
    <s v="TREG 3"/>
    <x v="1"/>
    <n v="371644308.42598629"/>
    <n v="13765940.766818181"/>
    <n v="14349779.754545454"/>
    <n v="13182101.779090907"/>
    <n v="12014423.803636363"/>
    <n v="12598262.791363636"/>
    <n v="13182101.779090907"/>
    <n v="16101296.717727272"/>
    <n v="14933618.742272725"/>
    <n v="14933618.742272725"/>
    <n v="16101296.717727272"/>
    <n v="14349779.754545454"/>
    <n v="14933618.742272725"/>
    <n v="170445840.09136361"/>
    <n v="1831074.1878471805"/>
    <n v="1947252.0112905544"/>
    <n v="2562143.2723401473"/>
    <n v="2612241.9698241227"/>
    <n v="3416768.9772546883"/>
    <n v="3192471.9029908995"/>
    <n v="2803439.1098333723"/>
    <n v="3171279.0181312929"/>
    <n v="2753616.2686135704"/>
    <n v="2897947.7055258481"/>
    <n v="3560553.4652143386"/>
    <n v="4224332.3153766682"/>
    <n v="34973120.204242684"/>
    <n v="15597014.954665361"/>
    <n v="16297031.765836008"/>
    <n v="15744245.051431054"/>
    <n v="14626665.773460485"/>
    <n v="16015031.768618325"/>
    <n v="16374573.682081807"/>
    <n v="18904735.827560645"/>
    <n v="18104897.760404017"/>
    <n v="17687235.010886297"/>
    <n v="18999244.423253119"/>
    <n v="17910333.219759792"/>
    <n v="19157951.057649393"/>
    <n v="205418960.29560632"/>
    <n v="0"/>
    <n v="0"/>
    <n v="0"/>
    <n v="0"/>
    <n v="0"/>
    <n v="0"/>
    <n v="0"/>
    <n v="0"/>
    <n v="0"/>
    <n v="0"/>
    <n v="0"/>
    <n v="0"/>
    <n v="0"/>
    <n v="14540651"/>
    <n v="12161782"/>
    <n v="12366437"/>
    <n v="13029470"/>
    <n v="13029470"/>
    <n v="13029470"/>
    <n v="13029470"/>
    <n v="13029470"/>
    <n v="13029470"/>
    <n v="13029470"/>
    <n v="13029470"/>
    <n v="13029470"/>
    <n v="156334100"/>
    <n v="1916129"/>
    <n v="0"/>
    <n v="0"/>
    <n v="0"/>
    <n v="0"/>
    <n v="0"/>
    <n v="0"/>
    <n v="0"/>
    <n v="0"/>
    <n v="0"/>
    <n v="0"/>
    <n v="0"/>
    <n v="1916129"/>
    <n v="13226450"/>
    <n v="12809960"/>
    <n v="13029470"/>
    <n v="13029470"/>
    <n v="13029470"/>
    <n v="13029470"/>
    <n v="13029470"/>
    <n v="13029470"/>
    <n v="13029470"/>
    <n v="13029470"/>
    <n v="13029470"/>
    <n v="13029470"/>
    <n v="15633111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3067353"/>
    <x v="464"/>
    <s v="BUKAN GROUP CONGLO"/>
    <s v="LOGISTIC"/>
    <x v="4"/>
    <x v="5"/>
    <s v="TREG 3"/>
    <x v="1"/>
    <n v="432306817.4777357"/>
    <n v="26641625.38329282"/>
    <n v="27106930.006794304"/>
    <n v="28980683.188731864"/>
    <n v="27231727.009095352"/>
    <n v="28611981.215726707"/>
    <n v="28230294.143976491"/>
    <n v="29580741.838579264"/>
    <n v="29875570.036430746"/>
    <n v="29493163.500673007"/>
    <n v="30086519.673600197"/>
    <n v="29866999.796634"/>
    <n v="28180077.356465213"/>
    <n v="343886313.14999998"/>
    <n v="10884935.444672367"/>
    <n v="11075044.370687719"/>
    <n v="11840601.356464952"/>
    <n v="11126032.525283851"/>
    <n v="11689961.254115893"/>
    <n v="11534015.846270299"/>
    <n v="12085766.565893289"/>
    <n v="12206224.152647544"/>
    <n v="12049984.794295404"/>
    <n v="12292411.581140796"/>
    <n v="12202722.620530384"/>
    <n v="11513498.836424425"/>
    <n v="140501199.34842694"/>
    <n v="37526560.827965185"/>
    <n v="38181974.377482027"/>
    <n v="40821284.545196816"/>
    <n v="38357759.534379199"/>
    <n v="40301942.469842598"/>
    <n v="39764309.990246788"/>
    <n v="41666508.404472552"/>
    <n v="42081794.189078286"/>
    <n v="41543148.294968411"/>
    <n v="42378931.254740991"/>
    <n v="42069722.417164385"/>
    <n v="39693576.192889638"/>
    <n v="484387512.49842685"/>
    <n v="9777398.6261947434"/>
    <n v="10174119.323391797"/>
    <n v="10289034.949330807"/>
    <n v="9974899.4857750032"/>
    <n v="10488359.543305274"/>
    <n v="10423112.784169191"/>
    <n v="10763615.883973477"/>
    <n v="10914935.252995767"/>
    <n v="10745262.120155828"/>
    <n v="10927933.782276139"/>
    <n v="11129392.525234064"/>
    <n v="10851023.298882473"/>
    <n v="126459087.57568455"/>
    <n v="14011745"/>
    <n v="13956741"/>
    <n v="13178411"/>
    <n v="15500739"/>
    <n v="15500739"/>
    <n v="15500739"/>
    <n v="15500739"/>
    <n v="15500739"/>
    <n v="15500739"/>
    <n v="15500739"/>
    <n v="15500739"/>
    <n v="15500739"/>
    <n v="180653548"/>
    <n v="0"/>
    <n v="0"/>
    <n v="0"/>
    <n v="0"/>
    <n v="0"/>
    <n v="0"/>
    <n v="0"/>
    <n v="0"/>
    <n v="0"/>
    <n v="0"/>
    <n v="0"/>
    <n v="0"/>
    <n v="0"/>
    <n v="15771475"/>
    <n v="15917962"/>
    <n v="15500739"/>
    <n v="15500739"/>
    <n v="15500739"/>
    <n v="15500739"/>
    <n v="15500739"/>
    <n v="15500739"/>
    <n v="15500739"/>
    <n v="15500739"/>
    <n v="15500739"/>
    <n v="15500739"/>
    <n v="186696827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3001065156"/>
    <x v="465"/>
    <s v="BUKAN GROUP CONGLO"/>
    <s v="PRIVATE BANK"/>
    <x v="7"/>
    <x v="3"/>
    <s v="TREG 3"/>
    <x v="1"/>
    <n v="67063701.335641704"/>
    <n v="16757661.59"/>
    <n v="16757661.59"/>
    <n v="16757661.59"/>
    <n v="16401735.800000001"/>
    <n v="16401735.800000001"/>
    <n v="18709428.107692309"/>
    <n v="19065353.897692308"/>
    <n v="21373046.205384616"/>
    <n v="22911507.743846156"/>
    <n v="21373046.205384616"/>
    <n v="19834584.666923076"/>
    <n v="21834584.666923076"/>
    <n v="228178007.86384615"/>
    <n v="512248.77158233931"/>
    <n v="1304167.539981042"/>
    <n v="769147.45853749639"/>
    <n v="1012307.2795613571"/>
    <n v="1884307.9024801829"/>
    <n v="1162722.9211122221"/>
    <n v="1910050.3523738056"/>
    <n v="2047240.577437293"/>
    <n v="1774626.6960814795"/>
    <n v="1316243.5679101299"/>
    <n v="2079172.0408734498"/>
    <n v="284502.83613636071"/>
    <n v="16056737.944067158"/>
    <n v="17269910.361582339"/>
    <n v="18061829.129981041"/>
    <n v="17526809.048537496"/>
    <n v="17414043.079561356"/>
    <n v="18286043.702480182"/>
    <n v="19872151.028804529"/>
    <n v="20975404.250066113"/>
    <n v="23420286.782821909"/>
    <n v="24686134.439927634"/>
    <n v="22689289.773294747"/>
    <n v="21913756.707796525"/>
    <n v="22119087.503059436"/>
    <n v="244234745.8079133"/>
    <n v="0"/>
    <n v="0"/>
    <n v="0"/>
    <n v="0"/>
    <n v="0"/>
    <n v="0"/>
    <n v="0"/>
    <n v="0"/>
    <n v="0"/>
    <n v="0"/>
    <n v="0"/>
    <n v="0"/>
    <n v="0"/>
    <n v="15601960"/>
    <n v="15457973"/>
    <n v="6432992"/>
    <n v="14027356"/>
    <n v="14027356"/>
    <n v="14027356"/>
    <n v="14027356"/>
    <n v="14027356"/>
    <n v="14027356"/>
    <n v="14027356"/>
    <n v="14027356"/>
    <n v="14027356"/>
    <n v="163739129"/>
    <n v="7203000"/>
    <n v="7203000"/>
    <n v="5305000"/>
    <n v="5039750"/>
    <n v="5039750"/>
    <n v="5039750"/>
    <n v="5039750"/>
    <n v="5039750"/>
    <n v="5039750"/>
    <n v="5039750"/>
    <n v="5039750"/>
    <n v="5039750"/>
    <n v="65068750"/>
    <n v="8804252"/>
    <n v="8720260"/>
    <n v="8987606"/>
    <n v="8987606"/>
    <n v="8987606"/>
    <n v="8987606"/>
    <n v="8987606"/>
    <n v="8987606"/>
    <n v="8987606"/>
    <n v="8987606"/>
    <n v="8987606"/>
    <n v="8987606"/>
    <n v="107400572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5588501"/>
    <x v="466"/>
    <s v="ARMADA GROUP"/>
    <s v="DISCRETE MANUFACTURING"/>
    <x v="3"/>
    <x v="6"/>
    <s v="TREG 3"/>
    <x v="1"/>
    <n v="281823639.21956706"/>
    <n v="20094085.859999999"/>
    <n v="19371790.273499992"/>
    <n v="19491246.379999999"/>
    <n v="19276917.19349999"/>
    <n v="18776239.254000001"/>
    <n v="18465307.474499997"/>
    <n v="19276052.436999995"/>
    <n v="19825031.673000004"/>
    <n v="19681857.296499997"/>
    <n v="19705575.566499997"/>
    <n v="19801313.403000005"/>
    <n v="19538682.919999998"/>
    <n v="233304099.7315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20094085.859999999"/>
    <n v="20062649.497818228"/>
    <n v="20174975.610201262"/>
    <n v="19814404.056931414"/>
    <n v="19362470.917721629"/>
    <n v="19036861.014354941"/>
    <n v="19986418.164284918"/>
    <n v="20423300.811921347"/>
    <n v="20397467.710316479"/>
    <n v="20426296.075216953"/>
    <n v="20413273.701776952"/>
    <n v="20161772.373475824"/>
    <n v="240353975.79401997"/>
    <n v="0"/>
    <n v="0"/>
    <n v="0"/>
    <n v="0"/>
    <n v="0"/>
    <n v="0"/>
    <n v="0"/>
    <n v="0"/>
    <n v="0"/>
    <n v="0"/>
    <n v="0"/>
    <n v="0"/>
    <n v="0"/>
    <n v="15193168"/>
    <n v="14532717"/>
    <n v="14164212"/>
    <n v="14688513"/>
    <n v="14688513"/>
    <n v="14688513"/>
    <n v="14688513"/>
    <n v="14688513"/>
    <n v="14688513"/>
    <n v="14688513"/>
    <n v="14688513"/>
    <n v="14688513"/>
    <n v="176086714"/>
    <n v="0"/>
    <n v="0"/>
    <n v="0"/>
    <n v="0"/>
    <n v="0"/>
    <n v="0"/>
    <n v="0"/>
    <n v="0"/>
    <n v="0"/>
    <n v="0"/>
    <n v="0"/>
    <n v="0"/>
    <n v="0"/>
    <n v="16097057"/>
    <n v="15169882"/>
    <n v="14688513"/>
    <n v="14688513"/>
    <n v="14688513"/>
    <n v="14688513"/>
    <n v="14688513"/>
    <n v="14688513"/>
    <n v="14688513"/>
    <n v="14688513"/>
    <n v="14688513"/>
    <n v="14688513"/>
    <n v="178152069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5586833"/>
    <x v="467"/>
    <s v="BUKAN GROUP CONGLO"/>
    <s v="TOURISM &amp; MICE"/>
    <x v="3"/>
    <x v="0"/>
    <s v="TREG 3"/>
    <x v="1"/>
    <n v="284723542.91286689"/>
    <n v="17638599.893000003"/>
    <n v="17241252.843499999"/>
    <n v="17316698.812999994"/>
    <n v="17237230.695500001"/>
    <n v="17004859.565000001"/>
    <n v="16780532.730500001"/>
    <n v="17166812.411000006"/>
    <n v="17471612.899999999"/>
    <n v="17395161.3935"/>
    <n v="17396166.930500001"/>
    <n v="17470607.362999998"/>
    <n v="17318709.886999995"/>
    <n v="207438245.42550001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17638599.893000003"/>
    <n v="17932112.067818236"/>
    <n v="18000428.043201257"/>
    <n v="17774717.558931425"/>
    <n v="17591091.22872163"/>
    <n v="17352086.270354945"/>
    <n v="17877178.138284929"/>
    <n v="18069882.038921341"/>
    <n v="18110771.807316482"/>
    <n v="18116887.439216956"/>
    <n v="18082567.661776945"/>
    <n v="17941799.34047582"/>
    <n v="214488121.48802003"/>
    <n v="0"/>
    <n v="0"/>
    <n v="0"/>
    <n v="0"/>
    <n v="0"/>
    <n v="0"/>
    <n v="0"/>
    <n v="0"/>
    <n v="0"/>
    <n v="0"/>
    <n v="0"/>
    <n v="0"/>
    <n v="0"/>
    <n v="17914545"/>
    <n v="15774004"/>
    <n v="16225454"/>
    <n v="15440395.35"/>
    <n v="15440395.35"/>
    <n v="15440395.35"/>
    <n v="15440395.35"/>
    <n v="15440395.35"/>
    <n v="15440395.35"/>
    <n v="15440395.35"/>
    <n v="15440395.35"/>
    <n v="15440395.35"/>
    <n v="188877561.14999998"/>
    <n v="3800000"/>
    <n v="407143"/>
    <n v="2451613"/>
    <n v="2329032.35"/>
    <n v="2329032.35"/>
    <n v="2329032.35"/>
    <n v="2329032.35"/>
    <n v="2329032.35"/>
    <n v="2329032.35"/>
    <n v="2329032.35"/>
    <n v="2329032.35"/>
    <n v="2329032.35"/>
    <n v="27620047.150000006"/>
    <n v="13397123"/>
    <n v="14673089"/>
    <n v="13111363"/>
    <n v="13111363"/>
    <n v="13111363"/>
    <n v="13111363"/>
    <n v="13111363"/>
    <n v="13111363"/>
    <n v="13111363"/>
    <n v="13111363"/>
    <n v="13111363"/>
    <n v="13111363"/>
    <n v="159183842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521592"/>
    <x v="468"/>
    <s v="MAYAPADA GROUP"/>
    <s v="HOSPITAL"/>
    <x v="3"/>
    <x v="3"/>
    <s v="TREG 3"/>
    <x v="1"/>
    <n v="187481953.63622171"/>
    <n v="18534458.25"/>
    <n v="17607735.337499999"/>
    <n v="17785591.249999996"/>
    <n v="17607735.337499999"/>
    <n v="17074167.599999998"/>
    <n v="16540599.862500001"/>
    <n v="17429879.425000001"/>
    <n v="18141303.074999996"/>
    <n v="17963447.162500001"/>
    <n v="17963447.162500001"/>
    <n v="18141303.074999996"/>
    <n v="17785591.249999996"/>
    <n v="212575258.78749993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18534458.25"/>
    <n v="18298594.561818235"/>
    <n v="18469320.480201259"/>
    <n v="18145222.200931422"/>
    <n v="17660399.263721626"/>
    <n v="17112153.402354944"/>
    <n v="18140245.152284924"/>
    <n v="18739572.213921338"/>
    <n v="18679057.576316483"/>
    <n v="18684167.671216957"/>
    <n v="18753263.373776942"/>
    <n v="18408680.703475822"/>
    <n v="219625134.85001996"/>
    <n v="0"/>
    <n v="0"/>
    <n v="0"/>
    <n v="0"/>
    <n v="0"/>
    <n v="0"/>
    <n v="0"/>
    <n v="0"/>
    <n v="0"/>
    <n v="0"/>
    <n v="0"/>
    <n v="0"/>
    <n v="0"/>
    <n v="18789379"/>
    <n v="20105061"/>
    <n v="16558667"/>
    <n v="16558667"/>
    <n v="16558667"/>
    <n v="16558667"/>
    <n v="16558667"/>
    <n v="16558667"/>
    <n v="16558667"/>
    <n v="16558667"/>
    <n v="16558667"/>
    <n v="16558667"/>
    <n v="204481110"/>
    <n v="0"/>
    <n v="0"/>
    <n v="0"/>
    <n v="0"/>
    <n v="0"/>
    <n v="0"/>
    <n v="0"/>
    <n v="0"/>
    <n v="0"/>
    <n v="0"/>
    <n v="0"/>
    <n v="0"/>
    <n v="0"/>
    <n v="18789379"/>
    <n v="20105061"/>
    <n v="16558667"/>
    <n v="16558667"/>
    <n v="16558667"/>
    <n v="16558667"/>
    <n v="16558667"/>
    <n v="16558667"/>
    <n v="16558667"/>
    <n v="16558667"/>
    <n v="16558667"/>
    <n v="16558667"/>
    <n v="20448111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3000296015"/>
    <x v="469"/>
    <s v="MALINDO GROUP"/>
    <s v="FISHERIES &amp; POULTRY"/>
    <x v="5"/>
    <x v="3"/>
    <s v="TREG 3"/>
    <x v="1"/>
    <n v="238321838.5776788"/>
    <n v="17918011.941818181"/>
    <n v="18079486.254545454"/>
    <n v="17756537.629090909"/>
    <n v="17433589.003636364"/>
    <n v="17595063.316363636"/>
    <n v="17756537.629090909"/>
    <n v="18563909.192727275"/>
    <n v="18240960.567272726"/>
    <n v="18240960.567272726"/>
    <n v="18563909.192727275"/>
    <n v="18079486.254545454"/>
    <n v="18240960.567272726"/>
    <n v="216469412.11636361"/>
    <n v="2325498.5441255779"/>
    <n v="2473046.5577835548"/>
    <n v="3253969.9861496962"/>
    <n v="3317596.2711111759"/>
    <n v="4339360.652318012"/>
    <n v="4054499.1633002898"/>
    <n v="3560420.223129876"/>
    <n v="4027583.8022439582"/>
    <n v="3497144.2807951355"/>
    <n v="3680447.911329993"/>
    <n v="4521969.6474298565"/>
    <n v="5364981.2304224055"/>
    <n v="44416518.27013953"/>
    <n v="20243510.485943761"/>
    <n v="20552532.812329009"/>
    <n v="21010507.615240604"/>
    <n v="20751185.274747539"/>
    <n v="21934423.968681648"/>
    <n v="21811036.7923912"/>
    <n v="22124329.415857151"/>
    <n v="22268544.369516686"/>
    <n v="21738104.848067861"/>
    <n v="22244357.104057267"/>
    <n v="22601455.901975311"/>
    <n v="23605941.79769513"/>
    <n v="260885930.38650316"/>
    <n v="0"/>
    <n v="0"/>
    <n v="0"/>
    <n v="0"/>
    <n v="0"/>
    <n v="0"/>
    <n v="0"/>
    <n v="0"/>
    <n v="0"/>
    <n v="0"/>
    <n v="0"/>
    <n v="0"/>
    <n v="0"/>
    <n v="18646150"/>
    <n v="18651900"/>
    <n v="18647117"/>
    <n v="18094267"/>
    <n v="18094267"/>
    <n v="18094267"/>
    <n v="18094267"/>
    <n v="18094267"/>
    <n v="18094267"/>
    <n v="18094267"/>
    <n v="18094267"/>
    <n v="18094267"/>
    <n v="218793570"/>
    <n v="15000000"/>
    <n v="15000000"/>
    <n v="15000000"/>
    <n v="14250000"/>
    <n v="14250000"/>
    <n v="14250000"/>
    <n v="14250000"/>
    <n v="14250000"/>
    <n v="14250000"/>
    <n v="14250000"/>
    <n v="14250000"/>
    <n v="14250000"/>
    <n v="173250000"/>
    <n v="3842300"/>
    <n v="3851050"/>
    <n v="3844267"/>
    <n v="3844267"/>
    <n v="3844267"/>
    <n v="3844267"/>
    <n v="3844267"/>
    <n v="3844267"/>
    <n v="3844267"/>
    <n v="3844267"/>
    <n v="3844267"/>
    <n v="3844267"/>
    <n v="4613602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559095300"/>
    <x v="470"/>
    <s v="BUKAN GROUP CONGLO"/>
    <s v="PROCESS MANUFACTURING"/>
    <x v="4"/>
    <x v="0"/>
    <s v="TREG 3"/>
    <x v="1"/>
    <n v="287703597.57758331"/>
    <n v="17989469.017791364"/>
    <n v="18303660.925675642"/>
    <n v="19568892.46949099"/>
    <n v="18387928.749958456"/>
    <n v="19319930.455171313"/>
    <n v="19062200.393549472"/>
    <n v="19974075.574312251"/>
    <n v="20173155.121994298"/>
    <n v="19914939.250092998"/>
    <n v="20315596.579960071"/>
    <n v="20167368.160385143"/>
    <n v="19028292.051617991"/>
    <n v="232205508.74999997"/>
    <n v="2506070.0726477341"/>
    <n v="2549839.3988373042"/>
    <n v="2726095.7910515321"/>
    <n v="2561578.5486873328"/>
    <n v="2691413.4859376014"/>
    <n v="2655509.725042081"/>
    <n v="2782540.8841185276"/>
    <n v="2810274.1816399163"/>
    <n v="2774302.7436717083"/>
    <n v="2830117.3618115657"/>
    <n v="2809468.0138043943"/>
    <n v="2650786.0347072775"/>
    <n v="32347996.241956979"/>
    <n v="20495539.0904391"/>
    <n v="20853500.324512947"/>
    <n v="22294988.260542523"/>
    <n v="20949507.298645787"/>
    <n v="22011343.941108916"/>
    <n v="21717710.118591554"/>
    <n v="22756616.458430778"/>
    <n v="22983429.303634215"/>
    <n v="22689241.993764706"/>
    <n v="23145713.941771638"/>
    <n v="22976836.174189538"/>
    <n v="21679078.086325269"/>
    <n v="264553504.99195692"/>
    <n v="9777398.6261947434"/>
    <n v="10174119.323391797"/>
    <n v="10289034.949330807"/>
    <n v="9974899.4857750032"/>
    <n v="10488359.543305274"/>
    <n v="10423112.784169191"/>
    <n v="10763615.883973477"/>
    <n v="10914935.252995767"/>
    <n v="10745262.120155828"/>
    <n v="10927933.782276139"/>
    <n v="11129392.525234064"/>
    <n v="10851023.298882473"/>
    <n v="126459087.57568455"/>
    <n v="19163052"/>
    <n v="19152077"/>
    <n v="19214449"/>
    <n v="18232790"/>
    <n v="18232790"/>
    <n v="18232790"/>
    <n v="18232790"/>
    <n v="18232790"/>
    <n v="18232790"/>
    <n v="18232790"/>
    <n v="18232790"/>
    <n v="18232790"/>
    <n v="221624688"/>
    <n v="17500000"/>
    <n v="17500000"/>
    <n v="17500000"/>
    <n v="16625000"/>
    <n v="16625000"/>
    <n v="16625000"/>
    <n v="16625000"/>
    <n v="16625000"/>
    <n v="16625000"/>
    <n v="16625000"/>
    <n v="16625000"/>
    <n v="16625000"/>
    <n v="202125000"/>
    <n v="1572025"/>
    <n v="1552097"/>
    <n v="1607790"/>
    <n v="1607790"/>
    <n v="1607790"/>
    <n v="1607790"/>
    <n v="1607790"/>
    <n v="1607790"/>
    <n v="1607790"/>
    <n v="1607790"/>
    <n v="1607790"/>
    <n v="1607790"/>
    <n v="19202022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053381"/>
    <x v="471"/>
    <s v="BUKAN GROUP CONGLO"/>
    <s v="TOURISM &amp; MICE"/>
    <x v="3"/>
    <x v="3"/>
    <s v="TREG 3"/>
    <x v="1"/>
    <n v="71308549.491814673"/>
    <n v="21570132.807500001"/>
    <n v="21275186.812500007"/>
    <n v="21326127.807500001"/>
    <n v="21247146.042500004"/>
    <n v="21052261.9025"/>
    <n v="20913459.302499998"/>
    <n v="21231256.010000002"/>
    <n v="21456050.567499995"/>
    <n v="21398099.379999999"/>
    <n v="21405109.572500002"/>
    <n v="21449040.374999996"/>
    <n v="21340148.192499999"/>
    <n v="255664018.77249998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21570132.807500001"/>
    <n v="21966046.036818244"/>
    <n v="22009857.037701264"/>
    <n v="21784632.905931428"/>
    <n v="21638493.566221628"/>
    <n v="21485012.842354942"/>
    <n v="21941621.737284925"/>
    <n v="22054319.706421338"/>
    <n v="22113709.793816481"/>
    <n v="22125830.081216957"/>
    <n v="22061000.673776943"/>
    <n v="21963237.645975824"/>
    <n v="262713894.83501998"/>
    <n v="0"/>
    <n v="0"/>
    <n v="0"/>
    <n v="0"/>
    <n v="0"/>
    <n v="0"/>
    <n v="0"/>
    <n v="0"/>
    <n v="0"/>
    <n v="0"/>
    <n v="0"/>
    <n v="0"/>
    <n v="0"/>
    <n v="19325149"/>
    <n v="19109310"/>
    <n v="19155267"/>
    <n v="19459791"/>
    <n v="19459791"/>
    <n v="19459791"/>
    <n v="19459791"/>
    <n v="19459791"/>
    <n v="19459791"/>
    <n v="19459791"/>
    <n v="19459791"/>
    <n v="19459791"/>
    <n v="232727845"/>
    <n v="0"/>
    <n v="0"/>
    <n v="0"/>
    <n v="0"/>
    <n v="0"/>
    <n v="0"/>
    <n v="0"/>
    <n v="0"/>
    <n v="0"/>
    <n v="0"/>
    <n v="0"/>
    <n v="0"/>
    <n v="0"/>
    <n v="19663095"/>
    <n v="19505459"/>
    <n v="19459791"/>
    <n v="19459791"/>
    <n v="19459791"/>
    <n v="19459791"/>
    <n v="19459791"/>
    <n v="19459791"/>
    <n v="19459791"/>
    <n v="19459791"/>
    <n v="19459791"/>
    <n v="19459791"/>
    <n v="233766464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306600"/>
    <x v="472"/>
    <s v="BUKAN GROUP CONGLO"/>
    <s v="EDUCATIONAL INSTITUTION"/>
    <x v="3"/>
    <x v="4"/>
    <s v="TREG 3"/>
    <x v="1"/>
    <n v="429430729.02780557"/>
    <n v="30266162.623"/>
    <n v="29388619.412500001"/>
    <n v="29499985.623"/>
    <n v="29106216.104500003"/>
    <n v="28348512.510999996"/>
    <n v="28155615.533500001"/>
    <n v="29347854.028999999"/>
    <n v="30005121.352000002"/>
    <n v="29823154.314499997"/>
    <n v="29893755.141499996"/>
    <n v="29934520.524999999"/>
    <n v="29641187.276999999"/>
    <n v="353410704.4465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30266162.623"/>
    <n v="30079478.636818238"/>
    <n v="30183714.853201263"/>
    <n v="29643702.967931427"/>
    <n v="28934744.174721625"/>
    <n v="28727169.073354945"/>
    <n v="30058219.756284922"/>
    <n v="30603390.490921345"/>
    <n v="30538764.728316478"/>
    <n v="30614475.650216952"/>
    <n v="30546480.823776945"/>
    <n v="30264276.730475824"/>
    <n v="360460580.50901997"/>
    <n v="0"/>
    <n v="0"/>
    <n v="0"/>
    <n v="0"/>
    <n v="0"/>
    <n v="0"/>
    <n v="0"/>
    <n v="0"/>
    <n v="0"/>
    <n v="0"/>
    <n v="0"/>
    <n v="0"/>
    <n v="0"/>
    <n v="18451238"/>
    <n v="18470849"/>
    <n v="18592887"/>
    <n v="20708684"/>
    <n v="20708684"/>
    <n v="20708684"/>
    <n v="20708684"/>
    <n v="20708684"/>
    <n v="20708684"/>
    <n v="20708684"/>
    <n v="20708684"/>
    <n v="20708684"/>
    <n v="241893130"/>
    <n v="0"/>
    <n v="0"/>
    <n v="0"/>
    <n v="0"/>
    <n v="0"/>
    <n v="0"/>
    <n v="0"/>
    <n v="0"/>
    <n v="0"/>
    <n v="0"/>
    <n v="0"/>
    <n v="0"/>
    <n v="0"/>
    <n v="20808520"/>
    <n v="20510670"/>
    <n v="20708684"/>
    <n v="20708684"/>
    <n v="20708684"/>
    <n v="20708684"/>
    <n v="20708684"/>
    <n v="20708684"/>
    <n v="20708684"/>
    <n v="20708684"/>
    <n v="20708684"/>
    <n v="20708684"/>
    <n v="24840603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2000224"/>
    <x v="473"/>
    <s v="CIPUTRA GROUP"/>
    <s v="TOURISM &amp; MICE"/>
    <x v="5"/>
    <x v="0"/>
    <s v="TREG 3"/>
    <x v="1"/>
    <n v="281836273.36285394"/>
    <n v="20470685.911363635"/>
    <n v="20480453.59090909"/>
    <n v="20460918.231818181"/>
    <n v="20441382.872727271"/>
    <n v="20451150.552272726"/>
    <n v="20460918.231818181"/>
    <n v="20509756.629545454"/>
    <n v="20490221.270454545"/>
    <n v="20490221.270454545"/>
    <n v="20509756.629545454"/>
    <n v="20480453.59090909"/>
    <n v="20490221.270454545"/>
    <n v="245736140.05227277"/>
    <n v="2639906.628579055"/>
    <n v="2807403.1769098681"/>
    <n v="3693907.6815736783"/>
    <n v="3766136.2589021698"/>
    <n v="4926043.4837885024"/>
    <n v="4602668.6380013796"/>
    <n v="4041790.0803725105"/>
    <n v="4572114.3122449964"/>
    <n v="3969959.2120965305"/>
    <n v="4178045.5471810936"/>
    <n v="5133341.2685373565"/>
    <n v="6090328.264522668"/>
    <n v="50421644.552709803"/>
    <n v="23110592.539942689"/>
    <n v="23287856.767818958"/>
    <n v="24154825.913391858"/>
    <n v="24207519.131629441"/>
    <n v="25377194.036061227"/>
    <n v="25063586.869819559"/>
    <n v="24551546.709917963"/>
    <n v="25062335.582699541"/>
    <n v="24460180.482551076"/>
    <n v="24687802.176726546"/>
    <n v="25613794.859446447"/>
    <n v="26580549.534977213"/>
    <n v="296157784.6049825"/>
    <n v="0"/>
    <n v="0"/>
    <n v="0"/>
    <n v="0"/>
    <n v="0"/>
    <n v="0"/>
    <n v="0"/>
    <n v="0"/>
    <n v="0"/>
    <n v="0"/>
    <n v="0"/>
    <n v="0"/>
    <n v="0"/>
    <n v="20753528"/>
    <n v="20904845"/>
    <n v="20813154"/>
    <n v="19979490"/>
    <n v="19979490"/>
    <n v="19979490"/>
    <n v="19979490"/>
    <n v="19979490"/>
    <n v="19979490"/>
    <n v="19979490"/>
    <n v="19979490"/>
    <n v="19979490"/>
    <n v="242286937"/>
    <n v="20490000"/>
    <n v="20490000"/>
    <n v="20490000"/>
    <n v="19465500"/>
    <n v="19465500"/>
    <n v="19465500"/>
    <n v="19465500"/>
    <n v="19465500"/>
    <n v="19465500"/>
    <n v="19465500"/>
    <n v="19465500"/>
    <n v="19465500"/>
    <n v="236659500"/>
    <n v="522937"/>
    <n v="477012"/>
    <n v="513990"/>
    <n v="513990"/>
    <n v="513990"/>
    <n v="513990"/>
    <n v="513990"/>
    <n v="513990"/>
    <n v="513990"/>
    <n v="513990"/>
    <n v="513990"/>
    <n v="513990"/>
    <n v="6139849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292730"/>
    <x v="474"/>
    <s v="BUKAN GROUP CONGLO"/>
    <s v="MALL"/>
    <x v="3"/>
    <x v="3"/>
    <s v="TREG 3"/>
    <x v="1"/>
    <n v="433439091.46347404"/>
    <n v="25831797.324999992"/>
    <n v="24969627.491500001"/>
    <n v="25108711.605"/>
    <n v="24839032.511500001"/>
    <n v="24225887.701000001"/>
    <n v="23873932.850499999"/>
    <n v="24863192.123000003"/>
    <n v="25517474.812000003"/>
    <n v="25345741.953500003"/>
    <n v="25378390.698500004"/>
    <n v="25484826.067000002"/>
    <n v="25174009.095000003"/>
    <n v="300612624.2335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25831797.324999992"/>
    <n v="25660486.715818238"/>
    <n v="25792440.835201263"/>
    <n v="25376519.374931425"/>
    <n v="24812119.36472163"/>
    <n v="24445486.390354943"/>
    <n v="25573557.850284927"/>
    <n v="26115743.950921346"/>
    <n v="26061352.367316484"/>
    <n v="26099111.207216959"/>
    <n v="26096786.365776949"/>
    <n v="25797098.548475828"/>
    <n v="307662500.29601997"/>
    <n v="0"/>
    <n v="0"/>
    <n v="0"/>
    <n v="0"/>
    <n v="0"/>
    <n v="0"/>
    <n v="0"/>
    <n v="0"/>
    <n v="0"/>
    <n v="0"/>
    <n v="0"/>
    <n v="0"/>
    <n v="0"/>
    <n v="21000576"/>
    <n v="21093538"/>
    <n v="20887919"/>
    <n v="21737156"/>
    <n v="21737156"/>
    <n v="21737156"/>
    <n v="21737156"/>
    <n v="21737156"/>
    <n v="21737156"/>
    <n v="21737156"/>
    <n v="21737156"/>
    <n v="21737156"/>
    <n v="258616437"/>
    <n v="0"/>
    <n v="0"/>
    <n v="0"/>
    <n v="0"/>
    <n v="0"/>
    <n v="0"/>
    <n v="0"/>
    <n v="0"/>
    <n v="0"/>
    <n v="0"/>
    <n v="0"/>
    <n v="0"/>
    <n v="0"/>
    <n v="21974986"/>
    <n v="21813958"/>
    <n v="21737156"/>
    <n v="21737156"/>
    <n v="21737156"/>
    <n v="21737156"/>
    <n v="21737156"/>
    <n v="21737156"/>
    <n v="21737156"/>
    <n v="21737156"/>
    <n v="21737156"/>
    <n v="21737156"/>
    <n v="261160504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4616228"/>
    <x v="475"/>
    <s v="PTS"/>
    <s v="EDUCATIONAL INSTITUTION"/>
    <x v="3"/>
    <x v="3"/>
    <s v="TREG 3"/>
    <x v="1"/>
    <n v="362297186.40985173"/>
    <n v="23273825.329999994"/>
    <n v="23233524.063499998"/>
    <n v="23241258.649999999"/>
    <n v="23233524.063499998"/>
    <n v="23210320.304000001"/>
    <n v="23187116.544500005"/>
    <n v="23225789.477000002"/>
    <n v="23256727.822999999"/>
    <n v="23248993.236499999"/>
    <n v="23248993.236499999"/>
    <n v="23256727.822999999"/>
    <n v="23241258.649999999"/>
    <n v="278858059.2015"/>
    <n v="0"/>
    <n v="11950724.263759997"/>
    <n v="11827387.134146826"/>
    <n v="9297635.5734425317"/>
    <n v="10140840.16137453"/>
    <n v="9886932.8458673004"/>
    <n v="12288154.568081591"/>
    <n v="10349068.613539482"/>
    <n v="12378878.988314027"/>
    <n v="12467275.195482703"/>
    <n v="10585903.080715967"/>
    <n v="10778419.087470157"/>
    <n v="121951219.51219513"/>
    <n v="23273825.329999994"/>
    <n v="35184248.327259995"/>
    <n v="35068645.784146823"/>
    <n v="32531159.636942528"/>
    <n v="33351160.465374529"/>
    <n v="33074049.390367307"/>
    <n v="35513944.045081593"/>
    <n v="33605796.436539479"/>
    <n v="35627872.224814028"/>
    <n v="35716268.431982704"/>
    <n v="33842630.903715968"/>
    <n v="34019677.737470157"/>
    <n v="400809278.71369511"/>
    <n v="0"/>
    <n v="0"/>
    <n v="0"/>
    <n v="0"/>
    <n v="0"/>
    <n v="0"/>
    <n v="0"/>
    <n v="0"/>
    <n v="0"/>
    <n v="0"/>
    <n v="0"/>
    <n v="0"/>
    <n v="0"/>
    <n v="22302962"/>
    <n v="22329168"/>
    <n v="22313909"/>
    <n v="21415091"/>
    <n v="21415091"/>
    <n v="21415091"/>
    <n v="21415091"/>
    <n v="21415091"/>
    <n v="21415091"/>
    <n v="21415091"/>
    <n v="21415091"/>
    <n v="21415091"/>
    <n v="259681858"/>
    <n v="21700000"/>
    <n v="21700000"/>
    <n v="21700000"/>
    <n v="20615000"/>
    <n v="20615000"/>
    <n v="20615000"/>
    <n v="20615000"/>
    <n v="20615000"/>
    <n v="20615000"/>
    <n v="20615000"/>
    <n v="20615000"/>
    <n v="20615000"/>
    <n v="250635000"/>
    <n v="785367"/>
    <n v="789530"/>
    <n v="800091"/>
    <n v="800091"/>
    <n v="800091"/>
    <n v="800091"/>
    <n v="800091"/>
    <n v="800091"/>
    <n v="800091"/>
    <n v="800091"/>
    <n v="800091"/>
    <n v="800091"/>
    <n v="9575807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3001066833"/>
    <x v="476"/>
    <s v="DJARUM GROUP"/>
    <s v="PROFESSIONAL SERVICE (DIGITAL)"/>
    <x v="2"/>
    <x v="5"/>
    <s v="HQ"/>
    <x v="1"/>
    <n v="0"/>
    <n v="40000"/>
    <n v="42105.263157894733"/>
    <n v="37894.73684210526"/>
    <n v="33684.210526315786"/>
    <n v="35789.473684210527"/>
    <n v="37894.73684210526"/>
    <n v="48421.052631578947"/>
    <n v="44210.526315789481"/>
    <n v="44210.526315789481"/>
    <n v="48421.052631578947"/>
    <n v="42105.263157894733"/>
    <n v="44210.526315789481"/>
    <n v="498947.36842105264"/>
    <n v="3945.5621916125542"/>
    <n v="7538.4012954545469"/>
    <n v="8292.2414250000002"/>
    <n v="8070.2773868560616"/>
    <n v="12959.003111586177"/>
    <n v="11663.102800427558"/>
    <n v="6587.4932483896391"/>
    <n v="14492.485146457208"/>
    <n v="12077.070955381005"/>
    <n v="14492.485146457208"/>
    <n v="15700.192241995306"/>
    <n v="15700.192241995306"/>
    <n v="131518.50719161259"/>
    <n v="43945.562191612553"/>
    <n v="49643.66445334928"/>
    <n v="46186.97826710526"/>
    <n v="41754.487913171848"/>
    <n v="48748.476795796705"/>
    <n v="49557.839642532817"/>
    <n v="55008.545879968588"/>
    <n v="58703.011462246686"/>
    <n v="56287.597271170482"/>
    <n v="62913.537778036152"/>
    <n v="57805.455399890037"/>
    <n v="59910.718557784785"/>
    <n v="630465.87561266532"/>
    <n v="0"/>
    <n v="0"/>
    <n v="0"/>
    <n v="0"/>
    <n v="0"/>
    <n v="0"/>
    <n v="0"/>
    <n v="0"/>
    <n v="0"/>
    <n v="0"/>
    <n v="0"/>
    <n v="0"/>
    <n v="0"/>
    <n v="22760000"/>
    <n v="22070000"/>
    <n v="20000000"/>
    <n v="19000000"/>
    <n v="19000000"/>
    <n v="19000000"/>
    <n v="19000000"/>
    <n v="19000000"/>
    <n v="19000000"/>
    <n v="19000000"/>
    <n v="19000000"/>
    <n v="19000000"/>
    <n v="235830000"/>
    <n v="22760000"/>
    <n v="22070000"/>
    <n v="20000000"/>
    <n v="19000000"/>
    <n v="19000000"/>
    <n v="19000000"/>
    <n v="19000000"/>
    <n v="19000000"/>
    <n v="19000000"/>
    <n v="19000000"/>
    <n v="19000000"/>
    <n v="19000000"/>
    <n v="23583000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3001001962"/>
    <x v="477"/>
    <s v="ASTRA GROUP"/>
    <s v="LOGISTIC"/>
    <x v="6"/>
    <x v="3"/>
    <s v="TREG 3"/>
    <x v="1"/>
    <n v="320961252.37607622"/>
    <n v="24199454"/>
    <n v="24199454"/>
    <n v="24431475.84"/>
    <n v="24443768.758400001"/>
    <n v="24433918.987584002"/>
    <n v="24433820.489875842"/>
    <n v="24473710.304898761"/>
    <n v="24444191.103048988"/>
    <n v="24453868.611030489"/>
    <n v="24473910.786110308"/>
    <n v="24444193.107861102"/>
    <n v="24463841.331078611"/>
    <n v="292895607.31988811"/>
    <n v="453966.46448287443"/>
    <n v="2655692.5572445081"/>
    <n v="2426466.1038574013"/>
    <n v="1674880.7597090048"/>
    <n v="2263123.1028420981"/>
    <n v="3271880.009303953"/>
    <n v="3850515.6522207679"/>
    <n v="4253976.2878932618"/>
    <n v="3484612.5968389646"/>
    <n v="4287379.1825244594"/>
    <n v="5771914.5389755722"/>
    <n v="3614422.9471750651"/>
    <n v="38008830.203067936"/>
    <n v="24653420.464482874"/>
    <n v="26855146.557244509"/>
    <n v="26857941.943857402"/>
    <n v="26118649.518109005"/>
    <n v="26697042.090426102"/>
    <n v="27705700.499179795"/>
    <n v="28324225.957119528"/>
    <n v="28698167.390942249"/>
    <n v="27938481.207869455"/>
    <n v="28761289.968634769"/>
    <n v="30216107.646836676"/>
    <n v="28078264.278253675"/>
    <n v="330904437.52295607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24195000"/>
    <n v="24195000"/>
    <n v="24195000"/>
    <n v="23043100"/>
    <n v="23043100"/>
    <n v="23043100"/>
    <n v="23043100"/>
    <n v="23043100"/>
    <n v="23043100"/>
    <n v="23043100"/>
    <n v="23043100"/>
    <n v="23043100"/>
    <n v="279972900"/>
    <n v="24000000"/>
    <n v="24000000"/>
    <n v="24000000"/>
    <n v="22800000"/>
    <n v="22800000"/>
    <n v="22800000"/>
    <n v="22800000"/>
    <n v="22800000"/>
    <n v="22800000"/>
    <n v="22800000"/>
    <n v="22800000"/>
    <n v="22800000"/>
    <n v="277200000"/>
    <n v="243100"/>
    <n v="243100"/>
    <n v="243100"/>
    <n v="243100"/>
    <n v="243100"/>
    <n v="243100"/>
    <n v="243100"/>
    <n v="243100"/>
    <n v="243100"/>
    <n v="243100"/>
    <n v="243100"/>
    <n v="243100"/>
    <n v="29172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2930771"/>
    <x v="478"/>
    <s v="SUKUN GROUP"/>
    <s v="PROCESS MANUFACTURING"/>
    <x v="4"/>
    <x v="7"/>
    <s v="TREG 3"/>
    <x v="1"/>
    <n v="337543968.09968919"/>
    <n v="22431175.290669132"/>
    <n v="22822943.038438227"/>
    <n v="24400567.731781755"/>
    <n v="22928017.086815182"/>
    <n v="24090135.524005096"/>
    <n v="23768770.386201587"/>
    <n v="24905792.941045832"/>
    <n v="25154026.406215187"/>
    <n v="24832055.508701608"/>
    <n v="25331637.502414234"/>
    <n v="25146810.609566219"/>
    <n v="23726489.874145966"/>
    <n v="289538421.90000004"/>
    <n v="3029191.884496389"/>
    <n v="3082097.7027057102"/>
    <n v="3295146.1879469296"/>
    <n v="3096287.3049218301"/>
    <n v="3253224.2327975472"/>
    <n v="3209825.8528740755"/>
    <n v="3363373.7366114156"/>
    <n v="3396896.1351664392"/>
    <n v="3353415.9511299902"/>
    <n v="3420881.4183373339"/>
    <n v="3395921.6863305671"/>
    <n v="3204116.1304751551"/>
    <n v="39100378.22379338"/>
    <n v="25460367.175165519"/>
    <n v="25905040.741143938"/>
    <n v="27695713.919728685"/>
    <n v="26024304.391737014"/>
    <n v="27343359.756802645"/>
    <n v="26978596.239075661"/>
    <n v="28269166.677657247"/>
    <n v="28550922.541381627"/>
    <n v="28185471.459831599"/>
    <n v="28752518.920751568"/>
    <n v="28542732.295896787"/>
    <n v="26930606.004621122"/>
    <n v="328638800.12379342"/>
    <n v="9777398.6261947434"/>
    <n v="10174119.323391797"/>
    <n v="10289034.949330807"/>
    <n v="9974899.4857750032"/>
    <n v="10488359.543305274"/>
    <n v="10423112.784169191"/>
    <n v="10763615.883973477"/>
    <n v="10914935.252995767"/>
    <n v="10745262.120155828"/>
    <n v="10927933.782276139"/>
    <n v="11129392.525234064"/>
    <n v="10851023.298882473"/>
    <n v="126459087.57568455"/>
    <n v="24581693"/>
    <n v="24366471"/>
    <n v="24048135"/>
    <n v="24179327"/>
    <n v="24179327"/>
    <n v="24179327"/>
    <n v="24179327"/>
    <n v="24179327"/>
    <n v="24179327"/>
    <n v="24179327"/>
    <n v="24179327"/>
    <n v="24179327"/>
    <n v="290610242"/>
    <n v="1700000"/>
    <n v="1700000"/>
    <n v="1700000"/>
    <n v="1615000"/>
    <n v="1615000"/>
    <n v="1615000"/>
    <n v="1615000"/>
    <n v="1615000"/>
    <n v="1615000"/>
    <n v="1615000"/>
    <n v="1615000"/>
    <n v="1615000"/>
    <n v="19635000"/>
    <n v="23067559"/>
    <n v="22833170"/>
    <n v="22564327"/>
    <n v="22564327"/>
    <n v="22564327"/>
    <n v="22564327"/>
    <n v="22564327"/>
    <n v="22564327"/>
    <n v="22564327"/>
    <n v="22564327"/>
    <n v="22564327"/>
    <n v="22564327"/>
    <n v="271543999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090945"/>
    <x v="479"/>
    <s v="PTS"/>
    <s v="EDUCATIONAL INSTITUTION"/>
    <x v="3"/>
    <x v="3"/>
    <s v="TREG 3"/>
    <x v="1"/>
    <n v="450776449.9493739"/>
    <n v="25195864.559999999"/>
    <n v="25154653.631999999"/>
    <n v="25162562.799999997"/>
    <n v="25154653.631999999"/>
    <n v="25130926.127999999"/>
    <n v="25107198.623999994"/>
    <n v="25146744.463999994"/>
    <n v="25178381.136000004"/>
    <n v="25170471.967999998"/>
    <n v="25170471.967999998"/>
    <n v="25178381.136000004"/>
    <n v="25162562.799999997"/>
    <n v="301912872.84799999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25195864.559999999"/>
    <n v="25845512.856318235"/>
    <n v="25846292.03020126"/>
    <n v="25692140.495431423"/>
    <n v="25717157.791721627"/>
    <n v="25678752.163854938"/>
    <n v="25857110.191284917"/>
    <n v="25776650.274921346"/>
    <n v="25886082.38181648"/>
    <n v="25891192.476716954"/>
    <n v="25790341.434776951"/>
    <n v="25785652.253475823"/>
    <n v="308962748.91052002"/>
    <n v="0"/>
    <n v="0"/>
    <n v="0"/>
    <n v="0"/>
    <n v="0"/>
    <n v="0"/>
    <n v="0"/>
    <n v="0"/>
    <n v="0"/>
    <n v="0"/>
    <n v="0"/>
    <n v="0"/>
    <n v="0"/>
    <n v="25083500"/>
    <n v="25051306"/>
    <n v="25061833"/>
    <n v="24064020.699999999"/>
    <n v="24064020.699999999"/>
    <n v="24064020.699999999"/>
    <n v="24064020.699999999"/>
    <n v="24064020.699999999"/>
    <n v="24064020.699999999"/>
    <n v="24064020.699999999"/>
    <n v="24064020.699999999"/>
    <n v="24064020.699999999"/>
    <n v="291772825.29999995"/>
    <n v="21331446"/>
    <n v="21331446"/>
    <n v="21331446"/>
    <n v="20264873.699999999"/>
    <n v="20264873.699999999"/>
    <n v="20264873.699999999"/>
    <n v="20264873.699999999"/>
    <n v="20264873.699999999"/>
    <n v="20264873.699999999"/>
    <n v="20264873.699999999"/>
    <n v="20264873.699999999"/>
    <n v="20264873.699999999"/>
    <n v="246378201.29999995"/>
    <n v="3827394"/>
    <n v="3801570"/>
    <n v="3799147"/>
    <n v="3799147"/>
    <n v="3799147"/>
    <n v="3799147"/>
    <n v="3799147"/>
    <n v="3799147"/>
    <n v="3799147"/>
    <n v="3799147"/>
    <n v="3799147"/>
    <n v="3799147"/>
    <n v="45620434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2912424"/>
    <x v="480"/>
    <s v="BUKAN GROUP CONGLO"/>
    <s v="CONSTRUCTION"/>
    <x v="5"/>
    <x v="3"/>
    <s v="TREG 3"/>
    <x v="1"/>
    <n v="617509420.56794"/>
    <n v="30469353.938181818"/>
    <n v="32073004.145454545"/>
    <n v="28865703.73090909"/>
    <n v="25658403.316363636"/>
    <n v="27262053.523636363"/>
    <n v="28865703.73090909"/>
    <n v="36883954.767272726"/>
    <n v="33676654.352727272"/>
    <n v="33676654.352727272"/>
    <n v="36883954.767272726"/>
    <n v="32073004.145454545"/>
    <n v="33676654.352727272"/>
    <n v="380065099.12363631"/>
    <n v="4082982.561110524"/>
    <n v="4342039.2559486376"/>
    <n v="5713141.7009000797"/>
    <n v="5824853.2358662952"/>
    <n v="7618810.9919654615"/>
    <n v="7118666.8422607034"/>
    <n v="6251190.1880079228"/>
    <n v="7071410.3302768106"/>
    <n v="6140093.7653749315"/>
    <n v="6461928.2076078299"/>
    <n v="7939425.8314918093"/>
    <n v="9419539.2466851082"/>
    <n v="77984082.15749611"/>
    <n v="34552336.499292344"/>
    <n v="36415043.401403181"/>
    <n v="34578845.431809172"/>
    <n v="31483256.552229933"/>
    <n v="34880864.515601829"/>
    <n v="35984370.573169798"/>
    <n v="43135144.955280647"/>
    <n v="40748064.683004081"/>
    <n v="39816748.1181022"/>
    <n v="43345882.974880554"/>
    <n v="40012429.976946354"/>
    <n v="43096193.599412382"/>
    <n v="458049181.28113246"/>
    <n v="0"/>
    <n v="0"/>
    <n v="0"/>
    <n v="0"/>
    <n v="0"/>
    <n v="0"/>
    <n v="0"/>
    <n v="0"/>
    <n v="0"/>
    <n v="0"/>
    <n v="0"/>
    <n v="0"/>
    <n v="0"/>
    <n v="25094565"/>
    <n v="24692209"/>
    <n v="24020610"/>
    <n v="24276184"/>
    <n v="24276184"/>
    <n v="24276184"/>
    <n v="24276184"/>
    <n v="24276184"/>
    <n v="24276184"/>
    <n v="24276184"/>
    <n v="24276184"/>
    <n v="24276184"/>
    <n v="292293040"/>
    <n v="0"/>
    <n v="0"/>
    <n v="0"/>
    <n v="0"/>
    <n v="0"/>
    <n v="0"/>
    <n v="0"/>
    <n v="0"/>
    <n v="0"/>
    <n v="0"/>
    <n v="0"/>
    <n v="0"/>
    <n v="0"/>
    <n v="25315619"/>
    <n v="24884725"/>
    <n v="24276184"/>
    <n v="24276184"/>
    <n v="24276184"/>
    <n v="24276184"/>
    <n v="24276184"/>
    <n v="24276184"/>
    <n v="24276184"/>
    <n v="24276184"/>
    <n v="24276184"/>
    <n v="24276184"/>
    <n v="292962184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990714"/>
    <x v="481"/>
    <s v="WINGS GROUP"/>
    <s v="CAFE &amp; RESTO"/>
    <x v="4"/>
    <x v="0"/>
    <s v="TREG 3"/>
    <x v="1"/>
    <n v="47237271.337083131"/>
    <n v="13728033.121945133"/>
    <n v="13967797.670516122"/>
    <n v="14933314.802970059"/>
    <n v="14032103.708772428"/>
    <n v="14743328.162713664"/>
    <n v="14546650.494297413"/>
    <n v="15242516.096123166"/>
    <n v="15394436.679314261"/>
    <n v="15197388.281800849"/>
    <n v="15503135.888332514"/>
    <n v="15390020.562275603"/>
    <n v="14520774.530938782"/>
    <n v="177199499.99999997"/>
    <n v="17111256.417540476"/>
    <n v="17410110.057678886"/>
    <n v="18613575.33797003"/>
    <n v="17490264.082660139"/>
    <n v="18376767.188655656"/>
    <n v="18131619.031889144"/>
    <n v="18998978.153127886"/>
    <n v="19188339.005552512"/>
    <n v="18942728.754865728"/>
    <n v="19323826.735030808"/>
    <n v="19182834.552704304"/>
    <n v="18099366.032486584"/>
    <n v="220869665.35016215"/>
    <n v="30839289.539485611"/>
    <n v="31377907.728195008"/>
    <n v="33546890.140940089"/>
    <n v="31522367.791432567"/>
    <n v="33120095.351369321"/>
    <n v="32678269.526186556"/>
    <n v="34241494.249251053"/>
    <n v="34582775.684866771"/>
    <n v="34140117.03666658"/>
    <n v="34826962.623363324"/>
    <n v="34572855.114979908"/>
    <n v="32620140.563425366"/>
    <n v="398069165.35016215"/>
    <n v="9777398.6261947434"/>
    <n v="10174119.323391797"/>
    <n v="10289034.949330807"/>
    <n v="9974899.4857750032"/>
    <n v="10488359.543305274"/>
    <n v="10423112.784169191"/>
    <n v="10763615.883973477"/>
    <n v="10914935.252995767"/>
    <n v="10745262.120155828"/>
    <n v="10927933.782276139"/>
    <n v="11129392.525234064"/>
    <n v="10851023.298882473"/>
    <n v="126459087.57568455"/>
    <n v="25410000"/>
    <n v="25410000"/>
    <n v="25410000"/>
    <n v="24426400"/>
    <n v="24426400"/>
    <n v="24426400"/>
    <n v="24426400"/>
    <n v="24426400"/>
    <n v="24426400"/>
    <n v="24426400"/>
    <n v="24426400"/>
    <n v="24426400"/>
    <n v="296067600"/>
    <n v="23900000"/>
    <n v="23900000"/>
    <n v="23900000"/>
    <n v="22705000"/>
    <n v="22705000"/>
    <n v="22705000"/>
    <n v="22705000"/>
    <n v="22705000"/>
    <n v="22705000"/>
    <n v="22705000"/>
    <n v="22705000"/>
    <n v="22705000"/>
    <n v="276045000"/>
    <n v="1721400"/>
    <n v="1721400"/>
    <n v="1721400"/>
    <n v="1721400"/>
    <n v="1721400"/>
    <n v="1721400"/>
    <n v="1721400"/>
    <n v="1721400"/>
    <n v="1721400"/>
    <n v="1721400"/>
    <n v="1721400"/>
    <n v="1721400"/>
    <n v="206568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5586878"/>
    <x v="482"/>
    <s v="BUKAN GROUP CONGLO"/>
    <s v="TOURISM &amp; MICE"/>
    <x v="3"/>
    <x v="0"/>
    <s v="TREG 3"/>
    <x v="1"/>
    <n v="526384122.26664525"/>
    <n v="37272005.932000004"/>
    <n v="36917441.71549999"/>
    <n v="36912647.892000012"/>
    <n v="36556876.283499993"/>
    <n v="36030409.605999999"/>
    <n v="36225073.792499989"/>
    <n v="37012376.896999992"/>
    <n v="37263625.676999994"/>
    <n v="37178278.142500006"/>
    <n v="37268419.500500001"/>
    <n v="37173484.318999991"/>
    <n v="37092930.60800001"/>
    <n v="442903570.36549997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37272005.932000004"/>
    <n v="37608300.939818226"/>
    <n v="37596377.122201279"/>
    <n v="37094363.146931417"/>
    <n v="36616641.269721627"/>
    <n v="36796627.332354933"/>
    <n v="37722742.624284916"/>
    <n v="37861894.815921336"/>
    <n v="37893888.556316487"/>
    <n v="37989140.009216957"/>
    <n v="37785444.617776938"/>
    <n v="37716020.061475836"/>
    <n v="449953446.42801994"/>
    <n v="0"/>
    <n v="0"/>
    <n v="0"/>
    <n v="0"/>
    <n v="0"/>
    <n v="0"/>
    <n v="0"/>
    <n v="0"/>
    <n v="0"/>
    <n v="0"/>
    <n v="0"/>
    <n v="0"/>
    <n v="0"/>
    <n v="25010843"/>
    <n v="25100985"/>
    <n v="25889451"/>
    <n v="27935467"/>
    <n v="27935467"/>
    <n v="27935467"/>
    <n v="27935467"/>
    <n v="27935467"/>
    <n v="27935467"/>
    <n v="27935467"/>
    <n v="27935467"/>
    <n v="27935467"/>
    <n v="327420482"/>
    <n v="0"/>
    <n v="0"/>
    <n v="0"/>
    <n v="0"/>
    <n v="0"/>
    <n v="0"/>
    <n v="0"/>
    <n v="0"/>
    <n v="0"/>
    <n v="0"/>
    <n v="0"/>
    <n v="0"/>
    <n v="0"/>
    <n v="27042545"/>
    <n v="27255761"/>
    <n v="27935467"/>
    <n v="27935467"/>
    <n v="27935467"/>
    <n v="27935467"/>
    <n v="27935467"/>
    <n v="27935467"/>
    <n v="27935467"/>
    <n v="27935467"/>
    <n v="27935467"/>
    <n v="27935467"/>
    <n v="333652976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4600223"/>
    <x v="483"/>
    <s v="TAMAN SAFARI GROUP"/>
    <s v="TOURISM &amp; MICE"/>
    <x v="3"/>
    <x v="0"/>
    <s v="TREG 3"/>
    <x v="1"/>
    <n v="420945094.57916617"/>
    <n v="46148436.450000003"/>
    <n v="45880198.177500002"/>
    <n v="45931678.25"/>
    <n v="45880198.177500002"/>
    <n v="45725757.960000008"/>
    <n v="45571317.7425"/>
    <n v="45828718.105000004"/>
    <n v="46034638.394999996"/>
    <n v="45983158.322500005"/>
    <n v="45983158.322500005"/>
    <n v="46034638.394999996"/>
    <n v="45931678.25"/>
    <n v="550933576.5474999"/>
    <n v="0"/>
    <n v="5526873.7945459019"/>
    <n v="5469833.8416101066"/>
    <n v="4299894.9074513828"/>
    <n v="4689853.3097730167"/>
    <n v="4572428.3188395482"/>
    <n v="5682925.8182793921"/>
    <n v="4786153.1113707526"/>
    <n v="5724883.3105318537"/>
    <n v="5765764.0697356556"/>
    <n v="4895682.3902155757"/>
    <n v="4984715.6278066151"/>
    <n v="56399008.5001598"/>
    <n v="46148436.450000003"/>
    <n v="51407071.972045906"/>
    <n v="51401512.091610104"/>
    <n v="50180093.084951386"/>
    <n v="50415611.269773021"/>
    <n v="50143746.06133955"/>
    <n v="51511643.923279397"/>
    <n v="50820791.506370746"/>
    <n v="51708041.63303186"/>
    <n v="51748922.392235659"/>
    <n v="50930320.785215572"/>
    <n v="50916393.877806619"/>
    <n v="607332585.04765987"/>
    <n v="0"/>
    <n v="0"/>
    <n v="0"/>
    <n v="0"/>
    <n v="0"/>
    <n v="0"/>
    <n v="0"/>
    <n v="0"/>
    <n v="0"/>
    <n v="0"/>
    <n v="0"/>
    <n v="0"/>
    <n v="0"/>
    <n v="27298541"/>
    <n v="26297201"/>
    <n v="32127789"/>
    <n v="26182889"/>
    <n v="26182889"/>
    <n v="26182889"/>
    <n v="26182889"/>
    <n v="26182889"/>
    <n v="26182889"/>
    <n v="26182889"/>
    <n v="26182889"/>
    <n v="26182889"/>
    <n v="321369532"/>
    <n v="22374000"/>
    <n v="22374000"/>
    <n v="22374000"/>
    <n v="21255300"/>
    <n v="21255300"/>
    <n v="21255300"/>
    <n v="21255300"/>
    <n v="21255300"/>
    <n v="21255300"/>
    <n v="21255300"/>
    <n v="21255300"/>
    <n v="21255300"/>
    <n v="258419700"/>
    <n v="4924541"/>
    <n v="3923201"/>
    <n v="4927589"/>
    <n v="4927589"/>
    <n v="4927589"/>
    <n v="4927589"/>
    <n v="4927589"/>
    <n v="4927589"/>
    <n v="4927589"/>
    <n v="4927589"/>
    <n v="4927589"/>
    <n v="4927589"/>
    <n v="58123632"/>
    <m/>
    <n v="0"/>
    <n v="4826200"/>
    <n v="0"/>
    <m/>
    <m/>
    <m/>
    <m/>
    <m/>
    <m/>
    <m/>
    <m/>
    <n v="4826200"/>
    <m/>
    <m/>
    <m/>
    <m/>
    <m/>
    <m/>
    <m/>
    <m/>
    <m/>
    <m/>
    <m/>
    <m/>
    <m/>
    <s v="NON KAWASAN"/>
  </r>
  <r>
    <n v="3001059231"/>
    <x v="484"/>
    <s v="PTS"/>
    <s v="EDUCATIONAL INSTITUTION"/>
    <x v="3"/>
    <x v="3"/>
    <s v="TREG 3"/>
    <x v="1"/>
    <n v="468936608.64309323"/>
    <n v="29000000"/>
    <n v="29000000"/>
    <n v="29000000"/>
    <n v="29000000"/>
    <n v="29000000"/>
    <n v="29000000"/>
    <n v="29000000"/>
    <n v="29000000"/>
    <n v="29000000"/>
    <n v="29000000"/>
    <n v="29000000"/>
    <n v="29000000"/>
    <n v="348000000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29000000"/>
    <n v="29690859.224318236"/>
    <n v="29683729.230201263"/>
    <n v="29537486.863431424"/>
    <n v="29586231.663721628"/>
    <n v="29571553.539854944"/>
    <n v="29710365.727284923"/>
    <n v="29598269.138921343"/>
    <n v="29715610.413816482"/>
    <n v="29720720.508716956"/>
    <n v="29611960.298776947"/>
    <n v="29623089.453475825"/>
    <n v="355049876.06251997"/>
    <n v="0"/>
    <n v="0"/>
    <n v="0"/>
    <n v="0"/>
    <n v="0"/>
    <n v="0"/>
    <n v="0"/>
    <n v="0"/>
    <n v="0"/>
    <n v="0"/>
    <n v="0"/>
    <n v="0"/>
    <n v="0"/>
    <n v="29000000"/>
    <n v="29000000"/>
    <n v="29000000"/>
    <n v="27550000"/>
    <n v="27550000"/>
    <n v="27550000"/>
    <n v="27550000"/>
    <n v="27550000"/>
    <n v="27550000"/>
    <n v="27550000"/>
    <n v="27550000"/>
    <n v="27550000"/>
    <n v="334950000"/>
    <n v="29000000"/>
    <n v="29000000"/>
    <n v="29000000"/>
    <n v="27550000"/>
    <n v="27550000"/>
    <n v="27550000"/>
    <n v="27550000"/>
    <n v="27550000"/>
    <n v="27550000"/>
    <n v="27550000"/>
    <n v="27550000"/>
    <n v="27550000"/>
    <n v="33495000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5591053"/>
    <x v="485"/>
    <s v="SINAR MAS GROUP"/>
    <s v="MALL"/>
    <x v="6"/>
    <x v="3"/>
    <s v="TREG 3"/>
    <x v="1"/>
    <n v="633800508.02548647"/>
    <n v="34245628"/>
    <n v="34245628"/>
    <n v="32875802.879999999"/>
    <n v="34574386.028800003"/>
    <n v="32879090.460287999"/>
    <n v="32862137.504602879"/>
    <n v="39711093.575046025"/>
    <n v="34642738.935750462"/>
    <n v="36304336.789357506"/>
    <n v="39745515.567893572"/>
    <n v="34643083.155678935"/>
    <n v="38016621.631556794"/>
    <n v="424746062.52897418"/>
    <n v="775253.81526930584"/>
    <n v="4535215.5902779745"/>
    <n v="4143757.858369431"/>
    <n v="2860250.2622405561"/>
    <n v="3864811.5162009578"/>
    <n v="5587499.6475911513"/>
    <n v="6575655.2161595672"/>
    <n v="7264658.5271692947"/>
    <n v="5950790.2494784426"/>
    <n v="7321701.7749197055"/>
    <n v="9856892.7835813612"/>
    <n v="6172471.7551247776"/>
    <n v="64908958.996382535"/>
    <n v="35020881.815269306"/>
    <n v="38780843.590277977"/>
    <n v="37019560.738369428"/>
    <n v="37434636.291040562"/>
    <n v="36743901.976488955"/>
    <n v="38449637.152194031"/>
    <n v="46286748.791205592"/>
    <n v="41907397.462919757"/>
    <n v="42255127.03883595"/>
    <n v="47067217.342813276"/>
    <n v="44499975.939260297"/>
    <n v="44189093.386681572"/>
    <n v="489655021.52535671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27416196"/>
    <n v="27022947"/>
    <n v="25933532"/>
    <n v="27641995"/>
    <n v="27641995"/>
    <n v="27641995"/>
    <n v="27641995"/>
    <n v="27641995"/>
    <n v="27641995"/>
    <n v="27641995"/>
    <n v="27641995"/>
    <n v="27641995"/>
    <n v="329150630"/>
    <n v="0"/>
    <n v="0"/>
    <n v="0"/>
    <n v="0"/>
    <n v="0"/>
    <n v="0"/>
    <n v="0"/>
    <n v="0"/>
    <n v="0"/>
    <n v="0"/>
    <n v="0"/>
    <n v="0"/>
    <n v="0"/>
    <n v="29362887"/>
    <n v="28776676"/>
    <n v="27641995"/>
    <n v="27641995"/>
    <n v="27641995"/>
    <n v="27641995"/>
    <n v="27641995"/>
    <n v="27641995"/>
    <n v="27641995"/>
    <n v="27641995"/>
    <n v="27641995"/>
    <n v="27641995"/>
    <n v="334559513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2000206"/>
    <x v="486"/>
    <s v="KOMPAS GROUP"/>
    <s v="TOURISM &amp; MICE"/>
    <x v="3"/>
    <x v="0"/>
    <s v="TREG 3"/>
    <x v="1"/>
    <n v="482291308.06845713"/>
    <n v="30810919.287000004"/>
    <n v="29755568.275000006"/>
    <n v="29943401.286999997"/>
    <n v="29682758.223000005"/>
    <n v="29010044.108999994"/>
    <n v="28482950.099000003"/>
    <n v="29585937.775999997"/>
    <n v="30391877.362999998"/>
    <n v="30185841.838"/>
    <n v="30204044.351"/>
    <n v="30373674.849999998"/>
    <n v="29979806.312999997"/>
    <n v="358406823.77100003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30810919.287000004"/>
    <n v="30446427.499318242"/>
    <n v="30627130.51720126"/>
    <n v="30220245.086431429"/>
    <n v="29596275.772721622"/>
    <n v="29054503.638854947"/>
    <n v="30296303.50328492"/>
    <n v="30990146.501921341"/>
    <n v="30901452.251816481"/>
    <n v="30924764.859716956"/>
    <n v="30985635.148776945"/>
    <n v="30602895.766475823"/>
    <n v="365456699.83351994"/>
    <n v="0"/>
    <n v="0"/>
    <n v="0"/>
    <n v="0"/>
    <n v="0"/>
    <n v="0"/>
    <n v="0"/>
    <n v="0"/>
    <n v="0"/>
    <n v="0"/>
    <n v="0"/>
    <n v="0"/>
    <n v="0"/>
    <n v="28766707"/>
    <n v="26090393"/>
    <n v="26053933"/>
    <n v="29148228"/>
    <n v="29148228"/>
    <n v="29148228"/>
    <n v="29148228"/>
    <n v="29148228"/>
    <n v="29148228"/>
    <n v="29148228"/>
    <n v="29148228"/>
    <n v="29148228"/>
    <n v="343245085"/>
    <n v="0"/>
    <n v="0"/>
    <n v="0"/>
    <n v="0"/>
    <n v="0"/>
    <n v="0"/>
    <n v="0"/>
    <n v="0"/>
    <n v="0"/>
    <n v="0"/>
    <n v="0"/>
    <n v="0"/>
    <n v="0"/>
    <n v="29369251"/>
    <n v="29252578"/>
    <n v="29148228"/>
    <n v="29148228"/>
    <n v="29148228"/>
    <n v="29148228"/>
    <n v="29148228"/>
    <n v="29148228"/>
    <n v="29148228"/>
    <n v="29148228"/>
    <n v="29148228"/>
    <n v="29148228"/>
    <n v="350104109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3001058539"/>
    <x v="487"/>
    <s v="BUKAN GROUP CONGLO"/>
    <s v="RETAILER"/>
    <x v="2"/>
    <x v="2"/>
    <s v="TREG 3"/>
    <x v="1"/>
    <n v="124656503.87567267"/>
    <n v="30039831.818181816"/>
    <n v="30133454.545454547"/>
    <n v="29946209.09090909"/>
    <n v="29758963.636363637"/>
    <n v="29852586.363636363"/>
    <n v="29946209.09090909"/>
    <n v="30414322.727272727"/>
    <n v="30227077.272727273"/>
    <n v="30227077.272727273"/>
    <n v="30414322.727272727"/>
    <n v="30133454.545454547"/>
    <n v="30227077.272727273"/>
    <n v="361320586.36363637"/>
    <n v="3945.5621916125542"/>
    <n v="7538.4012954545469"/>
    <n v="8292.2414250000002"/>
    <n v="8070.2773868560616"/>
    <n v="12959.003111586177"/>
    <n v="11663.102800427558"/>
    <n v="6587.4932483896391"/>
    <n v="14492.485146457208"/>
    <n v="12077.070955381005"/>
    <n v="14492.485146457208"/>
    <n v="15700.192241995306"/>
    <n v="15700.192241995306"/>
    <n v="131518.50719161259"/>
    <n v="30043777.38037343"/>
    <n v="30140992.94675"/>
    <n v="29954501.33233409"/>
    <n v="29767033.913750492"/>
    <n v="29865545.366747949"/>
    <n v="29957872.193709519"/>
    <n v="30420910.220521115"/>
    <n v="30241569.757873729"/>
    <n v="30239154.343682654"/>
    <n v="30428815.212419182"/>
    <n v="30149154.737696543"/>
    <n v="30242777.46496927"/>
    <n v="361452104.87082791"/>
    <n v="0"/>
    <n v="0"/>
    <n v="0"/>
    <n v="0"/>
    <n v="0"/>
    <n v="0"/>
    <n v="0"/>
    <n v="0"/>
    <n v="0"/>
    <n v="0"/>
    <n v="0"/>
    <n v="0"/>
    <n v="0"/>
    <n v="29633100"/>
    <n v="29633100"/>
    <n v="29559072"/>
    <n v="28277650.949999999"/>
    <n v="28277650.949999999"/>
    <n v="28277650.949999999"/>
    <n v="28277650.949999999"/>
    <n v="28277650.949999999"/>
    <n v="28277650.949999999"/>
    <n v="28277650.949999999"/>
    <n v="28277650.949999999"/>
    <n v="28277650.949999999"/>
    <n v="343324130.54999995"/>
    <n v="28261000"/>
    <n v="28261000"/>
    <n v="28261001"/>
    <n v="26847950.949999999"/>
    <n v="26847950.949999999"/>
    <n v="26847950.949999999"/>
    <n v="26847950.949999999"/>
    <n v="26847950.949999999"/>
    <n v="26847950.949999999"/>
    <n v="26847950.949999999"/>
    <n v="26847950.949999999"/>
    <n v="26847950.949999999"/>
    <n v="326414559.54999995"/>
    <n v="1429700"/>
    <n v="1429700"/>
    <n v="1429700"/>
    <n v="1429700"/>
    <n v="1429700"/>
    <n v="1429700"/>
    <n v="1429700"/>
    <n v="1429700"/>
    <n v="1429700"/>
    <n v="1429700"/>
    <n v="1429700"/>
    <n v="1429700"/>
    <n v="171564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4640956"/>
    <x v="488"/>
    <s v="BUKAN GROUP CONGLO"/>
    <s v="TOURISM &amp; MICE"/>
    <x v="3"/>
    <x v="4"/>
    <s v="TREG 3"/>
    <x v="1"/>
    <n v="730469619.71315968"/>
    <n v="29918018"/>
    <n v="29918018"/>
    <n v="29918018"/>
    <n v="29918018"/>
    <n v="29918018"/>
    <n v="29918018"/>
    <n v="29918018"/>
    <n v="29918018"/>
    <n v="29918018"/>
    <n v="29918018"/>
    <n v="29918018"/>
    <n v="29918018"/>
    <n v="359016216"/>
    <n v="0"/>
    <n v="4145155.3459094269"/>
    <n v="4102375.3812075802"/>
    <n v="3224921.1805885374"/>
    <n v="3517389.982329763"/>
    <n v="3429321.2391296616"/>
    <n v="4262194.3637095438"/>
    <n v="3589614.8335280642"/>
    <n v="4293662.482898891"/>
    <n v="4324323.0523017421"/>
    <n v="3671761.7926616818"/>
    <n v="3738536.7208549613"/>
    <n v="42299256.375119857"/>
    <n v="29918018"/>
    <n v="34063173.345909424"/>
    <n v="34020393.381207578"/>
    <n v="33142939.180588536"/>
    <n v="33435407.982329763"/>
    <n v="33347339.239129663"/>
    <n v="34180212.363709547"/>
    <n v="33507632.833528064"/>
    <n v="34211680.482898891"/>
    <n v="34242341.052301742"/>
    <n v="33589779.792661682"/>
    <n v="33656554.72085496"/>
    <n v="401315472.37511986"/>
    <n v="0"/>
    <n v="0"/>
    <n v="0"/>
    <n v="0"/>
    <n v="0"/>
    <n v="0"/>
    <n v="0"/>
    <n v="0"/>
    <n v="0"/>
    <n v="0"/>
    <n v="0"/>
    <n v="0"/>
    <n v="0"/>
    <n v="29918018"/>
    <n v="26260378"/>
    <n v="25465238"/>
    <n v="24191976.099999998"/>
    <n v="24191976.099999998"/>
    <n v="24191976.099999998"/>
    <n v="24191976.099999998"/>
    <n v="24191976.099999998"/>
    <n v="24191976.099999998"/>
    <n v="24191976.099999998"/>
    <n v="24191976.099999998"/>
    <n v="24191976.099999998"/>
    <n v="299371418.89999998"/>
    <n v="29918018"/>
    <n v="26260378"/>
    <n v="25465238"/>
    <n v="24191976.099999998"/>
    <n v="24191976.099999998"/>
    <n v="24191976.099999998"/>
    <n v="24191976.099999998"/>
    <n v="24191976.099999998"/>
    <n v="24191976.099999998"/>
    <n v="24191976.099999998"/>
    <n v="24191976.099999998"/>
    <n v="24191976.099999998"/>
    <n v="299371418.89999998"/>
    <n v="0"/>
    <n v="0"/>
    <n v="0"/>
    <n v="0"/>
    <n v="0"/>
    <n v="0"/>
    <n v="0"/>
    <n v="0"/>
    <n v="0"/>
    <n v="0"/>
    <n v="0"/>
    <n v="0"/>
    <n v="0"/>
    <m/>
    <n v="-4452780"/>
    <n v="0"/>
    <n v="0"/>
    <m/>
    <m/>
    <m/>
    <m/>
    <m/>
    <m/>
    <m/>
    <m/>
    <n v="-4452780"/>
    <m/>
    <m/>
    <m/>
    <m/>
    <m/>
    <m/>
    <m/>
    <m/>
    <m/>
    <m/>
    <m/>
    <m/>
    <m/>
    <s v="NON KAWASAN"/>
  </r>
  <r>
    <n v="4706256"/>
    <x v="489"/>
    <s v="BUKAN GROUP CONGLO"/>
    <s v="HOSPITAL"/>
    <x v="3"/>
    <x v="1"/>
    <s v="TREG 3"/>
    <x v="1"/>
    <n v="23977487.311871421"/>
    <n v="30748359.52"/>
    <n v="30691962.221500002"/>
    <n v="30700167.400000002"/>
    <n v="30679000.421500001"/>
    <n v="30634942.186000001"/>
    <n v="30616807.550500002"/>
    <n v="30686997.492999997"/>
    <n v="30729539.557"/>
    <n v="30718093.9285"/>
    <n v="30721334.3785"/>
    <n v="30726299.107000001"/>
    <n v="30706648.300000001"/>
    <n v="368360152.06350005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30748359.52"/>
    <n v="31382821.445818238"/>
    <n v="31383896.630201265"/>
    <n v="31216487.284931425"/>
    <n v="31221173.849721629"/>
    <n v="31188361.090354946"/>
    <n v="31397363.22028492"/>
    <n v="31327808.695921343"/>
    <n v="31433704.342316482"/>
    <n v="31442054.887216955"/>
    <n v="31338259.405776948"/>
    <n v="31329737.753475826"/>
    <n v="375410028.12602001"/>
    <n v="0"/>
    <n v="0"/>
    <n v="0"/>
    <n v="0"/>
    <n v="0"/>
    <n v="0"/>
    <n v="0"/>
    <n v="0"/>
    <n v="0"/>
    <n v="0"/>
    <n v="0"/>
    <n v="0"/>
    <n v="0"/>
    <n v="30383168"/>
    <n v="30398139"/>
    <n v="30385308"/>
    <n v="28976065"/>
    <n v="28976065"/>
    <n v="28976065"/>
    <n v="28976065"/>
    <n v="28976065"/>
    <n v="28976065"/>
    <n v="28976065"/>
    <n v="28976065"/>
    <n v="28976065"/>
    <n v="351951200"/>
    <n v="29136700"/>
    <n v="29136700"/>
    <n v="29136700"/>
    <n v="27679865"/>
    <n v="27679865"/>
    <n v="27679865"/>
    <n v="27679865"/>
    <n v="27679865"/>
    <n v="27679865"/>
    <n v="27679865"/>
    <n v="27679865"/>
    <n v="27679865"/>
    <n v="336528885"/>
    <n v="1294950"/>
    <n v="1295450"/>
    <n v="1296200"/>
    <n v="1296200"/>
    <n v="1296200"/>
    <n v="1296200"/>
    <n v="1296200"/>
    <n v="1296200"/>
    <n v="1296200"/>
    <n v="1296200"/>
    <n v="1296200"/>
    <n v="1296200"/>
    <n v="155524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3001001517"/>
    <x v="490"/>
    <s v="BUKAN GROUP CONGLO"/>
    <s v="MINING COMPANY"/>
    <x v="5"/>
    <x v="2"/>
    <s v="TREG 3"/>
    <x v="1"/>
    <n v="934815911.97074068"/>
    <n v="42010285.703636363"/>
    <n v="42031890.249090903"/>
    <n v="41988681.158181816"/>
    <n v="41945472.067272723"/>
    <n v="41967076.61272727"/>
    <n v="41988681.158181816"/>
    <n v="42096703.885454543"/>
    <n v="42053494.794545449"/>
    <n v="42053494.794545449"/>
    <n v="42096703.885454543"/>
    <n v="42031890.249090903"/>
    <n v="42053494.794545449"/>
    <n v="504317869.35272729"/>
    <n v="5417811.5027440684"/>
    <n v="5761560.299157015"/>
    <n v="7580910.3665445186"/>
    <n v="7729143.1914636986"/>
    <n v="10109590.528908966"/>
    <n v="9445936.7692505885"/>
    <n v="8294860.3378846021"/>
    <n v="9383230.9236159567"/>
    <n v="8147443.720878277"/>
    <n v="8574493.8777210638"/>
    <n v="10535022.364469837"/>
    <n v="12499021.810017066"/>
    <n v="103479025.69265565"/>
    <n v="47428097.206380434"/>
    <n v="47793450.548247918"/>
    <n v="49569591.524726331"/>
    <n v="49674615.258736424"/>
    <n v="52076667.141636238"/>
    <n v="51434617.927432403"/>
    <n v="50391564.223339148"/>
    <n v="51436725.718161404"/>
    <n v="50200938.51542373"/>
    <n v="50671197.763175607"/>
    <n v="52566912.613560736"/>
    <n v="54552516.604562514"/>
    <n v="607796895.04538298"/>
    <n v="0"/>
    <n v="0"/>
    <n v="0"/>
    <n v="0"/>
    <n v="0"/>
    <n v="0"/>
    <n v="0"/>
    <n v="0"/>
    <n v="0"/>
    <n v="0"/>
    <n v="0"/>
    <n v="0"/>
    <n v="0"/>
    <n v="30327390"/>
    <n v="30329035"/>
    <n v="30335740"/>
    <n v="29191033"/>
    <n v="29191033"/>
    <n v="29191033"/>
    <n v="29191033"/>
    <n v="29191033"/>
    <n v="29191033"/>
    <n v="29191033"/>
    <n v="29191033"/>
    <n v="29191033"/>
    <n v="353711462"/>
    <n v="29836140"/>
    <n v="29836140"/>
    <n v="29836140"/>
    <n v="28344333"/>
    <n v="28344333"/>
    <n v="28344333"/>
    <n v="28344333"/>
    <n v="28344333"/>
    <n v="28344333"/>
    <n v="28344333"/>
    <n v="28344333"/>
    <n v="28344333"/>
    <n v="344607417"/>
    <n v="836850"/>
    <n v="840977"/>
    <n v="846700"/>
    <n v="846700"/>
    <n v="846700"/>
    <n v="846700"/>
    <n v="846700"/>
    <n v="846700"/>
    <n v="846700"/>
    <n v="846700"/>
    <n v="846700"/>
    <n v="846700"/>
    <n v="10144827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3559759"/>
    <x v="491"/>
    <s v="BUKAN GROUP CONGLO"/>
    <s v="MULTIFINANCE"/>
    <x v="3"/>
    <x v="5"/>
    <s v="TREG 3"/>
    <x v="1"/>
    <n v="697002482.60469234"/>
    <n v="33953007.829999998"/>
    <n v="33501126.438500002"/>
    <n v="33587851.150000006"/>
    <n v="33501126.438500002"/>
    <n v="33240952.304000001"/>
    <n v="32980778.169500001"/>
    <n v="33414401.726999998"/>
    <n v="33761300.573000006"/>
    <n v="33674575.861500002"/>
    <n v="33674575.861500002"/>
    <n v="33761300.573000006"/>
    <n v="33587851.150000006"/>
    <n v="402638848.07650006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33953007.829999998"/>
    <n v="34191985.662818238"/>
    <n v="34271580.380201273"/>
    <n v="34038613.301931426"/>
    <n v="33827183.967721626"/>
    <n v="33552331.709354945"/>
    <n v="34124767.454284921"/>
    <n v="34359569.711921349"/>
    <n v="34390186.275316484"/>
    <n v="34395296.370216958"/>
    <n v="34373260.871776953"/>
    <n v="34210940.603475831"/>
    <n v="409688724.13901997"/>
    <n v="0"/>
    <n v="0"/>
    <n v="0"/>
    <n v="0"/>
    <n v="0"/>
    <n v="0"/>
    <n v="0"/>
    <n v="0"/>
    <n v="0"/>
    <n v="0"/>
    <n v="0"/>
    <n v="0"/>
    <n v="0"/>
    <n v="30007291"/>
    <n v="29585606"/>
    <n v="29866215"/>
    <n v="29628515"/>
    <n v="29628515"/>
    <n v="29628515"/>
    <n v="29628515"/>
    <n v="29628515"/>
    <n v="29628515"/>
    <n v="29628515"/>
    <n v="29628515"/>
    <n v="29628515"/>
    <n v="356115747"/>
    <n v="20410000"/>
    <n v="20410000"/>
    <n v="20410000"/>
    <n v="19389500"/>
    <n v="19389500"/>
    <n v="19389500"/>
    <n v="19389500"/>
    <n v="19389500"/>
    <n v="19389500"/>
    <n v="19389500"/>
    <n v="19389500"/>
    <n v="19389500"/>
    <n v="235735500"/>
    <n v="10377557"/>
    <n v="9958406"/>
    <n v="10239015"/>
    <n v="10239015"/>
    <n v="10239015"/>
    <n v="10239015"/>
    <n v="10239015"/>
    <n v="10239015"/>
    <n v="10239015"/>
    <n v="10239015"/>
    <n v="10239015"/>
    <n v="10239015"/>
    <n v="122726113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5590073"/>
    <x v="492"/>
    <s v="PTS"/>
    <s v="EDUCATIONAL INSTITUTION"/>
    <x v="3"/>
    <x v="5"/>
    <s v="TREG 3"/>
    <x v="1"/>
    <n v="579015769.84195054"/>
    <n v="31763183"/>
    <n v="31690333.849999998"/>
    <n v="31704315"/>
    <n v="31690333.849999998"/>
    <n v="31648390.400000002"/>
    <n v="31606446.949999999"/>
    <n v="31676352.699999999"/>
    <n v="31732277.300000001"/>
    <n v="31718296.150000002"/>
    <n v="31718296.150000002"/>
    <n v="31732277.300000001"/>
    <n v="31704315"/>
    <n v="380384817.64999998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31763183"/>
    <n v="32381193.074318234"/>
    <n v="32388044.230201263"/>
    <n v="32227820.713431422"/>
    <n v="32234622.063721631"/>
    <n v="32178000.489854943"/>
    <n v="32386718.427284922"/>
    <n v="32330546.438921344"/>
    <n v="32433906.563816484"/>
    <n v="32439016.658716958"/>
    <n v="32344237.598776948"/>
    <n v="32327404.453475825"/>
    <n v="387434693.71251994"/>
    <n v="0"/>
    <n v="0"/>
    <n v="0"/>
    <n v="0"/>
    <n v="0"/>
    <n v="0"/>
    <n v="0"/>
    <n v="0"/>
    <n v="0"/>
    <n v="0"/>
    <n v="0"/>
    <n v="0"/>
    <n v="0"/>
    <n v="31583077"/>
    <n v="31581221"/>
    <n v="31605781"/>
    <n v="30096851"/>
    <n v="30096851"/>
    <n v="30096851"/>
    <n v="30096851"/>
    <n v="30096851"/>
    <n v="30096851"/>
    <n v="30096851"/>
    <n v="30096851"/>
    <n v="30096851"/>
    <n v="365641738"/>
    <n v="30000000"/>
    <n v="30000000"/>
    <n v="30000000"/>
    <n v="28500000"/>
    <n v="28500000"/>
    <n v="28500000"/>
    <n v="28500000"/>
    <n v="28500000"/>
    <n v="28500000"/>
    <n v="28500000"/>
    <n v="28500000"/>
    <n v="28500000"/>
    <n v="346500000"/>
    <n v="1580476"/>
    <n v="1576018"/>
    <n v="1596851"/>
    <n v="1596851"/>
    <n v="1596851"/>
    <n v="1596851"/>
    <n v="1596851"/>
    <n v="1596851"/>
    <n v="1596851"/>
    <n v="1596851"/>
    <n v="1596851"/>
    <n v="1596851"/>
    <n v="19125004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2957586"/>
    <x v="493"/>
    <s v="SUTINDO GROUP"/>
    <s v="DISTRIBUTOR"/>
    <x v="2"/>
    <x v="3"/>
    <s v="TREG 3"/>
    <x v="1"/>
    <n v="179098842.01710331"/>
    <n v="31450822.18181818"/>
    <n v="31875865.454545453"/>
    <n v="31025778.909090906"/>
    <n v="30175692.363636363"/>
    <n v="30600735.636363637"/>
    <n v="31025778.909090906"/>
    <n v="33150995.272727273"/>
    <n v="32300908.727272727"/>
    <n v="32300908.727272727"/>
    <n v="33150995.272727273"/>
    <n v="31875865.454545453"/>
    <n v="32300908.727272727"/>
    <n v="381235255.63636363"/>
    <n v="3945.5621916125542"/>
    <n v="7538.4012954545469"/>
    <n v="8292.2414250000002"/>
    <n v="8070.2773868560616"/>
    <n v="12959.003111586177"/>
    <n v="11663.102800427558"/>
    <n v="6587.4932483896391"/>
    <n v="14492.485146457208"/>
    <n v="12077.070955381005"/>
    <n v="14492.485146457208"/>
    <n v="15700.192241995306"/>
    <n v="15700.192241995306"/>
    <n v="131518.50719161259"/>
    <n v="31454767.744009793"/>
    <n v="31883403.855840907"/>
    <n v="31034071.150515907"/>
    <n v="30183762.641023219"/>
    <n v="30613694.639475223"/>
    <n v="31037442.011891335"/>
    <n v="33157582.765975662"/>
    <n v="32315401.212419182"/>
    <n v="32312985.798228107"/>
    <n v="33165487.757873729"/>
    <n v="31891565.64678745"/>
    <n v="32316608.919514723"/>
    <n v="381366774.14355522"/>
    <n v="0"/>
    <n v="0"/>
    <n v="0"/>
    <n v="0"/>
    <n v="0"/>
    <n v="0"/>
    <n v="0"/>
    <n v="0"/>
    <n v="0"/>
    <n v="0"/>
    <n v="0"/>
    <n v="0"/>
    <n v="0"/>
    <n v="31679419"/>
    <n v="32084070"/>
    <n v="31895531"/>
    <n v="31079566"/>
    <n v="31079566"/>
    <n v="31079566"/>
    <n v="31079566"/>
    <n v="31079566"/>
    <n v="31079566"/>
    <n v="31079566"/>
    <n v="31079566"/>
    <n v="31079566"/>
    <n v="375375114"/>
    <n v="23375000"/>
    <n v="23375000"/>
    <n v="23375000"/>
    <n v="22206250"/>
    <n v="22206250"/>
    <n v="22206250"/>
    <n v="22206250"/>
    <n v="22206250"/>
    <n v="22206250"/>
    <n v="22206250"/>
    <n v="22206250"/>
    <n v="22206250"/>
    <n v="269981250"/>
    <n v="8629330"/>
    <n v="8954211"/>
    <n v="8873316"/>
    <n v="8873316"/>
    <n v="8873316"/>
    <n v="8873316"/>
    <n v="8873316"/>
    <n v="8873316"/>
    <n v="8873316"/>
    <n v="8873316"/>
    <n v="8873316"/>
    <n v="8873316"/>
    <n v="106316701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27872"/>
    <x v="494"/>
    <s v="TRIDJAYA KARTIKA GROUP"/>
    <s v="DEVELOPER"/>
    <x v="5"/>
    <x v="3"/>
    <s v="TREG 3"/>
    <x v="1"/>
    <n v="581852942.37996626"/>
    <n v="33395590.575909093"/>
    <n v="34701412.027272731"/>
    <n v="32089769.124545455"/>
    <n v="29478126.221818183"/>
    <n v="30783947.673181821"/>
    <n v="32089769.124545455"/>
    <n v="38618876.381363638"/>
    <n v="36007233.478636369"/>
    <n v="36007233.478636369"/>
    <n v="38618876.381363638"/>
    <n v="34701412.027272731"/>
    <n v="36007233.478636369"/>
    <n v="412499479.97318184"/>
    <n v="4431420.2674257569"/>
    <n v="4712584.6051949849"/>
    <n v="6200695.5810161131"/>
    <n v="6321940.468238919"/>
    <n v="8268992.8105641911"/>
    <n v="7726166.8522203304"/>
    <n v="6784660.5955468025"/>
    <n v="7674877.5160943605"/>
    <n v="6664083.3137372946"/>
    <n v="7013382.7899708217"/>
    <n v="8616968.6043986063"/>
    <n v="10223393.439187117"/>
    <n v="84639166.843595296"/>
    <n v="37827010.843334854"/>
    <n v="39413996.632467717"/>
    <n v="38290464.705561571"/>
    <n v="35800066.690057099"/>
    <n v="39052940.483746015"/>
    <n v="39815935.976765782"/>
    <n v="45403536.976910442"/>
    <n v="43682110.994730726"/>
    <n v="42671316.792373665"/>
    <n v="45632259.17133446"/>
    <n v="43318380.631671339"/>
    <n v="46230626.917823486"/>
    <n v="497138646.81677717"/>
    <n v="0"/>
    <n v="0"/>
    <n v="0"/>
    <n v="0"/>
    <n v="0"/>
    <n v="0"/>
    <n v="0"/>
    <n v="0"/>
    <n v="0"/>
    <n v="0"/>
    <n v="0"/>
    <n v="0"/>
    <n v="0"/>
    <n v="31608258"/>
    <n v="31449002"/>
    <n v="30769805"/>
    <n v="30960899"/>
    <n v="30960899"/>
    <n v="30960899"/>
    <n v="30960899"/>
    <n v="30960899"/>
    <n v="30960899"/>
    <n v="30960899"/>
    <n v="30960899"/>
    <n v="30960899"/>
    <n v="372475156"/>
    <n v="4771700"/>
    <n v="4771700"/>
    <n v="4771700"/>
    <n v="4533115"/>
    <n v="4533115"/>
    <n v="4533115"/>
    <n v="4533115"/>
    <n v="4533115"/>
    <n v="4533115"/>
    <n v="4533115"/>
    <n v="4533115"/>
    <n v="4533115"/>
    <n v="55113135"/>
    <n v="27373216"/>
    <n v="27031671"/>
    <n v="26427784"/>
    <n v="26427784"/>
    <n v="26427784"/>
    <n v="26427784"/>
    <n v="26427784"/>
    <n v="26427784"/>
    <n v="26427784"/>
    <n v="26427784"/>
    <n v="26427784"/>
    <n v="26427784"/>
    <n v="318682727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4619216"/>
    <x v="495"/>
    <s v="BUKAN GROUP CONGLO"/>
    <s v="PROCESS MANUFACTURING"/>
    <x v="4"/>
    <x v="2"/>
    <s v="TREG 3"/>
    <x v="1"/>
    <n v="609590809.7123822"/>
    <n v="31577672.105816513"/>
    <n v="32129186.38540189"/>
    <n v="34350100.565193631"/>
    <n v="32277105.244020879"/>
    <n v="33913087.063171126"/>
    <n v="33460682.638690479"/>
    <n v="35061335.522390462"/>
    <n v="35410788.231275901"/>
    <n v="34957531.04356499"/>
    <n v="35660821.717504382"/>
    <n v="35400630.13400232"/>
    <n v="33401161.898967408"/>
    <n v="407600102.54999995"/>
    <n v="4106420.2494661002"/>
    <n v="4178140.2102652979"/>
    <n v="4466952.0938538713"/>
    <n v="4197375.8586144056"/>
    <n v="4410122.0308909724"/>
    <n v="4351290.5032403581"/>
    <n v="4559442.4338819208"/>
    <n v="4604885.9255740652"/>
    <n v="4545943.5029789144"/>
    <n v="4637400.7533755777"/>
    <n v="4603564.9473778103"/>
    <n v="4343550.3135885373"/>
    <n v="53005088.823107824"/>
    <n v="35684092.355282612"/>
    <n v="36307326.595667191"/>
    <n v="38817052.659047499"/>
    <n v="36474481.102635287"/>
    <n v="38323209.094062097"/>
    <n v="37811973.141930833"/>
    <n v="39620777.956272386"/>
    <n v="40015674.156849965"/>
    <n v="39503474.546543904"/>
    <n v="40298222.470879957"/>
    <n v="40004195.081380129"/>
    <n v="37744712.212555945"/>
    <n v="460605191.37310779"/>
    <n v="9883164.465660451"/>
    <n v="10284176.641519329"/>
    <n v="10400335.353488667"/>
    <n v="10082801.767152034"/>
    <n v="10601816.117402999"/>
    <n v="10535863.559258789"/>
    <n v="10880050.010593304"/>
    <n v="11033006.258779872"/>
    <n v="10861497.707132163"/>
    <n v="11046145.398095053"/>
    <n v="11249783.396894053"/>
    <n v="10968402.944752034"/>
    <n v="127827043.62072875"/>
    <n v="31580103"/>
    <n v="49741929"/>
    <n v="43205160"/>
    <n v="41916365"/>
    <n v="41916365"/>
    <n v="41916365"/>
    <n v="41916365"/>
    <n v="41916365"/>
    <n v="41916365"/>
    <n v="41916365"/>
    <n v="41916365"/>
    <n v="41916365"/>
    <n v="501774477"/>
    <n v="26246513"/>
    <n v="41943829"/>
    <n v="37869900"/>
    <n v="35976405"/>
    <n v="35976405"/>
    <n v="35976405"/>
    <n v="35976405"/>
    <n v="35976405"/>
    <n v="35976405"/>
    <n v="35976405"/>
    <n v="35976405"/>
    <n v="35976405"/>
    <n v="429847887"/>
    <n v="5939240"/>
    <n v="5904010"/>
    <n v="5939960"/>
    <n v="5939960"/>
    <n v="5939960"/>
    <n v="5939960"/>
    <n v="5939960"/>
    <n v="5939960"/>
    <n v="5939960"/>
    <n v="5939960"/>
    <n v="5939960"/>
    <n v="5939960"/>
    <n v="71242850"/>
    <m/>
    <n v="22910000"/>
    <n v="0"/>
    <n v="0"/>
    <m/>
    <m/>
    <m/>
    <m/>
    <m/>
    <m/>
    <m/>
    <m/>
    <n v="22910000"/>
    <m/>
    <m/>
    <m/>
    <m/>
    <m/>
    <m/>
    <m/>
    <m/>
    <m/>
    <m/>
    <m/>
    <m/>
    <m/>
    <s v="NON KAWASAN"/>
  </r>
  <r>
    <n v="3001070889"/>
    <x v="496"/>
    <s v="BUKAN GROUP CONGLO"/>
    <s v="PROFESSIONAL SERVICE (DIGITAL)"/>
    <x v="2"/>
    <x v="3"/>
    <s v="TREG 3"/>
    <x v="1"/>
    <n v="429978452.9098193"/>
    <n v="32354000"/>
    <n v="32356105.263157893"/>
    <n v="32351894.736842107"/>
    <n v="32347684.210526317"/>
    <n v="32349789.47368421"/>
    <n v="32351894.736842107"/>
    <n v="32362421.052631579"/>
    <n v="32358210.52631579"/>
    <n v="32358210.52631579"/>
    <n v="32362421.052631579"/>
    <n v="32356105.263157893"/>
    <n v="32358210.52631579"/>
    <n v="388266947.36842108"/>
    <n v="1193828.6379496562"/>
    <n v="2280932.0735082109"/>
    <n v="2509025.2808590326"/>
    <n v="2441864.5031390684"/>
    <n v="3921070.8848483115"/>
    <n v="3528963.7963634799"/>
    <n v="1993211.0331312253"/>
    <n v="4385064.2728886958"/>
    <n v="3654220.2274072459"/>
    <n v="4385064.2728886958"/>
    <n v="4750486.2956294212"/>
    <n v="4750486.2956294212"/>
    <n v="39794217.574242465"/>
    <n v="33547828.637949657"/>
    <n v="34637037.336666107"/>
    <n v="34860920.017701142"/>
    <n v="34789548.713665389"/>
    <n v="36270860.358532518"/>
    <n v="35880858.533205584"/>
    <n v="34355632.085762806"/>
    <n v="36743274.799204484"/>
    <n v="36012430.753723033"/>
    <n v="36747485.325520277"/>
    <n v="37106591.558787316"/>
    <n v="37108696.821945213"/>
    <n v="428061164.94266343"/>
    <n v="0"/>
    <n v="0"/>
    <n v="0"/>
    <n v="0"/>
    <n v="0"/>
    <n v="0"/>
    <n v="0"/>
    <n v="0"/>
    <n v="0"/>
    <n v="0"/>
    <n v="0"/>
    <n v="0"/>
    <n v="0"/>
    <n v="32314000"/>
    <n v="32314000"/>
    <n v="32314000"/>
    <n v="30698300"/>
    <n v="30698300"/>
    <n v="30698300"/>
    <n v="30698300"/>
    <n v="30698300"/>
    <n v="30698300"/>
    <n v="30698300"/>
    <n v="30698300"/>
    <n v="30698300"/>
    <n v="373226700"/>
    <n v="32314000"/>
    <n v="32314000"/>
    <n v="32314000"/>
    <n v="30698300"/>
    <n v="30698300"/>
    <n v="30698300"/>
    <n v="30698300"/>
    <n v="30698300"/>
    <n v="30698300"/>
    <n v="30698300"/>
    <n v="30698300"/>
    <n v="30698300"/>
    <n v="37322670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5588384"/>
    <x v="497"/>
    <s v="BUKAN GROUP CONGLO"/>
    <s v="DISCRETE MANUFACTURING"/>
    <x v="4"/>
    <x v="5"/>
    <s v="TREG 3"/>
    <x v="1"/>
    <n v="554959113.0916965"/>
    <n v="30125131.922288999"/>
    <n v="30651277.116711844"/>
    <n v="32770031.54642754"/>
    <n v="30792391.861166693"/>
    <n v="32353120.212490909"/>
    <n v="31921525.922575016"/>
    <n v="33448550.432857782"/>
    <n v="33781928.679376341"/>
    <n v="33349520.852454808"/>
    <n v="34020460.884422436"/>
    <n v="33772237.844047487"/>
    <n v="31864743.075180151"/>
    <n v="388850920.35000002"/>
    <n v="3547986.4325105874"/>
    <n v="3609953.1656740592"/>
    <n v="3859489.3997342032"/>
    <n v="3626572.9501133291"/>
    <n v="3810387.6809373256"/>
    <n v="3759556.677477465"/>
    <n v="3939401.9395188186"/>
    <n v="3978665.5516614378"/>
    <n v="3927738.7339071934"/>
    <n v="4006758.6743539302"/>
    <n v="3977524.2138457177"/>
    <n v="3752869.0794720519"/>
    <n v="45796904.499206111"/>
    <n v="33673118.354799584"/>
    <n v="34261230.282385901"/>
    <n v="36629520.946161747"/>
    <n v="34418964.81128002"/>
    <n v="36163507.893428236"/>
    <n v="35681082.600052483"/>
    <n v="37387952.372376598"/>
    <n v="37760594.231037781"/>
    <n v="37277259.586362004"/>
    <n v="38027219.558776364"/>
    <n v="37749762.057893202"/>
    <n v="35617612.154652201"/>
    <n v="434647824.84920609"/>
    <n v="9777398.6261947434"/>
    <n v="10174119.323391797"/>
    <n v="10289034.949330807"/>
    <n v="9974899.4857750032"/>
    <n v="10488359.543305274"/>
    <n v="10423112.784169191"/>
    <n v="10763615.883973477"/>
    <n v="10914935.252995767"/>
    <n v="10745262.120155828"/>
    <n v="10927933.782276139"/>
    <n v="11129392.525234064"/>
    <n v="10851023.298882473"/>
    <n v="126459087.57568455"/>
    <n v="31768484"/>
    <n v="31629856"/>
    <n v="31384924"/>
    <n v="31221617"/>
    <n v="31221617"/>
    <n v="31221617"/>
    <n v="31221617"/>
    <n v="31221617"/>
    <n v="31221617"/>
    <n v="31221617"/>
    <n v="31221617"/>
    <n v="31221617"/>
    <n v="375777817"/>
    <n v="16720000"/>
    <n v="16720000"/>
    <n v="16407500"/>
    <n v="15587125"/>
    <n v="15587125"/>
    <n v="15587125"/>
    <n v="15587125"/>
    <n v="15587125"/>
    <n v="15587125"/>
    <n v="15587125"/>
    <n v="15587125"/>
    <n v="15587125"/>
    <n v="190131625"/>
    <n v="15810706"/>
    <n v="15616305"/>
    <n v="15634492"/>
    <n v="15634492"/>
    <n v="15634492"/>
    <n v="15634492"/>
    <n v="15634492"/>
    <n v="15634492"/>
    <n v="15634492"/>
    <n v="15634492"/>
    <n v="15634492"/>
    <n v="15634492"/>
    <n v="187771931"/>
    <m/>
    <n v="0"/>
    <n v="-175000"/>
    <n v="0"/>
    <m/>
    <m/>
    <m/>
    <m/>
    <m/>
    <m/>
    <m/>
    <m/>
    <n v="-175000"/>
    <m/>
    <m/>
    <m/>
    <m/>
    <m/>
    <m/>
    <m/>
    <m/>
    <m/>
    <m/>
    <m/>
    <m/>
    <m/>
    <s v="NON KAWASAN"/>
  </r>
  <r>
    <n v="2972363"/>
    <x v="498"/>
    <s v="PTS"/>
    <s v="EDUCATIONAL INSTITUTION"/>
    <x v="3"/>
    <x v="3"/>
    <s v="TREG 3"/>
    <x v="1"/>
    <n v="879760988.01183414"/>
    <n v="16231019.636499999"/>
    <n v="16122697.093999999"/>
    <n v="16134969.716499999"/>
    <n v="16080540.159999998"/>
    <n v="15980486.891500004"/>
    <n v="15964747.491"/>
    <n v="16120963.704999998"/>
    <n v="16201671.895499999"/>
    <n v="16178860.039500002"/>
    <n v="16189399.273000002"/>
    <n v="16191132.661999999"/>
    <n v="16156048.183499999"/>
    <n v="193552536.748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16231019.636499999"/>
    <n v="16813556.318318237"/>
    <n v="16818698.946701262"/>
    <n v="16618027.02343142"/>
    <n v="16566718.55522163"/>
    <n v="16536301.030854944"/>
    <n v="16831329.432284921"/>
    <n v="16799941.034421343"/>
    <n v="16894470.453316484"/>
    <n v="16910119.781716958"/>
    <n v="16803092.960776947"/>
    <n v="16779137.636975825"/>
    <n v="200602412.81051996"/>
    <n v="0"/>
    <n v="0"/>
    <n v="0"/>
    <n v="0"/>
    <n v="0"/>
    <n v="0"/>
    <n v="0"/>
    <n v="0"/>
    <n v="0"/>
    <n v="0"/>
    <n v="0"/>
    <n v="0"/>
    <n v="0"/>
    <n v="34573038"/>
    <n v="34550851"/>
    <n v="34581036"/>
    <n v="33011899"/>
    <n v="33011899"/>
    <n v="33011899"/>
    <n v="33011899"/>
    <n v="33011899"/>
    <n v="33011899"/>
    <n v="33011899"/>
    <n v="33011899"/>
    <n v="33011899"/>
    <n v="400812016"/>
    <n v="29600000"/>
    <n v="29600000"/>
    <n v="29600000"/>
    <n v="28120000"/>
    <n v="28120000"/>
    <n v="28120000"/>
    <n v="28120000"/>
    <n v="28120000"/>
    <n v="28120000"/>
    <n v="28120000"/>
    <n v="28120000"/>
    <n v="28120000"/>
    <n v="341880000"/>
    <n v="4854471"/>
    <n v="4854560"/>
    <n v="4891899"/>
    <n v="4891899"/>
    <n v="4891899"/>
    <n v="4891899"/>
    <n v="4891899"/>
    <n v="4891899"/>
    <n v="4891899"/>
    <n v="4891899"/>
    <n v="4891899"/>
    <n v="4891899"/>
    <n v="58628021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5590877"/>
    <x v="499"/>
    <s v="BUKAN GROUP CONGLO"/>
    <s v="INDUSTRIAL PARK"/>
    <x v="4"/>
    <x v="5"/>
    <s v="TREG 3"/>
    <x v="1"/>
    <n v="593349640.50554967"/>
    <n v="32328340.207988672"/>
    <n v="32892965.149315987"/>
    <n v="35166675.1598721"/>
    <n v="33044400.352284323"/>
    <n v="34719272.92193874"/>
    <n v="34256113.886744514"/>
    <n v="35894817.677376993"/>
    <n v="36252577.616792254"/>
    <n v="35788545.546380848"/>
    <n v="36508554.928200677"/>
    <n v="36242178.0400462"/>
    <n v="34195178.213058665"/>
    <n v="417289619.69999993"/>
    <n v="7681078.6574689737"/>
    <n v="7815231.1861296361"/>
    <n v="8355455.1915377611"/>
    <n v="7851211.5580889164"/>
    <n v="8249154.2877801154"/>
    <n v="8139109.6347804172"/>
    <n v="8528458.8135863971"/>
    <n v="8613461.0814869553"/>
    <n v="8503208.9989647176"/>
    <n v="8674280.2219317146"/>
    <n v="8610990.1854719762"/>
    <n v="8124631.5731287654"/>
    <n v="99146271.390356347"/>
    <n v="40009418.865457647"/>
    <n v="40708196.33544562"/>
    <n v="43522130.35140986"/>
    <n v="40895611.910373241"/>
    <n v="42968427.209718853"/>
    <n v="42395223.521524929"/>
    <n v="44423276.490963392"/>
    <n v="44866038.698279209"/>
    <n v="44291754.545345567"/>
    <n v="45182835.150132388"/>
    <n v="44853168.225518174"/>
    <n v="42319809.786187433"/>
    <n v="516435891.09035629"/>
    <n v="9777398.6261947434"/>
    <n v="10174119.323391797"/>
    <n v="10289034.949330807"/>
    <n v="9974899.4857750032"/>
    <n v="10488359.543305274"/>
    <n v="10423112.784169191"/>
    <n v="10763615.883973477"/>
    <n v="10914935.252995767"/>
    <n v="10745262.120155828"/>
    <n v="10927933.782276139"/>
    <n v="11129392.525234064"/>
    <n v="10851023.298882473"/>
    <n v="126459087.57568455"/>
    <n v="34404901"/>
    <n v="33854712"/>
    <n v="33380118"/>
    <n v="33550264"/>
    <n v="33550264"/>
    <n v="33550264"/>
    <n v="33550264"/>
    <n v="33550264"/>
    <n v="33550264"/>
    <n v="33550264"/>
    <n v="33550264"/>
    <n v="33550264"/>
    <n v="403592107"/>
    <n v="6664000"/>
    <n v="6664000"/>
    <n v="6664000"/>
    <n v="6330800"/>
    <n v="6330800"/>
    <n v="6330800"/>
    <n v="6330800"/>
    <n v="6330800"/>
    <n v="6330800"/>
    <n v="6330800"/>
    <n v="6330800"/>
    <n v="6330800"/>
    <n v="76969200"/>
    <n v="28106878"/>
    <n v="27695028"/>
    <n v="27219464"/>
    <n v="27219464"/>
    <n v="27219464"/>
    <n v="27219464"/>
    <n v="27219464"/>
    <n v="27219464"/>
    <n v="27219464"/>
    <n v="27219464"/>
    <n v="27219464"/>
    <n v="27219464"/>
    <n v="327996546"/>
    <m/>
    <n v="0"/>
    <n v="0"/>
    <n v="0"/>
    <m/>
    <m/>
    <m/>
    <m/>
    <m/>
    <m/>
    <m/>
    <m/>
    <n v="0"/>
    <m/>
    <m/>
    <m/>
    <m/>
    <m/>
    <m/>
    <m/>
    <m/>
    <m/>
    <m/>
    <m/>
    <m/>
    <m/>
    <s v="KAWASAN"/>
  </r>
  <r>
    <n v="3001003303"/>
    <x v="500"/>
    <s v="PTS"/>
    <s v="EDUCATIONAL INSTITUTION"/>
    <x v="3"/>
    <x v="4"/>
    <s v="TREG 3"/>
    <x v="1"/>
    <n v="520712861.55228615"/>
    <n v="35000000"/>
    <n v="35000000"/>
    <n v="35000000"/>
    <n v="35000000"/>
    <n v="35000000"/>
    <n v="35000000"/>
    <n v="35000000"/>
    <n v="35000000"/>
    <n v="35000000"/>
    <n v="35000000"/>
    <n v="35000000"/>
    <n v="35000000"/>
    <n v="420000000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35000000"/>
    <n v="35690859.224318236"/>
    <n v="35683729.230201267"/>
    <n v="35537486.863431424"/>
    <n v="35586231.663721628"/>
    <n v="35571553.539854944"/>
    <n v="35710365.727284923"/>
    <n v="35598269.138921343"/>
    <n v="35715610.413816482"/>
    <n v="35720720.508716956"/>
    <n v="35611960.298776947"/>
    <n v="35623089.453475825"/>
    <n v="427049876.06251997"/>
    <n v="0"/>
    <n v="0"/>
    <n v="0"/>
    <n v="0"/>
    <n v="0"/>
    <n v="0"/>
    <n v="0"/>
    <n v="0"/>
    <n v="0"/>
    <n v="0"/>
    <n v="0"/>
    <n v="0"/>
    <n v="0"/>
    <n v="35000000"/>
    <n v="34997603"/>
    <n v="35000000"/>
    <n v="33250000"/>
    <n v="33250000"/>
    <n v="33250000"/>
    <n v="33250000"/>
    <n v="33250000"/>
    <n v="33250000"/>
    <n v="33250000"/>
    <n v="33250000"/>
    <n v="33250000"/>
    <n v="404247603"/>
    <n v="35000000"/>
    <n v="35000000"/>
    <n v="35000000"/>
    <n v="33250000"/>
    <n v="33250000"/>
    <n v="33250000"/>
    <n v="33250000"/>
    <n v="33250000"/>
    <n v="33250000"/>
    <n v="33250000"/>
    <n v="33250000"/>
    <n v="33250000"/>
    <n v="40425000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559007700"/>
    <x v="501"/>
    <s v="PTS"/>
    <s v="EDUCATIONAL INSTITUTION"/>
    <x v="3"/>
    <x v="6"/>
    <s v="TREG 3"/>
    <x v="1"/>
    <n v="9757394.7090987097"/>
    <n v="35452850.719999999"/>
    <n v="35443884.883999996"/>
    <n v="35445605.600000001"/>
    <n v="35443884.883999996"/>
    <n v="35438722.736000001"/>
    <n v="35433560.588"/>
    <n v="35442164.167999998"/>
    <n v="35449047.032000005"/>
    <n v="35447326.316"/>
    <n v="35447326.316"/>
    <n v="35449047.032000005"/>
    <n v="35445605.600000001"/>
    <n v="425339025.87599999"/>
    <n v="0"/>
    <n v="2763436.897272951"/>
    <n v="2734916.9208050533"/>
    <n v="2149947.4537256914"/>
    <n v="2344926.6548865084"/>
    <n v="2286214.1594197741"/>
    <n v="2841462.909139696"/>
    <n v="2393076.5556853763"/>
    <n v="2862441.6552659268"/>
    <n v="2882882.0348678278"/>
    <n v="2447841.1951077878"/>
    <n v="2492357.8139033075"/>
    <n v="28199504.2500799"/>
    <n v="35452850.719999999"/>
    <n v="38207321.781272948"/>
    <n v="38180522.520805053"/>
    <n v="37593832.337725684"/>
    <n v="37783649.390886508"/>
    <n v="37719774.747419775"/>
    <n v="38283627.077139691"/>
    <n v="37842123.587685384"/>
    <n v="38309767.971265927"/>
    <n v="38330208.35086783"/>
    <n v="37896888.227107793"/>
    <n v="37937963.413903311"/>
    <n v="453538530.12607986"/>
    <n v="0"/>
    <n v="0"/>
    <n v="0"/>
    <n v="0"/>
    <n v="0"/>
    <n v="0"/>
    <n v="0"/>
    <n v="0"/>
    <n v="0"/>
    <n v="0"/>
    <n v="0"/>
    <n v="0"/>
    <n v="0"/>
    <n v="35453653"/>
    <n v="31385642"/>
    <n v="37602599"/>
    <n v="35744821.5"/>
    <n v="35744821.5"/>
    <n v="35744821.5"/>
    <n v="35744821.5"/>
    <n v="35744821.5"/>
    <n v="35744821.5"/>
    <n v="35744821.5"/>
    <n v="35744821.5"/>
    <n v="35744821.5"/>
    <n v="426145287.5"/>
    <n v="35020134"/>
    <n v="30903116"/>
    <n v="37155550"/>
    <n v="35297772.5"/>
    <n v="35297772.5"/>
    <n v="35297772.5"/>
    <n v="35297772.5"/>
    <n v="35297772.5"/>
    <n v="35297772.5"/>
    <n v="35297772.5"/>
    <n v="35297772.5"/>
    <n v="35297772.5"/>
    <n v="420758752.5"/>
    <n v="420230"/>
    <n v="471818"/>
    <n v="447049"/>
    <n v="447049"/>
    <n v="447049"/>
    <n v="447049"/>
    <n v="447049"/>
    <n v="447049"/>
    <n v="447049"/>
    <n v="447049"/>
    <n v="447049"/>
    <n v="447049"/>
    <n v="5362538"/>
    <m/>
    <n v="6385416"/>
    <n v="0"/>
    <n v="0"/>
    <m/>
    <m/>
    <m/>
    <m/>
    <m/>
    <m/>
    <m/>
    <m/>
    <n v="6385416"/>
    <m/>
    <m/>
    <m/>
    <m/>
    <m/>
    <m/>
    <m/>
    <m/>
    <m/>
    <m/>
    <m/>
    <m/>
    <m/>
    <s v="NON KAWASAN"/>
  </r>
  <r>
    <n v="4701284"/>
    <x v="502"/>
    <s v="BUKAN GROUP CONGLO"/>
    <s v="DISCRETE MANUFACTURING"/>
    <x v="4"/>
    <x v="2"/>
    <s v="TREG 3"/>
    <x v="1"/>
    <n v="291233631.81319427"/>
    <n v="16917728.782624204"/>
    <n v="17213202.399884649"/>
    <n v="18403056.535341334"/>
    <n v="17292449.886006031"/>
    <n v="18168926.676851869"/>
    <n v="17926551.136065472"/>
    <n v="18784100.459866755"/>
    <n v="18971319.648522153"/>
    <n v="18728487.240079489"/>
    <n v="19105275.017126046"/>
    <n v="18965877.450818472"/>
    <n v="17894662.916813534"/>
    <n v="218371638.15000001"/>
    <n v="2379845.9013027651"/>
    <n v="2421410.6814228119"/>
    <n v="2588789.501818791"/>
    <n v="2432558.561109134"/>
    <n v="2555854.0533754374"/>
    <n v="2521758.670671999"/>
    <n v="2642391.6037114239"/>
    <n v="2668728.0478341356"/>
    <n v="2634568.3967745146"/>
    <n v="2687571.7791071478"/>
    <n v="2667962.484556369"/>
    <n v="2517272.9002200863"/>
    <n v="30718712.581904616"/>
    <n v="19297574.68392697"/>
    <n v="19634613.08130746"/>
    <n v="20991846.037160125"/>
    <n v="19725008.447115164"/>
    <n v="20724780.730227306"/>
    <n v="20448309.806737471"/>
    <n v="21426492.063578177"/>
    <n v="21640047.696356289"/>
    <n v="21363055.636854004"/>
    <n v="21792846.796233192"/>
    <n v="21633839.935374841"/>
    <n v="20411935.817033619"/>
    <n v="249090350.73190466"/>
    <n v="9777398.6261947434"/>
    <n v="10174119.323391797"/>
    <n v="10289034.949330807"/>
    <n v="9974899.4857750032"/>
    <n v="10488359.543305274"/>
    <n v="10423112.784169191"/>
    <n v="10763615.883973477"/>
    <n v="10914935.252995767"/>
    <n v="10745262.120155828"/>
    <n v="10927933.782276139"/>
    <n v="11129392.525234064"/>
    <n v="10851023.298882473"/>
    <n v="126459087.57568455"/>
    <n v="36653294"/>
    <n v="36116410"/>
    <n v="20007571"/>
    <n v="18438276"/>
    <n v="18438276"/>
    <n v="18438276"/>
    <n v="18438276"/>
    <n v="18438276"/>
    <n v="18438276"/>
    <n v="18438276"/>
    <n v="18438276"/>
    <n v="18438276"/>
    <n v="258721759"/>
    <n v="32320000"/>
    <n v="32320000"/>
    <n v="16160000"/>
    <n v="15352000"/>
    <n v="15352000"/>
    <n v="15352000"/>
    <n v="15352000"/>
    <n v="15352000"/>
    <n v="15352000"/>
    <n v="15352000"/>
    <n v="15352000"/>
    <n v="15352000"/>
    <n v="218968000"/>
    <n v="3449830"/>
    <n v="3086527"/>
    <n v="3086276"/>
    <n v="3086276"/>
    <n v="3086276"/>
    <n v="3086276"/>
    <n v="3086276"/>
    <n v="3086276"/>
    <n v="3086276"/>
    <n v="3086276"/>
    <n v="3086276"/>
    <n v="3086276"/>
    <n v="37399117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3001003836"/>
    <x v="503"/>
    <s v="BUKAN GROUP CONGLO"/>
    <s v="PROCESS MANUFACTURING"/>
    <x v="4"/>
    <x v="2"/>
    <s v="TREG 3"/>
    <x v="1"/>
    <n v="438713445.88934761"/>
    <n v="33929720.123359397"/>
    <n v="34522313.684013955"/>
    <n v="36908651.609299272"/>
    <n v="34681250.209071629"/>
    <n v="36439087.362635836"/>
    <n v="35952985.80791197"/>
    <n v="37672862.566926919"/>
    <n v="38048344.096062467"/>
    <n v="37561326.260441214"/>
    <n v="38317001.208618827"/>
    <n v="38037429.37770313"/>
    <n v="35889031.693955384"/>
    <n v="437960003.99999994"/>
    <n v="4383432.6282461267"/>
    <n v="4459990.7000373937"/>
    <n v="4768285.3598720692"/>
    <n v="4480523.9536930351"/>
    <n v="4707621.6340175997"/>
    <n v="4644821.4279483845"/>
    <n v="4867014.9466281356"/>
    <n v="4915523.9817788061"/>
    <n v="4852605.3999738768"/>
    <n v="4950232.2065654648"/>
    <n v="4914113.8925587805"/>
    <n v="4636559.0977903809"/>
    <n v="56580725.229110055"/>
    <n v="38313152.751605526"/>
    <n v="38982304.384051353"/>
    <n v="41676936.969171345"/>
    <n v="39161774.162764661"/>
    <n v="41146708.996653438"/>
    <n v="40597807.235860355"/>
    <n v="42539877.513555057"/>
    <n v="42963868.077841274"/>
    <n v="42413931.660415091"/>
    <n v="43267233.415184289"/>
    <n v="42951543.270261914"/>
    <n v="40525590.791745767"/>
    <n v="494540729.22911012"/>
    <n v="9883164.465660451"/>
    <n v="10284176.641519329"/>
    <n v="10400335.353488667"/>
    <n v="10082801.767152034"/>
    <n v="10601816.117402999"/>
    <n v="10535863.559258789"/>
    <n v="10880050.010593304"/>
    <n v="11033006.258779872"/>
    <n v="10861497.707132163"/>
    <n v="11046145.398095053"/>
    <n v="11249783.396894053"/>
    <n v="10968402.944752034"/>
    <n v="127827043.62072875"/>
    <n v="36496667"/>
    <n v="36496667"/>
    <n v="36496667"/>
    <n v="34691783.649999999"/>
    <n v="34691783.649999999"/>
    <n v="34691783.649999999"/>
    <n v="34691783.649999999"/>
    <n v="34691783.649999999"/>
    <n v="34691783.649999999"/>
    <n v="34691783.649999999"/>
    <n v="34691783.649999999"/>
    <n v="34691783.649999999"/>
    <n v="421716053.8499999"/>
    <n v="36097667"/>
    <n v="36097667"/>
    <n v="36097667"/>
    <n v="34292783.649999999"/>
    <n v="34292783.649999999"/>
    <n v="34292783.649999999"/>
    <n v="34292783.649999999"/>
    <n v="34292783.649999999"/>
    <n v="34292783.649999999"/>
    <n v="34292783.649999999"/>
    <n v="34292783.649999999"/>
    <n v="34292783.649999999"/>
    <n v="416928053.8499999"/>
    <n v="399000"/>
    <n v="399000"/>
    <n v="399000"/>
    <n v="399000"/>
    <n v="399000"/>
    <n v="399000"/>
    <n v="399000"/>
    <n v="399000"/>
    <n v="399000"/>
    <n v="399000"/>
    <n v="399000"/>
    <n v="399000"/>
    <n v="47880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4724669"/>
    <x v="504"/>
    <s v="BUKAN GROUP CONGLO"/>
    <s v="PROCESS MANUFACTURING"/>
    <x v="4"/>
    <x v="2"/>
    <s v="TREG 3"/>
    <x v="1"/>
    <n v="459017841.57758337"/>
    <n v="34696603.731818363"/>
    <n v="35302591.163288601"/>
    <n v="37742865.384909153"/>
    <n v="35465119.990770489"/>
    <n v="37262687.990758047"/>
    <n v="36765599.510323957"/>
    <n v="38524349.13036643"/>
    <n v="38908317.338110767"/>
    <n v="38410291.866888419"/>
    <n v="39183046.670985073"/>
    <n v="38897155.923976444"/>
    <n v="36700199.897804208"/>
    <n v="447858828.59999985"/>
    <n v="4086391.3762185434"/>
    <n v="4157761.5262538879"/>
    <n v="4445164.7433501473"/>
    <n v="4176903.3536253041"/>
    <n v="4388611.8663688544"/>
    <n v="4330067.2867505141"/>
    <n v="4537203.9660583651"/>
    <n v="4582425.809239218"/>
    <n v="4523770.8755612615"/>
    <n v="4614782.0474845869"/>
    <n v="4581111.2740525063"/>
    <n v="4322364.8495127251"/>
    <n v="52746558.974475913"/>
    <n v="38782995.108036906"/>
    <n v="39460352.689542487"/>
    <n v="42188030.128259301"/>
    <n v="39642023.344395794"/>
    <n v="41651299.857126899"/>
    <n v="41095666.797074467"/>
    <n v="43061553.096424796"/>
    <n v="43490743.147349983"/>
    <n v="42934062.742449678"/>
    <n v="43797828.718469657"/>
    <n v="43478267.198028952"/>
    <n v="41022564.747316934"/>
    <n v="500605387.57447588"/>
    <n v="9883164.465660451"/>
    <n v="10284176.641519329"/>
    <n v="10400335.353488667"/>
    <n v="10082801.767152034"/>
    <n v="10601816.117402999"/>
    <n v="10535863.559258789"/>
    <n v="10880050.010593304"/>
    <n v="11033006.258779872"/>
    <n v="10861497.707132163"/>
    <n v="11046145.398095053"/>
    <n v="11249783.396894053"/>
    <n v="10968402.944752034"/>
    <n v="127827043.62072875"/>
    <n v="36845723"/>
    <n v="36820080"/>
    <n v="33140741"/>
    <n v="31506440.25"/>
    <n v="31506440.25"/>
    <n v="31506440.25"/>
    <n v="31506440.25"/>
    <n v="31506440.25"/>
    <n v="31506440.25"/>
    <n v="31506440.25"/>
    <n v="31506440.25"/>
    <n v="31506440.25"/>
    <n v="390364506.25"/>
    <n v="31621590"/>
    <n v="31621590"/>
    <n v="27905875"/>
    <n v="26510581.25"/>
    <n v="26510581.25"/>
    <n v="26510581.25"/>
    <n v="26510581.25"/>
    <n v="26510581.25"/>
    <n v="26510581.25"/>
    <n v="26510581.25"/>
    <n v="26510581.25"/>
    <n v="26510581.25"/>
    <n v="329744286.25"/>
    <n v="5034854"/>
    <n v="4923193"/>
    <n v="4995859"/>
    <n v="4995859"/>
    <n v="4995859"/>
    <n v="4995859"/>
    <n v="4995859"/>
    <n v="4995859"/>
    <n v="4995859"/>
    <n v="4995859"/>
    <n v="4995859"/>
    <n v="4995859"/>
    <n v="59916637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5588375"/>
    <x v="505"/>
    <s v="KONIMEX GROUP"/>
    <s v="PROCESS MANUFACTURING"/>
    <x v="3"/>
    <x v="7"/>
    <s v="TREG 3"/>
    <x v="1"/>
    <n v="1999515120.44642"/>
    <n v="40439539.473499998"/>
    <n v="40025238.464500003"/>
    <n v="40101671.113500006"/>
    <n v="40009994.118500002"/>
    <n v="39757829.652499996"/>
    <n v="39536153.8785"/>
    <n v="39952616.902000003"/>
    <n v="40269780.757500008"/>
    <n v="40189537.022"/>
    <n v="40193348.108499996"/>
    <n v="40265969.671000004"/>
    <n v="40109293.286500007"/>
    <n v="480850972.44850004"/>
    <n v="0"/>
    <n v="94562533.646142408"/>
    <n v="93586603.550906941"/>
    <n v="73569430.382507131"/>
    <n v="80241457.989963144"/>
    <n v="78232364.772201985"/>
    <n v="97232519.48142764"/>
    <n v="81889107.921410665"/>
    <n v="97950394.888090014"/>
    <n v="98649847.835885614"/>
    <n v="83763108.758234963"/>
    <n v="85286430.77322942"/>
    <n v="964963800"/>
    <n v="40439539.473499998"/>
    <n v="134587772.1106424"/>
    <n v="133688274.66440696"/>
    <n v="113579424.50100714"/>
    <n v="119999287.64246315"/>
    <n v="117768518.65070198"/>
    <n v="137185136.38342765"/>
    <n v="122158888.67891067"/>
    <n v="138139931.91009003"/>
    <n v="138843195.94438562"/>
    <n v="124029078.42923497"/>
    <n v="125395724.05972943"/>
    <n v="1445814772.4484997"/>
    <n v="0"/>
    <n v="0"/>
    <n v="0"/>
    <n v="0"/>
    <n v="0"/>
    <n v="0"/>
    <n v="0"/>
    <n v="0"/>
    <n v="0"/>
    <n v="0"/>
    <n v="0"/>
    <n v="0"/>
    <n v="0"/>
    <n v="37996184"/>
    <n v="232277487"/>
    <n v="52818110"/>
    <n v="49304763"/>
    <n v="49304763"/>
    <n v="49304763"/>
    <n v="49304763"/>
    <n v="49304763"/>
    <n v="49304763"/>
    <n v="49304763"/>
    <n v="49304763"/>
    <n v="49304763"/>
    <n v="766834648"/>
    <n v="28436000"/>
    <n v="-9364001"/>
    <n v="42836000"/>
    <n v="40694200"/>
    <n v="40694200"/>
    <n v="40694200"/>
    <n v="40694200"/>
    <n v="40694200"/>
    <n v="40694200"/>
    <n v="40694200"/>
    <n v="40694200"/>
    <n v="40694200"/>
    <n v="428155799"/>
    <n v="8636999"/>
    <n v="8892974"/>
    <n v="8610563"/>
    <n v="8610563"/>
    <n v="8610563"/>
    <n v="8610563"/>
    <n v="8610563"/>
    <n v="8610563"/>
    <n v="8610563"/>
    <n v="8610563"/>
    <n v="8610563"/>
    <n v="8610563"/>
    <n v="103635603"/>
    <m/>
    <n v="232023000"/>
    <n v="33729000"/>
    <n v="0"/>
    <m/>
    <m/>
    <m/>
    <m/>
    <m/>
    <m/>
    <m/>
    <m/>
    <n v="265752000"/>
    <m/>
    <m/>
    <m/>
    <m/>
    <m/>
    <m/>
    <m/>
    <m/>
    <m/>
    <m/>
    <m/>
    <m/>
    <m/>
    <s v="NON KAWASAN"/>
  </r>
  <r>
    <n v="4602323"/>
    <x v="506"/>
    <s v="SAMPOERNA GROUP"/>
    <s v="PROCESS MANUFACTURING"/>
    <x v="4"/>
    <x v="2"/>
    <s v="TREG 3"/>
    <x v="1"/>
    <n v="687949946.83974373"/>
    <n v="37160382.73660627"/>
    <n v="37809400.86705678"/>
    <n v="40422957.074419372"/>
    <n v="37983470.740916513"/>
    <n v="39908682.654766068"/>
    <n v="39376296.305667892"/>
    <n v="41259933.376425482"/>
    <n v="41671166.869730867"/>
    <n v="41137776.994853012"/>
    <n v="41965404.520121403"/>
    <n v="41659212.892208487"/>
    <n v="39306252.717227824"/>
    <n v="479660937.75"/>
    <n v="4763923.8124635927"/>
    <n v="4847127.2861277107"/>
    <n v="5182182.5717451423"/>
    <n v="4869442.869446394"/>
    <n v="5116253.1067207186"/>
    <n v="5048001.710499201"/>
    <n v="5289482.0945691317"/>
    <n v="5342201.8161372887"/>
    <n v="5273821.7689168816"/>
    <n v="5379922.7879355168"/>
    <n v="5340669.3282031324"/>
    <n v="5039022.1926819282"/>
    <n v="61492051.345446654"/>
    <n v="41924306.549069867"/>
    <n v="42656528.153184488"/>
    <n v="45605139.646164514"/>
    <n v="42852913.61036291"/>
    <n v="45024935.761486784"/>
    <n v="44424298.016167089"/>
    <n v="46549415.470994614"/>
    <n v="47013368.685868159"/>
    <n v="46411598.763769895"/>
    <n v="47345327.308056921"/>
    <n v="46999882.220411621"/>
    <n v="44345274.909909755"/>
    <n v="541152989.09544659"/>
    <n v="19554797.252389487"/>
    <n v="20348238.646783594"/>
    <n v="20578069.898661613"/>
    <n v="19949798.971550006"/>
    <n v="20976719.086610548"/>
    <n v="20846225.568338383"/>
    <n v="21527231.767946955"/>
    <n v="21829870.505991533"/>
    <n v="21490524.240311656"/>
    <n v="21855867.564552277"/>
    <n v="22258785.050468128"/>
    <n v="21702046.597764947"/>
    <n v="252918175.15136909"/>
    <n v="37209842"/>
    <n v="38862278"/>
    <n v="38845781"/>
    <n v="37071816.949999996"/>
    <n v="37071816.949999996"/>
    <n v="37071816.949999996"/>
    <n v="37071816.949999996"/>
    <n v="37071816.949999996"/>
    <n v="37071816.949999996"/>
    <n v="37071816.949999996"/>
    <n v="37071816.949999996"/>
    <n v="37071816.949999996"/>
    <n v="448564253.54999989"/>
    <n v="35141001"/>
    <n v="36881001"/>
    <n v="36881001"/>
    <n v="35036950.949999996"/>
    <n v="35036950.949999996"/>
    <n v="35036950.949999996"/>
    <n v="35036950.949999996"/>
    <n v="35036950.949999996"/>
    <n v="35036950.949999996"/>
    <n v="35036950.949999996"/>
    <n v="35036950.949999996"/>
    <n v="35036950.949999996"/>
    <n v="424235561.54999989"/>
    <n v="2072726"/>
    <n v="2025770"/>
    <n v="2034866"/>
    <n v="2034866"/>
    <n v="2034866"/>
    <n v="2034866"/>
    <n v="2034866"/>
    <n v="2034866"/>
    <n v="2034866"/>
    <n v="2034866"/>
    <n v="2034866"/>
    <n v="2034866"/>
    <n v="24447156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2999732"/>
    <x v="507"/>
    <s v="BUKAN GROUP CONGLO"/>
    <s v="DISCRETE MANUFACTURING"/>
    <x v="4"/>
    <x v="2"/>
    <s v="TREG 3"/>
    <x v="1"/>
    <n v="650621506.42057717"/>
    <n v="35451373.47507184"/>
    <n v="36070543.204775095"/>
    <n v="38563901.732916161"/>
    <n v="36236607.589867689"/>
    <n v="38073278.83893168"/>
    <n v="37565376.984726146"/>
    <n v="39362385.421378657"/>
    <n v="39754706.250256076"/>
    <n v="39245847.0225095"/>
    <n v="40035411.885296457"/>
    <n v="39743302.037208483"/>
    <n v="37498554.70706223"/>
    <n v="457601289.1500001"/>
    <n v="4175284.3581859162"/>
    <n v="4248207.0529669803"/>
    <n v="4541862.2725374484"/>
    <n v="4267765.2805210249"/>
    <n v="4484079.177152955"/>
    <n v="4424261.0527903233"/>
    <n v="4635903.6629802855"/>
    <n v="4682109.2358434694"/>
    <n v="4622178.3568431735"/>
    <n v="4715169.3328821044"/>
    <n v="4680766.1050226418"/>
    <n v="4416391.0612114435"/>
    <n v="53893976.948937759"/>
    <n v="39626657.833257757"/>
    <n v="40318750.257742077"/>
    <n v="43105764.005453609"/>
    <n v="40504372.870388716"/>
    <n v="42557358.016084634"/>
    <n v="41989638.037516467"/>
    <n v="43998289.084358945"/>
    <n v="44436815.486099549"/>
    <n v="43868025.379352674"/>
    <n v="44750581.218178563"/>
    <n v="44424068.142231122"/>
    <n v="41914945.768273674"/>
    <n v="511495266.09893781"/>
    <n v="19554797.252389487"/>
    <n v="20348238.646783594"/>
    <n v="20578069.898661613"/>
    <n v="19949798.971550006"/>
    <n v="20976719.086610548"/>
    <n v="20846225.568338383"/>
    <n v="21527231.767946955"/>
    <n v="21829870.505991533"/>
    <n v="21490524.240311656"/>
    <n v="21855867.564552277"/>
    <n v="22258785.050468128"/>
    <n v="21702046.597764947"/>
    <n v="252918175.15136909"/>
    <n v="38254847"/>
    <n v="31101511"/>
    <n v="27772436"/>
    <n v="26199494.549999997"/>
    <n v="26199494.549999997"/>
    <n v="26199494.549999997"/>
    <n v="26199494.549999997"/>
    <n v="26199494.549999997"/>
    <n v="26199494.549999997"/>
    <n v="26199494.549999997"/>
    <n v="26199494.549999997"/>
    <n v="26199494.549999997"/>
    <n v="332924244.95000005"/>
    <n v="35653646"/>
    <n v="28384741"/>
    <n v="25273549"/>
    <n v="24009871.549999997"/>
    <n v="24009871.549999997"/>
    <n v="24009871.549999997"/>
    <n v="24009871.549999997"/>
    <n v="24009871.549999997"/>
    <n v="24009871.549999997"/>
    <n v="24009871.549999997"/>
    <n v="24009871.549999997"/>
    <n v="24009871.549999997"/>
    <n v="305400779.95000005"/>
    <n v="2193740"/>
    <n v="2244554"/>
    <n v="2189623"/>
    <n v="2189623"/>
    <n v="2189623"/>
    <n v="2189623"/>
    <n v="2189623"/>
    <n v="2189623"/>
    <n v="2189623"/>
    <n v="2189623"/>
    <n v="2189623"/>
    <n v="2189623"/>
    <n v="26334524"/>
    <m/>
    <n v="0"/>
    <n v="7170000"/>
    <n v="0"/>
    <m/>
    <m/>
    <m/>
    <m/>
    <m/>
    <m/>
    <m/>
    <m/>
    <n v="7170000"/>
    <m/>
    <m/>
    <m/>
    <m/>
    <m/>
    <m/>
    <m/>
    <m/>
    <m/>
    <m/>
    <m/>
    <m/>
    <m/>
    <s v="NON KAWASAN"/>
  </r>
  <r>
    <n v="3001044444"/>
    <x v="508"/>
    <s v="BUKAN GROUP CONGLO"/>
    <s v="TOURISM &amp; MICE"/>
    <x v="3"/>
    <x v="2"/>
    <s v="TREG 3"/>
    <x v="1"/>
    <n v="65634585.094417579"/>
    <n v="39652501.139999993"/>
    <n v="39153784.383000001"/>
    <n v="39249497.700000003"/>
    <n v="39153784.383000001"/>
    <n v="38866644.432000004"/>
    <n v="38579504.480999991"/>
    <n v="39058071.066"/>
    <n v="39440924.333999999"/>
    <n v="39345211.01699999"/>
    <n v="39345211.01699999"/>
    <n v="39440924.333999999"/>
    <n v="39249497.700000003"/>
    <n v="470535555.98699993"/>
    <n v="0"/>
    <n v="9672029.1404553298"/>
    <n v="9572209.2228176855"/>
    <n v="7524816.0880399207"/>
    <n v="8207243.2921027802"/>
    <n v="8001749.5579692097"/>
    <n v="9945120.1819889359"/>
    <n v="8375767.9448988168"/>
    <n v="10018545.793430746"/>
    <n v="10090087.122037398"/>
    <n v="8567444.1828772575"/>
    <n v="8723252.3486615773"/>
    <n v="98698264.87527965"/>
    <n v="39652501.139999993"/>
    <n v="48825813.523455329"/>
    <n v="48821706.922817692"/>
    <n v="46678600.471039921"/>
    <n v="47073887.72410278"/>
    <n v="46581254.038969204"/>
    <n v="49003191.247988939"/>
    <n v="47816692.278898813"/>
    <n v="49363756.810430735"/>
    <n v="49435298.139037386"/>
    <n v="48008368.516877256"/>
    <n v="47972750.048661582"/>
    <n v="569233820.86227953"/>
    <n v="0"/>
    <n v="0"/>
    <n v="0"/>
    <n v="0"/>
    <n v="0"/>
    <n v="0"/>
    <n v="0"/>
    <n v="0"/>
    <n v="0"/>
    <n v="0"/>
    <n v="0"/>
    <n v="0"/>
    <n v="0"/>
    <n v="38102561"/>
    <n v="36295175"/>
    <n v="31696856"/>
    <n v="30375574.699999999"/>
    <n v="30375574.699999999"/>
    <n v="30375574.699999999"/>
    <n v="30375574.699999999"/>
    <n v="30375574.699999999"/>
    <n v="30375574.699999999"/>
    <n v="30375574.699999999"/>
    <n v="30375574.699999999"/>
    <n v="30375574.699999999"/>
    <n v="379474764.29999989"/>
    <n v="34020546"/>
    <n v="32988088"/>
    <n v="28368626"/>
    <n v="26950194.699999999"/>
    <n v="26950194.699999999"/>
    <n v="26950194.699999999"/>
    <n v="26950194.699999999"/>
    <n v="26950194.699999999"/>
    <n v="26950194.699999999"/>
    <n v="26950194.699999999"/>
    <n v="26950194.699999999"/>
    <n v="26950194.699999999"/>
    <n v="337929012.29999995"/>
    <n v="4171950"/>
    <n v="3401392"/>
    <n v="3425380"/>
    <n v="3425380"/>
    <n v="3425380"/>
    <n v="3425380"/>
    <n v="3425380"/>
    <n v="3425380"/>
    <n v="3425380"/>
    <n v="3425380"/>
    <n v="3425380"/>
    <n v="3425380"/>
    <n v="41827142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2910805"/>
    <x v="509"/>
    <s v="MULIA GROUP"/>
    <s v="CONSTRUCTION"/>
    <x v="5"/>
    <x v="3"/>
    <s v="TREG 3"/>
    <x v="1"/>
    <n v="585286952.89277601"/>
    <n v="34974930.174090907"/>
    <n v="36815715.972727269"/>
    <n v="33134144.375454545"/>
    <n v="29452572.778181817"/>
    <n v="31293358.576818179"/>
    <n v="33134144.375454545"/>
    <n v="42338073.368636362"/>
    <n v="38656501.771363638"/>
    <n v="38656501.771363638"/>
    <n v="42338073.368636362"/>
    <n v="36815715.972727269"/>
    <n v="38656501.771363638"/>
    <n v="436266234.27681816"/>
    <n v="4686742.9570905035"/>
    <n v="4984106.9849421047"/>
    <n v="6557957.6274924725"/>
    <n v="6686188.2142981822"/>
    <n v="8745422.7941365093"/>
    <n v="8171321.1328937449"/>
    <n v="7175568.6311603431"/>
    <n v="8117076.6874663485"/>
    <n v="7048044.1148196459"/>
    <n v="7417468.9857096002"/>
    <n v="9113447.7167509515"/>
    <n v="10812429.042418336"/>
    <n v="89515774.889178723"/>
    <n v="39661673.131181411"/>
    <n v="41799822.957669377"/>
    <n v="39692102.002947018"/>
    <n v="36138760.992480002"/>
    <n v="40038781.370954692"/>
    <n v="41305465.508348286"/>
    <n v="49513641.999796703"/>
    <n v="46773578.458829984"/>
    <n v="45704545.886183284"/>
    <n v="49755542.354345962"/>
    <n v="45929163.689478219"/>
    <n v="49468930.813781977"/>
    <n v="525782009.16599691"/>
    <n v="0"/>
    <n v="0"/>
    <n v="0"/>
    <n v="0"/>
    <n v="0"/>
    <n v="0"/>
    <n v="0"/>
    <n v="0"/>
    <n v="0"/>
    <n v="0"/>
    <n v="0"/>
    <n v="0"/>
    <n v="0"/>
    <n v="39258964"/>
    <n v="39858782"/>
    <n v="40473121"/>
    <n v="39208882"/>
    <n v="39208882"/>
    <n v="39208882"/>
    <n v="39208882"/>
    <n v="39208882"/>
    <n v="39208882"/>
    <n v="39208882"/>
    <n v="39208882"/>
    <n v="39208882"/>
    <n v="472470805"/>
    <n v="0"/>
    <n v="0"/>
    <n v="0"/>
    <n v="0"/>
    <n v="0"/>
    <n v="0"/>
    <n v="0"/>
    <n v="0"/>
    <n v="0"/>
    <n v="0"/>
    <n v="0"/>
    <n v="0"/>
    <n v="0"/>
    <n v="38379524"/>
    <n v="38700691"/>
    <n v="39208882"/>
    <n v="39208882"/>
    <n v="39208882"/>
    <n v="39208882"/>
    <n v="39208882"/>
    <n v="39208882"/>
    <n v="39208882"/>
    <n v="39208882"/>
    <n v="39208882"/>
    <n v="39208882"/>
    <n v="469169035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3083774"/>
    <x v="510"/>
    <s v="BUKAN GROUP CONGLO"/>
    <s v="HOSPITAL"/>
    <x v="3"/>
    <x v="3"/>
    <s v="TREG 3"/>
    <x v="1"/>
    <n v="758955348.74073648"/>
    <n v="45629908.326499999"/>
    <n v="43959600.826000005"/>
    <n v="44233268.646499999"/>
    <n v="43727464.412000008"/>
    <n v="42558256.329500005"/>
    <n v="41853321.074999988"/>
    <n v="43743967.108999997"/>
    <n v="45012740.701500013"/>
    <n v="44681038.777500011"/>
    <n v="44739072.881000005"/>
    <n v="44954706.598000012"/>
    <n v="44349336.853500001"/>
    <n v="529442682.53599995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45629908.326499999"/>
    <n v="44650460.050318241"/>
    <n v="44916997.876701266"/>
    <n v="44264951.275431432"/>
    <n v="43144487.993221633"/>
    <n v="42424874.614854932"/>
    <n v="44454332.836284921"/>
    <n v="45611009.840421356"/>
    <n v="45396649.191316493"/>
    <n v="45459793.38971696"/>
    <n v="45566666.896776959"/>
    <n v="44972426.306975827"/>
    <n v="536492558.5985201"/>
    <n v="0"/>
    <n v="0"/>
    <n v="0"/>
    <n v="0"/>
    <n v="0"/>
    <n v="0"/>
    <n v="0"/>
    <n v="0"/>
    <n v="0"/>
    <n v="0"/>
    <n v="0"/>
    <n v="0"/>
    <n v="0"/>
    <n v="39257834"/>
    <n v="38756147"/>
    <n v="37611658"/>
    <n v="37309922"/>
    <n v="37309922"/>
    <n v="37309922"/>
    <n v="37309922"/>
    <n v="37309922"/>
    <n v="37309922"/>
    <n v="37309922"/>
    <n v="37309922"/>
    <n v="37309922"/>
    <n v="451414937"/>
    <n v="2100000"/>
    <n v="2100000"/>
    <n v="2100000"/>
    <n v="1995000"/>
    <n v="1995000"/>
    <n v="1995000"/>
    <n v="1995000"/>
    <n v="1995000"/>
    <n v="1995000"/>
    <n v="1995000"/>
    <n v="1995000"/>
    <n v="1995000"/>
    <n v="24255000"/>
    <n v="36818748"/>
    <n v="36611557"/>
    <n v="35314922"/>
    <n v="35314922"/>
    <n v="35314922"/>
    <n v="35314922"/>
    <n v="35314922"/>
    <n v="35314922"/>
    <n v="35314922"/>
    <n v="35314922"/>
    <n v="35314922"/>
    <n v="35314922"/>
    <n v="426579525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2916569"/>
    <x v="511"/>
    <s v="BUKAN GROUP CONGLO"/>
    <s v="OIL &amp; GAS COMPANY"/>
    <x v="5"/>
    <x v="3"/>
    <s v="TREG 3"/>
    <x v="1"/>
    <n v="229800906.79480603"/>
    <n v="13622028.512727272"/>
    <n v="14338977.381818181"/>
    <n v="12905079.643636363"/>
    <n v="11471181.905454544"/>
    <n v="12188130.774545453"/>
    <n v="12905079.643636363"/>
    <n v="16489823.989090908"/>
    <n v="15055926.25090909"/>
    <n v="15055926.25090909"/>
    <n v="16489823.989090908"/>
    <n v="14338977.381818181"/>
    <n v="15055926.25090909"/>
    <n v="169916881.97454545"/>
    <n v="1825391.6698482735"/>
    <n v="1941208.9494222773"/>
    <n v="2554191.9695707229"/>
    <n v="2604135.1917866487"/>
    <n v="3406165.4466384961"/>
    <n v="3182564.4513048059"/>
    <n v="2794738.9745214344"/>
    <n v="3161437.3360084766"/>
    <n v="2745070.7524830215"/>
    <n v="2888954.2741805553"/>
    <n v="3549503.7167735402"/>
    <n v="4211222.6092954986"/>
    <n v="34864585.341833755"/>
    <n v="15447420.182575546"/>
    <n v="16280186.331240458"/>
    <n v="15459271.613207085"/>
    <n v="14075317.097241193"/>
    <n v="15594296.22118395"/>
    <n v="16087644.094941169"/>
    <n v="19284562.963612344"/>
    <n v="18217363.586917568"/>
    <n v="17800997.003392112"/>
    <n v="19378778.263271462"/>
    <n v="17888481.098591723"/>
    <n v="19267148.860204589"/>
    <n v="204781467.31637916"/>
    <n v="0"/>
    <n v="0"/>
    <n v="0"/>
    <n v="0"/>
    <n v="0"/>
    <n v="0"/>
    <n v="0"/>
    <n v="0"/>
    <n v="0"/>
    <n v="0"/>
    <n v="0"/>
    <n v="0"/>
    <n v="0"/>
    <n v="41216273"/>
    <n v="41183730"/>
    <n v="41218002"/>
    <n v="39277453"/>
    <n v="39277453"/>
    <n v="39277453"/>
    <n v="39277453"/>
    <n v="39277453"/>
    <n v="39277453"/>
    <n v="39277453"/>
    <n v="39277453"/>
    <n v="39277453"/>
    <n v="477115082"/>
    <n v="25189220"/>
    <n v="25189220"/>
    <n v="25189220"/>
    <n v="23929759"/>
    <n v="23929759"/>
    <n v="23929759"/>
    <n v="23929759"/>
    <n v="23929759"/>
    <n v="23929759"/>
    <n v="23929759"/>
    <n v="23929759"/>
    <n v="23929759"/>
    <n v="290935491"/>
    <n v="15205049"/>
    <n v="15262151"/>
    <n v="15347694"/>
    <n v="15347694"/>
    <n v="15347694"/>
    <n v="15347694"/>
    <n v="15347694"/>
    <n v="15347694"/>
    <n v="15347694"/>
    <n v="15347694"/>
    <n v="15347694"/>
    <n v="15347694"/>
    <n v="18394414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0295079"/>
    <x v="512"/>
    <s v="BUKAN GROUP CONGLO"/>
    <s v="HOSPITAL"/>
    <x v="3"/>
    <x v="6"/>
    <s v="TREG 3"/>
    <x v="1"/>
    <n v="0"/>
    <n v="0"/>
    <n v="0"/>
    <n v="0"/>
    <n v="0"/>
    <n v="0"/>
    <n v="0"/>
    <n v="0"/>
    <n v="0"/>
    <n v="0"/>
    <n v="0"/>
    <n v="0"/>
    <n v="0"/>
    <n v="0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0"/>
    <n v="0"/>
    <n v="0"/>
    <n v="0"/>
    <n v="0"/>
    <n v="0"/>
    <n v="0"/>
    <n v="0"/>
    <n v="0"/>
    <n v="0"/>
    <n v="0"/>
    <n v="0"/>
    <n v="0"/>
    <n v="40806300"/>
    <n v="26277468"/>
    <n v="18797564"/>
    <n v="18797564"/>
    <n v="18797564"/>
    <n v="18797564"/>
    <n v="18797564"/>
    <n v="18797564"/>
    <n v="18797564"/>
    <n v="18797564"/>
    <n v="18797564"/>
    <n v="18797564"/>
    <n v="255059408"/>
    <n v="0"/>
    <n v="0"/>
    <n v="0"/>
    <n v="0"/>
    <n v="0"/>
    <n v="0"/>
    <n v="0"/>
    <n v="0"/>
    <n v="0"/>
    <n v="0"/>
    <n v="0"/>
    <n v="0"/>
    <n v="0"/>
    <n v="40806300"/>
    <n v="26277468"/>
    <n v="18797564"/>
    <n v="18797564"/>
    <n v="18797564"/>
    <n v="18797564"/>
    <n v="18797564"/>
    <n v="18797564"/>
    <n v="18797564"/>
    <n v="18797564"/>
    <n v="18797564"/>
    <n v="18797564"/>
    <n v="255059408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4640564"/>
    <x v="513"/>
    <s v="DJARUM GROUP"/>
    <s v="DISCRETE MANUFACTURING"/>
    <x v="4"/>
    <x v="7"/>
    <s v="TREG 3"/>
    <x v="1"/>
    <n v="187956888.61453325"/>
    <n v="39925049.018530667"/>
    <n v="40622352.941792637"/>
    <n v="43430353.075463109"/>
    <n v="40809373.304197386"/>
    <n v="42877817.555063099"/>
    <n v="42305822.609930232"/>
    <n v="44329598.923435085"/>
    <n v="44771427.456113391"/>
    <n v="44198354.324670419"/>
    <n v="45087555.863568336"/>
    <n v="44758584.123956934"/>
    <n v="42230567.903278664"/>
    <n v="515346857.09999996"/>
    <n v="5089532.2939132517"/>
    <n v="5178422.6252555363"/>
    <n v="5536378.5379707711"/>
    <n v="5202263.4519414734"/>
    <n v="5465942.8730501132"/>
    <n v="5393026.5757186394"/>
    <n v="5651011.8545459509"/>
    <n v="5707334.905881336"/>
    <n v="5634281.1644094288"/>
    <n v="5747634.06088096"/>
    <n v="5705697.6742340708"/>
    <n v="5383433.3186234664"/>
    <n v="65694959.336424999"/>
    <n v="45014581.312443919"/>
    <n v="45800775.567048177"/>
    <n v="48966731.613433883"/>
    <n v="46011636.756138861"/>
    <n v="48343760.428113215"/>
    <n v="47698849.185648873"/>
    <n v="49980610.777981035"/>
    <n v="50478762.361994728"/>
    <n v="49832635.489079848"/>
    <n v="50835189.924449295"/>
    <n v="50464281.798191004"/>
    <n v="47614001.221902132"/>
    <n v="581041816.43642497"/>
    <n v="19554797.252389487"/>
    <n v="20348238.646783594"/>
    <n v="20578069.898661613"/>
    <n v="19949798.971550006"/>
    <n v="20976719.086610548"/>
    <n v="20846225.568338383"/>
    <n v="21527231.767946955"/>
    <n v="21829870.505991533"/>
    <n v="21490524.240311656"/>
    <n v="21855867.564552277"/>
    <n v="22258785.050468128"/>
    <n v="21702046.597764947"/>
    <n v="252918175.15136909"/>
    <n v="40775189"/>
    <n v="40642377"/>
    <n v="40376152"/>
    <n v="39327678"/>
    <n v="39327678"/>
    <n v="39327678"/>
    <n v="39327678"/>
    <n v="39327678"/>
    <n v="39327678"/>
    <n v="39327678"/>
    <n v="39327678"/>
    <n v="39327678"/>
    <n v="475742820"/>
    <n v="27640000"/>
    <n v="27640000"/>
    <n v="27640000"/>
    <n v="26258000"/>
    <n v="26258000"/>
    <n v="26258000"/>
    <n v="26258000"/>
    <n v="26258000"/>
    <n v="26258000"/>
    <n v="26258000"/>
    <n v="26258000"/>
    <n v="26258000"/>
    <n v="319242000"/>
    <n v="13457478"/>
    <n v="13337327"/>
    <n v="13069678"/>
    <n v="13069678"/>
    <n v="13069678"/>
    <n v="13069678"/>
    <n v="13069678"/>
    <n v="13069678"/>
    <n v="13069678"/>
    <n v="13069678"/>
    <n v="13069678"/>
    <n v="13069678"/>
    <n v="157491585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2944661"/>
    <x v="514"/>
    <s v="BUKAN GROUP CONGLO"/>
    <s v="PHARMACY COMPANY"/>
    <x v="3"/>
    <x v="2"/>
    <s v="TREG 3"/>
    <x v="1"/>
    <n v="569900244.03658032"/>
    <n v="70169169.719999999"/>
    <n v="70091908.733999997"/>
    <n v="70501236.600000009"/>
    <n v="70091908.733999997"/>
    <n v="70047425.136000007"/>
    <n v="70397441.537999988"/>
    <n v="70077080.868000016"/>
    <n v="70136392.331999987"/>
    <n v="70516064.466000006"/>
    <n v="70121564.466000006"/>
    <n v="70136392.331999987"/>
    <n v="70501236.600000009"/>
    <n v="842787821.52600002"/>
    <n v="0"/>
    <n v="8215489.542949019"/>
    <n v="8130701.8032078343"/>
    <n v="6391631.6820563478"/>
    <n v="6971290.1464164359"/>
    <n v="6796742.3240929376"/>
    <n v="8447454.9933639858"/>
    <n v="7114436.1711718757"/>
    <n v="8509823.2238795124"/>
    <n v="8570590.9313089978"/>
    <n v="7277247.3151289495"/>
    <n v="7409591.8664240958"/>
    <n v="83835000"/>
    <n v="70169169.719999999"/>
    <n v="78307398.276949018"/>
    <n v="78631938.403207839"/>
    <n v="76483540.41605635"/>
    <n v="77018715.282416448"/>
    <n v="77194183.862092927"/>
    <n v="78524535.861364007"/>
    <n v="77250828.503171861"/>
    <n v="79025887.689879522"/>
    <n v="78692155.397309005"/>
    <n v="77413639.64712894"/>
    <n v="77910828.466424108"/>
    <n v="926622821.52600002"/>
    <n v="0"/>
    <n v="0"/>
    <n v="0"/>
    <n v="0"/>
    <n v="0"/>
    <n v="0"/>
    <n v="0"/>
    <n v="0"/>
    <n v="0"/>
    <n v="0"/>
    <n v="0"/>
    <n v="0"/>
    <n v="0"/>
    <n v="42360761"/>
    <n v="42350524"/>
    <n v="70369195"/>
    <n v="40416558"/>
    <n v="40416558"/>
    <n v="40416558"/>
    <n v="40416558"/>
    <n v="40416558"/>
    <n v="40416558"/>
    <n v="40416558"/>
    <n v="40416558"/>
    <n v="40416558"/>
    <n v="518829502"/>
    <n v="39841000"/>
    <n v="39841000"/>
    <n v="39841000"/>
    <n v="37848950"/>
    <n v="37848950"/>
    <n v="37848950"/>
    <n v="37848950"/>
    <n v="37848950"/>
    <n v="37848950"/>
    <n v="37848950"/>
    <n v="37848950"/>
    <n v="37848950"/>
    <n v="460163550"/>
    <n v="2544380"/>
    <n v="2507950"/>
    <n v="2567608"/>
    <n v="2567608"/>
    <n v="2567608"/>
    <n v="2567608"/>
    <n v="2567608"/>
    <n v="2567608"/>
    <n v="2567608"/>
    <n v="2567608"/>
    <n v="2567608"/>
    <n v="2567608"/>
    <n v="30728410"/>
    <m/>
    <n v="0"/>
    <n v="27945000"/>
    <n v="0"/>
    <m/>
    <m/>
    <m/>
    <m/>
    <m/>
    <m/>
    <m/>
    <m/>
    <n v="27945000"/>
    <m/>
    <m/>
    <m/>
    <m/>
    <m/>
    <m/>
    <m/>
    <m/>
    <m/>
    <m/>
    <m/>
    <m/>
    <m/>
    <s v="NON KAWASAN"/>
  </r>
  <r>
    <n v="1791068"/>
    <x v="515"/>
    <s v="BUKAN GROUP CONGLO"/>
    <s v="TOURISM &amp; MICE"/>
    <x v="3"/>
    <x v="3"/>
    <s v="TREG 3"/>
    <x v="1"/>
    <n v="652923671.10023224"/>
    <n v="45868687.93"/>
    <n v="45849783.533500001"/>
    <n v="45853411.649999999"/>
    <n v="45849783.533500001"/>
    <n v="45838899.183999993"/>
    <n v="45828014.8345"/>
    <n v="45846155.416999996"/>
    <n v="45860667.883000001"/>
    <n v="45857039.766499996"/>
    <n v="45857039.766499996"/>
    <n v="45860667.883000001"/>
    <n v="45853411.649999999"/>
    <n v="550223563.03149998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45868687.93"/>
    <n v="46540642.757818237"/>
    <n v="46537140.880201265"/>
    <n v="46387270.396931425"/>
    <n v="46425130.847721621"/>
    <n v="46399568.374354944"/>
    <n v="46556521.144284919"/>
    <n v="46458937.021921344"/>
    <n v="46572650.180316478"/>
    <n v="46577760.275216952"/>
    <n v="46472628.181776948"/>
    <n v="46476501.103475824"/>
    <n v="557273439.09402001"/>
    <n v="0"/>
    <n v="0"/>
    <n v="0"/>
    <n v="0"/>
    <n v="0"/>
    <n v="0"/>
    <n v="0"/>
    <n v="0"/>
    <n v="0"/>
    <n v="0"/>
    <n v="0"/>
    <n v="0"/>
    <n v="0"/>
    <n v="45935539"/>
    <n v="45619625"/>
    <n v="45830740"/>
    <n v="43533452"/>
    <n v="43533452"/>
    <n v="43533452"/>
    <n v="43533452"/>
    <n v="43533452"/>
    <n v="43533452"/>
    <n v="43533452"/>
    <n v="43533452"/>
    <n v="43533452"/>
    <n v="529186972"/>
    <n v="43700000"/>
    <n v="43700000"/>
    <n v="43700000"/>
    <n v="41515000"/>
    <n v="41515000"/>
    <n v="41515000"/>
    <n v="41515000"/>
    <n v="41515000"/>
    <n v="41515000"/>
    <n v="41515000"/>
    <n v="41515000"/>
    <n v="41515000"/>
    <n v="504735000"/>
    <n v="2186065"/>
    <n v="1849410"/>
    <n v="2018452"/>
    <n v="2018452"/>
    <n v="2018452"/>
    <n v="2018452"/>
    <n v="2018452"/>
    <n v="2018452"/>
    <n v="2018452"/>
    <n v="2018452"/>
    <n v="2018452"/>
    <n v="2018452"/>
    <n v="24219995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4615030"/>
    <x v="516"/>
    <s v="ERAJAYA GROUP"/>
    <s v="RETAILER"/>
    <x v="2"/>
    <x v="0"/>
    <s v="TREG 3"/>
    <x v="1"/>
    <n v="550266749.45039988"/>
    <n v="48958482.545454547"/>
    <n v="49145750.36363636"/>
    <n v="48771214.727272727"/>
    <n v="48396679.090909094"/>
    <n v="48583946.909090906"/>
    <n v="48771214.727272727"/>
    <n v="49707553.81818182"/>
    <n v="49333018.18181818"/>
    <n v="49333018.18181818"/>
    <n v="49707553.81818182"/>
    <n v="49145750.36363636"/>
    <n v="49333018.18181818"/>
    <n v="589187200.90909088"/>
    <n v="3233186.8871397241"/>
    <n v="6177335.2021348979"/>
    <n v="6272371.128321589"/>
    <n v="6650930.9009652399"/>
    <n v="10679860.196742261"/>
    <n v="9611874.1770680323"/>
    <n v="5428928.9333439823"/>
    <n v="11943643.653356763"/>
    <n v="9953036.3777973019"/>
    <n v="11943643.653356763"/>
    <n v="12938947.291136488"/>
    <n v="12938947.291136488"/>
    <n v="107772705.69249953"/>
    <n v="52191669.43259427"/>
    <n v="55323085.565771259"/>
    <n v="55043585.855594315"/>
    <n v="55047609.991874337"/>
    <n v="59263807.105833165"/>
    <n v="58383088.904340759"/>
    <n v="55136482.751525804"/>
    <n v="61276661.835174941"/>
    <n v="59286054.559615478"/>
    <n v="61651197.471538581"/>
    <n v="62084697.654772848"/>
    <n v="62271965.472954668"/>
    <n v="696959906.60159039"/>
    <n v="0"/>
    <n v="0"/>
    <n v="0"/>
    <n v="0"/>
    <n v="0"/>
    <n v="0"/>
    <n v="0"/>
    <n v="0"/>
    <n v="0"/>
    <n v="0"/>
    <n v="0"/>
    <n v="0"/>
    <n v="0"/>
    <n v="46398314"/>
    <n v="40873193"/>
    <n v="41853697"/>
    <n v="40295862.649999999"/>
    <n v="40295862.649999999"/>
    <n v="40295862.649999999"/>
    <n v="40295862.649999999"/>
    <n v="40295862.649999999"/>
    <n v="40295862.649999999"/>
    <n v="40295862.649999999"/>
    <n v="40295862.649999999"/>
    <n v="40295862.649999999"/>
    <n v="491787967.8499999"/>
    <n v="42749899"/>
    <n v="37227183"/>
    <n v="38715807"/>
    <n v="36780016.649999999"/>
    <n v="36780016.649999999"/>
    <n v="36780016.649999999"/>
    <n v="36780016.649999999"/>
    <n v="36780016.649999999"/>
    <n v="36780016.649999999"/>
    <n v="36780016.649999999"/>
    <n v="36780016.649999999"/>
    <n v="36780016.649999999"/>
    <n v="449713038.8499999"/>
    <n v="3551470"/>
    <n v="3519370"/>
    <n v="3515846"/>
    <n v="3515846"/>
    <n v="3515846"/>
    <n v="3515846"/>
    <n v="3515846"/>
    <n v="3515846"/>
    <n v="3515846"/>
    <n v="3515846"/>
    <n v="3515846"/>
    <n v="3515846"/>
    <n v="42229300"/>
    <m/>
    <n v="5535000"/>
    <n v="0"/>
    <n v="0"/>
    <m/>
    <m/>
    <m/>
    <m/>
    <m/>
    <m/>
    <m/>
    <m/>
    <n v="5535000"/>
    <m/>
    <m/>
    <m/>
    <m/>
    <m/>
    <m/>
    <m/>
    <m/>
    <m/>
    <m/>
    <m/>
    <m/>
    <m/>
    <s v="NON KAWASAN"/>
  </r>
  <r>
    <n v="2000365"/>
    <x v="517"/>
    <s v="PTS"/>
    <s v="EDUCATIONAL INSTITUTION"/>
    <x v="3"/>
    <x v="2"/>
    <s v="TREG 3"/>
    <x v="1"/>
    <n v="1052526743.8865623"/>
    <n v="57027114.729999997"/>
    <n v="57008580.593500003"/>
    <n v="57012137.650000006"/>
    <n v="57008580.593500003"/>
    <n v="56997909.424000002"/>
    <n v="56987238.254499994"/>
    <n v="57005023.536999993"/>
    <n v="57019251.762999997"/>
    <n v="57015694.706500001"/>
    <n v="57015694.706500001"/>
    <n v="57019251.762999997"/>
    <n v="57012137.650000006"/>
    <n v="684128615.37150002"/>
    <n v="0"/>
    <n v="11950724.263759997"/>
    <n v="11827387.134146826"/>
    <n v="9297635.5734425317"/>
    <n v="10140840.16137453"/>
    <n v="9886932.8458673004"/>
    <n v="12288154.568081591"/>
    <n v="10349068.613539482"/>
    <n v="12378878.988314027"/>
    <n v="12467275.195482703"/>
    <n v="10585903.080715967"/>
    <n v="10778419.087470157"/>
    <n v="121951219.51219513"/>
    <n v="57027114.729999997"/>
    <n v="68959304.857260004"/>
    <n v="68839524.78414683"/>
    <n v="66306216.166942537"/>
    <n v="67138749.585374534"/>
    <n v="66874171.100367293"/>
    <n v="69293178.105081588"/>
    <n v="67368320.376539484"/>
    <n v="69394573.694814026"/>
    <n v="69482969.90198271"/>
    <n v="67605154.843715966"/>
    <n v="67790556.737470165"/>
    <n v="806079834.88369513"/>
    <n v="0"/>
    <n v="0"/>
    <n v="0"/>
    <n v="0"/>
    <n v="0"/>
    <n v="0"/>
    <n v="0"/>
    <n v="0"/>
    <n v="0"/>
    <n v="0"/>
    <n v="0"/>
    <n v="0"/>
    <n v="0"/>
    <n v="48093140"/>
    <n v="48009532"/>
    <n v="47356952"/>
    <n v="44998004.399999999"/>
    <n v="44998004.399999999"/>
    <n v="44998004.399999999"/>
    <n v="44998004.399999999"/>
    <n v="44998004.399999999"/>
    <n v="44998004.399999999"/>
    <n v="44998004.399999999"/>
    <n v="44998004.399999999"/>
    <n v="44998004.399999999"/>
    <n v="548441663.5999999"/>
    <n v="47831532"/>
    <n v="47831532"/>
    <n v="47178952"/>
    <n v="44820004.399999999"/>
    <n v="44820004.399999999"/>
    <n v="44820004.399999999"/>
    <n v="44820004.399999999"/>
    <n v="44820004.399999999"/>
    <n v="44820004.399999999"/>
    <n v="44820004.399999999"/>
    <n v="44820004.399999999"/>
    <n v="44820004.399999999"/>
    <n v="546222055.5999999"/>
    <n v="181500"/>
    <n v="178000"/>
    <n v="178000"/>
    <n v="178000"/>
    <n v="178000"/>
    <n v="178000"/>
    <n v="178000"/>
    <n v="178000"/>
    <n v="178000"/>
    <n v="178000"/>
    <n v="178000"/>
    <n v="178000"/>
    <n v="21395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3001056190"/>
    <x v="518"/>
    <s v="BUKAN GROUP CONGLO"/>
    <s v="MALL"/>
    <x v="3"/>
    <x v="4"/>
    <s v="TREG 3"/>
    <x v="1"/>
    <n v="870247036.19719434"/>
    <n v="61130914"/>
    <n v="61130914"/>
    <n v="61130914"/>
    <n v="61130914"/>
    <n v="61130914"/>
    <n v="61130914"/>
    <n v="61130914"/>
    <n v="61130914"/>
    <n v="61130914"/>
    <n v="61130914"/>
    <n v="61130914"/>
    <n v="61130914"/>
    <n v="733570968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61130914"/>
    <n v="61821773.224318236"/>
    <n v="61814643.230201267"/>
    <n v="61668400.863431424"/>
    <n v="61717145.663721628"/>
    <n v="61702467.539854944"/>
    <n v="61841279.727284923"/>
    <n v="61729183.138921343"/>
    <n v="61846524.413816482"/>
    <n v="61851634.508716956"/>
    <n v="61742874.298776947"/>
    <n v="61754003.453475825"/>
    <n v="740620844.06252003"/>
    <n v="0"/>
    <n v="0"/>
    <n v="0"/>
    <n v="0"/>
    <n v="0"/>
    <n v="0"/>
    <n v="0"/>
    <n v="0"/>
    <n v="0"/>
    <n v="0"/>
    <n v="0"/>
    <n v="0"/>
    <n v="0"/>
    <n v="48414200"/>
    <n v="14982200"/>
    <n v="31698200"/>
    <n v="30113290"/>
    <n v="30113290"/>
    <n v="30113290"/>
    <n v="30113290"/>
    <n v="30113290"/>
    <n v="30113290"/>
    <n v="30113290"/>
    <n v="30113290"/>
    <n v="30113290"/>
    <n v="366114210"/>
    <n v="48414200"/>
    <n v="14982200"/>
    <n v="31698200"/>
    <n v="30113290"/>
    <n v="30113290"/>
    <n v="30113290"/>
    <n v="30113290"/>
    <n v="30113290"/>
    <n v="30113290"/>
    <n v="30113290"/>
    <n v="30113290"/>
    <n v="30113290"/>
    <n v="36611421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4603399"/>
    <x v="519"/>
    <s v="AKR GROUP"/>
    <s v="INDUSTRIAL PARK"/>
    <x v="5"/>
    <x v="3"/>
    <s v="TREG 3"/>
    <x v="1"/>
    <n v="642251379.46913612"/>
    <n v="42613563.573181815"/>
    <n v="42714387.445454545"/>
    <n v="42512739.700909093"/>
    <n v="42311091.956363633"/>
    <n v="42411915.828636363"/>
    <n v="42512739.700909093"/>
    <n v="43016859.062272727"/>
    <n v="42815211.317727275"/>
    <n v="42815211.317727275"/>
    <n v="43016859.062272727"/>
    <n v="42714387.445454545"/>
    <n v="42815211.317727275"/>
    <n v="512270177.72863632"/>
    <n v="5503241.9631948629"/>
    <n v="5852411.1434550676"/>
    <n v="7700449.531560149"/>
    <n v="7851019.7575646853"/>
    <n v="10269003.046937002"/>
    <n v="9594884.4997460935"/>
    <n v="8425657.3834594823"/>
    <n v="9531189.8804594409"/>
    <n v="8275916.2356970422"/>
    <n v="8709700.3092728481"/>
    <n v="10701143.280821439"/>
    <n v="12696111.942789951"/>
    <n v="105110728.97495808"/>
    <n v="48116805.536376677"/>
    <n v="48566798.588909611"/>
    <n v="50213189.232469246"/>
    <n v="50162111.71392832"/>
    <n v="52680918.875573367"/>
    <n v="52107624.200655185"/>
    <n v="51442516.445732206"/>
    <n v="52346401.198186718"/>
    <n v="51091127.553424314"/>
    <n v="51726559.371545576"/>
    <n v="53415530.72627598"/>
    <n v="55511323.260517225"/>
    <n v="617380906.70359433"/>
    <n v="0"/>
    <n v="0"/>
    <n v="0"/>
    <n v="0"/>
    <n v="0"/>
    <n v="0"/>
    <n v="0"/>
    <n v="0"/>
    <n v="0"/>
    <n v="0"/>
    <n v="0"/>
    <n v="0"/>
    <n v="0"/>
    <n v="49667070"/>
    <n v="49674277"/>
    <n v="56135261"/>
    <n v="53440209.349999994"/>
    <n v="53440209.349999994"/>
    <n v="53440209.349999994"/>
    <n v="53440209.349999994"/>
    <n v="53440209.349999994"/>
    <n v="53440209.349999994"/>
    <n v="53440209.349999994"/>
    <n v="53440209.349999994"/>
    <n v="53440209.349999994"/>
    <n v="636438492.1500001"/>
    <n v="47304000"/>
    <n v="47304000"/>
    <n v="53901033"/>
    <n v="51205981.349999994"/>
    <n v="51205981.349999994"/>
    <n v="51205981.349999994"/>
    <n v="51205981.349999994"/>
    <n v="51205981.349999994"/>
    <n v="51205981.349999994"/>
    <n v="51205981.349999994"/>
    <n v="51205981.349999994"/>
    <n v="51205981.349999994"/>
    <n v="609362865.1500001"/>
    <n v="2363070"/>
    <n v="2370277"/>
    <n v="2234228"/>
    <n v="2234228"/>
    <n v="2234228"/>
    <n v="2234228"/>
    <n v="2234228"/>
    <n v="2234228"/>
    <n v="2234228"/>
    <n v="2234228"/>
    <n v="2234228"/>
    <n v="2234228"/>
    <n v="27075627"/>
    <m/>
    <n v="0"/>
    <n v="7052000"/>
    <n v="0"/>
    <m/>
    <m/>
    <m/>
    <m/>
    <m/>
    <m/>
    <m/>
    <m/>
    <n v="7052000"/>
    <m/>
    <m/>
    <m/>
    <m/>
    <m/>
    <m/>
    <m/>
    <m/>
    <m/>
    <m/>
    <m/>
    <m/>
    <m/>
    <s v="KAWASAN"/>
  </r>
  <r>
    <n v="2000435"/>
    <x v="520"/>
    <s v="INTILAND GROUP"/>
    <s v="INDUSTRIAL PARK"/>
    <x v="5"/>
    <x v="2"/>
    <s v="TREG 3"/>
    <x v="1"/>
    <n v="804369389.47835708"/>
    <n v="49760468.399999999"/>
    <n v="49800044.399999999"/>
    <n v="49720892.399999999"/>
    <n v="49641740.399999999"/>
    <n v="49681316.399999999"/>
    <n v="49720892.399999999"/>
    <n v="49918772.399999999"/>
    <n v="49839620.399999999"/>
    <n v="49839620.399999999"/>
    <n v="49918772.399999999"/>
    <n v="49800044.399999999"/>
    <n v="49839620.399999999"/>
    <n v="597481804.79999983"/>
    <n v="6418657.7383830287"/>
    <n v="6825908.132945165"/>
    <n v="8981351.4116472416"/>
    <n v="9156967.6670795269"/>
    <n v="11977161.155828172"/>
    <n v="11190908.932420122"/>
    <n v="9827191.1951168813"/>
    <n v="11116619.274848843"/>
    <n v="9652541.9277817868"/>
    <n v="10158482.157062247"/>
    <n v="12481184.107179327"/>
    <n v="14807998.21522955"/>
    <n v="122594971.9155219"/>
    <n v="56179126.138383031"/>
    <n v="56625952.532945164"/>
    <n v="58702243.811647236"/>
    <n v="58798708.067079529"/>
    <n v="61658477.555828169"/>
    <n v="60911801.332420118"/>
    <n v="59745963.595116884"/>
    <n v="60956239.67484884"/>
    <n v="59492162.327781782"/>
    <n v="60077254.557062246"/>
    <n v="62281228.507179327"/>
    <n v="64647618.615229547"/>
    <n v="720076776.71552181"/>
    <n v="0"/>
    <n v="0"/>
    <n v="0"/>
    <n v="0"/>
    <n v="0"/>
    <n v="0"/>
    <n v="0"/>
    <n v="0"/>
    <n v="0"/>
    <n v="0"/>
    <n v="0"/>
    <n v="0"/>
    <n v="0"/>
    <n v="50513688"/>
    <n v="50127338"/>
    <n v="48972780"/>
    <n v="48000402"/>
    <n v="48000402"/>
    <n v="48000402"/>
    <n v="48000402"/>
    <n v="48000402"/>
    <n v="48000402"/>
    <n v="48000402"/>
    <n v="48000402"/>
    <n v="48000402"/>
    <n v="581617424"/>
    <n v="49595108"/>
    <n v="49224418"/>
    <n v="49581560"/>
    <n v="47102482"/>
    <n v="47102482"/>
    <n v="47102482"/>
    <n v="47102482"/>
    <n v="47102482"/>
    <n v="47102482"/>
    <n v="47102482"/>
    <n v="47102482"/>
    <n v="47102482"/>
    <n v="572323424"/>
    <n v="918580"/>
    <n v="902920"/>
    <n v="897920"/>
    <n v="897920"/>
    <n v="897920"/>
    <n v="897920"/>
    <n v="897920"/>
    <n v="897920"/>
    <n v="897920"/>
    <n v="897920"/>
    <n v="897920"/>
    <n v="897920"/>
    <n v="10800700"/>
    <m/>
    <n v="0"/>
    <n v="0"/>
    <n v="0"/>
    <m/>
    <m/>
    <m/>
    <m/>
    <m/>
    <m/>
    <m/>
    <m/>
    <n v="0"/>
    <m/>
    <m/>
    <m/>
    <m/>
    <m/>
    <m/>
    <m/>
    <m/>
    <m/>
    <m/>
    <m/>
    <m/>
    <m/>
    <s v="KAWASAN"/>
  </r>
  <r>
    <n v="5589560"/>
    <x v="521"/>
    <s v="BUKAN GROUP CONGLO"/>
    <s v="HOSPITAL"/>
    <x v="3"/>
    <x v="0"/>
    <s v="TREG 3"/>
    <x v="1"/>
    <n v="384390516.0472995"/>
    <n v="65221849.197999999"/>
    <n v="64739383.785999998"/>
    <n v="64796224.718000002"/>
    <n v="64562404.257999994"/>
    <n v="64126412.169999994"/>
    <n v="64044379.137999997"/>
    <n v="64726787.735999994"/>
    <n v="65086886.109999999"/>
    <n v="64985800.295999996"/>
    <n v="65030045.177999996"/>
    <n v="65042641.228"/>
    <n v="64884714.482000001"/>
    <n v="777247528.29799998"/>
    <n v="0"/>
    <n v="46978427.253640175"/>
    <n v="46493587.653685912"/>
    <n v="36549106.713336758"/>
    <n v="39863753.133070648"/>
    <n v="38865640.71013616"/>
    <n v="48304869.455374837"/>
    <n v="40682301.446651392"/>
    <n v="48661508.139520764"/>
    <n v="49008994.592753083"/>
    <n v="41613300.316832393"/>
    <n v="42370082.83635623"/>
    <n v="479391572.25135833"/>
    <n v="65221849.197999999"/>
    <n v="111717811.03964017"/>
    <n v="111289812.37168592"/>
    <n v="101111510.97133675"/>
    <n v="103990165.30307063"/>
    <n v="102910019.84813616"/>
    <n v="113031657.19137484"/>
    <n v="105769187.55665138"/>
    <n v="113647308.43552077"/>
    <n v="114039039.77075309"/>
    <n v="106655941.54483239"/>
    <n v="107254797.31835623"/>
    <n v="1256639100.5493584"/>
    <n v="0"/>
    <n v="0"/>
    <n v="0"/>
    <n v="0"/>
    <n v="0"/>
    <n v="0"/>
    <n v="0"/>
    <n v="0"/>
    <n v="0"/>
    <n v="0"/>
    <n v="0"/>
    <n v="0"/>
    <n v="0"/>
    <n v="52916525"/>
    <n v="105522645"/>
    <n v="9119385"/>
    <n v="50214725"/>
    <n v="50214725"/>
    <n v="50214725"/>
    <n v="50214725"/>
    <n v="50214725"/>
    <n v="50214725"/>
    <n v="50214725"/>
    <n v="50214725"/>
    <n v="50214725"/>
    <n v="619491080"/>
    <n v="43071305"/>
    <n v="95033600"/>
    <n v="43625700"/>
    <n v="41444415"/>
    <n v="41444415"/>
    <n v="41444415"/>
    <n v="41444415"/>
    <n v="41444415"/>
    <n v="41444415"/>
    <n v="41444415"/>
    <n v="41444415"/>
    <n v="41444415"/>
    <n v="554730340"/>
    <n v="7929883"/>
    <n v="8906295"/>
    <n v="8770310"/>
    <n v="8770310"/>
    <n v="8770310"/>
    <n v="8770310"/>
    <n v="8770310"/>
    <n v="8770310"/>
    <n v="8770310"/>
    <n v="8770310"/>
    <n v="8770310"/>
    <n v="8770310"/>
    <n v="104539278"/>
    <m/>
    <n v="85434600"/>
    <n v="-22228700"/>
    <n v="0"/>
    <m/>
    <m/>
    <m/>
    <m/>
    <m/>
    <m/>
    <m/>
    <m/>
    <n v="63205900"/>
    <m/>
    <m/>
    <m/>
    <m/>
    <m/>
    <m/>
    <m/>
    <m/>
    <m/>
    <m/>
    <m/>
    <m/>
    <m/>
    <s v="NON KAWASAN"/>
  </r>
  <r>
    <n v="5592095"/>
    <x v="522"/>
    <s v="BUKAN GROUP CONGLO"/>
    <s v="INDUSTRIAL PARK"/>
    <x v="4"/>
    <x v="5"/>
    <s v="TREG 3"/>
    <x v="1"/>
    <n v="751203496.06063771"/>
    <n v="49336405.649429262"/>
    <n v="50198081.967046887"/>
    <n v="53667999.651909798"/>
    <n v="50429187.818915009"/>
    <n v="52985217.357578211"/>
    <n v="52278388.553701229"/>
    <n v="54779220.778113514"/>
    <n v="55325199.612243228"/>
    <n v="54617038.465927884"/>
    <n v="55715847.582149699"/>
    <n v="55309328.777748644"/>
    <n v="52185394.385236524"/>
    <n v="636827310.5999999"/>
    <n v="9684203.0117505807"/>
    <n v="9853340.7565940432"/>
    <n v="10534448.081944261"/>
    <n v="9898704.3366366923"/>
    <n v="10400425.299698619"/>
    <n v="10261682.44761619"/>
    <n v="10752568.774675095"/>
    <n v="10859738.51677997"/>
    <n v="10720734.140281962"/>
    <n v="10936418.489649992"/>
    <n v="10856623.243561577"/>
    <n v="10243428.697784467"/>
    <n v="125002315.79697347"/>
    <n v="59020608.661179841"/>
    <n v="60051422.723640934"/>
    <n v="64202447.733854055"/>
    <n v="60327892.155551702"/>
    <n v="63385642.657276832"/>
    <n v="62540071.001317419"/>
    <n v="65531789.552788608"/>
    <n v="66184938.129023194"/>
    <n v="65337772.606209844"/>
    <n v="66652266.071799695"/>
    <n v="66165952.021310225"/>
    <n v="62428823.083020993"/>
    <n v="761829626.39697337"/>
    <n v="9883164.465660451"/>
    <n v="10284176.641519329"/>
    <n v="10400335.353488667"/>
    <n v="10082801.767152034"/>
    <n v="10601816.117402999"/>
    <n v="10535863.559258789"/>
    <n v="10880050.010593304"/>
    <n v="11033006.258779872"/>
    <n v="10861497.707132163"/>
    <n v="11046145.398095053"/>
    <n v="11249783.396894053"/>
    <n v="10968402.944752034"/>
    <n v="127827043.62072875"/>
    <n v="51519717"/>
    <n v="50536958"/>
    <n v="48602194"/>
    <n v="48984388"/>
    <n v="48984388"/>
    <n v="48984388"/>
    <n v="48984388"/>
    <n v="48984388"/>
    <n v="48984388"/>
    <n v="48984388"/>
    <n v="48984388"/>
    <n v="48984388"/>
    <n v="591518361"/>
    <n v="0"/>
    <n v="0"/>
    <n v="0"/>
    <n v="0"/>
    <n v="0"/>
    <n v="0"/>
    <n v="0"/>
    <n v="0"/>
    <n v="0"/>
    <n v="0"/>
    <n v="0"/>
    <n v="0"/>
    <n v="0"/>
    <n v="52041139"/>
    <n v="50727277"/>
    <n v="48984388"/>
    <n v="48984388"/>
    <n v="48984388"/>
    <n v="48984388"/>
    <n v="48984388"/>
    <n v="48984388"/>
    <n v="48984388"/>
    <n v="48984388"/>
    <n v="48984388"/>
    <n v="48984388"/>
    <n v="592612296"/>
    <m/>
    <n v="0"/>
    <n v="0"/>
    <n v="0"/>
    <m/>
    <m/>
    <m/>
    <m/>
    <m/>
    <m/>
    <m/>
    <m/>
    <n v="0"/>
    <m/>
    <m/>
    <m/>
    <m/>
    <m/>
    <m/>
    <m/>
    <m/>
    <m/>
    <m/>
    <m/>
    <m/>
    <m/>
    <s v="KAWASAN"/>
  </r>
  <r>
    <n v="2972372"/>
    <x v="523"/>
    <s v="PTS"/>
    <s v="EDUCATIONAL INSTITUTION"/>
    <x v="3"/>
    <x v="3"/>
    <s v="TREG 3"/>
    <x v="1"/>
    <n v="1156386865.2351701"/>
    <n v="53442567.339999996"/>
    <n v="53056850.173"/>
    <n v="53130876.700000003"/>
    <n v="53056850.173"/>
    <n v="52834770.592000008"/>
    <n v="52612691.011"/>
    <n v="52982823.64599999"/>
    <n v="53278929.754000001"/>
    <n v="53204903.227000006"/>
    <n v="53204903.227000006"/>
    <n v="53278929.754000001"/>
    <n v="53130876.700000003"/>
    <n v="637215972.29700005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53442567.339999996"/>
    <n v="53747709.397318237"/>
    <n v="53814605.93020127"/>
    <n v="53594337.036431424"/>
    <n v="53421002.255721636"/>
    <n v="53184244.550854944"/>
    <n v="53693189.373284914"/>
    <n v="53877198.892921343"/>
    <n v="53920513.640816487"/>
    <n v="53925623.735716961"/>
    <n v="53890890.052776948"/>
    <n v="53753966.153475828"/>
    <n v="644265848.35952008"/>
    <n v="0"/>
    <n v="0"/>
    <n v="0"/>
    <n v="0"/>
    <n v="0"/>
    <n v="0"/>
    <n v="0"/>
    <n v="0"/>
    <n v="0"/>
    <n v="0"/>
    <n v="0"/>
    <n v="0"/>
    <n v="0"/>
    <n v="53165984"/>
    <n v="129678462"/>
    <n v="44110275"/>
    <n v="42379734.149999999"/>
    <n v="42379734.149999999"/>
    <n v="42379734.149999999"/>
    <n v="42379734.149999999"/>
    <n v="42379734.149999999"/>
    <n v="42379734.149999999"/>
    <n v="42379734.149999999"/>
    <n v="42379734.149999999"/>
    <n v="42379734.149999999"/>
    <n v="608372328.34999979"/>
    <n v="43557244"/>
    <n v="119978462"/>
    <n v="34564857"/>
    <n v="32836614.149999999"/>
    <n v="32836614.149999999"/>
    <n v="32836614.149999999"/>
    <n v="32836614.149999999"/>
    <n v="32836614.149999999"/>
    <n v="32836614.149999999"/>
    <n v="32836614.149999999"/>
    <n v="32836614.149999999"/>
    <n v="32836614.149999999"/>
    <n v="493630090.34999985"/>
    <n v="9564509"/>
    <n v="9672046"/>
    <n v="9543120"/>
    <n v="9543120"/>
    <n v="9543120"/>
    <n v="9543120"/>
    <n v="9543120"/>
    <n v="9543120"/>
    <n v="9543120"/>
    <n v="9543120"/>
    <n v="9543120"/>
    <n v="9543120"/>
    <n v="114667755"/>
    <m/>
    <n v="66319568"/>
    <n v="0"/>
    <n v="0"/>
    <m/>
    <m/>
    <m/>
    <m/>
    <m/>
    <m/>
    <m/>
    <m/>
    <n v="66319568"/>
    <m/>
    <m/>
    <m/>
    <m/>
    <m/>
    <m/>
    <m/>
    <m/>
    <m/>
    <m/>
    <m/>
    <m/>
    <m/>
    <s v="NON KAWASAN"/>
  </r>
  <r>
    <n v="2000266"/>
    <x v="524"/>
    <s v="PTS"/>
    <s v="EDUCATIONAL INSTITUTION"/>
    <x v="3"/>
    <x v="5"/>
    <s v="TREG 3"/>
    <x v="1"/>
    <n v="1058893064.919369"/>
    <n v="56170858.358999997"/>
    <n v="55915731.862500004"/>
    <n v="55954757.358999997"/>
    <n v="55866537.898500003"/>
    <n v="55675670.463"/>
    <n v="55583190.955499999"/>
    <n v="55889004.857000001"/>
    <n v="56082002.316000007"/>
    <n v="56030678.328499995"/>
    <n v="56042976.819499999"/>
    <n v="56069703.82500001"/>
    <n v="55979354.340999998"/>
    <n v="671260467.38450003"/>
    <n v="0"/>
    <n v="11950724.263759997"/>
    <n v="11827387.134146826"/>
    <n v="9297635.5734425317"/>
    <n v="10140840.16137453"/>
    <n v="9886932.8458673004"/>
    <n v="12288154.568081591"/>
    <n v="10349068.613539482"/>
    <n v="12378878.988314027"/>
    <n v="12467275.195482703"/>
    <n v="10585903.080715967"/>
    <n v="10778419.087470157"/>
    <n v="121951219.51219513"/>
    <n v="56170858.358999997"/>
    <n v="67866456.126259997"/>
    <n v="67782144.493146822"/>
    <n v="65164173.471942537"/>
    <n v="65816510.624374531"/>
    <n v="65470123.801367298"/>
    <n v="68177159.425081596"/>
    <n v="66431070.929539487"/>
    <n v="68409557.31681402"/>
    <n v="68510252.0149827"/>
    <n v="66655606.90571598"/>
    <n v="66757773.428470157"/>
    <n v="793211686.89669514"/>
    <n v="0"/>
    <n v="0"/>
    <n v="0"/>
    <n v="0"/>
    <n v="0"/>
    <n v="0"/>
    <n v="0"/>
    <n v="0"/>
    <n v="0"/>
    <n v="0"/>
    <n v="0"/>
    <n v="0"/>
    <n v="0"/>
    <n v="54570560"/>
    <n v="53973603"/>
    <n v="53940819"/>
    <n v="51795453.600000001"/>
    <n v="51795453.600000001"/>
    <n v="51795453.600000001"/>
    <n v="51795453.600000001"/>
    <n v="51795453.600000001"/>
    <n v="51795453.600000001"/>
    <n v="51795453.600000001"/>
    <n v="51795453.600000001"/>
    <n v="51795453.600000001"/>
    <n v="628644064.4000001"/>
    <n v="48611408"/>
    <n v="48611408"/>
    <n v="48611408"/>
    <n v="46180837.600000001"/>
    <n v="46180837.600000001"/>
    <n v="46180837.600000001"/>
    <n v="46180837.600000001"/>
    <n v="46180837.600000001"/>
    <n v="46180837.600000001"/>
    <n v="46180837.600000001"/>
    <n v="46180837.600000001"/>
    <n v="46180837.600000001"/>
    <n v="561461762.4000001"/>
    <n v="6246774"/>
    <n v="5638850"/>
    <n v="5614616"/>
    <n v="5614616"/>
    <n v="5614616"/>
    <n v="5614616"/>
    <n v="5614616"/>
    <n v="5614616"/>
    <n v="5614616"/>
    <n v="5614616"/>
    <n v="5614616"/>
    <n v="5614616"/>
    <n v="68031784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4615146"/>
    <x v="525"/>
    <s v="PTS"/>
    <s v="EDUCATIONAL INSTITUTION"/>
    <x v="3"/>
    <x v="5"/>
    <s v="TREG 3"/>
    <x v="1"/>
    <n v="955312743.1507616"/>
    <n v="116473000"/>
    <n v="116473000"/>
    <n v="116473000"/>
    <n v="116473000"/>
    <n v="116473000"/>
    <n v="116473000"/>
    <n v="116473000"/>
    <n v="116473000"/>
    <n v="116473000"/>
    <n v="116473000"/>
    <n v="116473000"/>
    <n v="116473000"/>
    <n v="1397676000"/>
    <n v="0"/>
    <n v="6908592.2431823779"/>
    <n v="6837292.3020126335"/>
    <n v="5374868.6343142297"/>
    <n v="5862316.6372162718"/>
    <n v="5715535.3985494357"/>
    <n v="7103657.2728492413"/>
    <n v="5982691.3892134409"/>
    <n v="7156104.1381648183"/>
    <n v="7207205.0871695708"/>
    <n v="6119602.9877694696"/>
    <n v="6230894.5347582698"/>
    <n v="70498760.625199765"/>
    <n v="116473000"/>
    <n v="123381592.24318238"/>
    <n v="123310292.30201264"/>
    <n v="121847868.63431422"/>
    <n v="122335316.63721627"/>
    <n v="122188535.39854944"/>
    <n v="123576657.27284925"/>
    <n v="122455691.38921344"/>
    <n v="123629104.13816482"/>
    <n v="123680205.08716957"/>
    <n v="122592602.98776947"/>
    <n v="122703894.53475827"/>
    <n v="1468174760.6251998"/>
    <n v="0"/>
    <n v="0"/>
    <n v="0"/>
    <n v="0"/>
    <n v="0"/>
    <n v="0"/>
    <n v="0"/>
    <n v="0"/>
    <n v="0"/>
    <n v="0"/>
    <n v="0"/>
    <n v="0"/>
    <n v="0"/>
    <n v="55647300"/>
    <n v="55647300"/>
    <n v="55647300"/>
    <n v="52864935"/>
    <n v="52864935"/>
    <n v="52864935"/>
    <n v="52864935"/>
    <n v="52864935"/>
    <n v="52864935"/>
    <n v="52864935"/>
    <n v="52864935"/>
    <n v="52864935"/>
    <n v="642726315"/>
    <n v="55647300"/>
    <n v="55647300"/>
    <n v="55647300"/>
    <n v="52864935"/>
    <n v="52864935"/>
    <n v="52864935"/>
    <n v="52864935"/>
    <n v="52864935"/>
    <n v="52864935"/>
    <n v="52864935"/>
    <n v="52864935"/>
    <n v="52864935"/>
    <n v="642726315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2919843"/>
    <x v="526"/>
    <s v="BUKAN GROUP CONGLO"/>
    <s v="LOGISTIC"/>
    <x v="4"/>
    <x v="3"/>
    <s v="TREG 3"/>
    <x v="1"/>
    <n v="858426125.54636562"/>
    <n v="53272804.176482029"/>
    <n v="54203230.970402457"/>
    <n v="57950002.606903955"/>
    <n v="54452776.040185057"/>
    <n v="57212743.234594643"/>
    <n v="56449518.756451674"/>
    <n v="59149884.614394806"/>
    <n v="59739425.403437532"/>
    <n v="58974762.279392399"/>
    <n v="60161241.961186871"/>
    <n v="59722288.28436657"/>
    <n v="56349104.872202031"/>
    <n v="687637783.20000005"/>
    <n v="10147812.220266758"/>
    <n v="10325047.050221089"/>
    <n v="11038760.840722546"/>
    <n v="10372582.308553992"/>
    <n v="10898322.022389615"/>
    <n v="10752937.171604436"/>
    <n v="11267323.565863816"/>
    <n v="11379623.815791983"/>
    <n v="11233964.920704234"/>
    <n v="11459974.66808163"/>
    <n v="11376359.405948786"/>
    <n v="10733809.564987423"/>
    <n v="130986517.55513629"/>
    <n v="63420616.396748789"/>
    <n v="64528278.02062355"/>
    <n v="68988763.447626501"/>
    <n v="64825358.34873905"/>
    <n v="68111065.256984264"/>
    <n v="67202455.928056106"/>
    <n v="70417208.180258617"/>
    <n v="71119049.219229519"/>
    <n v="70208727.200096637"/>
    <n v="71621216.629268497"/>
    <n v="71098647.690315351"/>
    <n v="67082914.437189452"/>
    <n v="818624300.75513637"/>
    <n v="9883164.465660451"/>
    <n v="10284176.641519329"/>
    <n v="10400335.353488667"/>
    <n v="10082801.767152034"/>
    <n v="10601816.117402999"/>
    <n v="10535863.559258789"/>
    <n v="10880050.010593304"/>
    <n v="11033006.258779872"/>
    <n v="10861497.707132163"/>
    <n v="11046145.398095053"/>
    <n v="11249783.396894053"/>
    <n v="10968402.944752034"/>
    <n v="127827043.62072875"/>
    <n v="54997955"/>
    <n v="55092551"/>
    <n v="54532320"/>
    <n v="55687417"/>
    <n v="55687417"/>
    <n v="55687417"/>
    <n v="55687417"/>
    <n v="55687417"/>
    <n v="55687417"/>
    <n v="55687417"/>
    <n v="55687417"/>
    <n v="55687417"/>
    <n v="665809579"/>
    <n v="1975000"/>
    <n v="1975000"/>
    <n v="1975000"/>
    <n v="1876250"/>
    <n v="1876250"/>
    <n v="1876250"/>
    <n v="1876250"/>
    <n v="1876250"/>
    <n v="1876250"/>
    <n v="1876250"/>
    <n v="1876250"/>
    <n v="1876250"/>
    <n v="22811250"/>
    <n v="54480213"/>
    <n v="54390081"/>
    <n v="53811167"/>
    <n v="53811167"/>
    <n v="53811167"/>
    <n v="53811167"/>
    <n v="53811167"/>
    <n v="53811167"/>
    <n v="53811167"/>
    <n v="53811167"/>
    <n v="53811167"/>
    <n v="53811167"/>
    <n v="646981964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3000243498"/>
    <x v="527"/>
    <s v="BUKAN GROUP CONGLO"/>
    <s v="HOSPITAL"/>
    <x v="3"/>
    <x v="7"/>
    <s v="TREG 3"/>
    <x v="1"/>
    <n v="1066991862.9268007"/>
    <n v="56703105.799999997"/>
    <n v="56306788.009999998"/>
    <n v="56382849"/>
    <n v="56306788.009999998"/>
    <n v="56078605.039999999"/>
    <n v="55850422.070000008"/>
    <n v="56230727.019999996"/>
    <n v="56534970.979999997"/>
    <n v="56458909.989999995"/>
    <n v="56458909.989999995"/>
    <n v="56534970.979999997"/>
    <n v="56382849"/>
    <n v="676229895.88999999"/>
    <n v="0"/>
    <n v="2763436.897272951"/>
    <n v="2734916.9208050533"/>
    <n v="2149947.4537256914"/>
    <n v="2344926.6548865084"/>
    <n v="2286214.1594197741"/>
    <n v="2841462.909139696"/>
    <n v="2393076.5556853763"/>
    <n v="2862441.6552659268"/>
    <n v="2882882.0348678278"/>
    <n v="2447841.1951077878"/>
    <n v="2492357.8139033075"/>
    <n v="28199504.2500799"/>
    <n v="56703105.799999997"/>
    <n v="59070224.90727295"/>
    <n v="59117765.920805052"/>
    <n v="58456735.463725686"/>
    <n v="58423531.694886506"/>
    <n v="58136636.229419783"/>
    <n v="59072189.929139689"/>
    <n v="58928047.535685375"/>
    <n v="59321351.645265922"/>
    <n v="59341792.024867825"/>
    <n v="58982812.175107785"/>
    <n v="58875206.813903309"/>
    <n v="704429400.14007986"/>
    <n v="0"/>
    <n v="0"/>
    <n v="0"/>
    <n v="0"/>
    <n v="0"/>
    <n v="0"/>
    <n v="0"/>
    <n v="0"/>
    <n v="0"/>
    <n v="0"/>
    <n v="0"/>
    <n v="0"/>
    <n v="0"/>
    <n v="61466789"/>
    <n v="61528138"/>
    <n v="61168146"/>
    <n v="54677967"/>
    <n v="54677967"/>
    <n v="54677967"/>
    <n v="54677967"/>
    <n v="54677967"/>
    <n v="54677967"/>
    <n v="54677967"/>
    <n v="54677967"/>
    <n v="54677967"/>
    <n v="676264776"/>
    <n v="52958000"/>
    <n v="52958000"/>
    <n v="52958000"/>
    <n v="50310100"/>
    <n v="50310100"/>
    <n v="50310100"/>
    <n v="50310100"/>
    <n v="50310100"/>
    <n v="50310100"/>
    <n v="50310100"/>
    <n v="50310100"/>
    <n v="50310100"/>
    <n v="611664900"/>
    <n v="3609952"/>
    <n v="3922820"/>
    <n v="4367867"/>
    <n v="4367867"/>
    <n v="4367867"/>
    <n v="4367867"/>
    <n v="4367867"/>
    <n v="4367867"/>
    <n v="4367867"/>
    <n v="4367867"/>
    <n v="4367867"/>
    <n v="4367867"/>
    <n v="51211442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2000267"/>
    <x v="528"/>
    <s v="PTS"/>
    <s v="EDUCATIONAL INSTITUTION"/>
    <x v="3"/>
    <x v="7"/>
    <s v="TREG 3"/>
    <x v="1"/>
    <n v="39829108.257308967"/>
    <n v="58368149.07"/>
    <n v="58278983.316500001"/>
    <n v="58293117.350000001"/>
    <n v="58264239.316500001"/>
    <n v="58199721.216000006"/>
    <n v="58164691.115500003"/>
    <n v="58268535.283"/>
    <n v="58336129.416999996"/>
    <n v="58318309.383500002"/>
    <n v="58321995.383500002"/>
    <n v="58332443.416999996"/>
    <n v="58300489.350000001"/>
    <n v="699446803.61850011"/>
    <n v="0"/>
    <n v="11950724.263759997"/>
    <n v="11827387.134146826"/>
    <n v="9297635.5734425317"/>
    <n v="10140840.16137453"/>
    <n v="9886932.8458673004"/>
    <n v="12288154.568081591"/>
    <n v="10349068.613539482"/>
    <n v="12378878.988314027"/>
    <n v="12467275.195482703"/>
    <n v="10585903.080715967"/>
    <n v="10778419.087470157"/>
    <n v="121951219.51219513"/>
    <n v="58368149.07"/>
    <n v="70229707.580259994"/>
    <n v="70120504.484146833"/>
    <n v="67561874.889942527"/>
    <n v="68340561.37737453"/>
    <n v="68051623.961367309"/>
    <n v="70556689.851081595"/>
    <n v="68685198.030539483"/>
    <n v="70697188.371814027"/>
    <n v="70789270.578982711"/>
    <n v="68918346.497715965"/>
    <n v="69078908.437470153"/>
    <n v="821398023.1306951"/>
    <n v="10880698.204212455"/>
    <n v="11322185.59187007"/>
    <n v="11450068.507622395"/>
    <n v="11100485.422707163"/>
    <n v="11671885.254042339"/>
    <n v="11599275.931040958"/>
    <n v="11978202.024597518"/>
    <n v="12146596.548512327"/>
    <n v="11957777.188437495"/>
    <n v="12161061.855656443"/>
    <n v="12385253.572341956"/>
    <n v="12075472.652378529"/>
    <n v="140728962.75341964"/>
    <n v="57945200"/>
    <n v="57947950"/>
    <n v="57945200"/>
    <n v="55146700"/>
    <n v="55146700"/>
    <n v="55146700"/>
    <n v="55146700"/>
    <n v="55146700"/>
    <n v="55146700"/>
    <n v="55146700"/>
    <n v="55146700"/>
    <n v="55146700"/>
    <n v="670158650"/>
    <n v="56000000"/>
    <n v="56000000"/>
    <n v="56000000"/>
    <n v="53200000"/>
    <n v="53200000"/>
    <n v="53200000"/>
    <n v="53200000"/>
    <n v="53200000"/>
    <n v="53200000"/>
    <n v="53200000"/>
    <n v="53200000"/>
    <n v="53200000"/>
    <n v="646800000"/>
    <n v="1948700"/>
    <n v="1949700"/>
    <n v="1946700"/>
    <n v="1946700"/>
    <n v="1946700"/>
    <n v="1946700"/>
    <n v="1946700"/>
    <n v="1946700"/>
    <n v="1946700"/>
    <n v="1946700"/>
    <n v="1946700"/>
    <n v="1946700"/>
    <n v="233654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559046800"/>
    <x v="529"/>
    <s v="PTS"/>
    <s v="EDUCATIONAL INSTITUTION"/>
    <x v="3"/>
    <x v="5"/>
    <s v="TREG 3"/>
    <x v="1"/>
    <n v="0"/>
    <n v="59222516.424999997"/>
    <n v="59149858.299999997"/>
    <n v="59163412.424999997"/>
    <n v="59147926"/>
    <n v="59104365.175000004"/>
    <n v="59064668.950000003"/>
    <n v="59136787.25"/>
    <n v="59192452.975000001"/>
    <n v="59178415.775000006"/>
    <n v="59178898.850000001"/>
    <n v="59191969.899999999"/>
    <n v="59164378.575000003"/>
    <n v="709895650.60000002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59222516.424999997"/>
    <n v="59840717.524318233"/>
    <n v="59847141.655201264"/>
    <n v="59685412.863431424"/>
    <n v="59690596.838721633"/>
    <n v="59636222.489854947"/>
    <n v="59847152.977284923"/>
    <n v="59790722.113921344"/>
    <n v="59894026.188816488"/>
    <n v="59899619.358716957"/>
    <n v="59803930.198776945"/>
    <n v="59787468.028475828"/>
    <n v="716945526.66252005"/>
    <n v="0"/>
    <n v="0"/>
    <n v="0"/>
    <n v="0"/>
    <n v="0"/>
    <n v="0"/>
    <n v="0"/>
    <n v="0"/>
    <n v="0"/>
    <n v="0"/>
    <n v="0"/>
    <n v="0"/>
    <n v="0"/>
    <n v="58010468"/>
    <n v="58010468"/>
    <n v="58010468"/>
    <n v="55132089.599999994"/>
    <n v="55132089.599999994"/>
    <n v="55132089.599999994"/>
    <n v="55132089.599999994"/>
    <n v="55132089.599999994"/>
    <n v="55132089.599999994"/>
    <n v="55132089.599999994"/>
    <n v="55132089.599999994"/>
    <n v="55132089.599999994"/>
    <n v="670220210.4000001"/>
    <n v="57567568"/>
    <n v="57567568"/>
    <n v="57567568"/>
    <n v="54689189.599999994"/>
    <n v="54689189.599999994"/>
    <n v="54689189.599999994"/>
    <n v="54689189.599999994"/>
    <n v="54689189.599999994"/>
    <n v="54689189.599999994"/>
    <n v="54689189.599999994"/>
    <n v="54689189.599999994"/>
    <n v="54689189.599999994"/>
    <n v="664905410.4000001"/>
    <n v="442900"/>
    <n v="442900"/>
    <n v="442900"/>
    <n v="442900"/>
    <n v="442900"/>
    <n v="442900"/>
    <n v="442900"/>
    <n v="442900"/>
    <n v="442900"/>
    <n v="442900"/>
    <n v="442900"/>
    <n v="442900"/>
    <n v="53148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2923386"/>
    <x v="530"/>
    <s v="BUKAN GROUP CONGLO"/>
    <s v="DISCRETE MANUFACTURING"/>
    <x v="4"/>
    <x v="3"/>
    <s v="TREG 3"/>
    <x v="1"/>
    <n v="422642140.91520053"/>
    <n v="3961666.8096733876"/>
    <n v="4030858.6047231518"/>
    <n v="4309489.7198899118"/>
    <n v="4049416.1865091654"/>
    <n v="4254662.9460688364"/>
    <n v="4197905.2602264956"/>
    <n v="4398719.7275473522"/>
    <n v="4442561.312630089"/>
    <n v="4385696.6409474202"/>
    <n v="4473929.9759178376"/>
    <n v="4441286.8995991554"/>
    <n v="4190437.9162671962"/>
    <n v="51136632.000000007"/>
    <n v="853946.12375573267"/>
    <n v="868860.56962335936"/>
    <n v="928920.12843668833"/>
    <n v="872860.69780015387"/>
    <n v="917102.09495941049"/>
    <n v="904867.84908591467"/>
    <n v="948153.85575967038"/>
    <n v="957604.00728409784"/>
    <n v="945346.70037391374"/>
    <n v="964365.59267451114"/>
    <n v="957329.30471063266"/>
    <n v="903258.24642745173"/>
    <n v="11022615.170891536"/>
    <n v="4815612.9334291201"/>
    <n v="4899719.1743465113"/>
    <n v="5238409.8483266002"/>
    <n v="4922276.8843093198"/>
    <n v="5171765.0410282472"/>
    <n v="5102773.1093124105"/>
    <n v="5346873.5833070222"/>
    <n v="5400165.3199141864"/>
    <n v="5331043.3413213342"/>
    <n v="5438295.5685923491"/>
    <n v="5398616.2043097876"/>
    <n v="5093696.1626946479"/>
    <n v="62159247.170891538"/>
    <n v="19554797.252389487"/>
    <n v="20348238.646783594"/>
    <n v="20578069.898661613"/>
    <n v="19949798.971550006"/>
    <n v="20976719.086610548"/>
    <n v="20846225.568338383"/>
    <n v="21527231.767946955"/>
    <n v="21829870.505991533"/>
    <n v="21490524.240311656"/>
    <n v="21855867.564552277"/>
    <n v="22258785.050468128"/>
    <n v="21702046.597764947"/>
    <n v="252918175.15136909"/>
    <n v="59383985"/>
    <n v="32070668"/>
    <n v="31788803"/>
    <n v="30227486"/>
    <n v="30227486"/>
    <n v="30227486"/>
    <n v="30227486"/>
    <n v="30227486"/>
    <n v="30227486"/>
    <n v="30227486"/>
    <n v="30227486"/>
    <n v="30227486"/>
    <n v="395290830"/>
    <n v="54864000"/>
    <n v="27432000"/>
    <n v="27432000"/>
    <n v="26060400"/>
    <n v="26060400"/>
    <n v="26060400"/>
    <n v="26060400"/>
    <n v="26060400"/>
    <n v="26060400"/>
    <n v="26060400"/>
    <n v="26060400"/>
    <n v="26060400"/>
    <n v="344271600"/>
    <n v="4338255"/>
    <n v="4434139"/>
    <n v="4167086"/>
    <n v="4167086"/>
    <n v="4167086"/>
    <n v="4167086"/>
    <n v="4167086"/>
    <n v="4167086"/>
    <n v="4167086"/>
    <n v="4167086"/>
    <n v="4167086"/>
    <n v="4167086"/>
    <n v="50443254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5590864"/>
    <x v="531"/>
    <s v="MATARAM SAKTI MOTOR"/>
    <s v="RETAILER"/>
    <x v="2"/>
    <x v="5"/>
    <s v="TREG 3"/>
    <x v="1"/>
    <n v="1169408743.5909379"/>
    <n v="61526999.5"/>
    <n v="62550774"/>
    <n v="60503225"/>
    <n v="58455676"/>
    <n v="59479450.5"/>
    <n v="60503225"/>
    <n v="65622097.5"/>
    <n v="63574548.5"/>
    <n v="63574548.5"/>
    <n v="65622097.5"/>
    <n v="62550774"/>
    <n v="63574548.5"/>
    <n v="747537964.5"/>
    <n v="337713.34638662753"/>
    <n v="645235.99027411733"/>
    <n v="709759.58930152911"/>
    <n v="690760.97403234674"/>
    <n v="1109202.7179173259"/>
    <n v="998282.4461255935"/>
    <n v="563844.71494130732"/>
    <n v="1240458.3728708762"/>
    <n v="1033715.3107257303"/>
    <n v="1240458.3728708762"/>
    <n v="1343829.9039434495"/>
    <n v="1343829.9039434495"/>
    <n v="11257091.643333228"/>
    <n v="61864712.846386626"/>
    <n v="63196009.990274116"/>
    <n v="61212984.589301527"/>
    <n v="59146436.97403235"/>
    <n v="60588653.217917323"/>
    <n v="61501507.446125597"/>
    <n v="66185942.214941308"/>
    <n v="64815006.872870877"/>
    <n v="64608263.810725734"/>
    <n v="66862555.872870877"/>
    <n v="63894603.903943449"/>
    <n v="64918378.403943449"/>
    <n v="758795056.1433332"/>
    <n v="0"/>
    <n v="0"/>
    <n v="0"/>
    <n v="0"/>
    <n v="0"/>
    <n v="0"/>
    <n v="0"/>
    <n v="0"/>
    <n v="0"/>
    <n v="0"/>
    <n v="0"/>
    <n v="0"/>
    <n v="0"/>
    <n v="63720677"/>
    <n v="63718195"/>
    <n v="62948182"/>
    <n v="62283094.299999997"/>
    <n v="62713928.299999997"/>
    <n v="62713928.299999997"/>
    <n v="62713928.299999997"/>
    <n v="62713928.299999997"/>
    <n v="62713928.299999997"/>
    <n v="62713928.299999997"/>
    <n v="62713928.299999997"/>
    <n v="62713928.299999997"/>
    <n v="754381574.69999993"/>
    <n v="44921634"/>
    <n v="44921634"/>
    <n v="44921634"/>
    <n v="42675552.299999997"/>
    <n v="42675552.299999997"/>
    <n v="42675552.299999997"/>
    <n v="42675552.299999997"/>
    <n v="42675552.299999997"/>
    <n v="42675552.299999997"/>
    <n v="42675552.299999997"/>
    <n v="42675552.299999997"/>
    <n v="42675552.299999997"/>
    <n v="518844872.70000011"/>
    <n v="20934977"/>
    <n v="20879145"/>
    <n v="20038376"/>
    <n v="20038376"/>
    <n v="20038376"/>
    <n v="20038376"/>
    <n v="20038376"/>
    <n v="20038376"/>
    <n v="20038376"/>
    <n v="20038376"/>
    <n v="20038376"/>
    <n v="20038376"/>
    <n v="242197882"/>
    <m/>
    <n v="0"/>
    <n v="1500000"/>
    <n v="-430834"/>
    <m/>
    <m/>
    <m/>
    <m/>
    <m/>
    <m/>
    <m/>
    <m/>
    <n v="1069166"/>
    <m/>
    <m/>
    <m/>
    <m/>
    <m/>
    <m/>
    <m/>
    <m/>
    <m/>
    <m/>
    <m/>
    <m/>
    <m/>
    <s v="NON KAWASAN"/>
  </r>
  <r>
    <n v="275437200"/>
    <x v="532"/>
    <s v="BUKAN GROUP CONGLO"/>
    <s v="PROCESS MANUFACTURING"/>
    <x v="4"/>
    <x v="2"/>
    <s v="TREG 3"/>
    <x v="1"/>
    <n v="828962593.19344985"/>
    <n v="65145382.834829465"/>
    <n v="66283168.063647732"/>
    <n v="70864959.400292337"/>
    <n v="66588327.691657484"/>
    <n v="69963391.615376309"/>
    <n v="69030072.042920128"/>
    <n v="72332251.65086855"/>
    <n v="73053179.730263516"/>
    <n v="72118100.88983731"/>
    <n v="73569003.921714321"/>
    <n v="73032223.368010357"/>
    <n v="68907279.540582448"/>
    <n v="840887340.74999988"/>
    <n v="8059856.2889896212"/>
    <n v="8200624.2917698184"/>
    <n v="8767488.4057335444"/>
    <n v="8238378.9666206222"/>
    <n v="8655945.4772096667"/>
    <n v="8540474.1836450789"/>
    <n v="8949023.3689031769"/>
    <n v="9038217.3602770977"/>
    <n v="8922528.4082017299"/>
    <n v="9102035.6797429435"/>
    <n v="9035624.6167740226"/>
    <n v="8525282.1642088536"/>
    <n v="104035479.21207617"/>
    <n v="73205239.123819083"/>
    <n v="74483792.35541755"/>
    <n v="79632447.806025878"/>
    <n v="74826706.658278108"/>
    <n v="78619337.092585981"/>
    <n v="77570546.226565212"/>
    <n v="81281275.019771725"/>
    <n v="82091397.090540618"/>
    <n v="81040629.298039034"/>
    <n v="82671039.601457268"/>
    <n v="82067847.98478438"/>
    <n v="77432561.704791307"/>
    <n v="944922819.96207619"/>
    <n v="9883164.465660451"/>
    <n v="10284176.641519329"/>
    <n v="10400335.353488667"/>
    <n v="10082801.767152034"/>
    <n v="10601816.117402999"/>
    <n v="10535863.559258789"/>
    <n v="10880050.010593304"/>
    <n v="11033006.258779872"/>
    <n v="10861497.707132163"/>
    <n v="11046145.398095053"/>
    <n v="11249783.396894053"/>
    <n v="10968402.944752034"/>
    <n v="127827043.62072875"/>
    <n v="68391036"/>
    <n v="68680261"/>
    <n v="67310562"/>
    <n v="62911833"/>
    <n v="62911833"/>
    <n v="62911833"/>
    <n v="62911833"/>
    <n v="62911833"/>
    <n v="62911833"/>
    <n v="62911833"/>
    <n v="62911833"/>
    <n v="62911833"/>
    <n v="770588356"/>
    <n v="53363000"/>
    <n v="53363000"/>
    <n v="53363000"/>
    <n v="50694850"/>
    <n v="50694850"/>
    <n v="50694850"/>
    <n v="50694850"/>
    <n v="50694850"/>
    <n v="50694850"/>
    <n v="50694850"/>
    <n v="50694850"/>
    <n v="50694850"/>
    <n v="616342650"/>
    <n v="12751469"/>
    <n v="12508934"/>
    <n v="12216983"/>
    <n v="12216983"/>
    <n v="12216983"/>
    <n v="12216983"/>
    <n v="12216983"/>
    <n v="12216983"/>
    <n v="12216983"/>
    <n v="12216983"/>
    <n v="12216983"/>
    <n v="12216983"/>
    <n v="147430233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3929854"/>
    <x v="533"/>
    <s v="BENTOEL GROUP"/>
    <s v="PROCESS MANUFACTURING"/>
    <x v="4"/>
    <x v="1"/>
    <s v="TREG 3"/>
    <x v="1"/>
    <n v="2014164452.5224667"/>
    <n v="235767520.65686929"/>
    <n v="239885276.83183295"/>
    <n v="256467228.4084577"/>
    <n v="240989679.41217923"/>
    <n v="253204366.29752827"/>
    <n v="249826591.35779947"/>
    <n v="261777502.76626584"/>
    <n v="264386612.09150872"/>
    <n v="261002470.18869811"/>
    <n v="266253430.35891432"/>
    <n v="264310768.96410027"/>
    <n v="249382193.26584557"/>
    <n v="3043253640.5999999"/>
    <n v="105239700.89357729"/>
    <n v="107077746.38431536"/>
    <n v="114479442.84909485"/>
    <n v="107570719.27938555"/>
    <n v="113022996.97540322"/>
    <n v="111515257.38789561"/>
    <n v="116849793.4534595"/>
    <n v="118014423.27279247"/>
    <n v="116503841.65985042"/>
    <n v="118847716.15188402"/>
    <n v="117980569.12689036"/>
    <n v="111316891.1237698"/>
    <n v="1358419098.5583186"/>
    <n v="341007221.55044657"/>
    <n v="346963023.21614832"/>
    <n v="370946671.25755256"/>
    <n v="348560398.6915648"/>
    <n v="366227363.27293146"/>
    <n v="361341848.74569511"/>
    <n v="378627296.21972537"/>
    <n v="382401035.3643012"/>
    <n v="377506311.84854853"/>
    <n v="385101146.51079834"/>
    <n v="382291338.09099066"/>
    <n v="360699084.38961536"/>
    <n v="4401672739.1583185"/>
    <n v="9883164.465660451"/>
    <n v="10284176.641519329"/>
    <n v="10400335.353488667"/>
    <n v="10082801.767152034"/>
    <n v="10601816.117402999"/>
    <n v="10535863.559258789"/>
    <n v="10880050.010593304"/>
    <n v="11033006.258779872"/>
    <n v="10861497.707132163"/>
    <n v="11046145.398095053"/>
    <n v="11249783.396894053"/>
    <n v="10968402.944752034"/>
    <n v="127827043.62072875"/>
    <n v="63410910"/>
    <n v="326783454"/>
    <n v="324126188"/>
    <n v="310853814.34999996"/>
    <n v="310853814.34999996"/>
    <n v="310853814.34999996"/>
    <n v="310853814.34999996"/>
    <n v="310853814.34999996"/>
    <n v="310853814.34999996"/>
    <n v="310853814.34999996"/>
    <n v="310853814.34999996"/>
    <n v="310853814.34999996"/>
    <n v="3512004881.1499991"/>
    <n v="30851278"/>
    <n v="291442253"/>
    <n v="291442253"/>
    <n v="276870140.34999996"/>
    <n v="276870140.34999996"/>
    <n v="276870140.34999996"/>
    <n v="276870140.34999996"/>
    <n v="276870140.34999996"/>
    <n v="276870140.34999996"/>
    <n v="276870140.34999996"/>
    <n v="276870140.34999996"/>
    <n v="276870140.34999996"/>
    <n v="3105567047.1499991"/>
    <n v="37187527"/>
    <n v="36657678"/>
    <n v="33983674"/>
    <n v="33983674"/>
    <n v="33983674"/>
    <n v="33983674"/>
    <n v="33983674"/>
    <n v="33983674"/>
    <n v="33983674"/>
    <n v="33983674"/>
    <n v="33983674"/>
    <n v="33983674"/>
    <n v="413681945"/>
    <m/>
    <n v="0"/>
    <n v="23900000"/>
    <n v="0"/>
    <m/>
    <m/>
    <m/>
    <m/>
    <m/>
    <m/>
    <m/>
    <m/>
    <n v="23900000"/>
    <m/>
    <m/>
    <m/>
    <m/>
    <m/>
    <m/>
    <m/>
    <m/>
    <m/>
    <m/>
    <m/>
    <m/>
    <m/>
    <s v="NON KAWASAN"/>
  </r>
  <r>
    <n v="5586965"/>
    <x v="534"/>
    <s v="ARAYA GROUP"/>
    <s v="MALL"/>
    <x v="3"/>
    <x v="1"/>
    <s v="TREG 3"/>
    <x v="1"/>
    <n v="1770711011.2213917"/>
    <n v="88005071.808500007"/>
    <n v="84964919.765500024"/>
    <n v="85442137.768500015"/>
    <n v="84439004.439500019"/>
    <n v="82218477.441499978"/>
    <n v="81049781.095500037"/>
    <n v="84619180.593999982"/>
    <n v="86922489.100500003"/>
    <n v="86313792.266000003"/>
    <n v="86445271.097500011"/>
    <n v="86791010.268999994"/>
    <n v="85705095.431500003"/>
    <n v="1022916231.0775001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88005071.808500007"/>
    <n v="85655778.98981826"/>
    <n v="86125866.998701274"/>
    <n v="84976491.302931443"/>
    <n v="82804709.105221599"/>
    <n v="81621334.635354981"/>
    <n v="85329546.321284905"/>
    <n v="87520758.239421353"/>
    <n v="87029402.679816484"/>
    <n v="87165991.606216967"/>
    <n v="87402970.567776948"/>
    <n v="86328184.884975836"/>
    <n v="1029966107.14002"/>
    <n v="0"/>
    <n v="0"/>
    <n v="0"/>
    <n v="0"/>
    <n v="0"/>
    <n v="0"/>
    <n v="0"/>
    <n v="0"/>
    <n v="0"/>
    <n v="0"/>
    <n v="0"/>
    <n v="0"/>
    <n v="0"/>
    <n v="68818182"/>
    <n v="67246115"/>
    <n v="66441151"/>
    <n v="67315535"/>
    <n v="67315535"/>
    <n v="67315535"/>
    <n v="67315535"/>
    <n v="67315535"/>
    <n v="67315535"/>
    <n v="67315535"/>
    <n v="67315535"/>
    <n v="67315535"/>
    <n v="808345263"/>
    <n v="0"/>
    <n v="0"/>
    <n v="0"/>
    <n v="0"/>
    <n v="0"/>
    <n v="0"/>
    <n v="0"/>
    <n v="0"/>
    <n v="0"/>
    <n v="0"/>
    <n v="0"/>
    <n v="0"/>
    <n v="0"/>
    <n v="69740935"/>
    <n v="68379291"/>
    <n v="67315535"/>
    <n v="67315535"/>
    <n v="67315535"/>
    <n v="67315535"/>
    <n v="67315535"/>
    <n v="67315535"/>
    <n v="67315535"/>
    <n v="67315535"/>
    <n v="67315535"/>
    <n v="67315535"/>
    <n v="811275576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5588129"/>
    <x v="535"/>
    <s v="BUKAN GROUP CONGLO"/>
    <s v="HOSPITAL"/>
    <x v="3"/>
    <x v="6"/>
    <s v="TREG 3"/>
    <x v="1"/>
    <n v="2570809611.9332247"/>
    <n v="182540680.68849999"/>
    <n v="176277734.36600003"/>
    <n v="177217677.80849996"/>
    <n v="174980655.40000001"/>
    <n v="170215206.62349996"/>
    <n v="168043915.77899998"/>
    <n v="175662060.66500002"/>
    <n v="180394643.65949994"/>
    <n v="179130430.47550002"/>
    <n v="179454700.21700001"/>
    <n v="180070373.91799995"/>
    <n v="177866217.29149997"/>
    <n v="2121854296.8919997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182540680.68849999"/>
    <n v="176968593.59031826"/>
    <n v="177901407.03870124"/>
    <n v="175518142.26343143"/>
    <n v="170801438.28722158"/>
    <n v="168615469.31885493"/>
    <n v="176372426.39228496"/>
    <n v="180992912.79842129"/>
    <n v="179846040.8893165"/>
    <n v="180175420.72571698"/>
    <n v="180682334.21677691"/>
    <n v="178489306.74497581"/>
    <n v="2128904172.95452"/>
    <n v="27352610.974470999"/>
    <n v="28462450.852215156"/>
    <n v="28783931.292091724"/>
    <n v="27905126.46307442"/>
    <n v="29341548.740767825"/>
    <n v="29159018.67441532"/>
    <n v="30111587.878211081"/>
    <n v="30534909.049005963"/>
    <n v="30060242.588853993"/>
    <n v="30571272.884443112"/>
    <n v="31134860.688746292"/>
    <n v="30356113.145891652"/>
    <n v="353773673.23218751"/>
    <n v="72321845"/>
    <n v="71761085"/>
    <n v="67647879"/>
    <n v="66677294"/>
    <n v="66677294"/>
    <n v="66677294"/>
    <n v="66677294"/>
    <n v="66677294"/>
    <n v="66677294"/>
    <n v="66677294"/>
    <n v="66677294"/>
    <n v="66677294"/>
    <n v="811826455"/>
    <n v="0"/>
    <n v="0"/>
    <n v="0"/>
    <n v="0"/>
    <n v="0"/>
    <n v="0"/>
    <n v="0"/>
    <n v="0"/>
    <n v="0"/>
    <n v="0"/>
    <n v="0"/>
    <n v="0"/>
    <n v="0"/>
    <n v="70491721"/>
    <n v="69446365"/>
    <n v="66677294"/>
    <n v="66677294"/>
    <n v="66677294"/>
    <n v="66677294"/>
    <n v="66677294"/>
    <n v="66677294"/>
    <n v="66677294"/>
    <n v="66677294"/>
    <n v="66677294"/>
    <n v="66677294"/>
    <n v="806711026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2926474"/>
    <x v="536"/>
    <s v="BUKAN GROUP CONGLO"/>
    <s v="LOGISTIC"/>
    <x v="4"/>
    <x v="3"/>
    <s v="TREG 3"/>
    <x v="1"/>
    <n v="1280213625.6309493"/>
    <n v="69876411.871055514"/>
    <n v="71096826.055607691"/>
    <n v="76011359.129399717"/>
    <n v="71424147.178384587"/>
    <n v="75044317.120786548"/>
    <n v="74043217.426313668"/>
    <n v="77585210.00224553"/>
    <n v="78358493.774833605"/>
    <n v="77355507.049723804"/>
    <n v="78911778.475704238"/>
    <n v="78336015.506437629"/>
    <n v="73911507.409507424"/>
    <n v="901954791"/>
    <n v="8617053.0798831582"/>
    <n v="8767552.705237912"/>
    <n v="9373605.4664737713"/>
    <n v="8807917.4494142495"/>
    <n v="9254351.3133831155"/>
    <n v="9130897.2181521486"/>
    <n v="9567690.3679160364"/>
    <n v="9663050.5493532252"/>
    <n v="9539363.7483675368"/>
    <n v="9731280.7790978123"/>
    <n v="9660278.5634036679"/>
    <n v="9114654.9387393743"/>
    <n v="111227696.17942201"/>
    <n v="78493464.950938672"/>
    <n v="79864378.760845602"/>
    <n v="85384964.59587349"/>
    <n v="80232064.62779884"/>
    <n v="84298668.434169665"/>
    <n v="83174114.644465819"/>
    <n v="87152900.370161563"/>
    <n v="88021544.324186832"/>
    <n v="86894870.798091337"/>
    <n v="88643059.254802048"/>
    <n v="87996294.069841295"/>
    <n v="83026162.348246798"/>
    <n v="1013182487.1794218"/>
    <n v="9883164.465660451"/>
    <n v="10284176.641519329"/>
    <n v="10400335.353488667"/>
    <n v="10082801.767152034"/>
    <n v="10601816.117402999"/>
    <n v="10535863.559258789"/>
    <n v="10880050.010593304"/>
    <n v="11033006.258779872"/>
    <n v="10861497.707132163"/>
    <n v="11046145.398095053"/>
    <n v="11249783.396894053"/>
    <n v="10968402.944752034"/>
    <n v="127827043.62072875"/>
    <n v="73533418"/>
    <n v="74760163"/>
    <n v="-116037799"/>
    <n v="58510380"/>
    <n v="58510380"/>
    <n v="58510380"/>
    <n v="58510380"/>
    <n v="58510380"/>
    <n v="58510380"/>
    <n v="58510380"/>
    <n v="58510380"/>
    <n v="58510380"/>
    <n v="558849202"/>
    <n v="43619600"/>
    <n v="43619600"/>
    <n v="29559800"/>
    <n v="28081810"/>
    <n v="28081810"/>
    <n v="28081810"/>
    <n v="28081810"/>
    <n v="28081810"/>
    <n v="28081810"/>
    <n v="28081810"/>
    <n v="28081810"/>
    <n v="28081810"/>
    <n v="369535290"/>
    <n v="29956008"/>
    <n v="30639867"/>
    <n v="30428570"/>
    <n v="30428570"/>
    <n v="30428570"/>
    <n v="30428570"/>
    <n v="30428570"/>
    <n v="30428570"/>
    <n v="30428570"/>
    <n v="30428570"/>
    <n v="30428570"/>
    <n v="30428570"/>
    <n v="364881575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2929190"/>
    <x v="537"/>
    <s v="PURA GROUP"/>
    <s v="PROCESS MANUFACTURING"/>
    <x v="4"/>
    <x v="7"/>
    <s v="TREG 3"/>
    <x v="1"/>
    <n v="1163033315.8790631"/>
    <n v="72257603.949881062"/>
    <n v="73519606.425980106"/>
    <n v="78601612.999241948"/>
    <n v="73858081.734324336"/>
    <n v="77601616.912004218"/>
    <n v="76566402.54852125"/>
    <n v="80229096.29440774"/>
    <n v="81028731.408523902"/>
    <n v="79991565.709693953"/>
    <n v="81600870.499764189"/>
    <n v="81005487.143803596"/>
    <n v="76430204.223853692"/>
    <n v="932690879.85000002"/>
    <n v="16257355.836969558"/>
    <n v="16541295.826666828"/>
    <n v="17684704.751278315"/>
    <n v="16617449.936808605"/>
    <n v="17459714.005154524"/>
    <n v="17226799.44177711"/>
    <n v="18050874.864898279"/>
    <n v="18230786.069799826"/>
    <n v="17997432.472308923"/>
    <n v="18359512.574500777"/>
    <n v="18225556.304874476"/>
    <n v="17196155.959188685"/>
    <n v="209847638.04422587"/>
    <n v="88514959.786850616"/>
    <n v="90060902.252646938"/>
    <n v="96286317.750520259"/>
    <n v="90475531.671132937"/>
    <n v="95061330.917158738"/>
    <n v="93793201.990298361"/>
    <n v="98279971.15930602"/>
    <n v="99259517.478323728"/>
    <n v="97988998.182002872"/>
    <n v="99960383.074264973"/>
    <n v="99231043.448678076"/>
    <n v="93626360.183042377"/>
    <n v="1142538517.8942258"/>
    <n v="9883164.465660451"/>
    <n v="10284176.641519329"/>
    <n v="10400335.353488667"/>
    <n v="10082801.767152034"/>
    <n v="10601816.117402999"/>
    <n v="10535863.559258789"/>
    <n v="10880050.010593304"/>
    <n v="11033006.258779872"/>
    <n v="10861497.707132163"/>
    <n v="11046145.398095053"/>
    <n v="11249783.396894053"/>
    <n v="10968402.944752034"/>
    <n v="127827043.62072875"/>
    <n v="75989156"/>
    <n v="78901883"/>
    <n v="76604516"/>
    <n v="74399936"/>
    <n v="74399936"/>
    <n v="74399936"/>
    <n v="74399936"/>
    <n v="74399936"/>
    <n v="74399936"/>
    <n v="74399936"/>
    <n v="74399936"/>
    <n v="74399936"/>
    <n v="901094979"/>
    <n v="54647613"/>
    <n v="57616000"/>
    <n v="55296000"/>
    <n v="52531200"/>
    <n v="52531200"/>
    <n v="52531200"/>
    <n v="52531200"/>
    <n v="52531200"/>
    <n v="52531200"/>
    <n v="52531200"/>
    <n v="52531200"/>
    <n v="52531200"/>
    <n v="640340413"/>
    <n v="22274622"/>
    <n v="21950073"/>
    <n v="21868736"/>
    <n v="21868736"/>
    <n v="21868736"/>
    <n v="21868736"/>
    <n v="21868736"/>
    <n v="21868736"/>
    <n v="21868736"/>
    <n v="21868736"/>
    <n v="21868736"/>
    <n v="21868736"/>
    <n v="262912055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5587681"/>
    <x v="538"/>
    <s v="PTS"/>
    <s v="EDUCATIONAL INSTITUTION"/>
    <x v="3"/>
    <x v="6"/>
    <s v="TREG 3"/>
    <x v="1"/>
    <n v="3165767066.200707"/>
    <n v="227966725.7545"/>
    <n v="226123864.06050003"/>
    <n v="226439288.11449996"/>
    <n v="225934494.5185"/>
    <n v="224704168.04349998"/>
    <n v="223852580.6525"/>
    <n v="225855782.39199993"/>
    <n v="227259505.76449996"/>
    <n v="226896739.32499993"/>
    <n v="226944081.71049994"/>
    <n v="227212163.37899998"/>
    <n v="226533972.88549995"/>
    <n v="2715723366.6004996"/>
    <n v="0"/>
    <n v="11950724.263759997"/>
    <n v="11827387.134146826"/>
    <n v="9297635.5734425317"/>
    <n v="10140840.16137453"/>
    <n v="9886932.8458673004"/>
    <n v="12288154.568081591"/>
    <n v="10349068.613539482"/>
    <n v="12378878.988314027"/>
    <n v="12467275.195482703"/>
    <n v="10585903.080715967"/>
    <n v="10778419.087470157"/>
    <n v="121951219.51219513"/>
    <n v="227966725.7545"/>
    <n v="238074588.32426003"/>
    <n v="238266675.2486468"/>
    <n v="235232130.09194252"/>
    <n v="234845008.20487452"/>
    <n v="233739513.49836731"/>
    <n v="238143936.96008152"/>
    <n v="237608574.37803945"/>
    <n v="239275618.31331396"/>
    <n v="239411356.90598264"/>
    <n v="237798066.45971593"/>
    <n v="237312391.9729701"/>
    <n v="2837674586.1126947"/>
    <n v="2077858.6558222419"/>
    <n v="2162168.3547646841"/>
    <n v="2186589.8228029101"/>
    <n v="2119830.8496849039"/>
    <n v="2228949.5903384686"/>
    <n v="2215083.5766452109"/>
    <n v="2287446.107857462"/>
    <n v="2319603.9724119618"/>
    <n v="2283545.6299825748"/>
    <n v="2322366.3745202101"/>
    <n v="2365179.6839545523"/>
    <n v="2306021.6268268041"/>
    <n v="26874644.245611981"/>
    <n v="79646101"/>
    <n v="-134103354"/>
    <n v="589727701"/>
    <n v="23497676"/>
    <n v="23497676"/>
    <n v="23497676"/>
    <n v="23497676"/>
    <n v="23497676"/>
    <n v="23497676"/>
    <n v="23497676"/>
    <n v="23497676"/>
    <n v="23497676"/>
    <n v="746749532"/>
    <n v="56795712"/>
    <n v="-170387136"/>
    <n v="0"/>
    <n v="0"/>
    <n v="0"/>
    <n v="0"/>
    <n v="0"/>
    <n v="0"/>
    <n v="0"/>
    <n v="0"/>
    <n v="0"/>
    <n v="0"/>
    <n v="-113591424"/>
    <n v="24599481"/>
    <n v="23912351"/>
    <n v="23497676"/>
    <n v="23497676"/>
    <n v="23497676"/>
    <n v="23497676"/>
    <n v="23497676"/>
    <n v="23497676"/>
    <n v="23497676"/>
    <n v="23497676"/>
    <n v="23497676"/>
    <n v="23497676"/>
    <n v="283488592"/>
    <m/>
    <n v="14520000"/>
    <n v="568464868"/>
    <n v="0"/>
    <m/>
    <m/>
    <m/>
    <m/>
    <m/>
    <m/>
    <m/>
    <m/>
    <n v="582984868"/>
    <m/>
    <m/>
    <m/>
    <m/>
    <m/>
    <m/>
    <m/>
    <m/>
    <m/>
    <m/>
    <m/>
    <m/>
    <m/>
    <s v="NON KAWASAN"/>
  </r>
  <r>
    <n v="3001067442"/>
    <x v="539"/>
    <s v="BUKAN GROUP CONGLO"/>
    <s v="HEALTHCARE SERVICE"/>
    <x v="3"/>
    <x v="7"/>
    <s v="TREG 3"/>
    <x v="1"/>
    <n v="815553265.99299884"/>
    <n v="84990806.5"/>
    <n v="84978216.174999997"/>
    <n v="84980632.5"/>
    <n v="84978216.174999997"/>
    <n v="84970967.200000003"/>
    <n v="84963718.224999994"/>
    <n v="84975799.849999994"/>
    <n v="84985465.150000006"/>
    <n v="84983048.825000003"/>
    <n v="84983048.825000003"/>
    <n v="84985465.150000006"/>
    <n v="84980632.5"/>
    <n v="1019756017.075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84990806.5"/>
    <n v="85669075.399318233"/>
    <n v="85664361.730201259"/>
    <n v="85515703.038431421"/>
    <n v="85557198.863721624"/>
    <n v="85535271.764854938"/>
    <n v="85686165.577284917"/>
    <n v="85583734.288921356"/>
    <n v="85698659.238816485"/>
    <n v="85703769.333716959"/>
    <n v="85597425.44877696"/>
    <n v="85603721.953475833"/>
    <n v="1026805893.13752"/>
    <n v="0"/>
    <n v="0"/>
    <n v="0"/>
    <n v="0"/>
    <n v="0"/>
    <n v="0"/>
    <n v="0"/>
    <n v="0"/>
    <n v="0"/>
    <n v="0"/>
    <n v="0"/>
    <n v="0"/>
    <n v="0"/>
    <n v="85720300"/>
    <n v="85720185"/>
    <n v="85723585"/>
    <n v="81554780"/>
    <n v="81554780"/>
    <n v="81554780"/>
    <n v="81554780"/>
    <n v="81554780"/>
    <n v="81554780"/>
    <n v="81554780"/>
    <n v="81554780"/>
    <n v="81554780"/>
    <n v="991157090"/>
    <n v="84619000"/>
    <n v="84619000"/>
    <n v="84619000"/>
    <n v="80388050"/>
    <n v="80388050"/>
    <n v="80388050"/>
    <n v="80388050"/>
    <n v="80388050"/>
    <n v="80388050"/>
    <n v="80388050"/>
    <n v="80388050"/>
    <n v="80388050"/>
    <n v="977349450"/>
    <n v="1100750"/>
    <n v="1100750"/>
    <n v="1166730"/>
    <n v="1166730"/>
    <n v="1166730"/>
    <n v="1166730"/>
    <n v="1166730"/>
    <n v="1166730"/>
    <n v="1166730"/>
    <n v="1166730"/>
    <n v="1166730"/>
    <n v="1166730"/>
    <n v="138688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2964389"/>
    <x v="540"/>
    <s v="INTILAND GROUP"/>
    <s v="CONSTRUCTION"/>
    <x v="5"/>
    <x v="3"/>
    <s v="TREG 3"/>
    <x v="1"/>
    <n v="1297987741.6950307"/>
    <n v="72346402.099090904"/>
    <n v="75906607.472727269"/>
    <n v="68786196.725454539"/>
    <n v="61665785.978181817"/>
    <n v="65225991.351818182"/>
    <n v="68786196.725454539"/>
    <n v="86587223.593636364"/>
    <n v="79466812.846363634"/>
    <n v="79466812.846363634"/>
    <n v="86587223.593636364"/>
    <n v="75906607.472727269"/>
    <n v="79466812.846363634"/>
    <n v="900198673.55181837"/>
    <n v="9670699.8199044056"/>
    <n v="10284285.475639995"/>
    <n v="13531793.876424337"/>
    <n v="13796386.904905261"/>
    <n v="18045444.227380242"/>
    <n v="16860833.745683618"/>
    <n v="14806182.225993585"/>
    <n v="16748904.895855848"/>
    <n v="14543046.114519067"/>
    <n v="15305323.257748941"/>
    <n v="18804832.69511418"/>
    <n v="22310537.733897097"/>
    <n v="184708270.97306657"/>
    <n v="82017101.918995306"/>
    <n v="86190892.948367268"/>
    <n v="82317990.601878881"/>
    <n v="75462172.883087084"/>
    <n v="83271435.57919842"/>
    <n v="85647030.471138149"/>
    <n v="101393405.81962995"/>
    <n v="96215717.742219478"/>
    <n v="94009858.960882694"/>
    <n v="101892546.85138531"/>
    <n v="94711440.167841449"/>
    <n v="101777350.58026072"/>
    <n v="1084906944.5248847"/>
    <n v="0"/>
    <n v="0"/>
    <n v="0"/>
    <n v="0"/>
    <n v="0"/>
    <n v="0"/>
    <n v="0"/>
    <n v="0"/>
    <n v="0"/>
    <n v="0"/>
    <n v="0"/>
    <n v="0"/>
    <n v="0"/>
    <n v="83206467"/>
    <n v="84874724"/>
    <n v="90583432"/>
    <n v="89402629"/>
    <n v="89402629"/>
    <n v="89402629"/>
    <n v="89402629"/>
    <n v="89402629"/>
    <n v="89402629"/>
    <n v="89402629"/>
    <n v="89402629"/>
    <n v="89402629"/>
    <n v="1063288284"/>
    <n v="4750000"/>
    <n v="4750000"/>
    <n v="4750000"/>
    <n v="4512500"/>
    <n v="4512500"/>
    <n v="4512500"/>
    <n v="4512500"/>
    <n v="4512500"/>
    <n v="4512500"/>
    <n v="4512500"/>
    <n v="4512500"/>
    <n v="4512500"/>
    <n v="54862500"/>
    <n v="82346275"/>
    <n v="83092049"/>
    <n v="84890129"/>
    <n v="84890129"/>
    <n v="84890129"/>
    <n v="84890129"/>
    <n v="84890129"/>
    <n v="84890129"/>
    <n v="84890129"/>
    <n v="84890129"/>
    <n v="84890129"/>
    <n v="84890129"/>
    <n v="1014339614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4611801"/>
    <x v="541"/>
    <s v="BENTO GROUP"/>
    <s v="CAFE &amp; RESTO"/>
    <x v="2"/>
    <x v="6"/>
    <s v="TREG 3"/>
    <x v="1"/>
    <n v="1185272253.720192"/>
    <n v="80732500"/>
    <n v="81115000"/>
    <n v="80350000"/>
    <n v="79585000"/>
    <n v="79967500"/>
    <n v="80350000"/>
    <n v="82262500"/>
    <n v="81497500"/>
    <n v="81497500"/>
    <n v="82262500"/>
    <n v="81115000"/>
    <n v="81497500"/>
    <n v="972232500"/>
    <n v="1010603.8580868621"/>
    <n v="1930862.3367256424"/>
    <n v="2123948.5703982064"/>
    <n v="2067095.4015946181"/>
    <n v="3319278.1929452042"/>
    <n v="2987350.373650684"/>
    <n v="1687299.748080479"/>
    <n v="3712059.4457770539"/>
    <n v="3093382.871480878"/>
    <n v="3712059.4457770539"/>
    <n v="4021397.7329251426"/>
    <n v="4021397.7329251426"/>
    <n v="33686735.710366964"/>
    <n v="81743103.858086869"/>
    <n v="83045862.336725637"/>
    <n v="82473948.570398211"/>
    <n v="81652095.401594624"/>
    <n v="83286778.192945197"/>
    <n v="83337350.373650685"/>
    <n v="83949799.748080477"/>
    <n v="85209559.445777059"/>
    <n v="84590882.871480882"/>
    <n v="85974559.445777059"/>
    <n v="85136397.732925147"/>
    <n v="85518897.732925147"/>
    <n v="1005919235.7103671"/>
    <n v="0"/>
    <n v="0"/>
    <n v="0"/>
    <n v="0"/>
    <n v="0"/>
    <n v="0"/>
    <n v="0"/>
    <n v="0"/>
    <n v="0"/>
    <n v="0"/>
    <n v="0"/>
    <n v="0"/>
    <n v="0"/>
    <n v="86280996"/>
    <n v="86299997"/>
    <n v="86300000"/>
    <n v="83394150"/>
    <n v="83394150"/>
    <n v="83394150"/>
    <n v="83394150"/>
    <n v="83394150"/>
    <n v="83394150"/>
    <n v="83394150"/>
    <n v="83394150"/>
    <n v="83394150"/>
    <n v="1009428343"/>
    <n v="77175001"/>
    <n v="77174997"/>
    <n v="77175000"/>
    <n v="73316250"/>
    <n v="73316250"/>
    <n v="73316250"/>
    <n v="73316250"/>
    <n v="73316250"/>
    <n v="73316250"/>
    <n v="73316250"/>
    <n v="73316250"/>
    <n v="73316250"/>
    <n v="891371248"/>
    <n v="10077900"/>
    <n v="10077900"/>
    <n v="10077900"/>
    <n v="10077900"/>
    <n v="10077900"/>
    <n v="10077900"/>
    <n v="10077900"/>
    <n v="10077900"/>
    <n v="10077900"/>
    <n v="10077900"/>
    <n v="10077900"/>
    <n v="10077900"/>
    <n v="1209348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2916478"/>
    <x v="542"/>
    <s v="MASPION GROUP"/>
    <s v="PRIVATE BANK"/>
    <x v="7"/>
    <x v="3"/>
    <s v="TREG 3"/>
    <x v="1"/>
    <n v="4957584173.769681"/>
    <n v="91510929.320000008"/>
    <n v="91554929.320000008"/>
    <n v="91510929.320000008"/>
    <n v="90436254.5"/>
    <n v="90480254.5"/>
    <n v="92831946.807692304"/>
    <n v="93994621.627692312"/>
    <n v="96214313.935384616"/>
    <n v="97752775.473846152"/>
    <n v="96302313.935384616"/>
    <n v="94631852.39692308"/>
    <n v="96719852.39692308"/>
    <n v="1123940973.5338464"/>
    <n v="3244106.5863591805"/>
    <n v="8259382.4346307423"/>
    <n v="4871063.5818905756"/>
    <n v="6411011.3976456169"/>
    <n v="11933451.12040356"/>
    <n v="7363603.9669538401"/>
    <n v="12096479.82028888"/>
    <n v="12965314.920347329"/>
    <n v="11238832.521360887"/>
    <n v="8335860.7473474266"/>
    <n v="4488449.4351131152"/>
    <n v="1801775.9646290874"/>
    <n v="93009332.496970251"/>
    <n v="94755035.906359196"/>
    <n v="99814311.754630744"/>
    <n v="96381992.901890576"/>
    <n v="96847265.897645622"/>
    <n v="102413705.62040356"/>
    <n v="100195550.77464615"/>
    <n v="106091101.44798119"/>
    <n v="109179628.85573195"/>
    <n v="108991607.99520704"/>
    <n v="104638174.68273205"/>
    <n v="99120301.832036197"/>
    <n v="98521628.361552164"/>
    <n v="1216950306.0308166"/>
    <n v="516607838"/>
    <n v="516607838"/>
    <n v="516607838"/>
    <n v="516607838"/>
    <n v="516607838"/>
    <n v="516607838"/>
    <n v="516607838"/>
    <n v="516607838"/>
    <n v="516607838"/>
    <n v="516607838"/>
    <n v="516607838"/>
    <n v="516607838"/>
    <n v="6199294056"/>
    <n v="88763817"/>
    <n v="91867798"/>
    <n v="87680874"/>
    <n v="85999363"/>
    <n v="85999363"/>
    <n v="85999363"/>
    <n v="85999363"/>
    <n v="85999363"/>
    <n v="85999363"/>
    <n v="85999363"/>
    <n v="85999363"/>
    <n v="85999363"/>
    <n v="1042306756"/>
    <n v="52420000"/>
    <n v="52420000"/>
    <n v="52420000"/>
    <n v="49799000"/>
    <n v="49799000"/>
    <n v="49799000"/>
    <n v="49799000"/>
    <n v="49799000"/>
    <n v="49799000"/>
    <n v="49799000"/>
    <n v="49799000"/>
    <n v="49799000"/>
    <n v="605451000"/>
    <n v="37298970"/>
    <n v="38727987"/>
    <n v="36200363"/>
    <n v="36200363"/>
    <n v="36200363"/>
    <n v="36200363"/>
    <n v="36200363"/>
    <n v="36200363"/>
    <n v="36200363"/>
    <n v="36200363"/>
    <n v="36200363"/>
    <n v="36200363"/>
    <n v="438030587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2908293"/>
    <x v="543"/>
    <s v="CIPUTRA GROUP"/>
    <s v="CONSTRUCTION"/>
    <x v="5"/>
    <x v="3"/>
    <s v="TREG 3"/>
    <x v="1"/>
    <n v="1571731628.3358612"/>
    <n v="77890513.068636358"/>
    <n v="81113189.879090905"/>
    <n v="74667836.25818181"/>
    <n v="68222482.637272716"/>
    <n v="71445159.447727263"/>
    <n v="74667836.25818181"/>
    <n v="90781220.310454533"/>
    <n v="84335866.689545453"/>
    <n v="84335866.689545453"/>
    <n v="90781220.310454533"/>
    <n v="81113189.879090905"/>
    <n v="84335866.689545453"/>
    <n v="963690248.11772704"/>
    <n v="10352780.316976627"/>
    <n v="11009642.552158836"/>
    <n v="14486199.74832551"/>
    <n v="14769454.688327733"/>
    <n v="19318200.677039355"/>
    <n v="18050038.878350187"/>
    <n v="15850471.503969276"/>
    <n v="17930215.616851185"/>
    <n v="15568776.238239678"/>
    <n v="16384817.264378095"/>
    <n v="20131149.287595309"/>
    <n v="23884113.891866971"/>
    <n v="197735860.66407877"/>
    <n v="88243293.38561298"/>
    <n v="92122832.431249738"/>
    <n v="89154036.006507322"/>
    <n v="82991937.325600445"/>
    <n v="90763360.124766618"/>
    <n v="92717875.136531994"/>
    <n v="106631691.81442381"/>
    <n v="102266082.30639663"/>
    <n v="99904642.927785128"/>
    <n v="107166037.57483263"/>
    <n v="101244339.16668621"/>
    <n v="108219980.58141242"/>
    <n v="1161426108.781806"/>
    <n v="0"/>
    <n v="0"/>
    <n v="0"/>
    <n v="0"/>
    <n v="0"/>
    <n v="0"/>
    <n v="0"/>
    <n v="0"/>
    <n v="0"/>
    <n v="0"/>
    <n v="0"/>
    <n v="0"/>
    <n v="0"/>
    <n v="86957695"/>
    <n v="2486863"/>
    <n v="76443371"/>
    <n v="78561356.900000006"/>
    <n v="78561356.900000006"/>
    <n v="78561356.900000006"/>
    <n v="78561356.900000006"/>
    <n v="78561356.900000006"/>
    <n v="78561356.900000006"/>
    <n v="78561356.900000006"/>
    <n v="78561356.900000006"/>
    <n v="78561356.900000006"/>
    <n v="872940141.0999999"/>
    <n v="18277933"/>
    <n v="-65211330"/>
    <n v="10526582"/>
    <n v="10000252.9"/>
    <n v="10000252.9"/>
    <n v="10000252.9"/>
    <n v="10000252.9"/>
    <n v="10000252.9"/>
    <n v="10000252.9"/>
    <n v="10000252.9"/>
    <n v="10000252.9"/>
    <n v="10000252.9"/>
    <n v="53595461.099999994"/>
    <n v="72068384"/>
    <n v="70708835"/>
    <n v="68561104"/>
    <n v="68561104"/>
    <n v="68561104"/>
    <n v="68561104"/>
    <n v="68561104"/>
    <n v="68561104"/>
    <n v="68561104"/>
    <n v="68561104"/>
    <n v="68561104"/>
    <n v="68561104"/>
    <n v="828388259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5588514"/>
    <x v="544"/>
    <s v="NUSANTARA SAKTI"/>
    <s v="MULTIFINANCE"/>
    <x v="3"/>
    <x v="5"/>
    <s v="TREG 3"/>
    <x v="1"/>
    <n v="1239994987.757899"/>
    <n v="97355129.401500002"/>
    <n v="95126260.140499979"/>
    <n v="95515341.36150001"/>
    <n v="94934786.386499986"/>
    <n v="93480332.092499986"/>
    <n v="92408825.306500018"/>
    <n v="94785047.35800001"/>
    <n v="96484977.557500005"/>
    <n v="96048027.898000002"/>
    <n v="96095896.336500004"/>
    <n v="96437109.119000003"/>
    <n v="95611078.238499999"/>
    <n v="1144282811.1965001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97355129.401500002"/>
    <n v="95817119.364818215"/>
    <n v="96199070.591701269"/>
    <n v="95472273.24993141"/>
    <n v="94066563.756221607"/>
    <n v="92980378.846354961"/>
    <n v="95495413.085284933"/>
    <n v="97083246.696421355"/>
    <n v="96763638.311816484"/>
    <n v="96816616.84521696"/>
    <n v="97049069.417776942"/>
    <n v="96234167.691975832"/>
    <n v="1151332687.2590199"/>
    <n v="0"/>
    <n v="0"/>
    <n v="0"/>
    <n v="0"/>
    <n v="0"/>
    <n v="0"/>
    <n v="0"/>
    <n v="0"/>
    <n v="0"/>
    <n v="0"/>
    <n v="0"/>
    <n v="0"/>
    <n v="0"/>
    <n v="89140919"/>
    <n v="89135263"/>
    <n v="88813696"/>
    <n v="88375908"/>
    <n v="88375908"/>
    <n v="88375908"/>
    <n v="88375908"/>
    <n v="88375908"/>
    <n v="88375908"/>
    <n v="88375908"/>
    <n v="88375908"/>
    <n v="88375908"/>
    <n v="1062473050"/>
    <n v="41400000"/>
    <n v="41400000"/>
    <n v="41400000"/>
    <n v="39330000"/>
    <n v="39330000"/>
    <n v="39330000"/>
    <n v="39330000"/>
    <n v="39330000"/>
    <n v="39330000"/>
    <n v="39330000"/>
    <n v="39330000"/>
    <n v="39330000"/>
    <n v="478170000"/>
    <n v="49266635"/>
    <n v="49401646"/>
    <n v="49045908"/>
    <n v="49045908"/>
    <n v="49045908"/>
    <n v="49045908"/>
    <n v="49045908"/>
    <n v="49045908"/>
    <n v="49045908"/>
    <n v="49045908"/>
    <n v="49045908"/>
    <n v="49045908"/>
    <n v="589127361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4620144"/>
    <x v="545"/>
    <s v="BUKAN GROUP CONGLO"/>
    <s v="HEALTHCARE SERVICE"/>
    <x v="3"/>
    <x v="2"/>
    <s v="TREG 3"/>
    <x v="1"/>
    <n v="1247943810.0562766"/>
    <n v="91447800"/>
    <n v="91446315"/>
    <n v="91446600"/>
    <n v="91446315"/>
    <n v="91445460"/>
    <n v="91444605"/>
    <n v="91446030"/>
    <n v="91447170"/>
    <n v="91446885"/>
    <n v="91446885"/>
    <n v="91447170"/>
    <n v="91446600"/>
    <n v="1097357835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91447800"/>
    <n v="92137174.224318236"/>
    <n v="92130329.230201259"/>
    <n v="91983801.863431424"/>
    <n v="92031691.663721621"/>
    <n v="92016158.539854944"/>
    <n v="92156395.727284923"/>
    <n v="92045439.13892135"/>
    <n v="92162495.413816482"/>
    <n v="92167605.508716956"/>
    <n v="92059130.298776954"/>
    <n v="92069689.453475833"/>
    <n v="1104407711.06252"/>
    <n v="6341957.8422292564"/>
    <n v="6599284.5640858142"/>
    <n v="6673822.800991293"/>
    <n v="6470063.7089478681"/>
    <n v="6803111.6047144877"/>
    <n v="6760790.3072402785"/>
    <n v="6981652.3572258167"/>
    <n v="7079803.3169791652"/>
    <n v="6969747.4732349021"/>
    <n v="7088234.6112179263"/>
    <n v="7218907.697550389"/>
    <n v="7038347.8200625228"/>
    <n v="82025724.104479715"/>
    <n v="91448100"/>
    <n v="91448100"/>
    <n v="91448100"/>
    <n v="86879600"/>
    <n v="86879600"/>
    <n v="86879600"/>
    <n v="86879600"/>
    <n v="86879600"/>
    <n v="86879600"/>
    <n v="86879600"/>
    <n v="86879600"/>
    <n v="86879600"/>
    <n v="1056260700"/>
    <n v="91370000"/>
    <n v="91370000"/>
    <n v="91370000"/>
    <n v="86801500"/>
    <n v="86801500"/>
    <n v="86801500"/>
    <n v="86801500"/>
    <n v="86801500"/>
    <n v="86801500"/>
    <n v="86801500"/>
    <n v="86801500"/>
    <n v="86801500"/>
    <n v="1055323500"/>
    <n v="78100"/>
    <n v="78100"/>
    <n v="78100"/>
    <n v="78100"/>
    <n v="78100"/>
    <n v="78100"/>
    <n v="78100"/>
    <n v="78100"/>
    <n v="78100"/>
    <n v="78100"/>
    <n v="78100"/>
    <n v="78100"/>
    <n v="9372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3180927"/>
    <x v="546"/>
    <s v="JAWA POS GROUP"/>
    <s v="MEDIA"/>
    <x v="2"/>
    <x v="3"/>
    <s v="TREG 3"/>
    <x v="1"/>
    <n v="1717637684.8518832"/>
    <n v="92884140.681818187"/>
    <n v="95843095.454545438"/>
    <n v="89925185.909090906"/>
    <n v="84007276.36363636"/>
    <n v="86966231.136363626"/>
    <n v="89925185.909090906"/>
    <n v="104719959.77272727"/>
    <n v="98802050.227272734"/>
    <n v="98802050.227272734"/>
    <n v="104719959.77272727"/>
    <n v="95843095.454545438"/>
    <n v="98802050.227272734"/>
    <n v="1141240281.1363635"/>
    <n v="3533436.4892270397"/>
    <n v="6750992.8659644667"/>
    <n v="6854854.2946716128"/>
    <n v="7268568.9856884088"/>
    <n v="11671644.428941965"/>
    <n v="10504479.986047769"/>
    <n v="5933085.9180454984"/>
    <n v="13052789.019700097"/>
    <n v="10877324.183083413"/>
    <n v="13052789.019700097"/>
    <n v="14140521.438008429"/>
    <n v="14140521.438008429"/>
    <n v="117781008.06708722"/>
    <n v="96417577.171045229"/>
    <n v="102594088.32050991"/>
    <n v="96780040.203762516"/>
    <n v="91275845.349324763"/>
    <n v="98637875.565305591"/>
    <n v="100429665.89513868"/>
    <n v="110653045.69077277"/>
    <n v="111854839.24697283"/>
    <n v="109679374.41035615"/>
    <n v="117772748.79242736"/>
    <n v="109983616.89255387"/>
    <n v="112942571.66528116"/>
    <n v="1259021289.2034507"/>
    <n v="0"/>
    <n v="0"/>
    <n v="0"/>
    <n v="0"/>
    <n v="0"/>
    <n v="0"/>
    <n v="0"/>
    <n v="0"/>
    <n v="0"/>
    <n v="0"/>
    <n v="0"/>
    <n v="0"/>
    <n v="0"/>
    <n v="91796696"/>
    <n v="91628997"/>
    <n v="91353291"/>
    <n v="91082589"/>
    <n v="91082589"/>
    <n v="91082589"/>
    <n v="91082589"/>
    <n v="91082589"/>
    <n v="91082589"/>
    <n v="91082589"/>
    <n v="91082589"/>
    <n v="91082589"/>
    <n v="1094522285"/>
    <n v="36664000"/>
    <n v="36664000"/>
    <n v="36664000"/>
    <n v="34830800"/>
    <n v="34830800"/>
    <n v="34830800"/>
    <n v="34830800"/>
    <n v="34830800"/>
    <n v="34830800"/>
    <n v="34830800"/>
    <n v="34830800"/>
    <n v="34830800"/>
    <n v="423469200"/>
    <n v="56749855"/>
    <n v="57096914"/>
    <n v="56251789"/>
    <n v="56251789"/>
    <n v="56251789"/>
    <n v="56251789"/>
    <n v="56251789"/>
    <n v="56251789"/>
    <n v="56251789"/>
    <n v="56251789"/>
    <n v="56251789"/>
    <n v="56251789"/>
    <n v="676364659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3001070348"/>
    <x v="547"/>
    <s v="BUKAN GROUP CONGLO"/>
    <s v="PROCESS MANUFACTURING"/>
    <x v="4"/>
    <x v="7"/>
    <s v="TREG 3"/>
    <x v="1"/>
    <n v="1196299557.9420202"/>
    <n v="88270774.718917608"/>
    <n v="89812452.41334714"/>
    <n v="96020693.938482746"/>
    <n v="90225937.99905093"/>
    <n v="94799086.460360631"/>
    <n v="93534455.904271692"/>
    <n v="98008847.481548265"/>
    <n v="98985691.538880169"/>
    <n v="97718677.207611889"/>
    <n v="99684623.666020557"/>
    <n v="98957296.060169637"/>
    <n v="93368074.361338675"/>
    <n v="1139386611.75"/>
    <n v="10783448.566125149"/>
    <n v="10971784.990908563"/>
    <n v="11730204.2229314"/>
    <n v="11022297.751904139"/>
    <n v="11580968.629947523"/>
    <n v="11426477.196059465"/>
    <n v="11973083.607886113"/>
    <n v="12092418.095239442"/>
    <n v="11937635.451524334"/>
    <n v="12177801.945876652"/>
    <n v="12088949.210037509"/>
    <n v="11406151.478784593"/>
    <n v="139191221.1472249"/>
    <n v="99054223.285042763"/>
    <n v="100784237.4042557"/>
    <n v="107750898.16141415"/>
    <n v="101248235.75095508"/>
    <n v="106380055.09030816"/>
    <n v="104960933.10033116"/>
    <n v="109981931.08943439"/>
    <n v="111078109.63411961"/>
    <n v="109656312.65913622"/>
    <n v="111862425.61189722"/>
    <n v="111046245.27020715"/>
    <n v="104774225.84012327"/>
    <n v="1278577832.8972247"/>
    <n v="9883164.465660451"/>
    <n v="10284176.641519329"/>
    <n v="10400335.353488667"/>
    <n v="10082801.767152034"/>
    <n v="10601816.117402999"/>
    <n v="10535863.559258789"/>
    <n v="10880050.010593304"/>
    <n v="11033006.258779872"/>
    <n v="10861497.707132163"/>
    <n v="11046145.398095053"/>
    <n v="11249783.396894053"/>
    <n v="10968402.944752034"/>
    <n v="127827043.62072875"/>
    <n v="96545186"/>
    <n v="96671819"/>
    <n v="96867764"/>
    <n v="92350797"/>
    <n v="92350797"/>
    <n v="92350797"/>
    <n v="92350797"/>
    <n v="92350797"/>
    <n v="92350797"/>
    <n v="92350797"/>
    <n v="92350797"/>
    <n v="92350797"/>
    <n v="1121241942"/>
    <n v="95100000"/>
    <n v="95100000"/>
    <n v="95100000"/>
    <n v="90345000"/>
    <n v="90345000"/>
    <n v="90345000"/>
    <n v="90345000"/>
    <n v="90345000"/>
    <n v="90345000"/>
    <n v="90345000"/>
    <n v="90345000"/>
    <n v="90345000"/>
    <n v="1098405000"/>
    <n v="2085069"/>
    <n v="2037670"/>
    <n v="2005797"/>
    <n v="2005797"/>
    <n v="2005797"/>
    <n v="2005797"/>
    <n v="2005797"/>
    <n v="2005797"/>
    <n v="2005797"/>
    <n v="2005797"/>
    <n v="2005797"/>
    <n v="2005797"/>
    <n v="24180709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3223400"/>
    <x v="548"/>
    <s v="MASPION GROUP"/>
    <s v="DISCRETE MANUFACTURING"/>
    <x v="4"/>
    <x v="3"/>
    <s v="TREG 3"/>
    <x v="1"/>
    <n v="1369126283.5604656"/>
    <n v="95272940.872309804"/>
    <n v="96936913.66843918"/>
    <n v="103637630.06782185"/>
    <n v="97383199.405522078"/>
    <n v="102319117.37318523"/>
    <n v="100954168.75254335"/>
    <n v="105783495.84906958"/>
    <n v="106837829.02346399"/>
    <n v="105470307.53232859"/>
    <n v="107592204.63005458"/>
    <n v="106807181.04543452"/>
    <n v="100774588.8298274"/>
    <n v="1229769577.0500002"/>
    <n v="11608128.457137974"/>
    <n v="11810868.183547182"/>
    <n v="12627288.62786971"/>
    <n v="11865243.981304806"/>
    <n v="12466640.026162094"/>
    <n v="12300333.635483548"/>
    <n v="12888742.566547701"/>
    <n v="13017203.332143204"/>
    <n v="12850583.460943129"/>
    <n v="13109117.036769699"/>
    <n v="13013469.158907233"/>
    <n v="12278453.479458937"/>
    <n v="149836071.9462752"/>
    <n v="106881069.32944778"/>
    <n v="108747781.85198636"/>
    <n v="116264918.69569156"/>
    <n v="109248443.38682689"/>
    <n v="114785757.39934732"/>
    <n v="113254502.38802689"/>
    <n v="118672238.41561729"/>
    <n v="119855032.3556072"/>
    <n v="118320890.99327172"/>
    <n v="120701321.66682428"/>
    <n v="119820650.20434175"/>
    <n v="113053042.30928634"/>
    <n v="1379605648.9962752"/>
    <n v="9883164.465660451"/>
    <n v="10284176.641519329"/>
    <n v="10400335.353488667"/>
    <n v="10082801.767152034"/>
    <n v="10601816.117402999"/>
    <n v="10535863.559258789"/>
    <n v="10880050.010593304"/>
    <n v="11033006.258779872"/>
    <n v="10861497.707132163"/>
    <n v="11046145.398095053"/>
    <n v="11249783.396894053"/>
    <n v="10968402.944752034"/>
    <n v="127827043.62072875"/>
    <n v="101962038"/>
    <n v="105409640"/>
    <n v="102530815"/>
    <n v="99700429.650000006"/>
    <n v="99700429.650000006"/>
    <n v="99700429.650000006"/>
    <n v="99700429.650000006"/>
    <n v="99700429.650000006"/>
    <n v="99700429.650000006"/>
    <n v="99700429.650000006"/>
    <n v="99700429.650000006"/>
    <n v="99700429.650000006"/>
    <n v="1207206359.8499999"/>
    <n v="5665000"/>
    <n v="5665000"/>
    <n v="6478807"/>
    <n v="6154866.6499999994"/>
    <n v="6154866.6499999994"/>
    <n v="6154866.6499999994"/>
    <n v="6154866.6499999994"/>
    <n v="6154866.6499999994"/>
    <n v="6154866.6499999994"/>
    <n v="6154866.6499999994"/>
    <n v="6154866.6499999994"/>
    <n v="6154866.6499999994"/>
    <n v="73202606.849999994"/>
    <n v="94406296"/>
    <n v="97359341"/>
    <n v="93545563"/>
    <n v="93545563"/>
    <n v="93545563"/>
    <n v="93545563"/>
    <n v="93545563"/>
    <n v="93545563"/>
    <n v="93545563"/>
    <n v="93545563"/>
    <n v="93545563"/>
    <n v="93545563"/>
    <n v="1127221267"/>
    <m/>
    <n v="0"/>
    <n v="2911000"/>
    <n v="0"/>
    <m/>
    <m/>
    <m/>
    <m/>
    <m/>
    <m/>
    <m/>
    <m/>
    <n v="2911000"/>
    <m/>
    <m/>
    <m/>
    <m/>
    <m/>
    <m/>
    <m/>
    <m/>
    <m/>
    <m/>
    <m/>
    <m/>
    <m/>
    <s v="NON KAWASAN"/>
  </r>
  <r>
    <n v="5586408"/>
    <x v="549"/>
    <s v="NASMOCO GROUP"/>
    <s v="RETAILER"/>
    <x v="2"/>
    <x v="5"/>
    <s v="TREG 3"/>
    <x v="1"/>
    <n v="2629144111.8079085"/>
    <n v="46073885.757575758"/>
    <n v="47878514.393939391"/>
    <n v="44269257.121212125"/>
    <n v="40659999.848484844"/>
    <n v="42464628.484848484"/>
    <n v="44269257.121212125"/>
    <n v="53292400.303030305"/>
    <n v="49683143.030303031"/>
    <n v="49683143.030303031"/>
    <n v="53292400.303030305"/>
    <n v="47878514.393939391"/>
    <n v="49683143.030303031"/>
    <n v="569128286.81818187"/>
    <n v="10521499.177633477"/>
    <n v="14921371.636363639"/>
    <n v="15150931.200000001"/>
    <n v="16065343.461818185"/>
    <n v="25797234.212727275"/>
    <n v="23217510.791454546"/>
    <n v="13113594.058136364"/>
    <n v="28849906.927900001"/>
    <n v="24041589.106583335"/>
    <n v="28849906.927900001"/>
    <n v="31254065.838558331"/>
    <n v="31254065.838558331"/>
    <n v="263037019.17763346"/>
    <n v="56595384.935209237"/>
    <n v="62799886.030303031"/>
    <n v="59420188.321212128"/>
    <n v="56725343.310303032"/>
    <n v="68261862.697575763"/>
    <n v="67486767.912666678"/>
    <n v="66405994.361166671"/>
    <n v="78533049.958203033"/>
    <n v="73724732.136886358"/>
    <n v="82142307.230930299"/>
    <n v="79132580.232497722"/>
    <n v="80937208.868861362"/>
    <n v="832165305.99581516"/>
    <n v="0"/>
    <n v="0"/>
    <n v="0"/>
    <n v="0"/>
    <n v="0"/>
    <n v="0"/>
    <n v="0"/>
    <n v="0"/>
    <n v="0"/>
    <n v="0"/>
    <n v="0"/>
    <n v="0"/>
    <n v="0"/>
    <n v="101588033"/>
    <n v="95288314"/>
    <n v="95758812"/>
    <n v="93297182"/>
    <n v="93297182"/>
    <n v="93297182"/>
    <n v="93297182"/>
    <n v="93297182"/>
    <n v="93297182"/>
    <n v="93297182"/>
    <n v="93297182"/>
    <n v="93297182"/>
    <n v="1132309797"/>
    <n v="70899000"/>
    <n v="65169000"/>
    <n v="65169000"/>
    <n v="61910550"/>
    <n v="61910550"/>
    <n v="61910550"/>
    <n v="61910550"/>
    <n v="61910550"/>
    <n v="61910550"/>
    <n v="61910550"/>
    <n v="61910550"/>
    <n v="61910550"/>
    <n v="758431950"/>
    <n v="31637101"/>
    <n v="31287864"/>
    <n v="31386632"/>
    <n v="31386632"/>
    <n v="31386632"/>
    <n v="31386632"/>
    <n v="31386632"/>
    <n v="31386632"/>
    <n v="31386632"/>
    <n v="31386632"/>
    <n v="31386632"/>
    <n v="31386632"/>
    <n v="376791285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2925964"/>
    <x v="550"/>
    <s v="KAPAL API GROUP"/>
    <s v="PROCESS MANUFACTURING"/>
    <x v="4"/>
    <x v="2"/>
    <s v="TREG 3"/>
    <x v="1"/>
    <n v="1071546010.875846"/>
    <n v="110179439.58535275"/>
    <n v="112103759.21361449"/>
    <n v="119852876.33905151"/>
    <n v="112619871.25924382"/>
    <n v="118328067.84199947"/>
    <n v="116749558.00795662"/>
    <n v="122334486.40628079"/>
    <n v="123553781.59363848"/>
    <n v="121972296.33523582"/>
    <n v="124426187.55497441"/>
    <n v="123518338.40260443"/>
    <n v="116541880.83262788"/>
    <n v="1422180543.3725805"/>
    <n v="24597208.23651588"/>
    <n v="25026806.451828107"/>
    <n v="26756772.117843941"/>
    <n v="25142026.818781272"/>
    <n v="26416363.487486519"/>
    <n v="26063966.205040172"/>
    <n v="27310783.644996304"/>
    <n v="27582987.404046871"/>
    <n v="27229925.867608622"/>
    <n v="27777749.250526723"/>
    <n v="27575074.824769724"/>
    <n v="26017602.93847467"/>
    <n v="317497267.24791884"/>
    <n v="134776647.82186863"/>
    <n v="137130565.66544262"/>
    <n v="146609648.45689547"/>
    <n v="137761898.0780251"/>
    <n v="144744431.32948598"/>
    <n v="142813524.21299678"/>
    <n v="149645270.0512771"/>
    <n v="151136768.99768534"/>
    <n v="149202222.20284444"/>
    <n v="152203936.80550113"/>
    <n v="151093413.22737417"/>
    <n v="142559483.77110255"/>
    <n v="1739677810.6204996"/>
    <n v="9883164.465660451"/>
    <n v="10284176.64151933"/>
    <n v="10400335.353488669"/>
    <n v="10082801.767152034"/>
    <n v="10601816.117402999"/>
    <n v="10535863.559258789"/>
    <n v="10880050.010593306"/>
    <n v="11033006.258779872"/>
    <n v="10861497.707132164"/>
    <n v="11046145.398095053"/>
    <n v="11249783.396894053"/>
    <n v="10968402.944752034"/>
    <n v="127827043.62072876"/>
    <n v="108179719"/>
    <n v="108087152"/>
    <n v="115804888"/>
    <n v="110952868.59999999"/>
    <n v="110952868.59999999"/>
    <n v="110952868.59999999"/>
    <n v="110952868.59999999"/>
    <n v="110952868.59999999"/>
    <n v="110952868.59999999"/>
    <n v="110952868.59999999"/>
    <n v="110952868.59999999"/>
    <n v="110952868.59999999"/>
    <n v="1330647576.3999999"/>
    <n v="93915400"/>
    <n v="93915400"/>
    <n v="102486828"/>
    <n v="97362486.599999994"/>
    <n v="97362486.599999994"/>
    <n v="97362486.599999994"/>
    <n v="97362486.599999994"/>
    <n v="97362486.599999994"/>
    <n v="97362486.599999994"/>
    <n v="97362486.599999994"/>
    <n v="97362486.599999994"/>
    <n v="97362486.599999994"/>
    <n v="1166580007.4000001"/>
    <n v="14266875"/>
    <n v="14060796"/>
    <n v="13590382"/>
    <n v="13590382"/>
    <n v="13590382"/>
    <n v="13590382"/>
    <n v="13590382"/>
    <n v="13590382"/>
    <n v="13590382"/>
    <n v="13590382"/>
    <n v="13590382"/>
    <n v="13590382"/>
    <n v="164231491"/>
    <m/>
    <n v="0"/>
    <n v="6000000"/>
    <n v="0"/>
    <m/>
    <m/>
    <m/>
    <m/>
    <m/>
    <m/>
    <m/>
    <m/>
    <n v="6000000"/>
    <m/>
    <m/>
    <m/>
    <m/>
    <m/>
    <m/>
    <m/>
    <m/>
    <m/>
    <m/>
    <m/>
    <m/>
    <m/>
    <s v="NON KAWASAN"/>
  </r>
  <r>
    <n v="3022170"/>
    <x v="551"/>
    <s v="BUKAN GROUP CONGLO"/>
    <s v="PROCESS MANUFACTURING"/>
    <x v="4"/>
    <x v="3"/>
    <s v="TREG 3"/>
    <x v="1"/>
    <n v="1410912636.2134995"/>
    <n v="106870898.24235699"/>
    <n v="108737433.12356246"/>
    <n v="116253854.61651385"/>
    <n v="109238047.01411848"/>
    <n v="114774834.08109635"/>
    <n v="113243724.78807922"/>
    <n v="118660945.24948639"/>
    <n v="119843626.6316562"/>
    <n v="118309631.26229687"/>
    <n v="120689835.40772946"/>
    <n v="119809247.75228781"/>
    <n v="113042283.88081606"/>
    <n v="1379474362.0500002"/>
    <n v="28081154.328190841"/>
    <n v="28571600.791354451"/>
    <n v="30546598.619674791"/>
    <n v="28703140.959452037"/>
    <n v="30157974.545275819"/>
    <n v="29755663.747316223"/>
    <n v="31179080.283608772"/>
    <n v="31489838.955613878"/>
    <n v="31086769.818794023"/>
    <n v="31712186.850369059"/>
    <n v="31480805.639406644"/>
    <n v="29702733.592354491"/>
    <n v="362467548.13141096"/>
    <n v="134952052.57054782"/>
    <n v="137309033.9149169"/>
    <n v="146800453.23618865"/>
    <n v="137941187.97357053"/>
    <n v="144932808.62637216"/>
    <n v="142999388.53539544"/>
    <n v="149840025.53309515"/>
    <n v="151333465.58727008"/>
    <n v="149396401.0810909"/>
    <n v="152402022.25809851"/>
    <n v="151290053.39169446"/>
    <n v="142745017.47317055"/>
    <n v="1741941910.181411"/>
    <n v="9883164.465660451"/>
    <n v="10284176.641519329"/>
    <n v="10400335.353488667"/>
    <n v="10082801.767152034"/>
    <n v="10601816.117402999"/>
    <n v="10535863.559258789"/>
    <n v="10880050.010593304"/>
    <n v="11033006.258779872"/>
    <n v="10861497.707132163"/>
    <n v="11046145.398095053"/>
    <n v="11249783.396894053"/>
    <n v="10968402.944752034"/>
    <n v="127827043.62072875"/>
    <n v="111704617"/>
    <n v="112235750"/>
    <n v="115467922"/>
    <n v="109472318"/>
    <n v="109472318"/>
    <n v="109472318"/>
    <n v="109472318"/>
    <n v="109472318"/>
    <n v="109472318"/>
    <n v="109472318"/>
    <n v="109472318"/>
    <n v="109472318"/>
    <n v="1324659151"/>
    <n v="82867339"/>
    <n v="81632500"/>
    <n v="82492500"/>
    <n v="78367875"/>
    <n v="78367875"/>
    <n v="78367875"/>
    <n v="78367875"/>
    <n v="78367875"/>
    <n v="78367875"/>
    <n v="78367875"/>
    <n v="78367875"/>
    <n v="78367875"/>
    <n v="952303214"/>
    <n v="28582437"/>
    <n v="29894231"/>
    <n v="31104443"/>
    <n v="31104443"/>
    <n v="31104443"/>
    <n v="31104443"/>
    <n v="31104443"/>
    <n v="31104443"/>
    <n v="31104443"/>
    <n v="31104443"/>
    <n v="31104443"/>
    <n v="31104443"/>
    <n v="369521098"/>
    <m/>
    <n v="0"/>
    <n v="2360000"/>
    <n v="0"/>
    <m/>
    <m/>
    <m/>
    <m/>
    <m/>
    <m/>
    <m/>
    <m/>
    <n v="2360000"/>
    <m/>
    <m/>
    <m/>
    <m/>
    <m/>
    <m/>
    <m/>
    <m/>
    <m/>
    <m/>
    <m/>
    <m/>
    <m/>
    <s v="NON KAWASAN"/>
  </r>
  <r>
    <n v="3001066061"/>
    <x v="552"/>
    <s v="BUKAN GROUP CONGLO"/>
    <s v="PROCESS MANUFACTURING"/>
    <x v="4"/>
    <x v="7"/>
    <s v="TREG 3"/>
    <x v="1"/>
    <n v="1409559291.7044353"/>
    <n v="106139800.01018767"/>
    <n v="107993566.02377459"/>
    <n v="115458568.06993446"/>
    <n v="108490755.24085633"/>
    <n v="113989665.43673888"/>
    <n v="112469030.38241342"/>
    <n v="117849191.92162809"/>
    <n v="119023782.64224322"/>
    <n v="117500281.25507304"/>
    <n v="119864202.5482835"/>
    <n v="118989638.9469927"/>
    <n v="112268967.52187401"/>
    <n v="1370037450"/>
    <n v="12887972.438722933"/>
    <n v="13113065.055146331"/>
    <n v="14019499.216664296"/>
    <n v="13173436.00860549"/>
    <n v="13841138.444833415"/>
    <n v="13656496.08949054"/>
    <n v="14309779.529129781"/>
    <n v="14452403.623320781"/>
    <n v="14267413.224937512"/>
    <n v="14554451.192516897"/>
    <n v="14448257.742102778"/>
    <n v="13632203.556129856"/>
    <n v="166356116.1216006"/>
    <n v="119027772.44891061"/>
    <n v="121106631.07892093"/>
    <n v="129478067.28659876"/>
    <n v="121664191.24946183"/>
    <n v="127830803.88157229"/>
    <n v="126125526.47190395"/>
    <n v="132158971.45075786"/>
    <n v="133476186.26556399"/>
    <n v="131767694.48001055"/>
    <n v="134418653.74080041"/>
    <n v="133437896.68909547"/>
    <n v="125901171.07800387"/>
    <n v="1536393566.1216004"/>
    <n v="48886993.130973719"/>
    <n v="50870596.616958983"/>
    <n v="51445174.746654034"/>
    <n v="49874497.428875014"/>
    <n v="52441797.716526367"/>
    <n v="52115563.920845963"/>
    <n v="53818079.419867389"/>
    <n v="54574676.264978833"/>
    <n v="53726310.600779139"/>
    <n v="54639668.911380693"/>
    <n v="55646962.626170322"/>
    <n v="54255116.49441237"/>
    <n v="632295437.87842286"/>
    <n v="114152600"/>
    <n v="114152600"/>
    <n v="85004181"/>
    <n v="80876771.950000003"/>
    <n v="80876771.950000003"/>
    <n v="80876771.950000003"/>
    <n v="80876771.950000003"/>
    <n v="80876771.950000003"/>
    <n v="80876771.950000003"/>
    <n v="80876771.950000003"/>
    <n v="80876771.950000003"/>
    <n v="80876771.950000003"/>
    <n v="1041200328.5500003"/>
    <n v="114247600"/>
    <n v="114247600"/>
    <n v="83510181"/>
    <n v="79334671.950000003"/>
    <n v="79334671.950000003"/>
    <n v="79334671.950000003"/>
    <n v="79334671.950000003"/>
    <n v="79334671.950000003"/>
    <n v="79334671.950000003"/>
    <n v="79334671.950000003"/>
    <n v="79334671.950000003"/>
    <n v="79334671.950000003"/>
    <n v="1026017428.5500003"/>
    <n v="-46900"/>
    <n v="-46900"/>
    <n v="1542100"/>
    <n v="1542100"/>
    <n v="1542100"/>
    <n v="1542100"/>
    <n v="1542100"/>
    <n v="1542100"/>
    <n v="1542100"/>
    <n v="1542100"/>
    <n v="1542100"/>
    <n v="1542100"/>
    <n v="15327200"/>
    <m/>
    <n v="0"/>
    <n v="7702400"/>
    <n v="0"/>
    <m/>
    <m/>
    <m/>
    <m/>
    <m/>
    <m/>
    <m/>
    <m/>
    <n v="7702400"/>
    <m/>
    <m/>
    <m/>
    <m/>
    <m/>
    <m/>
    <m/>
    <m/>
    <m/>
    <m/>
    <m/>
    <m/>
    <m/>
    <s v="NON KAWASAN"/>
  </r>
  <r>
    <n v="4726762"/>
    <x v="553"/>
    <s v="BUKAN GROUP CONGLO"/>
    <s v="HEALTHCARE SERVICE"/>
    <x v="3"/>
    <x v="6"/>
    <s v="TREG 3"/>
    <x v="1"/>
    <n v="1336223539.1664348"/>
    <n v="122336949.9395"/>
    <n v="121902804.6635"/>
    <n v="121961459.2595"/>
    <n v="121780706.9015"/>
    <n v="121421596.47049999"/>
    <n v="121306681.5635"/>
    <n v="121874674.508"/>
    <n v="122200866.21350001"/>
    <n v="122111687.177"/>
    <n v="122142211.61749999"/>
    <n v="122170341.773"/>
    <n v="122022508.14049999"/>
    <n v="1463232488.2275002"/>
    <n v="0"/>
    <n v="8290310.6918188538"/>
    <n v="8204750.7624151604"/>
    <n v="6449842.3611770747"/>
    <n v="7034779.964659526"/>
    <n v="6858642.4782593232"/>
    <n v="8524388.7274190877"/>
    <n v="7179229.6670561284"/>
    <n v="8587324.9657977819"/>
    <n v="8648646.1046034843"/>
    <n v="7343523.5853233635"/>
    <n v="7477073.4417099226"/>
    <n v="84598512.750239715"/>
    <n v="122336949.9395"/>
    <n v="130193115.35531884"/>
    <n v="130166210.02191515"/>
    <n v="128230549.26267707"/>
    <n v="128456376.43515952"/>
    <n v="128165324.04175933"/>
    <n v="130399063.23541909"/>
    <n v="129380095.88055614"/>
    <n v="130699012.14279778"/>
    <n v="130790857.72210348"/>
    <n v="129513865.35832337"/>
    <n v="129499581.58220991"/>
    <n v="1547831000.9777393"/>
    <n v="0"/>
    <n v="0"/>
    <n v="0"/>
    <n v="0"/>
    <n v="0"/>
    <n v="0"/>
    <n v="0"/>
    <n v="0"/>
    <n v="0"/>
    <n v="0"/>
    <n v="0"/>
    <n v="0"/>
    <n v="0"/>
    <n v="118434306"/>
    <n v="113711210"/>
    <n v="116578220"/>
    <n v="111952888"/>
    <n v="111952888"/>
    <n v="111952888"/>
    <n v="111952888"/>
    <n v="111952888"/>
    <n v="111952888"/>
    <n v="111952888"/>
    <n v="111952888"/>
    <n v="111952888"/>
    <n v="1356299728"/>
    <n v="108660646"/>
    <n v="103927225"/>
    <n v="106880000"/>
    <n v="101536000"/>
    <n v="101536000"/>
    <n v="101536000"/>
    <n v="101536000"/>
    <n v="101536000"/>
    <n v="101536000"/>
    <n v="101536000"/>
    <n v="101536000"/>
    <n v="101536000"/>
    <n v="1233291871"/>
    <n v="10467930"/>
    <n v="10473668"/>
    <n v="10416888"/>
    <n v="10416888"/>
    <n v="10416888"/>
    <n v="10416888"/>
    <n v="10416888"/>
    <n v="10416888"/>
    <n v="10416888"/>
    <n v="10416888"/>
    <n v="10416888"/>
    <n v="10416888"/>
    <n v="125110478"/>
    <m/>
    <n v="468000"/>
    <n v="0"/>
    <n v="0"/>
    <m/>
    <m/>
    <m/>
    <m/>
    <m/>
    <m/>
    <m/>
    <m/>
    <n v="468000"/>
    <m/>
    <m/>
    <m/>
    <m/>
    <m/>
    <m/>
    <m/>
    <m/>
    <m/>
    <m/>
    <m/>
    <m/>
    <m/>
    <s v="NON KAWASAN"/>
  </r>
  <r>
    <n v="4725506"/>
    <x v="554"/>
    <s v="BUKAN GROUP CONGLO"/>
    <s v="PROCESS MANUFACTURING"/>
    <x v="4"/>
    <x v="7"/>
    <s v="TREG 3"/>
    <x v="1"/>
    <n v="1616961598.6523075"/>
    <n v="111212501.28232564"/>
    <n v="113154863.66800359"/>
    <n v="120976637.8710022"/>
    <n v="113675814.87044559"/>
    <n v="119437532.50277846"/>
    <n v="117844222.28443541"/>
    <n v="123481515.94827875"/>
    <n v="124712243.46057932"/>
    <n v="123115929.91977723"/>
    <n v="125592829.25280076"/>
    <n v="124676467.9479868"/>
    <n v="117634597.89158607"/>
    <n v="1435515156.8999999"/>
    <n v="16971658.16277064"/>
    <n v="17268073.674137153"/>
    <n v="18461720.759393092"/>
    <n v="17347573.780918177"/>
    <n v="18226844.554966509"/>
    <n v="17983696.383122765"/>
    <n v="18843979.3542163"/>
    <n v="19031795.349625453"/>
    <n v="18788188.853748534"/>
    <n v="19166177.733586367"/>
    <n v="19026335.803591356"/>
    <n v="17951706.51240683"/>
    <n v="219067750.92248315"/>
    <n v="128184159.44509628"/>
    <n v="130422937.34214073"/>
    <n v="139438358.63039529"/>
    <n v="131023388.65136378"/>
    <n v="137664377.05774498"/>
    <n v="135827918.66755816"/>
    <n v="142325495.30249506"/>
    <n v="143744038.81020477"/>
    <n v="141904118.77352577"/>
    <n v="144759006.98638713"/>
    <n v="143702803.75157815"/>
    <n v="135586304.40399289"/>
    <n v="1654582907.8224831"/>
    <n v="9883164.465660451"/>
    <n v="10284176.641519329"/>
    <n v="10400335.353488667"/>
    <n v="10082801.767152034"/>
    <n v="10601816.117402999"/>
    <n v="10535863.559258789"/>
    <n v="10880050.010593304"/>
    <n v="11033006.258779872"/>
    <n v="10861497.707132163"/>
    <n v="11046145.398095053"/>
    <n v="11249783.396894053"/>
    <n v="10968402.944752034"/>
    <n v="127827043.62072875"/>
    <n v="119725008"/>
    <n v="119350952"/>
    <n v="119043037"/>
    <n v="113318605"/>
    <n v="113318605"/>
    <n v="113318605"/>
    <n v="113318605"/>
    <n v="113318605"/>
    <n v="113318605"/>
    <n v="113318605"/>
    <n v="113318605"/>
    <n v="113318605"/>
    <n v="1377986442"/>
    <n v="114400000"/>
    <n v="114400000"/>
    <n v="114400000"/>
    <n v="108680000"/>
    <n v="108680000"/>
    <n v="108680000"/>
    <n v="108680000"/>
    <n v="108680000"/>
    <n v="108680000"/>
    <n v="108680000"/>
    <n v="108680000"/>
    <n v="108680000"/>
    <n v="1321320000"/>
    <n v="5258853"/>
    <n v="4870627"/>
    <n v="4638605"/>
    <n v="4638605"/>
    <n v="4638605"/>
    <n v="4638605"/>
    <n v="4638605"/>
    <n v="4638605"/>
    <n v="4638605"/>
    <n v="4638605"/>
    <n v="4638605"/>
    <n v="4638605"/>
    <n v="5651553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4638481"/>
    <x v="555"/>
    <s v="BUKAN GROUP CONGLO"/>
    <s v="CAFE &amp; RESTO"/>
    <x v="2"/>
    <x v="1"/>
    <s v="TREG 3"/>
    <x v="1"/>
    <n v="1081035900"/>
    <n v="120375803.18181819"/>
    <n v="120537845.45454545"/>
    <n v="120213760.90909091"/>
    <n v="119889676.36363636"/>
    <n v="120051718.63636364"/>
    <n v="120213760.90909091"/>
    <n v="121023972.27272727"/>
    <n v="120699887.72727273"/>
    <n v="120699887.72727273"/>
    <n v="121023972.27272727"/>
    <n v="120537845.45454545"/>
    <n v="120699887.72727273"/>
    <n v="1445968018.6363635"/>
    <n v="26303.747944083694"/>
    <n v="50256.008636363636"/>
    <n v="55281.609500000006"/>
    <n v="53801.849245707075"/>
    <n v="86393.354077241165"/>
    <n v="77754.018669517056"/>
    <n v="43916.621655930925"/>
    <n v="96616.567643048038"/>
    <n v="80513.806369206693"/>
    <n v="96616.567643048038"/>
    <n v="104667.94827996874"/>
    <n v="104667.94827996874"/>
    <n v="876790.04794408381"/>
    <n v="120402106.92976227"/>
    <n v="120588101.46318182"/>
    <n v="120269042.51859091"/>
    <n v="119943478.21288207"/>
    <n v="120138111.99044088"/>
    <n v="120291514.92776042"/>
    <n v="121067888.89438319"/>
    <n v="120796504.29491578"/>
    <n v="120780401.53364193"/>
    <n v="121120588.84037031"/>
    <n v="120642513.40282542"/>
    <n v="120804555.6755527"/>
    <n v="1446844808.6843076"/>
    <n v="0"/>
    <n v="0"/>
    <n v="0"/>
    <n v="0"/>
    <n v="0"/>
    <n v="0"/>
    <n v="0"/>
    <n v="0"/>
    <n v="0"/>
    <n v="0"/>
    <n v="0"/>
    <n v="0"/>
    <n v="0"/>
    <n v="120800777"/>
    <n v="116532965"/>
    <n v="112424280"/>
    <n v="107188588.5"/>
    <n v="107188588.5"/>
    <n v="107188588.5"/>
    <n v="107188588.5"/>
    <n v="107188588.5"/>
    <n v="107188588.5"/>
    <n v="107188588.5"/>
    <n v="107188588.5"/>
    <n v="107188588.5"/>
    <n v="1314455318.5"/>
    <n v="117297000"/>
    <n v="112976032"/>
    <n v="108893610"/>
    <n v="103448929.5"/>
    <n v="103448929.5"/>
    <n v="103448929.5"/>
    <n v="103448929.5"/>
    <n v="103448929.5"/>
    <n v="103448929.5"/>
    <n v="103448929.5"/>
    <n v="103448929.5"/>
    <n v="103448929.5"/>
    <n v="1270207007.5"/>
    <n v="3860935"/>
    <n v="3809899"/>
    <n v="3739659"/>
    <n v="3739659"/>
    <n v="3739659"/>
    <n v="3739659"/>
    <n v="3739659"/>
    <n v="3739659"/>
    <n v="3739659"/>
    <n v="3739659"/>
    <n v="3739659"/>
    <n v="3739659"/>
    <n v="45067424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4600368"/>
    <x v="556"/>
    <s v="BUKAN GROUP CONGLO"/>
    <s v="INDUSTRIAL PARK"/>
    <x v="4"/>
    <x v="5"/>
    <s v="TREG 3"/>
    <x v="1"/>
    <n v="968754664.98906946"/>
    <n v="336363464.60114586"/>
    <n v="342238161.5464021"/>
    <n v="365895205.85268462"/>
    <n v="343813784.33449751"/>
    <n v="361240164.30544227"/>
    <n v="356421179.57758552"/>
    <n v="373471237.85233623"/>
    <n v="377193587.09584844"/>
    <n v="372365518.78533697"/>
    <n v="379856928.75739616"/>
    <n v="377085383.65446597"/>
    <n v="355787168.23685765"/>
    <n v="4341731784.5999994"/>
    <n v="39615196.105220594"/>
    <n v="40307088.346909292"/>
    <n v="43093295.970779993"/>
    <n v="40492657.269539662"/>
    <n v="42545048.603930488"/>
    <n v="41977492.834315374"/>
    <n v="43985562.893174529"/>
    <n v="44423962.454282366"/>
    <n v="43855336.866015486"/>
    <n v="44737637.431862138"/>
    <n v="44411218.797492199"/>
    <n v="41902822.169278517"/>
    <n v="511347319.74280059"/>
    <n v="375978660.70636648"/>
    <n v="382545249.89331138"/>
    <n v="408988501.82346463"/>
    <n v="384306441.60403717"/>
    <n v="403785212.90937275"/>
    <n v="398398672.41190088"/>
    <n v="417456800.74551076"/>
    <n v="421617549.55013078"/>
    <n v="416220855.65135247"/>
    <n v="424594566.18925828"/>
    <n v="421496602.45195818"/>
    <n v="397689990.40613616"/>
    <n v="4853079104.3428001"/>
    <n v="9883164.465660451"/>
    <n v="10284176.641519329"/>
    <n v="10400335.353488667"/>
    <n v="10082801.767152034"/>
    <n v="10601816.117402999"/>
    <n v="10535863.559258789"/>
    <n v="10880050.010593304"/>
    <n v="11033006.258779872"/>
    <n v="10861497.707132163"/>
    <n v="11046145.398095053"/>
    <n v="11249783.396894053"/>
    <n v="10968402.944752034"/>
    <n v="127827043.62072875"/>
    <n v="125639355"/>
    <n v="534146868"/>
    <n v="183645309"/>
    <n v="174823648"/>
    <n v="174823648"/>
    <n v="174823648"/>
    <n v="174823648"/>
    <n v="174823648"/>
    <n v="174823648"/>
    <n v="174823648"/>
    <n v="174823648"/>
    <n v="174823648"/>
    <n v="2416844364"/>
    <n v="123467000"/>
    <n v="529467000"/>
    <n v="181467000"/>
    <n v="172393650"/>
    <n v="172393650"/>
    <n v="172393650"/>
    <n v="172393650"/>
    <n v="172393650"/>
    <n v="172393650"/>
    <n v="172393650"/>
    <n v="172393650"/>
    <n v="172393650"/>
    <n v="2385943850"/>
    <n v="2426415"/>
    <n v="2404974"/>
    <n v="2429998"/>
    <n v="2429998"/>
    <n v="2429998"/>
    <n v="2429998"/>
    <n v="2429998"/>
    <n v="2429998"/>
    <n v="2429998"/>
    <n v="2429998"/>
    <n v="2429998"/>
    <n v="2429998"/>
    <n v="29131369"/>
    <m/>
    <n v="466500000"/>
    <n v="0"/>
    <n v="0"/>
    <m/>
    <m/>
    <m/>
    <m/>
    <m/>
    <m/>
    <m/>
    <m/>
    <n v="466500000"/>
    <m/>
    <m/>
    <m/>
    <m/>
    <m/>
    <m/>
    <m/>
    <m/>
    <m/>
    <m/>
    <m/>
    <m/>
    <m/>
    <s v="KAWASAN"/>
  </r>
  <r>
    <n v="5586912"/>
    <x v="557"/>
    <s v="ARMADA GROUP"/>
    <s v="MULTIFINANCE"/>
    <x v="3"/>
    <x v="6"/>
    <s v="TREG 3"/>
    <x v="1"/>
    <n v="1941577653.1445239"/>
    <n v="131349753.9655"/>
    <n v="130689065.02949999"/>
    <n v="130792400.40549996"/>
    <n v="130572920.65149999"/>
    <n v="130088697.95649999"/>
    <n v="129836764.01750001"/>
    <n v="130614765.748"/>
    <n v="131115215.53549999"/>
    <n v="130982844.065"/>
    <n v="131011880.1595"/>
    <n v="131086179.441"/>
    <n v="130850472.59449996"/>
    <n v="1568990959.5695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131349753.9655"/>
    <n v="131379924.25381823"/>
    <n v="131476129.63570122"/>
    <n v="131110407.51493141"/>
    <n v="130674929.62022161"/>
    <n v="130408317.55735496"/>
    <n v="131325131.47528492"/>
    <n v="131713484.67442134"/>
    <n v="131698454.47881648"/>
    <n v="131732600.66821696"/>
    <n v="131698139.73977694"/>
    <n v="131473562.04797579"/>
    <n v="1576040835.6320198"/>
    <n v="0"/>
    <n v="0"/>
    <n v="0"/>
    <n v="0"/>
    <n v="0"/>
    <n v="0"/>
    <n v="0"/>
    <n v="0"/>
    <n v="0"/>
    <n v="0"/>
    <n v="0"/>
    <n v="0"/>
    <n v="0"/>
    <n v="126732481"/>
    <n v="125419481"/>
    <n v="115001580"/>
    <n v="110375152.84999999"/>
    <n v="110375152.84999999"/>
    <n v="110375152.84999999"/>
    <n v="110375152.84999999"/>
    <n v="110375152.84999999"/>
    <n v="110375152.84999999"/>
    <n v="110375152.84999999"/>
    <n v="110375152.84999999"/>
    <n v="110375152.84999999"/>
    <n v="1360529917.6499999"/>
    <n v="109241800"/>
    <n v="109033515"/>
    <n v="99138023"/>
    <n v="94181121.849999994"/>
    <n v="94181121.849999994"/>
    <n v="94181121.849999994"/>
    <n v="94181121.849999994"/>
    <n v="94181121.849999994"/>
    <n v="94181121.849999994"/>
    <n v="94181121.849999994"/>
    <n v="94181121.849999994"/>
    <n v="94181121.849999994"/>
    <n v="1165043434.6500001"/>
    <n v="17873035"/>
    <n v="16672163"/>
    <n v="16194031"/>
    <n v="16194031"/>
    <n v="16194031"/>
    <n v="16194031"/>
    <n v="16194031"/>
    <n v="16194031"/>
    <n v="16194031"/>
    <n v="16194031"/>
    <n v="16194031"/>
    <n v="16194031"/>
    <n v="196485508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3001000319"/>
    <x v="558"/>
    <s v="BUKAN GROUP CONGLO"/>
    <s v="PROFESSIONAL SERVICE (DIGITAL)"/>
    <x v="2"/>
    <x v="4"/>
    <s v="TREG 3"/>
    <x v="1"/>
    <n v="3217604680.0232639"/>
    <n v="126856618.18181819"/>
    <n v="127029345.45454545"/>
    <n v="126683890.90909091"/>
    <n v="126338436.36363636"/>
    <n v="126511163.63636364"/>
    <n v="126683890.90909091"/>
    <n v="127547527.27272727"/>
    <n v="127202072.72727273"/>
    <n v="127202072.72727273"/>
    <n v="127547527.27272727"/>
    <n v="249439345.45454544"/>
    <n v="249612072.72727275"/>
    <n v="1768653963.6363635"/>
    <n v="28984916.994283624"/>
    <n v="41105807.358731911"/>
    <n v="69563673.991700158"/>
    <n v="64996362.062952176"/>
    <n v="64996362.062952176"/>
    <n v="58496725.856656961"/>
    <n v="33039817.382000688"/>
    <n v="72687598.240401521"/>
    <n v="60572998.533667929"/>
    <n v="72687598.240401521"/>
    <n v="78744898.093768284"/>
    <n v="78744898.093768284"/>
    <n v="724621656.91128516"/>
    <n v="155841535.1761018"/>
    <n v="168135152.81327736"/>
    <n v="196247564.90079105"/>
    <n v="191334798.42658854"/>
    <n v="191507525.69931582"/>
    <n v="185180616.76574787"/>
    <n v="160587344.65472797"/>
    <n v="199889670.96767426"/>
    <n v="187775071.26094067"/>
    <n v="200235125.51312879"/>
    <n v="328184243.54831374"/>
    <n v="328356970.82104105"/>
    <n v="2493275620.5476489"/>
    <n v="0"/>
    <n v="0"/>
    <n v="0"/>
    <n v="0"/>
    <n v="0"/>
    <n v="0"/>
    <n v="0"/>
    <n v="0"/>
    <n v="0"/>
    <n v="0"/>
    <n v="0"/>
    <n v="0"/>
    <n v="0"/>
    <n v="127374800"/>
    <n v="355930020"/>
    <n v="209086640"/>
    <n v="199303308"/>
    <n v="199303308"/>
    <n v="199303308"/>
    <n v="199303308"/>
    <n v="199303308"/>
    <n v="199303308"/>
    <n v="199303308"/>
    <n v="199303308"/>
    <n v="199303308"/>
    <n v="2486121232"/>
    <n v="123574800"/>
    <n v="349630020"/>
    <n v="205286640"/>
    <n v="195022308"/>
    <n v="195022308"/>
    <n v="195022308"/>
    <n v="195022308"/>
    <n v="195022308"/>
    <n v="195022308"/>
    <n v="195022308"/>
    <n v="195022308"/>
    <n v="195022308"/>
    <n v="2433692232"/>
    <n v="4281000"/>
    <n v="4281000"/>
    <n v="4281000"/>
    <n v="4281000"/>
    <n v="4281000"/>
    <n v="4281000"/>
    <n v="4281000"/>
    <n v="4281000"/>
    <n v="4281000"/>
    <n v="4281000"/>
    <n v="4281000"/>
    <n v="4281000"/>
    <n v="51372000"/>
    <m/>
    <n v="247320000"/>
    <n v="0"/>
    <n v="0"/>
    <m/>
    <m/>
    <m/>
    <m/>
    <m/>
    <m/>
    <m/>
    <m/>
    <n v="247320000"/>
    <m/>
    <m/>
    <m/>
    <m/>
    <m/>
    <m/>
    <m/>
    <m/>
    <m/>
    <m/>
    <m/>
    <m/>
    <m/>
    <s v="NON KAWASAN"/>
  </r>
  <r>
    <n v="5587665"/>
    <x v="559"/>
    <s v="PTS"/>
    <s v="EDUCATIONAL INSTITUTION"/>
    <x v="3"/>
    <x v="5"/>
    <s v="TREG 3"/>
    <x v="1"/>
    <n v="2289412863.5816836"/>
    <n v="128730842.49599999"/>
    <n v="128705423.36800002"/>
    <n v="128708656.256"/>
    <n v="128697277.99200001"/>
    <n v="128675361.264"/>
    <n v="128669735.288"/>
    <n v="128704226.82399999"/>
    <n v="128723267.40799999"/>
    <n v="128717998.17600001"/>
    <n v="128720034.52000001"/>
    <n v="128721231.064"/>
    <n v="128712728.94400001"/>
    <n v="1544486783.5999999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128730842.49599999"/>
    <n v="129396282.59231825"/>
    <n v="129392385.48620126"/>
    <n v="129234764.85543144"/>
    <n v="129261592.92772162"/>
    <n v="129241288.82785495"/>
    <n v="129414592.55128491"/>
    <n v="129321536.54692134"/>
    <n v="129433608.5898165"/>
    <n v="129440755.02871697"/>
    <n v="129333191.36277694"/>
    <n v="129335818.39747584"/>
    <n v="1551536659.6625204"/>
    <n v="0"/>
    <n v="0"/>
    <n v="0"/>
    <n v="0"/>
    <n v="0"/>
    <n v="0"/>
    <n v="0"/>
    <n v="0"/>
    <n v="0"/>
    <n v="0"/>
    <n v="0"/>
    <n v="0"/>
    <n v="0"/>
    <n v="128453825"/>
    <n v="128459664"/>
    <n v="128501859"/>
    <n v="122102852.25"/>
    <n v="122102852.25"/>
    <n v="122102852.25"/>
    <n v="122102852.25"/>
    <n v="122102852.25"/>
    <n v="122102852.25"/>
    <n v="122102852.25"/>
    <n v="122102852.25"/>
    <n v="122102852.25"/>
    <n v="1484341018.25"/>
    <n v="127980135"/>
    <n v="127980135"/>
    <n v="127980135"/>
    <n v="121581128.25"/>
    <n v="121581128.25"/>
    <n v="121581128.25"/>
    <n v="121581128.25"/>
    <n v="121581128.25"/>
    <n v="121581128.25"/>
    <n v="121581128.25"/>
    <n v="121581128.25"/>
    <n v="121581128.25"/>
    <n v="1478170559.25"/>
    <n v="473690"/>
    <n v="479529"/>
    <n v="521724"/>
    <n v="521724"/>
    <n v="521724"/>
    <n v="521724"/>
    <n v="521724"/>
    <n v="521724"/>
    <n v="521724"/>
    <n v="521724"/>
    <n v="521724"/>
    <n v="521724"/>
    <n v="6170459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3853756"/>
    <x v="560"/>
    <s v="BUKAN GROUP CONGLO"/>
    <s v="MULTIFINANCE"/>
    <x v="3"/>
    <x v="3"/>
    <s v="TREG 3"/>
    <x v="1"/>
    <n v="2884167131.9655848"/>
    <n v="141904435.92499995"/>
    <n v="136814834.02749997"/>
    <n v="137736929.72499999"/>
    <n v="136544085.92750001"/>
    <n v="133371676.68499999"/>
    <n v="130740763.6425"/>
    <n v="135960425.35499996"/>
    <n v="139851869.21999997"/>
    <n v="138862086.49749997"/>
    <n v="138929773.52249998"/>
    <n v="139784182.19499999"/>
    <n v="137872303.77500001"/>
    <n v="1648373366.4974999"/>
    <n v="0"/>
    <n v="55268737.945459023"/>
    <n v="54698338.416101068"/>
    <n v="42998949.074513838"/>
    <n v="46898533.097730175"/>
    <n v="45724283.188395485"/>
    <n v="56829258.18279393"/>
    <n v="47861531.113707528"/>
    <n v="57248833.105318546"/>
    <n v="57657640.697356567"/>
    <n v="48956823.902155757"/>
    <n v="49847156.278066158"/>
    <n v="563990085.00159812"/>
    <n v="141904435.92499995"/>
    <n v="192083571.97295898"/>
    <n v="192435268.14110106"/>
    <n v="179543035.00201386"/>
    <n v="180270209.78273016"/>
    <n v="176465046.83089548"/>
    <n v="192789683.53779387"/>
    <n v="187713400.33370751"/>
    <n v="196110919.60281852"/>
    <n v="196587414.21985656"/>
    <n v="188741006.09715575"/>
    <n v="187719460.05306616"/>
    <n v="2212363451.4990978"/>
    <n v="0"/>
    <n v="0"/>
    <n v="0"/>
    <n v="0"/>
    <n v="0"/>
    <n v="0"/>
    <n v="0"/>
    <n v="0"/>
    <n v="0"/>
    <n v="0"/>
    <n v="0"/>
    <n v="0"/>
    <n v="0"/>
    <n v="126518636"/>
    <n v="125230533"/>
    <n v="124302570"/>
    <n v="126798917.84999999"/>
    <n v="126798917.84999999"/>
    <n v="126798917.84999999"/>
    <n v="126798917.84999999"/>
    <n v="126798917.84999999"/>
    <n v="126798917.84999999"/>
    <n v="126798917.84999999"/>
    <n v="126798917.84999999"/>
    <n v="126798917.84999999"/>
    <n v="1517241999.6499999"/>
    <n v="1615800"/>
    <n v="1615800"/>
    <n v="1252723"/>
    <n v="1190086.8499999999"/>
    <n v="1190086.8499999999"/>
    <n v="1190086.8499999999"/>
    <n v="1190086.8499999999"/>
    <n v="1190086.8499999999"/>
    <n v="1190086.8499999999"/>
    <n v="1190086.8499999999"/>
    <n v="1190086.8499999999"/>
    <n v="1190086.8499999999"/>
    <n v="15195104.649999997"/>
    <n v="127220003"/>
    <n v="126168126"/>
    <n v="125608831"/>
    <n v="125608831"/>
    <n v="125608831"/>
    <n v="125608831"/>
    <n v="125608831"/>
    <n v="125608831"/>
    <n v="125608831"/>
    <n v="125608831"/>
    <n v="125608831"/>
    <n v="125608831"/>
    <n v="1509476439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2999714"/>
    <x v="561"/>
    <s v="WINGS GROUP"/>
    <s v="PROCESS MANUFACTURING"/>
    <x v="4"/>
    <x v="3"/>
    <s v="TREG 3"/>
    <x v="1"/>
    <n v="1971163395.8844421"/>
    <n v="125605204.00742669"/>
    <n v="127798939.61175486"/>
    <n v="136632978.34966251"/>
    <n v="128387310.35520689"/>
    <n v="134894687.76599956"/>
    <n v="133095177.34482802"/>
    <n v="139462028.30611783"/>
    <n v="140852031.93410593"/>
    <n v="139049129.51180309"/>
    <n v="141846579.82038385"/>
    <n v="140811626.48952156"/>
    <n v="132858424.15318879"/>
    <n v="1621294117.6499996"/>
    <n v="22540367.69894024"/>
    <n v="22934042.527515732"/>
    <n v="24519346.918306313"/>
    <n v="23039628.064400997"/>
    <n v="24207403.561874583"/>
    <n v="23884474.055156995"/>
    <n v="25027031.506385997"/>
    <n v="25276473.343810655"/>
    <n v="24952935.128613673"/>
    <n v="25454949.030610885"/>
    <n v="25269222.42148488"/>
    <n v="23841987.726380914"/>
    <n v="290947861.98348182"/>
    <n v="148145571.70636693"/>
    <n v="150732982.1392706"/>
    <n v="161152325.2679688"/>
    <n v="151426938.41960788"/>
    <n v="159102091.32787415"/>
    <n v="156979651.39998502"/>
    <n v="164489059.81250384"/>
    <n v="166128505.27791661"/>
    <n v="164002064.64041674"/>
    <n v="167301528.85099474"/>
    <n v="166080848.91100645"/>
    <n v="156700411.87956971"/>
    <n v="1912241979.6334815"/>
    <n v="9883164.465660451"/>
    <n v="10284176.641519329"/>
    <n v="10400335.353488667"/>
    <n v="10082801.767152032"/>
    <n v="10601816.117402997"/>
    <n v="10535863.559258789"/>
    <n v="10880050.010593304"/>
    <n v="11033006.258779872"/>
    <n v="10861497.707132163"/>
    <n v="11046145.398095053"/>
    <n v="11249783.396894051"/>
    <n v="10968402.944752036"/>
    <n v="127827043.62072875"/>
    <n v="135118359"/>
    <n v="135203080"/>
    <n v="250909990"/>
    <n v="201618435.94999999"/>
    <n v="201618435.94999999"/>
    <n v="201618435.94999999"/>
    <n v="201618435.94999999"/>
    <n v="201618435.94999999"/>
    <n v="201618435.94999999"/>
    <n v="201618435.94999999"/>
    <n v="201618435.94999999"/>
    <n v="201618435.94999999"/>
    <n v="2335797352.5500002"/>
    <n v="117458000"/>
    <n v="117458000"/>
    <n v="193473561"/>
    <n v="183799882.94999999"/>
    <n v="183799882.94999999"/>
    <n v="183799882.94999999"/>
    <n v="183799882.94999999"/>
    <n v="183799882.94999999"/>
    <n v="183799882.94999999"/>
    <n v="183799882.94999999"/>
    <n v="183799882.94999999"/>
    <n v="183799882.94999999"/>
    <n v="2082588507.5500004"/>
    <n v="17888959"/>
    <n v="17855114"/>
    <n v="17818553"/>
    <n v="17818553"/>
    <n v="17818553"/>
    <n v="17818553"/>
    <n v="17818553"/>
    <n v="17818553"/>
    <n v="17818553"/>
    <n v="17818553"/>
    <n v="17818553"/>
    <n v="17818553"/>
    <n v="213929603"/>
    <m/>
    <n v="0"/>
    <n v="153932000"/>
    <n v="0"/>
    <m/>
    <m/>
    <m/>
    <m/>
    <m/>
    <m/>
    <m/>
    <m/>
    <n v="153932000"/>
    <m/>
    <m/>
    <m/>
    <m/>
    <m/>
    <m/>
    <m/>
    <m/>
    <m/>
    <m/>
    <m/>
    <m/>
    <m/>
    <s v="NON KAWASAN"/>
  </r>
  <r>
    <n v="10000417"/>
    <x v="562"/>
    <s v="BUKAN GROUP CONGLO"/>
    <s v="HEALTHCARE SERVICE"/>
    <x v="3"/>
    <x v="3"/>
    <s v="TREG 3"/>
    <x v="1"/>
    <n v="1617490188.2684004"/>
    <n v="111428615.63600001"/>
    <n v="110654785.01350003"/>
    <n v="110779124.95600002"/>
    <n v="110535128.63750003"/>
    <n v="109982624.24599999"/>
    <n v="109669432.60649998"/>
    <n v="110560359.16499996"/>
    <n v="111147461.21700001"/>
    <n v="110993207.18050002"/>
    <n v="111023121.27450001"/>
    <n v="111117547.12300001"/>
    <n v="110838953.14400002"/>
    <n v="1328730360.1995001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111428615.63600001"/>
    <n v="111345644.23781827"/>
    <n v="111462854.18620127"/>
    <n v="111072615.50093146"/>
    <n v="110568855.90972161"/>
    <n v="110240986.14635493"/>
    <n v="111270724.89228489"/>
    <n v="111745730.35592136"/>
    <n v="111708817.5943165"/>
    <n v="111743841.78321697"/>
    <n v="111729507.42177695"/>
    <n v="111462042.59747586"/>
    <n v="1335780236.2620201"/>
    <n v="0"/>
    <n v="0"/>
    <n v="0"/>
    <n v="0"/>
    <n v="0"/>
    <n v="0"/>
    <n v="0"/>
    <n v="0"/>
    <n v="0"/>
    <n v="0"/>
    <n v="0"/>
    <n v="0"/>
    <n v="0"/>
    <n v="172574047"/>
    <n v="175353448"/>
    <n v="171470148"/>
    <n v="164318019.69999999"/>
    <n v="164318019.69999999"/>
    <n v="164318019.69999999"/>
    <n v="164318019.69999999"/>
    <n v="164318019.69999999"/>
    <n v="164318019.69999999"/>
    <n v="164318019.69999999"/>
    <n v="164318019.69999999"/>
    <n v="164318019.69999999"/>
    <n v="1998259820.3000004"/>
    <n v="152771950"/>
    <n v="152721626"/>
    <n v="152721626"/>
    <n v="145085544.69999999"/>
    <n v="145085544.69999999"/>
    <n v="145085544.69999999"/>
    <n v="145085544.69999999"/>
    <n v="145085544.69999999"/>
    <n v="145085544.69999999"/>
    <n v="145085544.69999999"/>
    <n v="145085544.69999999"/>
    <n v="145085544.69999999"/>
    <n v="1763985104.3000004"/>
    <n v="19461741"/>
    <n v="19208707"/>
    <n v="19232475"/>
    <n v="19232475"/>
    <n v="19232475"/>
    <n v="19232475"/>
    <n v="19232475"/>
    <n v="19232475"/>
    <n v="19232475"/>
    <n v="19232475"/>
    <n v="19232475"/>
    <n v="19232475"/>
    <n v="230995198"/>
    <m/>
    <n v="3700000"/>
    <n v="0"/>
    <n v="0"/>
    <m/>
    <m/>
    <m/>
    <m/>
    <m/>
    <m/>
    <m/>
    <m/>
    <n v="3700000"/>
    <m/>
    <m/>
    <m/>
    <m/>
    <m/>
    <m/>
    <m/>
    <m/>
    <m/>
    <m/>
    <m/>
    <m/>
    <m/>
    <s v="NON KAWASAN"/>
  </r>
  <r>
    <n v="2908292"/>
    <x v="563"/>
    <s v="BUKAN GROUP CONGLO"/>
    <s v="DEVELOPER"/>
    <x v="5"/>
    <x v="3"/>
    <s v="TREG 3"/>
    <x v="1"/>
    <n v="2759715981.5260487"/>
    <n v="143491657.10772726"/>
    <n v="150783427.48181817"/>
    <n v="136199886.73363638"/>
    <n v="121616345.98545454"/>
    <n v="128908116.35954545"/>
    <n v="136199886.73363638"/>
    <n v="172658738.6040909"/>
    <n v="158075197.85590908"/>
    <n v="158075197.85590908"/>
    <n v="172658738.6040909"/>
    <n v="150783427.48181817"/>
    <n v="158075197.85590908"/>
    <n v="1787525818.6595454"/>
    <n v="19203122.733317673"/>
    <n v="20421520.66458654"/>
    <n v="26870102.831244919"/>
    <n v="27395505.593704939"/>
    <n v="35832864.91453182"/>
    <n v="33480582.153735746"/>
    <n v="29400657.635181572"/>
    <n v="33258324.873428289"/>
    <n v="28878147.874945514"/>
    <n v="30391802.709740162"/>
    <n v="37340783.702182189"/>
    <n v="44302067.309393145"/>
    <n v="366775482.99599254"/>
    <n v="162694779.84104493"/>
    <n v="171204948.14640471"/>
    <n v="163069989.56488129"/>
    <n v="149011851.5791595"/>
    <n v="164740981.27407727"/>
    <n v="169680468.88737214"/>
    <n v="202059396.23927248"/>
    <n v="191333522.72933736"/>
    <n v="186953345.7308546"/>
    <n v="203050541.31383106"/>
    <n v="188124211.18400037"/>
    <n v="202377265.16530222"/>
    <n v="2154301301.6555381"/>
    <n v="0"/>
    <n v="0"/>
    <n v="0"/>
    <n v="0"/>
    <n v="0"/>
    <n v="0"/>
    <n v="0"/>
    <n v="0"/>
    <n v="0"/>
    <n v="0"/>
    <n v="0"/>
    <n v="0"/>
    <n v="0"/>
    <n v="170109612"/>
    <n v="165705638"/>
    <n v="162426509"/>
    <n v="166501075"/>
    <n v="166501075"/>
    <n v="166501075"/>
    <n v="166501075"/>
    <n v="166501075"/>
    <n v="166501075"/>
    <n v="166501075"/>
    <n v="166501075"/>
    <n v="166501075"/>
    <n v="1996751434"/>
    <n v="4998000"/>
    <n v="4998000"/>
    <n v="4998000"/>
    <n v="4748100"/>
    <n v="4748100"/>
    <n v="4748100"/>
    <n v="4748100"/>
    <n v="4748100"/>
    <n v="4748100"/>
    <n v="4748100"/>
    <n v="4748100"/>
    <n v="4748100"/>
    <n v="57726900"/>
    <n v="168586995"/>
    <n v="165740485"/>
    <n v="161752975"/>
    <n v="161752975"/>
    <n v="161752975"/>
    <n v="161752975"/>
    <n v="161752975"/>
    <n v="161752975"/>
    <n v="161752975"/>
    <n v="161752975"/>
    <n v="161752975"/>
    <n v="161752975"/>
    <n v="195185723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2000262"/>
    <x v="564"/>
    <s v="PTS"/>
    <s v="EDUCATIONAL INSTITUTION"/>
    <x v="3"/>
    <x v="6"/>
    <s v="TREG 3"/>
    <x v="1"/>
    <n v="2196730409.201725"/>
    <n v="212318130.22450003"/>
    <n v="211444058.39850003"/>
    <n v="211578204.74450001"/>
    <n v="211277714.5765"/>
    <n v="210625759.80549997"/>
    <n v="210306492.6785"/>
    <n v="211351498.00799999"/>
    <n v="212012841.25849998"/>
    <n v="211837108.95699996"/>
    <n v="211878694.91249996"/>
    <n v="211971255.303"/>
    <n v="211661376.65549999"/>
    <n v="2538263135.5225"/>
    <n v="0"/>
    <n v="41451553.459094271"/>
    <n v="41023753.812075794"/>
    <n v="32249211.805885371"/>
    <n v="35173899.823297627"/>
    <n v="34293212.39129661"/>
    <n v="42621943.637095436"/>
    <n v="35896148.335280642"/>
    <n v="42936624.82898891"/>
    <n v="43243230.523017421"/>
    <n v="36717617.92661681"/>
    <n v="37385367.208549611"/>
    <n v="422992563.75119853"/>
    <n v="212318130.22450003"/>
    <n v="252895611.85759431"/>
    <n v="252601958.5565758"/>
    <n v="243526926.38238537"/>
    <n v="245799659.62879759"/>
    <n v="244599705.06979662"/>
    <n v="253973441.64509541"/>
    <n v="247908989.59378064"/>
    <n v="254773733.78598887"/>
    <n v="255121925.43551737"/>
    <n v="248688873.22961682"/>
    <n v="249046743.86404961"/>
    <n v="2961255699.2736979"/>
    <n v="0"/>
    <n v="0"/>
    <n v="0"/>
    <n v="0"/>
    <n v="0"/>
    <n v="0"/>
    <n v="0"/>
    <n v="0"/>
    <n v="0"/>
    <n v="0"/>
    <n v="0"/>
    <n v="0"/>
    <n v="0"/>
    <n v="206034902"/>
    <n v="-93240977"/>
    <n v="170460215"/>
    <n v="164081245"/>
    <n v="164081245"/>
    <n v="164081245"/>
    <n v="164081245"/>
    <n v="164081245"/>
    <n v="164081245"/>
    <n v="164081245"/>
    <n v="164081245"/>
    <n v="164081245"/>
    <n v="1759985345"/>
    <n v="185731979"/>
    <n v="-113225581"/>
    <n v="150000000"/>
    <n v="142500000"/>
    <n v="142500000"/>
    <n v="142500000"/>
    <n v="142500000"/>
    <n v="142500000"/>
    <n v="142500000"/>
    <n v="142500000"/>
    <n v="142500000"/>
    <n v="142500000"/>
    <n v="1505006398"/>
    <n v="21429458"/>
    <n v="21143607"/>
    <n v="21581245"/>
    <n v="21581245"/>
    <n v="21581245"/>
    <n v="21581245"/>
    <n v="21581245"/>
    <n v="21581245"/>
    <n v="21581245"/>
    <n v="21581245"/>
    <n v="21581245"/>
    <n v="21581245"/>
    <n v="258385515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5590410"/>
    <x v="565"/>
    <s v="GUDANG GARAM"/>
    <s v="DISCRETE MANUFACTURING"/>
    <x v="4"/>
    <x v="1"/>
    <s v="TREG 3"/>
    <x v="1"/>
    <n v="6596886793.3388519"/>
    <n v="210772157.11723101"/>
    <n v="214453361.16544688"/>
    <n v="229277344.10118482"/>
    <n v="215440678.30538577"/>
    <n v="226360400.81917283"/>
    <n v="223340727.42090476"/>
    <n v="234024639.14064226"/>
    <n v="236357138.54133993"/>
    <n v="233331773.18626925"/>
    <n v="238026042.34993356"/>
    <n v="236289336.07422379"/>
    <n v="222943443.07826525"/>
    <n v="2720617041.3000002"/>
    <n v="48065340.594933711"/>
    <n v="48904817.349344544"/>
    <n v="52285338.754661985"/>
    <n v="49129969.168519519"/>
    <n v="51620147.136074379"/>
    <n v="50931528.523643099"/>
    <n v="53367931.237924613"/>
    <n v="53899843.895010777"/>
    <n v="53209927.265582807"/>
    <n v="54280427.51230336"/>
    <n v="53884381.944439657"/>
    <n v="50840930.185118809"/>
    <n v="620420583.56755722"/>
    <n v="258837497.71216473"/>
    <n v="263358178.51479143"/>
    <n v="281562682.85584682"/>
    <n v="264570647.4739053"/>
    <n v="277980547.95524722"/>
    <n v="274272255.94454783"/>
    <n v="287392570.37856686"/>
    <n v="290256982.4363507"/>
    <n v="286541700.45185208"/>
    <n v="292306469.86223692"/>
    <n v="290173718.01866347"/>
    <n v="273784373.26338404"/>
    <n v="3341037624.8675575"/>
    <n v="48886993.130973719"/>
    <n v="50870596.616958983"/>
    <n v="51445174.746654034"/>
    <n v="49874497.428875014"/>
    <n v="52441797.716526367"/>
    <n v="52115563.920845963"/>
    <n v="53818079.419867389"/>
    <n v="54574676.264978833"/>
    <n v="53726310.600779139"/>
    <n v="54639668.911380693"/>
    <n v="55646962.626170322"/>
    <n v="54255116.49441237"/>
    <n v="632295437.87842286"/>
    <n v="226346307"/>
    <n v="224707606"/>
    <n v="223246376"/>
    <n v="213141636"/>
    <n v="213141636"/>
    <n v="213141636"/>
    <n v="213141636"/>
    <n v="213141636"/>
    <n v="213141636"/>
    <n v="213141636"/>
    <n v="213141636"/>
    <n v="213141636"/>
    <n v="2592575013"/>
    <n v="217300000"/>
    <n v="215885714"/>
    <n v="215100000"/>
    <n v="204345000"/>
    <n v="204345000"/>
    <n v="204345000"/>
    <n v="204345000"/>
    <n v="204345000"/>
    <n v="204345000"/>
    <n v="204345000"/>
    <n v="204345000"/>
    <n v="204345000"/>
    <n v="2487390714"/>
    <n v="9737062"/>
    <n v="9564409"/>
    <n v="8796636"/>
    <n v="8796636"/>
    <n v="8796636"/>
    <n v="8796636"/>
    <n v="8796636"/>
    <n v="8796636"/>
    <n v="8796636"/>
    <n v="8796636"/>
    <n v="8796636"/>
    <n v="8796636"/>
    <n v="107267831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2000382"/>
    <x v="566"/>
    <s v="PTS"/>
    <s v="EDUCATIONAL INSTITUTION"/>
    <x v="3"/>
    <x v="1"/>
    <s v="TREG 3"/>
    <x v="1"/>
    <n v="3451754795.0295639"/>
    <n v="235711521.16000003"/>
    <n v="235555935.90200004"/>
    <n v="235535205.79999995"/>
    <n v="235305515.90200004"/>
    <n v="234992076.20800003"/>
    <n v="235179476.51399997"/>
    <n v="235639271.00400001"/>
    <n v="235744165.59600002"/>
    <n v="235702290.69799998"/>
    <n v="235764895.69799998"/>
    <n v="235681560.59600002"/>
    <n v="235660415.79999995"/>
    <n v="2826472330.8780003"/>
    <n v="0"/>
    <n v="11950724.263759997"/>
    <n v="11827387.134146826"/>
    <n v="9297635.5734425317"/>
    <n v="10140840.16137453"/>
    <n v="9886932.8458673004"/>
    <n v="12288154.568081591"/>
    <n v="10349068.613539482"/>
    <n v="12378878.988314027"/>
    <n v="12467275.195482703"/>
    <n v="10585903.080715967"/>
    <n v="10778419.087470157"/>
    <n v="121951219.51219513"/>
    <n v="235711521.16000003"/>
    <n v="247506660.16576004"/>
    <n v="247362592.93414679"/>
    <n v="244603151.47544256"/>
    <n v="245132916.36937457"/>
    <n v="245066409.35986727"/>
    <n v="247927425.5720816"/>
    <n v="246093234.2095395"/>
    <n v="248081169.68631402"/>
    <n v="248232170.89348269"/>
    <n v="246267463.67671597"/>
    <n v="246438834.8874701"/>
    <n v="2948423550.3901949"/>
    <n v="0"/>
    <n v="0"/>
    <n v="0"/>
    <n v="0"/>
    <n v="0"/>
    <n v="0"/>
    <n v="0"/>
    <n v="0"/>
    <n v="0"/>
    <n v="0"/>
    <n v="0"/>
    <n v="0"/>
    <n v="0"/>
    <n v="227454750"/>
    <n v="227180310"/>
    <n v="245458832"/>
    <n v="233298122.25"/>
    <n v="233298122.25"/>
    <n v="233298122.25"/>
    <n v="233298122.25"/>
    <n v="233298122.25"/>
    <n v="233298122.25"/>
    <n v="233298122.25"/>
    <n v="233298122.25"/>
    <n v="233298122.25"/>
    <n v="2799776992.25"/>
    <n v="224710721"/>
    <n v="224710721"/>
    <n v="243096395"/>
    <n v="230941575.25"/>
    <n v="230941575.25"/>
    <n v="230941575.25"/>
    <n v="230941575.25"/>
    <n v="230941575.25"/>
    <n v="230941575.25"/>
    <n v="230941575.25"/>
    <n v="230941575.25"/>
    <n v="230941575.25"/>
    <n v="2770992014.25"/>
    <n v="2723278"/>
    <n v="2534092"/>
    <n v="2356547"/>
    <n v="2356547"/>
    <n v="2356547"/>
    <n v="2356547"/>
    <n v="2356547"/>
    <n v="2356547"/>
    <n v="2356547"/>
    <n v="2356547"/>
    <n v="2356547"/>
    <n v="2356547"/>
    <n v="28822840"/>
    <m/>
    <n v="0"/>
    <n v="3064279"/>
    <n v="0"/>
    <m/>
    <m/>
    <m/>
    <m/>
    <m/>
    <m/>
    <m/>
    <m/>
    <n v="3064279"/>
    <m/>
    <m/>
    <m/>
    <m/>
    <m/>
    <m/>
    <m/>
    <m/>
    <m/>
    <m/>
    <m/>
    <m/>
    <m/>
    <s v="NON KAWASAN"/>
  </r>
  <r>
    <n v="2937531"/>
    <x v="567"/>
    <s v="GUDANG GARAM"/>
    <s v="PROCESS MANUFACTURING"/>
    <x v="4"/>
    <x v="1"/>
    <s v="TREG 3"/>
    <x v="1"/>
    <n v="6451141231.7898083"/>
    <n v="237379619.84508023"/>
    <n v="241525531.85494605"/>
    <n v="258220865.2519384"/>
    <n v="242637485.96952519"/>
    <n v="254935692.7848343"/>
    <n v="251534821.75356954"/>
    <n v="263567449.4838019"/>
    <n v="266194399.02305502"/>
    <n v="262787117.49355149"/>
    <n v="268073981.96731278"/>
    <n v="266118037.30579251"/>
    <n v="251087385.01659241"/>
    <n v="3064062387.75"/>
    <n v="82187909.178508595"/>
    <n v="83623347.654445648"/>
    <n v="89403770.362310946"/>
    <n v="84008339.356089368"/>
    <n v="88266345.605550855"/>
    <n v="87088862.552760452"/>
    <n v="91254917.396544233"/>
    <n v="92164445.730482742"/>
    <n v="90984743.171875566"/>
    <n v="92815213.443469018"/>
    <n v="92138007.024888799"/>
    <n v="86933946.600305036"/>
    <n v="1060869848.0772313"/>
    <n v="319567529.02358884"/>
    <n v="325148879.50939167"/>
    <n v="347624635.61424935"/>
    <n v="326645825.32561457"/>
    <n v="343202038.39038515"/>
    <n v="338623684.30632997"/>
    <n v="354822366.88034612"/>
    <n v="358358844.75353777"/>
    <n v="353771860.66542709"/>
    <n v="360889195.4107818"/>
    <n v="358256044.33068132"/>
    <n v="338021331.61689746"/>
    <n v="4124932235.8272314"/>
    <n v="29649493.396981351"/>
    <n v="30852529.924557984"/>
    <n v="31201006.060465999"/>
    <n v="30248405.301456094"/>
    <n v="31805448.352208991"/>
    <n v="31607590.677776359"/>
    <n v="32640150.031779911"/>
    <n v="33099018.776339613"/>
    <n v="32584493.121396486"/>
    <n v="33138436.194285154"/>
    <n v="33749350.19068215"/>
    <n v="32905208.834256098"/>
    <n v="383481130.86218625"/>
    <n v="242167867"/>
    <n v="253689599"/>
    <n v="485864736"/>
    <n v="240408058"/>
    <n v="240408058"/>
    <n v="240408058"/>
    <n v="240408058"/>
    <n v="240408058"/>
    <n v="240408058"/>
    <n v="240408058"/>
    <n v="240408058"/>
    <n v="240408058"/>
    <n v="3145394724"/>
    <n v="188835000"/>
    <n v="198839000"/>
    <n v="198839000"/>
    <n v="188897050"/>
    <n v="188897050"/>
    <n v="188897050"/>
    <n v="188897050"/>
    <n v="188897050"/>
    <n v="188897050"/>
    <n v="188897050"/>
    <n v="188897050"/>
    <n v="188897050"/>
    <n v="2286586450"/>
    <n v="50193466"/>
    <n v="52731883"/>
    <n v="51511008"/>
    <n v="51511008"/>
    <n v="51511008"/>
    <n v="51511008"/>
    <n v="51511008"/>
    <n v="51511008"/>
    <n v="51511008"/>
    <n v="51511008"/>
    <n v="51511008"/>
    <n v="51511008"/>
    <n v="618035429"/>
    <m/>
    <n v="2000000"/>
    <n v="234058615"/>
    <n v="0"/>
    <m/>
    <m/>
    <m/>
    <m/>
    <m/>
    <m/>
    <m/>
    <m/>
    <n v="236058615"/>
    <m/>
    <m/>
    <m/>
    <m/>
    <m/>
    <m/>
    <m/>
    <m/>
    <m/>
    <m/>
    <m/>
    <m/>
    <m/>
    <s v="NON KAWASAN"/>
  </r>
  <r>
    <n v="5587677"/>
    <x v="568"/>
    <s v="PTS"/>
    <s v="EDUCATIONAL INSTITUTION"/>
    <x v="3"/>
    <x v="6"/>
    <s v="TREG 3"/>
    <x v="1"/>
    <n v="4840905327.0931816"/>
    <n v="274292259.47299993"/>
    <n v="272970439.12700003"/>
    <n v="273174782.11300009"/>
    <n v="272726207.57900006"/>
    <n v="271746831.29899997"/>
    <n v="271255918.11500001"/>
    <n v="272827154.028"/>
    <n v="273827699.63299996"/>
    <n v="273562298.76000005"/>
    <n v="273623356.64700001"/>
    <n v="273766641.74599993"/>
    <n v="273296897.88700014"/>
    <n v="3277070486.4070001"/>
    <n v="0"/>
    <n v="11950724.263759997"/>
    <n v="11827387.134146826"/>
    <n v="9297635.5734425317"/>
    <n v="10140840.16137453"/>
    <n v="9886932.8458673004"/>
    <n v="12288154.568081591"/>
    <n v="10349068.613539482"/>
    <n v="12378878.988314027"/>
    <n v="12467275.195482703"/>
    <n v="10585903.080715967"/>
    <n v="10778419.087470157"/>
    <n v="121951219.51219513"/>
    <n v="274292259.47299993"/>
    <n v="284921163.39076"/>
    <n v="285002169.2471469"/>
    <n v="282023843.15244257"/>
    <n v="281887671.46037447"/>
    <n v="281142850.96086729"/>
    <n v="285115308.59608161"/>
    <n v="284176768.24653941"/>
    <n v="285941177.74831408"/>
    <n v="286090631.84248275"/>
    <n v="284352544.82671589"/>
    <n v="284075316.97447032"/>
    <n v="3399021705.9191952"/>
    <n v="20284572.036812004"/>
    <n v="21107624.248187352"/>
    <n v="21346032.681926586"/>
    <n v="20694315.013103768"/>
    <n v="21759559.248630244"/>
    <n v="21624195.780650269"/>
    <n v="22330616.774700087"/>
    <n v="22644549.831829838"/>
    <n v="22292539.341372538"/>
    <n v="22671517.086990524"/>
    <n v="23089471.242304124"/>
    <n v="22511955.602343146"/>
    <n v="262356948.88885048"/>
    <n v="297307656"/>
    <n v="249336210"/>
    <n v="248117499"/>
    <n v="237726322.34999999"/>
    <n v="237726322.34999999"/>
    <n v="237726322.34999999"/>
    <n v="237726322.34999999"/>
    <n v="237726322.34999999"/>
    <n v="237726322.34999999"/>
    <n v="237726322.34999999"/>
    <n v="237726322.34999999"/>
    <n v="237726322.34999999"/>
    <n v="2934298266.1499996"/>
    <n v="230542000"/>
    <n v="230542000"/>
    <n v="229162833"/>
    <n v="217704691.34999999"/>
    <n v="217704691.34999999"/>
    <n v="217704691.34999999"/>
    <n v="217704691.34999999"/>
    <n v="217704691.34999999"/>
    <n v="217704691.34999999"/>
    <n v="217704691.34999999"/>
    <n v="217704691.34999999"/>
    <n v="217704691.34999999"/>
    <n v="2649589055.1499996"/>
    <n v="20754393"/>
    <n v="20147871"/>
    <n v="20021631"/>
    <n v="20021631"/>
    <n v="20021631"/>
    <n v="20021631"/>
    <n v="20021631"/>
    <n v="20021631"/>
    <n v="20021631"/>
    <n v="20021631"/>
    <n v="20021631"/>
    <n v="20021631"/>
    <n v="241118574"/>
    <m/>
    <n v="0"/>
    <n v="-125000"/>
    <n v="0"/>
    <m/>
    <m/>
    <m/>
    <m/>
    <m/>
    <m/>
    <m/>
    <m/>
    <n v="-125000"/>
    <m/>
    <m/>
    <m/>
    <m/>
    <m/>
    <m/>
    <m/>
    <m/>
    <m/>
    <m/>
    <m/>
    <m/>
    <m/>
    <s v="NON KAWASAN"/>
  </r>
  <r>
    <n v="2915133"/>
    <x v="569"/>
    <s v="SAMATOR GROUP"/>
    <s v="MINING COMPANY"/>
    <x v="5"/>
    <x v="3"/>
    <s v="TREG 3"/>
    <x v="1"/>
    <n v="3895322249.4506841"/>
    <n v="242264505.04318181"/>
    <n v="246065499.64545453"/>
    <n v="238463510.44090909"/>
    <n v="230861521.23636362"/>
    <n v="234662515.83863634"/>
    <n v="238463510.44090909"/>
    <n v="257468483.45227271"/>
    <n v="249866494.24772727"/>
    <n v="249866494.24772727"/>
    <n v="257468483.45227271"/>
    <n v="246065499.64545453"/>
    <n v="249866494.24772727"/>
    <n v="2941383011.9386368"/>
    <n v="31598838.122690763"/>
    <n v="33603718.242130302"/>
    <n v="44214893.665779963"/>
    <n v="45079446.638270415"/>
    <n v="58963165.190941609"/>
    <n v="55092471.699604981"/>
    <n v="48378934.729343839"/>
    <n v="54726746.191334412"/>
    <n v="47519142.207027726"/>
    <n v="50009869.093614727"/>
    <n v="61444453.382182367"/>
    <n v="72899281.687203392"/>
    <n v="603530960.85012448"/>
    <n v="273863343.16587257"/>
    <n v="279669217.88758481"/>
    <n v="282678404.10668904"/>
    <n v="275940967.87463403"/>
    <n v="293625681.02957797"/>
    <n v="293555982.14051408"/>
    <n v="305847418.18161654"/>
    <n v="304593240.4390617"/>
    <n v="297385636.45475501"/>
    <n v="307478352.54588747"/>
    <n v="307509953.02763689"/>
    <n v="322765775.93493068"/>
    <n v="3544913972.7887611"/>
    <n v="0"/>
    <n v="0"/>
    <n v="0"/>
    <n v="0"/>
    <n v="0"/>
    <n v="0"/>
    <n v="0"/>
    <n v="0"/>
    <n v="0"/>
    <n v="0"/>
    <n v="0"/>
    <n v="0"/>
    <n v="0"/>
    <n v="265766206"/>
    <n v="369849774"/>
    <n v="276976538"/>
    <n v="268628840.79999995"/>
    <n v="268628840.79999995"/>
    <n v="268628840.79999995"/>
    <n v="268628840.79999995"/>
    <n v="268628840.79999995"/>
    <n v="268628840.79999995"/>
    <n v="268628840.79999995"/>
    <n v="268628840.79999995"/>
    <n v="268628840.79999995"/>
    <n v="3330252085.2000008"/>
    <n v="180775742"/>
    <n v="285122593"/>
    <n v="192315784"/>
    <n v="182699994.79999998"/>
    <n v="182699994.79999998"/>
    <n v="182699994.79999998"/>
    <n v="182699994.79999998"/>
    <n v="182699994.79999998"/>
    <n v="182699994.79999998"/>
    <n v="182699994.79999998"/>
    <n v="182699994.79999998"/>
    <n v="182699994.79999998"/>
    <n v="2302514072.1999998"/>
    <n v="86803545"/>
    <n v="86334068"/>
    <n v="85928846"/>
    <n v="85928846"/>
    <n v="85928846"/>
    <n v="85928846"/>
    <n v="85928846"/>
    <n v="85928846"/>
    <n v="85928846"/>
    <n v="85928846"/>
    <n v="85928846"/>
    <n v="85928846"/>
    <n v="1032426073"/>
    <m/>
    <n v="0"/>
    <n v="64065493"/>
    <n v="0"/>
    <m/>
    <m/>
    <m/>
    <m/>
    <m/>
    <m/>
    <m/>
    <m/>
    <n v="64065493"/>
    <m/>
    <m/>
    <m/>
    <m/>
    <m/>
    <m/>
    <m/>
    <m/>
    <m/>
    <m/>
    <m/>
    <m/>
    <m/>
    <s v="NON KAWASAN"/>
  </r>
  <r>
    <n v="5588415"/>
    <x v="570"/>
    <s v="SPIL GROUP"/>
    <s v="LOGISTIC"/>
    <x v="4"/>
    <x v="3"/>
    <s v="TREG 3"/>
    <x v="1"/>
    <n v="3494495042.0720286"/>
    <n v="266126979.14494672"/>
    <n v="270774973.10376436"/>
    <n v="289492159.71674728"/>
    <n v="272021588.08130056"/>
    <n v="285809143.35160547"/>
    <n v="281996416.99117607"/>
    <n v="295486230.78021276"/>
    <n v="298431311.5150454"/>
    <n v="294611398.32647884"/>
    <n v="300538517.39621639"/>
    <n v="298345702.17271578"/>
    <n v="281494794.36979049"/>
    <n v="3435129214.9499998"/>
    <n v="31343096.314631965"/>
    <n v="31890513.651983917"/>
    <n v="34094929.696665138"/>
    <n v="32037333.690424666"/>
    <n v="33661162.564028308"/>
    <n v="33212118.84091451"/>
    <n v="34800881.22124403"/>
    <n v="35147738.009018064"/>
    <n v="34697847.857454121"/>
    <n v="35395914.113148905"/>
    <n v="35137655.37150912"/>
    <n v="33153040.252993055"/>
    <n v="404572231.58401585"/>
    <n v="297470075.45957869"/>
    <n v="302665486.75574827"/>
    <n v="323587089.41341245"/>
    <n v="304058921.77172524"/>
    <n v="319470305.9156338"/>
    <n v="315208535.83209056"/>
    <n v="330287112.0014568"/>
    <n v="333579049.52406347"/>
    <n v="329309246.18393296"/>
    <n v="335934431.50936532"/>
    <n v="333483357.54422492"/>
    <n v="314647834.62278354"/>
    <n v="3839701446.5340166"/>
    <n v="9883164.465660451"/>
    <n v="10284176.641519329"/>
    <n v="10400335.353488667"/>
    <n v="10082801.767152034"/>
    <n v="10601816.117402999"/>
    <n v="10535863.559258789"/>
    <n v="10880050.010593304"/>
    <n v="11033006.258779872"/>
    <n v="10861497.707132163"/>
    <n v="11046145.398095053"/>
    <n v="11249783.396894053"/>
    <n v="10968402.944752034"/>
    <n v="127827043.62072875"/>
    <n v="270375967"/>
    <n v="263249020"/>
    <n v="263935412"/>
    <n v="253000661"/>
    <n v="253000661"/>
    <n v="253000661"/>
    <n v="253000661"/>
    <n v="253000661"/>
    <n v="253000661"/>
    <n v="253000661"/>
    <n v="253000661"/>
    <n v="253000661"/>
    <n v="3074566348"/>
    <n v="242068239"/>
    <n v="238006460"/>
    <n v="238006460"/>
    <n v="226106137"/>
    <n v="226106137"/>
    <n v="226106137"/>
    <n v="226106137"/>
    <n v="226106137"/>
    <n v="226106137"/>
    <n v="226106137"/>
    <n v="226106137"/>
    <n v="226106137"/>
    <n v="2753036392"/>
    <n v="26757848"/>
    <n v="26184129"/>
    <n v="26894524"/>
    <n v="26894524"/>
    <n v="26894524"/>
    <n v="26894524"/>
    <n v="26894524"/>
    <n v="26894524"/>
    <n v="26894524"/>
    <n v="26894524"/>
    <n v="26894524"/>
    <n v="26894524"/>
    <n v="321887217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2931303"/>
    <x v="571"/>
    <s v="TAN CORP"/>
    <s v="PROCESS MANUFACTURING"/>
    <x v="4"/>
    <x v="2"/>
    <s v="TREG 3"/>
    <x v="1"/>
    <n v="3777523178.6909842"/>
    <n v="261756832.2943407"/>
    <n v="266328500.22178024"/>
    <n v="284738326.58744162"/>
    <n v="267554644.18004778"/>
    <n v="281115790.08202904"/>
    <n v="277365673.5860703"/>
    <n v="290633967.30436927"/>
    <n v="293530686.03043652"/>
    <n v="289773500.72329044"/>
    <n v="295603288.88423026"/>
    <n v="293446482.50347733"/>
    <n v="276872288.25248659"/>
    <n v="3378719980.6500001"/>
    <n v="38575621.292926513"/>
    <n v="39249357.023528628"/>
    <n v="41962449.490783565"/>
    <n v="39430056.280049093"/>
    <n v="41428589.132191427"/>
    <n v="40875927.058447391"/>
    <n v="42831301.705955625"/>
    <n v="43258196.865059793"/>
    <n v="42704493.046651587"/>
    <n v="43563640.440602005"/>
    <n v="43245787.625006594"/>
    <n v="40803215.887499198"/>
    <n v="497928635.84870142"/>
    <n v="300332453.58726722"/>
    <n v="305577857.24530888"/>
    <n v="326700776.0782252"/>
    <n v="306984700.4600969"/>
    <n v="322544379.21422046"/>
    <n v="318241600.64451766"/>
    <n v="333465269.0103249"/>
    <n v="336788882.89549631"/>
    <n v="332477993.76994205"/>
    <n v="339166929.32483226"/>
    <n v="336692270.12848395"/>
    <n v="317675504.1399858"/>
    <n v="3876648616.4987011"/>
    <n v="19766328.931320902"/>
    <n v="20568353.283038657"/>
    <n v="20800670.706977334"/>
    <n v="20165603.534304067"/>
    <n v="21203632.234805997"/>
    <n v="21071727.118517578"/>
    <n v="21760100.021186609"/>
    <n v="22066012.517559744"/>
    <n v="21722995.414264325"/>
    <n v="22092290.796190105"/>
    <n v="22499566.793788105"/>
    <n v="21936805.889504068"/>
    <n v="255654087.24145749"/>
    <n v="281246095"/>
    <n v="317265201"/>
    <n v="282303705"/>
    <n v="269744864"/>
    <n v="269744864"/>
    <n v="269744864"/>
    <n v="269744864"/>
    <n v="269744864"/>
    <n v="269744864"/>
    <n v="269744864"/>
    <n v="269744864"/>
    <n v="269744864"/>
    <n v="3308518777"/>
    <n v="267365129"/>
    <n v="276014806"/>
    <n v="269049000"/>
    <n v="255596550"/>
    <n v="255596550"/>
    <n v="255596550"/>
    <n v="255596550"/>
    <n v="255596550"/>
    <n v="255596550"/>
    <n v="255596550"/>
    <n v="255596550"/>
    <n v="255596550"/>
    <n v="3112797885"/>
    <n v="14665504"/>
    <n v="13849194"/>
    <n v="14148314"/>
    <n v="14148314"/>
    <n v="14148314"/>
    <n v="14148314"/>
    <n v="14148314"/>
    <n v="14148314"/>
    <n v="14148314"/>
    <n v="14148314"/>
    <n v="14148314"/>
    <n v="14148314"/>
    <n v="169997838"/>
    <m/>
    <n v="38800000"/>
    <n v="0"/>
    <n v="0"/>
    <m/>
    <m/>
    <m/>
    <m/>
    <m/>
    <m/>
    <m/>
    <m/>
    <n v="38800000"/>
    <m/>
    <m/>
    <m/>
    <m/>
    <m/>
    <m/>
    <m/>
    <m/>
    <m/>
    <m/>
    <m/>
    <m/>
    <m/>
    <s v="NON KAWASAN"/>
  </r>
  <r>
    <n v="3941838"/>
    <x v="572"/>
    <s v="SARATOGA GROUP"/>
    <s v="DISTRIBUTOR"/>
    <x v="3"/>
    <x v="3"/>
    <s v="TREG 3"/>
    <x v="1"/>
    <n v="3922225763.0836363"/>
    <n v="358145865.1455"/>
    <n v="354926841.74550003"/>
    <n v="355503868.70550001"/>
    <n v="354725052.96750003"/>
    <n v="352691288.9205001"/>
    <n v="351061102.42950004"/>
    <n v="354400261.98000008"/>
    <n v="356859711.4034999"/>
    <n v="356232237.24900001"/>
    <n v="356282684.44349998"/>
    <n v="356809264.20899987"/>
    <n v="355604763.09450001"/>
    <n v="4263242942.2935004"/>
    <n v="0"/>
    <n v="6908592.2431823779"/>
    <n v="6837292.3020126335"/>
    <n v="5374868.6343142297"/>
    <n v="5862316.6372162718"/>
    <n v="5715535.3985494357"/>
    <n v="7103657.2728492413"/>
    <n v="5982691.3892134409"/>
    <n v="7156104.1381648183"/>
    <n v="7207205.0871695708"/>
    <n v="6119602.9877694696"/>
    <n v="6230894.5347582698"/>
    <n v="70498760.625199765"/>
    <n v="358145865.1455"/>
    <n v="361835433.98868239"/>
    <n v="362341161.00751263"/>
    <n v="360099921.60181427"/>
    <n v="358553605.55771637"/>
    <n v="356776637.82804948"/>
    <n v="361503919.25284934"/>
    <n v="362842402.79271334"/>
    <n v="363388341.38716483"/>
    <n v="363489889.53066957"/>
    <n v="362928867.19676936"/>
    <n v="361835657.62925828"/>
    <n v="4333741702.9187002"/>
    <n v="0"/>
    <n v="0"/>
    <n v="0"/>
    <n v="0"/>
    <n v="0"/>
    <n v="0"/>
    <n v="0"/>
    <n v="0"/>
    <n v="0"/>
    <n v="0"/>
    <n v="0"/>
    <n v="0"/>
    <n v="0"/>
    <n v="344021023"/>
    <n v="341799567"/>
    <n v="343293295"/>
    <n v="330454477"/>
    <n v="330454477"/>
    <n v="330454477"/>
    <n v="330454477"/>
    <n v="330454477"/>
    <n v="330454477"/>
    <n v="330454477"/>
    <n v="330454477"/>
    <n v="330454477"/>
    <n v="4003204178"/>
    <n v="251917164"/>
    <n v="251272000"/>
    <n v="251272000"/>
    <n v="238708400"/>
    <n v="238708400"/>
    <n v="238708400"/>
    <n v="238708400"/>
    <n v="238708400"/>
    <n v="238708400"/>
    <n v="238708400"/>
    <n v="238708400"/>
    <n v="238708400"/>
    <n v="2902836764"/>
    <n v="92338502"/>
    <n v="91080560"/>
    <n v="91746077"/>
    <n v="91746077"/>
    <n v="91746077"/>
    <n v="91746077"/>
    <n v="91746077"/>
    <n v="91746077"/>
    <n v="91746077"/>
    <n v="91746077"/>
    <n v="91746077"/>
    <n v="91746077"/>
    <n v="1100879832"/>
    <m/>
    <n v="21000000"/>
    <n v="0"/>
    <n v="0"/>
    <m/>
    <m/>
    <m/>
    <m/>
    <m/>
    <m/>
    <m/>
    <m/>
    <n v="21000000"/>
    <m/>
    <m/>
    <m/>
    <m/>
    <m/>
    <m/>
    <m/>
    <m/>
    <m/>
    <m/>
    <m/>
    <m/>
    <m/>
    <s v="NON KAWASAN"/>
  </r>
  <r>
    <n v="19436659"/>
    <x v="573"/>
    <s v="BUKAN GROUP CONGLO"/>
    <s v="LOGISTIC"/>
    <x v="4"/>
    <x v="3"/>
    <s v="HQ"/>
    <x v="1"/>
    <n v="0"/>
    <n v="782471040.02581656"/>
    <n v="796137150.38664877"/>
    <n v="851169738.6739161"/>
    <n v="799802468.80388916"/>
    <n v="840340871.73632169"/>
    <n v="829130629.27926457"/>
    <n v="868793607.67843366"/>
    <n v="877452783.8091234"/>
    <n v="866221410.51856315"/>
    <n v="883648426.14003611"/>
    <n v="877201073.77452338"/>
    <n v="827655749.97346425"/>
    <n v="10100024950.800001"/>
    <n v="84408282.412408754"/>
    <n v="85882500.426634803"/>
    <n v="91819085.956859961"/>
    <n v="86277892.99232468"/>
    <n v="90650932.744896084"/>
    <n v="89441639.029443517"/>
    <n v="93720243.23430188"/>
    <n v="94654343.216166899"/>
    <n v="93442770.033142135"/>
    <n v="95322691.948379055"/>
    <n v="94627190.247431025"/>
    <n v="89282537.896494105"/>
    <n v="1089530110.1384828"/>
    <n v="866879322.43822527"/>
    <n v="882019650.81328356"/>
    <n v="942988824.63077605"/>
    <n v="886080361.79621387"/>
    <n v="930991804.48121774"/>
    <n v="918572268.30870807"/>
    <n v="962513850.91273558"/>
    <n v="972107127.02529025"/>
    <n v="959664180.55170524"/>
    <n v="978971118.08841515"/>
    <n v="971828264.02195442"/>
    <n v="916938287.8699584"/>
    <n v="11189555060.938482"/>
    <n v="19766328.931320902"/>
    <n v="20568353.283038657"/>
    <n v="20800670.706977334"/>
    <n v="20165603.534304067"/>
    <n v="21203632.234805997"/>
    <n v="21071727.118517578"/>
    <n v="21760100.021186609"/>
    <n v="22066012.517559744"/>
    <n v="21722995.414264325"/>
    <n v="22092290.796190105"/>
    <n v="22499566.793788105"/>
    <n v="21936805.889504068"/>
    <n v="255654087.24145749"/>
    <n v="397915902"/>
    <n v="391972747"/>
    <n v="385719873"/>
    <n v="0"/>
    <n v="0"/>
    <n v="0"/>
    <n v="0"/>
    <n v="0"/>
    <n v="0"/>
    <n v="0"/>
    <n v="0"/>
    <n v="0"/>
    <n v="1175608522"/>
    <n v="0"/>
    <n v="0"/>
    <n v="0"/>
    <n v="0"/>
    <n v="0"/>
    <n v="0"/>
    <n v="0"/>
    <n v="0"/>
    <n v="0"/>
    <n v="0"/>
    <n v="0"/>
    <n v="0"/>
    <n v="0"/>
    <n v="425172417"/>
    <n v="0"/>
    <n v="0"/>
    <n v="0"/>
    <n v="0"/>
    <n v="0"/>
    <n v="0"/>
    <n v="0"/>
    <n v="0"/>
    <n v="0"/>
    <n v="0"/>
    <n v="0"/>
    <n v="425172417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3001032125"/>
    <x v="574"/>
    <s v="BUKAN GROUP CONGLO"/>
    <s v="PROFESSIONAL SERVICE (DIGITAL)"/>
    <x v="2"/>
    <x v="1"/>
    <s v="TREG 3"/>
    <x v="1"/>
    <n v="6624454135.2861319"/>
    <n v="506017888.77272725"/>
    <n v="506406828.18181819"/>
    <n v="505628949.36363637"/>
    <n v="504851070.54545456"/>
    <n v="505240009.95454544"/>
    <n v="505628949.36363637"/>
    <n v="507573646.40909094"/>
    <n v="506795767.59090906"/>
    <n v="506795767.59090906"/>
    <n v="507573646.40909094"/>
    <n v="513030128.18181819"/>
    <n v="513419067.59090906"/>
    <n v="6088961719.954546"/>
    <n v="30461729.933120064"/>
    <n v="43200192.799982823"/>
    <n v="73108018.584586307"/>
    <n v="68307997.162366003"/>
    <n v="68307997.162366003"/>
    <n v="61477197.446129404"/>
    <n v="34723231.890869386"/>
    <n v="76391110.159912646"/>
    <n v="63659258.466593869"/>
    <n v="76391110.159912646"/>
    <n v="82757036.006572083"/>
    <n v="82757036.006572083"/>
    <n v="761541915.77898335"/>
    <n v="536479618.70584732"/>
    <n v="549607020.98180103"/>
    <n v="578736967.94822264"/>
    <n v="573159067.70782053"/>
    <n v="573548007.11691141"/>
    <n v="567106146.80976582"/>
    <n v="542296878.29996037"/>
    <n v="583186877.75082171"/>
    <n v="570455026.05750299"/>
    <n v="583964756.56900358"/>
    <n v="595787164.18839025"/>
    <n v="596176103.59748113"/>
    <n v="6850503635.7335281"/>
    <n v="0"/>
    <n v="0"/>
    <n v="0"/>
    <n v="0"/>
    <n v="0"/>
    <n v="0"/>
    <n v="0"/>
    <n v="0"/>
    <n v="0"/>
    <n v="0"/>
    <n v="0"/>
    <n v="0"/>
    <n v="0"/>
    <n v="518952728"/>
    <n v="528195477"/>
    <n v="496186704"/>
    <n v="471841060.04999995"/>
    <n v="471841060.04999995"/>
    <n v="471841060.04999995"/>
    <n v="471841060.04999995"/>
    <n v="471841060.04999995"/>
    <n v="471841060.04999995"/>
    <n v="471841060.04999995"/>
    <n v="471841060.04999995"/>
    <n v="471841060.04999995"/>
    <n v="5789904449.4500008"/>
    <n v="507267728"/>
    <n v="514010477"/>
    <n v="487006379"/>
    <n v="462656060.04999995"/>
    <n v="462656060.04999995"/>
    <n v="462656060.04999995"/>
    <n v="462656060.04999995"/>
    <n v="462656060.04999995"/>
    <n v="462656060.04999995"/>
    <n v="462656060.04999995"/>
    <n v="462656060.04999995"/>
    <n v="462656060.04999995"/>
    <n v="5672189124.4500008"/>
    <n v="9185000"/>
    <n v="9185000"/>
    <n v="9185000"/>
    <n v="9185000"/>
    <n v="9185000"/>
    <n v="9185000"/>
    <n v="9185000"/>
    <n v="9185000"/>
    <n v="9185000"/>
    <n v="9185000"/>
    <n v="9185000"/>
    <n v="9185000"/>
    <n v="110220000"/>
    <m/>
    <n v="6571900"/>
    <n v="0"/>
    <n v="0"/>
    <m/>
    <m/>
    <m/>
    <m/>
    <m/>
    <m/>
    <m/>
    <m/>
    <n v="6571900"/>
    <m/>
    <m/>
    <m/>
    <m/>
    <m/>
    <m/>
    <m/>
    <m/>
    <m/>
    <m/>
    <m/>
    <m/>
    <m/>
    <s v="NON KAWASAN"/>
  </r>
  <r>
    <n v="2937275"/>
    <x v="575"/>
    <s v="PAKUWON JATI GROUP"/>
    <s v="DEVELOPER"/>
    <x v="5"/>
    <x v="3"/>
    <s v="TREG 3"/>
    <x v="1"/>
    <n v="8066993325.9178276"/>
    <n v="474433415.7954545"/>
    <n v="498479209.54363632"/>
    <n v="450387622.04727268"/>
    <n v="402296034.55090904"/>
    <n v="426341828.29909086"/>
    <n v="450387622.04727268"/>
    <n v="570616590.78818178"/>
    <n v="522525003.29181814"/>
    <n v="522525003.29181814"/>
    <n v="570616590.78818178"/>
    <n v="498479209.54363632"/>
    <n v="522525003.29181814"/>
    <n v="5909613133.2790909"/>
    <n v="63486090.729522787"/>
    <n v="67514150.263558492"/>
    <n v="88833353.301247284"/>
    <n v="90570350.346483365"/>
    <n v="118464509.37459973"/>
    <n v="110687793.11613986"/>
    <n v="97199442.197821021"/>
    <n v="109953003.98528594"/>
    <n v="95472009.503353402"/>
    <n v="100476197.07792042"/>
    <n v="123449733.40795068"/>
    <n v="146463942.54564238"/>
    <n v="1212570575.8495252"/>
    <n v="537919506.52497733"/>
    <n v="565993359.80719483"/>
    <n v="539220975.34851992"/>
    <n v="492866384.89739239"/>
    <n v="544806337.67369056"/>
    <n v="561075415.16341257"/>
    <n v="667816032.9860028"/>
    <n v="632478007.27710414"/>
    <n v="617997012.7951715"/>
    <n v="671092787.86610222"/>
    <n v="621928942.95158696"/>
    <n v="668988945.83746052"/>
    <n v="7122183709.1286154"/>
    <n v="0"/>
    <n v="0"/>
    <n v="0"/>
    <n v="0"/>
    <n v="0"/>
    <n v="0"/>
    <n v="0"/>
    <n v="0"/>
    <n v="0"/>
    <n v="0"/>
    <n v="0"/>
    <n v="0"/>
    <n v="0"/>
    <n v="597283236"/>
    <n v="597851258"/>
    <n v="605351628"/>
    <n v="622146928.14999998"/>
    <n v="622146928.14999998"/>
    <n v="622146928.14999998"/>
    <n v="622146928.14999998"/>
    <n v="622146928.14999998"/>
    <n v="622146928.14999998"/>
    <n v="622146928.14999998"/>
    <n v="622146928.14999998"/>
    <n v="622146928.14999998"/>
    <n v="7399808475.3499985"/>
    <n v="71246936"/>
    <n v="61181129"/>
    <n v="79374097"/>
    <n v="75405392.149999991"/>
    <n v="75405392.149999991"/>
    <n v="75405392.149999991"/>
    <n v="75405392.149999991"/>
    <n v="75405392.149999991"/>
    <n v="75405392.149999991"/>
    <n v="75405392.149999991"/>
    <n v="75405392.149999991"/>
    <n v="75405392.149999991"/>
    <n v="890450691.34999979"/>
    <n v="549122885"/>
    <n v="548649772"/>
    <n v="546741536"/>
    <n v="546741536"/>
    <n v="546741536"/>
    <n v="546741536"/>
    <n v="546741536"/>
    <n v="546741536"/>
    <n v="546741536"/>
    <n v="546741536"/>
    <n v="546741536"/>
    <n v="546741536"/>
    <n v="6565188017"/>
    <m/>
    <n v="14664000"/>
    <n v="20745540"/>
    <n v="0"/>
    <m/>
    <m/>
    <m/>
    <m/>
    <m/>
    <m/>
    <m/>
    <m/>
    <n v="35409540"/>
    <m/>
    <m/>
    <m/>
    <m/>
    <m/>
    <m/>
    <m/>
    <m/>
    <m/>
    <m/>
    <m/>
    <m/>
    <m/>
    <s v="NON KAWASAN"/>
  </r>
  <r>
    <n v="4612201"/>
    <x v="576"/>
    <s v="BUKAN GROUP CONGLO"/>
    <s v="PROFESSIONAL SERVICE (DIGITAL)"/>
    <x v="2"/>
    <x v="4"/>
    <s v="TREG 3"/>
    <x v="1"/>
    <n v="3022085151.6999998"/>
    <n v="756122800"/>
    <n v="756124905.26315784"/>
    <n v="756120694.73684216"/>
    <n v="756116484.21052635"/>
    <n v="756118589.47368419"/>
    <n v="756120694.73684216"/>
    <n v="756131221.05263162"/>
    <n v="756127010.52631581"/>
    <n v="756127010.52631581"/>
    <n v="756131221.05263162"/>
    <n v="756124905.26315784"/>
    <n v="756127010.52631581"/>
    <n v="9073492547.3684216"/>
    <n v="13504150.508155035"/>
    <n v="19151305.813331071"/>
    <n v="19445941.28738232"/>
    <n v="20619572.592353124"/>
    <n v="33110275.220413182"/>
    <n v="29799247.698371869"/>
    <n v="16831056.570376702"/>
    <n v="37028324.454828747"/>
    <n v="30856937.045690618"/>
    <n v="37028324.454828747"/>
    <n v="40114018.159397803"/>
    <n v="40114018.159397803"/>
    <n v="337603171.96452695"/>
    <n v="769626950.50815499"/>
    <n v="775276211.07648897"/>
    <n v="775566636.02422452"/>
    <n v="776736056.80287945"/>
    <n v="789228864.6940974"/>
    <n v="785919942.43521404"/>
    <n v="772962277.62300837"/>
    <n v="793155334.98114455"/>
    <n v="786983947.57200646"/>
    <n v="793159545.50746036"/>
    <n v="796238923.42255569"/>
    <n v="796241028.68571365"/>
    <n v="9411095719.3329487"/>
    <n v="0"/>
    <n v="0"/>
    <n v="0"/>
    <n v="0"/>
    <n v="0"/>
    <n v="0"/>
    <n v="0"/>
    <n v="0"/>
    <n v="0"/>
    <n v="0"/>
    <n v="0"/>
    <n v="0"/>
    <n v="0"/>
    <n v="756082800"/>
    <n v="751422800"/>
    <n v="755873882"/>
    <n v="718278660"/>
    <n v="718278660"/>
    <n v="718278660"/>
    <n v="718278660"/>
    <n v="718278660"/>
    <n v="718278660"/>
    <n v="718278660"/>
    <n v="718278660"/>
    <n v="718278660"/>
    <n v="8727887422"/>
    <n v="756082800"/>
    <n v="751422800"/>
    <n v="756082800"/>
    <n v="718278660"/>
    <n v="718278660"/>
    <n v="718278660"/>
    <n v="718278660"/>
    <n v="718278660"/>
    <n v="718278660"/>
    <n v="718278660"/>
    <n v="718278660"/>
    <n v="718278660"/>
    <n v="872809634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2954834"/>
    <x v="577"/>
    <s v="MEDCO GROUP"/>
    <s v="MINING COMPANY"/>
    <x v="5"/>
    <x v="4"/>
    <s v="TREG 3"/>
    <x v="1"/>
    <n v="12005665699.251259"/>
    <n v="792125087.49000001"/>
    <n v="792125087.49000001"/>
    <n v="792125087.49000001"/>
    <n v="792125087.49000001"/>
    <n v="792125087.49000001"/>
    <n v="792125087.49000001"/>
    <n v="792125087.49000001"/>
    <n v="792125087.49000001"/>
    <n v="792125087.49000001"/>
    <n v="792125087.49000001"/>
    <n v="792125087.49000001"/>
    <n v="792125087.49000001"/>
    <n v="9505501049.8799992"/>
    <n v="102116177.23060791"/>
    <n v="108595234.87215443"/>
    <n v="142886770.08554503"/>
    <n v="145680697.00846842"/>
    <n v="190547924.68436131"/>
    <n v="178039223.54060438"/>
    <n v="156343465.98022968"/>
    <n v="176857329.10906535"/>
    <n v="153564923.13477814"/>
    <n v="161614064.28345594"/>
    <n v="198566563.33535042"/>
    <n v="235584483.82976714"/>
    <n v="1950396857.094388"/>
    <n v="894241264.72060788"/>
    <n v="900720322.36215448"/>
    <n v="935011857.57554507"/>
    <n v="937805784.4984684"/>
    <n v="982673012.17436135"/>
    <n v="970164311.03060436"/>
    <n v="948468553.47022963"/>
    <n v="968982416.5990653"/>
    <n v="945690010.62477815"/>
    <n v="953739151.77345598"/>
    <n v="990691650.8253504"/>
    <n v="1027709571.3197671"/>
    <n v="11455897906.974386"/>
    <n v="0"/>
    <n v="0"/>
    <n v="0"/>
    <n v="0"/>
    <n v="0"/>
    <n v="0"/>
    <n v="0"/>
    <n v="0"/>
    <n v="0"/>
    <n v="0"/>
    <n v="0"/>
    <n v="0"/>
    <n v="0"/>
    <n v="796413927"/>
    <n v="796202287"/>
    <n v="814014963"/>
    <n v="771480460.5"/>
    <n v="771480460.5"/>
    <n v="771480460.5"/>
    <n v="771480460.5"/>
    <n v="771480460.5"/>
    <n v="771480460.5"/>
    <n v="771480460.5"/>
    <n v="771480460.5"/>
    <n v="771480460.5"/>
    <n v="9349955321.5"/>
    <n v="890364551"/>
    <n v="890364551"/>
    <n v="877074550"/>
    <n v="833220822.5"/>
    <n v="833220822.5"/>
    <n v="833220822.5"/>
    <n v="833220822.5"/>
    <n v="833220822.5"/>
    <n v="833220822.5"/>
    <n v="833220822.5"/>
    <n v="833220822.5"/>
    <n v="833220822.5"/>
    <n v="10156791054.5"/>
    <n v="-70396047"/>
    <n v="-70991699"/>
    <n v="-61740362"/>
    <n v="-61740362"/>
    <n v="-61740362"/>
    <n v="-61740362"/>
    <n v="-61740362"/>
    <n v="-61740362"/>
    <n v="-61740362"/>
    <n v="-61740362"/>
    <n v="-61740362"/>
    <n v="-61740362"/>
    <n v="-758791366"/>
    <m/>
    <n v="0"/>
    <n v="75000000"/>
    <n v="0"/>
    <m/>
    <m/>
    <m/>
    <m/>
    <m/>
    <m/>
    <m/>
    <m/>
    <n v="75000000"/>
    <m/>
    <m/>
    <m/>
    <m/>
    <m/>
    <m/>
    <m/>
    <m/>
    <m/>
    <m/>
    <m/>
    <m/>
    <m/>
    <s v="NON KAWASAN"/>
  </r>
  <r>
    <n v="2929410"/>
    <x v="578"/>
    <s v="DJARUM GROUP"/>
    <s v="PROCESS MANUFACTURING"/>
    <x v="4"/>
    <x v="7"/>
    <s v="TREG 3"/>
    <x v="1"/>
    <n v="13080413040.48218"/>
    <n v="991570756.83863568"/>
    <n v="1008888861.5356268"/>
    <n v="1078627807.0395963"/>
    <n v="1013533662.9035058"/>
    <n v="1064905142.2561672"/>
    <n v="1050699186.982574"/>
    <n v="1100961302.1254437"/>
    <n v="1111934469.6809146"/>
    <n v="1097701736.7817001"/>
    <n v="1119785773.3597856"/>
    <n v="1111615495.1799493"/>
    <n v="1048830175.7160996"/>
    <n v="12799054370.399998"/>
    <n v="39310024.826730594"/>
    <n v="39996587.153115757"/>
    <n v="42761331.534940228"/>
    <n v="40180726.566089869"/>
    <n v="42217307.530999891"/>
    <n v="41654123.864437558"/>
    <n v="43646724.977856383"/>
    <n v="44081747.376468346"/>
    <n v="43517502.132483825"/>
    <n v="44393005.993576653"/>
    <n v="44069101.889027774"/>
    <n v="41580028.416604072"/>
    <n v="507408212.26233095"/>
    <n v="1030880781.6653662"/>
    <n v="1048885448.6887425"/>
    <n v="1121389138.5745363"/>
    <n v="1053714389.4695957"/>
    <n v="1107122449.7871671"/>
    <n v="1092353310.8470116"/>
    <n v="1144608027.1033001"/>
    <n v="1156016217.0573831"/>
    <n v="1141219238.9141841"/>
    <n v="1164178779.3533623"/>
    <n v="1155684597.0689769"/>
    <n v="1090410204.1327038"/>
    <n v="13306462582.662331"/>
    <n v="29649493.396981351"/>
    <n v="30852529.924557984"/>
    <n v="31201006.060465995"/>
    <n v="30248405.301456094"/>
    <n v="31805448.352208987"/>
    <n v="31607590.677776359"/>
    <n v="32640150.031779908"/>
    <n v="33099018.776339609"/>
    <n v="32584493.121396482"/>
    <n v="33138436.194285151"/>
    <n v="33749350.19068215"/>
    <n v="32905208.834256098"/>
    <n v="383481130.86218625"/>
    <n v="1055653719"/>
    <n v="798043820"/>
    <n v="1026854772"/>
    <n v="968439110.14999998"/>
    <n v="968439110.14999998"/>
    <n v="968439110.14999998"/>
    <n v="968439110.14999998"/>
    <n v="968439110.14999998"/>
    <n v="968439110.14999998"/>
    <n v="968439110.14999998"/>
    <n v="968439110.14999998"/>
    <n v="968439110.14999998"/>
    <n v="11596504302.349998"/>
    <n v="983695000"/>
    <n v="726588547"/>
    <n v="943730097"/>
    <n v="896543592.14999998"/>
    <n v="896543592.14999998"/>
    <n v="896543592.14999998"/>
    <n v="896543592.14999998"/>
    <n v="896543592.14999998"/>
    <n v="896543592.14999998"/>
    <n v="896543592.14999998"/>
    <n v="896543592.14999998"/>
    <n v="896543592.14999998"/>
    <n v="10722905973.349998"/>
    <n v="73823244"/>
    <n v="73613066"/>
    <n v="71895518"/>
    <n v="71895518"/>
    <n v="71895518"/>
    <n v="71895518"/>
    <n v="71895518"/>
    <n v="71895518"/>
    <n v="71895518"/>
    <n v="71895518"/>
    <n v="71895518"/>
    <n v="71895518"/>
    <n v="866391490"/>
    <m/>
    <n v="0"/>
    <n v="29950000"/>
    <n v="0"/>
    <m/>
    <m/>
    <m/>
    <m/>
    <m/>
    <m/>
    <m/>
    <m/>
    <n v="29950000"/>
    <m/>
    <m/>
    <m/>
    <m/>
    <m/>
    <m/>
    <m/>
    <m/>
    <m/>
    <m/>
    <m/>
    <m/>
    <m/>
    <s v="NON KAWASAN"/>
  </r>
  <r>
    <n v="2929717"/>
    <x v="579"/>
    <s v="SAMPOERNA GROUP"/>
    <s v="PROCESS MANUFACTURING"/>
    <x v="4"/>
    <x v="3"/>
    <s v="TREG 3"/>
    <x v="1"/>
    <n v="44220548981.521126"/>
    <n v="3545277792.8988256"/>
    <n v="3607197218.7934432"/>
    <n v="3856542949.3832369"/>
    <n v="3623804315.1891346"/>
    <n v="3807478716.3161025"/>
    <n v="3756686518.7739353"/>
    <n v="3936394481.5301809"/>
    <n v="3975628118.6497355"/>
    <n v="3924740179.9607"/>
    <n v="4003699794.2069607"/>
    <n v="3974487652.1656504"/>
    <n v="3750004026.2820888"/>
    <n v="45761941764.149994"/>
    <n v="46143303.590332694"/>
    <n v="46949211.345408276"/>
    <n v="50194552.44917281"/>
    <n v="47165359.792865686"/>
    <n v="49555960.515311271"/>
    <n v="48894878.38631624"/>
    <n v="51233854.220500842"/>
    <n v="51744496.752430692"/>
    <n v="51082168.511547081"/>
    <n v="52109861.590729371"/>
    <n v="51729653.094392046"/>
    <n v="48807902.894463658"/>
    <n v="595611203.14347076"/>
    <n v="3591421096.4891586"/>
    <n v="3654146430.1388516"/>
    <n v="3906737501.8324099"/>
    <n v="3670969674.9820004"/>
    <n v="3857034676.8314137"/>
    <n v="3805581397.1602516"/>
    <n v="3987628335.7506819"/>
    <n v="4027372615.4021664"/>
    <n v="3975822348.4722471"/>
    <n v="4055809655.7976904"/>
    <n v="4026217305.2600422"/>
    <n v="3798811929.1765528"/>
    <n v="46357552967.293465"/>
    <n v="247079111.64151129"/>
    <n v="257104416.03798324"/>
    <n v="260008383.83721671"/>
    <n v="252070044.17880082"/>
    <n v="265045402.93507496"/>
    <n v="263396588.98146969"/>
    <n v="272001250.26483262"/>
    <n v="275825156.46949685"/>
    <n v="271537442.67830408"/>
    <n v="276153634.95237631"/>
    <n v="281244584.9223513"/>
    <n v="274210073.61880088"/>
    <n v="3195676090.518219"/>
    <n v="3626417205"/>
    <n v="1543219789"/>
    <n v="3198494948"/>
    <n v="3040314874.2999997"/>
    <n v="3040314874.2999997"/>
    <n v="3040314874.2999997"/>
    <n v="3040314874.2999997"/>
    <n v="3040314874.2999997"/>
    <n v="3040314874.2999997"/>
    <n v="3040314874.2999997"/>
    <n v="3040314874.2999997"/>
    <n v="3040314874.2999997"/>
    <n v="35730965810.699997"/>
    <n v="3578201000"/>
    <n v="1482071967"/>
    <n v="3153573174"/>
    <n v="2995894515.2999997"/>
    <n v="2995894515.2999997"/>
    <n v="2995894515.2999997"/>
    <n v="2995894515.2999997"/>
    <n v="2995894515.2999997"/>
    <n v="2995894515.2999997"/>
    <n v="2995894515.2999997"/>
    <n v="2995894515.2999997"/>
    <n v="2995894515.2999997"/>
    <n v="35176896778.699997"/>
    <n v="48121519"/>
    <n v="49663450"/>
    <n v="44420359"/>
    <n v="44420359"/>
    <n v="44420359"/>
    <n v="44420359"/>
    <n v="44420359"/>
    <n v="44420359"/>
    <n v="44420359"/>
    <n v="44420359"/>
    <n v="44420359"/>
    <n v="44420359"/>
    <n v="541988559"/>
    <m/>
    <n v="11300000"/>
    <n v="0"/>
    <n v="0"/>
    <m/>
    <m/>
    <m/>
    <m/>
    <m/>
    <m/>
    <m/>
    <m/>
    <n v="11300000"/>
    <m/>
    <m/>
    <m/>
    <m/>
    <m/>
    <m/>
    <m/>
    <m/>
    <m/>
    <m/>
    <m/>
    <m/>
    <m/>
    <s v="NON KAWASAN"/>
  </r>
  <r>
    <n v="4648251"/>
    <x v="580"/>
    <s v="-"/>
    <s v="TOURISM &amp; WELFARE"/>
    <x v="8"/>
    <x v="1"/>
    <s v="TREG 3"/>
    <x v="2"/>
    <n v="3526775727"/>
    <n v="0"/>
    <n v="0"/>
    <n v="0"/>
    <n v="0"/>
    <n v="0"/>
    <n v="0"/>
    <n v="0"/>
    <n v="0"/>
    <n v="0"/>
    <n v="0"/>
    <n v="0"/>
    <n v="0"/>
    <n v="0"/>
    <n v="62147483.823098399"/>
    <n v="412505252.85052788"/>
    <n v="366003047.19262296"/>
    <n v="271205051.01590359"/>
    <n v="277633645.90738589"/>
    <n v="280034995.73575032"/>
    <n v="343617910.47876382"/>
    <n v="337914876.65382671"/>
    <n v="337704624.80466288"/>
    <n v="342544463.20170683"/>
    <n v="334761423.40712768"/>
    <n v="333927224.92862314"/>
    <n v="3700000000.0000005"/>
    <n v="62147483.823098399"/>
    <n v="412505252.85052788"/>
    <n v="366003047.19262296"/>
    <n v="271205051.01590359"/>
    <n v="277633645.90738589"/>
    <n v="280034995.73575032"/>
    <n v="343617910.47876382"/>
    <n v="337914876.65382671"/>
    <n v="337704624.80466288"/>
    <n v="342544463.20170683"/>
    <n v="334761423.40712768"/>
    <n v="333927224.92862314"/>
    <n v="3700000000.0000005"/>
    <n v="796863308.20967698"/>
    <n v="800269658.65466118"/>
    <n v="796383742.22546434"/>
    <n v="786372705.89999664"/>
    <n v="793935841.57823002"/>
    <n v="797473191.0374254"/>
    <n v="878692335.17508185"/>
    <n v="870481886.95162868"/>
    <n v="870215568.51381457"/>
    <n v="877332638.2067138"/>
    <n v="865994210.97005486"/>
    <n v="865984912.57725394"/>
    <n v="10000000000.000002"/>
    <n v="2925000000"/>
    <n v="0"/>
    <n v="0"/>
    <n v="0"/>
    <n v="0"/>
    <n v="0"/>
    <n v="0"/>
    <n v="0"/>
    <n v="0"/>
    <n v="0"/>
    <n v="0"/>
    <n v="0"/>
    <n v="29250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2000527"/>
    <x v="581"/>
    <s v="-"/>
    <s v="ENERGY &amp; RESOURCES"/>
    <x v="9"/>
    <x v="0"/>
    <s v="TREG 3"/>
    <x v="2"/>
    <n v="299096259.51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9000"/>
    <n v="439000"/>
    <n v="439000"/>
    <n v="439000"/>
    <n v="439000"/>
    <n v="439000"/>
    <n v="439000"/>
    <n v="439000"/>
    <n v="439000"/>
    <n v="439000"/>
    <n v="4390000"/>
    <n v="0"/>
    <n v="0"/>
    <n v="0"/>
    <n v="0"/>
    <n v="0"/>
    <n v="0"/>
    <n v="0"/>
    <n v="0"/>
    <n v="0"/>
    <n v="0"/>
    <n v="0"/>
    <n v="0"/>
    <n v="0"/>
    <n v="0"/>
    <n v="0"/>
    <n v="439000"/>
    <n v="439000"/>
    <n v="439000"/>
    <n v="439000"/>
    <n v="439000"/>
    <n v="439000"/>
    <n v="439000"/>
    <n v="439000"/>
    <n v="439000"/>
    <n v="439000"/>
    <n v="43900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4602752"/>
    <x v="582"/>
    <s v="PTN"/>
    <s v="TOURISM &amp; WELFARE"/>
    <x v="8"/>
    <x v="1"/>
    <s v="TREG 3"/>
    <x v="2"/>
    <n v="422007350"/>
    <n v="0"/>
    <n v="0"/>
    <n v="0"/>
    <n v="0"/>
    <n v="0"/>
    <n v="0"/>
    <n v="0"/>
    <n v="0"/>
    <n v="0"/>
    <n v="0"/>
    <n v="0"/>
    <n v="0"/>
    <n v="0"/>
    <n v="8398308.6247430257"/>
    <n v="55743953.087909169"/>
    <n v="49459871.242246345"/>
    <n v="36649331.218365356"/>
    <n v="37518060.257754847"/>
    <n v="37842566.991317615"/>
    <n v="46434852.767400518"/>
    <n v="45664172.520787396"/>
    <n v="45635760.108738221"/>
    <n v="46289792.32455498"/>
    <n v="45238030.190152384"/>
    <n v="45125300.666030154"/>
    <n v="500000000.00000012"/>
    <n v="8398308.6247430257"/>
    <n v="55743953.087909169"/>
    <n v="49459871.242246345"/>
    <n v="36649331.218365356"/>
    <n v="37518060.257754847"/>
    <n v="37842566.991317615"/>
    <n v="46434852.767400518"/>
    <n v="45664172.520787396"/>
    <n v="45635760.108738221"/>
    <n v="46289792.32455498"/>
    <n v="45238030.190152384"/>
    <n v="45125300.666030154"/>
    <n v="500000000.00000012"/>
    <n v="796863.30820967699"/>
    <n v="800269.65865466127"/>
    <n v="796383.74222546432"/>
    <n v="786372.70589999668"/>
    <n v="793935.84157823003"/>
    <n v="797473.19103742542"/>
    <n v="878692.33517508185"/>
    <n v="870481.88695162872"/>
    <n v="870215.56851381448"/>
    <n v="877332.63820671383"/>
    <n v="865994.21097005485"/>
    <n v="865984.912577254"/>
    <n v="10000000.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2000547"/>
    <x v="583"/>
    <s v="-"/>
    <s v="ENERGY &amp; RESOURCES"/>
    <x v="9"/>
    <x v="5"/>
    <s v="TREG 3"/>
    <x v="2"/>
    <n v="15240213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4603201"/>
    <x v="584"/>
    <s v="-"/>
    <s v="TOURISM &amp; WELFARE"/>
    <x v="8"/>
    <x v="7"/>
    <s v="TREG 3"/>
    <x v="2"/>
    <n v="120573529"/>
    <n v="0"/>
    <n v="0"/>
    <n v="0"/>
    <n v="0"/>
    <n v="0"/>
    <n v="0"/>
    <n v="0"/>
    <n v="0"/>
    <n v="0"/>
    <n v="0"/>
    <n v="0"/>
    <n v="0"/>
    <n v="0"/>
    <n v="839830.86247430264"/>
    <n v="5574395.3087909175"/>
    <n v="4945987.1242246339"/>
    <n v="3664933.1218365352"/>
    <n v="3751806.0257754852"/>
    <n v="3784256.6991317612"/>
    <n v="4643485.2767400518"/>
    <n v="4566417.2520787399"/>
    <n v="4563576.0108738225"/>
    <n v="4628979.2324554976"/>
    <n v="4523803.0190152386"/>
    <n v="4512530.0666030152"/>
    <n v="50000000"/>
    <n v="839830.86247430264"/>
    <n v="5574395.3087909175"/>
    <n v="4945987.1242246339"/>
    <n v="3664933.1218365352"/>
    <n v="3751806.0257754852"/>
    <n v="3784256.6991317612"/>
    <n v="4643485.2767400518"/>
    <n v="4566417.2520787399"/>
    <n v="4563576.0108738225"/>
    <n v="4628979.2324554976"/>
    <n v="4523803.0190152386"/>
    <n v="4512530.0666030152"/>
    <n v="50000000"/>
    <n v="7968633.0820967695"/>
    <n v="8002696.586546612"/>
    <n v="7963837.4222546434"/>
    <n v="7863727.0589999668"/>
    <n v="7939358.4157823008"/>
    <n v="7974731.910374254"/>
    <n v="8786923.3517508171"/>
    <n v="8704818.869516287"/>
    <n v="8702155.6851381455"/>
    <n v="8773326.3820671383"/>
    <n v="8659942.1097005475"/>
    <n v="8659849.1257725395"/>
    <n v="100000000.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4610327"/>
    <x v="585"/>
    <s v="PTN"/>
    <s v="TOURISM &amp; WELFARE"/>
    <x v="8"/>
    <x v="2"/>
    <s v="TREG 3"/>
    <x v="2"/>
    <n v="120573529"/>
    <n v="0"/>
    <n v="0"/>
    <n v="0"/>
    <n v="0"/>
    <n v="0"/>
    <n v="0"/>
    <n v="0"/>
    <n v="0"/>
    <n v="0"/>
    <n v="0"/>
    <n v="0"/>
    <n v="0"/>
    <n v="0"/>
    <n v="3359323.4498972106"/>
    <n v="22297581.23516367"/>
    <n v="19783948.496898536"/>
    <n v="14659732.487346141"/>
    <n v="15007224.103101941"/>
    <n v="15137026.796527045"/>
    <n v="18573941.106960207"/>
    <n v="18265669.00831496"/>
    <n v="18254304.04349529"/>
    <n v="18515916.92982199"/>
    <n v="18095212.076060954"/>
    <n v="18050120.266412061"/>
    <n v="200000000"/>
    <n v="3359323.4498972106"/>
    <n v="22297581.23516367"/>
    <n v="19783948.496898536"/>
    <n v="14659732.487346141"/>
    <n v="15007224.103101941"/>
    <n v="15137026.796527045"/>
    <n v="18573941.106960207"/>
    <n v="18265669.00831496"/>
    <n v="18254304.04349529"/>
    <n v="18515916.92982199"/>
    <n v="18095212.076060954"/>
    <n v="18050120.266412061"/>
    <n v="200000000"/>
    <n v="7968633.0820967695"/>
    <n v="8002696.586546612"/>
    <n v="7963837.4222546434"/>
    <n v="7863727.0589999668"/>
    <n v="7939358.4157823008"/>
    <n v="7974731.910374254"/>
    <n v="8786923.3517508171"/>
    <n v="8704818.869516287"/>
    <n v="8702155.6851381455"/>
    <n v="8773326.3820671383"/>
    <n v="8659942.1097005475"/>
    <n v="8659849.1257725395"/>
    <n v="100000000.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19222162"/>
    <x v="586"/>
    <s v="-"/>
    <s v="TOURISM &amp; WELFARE"/>
    <x v="8"/>
    <x v="0"/>
    <s v="TREG 3"/>
    <x v="2"/>
    <n v="0"/>
    <n v="0"/>
    <n v="0"/>
    <n v="0"/>
    <n v="0"/>
    <n v="0"/>
    <n v="0"/>
    <n v="0"/>
    <n v="0"/>
    <n v="0"/>
    <n v="0"/>
    <n v="0"/>
    <n v="0"/>
    <n v="0"/>
    <n v="5038985.1748458156"/>
    <n v="33446371.852745503"/>
    <n v="29675922.745347805"/>
    <n v="21989598.731019214"/>
    <n v="22510836.154652912"/>
    <n v="22705540.194790568"/>
    <n v="27860911.660440311"/>
    <n v="27398503.512472436"/>
    <n v="27381456.065242935"/>
    <n v="27773875.394732986"/>
    <n v="27142818.11409143"/>
    <n v="27075180.399618093"/>
    <n v="300000000"/>
    <n v="5038985.1748458156"/>
    <n v="33446371.852745503"/>
    <n v="29675922.745347805"/>
    <n v="21989598.731019214"/>
    <n v="22510836.154652912"/>
    <n v="22705540.194790568"/>
    <n v="27860911.660440311"/>
    <n v="27398503.512472436"/>
    <n v="27381456.065242935"/>
    <n v="27773875.394732986"/>
    <n v="27142818.11409143"/>
    <n v="27075180.399618093"/>
    <n v="300000000"/>
    <n v="398431.6541048385"/>
    <n v="400134.82932733063"/>
    <n v="398191.87111273216"/>
    <n v="393186.35294999834"/>
    <n v="396967.92078911501"/>
    <n v="398736.59551871271"/>
    <n v="439346.16758754093"/>
    <n v="435240.94347581436"/>
    <n v="435107.78425690724"/>
    <n v="438666.31910335692"/>
    <n v="432997.10548502742"/>
    <n v="432992.456288627"/>
    <n v="5000000.0000000019"/>
    <n v="295000"/>
    <n v="295000"/>
    <n v="295000"/>
    <n v="295000"/>
    <n v="295000"/>
    <n v="295000"/>
    <n v="295000"/>
    <n v="295000"/>
    <n v="295000"/>
    <n v="295000"/>
    <n v="295000"/>
    <n v="295000"/>
    <n v="3540000"/>
    <n v="0"/>
    <n v="0"/>
    <n v="0"/>
    <n v="0"/>
    <n v="0"/>
    <n v="0"/>
    <n v="0"/>
    <n v="0"/>
    <n v="0"/>
    <n v="0"/>
    <n v="0"/>
    <n v="0"/>
    <n v="0"/>
    <n v="295000"/>
    <n v="295000"/>
    <n v="295000"/>
    <n v="295000"/>
    <n v="295000"/>
    <n v="295000"/>
    <n v="295000"/>
    <n v="295000"/>
    <n v="295000"/>
    <n v="295000"/>
    <n v="295000"/>
    <n v="295000"/>
    <n v="35400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s v="NEW NIPNAS"/>
    <x v="587"/>
    <s v="-"/>
    <s v="MANUFACTURING &amp; INFRASTRUCTURE"/>
    <x v="10"/>
    <x v="3"/>
    <s v="TREG 3"/>
    <x v="2"/>
    <n v="0"/>
    <n v="3653422"/>
    <n v="6701863"/>
    <n v="6296772"/>
    <n v="5470966"/>
    <n v="5523366"/>
    <n v="5547886"/>
    <n v="6112575"/>
    <n v="6055691"/>
    <n v="6053860"/>
    <n v="6103224"/>
    <n v="6024620"/>
    <n v="6024555"/>
    <n v="69568800"/>
    <n v="27855721"/>
    <n v="51098727"/>
    <n v="48010090"/>
    <n v="41713688"/>
    <n v="42113210"/>
    <n v="42300165"/>
    <n v="46605667"/>
    <n v="46171958"/>
    <n v="46157993"/>
    <n v="46534370"/>
    <n v="45935049"/>
    <n v="45934561"/>
    <n v="530431199"/>
    <n v="31509143"/>
    <n v="57800590"/>
    <n v="54306862"/>
    <n v="47184654"/>
    <n v="47636576"/>
    <n v="47848051"/>
    <n v="52718242"/>
    <n v="52227649"/>
    <n v="52211853"/>
    <n v="52637594"/>
    <n v="51959669"/>
    <n v="51959116"/>
    <n v="599999999"/>
    <n v="796864"/>
    <n v="800270"/>
    <n v="796384"/>
    <n v="786373"/>
    <n v="793936"/>
    <n v="797474"/>
    <n v="878692"/>
    <n v="870482"/>
    <n v="870215"/>
    <n v="877333"/>
    <n v="865994"/>
    <n v="865985"/>
    <n v="1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4602474"/>
    <x v="588"/>
    <s v="PTN"/>
    <s v="TOURISM &amp; WELFARE"/>
    <x v="8"/>
    <x v="1"/>
    <s v="TREG 3"/>
    <x v="2"/>
    <n v="120945939"/>
    <n v="23713.565217391304"/>
    <n v="22584.347826086956"/>
    <n v="22584.347826086956"/>
    <n v="22584.347826086956"/>
    <n v="21455.130434782608"/>
    <n v="22584.347826086956"/>
    <n v="25972"/>
    <n v="23713.565217391304"/>
    <n v="23713.565217391304"/>
    <n v="25972"/>
    <n v="22584.347826086956"/>
    <n v="24842.782608695652"/>
    <n v="282304.34782608692"/>
    <n v="8398308.6247430257"/>
    <n v="55743953.087909169"/>
    <n v="49459871.242246345"/>
    <n v="36649331.218365356"/>
    <n v="37518060.257754847"/>
    <n v="37842566.991317615"/>
    <n v="46434852.767400518"/>
    <n v="45664172.520787396"/>
    <n v="45635760.108738221"/>
    <n v="46289792.32455498"/>
    <n v="45238030.190152384"/>
    <n v="45125300.666030154"/>
    <n v="500000000.00000012"/>
    <n v="8422022.1899604164"/>
    <n v="55766537.435735255"/>
    <n v="49482455.590072431"/>
    <n v="36671915.566191442"/>
    <n v="37539515.388189629"/>
    <n v="37865151.339143701"/>
    <n v="46460824.767400518"/>
    <n v="45687886.086004786"/>
    <n v="45659473.673955612"/>
    <n v="46315764.32455498"/>
    <n v="45260614.53797847"/>
    <n v="45150143.448638849"/>
    <n v="500282304.34782606"/>
    <n v="796863.30820967699"/>
    <n v="800269.65865466127"/>
    <n v="796383.74222546432"/>
    <n v="786372.70589999668"/>
    <n v="793935.84157823003"/>
    <n v="797473.19103742542"/>
    <n v="878692.33517508185"/>
    <n v="870481.88695162872"/>
    <n v="870215.56851381448"/>
    <n v="877332.63820671383"/>
    <n v="865994.21097005485"/>
    <n v="865984.912577254"/>
    <n v="10000000.000000004"/>
    <n v="30200"/>
    <n v="30200"/>
    <n v="30200"/>
    <n v="30200"/>
    <n v="30200"/>
    <n v="30200"/>
    <n v="30200"/>
    <n v="30200"/>
    <n v="30200"/>
    <n v="30200"/>
    <n v="30200"/>
    <n v="30200"/>
    <n v="362400"/>
    <n v="0"/>
    <n v="0"/>
    <n v="0"/>
    <n v="0"/>
    <n v="0"/>
    <n v="0"/>
    <n v="0"/>
    <n v="0"/>
    <n v="0"/>
    <n v="0"/>
    <n v="0"/>
    <n v="0"/>
    <n v="0"/>
    <n v="30200"/>
    <n v="30200"/>
    <n v="30200"/>
    <n v="30200"/>
    <n v="30200"/>
    <n v="30200"/>
    <n v="30200"/>
    <n v="30200"/>
    <n v="30200"/>
    <n v="30200"/>
    <n v="30200"/>
    <n v="30200"/>
    <n v="3624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2000309"/>
    <x v="589"/>
    <s v="-"/>
    <s v="TOURISM &amp; WELFARE"/>
    <x v="8"/>
    <x v="5"/>
    <s v="TREG 3"/>
    <x v="2"/>
    <n v="121776309"/>
    <n v="69798.759130434773"/>
    <n v="66475.00869565217"/>
    <n v="66475.00869565217"/>
    <n v="66475.00869565217"/>
    <n v="63151.258260869567"/>
    <n v="66475.00869565217"/>
    <n v="76446.259999999995"/>
    <n v="69798.759130434773"/>
    <n v="69798.759130434773"/>
    <n v="76446.259999999995"/>
    <n v="66475.00869565217"/>
    <n v="73122.509565217391"/>
    <n v="830937.60869565222"/>
    <n v="839830.86247430264"/>
    <n v="5574395.3087909175"/>
    <n v="4945987.1242246339"/>
    <n v="3664933.1218365352"/>
    <n v="3751806.0257754852"/>
    <n v="3784256.6991317612"/>
    <n v="4643485.2767400518"/>
    <n v="4566417.2520787399"/>
    <n v="4563576.0108738225"/>
    <n v="4628979.2324554976"/>
    <n v="4523803.0190152386"/>
    <n v="4512530.0666030152"/>
    <n v="50000000"/>
    <n v="909629.62160473736"/>
    <n v="5640870.3174865693"/>
    <n v="5012462.1329202857"/>
    <n v="3731408.1305321874"/>
    <n v="3814957.2840363546"/>
    <n v="3850731.7078274135"/>
    <n v="4719931.5367400516"/>
    <n v="4636216.011209175"/>
    <n v="4633374.7700042576"/>
    <n v="4705425.4924554974"/>
    <n v="4590278.0277108904"/>
    <n v="4585652.5761682326"/>
    <n v="50830937.608695649"/>
    <n v="398431.6541048385"/>
    <n v="400134.82932733063"/>
    <n v="398191.87111273216"/>
    <n v="393186.35294999834"/>
    <n v="396967.92078911501"/>
    <n v="398736.59551871271"/>
    <n v="439346.16758754093"/>
    <n v="435240.94347581436"/>
    <n v="435107.78425690724"/>
    <n v="438666.31910335692"/>
    <n v="432997.10548502742"/>
    <n v="432992.456288627"/>
    <n v="5000000.0000000019"/>
    <n v="49350"/>
    <n v="48350"/>
    <n v="48100"/>
    <n v="48100"/>
    <n v="48100"/>
    <n v="48100"/>
    <n v="48100"/>
    <n v="48100"/>
    <n v="48100"/>
    <n v="48100"/>
    <n v="48100"/>
    <n v="48100"/>
    <n v="578700"/>
    <n v="0"/>
    <n v="0"/>
    <n v="0"/>
    <n v="0"/>
    <n v="0"/>
    <n v="0"/>
    <n v="0"/>
    <n v="0"/>
    <n v="0"/>
    <n v="0"/>
    <n v="0"/>
    <n v="0"/>
    <n v="0"/>
    <n v="49350"/>
    <n v="48350"/>
    <n v="48100"/>
    <n v="48100"/>
    <n v="48100"/>
    <n v="48100"/>
    <n v="48100"/>
    <n v="48100"/>
    <n v="48100"/>
    <n v="48100"/>
    <n v="48100"/>
    <n v="48100"/>
    <n v="5787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4602761"/>
    <x v="590"/>
    <s v="PTN"/>
    <s v="TOURISM &amp; WELFARE"/>
    <x v="8"/>
    <x v="3"/>
    <s v="TREG 3"/>
    <x v="2"/>
    <n v="121870788"/>
    <n v="51408.695652173912"/>
    <n v="49913.043478260872"/>
    <n v="49913.043478260872"/>
    <n v="49913.043478260872"/>
    <n v="48417.391304347824"/>
    <n v="49913.043478260872"/>
    <n v="54400"/>
    <n v="51408.695652173912"/>
    <n v="51408.695652173912"/>
    <n v="54400"/>
    <n v="49913.043478260872"/>
    <n v="52904.34782608696"/>
    <n v="613913.04347826075"/>
    <n v="3359323.4498972106"/>
    <n v="22297581.23516367"/>
    <n v="19783948.496898536"/>
    <n v="14659732.487346141"/>
    <n v="15007224.103101941"/>
    <n v="15137026.796527045"/>
    <n v="18573941.106960207"/>
    <n v="18265669.00831496"/>
    <n v="18254304.04349529"/>
    <n v="18515916.92982199"/>
    <n v="18095212.076060954"/>
    <n v="18050120.266412061"/>
    <n v="200000000"/>
    <n v="3410732.1455493844"/>
    <n v="22347494.278641932"/>
    <n v="19833861.540376797"/>
    <n v="14709645.530824402"/>
    <n v="15055641.494406288"/>
    <n v="15186939.840005307"/>
    <n v="18628341.106960207"/>
    <n v="18317077.703967135"/>
    <n v="18305712.739147466"/>
    <n v="18570316.92982199"/>
    <n v="18145125.119539216"/>
    <n v="18103024.614238147"/>
    <n v="200613913.04347825"/>
    <n v="239058992.46290308"/>
    <n v="240080897.59639835"/>
    <n v="238915122.66763932"/>
    <n v="235911811.769999"/>
    <n v="238180752.47346902"/>
    <n v="239241957.31122762"/>
    <n v="263607700.55252454"/>
    <n v="261144566.08548862"/>
    <n v="261064670.55414435"/>
    <n v="263199791.46201414"/>
    <n v="259798263.29101646"/>
    <n v="259795473.77317619"/>
    <n v="3000000000.000001"/>
    <n v="60000"/>
    <n v="60000"/>
    <n v="3904500"/>
    <n v="88700"/>
    <n v="88700"/>
    <n v="88700"/>
    <n v="88700"/>
    <n v="88700"/>
    <n v="88700"/>
    <n v="88700"/>
    <n v="88700"/>
    <n v="88700"/>
    <n v="4822800"/>
    <n v="0"/>
    <n v="0"/>
    <n v="0"/>
    <n v="0"/>
    <n v="0"/>
    <n v="0"/>
    <n v="0"/>
    <n v="0"/>
    <n v="0"/>
    <n v="0"/>
    <n v="0"/>
    <n v="0"/>
    <n v="0"/>
    <n v="88700"/>
    <n v="88700"/>
    <n v="88700"/>
    <n v="88700"/>
    <n v="88700"/>
    <n v="88700"/>
    <n v="88700"/>
    <n v="88700"/>
    <n v="88700"/>
    <n v="88700"/>
    <n v="88700"/>
    <n v="88700"/>
    <n v="1064400"/>
    <m/>
    <n v="0"/>
    <n v="3844500"/>
    <n v="0"/>
    <m/>
    <m/>
    <m/>
    <m/>
    <m/>
    <m/>
    <m/>
    <m/>
    <n v="3844500"/>
    <m/>
    <m/>
    <m/>
    <m/>
    <m/>
    <m/>
    <m/>
    <m/>
    <m/>
    <m/>
    <m/>
    <m/>
    <m/>
    <s v="NON KAWASAN"/>
  </r>
  <r>
    <n v="4620561"/>
    <x v="591"/>
    <s v="PTN"/>
    <s v="TOURISM &amp; WELFARE"/>
    <x v="8"/>
    <x v="3"/>
    <s v="TREG 3"/>
    <x v="2"/>
    <n v="121988731"/>
    <n v="82933.875652173912"/>
    <n v="78984.64347826087"/>
    <n v="78984.64347826087"/>
    <n v="78984.64347826087"/>
    <n v="75035.411304347828"/>
    <n v="78984.64347826087"/>
    <n v="90832.34"/>
    <n v="82933.875652173912"/>
    <n v="82933.875652173912"/>
    <n v="90832.34"/>
    <n v="78984.64347826087"/>
    <n v="86883.107826086954"/>
    <n v="987308.04347826063"/>
    <n v="3359323.4498972106"/>
    <n v="22297581.23516367"/>
    <n v="19783948.496898536"/>
    <n v="14659732.487346141"/>
    <n v="15007224.103101941"/>
    <n v="15137026.796527045"/>
    <n v="18573941.106960207"/>
    <n v="18265669.00831496"/>
    <n v="18254304.04349529"/>
    <n v="18515916.92982199"/>
    <n v="18095212.076060954"/>
    <n v="18050120.266412061"/>
    <n v="200000000"/>
    <n v="3442257.3255493846"/>
    <n v="22376565.878641929"/>
    <n v="19862933.140376795"/>
    <n v="14738717.130824402"/>
    <n v="15082259.514406288"/>
    <n v="15216011.440005306"/>
    <n v="18664773.446960207"/>
    <n v="18348602.883967135"/>
    <n v="18337237.919147465"/>
    <n v="18606749.26982199"/>
    <n v="18174196.719539214"/>
    <n v="18137003.374238148"/>
    <n v="200987308.04347831"/>
    <n v="398431.6541048385"/>
    <n v="400134.82932733063"/>
    <n v="398191.87111273216"/>
    <n v="393186.35294999834"/>
    <n v="396967.92078911501"/>
    <n v="398736.59551871271"/>
    <n v="439346.16758754093"/>
    <n v="435240.94347581436"/>
    <n v="435107.78425690724"/>
    <n v="438666.31910335692"/>
    <n v="432997.10548502742"/>
    <n v="432992.456288627"/>
    <n v="5000000.0000000019"/>
    <n v="102318"/>
    <n v="114720"/>
    <n v="101871"/>
    <n v="101871"/>
    <n v="101871"/>
    <n v="101871"/>
    <n v="101871"/>
    <n v="101871"/>
    <n v="101871"/>
    <n v="101871"/>
    <n v="101871"/>
    <n v="101871"/>
    <n v="1235748"/>
    <n v="0"/>
    <n v="0"/>
    <n v="0"/>
    <n v="0"/>
    <n v="0"/>
    <n v="0"/>
    <n v="0"/>
    <n v="0"/>
    <n v="0"/>
    <n v="0"/>
    <n v="0"/>
    <n v="0"/>
    <n v="0"/>
    <n v="102318"/>
    <n v="114720"/>
    <n v="101871"/>
    <n v="101871"/>
    <n v="101871"/>
    <n v="101871"/>
    <n v="101871"/>
    <n v="101871"/>
    <n v="101871"/>
    <n v="101871"/>
    <n v="101871"/>
    <n v="101871"/>
    <n v="1235748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2942179"/>
    <x v="592"/>
    <s v="-"/>
    <s v="MANUFACTURING &amp; INFRASTRUCTURE"/>
    <x v="10"/>
    <x v="3"/>
    <s v="TREG 3"/>
    <x v="2"/>
    <n v="52480824.346215017"/>
    <n v="133012"/>
    <n v="243998"/>
    <n v="229249"/>
    <n v="199184"/>
    <n v="201091"/>
    <n v="201984"/>
    <n v="222543"/>
    <n v="220472"/>
    <n v="220405"/>
    <n v="222203"/>
    <n v="219341"/>
    <n v="219339"/>
    <n v="2532821"/>
    <n v="49909"/>
    <n v="91554"/>
    <n v="86020"/>
    <n v="74739"/>
    <n v="75454"/>
    <n v="75789"/>
    <n v="83504"/>
    <n v="82727"/>
    <n v="82702"/>
    <n v="83376"/>
    <n v="82302"/>
    <n v="82301"/>
    <n v="950377"/>
    <n v="182921"/>
    <n v="335552"/>
    <n v="315269"/>
    <n v="273923"/>
    <n v="276545"/>
    <n v="277773"/>
    <n v="306047"/>
    <n v="303199"/>
    <n v="303107"/>
    <n v="305579"/>
    <n v="301643"/>
    <n v="301640"/>
    <n v="3483198"/>
    <n v="796863"/>
    <n v="800270"/>
    <n v="796384"/>
    <n v="786373"/>
    <n v="793936"/>
    <n v="797473"/>
    <n v="878692"/>
    <n v="870482"/>
    <n v="870216"/>
    <n v="877333"/>
    <n v="865994"/>
    <n v="865985"/>
    <n v="10000001"/>
    <n v="150400"/>
    <n v="145900"/>
    <n v="149350"/>
    <n v="147150"/>
    <n v="147150"/>
    <n v="147150"/>
    <n v="147150"/>
    <n v="147150"/>
    <n v="147150"/>
    <n v="147150"/>
    <n v="147150"/>
    <n v="147150"/>
    <n v="1770000"/>
    <n v="0"/>
    <n v="0"/>
    <n v="0"/>
    <n v="0"/>
    <n v="0"/>
    <n v="0"/>
    <n v="0"/>
    <n v="0"/>
    <n v="0"/>
    <n v="0"/>
    <n v="0"/>
    <n v="0"/>
    <n v="0"/>
    <n v="150400"/>
    <n v="145900"/>
    <n v="147150"/>
    <n v="147150"/>
    <n v="147150"/>
    <n v="147150"/>
    <n v="147150"/>
    <n v="147150"/>
    <n v="147150"/>
    <n v="147150"/>
    <n v="147150"/>
    <n v="147150"/>
    <n v="17678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2000468"/>
    <x v="593"/>
    <s v="PTN"/>
    <s v="TOURISM &amp; WELFARE"/>
    <x v="8"/>
    <x v="2"/>
    <s v="TREG 3"/>
    <x v="2"/>
    <n v="225364256"/>
    <n v="364849.5652173913"/>
    <n v="358904.34782608692"/>
    <n v="358904.34782608692"/>
    <n v="358904.34782608692"/>
    <n v="352959.13043478259"/>
    <n v="358904.34782608692"/>
    <n v="376740"/>
    <n v="364849.5652173913"/>
    <n v="364849.5652173913"/>
    <n v="376740"/>
    <n v="358904.34782608692"/>
    <n v="370794.78260869568"/>
    <n v="4366304.347826086"/>
    <n v="10077970.349691631"/>
    <n v="66892743.705491006"/>
    <n v="59351845.490695611"/>
    <n v="43979197.462038428"/>
    <n v="45021672.309305824"/>
    <n v="45411080.389581136"/>
    <n v="55721823.320880622"/>
    <n v="54797007.024944872"/>
    <n v="54762912.13048587"/>
    <n v="55547750.789465971"/>
    <n v="54285636.22818286"/>
    <n v="54150360.799236186"/>
    <n v="600000000"/>
    <n v="10442819.914909022"/>
    <n v="67251648.0533171"/>
    <n v="59710749.838521697"/>
    <n v="44338101.809864514"/>
    <n v="45374631.439740606"/>
    <n v="45769984.737407222"/>
    <n v="56098563.320880622"/>
    <n v="55161856.590162262"/>
    <n v="55127761.695703261"/>
    <n v="55924490.789465971"/>
    <n v="54644540.576008946"/>
    <n v="54521155.581844881"/>
    <n v="604366304.34782624"/>
    <n v="796863.30820967699"/>
    <n v="800269.65865466127"/>
    <n v="796383.74222546432"/>
    <n v="786372.70589999668"/>
    <n v="793935.84157823003"/>
    <n v="797473.19103742542"/>
    <n v="878692.33517508185"/>
    <n v="870481.88695162872"/>
    <n v="870215.56851381448"/>
    <n v="877332.63820671383"/>
    <n v="865994.21097005485"/>
    <n v="865984.912577254"/>
    <n v="10000000.000000004"/>
    <n v="240000"/>
    <n v="240000"/>
    <n v="240000"/>
    <n v="240000"/>
    <n v="240000"/>
    <n v="240000"/>
    <n v="240000"/>
    <n v="240000"/>
    <n v="240000"/>
    <n v="240000"/>
    <n v="240000"/>
    <n v="240000"/>
    <n v="2880000"/>
    <n v="0"/>
    <n v="0"/>
    <n v="0"/>
    <n v="0"/>
    <n v="0"/>
    <n v="0"/>
    <n v="0"/>
    <n v="0"/>
    <n v="0"/>
    <n v="0"/>
    <n v="0"/>
    <n v="0"/>
    <n v="0"/>
    <n v="240000"/>
    <n v="240000"/>
    <n v="240000"/>
    <n v="240000"/>
    <n v="240000"/>
    <n v="240000"/>
    <n v="240000"/>
    <n v="240000"/>
    <n v="240000"/>
    <n v="240000"/>
    <n v="240000"/>
    <n v="240000"/>
    <n v="28800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4602791"/>
    <x v="594"/>
    <s v="PTN"/>
    <s v="TOURISM &amp; WELFARE"/>
    <x v="8"/>
    <x v="7"/>
    <s v="TREG 3"/>
    <x v="2"/>
    <n v="120573529"/>
    <n v="321408.69565217389"/>
    <n v="319913.04347826086"/>
    <n v="319913.04347826086"/>
    <n v="319913.04347826086"/>
    <n v="318417.39130434784"/>
    <n v="319913.04347826086"/>
    <n v="324400"/>
    <n v="321408.69565217389"/>
    <n v="321408.69565217389"/>
    <n v="324400"/>
    <n v="319913.04347826086"/>
    <n v="322904.34782608697"/>
    <n v="3853913.0434782607"/>
    <n v="5038985.1748458156"/>
    <n v="33446371.852745503"/>
    <n v="29675922.745347805"/>
    <n v="21989598.731019214"/>
    <n v="22510836.154652912"/>
    <n v="22705540.194790568"/>
    <n v="27860911.660440311"/>
    <n v="27398503.512472436"/>
    <n v="27381456.065242935"/>
    <n v="27773875.394732986"/>
    <n v="27142818.11409143"/>
    <n v="27075180.399618093"/>
    <n v="300000000"/>
    <n v="5360393.8704979895"/>
    <n v="33766284.896223761"/>
    <n v="29995835.788826067"/>
    <n v="22309511.774497475"/>
    <n v="22829253.54595726"/>
    <n v="23025453.23826883"/>
    <n v="28185311.660440311"/>
    <n v="27719912.208124612"/>
    <n v="27702864.760895111"/>
    <n v="28098275.394732986"/>
    <n v="27462731.157569692"/>
    <n v="27398084.747444179"/>
    <n v="303853913.04347819"/>
    <n v="398431.6541048385"/>
    <n v="400134.82932733063"/>
    <n v="398191.87111273216"/>
    <n v="393186.35294999834"/>
    <n v="396967.92078911501"/>
    <n v="398736.59551871271"/>
    <n v="439346.16758754093"/>
    <n v="435240.94347581436"/>
    <n v="435107.78425690724"/>
    <n v="438666.31910335692"/>
    <n v="432997.10548502742"/>
    <n v="432992.456288627"/>
    <n v="5000000.0000000019"/>
    <n v="290000"/>
    <n v="290000"/>
    <n v="290000"/>
    <n v="290000"/>
    <n v="290000"/>
    <n v="290000"/>
    <n v="290000"/>
    <n v="290000"/>
    <n v="290000"/>
    <n v="290000"/>
    <n v="290000"/>
    <n v="290000"/>
    <n v="3480000"/>
    <n v="0"/>
    <n v="0"/>
    <n v="0"/>
    <n v="0"/>
    <n v="0"/>
    <n v="0"/>
    <n v="0"/>
    <n v="0"/>
    <n v="0"/>
    <n v="0"/>
    <n v="0"/>
    <n v="0"/>
    <n v="0"/>
    <n v="290000"/>
    <n v="290000"/>
    <n v="290000"/>
    <n v="290000"/>
    <n v="290000"/>
    <n v="290000"/>
    <n v="290000"/>
    <n v="290000"/>
    <n v="290000"/>
    <n v="290000"/>
    <n v="290000"/>
    <n v="290000"/>
    <n v="34800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4600024"/>
    <x v="595"/>
    <s v="PTN"/>
    <s v="TOURISM &amp; WELFARE"/>
    <x v="8"/>
    <x v="2"/>
    <s v="TREG 3"/>
    <x v="2"/>
    <n v="223788308"/>
    <n v="427246.60869565216"/>
    <n v="417853.91304347827"/>
    <n v="417853.91304347827"/>
    <n v="417853.91304347827"/>
    <n v="408461.21739130432"/>
    <n v="417853.91304347827"/>
    <n v="446032"/>
    <n v="427246.60869565216"/>
    <n v="427246.60869565216"/>
    <n v="446032"/>
    <n v="417853.91304347827"/>
    <n v="436639.30434782605"/>
    <n v="5108173.9130434785"/>
    <n v="8398308.6247430257"/>
    <n v="55743953.087909169"/>
    <n v="49459871.242246345"/>
    <n v="36649331.218365356"/>
    <n v="37518060.257754847"/>
    <n v="37842566.991317615"/>
    <n v="46434852.767400518"/>
    <n v="45664172.520787396"/>
    <n v="45635760.108738221"/>
    <n v="46289792.32455498"/>
    <n v="45238030.190152384"/>
    <n v="45125300.666030154"/>
    <n v="500000000.00000012"/>
    <n v="8825555.2334386781"/>
    <n v="56161807.000952646"/>
    <n v="49877725.155289821"/>
    <n v="37067185.131408833"/>
    <n v="37926521.475146152"/>
    <n v="38260420.904361092"/>
    <n v="46880884.767400518"/>
    <n v="46091419.129483044"/>
    <n v="46063006.71743387"/>
    <n v="46735824.32455498"/>
    <n v="45655884.103195861"/>
    <n v="45561939.970377982"/>
    <n v="505108173.91304344"/>
    <n v="796863.30820967699"/>
    <n v="800269.65865466127"/>
    <n v="796383.74222546432"/>
    <n v="786372.70589999668"/>
    <n v="793935.84157823003"/>
    <n v="797473.19103742542"/>
    <n v="878692.33517508185"/>
    <n v="870481.88695162872"/>
    <n v="870215.56851381448"/>
    <n v="877332.63820671383"/>
    <n v="865994.21097005485"/>
    <n v="865984.912577254"/>
    <n v="10000000.000000004"/>
    <n v="361200"/>
    <n v="361200"/>
    <n v="361200"/>
    <n v="389900"/>
    <n v="389900"/>
    <n v="389900"/>
    <n v="389900"/>
    <n v="389900"/>
    <n v="389900"/>
    <n v="389900"/>
    <n v="389900"/>
    <n v="389900"/>
    <n v="4592700"/>
    <n v="0"/>
    <n v="0"/>
    <n v="0"/>
    <n v="0"/>
    <n v="0"/>
    <n v="0"/>
    <n v="0"/>
    <n v="0"/>
    <n v="0"/>
    <n v="0"/>
    <n v="0"/>
    <n v="0"/>
    <n v="0"/>
    <n v="389900"/>
    <n v="389900"/>
    <n v="389900"/>
    <n v="389900"/>
    <n v="389900"/>
    <n v="389900"/>
    <n v="389900"/>
    <n v="389900"/>
    <n v="389900"/>
    <n v="389900"/>
    <n v="389900"/>
    <n v="389900"/>
    <n v="46788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4600028"/>
    <x v="596"/>
    <s v="PTN"/>
    <s v="TOURISM &amp; WELFARE"/>
    <x v="8"/>
    <x v="1"/>
    <s v="TREG 3"/>
    <x v="2"/>
    <n v="313580238"/>
    <n v="624895.65217391308"/>
    <n v="617043.47826086963"/>
    <n v="617043.47826086963"/>
    <n v="617043.47826086963"/>
    <n v="609191.30434782605"/>
    <n v="617043.47826086963"/>
    <n v="640600"/>
    <n v="624895.65217391308"/>
    <n v="624895.65217391308"/>
    <n v="640600"/>
    <n v="617043.47826086963"/>
    <n v="632747.82608695654"/>
    <n v="7483043.478260871"/>
    <n v="8398308.6247430257"/>
    <n v="55743953.087909169"/>
    <n v="49459871.242246345"/>
    <n v="36649331.218365356"/>
    <n v="37518060.257754847"/>
    <n v="37842566.991317615"/>
    <n v="46434852.767400518"/>
    <n v="45664172.520787396"/>
    <n v="45635760.108738221"/>
    <n v="46289792.32455498"/>
    <n v="45238030.190152384"/>
    <n v="45125300.666030154"/>
    <n v="500000000.00000012"/>
    <n v="9023204.2769169398"/>
    <n v="56360996.566170037"/>
    <n v="50076914.720507212"/>
    <n v="37266374.696626224"/>
    <n v="38127251.562102675"/>
    <n v="38459610.469578482"/>
    <n v="47075452.767400518"/>
    <n v="46289068.17296131"/>
    <n v="46260655.760912135"/>
    <n v="46930392.32455498"/>
    <n v="45855073.668413252"/>
    <n v="45758048.492117107"/>
    <n v="507483043.47826082"/>
    <n v="796863.30820967699"/>
    <n v="800269.65865466127"/>
    <n v="796383.74222546432"/>
    <n v="786372.70589999668"/>
    <n v="793935.84157823003"/>
    <n v="797473.19103742542"/>
    <n v="878692.33517508185"/>
    <n v="870481.88695162872"/>
    <n v="870215.56851381448"/>
    <n v="877332.63820671383"/>
    <n v="865994.21097005485"/>
    <n v="865984.912577254"/>
    <n v="10000000.000000004"/>
    <n v="535000"/>
    <n v="510000"/>
    <n v="510000"/>
    <n v="606200"/>
    <n v="606200"/>
    <n v="606200"/>
    <n v="606200"/>
    <n v="606200"/>
    <n v="606200"/>
    <n v="606200"/>
    <n v="606200"/>
    <n v="606200"/>
    <n v="7010800"/>
    <n v="0"/>
    <n v="0"/>
    <n v="0"/>
    <n v="0"/>
    <n v="0"/>
    <n v="0"/>
    <n v="0"/>
    <n v="0"/>
    <n v="0"/>
    <n v="0"/>
    <n v="0"/>
    <n v="0"/>
    <n v="0"/>
    <n v="631200"/>
    <n v="606200"/>
    <n v="606200"/>
    <n v="606200"/>
    <n v="606200"/>
    <n v="606200"/>
    <n v="606200"/>
    <n v="606200"/>
    <n v="606200"/>
    <n v="606200"/>
    <n v="606200"/>
    <n v="606200"/>
    <n v="72994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4602755"/>
    <x v="597"/>
    <s v="PTN"/>
    <s v="TOURISM &amp; WELFARE"/>
    <x v="8"/>
    <x v="1"/>
    <s v="TREG 3"/>
    <x v="2"/>
    <n v="130899250"/>
    <n v="205585.61739130435"/>
    <n v="195795.82608695651"/>
    <n v="195795.82608695651"/>
    <n v="195795.82608695651"/>
    <n v="186006.03478260868"/>
    <n v="195795.82608695651"/>
    <n v="225165.19999999998"/>
    <n v="205585.61739130435"/>
    <n v="205585.61739130435"/>
    <n v="225165.19999999998"/>
    <n v="195795.82608695651"/>
    <n v="215375.40869565218"/>
    <n v="2447447.8260869565"/>
    <n v="8398308.6247430257"/>
    <n v="55743953.087909169"/>
    <n v="49459871.242246345"/>
    <n v="36649331.218365356"/>
    <n v="37518060.257754847"/>
    <n v="37842566.991317615"/>
    <n v="46434852.767400518"/>
    <n v="45664172.520787396"/>
    <n v="45635760.108738221"/>
    <n v="46289792.32455498"/>
    <n v="45238030.190152384"/>
    <n v="45125300.666030154"/>
    <n v="500000000.00000012"/>
    <n v="8603894.2421343308"/>
    <n v="55939748.913996123"/>
    <n v="49655667.068333298"/>
    <n v="36845127.04445231"/>
    <n v="37704066.292537458"/>
    <n v="38038362.817404568"/>
    <n v="46660017.967400521"/>
    <n v="45869758.138178699"/>
    <n v="45841345.726129524"/>
    <n v="46514957.524554983"/>
    <n v="45433826.016239338"/>
    <n v="45340676.074725807"/>
    <n v="502447447.826087"/>
    <n v="3984316.5410483847"/>
    <n v="4001348.293273306"/>
    <n v="3981918.7111273217"/>
    <n v="3931863.5294999834"/>
    <n v="3969679.2078911504"/>
    <n v="3987365.955187127"/>
    <n v="4393461.6758754086"/>
    <n v="4352409.4347581435"/>
    <n v="4351077.8425690727"/>
    <n v="4386663.1910335692"/>
    <n v="4329971.0548502738"/>
    <n v="4329924.5628862698"/>
    <n v="50000000.000000015"/>
    <n v="585100"/>
    <n v="48100"/>
    <n v="48100"/>
    <n v="48100"/>
    <n v="48100"/>
    <n v="48100"/>
    <n v="48100"/>
    <n v="48100"/>
    <n v="48100"/>
    <n v="48100"/>
    <n v="48100"/>
    <n v="48100"/>
    <n v="1114200"/>
    <n v="0"/>
    <n v="0"/>
    <n v="0"/>
    <n v="0"/>
    <n v="0"/>
    <n v="0"/>
    <n v="0"/>
    <n v="0"/>
    <n v="0"/>
    <n v="0"/>
    <n v="0"/>
    <n v="0"/>
    <n v="0"/>
    <n v="633200"/>
    <n v="48100"/>
    <n v="48100"/>
    <n v="48100"/>
    <n v="48100"/>
    <n v="48100"/>
    <n v="48100"/>
    <n v="48100"/>
    <n v="48100"/>
    <n v="48100"/>
    <n v="48100"/>
    <n v="48100"/>
    <n v="11623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2000342"/>
    <x v="598"/>
    <s v="PTN"/>
    <s v="TOURISM &amp; WELFARE"/>
    <x v="8"/>
    <x v="5"/>
    <s v="TREG 3"/>
    <x v="2"/>
    <n v="1960676869"/>
    <n v="623619.65217391297"/>
    <n v="593923.47826086963"/>
    <n v="593923.47826086963"/>
    <n v="593923.47826086963"/>
    <n v="564227.30434782605"/>
    <n v="593923.47826086963"/>
    <n v="683012"/>
    <n v="623619.65217391297"/>
    <n v="623619.65217391297"/>
    <n v="683012"/>
    <n v="593923.47826086963"/>
    <n v="653315.82608695654"/>
    <n v="7424043.478260871"/>
    <n v="37835530.37388768"/>
    <n v="251134141.9395256"/>
    <n v="222823492.71629024"/>
    <n v="165110255.70194039"/>
    <n v="169023998.98349372"/>
    <n v="170485946.25440872"/>
    <n v="209195370.25727513"/>
    <n v="205723350.21345612"/>
    <n v="205595348.40653101"/>
    <n v="208541853.09845555"/>
    <n v="203803520.66029611"/>
    <n v="203295658.71754795"/>
    <n v="2252568467.3231087"/>
    <n v="38459150.026061594"/>
    <n v="251728065.41778648"/>
    <n v="223417416.19455111"/>
    <n v="165704179.18020126"/>
    <n v="169588226.28784153"/>
    <n v="171079869.73266959"/>
    <n v="209878382.25727513"/>
    <n v="206346969.86563003"/>
    <n v="206218968.05870491"/>
    <n v="209224865.09845555"/>
    <n v="204397444.13855699"/>
    <n v="203948974.54363492"/>
    <n v="2259992510.8013687"/>
    <n v="15937266.164193539"/>
    <n v="16005393.173093224"/>
    <n v="15927674.844509287"/>
    <n v="15727454.117999934"/>
    <n v="15878716.831564602"/>
    <n v="15949463.820748508"/>
    <n v="17573846.703501634"/>
    <n v="17409637.739032574"/>
    <n v="17404311.370276291"/>
    <n v="17546652.764134277"/>
    <n v="17319884.219401095"/>
    <n v="17319698.251545079"/>
    <n v="200000000.00000006"/>
    <n v="686700"/>
    <n v="686700"/>
    <n v="208034378"/>
    <n v="817100"/>
    <n v="817100"/>
    <n v="817100"/>
    <n v="817100"/>
    <n v="817100"/>
    <n v="817100"/>
    <n v="817100"/>
    <n v="817100"/>
    <n v="817100"/>
    <n v="216761678"/>
    <n v="0"/>
    <n v="0"/>
    <n v="0"/>
    <n v="0"/>
    <n v="0"/>
    <n v="0"/>
    <n v="0"/>
    <n v="0"/>
    <n v="0"/>
    <n v="0"/>
    <n v="0"/>
    <n v="0"/>
    <n v="0"/>
    <n v="817100"/>
    <n v="817100"/>
    <n v="817100"/>
    <n v="817100"/>
    <n v="817100"/>
    <n v="817100"/>
    <n v="817100"/>
    <n v="817100"/>
    <n v="817100"/>
    <n v="817100"/>
    <n v="817100"/>
    <n v="817100"/>
    <n v="9805200"/>
    <m/>
    <n v="0"/>
    <n v="207347678"/>
    <n v="0"/>
    <m/>
    <m/>
    <m/>
    <m/>
    <m/>
    <m/>
    <m/>
    <m/>
    <n v="207347678"/>
    <m/>
    <m/>
    <m/>
    <m/>
    <m/>
    <m/>
    <m/>
    <m/>
    <m/>
    <m/>
    <m/>
    <m/>
    <m/>
    <s v="NON KAWASAN"/>
  </r>
  <r>
    <n v="4644378"/>
    <x v="599"/>
    <s v="PTN"/>
    <s v="TOURISM &amp; WELFARE"/>
    <x v="8"/>
    <x v="7"/>
    <s v="TREG 3"/>
    <x v="2"/>
    <n v="127951966"/>
    <n v="954726.66782608698"/>
    <n v="937834.9217391304"/>
    <n v="937834.9217391304"/>
    <n v="937834.9217391304"/>
    <n v="920943.17565217393"/>
    <n v="937834.9217391304"/>
    <n v="988510.15999999992"/>
    <n v="954726.66782608698"/>
    <n v="954726.66782608698"/>
    <n v="988510.15999999992"/>
    <n v="937834.9217391304"/>
    <n v="971618.41391304345"/>
    <n v="11422936.521739131"/>
    <n v="5038985.1748458156"/>
    <n v="33446371.852745503"/>
    <n v="29675922.745347805"/>
    <n v="21989598.731019214"/>
    <n v="22510836.154652912"/>
    <n v="22705540.194790568"/>
    <n v="27860911.660440311"/>
    <n v="27398503.512472436"/>
    <n v="27381456.065242935"/>
    <n v="27773875.394732986"/>
    <n v="27142818.11409143"/>
    <n v="27075180.399618093"/>
    <n v="300000000"/>
    <n v="5993711.8426719029"/>
    <n v="34384206.774484634"/>
    <n v="30613757.667086937"/>
    <n v="22927433.652758345"/>
    <n v="23431779.330305085"/>
    <n v="23643375.116529699"/>
    <n v="28849421.820440311"/>
    <n v="28353230.180298522"/>
    <n v="28336182.733069021"/>
    <n v="28762385.554732986"/>
    <n v="28080653.035830561"/>
    <n v="28046798.813531138"/>
    <n v="311422936.52173918"/>
    <n v="796863.30820967699"/>
    <n v="800269.65865466127"/>
    <n v="796383.74222546432"/>
    <n v="786372.70589999668"/>
    <n v="793935.84157823003"/>
    <n v="797473.19103742542"/>
    <n v="878692.33517508185"/>
    <n v="870481.88695162872"/>
    <n v="870215.56851381448"/>
    <n v="877332.63820671383"/>
    <n v="865994.21097005485"/>
    <n v="865984.912577254"/>
    <n v="10000000.000000004"/>
    <n v="986591"/>
    <n v="968506"/>
    <n v="977590"/>
    <n v="998190"/>
    <n v="998190"/>
    <n v="998190"/>
    <n v="998190"/>
    <n v="998190"/>
    <n v="998190"/>
    <n v="998190"/>
    <n v="998190"/>
    <n v="998190"/>
    <n v="11916397"/>
    <n v="0"/>
    <n v="0"/>
    <n v="0"/>
    <n v="0"/>
    <n v="0"/>
    <n v="0"/>
    <n v="0"/>
    <n v="0"/>
    <n v="0"/>
    <n v="0"/>
    <n v="0"/>
    <n v="0"/>
    <n v="0"/>
    <n v="1007191"/>
    <n v="989106"/>
    <n v="998190"/>
    <n v="998190"/>
    <n v="998190"/>
    <n v="998190"/>
    <n v="998190"/>
    <n v="998190"/>
    <n v="998190"/>
    <n v="998190"/>
    <n v="998190"/>
    <n v="998190"/>
    <n v="11978197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2000035"/>
    <x v="600"/>
    <s v="PTN"/>
    <s v="TOURISM &amp; WELFARE"/>
    <x v="8"/>
    <x v="3"/>
    <s v="TREG 3"/>
    <x v="2"/>
    <n v="242487478"/>
    <n v="132466.17391304346"/>
    <n v="126158.2608695652"/>
    <n v="126158.2608695652"/>
    <n v="126158.2608695652"/>
    <n v="119850.34782608697"/>
    <n v="126158.2608695652"/>
    <n v="145082"/>
    <n v="132466.17391304346"/>
    <n v="132466.17391304346"/>
    <n v="145082"/>
    <n v="126158.2608695652"/>
    <n v="138774.08695652173"/>
    <n v="1576978.260869565"/>
    <n v="8398308.6247430257"/>
    <n v="55743953.087909169"/>
    <n v="49459871.242246345"/>
    <n v="36649331.218365356"/>
    <n v="37518060.257754847"/>
    <n v="37842566.991317615"/>
    <n v="46434852.767400518"/>
    <n v="45664172.520787396"/>
    <n v="45635760.108738221"/>
    <n v="46289792.32455498"/>
    <n v="45238030.190152384"/>
    <n v="45125300.666030154"/>
    <n v="500000000.00000012"/>
    <n v="8530774.7986560687"/>
    <n v="55870111.348778732"/>
    <n v="49586029.503115907"/>
    <n v="36775489.479234919"/>
    <n v="37637910.605580933"/>
    <n v="37968725.252187178"/>
    <n v="46579934.767400518"/>
    <n v="45796638.694700442"/>
    <n v="45768226.282651268"/>
    <n v="46434874.32455498"/>
    <n v="45364188.451021947"/>
    <n v="45264074.752986677"/>
    <n v="501576978.2608695"/>
    <n v="398431654.10483849"/>
    <n v="400134829.32733059"/>
    <n v="398191871.11273217"/>
    <n v="393186352.94999832"/>
    <n v="396967920.78911501"/>
    <n v="398736595.5187127"/>
    <n v="439346167.58754092"/>
    <n v="435240943.47581434"/>
    <n v="435107784.25690728"/>
    <n v="438666319.1033569"/>
    <n v="432997105.48502743"/>
    <n v="432992456.28862697"/>
    <n v="5000000000.000001"/>
    <n v="1044100"/>
    <n v="12110500"/>
    <n v="167450"/>
    <n v="225050"/>
    <n v="225050"/>
    <n v="225050"/>
    <n v="225050"/>
    <n v="225050"/>
    <n v="225050"/>
    <n v="225050"/>
    <n v="225050"/>
    <n v="225050"/>
    <n v="15347500"/>
    <n v="0"/>
    <n v="0"/>
    <n v="0"/>
    <n v="0"/>
    <n v="0"/>
    <n v="0"/>
    <n v="0"/>
    <n v="0"/>
    <n v="0"/>
    <n v="0"/>
    <n v="0"/>
    <n v="0"/>
    <n v="0"/>
    <n v="1101700"/>
    <n v="223550"/>
    <n v="225050"/>
    <n v="225050"/>
    <n v="225050"/>
    <n v="225050"/>
    <n v="225050"/>
    <n v="225050"/>
    <n v="225050"/>
    <n v="225050"/>
    <n v="225050"/>
    <n v="225050"/>
    <n v="3575750"/>
    <m/>
    <n v="11944800"/>
    <n v="0"/>
    <n v="0"/>
    <m/>
    <m/>
    <m/>
    <m/>
    <m/>
    <m/>
    <m/>
    <m/>
    <n v="11944800"/>
    <m/>
    <m/>
    <m/>
    <m/>
    <m/>
    <m/>
    <m/>
    <m/>
    <m/>
    <m/>
    <m/>
    <m/>
    <m/>
    <s v="NON KAWASAN"/>
  </r>
  <r>
    <n v="5592889"/>
    <x v="601"/>
    <s v="-"/>
    <s v="ENERGY &amp; RESOURCES"/>
    <x v="9"/>
    <x v="1"/>
    <s v="TREG 3"/>
    <x v="2"/>
    <n v="17445451.170000002"/>
    <n v="1175470.976116755"/>
    <n v="1112562.8601226781"/>
    <n v="1160643.1498548456"/>
    <n v="1095508.3269560272"/>
    <n v="1065726.0261594462"/>
    <n v="993777.52618603571"/>
    <n v="962136.94982365705"/>
    <n v="975738.20675299934"/>
    <n v="969352.83110992936"/>
    <n v="953550.96449568728"/>
    <n v="953550.96449568728"/>
    <n v="866864.51248011098"/>
    <n v="12284883.294553859"/>
    <n v="48919.062053537375"/>
    <n v="108988.33782452313"/>
    <n v="102128.73731866226"/>
    <n v="85888.729085886982"/>
    <n v="86840.686584841736"/>
    <n v="86258.534366698936"/>
    <n v="97850.796610003832"/>
    <n v="97465.962400824123"/>
    <n v="96818.22172869643"/>
    <n v="98103.824507676385"/>
    <n v="97808.281168620291"/>
    <n v="98568.308966944009"/>
    <n v="1105639.4826169158"/>
    <n v="1224390.0381702925"/>
    <n v="1221551.1979472013"/>
    <n v="1262771.8871735078"/>
    <n v="1181397.0560419143"/>
    <n v="1152566.7127442879"/>
    <n v="1080036.0605527346"/>
    <n v="1059987.7464336609"/>
    <n v="1073204.1691538235"/>
    <n v="1066171.0528386259"/>
    <n v="1051654.7890033636"/>
    <n v="1051359.2456643076"/>
    <n v="965432.82144705497"/>
    <n v="13390522.777170775"/>
    <n v="0"/>
    <n v="0"/>
    <n v="0"/>
    <n v="0"/>
    <n v="0"/>
    <n v="0"/>
    <n v="0"/>
    <n v="0"/>
    <n v="0"/>
    <n v="0"/>
    <n v="0"/>
    <n v="0"/>
    <n v="0"/>
    <n v="1110000"/>
    <n v="1051300"/>
    <n v="1048800"/>
    <n v="1081400"/>
    <n v="1081400"/>
    <n v="1081400"/>
    <n v="1081400"/>
    <n v="1081400"/>
    <n v="1081400"/>
    <n v="1081400"/>
    <n v="1081400"/>
    <n v="1081400"/>
    <n v="12942700"/>
    <n v="0"/>
    <n v="0"/>
    <n v="0"/>
    <n v="0"/>
    <n v="0"/>
    <n v="0"/>
    <n v="0"/>
    <n v="0"/>
    <n v="0"/>
    <n v="0"/>
    <n v="0"/>
    <n v="0"/>
    <n v="0"/>
    <n v="1147202"/>
    <n v="1083900"/>
    <n v="1081400"/>
    <n v="1081400"/>
    <n v="1081400"/>
    <n v="1081400"/>
    <n v="1081400"/>
    <n v="1081400"/>
    <n v="1081400"/>
    <n v="1081400"/>
    <n v="1081400"/>
    <n v="1081400"/>
    <n v="13045102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4444475"/>
    <x v="602"/>
    <s v="-"/>
    <s v="MANUFACTURING &amp; INFRASTRUCTURE"/>
    <x v="10"/>
    <x v="6"/>
    <s v="TREG 3"/>
    <x v="2"/>
    <n v="32939652"/>
    <n v="1577789"/>
    <n v="2894307"/>
    <n v="2719362"/>
    <n v="2362724"/>
    <n v="2385354"/>
    <n v="2395943"/>
    <n v="2639813"/>
    <n v="2615247"/>
    <n v="2614456"/>
    <n v="2635775"/>
    <n v="2601828"/>
    <n v="2601801"/>
    <n v="30044399"/>
    <n v="26683"/>
    <n v="48947"/>
    <n v="45989"/>
    <n v="39958"/>
    <n v="40340"/>
    <n v="40519"/>
    <n v="44644"/>
    <n v="44228"/>
    <n v="44215"/>
    <n v="44575"/>
    <n v="44001"/>
    <n v="44001"/>
    <n v="508100"/>
    <n v="1604472"/>
    <n v="2943254"/>
    <n v="2765351"/>
    <n v="2402682"/>
    <n v="2425694"/>
    <n v="2436462"/>
    <n v="2684457"/>
    <n v="2659475"/>
    <n v="2658671"/>
    <n v="2680350"/>
    <n v="2645829"/>
    <n v="2645802"/>
    <n v="30552499"/>
    <n v="796863"/>
    <n v="800270"/>
    <n v="796384"/>
    <n v="786373"/>
    <n v="793936"/>
    <n v="797473"/>
    <n v="878692"/>
    <n v="870482"/>
    <n v="870216"/>
    <n v="877333"/>
    <n v="865994"/>
    <n v="865985"/>
    <n v="10000001"/>
    <n v="1214000"/>
    <n v="90701"/>
    <n v="454"/>
    <n v="51404"/>
    <n v="51404"/>
    <n v="51404"/>
    <n v="51404"/>
    <n v="51404"/>
    <n v="51404"/>
    <n v="51404"/>
    <n v="51404"/>
    <n v="51404"/>
    <n v="1767791"/>
    <n v="0"/>
    <n v="0"/>
    <n v="0"/>
    <n v="0"/>
    <n v="0"/>
    <n v="0"/>
    <n v="0"/>
    <n v="0"/>
    <n v="0"/>
    <n v="0"/>
    <n v="0"/>
    <n v="0"/>
    <n v="0"/>
    <n v="1264700"/>
    <n v="141401"/>
    <n v="51404"/>
    <n v="51404"/>
    <n v="51404"/>
    <n v="51404"/>
    <n v="51404"/>
    <n v="51404"/>
    <n v="51404"/>
    <n v="51404"/>
    <n v="51404"/>
    <n v="51404"/>
    <n v="1920141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2940641"/>
    <x v="603"/>
    <s v="-"/>
    <s v="MANUFACTURING &amp; INFRASTRUCTURE"/>
    <x v="10"/>
    <x v="3"/>
    <s v="TREG 3"/>
    <x v="2"/>
    <n v="46756104.265458897"/>
    <n v="895512"/>
    <n v="1642733"/>
    <n v="1543439"/>
    <n v="1341021"/>
    <n v="1353865"/>
    <n v="1359875"/>
    <n v="1498289"/>
    <n v="1484346"/>
    <n v="1483897"/>
    <n v="1495997"/>
    <n v="1476730"/>
    <n v="1476714"/>
    <n v="17052418"/>
    <n v="329428"/>
    <n v="604305"/>
    <n v="567778"/>
    <n v="493315"/>
    <n v="498040"/>
    <n v="500251"/>
    <n v="551169"/>
    <n v="546040"/>
    <n v="545875"/>
    <n v="550326"/>
    <n v="543238"/>
    <n v="543232"/>
    <n v="6272997"/>
    <n v="1224940"/>
    <n v="2247038"/>
    <n v="2111217"/>
    <n v="1834336"/>
    <n v="1851905"/>
    <n v="1860126"/>
    <n v="2049458"/>
    <n v="2030386"/>
    <n v="2029772"/>
    <n v="2046323"/>
    <n v="2019968"/>
    <n v="2019946"/>
    <n v="23325415"/>
    <n v="796863"/>
    <n v="800270"/>
    <n v="796384"/>
    <n v="786373"/>
    <n v="793936"/>
    <n v="797473"/>
    <n v="878692"/>
    <n v="870482"/>
    <n v="870216"/>
    <n v="877333"/>
    <n v="865994"/>
    <n v="865985"/>
    <n v="10000001"/>
    <n v="1468679"/>
    <n v="1367068"/>
    <n v="1409154"/>
    <n v="1426028"/>
    <n v="1426028"/>
    <n v="1426028"/>
    <n v="1426028"/>
    <n v="1426028"/>
    <n v="1426028"/>
    <n v="1426028"/>
    <n v="1426028"/>
    <n v="1426028"/>
    <n v="17079153"/>
    <n v="0"/>
    <n v="0"/>
    <n v="0"/>
    <n v="0"/>
    <n v="0"/>
    <n v="0"/>
    <n v="0"/>
    <n v="0"/>
    <n v="0"/>
    <n v="0"/>
    <n v="0"/>
    <n v="0"/>
    <n v="0"/>
    <n v="1439027"/>
    <n v="1394200"/>
    <n v="1426028"/>
    <n v="1426028"/>
    <n v="1426028"/>
    <n v="1426028"/>
    <n v="1426028"/>
    <n v="1426028"/>
    <n v="1426028"/>
    <n v="1426028"/>
    <n v="1426028"/>
    <n v="1426028"/>
    <n v="17093507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4660509"/>
    <x v="604"/>
    <s v="PTN"/>
    <s v="TOURISM &amp; WELFARE"/>
    <x v="8"/>
    <x v="6"/>
    <s v="TREG 3"/>
    <x v="2"/>
    <n v="607968448"/>
    <n v="1768667.2086956522"/>
    <n v="1755825.9130434783"/>
    <n v="1755825.9130434783"/>
    <n v="1755825.9130434783"/>
    <n v="1742984.6173913043"/>
    <n v="1755825.9130434783"/>
    <n v="1794349.8"/>
    <n v="1768667.2086956522"/>
    <n v="1768667.2086956522"/>
    <n v="1794349.8"/>
    <n v="1755825.9130434783"/>
    <n v="1781508.5043478261"/>
    <n v="21198323.91304348"/>
    <n v="5038985.1748458156"/>
    <n v="33446371.852745503"/>
    <n v="29675922.745347805"/>
    <n v="21989598.731019214"/>
    <n v="22510836.154652912"/>
    <n v="22705540.194790568"/>
    <n v="27860911.660440311"/>
    <n v="27398503.512472436"/>
    <n v="27381456.065242935"/>
    <n v="27773875.394732986"/>
    <n v="27142818.11409143"/>
    <n v="27075180.399618093"/>
    <n v="300000000"/>
    <n v="6807652.3835414676"/>
    <n v="35202197.76578898"/>
    <n v="31431748.658391282"/>
    <n v="23745424.64406269"/>
    <n v="24253820.772044215"/>
    <n v="24461366.107834045"/>
    <n v="29655261.460440312"/>
    <n v="29167170.72116809"/>
    <n v="29150123.273938589"/>
    <n v="29568225.194732986"/>
    <n v="28898644.027134907"/>
    <n v="28856688.90396592"/>
    <n v="321198323.9130435"/>
    <n v="159372661.64193538"/>
    <n v="160053931.73093224"/>
    <n v="159276748.44509289"/>
    <n v="157274541.17999935"/>
    <n v="158787168.31564602"/>
    <n v="159494638.20748508"/>
    <n v="175738467.03501636"/>
    <n v="174096377.39032575"/>
    <n v="174043113.7027629"/>
    <n v="175466527.64134276"/>
    <n v="173198842.19401097"/>
    <n v="173196982.51545081"/>
    <n v="2000000000.0000005"/>
    <n v="1709521"/>
    <n v="1697023"/>
    <n v="1676388"/>
    <n v="1676388"/>
    <n v="1676388"/>
    <n v="1676388"/>
    <n v="1676388"/>
    <n v="1676388"/>
    <n v="1676388"/>
    <n v="1676388"/>
    <n v="1676388"/>
    <n v="1676388"/>
    <n v="20170424"/>
    <n v="0"/>
    <n v="0"/>
    <n v="0"/>
    <n v="0"/>
    <n v="0"/>
    <n v="0"/>
    <n v="0"/>
    <n v="0"/>
    <n v="0"/>
    <n v="0"/>
    <n v="0"/>
    <n v="0"/>
    <n v="0"/>
    <n v="1709521"/>
    <n v="1697023"/>
    <n v="1676388"/>
    <n v="1676388"/>
    <n v="1676388"/>
    <n v="1676388"/>
    <n v="1676388"/>
    <n v="1676388"/>
    <n v="1676388"/>
    <n v="1676388"/>
    <n v="1676388"/>
    <n v="1676388"/>
    <n v="20170424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4600042"/>
    <x v="605"/>
    <s v="PTN"/>
    <s v="TOURISM &amp; WELFARE"/>
    <x v="8"/>
    <x v="3"/>
    <s v="TREG 3"/>
    <x v="2"/>
    <n v="1941537740"/>
    <n v="629852.7078260869"/>
    <n v="599859.72173913044"/>
    <n v="599859.72173913044"/>
    <n v="599859.72173913044"/>
    <n v="569866.73565217399"/>
    <n v="599859.72173913044"/>
    <n v="689838.67999999993"/>
    <n v="629852.7078260869"/>
    <n v="629852.7078260869"/>
    <n v="689838.67999999993"/>
    <n v="599859.72173913044"/>
    <n v="659845.69391304348"/>
    <n v="7498246.5217391308"/>
    <n v="16796617.249486051"/>
    <n v="111487906.17581834"/>
    <n v="98919742.484492689"/>
    <n v="73298662.436730713"/>
    <n v="75036120.515509695"/>
    <n v="75685133.98263523"/>
    <n v="92869705.534801036"/>
    <n v="91328345.041574791"/>
    <n v="91271520.217476442"/>
    <n v="92579584.64910996"/>
    <n v="90476060.380304769"/>
    <n v="90250601.332060307"/>
    <n v="1000000000.0000002"/>
    <n v="17426469.957312137"/>
    <n v="112087765.89755747"/>
    <n v="99519602.206231818"/>
    <n v="73898522.158469841"/>
    <n v="75605987.251161873"/>
    <n v="76284993.704374358"/>
    <n v="93559544.214801043"/>
    <n v="91958197.749400884"/>
    <n v="91901372.925302535"/>
    <n v="93269423.329109967"/>
    <n v="91075920.102043897"/>
    <n v="90910447.02597335"/>
    <n v="1007498246.521739"/>
    <n v="398431.6541048385"/>
    <n v="400134.82932733063"/>
    <n v="398191.87111273216"/>
    <n v="393186.35294999834"/>
    <n v="396967.92078911501"/>
    <n v="398736.59551871271"/>
    <n v="439346.16758754093"/>
    <n v="435240.94347581436"/>
    <n v="435107.78425690724"/>
    <n v="438666.31910335692"/>
    <n v="432997.10548502742"/>
    <n v="432992.456288627"/>
    <n v="5000000.0000000019"/>
    <n v="2432273"/>
    <n v="124300"/>
    <n v="124918"/>
    <n v="122050"/>
    <n v="122050"/>
    <n v="122050"/>
    <n v="122050"/>
    <n v="122050"/>
    <n v="122050"/>
    <n v="122050"/>
    <n v="122050"/>
    <n v="122050"/>
    <n v="3779941"/>
    <n v="0"/>
    <n v="0"/>
    <n v="0"/>
    <n v="0"/>
    <n v="0"/>
    <n v="0"/>
    <n v="0"/>
    <n v="0"/>
    <n v="0"/>
    <n v="0"/>
    <n v="0"/>
    <n v="0"/>
    <n v="0"/>
    <n v="2431403"/>
    <n v="124300"/>
    <n v="122050"/>
    <n v="122050"/>
    <n v="122050"/>
    <n v="122050"/>
    <n v="122050"/>
    <n v="122050"/>
    <n v="122050"/>
    <n v="122050"/>
    <n v="122050"/>
    <n v="122050"/>
    <n v="3776203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5589469"/>
    <x v="606"/>
    <s v="-"/>
    <s v="MANUFACTURING &amp; INFRASTRUCTURE"/>
    <x v="10"/>
    <x v="4"/>
    <s v="TREG 3"/>
    <x v="2"/>
    <n v="59089991.848473825"/>
    <n v="1521680"/>
    <n v="2791380"/>
    <n v="2622656"/>
    <n v="2278701"/>
    <n v="2300526"/>
    <n v="2310739"/>
    <n v="2545937"/>
    <n v="2522244"/>
    <n v="2521481"/>
    <n v="2542042"/>
    <n v="2509302"/>
    <n v="2509276"/>
    <n v="28975964"/>
    <n v="581567"/>
    <n v="1066831"/>
    <n v="1002347"/>
    <n v="870891"/>
    <n v="879232"/>
    <n v="883136"/>
    <n v="973025"/>
    <n v="963970"/>
    <n v="963679"/>
    <n v="971537"/>
    <n v="959024"/>
    <n v="959014"/>
    <n v="11074253"/>
    <n v="2103247"/>
    <n v="3858211"/>
    <n v="3625003"/>
    <n v="3149592"/>
    <n v="3179758"/>
    <n v="3193875"/>
    <n v="3518962"/>
    <n v="3486214"/>
    <n v="3485160"/>
    <n v="3513579"/>
    <n v="3468326"/>
    <n v="3468290"/>
    <n v="40050217"/>
    <n v="796863"/>
    <n v="800270"/>
    <n v="796384"/>
    <n v="786373"/>
    <n v="793936"/>
    <n v="797473"/>
    <n v="878692"/>
    <n v="870482"/>
    <n v="870216"/>
    <n v="877333"/>
    <n v="865994"/>
    <n v="865985"/>
    <n v="10000001"/>
    <n v="2324166"/>
    <n v="2316587"/>
    <n v="2303035"/>
    <n v="2648697"/>
    <n v="2648697"/>
    <n v="2648697"/>
    <n v="2648697"/>
    <n v="2648697"/>
    <n v="2648697"/>
    <n v="2648697"/>
    <n v="2648697"/>
    <n v="2648697"/>
    <n v="30782061"/>
    <n v="0"/>
    <n v="0"/>
    <n v="0"/>
    <n v="0"/>
    <n v="0"/>
    <n v="0"/>
    <n v="0"/>
    <n v="0"/>
    <n v="0"/>
    <n v="0"/>
    <n v="0"/>
    <n v="0"/>
    <n v="0"/>
    <n v="2634278"/>
    <n v="2632573"/>
    <n v="2648697"/>
    <n v="2648697"/>
    <n v="2648697"/>
    <n v="2648697"/>
    <n v="2648697"/>
    <n v="2648697"/>
    <n v="2648697"/>
    <n v="2648697"/>
    <n v="2648697"/>
    <n v="2648697"/>
    <n v="31753821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2000501"/>
    <x v="607"/>
    <s v="PTN"/>
    <s v="TOURISM &amp; WELFARE"/>
    <x v="8"/>
    <x v="4"/>
    <s v="TREG 3"/>
    <x v="2"/>
    <n v="219827466"/>
    <n v="2260656.5217391304"/>
    <n v="2229434.7826086958"/>
    <n v="2229434.7826086958"/>
    <n v="2229434.7826086958"/>
    <n v="2198213.0434782607"/>
    <n v="2229434.7826086958"/>
    <n v="2323100"/>
    <n v="2260656.5217391304"/>
    <n v="2260656.5217391304"/>
    <n v="2323100"/>
    <n v="2229434.7826086958"/>
    <n v="2291878.2608695654"/>
    <n v="27065434.782608692"/>
    <n v="5038985.1748458156"/>
    <n v="33446371.852745503"/>
    <n v="29675922.745347805"/>
    <n v="21989598.731019214"/>
    <n v="22510836.154652912"/>
    <n v="22705540.194790568"/>
    <n v="27860911.660440311"/>
    <n v="27398503.512472436"/>
    <n v="27381456.065242935"/>
    <n v="27773875.394732986"/>
    <n v="27142818.11409143"/>
    <n v="27075180.399618093"/>
    <n v="300000000"/>
    <n v="7299641.6965849455"/>
    <n v="35675806.635354199"/>
    <n v="31905357.527956501"/>
    <n v="24219033.513627909"/>
    <n v="24709049.198131174"/>
    <n v="24934974.977399264"/>
    <n v="30184011.660440311"/>
    <n v="29659160.034211565"/>
    <n v="29642112.586982064"/>
    <n v="30096975.394732986"/>
    <n v="29372252.896700125"/>
    <n v="29367058.660487659"/>
    <n v="327065434.78260869"/>
    <n v="7968633.0820967695"/>
    <n v="8002696.586546612"/>
    <n v="7963837.4222546434"/>
    <n v="7863727.0589999668"/>
    <n v="7939358.4157823008"/>
    <n v="7974731.910374254"/>
    <n v="8786923.3517508171"/>
    <n v="8704818.869516287"/>
    <n v="8702155.6851381455"/>
    <n v="8773326.3820671383"/>
    <n v="8659942.1097005475"/>
    <n v="8659849.1257725395"/>
    <n v="100000000.00000003"/>
    <n v="2564000"/>
    <n v="2299250"/>
    <n v="2299000"/>
    <n v="2450300"/>
    <n v="2450300"/>
    <n v="2450300"/>
    <n v="2450300"/>
    <n v="2450300"/>
    <n v="2450300"/>
    <n v="2450300"/>
    <n v="2450300"/>
    <n v="2450300"/>
    <n v="29214950"/>
    <n v="0"/>
    <n v="0"/>
    <n v="0"/>
    <n v="0"/>
    <n v="0"/>
    <n v="0"/>
    <n v="0"/>
    <n v="0"/>
    <n v="0"/>
    <n v="0"/>
    <n v="0"/>
    <n v="0"/>
    <n v="0"/>
    <n v="2715300"/>
    <n v="2450550"/>
    <n v="2450300"/>
    <n v="2450300"/>
    <n v="2450300"/>
    <n v="2450300"/>
    <n v="2450300"/>
    <n v="2450300"/>
    <n v="2450300"/>
    <n v="2450300"/>
    <n v="2450300"/>
    <n v="2450300"/>
    <n v="2966885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3001068728"/>
    <x v="608"/>
    <s v="PTN"/>
    <s v="TOURISM &amp; WELFARE"/>
    <x v="8"/>
    <x v="0"/>
    <s v="TREG 3"/>
    <x v="2"/>
    <n v="99647586"/>
    <n v="6436500"/>
    <n v="6436500"/>
    <n v="6436500"/>
    <n v="6436500"/>
    <n v="6436500"/>
    <n v="6436500"/>
    <n v="6436500"/>
    <n v="6436500"/>
    <n v="6436500"/>
    <n v="6436500"/>
    <n v="6436500"/>
    <n v="6436500"/>
    <n v="77238000"/>
    <n v="5038985.1748458156"/>
    <n v="33446371.852745503"/>
    <n v="29675922.745347805"/>
    <n v="21989598.731019214"/>
    <n v="22510836.154652912"/>
    <n v="22705540.194790568"/>
    <n v="27860911.660440311"/>
    <n v="27398503.512472436"/>
    <n v="27381456.065242935"/>
    <n v="27773875.394732986"/>
    <n v="27142818.11409143"/>
    <n v="27075180.399618093"/>
    <n v="300000000"/>
    <n v="11475485.174845815"/>
    <n v="39882871.852745503"/>
    <n v="36112422.745347805"/>
    <n v="28426098.731019214"/>
    <n v="28947336.154652912"/>
    <n v="29142040.194790568"/>
    <n v="34297411.660440311"/>
    <n v="33835003.512472436"/>
    <n v="33817956.065242931"/>
    <n v="34210375.394732982"/>
    <n v="33579318.114091426"/>
    <n v="33511680.399618093"/>
    <n v="377237999.99999994"/>
    <n v="3984316.5410483847"/>
    <n v="4001348.293273306"/>
    <n v="3981918.7111273217"/>
    <n v="3931863.5294999834"/>
    <n v="3969679.2078911504"/>
    <n v="3987365.955187127"/>
    <n v="4393461.6758754086"/>
    <n v="4352409.4347581435"/>
    <n v="4351077.8425690727"/>
    <n v="4386663.1910335692"/>
    <n v="4329971.0548502738"/>
    <n v="4329924.5628862698"/>
    <n v="50000000.000000015"/>
    <n v="3406500"/>
    <n v="0"/>
    <n v="0"/>
    <n v="0"/>
    <n v="0"/>
    <n v="0"/>
    <n v="0"/>
    <n v="0"/>
    <n v="0"/>
    <n v="0"/>
    <n v="0"/>
    <n v="0"/>
    <n v="3406500"/>
    <n v="3406500"/>
    <n v="0"/>
    <n v="0"/>
    <n v="0"/>
    <n v="0"/>
    <n v="0"/>
    <n v="0"/>
    <n v="0"/>
    <n v="0"/>
    <n v="0"/>
    <n v="0"/>
    <n v="0"/>
    <n v="340650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4726301"/>
    <x v="609"/>
    <s v="PTN"/>
    <s v="TOURISM &amp; WELFARE"/>
    <x v="8"/>
    <x v="1"/>
    <s v="TREG 3"/>
    <x v="2"/>
    <n v="262581745"/>
    <n v="2064226.0869565217"/>
    <n v="2059739.1304347827"/>
    <n v="2059739.1304347827"/>
    <n v="2059739.1304347827"/>
    <n v="2055252.1739130435"/>
    <n v="2059739.1304347827"/>
    <n v="2073200"/>
    <n v="2064226.0869565217"/>
    <n v="2064226.0869565217"/>
    <n v="2073200"/>
    <n v="2059739.1304347827"/>
    <n v="2068713.0434782607"/>
    <n v="24761739.130434785"/>
    <n v="8398308.6247430257"/>
    <n v="55743953.087909169"/>
    <n v="49459871.242246345"/>
    <n v="36649331.218365356"/>
    <n v="37518060.257754847"/>
    <n v="37842566.991317615"/>
    <n v="46434852.767400518"/>
    <n v="45664172.520787396"/>
    <n v="45635760.108738221"/>
    <n v="46289792.32455498"/>
    <n v="45238030.190152384"/>
    <n v="45125300.666030154"/>
    <n v="500000000.00000012"/>
    <n v="10462534.711699547"/>
    <n v="57803692.218343951"/>
    <n v="51519610.372681126"/>
    <n v="38709070.348800138"/>
    <n v="39573312.431667894"/>
    <n v="39902306.121752396"/>
    <n v="48508052.767400518"/>
    <n v="47728398.607743919"/>
    <n v="47699986.195694745"/>
    <n v="48362992.32455498"/>
    <n v="47297769.320587166"/>
    <n v="47194013.709508412"/>
    <n v="524761739.13043481"/>
    <n v="796863.30820967699"/>
    <n v="800269.65865466127"/>
    <n v="796383.74222546432"/>
    <n v="786372.70589999668"/>
    <n v="793935.84157823003"/>
    <n v="797473.19103742542"/>
    <n v="878692.33517508185"/>
    <n v="870481.88695162872"/>
    <n v="870215.56851381448"/>
    <n v="877332.63820671383"/>
    <n v="865994.21097005485"/>
    <n v="865984.912577254"/>
    <n v="10000000.000000004"/>
    <n v="4290000"/>
    <n v="990000"/>
    <n v="170402064"/>
    <n v="990000"/>
    <n v="990000"/>
    <n v="990000"/>
    <n v="990000"/>
    <n v="990000"/>
    <n v="990000"/>
    <n v="990000"/>
    <n v="990000"/>
    <n v="990000"/>
    <n v="184592064"/>
    <n v="0"/>
    <n v="0"/>
    <n v="0"/>
    <n v="0"/>
    <n v="0"/>
    <n v="0"/>
    <n v="0"/>
    <n v="0"/>
    <n v="0"/>
    <n v="0"/>
    <n v="0"/>
    <n v="0"/>
    <n v="0"/>
    <n v="4230000"/>
    <n v="990000"/>
    <n v="990000"/>
    <n v="990000"/>
    <n v="990000"/>
    <n v="990000"/>
    <n v="990000"/>
    <n v="990000"/>
    <n v="990000"/>
    <n v="990000"/>
    <n v="990000"/>
    <n v="990000"/>
    <n v="15120000"/>
    <m/>
    <n v="0"/>
    <n v="112941376"/>
    <n v="0"/>
    <m/>
    <m/>
    <m/>
    <m/>
    <m/>
    <m/>
    <m/>
    <m/>
    <n v="112941376"/>
    <m/>
    <m/>
    <m/>
    <m/>
    <m/>
    <m/>
    <m/>
    <m/>
    <m/>
    <m/>
    <m/>
    <m/>
    <m/>
    <s v="NON KAWASAN"/>
  </r>
  <r>
    <n v="3001032332"/>
    <x v="610"/>
    <s v="PTN"/>
    <s v="TOURISM &amp; WELFARE"/>
    <x v="8"/>
    <x v="5"/>
    <s v="TREG 3"/>
    <x v="2"/>
    <n v="241038814"/>
    <n v="1028750.8704347825"/>
    <n v="1000667.4956521739"/>
    <n v="1000667.4956521739"/>
    <n v="1000667.4956521739"/>
    <n v="972584.12086956529"/>
    <n v="1000667.4956521739"/>
    <n v="1084917.6200000001"/>
    <n v="1028750.8704347825"/>
    <n v="1028750.8704347825"/>
    <n v="1084917.6200000001"/>
    <n v="1000667.4956521739"/>
    <n v="1056834.2452173913"/>
    <n v="12288843.695652176"/>
    <n v="5038985.1748458156"/>
    <n v="33446371.852745503"/>
    <n v="29675922.745347805"/>
    <n v="21989598.731019214"/>
    <n v="22510836.154652912"/>
    <n v="22705540.194790568"/>
    <n v="27860911.660440311"/>
    <n v="27398503.512472436"/>
    <n v="27381456.065242935"/>
    <n v="27773875.394732986"/>
    <n v="27142818.11409143"/>
    <n v="27075180.399618093"/>
    <n v="300000000"/>
    <n v="6067736.0452805981"/>
    <n v="34447039.34839768"/>
    <n v="30676590.240999978"/>
    <n v="22990266.226671387"/>
    <n v="23483420.275522478"/>
    <n v="23706207.690442741"/>
    <n v="28945829.280440312"/>
    <n v="28427254.382907219"/>
    <n v="28410206.935677718"/>
    <n v="28858793.014732987"/>
    <n v="28143485.609743603"/>
    <n v="28132014.644835483"/>
    <n v="312288843.69565213"/>
    <n v="398431.6541048385"/>
    <n v="400134.82932733063"/>
    <n v="398191.87111273216"/>
    <n v="393186.35294999834"/>
    <n v="396967.92078911501"/>
    <n v="398736.59551871271"/>
    <n v="439346.16758754093"/>
    <n v="435240.94347581436"/>
    <n v="435107.78425690724"/>
    <n v="438666.31910335692"/>
    <n v="432997.10548502742"/>
    <n v="432992.456288627"/>
    <n v="5000000.0000000019"/>
    <n v="4368340"/>
    <n v="1131499"/>
    <n v="1121440"/>
    <n v="1158934"/>
    <n v="1158934"/>
    <n v="1158934"/>
    <n v="1158934"/>
    <n v="1158934"/>
    <n v="1158934"/>
    <n v="1158934"/>
    <n v="1158934"/>
    <n v="1158934"/>
    <n v="17051685"/>
    <n v="0"/>
    <n v="0"/>
    <n v="0"/>
    <n v="0"/>
    <n v="0"/>
    <n v="0"/>
    <n v="0"/>
    <n v="0"/>
    <n v="0"/>
    <n v="0"/>
    <n v="0"/>
    <n v="0"/>
    <n v="0"/>
    <n v="4516140"/>
    <n v="1164099"/>
    <n v="1158934"/>
    <n v="1158934"/>
    <n v="1158934"/>
    <n v="1158934"/>
    <n v="1158934"/>
    <n v="1158934"/>
    <n v="1158934"/>
    <n v="1158934"/>
    <n v="1158934"/>
    <n v="1158934"/>
    <n v="17269579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4602480"/>
    <x v="611"/>
    <s v="PTN"/>
    <s v="TOURISM &amp; WELFARE"/>
    <x v="8"/>
    <x v="1"/>
    <s v="TREG 3"/>
    <x v="2"/>
    <n v="367635881"/>
    <n v="6591612.6086956523"/>
    <n v="6572673.9130434785"/>
    <n v="6572673.9130434785"/>
    <n v="6572673.9130434785"/>
    <n v="6553735.2173913047"/>
    <n v="6572673.9130434785"/>
    <n v="6629490"/>
    <n v="6591612.6086956523"/>
    <n v="6591612.6086956523"/>
    <n v="6629490"/>
    <n v="6572673.9130434785"/>
    <n v="6610551.3043478262"/>
    <n v="79061473.913043484"/>
    <n v="8398308.6247430257"/>
    <n v="55743953.087909169"/>
    <n v="49459871.242246345"/>
    <n v="36649331.218365356"/>
    <n v="37518060.257754847"/>
    <n v="37842566.991317615"/>
    <n v="46434852.767400518"/>
    <n v="45664172.520787396"/>
    <n v="45635760.108738221"/>
    <n v="46289792.32455498"/>
    <n v="45238030.190152384"/>
    <n v="45125300.666030154"/>
    <n v="500000000.00000012"/>
    <n v="14989921.233438678"/>
    <n v="62316627.000952646"/>
    <n v="56032545.155289821"/>
    <n v="43222005.131408833"/>
    <n v="44071795.475146152"/>
    <n v="44415240.904361092"/>
    <n v="53064342.767400518"/>
    <n v="52255785.129483044"/>
    <n v="52227372.71743387"/>
    <n v="52919282.32455498"/>
    <n v="51810704.103195861"/>
    <n v="51735851.970377982"/>
    <n v="579061473.9130435"/>
    <n v="398431.6541048385"/>
    <n v="400134.82932733063"/>
    <n v="398191.87111273216"/>
    <n v="393186.35294999834"/>
    <n v="396967.92078911501"/>
    <n v="398736.59551871271"/>
    <n v="439346.16758754093"/>
    <n v="435240.94347581436"/>
    <n v="435107.78425690724"/>
    <n v="438666.31910335692"/>
    <n v="432997.10548502742"/>
    <n v="432992.456288627"/>
    <n v="5000000.0000000019"/>
    <n v="6240433"/>
    <n v="5717500"/>
    <n v="5716900"/>
    <n v="6020100"/>
    <n v="6020100"/>
    <n v="6020100"/>
    <n v="6020100"/>
    <n v="6020100"/>
    <n v="6020100"/>
    <n v="6020100"/>
    <n v="6020100"/>
    <n v="6020100"/>
    <n v="71855733"/>
    <n v="0"/>
    <n v="0"/>
    <n v="0"/>
    <n v="0"/>
    <n v="0"/>
    <n v="0"/>
    <n v="0"/>
    <n v="0"/>
    <n v="0"/>
    <n v="0"/>
    <n v="0"/>
    <n v="0"/>
    <n v="0"/>
    <n v="6201733"/>
    <n v="6040180"/>
    <n v="6020100"/>
    <n v="6020100"/>
    <n v="6020100"/>
    <n v="6020100"/>
    <n v="6020100"/>
    <n v="6020100"/>
    <n v="6020100"/>
    <n v="6020100"/>
    <n v="6020100"/>
    <n v="6020100"/>
    <n v="72442913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4602773"/>
    <x v="612"/>
    <s v="PTN"/>
    <s v="TOURISM &amp; WELFARE"/>
    <x v="8"/>
    <x v="5"/>
    <s v="TREG 3"/>
    <x v="2"/>
    <n v="1490452121"/>
    <n v="132838551.92492753"/>
    <n v="132798188.98405796"/>
    <n v="132798188.98405796"/>
    <n v="132798188.98405796"/>
    <n v="132757826.04318839"/>
    <n v="132798188.98405796"/>
    <n v="132919277.80666666"/>
    <n v="132838551.92492753"/>
    <n v="132838551.92492753"/>
    <n v="132919277.80666666"/>
    <n v="132798188.98405796"/>
    <n v="132878914.86579709"/>
    <n v="1593981897.2173908"/>
    <n v="0"/>
    <n v="0"/>
    <n v="0"/>
    <n v="0"/>
    <n v="0"/>
    <n v="0"/>
    <n v="0"/>
    <n v="0"/>
    <n v="0"/>
    <n v="0"/>
    <n v="0"/>
    <n v="0"/>
    <n v="0"/>
    <n v="132838551.92492753"/>
    <n v="132798188.98405796"/>
    <n v="132798188.98405796"/>
    <n v="132798188.98405796"/>
    <n v="132757826.04318839"/>
    <n v="132798188.98405796"/>
    <n v="132919277.80666666"/>
    <n v="132838551.92492753"/>
    <n v="132838551.92492753"/>
    <n v="132919277.80666666"/>
    <n v="132798188.98405796"/>
    <n v="132878914.86579709"/>
    <n v="1593981897.2173908"/>
    <n v="15937266.164193539"/>
    <n v="16005393.173093224"/>
    <n v="15927674.844509287"/>
    <n v="15727454.117999934"/>
    <n v="15878716.831564602"/>
    <n v="15949463.820748508"/>
    <n v="17573846.703501634"/>
    <n v="17409637.739032574"/>
    <n v="17404311.370276291"/>
    <n v="17546652.764134277"/>
    <n v="17319884.219401095"/>
    <n v="17319698.251545079"/>
    <n v="200000000.00000006"/>
    <n v="6680359"/>
    <n v="6437600"/>
    <n v="6437650"/>
    <n v="6595150"/>
    <n v="6595150"/>
    <n v="6595150"/>
    <n v="6595150"/>
    <n v="6595150"/>
    <n v="6595150"/>
    <n v="6595150"/>
    <n v="6595150"/>
    <n v="6595150"/>
    <n v="78911959"/>
    <n v="0"/>
    <n v="0"/>
    <n v="0"/>
    <n v="0"/>
    <n v="0"/>
    <n v="0"/>
    <n v="0"/>
    <n v="0"/>
    <n v="0"/>
    <n v="0"/>
    <n v="0"/>
    <n v="0"/>
    <n v="0"/>
    <n v="6855359"/>
    <n v="6595100"/>
    <n v="6595150"/>
    <n v="6595150"/>
    <n v="6595150"/>
    <n v="6595150"/>
    <n v="6595150"/>
    <n v="6595150"/>
    <n v="6595150"/>
    <n v="6595150"/>
    <n v="6595150"/>
    <n v="6595150"/>
    <n v="79401959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2956908"/>
    <x v="613"/>
    <s v="PTN"/>
    <s v="TOURISM &amp; WELFARE"/>
    <x v="8"/>
    <x v="3"/>
    <s v="TREG 3"/>
    <x v="2"/>
    <n v="2608079021"/>
    <n v="6267960.1973913042"/>
    <n v="6126295.4260869566"/>
    <n v="6126295.4260869566"/>
    <n v="6126295.4260869566"/>
    <n v="5984630.6547826082"/>
    <n v="6126295.4260869566"/>
    <n v="6551289.7400000002"/>
    <n v="6267960.1973913042"/>
    <n v="6267960.1973913042"/>
    <n v="6551289.7400000002"/>
    <n v="6126295.4260869566"/>
    <n v="6409624.9686956517"/>
    <n v="74932192.826086953"/>
    <n v="45328347.88635771"/>
    <n v="300867878.40651262"/>
    <n v="266950686.17481306"/>
    <n v="197808119.40800118"/>
    <n v="202496926.86625692"/>
    <n v="204248393.11590886"/>
    <n v="250623697.50158286"/>
    <n v="246464090.62256172"/>
    <n v="246310739.78071949"/>
    <n v="249840760.06600451"/>
    <n v="244164064.66790494"/>
    <n v="243555627.50337619"/>
    <n v="2698659332"/>
    <n v="51596308.083749011"/>
    <n v="306994173.83259958"/>
    <n v="273076981.60089999"/>
    <n v="203934414.83408815"/>
    <n v="208481557.52103955"/>
    <n v="210374688.54199582"/>
    <n v="257174987.24158287"/>
    <n v="252732050.81995302"/>
    <n v="252578699.97811079"/>
    <n v="256392049.80600452"/>
    <n v="250290360.09399191"/>
    <n v="249965252.47207183"/>
    <n v="2773591524.8260865"/>
    <n v="398431.6541048385"/>
    <n v="400134.82932733063"/>
    <n v="398191.87111273216"/>
    <n v="393186.35294999834"/>
    <n v="396967.92078911501"/>
    <n v="398736.59551871271"/>
    <n v="439346.16758754093"/>
    <n v="435240.94347581436"/>
    <n v="435107.78425690724"/>
    <n v="438666.31910335692"/>
    <n v="432997.10548502742"/>
    <n v="432992.456288627"/>
    <n v="5000000.0000000019"/>
    <n v="6234813"/>
    <n v="26155325"/>
    <n v="754982855"/>
    <n v="6395730"/>
    <n v="6395730"/>
    <n v="6395730"/>
    <n v="6395730"/>
    <n v="6395730"/>
    <n v="6395730"/>
    <n v="6395730"/>
    <n v="6395730"/>
    <n v="6395730"/>
    <n v="844934563"/>
    <n v="0"/>
    <n v="0"/>
    <n v="0"/>
    <n v="0"/>
    <n v="0"/>
    <n v="0"/>
    <n v="0"/>
    <n v="0"/>
    <n v="0"/>
    <n v="0"/>
    <n v="0"/>
    <n v="0"/>
    <n v="0"/>
    <n v="7147816"/>
    <n v="6421050"/>
    <n v="6395730"/>
    <n v="6395730"/>
    <n v="6395730"/>
    <n v="6395730"/>
    <n v="6395730"/>
    <n v="6395730"/>
    <n v="6395730"/>
    <n v="6395730"/>
    <n v="6395730"/>
    <n v="6395730"/>
    <n v="77526166"/>
    <m/>
    <n v="770129495"/>
    <n v="0"/>
    <n v="0"/>
    <m/>
    <m/>
    <m/>
    <m/>
    <m/>
    <m/>
    <m/>
    <m/>
    <n v="770129495"/>
    <m/>
    <m/>
    <m/>
    <m/>
    <m/>
    <m/>
    <m/>
    <m/>
    <m/>
    <m/>
    <m/>
    <m/>
    <m/>
    <s v="NON KAWASAN"/>
  </r>
  <r>
    <n v="4628282"/>
    <x v="614"/>
    <s v="PTN"/>
    <s v="TOURISM &amp; WELFARE"/>
    <x v="8"/>
    <x v="6"/>
    <s v="TREG 3"/>
    <x v="2"/>
    <n v="323843581"/>
    <n v="23425073.434782609"/>
    <n v="23439618.652173914"/>
    <n v="23439618.652173914"/>
    <n v="23439618.652173914"/>
    <n v="23454163.869565219"/>
    <n v="23439618.652173914"/>
    <n v="23395983"/>
    <n v="23425073.434782609"/>
    <n v="23425073.434782609"/>
    <n v="23395983"/>
    <n v="23439618.652173914"/>
    <n v="23410528.217391305"/>
    <n v="281129971.65217388"/>
    <n v="5038985.1748458156"/>
    <n v="33446371.852745503"/>
    <n v="29675922.745347805"/>
    <n v="21989598.731019214"/>
    <n v="22510836.154652912"/>
    <n v="22705540.194790568"/>
    <n v="27860911.660440311"/>
    <n v="27398503.512472436"/>
    <n v="27381456.065242935"/>
    <n v="27773875.394732986"/>
    <n v="27142818.11409143"/>
    <n v="27075180.399618093"/>
    <n v="300000000"/>
    <n v="28464058.609628424"/>
    <n v="56885990.504919417"/>
    <n v="53115541.397521719"/>
    <n v="45429217.383193128"/>
    <n v="45965000.024218127"/>
    <n v="46145158.846964478"/>
    <n v="51256894.660440311"/>
    <n v="50823576.947255045"/>
    <n v="50806529.500025541"/>
    <n v="51169858.394732982"/>
    <n v="50582436.766265348"/>
    <n v="50485708.617009401"/>
    <n v="581129971.652174"/>
    <n v="796863.30820967699"/>
    <n v="800269.65865466127"/>
    <n v="796383.74222546432"/>
    <n v="786372.70589999668"/>
    <n v="793935.84157823003"/>
    <n v="797473.19103742542"/>
    <n v="878692.33517508185"/>
    <n v="870481.88695162872"/>
    <n v="870215.56851381448"/>
    <n v="877332.63820671383"/>
    <n v="865994.21097005485"/>
    <n v="865984.912577254"/>
    <n v="10000000.000000004"/>
    <n v="7406040"/>
    <n v="4341523"/>
    <n v="4341523"/>
    <n v="4165396.8499999996"/>
    <n v="4165396.8499999996"/>
    <n v="4165396.8499999996"/>
    <n v="4165396.8499999996"/>
    <n v="4165396.8499999996"/>
    <n v="4165396.8499999996"/>
    <n v="4165396.8499999996"/>
    <n v="4165396.8499999996"/>
    <n v="4165396.8499999996"/>
    <n v="53577657.650000013"/>
    <n v="6587040"/>
    <n v="3522523"/>
    <n v="3522523"/>
    <n v="3346396.8499999996"/>
    <n v="3346396.8499999996"/>
    <n v="3346396.8499999996"/>
    <n v="3346396.8499999996"/>
    <n v="3346396.8499999996"/>
    <n v="3346396.8499999996"/>
    <n v="3346396.8499999996"/>
    <n v="3346396.8499999996"/>
    <n v="3346396.8499999996"/>
    <n v="43749657.650000013"/>
    <n v="819000"/>
    <n v="819000"/>
    <n v="819000"/>
    <n v="819000"/>
    <n v="819000"/>
    <n v="819000"/>
    <n v="819000"/>
    <n v="819000"/>
    <n v="819000"/>
    <n v="819000"/>
    <n v="819000"/>
    <n v="819000"/>
    <n v="98280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2948694"/>
    <x v="615"/>
    <s v="-"/>
    <s v="ENERGY &amp; RESOURCES"/>
    <x v="9"/>
    <x v="3"/>
    <s v="TREG 3"/>
    <x v="2"/>
    <n v="108909993.94999999"/>
    <n v="9078542.8874423224"/>
    <n v="6709825.3890236048"/>
    <n v="7857183.4881697483"/>
    <n v="7477427.6678936826"/>
    <n v="7917729.9234213028"/>
    <n v="8127166.7553182514"/>
    <n v="7131950.6527736885"/>
    <n v="6377294.4912572531"/>
    <n v="6668970.3142932272"/>
    <n v="8220975.4140541842"/>
    <n v="8220975.4140541842"/>
    <n v="7473614.01609788"/>
    <n v="91261656.413799316"/>
    <n v="363408.82164690265"/>
    <n v="809650.05142483325"/>
    <n v="758691.62540475419"/>
    <n v="638048.18812480115"/>
    <n v="645120.0892160245"/>
    <n v="640795.41560575995"/>
    <n v="726911.71134984109"/>
    <n v="724052.90649510501"/>
    <n v="719240.97697792295"/>
    <n v="728791.43753687141"/>
    <n v="726595.90427095047"/>
    <n v="732241.95138026355"/>
    <n v="8213549.0794340298"/>
    <n v="9441951.7090892252"/>
    <n v="7519475.4404484378"/>
    <n v="8615875.113574503"/>
    <n v="8115475.8560184836"/>
    <n v="8562850.0126373265"/>
    <n v="8767962.1709240116"/>
    <n v="7858862.3641235298"/>
    <n v="7101347.3977523576"/>
    <n v="7388211.2912711501"/>
    <n v="8949766.8515910562"/>
    <n v="8947571.318325134"/>
    <n v="8205855.9674781431"/>
    <n v="99475205.493233338"/>
    <n v="0"/>
    <n v="0"/>
    <n v="0"/>
    <n v="0"/>
    <n v="0"/>
    <n v="0"/>
    <n v="0"/>
    <n v="0"/>
    <n v="0"/>
    <n v="0"/>
    <n v="0"/>
    <n v="0"/>
    <n v="0"/>
    <n v="7866614"/>
    <n v="7414256"/>
    <n v="4594861"/>
    <n v="4671661"/>
    <n v="4671661"/>
    <n v="4671661"/>
    <n v="4671661"/>
    <n v="4671661"/>
    <n v="4671661"/>
    <n v="4671661"/>
    <n v="4671661"/>
    <n v="4671661"/>
    <n v="61920680"/>
    <n v="2600000"/>
    <n v="2228572"/>
    <n v="0"/>
    <n v="0"/>
    <n v="0"/>
    <n v="0"/>
    <n v="0"/>
    <n v="0"/>
    <n v="0"/>
    <n v="0"/>
    <n v="0"/>
    <n v="0"/>
    <n v="4828572"/>
    <n v="5343414"/>
    <n v="5262484"/>
    <n v="4671661"/>
    <n v="4671661"/>
    <n v="4671661"/>
    <n v="4671661"/>
    <n v="4671661"/>
    <n v="4671661"/>
    <n v="4671661"/>
    <n v="4671661"/>
    <n v="4671661"/>
    <n v="4671661"/>
    <n v="57322508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2000268"/>
    <x v="616"/>
    <s v="PTN"/>
    <s v="TOURISM &amp; WELFARE"/>
    <x v="8"/>
    <x v="6"/>
    <s v="TREG 3"/>
    <x v="2"/>
    <n v="256096114"/>
    <n v="9257883.1747826077"/>
    <n v="9156174.4521739129"/>
    <n v="9156174.4521739129"/>
    <n v="9156174.4521739129"/>
    <n v="9054465.7295652181"/>
    <n v="9156174.4521739129"/>
    <n v="9461300.620000001"/>
    <n v="9257883.1747826077"/>
    <n v="9257883.1747826077"/>
    <n v="9461300.620000001"/>
    <n v="9156174.4521739129"/>
    <n v="9359591.8973913044"/>
    <n v="110891180.65217391"/>
    <n v="5038985.1748458156"/>
    <n v="33446371.852745503"/>
    <n v="29675922.745347805"/>
    <n v="21989598.731019214"/>
    <n v="22510836.154652912"/>
    <n v="22705540.194790568"/>
    <n v="27860911.660440311"/>
    <n v="27398503.512472436"/>
    <n v="27381456.065242935"/>
    <n v="27773875.394732986"/>
    <n v="27142818.11409143"/>
    <n v="27075180.399618093"/>
    <n v="300000000"/>
    <n v="14296868.349628422"/>
    <n v="42602546.304919414"/>
    <n v="38832097.197521716"/>
    <n v="31145773.183193125"/>
    <n v="31565301.88421813"/>
    <n v="31861714.646964483"/>
    <n v="37322212.280440316"/>
    <n v="36656386.68725504"/>
    <n v="36639339.240025543"/>
    <n v="37235176.014732987"/>
    <n v="36298992.566265345"/>
    <n v="36434772.297009394"/>
    <n v="410891180.65217394"/>
    <n v="7968633.0820967695"/>
    <n v="8002696.586546612"/>
    <n v="7963837.4222546434"/>
    <n v="7863727.0589999668"/>
    <n v="7939358.4157823008"/>
    <n v="7974731.910374254"/>
    <n v="8786923.3517508171"/>
    <n v="8704818.869516287"/>
    <n v="8702155.6851381455"/>
    <n v="8773326.3820671383"/>
    <n v="8659942.1097005475"/>
    <n v="8659849.1257725395"/>
    <n v="100000000.00000003"/>
    <n v="8728940"/>
    <n v="8112534"/>
    <n v="8311035"/>
    <n v="8595750"/>
    <n v="8595750"/>
    <n v="8595750"/>
    <n v="8595750"/>
    <n v="8595750"/>
    <n v="8595750"/>
    <n v="8595750"/>
    <n v="8595750"/>
    <n v="8595750"/>
    <n v="102514259"/>
    <n v="0"/>
    <n v="0"/>
    <n v="0"/>
    <n v="0"/>
    <n v="0"/>
    <n v="0"/>
    <n v="0"/>
    <n v="0"/>
    <n v="0"/>
    <n v="0"/>
    <n v="0"/>
    <n v="0"/>
    <n v="0"/>
    <n v="9167840"/>
    <n v="8497877"/>
    <n v="8595750"/>
    <n v="8595750"/>
    <n v="8595750"/>
    <n v="8595750"/>
    <n v="8595750"/>
    <n v="8595750"/>
    <n v="8595750"/>
    <n v="8595750"/>
    <n v="8595750"/>
    <n v="8595750"/>
    <n v="103623217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4603451"/>
    <x v="617"/>
    <s v="PTN"/>
    <s v="TOURISM &amp; WELFARE"/>
    <x v="8"/>
    <x v="6"/>
    <s v="TREG 3"/>
    <x v="2"/>
    <n v="5122631879"/>
    <n v="9683102.390434783"/>
    <n v="9559049.8956521731"/>
    <n v="9559049.8956521731"/>
    <n v="9559049.8956521731"/>
    <n v="9434997.4008695651"/>
    <n v="9559049.8956521731"/>
    <n v="9931207.379999999"/>
    <n v="9683102.390434783"/>
    <n v="9683102.390434783"/>
    <n v="9931207.379999999"/>
    <n v="9559049.8956521731"/>
    <n v="9807154.885217391"/>
    <n v="115949123.69565219"/>
    <n v="75584777.622687235"/>
    <n v="501695577.79118252"/>
    <n v="445138841.18021709"/>
    <n v="329843980.96528816"/>
    <n v="337662542.31979364"/>
    <n v="340583102.92185849"/>
    <n v="417913674.90660465"/>
    <n v="410977552.68708658"/>
    <n v="410721840.97864401"/>
    <n v="416608130.92099476"/>
    <n v="407142271.71137148"/>
    <n v="406127705.9942714"/>
    <n v="4500000000"/>
    <n v="85267880.013122022"/>
    <n v="511254627.68683469"/>
    <n v="454697891.07586926"/>
    <n v="339403030.86094034"/>
    <n v="347097539.72066319"/>
    <n v="350142152.81751066"/>
    <n v="427844882.28660464"/>
    <n v="420660655.07752138"/>
    <n v="420404943.36907881"/>
    <n v="426539338.30099475"/>
    <n v="416701321.60702366"/>
    <n v="415934860.87948877"/>
    <n v="4615949123.695652"/>
    <n v="796863.30820967699"/>
    <n v="800269.65865466127"/>
    <n v="796383.74222546432"/>
    <n v="786372.70589999668"/>
    <n v="793935.84157823003"/>
    <n v="797473.19103742542"/>
    <n v="878692.33517508185"/>
    <n v="870481.88695162872"/>
    <n v="870215.56851381448"/>
    <n v="877332.63820671383"/>
    <n v="865994.21097005485"/>
    <n v="865984.912577254"/>
    <n v="10000000.000000004"/>
    <n v="9124737"/>
    <n v="424846283"/>
    <n v="350936535"/>
    <n v="9170536"/>
    <n v="9170536"/>
    <n v="9170536"/>
    <n v="9170536"/>
    <n v="9170536"/>
    <n v="9170536"/>
    <n v="9170536"/>
    <n v="9170536"/>
    <n v="9170536"/>
    <n v="867442379"/>
    <n v="0"/>
    <n v="0"/>
    <n v="0"/>
    <n v="0"/>
    <n v="0"/>
    <n v="0"/>
    <n v="0"/>
    <n v="0"/>
    <n v="0"/>
    <n v="0"/>
    <n v="0"/>
    <n v="0"/>
    <n v="0"/>
    <n v="9357127"/>
    <n v="9175328"/>
    <n v="9170536"/>
    <n v="9170536"/>
    <n v="9170536"/>
    <n v="9170536"/>
    <n v="9170536"/>
    <n v="9170536"/>
    <n v="9170536"/>
    <n v="9170536"/>
    <n v="9170536"/>
    <n v="9170536"/>
    <n v="110237815"/>
    <m/>
    <n v="31175510"/>
    <n v="709046382"/>
    <n v="0"/>
    <m/>
    <m/>
    <m/>
    <m/>
    <m/>
    <m/>
    <m/>
    <m/>
    <n v="740221892"/>
    <m/>
    <m/>
    <m/>
    <m/>
    <m/>
    <m/>
    <m/>
    <m/>
    <m/>
    <m/>
    <m/>
    <m/>
    <m/>
    <s v="NON KAWASAN"/>
  </r>
  <r>
    <n v="3019279"/>
    <x v="618"/>
    <s v="PTN"/>
    <s v="TOURISM &amp; WELFARE"/>
    <x v="8"/>
    <x v="2"/>
    <s v="TREG 3"/>
    <x v="2"/>
    <n v="3037689244"/>
    <n v="5587891.7295652172"/>
    <n v="5445944.5043478254"/>
    <n v="5445944.5043478254"/>
    <n v="5445944.5043478254"/>
    <n v="5303997.2791304346"/>
    <n v="5445944.5043478254"/>
    <n v="5871786.1799999997"/>
    <n v="5587891.7295652172"/>
    <n v="5587891.7295652172"/>
    <n v="5871786.1799999997"/>
    <n v="5445944.5043478254"/>
    <n v="5729838.9547826089"/>
    <n v="66770806.304347813"/>
    <n v="56778410.854200989"/>
    <n v="376867916.20609891"/>
    <n v="334383149.71118021"/>
    <n v="247774984.03873128"/>
    <n v="253648196.91091737"/>
    <n v="255842088.26052767"/>
    <n v="313931919.65036541"/>
    <n v="308721584.85146344"/>
    <n v="308529497.17324525"/>
    <n v="312951210.10626614"/>
    <n v="305840566.13540006"/>
    <n v="305078436.10160333"/>
    <n v="3380347960"/>
    <n v="62366302.583766207"/>
    <n v="382313860.71044672"/>
    <n v="339829094.21552801"/>
    <n v="253220928.54307911"/>
    <n v="258952194.1900478"/>
    <n v="261288032.7648755"/>
    <n v="319803705.83036542"/>
    <n v="314309476.58102864"/>
    <n v="314117388.90281045"/>
    <n v="318822996.28626615"/>
    <n v="311286510.63974786"/>
    <n v="310808275.05638593"/>
    <n v="3447118766.304348"/>
    <n v="796863.30820967699"/>
    <n v="800269.65865466127"/>
    <n v="796383.74222546432"/>
    <n v="786372.70589999668"/>
    <n v="793935.84157823003"/>
    <n v="797473.19103742542"/>
    <n v="878692.33517508185"/>
    <n v="870481.88695162872"/>
    <n v="870215.56851381448"/>
    <n v="877332.63820671383"/>
    <n v="865994.21097005485"/>
    <n v="865984.912577254"/>
    <n v="10000000.000000004"/>
    <n v="10241198"/>
    <n v="4743159"/>
    <n v="4769907"/>
    <n v="4747993"/>
    <n v="4747993"/>
    <n v="4747993"/>
    <n v="4747993"/>
    <n v="4747993"/>
    <n v="4747993"/>
    <n v="4747993"/>
    <n v="4747993"/>
    <n v="4747993"/>
    <n v="62486201"/>
    <n v="0"/>
    <n v="0"/>
    <n v="0"/>
    <n v="0"/>
    <n v="0"/>
    <n v="0"/>
    <n v="0"/>
    <n v="0"/>
    <n v="0"/>
    <n v="0"/>
    <n v="0"/>
    <n v="0"/>
    <n v="0"/>
    <n v="10314668"/>
    <n v="4738550"/>
    <n v="4747993"/>
    <n v="4747993"/>
    <n v="4747993"/>
    <n v="4747993"/>
    <n v="4747993"/>
    <n v="4747993"/>
    <n v="4747993"/>
    <n v="4747993"/>
    <n v="4747993"/>
    <n v="4747993"/>
    <n v="62533148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4631162"/>
    <x v="619"/>
    <s v="-"/>
    <s v="TOURISM &amp; WELFARE"/>
    <x v="8"/>
    <x v="4"/>
    <s v="TREG 3"/>
    <x v="2"/>
    <n v="205228477"/>
    <n v="15100000"/>
    <n v="15100000"/>
    <n v="15100000"/>
    <n v="15100000"/>
    <n v="15100000"/>
    <n v="15100000"/>
    <n v="15100000"/>
    <n v="15100000"/>
    <n v="15100000"/>
    <n v="15100000"/>
    <n v="15100000"/>
    <n v="15100000"/>
    <n v="181200000"/>
    <n v="839830.86247430264"/>
    <n v="5574395.3087909175"/>
    <n v="4945987.1242246339"/>
    <n v="3664933.1218365352"/>
    <n v="3751806.0257754852"/>
    <n v="3784256.6991317612"/>
    <n v="4643485.2767400518"/>
    <n v="4566417.2520787399"/>
    <n v="4563576.0108738225"/>
    <n v="4628979.2324554976"/>
    <n v="4523803.0190152386"/>
    <n v="4512530.0666030152"/>
    <n v="50000000"/>
    <n v="15939830.862474302"/>
    <n v="20674395.308790918"/>
    <n v="20045987.124224633"/>
    <n v="18764933.121836536"/>
    <n v="18851806.025775485"/>
    <n v="18884256.699131761"/>
    <n v="19743485.276740052"/>
    <n v="19666417.252078742"/>
    <n v="19663576.010873824"/>
    <n v="19728979.232455499"/>
    <n v="19623803.019015238"/>
    <n v="19612530.066603016"/>
    <n v="231200000"/>
    <n v="39843165.410483845"/>
    <n v="40013482.932733059"/>
    <n v="39819187.111273222"/>
    <n v="39318635.294999838"/>
    <n v="39696792.078911506"/>
    <n v="39873659.55187127"/>
    <n v="43934616.758754089"/>
    <n v="43524094.347581439"/>
    <n v="43510778.425690725"/>
    <n v="43866631.91033569"/>
    <n v="43299710.548502743"/>
    <n v="43299245.628862701"/>
    <n v="500000000.00000012"/>
    <n v="10888068"/>
    <n v="8000000"/>
    <n v="8000000"/>
    <n v="7600000"/>
    <n v="7600000"/>
    <n v="7600000"/>
    <n v="7600000"/>
    <n v="7600000"/>
    <n v="7600000"/>
    <n v="7600000"/>
    <n v="7600000"/>
    <n v="7600000"/>
    <n v="95288068"/>
    <n v="10888068"/>
    <n v="8000000"/>
    <n v="8000000"/>
    <n v="7600000"/>
    <n v="7600000"/>
    <n v="7600000"/>
    <n v="7600000"/>
    <n v="7600000"/>
    <n v="7600000"/>
    <n v="7600000"/>
    <n v="7600000"/>
    <n v="7600000"/>
    <n v="95288068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5588519"/>
    <x v="620"/>
    <s v="PTN"/>
    <s v="TOURISM &amp; WELFARE"/>
    <x v="8"/>
    <x v="1"/>
    <s v="TREG 3"/>
    <x v="2"/>
    <n v="4409334570"/>
    <n v="12414519.345217392"/>
    <n v="12264727.947826087"/>
    <n v="12264727.947826087"/>
    <n v="12264727.947826087"/>
    <n v="12114936.550434783"/>
    <n v="12264727.947826087"/>
    <n v="12714102.140000001"/>
    <n v="12414519.345217392"/>
    <n v="12414519.345217392"/>
    <n v="12714102.140000001"/>
    <n v="12264727.947826087"/>
    <n v="12564310.742608696"/>
    <n v="148674649.34782609"/>
    <n v="58788160.373201184"/>
    <n v="390207671.61536419"/>
    <n v="346219098.69572443"/>
    <n v="256545318.52855748"/>
    <n v="262626421.80428395"/>
    <n v="264897968.93922329"/>
    <n v="325043969.37180364"/>
    <n v="319649207.64551175"/>
    <n v="319450320.76116759"/>
    <n v="324028546.27188486"/>
    <n v="316666211.33106673"/>
    <n v="315877104.66221106"/>
    <n v="3499999999.9999995"/>
    <n v="71202679.718418568"/>
    <n v="402472399.56319028"/>
    <n v="358483826.64355052"/>
    <n v="268810046.47638357"/>
    <n v="274741358.35471874"/>
    <n v="277162696.88704938"/>
    <n v="337758071.51180363"/>
    <n v="332063726.99072915"/>
    <n v="331864840.10638499"/>
    <n v="336742648.41188484"/>
    <n v="328930939.27889282"/>
    <n v="328441415.40481973"/>
    <n v="3648674649.347826"/>
    <n v="3984316.5410483847"/>
    <n v="4001348.293273306"/>
    <n v="3981918.7111273217"/>
    <n v="3931863.5294999834"/>
    <n v="3969679.2078911504"/>
    <n v="3987365.955187127"/>
    <n v="4393461.6758754086"/>
    <n v="4352409.4347581435"/>
    <n v="4351077.8425690727"/>
    <n v="4386663.1910335692"/>
    <n v="4329971.0548502738"/>
    <n v="4329924.5628862698"/>
    <n v="50000000.000000015"/>
    <n v="10672254"/>
    <n v="9874712"/>
    <n v="9941880"/>
    <n v="10048180"/>
    <n v="10048180"/>
    <n v="10048180"/>
    <n v="10048180"/>
    <n v="10048180"/>
    <n v="10048180"/>
    <n v="10048180"/>
    <n v="10048180"/>
    <n v="10048180"/>
    <n v="120922466"/>
    <n v="0"/>
    <n v="0"/>
    <n v="0"/>
    <n v="0"/>
    <n v="0"/>
    <n v="0"/>
    <n v="0"/>
    <n v="0"/>
    <n v="0"/>
    <n v="0"/>
    <n v="0"/>
    <n v="0"/>
    <n v="0"/>
    <n v="10907166"/>
    <n v="9961414"/>
    <n v="10048180"/>
    <n v="10048180"/>
    <n v="10048180"/>
    <n v="10048180"/>
    <n v="10048180"/>
    <n v="10048180"/>
    <n v="10048180"/>
    <n v="10048180"/>
    <n v="10048180"/>
    <n v="10048180"/>
    <n v="12135038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5587895"/>
    <x v="621"/>
    <s v="PTN"/>
    <s v="TOURISM &amp; WELFARE"/>
    <x v="8"/>
    <x v="5"/>
    <s v="TREG 3"/>
    <x v="2"/>
    <n v="8177876669"/>
    <n v="11759443.973043479"/>
    <n v="11648518.069565218"/>
    <n v="11648518.069565218"/>
    <n v="11648518.069565218"/>
    <n v="11537592.166086957"/>
    <n v="11648518.069565218"/>
    <n v="11981295.779999999"/>
    <n v="11759443.973043479"/>
    <n v="11759443.973043479"/>
    <n v="11981295.779999999"/>
    <n v="11648518.069565218"/>
    <n v="11870369.87652174"/>
    <n v="140891475.86956525"/>
    <n v="117576320.74640237"/>
    <n v="780415343.23072839"/>
    <n v="692438197.39144886"/>
    <n v="513090637.05711496"/>
    <n v="525252843.60856789"/>
    <n v="529795937.87844658"/>
    <n v="650087938.74360728"/>
    <n v="639298415.29102349"/>
    <n v="638900641.52233517"/>
    <n v="648057092.54376972"/>
    <n v="633332422.66213346"/>
    <n v="631754209.32442212"/>
    <n v="6999999999.999999"/>
    <n v="129335764.71944585"/>
    <n v="792063861.30029356"/>
    <n v="704086715.46101403"/>
    <n v="524739155.1266802"/>
    <n v="536790435.77465487"/>
    <n v="541444455.94801176"/>
    <n v="662069234.52360725"/>
    <n v="651057859.26406693"/>
    <n v="650660085.49537861"/>
    <n v="660038388.32376969"/>
    <n v="644980940.73169863"/>
    <n v="643624579.20094383"/>
    <n v="7140891475.869566"/>
    <n v="7968633.0820967695"/>
    <n v="8002696.586546612"/>
    <n v="7963837.4222546434"/>
    <n v="7863727.0589999668"/>
    <n v="7939358.4157823008"/>
    <n v="7974731.910374254"/>
    <n v="8786923.3517508171"/>
    <n v="8704818.869516287"/>
    <n v="8702155.6851381455"/>
    <n v="8773326.3820671383"/>
    <n v="8659942.1097005475"/>
    <n v="8659849.1257725395"/>
    <n v="100000000.00000003"/>
    <n v="11159951"/>
    <n v="66053278"/>
    <n v="10613762"/>
    <n v="10787519"/>
    <n v="10787519"/>
    <n v="10787519"/>
    <n v="10787519"/>
    <n v="10787519"/>
    <n v="10787519"/>
    <n v="10787519"/>
    <n v="10787519"/>
    <n v="10787519"/>
    <n v="184914662"/>
    <n v="0"/>
    <n v="0"/>
    <n v="0"/>
    <n v="0"/>
    <n v="0"/>
    <n v="0"/>
    <n v="0"/>
    <n v="0"/>
    <n v="0"/>
    <n v="0"/>
    <n v="0"/>
    <n v="0"/>
    <n v="0"/>
    <n v="11338051"/>
    <n v="10683385"/>
    <n v="10787519"/>
    <n v="10787519"/>
    <n v="10787519"/>
    <n v="10787519"/>
    <n v="10787519"/>
    <n v="10787519"/>
    <n v="10787519"/>
    <n v="10787519"/>
    <n v="10787519"/>
    <n v="10787519"/>
    <n v="129896626"/>
    <m/>
    <n v="55500000"/>
    <n v="126000000"/>
    <n v="0"/>
    <m/>
    <m/>
    <m/>
    <m/>
    <m/>
    <m/>
    <m/>
    <m/>
    <n v="181500000"/>
    <m/>
    <m/>
    <m/>
    <m/>
    <m/>
    <m/>
    <m/>
    <m/>
    <m/>
    <m/>
    <m/>
    <m/>
    <m/>
    <s v="NON KAWASAN"/>
  </r>
  <r>
    <n v="4624623"/>
    <x v="622"/>
    <s v="PTN"/>
    <s v="TOURISM &amp; WELFARE"/>
    <x v="8"/>
    <x v="6"/>
    <s v="TREG 3"/>
    <x v="2"/>
    <n v="274750643"/>
    <n v="14087453.340869565"/>
    <n v="13852526.991304347"/>
    <n v="13852526.991304347"/>
    <n v="13852526.991304347"/>
    <n v="13617600.64173913"/>
    <n v="13852526.991304347"/>
    <n v="14557306.039999999"/>
    <n v="14087453.340869565"/>
    <n v="14087453.340869565"/>
    <n v="14557306.039999999"/>
    <n v="13852526.991304347"/>
    <n v="14322379.690434784"/>
    <n v="168579587.39130431"/>
    <n v="5038985.1748458156"/>
    <n v="33446371.852745503"/>
    <n v="29675922.745347805"/>
    <n v="21989598.731019214"/>
    <n v="22510836.154652912"/>
    <n v="22705540.194790568"/>
    <n v="27860911.660440311"/>
    <n v="27398503.512472436"/>
    <n v="27381456.065242935"/>
    <n v="27773875.394732986"/>
    <n v="27142818.11409143"/>
    <n v="27075180.399618093"/>
    <n v="300000000"/>
    <n v="19126438.515715379"/>
    <n v="47298898.844049849"/>
    <n v="43528449.736652151"/>
    <n v="35842125.722323559"/>
    <n v="36128436.796392038"/>
    <n v="36558067.186094917"/>
    <n v="42418217.70044031"/>
    <n v="41485956.853341997"/>
    <n v="41468909.4061125"/>
    <n v="42331181.434732988"/>
    <n v="40995345.105395779"/>
    <n v="41397560.090052873"/>
    <n v="468579587.39130437"/>
    <n v="3984316.5410483847"/>
    <n v="4001348.293273306"/>
    <n v="3981918.7111273217"/>
    <n v="3931863.5294999834"/>
    <n v="3969679.2078911504"/>
    <n v="3987365.955187127"/>
    <n v="4393461.6758754086"/>
    <n v="4352409.4347581435"/>
    <n v="4351077.8425690727"/>
    <n v="4386663.1910335692"/>
    <n v="4329971.0548502738"/>
    <n v="4329924.5628862698"/>
    <n v="50000000.000000015"/>
    <n v="11731859"/>
    <n v="61131935"/>
    <n v="11903411"/>
    <n v="12565255"/>
    <n v="12565255"/>
    <n v="12565255"/>
    <n v="12565255"/>
    <n v="12565255"/>
    <n v="12565255"/>
    <n v="12565255"/>
    <n v="12565255"/>
    <n v="12565255"/>
    <n v="197854500"/>
    <n v="0"/>
    <n v="0"/>
    <n v="0"/>
    <n v="0"/>
    <n v="0"/>
    <n v="0"/>
    <n v="0"/>
    <n v="0"/>
    <n v="0"/>
    <n v="0"/>
    <n v="0"/>
    <n v="0"/>
    <n v="0"/>
    <n v="12401707"/>
    <n v="11984089"/>
    <n v="12565255"/>
    <n v="12565255"/>
    <n v="12565255"/>
    <n v="12565255"/>
    <n v="12565255"/>
    <n v="12565255"/>
    <n v="12565255"/>
    <n v="12565255"/>
    <n v="12565255"/>
    <n v="12565255"/>
    <n v="150038346"/>
    <m/>
    <n v="49810500"/>
    <n v="0"/>
    <n v="0"/>
    <m/>
    <m/>
    <m/>
    <m/>
    <m/>
    <m/>
    <m/>
    <m/>
    <n v="49810500"/>
    <m/>
    <m/>
    <m/>
    <m/>
    <m/>
    <m/>
    <m/>
    <m/>
    <m/>
    <m/>
    <m/>
    <m/>
    <m/>
    <s v="NON KAWASAN"/>
  </r>
  <r>
    <n v="2932598"/>
    <x v="623"/>
    <s v="-"/>
    <s v="MANUFACTURING &amp; INFRASTRUCTURE"/>
    <x v="10"/>
    <x v="3"/>
    <s v="TREG 3"/>
    <x v="2"/>
    <n v="516831581.2132501"/>
    <n v="11811250"/>
    <n v="21666639"/>
    <n v="20357010"/>
    <n v="17687239"/>
    <n v="17856643"/>
    <n v="17935914"/>
    <n v="19761513"/>
    <n v="19577613"/>
    <n v="19571692"/>
    <n v="19731282"/>
    <n v="19477160"/>
    <n v="19476953"/>
    <n v="224910908"/>
    <n v="6180009"/>
    <n v="11336650"/>
    <n v="10651412"/>
    <n v="9254506"/>
    <n v="9343143"/>
    <n v="9384621"/>
    <n v="10339830"/>
    <n v="10243608"/>
    <n v="10240510"/>
    <n v="10324012"/>
    <n v="10191048"/>
    <n v="10190940"/>
    <n v="117680289"/>
    <n v="17991259"/>
    <n v="33003289"/>
    <n v="31008422"/>
    <n v="26941745"/>
    <n v="27199786"/>
    <n v="27320535"/>
    <n v="30101343"/>
    <n v="29821221"/>
    <n v="29812202"/>
    <n v="30055294"/>
    <n v="29668208"/>
    <n v="29667893"/>
    <n v="342591197"/>
    <n v="796863"/>
    <n v="800270"/>
    <n v="796384"/>
    <n v="786373"/>
    <n v="793936"/>
    <n v="797473"/>
    <n v="878692"/>
    <n v="870482"/>
    <n v="870216"/>
    <n v="877333"/>
    <n v="865994"/>
    <n v="865985"/>
    <n v="10000001"/>
    <n v="12828845"/>
    <n v="12218489"/>
    <n v="31309407"/>
    <n v="29663010.199999999"/>
    <n v="29663010.199999999"/>
    <n v="29663010.199999999"/>
    <n v="29663010.199999999"/>
    <n v="29663010.199999999"/>
    <n v="29663010.199999999"/>
    <n v="29663010.199999999"/>
    <n v="29663010.199999999"/>
    <n v="29663010.199999999"/>
    <n v="323323832.79999995"/>
    <n v="3620000"/>
    <n v="3620000"/>
    <n v="23889936"/>
    <n v="22695439.199999999"/>
    <n v="22695439.199999999"/>
    <n v="22695439.199999999"/>
    <n v="22695439.199999999"/>
    <n v="22695439.199999999"/>
    <n v="22695439.199999999"/>
    <n v="22695439.199999999"/>
    <n v="22695439.199999999"/>
    <n v="22695439.199999999"/>
    <n v="235388888.79999995"/>
    <n v="9256945"/>
    <n v="8146589"/>
    <n v="6967571"/>
    <n v="6967571"/>
    <n v="6967571"/>
    <n v="6967571"/>
    <n v="6967571"/>
    <n v="6967571"/>
    <n v="6967571"/>
    <n v="6967571"/>
    <n v="6967571"/>
    <n v="6967571"/>
    <n v="87079244"/>
    <m/>
    <n v="0"/>
    <n v="3260000"/>
    <n v="0"/>
    <m/>
    <m/>
    <m/>
    <m/>
    <m/>
    <m/>
    <m/>
    <m/>
    <n v="3260000"/>
    <m/>
    <m/>
    <m/>
    <m/>
    <m/>
    <m/>
    <m/>
    <m/>
    <m/>
    <m/>
    <m/>
    <m/>
    <m/>
    <s v="NON KAWASAN"/>
  </r>
  <r>
    <n v="4604584"/>
    <x v="624"/>
    <s v="PTN"/>
    <s v="TOURISM &amp; WELFARE"/>
    <x v="8"/>
    <x v="4"/>
    <s v="TREG 3"/>
    <x v="2"/>
    <n v="781549395"/>
    <n v="13249456.521739131"/>
    <n v="13235434.782608695"/>
    <n v="13235434.782608695"/>
    <n v="13235434.782608695"/>
    <n v="13221413.043478262"/>
    <n v="13235434.782608695"/>
    <n v="13277500"/>
    <n v="13249456.521739131"/>
    <n v="13249456.521739131"/>
    <n v="13277500"/>
    <n v="13235434.782608695"/>
    <n v="13263478.260869566"/>
    <n v="158965434.78260869"/>
    <n v="5038985.1748458156"/>
    <n v="33446371.852745503"/>
    <n v="29675922.745347805"/>
    <n v="21989598.731019214"/>
    <n v="22510836.154652912"/>
    <n v="22705540.194790568"/>
    <n v="27860911.660440311"/>
    <n v="27398503.512472436"/>
    <n v="27381456.065242935"/>
    <n v="27773875.394732986"/>
    <n v="27142818.11409143"/>
    <n v="27075180.399618093"/>
    <n v="300000000"/>
    <n v="18288441.696584947"/>
    <n v="46681806.635354199"/>
    <n v="42911357.527956501"/>
    <n v="35225033.513627909"/>
    <n v="35732249.198131174"/>
    <n v="35940974.97739926"/>
    <n v="41138411.660440311"/>
    <n v="40647960.034211569"/>
    <n v="40630912.586982064"/>
    <n v="41051375.394732982"/>
    <n v="40378252.896700129"/>
    <n v="40338658.660487659"/>
    <n v="458965434.78260875"/>
    <n v="796863.30820967699"/>
    <n v="800269.65865466127"/>
    <n v="796383.74222546432"/>
    <n v="786372.70589999668"/>
    <n v="793935.84157823003"/>
    <n v="797473.19103742542"/>
    <n v="878692.33517508185"/>
    <n v="870481.88695162872"/>
    <n v="870215.56851381448"/>
    <n v="877332.63820671383"/>
    <n v="865994.21097005485"/>
    <n v="865984.912577254"/>
    <n v="10000000.000000004"/>
    <n v="13330000"/>
    <n v="13296072"/>
    <n v="13238065"/>
    <n v="12745261.75"/>
    <n v="12745261.75"/>
    <n v="12745261.75"/>
    <n v="12745261.75"/>
    <n v="12745261.75"/>
    <n v="12745261.75"/>
    <n v="12745261.75"/>
    <n v="12745261.75"/>
    <n v="12745261.75"/>
    <n v="154571492.75"/>
    <n v="10600000"/>
    <n v="10566072"/>
    <n v="10508065"/>
    <n v="9982661.75"/>
    <n v="9982661.75"/>
    <n v="9982661.75"/>
    <n v="9982661.75"/>
    <n v="9982661.75"/>
    <n v="9982661.75"/>
    <n v="9982661.75"/>
    <n v="9982661.75"/>
    <n v="9982661.75"/>
    <n v="121518092.75"/>
    <n v="2762600"/>
    <n v="2762600"/>
    <n v="2762600"/>
    <n v="2762600"/>
    <n v="2762600"/>
    <n v="2762600"/>
    <n v="2762600"/>
    <n v="2762600"/>
    <n v="2762600"/>
    <n v="2762600"/>
    <n v="2762600"/>
    <n v="2762600"/>
    <n v="331512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4626103"/>
    <x v="625"/>
    <s v="PTN"/>
    <s v="TOURISM &amp; WELFARE"/>
    <x v="8"/>
    <x v="1"/>
    <s v="TREG 3"/>
    <x v="2"/>
    <n v="178077360"/>
    <n v="13696253.739130434"/>
    <n v="13690622.608695652"/>
    <n v="13690622.608695652"/>
    <n v="13690622.608695652"/>
    <n v="13684991.478260869"/>
    <n v="13690622.608695652"/>
    <n v="13707516"/>
    <n v="13696253.739130434"/>
    <n v="13696253.739130434"/>
    <n v="13707516"/>
    <n v="13690622.608695652"/>
    <n v="13701884.869565217"/>
    <n v="164343782.60869569"/>
    <n v="5038985.1748458156"/>
    <n v="33446371.852745503"/>
    <n v="29675922.745347805"/>
    <n v="21989598.731019214"/>
    <n v="22510836.154652912"/>
    <n v="22705540.194790568"/>
    <n v="27860911.660440311"/>
    <n v="27398503.512472436"/>
    <n v="27381456.065242935"/>
    <n v="27773875.394732986"/>
    <n v="27142818.11409143"/>
    <n v="27075180.399618093"/>
    <n v="300000000"/>
    <n v="18735238.913976248"/>
    <n v="47136994.461441159"/>
    <n v="43366545.354043454"/>
    <n v="35680221.33971487"/>
    <n v="36195827.632913783"/>
    <n v="36396162.803486221"/>
    <n v="41568427.660440311"/>
    <n v="41094757.251602873"/>
    <n v="41077709.804373369"/>
    <n v="41481391.394732982"/>
    <n v="40833440.722787082"/>
    <n v="40777065.269183308"/>
    <n v="464343782.60869575"/>
    <n v="796863.30820967699"/>
    <n v="800269.65865466127"/>
    <n v="796383.74222546432"/>
    <n v="786372.70589999668"/>
    <n v="793935.84157823003"/>
    <n v="797473.19103742542"/>
    <n v="878692.33517508185"/>
    <n v="870481.88695162872"/>
    <n v="870215.56851381448"/>
    <n v="877332.63820671383"/>
    <n v="865994.21097005485"/>
    <n v="865984.912577254"/>
    <n v="10000000.000000004"/>
    <n v="13648600"/>
    <n v="13648600"/>
    <n v="13648600"/>
    <n v="13153600"/>
    <n v="13153600"/>
    <n v="13153600"/>
    <n v="13153600"/>
    <n v="13153600"/>
    <n v="13153600"/>
    <n v="13153600"/>
    <n v="13153600"/>
    <n v="13153600"/>
    <n v="159328200"/>
    <n v="9900000"/>
    <n v="9900000"/>
    <n v="9900000"/>
    <n v="9405000"/>
    <n v="9405000"/>
    <n v="9405000"/>
    <n v="9405000"/>
    <n v="9405000"/>
    <n v="9405000"/>
    <n v="9405000"/>
    <n v="9405000"/>
    <n v="9405000"/>
    <n v="114345000"/>
    <n v="3748600"/>
    <n v="3748600"/>
    <n v="3748600"/>
    <n v="3748600"/>
    <n v="3748600"/>
    <n v="3748600"/>
    <n v="3748600"/>
    <n v="3748600"/>
    <n v="3748600"/>
    <n v="3748600"/>
    <n v="3748600"/>
    <n v="3748600"/>
    <n v="449832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5579494"/>
    <x v="626"/>
    <s v="PTN"/>
    <s v="TOURISM &amp; WELFARE"/>
    <x v="8"/>
    <x v="3"/>
    <s v="TREG 3"/>
    <x v="2"/>
    <n v="2895558279"/>
    <n v="12486460.30173913"/>
    <n v="12441553.382608695"/>
    <n v="12441553.382608695"/>
    <n v="12441553.382608695"/>
    <n v="12396646.463478262"/>
    <n v="12441553.382608695"/>
    <n v="12576274.140000001"/>
    <n v="12486460.30173913"/>
    <n v="12486460.30173913"/>
    <n v="12576274.140000001"/>
    <n v="12441553.382608695"/>
    <n v="12531367.220869565"/>
    <n v="149747709.78260869"/>
    <n v="47870359.300447181"/>
    <n v="317740533.52643192"/>
    <n v="281921266.90183806"/>
    <n v="208901188.55306143"/>
    <n v="213852944.09200245"/>
    <n v="215702632.47869703"/>
    <n v="264678661.54500151"/>
    <n v="260285784.12651342"/>
    <n v="260123833.37736151"/>
    <n v="263851817.01837394"/>
    <n v="257856772.83481991"/>
    <n v="257214214.54545188"/>
    <n v="2850000008.3000002"/>
    <n v="60356819.602186307"/>
    <n v="330182086.90904063"/>
    <n v="294362820.28444678"/>
    <n v="221342741.93567011"/>
    <n v="226249590.55548072"/>
    <n v="228144185.86130571"/>
    <n v="277254935.68500149"/>
    <n v="272772244.42825258"/>
    <n v="272610293.67910063"/>
    <n v="276428091.15837395"/>
    <n v="270298326.21742862"/>
    <n v="269745581.76632142"/>
    <n v="2999747718.0826092"/>
    <n v="39843165.410483845"/>
    <n v="40013482.932733059"/>
    <n v="39819187.111273222"/>
    <n v="39318635.294999838"/>
    <n v="39696792.078911506"/>
    <n v="39873659.55187127"/>
    <n v="43934616.758754089"/>
    <n v="43524094.347581439"/>
    <n v="43510778.425690725"/>
    <n v="43866631.91033569"/>
    <n v="43299710.548502743"/>
    <n v="43299245.628862701"/>
    <n v="500000000.00000012"/>
    <n v="14434293"/>
    <n v="11266083"/>
    <n v="741130355"/>
    <n v="20855016"/>
    <n v="20855016"/>
    <n v="20855016"/>
    <n v="20855016"/>
    <n v="20855016"/>
    <n v="20855016"/>
    <n v="20855016"/>
    <n v="20855016"/>
    <n v="20855016"/>
    <n v="954525875"/>
    <n v="0"/>
    <n v="0"/>
    <n v="0"/>
    <n v="0"/>
    <n v="0"/>
    <n v="0"/>
    <n v="0"/>
    <n v="0"/>
    <n v="0"/>
    <n v="0"/>
    <n v="0"/>
    <n v="0"/>
    <n v="0"/>
    <n v="14616972"/>
    <n v="11719047"/>
    <n v="20855016"/>
    <n v="20855016"/>
    <n v="20855016"/>
    <n v="20855016"/>
    <n v="20855016"/>
    <n v="20855016"/>
    <n v="20855016"/>
    <n v="20855016"/>
    <n v="20855016"/>
    <n v="20855016"/>
    <n v="234886179"/>
    <m/>
    <n v="0"/>
    <n v="720630631"/>
    <n v="0"/>
    <m/>
    <m/>
    <m/>
    <m/>
    <m/>
    <m/>
    <m/>
    <m/>
    <n v="720630631"/>
    <m/>
    <m/>
    <m/>
    <m/>
    <m/>
    <m/>
    <m/>
    <m/>
    <m/>
    <m/>
    <m/>
    <m/>
    <m/>
    <s v="NON KAWASAN"/>
  </r>
  <r>
    <n v="4700919"/>
    <x v="627"/>
    <s v="-"/>
    <s v="ENERGY &amp; RESOURCES"/>
    <x v="9"/>
    <x v="1"/>
    <s v="TREG 3"/>
    <x v="2"/>
    <n v="4316328682.3800001"/>
    <n v="22963374.057791762"/>
    <n v="22926785.678109471"/>
    <n v="22831989.901634395"/>
    <n v="22592247.531248994"/>
    <n v="22615011.138254423"/>
    <n v="22423758.659953959"/>
    <n v="22365367.112775858"/>
    <n v="22535441.503013425"/>
    <n v="22152837.724330731"/>
    <n v="22440350.054044686"/>
    <n v="22440350.054044686"/>
    <n v="20952336.430722013"/>
    <n v="269239849.84592444"/>
    <n v="63881286.862514116"/>
    <n v="142323146.97232217"/>
    <n v="133365494.73657551"/>
    <n v="112158364.3719743"/>
    <n v="113401489.44714373"/>
    <n v="112641282.36252256"/>
    <n v="127779108.69925091"/>
    <n v="127276578.51407246"/>
    <n v="126430720.3269542"/>
    <n v="128109533.95441185"/>
    <n v="127723596.27587831"/>
    <n v="128716077.81760283"/>
    <n v="1443806680.341223"/>
    <n v="86844660.920305878"/>
    <n v="165249932.65043163"/>
    <n v="156197484.63820991"/>
    <n v="134750611.90322331"/>
    <n v="136016500.58539817"/>
    <n v="135065041.02247652"/>
    <n v="150144475.81202677"/>
    <n v="149812020.01708588"/>
    <n v="148583558.05128494"/>
    <n v="150549884.00845653"/>
    <n v="150163946.329923"/>
    <n v="149668414.24832484"/>
    <n v="1713046530.1871474"/>
    <n v="0"/>
    <n v="0"/>
    <n v="0"/>
    <n v="0"/>
    <n v="0"/>
    <n v="0"/>
    <n v="0"/>
    <n v="0"/>
    <n v="0"/>
    <n v="0"/>
    <n v="0"/>
    <n v="0"/>
    <n v="0"/>
    <n v="15354558"/>
    <n v="2026052903"/>
    <n v="153613975"/>
    <n v="11156341"/>
    <n v="11156341"/>
    <n v="11156341"/>
    <n v="11156341"/>
    <n v="11156341"/>
    <n v="11156341"/>
    <n v="11156341"/>
    <n v="11156341"/>
    <n v="11156341"/>
    <n v="2295428505"/>
    <n v="6300000"/>
    <n v="-40006452"/>
    <n v="3000000"/>
    <n v="2850000"/>
    <n v="2850000"/>
    <n v="2850000"/>
    <n v="2850000"/>
    <n v="2850000"/>
    <n v="2850000"/>
    <n v="2850000"/>
    <n v="2850000"/>
    <n v="2850000"/>
    <n v="-5056452"/>
    <n v="9327706"/>
    <n v="8139970"/>
    <n v="8306341"/>
    <n v="8306341"/>
    <n v="8306341"/>
    <n v="8306341"/>
    <n v="8306341"/>
    <n v="8306341"/>
    <n v="8306341"/>
    <n v="8306341"/>
    <n v="8306341"/>
    <n v="8306341"/>
    <n v="100531086"/>
    <m/>
    <n v="2058200000"/>
    <n v="141950000"/>
    <n v="0"/>
    <m/>
    <m/>
    <m/>
    <m/>
    <m/>
    <m/>
    <m/>
    <m/>
    <n v="2200150000"/>
    <m/>
    <m/>
    <m/>
    <m/>
    <m/>
    <m/>
    <m/>
    <m/>
    <m/>
    <m/>
    <m/>
    <m/>
    <m/>
    <s v="NON KAWASAN"/>
  </r>
  <r>
    <n v="5586971"/>
    <x v="628"/>
    <s v="PTN"/>
    <s v="TOURISM &amp; WELFARE"/>
    <x v="8"/>
    <x v="0"/>
    <s v="TREG 3"/>
    <x v="2"/>
    <n v="4890107546"/>
    <n v="19141658.474782608"/>
    <n v="18678960.452173911"/>
    <n v="18678960.452173911"/>
    <n v="18678960.452173911"/>
    <n v="18216262.429565217"/>
    <n v="18678960.452173911"/>
    <n v="20067054.52"/>
    <n v="19141658.474782608"/>
    <n v="19141658.474782608"/>
    <n v="20067054.52"/>
    <n v="18678960.452173911"/>
    <n v="19604356.497391306"/>
    <n v="228774505.65217394"/>
    <n v="3359323.4498972106"/>
    <n v="22297581.23516367"/>
    <n v="19783948.496898536"/>
    <n v="14659732.487346141"/>
    <n v="15007224.103101941"/>
    <n v="15137026.796527045"/>
    <n v="18573941.106960207"/>
    <n v="18265669.00831496"/>
    <n v="18254304.04349529"/>
    <n v="18515916.92982199"/>
    <n v="18095212.076060954"/>
    <n v="18050120.266412061"/>
    <n v="200000000"/>
    <n v="22500981.924679819"/>
    <n v="40976541.687337577"/>
    <n v="38462908.94907245"/>
    <n v="33338692.939520054"/>
    <n v="33223486.53266716"/>
    <n v="33815987.248700954"/>
    <n v="38640995.626960203"/>
    <n v="37407327.483097568"/>
    <n v="37395962.518277898"/>
    <n v="38582971.449821994"/>
    <n v="36774172.528234869"/>
    <n v="37654476.763803363"/>
    <n v="428774505.65217388"/>
    <n v="796863.30820967699"/>
    <n v="800269.65865466127"/>
    <n v="796383.74222546432"/>
    <n v="786372.70589999668"/>
    <n v="793935.84157823003"/>
    <n v="797473.19103742542"/>
    <n v="878692.33517508185"/>
    <n v="870481.88695162872"/>
    <n v="870215.56851381448"/>
    <n v="877332.63820671383"/>
    <n v="865994.21097005485"/>
    <n v="865984.912577254"/>
    <n v="10000000.000000004"/>
    <n v="16763446"/>
    <n v="16059187"/>
    <n v="16553960"/>
    <n v="17141326"/>
    <n v="17141326"/>
    <n v="17141326"/>
    <n v="17141326"/>
    <n v="17141326"/>
    <n v="17141326"/>
    <n v="17141326"/>
    <n v="17141326"/>
    <n v="17141326"/>
    <n v="203648527"/>
    <n v="0"/>
    <n v="0"/>
    <n v="0"/>
    <n v="0"/>
    <n v="0"/>
    <n v="0"/>
    <n v="0"/>
    <n v="0"/>
    <n v="0"/>
    <n v="0"/>
    <n v="0"/>
    <n v="0"/>
    <n v="0"/>
    <n v="17322289"/>
    <n v="16155946"/>
    <n v="17141326"/>
    <n v="17141326"/>
    <n v="17141326"/>
    <n v="17141326"/>
    <n v="17141326"/>
    <n v="17141326"/>
    <n v="17141326"/>
    <n v="17141326"/>
    <n v="17141326"/>
    <n v="17141326"/>
    <n v="204891495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2131618"/>
    <x v="629"/>
    <s v="PTN"/>
    <s v="TOURISM &amp; WELFARE"/>
    <x v="8"/>
    <x v="1"/>
    <s v="TREG 3"/>
    <x v="2"/>
    <n v="5783388010"/>
    <n v="17479010.432173911"/>
    <n v="17300867.078260869"/>
    <n v="17300867.078260869"/>
    <n v="17300867.078260869"/>
    <n v="17122723.724347826"/>
    <n v="17300867.078260869"/>
    <n v="17835297.140000001"/>
    <n v="17479010.432173911"/>
    <n v="17479010.432173911"/>
    <n v="17835297.140000001"/>
    <n v="17300867.078260869"/>
    <n v="17657153.786086958"/>
    <n v="209391838.47826087"/>
    <n v="105650722.50548203"/>
    <n v="701258929.88714802"/>
    <n v="622205180.26405942"/>
    <n v="461048586.75415671"/>
    <n v="471977198.07031947"/>
    <n v="476059492.77877915"/>
    <n v="584150447.8482604"/>
    <n v="574455290.34529698"/>
    <n v="574097862.20169735"/>
    <n v="582325587.47715616"/>
    <n v="569094419.82559323"/>
    <n v="567676282.41205215"/>
    <n v="6290000000.3699999"/>
    <n v="123129732.93765594"/>
    <n v="718559796.96540892"/>
    <n v="639506047.34232032"/>
    <n v="478349453.83241761"/>
    <n v="489099921.7946673"/>
    <n v="493360359.85704005"/>
    <n v="601985744.98826039"/>
    <n v="591934300.77747095"/>
    <n v="591576872.63387132"/>
    <n v="600160884.61715615"/>
    <n v="586395286.90385413"/>
    <n v="585333436.19813907"/>
    <n v="6499391838.8482618"/>
    <n v="3984316.5410483847"/>
    <n v="4001348.293273306"/>
    <n v="3981918.7111273217"/>
    <n v="3931863.5294999834"/>
    <n v="3969679.2078911504"/>
    <n v="3987365.955187127"/>
    <n v="4393461.6758754086"/>
    <n v="4352409.4347581435"/>
    <n v="4351077.8425690727"/>
    <n v="4386663.1910335692"/>
    <n v="4329971.0548502738"/>
    <n v="4329924.5628862698"/>
    <n v="50000000.000000015"/>
    <n v="928014608"/>
    <n v="17202775"/>
    <n v="17074646"/>
    <n v="17539038"/>
    <n v="17539038"/>
    <n v="17539038"/>
    <n v="17539038"/>
    <n v="17539038"/>
    <n v="17539038"/>
    <n v="17539038"/>
    <n v="17539038"/>
    <n v="17539038"/>
    <n v="1120143371"/>
    <n v="111291"/>
    <n v="0"/>
    <n v="0"/>
    <n v="0"/>
    <n v="0"/>
    <n v="0"/>
    <n v="0"/>
    <n v="0"/>
    <n v="0"/>
    <n v="0"/>
    <n v="0"/>
    <n v="0"/>
    <n v="111291"/>
    <n v="18330672"/>
    <n v="17714220"/>
    <n v="17539038"/>
    <n v="17539038"/>
    <n v="17539038"/>
    <n v="17539038"/>
    <n v="17539038"/>
    <n v="17539038"/>
    <n v="17539038"/>
    <n v="17539038"/>
    <n v="17539038"/>
    <n v="17539038"/>
    <n v="211435272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5587668"/>
    <x v="630"/>
    <s v="PTN"/>
    <s v="TOURISM &amp; WELFARE"/>
    <x v="8"/>
    <x v="7"/>
    <s v="TREG 3"/>
    <x v="2"/>
    <n v="5153847112"/>
    <n v="24155500.587826088"/>
    <n v="23641372.32173913"/>
    <n v="23641372.32173913"/>
    <n v="23641372.32173913"/>
    <n v="23127244.055652175"/>
    <n v="23641372.32173913"/>
    <n v="25183757.119999997"/>
    <n v="24155500.587826088"/>
    <n v="24155500.587826088"/>
    <n v="25183757.119999997"/>
    <n v="23641372.32173913"/>
    <n v="24669628.853913046"/>
    <n v="288837750.52173918"/>
    <n v="33593234.498972103"/>
    <n v="222975812.35163668"/>
    <n v="197839484.96898538"/>
    <n v="146597324.87346143"/>
    <n v="150072241.03101939"/>
    <n v="151370267.96527046"/>
    <n v="185739411.06960207"/>
    <n v="182656690.08314958"/>
    <n v="182543040.43495288"/>
    <n v="185159169.29821992"/>
    <n v="180952120.76060954"/>
    <n v="180501202.66412061"/>
    <n v="2000000000.0000005"/>
    <n v="57748735.086798191"/>
    <n v="246617184.67337582"/>
    <n v="221480857.29072452"/>
    <n v="170238697.19520056"/>
    <n v="173199485.08667156"/>
    <n v="175011640.2870096"/>
    <n v="210923168.18960208"/>
    <n v="206812190.67097569"/>
    <n v="206698541.02277899"/>
    <n v="210342926.41821992"/>
    <n v="204593493.08234867"/>
    <n v="205170831.51803365"/>
    <n v="2288837750.5217395"/>
    <n v="3984316.5410483847"/>
    <n v="4001348.293273306"/>
    <n v="3981918.7111273217"/>
    <n v="3931863.5294999834"/>
    <n v="3969679.2078911504"/>
    <n v="3987365.955187127"/>
    <n v="4393461.6758754086"/>
    <n v="4352409.4347581435"/>
    <n v="4351077.8425690727"/>
    <n v="4386663.1910335692"/>
    <n v="4329971.0548502738"/>
    <n v="4329924.5628862698"/>
    <n v="50000000.000000015"/>
    <n v="19843901"/>
    <n v="19340640"/>
    <n v="19146743"/>
    <n v="19331358"/>
    <n v="19331358"/>
    <n v="19331358"/>
    <n v="19331358"/>
    <n v="19331358"/>
    <n v="19331358"/>
    <n v="19331358"/>
    <n v="19331358"/>
    <n v="19331358"/>
    <n v="232313506"/>
    <n v="0"/>
    <n v="0"/>
    <n v="0"/>
    <n v="0"/>
    <n v="0"/>
    <n v="0"/>
    <n v="0"/>
    <n v="0"/>
    <n v="0"/>
    <n v="0"/>
    <n v="0"/>
    <n v="0"/>
    <n v="0"/>
    <n v="20107356"/>
    <n v="19540677"/>
    <n v="19331358"/>
    <n v="19331358"/>
    <n v="19331358"/>
    <n v="19331358"/>
    <n v="19331358"/>
    <n v="19331358"/>
    <n v="19331358"/>
    <n v="19331358"/>
    <n v="19331358"/>
    <n v="19331358"/>
    <n v="232961613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5589503"/>
    <x v="631"/>
    <s v="PTN"/>
    <s v="TOURISM &amp; WELFARE"/>
    <x v="8"/>
    <x v="4"/>
    <s v="TREG 3"/>
    <x v="2"/>
    <n v="354382118"/>
    <n v="20478828.264347825"/>
    <n v="20468270.156521738"/>
    <n v="20468270.156521738"/>
    <n v="20468270.156521738"/>
    <n v="20457712.048695654"/>
    <n v="20468270.156521738"/>
    <n v="20499944.48"/>
    <n v="20478828.264347825"/>
    <n v="20478828.264347825"/>
    <n v="20499944.48"/>
    <n v="20468270.156521738"/>
    <n v="20489386.372173913"/>
    <n v="245724822.95652169"/>
    <n v="41991543.123715132"/>
    <n v="278719765.43954587"/>
    <n v="247299356.21123171"/>
    <n v="183246656.09182677"/>
    <n v="187590301.28877425"/>
    <n v="189212834.95658806"/>
    <n v="232174263.83700258"/>
    <n v="228320862.60393697"/>
    <n v="228178800.54369113"/>
    <n v="231448961.62277487"/>
    <n v="226190150.95076191"/>
    <n v="225626503.33015078"/>
    <n v="2500000000"/>
    <n v="62470371.388062954"/>
    <n v="299188035.59606761"/>
    <n v="267767626.36775345"/>
    <n v="203714926.2483485"/>
    <n v="208048013.33746991"/>
    <n v="209681105.1131098"/>
    <n v="252674208.31700256"/>
    <n v="248799690.86828479"/>
    <n v="248657628.80803895"/>
    <n v="251948906.10277486"/>
    <n v="246658421.10728365"/>
    <n v="246115889.70232469"/>
    <n v="2745724822.956522"/>
    <n v="7968633.0820967695"/>
    <n v="8002696.586546612"/>
    <n v="7963837.4222546434"/>
    <n v="7863727.0589999668"/>
    <n v="7939358.4157823008"/>
    <n v="7974731.910374254"/>
    <n v="8786923.3517508171"/>
    <n v="8704818.869516287"/>
    <n v="8702155.6851381455"/>
    <n v="8773326.3820671383"/>
    <n v="8659942.1097005475"/>
    <n v="8659849.1257725395"/>
    <n v="100000000.00000003"/>
    <n v="20425638"/>
    <n v="20413208"/>
    <n v="20413208"/>
    <n v="19461502.599999998"/>
    <n v="19461502.599999998"/>
    <n v="19461502.599999998"/>
    <n v="19461502.599999998"/>
    <n v="19461502.599999998"/>
    <n v="19461502.599999998"/>
    <n v="19461502.599999998"/>
    <n v="19461502.599999998"/>
    <n v="19461502.599999998"/>
    <n v="236405577.39999995"/>
    <n v="19608108"/>
    <n v="19608108"/>
    <n v="19608108"/>
    <n v="18627702.599999998"/>
    <n v="18627702.599999998"/>
    <n v="18627702.599999998"/>
    <n v="18627702.599999998"/>
    <n v="18627702.599999998"/>
    <n v="18627702.599999998"/>
    <n v="18627702.599999998"/>
    <n v="18627702.599999998"/>
    <n v="18627702.599999998"/>
    <n v="226473647.39999995"/>
    <n v="846230"/>
    <n v="833800"/>
    <n v="833800"/>
    <n v="833800"/>
    <n v="833800"/>
    <n v="833800"/>
    <n v="833800"/>
    <n v="833800"/>
    <n v="833800"/>
    <n v="833800"/>
    <n v="833800"/>
    <n v="833800"/>
    <n v="1001803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2000484"/>
    <x v="632"/>
    <s v="-"/>
    <s v="MANUFACTURING &amp; INFRASTRUCTURE"/>
    <x v="10"/>
    <x v="3"/>
    <s v="TREG 3"/>
    <x v="2"/>
    <n v="284324566.05786216"/>
    <n v="13366179"/>
    <n v="24519010"/>
    <n v="23036971"/>
    <n v="20015730"/>
    <n v="20207436"/>
    <n v="20297143"/>
    <n v="22363078"/>
    <n v="22154969"/>
    <n v="22148268"/>
    <n v="22328867"/>
    <n v="22041291"/>
    <n v="22041057"/>
    <n v="254519999"/>
    <n v="265096"/>
    <n v="486294"/>
    <n v="456900"/>
    <n v="396979"/>
    <n v="400781"/>
    <n v="402560"/>
    <n v="443535"/>
    <n v="439407"/>
    <n v="439274"/>
    <n v="442856"/>
    <n v="437153"/>
    <n v="437148"/>
    <n v="5047983"/>
    <n v="13631275"/>
    <n v="25005304"/>
    <n v="23493871"/>
    <n v="20412709"/>
    <n v="20608217"/>
    <n v="20699703"/>
    <n v="22806613"/>
    <n v="22594376"/>
    <n v="22587542"/>
    <n v="22771723"/>
    <n v="22478444"/>
    <n v="22478205"/>
    <n v="259567982"/>
    <n v="796863"/>
    <n v="800270"/>
    <n v="796384"/>
    <n v="786373"/>
    <n v="793936"/>
    <n v="797473"/>
    <n v="878692"/>
    <n v="870482"/>
    <n v="870216"/>
    <n v="877333"/>
    <n v="865994"/>
    <n v="865985"/>
    <n v="10000001"/>
    <n v="21000000"/>
    <n v="21000000"/>
    <n v="21000000"/>
    <n v="19950000"/>
    <n v="19950000"/>
    <n v="19950000"/>
    <n v="19950000"/>
    <n v="19950000"/>
    <n v="19950000"/>
    <n v="19950000"/>
    <n v="19950000"/>
    <n v="19950000"/>
    <n v="242550000"/>
    <n v="21000000"/>
    <n v="21000000"/>
    <n v="21000000"/>
    <n v="19950000"/>
    <n v="19950000"/>
    <n v="19950000"/>
    <n v="19950000"/>
    <n v="19950000"/>
    <n v="19950000"/>
    <n v="19950000"/>
    <n v="19950000"/>
    <n v="19950000"/>
    <n v="24255000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2000359"/>
    <x v="633"/>
    <s v="PTN"/>
    <s v="TOURISM &amp; WELFARE"/>
    <x v="8"/>
    <x v="4"/>
    <s v="TREG 3"/>
    <x v="2"/>
    <n v="452150734"/>
    <n v="21791917.391304348"/>
    <n v="21801826.086956523"/>
    <n v="21801826.086956523"/>
    <n v="21801826.086956523"/>
    <n v="21811734.782608695"/>
    <n v="21801826.086956523"/>
    <n v="21772100"/>
    <n v="21791917.391304348"/>
    <n v="21791917.391304348"/>
    <n v="21772100"/>
    <n v="21801826.086956523"/>
    <n v="21782008.695652176"/>
    <n v="261522826.08695656"/>
    <n v="1679661.7249486053"/>
    <n v="11148790.617581835"/>
    <n v="9891974.2484492678"/>
    <n v="7329866.2436730703"/>
    <n v="7503612.0515509704"/>
    <n v="7568513.3982635224"/>
    <n v="9286970.5534801036"/>
    <n v="9132834.5041574799"/>
    <n v="9127152.021747645"/>
    <n v="9257958.4649109952"/>
    <n v="9047606.0380304772"/>
    <n v="9025060.1332060304"/>
    <n v="100000000"/>
    <n v="23471579.116252951"/>
    <n v="32950616.70453836"/>
    <n v="31693800.335405789"/>
    <n v="29131692.330629595"/>
    <n v="29315346.834159665"/>
    <n v="29370339.485220045"/>
    <n v="31059070.553480104"/>
    <n v="30924751.895461828"/>
    <n v="30919069.413051993"/>
    <n v="31030058.464910995"/>
    <n v="30849432.124986999"/>
    <n v="30807068.828858204"/>
    <n v="361522826.0869565"/>
    <n v="7968633.0820967695"/>
    <n v="8002696.586546612"/>
    <n v="7963837.4222546434"/>
    <n v="7863727.0589999668"/>
    <n v="7939358.4157823008"/>
    <n v="7974731.910374254"/>
    <n v="8786923.3517508171"/>
    <n v="8704818.869516287"/>
    <n v="8702155.6851381455"/>
    <n v="8773326.3820671383"/>
    <n v="8659942.1097005475"/>
    <n v="8659849.1257725395"/>
    <n v="100000000.00000003"/>
    <n v="21920000"/>
    <n v="21920000"/>
    <n v="21920000"/>
    <n v="20820000"/>
    <n v="20820000"/>
    <n v="20820000"/>
    <n v="20820000"/>
    <n v="20820000"/>
    <n v="20820000"/>
    <n v="20820000"/>
    <n v="20820000"/>
    <n v="20820000"/>
    <n v="253140000"/>
    <n v="22000000"/>
    <n v="22000000"/>
    <n v="22000000"/>
    <n v="20900000"/>
    <n v="20900000"/>
    <n v="20900000"/>
    <n v="20900000"/>
    <n v="20900000"/>
    <n v="20900000"/>
    <n v="20900000"/>
    <n v="20900000"/>
    <n v="20900000"/>
    <n v="254100000"/>
    <n v="-80000"/>
    <n v="-80000"/>
    <n v="-80000"/>
    <n v="-80000"/>
    <n v="-80000"/>
    <n v="-80000"/>
    <n v="-80000"/>
    <n v="-80000"/>
    <n v="-80000"/>
    <n v="-80000"/>
    <n v="-80000"/>
    <n v="-80000"/>
    <n v="-9600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5589789"/>
    <x v="634"/>
    <s v="PTN"/>
    <s v="TOURISM &amp; WELFARE"/>
    <x v="8"/>
    <x v="3"/>
    <s v="TREG 3"/>
    <x v="2"/>
    <n v="9323423162"/>
    <n v="38662167.301739134"/>
    <n v="38715945.382608697"/>
    <n v="38715945.382608697"/>
    <n v="38715945.382608697"/>
    <n v="38769723.46347826"/>
    <n v="38715945.382608697"/>
    <n v="38554611.140000001"/>
    <n v="38662167.301739134"/>
    <n v="38662167.301739134"/>
    <n v="38554611.140000001"/>
    <n v="38715945.382608697"/>
    <n v="38608389.220869564"/>
    <n v="464053563.78260875"/>
    <n v="167966172.49486053"/>
    <n v="1114879061.7581835"/>
    <n v="989197424.84492683"/>
    <n v="732986624.36730707"/>
    <n v="750361205.15509701"/>
    <n v="756851339.82635224"/>
    <n v="928697055.3480103"/>
    <n v="913283450.41574788"/>
    <n v="912715202.17476451"/>
    <n v="925795846.49109948"/>
    <n v="904760603.80304766"/>
    <n v="902506013.32060313"/>
    <n v="10000000000"/>
    <n v="206628339.79659966"/>
    <n v="1153595007.1407921"/>
    <n v="1027913370.2275355"/>
    <n v="771702569.74991572"/>
    <n v="789130928.61857522"/>
    <n v="795567285.20896089"/>
    <n v="967251666.48801029"/>
    <n v="951945617.71748698"/>
    <n v="951377369.47650361"/>
    <n v="964350457.63109946"/>
    <n v="943476549.18565631"/>
    <n v="941114402.54147267"/>
    <n v="10464053563.78261"/>
    <n v="796863.30820967699"/>
    <n v="800269.65865466127"/>
    <n v="796383.74222546432"/>
    <n v="786372.70589999668"/>
    <n v="793935.84157823003"/>
    <n v="797473.19103742542"/>
    <n v="878692.33517508185"/>
    <n v="870481.88695162872"/>
    <n v="870215.56851381448"/>
    <n v="877332.63820671383"/>
    <n v="865994.21097005485"/>
    <n v="865984.912577254"/>
    <n v="10000000.000000004"/>
    <n v="26188994"/>
    <n v="20686843"/>
    <n v="1374978656"/>
    <n v="21805897"/>
    <n v="21805897"/>
    <n v="21805897"/>
    <n v="21805897"/>
    <n v="21805897"/>
    <n v="21805897"/>
    <n v="21805897"/>
    <n v="21805897"/>
    <n v="21805897"/>
    <n v="1618107566"/>
    <n v="0"/>
    <n v="0"/>
    <n v="0"/>
    <n v="0"/>
    <n v="0"/>
    <n v="0"/>
    <n v="0"/>
    <n v="0"/>
    <n v="0"/>
    <n v="0"/>
    <n v="0"/>
    <n v="0"/>
    <n v="0"/>
    <n v="26481850"/>
    <n v="18114819"/>
    <n v="21805897"/>
    <n v="21805897"/>
    <n v="21805897"/>
    <n v="21805897"/>
    <n v="21805897"/>
    <n v="21805897"/>
    <n v="21805897"/>
    <n v="21805897"/>
    <n v="21805897"/>
    <n v="21805897"/>
    <n v="262655639"/>
    <m/>
    <n v="0"/>
    <n v="1362216947"/>
    <n v="0"/>
    <m/>
    <m/>
    <m/>
    <m/>
    <m/>
    <m/>
    <m/>
    <m/>
    <n v="1362216947"/>
    <m/>
    <n v="1603603604"/>
    <m/>
    <m/>
    <m/>
    <m/>
    <m/>
    <m/>
    <m/>
    <m/>
    <m/>
    <m/>
    <m/>
    <s v="NON KAWASAN"/>
  </r>
  <r>
    <n v="5586883"/>
    <x v="635"/>
    <s v="PTN"/>
    <s v="TOURISM &amp; WELFARE"/>
    <x v="8"/>
    <x v="5"/>
    <s v="TREG 3"/>
    <x v="2"/>
    <n v="11180971609"/>
    <n v="24067337.473913044"/>
    <n v="23423464.260869563"/>
    <n v="23423464.260869563"/>
    <n v="23423464.260869563"/>
    <n v="22779591.047826089"/>
    <n v="23423464.260869563"/>
    <n v="25355083.899999999"/>
    <n v="24067337.473913044"/>
    <n v="24067337.473913044"/>
    <n v="25355083.899999999"/>
    <n v="23423464.260869563"/>
    <n v="24711210.686956521"/>
    <n v="287520303.26086956"/>
    <n v="173005157.66970634"/>
    <n v="1148325433.610929"/>
    <n v="1018873347.5902747"/>
    <n v="754976223.09832633"/>
    <n v="772872041.30974996"/>
    <n v="779556880.02114284"/>
    <n v="956557967.00845063"/>
    <n v="940681953.92822039"/>
    <n v="940096658.2400074"/>
    <n v="953569721.88583255"/>
    <n v="931903421.91713917"/>
    <n v="929581193.72022116"/>
    <n v="10300000000"/>
    <n v="197072495.14361939"/>
    <n v="1171748897.8717985"/>
    <n v="1042296811.8511443"/>
    <n v="778399687.35919595"/>
    <n v="795651632.35757601"/>
    <n v="802980344.28201246"/>
    <n v="981913050.9084506"/>
    <n v="964749291.40213346"/>
    <n v="964163995.71392047"/>
    <n v="978924805.78583252"/>
    <n v="955326886.17800879"/>
    <n v="954292404.40717769"/>
    <n v="10587520303.26087"/>
    <n v="796863.30820967699"/>
    <n v="800269.65865466127"/>
    <n v="796383.74222546432"/>
    <n v="786372.70589999668"/>
    <n v="793935.84157823003"/>
    <n v="797473.19103742542"/>
    <n v="878692.33517508185"/>
    <n v="870481.88695162872"/>
    <n v="870215.56851381448"/>
    <n v="877332.63820671383"/>
    <n v="865994.21097005485"/>
    <n v="865984.912577254"/>
    <n v="10000000.000000004"/>
    <n v="26302748"/>
    <n v="67604781"/>
    <n v="1591364457"/>
    <n v="23375462"/>
    <n v="23375462"/>
    <n v="23375462"/>
    <n v="23375462"/>
    <n v="23375462"/>
    <n v="23375462"/>
    <n v="23375462"/>
    <n v="23375462"/>
    <n v="23375462"/>
    <n v="1895651144"/>
    <n v="0"/>
    <n v="0"/>
    <n v="0"/>
    <n v="0"/>
    <n v="0"/>
    <n v="0"/>
    <n v="0"/>
    <n v="0"/>
    <n v="0"/>
    <n v="0"/>
    <n v="0"/>
    <n v="0"/>
    <n v="0"/>
    <n v="26573439"/>
    <n v="23395394"/>
    <n v="23375462"/>
    <n v="23375462"/>
    <n v="23375462"/>
    <n v="23375462"/>
    <n v="23375462"/>
    <n v="23375462"/>
    <n v="23375462"/>
    <n v="23375462"/>
    <n v="23375462"/>
    <n v="23375462"/>
    <n v="283723453"/>
    <m/>
    <n v="44492801"/>
    <n v="1568261040"/>
    <n v="0"/>
    <m/>
    <m/>
    <m/>
    <m/>
    <m/>
    <m/>
    <m/>
    <m/>
    <n v="1612753841"/>
    <m/>
    <m/>
    <m/>
    <m/>
    <m/>
    <m/>
    <m/>
    <m/>
    <m/>
    <m/>
    <m/>
    <m/>
    <m/>
    <s v="NON KAWASAN"/>
  </r>
  <r>
    <n v="4642137"/>
    <x v="636"/>
    <s v="PTN"/>
    <s v="TOURISM &amp; WELFARE"/>
    <x v="8"/>
    <x v="5"/>
    <s v="TREG 3"/>
    <x v="2"/>
    <n v="236078675"/>
    <n v="26264560.869565219"/>
    <n v="26258391.304347824"/>
    <n v="26258391.304347824"/>
    <n v="26258391.304347824"/>
    <n v="26252221.739130434"/>
    <n v="26258391.304347824"/>
    <n v="26276900"/>
    <n v="26264560.869565219"/>
    <n v="26264560.869565219"/>
    <n v="26276900"/>
    <n v="26258391.304347824"/>
    <n v="26270730.434782609"/>
    <n v="315162391.30434787"/>
    <n v="1679661.7249486053"/>
    <n v="11148790.617581835"/>
    <n v="9891974.2484492678"/>
    <n v="7329866.2436730703"/>
    <n v="7503612.0515509704"/>
    <n v="7568513.3982635224"/>
    <n v="9286970.5534801036"/>
    <n v="9132834.5041574799"/>
    <n v="9127152.021747645"/>
    <n v="9257958.4649109952"/>
    <n v="9047606.0380304772"/>
    <n v="9025060.1332060304"/>
    <n v="100000000"/>
    <n v="27944222.594513822"/>
    <n v="37407181.921929657"/>
    <n v="36150365.552797094"/>
    <n v="33588257.548020892"/>
    <n v="33755833.790681407"/>
    <n v="33826904.70261135"/>
    <n v="35563870.553480104"/>
    <n v="35397395.373722702"/>
    <n v="35391712.891312867"/>
    <n v="35534858.464910999"/>
    <n v="35305997.342378303"/>
    <n v="35295790.567988642"/>
    <n v="415162391.30434781"/>
    <n v="398431.6541048385"/>
    <n v="400134.82932733063"/>
    <n v="398191.87111273216"/>
    <n v="393186.35294999834"/>
    <n v="396967.92078911501"/>
    <n v="398736.59551871271"/>
    <n v="439346.16758754093"/>
    <n v="435240.94347581436"/>
    <n v="435107.78425690724"/>
    <n v="438666.31910335692"/>
    <n v="432997.10548502742"/>
    <n v="432992.456288627"/>
    <n v="5000000.0000000019"/>
    <n v="26689000"/>
    <n v="26240000"/>
    <n v="24871613"/>
    <n v="24627832.350000001"/>
    <n v="24627832.350000001"/>
    <n v="24627832.350000001"/>
    <n v="24627832.350000001"/>
    <n v="24627832.350000001"/>
    <n v="24627832.350000001"/>
    <n v="24627832.350000001"/>
    <n v="24627832.350000001"/>
    <n v="24627832.350000001"/>
    <n v="299451104.14999998"/>
    <n v="8200000"/>
    <n v="8200000"/>
    <n v="6831613"/>
    <n v="6490032.3499999996"/>
    <n v="6490032.3499999996"/>
    <n v="6490032.3499999996"/>
    <n v="6490032.3499999996"/>
    <n v="6490032.3499999996"/>
    <n v="6490032.3499999996"/>
    <n v="6490032.3499999996"/>
    <n v="6490032.3499999996"/>
    <n v="6490032.3499999996"/>
    <n v="81641904.149999991"/>
    <n v="18586800"/>
    <n v="18137800"/>
    <n v="18137800"/>
    <n v="18137800"/>
    <n v="18137800"/>
    <n v="18137800"/>
    <n v="18137800"/>
    <n v="18137800"/>
    <n v="18137800"/>
    <n v="18137800"/>
    <n v="18137800"/>
    <n v="18137800"/>
    <n v="2181026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4658485"/>
    <x v="637"/>
    <s v="-"/>
    <s v="MANUFACTURING &amp; INFRASTRUCTURE"/>
    <x v="10"/>
    <x v="5"/>
    <s v="TREG 3"/>
    <x v="2"/>
    <n v="2500000002"/>
    <n v="17095980"/>
    <n v="31360982"/>
    <n v="29465382"/>
    <n v="25601072"/>
    <n v="25846272"/>
    <n v="25961012"/>
    <n v="28603442"/>
    <n v="28337260"/>
    <n v="28328690"/>
    <n v="28559684"/>
    <n v="28191860"/>
    <n v="28191562"/>
    <n v="325543200"/>
    <n v="48963288"/>
    <n v="89818592"/>
    <n v="84389552"/>
    <n v="73322074"/>
    <n v="74024334"/>
    <n v="74352954"/>
    <n v="81920932"/>
    <n v="81158580"/>
    <n v="81134034"/>
    <n v="81795610"/>
    <n v="80742154"/>
    <n v="80741298"/>
    <n v="932363400"/>
    <n v="66059268"/>
    <n v="121179574"/>
    <n v="113854934"/>
    <n v="98923146"/>
    <n v="99870606"/>
    <n v="100313966"/>
    <n v="110524374"/>
    <n v="109495840"/>
    <n v="109462724"/>
    <n v="110355294"/>
    <n v="108934016"/>
    <n v="108932858"/>
    <n v="1257906600"/>
    <n v="796864"/>
    <n v="800270"/>
    <n v="796384"/>
    <n v="786372"/>
    <n v="793936"/>
    <n v="797474"/>
    <n v="878692"/>
    <n v="870482"/>
    <n v="870216"/>
    <n v="877332"/>
    <n v="865994"/>
    <n v="865984"/>
    <n v="10000000"/>
    <n v="26860000"/>
    <n v="26860000"/>
    <n v="26860000"/>
    <n v="25517000"/>
    <n v="25517000"/>
    <n v="25517000"/>
    <n v="25517000"/>
    <n v="25517000"/>
    <n v="25517000"/>
    <n v="25517000"/>
    <n v="25517000"/>
    <n v="25517000"/>
    <n v="310233000"/>
    <n v="26860000"/>
    <n v="26860000"/>
    <n v="26860000"/>
    <n v="25517000"/>
    <n v="25517000"/>
    <n v="25517000"/>
    <n v="25517000"/>
    <n v="25517000"/>
    <n v="25517000"/>
    <n v="25517000"/>
    <n v="25517000"/>
    <n v="25517000"/>
    <n v="310233000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KAWASAN"/>
  </r>
  <r>
    <n v="2914510"/>
    <x v="638"/>
    <s v="-"/>
    <s v="MANUFACTURING &amp; INFRASTRUCTURE"/>
    <x v="10"/>
    <x v="3"/>
    <s v="TREG 3"/>
    <x v="2"/>
    <n v="327092655.84038341"/>
    <n v="41813126"/>
    <n v="76702285"/>
    <n v="72066054"/>
    <n v="62614773"/>
    <n v="63214480"/>
    <n v="63495111"/>
    <n v="69957930"/>
    <n v="69306906"/>
    <n v="69285944"/>
    <n v="69850909"/>
    <n v="68951290"/>
    <n v="68950559"/>
    <n v="796209367"/>
    <n v="1093723"/>
    <n v="2006332"/>
    <n v="1885060"/>
    <n v="1637839"/>
    <n v="1653526"/>
    <n v="1660867"/>
    <n v="1829917"/>
    <n v="1812888"/>
    <n v="1812340"/>
    <n v="1827118"/>
    <n v="1803586"/>
    <n v="1803567"/>
    <n v="20826763"/>
    <n v="42906849"/>
    <n v="78708617"/>
    <n v="73951114"/>
    <n v="64252612"/>
    <n v="64868006"/>
    <n v="65155978"/>
    <n v="71787847"/>
    <n v="71119794"/>
    <n v="71098284"/>
    <n v="71678027"/>
    <n v="70754876"/>
    <n v="70754126"/>
    <n v="817036130"/>
    <n v="796863"/>
    <n v="800270"/>
    <n v="796384"/>
    <n v="786373"/>
    <n v="793936"/>
    <n v="797473"/>
    <n v="878692"/>
    <n v="870482"/>
    <n v="870216"/>
    <n v="877333"/>
    <n v="865994"/>
    <n v="865985"/>
    <n v="10000001"/>
    <n v="28444512"/>
    <n v="26691281"/>
    <n v="20991691"/>
    <n v="20445110.75"/>
    <n v="20445110.75"/>
    <n v="20445110.75"/>
    <n v="20445110.75"/>
    <n v="20445110.75"/>
    <n v="20445110.75"/>
    <n v="20445110.75"/>
    <n v="20445110.75"/>
    <n v="20445110.75"/>
    <n v="260133480.75"/>
    <n v="17968600"/>
    <n v="16560358"/>
    <n v="10974245"/>
    <n v="10425532.75"/>
    <n v="10425532.75"/>
    <n v="10425532.75"/>
    <n v="10425532.75"/>
    <n v="10425532.75"/>
    <n v="10425532.75"/>
    <n v="10425532.75"/>
    <n v="10425532.75"/>
    <n v="10425532.75"/>
    <n v="139332997.75"/>
    <n v="10486449"/>
    <n v="10160362"/>
    <n v="10019578"/>
    <n v="10019578"/>
    <n v="10019578"/>
    <n v="10019578"/>
    <n v="10019578"/>
    <n v="10019578"/>
    <n v="10019578"/>
    <n v="10019578"/>
    <n v="10019578"/>
    <n v="10019578"/>
    <n v="120842591"/>
    <m/>
    <n v="0"/>
    <n v="2306000"/>
    <n v="0"/>
    <m/>
    <m/>
    <m/>
    <m/>
    <m/>
    <m/>
    <m/>
    <m/>
    <n v="2306000"/>
    <m/>
    <m/>
    <m/>
    <m/>
    <m/>
    <m/>
    <m/>
    <m/>
    <m/>
    <m/>
    <m/>
    <m/>
    <m/>
    <s v="NON KAWASAN"/>
  </r>
  <r>
    <n v="5588632"/>
    <x v="639"/>
    <s v="-"/>
    <s v="MANUFACTURING &amp; INFRASTRUCTURE"/>
    <x v="10"/>
    <x v="5"/>
    <s v="TREG 3"/>
    <x v="2"/>
    <n v="589329441"/>
    <n v="22342462"/>
    <n v="40985165"/>
    <n v="38507837"/>
    <n v="33457632"/>
    <n v="33778080"/>
    <n v="33928032"/>
    <n v="37381381"/>
    <n v="37033512"/>
    <n v="37022311"/>
    <n v="37324195"/>
    <n v="36843492"/>
    <n v="36843101"/>
    <n v="425447200"/>
    <n v="860810"/>
    <n v="1579076"/>
    <n v="1483630"/>
    <n v="1289055"/>
    <n v="1301402"/>
    <n v="1307179"/>
    <n v="1440230"/>
    <n v="1426827"/>
    <n v="1426395"/>
    <n v="1438026"/>
    <n v="1419506"/>
    <n v="1419491"/>
    <n v="16391627"/>
    <n v="23203272"/>
    <n v="42564241"/>
    <n v="39991467"/>
    <n v="34746687"/>
    <n v="35079482"/>
    <n v="35235211"/>
    <n v="38821611"/>
    <n v="38460339"/>
    <n v="38448706"/>
    <n v="38762221"/>
    <n v="38262998"/>
    <n v="38262592"/>
    <n v="441838827"/>
    <n v="151540213"/>
    <n v="152188002"/>
    <n v="151449014"/>
    <n v="149545206"/>
    <n v="150983494"/>
    <n v="151656195"/>
    <n v="167101713"/>
    <n v="165540325"/>
    <n v="165489679"/>
    <n v="166843138"/>
    <n v="164686899"/>
    <n v="164685131"/>
    <n v="1901709009"/>
    <n v="42225887"/>
    <n v="14511700"/>
    <n v="23360786"/>
    <n v="23087926"/>
    <n v="23087926"/>
    <n v="23087926"/>
    <n v="23087926"/>
    <n v="23087926"/>
    <n v="23087926"/>
    <n v="23087926"/>
    <n v="23087926"/>
    <n v="23087926"/>
    <n v="287889707"/>
    <n v="22475000"/>
    <n v="3475001"/>
    <n v="12975000"/>
    <n v="12326250"/>
    <n v="12326250"/>
    <n v="12326250"/>
    <n v="12326250"/>
    <n v="12326250"/>
    <n v="12326250"/>
    <n v="12326250"/>
    <n v="12326250"/>
    <n v="12326250"/>
    <n v="149861251"/>
    <n v="11343543"/>
    <n v="10920838"/>
    <n v="10761676"/>
    <n v="10761676"/>
    <n v="10761676"/>
    <n v="10761676"/>
    <n v="10761676"/>
    <n v="10761676"/>
    <n v="10761676"/>
    <n v="10761676"/>
    <n v="10761676"/>
    <n v="10761676"/>
    <n v="129881141"/>
    <m/>
    <n v="-9500000"/>
    <n v="0"/>
    <n v="0"/>
    <m/>
    <m/>
    <m/>
    <m/>
    <m/>
    <m/>
    <m/>
    <m/>
    <n v="-9500000"/>
    <m/>
    <n v="469762000"/>
    <m/>
    <m/>
    <m/>
    <m/>
    <m/>
    <m/>
    <m/>
    <m/>
    <m/>
    <m/>
    <m/>
    <s v="NON KAWASAN"/>
  </r>
  <r>
    <n v="4625641"/>
    <x v="640"/>
    <s v="-"/>
    <s v="TOURISM &amp; WELFARE"/>
    <x v="8"/>
    <x v="4"/>
    <s v="TREG 3"/>
    <x v="2"/>
    <n v="665916868"/>
    <n v="34564823.260869563"/>
    <n v="34499117.391304351"/>
    <n v="34499117.391304351"/>
    <n v="34499117.391304351"/>
    <n v="34433411.521739133"/>
    <n v="34499117.391304351"/>
    <n v="34696235"/>
    <n v="34564823.260869563"/>
    <n v="34564823.260869563"/>
    <n v="34696235"/>
    <n v="34499117.391304351"/>
    <n v="34630529.130434781"/>
    <n v="414646467.39130437"/>
    <n v="1679661.7249486053"/>
    <n v="11148790.617581835"/>
    <n v="9891974.2484492678"/>
    <n v="7329866.2436730703"/>
    <n v="7503612.0515509704"/>
    <n v="7568513.3982635224"/>
    <n v="9286970.5534801036"/>
    <n v="9132834.5041574799"/>
    <n v="9127152.021747645"/>
    <n v="9257958.4649109952"/>
    <n v="9047606.0380304772"/>
    <n v="9025060.1332060304"/>
    <n v="100000000"/>
    <n v="36244484.98581817"/>
    <n v="45647908.008886188"/>
    <n v="44391091.639753617"/>
    <n v="41828983.634977423"/>
    <n v="41937023.573290102"/>
    <n v="42067630.789567873"/>
    <n v="43983205.553480104"/>
    <n v="43697657.765027046"/>
    <n v="43691975.282617211"/>
    <n v="43954193.464910999"/>
    <n v="43546723.429334827"/>
    <n v="43655589.263640814"/>
    <n v="514646467.39130437"/>
    <n v="398431.6541048385"/>
    <n v="400134.82932733063"/>
    <n v="398191.87111273216"/>
    <n v="393186.35294999834"/>
    <n v="396967.92078911501"/>
    <n v="398736.59551871271"/>
    <n v="439346.16758754093"/>
    <n v="435240.94347581436"/>
    <n v="435107.78425690724"/>
    <n v="438666.31910335692"/>
    <n v="432997.10548502742"/>
    <n v="432992.456288627"/>
    <n v="5000000.0000000019"/>
    <n v="34879830"/>
    <n v="34685033"/>
    <n v="34632970"/>
    <n v="33725793"/>
    <n v="33725793"/>
    <n v="33725793"/>
    <n v="33725793"/>
    <n v="33725793"/>
    <n v="33725793"/>
    <n v="33725793"/>
    <n v="33725793"/>
    <n v="33725793"/>
    <n v="407729970"/>
    <n v="32685000"/>
    <n v="32685000"/>
    <n v="32685000"/>
    <n v="31050750"/>
    <n v="31050750"/>
    <n v="31050750"/>
    <n v="31050750"/>
    <n v="31050750"/>
    <n v="31050750"/>
    <n v="31050750"/>
    <n v="31050750"/>
    <n v="31050750"/>
    <n v="377511750"/>
    <n v="2844388"/>
    <n v="2674733"/>
    <n v="2675043"/>
    <n v="2675043"/>
    <n v="2675043"/>
    <n v="2675043"/>
    <n v="2675043"/>
    <n v="2675043"/>
    <n v="2675043"/>
    <n v="2675043"/>
    <n v="2675043"/>
    <n v="2675043"/>
    <n v="32269551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4642138"/>
    <x v="641"/>
    <s v="PTN"/>
    <s v="TOURISM &amp; WELFARE"/>
    <x v="8"/>
    <x v="4"/>
    <s v="TREG 3"/>
    <x v="2"/>
    <n v="128773896"/>
    <n v="35263928.913043477"/>
    <n v="35229715.869565219"/>
    <n v="35229715.869565219"/>
    <n v="35229715.869565219"/>
    <n v="35195502.826086953"/>
    <n v="35229715.869565219"/>
    <n v="35332355"/>
    <n v="35263928.913043477"/>
    <n v="35263928.913043477"/>
    <n v="35332355"/>
    <n v="35229715.869565219"/>
    <n v="35298141.956521742"/>
    <n v="423098720.86956525"/>
    <n v="6718646.8997944212"/>
    <n v="44595162.47032734"/>
    <n v="39567896.993797071"/>
    <n v="29319464.974692281"/>
    <n v="30014448.206203882"/>
    <n v="30274053.59305409"/>
    <n v="37147882.213920414"/>
    <n v="36531338.016629919"/>
    <n v="36508608.08699058"/>
    <n v="37031833.859643981"/>
    <n v="36190424.152121909"/>
    <n v="36100240.532824121"/>
    <n v="400000000"/>
    <n v="41982575.812837899"/>
    <n v="79824878.339892566"/>
    <n v="74797612.863362283"/>
    <n v="64549180.844257504"/>
    <n v="65209951.032290831"/>
    <n v="65503769.462619305"/>
    <n v="72480237.213920414"/>
    <n v="71795266.929673404"/>
    <n v="71772537.000034064"/>
    <n v="72364188.859643981"/>
    <n v="71420140.02168712"/>
    <n v="71398382.489345863"/>
    <n v="823098720.86956525"/>
    <n v="3984316.5410483847"/>
    <n v="4001348.293273306"/>
    <n v="3981918.7111273217"/>
    <n v="3931863.5294999834"/>
    <n v="3969679.2078911504"/>
    <n v="3987365.955187127"/>
    <n v="4393461.6758754086"/>
    <n v="4352409.4347581435"/>
    <n v="4351077.8425690727"/>
    <n v="4386663.1910335692"/>
    <n v="4329971.0548502738"/>
    <n v="4329924.5628862698"/>
    <n v="50000000.000000015"/>
    <n v="35510455"/>
    <n v="35460455"/>
    <n v="34795455"/>
    <n v="33068182.25"/>
    <n v="33068182.25"/>
    <n v="33068182.25"/>
    <n v="33068182.25"/>
    <n v="33068182.25"/>
    <n v="33068182.25"/>
    <n v="33068182.25"/>
    <n v="33068182.25"/>
    <n v="33068182.25"/>
    <n v="403380005.25"/>
    <n v="34545455"/>
    <n v="34545455"/>
    <n v="34545455"/>
    <n v="32818182.25"/>
    <n v="32818182.25"/>
    <n v="32818182.25"/>
    <n v="32818182.25"/>
    <n v="32818182.25"/>
    <n v="32818182.25"/>
    <n v="32818182.25"/>
    <n v="32818182.25"/>
    <n v="32818182.25"/>
    <n v="399000005.25"/>
    <n v="1278700"/>
    <n v="1200000"/>
    <n v="250000"/>
    <n v="250000"/>
    <n v="250000"/>
    <n v="250000"/>
    <n v="250000"/>
    <n v="250000"/>
    <n v="250000"/>
    <n v="250000"/>
    <n v="250000"/>
    <n v="250000"/>
    <n v="49787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2000507"/>
    <x v="642"/>
    <s v="PTN"/>
    <s v="TOURISM &amp; WELFARE"/>
    <x v="8"/>
    <x v="3"/>
    <s v="TREG 3"/>
    <x v="2"/>
    <n v="2310799633"/>
    <n v="40069777.730434783"/>
    <n v="39972351.695652172"/>
    <n v="39972351.695652172"/>
    <n v="39972351.695652172"/>
    <n v="39874925.660869569"/>
    <n v="39972351.695652172"/>
    <n v="40264629.799999997"/>
    <n v="40069777.730434783"/>
    <n v="40069777.730434783"/>
    <n v="40264629.799999997"/>
    <n v="39972351.695652172"/>
    <n v="40167203.765217394"/>
    <n v="480642480.69565225"/>
    <n v="45014934.228622623"/>
    <n v="298787588.55119318"/>
    <n v="265104909.8584404"/>
    <n v="196440415.33043829"/>
    <n v="201096802.98156601"/>
    <n v="202836159.0734624"/>
    <n v="248890810.83326676"/>
    <n v="244759964.71142045"/>
    <n v="244607674.18283689"/>
    <n v="248113286.85961467"/>
    <n v="242475841.81921679"/>
    <n v="241871611.56992164"/>
    <n v="2680000000"/>
    <n v="85084711.959057406"/>
    <n v="338759940.24684536"/>
    <n v="305077261.55409259"/>
    <n v="236412767.02609044"/>
    <n v="240971728.64243558"/>
    <n v="242808510.76911455"/>
    <n v="289155440.63326675"/>
    <n v="284829742.44185525"/>
    <n v="284677451.91327167"/>
    <n v="288377916.65961468"/>
    <n v="282448193.51486897"/>
    <n v="282038815.33513904"/>
    <n v="3160642480.695652"/>
    <n v="15937266.164193539"/>
    <n v="16005393.173093224"/>
    <n v="15927674.844509287"/>
    <n v="15727454.117999934"/>
    <n v="15878716.831564602"/>
    <n v="15949463.820748508"/>
    <n v="17573846.703501634"/>
    <n v="17409637.739032574"/>
    <n v="17404311.370276291"/>
    <n v="17546652.764134277"/>
    <n v="17319884.219401095"/>
    <n v="17319698.251545079"/>
    <n v="200000000.00000006"/>
    <n v="37605987"/>
    <n v="33741909"/>
    <n v="468473103"/>
    <n v="21334563"/>
    <n v="21334563"/>
    <n v="21334563"/>
    <n v="21334563"/>
    <n v="21334563"/>
    <n v="21334563"/>
    <n v="21334563"/>
    <n v="21334563"/>
    <n v="21334563"/>
    <n v="731832066"/>
    <n v="26065346"/>
    <n v="26065346"/>
    <n v="0"/>
    <n v="0"/>
    <n v="0"/>
    <n v="0"/>
    <n v="0"/>
    <n v="0"/>
    <n v="0"/>
    <n v="0"/>
    <n v="0"/>
    <n v="0"/>
    <n v="52130692"/>
    <n v="10940641"/>
    <n v="7076563"/>
    <n v="21334563"/>
    <n v="21334563"/>
    <n v="21334563"/>
    <n v="21334563"/>
    <n v="21334563"/>
    <n v="21334563"/>
    <n v="21334563"/>
    <n v="21334563"/>
    <n v="21334563"/>
    <n v="21334563"/>
    <n v="231362834"/>
    <m/>
    <n v="0"/>
    <n v="446988540.5"/>
    <n v="0"/>
    <m/>
    <m/>
    <m/>
    <m/>
    <m/>
    <m/>
    <m/>
    <m/>
    <n v="446988540.5"/>
    <m/>
    <m/>
    <m/>
    <m/>
    <m/>
    <m/>
    <m/>
    <m/>
    <m/>
    <m/>
    <m/>
    <m/>
    <m/>
    <s v="NON KAWASAN"/>
  </r>
  <r>
    <n v="4444459"/>
    <x v="643"/>
    <s v="-"/>
    <s v="MANUFACTURING &amp; INFRASTRUCTURE"/>
    <x v="10"/>
    <x v="5"/>
    <s v="TREG 3"/>
    <x v="2"/>
    <n v="661529495"/>
    <n v="23816643"/>
    <n v="43689413"/>
    <n v="41048628"/>
    <n v="35665204"/>
    <n v="36006796"/>
    <n v="36166643"/>
    <n v="39847847"/>
    <n v="39477025"/>
    <n v="39465085"/>
    <n v="39786887"/>
    <n v="39274467"/>
    <n v="39274051"/>
    <n v="453518689"/>
    <n v="1708149"/>
    <n v="3133441"/>
    <n v="2944042"/>
    <n v="2557938"/>
    <n v="2582437"/>
    <n v="2593902"/>
    <n v="2857921"/>
    <n v="2831325"/>
    <n v="2830469"/>
    <n v="2853549"/>
    <n v="2816797"/>
    <n v="2816768"/>
    <n v="32526738"/>
    <n v="25524792"/>
    <n v="46822854"/>
    <n v="43992670"/>
    <n v="38223142"/>
    <n v="38589233"/>
    <n v="38760545"/>
    <n v="42705768"/>
    <n v="42308350"/>
    <n v="42295554"/>
    <n v="42640436"/>
    <n v="42091264"/>
    <n v="42090819"/>
    <n v="486045427"/>
    <n v="796863"/>
    <n v="800270"/>
    <n v="796384"/>
    <n v="786373"/>
    <n v="793936"/>
    <n v="797473"/>
    <n v="878692"/>
    <n v="870482"/>
    <n v="870216"/>
    <n v="877333"/>
    <n v="865994"/>
    <n v="865985"/>
    <n v="10000001"/>
    <n v="37057316"/>
    <n v="162400527"/>
    <n v="48144205"/>
    <n v="43011329"/>
    <n v="43011329"/>
    <n v="43011329"/>
    <n v="43011329"/>
    <n v="43011329"/>
    <n v="43011329"/>
    <n v="43011329"/>
    <n v="43011329"/>
    <n v="43011329"/>
    <n v="634704009"/>
    <n v="30300000"/>
    <n v="156064286"/>
    <n v="38700000"/>
    <n v="36765000"/>
    <n v="36765000"/>
    <n v="36765000"/>
    <n v="36765000"/>
    <n v="36765000"/>
    <n v="36765000"/>
    <n v="36765000"/>
    <n v="36765000"/>
    <n v="36765000"/>
    <n v="555949286"/>
    <n v="6773575"/>
    <n v="6357408"/>
    <n v="6246329"/>
    <n v="6246329"/>
    <n v="6246329"/>
    <n v="6246329"/>
    <n v="6246329"/>
    <n v="6246329"/>
    <n v="6246329"/>
    <n v="6246329"/>
    <n v="6246329"/>
    <n v="6246329"/>
    <n v="75594273"/>
    <m/>
    <n v="-600000"/>
    <n v="0"/>
    <n v="0"/>
    <m/>
    <m/>
    <m/>
    <m/>
    <m/>
    <m/>
    <m/>
    <m/>
    <n v="-600000"/>
    <m/>
    <m/>
    <m/>
    <m/>
    <m/>
    <m/>
    <m/>
    <m/>
    <m/>
    <m/>
    <m/>
    <m/>
    <m/>
    <s v="KAWASAN"/>
  </r>
  <r>
    <n v="5587661"/>
    <x v="644"/>
    <s v="PTN"/>
    <s v="TOURISM &amp; WELFARE"/>
    <x v="8"/>
    <x v="6"/>
    <s v="TREG 3"/>
    <x v="2"/>
    <n v="4332219471"/>
    <n v="46552277.826956525"/>
    <n v="46359597.930434778"/>
    <n v="46359597.930434778"/>
    <n v="46359597.930434778"/>
    <n v="46166918.033913046"/>
    <n v="46359597.930434778"/>
    <n v="46937637.620000005"/>
    <n v="46552277.826956525"/>
    <n v="46552277.826956525"/>
    <n v="46937637.620000005"/>
    <n v="46359597.930434778"/>
    <n v="46744957.723478258"/>
    <n v="558241974.13043475"/>
    <n v="50389851.748458162"/>
    <n v="334463718.52745503"/>
    <n v="296759227.45347804"/>
    <n v="219895987.31019214"/>
    <n v="225108361.54652911"/>
    <n v="227055401.94790566"/>
    <n v="278609116.60440308"/>
    <n v="273985035.12472439"/>
    <n v="273814560.65242934"/>
    <n v="277738753.94732988"/>
    <n v="271428181.14091432"/>
    <n v="270751803.99618095"/>
    <n v="3000000000.0000005"/>
    <n v="96942129.575414687"/>
    <n v="380823316.4578898"/>
    <n v="343118825.3839128"/>
    <n v="266255585.24062693"/>
    <n v="271275279.58044219"/>
    <n v="273414999.87834042"/>
    <n v="325546754.22440308"/>
    <n v="320537312.9516809"/>
    <n v="320366838.47938585"/>
    <n v="324676391.56732988"/>
    <n v="317787779.07134908"/>
    <n v="317496761.71965921"/>
    <n v="3558241974.130435"/>
    <n v="398431.6541048385"/>
    <n v="400134.82932733063"/>
    <n v="398191.87111273216"/>
    <n v="393186.35294999834"/>
    <n v="396967.92078911501"/>
    <n v="398736.59551871271"/>
    <n v="439346.16758754093"/>
    <n v="435240.94347581436"/>
    <n v="435107.78425690724"/>
    <n v="438666.31910335692"/>
    <n v="432997.10548502742"/>
    <n v="432992.456288627"/>
    <n v="5000000.0000000019"/>
    <n v="47859776"/>
    <n v="286733328"/>
    <n v="180565503"/>
    <n v="45723862"/>
    <n v="45723862"/>
    <n v="45723862"/>
    <n v="45723862"/>
    <n v="45723862"/>
    <n v="45723862"/>
    <n v="45723862"/>
    <n v="45723862"/>
    <n v="45723862"/>
    <n v="926673365"/>
    <n v="34866000"/>
    <n v="34866000"/>
    <n v="34866000"/>
    <n v="33122700"/>
    <n v="33122700"/>
    <n v="33122700"/>
    <n v="33122700"/>
    <n v="33122700"/>
    <n v="33122700"/>
    <n v="33122700"/>
    <n v="33122700"/>
    <n v="33122700"/>
    <n v="402702300"/>
    <n v="13215790"/>
    <n v="13157392"/>
    <n v="12601162"/>
    <n v="12601162"/>
    <n v="12601162"/>
    <n v="12601162"/>
    <n v="12601162"/>
    <n v="12601162"/>
    <n v="12601162"/>
    <n v="12601162"/>
    <n v="12601162"/>
    <n v="12601162"/>
    <n v="152384802"/>
    <m/>
    <n v="238856400"/>
    <n v="133273950"/>
    <n v="0"/>
    <m/>
    <m/>
    <m/>
    <m/>
    <m/>
    <m/>
    <m/>
    <m/>
    <n v="372130350"/>
    <m/>
    <m/>
    <m/>
    <m/>
    <m/>
    <m/>
    <m/>
    <m/>
    <m/>
    <m/>
    <m/>
    <m/>
    <m/>
    <s v="NON KAWASAN"/>
  </r>
  <r>
    <n v="5569163"/>
    <x v="645"/>
    <s v="-"/>
    <s v="TOURISM &amp; WELFARE"/>
    <x v="8"/>
    <x v="0"/>
    <s v="TREG 3"/>
    <x v="2"/>
    <n v="1158138950"/>
    <n v="50449178.006956518"/>
    <n v="50339227.53043478"/>
    <n v="50339227.53043478"/>
    <n v="50339227.53043478"/>
    <n v="50229277.053913042"/>
    <n v="50339227.53043478"/>
    <n v="50669078.960000001"/>
    <n v="50449178.006956518"/>
    <n v="50449178.006956518"/>
    <n v="50669078.960000001"/>
    <n v="50339227.53043478"/>
    <n v="50559128.483478263"/>
    <n v="605170235.13043475"/>
    <n v="3359323.4498972106"/>
    <n v="22297581.23516367"/>
    <n v="19783948.496898536"/>
    <n v="14659732.487346141"/>
    <n v="15007224.103101941"/>
    <n v="15137026.796527045"/>
    <n v="18573941.106960207"/>
    <n v="18265669.00831496"/>
    <n v="18254304.04349529"/>
    <n v="18515916.92982199"/>
    <n v="18095212.076060954"/>
    <n v="18050120.266412061"/>
    <n v="200000000"/>
    <n v="53808501.456853725"/>
    <n v="72636808.765598446"/>
    <n v="70123176.027333319"/>
    <n v="64998960.017780922"/>
    <n v="65236501.157014981"/>
    <n v="65476254.326961823"/>
    <n v="69243020.066960216"/>
    <n v="68714847.015271485"/>
    <n v="68703482.050451815"/>
    <n v="69184995.889821991"/>
    <n v="68434439.606495738"/>
    <n v="68609248.749890327"/>
    <n v="805170235.13043487"/>
    <n v="398431.6541048385"/>
    <n v="400134.82932733063"/>
    <n v="398191.87111273216"/>
    <n v="393186.35294999834"/>
    <n v="396967.92078911501"/>
    <n v="398736.59551871271"/>
    <n v="439346.16758754093"/>
    <n v="435240.94347581436"/>
    <n v="435107.78425690724"/>
    <n v="438666.31910335692"/>
    <n v="432997.10548502742"/>
    <n v="432992.456288627"/>
    <n v="5000000.0000000019"/>
    <n v="63904291"/>
    <n v="59883027"/>
    <n v="59896032"/>
    <n v="57193157.449999996"/>
    <n v="57193157.449999996"/>
    <n v="57193157.449999996"/>
    <n v="57193157.449999996"/>
    <n v="57193157.449999996"/>
    <n v="57193157.449999996"/>
    <n v="57193157.449999996"/>
    <n v="57193157.449999996"/>
    <n v="57193157.449999996"/>
    <n v="698421767.05000007"/>
    <n v="53307831"/>
    <n v="53307831"/>
    <n v="53307831"/>
    <n v="50642439.449999996"/>
    <n v="50642439.449999996"/>
    <n v="50642439.449999996"/>
    <n v="50642439.449999996"/>
    <n v="50642439.449999996"/>
    <n v="50642439.449999996"/>
    <n v="50642439.449999996"/>
    <n v="50642439.449999996"/>
    <n v="50642439.449999996"/>
    <n v="615705448.04999995"/>
    <n v="7901766"/>
    <n v="6358924"/>
    <n v="6550718"/>
    <n v="6550718"/>
    <n v="6550718"/>
    <n v="6550718"/>
    <n v="6550718"/>
    <n v="6550718"/>
    <n v="6550718"/>
    <n v="6550718"/>
    <n v="6550718"/>
    <n v="6550718"/>
    <n v="79767870"/>
    <m/>
    <n v="0"/>
    <n v="0"/>
    <n v="0"/>
    <m/>
    <m/>
    <m/>
    <m/>
    <m/>
    <m/>
    <m/>
    <m/>
    <n v="0"/>
    <m/>
    <m/>
    <m/>
    <m/>
    <m/>
    <m/>
    <m/>
    <m/>
    <m/>
    <m/>
    <m/>
    <m/>
    <m/>
    <s v="KAWASAN"/>
  </r>
  <r>
    <n v="2952910"/>
    <x v="646"/>
    <s v="-"/>
    <s v="MANUFACTURING &amp; INFRASTRUCTURE"/>
    <x v="10"/>
    <x v="3"/>
    <s v="TREG 3"/>
    <x v="2"/>
    <n v="1440618446.9856966"/>
    <n v="47221353"/>
    <n v="86623174"/>
    <n v="81387279"/>
    <n v="70713543"/>
    <n v="71390818"/>
    <n v="71707746"/>
    <n v="79006485"/>
    <n v="78271255"/>
    <n v="78247581"/>
    <n v="78885620"/>
    <n v="77869643"/>
    <n v="77868817"/>
    <n v="899193314"/>
    <n v="2590553"/>
    <n v="4752127"/>
    <n v="4464887"/>
    <n v="3879329"/>
    <n v="3916484"/>
    <n v="3933870"/>
    <n v="4334278"/>
    <n v="4293943"/>
    <n v="4292644"/>
    <n v="4327647"/>
    <n v="4271911"/>
    <n v="4271865"/>
    <n v="49329538"/>
    <n v="49811906"/>
    <n v="91375301"/>
    <n v="85852166"/>
    <n v="74592872"/>
    <n v="75307302"/>
    <n v="75641616"/>
    <n v="83340763"/>
    <n v="82565198"/>
    <n v="82540225"/>
    <n v="83213267"/>
    <n v="82141554"/>
    <n v="82140682"/>
    <n v="948522852"/>
    <n v="796863"/>
    <n v="800270"/>
    <n v="796384"/>
    <n v="786373"/>
    <n v="793936"/>
    <n v="797473"/>
    <n v="878692"/>
    <n v="870482"/>
    <n v="870216"/>
    <n v="877333"/>
    <n v="865994"/>
    <n v="865985"/>
    <n v="10000001"/>
    <n v="75725833"/>
    <n v="88853028"/>
    <n v="-42144895"/>
    <n v="62737349"/>
    <n v="62737349"/>
    <n v="62737349"/>
    <n v="62737349"/>
    <n v="62737349"/>
    <n v="62737349"/>
    <n v="62737349"/>
    <n v="62737349"/>
    <n v="62737349"/>
    <n v="687070107"/>
    <n v="67065000"/>
    <n v="82310396"/>
    <n v="58785000"/>
    <n v="55845750"/>
    <n v="55845750"/>
    <n v="55845750"/>
    <n v="55845750"/>
    <n v="55845750"/>
    <n v="55845750"/>
    <n v="55845750"/>
    <n v="55845750"/>
    <n v="55845750"/>
    <n v="710772146"/>
    <n v="8425922"/>
    <n v="6747114"/>
    <n v="6891599"/>
    <n v="6891599"/>
    <n v="6891599"/>
    <n v="6891599"/>
    <n v="6891599"/>
    <n v="6891599"/>
    <n v="6891599"/>
    <n v="6891599"/>
    <n v="6891599"/>
    <n v="6891599"/>
    <n v="84089026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2000056"/>
    <x v="647"/>
    <s v="-"/>
    <s v="MANUFACTURING &amp; INFRASTRUCTURE"/>
    <x v="10"/>
    <x v="3"/>
    <s v="TREG 3"/>
    <x v="2"/>
    <n v="1497999725.3083203"/>
    <n v="48949818"/>
    <n v="89793882"/>
    <n v="84366336"/>
    <n v="73301904"/>
    <n v="74003969"/>
    <n v="74332499"/>
    <n v="81898396"/>
    <n v="81136254"/>
    <n v="81111714"/>
    <n v="81773108"/>
    <n v="80719942"/>
    <n v="80719086"/>
    <n v="932106908"/>
    <n v="6779535"/>
    <n v="12436426"/>
    <n v="11684713"/>
    <n v="10152292"/>
    <n v="10249528"/>
    <n v="10295029"/>
    <n v="11342904"/>
    <n v="11237347"/>
    <n v="11233948"/>
    <n v="11325551"/>
    <n v="11179688"/>
    <n v="11179569"/>
    <n v="129096530"/>
    <n v="55729353"/>
    <n v="102230308"/>
    <n v="96051049"/>
    <n v="83454196"/>
    <n v="84253497"/>
    <n v="84627528"/>
    <n v="93241300"/>
    <n v="92373601"/>
    <n v="92345662"/>
    <n v="93098659"/>
    <n v="91899630"/>
    <n v="91898655"/>
    <n v="1061203438"/>
    <n v="796863"/>
    <n v="800269"/>
    <n v="796384"/>
    <n v="786373"/>
    <n v="793935"/>
    <n v="797473"/>
    <n v="878692"/>
    <n v="870482"/>
    <n v="870215"/>
    <n v="877333"/>
    <n v="865994"/>
    <n v="865985"/>
    <n v="9999998"/>
    <n v="77961028"/>
    <n v="75393704"/>
    <n v="74964608"/>
    <n v="73596608"/>
    <n v="73596608"/>
    <n v="73596608"/>
    <n v="73596608"/>
    <n v="73596608"/>
    <n v="73596608"/>
    <n v="73596608"/>
    <n v="73596608"/>
    <n v="73596608"/>
    <n v="890688812"/>
    <n v="33936000"/>
    <n v="33936000"/>
    <n v="33936000"/>
    <n v="32239200"/>
    <n v="32239200"/>
    <n v="32239200"/>
    <n v="32239200"/>
    <n v="32239200"/>
    <n v="32239200"/>
    <n v="32239200"/>
    <n v="32239200"/>
    <n v="32239200"/>
    <n v="391960800"/>
    <n v="44244090"/>
    <n v="41640868"/>
    <n v="41357408"/>
    <n v="41357408"/>
    <n v="41357408"/>
    <n v="41357408"/>
    <n v="41357408"/>
    <n v="41357408"/>
    <n v="41357408"/>
    <n v="41357408"/>
    <n v="41357408"/>
    <n v="41357408"/>
    <n v="499459038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2000380"/>
    <x v="648"/>
    <s v="PTN"/>
    <s v="TOURISM &amp; WELFARE"/>
    <x v="8"/>
    <x v="5"/>
    <s v="TREG 3"/>
    <x v="2"/>
    <n v="1122016409"/>
    <n v="81658156.521739125"/>
    <n v="81734434.782608703"/>
    <n v="81734434.782608703"/>
    <n v="81734434.782608703"/>
    <n v="81810713.043478265"/>
    <n v="81734434.782608703"/>
    <n v="81505600"/>
    <n v="81658156.521739125"/>
    <n v="81658156.521739125"/>
    <n v="81505600"/>
    <n v="81734434.782608703"/>
    <n v="81581878.260869563"/>
    <n v="980050434.78260875"/>
    <n v="18543465.443432603"/>
    <n v="123082648.41810346"/>
    <n v="109207395.70287992"/>
    <n v="80921723.330150709"/>
    <n v="82839877.049122706"/>
    <n v="83556387.916829288"/>
    <n v="102528154.91042034"/>
    <n v="100826492.92589857"/>
    <n v="100763758.320094"/>
    <n v="102207861.45261739"/>
    <n v="99885570.659856468"/>
    <n v="99636663.870594576"/>
    <n v="1104000000"/>
    <n v="100201621.96517172"/>
    <n v="204817083.20071214"/>
    <n v="190941830.48548862"/>
    <n v="162656158.11275941"/>
    <n v="164650590.09260097"/>
    <n v="165290822.69943798"/>
    <n v="184033754.91042036"/>
    <n v="182484649.44763768"/>
    <n v="182421914.84183311"/>
    <n v="183713461.45261741"/>
    <n v="181620005.44246519"/>
    <n v="181218542.13146412"/>
    <n v="2084050434.7826085"/>
    <n v="398431.6541048385"/>
    <n v="400134.82932733063"/>
    <n v="398191.87111273216"/>
    <n v="393186.35294999834"/>
    <n v="396967.92078911501"/>
    <n v="398736.59551871271"/>
    <n v="439346.16758754093"/>
    <n v="435240.94347581436"/>
    <n v="435107.78425690724"/>
    <n v="438666.31910335692"/>
    <n v="432997.10548502742"/>
    <n v="432992.456288627"/>
    <n v="5000000.0000000019"/>
    <n v="80857658"/>
    <n v="80857658"/>
    <n v="80857658"/>
    <n v="76832475.099999994"/>
    <n v="76832475.099999994"/>
    <n v="76832475.099999994"/>
    <n v="76832475.099999994"/>
    <n v="76832475.099999994"/>
    <n v="76832475.099999994"/>
    <n v="76832475.099999994"/>
    <n v="76832475.099999994"/>
    <n v="76832475.099999994"/>
    <n v="934065249.90000021"/>
    <n v="81077658"/>
    <n v="81077658"/>
    <n v="81077658"/>
    <n v="77023775.099999994"/>
    <n v="77023775.099999994"/>
    <n v="77023775.099999994"/>
    <n v="77023775.099999994"/>
    <n v="77023775.099999994"/>
    <n v="77023775.099999994"/>
    <n v="77023775.099999994"/>
    <n v="77023775.099999994"/>
    <n v="77023775.099999994"/>
    <n v="936446949.90000021"/>
    <n v="-191300"/>
    <n v="-191300"/>
    <n v="-191300"/>
    <n v="-191300"/>
    <n v="-191300"/>
    <n v="-191300"/>
    <n v="-191300"/>
    <n v="-191300"/>
    <n v="-191300"/>
    <n v="-191300"/>
    <n v="-191300"/>
    <n v="-191300"/>
    <n v="-22956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4705767"/>
    <x v="649"/>
    <s v="PTN"/>
    <s v="TOURISM &amp; WELFARE"/>
    <x v="8"/>
    <x v="4"/>
    <s v="TREG 3"/>
    <x v="2"/>
    <n v="950266028"/>
    <n v="80981795"/>
    <n v="80981795"/>
    <n v="80981795"/>
    <n v="80981795"/>
    <n v="80981795"/>
    <n v="80981795"/>
    <n v="80981795"/>
    <n v="80981795"/>
    <n v="80981795"/>
    <n v="80981795"/>
    <n v="80981795"/>
    <n v="80981795"/>
    <n v="971781540"/>
    <n v="5038985.1748458156"/>
    <n v="33446371.852745503"/>
    <n v="29675922.745347805"/>
    <n v="21989598.731019214"/>
    <n v="22510836.154652912"/>
    <n v="22705540.194790568"/>
    <n v="27860911.660440311"/>
    <n v="27398503.512472436"/>
    <n v="27381456.065242935"/>
    <n v="27773875.394732986"/>
    <n v="27142818.11409143"/>
    <n v="27075180.399618093"/>
    <n v="300000000"/>
    <n v="86020780.174845815"/>
    <n v="114428166.8527455"/>
    <n v="110657717.7453478"/>
    <n v="102971393.73101921"/>
    <n v="103492631.15465291"/>
    <n v="103687335.19479057"/>
    <n v="108842706.66044031"/>
    <n v="108380298.51247244"/>
    <n v="108363251.06524293"/>
    <n v="108755670.39473298"/>
    <n v="108124613.11409143"/>
    <n v="108056975.39961809"/>
    <n v="1271781540"/>
    <n v="398431.6541048385"/>
    <n v="400134.82932733063"/>
    <n v="398191.87111273216"/>
    <n v="393186.35294999834"/>
    <n v="396967.92078911501"/>
    <n v="398736.59551871271"/>
    <n v="439346.16758754093"/>
    <n v="435240.94347581436"/>
    <n v="435107.78425690724"/>
    <n v="438666.31910335692"/>
    <n v="432997.10548502742"/>
    <n v="432992.456288627"/>
    <n v="5000000.0000000019"/>
    <n v="80981795"/>
    <n v="-23752108"/>
    <n v="9083117"/>
    <n v="8628961.1500000004"/>
    <n v="8628961.1500000004"/>
    <n v="8628961.1500000004"/>
    <n v="8628961.1500000004"/>
    <n v="8628961.1500000004"/>
    <n v="8628961.1500000004"/>
    <n v="8628961.1500000004"/>
    <n v="8628961.1500000004"/>
    <n v="8628961.1500000004"/>
    <n v="143973454.35000005"/>
    <n v="80981795"/>
    <n v="-23752108"/>
    <n v="9083117"/>
    <n v="8628961.1500000004"/>
    <n v="8628961.1500000004"/>
    <n v="8628961.1500000004"/>
    <n v="8628961.1500000004"/>
    <n v="8628961.1500000004"/>
    <n v="8628961.1500000004"/>
    <n v="8628961.1500000004"/>
    <n v="8628961.1500000004"/>
    <n v="8628961.1500000004"/>
    <n v="143973454.35000005"/>
    <n v="0"/>
    <n v="0"/>
    <n v="0"/>
    <n v="0"/>
    <n v="0"/>
    <n v="0"/>
    <n v="0"/>
    <n v="0"/>
    <n v="0"/>
    <n v="0"/>
    <n v="0"/>
    <n v="0"/>
    <n v="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5590068"/>
    <x v="650"/>
    <s v="PTN"/>
    <s v="TOURISM &amp; WELFARE"/>
    <x v="8"/>
    <x v="6"/>
    <s v="TREG 3"/>
    <x v="2"/>
    <n v="6487900686"/>
    <n v="61527677.848695651"/>
    <n v="60478369.713043481"/>
    <n v="60478369.713043481"/>
    <n v="60478369.713043481"/>
    <n v="59429061.577391304"/>
    <n v="60478369.713043481"/>
    <n v="63626294.120000005"/>
    <n v="61527677.848695651"/>
    <n v="61527677.848695651"/>
    <n v="63626294.120000005"/>
    <n v="60478369.713043481"/>
    <n v="62576985.984347828"/>
    <n v="736233517.91304338"/>
    <n v="85662747.972378865"/>
    <n v="568588321.49667358"/>
    <n v="504490686.67091268"/>
    <n v="373823178.42732662"/>
    <n v="382684214.62909949"/>
    <n v="385994183.31143963"/>
    <n v="473635498.2274853"/>
    <n v="465774559.71203142"/>
    <n v="465484753.10912991"/>
    <n v="472155881.71046078"/>
    <n v="461427907.93955433"/>
    <n v="460278066.79350758"/>
    <n v="5100000000"/>
    <n v="147190425.82107452"/>
    <n v="629066691.20971704"/>
    <n v="564969056.38395619"/>
    <n v="434301548.14037013"/>
    <n v="442113276.20649081"/>
    <n v="446472553.02448308"/>
    <n v="537261792.3474853"/>
    <n v="527302237.56072706"/>
    <n v="527012430.95782554"/>
    <n v="535782175.83046079"/>
    <n v="521906277.65259778"/>
    <n v="522855052.7778554"/>
    <n v="5836233517.913044"/>
    <n v="398431.6541048385"/>
    <n v="400134.82932733063"/>
    <n v="398191.87111273216"/>
    <n v="393186.35294999834"/>
    <n v="396967.92078911501"/>
    <n v="398736.59551871271"/>
    <n v="439346.16758754093"/>
    <n v="435240.94347581436"/>
    <n v="435107.78425690724"/>
    <n v="438666.31910335692"/>
    <n v="432997.10548502742"/>
    <n v="432992.456288627"/>
    <n v="5000000.0000000019"/>
    <n v="56026085"/>
    <n v="119716871"/>
    <n v="536623977"/>
    <n v="83601617"/>
    <n v="83601617"/>
    <n v="83601617"/>
    <n v="83601617"/>
    <n v="83601617"/>
    <n v="83601617"/>
    <n v="83601617"/>
    <n v="83601617"/>
    <n v="83601617"/>
    <n v="1464781486"/>
    <n v="21714000"/>
    <n v="21714000"/>
    <n v="21714000"/>
    <n v="20628300"/>
    <n v="20628300"/>
    <n v="20628300"/>
    <n v="20628300"/>
    <n v="20628300"/>
    <n v="20628300"/>
    <n v="20628300"/>
    <n v="20628300"/>
    <n v="20628300"/>
    <n v="250796700"/>
    <n v="59625858"/>
    <n v="60548961"/>
    <n v="62973317"/>
    <n v="62973317"/>
    <n v="62973317"/>
    <n v="62973317"/>
    <n v="62973317"/>
    <n v="62973317"/>
    <n v="62973317"/>
    <n v="62973317"/>
    <n v="62973317"/>
    <n v="62973317"/>
    <n v="749907989"/>
    <m/>
    <n v="62203542"/>
    <n v="476896698"/>
    <n v="0"/>
    <m/>
    <m/>
    <m/>
    <m/>
    <m/>
    <m/>
    <m/>
    <m/>
    <n v="539100240"/>
    <m/>
    <m/>
    <m/>
    <m/>
    <m/>
    <m/>
    <m/>
    <m/>
    <m/>
    <m/>
    <m/>
    <m/>
    <m/>
    <s v="NON KAWASAN"/>
  </r>
  <r>
    <n v="2000278"/>
    <x v="651"/>
    <s v="-"/>
    <s v="TOURISM &amp; WELFARE"/>
    <x v="8"/>
    <x v="4"/>
    <s v="TREG 3"/>
    <x v="2"/>
    <n v="11955239500"/>
    <n v="84449788.043478265"/>
    <n v="84487104.565217391"/>
    <n v="84487104.565217391"/>
    <n v="84487104.565217391"/>
    <n v="84524421.086956516"/>
    <n v="84487104.565217391"/>
    <n v="84375155"/>
    <n v="84449788.043478265"/>
    <n v="84449788.043478265"/>
    <n v="84375155"/>
    <n v="84487104.565217391"/>
    <n v="84412471.521739125"/>
    <n v="1013472089.5652173"/>
    <n v="150329724.38290018"/>
    <n v="997816760.27357423"/>
    <n v="885331695.23620951"/>
    <n v="656023028.80873978"/>
    <n v="671573278.61381185"/>
    <n v="677381949.14458525"/>
    <n v="831183864.53646922"/>
    <n v="817388688.12209439"/>
    <n v="816880105.94641423"/>
    <n v="828587282.60953403"/>
    <n v="809760740.40372765"/>
    <n v="807742881.92193973"/>
    <n v="8950000000"/>
    <n v="234779512.42637843"/>
    <n v="1082303864.8387916"/>
    <n v="969818799.80142689"/>
    <n v="740510133.37395716"/>
    <n v="756097699.70076835"/>
    <n v="761869053.70980263"/>
    <n v="915559019.53646922"/>
    <n v="901838476.16557264"/>
    <n v="901329893.98989248"/>
    <n v="912962437.60953403"/>
    <n v="894247844.96894503"/>
    <n v="892155353.44367886"/>
    <n v="9963472089.5652199"/>
    <n v="159372661.64193538"/>
    <n v="160053931.73093224"/>
    <n v="159276748.44509289"/>
    <n v="157274541.17999935"/>
    <n v="158787168.31564602"/>
    <n v="159494638.20748508"/>
    <n v="175738467.03501636"/>
    <n v="174096377.39032575"/>
    <n v="174043113.7027629"/>
    <n v="175466527.64134276"/>
    <n v="173198842.19401097"/>
    <n v="173196982.51545081"/>
    <n v="2000000000.0000005"/>
    <n v="100030970"/>
    <n v="84235435"/>
    <n v="130537816"/>
    <n v="91608917.149999991"/>
    <n v="91608917.149999991"/>
    <n v="91608917.149999991"/>
    <n v="91608917.149999991"/>
    <n v="91608917.149999991"/>
    <n v="91608917.149999991"/>
    <n v="91608917.149999991"/>
    <n v="91608917.149999991"/>
    <n v="91608917.149999991"/>
    <n v="1139284475.3499999"/>
    <n v="84185435"/>
    <n v="84185435"/>
    <n v="96347597"/>
    <n v="91530217.149999991"/>
    <n v="91530217.149999991"/>
    <n v="91530217.149999991"/>
    <n v="91530217.149999991"/>
    <n v="91530217.149999991"/>
    <n v="91530217.149999991"/>
    <n v="91530217.149999991"/>
    <n v="91530217.149999991"/>
    <n v="91530217.149999991"/>
    <n v="1088490421.3499999"/>
    <n v="5552935"/>
    <n v="78700"/>
    <n v="78700"/>
    <n v="78700"/>
    <n v="78700"/>
    <n v="78700"/>
    <n v="78700"/>
    <n v="78700"/>
    <n v="78700"/>
    <n v="78700"/>
    <n v="78700"/>
    <n v="78700"/>
    <n v="6418635"/>
    <m/>
    <n v="0"/>
    <n v="46486486"/>
    <n v="0"/>
    <m/>
    <m/>
    <m/>
    <m/>
    <m/>
    <m/>
    <m/>
    <m/>
    <n v="46486486"/>
    <m/>
    <m/>
    <m/>
    <m/>
    <m/>
    <m/>
    <m/>
    <m/>
    <m/>
    <m/>
    <m/>
    <m/>
    <m/>
    <s v="KAWASAN"/>
  </r>
  <r>
    <n v="4444476"/>
    <x v="652"/>
    <s v="-"/>
    <s v="MANUFACTURING &amp; INFRASTRUCTURE"/>
    <x v="10"/>
    <x v="3"/>
    <s v="TREG 3"/>
    <x v="2"/>
    <n v="1383078661.0517817"/>
    <n v="48740774"/>
    <n v="89410411"/>
    <n v="84006044"/>
    <n v="72988863"/>
    <n v="73687930"/>
    <n v="74015056"/>
    <n v="81548643"/>
    <n v="80789756"/>
    <n v="80765321"/>
    <n v="81423890"/>
    <n v="80375222"/>
    <n v="80374369"/>
    <n v="928126279"/>
    <n v="3373531"/>
    <n v="6188429"/>
    <n v="5814372"/>
    <n v="5051832"/>
    <n v="5100217"/>
    <n v="5122859"/>
    <n v="5644287"/>
    <n v="5591761"/>
    <n v="5590070"/>
    <n v="5635652"/>
    <n v="5563070"/>
    <n v="5563011"/>
    <n v="64239091"/>
    <n v="52114305"/>
    <n v="95598840"/>
    <n v="89820416"/>
    <n v="78040695"/>
    <n v="78788147"/>
    <n v="79137915"/>
    <n v="87192930"/>
    <n v="86381517"/>
    <n v="86355391"/>
    <n v="87059542"/>
    <n v="85938292"/>
    <n v="85937380"/>
    <n v="992365370"/>
    <n v="796863"/>
    <n v="800270"/>
    <n v="796384"/>
    <n v="786373"/>
    <n v="793936"/>
    <n v="797473"/>
    <n v="878692"/>
    <n v="870482"/>
    <n v="870216"/>
    <n v="877333"/>
    <n v="865994"/>
    <n v="865985"/>
    <n v="10000001"/>
    <n v="92035884"/>
    <n v="71837016"/>
    <n v="72258659"/>
    <n v="68830330"/>
    <n v="68830330"/>
    <n v="68830330"/>
    <n v="68830330"/>
    <n v="68830330"/>
    <n v="68830330"/>
    <n v="68830330"/>
    <n v="68830330"/>
    <n v="68830330"/>
    <n v="855604529"/>
    <n v="73440677"/>
    <n v="54754715"/>
    <n v="55437000"/>
    <n v="52665150"/>
    <n v="52665150"/>
    <n v="52665150"/>
    <n v="52665150"/>
    <n v="52665150"/>
    <n v="52665150"/>
    <n v="52665150"/>
    <n v="52665150"/>
    <n v="52665150"/>
    <n v="657618742"/>
    <n v="17876129"/>
    <n v="16470559"/>
    <n v="16165180"/>
    <n v="16165180"/>
    <n v="16165180"/>
    <n v="16165180"/>
    <n v="16165180"/>
    <n v="16165180"/>
    <n v="16165180"/>
    <n v="16165180"/>
    <n v="16165180"/>
    <n v="16165180"/>
    <n v="195998488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3219229"/>
    <x v="653"/>
    <s v="-"/>
    <s v="MANUFACTURING &amp; INFRASTRUCTURE"/>
    <x v="10"/>
    <x v="3"/>
    <s v="TREG 3"/>
    <x v="2"/>
    <n v="1530194156.3253891"/>
    <n v="64371700"/>
    <n v="118083888"/>
    <n v="110946366"/>
    <n v="96396030"/>
    <n v="97319285"/>
    <n v="97751319"/>
    <n v="107700890"/>
    <n v="106698631"/>
    <n v="106666360"/>
    <n v="107536129"/>
    <n v="106151158"/>
    <n v="106150031"/>
    <n v="1225771787"/>
    <n v="2416213"/>
    <n v="4432318"/>
    <n v="4164409"/>
    <n v="3618257"/>
    <n v="3652912"/>
    <n v="3669128"/>
    <n v="4042589"/>
    <n v="4004969"/>
    <n v="4003757"/>
    <n v="4036404"/>
    <n v="3984419"/>
    <n v="3984377"/>
    <n v="46009752"/>
    <n v="66787913"/>
    <n v="122516206"/>
    <n v="115110775"/>
    <n v="100014287"/>
    <n v="100972197"/>
    <n v="101420447"/>
    <n v="111743479"/>
    <n v="110703600"/>
    <n v="110670117"/>
    <n v="111572533"/>
    <n v="110135577"/>
    <n v="110134408"/>
    <n v="1271781539"/>
    <n v="796863"/>
    <n v="800270"/>
    <n v="796384"/>
    <n v="786373"/>
    <n v="793936"/>
    <n v="797473"/>
    <n v="878692"/>
    <n v="870482"/>
    <n v="870216"/>
    <n v="877333"/>
    <n v="865994"/>
    <n v="865985"/>
    <n v="10000001"/>
    <n v="95842091"/>
    <n v="86052880"/>
    <n v="78954975"/>
    <n v="76275927"/>
    <n v="76275927"/>
    <n v="76275927"/>
    <n v="76275927"/>
    <n v="76275927"/>
    <n v="76275927"/>
    <n v="76275927"/>
    <n v="76275927"/>
    <n v="76275927"/>
    <n v="947333289"/>
    <n v="9744000"/>
    <n v="7703000"/>
    <n v="1580000"/>
    <n v="1501000"/>
    <n v="1501000"/>
    <n v="1501000"/>
    <n v="1501000"/>
    <n v="1501000"/>
    <n v="1501000"/>
    <n v="1501000"/>
    <n v="1501000"/>
    <n v="1501000"/>
    <n v="32536000"/>
    <n v="82609451"/>
    <n v="75393014"/>
    <n v="74774927"/>
    <n v="74774927"/>
    <n v="74774927"/>
    <n v="74774927"/>
    <n v="74774927"/>
    <n v="74774927"/>
    <n v="74774927"/>
    <n v="74774927"/>
    <n v="74774927"/>
    <n v="74774927"/>
    <n v="905751735"/>
    <m/>
    <n v="0"/>
    <n v="0"/>
    <n v="0"/>
    <m/>
    <m/>
    <m/>
    <m/>
    <m/>
    <m/>
    <m/>
    <m/>
    <n v="0"/>
    <m/>
    <m/>
    <m/>
    <m/>
    <m/>
    <m/>
    <m/>
    <m/>
    <m/>
    <m/>
    <m/>
    <m/>
    <m/>
    <s v="KAWASAN"/>
  </r>
  <r>
    <n v="5579447"/>
    <x v="654"/>
    <s v="PTN"/>
    <s v="TOURISM &amp; WELFARE"/>
    <x v="8"/>
    <x v="6"/>
    <s v="TREG 3"/>
    <x v="2"/>
    <n v="8772827943"/>
    <n v="110221586.63130435"/>
    <n v="108359400.88695651"/>
    <n v="108359400.88695651"/>
    <n v="108359400.88695651"/>
    <n v="106497215.1426087"/>
    <n v="108359400.88695651"/>
    <n v="113945958.12"/>
    <n v="110221586.63130435"/>
    <n v="110221586.63130435"/>
    <n v="113945958.12"/>
    <n v="108359400.88695651"/>
    <n v="112083772.37565218"/>
    <n v="1318934668.0869565"/>
    <n v="105818688.67176214"/>
    <n v="702373808.9076556"/>
    <n v="623194377.65230393"/>
    <n v="461781573.35140347"/>
    <n v="472727559.24771112"/>
    <n v="476816344.09060192"/>
    <n v="585079144.86924648"/>
    <n v="575368573.76192117"/>
    <n v="575010577.37010157"/>
    <n v="583251383.28939271"/>
    <n v="569999180.39592004"/>
    <n v="568578788.39197993"/>
    <n v="6300000000"/>
    <n v="216040275.30306649"/>
    <n v="810733209.79461217"/>
    <n v="731553778.53926039"/>
    <n v="570140974.23835993"/>
    <n v="579224774.39031982"/>
    <n v="585175744.97755837"/>
    <n v="699025102.98924649"/>
    <n v="685590160.39322555"/>
    <n v="685232164.00140595"/>
    <n v="697197341.40939271"/>
    <n v="678358581.28287649"/>
    <n v="680662560.76763213"/>
    <n v="7618934668.086957"/>
    <n v="3984316.5410483847"/>
    <n v="4001348.293273306"/>
    <n v="3981918.7111273217"/>
    <n v="3931863.5294999834"/>
    <n v="3969679.2078911504"/>
    <n v="3987365.955187127"/>
    <n v="4393461.6758754086"/>
    <n v="4352409.4347581435"/>
    <n v="4351077.8425690727"/>
    <n v="4386663.1910335692"/>
    <n v="4329971.0548502738"/>
    <n v="4329924.5628862698"/>
    <n v="50000000.000000015"/>
    <n v="93156578"/>
    <n v="238637522"/>
    <n v="1110302299"/>
    <n v="236687251.59999999"/>
    <n v="236687251.59999999"/>
    <n v="236687251.59999999"/>
    <n v="236687251.59999999"/>
    <n v="236687251.59999999"/>
    <n v="236687251.59999999"/>
    <n v="236687251.59999999"/>
    <n v="236687251.59999999"/>
    <n v="236687251.59999999"/>
    <n v="3572281663.3999991"/>
    <n v="24532072"/>
    <n v="24532072"/>
    <n v="178794008"/>
    <n v="169854307.59999999"/>
    <n v="169854307.59999999"/>
    <n v="169854307.59999999"/>
    <n v="169854307.59999999"/>
    <n v="169854307.59999999"/>
    <n v="169854307.59999999"/>
    <n v="169854307.59999999"/>
    <n v="169854307.59999999"/>
    <n v="169854307.59999999"/>
    <n v="1756546920.3999996"/>
    <n v="72285269"/>
    <n v="67439135"/>
    <n v="66832944"/>
    <n v="66832944"/>
    <n v="66832944"/>
    <n v="66832944"/>
    <n v="66832944"/>
    <n v="66832944"/>
    <n v="66832944"/>
    <n v="66832944"/>
    <n v="66832944"/>
    <n v="66832944"/>
    <n v="808053844"/>
    <m/>
    <n v="150270271"/>
    <n v="868064200"/>
    <n v="0"/>
    <m/>
    <m/>
    <m/>
    <m/>
    <m/>
    <m/>
    <m/>
    <m/>
    <n v="1018334471"/>
    <m/>
    <m/>
    <m/>
    <m/>
    <m/>
    <m/>
    <m/>
    <m/>
    <m/>
    <m/>
    <m/>
    <m/>
    <m/>
    <s v="NON KAWASAN"/>
  </r>
  <r>
    <n v="4608524"/>
    <x v="655"/>
    <s v="PTN"/>
    <s v="TOURISM &amp; WELFARE"/>
    <x v="8"/>
    <x v="4"/>
    <s v="TREG 3"/>
    <x v="2"/>
    <n v="1094285774"/>
    <n v="73072538.043478265"/>
    <n v="73035894.565217391"/>
    <n v="73035894.565217391"/>
    <n v="73035894.565217391"/>
    <n v="72999251.086956516"/>
    <n v="73035894.565217391"/>
    <n v="73145825"/>
    <n v="73072538.043478265"/>
    <n v="73072538.043478265"/>
    <n v="73145825"/>
    <n v="73035894.565217391"/>
    <n v="73109181.521739125"/>
    <n v="876797169.56521738"/>
    <n v="13437293.799588842"/>
    <n v="89190324.94065468"/>
    <n v="79135793.987594143"/>
    <n v="58638929.949384563"/>
    <n v="60028896.412407763"/>
    <n v="60548107.186108179"/>
    <n v="74295764.427840829"/>
    <n v="73062676.033259839"/>
    <n v="73017216.17398116"/>
    <n v="74063667.719287962"/>
    <n v="72380848.304243818"/>
    <n v="72200481.065648243"/>
    <n v="800000000"/>
    <n v="86509831.84306711"/>
    <n v="162226219.50587207"/>
    <n v="152171688.55281153"/>
    <n v="131674824.51460195"/>
    <n v="133028147.49936429"/>
    <n v="133584001.75132558"/>
    <n v="147441589.42784083"/>
    <n v="146135214.07673812"/>
    <n v="146089754.21745944"/>
    <n v="147209492.71928796"/>
    <n v="145416742.86946121"/>
    <n v="145309662.58738738"/>
    <n v="1676797169.5652173"/>
    <n v="3984316.5410483847"/>
    <n v="4001348.293273306"/>
    <n v="3981918.7111273217"/>
    <n v="3931863.5294999834"/>
    <n v="3969679.2078911504"/>
    <n v="3987365.955187127"/>
    <n v="4393461.6758754086"/>
    <n v="4352409.4347581435"/>
    <n v="4351077.8425690727"/>
    <n v="4386663.1910335692"/>
    <n v="4329971.0548502738"/>
    <n v="4329924.5628862698"/>
    <n v="50000000.000000015"/>
    <n v="102061450"/>
    <n v="82692618"/>
    <n v="182292354"/>
    <n v="173499836.29999998"/>
    <n v="173499836.29999998"/>
    <n v="173499836.29999998"/>
    <n v="173499836.29999998"/>
    <n v="173499836.29999998"/>
    <n v="173499836.29999998"/>
    <n v="173499836.29999998"/>
    <n v="173499836.29999998"/>
    <n v="173499836.29999998"/>
    <n v="1928544948.6999996"/>
    <n v="97447450"/>
    <n v="79132618"/>
    <n v="178732354"/>
    <n v="169795736.29999998"/>
    <n v="169795736.29999998"/>
    <n v="169795736.29999998"/>
    <n v="169795736.29999998"/>
    <n v="169795736.29999998"/>
    <n v="169795736.29999998"/>
    <n v="169795736.29999998"/>
    <n v="169795736.29999998"/>
    <n v="169795736.29999998"/>
    <n v="1883474048.6999996"/>
    <n v="4921100"/>
    <n v="3704100"/>
    <n v="3704100"/>
    <n v="3704100"/>
    <n v="3704100"/>
    <n v="3704100"/>
    <n v="3704100"/>
    <n v="3704100"/>
    <n v="3704100"/>
    <n v="3704100"/>
    <n v="3704100"/>
    <n v="3704100"/>
    <n v="45666200"/>
    <m/>
    <n v="0"/>
    <n v="10660658"/>
    <n v="0"/>
    <m/>
    <m/>
    <m/>
    <m/>
    <m/>
    <m/>
    <m/>
    <m/>
    <n v="10660658"/>
    <m/>
    <m/>
    <m/>
    <m/>
    <m/>
    <m/>
    <m/>
    <m/>
    <m/>
    <m/>
    <m/>
    <m/>
    <m/>
    <s v="NON KAWASAN"/>
  </r>
  <r>
    <n v="5589643"/>
    <x v="656"/>
    <s v="-"/>
    <s v="TOURISM &amp; WELFARE"/>
    <x v="8"/>
    <x v="0"/>
    <s v="TREG 3"/>
    <x v="2"/>
    <n v="2851886245"/>
    <n v="107636005.24869564"/>
    <n v="106701601.71304348"/>
    <n v="106701601.71304348"/>
    <n v="106701601.71304348"/>
    <n v="105767198.17739131"/>
    <n v="106701601.71304348"/>
    <n v="109504812.31999999"/>
    <n v="107636005.24869564"/>
    <n v="107636005.24869564"/>
    <n v="109504812.31999999"/>
    <n v="106701601.71304348"/>
    <n v="108570408.78434783"/>
    <n v="1289763255.9130433"/>
    <n v="20995771.561857566"/>
    <n v="139359882.71977293"/>
    <n v="123649678.10561585"/>
    <n v="91623328.045913383"/>
    <n v="93795150.644387126"/>
    <n v="94606417.47829403"/>
    <n v="116087131.91850129"/>
    <n v="114160431.30196849"/>
    <n v="114089400.27184556"/>
    <n v="115724480.81138743"/>
    <n v="113095075.47538096"/>
    <n v="112813251.66507539"/>
    <n v="1250000000"/>
    <n v="128631776.81055321"/>
    <n v="246061484.43281642"/>
    <n v="230351279.81865934"/>
    <n v="198324929.75895685"/>
    <n v="199562348.82177842"/>
    <n v="201308019.19133753"/>
    <n v="225591944.23850128"/>
    <n v="221796436.55066413"/>
    <n v="221725405.52054119"/>
    <n v="225229293.13138741"/>
    <n v="219796677.18842444"/>
    <n v="221383660.44942322"/>
    <n v="2539763255.9130435"/>
    <n v="796863.30820967699"/>
    <n v="800269.65865466127"/>
    <n v="796383.74222546432"/>
    <n v="786372.70589999668"/>
    <n v="793935.84157823003"/>
    <n v="797473.19103742542"/>
    <n v="878692.33517508185"/>
    <n v="870481.88695162872"/>
    <n v="870215.56851381448"/>
    <n v="877332.63820671383"/>
    <n v="865994.21097005485"/>
    <n v="865984.912577254"/>
    <n v="10000000.000000004"/>
    <n v="124988848"/>
    <n v="131064648"/>
    <n v="337590380"/>
    <n v="72763148.650000006"/>
    <n v="72763148.650000006"/>
    <n v="72763148.650000006"/>
    <n v="72763148.650000006"/>
    <n v="72763148.650000006"/>
    <n v="72763148.650000006"/>
    <n v="72763148.650000006"/>
    <n v="72763148.650000006"/>
    <n v="72763148.650000006"/>
    <n v="1248512213.8500001"/>
    <n v="83177167"/>
    <n v="34590167"/>
    <n v="58883667"/>
    <n v="55939483.649999999"/>
    <n v="55939483.649999999"/>
    <n v="55939483.649999999"/>
    <n v="55939483.649999999"/>
    <n v="55939483.649999999"/>
    <n v="55939483.649999999"/>
    <n v="55939483.649999999"/>
    <n v="55939483.649999999"/>
    <n v="55939483.649999999"/>
    <n v="680106353.8499999"/>
    <n v="21256004"/>
    <n v="15046104"/>
    <n v="16823665"/>
    <n v="16823665"/>
    <n v="16823665"/>
    <n v="16823665"/>
    <n v="16823665"/>
    <n v="16823665"/>
    <n v="16823665"/>
    <n v="16823665"/>
    <n v="16823665"/>
    <n v="16823665"/>
    <n v="204538758"/>
    <m/>
    <n v="81642660"/>
    <n v="252589557"/>
    <n v="0"/>
    <m/>
    <m/>
    <m/>
    <m/>
    <m/>
    <m/>
    <m/>
    <m/>
    <n v="334232217"/>
    <m/>
    <m/>
    <m/>
    <m/>
    <m/>
    <m/>
    <m/>
    <m/>
    <m/>
    <m/>
    <m/>
    <m/>
    <m/>
    <s v="KAWASAN"/>
  </r>
  <r>
    <n v="4602722"/>
    <x v="657"/>
    <s v="-"/>
    <s v="ENERGY &amp; RESOURCES"/>
    <x v="9"/>
    <x v="3"/>
    <s v="TREG 3"/>
    <x v="2"/>
    <n v="1016181537.64"/>
    <n v="59072753.444790393"/>
    <n v="59072753.444790393"/>
    <n v="59072753.444790393"/>
    <n v="59072753.444790393"/>
    <n v="59072753.444790393"/>
    <n v="59072753.444790393"/>
    <n v="59072753.444790393"/>
    <n v="59072753.444790393"/>
    <n v="58848221.464816511"/>
    <n v="58779885.644824468"/>
    <n v="58779885.644824468"/>
    <n v="58659876.367756858"/>
    <n v="707649896.68054533"/>
    <n v="11637253.098321076"/>
    <n v="25927005.61024303"/>
    <n v="24295190.235419799"/>
    <n v="20431887.60059727"/>
    <n v="20658347.684233602"/>
    <n v="20519860.770151727"/>
    <n v="23277518.369665932"/>
    <n v="23185972.451754723"/>
    <n v="23031882.47548737"/>
    <n v="23337711.929900575"/>
    <n v="23267405.671279024"/>
    <n v="23448206.021937151"/>
    <n v="263018241.9189913"/>
    <n v="70710006.543111473"/>
    <n v="84999759.055033416"/>
    <n v="83367943.680210188"/>
    <n v="79504641.045387655"/>
    <n v="79731101.129023999"/>
    <n v="79592614.214942127"/>
    <n v="82350271.814456329"/>
    <n v="82258725.896545112"/>
    <n v="81880103.940303877"/>
    <n v="82117597.574725047"/>
    <n v="82047291.316103488"/>
    <n v="82108082.389694005"/>
    <n v="970668138.59953666"/>
    <n v="0"/>
    <n v="0"/>
    <n v="0"/>
    <n v="0"/>
    <n v="0"/>
    <n v="0"/>
    <n v="0"/>
    <n v="0"/>
    <n v="0"/>
    <n v="0"/>
    <n v="0"/>
    <n v="0"/>
    <n v="0"/>
    <n v="105981500"/>
    <n v="105981500"/>
    <n v="86681177"/>
    <n v="82463458.149999991"/>
    <n v="82463458.149999991"/>
    <n v="82463458.149999991"/>
    <n v="82463458.149999991"/>
    <n v="82463458.149999991"/>
    <n v="82463458.149999991"/>
    <n v="82463458.149999991"/>
    <n v="82463458.149999991"/>
    <n v="82463458.149999991"/>
    <n v="1040815300.3499998"/>
    <n v="104616700"/>
    <n v="104616700"/>
    <n v="85316377"/>
    <n v="81050558.149999991"/>
    <n v="81050558.149999991"/>
    <n v="81050558.149999991"/>
    <n v="81050558.149999991"/>
    <n v="81050558.149999991"/>
    <n v="81050558.149999991"/>
    <n v="81050558.149999991"/>
    <n v="81050558.149999991"/>
    <n v="81050558.149999991"/>
    <n v="1024004800.3499998"/>
    <n v="1412900"/>
    <n v="1412900"/>
    <n v="1412900"/>
    <n v="1412900"/>
    <n v="1412900"/>
    <n v="1412900"/>
    <n v="1412900"/>
    <n v="1412900"/>
    <n v="1412900"/>
    <n v="1412900"/>
    <n v="1412900"/>
    <n v="1412900"/>
    <n v="1695480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2914415"/>
    <x v="658"/>
    <s v="-"/>
    <s v="MANUFACTURING &amp; INFRASTRUCTURE"/>
    <x v="10"/>
    <x v="1"/>
    <s v="TREG 3"/>
    <x v="2"/>
    <n v="1814924411.1482339"/>
    <n v="67622261"/>
    <n v="124046740"/>
    <n v="116548797"/>
    <n v="101263716"/>
    <n v="102233592"/>
    <n v="102687443"/>
    <n v="113139434"/>
    <n v="112086565"/>
    <n v="112052664"/>
    <n v="112966353"/>
    <n v="111511446"/>
    <n v="111510263"/>
    <n v="1287669274"/>
    <n v="10667743"/>
    <n v="19568981"/>
    <n v="18386144"/>
    <n v="15974847"/>
    <n v="16127850"/>
    <n v="16199447"/>
    <n v="17848300"/>
    <n v="17682205"/>
    <n v="17676857"/>
    <n v="17820996"/>
    <n v="17591477"/>
    <n v="17591290"/>
    <n v="203136137"/>
    <n v="78290004"/>
    <n v="143615721"/>
    <n v="134934941"/>
    <n v="117238563"/>
    <n v="118361442"/>
    <n v="118886890"/>
    <n v="130987734"/>
    <n v="129768770"/>
    <n v="129729521"/>
    <n v="130787349"/>
    <n v="129102923"/>
    <n v="129101553"/>
    <n v="1490805411"/>
    <n v="80435382"/>
    <n v="80779219"/>
    <n v="80386975"/>
    <n v="79376461"/>
    <n v="80139884"/>
    <n v="80496944"/>
    <n v="88695204"/>
    <n v="87866442"/>
    <n v="87839559"/>
    <n v="88557957"/>
    <n v="87413456"/>
    <n v="87412517"/>
    <n v="1009400000"/>
    <n v="128494803"/>
    <n v="82459427"/>
    <n v="118071742"/>
    <n v="92347075.099999994"/>
    <n v="92347075.099999994"/>
    <n v="92347075.099999994"/>
    <n v="92347075.099999994"/>
    <n v="92347075.099999994"/>
    <n v="92347075.099999994"/>
    <n v="92347075.099999994"/>
    <n v="92347075.099999994"/>
    <n v="92347075.099999994"/>
    <n v="1160149647.9000001"/>
    <n v="83012334"/>
    <n v="69125952"/>
    <n v="82304858"/>
    <n v="78189615.099999994"/>
    <n v="78189615.099999994"/>
    <n v="78189615.099999994"/>
    <n v="78189615.099999994"/>
    <n v="78189615.099999994"/>
    <n v="78189615.099999994"/>
    <n v="78189615.099999994"/>
    <n v="78189615.099999994"/>
    <n v="78189615.099999994"/>
    <n v="938149679.90000021"/>
    <n v="23243030"/>
    <n v="14184738"/>
    <n v="14157460"/>
    <n v="14157460"/>
    <n v="14157460"/>
    <n v="14157460"/>
    <n v="14157460"/>
    <n v="14157460"/>
    <n v="14157460"/>
    <n v="14157460"/>
    <n v="14157460"/>
    <n v="14157460"/>
    <n v="179002368"/>
    <m/>
    <n v="-334"/>
    <n v="48500000"/>
    <n v="0"/>
    <m/>
    <m/>
    <m/>
    <m/>
    <m/>
    <m/>
    <m/>
    <m/>
    <n v="48499666"/>
    <m/>
    <m/>
    <m/>
    <m/>
    <m/>
    <m/>
    <m/>
    <m/>
    <m/>
    <m/>
    <m/>
    <m/>
    <m/>
    <s v="NON KAWASAN"/>
  </r>
  <r>
    <n v="2000263"/>
    <x v="659"/>
    <s v="PTN"/>
    <s v="TOURISM &amp; WELFARE"/>
    <x v="8"/>
    <x v="3"/>
    <s v="TREG 3"/>
    <x v="2"/>
    <n v="1324086808"/>
    <n v="112643453.73913044"/>
    <n v="112639714.60869566"/>
    <n v="112639714.60869566"/>
    <n v="112639714.60869566"/>
    <n v="112635975.47826087"/>
    <n v="112639714.60869566"/>
    <n v="112650932"/>
    <n v="112643453.73913044"/>
    <n v="112643453.73913044"/>
    <n v="112650932"/>
    <n v="112639714.60869566"/>
    <n v="112647192.86956522"/>
    <n v="1351713966.6086957"/>
    <n v="3359323.4498972106"/>
    <n v="22297581.23516367"/>
    <n v="19783948.496898536"/>
    <n v="14659732.487346141"/>
    <n v="15007224.103101941"/>
    <n v="15137026.796527045"/>
    <n v="18573941.106960207"/>
    <n v="18265669.00831496"/>
    <n v="18254304.04349529"/>
    <n v="18515916.92982199"/>
    <n v="18095212.076060954"/>
    <n v="18050120.266412061"/>
    <n v="200000000"/>
    <n v="116002777.18902765"/>
    <n v="134937295.84385931"/>
    <n v="132423663.10559419"/>
    <n v="127299447.0960418"/>
    <n v="127643199.58136281"/>
    <n v="127776741.4052227"/>
    <n v="131224873.10696021"/>
    <n v="130909122.7474454"/>
    <n v="130897757.78262573"/>
    <n v="131166848.929822"/>
    <n v="130734926.68475661"/>
    <n v="130697313.13597728"/>
    <n v="1551713966.6086955"/>
    <n v="796863.30820967699"/>
    <n v="800269.65865466127"/>
    <n v="796383.74222546432"/>
    <n v="786372.70589999668"/>
    <n v="793935.84157823003"/>
    <n v="797473.19103742542"/>
    <n v="878692.33517508185"/>
    <n v="870481.88695162872"/>
    <n v="870215.56851381448"/>
    <n v="877332.63820671383"/>
    <n v="865994.21097005485"/>
    <n v="865984.912577254"/>
    <n v="10000000.000000004"/>
    <n v="112664932"/>
    <n v="112664932"/>
    <n v="112664932"/>
    <n v="107036685.39999999"/>
    <n v="107036685.39999999"/>
    <n v="107036685.39999999"/>
    <n v="107036685.39999999"/>
    <n v="107036685.39999999"/>
    <n v="107036685.39999999"/>
    <n v="107036685.39999999"/>
    <n v="107036685.39999999"/>
    <n v="107036685.39999999"/>
    <n v="1301324964.6000001"/>
    <n v="112564932"/>
    <n v="112564932"/>
    <n v="112564932"/>
    <n v="106936685.39999999"/>
    <n v="106936685.39999999"/>
    <n v="106936685.39999999"/>
    <n v="106936685.39999999"/>
    <n v="106936685.39999999"/>
    <n v="106936685.39999999"/>
    <n v="106936685.39999999"/>
    <n v="106936685.39999999"/>
    <n v="106936685.39999999"/>
    <n v="1300124964.6000001"/>
    <n v="100000"/>
    <n v="100000"/>
    <n v="100000"/>
    <n v="100000"/>
    <n v="100000"/>
    <n v="100000"/>
    <n v="100000"/>
    <n v="100000"/>
    <n v="100000"/>
    <n v="100000"/>
    <n v="100000"/>
    <n v="100000"/>
    <n v="1200000"/>
    <m/>
    <n v="0"/>
    <n v="0"/>
    <n v="0"/>
    <m/>
    <m/>
    <m/>
    <m/>
    <m/>
    <m/>
    <m/>
    <m/>
    <n v="0"/>
    <n v="1763063063"/>
    <m/>
    <m/>
    <m/>
    <m/>
    <m/>
    <m/>
    <m/>
    <m/>
    <m/>
    <m/>
    <m/>
    <m/>
    <s v="NON KAWASAN"/>
  </r>
  <r>
    <n v="4444489"/>
    <x v="660"/>
    <s v="-"/>
    <s v="TOURISM &amp; WELFARE"/>
    <x v="8"/>
    <x v="6"/>
    <s v="TREG 3"/>
    <x v="2"/>
    <n v="598817315"/>
    <n v="113141521.06608696"/>
    <n v="112979910.53913043"/>
    <n v="112979910.53913043"/>
    <n v="112979910.53913043"/>
    <n v="112818300.01217392"/>
    <n v="112979910.53913043"/>
    <n v="113464742.12"/>
    <n v="113141521.06608696"/>
    <n v="113141521.06608696"/>
    <n v="113464742.12"/>
    <n v="112979910.53913043"/>
    <n v="113303131.59304348"/>
    <n v="1357375031.7391307"/>
    <n v="5038985.1748458156"/>
    <n v="33446371.852745503"/>
    <n v="29675922.745347805"/>
    <n v="21989598.731019214"/>
    <n v="22510836.154652912"/>
    <n v="22705540.194790568"/>
    <n v="27860911.660440311"/>
    <n v="27398503.512472436"/>
    <n v="27381456.065242935"/>
    <n v="27773875.394732986"/>
    <n v="27142818.11409143"/>
    <n v="27075180.399618093"/>
    <n v="300000000"/>
    <n v="118180506.24093278"/>
    <n v="146426282.39187592"/>
    <n v="142655833.28447825"/>
    <n v="134969509.27014965"/>
    <n v="135329136.16682684"/>
    <n v="135685450.73392099"/>
    <n v="141325653.78044033"/>
    <n v="140540024.5785594"/>
    <n v="140522977.13132989"/>
    <n v="141238617.51473299"/>
    <n v="140122728.65322188"/>
    <n v="140378311.99266157"/>
    <n v="1657375031.7391305"/>
    <n v="7968633.0820967695"/>
    <n v="8002696.586546612"/>
    <n v="7963837.4222546434"/>
    <n v="7863727.0589999668"/>
    <n v="7939358.4157823008"/>
    <n v="7974731.910374254"/>
    <n v="8786923.3517508171"/>
    <n v="8704818.869516287"/>
    <n v="8702155.6851381455"/>
    <n v="8773326.3820671383"/>
    <n v="8659942.1097005475"/>
    <n v="8659849.1257725395"/>
    <n v="100000000.00000003"/>
    <n v="112807583"/>
    <n v="112766317"/>
    <n v="117088654"/>
    <n v="111486453.8"/>
    <n v="111486453.8"/>
    <n v="111486453.8"/>
    <n v="111486453.8"/>
    <n v="111486453.8"/>
    <n v="111486453.8"/>
    <n v="111486453.8"/>
    <n v="111486453.8"/>
    <n v="111486453.8"/>
    <n v="1346040638.1999998"/>
    <n v="106316700"/>
    <n v="106316700"/>
    <n v="110699604"/>
    <n v="105164623.8"/>
    <n v="105164623.8"/>
    <n v="105164623.8"/>
    <n v="105164623.8"/>
    <n v="105164623.8"/>
    <n v="105164623.8"/>
    <n v="105164623.8"/>
    <n v="105164623.8"/>
    <n v="105164623.8"/>
    <n v="1269814618.1999998"/>
    <n v="6467752"/>
    <n v="6443286"/>
    <n v="6321830"/>
    <n v="6321830"/>
    <n v="6321830"/>
    <n v="6321830"/>
    <n v="6321830"/>
    <n v="6321830"/>
    <n v="6321830"/>
    <n v="6321830"/>
    <n v="6321830"/>
    <n v="6321830"/>
    <n v="76129338"/>
    <m/>
    <n v="0"/>
    <n v="12029000"/>
    <n v="0"/>
    <m/>
    <m/>
    <m/>
    <m/>
    <m/>
    <m/>
    <m/>
    <m/>
    <n v="12029000"/>
    <m/>
    <m/>
    <m/>
    <m/>
    <m/>
    <m/>
    <m/>
    <m/>
    <m/>
    <m/>
    <m/>
    <m/>
    <m/>
    <s v="NON KAWASAN"/>
  </r>
  <r>
    <n v="2935824"/>
    <x v="661"/>
    <s v="-"/>
    <s v="ENERGY &amp; RESOURCES"/>
    <x v="9"/>
    <x v="2"/>
    <s v="TREG 3"/>
    <x v="2"/>
    <n v="2146006960.3700001"/>
    <n v="130523150.44552895"/>
    <n v="130276000.61974038"/>
    <n v="129982495.31697789"/>
    <n v="128316418.98888144"/>
    <n v="128956808.32199278"/>
    <n v="128841165.59964688"/>
    <n v="129079281.19693749"/>
    <n v="129307863.26943754"/>
    <n v="128721773.09777784"/>
    <n v="129065182.28339453"/>
    <n v="129065182.28339453"/>
    <n v="127117547.81974104"/>
    <n v="1549252869.2434514"/>
    <n v="18761283.814184237"/>
    <n v="41798859.809113137"/>
    <n v="39168088.507394291"/>
    <n v="32939770.152114317"/>
    <n v="33304863.334349994"/>
    <n v="33081598.25243767"/>
    <n v="37527423.785948947"/>
    <n v="37379835.783365302"/>
    <n v="37131415.841598921"/>
    <n v="37624466.32373517"/>
    <n v="37511120.345944755"/>
    <n v="37802602.082670279"/>
    <n v="424031328.03285706"/>
    <n v="149284434.2597132"/>
    <n v="172074860.42885351"/>
    <n v="169150583.82437217"/>
    <n v="161256189.14099574"/>
    <n v="162261671.65634277"/>
    <n v="161922763.85208455"/>
    <n v="166606704.98288643"/>
    <n v="166687699.05280283"/>
    <n v="165853188.93937677"/>
    <n v="166689648.60712969"/>
    <n v="166576302.62933928"/>
    <n v="164920149.90241131"/>
    <n v="1973284197.2763083"/>
    <n v="0"/>
    <n v="0"/>
    <n v="0"/>
    <n v="0"/>
    <n v="0"/>
    <n v="0"/>
    <n v="0"/>
    <n v="0"/>
    <n v="0"/>
    <n v="0"/>
    <n v="0"/>
    <n v="0"/>
    <n v="0"/>
    <n v="118862452"/>
    <n v="150674664"/>
    <n v="134301093"/>
    <n v="104687527.44999999"/>
    <n v="104687527.44999999"/>
    <n v="104687527.44999999"/>
    <n v="104687527.44999999"/>
    <n v="104687527.44999999"/>
    <n v="104687527.44999999"/>
    <n v="104687527.44999999"/>
    <n v="104687527.44999999"/>
    <n v="104687527.44999999"/>
    <n v="1346025956.0500002"/>
    <n v="113586533"/>
    <n v="111761533"/>
    <n v="105835851"/>
    <n v="100544058.44999999"/>
    <n v="100544058.44999999"/>
    <n v="100544058.44999999"/>
    <n v="100544058.44999999"/>
    <n v="100544058.44999999"/>
    <n v="100544058.44999999"/>
    <n v="100544058.44999999"/>
    <n v="100544058.44999999"/>
    <n v="100544058.44999999"/>
    <n v="1236080443.0500002"/>
    <n v="4258749"/>
    <n v="4186676"/>
    <n v="4143469"/>
    <n v="4143469"/>
    <n v="4143469"/>
    <n v="4143469"/>
    <n v="4143469"/>
    <n v="4143469"/>
    <n v="4143469"/>
    <n v="4143469"/>
    <n v="4143469"/>
    <n v="4143469"/>
    <n v="49880115"/>
    <m/>
    <n v="33888000"/>
    <n v="23595000"/>
    <n v="0"/>
    <m/>
    <m/>
    <m/>
    <m/>
    <m/>
    <m/>
    <m/>
    <m/>
    <n v="57483000"/>
    <m/>
    <m/>
    <m/>
    <m/>
    <m/>
    <m/>
    <m/>
    <m/>
    <m/>
    <m/>
    <m/>
    <m/>
    <m/>
    <s v="NON KAWASAN"/>
  </r>
  <r>
    <n v="2000006"/>
    <x v="662"/>
    <s v="PTN"/>
    <s v="TOURISM &amp; WELFARE"/>
    <x v="8"/>
    <x v="7"/>
    <s v="TREG 3"/>
    <x v="2"/>
    <n v="2152823940"/>
    <n v="148399466.69565219"/>
    <n v="148359873.04347825"/>
    <n v="148359873.04347825"/>
    <n v="148359873.04347825"/>
    <n v="148320279.39130434"/>
    <n v="148359873.04347825"/>
    <n v="148478654"/>
    <n v="148399466.69565219"/>
    <n v="148399466.69565219"/>
    <n v="148478654"/>
    <n v="148359873.04347825"/>
    <n v="148439060.34782609"/>
    <n v="1780714413.0434783"/>
    <n v="1679661.7249486053"/>
    <n v="11148790.617581835"/>
    <n v="9891974.2484492678"/>
    <n v="7329866.2436730703"/>
    <n v="7503612.0515509704"/>
    <n v="7568513.3982635224"/>
    <n v="9286970.5534801036"/>
    <n v="9132834.5041574799"/>
    <n v="9127152.021747645"/>
    <n v="9257958.4649109952"/>
    <n v="9047606.0380304772"/>
    <n v="9025060.1332060304"/>
    <n v="100000000"/>
    <n v="150079128.4206008"/>
    <n v="159508663.66106009"/>
    <n v="158251847.29192752"/>
    <n v="155689739.28715131"/>
    <n v="155823891.44285533"/>
    <n v="155928386.44174176"/>
    <n v="157765624.55348009"/>
    <n v="157532301.19980967"/>
    <n v="157526618.71739984"/>
    <n v="157736612.46491098"/>
    <n v="157407479.08150873"/>
    <n v="157464120.48103213"/>
    <n v="1880714413.043478"/>
    <n v="79686330.820967689"/>
    <n v="80026965.865466118"/>
    <n v="79638374.222546443"/>
    <n v="78637270.589999676"/>
    <n v="79393584.157823011"/>
    <n v="79747319.10374254"/>
    <n v="87869233.517508179"/>
    <n v="87048188.695162877"/>
    <n v="87021556.851381451"/>
    <n v="87733263.82067138"/>
    <n v="86599421.097005486"/>
    <n v="86598491.257725403"/>
    <n v="1000000000.0000002"/>
    <n v="146637732"/>
    <n v="110297929"/>
    <n v="115028254"/>
    <n v="109588156.8"/>
    <n v="109588156.8"/>
    <n v="109588156.8"/>
    <n v="109588156.8"/>
    <n v="109588156.8"/>
    <n v="109588156.8"/>
    <n v="109588156.8"/>
    <n v="109588156.8"/>
    <n v="109588156.8"/>
    <n v="1358257326.1999998"/>
    <n v="142789678"/>
    <n v="106480000"/>
    <n v="111485944"/>
    <n v="105911646.8"/>
    <n v="105911646.8"/>
    <n v="105911646.8"/>
    <n v="105911646.8"/>
    <n v="105911646.8"/>
    <n v="105911646.8"/>
    <n v="105911646.8"/>
    <n v="105911646.8"/>
    <n v="105911646.8"/>
    <n v="1313960443.1999998"/>
    <n v="3981170"/>
    <n v="3955879"/>
    <n v="3676510"/>
    <n v="3676510"/>
    <n v="3676510"/>
    <n v="3676510"/>
    <n v="3676510"/>
    <n v="3676510"/>
    <n v="3676510"/>
    <n v="3676510"/>
    <n v="3676510"/>
    <n v="3676510"/>
    <n v="44702149"/>
    <m/>
    <n v="0"/>
    <n v="26328648"/>
    <n v="0"/>
    <m/>
    <m/>
    <m/>
    <m/>
    <m/>
    <m/>
    <m/>
    <m/>
    <n v="26328648"/>
    <m/>
    <m/>
    <m/>
    <m/>
    <m/>
    <m/>
    <m/>
    <m/>
    <m/>
    <m/>
    <m/>
    <m/>
    <m/>
    <s v="NON KAWASAN"/>
  </r>
  <r>
    <n v="4608520"/>
    <x v="663"/>
    <s v="PTN"/>
    <s v="TOURISM &amp; WELFARE"/>
    <x v="8"/>
    <x v="4"/>
    <s v="TREG 3"/>
    <x v="2"/>
    <n v="2060660565"/>
    <n v="172214486.22086957"/>
    <n v="172191078.59130436"/>
    <n v="172191078.59130436"/>
    <n v="172191078.59130436"/>
    <n v="172167670.96173912"/>
    <n v="172191078.59130436"/>
    <n v="172261301.47999999"/>
    <n v="172214486.22086957"/>
    <n v="172214486.22086957"/>
    <n v="172261301.47999999"/>
    <n v="172191078.59130436"/>
    <n v="172237893.85043478"/>
    <n v="2066527019.3913043"/>
    <n v="1679661.7249486053"/>
    <n v="11148790.617581835"/>
    <n v="9891974.2484492678"/>
    <n v="7329866.2436730703"/>
    <n v="7503612.0515509704"/>
    <n v="7568513.3982635224"/>
    <n v="9286970.5534801036"/>
    <n v="9132834.5041574799"/>
    <n v="9127152.021747645"/>
    <n v="9257958.4649109952"/>
    <n v="9047606.0380304772"/>
    <n v="9025060.1332060304"/>
    <n v="100000000"/>
    <n v="173894147.94581819"/>
    <n v="183339869.20888621"/>
    <n v="182083052.83975363"/>
    <n v="179520944.83497742"/>
    <n v="179671283.01329011"/>
    <n v="179759591.98956788"/>
    <n v="181548272.03348011"/>
    <n v="181347320.72502705"/>
    <n v="181341638.24261722"/>
    <n v="181519259.94491097"/>
    <n v="181238684.62933484"/>
    <n v="181262953.98364082"/>
    <n v="2166527019.3913045"/>
    <n v="796863.30820967699"/>
    <n v="800269.65865466127"/>
    <n v="796383.74222546432"/>
    <n v="786372.70589999668"/>
    <n v="793935.84157823003"/>
    <n v="797473.19103742542"/>
    <n v="878692.33517508185"/>
    <n v="870481.88695162872"/>
    <n v="870215.56851381448"/>
    <n v="877332.63820671383"/>
    <n v="865994.21097005485"/>
    <n v="865984.912577254"/>
    <n v="10000000.000000004"/>
    <n v="162968359"/>
    <n v="105968397"/>
    <n v="65995638"/>
    <n v="62904981.099999994"/>
    <n v="62904981.099999994"/>
    <n v="62904981.099999994"/>
    <n v="62904981.099999994"/>
    <n v="62904981.099999994"/>
    <n v="62904981.099999994"/>
    <n v="62904981.099999994"/>
    <n v="62904981.099999994"/>
    <n v="62904981.099999994"/>
    <n v="901077223.90000021"/>
    <n v="159772859"/>
    <n v="102772897"/>
    <n v="62800138"/>
    <n v="59660131.099999994"/>
    <n v="59660131.099999994"/>
    <n v="59660131.099999994"/>
    <n v="59660131.099999994"/>
    <n v="59660131.099999994"/>
    <n v="59660131.099999994"/>
    <n v="59660131.099999994"/>
    <n v="59660131.099999994"/>
    <n v="59660131.099999994"/>
    <n v="862287073.90000021"/>
    <n v="3243600"/>
    <n v="3246089"/>
    <n v="3244850"/>
    <n v="3244850"/>
    <n v="3244850"/>
    <n v="3244850"/>
    <n v="3244850"/>
    <n v="3244850"/>
    <n v="3244850"/>
    <n v="3244850"/>
    <n v="3244850"/>
    <n v="3244850"/>
    <n v="38938189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4600025"/>
    <x v="664"/>
    <s v="PTN"/>
    <s v="TOURISM &amp; WELFARE"/>
    <x v="8"/>
    <x v="0"/>
    <s v="TREG 3"/>
    <x v="2"/>
    <n v="1676359414"/>
    <n v="273223545.49157846"/>
    <n v="273193856.79592633"/>
    <n v="273193856.79592633"/>
    <n v="273193856.79592633"/>
    <n v="273164168.10027415"/>
    <n v="273193856.79592633"/>
    <n v="273282922.88288283"/>
    <n v="273223545.49157846"/>
    <n v="273223545.49157846"/>
    <n v="273282922.88288283"/>
    <n v="273193856.79592633"/>
    <n v="273253234.18723065"/>
    <n v="3278623168.5076375"/>
    <n v="839830.86247430264"/>
    <n v="5574395.3087909175"/>
    <n v="4945987.1242246339"/>
    <n v="3664933.1218365352"/>
    <n v="3751806.0257754852"/>
    <n v="3784256.6991317612"/>
    <n v="4643485.2767400518"/>
    <n v="4566417.2520787399"/>
    <n v="4563576.0108738225"/>
    <n v="4628979.2324554976"/>
    <n v="4523803.0190152386"/>
    <n v="4512530.0666030152"/>
    <n v="50000000"/>
    <n v="274063376.35405278"/>
    <n v="278768252.10471725"/>
    <n v="278139843.920151"/>
    <n v="276858789.91776288"/>
    <n v="276915974.12604964"/>
    <n v="276978113.49505812"/>
    <n v="277926408.15962291"/>
    <n v="277789962.74365717"/>
    <n v="277787121.50245225"/>
    <n v="277911902.11533833"/>
    <n v="277717659.81494159"/>
    <n v="277765764.25383365"/>
    <n v="3328623168.5076375"/>
    <n v="796863.30820967699"/>
    <n v="800269.65865466127"/>
    <n v="796383.74222546432"/>
    <n v="786372.70589999668"/>
    <n v="793935.84157823003"/>
    <n v="797473.19103742542"/>
    <n v="878692.33517508185"/>
    <n v="870481.88695162872"/>
    <n v="870215.56851381448"/>
    <n v="877332.63820671383"/>
    <n v="865994.21097005485"/>
    <n v="865984.912577254"/>
    <n v="10000000.000000004"/>
    <n v="175865541"/>
    <n v="147841266"/>
    <n v="147544111"/>
    <n v="140288915.19999999"/>
    <n v="140288915.19999999"/>
    <n v="140288915.19999999"/>
    <n v="140288915.19999999"/>
    <n v="140288915.19999999"/>
    <n v="140288915.19999999"/>
    <n v="140288915.19999999"/>
    <n v="140288915.19999999"/>
    <n v="140288915.19999999"/>
    <n v="1733851154.8000004"/>
    <n v="173905141"/>
    <n v="146022016"/>
    <n v="146022016"/>
    <n v="138720915.19999999"/>
    <n v="138720915.19999999"/>
    <n v="138720915.19999999"/>
    <n v="138720915.19999999"/>
    <n v="138720915.19999999"/>
    <n v="138720915.19999999"/>
    <n v="138720915.19999999"/>
    <n v="138720915.19999999"/>
    <n v="138720915.19999999"/>
    <n v="1714437409.8000004"/>
    <n v="2006100"/>
    <n v="1867350"/>
    <n v="1568000"/>
    <n v="1568000"/>
    <n v="1568000"/>
    <n v="1568000"/>
    <n v="1568000"/>
    <n v="1568000"/>
    <n v="1568000"/>
    <n v="1568000"/>
    <n v="1568000"/>
    <n v="1568000"/>
    <n v="19553450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5586926"/>
    <x v="665"/>
    <s v="-"/>
    <s v="FINANCIAL &amp; REGIONAL BANKING"/>
    <x v="11"/>
    <x v="4"/>
    <s v="TREG 3"/>
    <x v="2"/>
    <n v="3208330560"/>
    <n v="147354272"/>
    <n v="270307689"/>
    <n v="253969075"/>
    <n v="220661673"/>
    <n v="222775108"/>
    <n v="223764085"/>
    <n v="246539805"/>
    <n v="244245519"/>
    <n v="244171645"/>
    <n v="246162648"/>
    <n v="242992288"/>
    <n v="242989710"/>
    <n v="2805933517"/>
    <n v="56284081"/>
    <n v="103247904"/>
    <n v="97007138"/>
    <n v="84284895"/>
    <n v="85092154"/>
    <n v="85469907"/>
    <n v="94169419"/>
    <n v="93293083"/>
    <n v="93264869"/>
    <n v="94025359"/>
    <n v="92814396"/>
    <n v="92813411"/>
    <n v="1071766616"/>
    <n v="203638353"/>
    <n v="373555593"/>
    <n v="350976213"/>
    <n v="304946568"/>
    <n v="307867262"/>
    <n v="309233992"/>
    <n v="340709224"/>
    <n v="337538602"/>
    <n v="337436514"/>
    <n v="340188007"/>
    <n v="335806684"/>
    <n v="335803121"/>
    <n v="3877700133"/>
    <n v="729000000"/>
    <n v="729000000"/>
    <n v="729000000"/>
    <n v="729000000"/>
    <n v="729000000"/>
    <n v="729000000"/>
    <n v="729000000"/>
    <n v="729000000"/>
    <n v="729000000"/>
    <n v="729000000"/>
    <n v="729000000"/>
    <n v="729000000"/>
    <n v="8748000000"/>
    <n v="251361438"/>
    <n v="251492623"/>
    <n v="252331699"/>
    <n v="241818751.89999998"/>
    <n v="241818751.89999998"/>
    <n v="241818751.89999998"/>
    <n v="241818751.89999998"/>
    <n v="241818751.89999998"/>
    <n v="241818751.89999998"/>
    <n v="241818751.89999998"/>
    <n v="241818751.89999998"/>
    <n v="241818751.89999998"/>
    <n v="2931554527.1000004"/>
    <n v="205433705"/>
    <n v="206993822"/>
    <n v="206993822"/>
    <n v="196644130.89999998"/>
    <n v="196644130.89999998"/>
    <n v="196644130.89999998"/>
    <n v="196644130.89999998"/>
    <n v="196644130.89999998"/>
    <n v="196644130.89999998"/>
    <n v="196644130.89999998"/>
    <n v="196644130.89999998"/>
    <n v="196644130.89999998"/>
    <n v="2389218527.1000004"/>
    <n v="46811098"/>
    <n v="44936896"/>
    <n v="45174621"/>
    <n v="45174621"/>
    <n v="45174621"/>
    <n v="45174621"/>
    <n v="45174621"/>
    <n v="45174621"/>
    <n v="45174621"/>
    <n v="45174621"/>
    <n v="45174621"/>
    <n v="45174621"/>
    <n v="543494204"/>
    <m/>
    <n v="0"/>
    <n v="931123"/>
    <n v="0"/>
    <m/>
    <m/>
    <m/>
    <m/>
    <m/>
    <m/>
    <m/>
    <m/>
    <n v="931123"/>
    <m/>
    <m/>
    <m/>
    <m/>
    <m/>
    <m/>
    <m/>
    <m/>
    <m/>
    <m/>
    <m/>
    <m/>
    <m/>
    <s v="NON KAWASAN"/>
  </r>
  <r>
    <n v="2000043"/>
    <x v="666"/>
    <s v="PTN"/>
    <s v="TOURISM &amp; WELFARE"/>
    <x v="8"/>
    <x v="4"/>
    <s v="TREG 3"/>
    <x v="2"/>
    <n v="2244652800"/>
    <n v="281077664.89565217"/>
    <n v="280923287.04347825"/>
    <n v="280923287.04347825"/>
    <n v="280923287.04347825"/>
    <n v="280768909.19130433"/>
    <n v="280923287.04347825"/>
    <n v="281386420.60000002"/>
    <n v="281077664.89565217"/>
    <n v="281077664.89565217"/>
    <n v="281386420.60000002"/>
    <n v="280923287.04347825"/>
    <n v="281232042.7478261"/>
    <n v="3372623223.0434785"/>
    <n v="0"/>
    <n v="0"/>
    <n v="0"/>
    <n v="0"/>
    <n v="0"/>
    <n v="0"/>
    <n v="0"/>
    <n v="0"/>
    <n v="0"/>
    <n v="0"/>
    <n v="0"/>
    <n v="0"/>
    <n v="0"/>
    <n v="281077664.89565217"/>
    <n v="280923287.04347825"/>
    <n v="280923287.04347825"/>
    <n v="280923287.04347825"/>
    <n v="280768909.19130433"/>
    <n v="280923287.04347825"/>
    <n v="281386420.60000002"/>
    <n v="281077664.89565217"/>
    <n v="281077664.89565217"/>
    <n v="281386420.60000002"/>
    <n v="280923287.04347825"/>
    <n v="281232042.7478261"/>
    <n v="3372623223.0434785"/>
    <n v="3984316.5410483847"/>
    <n v="4001348.293273306"/>
    <n v="3981918.7111273217"/>
    <n v="3931863.5294999834"/>
    <n v="3969679.2078911504"/>
    <n v="3987365.955187127"/>
    <n v="4393461.6758754086"/>
    <n v="4352409.4347581435"/>
    <n v="4351077.8425690727"/>
    <n v="4386663.1910335692"/>
    <n v="4329971.0548502738"/>
    <n v="4329924.5628862698"/>
    <n v="50000000.000000015"/>
    <n v="274101550"/>
    <n v="148284289"/>
    <n v="126285930"/>
    <n v="120202553.5"/>
    <n v="120202553.5"/>
    <n v="120202553.5"/>
    <n v="120202553.5"/>
    <n v="120202553.5"/>
    <n v="120202553.5"/>
    <n v="120202553.5"/>
    <n v="120202553.5"/>
    <n v="120202553.5"/>
    <n v="1630494750.5"/>
    <n v="269294730"/>
    <n v="144286718"/>
    <n v="122257710"/>
    <n v="116144824.5"/>
    <n v="116144824.5"/>
    <n v="116144824.5"/>
    <n v="116144824.5"/>
    <n v="116144824.5"/>
    <n v="116144824.5"/>
    <n v="116144824.5"/>
    <n v="116144824.5"/>
    <n v="116144824.5"/>
    <n v="1581142578.5"/>
    <n v="4832786"/>
    <n v="4032268"/>
    <n v="4057729"/>
    <n v="4057729"/>
    <n v="4057729"/>
    <n v="4057729"/>
    <n v="4057729"/>
    <n v="4057729"/>
    <n v="4057729"/>
    <n v="4057729"/>
    <n v="4057729"/>
    <n v="4057729"/>
    <n v="49442344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5586843"/>
    <x v="667"/>
    <s v="-"/>
    <s v="FINANCIAL &amp; REGIONAL BANKING"/>
    <x v="11"/>
    <x v="0"/>
    <s v="TREG 3"/>
    <x v="2"/>
    <n v="4549670411"/>
    <n v="208846601"/>
    <n v="383109640"/>
    <n v="359952768"/>
    <n v="312745873"/>
    <n v="315741264"/>
    <n v="317142950"/>
    <n v="349423193"/>
    <n v="346171480"/>
    <n v="346066777"/>
    <n v="348888645"/>
    <n v="344395264"/>
    <n v="344391610"/>
    <n v="3976876065"/>
    <n v="67163333"/>
    <n v="123204877"/>
    <n v="115757822"/>
    <n v="100576473"/>
    <n v="101539769"/>
    <n v="101990539"/>
    <n v="112371596"/>
    <n v="111325871"/>
    <n v="111292203"/>
    <n v="112199689"/>
    <n v="110754658"/>
    <n v="110753482"/>
    <n v="1278930312"/>
    <n v="276009934"/>
    <n v="506314517"/>
    <n v="475710590"/>
    <n v="413322346"/>
    <n v="417281033"/>
    <n v="419133489"/>
    <n v="461794789"/>
    <n v="457497351"/>
    <n v="457358980"/>
    <n v="461088334"/>
    <n v="455149922"/>
    <n v="455145092"/>
    <n v="5255806377"/>
    <n v="25214633"/>
    <n v="25214633"/>
    <n v="25214633"/>
    <n v="25214633"/>
    <n v="25214633"/>
    <n v="25214633"/>
    <n v="25214633"/>
    <n v="25214633"/>
    <n v="25214633"/>
    <n v="25214633"/>
    <n v="25214633"/>
    <n v="25214633"/>
    <n v="302575596"/>
    <n v="299461041"/>
    <n v="39785102"/>
    <n v="298798185"/>
    <n v="289770463.25"/>
    <n v="289770463.25"/>
    <n v="289770463.25"/>
    <n v="289770463.25"/>
    <n v="289770463.25"/>
    <n v="289770463.25"/>
    <n v="289770463.25"/>
    <n v="289770463.25"/>
    <n v="289770463.25"/>
    <n v="3245978497.25"/>
    <n v="222774052"/>
    <n v="222692971"/>
    <n v="222660715"/>
    <n v="211527679.25"/>
    <n v="211527679.25"/>
    <n v="211527679.25"/>
    <n v="211527679.25"/>
    <n v="211527679.25"/>
    <n v="211527679.25"/>
    <n v="211527679.25"/>
    <n v="211527679.25"/>
    <n v="211527679.25"/>
    <n v="2571876851.25"/>
    <n v="79266819"/>
    <n v="77828577"/>
    <n v="78242784"/>
    <n v="78242784"/>
    <n v="78242784"/>
    <n v="78242784"/>
    <n v="78242784"/>
    <n v="78242784"/>
    <n v="78242784"/>
    <n v="78242784"/>
    <n v="78242784"/>
    <n v="78242784"/>
    <n v="939523236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2927204"/>
    <x v="668"/>
    <s v="-"/>
    <s v="MANUFACTURING &amp; INFRASTRUCTURE"/>
    <x v="10"/>
    <x v="3"/>
    <s v="TREG 3"/>
    <x v="2"/>
    <n v="7558685085.776823"/>
    <n v="180968170"/>
    <n v="331969252"/>
    <n v="311903538"/>
    <n v="270998174"/>
    <n v="273593720"/>
    <n v="274808298"/>
    <n v="302779528"/>
    <n v="299961878"/>
    <n v="299871154"/>
    <n v="302316336"/>
    <n v="298422768"/>
    <n v="298419600"/>
    <n v="3446012420"/>
    <n v="163286288"/>
    <n v="299533488"/>
    <n v="281428336"/>
    <n v="244519720"/>
    <n v="246861662"/>
    <n v="247957566"/>
    <n v="273195808"/>
    <n v="270653462"/>
    <n v="270571602"/>
    <n v="272777872"/>
    <n v="269264734"/>
    <n v="269261876"/>
    <n v="3109312410"/>
    <n v="344254458"/>
    <n v="631502740"/>
    <n v="593331872"/>
    <n v="515517894"/>
    <n v="520455382"/>
    <n v="522765866"/>
    <n v="575975336"/>
    <n v="570615340"/>
    <n v="570442758"/>
    <n v="575094208"/>
    <n v="567687502"/>
    <n v="567681476"/>
    <n v="6555324832"/>
    <n v="79686330"/>
    <n v="80026966"/>
    <n v="79638374"/>
    <n v="78637270"/>
    <n v="79393584"/>
    <n v="79747320"/>
    <n v="87869234"/>
    <n v="87048188"/>
    <n v="87021556"/>
    <n v="87733264"/>
    <n v="86599422"/>
    <n v="86598492"/>
    <n v="1000000000"/>
    <n v="312573023"/>
    <n v="297237023"/>
    <n v="715449046"/>
    <n v="291830921.54999995"/>
    <n v="291830921.54999995"/>
    <n v="291830921.54999995"/>
    <n v="291830921.54999995"/>
    <n v="291830921.54999995"/>
    <n v="291830921.54999995"/>
    <n v="291830921.54999995"/>
    <n v="291830921.54999995"/>
    <n v="291830921.54999995"/>
    <n v="3951737385.9500008"/>
    <n v="269248750"/>
    <n v="269248750"/>
    <n v="253479169"/>
    <n v="240805210.54999998"/>
    <n v="240805210.54999998"/>
    <n v="240805210.54999998"/>
    <n v="240805210.54999998"/>
    <n v="240805210.54999998"/>
    <n v="240805210.54999998"/>
    <n v="240805210.54999998"/>
    <n v="240805210.54999998"/>
    <n v="240805210.54999998"/>
    <n v="2959223563.9500003"/>
    <n v="41876988"/>
    <n v="28968236"/>
    <n v="51025711"/>
    <n v="51025711"/>
    <n v="51025711"/>
    <n v="51025711"/>
    <n v="51025711"/>
    <n v="51025711"/>
    <n v="51025711"/>
    <n v="51025711"/>
    <n v="51025711"/>
    <n v="51025711"/>
    <n v="581102334"/>
    <m/>
    <n v="0"/>
    <n v="407359450"/>
    <n v="0"/>
    <m/>
    <m/>
    <m/>
    <m/>
    <m/>
    <m/>
    <m/>
    <m/>
    <n v="407359450"/>
    <m/>
    <m/>
    <m/>
    <m/>
    <m/>
    <m/>
    <m/>
    <m/>
    <m/>
    <m/>
    <m/>
    <m/>
    <m/>
    <s v="NON KAWASAN"/>
  </r>
  <r>
    <n v="5589461"/>
    <x v="669"/>
    <s v="-"/>
    <s v="FINANCIAL &amp; REGIONAL BANKING"/>
    <x v="11"/>
    <x v="4"/>
    <s v="TREG 3"/>
    <x v="2"/>
    <n v="5290070632"/>
    <n v="223260482"/>
    <n v="409550562"/>
    <n v="384795482"/>
    <n v="334330528"/>
    <n v="337532650"/>
    <n v="339031076"/>
    <n v="373539192"/>
    <n v="370063057"/>
    <n v="369951127"/>
    <n v="372967751"/>
    <n v="368164253"/>
    <n v="368160346"/>
    <n v="4251346506"/>
    <n v="51640578"/>
    <n v="94729831"/>
    <n v="89003935"/>
    <n v="77331292"/>
    <n v="78071951"/>
    <n v="78418539"/>
    <n v="86400331"/>
    <n v="85596294"/>
    <n v="85570407"/>
    <n v="86268156"/>
    <n v="85157099"/>
    <n v="85156195"/>
    <n v="983344608"/>
    <n v="274901060"/>
    <n v="504280393"/>
    <n v="473799417"/>
    <n v="411661820"/>
    <n v="415604601"/>
    <n v="417449615"/>
    <n v="459939523"/>
    <n v="455659351"/>
    <n v="455521534"/>
    <n v="459235907"/>
    <n v="453321352"/>
    <n v="453316541"/>
    <n v="5234691114"/>
    <n v="0"/>
    <n v="0"/>
    <n v="0"/>
    <n v="0"/>
    <n v="0"/>
    <n v="0"/>
    <n v="0"/>
    <n v="0"/>
    <n v="0"/>
    <n v="0"/>
    <n v="0"/>
    <n v="0"/>
    <n v="0"/>
    <n v="360012213"/>
    <n v="348599589"/>
    <n v="378256570"/>
    <n v="361972146.64999998"/>
    <n v="361972146.64999998"/>
    <n v="361972146.64999998"/>
    <n v="361972146.64999998"/>
    <n v="361972146.64999998"/>
    <n v="361972146.64999998"/>
    <n v="361972146.64999998"/>
    <n v="361972146.64999998"/>
    <n v="361972146.64999998"/>
    <n v="4344617691.8500004"/>
    <n v="333008636"/>
    <n v="321821536"/>
    <n v="351481087"/>
    <n v="333907032.64999998"/>
    <n v="333907032.64999998"/>
    <n v="333907032.64999998"/>
    <n v="333907032.64999998"/>
    <n v="333907032.64999998"/>
    <n v="333907032.64999998"/>
    <n v="333907032.64999998"/>
    <n v="333907032.64999998"/>
    <n v="333907032.64999998"/>
    <n v="4011474552.8500009"/>
    <n v="28410666"/>
    <n v="28200155"/>
    <n v="28065114"/>
    <n v="28065114"/>
    <n v="28065114"/>
    <n v="28065114"/>
    <n v="28065114"/>
    <n v="28065114"/>
    <n v="28065114"/>
    <n v="28065114"/>
    <n v="28065114"/>
    <n v="28065114"/>
    <n v="337261961"/>
    <m/>
    <n v="0"/>
    <n v="0"/>
    <n v="0"/>
    <m/>
    <m/>
    <m/>
    <m/>
    <m/>
    <m/>
    <m/>
    <m/>
    <n v="0"/>
    <m/>
    <m/>
    <m/>
    <m/>
    <m/>
    <m/>
    <m/>
    <m/>
    <m/>
    <m/>
    <m/>
    <m/>
    <m/>
    <s v="NON KAWASAN"/>
  </r>
  <r>
    <n v="4659855"/>
    <x v="670"/>
    <s v="-"/>
    <s v="MANUFACTURING &amp; INFRASTRUCTURE"/>
    <x v="10"/>
    <x v="3"/>
    <s v="TREG 3"/>
    <x v="2"/>
    <n v="5668352786.5904837"/>
    <n v="261990950"/>
    <n v="480597996"/>
    <n v="451548491"/>
    <n v="392329045"/>
    <n v="396086665"/>
    <n v="397845032"/>
    <n v="438339496"/>
    <n v="434260332"/>
    <n v="434128990"/>
    <n v="437668923"/>
    <n v="432032133"/>
    <n v="432027547"/>
    <n v="4988855600"/>
    <n v="32763394"/>
    <n v="60101395"/>
    <n v="56468596"/>
    <n v="49062882"/>
    <n v="49532793"/>
    <n v="49752686"/>
    <n v="54816739"/>
    <n v="54306618"/>
    <n v="54290193"/>
    <n v="54732881"/>
    <n v="54027969"/>
    <n v="54027396"/>
    <n v="623883542"/>
    <n v="294754344"/>
    <n v="540699391"/>
    <n v="508017087"/>
    <n v="441391927"/>
    <n v="445619458"/>
    <n v="447597718"/>
    <n v="493156235"/>
    <n v="488566950"/>
    <n v="488419183"/>
    <n v="492401804"/>
    <n v="486060102"/>
    <n v="486054943"/>
    <n v="5612739142"/>
    <n v="796863"/>
    <n v="800270"/>
    <n v="796384"/>
    <n v="786373"/>
    <n v="793936"/>
    <n v="797473"/>
    <n v="878692"/>
    <n v="870482"/>
    <n v="870216"/>
    <n v="877333"/>
    <n v="865994"/>
    <n v="865985"/>
    <n v="10000001"/>
    <n v="420866740"/>
    <n v="481216261"/>
    <n v="457245282"/>
    <n v="435393831.79999995"/>
    <n v="435393831.79999995"/>
    <n v="435393831.79999995"/>
    <n v="435393831.79999995"/>
    <n v="435393831.79999995"/>
    <n v="435393831.79999995"/>
    <n v="435393831.79999995"/>
    <n v="435393831.79999995"/>
    <n v="435393831.79999995"/>
    <n v="5277872769.2000008"/>
    <n v="410420100"/>
    <n v="467978529"/>
    <n v="437991004"/>
    <n v="416091453.79999995"/>
    <n v="416091453.79999995"/>
    <n v="416091453.79999995"/>
    <n v="416091453.79999995"/>
    <n v="416091453.79999995"/>
    <n v="416091453.79999995"/>
    <n v="416091453.79999995"/>
    <n v="416091453.79999995"/>
    <n v="416091453.79999995"/>
    <n v="5061212717.2000008"/>
    <n v="10042840"/>
    <n v="11485832"/>
    <n v="19302378"/>
    <n v="19302378"/>
    <n v="19302378"/>
    <n v="19302378"/>
    <n v="19302378"/>
    <n v="19302378"/>
    <n v="19302378"/>
    <n v="19302378"/>
    <n v="19302378"/>
    <n v="19302378"/>
    <n v="214552452"/>
    <m/>
    <n v="-14522000"/>
    <n v="1694000"/>
    <n v="0"/>
    <m/>
    <m/>
    <m/>
    <m/>
    <m/>
    <m/>
    <m/>
    <m/>
    <n v="-12828000"/>
    <m/>
    <m/>
    <m/>
    <m/>
    <m/>
    <m/>
    <m/>
    <m/>
    <m/>
    <m/>
    <m/>
    <m/>
    <m/>
    <s v="NON KAWASAN"/>
  </r>
  <r>
    <n v="5587309"/>
    <x v="671"/>
    <s v="-"/>
    <s v="FINANCIAL &amp; REGIONAL BANKING"/>
    <x v="11"/>
    <x v="6"/>
    <s v="TREG 3"/>
    <x v="2"/>
    <n v="5282306730"/>
    <n v="242268066"/>
    <n v="444418205"/>
    <n v="417555567"/>
    <n v="362794210"/>
    <n v="366268950"/>
    <n v="367894946"/>
    <n v="405340957"/>
    <n v="401568877"/>
    <n v="401447418"/>
    <n v="404720866"/>
    <n v="399508415"/>
    <n v="399504176"/>
    <n v="4613290653"/>
    <n v="55226366"/>
    <n v="101307624"/>
    <n v="95184136"/>
    <n v="82700975"/>
    <n v="83493064"/>
    <n v="83863719"/>
    <n v="92399746"/>
    <n v="91539878"/>
    <n v="91512194"/>
    <n v="92258392"/>
    <n v="91070187"/>
    <n v="91069220"/>
    <n v="1051625501"/>
    <n v="297494432"/>
    <n v="545725829"/>
    <n v="512739703"/>
    <n v="445495185"/>
    <n v="449762014"/>
    <n v="451758665"/>
    <n v="497740703"/>
    <n v="493108755"/>
    <n v="492959612"/>
    <n v="496979258"/>
    <n v="490578602"/>
    <n v="490573396"/>
    <n v="5664916154"/>
    <n v="0"/>
    <n v="0"/>
    <n v="0"/>
    <n v="0"/>
    <n v="0"/>
    <n v="0"/>
    <n v="0"/>
    <n v="0"/>
    <n v="0"/>
    <n v="0"/>
    <n v="0"/>
    <n v="0"/>
    <n v="0"/>
    <n v="433162757"/>
    <n v="429637769"/>
    <n v="501836635"/>
    <n v="478026493.54999995"/>
    <n v="478026493.54999995"/>
    <n v="478026493.54999995"/>
    <n v="478026493.54999995"/>
    <n v="478026493.54999995"/>
    <n v="478026493.54999995"/>
    <n v="478026493.54999995"/>
    <n v="478026493.54999995"/>
    <n v="478026493.54999995"/>
    <n v="5666875602.9500008"/>
    <n v="397809268"/>
    <n v="395425490"/>
    <n v="468097269"/>
    <n v="444692405.54999995"/>
    <n v="444692405.54999995"/>
    <n v="444692405.54999995"/>
    <n v="444692405.54999995"/>
    <n v="444692405.54999995"/>
    <n v="444692405.54999995"/>
    <n v="444692405.54999995"/>
    <n v="444692405.54999995"/>
    <n v="444692405.54999995"/>
    <n v="5263563676.9500008"/>
    <n v="34900865"/>
    <n v="33717725"/>
    <n v="33334088"/>
    <n v="33334088"/>
    <n v="33334088"/>
    <n v="33334088"/>
    <n v="33334088"/>
    <n v="33334088"/>
    <n v="33334088"/>
    <n v="33334088"/>
    <n v="33334088"/>
    <n v="33334088"/>
    <n v="401959470"/>
    <m/>
    <n v="-50900"/>
    <n v="7200000"/>
    <n v="0"/>
    <m/>
    <m/>
    <m/>
    <m/>
    <m/>
    <m/>
    <m/>
    <m/>
    <n v="7149100"/>
    <m/>
    <m/>
    <m/>
    <m/>
    <m/>
    <m/>
    <m/>
    <m/>
    <m/>
    <m/>
    <m/>
    <m/>
    <m/>
    <s v="NON KAWASAN"/>
  </r>
  <r>
    <n v="3929563"/>
    <x v="672"/>
    <s v="-"/>
    <s v="FINANCIAL &amp; REGIONAL BANKING"/>
    <x v="11"/>
    <x v="5"/>
    <s v="TREG 3"/>
    <x v="2"/>
    <n v="34192197306"/>
    <n v="980326490"/>
    <n v="1798317648"/>
    <n v="1689619230"/>
    <n v="1468029942"/>
    <n v="1482090315"/>
    <n v="1488669832"/>
    <n v="1640193379"/>
    <n v="1624929831"/>
    <n v="1624438354"/>
    <n v="1637684210"/>
    <n v="1616592269"/>
    <n v="1616575113"/>
    <n v="18667466613"/>
    <n v="155552951"/>
    <n v="285347398"/>
    <n v="268099721"/>
    <n v="232939114"/>
    <n v="235170145"/>
    <n v="236214147"/>
    <n v="260257087"/>
    <n v="257835147"/>
    <n v="257757170"/>
    <n v="259858944"/>
    <n v="256512194"/>
    <n v="256509470"/>
    <n v="2962053488"/>
    <n v="1135879441"/>
    <n v="2083665046"/>
    <n v="1957718951"/>
    <n v="1700969056"/>
    <n v="1717260460"/>
    <n v="1724883979"/>
    <n v="1900450466"/>
    <n v="1882764978"/>
    <n v="1882195524"/>
    <n v="1897543154"/>
    <n v="1873104463"/>
    <n v="1873084583"/>
    <n v="21629520101"/>
    <n v="70000000"/>
    <n v="70000000"/>
    <n v="70000000"/>
    <n v="70000000"/>
    <n v="70000000"/>
    <n v="70000000"/>
    <n v="70000000"/>
    <n v="764000000"/>
    <n v="70000000"/>
    <n v="70000000"/>
    <n v="70000000"/>
    <n v="70000000"/>
    <n v="1534000000"/>
    <n v="1885424950"/>
    <n v="1639545269"/>
    <n v="1741368692"/>
    <n v="1670894831.45"/>
    <n v="1670894831.45"/>
    <n v="1670894831.45"/>
    <n v="1670894831.45"/>
    <n v="1670894831.45"/>
    <n v="1670894831.45"/>
    <n v="1670894831.45"/>
    <n v="1670894831.45"/>
    <n v="1670894831.45"/>
    <n v="20304392394.050003"/>
    <n v="1687016093"/>
    <n v="1436241155"/>
    <n v="1541666191"/>
    <n v="1464582881.45"/>
    <n v="1464582881.45"/>
    <n v="1464582881.45"/>
    <n v="1464582881.45"/>
    <n v="1464582881.45"/>
    <n v="1464582881.45"/>
    <n v="1464582881.45"/>
    <n v="1464582881.45"/>
    <n v="1464582881.45"/>
    <n v="17846169372.050003"/>
    <n v="207025022"/>
    <n v="206879799"/>
    <n v="206311950"/>
    <n v="206311950"/>
    <n v="206311950"/>
    <n v="206311950"/>
    <n v="206311950"/>
    <n v="206311950"/>
    <n v="206311950"/>
    <n v="206311950"/>
    <n v="206311950"/>
    <n v="206311950"/>
    <n v="2477024321"/>
    <m/>
    <n v="11126000"/>
    <n v="-45600000"/>
    <n v="0"/>
    <m/>
    <m/>
    <m/>
    <m/>
    <m/>
    <m/>
    <m/>
    <m/>
    <n v="-34474000"/>
    <m/>
    <m/>
    <m/>
    <m/>
    <m/>
    <m/>
    <m/>
    <m/>
    <m/>
    <m/>
    <m/>
    <m/>
    <m/>
    <s v="NON KAWASAN"/>
  </r>
  <r>
    <n v="2913365"/>
    <x v="673"/>
    <s v="-"/>
    <s v="FINANCIAL &amp; REGIONAL BANKING"/>
    <x v="11"/>
    <x v="3"/>
    <s v="TREG 3"/>
    <x v="2"/>
    <n v="31614809709"/>
    <n v="1232080281"/>
    <n v="2260136532"/>
    <n v="2123523700"/>
    <n v="1845028939"/>
    <n v="1862700101"/>
    <n v="1870969277"/>
    <n v="2061404990"/>
    <n v="2042221671"/>
    <n v="2041603980"/>
    <n v="2058251452"/>
    <n v="2031742972"/>
    <n v="2031721411"/>
    <n v="23461385306"/>
    <n v="171171776"/>
    <n v="313998677"/>
    <n v="295019188"/>
    <n v="256328161"/>
    <n v="258783206"/>
    <n v="259932034"/>
    <n v="286389088"/>
    <n v="283723965"/>
    <n v="283638158"/>
    <n v="285950968"/>
    <n v="282268176"/>
    <n v="282265179"/>
    <n v="3259468576"/>
    <n v="1403252057"/>
    <n v="2574135209"/>
    <n v="2418542888"/>
    <n v="2101357100"/>
    <n v="2121483307"/>
    <n v="2130901311"/>
    <n v="2347794078"/>
    <n v="2325945636"/>
    <n v="2325242138"/>
    <n v="2344202420"/>
    <n v="2314011148"/>
    <n v="2313986590"/>
    <n v="26720853882"/>
    <n v="586666667"/>
    <n v="586666667"/>
    <n v="586666667"/>
    <n v="586666667"/>
    <n v="586666667"/>
    <n v="586666667"/>
    <n v="586666667"/>
    <n v="586666667"/>
    <n v="586666667"/>
    <n v="586666667"/>
    <n v="586666667"/>
    <n v="586666667"/>
    <n v="7040000004"/>
    <n v="2254612122"/>
    <n v="2229655910"/>
    <n v="2203144454"/>
    <n v="2106681053.8999999"/>
    <n v="2106681053.8999999"/>
    <n v="2106681053.8999999"/>
    <n v="2106681053.8999999"/>
    <n v="2106681053.8999999"/>
    <n v="2106681053.8999999"/>
    <n v="2106681053.8999999"/>
    <n v="2106681053.8999999"/>
    <n v="2106681053.8999999"/>
    <n v="25647541971.100006"/>
    <n v="2032171620"/>
    <n v="2016039418"/>
    <n v="1988137722"/>
    <n v="1888730835.8999999"/>
    <n v="1888730835.8999999"/>
    <n v="1888730835.8999999"/>
    <n v="1888730835.8999999"/>
    <n v="1888730835.8999999"/>
    <n v="1888730835.8999999"/>
    <n v="1888730835.8999999"/>
    <n v="1888730835.8999999"/>
    <n v="1888730835.8999999"/>
    <n v="23034926283.100002"/>
    <n v="227696605"/>
    <n v="218902889"/>
    <n v="217950218"/>
    <n v="217950218"/>
    <n v="217950218"/>
    <n v="217950218"/>
    <n v="217950218"/>
    <n v="217950218"/>
    <n v="217950218"/>
    <n v="217950218"/>
    <n v="217950218"/>
    <n v="217950218"/>
    <n v="2626101674"/>
    <m/>
    <n v="19313510"/>
    <n v="9513512"/>
    <n v="0"/>
    <m/>
    <m/>
    <m/>
    <m/>
    <m/>
    <m/>
    <m/>
    <m/>
    <n v="28827022"/>
    <m/>
    <n v="7120000000"/>
    <m/>
    <m/>
    <m/>
    <m/>
    <m/>
    <m/>
    <m/>
    <m/>
    <m/>
    <m/>
    <m/>
    <s v="NON KAWASAN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3">
  <r>
    <x v="0"/>
    <x v="0"/>
    <n v="1"/>
    <d v="2025-01-01T00:00:00"/>
    <n v="4648251"/>
    <x v="0"/>
    <m/>
    <m/>
    <x v="0"/>
    <x v="0"/>
    <s v="TREG 3"/>
    <x v="0"/>
    <n v="3526775727"/>
    <n v="0"/>
    <n v="0"/>
    <n v="0"/>
    <n v="0"/>
    <n v="0"/>
    <n v="0"/>
    <n v="0"/>
    <n v="0"/>
    <n v="0"/>
    <n v="0"/>
    <n v="0"/>
    <n v="0"/>
    <n v="0"/>
    <n v="62147483.823098399"/>
    <n v="412505252.85052788"/>
    <n v="366003047.19262296"/>
    <n v="271205051.01590359"/>
    <n v="277633645.90738589"/>
    <n v="280034995.73575032"/>
    <n v="343617910.47876382"/>
    <n v="337914876.65382671"/>
    <n v="337704624.80466288"/>
    <n v="342544463.20170683"/>
    <n v="334761423.40712768"/>
    <n v="333927224.92862314"/>
    <n v="3700000000.0000005"/>
    <n v="62147483.823098399"/>
    <n v="412505252.85052788"/>
    <n v="366003047.19262296"/>
    <n v="271205051.01590359"/>
    <n v="277633645.90738589"/>
    <n v="280034995.73575032"/>
    <n v="343617910.47876382"/>
    <n v="337914876.65382671"/>
    <n v="337704624.80466288"/>
    <n v="342544463.20170683"/>
    <n v="334761423.40712768"/>
    <n v="333927224.92862314"/>
    <n v="3700000000.0000005"/>
    <n v="796863308.20967698"/>
    <n v="800269658.65466118"/>
    <n v="796383742.22546434"/>
    <n v="786372705.89999664"/>
    <n v="793935841.57823002"/>
    <n v="797473191.0374254"/>
    <n v="878692335.17508185"/>
    <n v="870481886.95162868"/>
    <n v="870215568.51381457"/>
    <n v="877332638.2067138"/>
    <n v="865994210.97005486"/>
    <n v="865984912.57725394"/>
    <n v="10000000000.000002"/>
    <n v="2925000000"/>
    <n v="0"/>
    <n v="0"/>
    <n v="0"/>
    <n v="0"/>
    <n v="0"/>
    <n v="0"/>
    <n v="0"/>
    <n v="0"/>
    <n v="0"/>
    <n v="0"/>
    <n v="0"/>
    <n v="29250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n v="0.7"/>
    <d v="2025-01-01T00:00:00"/>
    <n v="5587309"/>
    <x v="1"/>
    <m/>
    <m/>
    <x v="1"/>
    <x v="1"/>
    <s v="TREG 3"/>
    <x v="0"/>
    <n v="3697614711"/>
    <n v="169587646.19999999"/>
    <n v="311092743.5"/>
    <n v="292288896.89999998"/>
    <n v="253955946.99999997"/>
    <n v="256388264.99999997"/>
    <n v="257526462.19999999"/>
    <n v="283738669.89999998"/>
    <n v="281098213.89999998"/>
    <n v="281013192.59999996"/>
    <n v="283304606.19999999"/>
    <n v="279655890.5"/>
    <n v="279652923.19999999"/>
    <n v="3229303457.0999999"/>
    <n v="38658456.199999996"/>
    <n v="70915336.799999997"/>
    <n v="66628895.199999996"/>
    <n v="57890682.5"/>
    <n v="58445144.799999997"/>
    <n v="58704603.299999997"/>
    <n v="64679822.199999996"/>
    <n v="64077914.599999994"/>
    <n v="64058535.799999997"/>
    <n v="64580874.399999999"/>
    <n v="63749130.899999999"/>
    <n v="63748453.999999993"/>
    <n v="736137850.69999993"/>
    <n v="208246102.39999998"/>
    <n v="382008080.29999995"/>
    <n v="358917792.09999996"/>
    <n v="311846629.5"/>
    <n v="314833409.79999995"/>
    <n v="316231065.5"/>
    <n v="348418492.09999996"/>
    <n v="345176128.5"/>
    <n v="345071728.39999998"/>
    <n v="347885480.59999996"/>
    <n v="343405021.39999998"/>
    <n v="343401377.19999999"/>
    <n v="3965441307.7999997"/>
    <n v="0"/>
    <n v="0"/>
    <n v="0"/>
    <n v="0"/>
    <n v="0"/>
    <n v="0"/>
    <n v="0"/>
    <n v="0"/>
    <n v="0"/>
    <n v="0"/>
    <n v="0"/>
    <n v="0"/>
    <n v="0"/>
    <n v="303213929.89999998"/>
    <n v="300746438.29999995"/>
    <n v="351285644.5"/>
    <n v="334618545.48499995"/>
    <n v="334618545.48499995"/>
    <n v="334618545.48499995"/>
    <n v="334618545.48499995"/>
    <n v="334618545.48499995"/>
    <n v="334618545.48499995"/>
    <n v="334618545.48499995"/>
    <n v="334618545.48499995"/>
    <n v="334618545.48499995"/>
    <n v="3966812922.0650001"/>
    <n v="278466487.59999996"/>
    <n v="276797843"/>
    <n v="327668088.29999995"/>
    <n v="311284683.88499993"/>
    <n v="311284683.88499993"/>
    <n v="311284683.88499993"/>
    <n v="311284683.88499993"/>
    <n v="311284683.88499993"/>
    <n v="311284683.88499993"/>
    <n v="311284683.88499993"/>
    <n v="311284683.88499993"/>
    <n v="311284683.88499993"/>
    <n v="3684494573.8650002"/>
    <n v="24430605.5"/>
    <n v="23602407.5"/>
    <n v="23333861.599999998"/>
    <n v="23333861.599999998"/>
    <n v="23333861.599999998"/>
    <n v="23333861.599999998"/>
    <n v="23333861.599999998"/>
    <n v="23333861.599999998"/>
    <n v="23333861.599999998"/>
    <n v="23333861.599999998"/>
    <n v="23333861.599999998"/>
    <n v="23333861.599999998"/>
    <n v="281371629"/>
    <n v="0"/>
    <n v="-35630"/>
    <n v="5040000"/>
    <n v="0"/>
    <n v="0"/>
    <n v="0"/>
    <n v="0"/>
    <n v="0"/>
    <n v="0"/>
    <n v="0"/>
    <n v="0"/>
    <n v="0"/>
    <n v="5004370"/>
    <n v="0"/>
    <n v="0"/>
    <n v="0"/>
    <n v="0"/>
    <n v="0"/>
    <n v="0"/>
    <n v="0"/>
    <n v="0"/>
    <n v="0"/>
    <n v="0"/>
    <n v="0"/>
    <n v="0"/>
    <n v="0"/>
  </r>
  <r>
    <x v="2"/>
    <x v="2"/>
    <n v="0.3"/>
    <d v="2025-01-01T00:00:00"/>
    <n v="5587309"/>
    <x v="1"/>
    <m/>
    <m/>
    <x v="1"/>
    <x v="1"/>
    <s v="TREG 3"/>
    <x v="0"/>
    <n v="1584692019"/>
    <n v="72680419.799999997"/>
    <n v="133325461.5"/>
    <n v="125266670.09999999"/>
    <n v="108838263"/>
    <n v="109880685"/>
    <n v="110368483.8"/>
    <n v="121602287.09999999"/>
    <n v="120470663.09999999"/>
    <n v="120434225.39999999"/>
    <n v="121416259.8"/>
    <n v="119852524.5"/>
    <n v="119851252.8"/>
    <n v="1383987195.8999999"/>
    <n v="16567909.799999999"/>
    <n v="30392287.199999999"/>
    <n v="28555240.800000001"/>
    <n v="24810292.5"/>
    <n v="25047919.199999999"/>
    <n v="25159115.699999999"/>
    <n v="27719923.800000001"/>
    <n v="27461963.399999999"/>
    <n v="27453658.199999999"/>
    <n v="27677517.599999998"/>
    <n v="27321056.099999998"/>
    <n v="27320766"/>
    <n v="315487650.30000001"/>
    <n v="89248329.599999994"/>
    <n v="163717748.69999999"/>
    <n v="153821910.90000001"/>
    <n v="133648555.5"/>
    <n v="134928604.19999999"/>
    <n v="135527599.5"/>
    <n v="149322210.90000001"/>
    <n v="147932626.5"/>
    <n v="147887883.59999999"/>
    <n v="149093777.40000001"/>
    <n v="147173580.59999999"/>
    <n v="147172018.79999998"/>
    <n v="1699474846.2"/>
    <n v="0"/>
    <n v="0"/>
    <n v="0"/>
    <n v="0"/>
    <n v="0"/>
    <n v="0"/>
    <n v="0"/>
    <n v="0"/>
    <n v="0"/>
    <n v="0"/>
    <n v="0"/>
    <n v="0"/>
    <n v="0"/>
    <n v="129948827.09999999"/>
    <n v="128891330.69999999"/>
    <n v="150550990.5"/>
    <n v="143407948.06499997"/>
    <n v="143407948.06499997"/>
    <n v="143407948.06499997"/>
    <n v="143407948.06499997"/>
    <n v="143407948.06499997"/>
    <n v="143407948.06499997"/>
    <n v="143407948.06499997"/>
    <n v="143407948.06499997"/>
    <n v="143407948.06499997"/>
    <n v="1700062680.8850002"/>
    <n v="119342780.39999999"/>
    <n v="118627647"/>
    <n v="140429180.69999999"/>
    <n v="133407721.66499998"/>
    <n v="133407721.66499998"/>
    <n v="133407721.66499998"/>
    <n v="133407721.66499998"/>
    <n v="133407721.66499998"/>
    <n v="133407721.66499998"/>
    <n v="133407721.66499998"/>
    <n v="133407721.66499998"/>
    <n v="133407721.66499998"/>
    <n v="1579069103.0850003"/>
    <n v="10470259.5"/>
    <n v="10115317.5"/>
    <n v="10000226.4"/>
    <n v="10000226.4"/>
    <n v="10000226.4"/>
    <n v="10000226.4"/>
    <n v="10000226.4"/>
    <n v="10000226.4"/>
    <n v="10000226.4"/>
    <n v="10000226.4"/>
    <n v="10000226.4"/>
    <n v="10000226.4"/>
    <n v="120587841"/>
    <n v="0"/>
    <n v="-15270"/>
    <n v="2160000"/>
    <n v="0"/>
    <n v="0"/>
    <n v="0"/>
    <n v="0"/>
    <n v="0"/>
    <n v="0"/>
    <n v="0"/>
    <n v="0"/>
    <n v="0"/>
    <n v="2144730"/>
    <n v="0"/>
    <n v="0"/>
    <n v="0"/>
    <n v="0"/>
    <n v="0"/>
    <n v="0"/>
    <n v="0"/>
    <n v="0"/>
    <n v="0"/>
    <n v="0"/>
    <n v="0"/>
    <n v="0"/>
    <n v="0"/>
  </r>
  <r>
    <x v="3"/>
    <x v="3"/>
    <n v="0.3"/>
    <d v="2025-01-01T00:00:00"/>
    <n v="3929563"/>
    <x v="2"/>
    <m/>
    <m/>
    <x v="1"/>
    <x v="2"/>
    <s v="TREG 3"/>
    <x v="0"/>
    <n v="10257659191.799999"/>
    <n v="294097947"/>
    <n v="539495294.39999998"/>
    <n v="506885769"/>
    <n v="440408982.59999996"/>
    <n v="444627094.5"/>
    <n v="446600949.59999996"/>
    <n v="492058013.69999999"/>
    <n v="487478949.29999995"/>
    <n v="487331506.19999999"/>
    <n v="491305263"/>
    <n v="484977680.69999999"/>
    <n v="484972533.89999998"/>
    <n v="5600239983.8999996"/>
    <n v="46665885.299999997"/>
    <n v="85604219.399999991"/>
    <n v="80429916.299999997"/>
    <n v="69881734.200000003"/>
    <n v="70551043.5"/>
    <n v="70864244.099999994"/>
    <n v="78077126.099999994"/>
    <n v="77350544.099999994"/>
    <n v="77327151"/>
    <n v="77957683.200000003"/>
    <n v="76953658.200000003"/>
    <n v="76952841"/>
    <n v="888616046.39999998"/>
    <n v="340763832.30000001"/>
    <n v="625099513.79999995"/>
    <n v="587315685.29999995"/>
    <n v="510290716.79999995"/>
    <n v="515178138"/>
    <n v="517465193.69999999"/>
    <n v="570135139.79999995"/>
    <n v="564829493.39999998"/>
    <n v="564658657.19999993"/>
    <n v="569262946.19999993"/>
    <n v="561931338.89999998"/>
    <n v="561925374.89999998"/>
    <n v="6488856030.3000002"/>
    <n v="21000000"/>
    <n v="21000000"/>
    <n v="21000000"/>
    <n v="21000000"/>
    <n v="21000000"/>
    <n v="21000000"/>
    <n v="21000000"/>
    <n v="229200000"/>
    <n v="21000000"/>
    <n v="21000000"/>
    <n v="21000000"/>
    <n v="21000000"/>
    <n v="460200000"/>
    <n v="565627485"/>
    <n v="491863580.69999999"/>
    <n v="522410607.59999996"/>
    <n v="501268449.435"/>
    <n v="501268449.435"/>
    <n v="501268449.435"/>
    <n v="501268449.435"/>
    <n v="501268449.435"/>
    <n v="501268449.435"/>
    <n v="501268449.435"/>
    <n v="501268449.435"/>
    <n v="501268449.435"/>
    <n v="6091317718.2150011"/>
    <n v="506104827.89999998"/>
    <n v="430872346.5"/>
    <n v="462499857.30000001"/>
    <n v="439374864.435"/>
    <n v="439374864.435"/>
    <n v="439374864.435"/>
    <n v="439374864.435"/>
    <n v="439374864.435"/>
    <n v="439374864.435"/>
    <n v="439374864.435"/>
    <n v="439374864.435"/>
    <n v="439374864.435"/>
    <n v="5353850811.6150007"/>
    <n v="62107506.599999994"/>
    <n v="62063939.699999996"/>
    <n v="61893585"/>
    <n v="61893585"/>
    <n v="61893585"/>
    <n v="61893585"/>
    <n v="61893585"/>
    <n v="61893585"/>
    <n v="61893585"/>
    <n v="61893585"/>
    <n v="61893585"/>
    <n v="61893585"/>
    <n v="743107296.29999995"/>
    <n v="0"/>
    <n v="3337800"/>
    <n v="-13680000"/>
    <n v="0"/>
    <n v="0"/>
    <n v="0"/>
    <n v="0"/>
    <n v="0"/>
    <n v="0"/>
    <n v="0"/>
    <n v="0"/>
    <n v="0"/>
    <n v="-10342200"/>
    <n v="0"/>
    <n v="0"/>
    <n v="0"/>
    <n v="0"/>
    <n v="0"/>
    <n v="0"/>
    <n v="0"/>
    <n v="0"/>
    <n v="0"/>
    <n v="0"/>
    <n v="0"/>
    <n v="0"/>
    <n v="0"/>
  </r>
  <r>
    <x v="4"/>
    <x v="4"/>
    <n v="0.7"/>
    <d v="2025-01-01T00:00:00"/>
    <n v="3929563"/>
    <x v="2"/>
    <m/>
    <m/>
    <x v="1"/>
    <x v="2"/>
    <s v="TREG 3"/>
    <x v="0"/>
    <n v="23934538114.199997"/>
    <n v="686228543"/>
    <n v="1258822353.5999999"/>
    <n v="1182733461"/>
    <n v="1027620959.4"/>
    <n v="1037463220.4999999"/>
    <n v="1042068882.4"/>
    <n v="1148135365.3"/>
    <n v="1137450881.6999998"/>
    <n v="1137106847.8"/>
    <n v="1146378947"/>
    <n v="1131614588.3"/>
    <n v="1131602579.0999999"/>
    <n v="13067226629.099998"/>
    <n v="108887065.69999999"/>
    <n v="199743178.59999999"/>
    <n v="187669804.69999999"/>
    <n v="163057379.79999998"/>
    <n v="164619101.5"/>
    <n v="165349902.89999998"/>
    <n v="182179960.89999998"/>
    <n v="180484602.89999998"/>
    <n v="180430019"/>
    <n v="181901260.79999998"/>
    <n v="179558535.79999998"/>
    <n v="179556629"/>
    <n v="2073437441.5999999"/>
    <n v="795115608.69999993"/>
    <n v="1458565532.1999998"/>
    <n v="1370403265.6999998"/>
    <n v="1190678339.1999998"/>
    <n v="1202082322"/>
    <n v="1207418785.3"/>
    <n v="1330315326.1999998"/>
    <n v="1317935484.5999999"/>
    <n v="1317536866.8"/>
    <n v="1328280207.8"/>
    <n v="1311173124.0999999"/>
    <n v="1311159208.0999999"/>
    <n v="15140664070.699999"/>
    <n v="49000000"/>
    <n v="49000000"/>
    <n v="49000000"/>
    <n v="49000000"/>
    <n v="49000000"/>
    <n v="49000000"/>
    <n v="49000000"/>
    <n v="534799999.99999994"/>
    <n v="49000000"/>
    <n v="49000000"/>
    <n v="49000000"/>
    <n v="49000000"/>
    <n v="1073800000"/>
    <n v="1319797465"/>
    <n v="1147681688.3"/>
    <n v="1218958084.3999999"/>
    <n v="1169626382.0149999"/>
    <n v="1169626382.0149999"/>
    <n v="1169626382.0149999"/>
    <n v="1169626382.0149999"/>
    <n v="1169626382.0149999"/>
    <n v="1169626382.0149999"/>
    <n v="1169626382.0149999"/>
    <n v="1169626382.0149999"/>
    <n v="1169626382.0149999"/>
    <n v="14213074675.835001"/>
    <n v="1180911265.0999999"/>
    <n v="1005368808.4999999"/>
    <n v="1079166333.7"/>
    <n v="1025208017.015"/>
    <n v="1025208017.015"/>
    <n v="1025208017.015"/>
    <n v="1025208017.015"/>
    <n v="1025208017.015"/>
    <n v="1025208017.015"/>
    <n v="1025208017.015"/>
    <n v="1025208017.015"/>
    <n v="1025208017.015"/>
    <n v="12492318560.435001"/>
    <n v="144917515.39999998"/>
    <n v="144815859.29999998"/>
    <n v="144418365"/>
    <n v="144418365"/>
    <n v="144418365"/>
    <n v="144418365"/>
    <n v="144418365"/>
    <n v="144418365"/>
    <n v="144418365"/>
    <n v="144418365"/>
    <n v="144418365"/>
    <n v="144418365"/>
    <n v="1733917024.6999998"/>
    <n v="0"/>
    <n v="7788199.9999999991"/>
    <n v="-31919999.999999996"/>
    <n v="0"/>
    <n v="0"/>
    <n v="0"/>
    <n v="0"/>
    <n v="0"/>
    <n v="0"/>
    <n v="0"/>
    <n v="0"/>
    <n v="0"/>
    <n v="-24131800"/>
    <n v="0"/>
    <n v="0"/>
    <n v="0"/>
    <n v="0"/>
    <n v="0"/>
    <n v="0"/>
    <n v="0"/>
    <n v="0"/>
    <n v="0"/>
    <n v="0"/>
    <n v="0"/>
    <n v="0"/>
    <n v="0"/>
  </r>
  <r>
    <x v="5"/>
    <x v="5"/>
    <n v="0.5"/>
    <d v="2025-01-01T00:00:00"/>
    <n v="2913365"/>
    <x v="3"/>
    <m/>
    <m/>
    <x v="1"/>
    <x v="3"/>
    <s v="TREG 3"/>
    <x v="0"/>
    <n v="15807404854.5"/>
    <n v="616040140.5"/>
    <n v="1130068266"/>
    <n v="1061761850"/>
    <n v="922514469.5"/>
    <n v="931350050.5"/>
    <n v="935484638.5"/>
    <n v="1030702495"/>
    <n v="1021110835.5"/>
    <n v="1020801990"/>
    <n v="1029125726"/>
    <n v="1015871486"/>
    <n v="1015860705.5"/>
    <n v="11730692653"/>
    <n v="85585888"/>
    <n v="156999338.5"/>
    <n v="147509594"/>
    <n v="128164080.5"/>
    <n v="129391603"/>
    <n v="129966017"/>
    <n v="143194544"/>
    <n v="141861982.5"/>
    <n v="141819079"/>
    <n v="142975484"/>
    <n v="141134088"/>
    <n v="141132589.5"/>
    <n v="1629734288"/>
    <n v="701626028.5"/>
    <n v="1287067604.5"/>
    <n v="1209271444"/>
    <n v="1050678550"/>
    <n v="1060741653.5"/>
    <n v="1065450655.5"/>
    <n v="1173897039"/>
    <n v="1162972818"/>
    <n v="1162621069"/>
    <n v="1172101210"/>
    <n v="1157005574"/>
    <n v="1156993295"/>
    <n v="13360426941"/>
    <n v="293333333.5"/>
    <n v="293333333.5"/>
    <n v="293333333.5"/>
    <n v="293333333.5"/>
    <n v="293333333.5"/>
    <n v="293333333.5"/>
    <n v="293333333.5"/>
    <n v="293333333.5"/>
    <n v="293333333.5"/>
    <n v="293333333.5"/>
    <n v="293333333.5"/>
    <n v="293333333.5"/>
    <n v="3520000002"/>
    <n v="1127306061"/>
    <n v="1114827955"/>
    <n v="1101572227"/>
    <n v="1053340526.9499999"/>
    <n v="1053340526.9499999"/>
    <n v="1053340526.9499999"/>
    <n v="1053340526.9499999"/>
    <n v="1053340526.9499999"/>
    <n v="1053340526.9499999"/>
    <n v="1053340526.9499999"/>
    <n v="1053340526.9499999"/>
    <n v="1053340526.9499999"/>
    <n v="12823770985.550003"/>
    <n v="1016085810"/>
    <n v="1008019709"/>
    <n v="994068861"/>
    <n v="944365417.94999993"/>
    <n v="944365417.94999993"/>
    <n v="944365417.94999993"/>
    <n v="944365417.94999993"/>
    <n v="944365417.94999993"/>
    <n v="944365417.94999993"/>
    <n v="944365417.94999993"/>
    <n v="944365417.94999993"/>
    <n v="944365417.94999993"/>
    <n v="11517463141.550001"/>
    <n v="113848302.5"/>
    <n v="109451444.5"/>
    <n v="108975109"/>
    <n v="108975109"/>
    <n v="108975109"/>
    <n v="108975109"/>
    <n v="108975109"/>
    <n v="108975109"/>
    <n v="108975109"/>
    <n v="108975109"/>
    <n v="108975109"/>
    <n v="108975109"/>
    <n v="1313050837"/>
    <n v="0"/>
    <n v="9656755"/>
    <n v="4756756"/>
    <n v="0"/>
    <n v="0"/>
    <n v="0"/>
    <n v="0"/>
    <n v="0"/>
    <n v="0"/>
    <n v="0"/>
    <n v="0"/>
    <n v="0"/>
    <n v="14413511"/>
    <n v="0"/>
    <n v="3560000000"/>
    <n v="0"/>
    <n v="0"/>
    <n v="0"/>
    <n v="0"/>
    <n v="0"/>
    <n v="0"/>
    <n v="0"/>
    <n v="0"/>
    <n v="0"/>
    <n v="0"/>
    <n v="0"/>
  </r>
  <r>
    <x v="6"/>
    <x v="6"/>
    <n v="0.5"/>
    <d v="2025-01-01T00:00:00"/>
    <n v="2913365"/>
    <x v="3"/>
    <m/>
    <m/>
    <x v="1"/>
    <x v="3"/>
    <s v="TREG 3"/>
    <x v="0"/>
    <n v="15807404854.5"/>
    <n v="616040140.5"/>
    <n v="1130068266"/>
    <n v="1061761850"/>
    <n v="922514469.5"/>
    <n v="931350050.5"/>
    <n v="935484638.5"/>
    <n v="1030702495"/>
    <n v="1021110835.5"/>
    <n v="1020801990"/>
    <n v="1029125726"/>
    <n v="1015871486"/>
    <n v="1015860705.5"/>
    <n v="11730692653"/>
    <n v="85585888"/>
    <n v="156999338.5"/>
    <n v="147509594"/>
    <n v="128164080.5"/>
    <n v="129391603"/>
    <n v="129966017"/>
    <n v="143194544"/>
    <n v="141861982.5"/>
    <n v="141819079"/>
    <n v="142975484"/>
    <n v="141134088"/>
    <n v="141132589.5"/>
    <n v="1629734288"/>
    <n v="701626028.5"/>
    <n v="1287067604.5"/>
    <n v="1209271444"/>
    <n v="1050678550"/>
    <n v="1060741653.5"/>
    <n v="1065450655.5"/>
    <n v="1173897039"/>
    <n v="1162972818"/>
    <n v="1162621069"/>
    <n v="1172101210"/>
    <n v="1157005574"/>
    <n v="1156993295"/>
    <n v="13360426941"/>
    <n v="293333333.5"/>
    <n v="293333333.5"/>
    <n v="293333333.5"/>
    <n v="293333333.5"/>
    <n v="293333333.5"/>
    <n v="293333333.5"/>
    <n v="293333333.5"/>
    <n v="293333333.5"/>
    <n v="293333333.5"/>
    <n v="293333333.5"/>
    <n v="293333333.5"/>
    <n v="293333333.5"/>
    <n v="3520000002"/>
    <n v="1127306061"/>
    <n v="1114827955"/>
    <n v="1101572227"/>
    <n v="1053340526.9499999"/>
    <n v="1053340526.9499999"/>
    <n v="1053340526.9499999"/>
    <n v="1053340526.9499999"/>
    <n v="1053340526.9499999"/>
    <n v="1053340526.9499999"/>
    <n v="1053340526.9499999"/>
    <n v="1053340526.9499999"/>
    <n v="1053340526.9499999"/>
    <n v="12823770985.550003"/>
    <n v="1016085810"/>
    <n v="1008019709"/>
    <n v="994068861"/>
    <n v="944365417.94999993"/>
    <n v="944365417.94999993"/>
    <n v="944365417.94999993"/>
    <n v="944365417.94999993"/>
    <n v="944365417.94999993"/>
    <n v="944365417.94999993"/>
    <n v="944365417.94999993"/>
    <n v="944365417.94999993"/>
    <n v="944365417.94999993"/>
    <n v="11517463141.550001"/>
    <n v="113848302.5"/>
    <n v="109451444.5"/>
    <n v="108975109"/>
    <n v="108975109"/>
    <n v="108975109"/>
    <n v="108975109"/>
    <n v="108975109"/>
    <n v="108975109"/>
    <n v="108975109"/>
    <n v="108975109"/>
    <n v="108975109"/>
    <n v="108975109"/>
    <n v="1313050837"/>
    <n v="0"/>
    <n v="9656755"/>
    <n v="4756756"/>
    <n v="0"/>
    <n v="0"/>
    <n v="0"/>
    <n v="0"/>
    <n v="0"/>
    <n v="0"/>
    <n v="0"/>
    <n v="0"/>
    <n v="0"/>
    <n v="14413511"/>
    <n v="0"/>
    <n v="3560000000"/>
    <n v="0"/>
    <n v="0"/>
    <n v="0"/>
    <n v="0"/>
    <n v="0"/>
    <n v="0"/>
    <n v="0"/>
    <n v="0"/>
    <n v="0"/>
    <n v="0"/>
    <n v="0"/>
  </r>
  <r>
    <x v="7"/>
    <x v="7"/>
    <n v="1"/>
    <d v="2025-01-01T00:00:00"/>
    <n v="2000106"/>
    <x v="4"/>
    <m/>
    <m/>
    <x v="2"/>
    <x v="4"/>
    <s v="TREG 3"/>
    <x v="1"/>
    <n v="345747675.12227833"/>
    <n v="8655090.9099999983"/>
    <n v="8544789.6144999973"/>
    <n v="8565958.5500000007"/>
    <n v="8544789.6144999973"/>
    <n v="8481282.8080000002"/>
    <n v="8417776.0015000012"/>
    <n v="8523620.6789999995"/>
    <n v="8608296.4210000001"/>
    <n v="8587127.4855000004"/>
    <n v="8587127.4855000004"/>
    <n v="8608296.4210000001"/>
    <n v="8565958.5500000007"/>
    <n v="102690114.5405"/>
    <n v="0"/>
    <n v="5526873.7945459019"/>
    <n v="5469833.8416101066"/>
    <n v="4299894.9074513828"/>
    <n v="4689853.3097730167"/>
    <n v="4572428.3188395482"/>
    <n v="5682925.8182793921"/>
    <n v="4786153.1113707526"/>
    <n v="5724883.3105318537"/>
    <n v="5765764.0697356556"/>
    <n v="4895682.3902155757"/>
    <n v="4984715.6278066151"/>
    <n v="56399008.5001598"/>
    <n v="8655090.9099999983"/>
    <n v="14071663.409045899"/>
    <n v="14035792.391610108"/>
    <n v="12844684.521951381"/>
    <n v="13171136.117773017"/>
    <n v="12990204.320339549"/>
    <n v="14206546.497279391"/>
    <n v="13394449.532370754"/>
    <n v="14312010.796031855"/>
    <n v="14352891.555235656"/>
    <n v="13503978.811215576"/>
    <n v="13550674.177806616"/>
    <n v="159089123.04065982"/>
    <n v="0"/>
    <n v="0"/>
    <n v="0"/>
    <n v="0"/>
    <n v="0"/>
    <n v="0"/>
    <n v="0"/>
    <n v="0"/>
    <n v="0"/>
    <n v="0"/>
    <n v="0"/>
    <n v="0"/>
    <n v="0"/>
    <n v="9387906"/>
    <n v="13642480"/>
    <n v="12256464"/>
    <n v="12421384"/>
    <n v="12421384"/>
    <n v="12421384"/>
    <n v="12421384"/>
    <n v="12421384"/>
    <n v="12421384"/>
    <n v="12421384"/>
    <n v="12421384"/>
    <n v="12421384"/>
    <n v="147079306"/>
    <n v="290323"/>
    <n v="3050000"/>
    <n v="5580000"/>
    <n v="5301000"/>
    <n v="5301000"/>
    <n v="5301000"/>
    <n v="5301000"/>
    <n v="5301000"/>
    <n v="5301000"/>
    <n v="5301000"/>
    <n v="5301000"/>
    <n v="5301000"/>
    <n v="56629323"/>
    <n v="7066802"/>
    <n v="7398467"/>
    <n v="7120384"/>
    <n v="7120384"/>
    <n v="7120384"/>
    <n v="7120384"/>
    <n v="7120384"/>
    <n v="7120384"/>
    <n v="7120384"/>
    <n v="7120384"/>
    <n v="7120384"/>
    <n v="7120384"/>
    <n v="85669109"/>
    <n v="0"/>
    <n v="7530000"/>
    <n v="0"/>
    <n v="0"/>
    <n v="0"/>
    <n v="0"/>
    <n v="0"/>
    <n v="0"/>
    <n v="0"/>
    <n v="0"/>
    <n v="0"/>
    <n v="0"/>
    <n v="7530000"/>
    <n v="0"/>
    <n v="0"/>
    <n v="0"/>
    <n v="0"/>
    <n v="0"/>
    <n v="0"/>
    <n v="0"/>
    <n v="0"/>
    <n v="0"/>
    <n v="0"/>
    <n v="0"/>
    <n v="0"/>
    <n v="0"/>
  </r>
  <r>
    <x v="8"/>
    <x v="8"/>
    <n v="1"/>
    <d v="2025-01-01T00:00:00"/>
    <n v="19669082"/>
    <x v="5"/>
    <m/>
    <m/>
    <x v="3"/>
    <x v="5"/>
    <s v="TREG 3"/>
    <x v="1"/>
    <n v="0"/>
    <n v="418863.63636363635"/>
    <n v="440909.09090909088"/>
    <n v="396818.18181818177"/>
    <n v="352727.27272727271"/>
    <n v="374772.72727272724"/>
    <n v="396818.18181818177"/>
    <n v="507045.45454545453"/>
    <n v="462954.54545454541"/>
    <n v="462954.54545454541"/>
    <n v="507045.45454545453"/>
    <n v="440909.09090909088"/>
    <n v="462954.54545454541"/>
    <n v="5224772.7272727266"/>
    <n v="56128.952593673537"/>
    <n v="59690.217116852735"/>
    <n v="78538.82667662944"/>
    <n v="80074.530382544792"/>
    <n v="104736.15171941274"/>
    <n v="97860.646656969839"/>
    <n v="85935.404441526814"/>
    <n v="97211.009172315782"/>
    <n v="84408.156713680088"/>
    <n v="88832.429872022563"/>
    <n v="109143.65894219841"/>
    <n v="129490.8474180779"/>
    <n v="1072050.8317059048"/>
    <n v="474992.5889573099"/>
    <n v="500599.30802594364"/>
    <n v="475357.00849481119"/>
    <n v="432801.8031098175"/>
    <n v="479508.87899213994"/>
    <n v="494678.82847515162"/>
    <n v="592980.85898698133"/>
    <n v="560165.55462686124"/>
    <n v="547362.70216822554"/>
    <n v="595877.88441747706"/>
    <n v="550052.74985128932"/>
    <n v="592445.39287262328"/>
    <n v="6296823.5589786312"/>
    <n v="0"/>
    <n v="0"/>
    <n v="0"/>
    <n v="0"/>
    <n v="0"/>
    <n v="0"/>
    <n v="0"/>
    <n v="0"/>
    <n v="0"/>
    <n v="0"/>
    <n v="0"/>
    <n v="0"/>
    <n v="0"/>
    <n v="480000"/>
    <n v="480000"/>
    <n v="480000"/>
    <n v="480000"/>
    <n v="480000"/>
    <n v="480000"/>
    <n v="480000"/>
    <n v="480000"/>
    <n v="480000"/>
    <n v="480000"/>
    <n v="480000"/>
    <n v="480000"/>
    <n v="5760000"/>
    <n v="0"/>
    <n v="0"/>
    <n v="0"/>
    <n v="0"/>
    <n v="0"/>
    <n v="0"/>
    <n v="0"/>
    <n v="0"/>
    <n v="0"/>
    <n v="0"/>
    <n v="0"/>
    <n v="0"/>
    <n v="0"/>
    <n v="480000"/>
    <n v="480000"/>
    <n v="480000"/>
    <n v="480000"/>
    <n v="480000"/>
    <n v="480000"/>
    <n v="480000"/>
    <n v="480000"/>
    <n v="480000"/>
    <n v="480000"/>
    <n v="480000"/>
    <n v="480000"/>
    <n v="576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9"/>
    <n v="1"/>
    <d v="2025-01-01T00:00:00"/>
    <n v="3001000319"/>
    <x v="6"/>
    <m/>
    <m/>
    <x v="4"/>
    <x v="5"/>
    <s v="TREG 3"/>
    <x v="1"/>
    <n v="3217604680.0232639"/>
    <n v="126856618.18181819"/>
    <n v="127029345.45454545"/>
    <n v="126683890.90909091"/>
    <n v="126338436.36363636"/>
    <n v="126511163.63636364"/>
    <n v="126683890.90909091"/>
    <n v="127547527.27272727"/>
    <n v="127202072.72727273"/>
    <n v="127202072.72727273"/>
    <n v="127547527.27272727"/>
    <n v="249439345.45454544"/>
    <n v="249612072.72727275"/>
    <n v="1768653963.6363635"/>
    <n v="28984916.994283624"/>
    <n v="41105807.358731911"/>
    <n v="69563673.991700158"/>
    <n v="64996362.062952176"/>
    <n v="64996362.062952176"/>
    <n v="58496725.856656961"/>
    <n v="33039817.382000688"/>
    <n v="72687598.240401521"/>
    <n v="60572998.533667929"/>
    <n v="72687598.240401521"/>
    <n v="78744898.093768284"/>
    <n v="78744898.093768284"/>
    <n v="724621656.91128516"/>
    <n v="155841535.1761018"/>
    <n v="168135152.81327736"/>
    <n v="196247564.90079105"/>
    <n v="191334798.42658854"/>
    <n v="191507525.69931582"/>
    <n v="185180616.76574787"/>
    <n v="160587344.65472797"/>
    <n v="199889670.96767426"/>
    <n v="187775071.26094067"/>
    <n v="200235125.51312879"/>
    <n v="328184243.54831374"/>
    <n v="328356970.82104105"/>
    <n v="2493275620.5476489"/>
    <n v="0"/>
    <n v="0"/>
    <n v="0"/>
    <n v="0"/>
    <n v="0"/>
    <n v="0"/>
    <n v="0"/>
    <n v="0"/>
    <n v="0"/>
    <n v="0"/>
    <n v="0"/>
    <n v="0"/>
    <n v="0"/>
    <n v="127374800"/>
    <n v="355930020"/>
    <n v="209086640"/>
    <n v="199303308"/>
    <n v="199303308"/>
    <n v="199303308"/>
    <n v="199303308"/>
    <n v="199303308"/>
    <n v="199303308"/>
    <n v="199303308"/>
    <n v="199303308"/>
    <n v="199303308"/>
    <n v="2486121232"/>
    <n v="123574800"/>
    <n v="349630020"/>
    <n v="205286640"/>
    <n v="195022308"/>
    <n v="195022308"/>
    <n v="195022308"/>
    <n v="195022308"/>
    <n v="195022308"/>
    <n v="195022308"/>
    <n v="195022308"/>
    <n v="195022308"/>
    <n v="195022308"/>
    <n v="2433692232"/>
    <n v="4281000"/>
    <n v="4281000"/>
    <n v="4281000"/>
    <n v="4281000"/>
    <n v="4281000"/>
    <n v="4281000"/>
    <n v="4281000"/>
    <n v="4281000"/>
    <n v="4281000"/>
    <n v="4281000"/>
    <n v="4281000"/>
    <n v="4281000"/>
    <n v="51372000"/>
    <n v="0"/>
    <n v="247320000"/>
    <n v="0"/>
    <n v="0"/>
    <n v="0"/>
    <n v="0"/>
    <n v="0"/>
    <n v="0"/>
    <n v="0"/>
    <n v="0"/>
    <n v="0"/>
    <n v="0"/>
    <n v="247320000"/>
    <n v="0"/>
    <n v="0"/>
    <n v="0"/>
    <n v="0"/>
    <n v="0"/>
    <n v="0"/>
    <n v="0"/>
    <n v="0"/>
    <n v="0"/>
    <n v="0"/>
    <n v="0"/>
    <n v="0"/>
    <n v="0"/>
  </r>
  <r>
    <x v="10"/>
    <x v="10"/>
    <n v="1"/>
    <d v="2025-01-01T00:00:00"/>
    <n v="19275714"/>
    <x v="7"/>
    <m/>
    <m/>
    <x v="5"/>
    <x v="4"/>
    <s v="TREG 3"/>
    <x v="1"/>
    <n v="0"/>
    <n v="1078412.8683064922"/>
    <n v="1097247.6986311157"/>
    <n v="1173094.4052175272"/>
    <n v="1102299.2933169235"/>
    <n v="1158169.9046835583"/>
    <n v="1142719.7869103467"/>
    <n v="1197383.8755641775"/>
    <n v="1209318.0769474774"/>
    <n v="1193838.8363548871"/>
    <n v="1217857.0005309756"/>
    <n v="1208971.1665488696"/>
    <n v="1140687.0869876486"/>
    <n v="13919999.999999996"/>
    <n v="1945845.7443266155"/>
    <n v="1979830.5710190455"/>
    <n v="2116685.3838368147"/>
    <n v="1988945.4696912749"/>
    <n v="2089756.2023482546"/>
    <n v="2061878.6177960972"/>
    <n v="2160512.3483464266"/>
    <n v="2182045.9517149557"/>
    <n v="2154115.8190934868"/>
    <n v="2197453.2494247584"/>
    <n v="2181420.000242535"/>
    <n v="2058210.8940417557"/>
    <n v="25116700.25188202"/>
    <n v="3024258.6126331077"/>
    <n v="3077078.2696501613"/>
    <n v="3289779.7890543416"/>
    <n v="3091244.7630081987"/>
    <n v="3247926.1070318129"/>
    <n v="3204598.4047064437"/>
    <n v="3357896.2239106041"/>
    <n v="3391364.0286624329"/>
    <n v="3347954.6554483739"/>
    <n v="3415310.2499557342"/>
    <n v="3390391.1667914046"/>
    <n v="3198897.9810294043"/>
    <n v="39036700.251882017"/>
    <n v="4941582.2328302255"/>
    <n v="5142088.3207596643"/>
    <n v="5200167.6767443335"/>
    <n v="5041400.8835760169"/>
    <n v="5300908.0587014994"/>
    <n v="5267931.7796293944"/>
    <n v="5440025.0052966522"/>
    <n v="5516503.1293899361"/>
    <n v="5430748.8535660813"/>
    <n v="5523072.6990475263"/>
    <n v="5624891.6984470263"/>
    <n v="5484201.4723760169"/>
    <n v="63913521.810364373"/>
    <n v="580000"/>
    <n v="580000"/>
    <n v="580000"/>
    <n v="628100"/>
    <n v="628100"/>
    <n v="628100"/>
    <n v="628100"/>
    <n v="628100"/>
    <n v="628100"/>
    <n v="628100"/>
    <n v="628100"/>
    <n v="628100"/>
    <n v="7392900"/>
    <n v="0"/>
    <n v="0"/>
    <n v="0"/>
    <n v="0"/>
    <n v="0"/>
    <n v="0"/>
    <n v="0"/>
    <n v="0"/>
    <n v="0"/>
    <n v="0"/>
    <n v="0"/>
    <n v="0"/>
    <n v="0"/>
    <n v="628100"/>
    <n v="628100"/>
    <n v="628100"/>
    <n v="628100"/>
    <n v="628100"/>
    <n v="628100"/>
    <n v="628100"/>
    <n v="628100"/>
    <n v="628100"/>
    <n v="628100"/>
    <n v="628100"/>
    <n v="628100"/>
    <n v="7537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1"/>
    <n v="1"/>
    <d v="2025-01-01T00:00:00"/>
    <n v="2932598"/>
    <x v="8"/>
    <m/>
    <m/>
    <x v="6"/>
    <x v="3"/>
    <s v="TREG 3"/>
    <x v="0"/>
    <n v="516831581.2132501"/>
    <n v="11811250"/>
    <n v="21666639"/>
    <n v="20357010"/>
    <n v="17687239"/>
    <n v="17856643"/>
    <n v="17935914"/>
    <n v="19761513"/>
    <n v="19577613"/>
    <n v="19571692"/>
    <n v="19731282"/>
    <n v="19477160"/>
    <n v="19476953"/>
    <n v="224910908"/>
    <n v="6180009"/>
    <n v="11336650"/>
    <n v="10651412"/>
    <n v="9254506"/>
    <n v="9343143"/>
    <n v="9384621"/>
    <n v="10339830"/>
    <n v="10243608"/>
    <n v="10240510"/>
    <n v="10324012"/>
    <n v="10191048"/>
    <n v="10190940"/>
    <n v="117680289"/>
    <n v="17991259"/>
    <n v="33003289"/>
    <n v="31008422"/>
    <n v="26941745"/>
    <n v="27199786"/>
    <n v="27320535"/>
    <n v="30101343"/>
    <n v="29821221"/>
    <n v="29812202"/>
    <n v="30055294"/>
    <n v="29668208"/>
    <n v="29667893"/>
    <n v="342591197"/>
    <n v="796863"/>
    <n v="800270"/>
    <n v="796384"/>
    <n v="786373"/>
    <n v="793936"/>
    <n v="797473"/>
    <n v="878692"/>
    <n v="870482"/>
    <n v="870216"/>
    <n v="877333"/>
    <n v="865994"/>
    <n v="865985"/>
    <n v="10000001"/>
    <n v="12828845"/>
    <n v="12218489"/>
    <n v="31309407"/>
    <n v="29663010.199999999"/>
    <n v="29663010.199999999"/>
    <n v="29663010.199999999"/>
    <n v="29663010.199999999"/>
    <n v="29663010.199999999"/>
    <n v="29663010.199999999"/>
    <n v="29663010.199999999"/>
    <n v="29663010.199999999"/>
    <n v="29663010.199999999"/>
    <n v="323323832.79999995"/>
    <n v="3620000"/>
    <n v="3620000"/>
    <n v="23889936"/>
    <n v="22695439.199999999"/>
    <n v="22695439.199999999"/>
    <n v="22695439.199999999"/>
    <n v="22695439.199999999"/>
    <n v="22695439.199999999"/>
    <n v="22695439.199999999"/>
    <n v="22695439.199999999"/>
    <n v="22695439.199999999"/>
    <n v="22695439.199999999"/>
    <n v="235388888.79999995"/>
    <n v="9256945"/>
    <n v="8146589"/>
    <n v="6967571"/>
    <n v="6967571"/>
    <n v="6967571"/>
    <n v="6967571"/>
    <n v="6967571"/>
    <n v="6967571"/>
    <n v="6967571"/>
    <n v="6967571"/>
    <n v="6967571"/>
    <n v="6967571"/>
    <n v="87079244"/>
    <n v="0"/>
    <n v="0"/>
    <n v="3260000"/>
    <n v="0"/>
    <n v="0"/>
    <n v="0"/>
    <n v="0"/>
    <n v="0"/>
    <n v="0"/>
    <n v="0"/>
    <n v="0"/>
    <n v="0"/>
    <n v="3260000"/>
    <n v="0"/>
    <n v="0"/>
    <n v="0"/>
    <n v="0"/>
    <n v="0"/>
    <n v="0"/>
    <n v="0"/>
    <n v="0"/>
    <n v="0"/>
    <n v="0"/>
    <n v="0"/>
    <n v="0"/>
    <n v="0"/>
  </r>
  <r>
    <x v="11"/>
    <x v="11"/>
    <n v="1"/>
    <d v="2025-01-01T00:00:00"/>
    <n v="2942179"/>
    <x v="9"/>
    <m/>
    <m/>
    <x v="6"/>
    <x v="3"/>
    <s v="TREG 3"/>
    <x v="0"/>
    <n v="52480824.346215017"/>
    <n v="133012"/>
    <n v="243998"/>
    <n v="229249"/>
    <n v="199184"/>
    <n v="201091"/>
    <n v="201984"/>
    <n v="222543"/>
    <n v="220472"/>
    <n v="220405"/>
    <n v="222203"/>
    <n v="219341"/>
    <n v="219339"/>
    <n v="2532821"/>
    <n v="49909"/>
    <n v="91554"/>
    <n v="86020"/>
    <n v="74739"/>
    <n v="75454"/>
    <n v="75789"/>
    <n v="83504"/>
    <n v="82727"/>
    <n v="82702"/>
    <n v="83376"/>
    <n v="82302"/>
    <n v="82301"/>
    <n v="950377"/>
    <n v="182921"/>
    <n v="335552"/>
    <n v="315269"/>
    <n v="273923"/>
    <n v="276545"/>
    <n v="277773"/>
    <n v="306047"/>
    <n v="303199"/>
    <n v="303107"/>
    <n v="305579"/>
    <n v="301643"/>
    <n v="301640"/>
    <n v="3483198"/>
    <n v="796863"/>
    <n v="800270"/>
    <n v="796384"/>
    <n v="786373"/>
    <n v="793936"/>
    <n v="797473"/>
    <n v="878692"/>
    <n v="870482"/>
    <n v="870216"/>
    <n v="877333"/>
    <n v="865994"/>
    <n v="865985"/>
    <n v="10000001"/>
    <n v="150400"/>
    <n v="145900"/>
    <n v="149350"/>
    <n v="147150"/>
    <n v="147150"/>
    <n v="147150"/>
    <n v="147150"/>
    <n v="147150"/>
    <n v="147150"/>
    <n v="147150"/>
    <n v="147150"/>
    <n v="147150"/>
    <n v="1770000"/>
    <n v="0"/>
    <n v="0"/>
    <n v="0"/>
    <n v="0"/>
    <n v="0"/>
    <n v="0"/>
    <n v="0"/>
    <n v="0"/>
    <n v="0"/>
    <n v="0"/>
    <n v="0"/>
    <n v="0"/>
    <n v="0"/>
    <n v="150400"/>
    <n v="145900"/>
    <n v="147150"/>
    <n v="147150"/>
    <n v="147150"/>
    <n v="147150"/>
    <n v="147150"/>
    <n v="147150"/>
    <n v="147150"/>
    <n v="147150"/>
    <n v="147150"/>
    <n v="147150"/>
    <n v="1767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12"/>
    <n v="1"/>
    <d v="2025-01-01T00:00:00"/>
    <n v="4444475"/>
    <x v="10"/>
    <m/>
    <m/>
    <x v="6"/>
    <x v="1"/>
    <s v="TREG 3"/>
    <x v="0"/>
    <n v="32939652"/>
    <n v="1577789"/>
    <n v="2894307"/>
    <n v="2719362"/>
    <n v="2362724"/>
    <n v="2385354"/>
    <n v="2395943"/>
    <n v="2639813"/>
    <n v="2615247"/>
    <n v="2614456"/>
    <n v="2635775"/>
    <n v="2601828"/>
    <n v="2601801"/>
    <n v="30044399"/>
    <n v="26683"/>
    <n v="48947"/>
    <n v="45989"/>
    <n v="39958"/>
    <n v="40340"/>
    <n v="40519"/>
    <n v="44644"/>
    <n v="44228"/>
    <n v="44215"/>
    <n v="44575"/>
    <n v="44001"/>
    <n v="44001"/>
    <n v="508100"/>
    <n v="1604472"/>
    <n v="2943254"/>
    <n v="2765351"/>
    <n v="2402682"/>
    <n v="2425694"/>
    <n v="2436462"/>
    <n v="2684457"/>
    <n v="2659475"/>
    <n v="2658671"/>
    <n v="2680350"/>
    <n v="2645829"/>
    <n v="2645802"/>
    <n v="30552499"/>
    <n v="796863"/>
    <n v="800270"/>
    <n v="796384"/>
    <n v="786373"/>
    <n v="793936"/>
    <n v="797473"/>
    <n v="878692"/>
    <n v="870482"/>
    <n v="870216"/>
    <n v="877333"/>
    <n v="865994"/>
    <n v="865985"/>
    <n v="10000001"/>
    <n v="1214000"/>
    <n v="90701"/>
    <n v="454"/>
    <n v="51404"/>
    <n v="51404"/>
    <n v="51404"/>
    <n v="51404"/>
    <n v="51404"/>
    <n v="51404"/>
    <n v="51404"/>
    <n v="51404"/>
    <n v="51404"/>
    <n v="1767791"/>
    <n v="0"/>
    <n v="0"/>
    <n v="0"/>
    <n v="0"/>
    <n v="0"/>
    <n v="0"/>
    <n v="0"/>
    <n v="0"/>
    <n v="0"/>
    <n v="0"/>
    <n v="0"/>
    <n v="0"/>
    <n v="0"/>
    <n v="1264700"/>
    <n v="141401"/>
    <n v="51404"/>
    <n v="51404"/>
    <n v="51404"/>
    <n v="51404"/>
    <n v="51404"/>
    <n v="51404"/>
    <n v="51404"/>
    <n v="51404"/>
    <n v="51404"/>
    <n v="51404"/>
    <n v="19201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3"/>
    <n v="1"/>
    <d v="2025-01-01T00:00:00"/>
    <n v="5592889"/>
    <x v="11"/>
    <m/>
    <m/>
    <x v="7"/>
    <x v="0"/>
    <s v="TREG 3"/>
    <x v="0"/>
    <n v="17445451.170000002"/>
    <n v="1175470.976116755"/>
    <n v="1112562.8601226781"/>
    <n v="1160643.1498548456"/>
    <n v="1095508.3269560272"/>
    <n v="1065726.0261594462"/>
    <n v="993777.52618603571"/>
    <n v="962136.94982365705"/>
    <n v="975738.20675299934"/>
    <n v="969352.83110992936"/>
    <n v="953550.96449568728"/>
    <n v="953550.96449568728"/>
    <n v="866864.51248011098"/>
    <n v="12284883.294553859"/>
    <n v="48919.062053537375"/>
    <n v="108988.33782452313"/>
    <n v="102128.73731866226"/>
    <n v="85888.729085886982"/>
    <n v="86840.686584841736"/>
    <n v="86258.534366698936"/>
    <n v="97850.796610003832"/>
    <n v="97465.962400824123"/>
    <n v="96818.22172869643"/>
    <n v="98103.824507676385"/>
    <n v="97808.281168620291"/>
    <n v="98568.308966944009"/>
    <n v="1105639.4826169158"/>
    <n v="1224390.0381702925"/>
    <n v="1221551.1979472013"/>
    <n v="1262771.8871735078"/>
    <n v="1181397.0560419143"/>
    <n v="1152566.7127442879"/>
    <n v="1080036.0605527346"/>
    <n v="1059987.7464336609"/>
    <n v="1073204.1691538235"/>
    <n v="1066171.0528386259"/>
    <n v="1051654.7890033636"/>
    <n v="1051359.2456643076"/>
    <n v="965432.82144705497"/>
    <n v="13390522.777170775"/>
    <n v="0"/>
    <n v="0"/>
    <n v="0"/>
    <n v="0"/>
    <n v="0"/>
    <n v="0"/>
    <n v="0"/>
    <n v="0"/>
    <n v="0"/>
    <n v="0"/>
    <n v="0"/>
    <n v="0"/>
    <n v="0"/>
    <n v="1110000"/>
    <n v="1051300"/>
    <n v="1048800"/>
    <n v="1081400"/>
    <n v="1081400"/>
    <n v="1081400"/>
    <n v="1081400"/>
    <n v="1081400"/>
    <n v="1081400"/>
    <n v="1081400"/>
    <n v="1081400"/>
    <n v="1081400"/>
    <n v="12942700"/>
    <n v="0"/>
    <n v="0"/>
    <n v="0"/>
    <n v="0"/>
    <n v="0"/>
    <n v="0"/>
    <n v="0"/>
    <n v="0"/>
    <n v="0"/>
    <n v="0"/>
    <n v="0"/>
    <n v="0"/>
    <n v="0"/>
    <n v="1147202"/>
    <n v="1083900"/>
    <n v="1081400"/>
    <n v="1081400"/>
    <n v="1081400"/>
    <n v="1081400"/>
    <n v="1081400"/>
    <n v="1081400"/>
    <n v="1081400"/>
    <n v="1081400"/>
    <n v="1081400"/>
    <n v="1081400"/>
    <n v="130451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4"/>
    <n v="1"/>
    <d v="2025-01-01T00:00:00"/>
    <n v="2940641"/>
    <x v="12"/>
    <m/>
    <m/>
    <x v="6"/>
    <x v="3"/>
    <s v="TREG 3"/>
    <x v="0"/>
    <n v="46756104.265458897"/>
    <n v="895512"/>
    <n v="1642733"/>
    <n v="1543439"/>
    <n v="1341021"/>
    <n v="1353865"/>
    <n v="1359875"/>
    <n v="1498289"/>
    <n v="1484346"/>
    <n v="1483897"/>
    <n v="1495997"/>
    <n v="1476730"/>
    <n v="1476714"/>
    <n v="17052418"/>
    <n v="329428"/>
    <n v="604305"/>
    <n v="567778"/>
    <n v="493315"/>
    <n v="498040"/>
    <n v="500251"/>
    <n v="551169"/>
    <n v="546040"/>
    <n v="545875"/>
    <n v="550326"/>
    <n v="543238"/>
    <n v="543232"/>
    <n v="6272997"/>
    <n v="1224940"/>
    <n v="2247038"/>
    <n v="2111217"/>
    <n v="1834336"/>
    <n v="1851905"/>
    <n v="1860126"/>
    <n v="2049458"/>
    <n v="2030386"/>
    <n v="2029772"/>
    <n v="2046323"/>
    <n v="2019968"/>
    <n v="2019946"/>
    <n v="23325415"/>
    <n v="796863"/>
    <n v="800270"/>
    <n v="796384"/>
    <n v="786373"/>
    <n v="793936"/>
    <n v="797473"/>
    <n v="878692"/>
    <n v="870482"/>
    <n v="870216"/>
    <n v="877333"/>
    <n v="865994"/>
    <n v="865985"/>
    <n v="10000001"/>
    <n v="1468679"/>
    <n v="1367068"/>
    <n v="1409154"/>
    <n v="1426028"/>
    <n v="1426028"/>
    <n v="1426028"/>
    <n v="1426028"/>
    <n v="1426028"/>
    <n v="1426028"/>
    <n v="1426028"/>
    <n v="1426028"/>
    <n v="1426028"/>
    <n v="17079153"/>
    <n v="0"/>
    <n v="0"/>
    <n v="0"/>
    <n v="0"/>
    <n v="0"/>
    <n v="0"/>
    <n v="0"/>
    <n v="0"/>
    <n v="0"/>
    <n v="0"/>
    <n v="0"/>
    <n v="0"/>
    <n v="0"/>
    <n v="1439027"/>
    <n v="1394200"/>
    <n v="1426028"/>
    <n v="1426028"/>
    <n v="1426028"/>
    <n v="1426028"/>
    <n v="1426028"/>
    <n v="1426028"/>
    <n v="1426028"/>
    <n v="1426028"/>
    <n v="1426028"/>
    <n v="1426028"/>
    <n v="17093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5"/>
    <n v="1"/>
    <d v="2025-01-01T00:00:00"/>
    <n v="4444476"/>
    <x v="13"/>
    <m/>
    <m/>
    <x v="6"/>
    <x v="3"/>
    <s v="TREG 3"/>
    <x v="0"/>
    <n v="1383078661.0517817"/>
    <n v="48740774"/>
    <n v="89410411"/>
    <n v="84006044"/>
    <n v="72988863"/>
    <n v="73687930"/>
    <n v="74015056"/>
    <n v="81548643"/>
    <n v="80789756"/>
    <n v="80765321"/>
    <n v="81423890"/>
    <n v="80375222"/>
    <n v="80374369"/>
    <n v="928126279"/>
    <n v="3373531"/>
    <n v="6188429"/>
    <n v="5814372"/>
    <n v="5051832"/>
    <n v="5100217"/>
    <n v="5122859"/>
    <n v="5644287"/>
    <n v="5591761"/>
    <n v="5590070"/>
    <n v="5635652"/>
    <n v="5563070"/>
    <n v="5563011"/>
    <n v="64239091"/>
    <n v="52114305"/>
    <n v="95598840"/>
    <n v="89820416"/>
    <n v="78040695"/>
    <n v="78788147"/>
    <n v="79137915"/>
    <n v="87192930"/>
    <n v="86381517"/>
    <n v="86355391"/>
    <n v="87059542"/>
    <n v="85938292"/>
    <n v="85937380"/>
    <n v="992365370"/>
    <n v="796863"/>
    <n v="800270"/>
    <n v="796384"/>
    <n v="786373"/>
    <n v="793936"/>
    <n v="797473"/>
    <n v="878692"/>
    <n v="870482"/>
    <n v="870216"/>
    <n v="877333"/>
    <n v="865994"/>
    <n v="865985"/>
    <n v="10000001"/>
    <n v="92035884"/>
    <n v="71837016"/>
    <n v="72258659"/>
    <n v="68830330"/>
    <n v="68830330"/>
    <n v="68830330"/>
    <n v="68830330"/>
    <n v="68830330"/>
    <n v="68830330"/>
    <n v="68830330"/>
    <n v="68830330"/>
    <n v="68830330"/>
    <n v="855604529"/>
    <n v="73440677"/>
    <n v="54754715"/>
    <n v="55437000"/>
    <n v="52665150"/>
    <n v="52665150"/>
    <n v="52665150"/>
    <n v="52665150"/>
    <n v="52665150"/>
    <n v="52665150"/>
    <n v="52665150"/>
    <n v="52665150"/>
    <n v="52665150"/>
    <n v="657618742"/>
    <n v="17876129"/>
    <n v="16470559"/>
    <n v="16165180"/>
    <n v="16165180"/>
    <n v="16165180"/>
    <n v="16165180"/>
    <n v="16165180"/>
    <n v="16165180"/>
    <n v="16165180"/>
    <n v="16165180"/>
    <n v="16165180"/>
    <n v="16165180"/>
    <n v="1959984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16"/>
    <n v="1"/>
    <d v="2025-01-01T00:00:00"/>
    <n v="2000401"/>
    <x v="14"/>
    <m/>
    <m/>
    <x v="2"/>
    <x v="4"/>
    <s v="TREG 3"/>
    <x v="1"/>
    <n v="66358941.068616509"/>
    <n v="0"/>
    <n v="0"/>
    <n v="0"/>
    <n v="0"/>
    <n v="0"/>
    <n v="0"/>
    <n v="0"/>
    <n v="0"/>
    <n v="0"/>
    <n v="0"/>
    <n v="0"/>
    <n v="0"/>
    <n v="0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3"/>
    <n v="1"/>
    <d v="2025-01-01T00:00:00"/>
    <n v="4602474"/>
    <x v="15"/>
    <m/>
    <m/>
    <x v="0"/>
    <x v="0"/>
    <s v="TREG 3"/>
    <x v="0"/>
    <n v="120945939"/>
    <n v="23713.565217391304"/>
    <n v="22584.347826086956"/>
    <n v="22584.347826086956"/>
    <n v="22584.347826086956"/>
    <n v="21455.130434782608"/>
    <n v="22584.347826086956"/>
    <n v="25972"/>
    <n v="23713.565217391304"/>
    <n v="23713.565217391304"/>
    <n v="25972"/>
    <n v="22584.347826086956"/>
    <n v="24842.782608695652"/>
    <n v="282304.34782608692"/>
    <n v="8398308.6247430257"/>
    <n v="55743953.087909169"/>
    <n v="49459871.242246345"/>
    <n v="36649331.218365356"/>
    <n v="37518060.257754847"/>
    <n v="37842566.991317615"/>
    <n v="46434852.767400518"/>
    <n v="45664172.520787396"/>
    <n v="45635760.108738221"/>
    <n v="46289792.32455498"/>
    <n v="45238030.190152384"/>
    <n v="45125300.666030154"/>
    <n v="500000000.00000012"/>
    <n v="8422022.1899604164"/>
    <n v="55766537.435735255"/>
    <n v="49482455.590072431"/>
    <n v="36671915.566191442"/>
    <n v="37539515.388189629"/>
    <n v="37865151.339143701"/>
    <n v="46460824.767400518"/>
    <n v="45687886.086004786"/>
    <n v="45659473.673955612"/>
    <n v="46315764.32455498"/>
    <n v="45260614.53797847"/>
    <n v="45150143.448638849"/>
    <n v="500282304.34782606"/>
    <n v="796863.30820967699"/>
    <n v="800269.65865466127"/>
    <n v="796383.74222546432"/>
    <n v="786372.70589999668"/>
    <n v="793935.84157823003"/>
    <n v="797473.19103742542"/>
    <n v="878692.33517508185"/>
    <n v="870481.88695162872"/>
    <n v="870215.56851381448"/>
    <n v="877332.63820671383"/>
    <n v="865994.21097005485"/>
    <n v="865984.912577254"/>
    <n v="10000000.000000004"/>
    <n v="30200"/>
    <n v="30200"/>
    <n v="30200"/>
    <n v="30200"/>
    <n v="30200"/>
    <n v="30200"/>
    <n v="30200"/>
    <n v="30200"/>
    <n v="30200"/>
    <n v="30200"/>
    <n v="30200"/>
    <n v="30200"/>
    <n v="362400"/>
    <n v="0"/>
    <n v="0"/>
    <n v="0"/>
    <n v="0"/>
    <n v="0"/>
    <n v="0"/>
    <n v="0"/>
    <n v="0"/>
    <n v="0"/>
    <n v="0"/>
    <n v="0"/>
    <n v="0"/>
    <n v="0"/>
    <n v="30200"/>
    <n v="30200"/>
    <n v="30200"/>
    <n v="30200"/>
    <n v="30200"/>
    <n v="30200"/>
    <n v="30200"/>
    <n v="30200"/>
    <n v="30200"/>
    <n v="30200"/>
    <n v="30200"/>
    <n v="30200"/>
    <n v="362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17"/>
    <n v="1"/>
    <d v="2025-01-01T00:00:00"/>
    <n v="4628282"/>
    <x v="16"/>
    <m/>
    <m/>
    <x v="0"/>
    <x v="1"/>
    <s v="TREG 3"/>
    <x v="0"/>
    <n v="323843581"/>
    <n v="23425073.434782609"/>
    <n v="23439618.652173914"/>
    <n v="23439618.652173914"/>
    <n v="23439618.652173914"/>
    <n v="23454163.869565219"/>
    <n v="23439618.652173914"/>
    <n v="23395983"/>
    <n v="23425073.434782609"/>
    <n v="23425073.434782609"/>
    <n v="23395983"/>
    <n v="23439618.652173914"/>
    <n v="23410528.217391305"/>
    <n v="281129971.65217388"/>
    <n v="5038985.1748458156"/>
    <n v="33446371.852745503"/>
    <n v="29675922.745347805"/>
    <n v="21989598.731019214"/>
    <n v="22510836.154652912"/>
    <n v="22705540.194790568"/>
    <n v="27860911.660440311"/>
    <n v="27398503.512472436"/>
    <n v="27381456.065242935"/>
    <n v="27773875.394732986"/>
    <n v="27142818.11409143"/>
    <n v="27075180.399618093"/>
    <n v="300000000"/>
    <n v="28464058.609628424"/>
    <n v="56885990.504919417"/>
    <n v="53115541.397521719"/>
    <n v="45429217.383193128"/>
    <n v="45965000.024218127"/>
    <n v="46145158.846964478"/>
    <n v="51256894.660440311"/>
    <n v="50823576.947255045"/>
    <n v="50806529.500025541"/>
    <n v="51169858.394732982"/>
    <n v="50582436.766265348"/>
    <n v="50485708.617009401"/>
    <n v="581129971.652174"/>
    <n v="796863.30820967699"/>
    <n v="800269.65865466127"/>
    <n v="796383.74222546432"/>
    <n v="786372.70589999668"/>
    <n v="793935.84157823003"/>
    <n v="797473.19103742542"/>
    <n v="878692.33517508185"/>
    <n v="870481.88695162872"/>
    <n v="870215.56851381448"/>
    <n v="877332.63820671383"/>
    <n v="865994.21097005485"/>
    <n v="865984.912577254"/>
    <n v="10000000.000000004"/>
    <n v="7406040"/>
    <n v="4341523"/>
    <n v="4341523"/>
    <n v="4165396.8499999996"/>
    <n v="4165396.8499999996"/>
    <n v="4165396.8499999996"/>
    <n v="4165396.8499999996"/>
    <n v="4165396.8499999996"/>
    <n v="4165396.8499999996"/>
    <n v="4165396.8499999996"/>
    <n v="4165396.8499999996"/>
    <n v="4165396.8499999996"/>
    <n v="53577657.650000013"/>
    <n v="6587040"/>
    <n v="3522523"/>
    <n v="3522523"/>
    <n v="3346396.8499999996"/>
    <n v="3346396.8499999996"/>
    <n v="3346396.8499999996"/>
    <n v="3346396.8499999996"/>
    <n v="3346396.8499999996"/>
    <n v="3346396.8499999996"/>
    <n v="3346396.8499999996"/>
    <n v="3346396.8499999996"/>
    <n v="3346396.8499999996"/>
    <n v="43749657.650000013"/>
    <n v="819000"/>
    <n v="819000"/>
    <n v="819000"/>
    <n v="819000"/>
    <n v="819000"/>
    <n v="819000"/>
    <n v="819000"/>
    <n v="819000"/>
    <n v="819000"/>
    <n v="819000"/>
    <n v="819000"/>
    <n v="819000"/>
    <n v="982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18"/>
    <n v="1"/>
    <d v="2025-01-01T00:00:00"/>
    <n v="4602791"/>
    <x v="17"/>
    <m/>
    <m/>
    <x v="0"/>
    <x v="6"/>
    <s v="TREG 3"/>
    <x v="0"/>
    <n v="120573529"/>
    <n v="321408.69565217389"/>
    <n v="319913.04347826086"/>
    <n v="319913.04347826086"/>
    <n v="319913.04347826086"/>
    <n v="318417.39130434784"/>
    <n v="319913.04347826086"/>
    <n v="324400"/>
    <n v="321408.69565217389"/>
    <n v="321408.69565217389"/>
    <n v="324400"/>
    <n v="319913.04347826086"/>
    <n v="322904.34782608697"/>
    <n v="3853913.0434782607"/>
    <n v="5038985.1748458156"/>
    <n v="33446371.852745503"/>
    <n v="29675922.745347805"/>
    <n v="21989598.731019214"/>
    <n v="22510836.154652912"/>
    <n v="22705540.194790568"/>
    <n v="27860911.660440311"/>
    <n v="27398503.512472436"/>
    <n v="27381456.065242935"/>
    <n v="27773875.394732986"/>
    <n v="27142818.11409143"/>
    <n v="27075180.399618093"/>
    <n v="300000000"/>
    <n v="5360393.8704979895"/>
    <n v="33766284.896223761"/>
    <n v="29995835.788826067"/>
    <n v="22309511.774497475"/>
    <n v="22829253.54595726"/>
    <n v="23025453.23826883"/>
    <n v="28185311.660440311"/>
    <n v="27719912.208124612"/>
    <n v="27702864.760895111"/>
    <n v="28098275.394732986"/>
    <n v="27462731.157569692"/>
    <n v="27398084.747444179"/>
    <n v="303853913.04347819"/>
    <n v="398431.6541048385"/>
    <n v="400134.82932733063"/>
    <n v="398191.87111273216"/>
    <n v="393186.35294999834"/>
    <n v="396967.92078911501"/>
    <n v="398736.59551871271"/>
    <n v="439346.16758754093"/>
    <n v="435240.94347581436"/>
    <n v="435107.78425690724"/>
    <n v="438666.31910335692"/>
    <n v="432997.10548502742"/>
    <n v="432992.456288627"/>
    <n v="5000000.0000000019"/>
    <n v="290000"/>
    <n v="290000"/>
    <n v="290000"/>
    <n v="290000"/>
    <n v="290000"/>
    <n v="290000"/>
    <n v="290000"/>
    <n v="290000"/>
    <n v="290000"/>
    <n v="290000"/>
    <n v="290000"/>
    <n v="290000"/>
    <n v="3480000"/>
    <n v="0"/>
    <n v="0"/>
    <n v="0"/>
    <n v="0"/>
    <n v="0"/>
    <n v="0"/>
    <n v="0"/>
    <n v="0"/>
    <n v="0"/>
    <n v="0"/>
    <n v="0"/>
    <n v="0"/>
    <n v="0"/>
    <n v="290000"/>
    <n v="290000"/>
    <n v="290000"/>
    <n v="290000"/>
    <n v="290000"/>
    <n v="290000"/>
    <n v="290000"/>
    <n v="290000"/>
    <n v="290000"/>
    <n v="290000"/>
    <n v="290000"/>
    <n v="290000"/>
    <n v="348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9"/>
    <n v="1"/>
    <d v="2025-01-01T00:00:00"/>
    <n v="4626103"/>
    <x v="18"/>
    <m/>
    <m/>
    <x v="0"/>
    <x v="0"/>
    <s v="TREG 3"/>
    <x v="0"/>
    <n v="178077360"/>
    <n v="13696253.739130434"/>
    <n v="13690622.608695652"/>
    <n v="13690622.608695652"/>
    <n v="13690622.608695652"/>
    <n v="13684991.478260869"/>
    <n v="13690622.608695652"/>
    <n v="13707516"/>
    <n v="13696253.739130434"/>
    <n v="13696253.739130434"/>
    <n v="13707516"/>
    <n v="13690622.608695652"/>
    <n v="13701884.869565217"/>
    <n v="164343782.60869569"/>
    <n v="5038985.1748458156"/>
    <n v="33446371.852745503"/>
    <n v="29675922.745347805"/>
    <n v="21989598.731019214"/>
    <n v="22510836.154652912"/>
    <n v="22705540.194790568"/>
    <n v="27860911.660440311"/>
    <n v="27398503.512472436"/>
    <n v="27381456.065242935"/>
    <n v="27773875.394732986"/>
    <n v="27142818.11409143"/>
    <n v="27075180.399618093"/>
    <n v="300000000"/>
    <n v="18735238.913976248"/>
    <n v="47136994.461441159"/>
    <n v="43366545.354043454"/>
    <n v="35680221.33971487"/>
    <n v="36195827.632913783"/>
    <n v="36396162.803486221"/>
    <n v="41568427.660440311"/>
    <n v="41094757.251602873"/>
    <n v="41077709.804373369"/>
    <n v="41481391.394732982"/>
    <n v="40833440.722787082"/>
    <n v="40777065.269183308"/>
    <n v="464343782.60869575"/>
    <n v="796863.30820967699"/>
    <n v="800269.65865466127"/>
    <n v="796383.74222546432"/>
    <n v="786372.70589999668"/>
    <n v="793935.84157823003"/>
    <n v="797473.19103742542"/>
    <n v="878692.33517508185"/>
    <n v="870481.88695162872"/>
    <n v="870215.56851381448"/>
    <n v="877332.63820671383"/>
    <n v="865994.21097005485"/>
    <n v="865984.912577254"/>
    <n v="10000000.000000004"/>
    <n v="13648600"/>
    <n v="13648600"/>
    <n v="13648600"/>
    <n v="13153600"/>
    <n v="13153600"/>
    <n v="13153600"/>
    <n v="13153600"/>
    <n v="13153600"/>
    <n v="13153600"/>
    <n v="13153600"/>
    <n v="13153600"/>
    <n v="13153600"/>
    <n v="159328200"/>
    <n v="9900000"/>
    <n v="9900000"/>
    <n v="9900000"/>
    <n v="9405000"/>
    <n v="9405000"/>
    <n v="9405000"/>
    <n v="9405000"/>
    <n v="9405000"/>
    <n v="9405000"/>
    <n v="9405000"/>
    <n v="9405000"/>
    <n v="9405000"/>
    <n v="114345000"/>
    <n v="3748600"/>
    <n v="3748600"/>
    <n v="3748600"/>
    <n v="3748600"/>
    <n v="3748600"/>
    <n v="3748600"/>
    <n v="3748600"/>
    <n v="3748600"/>
    <n v="3748600"/>
    <n v="3748600"/>
    <n v="3748600"/>
    <n v="3748600"/>
    <n v="44983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3"/>
    <n v="1"/>
    <d v="2025-01-01T00:00:00"/>
    <n v="2914415"/>
    <x v="19"/>
    <m/>
    <m/>
    <x v="6"/>
    <x v="0"/>
    <s v="TREG 3"/>
    <x v="0"/>
    <n v="1814924411.1482339"/>
    <n v="67622261"/>
    <n v="124046740"/>
    <n v="116548797"/>
    <n v="101263716"/>
    <n v="102233592"/>
    <n v="102687443"/>
    <n v="113139434"/>
    <n v="112086565"/>
    <n v="112052664"/>
    <n v="112966353"/>
    <n v="111511446"/>
    <n v="111510263"/>
    <n v="1287669274"/>
    <n v="10667743"/>
    <n v="19568981"/>
    <n v="18386144"/>
    <n v="15974847"/>
    <n v="16127850"/>
    <n v="16199447"/>
    <n v="17848300"/>
    <n v="17682205"/>
    <n v="17676857"/>
    <n v="17820996"/>
    <n v="17591477"/>
    <n v="17591290"/>
    <n v="203136137"/>
    <n v="78290004"/>
    <n v="143615721"/>
    <n v="134934941"/>
    <n v="117238563"/>
    <n v="118361442"/>
    <n v="118886890"/>
    <n v="130987734"/>
    <n v="129768770"/>
    <n v="129729521"/>
    <n v="130787349"/>
    <n v="129102923"/>
    <n v="129101553"/>
    <n v="1490805411"/>
    <n v="80435382"/>
    <n v="80779219"/>
    <n v="80386975"/>
    <n v="79376461"/>
    <n v="80139884"/>
    <n v="80496944"/>
    <n v="88695204"/>
    <n v="87866442"/>
    <n v="87839559"/>
    <n v="88557957"/>
    <n v="87413456"/>
    <n v="87412517"/>
    <n v="1009400000"/>
    <n v="128494803"/>
    <n v="82459427"/>
    <n v="118071742"/>
    <n v="92347075.099999994"/>
    <n v="92347075.099999994"/>
    <n v="92347075.099999994"/>
    <n v="92347075.099999994"/>
    <n v="92347075.099999994"/>
    <n v="92347075.099999994"/>
    <n v="92347075.099999994"/>
    <n v="92347075.099999994"/>
    <n v="92347075.099999994"/>
    <n v="1160149647.9000001"/>
    <n v="83012334"/>
    <n v="69125952"/>
    <n v="82304858"/>
    <n v="78189615.099999994"/>
    <n v="78189615.099999994"/>
    <n v="78189615.099999994"/>
    <n v="78189615.099999994"/>
    <n v="78189615.099999994"/>
    <n v="78189615.099999994"/>
    <n v="78189615.099999994"/>
    <n v="78189615.099999994"/>
    <n v="78189615.099999994"/>
    <n v="938149679.90000021"/>
    <n v="23243030"/>
    <n v="14184738"/>
    <n v="14157460"/>
    <n v="14157460"/>
    <n v="14157460"/>
    <n v="14157460"/>
    <n v="14157460"/>
    <n v="14157460"/>
    <n v="14157460"/>
    <n v="14157460"/>
    <n v="14157460"/>
    <n v="14157460"/>
    <n v="179002368"/>
    <n v="0"/>
    <n v="-334"/>
    <n v="48500000"/>
    <n v="0"/>
    <n v="0"/>
    <n v="0"/>
    <n v="0"/>
    <n v="0"/>
    <n v="0"/>
    <n v="0"/>
    <n v="0"/>
    <n v="0"/>
    <n v="48499666"/>
    <n v="0"/>
    <n v="0"/>
    <n v="0"/>
    <n v="0"/>
    <n v="0"/>
    <n v="0"/>
    <n v="0"/>
    <n v="0"/>
    <n v="0"/>
    <n v="0"/>
    <n v="0"/>
    <n v="0"/>
    <n v="0"/>
  </r>
  <r>
    <x v="10"/>
    <x v="10"/>
    <n v="1"/>
    <d v="2025-01-01T00:00:00"/>
    <n v="3001039442"/>
    <x v="20"/>
    <m/>
    <m/>
    <x v="4"/>
    <x v="4"/>
    <s v="TREG 3"/>
    <x v="1"/>
    <n v="781820000"/>
    <n v="18040000"/>
    <n v="18042105.263157893"/>
    <n v="18037894.736842107"/>
    <n v="18033684.210526317"/>
    <n v="18035789.47368421"/>
    <n v="18037894.736842107"/>
    <n v="18048421.052631579"/>
    <n v="18044210.52631579"/>
    <n v="18044210.52631579"/>
    <n v="18048421.052631579"/>
    <n v="18042105.263157893"/>
    <n v="18044210.52631579"/>
    <n v="216498947.36842105"/>
    <n v="0"/>
    <n v="0"/>
    <n v="0"/>
    <n v="0"/>
    <n v="0"/>
    <n v="0"/>
    <n v="0"/>
    <n v="0"/>
    <n v="0"/>
    <n v="0"/>
    <n v="0"/>
    <n v="0"/>
    <n v="0"/>
    <n v="18040000"/>
    <n v="18042105.263157893"/>
    <n v="18037894.736842107"/>
    <n v="18033684.210526317"/>
    <n v="18035789.47368421"/>
    <n v="18037894.736842107"/>
    <n v="18048421.052631579"/>
    <n v="18044210.52631579"/>
    <n v="18044210.52631579"/>
    <n v="18048421.052631579"/>
    <n v="18042105.263157893"/>
    <n v="18044210.52631579"/>
    <n v="216498947.36842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7"/>
    <n v="0.2"/>
    <d v="2025-01-01T00:00:00"/>
    <n v="5586843"/>
    <x v="21"/>
    <m/>
    <m/>
    <x v="1"/>
    <x v="4"/>
    <s v="TREG 3"/>
    <x v="0"/>
    <n v="909934082.20000005"/>
    <n v="41769320.200000003"/>
    <n v="76621928"/>
    <n v="71990553.600000009"/>
    <n v="62549174.600000001"/>
    <n v="63148252.800000004"/>
    <n v="63428590"/>
    <n v="69884638.600000009"/>
    <n v="69234296"/>
    <n v="69213355.400000006"/>
    <n v="69777729"/>
    <n v="68879052.799999997"/>
    <n v="68878322"/>
    <n v="795375213"/>
    <n v="13432666.600000001"/>
    <n v="24640975.400000002"/>
    <n v="23151564.400000002"/>
    <n v="20115294.600000001"/>
    <n v="20307953.800000001"/>
    <n v="20398107.800000001"/>
    <n v="22474319.200000003"/>
    <n v="22265174.200000003"/>
    <n v="22258440.600000001"/>
    <n v="22439937.800000001"/>
    <n v="22150931.600000001"/>
    <n v="22150696.400000002"/>
    <n v="255786062.40000001"/>
    <n v="55201986.800000004"/>
    <n v="101262903.40000001"/>
    <n v="95142118"/>
    <n v="82664469.200000003"/>
    <n v="83456206.600000009"/>
    <n v="83826697.800000012"/>
    <n v="92358957.800000012"/>
    <n v="91499470.200000003"/>
    <n v="91471796"/>
    <n v="92217666.800000012"/>
    <n v="91029984.400000006"/>
    <n v="91029018.400000006"/>
    <n v="1051161275.4000001"/>
    <n v="5042926.6000000006"/>
    <n v="5042926.6000000006"/>
    <n v="5042926.6000000006"/>
    <n v="5042926.6000000006"/>
    <n v="5042926.6000000006"/>
    <n v="5042926.6000000006"/>
    <n v="5042926.6000000006"/>
    <n v="5042926.6000000006"/>
    <n v="5042926.6000000006"/>
    <n v="5042926.6000000006"/>
    <n v="5042926.6000000006"/>
    <n v="5042926.6000000006"/>
    <n v="60515119.200000003"/>
    <n v="59892208.200000003"/>
    <n v="7957020.4000000004"/>
    <n v="59759637"/>
    <n v="57954092.650000006"/>
    <n v="57954092.650000006"/>
    <n v="57954092.650000006"/>
    <n v="57954092.650000006"/>
    <n v="57954092.650000006"/>
    <n v="57954092.650000006"/>
    <n v="57954092.650000006"/>
    <n v="57954092.650000006"/>
    <n v="57954092.650000006"/>
    <n v="649195699.45000005"/>
    <n v="44554810.400000006"/>
    <n v="44538594.200000003"/>
    <n v="44532143"/>
    <n v="42305535.850000001"/>
    <n v="42305535.850000001"/>
    <n v="42305535.850000001"/>
    <n v="42305535.850000001"/>
    <n v="42305535.850000001"/>
    <n v="42305535.850000001"/>
    <n v="42305535.850000001"/>
    <n v="42305535.850000001"/>
    <n v="42305535.850000001"/>
    <n v="514375370.25"/>
    <n v="15853363.800000001"/>
    <n v="15565715.4"/>
    <n v="15648556.800000001"/>
    <n v="15648556.800000001"/>
    <n v="15648556.800000001"/>
    <n v="15648556.800000001"/>
    <n v="15648556.800000001"/>
    <n v="15648556.800000001"/>
    <n v="15648556.800000001"/>
    <n v="15648556.800000001"/>
    <n v="15648556.800000001"/>
    <n v="15648556.800000001"/>
    <n v="187904647.2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20"/>
    <n v="0.8"/>
    <d v="2025-01-01T00:00:00"/>
    <n v="5586843"/>
    <x v="21"/>
    <m/>
    <m/>
    <x v="1"/>
    <x v="4"/>
    <s v="TREG 3"/>
    <x v="0"/>
    <n v="3639736328.8000002"/>
    <n v="167077280.80000001"/>
    <n v="306487712"/>
    <n v="287962214.40000004"/>
    <n v="250196698.40000001"/>
    <n v="252593011.20000002"/>
    <n v="253714360"/>
    <n v="279538554.40000004"/>
    <n v="276937184"/>
    <n v="276853421.60000002"/>
    <n v="279110916"/>
    <n v="275516211.19999999"/>
    <n v="275513288"/>
    <n v="3181500852"/>
    <n v="53730666.400000006"/>
    <n v="98563901.600000009"/>
    <n v="92606257.600000009"/>
    <n v="80461178.400000006"/>
    <n v="81231815.200000003"/>
    <n v="81592431.200000003"/>
    <n v="89897276.800000012"/>
    <n v="89060696.800000012"/>
    <n v="89033762.400000006"/>
    <n v="89759751.200000003"/>
    <n v="88603726.400000006"/>
    <n v="88602785.600000009"/>
    <n v="1023144249.6"/>
    <n v="220807947.20000002"/>
    <n v="405051613.60000002"/>
    <n v="380568472"/>
    <n v="330657876.80000001"/>
    <n v="333824826.40000004"/>
    <n v="335306791.20000005"/>
    <n v="369435831.20000005"/>
    <n v="365997880.80000001"/>
    <n v="365887184"/>
    <n v="368870667.20000005"/>
    <n v="364119937.60000002"/>
    <n v="364116073.60000002"/>
    <n v="4204645101.6000004"/>
    <n v="20171706.400000002"/>
    <n v="20171706.400000002"/>
    <n v="20171706.400000002"/>
    <n v="20171706.400000002"/>
    <n v="20171706.400000002"/>
    <n v="20171706.400000002"/>
    <n v="20171706.400000002"/>
    <n v="20171706.400000002"/>
    <n v="20171706.400000002"/>
    <n v="20171706.400000002"/>
    <n v="20171706.400000002"/>
    <n v="20171706.400000002"/>
    <n v="242060476.80000001"/>
    <n v="239568832.80000001"/>
    <n v="31828081.600000001"/>
    <n v="239038548"/>
    <n v="231816370.60000002"/>
    <n v="231816370.60000002"/>
    <n v="231816370.60000002"/>
    <n v="231816370.60000002"/>
    <n v="231816370.60000002"/>
    <n v="231816370.60000002"/>
    <n v="231816370.60000002"/>
    <n v="231816370.60000002"/>
    <n v="231816370.60000002"/>
    <n v="2596782797.8000002"/>
    <n v="178219241.60000002"/>
    <n v="178154376.80000001"/>
    <n v="178128572"/>
    <n v="169222143.40000001"/>
    <n v="169222143.40000001"/>
    <n v="169222143.40000001"/>
    <n v="169222143.40000001"/>
    <n v="169222143.40000001"/>
    <n v="169222143.40000001"/>
    <n v="169222143.40000001"/>
    <n v="169222143.40000001"/>
    <n v="169222143.40000001"/>
    <n v="2057501481"/>
    <n v="63413455.200000003"/>
    <n v="62262861.600000001"/>
    <n v="62594227.200000003"/>
    <n v="62594227.200000003"/>
    <n v="62594227.200000003"/>
    <n v="62594227.200000003"/>
    <n v="62594227.200000003"/>
    <n v="62594227.200000003"/>
    <n v="62594227.200000003"/>
    <n v="62594227.200000003"/>
    <n v="62594227.200000003"/>
    <n v="62594227.200000003"/>
    <n v="751618588.8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21"/>
    <n v="1"/>
    <d v="2025-01-01T00:00:00"/>
    <n v="5586926"/>
    <x v="22"/>
    <m/>
    <m/>
    <x v="1"/>
    <x v="5"/>
    <s v="TREG 3"/>
    <x v="0"/>
    <n v="3208330560"/>
    <n v="147354272"/>
    <n v="270307689"/>
    <n v="253969075"/>
    <n v="220661673"/>
    <n v="222775108"/>
    <n v="223764085"/>
    <n v="246539805"/>
    <n v="244245519"/>
    <n v="244171645"/>
    <n v="246162648"/>
    <n v="242992288"/>
    <n v="242989710"/>
    <n v="2805933517"/>
    <n v="56284081"/>
    <n v="103247904"/>
    <n v="97007138"/>
    <n v="84284895"/>
    <n v="85092154"/>
    <n v="85469907"/>
    <n v="94169419"/>
    <n v="93293083"/>
    <n v="93264869"/>
    <n v="94025359"/>
    <n v="92814396"/>
    <n v="92813411"/>
    <n v="1071766616"/>
    <n v="203638353"/>
    <n v="373555593"/>
    <n v="350976213"/>
    <n v="304946568"/>
    <n v="307867262"/>
    <n v="309233992"/>
    <n v="340709224"/>
    <n v="337538602"/>
    <n v="337436514"/>
    <n v="340188007"/>
    <n v="335806684"/>
    <n v="335803121"/>
    <n v="3877700133"/>
    <n v="729000000"/>
    <n v="729000000"/>
    <n v="729000000"/>
    <n v="729000000"/>
    <n v="729000000"/>
    <n v="729000000"/>
    <n v="729000000"/>
    <n v="729000000"/>
    <n v="729000000"/>
    <n v="729000000"/>
    <n v="729000000"/>
    <n v="729000000"/>
    <n v="8748000000"/>
    <n v="251361438"/>
    <n v="251492623"/>
    <n v="252331699"/>
    <n v="241818751.89999998"/>
    <n v="241818751.89999998"/>
    <n v="241818751.89999998"/>
    <n v="241818751.89999998"/>
    <n v="241818751.89999998"/>
    <n v="241818751.89999998"/>
    <n v="241818751.89999998"/>
    <n v="241818751.89999998"/>
    <n v="241818751.89999998"/>
    <n v="2931554527.1000004"/>
    <n v="205433705"/>
    <n v="206993822"/>
    <n v="206993822"/>
    <n v="196644130.89999998"/>
    <n v="196644130.89999998"/>
    <n v="196644130.89999998"/>
    <n v="196644130.89999998"/>
    <n v="196644130.89999998"/>
    <n v="196644130.89999998"/>
    <n v="196644130.89999998"/>
    <n v="196644130.89999998"/>
    <n v="196644130.89999998"/>
    <n v="2389218527.1000004"/>
    <n v="46811098"/>
    <n v="44936896"/>
    <n v="45174621"/>
    <n v="45174621"/>
    <n v="45174621"/>
    <n v="45174621"/>
    <n v="45174621"/>
    <n v="45174621"/>
    <n v="45174621"/>
    <n v="45174621"/>
    <n v="45174621"/>
    <n v="45174621"/>
    <n v="543494204"/>
    <n v="0"/>
    <n v="0"/>
    <n v="931123"/>
    <n v="0"/>
    <n v="0"/>
    <n v="0"/>
    <n v="0"/>
    <n v="0"/>
    <n v="0"/>
    <n v="0"/>
    <n v="0"/>
    <n v="0"/>
    <n v="931123"/>
    <n v="0"/>
    <n v="0"/>
    <n v="0"/>
    <n v="0"/>
    <n v="0"/>
    <n v="0"/>
    <n v="0"/>
    <n v="0"/>
    <n v="0"/>
    <n v="0"/>
    <n v="0"/>
    <n v="0"/>
    <n v="0"/>
  </r>
  <r>
    <x v="8"/>
    <x v="8"/>
    <n v="0.5"/>
    <d v="2025-01-01T00:00:00"/>
    <n v="5589461"/>
    <x v="23"/>
    <m/>
    <m/>
    <x v="1"/>
    <x v="5"/>
    <s v="TREG 3"/>
    <x v="0"/>
    <n v="2645035316"/>
    <n v="111630241"/>
    <n v="204775281"/>
    <n v="192397741"/>
    <n v="167165264"/>
    <n v="168766325"/>
    <n v="169515538"/>
    <n v="186769596"/>
    <n v="185031528.5"/>
    <n v="184975563.5"/>
    <n v="186483875.5"/>
    <n v="184082126.5"/>
    <n v="184080173"/>
    <n v="2125673253"/>
    <n v="25820289"/>
    <n v="47364915.5"/>
    <n v="44501967.5"/>
    <n v="38665646"/>
    <n v="39035975.5"/>
    <n v="39209269.5"/>
    <n v="43200165.5"/>
    <n v="42798147"/>
    <n v="42785203.5"/>
    <n v="43134078"/>
    <n v="42578549.5"/>
    <n v="42578097.5"/>
    <n v="491672304"/>
    <n v="137450530"/>
    <n v="252140196.5"/>
    <n v="236899708.5"/>
    <n v="205830910"/>
    <n v="207802300.5"/>
    <n v="208724807.5"/>
    <n v="229969761.5"/>
    <n v="227829675.5"/>
    <n v="227760767"/>
    <n v="229617953.5"/>
    <n v="226660676"/>
    <n v="226658270.5"/>
    <n v="2617345557"/>
    <n v="0"/>
    <n v="0"/>
    <n v="0"/>
    <n v="0"/>
    <n v="0"/>
    <n v="0"/>
    <n v="0"/>
    <n v="0"/>
    <n v="0"/>
    <n v="0"/>
    <n v="0"/>
    <n v="0"/>
    <n v="0"/>
    <n v="180006106.5"/>
    <n v="174299794.5"/>
    <n v="189128285"/>
    <n v="180986073.32499999"/>
    <n v="180986073.32499999"/>
    <n v="180986073.32499999"/>
    <n v="180986073.32499999"/>
    <n v="180986073.32499999"/>
    <n v="180986073.32499999"/>
    <n v="180986073.32499999"/>
    <n v="180986073.32499999"/>
    <n v="180986073.32499999"/>
    <n v="2172308845.9250002"/>
    <n v="166504318"/>
    <n v="160910768"/>
    <n v="175740543.5"/>
    <n v="166953516.32499999"/>
    <n v="166953516.32499999"/>
    <n v="166953516.32499999"/>
    <n v="166953516.32499999"/>
    <n v="166953516.32499999"/>
    <n v="166953516.32499999"/>
    <n v="166953516.32499999"/>
    <n v="166953516.32499999"/>
    <n v="166953516.32499999"/>
    <n v="2005737276.4250004"/>
    <n v="14205333"/>
    <n v="14100077.5"/>
    <n v="14032557"/>
    <n v="14032557"/>
    <n v="14032557"/>
    <n v="14032557"/>
    <n v="14032557"/>
    <n v="14032557"/>
    <n v="14032557"/>
    <n v="14032557"/>
    <n v="14032557"/>
    <n v="14032557"/>
    <n v="16863098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22"/>
    <n v="1"/>
    <d v="2025-01-01T00:00:00"/>
    <n v="2000006"/>
    <x v="24"/>
    <m/>
    <m/>
    <x v="0"/>
    <x v="6"/>
    <s v="TREG 3"/>
    <x v="0"/>
    <n v="2152823940"/>
    <n v="148399466.69565219"/>
    <n v="148359873.04347825"/>
    <n v="148359873.04347825"/>
    <n v="148359873.04347825"/>
    <n v="148320279.39130434"/>
    <n v="148359873.04347825"/>
    <n v="148478654"/>
    <n v="148399466.69565219"/>
    <n v="148399466.69565219"/>
    <n v="148478654"/>
    <n v="148359873.04347825"/>
    <n v="148439060.34782609"/>
    <n v="1780714413.0434783"/>
    <n v="1679661.7249486053"/>
    <n v="11148790.617581835"/>
    <n v="9891974.2484492678"/>
    <n v="7329866.2436730703"/>
    <n v="7503612.0515509704"/>
    <n v="7568513.3982635224"/>
    <n v="9286970.5534801036"/>
    <n v="9132834.5041574799"/>
    <n v="9127152.021747645"/>
    <n v="9257958.4649109952"/>
    <n v="9047606.0380304772"/>
    <n v="9025060.1332060304"/>
    <n v="100000000"/>
    <n v="150079128.4206008"/>
    <n v="159508663.66106009"/>
    <n v="158251847.29192752"/>
    <n v="155689739.28715131"/>
    <n v="155823891.44285533"/>
    <n v="155928386.44174176"/>
    <n v="157765624.55348009"/>
    <n v="157532301.19980967"/>
    <n v="157526618.71739984"/>
    <n v="157736612.46491098"/>
    <n v="157407479.08150873"/>
    <n v="157464120.48103213"/>
    <n v="1880714413.043478"/>
    <n v="79686330.820967689"/>
    <n v="80026965.865466118"/>
    <n v="79638374.222546443"/>
    <n v="78637270.589999676"/>
    <n v="79393584.157823011"/>
    <n v="79747319.10374254"/>
    <n v="87869233.517508179"/>
    <n v="87048188.695162877"/>
    <n v="87021556.851381451"/>
    <n v="87733263.82067138"/>
    <n v="86599421.097005486"/>
    <n v="86598491.257725403"/>
    <n v="1000000000.0000002"/>
    <n v="146637732"/>
    <n v="110297929"/>
    <n v="115028254"/>
    <n v="109588156.8"/>
    <n v="109588156.8"/>
    <n v="109588156.8"/>
    <n v="109588156.8"/>
    <n v="109588156.8"/>
    <n v="109588156.8"/>
    <n v="109588156.8"/>
    <n v="109588156.8"/>
    <n v="109588156.8"/>
    <n v="1358257326.1999998"/>
    <n v="142789678"/>
    <n v="106480000"/>
    <n v="111485944"/>
    <n v="105911646.8"/>
    <n v="105911646.8"/>
    <n v="105911646.8"/>
    <n v="105911646.8"/>
    <n v="105911646.8"/>
    <n v="105911646.8"/>
    <n v="105911646.8"/>
    <n v="105911646.8"/>
    <n v="105911646.8"/>
    <n v="1313960443.1999998"/>
    <n v="3981170"/>
    <n v="3955879"/>
    <n v="3676510"/>
    <n v="3676510"/>
    <n v="3676510"/>
    <n v="3676510"/>
    <n v="3676510"/>
    <n v="3676510"/>
    <n v="3676510"/>
    <n v="3676510"/>
    <n v="3676510"/>
    <n v="3676510"/>
    <n v="44702149"/>
    <n v="0"/>
    <n v="0"/>
    <n v="26328648"/>
    <n v="0"/>
    <n v="0"/>
    <n v="0"/>
    <n v="0"/>
    <n v="0"/>
    <n v="0"/>
    <n v="0"/>
    <n v="0"/>
    <n v="0"/>
    <n v="26328648"/>
    <n v="0"/>
    <n v="0"/>
    <n v="0"/>
    <n v="0"/>
    <n v="0"/>
    <n v="0"/>
    <n v="0"/>
    <n v="0"/>
    <n v="0"/>
    <n v="0"/>
    <n v="0"/>
    <n v="0"/>
    <n v="0"/>
  </r>
  <r>
    <x v="1"/>
    <x v="1"/>
    <n v="1"/>
    <d v="2025-01-01T00:00:00"/>
    <n v="2000268"/>
    <x v="25"/>
    <m/>
    <m/>
    <x v="0"/>
    <x v="1"/>
    <s v="TREG 3"/>
    <x v="0"/>
    <n v="256096114"/>
    <n v="9257883.1747826077"/>
    <n v="9156174.4521739129"/>
    <n v="9156174.4521739129"/>
    <n v="9156174.4521739129"/>
    <n v="9054465.7295652181"/>
    <n v="9156174.4521739129"/>
    <n v="9461300.620000001"/>
    <n v="9257883.1747826077"/>
    <n v="9257883.1747826077"/>
    <n v="9461300.620000001"/>
    <n v="9156174.4521739129"/>
    <n v="9359591.8973913044"/>
    <n v="110891180.65217391"/>
    <n v="5038985.1748458156"/>
    <n v="33446371.852745503"/>
    <n v="29675922.745347805"/>
    <n v="21989598.731019214"/>
    <n v="22510836.154652912"/>
    <n v="22705540.194790568"/>
    <n v="27860911.660440311"/>
    <n v="27398503.512472436"/>
    <n v="27381456.065242935"/>
    <n v="27773875.394732986"/>
    <n v="27142818.11409143"/>
    <n v="27075180.399618093"/>
    <n v="300000000"/>
    <n v="14296868.349628422"/>
    <n v="42602546.304919414"/>
    <n v="38832097.197521716"/>
    <n v="31145773.183193125"/>
    <n v="31565301.88421813"/>
    <n v="31861714.646964483"/>
    <n v="37322212.280440316"/>
    <n v="36656386.68725504"/>
    <n v="36639339.240025543"/>
    <n v="37235176.014732987"/>
    <n v="36298992.566265345"/>
    <n v="36434772.297009394"/>
    <n v="410891180.65217394"/>
    <n v="7968633.0820967695"/>
    <n v="8002696.586546612"/>
    <n v="7963837.4222546434"/>
    <n v="7863727.0589999668"/>
    <n v="7939358.4157823008"/>
    <n v="7974731.910374254"/>
    <n v="8786923.3517508171"/>
    <n v="8704818.869516287"/>
    <n v="8702155.6851381455"/>
    <n v="8773326.3820671383"/>
    <n v="8659942.1097005475"/>
    <n v="8659849.1257725395"/>
    <n v="100000000.00000003"/>
    <n v="8728940"/>
    <n v="8112534"/>
    <n v="8311035"/>
    <n v="8595750"/>
    <n v="8595750"/>
    <n v="8595750"/>
    <n v="8595750"/>
    <n v="8595750"/>
    <n v="8595750"/>
    <n v="8595750"/>
    <n v="8595750"/>
    <n v="8595750"/>
    <n v="102514259"/>
    <n v="0"/>
    <n v="0"/>
    <n v="0"/>
    <n v="0"/>
    <n v="0"/>
    <n v="0"/>
    <n v="0"/>
    <n v="0"/>
    <n v="0"/>
    <n v="0"/>
    <n v="0"/>
    <n v="0"/>
    <n v="0"/>
    <n v="9167840"/>
    <n v="8497877"/>
    <n v="8595750"/>
    <n v="8595750"/>
    <n v="8595750"/>
    <n v="8595750"/>
    <n v="8595750"/>
    <n v="8595750"/>
    <n v="8595750"/>
    <n v="8595750"/>
    <n v="8595750"/>
    <n v="8595750"/>
    <n v="1036232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23"/>
    <n v="1"/>
    <d v="2025-01-01T00:00:00"/>
    <n v="5589789"/>
    <x v="26"/>
    <m/>
    <m/>
    <x v="0"/>
    <x v="3"/>
    <s v="TREG 3"/>
    <x v="0"/>
    <n v="9323423162"/>
    <n v="38662167.301739134"/>
    <n v="38715945.382608697"/>
    <n v="38715945.382608697"/>
    <n v="38715945.382608697"/>
    <n v="38769723.46347826"/>
    <n v="38715945.382608697"/>
    <n v="38554611.140000001"/>
    <n v="38662167.301739134"/>
    <n v="38662167.301739134"/>
    <n v="38554611.140000001"/>
    <n v="38715945.382608697"/>
    <n v="38608389.220869564"/>
    <n v="464053563.78260875"/>
    <n v="167966172.49486053"/>
    <n v="1114879061.7581835"/>
    <n v="989197424.84492683"/>
    <n v="732986624.36730707"/>
    <n v="750361205.15509701"/>
    <n v="756851339.82635224"/>
    <n v="928697055.3480103"/>
    <n v="913283450.41574788"/>
    <n v="912715202.17476451"/>
    <n v="925795846.49109948"/>
    <n v="904760603.80304766"/>
    <n v="902506013.32060313"/>
    <n v="10000000000"/>
    <n v="206628339.79659966"/>
    <n v="1153595007.1407921"/>
    <n v="1027913370.2275355"/>
    <n v="771702569.74991572"/>
    <n v="789130928.61857522"/>
    <n v="795567285.20896089"/>
    <n v="967251666.48801029"/>
    <n v="951945617.71748698"/>
    <n v="951377369.47650361"/>
    <n v="964350457.63109946"/>
    <n v="943476549.18565631"/>
    <n v="941114402.54147267"/>
    <n v="10464053563.78261"/>
    <n v="796863.30820967699"/>
    <n v="800269.65865466127"/>
    <n v="796383.74222546432"/>
    <n v="786372.70589999668"/>
    <n v="793935.84157823003"/>
    <n v="797473.19103742542"/>
    <n v="878692.33517508185"/>
    <n v="870481.88695162872"/>
    <n v="870215.56851381448"/>
    <n v="877332.63820671383"/>
    <n v="865994.21097005485"/>
    <n v="865984.912577254"/>
    <n v="10000000.000000004"/>
    <n v="26188994"/>
    <n v="20686843"/>
    <n v="1374978656"/>
    <n v="21805897"/>
    <n v="21805897"/>
    <n v="21805897"/>
    <n v="21805897"/>
    <n v="21805897"/>
    <n v="21805897"/>
    <n v="21805897"/>
    <n v="21805897"/>
    <n v="21805897"/>
    <n v="1618107566"/>
    <n v="0"/>
    <n v="0"/>
    <n v="0"/>
    <n v="0"/>
    <n v="0"/>
    <n v="0"/>
    <n v="0"/>
    <n v="0"/>
    <n v="0"/>
    <n v="0"/>
    <n v="0"/>
    <n v="0"/>
    <n v="0"/>
    <n v="26481850"/>
    <n v="18114819"/>
    <n v="21805897"/>
    <n v="21805897"/>
    <n v="21805897"/>
    <n v="21805897"/>
    <n v="21805897"/>
    <n v="21805897"/>
    <n v="21805897"/>
    <n v="21805897"/>
    <n v="21805897"/>
    <n v="21805897"/>
    <n v="262655639"/>
    <n v="0"/>
    <n v="0"/>
    <n v="1362216947"/>
    <n v="0"/>
    <n v="0"/>
    <n v="0"/>
    <n v="0"/>
    <n v="0"/>
    <n v="0"/>
    <n v="0"/>
    <n v="0"/>
    <n v="0"/>
    <n v="1362216947"/>
    <n v="0"/>
    <n v="1603603604"/>
    <n v="0"/>
    <n v="0"/>
    <n v="0"/>
    <n v="0"/>
    <n v="0"/>
    <n v="0"/>
    <n v="0"/>
    <n v="0"/>
    <n v="0"/>
    <n v="0"/>
    <n v="0"/>
  </r>
  <r>
    <x v="24"/>
    <x v="24"/>
    <n v="0.5"/>
    <d v="2025-01-01T00:00:00"/>
    <n v="5589461"/>
    <x v="23"/>
    <m/>
    <m/>
    <x v="1"/>
    <x v="5"/>
    <s v="TREG 3"/>
    <x v="0"/>
    <n v="2645035316"/>
    <n v="111630241"/>
    <n v="204775281"/>
    <n v="192397741"/>
    <n v="167165264"/>
    <n v="168766325"/>
    <n v="169515538"/>
    <n v="186769596"/>
    <n v="185031528.5"/>
    <n v="184975563.5"/>
    <n v="186483875.5"/>
    <n v="184082126.5"/>
    <n v="184080173"/>
    <n v="2125673253"/>
    <n v="25820289"/>
    <n v="47364915.5"/>
    <n v="44501967.5"/>
    <n v="38665646"/>
    <n v="39035975.5"/>
    <n v="39209269.5"/>
    <n v="43200165.5"/>
    <n v="42798147"/>
    <n v="42785203.5"/>
    <n v="43134078"/>
    <n v="42578549.5"/>
    <n v="42578097.5"/>
    <n v="491672304"/>
    <n v="137450530"/>
    <n v="252140196.5"/>
    <n v="236899708.5"/>
    <n v="205830910"/>
    <n v="207802300.5"/>
    <n v="208724807.5"/>
    <n v="229969761.5"/>
    <n v="227829675.5"/>
    <n v="227760767"/>
    <n v="229617953.5"/>
    <n v="226660676"/>
    <n v="226658270.5"/>
    <n v="2617345557"/>
    <n v="0"/>
    <n v="0"/>
    <n v="0"/>
    <n v="0"/>
    <n v="0"/>
    <n v="0"/>
    <n v="0"/>
    <n v="0"/>
    <n v="0"/>
    <n v="0"/>
    <n v="0"/>
    <n v="0"/>
    <n v="0"/>
    <n v="180006106.5"/>
    <n v="174299794.5"/>
    <n v="189128285"/>
    <n v="180986073.32499999"/>
    <n v="180986073.32499999"/>
    <n v="180986073.32499999"/>
    <n v="180986073.32499999"/>
    <n v="180986073.32499999"/>
    <n v="180986073.32499999"/>
    <n v="180986073.32499999"/>
    <n v="180986073.32499999"/>
    <n v="180986073.32499999"/>
    <n v="2172308845.9250002"/>
    <n v="166504318"/>
    <n v="160910768"/>
    <n v="175740543.5"/>
    <n v="166953516.32499999"/>
    <n v="166953516.32499999"/>
    <n v="166953516.32499999"/>
    <n v="166953516.32499999"/>
    <n v="166953516.32499999"/>
    <n v="166953516.32499999"/>
    <n v="166953516.32499999"/>
    <n v="166953516.32499999"/>
    <n v="166953516.32499999"/>
    <n v="2005737276.4250004"/>
    <n v="14205333"/>
    <n v="14100077.5"/>
    <n v="14032557"/>
    <n v="14032557"/>
    <n v="14032557"/>
    <n v="14032557"/>
    <n v="14032557"/>
    <n v="14032557"/>
    <n v="14032557"/>
    <n v="14032557"/>
    <n v="14032557"/>
    <n v="14032557"/>
    <n v="16863098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9"/>
    <n v="1"/>
    <d v="2025-01-01T00:00:00"/>
    <n v="4601571"/>
    <x v="27"/>
    <m/>
    <m/>
    <x v="3"/>
    <x v="5"/>
    <s v="TREG 3"/>
    <x v="1"/>
    <n v="1931780099.7596793"/>
    <n v="10150800.66"/>
    <n v="10150800.66"/>
    <n v="10150800.66"/>
    <n v="10150800.66"/>
    <n v="10150800.66"/>
    <n v="10150800.66"/>
    <n v="10150800.66"/>
    <n v="10150800.66"/>
    <n v="10150800.66"/>
    <n v="10150800.66"/>
    <n v="10150800.66"/>
    <n v="10150800.66"/>
    <n v="121809607.91999997"/>
    <n v="1308582.414065023"/>
    <n v="1391609.2284187835"/>
    <n v="1831043.0296880719"/>
    <n v="1866846.2073693501"/>
    <n v="2441803.7380643664"/>
    <n v="2281509.1913683009"/>
    <n v="2003485.7912246566"/>
    <n v="2266363.6354893274"/>
    <n v="1967879.7550128524"/>
    <n v="2071026.629887539"/>
    <n v="2544559.7343031415"/>
    <n v="3018931.1911865799"/>
    <n v="24993640.546077993"/>
    <n v="11459383.074065022"/>
    <n v="11542409.888418784"/>
    <n v="11981843.689688072"/>
    <n v="12017646.86736935"/>
    <n v="12592604.398064367"/>
    <n v="12432309.851368301"/>
    <n v="12154286.451224657"/>
    <n v="12417164.295489328"/>
    <n v="12118680.415012853"/>
    <n v="12221827.28988754"/>
    <n v="12695360.394303141"/>
    <n v="13169731.851186581"/>
    <n v="146803248.46607798"/>
    <n v="0"/>
    <n v="0"/>
    <n v="0"/>
    <n v="0"/>
    <n v="0"/>
    <n v="0"/>
    <n v="0"/>
    <n v="0"/>
    <n v="0"/>
    <n v="0"/>
    <n v="0"/>
    <n v="0"/>
    <n v="0"/>
    <n v="0"/>
    <n v="-4183360"/>
    <n v="0"/>
    <n v="0"/>
    <n v="0"/>
    <n v="0"/>
    <n v="0"/>
    <n v="0"/>
    <n v="0"/>
    <n v="0"/>
    <n v="0"/>
    <n v="0"/>
    <n v="-41833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1"/>
    <d v="2025-01-01T00:00:00"/>
    <n v="4700919"/>
    <x v="28"/>
    <m/>
    <m/>
    <x v="7"/>
    <x v="0"/>
    <s v="TREG 3"/>
    <x v="0"/>
    <n v="4316328682.3800001"/>
    <n v="22963374.057791762"/>
    <n v="22926785.678109471"/>
    <n v="22831989.901634395"/>
    <n v="22592247.531248994"/>
    <n v="22615011.138254423"/>
    <n v="22423758.659953959"/>
    <n v="22365367.112775858"/>
    <n v="22535441.503013425"/>
    <n v="22152837.724330731"/>
    <n v="22440350.054044686"/>
    <n v="22440350.054044686"/>
    <n v="20952336.430722013"/>
    <n v="269239849.84592444"/>
    <n v="63881286.862514116"/>
    <n v="142323146.97232217"/>
    <n v="133365494.73657551"/>
    <n v="112158364.3719743"/>
    <n v="113401489.44714373"/>
    <n v="112641282.36252256"/>
    <n v="127779108.69925091"/>
    <n v="127276578.51407246"/>
    <n v="126430720.3269542"/>
    <n v="128109533.95441185"/>
    <n v="127723596.27587831"/>
    <n v="128716077.81760283"/>
    <n v="1443806680.341223"/>
    <n v="86844660.920305878"/>
    <n v="165249932.65043163"/>
    <n v="156197484.63820991"/>
    <n v="134750611.90322331"/>
    <n v="136016500.58539817"/>
    <n v="135065041.02247652"/>
    <n v="150144475.81202677"/>
    <n v="149812020.01708588"/>
    <n v="148583558.05128494"/>
    <n v="150549884.00845653"/>
    <n v="150163946.329923"/>
    <n v="149668414.24832484"/>
    <n v="1713046530.1871474"/>
    <n v="0"/>
    <n v="0"/>
    <n v="0"/>
    <n v="0"/>
    <n v="0"/>
    <n v="0"/>
    <n v="0"/>
    <n v="0"/>
    <n v="0"/>
    <n v="0"/>
    <n v="0"/>
    <n v="0"/>
    <n v="0"/>
    <n v="15354558"/>
    <n v="2026052903"/>
    <n v="153613975"/>
    <n v="11156341"/>
    <n v="11156341"/>
    <n v="11156341"/>
    <n v="11156341"/>
    <n v="11156341"/>
    <n v="11156341"/>
    <n v="11156341"/>
    <n v="11156341"/>
    <n v="11156341"/>
    <n v="2295428505"/>
    <n v="6300000"/>
    <n v="-40006452"/>
    <n v="3000000"/>
    <n v="2850000"/>
    <n v="2850000"/>
    <n v="2850000"/>
    <n v="2850000"/>
    <n v="2850000"/>
    <n v="2850000"/>
    <n v="2850000"/>
    <n v="2850000"/>
    <n v="2850000"/>
    <n v="-5056452"/>
    <n v="9327706"/>
    <n v="8139970"/>
    <n v="8306341"/>
    <n v="8306341"/>
    <n v="8306341"/>
    <n v="8306341"/>
    <n v="8306341"/>
    <n v="8306341"/>
    <n v="8306341"/>
    <n v="8306341"/>
    <n v="8306341"/>
    <n v="8306341"/>
    <n v="100531086"/>
    <n v="0"/>
    <n v="2058200000"/>
    <n v="141950000"/>
    <n v="0"/>
    <n v="0"/>
    <n v="0"/>
    <n v="0"/>
    <n v="0"/>
    <n v="0"/>
    <n v="0"/>
    <n v="0"/>
    <n v="0"/>
    <n v="2200150000"/>
    <n v="0"/>
    <n v="0"/>
    <n v="0"/>
    <n v="0"/>
    <n v="0"/>
    <n v="0"/>
    <n v="0"/>
    <n v="0"/>
    <n v="0"/>
    <n v="0"/>
    <n v="0"/>
    <n v="0"/>
    <n v="0"/>
  </r>
  <r>
    <x v="25"/>
    <x v="25"/>
    <n v="1"/>
    <d v="2025-01-01T00:00:00"/>
    <n v="2935824"/>
    <x v="29"/>
    <m/>
    <m/>
    <x v="7"/>
    <x v="7"/>
    <s v="TREG 3"/>
    <x v="0"/>
    <n v="2146006960.3700001"/>
    <n v="130523150.44552895"/>
    <n v="130276000.61974038"/>
    <n v="129982495.31697789"/>
    <n v="128316418.98888144"/>
    <n v="128956808.32199278"/>
    <n v="128841165.59964688"/>
    <n v="129079281.19693749"/>
    <n v="129307863.26943754"/>
    <n v="128721773.09777784"/>
    <n v="129065182.28339453"/>
    <n v="129065182.28339453"/>
    <n v="127117547.81974104"/>
    <n v="1549252869.2434514"/>
    <n v="18761283.814184237"/>
    <n v="41798859.809113137"/>
    <n v="39168088.507394291"/>
    <n v="32939770.152114317"/>
    <n v="33304863.334349994"/>
    <n v="33081598.25243767"/>
    <n v="37527423.785948947"/>
    <n v="37379835.783365302"/>
    <n v="37131415.841598921"/>
    <n v="37624466.32373517"/>
    <n v="37511120.345944755"/>
    <n v="37802602.082670279"/>
    <n v="424031328.03285706"/>
    <n v="149284434.2597132"/>
    <n v="172074860.42885351"/>
    <n v="169150583.82437217"/>
    <n v="161256189.14099574"/>
    <n v="162261671.65634277"/>
    <n v="161922763.85208455"/>
    <n v="166606704.98288643"/>
    <n v="166687699.05280283"/>
    <n v="165853188.93937677"/>
    <n v="166689648.60712969"/>
    <n v="166576302.62933928"/>
    <n v="164920149.90241131"/>
    <n v="1973284197.2763083"/>
    <n v="0"/>
    <n v="0"/>
    <n v="0"/>
    <n v="0"/>
    <n v="0"/>
    <n v="0"/>
    <n v="0"/>
    <n v="0"/>
    <n v="0"/>
    <n v="0"/>
    <n v="0"/>
    <n v="0"/>
    <n v="0"/>
    <n v="118862452"/>
    <n v="150674664"/>
    <n v="134301093"/>
    <n v="104687527.44999999"/>
    <n v="104687527.44999999"/>
    <n v="104687527.44999999"/>
    <n v="104687527.44999999"/>
    <n v="104687527.44999999"/>
    <n v="104687527.44999999"/>
    <n v="104687527.44999999"/>
    <n v="104687527.44999999"/>
    <n v="104687527.44999999"/>
    <n v="1346025956.0500002"/>
    <n v="113586533"/>
    <n v="111761533"/>
    <n v="105835851"/>
    <n v="100544058.44999999"/>
    <n v="100544058.44999999"/>
    <n v="100544058.44999999"/>
    <n v="100544058.44999999"/>
    <n v="100544058.44999999"/>
    <n v="100544058.44999999"/>
    <n v="100544058.44999999"/>
    <n v="100544058.44999999"/>
    <n v="100544058.44999999"/>
    <n v="1236080443.0500002"/>
    <n v="4258749"/>
    <n v="4186676"/>
    <n v="4143469"/>
    <n v="4143469"/>
    <n v="4143469"/>
    <n v="4143469"/>
    <n v="4143469"/>
    <n v="4143469"/>
    <n v="4143469"/>
    <n v="4143469"/>
    <n v="4143469"/>
    <n v="4143469"/>
    <n v="49880115"/>
    <n v="0"/>
    <n v="33888000"/>
    <n v="23595000"/>
    <n v="0"/>
    <n v="0"/>
    <n v="0"/>
    <n v="0"/>
    <n v="0"/>
    <n v="0"/>
    <n v="0"/>
    <n v="0"/>
    <n v="0"/>
    <n v="57483000"/>
    <n v="0"/>
    <n v="0"/>
    <n v="0"/>
    <n v="0"/>
    <n v="0"/>
    <n v="0"/>
    <n v="0"/>
    <n v="0"/>
    <n v="0"/>
    <n v="0"/>
    <n v="0"/>
    <n v="0"/>
    <n v="0"/>
  </r>
  <r>
    <x v="26"/>
    <x v="26"/>
    <n v="1"/>
    <d v="2025-01-01T00:00:00"/>
    <n v="4444459"/>
    <x v="30"/>
    <m/>
    <m/>
    <x v="6"/>
    <x v="2"/>
    <s v="TREG 3"/>
    <x v="0"/>
    <n v="661529495"/>
    <n v="23816643"/>
    <n v="43689413"/>
    <n v="41048628"/>
    <n v="35665204"/>
    <n v="36006796"/>
    <n v="36166643"/>
    <n v="39847847"/>
    <n v="39477025"/>
    <n v="39465085"/>
    <n v="39786887"/>
    <n v="39274467"/>
    <n v="39274051"/>
    <n v="453518689"/>
    <n v="1708149"/>
    <n v="3133441"/>
    <n v="2944042"/>
    <n v="2557938"/>
    <n v="2582437"/>
    <n v="2593902"/>
    <n v="2857921"/>
    <n v="2831325"/>
    <n v="2830469"/>
    <n v="2853549"/>
    <n v="2816797"/>
    <n v="2816768"/>
    <n v="32526738"/>
    <n v="25524792"/>
    <n v="46822854"/>
    <n v="43992670"/>
    <n v="38223142"/>
    <n v="38589233"/>
    <n v="38760545"/>
    <n v="42705768"/>
    <n v="42308350"/>
    <n v="42295554"/>
    <n v="42640436"/>
    <n v="42091264"/>
    <n v="42090819"/>
    <n v="486045427"/>
    <n v="796863"/>
    <n v="800270"/>
    <n v="796384"/>
    <n v="786373"/>
    <n v="793936"/>
    <n v="797473"/>
    <n v="878692"/>
    <n v="870482"/>
    <n v="870216"/>
    <n v="877333"/>
    <n v="865994"/>
    <n v="865985"/>
    <n v="10000001"/>
    <n v="37057316"/>
    <n v="162400527"/>
    <n v="48144205"/>
    <n v="43011329"/>
    <n v="43011329"/>
    <n v="43011329"/>
    <n v="43011329"/>
    <n v="43011329"/>
    <n v="43011329"/>
    <n v="43011329"/>
    <n v="43011329"/>
    <n v="43011329"/>
    <n v="634704009"/>
    <n v="30300000"/>
    <n v="156064286"/>
    <n v="38700000"/>
    <n v="36765000"/>
    <n v="36765000"/>
    <n v="36765000"/>
    <n v="36765000"/>
    <n v="36765000"/>
    <n v="36765000"/>
    <n v="36765000"/>
    <n v="36765000"/>
    <n v="36765000"/>
    <n v="555949286"/>
    <n v="6773575"/>
    <n v="6357408"/>
    <n v="6246329"/>
    <n v="6246329"/>
    <n v="6246329"/>
    <n v="6246329"/>
    <n v="6246329"/>
    <n v="6246329"/>
    <n v="6246329"/>
    <n v="6246329"/>
    <n v="6246329"/>
    <n v="6246329"/>
    <n v="75594273"/>
    <n v="0"/>
    <n v="-600000"/>
    <n v="0"/>
    <n v="0"/>
    <n v="0"/>
    <n v="0"/>
    <n v="0"/>
    <n v="0"/>
    <n v="0"/>
    <n v="0"/>
    <n v="0"/>
    <n v="0"/>
    <n v="-600000"/>
    <n v="0"/>
    <n v="0"/>
    <n v="0"/>
    <n v="0"/>
    <n v="0"/>
    <n v="0"/>
    <n v="0"/>
    <n v="0"/>
    <n v="0"/>
    <n v="0"/>
    <n v="0"/>
    <n v="0"/>
    <n v="0"/>
  </r>
  <r>
    <x v="27"/>
    <x v="27"/>
    <n v="1"/>
    <d v="2025-01-01T00:00:00"/>
    <n v="19560217"/>
    <x v="31"/>
    <m/>
    <m/>
    <x v="3"/>
    <x v="5"/>
    <s v="TREG 3"/>
    <x v="1"/>
    <n v="0"/>
    <n v="280638.63636363635"/>
    <n v="295409.09090909094"/>
    <n v="265868.18181818182"/>
    <n v="236327.27272727274"/>
    <n v="251097.72727272729"/>
    <n v="265868.18181818182"/>
    <n v="339720.45454545453"/>
    <n v="310179.54545454547"/>
    <n v="310179.54545454547"/>
    <n v="339720.45454545453"/>
    <n v="295409.09090909094"/>
    <n v="310179.54545454547"/>
    <n v="3500597.7272727275"/>
    <n v="37606.39823776127"/>
    <n v="39992.445468291327"/>
    <n v="52621.013873341719"/>
    <n v="53649.93535630501"/>
    <n v="70173.221652006541"/>
    <n v="65566.633260169809"/>
    <n v="57576.720975822973"/>
    <n v="65131.37614545157"/>
    <n v="56553.464998165662"/>
    <n v="59517.728014255117"/>
    <n v="73126.251491272938"/>
    <n v="86758.867770112192"/>
    <n v="718274.05724295625"/>
    <n v="318245.03460139764"/>
    <n v="335401.53637738229"/>
    <n v="318489.19569152355"/>
    <n v="289977.20808357775"/>
    <n v="321270.94892473385"/>
    <n v="331434.81507835165"/>
    <n v="397297.17552127747"/>
    <n v="375310.92159999703"/>
    <n v="366733.01045271114"/>
    <n v="399238.18255970965"/>
    <n v="368535.34240036388"/>
    <n v="396938.41322465765"/>
    <n v="4218871.7845156835"/>
    <n v="0"/>
    <n v="0"/>
    <n v="0"/>
    <n v="0"/>
    <n v="0"/>
    <n v="0"/>
    <n v="0"/>
    <n v="0"/>
    <n v="0"/>
    <n v="0"/>
    <n v="0"/>
    <n v="0"/>
    <n v="0"/>
    <n v="3951500"/>
    <n v="3952000"/>
    <n v="3957000"/>
    <n v="4191500"/>
    <n v="4191500"/>
    <n v="4191500"/>
    <n v="4191500"/>
    <n v="4191500"/>
    <n v="4191500"/>
    <n v="4191500"/>
    <n v="4191500"/>
    <n v="4191500"/>
    <n v="49584000"/>
    <n v="0"/>
    <n v="0"/>
    <n v="0"/>
    <n v="0"/>
    <n v="0"/>
    <n v="0"/>
    <n v="0"/>
    <n v="0"/>
    <n v="0"/>
    <n v="0"/>
    <n v="0"/>
    <n v="0"/>
    <n v="0"/>
    <n v="4186000"/>
    <n v="4186500"/>
    <n v="4191500"/>
    <n v="4191500"/>
    <n v="4191500"/>
    <n v="4191500"/>
    <n v="4191500"/>
    <n v="4191500"/>
    <n v="4191500"/>
    <n v="4191500"/>
    <n v="4191500"/>
    <n v="4191500"/>
    <n v="50287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4"/>
    <n v="1"/>
    <d v="2025-01-01T00:00:00"/>
    <n v="2914510"/>
    <x v="32"/>
    <m/>
    <m/>
    <x v="6"/>
    <x v="3"/>
    <s v="TREG 3"/>
    <x v="0"/>
    <n v="327092655.84038341"/>
    <n v="41813126"/>
    <n v="76702285"/>
    <n v="72066054"/>
    <n v="62614773"/>
    <n v="63214480"/>
    <n v="63495111"/>
    <n v="69957930"/>
    <n v="69306906"/>
    <n v="69285944"/>
    <n v="69850909"/>
    <n v="68951290"/>
    <n v="68950559"/>
    <n v="796209367"/>
    <n v="1093723"/>
    <n v="2006332"/>
    <n v="1885060"/>
    <n v="1637839"/>
    <n v="1653526"/>
    <n v="1660867"/>
    <n v="1829917"/>
    <n v="1812888"/>
    <n v="1812340"/>
    <n v="1827118"/>
    <n v="1803586"/>
    <n v="1803567"/>
    <n v="20826763"/>
    <n v="42906849"/>
    <n v="78708617"/>
    <n v="73951114"/>
    <n v="64252612"/>
    <n v="64868006"/>
    <n v="65155978"/>
    <n v="71787847"/>
    <n v="71119794"/>
    <n v="71098284"/>
    <n v="71678027"/>
    <n v="70754876"/>
    <n v="70754126"/>
    <n v="817036130"/>
    <n v="796863"/>
    <n v="800270"/>
    <n v="796384"/>
    <n v="786373"/>
    <n v="793936"/>
    <n v="797473"/>
    <n v="878692"/>
    <n v="870482"/>
    <n v="870216"/>
    <n v="877333"/>
    <n v="865994"/>
    <n v="865985"/>
    <n v="10000001"/>
    <n v="28444512"/>
    <n v="26691281"/>
    <n v="20991691"/>
    <n v="20445110.75"/>
    <n v="20445110.75"/>
    <n v="20445110.75"/>
    <n v="20445110.75"/>
    <n v="20445110.75"/>
    <n v="20445110.75"/>
    <n v="20445110.75"/>
    <n v="20445110.75"/>
    <n v="20445110.75"/>
    <n v="260133480.75"/>
    <n v="17968600"/>
    <n v="16560358"/>
    <n v="10974245"/>
    <n v="10425532.75"/>
    <n v="10425532.75"/>
    <n v="10425532.75"/>
    <n v="10425532.75"/>
    <n v="10425532.75"/>
    <n v="10425532.75"/>
    <n v="10425532.75"/>
    <n v="10425532.75"/>
    <n v="10425532.75"/>
    <n v="139332997.75"/>
    <n v="10486449"/>
    <n v="10160362"/>
    <n v="10019578"/>
    <n v="10019578"/>
    <n v="10019578"/>
    <n v="10019578"/>
    <n v="10019578"/>
    <n v="10019578"/>
    <n v="10019578"/>
    <n v="10019578"/>
    <n v="10019578"/>
    <n v="10019578"/>
    <n v="120842591"/>
    <n v="0"/>
    <n v="0"/>
    <n v="2306000"/>
    <n v="0"/>
    <n v="0"/>
    <n v="0"/>
    <n v="0"/>
    <n v="0"/>
    <n v="0"/>
    <n v="0"/>
    <n v="0"/>
    <n v="0"/>
    <n v="2306000"/>
    <n v="0"/>
    <n v="0"/>
    <n v="0"/>
    <n v="0"/>
    <n v="0"/>
    <n v="0"/>
    <n v="0"/>
    <n v="0"/>
    <n v="0"/>
    <n v="0"/>
    <n v="0"/>
    <n v="0"/>
    <n v="0"/>
  </r>
  <r>
    <x v="3"/>
    <x v="3"/>
    <n v="1"/>
    <d v="2025-01-01T00:00:00"/>
    <n v="2000547"/>
    <x v="33"/>
    <m/>
    <m/>
    <x v="7"/>
    <x v="2"/>
    <s v="TREG 3"/>
    <x v="0"/>
    <n v="15240213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9"/>
    <n v="1"/>
    <d v="2025-01-01T00:00:00"/>
    <n v="4640956"/>
    <x v="34"/>
    <m/>
    <m/>
    <x v="2"/>
    <x v="5"/>
    <s v="TREG 3"/>
    <x v="1"/>
    <n v="730469619.71315968"/>
    <n v="29918018"/>
    <n v="29918018"/>
    <n v="29918018"/>
    <n v="29918018"/>
    <n v="29918018"/>
    <n v="29918018"/>
    <n v="29918018"/>
    <n v="29918018"/>
    <n v="29918018"/>
    <n v="29918018"/>
    <n v="29918018"/>
    <n v="29918018"/>
    <n v="359016216"/>
    <n v="0"/>
    <n v="4145155.3459094269"/>
    <n v="4102375.3812075802"/>
    <n v="3224921.1805885374"/>
    <n v="3517389.982329763"/>
    <n v="3429321.2391296616"/>
    <n v="4262194.3637095438"/>
    <n v="3589614.8335280642"/>
    <n v="4293662.482898891"/>
    <n v="4324323.0523017421"/>
    <n v="3671761.7926616818"/>
    <n v="3738536.7208549613"/>
    <n v="42299256.375119857"/>
    <n v="29918018"/>
    <n v="34063173.345909424"/>
    <n v="34020393.381207578"/>
    <n v="33142939.180588536"/>
    <n v="33435407.982329763"/>
    <n v="33347339.239129663"/>
    <n v="34180212.363709547"/>
    <n v="33507632.833528064"/>
    <n v="34211680.482898891"/>
    <n v="34242341.052301742"/>
    <n v="33589779.792661682"/>
    <n v="33656554.72085496"/>
    <n v="401315472.37511986"/>
    <n v="0"/>
    <n v="0"/>
    <n v="0"/>
    <n v="0"/>
    <n v="0"/>
    <n v="0"/>
    <n v="0"/>
    <n v="0"/>
    <n v="0"/>
    <n v="0"/>
    <n v="0"/>
    <n v="0"/>
    <n v="0"/>
    <n v="29918018"/>
    <n v="26260378"/>
    <n v="25465238"/>
    <n v="24191976.099999998"/>
    <n v="24191976.099999998"/>
    <n v="24191976.099999998"/>
    <n v="24191976.099999998"/>
    <n v="24191976.099999998"/>
    <n v="24191976.099999998"/>
    <n v="24191976.099999998"/>
    <n v="24191976.099999998"/>
    <n v="24191976.099999998"/>
    <n v="299371418.89999998"/>
    <n v="29918018"/>
    <n v="26260378"/>
    <n v="25465238"/>
    <n v="24191976.099999998"/>
    <n v="24191976.099999998"/>
    <n v="24191976.099999998"/>
    <n v="24191976.099999998"/>
    <n v="24191976.099999998"/>
    <n v="24191976.099999998"/>
    <n v="24191976.099999998"/>
    <n v="24191976.099999998"/>
    <n v="24191976.099999998"/>
    <n v="299371418.89999998"/>
    <n v="0"/>
    <n v="0"/>
    <n v="0"/>
    <n v="0"/>
    <n v="0"/>
    <n v="0"/>
    <n v="0"/>
    <n v="0"/>
    <n v="0"/>
    <n v="0"/>
    <n v="0"/>
    <n v="0"/>
    <n v="0"/>
    <n v="0"/>
    <n v="-4452780"/>
    <n v="0"/>
    <n v="0"/>
    <n v="0"/>
    <n v="0"/>
    <n v="0"/>
    <n v="0"/>
    <n v="0"/>
    <n v="0"/>
    <n v="0"/>
    <n v="0"/>
    <n v="-4452780"/>
    <n v="0"/>
    <n v="0"/>
    <n v="0"/>
    <n v="0"/>
    <n v="0"/>
    <n v="0"/>
    <n v="0"/>
    <n v="0"/>
    <n v="0"/>
    <n v="0"/>
    <n v="0"/>
    <n v="0"/>
    <n v="0"/>
  </r>
  <r>
    <x v="14"/>
    <x v="14"/>
    <n v="0.85"/>
    <d v="2025-01-01T00:00:00"/>
    <n v="2000056"/>
    <x v="35"/>
    <m/>
    <m/>
    <x v="6"/>
    <x v="3"/>
    <s v="TREG 3"/>
    <x v="0"/>
    <n v="1273299766.5120723"/>
    <n v="41607345.299999997"/>
    <n v="76324799.700000003"/>
    <n v="71711385.599999994"/>
    <n v="62306618.399999999"/>
    <n v="62903373.649999999"/>
    <n v="63182624.149999999"/>
    <n v="69613636.599999994"/>
    <n v="68965815.899999991"/>
    <n v="68944956.899999991"/>
    <n v="69507141.799999997"/>
    <n v="68611950.700000003"/>
    <n v="68611223.099999994"/>
    <n v="792290871.79999995"/>
    <n v="5762604.75"/>
    <n v="10570962.1"/>
    <n v="9932006.0499999989"/>
    <n v="8629448.1999999993"/>
    <n v="8712098.7999999989"/>
    <n v="8750774.6500000004"/>
    <n v="9641468.4000000004"/>
    <n v="9551744.9499999993"/>
    <n v="9548855.7999999989"/>
    <n v="9626718.3499999996"/>
    <n v="9502734.7999999989"/>
    <n v="9502633.6500000004"/>
    <n v="109732050.5"/>
    <n v="47369950.049999997"/>
    <n v="86895761.799999997"/>
    <n v="81643391.649999991"/>
    <n v="70936066.599999994"/>
    <n v="71615472.450000003"/>
    <n v="71933398.799999997"/>
    <n v="79255105"/>
    <n v="78517560.849999994"/>
    <n v="78493812.700000003"/>
    <n v="79133860.149999991"/>
    <n v="78114685.5"/>
    <n v="78113856.75"/>
    <n v="902022922.29999995"/>
    <n v="677333.54999999993"/>
    <n v="680228.65"/>
    <n v="676926.4"/>
    <n v="668417.04999999993"/>
    <n v="674844.75"/>
    <n v="677852.04999999993"/>
    <n v="746888.2"/>
    <n v="739909.7"/>
    <n v="739682.75"/>
    <n v="745733.04999999993"/>
    <n v="736094.9"/>
    <n v="736087.25"/>
    <n v="8499998.2999999989"/>
    <n v="66266873.799999997"/>
    <n v="64084648.399999999"/>
    <n v="63719916.799999997"/>
    <n v="62557116.799999997"/>
    <n v="62557116.799999997"/>
    <n v="62557116.799999997"/>
    <n v="62557116.799999997"/>
    <n v="62557116.799999997"/>
    <n v="62557116.799999997"/>
    <n v="62557116.799999997"/>
    <n v="62557116.799999997"/>
    <n v="62557116.799999997"/>
    <n v="757085490.19999993"/>
    <n v="28845600"/>
    <n v="28845600"/>
    <n v="28845600"/>
    <n v="27403320"/>
    <n v="27403320"/>
    <n v="27403320"/>
    <n v="27403320"/>
    <n v="27403320"/>
    <n v="27403320"/>
    <n v="27403320"/>
    <n v="27403320"/>
    <n v="27403320"/>
    <n v="333166680"/>
    <n v="37607476.5"/>
    <n v="35394737.799999997"/>
    <n v="35153796.799999997"/>
    <n v="35153796.799999997"/>
    <n v="35153796.799999997"/>
    <n v="35153796.799999997"/>
    <n v="35153796.799999997"/>
    <n v="35153796.799999997"/>
    <n v="35153796.799999997"/>
    <n v="35153796.799999997"/>
    <n v="35153796.799999997"/>
    <n v="35153796.799999997"/>
    <n v="424540182.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x v="28"/>
    <n v="1"/>
    <d v="2025-01-01T00:00:00"/>
    <n v="5588632"/>
    <x v="36"/>
    <m/>
    <m/>
    <x v="6"/>
    <x v="2"/>
    <s v="TREG 3"/>
    <x v="0"/>
    <n v="589329441"/>
    <n v="22342462"/>
    <n v="40985165"/>
    <n v="38507837"/>
    <n v="33457632"/>
    <n v="33778080"/>
    <n v="33928032"/>
    <n v="37381381"/>
    <n v="37033512"/>
    <n v="37022311"/>
    <n v="37324195"/>
    <n v="36843492"/>
    <n v="36843101"/>
    <n v="425447200"/>
    <n v="860810"/>
    <n v="1579076"/>
    <n v="1483630"/>
    <n v="1289055"/>
    <n v="1301402"/>
    <n v="1307179"/>
    <n v="1440230"/>
    <n v="1426827"/>
    <n v="1426395"/>
    <n v="1438026"/>
    <n v="1419506"/>
    <n v="1419491"/>
    <n v="16391627"/>
    <n v="23203272"/>
    <n v="42564241"/>
    <n v="39991467"/>
    <n v="34746687"/>
    <n v="35079482"/>
    <n v="35235211"/>
    <n v="38821611"/>
    <n v="38460339"/>
    <n v="38448706"/>
    <n v="38762221"/>
    <n v="38262998"/>
    <n v="38262592"/>
    <n v="441838827"/>
    <n v="151540213"/>
    <n v="152188002"/>
    <n v="151449014"/>
    <n v="149545206"/>
    <n v="150983494"/>
    <n v="151656195"/>
    <n v="167101713"/>
    <n v="165540325"/>
    <n v="165489679"/>
    <n v="166843138"/>
    <n v="164686899"/>
    <n v="164685131"/>
    <n v="1901709009"/>
    <n v="42225887"/>
    <n v="14511700"/>
    <n v="23360786"/>
    <n v="23087926"/>
    <n v="23087926"/>
    <n v="23087926"/>
    <n v="23087926"/>
    <n v="23087926"/>
    <n v="23087926"/>
    <n v="23087926"/>
    <n v="23087926"/>
    <n v="23087926"/>
    <n v="287889707"/>
    <n v="22475000"/>
    <n v="3475001"/>
    <n v="12975000"/>
    <n v="12326250"/>
    <n v="12326250"/>
    <n v="12326250"/>
    <n v="12326250"/>
    <n v="12326250"/>
    <n v="12326250"/>
    <n v="12326250"/>
    <n v="12326250"/>
    <n v="12326250"/>
    <n v="149861251"/>
    <n v="11343543"/>
    <n v="10920838"/>
    <n v="10761676"/>
    <n v="10761676"/>
    <n v="10761676"/>
    <n v="10761676"/>
    <n v="10761676"/>
    <n v="10761676"/>
    <n v="10761676"/>
    <n v="10761676"/>
    <n v="10761676"/>
    <n v="10761676"/>
    <n v="129881141"/>
    <n v="0"/>
    <n v="-9500000"/>
    <n v="0"/>
    <n v="0"/>
    <n v="0"/>
    <n v="0"/>
    <n v="0"/>
    <n v="0"/>
    <n v="0"/>
    <n v="0"/>
    <n v="0"/>
    <n v="0"/>
    <n v="-9500000"/>
    <n v="0"/>
    <n v="469762000"/>
    <n v="0"/>
    <n v="0"/>
    <n v="0"/>
    <n v="0"/>
    <n v="0"/>
    <n v="0"/>
    <n v="0"/>
    <n v="0"/>
    <n v="0"/>
    <n v="0"/>
    <n v="0"/>
  </r>
  <r>
    <x v="14"/>
    <x v="14"/>
    <n v="1"/>
    <d v="2025-01-01T00:00:00"/>
    <n v="2948694"/>
    <x v="37"/>
    <m/>
    <m/>
    <x v="7"/>
    <x v="3"/>
    <s v="TREG 3"/>
    <x v="0"/>
    <n v="108909993.94999999"/>
    <n v="9078542.8874423224"/>
    <n v="6709825.3890236048"/>
    <n v="7857183.4881697483"/>
    <n v="7477427.6678936826"/>
    <n v="7917729.9234213028"/>
    <n v="8127166.7553182514"/>
    <n v="7131950.6527736885"/>
    <n v="6377294.4912572531"/>
    <n v="6668970.3142932272"/>
    <n v="8220975.4140541842"/>
    <n v="8220975.4140541842"/>
    <n v="7473614.01609788"/>
    <n v="91261656.413799316"/>
    <n v="363408.82164690265"/>
    <n v="809650.05142483325"/>
    <n v="758691.62540475419"/>
    <n v="638048.18812480115"/>
    <n v="645120.0892160245"/>
    <n v="640795.41560575995"/>
    <n v="726911.71134984109"/>
    <n v="724052.90649510501"/>
    <n v="719240.97697792295"/>
    <n v="728791.43753687141"/>
    <n v="726595.90427095047"/>
    <n v="732241.95138026355"/>
    <n v="8213549.0794340298"/>
    <n v="9441951.7090892252"/>
    <n v="7519475.4404484378"/>
    <n v="8615875.113574503"/>
    <n v="8115475.8560184836"/>
    <n v="8562850.0126373265"/>
    <n v="8767962.1709240116"/>
    <n v="7858862.3641235298"/>
    <n v="7101347.3977523576"/>
    <n v="7388211.2912711501"/>
    <n v="8949766.8515910562"/>
    <n v="8947571.318325134"/>
    <n v="8205855.9674781431"/>
    <n v="99475205.493233338"/>
    <n v="0"/>
    <n v="0"/>
    <n v="0"/>
    <n v="0"/>
    <n v="0"/>
    <n v="0"/>
    <n v="0"/>
    <n v="0"/>
    <n v="0"/>
    <n v="0"/>
    <n v="0"/>
    <n v="0"/>
    <n v="0"/>
    <n v="7866614"/>
    <n v="7414256"/>
    <n v="4594861"/>
    <n v="4671661"/>
    <n v="4671661"/>
    <n v="4671661"/>
    <n v="4671661"/>
    <n v="4671661"/>
    <n v="4671661"/>
    <n v="4671661"/>
    <n v="4671661"/>
    <n v="4671661"/>
    <n v="61920680"/>
    <n v="2600000"/>
    <n v="2228572"/>
    <n v="0"/>
    <n v="0"/>
    <n v="0"/>
    <n v="0"/>
    <n v="0"/>
    <n v="0"/>
    <n v="0"/>
    <n v="0"/>
    <n v="0"/>
    <n v="0"/>
    <n v="4828572"/>
    <n v="5343414"/>
    <n v="5262484"/>
    <n v="4671661"/>
    <n v="4671661"/>
    <n v="4671661"/>
    <n v="4671661"/>
    <n v="4671661"/>
    <n v="4671661"/>
    <n v="4671661"/>
    <n v="4671661"/>
    <n v="4671661"/>
    <n v="4671661"/>
    <n v="573225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29"/>
    <n v="1"/>
    <d v="2025-01-01T00:00:00"/>
    <n v="19990714"/>
    <x v="38"/>
    <m/>
    <m/>
    <x v="5"/>
    <x v="4"/>
    <s v="TREG 3"/>
    <x v="1"/>
    <n v="47237271.337083131"/>
    <n v="13728033.121945133"/>
    <n v="13967797.670516122"/>
    <n v="14933314.802970059"/>
    <n v="14032103.708772428"/>
    <n v="14743328.162713664"/>
    <n v="14546650.494297413"/>
    <n v="15242516.096123166"/>
    <n v="15394436.679314261"/>
    <n v="15197388.281800849"/>
    <n v="15503135.888332514"/>
    <n v="15390020.562275603"/>
    <n v="14520774.530938782"/>
    <n v="177199499.99999997"/>
    <n v="17111256.417540476"/>
    <n v="17410110.057678886"/>
    <n v="18613575.33797003"/>
    <n v="17490264.082660139"/>
    <n v="18376767.188655656"/>
    <n v="18131619.031889144"/>
    <n v="18998978.153127886"/>
    <n v="19188339.005552512"/>
    <n v="18942728.754865728"/>
    <n v="19323826.735030808"/>
    <n v="19182834.552704304"/>
    <n v="18099366.032486584"/>
    <n v="220869665.35016215"/>
    <n v="30839289.539485611"/>
    <n v="31377907.728195008"/>
    <n v="33546890.140940089"/>
    <n v="31522367.791432567"/>
    <n v="33120095.351369321"/>
    <n v="32678269.526186556"/>
    <n v="34241494.249251053"/>
    <n v="34582775.684866771"/>
    <n v="34140117.03666658"/>
    <n v="34826962.623363324"/>
    <n v="34572855.114979908"/>
    <n v="32620140.563425366"/>
    <n v="398069165.35016215"/>
    <n v="9777398.6261947434"/>
    <n v="10174119.323391797"/>
    <n v="10289034.949330807"/>
    <n v="9974899.4857750032"/>
    <n v="10488359.543305274"/>
    <n v="10423112.784169191"/>
    <n v="10763615.883973477"/>
    <n v="10914935.252995767"/>
    <n v="10745262.120155828"/>
    <n v="10927933.782276139"/>
    <n v="11129392.525234064"/>
    <n v="10851023.298882473"/>
    <n v="126459087.57568455"/>
    <n v="25410000"/>
    <n v="25410000"/>
    <n v="25410000"/>
    <n v="24426400"/>
    <n v="24426400"/>
    <n v="24426400"/>
    <n v="24426400"/>
    <n v="24426400"/>
    <n v="24426400"/>
    <n v="24426400"/>
    <n v="24426400"/>
    <n v="24426400"/>
    <n v="296067600"/>
    <n v="23900000"/>
    <n v="23900000"/>
    <n v="23900000"/>
    <n v="22705000"/>
    <n v="22705000"/>
    <n v="22705000"/>
    <n v="22705000"/>
    <n v="22705000"/>
    <n v="22705000"/>
    <n v="22705000"/>
    <n v="22705000"/>
    <n v="22705000"/>
    <n v="276045000"/>
    <n v="1721400"/>
    <n v="1721400"/>
    <n v="1721400"/>
    <n v="1721400"/>
    <n v="1721400"/>
    <n v="1721400"/>
    <n v="1721400"/>
    <n v="1721400"/>
    <n v="1721400"/>
    <n v="1721400"/>
    <n v="1721400"/>
    <n v="1721400"/>
    <n v="20656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7"/>
    <n v="1"/>
    <d v="2025-01-01T00:00:00"/>
    <n v="2000138"/>
    <x v="39"/>
    <m/>
    <m/>
    <x v="2"/>
    <x v="4"/>
    <s v="TREG 3"/>
    <x v="1"/>
    <n v="141012191.01477882"/>
    <n v="9670816.2499999981"/>
    <n v="9394315.4375"/>
    <n v="9447381.2499999963"/>
    <n v="9394315.4375"/>
    <n v="9235117.9999999981"/>
    <n v="9075920.5625"/>
    <n v="9341249.6249999981"/>
    <n v="9553512.8749999981"/>
    <n v="9500447.0624999981"/>
    <n v="9500447.0624999981"/>
    <n v="9553512.8749999981"/>
    <n v="9447381.2499999963"/>
    <n v="113114417.6875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9670816.2499999981"/>
    <n v="10085174.661818238"/>
    <n v="10131110.480201259"/>
    <n v="9931802.300931422"/>
    <n v="9821349.6637216248"/>
    <n v="9647474.1023549438"/>
    <n v="10051615.352284921"/>
    <n v="10151782.013921343"/>
    <n v="10216057.47631648"/>
    <n v="10221167.571216956"/>
    <n v="10165473.173776945"/>
    <n v="10070470.703475824"/>
    <n v="120164293.75001995"/>
    <n v="0"/>
    <n v="0"/>
    <n v="0"/>
    <n v="0"/>
    <n v="0"/>
    <n v="0"/>
    <n v="0"/>
    <n v="0"/>
    <n v="0"/>
    <n v="0"/>
    <n v="0"/>
    <n v="0"/>
    <n v="0"/>
    <n v="9393740"/>
    <n v="9110109"/>
    <n v="9438293"/>
    <n v="9334454"/>
    <n v="9334454"/>
    <n v="9334454"/>
    <n v="9334454"/>
    <n v="9334454"/>
    <n v="9334454"/>
    <n v="9334454"/>
    <n v="9334454"/>
    <n v="9334454"/>
    <n v="111952228"/>
    <n v="0"/>
    <n v="0"/>
    <n v="0"/>
    <n v="0"/>
    <n v="0"/>
    <n v="0"/>
    <n v="0"/>
    <n v="0"/>
    <n v="0"/>
    <n v="0"/>
    <n v="0"/>
    <n v="0"/>
    <n v="0"/>
    <n v="9138631"/>
    <n v="9092047"/>
    <n v="9334454"/>
    <n v="9334454"/>
    <n v="9334454"/>
    <n v="9334454"/>
    <n v="9334454"/>
    <n v="9334454"/>
    <n v="9334454"/>
    <n v="9334454"/>
    <n v="9334454"/>
    <n v="9334454"/>
    <n v="111575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23"/>
    <n v="1"/>
    <d v="2025-01-01T00:00:00"/>
    <n v="2000507"/>
    <x v="40"/>
    <m/>
    <m/>
    <x v="0"/>
    <x v="3"/>
    <s v="TREG 3"/>
    <x v="0"/>
    <n v="2310799633"/>
    <n v="40069777.730434783"/>
    <n v="39972351.695652172"/>
    <n v="39972351.695652172"/>
    <n v="39972351.695652172"/>
    <n v="39874925.660869569"/>
    <n v="39972351.695652172"/>
    <n v="40264629.799999997"/>
    <n v="40069777.730434783"/>
    <n v="40069777.730434783"/>
    <n v="40264629.799999997"/>
    <n v="39972351.695652172"/>
    <n v="40167203.765217394"/>
    <n v="480642480.69565225"/>
    <n v="45014934.228622623"/>
    <n v="298787588.55119318"/>
    <n v="265104909.8584404"/>
    <n v="196440415.33043829"/>
    <n v="201096802.98156601"/>
    <n v="202836159.0734624"/>
    <n v="248890810.83326676"/>
    <n v="244759964.71142045"/>
    <n v="244607674.18283689"/>
    <n v="248113286.85961467"/>
    <n v="242475841.81921679"/>
    <n v="241871611.56992164"/>
    <n v="2680000000"/>
    <n v="85084711.959057406"/>
    <n v="338759940.24684536"/>
    <n v="305077261.55409259"/>
    <n v="236412767.02609044"/>
    <n v="240971728.64243558"/>
    <n v="242808510.76911455"/>
    <n v="289155440.63326675"/>
    <n v="284829742.44185525"/>
    <n v="284677451.91327167"/>
    <n v="288377916.65961468"/>
    <n v="282448193.51486897"/>
    <n v="282038815.33513904"/>
    <n v="3160642480.695652"/>
    <n v="15937266.164193539"/>
    <n v="16005393.173093224"/>
    <n v="15927674.844509287"/>
    <n v="15727454.117999934"/>
    <n v="15878716.831564602"/>
    <n v="15949463.820748508"/>
    <n v="17573846.703501634"/>
    <n v="17409637.739032574"/>
    <n v="17404311.370276291"/>
    <n v="17546652.764134277"/>
    <n v="17319884.219401095"/>
    <n v="17319698.251545079"/>
    <n v="200000000.00000006"/>
    <n v="37605987"/>
    <n v="33741909"/>
    <n v="468473103"/>
    <n v="21334563"/>
    <n v="21334563"/>
    <n v="21334563"/>
    <n v="21334563"/>
    <n v="21334563"/>
    <n v="21334563"/>
    <n v="21334563"/>
    <n v="21334563"/>
    <n v="21334563"/>
    <n v="731832066"/>
    <n v="26065346"/>
    <n v="26065346"/>
    <n v="0"/>
    <n v="0"/>
    <n v="0"/>
    <n v="0"/>
    <n v="0"/>
    <n v="0"/>
    <n v="0"/>
    <n v="0"/>
    <n v="0"/>
    <n v="0"/>
    <n v="52130692"/>
    <n v="10940641"/>
    <n v="7076563"/>
    <n v="21334563"/>
    <n v="21334563"/>
    <n v="21334563"/>
    <n v="21334563"/>
    <n v="21334563"/>
    <n v="21334563"/>
    <n v="21334563"/>
    <n v="21334563"/>
    <n v="21334563"/>
    <n v="21334563"/>
    <n v="231362834"/>
    <n v="0"/>
    <n v="0"/>
    <n v="446988540.5"/>
    <n v="0"/>
    <n v="0"/>
    <n v="0"/>
    <n v="0"/>
    <n v="0"/>
    <n v="0"/>
    <n v="0"/>
    <n v="0"/>
    <n v="0"/>
    <n v="446988540.5"/>
    <n v="0"/>
    <n v="0"/>
    <n v="0"/>
    <n v="0"/>
    <n v="0"/>
    <n v="0"/>
    <n v="0"/>
    <n v="0"/>
    <n v="0"/>
    <n v="0"/>
    <n v="0"/>
    <n v="0"/>
    <n v="0"/>
  </r>
  <r>
    <x v="26"/>
    <x v="26"/>
    <n v="1"/>
    <d v="2025-01-01T00:00:00"/>
    <n v="4642137"/>
    <x v="41"/>
    <m/>
    <m/>
    <x v="0"/>
    <x v="2"/>
    <s v="TREG 3"/>
    <x v="0"/>
    <n v="236078675"/>
    <n v="26264560.869565219"/>
    <n v="26258391.304347824"/>
    <n v="26258391.304347824"/>
    <n v="26258391.304347824"/>
    <n v="26252221.739130434"/>
    <n v="26258391.304347824"/>
    <n v="26276900"/>
    <n v="26264560.869565219"/>
    <n v="26264560.869565219"/>
    <n v="26276900"/>
    <n v="26258391.304347824"/>
    <n v="26270730.434782609"/>
    <n v="315162391.30434787"/>
    <n v="1679661.7249486053"/>
    <n v="11148790.617581835"/>
    <n v="9891974.2484492678"/>
    <n v="7329866.2436730703"/>
    <n v="7503612.0515509704"/>
    <n v="7568513.3982635224"/>
    <n v="9286970.5534801036"/>
    <n v="9132834.5041574799"/>
    <n v="9127152.021747645"/>
    <n v="9257958.4649109952"/>
    <n v="9047606.0380304772"/>
    <n v="9025060.1332060304"/>
    <n v="100000000"/>
    <n v="27944222.594513822"/>
    <n v="37407181.921929657"/>
    <n v="36150365.552797094"/>
    <n v="33588257.548020892"/>
    <n v="33755833.790681407"/>
    <n v="33826904.70261135"/>
    <n v="35563870.553480104"/>
    <n v="35397395.373722702"/>
    <n v="35391712.891312867"/>
    <n v="35534858.464910999"/>
    <n v="35305997.342378303"/>
    <n v="35295790.567988642"/>
    <n v="415162391.30434781"/>
    <n v="398431.6541048385"/>
    <n v="400134.82932733063"/>
    <n v="398191.87111273216"/>
    <n v="393186.35294999834"/>
    <n v="396967.92078911501"/>
    <n v="398736.59551871271"/>
    <n v="439346.16758754093"/>
    <n v="435240.94347581436"/>
    <n v="435107.78425690724"/>
    <n v="438666.31910335692"/>
    <n v="432997.10548502742"/>
    <n v="432992.456288627"/>
    <n v="5000000.0000000019"/>
    <n v="26689000"/>
    <n v="26240000"/>
    <n v="24871613"/>
    <n v="24627832.350000001"/>
    <n v="24627832.350000001"/>
    <n v="24627832.350000001"/>
    <n v="24627832.350000001"/>
    <n v="24627832.350000001"/>
    <n v="24627832.350000001"/>
    <n v="24627832.350000001"/>
    <n v="24627832.350000001"/>
    <n v="24627832.350000001"/>
    <n v="299451104.14999998"/>
    <n v="8200000"/>
    <n v="8200000"/>
    <n v="6831613"/>
    <n v="6490032.3499999996"/>
    <n v="6490032.3499999996"/>
    <n v="6490032.3499999996"/>
    <n v="6490032.3499999996"/>
    <n v="6490032.3499999996"/>
    <n v="6490032.3499999996"/>
    <n v="6490032.3499999996"/>
    <n v="6490032.3499999996"/>
    <n v="6490032.3499999996"/>
    <n v="81641904.149999991"/>
    <n v="18586800"/>
    <n v="18137800"/>
    <n v="18137800"/>
    <n v="18137800"/>
    <n v="18137800"/>
    <n v="18137800"/>
    <n v="18137800"/>
    <n v="18137800"/>
    <n v="18137800"/>
    <n v="18137800"/>
    <n v="18137800"/>
    <n v="18137800"/>
    <n v="218102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9"/>
    <n v="1"/>
    <d v="2025-01-01T00:00:00"/>
    <n v="4625641"/>
    <x v="42"/>
    <m/>
    <m/>
    <x v="0"/>
    <x v="5"/>
    <s v="TREG 3"/>
    <x v="0"/>
    <n v="665916868"/>
    <n v="34564823.260869563"/>
    <n v="34499117.391304351"/>
    <n v="34499117.391304351"/>
    <n v="34499117.391304351"/>
    <n v="34433411.521739133"/>
    <n v="34499117.391304351"/>
    <n v="34696235"/>
    <n v="34564823.260869563"/>
    <n v="34564823.260869563"/>
    <n v="34696235"/>
    <n v="34499117.391304351"/>
    <n v="34630529.130434781"/>
    <n v="414646467.39130437"/>
    <n v="1679661.7249486053"/>
    <n v="11148790.617581835"/>
    <n v="9891974.2484492678"/>
    <n v="7329866.2436730703"/>
    <n v="7503612.0515509704"/>
    <n v="7568513.3982635224"/>
    <n v="9286970.5534801036"/>
    <n v="9132834.5041574799"/>
    <n v="9127152.021747645"/>
    <n v="9257958.4649109952"/>
    <n v="9047606.0380304772"/>
    <n v="9025060.1332060304"/>
    <n v="100000000"/>
    <n v="36244484.98581817"/>
    <n v="45647908.008886188"/>
    <n v="44391091.639753617"/>
    <n v="41828983.634977423"/>
    <n v="41937023.573290102"/>
    <n v="42067630.789567873"/>
    <n v="43983205.553480104"/>
    <n v="43697657.765027046"/>
    <n v="43691975.282617211"/>
    <n v="43954193.464910999"/>
    <n v="43546723.429334827"/>
    <n v="43655589.263640814"/>
    <n v="514646467.39130437"/>
    <n v="398431.6541048385"/>
    <n v="400134.82932733063"/>
    <n v="398191.87111273216"/>
    <n v="393186.35294999834"/>
    <n v="396967.92078911501"/>
    <n v="398736.59551871271"/>
    <n v="439346.16758754093"/>
    <n v="435240.94347581436"/>
    <n v="435107.78425690724"/>
    <n v="438666.31910335692"/>
    <n v="432997.10548502742"/>
    <n v="432992.456288627"/>
    <n v="5000000.0000000019"/>
    <n v="34879830"/>
    <n v="34685033"/>
    <n v="34632970"/>
    <n v="33725793"/>
    <n v="33725793"/>
    <n v="33725793"/>
    <n v="33725793"/>
    <n v="33725793"/>
    <n v="33725793"/>
    <n v="33725793"/>
    <n v="33725793"/>
    <n v="33725793"/>
    <n v="407729970"/>
    <n v="32685000"/>
    <n v="32685000"/>
    <n v="32685000"/>
    <n v="31050750"/>
    <n v="31050750"/>
    <n v="31050750"/>
    <n v="31050750"/>
    <n v="31050750"/>
    <n v="31050750"/>
    <n v="31050750"/>
    <n v="31050750"/>
    <n v="31050750"/>
    <n v="377511750"/>
    <n v="2844388"/>
    <n v="2674733"/>
    <n v="2675043"/>
    <n v="2675043"/>
    <n v="2675043"/>
    <n v="2675043"/>
    <n v="2675043"/>
    <n v="2675043"/>
    <n v="2675043"/>
    <n v="2675043"/>
    <n v="2675043"/>
    <n v="2675043"/>
    <n v="322695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7"/>
    <n v="1"/>
    <d v="2025-01-01T00:00:00"/>
    <n v="2000410"/>
    <x v="43"/>
    <m/>
    <m/>
    <x v="2"/>
    <x v="4"/>
    <s v="TREG 3"/>
    <x v="1"/>
    <n v="0"/>
    <n v="0"/>
    <n v="0"/>
    <n v="0"/>
    <n v="0"/>
    <n v="0"/>
    <n v="0"/>
    <n v="0"/>
    <n v="0"/>
    <n v="0"/>
    <n v="0"/>
    <n v="0"/>
    <n v="0"/>
    <n v="0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21"/>
    <n v="1"/>
    <d v="2025-01-01T00:00:00"/>
    <n v="4632942"/>
    <x v="44"/>
    <m/>
    <m/>
    <x v="2"/>
    <x v="5"/>
    <s v="TREG 3"/>
    <x v="1"/>
    <n v="18562111.819689192"/>
    <n v="8283689.4799999995"/>
    <n v="8221505.0060000001"/>
    <n v="8233439.4000000004"/>
    <n v="8221505.0060000001"/>
    <n v="8185701.824"/>
    <n v="8149898.642"/>
    <n v="8209570.6119999997"/>
    <n v="8257308.1879999992"/>
    <n v="8245373.7940000007"/>
    <n v="8245373.7940000007"/>
    <n v="8257308.1879999992"/>
    <n v="8233439.4000000004"/>
    <n v="98744113.334000006"/>
    <n v="0"/>
    <n v="2763436.897272951"/>
    <n v="2734916.9208050533"/>
    <n v="2149947.4537256914"/>
    <n v="2344926.6548865084"/>
    <n v="2286214.1594197741"/>
    <n v="2841462.909139696"/>
    <n v="2393076.5556853763"/>
    <n v="2862441.6552659268"/>
    <n v="2882882.0348678278"/>
    <n v="2447841.1951077878"/>
    <n v="2492357.8139033075"/>
    <n v="28199504.2500799"/>
    <n v="8283689.4799999995"/>
    <n v="10984941.903272951"/>
    <n v="10968356.320805054"/>
    <n v="10371452.459725691"/>
    <n v="10530628.478886507"/>
    <n v="10436112.801419774"/>
    <n v="11051033.521139696"/>
    <n v="10650384.743685376"/>
    <n v="11107815.449265927"/>
    <n v="11128255.828867828"/>
    <n v="10705149.383107787"/>
    <n v="10725797.213903308"/>
    <n v="126943617.58407989"/>
    <n v="0"/>
    <n v="0"/>
    <n v="0"/>
    <n v="0"/>
    <n v="0"/>
    <n v="0"/>
    <n v="0"/>
    <n v="0"/>
    <n v="0"/>
    <n v="0"/>
    <n v="0"/>
    <n v="0"/>
    <n v="0"/>
    <n v="8029521"/>
    <n v="7995436"/>
    <n v="8006495"/>
    <n v="7819906"/>
    <n v="7819906"/>
    <n v="7819906"/>
    <n v="7819906"/>
    <n v="7819906"/>
    <n v="7819906"/>
    <n v="7819906"/>
    <n v="7819906"/>
    <n v="7819906"/>
    <n v="94410606"/>
    <n v="6945000"/>
    <n v="6945000"/>
    <n v="6945000"/>
    <n v="6597750"/>
    <n v="6597750"/>
    <n v="6597750"/>
    <n v="6597750"/>
    <n v="6597750"/>
    <n v="6597750"/>
    <n v="6597750"/>
    <n v="6597750"/>
    <n v="6597750"/>
    <n v="80214750"/>
    <n v="1230441"/>
    <n v="1197841"/>
    <n v="1222156"/>
    <n v="1222156"/>
    <n v="1222156"/>
    <n v="1222156"/>
    <n v="1222156"/>
    <n v="1222156"/>
    <n v="1222156"/>
    <n v="1222156"/>
    <n v="1222156"/>
    <n v="1222156"/>
    <n v="146498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30"/>
    <n v="1"/>
    <d v="2025-01-01T00:00:00"/>
    <n v="4610327"/>
    <x v="45"/>
    <m/>
    <m/>
    <x v="0"/>
    <x v="7"/>
    <s v="TREG 3"/>
    <x v="0"/>
    <n v="120573529"/>
    <n v="0"/>
    <n v="0"/>
    <n v="0"/>
    <n v="0"/>
    <n v="0"/>
    <n v="0"/>
    <n v="0"/>
    <n v="0"/>
    <n v="0"/>
    <n v="0"/>
    <n v="0"/>
    <n v="0"/>
    <n v="0"/>
    <n v="3359323.4498972106"/>
    <n v="22297581.23516367"/>
    <n v="19783948.496898536"/>
    <n v="14659732.487346141"/>
    <n v="15007224.103101941"/>
    <n v="15137026.796527045"/>
    <n v="18573941.106960207"/>
    <n v="18265669.00831496"/>
    <n v="18254304.04349529"/>
    <n v="18515916.92982199"/>
    <n v="18095212.076060954"/>
    <n v="18050120.266412061"/>
    <n v="200000000"/>
    <n v="3359323.4498972106"/>
    <n v="22297581.23516367"/>
    <n v="19783948.496898536"/>
    <n v="14659732.487346141"/>
    <n v="15007224.103101941"/>
    <n v="15137026.796527045"/>
    <n v="18573941.106960207"/>
    <n v="18265669.00831496"/>
    <n v="18254304.04349529"/>
    <n v="18515916.92982199"/>
    <n v="18095212.076060954"/>
    <n v="18050120.266412061"/>
    <n v="200000000"/>
    <n v="7968633.0820967695"/>
    <n v="8002696.586546612"/>
    <n v="7963837.4222546434"/>
    <n v="7863727.0589999668"/>
    <n v="7939358.4157823008"/>
    <n v="7974731.910374254"/>
    <n v="8786923.3517508171"/>
    <n v="8704818.869516287"/>
    <n v="8702155.6851381455"/>
    <n v="8773326.3820671383"/>
    <n v="8659942.1097005475"/>
    <n v="8659849.1257725395"/>
    <n v="100000000.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30"/>
    <n v="1"/>
    <d v="2025-01-01T00:00:00"/>
    <n v="2000468"/>
    <x v="46"/>
    <m/>
    <m/>
    <x v="0"/>
    <x v="7"/>
    <s v="TREG 3"/>
    <x v="0"/>
    <n v="225364256"/>
    <n v="364849.5652173913"/>
    <n v="358904.34782608692"/>
    <n v="358904.34782608692"/>
    <n v="358904.34782608692"/>
    <n v="352959.13043478259"/>
    <n v="358904.34782608692"/>
    <n v="376740"/>
    <n v="364849.5652173913"/>
    <n v="364849.5652173913"/>
    <n v="376740"/>
    <n v="358904.34782608692"/>
    <n v="370794.78260869568"/>
    <n v="4366304.347826086"/>
    <n v="10077970.349691631"/>
    <n v="66892743.705491006"/>
    <n v="59351845.490695611"/>
    <n v="43979197.462038428"/>
    <n v="45021672.309305824"/>
    <n v="45411080.389581136"/>
    <n v="55721823.320880622"/>
    <n v="54797007.024944872"/>
    <n v="54762912.13048587"/>
    <n v="55547750.789465971"/>
    <n v="54285636.22818286"/>
    <n v="54150360.799236186"/>
    <n v="600000000"/>
    <n v="10442819.914909022"/>
    <n v="67251648.0533171"/>
    <n v="59710749.838521697"/>
    <n v="44338101.809864514"/>
    <n v="45374631.439740606"/>
    <n v="45769984.737407222"/>
    <n v="56098563.320880622"/>
    <n v="55161856.590162262"/>
    <n v="55127761.695703261"/>
    <n v="55924490.789465971"/>
    <n v="54644540.576008946"/>
    <n v="54521155.581844881"/>
    <n v="604366304.34782624"/>
    <n v="796863.30820967699"/>
    <n v="800269.65865466127"/>
    <n v="796383.74222546432"/>
    <n v="786372.70589999668"/>
    <n v="793935.84157823003"/>
    <n v="797473.19103742542"/>
    <n v="878692.33517508185"/>
    <n v="870481.88695162872"/>
    <n v="870215.56851381448"/>
    <n v="877332.63820671383"/>
    <n v="865994.21097005485"/>
    <n v="865984.912577254"/>
    <n v="10000000.000000004"/>
    <n v="240000"/>
    <n v="240000"/>
    <n v="240000"/>
    <n v="240000"/>
    <n v="240000"/>
    <n v="240000"/>
    <n v="240000"/>
    <n v="240000"/>
    <n v="240000"/>
    <n v="240000"/>
    <n v="240000"/>
    <n v="240000"/>
    <n v="2880000"/>
    <n v="0"/>
    <n v="0"/>
    <n v="0"/>
    <n v="0"/>
    <n v="0"/>
    <n v="0"/>
    <n v="0"/>
    <n v="0"/>
    <n v="0"/>
    <n v="0"/>
    <n v="0"/>
    <n v="0"/>
    <n v="0"/>
    <n v="240000"/>
    <n v="240000"/>
    <n v="240000"/>
    <n v="240000"/>
    <n v="240000"/>
    <n v="240000"/>
    <n v="240000"/>
    <n v="240000"/>
    <n v="240000"/>
    <n v="240000"/>
    <n v="240000"/>
    <n v="240000"/>
    <n v="288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20"/>
    <n v="1"/>
    <d v="2025-01-01T00:00:00"/>
    <n v="5569163"/>
    <x v="47"/>
    <m/>
    <m/>
    <x v="0"/>
    <x v="4"/>
    <s v="TREG 3"/>
    <x v="0"/>
    <n v="1158138950"/>
    <n v="50449178.006956518"/>
    <n v="50339227.53043478"/>
    <n v="50339227.53043478"/>
    <n v="50339227.53043478"/>
    <n v="50229277.053913042"/>
    <n v="50339227.53043478"/>
    <n v="50669078.960000001"/>
    <n v="50449178.006956518"/>
    <n v="50449178.006956518"/>
    <n v="50669078.960000001"/>
    <n v="50339227.53043478"/>
    <n v="50559128.483478263"/>
    <n v="605170235.13043475"/>
    <n v="3359323.4498972106"/>
    <n v="22297581.23516367"/>
    <n v="19783948.496898536"/>
    <n v="14659732.487346141"/>
    <n v="15007224.103101941"/>
    <n v="15137026.796527045"/>
    <n v="18573941.106960207"/>
    <n v="18265669.00831496"/>
    <n v="18254304.04349529"/>
    <n v="18515916.92982199"/>
    <n v="18095212.076060954"/>
    <n v="18050120.266412061"/>
    <n v="200000000"/>
    <n v="53808501.456853725"/>
    <n v="72636808.765598446"/>
    <n v="70123176.027333319"/>
    <n v="64998960.017780922"/>
    <n v="65236501.157014981"/>
    <n v="65476254.326961823"/>
    <n v="69243020.066960216"/>
    <n v="68714847.015271485"/>
    <n v="68703482.050451815"/>
    <n v="69184995.889821991"/>
    <n v="68434439.606495738"/>
    <n v="68609248.749890327"/>
    <n v="805170235.13043487"/>
    <n v="398431.6541048385"/>
    <n v="400134.82932733063"/>
    <n v="398191.87111273216"/>
    <n v="393186.35294999834"/>
    <n v="396967.92078911501"/>
    <n v="398736.59551871271"/>
    <n v="439346.16758754093"/>
    <n v="435240.94347581436"/>
    <n v="435107.78425690724"/>
    <n v="438666.31910335692"/>
    <n v="432997.10548502742"/>
    <n v="432992.456288627"/>
    <n v="5000000.0000000019"/>
    <n v="63904291"/>
    <n v="59883027"/>
    <n v="59896032"/>
    <n v="57193157.449999996"/>
    <n v="57193157.449999996"/>
    <n v="57193157.449999996"/>
    <n v="57193157.449999996"/>
    <n v="57193157.449999996"/>
    <n v="57193157.449999996"/>
    <n v="57193157.449999996"/>
    <n v="57193157.449999996"/>
    <n v="57193157.449999996"/>
    <n v="698421767.05000007"/>
    <n v="53307831"/>
    <n v="53307831"/>
    <n v="53307831"/>
    <n v="50642439.449999996"/>
    <n v="50642439.449999996"/>
    <n v="50642439.449999996"/>
    <n v="50642439.449999996"/>
    <n v="50642439.449999996"/>
    <n v="50642439.449999996"/>
    <n v="50642439.449999996"/>
    <n v="50642439.449999996"/>
    <n v="50642439.449999996"/>
    <n v="615705448.04999995"/>
    <n v="7901766"/>
    <n v="6358924"/>
    <n v="6550718"/>
    <n v="6550718"/>
    <n v="6550718"/>
    <n v="6550718"/>
    <n v="6550718"/>
    <n v="6550718"/>
    <n v="6550718"/>
    <n v="6550718"/>
    <n v="6550718"/>
    <n v="6550718"/>
    <n v="797678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21"/>
    <n v="1"/>
    <d v="2025-01-01T00:00:00"/>
    <n v="4631162"/>
    <x v="48"/>
    <m/>
    <m/>
    <x v="0"/>
    <x v="5"/>
    <s v="TREG 3"/>
    <x v="0"/>
    <n v="205228477"/>
    <n v="15100000"/>
    <n v="15100000"/>
    <n v="15100000"/>
    <n v="15100000"/>
    <n v="15100000"/>
    <n v="15100000"/>
    <n v="15100000"/>
    <n v="15100000"/>
    <n v="15100000"/>
    <n v="15100000"/>
    <n v="15100000"/>
    <n v="15100000"/>
    <n v="181200000"/>
    <n v="839830.86247430264"/>
    <n v="5574395.3087909175"/>
    <n v="4945987.1242246339"/>
    <n v="3664933.1218365352"/>
    <n v="3751806.0257754852"/>
    <n v="3784256.6991317612"/>
    <n v="4643485.2767400518"/>
    <n v="4566417.2520787399"/>
    <n v="4563576.0108738225"/>
    <n v="4628979.2324554976"/>
    <n v="4523803.0190152386"/>
    <n v="4512530.0666030152"/>
    <n v="50000000"/>
    <n v="15939830.862474302"/>
    <n v="20674395.308790918"/>
    <n v="20045987.124224633"/>
    <n v="18764933.121836536"/>
    <n v="18851806.025775485"/>
    <n v="18884256.699131761"/>
    <n v="19743485.276740052"/>
    <n v="19666417.252078742"/>
    <n v="19663576.010873824"/>
    <n v="19728979.232455499"/>
    <n v="19623803.019015238"/>
    <n v="19612530.066603016"/>
    <n v="231200000"/>
    <n v="39843165.410483845"/>
    <n v="40013482.932733059"/>
    <n v="39819187.111273222"/>
    <n v="39318635.294999838"/>
    <n v="39696792.078911506"/>
    <n v="39873659.55187127"/>
    <n v="43934616.758754089"/>
    <n v="43524094.347581439"/>
    <n v="43510778.425690725"/>
    <n v="43866631.91033569"/>
    <n v="43299710.548502743"/>
    <n v="43299245.628862701"/>
    <n v="500000000.00000012"/>
    <n v="10888068"/>
    <n v="8000000"/>
    <n v="8000000"/>
    <n v="7600000"/>
    <n v="7600000"/>
    <n v="7600000"/>
    <n v="7600000"/>
    <n v="7600000"/>
    <n v="7600000"/>
    <n v="7600000"/>
    <n v="7600000"/>
    <n v="7600000"/>
    <n v="95288068"/>
    <n v="10888068"/>
    <n v="8000000"/>
    <n v="8000000"/>
    <n v="7600000"/>
    <n v="7600000"/>
    <n v="7600000"/>
    <n v="7600000"/>
    <n v="7600000"/>
    <n v="7600000"/>
    <n v="7600000"/>
    <n v="7600000"/>
    <n v="7600000"/>
    <n v="95288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1"/>
    <d v="2025-01-01T00:00:00"/>
    <n v="4602752"/>
    <x v="49"/>
    <m/>
    <m/>
    <x v="0"/>
    <x v="0"/>
    <s v="TREG 3"/>
    <x v="0"/>
    <n v="422007350"/>
    <n v="0"/>
    <n v="0"/>
    <n v="0"/>
    <n v="0"/>
    <n v="0"/>
    <n v="0"/>
    <n v="0"/>
    <n v="0"/>
    <n v="0"/>
    <n v="0"/>
    <n v="0"/>
    <n v="0"/>
    <n v="0"/>
    <n v="8398308.6247430257"/>
    <n v="55743953.087909169"/>
    <n v="49459871.242246345"/>
    <n v="36649331.218365356"/>
    <n v="37518060.257754847"/>
    <n v="37842566.991317615"/>
    <n v="46434852.767400518"/>
    <n v="45664172.520787396"/>
    <n v="45635760.108738221"/>
    <n v="46289792.32455498"/>
    <n v="45238030.190152384"/>
    <n v="45125300.666030154"/>
    <n v="500000000.00000012"/>
    <n v="8398308.6247430257"/>
    <n v="55743953.087909169"/>
    <n v="49459871.242246345"/>
    <n v="36649331.218365356"/>
    <n v="37518060.257754847"/>
    <n v="37842566.991317615"/>
    <n v="46434852.767400518"/>
    <n v="45664172.520787396"/>
    <n v="45635760.108738221"/>
    <n v="46289792.32455498"/>
    <n v="45238030.190152384"/>
    <n v="45125300.666030154"/>
    <n v="500000000.00000012"/>
    <n v="796863.30820967699"/>
    <n v="800269.65865466127"/>
    <n v="796383.74222546432"/>
    <n v="786372.70589999668"/>
    <n v="793935.84157823003"/>
    <n v="797473.19103742542"/>
    <n v="878692.33517508185"/>
    <n v="870481.88695162872"/>
    <n v="870215.56851381448"/>
    <n v="877332.63820671383"/>
    <n v="865994.21097005485"/>
    <n v="865984.912577254"/>
    <n v="10000000.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27"/>
    <n v="1"/>
    <d v="2025-01-01T00:00:00"/>
    <n v="2000501"/>
    <x v="50"/>
    <m/>
    <m/>
    <x v="0"/>
    <x v="5"/>
    <s v="TREG 3"/>
    <x v="0"/>
    <n v="219827466"/>
    <n v="2260656.5217391304"/>
    <n v="2229434.7826086958"/>
    <n v="2229434.7826086958"/>
    <n v="2229434.7826086958"/>
    <n v="2198213.0434782607"/>
    <n v="2229434.7826086958"/>
    <n v="2323100"/>
    <n v="2260656.5217391304"/>
    <n v="2260656.5217391304"/>
    <n v="2323100"/>
    <n v="2229434.7826086958"/>
    <n v="2291878.2608695654"/>
    <n v="27065434.782608692"/>
    <n v="5038985.1748458156"/>
    <n v="33446371.852745503"/>
    <n v="29675922.745347805"/>
    <n v="21989598.731019214"/>
    <n v="22510836.154652912"/>
    <n v="22705540.194790568"/>
    <n v="27860911.660440311"/>
    <n v="27398503.512472436"/>
    <n v="27381456.065242935"/>
    <n v="27773875.394732986"/>
    <n v="27142818.11409143"/>
    <n v="27075180.399618093"/>
    <n v="300000000"/>
    <n v="7299641.6965849455"/>
    <n v="35675806.635354199"/>
    <n v="31905357.527956501"/>
    <n v="24219033.513627909"/>
    <n v="24709049.198131174"/>
    <n v="24934974.977399264"/>
    <n v="30184011.660440311"/>
    <n v="29659160.034211565"/>
    <n v="29642112.586982064"/>
    <n v="30096975.394732986"/>
    <n v="29372252.896700125"/>
    <n v="29367058.660487659"/>
    <n v="327065434.78260869"/>
    <n v="7968633.0820967695"/>
    <n v="8002696.586546612"/>
    <n v="7963837.4222546434"/>
    <n v="7863727.0589999668"/>
    <n v="7939358.4157823008"/>
    <n v="7974731.910374254"/>
    <n v="8786923.3517508171"/>
    <n v="8704818.869516287"/>
    <n v="8702155.6851381455"/>
    <n v="8773326.3820671383"/>
    <n v="8659942.1097005475"/>
    <n v="8659849.1257725395"/>
    <n v="100000000.00000003"/>
    <n v="2564000"/>
    <n v="2299250"/>
    <n v="2299000"/>
    <n v="2450300"/>
    <n v="2450300"/>
    <n v="2450300"/>
    <n v="2450300"/>
    <n v="2450300"/>
    <n v="2450300"/>
    <n v="2450300"/>
    <n v="2450300"/>
    <n v="2450300"/>
    <n v="29214950"/>
    <n v="0"/>
    <n v="0"/>
    <n v="0"/>
    <n v="0"/>
    <n v="0"/>
    <n v="0"/>
    <n v="0"/>
    <n v="0"/>
    <n v="0"/>
    <n v="0"/>
    <n v="0"/>
    <n v="0"/>
    <n v="0"/>
    <n v="2715300"/>
    <n v="2450550"/>
    <n v="2450300"/>
    <n v="2450300"/>
    <n v="2450300"/>
    <n v="2450300"/>
    <n v="2450300"/>
    <n v="2450300"/>
    <n v="2450300"/>
    <n v="2450300"/>
    <n v="2450300"/>
    <n v="2450300"/>
    <n v="296688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31"/>
    <n v="1"/>
    <d v="2025-01-01T00:00:00"/>
    <n v="2000380"/>
    <x v="51"/>
    <m/>
    <m/>
    <x v="0"/>
    <x v="2"/>
    <s v="TREG 3"/>
    <x v="0"/>
    <n v="1122016409"/>
    <n v="81658156.521739125"/>
    <n v="81734434.782608703"/>
    <n v="81734434.782608703"/>
    <n v="81734434.782608703"/>
    <n v="81810713.043478265"/>
    <n v="81734434.782608703"/>
    <n v="81505600"/>
    <n v="81658156.521739125"/>
    <n v="81658156.521739125"/>
    <n v="81505600"/>
    <n v="81734434.782608703"/>
    <n v="81581878.260869563"/>
    <n v="980050434.78260875"/>
    <n v="18543465.443432603"/>
    <n v="123082648.41810346"/>
    <n v="109207395.70287992"/>
    <n v="80921723.330150709"/>
    <n v="82839877.049122706"/>
    <n v="83556387.916829288"/>
    <n v="102528154.91042034"/>
    <n v="100826492.92589857"/>
    <n v="100763758.320094"/>
    <n v="102207861.45261739"/>
    <n v="99885570.659856468"/>
    <n v="99636663.870594576"/>
    <n v="1104000000"/>
    <n v="100201621.96517172"/>
    <n v="204817083.20071214"/>
    <n v="190941830.48548862"/>
    <n v="162656158.11275941"/>
    <n v="164650590.09260097"/>
    <n v="165290822.69943798"/>
    <n v="184033754.91042036"/>
    <n v="182484649.44763768"/>
    <n v="182421914.84183311"/>
    <n v="183713461.45261741"/>
    <n v="181620005.44246519"/>
    <n v="181218542.13146412"/>
    <n v="2084050434.7826085"/>
    <n v="398431.6541048385"/>
    <n v="400134.82932733063"/>
    <n v="398191.87111273216"/>
    <n v="393186.35294999834"/>
    <n v="396967.92078911501"/>
    <n v="398736.59551871271"/>
    <n v="439346.16758754093"/>
    <n v="435240.94347581436"/>
    <n v="435107.78425690724"/>
    <n v="438666.31910335692"/>
    <n v="432997.10548502742"/>
    <n v="432992.456288627"/>
    <n v="5000000.0000000019"/>
    <n v="80857658"/>
    <n v="80857658"/>
    <n v="80857658"/>
    <n v="76832475.099999994"/>
    <n v="76832475.099999994"/>
    <n v="76832475.099999994"/>
    <n v="76832475.099999994"/>
    <n v="76832475.099999994"/>
    <n v="76832475.099999994"/>
    <n v="76832475.099999994"/>
    <n v="76832475.099999994"/>
    <n v="76832475.099999994"/>
    <n v="934065249.90000021"/>
    <n v="81077658"/>
    <n v="81077658"/>
    <n v="81077658"/>
    <n v="77023775.099999994"/>
    <n v="77023775.099999994"/>
    <n v="77023775.099999994"/>
    <n v="77023775.099999994"/>
    <n v="77023775.099999994"/>
    <n v="77023775.099999994"/>
    <n v="77023775.099999994"/>
    <n v="77023775.099999994"/>
    <n v="77023775.099999994"/>
    <n v="936446949.90000021"/>
    <n v="-191300"/>
    <n v="-191300"/>
    <n v="-191300"/>
    <n v="-191300"/>
    <n v="-191300"/>
    <n v="-191300"/>
    <n v="-191300"/>
    <n v="-191300"/>
    <n v="-191300"/>
    <n v="-191300"/>
    <n v="-191300"/>
    <n v="-191300"/>
    <n v="-2295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5"/>
    <n v="1"/>
    <d v="2025-01-01T00:00:00"/>
    <n v="4620561"/>
    <x v="52"/>
    <m/>
    <m/>
    <x v="0"/>
    <x v="3"/>
    <s v="TREG 3"/>
    <x v="0"/>
    <n v="121988731"/>
    <n v="82933.875652173912"/>
    <n v="78984.64347826087"/>
    <n v="78984.64347826087"/>
    <n v="78984.64347826087"/>
    <n v="75035.411304347828"/>
    <n v="78984.64347826087"/>
    <n v="90832.34"/>
    <n v="82933.875652173912"/>
    <n v="82933.875652173912"/>
    <n v="90832.34"/>
    <n v="78984.64347826087"/>
    <n v="86883.107826086954"/>
    <n v="987308.04347826063"/>
    <n v="3359323.4498972106"/>
    <n v="22297581.23516367"/>
    <n v="19783948.496898536"/>
    <n v="14659732.487346141"/>
    <n v="15007224.103101941"/>
    <n v="15137026.796527045"/>
    <n v="18573941.106960207"/>
    <n v="18265669.00831496"/>
    <n v="18254304.04349529"/>
    <n v="18515916.92982199"/>
    <n v="18095212.076060954"/>
    <n v="18050120.266412061"/>
    <n v="200000000"/>
    <n v="3442257.3255493846"/>
    <n v="22376565.878641929"/>
    <n v="19862933.140376795"/>
    <n v="14738717.130824402"/>
    <n v="15082259.514406288"/>
    <n v="15216011.440005306"/>
    <n v="18664773.446960207"/>
    <n v="18348602.883967135"/>
    <n v="18337237.919147465"/>
    <n v="18606749.26982199"/>
    <n v="18174196.719539214"/>
    <n v="18137003.374238148"/>
    <n v="200987308.04347831"/>
    <n v="398431.6541048385"/>
    <n v="400134.82932733063"/>
    <n v="398191.87111273216"/>
    <n v="393186.35294999834"/>
    <n v="396967.92078911501"/>
    <n v="398736.59551871271"/>
    <n v="439346.16758754093"/>
    <n v="435240.94347581436"/>
    <n v="435107.78425690724"/>
    <n v="438666.31910335692"/>
    <n v="432997.10548502742"/>
    <n v="432992.456288627"/>
    <n v="5000000.0000000019"/>
    <n v="102318"/>
    <n v="114720"/>
    <n v="101871"/>
    <n v="101871"/>
    <n v="101871"/>
    <n v="101871"/>
    <n v="101871"/>
    <n v="101871"/>
    <n v="101871"/>
    <n v="101871"/>
    <n v="101871"/>
    <n v="101871"/>
    <n v="1235748"/>
    <n v="0"/>
    <n v="0"/>
    <n v="0"/>
    <n v="0"/>
    <n v="0"/>
    <n v="0"/>
    <n v="0"/>
    <n v="0"/>
    <n v="0"/>
    <n v="0"/>
    <n v="0"/>
    <n v="0"/>
    <n v="0"/>
    <n v="102318"/>
    <n v="114720"/>
    <n v="101871"/>
    <n v="101871"/>
    <n v="101871"/>
    <n v="101871"/>
    <n v="101871"/>
    <n v="101871"/>
    <n v="101871"/>
    <n v="101871"/>
    <n v="101871"/>
    <n v="101871"/>
    <n v="12357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18"/>
    <n v="1"/>
    <d v="2025-01-01T00:00:00"/>
    <n v="4644378"/>
    <x v="53"/>
    <m/>
    <m/>
    <x v="0"/>
    <x v="6"/>
    <s v="TREG 3"/>
    <x v="0"/>
    <n v="127951966"/>
    <n v="954726.66782608698"/>
    <n v="937834.9217391304"/>
    <n v="937834.9217391304"/>
    <n v="937834.9217391304"/>
    <n v="920943.17565217393"/>
    <n v="937834.9217391304"/>
    <n v="988510.15999999992"/>
    <n v="954726.66782608698"/>
    <n v="954726.66782608698"/>
    <n v="988510.15999999992"/>
    <n v="937834.9217391304"/>
    <n v="971618.41391304345"/>
    <n v="11422936.521739131"/>
    <n v="5038985.1748458156"/>
    <n v="33446371.852745503"/>
    <n v="29675922.745347805"/>
    <n v="21989598.731019214"/>
    <n v="22510836.154652912"/>
    <n v="22705540.194790568"/>
    <n v="27860911.660440311"/>
    <n v="27398503.512472436"/>
    <n v="27381456.065242935"/>
    <n v="27773875.394732986"/>
    <n v="27142818.11409143"/>
    <n v="27075180.399618093"/>
    <n v="300000000"/>
    <n v="5993711.8426719029"/>
    <n v="34384206.774484634"/>
    <n v="30613757.667086937"/>
    <n v="22927433.652758345"/>
    <n v="23431779.330305085"/>
    <n v="23643375.116529699"/>
    <n v="28849421.820440311"/>
    <n v="28353230.180298522"/>
    <n v="28336182.733069021"/>
    <n v="28762385.554732986"/>
    <n v="28080653.035830561"/>
    <n v="28046798.813531138"/>
    <n v="311422936.52173918"/>
    <n v="796863.30820967699"/>
    <n v="800269.65865466127"/>
    <n v="796383.74222546432"/>
    <n v="786372.70589999668"/>
    <n v="793935.84157823003"/>
    <n v="797473.19103742542"/>
    <n v="878692.33517508185"/>
    <n v="870481.88695162872"/>
    <n v="870215.56851381448"/>
    <n v="877332.63820671383"/>
    <n v="865994.21097005485"/>
    <n v="865984.912577254"/>
    <n v="10000000.000000004"/>
    <n v="986591"/>
    <n v="968506"/>
    <n v="977590"/>
    <n v="998190"/>
    <n v="998190"/>
    <n v="998190"/>
    <n v="998190"/>
    <n v="998190"/>
    <n v="998190"/>
    <n v="998190"/>
    <n v="998190"/>
    <n v="998190"/>
    <n v="11916397"/>
    <n v="0"/>
    <n v="0"/>
    <n v="0"/>
    <n v="0"/>
    <n v="0"/>
    <n v="0"/>
    <n v="0"/>
    <n v="0"/>
    <n v="0"/>
    <n v="0"/>
    <n v="0"/>
    <n v="0"/>
    <n v="0"/>
    <n v="1007191"/>
    <n v="989106"/>
    <n v="998190"/>
    <n v="998190"/>
    <n v="998190"/>
    <n v="998190"/>
    <n v="998190"/>
    <n v="998190"/>
    <n v="998190"/>
    <n v="998190"/>
    <n v="998190"/>
    <n v="998190"/>
    <n v="119781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3"/>
    <n v="1"/>
    <d v="2025-01-01T00:00:00"/>
    <n v="4602755"/>
    <x v="54"/>
    <m/>
    <m/>
    <x v="0"/>
    <x v="0"/>
    <s v="TREG 3"/>
    <x v="0"/>
    <n v="130899250"/>
    <n v="205585.61739130435"/>
    <n v="195795.82608695651"/>
    <n v="195795.82608695651"/>
    <n v="195795.82608695651"/>
    <n v="186006.03478260868"/>
    <n v="195795.82608695651"/>
    <n v="225165.19999999998"/>
    <n v="205585.61739130435"/>
    <n v="205585.61739130435"/>
    <n v="225165.19999999998"/>
    <n v="195795.82608695651"/>
    <n v="215375.40869565218"/>
    <n v="2447447.8260869565"/>
    <n v="8398308.6247430257"/>
    <n v="55743953.087909169"/>
    <n v="49459871.242246345"/>
    <n v="36649331.218365356"/>
    <n v="37518060.257754847"/>
    <n v="37842566.991317615"/>
    <n v="46434852.767400518"/>
    <n v="45664172.520787396"/>
    <n v="45635760.108738221"/>
    <n v="46289792.32455498"/>
    <n v="45238030.190152384"/>
    <n v="45125300.666030154"/>
    <n v="500000000.00000012"/>
    <n v="8603894.2421343308"/>
    <n v="55939748.913996123"/>
    <n v="49655667.068333298"/>
    <n v="36845127.04445231"/>
    <n v="37704066.292537458"/>
    <n v="38038362.817404568"/>
    <n v="46660017.967400521"/>
    <n v="45869758.138178699"/>
    <n v="45841345.726129524"/>
    <n v="46514957.524554983"/>
    <n v="45433826.016239338"/>
    <n v="45340676.074725807"/>
    <n v="502447447.826087"/>
    <n v="3984316.5410483847"/>
    <n v="4001348.293273306"/>
    <n v="3981918.7111273217"/>
    <n v="3931863.5294999834"/>
    <n v="3969679.2078911504"/>
    <n v="3987365.955187127"/>
    <n v="4393461.6758754086"/>
    <n v="4352409.4347581435"/>
    <n v="4351077.8425690727"/>
    <n v="4386663.1910335692"/>
    <n v="4329971.0548502738"/>
    <n v="4329924.5628862698"/>
    <n v="50000000.000000015"/>
    <n v="585100"/>
    <n v="48100"/>
    <n v="48100"/>
    <n v="48100"/>
    <n v="48100"/>
    <n v="48100"/>
    <n v="48100"/>
    <n v="48100"/>
    <n v="48100"/>
    <n v="48100"/>
    <n v="48100"/>
    <n v="48100"/>
    <n v="1114200"/>
    <n v="0"/>
    <n v="0"/>
    <n v="0"/>
    <n v="0"/>
    <n v="0"/>
    <n v="0"/>
    <n v="0"/>
    <n v="0"/>
    <n v="0"/>
    <n v="0"/>
    <n v="0"/>
    <n v="0"/>
    <n v="0"/>
    <n v="633200"/>
    <n v="48100"/>
    <n v="48100"/>
    <n v="48100"/>
    <n v="48100"/>
    <n v="48100"/>
    <n v="48100"/>
    <n v="48100"/>
    <n v="48100"/>
    <n v="48100"/>
    <n v="48100"/>
    <n v="48100"/>
    <n v="1162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0.3"/>
    <d v="2025-01-01T00:00:00"/>
    <n v="4726301"/>
    <x v="55"/>
    <m/>
    <m/>
    <x v="0"/>
    <x v="0"/>
    <s v="TREG 3"/>
    <x v="0"/>
    <n v="78774523.5"/>
    <n v="619267.82608695654"/>
    <n v="617921.73913043481"/>
    <n v="617921.73913043481"/>
    <n v="617921.73913043481"/>
    <n v="616575.65217391297"/>
    <n v="617921.73913043481"/>
    <n v="621960"/>
    <n v="619267.82608695654"/>
    <n v="619267.82608695654"/>
    <n v="621960"/>
    <n v="617921.73913043481"/>
    <n v="620613.91304347815"/>
    <n v="7428521.7391304355"/>
    <n v="2519492.5874229078"/>
    <n v="16723185.92637275"/>
    <n v="14837961.372673903"/>
    <n v="10994799.365509607"/>
    <n v="11255418.077326454"/>
    <n v="11352770.097395284"/>
    <n v="13930455.830220155"/>
    <n v="13699251.756236218"/>
    <n v="13690728.032621466"/>
    <n v="13886937.697366493"/>
    <n v="13571409.057045715"/>
    <n v="13537590.199809046"/>
    <n v="150000000.00000003"/>
    <n v="3138760.4135098639"/>
    <n v="17341107.665503185"/>
    <n v="15455883.111804336"/>
    <n v="11612721.104640041"/>
    <n v="11871993.729500368"/>
    <n v="11970691.836525718"/>
    <n v="14552415.830220155"/>
    <n v="14318519.582323175"/>
    <n v="14309995.858708423"/>
    <n v="14508897.697366493"/>
    <n v="14189330.796176149"/>
    <n v="14158204.112852523"/>
    <n v="157428521.73913044"/>
    <n v="239058.99246290309"/>
    <n v="240080.89759639837"/>
    <n v="238915.12266763928"/>
    <n v="235911.81176999898"/>
    <n v="238180.75247346901"/>
    <n v="239241.95731122763"/>
    <n v="263607.70055252453"/>
    <n v="261144.56608548859"/>
    <n v="261064.67055414434"/>
    <n v="263199.79146201414"/>
    <n v="259798.26329101645"/>
    <n v="259795.4737731762"/>
    <n v="3000000.0000000009"/>
    <n v="1287000"/>
    <n v="297000"/>
    <n v="51120619.199999996"/>
    <n v="297000"/>
    <n v="297000"/>
    <n v="297000"/>
    <n v="297000"/>
    <n v="297000"/>
    <n v="297000"/>
    <n v="297000"/>
    <n v="297000"/>
    <n v="297000"/>
    <n v="55377619.199999996"/>
    <n v="0"/>
    <n v="0"/>
    <n v="0"/>
    <n v="0"/>
    <n v="0"/>
    <n v="0"/>
    <n v="0"/>
    <n v="0"/>
    <n v="0"/>
    <n v="0"/>
    <n v="0"/>
    <n v="0"/>
    <n v="0"/>
    <n v="1269000"/>
    <n v="297000"/>
    <n v="297000"/>
    <n v="297000"/>
    <n v="297000"/>
    <n v="297000"/>
    <n v="297000"/>
    <n v="297000"/>
    <n v="297000"/>
    <n v="297000"/>
    <n v="297000"/>
    <n v="297000"/>
    <n v="4536000"/>
    <n v="0"/>
    <n v="0"/>
    <n v="33882412.799999997"/>
    <n v="0"/>
    <n v="0"/>
    <n v="0"/>
    <n v="0"/>
    <n v="0"/>
    <n v="0"/>
    <n v="0"/>
    <n v="0"/>
    <n v="0"/>
    <n v="33882412.799999997"/>
    <n v="0"/>
    <n v="0"/>
    <n v="0"/>
    <n v="0"/>
    <n v="0"/>
    <n v="0"/>
    <n v="0"/>
    <n v="0"/>
    <n v="0"/>
    <n v="0"/>
    <n v="0"/>
    <n v="0"/>
    <n v="0"/>
  </r>
  <r>
    <x v="32"/>
    <x v="32"/>
    <n v="0.7"/>
    <d v="2025-01-01T00:00:00"/>
    <n v="4726301"/>
    <x v="55"/>
    <m/>
    <m/>
    <x v="0"/>
    <x v="0"/>
    <s v="TREG 3"/>
    <x v="0"/>
    <n v="183807221.5"/>
    <n v="1444958.2608695652"/>
    <n v="1441817.3913043479"/>
    <n v="1441817.3913043479"/>
    <n v="1441817.3913043479"/>
    <n v="1438676.5217391304"/>
    <n v="1441817.3913043479"/>
    <n v="1451240"/>
    <n v="1444958.2608695652"/>
    <n v="1444958.2608695652"/>
    <n v="1451240"/>
    <n v="1441817.3913043479"/>
    <n v="1448099.1304347825"/>
    <n v="17333217.391304348"/>
    <n v="5878816.0373201175"/>
    <n v="39020767.161536418"/>
    <n v="34621909.869572438"/>
    <n v="25654531.852855749"/>
    <n v="26262642.180428393"/>
    <n v="26489796.893922329"/>
    <n v="32504396.937180359"/>
    <n v="31964920.764551174"/>
    <n v="31945032.076116752"/>
    <n v="32402854.627188485"/>
    <n v="31666621.133106668"/>
    <n v="31587710.466221105"/>
    <n v="350000000.00000006"/>
    <n v="7323774.2981896829"/>
    <n v="40462584.552840762"/>
    <n v="36063727.260876782"/>
    <n v="27096349.244160093"/>
    <n v="27701318.702167526"/>
    <n v="27931614.285226677"/>
    <n v="33955636.937180363"/>
    <n v="33409879.02542074"/>
    <n v="33389990.336986318"/>
    <n v="33854094.627188481"/>
    <n v="33108438.524411015"/>
    <n v="33035809.596655887"/>
    <n v="367333217.39130437"/>
    <n v="557804.31574677385"/>
    <n v="560188.7610582629"/>
    <n v="557468.61955782503"/>
    <n v="550460.89412999758"/>
    <n v="555755.08910476102"/>
    <n v="558231.23372619774"/>
    <n v="615084.63462255721"/>
    <n v="609337.32086614007"/>
    <n v="609150.89795967005"/>
    <n v="614132.84674469964"/>
    <n v="606195.94767903839"/>
    <n v="606189.4388040778"/>
    <n v="7000000.0000000019"/>
    <n v="3003000"/>
    <n v="693000"/>
    <n v="119281444.8"/>
    <n v="693000"/>
    <n v="693000"/>
    <n v="693000"/>
    <n v="693000"/>
    <n v="693000"/>
    <n v="693000"/>
    <n v="693000"/>
    <n v="693000"/>
    <n v="693000"/>
    <n v="129214444.8"/>
    <n v="0"/>
    <n v="0"/>
    <n v="0"/>
    <n v="0"/>
    <n v="0"/>
    <n v="0"/>
    <n v="0"/>
    <n v="0"/>
    <n v="0"/>
    <n v="0"/>
    <n v="0"/>
    <n v="0"/>
    <n v="0"/>
    <n v="2961000"/>
    <n v="693000"/>
    <n v="693000"/>
    <n v="693000"/>
    <n v="693000"/>
    <n v="693000"/>
    <n v="693000"/>
    <n v="693000"/>
    <n v="693000"/>
    <n v="693000"/>
    <n v="693000"/>
    <n v="693000"/>
    <n v="10584000"/>
    <n v="0"/>
    <n v="0"/>
    <n v="79058963.199999988"/>
    <n v="0"/>
    <n v="0"/>
    <n v="0"/>
    <n v="0"/>
    <n v="0"/>
    <n v="0"/>
    <n v="0"/>
    <n v="0"/>
    <n v="0"/>
    <n v="79058963.199999988"/>
    <n v="0"/>
    <n v="0"/>
    <n v="0"/>
    <n v="0"/>
    <n v="0"/>
    <n v="0"/>
    <n v="0"/>
    <n v="0"/>
    <n v="0"/>
    <n v="0"/>
    <n v="0"/>
    <n v="0"/>
    <n v="0"/>
  </r>
  <r>
    <x v="16"/>
    <x v="16"/>
    <n v="1"/>
    <d v="2025-01-01T00:00:00"/>
    <n v="19222162"/>
    <x v="56"/>
    <m/>
    <m/>
    <x v="0"/>
    <x v="4"/>
    <s v="TREG 3"/>
    <x v="0"/>
    <n v="0"/>
    <n v="0"/>
    <n v="0"/>
    <n v="0"/>
    <n v="0"/>
    <n v="0"/>
    <n v="0"/>
    <n v="0"/>
    <n v="0"/>
    <n v="0"/>
    <n v="0"/>
    <n v="0"/>
    <n v="0"/>
    <n v="0"/>
    <n v="5038985.1748458156"/>
    <n v="33446371.852745503"/>
    <n v="29675922.745347805"/>
    <n v="21989598.731019214"/>
    <n v="22510836.154652912"/>
    <n v="22705540.194790568"/>
    <n v="27860911.660440311"/>
    <n v="27398503.512472436"/>
    <n v="27381456.065242935"/>
    <n v="27773875.394732986"/>
    <n v="27142818.11409143"/>
    <n v="27075180.399618093"/>
    <n v="300000000"/>
    <n v="5038985.1748458156"/>
    <n v="33446371.852745503"/>
    <n v="29675922.745347805"/>
    <n v="21989598.731019214"/>
    <n v="22510836.154652912"/>
    <n v="22705540.194790568"/>
    <n v="27860911.660440311"/>
    <n v="27398503.512472436"/>
    <n v="27381456.065242935"/>
    <n v="27773875.394732986"/>
    <n v="27142818.11409143"/>
    <n v="27075180.399618093"/>
    <n v="300000000"/>
    <n v="398431.6541048385"/>
    <n v="400134.82932733063"/>
    <n v="398191.87111273216"/>
    <n v="393186.35294999834"/>
    <n v="396967.92078911501"/>
    <n v="398736.59551871271"/>
    <n v="439346.16758754093"/>
    <n v="435240.94347581436"/>
    <n v="435107.78425690724"/>
    <n v="438666.31910335692"/>
    <n v="432997.10548502742"/>
    <n v="432992.456288627"/>
    <n v="5000000.0000000019"/>
    <n v="295000"/>
    <n v="295000"/>
    <n v="295000"/>
    <n v="295000"/>
    <n v="295000"/>
    <n v="295000"/>
    <n v="295000"/>
    <n v="295000"/>
    <n v="295000"/>
    <n v="295000"/>
    <n v="295000"/>
    <n v="295000"/>
    <n v="3540000"/>
    <n v="0"/>
    <n v="0"/>
    <n v="0"/>
    <n v="0"/>
    <n v="0"/>
    <n v="0"/>
    <n v="0"/>
    <n v="0"/>
    <n v="0"/>
    <n v="0"/>
    <n v="0"/>
    <n v="0"/>
    <n v="0"/>
    <n v="295000"/>
    <n v="295000"/>
    <n v="295000"/>
    <n v="295000"/>
    <n v="295000"/>
    <n v="295000"/>
    <n v="295000"/>
    <n v="295000"/>
    <n v="295000"/>
    <n v="295000"/>
    <n v="295000"/>
    <n v="295000"/>
    <n v="354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33"/>
    <n v="0.5"/>
    <d v="2025-01-01T00:00:00"/>
    <n v="4658485"/>
    <x v="57"/>
    <m/>
    <m/>
    <x v="6"/>
    <x v="2"/>
    <s v="TREG 3"/>
    <x v="0"/>
    <n v="1250000001"/>
    <n v="8547990"/>
    <n v="15680491"/>
    <n v="14732691"/>
    <n v="12800536"/>
    <n v="12923136"/>
    <n v="12980506"/>
    <n v="14301721"/>
    <n v="14168630"/>
    <n v="14164345"/>
    <n v="14279842"/>
    <n v="14095930"/>
    <n v="14095781"/>
    <n v="162771600"/>
    <n v="24481644"/>
    <n v="44909296"/>
    <n v="42194776"/>
    <n v="36661037"/>
    <n v="37012167"/>
    <n v="37176477"/>
    <n v="40960466"/>
    <n v="40579290"/>
    <n v="40567017"/>
    <n v="40897805"/>
    <n v="40371077"/>
    <n v="40370649"/>
    <n v="466181700"/>
    <n v="33029634"/>
    <n v="60589787"/>
    <n v="56927467"/>
    <n v="49461573"/>
    <n v="49935303"/>
    <n v="50156983"/>
    <n v="55262187"/>
    <n v="54747920"/>
    <n v="54731362"/>
    <n v="55177647"/>
    <n v="54467008"/>
    <n v="54466429"/>
    <n v="628953300"/>
    <n v="398432"/>
    <n v="400135"/>
    <n v="398192"/>
    <n v="393186"/>
    <n v="396968"/>
    <n v="398737"/>
    <n v="439346"/>
    <n v="435241"/>
    <n v="435108"/>
    <n v="438666"/>
    <n v="432997"/>
    <n v="432992"/>
    <n v="5000000"/>
    <n v="13430000"/>
    <n v="13430000"/>
    <n v="13430000"/>
    <n v="12758500"/>
    <n v="12758500"/>
    <n v="12758500"/>
    <n v="12758500"/>
    <n v="12758500"/>
    <n v="12758500"/>
    <n v="12758500"/>
    <n v="12758500"/>
    <n v="12758500"/>
    <n v="155116500"/>
    <n v="13430000"/>
    <n v="13430000"/>
    <n v="13430000"/>
    <n v="12758500"/>
    <n v="12758500"/>
    <n v="12758500"/>
    <n v="12758500"/>
    <n v="12758500"/>
    <n v="12758500"/>
    <n v="12758500"/>
    <n v="12758500"/>
    <n v="12758500"/>
    <n v="155116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1"/>
    <n v="1"/>
    <d v="2025-01-01T00:00:00"/>
    <n v="4659855"/>
    <x v="58"/>
    <m/>
    <m/>
    <x v="6"/>
    <x v="3"/>
    <s v="TREG 3"/>
    <x v="0"/>
    <n v="5668352786.5904837"/>
    <n v="261990950"/>
    <n v="480597996"/>
    <n v="451548491"/>
    <n v="392329045"/>
    <n v="396086665"/>
    <n v="397845032"/>
    <n v="438339496"/>
    <n v="434260332"/>
    <n v="434128990"/>
    <n v="437668923"/>
    <n v="432032133"/>
    <n v="432027547"/>
    <n v="4988855600"/>
    <n v="32763394"/>
    <n v="60101395"/>
    <n v="56468596"/>
    <n v="49062882"/>
    <n v="49532793"/>
    <n v="49752686"/>
    <n v="54816739"/>
    <n v="54306618"/>
    <n v="54290193"/>
    <n v="54732881"/>
    <n v="54027969"/>
    <n v="54027396"/>
    <n v="623883542"/>
    <n v="294754344"/>
    <n v="540699391"/>
    <n v="508017087"/>
    <n v="441391927"/>
    <n v="445619458"/>
    <n v="447597718"/>
    <n v="493156235"/>
    <n v="488566950"/>
    <n v="488419183"/>
    <n v="492401804"/>
    <n v="486060102"/>
    <n v="486054943"/>
    <n v="5612739142"/>
    <n v="796863"/>
    <n v="800270"/>
    <n v="796384"/>
    <n v="786373"/>
    <n v="793936"/>
    <n v="797473"/>
    <n v="878692"/>
    <n v="870482"/>
    <n v="870216"/>
    <n v="877333"/>
    <n v="865994"/>
    <n v="865985"/>
    <n v="10000001"/>
    <n v="420866740"/>
    <n v="481216261"/>
    <n v="457245282"/>
    <n v="435393831.79999995"/>
    <n v="435393831.79999995"/>
    <n v="435393831.79999995"/>
    <n v="435393831.79999995"/>
    <n v="435393831.79999995"/>
    <n v="435393831.79999995"/>
    <n v="435393831.79999995"/>
    <n v="435393831.79999995"/>
    <n v="435393831.79999995"/>
    <n v="5277872769.2000008"/>
    <n v="410420100"/>
    <n v="467978529"/>
    <n v="437991004"/>
    <n v="416091453.79999995"/>
    <n v="416091453.79999995"/>
    <n v="416091453.79999995"/>
    <n v="416091453.79999995"/>
    <n v="416091453.79999995"/>
    <n v="416091453.79999995"/>
    <n v="416091453.79999995"/>
    <n v="416091453.79999995"/>
    <n v="416091453.79999995"/>
    <n v="5061212717.2000008"/>
    <n v="10042840"/>
    <n v="11485832"/>
    <n v="19302378"/>
    <n v="19302378"/>
    <n v="19302378"/>
    <n v="19302378"/>
    <n v="19302378"/>
    <n v="19302378"/>
    <n v="19302378"/>
    <n v="19302378"/>
    <n v="19302378"/>
    <n v="19302378"/>
    <n v="214552452"/>
    <n v="0"/>
    <n v="-14522000"/>
    <n v="1694000"/>
    <n v="0"/>
    <n v="0"/>
    <n v="0"/>
    <n v="0"/>
    <n v="0"/>
    <n v="0"/>
    <n v="0"/>
    <n v="0"/>
    <n v="0"/>
    <n v="-12828000"/>
    <n v="0"/>
    <n v="0"/>
    <n v="0"/>
    <n v="0"/>
    <n v="0"/>
    <n v="0"/>
    <n v="0"/>
    <n v="0"/>
    <n v="0"/>
    <n v="0"/>
    <n v="0"/>
    <n v="0"/>
    <n v="0"/>
  </r>
  <r>
    <x v="34"/>
    <x v="34"/>
    <n v="1"/>
    <d v="2025-01-01T00:00:00"/>
    <n v="4602722"/>
    <x v="59"/>
    <m/>
    <m/>
    <x v="7"/>
    <x v="3"/>
    <s v="TREG 3"/>
    <x v="0"/>
    <n v="1016181537.64"/>
    <n v="59072753.444790393"/>
    <n v="59072753.444790393"/>
    <n v="59072753.444790393"/>
    <n v="59072753.444790393"/>
    <n v="59072753.444790393"/>
    <n v="59072753.444790393"/>
    <n v="59072753.444790393"/>
    <n v="59072753.444790393"/>
    <n v="58848221.464816511"/>
    <n v="58779885.644824468"/>
    <n v="58779885.644824468"/>
    <n v="58659876.367756858"/>
    <n v="707649896.68054533"/>
    <n v="11637253.098321076"/>
    <n v="25927005.61024303"/>
    <n v="24295190.235419799"/>
    <n v="20431887.60059727"/>
    <n v="20658347.684233602"/>
    <n v="20519860.770151727"/>
    <n v="23277518.369665932"/>
    <n v="23185972.451754723"/>
    <n v="23031882.47548737"/>
    <n v="23337711.929900575"/>
    <n v="23267405.671279024"/>
    <n v="23448206.021937151"/>
    <n v="263018241.9189913"/>
    <n v="70710006.543111473"/>
    <n v="84999759.055033416"/>
    <n v="83367943.680210188"/>
    <n v="79504641.045387655"/>
    <n v="79731101.129023999"/>
    <n v="79592614.214942127"/>
    <n v="82350271.814456329"/>
    <n v="82258725.896545112"/>
    <n v="81880103.940303877"/>
    <n v="82117597.574725047"/>
    <n v="82047291.316103488"/>
    <n v="82108082.389694005"/>
    <n v="970668138.59953666"/>
    <n v="0"/>
    <n v="0"/>
    <n v="0"/>
    <n v="0"/>
    <n v="0"/>
    <n v="0"/>
    <n v="0"/>
    <n v="0"/>
    <n v="0"/>
    <n v="0"/>
    <n v="0"/>
    <n v="0"/>
    <n v="0"/>
    <n v="105981500"/>
    <n v="105981500"/>
    <n v="86681177"/>
    <n v="82463458.149999991"/>
    <n v="82463458.149999991"/>
    <n v="82463458.149999991"/>
    <n v="82463458.149999991"/>
    <n v="82463458.149999991"/>
    <n v="82463458.149999991"/>
    <n v="82463458.149999991"/>
    <n v="82463458.149999991"/>
    <n v="82463458.149999991"/>
    <n v="1040815300.3499998"/>
    <n v="104616700"/>
    <n v="104616700"/>
    <n v="85316377"/>
    <n v="81050558.149999991"/>
    <n v="81050558.149999991"/>
    <n v="81050558.149999991"/>
    <n v="81050558.149999991"/>
    <n v="81050558.149999991"/>
    <n v="81050558.149999991"/>
    <n v="81050558.149999991"/>
    <n v="81050558.149999991"/>
    <n v="81050558.149999991"/>
    <n v="1024004800.3499998"/>
    <n v="1412900"/>
    <n v="1412900"/>
    <n v="1412900"/>
    <n v="1412900"/>
    <n v="1412900"/>
    <n v="1412900"/>
    <n v="1412900"/>
    <n v="1412900"/>
    <n v="1412900"/>
    <n v="1412900"/>
    <n v="1412900"/>
    <n v="1412900"/>
    <n v="16954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18"/>
    <n v="1"/>
    <d v="2025-01-01T00:00:00"/>
    <n v="4603201"/>
    <x v="60"/>
    <m/>
    <m/>
    <x v="0"/>
    <x v="6"/>
    <s v="TREG 3"/>
    <x v="0"/>
    <n v="120573529"/>
    <n v="0"/>
    <n v="0"/>
    <n v="0"/>
    <n v="0"/>
    <n v="0"/>
    <n v="0"/>
    <n v="0"/>
    <n v="0"/>
    <n v="0"/>
    <n v="0"/>
    <n v="0"/>
    <n v="0"/>
    <n v="0"/>
    <n v="839830.86247430264"/>
    <n v="5574395.3087909175"/>
    <n v="4945987.1242246339"/>
    <n v="3664933.1218365352"/>
    <n v="3751806.0257754852"/>
    <n v="3784256.6991317612"/>
    <n v="4643485.2767400518"/>
    <n v="4566417.2520787399"/>
    <n v="4563576.0108738225"/>
    <n v="4628979.2324554976"/>
    <n v="4523803.0190152386"/>
    <n v="4512530.0666030152"/>
    <n v="50000000"/>
    <n v="839830.86247430264"/>
    <n v="5574395.3087909175"/>
    <n v="4945987.1242246339"/>
    <n v="3664933.1218365352"/>
    <n v="3751806.0257754852"/>
    <n v="3784256.6991317612"/>
    <n v="4643485.2767400518"/>
    <n v="4566417.2520787399"/>
    <n v="4563576.0108738225"/>
    <n v="4628979.2324554976"/>
    <n v="4523803.0190152386"/>
    <n v="4512530.0666030152"/>
    <n v="50000000"/>
    <n v="7968633.0820967695"/>
    <n v="8002696.586546612"/>
    <n v="7963837.4222546434"/>
    <n v="7863727.0589999668"/>
    <n v="7939358.4157823008"/>
    <n v="7974731.910374254"/>
    <n v="8786923.3517508171"/>
    <n v="8704818.869516287"/>
    <n v="8702155.6851381455"/>
    <n v="8773326.3820671383"/>
    <n v="8659942.1097005475"/>
    <n v="8659849.1257725395"/>
    <n v="100000000.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1"/>
    <n v="1"/>
    <d v="2025-01-01T00:00:00"/>
    <n v="2000484"/>
    <x v="61"/>
    <m/>
    <m/>
    <x v="6"/>
    <x v="3"/>
    <s v="TREG 3"/>
    <x v="0"/>
    <n v="284324566.05786216"/>
    <n v="13366179"/>
    <n v="24519010"/>
    <n v="23036971"/>
    <n v="20015730"/>
    <n v="20207436"/>
    <n v="20297143"/>
    <n v="22363078"/>
    <n v="22154969"/>
    <n v="22148268"/>
    <n v="22328867"/>
    <n v="22041291"/>
    <n v="22041057"/>
    <n v="254519999"/>
    <n v="265096"/>
    <n v="486294"/>
    <n v="456900"/>
    <n v="396979"/>
    <n v="400781"/>
    <n v="402560"/>
    <n v="443535"/>
    <n v="439407"/>
    <n v="439274"/>
    <n v="442856"/>
    <n v="437153"/>
    <n v="437148"/>
    <n v="5047983"/>
    <n v="13631275"/>
    <n v="25005304"/>
    <n v="23493871"/>
    <n v="20412709"/>
    <n v="20608217"/>
    <n v="20699703"/>
    <n v="22806613"/>
    <n v="22594376"/>
    <n v="22587542"/>
    <n v="22771723"/>
    <n v="22478444"/>
    <n v="22478205"/>
    <n v="259567982"/>
    <n v="796863"/>
    <n v="800270"/>
    <n v="796384"/>
    <n v="786373"/>
    <n v="793936"/>
    <n v="797473"/>
    <n v="878692"/>
    <n v="870482"/>
    <n v="870216"/>
    <n v="877333"/>
    <n v="865994"/>
    <n v="865985"/>
    <n v="10000001"/>
    <n v="21000000"/>
    <n v="21000000"/>
    <n v="21000000"/>
    <n v="19950000"/>
    <n v="19950000"/>
    <n v="19950000"/>
    <n v="19950000"/>
    <n v="19950000"/>
    <n v="19950000"/>
    <n v="19950000"/>
    <n v="19950000"/>
    <n v="19950000"/>
    <n v="242550000"/>
    <n v="21000000"/>
    <n v="21000000"/>
    <n v="21000000"/>
    <n v="19950000"/>
    <n v="19950000"/>
    <n v="19950000"/>
    <n v="19950000"/>
    <n v="19950000"/>
    <n v="19950000"/>
    <n v="19950000"/>
    <n v="19950000"/>
    <n v="19950000"/>
    <n v="24255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35"/>
    <n v="1"/>
    <d v="2025-01-01T00:00:00"/>
    <n v="2000309"/>
    <x v="62"/>
    <m/>
    <m/>
    <x v="0"/>
    <x v="2"/>
    <s v="TREG 3"/>
    <x v="0"/>
    <n v="121776309"/>
    <n v="69798.759130434773"/>
    <n v="66475.00869565217"/>
    <n v="66475.00869565217"/>
    <n v="66475.00869565217"/>
    <n v="63151.258260869567"/>
    <n v="66475.00869565217"/>
    <n v="76446.259999999995"/>
    <n v="69798.759130434773"/>
    <n v="69798.759130434773"/>
    <n v="76446.259999999995"/>
    <n v="66475.00869565217"/>
    <n v="73122.509565217391"/>
    <n v="830937.60869565222"/>
    <n v="839830.86247430264"/>
    <n v="5574395.3087909175"/>
    <n v="4945987.1242246339"/>
    <n v="3664933.1218365352"/>
    <n v="3751806.0257754852"/>
    <n v="3784256.6991317612"/>
    <n v="4643485.2767400518"/>
    <n v="4566417.2520787399"/>
    <n v="4563576.0108738225"/>
    <n v="4628979.2324554976"/>
    <n v="4523803.0190152386"/>
    <n v="4512530.0666030152"/>
    <n v="50000000"/>
    <n v="909629.62160473736"/>
    <n v="5640870.3174865693"/>
    <n v="5012462.1329202857"/>
    <n v="3731408.1305321874"/>
    <n v="3814957.2840363546"/>
    <n v="3850731.7078274135"/>
    <n v="4719931.5367400516"/>
    <n v="4636216.011209175"/>
    <n v="4633374.7700042576"/>
    <n v="4705425.4924554974"/>
    <n v="4590278.0277108904"/>
    <n v="4585652.5761682326"/>
    <n v="50830937.608695649"/>
    <n v="398431.6541048385"/>
    <n v="400134.82932733063"/>
    <n v="398191.87111273216"/>
    <n v="393186.35294999834"/>
    <n v="396967.92078911501"/>
    <n v="398736.59551871271"/>
    <n v="439346.16758754093"/>
    <n v="435240.94347581436"/>
    <n v="435107.78425690724"/>
    <n v="438666.31910335692"/>
    <n v="432997.10548502742"/>
    <n v="432992.456288627"/>
    <n v="5000000.0000000019"/>
    <n v="49350"/>
    <n v="48350"/>
    <n v="48100"/>
    <n v="48100"/>
    <n v="48100"/>
    <n v="48100"/>
    <n v="48100"/>
    <n v="48100"/>
    <n v="48100"/>
    <n v="48100"/>
    <n v="48100"/>
    <n v="48100"/>
    <n v="578700"/>
    <n v="0"/>
    <n v="0"/>
    <n v="0"/>
    <n v="0"/>
    <n v="0"/>
    <n v="0"/>
    <n v="0"/>
    <n v="0"/>
    <n v="0"/>
    <n v="0"/>
    <n v="0"/>
    <n v="0"/>
    <n v="0"/>
    <n v="49350"/>
    <n v="48350"/>
    <n v="48100"/>
    <n v="48100"/>
    <n v="48100"/>
    <n v="48100"/>
    <n v="48100"/>
    <n v="48100"/>
    <n v="48100"/>
    <n v="48100"/>
    <n v="48100"/>
    <n v="48100"/>
    <n v="578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36"/>
    <n v="0.5"/>
    <d v="2025-01-01T00:00:00"/>
    <n v="2927204"/>
    <x v="63"/>
    <m/>
    <m/>
    <x v="6"/>
    <x v="3"/>
    <s v="TREG 3"/>
    <x v="0"/>
    <n v="3779342542.8884115"/>
    <n v="90484085"/>
    <n v="165984626"/>
    <n v="155951769"/>
    <n v="135499087"/>
    <n v="136796860"/>
    <n v="137404149"/>
    <n v="151389764"/>
    <n v="149980939"/>
    <n v="149935577"/>
    <n v="151158168"/>
    <n v="149211384"/>
    <n v="149209800"/>
    <n v="1723006210"/>
    <n v="81643144"/>
    <n v="149766744"/>
    <n v="140714168"/>
    <n v="122259860"/>
    <n v="123430831"/>
    <n v="123978783"/>
    <n v="136597904"/>
    <n v="135326731"/>
    <n v="135285801"/>
    <n v="136388936"/>
    <n v="134632367"/>
    <n v="134630938"/>
    <n v="1554656205"/>
    <n v="172127229"/>
    <n v="315751370"/>
    <n v="296665936"/>
    <n v="257758947"/>
    <n v="260227691"/>
    <n v="261382933"/>
    <n v="287987668"/>
    <n v="285307670"/>
    <n v="285221379"/>
    <n v="287547104"/>
    <n v="283843751"/>
    <n v="283840738"/>
    <n v="3277662416"/>
    <n v="39843165"/>
    <n v="40013483"/>
    <n v="39819187"/>
    <n v="39318635"/>
    <n v="39696792"/>
    <n v="39873660"/>
    <n v="43934617"/>
    <n v="43524094"/>
    <n v="43510778"/>
    <n v="43866632"/>
    <n v="43299711"/>
    <n v="43299246"/>
    <n v="500000000"/>
    <n v="156286511.5"/>
    <n v="148618511.5"/>
    <n v="357724523"/>
    <n v="145915460.77499998"/>
    <n v="145915460.77499998"/>
    <n v="145915460.77499998"/>
    <n v="145915460.77499998"/>
    <n v="145915460.77499998"/>
    <n v="145915460.77499998"/>
    <n v="145915460.77499998"/>
    <n v="145915460.77499998"/>
    <n v="145915460.77499998"/>
    <n v="1975868692.9750004"/>
    <n v="134624375"/>
    <n v="134624375"/>
    <n v="126739584.5"/>
    <n v="120402605.27499999"/>
    <n v="120402605.27499999"/>
    <n v="120402605.27499999"/>
    <n v="120402605.27499999"/>
    <n v="120402605.27499999"/>
    <n v="120402605.27499999"/>
    <n v="120402605.27499999"/>
    <n v="120402605.27499999"/>
    <n v="120402605.27499999"/>
    <n v="1479611781.9750001"/>
    <n v="20938494"/>
    <n v="14484118"/>
    <n v="25512855.5"/>
    <n v="25512855.5"/>
    <n v="25512855.5"/>
    <n v="25512855.5"/>
    <n v="25512855.5"/>
    <n v="25512855.5"/>
    <n v="25512855.5"/>
    <n v="25512855.5"/>
    <n v="25512855.5"/>
    <n v="25512855.5"/>
    <n v="290551167"/>
    <n v="0"/>
    <n v="0"/>
    <n v="203679725"/>
    <n v="0"/>
    <n v="0"/>
    <n v="0"/>
    <n v="0"/>
    <n v="0"/>
    <n v="0"/>
    <n v="0"/>
    <n v="0"/>
    <n v="0"/>
    <n v="203679725"/>
    <n v="0"/>
    <n v="0"/>
    <n v="0"/>
    <n v="0"/>
    <n v="0"/>
    <n v="0"/>
    <n v="0"/>
    <n v="0"/>
    <n v="0"/>
    <n v="0"/>
    <n v="0"/>
    <n v="0"/>
    <n v="0"/>
  </r>
  <r>
    <x v="10"/>
    <x v="10"/>
    <n v="1"/>
    <d v="2025-01-01T00:00:00"/>
    <n v="3013018"/>
    <x v="64"/>
    <m/>
    <m/>
    <x v="8"/>
    <x v="4"/>
    <s v="TREG 3"/>
    <x v="1"/>
    <n v="278006747.31142783"/>
    <n v="14137583.045454545"/>
    <n v="14881666.363636361"/>
    <n v="13393499.727272727"/>
    <n v="11905333.09090909"/>
    <n v="12649416.409090908"/>
    <n v="13393499.727272727"/>
    <n v="17113916.318181816"/>
    <n v="15625749.681818184"/>
    <n v="15625749.681818184"/>
    <n v="17113916.318181816"/>
    <n v="14881666.363636361"/>
    <n v="15625749.681818184"/>
    <n v="176347746.40909091"/>
    <n v="544556.98148362164"/>
    <n v="1040431.9727595521"/>
    <n v="1144475.1700355071"/>
    <n v="1113840.2286153648"/>
    <n v="1788570.3671035182"/>
    <n v="1609713.3303931665"/>
    <n v="909189.93661095505"/>
    <n v="2000217.8605441011"/>
    <n v="1666848.217120084"/>
    <n v="2000217.8605441011"/>
    <n v="2166902.68225611"/>
    <n v="2166902.68225611"/>
    <n v="18151867.289722189"/>
    <n v="14682140.026938166"/>
    <n v="15922098.336395914"/>
    <n v="14537974.897308234"/>
    <n v="13019173.319524454"/>
    <n v="14437986.776194427"/>
    <n v="15003213.057665894"/>
    <n v="18023106.254792772"/>
    <n v="17625967.542362284"/>
    <n v="17292597.898938268"/>
    <n v="19114134.178725917"/>
    <n v="17048569.04589247"/>
    <n v="17792652.364074294"/>
    <n v="194499613.69881311"/>
    <n v="0"/>
    <n v="0"/>
    <n v="0"/>
    <n v="0"/>
    <n v="0"/>
    <n v="0"/>
    <n v="0"/>
    <n v="0"/>
    <n v="0"/>
    <n v="0"/>
    <n v="0"/>
    <n v="0"/>
    <n v="0"/>
    <n v="13968794"/>
    <n v="13434016"/>
    <n v="13381134"/>
    <n v="0"/>
    <n v="0"/>
    <n v="0"/>
    <n v="0"/>
    <n v="0"/>
    <n v="0"/>
    <n v="0"/>
    <n v="0"/>
    <n v="0"/>
    <n v="407839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34"/>
    <n v="1"/>
    <d v="2025-01-01T00:00:00"/>
    <n v="3219229"/>
    <x v="65"/>
    <m/>
    <m/>
    <x v="6"/>
    <x v="3"/>
    <s v="TREG 3"/>
    <x v="0"/>
    <n v="1530194156.3253891"/>
    <n v="64371700"/>
    <n v="118083888"/>
    <n v="110946366"/>
    <n v="96396030"/>
    <n v="97319285"/>
    <n v="97751319"/>
    <n v="107700890"/>
    <n v="106698631"/>
    <n v="106666360"/>
    <n v="107536129"/>
    <n v="106151158"/>
    <n v="106150031"/>
    <n v="1225771787"/>
    <n v="2416213"/>
    <n v="4432318"/>
    <n v="4164409"/>
    <n v="3618257"/>
    <n v="3652912"/>
    <n v="3669128"/>
    <n v="4042589"/>
    <n v="4004969"/>
    <n v="4003757"/>
    <n v="4036404"/>
    <n v="3984419"/>
    <n v="3984377"/>
    <n v="46009752"/>
    <n v="66787913"/>
    <n v="122516206"/>
    <n v="115110775"/>
    <n v="100014287"/>
    <n v="100972197"/>
    <n v="101420447"/>
    <n v="111743479"/>
    <n v="110703600"/>
    <n v="110670117"/>
    <n v="111572533"/>
    <n v="110135577"/>
    <n v="110134408"/>
    <n v="1271781539"/>
    <n v="796863"/>
    <n v="800270"/>
    <n v="796384"/>
    <n v="786373"/>
    <n v="793936"/>
    <n v="797473"/>
    <n v="878692"/>
    <n v="870482"/>
    <n v="870216"/>
    <n v="877333"/>
    <n v="865994"/>
    <n v="865985"/>
    <n v="10000001"/>
    <n v="95842091"/>
    <n v="86052880"/>
    <n v="78954975"/>
    <n v="76275927"/>
    <n v="76275927"/>
    <n v="76275927"/>
    <n v="76275927"/>
    <n v="76275927"/>
    <n v="76275927"/>
    <n v="76275927"/>
    <n v="76275927"/>
    <n v="76275927"/>
    <n v="947333289"/>
    <n v="9744000"/>
    <n v="7703000"/>
    <n v="1580000"/>
    <n v="1501000"/>
    <n v="1501000"/>
    <n v="1501000"/>
    <n v="1501000"/>
    <n v="1501000"/>
    <n v="1501000"/>
    <n v="1501000"/>
    <n v="1501000"/>
    <n v="1501000"/>
    <n v="32536000"/>
    <n v="82609451"/>
    <n v="75393014"/>
    <n v="74774927"/>
    <n v="74774927"/>
    <n v="74774927"/>
    <n v="74774927"/>
    <n v="74774927"/>
    <n v="74774927"/>
    <n v="74774927"/>
    <n v="74774927"/>
    <n v="74774927"/>
    <n v="74774927"/>
    <n v="905751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6"/>
    <n v="1"/>
    <d v="2025-01-01T00:00:00"/>
    <s v="NEW NIPNAS"/>
    <x v="66"/>
    <m/>
    <m/>
    <x v="6"/>
    <x v="3"/>
    <s v="TREG 3"/>
    <x v="0"/>
    <n v="0"/>
    <n v="3653422"/>
    <n v="6701863"/>
    <n v="6296772"/>
    <n v="5470966"/>
    <n v="5523366"/>
    <n v="5547886"/>
    <n v="6112575"/>
    <n v="6055691"/>
    <n v="6053860"/>
    <n v="6103224"/>
    <n v="6024620"/>
    <n v="6024555"/>
    <n v="69568800"/>
    <n v="27855721"/>
    <n v="51098727"/>
    <n v="48010090"/>
    <n v="41713688"/>
    <n v="42113210"/>
    <n v="42300165"/>
    <n v="46605667"/>
    <n v="46171958"/>
    <n v="46157993"/>
    <n v="46534370"/>
    <n v="45935049"/>
    <n v="45934561"/>
    <n v="530431199"/>
    <n v="31509143"/>
    <n v="57800590"/>
    <n v="54306862"/>
    <n v="47184654"/>
    <n v="47636576"/>
    <n v="47848051"/>
    <n v="52718242"/>
    <n v="52227649"/>
    <n v="52211853"/>
    <n v="52637594"/>
    <n v="51959669"/>
    <n v="51959116"/>
    <n v="599999999"/>
    <n v="796864"/>
    <n v="800270"/>
    <n v="796384"/>
    <n v="786373"/>
    <n v="793936"/>
    <n v="797474"/>
    <n v="878692"/>
    <n v="870482"/>
    <n v="870215"/>
    <n v="877333"/>
    <n v="865994"/>
    <n v="865985"/>
    <n v="1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9"/>
    <n v="1"/>
    <d v="2025-01-01T00:00:00"/>
    <n v="4602480"/>
    <x v="67"/>
    <m/>
    <m/>
    <x v="0"/>
    <x v="0"/>
    <s v="TREG 3"/>
    <x v="0"/>
    <n v="367635881"/>
    <n v="6591612.6086956523"/>
    <n v="6572673.9130434785"/>
    <n v="6572673.9130434785"/>
    <n v="6572673.9130434785"/>
    <n v="6553735.2173913047"/>
    <n v="6572673.9130434785"/>
    <n v="6629490"/>
    <n v="6591612.6086956523"/>
    <n v="6591612.6086956523"/>
    <n v="6629490"/>
    <n v="6572673.9130434785"/>
    <n v="6610551.3043478262"/>
    <n v="79061473.913043484"/>
    <n v="8398308.6247430257"/>
    <n v="55743953.087909169"/>
    <n v="49459871.242246345"/>
    <n v="36649331.218365356"/>
    <n v="37518060.257754847"/>
    <n v="37842566.991317615"/>
    <n v="46434852.767400518"/>
    <n v="45664172.520787396"/>
    <n v="45635760.108738221"/>
    <n v="46289792.32455498"/>
    <n v="45238030.190152384"/>
    <n v="45125300.666030154"/>
    <n v="500000000.00000012"/>
    <n v="14989921.233438678"/>
    <n v="62316627.000952646"/>
    <n v="56032545.155289821"/>
    <n v="43222005.131408833"/>
    <n v="44071795.475146152"/>
    <n v="44415240.904361092"/>
    <n v="53064342.767400518"/>
    <n v="52255785.129483044"/>
    <n v="52227372.71743387"/>
    <n v="52919282.32455498"/>
    <n v="51810704.103195861"/>
    <n v="51735851.970377982"/>
    <n v="579061473.9130435"/>
    <n v="398431.6541048385"/>
    <n v="400134.82932733063"/>
    <n v="398191.87111273216"/>
    <n v="393186.35294999834"/>
    <n v="396967.92078911501"/>
    <n v="398736.59551871271"/>
    <n v="439346.16758754093"/>
    <n v="435240.94347581436"/>
    <n v="435107.78425690724"/>
    <n v="438666.31910335692"/>
    <n v="432997.10548502742"/>
    <n v="432992.456288627"/>
    <n v="5000000.0000000019"/>
    <n v="6240433"/>
    <n v="5717500"/>
    <n v="5716900"/>
    <n v="6020100"/>
    <n v="6020100"/>
    <n v="6020100"/>
    <n v="6020100"/>
    <n v="6020100"/>
    <n v="6020100"/>
    <n v="6020100"/>
    <n v="6020100"/>
    <n v="6020100"/>
    <n v="71855733"/>
    <n v="0"/>
    <n v="0"/>
    <n v="0"/>
    <n v="0"/>
    <n v="0"/>
    <n v="0"/>
    <n v="0"/>
    <n v="0"/>
    <n v="0"/>
    <n v="0"/>
    <n v="0"/>
    <n v="0"/>
    <n v="0"/>
    <n v="6201733"/>
    <n v="6040180"/>
    <n v="6020100"/>
    <n v="6020100"/>
    <n v="6020100"/>
    <n v="6020100"/>
    <n v="6020100"/>
    <n v="6020100"/>
    <n v="6020100"/>
    <n v="6020100"/>
    <n v="6020100"/>
    <n v="6020100"/>
    <n v="724429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5"/>
    <n v="1"/>
    <d v="2025-01-01T00:00:00"/>
    <n v="4602761"/>
    <x v="68"/>
    <m/>
    <m/>
    <x v="0"/>
    <x v="3"/>
    <s v="TREG 3"/>
    <x v="0"/>
    <n v="121870788"/>
    <n v="51408.695652173912"/>
    <n v="49913.043478260872"/>
    <n v="49913.043478260872"/>
    <n v="49913.043478260872"/>
    <n v="48417.391304347824"/>
    <n v="49913.043478260872"/>
    <n v="54400"/>
    <n v="51408.695652173912"/>
    <n v="51408.695652173912"/>
    <n v="54400"/>
    <n v="49913.043478260872"/>
    <n v="52904.34782608696"/>
    <n v="613913.04347826075"/>
    <n v="3359323.4498972106"/>
    <n v="22297581.23516367"/>
    <n v="19783948.496898536"/>
    <n v="14659732.487346141"/>
    <n v="15007224.103101941"/>
    <n v="15137026.796527045"/>
    <n v="18573941.106960207"/>
    <n v="18265669.00831496"/>
    <n v="18254304.04349529"/>
    <n v="18515916.92982199"/>
    <n v="18095212.076060954"/>
    <n v="18050120.266412061"/>
    <n v="200000000"/>
    <n v="3410732.1455493844"/>
    <n v="22347494.278641932"/>
    <n v="19833861.540376797"/>
    <n v="14709645.530824402"/>
    <n v="15055641.494406288"/>
    <n v="15186939.840005307"/>
    <n v="18628341.106960207"/>
    <n v="18317077.703967135"/>
    <n v="18305712.739147466"/>
    <n v="18570316.92982199"/>
    <n v="18145125.119539216"/>
    <n v="18103024.614238147"/>
    <n v="200613913.04347825"/>
    <n v="239058992.46290308"/>
    <n v="240080897.59639835"/>
    <n v="238915122.66763932"/>
    <n v="235911811.769999"/>
    <n v="238180752.47346902"/>
    <n v="239241957.31122762"/>
    <n v="263607700.55252454"/>
    <n v="261144566.08548862"/>
    <n v="261064670.55414435"/>
    <n v="263199791.46201414"/>
    <n v="259798263.29101646"/>
    <n v="259795473.77317619"/>
    <n v="3000000000.000001"/>
    <n v="60000"/>
    <n v="60000"/>
    <n v="3904500"/>
    <n v="88700"/>
    <n v="88700"/>
    <n v="88700"/>
    <n v="88700"/>
    <n v="88700"/>
    <n v="88700"/>
    <n v="88700"/>
    <n v="88700"/>
    <n v="88700"/>
    <n v="4822800"/>
    <n v="0"/>
    <n v="0"/>
    <n v="0"/>
    <n v="0"/>
    <n v="0"/>
    <n v="0"/>
    <n v="0"/>
    <n v="0"/>
    <n v="0"/>
    <n v="0"/>
    <n v="0"/>
    <n v="0"/>
    <n v="0"/>
    <n v="88700"/>
    <n v="88700"/>
    <n v="88700"/>
    <n v="88700"/>
    <n v="88700"/>
    <n v="88700"/>
    <n v="88700"/>
    <n v="88700"/>
    <n v="88700"/>
    <n v="88700"/>
    <n v="88700"/>
    <n v="88700"/>
    <n v="1064400"/>
    <n v="0"/>
    <n v="0"/>
    <n v="3844500"/>
    <n v="0"/>
    <n v="0"/>
    <n v="0"/>
    <n v="0"/>
    <n v="0"/>
    <n v="0"/>
    <n v="0"/>
    <n v="0"/>
    <n v="0"/>
    <n v="3844500"/>
    <n v="0"/>
    <n v="0"/>
    <n v="0"/>
    <n v="0"/>
    <n v="0"/>
    <n v="0"/>
    <n v="0"/>
    <n v="0"/>
    <n v="0"/>
    <n v="0"/>
    <n v="0"/>
    <n v="0"/>
    <n v="0"/>
  </r>
  <r>
    <x v="1"/>
    <x v="1"/>
    <n v="1"/>
    <d v="2025-01-01T00:00:00"/>
    <n v="4444489"/>
    <x v="69"/>
    <m/>
    <m/>
    <x v="0"/>
    <x v="1"/>
    <s v="TREG 3"/>
    <x v="0"/>
    <n v="598817315"/>
    <n v="113141521.06608696"/>
    <n v="112979910.53913043"/>
    <n v="112979910.53913043"/>
    <n v="112979910.53913043"/>
    <n v="112818300.01217392"/>
    <n v="112979910.53913043"/>
    <n v="113464742.12"/>
    <n v="113141521.06608696"/>
    <n v="113141521.06608696"/>
    <n v="113464742.12"/>
    <n v="112979910.53913043"/>
    <n v="113303131.59304348"/>
    <n v="1357375031.7391307"/>
    <n v="5038985.1748458156"/>
    <n v="33446371.852745503"/>
    <n v="29675922.745347805"/>
    <n v="21989598.731019214"/>
    <n v="22510836.154652912"/>
    <n v="22705540.194790568"/>
    <n v="27860911.660440311"/>
    <n v="27398503.512472436"/>
    <n v="27381456.065242935"/>
    <n v="27773875.394732986"/>
    <n v="27142818.11409143"/>
    <n v="27075180.399618093"/>
    <n v="300000000"/>
    <n v="118180506.24093278"/>
    <n v="146426282.39187592"/>
    <n v="142655833.28447825"/>
    <n v="134969509.27014965"/>
    <n v="135329136.16682684"/>
    <n v="135685450.73392099"/>
    <n v="141325653.78044033"/>
    <n v="140540024.5785594"/>
    <n v="140522977.13132989"/>
    <n v="141238617.51473299"/>
    <n v="140122728.65322188"/>
    <n v="140378311.99266157"/>
    <n v="1657375031.7391305"/>
    <n v="7968633.0820967695"/>
    <n v="8002696.586546612"/>
    <n v="7963837.4222546434"/>
    <n v="7863727.0589999668"/>
    <n v="7939358.4157823008"/>
    <n v="7974731.910374254"/>
    <n v="8786923.3517508171"/>
    <n v="8704818.869516287"/>
    <n v="8702155.6851381455"/>
    <n v="8773326.3820671383"/>
    <n v="8659942.1097005475"/>
    <n v="8659849.1257725395"/>
    <n v="100000000.00000003"/>
    <n v="112807583"/>
    <n v="112766317"/>
    <n v="117088654"/>
    <n v="111486453.8"/>
    <n v="111486453.8"/>
    <n v="111486453.8"/>
    <n v="111486453.8"/>
    <n v="111486453.8"/>
    <n v="111486453.8"/>
    <n v="111486453.8"/>
    <n v="111486453.8"/>
    <n v="111486453.8"/>
    <n v="1346040638.1999998"/>
    <n v="106316700"/>
    <n v="106316700"/>
    <n v="110699604"/>
    <n v="105164623.8"/>
    <n v="105164623.8"/>
    <n v="105164623.8"/>
    <n v="105164623.8"/>
    <n v="105164623.8"/>
    <n v="105164623.8"/>
    <n v="105164623.8"/>
    <n v="105164623.8"/>
    <n v="105164623.8"/>
    <n v="1269814618.1999998"/>
    <n v="6467752"/>
    <n v="6443286"/>
    <n v="6321830"/>
    <n v="6321830"/>
    <n v="6321830"/>
    <n v="6321830"/>
    <n v="6321830"/>
    <n v="6321830"/>
    <n v="6321830"/>
    <n v="6321830"/>
    <n v="6321830"/>
    <n v="6321830"/>
    <n v="76129338"/>
    <n v="0"/>
    <n v="0"/>
    <n v="12029000"/>
    <n v="0"/>
    <n v="0"/>
    <n v="0"/>
    <n v="0"/>
    <n v="0"/>
    <n v="0"/>
    <n v="0"/>
    <n v="0"/>
    <n v="0"/>
    <n v="12029000"/>
    <n v="0"/>
    <n v="0"/>
    <n v="0"/>
    <n v="0"/>
    <n v="0"/>
    <n v="0"/>
    <n v="0"/>
    <n v="0"/>
    <n v="0"/>
    <n v="0"/>
    <n v="0"/>
    <n v="0"/>
    <n v="0"/>
  </r>
  <r>
    <x v="11"/>
    <x v="11"/>
    <n v="1"/>
    <d v="2025-01-01T00:00:00"/>
    <n v="2952910"/>
    <x v="70"/>
    <m/>
    <m/>
    <x v="6"/>
    <x v="3"/>
    <s v="TREG 3"/>
    <x v="0"/>
    <n v="1440618446.9856966"/>
    <n v="47221353"/>
    <n v="86623174"/>
    <n v="81387279"/>
    <n v="70713543"/>
    <n v="71390818"/>
    <n v="71707746"/>
    <n v="79006485"/>
    <n v="78271255"/>
    <n v="78247581"/>
    <n v="78885620"/>
    <n v="77869643"/>
    <n v="77868817"/>
    <n v="899193314"/>
    <n v="2590553"/>
    <n v="4752127"/>
    <n v="4464887"/>
    <n v="3879329"/>
    <n v="3916484"/>
    <n v="3933870"/>
    <n v="4334278"/>
    <n v="4293943"/>
    <n v="4292644"/>
    <n v="4327647"/>
    <n v="4271911"/>
    <n v="4271865"/>
    <n v="49329538"/>
    <n v="49811906"/>
    <n v="91375301"/>
    <n v="85852166"/>
    <n v="74592872"/>
    <n v="75307302"/>
    <n v="75641616"/>
    <n v="83340763"/>
    <n v="82565198"/>
    <n v="82540225"/>
    <n v="83213267"/>
    <n v="82141554"/>
    <n v="82140682"/>
    <n v="948522852"/>
    <n v="796863"/>
    <n v="800270"/>
    <n v="796384"/>
    <n v="786373"/>
    <n v="793936"/>
    <n v="797473"/>
    <n v="878692"/>
    <n v="870482"/>
    <n v="870216"/>
    <n v="877333"/>
    <n v="865994"/>
    <n v="865985"/>
    <n v="10000001"/>
    <n v="75725833"/>
    <n v="88853028"/>
    <n v="-42144895"/>
    <n v="62737349"/>
    <n v="62737349"/>
    <n v="62737349"/>
    <n v="62737349"/>
    <n v="62737349"/>
    <n v="62737349"/>
    <n v="62737349"/>
    <n v="62737349"/>
    <n v="62737349"/>
    <n v="687070107"/>
    <n v="67065000"/>
    <n v="82310396"/>
    <n v="58785000"/>
    <n v="55845750"/>
    <n v="55845750"/>
    <n v="55845750"/>
    <n v="55845750"/>
    <n v="55845750"/>
    <n v="55845750"/>
    <n v="55845750"/>
    <n v="55845750"/>
    <n v="55845750"/>
    <n v="710772146"/>
    <n v="8425922"/>
    <n v="6747114"/>
    <n v="6891599"/>
    <n v="6891599"/>
    <n v="6891599"/>
    <n v="6891599"/>
    <n v="6891599"/>
    <n v="6891599"/>
    <n v="6891599"/>
    <n v="6891599"/>
    <n v="6891599"/>
    <n v="6891599"/>
    <n v="84089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23"/>
    <n v="0.5"/>
    <d v="2025-01-01T00:00:00"/>
    <n v="2000035"/>
    <x v="71"/>
    <m/>
    <m/>
    <x v="0"/>
    <x v="3"/>
    <s v="TREG 3"/>
    <x v="0"/>
    <n v="121243739"/>
    <n v="66233.086956521729"/>
    <n v="63079.130434782601"/>
    <n v="63079.130434782601"/>
    <n v="63079.130434782601"/>
    <n v="59925.173913043487"/>
    <n v="63079.130434782601"/>
    <n v="72541"/>
    <n v="66233.086956521729"/>
    <n v="66233.086956521729"/>
    <n v="72541"/>
    <n v="63079.130434782601"/>
    <n v="69387.043478260865"/>
    <n v="788489.13043478248"/>
    <n v="4199154.3123715129"/>
    <n v="27871976.543954585"/>
    <n v="24729935.621123172"/>
    <n v="18324665.609182678"/>
    <n v="18759030.128877424"/>
    <n v="18921283.495658807"/>
    <n v="23217426.383700259"/>
    <n v="22832086.260393698"/>
    <n v="22817880.054369111"/>
    <n v="23144896.16227749"/>
    <n v="22619015.095076192"/>
    <n v="22562650.333015077"/>
    <n v="250000000.00000006"/>
    <n v="4265387.3993280344"/>
    <n v="27935055.674389366"/>
    <n v="24793014.751557954"/>
    <n v="18387744.739617459"/>
    <n v="18818955.302790467"/>
    <n v="18984362.626093589"/>
    <n v="23289967.383700259"/>
    <n v="22898319.347350221"/>
    <n v="22884113.141325634"/>
    <n v="23217437.16227749"/>
    <n v="22682094.225510973"/>
    <n v="22632037.376493338"/>
    <n v="250788489.13043475"/>
    <n v="199215827.05241925"/>
    <n v="200067414.66366529"/>
    <n v="199095935.55636609"/>
    <n v="196593176.47499916"/>
    <n v="198483960.39455751"/>
    <n v="199368297.75935635"/>
    <n v="219673083.79377046"/>
    <n v="217620471.73790717"/>
    <n v="217553892.12845364"/>
    <n v="219333159.55167845"/>
    <n v="216498552.74251372"/>
    <n v="216496228.14431348"/>
    <n v="2500000000.0000005"/>
    <n v="522050"/>
    <n v="6055250"/>
    <n v="83725"/>
    <n v="112525"/>
    <n v="112525"/>
    <n v="112525"/>
    <n v="112525"/>
    <n v="112525"/>
    <n v="112525"/>
    <n v="112525"/>
    <n v="112525"/>
    <n v="112525"/>
    <n v="7673750"/>
    <n v="0"/>
    <n v="0"/>
    <n v="0"/>
    <n v="0"/>
    <n v="0"/>
    <n v="0"/>
    <n v="0"/>
    <n v="0"/>
    <n v="0"/>
    <n v="0"/>
    <n v="0"/>
    <n v="0"/>
    <n v="0"/>
    <n v="550850"/>
    <n v="111775"/>
    <n v="112525"/>
    <n v="112525"/>
    <n v="112525"/>
    <n v="112525"/>
    <n v="112525"/>
    <n v="112525"/>
    <n v="112525"/>
    <n v="112525"/>
    <n v="112525"/>
    <n v="112525"/>
    <n v="1787875"/>
    <n v="0"/>
    <n v="5972400"/>
    <n v="0"/>
    <n v="0"/>
    <n v="0"/>
    <n v="0"/>
    <n v="0"/>
    <n v="0"/>
    <n v="0"/>
    <n v="0"/>
    <n v="0"/>
    <n v="0"/>
    <n v="5972400"/>
    <n v="0"/>
    <n v="0"/>
    <n v="0"/>
    <n v="0"/>
    <n v="0"/>
    <n v="0"/>
    <n v="0"/>
    <n v="0"/>
    <n v="0"/>
    <n v="0"/>
    <n v="0"/>
    <n v="0"/>
    <n v="0"/>
  </r>
  <r>
    <x v="37"/>
    <x v="37"/>
    <n v="0.5"/>
    <d v="2025-01-01T00:00:00"/>
    <n v="2000035"/>
    <x v="71"/>
    <m/>
    <m/>
    <x v="0"/>
    <x v="3"/>
    <s v="TREG 3"/>
    <x v="0"/>
    <n v="121243739"/>
    <n v="66233.086956521729"/>
    <n v="63079.130434782601"/>
    <n v="63079.130434782601"/>
    <n v="63079.130434782601"/>
    <n v="59925.173913043487"/>
    <n v="63079.130434782601"/>
    <n v="72541"/>
    <n v="66233.086956521729"/>
    <n v="66233.086956521729"/>
    <n v="72541"/>
    <n v="63079.130434782601"/>
    <n v="69387.043478260865"/>
    <n v="788489.13043478248"/>
    <n v="4199154.3123715129"/>
    <n v="27871976.543954585"/>
    <n v="24729935.621123172"/>
    <n v="18324665.609182678"/>
    <n v="18759030.128877424"/>
    <n v="18921283.495658807"/>
    <n v="23217426.383700259"/>
    <n v="22832086.260393698"/>
    <n v="22817880.054369111"/>
    <n v="23144896.16227749"/>
    <n v="22619015.095076192"/>
    <n v="22562650.333015077"/>
    <n v="250000000.00000006"/>
    <n v="4265387.3993280344"/>
    <n v="27935055.674389366"/>
    <n v="24793014.751557954"/>
    <n v="18387744.739617459"/>
    <n v="18818955.302790467"/>
    <n v="18984362.626093589"/>
    <n v="23289967.383700259"/>
    <n v="22898319.347350221"/>
    <n v="22884113.141325634"/>
    <n v="23217437.16227749"/>
    <n v="22682094.225510973"/>
    <n v="22632037.376493338"/>
    <n v="250788489.13043475"/>
    <n v="199215827.05241925"/>
    <n v="200067414.66366529"/>
    <n v="199095935.55636609"/>
    <n v="196593176.47499916"/>
    <n v="198483960.39455751"/>
    <n v="199368297.75935635"/>
    <n v="219673083.79377046"/>
    <n v="217620471.73790717"/>
    <n v="217553892.12845364"/>
    <n v="219333159.55167845"/>
    <n v="216498552.74251372"/>
    <n v="216496228.14431348"/>
    <n v="2500000000.0000005"/>
    <n v="522050"/>
    <n v="6055250"/>
    <n v="83725"/>
    <n v="112525"/>
    <n v="112525"/>
    <n v="112525"/>
    <n v="112525"/>
    <n v="112525"/>
    <n v="112525"/>
    <n v="112525"/>
    <n v="112525"/>
    <n v="112525"/>
    <n v="7673750"/>
    <n v="0"/>
    <n v="0"/>
    <n v="0"/>
    <n v="0"/>
    <n v="0"/>
    <n v="0"/>
    <n v="0"/>
    <n v="0"/>
    <n v="0"/>
    <n v="0"/>
    <n v="0"/>
    <n v="0"/>
    <n v="0"/>
    <n v="550850"/>
    <n v="111775"/>
    <n v="112525"/>
    <n v="112525"/>
    <n v="112525"/>
    <n v="112525"/>
    <n v="112525"/>
    <n v="112525"/>
    <n v="112525"/>
    <n v="112525"/>
    <n v="112525"/>
    <n v="112525"/>
    <n v="1787875"/>
    <n v="0"/>
    <n v="5972400"/>
    <n v="0"/>
    <n v="0"/>
    <n v="0"/>
    <n v="0"/>
    <n v="0"/>
    <n v="0"/>
    <n v="0"/>
    <n v="0"/>
    <n v="0"/>
    <n v="0"/>
    <n v="5972400"/>
    <n v="0"/>
    <n v="0"/>
    <n v="0"/>
    <n v="0"/>
    <n v="0"/>
    <n v="0"/>
    <n v="0"/>
    <n v="0"/>
    <n v="0"/>
    <n v="0"/>
    <n v="0"/>
    <n v="0"/>
    <n v="0"/>
  </r>
  <r>
    <x v="33"/>
    <x v="33"/>
    <n v="1"/>
    <d v="2025-01-01T00:00:00"/>
    <n v="4602773"/>
    <x v="72"/>
    <m/>
    <m/>
    <x v="0"/>
    <x v="2"/>
    <s v="TREG 3"/>
    <x v="0"/>
    <n v="1490452121"/>
    <n v="132838551.92492753"/>
    <n v="132798188.98405796"/>
    <n v="132798188.98405796"/>
    <n v="132798188.98405796"/>
    <n v="132757826.04318839"/>
    <n v="132798188.98405796"/>
    <n v="132919277.80666666"/>
    <n v="132838551.92492753"/>
    <n v="132838551.92492753"/>
    <n v="132919277.80666666"/>
    <n v="132798188.98405796"/>
    <n v="132878914.86579709"/>
    <n v="1593981897.2173908"/>
    <n v="0"/>
    <n v="0"/>
    <n v="0"/>
    <n v="0"/>
    <n v="0"/>
    <n v="0"/>
    <n v="0"/>
    <n v="0"/>
    <n v="0"/>
    <n v="0"/>
    <n v="0"/>
    <n v="0"/>
    <n v="0"/>
    <n v="132838551.92492753"/>
    <n v="132798188.98405796"/>
    <n v="132798188.98405796"/>
    <n v="132798188.98405796"/>
    <n v="132757826.04318839"/>
    <n v="132798188.98405796"/>
    <n v="132919277.80666666"/>
    <n v="132838551.92492753"/>
    <n v="132838551.92492753"/>
    <n v="132919277.80666666"/>
    <n v="132798188.98405796"/>
    <n v="132878914.86579709"/>
    <n v="1593981897.2173908"/>
    <n v="15937266.164193539"/>
    <n v="16005393.173093224"/>
    <n v="15927674.844509287"/>
    <n v="15727454.117999934"/>
    <n v="15878716.831564602"/>
    <n v="15949463.820748508"/>
    <n v="17573846.703501634"/>
    <n v="17409637.739032574"/>
    <n v="17404311.370276291"/>
    <n v="17546652.764134277"/>
    <n v="17319884.219401095"/>
    <n v="17319698.251545079"/>
    <n v="200000000.00000006"/>
    <n v="6680359"/>
    <n v="6437600"/>
    <n v="6437650"/>
    <n v="6595150"/>
    <n v="6595150"/>
    <n v="6595150"/>
    <n v="6595150"/>
    <n v="6595150"/>
    <n v="6595150"/>
    <n v="6595150"/>
    <n v="6595150"/>
    <n v="6595150"/>
    <n v="78911959"/>
    <n v="0"/>
    <n v="0"/>
    <n v="0"/>
    <n v="0"/>
    <n v="0"/>
    <n v="0"/>
    <n v="0"/>
    <n v="0"/>
    <n v="0"/>
    <n v="0"/>
    <n v="0"/>
    <n v="0"/>
    <n v="0"/>
    <n v="6855359"/>
    <n v="6595100"/>
    <n v="6595150"/>
    <n v="6595150"/>
    <n v="6595150"/>
    <n v="6595150"/>
    <n v="6595150"/>
    <n v="6595150"/>
    <n v="6595150"/>
    <n v="6595150"/>
    <n v="6595150"/>
    <n v="6595150"/>
    <n v="794019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30"/>
    <n v="1"/>
    <d v="2025-01-01T00:00:00"/>
    <n v="4600024"/>
    <x v="73"/>
    <m/>
    <m/>
    <x v="0"/>
    <x v="7"/>
    <s v="TREG 3"/>
    <x v="0"/>
    <n v="223788308"/>
    <n v="427246.60869565216"/>
    <n v="417853.91304347827"/>
    <n v="417853.91304347827"/>
    <n v="417853.91304347827"/>
    <n v="408461.21739130432"/>
    <n v="417853.91304347827"/>
    <n v="446032"/>
    <n v="427246.60869565216"/>
    <n v="427246.60869565216"/>
    <n v="446032"/>
    <n v="417853.91304347827"/>
    <n v="436639.30434782605"/>
    <n v="5108173.9130434785"/>
    <n v="8398308.6247430257"/>
    <n v="55743953.087909169"/>
    <n v="49459871.242246345"/>
    <n v="36649331.218365356"/>
    <n v="37518060.257754847"/>
    <n v="37842566.991317615"/>
    <n v="46434852.767400518"/>
    <n v="45664172.520787396"/>
    <n v="45635760.108738221"/>
    <n v="46289792.32455498"/>
    <n v="45238030.190152384"/>
    <n v="45125300.666030154"/>
    <n v="500000000.00000012"/>
    <n v="8825555.2334386781"/>
    <n v="56161807.000952646"/>
    <n v="49877725.155289821"/>
    <n v="37067185.131408833"/>
    <n v="37926521.475146152"/>
    <n v="38260420.904361092"/>
    <n v="46880884.767400518"/>
    <n v="46091419.129483044"/>
    <n v="46063006.71743387"/>
    <n v="46735824.32455498"/>
    <n v="45655884.103195861"/>
    <n v="45561939.970377982"/>
    <n v="505108173.91304344"/>
    <n v="796863.30820967699"/>
    <n v="800269.65865466127"/>
    <n v="796383.74222546432"/>
    <n v="786372.70589999668"/>
    <n v="793935.84157823003"/>
    <n v="797473.19103742542"/>
    <n v="878692.33517508185"/>
    <n v="870481.88695162872"/>
    <n v="870215.56851381448"/>
    <n v="877332.63820671383"/>
    <n v="865994.21097005485"/>
    <n v="865984.912577254"/>
    <n v="10000000.000000004"/>
    <n v="361200"/>
    <n v="361200"/>
    <n v="361200"/>
    <n v="389900"/>
    <n v="389900"/>
    <n v="389900"/>
    <n v="389900"/>
    <n v="389900"/>
    <n v="389900"/>
    <n v="389900"/>
    <n v="389900"/>
    <n v="389900"/>
    <n v="4592700"/>
    <n v="0"/>
    <n v="0"/>
    <n v="0"/>
    <n v="0"/>
    <n v="0"/>
    <n v="0"/>
    <n v="0"/>
    <n v="0"/>
    <n v="0"/>
    <n v="0"/>
    <n v="0"/>
    <n v="0"/>
    <n v="0"/>
    <n v="389900"/>
    <n v="389900"/>
    <n v="389900"/>
    <n v="389900"/>
    <n v="389900"/>
    <n v="389900"/>
    <n v="389900"/>
    <n v="389900"/>
    <n v="389900"/>
    <n v="389900"/>
    <n v="389900"/>
    <n v="389900"/>
    <n v="4678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35"/>
    <n v="1"/>
    <d v="2025-01-01T00:00:00"/>
    <n v="3001032332"/>
    <x v="74"/>
    <m/>
    <m/>
    <x v="0"/>
    <x v="2"/>
    <s v="TREG 3"/>
    <x v="0"/>
    <n v="241038814"/>
    <n v="1028750.8704347825"/>
    <n v="1000667.4956521739"/>
    <n v="1000667.4956521739"/>
    <n v="1000667.4956521739"/>
    <n v="972584.12086956529"/>
    <n v="1000667.4956521739"/>
    <n v="1084917.6200000001"/>
    <n v="1028750.8704347825"/>
    <n v="1028750.8704347825"/>
    <n v="1084917.6200000001"/>
    <n v="1000667.4956521739"/>
    <n v="1056834.2452173913"/>
    <n v="12288843.695652176"/>
    <n v="5038985.1748458156"/>
    <n v="33446371.852745503"/>
    <n v="29675922.745347805"/>
    <n v="21989598.731019214"/>
    <n v="22510836.154652912"/>
    <n v="22705540.194790568"/>
    <n v="27860911.660440311"/>
    <n v="27398503.512472436"/>
    <n v="27381456.065242935"/>
    <n v="27773875.394732986"/>
    <n v="27142818.11409143"/>
    <n v="27075180.399618093"/>
    <n v="300000000"/>
    <n v="6067736.0452805981"/>
    <n v="34447039.34839768"/>
    <n v="30676590.240999978"/>
    <n v="22990266.226671387"/>
    <n v="23483420.275522478"/>
    <n v="23706207.690442741"/>
    <n v="28945829.280440312"/>
    <n v="28427254.382907219"/>
    <n v="28410206.935677718"/>
    <n v="28858793.014732987"/>
    <n v="28143485.609743603"/>
    <n v="28132014.644835483"/>
    <n v="312288843.69565213"/>
    <n v="398431.6541048385"/>
    <n v="400134.82932733063"/>
    <n v="398191.87111273216"/>
    <n v="393186.35294999834"/>
    <n v="396967.92078911501"/>
    <n v="398736.59551871271"/>
    <n v="439346.16758754093"/>
    <n v="435240.94347581436"/>
    <n v="435107.78425690724"/>
    <n v="438666.31910335692"/>
    <n v="432997.10548502742"/>
    <n v="432992.456288627"/>
    <n v="5000000.0000000019"/>
    <n v="4368340"/>
    <n v="1131499"/>
    <n v="1121440"/>
    <n v="1158934"/>
    <n v="1158934"/>
    <n v="1158934"/>
    <n v="1158934"/>
    <n v="1158934"/>
    <n v="1158934"/>
    <n v="1158934"/>
    <n v="1158934"/>
    <n v="1158934"/>
    <n v="17051685"/>
    <n v="0"/>
    <n v="0"/>
    <n v="0"/>
    <n v="0"/>
    <n v="0"/>
    <n v="0"/>
    <n v="0"/>
    <n v="0"/>
    <n v="0"/>
    <n v="0"/>
    <n v="0"/>
    <n v="0"/>
    <n v="0"/>
    <n v="4516140"/>
    <n v="1164099"/>
    <n v="1158934"/>
    <n v="1158934"/>
    <n v="1158934"/>
    <n v="1158934"/>
    <n v="1158934"/>
    <n v="1158934"/>
    <n v="1158934"/>
    <n v="1158934"/>
    <n v="1158934"/>
    <n v="1158934"/>
    <n v="172695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37"/>
    <n v="1"/>
    <d v="2025-01-01T00:00:00"/>
    <n v="4600042"/>
    <x v="75"/>
    <m/>
    <m/>
    <x v="0"/>
    <x v="3"/>
    <s v="TREG 3"/>
    <x v="0"/>
    <n v="1941537740"/>
    <n v="629852.7078260869"/>
    <n v="599859.72173913044"/>
    <n v="599859.72173913044"/>
    <n v="599859.72173913044"/>
    <n v="569866.73565217399"/>
    <n v="599859.72173913044"/>
    <n v="689838.67999999993"/>
    <n v="629852.7078260869"/>
    <n v="629852.7078260869"/>
    <n v="689838.67999999993"/>
    <n v="599859.72173913044"/>
    <n v="659845.69391304348"/>
    <n v="7498246.5217391308"/>
    <n v="16796617.249486051"/>
    <n v="111487906.17581834"/>
    <n v="98919742.484492689"/>
    <n v="73298662.436730713"/>
    <n v="75036120.515509695"/>
    <n v="75685133.98263523"/>
    <n v="92869705.534801036"/>
    <n v="91328345.041574791"/>
    <n v="91271520.217476442"/>
    <n v="92579584.64910996"/>
    <n v="90476060.380304769"/>
    <n v="90250601.332060307"/>
    <n v="1000000000.0000002"/>
    <n v="17426469.957312137"/>
    <n v="112087765.89755747"/>
    <n v="99519602.206231818"/>
    <n v="73898522.158469841"/>
    <n v="75605987.251161873"/>
    <n v="76284993.704374358"/>
    <n v="93559544.214801043"/>
    <n v="91958197.749400884"/>
    <n v="91901372.925302535"/>
    <n v="93269423.329109967"/>
    <n v="91075920.102043897"/>
    <n v="90910447.02597335"/>
    <n v="1007498246.521739"/>
    <n v="398431.6541048385"/>
    <n v="400134.82932733063"/>
    <n v="398191.87111273216"/>
    <n v="393186.35294999834"/>
    <n v="396967.92078911501"/>
    <n v="398736.59551871271"/>
    <n v="439346.16758754093"/>
    <n v="435240.94347581436"/>
    <n v="435107.78425690724"/>
    <n v="438666.31910335692"/>
    <n v="432997.10548502742"/>
    <n v="432992.456288627"/>
    <n v="5000000.0000000019"/>
    <n v="2432273"/>
    <n v="124300"/>
    <n v="124918"/>
    <n v="122050"/>
    <n v="122050"/>
    <n v="122050"/>
    <n v="122050"/>
    <n v="122050"/>
    <n v="122050"/>
    <n v="122050"/>
    <n v="122050"/>
    <n v="122050"/>
    <n v="3779941"/>
    <n v="0"/>
    <n v="0"/>
    <n v="0"/>
    <n v="0"/>
    <n v="0"/>
    <n v="0"/>
    <n v="0"/>
    <n v="0"/>
    <n v="0"/>
    <n v="0"/>
    <n v="0"/>
    <n v="0"/>
    <n v="0"/>
    <n v="2431403"/>
    <n v="124300"/>
    <n v="122050"/>
    <n v="122050"/>
    <n v="122050"/>
    <n v="122050"/>
    <n v="122050"/>
    <n v="122050"/>
    <n v="122050"/>
    <n v="122050"/>
    <n v="122050"/>
    <n v="122050"/>
    <n v="37762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31"/>
    <n v="0.4"/>
    <d v="2025-01-01T00:00:00"/>
    <n v="2000342"/>
    <x v="76"/>
    <m/>
    <m/>
    <x v="0"/>
    <x v="2"/>
    <s v="TREG 3"/>
    <x v="0"/>
    <n v="784270747.60000002"/>
    <n v="249447.86086956519"/>
    <n v="237569.39130434787"/>
    <n v="237569.39130434787"/>
    <n v="237569.39130434787"/>
    <n v="225690.92173913043"/>
    <n v="237569.39130434787"/>
    <n v="273204.8"/>
    <n v="249447.86086956519"/>
    <n v="249447.86086956519"/>
    <n v="273204.8"/>
    <n v="237569.39130434787"/>
    <n v="261326.33043478263"/>
    <n v="2969617.3913043486"/>
    <n v="15134212.149555072"/>
    <n v="100453656.77581024"/>
    <n v="89129397.086516097"/>
    <n v="66044102.280776158"/>
    <n v="67609599.593397483"/>
    <n v="68194378.501763493"/>
    <n v="83678148.102910057"/>
    <n v="82289340.085382462"/>
    <n v="82238139.362612411"/>
    <n v="83416741.239382222"/>
    <n v="81521408.264118448"/>
    <n v="81318263.487019181"/>
    <n v="901027386.92924356"/>
    <n v="15383660.010424638"/>
    <n v="100691226.1671146"/>
    <n v="89366966.477820456"/>
    <n v="66281671.672080509"/>
    <n v="67835290.515136614"/>
    <n v="68431947.893067837"/>
    <n v="83951352.902910054"/>
    <n v="82538787.946252018"/>
    <n v="82487587.223481968"/>
    <n v="83689946.039382219"/>
    <n v="81758977.655422807"/>
    <n v="81579589.81745398"/>
    <n v="903997004.32054758"/>
    <n v="6374906.465677416"/>
    <n v="6402157.2692372901"/>
    <n v="6371069.9378037155"/>
    <n v="6290981.6471999735"/>
    <n v="6351486.7326258412"/>
    <n v="6379785.5282994034"/>
    <n v="7029538.6814006539"/>
    <n v="6963855.0956130298"/>
    <n v="6961724.5481105167"/>
    <n v="7018661.1056537107"/>
    <n v="6927953.6877604388"/>
    <n v="6927879.300618032"/>
    <n v="80000000.00000003"/>
    <n v="274680"/>
    <n v="274680"/>
    <n v="83213751.200000003"/>
    <n v="326840"/>
    <n v="326840"/>
    <n v="326840"/>
    <n v="326840"/>
    <n v="326840"/>
    <n v="326840"/>
    <n v="326840"/>
    <n v="326840"/>
    <n v="326840"/>
    <n v="86704671.200000003"/>
    <n v="0"/>
    <n v="0"/>
    <n v="0"/>
    <n v="0"/>
    <n v="0"/>
    <n v="0"/>
    <n v="0"/>
    <n v="0"/>
    <n v="0"/>
    <n v="0"/>
    <n v="0"/>
    <n v="0"/>
    <n v="0"/>
    <n v="326840"/>
    <n v="326840"/>
    <n v="326840"/>
    <n v="326840"/>
    <n v="326840"/>
    <n v="326840"/>
    <n v="326840"/>
    <n v="326840"/>
    <n v="326840"/>
    <n v="326840"/>
    <n v="326840"/>
    <n v="326840"/>
    <n v="3922080"/>
    <n v="0"/>
    <n v="0"/>
    <n v="82939071.200000003"/>
    <n v="0"/>
    <n v="0"/>
    <n v="0"/>
    <n v="0"/>
    <n v="0"/>
    <n v="0"/>
    <n v="0"/>
    <n v="0"/>
    <n v="0"/>
    <n v="82939071.200000003"/>
    <n v="0"/>
    <n v="0"/>
    <n v="0"/>
    <n v="0"/>
    <n v="0"/>
    <n v="0"/>
    <n v="0"/>
    <n v="0"/>
    <n v="0"/>
    <n v="0"/>
    <n v="0"/>
    <n v="0"/>
    <n v="0"/>
  </r>
  <r>
    <x v="26"/>
    <x v="26"/>
    <n v="0.6"/>
    <d v="2025-01-01T00:00:00"/>
    <n v="2000342"/>
    <x v="76"/>
    <m/>
    <m/>
    <x v="0"/>
    <x v="2"/>
    <s v="TREG 3"/>
    <x v="0"/>
    <n v="1176406121.3999999"/>
    <n v="374171.79130434775"/>
    <n v="356354.08695652179"/>
    <n v="356354.08695652179"/>
    <n v="356354.08695652179"/>
    <n v="338536.3826086956"/>
    <n v="356354.08695652179"/>
    <n v="409807.2"/>
    <n v="374171.79130434775"/>
    <n v="374171.79130434775"/>
    <n v="409807.2"/>
    <n v="356354.08695652179"/>
    <n v="391989.49565217394"/>
    <n v="4454426.0869565224"/>
    <n v="22701318.224332608"/>
    <n v="150680485.16371536"/>
    <n v="133694095.62977414"/>
    <n v="99066153.42116423"/>
    <n v="101414399.39009623"/>
    <n v="102291567.75264522"/>
    <n v="125517222.15436508"/>
    <n v="123434010.12807366"/>
    <n v="123357209.04391859"/>
    <n v="125125111.85907333"/>
    <n v="122282112.39617766"/>
    <n v="121977395.23052877"/>
    <n v="1351541080.3938651"/>
    <n v="23075490.015636954"/>
    <n v="151036839.25067189"/>
    <n v="134050449.71673065"/>
    <n v="99422507.50812076"/>
    <n v="101752935.77270491"/>
    <n v="102647921.83960176"/>
    <n v="125927029.35436508"/>
    <n v="123808181.91937801"/>
    <n v="123731380.83522294"/>
    <n v="125534919.05907333"/>
    <n v="122638466.48313418"/>
    <n v="122369384.72618094"/>
    <n v="1355995506.4808211"/>
    <n v="9562359.698516123"/>
    <n v="9603235.9038559347"/>
    <n v="9556604.9067055713"/>
    <n v="9436472.4707999602"/>
    <n v="9527230.0989387613"/>
    <n v="9569678.2924491037"/>
    <n v="10544308.022100979"/>
    <n v="10445782.643419543"/>
    <n v="10442586.822165774"/>
    <n v="10527991.658480566"/>
    <n v="10391930.531640656"/>
    <n v="10391818.950927047"/>
    <n v="120000000.00000003"/>
    <n v="412020"/>
    <n v="412020"/>
    <n v="124820626.8"/>
    <n v="490260"/>
    <n v="490260"/>
    <n v="490260"/>
    <n v="490260"/>
    <n v="490260"/>
    <n v="490260"/>
    <n v="490260"/>
    <n v="490260"/>
    <n v="490260"/>
    <n v="130057006.8"/>
    <n v="0"/>
    <n v="0"/>
    <n v="0"/>
    <n v="0"/>
    <n v="0"/>
    <n v="0"/>
    <n v="0"/>
    <n v="0"/>
    <n v="0"/>
    <n v="0"/>
    <n v="0"/>
    <n v="0"/>
    <n v="0"/>
    <n v="490260"/>
    <n v="490260"/>
    <n v="490260"/>
    <n v="490260"/>
    <n v="490260"/>
    <n v="490260"/>
    <n v="490260"/>
    <n v="490260"/>
    <n v="490260"/>
    <n v="490260"/>
    <n v="490260"/>
    <n v="490260"/>
    <n v="5883120"/>
    <n v="0"/>
    <n v="0"/>
    <n v="124408606.8"/>
    <n v="0"/>
    <n v="0"/>
    <n v="0"/>
    <n v="0"/>
    <n v="0"/>
    <n v="0"/>
    <n v="0"/>
    <n v="0"/>
    <n v="0"/>
    <n v="124408606.8"/>
    <n v="0"/>
    <n v="0"/>
    <n v="0"/>
    <n v="0"/>
    <n v="0"/>
    <n v="0"/>
    <n v="0"/>
    <n v="0"/>
    <n v="0"/>
    <n v="0"/>
    <n v="0"/>
    <n v="0"/>
    <n v="0"/>
  </r>
  <r>
    <x v="38"/>
    <x v="2"/>
    <n v="1"/>
    <d v="2025-01-01T00:00:00"/>
    <n v="5590068"/>
    <x v="77"/>
    <m/>
    <m/>
    <x v="0"/>
    <x v="1"/>
    <s v="TREG 3"/>
    <x v="0"/>
    <n v="6487900686"/>
    <n v="61527677.848695651"/>
    <n v="60478369.713043481"/>
    <n v="60478369.713043481"/>
    <n v="60478369.713043481"/>
    <n v="59429061.577391304"/>
    <n v="60478369.713043481"/>
    <n v="63626294.120000005"/>
    <n v="61527677.848695651"/>
    <n v="61527677.848695651"/>
    <n v="63626294.120000005"/>
    <n v="60478369.713043481"/>
    <n v="62576985.984347828"/>
    <n v="736233517.91304338"/>
    <n v="85662747.972378865"/>
    <n v="568588321.49667358"/>
    <n v="504490686.67091268"/>
    <n v="373823178.42732662"/>
    <n v="382684214.62909949"/>
    <n v="385994183.31143963"/>
    <n v="473635498.2274853"/>
    <n v="465774559.71203142"/>
    <n v="465484753.10912991"/>
    <n v="472155881.71046078"/>
    <n v="461427907.93955433"/>
    <n v="460278066.79350758"/>
    <n v="5100000000"/>
    <n v="147190425.82107452"/>
    <n v="629066691.20971704"/>
    <n v="564969056.38395619"/>
    <n v="434301548.14037013"/>
    <n v="442113276.20649081"/>
    <n v="446472553.02448308"/>
    <n v="537261792.3474853"/>
    <n v="527302237.56072706"/>
    <n v="527012430.95782554"/>
    <n v="535782175.83046079"/>
    <n v="521906277.65259778"/>
    <n v="522855052.7778554"/>
    <n v="5836233517.913044"/>
    <n v="398431.6541048385"/>
    <n v="400134.82932733063"/>
    <n v="398191.87111273216"/>
    <n v="393186.35294999834"/>
    <n v="396967.92078911501"/>
    <n v="398736.59551871271"/>
    <n v="439346.16758754093"/>
    <n v="435240.94347581436"/>
    <n v="435107.78425690724"/>
    <n v="438666.31910335692"/>
    <n v="432997.10548502742"/>
    <n v="432992.456288627"/>
    <n v="5000000.0000000019"/>
    <n v="56026085"/>
    <n v="119716871"/>
    <n v="536623977"/>
    <n v="83601617"/>
    <n v="83601617"/>
    <n v="83601617"/>
    <n v="83601617"/>
    <n v="83601617"/>
    <n v="83601617"/>
    <n v="83601617"/>
    <n v="83601617"/>
    <n v="83601617"/>
    <n v="1464781486"/>
    <n v="21714000"/>
    <n v="21714000"/>
    <n v="21714000"/>
    <n v="20628300"/>
    <n v="20628300"/>
    <n v="20628300"/>
    <n v="20628300"/>
    <n v="20628300"/>
    <n v="20628300"/>
    <n v="20628300"/>
    <n v="20628300"/>
    <n v="20628300"/>
    <n v="250796700"/>
    <n v="59625858"/>
    <n v="60548961"/>
    <n v="62973317"/>
    <n v="62973317"/>
    <n v="62973317"/>
    <n v="62973317"/>
    <n v="62973317"/>
    <n v="62973317"/>
    <n v="62973317"/>
    <n v="62973317"/>
    <n v="62973317"/>
    <n v="62973317"/>
    <n v="749907989"/>
    <n v="0"/>
    <n v="62203542"/>
    <n v="476896698"/>
    <n v="0"/>
    <n v="0"/>
    <n v="0"/>
    <n v="0"/>
    <n v="0"/>
    <n v="0"/>
    <n v="0"/>
    <n v="0"/>
    <n v="0"/>
    <n v="539100240"/>
    <n v="0"/>
    <n v="0"/>
    <n v="0"/>
    <n v="0"/>
    <n v="0"/>
    <n v="0"/>
    <n v="0"/>
    <n v="0"/>
    <n v="0"/>
    <n v="0"/>
    <n v="0"/>
    <n v="0"/>
    <n v="0"/>
  </r>
  <r>
    <x v="23"/>
    <x v="23"/>
    <n v="1"/>
    <d v="2025-01-01T00:00:00"/>
    <n v="5579494"/>
    <x v="78"/>
    <m/>
    <m/>
    <x v="0"/>
    <x v="3"/>
    <s v="TREG 3"/>
    <x v="0"/>
    <n v="2895558279"/>
    <n v="12486460.30173913"/>
    <n v="12441553.382608695"/>
    <n v="12441553.382608695"/>
    <n v="12441553.382608695"/>
    <n v="12396646.463478262"/>
    <n v="12441553.382608695"/>
    <n v="12576274.140000001"/>
    <n v="12486460.30173913"/>
    <n v="12486460.30173913"/>
    <n v="12576274.140000001"/>
    <n v="12441553.382608695"/>
    <n v="12531367.220869565"/>
    <n v="149747709.78260869"/>
    <n v="47870359.300447181"/>
    <n v="317740533.52643192"/>
    <n v="281921266.90183806"/>
    <n v="208901188.55306143"/>
    <n v="213852944.09200245"/>
    <n v="215702632.47869703"/>
    <n v="264678661.54500151"/>
    <n v="260285784.12651342"/>
    <n v="260123833.37736151"/>
    <n v="263851817.01837394"/>
    <n v="257856772.83481991"/>
    <n v="257214214.54545188"/>
    <n v="2850000008.3000002"/>
    <n v="60356819.602186307"/>
    <n v="330182086.90904063"/>
    <n v="294362820.28444678"/>
    <n v="221342741.93567011"/>
    <n v="226249590.55548072"/>
    <n v="228144185.86130571"/>
    <n v="277254935.68500149"/>
    <n v="272772244.42825258"/>
    <n v="272610293.67910063"/>
    <n v="276428091.15837395"/>
    <n v="270298326.21742862"/>
    <n v="269745581.76632142"/>
    <n v="2999747718.0826092"/>
    <n v="39843165.410483845"/>
    <n v="40013482.932733059"/>
    <n v="39819187.111273222"/>
    <n v="39318635.294999838"/>
    <n v="39696792.078911506"/>
    <n v="39873659.55187127"/>
    <n v="43934616.758754089"/>
    <n v="43524094.347581439"/>
    <n v="43510778.425690725"/>
    <n v="43866631.91033569"/>
    <n v="43299710.548502743"/>
    <n v="43299245.628862701"/>
    <n v="500000000.00000012"/>
    <n v="14434293"/>
    <n v="11266083"/>
    <n v="741130355"/>
    <n v="20855016"/>
    <n v="20855016"/>
    <n v="20855016"/>
    <n v="20855016"/>
    <n v="20855016"/>
    <n v="20855016"/>
    <n v="20855016"/>
    <n v="20855016"/>
    <n v="20855016"/>
    <n v="954525875"/>
    <n v="0"/>
    <n v="0"/>
    <n v="0"/>
    <n v="0"/>
    <n v="0"/>
    <n v="0"/>
    <n v="0"/>
    <n v="0"/>
    <n v="0"/>
    <n v="0"/>
    <n v="0"/>
    <n v="0"/>
    <n v="0"/>
    <n v="14616972"/>
    <n v="11719047"/>
    <n v="20855016"/>
    <n v="20855016"/>
    <n v="20855016"/>
    <n v="20855016"/>
    <n v="20855016"/>
    <n v="20855016"/>
    <n v="20855016"/>
    <n v="20855016"/>
    <n v="20855016"/>
    <n v="20855016"/>
    <n v="234886179"/>
    <n v="0"/>
    <n v="0"/>
    <n v="720630631"/>
    <n v="0"/>
    <n v="0"/>
    <n v="0"/>
    <n v="0"/>
    <n v="0"/>
    <n v="0"/>
    <n v="0"/>
    <n v="0"/>
    <n v="0"/>
    <n v="720630631"/>
    <n v="0"/>
    <n v="0"/>
    <n v="0"/>
    <n v="0"/>
    <n v="0"/>
    <n v="0"/>
    <n v="0"/>
    <n v="0"/>
    <n v="0"/>
    <n v="0"/>
    <n v="0"/>
    <n v="0"/>
    <n v="0"/>
  </r>
  <r>
    <x v="0"/>
    <x v="0"/>
    <n v="1"/>
    <d v="2025-01-01T00:00:00"/>
    <n v="2131618"/>
    <x v="79"/>
    <m/>
    <m/>
    <x v="0"/>
    <x v="0"/>
    <s v="TREG 3"/>
    <x v="0"/>
    <n v="5783388010"/>
    <n v="17479010.432173911"/>
    <n v="17300867.078260869"/>
    <n v="17300867.078260869"/>
    <n v="17300867.078260869"/>
    <n v="17122723.724347826"/>
    <n v="17300867.078260869"/>
    <n v="17835297.140000001"/>
    <n v="17479010.432173911"/>
    <n v="17479010.432173911"/>
    <n v="17835297.140000001"/>
    <n v="17300867.078260869"/>
    <n v="17657153.786086958"/>
    <n v="209391838.47826087"/>
    <n v="105650722.50548203"/>
    <n v="701258929.88714802"/>
    <n v="622205180.26405942"/>
    <n v="461048586.75415671"/>
    <n v="471977198.07031947"/>
    <n v="476059492.77877915"/>
    <n v="584150447.8482604"/>
    <n v="574455290.34529698"/>
    <n v="574097862.20169735"/>
    <n v="582325587.47715616"/>
    <n v="569094419.82559323"/>
    <n v="567676282.41205215"/>
    <n v="6290000000.3699999"/>
    <n v="123129732.93765594"/>
    <n v="718559796.96540892"/>
    <n v="639506047.34232032"/>
    <n v="478349453.83241761"/>
    <n v="489099921.7946673"/>
    <n v="493360359.85704005"/>
    <n v="601985744.98826039"/>
    <n v="591934300.77747095"/>
    <n v="591576872.63387132"/>
    <n v="600160884.61715615"/>
    <n v="586395286.90385413"/>
    <n v="585333436.19813907"/>
    <n v="6499391838.8482618"/>
    <n v="3984316.5410483847"/>
    <n v="4001348.293273306"/>
    <n v="3981918.7111273217"/>
    <n v="3931863.5294999834"/>
    <n v="3969679.2078911504"/>
    <n v="3987365.955187127"/>
    <n v="4393461.6758754086"/>
    <n v="4352409.4347581435"/>
    <n v="4351077.8425690727"/>
    <n v="4386663.1910335692"/>
    <n v="4329971.0548502738"/>
    <n v="4329924.5628862698"/>
    <n v="50000000.000000015"/>
    <n v="928014608"/>
    <n v="17202775"/>
    <n v="17074646"/>
    <n v="17539038"/>
    <n v="17539038"/>
    <n v="17539038"/>
    <n v="17539038"/>
    <n v="17539038"/>
    <n v="17539038"/>
    <n v="17539038"/>
    <n v="17539038"/>
    <n v="17539038"/>
    <n v="1120143371"/>
    <n v="111291"/>
    <n v="0"/>
    <n v="0"/>
    <n v="0"/>
    <n v="0"/>
    <n v="0"/>
    <n v="0"/>
    <n v="0"/>
    <n v="0"/>
    <n v="0"/>
    <n v="0"/>
    <n v="0"/>
    <n v="111291"/>
    <n v="18330672"/>
    <n v="17714220"/>
    <n v="17539038"/>
    <n v="17539038"/>
    <n v="17539038"/>
    <n v="17539038"/>
    <n v="17539038"/>
    <n v="17539038"/>
    <n v="17539038"/>
    <n v="17539038"/>
    <n v="17539038"/>
    <n v="17539038"/>
    <n v="2114352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31"/>
    <n v="0.8"/>
    <d v="2025-01-01T00:00:00"/>
    <n v="5586883"/>
    <x v="80"/>
    <m/>
    <m/>
    <x v="0"/>
    <x v="2"/>
    <s v="TREG 3"/>
    <x v="0"/>
    <n v="8944777287.2000008"/>
    <n v="19253869.979130436"/>
    <n v="18738771.408695649"/>
    <n v="18738771.408695649"/>
    <n v="18738771.408695649"/>
    <n v="18223672.83826087"/>
    <n v="18738771.408695649"/>
    <n v="20284067.120000001"/>
    <n v="19253869.979130436"/>
    <n v="19253869.979130436"/>
    <n v="20284067.120000001"/>
    <n v="18738771.408695649"/>
    <n v="19768968.549565218"/>
    <n v="230016242.60869566"/>
    <n v="138404126.13576508"/>
    <n v="918660346.88874328"/>
    <n v="815098678.07221985"/>
    <n v="603980978.47866106"/>
    <n v="618297633.04779994"/>
    <n v="623645504.01691425"/>
    <n v="765246373.6067605"/>
    <n v="752545563.14257634"/>
    <n v="752077326.59200597"/>
    <n v="762855777.50866604"/>
    <n v="745522737.53371143"/>
    <n v="743664954.97617698"/>
    <n v="8240000000"/>
    <n v="157657996.11489552"/>
    <n v="937399118.29743886"/>
    <n v="833837449.48091555"/>
    <n v="622719749.88735676"/>
    <n v="636521305.88606083"/>
    <n v="642384275.42560995"/>
    <n v="785530440.72676051"/>
    <n v="771799433.12170684"/>
    <n v="771331196.57113647"/>
    <n v="783139844.62866604"/>
    <n v="764261508.94240713"/>
    <n v="763433923.52574217"/>
    <n v="8470016242.608696"/>
    <n v="637490.64656774164"/>
    <n v="640215.72692372906"/>
    <n v="637106.9937803715"/>
    <n v="629098.16471999744"/>
    <n v="635148.67326258402"/>
    <n v="637978.55282994034"/>
    <n v="702953.86814006558"/>
    <n v="696385.50956130307"/>
    <n v="696172.4548110516"/>
    <n v="701866.11056537111"/>
    <n v="692795.36877604388"/>
    <n v="692787.9300618032"/>
    <n v="8000000.0000000037"/>
    <n v="21042198.400000002"/>
    <n v="54083824.800000004"/>
    <n v="1273091565.6000001"/>
    <n v="18700369.600000001"/>
    <n v="18700369.600000001"/>
    <n v="18700369.600000001"/>
    <n v="18700369.600000001"/>
    <n v="18700369.600000001"/>
    <n v="18700369.600000001"/>
    <n v="18700369.600000001"/>
    <n v="18700369.600000001"/>
    <n v="18700369.600000001"/>
    <n v="1516520915.2"/>
    <n v="0"/>
    <n v="0"/>
    <n v="0"/>
    <n v="0"/>
    <n v="0"/>
    <n v="0"/>
    <n v="0"/>
    <n v="0"/>
    <n v="0"/>
    <n v="0"/>
    <n v="0"/>
    <n v="0"/>
    <n v="0"/>
    <n v="21258751.200000003"/>
    <n v="18716315.199999999"/>
    <n v="18700369.600000001"/>
    <n v="18700369.600000001"/>
    <n v="18700369.600000001"/>
    <n v="18700369.600000001"/>
    <n v="18700369.600000001"/>
    <n v="18700369.600000001"/>
    <n v="18700369.600000001"/>
    <n v="18700369.600000001"/>
    <n v="18700369.600000001"/>
    <n v="18700369.600000001"/>
    <n v="226978762.40000001"/>
    <n v="0"/>
    <n v="35594240.800000004"/>
    <n v="1254608832"/>
    <n v="0"/>
    <n v="0"/>
    <n v="0"/>
    <n v="0"/>
    <n v="0"/>
    <n v="0"/>
    <n v="0"/>
    <n v="0"/>
    <n v="0"/>
    <n v="1290203072.8000002"/>
    <n v="0"/>
    <n v="0"/>
    <n v="0"/>
    <n v="0"/>
    <n v="0"/>
    <n v="0"/>
    <n v="0"/>
    <n v="0"/>
    <n v="0"/>
    <n v="0"/>
    <n v="0"/>
    <n v="0"/>
    <n v="0"/>
  </r>
  <r>
    <x v="28"/>
    <x v="28"/>
    <n v="0.2"/>
    <d v="2025-01-01T00:00:00"/>
    <n v="5586883"/>
    <x v="80"/>
    <m/>
    <m/>
    <x v="0"/>
    <x v="2"/>
    <s v="TREG 3"/>
    <x v="0"/>
    <n v="2236194321.8000002"/>
    <n v="4813467.4947826089"/>
    <n v="4684692.8521739123"/>
    <n v="4684692.8521739123"/>
    <n v="4684692.8521739123"/>
    <n v="4555918.2095652176"/>
    <n v="4684692.8521739123"/>
    <n v="5071016.78"/>
    <n v="4813467.4947826089"/>
    <n v="4813467.4947826089"/>
    <n v="5071016.78"/>
    <n v="4684692.8521739123"/>
    <n v="4942242.1373913046"/>
    <n v="57504060.652173914"/>
    <n v="34601031.533941269"/>
    <n v="229665086.72218582"/>
    <n v="203774669.51805496"/>
    <n v="150995244.61966527"/>
    <n v="154574408.26194999"/>
    <n v="155911376.00422856"/>
    <n v="191311593.40169013"/>
    <n v="188136390.78564408"/>
    <n v="188019331.64800149"/>
    <n v="190713944.37716651"/>
    <n v="186380684.38342786"/>
    <n v="185916238.74404424"/>
    <n v="2060000000"/>
    <n v="39414499.028723881"/>
    <n v="234349779.57435971"/>
    <n v="208459362.37022889"/>
    <n v="155679937.47183919"/>
    <n v="159130326.47151521"/>
    <n v="160596068.85640249"/>
    <n v="196382610.18169013"/>
    <n v="192949858.28042671"/>
    <n v="192832799.14278412"/>
    <n v="195784961.15716651"/>
    <n v="191065377.23560178"/>
    <n v="190858480.88143554"/>
    <n v="2117504060.652174"/>
    <n v="159372.66164193541"/>
    <n v="160053.93173093227"/>
    <n v="159276.74844509288"/>
    <n v="157274.54117999936"/>
    <n v="158787.16831564601"/>
    <n v="159494.63820748508"/>
    <n v="175738.46703501639"/>
    <n v="174096.37739032577"/>
    <n v="174043.1137027629"/>
    <n v="175466.52764134278"/>
    <n v="173198.84219401097"/>
    <n v="173196.9825154508"/>
    <n v="2000000.0000000009"/>
    <n v="5260549.6000000006"/>
    <n v="13520956.200000001"/>
    <n v="318272891.40000004"/>
    <n v="4675092.4000000004"/>
    <n v="4675092.4000000004"/>
    <n v="4675092.4000000004"/>
    <n v="4675092.4000000004"/>
    <n v="4675092.4000000004"/>
    <n v="4675092.4000000004"/>
    <n v="4675092.4000000004"/>
    <n v="4675092.4000000004"/>
    <n v="4675092.4000000004"/>
    <n v="379130228.80000001"/>
    <n v="0"/>
    <n v="0"/>
    <n v="0"/>
    <n v="0"/>
    <n v="0"/>
    <n v="0"/>
    <n v="0"/>
    <n v="0"/>
    <n v="0"/>
    <n v="0"/>
    <n v="0"/>
    <n v="0"/>
    <n v="0"/>
    <n v="5314687.8000000007"/>
    <n v="4679078.8"/>
    <n v="4675092.4000000004"/>
    <n v="4675092.4000000004"/>
    <n v="4675092.4000000004"/>
    <n v="4675092.4000000004"/>
    <n v="4675092.4000000004"/>
    <n v="4675092.4000000004"/>
    <n v="4675092.4000000004"/>
    <n v="4675092.4000000004"/>
    <n v="4675092.4000000004"/>
    <n v="4675092.4000000004"/>
    <n v="56744690.600000001"/>
    <n v="0"/>
    <n v="8898560.2000000011"/>
    <n v="313652208"/>
    <n v="0"/>
    <n v="0"/>
    <n v="0"/>
    <n v="0"/>
    <n v="0"/>
    <n v="0"/>
    <n v="0"/>
    <n v="0"/>
    <n v="0"/>
    <n v="322550768.20000005"/>
    <n v="0"/>
    <n v="0"/>
    <n v="0"/>
    <n v="0"/>
    <n v="0"/>
    <n v="0"/>
    <n v="0"/>
    <n v="0"/>
    <n v="0"/>
    <n v="0"/>
    <n v="0"/>
    <n v="0"/>
    <n v="0"/>
  </r>
  <r>
    <x v="38"/>
    <x v="2"/>
    <n v="1"/>
    <d v="2025-01-01T00:00:00"/>
    <n v="5579447"/>
    <x v="81"/>
    <m/>
    <m/>
    <x v="0"/>
    <x v="1"/>
    <s v="TREG 3"/>
    <x v="0"/>
    <n v="8772827943"/>
    <n v="110221586.63130435"/>
    <n v="108359400.88695651"/>
    <n v="108359400.88695651"/>
    <n v="108359400.88695651"/>
    <n v="106497215.1426087"/>
    <n v="108359400.88695651"/>
    <n v="113945958.12"/>
    <n v="110221586.63130435"/>
    <n v="110221586.63130435"/>
    <n v="113945958.12"/>
    <n v="108359400.88695651"/>
    <n v="112083772.37565218"/>
    <n v="1318934668.0869565"/>
    <n v="105818688.67176214"/>
    <n v="702373808.9076556"/>
    <n v="623194377.65230393"/>
    <n v="461781573.35140347"/>
    <n v="472727559.24771112"/>
    <n v="476816344.09060192"/>
    <n v="585079144.86924648"/>
    <n v="575368573.76192117"/>
    <n v="575010577.37010157"/>
    <n v="583251383.28939271"/>
    <n v="569999180.39592004"/>
    <n v="568578788.39197993"/>
    <n v="6300000000"/>
    <n v="216040275.30306649"/>
    <n v="810733209.79461217"/>
    <n v="731553778.53926039"/>
    <n v="570140974.23835993"/>
    <n v="579224774.39031982"/>
    <n v="585175744.97755837"/>
    <n v="699025102.98924649"/>
    <n v="685590160.39322555"/>
    <n v="685232164.00140595"/>
    <n v="697197341.40939271"/>
    <n v="678358581.28287649"/>
    <n v="680662560.76763213"/>
    <n v="7618934668.086957"/>
    <n v="3984316.5410483847"/>
    <n v="4001348.293273306"/>
    <n v="3981918.7111273217"/>
    <n v="3931863.5294999834"/>
    <n v="3969679.2078911504"/>
    <n v="3987365.955187127"/>
    <n v="4393461.6758754086"/>
    <n v="4352409.4347581435"/>
    <n v="4351077.8425690727"/>
    <n v="4386663.1910335692"/>
    <n v="4329971.0548502738"/>
    <n v="4329924.5628862698"/>
    <n v="50000000.000000015"/>
    <n v="93156578"/>
    <n v="238637522"/>
    <n v="1110302299"/>
    <n v="236687251.59999999"/>
    <n v="236687251.59999999"/>
    <n v="236687251.59999999"/>
    <n v="236687251.59999999"/>
    <n v="236687251.59999999"/>
    <n v="236687251.59999999"/>
    <n v="236687251.59999999"/>
    <n v="236687251.59999999"/>
    <n v="236687251.59999999"/>
    <n v="3572281663.3999991"/>
    <n v="24532072"/>
    <n v="24532072"/>
    <n v="178794008"/>
    <n v="169854307.59999999"/>
    <n v="169854307.59999999"/>
    <n v="169854307.59999999"/>
    <n v="169854307.59999999"/>
    <n v="169854307.59999999"/>
    <n v="169854307.59999999"/>
    <n v="169854307.59999999"/>
    <n v="169854307.59999999"/>
    <n v="169854307.59999999"/>
    <n v="1756546920.3999996"/>
    <n v="72285269"/>
    <n v="67439135"/>
    <n v="66832944"/>
    <n v="66832944"/>
    <n v="66832944"/>
    <n v="66832944"/>
    <n v="66832944"/>
    <n v="66832944"/>
    <n v="66832944"/>
    <n v="66832944"/>
    <n v="66832944"/>
    <n v="66832944"/>
    <n v="808053844"/>
    <n v="0"/>
    <n v="150270271"/>
    <n v="868064200"/>
    <n v="0"/>
    <n v="0"/>
    <n v="0"/>
    <n v="0"/>
    <n v="0"/>
    <n v="0"/>
    <n v="0"/>
    <n v="0"/>
    <n v="0"/>
    <n v="1018334471"/>
    <n v="0"/>
    <n v="0"/>
    <n v="0"/>
    <n v="0"/>
    <n v="0"/>
    <n v="0"/>
    <n v="0"/>
    <n v="0"/>
    <n v="0"/>
    <n v="0"/>
    <n v="0"/>
    <n v="0"/>
    <n v="0"/>
  </r>
  <r>
    <x v="0"/>
    <x v="0"/>
    <n v="1"/>
    <d v="2025-01-01T00:00:00"/>
    <n v="4600028"/>
    <x v="82"/>
    <m/>
    <m/>
    <x v="0"/>
    <x v="0"/>
    <s v="TREG 3"/>
    <x v="0"/>
    <n v="313580238"/>
    <n v="624895.65217391308"/>
    <n v="617043.47826086963"/>
    <n v="617043.47826086963"/>
    <n v="617043.47826086963"/>
    <n v="609191.30434782605"/>
    <n v="617043.47826086963"/>
    <n v="640600"/>
    <n v="624895.65217391308"/>
    <n v="624895.65217391308"/>
    <n v="640600"/>
    <n v="617043.47826086963"/>
    <n v="632747.82608695654"/>
    <n v="7483043.478260871"/>
    <n v="8398308.6247430257"/>
    <n v="55743953.087909169"/>
    <n v="49459871.242246345"/>
    <n v="36649331.218365356"/>
    <n v="37518060.257754847"/>
    <n v="37842566.991317615"/>
    <n v="46434852.767400518"/>
    <n v="45664172.520787396"/>
    <n v="45635760.108738221"/>
    <n v="46289792.32455498"/>
    <n v="45238030.190152384"/>
    <n v="45125300.666030154"/>
    <n v="500000000.00000012"/>
    <n v="9023204.2769169398"/>
    <n v="56360996.566170037"/>
    <n v="50076914.720507212"/>
    <n v="37266374.696626224"/>
    <n v="38127251.562102675"/>
    <n v="38459610.469578482"/>
    <n v="47075452.767400518"/>
    <n v="46289068.17296131"/>
    <n v="46260655.760912135"/>
    <n v="46930392.32455498"/>
    <n v="45855073.668413252"/>
    <n v="45758048.492117107"/>
    <n v="507483043.47826082"/>
    <n v="796863.30820967699"/>
    <n v="800269.65865466127"/>
    <n v="796383.74222546432"/>
    <n v="786372.70589999668"/>
    <n v="793935.84157823003"/>
    <n v="797473.19103742542"/>
    <n v="878692.33517508185"/>
    <n v="870481.88695162872"/>
    <n v="870215.56851381448"/>
    <n v="877332.63820671383"/>
    <n v="865994.21097005485"/>
    <n v="865984.912577254"/>
    <n v="10000000.000000004"/>
    <n v="535000"/>
    <n v="510000"/>
    <n v="510000"/>
    <n v="606200"/>
    <n v="606200"/>
    <n v="606200"/>
    <n v="606200"/>
    <n v="606200"/>
    <n v="606200"/>
    <n v="606200"/>
    <n v="606200"/>
    <n v="606200"/>
    <n v="7010800"/>
    <n v="0"/>
    <n v="0"/>
    <n v="0"/>
    <n v="0"/>
    <n v="0"/>
    <n v="0"/>
    <n v="0"/>
    <n v="0"/>
    <n v="0"/>
    <n v="0"/>
    <n v="0"/>
    <n v="0"/>
    <n v="0"/>
    <n v="631200"/>
    <n v="606200"/>
    <n v="606200"/>
    <n v="606200"/>
    <n v="606200"/>
    <n v="606200"/>
    <n v="606200"/>
    <n v="606200"/>
    <n v="606200"/>
    <n v="606200"/>
    <n v="606200"/>
    <n v="606200"/>
    <n v="7299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12"/>
    <n v="1"/>
    <d v="2025-01-01T00:00:00"/>
    <n v="4624623"/>
    <x v="83"/>
    <m/>
    <m/>
    <x v="0"/>
    <x v="1"/>
    <s v="TREG 3"/>
    <x v="0"/>
    <n v="274750643"/>
    <n v="14087453.340869565"/>
    <n v="13852526.991304347"/>
    <n v="13852526.991304347"/>
    <n v="13852526.991304347"/>
    <n v="13617600.64173913"/>
    <n v="13852526.991304347"/>
    <n v="14557306.039999999"/>
    <n v="14087453.340869565"/>
    <n v="14087453.340869565"/>
    <n v="14557306.039999999"/>
    <n v="13852526.991304347"/>
    <n v="14322379.690434784"/>
    <n v="168579587.39130431"/>
    <n v="5038985.1748458156"/>
    <n v="33446371.852745503"/>
    <n v="29675922.745347805"/>
    <n v="21989598.731019214"/>
    <n v="22510836.154652912"/>
    <n v="22705540.194790568"/>
    <n v="27860911.660440311"/>
    <n v="27398503.512472436"/>
    <n v="27381456.065242935"/>
    <n v="27773875.394732986"/>
    <n v="27142818.11409143"/>
    <n v="27075180.399618093"/>
    <n v="300000000"/>
    <n v="19126438.515715379"/>
    <n v="47298898.844049849"/>
    <n v="43528449.736652151"/>
    <n v="35842125.722323559"/>
    <n v="36128436.796392038"/>
    <n v="36558067.186094917"/>
    <n v="42418217.70044031"/>
    <n v="41485956.853341997"/>
    <n v="41468909.4061125"/>
    <n v="42331181.434732988"/>
    <n v="40995345.105395779"/>
    <n v="41397560.090052873"/>
    <n v="468579587.39130437"/>
    <n v="3984316.5410483847"/>
    <n v="4001348.293273306"/>
    <n v="3981918.7111273217"/>
    <n v="3931863.5294999834"/>
    <n v="3969679.2078911504"/>
    <n v="3987365.955187127"/>
    <n v="4393461.6758754086"/>
    <n v="4352409.4347581435"/>
    <n v="4351077.8425690727"/>
    <n v="4386663.1910335692"/>
    <n v="4329971.0548502738"/>
    <n v="4329924.5628862698"/>
    <n v="50000000.000000015"/>
    <n v="11731859"/>
    <n v="61131935"/>
    <n v="11903411"/>
    <n v="12565255"/>
    <n v="12565255"/>
    <n v="12565255"/>
    <n v="12565255"/>
    <n v="12565255"/>
    <n v="12565255"/>
    <n v="12565255"/>
    <n v="12565255"/>
    <n v="12565255"/>
    <n v="197854500"/>
    <n v="0"/>
    <n v="0"/>
    <n v="0"/>
    <n v="0"/>
    <n v="0"/>
    <n v="0"/>
    <n v="0"/>
    <n v="0"/>
    <n v="0"/>
    <n v="0"/>
    <n v="0"/>
    <n v="0"/>
    <n v="0"/>
    <n v="12401707"/>
    <n v="11984089"/>
    <n v="12565255"/>
    <n v="12565255"/>
    <n v="12565255"/>
    <n v="12565255"/>
    <n v="12565255"/>
    <n v="12565255"/>
    <n v="12565255"/>
    <n v="12565255"/>
    <n v="12565255"/>
    <n v="12565255"/>
    <n v="150038346"/>
    <n v="0"/>
    <n v="49810500"/>
    <n v="0"/>
    <n v="0"/>
    <n v="0"/>
    <n v="0"/>
    <n v="0"/>
    <n v="0"/>
    <n v="0"/>
    <n v="0"/>
    <n v="0"/>
    <n v="0"/>
    <n v="49810500"/>
    <n v="0"/>
    <n v="0"/>
    <n v="0"/>
    <n v="0"/>
    <n v="0"/>
    <n v="0"/>
    <n v="0"/>
    <n v="0"/>
    <n v="0"/>
    <n v="0"/>
    <n v="0"/>
    <n v="0"/>
    <n v="0"/>
  </r>
  <r>
    <x v="30"/>
    <x v="30"/>
    <n v="1"/>
    <d v="2025-01-01T00:00:00"/>
    <n v="3019279"/>
    <x v="84"/>
    <m/>
    <m/>
    <x v="0"/>
    <x v="7"/>
    <s v="TREG 3"/>
    <x v="0"/>
    <n v="3037689244"/>
    <n v="5587891.7295652172"/>
    <n v="5445944.5043478254"/>
    <n v="5445944.5043478254"/>
    <n v="5445944.5043478254"/>
    <n v="5303997.2791304346"/>
    <n v="5445944.5043478254"/>
    <n v="5871786.1799999997"/>
    <n v="5587891.7295652172"/>
    <n v="5587891.7295652172"/>
    <n v="5871786.1799999997"/>
    <n v="5445944.5043478254"/>
    <n v="5729838.9547826089"/>
    <n v="66770806.304347813"/>
    <n v="56778410.854200989"/>
    <n v="376867916.20609891"/>
    <n v="334383149.71118021"/>
    <n v="247774984.03873128"/>
    <n v="253648196.91091737"/>
    <n v="255842088.26052767"/>
    <n v="313931919.65036541"/>
    <n v="308721584.85146344"/>
    <n v="308529497.17324525"/>
    <n v="312951210.10626614"/>
    <n v="305840566.13540006"/>
    <n v="305078436.10160333"/>
    <n v="3380347960"/>
    <n v="62366302.583766207"/>
    <n v="382313860.71044672"/>
    <n v="339829094.21552801"/>
    <n v="253220928.54307911"/>
    <n v="258952194.1900478"/>
    <n v="261288032.7648755"/>
    <n v="319803705.83036542"/>
    <n v="314309476.58102864"/>
    <n v="314117388.90281045"/>
    <n v="318822996.28626615"/>
    <n v="311286510.63974786"/>
    <n v="310808275.05638593"/>
    <n v="3447118766.304348"/>
    <n v="796863.30820967699"/>
    <n v="800269.65865466127"/>
    <n v="796383.74222546432"/>
    <n v="786372.70589999668"/>
    <n v="793935.84157823003"/>
    <n v="797473.19103742542"/>
    <n v="878692.33517508185"/>
    <n v="870481.88695162872"/>
    <n v="870215.56851381448"/>
    <n v="877332.63820671383"/>
    <n v="865994.21097005485"/>
    <n v="865984.912577254"/>
    <n v="10000000.000000004"/>
    <n v="10241198"/>
    <n v="4743159"/>
    <n v="4769907"/>
    <n v="4747993"/>
    <n v="4747993"/>
    <n v="4747993"/>
    <n v="4747993"/>
    <n v="4747993"/>
    <n v="4747993"/>
    <n v="4747993"/>
    <n v="4747993"/>
    <n v="4747993"/>
    <n v="62486201"/>
    <n v="0"/>
    <n v="0"/>
    <n v="0"/>
    <n v="0"/>
    <n v="0"/>
    <n v="0"/>
    <n v="0"/>
    <n v="0"/>
    <n v="0"/>
    <n v="0"/>
    <n v="0"/>
    <n v="0"/>
    <n v="0"/>
    <n v="10314668"/>
    <n v="4738550"/>
    <n v="4747993"/>
    <n v="4747993"/>
    <n v="4747993"/>
    <n v="4747993"/>
    <n v="4747993"/>
    <n v="4747993"/>
    <n v="4747993"/>
    <n v="4747993"/>
    <n v="4747993"/>
    <n v="4747993"/>
    <n v="62533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27"/>
    <n v="1"/>
    <d v="2025-01-01T00:00:00"/>
    <n v="2000359"/>
    <x v="85"/>
    <m/>
    <m/>
    <x v="0"/>
    <x v="5"/>
    <s v="TREG 3"/>
    <x v="0"/>
    <n v="452150734"/>
    <n v="21791917.391304348"/>
    <n v="21801826.086956523"/>
    <n v="21801826.086956523"/>
    <n v="21801826.086956523"/>
    <n v="21811734.782608695"/>
    <n v="21801826.086956523"/>
    <n v="21772100"/>
    <n v="21791917.391304348"/>
    <n v="21791917.391304348"/>
    <n v="21772100"/>
    <n v="21801826.086956523"/>
    <n v="21782008.695652176"/>
    <n v="261522826.08695656"/>
    <n v="1679661.7249486053"/>
    <n v="11148790.617581835"/>
    <n v="9891974.2484492678"/>
    <n v="7329866.2436730703"/>
    <n v="7503612.0515509704"/>
    <n v="7568513.3982635224"/>
    <n v="9286970.5534801036"/>
    <n v="9132834.5041574799"/>
    <n v="9127152.021747645"/>
    <n v="9257958.4649109952"/>
    <n v="9047606.0380304772"/>
    <n v="9025060.1332060304"/>
    <n v="100000000"/>
    <n v="23471579.116252951"/>
    <n v="32950616.70453836"/>
    <n v="31693800.335405789"/>
    <n v="29131692.330629595"/>
    <n v="29315346.834159665"/>
    <n v="29370339.485220045"/>
    <n v="31059070.553480104"/>
    <n v="30924751.895461828"/>
    <n v="30919069.413051993"/>
    <n v="31030058.464910995"/>
    <n v="30849432.124986999"/>
    <n v="30807068.828858204"/>
    <n v="361522826.0869565"/>
    <n v="7968633.0820967695"/>
    <n v="8002696.586546612"/>
    <n v="7963837.4222546434"/>
    <n v="7863727.0589999668"/>
    <n v="7939358.4157823008"/>
    <n v="7974731.910374254"/>
    <n v="8786923.3517508171"/>
    <n v="8704818.869516287"/>
    <n v="8702155.6851381455"/>
    <n v="8773326.3820671383"/>
    <n v="8659942.1097005475"/>
    <n v="8659849.1257725395"/>
    <n v="100000000.00000003"/>
    <n v="21920000"/>
    <n v="21920000"/>
    <n v="21920000"/>
    <n v="20820000"/>
    <n v="20820000"/>
    <n v="20820000"/>
    <n v="20820000"/>
    <n v="20820000"/>
    <n v="20820000"/>
    <n v="20820000"/>
    <n v="20820000"/>
    <n v="20820000"/>
    <n v="253140000"/>
    <n v="22000000"/>
    <n v="22000000"/>
    <n v="22000000"/>
    <n v="20900000"/>
    <n v="20900000"/>
    <n v="20900000"/>
    <n v="20900000"/>
    <n v="20900000"/>
    <n v="20900000"/>
    <n v="20900000"/>
    <n v="20900000"/>
    <n v="20900000"/>
    <n v="254100000"/>
    <n v="-80000"/>
    <n v="-80000"/>
    <n v="-80000"/>
    <n v="-80000"/>
    <n v="-80000"/>
    <n v="-80000"/>
    <n v="-80000"/>
    <n v="-80000"/>
    <n v="-80000"/>
    <n v="-80000"/>
    <n v="-80000"/>
    <n v="-80000"/>
    <n v="-96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1"/>
    <d v="2025-01-01T00:00:00"/>
    <n v="5588519"/>
    <x v="86"/>
    <m/>
    <m/>
    <x v="0"/>
    <x v="0"/>
    <s v="TREG 3"/>
    <x v="0"/>
    <n v="4409334570"/>
    <n v="12414519.345217392"/>
    <n v="12264727.947826087"/>
    <n v="12264727.947826087"/>
    <n v="12264727.947826087"/>
    <n v="12114936.550434783"/>
    <n v="12264727.947826087"/>
    <n v="12714102.140000001"/>
    <n v="12414519.345217392"/>
    <n v="12414519.345217392"/>
    <n v="12714102.140000001"/>
    <n v="12264727.947826087"/>
    <n v="12564310.742608696"/>
    <n v="148674649.34782609"/>
    <n v="58788160.373201184"/>
    <n v="390207671.61536419"/>
    <n v="346219098.69572443"/>
    <n v="256545318.52855748"/>
    <n v="262626421.80428395"/>
    <n v="264897968.93922329"/>
    <n v="325043969.37180364"/>
    <n v="319649207.64551175"/>
    <n v="319450320.76116759"/>
    <n v="324028546.27188486"/>
    <n v="316666211.33106673"/>
    <n v="315877104.66221106"/>
    <n v="3499999999.9999995"/>
    <n v="71202679.718418568"/>
    <n v="402472399.56319028"/>
    <n v="358483826.64355052"/>
    <n v="268810046.47638357"/>
    <n v="274741358.35471874"/>
    <n v="277162696.88704938"/>
    <n v="337758071.51180363"/>
    <n v="332063726.99072915"/>
    <n v="331864840.10638499"/>
    <n v="336742648.41188484"/>
    <n v="328930939.27889282"/>
    <n v="328441415.40481973"/>
    <n v="3648674649.347826"/>
    <n v="3984316.5410483847"/>
    <n v="4001348.293273306"/>
    <n v="3981918.7111273217"/>
    <n v="3931863.5294999834"/>
    <n v="3969679.2078911504"/>
    <n v="3987365.955187127"/>
    <n v="4393461.6758754086"/>
    <n v="4352409.4347581435"/>
    <n v="4351077.8425690727"/>
    <n v="4386663.1910335692"/>
    <n v="4329971.0548502738"/>
    <n v="4329924.5628862698"/>
    <n v="50000000.000000015"/>
    <n v="10672254"/>
    <n v="9874712"/>
    <n v="9941880"/>
    <n v="10048180"/>
    <n v="10048180"/>
    <n v="10048180"/>
    <n v="10048180"/>
    <n v="10048180"/>
    <n v="10048180"/>
    <n v="10048180"/>
    <n v="10048180"/>
    <n v="10048180"/>
    <n v="120922466"/>
    <n v="0"/>
    <n v="0"/>
    <n v="0"/>
    <n v="0"/>
    <n v="0"/>
    <n v="0"/>
    <n v="0"/>
    <n v="0"/>
    <n v="0"/>
    <n v="0"/>
    <n v="0"/>
    <n v="0"/>
    <n v="0"/>
    <n v="10907166"/>
    <n v="9961414"/>
    <n v="10048180"/>
    <n v="10048180"/>
    <n v="10048180"/>
    <n v="10048180"/>
    <n v="10048180"/>
    <n v="10048180"/>
    <n v="10048180"/>
    <n v="10048180"/>
    <n v="10048180"/>
    <n v="10048180"/>
    <n v="1213503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31"/>
    <n v="0.8"/>
    <d v="2025-01-01T00:00:00"/>
    <n v="5587895"/>
    <x v="87"/>
    <m/>
    <m/>
    <x v="0"/>
    <x v="2"/>
    <s v="TREG 3"/>
    <x v="0"/>
    <n v="6542301335.2000008"/>
    <n v="9407555.1784347836"/>
    <n v="9318814.4556521755"/>
    <n v="9318814.4556521755"/>
    <n v="9318814.4556521755"/>
    <n v="9230073.7328695655"/>
    <n v="9318814.4556521755"/>
    <n v="9585036.6239999998"/>
    <n v="9407555.1784347836"/>
    <n v="9407555.1784347836"/>
    <n v="9585036.6239999998"/>
    <n v="9318814.4556521755"/>
    <n v="9496295.9012173917"/>
    <n v="112713180.6956522"/>
    <n v="94061056.597121894"/>
    <n v="624332274.58458269"/>
    <n v="553950557.91315913"/>
    <n v="410472509.64569199"/>
    <n v="420202274.88685435"/>
    <n v="423836750.30275726"/>
    <n v="520070350.99488586"/>
    <n v="511438732.23281884"/>
    <n v="511120513.21786815"/>
    <n v="518445674.03501582"/>
    <n v="506665938.1297068"/>
    <n v="505403367.45953774"/>
    <n v="5600000000"/>
    <n v="103468611.77555668"/>
    <n v="633651089.04023492"/>
    <n v="563269372.36881125"/>
    <n v="419791324.10134417"/>
    <n v="429432348.61972392"/>
    <n v="433155564.75840944"/>
    <n v="529655387.61888582"/>
    <n v="520846287.41125357"/>
    <n v="520528068.39630294"/>
    <n v="528030710.65901577"/>
    <n v="515984752.58535892"/>
    <n v="514899663.36075509"/>
    <n v="5712713180.695653"/>
    <n v="6374906.465677416"/>
    <n v="6402157.2692372901"/>
    <n v="6371069.9378037155"/>
    <n v="6290981.6471999735"/>
    <n v="6351486.7326258412"/>
    <n v="6379785.5282994034"/>
    <n v="7029538.6814006539"/>
    <n v="6963855.0956130298"/>
    <n v="6961724.5481105167"/>
    <n v="7018661.1056537107"/>
    <n v="6927953.6877604388"/>
    <n v="6927879.300618032"/>
    <n v="80000000.00000003"/>
    <n v="8927960.8000000007"/>
    <n v="52842622.400000006"/>
    <n v="8491009.5999999996"/>
    <n v="8630015.2000000011"/>
    <n v="8630015.2000000011"/>
    <n v="8630015.2000000011"/>
    <n v="8630015.2000000011"/>
    <n v="8630015.2000000011"/>
    <n v="8630015.2000000011"/>
    <n v="8630015.2000000011"/>
    <n v="8630015.2000000011"/>
    <n v="8630015.2000000011"/>
    <n v="147931729.59999999"/>
    <n v="0"/>
    <n v="0"/>
    <n v="0"/>
    <n v="0"/>
    <n v="0"/>
    <n v="0"/>
    <n v="0"/>
    <n v="0"/>
    <n v="0"/>
    <n v="0"/>
    <n v="0"/>
    <n v="0"/>
    <n v="0"/>
    <n v="9070440.8000000007"/>
    <n v="8546708"/>
    <n v="8630015.2000000011"/>
    <n v="8630015.2000000011"/>
    <n v="8630015.2000000011"/>
    <n v="8630015.2000000011"/>
    <n v="8630015.2000000011"/>
    <n v="8630015.2000000011"/>
    <n v="8630015.2000000011"/>
    <n v="8630015.2000000011"/>
    <n v="8630015.2000000011"/>
    <n v="8630015.2000000011"/>
    <n v="103917300.80000001"/>
    <n v="0"/>
    <n v="44400000"/>
    <n v="100800000"/>
    <n v="0"/>
    <n v="0"/>
    <n v="0"/>
    <n v="0"/>
    <n v="0"/>
    <n v="0"/>
    <n v="0"/>
    <n v="0"/>
    <n v="0"/>
    <n v="145200000"/>
    <n v="0"/>
    <n v="0"/>
    <n v="0"/>
    <n v="0"/>
    <n v="0"/>
    <n v="0"/>
    <n v="0"/>
    <n v="0"/>
    <n v="0"/>
    <n v="0"/>
    <n v="0"/>
    <n v="0"/>
    <n v="0"/>
  </r>
  <r>
    <x v="28"/>
    <x v="28"/>
    <n v="0.2"/>
    <d v="2025-01-01T00:00:00"/>
    <n v="5587895"/>
    <x v="87"/>
    <m/>
    <m/>
    <x v="0"/>
    <x v="2"/>
    <s v="TREG 3"/>
    <x v="0"/>
    <n v="1635575333.8000002"/>
    <n v="2351888.7946086959"/>
    <n v="2329703.6139130439"/>
    <n v="2329703.6139130439"/>
    <n v="2329703.6139130439"/>
    <n v="2307518.4332173914"/>
    <n v="2329703.6139130439"/>
    <n v="2396259.156"/>
    <n v="2351888.7946086959"/>
    <n v="2351888.7946086959"/>
    <n v="2396259.156"/>
    <n v="2329703.6139130439"/>
    <n v="2374073.9753043479"/>
    <n v="28178295.17391305"/>
    <n v="23515264.149280474"/>
    <n v="156083068.64614567"/>
    <n v="138487639.47828978"/>
    <n v="102618127.411423"/>
    <n v="105050568.72171359"/>
    <n v="105959187.57568932"/>
    <n v="130017587.74872147"/>
    <n v="127859683.05820471"/>
    <n v="127780128.30446704"/>
    <n v="129611418.50875396"/>
    <n v="126666484.5324267"/>
    <n v="126350841.86488444"/>
    <n v="1400000000"/>
    <n v="25867152.943889171"/>
    <n v="158412772.26005873"/>
    <n v="140817343.09220281"/>
    <n v="104947831.02533604"/>
    <n v="107358087.15493098"/>
    <n v="108288891.18960236"/>
    <n v="132413846.90472145"/>
    <n v="130211571.85281339"/>
    <n v="130132017.09907573"/>
    <n v="132007677.66475394"/>
    <n v="128996188.14633973"/>
    <n v="128724915.84018877"/>
    <n v="1428178295.1739132"/>
    <n v="1593726.616419354"/>
    <n v="1600539.3173093225"/>
    <n v="1592767.4844509289"/>
    <n v="1572745.4117999934"/>
    <n v="1587871.6831564603"/>
    <n v="1594946.3820748508"/>
    <n v="1757384.6703501635"/>
    <n v="1740963.7739032574"/>
    <n v="1740431.1370276292"/>
    <n v="1754665.2764134277"/>
    <n v="1731988.4219401097"/>
    <n v="1731969.825154508"/>
    <n v="20000000.000000007"/>
    <n v="2231990.2000000002"/>
    <n v="13210655.600000001"/>
    <n v="2122752.4"/>
    <n v="2157503.8000000003"/>
    <n v="2157503.8000000003"/>
    <n v="2157503.8000000003"/>
    <n v="2157503.8000000003"/>
    <n v="2157503.8000000003"/>
    <n v="2157503.8000000003"/>
    <n v="2157503.8000000003"/>
    <n v="2157503.8000000003"/>
    <n v="2157503.8000000003"/>
    <n v="36982932.399999999"/>
    <n v="0"/>
    <n v="0"/>
    <n v="0"/>
    <n v="0"/>
    <n v="0"/>
    <n v="0"/>
    <n v="0"/>
    <n v="0"/>
    <n v="0"/>
    <n v="0"/>
    <n v="0"/>
    <n v="0"/>
    <n v="0"/>
    <n v="2267610.2000000002"/>
    <n v="2136677"/>
    <n v="2157503.8000000003"/>
    <n v="2157503.8000000003"/>
    <n v="2157503.8000000003"/>
    <n v="2157503.8000000003"/>
    <n v="2157503.8000000003"/>
    <n v="2157503.8000000003"/>
    <n v="2157503.8000000003"/>
    <n v="2157503.8000000003"/>
    <n v="2157503.8000000003"/>
    <n v="2157503.8000000003"/>
    <n v="25979325.200000003"/>
    <n v="0"/>
    <n v="11100000"/>
    <n v="25200000"/>
    <n v="0"/>
    <n v="0"/>
    <n v="0"/>
    <n v="0"/>
    <n v="0"/>
    <n v="0"/>
    <n v="0"/>
    <n v="0"/>
    <n v="0"/>
    <n v="36300000"/>
    <n v="0"/>
    <n v="0"/>
    <n v="0"/>
    <n v="0"/>
    <n v="0"/>
    <n v="0"/>
    <n v="0"/>
    <n v="0"/>
    <n v="0"/>
    <n v="0"/>
    <n v="0"/>
    <n v="0"/>
    <n v="0"/>
  </r>
  <r>
    <x v="23"/>
    <x v="23"/>
    <n v="1"/>
    <d v="2025-01-01T00:00:00"/>
    <n v="2956908"/>
    <x v="88"/>
    <m/>
    <m/>
    <x v="0"/>
    <x v="3"/>
    <s v="TREG 3"/>
    <x v="0"/>
    <n v="2608079021"/>
    <n v="6267960.1973913042"/>
    <n v="6126295.4260869566"/>
    <n v="6126295.4260869566"/>
    <n v="6126295.4260869566"/>
    <n v="5984630.6547826082"/>
    <n v="6126295.4260869566"/>
    <n v="6551289.7400000002"/>
    <n v="6267960.1973913042"/>
    <n v="6267960.1973913042"/>
    <n v="6551289.7400000002"/>
    <n v="6126295.4260869566"/>
    <n v="6409624.9686956517"/>
    <n v="74932192.826086953"/>
    <n v="45328347.88635771"/>
    <n v="300867878.40651262"/>
    <n v="266950686.17481306"/>
    <n v="197808119.40800118"/>
    <n v="202496926.86625692"/>
    <n v="204248393.11590886"/>
    <n v="250623697.50158286"/>
    <n v="246464090.62256172"/>
    <n v="246310739.78071949"/>
    <n v="249840760.06600451"/>
    <n v="244164064.66790494"/>
    <n v="243555627.50337619"/>
    <n v="2698659332"/>
    <n v="51596308.083749011"/>
    <n v="306994173.83259958"/>
    <n v="273076981.60089999"/>
    <n v="203934414.83408815"/>
    <n v="208481557.52103955"/>
    <n v="210374688.54199582"/>
    <n v="257174987.24158287"/>
    <n v="252732050.81995302"/>
    <n v="252578699.97811079"/>
    <n v="256392049.80600452"/>
    <n v="250290360.09399191"/>
    <n v="249965252.47207183"/>
    <n v="2773591524.8260865"/>
    <n v="398431.6541048385"/>
    <n v="400134.82932733063"/>
    <n v="398191.87111273216"/>
    <n v="393186.35294999834"/>
    <n v="396967.92078911501"/>
    <n v="398736.59551871271"/>
    <n v="439346.16758754093"/>
    <n v="435240.94347581436"/>
    <n v="435107.78425690724"/>
    <n v="438666.31910335692"/>
    <n v="432997.10548502742"/>
    <n v="432992.456288627"/>
    <n v="5000000.0000000019"/>
    <n v="6234813"/>
    <n v="26155325"/>
    <n v="754982855"/>
    <n v="6395730"/>
    <n v="6395730"/>
    <n v="6395730"/>
    <n v="6395730"/>
    <n v="6395730"/>
    <n v="6395730"/>
    <n v="6395730"/>
    <n v="6395730"/>
    <n v="6395730"/>
    <n v="844934563"/>
    <n v="0"/>
    <n v="0"/>
    <n v="0"/>
    <n v="0"/>
    <n v="0"/>
    <n v="0"/>
    <n v="0"/>
    <n v="0"/>
    <n v="0"/>
    <n v="0"/>
    <n v="0"/>
    <n v="0"/>
    <n v="0"/>
    <n v="7147816"/>
    <n v="6421050"/>
    <n v="6395730"/>
    <n v="6395730"/>
    <n v="6395730"/>
    <n v="6395730"/>
    <n v="6395730"/>
    <n v="6395730"/>
    <n v="6395730"/>
    <n v="6395730"/>
    <n v="6395730"/>
    <n v="6395730"/>
    <n v="77526166"/>
    <n v="0"/>
    <n v="770129495"/>
    <n v="0"/>
    <n v="0"/>
    <n v="0"/>
    <n v="0"/>
    <n v="0"/>
    <n v="0"/>
    <n v="0"/>
    <n v="0"/>
    <n v="0"/>
    <n v="0"/>
    <n v="770129495"/>
    <n v="0"/>
    <n v="0"/>
    <n v="0"/>
    <n v="0"/>
    <n v="0"/>
    <n v="0"/>
    <n v="0"/>
    <n v="0"/>
    <n v="0"/>
    <n v="0"/>
    <n v="0"/>
    <n v="0"/>
    <n v="0"/>
  </r>
  <r>
    <x v="29"/>
    <x v="29"/>
    <n v="0.8"/>
    <d v="2025-01-01T00:00:00"/>
    <n v="5589643"/>
    <x v="89"/>
    <m/>
    <m/>
    <x v="0"/>
    <x v="4"/>
    <s v="TREG 3"/>
    <x v="0"/>
    <n v="2281508996"/>
    <n v="86108804.198956519"/>
    <n v="85361281.370434791"/>
    <n v="85361281.370434791"/>
    <n v="85361281.370434791"/>
    <n v="84613758.541913047"/>
    <n v="85361281.370434791"/>
    <n v="87603849.856000006"/>
    <n v="86108804.198956519"/>
    <n v="86108804.198956519"/>
    <n v="87603849.856000006"/>
    <n v="85361281.370434791"/>
    <n v="86856327.027478278"/>
    <n v="1031810604.7304347"/>
    <n v="16796617.249486055"/>
    <n v="111487906.17581835"/>
    <n v="98919742.484492689"/>
    <n v="73298662.436730713"/>
    <n v="75036120.51550971"/>
    <n v="75685133.98263523"/>
    <n v="92869705.534801036"/>
    <n v="91328345.041574791"/>
    <n v="91271520.217476457"/>
    <n v="92579584.64910996"/>
    <n v="90476060.380304769"/>
    <n v="90250601.332060322"/>
    <n v="1000000000"/>
    <n v="102905421.44844258"/>
    <n v="196849187.54625314"/>
    <n v="184281023.85492748"/>
    <n v="158659943.80716547"/>
    <n v="159649879.05742273"/>
    <n v="161046415.35307002"/>
    <n v="180473555.39080104"/>
    <n v="177437149.24053133"/>
    <n v="177380324.41643298"/>
    <n v="180183434.50510994"/>
    <n v="175837341.75073957"/>
    <n v="177106928.35953858"/>
    <n v="2031810604.7304349"/>
    <n v="637490.64656774164"/>
    <n v="640215.72692372906"/>
    <n v="637106.9937803715"/>
    <n v="629098.16471999744"/>
    <n v="635148.67326258402"/>
    <n v="637978.55282994034"/>
    <n v="702953.86814006558"/>
    <n v="696385.50956130307"/>
    <n v="696172.4548110516"/>
    <n v="701866.11056537111"/>
    <n v="692795.36877604388"/>
    <n v="692787.9300618032"/>
    <n v="8000000.0000000037"/>
    <n v="99991078.400000006"/>
    <n v="104851718.40000001"/>
    <n v="270072304"/>
    <n v="58210518.920000009"/>
    <n v="58210518.920000009"/>
    <n v="58210518.920000009"/>
    <n v="58210518.920000009"/>
    <n v="58210518.920000009"/>
    <n v="58210518.920000009"/>
    <n v="58210518.920000009"/>
    <n v="58210518.920000009"/>
    <n v="58210518.920000009"/>
    <n v="998809771.08000016"/>
    <n v="66541733.600000001"/>
    <n v="27672133.600000001"/>
    <n v="47106933.600000001"/>
    <n v="44751586.920000002"/>
    <n v="44751586.920000002"/>
    <n v="44751586.920000002"/>
    <n v="44751586.920000002"/>
    <n v="44751586.920000002"/>
    <n v="44751586.920000002"/>
    <n v="44751586.920000002"/>
    <n v="44751586.920000002"/>
    <n v="44751586.920000002"/>
    <n v="544085083.07999992"/>
    <n v="17004803.199999999"/>
    <n v="12036883.200000001"/>
    <n v="13458932"/>
    <n v="13458932"/>
    <n v="13458932"/>
    <n v="13458932"/>
    <n v="13458932"/>
    <n v="13458932"/>
    <n v="13458932"/>
    <n v="13458932"/>
    <n v="13458932"/>
    <n v="13458932"/>
    <n v="163631006.40000001"/>
    <n v="0"/>
    <n v="65314128"/>
    <n v="202071645.60000002"/>
    <n v="0"/>
    <n v="0"/>
    <n v="0"/>
    <n v="0"/>
    <n v="0"/>
    <n v="0"/>
    <n v="0"/>
    <n v="0"/>
    <n v="0"/>
    <n v="267385773.60000002"/>
    <n v="0"/>
    <n v="0"/>
    <n v="0"/>
    <n v="0"/>
    <n v="0"/>
    <n v="0"/>
    <n v="0"/>
    <n v="0"/>
    <n v="0"/>
    <n v="0"/>
    <n v="0"/>
    <n v="0"/>
    <n v="0"/>
  </r>
  <r>
    <x v="10"/>
    <x v="10"/>
    <n v="1"/>
    <d v="2025-01-01T00:00:00"/>
    <n v="19116470"/>
    <x v="90"/>
    <m/>
    <m/>
    <x v="4"/>
    <x v="4"/>
    <s v="TREG 3"/>
    <x v="1"/>
    <n v="0"/>
    <n v="3207545.4545454546"/>
    <n v="3376363.6363636362"/>
    <n v="3038727.2727272725"/>
    <n v="2701090.9090909092"/>
    <n v="2869909.0909090908"/>
    <n v="3038727.2727272725"/>
    <n v="3882818.1818181816"/>
    <n v="3545181.8181818184"/>
    <n v="3545181.8181818184"/>
    <n v="3882818.1818181816"/>
    <n v="3376363.6363636362"/>
    <n v="3545181.8181818184"/>
    <n v="40009909.090909094"/>
    <n v="236733.73149675326"/>
    <n v="452304.07772727282"/>
    <n v="497534.48550000007"/>
    <n v="484216.64321136364"/>
    <n v="777540.18669517047"/>
    <n v="699786.16802565346"/>
    <n v="395249.59490337834"/>
    <n v="869549.10878743243"/>
    <n v="26303700.000000004"/>
    <n v="26303700.000000004"/>
    <n v="26303700.000000004"/>
    <n v="26303700.000000004"/>
    <n v="109627713.99634704"/>
    <n v="3444279.1860422078"/>
    <n v="3828667.7140909089"/>
    <n v="3536261.7582272724"/>
    <n v="3185307.552302273"/>
    <n v="3647449.2776042614"/>
    <n v="3738513.4407529258"/>
    <n v="4278067.7767215604"/>
    <n v="4414730.9269692507"/>
    <n v="29848881.81818182"/>
    <n v="30186518.181818187"/>
    <n v="29680063.63636364"/>
    <n v="29848881.81818182"/>
    <n v="149637623.08725613"/>
    <n v="0"/>
    <n v="0"/>
    <n v="0"/>
    <n v="0"/>
    <n v="0"/>
    <n v="0"/>
    <n v="0"/>
    <n v="0"/>
    <n v="0"/>
    <n v="0"/>
    <n v="0"/>
    <n v="0"/>
    <n v="0"/>
    <n v="5679000"/>
    <n v="5680968"/>
    <n v="5691010"/>
    <n v="6120100"/>
    <n v="6120100"/>
    <n v="6120100"/>
    <n v="6120100"/>
    <n v="6120100"/>
    <n v="6120100"/>
    <n v="6120100"/>
    <n v="6120100"/>
    <n v="6120100"/>
    <n v="72131878"/>
    <n v="0"/>
    <n v="0"/>
    <n v="0"/>
    <n v="0"/>
    <n v="0"/>
    <n v="0"/>
    <n v="0"/>
    <n v="0"/>
    <n v="0"/>
    <n v="0"/>
    <n v="0"/>
    <n v="0"/>
    <n v="0"/>
    <n v="6118184"/>
    <n v="6102200"/>
    <n v="6120100"/>
    <n v="6120100"/>
    <n v="6120100"/>
    <n v="6120100"/>
    <n v="6120100"/>
    <n v="6120100"/>
    <n v="6120100"/>
    <n v="6120100"/>
    <n v="6120100"/>
    <n v="6120100"/>
    <n v="734213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n v="0.5"/>
    <d v="2025-01-01T00:00:00"/>
    <n v="5587668"/>
    <x v="91"/>
    <m/>
    <m/>
    <x v="0"/>
    <x v="6"/>
    <s v="TREG 3"/>
    <x v="0"/>
    <n v="2576923556"/>
    <n v="12077750.293913044"/>
    <n v="11820686.160869565"/>
    <n v="11820686.160869565"/>
    <n v="11820686.160869565"/>
    <n v="11563622.027826088"/>
    <n v="11820686.160869565"/>
    <n v="12591878.559999999"/>
    <n v="12077750.293913044"/>
    <n v="12077750.293913044"/>
    <n v="12591878.559999999"/>
    <n v="11820686.160869565"/>
    <n v="12334814.426956523"/>
    <n v="144418875.26086959"/>
    <n v="16796617.249486051"/>
    <n v="111487906.17581834"/>
    <n v="98919742.484492689"/>
    <n v="73298662.436730713"/>
    <n v="75036120.515509695"/>
    <n v="75685133.98263523"/>
    <n v="92869705.534801036"/>
    <n v="91328345.041574791"/>
    <n v="91271520.217476442"/>
    <n v="92579584.64910996"/>
    <n v="90476060.380304769"/>
    <n v="90250601.332060307"/>
    <n v="1000000000.0000002"/>
    <n v="28874367.543399096"/>
    <n v="123308592.33668791"/>
    <n v="110740428.64536226"/>
    <n v="85119348.597600281"/>
    <n v="86599742.543335781"/>
    <n v="87505820.143504798"/>
    <n v="105461584.09480104"/>
    <n v="103406095.33548784"/>
    <n v="103349270.51138949"/>
    <n v="105171463.20910996"/>
    <n v="102296746.54117434"/>
    <n v="102585415.75901683"/>
    <n v="1144418875.2608697"/>
    <n v="1992158.2705241924"/>
    <n v="2000674.146636653"/>
    <n v="1990959.3555636609"/>
    <n v="1965931.7647499917"/>
    <n v="1984839.6039455752"/>
    <n v="1993682.9775935635"/>
    <n v="2196730.8379377043"/>
    <n v="2176204.7173790717"/>
    <n v="2175538.9212845364"/>
    <n v="2193331.5955167846"/>
    <n v="2164985.5274251369"/>
    <n v="2164962.2814431349"/>
    <n v="25000000.000000007"/>
    <n v="9921950.5"/>
    <n v="9670320"/>
    <n v="9573371.5"/>
    <n v="9665679"/>
    <n v="9665679"/>
    <n v="9665679"/>
    <n v="9665679"/>
    <n v="9665679"/>
    <n v="9665679"/>
    <n v="9665679"/>
    <n v="9665679"/>
    <n v="9665679"/>
    <n v="116156753"/>
    <n v="0"/>
    <n v="0"/>
    <n v="0"/>
    <n v="0"/>
    <n v="0"/>
    <n v="0"/>
    <n v="0"/>
    <n v="0"/>
    <n v="0"/>
    <n v="0"/>
    <n v="0"/>
    <n v="0"/>
    <n v="0"/>
    <n v="10053678"/>
    <n v="9770338.5"/>
    <n v="9665679"/>
    <n v="9665679"/>
    <n v="9665679"/>
    <n v="9665679"/>
    <n v="9665679"/>
    <n v="9665679"/>
    <n v="9665679"/>
    <n v="9665679"/>
    <n v="9665679"/>
    <n v="9665679"/>
    <n v="116480806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22"/>
    <n v="0.5"/>
    <d v="2025-01-01T00:00:00"/>
    <n v="5587668"/>
    <x v="91"/>
    <m/>
    <m/>
    <x v="0"/>
    <x v="6"/>
    <s v="TREG 3"/>
    <x v="0"/>
    <n v="2576923556"/>
    <n v="12077750.293913044"/>
    <n v="11820686.160869565"/>
    <n v="11820686.160869565"/>
    <n v="11820686.160869565"/>
    <n v="11563622.027826088"/>
    <n v="11820686.160869565"/>
    <n v="12591878.559999999"/>
    <n v="12077750.293913044"/>
    <n v="12077750.293913044"/>
    <n v="12591878.559999999"/>
    <n v="11820686.160869565"/>
    <n v="12334814.426956523"/>
    <n v="144418875.26086959"/>
    <n v="16796617.249486051"/>
    <n v="111487906.17581834"/>
    <n v="98919742.484492689"/>
    <n v="73298662.436730713"/>
    <n v="75036120.515509695"/>
    <n v="75685133.98263523"/>
    <n v="92869705.534801036"/>
    <n v="91328345.041574791"/>
    <n v="91271520.217476442"/>
    <n v="92579584.64910996"/>
    <n v="90476060.380304769"/>
    <n v="90250601.332060307"/>
    <n v="1000000000.0000002"/>
    <n v="28874367.543399096"/>
    <n v="123308592.33668791"/>
    <n v="110740428.64536226"/>
    <n v="85119348.597600281"/>
    <n v="86599742.543335781"/>
    <n v="87505820.143504798"/>
    <n v="105461584.09480104"/>
    <n v="103406095.33548784"/>
    <n v="103349270.51138949"/>
    <n v="105171463.20910996"/>
    <n v="102296746.54117434"/>
    <n v="102585415.75901683"/>
    <n v="1144418875.2608697"/>
    <n v="1992158.2705241924"/>
    <n v="2000674.146636653"/>
    <n v="1990959.3555636609"/>
    <n v="1965931.7647499917"/>
    <n v="1984839.6039455752"/>
    <n v="1993682.9775935635"/>
    <n v="2196730.8379377043"/>
    <n v="2176204.7173790717"/>
    <n v="2175538.9212845364"/>
    <n v="2193331.5955167846"/>
    <n v="2164985.5274251369"/>
    <n v="2164962.2814431349"/>
    <n v="25000000.000000007"/>
    <n v="9921950.5"/>
    <n v="9670320"/>
    <n v="9573371.5"/>
    <n v="9665679"/>
    <n v="9665679"/>
    <n v="9665679"/>
    <n v="9665679"/>
    <n v="9665679"/>
    <n v="9665679"/>
    <n v="9665679"/>
    <n v="9665679"/>
    <n v="9665679"/>
    <n v="116156753"/>
    <n v="0"/>
    <n v="0"/>
    <n v="0"/>
    <n v="0"/>
    <n v="0"/>
    <n v="0"/>
    <n v="0"/>
    <n v="0"/>
    <n v="0"/>
    <n v="0"/>
    <n v="0"/>
    <n v="0"/>
    <n v="0"/>
    <n v="10053678"/>
    <n v="9770338.5"/>
    <n v="9665679"/>
    <n v="9665679"/>
    <n v="9665679"/>
    <n v="9665679"/>
    <n v="9665679"/>
    <n v="9665679"/>
    <n v="9665679"/>
    <n v="9665679"/>
    <n v="9665679"/>
    <n v="9665679"/>
    <n v="116480806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17"/>
    <n v="1"/>
    <d v="2025-01-01T00:00:00"/>
    <n v="5587661"/>
    <x v="92"/>
    <m/>
    <m/>
    <x v="0"/>
    <x v="1"/>
    <s v="TREG 3"/>
    <x v="0"/>
    <n v="4332219471"/>
    <n v="46552277.826956525"/>
    <n v="46359597.930434778"/>
    <n v="46359597.930434778"/>
    <n v="46359597.930434778"/>
    <n v="46166918.033913046"/>
    <n v="46359597.930434778"/>
    <n v="46937637.620000005"/>
    <n v="46552277.826956525"/>
    <n v="46552277.826956525"/>
    <n v="46937637.620000005"/>
    <n v="46359597.930434778"/>
    <n v="46744957.723478258"/>
    <n v="558241974.13043475"/>
    <n v="50389851.748458162"/>
    <n v="334463718.52745503"/>
    <n v="296759227.45347804"/>
    <n v="219895987.31019214"/>
    <n v="225108361.54652911"/>
    <n v="227055401.94790566"/>
    <n v="278609116.60440308"/>
    <n v="273985035.12472439"/>
    <n v="273814560.65242934"/>
    <n v="277738753.94732988"/>
    <n v="271428181.14091432"/>
    <n v="270751803.99618095"/>
    <n v="3000000000.0000005"/>
    <n v="96942129.575414687"/>
    <n v="380823316.4578898"/>
    <n v="343118825.3839128"/>
    <n v="266255585.24062693"/>
    <n v="271275279.58044219"/>
    <n v="273414999.87834042"/>
    <n v="325546754.22440308"/>
    <n v="320537312.9516809"/>
    <n v="320366838.47938585"/>
    <n v="324676391.56732988"/>
    <n v="317787779.07134908"/>
    <n v="317496761.71965921"/>
    <n v="3558241974.130435"/>
    <n v="398431.6541048385"/>
    <n v="400134.82932733063"/>
    <n v="398191.87111273216"/>
    <n v="393186.35294999834"/>
    <n v="396967.92078911501"/>
    <n v="398736.59551871271"/>
    <n v="439346.16758754093"/>
    <n v="435240.94347581436"/>
    <n v="435107.78425690724"/>
    <n v="438666.31910335692"/>
    <n v="432997.10548502742"/>
    <n v="432992.456288627"/>
    <n v="5000000.0000000019"/>
    <n v="47859776"/>
    <n v="286733328"/>
    <n v="180565503"/>
    <n v="45723862"/>
    <n v="45723862"/>
    <n v="45723862"/>
    <n v="45723862"/>
    <n v="45723862"/>
    <n v="45723862"/>
    <n v="45723862"/>
    <n v="45723862"/>
    <n v="45723862"/>
    <n v="926673365"/>
    <n v="34866000"/>
    <n v="34866000"/>
    <n v="34866000"/>
    <n v="33122700"/>
    <n v="33122700"/>
    <n v="33122700"/>
    <n v="33122700"/>
    <n v="33122700"/>
    <n v="33122700"/>
    <n v="33122700"/>
    <n v="33122700"/>
    <n v="33122700"/>
    <n v="402702300"/>
    <n v="13215790"/>
    <n v="13157392"/>
    <n v="12601162"/>
    <n v="12601162"/>
    <n v="12601162"/>
    <n v="12601162"/>
    <n v="12601162"/>
    <n v="12601162"/>
    <n v="12601162"/>
    <n v="12601162"/>
    <n v="12601162"/>
    <n v="12601162"/>
    <n v="152384802"/>
    <n v="0"/>
    <n v="238856400"/>
    <n v="133273950"/>
    <n v="0"/>
    <n v="0"/>
    <n v="0"/>
    <n v="0"/>
    <n v="0"/>
    <n v="0"/>
    <n v="0"/>
    <n v="0"/>
    <n v="0"/>
    <n v="372130350"/>
    <n v="0"/>
    <n v="0"/>
    <n v="0"/>
    <n v="0"/>
    <n v="0"/>
    <n v="0"/>
    <n v="0"/>
    <n v="0"/>
    <n v="0"/>
    <n v="0"/>
    <n v="0"/>
    <n v="0"/>
    <n v="0"/>
  </r>
  <r>
    <x v="39"/>
    <x v="38"/>
    <n v="1"/>
    <d v="2025-01-01T00:00:00"/>
    <n v="4660509"/>
    <x v="93"/>
    <m/>
    <m/>
    <x v="0"/>
    <x v="1"/>
    <s v="TREG 3"/>
    <x v="0"/>
    <n v="607968448"/>
    <n v="1768667.2086956522"/>
    <n v="1755825.9130434783"/>
    <n v="1755825.9130434783"/>
    <n v="1755825.9130434783"/>
    <n v="1742984.6173913043"/>
    <n v="1755825.9130434783"/>
    <n v="1794349.8"/>
    <n v="1768667.2086956522"/>
    <n v="1768667.2086956522"/>
    <n v="1794349.8"/>
    <n v="1755825.9130434783"/>
    <n v="1781508.5043478261"/>
    <n v="21198323.91304348"/>
    <n v="5038985.1748458156"/>
    <n v="33446371.852745503"/>
    <n v="29675922.745347805"/>
    <n v="21989598.731019214"/>
    <n v="22510836.154652912"/>
    <n v="22705540.194790568"/>
    <n v="27860911.660440311"/>
    <n v="27398503.512472436"/>
    <n v="27381456.065242935"/>
    <n v="27773875.394732986"/>
    <n v="27142818.11409143"/>
    <n v="27075180.399618093"/>
    <n v="300000000"/>
    <n v="6807652.3835414676"/>
    <n v="35202197.76578898"/>
    <n v="31431748.658391282"/>
    <n v="23745424.64406269"/>
    <n v="24253820.772044215"/>
    <n v="24461366.107834045"/>
    <n v="29655261.460440312"/>
    <n v="29167170.72116809"/>
    <n v="29150123.273938589"/>
    <n v="29568225.194732986"/>
    <n v="28898644.027134907"/>
    <n v="28856688.90396592"/>
    <n v="321198323.9130435"/>
    <n v="159372661.64193538"/>
    <n v="160053931.73093224"/>
    <n v="159276748.44509289"/>
    <n v="157274541.17999935"/>
    <n v="158787168.31564602"/>
    <n v="159494638.20748508"/>
    <n v="175738467.03501636"/>
    <n v="174096377.39032575"/>
    <n v="174043113.7027629"/>
    <n v="175466527.64134276"/>
    <n v="173198842.19401097"/>
    <n v="173196982.51545081"/>
    <n v="2000000000.0000005"/>
    <n v="1709521"/>
    <n v="1697023"/>
    <n v="1676388"/>
    <n v="1676388"/>
    <n v="1676388"/>
    <n v="1676388"/>
    <n v="1676388"/>
    <n v="1676388"/>
    <n v="1676388"/>
    <n v="1676388"/>
    <n v="1676388"/>
    <n v="1676388"/>
    <n v="20170424"/>
    <n v="0"/>
    <n v="0"/>
    <n v="0"/>
    <n v="0"/>
    <n v="0"/>
    <n v="0"/>
    <n v="0"/>
    <n v="0"/>
    <n v="0"/>
    <n v="0"/>
    <n v="0"/>
    <n v="0"/>
    <n v="0"/>
    <n v="1709521"/>
    <n v="1697023"/>
    <n v="1676388"/>
    <n v="1676388"/>
    <n v="1676388"/>
    <n v="1676388"/>
    <n v="1676388"/>
    <n v="1676388"/>
    <n v="1676388"/>
    <n v="1676388"/>
    <n v="1676388"/>
    <n v="1676388"/>
    <n v="201704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16"/>
    <n v="1"/>
    <d v="2025-01-01T00:00:00"/>
    <n v="559095300"/>
    <x v="94"/>
    <m/>
    <m/>
    <x v="5"/>
    <x v="4"/>
    <s v="TREG 3"/>
    <x v="1"/>
    <n v="287703597.57758331"/>
    <n v="17989469.017791364"/>
    <n v="18303660.925675642"/>
    <n v="19568892.46949099"/>
    <n v="18387928.749958456"/>
    <n v="19319930.455171313"/>
    <n v="19062200.393549472"/>
    <n v="19974075.574312251"/>
    <n v="20173155.121994298"/>
    <n v="19914939.250092998"/>
    <n v="20315596.579960071"/>
    <n v="20167368.160385143"/>
    <n v="19028292.051617991"/>
    <n v="232205508.74999997"/>
    <n v="2506070.0726477341"/>
    <n v="2549839.3988373042"/>
    <n v="2726095.7910515321"/>
    <n v="2561578.5486873328"/>
    <n v="2691413.4859376014"/>
    <n v="2655509.725042081"/>
    <n v="2782540.8841185276"/>
    <n v="2810274.1816399163"/>
    <n v="2774302.7436717083"/>
    <n v="2830117.3618115657"/>
    <n v="2809468.0138043943"/>
    <n v="2650786.0347072775"/>
    <n v="32347996.241956979"/>
    <n v="20495539.0904391"/>
    <n v="20853500.324512947"/>
    <n v="22294988.260542523"/>
    <n v="20949507.298645787"/>
    <n v="22011343.941108916"/>
    <n v="21717710.118591554"/>
    <n v="22756616.458430778"/>
    <n v="22983429.303634215"/>
    <n v="22689241.993764706"/>
    <n v="23145713.941771638"/>
    <n v="22976836.174189538"/>
    <n v="21679078.086325269"/>
    <n v="264553504.99195692"/>
    <n v="9777398.6261947434"/>
    <n v="10174119.323391797"/>
    <n v="10289034.949330807"/>
    <n v="9974899.4857750032"/>
    <n v="10488359.543305274"/>
    <n v="10423112.784169191"/>
    <n v="10763615.883973477"/>
    <n v="10914935.252995767"/>
    <n v="10745262.120155828"/>
    <n v="10927933.782276139"/>
    <n v="11129392.525234064"/>
    <n v="10851023.298882473"/>
    <n v="126459087.57568455"/>
    <n v="19163052"/>
    <n v="19152077"/>
    <n v="19214449"/>
    <n v="18232790"/>
    <n v="18232790"/>
    <n v="18232790"/>
    <n v="18232790"/>
    <n v="18232790"/>
    <n v="18232790"/>
    <n v="18232790"/>
    <n v="18232790"/>
    <n v="18232790"/>
    <n v="221624688"/>
    <n v="17500000"/>
    <n v="17500000"/>
    <n v="17500000"/>
    <n v="16625000"/>
    <n v="16625000"/>
    <n v="16625000"/>
    <n v="16625000"/>
    <n v="16625000"/>
    <n v="16625000"/>
    <n v="16625000"/>
    <n v="16625000"/>
    <n v="16625000"/>
    <n v="202125000"/>
    <n v="1572025"/>
    <n v="1552097"/>
    <n v="1607790"/>
    <n v="1607790"/>
    <n v="1607790"/>
    <n v="1607790"/>
    <n v="1607790"/>
    <n v="1607790"/>
    <n v="1607790"/>
    <n v="1607790"/>
    <n v="1607790"/>
    <n v="1607790"/>
    <n v="192020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21"/>
    <n v="0.2"/>
    <d v="2025-01-01T00:00:00"/>
    <n v="2000278"/>
    <x v="95"/>
    <m/>
    <m/>
    <x v="0"/>
    <x v="5"/>
    <s v="TREG 3"/>
    <x v="0"/>
    <n v="2391047900"/>
    <n v="16889957.608695652"/>
    <n v="16897420.91304348"/>
    <n v="16897420.91304348"/>
    <n v="16897420.91304348"/>
    <n v="16904884.217391305"/>
    <n v="16897420.91304348"/>
    <n v="16875031"/>
    <n v="16889957.608695652"/>
    <n v="16889957.608695652"/>
    <n v="16875031"/>
    <n v="16897420.91304348"/>
    <n v="16882494.304347824"/>
    <n v="202694417.91304347"/>
    <n v="30065944.876580037"/>
    <n v="199563352.05471486"/>
    <n v="177066339.04724193"/>
    <n v="131204605.76174796"/>
    <n v="134314655.72276238"/>
    <n v="135476389.82891706"/>
    <n v="166236772.90729386"/>
    <n v="163477737.62441888"/>
    <n v="163376021.18928286"/>
    <n v="165717456.52190682"/>
    <n v="161952148.08074555"/>
    <n v="161548576.38438797"/>
    <n v="1790000000"/>
    <n v="46955902.485275686"/>
    <n v="216460772.96775833"/>
    <n v="193963759.9602854"/>
    <n v="148102026.67479143"/>
    <n v="151219539.94015369"/>
    <n v="152373810.74196053"/>
    <n v="183111803.90729386"/>
    <n v="180367695.23311454"/>
    <n v="180265978.79797852"/>
    <n v="182592487.52190682"/>
    <n v="178849568.99378902"/>
    <n v="178431070.68873578"/>
    <n v="1992694417.913044"/>
    <n v="31874532.328387078"/>
    <n v="32010786.346186448"/>
    <n v="31855349.689018577"/>
    <n v="31454908.235999871"/>
    <n v="31757433.663129207"/>
    <n v="31898927.641497016"/>
    <n v="35147693.407003276"/>
    <n v="34819275.478065155"/>
    <n v="34808622.740552582"/>
    <n v="35093305.528268553"/>
    <n v="34639768.438802198"/>
    <n v="34639396.503090166"/>
    <n v="400000000.00000012"/>
    <n v="20006194"/>
    <n v="16847087"/>
    <n v="26107563.200000003"/>
    <n v="18321783.43"/>
    <n v="18321783.43"/>
    <n v="18321783.43"/>
    <n v="18321783.43"/>
    <n v="18321783.43"/>
    <n v="18321783.43"/>
    <n v="18321783.43"/>
    <n v="18321783.43"/>
    <n v="18321783.43"/>
    <n v="227856895.06999999"/>
    <n v="16837087"/>
    <n v="16837087"/>
    <n v="19269519.400000002"/>
    <n v="18306043.43"/>
    <n v="18306043.43"/>
    <n v="18306043.43"/>
    <n v="18306043.43"/>
    <n v="18306043.43"/>
    <n v="18306043.43"/>
    <n v="18306043.43"/>
    <n v="18306043.43"/>
    <n v="18306043.43"/>
    <n v="217698084.26999998"/>
    <n v="1110587"/>
    <n v="15740"/>
    <n v="15740"/>
    <n v="15740"/>
    <n v="15740"/>
    <n v="15740"/>
    <n v="15740"/>
    <n v="15740"/>
    <n v="15740"/>
    <n v="15740"/>
    <n v="15740"/>
    <n v="15740"/>
    <n v="1283727"/>
    <n v="0"/>
    <n v="0"/>
    <n v="9297297.2000000011"/>
    <n v="0"/>
    <n v="0"/>
    <n v="0"/>
    <n v="0"/>
    <n v="0"/>
    <n v="0"/>
    <n v="0"/>
    <n v="0"/>
    <n v="0"/>
    <n v="9297297.2000000011"/>
    <n v="0"/>
    <n v="0"/>
    <n v="0"/>
    <n v="0"/>
    <n v="0"/>
    <n v="0"/>
    <n v="0"/>
    <n v="0"/>
    <n v="0"/>
    <n v="0"/>
    <n v="0"/>
    <n v="0"/>
    <n v="0"/>
  </r>
  <r>
    <x v="15"/>
    <x v="15"/>
    <n v="1"/>
    <d v="2025-01-01T00:00:00"/>
    <n v="2000263"/>
    <x v="96"/>
    <m/>
    <m/>
    <x v="0"/>
    <x v="3"/>
    <s v="TREG 3"/>
    <x v="0"/>
    <n v="1324086808"/>
    <n v="112643453.73913044"/>
    <n v="112639714.60869566"/>
    <n v="112639714.60869566"/>
    <n v="112639714.60869566"/>
    <n v="112635975.47826087"/>
    <n v="112639714.60869566"/>
    <n v="112650932"/>
    <n v="112643453.73913044"/>
    <n v="112643453.73913044"/>
    <n v="112650932"/>
    <n v="112639714.60869566"/>
    <n v="112647192.86956522"/>
    <n v="1351713966.6086957"/>
    <n v="3359323.4498972106"/>
    <n v="22297581.23516367"/>
    <n v="19783948.496898536"/>
    <n v="14659732.487346141"/>
    <n v="15007224.103101941"/>
    <n v="15137026.796527045"/>
    <n v="18573941.106960207"/>
    <n v="18265669.00831496"/>
    <n v="18254304.04349529"/>
    <n v="18515916.92982199"/>
    <n v="18095212.076060954"/>
    <n v="18050120.266412061"/>
    <n v="200000000"/>
    <n v="116002777.18902765"/>
    <n v="134937295.84385931"/>
    <n v="132423663.10559419"/>
    <n v="127299447.0960418"/>
    <n v="127643199.58136281"/>
    <n v="127776741.4052227"/>
    <n v="131224873.10696021"/>
    <n v="130909122.7474454"/>
    <n v="130897757.78262573"/>
    <n v="131166848.929822"/>
    <n v="130734926.68475661"/>
    <n v="130697313.13597728"/>
    <n v="1551713966.6086955"/>
    <n v="796863.30820967699"/>
    <n v="800269.65865466127"/>
    <n v="796383.74222546432"/>
    <n v="786372.70589999668"/>
    <n v="793935.84157823003"/>
    <n v="797473.19103742542"/>
    <n v="878692.33517508185"/>
    <n v="870481.88695162872"/>
    <n v="870215.56851381448"/>
    <n v="877332.63820671383"/>
    <n v="865994.21097005485"/>
    <n v="865984.912577254"/>
    <n v="10000000.000000004"/>
    <n v="112664932"/>
    <n v="112664932"/>
    <n v="112664932"/>
    <n v="107036685.39999999"/>
    <n v="107036685.39999999"/>
    <n v="107036685.39999999"/>
    <n v="107036685.39999999"/>
    <n v="107036685.39999999"/>
    <n v="107036685.39999999"/>
    <n v="107036685.39999999"/>
    <n v="107036685.39999999"/>
    <n v="107036685.39999999"/>
    <n v="1301324964.6000001"/>
    <n v="112564932"/>
    <n v="112564932"/>
    <n v="112564932"/>
    <n v="106936685.39999999"/>
    <n v="106936685.39999999"/>
    <n v="106936685.39999999"/>
    <n v="106936685.39999999"/>
    <n v="106936685.39999999"/>
    <n v="106936685.39999999"/>
    <n v="106936685.39999999"/>
    <n v="106936685.39999999"/>
    <n v="106936685.39999999"/>
    <n v="1300124964.6000001"/>
    <n v="100000"/>
    <n v="100000"/>
    <n v="100000"/>
    <n v="100000"/>
    <n v="100000"/>
    <n v="100000"/>
    <n v="100000"/>
    <n v="100000"/>
    <n v="100000"/>
    <n v="100000"/>
    <n v="100000"/>
    <n v="100000"/>
    <n v="1200000"/>
    <n v="0"/>
    <n v="0"/>
    <n v="0"/>
    <n v="0"/>
    <n v="0"/>
    <n v="0"/>
    <n v="0"/>
    <n v="0"/>
    <n v="0"/>
    <n v="0"/>
    <n v="0"/>
    <n v="0"/>
    <n v="0"/>
    <n v="1763063063"/>
    <n v="0"/>
    <n v="0"/>
    <n v="0"/>
    <n v="0"/>
    <n v="0"/>
    <n v="0"/>
    <n v="0"/>
    <n v="0"/>
    <n v="0"/>
    <n v="0"/>
    <n v="0"/>
    <n v="0"/>
  </r>
  <r>
    <x v="7"/>
    <x v="7"/>
    <n v="1"/>
    <d v="2025-01-01T00:00:00"/>
    <n v="4600223"/>
    <x v="97"/>
    <m/>
    <m/>
    <x v="2"/>
    <x v="4"/>
    <s v="TREG 3"/>
    <x v="1"/>
    <n v="420945094.57916617"/>
    <n v="46148436.450000003"/>
    <n v="45880198.177500002"/>
    <n v="45931678.25"/>
    <n v="45880198.177500002"/>
    <n v="45725757.960000008"/>
    <n v="45571317.7425"/>
    <n v="45828718.105000004"/>
    <n v="46034638.394999996"/>
    <n v="45983158.322500005"/>
    <n v="45983158.322500005"/>
    <n v="46034638.394999996"/>
    <n v="45931678.25"/>
    <n v="550933576.5474999"/>
    <n v="0"/>
    <n v="5526873.7945459019"/>
    <n v="5469833.8416101066"/>
    <n v="4299894.9074513828"/>
    <n v="4689853.3097730167"/>
    <n v="4572428.3188395482"/>
    <n v="5682925.8182793921"/>
    <n v="4786153.1113707526"/>
    <n v="5724883.3105318537"/>
    <n v="5765764.0697356556"/>
    <n v="4895682.3902155757"/>
    <n v="4984715.6278066151"/>
    <n v="56399008.5001598"/>
    <n v="46148436.450000003"/>
    <n v="51407071.972045906"/>
    <n v="51401512.091610104"/>
    <n v="50180093.084951386"/>
    <n v="50415611.269773021"/>
    <n v="50143746.06133955"/>
    <n v="51511643.923279397"/>
    <n v="50820791.506370746"/>
    <n v="51708041.63303186"/>
    <n v="51748922.392235659"/>
    <n v="50930320.785215572"/>
    <n v="50916393.877806619"/>
    <n v="607332585.04765987"/>
    <n v="0"/>
    <n v="0"/>
    <n v="0"/>
    <n v="0"/>
    <n v="0"/>
    <n v="0"/>
    <n v="0"/>
    <n v="0"/>
    <n v="0"/>
    <n v="0"/>
    <n v="0"/>
    <n v="0"/>
    <n v="0"/>
    <n v="27298541"/>
    <n v="26297201"/>
    <n v="32127789"/>
    <n v="26182889"/>
    <n v="26182889"/>
    <n v="26182889"/>
    <n v="26182889"/>
    <n v="26182889"/>
    <n v="26182889"/>
    <n v="26182889"/>
    <n v="26182889"/>
    <n v="26182889"/>
    <n v="321369532"/>
    <n v="22374000"/>
    <n v="22374000"/>
    <n v="22374000"/>
    <n v="21255300"/>
    <n v="21255300"/>
    <n v="21255300"/>
    <n v="21255300"/>
    <n v="21255300"/>
    <n v="21255300"/>
    <n v="21255300"/>
    <n v="21255300"/>
    <n v="21255300"/>
    <n v="258419700"/>
    <n v="4924541"/>
    <n v="3923201"/>
    <n v="4927589"/>
    <n v="4927589"/>
    <n v="4927589"/>
    <n v="4927589"/>
    <n v="4927589"/>
    <n v="4927589"/>
    <n v="4927589"/>
    <n v="4927589"/>
    <n v="4927589"/>
    <n v="4927589"/>
    <n v="58123632"/>
    <n v="0"/>
    <n v="0"/>
    <n v="4826200"/>
    <n v="0"/>
    <n v="0"/>
    <n v="0"/>
    <n v="0"/>
    <n v="0"/>
    <n v="0"/>
    <n v="0"/>
    <n v="0"/>
    <n v="0"/>
    <n v="4826200"/>
    <n v="0"/>
    <n v="0"/>
    <n v="0"/>
    <n v="0"/>
    <n v="0"/>
    <n v="0"/>
    <n v="0"/>
    <n v="0"/>
    <n v="0"/>
    <n v="0"/>
    <n v="0"/>
    <n v="0"/>
    <n v="0"/>
  </r>
  <r>
    <x v="38"/>
    <x v="2"/>
    <n v="1"/>
    <d v="2025-01-01T00:00:00"/>
    <n v="4603451"/>
    <x v="98"/>
    <m/>
    <m/>
    <x v="0"/>
    <x v="1"/>
    <s v="TREG 3"/>
    <x v="0"/>
    <n v="5122631879"/>
    <n v="9683102.390434783"/>
    <n v="9559049.8956521731"/>
    <n v="9559049.8956521731"/>
    <n v="9559049.8956521731"/>
    <n v="9434997.4008695651"/>
    <n v="9559049.8956521731"/>
    <n v="9931207.379999999"/>
    <n v="9683102.390434783"/>
    <n v="9683102.390434783"/>
    <n v="9931207.379999999"/>
    <n v="9559049.8956521731"/>
    <n v="9807154.885217391"/>
    <n v="115949123.69565219"/>
    <n v="75584777.622687235"/>
    <n v="501695577.79118252"/>
    <n v="445138841.18021709"/>
    <n v="329843980.96528816"/>
    <n v="337662542.31979364"/>
    <n v="340583102.92185849"/>
    <n v="417913674.90660465"/>
    <n v="410977552.68708658"/>
    <n v="410721840.97864401"/>
    <n v="416608130.92099476"/>
    <n v="407142271.71137148"/>
    <n v="406127705.9942714"/>
    <n v="4500000000"/>
    <n v="85267880.013122022"/>
    <n v="511254627.68683469"/>
    <n v="454697891.07586926"/>
    <n v="339403030.86094034"/>
    <n v="347097539.72066319"/>
    <n v="350142152.81751066"/>
    <n v="427844882.28660464"/>
    <n v="420660655.07752138"/>
    <n v="420404943.36907881"/>
    <n v="426539338.30099475"/>
    <n v="416701321.60702366"/>
    <n v="415934860.87948877"/>
    <n v="4615949123.695652"/>
    <n v="796863.30820967699"/>
    <n v="800269.65865466127"/>
    <n v="796383.74222546432"/>
    <n v="786372.70589999668"/>
    <n v="793935.84157823003"/>
    <n v="797473.19103742542"/>
    <n v="878692.33517508185"/>
    <n v="870481.88695162872"/>
    <n v="870215.56851381448"/>
    <n v="877332.63820671383"/>
    <n v="865994.21097005485"/>
    <n v="865984.912577254"/>
    <n v="10000000.000000004"/>
    <n v="9124737"/>
    <n v="424846283"/>
    <n v="350936535"/>
    <n v="9170536"/>
    <n v="9170536"/>
    <n v="9170536"/>
    <n v="9170536"/>
    <n v="9170536"/>
    <n v="9170536"/>
    <n v="9170536"/>
    <n v="9170536"/>
    <n v="9170536"/>
    <n v="867442379"/>
    <n v="0"/>
    <n v="0"/>
    <n v="0"/>
    <n v="0"/>
    <n v="0"/>
    <n v="0"/>
    <n v="0"/>
    <n v="0"/>
    <n v="0"/>
    <n v="0"/>
    <n v="0"/>
    <n v="0"/>
    <n v="0"/>
    <n v="9357127"/>
    <n v="9175328"/>
    <n v="9170536"/>
    <n v="9170536"/>
    <n v="9170536"/>
    <n v="9170536"/>
    <n v="9170536"/>
    <n v="9170536"/>
    <n v="9170536"/>
    <n v="9170536"/>
    <n v="9170536"/>
    <n v="9170536"/>
    <n v="110237815"/>
    <n v="0"/>
    <n v="31175510"/>
    <n v="709046382"/>
    <n v="0"/>
    <n v="0"/>
    <n v="0"/>
    <n v="0"/>
    <n v="0"/>
    <n v="0"/>
    <n v="0"/>
    <n v="0"/>
    <n v="0"/>
    <n v="740221892"/>
    <n v="0"/>
    <n v="0"/>
    <n v="0"/>
    <n v="0"/>
    <n v="0"/>
    <n v="0"/>
    <n v="0"/>
    <n v="0"/>
    <n v="0"/>
    <n v="0"/>
    <n v="0"/>
    <n v="0"/>
    <n v="0"/>
  </r>
  <r>
    <x v="36"/>
    <x v="36"/>
    <n v="0.5"/>
    <d v="2025-01-01T00:00:00"/>
    <n v="2916478"/>
    <x v="99"/>
    <m/>
    <m/>
    <x v="9"/>
    <x v="3"/>
    <s v="TREG 3"/>
    <x v="1"/>
    <n v="2478792086.8848405"/>
    <n v="45755464.660000004"/>
    <n v="45777464.660000004"/>
    <n v="45755464.660000004"/>
    <n v="45218127.25"/>
    <n v="45240127.25"/>
    <n v="46415973.403846152"/>
    <n v="46997310.813846156"/>
    <n v="48107156.967692308"/>
    <n v="48876387.736923076"/>
    <n v="48151156.967692308"/>
    <n v="47315926.19846154"/>
    <n v="48359926.19846154"/>
    <n v="561970486.76692319"/>
    <n v="1622053.2931795903"/>
    <n v="4129691.2173153711"/>
    <n v="2435531.7909452878"/>
    <n v="3205505.6988228085"/>
    <n v="5966725.5602017799"/>
    <n v="3681801.9834769201"/>
    <n v="6048239.9101444399"/>
    <n v="6482657.4601736646"/>
    <n v="5619416.2606804436"/>
    <n v="4167930.3736737133"/>
    <n v="2244224.7175565576"/>
    <n v="900887.98231454368"/>
    <n v="46504666.248485126"/>
    <n v="47377517.953179598"/>
    <n v="49907155.877315372"/>
    <n v="48190996.450945288"/>
    <n v="48423632.948822811"/>
    <n v="51206852.810201779"/>
    <n v="50097775.387323074"/>
    <n v="53045550.723990597"/>
    <n v="54589814.427865975"/>
    <n v="54495803.997603521"/>
    <n v="52319087.341366023"/>
    <n v="49560150.916018099"/>
    <n v="49260814.180776082"/>
    <n v="608475153.01540828"/>
    <n v="258303919"/>
    <n v="258303919"/>
    <n v="258303919"/>
    <n v="258303919"/>
    <n v="258303919"/>
    <n v="258303919"/>
    <n v="258303919"/>
    <n v="258303919"/>
    <n v="258303919"/>
    <n v="258303919"/>
    <n v="258303919"/>
    <n v="258303919"/>
    <n v="3099647028"/>
    <n v="44381908.5"/>
    <n v="45933899"/>
    <n v="43840437"/>
    <n v="42999681.5"/>
    <n v="42999681.5"/>
    <n v="42999681.5"/>
    <n v="42999681.5"/>
    <n v="42999681.5"/>
    <n v="42999681.5"/>
    <n v="42999681.5"/>
    <n v="42999681.5"/>
    <n v="42999681.5"/>
    <n v="521153378"/>
    <n v="26210000"/>
    <n v="26210000"/>
    <n v="26210000"/>
    <n v="24899500"/>
    <n v="24899500"/>
    <n v="24899500"/>
    <n v="24899500"/>
    <n v="24899500"/>
    <n v="24899500"/>
    <n v="24899500"/>
    <n v="24899500"/>
    <n v="24899500"/>
    <n v="302725500"/>
    <n v="18649485"/>
    <n v="19363993.5"/>
    <n v="18100181.5"/>
    <n v="18100181.5"/>
    <n v="18100181.5"/>
    <n v="18100181.5"/>
    <n v="18100181.5"/>
    <n v="18100181.5"/>
    <n v="18100181.5"/>
    <n v="18100181.5"/>
    <n v="18100181.5"/>
    <n v="18100181.5"/>
    <n v="219015293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4"/>
    <n v="0.5"/>
    <d v="2025-01-01T00:00:00"/>
    <n v="2916478"/>
    <x v="99"/>
    <m/>
    <m/>
    <x v="9"/>
    <x v="3"/>
    <s v="TREG 3"/>
    <x v="1"/>
    <n v="2478792086.8848405"/>
    <n v="45755464.660000004"/>
    <n v="45777464.660000004"/>
    <n v="45755464.660000004"/>
    <n v="45218127.25"/>
    <n v="45240127.25"/>
    <n v="46415973.403846152"/>
    <n v="46997310.813846156"/>
    <n v="48107156.967692308"/>
    <n v="48876387.736923076"/>
    <n v="48151156.967692308"/>
    <n v="47315926.19846154"/>
    <n v="48359926.19846154"/>
    <n v="561970486.76692319"/>
    <n v="1622053.2931795903"/>
    <n v="4129691.2173153711"/>
    <n v="2435531.7909452878"/>
    <n v="3205505.6988228085"/>
    <n v="5966725.5602017799"/>
    <n v="3681801.9834769201"/>
    <n v="6048239.9101444399"/>
    <n v="6482657.4601736646"/>
    <n v="5619416.2606804436"/>
    <n v="4167930.3736737133"/>
    <n v="2244224.7175565576"/>
    <n v="900887.98231454368"/>
    <n v="46504666.248485126"/>
    <n v="47377517.953179598"/>
    <n v="49907155.877315372"/>
    <n v="48190996.450945288"/>
    <n v="48423632.948822811"/>
    <n v="51206852.810201779"/>
    <n v="50097775.387323074"/>
    <n v="53045550.723990597"/>
    <n v="54589814.427865975"/>
    <n v="54495803.997603521"/>
    <n v="52319087.341366023"/>
    <n v="49560150.916018099"/>
    <n v="49260814.180776082"/>
    <n v="608475153.01540828"/>
    <n v="258303919"/>
    <n v="258303919"/>
    <n v="258303919"/>
    <n v="258303919"/>
    <n v="258303919"/>
    <n v="258303919"/>
    <n v="258303919"/>
    <n v="258303919"/>
    <n v="258303919"/>
    <n v="258303919"/>
    <n v="258303919"/>
    <n v="258303919"/>
    <n v="3099647028"/>
    <n v="44381908.5"/>
    <n v="45933899"/>
    <n v="43840437"/>
    <n v="42999681.5"/>
    <n v="42999681.5"/>
    <n v="42999681.5"/>
    <n v="42999681.5"/>
    <n v="42999681.5"/>
    <n v="42999681.5"/>
    <n v="42999681.5"/>
    <n v="42999681.5"/>
    <n v="42999681.5"/>
    <n v="521153378"/>
    <n v="26210000"/>
    <n v="26210000"/>
    <n v="26210000"/>
    <n v="24899500"/>
    <n v="24899500"/>
    <n v="24899500"/>
    <n v="24899500"/>
    <n v="24899500"/>
    <n v="24899500"/>
    <n v="24899500"/>
    <n v="24899500"/>
    <n v="24899500"/>
    <n v="302725500"/>
    <n v="18649485"/>
    <n v="19363993.5"/>
    <n v="18100181.5"/>
    <n v="18100181.5"/>
    <n v="18100181.5"/>
    <n v="18100181.5"/>
    <n v="18100181.5"/>
    <n v="18100181.5"/>
    <n v="18100181.5"/>
    <n v="18100181.5"/>
    <n v="18100181.5"/>
    <n v="18100181.5"/>
    <n v="219015293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39"/>
    <n v="0.2"/>
    <d v="2025-01-01T00:00:00"/>
    <n v="2929410"/>
    <x v="100"/>
    <m/>
    <m/>
    <x v="5"/>
    <x v="6"/>
    <s v="TREG 3"/>
    <x v="1"/>
    <n v="2616082608.096436"/>
    <n v="198314151.36772716"/>
    <n v="201777772.30712536"/>
    <n v="215725561.40791929"/>
    <n v="202706732.58070117"/>
    <n v="212981028.45123345"/>
    <n v="210139837.3965148"/>
    <n v="220192260.42508876"/>
    <n v="222386893.93618295"/>
    <n v="219540347.35634005"/>
    <n v="223957154.67195714"/>
    <n v="222323099.03598988"/>
    <n v="209766035.14321995"/>
    <n v="2559810874.0799994"/>
    <n v="7862004.9653461194"/>
    <n v="7999317.4306231514"/>
    <n v="8552266.3069880456"/>
    <n v="8036145.3132179743"/>
    <n v="8443461.5061999783"/>
    <n v="8330824.7728875121"/>
    <n v="8729344.9955712762"/>
    <n v="8816349.4752936698"/>
    <n v="8703500.4264967646"/>
    <n v="8878601.198715331"/>
    <n v="8813820.3778055552"/>
    <n v="8316005.6833208147"/>
    <n v="101481642.45246619"/>
    <n v="206176156.33307326"/>
    <n v="209777089.7377485"/>
    <n v="224277827.71490729"/>
    <n v="210742877.89391914"/>
    <n v="221424489.95743343"/>
    <n v="218470662.16940233"/>
    <n v="228921605.42066002"/>
    <n v="231203243.41147661"/>
    <n v="228243847.78283682"/>
    <n v="232835755.87067246"/>
    <n v="231136919.41379538"/>
    <n v="218082040.82654077"/>
    <n v="2661292516.5324664"/>
    <n v="5929898.6793962708"/>
    <n v="6170505.9849115973"/>
    <n v="6240201.2120931996"/>
    <n v="6049681.0602912195"/>
    <n v="6361089.6704417979"/>
    <n v="6321518.135555272"/>
    <n v="6528030.0063559823"/>
    <n v="6619803.7552679218"/>
    <n v="6516898.624279297"/>
    <n v="6627687.2388570309"/>
    <n v="6749870.0381364301"/>
    <n v="6581041.7668512203"/>
    <n v="76696226.172437251"/>
    <n v="211130743.80000001"/>
    <n v="159608764"/>
    <n v="205370954.40000001"/>
    <n v="193687822.03"/>
    <n v="193687822.03"/>
    <n v="193687822.03"/>
    <n v="193687822.03"/>
    <n v="193687822.03"/>
    <n v="193687822.03"/>
    <n v="193687822.03"/>
    <n v="193687822.03"/>
    <n v="193687822.03"/>
    <n v="2319300860.4699998"/>
    <n v="196739000"/>
    <n v="145317709.40000001"/>
    <n v="188746019.40000001"/>
    <n v="179308718.43000001"/>
    <n v="179308718.43000001"/>
    <n v="179308718.43000001"/>
    <n v="179308718.43000001"/>
    <n v="179308718.43000001"/>
    <n v="179308718.43000001"/>
    <n v="179308718.43000001"/>
    <n v="179308718.43000001"/>
    <n v="179308718.43000001"/>
    <n v="2144581194.6699998"/>
    <n v="14764648.800000001"/>
    <n v="14722613.200000001"/>
    <n v="14379103.600000001"/>
    <n v="14379103.600000001"/>
    <n v="14379103.600000001"/>
    <n v="14379103.600000001"/>
    <n v="14379103.600000001"/>
    <n v="14379103.600000001"/>
    <n v="14379103.600000001"/>
    <n v="14379103.600000001"/>
    <n v="14379103.600000001"/>
    <n v="14379103.600000001"/>
    <n v="173278298"/>
    <n v="0"/>
    <n v="0"/>
    <n v="5990000"/>
    <n v="0"/>
    <n v="0"/>
    <n v="0"/>
    <n v="0"/>
    <n v="0"/>
    <n v="0"/>
    <n v="0"/>
    <n v="0"/>
    <n v="0"/>
    <n v="5990000"/>
    <n v="0"/>
    <n v="0"/>
    <n v="0"/>
    <n v="0"/>
    <n v="0"/>
    <n v="0"/>
    <n v="0"/>
    <n v="0"/>
    <n v="0"/>
    <n v="0"/>
    <n v="0"/>
    <n v="0"/>
    <n v="0"/>
  </r>
  <r>
    <x v="19"/>
    <x v="19"/>
    <n v="0.8"/>
    <d v="2025-01-01T00:00:00"/>
    <n v="2937531"/>
    <x v="101"/>
    <m/>
    <m/>
    <x v="5"/>
    <x v="0"/>
    <s v="TREG 3"/>
    <x v="1"/>
    <n v="5160912985.4318466"/>
    <n v="189903695.87606418"/>
    <n v="193220425.48395684"/>
    <n v="206576692.20155072"/>
    <n v="194109988.77562016"/>
    <n v="203948554.22786745"/>
    <n v="201227857.40285563"/>
    <n v="210853959.58704153"/>
    <n v="212955519.21844402"/>
    <n v="210229693.99484122"/>
    <n v="214459185.57385024"/>
    <n v="212894429.84463403"/>
    <n v="200869908.01327395"/>
    <n v="2451249910.2000003"/>
    <n v="65750327.342806876"/>
    <n v="66898678.123556525"/>
    <n v="71523016.28984876"/>
    <n v="67206671.484871492"/>
    <n v="70613076.484440684"/>
    <n v="69671090.042208359"/>
    <n v="73003933.917235389"/>
    <n v="73731556.5843862"/>
    <n v="72787794.537500456"/>
    <n v="74252170.754775211"/>
    <n v="73710405.619911045"/>
    <n v="69547157.280244038"/>
    <n v="848695878.46178508"/>
    <n v="255654023.21887109"/>
    <n v="260119103.60751334"/>
    <n v="278099708.49139947"/>
    <n v="261316660.26049167"/>
    <n v="274561630.71230811"/>
    <n v="270898947.44506401"/>
    <n v="283857893.50427693"/>
    <n v="286687075.80283022"/>
    <n v="283017488.53234166"/>
    <n v="288711356.32862544"/>
    <n v="286604835.46454507"/>
    <n v="270417065.29351801"/>
    <n v="3299945788.6617851"/>
    <n v="23719594.717585083"/>
    <n v="24682023.939646389"/>
    <n v="24960804.848372802"/>
    <n v="24198724.241164878"/>
    <n v="25444358.681767195"/>
    <n v="25286072.542221088"/>
    <n v="26112120.025423929"/>
    <n v="26479215.021071691"/>
    <n v="26067594.497117192"/>
    <n v="26510748.955428123"/>
    <n v="26999480.15254572"/>
    <n v="26324167.067404881"/>
    <n v="306784904.689749"/>
    <n v="193734293.60000002"/>
    <n v="202951679.20000002"/>
    <n v="388691788.80000001"/>
    <n v="192326446.40000001"/>
    <n v="192326446.40000001"/>
    <n v="192326446.40000001"/>
    <n v="192326446.40000001"/>
    <n v="192326446.40000001"/>
    <n v="192326446.40000001"/>
    <n v="192326446.40000001"/>
    <n v="192326446.40000001"/>
    <n v="192326446.40000001"/>
    <n v="2516315779.2000003"/>
    <n v="151068000"/>
    <n v="159071200"/>
    <n v="159071200"/>
    <n v="151117640"/>
    <n v="151117640"/>
    <n v="151117640"/>
    <n v="151117640"/>
    <n v="151117640"/>
    <n v="151117640"/>
    <n v="151117640"/>
    <n v="151117640"/>
    <n v="151117640"/>
    <n v="1829269160"/>
    <n v="40154772.800000004"/>
    <n v="42185506.400000006"/>
    <n v="41208806.400000006"/>
    <n v="41208806.400000006"/>
    <n v="41208806.400000006"/>
    <n v="41208806.400000006"/>
    <n v="41208806.400000006"/>
    <n v="41208806.400000006"/>
    <n v="41208806.400000006"/>
    <n v="41208806.400000006"/>
    <n v="41208806.400000006"/>
    <n v="41208806.400000006"/>
    <n v="494428343.20000005"/>
    <n v="0"/>
    <n v="1600000"/>
    <n v="187246892"/>
    <n v="0"/>
    <n v="0"/>
    <n v="0"/>
    <n v="0"/>
    <n v="0"/>
    <n v="0"/>
    <n v="0"/>
    <n v="0"/>
    <n v="0"/>
    <n v="188846892"/>
    <n v="0"/>
    <n v="0"/>
    <n v="0"/>
    <n v="0"/>
    <n v="0"/>
    <n v="0"/>
    <n v="0"/>
    <n v="0"/>
    <n v="0"/>
    <n v="0"/>
    <n v="0"/>
    <n v="0"/>
    <n v="0"/>
  </r>
  <r>
    <x v="36"/>
    <x v="36"/>
    <n v="0.1"/>
    <d v="2025-01-01T00:00:00"/>
    <n v="2929717"/>
    <x v="102"/>
    <m/>
    <m/>
    <x v="5"/>
    <x v="3"/>
    <s v="TREG 3"/>
    <x v="1"/>
    <n v="4422054898.152113"/>
    <n v="354527779.2898826"/>
    <n v="360719721.87934434"/>
    <n v="385654294.93832374"/>
    <n v="362380431.51891351"/>
    <n v="380747871.63161027"/>
    <n v="375668651.87739354"/>
    <n v="393639448.15301812"/>
    <n v="397562811.86497355"/>
    <n v="392474017.99607003"/>
    <n v="400369979.42069608"/>
    <n v="397448765.21656507"/>
    <n v="375000402.62820888"/>
    <n v="4576194176.415"/>
    <n v="4614330.3590332698"/>
    <n v="4694921.1345408279"/>
    <n v="5019455.244917281"/>
    <n v="4716535.9792865692"/>
    <n v="4955596.0515311277"/>
    <n v="4889487.8386316244"/>
    <n v="5123385.4220500849"/>
    <n v="5174449.6752430694"/>
    <n v="5108216.8511547083"/>
    <n v="5210986.1590729374"/>
    <n v="5172965.3094392046"/>
    <n v="4880790.289446366"/>
    <n v="59561120.314347081"/>
    <n v="359142109.64891589"/>
    <n v="365414643.0138852"/>
    <n v="390673750.18324101"/>
    <n v="367096967.49820006"/>
    <n v="385703467.68314141"/>
    <n v="380558139.71602517"/>
    <n v="398762833.57506824"/>
    <n v="402737261.54021668"/>
    <n v="397582234.84722471"/>
    <n v="405580965.57976907"/>
    <n v="402621730.52600425"/>
    <n v="379881192.91765529"/>
    <n v="4635755296.7293463"/>
    <n v="24707911.164151132"/>
    <n v="25710441.603798326"/>
    <n v="26000838.383721672"/>
    <n v="25207004.417880084"/>
    <n v="26504540.293507498"/>
    <n v="26339658.898146972"/>
    <n v="27200125.026483264"/>
    <n v="27582515.646949686"/>
    <n v="27153744.267830409"/>
    <n v="27615363.495237634"/>
    <n v="28124458.492235132"/>
    <n v="27421007.36188009"/>
    <n v="319567609.05182189"/>
    <n v="362641720.5"/>
    <n v="154321978.90000001"/>
    <n v="319849494.80000001"/>
    <n v="304031487.43000001"/>
    <n v="304031487.43000001"/>
    <n v="304031487.43000001"/>
    <n v="304031487.43000001"/>
    <n v="304031487.43000001"/>
    <n v="304031487.43000001"/>
    <n v="304031487.43000001"/>
    <n v="304031487.43000001"/>
    <n v="304031487.43000001"/>
    <n v="3573096581.0699997"/>
    <n v="357820100"/>
    <n v="148207196.70000002"/>
    <n v="315357317.40000004"/>
    <n v="299589451.52999997"/>
    <n v="299589451.52999997"/>
    <n v="299589451.52999997"/>
    <n v="299589451.52999997"/>
    <n v="299589451.52999997"/>
    <n v="299589451.52999997"/>
    <n v="299589451.52999997"/>
    <n v="299589451.52999997"/>
    <n v="299589451.52999997"/>
    <n v="3517689677.8699999"/>
    <n v="4812151.9000000004"/>
    <n v="4966345"/>
    <n v="4442035.9000000004"/>
    <n v="4442035.9000000004"/>
    <n v="4442035.9000000004"/>
    <n v="4442035.9000000004"/>
    <n v="4442035.9000000004"/>
    <n v="4442035.9000000004"/>
    <n v="4442035.9000000004"/>
    <n v="4442035.9000000004"/>
    <n v="4442035.9000000004"/>
    <n v="4442035.9000000004"/>
    <n v="54198855.900000006"/>
    <n v="0"/>
    <n v="1130000"/>
    <n v="0"/>
    <n v="0"/>
    <n v="0"/>
    <n v="0"/>
    <n v="0"/>
    <n v="0"/>
    <n v="0"/>
    <n v="0"/>
    <n v="0"/>
    <n v="0"/>
    <n v="1130000"/>
    <n v="0"/>
    <n v="0"/>
    <n v="0"/>
    <n v="0"/>
    <n v="0"/>
    <n v="0"/>
    <n v="0"/>
    <n v="0"/>
    <n v="0"/>
    <n v="0"/>
    <n v="0"/>
    <n v="0"/>
    <n v="0"/>
  </r>
  <r>
    <x v="23"/>
    <x v="23"/>
    <n v="0.4"/>
    <d v="2025-01-01T00:00:00"/>
    <n v="2929717"/>
    <x v="102"/>
    <m/>
    <m/>
    <x v="5"/>
    <x v="3"/>
    <s v="TREG 3"/>
    <x v="1"/>
    <n v="17688219592.608452"/>
    <n v="1418111117.1595304"/>
    <n v="1442878887.5173774"/>
    <n v="1542617179.7532949"/>
    <n v="1449521726.075654"/>
    <n v="1522991486.5264411"/>
    <n v="1502674607.5095742"/>
    <n v="1574557792.6120725"/>
    <n v="1590251247.4598942"/>
    <n v="1569896071.9842801"/>
    <n v="1601479917.6827843"/>
    <n v="1589795060.8662603"/>
    <n v="1500001610.5128355"/>
    <n v="18304776705.66"/>
    <n v="18457321.436133079"/>
    <n v="18779684.538163312"/>
    <n v="20077820.979669124"/>
    <n v="18866143.917146277"/>
    <n v="19822384.206124511"/>
    <n v="19557951.354526497"/>
    <n v="20493541.68820034"/>
    <n v="20697798.700972278"/>
    <n v="20432867.404618833"/>
    <n v="20843944.63629175"/>
    <n v="20691861.237756819"/>
    <n v="19523161.157785464"/>
    <n v="238244481.25738832"/>
    <n v="1436568438.5956635"/>
    <n v="1461658572.0555408"/>
    <n v="1562695000.732964"/>
    <n v="1468387869.9928002"/>
    <n v="1542813870.7325656"/>
    <n v="1522232558.8641007"/>
    <n v="1595051334.3002729"/>
    <n v="1610949046.1608667"/>
    <n v="1590328939.3888988"/>
    <n v="1622323862.3190763"/>
    <n v="1610486922.104017"/>
    <n v="1519524771.6706212"/>
    <n v="18543021186.917385"/>
    <n v="98831644.656604528"/>
    <n v="102841766.4151933"/>
    <n v="104003353.53488669"/>
    <n v="100828017.67152034"/>
    <n v="106018161.17402999"/>
    <n v="105358635.59258789"/>
    <n v="108800500.10593306"/>
    <n v="110330062.58779874"/>
    <n v="108614977.07132164"/>
    <n v="110461453.98095053"/>
    <n v="112497833.96894053"/>
    <n v="109684029.44752036"/>
    <n v="1278270436.2072875"/>
    <n v="1450566882"/>
    <n v="617287915.60000002"/>
    <n v="1279397979.2"/>
    <n v="1216125949.72"/>
    <n v="1216125949.72"/>
    <n v="1216125949.72"/>
    <n v="1216125949.72"/>
    <n v="1216125949.72"/>
    <n v="1216125949.72"/>
    <n v="1216125949.72"/>
    <n v="1216125949.72"/>
    <n v="1216125949.72"/>
    <n v="14292386324.279999"/>
    <n v="1431280400"/>
    <n v="592828786.80000007"/>
    <n v="1261429269.6000001"/>
    <n v="1198357806.1199999"/>
    <n v="1198357806.1199999"/>
    <n v="1198357806.1199999"/>
    <n v="1198357806.1199999"/>
    <n v="1198357806.1199999"/>
    <n v="1198357806.1199999"/>
    <n v="1198357806.1199999"/>
    <n v="1198357806.1199999"/>
    <n v="1198357806.1199999"/>
    <n v="14070758711.48"/>
    <n v="19248607.600000001"/>
    <n v="19865380"/>
    <n v="17768143.600000001"/>
    <n v="17768143.600000001"/>
    <n v="17768143.600000001"/>
    <n v="17768143.600000001"/>
    <n v="17768143.600000001"/>
    <n v="17768143.600000001"/>
    <n v="17768143.600000001"/>
    <n v="17768143.600000001"/>
    <n v="17768143.600000001"/>
    <n v="17768143.600000001"/>
    <n v="216795423.60000002"/>
    <n v="0"/>
    <n v="4520000"/>
    <n v="0"/>
    <n v="0"/>
    <n v="0"/>
    <n v="0"/>
    <n v="0"/>
    <n v="0"/>
    <n v="0"/>
    <n v="0"/>
    <n v="0"/>
    <n v="0"/>
    <n v="4520000"/>
    <n v="0"/>
    <n v="0"/>
    <n v="0"/>
    <n v="0"/>
    <n v="0"/>
    <n v="0"/>
    <n v="0"/>
    <n v="0"/>
    <n v="0"/>
    <n v="0"/>
    <n v="0"/>
    <n v="0"/>
    <n v="0"/>
  </r>
  <r>
    <x v="5"/>
    <x v="5"/>
    <n v="0.5"/>
    <d v="2025-01-01T00:00:00"/>
    <n v="3180927"/>
    <x v="103"/>
    <m/>
    <m/>
    <x v="4"/>
    <x v="3"/>
    <s v="TREG 3"/>
    <x v="1"/>
    <n v="858818842.42594159"/>
    <n v="46442070.340909094"/>
    <n v="47921547.727272719"/>
    <n v="44962592.954545453"/>
    <n v="42003638.18181818"/>
    <n v="43483115.568181813"/>
    <n v="44962592.954545453"/>
    <n v="52359979.886363633"/>
    <n v="49401025.113636367"/>
    <n v="49401025.113636367"/>
    <n v="52359979.886363633"/>
    <n v="47921547.727272719"/>
    <n v="49401025.113636367"/>
    <n v="570620140.56818175"/>
    <n v="1766718.2446135199"/>
    <n v="3375496.4329822334"/>
    <n v="3427427.1473358064"/>
    <n v="3634284.4928442044"/>
    <n v="5835822.2144709826"/>
    <n v="5252239.9930238845"/>
    <n v="2966542.9590227492"/>
    <n v="6526394.5098500485"/>
    <n v="5438662.0915417066"/>
    <n v="6526394.5098500485"/>
    <n v="7070260.7190042147"/>
    <n v="7070260.7190042147"/>
    <n v="58890504.033543609"/>
    <n v="48208788.585522614"/>
    <n v="51297044.160254955"/>
    <n v="48390020.101881258"/>
    <n v="45637922.674662381"/>
    <n v="49318937.782652795"/>
    <n v="50214832.94756934"/>
    <n v="55326522.845386386"/>
    <n v="55927419.623486415"/>
    <n v="54839687.205178075"/>
    <n v="58886374.396213681"/>
    <n v="54991808.446276933"/>
    <n v="56471285.832640581"/>
    <n v="629510644.60172534"/>
    <n v="0"/>
    <n v="0"/>
    <n v="0"/>
    <n v="0"/>
    <n v="0"/>
    <n v="0"/>
    <n v="0"/>
    <n v="0"/>
    <n v="0"/>
    <n v="0"/>
    <n v="0"/>
    <n v="0"/>
    <n v="0"/>
    <n v="45898348"/>
    <n v="45814498.5"/>
    <n v="45676645.5"/>
    <n v="45541294.5"/>
    <n v="45541294.5"/>
    <n v="45541294.5"/>
    <n v="45541294.5"/>
    <n v="45541294.5"/>
    <n v="45541294.5"/>
    <n v="45541294.5"/>
    <n v="45541294.5"/>
    <n v="45541294.5"/>
    <n v="547261142.5"/>
    <n v="18332000"/>
    <n v="18332000"/>
    <n v="18332000"/>
    <n v="17415400"/>
    <n v="17415400"/>
    <n v="17415400"/>
    <n v="17415400"/>
    <n v="17415400"/>
    <n v="17415400"/>
    <n v="17415400"/>
    <n v="17415400"/>
    <n v="17415400"/>
    <n v="211734600"/>
    <n v="28374927.5"/>
    <n v="28548457"/>
    <n v="28125894.5"/>
    <n v="28125894.5"/>
    <n v="28125894.5"/>
    <n v="28125894.5"/>
    <n v="28125894.5"/>
    <n v="28125894.5"/>
    <n v="28125894.5"/>
    <n v="28125894.5"/>
    <n v="28125894.5"/>
    <n v="28125894.5"/>
    <n v="338182329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4"/>
    <n v="0.5"/>
    <d v="2025-01-01T00:00:00"/>
    <n v="3180927"/>
    <x v="103"/>
    <m/>
    <m/>
    <x v="4"/>
    <x v="3"/>
    <s v="TREG 3"/>
    <x v="1"/>
    <n v="858818842.42594159"/>
    <n v="46442070.340909094"/>
    <n v="47921547.727272719"/>
    <n v="44962592.954545453"/>
    <n v="42003638.18181818"/>
    <n v="43483115.568181813"/>
    <n v="44962592.954545453"/>
    <n v="52359979.886363633"/>
    <n v="49401025.113636367"/>
    <n v="49401025.113636367"/>
    <n v="52359979.886363633"/>
    <n v="47921547.727272719"/>
    <n v="49401025.113636367"/>
    <n v="570620140.56818175"/>
    <n v="1766718.2446135199"/>
    <n v="3375496.4329822334"/>
    <n v="3427427.1473358064"/>
    <n v="3634284.4928442044"/>
    <n v="5835822.2144709826"/>
    <n v="5252239.9930238845"/>
    <n v="2966542.9590227492"/>
    <n v="6526394.5098500485"/>
    <n v="5438662.0915417066"/>
    <n v="6526394.5098500485"/>
    <n v="7070260.7190042147"/>
    <n v="7070260.7190042147"/>
    <n v="58890504.033543609"/>
    <n v="48208788.585522614"/>
    <n v="51297044.160254955"/>
    <n v="48390020.101881258"/>
    <n v="45637922.674662381"/>
    <n v="49318937.782652795"/>
    <n v="50214832.94756934"/>
    <n v="55326522.845386386"/>
    <n v="55927419.623486415"/>
    <n v="54839687.205178075"/>
    <n v="58886374.396213681"/>
    <n v="54991808.446276933"/>
    <n v="56471285.832640581"/>
    <n v="629510644.60172534"/>
    <n v="0"/>
    <n v="0"/>
    <n v="0"/>
    <n v="0"/>
    <n v="0"/>
    <n v="0"/>
    <n v="0"/>
    <n v="0"/>
    <n v="0"/>
    <n v="0"/>
    <n v="0"/>
    <n v="0"/>
    <n v="0"/>
    <n v="45898348"/>
    <n v="45814498.5"/>
    <n v="45676645.5"/>
    <n v="45541294.5"/>
    <n v="45541294.5"/>
    <n v="45541294.5"/>
    <n v="45541294.5"/>
    <n v="45541294.5"/>
    <n v="45541294.5"/>
    <n v="45541294.5"/>
    <n v="45541294.5"/>
    <n v="45541294.5"/>
    <n v="547261142.5"/>
    <n v="18332000"/>
    <n v="18332000"/>
    <n v="18332000"/>
    <n v="17415400"/>
    <n v="17415400"/>
    <n v="17415400"/>
    <n v="17415400"/>
    <n v="17415400"/>
    <n v="17415400"/>
    <n v="17415400"/>
    <n v="17415400"/>
    <n v="17415400"/>
    <n v="211734600"/>
    <n v="28374927.5"/>
    <n v="28548457"/>
    <n v="28125894.5"/>
    <n v="28125894.5"/>
    <n v="28125894.5"/>
    <n v="28125894.5"/>
    <n v="28125894.5"/>
    <n v="28125894.5"/>
    <n v="28125894.5"/>
    <n v="28125894.5"/>
    <n v="28125894.5"/>
    <n v="28125894.5"/>
    <n v="338182329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1"/>
    <x v="40"/>
    <n v="0.5"/>
    <d v="2025-01-01T00:00:00"/>
    <n v="2925964"/>
    <x v="104"/>
    <m/>
    <m/>
    <x v="5"/>
    <x v="7"/>
    <s v="TREG 3"/>
    <x v="1"/>
    <n v="535773005.43792301"/>
    <n v="55089719.792676374"/>
    <n v="56051879.606807247"/>
    <n v="59926438.169525757"/>
    <n v="56309935.629621908"/>
    <n v="59164033.920999736"/>
    <n v="58374779.003978312"/>
    <n v="61167243.203140393"/>
    <n v="61776890.79681924"/>
    <n v="60986148.16761791"/>
    <n v="62213093.777487203"/>
    <n v="61759169.201302215"/>
    <n v="58270940.416313939"/>
    <n v="711090271.68629026"/>
    <n v="12298604.11825794"/>
    <n v="12513403.225914054"/>
    <n v="13378386.05892197"/>
    <n v="12571013.409390636"/>
    <n v="13208181.743743259"/>
    <n v="13031983.102520086"/>
    <n v="13655391.822498152"/>
    <n v="13791493.702023435"/>
    <n v="13614962.933804311"/>
    <n v="13888874.625263361"/>
    <n v="13787537.412384862"/>
    <n v="13008801.469237335"/>
    <n v="158748633.62395942"/>
    <n v="67388323.910934314"/>
    <n v="68565282.832721308"/>
    <n v="73304824.228447735"/>
    <n v="68880949.039012551"/>
    <n v="72372215.664742991"/>
    <n v="71406762.10649839"/>
    <n v="74822635.025638551"/>
    <n v="75568384.498842672"/>
    <n v="74601111.10142222"/>
    <n v="76101968.402750567"/>
    <n v="75546706.613687083"/>
    <n v="71279741.885551274"/>
    <n v="869838905.31024981"/>
    <n v="4941582.2328302255"/>
    <n v="5142088.3207596652"/>
    <n v="5200167.6767443344"/>
    <n v="5041400.8835760169"/>
    <n v="5300908.0587014994"/>
    <n v="5267931.7796293944"/>
    <n v="5440025.0052966531"/>
    <n v="5516503.1293899361"/>
    <n v="5430748.8535660822"/>
    <n v="5523072.6990475263"/>
    <n v="5624891.6984470263"/>
    <n v="5484201.4723760169"/>
    <n v="63913521.81036438"/>
    <n v="54089859.5"/>
    <n v="54043576"/>
    <n v="57902444"/>
    <n v="55476434.299999997"/>
    <n v="55476434.299999997"/>
    <n v="55476434.299999997"/>
    <n v="55476434.299999997"/>
    <n v="55476434.299999997"/>
    <n v="55476434.299999997"/>
    <n v="55476434.299999997"/>
    <n v="55476434.299999997"/>
    <n v="55476434.299999997"/>
    <n v="665323788.19999993"/>
    <n v="46957700"/>
    <n v="46957700"/>
    <n v="51243414"/>
    <n v="48681243.299999997"/>
    <n v="48681243.299999997"/>
    <n v="48681243.299999997"/>
    <n v="48681243.299999997"/>
    <n v="48681243.299999997"/>
    <n v="48681243.299999997"/>
    <n v="48681243.299999997"/>
    <n v="48681243.299999997"/>
    <n v="48681243.299999997"/>
    <n v="583290003.70000005"/>
    <n v="7133437.5"/>
    <n v="7030398"/>
    <n v="6795191"/>
    <n v="6795191"/>
    <n v="6795191"/>
    <n v="6795191"/>
    <n v="6795191"/>
    <n v="6795191"/>
    <n v="6795191"/>
    <n v="6795191"/>
    <n v="6795191"/>
    <n v="6795191"/>
    <n v="82115745.5"/>
    <n v="0"/>
    <n v="0"/>
    <n v="3000000"/>
    <n v="0"/>
    <n v="0"/>
    <n v="0"/>
    <n v="0"/>
    <n v="0"/>
    <n v="0"/>
    <n v="0"/>
    <n v="0"/>
    <n v="0"/>
    <n v="3000000"/>
    <n v="0"/>
    <n v="0"/>
    <n v="0"/>
    <n v="0"/>
    <n v="0"/>
    <n v="0"/>
    <n v="0"/>
    <n v="0"/>
    <n v="0"/>
    <n v="0"/>
    <n v="0"/>
    <n v="0"/>
    <n v="0"/>
  </r>
  <r>
    <x v="41"/>
    <x v="40"/>
    <n v="1"/>
    <d v="2025-01-01T00:00:00"/>
    <n v="2000435"/>
    <x v="105"/>
    <m/>
    <m/>
    <x v="3"/>
    <x v="7"/>
    <s v="TREG 3"/>
    <x v="1"/>
    <n v="804369389.47835708"/>
    <n v="49760468.399999999"/>
    <n v="49800044.399999999"/>
    <n v="49720892.399999999"/>
    <n v="49641740.399999999"/>
    <n v="49681316.399999999"/>
    <n v="49720892.399999999"/>
    <n v="49918772.399999999"/>
    <n v="49839620.399999999"/>
    <n v="49839620.399999999"/>
    <n v="49918772.399999999"/>
    <n v="49800044.399999999"/>
    <n v="49839620.399999999"/>
    <n v="597481804.79999983"/>
    <n v="6418657.7383830287"/>
    <n v="6825908.132945165"/>
    <n v="8981351.4116472416"/>
    <n v="9156967.6670795269"/>
    <n v="11977161.155828172"/>
    <n v="11190908.932420122"/>
    <n v="9827191.1951168813"/>
    <n v="11116619.274848843"/>
    <n v="9652541.9277817868"/>
    <n v="10158482.157062247"/>
    <n v="12481184.107179327"/>
    <n v="14807998.21522955"/>
    <n v="122594971.9155219"/>
    <n v="56179126.138383031"/>
    <n v="56625952.532945164"/>
    <n v="58702243.811647236"/>
    <n v="58798708.067079529"/>
    <n v="61658477.555828169"/>
    <n v="60911801.332420118"/>
    <n v="59745963.595116884"/>
    <n v="60956239.67484884"/>
    <n v="59492162.327781782"/>
    <n v="60077254.557062246"/>
    <n v="62281228.507179327"/>
    <n v="64647618.615229547"/>
    <n v="720076776.71552181"/>
    <n v="0"/>
    <n v="0"/>
    <n v="0"/>
    <n v="0"/>
    <n v="0"/>
    <n v="0"/>
    <n v="0"/>
    <n v="0"/>
    <n v="0"/>
    <n v="0"/>
    <n v="0"/>
    <n v="0"/>
    <n v="0"/>
    <n v="50513688"/>
    <n v="50127338"/>
    <n v="48972780"/>
    <n v="48000402"/>
    <n v="48000402"/>
    <n v="48000402"/>
    <n v="48000402"/>
    <n v="48000402"/>
    <n v="48000402"/>
    <n v="48000402"/>
    <n v="48000402"/>
    <n v="48000402"/>
    <n v="581617424"/>
    <n v="49595108"/>
    <n v="49224418"/>
    <n v="49581560"/>
    <n v="47102482"/>
    <n v="47102482"/>
    <n v="47102482"/>
    <n v="47102482"/>
    <n v="47102482"/>
    <n v="47102482"/>
    <n v="47102482"/>
    <n v="47102482"/>
    <n v="47102482"/>
    <n v="572323424"/>
    <n v="918580"/>
    <n v="902920"/>
    <n v="897920"/>
    <n v="897920"/>
    <n v="897920"/>
    <n v="897920"/>
    <n v="897920"/>
    <n v="897920"/>
    <n v="897920"/>
    <n v="897920"/>
    <n v="897920"/>
    <n v="897920"/>
    <n v="10800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n v="0.5"/>
    <d v="2025-01-01T00:00:00"/>
    <n v="5588375"/>
    <x v="106"/>
    <m/>
    <m/>
    <x v="2"/>
    <x v="6"/>
    <s v="TREG 3"/>
    <x v="1"/>
    <n v="999757560.22320998"/>
    <n v="20219769.736749999"/>
    <n v="20012619.232250001"/>
    <n v="20050835.556750003"/>
    <n v="20004997.059250001"/>
    <n v="19878914.826249998"/>
    <n v="19768076.93925"/>
    <n v="19976308.451000001"/>
    <n v="20134890.378750004"/>
    <n v="20094768.511"/>
    <n v="20096674.054249998"/>
    <n v="20132984.835500002"/>
    <n v="20054646.643250003"/>
    <n v="240425486.22425002"/>
    <n v="0"/>
    <n v="47281266.823071204"/>
    <n v="46793301.775453471"/>
    <n v="36784715.191253565"/>
    <n v="40120728.994981572"/>
    <n v="39116182.386100993"/>
    <n v="48616259.74071382"/>
    <n v="40944553.960705332"/>
    <n v="48975197.444045007"/>
    <n v="49324923.917942807"/>
    <n v="41881554.379117481"/>
    <n v="42643215.38661471"/>
    <n v="482481900"/>
    <n v="20219769.736749999"/>
    <n v="67293886.055321202"/>
    <n v="66844137.332203478"/>
    <n v="56789712.25050357"/>
    <n v="59999643.821231574"/>
    <n v="58884259.325350992"/>
    <n v="68592568.191713825"/>
    <n v="61079444.339455336"/>
    <n v="69069965.955045015"/>
    <n v="69421597.972192809"/>
    <n v="62014539.214617483"/>
    <n v="62697862.029864714"/>
    <n v="722907386.22424984"/>
    <n v="0"/>
    <n v="0"/>
    <n v="0"/>
    <n v="0"/>
    <n v="0"/>
    <n v="0"/>
    <n v="0"/>
    <n v="0"/>
    <n v="0"/>
    <n v="0"/>
    <n v="0"/>
    <n v="0"/>
    <n v="0"/>
    <n v="18998092"/>
    <n v="116138743.5"/>
    <n v="26409055"/>
    <n v="24652381.5"/>
    <n v="24652381.5"/>
    <n v="24652381.5"/>
    <n v="24652381.5"/>
    <n v="24652381.5"/>
    <n v="24652381.5"/>
    <n v="24652381.5"/>
    <n v="24652381.5"/>
    <n v="24652381.5"/>
    <n v="383417324"/>
    <n v="14218000"/>
    <n v="-4682000.5"/>
    <n v="21418000"/>
    <n v="20347100"/>
    <n v="20347100"/>
    <n v="20347100"/>
    <n v="20347100"/>
    <n v="20347100"/>
    <n v="20347100"/>
    <n v="20347100"/>
    <n v="20347100"/>
    <n v="20347100"/>
    <n v="214077899.5"/>
    <n v="4318499.5"/>
    <n v="4446487"/>
    <n v="4305281.5"/>
    <n v="4305281.5"/>
    <n v="4305281.5"/>
    <n v="4305281.5"/>
    <n v="4305281.5"/>
    <n v="4305281.5"/>
    <n v="4305281.5"/>
    <n v="4305281.5"/>
    <n v="4305281.5"/>
    <n v="4305281.5"/>
    <n v="51817801.5"/>
    <n v="0"/>
    <n v="116011500"/>
    <n v="16864500"/>
    <n v="0"/>
    <n v="0"/>
    <n v="0"/>
    <n v="0"/>
    <n v="0"/>
    <n v="0"/>
    <n v="0"/>
    <n v="0"/>
    <n v="0"/>
    <n v="132876000"/>
    <n v="0"/>
    <n v="0"/>
    <n v="0"/>
    <n v="0"/>
    <n v="0"/>
    <n v="0"/>
    <n v="0"/>
    <n v="0"/>
    <n v="0"/>
    <n v="0"/>
    <n v="0"/>
    <n v="0"/>
    <n v="0"/>
  </r>
  <r>
    <x v="18"/>
    <x v="18"/>
    <n v="0.5"/>
    <d v="2025-01-01T00:00:00"/>
    <n v="5588375"/>
    <x v="106"/>
    <m/>
    <m/>
    <x v="2"/>
    <x v="6"/>
    <s v="TREG 3"/>
    <x v="1"/>
    <n v="999757560.22320998"/>
    <n v="20219769.736749999"/>
    <n v="20012619.232250001"/>
    <n v="20050835.556750003"/>
    <n v="20004997.059250001"/>
    <n v="19878914.826249998"/>
    <n v="19768076.93925"/>
    <n v="19976308.451000001"/>
    <n v="20134890.378750004"/>
    <n v="20094768.511"/>
    <n v="20096674.054249998"/>
    <n v="20132984.835500002"/>
    <n v="20054646.643250003"/>
    <n v="240425486.22425002"/>
    <n v="0"/>
    <n v="47281266.823071204"/>
    <n v="46793301.775453471"/>
    <n v="36784715.191253565"/>
    <n v="40120728.994981572"/>
    <n v="39116182.386100993"/>
    <n v="48616259.74071382"/>
    <n v="40944553.960705332"/>
    <n v="48975197.444045007"/>
    <n v="49324923.917942807"/>
    <n v="41881554.379117481"/>
    <n v="42643215.38661471"/>
    <n v="482481900"/>
    <n v="20219769.736749999"/>
    <n v="67293886.055321202"/>
    <n v="66844137.332203478"/>
    <n v="56789712.25050357"/>
    <n v="59999643.821231574"/>
    <n v="58884259.325350992"/>
    <n v="68592568.191713825"/>
    <n v="61079444.339455336"/>
    <n v="69069965.955045015"/>
    <n v="69421597.972192809"/>
    <n v="62014539.214617483"/>
    <n v="62697862.029864714"/>
    <n v="722907386.22424984"/>
    <n v="0"/>
    <n v="0"/>
    <n v="0"/>
    <n v="0"/>
    <n v="0"/>
    <n v="0"/>
    <n v="0"/>
    <n v="0"/>
    <n v="0"/>
    <n v="0"/>
    <n v="0"/>
    <n v="0"/>
    <n v="0"/>
    <n v="18998092"/>
    <n v="116138743.5"/>
    <n v="26409055"/>
    <n v="24652381.5"/>
    <n v="24652381.5"/>
    <n v="24652381.5"/>
    <n v="24652381.5"/>
    <n v="24652381.5"/>
    <n v="24652381.5"/>
    <n v="24652381.5"/>
    <n v="24652381.5"/>
    <n v="24652381.5"/>
    <n v="383417324"/>
    <n v="14218000"/>
    <n v="-4682000.5"/>
    <n v="21418000"/>
    <n v="20347100"/>
    <n v="20347100"/>
    <n v="20347100"/>
    <n v="20347100"/>
    <n v="20347100"/>
    <n v="20347100"/>
    <n v="20347100"/>
    <n v="20347100"/>
    <n v="20347100"/>
    <n v="214077899.5"/>
    <n v="4318499.5"/>
    <n v="4446487"/>
    <n v="4305281.5"/>
    <n v="4305281.5"/>
    <n v="4305281.5"/>
    <n v="4305281.5"/>
    <n v="4305281.5"/>
    <n v="4305281.5"/>
    <n v="4305281.5"/>
    <n v="4305281.5"/>
    <n v="4305281.5"/>
    <n v="4305281.5"/>
    <n v="51817801.5"/>
    <n v="0"/>
    <n v="116011500"/>
    <n v="16864500"/>
    <n v="0"/>
    <n v="0"/>
    <n v="0"/>
    <n v="0"/>
    <n v="0"/>
    <n v="0"/>
    <n v="0"/>
    <n v="0"/>
    <n v="0"/>
    <n v="132876000"/>
    <n v="0"/>
    <n v="0"/>
    <n v="0"/>
    <n v="0"/>
    <n v="0"/>
    <n v="0"/>
    <n v="0"/>
    <n v="0"/>
    <n v="0"/>
    <n v="0"/>
    <n v="0"/>
    <n v="0"/>
    <n v="0"/>
  </r>
  <r>
    <x v="5"/>
    <x v="5"/>
    <n v="0.5"/>
    <d v="2025-01-01T00:00:00"/>
    <n v="3223400"/>
    <x v="107"/>
    <m/>
    <m/>
    <x v="5"/>
    <x v="3"/>
    <s v="TREG 3"/>
    <x v="1"/>
    <n v="684563141.78023279"/>
    <n v="47636470.436154902"/>
    <n v="48468456.83421959"/>
    <n v="51818815.033910923"/>
    <n v="48691599.702761039"/>
    <n v="51159558.686592616"/>
    <n v="50477084.376271673"/>
    <n v="52891747.92453479"/>
    <n v="53418914.511731997"/>
    <n v="52735153.766164295"/>
    <n v="53796102.315027289"/>
    <n v="53403590.52271726"/>
    <n v="50387294.414913699"/>
    <n v="614884788.5250001"/>
    <n v="5804064.228568987"/>
    <n v="5905434.091773591"/>
    <n v="6313644.3139348552"/>
    <n v="5932621.9906524029"/>
    <n v="6233320.0130810468"/>
    <n v="6150166.817741774"/>
    <n v="6444371.2832738506"/>
    <n v="6508601.6660716021"/>
    <n v="6425291.7304715645"/>
    <n v="6554558.5183848497"/>
    <n v="6506734.5794536164"/>
    <n v="6139226.7397294687"/>
    <n v="74918035.973137602"/>
    <n v="53440534.664723888"/>
    <n v="54373890.925993182"/>
    <n v="58132459.347845778"/>
    <n v="54624221.693413444"/>
    <n v="57392878.69967366"/>
    <n v="56627251.194013447"/>
    <n v="59336119.207808644"/>
    <n v="59927516.177803598"/>
    <n v="59160445.496635862"/>
    <n v="60350660.833412141"/>
    <n v="59910325.102170877"/>
    <n v="56526521.154643171"/>
    <n v="689802824.49813759"/>
    <n v="4941582.2328302255"/>
    <n v="5142088.3207596643"/>
    <n v="5200167.6767443335"/>
    <n v="5041400.8835760169"/>
    <n v="5300908.0587014994"/>
    <n v="5267931.7796293944"/>
    <n v="5440025.0052966522"/>
    <n v="5516503.1293899361"/>
    <n v="5430748.8535660813"/>
    <n v="5523072.6990475263"/>
    <n v="5624891.6984470263"/>
    <n v="5484201.4723760169"/>
    <n v="63913521.810364373"/>
    <n v="50981019"/>
    <n v="52704820"/>
    <n v="51265407.5"/>
    <n v="49850214.825000003"/>
    <n v="49850214.825000003"/>
    <n v="49850214.825000003"/>
    <n v="49850214.825000003"/>
    <n v="49850214.825000003"/>
    <n v="49850214.825000003"/>
    <n v="49850214.825000003"/>
    <n v="49850214.825000003"/>
    <n v="49850214.825000003"/>
    <n v="603603179.92499995"/>
    <n v="2832500"/>
    <n v="2832500"/>
    <n v="3239403.5"/>
    <n v="3077433.3249999997"/>
    <n v="3077433.3249999997"/>
    <n v="3077433.3249999997"/>
    <n v="3077433.3249999997"/>
    <n v="3077433.3249999997"/>
    <n v="3077433.3249999997"/>
    <n v="3077433.3249999997"/>
    <n v="3077433.3249999997"/>
    <n v="3077433.3249999997"/>
    <n v="36601303.424999997"/>
    <n v="47203148"/>
    <n v="48679670.5"/>
    <n v="46772781.5"/>
    <n v="46772781.5"/>
    <n v="46772781.5"/>
    <n v="46772781.5"/>
    <n v="46772781.5"/>
    <n v="46772781.5"/>
    <n v="46772781.5"/>
    <n v="46772781.5"/>
    <n v="46772781.5"/>
    <n v="46772781.5"/>
    <n v="563610633.5"/>
    <n v="0"/>
    <n v="0"/>
    <n v="1455500"/>
    <n v="0"/>
    <n v="0"/>
    <n v="0"/>
    <n v="0"/>
    <n v="0"/>
    <n v="0"/>
    <n v="0"/>
    <n v="0"/>
    <n v="0"/>
    <n v="1455500"/>
    <n v="0"/>
    <n v="0"/>
    <n v="0"/>
    <n v="0"/>
    <n v="0"/>
    <n v="0"/>
    <n v="0"/>
    <n v="0"/>
    <n v="0"/>
    <n v="0"/>
    <n v="0"/>
    <n v="0"/>
    <n v="0"/>
  </r>
  <r>
    <x v="14"/>
    <x v="14"/>
    <n v="0.5"/>
    <d v="2025-01-01T00:00:00"/>
    <n v="3223400"/>
    <x v="107"/>
    <m/>
    <m/>
    <x v="5"/>
    <x v="3"/>
    <s v="TREG 3"/>
    <x v="1"/>
    <n v="684563141.78023279"/>
    <n v="47636470.436154902"/>
    <n v="48468456.83421959"/>
    <n v="51818815.033910923"/>
    <n v="48691599.702761039"/>
    <n v="51159558.686592616"/>
    <n v="50477084.376271673"/>
    <n v="52891747.92453479"/>
    <n v="53418914.511731997"/>
    <n v="52735153.766164295"/>
    <n v="53796102.315027289"/>
    <n v="53403590.52271726"/>
    <n v="50387294.414913699"/>
    <n v="614884788.5250001"/>
    <n v="5804064.228568987"/>
    <n v="5905434.091773591"/>
    <n v="6313644.3139348552"/>
    <n v="5932621.9906524029"/>
    <n v="6233320.0130810468"/>
    <n v="6150166.817741774"/>
    <n v="6444371.2832738506"/>
    <n v="6508601.6660716021"/>
    <n v="6425291.7304715645"/>
    <n v="6554558.5183848497"/>
    <n v="6506734.5794536164"/>
    <n v="6139226.7397294687"/>
    <n v="74918035.973137602"/>
    <n v="53440534.664723888"/>
    <n v="54373890.925993182"/>
    <n v="58132459.347845778"/>
    <n v="54624221.693413444"/>
    <n v="57392878.69967366"/>
    <n v="56627251.194013447"/>
    <n v="59336119.207808644"/>
    <n v="59927516.177803598"/>
    <n v="59160445.496635862"/>
    <n v="60350660.833412141"/>
    <n v="59910325.102170877"/>
    <n v="56526521.154643171"/>
    <n v="689802824.49813759"/>
    <n v="4941582.2328302255"/>
    <n v="5142088.3207596643"/>
    <n v="5200167.6767443335"/>
    <n v="5041400.8835760169"/>
    <n v="5300908.0587014994"/>
    <n v="5267931.7796293944"/>
    <n v="5440025.0052966522"/>
    <n v="5516503.1293899361"/>
    <n v="5430748.8535660813"/>
    <n v="5523072.6990475263"/>
    <n v="5624891.6984470263"/>
    <n v="5484201.4723760169"/>
    <n v="63913521.810364373"/>
    <n v="50981019"/>
    <n v="52704820"/>
    <n v="51265407.5"/>
    <n v="49850214.825000003"/>
    <n v="49850214.825000003"/>
    <n v="49850214.825000003"/>
    <n v="49850214.825000003"/>
    <n v="49850214.825000003"/>
    <n v="49850214.825000003"/>
    <n v="49850214.825000003"/>
    <n v="49850214.825000003"/>
    <n v="49850214.825000003"/>
    <n v="603603179.92499995"/>
    <n v="2832500"/>
    <n v="2832500"/>
    <n v="3239403.5"/>
    <n v="3077433.3249999997"/>
    <n v="3077433.3249999997"/>
    <n v="3077433.3249999997"/>
    <n v="3077433.3249999997"/>
    <n v="3077433.3249999997"/>
    <n v="3077433.3249999997"/>
    <n v="3077433.3249999997"/>
    <n v="3077433.3249999997"/>
    <n v="3077433.3249999997"/>
    <n v="36601303.424999997"/>
    <n v="47203148"/>
    <n v="48679670.5"/>
    <n v="46772781.5"/>
    <n v="46772781.5"/>
    <n v="46772781.5"/>
    <n v="46772781.5"/>
    <n v="46772781.5"/>
    <n v="46772781.5"/>
    <n v="46772781.5"/>
    <n v="46772781.5"/>
    <n v="46772781.5"/>
    <n v="46772781.5"/>
    <n v="563610633.5"/>
    <n v="0"/>
    <n v="0"/>
    <n v="1455500"/>
    <n v="0"/>
    <n v="0"/>
    <n v="0"/>
    <n v="0"/>
    <n v="0"/>
    <n v="0"/>
    <n v="0"/>
    <n v="0"/>
    <n v="0"/>
    <n v="1455500"/>
    <n v="0"/>
    <n v="0"/>
    <n v="0"/>
    <n v="0"/>
    <n v="0"/>
    <n v="0"/>
    <n v="0"/>
    <n v="0"/>
    <n v="0"/>
    <n v="0"/>
    <n v="0"/>
    <n v="0"/>
    <n v="0"/>
  </r>
  <r>
    <x v="37"/>
    <x v="37"/>
    <n v="0.2"/>
    <d v="2025-01-01T00:00:00"/>
    <n v="2937275"/>
    <x v="108"/>
    <m/>
    <m/>
    <x v="3"/>
    <x v="3"/>
    <s v="TREG 3"/>
    <x v="1"/>
    <n v="1613398665.1835656"/>
    <n v="94886683.159090906"/>
    <n v="99695841.908727273"/>
    <n v="90077524.409454539"/>
    <n v="80459206.910181805"/>
    <n v="85268365.659818172"/>
    <n v="90077524.409454539"/>
    <n v="114123318.15763636"/>
    <n v="104505000.65836364"/>
    <n v="104505000.65836364"/>
    <n v="114123318.15763636"/>
    <n v="99695841.908727273"/>
    <n v="104505000.65836364"/>
    <n v="1181922626.6558182"/>
    <n v="12697218.145904558"/>
    <n v="13502830.052711699"/>
    <n v="17766670.660249457"/>
    <n v="18114070.069296673"/>
    <n v="23692901.874919947"/>
    <n v="22137558.623227973"/>
    <n v="19439888.439564206"/>
    <n v="21990600.797057189"/>
    <n v="19094401.900670681"/>
    <n v="20095239.415584084"/>
    <n v="24689946.68159014"/>
    <n v="29292788.509128477"/>
    <n v="242514115.16990507"/>
    <n v="107583901.30499548"/>
    <n v="113198671.96143897"/>
    <n v="107844195.069704"/>
    <n v="98573276.979478478"/>
    <n v="108961267.53473812"/>
    <n v="112215083.03268252"/>
    <n v="133563206.59720057"/>
    <n v="126495601.45542084"/>
    <n v="123599402.5590343"/>
    <n v="134218557.57322046"/>
    <n v="124385788.5903174"/>
    <n v="133797789.16749211"/>
    <n v="1424436741.8257232"/>
    <n v="0"/>
    <n v="0"/>
    <n v="0"/>
    <n v="0"/>
    <n v="0"/>
    <n v="0"/>
    <n v="0"/>
    <n v="0"/>
    <n v="0"/>
    <n v="0"/>
    <n v="0"/>
    <n v="0"/>
    <n v="0"/>
    <n v="119456647.2"/>
    <n v="119570251.60000001"/>
    <n v="121070325.60000001"/>
    <n v="124429385.63"/>
    <n v="124429385.63"/>
    <n v="124429385.63"/>
    <n v="124429385.63"/>
    <n v="124429385.63"/>
    <n v="124429385.63"/>
    <n v="124429385.63"/>
    <n v="124429385.63"/>
    <n v="124429385.63"/>
    <n v="1479961695.0699997"/>
    <n v="14249387.200000001"/>
    <n v="12236225.800000001"/>
    <n v="15874819.4"/>
    <n v="15081078.43"/>
    <n v="15081078.43"/>
    <n v="15081078.43"/>
    <n v="15081078.43"/>
    <n v="15081078.43"/>
    <n v="15081078.43"/>
    <n v="15081078.43"/>
    <n v="15081078.43"/>
    <n v="15081078.43"/>
    <n v="178090138.26999998"/>
    <n v="109824577"/>
    <n v="109729954.40000001"/>
    <n v="109348307.2"/>
    <n v="109348307.2"/>
    <n v="109348307.2"/>
    <n v="109348307.2"/>
    <n v="109348307.2"/>
    <n v="109348307.2"/>
    <n v="109348307.2"/>
    <n v="109348307.2"/>
    <n v="109348307.2"/>
    <n v="109348307.2"/>
    <n v="1313037603.4000001"/>
    <n v="0"/>
    <n v="2932800"/>
    <n v="4149108"/>
    <n v="0"/>
    <n v="0"/>
    <n v="0"/>
    <n v="0"/>
    <n v="0"/>
    <n v="0"/>
    <n v="0"/>
    <n v="0"/>
    <n v="0"/>
    <n v="7081908"/>
    <n v="0"/>
    <n v="0"/>
    <n v="0"/>
    <n v="0"/>
    <n v="0"/>
    <n v="0"/>
    <n v="0"/>
    <n v="0"/>
    <n v="0"/>
    <n v="0"/>
    <n v="0"/>
    <n v="0"/>
    <n v="0"/>
  </r>
  <r>
    <x v="34"/>
    <x v="34"/>
    <n v="0.8"/>
    <d v="2025-01-01T00:00:00"/>
    <n v="2937275"/>
    <x v="108"/>
    <m/>
    <m/>
    <x v="3"/>
    <x v="3"/>
    <s v="TREG 3"/>
    <x v="1"/>
    <n v="6453594660.7342625"/>
    <n v="379546732.63636363"/>
    <n v="398783367.63490909"/>
    <n v="360310097.63781816"/>
    <n v="321836827.64072722"/>
    <n v="341073462.63927269"/>
    <n v="360310097.63781816"/>
    <n v="456493272.63054544"/>
    <n v="418020002.63345456"/>
    <n v="418020002.63345456"/>
    <n v="456493272.63054544"/>
    <n v="398783367.63490909"/>
    <n v="418020002.63345456"/>
    <n v="4727690506.6232729"/>
    <n v="50788872.583618231"/>
    <n v="54011320.210846797"/>
    <n v="71066682.640997827"/>
    <n v="72456280.277186692"/>
    <n v="94771607.499679789"/>
    <n v="88550234.49291189"/>
    <n v="77759553.758256823"/>
    <n v="87962403.188228756"/>
    <n v="76377607.602682725"/>
    <n v="80380957.662336335"/>
    <n v="98759786.726360559"/>
    <n v="117171154.03651391"/>
    <n v="970056460.67962027"/>
    <n v="430335605.21998191"/>
    <n v="452794687.84575588"/>
    <n v="431376780.27881598"/>
    <n v="394293107.91791391"/>
    <n v="435845070.13895249"/>
    <n v="448860332.13073009"/>
    <n v="534252826.38880229"/>
    <n v="505982405.82168335"/>
    <n v="494397610.23613721"/>
    <n v="536874230.29288185"/>
    <n v="497543154.36126959"/>
    <n v="535191156.66996843"/>
    <n v="5697746967.3028927"/>
    <n v="0"/>
    <n v="0"/>
    <n v="0"/>
    <n v="0"/>
    <n v="0"/>
    <n v="0"/>
    <n v="0"/>
    <n v="0"/>
    <n v="0"/>
    <n v="0"/>
    <n v="0"/>
    <n v="0"/>
    <n v="0"/>
    <n v="477826588.80000001"/>
    <n v="478281006.40000004"/>
    <n v="484281302.40000004"/>
    <n v="497717542.51999998"/>
    <n v="497717542.51999998"/>
    <n v="497717542.51999998"/>
    <n v="497717542.51999998"/>
    <n v="497717542.51999998"/>
    <n v="497717542.51999998"/>
    <n v="497717542.51999998"/>
    <n v="497717542.51999998"/>
    <n v="497717542.51999998"/>
    <n v="5919846780.2799988"/>
    <n v="56997548.800000004"/>
    <n v="48944903.200000003"/>
    <n v="63499277.600000001"/>
    <n v="60324313.719999999"/>
    <n v="60324313.719999999"/>
    <n v="60324313.719999999"/>
    <n v="60324313.719999999"/>
    <n v="60324313.719999999"/>
    <n v="60324313.719999999"/>
    <n v="60324313.719999999"/>
    <n v="60324313.719999999"/>
    <n v="60324313.719999999"/>
    <n v="712360553.07999992"/>
    <n v="439298308"/>
    <n v="438919817.60000002"/>
    <n v="437393228.80000001"/>
    <n v="437393228.80000001"/>
    <n v="437393228.80000001"/>
    <n v="437393228.80000001"/>
    <n v="437393228.80000001"/>
    <n v="437393228.80000001"/>
    <n v="437393228.80000001"/>
    <n v="437393228.80000001"/>
    <n v="437393228.80000001"/>
    <n v="437393228.80000001"/>
    <n v="5252150413.6000004"/>
    <n v="0"/>
    <n v="11731200"/>
    <n v="16596432"/>
    <n v="0"/>
    <n v="0"/>
    <n v="0"/>
    <n v="0"/>
    <n v="0"/>
    <n v="0"/>
    <n v="0"/>
    <n v="0"/>
    <n v="0"/>
    <n v="28327632"/>
    <n v="0"/>
    <n v="0"/>
    <n v="0"/>
    <n v="0"/>
    <n v="0"/>
    <n v="0"/>
    <n v="0"/>
    <n v="0"/>
    <n v="0"/>
    <n v="0"/>
    <n v="0"/>
    <n v="0"/>
    <n v="0"/>
  </r>
  <r>
    <x v="37"/>
    <x v="37"/>
    <n v="0.3"/>
    <d v="2025-01-01T00:00:00"/>
    <n v="2908293"/>
    <x v="109"/>
    <m/>
    <m/>
    <x v="3"/>
    <x v="3"/>
    <s v="TREG 3"/>
    <x v="1"/>
    <n v="471519488.50075835"/>
    <n v="23367153.920590907"/>
    <n v="24333956.963727269"/>
    <n v="22400350.877454542"/>
    <n v="20466744.791181814"/>
    <n v="21433547.83431818"/>
    <n v="22400350.877454542"/>
    <n v="27234366.093136359"/>
    <n v="25300760.006863635"/>
    <n v="25300760.006863635"/>
    <n v="27234366.093136359"/>
    <n v="24333956.963727269"/>
    <n v="25300760.006863635"/>
    <n v="289107074.43531811"/>
    <n v="3105834.0950929881"/>
    <n v="3302892.7656476507"/>
    <n v="4345859.9244976528"/>
    <n v="4430836.4064983195"/>
    <n v="5795460.203111806"/>
    <n v="5415011.6635050559"/>
    <n v="4755141.4511907827"/>
    <n v="5379064.6850553555"/>
    <n v="4670632.8714719033"/>
    <n v="4915445.1793134287"/>
    <n v="6039344.7862785924"/>
    <n v="7165234.1675600912"/>
    <n v="59320758.19922363"/>
    <n v="26472988.015683893"/>
    <n v="27636849.729374919"/>
    <n v="26746210.801952194"/>
    <n v="24897581.197680134"/>
    <n v="27229008.037429985"/>
    <n v="27815362.540959597"/>
    <n v="31989507.544327144"/>
    <n v="30679824.691918988"/>
    <n v="29971392.878335539"/>
    <n v="32149811.272449788"/>
    <n v="30373301.75000586"/>
    <n v="32465994.174423724"/>
    <n v="348427832.63454181"/>
    <n v="0"/>
    <n v="0"/>
    <n v="0"/>
    <n v="0"/>
    <n v="0"/>
    <n v="0"/>
    <n v="0"/>
    <n v="0"/>
    <n v="0"/>
    <n v="0"/>
    <n v="0"/>
    <n v="0"/>
    <n v="0"/>
    <n v="26087308.5"/>
    <n v="746058.9"/>
    <n v="22933011.300000001"/>
    <n v="23568407.07"/>
    <n v="23568407.07"/>
    <n v="23568407.07"/>
    <n v="23568407.07"/>
    <n v="23568407.07"/>
    <n v="23568407.07"/>
    <n v="23568407.07"/>
    <n v="23568407.07"/>
    <n v="23568407.07"/>
    <n v="261882042.32999995"/>
    <n v="5483379.8999999994"/>
    <n v="-19563399"/>
    <n v="3157974.6"/>
    <n v="3000075.87"/>
    <n v="3000075.87"/>
    <n v="3000075.87"/>
    <n v="3000075.87"/>
    <n v="3000075.87"/>
    <n v="3000075.87"/>
    <n v="3000075.87"/>
    <n v="3000075.87"/>
    <n v="3000075.87"/>
    <n v="16078638.329999998"/>
    <n v="21620515.199999999"/>
    <n v="21212650.5"/>
    <n v="20568331.199999999"/>
    <n v="20568331.199999999"/>
    <n v="20568331.199999999"/>
    <n v="20568331.199999999"/>
    <n v="20568331.199999999"/>
    <n v="20568331.199999999"/>
    <n v="20568331.199999999"/>
    <n v="20568331.199999999"/>
    <n v="20568331.199999999"/>
    <n v="20568331.199999999"/>
    <n v="248516477.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41"/>
    <n v="0.7"/>
    <d v="2025-01-01T00:00:00"/>
    <n v="2908293"/>
    <x v="109"/>
    <m/>
    <m/>
    <x v="3"/>
    <x v="3"/>
    <s v="TREG 3"/>
    <x v="1"/>
    <n v="1100212139.8351028"/>
    <n v="54523359.14804545"/>
    <n v="56779232.915363632"/>
    <n v="52267485.380727261"/>
    <n v="47755737.846090898"/>
    <n v="50011611.61340908"/>
    <n v="52267485.380727261"/>
    <n v="63546854.21731817"/>
    <n v="59035106.682681814"/>
    <n v="59035106.682681814"/>
    <n v="63546854.21731817"/>
    <n v="56779232.915363632"/>
    <n v="59035106.682681814"/>
    <n v="674583173.68240893"/>
    <n v="7246946.2218836388"/>
    <n v="7706749.7865111846"/>
    <n v="10140339.823827857"/>
    <n v="10338618.281829413"/>
    <n v="13522740.473927548"/>
    <n v="12635027.21484513"/>
    <n v="11095330.052778494"/>
    <n v="12551150.931795828"/>
    <n v="10898143.366767773"/>
    <n v="11469372.085064666"/>
    <n v="14091804.501316715"/>
    <n v="16718879.724306878"/>
    <n v="138415102.46485513"/>
    <n v="61770305.369929083"/>
    <n v="64485982.701874815"/>
    <n v="62407825.204555124"/>
    <n v="58094356.127920307"/>
    <n v="63534352.08733663"/>
    <n v="64902512.59557239"/>
    <n v="74642184.27009666"/>
    <n v="71586257.614477634"/>
    <n v="69933250.049449593"/>
    <n v="75016226.302382842"/>
    <n v="70871037.416680336"/>
    <n v="75753986.406988695"/>
    <n v="812998276.14726412"/>
    <n v="0"/>
    <n v="0"/>
    <n v="0"/>
    <n v="0"/>
    <n v="0"/>
    <n v="0"/>
    <n v="0"/>
    <n v="0"/>
    <n v="0"/>
    <n v="0"/>
    <n v="0"/>
    <n v="0"/>
    <n v="0"/>
    <n v="60870386.499999993"/>
    <n v="1740804.0999999999"/>
    <n v="53510359.699999996"/>
    <n v="54992949.829999998"/>
    <n v="54992949.829999998"/>
    <n v="54992949.829999998"/>
    <n v="54992949.829999998"/>
    <n v="54992949.829999998"/>
    <n v="54992949.829999998"/>
    <n v="54992949.829999998"/>
    <n v="54992949.829999998"/>
    <n v="54992949.829999998"/>
    <n v="611058098.76999986"/>
    <n v="12794553.1"/>
    <n v="-45647931"/>
    <n v="7368607.3999999994"/>
    <n v="7000177.0300000003"/>
    <n v="7000177.0300000003"/>
    <n v="7000177.0300000003"/>
    <n v="7000177.0300000003"/>
    <n v="7000177.0300000003"/>
    <n v="7000177.0300000003"/>
    <n v="7000177.0300000003"/>
    <n v="7000177.0300000003"/>
    <n v="7000177.0300000003"/>
    <n v="37516822.769999996"/>
    <n v="50447868.799999997"/>
    <n v="49496184.5"/>
    <n v="47992772.799999997"/>
    <n v="47992772.799999997"/>
    <n v="47992772.799999997"/>
    <n v="47992772.799999997"/>
    <n v="47992772.799999997"/>
    <n v="47992772.799999997"/>
    <n v="47992772.799999997"/>
    <n v="47992772.799999997"/>
    <n v="47992772.799999997"/>
    <n v="47992772.799999997"/>
    <n v="579871781.2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5"/>
    <n v="0.2"/>
    <d v="2025-01-01T00:00:00"/>
    <n v="5588415"/>
    <x v="110"/>
    <m/>
    <m/>
    <x v="5"/>
    <x v="3"/>
    <s v="TREG 3"/>
    <x v="1"/>
    <n v="698899008.41440582"/>
    <n v="53225395.828989349"/>
    <n v="54154994.620752871"/>
    <n v="57898431.943349458"/>
    <n v="54404317.616260111"/>
    <n v="57161828.670321099"/>
    <n v="56399283.398235217"/>
    <n v="59097246.156042553"/>
    <n v="59686262.303009085"/>
    <n v="58922279.665295772"/>
    <n v="60107703.479243279"/>
    <n v="59669140.434543163"/>
    <n v="56298958.873958103"/>
    <n v="687025842.99000001"/>
    <n v="6268619.2629263932"/>
    <n v="6378102.7303967839"/>
    <n v="6818985.9393330282"/>
    <n v="6407466.7380849337"/>
    <n v="6732232.5128056621"/>
    <n v="6642423.7681829026"/>
    <n v="6960176.2442488065"/>
    <n v="7029547.6018036129"/>
    <n v="6939569.5714908242"/>
    <n v="7079182.8226297814"/>
    <n v="7027531.074301824"/>
    <n v="6630608.0505986111"/>
    <n v="80914446.316803172"/>
    <n v="59494015.091915742"/>
    <n v="60533097.351149656"/>
    <n v="64717417.882682495"/>
    <n v="60811784.354345053"/>
    <n v="63894061.183126763"/>
    <n v="63041707.166418113"/>
    <n v="66057422.400291361"/>
    <n v="66715809.904812694"/>
    <n v="65861849.236786596"/>
    <n v="67186886.301873073"/>
    <n v="66696671.508844987"/>
    <n v="62929566.92455671"/>
    <n v="767940289.30680335"/>
    <n v="1976632.8931320903"/>
    <n v="2056835.3283038659"/>
    <n v="2080067.0706977334"/>
    <n v="2016560.3534304069"/>
    <n v="2120363.2234805999"/>
    <n v="2107172.711851758"/>
    <n v="2176010.0021186611"/>
    <n v="2206601.2517559747"/>
    <n v="2172299.5414264328"/>
    <n v="2209229.0796190104"/>
    <n v="2249956.6793788108"/>
    <n v="2193680.5889504068"/>
    <n v="25565408.724145751"/>
    <n v="54075193.400000006"/>
    <n v="52649804"/>
    <n v="52787082.400000006"/>
    <n v="50600132.200000003"/>
    <n v="50600132.200000003"/>
    <n v="50600132.200000003"/>
    <n v="50600132.200000003"/>
    <n v="50600132.200000003"/>
    <n v="50600132.200000003"/>
    <n v="50600132.200000003"/>
    <n v="50600132.200000003"/>
    <n v="50600132.200000003"/>
    <n v="614913269.60000002"/>
    <n v="48413647.800000004"/>
    <n v="47601292"/>
    <n v="47601292"/>
    <n v="45221227.400000006"/>
    <n v="45221227.400000006"/>
    <n v="45221227.400000006"/>
    <n v="45221227.400000006"/>
    <n v="45221227.400000006"/>
    <n v="45221227.400000006"/>
    <n v="45221227.400000006"/>
    <n v="45221227.400000006"/>
    <n v="45221227.400000006"/>
    <n v="550607278.39999998"/>
    <n v="5351569.6000000006"/>
    <n v="5236825.8000000007"/>
    <n v="5378904.8000000007"/>
    <n v="5378904.8000000007"/>
    <n v="5378904.8000000007"/>
    <n v="5378904.8000000007"/>
    <n v="5378904.8000000007"/>
    <n v="5378904.8000000007"/>
    <n v="5378904.8000000007"/>
    <n v="5378904.8000000007"/>
    <n v="5378904.8000000007"/>
    <n v="5378904.8000000007"/>
    <n v="64377443.4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42"/>
    <n v="0.8"/>
    <d v="2025-01-01T00:00:00"/>
    <n v="5588415"/>
    <x v="110"/>
    <m/>
    <m/>
    <x v="5"/>
    <x v="3"/>
    <s v="TREG 3"/>
    <x v="1"/>
    <n v="2795596033.6576233"/>
    <n v="212901583.3159574"/>
    <n v="216619978.48301148"/>
    <n v="231593727.77339783"/>
    <n v="217617270.46504045"/>
    <n v="228647314.6812844"/>
    <n v="225597133.59294087"/>
    <n v="236388984.62417021"/>
    <n v="238745049.21203634"/>
    <n v="235689118.66118309"/>
    <n v="240430813.91697311"/>
    <n v="238676561.73817265"/>
    <n v="225195835.49583241"/>
    <n v="2748103371.96"/>
    <n v="25074477.051705573"/>
    <n v="25512410.921587136"/>
    <n v="27275943.757332113"/>
    <n v="25629866.952339735"/>
    <n v="26928930.051222648"/>
    <n v="26569695.07273161"/>
    <n v="27840704.976995226"/>
    <n v="28118190.407214452"/>
    <n v="27758278.285963297"/>
    <n v="28316731.290519126"/>
    <n v="28110124.297207296"/>
    <n v="26522432.202394444"/>
    <n v="323657785.26721269"/>
    <n v="237976060.36766297"/>
    <n v="242132389.40459862"/>
    <n v="258869671.53072998"/>
    <n v="243247137.41738021"/>
    <n v="255576244.73250705"/>
    <n v="252166828.66567245"/>
    <n v="264229689.60116544"/>
    <n v="266863239.61925077"/>
    <n v="263447396.94714639"/>
    <n v="268747545.20749229"/>
    <n v="266786686.03537995"/>
    <n v="251718267.69822684"/>
    <n v="3071761157.2272134"/>
    <n v="7906531.5725283613"/>
    <n v="8227341.3132154634"/>
    <n v="8320268.2827909337"/>
    <n v="8066241.4137216276"/>
    <n v="8481452.8939223997"/>
    <n v="8428690.8474070318"/>
    <n v="8704040.0084746443"/>
    <n v="8826405.0070238989"/>
    <n v="8689198.1657057311"/>
    <n v="8836916.3184760418"/>
    <n v="8999826.7175152432"/>
    <n v="8774722.355801627"/>
    <n v="102261634.89658301"/>
    <n v="216300773.60000002"/>
    <n v="210599216"/>
    <n v="211148329.60000002"/>
    <n v="202400528.80000001"/>
    <n v="202400528.80000001"/>
    <n v="202400528.80000001"/>
    <n v="202400528.80000001"/>
    <n v="202400528.80000001"/>
    <n v="202400528.80000001"/>
    <n v="202400528.80000001"/>
    <n v="202400528.80000001"/>
    <n v="202400528.80000001"/>
    <n v="2459653078.4000001"/>
    <n v="193654591.20000002"/>
    <n v="190405168"/>
    <n v="190405168"/>
    <n v="180884909.60000002"/>
    <n v="180884909.60000002"/>
    <n v="180884909.60000002"/>
    <n v="180884909.60000002"/>
    <n v="180884909.60000002"/>
    <n v="180884909.60000002"/>
    <n v="180884909.60000002"/>
    <n v="180884909.60000002"/>
    <n v="180884909.60000002"/>
    <n v="2202429113.5999999"/>
    <n v="21406278.400000002"/>
    <n v="20947303.200000003"/>
    <n v="21515619.200000003"/>
    <n v="21515619.200000003"/>
    <n v="21515619.200000003"/>
    <n v="21515619.200000003"/>
    <n v="21515619.200000003"/>
    <n v="21515619.200000003"/>
    <n v="21515619.200000003"/>
    <n v="21515619.200000003"/>
    <n v="21515619.200000003"/>
    <n v="21515619.200000003"/>
    <n v="257509773.6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5"/>
    <n v="0.5"/>
    <d v="2025-01-01T00:00:00"/>
    <n v="2915133"/>
    <x v="111"/>
    <m/>
    <m/>
    <x v="3"/>
    <x v="3"/>
    <s v="TREG 3"/>
    <x v="1"/>
    <n v="1947661124.725342"/>
    <n v="121132252.5215909"/>
    <n v="123032749.82272726"/>
    <n v="119231755.22045454"/>
    <n v="115430760.61818181"/>
    <n v="117331257.91931817"/>
    <n v="119231755.22045454"/>
    <n v="128734241.72613636"/>
    <n v="124933247.12386364"/>
    <n v="124933247.12386364"/>
    <n v="128734241.72613636"/>
    <n v="123032749.82272726"/>
    <n v="124933247.12386364"/>
    <n v="1470691505.9693184"/>
    <n v="15799419.061345382"/>
    <n v="16801859.121065151"/>
    <n v="22107446.832889982"/>
    <n v="22539723.319135208"/>
    <n v="29481582.595470805"/>
    <n v="27546235.84980249"/>
    <n v="24189467.364671919"/>
    <n v="27363373.095667206"/>
    <n v="23759571.103513863"/>
    <n v="25004934.546807364"/>
    <n v="30722226.691091184"/>
    <n v="36449640.843601696"/>
    <n v="301765480.42506224"/>
    <n v="136931671.58293629"/>
    <n v="139834608.9437924"/>
    <n v="141339202.05334452"/>
    <n v="137970483.93731701"/>
    <n v="146812840.51478899"/>
    <n v="146777991.07025704"/>
    <n v="152923709.09080827"/>
    <n v="152296620.21953085"/>
    <n v="148692818.2273775"/>
    <n v="153739176.27294374"/>
    <n v="153754976.51381844"/>
    <n v="161382887.96746534"/>
    <n v="1772456986.3943806"/>
    <n v="0"/>
    <n v="0"/>
    <n v="0"/>
    <n v="0"/>
    <n v="0"/>
    <n v="0"/>
    <n v="0"/>
    <n v="0"/>
    <n v="0"/>
    <n v="0"/>
    <n v="0"/>
    <n v="0"/>
    <n v="0"/>
    <n v="132883103"/>
    <n v="184924887"/>
    <n v="138488269"/>
    <n v="134314420.39999998"/>
    <n v="134314420.39999998"/>
    <n v="134314420.39999998"/>
    <n v="134314420.39999998"/>
    <n v="134314420.39999998"/>
    <n v="134314420.39999998"/>
    <n v="134314420.39999998"/>
    <n v="134314420.39999998"/>
    <n v="134314420.39999998"/>
    <n v="1665126042.6000004"/>
    <n v="90387871"/>
    <n v="142561296.5"/>
    <n v="96157892"/>
    <n v="91349997.399999991"/>
    <n v="91349997.399999991"/>
    <n v="91349997.399999991"/>
    <n v="91349997.399999991"/>
    <n v="91349997.399999991"/>
    <n v="91349997.399999991"/>
    <n v="91349997.399999991"/>
    <n v="91349997.399999991"/>
    <n v="91349997.399999991"/>
    <n v="1151257036.0999999"/>
    <n v="43401772.5"/>
    <n v="43167034"/>
    <n v="42964423"/>
    <n v="42964423"/>
    <n v="42964423"/>
    <n v="42964423"/>
    <n v="42964423"/>
    <n v="42964423"/>
    <n v="42964423"/>
    <n v="42964423"/>
    <n v="42964423"/>
    <n v="42964423"/>
    <n v="516213036.5"/>
    <n v="0"/>
    <n v="0"/>
    <n v="32032746.5"/>
    <n v="0"/>
    <n v="0"/>
    <n v="0"/>
    <n v="0"/>
    <n v="0"/>
    <n v="0"/>
    <n v="0"/>
    <n v="0"/>
    <n v="0"/>
    <n v="32032746.5"/>
    <n v="0"/>
    <n v="0"/>
    <n v="0"/>
    <n v="0"/>
    <n v="0"/>
    <n v="0"/>
    <n v="0"/>
    <n v="0"/>
    <n v="0"/>
    <n v="0"/>
    <n v="0"/>
    <n v="0"/>
    <n v="0"/>
  </r>
  <r>
    <x v="42"/>
    <x v="41"/>
    <n v="0.5"/>
    <d v="2025-01-01T00:00:00"/>
    <n v="2915133"/>
    <x v="111"/>
    <m/>
    <m/>
    <x v="3"/>
    <x v="3"/>
    <s v="TREG 3"/>
    <x v="1"/>
    <n v="1947661124.725342"/>
    <n v="121132252.5215909"/>
    <n v="123032749.82272726"/>
    <n v="119231755.22045454"/>
    <n v="115430760.61818181"/>
    <n v="117331257.91931817"/>
    <n v="119231755.22045454"/>
    <n v="128734241.72613636"/>
    <n v="124933247.12386364"/>
    <n v="124933247.12386364"/>
    <n v="128734241.72613636"/>
    <n v="123032749.82272726"/>
    <n v="124933247.12386364"/>
    <n v="1470691505.9693184"/>
    <n v="15799419.061345382"/>
    <n v="16801859.121065151"/>
    <n v="22107446.832889982"/>
    <n v="22539723.319135208"/>
    <n v="29481582.595470805"/>
    <n v="27546235.84980249"/>
    <n v="24189467.364671919"/>
    <n v="27363373.095667206"/>
    <n v="23759571.103513863"/>
    <n v="25004934.546807364"/>
    <n v="30722226.691091184"/>
    <n v="36449640.843601696"/>
    <n v="301765480.42506224"/>
    <n v="136931671.58293629"/>
    <n v="139834608.9437924"/>
    <n v="141339202.05334452"/>
    <n v="137970483.93731701"/>
    <n v="146812840.51478899"/>
    <n v="146777991.07025704"/>
    <n v="152923709.09080827"/>
    <n v="152296620.21953085"/>
    <n v="148692818.2273775"/>
    <n v="153739176.27294374"/>
    <n v="153754976.51381844"/>
    <n v="161382887.96746534"/>
    <n v="1772456986.3943806"/>
    <n v="0"/>
    <n v="0"/>
    <n v="0"/>
    <n v="0"/>
    <n v="0"/>
    <n v="0"/>
    <n v="0"/>
    <n v="0"/>
    <n v="0"/>
    <n v="0"/>
    <n v="0"/>
    <n v="0"/>
    <n v="0"/>
    <n v="132883103"/>
    <n v="184924887"/>
    <n v="138488269"/>
    <n v="134314420.39999998"/>
    <n v="134314420.39999998"/>
    <n v="134314420.39999998"/>
    <n v="134314420.39999998"/>
    <n v="134314420.39999998"/>
    <n v="134314420.39999998"/>
    <n v="134314420.39999998"/>
    <n v="134314420.39999998"/>
    <n v="134314420.39999998"/>
    <n v="1665126042.6000004"/>
    <n v="90387871"/>
    <n v="142561296.5"/>
    <n v="96157892"/>
    <n v="91349997.399999991"/>
    <n v="91349997.399999991"/>
    <n v="91349997.399999991"/>
    <n v="91349997.399999991"/>
    <n v="91349997.399999991"/>
    <n v="91349997.399999991"/>
    <n v="91349997.399999991"/>
    <n v="91349997.399999991"/>
    <n v="91349997.399999991"/>
    <n v="1151257036.0999999"/>
    <n v="43401772.5"/>
    <n v="43167034"/>
    <n v="42964423"/>
    <n v="42964423"/>
    <n v="42964423"/>
    <n v="42964423"/>
    <n v="42964423"/>
    <n v="42964423"/>
    <n v="42964423"/>
    <n v="42964423"/>
    <n v="42964423"/>
    <n v="42964423"/>
    <n v="516213036.5"/>
    <n v="0"/>
    <n v="0"/>
    <n v="32032746.5"/>
    <n v="0"/>
    <n v="0"/>
    <n v="0"/>
    <n v="0"/>
    <n v="0"/>
    <n v="0"/>
    <n v="0"/>
    <n v="0"/>
    <n v="0"/>
    <n v="32032746.5"/>
    <n v="0"/>
    <n v="0"/>
    <n v="0"/>
    <n v="0"/>
    <n v="0"/>
    <n v="0"/>
    <n v="0"/>
    <n v="0"/>
    <n v="0"/>
    <n v="0"/>
    <n v="0"/>
    <n v="0"/>
    <n v="0"/>
  </r>
  <r>
    <x v="5"/>
    <x v="5"/>
    <n v="0.3"/>
    <d v="2025-01-01T00:00:00"/>
    <n v="4634569"/>
    <x v="112"/>
    <m/>
    <m/>
    <x v="5"/>
    <x v="3"/>
    <s v="TREG 3"/>
    <x v="1"/>
    <n v="33987014.343958274"/>
    <n v="2200558.7449767776"/>
    <n v="2238992.2167936442"/>
    <n v="2393761.4506943105"/>
    <n v="2249300.2640996724"/>
    <n v="2363307.214538903"/>
    <n v="2331780.4284851043"/>
    <n v="2443325.40523624"/>
    <n v="2467677.7771247318"/>
    <n v="2436091.5644109356"/>
    <n v="2485101.9042995707"/>
    <n v="2466969.8880278789"/>
    <n v="2327632.5963122267"/>
    <n v="28404499.454999998"/>
    <n v="375379.0178525105"/>
    <n v="381935.13408263179"/>
    <n v="408336.21205795783"/>
    <n v="383693.5168945184"/>
    <n v="403141.22179307125"/>
    <n v="397763.27221006842"/>
    <n v="416791.00501420436"/>
    <n v="420945.1179015552"/>
    <n v="415557.03111075686"/>
    <n v="423917.38654049014"/>
    <n v="420824.36370013625"/>
    <n v="397055.72047084488"/>
    <n v="4845338.999628746"/>
    <n v="2575937.7628292884"/>
    <n v="2620927.3508762759"/>
    <n v="2802097.6627522684"/>
    <n v="2632993.7809941908"/>
    <n v="2766448.4363319743"/>
    <n v="2729543.7006951733"/>
    <n v="2860116.4102504444"/>
    <n v="2888622.8950262871"/>
    <n v="2851648.5955216922"/>
    <n v="2909019.2908400609"/>
    <n v="2887794.251728015"/>
    <n v="2724688.3167830715"/>
    <n v="33249838.454628743"/>
    <n v="2933219.5878584231"/>
    <n v="3052235.7970175389"/>
    <n v="3086710.4847992421"/>
    <n v="2992469.8457325008"/>
    <n v="3146507.8629915821"/>
    <n v="3126933.8352507572"/>
    <n v="3229084.765192043"/>
    <n v="3274480.5758987297"/>
    <n v="3223578.6360467481"/>
    <n v="3278380.1346828416"/>
    <n v="3338817.7575702192"/>
    <n v="3255306.9896647418"/>
    <n v="37937726.272705361"/>
    <n v="2075048.0999999999"/>
    <n v="2091730.2"/>
    <n v="2086950"/>
    <n v="2083950"/>
    <n v="2083950"/>
    <n v="2083950"/>
    <n v="2083950"/>
    <n v="2083950"/>
    <n v="2083950"/>
    <n v="2083950"/>
    <n v="2083950"/>
    <n v="2083950"/>
    <n v="25009278.300000001"/>
    <n v="0"/>
    <n v="0"/>
    <n v="0"/>
    <n v="0"/>
    <n v="0"/>
    <n v="0"/>
    <n v="0"/>
    <n v="0"/>
    <n v="0"/>
    <n v="0"/>
    <n v="0"/>
    <n v="0"/>
    <n v="0"/>
    <n v="2072048.0999999999"/>
    <n v="2088730.2"/>
    <n v="2083950"/>
    <n v="2083950"/>
    <n v="2083950"/>
    <n v="2083950"/>
    <n v="2083950"/>
    <n v="2083950"/>
    <n v="2083950"/>
    <n v="2083950"/>
    <n v="2083950"/>
    <n v="2083950"/>
    <n v="25000278.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6"/>
    <n v="0.7"/>
    <d v="2025-01-01T00:00:00"/>
    <n v="4634569"/>
    <x v="112"/>
    <m/>
    <m/>
    <x v="5"/>
    <x v="3"/>
    <s v="TREG 3"/>
    <x v="1"/>
    <n v="79303033.469235972"/>
    <n v="5134637.071612481"/>
    <n v="5224315.1725185029"/>
    <n v="5585443.3849533908"/>
    <n v="5248367.2828992354"/>
    <n v="5514383.5005907733"/>
    <n v="5440820.9997985773"/>
    <n v="5701092.6122178938"/>
    <n v="5757914.8132910412"/>
    <n v="5684213.6502921823"/>
    <n v="5798571.1100323321"/>
    <n v="5756263.0720650507"/>
    <n v="5431142.7247285293"/>
    <n v="66277165.394999988"/>
    <n v="875884.37498919107"/>
    <n v="891181.97952614084"/>
    <n v="952784.49480190151"/>
    <n v="895284.87275387626"/>
    <n v="940662.85085049947"/>
    <n v="928114.30182349286"/>
    <n v="972512.34503314341"/>
    <n v="982205.27510362887"/>
    <n v="969633.0725917659"/>
    <n v="989140.56859447691"/>
    <n v="981923.5153003179"/>
    <n v="926463.34776530461"/>
    <n v="11305790.999133741"/>
    <n v="6010521.4466016721"/>
    <n v="6115497.1520446436"/>
    <n v="6538227.8797552921"/>
    <n v="6143652.1556531116"/>
    <n v="6455046.3514412735"/>
    <n v="6368935.3016220704"/>
    <n v="6673604.9572510375"/>
    <n v="6740120.0883946698"/>
    <n v="6653846.7228839481"/>
    <n v="6787711.6786268093"/>
    <n v="6738186.5873653684"/>
    <n v="6357606.0724938335"/>
    <n v="77582956.394133732"/>
    <n v="6844179.0383363198"/>
    <n v="7121883.5263742572"/>
    <n v="7202324.4645315642"/>
    <n v="6982429.6400425015"/>
    <n v="7341851.6803136915"/>
    <n v="7296178.9489184339"/>
    <n v="7534531.1187814334"/>
    <n v="7640454.6770970365"/>
    <n v="7521683.4841090795"/>
    <n v="7649553.6475932961"/>
    <n v="7790574.7676638439"/>
    <n v="7595716.3092177305"/>
    <n v="88521361.302979171"/>
    <n v="4841778.8999999994"/>
    <n v="4880703.8"/>
    <n v="4869550"/>
    <n v="4862550"/>
    <n v="4862550"/>
    <n v="4862550"/>
    <n v="4862550"/>
    <n v="4862550"/>
    <n v="4862550"/>
    <n v="4862550"/>
    <n v="4862550"/>
    <n v="4862550"/>
    <n v="58354982.699999996"/>
    <n v="0"/>
    <n v="0"/>
    <n v="0"/>
    <n v="0"/>
    <n v="0"/>
    <n v="0"/>
    <n v="0"/>
    <n v="0"/>
    <n v="0"/>
    <n v="0"/>
    <n v="0"/>
    <n v="0"/>
    <n v="0"/>
    <n v="4834778.8999999994"/>
    <n v="4873703.8"/>
    <n v="4862550"/>
    <n v="4862550"/>
    <n v="4862550"/>
    <n v="4862550"/>
    <n v="4862550"/>
    <n v="4862550"/>
    <n v="4862550"/>
    <n v="4862550"/>
    <n v="4862550"/>
    <n v="4862550"/>
    <n v="58333982.6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37"/>
    <n v="0.5"/>
    <d v="2025-01-01T00:00:00"/>
    <n v="3853756"/>
    <x v="113"/>
    <m/>
    <m/>
    <x v="2"/>
    <x v="3"/>
    <s v="TREG 3"/>
    <x v="1"/>
    <n v="1442083565.9827924"/>
    <n v="70952217.962499976"/>
    <n v="68407417.013749987"/>
    <n v="68868464.862499997"/>
    <n v="68272042.963750005"/>
    <n v="66685838.342499994"/>
    <n v="65370381.821249999"/>
    <n v="67980212.67749998"/>
    <n v="69925934.609999985"/>
    <n v="69431043.248749986"/>
    <n v="69464886.761249989"/>
    <n v="69892091.097499996"/>
    <n v="68936151.887500003"/>
    <n v="824186683.24874997"/>
    <n v="0"/>
    <n v="27634368.972729512"/>
    <n v="27349169.208050534"/>
    <n v="21499474.537256919"/>
    <n v="23449266.548865087"/>
    <n v="22862141.594197743"/>
    <n v="28414629.091396965"/>
    <n v="23930765.556853764"/>
    <n v="28624416.552659273"/>
    <n v="28828820.348678283"/>
    <n v="24478411.951077878"/>
    <n v="24923578.139033079"/>
    <n v="281995042.50079906"/>
    <n v="70952217.962499976"/>
    <n v="96041785.986479491"/>
    <n v="96217634.070550531"/>
    <n v="89771517.501006931"/>
    <n v="90135104.891365081"/>
    <n v="88232523.415447742"/>
    <n v="96394841.768896937"/>
    <n v="93856700.166853756"/>
    <n v="98055459.801409259"/>
    <n v="98293707.10992828"/>
    <n v="94370503.048577875"/>
    <n v="93859730.026533082"/>
    <n v="1106181725.7495489"/>
    <n v="0"/>
    <n v="0"/>
    <n v="0"/>
    <n v="0"/>
    <n v="0"/>
    <n v="0"/>
    <n v="0"/>
    <n v="0"/>
    <n v="0"/>
    <n v="0"/>
    <n v="0"/>
    <n v="0"/>
    <n v="0"/>
    <n v="63259318"/>
    <n v="62615266.5"/>
    <n v="62151285"/>
    <n v="63399458.924999997"/>
    <n v="63399458.924999997"/>
    <n v="63399458.924999997"/>
    <n v="63399458.924999997"/>
    <n v="63399458.924999997"/>
    <n v="63399458.924999997"/>
    <n v="63399458.924999997"/>
    <n v="63399458.924999997"/>
    <n v="63399458.924999997"/>
    <n v="758620999.82499993"/>
    <n v="807900"/>
    <n v="807900"/>
    <n v="626361.5"/>
    <n v="595043.42499999993"/>
    <n v="595043.42499999993"/>
    <n v="595043.42499999993"/>
    <n v="595043.42499999993"/>
    <n v="595043.42499999993"/>
    <n v="595043.42499999993"/>
    <n v="595043.42499999993"/>
    <n v="595043.42499999993"/>
    <n v="595043.42499999993"/>
    <n v="7597552.3249999983"/>
    <n v="63610001.5"/>
    <n v="63084063"/>
    <n v="62804415.5"/>
    <n v="62804415.5"/>
    <n v="62804415.5"/>
    <n v="62804415.5"/>
    <n v="62804415.5"/>
    <n v="62804415.5"/>
    <n v="62804415.5"/>
    <n v="62804415.5"/>
    <n v="62804415.5"/>
    <n v="62804415.5"/>
    <n v="754738219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41"/>
    <n v="0.5"/>
    <d v="2025-01-01T00:00:00"/>
    <n v="3853756"/>
    <x v="113"/>
    <m/>
    <m/>
    <x v="2"/>
    <x v="3"/>
    <s v="TREG 3"/>
    <x v="1"/>
    <n v="1442083565.9827924"/>
    <n v="70952217.962499976"/>
    <n v="68407417.013749987"/>
    <n v="68868464.862499997"/>
    <n v="68272042.963750005"/>
    <n v="66685838.342499994"/>
    <n v="65370381.821249999"/>
    <n v="67980212.67749998"/>
    <n v="69925934.609999985"/>
    <n v="69431043.248749986"/>
    <n v="69464886.761249989"/>
    <n v="69892091.097499996"/>
    <n v="68936151.887500003"/>
    <n v="824186683.24874997"/>
    <n v="0"/>
    <n v="27634368.972729512"/>
    <n v="27349169.208050534"/>
    <n v="21499474.537256919"/>
    <n v="23449266.548865087"/>
    <n v="22862141.594197743"/>
    <n v="28414629.091396965"/>
    <n v="23930765.556853764"/>
    <n v="28624416.552659273"/>
    <n v="28828820.348678283"/>
    <n v="24478411.951077878"/>
    <n v="24923578.139033079"/>
    <n v="281995042.50079906"/>
    <n v="70952217.962499976"/>
    <n v="96041785.986479491"/>
    <n v="96217634.070550531"/>
    <n v="89771517.501006931"/>
    <n v="90135104.891365081"/>
    <n v="88232523.415447742"/>
    <n v="96394841.768896937"/>
    <n v="93856700.166853756"/>
    <n v="98055459.801409259"/>
    <n v="98293707.10992828"/>
    <n v="94370503.048577875"/>
    <n v="93859730.026533082"/>
    <n v="1106181725.7495489"/>
    <n v="0"/>
    <n v="0"/>
    <n v="0"/>
    <n v="0"/>
    <n v="0"/>
    <n v="0"/>
    <n v="0"/>
    <n v="0"/>
    <n v="0"/>
    <n v="0"/>
    <n v="0"/>
    <n v="0"/>
    <n v="0"/>
    <n v="63259318"/>
    <n v="62615266.5"/>
    <n v="62151285"/>
    <n v="63399458.924999997"/>
    <n v="63399458.924999997"/>
    <n v="63399458.924999997"/>
    <n v="63399458.924999997"/>
    <n v="63399458.924999997"/>
    <n v="63399458.924999997"/>
    <n v="63399458.924999997"/>
    <n v="63399458.924999997"/>
    <n v="63399458.924999997"/>
    <n v="758620999.82499993"/>
    <n v="807900"/>
    <n v="807900"/>
    <n v="626361.5"/>
    <n v="595043.42499999993"/>
    <n v="595043.42499999993"/>
    <n v="595043.42499999993"/>
    <n v="595043.42499999993"/>
    <n v="595043.42499999993"/>
    <n v="595043.42499999993"/>
    <n v="595043.42499999993"/>
    <n v="595043.42499999993"/>
    <n v="595043.42499999993"/>
    <n v="7597552.3249999983"/>
    <n v="63610001.5"/>
    <n v="63084063"/>
    <n v="62804415.5"/>
    <n v="62804415.5"/>
    <n v="62804415.5"/>
    <n v="62804415.5"/>
    <n v="62804415.5"/>
    <n v="62804415.5"/>
    <n v="62804415.5"/>
    <n v="62804415.5"/>
    <n v="62804415.5"/>
    <n v="62804415.5"/>
    <n v="754738219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18"/>
    <n v="0.5"/>
    <d v="2025-01-01T00:00:00"/>
    <n v="3001066061"/>
    <x v="114"/>
    <m/>
    <m/>
    <x v="5"/>
    <x v="6"/>
    <s v="TREG 3"/>
    <x v="1"/>
    <n v="704779645.85221767"/>
    <n v="53069900.005093835"/>
    <n v="53996783.011887297"/>
    <n v="57729284.034967229"/>
    <n v="54245377.620428167"/>
    <n v="56994832.718369439"/>
    <n v="56234515.191206709"/>
    <n v="58924595.960814044"/>
    <n v="59511891.321121611"/>
    <n v="58750140.62753652"/>
    <n v="59932101.274141751"/>
    <n v="59494819.473496348"/>
    <n v="56134483.760937005"/>
    <n v="685018725"/>
    <n v="6443986.2193614664"/>
    <n v="6556532.5275731655"/>
    <n v="7009749.6083321478"/>
    <n v="6586718.0043027448"/>
    <n v="6920569.2224167073"/>
    <n v="6828248.0447452702"/>
    <n v="7154889.7645648904"/>
    <n v="7226201.8116603903"/>
    <n v="7133706.6124687558"/>
    <n v="7277225.5962584484"/>
    <n v="7224128.8710513888"/>
    <n v="6816101.778064928"/>
    <n v="83178058.060800299"/>
    <n v="59513886.224455304"/>
    <n v="60553315.539460465"/>
    <n v="64739033.643299378"/>
    <n v="60832095.624730915"/>
    <n v="63915401.940786146"/>
    <n v="63062763.235951975"/>
    <n v="66079485.725378931"/>
    <n v="66738093.132781997"/>
    <n v="65883847.240005277"/>
    <n v="67209326.870400205"/>
    <n v="66718948.344547734"/>
    <n v="62950585.539001934"/>
    <n v="768196783.06080019"/>
    <n v="24443496.56548686"/>
    <n v="25435298.308479492"/>
    <n v="25722587.373327017"/>
    <n v="24937248.714437507"/>
    <n v="26220898.858263183"/>
    <n v="26057781.960422982"/>
    <n v="26909039.709933694"/>
    <n v="27287338.132489417"/>
    <n v="26863155.300389569"/>
    <n v="27319834.455690347"/>
    <n v="27823481.313085161"/>
    <n v="27127558.247206185"/>
    <n v="316147718.93921143"/>
    <n v="57076300"/>
    <n v="57076300"/>
    <n v="42502090.5"/>
    <n v="40438385.975000001"/>
    <n v="40438385.975000001"/>
    <n v="40438385.975000001"/>
    <n v="40438385.975000001"/>
    <n v="40438385.975000001"/>
    <n v="40438385.975000001"/>
    <n v="40438385.975000001"/>
    <n v="40438385.975000001"/>
    <n v="40438385.975000001"/>
    <n v="520600164.27500015"/>
    <n v="57123800"/>
    <n v="57123800"/>
    <n v="41755090.5"/>
    <n v="39667335.975000001"/>
    <n v="39667335.975000001"/>
    <n v="39667335.975000001"/>
    <n v="39667335.975000001"/>
    <n v="39667335.975000001"/>
    <n v="39667335.975000001"/>
    <n v="39667335.975000001"/>
    <n v="39667335.975000001"/>
    <n v="39667335.975000001"/>
    <n v="513008714.27500015"/>
    <n v="-23450"/>
    <n v="-23450"/>
    <n v="771050"/>
    <n v="771050"/>
    <n v="771050"/>
    <n v="771050"/>
    <n v="771050"/>
    <n v="771050"/>
    <n v="771050"/>
    <n v="771050"/>
    <n v="771050"/>
    <n v="771050"/>
    <n v="7663600"/>
    <n v="0"/>
    <n v="0"/>
    <n v="3851200"/>
    <n v="0"/>
    <n v="0"/>
    <n v="0"/>
    <n v="0"/>
    <n v="0"/>
    <n v="0"/>
    <n v="0"/>
    <n v="0"/>
    <n v="0"/>
    <n v="3851200"/>
    <n v="0"/>
    <n v="0"/>
    <n v="0"/>
    <n v="0"/>
    <n v="0"/>
    <n v="0"/>
    <n v="0"/>
    <n v="0"/>
    <n v="0"/>
    <n v="0"/>
    <n v="0"/>
    <n v="0"/>
    <n v="0"/>
  </r>
  <r>
    <x v="1"/>
    <x v="1"/>
    <n v="0.5"/>
    <d v="2025-01-01T00:00:00"/>
    <n v="3001066061"/>
    <x v="114"/>
    <m/>
    <m/>
    <x v="5"/>
    <x v="6"/>
    <s v="TREG 3"/>
    <x v="1"/>
    <n v="704779645.85221767"/>
    <n v="53069900.005093835"/>
    <n v="53996783.011887297"/>
    <n v="57729284.034967229"/>
    <n v="54245377.620428167"/>
    <n v="56994832.718369439"/>
    <n v="56234515.191206709"/>
    <n v="58924595.960814044"/>
    <n v="59511891.321121611"/>
    <n v="58750140.62753652"/>
    <n v="59932101.274141751"/>
    <n v="59494819.473496348"/>
    <n v="56134483.760937005"/>
    <n v="685018725"/>
    <n v="6443986.2193614664"/>
    <n v="6556532.5275731655"/>
    <n v="7009749.6083321478"/>
    <n v="6586718.0043027448"/>
    <n v="6920569.2224167073"/>
    <n v="6828248.0447452702"/>
    <n v="7154889.7645648904"/>
    <n v="7226201.8116603903"/>
    <n v="7133706.6124687558"/>
    <n v="7277225.5962584484"/>
    <n v="7224128.8710513888"/>
    <n v="6816101.778064928"/>
    <n v="83178058.060800299"/>
    <n v="59513886.224455304"/>
    <n v="60553315.539460465"/>
    <n v="64739033.643299378"/>
    <n v="60832095.624730915"/>
    <n v="63915401.940786146"/>
    <n v="63062763.235951975"/>
    <n v="66079485.725378931"/>
    <n v="66738093.132781997"/>
    <n v="65883847.240005277"/>
    <n v="67209326.870400205"/>
    <n v="66718948.344547734"/>
    <n v="62950585.539001934"/>
    <n v="768196783.06080019"/>
    <n v="24443496.56548686"/>
    <n v="25435298.308479492"/>
    <n v="25722587.373327017"/>
    <n v="24937248.714437507"/>
    <n v="26220898.858263183"/>
    <n v="26057781.960422982"/>
    <n v="26909039.709933694"/>
    <n v="27287338.132489417"/>
    <n v="26863155.300389569"/>
    <n v="27319834.455690347"/>
    <n v="27823481.313085161"/>
    <n v="27127558.247206185"/>
    <n v="316147718.93921143"/>
    <n v="57076300"/>
    <n v="57076300"/>
    <n v="42502090.5"/>
    <n v="40438385.975000001"/>
    <n v="40438385.975000001"/>
    <n v="40438385.975000001"/>
    <n v="40438385.975000001"/>
    <n v="40438385.975000001"/>
    <n v="40438385.975000001"/>
    <n v="40438385.975000001"/>
    <n v="40438385.975000001"/>
    <n v="40438385.975000001"/>
    <n v="520600164.27500015"/>
    <n v="57123800"/>
    <n v="57123800"/>
    <n v="41755090.5"/>
    <n v="39667335.975000001"/>
    <n v="39667335.975000001"/>
    <n v="39667335.975000001"/>
    <n v="39667335.975000001"/>
    <n v="39667335.975000001"/>
    <n v="39667335.975000001"/>
    <n v="39667335.975000001"/>
    <n v="39667335.975000001"/>
    <n v="39667335.975000001"/>
    <n v="513008714.27500015"/>
    <n v="-23450"/>
    <n v="-23450"/>
    <n v="771050"/>
    <n v="771050"/>
    <n v="771050"/>
    <n v="771050"/>
    <n v="771050"/>
    <n v="771050"/>
    <n v="771050"/>
    <n v="771050"/>
    <n v="771050"/>
    <n v="771050"/>
    <n v="7663600"/>
    <n v="0"/>
    <n v="0"/>
    <n v="3851200"/>
    <n v="0"/>
    <n v="0"/>
    <n v="0"/>
    <n v="0"/>
    <n v="0"/>
    <n v="0"/>
    <n v="0"/>
    <n v="0"/>
    <n v="0"/>
    <n v="3851200"/>
    <n v="0"/>
    <n v="0"/>
    <n v="0"/>
    <n v="0"/>
    <n v="0"/>
    <n v="0"/>
    <n v="0"/>
    <n v="0"/>
    <n v="0"/>
    <n v="0"/>
    <n v="0"/>
    <n v="0"/>
    <n v="0"/>
  </r>
  <r>
    <x v="19"/>
    <x v="19"/>
    <n v="0.8"/>
    <d v="2025-01-01T00:00:00"/>
    <n v="5590410"/>
    <x v="115"/>
    <m/>
    <m/>
    <x v="5"/>
    <x v="0"/>
    <s v="TREG 3"/>
    <x v="1"/>
    <n v="5277509434.6710815"/>
    <n v="168617725.69378483"/>
    <n v="171562688.93235752"/>
    <n v="183421875.28094786"/>
    <n v="172352542.64430863"/>
    <n v="181088320.65533829"/>
    <n v="178672581.93672383"/>
    <n v="187219711.31251383"/>
    <n v="189085710.83307195"/>
    <n v="186665418.5490154"/>
    <n v="190420833.87994686"/>
    <n v="189031468.85937905"/>
    <n v="178354754.46261221"/>
    <n v="2176493633.0400004"/>
    <n v="38452272.47594697"/>
    <n v="39123853.879475638"/>
    <n v="41828271.003729589"/>
    <n v="39303975.334815614"/>
    <n v="41296117.708859503"/>
    <n v="40745222.818914481"/>
    <n v="42694344.990339696"/>
    <n v="43119875.116008624"/>
    <n v="42567941.812466249"/>
    <n v="43424342.009842694"/>
    <n v="43107505.55555173"/>
    <n v="40672744.148095049"/>
    <n v="496336466.85404581"/>
    <n v="207069998.1697318"/>
    <n v="210686542.81183314"/>
    <n v="225250146.28467748"/>
    <n v="211656517.97912425"/>
    <n v="222384438.36419779"/>
    <n v="219417804.75563827"/>
    <n v="229914056.30285349"/>
    <n v="232205585.94908059"/>
    <n v="229233360.36148167"/>
    <n v="233845175.88978955"/>
    <n v="232138974.41493079"/>
    <n v="219027498.61070725"/>
    <n v="2672830099.8940463"/>
    <n v="39109594.504778974"/>
    <n v="40696477.293567188"/>
    <n v="41156139.797323227"/>
    <n v="39899597.943100013"/>
    <n v="41953438.173221096"/>
    <n v="41692451.136676773"/>
    <n v="43054463.535893917"/>
    <n v="43659741.011983067"/>
    <n v="42981048.480623312"/>
    <n v="43711735.129104555"/>
    <n v="44517570.100936264"/>
    <n v="43404093.1955299"/>
    <n v="505836350.30273831"/>
    <n v="181077045.60000002"/>
    <n v="179766084.80000001"/>
    <n v="178597100.80000001"/>
    <n v="170513308.80000001"/>
    <n v="170513308.80000001"/>
    <n v="170513308.80000001"/>
    <n v="170513308.80000001"/>
    <n v="170513308.80000001"/>
    <n v="170513308.80000001"/>
    <n v="170513308.80000001"/>
    <n v="170513308.80000001"/>
    <n v="170513308.80000001"/>
    <n v="2074060010.4000001"/>
    <n v="173840000"/>
    <n v="172708571.20000002"/>
    <n v="172080000"/>
    <n v="163476000"/>
    <n v="163476000"/>
    <n v="163476000"/>
    <n v="163476000"/>
    <n v="163476000"/>
    <n v="163476000"/>
    <n v="163476000"/>
    <n v="163476000"/>
    <n v="163476000"/>
    <n v="1989912571.2"/>
    <n v="7789649.6000000006"/>
    <n v="7651527.2000000002"/>
    <n v="7037308.8000000007"/>
    <n v="7037308.8000000007"/>
    <n v="7037308.8000000007"/>
    <n v="7037308.8000000007"/>
    <n v="7037308.8000000007"/>
    <n v="7037308.8000000007"/>
    <n v="7037308.8000000007"/>
    <n v="7037308.8000000007"/>
    <n v="7037308.8000000007"/>
    <n v="7037308.8000000007"/>
    <n v="85814264.8000000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23"/>
    <n v="0.3"/>
    <d v="2025-01-01T00:00:00"/>
    <n v="2999714"/>
    <x v="116"/>
    <m/>
    <m/>
    <x v="5"/>
    <x v="3"/>
    <s v="TREG 3"/>
    <x v="1"/>
    <n v="591349018.76533258"/>
    <n v="37681561.20222801"/>
    <n v="38339681.883526459"/>
    <n v="40989893.504898749"/>
    <n v="38516193.106562063"/>
    <n v="40468406.329799868"/>
    <n v="39928553.203448407"/>
    <n v="41838608.491835348"/>
    <n v="42255609.580231778"/>
    <n v="41714738.853540927"/>
    <n v="42553973.946115151"/>
    <n v="42243487.946856469"/>
    <n v="39857527.245956637"/>
    <n v="486388235.29499984"/>
    <n v="6762110.3096820721"/>
    <n v="6880212.758254719"/>
    <n v="7355804.075491894"/>
    <n v="6911888.4193202993"/>
    <n v="7262221.0685623745"/>
    <n v="7165342.216547098"/>
    <n v="7508109.4519157987"/>
    <n v="7582942.003143196"/>
    <n v="7485880.5385841019"/>
    <n v="7636484.7091832655"/>
    <n v="7580766.7264454635"/>
    <n v="7152596.3179142745"/>
    <n v="87284358.595044538"/>
    <n v="44443671.511910073"/>
    <n v="45219894.641781181"/>
    <n v="48345697.58039064"/>
    <n v="45428081.525882363"/>
    <n v="47730627.398362242"/>
    <n v="47093895.419995502"/>
    <n v="49346717.943751149"/>
    <n v="49838551.583374985"/>
    <n v="49200619.392125018"/>
    <n v="50190458.655298419"/>
    <n v="49824254.673301935"/>
    <n v="47010123.563870914"/>
    <n v="573672593.89004445"/>
    <n v="2964949.3396981354"/>
    <n v="3085252.9924557987"/>
    <n v="3120100.6060465998"/>
    <n v="3024840.5301456093"/>
    <n v="3180544.835220899"/>
    <n v="3160759.0677776365"/>
    <n v="3264015.0031779911"/>
    <n v="3309901.8776339614"/>
    <n v="3258449.3121396485"/>
    <n v="3313843.6194285159"/>
    <n v="3374935.019068215"/>
    <n v="3290520.8834256106"/>
    <n v="38348113.086218625"/>
    <n v="40535507.699999996"/>
    <n v="40560924"/>
    <n v="75272997"/>
    <n v="60485530.784999996"/>
    <n v="60485530.784999996"/>
    <n v="60485530.784999996"/>
    <n v="60485530.784999996"/>
    <n v="60485530.784999996"/>
    <n v="60485530.784999996"/>
    <n v="60485530.784999996"/>
    <n v="60485530.784999996"/>
    <n v="60485530.784999996"/>
    <n v="700739205.76499999"/>
    <n v="35237400"/>
    <n v="35237400"/>
    <n v="58042068.299999997"/>
    <n v="55139964.884999998"/>
    <n v="55139964.884999998"/>
    <n v="55139964.884999998"/>
    <n v="55139964.884999998"/>
    <n v="55139964.884999998"/>
    <n v="55139964.884999998"/>
    <n v="55139964.884999998"/>
    <n v="55139964.884999998"/>
    <n v="55139964.884999998"/>
    <n v="624776552.2650001"/>
    <n v="5366687.7"/>
    <n v="5356534.2"/>
    <n v="5345565.8999999994"/>
    <n v="5345565.8999999994"/>
    <n v="5345565.8999999994"/>
    <n v="5345565.8999999994"/>
    <n v="5345565.8999999994"/>
    <n v="5345565.8999999994"/>
    <n v="5345565.8999999994"/>
    <n v="5345565.8999999994"/>
    <n v="5345565.8999999994"/>
    <n v="5345565.8999999994"/>
    <n v="64178880.899999999"/>
    <n v="0"/>
    <n v="0"/>
    <n v="46179600"/>
    <n v="0"/>
    <n v="0"/>
    <n v="0"/>
    <n v="0"/>
    <n v="0"/>
    <n v="0"/>
    <n v="0"/>
    <n v="0"/>
    <n v="0"/>
    <n v="46179600"/>
    <n v="0"/>
    <n v="0"/>
    <n v="0"/>
    <n v="0"/>
    <n v="0"/>
    <n v="0"/>
    <n v="0"/>
    <n v="0"/>
    <n v="0"/>
    <n v="0"/>
    <n v="0"/>
    <n v="0"/>
    <n v="0"/>
  </r>
  <r>
    <x v="36"/>
    <x v="36"/>
    <n v="0.7"/>
    <d v="2025-01-01T00:00:00"/>
    <n v="2999714"/>
    <x v="116"/>
    <m/>
    <m/>
    <x v="5"/>
    <x v="3"/>
    <s v="TREG 3"/>
    <x v="1"/>
    <n v="1379814377.1191094"/>
    <n v="87923642.805198684"/>
    <n v="89459257.728228405"/>
    <n v="95643084.844763756"/>
    <n v="89871117.248644814"/>
    <n v="94426281.43619968"/>
    <n v="93166624.14137961"/>
    <n v="97623419.814282477"/>
    <n v="98596422.353874147"/>
    <n v="97334390.658262163"/>
    <n v="99292605.874268681"/>
    <n v="98568138.542665094"/>
    <n v="93000896.90723215"/>
    <n v="1134905882.3549995"/>
    <n v="15778257.389258167"/>
    <n v="16053829.769261012"/>
    <n v="17163542.842814419"/>
    <n v="16127739.645080697"/>
    <n v="16945182.493312206"/>
    <n v="16719131.838609895"/>
    <n v="17518922.054470196"/>
    <n v="17693531.340667456"/>
    <n v="17467054.590029571"/>
    <n v="17818464.321427617"/>
    <n v="17688455.695039414"/>
    <n v="16689391.408466639"/>
    <n v="203663503.38843727"/>
    <n v="103701900.19445685"/>
    <n v="105513087.49748942"/>
    <n v="112806627.68757816"/>
    <n v="105998856.89372551"/>
    <n v="111371463.9295119"/>
    <n v="109885755.9799895"/>
    <n v="115142341.86875269"/>
    <n v="116289953.69454162"/>
    <n v="114801445.24829172"/>
    <n v="117111070.19569631"/>
    <n v="116256594.23770452"/>
    <n v="109690288.31569879"/>
    <n v="1338569385.7434371"/>
    <n v="6918215.1259623151"/>
    <n v="7198923.6490635294"/>
    <n v="7280234.7474420667"/>
    <n v="7057961.2370064221"/>
    <n v="7421271.2821820974"/>
    <n v="7375104.4914811514"/>
    <n v="7616035.0074153123"/>
    <n v="7723104.3811459104"/>
    <n v="7603048.3949925136"/>
    <n v="7732301.7786665363"/>
    <n v="7874848.3778258348"/>
    <n v="7677882.0613264246"/>
    <n v="89478930.534510121"/>
    <n v="94582851.299999997"/>
    <n v="94642156"/>
    <n v="175636993"/>
    <n v="141132905.16499999"/>
    <n v="141132905.16499999"/>
    <n v="141132905.16499999"/>
    <n v="141132905.16499999"/>
    <n v="141132905.16499999"/>
    <n v="141132905.16499999"/>
    <n v="141132905.16499999"/>
    <n v="141132905.16499999"/>
    <n v="141132905.16499999"/>
    <n v="1635058146.7850001"/>
    <n v="82220600"/>
    <n v="82220600"/>
    <n v="135431492.69999999"/>
    <n v="128659918.06499998"/>
    <n v="128659918.06499998"/>
    <n v="128659918.06499998"/>
    <n v="128659918.06499998"/>
    <n v="128659918.06499998"/>
    <n v="128659918.06499998"/>
    <n v="128659918.06499998"/>
    <n v="128659918.06499998"/>
    <n v="128659918.06499998"/>
    <n v="1457811955.2850003"/>
    <n v="12522271.299999999"/>
    <n v="12498579.799999999"/>
    <n v="12472987.1"/>
    <n v="12472987.1"/>
    <n v="12472987.1"/>
    <n v="12472987.1"/>
    <n v="12472987.1"/>
    <n v="12472987.1"/>
    <n v="12472987.1"/>
    <n v="12472987.1"/>
    <n v="12472987.1"/>
    <n v="12472987.1"/>
    <n v="149750722.09999999"/>
    <n v="0"/>
    <n v="0"/>
    <n v="107752400"/>
    <n v="0"/>
    <n v="0"/>
    <n v="0"/>
    <n v="0"/>
    <n v="0"/>
    <n v="0"/>
    <n v="0"/>
    <n v="0"/>
    <n v="0"/>
    <n v="107752400"/>
    <n v="0"/>
    <n v="0"/>
    <n v="0"/>
    <n v="0"/>
    <n v="0"/>
    <n v="0"/>
    <n v="0"/>
    <n v="0"/>
    <n v="0"/>
    <n v="0"/>
    <n v="0"/>
    <n v="0"/>
    <n v="0"/>
  </r>
  <r>
    <x v="11"/>
    <x v="11"/>
    <n v="1"/>
    <d v="2025-01-01T00:00:00"/>
    <n v="10015700"/>
    <x v="117"/>
    <m/>
    <m/>
    <x v="5"/>
    <x v="3"/>
    <s v="TREG 3"/>
    <x v="1"/>
    <n v="15377087.887916535"/>
    <n v="0"/>
    <n v="0"/>
    <n v="0"/>
    <n v="0"/>
    <n v="0"/>
    <n v="0"/>
    <n v="0"/>
    <n v="0"/>
    <n v="0"/>
    <n v="0"/>
    <n v="0"/>
    <n v="0"/>
    <n v="0"/>
    <n v="1818835.7038306489"/>
    <n v="1850602.2589940848"/>
    <n v="1978524.2284100929"/>
    <n v="1859122.2062664656"/>
    <n v="1953352.7794865922"/>
    <n v="1927294.8320527535"/>
    <n v="2019490.5013394954"/>
    <n v="2039618.5545281942"/>
    <n v="2013511.488964149"/>
    <n v="2054020.1807906269"/>
    <n v="2039033.4604166884"/>
    <n v="1923866.5094657068"/>
    <n v="23477272.704545498"/>
    <n v="1818835.7038306489"/>
    <n v="1850602.2589940848"/>
    <n v="1978524.2284100929"/>
    <n v="1859122.2062664656"/>
    <n v="1953352.7794865922"/>
    <n v="1927294.8320527535"/>
    <n v="2019490.5013394954"/>
    <n v="2039618.5545281942"/>
    <n v="2013511.488964149"/>
    <n v="2054020.1807906269"/>
    <n v="2039033.4604166884"/>
    <n v="1923866.5094657068"/>
    <n v="23477272.704545498"/>
    <n v="4941582.2328302255"/>
    <n v="5142088.3207596643"/>
    <n v="5200167.6767443335"/>
    <n v="5041400.8835760169"/>
    <n v="5300908.0587014994"/>
    <n v="5267931.7796293944"/>
    <n v="5440025.0052966522"/>
    <n v="5516503.1293899361"/>
    <n v="5430748.8535660813"/>
    <n v="5523072.6990475263"/>
    <n v="5624891.6984470263"/>
    <n v="5484201.4723760169"/>
    <n v="63913521.8103643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4"/>
    <n v="1"/>
    <d v="2025-01-01T00:00:00"/>
    <n v="19049126"/>
    <x v="118"/>
    <m/>
    <m/>
    <x v="4"/>
    <x v="3"/>
    <s v="TREG 3"/>
    <x v="1"/>
    <n v="25067008.87480963"/>
    <n v="40000"/>
    <n v="42105.263157894733"/>
    <n v="37894.73684210526"/>
    <n v="33684.210526315786"/>
    <n v="35789.473684210527"/>
    <n v="37894.73684210526"/>
    <n v="48421.052631578947"/>
    <n v="44210.526315789481"/>
    <n v="44210.526315789481"/>
    <n v="48421.052631578947"/>
    <n v="42105.263157894733"/>
    <n v="44210.526315789481"/>
    <n v="498947.36842105264"/>
    <n v="3945.5621916125542"/>
    <n v="7538.4012954545469"/>
    <n v="8292.2414250000002"/>
    <n v="8070.2773868560616"/>
    <n v="12959.003111586177"/>
    <n v="11663.102800427558"/>
    <n v="6587.4932483896391"/>
    <n v="14492.485146457208"/>
    <n v="12077.070955381005"/>
    <n v="14492.485146457208"/>
    <n v="15700.192241995306"/>
    <n v="15700.192241995306"/>
    <n v="131518.50719161259"/>
    <n v="43945.562191612553"/>
    <n v="49643.66445334928"/>
    <n v="46186.97826710526"/>
    <n v="41754.487913171848"/>
    <n v="48748.476795796705"/>
    <n v="49557.839642532817"/>
    <n v="55008.545879968588"/>
    <n v="58703.011462246686"/>
    <n v="56287.597271170482"/>
    <n v="62913.537778036152"/>
    <n v="57805.455399890037"/>
    <n v="59910.718557784785"/>
    <n v="630465.875612665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34"/>
    <n v="1"/>
    <d v="2025-01-01T00:00:00"/>
    <n v="10283745"/>
    <x v="119"/>
    <m/>
    <m/>
    <x v="10"/>
    <x v="3"/>
    <s v="TREG 3"/>
    <x v="1"/>
    <n v="22869722.756110534"/>
    <n v="58200"/>
    <n v="58200"/>
    <n v="55872"/>
    <n v="58758.720000000001"/>
    <n v="55877.587200000002"/>
    <n v="55848.775871999998"/>
    <n v="67488.487758720003"/>
    <n v="58874.884877587203"/>
    <n v="61698.748848775875"/>
    <n v="67546.987488487764"/>
    <n v="58875.469874884875"/>
    <n v="64608.754698748853"/>
    <n v="721850.41661920457"/>
    <n v="247383.25492419946"/>
    <n v="1447185.9053234123"/>
    <n v="1322271.8630092316"/>
    <n v="912704.98233545222"/>
    <n v="1233260.170689001"/>
    <n v="1782969.4256051511"/>
    <n v="2098289.5647766176"/>
    <n v="2318150.3102176795"/>
    <n v="1898895.3453596127"/>
    <n v="2336352.7930974858"/>
    <n v="3145331.4672100688"/>
    <n v="1969633.845890871"/>
    <n v="20712428.928438786"/>
    <n v="305583.25492419943"/>
    <n v="1505385.9053234123"/>
    <n v="1378143.8630092316"/>
    <n v="971463.7023354522"/>
    <n v="1289137.7578890009"/>
    <n v="1838818.2014771511"/>
    <n v="2165778.0525353374"/>
    <n v="2377025.1950952667"/>
    <n v="1960594.0942083886"/>
    <n v="2403899.7805859735"/>
    <n v="3204206.9370849538"/>
    <n v="2034242.6005896199"/>
    <n v="21434279.345057987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57100"/>
    <n v="62550"/>
    <n v="59500"/>
    <n v="59500"/>
    <n v="59500"/>
    <n v="59500"/>
    <n v="59500"/>
    <n v="59500"/>
    <n v="59500"/>
    <n v="59500"/>
    <n v="59500"/>
    <n v="59500"/>
    <n v="714650"/>
    <n v="0"/>
    <n v="0"/>
    <n v="0"/>
    <n v="0"/>
    <n v="0"/>
    <n v="0"/>
    <n v="0"/>
    <n v="0"/>
    <n v="0"/>
    <n v="0"/>
    <n v="0"/>
    <n v="0"/>
    <n v="0"/>
    <n v="57100"/>
    <n v="62550"/>
    <n v="59500"/>
    <n v="59500"/>
    <n v="59500"/>
    <n v="59500"/>
    <n v="59500"/>
    <n v="59500"/>
    <n v="59500"/>
    <n v="59500"/>
    <n v="59500"/>
    <n v="59500"/>
    <n v="7146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1"/>
    <n v="1"/>
    <d v="2025-01-01T00:00:00"/>
    <n v="10231379"/>
    <x v="120"/>
    <m/>
    <m/>
    <x v="2"/>
    <x v="3"/>
    <s v="TREG 3"/>
    <x v="1"/>
    <n v="3404193.204686645"/>
    <n v="47619"/>
    <n v="45238.049999999996"/>
    <n v="45695"/>
    <n v="45238.049999999996"/>
    <n v="43867.199999999997"/>
    <n v="42496.35"/>
    <n v="44781.1"/>
    <n v="46608.9"/>
    <n v="46151.95"/>
    <n v="46151.95"/>
    <n v="46608.9"/>
    <n v="45695"/>
    <n v="546151.44999999995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47619"/>
    <n v="736097.27431823779"/>
    <n v="729424.23020126333"/>
    <n v="582724.9134314229"/>
    <n v="630098.86372162704"/>
    <n v="614049.8898549435"/>
    <n v="755146.82728492399"/>
    <n v="644878.03892134409"/>
    <n v="761762.36381648167"/>
    <n v="766872.4587169569"/>
    <n v="658569.19877694699"/>
    <n v="668784.45347582689"/>
    <n v="7596027.5125199761"/>
    <n v="0"/>
    <n v="0"/>
    <n v="0"/>
    <n v="0"/>
    <n v="0"/>
    <n v="0"/>
    <n v="0"/>
    <n v="0"/>
    <n v="0"/>
    <n v="0"/>
    <n v="0"/>
    <n v="0"/>
    <n v="0"/>
    <n v="48100"/>
    <n v="48100"/>
    <n v="48100"/>
    <n v="48100"/>
    <n v="48100"/>
    <n v="48100"/>
    <n v="48100"/>
    <n v="48100"/>
    <n v="48100"/>
    <n v="48100"/>
    <n v="48100"/>
    <n v="48100"/>
    <n v="577200"/>
    <n v="0"/>
    <n v="0"/>
    <n v="0"/>
    <n v="0"/>
    <n v="0"/>
    <n v="0"/>
    <n v="0"/>
    <n v="0"/>
    <n v="0"/>
    <n v="0"/>
    <n v="0"/>
    <n v="0"/>
    <n v="0"/>
    <n v="48100"/>
    <n v="48100"/>
    <n v="48100"/>
    <n v="48100"/>
    <n v="48100"/>
    <n v="48100"/>
    <n v="48100"/>
    <n v="48100"/>
    <n v="48100"/>
    <n v="48100"/>
    <n v="48100"/>
    <n v="48100"/>
    <n v="577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42"/>
    <n v="1"/>
    <d v="2025-01-01T00:00:00"/>
    <n v="19655680"/>
    <x v="121"/>
    <m/>
    <m/>
    <x v="3"/>
    <x v="3"/>
    <s v="TREG 3"/>
    <x v="1"/>
    <n v="434435.45098013355"/>
    <n v="35695.55909090909"/>
    <n v="37574.272727272721"/>
    <n v="33816.845454545452"/>
    <n v="30059.418181818179"/>
    <n v="31938.131818181813"/>
    <n v="33816.845454545452"/>
    <n v="43210.413636363635"/>
    <n v="39452.986363636359"/>
    <n v="39452.986363636359"/>
    <n v="43210.413636363635"/>
    <n v="37574.272727272721"/>
    <n v="39452.986363636359"/>
    <n v="445255.13181818184"/>
    <n v="4783.3093400328589"/>
    <n v="5086.8003026981887"/>
    <n v="6693.0788093823594"/>
    <n v="6823.9514792004675"/>
    <n v="8925.614849528356"/>
    <n v="8339.684308106971"/>
    <n v="7323.4151665069157"/>
    <n v="8284.3222016647505"/>
    <n v="7193.2631151398173"/>
    <n v="7570.2996736937639"/>
    <n v="9301.2226150541501"/>
    <n v="11035.2100169686"/>
    <n v="91360.171877977191"/>
    <n v="40478.868430941948"/>
    <n v="42661.07302997091"/>
    <n v="40509.924263927809"/>
    <n v="36883.369661018645"/>
    <n v="40863.746667710169"/>
    <n v="42156.529762652426"/>
    <n v="50533.82880287055"/>
    <n v="47737.308565301108"/>
    <n v="46646.249478776175"/>
    <n v="50780.713310057399"/>
    <n v="46875.495342326874"/>
    <n v="50488.196380604961"/>
    <n v="536615.30369615904"/>
    <n v="0"/>
    <n v="0"/>
    <n v="0"/>
    <n v="0"/>
    <n v="0"/>
    <n v="0"/>
    <n v="0"/>
    <n v="0"/>
    <n v="0"/>
    <n v="0"/>
    <n v="0"/>
    <n v="0"/>
    <n v="0"/>
    <n v="45100"/>
    <n v="40000"/>
    <n v="53794"/>
    <n v="72600"/>
    <n v="72600"/>
    <n v="72600"/>
    <n v="72600"/>
    <n v="72600"/>
    <n v="72600"/>
    <n v="72600"/>
    <n v="72600"/>
    <n v="72600"/>
    <n v="792294"/>
    <n v="0"/>
    <n v="0"/>
    <n v="0"/>
    <n v="0"/>
    <n v="0"/>
    <n v="0"/>
    <n v="0"/>
    <n v="0"/>
    <n v="0"/>
    <n v="0"/>
    <n v="0"/>
    <n v="0"/>
    <n v="0"/>
    <n v="76350"/>
    <n v="79014"/>
    <n v="72600"/>
    <n v="72600"/>
    <n v="72600"/>
    <n v="72600"/>
    <n v="72600"/>
    <n v="72600"/>
    <n v="72600"/>
    <n v="72600"/>
    <n v="72600"/>
    <n v="72600"/>
    <n v="8813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36"/>
    <n v="1"/>
    <d v="2025-01-01T00:00:00"/>
    <n v="10000932"/>
    <x v="122"/>
    <m/>
    <m/>
    <x v="3"/>
    <x v="3"/>
    <s v="TREG 3"/>
    <x v="1"/>
    <n v="809598.20537884731"/>
    <n v="53698.318181818177"/>
    <n v="56524.545454545449"/>
    <n v="50872.090909090904"/>
    <n v="45219.63636363636"/>
    <n v="48045.863636363632"/>
    <n v="50872.090909090904"/>
    <n v="65003.227272727265"/>
    <n v="59350.772727272721"/>
    <n v="59350.772727272721"/>
    <n v="65003.227272727265"/>
    <n v="56524.545454545449"/>
    <n v="59350.772727272721"/>
    <n v="669815.86363636353"/>
    <n v="7195.7317225089464"/>
    <n v="7652.2858343805192"/>
    <n v="10068.677579943893"/>
    <n v="10265.554795042241"/>
    <n v="13427.174650428713"/>
    <n v="12545.734901423533"/>
    <n v="11016.918849403737"/>
    <n v="12462.451375890882"/>
    <n v="10821.125690693787"/>
    <n v="11388.317509593293"/>
    <n v="13992.217076389836"/>
    <n v="16600.726638997588"/>
    <n v="137436.91662469698"/>
    <n v="60894.049904327127"/>
    <n v="64176.831288925969"/>
    <n v="60940.768489034795"/>
    <n v="55485.191158678601"/>
    <n v="61473.038286792347"/>
    <n v="63417.825810514434"/>
    <n v="76020.146122131002"/>
    <n v="71813.224103163608"/>
    <n v="70171.898417966513"/>
    <n v="76391.544782320561"/>
    <n v="70516.762530935288"/>
    <n v="75951.499366270305"/>
    <n v="807252.78026106057"/>
    <n v="0"/>
    <n v="0"/>
    <n v="0"/>
    <n v="0"/>
    <n v="0"/>
    <n v="0"/>
    <n v="0"/>
    <n v="0"/>
    <n v="0"/>
    <n v="0"/>
    <n v="0"/>
    <n v="0"/>
    <n v="0"/>
    <n v="68710"/>
    <n v="62550"/>
    <n v="67394"/>
    <n v="60600"/>
    <n v="60600"/>
    <n v="60600"/>
    <n v="60600"/>
    <n v="60600"/>
    <n v="60600"/>
    <n v="60600"/>
    <n v="60600"/>
    <n v="60600"/>
    <n v="744054"/>
    <n v="0"/>
    <n v="0"/>
    <n v="0"/>
    <n v="0"/>
    <n v="0"/>
    <n v="0"/>
    <n v="0"/>
    <n v="0"/>
    <n v="0"/>
    <n v="0"/>
    <n v="0"/>
    <n v="0"/>
    <n v="0"/>
    <n v="60600"/>
    <n v="60600"/>
    <n v="60600"/>
    <n v="60600"/>
    <n v="60600"/>
    <n v="60600"/>
    <n v="60600"/>
    <n v="60600"/>
    <n v="60600"/>
    <n v="60600"/>
    <n v="60600"/>
    <n v="60600"/>
    <n v="727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1"/>
    <n v="1"/>
    <d v="2025-01-01T00:00:00"/>
    <n v="10260775"/>
    <x v="123"/>
    <m/>
    <m/>
    <x v="3"/>
    <x v="3"/>
    <s v="TREG 3"/>
    <x v="1"/>
    <n v="3775212.594521231"/>
    <n v="43017.295454545449"/>
    <n v="45281.363636363632"/>
    <n v="40753.227272727265"/>
    <n v="36225.090909090904"/>
    <n v="38489.159090909088"/>
    <n v="40753.227272727265"/>
    <n v="52073.568181818177"/>
    <n v="47545.431818181809"/>
    <n v="47545.431818181809"/>
    <n v="52073.568181818177"/>
    <n v="45281.363636363632"/>
    <n v="47545.431818181809"/>
    <n v="536584.15909090906"/>
    <n v="5764.4434313702714"/>
    <n v="6130.1852979007745"/>
    <n v="8065.9374996898423"/>
    <n v="8223.6542702873485"/>
    <n v="10756.402781583689"/>
    <n v="10050.288411670801"/>
    <n v="8825.5660361448026"/>
    <n v="9983.5706419968283"/>
    <n v="8668.7176944949442"/>
    <n v="9123.0905478567165"/>
    <n v="11209.053773363776"/>
    <n v="13298.7100298366"/>
    <n v="110099.6204161964"/>
    <n v="48781.738885915722"/>
    <n v="51411.548934264407"/>
    <n v="48819.164772417105"/>
    <n v="44448.745179378253"/>
    <n v="49245.561872492777"/>
    <n v="50803.515684398066"/>
    <n v="60899.134217962979"/>
    <n v="57529.002460178635"/>
    <n v="56214.149512676755"/>
    <n v="61196.658729674891"/>
    <n v="56490.417409727408"/>
    <n v="60844.141848018407"/>
    <n v="646683.77950710547"/>
    <n v="0"/>
    <n v="0"/>
    <n v="0"/>
    <n v="0"/>
    <n v="0"/>
    <n v="0"/>
    <n v="0"/>
    <n v="0"/>
    <n v="0"/>
    <n v="0"/>
    <n v="0"/>
    <n v="0"/>
    <n v="0"/>
    <n v="110112"/>
    <n v="61563"/>
    <n v="68278"/>
    <n v="68278"/>
    <n v="68278"/>
    <n v="68278"/>
    <n v="68278"/>
    <n v="68278"/>
    <n v="68278"/>
    <n v="68278"/>
    <n v="68278"/>
    <n v="68278"/>
    <n v="854455"/>
    <n v="0"/>
    <n v="0"/>
    <n v="0"/>
    <n v="0"/>
    <n v="0"/>
    <n v="0"/>
    <n v="0"/>
    <n v="0"/>
    <n v="0"/>
    <n v="0"/>
    <n v="0"/>
    <n v="0"/>
    <n v="0"/>
    <n v="110112"/>
    <n v="61563"/>
    <n v="68278"/>
    <n v="68278"/>
    <n v="68278"/>
    <n v="68278"/>
    <n v="68278"/>
    <n v="68278"/>
    <n v="68278"/>
    <n v="68278"/>
    <n v="68278"/>
    <n v="68278"/>
    <n v="8544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5"/>
    <n v="1"/>
    <d v="2025-01-01T00:00:00"/>
    <n v="2929498"/>
    <x v="124"/>
    <m/>
    <m/>
    <x v="5"/>
    <x v="3"/>
    <s v="TREG 3"/>
    <x v="1"/>
    <n v="1860500.9119299664"/>
    <n v="53548.776909012027"/>
    <n v="54484.023656165751"/>
    <n v="58250.204948732389"/>
    <n v="54734.861461254142"/>
    <n v="57509.126301528413"/>
    <n v="56741.948039686184"/>
    <n v="59456.302786635024"/>
    <n v="60048.8976139437"/>
    <n v="59280.273253484047"/>
    <n v="60472.899336710507"/>
    <n v="60031.671718288693"/>
    <n v="56641.0139745591"/>
    <n v="691200"/>
    <n v="1825142.4092897587"/>
    <n v="1857019.1131084275"/>
    <n v="1985384.6444036954"/>
    <n v="1865568.6027951457"/>
    <n v="1960125.9149666196"/>
    <n v="1933977.6131379402"/>
    <n v="2026492.9654667361"/>
    <n v="2046690.8114919504"/>
    <n v="2020493.221218847"/>
    <n v="2061142.3745434941"/>
    <n v="2046103.6886011441"/>
    <n v="1930537.4030446552"/>
    <n v="23558678.762068413"/>
    <n v="1878691.1861987708"/>
    <n v="1911503.1367645932"/>
    <n v="2043634.8493524278"/>
    <n v="1920303.4642563998"/>
    <n v="2017635.041268148"/>
    <n v="1990719.5611776263"/>
    <n v="2085949.2682533711"/>
    <n v="2106739.709105894"/>
    <n v="2079773.4944723309"/>
    <n v="2121615.2738802047"/>
    <n v="2106135.3603194328"/>
    <n v="1987178.4170192142"/>
    <n v="24249878.762068413"/>
    <n v="9883164.465660451"/>
    <n v="10284176.641519329"/>
    <n v="10400335.353488667"/>
    <n v="10082801.767152034"/>
    <n v="10601816.117402999"/>
    <n v="10535863.559258789"/>
    <n v="10880050.010593304"/>
    <n v="11033006.258779872"/>
    <n v="10861497.707132163"/>
    <n v="11046145.398095053"/>
    <n v="11249783.396894053"/>
    <n v="10968402.944752034"/>
    <n v="127827043.62072875"/>
    <n v="57600"/>
    <n v="57600"/>
    <n v="57600"/>
    <n v="57600"/>
    <n v="57600"/>
    <n v="57600"/>
    <n v="57600"/>
    <n v="57600"/>
    <n v="57600"/>
    <n v="57600"/>
    <n v="57600"/>
    <n v="57600"/>
    <n v="691200"/>
    <n v="0"/>
    <n v="0"/>
    <n v="0"/>
    <n v="0"/>
    <n v="0"/>
    <n v="0"/>
    <n v="0"/>
    <n v="0"/>
    <n v="0"/>
    <n v="0"/>
    <n v="0"/>
    <n v="0"/>
    <n v="0"/>
    <n v="57600"/>
    <n v="57600"/>
    <n v="57600"/>
    <n v="57600"/>
    <n v="57600"/>
    <n v="57600"/>
    <n v="57600"/>
    <n v="57600"/>
    <n v="57600"/>
    <n v="57600"/>
    <n v="57600"/>
    <n v="57600"/>
    <n v="691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4"/>
    <n v="1"/>
    <d v="2025-01-01T00:00:00"/>
    <n v="10238950"/>
    <x v="125"/>
    <m/>
    <m/>
    <x v="3"/>
    <x v="3"/>
    <s v="TREG 3"/>
    <x v="1"/>
    <n v="680508.44213557697"/>
    <n v="48253.090909090904"/>
    <n v="50792.727272727272"/>
    <n v="45713.454545454544"/>
    <n v="40634.181818181816"/>
    <n v="43173.818181818177"/>
    <n v="45713.454545454544"/>
    <n v="58411.63636363636"/>
    <n v="53332.363636363632"/>
    <n v="53332.363636363632"/>
    <n v="58411.63636363636"/>
    <n v="50792.727272727272"/>
    <n v="53332.363636363632"/>
    <n v="601893.81818181812"/>
    <n v="6466.0553387911905"/>
    <n v="6876.3130118614326"/>
    <n v="9047.6728331477079"/>
    <n v="9224.585900069158"/>
    <n v="12065.604678076346"/>
    <n v="11273.546494882925"/>
    <n v="9899.7585916638891"/>
    <n v="11198.708256650774"/>
    <n v="9723.8196534159451"/>
    <n v="10233.495921256997"/>
    <n v="12573.349510141255"/>
    <n v="14917.345622562574"/>
    <n v="123500.25581252019"/>
    <n v="54719.146247882098"/>
    <n v="57669.040284588707"/>
    <n v="54761.12737860225"/>
    <n v="49858.767718250972"/>
    <n v="55239.422859894519"/>
    <n v="56987.001040337469"/>
    <n v="68311.394955300246"/>
    <n v="64531.071893014407"/>
    <n v="63056.183289779576"/>
    <n v="68645.132284893363"/>
    <n v="63366.076782868528"/>
    <n v="68249.709258926203"/>
    <n v="725394.0739943384"/>
    <n v="0"/>
    <n v="0"/>
    <n v="0"/>
    <n v="0"/>
    <n v="0"/>
    <n v="0"/>
    <n v="0"/>
    <n v="0"/>
    <n v="0"/>
    <n v="0"/>
    <n v="0"/>
    <n v="0"/>
    <n v="0"/>
    <n v="57600"/>
    <n v="57600"/>
    <n v="57600"/>
    <n v="57600"/>
    <n v="57600"/>
    <n v="57600"/>
    <n v="57600"/>
    <n v="57600"/>
    <n v="57600"/>
    <n v="57600"/>
    <n v="57600"/>
    <n v="57600"/>
    <n v="691200"/>
    <n v="0"/>
    <n v="0"/>
    <n v="0"/>
    <n v="0"/>
    <n v="0"/>
    <n v="0"/>
    <n v="0"/>
    <n v="0"/>
    <n v="0"/>
    <n v="0"/>
    <n v="0"/>
    <n v="0"/>
    <n v="0"/>
    <n v="57600"/>
    <n v="57600"/>
    <n v="57600"/>
    <n v="57600"/>
    <n v="57600"/>
    <n v="57600"/>
    <n v="57600"/>
    <n v="57600"/>
    <n v="57600"/>
    <n v="57600"/>
    <n v="57600"/>
    <n v="57600"/>
    <n v="691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4"/>
    <n v="1"/>
    <d v="2025-01-01T00:00:00"/>
    <n v="19069572"/>
    <x v="126"/>
    <m/>
    <m/>
    <x v="2"/>
    <x v="3"/>
    <s v="TREG 3"/>
    <x v="1"/>
    <n v="1476725.8181818184"/>
    <n v="57024"/>
    <n v="54172.799999999996"/>
    <n v="54720"/>
    <n v="54172.799999999996"/>
    <n v="52531.199999999997"/>
    <n v="50889.599999999999"/>
    <n v="53625.599999999999"/>
    <n v="55814.399999999994"/>
    <n v="55267.199999999997"/>
    <n v="55267.199999999997"/>
    <n v="55814.399999999994"/>
    <n v="54720"/>
    <n v="654019.19999999995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57024"/>
    <n v="745032.02431823779"/>
    <n v="738449.23020126333"/>
    <n v="591659.6634314229"/>
    <n v="638762.86372162704"/>
    <n v="622443.1398549435"/>
    <n v="763991.32728492399"/>
    <n v="654083.53892134409"/>
    <n v="770877.61381648167"/>
    <n v="775987.7087169569"/>
    <n v="667774.69877694699"/>
    <n v="677809.45347582689"/>
    <n v="7703895.2625199761"/>
    <n v="0"/>
    <n v="0"/>
    <n v="0"/>
    <n v="0"/>
    <n v="0"/>
    <n v="0"/>
    <n v="0"/>
    <n v="0"/>
    <n v="0"/>
    <n v="0"/>
    <n v="0"/>
    <n v="0"/>
    <n v="0"/>
    <n v="57600"/>
    <n v="57600"/>
    <n v="57600"/>
    <n v="57600"/>
    <n v="57600"/>
    <n v="57600"/>
    <n v="57600"/>
    <n v="57600"/>
    <n v="57600"/>
    <n v="57600"/>
    <n v="57600"/>
    <n v="57600"/>
    <n v="691200"/>
    <n v="0"/>
    <n v="0"/>
    <n v="0"/>
    <n v="0"/>
    <n v="0"/>
    <n v="0"/>
    <n v="0"/>
    <n v="0"/>
    <n v="0"/>
    <n v="0"/>
    <n v="0"/>
    <n v="0"/>
    <n v="0"/>
    <n v="57600"/>
    <n v="57600"/>
    <n v="57600"/>
    <n v="57600"/>
    <n v="57600"/>
    <n v="57600"/>
    <n v="57600"/>
    <n v="57600"/>
    <n v="57600"/>
    <n v="57600"/>
    <n v="57600"/>
    <n v="57600"/>
    <n v="691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5"/>
    <n v="1"/>
    <d v="2025-01-01T00:00:00"/>
    <n v="10028004"/>
    <x v="127"/>
    <m/>
    <m/>
    <x v="5"/>
    <x v="3"/>
    <s v="TREG 3"/>
    <x v="1"/>
    <n v="14589887.887916535"/>
    <n v="53548.776909012027"/>
    <n v="54484.023656165751"/>
    <n v="58250.204948732389"/>
    <n v="54734.861461254142"/>
    <n v="57509.126301528413"/>
    <n v="56741.948039686184"/>
    <n v="59456.302786635024"/>
    <n v="60048.8976139437"/>
    <n v="59280.273253484047"/>
    <n v="60472.899336710507"/>
    <n v="60031.671718288693"/>
    <n v="56641.0139745591"/>
    <n v="691200"/>
    <n v="1825142.4092897587"/>
    <n v="1857019.1131084275"/>
    <n v="1985384.6444036954"/>
    <n v="1865568.6027951457"/>
    <n v="1960125.9149666196"/>
    <n v="1933977.6131379402"/>
    <n v="2026492.9654667361"/>
    <n v="2046690.8114919504"/>
    <n v="2020493.221218847"/>
    <n v="2061142.3745434941"/>
    <n v="2046103.6886011441"/>
    <n v="1930537.4030446552"/>
    <n v="23558678.762068413"/>
    <n v="1878691.1861987708"/>
    <n v="1911503.1367645932"/>
    <n v="2043634.8493524278"/>
    <n v="1920303.4642563998"/>
    <n v="2017635.041268148"/>
    <n v="1990719.5611776263"/>
    <n v="2085949.2682533711"/>
    <n v="2106739.709105894"/>
    <n v="2079773.4944723309"/>
    <n v="2121615.2738802047"/>
    <n v="2106135.3603194328"/>
    <n v="1987178.4170192142"/>
    <n v="24249878.762068413"/>
    <n v="4941582.2328302255"/>
    <n v="5142088.3207596643"/>
    <n v="5200167.6767443335"/>
    <n v="5041400.8835760169"/>
    <n v="5300908.0587014994"/>
    <n v="5267931.7796293944"/>
    <n v="5440025.0052966522"/>
    <n v="5516503.1293899361"/>
    <n v="5430748.8535660813"/>
    <n v="5523072.6990475263"/>
    <n v="5624891.6984470263"/>
    <n v="5484201.4723760169"/>
    <n v="63913521.810364373"/>
    <n v="57600"/>
    <n v="57600"/>
    <n v="57600"/>
    <n v="57600"/>
    <n v="57600"/>
    <n v="57600"/>
    <n v="57600"/>
    <n v="57600"/>
    <n v="57600"/>
    <n v="57600"/>
    <n v="57600"/>
    <n v="57600"/>
    <n v="691200"/>
    <n v="0"/>
    <n v="0"/>
    <n v="0"/>
    <n v="0"/>
    <n v="0"/>
    <n v="0"/>
    <n v="0"/>
    <n v="0"/>
    <n v="0"/>
    <n v="0"/>
    <n v="0"/>
    <n v="0"/>
    <n v="0"/>
    <n v="57600"/>
    <n v="57600"/>
    <n v="57600"/>
    <n v="57600"/>
    <n v="57600"/>
    <n v="57600"/>
    <n v="57600"/>
    <n v="57600"/>
    <n v="57600"/>
    <n v="57600"/>
    <n v="57600"/>
    <n v="57600"/>
    <n v="691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1"/>
    <n v="1"/>
    <d v="2025-01-01T00:00:00"/>
    <n v="19533450"/>
    <x v="128"/>
    <m/>
    <m/>
    <x v="2"/>
    <x v="3"/>
    <s v="TREG 3"/>
    <x v="1"/>
    <n v="1317774.1358781545"/>
    <n v="114000"/>
    <n v="114000"/>
    <n v="114000"/>
    <n v="114000"/>
    <n v="114000"/>
    <n v="114000"/>
    <n v="114000"/>
    <n v="114000"/>
    <n v="114000"/>
    <n v="114000"/>
    <n v="114000"/>
    <n v="114000"/>
    <n v="1368000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114000"/>
    <n v="804859.22431823774"/>
    <n v="797729.23020126333"/>
    <n v="651486.86343142285"/>
    <n v="700231.66372162709"/>
    <n v="685553.53985494352"/>
    <n v="824365.72728492401"/>
    <n v="712269.13892134407"/>
    <n v="829610.41381648171"/>
    <n v="834720.50871695695"/>
    <n v="725960.29877694696"/>
    <n v="737089.45347582689"/>
    <n v="8417876.062519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34"/>
    <n v="1"/>
    <d v="2025-01-01T00:00:00"/>
    <n v="19215227"/>
    <x v="129"/>
    <m/>
    <m/>
    <x v="5"/>
    <x v="3"/>
    <s v="TREG 3"/>
    <x v="1"/>
    <n v="17678687.887916531"/>
    <n v="0"/>
    <n v="0"/>
    <n v="0"/>
    <n v="0"/>
    <n v="0"/>
    <n v="0"/>
    <n v="0"/>
    <n v="0"/>
    <n v="0"/>
    <n v="0"/>
    <n v="0"/>
    <n v="0"/>
    <n v="0"/>
    <n v="3873609.4407560783"/>
    <n v="3941263.2853129152"/>
    <n v="4213701.1681664055"/>
    <n v="3959408.3811671101"/>
    <n v="4160093.0484323208"/>
    <n v="4104596.9357411871"/>
    <n v="4300947.8288943162"/>
    <n v="4343814.9315642137"/>
    <n v="4288214.2110448526"/>
    <n v="4374486.3524819519"/>
    <n v="4342568.8453623177"/>
    <n v="4097295.5710763233"/>
    <n v="50000000"/>
    <n v="3873609.4407560783"/>
    <n v="3941263.2853129152"/>
    <n v="4213701.1681664055"/>
    <n v="3959408.3811671101"/>
    <n v="4160093.0484323208"/>
    <n v="4104596.9357411871"/>
    <n v="4300947.8288943162"/>
    <n v="4343814.9315642137"/>
    <n v="4288214.2110448526"/>
    <n v="4374486.3524819519"/>
    <n v="4342568.8453623177"/>
    <n v="4097295.5710763233"/>
    <n v="50000000"/>
    <n v="4941582.2328302255"/>
    <n v="5142088.3207596643"/>
    <n v="5200167.6767443335"/>
    <n v="5041400.8835760169"/>
    <n v="5300908.0587014994"/>
    <n v="5267931.7796293944"/>
    <n v="5440025.0052966522"/>
    <n v="5516503.1293899361"/>
    <n v="5430748.8535660813"/>
    <n v="5523072.6990475263"/>
    <n v="5624891.6984470263"/>
    <n v="5484201.4723760169"/>
    <n v="63913521.8103643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42"/>
    <n v="1"/>
    <d v="2025-01-01T00:00:00"/>
    <n v="19516996"/>
    <x v="130"/>
    <m/>
    <m/>
    <x v="2"/>
    <x v="3"/>
    <s v="TREG 3"/>
    <x v="1"/>
    <n v="7778809.0909090899"/>
    <n v="0"/>
    <n v="0"/>
    <n v="0"/>
    <n v="0"/>
    <n v="0"/>
    <n v="0"/>
    <n v="0"/>
    <n v="0"/>
    <n v="0"/>
    <n v="0"/>
    <n v="0"/>
    <n v="0"/>
    <n v="0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9"/>
    <n v="1"/>
    <d v="2025-01-01T00:00:00"/>
    <n v="4612201"/>
    <x v="131"/>
    <m/>
    <m/>
    <x v="4"/>
    <x v="5"/>
    <s v="TREG 3"/>
    <x v="1"/>
    <n v="3022085151.6999998"/>
    <n v="756122800"/>
    <n v="756124905.26315784"/>
    <n v="756120694.73684216"/>
    <n v="756116484.21052635"/>
    <n v="756118589.47368419"/>
    <n v="756120694.73684216"/>
    <n v="756131221.05263162"/>
    <n v="756127010.52631581"/>
    <n v="756127010.52631581"/>
    <n v="756131221.05263162"/>
    <n v="756124905.26315784"/>
    <n v="756127010.52631581"/>
    <n v="9073492547.3684216"/>
    <n v="13504150.508155035"/>
    <n v="19151305.813331071"/>
    <n v="19445941.28738232"/>
    <n v="20619572.592353124"/>
    <n v="33110275.220413182"/>
    <n v="29799247.698371869"/>
    <n v="16831056.570376702"/>
    <n v="37028324.454828747"/>
    <n v="30856937.045690618"/>
    <n v="37028324.454828747"/>
    <n v="40114018.159397803"/>
    <n v="40114018.159397803"/>
    <n v="337603171.96452695"/>
    <n v="769626950.50815499"/>
    <n v="775276211.07648897"/>
    <n v="775566636.02422452"/>
    <n v="776736056.80287945"/>
    <n v="789228864.6940974"/>
    <n v="785919942.43521404"/>
    <n v="772962277.62300837"/>
    <n v="793155334.98114455"/>
    <n v="786983947.57200646"/>
    <n v="793159545.50746036"/>
    <n v="796238923.42255569"/>
    <n v="796241028.68571365"/>
    <n v="9411095719.3329487"/>
    <n v="0"/>
    <n v="0"/>
    <n v="0"/>
    <n v="0"/>
    <n v="0"/>
    <n v="0"/>
    <n v="0"/>
    <n v="0"/>
    <n v="0"/>
    <n v="0"/>
    <n v="0"/>
    <n v="0"/>
    <n v="0"/>
    <n v="756082800"/>
    <n v="751422800"/>
    <n v="755873882"/>
    <n v="718278660"/>
    <n v="718278660"/>
    <n v="718278660"/>
    <n v="718278660"/>
    <n v="718278660"/>
    <n v="718278660"/>
    <n v="718278660"/>
    <n v="718278660"/>
    <n v="718278660"/>
    <n v="8727887422"/>
    <n v="756082800"/>
    <n v="751422800"/>
    <n v="756082800"/>
    <n v="718278660"/>
    <n v="718278660"/>
    <n v="718278660"/>
    <n v="718278660"/>
    <n v="718278660"/>
    <n v="718278660"/>
    <n v="718278660"/>
    <n v="718278660"/>
    <n v="718278660"/>
    <n v="87280963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42"/>
    <n v="1"/>
    <d v="2025-01-01T00:00:00"/>
    <n v="10016359"/>
    <x v="132"/>
    <m/>
    <m/>
    <x v="3"/>
    <x v="3"/>
    <s v="TREG 3"/>
    <x v="1"/>
    <n v="22869722.756110534"/>
    <n v="56630.363636363625"/>
    <n v="59610.909090909081"/>
    <n v="53649.818181818177"/>
    <n v="47688.727272727265"/>
    <n v="50669.272727272721"/>
    <n v="53649.818181818177"/>
    <n v="68552.545454545441"/>
    <n v="62591.454545454537"/>
    <n v="62591.454545454537"/>
    <n v="68552.545454545441"/>
    <n v="59610.909090909081"/>
    <n v="62591.454545454537"/>
    <n v="706389.27272727259"/>
    <n v="7588.6343906646598"/>
    <n v="8070.1173541984872"/>
    <n v="10618.449366680297"/>
    <n v="10826.076507720052"/>
    <n v="14160.327712464599"/>
    <n v="13230.759428022318"/>
    <n v="11618.466680494423"/>
    <n v="13142.92844009709"/>
    <n v="11411.982787689545"/>
    <n v="12010.144518697447"/>
    <n v="14756.222688985223"/>
    <n v="17507.162570924131"/>
    <n v="144941.27244663826"/>
    <n v="64218.998027028283"/>
    <n v="67681.026445107564"/>
    <n v="64268.267548498472"/>
    <n v="58514.803780447313"/>
    <n v="64829.600439737318"/>
    <n v="66880.577609840489"/>
    <n v="80171.012135039869"/>
    <n v="75734.382985551623"/>
    <n v="74003.437333144087"/>
    <n v="80562.689973242886"/>
    <n v="74367.131779894306"/>
    <n v="80098.617116378664"/>
    <n v="851330.54517391091"/>
    <n v="0"/>
    <n v="0"/>
    <n v="0"/>
    <n v="0"/>
    <n v="0"/>
    <n v="0"/>
    <n v="0"/>
    <n v="0"/>
    <n v="0"/>
    <n v="0"/>
    <n v="0"/>
    <n v="0"/>
    <n v="0"/>
    <n v="67600"/>
    <n v="67600"/>
    <n v="67600"/>
    <n v="67600"/>
    <n v="67600"/>
    <n v="67600"/>
    <n v="67600"/>
    <n v="67600"/>
    <n v="67600"/>
    <n v="67600"/>
    <n v="67600"/>
    <n v="67600"/>
    <n v="811200"/>
    <n v="0"/>
    <n v="0"/>
    <n v="0"/>
    <n v="0"/>
    <n v="0"/>
    <n v="0"/>
    <n v="0"/>
    <n v="0"/>
    <n v="0"/>
    <n v="0"/>
    <n v="0"/>
    <n v="0"/>
    <n v="0"/>
    <n v="67600"/>
    <n v="67600"/>
    <n v="67600"/>
    <n v="67600"/>
    <n v="67600"/>
    <n v="67600"/>
    <n v="67600"/>
    <n v="67600"/>
    <n v="67600"/>
    <n v="67600"/>
    <n v="67600"/>
    <n v="67600"/>
    <n v="811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5"/>
    <n v="1"/>
    <d v="2025-01-01T00:00:00"/>
    <n v="19570237"/>
    <x v="133"/>
    <m/>
    <m/>
    <x v="10"/>
    <x v="3"/>
    <s v="TREG 3"/>
    <x v="1"/>
    <n v="22869722.756110534"/>
    <n v="96200"/>
    <n v="96200"/>
    <n v="92352"/>
    <n v="97123.520000000004"/>
    <n v="92361.235199999996"/>
    <n v="92313.612351999996"/>
    <n v="111553.13612351999"/>
    <n v="97315.531361235204"/>
    <n v="101983.15531361235"/>
    <n v="111649.83155313611"/>
    <n v="97316.498315531368"/>
    <n v="106793.16498315532"/>
    <n v="1193161.6852021902"/>
    <n v="287007.36337428645"/>
    <n v="1678985.9569378304"/>
    <n v="1534064.0625921432"/>
    <n v="1058895.6419016223"/>
    <n v="1430795.1039468199"/>
    <n v="2068552.9179276819"/>
    <n v="2434378.8174621733"/>
    <n v="2689455.3095144718"/>
    <n v="2203047.0355091724"/>
    <n v="2710573.3379752082"/>
    <n v="3649128.5217293454"/>
    <n v="2285115.9311292414"/>
    <n v="24030000"/>
    <n v="383207.36337428645"/>
    <n v="1775185.9569378304"/>
    <n v="1626416.0625921432"/>
    <n v="1156019.1619016223"/>
    <n v="1523156.3391468199"/>
    <n v="2160866.530279682"/>
    <n v="2545931.9535856931"/>
    <n v="2786770.8408757071"/>
    <n v="2305030.1908227848"/>
    <n v="2822223.1695283442"/>
    <n v="3746445.0200448767"/>
    <n v="2391909.0961123966"/>
    <n v="25223161.685202189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96200"/>
    <n v="96200"/>
    <n v="96200"/>
    <n v="96200"/>
    <n v="96200"/>
    <n v="96200"/>
    <n v="96200"/>
    <n v="96200"/>
    <n v="96200"/>
    <n v="96200"/>
    <n v="96200"/>
    <n v="96200"/>
    <n v="1154400"/>
    <n v="0"/>
    <n v="0"/>
    <n v="0"/>
    <n v="0"/>
    <n v="0"/>
    <n v="0"/>
    <n v="0"/>
    <n v="0"/>
    <n v="0"/>
    <n v="0"/>
    <n v="0"/>
    <n v="0"/>
    <n v="0"/>
    <n v="96200"/>
    <n v="96200"/>
    <n v="96200"/>
    <n v="96200"/>
    <n v="96200"/>
    <n v="96200"/>
    <n v="96200"/>
    <n v="96200"/>
    <n v="96200"/>
    <n v="96200"/>
    <n v="96200"/>
    <n v="96200"/>
    <n v="1154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6"/>
    <n v="1"/>
    <d v="2025-01-01T00:00:00"/>
    <n v="10091047"/>
    <x v="134"/>
    <m/>
    <m/>
    <x v="3"/>
    <x v="3"/>
    <s v="TREG 3"/>
    <x v="1"/>
    <n v="1704815.4201417316"/>
    <n v="0"/>
    <n v="0"/>
    <n v="0"/>
    <n v="0"/>
    <n v="0"/>
    <n v="0"/>
    <n v="0"/>
    <n v="0"/>
    <n v="0"/>
    <n v="0"/>
    <n v="0"/>
    <n v="0"/>
    <n v="0"/>
    <n v="292244.36682015826"/>
    <n v="310786.66001400823"/>
    <n v="408924.95962051454"/>
    <n v="416920.84652771457"/>
    <n v="545325.5214648312"/>
    <n v="509527.10494905798"/>
    <n v="447436.42448227189"/>
    <n v="506144.66350676445"/>
    <n v="439484.56497701543"/>
    <n v="462520.25062679447"/>
    <n v="568273.91259022441"/>
    <n v="674214.80294943717"/>
    <n v="5581804.0785287917"/>
    <n v="292244.36682015826"/>
    <n v="310786.66001400823"/>
    <n v="408924.95962051454"/>
    <n v="416920.84652771457"/>
    <n v="545325.5214648312"/>
    <n v="509527.10494905798"/>
    <n v="447436.42448227189"/>
    <n v="506144.66350676445"/>
    <n v="439484.56497701543"/>
    <n v="462520.25062679447"/>
    <n v="568273.91259022441"/>
    <n v="674214.80294943717"/>
    <n v="5581804.07852879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6"/>
    <n v="1"/>
    <d v="2025-01-01T00:00:00"/>
    <n v="19608612"/>
    <x v="135"/>
    <m/>
    <m/>
    <x v="3"/>
    <x v="3"/>
    <s v="TREG 3"/>
    <x v="1"/>
    <n v="1102508.7968488268"/>
    <n v="67268.662272727277"/>
    <n v="70809.118181818179"/>
    <n v="63728.206363636367"/>
    <n v="56647.294545454548"/>
    <n v="60187.750454545458"/>
    <n v="63728.206363636367"/>
    <n v="81430.485909090916"/>
    <n v="74349.574090909096"/>
    <n v="74349.574090909096"/>
    <n v="81430.485909090916"/>
    <n v="70809.118181818179"/>
    <n v="74349.574090909096"/>
    <n v="839088.05045454553"/>
    <n v="9014.1975286387824"/>
    <n v="9586.129488532315"/>
    <n v="12613.178486613335"/>
    <n v="12859.80943037593"/>
    <n v="16820.416493834251"/>
    <n v="15716.224131816043"/>
    <n v="13801.054082500326"/>
    <n v="15611.893651055569"/>
    <n v="13555.781151903599"/>
    <n v="14266.310572587081"/>
    <n v="17528.253338799186"/>
    <n v="20795.971113648477"/>
    <n v="172169.21947030487"/>
    <n v="76282.859801366052"/>
    <n v="80395.247670350494"/>
    <n v="76341.384850249699"/>
    <n v="69507.103975830483"/>
    <n v="77008.166948379716"/>
    <n v="79444.430495452412"/>
    <n v="95231.539991591242"/>
    <n v="89961.467741964661"/>
    <n v="87905.3552428127"/>
    <n v="95696.796481678"/>
    <n v="88337.371520617366"/>
    <n v="95145.545204557566"/>
    <n v="1011257.2699248503"/>
    <n v="0"/>
    <n v="0"/>
    <n v="0"/>
    <n v="0"/>
    <n v="0"/>
    <n v="0"/>
    <n v="0"/>
    <n v="0"/>
    <n v="0"/>
    <n v="0"/>
    <n v="0"/>
    <n v="0"/>
    <n v="0"/>
    <n v="75468"/>
    <n v="103603"/>
    <n v="86870"/>
    <n v="86870"/>
    <n v="86870"/>
    <n v="86870"/>
    <n v="86870"/>
    <n v="86870"/>
    <n v="86870"/>
    <n v="86870"/>
    <n v="86870"/>
    <n v="86870"/>
    <n v="1047771"/>
    <n v="0"/>
    <n v="0"/>
    <n v="0"/>
    <n v="0"/>
    <n v="0"/>
    <n v="0"/>
    <n v="0"/>
    <n v="0"/>
    <n v="0"/>
    <n v="0"/>
    <n v="0"/>
    <n v="0"/>
    <n v="0"/>
    <n v="75468"/>
    <n v="103603"/>
    <n v="86870"/>
    <n v="86870"/>
    <n v="86870"/>
    <n v="86870"/>
    <n v="86870"/>
    <n v="86870"/>
    <n v="86870"/>
    <n v="86870"/>
    <n v="86870"/>
    <n v="86870"/>
    <n v="10477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32"/>
    <n v="1"/>
    <d v="2025-01-01T00:00:00"/>
    <n v="10070931"/>
    <x v="136"/>
    <m/>
    <m/>
    <x v="2"/>
    <x v="0"/>
    <s v="TREG 3"/>
    <x v="1"/>
    <n v="1932600.7884138552"/>
    <n v="93092.174999999988"/>
    <n v="91170.549999999988"/>
    <n v="91168.174999999988"/>
    <n v="89333.25"/>
    <n v="86584.424999999988"/>
    <n v="87510.2"/>
    <n v="91632.25"/>
    <n v="93000.725000000006"/>
    <n v="92543.774999999994"/>
    <n v="93003.099999999991"/>
    <n v="92541.4"/>
    <n v="92086.824999999997"/>
    <n v="1093666.8499999999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93092.174999999988"/>
    <n v="782029.77431823779"/>
    <n v="774897.40520126326"/>
    <n v="626820.11343142285"/>
    <n v="672816.08872162714"/>
    <n v="659063.73985494347"/>
    <n v="801997.97728492401"/>
    <n v="691269.86392134405"/>
    <n v="808154.18881648174"/>
    <n v="813723.60871695692"/>
    <n v="704501.69877694699"/>
    <n v="715176.27847582684"/>
    <n v="8143542.9125199746"/>
    <n v="0"/>
    <n v="0"/>
    <n v="0"/>
    <n v="0"/>
    <n v="0"/>
    <n v="0"/>
    <n v="0"/>
    <n v="0"/>
    <n v="0"/>
    <n v="0"/>
    <n v="0"/>
    <n v="0"/>
    <n v="0"/>
    <n v="48100"/>
    <n v="48100"/>
    <n v="48100"/>
    <n v="48100"/>
    <n v="48100"/>
    <n v="48100"/>
    <n v="48100"/>
    <n v="48100"/>
    <n v="48100"/>
    <n v="48100"/>
    <n v="48100"/>
    <n v="48100"/>
    <n v="577200"/>
    <n v="0"/>
    <n v="0"/>
    <n v="0"/>
    <n v="0"/>
    <n v="0"/>
    <n v="0"/>
    <n v="0"/>
    <n v="0"/>
    <n v="0"/>
    <n v="0"/>
    <n v="0"/>
    <n v="0"/>
    <n v="0"/>
    <n v="48100"/>
    <n v="48100"/>
    <n v="48100"/>
    <n v="48100"/>
    <n v="48100"/>
    <n v="48100"/>
    <n v="48100"/>
    <n v="48100"/>
    <n v="48100"/>
    <n v="48100"/>
    <n v="48100"/>
    <n v="48100"/>
    <n v="577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43"/>
    <n v="1"/>
    <d v="2025-01-01T00:00:00"/>
    <n v="5588727"/>
    <x v="137"/>
    <m/>
    <m/>
    <x v="2"/>
    <x v="1"/>
    <s v="TREG 3"/>
    <x v="1"/>
    <n v="1689073.8006355946"/>
    <n v="59580"/>
    <n v="59481"/>
    <n v="59500"/>
    <n v="59481"/>
    <n v="59424"/>
    <n v="59367"/>
    <n v="59462"/>
    <n v="59538"/>
    <n v="59519"/>
    <n v="59519"/>
    <n v="59538"/>
    <n v="59500"/>
    <n v="713909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59580"/>
    <n v="750340.22431823774"/>
    <n v="743229.23020126333"/>
    <n v="596967.86343142285"/>
    <n v="645655.66372162709"/>
    <n v="630920.53985494352"/>
    <n v="769827.72728492401"/>
    <n v="657807.13892134407"/>
    <n v="775129.41381648171"/>
    <n v="780239.50871695695"/>
    <n v="671498.29877694696"/>
    <n v="682589.45347582689"/>
    <n v="7763785.062519975"/>
    <n v="0"/>
    <n v="0"/>
    <n v="0"/>
    <n v="0"/>
    <n v="0"/>
    <n v="0"/>
    <n v="0"/>
    <n v="0"/>
    <n v="0"/>
    <n v="0"/>
    <n v="0"/>
    <n v="0"/>
    <n v="0"/>
    <n v="75800"/>
    <n v="71780"/>
    <n v="60350"/>
    <n v="60350"/>
    <n v="60350"/>
    <n v="60350"/>
    <n v="60350"/>
    <n v="60350"/>
    <n v="60350"/>
    <n v="60350"/>
    <n v="60350"/>
    <n v="60350"/>
    <n v="751080"/>
    <n v="0"/>
    <n v="0"/>
    <n v="0"/>
    <n v="0"/>
    <n v="0"/>
    <n v="0"/>
    <n v="0"/>
    <n v="0"/>
    <n v="0"/>
    <n v="0"/>
    <n v="0"/>
    <n v="0"/>
    <n v="0"/>
    <n v="74060"/>
    <n v="59600"/>
    <n v="60350"/>
    <n v="60350"/>
    <n v="60350"/>
    <n v="60350"/>
    <n v="60350"/>
    <n v="60350"/>
    <n v="60350"/>
    <n v="60350"/>
    <n v="60350"/>
    <n v="60350"/>
    <n v="7371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42"/>
    <n v="1"/>
    <d v="2025-01-01T00:00:00"/>
    <n v="10035312"/>
    <x v="138"/>
    <m/>
    <m/>
    <x v="2"/>
    <x v="3"/>
    <s v="TREG 3"/>
    <x v="1"/>
    <n v="1510864.8176855971"/>
    <n v="0"/>
    <n v="0"/>
    <n v="0"/>
    <n v="0"/>
    <n v="0"/>
    <n v="0"/>
    <n v="0"/>
    <n v="0"/>
    <n v="0"/>
    <n v="0"/>
    <n v="0"/>
    <n v="0"/>
    <n v="0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5"/>
    <n v="1"/>
    <d v="2025-01-01T00:00:00"/>
    <n v="19070401"/>
    <x v="139"/>
    <m/>
    <m/>
    <x v="5"/>
    <x v="3"/>
    <s v="TREG 3"/>
    <x v="1"/>
    <n v="15053087.887916535"/>
    <n v="94060.843772970649"/>
    <n v="95703.646900345178"/>
    <n v="102319.11434197737"/>
    <n v="96144.254827522745"/>
    <n v="101017.37624669688"/>
    <n v="99669.793000196674"/>
    <n v="104437.67963616965"/>
    <n v="105478.59919940941"/>
    <n v="104128.47581541243"/>
    <n v="106223.37736441595"/>
    <n v="105448.34113613359"/>
    <n v="99492.497758749407"/>
    <n v="1214124"/>
    <n v="1829913.7166472527"/>
    <n v="1861873.7528955929"/>
    <n v="1990574.8587744113"/>
    <n v="1870445.592752269"/>
    <n v="1965250.0976890703"/>
    <n v="1939033.4386821969"/>
    <n v="2031790.6456624439"/>
    <n v="2052041.2931188536"/>
    <n v="2025775.2168171629"/>
    <n v="2066530.6356054507"/>
    <n v="2051452.6353649294"/>
    <n v="1935584.2351538541"/>
    <n v="23620266.119163487"/>
    <n v="1923974.5604202233"/>
    <n v="1957577.3997959381"/>
    <n v="2092893.9731163885"/>
    <n v="1966589.8475797917"/>
    <n v="2066267.4739357671"/>
    <n v="2038703.2316823935"/>
    <n v="2136228.3252986134"/>
    <n v="2157519.8923182632"/>
    <n v="2129903.6926325755"/>
    <n v="2172754.0129698669"/>
    <n v="2156900.976501063"/>
    <n v="2035076.7329126035"/>
    <n v="24834390.119163487"/>
    <n v="4941582.2328302255"/>
    <n v="5142088.3207596643"/>
    <n v="5200167.6767443335"/>
    <n v="5041400.8835760169"/>
    <n v="5300908.0587014994"/>
    <n v="5267931.7796293944"/>
    <n v="5440025.0052966522"/>
    <n v="5516503.1293899361"/>
    <n v="5430748.8535660813"/>
    <n v="5523072.6990475263"/>
    <n v="5624891.6984470263"/>
    <n v="5484201.4723760169"/>
    <n v="63913521.810364373"/>
    <n v="96200"/>
    <n v="96200"/>
    <n v="96200"/>
    <n v="96200"/>
    <n v="96200"/>
    <n v="96200"/>
    <n v="96200"/>
    <n v="96200"/>
    <n v="96200"/>
    <n v="96200"/>
    <n v="96200"/>
    <n v="96200"/>
    <n v="1154400"/>
    <n v="0"/>
    <n v="0"/>
    <n v="0"/>
    <n v="0"/>
    <n v="0"/>
    <n v="0"/>
    <n v="0"/>
    <n v="0"/>
    <n v="0"/>
    <n v="0"/>
    <n v="0"/>
    <n v="0"/>
    <n v="0"/>
    <n v="96200"/>
    <n v="96200"/>
    <n v="96200"/>
    <n v="96200"/>
    <n v="96200"/>
    <n v="96200"/>
    <n v="96200"/>
    <n v="96200"/>
    <n v="96200"/>
    <n v="96200"/>
    <n v="96200"/>
    <n v="96200"/>
    <n v="1154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5"/>
    <n v="1"/>
    <d v="2025-01-01T00:00:00"/>
    <n v="19081415"/>
    <x v="140"/>
    <m/>
    <m/>
    <x v="3"/>
    <x v="3"/>
    <s v="TREG 3"/>
    <x v="1"/>
    <n v="4495452.4945454551"/>
    <n v="0"/>
    <n v="0"/>
    <n v="0"/>
    <n v="0"/>
    <n v="0"/>
    <n v="0"/>
    <n v="0"/>
    <n v="0"/>
    <n v="0"/>
    <n v="0"/>
    <n v="0"/>
    <n v="0"/>
    <n v="0"/>
    <n v="292244.36682015826"/>
    <n v="310786.66001400823"/>
    <n v="408924.95962051454"/>
    <n v="416920.84652771457"/>
    <n v="545325.5214648312"/>
    <n v="509527.10494905798"/>
    <n v="447436.42448227189"/>
    <n v="506144.66350676445"/>
    <n v="439484.56497701543"/>
    <n v="462520.25062679447"/>
    <n v="568273.91259022441"/>
    <n v="674214.80294943717"/>
    <n v="5581804.0785287917"/>
    <n v="292244.36682015826"/>
    <n v="310786.66001400823"/>
    <n v="408924.95962051454"/>
    <n v="416920.84652771457"/>
    <n v="545325.5214648312"/>
    <n v="509527.10494905798"/>
    <n v="447436.42448227189"/>
    <n v="506144.66350676445"/>
    <n v="439484.56497701543"/>
    <n v="462520.25062679447"/>
    <n v="568273.91259022441"/>
    <n v="674214.80294943717"/>
    <n v="5581804.07852879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42"/>
    <n v="1"/>
    <d v="2025-01-01T00:00:00"/>
    <n v="10041432"/>
    <x v="141"/>
    <m/>
    <m/>
    <x v="3"/>
    <x v="3"/>
    <s v="TREG 3"/>
    <x v="1"/>
    <n v="5344725.1081198929"/>
    <n v="0"/>
    <n v="0"/>
    <n v="0"/>
    <n v="0"/>
    <n v="0"/>
    <n v="0"/>
    <n v="0"/>
    <n v="0"/>
    <n v="0"/>
    <n v="0"/>
    <n v="0"/>
    <n v="0"/>
    <n v="0"/>
    <n v="292244.36682015826"/>
    <n v="310786.66001400823"/>
    <n v="408924.95962051454"/>
    <n v="416920.84652771457"/>
    <n v="545325.5214648312"/>
    <n v="509527.10494905798"/>
    <n v="447436.42448227189"/>
    <n v="506144.66350676445"/>
    <n v="439484.56497701543"/>
    <n v="462520.25062679447"/>
    <n v="568273.91259022441"/>
    <n v="674214.80294943717"/>
    <n v="5581804.0785287917"/>
    <n v="292244.36682015826"/>
    <n v="310786.66001400823"/>
    <n v="408924.95962051454"/>
    <n v="416920.84652771457"/>
    <n v="545325.5214648312"/>
    <n v="509527.10494905798"/>
    <n v="447436.42448227189"/>
    <n v="506144.66350676445"/>
    <n v="439484.56497701543"/>
    <n v="462520.25062679447"/>
    <n v="568273.91259022441"/>
    <n v="674214.80294943717"/>
    <n v="5581804.07852879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1"/>
    <n v="1"/>
    <d v="2025-01-01T00:00:00"/>
    <n v="10037466"/>
    <x v="142"/>
    <m/>
    <m/>
    <x v="5"/>
    <x v="3"/>
    <s v="TREG 3"/>
    <x v="1"/>
    <n v="15530147.887916535"/>
    <n v="96819.39600011069"/>
    <n v="98510.378136347921"/>
    <n v="105319.8594918754"/>
    <n v="98963.907912087088"/>
    <n v="103979.94491020747"/>
    <n v="102592.84066201541"/>
    <n v="107500.55662303844"/>
    <n v="108572.00356477355"/>
    <n v="107182.2846836659"/>
    <n v="109338.62407547246"/>
    <n v="108540.85811366991"/>
    <n v="102410.34582673571"/>
    <n v="1249731"/>
    <n v="1830238.6050460988"/>
    <n v="1862204.3155756411"/>
    <n v="1990928.2714368594"/>
    <n v="1870777.6773026115"/>
    <n v="1965599.0141170756"/>
    <n v="1939377.7005255132"/>
    <n v="2032151.375899971"/>
    <n v="2052405.6187173901"/>
    <n v="2026134.8790573147"/>
    <n v="2066897.5336855408"/>
    <n v="2051816.8564513933"/>
    <n v="1935927.8846151757"/>
    <n v="23624459.732430585"/>
    <n v="1927058.0010462096"/>
    <n v="1960714.6937119891"/>
    <n v="2096248.1309287348"/>
    <n v="1969741.5852146987"/>
    <n v="2069578.9590272831"/>
    <n v="2041970.5411875285"/>
    <n v="2139651.9325230094"/>
    <n v="2160977.6222821637"/>
    <n v="2133317.1637409804"/>
    <n v="2176236.1577610131"/>
    <n v="2160357.7145650634"/>
    <n v="2038338.2304419114"/>
    <n v="24874190.732430588"/>
    <n v="0"/>
    <n v="0"/>
    <n v="0"/>
    <n v="0"/>
    <n v="0"/>
    <n v="0"/>
    <n v="0"/>
    <n v="0"/>
    <n v="0"/>
    <n v="0"/>
    <n v="0"/>
    <n v="0"/>
    <n v="0"/>
    <n v="117531"/>
    <n v="128469"/>
    <n v="118718"/>
    <n v="111290"/>
    <n v="111290"/>
    <n v="111290"/>
    <n v="111290"/>
    <n v="111290"/>
    <n v="111290"/>
    <n v="111290"/>
    <n v="111290"/>
    <n v="111290"/>
    <n v="1366328"/>
    <n v="0"/>
    <n v="0"/>
    <n v="0"/>
    <n v="0"/>
    <n v="0"/>
    <n v="0"/>
    <n v="0"/>
    <n v="0"/>
    <n v="0"/>
    <n v="0"/>
    <n v="0"/>
    <n v="0"/>
    <n v="0"/>
    <n v="110750"/>
    <n v="111510"/>
    <n v="111290"/>
    <n v="111290"/>
    <n v="111290"/>
    <n v="111290"/>
    <n v="111290"/>
    <n v="111290"/>
    <n v="111290"/>
    <n v="111290"/>
    <n v="111290"/>
    <n v="111290"/>
    <n v="13351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6"/>
    <n v="1"/>
    <d v="2025-01-01T00:00:00"/>
    <n v="10138330"/>
    <x v="143"/>
    <m/>
    <m/>
    <x v="5"/>
    <x v="3"/>
    <s v="TREG 3"/>
    <x v="1"/>
    <n v="15129887.887916533"/>
    <n v="106001.70970723416"/>
    <n v="107853.06392891648"/>
    <n v="115308.3538369905"/>
    <n v="108349.6062914761"/>
    <n v="113841.36227965532"/>
    <n v="112322.70560625118"/>
    <n v="117695.86743247585"/>
    <n v="118868.92998374789"/>
    <n v="117347.4107066635"/>
    <n v="119708.25648430387"/>
    <n v="118834.83071022439"/>
    <n v="112122.90303206071"/>
    <n v="1368254.9999999998"/>
    <n v="1831320.0517443563"/>
    <n v="1863304.6500910469"/>
    <n v="1992104.6660335404"/>
    <n v="1871883.0776240313"/>
    <n v="1966760.4422270795"/>
    <n v="1940523.6350529159"/>
    <n v="2033352.1282990118"/>
    <n v="2053618.33889154"/>
    <n v="2027332.0764441143"/>
    <n v="2068118.8168052817"/>
    <n v="2053029.2287392039"/>
    <n v="1937071.7807241911"/>
    <n v="23638418.892676309"/>
    <n v="1937321.7614515903"/>
    <n v="1971157.7140199635"/>
    <n v="2107413.0198705308"/>
    <n v="1980232.6839155075"/>
    <n v="2080601.8045067349"/>
    <n v="2052846.3406591672"/>
    <n v="2151047.9957314879"/>
    <n v="2172487.2688752878"/>
    <n v="2144679.4871507781"/>
    <n v="2187827.0732895858"/>
    <n v="2171864.0594494282"/>
    <n v="2049194.6837562518"/>
    <n v="25006673.892676312"/>
    <n v="0"/>
    <n v="0"/>
    <n v="0"/>
    <n v="0"/>
    <n v="0"/>
    <n v="0"/>
    <n v="0"/>
    <n v="0"/>
    <n v="0"/>
    <n v="0"/>
    <n v="0"/>
    <n v="0"/>
    <n v="0"/>
    <n v="101800"/>
    <n v="103734"/>
    <n v="104550"/>
    <n v="142950"/>
    <n v="142950"/>
    <n v="142950"/>
    <n v="142950"/>
    <n v="142950"/>
    <n v="142950"/>
    <n v="142950"/>
    <n v="142950"/>
    <n v="142950"/>
    <n v="1596634"/>
    <n v="0"/>
    <n v="0"/>
    <n v="0"/>
    <n v="0"/>
    <n v="0"/>
    <n v="0"/>
    <n v="0"/>
    <n v="0"/>
    <n v="0"/>
    <n v="0"/>
    <n v="0"/>
    <n v="0"/>
    <n v="0"/>
    <n v="140200"/>
    <n v="140700"/>
    <n v="142950"/>
    <n v="142950"/>
    <n v="142950"/>
    <n v="142950"/>
    <n v="142950"/>
    <n v="142950"/>
    <n v="142950"/>
    <n v="142950"/>
    <n v="142950"/>
    <n v="142950"/>
    <n v="1710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42"/>
    <n v="1"/>
    <d v="2025-01-01T00:00:00"/>
    <n v="19500380"/>
    <x v="144"/>
    <m/>
    <m/>
    <x v="10"/>
    <x v="3"/>
    <s v="TREG 3"/>
    <x v="1"/>
    <n v="22869722.756110534"/>
    <n v="3903"/>
    <n v="3903"/>
    <n v="3746.88"/>
    <n v="3940.4688000000001"/>
    <n v="3747.254688"/>
    <n v="3745.3225468800001"/>
    <n v="4525.9032254688"/>
    <n v="3948.259032254688"/>
    <n v="4137.632590322547"/>
    <n v="4529.8263259032256"/>
    <n v="3948.2982632590324"/>
    <n v="4332.7829826325906"/>
    <n v="48408.628454720885"/>
    <n v="233859.20163590557"/>
    <n v="1368070.5290314371"/>
    <n v="1249985.3408578928"/>
    <n v="862808.83709563746"/>
    <n v="1165839.7776966016"/>
    <n v="1685497.2926159105"/>
    <n v="1983579.3759362085"/>
    <n v="2191420.6803756552"/>
    <n v="1795085.7247472336"/>
    <n v="2208628.0621580929"/>
    <n v="2973381.1450876985"/>
    <n v="1861957.0627617245"/>
    <n v="19580113.030000001"/>
    <n v="237762.20163590557"/>
    <n v="1371973.5290314371"/>
    <n v="1253732.2208578927"/>
    <n v="866749.30589563749"/>
    <n v="1169587.0323846017"/>
    <n v="1689242.6151627905"/>
    <n v="1988105.2791616772"/>
    <n v="2195368.9394079098"/>
    <n v="1799223.3573375561"/>
    <n v="2213157.888483996"/>
    <n v="2977329.4433509577"/>
    <n v="1866289.845744357"/>
    <n v="19628521.658454716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1268"/>
    <n v="3840"/>
    <n v="2071"/>
    <n v="2071"/>
    <n v="2071"/>
    <n v="2071"/>
    <n v="2071"/>
    <n v="2071"/>
    <n v="2071"/>
    <n v="2071"/>
    <n v="2071"/>
    <n v="2071"/>
    <n v="25818"/>
    <n v="0"/>
    <n v="0"/>
    <n v="0"/>
    <n v="0"/>
    <n v="0"/>
    <n v="0"/>
    <n v="0"/>
    <n v="0"/>
    <n v="0"/>
    <n v="0"/>
    <n v="0"/>
    <n v="0"/>
    <n v="0"/>
    <n v="1268"/>
    <n v="3840"/>
    <n v="2071"/>
    <n v="2071"/>
    <n v="2071"/>
    <n v="2071"/>
    <n v="2071"/>
    <n v="2071"/>
    <n v="2071"/>
    <n v="2071"/>
    <n v="2071"/>
    <n v="2071"/>
    <n v="258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4"/>
    <n v="1"/>
    <d v="2025-01-01T00:00:00"/>
    <n v="10224866"/>
    <x v="145"/>
    <m/>
    <m/>
    <x v="10"/>
    <x v="3"/>
    <s v="TREG 3"/>
    <x v="1"/>
    <n v="22869722.756110534"/>
    <n v="130560"/>
    <n v="130560"/>
    <n v="125337.60000000001"/>
    <n v="131813.37599999999"/>
    <n v="125350.13376"/>
    <n v="125285.5013376"/>
    <n v="151396.85501337599"/>
    <n v="132073.96855013375"/>
    <n v="138408.73968550135"/>
    <n v="151528.087396855"/>
    <n v="132075.28087396856"/>
    <n v="144936.75280873969"/>
    <n v="1619326.2954261741"/>
    <n v="206773.95416605804"/>
    <n v="1209622.5031431431"/>
    <n v="1105213.7772247957"/>
    <n v="762879.51762293"/>
    <n v="1030813.83615479"/>
    <n v="1490285.3404630269"/>
    <n v="1753843.9714813379"/>
    <n v="1937613.3851171772"/>
    <n v="1587181.3928062299"/>
    <n v="1952827.8318745003"/>
    <n v="2629008.2763978313"/>
    <n v="1646307.7854600409"/>
    <n v="17312371.571911864"/>
    <n v="337333.95416605804"/>
    <n v="1340182.5031431431"/>
    <n v="1230551.3772247958"/>
    <n v="894692.89362292993"/>
    <n v="1156163.96991479"/>
    <n v="1615570.8418006268"/>
    <n v="1905240.8264947138"/>
    <n v="2069687.3536673109"/>
    <n v="1725590.1324917313"/>
    <n v="2104355.9192713555"/>
    <n v="2761083.5572718"/>
    <n v="1791244.5382687806"/>
    <n v="18931697.867338039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126619"/>
    <n v="133150"/>
    <n v="146999"/>
    <n v="146999"/>
    <n v="146999"/>
    <n v="146999"/>
    <n v="146999"/>
    <n v="146999"/>
    <n v="146999"/>
    <n v="146999"/>
    <n v="146999"/>
    <n v="146999"/>
    <n v="1729759"/>
    <n v="0"/>
    <n v="0"/>
    <n v="0"/>
    <n v="0"/>
    <n v="0"/>
    <n v="0"/>
    <n v="0"/>
    <n v="0"/>
    <n v="0"/>
    <n v="0"/>
    <n v="0"/>
    <n v="0"/>
    <n v="0"/>
    <n v="126619"/>
    <n v="133150"/>
    <n v="146999"/>
    <n v="146999"/>
    <n v="146999"/>
    <n v="146999"/>
    <n v="146999"/>
    <n v="146999"/>
    <n v="146999"/>
    <n v="146999"/>
    <n v="146999"/>
    <n v="146999"/>
    <n v="17297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18"/>
    <n v="1"/>
    <d v="2025-01-01T00:00:00"/>
    <n v="19629212"/>
    <x v="146"/>
    <m/>
    <m/>
    <x v="2"/>
    <x v="6"/>
    <s v="TREG 3"/>
    <x v="1"/>
    <n v="16902633.725987539"/>
    <n v="144447.5"/>
    <n v="144435.125"/>
    <n v="144437.5"/>
    <n v="144435.125"/>
    <n v="144428"/>
    <n v="144420.875"/>
    <n v="144432.75"/>
    <n v="144442.25"/>
    <n v="144439.875"/>
    <n v="144439.875"/>
    <n v="144442.25"/>
    <n v="144437.5"/>
    <n v="1733238.625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144447.5"/>
    <n v="835294.34931823774"/>
    <n v="828166.73020126333"/>
    <n v="681921.98843142285"/>
    <n v="730659.66372162709"/>
    <n v="715974.41485494352"/>
    <n v="854798.47728492401"/>
    <n v="742711.38892134407"/>
    <n v="860050.28881648171"/>
    <n v="865160.38371695695"/>
    <n v="756402.54877694696"/>
    <n v="767526.95347582689"/>
    <n v="8783114.687519975"/>
    <n v="0"/>
    <n v="0"/>
    <n v="0"/>
    <n v="0"/>
    <n v="0"/>
    <n v="0"/>
    <n v="0"/>
    <n v="0"/>
    <n v="0"/>
    <n v="0"/>
    <n v="0"/>
    <n v="0"/>
    <n v="0"/>
    <n v="144450"/>
    <n v="144950"/>
    <n v="144200"/>
    <n v="144200"/>
    <n v="144200"/>
    <n v="144200"/>
    <n v="144200"/>
    <n v="144200"/>
    <n v="144200"/>
    <n v="144200"/>
    <n v="144200"/>
    <n v="144200"/>
    <n v="1731400"/>
    <n v="0"/>
    <n v="0"/>
    <n v="0"/>
    <n v="0"/>
    <n v="0"/>
    <n v="0"/>
    <n v="0"/>
    <n v="0"/>
    <n v="0"/>
    <n v="0"/>
    <n v="0"/>
    <n v="0"/>
    <n v="0"/>
    <n v="144450"/>
    <n v="144950"/>
    <n v="144200"/>
    <n v="144200"/>
    <n v="144200"/>
    <n v="144200"/>
    <n v="144200"/>
    <n v="144200"/>
    <n v="144200"/>
    <n v="144200"/>
    <n v="144200"/>
    <n v="144200"/>
    <n v="1731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4"/>
    <n v="1"/>
    <d v="2025-01-01T00:00:00"/>
    <n v="10032060"/>
    <x v="147"/>
    <m/>
    <m/>
    <x v="2"/>
    <x v="3"/>
    <s v="TREG 3"/>
    <x v="1"/>
    <n v="4822747.2105050497"/>
    <n v="141474.6"/>
    <n v="140160.87"/>
    <n v="140413"/>
    <n v="140160.87"/>
    <n v="139404.47999999998"/>
    <n v="138648.09"/>
    <n v="139908.74"/>
    <n v="140917.26"/>
    <n v="140665.13"/>
    <n v="140665.13"/>
    <n v="140917.26"/>
    <n v="140413"/>
    <n v="1683748.43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141474.6"/>
    <n v="831020.09431823774"/>
    <n v="824142.23020126333"/>
    <n v="677647.73343142285"/>
    <n v="725636.14372162707"/>
    <n v="710201.62985494349"/>
    <n v="850274.467284924"/>
    <n v="739186.39892134408"/>
    <n v="856275.54381648172"/>
    <n v="861385.63871695695"/>
    <n v="752877.55877694697"/>
    <n v="763502.45347582689"/>
    <n v="8733624.4925199747"/>
    <n v="0"/>
    <n v="0"/>
    <n v="0"/>
    <n v="0"/>
    <n v="0"/>
    <n v="0"/>
    <n v="0"/>
    <n v="0"/>
    <n v="0"/>
    <n v="0"/>
    <n v="0"/>
    <n v="0"/>
    <n v="0"/>
    <n v="126700"/>
    <n v="136495"/>
    <n v="130760"/>
    <n v="130760"/>
    <n v="130760"/>
    <n v="130760"/>
    <n v="130760"/>
    <n v="130760"/>
    <n v="130760"/>
    <n v="130760"/>
    <n v="130760"/>
    <n v="130760"/>
    <n v="1570795"/>
    <n v="0"/>
    <n v="0"/>
    <n v="0"/>
    <n v="0"/>
    <n v="0"/>
    <n v="0"/>
    <n v="0"/>
    <n v="0"/>
    <n v="0"/>
    <n v="0"/>
    <n v="0"/>
    <n v="0"/>
    <n v="0"/>
    <n v="115700"/>
    <n v="126045"/>
    <n v="130760"/>
    <n v="130760"/>
    <n v="130760"/>
    <n v="130760"/>
    <n v="130760"/>
    <n v="130760"/>
    <n v="130760"/>
    <n v="130760"/>
    <n v="130760"/>
    <n v="130760"/>
    <n v="15493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36"/>
    <n v="1"/>
    <d v="2025-01-01T00:00:00"/>
    <n v="19035807"/>
    <x v="148"/>
    <m/>
    <m/>
    <x v="4"/>
    <x v="3"/>
    <s v="TREG 3"/>
    <x v="1"/>
    <n v="25094334.919254076"/>
    <n v="152000"/>
    <n v="160000"/>
    <n v="144000"/>
    <n v="128000"/>
    <n v="136000"/>
    <n v="144000"/>
    <n v="184000"/>
    <n v="168000.00000000003"/>
    <n v="168000.00000000003"/>
    <n v="184000"/>
    <n v="160000"/>
    <n v="168000.00000000003"/>
    <n v="1896000"/>
    <n v="3945.5621916125542"/>
    <n v="7538.4012954545469"/>
    <n v="8292.2414250000002"/>
    <n v="8070.2773868560616"/>
    <n v="12959.003111586177"/>
    <n v="11663.102800427558"/>
    <n v="6587.4932483896391"/>
    <n v="14492.485146457208"/>
    <n v="12077.070955381005"/>
    <n v="14492.485146457208"/>
    <n v="15700.192241995306"/>
    <n v="15700.192241995306"/>
    <n v="131518.50719161259"/>
    <n v="155945.56219161255"/>
    <n v="167538.40129545453"/>
    <n v="152292.24142500001"/>
    <n v="136070.27738685606"/>
    <n v="148959.00311158618"/>
    <n v="155663.10280042756"/>
    <n v="190587.49324838963"/>
    <n v="182492.48514645724"/>
    <n v="180077.07095538103"/>
    <n v="198492.48514645721"/>
    <n v="175700.1922419953"/>
    <n v="183700.19224199533"/>
    <n v="2027518.5071916129"/>
    <n v="0"/>
    <n v="0"/>
    <n v="0"/>
    <n v="0"/>
    <n v="0"/>
    <n v="0"/>
    <n v="0"/>
    <n v="0"/>
    <n v="0"/>
    <n v="0"/>
    <n v="0"/>
    <n v="0"/>
    <n v="0"/>
    <n v="176000"/>
    <n v="176000"/>
    <n v="176000"/>
    <n v="291200"/>
    <n v="291200"/>
    <n v="291200"/>
    <n v="291200"/>
    <n v="291200"/>
    <n v="291200"/>
    <n v="291200"/>
    <n v="291200"/>
    <n v="291200"/>
    <n v="3148800"/>
    <n v="0"/>
    <n v="0"/>
    <n v="0"/>
    <n v="0"/>
    <n v="0"/>
    <n v="0"/>
    <n v="0"/>
    <n v="0"/>
    <n v="0"/>
    <n v="0"/>
    <n v="0"/>
    <n v="0"/>
    <n v="0"/>
    <n v="291200"/>
    <n v="291200"/>
    <n v="291200"/>
    <n v="291200"/>
    <n v="291200"/>
    <n v="291200"/>
    <n v="291200"/>
    <n v="291200"/>
    <n v="291200"/>
    <n v="291200"/>
    <n v="291200"/>
    <n v="291200"/>
    <n v="3494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34"/>
    <n v="1"/>
    <d v="2025-01-01T00:00:00"/>
    <n v="10049721"/>
    <x v="149"/>
    <m/>
    <m/>
    <x v="5"/>
    <x v="3"/>
    <s v="TREG 3"/>
    <x v="1"/>
    <n v="16396547.887916535"/>
    <n v="197294.3559655573"/>
    <n v="200740.16584767849"/>
    <n v="214616.23091316113"/>
    <n v="201664.34910756539"/>
    <n v="211885.81123115102"/>
    <n v="209059.23049825913"/>
    <n v="219059.96072168273"/>
    <n v="221243.30871861358"/>
    <n v="218411.40000043696"/>
    <n v="222805.49466664565"/>
    <n v="221179.8418723967"/>
    <n v="208687.35045685185"/>
    <n v="2546647.5000000005"/>
    <n v="1842072.0401886911"/>
    <n v="1874244.4254989398"/>
    <n v="2003800.6480268005"/>
    <n v="1882873.2184247007"/>
    <n v="1978307.6240140414"/>
    <n v="1951916.7761263039"/>
    <n v="2045290.2810898963"/>
    <n v="2065675.4780179334"/>
    <n v="2039234.8844966958"/>
    <n v="2080261.0906795952"/>
    <n v="2065082.9091006783"/>
    <n v="1948444.6553794732"/>
    <n v="23777204.031043749"/>
    <n v="2039366.3961542484"/>
    <n v="2074984.5913466183"/>
    <n v="2218416.8789399615"/>
    <n v="2084537.567532266"/>
    <n v="2190193.4352451926"/>
    <n v="2160976.0066245631"/>
    <n v="2264350.2418115791"/>
    <n v="2286918.786736547"/>
    <n v="2257646.284497133"/>
    <n v="2303066.585346241"/>
    <n v="2286262.7509730752"/>
    <n v="2157132.0058363252"/>
    <n v="26323851.531043753"/>
    <n v="4941582.2328302255"/>
    <n v="5142088.3207596643"/>
    <n v="5200167.6767443335"/>
    <n v="5041400.8835760169"/>
    <n v="5300908.0587014994"/>
    <n v="5267931.7796293944"/>
    <n v="5440025.0052966522"/>
    <n v="5516503.1293899361"/>
    <n v="5430748.8535660813"/>
    <n v="5523072.6990475263"/>
    <n v="5624891.6984470263"/>
    <n v="5484201.4723760169"/>
    <n v="63913521.810364373"/>
    <n v="206787"/>
    <n v="217414"/>
    <n v="205850"/>
    <n v="205850"/>
    <n v="205850"/>
    <n v="205850"/>
    <n v="205850"/>
    <n v="205850"/>
    <n v="205850"/>
    <n v="205850"/>
    <n v="205850"/>
    <n v="205850"/>
    <n v="2482701"/>
    <n v="0"/>
    <n v="0"/>
    <n v="0"/>
    <n v="0"/>
    <n v="0"/>
    <n v="0"/>
    <n v="0"/>
    <n v="0"/>
    <n v="0"/>
    <n v="0"/>
    <n v="0"/>
    <n v="0"/>
    <n v="0"/>
    <n v="206787"/>
    <n v="217414"/>
    <n v="205850"/>
    <n v="205850"/>
    <n v="205850"/>
    <n v="205850"/>
    <n v="205850"/>
    <n v="205850"/>
    <n v="205850"/>
    <n v="205850"/>
    <n v="205850"/>
    <n v="205850"/>
    <n v="2482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44"/>
    <n v="1"/>
    <d v="2025-01-01T00:00:00"/>
    <n v="19200666"/>
    <x v="150"/>
    <m/>
    <m/>
    <x v="5"/>
    <x v="7"/>
    <s v="TREG 3"/>
    <x v="1"/>
    <n v="16227287.887916533"/>
    <n v="217429.85816617805"/>
    <n v="221227.34112138243"/>
    <n v="236519.57208423497"/>
    <n v="222245.84483951132"/>
    <n v="233510.49074844024"/>
    <n v="230395.43434026188"/>
    <n v="241416.82085380619"/>
    <n v="243822.99736593588"/>
    <n v="240702.06920801027"/>
    <n v="245544.61716315456"/>
    <n v="243753.05320912687"/>
    <n v="229985.60089995741"/>
    <n v="2806553.7"/>
    <n v="1844443.4983055845"/>
    <n v="1876657.3019005796"/>
    <n v="2006380.3133209508"/>
    <n v="1885297.2034152425"/>
    <n v="1980854.469940979"/>
    <n v="1954429.6468399656"/>
    <n v="2047923.3595649363"/>
    <n v="2068334.8001141048"/>
    <n v="2041860.1673377492"/>
    <n v="2082939.1900921699"/>
    <n v="2067741.4683318054"/>
    <n v="1950953.0561328141"/>
    <n v="23807814.475296881"/>
    <n v="2061873.3564717625"/>
    <n v="2097884.6430219621"/>
    <n v="2242899.8854051856"/>
    <n v="2107543.0482547539"/>
    <n v="2214364.9606894194"/>
    <n v="2184825.0811802275"/>
    <n v="2289340.1804187424"/>
    <n v="2312157.7974800407"/>
    <n v="2282562.2365457593"/>
    <n v="2328483.8072553244"/>
    <n v="2311494.5215409324"/>
    <n v="2180938.6570327715"/>
    <n v="26614368.175296884"/>
    <n v="0"/>
    <n v="0"/>
    <n v="0"/>
    <n v="0"/>
    <n v="0"/>
    <n v="0"/>
    <n v="0"/>
    <n v="0"/>
    <n v="0"/>
    <n v="0"/>
    <n v="0"/>
    <n v="0"/>
    <n v="0"/>
    <n v="224016"/>
    <n v="180796"/>
    <n v="188691"/>
    <n v="186550"/>
    <n v="186550"/>
    <n v="186550"/>
    <n v="186550"/>
    <n v="186550"/>
    <n v="186550"/>
    <n v="186550"/>
    <n v="186550"/>
    <n v="186550"/>
    <n v="2272453"/>
    <n v="0"/>
    <n v="0"/>
    <n v="0"/>
    <n v="0"/>
    <n v="0"/>
    <n v="0"/>
    <n v="0"/>
    <n v="0"/>
    <n v="0"/>
    <n v="0"/>
    <n v="0"/>
    <n v="0"/>
    <n v="0"/>
    <n v="222676"/>
    <n v="174550"/>
    <n v="186550"/>
    <n v="186550"/>
    <n v="186550"/>
    <n v="186550"/>
    <n v="186550"/>
    <n v="186550"/>
    <n v="186550"/>
    <n v="186550"/>
    <n v="186550"/>
    <n v="186550"/>
    <n v="22627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36"/>
    <n v="1"/>
    <d v="2025-01-01T00:00:00"/>
    <n v="10075722"/>
    <x v="151"/>
    <m/>
    <m/>
    <x v="3"/>
    <x v="3"/>
    <s v="TREG 3"/>
    <x v="1"/>
    <n v="2853170.0637766761"/>
    <n v="183885.32499999998"/>
    <n v="193563.5"/>
    <n v="174207.15"/>
    <n v="154850.79999999999"/>
    <n v="164528.97499999998"/>
    <n v="174207.15"/>
    <n v="222598.02499999999"/>
    <n v="203241.67499999999"/>
    <n v="203241.67499999999"/>
    <n v="222598.02499999999"/>
    <n v="193563.5"/>
    <n v="203241.67499999999"/>
    <n v="2293727.4749999996"/>
    <n v="24641.171478148612"/>
    <n v="26204.602216469513"/>
    <n v="34479.330299307076"/>
    <n v="35153.519583240988"/>
    <n v="45980.217966339384"/>
    <n v="42961.802488876325"/>
    <n v="37726.501903874683"/>
    <n v="42676.605136738341"/>
    <n v="37056.024878872689"/>
    <n v="38998.325038116622"/>
    <n v="47915.157712214517"/>
    <n v="56847.776925010367"/>
    <n v="470641.03562720912"/>
    <n v="208526.49647814859"/>
    <n v="219768.1022164695"/>
    <n v="208686.48029930706"/>
    <n v="190004.31958324098"/>
    <n v="210509.19296633935"/>
    <n v="217168.95248887633"/>
    <n v="260324.52690387468"/>
    <n v="245918.28013673832"/>
    <n v="240297.69987887266"/>
    <n v="261596.35003811662"/>
    <n v="241478.65771221451"/>
    <n v="260089.45192501036"/>
    <n v="2764368.5106272092"/>
    <n v="0"/>
    <n v="0"/>
    <n v="0"/>
    <n v="0"/>
    <n v="0"/>
    <n v="0"/>
    <n v="0"/>
    <n v="0"/>
    <n v="0"/>
    <n v="0"/>
    <n v="0"/>
    <n v="0"/>
    <n v="0"/>
    <n v="203505"/>
    <n v="201270"/>
    <n v="216125"/>
    <n v="192400"/>
    <n v="192400"/>
    <n v="192400"/>
    <n v="192400"/>
    <n v="192400"/>
    <n v="192400"/>
    <n v="192400"/>
    <n v="192400"/>
    <n v="192400"/>
    <n v="2352500"/>
    <n v="0"/>
    <n v="0"/>
    <n v="0"/>
    <n v="0"/>
    <n v="0"/>
    <n v="0"/>
    <n v="0"/>
    <n v="0"/>
    <n v="0"/>
    <n v="0"/>
    <n v="0"/>
    <n v="0"/>
    <n v="0"/>
    <n v="192400"/>
    <n v="192900"/>
    <n v="192400"/>
    <n v="192400"/>
    <n v="192400"/>
    <n v="192400"/>
    <n v="192400"/>
    <n v="192400"/>
    <n v="192400"/>
    <n v="192400"/>
    <n v="192400"/>
    <n v="192400"/>
    <n v="2309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6"/>
    <n v="1"/>
    <d v="2025-01-01T00:00:00"/>
    <n v="19071410"/>
    <x v="152"/>
    <m/>
    <m/>
    <x v="3"/>
    <x v="3"/>
    <s v="TREG 3"/>
    <x v="1"/>
    <n v="2545413.4356491207"/>
    <n v="231589.7045454545"/>
    <n v="243778.63636363632"/>
    <n v="219400.77272727271"/>
    <n v="195022.90909090906"/>
    <n v="207211.84090909088"/>
    <n v="219400.77272727271"/>
    <n v="280345.43181818177"/>
    <n v="255967.56818181815"/>
    <n v="255967.56818181815"/>
    <n v="280345.43181818177"/>
    <n v="243778.63636363632"/>
    <n v="255967.56818181815"/>
    <n v="2888776.8409090904"/>
    <n v="31033.697889042091"/>
    <n v="33002.72104390787"/>
    <n v="43424.117269508402"/>
    <n v="44273.20784850901"/>
    <n v="57908.618285663295"/>
    <n v="54107.151536638616"/>
    <n v="47513.685115720167"/>
    <n v="53747.966971373382"/>
    <n v="46669.26984699371"/>
    <n v="49115.450476241269"/>
    <n v="60345.529029141493"/>
    <n v="71595.489537455243"/>
    <n v="592736.90485019446"/>
    <n v="262623.40243449662"/>
    <n v="276781.35740754422"/>
    <n v="262824.88999678113"/>
    <n v="239296.11693941808"/>
    <n v="265120.45919475419"/>
    <n v="273507.92426391132"/>
    <n v="327859.11693390191"/>
    <n v="309715.53515319154"/>
    <n v="302636.83802881185"/>
    <n v="329460.88229442306"/>
    <n v="304124.16539277782"/>
    <n v="327563.05771927338"/>
    <n v="3481513.7457592851"/>
    <n v="0"/>
    <n v="0"/>
    <n v="0"/>
    <n v="0"/>
    <n v="0"/>
    <n v="0"/>
    <n v="0"/>
    <n v="0"/>
    <n v="0"/>
    <n v="0"/>
    <n v="0"/>
    <n v="0"/>
    <n v="0"/>
    <n v="183667"/>
    <n v="191400"/>
    <n v="412337"/>
    <n v="183200"/>
    <n v="183200"/>
    <n v="183200"/>
    <n v="183200"/>
    <n v="183200"/>
    <n v="183200"/>
    <n v="183200"/>
    <n v="183200"/>
    <n v="183200"/>
    <n v="2436204"/>
    <n v="0"/>
    <n v="0"/>
    <n v="0"/>
    <n v="0"/>
    <n v="0"/>
    <n v="0"/>
    <n v="0"/>
    <n v="0"/>
    <n v="0"/>
    <n v="0"/>
    <n v="0"/>
    <n v="0"/>
    <n v="0"/>
    <n v="182950"/>
    <n v="182700"/>
    <n v="183200"/>
    <n v="183200"/>
    <n v="183200"/>
    <n v="183200"/>
    <n v="183200"/>
    <n v="183200"/>
    <n v="183200"/>
    <n v="183200"/>
    <n v="183200"/>
    <n v="183200"/>
    <n v="21976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42"/>
    <n v="1"/>
    <d v="2025-01-01T00:00:00"/>
    <n v="10114856"/>
    <x v="153"/>
    <m/>
    <m/>
    <x v="3"/>
    <x v="3"/>
    <s v="TREG 3"/>
    <x v="1"/>
    <n v="2457835.2265796778"/>
    <n v="123429.0609090909"/>
    <n v="129925.32727272727"/>
    <n v="116932.79454545454"/>
    <n v="103940.26181818181"/>
    <n v="110436.52818181817"/>
    <n v="116932.79454545454"/>
    <n v="149414.12636363634"/>
    <n v="136421.59363636363"/>
    <n v="136421.59363636363"/>
    <n v="149414.12636363634"/>
    <n v="129925.32727272727"/>
    <n v="136421.59363636363"/>
    <n v="1539615.1281818184"/>
    <n v="16539.855234493345"/>
    <n v="17589.274419125697"/>
    <n v="23143.507289762456"/>
    <n v="23596.042315006773"/>
    <n v="30863.230244069673"/>
    <n v="28837.18391428925"/>
    <n v="25323.101239211359"/>
    <n v="28645.751338861326"/>
    <n v="24873.0579877604"/>
    <n v="26176.785104968123"/>
    <n v="32162.016842451263"/>
    <n v="38157.844953769534"/>
    <n v="315907.65088376921"/>
    <n v="139968.91614358424"/>
    <n v="147514.60169185296"/>
    <n v="140076.30183521699"/>
    <n v="127536.30413318859"/>
    <n v="141299.75842588785"/>
    <n v="145769.97845974378"/>
    <n v="174737.22760284771"/>
    <n v="165067.34497522496"/>
    <n v="161294.65162412403"/>
    <n v="175590.91146860446"/>
    <n v="162087.34411517854"/>
    <n v="174579.43859013316"/>
    <n v="1855522.7790655876"/>
    <n v="0"/>
    <n v="0"/>
    <n v="0"/>
    <n v="0"/>
    <n v="0"/>
    <n v="0"/>
    <n v="0"/>
    <n v="0"/>
    <n v="0"/>
    <n v="0"/>
    <n v="0"/>
    <n v="0"/>
    <n v="0"/>
    <n v="127950"/>
    <n v="123288"/>
    <n v="115425"/>
    <n v="115200"/>
    <n v="115200"/>
    <n v="115200"/>
    <n v="115200"/>
    <n v="115200"/>
    <n v="115200"/>
    <n v="115200"/>
    <n v="115200"/>
    <n v="115200"/>
    <n v="1403463"/>
    <n v="0"/>
    <n v="0"/>
    <n v="0"/>
    <n v="0"/>
    <n v="0"/>
    <n v="0"/>
    <n v="0"/>
    <n v="0"/>
    <n v="0"/>
    <n v="0"/>
    <n v="0"/>
    <n v="0"/>
    <n v="0"/>
    <n v="127950"/>
    <n v="115200"/>
    <n v="115200"/>
    <n v="115200"/>
    <n v="115200"/>
    <n v="115200"/>
    <n v="115200"/>
    <n v="115200"/>
    <n v="115200"/>
    <n v="115200"/>
    <n v="115200"/>
    <n v="115200"/>
    <n v="13951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45"/>
    <n v="1"/>
    <d v="2025-01-01T00:00:00"/>
    <n v="5588137"/>
    <x v="154"/>
    <m/>
    <m/>
    <x v="10"/>
    <x v="1"/>
    <s v="TREG 3"/>
    <x v="1"/>
    <n v="23187970.944183711"/>
    <n v="202800"/>
    <n v="202800"/>
    <n v="194688"/>
    <n v="204746.88"/>
    <n v="194707.4688"/>
    <n v="194607.07468799999"/>
    <n v="235166.07074687997"/>
    <n v="205151.66070746881"/>
    <n v="214991.51660707468"/>
    <n v="235369.91516607071"/>
    <n v="205153.69915166069"/>
    <n v="225131.53699151662"/>
    <n v="2515313.8228586717"/>
    <n v="223233.9764457425"/>
    <n v="1305913.2252122969"/>
    <n v="1193193.1529169814"/>
    <n v="823607.73606529715"/>
    <n v="1112870.683100265"/>
    <n v="1608917.9313328068"/>
    <n v="1893456.8688701901"/>
    <n v="2091855.0526283111"/>
    <n v="1713527.2916059908"/>
    <n v="2108280.6293541482"/>
    <n v="2838287.7041551135"/>
    <n v="1777360.3783128522"/>
    <n v="18690504.629999999"/>
    <n v="426033.97644574253"/>
    <n v="1508713.2252122969"/>
    <n v="1387881.1529169814"/>
    <n v="1028354.6160652972"/>
    <n v="1307578.1519002649"/>
    <n v="1803525.0060208067"/>
    <n v="2128622.9396170699"/>
    <n v="2297006.71333578"/>
    <n v="1928518.8082130656"/>
    <n v="2343650.5445202189"/>
    <n v="3043441.4033067743"/>
    <n v="2002491.9153043688"/>
    <n v="21205818.452858668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202800"/>
    <n v="202800"/>
    <n v="202800"/>
    <n v="202800"/>
    <n v="202800"/>
    <n v="202800"/>
    <n v="202800"/>
    <n v="202800"/>
    <n v="202800"/>
    <n v="202800"/>
    <n v="202800"/>
    <n v="202800"/>
    <n v="2433600"/>
    <n v="0"/>
    <n v="0"/>
    <n v="0"/>
    <n v="0"/>
    <n v="0"/>
    <n v="0"/>
    <n v="0"/>
    <n v="0"/>
    <n v="0"/>
    <n v="0"/>
    <n v="0"/>
    <n v="0"/>
    <n v="0"/>
    <n v="202800"/>
    <n v="202800"/>
    <n v="202800"/>
    <n v="202800"/>
    <n v="202800"/>
    <n v="202800"/>
    <n v="202800"/>
    <n v="202800"/>
    <n v="202800"/>
    <n v="202800"/>
    <n v="202800"/>
    <n v="202800"/>
    <n v="2433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36"/>
    <n v="1"/>
    <d v="2025-01-01T00:00:00"/>
    <n v="10030262"/>
    <x v="155"/>
    <m/>
    <m/>
    <x v="3"/>
    <x v="3"/>
    <s v="TREG 3"/>
    <x v="1"/>
    <n v="2041525.3264067306"/>
    <n v="144759.27272727274"/>
    <n v="152378.18181818182"/>
    <n v="137140.36363636365"/>
    <n v="121902.54545454546"/>
    <n v="129521.45454545454"/>
    <n v="137140.36363636365"/>
    <n v="175234.90909090909"/>
    <n v="159997.09090909091"/>
    <n v="159997.09090909091"/>
    <n v="175234.90909090909"/>
    <n v="152378.18181818182"/>
    <n v="159997.09090909091"/>
    <n v="1805681.4545454546"/>
    <n v="19398.166016373572"/>
    <n v="20628.939035584302"/>
    <n v="27143.018499443126"/>
    <n v="27673.757700207476"/>
    <n v="36196.814034229043"/>
    <n v="33820.639484648775"/>
    <n v="29699.275774991671"/>
    <n v="33596.124769952323"/>
    <n v="29171.458960247841"/>
    <n v="30700.487763770998"/>
    <n v="37720.048530423774"/>
    <n v="44752.036867687719"/>
    <n v="370500.7674375606"/>
    <n v="164157.43874364631"/>
    <n v="173007.12085376613"/>
    <n v="164283.38213580678"/>
    <n v="149576.30315475294"/>
    <n v="165718.26857968359"/>
    <n v="170961.00312101241"/>
    <n v="204934.18486590075"/>
    <n v="193593.21567904323"/>
    <n v="189168.54986933875"/>
    <n v="205935.39685468009"/>
    <n v="190098.2303486056"/>
    <n v="204749.12777677862"/>
    <n v="2176182.2219830155"/>
    <n v="0"/>
    <n v="0"/>
    <n v="0"/>
    <n v="0"/>
    <n v="0"/>
    <n v="0"/>
    <n v="0"/>
    <n v="0"/>
    <n v="0"/>
    <n v="0"/>
    <n v="0"/>
    <n v="0"/>
    <n v="0"/>
    <n v="172800"/>
    <n v="172800"/>
    <n v="172800"/>
    <n v="172800"/>
    <n v="172800"/>
    <n v="172800"/>
    <n v="172800"/>
    <n v="172800"/>
    <n v="172800"/>
    <n v="172800"/>
    <n v="172800"/>
    <n v="172800"/>
    <n v="2073600"/>
    <n v="0"/>
    <n v="0"/>
    <n v="0"/>
    <n v="0"/>
    <n v="0"/>
    <n v="0"/>
    <n v="0"/>
    <n v="0"/>
    <n v="0"/>
    <n v="0"/>
    <n v="0"/>
    <n v="0"/>
    <n v="0"/>
    <n v="172800"/>
    <n v="172800"/>
    <n v="172800"/>
    <n v="172800"/>
    <n v="172800"/>
    <n v="172800"/>
    <n v="172800"/>
    <n v="172800"/>
    <n v="172800"/>
    <n v="172800"/>
    <n v="172800"/>
    <n v="172800"/>
    <n v="2073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1"/>
    <n v="1"/>
    <d v="2025-01-01T00:00:00"/>
    <n v="10036399"/>
    <x v="156"/>
    <m/>
    <m/>
    <x v="3"/>
    <x v="3"/>
    <s v="TREG 3"/>
    <x v="1"/>
    <n v="2488214.0166669991"/>
    <n v="150413.93181818182"/>
    <n v="158330.45454545453"/>
    <n v="142497.40909090909"/>
    <n v="126664.36363636363"/>
    <n v="134580.88636363635"/>
    <n v="142497.40909090909"/>
    <n v="182080.02272727274"/>
    <n v="166246.97727272726"/>
    <n v="166246.97727272726"/>
    <n v="182080.02272727274"/>
    <n v="158330.45454545453"/>
    <n v="166246.97727272726"/>
    <n v="1876215.8863636362"/>
    <n v="20155.906876388166"/>
    <n v="21434.756966661815"/>
    <n v="28203.292659577626"/>
    <n v="28754.763860371833"/>
    <n v="37610.752082441119"/>
    <n v="35141.758214517868"/>
    <n v="30859.403734952277"/>
    <n v="34908.473393778593"/>
    <n v="30310.96907588252"/>
    <n v="31899.725567043301"/>
    <n v="39193.487926143454"/>
    <n v="46500.163307831775"/>
    <n v="384973.45366559038"/>
    <n v="170569.83869457"/>
    <n v="179765.21151211634"/>
    <n v="170700.70175048671"/>
    <n v="155419.12749673545"/>
    <n v="172191.63844607747"/>
    <n v="177639.16730542696"/>
    <n v="212939.426462225"/>
    <n v="201155.45066650584"/>
    <n v="196557.94634860978"/>
    <n v="213979.74829431603"/>
    <n v="197523.94247159798"/>
    <n v="212747.14058055903"/>
    <n v="2261189.3400292266"/>
    <n v="0"/>
    <n v="0"/>
    <n v="0"/>
    <n v="0"/>
    <n v="0"/>
    <n v="0"/>
    <n v="0"/>
    <n v="0"/>
    <n v="0"/>
    <n v="0"/>
    <n v="0"/>
    <n v="0"/>
    <n v="0"/>
    <n v="181300"/>
    <n v="183050"/>
    <n v="179050"/>
    <n v="179050"/>
    <n v="179050"/>
    <n v="179050"/>
    <n v="179050"/>
    <n v="179050"/>
    <n v="179050"/>
    <n v="179050"/>
    <n v="179050"/>
    <n v="179050"/>
    <n v="2154850"/>
    <n v="0"/>
    <n v="0"/>
    <n v="0"/>
    <n v="0"/>
    <n v="0"/>
    <n v="0"/>
    <n v="0"/>
    <n v="0"/>
    <n v="0"/>
    <n v="0"/>
    <n v="0"/>
    <n v="0"/>
    <n v="0"/>
    <n v="181300"/>
    <n v="183050"/>
    <n v="179050"/>
    <n v="179050"/>
    <n v="179050"/>
    <n v="179050"/>
    <n v="179050"/>
    <n v="179050"/>
    <n v="179050"/>
    <n v="179050"/>
    <n v="179050"/>
    <n v="179050"/>
    <n v="21548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42"/>
    <n v="1"/>
    <d v="2025-01-01T00:00:00"/>
    <n v="19070736"/>
    <x v="157"/>
    <m/>
    <m/>
    <x v="3"/>
    <x v="3"/>
    <s v="TREG 3"/>
    <x v="1"/>
    <n v="22869722.756110538"/>
    <n v="0"/>
    <n v="0"/>
    <n v="0"/>
    <n v="0"/>
    <n v="0"/>
    <n v="0"/>
    <n v="0"/>
    <n v="0"/>
    <n v="0"/>
    <n v="0"/>
    <n v="0"/>
    <n v="0"/>
    <n v="0"/>
    <n v="292244.36682015826"/>
    <n v="310786.66001400823"/>
    <n v="408924.95962051454"/>
    <n v="416920.84652771457"/>
    <n v="545325.5214648312"/>
    <n v="509527.10494905798"/>
    <n v="447436.42448227189"/>
    <n v="506144.66350676445"/>
    <n v="439484.56497701543"/>
    <n v="462520.25062679447"/>
    <n v="568273.91259022441"/>
    <n v="674214.80294943717"/>
    <n v="5581804.0785287917"/>
    <n v="292244.36682015826"/>
    <n v="310786.66001400823"/>
    <n v="408924.95962051454"/>
    <n v="416920.84652771457"/>
    <n v="545325.5214648312"/>
    <n v="509527.10494905798"/>
    <n v="447436.42448227189"/>
    <n v="506144.66350676445"/>
    <n v="439484.56497701543"/>
    <n v="462520.25062679447"/>
    <n v="568273.91259022441"/>
    <n v="674214.80294943717"/>
    <n v="5581804.07852879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43"/>
    <n v="1"/>
    <d v="2025-01-01T00:00:00"/>
    <n v="19109435"/>
    <x v="158"/>
    <m/>
    <m/>
    <x v="10"/>
    <x v="2"/>
    <s v="TREG 3"/>
    <x v="1"/>
    <n v="23187970.944183711"/>
    <n v="200000"/>
    <n v="200000"/>
    <n v="192000"/>
    <n v="201920"/>
    <n v="192019.20000000001"/>
    <n v="191920.19200000001"/>
    <n v="231919.20191999996"/>
    <n v="202319.19201920001"/>
    <n v="212023.19192019201"/>
    <n v="232120.23191920188"/>
    <n v="202321.20231919203"/>
    <n v="222023.21202319194"/>
    <n v="2480585.6241209777"/>
    <n v="227072.67299978534"/>
    <n v="1328369.5048401421"/>
    <n v="1213711.1158065738"/>
    <n v="837770.36591517262"/>
    <n v="1132007.4333581298"/>
    <n v="1636584.6325092115"/>
    <n v="1926016.4571259113"/>
    <n v="2127826.2650303491"/>
    <n v="1742992.8389849088"/>
    <n v="2144534.2934052567"/>
    <n v="2887094.4557204181"/>
    <n v="1807923.5894698245"/>
    <n v="19011903.625165686"/>
    <n v="427072.67299978534"/>
    <n v="1528369.5048401421"/>
    <n v="1405711.1158065738"/>
    <n v="1039690.3659151726"/>
    <n v="1324026.6333581298"/>
    <n v="1828504.8245092116"/>
    <n v="2157935.6590459114"/>
    <n v="2330145.4570495491"/>
    <n v="1955016.0309051007"/>
    <n v="2376654.5253244587"/>
    <n v="3089415.6580396104"/>
    <n v="2029946.8014930163"/>
    <n v="21492489.249286659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200000"/>
    <n v="200000"/>
    <n v="200000"/>
    <n v="200000"/>
    <n v="200000"/>
    <n v="200000"/>
    <n v="200000"/>
    <n v="200000"/>
    <n v="200000"/>
    <n v="200000"/>
    <n v="200000"/>
    <n v="200000"/>
    <n v="2400000"/>
    <n v="0"/>
    <n v="0"/>
    <n v="0"/>
    <n v="0"/>
    <n v="0"/>
    <n v="0"/>
    <n v="0"/>
    <n v="0"/>
    <n v="0"/>
    <n v="0"/>
    <n v="0"/>
    <n v="0"/>
    <n v="0"/>
    <n v="200000"/>
    <n v="200000"/>
    <n v="200000"/>
    <n v="200000"/>
    <n v="200000"/>
    <n v="200000"/>
    <n v="200000"/>
    <n v="200000"/>
    <n v="200000"/>
    <n v="200000"/>
    <n v="200000"/>
    <n v="200000"/>
    <n v="24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39"/>
    <n v="1"/>
    <d v="2025-01-01T00:00:00"/>
    <n v="4642141"/>
    <x v="159"/>
    <m/>
    <m/>
    <x v="2"/>
    <x v="6"/>
    <s v="TREG 3"/>
    <x v="1"/>
    <n v="27150147.951682493"/>
    <n v="0"/>
    <n v="0"/>
    <n v="0"/>
    <n v="0"/>
    <n v="0"/>
    <n v="0"/>
    <n v="0"/>
    <n v="0"/>
    <n v="0"/>
    <n v="0"/>
    <n v="0"/>
    <n v="0"/>
    <n v="0"/>
    <n v="0"/>
    <n v="11950724.263759997"/>
    <n v="11827387.134146826"/>
    <n v="9297635.5734425317"/>
    <n v="10140840.16137453"/>
    <n v="9886932.8458673004"/>
    <n v="12288154.568081591"/>
    <n v="10349068.613539482"/>
    <n v="12378878.988314027"/>
    <n v="12467275.195482703"/>
    <n v="10585903.080715967"/>
    <n v="10778419.087470157"/>
    <n v="121951219.51219513"/>
    <n v="0"/>
    <n v="11950724.263759997"/>
    <n v="11827387.134146826"/>
    <n v="9297635.5734425317"/>
    <n v="10140840.16137453"/>
    <n v="9886932.8458673004"/>
    <n v="12288154.568081591"/>
    <n v="10349068.613539482"/>
    <n v="12378878.988314027"/>
    <n v="12467275.195482703"/>
    <n v="10585903.080715967"/>
    <n v="10778419.087470157"/>
    <n v="121951219.512195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42"/>
    <n v="1"/>
    <d v="2025-01-01T00:00:00"/>
    <n v="10056983"/>
    <x v="160"/>
    <m/>
    <m/>
    <x v="3"/>
    <x v="3"/>
    <s v="TREG 3"/>
    <x v="1"/>
    <n v="2865317.2586164498"/>
    <n v="199462.86363636362"/>
    <n v="209960.90909090909"/>
    <n v="188964.81818181818"/>
    <n v="167968.72727272726"/>
    <n v="178466.77272727271"/>
    <n v="188964.81818181818"/>
    <n v="241455.04545454544"/>
    <n v="220458.95454545453"/>
    <n v="220458.95454545453"/>
    <n v="241455.04545454544"/>
    <n v="209960.90909090909"/>
    <n v="220458.95454545453"/>
    <n v="2488036.7727272725"/>
    <n v="26728.607225107331"/>
    <n v="28424.481391045261"/>
    <n v="37400.189263410924"/>
    <n v="38131.491368167815"/>
    <n v="49875.355448784336"/>
    <n v="46601.239938049031"/>
    <n v="40922.439595055061"/>
    <n v="46291.882567856759"/>
    <n v="40195.164227054454"/>
    <n v="42302.003105057134"/>
    <n v="51974.210388274878"/>
    <n v="61663.541540488688"/>
    <n v="510510.60605835158"/>
    <n v="226191.47086147094"/>
    <n v="238385.39048195435"/>
    <n v="226365.0074452291"/>
    <n v="206100.21864089509"/>
    <n v="228342.12817605704"/>
    <n v="235566.0581198672"/>
    <n v="282377.48504960048"/>
    <n v="266750.83711331128"/>
    <n v="260654.11877250898"/>
    <n v="283757.04855960258"/>
    <n v="261935.11947918398"/>
    <n v="282122.49608594319"/>
    <n v="2998547.3787856246"/>
    <n v="0"/>
    <n v="0"/>
    <n v="0"/>
    <n v="0"/>
    <n v="0"/>
    <n v="0"/>
    <n v="0"/>
    <n v="0"/>
    <n v="0"/>
    <n v="0"/>
    <n v="0"/>
    <n v="0"/>
    <n v="0"/>
    <n v="238100"/>
    <n v="238100"/>
    <n v="238100"/>
    <n v="238100"/>
    <n v="238100"/>
    <n v="238100"/>
    <n v="238100"/>
    <n v="238100"/>
    <n v="238100"/>
    <n v="238100"/>
    <n v="238100"/>
    <n v="238100"/>
    <n v="2857200"/>
    <n v="0"/>
    <n v="0"/>
    <n v="0"/>
    <n v="0"/>
    <n v="0"/>
    <n v="0"/>
    <n v="0"/>
    <n v="0"/>
    <n v="0"/>
    <n v="0"/>
    <n v="0"/>
    <n v="0"/>
    <n v="0"/>
    <n v="238100"/>
    <n v="238100"/>
    <n v="238100"/>
    <n v="238100"/>
    <n v="238100"/>
    <n v="238100"/>
    <n v="238100"/>
    <n v="238100"/>
    <n v="238100"/>
    <n v="238100"/>
    <n v="238100"/>
    <n v="238100"/>
    <n v="2857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25"/>
    <n v="1"/>
    <d v="2025-01-01T00:00:00"/>
    <n v="4602802"/>
    <x v="161"/>
    <m/>
    <m/>
    <x v="2"/>
    <x v="7"/>
    <s v="TREG 3"/>
    <x v="1"/>
    <n v="7295006.1246604035"/>
    <n v="41283"/>
    <n v="39218.85"/>
    <n v="39615"/>
    <n v="39218.85"/>
    <n v="38030.400000000001"/>
    <n v="36841.949999999997"/>
    <n v="38822.699999999997"/>
    <n v="40407.299999999996"/>
    <n v="40011.15"/>
    <n v="40011.15"/>
    <n v="40407.299999999996"/>
    <n v="39615"/>
    <n v="473482.65"/>
    <n v="0"/>
    <n v="11950724.263759997"/>
    <n v="11827387.134146826"/>
    <n v="9297635.5734425317"/>
    <n v="10140840.16137453"/>
    <n v="9886932.8458673004"/>
    <n v="12288154.568081591"/>
    <n v="10349068.613539482"/>
    <n v="12378878.988314027"/>
    <n v="12467275.195482703"/>
    <n v="10585903.080715967"/>
    <n v="10778419.087470157"/>
    <n v="121951219.51219513"/>
    <n v="41283"/>
    <n v="11989943.113759996"/>
    <n v="11867002.134146826"/>
    <n v="9336854.4234425314"/>
    <n v="10178870.56137453"/>
    <n v="9923774.7958672997"/>
    <n v="12326977.268081591"/>
    <n v="10389475.913539482"/>
    <n v="12418890.138314027"/>
    <n v="12507286.345482703"/>
    <n v="10626310.380715968"/>
    <n v="10818034.087470157"/>
    <n v="122424702.162195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5"/>
    <n v="1"/>
    <d v="2025-01-01T00:00:00"/>
    <n v="10281372"/>
    <x v="162"/>
    <m/>
    <m/>
    <x v="5"/>
    <x v="3"/>
    <s v="TREG 3"/>
    <x v="1"/>
    <n v="18006935.887916535"/>
    <n v="239434.61708574893"/>
    <n v="243616.42028857348"/>
    <n v="260456.28531842149"/>
    <n v="244738.00059868998"/>
    <n v="257142.67308736703"/>
    <n v="253712.36068876972"/>
    <n v="265849.15497213649"/>
    <n v="268498.84603426367"/>
    <n v="265062.06764169381"/>
    <n v="270394.70054288983"/>
    <n v="268421.82325301273"/>
    <n v="253261.05048843267"/>
    <n v="3090588.0000000005"/>
    <n v="1847035.1080717659"/>
    <n v="1879294.1749714268"/>
    <n v="2009199.4589437109"/>
    <n v="1887946.216328359"/>
    <n v="1983637.7494474528"/>
    <n v="1957175.7970824195"/>
    <n v="2050800.8769212095"/>
    <n v="2071240.997388585"/>
    <n v="2044729.1653611152"/>
    <n v="2085865.9078541202"/>
    <n v="2070646.831921522"/>
    <n v="1953694.3214512041"/>
    <n v="23841266.605742894"/>
    <n v="2086469.7251575147"/>
    <n v="2122910.5952600003"/>
    <n v="2269655.7442621323"/>
    <n v="2132684.2169270488"/>
    <n v="2240780.4225348197"/>
    <n v="2210888.1577711892"/>
    <n v="2316650.031893346"/>
    <n v="2339739.8434228487"/>
    <n v="2309791.2330028089"/>
    <n v="2356260.6083970102"/>
    <n v="2339068.6551745348"/>
    <n v="2206955.3719396368"/>
    <n v="26931854.60574289"/>
    <n v="4941582.2328302255"/>
    <n v="5142088.3207596643"/>
    <n v="5200167.6767443335"/>
    <n v="5041400.8835760169"/>
    <n v="5300908.0587014994"/>
    <n v="5267931.7796293944"/>
    <n v="5440025.0052966522"/>
    <n v="5516503.1293899361"/>
    <n v="5430748.8535660813"/>
    <n v="5523072.6990475263"/>
    <n v="5624891.6984470263"/>
    <n v="5484201.4723760169"/>
    <n v="63913521.810364373"/>
    <n v="202300"/>
    <n v="192400"/>
    <n v="192400"/>
    <n v="192400"/>
    <n v="192400"/>
    <n v="192400"/>
    <n v="192400"/>
    <n v="192400"/>
    <n v="192400"/>
    <n v="192400"/>
    <n v="192400"/>
    <n v="192400"/>
    <n v="2318700"/>
    <n v="0"/>
    <n v="0"/>
    <n v="0"/>
    <n v="0"/>
    <n v="0"/>
    <n v="0"/>
    <n v="0"/>
    <n v="0"/>
    <n v="0"/>
    <n v="0"/>
    <n v="0"/>
    <n v="0"/>
    <n v="0"/>
    <n v="202300"/>
    <n v="192400"/>
    <n v="192400"/>
    <n v="192400"/>
    <n v="192400"/>
    <n v="192400"/>
    <n v="192400"/>
    <n v="192400"/>
    <n v="192400"/>
    <n v="192400"/>
    <n v="192400"/>
    <n v="192400"/>
    <n v="2318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6"/>
    <n v="1"/>
    <d v="2025-01-01T00:00:00"/>
    <n v="19085807"/>
    <x v="163"/>
    <m/>
    <m/>
    <x v="2"/>
    <x v="3"/>
    <s v="TREG 3"/>
    <x v="1"/>
    <n v="3565196.5751919197"/>
    <n v="289674"/>
    <n v="275190.3"/>
    <n v="277970"/>
    <n v="275190.3"/>
    <n v="266851.19999999995"/>
    <n v="258512.09999999998"/>
    <n v="272410.59999999998"/>
    <n v="283529.40000000002"/>
    <n v="280749.69999999995"/>
    <n v="280749.69999999995"/>
    <n v="283529.40000000002"/>
    <n v="277970"/>
    <n v="3322326.6999999997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289674"/>
    <n v="966049.52431823779"/>
    <n v="961699.23020126333"/>
    <n v="812677.16343142278"/>
    <n v="853082.86372162704"/>
    <n v="830065.6398549435"/>
    <n v="982776.32728492399"/>
    <n v="881798.53892134409"/>
    <n v="996360.11381648167"/>
    <n v="1001470.2087169569"/>
    <n v="895489.69877694699"/>
    <n v="901059.45347582689"/>
    <n v="10372202.762519976"/>
    <n v="0"/>
    <n v="0"/>
    <n v="0"/>
    <n v="0"/>
    <n v="0"/>
    <n v="0"/>
    <n v="0"/>
    <n v="0"/>
    <n v="0"/>
    <n v="0"/>
    <n v="0"/>
    <n v="0"/>
    <n v="0"/>
    <n v="235000"/>
    <n v="235000"/>
    <n v="235000"/>
    <n v="292600"/>
    <n v="292600"/>
    <n v="292600"/>
    <n v="292600"/>
    <n v="292600"/>
    <n v="292600"/>
    <n v="292600"/>
    <n v="292600"/>
    <n v="292600"/>
    <n v="3338400"/>
    <n v="0"/>
    <n v="0"/>
    <n v="0"/>
    <n v="0"/>
    <n v="0"/>
    <n v="0"/>
    <n v="0"/>
    <n v="0"/>
    <n v="0"/>
    <n v="0"/>
    <n v="0"/>
    <n v="0"/>
    <n v="0"/>
    <n v="292600"/>
    <n v="292600"/>
    <n v="292600"/>
    <n v="292600"/>
    <n v="292600"/>
    <n v="292600"/>
    <n v="292600"/>
    <n v="292600"/>
    <n v="292600"/>
    <n v="292600"/>
    <n v="292600"/>
    <n v="292600"/>
    <n v="3511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5"/>
    <n v="1"/>
    <d v="2025-01-01T00:00:00"/>
    <n v="19429737"/>
    <x v="164"/>
    <m/>
    <m/>
    <x v="10"/>
    <x v="3"/>
    <s v="TREG 3"/>
    <x v="1"/>
    <n v="22869722.756110534"/>
    <n v="0"/>
    <n v="0"/>
    <n v="0"/>
    <n v="0"/>
    <n v="0"/>
    <n v="0"/>
    <n v="0"/>
    <n v="0"/>
    <n v="0"/>
    <n v="0"/>
    <n v="0"/>
    <n v="0"/>
    <n v="0"/>
    <n v="163584.63021123077"/>
    <n v="956966.02925599867"/>
    <n v="874365.38020876853"/>
    <n v="603535.21936252795"/>
    <n v="815505.51607955573"/>
    <n v="1179006.2114548478"/>
    <n v="1387514.7799928566"/>
    <n v="1532899.8779129318"/>
    <n v="1255663.3753390447"/>
    <n v="1544936.4502012695"/>
    <n v="2079881.6197683359"/>
    <n v="1302439.9102126299"/>
    <n v="13696299"/>
    <n v="163584.63021123077"/>
    <n v="956966.02925599867"/>
    <n v="874365.38020876853"/>
    <n v="603535.21936252795"/>
    <n v="815505.51607955573"/>
    <n v="1179006.2114548478"/>
    <n v="1387514.7799928566"/>
    <n v="1532899.8779129318"/>
    <n v="1255663.3753390447"/>
    <n v="1544936.4502012695"/>
    <n v="2079881.6197683359"/>
    <n v="1302439.9102126299"/>
    <n v="13696299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42"/>
    <n v="1"/>
    <d v="2025-01-01T00:00:00"/>
    <n v="10027026"/>
    <x v="165"/>
    <m/>
    <m/>
    <x v="5"/>
    <x v="3"/>
    <s v="TREG 3"/>
    <x v="1"/>
    <n v="17937611.887916535"/>
    <n v="111113.71208619996"/>
    <n v="113054.34908654394"/>
    <n v="120869.1752686197"/>
    <n v="113574.83753210233"/>
    <n v="119331.43707567145"/>
    <n v="117739.54218234883"/>
    <n v="123371.82828226767"/>
    <n v="124601.46254893318"/>
    <n v="123006.5670009794"/>
    <n v="125481.2661236743"/>
    <n v="124565.71881544903"/>
    <n v="117530.10399721013"/>
    <n v="1434239.9999999998"/>
    <n v="1831922.1176583022"/>
    <n v="1863917.2312813462"/>
    <n v="1992759.5915968185"/>
    <n v="1872498.4790634769"/>
    <n v="1967407.035607649"/>
    <n v="1941161.602804516"/>
    <n v="2034020.6144035198"/>
    <n v="2054293.4877279887"/>
    <n v="2027998.5833926476"/>
    <n v="2068798.7328278264"/>
    <n v="2053704.1838994341"/>
    <n v="1937708.613642025"/>
    <n v="23646190.273905549"/>
    <n v="1943035.8297445022"/>
    <n v="1976971.5803678902"/>
    <n v="2113628.7668654383"/>
    <n v="1986073.3165955793"/>
    <n v="2086738.4726833205"/>
    <n v="2058901.1449868649"/>
    <n v="2157392.4426857876"/>
    <n v="2178894.950276922"/>
    <n v="2151005.1503936271"/>
    <n v="2194279.9989515007"/>
    <n v="2178269.902714883"/>
    <n v="2055238.7176392351"/>
    <n v="25080430.273905549"/>
    <n v="0"/>
    <n v="0"/>
    <n v="0"/>
    <n v="0"/>
    <n v="0"/>
    <n v="0"/>
    <n v="0"/>
    <n v="0"/>
    <n v="0"/>
    <n v="0"/>
    <n v="0"/>
    <n v="0"/>
    <n v="0"/>
    <n v="275533"/>
    <n v="284283"/>
    <n v="421898"/>
    <n v="244697"/>
    <n v="244697"/>
    <n v="244697"/>
    <n v="244697"/>
    <n v="244697"/>
    <n v="244697"/>
    <n v="244697"/>
    <n v="244697"/>
    <n v="244697"/>
    <n v="3183987"/>
    <n v="0"/>
    <n v="0"/>
    <n v="0"/>
    <n v="0"/>
    <n v="0"/>
    <n v="0"/>
    <n v="0"/>
    <n v="0"/>
    <n v="0"/>
    <n v="0"/>
    <n v="0"/>
    <n v="0"/>
    <n v="0"/>
    <n v="239400"/>
    <n v="257780"/>
    <n v="244697"/>
    <n v="244697"/>
    <n v="244697"/>
    <n v="244697"/>
    <n v="244697"/>
    <n v="244697"/>
    <n v="244697"/>
    <n v="244697"/>
    <n v="244697"/>
    <n v="244697"/>
    <n v="29441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42"/>
    <n v="1"/>
    <d v="2025-01-01T00:00:00"/>
    <n v="19068345"/>
    <x v="166"/>
    <m/>
    <m/>
    <x v="10"/>
    <x v="3"/>
    <s v="TREG 3"/>
    <x v="1"/>
    <n v="22869722.756110534"/>
    <n v="231150"/>
    <n v="231150"/>
    <n v="221904"/>
    <n v="233369.04"/>
    <n v="221926.19039999999"/>
    <n v="221811.76190400001"/>
    <n v="268040.61761904001"/>
    <n v="233830.40617619039"/>
    <n v="245045.80406176191"/>
    <n v="268272.95804061764"/>
    <n v="233832.72958040619"/>
    <n v="256603.32729580411"/>
    <n v="2866936.8350778199"/>
    <n v="222750.83404025857"/>
    <n v="1303086.8541238632"/>
    <n v="1190610.7404218682"/>
    <n v="821825.21250363626"/>
    <n v="1110462.1114868112"/>
    <n v="1605435.7710812767"/>
    <n v="1889358.8846794709"/>
    <n v="2087327.6778167253"/>
    <n v="1709818.7266701774"/>
    <n v="2103717.7048794818"/>
    <n v="2832144.8348183115"/>
    <n v="1773513.6602537909"/>
    <n v="18650053.012775674"/>
    <n v="453900.83404025855"/>
    <n v="1534236.8541238632"/>
    <n v="1412514.7404218682"/>
    <n v="1055194.2525036363"/>
    <n v="1332388.3018868112"/>
    <n v="1827247.5329852768"/>
    <n v="2157399.5022985111"/>
    <n v="2321158.0839929157"/>
    <n v="1954864.5307319392"/>
    <n v="2371990.6629200997"/>
    <n v="3065977.5643987176"/>
    <n v="2030116.9875495951"/>
    <n v="21516989.847853493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230650"/>
    <n v="174050"/>
    <n v="174800"/>
    <n v="174800"/>
    <n v="174800"/>
    <n v="174800"/>
    <n v="174800"/>
    <n v="174800"/>
    <n v="174800"/>
    <n v="174800"/>
    <n v="174800"/>
    <n v="174800"/>
    <n v="2152700"/>
    <n v="0"/>
    <n v="0"/>
    <n v="0"/>
    <n v="0"/>
    <n v="0"/>
    <n v="0"/>
    <n v="0"/>
    <n v="0"/>
    <n v="0"/>
    <n v="0"/>
    <n v="0"/>
    <n v="0"/>
    <n v="0"/>
    <n v="230650"/>
    <n v="174050"/>
    <n v="174800"/>
    <n v="174800"/>
    <n v="174800"/>
    <n v="174800"/>
    <n v="174800"/>
    <n v="174800"/>
    <n v="174800"/>
    <n v="174800"/>
    <n v="174800"/>
    <n v="174800"/>
    <n v="2152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6"/>
    <n v="1"/>
    <d v="2025-01-01T00:00:00"/>
    <n v="19608761"/>
    <x v="167"/>
    <m/>
    <m/>
    <x v="2"/>
    <x v="3"/>
    <s v="TREG 3"/>
    <x v="1"/>
    <n v="4085163.6363636362"/>
    <n v="277200"/>
    <n v="263340"/>
    <n v="266000"/>
    <n v="263340"/>
    <n v="255360"/>
    <n v="247380"/>
    <n v="260680"/>
    <n v="271320"/>
    <n v="268660"/>
    <n v="268660"/>
    <n v="271320"/>
    <n v="266000"/>
    <n v="3179260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277200"/>
    <n v="954199.22431823774"/>
    <n v="949729.23020126333"/>
    <n v="800826.86343142285"/>
    <n v="841591.66372162709"/>
    <n v="818933.53985494352"/>
    <n v="971045.72728492401"/>
    <n v="869589.13892134407"/>
    <n v="984270.41381648171"/>
    <n v="989380.50871695695"/>
    <n v="883280.29877694696"/>
    <n v="889089.45347582689"/>
    <n v="10229136.062519975"/>
    <n v="0"/>
    <n v="0"/>
    <n v="0"/>
    <n v="0"/>
    <n v="0"/>
    <n v="0"/>
    <n v="0"/>
    <n v="0"/>
    <n v="0"/>
    <n v="0"/>
    <n v="0"/>
    <n v="0"/>
    <n v="0"/>
    <n v="280000"/>
    <n v="280000"/>
    <n v="280000"/>
    <n v="280000"/>
    <n v="280000"/>
    <n v="280000"/>
    <n v="280000"/>
    <n v="280000"/>
    <n v="280000"/>
    <n v="280000"/>
    <n v="280000"/>
    <n v="280000"/>
    <n v="3360000"/>
    <n v="0"/>
    <n v="0"/>
    <n v="0"/>
    <n v="0"/>
    <n v="0"/>
    <n v="0"/>
    <n v="0"/>
    <n v="0"/>
    <n v="0"/>
    <n v="0"/>
    <n v="0"/>
    <n v="0"/>
    <n v="0"/>
    <n v="280000"/>
    <n v="280000"/>
    <n v="280000"/>
    <n v="280000"/>
    <n v="280000"/>
    <n v="280000"/>
    <n v="280000"/>
    <n v="280000"/>
    <n v="280000"/>
    <n v="280000"/>
    <n v="280000"/>
    <n v="280000"/>
    <n v="336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41"/>
    <n v="1"/>
    <d v="2025-01-01T00:00:00"/>
    <n v="10074163"/>
    <x v="168"/>
    <m/>
    <m/>
    <x v="3"/>
    <x v="3"/>
    <s v="TREG 3"/>
    <x v="1"/>
    <n v="4592250.5461475467"/>
    <n v="241851.86363636362"/>
    <n v="254580.90909090909"/>
    <n v="229122.81818181818"/>
    <n v="203664.72727272726"/>
    <n v="216393.77272727271"/>
    <n v="229122.81818181818"/>
    <n v="292768.04545454547"/>
    <n v="267309.95454545453"/>
    <n v="267309.95454545453"/>
    <n v="292768.04545454547"/>
    <n v="254580.90909090909"/>
    <n v="267309.95454545453"/>
    <n v="3016783.7727272725"/>
    <n v="32408.857227587094"/>
    <n v="34465.131363270761"/>
    <n v="45348.318523085829"/>
    <n v="46235.033842881356"/>
    <n v="60474.65400278892"/>
    <n v="56504.737379734383"/>
    <n v="49619.102524537586"/>
    <n v="56129.63669609512"/>
    <n v="48737.269686478874"/>
    <n v="51291.845008105833"/>
    <n v="63019.54867322537"/>
    <n v="74768.015299198189"/>
    <n v="619002.15022698941"/>
    <n v="274260.72086395073"/>
    <n v="289046.04045417986"/>
    <n v="274471.13670490403"/>
    <n v="249899.76111560862"/>
    <n v="276868.42673006165"/>
    <n v="285627.55556155258"/>
    <n v="342387.14797908306"/>
    <n v="323439.59124154964"/>
    <n v="316047.22423193342"/>
    <n v="344059.89046265132"/>
    <n v="317600.45776413445"/>
    <n v="342077.96984465269"/>
    <n v="3635785.9229542618"/>
    <n v="0"/>
    <n v="0"/>
    <n v="0"/>
    <n v="0"/>
    <n v="0"/>
    <n v="0"/>
    <n v="0"/>
    <n v="0"/>
    <n v="0"/>
    <n v="0"/>
    <n v="0"/>
    <n v="0"/>
    <n v="0"/>
    <n v="258700"/>
    <n v="258700"/>
    <n v="258700"/>
    <n v="258700"/>
    <n v="258700"/>
    <n v="258700"/>
    <n v="258700"/>
    <n v="258700"/>
    <n v="258700"/>
    <n v="258700"/>
    <n v="258700"/>
    <n v="258700"/>
    <n v="3104400"/>
    <n v="0"/>
    <n v="0"/>
    <n v="0"/>
    <n v="0"/>
    <n v="0"/>
    <n v="0"/>
    <n v="0"/>
    <n v="0"/>
    <n v="0"/>
    <n v="0"/>
    <n v="0"/>
    <n v="0"/>
    <n v="0"/>
    <n v="258700"/>
    <n v="258700"/>
    <n v="258700"/>
    <n v="258700"/>
    <n v="258700"/>
    <n v="258700"/>
    <n v="258700"/>
    <n v="258700"/>
    <n v="258700"/>
    <n v="258700"/>
    <n v="258700"/>
    <n v="258700"/>
    <n v="3104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6"/>
    <n v="1"/>
    <d v="2025-01-01T00:00:00"/>
    <n v="19662929"/>
    <x v="169"/>
    <m/>
    <m/>
    <x v="2"/>
    <x v="3"/>
    <s v="TREG 3"/>
    <x v="1"/>
    <n v="4084145.4545454546"/>
    <n v="277200"/>
    <n v="263340"/>
    <n v="266000"/>
    <n v="263340"/>
    <n v="255360"/>
    <n v="247380"/>
    <n v="260680"/>
    <n v="271320"/>
    <n v="268660"/>
    <n v="268660"/>
    <n v="271320"/>
    <n v="266000"/>
    <n v="3179260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277200"/>
    <n v="954199.22431823774"/>
    <n v="949729.23020126333"/>
    <n v="800826.86343142285"/>
    <n v="841591.66372162709"/>
    <n v="818933.53985494352"/>
    <n v="971045.72728492401"/>
    <n v="869589.13892134407"/>
    <n v="984270.41381648171"/>
    <n v="989380.50871695695"/>
    <n v="883280.29877694696"/>
    <n v="889089.45347582689"/>
    <n v="10229136.062519975"/>
    <n v="0"/>
    <n v="0"/>
    <n v="0"/>
    <n v="0"/>
    <n v="0"/>
    <n v="0"/>
    <n v="0"/>
    <n v="0"/>
    <n v="0"/>
    <n v="0"/>
    <n v="0"/>
    <n v="0"/>
    <n v="0"/>
    <n v="280000"/>
    <n v="280000"/>
    <n v="280000"/>
    <n v="280000"/>
    <n v="280000"/>
    <n v="280000"/>
    <n v="280000"/>
    <n v="280000"/>
    <n v="280000"/>
    <n v="280000"/>
    <n v="280000"/>
    <n v="280000"/>
    <n v="3360000"/>
    <n v="0"/>
    <n v="0"/>
    <n v="0"/>
    <n v="0"/>
    <n v="0"/>
    <n v="0"/>
    <n v="0"/>
    <n v="0"/>
    <n v="0"/>
    <n v="0"/>
    <n v="0"/>
    <n v="0"/>
    <n v="0"/>
    <n v="280000"/>
    <n v="280000"/>
    <n v="280000"/>
    <n v="280000"/>
    <n v="280000"/>
    <n v="280000"/>
    <n v="280000"/>
    <n v="280000"/>
    <n v="280000"/>
    <n v="280000"/>
    <n v="280000"/>
    <n v="280000"/>
    <n v="336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4"/>
    <n v="1"/>
    <d v="2025-01-01T00:00:00"/>
    <n v="19516572"/>
    <x v="170"/>
    <m/>
    <m/>
    <x v="10"/>
    <x v="3"/>
    <s v="TREG 3"/>
    <x v="1"/>
    <n v="22869722.756110534"/>
    <n v="246400"/>
    <n v="246400"/>
    <n v="236544"/>
    <n v="248765.44"/>
    <n v="236567.6544"/>
    <n v="236445.67654399999"/>
    <n v="285724.45676544"/>
    <n v="249257.24456765439"/>
    <n v="261212.57244567655"/>
    <n v="285972.12572445674"/>
    <n v="249259.72125724456"/>
    <n v="273532.59721257247"/>
    <n v="3056081.4889170448"/>
    <n v="206398.18171010553"/>
    <n v="1207424.2435963121"/>
    <n v="1103205.2607407188"/>
    <n v="761493.12874678161"/>
    <n v="1028940.5274568743"/>
    <n v="1487577.0294249449"/>
    <n v="1750656.692603884"/>
    <n v="1934092.1401743675"/>
    <n v="1584296.9915651628"/>
    <n v="1949278.9375594717"/>
    <n v="2624230.5523332804"/>
    <n v="1643315.9332110907"/>
    <n v="17280909.619122997"/>
    <n v="452798.18171010551"/>
    <n v="1453824.2435963121"/>
    <n v="1339749.2607407188"/>
    <n v="1010258.5687467817"/>
    <n v="1265508.1818568744"/>
    <n v="1724022.7059689448"/>
    <n v="2036381.1493693241"/>
    <n v="2183349.384742022"/>
    <n v="1845509.5640108394"/>
    <n v="2235251.0632839287"/>
    <n v="2873490.2735905251"/>
    <n v="1916848.5304236631"/>
    <n v="20336991.108040038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246400"/>
    <n v="246400"/>
    <n v="246400"/>
    <n v="246400"/>
    <n v="246400"/>
    <n v="246400"/>
    <n v="246400"/>
    <n v="246400"/>
    <n v="246400"/>
    <n v="246400"/>
    <n v="246400"/>
    <n v="246400"/>
    <n v="2956800"/>
    <n v="0"/>
    <n v="0"/>
    <n v="0"/>
    <n v="0"/>
    <n v="0"/>
    <n v="0"/>
    <n v="0"/>
    <n v="0"/>
    <n v="0"/>
    <n v="0"/>
    <n v="0"/>
    <n v="0"/>
    <n v="0"/>
    <n v="246400"/>
    <n v="246400"/>
    <n v="246400"/>
    <n v="246400"/>
    <n v="246400"/>
    <n v="246400"/>
    <n v="246400"/>
    <n v="246400"/>
    <n v="246400"/>
    <n v="246400"/>
    <n v="246400"/>
    <n v="246400"/>
    <n v="2956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41"/>
    <n v="1"/>
    <d v="2025-01-01T00:00:00"/>
    <n v="19048726"/>
    <x v="171"/>
    <m/>
    <m/>
    <x v="3"/>
    <x v="3"/>
    <s v="TREG 3"/>
    <x v="1"/>
    <n v="6140009.1124142213"/>
    <n v="204575.51318181818"/>
    <n v="215342.64545454545"/>
    <n v="193808.38090909092"/>
    <n v="172274.11636363636"/>
    <n v="183041.24863636363"/>
    <n v="193808.38090909092"/>
    <n v="247644.04227272727"/>
    <n v="226109.77772727274"/>
    <n v="226109.77772727274"/>
    <n v="247644.04227272727"/>
    <n v="215342.64545454545"/>
    <n v="226109.77772727274"/>
    <n v="2551810.3486363641"/>
    <n v="27413.717220465725"/>
    <n v="29153.06018117358"/>
    <n v="38358.834181825885"/>
    <n v="39108.88108601718"/>
    <n v="51153.76491667152"/>
    <n v="47795.726991144023"/>
    <n v="41971.367141668357"/>
    <n v="47478.440145814078"/>
    <n v="41225.450187901653"/>
    <n v="43386.291744075061"/>
    <n v="53306.417889323377"/>
    <n v="63244.10682407378"/>
    <n v="523596.05851015425"/>
    <n v="231989.23040228389"/>
    <n v="244495.70563571903"/>
    <n v="232167.21509091681"/>
    <n v="211382.99744965354"/>
    <n v="234195.01355303515"/>
    <n v="241604.10790023493"/>
    <n v="289615.40941439563"/>
    <n v="273588.2178730868"/>
    <n v="267335.22791517439"/>
    <n v="291030.33401680231"/>
    <n v="268649.06334386882"/>
    <n v="289353.88455134653"/>
    <n v="3075406.4071465172"/>
    <n v="0"/>
    <n v="0"/>
    <n v="0"/>
    <n v="0"/>
    <n v="0"/>
    <n v="0"/>
    <n v="0"/>
    <n v="0"/>
    <n v="0"/>
    <n v="0"/>
    <n v="0"/>
    <n v="0"/>
    <n v="0"/>
    <n v="257115"/>
    <n v="261024"/>
    <n v="280524"/>
    <n v="403724"/>
    <n v="403724"/>
    <n v="403724"/>
    <n v="403724"/>
    <n v="403724"/>
    <n v="403724"/>
    <n v="403724"/>
    <n v="403724"/>
    <n v="403724"/>
    <n v="4432179"/>
    <n v="0"/>
    <n v="0"/>
    <n v="0"/>
    <n v="0"/>
    <n v="0"/>
    <n v="0"/>
    <n v="0"/>
    <n v="0"/>
    <n v="0"/>
    <n v="0"/>
    <n v="0"/>
    <n v="0"/>
    <n v="0"/>
    <n v="380315"/>
    <n v="384224"/>
    <n v="403724"/>
    <n v="403724"/>
    <n v="403724"/>
    <n v="403724"/>
    <n v="403724"/>
    <n v="403724"/>
    <n v="403724"/>
    <n v="403724"/>
    <n v="403724"/>
    <n v="403724"/>
    <n v="48017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6"/>
    <n v="1"/>
    <d v="2025-01-01T00:00:00"/>
    <n v="19478227"/>
    <x v="172"/>
    <m/>
    <m/>
    <x v="5"/>
    <x v="3"/>
    <s v="TREG 3"/>
    <x v="1"/>
    <n v="17678687.887916531"/>
    <n v="284535.98147073772"/>
    <n v="289505.49462266028"/>
    <n v="309517.41930766328"/>
    <n v="290838.34263863013"/>
    <n v="305579.63487259619"/>
    <n v="301503.16791486897"/>
    <n v="315926.12277143198"/>
    <n v="319074.92579804937"/>
    <n v="314990.77487229969"/>
    <n v="321327.89502156182"/>
    <n v="318983.39453608909"/>
    <n v="300966.84617341135"/>
    <n v="3672750"/>
    <n v="1852346.9197955597"/>
    <n v="1884698.7592088601"/>
    <n v="2014977.6324038783"/>
    <n v="1893375.6826129791"/>
    <n v="1989342.41104659"/>
    <n v="1962804.3578493674"/>
    <n v="2056698.6901753219"/>
    <n v="2077197.5935380848"/>
    <n v="2050609.5172315717"/>
    <n v="2091864.5631775528"/>
    <n v="2076601.7193351781"/>
    <n v="1959312.869986661"/>
    <n v="23909830.716361605"/>
    <n v="2136882.9012662973"/>
    <n v="2174204.2538315202"/>
    <n v="2324495.0517115416"/>
    <n v="2184214.0252516093"/>
    <n v="2294922.045919186"/>
    <n v="2264307.5257642362"/>
    <n v="2372624.812946754"/>
    <n v="2396272.5193361342"/>
    <n v="2365600.2921038712"/>
    <n v="2413192.4581991145"/>
    <n v="2395585.1138712671"/>
    <n v="2260279.7161600725"/>
    <n v="27582580.716361605"/>
    <n v="0"/>
    <n v="0"/>
    <n v="0"/>
    <n v="0"/>
    <n v="0"/>
    <n v="0"/>
    <n v="0"/>
    <n v="0"/>
    <n v="0"/>
    <n v="0"/>
    <n v="0"/>
    <n v="0"/>
    <n v="0"/>
    <n v="295000"/>
    <n v="295000"/>
    <n v="295000"/>
    <n v="327600"/>
    <n v="327600"/>
    <n v="327600"/>
    <n v="327600"/>
    <n v="327600"/>
    <n v="327600"/>
    <n v="327600"/>
    <n v="327600"/>
    <n v="327600"/>
    <n v="3833400"/>
    <n v="0"/>
    <n v="0"/>
    <n v="0"/>
    <n v="0"/>
    <n v="0"/>
    <n v="0"/>
    <n v="0"/>
    <n v="0"/>
    <n v="0"/>
    <n v="0"/>
    <n v="0"/>
    <n v="0"/>
    <n v="0"/>
    <n v="327600"/>
    <n v="327600"/>
    <n v="327600"/>
    <n v="327600"/>
    <n v="327600"/>
    <n v="327600"/>
    <n v="327600"/>
    <n v="327600"/>
    <n v="327600"/>
    <n v="327600"/>
    <n v="327600"/>
    <n v="327600"/>
    <n v="3931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1"/>
    <n v="1"/>
    <d v="2025-01-01T00:00:00"/>
    <n v="19317960"/>
    <x v="173"/>
    <m/>
    <m/>
    <x v="10"/>
    <x v="3"/>
    <s v="TREG 3"/>
    <x v="1"/>
    <n v="22869722.756110534"/>
    <n v="289996"/>
    <n v="289996"/>
    <n v="278396.16000000003"/>
    <n v="292779.96159999998"/>
    <n v="278423.99961599999"/>
    <n v="278280.43999615998"/>
    <n v="336278.20439996157"/>
    <n v="293358.78204399964"/>
    <n v="307429.38782044"/>
    <n v="336569.69387820439"/>
    <n v="293361.69693878206"/>
    <n v="321929.21696938784"/>
    <n v="3596799.5432629352"/>
    <n v="218172.81942701849"/>
    <n v="1276305.5821874272"/>
    <n v="1166141.0975053043"/>
    <n v="804934.9151066317"/>
    <n v="1087639.6973946723"/>
    <n v="1572440.5706264935"/>
    <n v="1850528.4460820812"/>
    <n v="2044428.5495021781"/>
    <n v="1674678.2292151917"/>
    <n v="2060481.7258243843"/>
    <n v="2773938.0923094717"/>
    <n v="1737064.093236882"/>
    <n v="18266753.818417739"/>
    <n v="508168.81942701852"/>
    <n v="1566301.5821874272"/>
    <n v="1444537.2575053042"/>
    <n v="1097714.8767066316"/>
    <n v="1366063.6970106722"/>
    <n v="1850721.0106226536"/>
    <n v="2186806.6504820427"/>
    <n v="2337787.3315461776"/>
    <n v="1982107.6170356316"/>
    <n v="2397051.4197025886"/>
    <n v="3067299.7892482537"/>
    <n v="2058993.3102062698"/>
    <n v="21863553.361680672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269996"/>
    <n v="269996"/>
    <n v="269996"/>
    <n v="300000"/>
    <n v="300000"/>
    <n v="300000"/>
    <n v="300000"/>
    <n v="300000"/>
    <n v="300000"/>
    <n v="300000"/>
    <n v="300000"/>
    <n v="300000"/>
    <n v="3509988"/>
    <n v="0"/>
    <n v="0"/>
    <n v="0"/>
    <n v="0"/>
    <n v="0"/>
    <n v="0"/>
    <n v="0"/>
    <n v="0"/>
    <n v="0"/>
    <n v="0"/>
    <n v="0"/>
    <n v="0"/>
    <n v="0"/>
    <n v="300000"/>
    <n v="300000"/>
    <n v="300000"/>
    <n v="300000"/>
    <n v="300000"/>
    <n v="300000"/>
    <n v="300000"/>
    <n v="300000"/>
    <n v="300000"/>
    <n v="300000"/>
    <n v="300000"/>
    <n v="300000"/>
    <n v="36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4"/>
    <n v="1"/>
    <d v="2025-01-01T00:00:00"/>
    <n v="19008958"/>
    <x v="174"/>
    <m/>
    <m/>
    <x v="4"/>
    <x v="3"/>
    <s v="TREG 3"/>
    <x v="1"/>
    <n v="26292448.87480963"/>
    <n v="272045.45454545453"/>
    <n v="286363.63636363635"/>
    <n v="257727.27272727271"/>
    <n v="229090.90909090906"/>
    <n v="243409.09090909088"/>
    <n v="257727.27272727271"/>
    <n v="329318.18181818182"/>
    <n v="300681.81818181818"/>
    <n v="300681.81818181818"/>
    <n v="329318.18181818182"/>
    <n v="286363.63636363635"/>
    <n v="300681.81818181818"/>
    <n v="3393409.0909090908"/>
    <n v="3945.5621916125542"/>
    <n v="7538.4012954545469"/>
    <n v="8292.2414250000002"/>
    <n v="8070.2773868560616"/>
    <n v="12959.003111586177"/>
    <n v="11663.102800427558"/>
    <n v="6587.4932483896391"/>
    <n v="14492.485146457208"/>
    <n v="12077.070955381005"/>
    <n v="14492.485146457208"/>
    <n v="15700.192241995306"/>
    <n v="15700.192241995306"/>
    <n v="131518.50719161259"/>
    <n v="275991.01673706708"/>
    <n v="293902.03765909089"/>
    <n v="266019.51415227272"/>
    <n v="237161.18647776512"/>
    <n v="256368.09402067706"/>
    <n v="269390.37552770029"/>
    <n v="335905.67506657145"/>
    <n v="315174.30332827539"/>
    <n v="312758.88913719921"/>
    <n v="343810.66696463904"/>
    <n v="302063.82860563166"/>
    <n v="316382.01042381348"/>
    <n v="3524927.5981007037"/>
    <n v="0"/>
    <n v="0"/>
    <n v="0"/>
    <n v="0"/>
    <n v="0"/>
    <n v="0"/>
    <n v="0"/>
    <n v="0"/>
    <n v="0"/>
    <n v="0"/>
    <n v="0"/>
    <n v="0"/>
    <n v="0"/>
    <n v="328518"/>
    <n v="335019"/>
    <n v="350469"/>
    <n v="353400"/>
    <n v="353400"/>
    <n v="353400"/>
    <n v="353400"/>
    <n v="353400"/>
    <n v="353400"/>
    <n v="353400"/>
    <n v="353400"/>
    <n v="353400"/>
    <n v="4194606"/>
    <n v="0"/>
    <n v="0"/>
    <n v="0"/>
    <n v="0"/>
    <n v="0"/>
    <n v="0"/>
    <n v="0"/>
    <n v="0"/>
    <n v="0"/>
    <n v="0"/>
    <n v="0"/>
    <n v="0"/>
    <n v="0"/>
    <n v="359070"/>
    <n v="355290"/>
    <n v="353400"/>
    <n v="353400"/>
    <n v="353400"/>
    <n v="353400"/>
    <n v="353400"/>
    <n v="353400"/>
    <n v="353400"/>
    <n v="353400"/>
    <n v="353400"/>
    <n v="353400"/>
    <n v="42483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42"/>
    <n v="1"/>
    <d v="2025-01-01T00:00:00"/>
    <n v="19346530"/>
    <x v="175"/>
    <m/>
    <m/>
    <x v="3"/>
    <x v="3"/>
    <s v="TREG 3"/>
    <x v="1"/>
    <n v="3915329.5704843393"/>
    <n v="263884.09090909094"/>
    <n v="277772.72727272729"/>
    <n v="249995.45454545456"/>
    <n v="222218.18181818182"/>
    <n v="236106.81818181818"/>
    <n v="249995.45454545456"/>
    <n v="319438.63636363635"/>
    <n v="291661.36363636365"/>
    <n v="291661.36363636365"/>
    <n v="319438.63636363635"/>
    <n v="277772.72727272729"/>
    <n v="291661.36363636365"/>
    <n v="3291606.8181818188"/>
    <n v="35361.240134014326"/>
    <n v="37604.836783617226"/>
    <n v="49479.46080627654"/>
    <n v="50446.954141003225"/>
    <n v="65983.775583230032"/>
    <n v="61652.207393891003"/>
    <n v="54139.304798161902"/>
    <n v="61242.935778558945"/>
    <n v="53177.138729618462"/>
    <n v="55964.430819374225"/>
    <n v="68760.505133585"/>
    <n v="81579.233873389094"/>
    <n v="675392.02397471992"/>
    <n v="299245.33104310528"/>
    <n v="315377.5640563445"/>
    <n v="299474.91535173112"/>
    <n v="272665.13595918508"/>
    <n v="302090.59376504819"/>
    <n v="311647.66193934553"/>
    <n v="373577.94116179826"/>
    <n v="352904.2994149226"/>
    <n v="344838.5023659821"/>
    <n v="375403.06718301057"/>
    <n v="346533.23240631231"/>
    <n v="373240.59750975273"/>
    <n v="3966998.8421565378"/>
    <n v="0"/>
    <n v="0"/>
    <n v="0"/>
    <n v="0"/>
    <n v="0"/>
    <n v="0"/>
    <n v="0"/>
    <n v="0"/>
    <n v="0"/>
    <n v="0"/>
    <n v="0"/>
    <n v="0"/>
    <n v="0"/>
    <n v="315000"/>
    <n v="315000"/>
    <n v="315000"/>
    <n v="372600"/>
    <n v="372600"/>
    <n v="372600"/>
    <n v="372600"/>
    <n v="372600"/>
    <n v="372600"/>
    <n v="372600"/>
    <n v="372600"/>
    <n v="372600"/>
    <n v="4298400"/>
    <n v="0"/>
    <n v="0"/>
    <n v="0"/>
    <n v="0"/>
    <n v="0"/>
    <n v="0"/>
    <n v="0"/>
    <n v="0"/>
    <n v="0"/>
    <n v="0"/>
    <n v="0"/>
    <n v="0"/>
    <n v="0"/>
    <n v="372600"/>
    <n v="372600"/>
    <n v="372600"/>
    <n v="372600"/>
    <n v="372600"/>
    <n v="372600"/>
    <n v="372600"/>
    <n v="372600"/>
    <n v="372600"/>
    <n v="372600"/>
    <n v="372600"/>
    <n v="372600"/>
    <n v="4471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5"/>
    <n v="1"/>
    <d v="2025-01-01T00:00:00"/>
    <n v="10278841"/>
    <x v="176"/>
    <m/>
    <m/>
    <x v="5"/>
    <x v="3"/>
    <s v="TREG 3"/>
    <x v="1"/>
    <n v="18815507.887916535"/>
    <n v="295051.27391139528"/>
    <n v="300204.44005444413"/>
    <n v="320955.9240713655"/>
    <n v="301586.54471132957"/>
    <n v="316872.61514168442"/>
    <n v="312645.49854743812"/>
    <n v="327601.4671458528"/>
    <n v="330866.63712364371"/>
    <n v="326631.55259317363"/>
    <n v="333202.86692503659"/>
    <n v="330771.72323857195"/>
    <n v="312089.35653606401"/>
    <n v="3808479.8999999994"/>
    <n v="1853585.3580208123"/>
    <n v="1885958.8271591703"/>
    <n v="2016324.8019304555"/>
    <n v="1894641.5517625716"/>
    <n v="1990672.4414305463"/>
    <n v="1964116.6454772817"/>
    <n v="2058073.7534793499"/>
    <n v="2078586.3619560029"/>
    <n v="2051980.5094491022"/>
    <n v="2093263.1376073232"/>
    <n v="2077990.0893647694"/>
    <n v="1960622.8232829303"/>
    <n v="23925816.300920319"/>
    <n v="2148636.6319322074"/>
    <n v="2186163.2672136147"/>
    <n v="2337280.726001821"/>
    <n v="2196228.0964739011"/>
    <n v="2307545.0565722305"/>
    <n v="2276762.1440247199"/>
    <n v="2385675.2206252026"/>
    <n v="2409452.9990796465"/>
    <n v="2378612.0620422759"/>
    <n v="2426466.00453236"/>
    <n v="2408761.8126033414"/>
    <n v="2272712.1798189944"/>
    <n v="27734296.200920321"/>
    <n v="4941582.2328302255"/>
    <n v="5142088.3207596643"/>
    <n v="5200167.6767443335"/>
    <n v="5041400.8835760169"/>
    <n v="5300908.0587014994"/>
    <n v="5267931.7796293944"/>
    <n v="5440025.0052966522"/>
    <n v="5516503.1293899361"/>
    <n v="5430748.8535660813"/>
    <n v="5523072.6990475263"/>
    <n v="5624891.6984470263"/>
    <n v="5484201.4723760169"/>
    <n v="63913521.810364373"/>
    <n v="305085"/>
    <n v="301600"/>
    <n v="309253"/>
    <n v="366853"/>
    <n v="366853"/>
    <n v="366853"/>
    <n v="366853"/>
    <n v="366853"/>
    <n v="366853"/>
    <n v="366853"/>
    <n v="366853"/>
    <n v="366853"/>
    <n v="4217615"/>
    <n v="0"/>
    <n v="0"/>
    <n v="0"/>
    <n v="0"/>
    <n v="0"/>
    <n v="0"/>
    <n v="0"/>
    <n v="0"/>
    <n v="0"/>
    <n v="0"/>
    <n v="0"/>
    <n v="0"/>
    <n v="0"/>
    <n v="360485"/>
    <n v="359200"/>
    <n v="366853"/>
    <n v="366853"/>
    <n v="366853"/>
    <n v="366853"/>
    <n v="366853"/>
    <n v="366853"/>
    <n v="366853"/>
    <n v="366853"/>
    <n v="366853"/>
    <n v="366853"/>
    <n v="43882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4"/>
    <n v="1"/>
    <d v="2025-01-01T00:00:00"/>
    <n v="55893616"/>
    <x v="177"/>
    <m/>
    <m/>
    <x v="5"/>
    <x v="3"/>
    <s v="TREG 3"/>
    <x v="1"/>
    <n v="14383115.460712411"/>
    <n v="1069855.2903299739"/>
    <n v="1088540.6597812024"/>
    <n v="1163785.4965968141"/>
    <n v="1093552.1683212493"/>
    <n v="1148979.4271209617"/>
    <n v="1133651.9113599074"/>
    <n v="1187882.2216205841"/>
    <n v="1199721.7210006658"/>
    <n v="1184365.3135198469"/>
    <n v="1208192.8852810725"/>
    <n v="1199377.5634556951"/>
    <n v="1131635.3416120268"/>
    <n v="13809540"/>
    <n v="513363.11610367318"/>
    <n v="522329.16933884716"/>
    <n v="558434.91583327332"/>
    <n v="524733.9091796017"/>
    <n v="551330.31950882392"/>
    <n v="543975.51056938677"/>
    <n v="569997.57291213935"/>
    <n v="575678.67983361031"/>
    <n v="568310.00738999469"/>
    <n v="579743.51302303595"/>
    <n v="575513.53806975344"/>
    <n v="543007.87266642042"/>
    <n v="6626418.1244285591"/>
    <n v="1583218.406433647"/>
    <n v="1610869.8291200497"/>
    <n v="1722220.4124300876"/>
    <n v="1618286.0775008509"/>
    <n v="1700309.7466297857"/>
    <n v="1677627.4219292942"/>
    <n v="1757879.7945327235"/>
    <n v="1775400.4008342761"/>
    <n v="1752675.3209098415"/>
    <n v="1787936.3983041085"/>
    <n v="1774891.1015254485"/>
    <n v="1674643.2142784472"/>
    <n v="20435958.124428559"/>
    <n v="0"/>
    <n v="0"/>
    <n v="0"/>
    <n v="0"/>
    <n v="0"/>
    <n v="0"/>
    <n v="0"/>
    <n v="0"/>
    <n v="0"/>
    <n v="0"/>
    <n v="0"/>
    <n v="0"/>
    <n v="0"/>
    <n v="578000"/>
    <n v="579500"/>
    <n v="578250"/>
    <n v="610850"/>
    <n v="610850"/>
    <n v="610850"/>
    <n v="610850"/>
    <n v="610850"/>
    <n v="610850"/>
    <n v="610850"/>
    <n v="610850"/>
    <n v="610850"/>
    <n v="7233400"/>
    <n v="0"/>
    <n v="0"/>
    <n v="0"/>
    <n v="0"/>
    <n v="0"/>
    <n v="0"/>
    <n v="0"/>
    <n v="0"/>
    <n v="0"/>
    <n v="0"/>
    <n v="0"/>
    <n v="0"/>
    <n v="0"/>
    <n v="610600"/>
    <n v="612100"/>
    <n v="610850"/>
    <n v="610850"/>
    <n v="610850"/>
    <n v="610850"/>
    <n v="610850"/>
    <n v="610850"/>
    <n v="610850"/>
    <n v="610850"/>
    <n v="610850"/>
    <n v="610850"/>
    <n v="7331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36"/>
    <n v="1"/>
    <d v="2025-01-01T00:00:00"/>
    <n v="19430065"/>
    <x v="178"/>
    <m/>
    <m/>
    <x v="5"/>
    <x v="3"/>
    <s v="TREG 3"/>
    <x v="1"/>
    <n v="17918687.887916535"/>
    <n v="311438.19903678872"/>
    <n v="316877.56813915842"/>
    <n v="338781.57392057899"/>
    <n v="318336.43384583568"/>
    <n v="334471.48109395866"/>
    <n v="330009.59363359149"/>
    <n v="345796.20544310298"/>
    <n v="349242.72049776284"/>
    <n v="344772.42256800621"/>
    <n v="351708.70273954899"/>
    <n v="349142.53516713041"/>
    <n v="329422.56391453644"/>
    <n v="4020000"/>
    <n v="1855515.3275945701"/>
    <n v="1887922.5042771553"/>
    <n v="2018424.2172617754"/>
    <n v="1896614.2694106994"/>
    <n v="1992745.1472957791"/>
    <n v="1966161.7012113915"/>
    <n v="2060216.638190635"/>
    <n v="2080750.6045778191"/>
    <n v="2054117.0498204662"/>
    <n v="2095442.6618185872"/>
    <n v="2080153.7111422562"/>
    <n v="1962664.2412182726"/>
    <n v="23950728.073819406"/>
    <n v="2166953.526631359"/>
    <n v="2204800.0724163139"/>
    <n v="2357205.7911823546"/>
    <n v="2214950.7032565349"/>
    <n v="2327216.6283897376"/>
    <n v="2296171.2948449831"/>
    <n v="2406012.8436337379"/>
    <n v="2429993.3250755821"/>
    <n v="2398889.4723884724"/>
    <n v="2447151.3645581361"/>
    <n v="2429296.2463093866"/>
    <n v="2292086.8051328091"/>
    <n v="27970728.07381941"/>
    <n v="4941582.2328302255"/>
    <n v="5142088.3207596643"/>
    <n v="5200167.6767443335"/>
    <n v="5041400.8835760169"/>
    <n v="5300908.0587014994"/>
    <n v="5267931.7796293944"/>
    <n v="5440025.0052966522"/>
    <n v="5516503.1293899361"/>
    <n v="5430748.8535660813"/>
    <n v="5523072.6990475263"/>
    <n v="5624891.6984470263"/>
    <n v="5484201.4723760169"/>
    <n v="63913521.810364373"/>
    <n v="335000"/>
    <n v="335000"/>
    <n v="335000"/>
    <n v="425200"/>
    <n v="425200"/>
    <n v="425200"/>
    <n v="425200"/>
    <n v="425200"/>
    <n v="425200"/>
    <n v="425200"/>
    <n v="425200"/>
    <n v="425200"/>
    <n v="4831800"/>
    <n v="0"/>
    <n v="0"/>
    <n v="0"/>
    <n v="0"/>
    <n v="0"/>
    <n v="0"/>
    <n v="0"/>
    <n v="0"/>
    <n v="0"/>
    <n v="0"/>
    <n v="0"/>
    <n v="0"/>
    <n v="0"/>
    <n v="425200"/>
    <n v="425200"/>
    <n v="425200"/>
    <n v="425200"/>
    <n v="425200"/>
    <n v="425200"/>
    <n v="425200"/>
    <n v="425200"/>
    <n v="425200"/>
    <n v="425200"/>
    <n v="425200"/>
    <n v="425200"/>
    <n v="5102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6"/>
    <n v="1"/>
    <d v="2025-01-01T00:00:00"/>
    <n v="10275630"/>
    <x v="179"/>
    <m/>
    <m/>
    <x v="5"/>
    <x v="3"/>
    <s v="TREG 3"/>
    <x v="1"/>
    <n v="18384887.887916535"/>
    <n v="304379.23145988176"/>
    <n v="309695.31340527715"/>
    <n v="331102.84936670249"/>
    <n v="311121.1128864421"/>
    <n v="326890.4478496603"/>
    <n v="322529.69223186083"/>
    <n v="337958.48929270881"/>
    <n v="341326.88664022996"/>
    <n v="336957.91118229233"/>
    <n v="343736.97564623499"/>
    <n v="341228.97208114323"/>
    <n v="321955.96795756591"/>
    <n v="3928883.8499999996"/>
    <n v="1854683.9579177501"/>
    <n v="1887076.6144594317"/>
    <n v="2017519.8557271466"/>
    <n v="1895764.4852193415"/>
    <n v="1991852.2913519591"/>
    <n v="1965280.7560670413"/>
    <n v="2059293.5514258966"/>
    <n v="2079818.3175026628"/>
    <n v="2053196.6959961336"/>
    <n v="2094503.7919194044"/>
    <n v="2079221.6915071446"/>
    <n v="1961784.8631222462"/>
    <n v="23939996.872216158"/>
    <n v="2159063.189377632"/>
    <n v="2196771.9278647089"/>
    <n v="2348622.705093849"/>
    <n v="2206885.5981057836"/>
    <n v="2318742.7392016193"/>
    <n v="2287810.4482989023"/>
    <n v="2397252.0407186053"/>
    <n v="2421145.2041428927"/>
    <n v="2390154.6071784259"/>
    <n v="2438240.7675656392"/>
    <n v="2420450.6635882878"/>
    <n v="2283740.8310798123"/>
    <n v="27868880.722216159"/>
    <n v="0"/>
    <n v="0"/>
    <n v="0"/>
    <n v="0"/>
    <n v="0"/>
    <n v="0"/>
    <n v="0"/>
    <n v="0"/>
    <n v="0"/>
    <n v="0"/>
    <n v="0"/>
    <n v="0"/>
    <n v="0"/>
    <n v="461446"/>
    <n v="450066"/>
    <n v="467319"/>
    <n v="467319"/>
    <n v="467319"/>
    <n v="467319"/>
    <n v="467319"/>
    <n v="467319"/>
    <n v="467319"/>
    <n v="467319"/>
    <n v="467319"/>
    <n v="467319"/>
    <n v="5584702"/>
    <n v="0"/>
    <n v="0"/>
    <n v="0"/>
    <n v="0"/>
    <n v="0"/>
    <n v="0"/>
    <n v="0"/>
    <n v="0"/>
    <n v="0"/>
    <n v="0"/>
    <n v="0"/>
    <n v="0"/>
    <n v="0"/>
    <n v="440433"/>
    <n v="450066"/>
    <n v="467319"/>
    <n v="467319"/>
    <n v="467319"/>
    <n v="467319"/>
    <n v="467319"/>
    <n v="467319"/>
    <n v="467319"/>
    <n v="467319"/>
    <n v="467319"/>
    <n v="467319"/>
    <n v="55636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42"/>
    <n v="1"/>
    <d v="2025-01-01T00:00:00"/>
    <n v="19439531"/>
    <x v="180"/>
    <m/>
    <m/>
    <x v="3"/>
    <x v="3"/>
    <s v="TREG 3"/>
    <x v="1"/>
    <n v="251811.95093939899"/>
    <n v="280638.63636363635"/>
    <n v="295409.09090909094"/>
    <n v="265868.18181818182"/>
    <n v="236327.27272727274"/>
    <n v="251097.72727272729"/>
    <n v="265868.18181818182"/>
    <n v="339720.45454545453"/>
    <n v="310179.54545454547"/>
    <n v="310179.54545454547"/>
    <n v="339720.45454545453"/>
    <n v="295409.09090909094"/>
    <n v="310179.54545454547"/>
    <n v="3500597.7272727275"/>
    <n v="37606.39823776127"/>
    <n v="39992.445468291327"/>
    <n v="52621.013873341719"/>
    <n v="53649.93535630501"/>
    <n v="70173.221652006541"/>
    <n v="65566.633260169809"/>
    <n v="57576.720975822973"/>
    <n v="65131.37614545157"/>
    <n v="56553.464998165662"/>
    <n v="59517.728014255117"/>
    <n v="73126.251491272938"/>
    <n v="86758.867770112192"/>
    <n v="718274.05724295625"/>
    <n v="318245.03460139764"/>
    <n v="335401.53637738229"/>
    <n v="318489.19569152355"/>
    <n v="289977.20808357775"/>
    <n v="321270.94892473385"/>
    <n v="331434.81507835165"/>
    <n v="397297.17552127747"/>
    <n v="375310.92159999703"/>
    <n v="366733.01045271114"/>
    <n v="399238.18255970965"/>
    <n v="368535.34240036388"/>
    <n v="396938.41322465765"/>
    <n v="4218871.7845156835"/>
    <n v="0"/>
    <n v="0"/>
    <n v="0"/>
    <n v="0"/>
    <n v="0"/>
    <n v="0"/>
    <n v="0"/>
    <n v="0"/>
    <n v="0"/>
    <n v="0"/>
    <n v="0"/>
    <n v="0"/>
    <n v="0"/>
    <n v="305000"/>
    <n v="305000"/>
    <n v="305000"/>
    <n v="362600"/>
    <n v="362600"/>
    <n v="362600"/>
    <n v="362600"/>
    <n v="362600"/>
    <n v="362600"/>
    <n v="362600"/>
    <n v="362600"/>
    <n v="362600"/>
    <n v="4178400"/>
    <n v="0"/>
    <n v="0"/>
    <n v="0"/>
    <n v="0"/>
    <n v="0"/>
    <n v="0"/>
    <n v="0"/>
    <n v="0"/>
    <n v="0"/>
    <n v="0"/>
    <n v="0"/>
    <n v="0"/>
    <n v="0"/>
    <n v="362600"/>
    <n v="362600"/>
    <n v="362600"/>
    <n v="362600"/>
    <n v="362600"/>
    <n v="362600"/>
    <n v="362600"/>
    <n v="362600"/>
    <n v="362600"/>
    <n v="362600"/>
    <n v="362600"/>
    <n v="362600"/>
    <n v="4351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1"/>
    <n v="1"/>
    <d v="2025-01-01T00:00:00"/>
    <n v="19305950"/>
    <x v="181"/>
    <m/>
    <m/>
    <x v="10"/>
    <x v="3"/>
    <s v="TREG 3"/>
    <x v="1"/>
    <n v="22869722.756110534"/>
    <n v="326000"/>
    <n v="326000"/>
    <n v="312960"/>
    <n v="329129.59999999998"/>
    <n v="312991.29599999997"/>
    <n v="312829.91295999999"/>
    <n v="378028.2991296"/>
    <n v="329780.28299129597"/>
    <n v="345597.80282991298"/>
    <n v="378355.97802829911"/>
    <n v="329783.55978028302"/>
    <n v="361897.83559780283"/>
    <n v="4043354.5673171943"/>
    <n v="189555.53858884436"/>
    <n v="1108895.1990942904"/>
    <n v="1013180.763711712"/>
    <n v="699353.25473961316"/>
    <n v="944976.23109839589"/>
    <n v="1366186.7690340828"/>
    <n v="1607798.4287515967"/>
    <n v="1776265.0536627902"/>
    <n v="1455014.1238289629"/>
    <n v="1790212.5678023109"/>
    <n v="2410086.327347138"/>
    <n v="1509216.9621386072"/>
    <n v="15870741.219798347"/>
    <n v="515555.53858884436"/>
    <n v="1434895.1990942904"/>
    <n v="1326140.7637117119"/>
    <n v="1028482.8547396131"/>
    <n v="1257967.5270983959"/>
    <n v="1679016.6819940829"/>
    <n v="1985826.7278811967"/>
    <n v="2106045.3366540861"/>
    <n v="1800611.9266588758"/>
    <n v="2168568.5458306102"/>
    <n v="2739869.8871274209"/>
    <n v="1871114.7977364101"/>
    <n v="19914095.78711554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305000"/>
    <n v="305000"/>
    <n v="305000"/>
    <n v="354100"/>
    <n v="354100"/>
    <n v="354100"/>
    <n v="354100"/>
    <n v="354100"/>
    <n v="354100"/>
    <n v="354100"/>
    <n v="354100"/>
    <n v="354100"/>
    <n v="4101900"/>
    <n v="0"/>
    <n v="0"/>
    <n v="0"/>
    <n v="0"/>
    <n v="0"/>
    <n v="0"/>
    <n v="0"/>
    <n v="0"/>
    <n v="0"/>
    <n v="0"/>
    <n v="0"/>
    <n v="0"/>
    <n v="0"/>
    <n v="353100"/>
    <n v="353100"/>
    <n v="354100"/>
    <n v="354100"/>
    <n v="354100"/>
    <n v="354100"/>
    <n v="354100"/>
    <n v="354100"/>
    <n v="354100"/>
    <n v="354100"/>
    <n v="354100"/>
    <n v="354100"/>
    <n v="4247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42"/>
    <n v="1"/>
    <d v="2025-01-01T00:00:00"/>
    <n v="19040063"/>
    <x v="182"/>
    <m/>
    <m/>
    <x v="3"/>
    <x v="3"/>
    <s v="TREG 3"/>
    <x v="1"/>
    <n v="4607609.2436263021"/>
    <n v="312137.18181818182"/>
    <n v="328565.45454545459"/>
    <n v="295708.90909090912"/>
    <n v="262852.36363636365"/>
    <n v="279280.63636363635"/>
    <n v="295708.90909090912"/>
    <n v="377850.27272727276"/>
    <n v="344993.72727272729"/>
    <n v="344993.72727272729"/>
    <n v="377850.27272727276"/>
    <n v="328565.45454545459"/>
    <n v="344993.72727272729"/>
    <n v="3893500.6363636376"/>
    <n v="41827.295472805527"/>
    <n v="44481.149795478661"/>
    <n v="58527.133639424268"/>
    <n v="59671.540041072389"/>
    <n v="78049.380261306389"/>
    <n v="72925.75388877395"/>
    <n v="64039.063389825802"/>
    <n v="72441.644035209727"/>
    <n v="62900.95838303442"/>
    <n v="66197.926740631228"/>
    <n v="81333.854643726285"/>
    <n v="96496.579495951679"/>
    <n v="798892.27978724032"/>
    <n v="353964.47729098733"/>
    <n v="373046.60434093326"/>
    <n v="354236.0427303334"/>
    <n v="322523.90367743606"/>
    <n v="357330.01662494277"/>
    <n v="368634.66297968308"/>
    <n v="441889.33611709857"/>
    <n v="417435.37130793702"/>
    <n v="407894.68565576174"/>
    <n v="444048.19946790399"/>
    <n v="409899.30918918084"/>
    <n v="441490.30676867894"/>
    <n v="4692392.9161508773"/>
    <n v="0"/>
    <n v="0"/>
    <n v="0"/>
    <n v="0"/>
    <n v="0"/>
    <n v="0"/>
    <n v="0"/>
    <n v="0"/>
    <n v="0"/>
    <n v="0"/>
    <n v="0"/>
    <n v="0"/>
    <n v="0"/>
    <n v="372600"/>
    <n v="372600"/>
    <n v="372600"/>
    <n v="420700"/>
    <n v="420700"/>
    <n v="420700"/>
    <n v="420700"/>
    <n v="420700"/>
    <n v="420700"/>
    <n v="420700"/>
    <n v="420700"/>
    <n v="420700"/>
    <n v="4904100"/>
    <n v="0"/>
    <n v="0"/>
    <n v="0"/>
    <n v="0"/>
    <n v="0"/>
    <n v="0"/>
    <n v="0"/>
    <n v="0"/>
    <n v="0"/>
    <n v="0"/>
    <n v="0"/>
    <n v="0"/>
    <n v="0"/>
    <n v="420700"/>
    <n v="420700"/>
    <n v="420700"/>
    <n v="420700"/>
    <n v="420700"/>
    <n v="420700"/>
    <n v="420700"/>
    <n v="420700"/>
    <n v="420700"/>
    <n v="420700"/>
    <n v="420700"/>
    <n v="420700"/>
    <n v="5048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4"/>
    <n v="1"/>
    <d v="2025-01-01T00:00:00"/>
    <n v="10264021"/>
    <x v="183"/>
    <m/>
    <m/>
    <x v="3"/>
    <x v="3"/>
    <s v="TREG 3"/>
    <x v="1"/>
    <n v="5646200.630679748"/>
    <n v="386862.45454545459"/>
    <n v="407223.63636363641"/>
    <n v="366501.27272727276"/>
    <n v="325778.90909090912"/>
    <n v="346140.09090909094"/>
    <n v="366501.27272727276"/>
    <n v="468307.18181818188"/>
    <n v="427584.81818181823"/>
    <n v="427584.81818181823"/>
    <n v="468307.18181818188"/>
    <n v="407223.63636363641"/>
    <n v="427584.81818181823"/>
    <n v="4825600.0909090918"/>
    <n v="51840.700615516886"/>
    <n v="55129.884529125193"/>
    <n v="72538.460318534955"/>
    <n v="73956.836261318385"/>
    <n v="96734.309728049629"/>
    <n v="90384.093252377366"/>
    <n v="79369.939542194188"/>
    <n v="89784.088071550854"/>
    <n v="77959.373540754939"/>
    <n v="82045.63222980006"/>
    <n v="100805.08339901447"/>
    <n v="119597.74667533678"/>
    <n v="990146.14816357358"/>
    <n v="438703.15516097145"/>
    <n v="462353.52089276159"/>
    <n v="439039.73304580769"/>
    <n v="399735.74535222747"/>
    <n v="442874.40063714056"/>
    <n v="456885.36597965012"/>
    <n v="547677.12136037601"/>
    <n v="517368.90625336906"/>
    <n v="505544.19172257319"/>
    <n v="550352.81404798198"/>
    <n v="508028.7197626509"/>
    <n v="547182.56485715497"/>
    <n v="5815746.2390726656"/>
    <n v="0"/>
    <n v="0"/>
    <n v="0"/>
    <n v="0"/>
    <n v="0"/>
    <n v="0"/>
    <n v="0"/>
    <n v="0"/>
    <n v="0"/>
    <n v="0"/>
    <n v="0"/>
    <n v="0"/>
    <n v="0"/>
    <n v="465050"/>
    <n v="460800"/>
    <n v="464605"/>
    <n v="464605"/>
    <n v="464605"/>
    <n v="464605"/>
    <n v="464605"/>
    <n v="464605"/>
    <n v="464605"/>
    <n v="464605"/>
    <n v="464605"/>
    <n v="464605"/>
    <n v="5571900"/>
    <n v="0"/>
    <n v="0"/>
    <n v="0"/>
    <n v="0"/>
    <n v="0"/>
    <n v="0"/>
    <n v="0"/>
    <n v="0"/>
    <n v="0"/>
    <n v="0"/>
    <n v="0"/>
    <n v="0"/>
    <n v="0"/>
    <n v="465050"/>
    <n v="460800"/>
    <n v="464605"/>
    <n v="464605"/>
    <n v="464605"/>
    <n v="464605"/>
    <n v="464605"/>
    <n v="464605"/>
    <n v="464605"/>
    <n v="464605"/>
    <n v="464605"/>
    <n v="464605"/>
    <n v="5571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5"/>
    <n v="1"/>
    <d v="2025-01-01T00:00:00"/>
    <n v="19025803"/>
    <x v="184"/>
    <m/>
    <m/>
    <x v="5"/>
    <x v="3"/>
    <s v="TREG 3"/>
    <x v="1"/>
    <n v="18398687.887916535"/>
    <n v="361553.60221798654"/>
    <n v="367868.25308238709"/>
    <n v="393296.96483890706"/>
    <n v="369561.8736884424"/>
    <n v="388293.30892200908"/>
    <n v="383113.43217928347"/>
    <n v="401440.36312159756"/>
    <n v="405441.47774711461"/>
    <n v="400251.83715553064"/>
    <n v="408304.27609773708"/>
    <n v="405325.1709893322"/>
    <n v="382431.93995967205"/>
    <n v="4666882.5"/>
    <n v="1861417.6675745365"/>
    <n v="1893927.9305381814"/>
    <n v="2024844.7656543993"/>
    <n v="1902647.3439223657"/>
    <n v="1999084.0113179996"/>
    <n v="1972416.0040692303"/>
    <n v="2066770.1270517311"/>
    <n v="2087369.4113853381"/>
    <n v="2060651.1360693807"/>
    <n v="2102108.2036304204"/>
    <n v="2086770.6192492167"/>
    <n v="1968907.41875818"/>
    <n v="24026914.639220983"/>
    <n v="2222971.2697925232"/>
    <n v="2261796.1836205684"/>
    <n v="2418141.7304933062"/>
    <n v="2272209.2176108081"/>
    <n v="2387377.3202400086"/>
    <n v="2355529.4362485139"/>
    <n v="2468210.4901733287"/>
    <n v="2492810.8891324527"/>
    <n v="2460902.9732249114"/>
    <n v="2510412.4797281576"/>
    <n v="2492095.790238549"/>
    <n v="2351339.3587178523"/>
    <n v="28693797.139220979"/>
    <n v="4941582.2328302255"/>
    <n v="5142088.3207596643"/>
    <n v="5200167.6767443335"/>
    <n v="5041400.8835760169"/>
    <n v="5300908.0587014994"/>
    <n v="5267931.7796293944"/>
    <n v="5440025.0052966522"/>
    <n v="5516503.1293899361"/>
    <n v="5430748.8535660813"/>
    <n v="5523072.6990475263"/>
    <n v="5624891.6984470263"/>
    <n v="5484201.4723760169"/>
    <n v="63913521.810364373"/>
    <n v="345600"/>
    <n v="346060"/>
    <n v="348829"/>
    <n v="345350"/>
    <n v="345350"/>
    <n v="345350"/>
    <n v="345350"/>
    <n v="345350"/>
    <n v="345350"/>
    <n v="345350"/>
    <n v="345350"/>
    <n v="345350"/>
    <n v="4148639"/>
    <n v="0"/>
    <n v="0"/>
    <n v="0"/>
    <n v="0"/>
    <n v="0"/>
    <n v="0"/>
    <n v="0"/>
    <n v="0"/>
    <n v="0"/>
    <n v="0"/>
    <n v="0"/>
    <n v="0"/>
    <n v="0"/>
    <n v="345600"/>
    <n v="342850"/>
    <n v="345350"/>
    <n v="345350"/>
    <n v="345350"/>
    <n v="345350"/>
    <n v="345350"/>
    <n v="345350"/>
    <n v="345350"/>
    <n v="345350"/>
    <n v="345350"/>
    <n v="345350"/>
    <n v="41419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36"/>
    <n v="1"/>
    <d v="2025-01-01T00:00:00"/>
    <n v="19538180"/>
    <x v="185"/>
    <m/>
    <m/>
    <x v="5"/>
    <x v="3"/>
    <s v="TREG 3"/>
    <x v="1"/>
    <n v="23174687.887916531"/>
    <n v="0"/>
    <n v="0"/>
    <n v="0"/>
    <n v="0"/>
    <n v="0"/>
    <n v="0"/>
    <n v="0"/>
    <n v="0"/>
    <n v="0"/>
    <n v="0"/>
    <n v="0"/>
    <n v="0"/>
    <n v="0"/>
    <n v="1818835.7038306489"/>
    <n v="1850602.2589940848"/>
    <n v="1978524.2284100929"/>
    <n v="1859122.2062664656"/>
    <n v="1953352.7794865922"/>
    <n v="1927294.8320527535"/>
    <n v="2019490.5013394954"/>
    <n v="2039618.5545281942"/>
    <n v="2013511.488964149"/>
    <n v="2054020.1807906269"/>
    <n v="2039033.4604166884"/>
    <n v="1923866.5094657068"/>
    <n v="23477272.704545498"/>
    <n v="1818835.7038306489"/>
    <n v="1850602.2589940848"/>
    <n v="1978524.2284100929"/>
    <n v="1859122.2062664656"/>
    <n v="1953352.7794865922"/>
    <n v="1927294.8320527535"/>
    <n v="2019490.5013394954"/>
    <n v="2039618.5545281942"/>
    <n v="2013511.488964149"/>
    <n v="2054020.1807906269"/>
    <n v="2039033.4604166884"/>
    <n v="1923866.5094657068"/>
    <n v="23477272.704545498"/>
    <n v="4941582.2328302255"/>
    <n v="5142088.3207596643"/>
    <n v="5200167.6767443335"/>
    <n v="5041400.8835760169"/>
    <n v="5300908.0587014994"/>
    <n v="5267931.7796293944"/>
    <n v="5440025.0052966522"/>
    <n v="5516503.1293899361"/>
    <n v="5430748.8535660813"/>
    <n v="5523072.6990475263"/>
    <n v="5624891.6984470263"/>
    <n v="5484201.4723760169"/>
    <n v="63913521.8103643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33"/>
    <n v="1"/>
    <d v="2025-01-01T00:00:00"/>
    <n v="4605184"/>
    <x v="186"/>
    <m/>
    <m/>
    <x v="2"/>
    <x v="2"/>
    <s v="TREG 3"/>
    <x v="1"/>
    <n v="21301424.675141372"/>
    <n v="499300"/>
    <n v="485440"/>
    <n v="488100"/>
    <n v="485440"/>
    <n v="477460"/>
    <n v="469480"/>
    <n v="482780"/>
    <n v="493420"/>
    <n v="490760"/>
    <n v="490760"/>
    <n v="493420"/>
    <n v="488100"/>
    <n v="5844460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499300"/>
    <n v="1176299.2243182377"/>
    <n v="1171829.2302012634"/>
    <n v="1022926.8634314229"/>
    <n v="1063691.6637216271"/>
    <n v="1041033.5398549435"/>
    <n v="1193145.7272849241"/>
    <n v="1091689.1389213442"/>
    <n v="1206370.4138164818"/>
    <n v="1211480.5087169569"/>
    <n v="1105380.298776947"/>
    <n v="1111189.4534758269"/>
    <n v="12894336.062519977"/>
    <n v="0"/>
    <n v="0"/>
    <n v="0"/>
    <n v="0"/>
    <n v="0"/>
    <n v="0"/>
    <n v="0"/>
    <n v="0"/>
    <n v="0"/>
    <n v="0"/>
    <n v="0"/>
    <n v="0"/>
    <n v="0"/>
    <n v="300000"/>
    <n v="300000"/>
    <n v="300000"/>
    <n v="348100"/>
    <n v="348100"/>
    <n v="348100"/>
    <n v="348100"/>
    <n v="348100"/>
    <n v="348100"/>
    <n v="348100"/>
    <n v="348100"/>
    <n v="348100"/>
    <n v="4032900"/>
    <n v="0"/>
    <n v="0"/>
    <n v="0"/>
    <n v="0"/>
    <n v="0"/>
    <n v="0"/>
    <n v="0"/>
    <n v="0"/>
    <n v="0"/>
    <n v="0"/>
    <n v="0"/>
    <n v="0"/>
    <n v="0"/>
    <n v="348100"/>
    <n v="348100"/>
    <n v="348100"/>
    <n v="348100"/>
    <n v="348100"/>
    <n v="348100"/>
    <n v="348100"/>
    <n v="348100"/>
    <n v="348100"/>
    <n v="348100"/>
    <n v="348100"/>
    <n v="348100"/>
    <n v="4177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34"/>
    <n v="1"/>
    <d v="2025-01-01T00:00:00"/>
    <n v="19608686"/>
    <x v="187"/>
    <m/>
    <m/>
    <x v="10"/>
    <x v="3"/>
    <s v="TREG 3"/>
    <x v="1"/>
    <n v="22869722.756110534"/>
    <n v="425000"/>
    <n v="425000"/>
    <n v="408000"/>
    <n v="429080"/>
    <n v="408040.8"/>
    <n v="407830.408"/>
    <n v="492828.30407999991"/>
    <n v="429928.28304080002"/>
    <n v="450549.28283040802"/>
    <n v="493255.49282830401"/>
    <n v="429932.55492828303"/>
    <n v="471799.32554928289"/>
    <n v="5271244.451257078"/>
    <n v="188878.37778326019"/>
    <n v="1104933.8251776153"/>
    <n v="1009561.3163071939"/>
    <n v="696854.91247595288"/>
    <n v="941600.43490340072"/>
    <n v="1361306.2567579197"/>
    <n v="1602054.7924150613"/>
    <n v="1769919.5937325568"/>
    <n v="1449816.2881784546"/>
    <n v="1783817.2823170929"/>
    <n v="2401476.6290439209"/>
    <n v="1503825.4943846639"/>
    <n v="15814045.203477096"/>
    <n v="613878.37778326019"/>
    <n v="1529933.8251776153"/>
    <n v="1417561.3163071941"/>
    <n v="1125934.9124759529"/>
    <n v="1349641.2349034008"/>
    <n v="1769136.6647579197"/>
    <n v="2094883.0964950612"/>
    <n v="2199847.8767733569"/>
    <n v="1900365.5710088627"/>
    <n v="2277072.7751453971"/>
    <n v="2831409.1839722041"/>
    <n v="1975624.8199339467"/>
    <n v="21085289.654734172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425000"/>
    <n v="425000"/>
    <n v="425000"/>
    <n v="457600"/>
    <n v="457600"/>
    <n v="457600"/>
    <n v="457600"/>
    <n v="457600"/>
    <n v="457600"/>
    <n v="457600"/>
    <n v="457600"/>
    <n v="457600"/>
    <n v="5393400"/>
    <n v="0"/>
    <n v="0"/>
    <n v="0"/>
    <n v="0"/>
    <n v="0"/>
    <n v="0"/>
    <n v="0"/>
    <n v="0"/>
    <n v="0"/>
    <n v="0"/>
    <n v="0"/>
    <n v="0"/>
    <n v="0"/>
    <n v="457600"/>
    <n v="457600"/>
    <n v="457600"/>
    <n v="457600"/>
    <n v="457600"/>
    <n v="457600"/>
    <n v="457600"/>
    <n v="457600"/>
    <n v="457600"/>
    <n v="457600"/>
    <n v="457600"/>
    <n v="457600"/>
    <n v="5491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5"/>
    <n v="1"/>
    <d v="2025-01-01T00:00:00"/>
    <n v="19039090"/>
    <x v="188"/>
    <m/>
    <m/>
    <x v="3"/>
    <x v="3"/>
    <s v="TREG 3"/>
    <x v="1"/>
    <n v="20258687.887916531"/>
    <n v="0"/>
    <n v="0"/>
    <n v="0"/>
    <n v="0"/>
    <n v="0"/>
    <n v="0"/>
    <n v="0"/>
    <n v="0"/>
    <n v="0"/>
    <n v="0"/>
    <n v="0"/>
    <n v="0"/>
    <n v="0"/>
    <n v="292244.36682015826"/>
    <n v="310786.66001400823"/>
    <n v="408924.95962051454"/>
    <n v="416920.84652771457"/>
    <n v="545325.5214648312"/>
    <n v="509527.10494905798"/>
    <n v="447436.42448227189"/>
    <n v="506144.66350676445"/>
    <n v="439484.56497701543"/>
    <n v="462520.25062679447"/>
    <n v="568273.91259022441"/>
    <n v="674214.80294943717"/>
    <n v="5581804.0785287917"/>
    <n v="292244.36682015826"/>
    <n v="310786.66001400823"/>
    <n v="408924.95962051454"/>
    <n v="416920.84652771457"/>
    <n v="545325.5214648312"/>
    <n v="509527.10494905798"/>
    <n v="447436.42448227189"/>
    <n v="506144.66350676445"/>
    <n v="439484.56497701543"/>
    <n v="462520.25062679447"/>
    <n v="568273.91259022441"/>
    <n v="674214.80294943717"/>
    <n v="5581804.07852879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6"/>
    <n v="1"/>
    <d v="2025-01-01T00:00:00"/>
    <n v="19016322"/>
    <x v="189"/>
    <m/>
    <m/>
    <x v="5"/>
    <x v="3"/>
    <s v="TREG 3"/>
    <x v="1"/>
    <n v="17858687.887916539"/>
    <n v="422905.18430398562"/>
    <n v="430291.36043732293"/>
    <n v="460035.03873573546"/>
    <n v="432272.36942230049"/>
    <n v="454182.3186556471"/>
    <n v="448123.47505647992"/>
    <n v="469560.2801673658"/>
    <n v="474240.33896845469"/>
    <n v="468170.07470503286"/>
    <n v="477588.9220185696"/>
    <n v="474104.29626127647"/>
    <n v="447326.34126782871"/>
    <n v="5458800"/>
    <n v="1868643.3481596275"/>
    <n v="1901279.8099769766"/>
    <n v="2032704.8401373478"/>
    <n v="1910033.070518143"/>
    <n v="2006844.087296739"/>
    <n v="1980072.5597550354"/>
    <n v="2074792.9480666101"/>
    <n v="2095472.1950284163"/>
    <n v="2068650.2042881453"/>
    <n v="2110268.2005506842"/>
    <n v="2094871.0784914966"/>
    <n v="1976550.3547619521"/>
    <n v="24120182.697031174"/>
    <n v="2291548.532463613"/>
    <n v="2331571.1704142997"/>
    <n v="2492739.8788730833"/>
    <n v="2342305.4399404433"/>
    <n v="2461026.4059523861"/>
    <n v="2428196.0348115154"/>
    <n v="2544353.2282339758"/>
    <n v="2569712.5339968712"/>
    <n v="2536820.2789931782"/>
    <n v="2587857.1225692537"/>
    <n v="2568975.374752773"/>
    <n v="2423876.6960297809"/>
    <n v="29578982.697031178"/>
    <n v="4941582.2328302255"/>
    <n v="5142088.3207596643"/>
    <n v="5200167.6767443335"/>
    <n v="5041400.8835760169"/>
    <n v="5300908.0587014994"/>
    <n v="5267931.7796293944"/>
    <n v="5440025.0052966522"/>
    <n v="5516503.1293899361"/>
    <n v="5430748.8535660813"/>
    <n v="5523072.6990475263"/>
    <n v="5624891.6984470263"/>
    <n v="5484201.4723760169"/>
    <n v="63913521.810364373"/>
    <n v="454900"/>
    <n v="454900"/>
    <n v="454900"/>
    <n v="454900"/>
    <n v="454900"/>
    <n v="454900"/>
    <n v="454900"/>
    <n v="454900"/>
    <n v="454900"/>
    <n v="454900"/>
    <n v="454900"/>
    <n v="454900"/>
    <n v="5458800"/>
    <n v="0"/>
    <n v="0"/>
    <n v="0"/>
    <n v="0"/>
    <n v="0"/>
    <n v="0"/>
    <n v="0"/>
    <n v="0"/>
    <n v="0"/>
    <n v="0"/>
    <n v="0"/>
    <n v="0"/>
    <n v="0"/>
    <n v="454900"/>
    <n v="454900"/>
    <n v="454900"/>
    <n v="454900"/>
    <n v="454900"/>
    <n v="454900"/>
    <n v="454900"/>
    <n v="454900"/>
    <n v="454900"/>
    <n v="454900"/>
    <n v="454900"/>
    <n v="454900"/>
    <n v="5458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42"/>
    <n v="1"/>
    <d v="2025-01-01T00:00:00"/>
    <n v="10013740"/>
    <x v="190"/>
    <m/>
    <m/>
    <x v="3"/>
    <x v="3"/>
    <s v="TREG 3"/>
    <x v="1"/>
    <n v="6065813.3798752306"/>
    <n v="370778.09090909094"/>
    <n v="390292.72727272729"/>
    <n v="351263.45454545453"/>
    <n v="312234.18181818182"/>
    <n v="331748.81818181818"/>
    <n v="351263.45454545453"/>
    <n v="448836.63636363635"/>
    <n v="409807.36363636365"/>
    <n v="409807.36363636365"/>
    <n v="448836.63636363635"/>
    <n v="390292.72727272729"/>
    <n v="409807.36363636365"/>
    <n v="4624968.8181818174"/>
    <n v="49685.348835919809"/>
    <n v="52837.780191838028"/>
    <n v="69522.569374152357"/>
    <n v="70881.974294628642"/>
    <n v="92712.441502024158"/>
    <n v="86626.244420749703"/>
    <n v="76070.020011639543"/>
    <n v="86051.185319333905"/>
    <n v="74718.100322949598"/>
    <n v="78634.466922714375"/>
    <n v="96613.966895634032"/>
    <n v="114625.29813448255"/>
    <n v="948979.39622606686"/>
    <n v="420463.43974501075"/>
    <n v="443130.50746456534"/>
    <n v="420786.02391960687"/>
    <n v="383116.15611281048"/>
    <n v="424461.25968384231"/>
    <n v="437889.69896620425"/>
    <n v="524906.65637527592"/>
    <n v="495858.54895569757"/>
    <n v="484525.46395931323"/>
    <n v="527471.10328635073"/>
    <n v="486906.69416836131"/>
    <n v="524432.66177084623"/>
    <n v="5573948.2144078854"/>
    <n v="0"/>
    <n v="0"/>
    <n v="0"/>
    <n v="0"/>
    <n v="0"/>
    <n v="0"/>
    <n v="0"/>
    <n v="0"/>
    <n v="0"/>
    <n v="0"/>
    <n v="0"/>
    <n v="0"/>
    <n v="0"/>
    <n v="442600"/>
    <n v="442600"/>
    <n v="442600"/>
    <n v="500200"/>
    <n v="500200"/>
    <n v="500200"/>
    <n v="500200"/>
    <n v="500200"/>
    <n v="500200"/>
    <n v="500200"/>
    <n v="500200"/>
    <n v="500200"/>
    <n v="5829600"/>
    <n v="0"/>
    <n v="0"/>
    <n v="0"/>
    <n v="0"/>
    <n v="0"/>
    <n v="0"/>
    <n v="0"/>
    <n v="0"/>
    <n v="0"/>
    <n v="0"/>
    <n v="0"/>
    <n v="0"/>
    <n v="0"/>
    <n v="500200"/>
    <n v="500200"/>
    <n v="500200"/>
    <n v="500200"/>
    <n v="500200"/>
    <n v="500200"/>
    <n v="500200"/>
    <n v="500200"/>
    <n v="500200"/>
    <n v="500200"/>
    <n v="500200"/>
    <n v="500200"/>
    <n v="6002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36"/>
    <n v="1"/>
    <d v="2025-01-01T00:00:00"/>
    <n v="10133001"/>
    <x v="191"/>
    <m/>
    <m/>
    <x v="3"/>
    <x v="3"/>
    <s v="TREG 3"/>
    <x v="1"/>
    <n v="5819037.4867422823"/>
    <n v="367008.31818181818"/>
    <n v="386324.54545454541"/>
    <n v="347692.09090909088"/>
    <n v="309059.63636363635"/>
    <n v="328375.86363636365"/>
    <n v="347692.09090909088"/>
    <n v="444273.22727272724"/>
    <n v="405640.77272727271"/>
    <n v="405640.77272727271"/>
    <n v="444273.22727272724"/>
    <n v="386324.54545454541"/>
    <n v="405640.77272727271"/>
    <n v="4577945.8636363624"/>
    <n v="49180.188262576732"/>
    <n v="52300.568237786349"/>
    <n v="68815.719934062683"/>
    <n v="70161.303521185735"/>
    <n v="91769.816136549416"/>
    <n v="85745.498600836945"/>
    <n v="75296.601371665776"/>
    <n v="85176.286236783053"/>
    <n v="73958.426912526484"/>
    <n v="77834.975053866161"/>
    <n v="95631.67396515423"/>
    <n v="113459.88050771983"/>
    <n v="939330.93874071341"/>
    <n v="416188.50644439494"/>
    <n v="438625.11369233177"/>
    <n v="416507.81084315357"/>
    <n v="379220.93988482212"/>
    <n v="420145.67977291305"/>
    <n v="433437.58950992784"/>
    <n v="519569.82864439301"/>
    <n v="490817.05896405573"/>
    <n v="479599.19963979919"/>
    <n v="522108.2023265934"/>
    <n v="481956.21941969963"/>
    <n v="519100.65323499253"/>
    <n v="5517276.802377075"/>
    <n v="0"/>
    <n v="0"/>
    <n v="0"/>
    <n v="0"/>
    <n v="0"/>
    <n v="0"/>
    <n v="0"/>
    <n v="0"/>
    <n v="0"/>
    <n v="0"/>
    <n v="0"/>
    <n v="0"/>
    <n v="0"/>
    <n v="398100"/>
    <n v="398100"/>
    <n v="398100"/>
    <n v="458059"/>
    <n v="458059"/>
    <n v="458059"/>
    <n v="458059"/>
    <n v="458059"/>
    <n v="458059"/>
    <n v="458059"/>
    <n v="458059"/>
    <n v="458059"/>
    <n v="5316831"/>
    <n v="0"/>
    <n v="0"/>
    <n v="0"/>
    <n v="0"/>
    <n v="0"/>
    <n v="0"/>
    <n v="0"/>
    <n v="0"/>
    <n v="0"/>
    <n v="0"/>
    <n v="0"/>
    <n v="0"/>
    <n v="0"/>
    <n v="446200"/>
    <n v="446200"/>
    <n v="458059"/>
    <n v="458059"/>
    <n v="458059"/>
    <n v="458059"/>
    <n v="458059"/>
    <n v="458059"/>
    <n v="458059"/>
    <n v="458059"/>
    <n v="458059"/>
    <n v="458059"/>
    <n v="54729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42"/>
    <n v="1"/>
    <d v="2025-01-01T00:00:00"/>
    <n v="19274646"/>
    <x v="192"/>
    <m/>
    <m/>
    <x v="3"/>
    <x v="3"/>
    <s v="TREG 3"/>
    <x v="1"/>
    <n v="5593327.9578347709"/>
    <n v="376977.27272727276"/>
    <n v="396818.18181818182"/>
    <n v="357136.36363636365"/>
    <n v="317454.54545454547"/>
    <n v="337295.45454545459"/>
    <n v="357136.36363636365"/>
    <n v="456340.90909090912"/>
    <n v="416659.09090909094"/>
    <n v="416659.09090909094"/>
    <n v="456340.90909090912"/>
    <n v="396818.18181818182"/>
    <n v="416659.09090909094"/>
    <n v="4702295.4545454551"/>
    <n v="50516.057334306184"/>
    <n v="53721.195405167462"/>
    <n v="70684.9440089665"/>
    <n v="72067.07734429033"/>
    <n v="94262.536547471493"/>
    <n v="88074.581991272862"/>
    <n v="77341.863997374152"/>
    <n v="87489.908255084214"/>
    <n v="75967.341042312095"/>
    <n v="79949.186884820316"/>
    <n v="98229.293047978601"/>
    <n v="116541.76267627013"/>
    <n v="964845.74853531423"/>
    <n v="427493.33006157895"/>
    <n v="450539.37722334929"/>
    <n v="427821.30764533015"/>
    <n v="389521.6227988358"/>
    <n v="431557.99109292607"/>
    <n v="445210.94562763651"/>
    <n v="533682.77308828325"/>
    <n v="504148.99916417513"/>
    <n v="492626.43195140304"/>
    <n v="536290.0959757294"/>
    <n v="495047.47486616042"/>
    <n v="533200.85358536104"/>
    <n v="5667141.2030807696"/>
    <n v="0"/>
    <n v="0"/>
    <n v="0"/>
    <n v="0"/>
    <n v="0"/>
    <n v="0"/>
    <n v="0"/>
    <n v="0"/>
    <n v="0"/>
    <n v="0"/>
    <n v="0"/>
    <n v="0"/>
    <n v="0"/>
    <n v="450000"/>
    <n v="450000"/>
    <n v="450000"/>
    <n v="482600"/>
    <n v="482600"/>
    <n v="482600"/>
    <n v="482600"/>
    <n v="482600"/>
    <n v="482600"/>
    <n v="482600"/>
    <n v="482600"/>
    <n v="482600"/>
    <n v="5693400"/>
    <n v="0"/>
    <n v="0"/>
    <n v="0"/>
    <n v="0"/>
    <n v="0"/>
    <n v="0"/>
    <n v="0"/>
    <n v="0"/>
    <n v="0"/>
    <n v="0"/>
    <n v="0"/>
    <n v="0"/>
    <n v="0"/>
    <n v="482600"/>
    <n v="482600"/>
    <n v="482600"/>
    <n v="482600"/>
    <n v="482600"/>
    <n v="482600"/>
    <n v="482600"/>
    <n v="482600"/>
    <n v="482600"/>
    <n v="482600"/>
    <n v="482600"/>
    <n v="482600"/>
    <n v="5791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34"/>
    <n v="1"/>
    <d v="2025-01-01T00:00:00"/>
    <n v="19129407"/>
    <x v="193"/>
    <m/>
    <m/>
    <x v="10"/>
    <x v="3"/>
    <s v="TREG 3"/>
    <x v="1"/>
    <n v="22869722.756110534"/>
    <n v="452750"/>
    <n v="452750"/>
    <n v="434640"/>
    <n v="457096.4"/>
    <n v="434683.46399999998"/>
    <n v="434459.33464000002"/>
    <n v="525007.09334639995"/>
    <n v="458000.07093346398"/>
    <n v="479967.50070933462"/>
    <n v="525462.17500709323"/>
    <n v="458004.62175007095"/>
    <n v="502605.04621750076"/>
    <n v="5615425.7066038633"/>
    <n v="210671.63789223062"/>
    <n v="1232423.8562648559"/>
    <n v="1126047.0285441147"/>
    <n v="777259.7769397361"/>
    <n v="1050244.6504954947"/>
    <n v="1518377.1808609304"/>
    <n v="1786903.885305875"/>
    <n v="1974137.347669638"/>
    <n v="1617099.7213025577"/>
    <n v="1989638.5863576368"/>
    <n v="2678565.0148962378"/>
    <n v="1677340.6449395553"/>
    <n v="17638709.331468865"/>
    <n v="663421.63789223065"/>
    <n v="1685173.8562648559"/>
    <n v="1560687.0285441147"/>
    <n v="1234356.1769397361"/>
    <n v="1484928.1144954946"/>
    <n v="1952836.5155009304"/>
    <n v="2311910.9786522752"/>
    <n v="2432137.4186031017"/>
    <n v="2097067.2220118924"/>
    <n v="2515100.7613647301"/>
    <n v="3136569.6366463089"/>
    <n v="2179945.691157056"/>
    <n v="23254135.038072728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450000"/>
    <n v="450000"/>
    <n v="450250"/>
    <n v="681150"/>
    <n v="681150"/>
    <n v="681150"/>
    <n v="681150"/>
    <n v="681150"/>
    <n v="681150"/>
    <n v="681150"/>
    <n v="681150"/>
    <n v="681150"/>
    <n v="7480600"/>
    <n v="0"/>
    <n v="0"/>
    <n v="0"/>
    <n v="0"/>
    <n v="0"/>
    <n v="0"/>
    <n v="0"/>
    <n v="0"/>
    <n v="0"/>
    <n v="0"/>
    <n v="0"/>
    <n v="0"/>
    <n v="0"/>
    <n v="680400"/>
    <n v="682900"/>
    <n v="681150"/>
    <n v="681150"/>
    <n v="681150"/>
    <n v="681150"/>
    <n v="681150"/>
    <n v="681150"/>
    <n v="681150"/>
    <n v="681150"/>
    <n v="681150"/>
    <n v="681150"/>
    <n v="8174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4"/>
    <n v="1"/>
    <d v="2025-01-01T00:00:00"/>
    <n v="10043666"/>
    <x v="194"/>
    <m/>
    <m/>
    <x v="10"/>
    <x v="3"/>
    <s v="TREG 3"/>
    <x v="1"/>
    <n v="22869722.756110534"/>
    <n v="347850"/>
    <n v="347850"/>
    <n v="333936"/>
    <n v="351189.36"/>
    <n v="333969.39360000001"/>
    <n v="333797.193936"/>
    <n v="403365.47193935997"/>
    <n v="351883.65471939358"/>
    <n v="368761.33654719393"/>
    <n v="403715.11336547189"/>
    <n v="351887.1511336547"/>
    <n v="386153.87151133659"/>
    <n v="4314358.5467524109"/>
    <n v="170091.42729580097"/>
    <n v="995030.63080906158"/>
    <n v="909144.43065773253"/>
    <n v="627541.63855186512"/>
    <n v="847943.33684319037"/>
    <n v="1225902.7577225415"/>
    <n v="1442705.0329744336"/>
    <n v="1593873.017282214"/>
    <n v="1305609.0626527464"/>
    <n v="1606388.3603045309"/>
    <n v="2162611.6882490031"/>
    <n v="1354246.1966568776"/>
    <n v="14241087.58"/>
    <n v="517941.427295801"/>
    <n v="1342880.6308090617"/>
    <n v="1243080.4306577325"/>
    <n v="978730.99855186511"/>
    <n v="1181912.7304431903"/>
    <n v="1559699.9516585413"/>
    <n v="1846070.5049137936"/>
    <n v="1945756.6720016077"/>
    <n v="1674370.3991999403"/>
    <n v="2010103.4736700028"/>
    <n v="2514498.8393826578"/>
    <n v="1740400.0681682143"/>
    <n v="18555446.126752406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355370"/>
    <n v="358506"/>
    <n v="350244"/>
    <n v="350244"/>
    <n v="350244"/>
    <n v="350244"/>
    <n v="350244"/>
    <n v="350244"/>
    <n v="350244"/>
    <n v="350244"/>
    <n v="350244"/>
    <n v="350244"/>
    <n v="4216316"/>
    <n v="0"/>
    <n v="0"/>
    <n v="0"/>
    <n v="0"/>
    <n v="0"/>
    <n v="0"/>
    <n v="0"/>
    <n v="0"/>
    <n v="0"/>
    <n v="0"/>
    <n v="0"/>
    <n v="0"/>
    <n v="0"/>
    <n v="355370"/>
    <n v="358506"/>
    <n v="350244"/>
    <n v="350244"/>
    <n v="350244"/>
    <n v="350244"/>
    <n v="350244"/>
    <n v="350244"/>
    <n v="350244"/>
    <n v="350244"/>
    <n v="350244"/>
    <n v="350244"/>
    <n v="42163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42"/>
    <n v="1"/>
    <d v="2025-01-01T00:00:00"/>
    <n v="10071110"/>
    <x v="195"/>
    <m/>
    <m/>
    <x v="10"/>
    <x v="3"/>
    <s v="TREG 3"/>
    <x v="1"/>
    <n v="22869722.756110534"/>
    <n v="525832"/>
    <n v="525832"/>
    <n v="504798.71999999997"/>
    <n v="530879.98719999997"/>
    <n v="504849.19987199997"/>
    <n v="504588.89199871995"/>
    <n v="609752.68891998718"/>
    <n v="531929.52688919986"/>
    <n v="557442.89526889194"/>
    <n v="610281.22895268886"/>
    <n v="531934.81228952692"/>
    <n v="583734.5481228953"/>
    <n v="6521856.4995139092"/>
    <n v="202509.62627014046"/>
    <n v="1184676.2907224994"/>
    <n v="1082420.8004198584"/>
    <n v="747146.54766864353"/>
    <n v="1009555.2196392762"/>
    <n v="1459550.9794752314"/>
    <n v="1717674.2043419599"/>
    <n v="1897653.7159074717"/>
    <n v="1554448.7311104082"/>
    <n v="1912554.3930220474"/>
    <n v="2574789.8745838483"/>
    <n v="1612355.7519792404"/>
    <n v="16955336.135140628"/>
    <n v="728341.62627014052"/>
    <n v="1710508.2907224994"/>
    <n v="1587219.5204198584"/>
    <n v="1278026.5348686436"/>
    <n v="1514404.4195112761"/>
    <n v="1964139.8714739513"/>
    <n v="2327426.8932619472"/>
    <n v="2429583.2427966716"/>
    <n v="2111891.6263792999"/>
    <n v="2522835.6219747365"/>
    <n v="3106724.6868733754"/>
    <n v="2196090.3001021356"/>
    <n v="23477192.634654537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406733"/>
    <n v="475320"/>
    <n v="373849"/>
    <n v="350470"/>
    <n v="350470"/>
    <n v="350470"/>
    <n v="350470"/>
    <n v="350470"/>
    <n v="350470"/>
    <n v="350470"/>
    <n v="350470"/>
    <n v="350470"/>
    <n v="4410132"/>
    <n v="0"/>
    <n v="0"/>
    <n v="0"/>
    <n v="0"/>
    <n v="0"/>
    <n v="0"/>
    <n v="0"/>
    <n v="0"/>
    <n v="0"/>
    <n v="0"/>
    <n v="0"/>
    <n v="0"/>
    <n v="0"/>
    <n v="371542"/>
    <n v="412930"/>
    <n v="350470"/>
    <n v="350470"/>
    <n v="350470"/>
    <n v="350470"/>
    <n v="350470"/>
    <n v="350470"/>
    <n v="350470"/>
    <n v="350470"/>
    <n v="350470"/>
    <n v="350470"/>
    <n v="42891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39"/>
    <n v="1"/>
    <d v="2025-01-01T00:00:00"/>
    <n v="19201668"/>
    <x v="196"/>
    <m/>
    <m/>
    <x v="5"/>
    <x v="6"/>
    <s v="TREG 3"/>
    <x v="1"/>
    <n v="19673582.629813064"/>
    <n v="445310.14130931877"/>
    <n v="453087.62727957283"/>
    <n v="484407.08629240998"/>
    <n v="455173.58749897103"/>
    <n v="478244.29684777965"/>
    <n v="471864.46373280697"/>
    <n v="494436.96240969055"/>
    <n v="499364.96453262214"/>
    <n v="492973.10570171633"/>
    <n v="502890.95108132524"/>
    <n v="499221.71446285211"/>
    <n v="471025.09885093418"/>
    <n v="5747999.9999999991"/>
    <n v="1871282.0912423453"/>
    <n v="1903964.6395630124"/>
    <n v="2035575.2572457821"/>
    <n v="1912730.2607323998"/>
    <n v="2009677.9859958475"/>
    <n v="1982868.6539243583"/>
    <n v="2077722.7985087368"/>
    <n v="2098431.2469872101"/>
    <n v="2071571.3804572115"/>
    <n v="2113248.1462007551"/>
    <n v="2097829.2816033955"/>
    <n v="1979341.475165644"/>
    <n v="24154243.217626698"/>
    <n v="2316592.2325516641"/>
    <n v="2357052.2668425851"/>
    <n v="2519982.3435381921"/>
    <n v="2367903.8482313706"/>
    <n v="2487922.282843627"/>
    <n v="2454733.117657165"/>
    <n v="2572159.7609184273"/>
    <n v="2597796.2115198323"/>
    <n v="2564544.4861589279"/>
    <n v="2616139.0972820804"/>
    <n v="2597050.9960662476"/>
    <n v="2450366.574016578"/>
    <n v="29902243.217626702"/>
    <n v="0"/>
    <n v="0"/>
    <n v="0"/>
    <n v="0"/>
    <n v="0"/>
    <n v="0"/>
    <n v="0"/>
    <n v="0"/>
    <n v="0"/>
    <n v="0"/>
    <n v="0"/>
    <n v="0"/>
    <n v="0"/>
    <n v="479000"/>
    <n v="479000"/>
    <n v="479000"/>
    <n v="527100"/>
    <n v="527100"/>
    <n v="527100"/>
    <n v="527100"/>
    <n v="527100"/>
    <n v="527100"/>
    <n v="527100"/>
    <n v="527100"/>
    <n v="527100"/>
    <n v="6180900"/>
    <n v="0"/>
    <n v="0"/>
    <n v="0"/>
    <n v="0"/>
    <n v="0"/>
    <n v="0"/>
    <n v="0"/>
    <n v="0"/>
    <n v="0"/>
    <n v="0"/>
    <n v="0"/>
    <n v="0"/>
    <n v="0"/>
    <n v="527100"/>
    <n v="527100"/>
    <n v="527100"/>
    <n v="527100"/>
    <n v="527100"/>
    <n v="527100"/>
    <n v="527100"/>
    <n v="527100"/>
    <n v="527100"/>
    <n v="527100"/>
    <n v="527100"/>
    <n v="527100"/>
    <n v="6325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42"/>
    <n v="1"/>
    <d v="2025-01-01T00:00:00"/>
    <n v="19082139"/>
    <x v="197"/>
    <m/>
    <m/>
    <x v="2"/>
    <x v="3"/>
    <s v="TREG 3"/>
    <x v="1"/>
    <n v="6421251.7314517042"/>
    <n v="527495.9"/>
    <n v="507131.10499999998"/>
    <n v="511039.5"/>
    <n v="507131.10499999998"/>
    <n v="495405.92"/>
    <n v="483680.73499999999"/>
    <n v="503222.71"/>
    <n v="518856.29"/>
    <n v="514947.89499999996"/>
    <n v="514947.89499999996"/>
    <n v="518856.29"/>
    <n v="511039.5"/>
    <n v="6113754.8449999988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527495.9"/>
    <n v="1197990.3293182377"/>
    <n v="1194768.7302012634"/>
    <n v="1044617.9684314228"/>
    <n v="1081637.583721627"/>
    <n v="1055234.2748549436"/>
    <n v="1213588.4372849241"/>
    <n v="1117125.428921344"/>
    <n v="1230558.3088164816"/>
    <n v="1235668.403716957"/>
    <n v="1130816.588776947"/>
    <n v="1134128.9534758269"/>
    <n v="13163630.907519976"/>
    <n v="0"/>
    <n v="0"/>
    <n v="0"/>
    <n v="0"/>
    <n v="0"/>
    <n v="0"/>
    <n v="0"/>
    <n v="0"/>
    <n v="0"/>
    <n v="0"/>
    <n v="0"/>
    <n v="0"/>
    <n v="0"/>
    <n v="503228"/>
    <n v="462109"/>
    <n v="499383"/>
    <n v="459700"/>
    <n v="459700"/>
    <n v="459700"/>
    <n v="459700"/>
    <n v="459700"/>
    <n v="459700"/>
    <n v="459700"/>
    <n v="459700"/>
    <n v="459700"/>
    <n v="5602020"/>
    <n v="0"/>
    <n v="0"/>
    <n v="0"/>
    <n v="0"/>
    <n v="0"/>
    <n v="0"/>
    <n v="0"/>
    <n v="0"/>
    <n v="0"/>
    <n v="0"/>
    <n v="0"/>
    <n v="0"/>
    <n v="0"/>
    <n v="462700"/>
    <n v="459700"/>
    <n v="459700"/>
    <n v="459700"/>
    <n v="459700"/>
    <n v="459700"/>
    <n v="459700"/>
    <n v="459700"/>
    <n v="459700"/>
    <n v="459700"/>
    <n v="459700"/>
    <n v="459700"/>
    <n v="5519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42"/>
    <n v="1"/>
    <d v="2025-01-01T00:00:00"/>
    <n v="10252381"/>
    <x v="198"/>
    <m/>
    <m/>
    <x v="3"/>
    <x v="3"/>
    <s v="TREG 3"/>
    <x v="1"/>
    <n v="5730340.8257581061"/>
    <n v="219620.25727272726"/>
    <n v="231179.21818181817"/>
    <n v="208061.29636363636"/>
    <n v="184943.37454545454"/>
    <n v="196502.33545454545"/>
    <n v="208061.29636363636"/>
    <n v="265856.10090909089"/>
    <n v="242738.17909090908"/>
    <n v="242738.17909090908"/>
    <n v="265856.10090909089"/>
    <n v="231179.21818181817"/>
    <n v="242738.17909090908"/>
    <n v="2739473.7354545458"/>
    <n v="29429.756939725281"/>
    <n v="31297.013399576688"/>
    <n v="41179.791758397048"/>
    <n v="41984.99806829742"/>
    <n v="54915.678014129371"/>
    <n v="51310.685697769055"/>
    <n v="45057.99499839911"/>
    <n v="50970.065173265299"/>
    <n v="44257.222360743603"/>
    <n v="46576.974960218366"/>
    <n v="57226.639831209257"/>
    <n v="67895.159081636288"/>
    <n v="562101.98028336675"/>
    <n v="249050.01421245254"/>
    <n v="262476.23158139485"/>
    <n v="249241.0881220334"/>
    <n v="226928.37261375197"/>
    <n v="251418.01346867482"/>
    <n v="259371.9820614054"/>
    <n v="310914.09590749"/>
    <n v="293708.24426417437"/>
    <n v="286995.40145165269"/>
    <n v="312433.07586930925"/>
    <n v="288405.85801302741"/>
    <n v="310633.33817254537"/>
    <n v="3301575.7157379119"/>
    <n v="0"/>
    <n v="0"/>
    <n v="0"/>
    <n v="0"/>
    <n v="0"/>
    <n v="0"/>
    <n v="0"/>
    <n v="0"/>
    <n v="0"/>
    <n v="0"/>
    <n v="0"/>
    <n v="0"/>
    <n v="0"/>
    <n v="239496"/>
    <n v="246245"/>
    <n v="239543"/>
    <n v="246273"/>
    <n v="246273"/>
    <n v="246273"/>
    <n v="246273"/>
    <n v="246273"/>
    <n v="246273"/>
    <n v="246273"/>
    <n v="246273"/>
    <n v="246273"/>
    <n v="2941741"/>
    <n v="0"/>
    <n v="0"/>
    <n v="0"/>
    <n v="0"/>
    <n v="0"/>
    <n v="0"/>
    <n v="0"/>
    <n v="0"/>
    <n v="0"/>
    <n v="0"/>
    <n v="0"/>
    <n v="0"/>
    <n v="0"/>
    <n v="241996"/>
    <n v="252245"/>
    <n v="246273"/>
    <n v="246273"/>
    <n v="246273"/>
    <n v="246273"/>
    <n v="246273"/>
    <n v="246273"/>
    <n v="246273"/>
    <n v="246273"/>
    <n v="246273"/>
    <n v="246273"/>
    <n v="29569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38"/>
    <n v="1"/>
    <d v="2025-01-01T00:00:00"/>
    <n v="19573180"/>
    <x v="199"/>
    <m/>
    <m/>
    <x v="2"/>
    <x v="3"/>
    <s v="TREG 3"/>
    <x v="1"/>
    <n v="15407687.887916535"/>
    <n v="520049.2"/>
    <n v="503066.74"/>
    <n v="506326"/>
    <n v="503066.74"/>
    <n v="493288.96000000002"/>
    <n v="483511.18"/>
    <n v="499807.48"/>
    <n v="512844.52"/>
    <n v="509585.26"/>
    <n v="509585.26"/>
    <n v="512844.52"/>
    <n v="506326"/>
    <n v="6060301.8599999994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520049.2"/>
    <n v="1193925.9643182377"/>
    <n v="1190055.2302012634"/>
    <n v="1040553.6034314228"/>
    <n v="1079520.6237216271"/>
    <n v="1055064.7198549435"/>
    <n v="1210173.2072849241"/>
    <n v="1111113.6589213442"/>
    <n v="1225195.6738164816"/>
    <n v="1230305.768716957"/>
    <n v="1124804.818776947"/>
    <n v="1129415.4534758269"/>
    <n v="13110177.922519976"/>
    <n v="0"/>
    <n v="0"/>
    <n v="0"/>
    <n v="0"/>
    <n v="0"/>
    <n v="0"/>
    <n v="0"/>
    <n v="0"/>
    <n v="0"/>
    <n v="0"/>
    <n v="0"/>
    <n v="0"/>
    <n v="0"/>
    <n v="497750"/>
    <n v="454650"/>
    <n v="454700"/>
    <n v="509150"/>
    <n v="509150"/>
    <n v="509150"/>
    <n v="509150"/>
    <n v="509150"/>
    <n v="509150"/>
    <n v="509150"/>
    <n v="509150"/>
    <n v="509150"/>
    <n v="5989450"/>
    <n v="0"/>
    <n v="0"/>
    <n v="0"/>
    <n v="0"/>
    <n v="0"/>
    <n v="0"/>
    <n v="0"/>
    <n v="0"/>
    <n v="0"/>
    <n v="0"/>
    <n v="0"/>
    <n v="0"/>
    <n v="0"/>
    <n v="509150"/>
    <n v="508650"/>
    <n v="509150"/>
    <n v="509150"/>
    <n v="509150"/>
    <n v="509150"/>
    <n v="509150"/>
    <n v="509150"/>
    <n v="509150"/>
    <n v="509150"/>
    <n v="509150"/>
    <n v="509150"/>
    <n v="6109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21"/>
    <n v="1"/>
    <d v="2025-01-01T00:00:00"/>
    <n v="10306600"/>
    <x v="200"/>
    <m/>
    <m/>
    <x v="2"/>
    <x v="5"/>
    <s v="TREG 3"/>
    <x v="1"/>
    <n v="429430729.02780557"/>
    <n v="30266162.623"/>
    <n v="29388619.412500001"/>
    <n v="29499985.623"/>
    <n v="29106216.104500003"/>
    <n v="28348512.510999996"/>
    <n v="28155615.533500001"/>
    <n v="29347854.028999999"/>
    <n v="30005121.352000002"/>
    <n v="29823154.314499997"/>
    <n v="29893755.141499996"/>
    <n v="29934520.524999999"/>
    <n v="29641187.276999999"/>
    <n v="353410704.4465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30266162.623"/>
    <n v="30079478.636818238"/>
    <n v="30183714.853201263"/>
    <n v="29643702.967931427"/>
    <n v="28934744.174721625"/>
    <n v="28727169.073354945"/>
    <n v="30058219.756284922"/>
    <n v="30603390.490921345"/>
    <n v="30538764.728316478"/>
    <n v="30614475.650216952"/>
    <n v="30546480.823776945"/>
    <n v="30264276.730475824"/>
    <n v="360460580.50901997"/>
    <n v="0"/>
    <n v="0"/>
    <n v="0"/>
    <n v="0"/>
    <n v="0"/>
    <n v="0"/>
    <n v="0"/>
    <n v="0"/>
    <n v="0"/>
    <n v="0"/>
    <n v="0"/>
    <n v="0"/>
    <n v="0"/>
    <n v="18451238"/>
    <n v="18470849"/>
    <n v="18592887"/>
    <n v="20708684"/>
    <n v="20708684"/>
    <n v="20708684"/>
    <n v="20708684"/>
    <n v="20708684"/>
    <n v="20708684"/>
    <n v="20708684"/>
    <n v="20708684"/>
    <n v="20708684"/>
    <n v="241893130"/>
    <n v="0"/>
    <n v="0"/>
    <n v="0"/>
    <n v="0"/>
    <n v="0"/>
    <n v="0"/>
    <n v="0"/>
    <n v="0"/>
    <n v="0"/>
    <n v="0"/>
    <n v="0"/>
    <n v="0"/>
    <n v="0"/>
    <n v="20808520"/>
    <n v="20510670"/>
    <n v="20708684"/>
    <n v="20708684"/>
    <n v="20708684"/>
    <n v="20708684"/>
    <n v="20708684"/>
    <n v="20708684"/>
    <n v="20708684"/>
    <n v="20708684"/>
    <n v="20708684"/>
    <n v="20708684"/>
    <n v="2484060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1"/>
    <n v="1"/>
    <d v="2025-01-01T00:00:00"/>
    <n v="19428408"/>
    <x v="201"/>
    <m/>
    <m/>
    <x v="3"/>
    <x v="3"/>
    <s v="TREG 3"/>
    <x v="1"/>
    <n v="6692708.6134203887"/>
    <n v="393731.81818181818"/>
    <n v="414454.54545454541"/>
    <n v="373009.09090909088"/>
    <n v="331563.63636363635"/>
    <n v="352286.36363636365"/>
    <n v="373009.09090909088"/>
    <n v="476622.72727272724"/>
    <n v="435177.27272727271"/>
    <n v="435177.27272727271"/>
    <n v="476622.72727272724"/>
    <n v="414454.54545454541"/>
    <n v="435177.27272727271"/>
    <n v="4911286.3636363624"/>
    <n v="52761.215438053106"/>
    <n v="56108.804089841549"/>
    <n v="73826.49707603165"/>
    <n v="75270.058559592086"/>
    <n v="98451.982616247944"/>
    <n v="91989.007857551624"/>
    <n v="80779.280175035194"/>
    <n v="91378.348621976795"/>
    <n v="79343.667310859266"/>
    <n v="83502.484079701186"/>
    <n v="102595.03940566648"/>
    <n v="121721.39657299321"/>
    <n v="1007727.7818035503"/>
    <n v="446493.0336198713"/>
    <n v="470563.34954438696"/>
    <n v="446835.58798512252"/>
    <n v="406833.69492322847"/>
    <n v="450738.34625261161"/>
    <n v="464998.09876664251"/>
    <n v="557402.00744776241"/>
    <n v="526555.6213492495"/>
    <n v="514520.94003813196"/>
    <n v="560125.21135242842"/>
    <n v="517049.58486021188"/>
    <n v="556898.66930026596"/>
    <n v="5919014.1454399135"/>
    <n v="0"/>
    <n v="0"/>
    <n v="0"/>
    <n v="0"/>
    <n v="0"/>
    <n v="0"/>
    <n v="0"/>
    <n v="0"/>
    <n v="0"/>
    <n v="0"/>
    <n v="0"/>
    <n v="0"/>
    <n v="0"/>
    <n v="470000"/>
    <n v="470000"/>
    <n v="470000"/>
    <n v="470000"/>
    <n v="470000"/>
    <n v="470000"/>
    <n v="470000"/>
    <n v="470000"/>
    <n v="470000"/>
    <n v="470000"/>
    <n v="470000"/>
    <n v="470000"/>
    <n v="5640000"/>
    <n v="0"/>
    <n v="0"/>
    <n v="0"/>
    <n v="0"/>
    <n v="0"/>
    <n v="0"/>
    <n v="0"/>
    <n v="0"/>
    <n v="0"/>
    <n v="0"/>
    <n v="0"/>
    <n v="0"/>
    <n v="0"/>
    <n v="470000"/>
    <n v="470000"/>
    <n v="470000"/>
    <n v="470000"/>
    <n v="470000"/>
    <n v="470000"/>
    <n v="470000"/>
    <n v="470000"/>
    <n v="470000"/>
    <n v="470000"/>
    <n v="470000"/>
    <n v="470000"/>
    <n v="564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12"/>
    <n v="1"/>
    <d v="2025-01-01T00:00:00"/>
    <n v="19670254"/>
    <x v="202"/>
    <m/>
    <m/>
    <x v="2"/>
    <x v="1"/>
    <s v="TREG 3"/>
    <x v="1"/>
    <n v="10300513.073810123"/>
    <n v="454410"/>
    <n v="431689.5"/>
    <n v="436050"/>
    <n v="431689.5"/>
    <n v="418608"/>
    <n v="405526.5"/>
    <n v="427329"/>
    <n v="444771"/>
    <n v="440410.5"/>
    <n v="440410.5"/>
    <n v="444771"/>
    <n v="436050"/>
    <n v="5211715.5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454410"/>
    <n v="1122548.7243182377"/>
    <n v="1119779.2302012634"/>
    <n v="969176.36343142285"/>
    <n v="1004839.6637216271"/>
    <n v="977080.03985494352"/>
    <n v="1137694.7272849241"/>
    <n v="1043040.1389213441"/>
    <n v="1156020.9138164818"/>
    <n v="1161131.0087169569"/>
    <n v="1056731.298776947"/>
    <n v="1059139.4534758269"/>
    <n v="12261591.562519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6"/>
    <n v="1"/>
    <d v="2025-01-01T00:00:00"/>
    <n v="10185197"/>
    <x v="203"/>
    <m/>
    <m/>
    <x v="2"/>
    <x v="3"/>
    <s v="TREG 3"/>
    <x v="1"/>
    <n v="6619974.9090909092"/>
    <n v="492200"/>
    <n v="472400"/>
    <n v="476200"/>
    <n v="472400"/>
    <n v="461000"/>
    <n v="449600"/>
    <n v="468600"/>
    <n v="483800"/>
    <n v="480000"/>
    <n v="480000"/>
    <n v="483800"/>
    <n v="476200"/>
    <n v="5696200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492200"/>
    <n v="1163259.2243182377"/>
    <n v="1159929.2302012634"/>
    <n v="1009886.8634314229"/>
    <n v="1047231.6637216271"/>
    <n v="1021153.5398549435"/>
    <n v="1178965.7272849241"/>
    <n v="1082069.1389213442"/>
    <n v="1195610.4138164818"/>
    <n v="1200720.5087169569"/>
    <n v="1095760.298776947"/>
    <n v="1099289.4534758269"/>
    <n v="12746076.062519977"/>
    <n v="0"/>
    <n v="0"/>
    <n v="0"/>
    <n v="0"/>
    <n v="0"/>
    <n v="0"/>
    <n v="0"/>
    <n v="0"/>
    <n v="0"/>
    <n v="0"/>
    <n v="0"/>
    <n v="0"/>
    <n v="0"/>
    <n v="496200"/>
    <n v="496200"/>
    <n v="496200"/>
    <n v="496200"/>
    <n v="496200"/>
    <n v="496200"/>
    <n v="496200"/>
    <n v="496200"/>
    <n v="496200"/>
    <n v="496200"/>
    <n v="496200"/>
    <n v="496200"/>
    <n v="5954400"/>
    <n v="0"/>
    <n v="0"/>
    <n v="0"/>
    <n v="0"/>
    <n v="0"/>
    <n v="0"/>
    <n v="0"/>
    <n v="0"/>
    <n v="0"/>
    <n v="0"/>
    <n v="0"/>
    <n v="0"/>
    <n v="0"/>
    <n v="496200"/>
    <n v="496200"/>
    <n v="496200"/>
    <n v="496200"/>
    <n v="496200"/>
    <n v="496200"/>
    <n v="496200"/>
    <n v="496200"/>
    <n v="496200"/>
    <n v="496200"/>
    <n v="496200"/>
    <n v="496200"/>
    <n v="5954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6"/>
    <n v="1"/>
    <d v="2025-01-01T00:00:00"/>
    <n v="10072725"/>
    <x v="204"/>
    <m/>
    <m/>
    <x v="5"/>
    <x v="3"/>
    <s v="TREG 3"/>
    <x v="1"/>
    <n v="24120287.887916531"/>
    <n v="194641.90190099957"/>
    <n v="198041.38581306048"/>
    <n v="211730.89903825917"/>
    <n v="198953.14421856121"/>
    <n v="209037.18751623697"/>
    <n v="206248.60774651036"/>
    <n v="216114.88669584735"/>
    <n v="218268.88144422497"/>
    <n v="215475.04531942398"/>
    <n v="219810.06513678364"/>
    <n v="218206.26785553485"/>
    <n v="205881.72731455733"/>
    <n v="2512410"/>
    <n v="1841759.6474974931"/>
    <n v="1873926.5767681242"/>
    <n v="2003460.828159062"/>
    <n v="1882553.9063570637"/>
    <n v="1977972.1274486517"/>
    <n v="1951585.7551231151"/>
    <n v="2044943.4250922743"/>
    <n v="2065325.1649424175"/>
    <n v="2038889.0554196266"/>
    <n v="2079908.3040641239"/>
    <n v="2064732.6965175399"/>
    <n v="1948114.2232051254"/>
    <n v="23773171.710594617"/>
    <n v="2036401.5493984926"/>
    <n v="2071967.9625811847"/>
    <n v="2215191.7271973211"/>
    <n v="2081507.0505756249"/>
    <n v="2187009.3149648886"/>
    <n v="2157834.3628696254"/>
    <n v="2261058.3117881217"/>
    <n v="2283594.0463866424"/>
    <n v="2254364.1007390507"/>
    <n v="2299718.3692009076"/>
    <n v="2282938.9643730749"/>
    <n v="2153995.9505196828"/>
    <n v="26285581.710594617"/>
    <n v="0"/>
    <n v="0"/>
    <n v="0"/>
    <n v="0"/>
    <n v="0"/>
    <n v="0"/>
    <n v="0"/>
    <n v="0"/>
    <n v="0"/>
    <n v="0"/>
    <n v="0"/>
    <n v="0"/>
    <n v="0"/>
    <n v="201800"/>
    <n v="201800"/>
    <n v="201800"/>
    <n v="201800"/>
    <n v="201800"/>
    <n v="201800"/>
    <n v="201800"/>
    <n v="201800"/>
    <n v="201800"/>
    <n v="201800"/>
    <n v="201800"/>
    <n v="201800"/>
    <n v="2421600"/>
    <n v="0"/>
    <n v="0"/>
    <n v="0"/>
    <n v="0"/>
    <n v="0"/>
    <n v="0"/>
    <n v="0"/>
    <n v="0"/>
    <n v="0"/>
    <n v="0"/>
    <n v="0"/>
    <n v="0"/>
    <n v="0"/>
    <n v="201800"/>
    <n v="201800"/>
    <n v="201800"/>
    <n v="201800"/>
    <n v="201800"/>
    <n v="201800"/>
    <n v="201800"/>
    <n v="201800"/>
    <n v="201800"/>
    <n v="201800"/>
    <n v="201800"/>
    <n v="201800"/>
    <n v="2421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34"/>
    <n v="1"/>
    <d v="2025-01-01T00:00:00"/>
    <n v="19653685"/>
    <x v="205"/>
    <m/>
    <m/>
    <x v="10"/>
    <x v="3"/>
    <s v="TREG 3"/>
    <x v="1"/>
    <n v="22869722.756110534"/>
    <n v="525000"/>
    <n v="525000"/>
    <n v="504000"/>
    <n v="530040"/>
    <n v="504050.4"/>
    <n v="503790.50400000002"/>
    <n v="608787.90503999998"/>
    <n v="531087.87905039999"/>
    <n v="556560.87879050395"/>
    <n v="609315.60878790508"/>
    <n v="531093.15608787909"/>
    <n v="582810.93156087876"/>
    <n v="6511537.2633175673"/>
    <n v="190800.73963759755"/>
    <n v="1116179.5943440888"/>
    <n v="1019836.4054246502"/>
    <n v="703947.34580513253"/>
    <n v="951183.83338092722"/>
    <n v="1375161.3271517642"/>
    <n v="1618360.1475205098"/>
    <n v="1787933.4392143306"/>
    <n v="1464572.1938617905"/>
    <n v="1801972.5753627007"/>
    <n v="2425918.3206760581"/>
    <n v="1519131.0936804311"/>
    <n v="15974997.016059984"/>
    <n v="715800.73963759758"/>
    <n v="1641179.5943440888"/>
    <n v="1523836.4054246503"/>
    <n v="1233987.3458051325"/>
    <n v="1455234.2333809272"/>
    <n v="1878951.8311517641"/>
    <n v="2227148.0525605096"/>
    <n v="2319021.3182647307"/>
    <n v="2021133.0726522943"/>
    <n v="2411288.1841506059"/>
    <n v="2957011.4767639372"/>
    <n v="2101942.0252413098"/>
    <n v="22486534.27937755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505000"/>
    <n v="505000"/>
    <n v="505000"/>
    <n v="533700"/>
    <n v="533700"/>
    <n v="533700"/>
    <n v="533700"/>
    <n v="533700"/>
    <n v="533700"/>
    <n v="533700"/>
    <n v="533700"/>
    <n v="533700"/>
    <n v="6318300"/>
    <n v="0"/>
    <n v="0"/>
    <n v="0"/>
    <n v="0"/>
    <n v="0"/>
    <n v="0"/>
    <n v="0"/>
    <n v="0"/>
    <n v="0"/>
    <n v="0"/>
    <n v="0"/>
    <n v="0"/>
    <n v="0"/>
    <n v="533700"/>
    <n v="533700"/>
    <n v="533700"/>
    <n v="533700"/>
    <n v="533700"/>
    <n v="533700"/>
    <n v="533700"/>
    <n v="533700"/>
    <n v="533700"/>
    <n v="533700"/>
    <n v="533700"/>
    <n v="533700"/>
    <n v="6404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42"/>
    <n v="1"/>
    <d v="2025-01-01T00:00:00"/>
    <n v="10001375"/>
    <x v="206"/>
    <m/>
    <m/>
    <x v="3"/>
    <x v="3"/>
    <s v="TREG 3"/>
    <x v="1"/>
    <n v="7752440.4290386196"/>
    <n v="265015.02272727271"/>
    <n v="278963.18181818182"/>
    <n v="251066.86363636362"/>
    <n v="223170.54545454544"/>
    <n v="237118.70454545453"/>
    <n v="251066.86363636362"/>
    <n v="320807.65909090906"/>
    <n v="292911.34090909088"/>
    <n v="292911.34090909088"/>
    <n v="320807.65909090906"/>
    <n v="278963.18181818182"/>
    <n v="292911.34090909088"/>
    <n v="3305713.7045454541"/>
    <n v="35512.788306017246"/>
    <n v="37766.00036983272"/>
    <n v="49691.515638303434"/>
    <n v="50663.155373036083"/>
    <n v="66266.563192872447"/>
    <n v="61916.431139864806"/>
    <n v="54371.33039015402"/>
    <n v="61505.405503324182"/>
    <n v="53405.040752745394"/>
    <n v="56204.278380028671"/>
    <n v="69055.193012728938"/>
    <n v="81928.859161417873"/>
    <n v="678286.56122032576"/>
    <n v="300527.81103328994"/>
    <n v="316729.18218801456"/>
    <n v="300758.37927466707"/>
    <n v="273833.70082758152"/>
    <n v="303385.26773832698"/>
    <n v="312983.29477622843"/>
    <n v="375178.98948106309"/>
    <n v="354416.74641241506"/>
    <n v="346316.38166183629"/>
    <n v="377011.93747093773"/>
    <n v="348018.37483091076"/>
    <n v="374840.20007050876"/>
    <n v="3984000.2657657801"/>
    <n v="0"/>
    <n v="0"/>
    <n v="0"/>
    <n v="0"/>
    <n v="0"/>
    <n v="0"/>
    <n v="0"/>
    <n v="0"/>
    <n v="0"/>
    <n v="0"/>
    <n v="0"/>
    <n v="0"/>
    <n v="0"/>
    <n v="294350"/>
    <n v="295350"/>
    <n v="301100"/>
    <n v="301100"/>
    <n v="301100"/>
    <n v="301100"/>
    <n v="301100"/>
    <n v="301100"/>
    <n v="301100"/>
    <n v="301100"/>
    <n v="301100"/>
    <n v="301100"/>
    <n v="3600700"/>
    <n v="0"/>
    <n v="0"/>
    <n v="0"/>
    <n v="0"/>
    <n v="0"/>
    <n v="0"/>
    <n v="0"/>
    <n v="0"/>
    <n v="0"/>
    <n v="0"/>
    <n v="0"/>
    <n v="0"/>
    <n v="0"/>
    <n v="294350"/>
    <n v="295350"/>
    <n v="301100"/>
    <n v="301100"/>
    <n v="301100"/>
    <n v="301100"/>
    <n v="301100"/>
    <n v="301100"/>
    <n v="301100"/>
    <n v="301100"/>
    <n v="301100"/>
    <n v="301100"/>
    <n v="3600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37"/>
    <n v="1"/>
    <d v="2025-01-01T00:00:00"/>
    <n v="3001066745"/>
    <x v="207"/>
    <m/>
    <m/>
    <x v="2"/>
    <x v="3"/>
    <s v="TREG 3"/>
    <x v="1"/>
    <n v="52066333.393487953"/>
    <n v="617250"/>
    <n v="590767.5"/>
    <n v="595850"/>
    <n v="590767.5"/>
    <n v="575520"/>
    <n v="560272.5"/>
    <n v="585685"/>
    <n v="606015"/>
    <n v="600932.5"/>
    <n v="600932.5"/>
    <n v="606015"/>
    <n v="595850"/>
    <n v="7125857.5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617250"/>
    <n v="1281626.7243182377"/>
    <n v="1279579.2302012634"/>
    <n v="1128254.363431423"/>
    <n v="1161751.6637216271"/>
    <n v="1131826.0398549435"/>
    <n v="1296050.7272849241"/>
    <n v="1204284.1389213442"/>
    <n v="1316542.9138164818"/>
    <n v="1321653.0087169569"/>
    <n v="1217975.298776947"/>
    <n v="1218939.4534758269"/>
    <n v="14175733.562519977"/>
    <n v="0"/>
    <n v="0"/>
    <n v="0"/>
    <n v="0"/>
    <n v="0"/>
    <n v="0"/>
    <n v="0"/>
    <n v="0"/>
    <n v="0"/>
    <n v="0"/>
    <n v="0"/>
    <n v="0"/>
    <n v="0"/>
    <n v="565000"/>
    <n v="565000"/>
    <n v="565000"/>
    <n v="613100"/>
    <n v="613100"/>
    <n v="613100"/>
    <n v="613100"/>
    <n v="613100"/>
    <n v="613100"/>
    <n v="613100"/>
    <n v="613100"/>
    <n v="613100"/>
    <n v="7212900"/>
    <n v="0"/>
    <n v="0"/>
    <n v="0"/>
    <n v="0"/>
    <n v="0"/>
    <n v="0"/>
    <n v="0"/>
    <n v="0"/>
    <n v="0"/>
    <n v="0"/>
    <n v="0"/>
    <n v="0"/>
    <n v="0"/>
    <n v="613100"/>
    <n v="613100"/>
    <n v="613100"/>
    <n v="613100"/>
    <n v="613100"/>
    <n v="613100"/>
    <n v="613100"/>
    <n v="613100"/>
    <n v="613100"/>
    <n v="613100"/>
    <n v="613100"/>
    <n v="613100"/>
    <n v="7357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37"/>
    <n v="1"/>
    <d v="2025-01-01T00:00:00"/>
    <n v="19017256"/>
    <x v="208"/>
    <m/>
    <m/>
    <x v="2"/>
    <x v="3"/>
    <s v="TREG 3"/>
    <x v="1"/>
    <n v="9726234.9434698485"/>
    <n v="588800"/>
    <n v="565040"/>
    <n v="569600"/>
    <n v="565040"/>
    <n v="551360"/>
    <n v="537680"/>
    <n v="560480"/>
    <n v="578720"/>
    <n v="574160"/>
    <n v="574160"/>
    <n v="578720"/>
    <n v="569600"/>
    <n v="6813360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588800"/>
    <n v="1255899.2243182377"/>
    <n v="1253329.2302012634"/>
    <n v="1102526.863431423"/>
    <n v="1137591.6637216271"/>
    <n v="1109233.5398549435"/>
    <n v="1270845.7272849241"/>
    <n v="1176989.1389213442"/>
    <n v="1289770.4138164818"/>
    <n v="1294880.5087169569"/>
    <n v="1190680.298776947"/>
    <n v="1192689.4534758269"/>
    <n v="13863236.062519977"/>
    <n v="0"/>
    <n v="0"/>
    <n v="0"/>
    <n v="0"/>
    <n v="0"/>
    <n v="0"/>
    <n v="0"/>
    <n v="0"/>
    <n v="0"/>
    <n v="0"/>
    <n v="0"/>
    <n v="0"/>
    <n v="0"/>
    <n v="546730"/>
    <n v="662148"/>
    <n v="779438"/>
    <n v="775490"/>
    <n v="775490"/>
    <n v="775490"/>
    <n v="775490"/>
    <n v="775490"/>
    <n v="775490"/>
    <n v="775490"/>
    <n v="775490"/>
    <n v="775490"/>
    <n v="8967726"/>
    <n v="0"/>
    <n v="0"/>
    <n v="0"/>
    <n v="0"/>
    <n v="0"/>
    <n v="0"/>
    <n v="0"/>
    <n v="0"/>
    <n v="0"/>
    <n v="0"/>
    <n v="0"/>
    <n v="0"/>
    <n v="0"/>
    <n v="545660"/>
    <n v="645390"/>
    <n v="775490"/>
    <n v="775490"/>
    <n v="775490"/>
    <n v="775490"/>
    <n v="775490"/>
    <n v="775490"/>
    <n v="775490"/>
    <n v="775490"/>
    <n v="775490"/>
    <n v="775490"/>
    <n v="89459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44"/>
    <n v="1"/>
    <d v="2025-01-01T00:00:00"/>
    <n v="2952424"/>
    <x v="209"/>
    <m/>
    <m/>
    <x v="5"/>
    <x v="7"/>
    <s v="TREG 3"/>
    <x v="1"/>
    <n v="25493759.887916535"/>
    <n v="484578.2798471768"/>
    <n v="493041.59658620297"/>
    <n v="527122.85404322285"/>
    <n v="495311.50001120381"/>
    <n v="520416.62027239811"/>
    <n v="513474.20358393982"/>
    <n v="538037.18018388015"/>
    <n v="543399.74117292953"/>
    <n v="536444.23832226603"/>
    <n v="547236.65468114452"/>
    <n v="543243.85908995464"/>
    <n v="512560.82220568031"/>
    <n v="6254867.5499999998"/>
    <n v="1875906.8949816839"/>
    <n v="1908670.2169988407"/>
    <n v="2040606.1054035632"/>
    <n v="1917457.5020732863"/>
    <n v="2014644.8300157834"/>
    <n v="1987769.2396822216"/>
    <n v="2082857.8127392596"/>
    <n v="2103617.4413740588"/>
    <n v="2076691.1916879625"/>
    <n v="2118470.9600001494"/>
    <n v="2103013.9882553001"/>
    <n v="1984233.3436330522"/>
    <n v="24213939.526845165"/>
    <n v="2360485.1748288609"/>
    <n v="2401711.8135850439"/>
    <n v="2567728.959446786"/>
    <n v="2412769.0020844899"/>
    <n v="2535061.4502881817"/>
    <n v="2501243.4432661613"/>
    <n v="2620894.9929231396"/>
    <n v="2647017.1825469881"/>
    <n v="2613135.4300102284"/>
    <n v="2665707.6146812942"/>
    <n v="2646257.8473452548"/>
    <n v="2496794.1658387324"/>
    <n v="30468807.076845162"/>
    <n v="9883164.465660451"/>
    <n v="10284176.641519329"/>
    <n v="10400335.353488667"/>
    <n v="10082801.767152034"/>
    <n v="10601816.117402999"/>
    <n v="10535863.559258789"/>
    <n v="10880050.010593304"/>
    <n v="11033006.258779872"/>
    <n v="10861497.707132163"/>
    <n v="11046145.398095053"/>
    <n v="11249783.396894053"/>
    <n v="10968402.944752034"/>
    <n v="127827043.62072875"/>
    <n v="557847"/>
    <n v="505041"/>
    <n v="538757"/>
    <n v="423639"/>
    <n v="423639"/>
    <n v="423639"/>
    <n v="423639"/>
    <n v="423639"/>
    <n v="423639"/>
    <n v="423639"/>
    <n v="423639"/>
    <n v="423639"/>
    <n v="5414396"/>
    <n v="0"/>
    <n v="0"/>
    <n v="0"/>
    <n v="0"/>
    <n v="0"/>
    <n v="0"/>
    <n v="0"/>
    <n v="0"/>
    <n v="0"/>
    <n v="0"/>
    <n v="0"/>
    <n v="0"/>
    <n v="0"/>
    <n v="435497"/>
    <n v="455936"/>
    <n v="423639"/>
    <n v="423639"/>
    <n v="423639"/>
    <n v="423639"/>
    <n v="423639"/>
    <n v="423639"/>
    <n v="423639"/>
    <n v="423639"/>
    <n v="423639"/>
    <n v="423639"/>
    <n v="51278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30"/>
    <n v="1"/>
    <d v="2025-01-01T00:00:00"/>
    <n v="19346207"/>
    <x v="210"/>
    <m/>
    <m/>
    <x v="5"/>
    <x v="7"/>
    <s v="TREG 3"/>
    <x v="1"/>
    <n v="7144685.3618644373"/>
    <n v="549781.38792651019"/>
    <n v="559383.49808446213"/>
    <n v="598050.60679785791"/>
    <n v="561958.831539048"/>
    <n v="590442.00636399933"/>
    <n v="582565.44308974675"/>
    <n v="610433.52535497025"/>
    <n v="616517.65323690895"/>
    <n v="608626.24297359597"/>
    <n v="620870.8480077635"/>
    <n v="616340.79622227384"/>
    <n v="581529.16040286259"/>
    <n v="7096500"/>
    <n v="1883586.1889153919"/>
    <n v="1916483.6322904304"/>
    <n v="2048959.6191777457"/>
    <n v="1925306.889376678"/>
    <n v="2022892.067585571"/>
    <n v="1995906.4581682447"/>
    <n v="2091384.289937533"/>
    <n v="2112228.9010896776"/>
    <n v="2085192.4249384911"/>
    <n v="2127143.2247246867"/>
    <n v="2111622.9776490242"/>
    <n v="1992356.0874214487"/>
    <n v="24313062.761274923"/>
    <n v="2433367.576841902"/>
    <n v="2475867.1303748926"/>
    <n v="2647010.2259756038"/>
    <n v="2487265.7209157259"/>
    <n v="2613334.0739495703"/>
    <n v="2578471.9012579913"/>
    <n v="2701817.8152925032"/>
    <n v="2728746.5543265864"/>
    <n v="2693818.6679120869"/>
    <n v="2748014.0727324504"/>
    <n v="2727963.7738712979"/>
    <n v="2573885.2478243113"/>
    <n v="31409562.761274923"/>
    <n v="0"/>
    <n v="0"/>
    <n v="0"/>
    <n v="0"/>
    <n v="0"/>
    <n v="0"/>
    <n v="0"/>
    <n v="0"/>
    <n v="0"/>
    <n v="0"/>
    <n v="0"/>
    <n v="0"/>
    <n v="0"/>
    <n v="550000"/>
    <n v="550500"/>
    <n v="550000"/>
    <n v="578700"/>
    <n v="578700"/>
    <n v="578700"/>
    <n v="578700"/>
    <n v="578700"/>
    <n v="578700"/>
    <n v="578700"/>
    <n v="578700"/>
    <n v="578700"/>
    <n v="6858800"/>
    <n v="0"/>
    <n v="0"/>
    <n v="0"/>
    <n v="0"/>
    <n v="0"/>
    <n v="0"/>
    <n v="0"/>
    <n v="0"/>
    <n v="0"/>
    <n v="0"/>
    <n v="0"/>
    <n v="0"/>
    <n v="0"/>
    <n v="578700"/>
    <n v="579200"/>
    <n v="578700"/>
    <n v="578700"/>
    <n v="578700"/>
    <n v="578700"/>
    <n v="578700"/>
    <n v="578700"/>
    <n v="578700"/>
    <n v="578700"/>
    <n v="578700"/>
    <n v="578700"/>
    <n v="6944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42"/>
    <n v="1"/>
    <d v="2025-01-01T00:00:00"/>
    <n v="10061784"/>
    <x v="211"/>
    <m/>
    <m/>
    <x v="3"/>
    <x v="3"/>
    <s v="TREG 3"/>
    <x v="1"/>
    <n v="8414673.5045354497"/>
    <n v="327315.12454545457"/>
    <n v="344542.23636363639"/>
    <n v="310088.01272727276"/>
    <n v="275633.78909090912"/>
    <n v="292860.90090909094"/>
    <n v="310088.01272727276"/>
    <n v="396223.57181818184"/>
    <n v="361769.3481818182"/>
    <n v="361769.3481818182"/>
    <n v="396223.57181818184"/>
    <n v="344542.23636363639"/>
    <n v="361769.3481818182"/>
    <n v="4082825.500909091"/>
    <n v="43861.184198989868"/>
    <n v="46644.084502924925"/>
    <n v="61373.066562878586"/>
    <n v="62573.120724014276"/>
    <n v="81844.599455011019"/>
    <n v="76471.83228103588"/>
    <n v="67153.018705168957"/>
    <n v="75964.182163577745"/>
    <n v="65959.572349711321"/>
    <n v="69416.858669473819"/>
    <n v="85288.78426915576"/>
    <n v="101188.80984299313"/>
    <n v="837739.11372493522"/>
    <n v="371176.30874444445"/>
    <n v="391186.32086656132"/>
    <n v="371461.07929015136"/>
    <n v="338206.90981492342"/>
    <n v="374705.50036410196"/>
    <n v="386559.84500830865"/>
    <n v="463376.59052335081"/>
    <n v="437733.53034539596"/>
    <n v="427728.92053152953"/>
    <n v="465640.43048765569"/>
    <n v="429831.02063279215"/>
    <n v="462958.1580248113"/>
    <n v="4920564.6146340268"/>
    <n v="0"/>
    <n v="0"/>
    <n v="0"/>
    <n v="0"/>
    <n v="0"/>
    <n v="0"/>
    <n v="0"/>
    <n v="0"/>
    <n v="0"/>
    <n v="0"/>
    <n v="0"/>
    <n v="0"/>
    <n v="0"/>
    <n v="390468"/>
    <n v="390200"/>
    <n v="391003"/>
    <n v="390200"/>
    <n v="390200"/>
    <n v="390200"/>
    <n v="390200"/>
    <n v="390200"/>
    <n v="390200"/>
    <n v="390200"/>
    <n v="390200"/>
    <n v="390200"/>
    <n v="4683471"/>
    <n v="0"/>
    <n v="0"/>
    <n v="0"/>
    <n v="0"/>
    <n v="0"/>
    <n v="0"/>
    <n v="0"/>
    <n v="0"/>
    <n v="0"/>
    <n v="0"/>
    <n v="0"/>
    <n v="0"/>
    <n v="0"/>
    <n v="390468"/>
    <n v="390200"/>
    <n v="390200"/>
    <n v="390200"/>
    <n v="390200"/>
    <n v="390200"/>
    <n v="390200"/>
    <n v="390200"/>
    <n v="390200"/>
    <n v="390200"/>
    <n v="390200"/>
    <n v="390200"/>
    <n v="46826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9"/>
    <n v="1"/>
    <d v="2025-01-01T00:00:00"/>
    <n v="4614509"/>
    <x v="212"/>
    <m/>
    <m/>
    <x v="5"/>
    <x v="0"/>
    <s v="TREG 3"/>
    <x v="1"/>
    <n v="8708791.1863870956"/>
    <n v="464833.13289072941"/>
    <n v="472951.59423754993"/>
    <n v="505644.14017996867"/>
    <n v="475129.00574005331"/>
    <n v="499211.16581187857"/>
    <n v="492551.63228894258"/>
    <n v="516113.73946731788"/>
    <n v="521257.79178770573"/>
    <n v="514585.70532538235"/>
    <n v="524938.36229783425"/>
    <n v="521108.26144347823"/>
    <n v="491675.46852915885"/>
    <n v="6000000"/>
    <n v="1873581.4109409791"/>
    <n v="1906304.1176255331"/>
    <n v="2038076.4505767832"/>
    <n v="1915080.5094668143"/>
    <n v="2012147.3583062741"/>
    <n v="1985305.0845283326"/>
    <n v="2080275.7802217931"/>
    <n v="2101009.6740052463"/>
    <n v="2074116.8036750704"/>
    <n v="2115844.7793398215"/>
    <n v="2100406.9689623117"/>
    <n v="1981773.5717829692"/>
    <n v="24183922.509431928"/>
    <n v="2338414.5438317084"/>
    <n v="2379255.7118630828"/>
    <n v="2543720.5907567516"/>
    <n v="2390209.5152068678"/>
    <n v="2511358.5241181524"/>
    <n v="2477856.7168172752"/>
    <n v="2596389.519689111"/>
    <n v="2622267.4657929521"/>
    <n v="2588702.5090004527"/>
    <n v="2640783.1416376559"/>
    <n v="2621515.2304057898"/>
    <n v="2473449.0403121281"/>
    <n v="30183922.509431936"/>
    <n v="4941582.2328302255"/>
    <n v="5142088.3207596643"/>
    <n v="5200167.6767443335"/>
    <n v="5041400.8835760169"/>
    <n v="5300908.0587014994"/>
    <n v="5267931.7796293944"/>
    <n v="5440025.0052966522"/>
    <n v="5516503.1293899361"/>
    <n v="5430748.8535660813"/>
    <n v="5523072.6990475263"/>
    <n v="5624891.6984470263"/>
    <n v="5484201.4723760169"/>
    <n v="63913521.810364373"/>
    <n v="10500000"/>
    <n v="10500000"/>
    <n v="10500000"/>
    <n v="10028700"/>
    <n v="10028700"/>
    <n v="10028700"/>
    <n v="10028700"/>
    <n v="10028700"/>
    <n v="10028700"/>
    <n v="10028700"/>
    <n v="10028700"/>
    <n v="10028700"/>
    <n v="121758300"/>
    <n v="10500000"/>
    <n v="10500000"/>
    <n v="10500000"/>
    <n v="9975000"/>
    <n v="9975000"/>
    <n v="9975000"/>
    <n v="9975000"/>
    <n v="9975000"/>
    <n v="9975000"/>
    <n v="9975000"/>
    <n v="9975000"/>
    <n v="9975000"/>
    <n v="121275000"/>
    <n v="53700"/>
    <n v="53700"/>
    <n v="53700"/>
    <n v="53700"/>
    <n v="53700"/>
    <n v="53700"/>
    <n v="53700"/>
    <n v="53700"/>
    <n v="53700"/>
    <n v="53700"/>
    <n v="53700"/>
    <n v="53700"/>
    <n v="644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32"/>
    <n v="1"/>
    <d v="2025-01-01T00:00:00"/>
    <n v="10263208"/>
    <x v="213"/>
    <m/>
    <m/>
    <x v="5"/>
    <x v="0"/>
    <s v="TREG 3"/>
    <x v="1"/>
    <n v="9454272.8627701439"/>
    <n v="744941.57877068291"/>
    <n v="757952.22492509754"/>
    <n v="810345.29905241774"/>
    <n v="761441.7445990094"/>
    <n v="800035.81433011661"/>
    <n v="789363.24590625928"/>
    <n v="827123.87887032365"/>
    <n v="835367.73711897724"/>
    <n v="824675.05135445774"/>
    <n v="841266.21941850916"/>
    <n v="835128.09978931816"/>
    <n v="787959.10586482997"/>
    <n v="9615599.9999999981"/>
    <n v="475096.41429062333"/>
    <n v="483394.12717405095"/>
    <n v="516808.50806097849"/>
    <n v="485619.61482558993"/>
    <n v="510233.49685965438"/>
    <n v="503426.92419148172"/>
    <n v="527509.270826202"/>
    <n v="532766.90123034548"/>
    <n v="525947.49846020783"/>
    <n v="536528.73688313446"/>
    <n v="532614.06933144806"/>
    <n v="502531.41517727711"/>
    <n v="6132476.9773109937"/>
    <n v="1220037.9930613062"/>
    <n v="1241346.3520991486"/>
    <n v="1327153.8071133962"/>
    <n v="1247061.3594245994"/>
    <n v="1310269.3111897709"/>
    <n v="1292790.1700977411"/>
    <n v="1354633.1496965257"/>
    <n v="1368134.6383493226"/>
    <n v="1350622.5498146657"/>
    <n v="1377794.9563016435"/>
    <n v="1367742.1691207662"/>
    <n v="1290490.5210421071"/>
    <n v="15748076.977310991"/>
    <n v="0"/>
    <n v="0"/>
    <n v="0"/>
    <n v="0"/>
    <n v="0"/>
    <n v="0"/>
    <n v="0"/>
    <n v="0"/>
    <n v="0"/>
    <n v="0"/>
    <n v="0"/>
    <n v="0"/>
    <n v="0"/>
    <n v="859246"/>
    <n v="879400"/>
    <n v="879400"/>
    <n v="879400"/>
    <n v="879400"/>
    <n v="879400"/>
    <n v="879400"/>
    <n v="879400"/>
    <n v="879400"/>
    <n v="879400"/>
    <n v="879400"/>
    <n v="879400"/>
    <n v="10532646"/>
    <n v="0"/>
    <n v="0"/>
    <n v="0"/>
    <n v="0"/>
    <n v="0"/>
    <n v="0"/>
    <n v="0"/>
    <n v="0"/>
    <n v="0"/>
    <n v="0"/>
    <n v="0"/>
    <n v="0"/>
    <n v="0"/>
    <n v="859246"/>
    <n v="879400"/>
    <n v="879400"/>
    <n v="879400"/>
    <n v="879400"/>
    <n v="879400"/>
    <n v="879400"/>
    <n v="879400"/>
    <n v="879400"/>
    <n v="879400"/>
    <n v="879400"/>
    <n v="879400"/>
    <n v="105326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4"/>
    <n v="1"/>
    <d v="2025-01-01T00:00:00"/>
    <n v="4664792"/>
    <x v="214"/>
    <m/>
    <m/>
    <x v="5"/>
    <x v="3"/>
    <s v="TREG 3"/>
    <x v="1"/>
    <n v="10419996.457313709"/>
    <n v="462973.80035916646"/>
    <n v="471059.78786059975"/>
    <n v="503621.56361924874"/>
    <n v="473228.48971709306"/>
    <n v="497214.32114863105"/>
    <n v="490581.4257597868"/>
    <n v="514049.28450944863"/>
    <n v="519172.76062055491"/>
    <n v="512527.36250408081"/>
    <n v="522838.60884864297"/>
    <n v="519023.82839770429"/>
    <n v="489708.76665504224"/>
    <n v="5975999.9999999991"/>
    <n v="1873362.4281125378"/>
    <n v="1906081.3101910073"/>
    <n v="2037838.2416881165"/>
    <n v="1914856.6762540131"/>
    <n v="2011912.1799909954"/>
    <n v="1985073.0435184303"/>
    <n v="2080032.6391062639"/>
    <n v="2100764.1095273383"/>
    <n v="2073874.3824162267"/>
    <n v="2115597.4809456249"/>
    <n v="2100161.4749281295"/>
    <n v="1981541.9435337"/>
    <n v="24181095.910212383"/>
    <n v="2336336.2284717043"/>
    <n v="2377141.0980516071"/>
    <n v="2541459.805307365"/>
    <n v="2388085.1659711059"/>
    <n v="2509126.5011396264"/>
    <n v="2475654.4692782173"/>
    <n v="2594081.9236157127"/>
    <n v="2619936.8701478932"/>
    <n v="2586401.7449203073"/>
    <n v="2638436.0897942679"/>
    <n v="2619185.3033258338"/>
    <n v="2471250.7101887423"/>
    <n v="30157095.910212379"/>
    <n v="0"/>
    <n v="0"/>
    <n v="0"/>
    <n v="0"/>
    <n v="0"/>
    <n v="0"/>
    <n v="0"/>
    <n v="0"/>
    <n v="0"/>
    <n v="0"/>
    <n v="0"/>
    <n v="0"/>
    <n v="0"/>
    <n v="485000"/>
    <n v="483250"/>
    <n v="484250"/>
    <n v="624780"/>
    <n v="624780"/>
    <n v="624780"/>
    <n v="624780"/>
    <n v="624780"/>
    <n v="624780"/>
    <n v="624780"/>
    <n v="624780"/>
    <n v="624780"/>
    <n v="7075520"/>
    <n v="0"/>
    <n v="0"/>
    <n v="0"/>
    <n v="0"/>
    <n v="0"/>
    <n v="0"/>
    <n v="0"/>
    <n v="0"/>
    <n v="0"/>
    <n v="0"/>
    <n v="0"/>
    <n v="0"/>
    <n v="0"/>
    <n v="709380"/>
    <n v="639750"/>
    <n v="624780"/>
    <n v="624780"/>
    <n v="624780"/>
    <n v="624780"/>
    <n v="624780"/>
    <n v="624780"/>
    <n v="624780"/>
    <n v="624780"/>
    <n v="624780"/>
    <n v="624780"/>
    <n v="75969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34"/>
    <n v="1"/>
    <d v="2025-01-01T00:00:00"/>
    <n v="19079631"/>
    <x v="215"/>
    <m/>
    <m/>
    <x v="5"/>
    <x v="3"/>
    <s v="TREG 3"/>
    <x v="1"/>
    <n v="15362307.652786836"/>
    <n v="0"/>
    <n v="0"/>
    <n v="0"/>
    <n v="0"/>
    <n v="0"/>
    <n v="0"/>
    <n v="0"/>
    <n v="0"/>
    <n v="0"/>
    <n v="0"/>
    <n v="0"/>
    <n v="0"/>
    <n v="0"/>
    <n v="1818835.7038306489"/>
    <n v="1850602.2589940848"/>
    <n v="1978524.2284100929"/>
    <n v="1859122.2062664656"/>
    <n v="1953352.7794865922"/>
    <n v="1927294.8320527535"/>
    <n v="2019490.5013394954"/>
    <n v="2039618.5545281942"/>
    <n v="2013511.488964149"/>
    <n v="2054020.1807906269"/>
    <n v="2039033.4604166884"/>
    <n v="1923866.5094657068"/>
    <n v="23477272.704545498"/>
    <n v="1818835.7038306489"/>
    <n v="1850602.2589940848"/>
    <n v="1978524.2284100929"/>
    <n v="1859122.2062664656"/>
    <n v="1953352.7794865922"/>
    <n v="1927294.8320527535"/>
    <n v="2019490.5013394954"/>
    <n v="2039618.5545281942"/>
    <n v="2013511.488964149"/>
    <n v="2054020.1807906269"/>
    <n v="2039033.4604166884"/>
    <n v="1923866.5094657068"/>
    <n v="23477272.704545498"/>
    <n v="4941582.2328302255"/>
    <n v="5142088.3207596643"/>
    <n v="5200167.6767443335"/>
    <n v="5041400.8835760169"/>
    <n v="5300908.0587014994"/>
    <n v="5267931.7796293944"/>
    <n v="5440025.0052966522"/>
    <n v="5516503.1293899361"/>
    <n v="5430748.8535660813"/>
    <n v="5523072.6990475263"/>
    <n v="5624891.6984470263"/>
    <n v="5484201.4723760169"/>
    <n v="63913521.8103643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6"/>
    <n v="1"/>
    <d v="2025-01-01T00:00:00"/>
    <n v="19039474"/>
    <x v="216"/>
    <m/>
    <m/>
    <x v="3"/>
    <x v="3"/>
    <s v="TREG 3"/>
    <x v="1"/>
    <n v="7865823.8086091168"/>
    <n v="558410.56999999995"/>
    <n v="587800.6"/>
    <n v="529020.54"/>
    <n v="470240.48"/>
    <n v="499630.51"/>
    <n v="529020.54"/>
    <n v="675970.69"/>
    <n v="617190.63"/>
    <n v="617190.63"/>
    <n v="675970.69"/>
    <n v="587800.6"/>
    <n v="617190.63"/>
    <n v="6965437.1100000003"/>
    <n v="74828.649923971432"/>
    <n v="79576.371090634915"/>
    <n v="104704.5080169086"/>
    <n v="106751.8406266719"/>
    <n v="139629.62908164543"/>
    <n v="130463.5082546193"/>
    <n v="114565.30004364815"/>
    <n v="129597.44014412782"/>
    <n v="112529.24057178292"/>
    <n v="118427.48687846614"/>
    <n v="145505.52378074548"/>
    <n v="172631.50018049506"/>
    <n v="1429210.9985937171"/>
    <n v="633239.21992397134"/>
    <n v="667376.97109063494"/>
    <n v="633725.04801690858"/>
    <n v="576992.32062667189"/>
    <n v="639260.13908164541"/>
    <n v="659484.04825461935"/>
    <n v="790535.99004364805"/>
    <n v="746788.07014412782"/>
    <n v="729719.87057178293"/>
    <n v="794398.17687846604"/>
    <n v="733306.12378074543"/>
    <n v="789822.13018049509"/>
    <n v="8394648.1085937172"/>
    <n v="0"/>
    <n v="0"/>
    <n v="0"/>
    <n v="0"/>
    <n v="0"/>
    <n v="0"/>
    <n v="0"/>
    <n v="0"/>
    <n v="0"/>
    <n v="0"/>
    <n v="0"/>
    <n v="0"/>
    <n v="0"/>
    <n v="647750"/>
    <n v="646100"/>
    <n v="647250"/>
    <n v="703089"/>
    <n v="703089"/>
    <n v="703089"/>
    <n v="703089"/>
    <n v="703089"/>
    <n v="703089"/>
    <n v="703089"/>
    <n v="703089"/>
    <n v="703089"/>
    <n v="8268901"/>
    <n v="0"/>
    <n v="0"/>
    <n v="0"/>
    <n v="0"/>
    <n v="0"/>
    <n v="0"/>
    <n v="0"/>
    <n v="0"/>
    <n v="0"/>
    <n v="0"/>
    <n v="0"/>
    <n v="0"/>
    <n v="0"/>
    <n v="702600"/>
    <n v="703100"/>
    <n v="703089"/>
    <n v="703089"/>
    <n v="703089"/>
    <n v="703089"/>
    <n v="703089"/>
    <n v="703089"/>
    <n v="703089"/>
    <n v="703089"/>
    <n v="703089"/>
    <n v="703089"/>
    <n v="84365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6"/>
    <n v="1"/>
    <d v="2025-01-01T00:00:00"/>
    <n v="19476790"/>
    <x v="217"/>
    <m/>
    <m/>
    <x v="3"/>
    <x v="3"/>
    <s v="TREG 3"/>
    <x v="1"/>
    <n v="23378687.887916535"/>
    <n v="381165.909090909"/>
    <n v="401227.27272727265"/>
    <n v="361104.54545454541"/>
    <n v="320981.81818181812"/>
    <n v="341043.18181818177"/>
    <n v="361104.54545454541"/>
    <n v="461411.36363636353"/>
    <n v="421288.63636363629"/>
    <n v="421288.63636363629"/>
    <n v="461411.36363636353"/>
    <n v="401227.27272727265"/>
    <n v="421288.63636363629"/>
    <n v="4754543.1818181807"/>
    <n v="51077.346860242906"/>
    <n v="54318.097576335975"/>
    <n v="71470.332275732755"/>
    <n v="72867.822648115747"/>
    <n v="95309.898064665584"/>
    <n v="89053.188457842538"/>
    <n v="78201.218041789398"/>
    <n v="88462.018346807323"/>
    <n v="76811.422609448869"/>
    <n v="80837.511183540511"/>
    <n v="99320.729637400553"/>
    <n v="117836.67115045087"/>
    <n v="975566.25685237313"/>
    <n v="432243.25595115189"/>
    <n v="455545.37030360859"/>
    <n v="432574.87773027818"/>
    <n v="393849.64082993387"/>
    <n v="436353.07988284738"/>
    <n v="450157.73391238798"/>
    <n v="539612.5816781529"/>
    <n v="509750.65471044363"/>
    <n v="498100.05897308514"/>
    <n v="542248.8748199041"/>
    <n v="500548.00236467319"/>
    <n v="539125.30751408718"/>
    <n v="5730109.4386705542"/>
    <n v="0"/>
    <n v="0"/>
    <n v="0"/>
    <n v="0"/>
    <n v="0"/>
    <n v="0"/>
    <n v="0"/>
    <n v="0"/>
    <n v="0"/>
    <n v="0"/>
    <n v="0"/>
    <n v="0"/>
    <n v="0"/>
    <n v="455000"/>
    <n v="455000"/>
    <n v="455000"/>
    <n v="512600"/>
    <n v="512600"/>
    <n v="512600"/>
    <n v="512600"/>
    <n v="512600"/>
    <n v="512600"/>
    <n v="512600"/>
    <n v="512600"/>
    <n v="512600"/>
    <n v="5978400"/>
    <n v="0"/>
    <n v="0"/>
    <n v="0"/>
    <n v="0"/>
    <n v="0"/>
    <n v="0"/>
    <n v="0"/>
    <n v="0"/>
    <n v="0"/>
    <n v="0"/>
    <n v="0"/>
    <n v="0"/>
    <n v="0"/>
    <n v="512600"/>
    <n v="512600"/>
    <n v="512600"/>
    <n v="512600"/>
    <n v="512600"/>
    <n v="512600"/>
    <n v="512600"/>
    <n v="512600"/>
    <n v="512600"/>
    <n v="512600"/>
    <n v="512600"/>
    <n v="512600"/>
    <n v="6151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5"/>
    <n v="1"/>
    <d v="2025-01-01T00:00:00"/>
    <n v="19988158"/>
    <x v="218"/>
    <m/>
    <m/>
    <x v="10"/>
    <x v="3"/>
    <s v="TREG 3"/>
    <x v="1"/>
    <n v="22869722.756110534"/>
    <n v="645000"/>
    <n v="645000"/>
    <n v="619200"/>
    <n v="651192"/>
    <n v="619261.92000000004"/>
    <n v="618942.61919999996"/>
    <n v="747939.42619200004"/>
    <n v="652479.39426192001"/>
    <n v="683774.79394261923"/>
    <n v="748587.74793942622"/>
    <n v="652485.87747939432"/>
    <n v="716024.85877479392"/>
    <n v="7999888.6377901537"/>
    <n v="224997.28090438296"/>
    <n v="1316228.5125591317"/>
    <n v="1202618.0748757995"/>
    <n v="830113.33712252544"/>
    <n v="1121661.1453257941"/>
    <n v="1621626.6247274042"/>
    <n v="1908413.1089205649"/>
    <n v="2108378.4215162257"/>
    <n v="1727062.2846272048"/>
    <n v="2124933.742347945"/>
    <n v="2860707.0752711296"/>
    <n v="1791399.5829607688"/>
    <n v="18838139.19115888"/>
    <n v="869997.28090438293"/>
    <n v="1961228.5125591317"/>
    <n v="1821818.0748757995"/>
    <n v="1481305.3371225256"/>
    <n v="1740923.0653257943"/>
    <n v="2240569.2439274043"/>
    <n v="2656352.5351125649"/>
    <n v="2760857.8157781456"/>
    <n v="2410837.0785698239"/>
    <n v="2873521.490287371"/>
    <n v="3513192.952750524"/>
    <n v="2507424.4417355629"/>
    <n v="26838027.828949027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645000"/>
    <n v="645000"/>
    <n v="645000"/>
    <n v="817800"/>
    <n v="817800"/>
    <n v="817800"/>
    <n v="817800"/>
    <n v="817800"/>
    <n v="817800"/>
    <n v="817800"/>
    <n v="817800"/>
    <n v="817800"/>
    <n v="9295200"/>
    <n v="0"/>
    <n v="0"/>
    <n v="0"/>
    <n v="0"/>
    <n v="0"/>
    <n v="0"/>
    <n v="0"/>
    <n v="0"/>
    <n v="0"/>
    <n v="0"/>
    <n v="0"/>
    <n v="0"/>
    <n v="0"/>
    <n v="817800"/>
    <n v="817800"/>
    <n v="817800"/>
    <n v="817800"/>
    <n v="817800"/>
    <n v="817800"/>
    <n v="817800"/>
    <n v="817800"/>
    <n v="817800"/>
    <n v="817800"/>
    <n v="817800"/>
    <n v="817800"/>
    <n v="9813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1"/>
    <n v="1"/>
    <d v="2025-01-01T00:00:00"/>
    <n v="19569542"/>
    <x v="219"/>
    <m/>
    <m/>
    <x v="5"/>
    <x v="3"/>
    <s v="TREG 3"/>
    <x v="1"/>
    <n v="22339847.887916539"/>
    <n v="675912.8126618606"/>
    <n v="687717.84903973434"/>
    <n v="735256.00653637701"/>
    <n v="690884.01820634853"/>
    <n v="725901.83298192953"/>
    <n v="716218.22027017875"/>
    <n v="750479.82730351319"/>
    <n v="757959.78220847144"/>
    <n v="748257.91629580152"/>
    <n v="763311.69150596566"/>
    <n v="757742.35047137341"/>
    <n v="714944.19251844566"/>
    <n v="8724586.5"/>
    <n v="466966.55360689841"/>
    <n v="475122.27583809901"/>
    <n v="507964.86907672521"/>
    <n v="477309.68089415604"/>
    <n v="501502.36961712939"/>
    <n v="494812.27117579029"/>
    <n v="518482.52014530345"/>
    <n v="523650.18185798457"/>
    <n v="516947.47286367806"/>
    <n v="527347.64489323238"/>
    <n v="523499.96522202884"/>
    <n v="493932.08613227354"/>
    <n v="6027537.8913233001"/>
    <n v="1142879.3662687591"/>
    <n v="1162840.1248778333"/>
    <n v="1243220.8756131022"/>
    <n v="1168193.6991005046"/>
    <n v="1227404.2025990589"/>
    <n v="1211030.4914459691"/>
    <n v="1268962.3474488165"/>
    <n v="1281609.9640664561"/>
    <n v="1265205.3891594796"/>
    <n v="1290659.336399198"/>
    <n v="1281242.3156934022"/>
    <n v="1208876.2786507192"/>
    <n v="14752124.391323298"/>
    <n v="0"/>
    <n v="0"/>
    <n v="0"/>
    <n v="0"/>
    <n v="0"/>
    <n v="0"/>
    <n v="0"/>
    <n v="0"/>
    <n v="0"/>
    <n v="0"/>
    <n v="0"/>
    <n v="0"/>
    <n v="0"/>
    <n v="706770"/>
    <n v="693600"/>
    <n v="736650"/>
    <n v="778440"/>
    <n v="778440"/>
    <n v="778440"/>
    <n v="778440"/>
    <n v="778440"/>
    <n v="778440"/>
    <n v="778440"/>
    <n v="778440"/>
    <n v="778440"/>
    <n v="9142980"/>
    <n v="0"/>
    <n v="0"/>
    <n v="0"/>
    <n v="0"/>
    <n v="0"/>
    <n v="0"/>
    <n v="0"/>
    <n v="0"/>
    <n v="0"/>
    <n v="0"/>
    <n v="0"/>
    <n v="0"/>
    <n v="0"/>
    <n v="743870"/>
    <n v="739667"/>
    <n v="778440"/>
    <n v="778440"/>
    <n v="778440"/>
    <n v="778440"/>
    <n v="778440"/>
    <n v="778440"/>
    <n v="778440"/>
    <n v="778440"/>
    <n v="778440"/>
    <n v="778440"/>
    <n v="92679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1"/>
    <n v="1"/>
    <d v="2025-01-01T00:00:00"/>
    <n v="10039419"/>
    <x v="220"/>
    <m/>
    <m/>
    <x v="3"/>
    <x v="3"/>
    <s v="TREG 3"/>
    <x v="1"/>
    <n v="8129484.904808457"/>
    <n v="570366.61363636365"/>
    <n v="600385.90909090906"/>
    <n v="540347.31818181812"/>
    <n v="480308.72727272724"/>
    <n v="510328.02272727271"/>
    <n v="540347.31818181812"/>
    <n v="690443.79545454541"/>
    <n v="630405.20454545447"/>
    <n v="630405.20454545447"/>
    <n v="690443.79545454541"/>
    <n v="600385.90909090906"/>
    <n v="630405.20454545447"/>
    <n v="7114573.0227272715"/>
    <n v="76430.79474680523"/>
    <n v="81280.168648018356"/>
    <n v="106946.32028556627"/>
    <n v="109037.48802191122"/>
    <n v="142619.21779632432"/>
    <n v="133256.8425527958"/>
    <n v="117018.24022802703"/>
    <n v="132372.23118994237"/>
    <n v="114938.58699701815"/>
    <n v="120963.11975673311"/>
    <n v="148620.92038159157"/>
    <n v="176327.68692919667"/>
    <n v="1459811.6175339301"/>
    <n v="646797.40838316886"/>
    <n v="681666.07773892744"/>
    <n v="647293.63846738439"/>
    <n v="589346.21529463842"/>
    <n v="652947.24052359699"/>
    <n v="673604.16073461389"/>
    <n v="807462.0356825724"/>
    <n v="762777.43573539681"/>
    <n v="745343.79154247267"/>
    <n v="811406.91521127848"/>
    <n v="749006.8294725006"/>
    <n v="806732.89147465117"/>
    <n v="8574384.6402612031"/>
    <n v="0"/>
    <n v="0"/>
    <n v="0"/>
    <n v="0"/>
    <n v="0"/>
    <n v="0"/>
    <n v="0"/>
    <n v="0"/>
    <n v="0"/>
    <n v="0"/>
    <n v="0"/>
    <n v="0"/>
    <n v="0"/>
    <n v="681850"/>
    <n v="678850"/>
    <n v="684679"/>
    <n v="684679"/>
    <n v="684679"/>
    <n v="684679"/>
    <n v="684679"/>
    <n v="684679"/>
    <n v="684679"/>
    <n v="684679"/>
    <n v="684679"/>
    <n v="684679"/>
    <n v="8207490"/>
    <n v="0"/>
    <n v="0"/>
    <n v="0"/>
    <n v="0"/>
    <n v="0"/>
    <n v="0"/>
    <n v="0"/>
    <n v="0"/>
    <n v="0"/>
    <n v="0"/>
    <n v="0"/>
    <n v="0"/>
    <n v="0"/>
    <n v="681850"/>
    <n v="678850"/>
    <n v="684679"/>
    <n v="684679"/>
    <n v="684679"/>
    <n v="684679"/>
    <n v="684679"/>
    <n v="684679"/>
    <n v="684679"/>
    <n v="684679"/>
    <n v="684679"/>
    <n v="684679"/>
    <n v="82074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5"/>
    <n v="1"/>
    <d v="2025-01-01T00:00:00"/>
    <n v="19649620"/>
    <x v="221"/>
    <m/>
    <m/>
    <x v="5"/>
    <x v="3"/>
    <s v="TREG 3"/>
    <x v="1"/>
    <n v="21614687.887916535"/>
    <n v="722432.03431044938"/>
    <n v="735049.54397414415"/>
    <n v="785859.48156420281"/>
    <n v="738433.62249604729"/>
    <n v="775861.51362567639"/>
    <n v="765511.43311266729"/>
    <n v="802131.07103661879"/>
    <n v="810125.82855165761"/>
    <n v="799756.23857407609"/>
    <n v="815846.07922423654"/>
    <n v="809893.43222891772"/>
    <n v="764149.72130130546"/>
    <n v="9325050"/>
    <n v="1903920.1131788467"/>
    <n v="1937172.6951326164"/>
    <n v="2071078.8032960091"/>
    <n v="1946091.202142868"/>
    <n v="2044729.8440236717"/>
    <n v="2017452.9161939868"/>
    <n v="2113961.4621463907"/>
    <n v="2135031.097641442"/>
    <n v="2107702.7539549954"/>
    <n v="2150106.4262408218"/>
    <n v="2134418.6330605829"/>
    <n v="2013864.2180426382"/>
    <n v="24575530.165054865"/>
    <n v="2626352.1474892963"/>
    <n v="2672222.2391067604"/>
    <n v="2856938.2848602119"/>
    <n v="2684524.8246389152"/>
    <n v="2820591.3576493482"/>
    <n v="2782964.3493066542"/>
    <n v="2916092.5331830094"/>
    <n v="2945156.9261930995"/>
    <n v="2907458.9925290714"/>
    <n v="2965952.5054650586"/>
    <n v="2944312.0652895006"/>
    <n v="2778013.9393439437"/>
    <n v="33900580.165054865"/>
    <n v="0"/>
    <n v="0"/>
    <n v="0"/>
    <n v="0"/>
    <n v="0"/>
    <n v="0"/>
    <n v="0"/>
    <n v="0"/>
    <n v="0"/>
    <n v="0"/>
    <n v="0"/>
    <n v="0"/>
    <n v="0"/>
    <n v="708000"/>
    <n v="708000"/>
    <n v="708000"/>
    <n v="746400"/>
    <n v="746400"/>
    <n v="746400"/>
    <n v="746400"/>
    <n v="746400"/>
    <n v="746400"/>
    <n v="746400"/>
    <n v="746400"/>
    <n v="746400"/>
    <n v="8841600"/>
    <n v="0"/>
    <n v="0"/>
    <n v="0"/>
    <n v="0"/>
    <n v="0"/>
    <n v="0"/>
    <n v="0"/>
    <n v="0"/>
    <n v="0"/>
    <n v="0"/>
    <n v="0"/>
    <n v="0"/>
    <n v="0"/>
    <n v="746400"/>
    <n v="746400"/>
    <n v="746400"/>
    <n v="746400"/>
    <n v="746400"/>
    <n v="746400"/>
    <n v="746400"/>
    <n v="746400"/>
    <n v="746400"/>
    <n v="746400"/>
    <n v="746400"/>
    <n v="746400"/>
    <n v="8956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9"/>
    <n v="1"/>
    <d v="2025-01-01T00:00:00"/>
    <n v="2000360"/>
    <x v="222"/>
    <m/>
    <m/>
    <x v="2"/>
    <x v="0"/>
    <s v="TREG 3"/>
    <x v="1"/>
    <n v="11183474.81605139"/>
    <n v="812163"/>
    <n v="780547.35"/>
    <n v="786615"/>
    <n v="780547.35"/>
    <n v="762344.4"/>
    <n v="744141.45"/>
    <n v="774479.7"/>
    <n v="798750.3"/>
    <n v="792682.65"/>
    <n v="792682.65"/>
    <n v="798750.3"/>
    <n v="786615"/>
    <n v="9410319.1500000004"/>
    <n v="0"/>
    <n v="11950724.263759997"/>
    <n v="11827387.134146826"/>
    <n v="9297635.5734425317"/>
    <n v="10140840.16137453"/>
    <n v="9886932.8458673004"/>
    <n v="12288154.568081591"/>
    <n v="10349068.613539482"/>
    <n v="12378878.988314027"/>
    <n v="12467275.195482703"/>
    <n v="10585903.080715967"/>
    <n v="10778419.087470157"/>
    <n v="121951219.51219513"/>
    <n v="812163"/>
    <n v="12731271.613759996"/>
    <n v="12614002.134146826"/>
    <n v="10078182.923442531"/>
    <n v="10903184.56137453"/>
    <n v="10631074.2958673"/>
    <n v="13062634.268081591"/>
    <n v="11147818.913539482"/>
    <n v="13171561.638314027"/>
    <n v="13259957.845482703"/>
    <n v="11384653.380715968"/>
    <n v="11565034.087470157"/>
    <n v="131361538.66219512"/>
    <n v="0"/>
    <n v="0"/>
    <n v="0"/>
    <n v="0"/>
    <n v="0"/>
    <n v="0"/>
    <n v="0"/>
    <n v="0"/>
    <n v="0"/>
    <n v="0"/>
    <n v="0"/>
    <n v="0"/>
    <n v="0"/>
    <n v="658700"/>
    <n v="733846"/>
    <n v="752700"/>
    <n v="773300"/>
    <n v="773300"/>
    <n v="773300"/>
    <n v="773300"/>
    <n v="773300"/>
    <n v="773300"/>
    <n v="773300"/>
    <n v="773300"/>
    <n v="773300"/>
    <n v="9104946"/>
    <n v="0"/>
    <n v="0"/>
    <n v="0"/>
    <n v="0"/>
    <n v="0"/>
    <n v="0"/>
    <n v="0"/>
    <n v="0"/>
    <n v="0"/>
    <n v="0"/>
    <n v="0"/>
    <n v="0"/>
    <n v="0"/>
    <n v="679300"/>
    <n v="754446"/>
    <n v="773300"/>
    <n v="773300"/>
    <n v="773300"/>
    <n v="773300"/>
    <n v="773300"/>
    <n v="773300"/>
    <n v="773300"/>
    <n v="773300"/>
    <n v="773300"/>
    <n v="773300"/>
    <n v="91667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1"/>
    <n v="1"/>
    <d v="2025-01-01T00:00:00"/>
    <n v="19068049"/>
    <x v="223"/>
    <m/>
    <m/>
    <x v="3"/>
    <x v="3"/>
    <s v="TREG 3"/>
    <x v="1"/>
    <n v="25840701.486718565"/>
    <n v="453922.52272727276"/>
    <n v="477813.18181818182"/>
    <n v="430031.86363636365"/>
    <n v="382250.54545454547"/>
    <n v="406141.20454545459"/>
    <n v="430031.86363636365"/>
    <n v="549485.15909090906"/>
    <n v="501703.84090909094"/>
    <n v="501703.84090909094"/>
    <n v="549485.15909090906"/>
    <n v="477813.18181818182"/>
    <n v="501703.84090909094"/>
    <n v="5662086.2045454541"/>
    <n v="60826.945925763997"/>
    <n v="64686.288289533288"/>
    <n v="85112.526469463308"/>
    <n v="86776.768575563779"/>
    <n v="113502.56761832758"/>
    <n v="106051.58278215819"/>
    <n v="93128.197793282598"/>
    <n v="105347.57064003858"/>
    <n v="91473.119430615086"/>
    <n v="96267.704252310839"/>
    <n v="118278.98319566042"/>
    <n v="140329.23134697101"/>
    <n v="1161781.4863196886"/>
    <n v="514749.46865303675"/>
    <n v="542499.47010771511"/>
    <n v="515144.39010582695"/>
    <n v="469027.31403010926"/>
    <n v="519643.77216378215"/>
    <n v="536083.44641852181"/>
    <n v="642613.35688419163"/>
    <n v="607051.41154912952"/>
    <n v="593176.96033970604"/>
    <n v="645752.86334321985"/>
    <n v="596092.16501384228"/>
    <n v="642033.07225606195"/>
    <n v="6823867.6908651441"/>
    <n v="0"/>
    <n v="0"/>
    <n v="0"/>
    <n v="0"/>
    <n v="0"/>
    <n v="0"/>
    <n v="0"/>
    <n v="0"/>
    <n v="0"/>
    <n v="0"/>
    <n v="0"/>
    <n v="0"/>
    <n v="0"/>
    <n v="541721"/>
    <n v="551350"/>
    <n v="480950"/>
    <n v="480950"/>
    <n v="480950"/>
    <n v="480950"/>
    <n v="480950"/>
    <n v="480950"/>
    <n v="480950"/>
    <n v="480950"/>
    <n v="480950"/>
    <n v="480950"/>
    <n v="5902571"/>
    <n v="0"/>
    <n v="0"/>
    <n v="0"/>
    <n v="0"/>
    <n v="0"/>
    <n v="0"/>
    <n v="0"/>
    <n v="0"/>
    <n v="0"/>
    <n v="0"/>
    <n v="0"/>
    <n v="0"/>
    <n v="0"/>
    <n v="541721"/>
    <n v="548740"/>
    <n v="480950"/>
    <n v="480950"/>
    <n v="480950"/>
    <n v="480950"/>
    <n v="480950"/>
    <n v="480950"/>
    <n v="480950"/>
    <n v="480950"/>
    <n v="480950"/>
    <n v="480950"/>
    <n v="58999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6"/>
    <n v="1"/>
    <d v="2025-01-01T00:00:00"/>
    <n v="19545144"/>
    <x v="224"/>
    <m/>
    <m/>
    <x v="3"/>
    <x v="3"/>
    <s v="TREG 3"/>
    <x v="1"/>
    <n v="7379523.6911742818"/>
    <n v="578031.81818181812"/>
    <n v="608454.54545454541"/>
    <n v="547609.09090909094"/>
    <n v="486763.63636363635"/>
    <n v="517186.36363636365"/>
    <n v="547609.09090909094"/>
    <n v="699722.72727272729"/>
    <n v="638877.27272727271"/>
    <n v="638877.27272727271"/>
    <n v="699722.72727272729"/>
    <n v="608454.54545454541"/>
    <n v="638877.27272727271"/>
    <n v="7210186.3636363624"/>
    <n v="77457.95457926947"/>
    <n v="82372.499621256749"/>
    <n v="108383.5808137486"/>
    <n v="110502.85192791179"/>
    <n v="144535.88937278959"/>
    <n v="135047.69238661838"/>
    <n v="118590.858129307"/>
    <n v="134151.19265779573"/>
    <n v="116483.25626487851"/>
    <n v="122588.75322339112"/>
    <n v="150618.2493402338"/>
    <n v="178697.36943694748"/>
    <n v="1479430.1477541483"/>
    <n v="655489.77276108763"/>
    <n v="690827.04507580213"/>
    <n v="655992.67172283959"/>
    <n v="597266.4882915481"/>
    <n v="661722.2530091533"/>
    <n v="682656.78329570929"/>
    <n v="818313.58540203434"/>
    <n v="773028.46538506844"/>
    <n v="755360.52899215126"/>
    <n v="822311.48049611843"/>
    <n v="759072.79479477927"/>
    <n v="817574.64216422022"/>
    <n v="8689616.5113905128"/>
    <n v="0"/>
    <n v="0"/>
    <n v="0"/>
    <n v="0"/>
    <n v="0"/>
    <n v="0"/>
    <n v="0"/>
    <n v="0"/>
    <n v="0"/>
    <n v="0"/>
    <n v="0"/>
    <n v="0"/>
    <n v="0"/>
    <n v="570000"/>
    <n v="570000"/>
    <n v="570000"/>
    <n v="570000"/>
    <n v="570000"/>
    <n v="570000"/>
    <n v="570000"/>
    <n v="570000"/>
    <n v="570000"/>
    <n v="570000"/>
    <n v="570000"/>
    <n v="570000"/>
    <n v="6840000"/>
    <n v="0"/>
    <n v="0"/>
    <n v="0"/>
    <n v="0"/>
    <n v="0"/>
    <n v="0"/>
    <n v="0"/>
    <n v="0"/>
    <n v="0"/>
    <n v="0"/>
    <n v="0"/>
    <n v="0"/>
    <n v="0"/>
    <n v="570000"/>
    <n v="570000"/>
    <n v="570000"/>
    <n v="570000"/>
    <n v="570000"/>
    <n v="570000"/>
    <n v="570000"/>
    <n v="570000"/>
    <n v="570000"/>
    <n v="570000"/>
    <n v="570000"/>
    <n v="570000"/>
    <n v="684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6"/>
    <n v="1"/>
    <d v="2025-01-01T00:00:00"/>
    <n v="19052569"/>
    <x v="225"/>
    <m/>
    <m/>
    <x v="5"/>
    <x v="3"/>
    <s v="TREG 3"/>
    <x v="1"/>
    <n v="18615887.887916539"/>
    <n v="712217.32621517556"/>
    <n v="724656.43269077397"/>
    <n v="774747.95158374798"/>
    <n v="727992.66259490966"/>
    <n v="764891.34825696039"/>
    <n v="754687.61099311779"/>
    <n v="790789.47161182447"/>
    <n v="798671.18857712275"/>
    <n v="788448.21769955091"/>
    <n v="804310.55871274171"/>
    <n v="798442.0781836973"/>
    <n v="753345.15288037725"/>
    <n v="9193200.0000000019"/>
    <n v="1902717.0762650969"/>
    <n v="1935948.6467891899"/>
    <n v="2069770.1432138956"/>
    <n v="1944861.51843004"/>
    <n v="2043437.8331541088"/>
    <n v="2016178.1408958356"/>
    <n v="2112625.7056429517"/>
    <n v="2133682.0277909334"/>
    <n v="2106370.9521642225"/>
    <n v="2148747.8306877026"/>
    <n v="2133069.9502102924"/>
    <n v="2012591.7103482161"/>
    <n v="24560001.535592485"/>
    <n v="2614934.4024802726"/>
    <n v="2660605.079479964"/>
    <n v="2844518.0947976438"/>
    <n v="2672854.1810249495"/>
    <n v="2808329.1814110694"/>
    <n v="2770865.7518889531"/>
    <n v="2903415.177254776"/>
    <n v="2932353.2163680559"/>
    <n v="2894819.1698637735"/>
    <n v="2953058.3894004445"/>
    <n v="2931512.0283939894"/>
    <n v="2765936.8632285935"/>
    <n v="33753201.535592489"/>
    <n v="4941582.2328302255"/>
    <n v="5142088.3207596643"/>
    <n v="5200167.6767443335"/>
    <n v="5041400.8835760169"/>
    <n v="5300908.0587014994"/>
    <n v="5267931.7796293944"/>
    <n v="5440025.0052966522"/>
    <n v="5516503.1293899361"/>
    <n v="5430748.8535660813"/>
    <n v="5523072.6990475263"/>
    <n v="5624891.6984470263"/>
    <n v="5484201.4723760169"/>
    <n v="63913521.810364373"/>
    <n v="766100"/>
    <n v="766100"/>
    <n v="766100"/>
    <n v="852400"/>
    <n v="852400"/>
    <n v="852400"/>
    <n v="852400"/>
    <n v="852400"/>
    <n v="852400"/>
    <n v="852400"/>
    <n v="852400"/>
    <n v="852400"/>
    <n v="9969900"/>
    <n v="0"/>
    <n v="0"/>
    <n v="0"/>
    <n v="0"/>
    <n v="0"/>
    <n v="0"/>
    <n v="0"/>
    <n v="0"/>
    <n v="0"/>
    <n v="0"/>
    <n v="0"/>
    <n v="0"/>
    <n v="0"/>
    <n v="852400"/>
    <n v="852400"/>
    <n v="852400"/>
    <n v="852400"/>
    <n v="852400"/>
    <n v="852400"/>
    <n v="852400"/>
    <n v="852400"/>
    <n v="852400"/>
    <n v="852400"/>
    <n v="852400"/>
    <n v="852400"/>
    <n v="10228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44"/>
    <n v="1"/>
    <d v="2025-01-01T00:00:00"/>
    <n v="10136891"/>
    <x v="226"/>
    <m/>
    <m/>
    <x v="3"/>
    <x v="7"/>
    <s v="TREG 3"/>
    <x v="1"/>
    <n v="15468254.354907576"/>
    <n v="683920.54545454553"/>
    <n v="719916.36363636365"/>
    <n v="647924.72727272729"/>
    <n v="575933.09090909094"/>
    <n v="611928.90909090918"/>
    <n v="647924.72727272729"/>
    <n v="827903.81818181823"/>
    <n v="755912.18181818188"/>
    <n v="755912.18181818188"/>
    <n v="827903.81818181823"/>
    <n v="719916.36363636365"/>
    <n v="755912.18181818188"/>
    <n v="8531008.9090909101"/>
    <n v="91647.353794950148"/>
    <n v="97462.186508397135"/>
    <n v="128238.19619760054"/>
    <n v="130745.69320861915"/>
    <n v="171013.18852745713"/>
    <n v="159786.86386150037"/>
    <n v="140315.32837212502"/>
    <n v="158726.1357765572"/>
    <n v="137821.63828209686"/>
    <n v="145045.59149503848"/>
    <n v="178209.7663208216"/>
    <n v="211432.65566423762"/>
    <n v="1750444.5980094015"/>
    <n v="775567.89924949571"/>
    <n v="817378.55014476075"/>
    <n v="776162.92347032786"/>
    <n v="706678.78411771008"/>
    <n v="782942.09761836636"/>
    <n v="807711.5911342277"/>
    <n v="968219.14655394328"/>
    <n v="914638.31759473914"/>
    <n v="893733.82010027871"/>
    <n v="972949.40967685671"/>
    <n v="898126.12995718524"/>
    <n v="967344.83748241956"/>
    <n v="10281453.50710031"/>
    <n v="0"/>
    <n v="0"/>
    <n v="0"/>
    <n v="0"/>
    <n v="0"/>
    <n v="0"/>
    <n v="0"/>
    <n v="0"/>
    <n v="0"/>
    <n v="0"/>
    <n v="0"/>
    <n v="0"/>
    <n v="0"/>
    <n v="816400"/>
    <n v="816400"/>
    <n v="816400"/>
    <n v="816400"/>
    <n v="816400"/>
    <n v="816400"/>
    <n v="816400"/>
    <n v="816400"/>
    <n v="816400"/>
    <n v="816400"/>
    <n v="816400"/>
    <n v="816400"/>
    <n v="9796800"/>
    <n v="0"/>
    <n v="0"/>
    <n v="0"/>
    <n v="0"/>
    <n v="0"/>
    <n v="0"/>
    <n v="0"/>
    <n v="0"/>
    <n v="0"/>
    <n v="0"/>
    <n v="0"/>
    <n v="0"/>
    <n v="0"/>
    <n v="816400"/>
    <n v="816400"/>
    <n v="816400"/>
    <n v="816400"/>
    <n v="816400"/>
    <n v="816400"/>
    <n v="816400"/>
    <n v="816400"/>
    <n v="816400"/>
    <n v="816400"/>
    <n v="816400"/>
    <n v="816400"/>
    <n v="9796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42"/>
    <n v="1"/>
    <d v="2025-01-01T00:00:00"/>
    <n v="19032928"/>
    <x v="227"/>
    <m/>
    <m/>
    <x v="10"/>
    <x v="3"/>
    <s v="TREG 3"/>
    <x v="1"/>
    <n v="22869722.756110534"/>
    <n v="775000"/>
    <n v="775000"/>
    <n v="744000"/>
    <n v="782440"/>
    <n v="744074.4"/>
    <n v="743690.74399999995"/>
    <n v="898686.90743999986"/>
    <n v="783986.86907440005"/>
    <n v="821589.86869074404"/>
    <n v="899465.89868690737"/>
    <n v="783994.65898686904"/>
    <n v="860339.94658986875"/>
    <n v="9612269.2934687883"/>
    <n v="186026.58634565404"/>
    <n v="1088250.9160021734"/>
    <n v="994318.39463784848"/>
    <n v="686333.40707138437"/>
    <n v="927383.62465005822"/>
    <n v="1340752.4931532962"/>
    <n v="1577866.072704498"/>
    <n v="1743196.357320341"/>
    <n v="1427926.1505922789"/>
    <n v="1756884.2108259599"/>
    <n v="2365217.7911150106"/>
    <n v="1481119.8955814952"/>
    <n v="15575275.9"/>
    <n v="961026.58634565398"/>
    <n v="1863250.9160021734"/>
    <n v="1738318.3946378485"/>
    <n v="1468773.4070713844"/>
    <n v="1671458.0246500582"/>
    <n v="2084443.2371532961"/>
    <n v="2476552.9801444979"/>
    <n v="2527183.2263947409"/>
    <n v="2249516.0192830227"/>
    <n v="2656350.1095128674"/>
    <n v="3149212.4501018794"/>
    <n v="2341459.842171364"/>
    <n v="25187545.193468783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755000"/>
    <n v="755000"/>
    <n v="755000"/>
    <n v="787600"/>
    <n v="787600"/>
    <n v="787600"/>
    <n v="787600"/>
    <n v="787600"/>
    <n v="787600"/>
    <n v="787600"/>
    <n v="787600"/>
    <n v="787600"/>
    <n v="9353400"/>
    <n v="0"/>
    <n v="0"/>
    <n v="0"/>
    <n v="0"/>
    <n v="0"/>
    <n v="0"/>
    <n v="0"/>
    <n v="0"/>
    <n v="0"/>
    <n v="0"/>
    <n v="0"/>
    <n v="0"/>
    <n v="0"/>
    <n v="787600"/>
    <n v="787600"/>
    <n v="787600"/>
    <n v="787600"/>
    <n v="787600"/>
    <n v="787600"/>
    <n v="787600"/>
    <n v="787600"/>
    <n v="787600"/>
    <n v="787600"/>
    <n v="787600"/>
    <n v="787600"/>
    <n v="9451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35"/>
    <n v="1"/>
    <d v="2025-01-01T00:00:00"/>
    <n v="2922506"/>
    <x v="228"/>
    <m/>
    <m/>
    <x v="5"/>
    <x v="2"/>
    <s v="TREG 3"/>
    <x v="1"/>
    <n v="26286901.955520757"/>
    <n v="461501.9294855246"/>
    <n v="469562.21028502623"/>
    <n v="502020.4667315759"/>
    <n v="471724.01747686748"/>
    <n v="495633.59395264601"/>
    <n v="489021.78564372542"/>
    <n v="512415.03615911229"/>
    <n v="517522.22388574877"/>
    <n v="510897.95259745326"/>
    <n v="521176.41777134495"/>
    <n v="517373.76514325658"/>
    <n v="488151.90086771804"/>
    <n v="5957001.2999999998"/>
    <n v="3927962.8154936875"/>
    <n v="3996565.9593595746"/>
    <n v="4272826.6123105492"/>
    <n v="4014965.6619854886"/>
    <n v="4218466.2788426206"/>
    <n v="4162191.4606429124"/>
    <n v="4361297.4931147685"/>
    <n v="4404766.0946530895"/>
    <n v="4348385.2007981641"/>
    <n v="4435867.888136874"/>
    <n v="4403502.5237276247"/>
    <n v="4154787.6453268421"/>
    <n v="50701585.634392194"/>
    <n v="4389464.7449792121"/>
    <n v="4466128.1696446007"/>
    <n v="4774847.0790421255"/>
    <n v="4486689.6794623565"/>
    <n v="4714099.872795267"/>
    <n v="4651213.2462866381"/>
    <n v="4873712.5292738806"/>
    <n v="4922288.3185388381"/>
    <n v="4859283.1533956174"/>
    <n v="4957044.305908219"/>
    <n v="4920876.2888708813"/>
    <n v="4642939.5461945599"/>
    <n v="56658586.934392191"/>
    <n v="9883164.465660451"/>
    <n v="10284176.641519329"/>
    <n v="10400335.353488667"/>
    <n v="10082801.767152034"/>
    <n v="10601816.117402999"/>
    <n v="10535863.559258789"/>
    <n v="10880050.010593304"/>
    <n v="11033006.258779872"/>
    <n v="10861497.707132163"/>
    <n v="11046145.398095053"/>
    <n v="11249783.396894053"/>
    <n v="10968402.944752034"/>
    <n v="127827043.62072875"/>
    <n v="435971"/>
    <n v="602906"/>
    <n v="454102"/>
    <n v="502202"/>
    <n v="502202"/>
    <n v="502202"/>
    <n v="502202"/>
    <n v="502202"/>
    <n v="502202"/>
    <n v="502202"/>
    <n v="502202"/>
    <n v="502202"/>
    <n v="6012797"/>
    <n v="0"/>
    <n v="0"/>
    <n v="0"/>
    <n v="0"/>
    <n v="0"/>
    <n v="0"/>
    <n v="0"/>
    <n v="0"/>
    <n v="0"/>
    <n v="0"/>
    <n v="0"/>
    <n v="0"/>
    <n v="0"/>
    <n v="484071"/>
    <n v="651006"/>
    <n v="502202"/>
    <n v="502202"/>
    <n v="502202"/>
    <n v="502202"/>
    <n v="502202"/>
    <n v="502202"/>
    <n v="502202"/>
    <n v="502202"/>
    <n v="502202"/>
    <n v="502202"/>
    <n v="61570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35"/>
    <n v="1"/>
    <d v="2025-01-01T00:00:00"/>
    <n v="4642528"/>
    <x v="229"/>
    <m/>
    <m/>
    <x v="4"/>
    <x v="2"/>
    <s v="TREG 3"/>
    <x v="1"/>
    <n v="9022537.8146164287"/>
    <n v="656591.63636363635"/>
    <n v="691149.09090909082"/>
    <n v="622034.18181818177"/>
    <n v="552919.27272727271"/>
    <n v="587476.72727272729"/>
    <n v="622034.18181818177"/>
    <n v="794821.45454545447"/>
    <n v="725706.54545454553"/>
    <n v="725706.54545454553"/>
    <n v="794821.45454545447"/>
    <n v="691149.09090909082"/>
    <n v="725706.54545454553"/>
    <n v="8190116.7272727275"/>
    <n v="26303.747944083694"/>
    <n v="50256.008636363636"/>
    <n v="55281.609500000006"/>
    <n v="53801.849245707075"/>
    <n v="86393.354077241165"/>
    <n v="77754.018669517056"/>
    <n v="43916.621655930925"/>
    <n v="96616.567643048038"/>
    <n v="80513.806369206693"/>
    <n v="96616.567643048038"/>
    <n v="104667.94827996874"/>
    <n v="104667.94827996874"/>
    <n v="876790.04794408381"/>
    <n v="682895.38430772"/>
    <n v="741405.09954545449"/>
    <n v="677315.79131818179"/>
    <n v="606721.12197297974"/>
    <n v="673870.08134996844"/>
    <n v="699788.20048769878"/>
    <n v="838738.07620138535"/>
    <n v="822323.11309759354"/>
    <n v="806220.35182375228"/>
    <n v="891438.02218850248"/>
    <n v="795817.03918905952"/>
    <n v="830374.49373451422"/>
    <n v="9066906.7752168104"/>
    <n v="0"/>
    <n v="0"/>
    <n v="0"/>
    <n v="0"/>
    <n v="0"/>
    <n v="0"/>
    <n v="0"/>
    <n v="0"/>
    <n v="0"/>
    <n v="0"/>
    <n v="0"/>
    <n v="0"/>
    <n v="0"/>
    <n v="763154"/>
    <n v="778487"/>
    <n v="753506"/>
    <n v="849706"/>
    <n v="849706"/>
    <n v="849706"/>
    <n v="849706"/>
    <n v="849706"/>
    <n v="849706"/>
    <n v="849706"/>
    <n v="849706"/>
    <n v="849706"/>
    <n v="9942501"/>
    <n v="0"/>
    <n v="0"/>
    <n v="0"/>
    <n v="0"/>
    <n v="0"/>
    <n v="0"/>
    <n v="0"/>
    <n v="0"/>
    <n v="0"/>
    <n v="0"/>
    <n v="0"/>
    <n v="0"/>
    <n v="0"/>
    <n v="859354"/>
    <n v="874687"/>
    <n v="849706"/>
    <n v="849706"/>
    <n v="849706"/>
    <n v="849706"/>
    <n v="849706"/>
    <n v="849706"/>
    <n v="849706"/>
    <n v="849706"/>
    <n v="849706"/>
    <n v="849706"/>
    <n v="10231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36"/>
    <n v="1"/>
    <d v="2025-01-01T00:00:00"/>
    <n v="10141754"/>
    <x v="230"/>
    <m/>
    <m/>
    <x v="4"/>
    <x v="3"/>
    <s v="TREG 3"/>
    <x v="1"/>
    <n v="31628882.297031853"/>
    <n v="744359.54545454541"/>
    <n v="783536.36363636353"/>
    <n v="705182.72727272718"/>
    <n v="626829.09090909082"/>
    <n v="666005.90909090906"/>
    <n v="705182.72727272718"/>
    <n v="901066.81818181812"/>
    <n v="822713.18181818188"/>
    <n v="822713.18181818188"/>
    <n v="901066.81818181812"/>
    <n v="783536.36363636353"/>
    <n v="822713.18181818188"/>
    <n v="9284905.9090909082"/>
    <n v="3945.5621916125542"/>
    <n v="7538.4012954545469"/>
    <n v="8292.2414250000002"/>
    <n v="8070.2773868560616"/>
    <n v="12959.003111586177"/>
    <n v="11663.102800427558"/>
    <n v="6587.4932483896391"/>
    <n v="14492.485146457208"/>
    <n v="12077.070955381005"/>
    <n v="14492.485146457208"/>
    <n v="15700.192241995306"/>
    <n v="15700.192241995306"/>
    <n v="131518.50719161259"/>
    <n v="748305.10764615797"/>
    <n v="791074.76493181812"/>
    <n v="713474.96869772719"/>
    <n v="634899.36829594686"/>
    <n v="678964.91220249527"/>
    <n v="716845.83007315476"/>
    <n v="907654.3114302078"/>
    <n v="837205.66696463909"/>
    <n v="834790.25277356291"/>
    <n v="915559.30332827533"/>
    <n v="799236.55587835889"/>
    <n v="838413.37406017724"/>
    <n v="9416424.4162825197"/>
    <n v="0"/>
    <n v="0"/>
    <n v="0"/>
    <n v="0"/>
    <n v="0"/>
    <n v="0"/>
    <n v="0"/>
    <n v="0"/>
    <n v="0"/>
    <n v="0"/>
    <n v="0"/>
    <n v="0"/>
    <n v="0"/>
    <n v="823600"/>
    <n v="797450"/>
    <n v="771700"/>
    <n v="771700"/>
    <n v="771700"/>
    <n v="771700"/>
    <n v="771700"/>
    <n v="771700"/>
    <n v="771700"/>
    <n v="771700"/>
    <n v="771700"/>
    <n v="771700"/>
    <n v="9338050"/>
    <n v="0"/>
    <n v="0"/>
    <n v="0"/>
    <n v="0"/>
    <n v="0"/>
    <n v="0"/>
    <n v="0"/>
    <n v="0"/>
    <n v="0"/>
    <n v="0"/>
    <n v="0"/>
    <n v="0"/>
    <n v="0"/>
    <n v="823600"/>
    <n v="797450"/>
    <n v="771700"/>
    <n v="771700"/>
    <n v="771700"/>
    <n v="771700"/>
    <n v="771700"/>
    <n v="771700"/>
    <n v="771700"/>
    <n v="771700"/>
    <n v="771700"/>
    <n v="771700"/>
    <n v="93380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34"/>
    <n v="1"/>
    <d v="2025-01-01T00:00:00"/>
    <n v="19035936"/>
    <x v="231"/>
    <m/>
    <m/>
    <x v="2"/>
    <x v="3"/>
    <s v="TREG 3"/>
    <x v="1"/>
    <n v="6381111.9727272727"/>
    <n v="1020207.96"/>
    <n v="987557.56200000003"/>
    <n v="993823.8"/>
    <n v="987557.56200000003"/>
    <n v="968758.848"/>
    <n v="949960.13399999996"/>
    <n v="981291.32400000002"/>
    <n v="1006356.276"/>
    <n v="1000090.0379999999"/>
    <n v="1000090.0379999999"/>
    <n v="1006356.276"/>
    <n v="993823.8"/>
    <n v="11895873.618000001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1020207.96"/>
    <n v="1678416.7863182379"/>
    <n v="1677553.0302012633"/>
    <n v="1525044.4254314229"/>
    <n v="1554990.5117216271"/>
    <n v="1521513.6738549434"/>
    <n v="1691657.0512849241"/>
    <n v="1604625.414921344"/>
    <n v="1715700.4518164815"/>
    <n v="1720810.5467169569"/>
    <n v="1618316.574776947"/>
    <n v="1616913.2534758269"/>
    <n v="18945749.680519972"/>
    <n v="0"/>
    <n v="0"/>
    <n v="0"/>
    <n v="0"/>
    <n v="0"/>
    <n v="0"/>
    <n v="0"/>
    <n v="0"/>
    <n v="0"/>
    <n v="0"/>
    <n v="0"/>
    <n v="0"/>
    <n v="0"/>
    <n v="675338"/>
    <n v="670000"/>
    <n v="670000"/>
    <n v="766700"/>
    <n v="766700"/>
    <n v="766700"/>
    <n v="766700"/>
    <n v="766700"/>
    <n v="766700"/>
    <n v="766700"/>
    <n v="766700"/>
    <n v="766700"/>
    <n v="8915638"/>
    <n v="0"/>
    <n v="0"/>
    <n v="0"/>
    <n v="0"/>
    <n v="0"/>
    <n v="0"/>
    <n v="0"/>
    <n v="0"/>
    <n v="0"/>
    <n v="0"/>
    <n v="0"/>
    <n v="0"/>
    <n v="0"/>
    <n v="770200"/>
    <n v="766200"/>
    <n v="766700"/>
    <n v="766700"/>
    <n v="766700"/>
    <n v="766700"/>
    <n v="766700"/>
    <n v="766700"/>
    <n v="766700"/>
    <n v="766700"/>
    <n v="766700"/>
    <n v="766700"/>
    <n v="9203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1"/>
    <n v="1"/>
    <d v="2025-01-01T00:00:00"/>
    <n v="10256246"/>
    <x v="232"/>
    <m/>
    <m/>
    <x v="3"/>
    <x v="3"/>
    <s v="TREG 3"/>
    <x v="1"/>
    <n v="17385638.114126213"/>
    <n v="299671.8"/>
    <n v="315444"/>
    <n v="283899.59999999998"/>
    <n v="252355.19999999998"/>
    <n v="268127.39999999997"/>
    <n v="283899.59999999998"/>
    <n v="362760.6"/>
    <n v="331216.19999999995"/>
    <n v="331216.19999999995"/>
    <n v="362760.6"/>
    <n v="315444"/>
    <n v="331216.19999999995"/>
    <n v="3738011.4000000004"/>
    <n v="40156.897843617793"/>
    <n v="42704.768934081119"/>
    <n v="56189.818157527763"/>
    <n v="57288.522016887851"/>
    <n v="74932.432386136657"/>
    <n v="70013.421044262519"/>
    <n v="61481.62575364596"/>
    <n v="69548.644402241611"/>
    <n v="60388.971639235286"/>
    <n v="63554.273627639828"/>
    <n v="78085.739353606448"/>
    <n v="92642.931876789677"/>
    <n v="766988.04703567259"/>
    <n v="339828.69784361776"/>
    <n v="358148.76893408113"/>
    <n v="340089.41815752775"/>
    <n v="309643.72201688786"/>
    <n v="343059.83238613664"/>
    <n v="353913.02104426251"/>
    <n v="424242.22575364594"/>
    <n v="400764.84440224158"/>
    <n v="391605.17163923522"/>
    <n v="426314.87362763978"/>
    <n v="393529.73935360648"/>
    <n v="423859.13187678962"/>
    <n v="4504999.4470356721"/>
    <n v="0"/>
    <n v="0"/>
    <n v="0"/>
    <n v="0"/>
    <n v="0"/>
    <n v="0"/>
    <n v="0"/>
    <n v="0"/>
    <n v="0"/>
    <n v="0"/>
    <n v="0"/>
    <n v="0"/>
    <n v="0"/>
    <n v="336765"/>
    <n v="294233"/>
    <n v="294381"/>
    <n v="266020"/>
    <n v="266020"/>
    <n v="266020"/>
    <n v="266020"/>
    <n v="266020"/>
    <n v="266020"/>
    <n v="266020"/>
    <n v="266020"/>
    <n v="266020"/>
    <n v="3319559"/>
    <n v="0"/>
    <n v="0"/>
    <n v="0"/>
    <n v="0"/>
    <n v="0"/>
    <n v="0"/>
    <n v="0"/>
    <n v="0"/>
    <n v="0"/>
    <n v="0"/>
    <n v="0"/>
    <n v="0"/>
    <n v="0"/>
    <n v="319710"/>
    <n v="257760"/>
    <n v="266020"/>
    <n v="266020"/>
    <n v="266020"/>
    <n v="266020"/>
    <n v="266020"/>
    <n v="266020"/>
    <n v="266020"/>
    <n v="266020"/>
    <n v="266020"/>
    <n v="266020"/>
    <n v="32376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36"/>
    <n v="1"/>
    <d v="2025-01-01T00:00:00"/>
    <n v="10000788"/>
    <x v="233"/>
    <m/>
    <m/>
    <x v="10"/>
    <x v="3"/>
    <s v="TREG 3"/>
    <x v="1"/>
    <n v="22869722.756110534"/>
    <n v="728664"/>
    <n v="728664"/>
    <n v="699517.43999999994"/>
    <n v="735659.17440000002"/>
    <n v="699587.39174399991"/>
    <n v="699226.67391743988"/>
    <n v="844955.86673917435"/>
    <n v="737113.55866739177"/>
    <n v="772468.33558667405"/>
    <n v="845688.28335586668"/>
    <n v="737120.88283355872"/>
    <n v="808901.60882833565"/>
    <n v="9037567.2160724401"/>
    <n v="58397.915245622244"/>
    <n v="341626.35571122705"/>
    <n v="312138.83175457624"/>
    <n v="215455.44066438341"/>
    <n v="291126.50711045682"/>
    <n v="420892.26060967328"/>
    <n v="495327.52813905937"/>
    <n v="547228.41036344669"/>
    <n v="448258.02568001405"/>
    <n v="551525.33439252269"/>
    <n v="742494.88106138713"/>
    <n v="464956.73457157821"/>
    <n v="4889428.2253039479"/>
    <n v="787061.91524562228"/>
    <n v="1070290.3557112271"/>
    <n v="1011656.2717545761"/>
    <n v="951114.61506438348"/>
    <n v="990713.89885445673"/>
    <n v="1120118.9345271131"/>
    <n v="1340283.3948782338"/>
    <n v="1284341.9690308385"/>
    <n v="1220726.361266688"/>
    <n v="1397213.6177483895"/>
    <n v="1479615.7638949458"/>
    <n v="1273858.343399914"/>
    <n v="13926995.441376388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573567"/>
    <n v="682786"/>
    <n v="549846"/>
    <n v="555538"/>
    <n v="555538"/>
    <n v="555538"/>
    <n v="555538"/>
    <n v="555538"/>
    <n v="555538"/>
    <n v="555538"/>
    <n v="555538"/>
    <n v="555538"/>
    <n v="6806041"/>
    <n v="0"/>
    <n v="0"/>
    <n v="0"/>
    <n v="0"/>
    <n v="0"/>
    <n v="0"/>
    <n v="0"/>
    <n v="0"/>
    <n v="0"/>
    <n v="0"/>
    <n v="0"/>
    <n v="0"/>
    <n v="0"/>
    <n v="587048"/>
    <n v="631558"/>
    <n v="555538"/>
    <n v="555538"/>
    <n v="555538"/>
    <n v="555538"/>
    <n v="555538"/>
    <n v="555538"/>
    <n v="555538"/>
    <n v="555538"/>
    <n v="555538"/>
    <n v="555538"/>
    <n v="6773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6"/>
    <n v="1"/>
    <d v="2025-01-01T00:00:00"/>
    <n v="19157917"/>
    <x v="234"/>
    <m/>
    <m/>
    <x v="10"/>
    <x v="3"/>
    <s v="TREG 3"/>
    <x v="1"/>
    <n v="22869722.756110534"/>
    <n v="668658"/>
    <n v="668658"/>
    <n v="641911.67999999993"/>
    <n v="675077.11679999996"/>
    <n v="641975.87116799993"/>
    <n v="641644.85871167993"/>
    <n v="775373.14858711674"/>
    <n v="676411.73148587113"/>
    <n v="708855.01731485873"/>
    <n v="776045.25017314858"/>
    <n v="676418.45250173146"/>
    <n v="742287.98452501732"/>
    <n v="8293317.1112674233"/>
    <n v="53149.511735978966"/>
    <n v="310923.32535885746"/>
    <n v="284085.93751706358"/>
    <n v="196091.78553733745"/>
    <n v="264962.05628644815"/>
    <n v="383065.35517179297"/>
    <n v="450810.89212262467"/>
    <n v="498047.27953971701"/>
    <n v="407971.67324243934"/>
    <n v="501958.02555096446"/>
    <n v="675764.54106098984"/>
    <n v="423169.6168757854"/>
    <n v="4450000"/>
    <n v="721807.511735979"/>
    <n v="979581.3253588574"/>
    <n v="925997.61751706351"/>
    <n v="871168.90233733738"/>
    <n v="906937.92745444807"/>
    <n v="1024710.2138834728"/>
    <n v="1226184.0407097414"/>
    <n v="1174459.011025588"/>
    <n v="1116826.690557298"/>
    <n v="1278003.275724113"/>
    <n v="1352182.9935627212"/>
    <n v="1165457.6014008028"/>
    <n v="12743317.111267421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605432"/>
    <n v="665032"/>
    <n v="661439"/>
    <n v="661439"/>
    <n v="661439"/>
    <n v="661439"/>
    <n v="661439"/>
    <n v="661439"/>
    <n v="661439"/>
    <n v="661439"/>
    <n v="661439"/>
    <n v="661439"/>
    <n v="7884854"/>
    <n v="0"/>
    <n v="0"/>
    <n v="0"/>
    <n v="0"/>
    <n v="0"/>
    <n v="0"/>
    <n v="0"/>
    <n v="0"/>
    <n v="0"/>
    <n v="0"/>
    <n v="0"/>
    <n v="0"/>
    <n v="0"/>
    <n v="605432"/>
    <n v="665032"/>
    <n v="661439"/>
    <n v="661439"/>
    <n v="661439"/>
    <n v="661439"/>
    <n v="661439"/>
    <n v="661439"/>
    <n v="661439"/>
    <n v="661439"/>
    <n v="661439"/>
    <n v="661439"/>
    <n v="78848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1"/>
    <n v="1"/>
    <d v="2025-01-01T00:00:00"/>
    <n v="10021144"/>
    <x v="235"/>
    <m/>
    <m/>
    <x v="2"/>
    <x v="3"/>
    <s v="TREG 3"/>
    <x v="1"/>
    <n v="12536348.910173846"/>
    <n v="989208"/>
    <n v="939747.6"/>
    <n v="949240"/>
    <n v="939747.6"/>
    <n v="911270.39999999991"/>
    <n v="882793.2"/>
    <n v="930255.2"/>
    <n v="968224.79999999993"/>
    <n v="958732.39999999991"/>
    <n v="958732.39999999991"/>
    <n v="968224.79999999993"/>
    <n v="949240"/>
    <n v="11345416.4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989208"/>
    <n v="1630606.8243182376"/>
    <n v="1632969.2302012634"/>
    <n v="1477234.4634314228"/>
    <n v="1497502.063721627"/>
    <n v="1454346.7398549435"/>
    <n v="1640620.9272849238"/>
    <n v="1566493.938921344"/>
    <n v="1674342.8138164817"/>
    <n v="1679452.9087169569"/>
    <n v="1580185.0987769468"/>
    <n v="1572329.4534758269"/>
    <n v="18395292.462519974"/>
    <n v="0"/>
    <n v="0"/>
    <n v="0"/>
    <n v="0"/>
    <n v="0"/>
    <n v="0"/>
    <n v="0"/>
    <n v="0"/>
    <n v="0"/>
    <n v="0"/>
    <n v="0"/>
    <n v="0"/>
    <n v="0"/>
    <n v="999200"/>
    <n v="999200"/>
    <n v="999200"/>
    <n v="999200"/>
    <n v="999200"/>
    <n v="999200"/>
    <n v="999200"/>
    <n v="999200"/>
    <n v="999200"/>
    <n v="999200"/>
    <n v="999200"/>
    <n v="999200"/>
    <n v="11990400"/>
    <n v="0"/>
    <n v="0"/>
    <n v="0"/>
    <n v="0"/>
    <n v="0"/>
    <n v="0"/>
    <n v="0"/>
    <n v="0"/>
    <n v="0"/>
    <n v="0"/>
    <n v="0"/>
    <n v="0"/>
    <n v="0"/>
    <n v="999200"/>
    <n v="999200"/>
    <n v="999200"/>
    <n v="999200"/>
    <n v="999200"/>
    <n v="999200"/>
    <n v="999200"/>
    <n v="999200"/>
    <n v="999200"/>
    <n v="999200"/>
    <n v="999200"/>
    <n v="999200"/>
    <n v="11990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36"/>
    <n v="1"/>
    <d v="2025-01-01T00:00:00"/>
    <n v="10011714"/>
    <x v="236"/>
    <m/>
    <m/>
    <x v="2"/>
    <x v="3"/>
    <s v="TREG 3"/>
    <x v="1"/>
    <n v="12633356.051343521"/>
    <n v="836101.67"/>
    <n v="800306.58649999998"/>
    <n v="807176.35"/>
    <n v="800306.58649999998"/>
    <n v="779697.29599999997"/>
    <n v="759088.00549999997"/>
    <n v="793436.82299999997"/>
    <n v="820915.87699999998"/>
    <n v="814046.11350000009"/>
    <n v="814046.11350000009"/>
    <n v="820915.87699999998"/>
    <n v="807176.35"/>
    <n v="9653213.6484999992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836101.67"/>
    <n v="1491165.8108182377"/>
    <n v="1490905.5802012633"/>
    <n v="1337793.4499314227"/>
    <n v="1365928.9597216272"/>
    <n v="1330641.5453549435"/>
    <n v="1503802.550284924"/>
    <n v="1419185.015921344"/>
    <n v="1529656.5273164818"/>
    <n v="1534766.6222169572"/>
    <n v="1432876.1757769468"/>
    <n v="1430265.803475827"/>
    <n v="16703089.711019972"/>
    <n v="0"/>
    <n v="0"/>
    <n v="0"/>
    <n v="0"/>
    <n v="0"/>
    <n v="0"/>
    <n v="0"/>
    <n v="0"/>
    <n v="0"/>
    <n v="0"/>
    <n v="0"/>
    <n v="0"/>
    <n v="0"/>
    <n v="804630"/>
    <n v="758640"/>
    <n v="851878"/>
    <n v="841840"/>
    <n v="841840"/>
    <n v="841840"/>
    <n v="841840"/>
    <n v="841840"/>
    <n v="841840"/>
    <n v="841840"/>
    <n v="841840"/>
    <n v="841840"/>
    <n v="9991708"/>
    <n v="0"/>
    <n v="0"/>
    <n v="0"/>
    <n v="0"/>
    <n v="0"/>
    <n v="0"/>
    <n v="0"/>
    <n v="0"/>
    <n v="0"/>
    <n v="0"/>
    <n v="0"/>
    <n v="0"/>
    <n v="0"/>
    <n v="804630"/>
    <n v="758640"/>
    <n v="841840"/>
    <n v="841840"/>
    <n v="841840"/>
    <n v="841840"/>
    <n v="841840"/>
    <n v="841840"/>
    <n v="841840"/>
    <n v="841840"/>
    <n v="841840"/>
    <n v="841840"/>
    <n v="99816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32"/>
    <n v="1"/>
    <d v="2025-01-01T00:00:00"/>
    <n v="19032916"/>
    <x v="237"/>
    <m/>
    <m/>
    <x v="5"/>
    <x v="0"/>
    <s v="TREG 3"/>
    <x v="1"/>
    <n v="17229887.887916535"/>
    <n v="922861.10871593852"/>
    <n v="938979.17713546217"/>
    <n v="1003885.6501477025"/>
    <n v="943302.12283607223"/>
    <n v="991113.88015627128"/>
    <n v="977892.308681175"/>
    <n v="1024671.5737888343"/>
    <n v="1034884.3695036395"/>
    <n v="1021637.8759248011"/>
    <n v="1042191.6269716283"/>
    <n v="1034587.4979394239"/>
    <n v="976152.80819905084"/>
    <n v="11912160"/>
    <n v="2432855.6015222124"/>
    <n v="2475346.2132402817"/>
    <n v="2646453.3007007036"/>
    <n v="2486742.4055421106"/>
    <n v="2612784.2340648361"/>
    <n v="2577929.3962996281"/>
    <n v="2701249.3586183488"/>
    <n v="2728172.4319034889"/>
    <n v="2693251.8942413866"/>
    <n v="2747435.8964648005"/>
    <n v="2727389.81614353"/>
    <n v="2573343.7078879941"/>
    <n v="31402954.256629325"/>
    <n v="3355716.7102381508"/>
    <n v="3414325.3903757436"/>
    <n v="3650338.9508484062"/>
    <n v="3430044.528378183"/>
    <n v="3603898.1142211072"/>
    <n v="3555821.7049808032"/>
    <n v="3725920.9324071831"/>
    <n v="3763056.8014071286"/>
    <n v="3714889.7701661875"/>
    <n v="3789627.523436429"/>
    <n v="3761977.3140829541"/>
    <n v="3549496.516087045"/>
    <n v="43315114.256629325"/>
    <n v="9883164.465660451"/>
    <n v="10284176.641519329"/>
    <n v="10400335.353488667"/>
    <n v="10082801.767152034"/>
    <n v="10601816.117402999"/>
    <n v="10535863.559258789"/>
    <n v="10880050.010593304"/>
    <n v="11033006.258779872"/>
    <n v="10861497.707132163"/>
    <n v="11046145.398095053"/>
    <n v="11249783.396894053"/>
    <n v="10968402.944752034"/>
    <n v="127827043.62072875"/>
    <n v="899200"/>
    <n v="899200"/>
    <n v="899200"/>
    <n v="899200"/>
    <n v="899200"/>
    <n v="899200"/>
    <n v="899200"/>
    <n v="899200"/>
    <n v="899200"/>
    <n v="899200"/>
    <n v="899200"/>
    <n v="899200"/>
    <n v="10790400"/>
    <n v="0"/>
    <n v="0"/>
    <n v="0"/>
    <n v="0"/>
    <n v="0"/>
    <n v="0"/>
    <n v="0"/>
    <n v="0"/>
    <n v="0"/>
    <n v="0"/>
    <n v="0"/>
    <n v="0"/>
    <n v="0"/>
    <n v="899200"/>
    <n v="899200"/>
    <n v="899200"/>
    <n v="899200"/>
    <n v="899200"/>
    <n v="899200"/>
    <n v="899200"/>
    <n v="899200"/>
    <n v="899200"/>
    <n v="899200"/>
    <n v="899200"/>
    <n v="899200"/>
    <n v="10790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36"/>
    <n v="1"/>
    <d v="2025-01-01T00:00:00"/>
    <n v="10122682"/>
    <x v="238"/>
    <m/>
    <m/>
    <x v="3"/>
    <x v="3"/>
    <s v="TREG 3"/>
    <x v="1"/>
    <n v="11249021.68042659"/>
    <n v="769033.63636363635"/>
    <n v="809509.09090909082"/>
    <n v="728558.18181818177"/>
    <n v="647607.27272727271"/>
    <n v="688082.72727272729"/>
    <n v="728558.18181818177"/>
    <n v="930935.45454545447"/>
    <n v="849984.54545454541"/>
    <n v="849984.54545454541"/>
    <n v="930935.45454545447"/>
    <n v="809509.09090909082"/>
    <n v="849984.54545454541"/>
    <n v="9592682.7272727247"/>
    <n v="103052.75696198457"/>
    <n v="109591.23862654157"/>
    <n v="144197.28577829158"/>
    <n v="147016.83778235217"/>
    <n v="192295.57455684175"/>
    <n v="179672.14726219658"/>
    <n v="157777.40255464319"/>
    <n v="178479.41284037169"/>
    <n v="154973.37572631659"/>
    <n v="163096.34124503337"/>
    <n v="200387.75781787623"/>
    <n v="237745.19585959095"/>
    <n v="1968285.3270120402"/>
    <n v="872086.39332562091"/>
    <n v="919100.32953563239"/>
    <n v="872755.46759647341"/>
    <n v="794624.11050962494"/>
    <n v="880378.30182956904"/>
    <n v="908230.3290803784"/>
    <n v="1088712.8571000977"/>
    <n v="1028463.9582949171"/>
    <n v="1004957.921180862"/>
    <n v="1094031.7957904879"/>
    <n v="1009896.8487269671"/>
    <n v="1087729.7413141364"/>
    <n v="11560968.054284766"/>
    <n v="0"/>
    <n v="0"/>
    <n v="0"/>
    <n v="0"/>
    <n v="0"/>
    <n v="0"/>
    <n v="0"/>
    <n v="0"/>
    <n v="0"/>
    <n v="0"/>
    <n v="0"/>
    <n v="0"/>
    <n v="0"/>
    <n v="918000"/>
    <n v="918000"/>
    <n v="918000"/>
    <n v="966100"/>
    <n v="966100"/>
    <n v="966100"/>
    <n v="966100"/>
    <n v="966100"/>
    <n v="966100"/>
    <n v="966100"/>
    <n v="966100"/>
    <n v="966100"/>
    <n v="11448900"/>
    <n v="0"/>
    <n v="0"/>
    <n v="0"/>
    <n v="0"/>
    <n v="0"/>
    <n v="0"/>
    <n v="0"/>
    <n v="0"/>
    <n v="0"/>
    <n v="0"/>
    <n v="0"/>
    <n v="0"/>
    <n v="0"/>
    <n v="966100"/>
    <n v="966100"/>
    <n v="966100"/>
    <n v="966100"/>
    <n v="966100"/>
    <n v="966100"/>
    <n v="966100"/>
    <n v="966100"/>
    <n v="966100"/>
    <n v="966100"/>
    <n v="966100"/>
    <n v="966100"/>
    <n v="11593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4"/>
    <n v="1"/>
    <d v="2025-01-01T00:00:00"/>
    <n v="19426446"/>
    <x v="239"/>
    <m/>
    <m/>
    <x v="5"/>
    <x v="3"/>
    <s v="TREG 3"/>
    <x v="1"/>
    <n v="41716895.775833063"/>
    <n v="833019.11369874084"/>
    <n v="847568.06255199667"/>
    <n v="906155.78730420559"/>
    <n v="851470.16262109648"/>
    <n v="894627.36941104138"/>
    <n v="882692.93892321445"/>
    <n v="924918.16825775697"/>
    <n v="934136.73208538501"/>
    <n v="922179.80570020725"/>
    <n v="940732.61643034557"/>
    <n v="933868.76143956452"/>
    <n v="881122.78157644556"/>
    <n v="10752492.299999999"/>
    <n v="485469.74310258828"/>
    <n v="493948.62953634793"/>
    <n v="528092.58519917831"/>
    <n v="496222.70883051353"/>
    <n v="521374.01418329426"/>
    <n v="514418.82575157197"/>
    <n v="539026.99007864145"/>
    <n v="544399.41640065226"/>
    <n v="537431.11773252825"/>
    <n v="548243.38855666271"/>
    <n v="544243.24754636525"/>
    <n v="513503.76405462966"/>
    <n v="6266374.4309729747"/>
    <n v="1318488.8568013292"/>
    <n v="1341516.6920883446"/>
    <n v="1434248.372503384"/>
    <n v="1347692.87145161"/>
    <n v="1416001.3835943355"/>
    <n v="1397111.7646747865"/>
    <n v="1463945.1583363984"/>
    <n v="1478536.1484860373"/>
    <n v="1459610.9234327355"/>
    <n v="1488976.0049870084"/>
    <n v="1478112.0089859297"/>
    <n v="1394626.5456310753"/>
    <n v="17018866.730972975"/>
    <n v="0"/>
    <n v="0"/>
    <n v="0"/>
    <n v="0"/>
    <n v="0"/>
    <n v="0"/>
    <n v="0"/>
    <n v="0"/>
    <n v="0"/>
    <n v="0"/>
    <n v="0"/>
    <n v="0"/>
    <n v="0"/>
    <n v="824448"/>
    <n v="892176"/>
    <n v="911775"/>
    <n v="932530"/>
    <n v="932530"/>
    <n v="932530"/>
    <n v="932530"/>
    <n v="932530"/>
    <n v="932530"/>
    <n v="932530"/>
    <n v="932530"/>
    <n v="932530"/>
    <n v="11021169"/>
    <n v="0"/>
    <n v="0"/>
    <n v="0"/>
    <n v="0"/>
    <n v="0"/>
    <n v="0"/>
    <n v="0"/>
    <n v="0"/>
    <n v="0"/>
    <n v="0"/>
    <n v="0"/>
    <n v="0"/>
    <n v="0"/>
    <n v="903950"/>
    <n v="935438"/>
    <n v="932530"/>
    <n v="932530"/>
    <n v="932530"/>
    <n v="932530"/>
    <n v="932530"/>
    <n v="932530"/>
    <n v="932530"/>
    <n v="932530"/>
    <n v="932530"/>
    <n v="932530"/>
    <n v="111646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6"/>
    <n v="1"/>
    <d v="2025-01-01T00:00:00"/>
    <n v="19426197"/>
    <x v="240"/>
    <m/>
    <m/>
    <x v="5"/>
    <x v="3"/>
    <s v="TREG 3"/>
    <x v="1"/>
    <n v="32978687.887916528"/>
    <n v="0"/>
    <n v="0"/>
    <n v="0"/>
    <n v="0"/>
    <n v="0"/>
    <n v="0"/>
    <n v="0"/>
    <n v="0"/>
    <n v="0"/>
    <n v="0"/>
    <n v="0"/>
    <n v="0"/>
    <n v="0"/>
    <n v="1818835.7038306489"/>
    <n v="1850602.2589940848"/>
    <n v="1978524.2284100929"/>
    <n v="1859122.2062664656"/>
    <n v="1953352.7794865922"/>
    <n v="1927294.8320527535"/>
    <n v="2019490.5013394954"/>
    <n v="2039618.5545281942"/>
    <n v="2013511.488964149"/>
    <n v="2054020.1807906269"/>
    <n v="2039033.4604166884"/>
    <n v="1923866.5094657068"/>
    <n v="23477272.704545498"/>
    <n v="1818835.7038306489"/>
    <n v="1850602.2589940848"/>
    <n v="1978524.2284100929"/>
    <n v="1859122.2062664656"/>
    <n v="1953352.7794865922"/>
    <n v="1927294.8320527535"/>
    <n v="2019490.5013394954"/>
    <n v="2039618.5545281942"/>
    <n v="2013511.488964149"/>
    <n v="2054020.1807906269"/>
    <n v="2039033.4604166884"/>
    <n v="1923866.5094657068"/>
    <n v="23477272.704545498"/>
    <n v="4941582.2328302255"/>
    <n v="5142088.3207596643"/>
    <n v="5200167.6767443335"/>
    <n v="5041400.8835760169"/>
    <n v="5300908.0587014994"/>
    <n v="5267931.7796293944"/>
    <n v="5440025.0052966522"/>
    <n v="5516503.1293899361"/>
    <n v="5430748.8535660813"/>
    <n v="5523072.6990475263"/>
    <n v="5624891.6984470263"/>
    <n v="5484201.4723760169"/>
    <n v="63913521.8103643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38"/>
    <n v="1"/>
    <d v="2025-01-01T00:00:00"/>
    <n v="19087764"/>
    <x v="241"/>
    <m/>
    <m/>
    <x v="2"/>
    <x v="3"/>
    <s v="TREG 3"/>
    <x v="1"/>
    <n v="26594687.88791655"/>
    <n v="1072800"/>
    <n v="1033695"/>
    <n v="1041200"/>
    <n v="1033695"/>
    <n v="1011180"/>
    <n v="988665"/>
    <n v="1026190"/>
    <n v="1056210"/>
    <n v="1048705"/>
    <n v="1048705"/>
    <n v="1056210"/>
    <n v="1041200"/>
    <n v="12458455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1072800"/>
    <n v="1724554.2243182377"/>
    <n v="1724929.2302012634"/>
    <n v="1571181.863431423"/>
    <n v="1597411.6637216271"/>
    <n v="1560218.5398549435"/>
    <n v="1736555.7272849241"/>
    <n v="1654479.1389213442"/>
    <n v="1764315.4138164818"/>
    <n v="1769425.5087169569"/>
    <n v="1668170.298776947"/>
    <n v="1664289.4534758269"/>
    <n v="19508331.062519975"/>
    <n v="0"/>
    <n v="0"/>
    <n v="0"/>
    <n v="0"/>
    <n v="0"/>
    <n v="0"/>
    <n v="0"/>
    <n v="0"/>
    <n v="0"/>
    <n v="0"/>
    <n v="0"/>
    <n v="0"/>
    <n v="0"/>
    <n v="898000"/>
    <n v="898000"/>
    <n v="898000"/>
    <n v="926700"/>
    <n v="926700"/>
    <n v="926700"/>
    <n v="926700"/>
    <n v="926700"/>
    <n v="926700"/>
    <n v="926700"/>
    <n v="926700"/>
    <n v="926700"/>
    <n v="11034300"/>
    <n v="0"/>
    <n v="0"/>
    <n v="0"/>
    <n v="0"/>
    <n v="0"/>
    <n v="0"/>
    <n v="0"/>
    <n v="0"/>
    <n v="0"/>
    <n v="0"/>
    <n v="0"/>
    <n v="0"/>
    <n v="0"/>
    <n v="926700"/>
    <n v="926700"/>
    <n v="926700"/>
    <n v="926700"/>
    <n v="926700"/>
    <n v="926700"/>
    <n v="926700"/>
    <n v="926700"/>
    <n v="926700"/>
    <n v="926700"/>
    <n v="926700"/>
    <n v="926700"/>
    <n v="11120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34"/>
    <n v="1"/>
    <d v="2025-01-01T00:00:00"/>
    <n v="10040109"/>
    <x v="242"/>
    <m/>
    <m/>
    <x v="10"/>
    <x v="3"/>
    <s v="TREG 3"/>
    <x v="1"/>
    <n v="22869722.756110534"/>
    <n v="739700"/>
    <n v="739700"/>
    <n v="710112"/>
    <n v="746801.12"/>
    <n v="710183.01119999995"/>
    <n v="709816.830112"/>
    <n v="857753.16830111993"/>
    <n v="748277.53168301121"/>
    <n v="784167.77531683014"/>
    <n v="858496.67775316816"/>
    <n v="748284.96677753166"/>
    <n v="821152.84966777544"/>
    <n v="9174445.930811435"/>
    <n v="99258.929414097176"/>
    <n v="580662.27509856073"/>
    <n v="530542.33422911144"/>
    <n v="366209.58619567176"/>
    <n v="494827.68859656726"/>
    <n v="715390.52397811681"/>
    <n v="841908.13911117823"/>
    <n v="930124.06229220331"/>
    <n v="761904.11152751721"/>
    <n v="937427.54353987973"/>
    <n v="1262018.4587004671"/>
    <n v="790286.904992025"/>
    <n v="8310560.557675397"/>
    <n v="838958.92941409722"/>
    <n v="1320362.2750985608"/>
    <n v="1240654.3342291114"/>
    <n v="1113010.7061956718"/>
    <n v="1205010.6997965672"/>
    <n v="1425207.3540901169"/>
    <n v="1699661.3074122982"/>
    <n v="1678401.5939752145"/>
    <n v="1546071.8868443472"/>
    <n v="1795924.221293048"/>
    <n v="2010303.4254779988"/>
    <n v="1611439.7546598003"/>
    <n v="17485006.48848683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753898"/>
    <n v="735450"/>
    <n v="736646"/>
    <n v="736646"/>
    <n v="736646"/>
    <n v="736646"/>
    <n v="736646"/>
    <n v="736646"/>
    <n v="736646"/>
    <n v="736646"/>
    <n v="736646"/>
    <n v="736646"/>
    <n v="8855808"/>
    <n v="0"/>
    <n v="0"/>
    <n v="0"/>
    <n v="0"/>
    <n v="0"/>
    <n v="0"/>
    <n v="0"/>
    <n v="0"/>
    <n v="0"/>
    <n v="0"/>
    <n v="0"/>
    <n v="0"/>
    <n v="0"/>
    <n v="753898"/>
    <n v="735450"/>
    <n v="736646"/>
    <n v="736646"/>
    <n v="736646"/>
    <n v="736646"/>
    <n v="736646"/>
    <n v="736646"/>
    <n v="736646"/>
    <n v="736646"/>
    <n v="736646"/>
    <n v="736646"/>
    <n v="88558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43"/>
    <n v="1"/>
    <d v="2025-01-01T00:00:00"/>
    <n v="19086745"/>
    <x v="243"/>
    <m/>
    <m/>
    <x v="10"/>
    <x v="2"/>
    <s v="TREG 3"/>
    <x v="1"/>
    <n v="23187970.944183711"/>
    <n v="645600"/>
    <n v="645600"/>
    <n v="619776"/>
    <n v="651797.76000000001"/>
    <n v="619837.97759999998"/>
    <n v="619518.37977600005"/>
    <n v="748635.18379776005"/>
    <n v="653086.35183797765"/>
    <n v="684410.86351837975"/>
    <n v="749284.10863518377"/>
    <n v="653092.84108635189"/>
    <n v="716690.9284108635"/>
    <n v="8007330.3946625162"/>
    <n v="161229.40099234023"/>
    <n v="943187.99674353667"/>
    <n v="861776.60039005999"/>
    <n v="594845.74907771777"/>
    <n v="803764.17817295133"/>
    <n v="1162031.3289436589"/>
    <n v="1367537.8705040987"/>
    <n v="1510829.7691415122"/>
    <n v="1237584.8121704236"/>
    <n v="1522693.0434451178"/>
    <n v="2049936.276147811"/>
    <n v="1283687.8763056486"/>
    <n v="13499104.902034879"/>
    <n v="806829.40099234018"/>
    <n v="1588787.9967435366"/>
    <n v="1481552.6003900599"/>
    <n v="1246643.5090777178"/>
    <n v="1423602.1557729514"/>
    <n v="1781549.7087196589"/>
    <n v="2116173.0543018589"/>
    <n v="2163916.1209794898"/>
    <n v="1921995.6756888032"/>
    <n v="2271977.1520803017"/>
    <n v="2703029.117234163"/>
    <n v="2000378.8047165121"/>
    <n v="21506435.296697393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658600"/>
    <n v="660300"/>
    <n v="652600"/>
    <n v="717800"/>
    <n v="717800"/>
    <n v="717800"/>
    <n v="717800"/>
    <n v="717800"/>
    <n v="717800"/>
    <n v="717800"/>
    <n v="717800"/>
    <n v="717800"/>
    <n v="8431700"/>
    <n v="0"/>
    <n v="0"/>
    <n v="0"/>
    <n v="0"/>
    <n v="0"/>
    <n v="0"/>
    <n v="0"/>
    <n v="0"/>
    <n v="0"/>
    <n v="0"/>
    <n v="0"/>
    <n v="0"/>
    <n v="0"/>
    <n v="723800"/>
    <n v="725500"/>
    <n v="717800"/>
    <n v="717800"/>
    <n v="717800"/>
    <n v="717800"/>
    <n v="717800"/>
    <n v="717800"/>
    <n v="717800"/>
    <n v="717800"/>
    <n v="717800"/>
    <n v="717800"/>
    <n v="8627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36"/>
    <n v="1"/>
    <d v="2025-01-01T00:00:00"/>
    <n v="19658513"/>
    <x v="244"/>
    <m/>
    <m/>
    <x v="10"/>
    <x v="3"/>
    <s v="TREG 3"/>
    <x v="1"/>
    <n v="22869722.756110538"/>
    <n v="999632"/>
    <n v="999632"/>
    <n v="959646.71999999986"/>
    <n v="1009228.4672"/>
    <n v="959742.68467199989"/>
    <n v="959247.82684671995"/>
    <n v="1159169.2782684669"/>
    <n v="1011223.6927826847"/>
    <n v="1059725.836927827"/>
    <n v="1160174.058369278"/>
    <n v="1011233.7405836928"/>
    <n v="1109707.5374058371"/>
    <n v="12398363.843056506"/>
    <n v="161574.51567737607"/>
    <n v="945206.90909092675"/>
    <n v="863621.25005187315"/>
    <n v="596119.02803350578"/>
    <n v="805484.65111080231"/>
    <n v="1164518.6797222507"/>
    <n v="1370465.1120527789"/>
    <n v="1514063.7298007396"/>
    <n v="1240233.8866570157"/>
    <n v="1525952.3976749321"/>
    <n v="2054324.2048254092"/>
    <n v="1286435.6353023876"/>
    <n v="13528000"/>
    <n v="1161206.5156773762"/>
    <n v="1944838.9090909269"/>
    <n v="1823267.970051873"/>
    <n v="1605347.4952335057"/>
    <n v="1765227.3357828022"/>
    <n v="2123766.5065689706"/>
    <n v="2529634.3903212459"/>
    <n v="2525287.4225834245"/>
    <n v="2299959.7235848429"/>
    <n v="2686126.4560442101"/>
    <n v="3065557.9454091019"/>
    <n v="2396143.1727082245"/>
    <n v="25926363.8430565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890469"/>
    <n v="933202"/>
    <n v="874216"/>
    <n v="955517"/>
    <n v="955517"/>
    <n v="955517"/>
    <n v="955517"/>
    <n v="955517"/>
    <n v="955517"/>
    <n v="955517"/>
    <n v="955517"/>
    <n v="955517"/>
    <n v="11297540"/>
    <n v="0"/>
    <n v="0"/>
    <n v="0"/>
    <n v="0"/>
    <n v="0"/>
    <n v="0"/>
    <n v="0"/>
    <n v="0"/>
    <n v="0"/>
    <n v="0"/>
    <n v="0"/>
    <n v="0"/>
    <n v="0"/>
    <n v="946420"/>
    <n v="995144"/>
    <n v="955517"/>
    <n v="955517"/>
    <n v="955517"/>
    <n v="955517"/>
    <n v="955517"/>
    <n v="955517"/>
    <n v="955517"/>
    <n v="955517"/>
    <n v="955517"/>
    <n v="955517"/>
    <n v="114967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42"/>
    <n v="1"/>
    <d v="2025-01-01T00:00:00"/>
    <n v="10043729"/>
    <x v="245"/>
    <m/>
    <m/>
    <x v="3"/>
    <x v="3"/>
    <s v="TREG 3"/>
    <x v="1"/>
    <n v="22869722.756110534"/>
    <n v="945431.35499999998"/>
    <n v="995190.89999999991"/>
    <n v="895671.80999999994"/>
    <n v="796152.72"/>
    <n v="845912.26500000001"/>
    <n v="895671.80999999994"/>
    <n v="1144469.5349999999"/>
    <n v="1044950.4449999999"/>
    <n v="1044950.4449999999"/>
    <n v="1144469.5349999999"/>
    <n v="995190.89999999991"/>
    <n v="1044950.4449999999"/>
    <n v="11793012.165000001"/>
    <n v="126690.56728356873"/>
    <n v="134728.81852183031"/>
    <n v="177272.65601192729"/>
    <n v="180738.94506047486"/>
    <n v="236403.52907504499"/>
    <n v="220884.59283143296"/>
    <n v="193967.72316872122"/>
    <n v="219418.27397714581"/>
    <n v="190520.52039577562"/>
    <n v="200506.6977667578"/>
    <n v="246351.86348284013"/>
    <n v="292278.19439615589"/>
    <n v="2419762.3819716754"/>
    <n v="1072121.9222835687"/>
    <n v="1129919.7185218302"/>
    <n v="1072944.4660119272"/>
    <n v="976891.66506047477"/>
    <n v="1082315.794075045"/>
    <n v="1116556.4028314329"/>
    <n v="1338437.2581687211"/>
    <n v="1264368.7189771459"/>
    <n v="1235470.9653957756"/>
    <n v="1344976.2327667577"/>
    <n v="1241542.76348284"/>
    <n v="1337228.6393961557"/>
    <n v="14212774.546971675"/>
    <n v="0"/>
    <n v="0"/>
    <n v="0"/>
    <n v="0"/>
    <n v="0"/>
    <n v="0"/>
    <n v="0"/>
    <n v="0"/>
    <n v="0"/>
    <n v="0"/>
    <n v="0"/>
    <n v="0"/>
    <n v="0"/>
    <n v="1072725"/>
    <n v="960900"/>
    <n v="1037756"/>
    <n v="1093847"/>
    <n v="1093847"/>
    <n v="1093847"/>
    <n v="1093847"/>
    <n v="1093847"/>
    <n v="1093847"/>
    <n v="1093847"/>
    <n v="1093847"/>
    <n v="1093847"/>
    <n v="12916004"/>
    <n v="0"/>
    <n v="0"/>
    <n v="0"/>
    <n v="0"/>
    <n v="0"/>
    <n v="0"/>
    <n v="0"/>
    <n v="0"/>
    <n v="0"/>
    <n v="0"/>
    <n v="0"/>
    <n v="0"/>
    <n v="0"/>
    <n v="1106588"/>
    <n v="988885"/>
    <n v="1093847"/>
    <n v="1093847"/>
    <n v="1093847"/>
    <n v="1093847"/>
    <n v="1093847"/>
    <n v="1093847"/>
    <n v="1093847"/>
    <n v="1093847"/>
    <n v="1093847"/>
    <n v="1093847"/>
    <n v="130339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5"/>
    <n v="1"/>
    <d v="2025-01-01T00:00:00"/>
    <n v="19098381"/>
    <x v="246"/>
    <m/>
    <m/>
    <x v="5"/>
    <x v="3"/>
    <s v="TREG 3"/>
    <x v="1"/>
    <n v="43803287.887916535"/>
    <n v="483614.71562517929"/>
    <n v="492061.20340271812"/>
    <n v="526074.69166394032"/>
    <n v="494326.59321698017"/>
    <n v="519381.79296650755"/>
    <n v="512453.18099157728"/>
    <n v="536967.31511049485"/>
    <n v="542319.21286488802"/>
    <n v="535377.5407490544"/>
    <n v="546148.49682647828"/>
    <n v="542163.64074710198"/>
    <n v="511541.61583507952"/>
    <n v="6242430"/>
    <n v="1875793.4112367721"/>
    <n v="1908554.7512235369"/>
    <n v="2040482.6581134284"/>
    <n v="1917341.5047076244"/>
    <n v="2014522.9532634835"/>
    <n v="1987648.9887796084"/>
    <n v="2082731.8094150324"/>
    <n v="2103490.1821877169"/>
    <n v="2076565.5614159652"/>
    <n v="2118342.8022442018"/>
    <n v="2102886.7655750979"/>
    <n v="1984113.3066358981"/>
    <n v="24212474.694798369"/>
    <n v="2359408.1268619513"/>
    <n v="2400615.9546262552"/>
    <n v="2566557.3497773688"/>
    <n v="2411668.0979246045"/>
    <n v="2533904.7462299909"/>
    <n v="2500102.1697711856"/>
    <n v="2619699.1245255275"/>
    <n v="2645809.3950526048"/>
    <n v="2611943.1021650196"/>
    <n v="2664491.29907068"/>
    <n v="2645050.4063221999"/>
    <n v="2495654.9224709775"/>
    <n v="30454904.694798365"/>
    <n v="4941582.2328302255"/>
    <n v="5142088.3207596643"/>
    <n v="5200167.6767443335"/>
    <n v="5041400.8835760169"/>
    <n v="5300908.0587014994"/>
    <n v="5267931.7796293944"/>
    <n v="5440025.0052966522"/>
    <n v="5516503.1293899361"/>
    <n v="5430748.8535660813"/>
    <n v="5523072.6990475263"/>
    <n v="5624891.6984470263"/>
    <n v="5484201.4723760169"/>
    <n v="63913521.810364373"/>
    <n v="503400"/>
    <n v="501900"/>
    <n v="501400"/>
    <n v="530100"/>
    <n v="530100"/>
    <n v="530100"/>
    <n v="530100"/>
    <n v="530100"/>
    <n v="530100"/>
    <n v="530100"/>
    <n v="530100"/>
    <n v="530100"/>
    <n v="6277600"/>
    <n v="0"/>
    <n v="0"/>
    <n v="0"/>
    <n v="0"/>
    <n v="0"/>
    <n v="0"/>
    <n v="0"/>
    <n v="0"/>
    <n v="0"/>
    <n v="0"/>
    <n v="0"/>
    <n v="0"/>
    <n v="0"/>
    <n v="532100"/>
    <n v="530600"/>
    <n v="530100"/>
    <n v="530100"/>
    <n v="530100"/>
    <n v="530100"/>
    <n v="530100"/>
    <n v="530100"/>
    <n v="530100"/>
    <n v="530100"/>
    <n v="530100"/>
    <n v="530100"/>
    <n v="6363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4"/>
    <n v="1"/>
    <d v="2025-01-01T00:00:00"/>
    <n v="10250845"/>
    <x v="247"/>
    <m/>
    <m/>
    <x v="3"/>
    <x v="3"/>
    <s v="TREG 3"/>
    <x v="1"/>
    <n v="12380277.006970659"/>
    <n v="749006.9281818181"/>
    <n v="788428.34545454534"/>
    <n v="709585.51090909075"/>
    <n v="630742.67636363627"/>
    <n v="670164.09363636351"/>
    <n v="709585.51090909075"/>
    <n v="906692.59727272717"/>
    <n v="827849.76272727258"/>
    <n v="827849.76272727258"/>
    <n v="906692.59727272717"/>
    <n v="788428.34545454534"/>
    <n v="827849.76272727258"/>
    <n v="9342875.8936363626"/>
    <n v="100369.11948057587"/>
    <n v="106737.32996575063"/>
    <n v="140442.18739722858"/>
    <n v="143188.31433570199"/>
    <n v="187287.9296708332"/>
    <n v="174993.23402423356"/>
    <n v="153668.65899748495"/>
    <n v="173831.56006982498"/>
    <n v="150937.65293752216"/>
    <n v="158849.08510799226"/>
    <n v="195169.38119653187"/>
    <n v="231553.97946283786"/>
    <n v="1917028.4326465179"/>
    <n v="849376.047662394"/>
    <n v="895165.67542029591"/>
    <n v="850027.6983063193"/>
    <n v="773930.99069933826"/>
    <n v="857452.02330719668"/>
    <n v="884578.74493332428"/>
    <n v="1060361.2562702121"/>
    <n v="1001681.3227970975"/>
    <n v="978787.41566479474"/>
    <n v="1065541.6823807193"/>
    <n v="983597.72665107716"/>
    <n v="1059403.7421901105"/>
    <n v="11259904.326282881"/>
    <n v="0"/>
    <n v="0"/>
    <n v="0"/>
    <n v="0"/>
    <n v="0"/>
    <n v="0"/>
    <n v="0"/>
    <n v="0"/>
    <n v="0"/>
    <n v="0"/>
    <n v="0"/>
    <n v="0"/>
    <n v="0"/>
    <n v="925195"/>
    <n v="973095"/>
    <n v="944019"/>
    <n v="1808019"/>
    <n v="1808019"/>
    <n v="1808019"/>
    <n v="1808019"/>
    <n v="1808019"/>
    <n v="1808019"/>
    <n v="1808019"/>
    <n v="1808019"/>
    <n v="1808019"/>
    <n v="19114480"/>
    <n v="0"/>
    <n v="0"/>
    <n v="0"/>
    <n v="0"/>
    <n v="0"/>
    <n v="0"/>
    <n v="0"/>
    <n v="0"/>
    <n v="0"/>
    <n v="0"/>
    <n v="0"/>
    <n v="0"/>
    <n v="0"/>
    <n v="1789195"/>
    <n v="1837095"/>
    <n v="1808019"/>
    <n v="1808019"/>
    <n v="1808019"/>
    <n v="1808019"/>
    <n v="1808019"/>
    <n v="1808019"/>
    <n v="1808019"/>
    <n v="1808019"/>
    <n v="1808019"/>
    <n v="1808019"/>
    <n v="217064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1"/>
    <n v="1"/>
    <d v="2025-01-01T00:00:00"/>
    <n v="19538750"/>
    <x v="248"/>
    <m/>
    <m/>
    <x v="10"/>
    <x v="3"/>
    <s v="TREG 3"/>
    <x v="1"/>
    <n v="22869722.756110534"/>
    <n v="905000"/>
    <n v="905000"/>
    <n v="868800"/>
    <n v="913688"/>
    <n v="868886.88"/>
    <n v="868438.86880000005"/>
    <n v="1049434.3886879999"/>
    <n v="915494.34388687997"/>
    <n v="959404.94343886885"/>
    <n v="1050344.0494343885"/>
    <n v="915503.44049434387"/>
    <n v="1004655.0344049436"/>
    <n v="11224649.949147424"/>
    <n v="173973.66785586457"/>
    <n v="1017741.6417920823"/>
    <n v="929895.13773197739"/>
    <n v="641864.92127720779"/>
    <n v="867297.16358957556"/>
    <n v="1253883.2943338759"/>
    <n v="1475633.958813129"/>
    <n v="1630252.2668050188"/>
    <n v="1335408.8505621178"/>
    <n v="1643053.2654484147"/>
    <n v="2211972.0760431923"/>
    <n v="1385156.0996223576"/>
    <n v="14566132.343874816"/>
    <n v="1078973.6678558646"/>
    <n v="1922741.6417920822"/>
    <n v="1798695.1377319773"/>
    <n v="1555552.9212772078"/>
    <n v="1736184.0435895757"/>
    <n v="2122322.1631338759"/>
    <n v="2525068.3475011289"/>
    <n v="2545746.6106918985"/>
    <n v="2294813.7940009865"/>
    <n v="2693397.3148828032"/>
    <n v="3127475.5165375359"/>
    <n v="2389811.1340273013"/>
    <n v="25790782.293022241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851500"/>
    <n v="849500"/>
    <n v="845000"/>
    <n v="845000"/>
    <n v="845000"/>
    <n v="845000"/>
    <n v="845000"/>
    <n v="845000"/>
    <n v="845000"/>
    <n v="845000"/>
    <n v="845000"/>
    <n v="845000"/>
    <n v="10151000"/>
    <n v="0"/>
    <n v="0"/>
    <n v="0"/>
    <n v="0"/>
    <n v="0"/>
    <n v="0"/>
    <n v="0"/>
    <n v="0"/>
    <n v="0"/>
    <n v="0"/>
    <n v="0"/>
    <n v="0"/>
    <n v="0"/>
    <n v="866360"/>
    <n v="849500"/>
    <n v="845000"/>
    <n v="845000"/>
    <n v="845000"/>
    <n v="845000"/>
    <n v="845000"/>
    <n v="845000"/>
    <n v="845000"/>
    <n v="845000"/>
    <n v="845000"/>
    <n v="845000"/>
    <n v="101658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35"/>
    <n v="1"/>
    <d v="2025-01-01T00:00:00"/>
    <n v="3001073346"/>
    <x v="249"/>
    <m/>
    <m/>
    <x v="10"/>
    <x v="2"/>
    <s v="TREG 3"/>
    <x v="1"/>
    <n v="23187970.944183711"/>
    <n v="858155"/>
    <n v="858155"/>
    <n v="823828.8"/>
    <n v="866393.28799999994"/>
    <n v="823911.18287999998"/>
    <n v="823486.36182880006"/>
    <n v="995113.11361828784"/>
    <n v="868106.13113618293"/>
    <n v="909743.81131136185"/>
    <n v="995975.68811311352"/>
    <n v="868114.75688113109"/>
    <n v="952651.64756881143"/>
    <n v="10643634.781337688"/>
    <n v="399173.32887013361"/>
    <n v="2335154.0729743023"/>
    <n v="2133594.9411387439"/>
    <n v="1472724.927104837"/>
    <n v="1989967.2184672251"/>
    <n v="2876968.5365751777"/>
    <n v="3385763.6433880255"/>
    <n v="3740527.128380043"/>
    <n v="3064024.5897623645"/>
    <n v="3769898.3390024449"/>
    <n v="5075252.2944648443"/>
    <n v="3178167.007142215"/>
    <n v="33421216.027270362"/>
    <n v="1257328.3288701335"/>
    <n v="3193309.0729743023"/>
    <n v="2957423.7411387442"/>
    <n v="2339118.215104837"/>
    <n v="2813878.4013472251"/>
    <n v="3700454.898403978"/>
    <n v="4380876.7570063137"/>
    <n v="4608633.2595162261"/>
    <n v="3973768.4010737264"/>
    <n v="4765874.0271155583"/>
    <n v="5943367.0513459751"/>
    <n v="4130818.6547110267"/>
    <n v="44064850.80860804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851770"/>
    <n v="861616"/>
    <n v="809033"/>
    <n v="1154143"/>
    <n v="1154143"/>
    <n v="1154143"/>
    <n v="1154143"/>
    <n v="1154143"/>
    <n v="1154143"/>
    <n v="1154143"/>
    <n v="1154143"/>
    <n v="1154143"/>
    <n v="12909706"/>
    <n v="0"/>
    <n v="0"/>
    <n v="0"/>
    <n v="0"/>
    <n v="0"/>
    <n v="0"/>
    <n v="0"/>
    <n v="0"/>
    <n v="0"/>
    <n v="0"/>
    <n v="0"/>
    <n v="0"/>
    <n v="0"/>
    <n v="1198140"/>
    <n v="1215136"/>
    <n v="1154143"/>
    <n v="1154143"/>
    <n v="1154143"/>
    <n v="1154143"/>
    <n v="1154143"/>
    <n v="1154143"/>
    <n v="1154143"/>
    <n v="1154143"/>
    <n v="1154143"/>
    <n v="1154143"/>
    <n v="139547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37"/>
    <n v="1"/>
    <d v="2025-01-01T00:00:00"/>
    <n v="60965733"/>
    <x v="250"/>
    <m/>
    <m/>
    <x v="5"/>
    <x v="3"/>
    <s v="TREG 3"/>
    <x v="1"/>
    <n v="18232932.367319945"/>
    <n v="899712.41869798023"/>
    <n v="915426.18774243211"/>
    <n v="978704.57196674007"/>
    <n v="919640.69835021754"/>
    <n v="966253.16409883974"/>
    <n v="953363.23739318561"/>
    <n v="998969.10956336185"/>
    <n v="1008925.7314726118"/>
    <n v="996011.50779959711"/>
    <n v="1016049.6965291961"/>
    <n v="1008636.3065195387"/>
    <n v="951667.36986629874"/>
    <n v="11613359.999999998"/>
    <n v="1924799.3046851198"/>
    <n v="1958416.5484867713"/>
    <n v="2093791.127547052"/>
    <n v="1967432.8596089326"/>
    <n v="2067153.2144668158"/>
    <n v="2039577.1563343853"/>
    <n v="2137144.0557329156"/>
    <n v="2158444.7497431976"/>
    <n v="2130816.7119060201"/>
    <n v="2173685.4007585058"/>
    <n v="2157825.5686172554"/>
    <n v="2035949.103004507"/>
    <n v="24845035.800891478"/>
    <n v="2824511.7233830998"/>
    <n v="2873842.7362292036"/>
    <n v="3072495.6995137921"/>
    <n v="2887073.5579591501"/>
    <n v="3033406.3785656556"/>
    <n v="2992940.3937275708"/>
    <n v="3136113.1652962775"/>
    <n v="3167370.4812158095"/>
    <n v="3126828.2197056171"/>
    <n v="3189735.0972877019"/>
    <n v="3166461.8751367941"/>
    <n v="2987616.4728708058"/>
    <n v="36458395.800891481"/>
    <n v="0"/>
    <n v="0"/>
    <n v="0"/>
    <n v="0"/>
    <n v="0"/>
    <n v="0"/>
    <n v="0"/>
    <n v="0"/>
    <n v="0"/>
    <n v="0"/>
    <n v="0"/>
    <n v="0"/>
    <n v="0"/>
    <n v="1105600"/>
    <n v="1105600"/>
    <n v="1046143"/>
    <n v="1046143"/>
    <n v="1046143"/>
    <n v="1046143"/>
    <n v="1046143"/>
    <n v="1046143"/>
    <n v="1046143"/>
    <n v="1046143"/>
    <n v="1046143"/>
    <n v="1046143"/>
    <n v="12672630"/>
    <n v="0"/>
    <n v="0"/>
    <n v="0"/>
    <n v="0"/>
    <n v="0"/>
    <n v="0"/>
    <n v="0"/>
    <n v="0"/>
    <n v="0"/>
    <n v="0"/>
    <n v="0"/>
    <n v="0"/>
    <n v="0"/>
    <n v="1105600"/>
    <n v="1105600"/>
    <n v="1046143"/>
    <n v="1046143"/>
    <n v="1046143"/>
    <n v="1046143"/>
    <n v="1046143"/>
    <n v="1046143"/>
    <n v="1046143"/>
    <n v="1046143"/>
    <n v="1046143"/>
    <n v="1046143"/>
    <n v="126726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6"/>
    <n v="1"/>
    <d v="2025-01-01T00:00:00"/>
    <n v="19181703"/>
    <x v="251"/>
    <m/>
    <m/>
    <x v="5"/>
    <x v="3"/>
    <s v="TREG 3"/>
    <x v="1"/>
    <n v="27638687.887916535"/>
    <n v="1064467.8743197704"/>
    <n v="1083059.1508039893"/>
    <n v="1157925.0810121282"/>
    <n v="1088045.4231447221"/>
    <n v="1143193.569709202"/>
    <n v="1127943.2379416784"/>
    <n v="1181900.4633801579"/>
    <n v="1193680.3431938463"/>
    <n v="1178401.2651951257"/>
    <n v="1202108.8496620406"/>
    <n v="1193337.9187055652"/>
    <n v="1125936.8229317737"/>
    <n v="13740000.000000002"/>
    <n v="1944203.3731133055"/>
    <n v="1978159.515260102"/>
    <n v="2114898.8171718139"/>
    <n v="1987266.7205952646"/>
    <n v="2087992.3649836641"/>
    <n v="2060138.3102218299"/>
    <n v="2158688.7899799575"/>
    <n v="2180204.2181306444"/>
    <n v="2152297.6596521591"/>
    <n v="2195598.5114682829"/>
    <n v="2179578.7949861665"/>
    <n v="2056473.6821722379"/>
    <n v="25095500.757735431"/>
    <n v="3008671.2474330757"/>
    <n v="3061218.666064091"/>
    <n v="3272823.8981839418"/>
    <n v="3075312.1437399867"/>
    <n v="3231185.9346928662"/>
    <n v="3188081.5481635081"/>
    <n v="3340589.2533601155"/>
    <n v="3373884.5613244907"/>
    <n v="3330698.9248472848"/>
    <n v="3397707.3611303233"/>
    <n v="3372916.7136917319"/>
    <n v="3182410.5051040119"/>
    <n v="38835500.757735431"/>
    <n v="4941582.2328302255"/>
    <n v="5142088.3207596643"/>
    <n v="5200167.6767443335"/>
    <n v="5041400.8835760169"/>
    <n v="5300908.0587014994"/>
    <n v="5267931.7796293944"/>
    <n v="5440025.0052966522"/>
    <n v="5516503.1293899361"/>
    <n v="5430748.8535660813"/>
    <n v="5523072.6990475263"/>
    <n v="5624891.6984470263"/>
    <n v="5484201.4723760169"/>
    <n v="63913521.810364373"/>
    <n v="885000"/>
    <n v="885000"/>
    <n v="885000"/>
    <n v="933100"/>
    <n v="933100"/>
    <n v="933100"/>
    <n v="933100"/>
    <n v="933100"/>
    <n v="933100"/>
    <n v="933100"/>
    <n v="933100"/>
    <n v="933100"/>
    <n v="11052900"/>
    <n v="0"/>
    <n v="0"/>
    <n v="0"/>
    <n v="0"/>
    <n v="0"/>
    <n v="0"/>
    <n v="0"/>
    <n v="0"/>
    <n v="0"/>
    <n v="0"/>
    <n v="0"/>
    <n v="0"/>
    <n v="0"/>
    <n v="933100"/>
    <n v="933100"/>
    <n v="933100"/>
    <n v="933100"/>
    <n v="933100"/>
    <n v="933100"/>
    <n v="933100"/>
    <n v="933100"/>
    <n v="933100"/>
    <n v="933100"/>
    <n v="933100"/>
    <n v="933100"/>
    <n v="11197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9"/>
    <n v="1"/>
    <d v="2025-01-01T00:00:00"/>
    <n v="4642400"/>
    <x v="252"/>
    <m/>
    <m/>
    <x v="10"/>
    <x v="5"/>
    <s v="TREG 3"/>
    <x v="1"/>
    <n v="33561402.459704742"/>
    <n v="1075000"/>
    <n v="1075000"/>
    <n v="1085750"/>
    <n v="1085857.5"/>
    <n v="1085858.575"/>
    <n v="1085858.5857500001"/>
    <n v="1085858.5858575001"/>
    <n v="1085858.5858585751"/>
    <n v="1085858.5858585858"/>
    <n v="1085858.5858585858"/>
    <n v="1085858.5858585858"/>
    <n v="1085858.5858585858"/>
    <n v="13008476.175900416"/>
    <n v="232760.22005371386"/>
    <n v="1361641.5140342612"/>
    <n v="1244111.2471382401"/>
    <n v="858754.21356880013"/>
    <n v="1160361.1117535364"/>
    <n v="1677576.5844784444"/>
    <n v="1974257.8816964263"/>
    <n v="2181122.471240757"/>
    <n v="1786650.024393549"/>
    <n v="2198248.989856279"/>
    <n v="2959408.2456147289"/>
    <n v="1853207.1119174012"/>
    <n v="19488099.61574614"/>
    <n v="1307760.2200537138"/>
    <n v="2436641.514034261"/>
    <n v="2329861.2471382404"/>
    <n v="1944611.7135688001"/>
    <n v="2246219.6867535366"/>
    <n v="2763435.1702284445"/>
    <n v="3060116.4675539266"/>
    <n v="3266981.0570993321"/>
    <n v="2872508.6102521345"/>
    <n v="3284107.5757148648"/>
    <n v="4045266.8314733147"/>
    <n v="2939065.697775987"/>
    <n v="32496575.791646551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11227423"/>
    <n v="11223100"/>
    <n v="11225850"/>
    <n v="10667100"/>
    <n v="10667100"/>
    <n v="10667100"/>
    <n v="10667100"/>
    <n v="10667100"/>
    <n v="10667100"/>
    <n v="10667100"/>
    <n v="10667100"/>
    <n v="10667100"/>
    <n v="129680273"/>
    <n v="11175000"/>
    <n v="11175000"/>
    <n v="11175000"/>
    <n v="10616250"/>
    <n v="10616250"/>
    <n v="10616250"/>
    <n v="10616250"/>
    <n v="10616250"/>
    <n v="10616250"/>
    <n v="10616250"/>
    <n v="10616250"/>
    <n v="10616250"/>
    <n v="129071250"/>
    <n v="52423"/>
    <n v="48100"/>
    <n v="50850"/>
    <n v="50850"/>
    <n v="50850"/>
    <n v="50850"/>
    <n v="50850"/>
    <n v="50850"/>
    <n v="50850"/>
    <n v="50850"/>
    <n v="50850"/>
    <n v="50850"/>
    <n v="609023"/>
    <n v="0"/>
    <n v="82780000"/>
    <n v="140554624"/>
    <n v="0"/>
    <n v="0"/>
    <n v="0"/>
    <n v="0"/>
    <n v="0"/>
    <n v="0"/>
    <n v="0"/>
    <n v="0"/>
    <n v="0"/>
    <n v="223334624"/>
    <n v="0"/>
    <n v="0"/>
    <n v="0"/>
    <n v="0"/>
    <n v="0"/>
    <n v="0"/>
    <n v="0"/>
    <n v="0"/>
    <n v="0"/>
    <n v="0"/>
    <n v="0"/>
    <n v="0"/>
    <n v="0"/>
  </r>
  <r>
    <x v="35"/>
    <x v="35"/>
    <n v="1"/>
    <d v="2025-01-01T00:00:00"/>
    <n v="10058832"/>
    <x v="253"/>
    <m/>
    <m/>
    <x v="4"/>
    <x v="2"/>
    <s v="TREG 3"/>
    <x v="1"/>
    <n v="54461404.424506679"/>
    <n v="1086711.9090909092"/>
    <n v="1143907.2727272727"/>
    <n v="1029516.5454545455"/>
    <n v="915125.81818181823"/>
    <n v="972321.18181818188"/>
    <n v="1029516.5454545455"/>
    <n v="1315493.3636363638"/>
    <n v="1201102.6363636365"/>
    <n v="1201102.6363636365"/>
    <n v="1315493.3636363638"/>
    <n v="1143907.2727272727"/>
    <n v="1201102.6363636365"/>
    <n v="13555301.181818184"/>
    <n v="3945.5621916125542"/>
    <n v="7538.4012954545469"/>
    <n v="8292.2414250000002"/>
    <n v="8070.2773868560616"/>
    <n v="12959.003111586177"/>
    <n v="11663.102800427558"/>
    <n v="6587.4932483896391"/>
    <n v="14492.485146457208"/>
    <n v="12077.070955381005"/>
    <n v="14492.485146457208"/>
    <n v="15700.192241995306"/>
    <n v="15700.192241995306"/>
    <n v="131518.50719161259"/>
    <n v="1090657.4712825217"/>
    <n v="1151445.6740227272"/>
    <n v="1037808.7868795455"/>
    <n v="923196.09556867427"/>
    <n v="985280.18492976809"/>
    <n v="1041179.6482549731"/>
    <n v="1322080.8568847533"/>
    <n v="1215595.1215100936"/>
    <n v="1213179.7073190175"/>
    <n v="1329985.8487828209"/>
    <n v="1159607.4649692681"/>
    <n v="1216802.8286056318"/>
    <n v="13686819.689009793"/>
    <n v="0"/>
    <n v="0"/>
    <n v="0"/>
    <n v="0"/>
    <n v="0"/>
    <n v="0"/>
    <n v="0"/>
    <n v="0"/>
    <n v="0"/>
    <n v="0"/>
    <n v="0"/>
    <n v="0"/>
    <n v="0"/>
    <n v="1187510"/>
    <n v="1196503"/>
    <n v="1195884"/>
    <n v="1195884"/>
    <n v="1195884"/>
    <n v="1195884"/>
    <n v="1195884"/>
    <n v="1195884"/>
    <n v="1195884"/>
    <n v="1195884"/>
    <n v="1195884"/>
    <n v="1195884"/>
    <n v="14342853"/>
    <n v="0"/>
    <n v="0"/>
    <n v="0"/>
    <n v="0"/>
    <n v="0"/>
    <n v="0"/>
    <n v="0"/>
    <n v="0"/>
    <n v="0"/>
    <n v="0"/>
    <n v="0"/>
    <n v="0"/>
    <n v="0"/>
    <n v="1187510"/>
    <n v="1190050"/>
    <n v="1195884"/>
    <n v="1195884"/>
    <n v="1195884"/>
    <n v="1195884"/>
    <n v="1195884"/>
    <n v="1195884"/>
    <n v="1195884"/>
    <n v="1195884"/>
    <n v="1195884"/>
    <n v="1195884"/>
    <n v="14336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3"/>
    <n v="1"/>
    <d v="2025-01-01T00:00:00"/>
    <n v="4709607"/>
    <x v="254"/>
    <m/>
    <m/>
    <x v="2"/>
    <x v="0"/>
    <s v="TREG 3"/>
    <x v="1"/>
    <n v="18439290.288857877"/>
    <n v="1311184.6299999999"/>
    <n v="1261425.3985000001"/>
    <n v="1270975.1499999999"/>
    <n v="1261425.3985000001"/>
    <n v="1232776.1440000001"/>
    <n v="1204126.8894999998"/>
    <n v="1251875.6469999999"/>
    <n v="1290074.6530000002"/>
    <n v="1280524.9014999999"/>
    <n v="1280524.9014999999"/>
    <n v="1290074.6530000002"/>
    <n v="1270975.1499999999"/>
    <n v="15205963.516500002"/>
    <n v="0"/>
    <n v="11950724.263759997"/>
    <n v="11827387.134146826"/>
    <n v="9297635.5734425317"/>
    <n v="10140840.16137453"/>
    <n v="9886932.8458673004"/>
    <n v="12288154.568081591"/>
    <n v="10349068.613539482"/>
    <n v="12378878.988314027"/>
    <n v="12467275.195482703"/>
    <n v="10585903.080715967"/>
    <n v="10778419.087470157"/>
    <n v="121951219.51219513"/>
    <n v="1311184.6299999999"/>
    <n v="13212149.662259996"/>
    <n v="13098362.284146827"/>
    <n v="10559060.971942533"/>
    <n v="11373616.305374529"/>
    <n v="11091059.7353673"/>
    <n v="13540030.215081591"/>
    <n v="11639143.266539482"/>
    <n v="13659403.889814027"/>
    <n v="13747800.096982703"/>
    <n v="11875977.733715968"/>
    <n v="12049394.237470157"/>
    <n v="137157183.02869511"/>
    <n v="0"/>
    <n v="0"/>
    <n v="0"/>
    <n v="0"/>
    <n v="0"/>
    <n v="0"/>
    <n v="0"/>
    <n v="0"/>
    <n v="0"/>
    <n v="0"/>
    <n v="0"/>
    <n v="0"/>
    <n v="0"/>
    <n v="1032244"/>
    <n v="1024006"/>
    <n v="986836"/>
    <n v="1015536"/>
    <n v="1015536"/>
    <n v="1015536"/>
    <n v="1015536"/>
    <n v="1015536"/>
    <n v="1015536"/>
    <n v="1015536"/>
    <n v="1015536"/>
    <n v="1015536"/>
    <n v="12182910"/>
    <n v="0"/>
    <n v="0"/>
    <n v="0"/>
    <n v="0"/>
    <n v="0"/>
    <n v="0"/>
    <n v="0"/>
    <n v="0"/>
    <n v="0"/>
    <n v="0"/>
    <n v="0"/>
    <n v="0"/>
    <n v="0"/>
    <n v="1060944"/>
    <n v="1052706"/>
    <n v="1015536"/>
    <n v="1015536"/>
    <n v="1015536"/>
    <n v="1015536"/>
    <n v="1015536"/>
    <n v="1015536"/>
    <n v="1015536"/>
    <n v="1015536"/>
    <n v="1015536"/>
    <n v="1015536"/>
    <n v="122690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42"/>
    <n v="1"/>
    <d v="2025-01-01T00:00:00"/>
    <n v="19646733"/>
    <x v="255"/>
    <m/>
    <m/>
    <x v="4"/>
    <x v="3"/>
    <s v="TREG 3"/>
    <x v="1"/>
    <n v="27427933.319254078"/>
    <n v="959954.27272727271"/>
    <n v="1010478.1818181818"/>
    <n v="909430.36363636353"/>
    <n v="808382.54545454541"/>
    <n v="858906.45454545459"/>
    <n v="909430.36363636353"/>
    <n v="1162049.9090909089"/>
    <n v="1061002.0909090911"/>
    <n v="1061002.0909090911"/>
    <n v="1162049.9090909089"/>
    <n v="1010478.1818181818"/>
    <n v="1061002.0909090911"/>
    <n v="11974166.454545455"/>
    <n v="26303.747944083694"/>
    <n v="50256.008636363636"/>
    <n v="55281.609500000006"/>
    <n v="53801.849245707075"/>
    <n v="86393.354077241165"/>
    <n v="77754.018669517056"/>
    <n v="43916.621655930925"/>
    <n v="96616.567643048038"/>
    <n v="80513.806369206693"/>
    <n v="96616.567643048038"/>
    <n v="104667.94827996874"/>
    <n v="104667.94827996874"/>
    <n v="876790.04794408381"/>
    <n v="986258.02067135635"/>
    <n v="1060734.1904545454"/>
    <n v="964711.97313636355"/>
    <n v="862184.39470025245"/>
    <n v="945299.80862269574"/>
    <n v="987184.38230588054"/>
    <n v="1205966.5307468399"/>
    <n v="1157618.6585521391"/>
    <n v="1141515.8972782977"/>
    <n v="1258666.476733957"/>
    <n v="1115146.1300981506"/>
    <n v="1165670.0391890598"/>
    <n v="12850956.502489539"/>
    <n v="0"/>
    <n v="0"/>
    <n v="0"/>
    <n v="0"/>
    <n v="0"/>
    <n v="0"/>
    <n v="0"/>
    <n v="0"/>
    <n v="0"/>
    <n v="0"/>
    <n v="0"/>
    <n v="0"/>
    <n v="0"/>
    <n v="887736"/>
    <n v="877600"/>
    <n v="878403"/>
    <n v="969760"/>
    <n v="969760"/>
    <n v="969760"/>
    <n v="969760"/>
    <n v="969760"/>
    <n v="969760"/>
    <n v="969760"/>
    <n v="969760"/>
    <n v="969760"/>
    <n v="11371579"/>
    <n v="0"/>
    <n v="0"/>
    <n v="0"/>
    <n v="0"/>
    <n v="0"/>
    <n v="0"/>
    <n v="0"/>
    <n v="0"/>
    <n v="0"/>
    <n v="0"/>
    <n v="0"/>
    <n v="0"/>
    <n v="0"/>
    <n v="908300"/>
    <n v="1000170"/>
    <n v="969760"/>
    <n v="969760"/>
    <n v="969760"/>
    <n v="969760"/>
    <n v="969760"/>
    <n v="969760"/>
    <n v="969760"/>
    <n v="969760"/>
    <n v="969760"/>
    <n v="969760"/>
    <n v="116060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6"/>
    <n v="1"/>
    <d v="2025-01-01T00:00:00"/>
    <n v="19651601"/>
    <x v="256"/>
    <m/>
    <m/>
    <x v="2"/>
    <x v="3"/>
    <s v="TREG 3"/>
    <x v="1"/>
    <n v="4025645.4545454551"/>
    <n v="1156698.18"/>
    <n v="1098863.2709999999"/>
    <n v="1109962.9000000001"/>
    <n v="1098863.2709999999"/>
    <n v="1065564.3840000001"/>
    <n v="1032265.497"/>
    <n v="1087763.642"/>
    <n v="1132162.1579999998"/>
    <n v="1121062.5290000001"/>
    <n v="1121062.5290000001"/>
    <n v="1132162.1579999998"/>
    <n v="1109962.9000000001"/>
    <n v="13266393.418999998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1156698.18"/>
    <n v="1789722.4953182377"/>
    <n v="1793692.1302012634"/>
    <n v="1636350.1344314227"/>
    <n v="1651796.0477216272"/>
    <n v="1603819.0368549435"/>
    <n v="1798129.3692849241"/>
    <n v="1730431.296921344"/>
    <n v="1836672.9428164819"/>
    <n v="1841783.037716957"/>
    <n v="1744122.4567769468"/>
    <n v="1733052.353475827"/>
    <n v="20316269.481519978"/>
    <n v="0"/>
    <n v="0"/>
    <n v="0"/>
    <n v="0"/>
    <n v="0"/>
    <n v="0"/>
    <n v="0"/>
    <n v="0"/>
    <n v="0"/>
    <n v="0"/>
    <n v="0"/>
    <n v="0"/>
    <n v="0"/>
    <n v="1144364"/>
    <n v="1152283"/>
    <n v="1416008"/>
    <n v="1425008"/>
    <n v="1425008"/>
    <n v="1425008"/>
    <n v="1425008"/>
    <n v="1425008"/>
    <n v="1425008"/>
    <n v="1425008"/>
    <n v="1425008"/>
    <n v="1425008"/>
    <n v="16537727"/>
    <n v="0"/>
    <n v="0"/>
    <n v="0"/>
    <n v="0"/>
    <n v="0"/>
    <n v="0"/>
    <n v="0"/>
    <n v="0"/>
    <n v="0"/>
    <n v="0"/>
    <n v="0"/>
    <n v="0"/>
    <n v="0"/>
    <n v="1155527"/>
    <n v="1163283"/>
    <n v="1425008"/>
    <n v="1425008"/>
    <n v="1425008"/>
    <n v="1425008"/>
    <n v="1425008"/>
    <n v="1425008"/>
    <n v="1425008"/>
    <n v="1425008"/>
    <n v="1425008"/>
    <n v="1425008"/>
    <n v="165688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16"/>
    <n v="1"/>
    <d v="2025-01-01T00:00:00"/>
    <n v="2000178"/>
    <x v="257"/>
    <m/>
    <m/>
    <x v="2"/>
    <x v="4"/>
    <s v="TREG 3"/>
    <x v="1"/>
    <n v="103301851.70844442"/>
    <n v="7174784.0600000005"/>
    <n v="6995742.8569999989"/>
    <n v="7030104.2999999998"/>
    <n v="6995742.8569999989"/>
    <n v="6892658.5279999999"/>
    <n v="6789574.199"/>
    <n v="6961381.4139999999"/>
    <n v="7098827.1859999998"/>
    <n v="7064465.7430000007"/>
    <n v="7064465.7430000007"/>
    <n v="7098827.1859999998"/>
    <n v="7030104.2999999998"/>
    <n v="84196678.372999996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7174784.0600000005"/>
    <n v="7686602.0813182369"/>
    <n v="7713833.5302012628"/>
    <n v="7533229.7204314219"/>
    <n v="7478890.1917216275"/>
    <n v="7361127.7388549438"/>
    <n v="7671747.141284924"/>
    <n v="7697096.3249213435"/>
    <n v="7780076.1568164825"/>
    <n v="7785186.2517169574"/>
    <n v="7710787.4847769467"/>
    <n v="7653193.7534758262"/>
    <n v="91246554.435519964"/>
    <n v="0"/>
    <n v="0"/>
    <n v="0"/>
    <n v="0"/>
    <n v="0"/>
    <n v="0"/>
    <n v="0"/>
    <n v="0"/>
    <n v="0"/>
    <n v="0"/>
    <n v="0"/>
    <n v="0"/>
    <n v="0"/>
    <n v="5239938"/>
    <n v="5528948"/>
    <n v="4932347"/>
    <n v="4930851"/>
    <n v="4930851"/>
    <n v="4930851"/>
    <n v="4930851"/>
    <n v="4930851"/>
    <n v="4930851"/>
    <n v="4930851"/>
    <n v="4930851"/>
    <n v="4930851"/>
    <n v="60078892"/>
    <n v="0"/>
    <n v="0"/>
    <n v="0"/>
    <n v="0"/>
    <n v="0"/>
    <n v="0"/>
    <n v="0"/>
    <n v="0"/>
    <n v="0"/>
    <n v="0"/>
    <n v="0"/>
    <n v="0"/>
    <n v="0"/>
    <n v="5001071"/>
    <n v="5536629"/>
    <n v="4930851"/>
    <n v="4930851"/>
    <n v="4930851"/>
    <n v="4930851"/>
    <n v="4930851"/>
    <n v="4930851"/>
    <n v="4930851"/>
    <n v="4930851"/>
    <n v="4930851"/>
    <n v="4930851"/>
    <n v="598462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6"/>
    <n v="1"/>
    <d v="2025-01-01T00:00:00"/>
    <n v="19512539"/>
    <x v="258"/>
    <m/>
    <m/>
    <x v="10"/>
    <x v="3"/>
    <s v="TREG 3"/>
    <x v="1"/>
    <n v="22869722.756110534"/>
    <n v="1195000"/>
    <n v="1195000"/>
    <n v="1147200"/>
    <n v="1206472"/>
    <n v="1147314.72"/>
    <n v="1146723.1472"/>
    <n v="1385717.231472"/>
    <n v="1208857.17231472"/>
    <n v="1266838.5717231473"/>
    <n v="1386918.3857172315"/>
    <n v="1208869.1838571723"/>
    <n v="1326588.6918385718"/>
    <n v="14821499.104122845"/>
    <n v="86751.638242501649"/>
    <n v="507494.93196996005"/>
    <n v="463690.43997405376"/>
    <n v="320064.72092848434"/>
    <n v="432476.0793501563"/>
    <n v="625246.51741255913"/>
    <n v="735822.06405721791"/>
    <n v="812922.18895481434"/>
    <n v="665899.08080675418"/>
    <n v="819305.38255612808"/>
    <n v="1102995.6642771659"/>
    <n v="690705.45183532301"/>
    <n v="7263374.1603651196"/>
    <n v="1281751.6382425018"/>
    <n v="1702494.93196996"/>
    <n v="1610890.4399740538"/>
    <n v="1526536.7209284843"/>
    <n v="1579790.7993501562"/>
    <n v="1771969.6646125591"/>
    <n v="2121539.2955292179"/>
    <n v="2021779.3612695343"/>
    <n v="1932737.6525299014"/>
    <n v="2206223.7682733596"/>
    <n v="2311864.8481343379"/>
    <n v="2017294.1436738949"/>
    <n v="22084873.264487959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1175000"/>
    <n v="1175000"/>
    <n v="1175000"/>
    <n v="1232600"/>
    <n v="1232600"/>
    <n v="1232600"/>
    <n v="1232600"/>
    <n v="1232600"/>
    <n v="1232600"/>
    <n v="1232600"/>
    <n v="1232600"/>
    <n v="1232600"/>
    <n v="14618400"/>
    <n v="0"/>
    <n v="0"/>
    <n v="0"/>
    <n v="0"/>
    <n v="0"/>
    <n v="0"/>
    <n v="0"/>
    <n v="0"/>
    <n v="0"/>
    <n v="0"/>
    <n v="0"/>
    <n v="0"/>
    <n v="0"/>
    <n v="1232600"/>
    <n v="1232600"/>
    <n v="1232600"/>
    <n v="1232600"/>
    <n v="1232600"/>
    <n v="1232600"/>
    <n v="1232600"/>
    <n v="1232600"/>
    <n v="1232600"/>
    <n v="1232600"/>
    <n v="1232600"/>
    <n v="1232600"/>
    <n v="14791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6"/>
    <n v="1"/>
    <d v="2025-01-01T00:00:00"/>
    <n v="19045334"/>
    <x v="259"/>
    <m/>
    <m/>
    <x v="2"/>
    <x v="3"/>
    <s v="TREG 3"/>
    <x v="1"/>
    <n v="16495903.472727273"/>
    <n v="1369485.73"/>
    <n v="1350471.4435000001"/>
    <n v="1354120.65"/>
    <n v="1350471.4435000001"/>
    <n v="1339523.8239999998"/>
    <n v="1328576.2045"/>
    <n v="1346822.237"/>
    <n v="1361419.0630000001"/>
    <n v="1357769.8565"/>
    <n v="1357769.8565"/>
    <n v="1361419.0630000001"/>
    <n v="1354120.65"/>
    <n v="16231970.021500001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1369485.73"/>
    <n v="2041330.6678182378"/>
    <n v="2037849.8802012634"/>
    <n v="1887958.306931423"/>
    <n v="1925755.4877216269"/>
    <n v="1900129.7443549435"/>
    <n v="2057187.9642849239"/>
    <n v="1959688.2019213443"/>
    <n v="2073380.2703164816"/>
    <n v="2078490.3652169569"/>
    <n v="1973379.361776947"/>
    <n v="1977210.1034758268"/>
    <n v="23281846.084019974"/>
    <n v="0"/>
    <n v="0"/>
    <n v="0"/>
    <n v="0"/>
    <n v="0"/>
    <n v="0"/>
    <n v="0"/>
    <n v="0"/>
    <n v="0"/>
    <n v="0"/>
    <n v="0"/>
    <n v="0"/>
    <n v="0"/>
    <n v="1324016"/>
    <n v="1312530"/>
    <n v="1367212"/>
    <n v="1387200"/>
    <n v="1387200"/>
    <n v="1387200"/>
    <n v="1387200"/>
    <n v="1387200"/>
    <n v="1387200"/>
    <n v="1387200"/>
    <n v="1387200"/>
    <n v="1387200"/>
    <n v="16488558"/>
    <n v="0"/>
    <n v="0"/>
    <n v="0"/>
    <n v="0"/>
    <n v="0"/>
    <n v="0"/>
    <n v="0"/>
    <n v="0"/>
    <n v="0"/>
    <n v="0"/>
    <n v="0"/>
    <n v="0"/>
    <n v="0"/>
    <n v="1375450"/>
    <n v="1366450"/>
    <n v="1387200"/>
    <n v="1387200"/>
    <n v="1387200"/>
    <n v="1387200"/>
    <n v="1387200"/>
    <n v="1387200"/>
    <n v="1387200"/>
    <n v="1387200"/>
    <n v="1387200"/>
    <n v="1387200"/>
    <n v="16613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6"/>
    <n v="1"/>
    <d v="2025-01-01T00:00:00"/>
    <n v="19567367"/>
    <x v="260"/>
    <m/>
    <m/>
    <x v="2"/>
    <x v="3"/>
    <s v="TREG 3"/>
    <x v="1"/>
    <n v="2439499.5008888892"/>
    <n v="1477652.311"/>
    <n v="1456179.9314999997"/>
    <n v="1456019.3910000001"/>
    <n v="1434986.4954999997"/>
    <n v="1403677.9630000002"/>
    <n v="1414756.3025000002"/>
    <n v="1461638.8310000002"/>
    <n v="1476891.7459999998"/>
    <n v="1471753.9275000002"/>
    <n v="1477052.2864999999"/>
    <n v="1471593.3869999996"/>
    <n v="1466616.1090000002"/>
    <n v="17468818.681499999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1477652.311"/>
    <n v="2147039.1558182375"/>
    <n v="2139748.6212012633"/>
    <n v="1972473.3589314227"/>
    <n v="1989909.6267216273"/>
    <n v="1986309.8423549437"/>
    <n v="2172004.5582849244"/>
    <n v="2075160.884921344"/>
    <n v="2187364.3413164821"/>
    <n v="2197772.7952169571"/>
    <n v="2083553.6857769466"/>
    <n v="2089705.5624758271"/>
    <n v="24518694.744019978"/>
    <n v="0"/>
    <n v="0"/>
    <n v="0"/>
    <n v="0"/>
    <n v="0"/>
    <n v="0"/>
    <n v="0"/>
    <n v="0"/>
    <n v="0"/>
    <n v="0"/>
    <n v="0"/>
    <n v="0"/>
    <n v="0"/>
    <n v="876326"/>
    <n v="886787"/>
    <n v="885390"/>
    <n v="952750"/>
    <n v="952750"/>
    <n v="952750"/>
    <n v="952750"/>
    <n v="952750"/>
    <n v="952750"/>
    <n v="952750"/>
    <n v="952750"/>
    <n v="952750"/>
    <n v="11223253"/>
    <n v="0"/>
    <n v="0"/>
    <n v="0"/>
    <n v="0"/>
    <n v="0"/>
    <n v="0"/>
    <n v="0"/>
    <n v="0"/>
    <n v="0"/>
    <n v="0"/>
    <n v="0"/>
    <n v="0"/>
    <n v="0"/>
    <n v="951788"/>
    <n v="952500"/>
    <n v="952750"/>
    <n v="952750"/>
    <n v="952750"/>
    <n v="952750"/>
    <n v="952750"/>
    <n v="952750"/>
    <n v="952750"/>
    <n v="952750"/>
    <n v="952750"/>
    <n v="952750"/>
    <n v="114317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25"/>
    <n v="1"/>
    <d v="2025-01-01T00:00:00"/>
    <n v="2925419"/>
    <x v="261"/>
    <m/>
    <m/>
    <x v="5"/>
    <x v="7"/>
    <s v="TREG 3"/>
    <x v="1"/>
    <n v="5894863.8717338163"/>
    <n v="357395.51877351088"/>
    <n v="363637.54736266413"/>
    <n v="388773.81367065175"/>
    <n v="365311.6903151708"/>
    <n v="383827.70280019299"/>
    <n v="378707.39774917846"/>
    <n v="396823.55798509711"/>
    <n v="400778.65739079134"/>
    <n v="395648.70078104094"/>
    <n v="403608.53184201528"/>
    <n v="400663.68823053536"/>
    <n v="378033.74309915153"/>
    <n v="4613210.55"/>
    <n v="1860927.9494320799"/>
    <n v="1893429.6593096193"/>
    <n v="2024312.0516726463"/>
    <n v="1902146.7787137905"/>
    <n v="1998558.0747022196"/>
    <n v="1971897.0835075045"/>
    <n v="2066226.3829769136"/>
    <n v="2086820.2478695023"/>
    <n v="2060109.0018325646"/>
    <n v="2101555.1625034036"/>
    <n v="2086221.613268886"/>
    <n v="1968389.4212659572"/>
    <n v="24020593.427055087"/>
    <n v="2218323.4682055907"/>
    <n v="2257067.2066722834"/>
    <n v="2413085.8653432978"/>
    <n v="2267458.4690289614"/>
    <n v="2382385.7775024124"/>
    <n v="2350604.4812566829"/>
    <n v="2463049.9409620105"/>
    <n v="2487598.9052602937"/>
    <n v="2455757.7026136057"/>
    <n v="2505163.6943454188"/>
    <n v="2486885.3014994212"/>
    <n v="2346423.1643651086"/>
    <n v="28633803.977055091"/>
    <n v="4941582.2328302255"/>
    <n v="5142088.3207596643"/>
    <n v="5200167.6767443335"/>
    <n v="5041400.8835760169"/>
    <n v="5300908.0587014994"/>
    <n v="5267931.7796293944"/>
    <n v="5440025.0052966522"/>
    <n v="5516503.1293899361"/>
    <n v="5430748.8535660813"/>
    <n v="5523072.6990475263"/>
    <n v="5624891.6984470263"/>
    <n v="5484201.4723760169"/>
    <n v="63913521.810364373"/>
    <n v="359180"/>
    <n v="371940"/>
    <n v="374300"/>
    <n v="374300"/>
    <n v="374300"/>
    <n v="374300"/>
    <n v="374300"/>
    <n v="374300"/>
    <n v="374300"/>
    <n v="374300"/>
    <n v="374300"/>
    <n v="374300"/>
    <n v="4474120"/>
    <n v="0"/>
    <n v="0"/>
    <n v="0"/>
    <n v="0"/>
    <n v="0"/>
    <n v="0"/>
    <n v="0"/>
    <n v="0"/>
    <n v="0"/>
    <n v="0"/>
    <n v="0"/>
    <n v="0"/>
    <n v="0"/>
    <n v="359180"/>
    <n v="371940"/>
    <n v="374300"/>
    <n v="374300"/>
    <n v="374300"/>
    <n v="374300"/>
    <n v="374300"/>
    <n v="374300"/>
    <n v="374300"/>
    <n v="374300"/>
    <n v="374300"/>
    <n v="374300"/>
    <n v="44741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32"/>
    <n v="1"/>
    <d v="2025-01-01T00:00:00"/>
    <n v="19578149"/>
    <x v="262"/>
    <m/>
    <m/>
    <x v="10"/>
    <x v="0"/>
    <s v="TREG 3"/>
    <x v="1"/>
    <n v="22869722.756110534"/>
    <n v="1311780"/>
    <n v="1311780"/>
    <n v="1259308.8"/>
    <n v="1324373.088"/>
    <n v="1259434.7308799999"/>
    <n v="1258785.3473088001"/>
    <n v="1521134.8534730878"/>
    <n v="1326991.348534731"/>
    <n v="1390638.9134853473"/>
    <n v="1522453.3891348531"/>
    <n v="1327004.5338913486"/>
    <n v="1456228.0453389138"/>
    <n v="16269913.050047083"/>
    <n v="152775.98649917118"/>
    <n v="893735.73163319437"/>
    <n v="816592.8140658933"/>
    <n v="563657.40721510374"/>
    <n v="761622.03963594756"/>
    <n v="1101104.8948246394"/>
    <n v="1295836.5282965067"/>
    <n v="1431615.4931560864"/>
    <n v="1172697.0353546778"/>
    <n v="1442856.7644359425"/>
    <n v="1942456.1210383582"/>
    <n v="1216382.8709438592"/>
    <n v="12791333.687099382"/>
    <n v="1464555.9864991712"/>
    <n v="2205515.7316331943"/>
    <n v="2075901.6140658935"/>
    <n v="1888030.4952151037"/>
    <n v="2021056.7705159476"/>
    <n v="2359890.2421334395"/>
    <n v="2816971.3817695947"/>
    <n v="2758606.8416908174"/>
    <n v="2563335.9488400249"/>
    <n v="2965310.1535707954"/>
    <n v="3269460.6549297068"/>
    <n v="2672610.916282773"/>
    <n v="29061246.73714646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1292408"/>
    <n v="1258020"/>
    <n v="639685"/>
    <n v="690560"/>
    <n v="690560"/>
    <n v="690560"/>
    <n v="690560"/>
    <n v="690560"/>
    <n v="690560"/>
    <n v="690560"/>
    <n v="690560"/>
    <n v="690560"/>
    <n v="9405153"/>
    <n v="0"/>
    <n v="0"/>
    <n v="0"/>
    <n v="0"/>
    <n v="0"/>
    <n v="0"/>
    <n v="0"/>
    <n v="0"/>
    <n v="0"/>
    <n v="0"/>
    <n v="0"/>
    <n v="0"/>
    <n v="0"/>
    <n v="1389090"/>
    <n v="1357324"/>
    <n v="690560"/>
    <n v="690560"/>
    <n v="690560"/>
    <n v="690560"/>
    <n v="690560"/>
    <n v="690560"/>
    <n v="690560"/>
    <n v="690560"/>
    <n v="690560"/>
    <n v="690560"/>
    <n v="96520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5"/>
    <n v="1"/>
    <d v="2025-01-01T00:00:00"/>
    <n v="19571645"/>
    <x v="263"/>
    <m/>
    <m/>
    <x v="2"/>
    <x v="3"/>
    <s v="TREG 3"/>
    <x v="1"/>
    <n v="15229847.887916533"/>
    <n v="1234501.0199999998"/>
    <n v="1183738.469"/>
    <n v="1192713.1000000001"/>
    <n v="1179938.469"/>
    <n v="1147314.5759999999"/>
    <n v="1122290.683"/>
    <n v="1175713.8380000002"/>
    <n v="1214462.362"/>
    <n v="1204537.7309999999"/>
    <n v="1205487.7309999999"/>
    <n v="1213512.362"/>
    <n v="1194613.1000000001"/>
    <n v="14268823.441000002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1234501.0199999998"/>
    <n v="1874597.6933182378"/>
    <n v="1876442.3302012635"/>
    <n v="1717425.332431423"/>
    <n v="1733546.239721627"/>
    <n v="1693844.2228549435"/>
    <n v="1886079.5652849241"/>
    <n v="1812731.5009213439"/>
    <n v="1920148.1448164815"/>
    <n v="1926208.2397169569"/>
    <n v="1825472.6607769469"/>
    <n v="1817702.553475827"/>
    <n v="21318699.503519978"/>
    <n v="0"/>
    <n v="0"/>
    <n v="0"/>
    <n v="0"/>
    <n v="0"/>
    <n v="0"/>
    <n v="0"/>
    <n v="0"/>
    <n v="0"/>
    <n v="0"/>
    <n v="0"/>
    <n v="0"/>
    <n v="0"/>
    <n v="1172458"/>
    <n v="1053344"/>
    <n v="1107205"/>
    <n v="874913"/>
    <n v="874913"/>
    <n v="874913"/>
    <n v="874913"/>
    <n v="874913"/>
    <n v="874913"/>
    <n v="874913"/>
    <n v="874913"/>
    <n v="874913"/>
    <n v="11207224"/>
    <n v="0"/>
    <n v="0"/>
    <n v="0"/>
    <n v="0"/>
    <n v="0"/>
    <n v="0"/>
    <n v="0"/>
    <n v="0"/>
    <n v="0"/>
    <n v="0"/>
    <n v="0"/>
    <n v="0"/>
    <n v="0"/>
    <n v="865610"/>
    <n v="873640"/>
    <n v="874913"/>
    <n v="874913"/>
    <n v="874913"/>
    <n v="874913"/>
    <n v="874913"/>
    <n v="874913"/>
    <n v="874913"/>
    <n v="874913"/>
    <n v="874913"/>
    <n v="874913"/>
    <n v="104883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5"/>
    <n v="1"/>
    <d v="2025-01-01T00:00:00"/>
    <n v="19666668"/>
    <x v="264"/>
    <m/>
    <m/>
    <x v="3"/>
    <x v="3"/>
    <s v="TREG 3"/>
    <x v="1"/>
    <n v="17858687.887916539"/>
    <n v="1092460.0309090908"/>
    <n v="1149957.9272727272"/>
    <n v="1034962.1345454545"/>
    <n v="919966.3418181818"/>
    <n v="977464.23818181816"/>
    <n v="1034962.1345454545"/>
    <n v="1322451.6163636362"/>
    <n v="1207455.8236363637"/>
    <n v="1207455.8236363637"/>
    <n v="1322451.6163636362"/>
    <n v="1149957.9272727272"/>
    <n v="1207455.8236363637"/>
    <n v="13627001.438181819"/>
    <n v="146392.83996509484"/>
    <n v="155681.15915375369"/>
    <n v="204841.19787430443"/>
    <n v="208846.546566295"/>
    <n v="273167.80357928987"/>
    <n v="255235.44129966927"/>
    <n v="224132.5969649771"/>
    <n v="253541.08799479375"/>
    <n v="220149.30274909816"/>
    <n v="231688.47963557544"/>
    <n v="284663.25235741271"/>
    <n v="337731.81267515483"/>
    <n v="2796071.5208154186"/>
    <n v="1238852.8708741856"/>
    <n v="1305639.0864264809"/>
    <n v="1239803.3324197589"/>
    <n v="1128812.8883844768"/>
    <n v="1250632.041761108"/>
    <n v="1290197.5758451237"/>
    <n v="1546584.2133286134"/>
    <n v="1460996.9116311574"/>
    <n v="1427605.126385462"/>
    <n v="1554140.0959992115"/>
    <n v="1434621.1796301398"/>
    <n v="1545187.6363115185"/>
    <n v="16423072.958997235"/>
    <n v="0"/>
    <n v="0"/>
    <n v="0"/>
    <n v="0"/>
    <n v="0"/>
    <n v="0"/>
    <n v="0"/>
    <n v="0"/>
    <n v="0"/>
    <n v="0"/>
    <n v="0"/>
    <n v="0"/>
    <n v="0"/>
    <n v="5794235"/>
    <n v="5476664"/>
    <n v="5729971"/>
    <n v="5789354"/>
    <n v="5789354"/>
    <n v="5789354"/>
    <n v="5789354"/>
    <n v="5789354"/>
    <n v="5789354"/>
    <n v="5789354"/>
    <n v="5789354"/>
    <n v="5789354"/>
    <n v="69105056"/>
    <n v="0"/>
    <n v="0"/>
    <n v="0"/>
    <n v="0"/>
    <n v="0"/>
    <n v="0"/>
    <n v="0"/>
    <n v="0"/>
    <n v="0"/>
    <n v="0"/>
    <n v="0"/>
    <n v="0"/>
    <n v="0"/>
    <n v="6051550"/>
    <n v="5678097"/>
    <n v="5789354"/>
    <n v="5789354"/>
    <n v="5789354"/>
    <n v="5789354"/>
    <n v="5789354"/>
    <n v="5789354"/>
    <n v="5789354"/>
    <n v="5789354"/>
    <n v="5789354"/>
    <n v="5789354"/>
    <n v="696231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36"/>
    <n v="1"/>
    <d v="2025-01-01T00:00:00"/>
    <n v="19566540"/>
    <x v="265"/>
    <m/>
    <m/>
    <x v="3"/>
    <x v="3"/>
    <s v="TREG 3"/>
    <x v="1"/>
    <n v="6802998.402801292"/>
    <n v="1063913.6363636362"/>
    <n v="1119909.0909090908"/>
    <n v="1007918.1818181818"/>
    <n v="895927.27272727271"/>
    <n v="951922.72727272729"/>
    <n v="1007918.1818181818"/>
    <n v="1287895.4545454546"/>
    <n v="1175904.5454545454"/>
    <n v="1175904.5454545454"/>
    <n v="1287895.4545454546"/>
    <n v="1119909.0909090908"/>
    <n v="1175904.5454545454"/>
    <n v="13270922.727272725"/>
    <n v="142567.53958793078"/>
    <n v="151613.15147680588"/>
    <n v="199488.6197586387"/>
    <n v="203389.30717166374"/>
    <n v="266029.82536730834"/>
    <n v="248566.04250870337"/>
    <n v="218275.92728147807"/>
    <n v="246915.963297682"/>
    <n v="214396.71805274737"/>
    <n v="225634.37187493726"/>
    <n v="277224.89371318393"/>
    <n v="328906.75244191784"/>
    <n v="2723009.112532997"/>
    <n v="1206481.175951567"/>
    <n v="1271522.2423858966"/>
    <n v="1207406.8015768204"/>
    <n v="1099316.5798989364"/>
    <n v="1217952.5526400357"/>
    <n v="1256484.2243268851"/>
    <n v="1506171.3818269325"/>
    <n v="1422820.5087522273"/>
    <n v="1390301.2635072928"/>
    <n v="1513529.8264203919"/>
    <n v="1397133.9846222748"/>
    <n v="1504811.2978964632"/>
    <n v="15993931.839805724"/>
    <n v="0"/>
    <n v="0"/>
    <n v="0"/>
    <n v="0"/>
    <n v="0"/>
    <n v="0"/>
    <n v="0"/>
    <n v="0"/>
    <n v="0"/>
    <n v="0"/>
    <n v="0"/>
    <n v="0"/>
    <n v="0"/>
    <n v="1210000"/>
    <n v="1210000"/>
    <n v="1210000"/>
    <n v="1242600"/>
    <n v="1242600"/>
    <n v="1242600"/>
    <n v="1242600"/>
    <n v="1242600"/>
    <n v="1242600"/>
    <n v="1242600"/>
    <n v="1242600"/>
    <n v="1242600"/>
    <n v="14813400"/>
    <n v="0"/>
    <n v="0"/>
    <n v="0"/>
    <n v="0"/>
    <n v="0"/>
    <n v="0"/>
    <n v="0"/>
    <n v="0"/>
    <n v="0"/>
    <n v="0"/>
    <n v="0"/>
    <n v="0"/>
    <n v="0"/>
    <n v="1242600"/>
    <n v="1242600"/>
    <n v="1242600"/>
    <n v="1242600"/>
    <n v="1242600"/>
    <n v="1242600"/>
    <n v="1242600"/>
    <n v="1242600"/>
    <n v="1242600"/>
    <n v="1242600"/>
    <n v="1242600"/>
    <n v="1242600"/>
    <n v="14911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36"/>
    <n v="1"/>
    <d v="2025-01-01T00:00:00"/>
    <n v="10143728"/>
    <x v="266"/>
    <m/>
    <m/>
    <x v="3"/>
    <x v="3"/>
    <s v="TREG 3"/>
    <x v="1"/>
    <n v="32502715.536328796"/>
    <n v="549924.3927272727"/>
    <n v="578867.78181818186"/>
    <n v="520981.00363636366"/>
    <n v="463094.22545454546"/>
    <n v="492037.61454545456"/>
    <n v="520981.00363636366"/>
    <n v="665697.9490909091"/>
    <n v="607811.1709090909"/>
    <n v="607811.1709090909"/>
    <n v="665697.9490909091"/>
    <n v="578867.78181818186"/>
    <n v="607811.1709090909"/>
    <n v="6859583.2145454558"/>
    <n v="73691.47734442362"/>
    <n v="78367.047291847484"/>
    <n v="103113.31138844007"/>
    <n v="105129.53064112153"/>
    <n v="137507.67464781014"/>
    <n v="128480.85155334909"/>
    <n v="112824.24874966282"/>
    <n v="127627.94509829671"/>
    <n v="110819.13131676376"/>
    <n v="116627.74184925895"/>
    <n v="143294.27325057655"/>
    <n v="170008.01561180482"/>
    <n v="1407491.2487433555"/>
    <n v="623615.87007169635"/>
    <n v="657234.82911002939"/>
    <n v="624094.31502480374"/>
    <n v="568223.75609566702"/>
    <n v="629545.28919326467"/>
    <n v="649461.85518971272"/>
    <n v="778522.19784057187"/>
    <n v="735439.11600738764"/>
    <n v="718630.30222585471"/>
    <n v="782325.69094016799"/>
    <n v="722162.05506875843"/>
    <n v="777819.18652089569"/>
    <n v="8267074.4632888101"/>
    <n v="0"/>
    <n v="0"/>
    <n v="0"/>
    <n v="0"/>
    <n v="0"/>
    <n v="0"/>
    <n v="0"/>
    <n v="0"/>
    <n v="0"/>
    <n v="0"/>
    <n v="0"/>
    <n v="0"/>
    <n v="0"/>
    <n v="658901"/>
    <n v="836417"/>
    <n v="840692"/>
    <n v="760480"/>
    <n v="760480"/>
    <n v="760480"/>
    <n v="760480"/>
    <n v="760480"/>
    <n v="760480"/>
    <n v="760480"/>
    <n v="760480"/>
    <n v="760480"/>
    <n v="9180330"/>
    <n v="0"/>
    <n v="0"/>
    <n v="0"/>
    <n v="0"/>
    <n v="0"/>
    <n v="0"/>
    <n v="0"/>
    <n v="0"/>
    <n v="0"/>
    <n v="0"/>
    <n v="0"/>
    <n v="0"/>
    <n v="0"/>
    <n v="623873"/>
    <n v="788305"/>
    <n v="760480"/>
    <n v="760480"/>
    <n v="760480"/>
    <n v="760480"/>
    <n v="760480"/>
    <n v="760480"/>
    <n v="760480"/>
    <n v="760480"/>
    <n v="760480"/>
    <n v="760480"/>
    <n v="9016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1"/>
    <n v="1"/>
    <d v="2025-01-01T00:00:00"/>
    <n v="10202916"/>
    <x v="267"/>
    <m/>
    <m/>
    <x v="3"/>
    <x v="3"/>
    <s v="TREG 3"/>
    <x v="1"/>
    <n v="17267535.593030248"/>
    <n v="1319877.8536363638"/>
    <n v="1389345.1090909094"/>
    <n v="1250410.5981818184"/>
    <n v="1111476.0872727274"/>
    <n v="1180943.3427272728"/>
    <n v="1250410.5981818184"/>
    <n v="1597746.8754545457"/>
    <n v="1458812.3645454547"/>
    <n v="1458812.3645454547"/>
    <n v="1597746.8754545457"/>
    <n v="1389345.1090909094"/>
    <n v="1458812.3645454547"/>
    <n v="16463739.542727275"/>
    <n v="176867.49348630392"/>
    <n v="188089.3656351777"/>
    <n v="247483.06843011361"/>
    <n v="252322.21209219383"/>
    <n v="330033.24979382777"/>
    <n v="308367.90079560445"/>
    <n v="270790.36545245966"/>
    <n v="306320.83331481088"/>
    <n v="265977.86735522369"/>
    <n v="279919.15911029134"/>
    <n v="343921.71054348996"/>
    <n v="408037.57337232598"/>
    <n v="3378130.7993818228"/>
    <n v="1496745.3471226676"/>
    <n v="1577434.4747260869"/>
    <n v="1497893.666611932"/>
    <n v="1363798.2993649212"/>
    <n v="1510976.5925211005"/>
    <n v="1558778.4989774227"/>
    <n v="1868537.2409070055"/>
    <n v="1765133.1978602656"/>
    <n v="1724790.2319006785"/>
    <n v="1877666.0345648371"/>
    <n v="1733266.8196343994"/>
    <n v="1866849.9379177806"/>
    <n v="19841870.342109099"/>
    <n v="0"/>
    <n v="0"/>
    <n v="0"/>
    <n v="0"/>
    <n v="0"/>
    <n v="0"/>
    <n v="0"/>
    <n v="0"/>
    <n v="0"/>
    <n v="0"/>
    <n v="0"/>
    <n v="0"/>
    <n v="0"/>
    <n v="1366160"/>
    <n v="1425445"/>
    <n v="1556384"/>
    <n v="1534528"/>
    <n v="1534528"/>
    <n v="1534528"/>
    <n v="1534528"/>
    <n v="1534528"/>
    <n v="1534528"/>
    <n v="1534528"/>
    <n v="1534528"/>
    <n v="1534528"/>
    <n v="18158741"/>
    <n v="0"/>
    <n v="0"/>
    <n v="0"/>
    <n v="0"/>
    <n v="0"/>
    <n v="0"/>
    <n v="0"/>
    <n v="0"/>
    <n v="0"/>
    <n v="0"/>
    <n v="0"/>
    <n v="0"/>
    <n v="0"/>
    <n v="1347000"/>
    <n v="1407889"/>
    <n v="1534528"/>
    <n v="1534528"/>
    <n v="1534528"/>
    <n v="1534528"/>
    <n v="1534528"/>
    <n v="1534528"/>
    <n v="1534528"/>
    <n v="1534528"/>
    <n v="1534528"/>
    <n v="1534528"/>
    <n v="181001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34"/>
    <n v="1"/>
    <d v="2025-01-01T00:00:00"/>
    <n v="10043895"/>
    <x v="268"/>
    <m/>
    <m/>
    <x v="10"/>
    <x v="3"/>
    <s v="TREG 3"/>
    <x v="1"/>
    <n v="22869722.756110534"/>
    <n v="1163142"/>
    <n v="1163142"/>
    <n v="1116616.3199999998"/>
    <n v="1174308.1632000001"/>
    <n v="1116727.9816319998"/>
    <n v="1116152.1798163198"/>
    <n v="1348774.821798163"/>
    <n v="1176629.7482179815"/>
    <n v="1233065.3974821798"/>
    <n v="1349943.9539748216"/>
    <n v="1176641.4395397482"/>
    <n v="1291222.6143953977"/>
    <n v="14426366.620056611"/>
    <n v="54249.505161359833"/>
    <n v="317358.25961359259"/>
    <n v="289965.43957277841"/>
    <n v="200150.14219607323"/>
    <n v="270445.76649131888"/>
    <n v="390993.35598341504"/>
    <n v="460140.96875415248"/>
    <n v="508354.97033740411"/>
    <n v="416415.14042869624"/>
    <n v="512346.65396708308"/>
    <n v="689750.3055204103"/>
    <n v="431927.62388620916"/>
    <n v="4542098.1319124941"/>
    <n v="1217391.5051613599"/>
    <n v="1480500.2596135926"/>
    <n v="1406581.7595727784"/>
    <n v="1374458.3053960733"/>
    <n v="1387173.7481233187"/>
    <n v="1507145.5357997348"/>
    <n v="1808915.7905523155"/>
    <n v="1684984.7185553857"/>
    <n v="1649480.5379108761"/>
    <n v="1862290.6079419046"/>
    <n v="1866391.7450601584"/>
    <n v="1723150.2382816069"/>
    <n v="18968464.751969106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1372804"/>
    <n v="1113460"/>
    <n v="1287799"/>
    <n v="1225730"/>
    <n v="1225730"/>
    <n v="1225730"/>
    <n v="1225730"/>
    <n v="1225730"/>
    <n v="1225730"/>
    <n v="1225730"/>
    <n v="1225730"/>
    <n v="1225730"/>
    <n v="14805633"/>
    <n v="0"/>
    <n v="0"/>
    <n v="0"/>
    <n v="0"/>
    <n v="0"/>
    <n v="0"/>
    <n v="0"/>
    <n v="0"/>
    <n v="0"/>
    <n v="0"/>
    <n v="0"/>
    <n v="0"/>
    <n v="0"/>
    <n v="1271830"/>
    <n v="1102160"/>
    <n v="1225730"/>
    <n v="1225730"/>
    <n v="1225730"/>
    <n v="1225730"/>
    <n v="1225730"/>
    <n v="1225730"/>
    <n v="1225730"/>
    <n v="1225730"/>
    <n v="1225730"/>
    <n v="1225730"/>
    <n v="146312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42"/>
    <n v="1"/>
    <d v="2025-01-01T00:00:00"/>
    <n v="19554006"/>
    <x v="269"/>
    <m/>
    <m/>
    <x v="4"/>
    <x v="3"/>
    <s v="TREG 3"/>
    <x v="1"/>
    <n v="36476848.87480963"/>
    <n v="1568363.6363636365"/>
    <n v="1650909.0909090908"/>
    <n v="1485818.1818181819"/>
    <n v="1320727.2727272727"/>
    <n v="1403272.7272727273"/>
    <n v="1485818.1818181819"/>
    <n v="1898545.4545454546"/>
    <n v="1733454.5454545456"/>
    <n v="1733454.5454545456"/>
    <n v="1898545.4545454546"/>
    <n v="1650909.0909090908"/>
    <n v="1733454.5454545456"/>
    <n v="19563272.72727273"/>
    <n v="3945.5621916125542"/>
    <n v="7538.4012954545469"/>
    <n v="8292.2414250000002"/>
    <n v="8070.2773868560616"/>
    <n v="12959.003111586177"/>
    <n v="11663.102800427558"/>
    <n v="6587.4932483896391"/>
    <n v="14492.485146457208"/>
    <n v="12077.070955381005"/>
    <n v="14492.485146457208"/>
    <n v="15700.192241995306"/>
    <n v="15700.192241995306"/>
    <n v="131518.50719161259"/>
    <n v="1572309.198555249"/>
    <n v="1658447.4922045453"/>
    <n v="1494110.4232431818"/>
    <n v="1328797.5501141287"/>
    <n v="1416231.7303843135"/>
    <n v="1497481.2846186094"/>
    <n v="1905132.9477938442"/>
    <n v="1747947.0306010027"/>
    <n v="1745531.6164099267"/>
    <n v="1913037.9396919117"/>
    <n v="1666609.2831510862"/>
    <n v="1749154.737696541"/>
    <n v="19694791.23446434"/>
    <n v="0"/>
    <n v="0"/>
    <n v="0"/>
    <n v="0"/>
    <n v="0"/>
    <n v="0"/>
    <n v="0"/>
    <n v="0"/>
    <n v="0"/>
    <n v="0"/>
    <n v="0"/>
    <n v="0"/>
    <n v="0"/>
    <n v="1314000"/>
    <n v="1322350"/>
    <n v="1324200"/>
    <n v="1382550"/>
    <n v="1382550"/>
    <n v="1382550"/>
    <n v="1382550"/>
    <n v="1382550"/>
    <n v="1382550"/>
    <n v="1382550"/>
    <n v="1382550"/>
    <n v="1382550"/>
    <n v="16403500"/>
    <n v="0"/>
    <n v="0"/>
    <n v="0"/>
    <n v="0"/>
    <n v="0"/>
    <n v="0"/>
    <n v="0"/>
    <n v="0"/>
    <n v="0"/>
    <n v="0"/>
    <n v="0"/>
    <n v="0"/>
    <n v="0"/>
    <n v="1438475"/>
    <n v="1385200"/>
    <n v="1382550"/>
    <n v="1382550"/>
    <n v="1382550"/>
    <n v="1382550"/>
    <n v="1382550"/>
    <n v="1382550"/>
    <n v="1382550"/>
    <n v="1382550"/>
    <n v="1382550"/>
    <n v="1382550"/>
    <n v="166491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32"/>
    <n v="1"/>
    <d v="2025-01-01T00:00:00"/>
    <n v="4602871"/>
    <x v="270"/>
    <m/>
    <m/>
    <x v="2"/>
    <x v="0"/>
    <s v="TREG 3"/>
    <x v="1"/>
    <n v="30588829.91674085"/>
    <n v="2000845.76"/>
    <n v="1981648.4720000001"/>
    <n v="1985332.8"/>
    <n v="1981648.4720000001"/>
    <n v="1970595.4879999999"/>
    <n v="1959542.5040000002"/>
    <n v="1977964.1440000001"/>
    <n v="1992701.456"/>
    <n v="1989017.1279999998"/>
    <n v="1989017.1279999998"/>
    <n v="1992701.456"/>
    <n v="1985332.8"/>
    <n v="23806347.607999999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2000845.76"/>
    <n v="2672507.696318238"/>
    <n v="2669062.0302012633"/>
    <n v="2519135.335431423"/>
    <n v="2556827.151721627"/>
    <n v="2531096.0438549435"/>
    <n v="2688329.871284924"/>
    <n v="2590970.594921344"/>
    <n v="2704627.5418164814"/>
    <n v="2709737.6367169567"/>
    <n v="2604661.7547769472"/>
    <n v="2608422.2534758272"/>
    <n v="30856223.670519974"/>
    <n v="0"/>
    <n v="0"/>
    <n v="0"/>
    <n v="0"/>
    <n v="0"/>
    <n v="0"/>
    <n v="0"/>
    <n v="0"/>
    <n v="0"/>
    <n v="0"/>
    <n v="0"/>
    <n v="0"/>
    <n v="0"/>
    <n v="558487"/>
    <n v="382258"/>
    <n v="359586"/>
    <n v="359586"/>
    <n v="359586"/>
    <n v="359586"/>
    <n v="359586"/>
    <n v="359586"/>
    <n v="359586"/>
    <n v="359586"/>
    <n v="359586"/>
    <n v="359586"/>
    <n v="4536605"/>
    <n v="0"/>
    <n v="0"/>
    <n v="0"/>
    <n v="0"/>
    <n v="0"/>
    <n v="0"/>
    <n v="0"/>
    <n v="0"/>
    <n v="0"/>
    <n v="0"/>
    <n v="0"/>
    <n v="0"/>
    <n v="0"/>
    <n v="558487"/>
    <n v="382258"/>
    <n v="359586"/>
    <n v="359586"/>
    <n v="359586"/>
    <n v="359586"/>
    <n v="359586"/>
    <n v="359586"/>
    <n v="359586"/>
    <n v="359586"/>
    <n v="359586"/>
    <n v="359586"/>
    <n v="4536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42"/>
    <n v="1"/>
    <d v="2025-01-01T00:00:00"/>
    <n v="19487234"/>
    <x v="271"/>
    <m/>
    <m/>
    <x v="2"/>
    <x v="3"/>
    <s v="TREG 3"/>
    <x v="1"/>
    <n v="16578362.021818183"/>
    <n v="1331550"/>
    <n v="1264972.5"/>
    <n v="1277750"/>
    <n v="1264972.5"/>
    <n v="1226640"/>
    <n v="1188307.5"/>
    <n v="1252195"/>
    <n v="1303305"/>
    <n v="1290527.5"/>
    <n v="1290527.5"/>
    <n v="1303305"/>
    <n v="1277750"/>
    <n v="15271802.5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1331550"/>
    <n v="1955831.7243182377"/>
    <n v="1961479.2302012634"/>
    <n v="1802459.363431423"/>
    <n v="1812871.6637216271"/>
    <n v="1759861.0398549435"/>
    <n v="1962560.7272849241"/>
    <n v="1901574.1389213442"/>
    <n v="2006137.9138164818"/>
    <n v="2011248.0087169569"/>
    <n v="1915265.298776947"/>
    <n v="1900839.4534758269"/>
    <n v="22321678.562519975"/>
    <n v="0"/>
    <n v="0"/>
    <n v="0"/>
    <n v="0"/>
    <n v="0"/>
    <n v="0"/>
    <n v="0"/>
    <n v="0"/>
    <n v="0"/>
    <n v="0"/>
    <n v="0"/>
    <n v="0"/>
    <n v="0"/>
    <n v="1345000"/>
    <n v="1345000"/>
    <n v="1345000"/>
    <n v="1345000"/>
    <n v="1345000"/>
    <n v="1345000"/>
    <n v="1345000"/>
    <n v="1345000"/>
    <n v="1345000"/>
    <n v="1345000"/>
    <n v="1345000"/>
    <n v="1345000"/>
    <n v="16140000"/>
    <n v="0"/>
    <n v="0"/>
    <n v="0"/>
    <n v="0"/>
    <n v="0"/>
    <n v="0"/>
    <n v="0"/>
    <n v="0"/>
    <n v="0"/>
    <n v="0"/>
    <n v="0"/>
    <n v="0"/>
    <n v="0"/>
    <n v="1345000"/>
    <n v="1345000"/>
    <n v="1345000"/>
    <n v="1345000"/>
    <n v="1345000"/>
    <n v="1345000"/>
    <n v="1345000"/>
    <n v="1345000"/>
    <n v="1345000"/>
    <n v="1345000"/>
    <n v="1345000"/>
    <n v="1345000"/>
    <n v="1614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34"/>
    <n v="1"/>
    <d v="2025-01-01T00:00:00"/>
    <n v="10000723"/>
    <x v="272"/>
    <m/>
    <m/>
    <x v="10"/>
    <x v="3"/>
    <s v="TREG 3"/>
    <x v="1"/>
    <n v="23374071.512338787"/>
    <n v="1507600"/>
    <n v="1507600"/>
    <n v="1447296"/>
    <n v="1522072.96"/>
    <n v="1447440.7296"/>
    <n v="1446694.407296"/>
    <n v="1748206.9440729597"/>
    <n v="1525082.0694407297"/>
    <n v="1598230.8206944072"/>
    <n v="1749722.3082069438"/>
    <n v="1525097.2230820695"/>
    <n v="1673610.9722308209"/>
    <n v="18698654.434623934"/>
    <n v="28981.527315984677"/>
    <n v="169541.21595372248"/>
    <n v="154907.24353474146"/>
    <n v="106925.52487069197"/>
    <n v="144479.3154471624"/>
    <n v="208879.04125755941"/>
    <n v="245819.53356969287"/>
    <n v="271576.73448317143"/>
    <n v="222460.03408192832"/>
    <n v="273709.19795553334"/>
    <n v="368482.94304602785"/>
    <n v="230747.21498294213"/>
    <n v="2426509.5264991587"/>
    <n v="1536581.5273159847"/>
    <n v="1677141.2159537226"/>
    <n v="1602203.2435347415"/>
    <n v="1628998.484870692"/>
    <n v="1591920.0450471623"/>
    <n v="1655573.4485535594"/>
    <n v="1994026.4776426526"/>
    <n v="1796658.8039239012"/>
    <n v="1820690.8547763354"/>
    <n v="2023431.5061624772"/>
    <n v="1893580.1661280973"/>
    <n v="1904358.1872137631"/>
    <n v="21125163.96112309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1507600"/>
    <n v="1507600"/>
    <n v="1507600"/>
    <n v="1507600"/>
    <n v="1507600"/>
    <n v="1507600"/>
    <n v="1507600"/>
    <n v="1507600"/>
    <n v="1507600"/>
    <n v="1507600"/>
    <n v="1507600"/>
    <n v="1507600"/>
    <n v="18091200"/>
    <n v="0"/>
    <n v="0"/>
    <n v="0"/>
    <n v="0"/>
    <n v="0"/>
    <n v="0"/>
    <n v="0"/>
    <n v="0"/>
    <n v="0"/>
    <n v="0"/>
    <n v="0"/>
    <n v="0"/>
    <n v="0"/>
    <n v="1507600"/>
    <n v="1507600"/>
    <n v="1507600"/>
    <n v="1507600"/>
    <n v="1507600"/>
    <n v="1507600"/>
    <n v="1507600"/>
    <n v="1507600"/>
    <n v="1507600"/>
    <n v="1507600"/>
    <n v="1507600"/>
    <n v="1507600"/>
    <n v="18091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18"/>
    <n v="1"/>
    <d v="2025-01-01T00:00:00"/>
    <n v="10284993"/>
    <x v="273"/>
    <m/>
    <m/>
    <x v="5"/>
    <x v="6"/>
    <s v="TREG 3"/>
    <x v="1"/>
    <n v="23170428.504962768"/>
    <n v="1167079.7884053988"/>
    <n v="1187463.2152319285"/>
    <n v="1269546.0249568562"/>
    <n v="1192930.1511618388"/>
    <n v="1253394.4345621741"/>
    <n v="1236674.0107694624"/>
    <n v="1295832.5713675683"/>
    <n v="1308748.0007309823"/>
    <n v="1291996.0596457038"/>
    <n v="1317988.9931392875"/>
    <n v="1308372.567419213"/>
    <n v="1234474.1826095856"/>
    <n v="15064500"/>
    <n v="1956288.4879579106"/>
    <n v="1990455.7005529939"/>
    <n v="2128044.9702151106"/>
    <n v="1999619.5160267411"/>
    <n v="2100971.2682581083"/>
    <n v="2072944.0734558136"/>
    <n v="2172107.1402932242"/>
    <n v="2193756.307755203"/>
    <n v="2165676.2828745944"/>
    <n v="2209246.2915980169"/>
    <n v="2193126.9969976125"/>
    <n v="2069256.6661787732"/>
    <n v="25251493.702164106"/>
    <n v="3123368.2763633095"/>
    <n v="3177918.9157849224"/>
    <n v="3397590.995171967"/>
    <n v="3192549.6671885801"/>
    <n v="3354365.7028202824"/>
    <n v="3309618.084225276"/>
    <n v="3467939.7116607926"/>
    <n v="3502504.308486185"/>
    <n v="3457672.3425202984"/>
    <n v="3527235.2847373043"/>
    <n v="3501499.5644168258"/>
    <n v="3303730.8487883587"/>
    <n v="40315993.702164099"/>
    <n v="0"/>
    <n v="0"/>
    <n v="0"/>
    <n v="0"/>
    <n v="0"/>
    <n v="0"/>
    <n v="0"/>
    <n v="0"/>
    <n v="0"/>
    <n v="0"/>
    <n v="0"/>
    <n v="0"/>
    <n v="0"/>
    <n v="1210000"/>
    <n v="1210000"/>
    <n v="1210000"/>
    <n v="1275200"/>
    <n v="1275200"/>
    <n v="1275200"/>
    <n v="1275200"/>
    <n v="1275200"/>
    <n v="1275200"/>
    <n v="1275200"/>
    <n v="1275200"/>
    <n v="1275200"/>
    <n v="15106800"/>
    <n v="0"/>
    <n v="0"/>
    <n v="0"/>
    <n v="0"/>
    <n v="0"/>
    <n v="0"/>
    <n v="0"/>
    <n v="0"/>
    <n v="0"/>
    <n v="0"/>
    <n v="0"/>
    <n v="0"/>
    <n v="0"/>
    <n v="1275200"/>
    <n v="1275200"/>
    <n v="1275200"/>
    <n v="1275200"/>
    <n v="1275200"/>
    <n v="1275200"/>
    <n v="1275200"/>
    <n v="1275200"/>
    <n v="1275200"/>
    <n v="1275200"/>
    <n v="1275200"/>
    <n v="1275200"/>
    <n v="15302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6"/>
    <n v="1"/>
    <d v="2025-01-01T00:00:00"/>
    <n v="19289668"/>
    <x v="274"/>
    <m/>
    <m/>
    <x v="2"/>
    <x v="3"/>
    <s v="TREG 3"/>
    <x v="1"/>
    <n v="22869722.756110534"/>
    <n v="1644600"/>
    <n v="1568370"/>
    <n v="1583000"/>
    <n v="1568370"/>
    <n v="1524480"/>
    <n v="1480590"/>
    <n v="1553740"/>
    <n v="1612260"/>
    <n v="1597630"/>
    <n v="1597630"/>
    <n v="1612260"/>
    <n v="1583000"/>
    <n v="18925930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1644600"/>
    <n v="2259229.224318238"/>
    <n v="2266729.2302012634"/>
    <n v="2105856.863431423"/>
    <n v="2110711.6637216271"/>
    <n v="2052143.5398549435"/>
    <n v="2264105.7272849241"/>
    <n v="2210529.1389213442"/>
    <n v="2313240.4138164818"/>
    <n v="2318350.5087169567"/>
    <n v="2224220.298776947"/>
    <n v="2206089.4534758269"/>
    <n v="25975806.062519971"/>
    <n v="0"/>
    <n v="0"/>
    <n v="0"/>
    <n v="0"/>
    <n v="0"/>
    <n v="0"/>
    <n v="0"/>
    <n v="0"/>
    <n v="0"/>
    <n v="0"/>
    <n v="0"/>
    <n v="0"/>
    <n v="0"/>
    <n v="1545000"/>
    <n v="1545000"/>
    <n v="1545000"/>
    <n v="1545000"/>
    <n v="1545000"/>
    <n v="1545000"/>
    <n v="1545000"/>
    <n v="1545000"/>
    <n v="1545000"/>
    <n v="1545000"/>
    <n v="1545000"/>
    <n v="1545000"/>
    <n v="18540000"/>
    <n v="0"/>
    <n v="0"/>
    <n v="0"/>
    <n v="0"/>
    <n v="0"/>
    <n v="0"/>
    <n v="0"/>
    <n v="0"/>
    <n v="0"/>
    <n v="0"/>
    <n v="0"/>
    <n v="0"/>
    <n v="0"/>
    <n v="1545000"/>
    <n v="1545000"/>
    <n v="1545000"/>
    <n v="1545000"/>
    <n v="1545000"/>
    <n v="1545000"/>
    <n v="1545000"/>
    <n v="1545000"/>
    <n v="1545000"/>
    <n v="1545000"/>
    <n v="1545000"/>
    <n v="1545000"/>
    <n v="1854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18"/>
    <n v="1"/>
    <d v="2025-01-01T00:00:00"/>
    <n v="10215607"/>
    <x v="275"/>
    <m/>
    <m/>
    <x v="2"/>
    <x v="6"/>
    <s v="TREG 3"/>
    <x v="1"/>
    <n v="28814550.893225607"/>
    <n v="1589129"/>
    <n v="1513042.55"/>
    <n v="1527645"/>
    <n v="1513042.55"/>
    <n v="1469235.2"/>
    <n v="1425427.85"/>
    <n v="1498440.1"/>
    <n v="1556849.9"/>
    <n v="1542247.45"/>
    <n v="1542247.45"/>
    <n v="1556849.9"/>
    <n v="1527645"/>
    <n v="18261801.949999999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1589129"/>
    <n v="2203901.7743182378"/>
    <n v="2211374.2302012634"/>
    <n v="2050529.4134314228"/>
    <n v="2055466.863721627"/>
    <n v="1996981.3898549436"/>
    <n v="2208805.8272849242"/>
    <n v="2155119.0389213441"/>
    <n v="2257857.8638164815"/>
    <n v="2262967.9587169569"/>
    <n v="2168810.1987769469"/>
    <n v="2150734.4534758269"/>
    <n v="25311678.012519971"/>
    <n v="6438774.4725484867"/>
    <n v="6700029.5563905733"/>
    <n v="6775705.6975689363"/>
    <n v="6568836.0095267193"/>
    <n v="6906968.2303243773"/>
    <n v="6864000.8539082818"/>
    <n v="7088234.5944627188"/>
    <n v="7187883.9314399967"/>
    <n v="7076147.9699460845"/>
    <n v="7196443.9382179668"/>
    <n v="7329111.886106885"/>
    <n v="7145795.5729339961"/>
    <n v="83277932.713375032"/>
    <n v="1615860"/>
    <n v="1608000"/>
    <n v="1613069"/>
    <n v="1613069"/>
    <n v="1613069"/>
    <n v="1613069"/>
    <n v="1613069"/>
    <n v="1613069"/>
    <n v="1613069"/>
    <n v="1613069"/>
    <n v="1613069"/>
    <n v="1613069"/>
    <n v="19354550"/>
    <n v="0"/>
    <n v="0"/>
    <n v="0"/>
    <n v="0"/>
    <n v="0"/>
    <n v="0"/>
    <n v="0"/>
    <n v="0"/>
    <n v="0"/>
    <n v="0"/>
    <n v="0"/>
    <n v="0"/>
    <n v="0"/>
    <n v="1615860"/>
    <n v="1608000"/>
    <n v="1613069"/>
    <n v="1613069"/>
    <n v="1613069"/>
    <n v="1613069"/>
    <n v="1613069"/>
    <n v="1613069"/>
    <n v="1613069"/>
    <n v="1613069"/>
    <n v="1613069"/>
    <n v="1613069"/>
    <n v="193545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4"/>
    <n v="1"/>
    <d v="2025-01-01T00:00:00"/>
    <n v="19033348"/>
    <x v="276"/>
    <m/>
    <m/>
    <x v="2"/>
    <x v="3"/>
    <s v="TREG 3"/>
    <x v="1"/>
    <n v="23705331.556363638"/>
    <n v="2063141.62"/>
    <n v="1984454.5389999999"/>
    <n v="1999556.0999999999"/>
    <n v="1984454.5389999999"/>
    <n v="1939149.8559999999"/>
    <n v="1893845.1730000002"/>
    <n v="1969352.9779999999"/>
    <n v="2029759.2220000001"/>
    <n v="2014657.6610000001"/>
    <n v="2014657.6610000001"/>
    <n v="2029759.2220000001"/>
    <n v="1999556.0999999999"/>
    <n v="23922344.670999996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2063141.62"/>
    <n v="2675313.7633182378"/>
    <n v="2683285.3302012631"/>
    <n v="2521941.4024314228"/>
    <n v="2525381.5197216272"/>
    <n v="2465398.7128549437"/>
    <n v="2679718.7052849238"/>
    <n v="2628028.3609213443"/>
    <n v="2730268.0748164817"/>
    <n v="2735378.169716957"/>
    <n v="2641719.520776947"/>
    <n v="2622645.553475827"/>
    <n v="30972220.733519975"/>
    <n v="0"/>
    <n v="0"/>
    <n v="0"/>
    <n v="0"/>
    <n v="0"/>
    <n v="0"/>
    <n v="0"/>
    <n v="0"/>
    <n v="0"/>
    <n v="0"/>
    <n v="0"/>
    <n v="0"/>
    <n v="0"/>
    <n v="1793911"/>
    <n v="1786416"/>
    <n v="1865561"/>
    <n v="2056026"/>
    <n v="2056026"/>
    <n v="2056026"/>
    <n v="2056026"/>
    <n v="2056026"/>
    <n v="2056026"/>
    <n v="2056026"/>
    <n v="2056026"/>
    <n v="2056026"/>
    <n v="23950122"/>
    <n v="0"/>
    <n v="0"/>
    <n v="0"/>
    <n v="0"/>
    <n v="0"/>
    <n v="0"/>
    <n v="0"/>
    <n v="0"/>
    <n v="0"/>
    <n v="0"/>
    <n v="0"/>
    <n v="0"/>
    <n v="0"/>
    <n v="1975856"/>
    <n v="1976746"/>
    <n v="2056026"/>
    <n v="2056026"/>
    <n v="2056026"/>
    <n v="2056026"/>
    <n v="2056026"/>
    <n v="2056026"/>
    <n v="2056026"/>
    <n v="2056026"/>
    <n v="2056026"/>
    <n v="2056026"/>
    <n v="245128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42"/>
    <n v="1"/>
    <d v="2025-01-01T00:00:00"/>
    <n v="19563679"/>
    <x v="277"/>
    <m/>
    <m/>
    <x v="2"/>
    <x v="3"/>
    <s v="TREG 3"/>
    <x v="1"/>
    <n v="14216316.363636367"/>
    <n v="1917383.0129999998"/>
    <n v="1850333.524"/>
    <n v="1859678.6929999997"/>
    <n v="1832895.0959999999"/>
    <n v="1778701.9469999999"/>
    <n v="1759385.6540000001"/>
    <n v="1845347.9619999998"/>
    <n v="1895807.459"/>
    <n v="1882102.683"/>
    <n v="1886462.2899999998"/>
    <n v="1891447.852"/>
    <n v="1868397.9069999999"/>
    <n v="22267944.080000002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1917383.0129999998"/>
    <n v="2541192.7483182377"/>
    <n v="2543407.923201263"/>
    <n v="2370381.9594314229"/>
    <n v="2364933.6107216273"/>
    <n v="2330939.1938549438"/>
    <n v="2555713.689284924"/>
    <n v="2494076.597921344"/>
    <n v="2597713.0968164816"/>
    <n v="2607182.7987169567"/>
    <n v="2503408.1507769469"/>
    <n v="2491487.360475827"/>
    <n v="29317820.142519977"/>
    <n v="0"/>
    <n v="0"/>
    <n v="0"/>
    <n v="0"/>
    <n v="0"/>
    <n v="0"/>
    <n v="0"/>
    <n v="0"/>
    <n v="0"/>
    <n v="0"/>
    <n v="0"/>
    <n v="0"/>
    <n v="0"/>
    <n v="1456184"/>
    <n v="1478972"/>
    <n v="1462427"/>
    <n v="1240740"/>
    <n v="1240740"/>
    <n v="1240740"/>
    <n v="1240740"/>
    <n v="1240740"/>
    <n v="1240740"/>
    <n v="1240740"/>
    <n v="1240740"/>
    <n v="1240740"/>
    <n v="15564243"/>
    <n v="0"/>
    <n v="0"/>
    <n v="0"/>
    <n v="0"/>
    <n v="0"/>
    <n v="0"/>
    <n v="0"/>
    <n v="0"/>
    <n v="0"/>
    <n v="0"/>
    <n v="0"/>
    <n v="0"/>
    <n v="0"/>
    <n v="1462476"/>
    <n v="1459383"/>
    <n v="1240740"/>
    <n v="1240740"/>
    <n v="1240740"/>
    <n v="1240740"/>
    <n v="1240740"/>
    <n v="1240740"/>
    <n v="1240740"/>
    <n v="1240740"/>
    <n v="1240740"/>
    <n v="1240740"/>
    <n v="15329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6"/>
    <n v="1"/>
    <d v="2025-01-01T00:00:00"/>
    <n v="19024205"/>
    <x v="278"/>
    <m/>
    <m/>
    <x v="5"/>
    <x v="3"/>
    <s v="TREG 3"/>
    <x v="1"/>
    <n v="34538687.887916535"/>
    <n v="1685996.2563079647"/>
    <n v="1715442.7274590174"/>
    <n v="1834021.8608467642"/>
    <n v="1723340.4167197472"/>
    <n v="1810688.8195162648"/>
    <n v="1786534.0254752235"/>
    <n v="1871996.1444219088"/>
    <n v="1890654.1365931875"/>
    <n v="1866453.8117856944"/>
    <n v="1904003.9338904747"/>
    <n v="1890111.7750816399"/>
    <n v="1783356.0919021121"/>
    <n v="21762599.999999996"/>
    <n v="2017403.8580905281"/>
    <n v="2052638.4704362117"/>
    <n v="2194526.0934308954"/>
    <n v="2062088.5678044506"/>
    <n v="2166606.5963234608"/>
    <n v="2137703.8188069263"/>
    <n v="2239964.7863734774"/>
    <n v="2262290.2839834108"/>
    <n v="2233333.0259521315"/>
    <n v="2278264.1821884103"/>
    <n v="2261641.3132625194"/>
    <n v="2133901.2151966491"/>
    <n v="26040362.211849071"/>
    <n v="3703400.1143984925"/>
    <n v="3768081.1978952289"/>
    <n v="4028547.9542776598"/>
    <n v="3785428.9845241979"/>
    <n v="3977295.4158397256"/>
    <n v="3924237.8442821498"/>
    <n v="4111960.9307953864"/>
    <n v="4152944.4205765985"/>
    <n v="4099786.8377378257"/>
    <n v="4182268.1160788853"/>
    <n v="4151753.0883441595"/>
    <n v="3917257.3070987612"/>
    <n v="47802962.211849064"/>
    <n v="0"/>
    <n v="0"/>
    <n v="0"/>
    <n v="0"/>
    <n v="0"/>
    <n v="0"/>
    <n v="0"/>
    <n v="0"/>
    <n v="0"/>
    <n v="0"/>
    <n v="0"/>
    <n v="0"/>
    <n v="0"/>
    <n v="1648000"/>
    <n v="1651500"/>
    <n v="1648000"/>
    <n v="1763200"/>
    <n v="1763200"/>
    <n v="1763200"/>
    <n v="1763200"/>
    <n v="1763200"/>
    <n v="1763200"/>
    <n v="1763200"/>
    <n v="1763200"/>
    <n v="1763200"/>
    <n v="20816300"/>
    <n v="0"/>
    <n v="0"/>
    <n v="0"/>
    <n v="0"/>
    <n v="0"/>
    <n v="0"/>
    <n v="0"/>
    <n v="0"/>
    <n v="0"/>
    <n v="0"/>
    <n v="0"/>
    <n v="0"/>
    <n v="0"/>
    <n v="1763200"/>
    <n v="1767200"/>
    <n v="1763200"/>
    <n v="1763200"/>
    <n v="1763200"/>
    <n v="1763200"/>
    <n v="1763200"/>
    <n v="1763200"/>
    <n v="1763200"/>
    <n v="1763200"/>
    <n v="1763200"/>
    <n v="1763200"/>
    <n v="21162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42"/>
    <n v="1"/>
    <d v="2025-01-01T00:00:00"/>
    <n v="19084238"/>
    <x v="279"/>
    <m/>
    <m/>
    <x v="3"/>
    <x v="3"/>
    <s v="TREG 3"/>
    <x v="1"/>
    <n v="33005452.281004928"/>
    <n v="1143699.6195454544"/>
    <n v="1203894.3363636362"/>
    <n v="1083504.9027272726"/>
    <n v="963115.469090909"/>
    <n v="1023310.1859090908"/>
    <n v="1083504.9027272726"/>
    <n v="1384478.4868181816"/>
    <n v="1264089.053181818"/>
    <n v="1264089.053181818"/>
    <n v="1384478.4868181816"/>
    <n v="1203894.3363636362"/>
    <n v="1264089.053181818"/>
    <n v="14266147.885909088"/>
    <n v="153259.09473587887"/>
    <n v="162983.06341365824"/>
    <n v="214448.85254165641"/>
    <n v="218642.06386799164"/>
    <n v="285980.17701912555"/>
    <n v="267206.73420521629"/>
    <n v="234645.07499030902"/>
    <n v="265432.91074684303"/>
    <n v="230474.9525598826"/>
    <n v="242555.3507818199"/>
    <n v="298014.79615581175"/>
    <n v="353572.42803980818"/>
    <n v="2927215.4990580017"/>
    <n v="1296958.7142813331"/>
    <n v="1366877.3997772944"/>
    <n v="1297953.7552689291"/>
    <n v="1181757.5329589006"/>
    <n v="1309290.3629282163"/>
    <n v="1350711.636932489"/>
    <n v="1619123.5618084907"/>
    <n v="1529521.9639286611"/>
    <n v="1494564.0057417005"/>
    <n v="1627033.8376000016"/>
    <n v="1501909.1325194479"/>
    <n v="1617661.481221626"/>
    <n v="17193363.384967092"/>
    <n v="0"/>
    <n v="0"/>
    <n v="0"/>
    <n v="0"/>
    <n v="0"/>
    <n v="0"/>
    <n v="0"/>
    <n v="0"/>
    <n v="0"/>
    <n v="0"/>
    <n v="0"/>
    <n v="0"/>
    <n v="0"/>
    <n v="1372502"/>
    <n v="1333481"/>
    <n v="1361316"/>
    <n v="1523216"/>
    <n v="1523216"/>
    <n v="1523216"/>
    <n v="1523216"/>
    <n v="1523216"/>
    <n v="1523216"/>
    <n v="1523216"/>
    <n v="1523216"/>
    <n v="1523216"/>
    <n v="17776243"/>
    <n v="0"/>
    <n v="0"/>
    <n v="0"/>
    <n v="0"/>
    <n v="0"/>
    <n v="0"/>
    <n v="0"/>
    <n v="0"/>
    <n v="0"/>
    <n v="0"/>
    <n v="0"/>
    <n v="0"/>
    <n v="0"/>
    <n v="1491549"/>
    <n v="1480611"/>
    <n v="1523216"/>
    <n v="1523216"/>
    <n v="1523216"/>
    <n v="1523216"/>
    <n v="1523216"/>
    <n v="1523216"/>
    <n v="1523216"/>
    <n v="1523216"/>
    <n v="1523216"/>
    <n v="1523216"/>
    <n v="182043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42"/>
    <n v="1"/>
    <d v="2025-01-01T00:00:00"/>
    <n v="10056724"/>
    <x v="280"/>
    <m/>
    <m/>
    <x v="3"/>
    <x v="3"/>
    <s v="TREG 3"/>
    <x v="1"/>
    <n v="29117160.975226238"/>
    <n v="1366281.2427272727"/>
    <n v="1438190.7818181817"/>
    <n v="1294371.7036363636"/>
    <n v="1150552.6254545455"/>
    <n v="1222462.1645454546"/>
    <n v="1294371.7036363636"/>
    <n v="1653919.3990909092"/>
    <n v="1510100.320909091"/>
    <n v="1510100.320909091"/>
    <n v="1653919.3990909092"/>
    <n v="1438190.7818181817"/>
    <n v="1510100.320909091"/>
    <n v="17042560.764545452"/>
    <n v="183085.68337044137"/>
    <n v="194702.08664825105"/>
    <n v="256183.9138046572"/>
    <n v="261193.18886609364"/>
    <n v="341636.33962591109"/>
    <n v="319209.29467485013"/>
    <n v="280310.63329810969"/>
    <n v="317090.2577549566"/>
    <n v="275328.94058859185"/>
    <n v="289760.37102123344"/>
    <n v="356013.08165574237"/>
    <n v="422383.08741269022"/>
    <n v="3496896.8787215292"/>
    <n v="1549366.9260977141"/>
    <n v="1632892.8684664327"/>
    <n v="1550555.6174410209"/>
    <n v="1411745.8143206392"/>
    <n v="1564098.5041713656"/>
    <n v="1613580.9983112137"/>
    <n v="1934230.0323890189"/>
    <n v="1827190.5786640476"/>
    <n v="1785429.2614976829"/>
    <n v="1943679.7701121427"/>
    <n v="1794203.8634739241"/>
    <n v="1932483.4083217813"/>
    <n v="20539457.643266987"/>
    <n v="0"/>
    <n v="0"/>
    <n v="0"/>
    <n v="0"/>
    <n v="0"/>
    <n v="0"/>
    <n v="0"/>
    <n v="0"/>
    <n v="0"/>
    <n v="0"/>
    <n v="0"/>
    <n v="0"/>
    <n v="0"/>
    <n v="1550233"/>
    <n v="1557653"/>
    <n v="1606525"/>
    <n v="1646640"/>
    <n v="1646640"/>
    <n v="1646640"/>
    <n v="1646640"/>
    <n v="1646640"/>
    <n v="1646640"/>
    <n v="1646640"/>
    <n v="1646640"/>
    <n v="1646640"/>
    <n v="19534171"/>
    <n v="0"/>
    <n v="0"/>
    <n v="0"/>
    <n v="0"/>
    <n v="0"/>
    <n v="0"/>
    <n v="0"/>
    <n v="0"/>
    <n v="0"/>
    <n v="0"/>
    <n v="0"/>
    <n v="0"/>
    <n v="0"/>
    <n v="1604380"/>
    <n v="1576156"/>
    <n v="1646640"/>
    <n v="1646640"/>
    <n v="1646640"/>
    <n v="1646640"/>
    <n v="1646640"/>
    <n v="1646640"/>
    <n v="1646640"/>
    <n v="1646640"/>
    <n v="1646640"/>
    <n v="1646640"/>
    <n v="196469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38"/>
    <n v="1"/>
    <d v="2025-01-01T00:00:00"/>
    <n v="3001071349"/>
    <x v="281"/>
    <m/>
    <m/>
    <x v="10"/>
    <x v="1"/>
    <s v="TREG 3"/>
    <x v="1"/>
    <n v="26422207.166382216"/>
    <n v="765000"/>
    <n v="765000"/>
    <n v="734400"/>
    <n v="772344"/>
    <n v="734473.44"/>
    <n v="734094.73439999996"/>
    <n v="887090.94734399987"/>
    <n v="773870.90947344003"/>
    <n v="810988.7090947344"/>
    <n v="887859.88709094725"/>
    <n v="773878.59887090942"/>
    <n v="849238.78598870919"/>
    <n v="9488240.0122627392"/>
    <n v="67855.579921657074"/>
    <n v="396953.45948236366"/>
    <n v="362690.36926558928"/>
    <n v="250348.90050555149"/>
    <n v="338275.05463951221"/>
    <n v="489056.64368468313"/>
    <n v="575546.8586792812"/>
    <n v="635853.19747526129"/>
    <n v="520854.351719937"/>
    <n v="640846.01734983909"/>
    <n v="862743.48204680299"/>
    <n v="540257.4514883823"/>
    <n v="5681281.3662588615"/>
    <n v="832855.5799216571"/>
    <n v="1161953.4594823637"/>
    <n v="1097090.3692655894"/>
    <n v="1022692.9005055515"/>
    <n v="1072748.4946395122"/>
    <n v="1223151.3780846831"/>
    <n v="1462637.8060232811"/>
    <n v="1409724.1069487012"/>
    <n v="1331843.0608146715"/>
    <n v="1528705.9044407862"/>
    <n v="1636622.0809177123"/>
    <n v="1389496.2374770916"/>
    <n v="15169521.378521601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725000"/>
    <n v="700000"/>
    <n v="700000"/>
    <n v="761300"/>
    <n v="761300"/>
    <n v="761300"/>
    <n v="761300"/>
    <n v="761300"/>
    <n v="761300"/>
    <n v="761300"/>
    <n v="761300"/>
    <n v="761300"/>
    <n v="8976700"/>
    <n v="0"/>
    <n v="0"/>
    <n v="0"/>
    <n v="0"/>
    <n v="0"/>
    <n v="0"/>
    <n v="0"/>
    <n v="0"/>
    <n v="0"/>
    <n v="0"/>
    <n v="0"/>
    <n v="0"/>
    <n v="0"/>
    <n v="786300"/>
    <n v="761300"/>
    <n v="761300"/>
    <n v="761300"/>
    <n v="761300"/>
    <n v="761300"/>
    <n v="761300"/>
    <n v="761300"/>
    <n v="761300"/>
    <n v="761300"/>
    <n v="761300"/>
    <n v="761300"/>
    <n v="9160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17"/>
    <n v="1"/>
    <d v="2025-01-01T00:00:00"/>
    <n v="2000367"/>
    <x v="282"/>
    <m/>
    <m/>
    <x v="2"/>
    <x v="1"/>
    <s v="TREG 3"/>
    <x v="1"/>
    <n v="22921182.481937282"/>
    <n v="1918187.7"/>
    <n v="1836303.3149999997"/>
    <n v="1852018.5"/>
    <n v="1836303.3149999997"/>
    <n v="1789157.76"/>
    <n v="1742012.2050000003"/>
    <n v="1820588.13"/>
    <n v="1883448.87"/>
    <n v="1867733.6850000001"/>
    <n v="1867733.6850000001"/>
    <n v="1883448.87"/>
    <n v="1852018.5"/>
    <n v="22148954.535000004"/>
    <n v="0"/>
    <n v="11950724.263759997"/>
    <n v="11827387.134146826"/>
    <n v="9297635.5734425317"/>
    <n v="10140840.16137453"/>
    <n v="9886932.8458673004"/>
    <n v="12288154.568081591"/>
    <n v="10349068.613539482"/>
    <n v="12378878.988314027"/>
    <n v="12467275.195482703"/>
    <n v="10585903.080715967"/>
    <n v="10778419.087470157"/>
    <n v="121951219.51219513"/>
    <n v="1918187.7"/>
    <n v="13787027.578759996"/>
    <n v="13679405.634146826"/>
    <n v="11133938.888442531"/>
    <n v="11929997.92137453"/>
    <n v="11628945.0508673"/>
    <n v="14108742.69808159"/>
    <n v="12232517.483539481"/>
    <n v="14246612.673314027"/>
    <n v="14335008.880482703"/>
    <n v="12469351.950715967"/>
    <n v="12630437.587470157"/>
    <n v="144100174.04719508"/>
    <n v="0"/>
    <n v="0"/>
    <n v="0"/>
    <n v="0"/>
    <n v="0"/>
    <n v="0"/>
    <n v="0"/>
    <n v="0"/>
    <n v="0"/>
    <n v="0"/>
    <n v="0"/>
    <n v="0"/>
    <n v="0"/>
    <n v="1878704"/>
    <n v="1762369"/>
    <n v="1704158"/>
    <n v="1557569"/>
    <n v="1557569"/>
    <n v="1557569"/>
    <n v="1557569"/>
    <n v="1557569"/>
    <n v="1557569"/>
    <n v="1557569"/>
    <n v="1557569"/>
    <n v="1557569"/>
    <n v="19363352"/>
    <n v="0"/>
    <n v="0"/>
    <n v="0"/>
    <n v="0"/>
    <n v="0"/>
    <n v="0"/>
    <n v="0"/>
    <n v="0"/>
    <n v="0"/>
    <n v="0"/>
    <n v="0"/>
    <n v="0"/>
    <n v="0"/>
    <n v="1522814"/>
    <n v="1532450"/>
    <n v="1557569"/>
    <n v="1557569"/>
    <n v="1557569"/>
    <n v="1557569"/>
    <n v="1557569"/>
    <n v="1557569"/>
    <n v="1557569"/>
    <n v="1557569"/>
    <n v="1557569"/>
    <n v="1557569"/>
    <n v="186309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1"/>
    <n v="1"/>
    <d v="2025-01-01T00:00:00"/>
    <n v="19073004"/>
    <x v="283"/>
    <m/>
    <m/>
    <x v="10"/>
    <x v="3"/>
    <s v="TREG 3"/>
    <x v="1"/>
    <n v="22869722.756110534"/>
    <n v="2200973"/>
    <n v="2200973"/>
    <n v="2112934.08"/>
    <n v="2222102.3407999999"/>
    <n v="2113145.373408"/>
    <n v="2112055.8037340799"/>
    <n v="2552239.5080373404"/>
    <n v="2226495.3950803736"/>
    <n v="2333286.6039508036"/>
    <n v="2554451.8160395077"/>
    <n v="2226517.5181603949"/>
    <n v="2443335.4751816043"/>
    <n v="27298509.914392103"/>
    <n v="116719.98180662667"/>
    <n v="682808.99849875667"/>
    <n v="623872.24972499348"/>
    <n v="430631.04237048532"/>
    <n v="581874.8917737538"/>
    <n v="841237.85573995765"/>
    <n v="990011.7123966408"/>
    <n v="1093746.0666710853"/>
    <n v="895933.84253503487"/>
    <n v="1102334.3337759767"/>
    <n v="1484025.3910518705"/>
    <n v="929309.57161405601"/>
    <n v="9772505.9379592389"/>
    <n v="2317692.9818066265"/>
    <n v="2883781.9984987564"/>
    <n v="2736806.3297249936"/>
    <n v="2652733.383170485"/>
    <n v="2695020.2651817538"/>
    <n v="2953293.6594740376"/>
    <n v="3542251.2204339812"/>
    <n v="3320241.4617514592"/>
    <n v="3229220.4464858384"/>
    <n v="3656786.1498154844"/>
    <n v="3710542.9092122652"/>
    <n v="3372645.0467956602"/>
    <n v="37071015.852351345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2172586"/>
    <n v="2292654"/>
    <n v="2106855"/>
    <n v="2229655"/>
    <n v="2229655"/>
    <n v="2229655"/>
    <n v="2229655"/>
    <n v="2229655"/>
    <n v="2229655"/>
    <n v="2229655"/>
    <n v="2229655"/>
    <n v="2229655"/>
    <n v="26638990"/>
    <n v="0"/>
    <n v="0"/>
    <n v="0"/>
    <n v="0"/>
    <n v="0"/>
    <n v="0"/>
    <n v="0"/>
    <n v="0"/>
    <n v="0"/>
    <n v="0"/>
    <n v="0"/>
    <n v="0"/>
    <n v="0"/>
    <n v="2295386"/>
    <n v="2415454"/>
    <n v="2229655"/>
    <n v="2229655"/>
    <n v="2229655"/>
    <n v="2229655"/>
    <n v="2229655"/>
    <n v="2229655"/>
    <n v="2229655"/>
    <n v="2229655"/>
    <n v="2229655"/>
    <n v="2229655"/>
    <n v="270073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34"/>
    <n v="1"/>
    <d v="2025-01-01T00:00:00"/>
    <n v="19529040"/>
    <x v="284"/>
    <m/>
    <m/>
    <x v="3"/>
    <x v="3"/>
    <s v="TREG 3"/>
    <x v="1"/>
    <n v="11033576.573433364"/>
    <n v="1822056.8181818184"/>
    <n v="1917954.5454545456"/>
    <n v="1726159.0909090911"/>
    <n v="1534363.6363636365"/>
    <n v="1630261.3636363638"/>
    <n v="1726159.0909090911"/>
    <n v="2205647.7272727275"/>
    <n v="2013852.2727272729"/>
    <n v="2013852.2727272729"/>
    <n v="2205647.7272727275"/>
    <n v="1917954.5454545456"/>
    <n v="2013852.2727272729"/>
    <n v="22727761.363636367"/>
    <n v="244160.94378247988"/>
    <n v="259652.44445830936"/>
    <n v="341643.89604333806"/>
    <n v="348324.20716406981"/>
    <n v="455602.25997944543"/>
    <n v="425693.81295781879"/>
    <n v="373819.00932064163"/>
    <n v="422867.88989957364"/>
    <n v="367175.48170450836"/>
    <n v="386421.06994329812"/>
    <n v="474774.91639856319"/>
    <n v="563285.18626863894"/>
    <n v="4663421.1179206856"/>
    <n v="2066217.7619642983"/>
    <n v="2177606.989912855"/>
    <n v="2067802.9869524292"/>
    <n v="1882687.8435277063"/>
    <n v="2085863.6236158093"/>
    <n v="2151852.9038669099"/>
    <n v="2579466.7365933694"/>
    <n v="2436720.1626268467"/>
    <n v="2381027.7544317814"/>
    <n v="2592068.7972160256"/>
    <n v="2392729.4618531088"/>
    <n v="2577137.4589959118"/>
    <n v="27391182.481557049"/>
    <n v="0"/>
    <n v="0"/>
    <n v="0"/>
    <n v="0"/>
    <n v="0"/>
    <n v="0"/>
    <n v="0"/>
    <n v="0"/>
    <n v="0"/>
    <n v="0"/>
    <n v="0"/>
    <n v="0"/>
    <n v="0"/>
    <n v="2175000"/>
    <n v="2175000"/>
    <n v="2175000"/>
    <n v="2175000"/>
    <n v="2175000"/>
    <n v="2175000"/>
    <n v="2175000"/>
    <n v="2175000"/>
    <n v="2175000"/>
    <n v="2175000"/>
    <n v="2175000"/>
    <n v="2175000"/>
    <n v="26100000"/>
    <n v="0"/>
    <n v="0"/>
    <n v="0"/>
    <n v="0"/>
    <n v="0"/>
    <n v="0"/>
    <n v="0"/>
    <n v="0"/>
    <n v="0"/>
    <n v="0"/>
    <n v="0"/>
    <n v="0"/>
    <n v="0"/>
    <n v="2175000"/>
    <n v="2175000"/>
    <n v="2175000"/>
    <n v="2175000"/>
    <n v="2175000"/>
    <n v="2175000"/>
    <n v="2175000"/>
    <n v="2175000"/>
    <n v="2175000"/>
    <n v="2175000"/>
    <n v="2175000"/>
    <n v="2175000"/>
    <n v="261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42"/>
    <n v="1"/>
    <d v="2025-01-01T00:00:00"/>
    <n v="19608727"/>
    <x v="285"/>
    <m/>
    <m/>
    <x v="2"/>
    <x v="3"/>
    <s v="TREG 3"/>
    <x v="1"/>
    <n v="7544227.2727272725"/>
    <n v="2503824.9"/>
    <n v="2395246.1549999998"/>
    <n v="2416084.5"/>
    <n v="2395246.1549999998"/>
    <n v="2332731.12"/>
    <n v="2270216.085"/>
    <n v="2374407.81"/>
    <n v="2457761.19"/>
    <n v="2436922.8450000002"/>
    <n v="2436922.8450000002"/>
    <n v="2457761.19"/>
    <n v="2416084.5"/>
    <n v="28893209.294999998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2503824.9"/>
    <n v="3086105.3793182373"/>
    <n v="3099813.7302012634"/>
    <n v="2932733.0184314228"/>
    <n v="2918962.7837216272"/>
    <n v="2841769.6248549437"/>
    <n v="3084773.5372849242"/>
    <n v="3056030.3289213441"/>
    <n v="3152533.258816482"/>
    <n v="3157643.3537169574"/>
    <n v="3069721.4887769469"/>
    <n v="3039173.9534758269"/>
    <n v="35943085.357519977"/>
    <n v="0"/>
    <n v="0"/>
    <n v="0"/>
    <n v="0"/>
    <n v="0"/>
    <n v="0"/>
    <n v="0"/>
    <n v="0"/>
    <n v="0"/>
    <n v="0"/>
    <n v="0"/>
    <n v="0"/>
    <n v="0"/>
    <n v="2292000"/>
    <n v="2292000"/>
    <n v="2292000"/>
    <n v="2453370"/>
    <n v="2453370"/>
    <n v="2453370"/>
    <n v="2453370"/>
    <n v="2453370"/>
    <n v="2453370"/>
    <n v="2453370"/>
    <n v="2453370"/>
    <n v="2453370"/>
    <n v="28956330"/>
    <n v="0"/>
    <n v="0"/>
    <n v="0"/>
    <n v="0"/>
    <n v="0"/>
    <n v="0"/>
    <n v="0"/>
    <n v="0"/>
    <n v="0"/>
    <n v="0"/>
    <n v="0"/>
    <n v="0"/>
    <n v="0"/>
    <n v="2443500"/>
    <n v="2443500"/>
    <n v="2453370"/>
    <n v="2453370"/>
    <n v="2453370"/>
    <n v="2453370"/>
    <n v="2453370"/>
    <n v="2453370"/>
    <n v="2453370"/>
    <n v="2453370"/>
    <n v="2453370"/>
    <n v="2453370"/>
    <n v="29420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42"/>
    <n v="1"/>
    <d v="2025-01-01T00:00:00"/>
    <n v="10279998"/>
    <x v="286"/>
    <m/>
    <m/>
    <x v="3"/>
    <x v="3"/>
    <s v="TREG 3"/>
    <x v="1"/>
    <n v="17959989.935719024"/>
    <n v="1647652.0527272725"/>
    <n v="1734370.5818181816"/>
    <n v="1560933.5236363634"/>
    <n v="1387496.4654545453"/>
    <n v="1474214.9945454544"/>
    <n v="1560933.5236363634"/>
    <n v="1994526.169090909"/>
    <n v="1821089.1109090908"/>
    <n v="1821089.1109090908"/>
    <n v="1994526.169090909"/>
    <n v="1734370.5818181816"/>
    <n v="1821089.1109090908"/>
    <n v="20552291.394545451"/>
    <n v="220790.1950173364"/>
    <n v="234798.87061606266"/>
    <n v="308942.21354702971"/>
    <n v="314983.09450150729"/>
    <n v="411992.6400711232"/>
    <n v="384946.98834537627"/>
    <n v="338037.56936089636"/>
    <n v="382391.55874444137"/>
    <n v="332029.95104469312"/>
    <n v="349433.37812290486"/>
    <n v="429330.11626284622"/>
    <n v="509368.30518408917"/>
    <n v="4217044.8808183065"/>
    <n v="1868442.2477446089"/>
    <n v="1969169.4524342441"/>
    <n v="1869875.7371833932"/>
    <n v="1702479.5599560526"/>
    <n v="1886207.6346165775"/>
    <n v="1945880.5119817397"/>
    <n v="2332563.7384518054"/>
    <n v="2203480.6696535321"/>
    <n v="2153119.061953784"/>
    <n v="2343959.5472138138"/>
    <n v="2163700.6980810277"/>
    <n v="2330457.41609318"/>
    <n v="24769336.275363758"/>
    <n v="0"/>
    <n v="0"/>
    <n v="0"/>
    <n v="0"/>
    <n v="0"/>
    <n v="0"/>
    <n v="0"/>
    <n v="0"/>
    <n v="0"/>
    <n v="0"/>
    <n v="0"/>
    <n v="0"/>
    <n v="0"/>
    <n v="1957312"/>
    <n v="1961619"/>
    <n v="1953812"/>
    <n v="2218550"/>
    <n v="2218550"/>
    <n v="2218550"/>
    <n v="2218550"/>
    <n v="2218550"/>
    <n v="2218550"/>
    <n v="2218550"/>
    <n v="2218550"/>
    <n v="2218550"/>
    <n v="25839693"/>
    <n v="0"/>
    <n v="0"/>
    <n v="0"/>
    <n v="0"/>
    <n v="0"/>
    <n v="0"/>
    <n v="0"/>
    <n v="0"/>
    <n v="0"/>
    <n v="0"/>
    <n v="0"/>
    <n v="0"/>
    <n v="0"/>
    <n v="2221800"/>
    <n v="2226107"/>
    <n v="2218550"/>
    <n v="2218550"/>
    <n v="2218550"/>
    <n v="2218550"/>
    <n v="2218550"/>
    <n v="2218550"/>
    <n v="2218550"/>
    <n v="2218550"/>
    <n v="2218550"/>
    <n v="2218550"/>
    <n v="266334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42"/>
    <n v="1"/>
    <d v="2025-01-01T00:00:00"/>
    <n v="19468690"/>
    <x v="287"/>
    <m/>
    <m/>
    <x v="10"/>
    <x v="3"/>
    <s v="TREG 3"/>
    <x v="1"/>
    <n v="35199901.465105385"/>
    <n v="2537130"/>
    <n v="2537130"/>
    <n v="2435644.7999999998"/>
    <n v="2561486.4479999999"/>
    <n v="2435888.36448"/>
    <n v="2434632.3836448002"/>
    <n v="2942045.8238364481"/>
    <n v="2566550.4582383647"/>
    <n v="2689652.0045823837"/>
    <n v="2944596.0200458239"/>
    <n v="2566575.9602004583"/>
    <n v="2816508.7596020047"/>
    <n v="31467841.022630282"/>
    <n v="48772.819314940374"/>
    <n v="285319.78325329494"/>
    <n v="260692.36852566866"/>
    <n v="179944.25372458104"/>
    <n v="243143.27779282216"/>
    <n v="351521.14748327876"/>
    <n v="413688.05598678306"/>
    <n v="457034.67787164223"/>
    <n v="374376.50986354612"/>
    <n v="460623.38644794474"/>
    <n v="620117.49090631958"/>
    <n v="388322.95141262352"/>
    <n v="4083556.7225834457"/>
    <n v="2585902.8193149404"/>
    <n v="2822449.7832532949"/>
    <n v="2696337.1685256683"/>
    <n v="2741430.701724581"/>
    <n v="2679031.6422728221"/>
    <n v="2786153.5311280787"/>
    <n v="3355733.8798232311"/>
    <n v="3023585.1361100068"/>
    <n v="3064028.5144459298"/>
    <n v="3405219.4064937686"/>
    <n v="3186693.4511067779"/>
    <n v="3204831.7110146284"/>
    <n v="35551397.745213732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2223120"/>
    <n v="1305439"/>
    <n v="1277711"/>
    <n v="1273460"/>
    <n v="1273460"/>
    <n v="1273460"/>
    <n v="1273460"/>
    <n v="1273460"/>
    <n v="1273460"/>
    <n v="1273460"/>
    <n v="1273460"/>
    <n v="1273460"/>
    <n v="16267410"/>
    <n v="0"/>
    <n v="0"/>
    <n v="0"/>
    <n v="0"/>
    <n v="0"/>
    <n v="0"/>
    <n v="0"/>
    <n v="0"/>
    <n v="0"/>
    <n v="0"/>
    <n v="0"/>
    <n v="0"/>
    <n v="0"/>
    <n v="2219264"/>
    <n v="1290500"/>
    <n v="1273460"/>
    <n v="1273460"/>
    <n v="1273460"/>
    <n v="1273460"/>
    <n v="1273460"/>
    <n v="1273460"/>
    <n v="1273460"/>
    <n v="1273460"/>
    <n v="1273460"/>
    <n v="1273460"/>
    <n v="162443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1"/>
    <n v="1"/>
    <d v="2025-01-01T00:00:00"/>
    <n v="10001080"/>
    <x v="288"/>
    <m/>
    <m/>
    <x v="2"/>
    <x v="3"/>
    <s v="TREG 3"/>
    <x v="1"/>
    <n v="17699040.67808466"/>
    <n v="3086766.7115000002"/>
    <n v="3002824.213"/>
    <n v="3012756.8715000004"/>
    <n v="2972245.4989999998"/>
    <n v="2896579.4525000006"/>
    <n v="2882070.8339999998"/>
    <n v="3000536.233"/>
    <n v="3063200.9024999999"/>
    <n v="3045623.5655"/>
    <n v="3053268.2439999999"/>
    <n v="3055556.2239999999"/>
    <n v="3028046.2285000002"/>
    <n v="36099474.978999995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3086766.7115000002"/>
    <n v="3693683.4373182375"/>
    <n v="3696486.1017012638"/>
    <n v="3509732.3624314228"/>
    <n v="3482811.1162216277"/>
    <n v="3453624.3738549436"/>
    <n v="3710901.9602849241"/>
    <n v="3661470.041421344"/>
    <n v="3761233.9793164819"/>
    <n v="3773988.7527169567"/>
    <n v="3667516.5227769469"/>
    <n v="3651135.6819758271"/>
    <n v="43149351.04151997"/>
    <n v="0"/>
    <n v="0"/>
    <n v="0"/>
    <n v="0"/>
    <n v="0"/>
    <n v="0"/>
    <n v="0"/>
    <n v="0"/>
    <n v="0"/>
    <n v="0"/>
    <n v="0"/>
    <n v="0"/>
    <n v="0"/>
    <n v="1855600"/>
    <n v="1855600"/>
    <n v="1855600"/>
    <n v="2279798"/>
    <n v="2279798"/>
    <n v="2279798"/>
    <n v="2279798"/>
    <n v="2279798"/>
    <n v="2279798"/>
    <n v="2279798"/>
    <n v="2279798"/>
    <n v="2279798"/>
    <n v="26084982"/>
    <n v="0"/>
    <n v="0"/>
    <n v="0"/>
    <n v="0"/>
    <n v="0"/>
    <n v="0"/>
    <n v="0"/>
    <n v="0"/>
    <n v="0"/>
    <n v="0"/>
    <n v="0"/>
    <n v="0"/>
    <n v="0"/>
    <n v="2212960"/>
    <n v="2206417"/>
    <n v="2279798"/>
    <n v="2279798"/>
    <n v="2279798"/>
    <n v="2279798"/>
    <n v="2279798"/>
    <n v="2279798"/>
    <n v="2279798"/>
    <n v="2279798"/>
    <n v="2279798"/>
    <n v="2279798"/>
    <n v="272173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42"/>
    <n v="1"/>
    <d v="2025-01-01T00:00:00"/>
    <n v="19067865"/>
    <x v="289"/>
    <m/>
    <m/>
    <x v="3"/>
    <x v="3"/>
    <s v="TREG 3"/>
    <x v="1"/>
    <n v="34529514.736156389"/>
    <n v="2421159.1527272724"/>
    <n v="2548588.5818181816"/>
    <n v="2293729.7236363636"/>
    <n v="2038870.8654545452"/>
    <n v="2166300.2945454544"/>
    <n v="2293729.7236363636"/>
    <n v="2930876.8690909087"/>
    <n v="2676018.0109090907"/>
    <n v="2676018.0109090907"/>
    <n v="2930876.8690909087"/>
    <n v="2548588.5818181816"/>
    <n v="2676018.0109090907"/>
    <n v="30200774.694545455"/>
    <n v="324442.40919302148"/>
    <n v="345027.60076141229"/>
    <n v="453978.29399422783"/>
    <n v="462855.1282683452"/>
    <n v="605406.79672832834"/>
    <n v="565664.28731386934"/>
    <n v="496732.76203497523"/>
    <n v="561909.18516277347"/>
    <n v="487904.80588471185"/>
    <n v="513478.44971897156"/>
    <n v="630883.52835822536"/>
    <n v="748496.46329410537"/>
    <n v="6196779.7107129674"/>
    <n v="2745601.5619202936"/>
    <n v="2893616.1825795937"/>
    <n v="2747708.0176305915"/>
    <n v="2501725.9937228905"/>
    <n v="2771707.0912737828"/>
    <n v="2859394.0109502329"/>
    <n v="3427609.6311258841"/>
    <n v="3237927.1960718641"/>
    <n v="3163922.8167938027"/>
    <n v="3444355.3188098804"/>
    <n v="3179472.1101764068"/>
    <n v="3424514.4742031964"/>
    <n v="36397554.405258417"/>
    <n v="0"/>
    <n v="0"/>
    <n v="0"/>
    <n v="0"/>
    <n v="0"/>
    <n v="0"/>
    <n v="0"/>
    <n v="0"/>
    <n v="0"/>
    <n v="0"/>
    <n v="0"/>
    <n v="0"/>
    <n v="0"/>
    <n v="1990001"/>
    <n v="2283463"/>
    <n v="2601993"/>
    <n v="2588064"/>
    <n v="2588064"/>
    <n v="2588064"/>
    <n v="2588064"/>
    <n v="2588064"/>
    <n v="2588064"/>
    <n v="2588064"/>
    <n v="2588064"/>
    <n v="2588064"/>
    <n v="30168033"/>
    <n v="0"/>
    <n v="0"/>
    <n v="0"/>
    <n v="0"/>
    <n v="0"/>
    <n v="0"/>
    <n v="0"/>
    <n v="0"/>
    <n v="0"/>
    <n v="0"/>
    <n v="0"/>
    <n v="0"/>
    <n v="0"/>
    <n v="2087015"/>
    <n v="2338242"/>
    <n v="2588064"/>
    <n v="2588064"/>
    <n v="2588064"/>
    <n v="2588064"/>
    <n v="2588064"/>
    <n v="2588064"/>
    <n v="2588064"/>
    <n v="2588064"/>
    <n v="2588064"/>
    <n v="2588064"/>
    <n v="303058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42"/>
    <n v="1"/>
    <d v="2025-01-01T00:00:00"/>
    <n v="19533503"/>
    <x v="290"/>
    <m/>
    <m/>
    <x v="3"/>
    <x v="3"/>
    <s v="TREG 3"/>
    <x v="1"/>
    <n v="22869722.756110534"/>
    <n v="1711329.3781818182"/>
    <n v="1801399.3454545455"/>
    <n v="1621259.4109090909"/>
    <n v="1441119.4763636363"/>
    <n v="1531189.4436363636"/>
    <n v="1621259.4109090909"/>
    <n v="2071609.2472727273"/>
    <n v="1891469.3127272727"/>
    <n v="1891469.3127272727"/>
    <n v="2071609.2472727273"/>
    <n v="1801399.3454545455"/>
    <n v="1891469.3127272727"/>
    <n v="21346582.243636362"/>
    <n v="229323.14290643705"/>
    <n v="243873.21618303508"/>
    <n v="320882.00013371761"/>
    <n v="327156.34490838333"/>
    <n v="427915.04880011524"/>
    <n v="399824.15529275546"/>
    <n v="351101.81328571512"/>
    <n v="397169.96520285355"/>
    <n v="344862.01666093356"/>
    <n v="362938.03944176924"/>
    <n v="445922.57186987507"/>
    <n v="529054.02177197509"/>
    <n v="4380022.3364575654"/>
    <n v="1940652.5210882551"/>
    <n v="2045272.5616375806"/>
    <n v="1942141.4110428086"/>
    <n v="1768275.8212720198"/>
    <n v="1959104.4924364788"/>
    <n v="2021083.5662018463"/>
    <n v="2422711.0605584425"/>
    <n v="2288639.2779301265"/>
    <n v="2236331.3293882064"/>
    <n v="2434547.2867144966"/>
    <n v="2247321.9173244205"/>
    <n v="2420523.3344992478"/>
    <n v="25726604.580093928"/>
    <n v="0"/>
    <n v="0"/>
    <n v="0"/>
    <n v="0"/>
    <n v="0"/>
    <n v="0"/>
    <n v="0"/>
    <n v="0"/>
    <n v="0"/>
    <n v="0"/>
    <n v="0"/>
    <n v="0"/>
    <n v="0"/>
    <n v="1992698"/>
    <n v="1962526"/>
    <n v="1964067"/>
    <n v="2041239"/>
    <n v="2041239"/>
    <n v="2041239"/>
    <n v="2041239"/>
    <n v="2041239"/>
    <n v="2041239"/>
    <n v="2041239"/>
    <n v="2041239"/>
    <n v="2041239"/>
    <n v="24290442"/>
    <n v="0"/>
    <n v="0"/>
    <n v="0"/>
    <n v="0"/>
    <n v="0"/>
    <n v="0"/>
    <n v="0"/>
    <n v="0"/>
    <n v="0"/>
    <n v="0"/>
    <n v="0"/>
    <n v="0"/>
    <n v="0"/>
    <n v="2034500"/>
    <n v="2034500"/>
    <n v="2041239"/>
    <n v="2041239"/>
    <n v="2041239"/>
    <n v="2041239"/>
    <n v="2041239"/>
    <n v="2041239"/>
    <n v="2041239"/>
    <n v="2041239"/>
    <n v="2041239"/>
    <n v="2041239"/>
    <n v="244813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38"/>
    <n v="1"/>
    <d v="2025-01-01T00:00:00"/>
    <n v="10285746"/>
    <x v="291"/>
    <m/>
    <m/>
    <x v="2"/>
    <x v="3"/>
    <s v="TREG 3"/>
    <x v="1"/>
    <n v="39913607.887916535"/>
    <n v="3371200.6140000001"/>
    <n v="3302788.0249999994"/>
    <n v="3303966.6140000001"/>
    <n v="3243630.0809999998"/>
    <n v="3151357.398"/>
    <n v="3177400.6030000001"/>
    <n v="3316398.9219999998"/>
    <n v="3365481.736"/>
    <n v="3349513.6610000003"/>
    <n v="3364303.1469999999"/>
    <n v="3350692.2499999995"/>
    <n v="3333545.5860000001"/>
    <n v="39630278.637000002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3371200.6140000001"/>
    <n v="3993647.2493182374"/>
    <n v="3987695.8442012635"/>
    <n v="3781116.9444314227"/>
    <n v="3737589.0617216271"/>
    <n v="3748954.1428549439"/>
    <n v="4026764.6492849239"/>
    <n v="3963750.8749213442"/>
    <n v="4065124.0748164821"/>
    <n v="4085023.6557169566"/>
    <n v="3962652.5487769465"/>
    <n v="3956635.039475827"/>
    <n v="46680154.699519977"/>
    <n v="0"/>
    <n v="0"/>
    <n v="0"/>
    <n v="0"/>
    <n v="0"/>
    <n v="0"/>
    <n v="0"/>
    <n v="0"/>
    <n v="0"/>
    <n v="0"/>
    <n v="0"/>
    <n v="0"/>
    <n v="0"/>
    <n v="1771080"/>
    <n v="1768010"/>
    <n v="1743240"/>
    <n v="1868140"/>
    <n v="1868140"/>
    <n v="1868140"/>
    <n v="1868140"/>
    <n v="1868140"/>
    <n v="1868140"/>
    <n v="1868140"/>
    <n v="1868140"/>
    <n v="1868140"/>
    <n v="22095590"/>
    <n v="0"/>
    <n v="0"/>
    <n v="0"/>
    <n v="0"/>
    <n v="0"/>
    <n v="0"/>
    <n v="0"/>
    <n v="0"/>
    <n v="0"/>
    <n v="0"/>
    <n v="0"/>
    <n v="0"/>
    <n v="0"/>
    <n v="1895980"/>
    <n v="1894910"/>
    <n v="1868140"/>
    <n v="1868140"/>
    <n v="1868140"/>
    <n v="1868140"/>
    <n v="1868140"/>
    <n v="1868140"/>
    <n v="1868140"/>
    <n v="1868140"/>
    <n v="1868140"/>
    <n v="1868140"/>
    <n v="224722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38"/>
    <n v="1"/>
    <d v="2025-01-01T00:00:00"/>
    <n v="10001707"/>
    <x v="292"/>
    <m/>
    <m/>
    <x v="4"/>
    <x v="1"/>
    <s v="TREG 3"/>
    <x v="1"/>
    <n v="66307406.072068423"/>
    <n v="2259294.3181818184"/>
    <n v="2378204.5454545454"/>
    <n v="2140384.0909090908"/>
    <n v="1902563.6363636365"/>
    <n v="2021473.8636363638"/>
    <n v="2140384.0909090908"/>
    <n v="2734935.2272727275"/>
    <n v="2497114.7727272729"/>
    <n v="2497114.7727272729"/>
    <n v="2734935.2272727275"/>
    <n v="2378204.5454545454"/>
    <n v="2497114.7727272729"/>
    <n v="28181723.863636363"/>
    <n v="3945.5621916125542"/>
    <n v="7538.4012954545469"/>
    <n v="8292.2414250000002"/>
    <n v="8070.2773868560616"/>
    <n v="12959.003111586177"/>
    <n v="11663.102800427558"/>
    <n v="6587.4932483896391"/>
    <n v="14492.485146457208"/>
    <n v="12077.070955381005"/>
    <n v="14492.485146457208"/>
    <n v="15700.192241995306"/>
    <n v="15700.192241995306"/>
    <n v="131518.50719161259"/>
    <n v="2263239.8803734309"/>
    <n v="2385742.9467500001"/>
    <n v="2148676.332334091"/>
    <n v="1910633.9137504925"/>
    <n v="2034432.86674795"/>
    <n v="2152047.1937095183"/>
    <n v="2741522.7205211171"/>
    <n v="2511607.2578737303"/>
    <n v="2509191.8436826537"/>
    <n v="2749427.7124191849"/>
    <n v="2393904.7376965405"/>
    <n v="2512814.9649692681"/>
    <n v="28313242.37082798"/>
    <n v="0"/>
    <n v="0"/>
    <n v="0"/>
    <n v="0"/>
    <n v="0"/>
    <n v="0"/>
    <n v="0"/>
    <n v="0"/>
    <n v="0"/>
    <n v="0"/>
    <n v="0"/>
    <n v="0"/>
    <n v="0"/>
    <n v="2499636"/>
    <n v="2494656"/>
    <n v="2525561"/>
    <n v="2706271"/>
    <n v="2706271"/>
    <n v="2706271"/>
    <n v="2706271"/>
    <n v="2706271"/>
    <n v="2706271"/>
    <n v="2706271"/>
    <n v="2706271"/>
    <n v="2706271"/>
    <n v="31876292"/>
    <n v="0"/>
    <n v="0"/>
    <n v="0"/>
    <n v="0"/>
    <n v="0"/>
    <n v="0"/>
    <n v="0"/>
    <n v="0"/>
    <n v="0"/>
    <n v="0"/>
    <n v="0"/>
    <n v="0"/>
    <n v="0"/>
    <n v="2690586"/>
    <n v="2676084"/>
    <n v="2706271"/>
    <n v="2706271"/>
    <n v="2706271"/>
    <n v="2706271"/>
    <n v="2706271"/>
    <n v="2706271"/>
    <n v="2706271"/>
    <n v="2706271"/>
    <n v="2706271"/>
    <n v="2706271"/>
    <n v="324293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1"/>
    <n v="1"/>
    <d v="2025-01-01T00:00:00"/>
    <n v="19563367"/>
    <x v="293"/>
    <m/>
    <m/>
    <x v="10"/>
    <x v="3"/>
    <s v="TREG 3"/>
    <x v="1"/>
    <n v="22869722.756110534"/>
    <n v="2570000"/>
    <n v="2570000"/>
    <n v="2467200"/>
    <n v="2594672"/>
    <n v="2467446.7200000002"/>
    <n v="2466174.4671999998"/>
    <n v="2980161.7446719999"/>
    <n v="2599801.6174467201"/>
    <n v="2724498.0161744673"/>
    <n v="2982744.9801617446"/>
    <n v="2599827.4498016173"/>
    <n v="2852998.2744980161"/>
    <n v="31875525.269954566"/>
    <n v="81294.406698048319"/>
    <n v="475570.26279362844"/>
    <n v="434521.35282881395"/>
    <n v="299930.60788228433"/>
    <n v="405270.5746442533"/>
    <n v="585914.52222481021"/>
    <n v="689534.16148351762"/>
    <n v="761784.19660533022"/>
    <n v="624009.78000712115"/>
    <n v="767765.84660261346"/>
    <n v="1033610.1995823953"/>
    <n v="647255.67202661233"/>
    <n v="6806461.5833794298"/>
    <n v="2651294.4066980481"/>
    <n v="3045570.2627936285"/>
    <n v="2901721.3528288137"/>
    <n v="2894602.6078822846"/>
    <n v="2872717.2946442533"/>
    <n v="3052088.9894248098"/>
    <n v="3669695.9061555173"/>
    <n v="3361585.8140520505"/>
    <n v="3348507.7961815884"/>
    <n v="3750510.8267643582"/>
    <n v="3633437.6493840124"/>
    <n v="3500253.9465246284"/>
    <n v="38681986.853333995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3175000"/>
    <n v="2510000"/>
    <n v="2510000"/>
    <n v="2638800"/>
    <n v="2638800"/>
    <n v="2638800"/>
    <n v="2638800"/>
    <n v="2638800"/>
    <n v="2638800"/>
    <n v="2638800"/>
    <n v="2638800"/>
    <n v="2638800"/>
    <n v="31944200"/>
    <n v="0"/>
    <n v="0"/>
    <n v="0"/>
    <n v="0"/>
    <n v="0"/>
    <n v="0"/>
    <n v="0"/>
    <n v="0"/>
    <n v="0"/>
    <n v="0"/>
    <n v="0"/>
    <n v="0"/>
    <n v="0"/>
    <n v="3588800"/>
    <n v="2638800"/>
    <n v="2638800"/>
    <n v="2638800"/>
    <n v="2638800"/>
    <n v="2638800"/>
    <n v="2638800"/>
    <n v="2638800"/>
    <n v="2638800"/>
    <n v="2638800"/>
    <n v="2638800"/>
    <n v="2638800"/>
    <n v="32615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1"/>
    <n v="1"/>
    <d v="2025-01-01T00:00:00"/>
    <n v="10006635"/>
    <x v="294"/>
    <m/>
    <m/>
    <x v="2"/>
    <x v="3"/>
    <s v="TREG 3"/>
    <x v="1"/>
    <n v="14641193.636363637"/>
    <n v="2425331.85"/>
    <n v="2347401.4"/>
    <n v="2360179.85"/>
    <n v="2336620.7999999998"/>
    <n v="2282114.5500000003"/>
    <n v="2249169.5000000005"/>
    <n v="2337318.1"/>
    <n v="2396517.3499999996"/>
    <n v="2381043.75"/>
    <n v="2383738.9"/>
    <n v="2393822.1999999997"/>
    <n v="2365570.15"/>
    <n v="28258828.399999995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2425331.85"/>
    <n v="3038260.6243182374"/>
    <n v="3043909.0802012635"/>
    <n v="2874107.6634314228"/>
    <n v="2868346.2137216274"/>
    <n v="2820723.0398549438"/>
    <n v="3047683.8272849242"/>
    <n v="2994786.4889213438"/>
    <n v="3096654.1638164818"/>
    <n v="3104459.4087169571"/>
    <n v="3005782.4987769467"/>
    <n v="2988659.6034758268"/>
    <n v="35308704.462519974"/>
    <n v="0"/>
    <n v="0"/>
    <n v="0"/>
    <n v="0"/>
    <n v="0"/>
    <n v="0"/>
    <n v="0"/>
    <n v="0"/>
    <n v="0"/>
    <n v="0"/>
    <n v="0"/>
    <n v="0"/>
    <n v="0"/>
    <n v="932964"/>
    <n v="841920"/>
    <n v="855028"/>
    <n v="946793"/>
    <n v="946793"/>
    <n v="946793"/>
    <n v="946793"/>
    <n v="946793"/>
    <n v="946793"/>
    <n v="946793"/>
    <n v="946793"/>
    <n v="946793"/>
    <n v="11151049"/>
    <n v="0"/>
    <n v="0"/>
    <n v="0"/>
    <n v="0"/>
    <n v="0"/>
    <n v="0"/>
    <n v="0"/>
    <n v="0"/>
    <n v="0"/>
    <n v="0"/>
    <n v="0"/>
    <n v="0"/>
    <n v="0"/>
    <n v="1032572"/>
    <n v="937250"/>
    <n v="946793"/>
    <n v="946793"/>
    <n v="946793"/>
    <n v="946793"/>
    <n v="946793"/>
    <n v="946793"/>
    <n v="946793"/>
    <n v="946793"/>
    <n v="946793"/>
    <n v="946793"/>
    <n v="114377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4"/>
    <n v="1"/>
    <d v="2025-01-01T00:00:00"/>
    <n v="2940428"/>
    <x v="295"/>
    <m/>
    <m/>
    <x v="5"/>
    <x v="3"/>
    <s v="TREG 3"/>
    <x v="1"/>
    <n v="49913175.471069165"/>
    <n v="2601473.8974369252"/>
    <n v="2646909.482352661"/>
    <n v="2829875.7962663309"/>
    <n v="2659095.5310375188"/>
    <n v="2793873.1671133842"/>
    <n v="2756602.5824601669"/>
    <n v="2888469.7030588267"/>
    <n v="2917258.7821748471"/>
    <n v="2879917.9440438938"/>
    <n v="2937857.3742980687"/>
    <n v="2916421.9242577627"/>
    <n v="2751699.0654996121"/>
    <n v="33579455.25"/>
    <n v="693749.44774909841"/>
    <n v="705866.0067407164"/>
    <n v="754658.64669737942"/>
    <n v="709115.72781371768"/>
    <n v="745057.62624624954"/>
    <n v="735118.47308160295"/>
    <n v="770284.20823724568"/>
    <n v="777961.55136093474"/>
    <n v="768003.66331240966"/>
    <n v="783454.69197017688"/>
    <n v="777738.38182677422"/>
    <n v="733810.82506454433"/>
    <n v="8954819.2501008492"/>
    <n v="3295223.3451860235"/>
    <n v="3352775.4890933773"/>
    <n v="3584534.4429637101"/>
    <n v="3368211.2588512367"/>
    <n v="3538930.7933596335"/>
    <n v="3491721.0555417696"/>
    <n v="3658753.9112960724"/>
    <n v="3695220.3335357821"/>
    <n v="3647921.6073563034"/>
    <n v="3721312.0662682457"/>
    <n v="3694160.3060845369"/>
    <n v="3485509.8905641567"/>
    <n v="42534274.500100851"/>
    <n v="9777398.6261947434"/>
    <n v="10174119.323391797"/>
    <n v="10289034.949330807"/>
    <n v="9974899.4857750032"/>
    <n v="10488359.543305274"/>
    <n v="10423112.784169191"/>
    <n v="10763615.883973477"/>
    <n v="10914935.252995767"/>
    <n v="10745262.120155828"/>
    <n v="10927933.782276139"/>
    <n v="11129392.525234064"/>
    <n v="10851023.298882473"/>
    <n v="126459087.57568455"/>
    <n v="2710600"/>
    <n v="2165322"/>
    <n v="1927813"/>
    <n v="1942857"/>
    <n v="1942857"/>
    <n v="1942857"/>
    <n v="1942857"/>
    <n v="1942857"/>
    <n v="1942857"/>
    <n v="1942857"/>
    <n v="1942857"/>
    <n v="1942857"/>
    <n v="24289448"/>
    <n v="0"/>
    <n v="0"/>
    <n v="0"/>
    <n v="0"/>
    <n v="0"/>
    <n v="0"/>
    <n v="0"/>
    <n v="0"/>
    <n v="0"/>
    <n v="0"/>
    <n v="0"/>
    <n v="0"/>
    <n v="0"/>
    <n v="2720411"/>
    <n v="2160876"/>
    <n v="1942857"/>
    <n v="1942857"/>
    <n v="1942857"/>
    <n v="1942857"/>
    <n v="1942857"/>
    <n v="1942857"/>
    <n v="1942857"/>
    <n v="1942857"/>
    <n v="1942857"/>
    <n v="1942857"/>
    <n v="243098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42"/>
    <n v="1"/>
    <d v="2025-01-01T00:00:00"/>
    <n v="10143508"/>
    <x v="296"/>
    <m/>
    <m/>
    <x v="3"/>
    <x v="3"/>
    <s v="TREG 3"/>
    <x v="1"/>
    <n v="27489215.560390551"/>
    <n v="1347957.6340909088"/>
    <n v="1418902.7727272725"/>
    <n v="1277012.4954545454"/>
    <n v="1135122.218181818"/>
    <n v="1206067.3568181817"/>
    <n v="1277012.4954545454"/>
    <n v="1631738.1886363635"/>
    <n v="1489847.9113636361"/>
    <n v="1489847.9113636361"/>
    <n v="1631738.1886363635"/>
    <n v="1418902.7727272725"/>
    <n v="1489847.9113636361"/>
    <n v="16813997.856818177"/>
    <n v="180630.26621027855"/>
    <n v="192090.87841025722"/>
    <n v="252748.15429286141"/>
    <n v="257690.24845997881"/>
    <n v="337054.55193279369"/>
    <n v="314928.28282619431"/>
    <n v="276551.30309541064"/>
    <n v="312837.66494770447"/>
    <n v="271636.42136499524"/>
    <n v="285874.3075440519"/>
    <n v="351238.48315165692"/>
    <n v="416718.380801539"/>
    <n v="3449998.9430377218"/>
    <n v="1528587.9003011873"/>
    <n v="1610993.6511375296"/>
    <n v="1529760.6497474068"/>
    <n v="1392812.4666417968"/>
    <n v="1543121.9087509755"/>
    <n v="1591940.7782807397"/>
    <n v="1908289.4917317741"/>
    <n v="1802685.5763113406"/>
    <n v="1761484.3327286313"/>
    <n v="1917612.4961804154"/>
    <n v="1770141.2558789295"/>
    <n v="1906566.2921651751"/>
    <n v="20263996.799855903"/>
    <n v="0"/>
    <n v="0"/>
    <n v="0"/>
    <n v="0"/>
    <n v="0"/>
    <n v="0"/>
    <n v="0"/>
    <n v="0"/>
    <n v="0"/>
    <n v="0"/>
    <n v="0"/>
    <n v="0"/>
    <n v="0"/>
    <n v="1536030"/>
    <n v="1547446"/>
    <n v="1459378"/>
    <n v="1520250"/>
    <n v="1520250"/>
    <n v="1520250"/>
    <n v="1520250"/>
    <n v="1520250"/>
    <n v="1520250"/>
    <n v="1520250"/>
    <n v="1520250"/>
    <n v="1520250"/>
    <n v="18225104"/>
    <n v="0"/>
    <n v="0"/>
    <n v="0"/>
    <n v="0"/>
    <n v="0"/>
    <n v="0"/>
    <n v="0"/>
    <n v="0"/>
    <n v="0"/>
    <n v="0"/>
    <n v="0"/>
    <n v="0"/>
    <n v="0"/>
    <n v="1611960"/>
    <n v="1615750"/>
    <n v="1520250"/>
    <n v="1520250"/>
    <n v="1520250"/>
    <n v="1520250"/>
    <n v="1520250"/>
    <n v="1520250"/>
    <n v="1520250"/>
    <n v="1520250"/>
    <n v="1520250"/>
    <n v="1520250"/>
    <n v="184302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44"/>
    <n v="1"/>
    <d v="2025-01-01T00:00:00"/>
    <n v="3223968"/>
    <x v="297"/>
    <m/>
    <m/>
    <x v="5"/>
    <x v="7"/>
    <s v="TREG 3"/>
    <x v="1"/>
    <n v="45400375.22236447"/>
    <n v="2785118.2425218923"/>
    <n v="2833761.2354549156"/>
    <n v="3029643.5847454504"/>
    <n v="2846807.5268399245"/>
    <n v="2991099.4427760029"/>
    <n v="2951197.8372556078"/>
    <n v="3092373.7773755551"/>
    <n v="3123195.1473344974"/>
    <n v="3083218.3289731685"/>
    <n v="3145247.843980493"/>
    <n v="3122299.2135895668"/>
    <n v="2945948.1691529173"/>
    <n v="35949910.349999994"/>
    <n v="715378.15451956389"/>
    <n v="727872.46588611638"/>
    <n v="778186.29148927412"/>
    <n v="731223.50201515388"/>
    <n v="768285.94444882812"/>
    <n v="758036.92288710771"/>
    <n v="794299.00395915727"/>
    <n v="802215.70007078338"/>
    <n v="791947.35953634512"/>
    <n v="807880.09779290936"/>
    <n v="801985.57288291934"/>
    <n v="756688.50693054043"/>
    <n v="9233999.5224187002"/>
    <n v="3500496.3970414563"/>
    <n v="3561633.7013410321"/>
    <n v="3807829.8762347247"/>
    <n v="3578031.0288550784"/>
    <n v="3759385.3872248312"/>
    <n v="3709234.7601427156"/>
    <n v="3886672.7813347122"/>
    <n v="3925410.8474052809"/>
    <n v="3875165.6885095136"/>
    <n v="3953127.9417734025"/>
    <n v="3924284.7864724863"/>
    <n v="3702636.6760834577"/>
    <n v="45183909.872418687"/>
    <n v="4941582.2328302255"/>
    <n v="5142088.3207596643"/>
    <n v="5200167.6767443335"/>
    <n v="5041400.8835760169"/>
    <n v="5300908.0587014994"/>
    <n v="5267931.7796293944"/>
    <n v="5440025.0052966522"/>
    <n v="5516503.1293899361"/>
    <n v="5430748.8535660813"/>
    <n v="5523072.6990475263"/>
    <n v="5624891.6984470263"/>
    <n v="5484201.4723760169"/>
    <n v="63913521.810364373"/>
    <n v="2824501"/>
    <n v="2801151"/>
    <n v="2817420"/>
    <n v="2908199"/>
    <n v="2908199"/>
    <n v="2908199"/>
    <n v="2908199"/>
    <n v="2908199"/>
    <n v="2908199"/>
    <n v="2908199"/>
    <n v="2908199"/>
    <n v="2908199"/>
    <n v="34616863"/>
    <n v="0"/>
    <n v="0"/>
    <n v="0"/>
    <n v="0"/>
    <n v="0"/>
    <n v="0"/>
    <n v="0"/>
    <n v="0"/>
    <n v="0"/>
    <n v="0"/>
    <n v="0"/>
    <n v="0"/>
    <n v="0"/>
    <n v="2935955"/>
    <n v="2895200"/>
    <n v="2908199"/>
    <n v="2908199"/>
    <n v="2908199"/>
    <n v="2908199"/>
    <n v="2908199"/>
    <n v="2908199"/>
    <n v="2908199"/>
    <n v="2908199"/>
    <n v="2908199"/>
    <n v="2908199"/>
    <n v="349131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42"/>
    <n v="1"/>
    <d v="2025-01-01T00:00:00"/>
    <n v="10292390"/>
    <x v="298"/>
    <m/>
    <m/>
    <x v="4"/>
    <x v="3"/>
    <s v="TREG 3"/>
    <x v="1"/>
    <n v="53174848.874809623"/>
    <n v="2523545.4545454546"/>
    <n v="2656363.6363636362"/>
    <n v="2390727.2727272725"/>
    <n v="2125090.9090909092"/>
    <n v="2257909.0909090908"/>
    <n v="2390727.2727272725"/>
    <n v="3054818.1818181816"/>
    <n v="2789181.8181818184"/>
    <n v="2789181.8181818184"/>
    <n v="3054818.1818181816"/>
    <n v="2656363.6363636362"/>
    <n v="2789181.8181818184"/>
    <n v="31477909.090909094"/>
    <n v="3945.5621916125542"/>
    <n v="7538.4012954545469"/>
    <n v="8292.2414250000002"/>
    <n v="8070.2773868560616"/>
    <n v="12959.003111586177"/>
    <n v="11663.102800427558"/>
    <n v="6587.4932483896391"/>
    <n v="14492.485146457208"/>
    <n v="12077.070955381005"/>
    <n v="14492.485146457208"/>
    <n v="15700.192241995306"/>
    <n v="15700.192241995306"/>
    <n v="131518.50719161259"/>
    <n v="2527491.0167370671"/>
    <n v="2663902.0376590909"/>
    <n v="2399019.5141522726"/>
    <n v="2133161.1864777654"/>
    <n v="2270868.0940206768"/>
    <n v="2402390.3755276999"/>
    <n v="3061405.6750665712"/>
    <n v="2803674.3033282757"/>
    <n v="2801258.8891371991"/>
    <n v="3069310.666964639"/>
    <n v="2672063.8286056314"/>
    <n v="2804882.0104238135"/>
    <n v="31609427.598100703"/>
    <n v="0"/>
    <n v="0"/>
    <n v="0"/>
    <n v="0"/>
    <n v="0"/>
    <n v="0"/>
    <n v="0"/>
    <n v="0"/>
    <n v="0"/>
    <n v="0"/>
    <n v="0"/>
    <n v="0"/>
    <n v="0"/>
    <n v="2732000"/>
    <n v="2732000"/>
    <n v="2732000"/>
    <n v="3192800"/>
    <n v="3192800"/>
    <n v="3192800"/>
    <n v="3192800"/>
    <n v="3192800"/>
    <n v="3192800"/>
    <n v="3192800"/>
    <n v="3192800"/>
    <n v="3192800"/>
    <n v="36931200"/>
    <n v="0"/>
    <n v="0"/>
    <n v="0"/>
    <n v="0"/>
    <n v="0"/>
    <n v="0"/>
    <n v="0"/>
    <n v="0"/>
    <n v="0"/>
    <n v="0"/>
    <n v="0"/>
    <n v="0"/>
    <n v="0"/>
    <n v="3192800"/>
    <n v="3192800"/>
    <n v="3192800"/>
    <n v="3192800"/>
    <n v="3192800"/>
    <n v="3192800"/>
    <n v="3192800"/>
    <n v="3192800"/>
    <n v="3192800"/>
    <n v="3192800"/>
    <n v="3192800"/>
    <n v="3192800"/>
    <n v="38313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12"/>
    <n v="1"/>
    <d v="2025-01-01T00:00:00"/>
    <n v="5588544"/>
    <x v="299"/>
    <m/>
    <m/>
    <x v="10"/>
    <x v="1"/>
    <s v="TREG 3"/>
    <x v="1"/>
    <n v="47575109.153515995"/>
    <n v="2841744"/>
    <n v="2841744"/>
    <n v="2728074.2399999998"/>
    <n v="2869024.7423999999"/>
    <n v="2728347.0474239998"/>
    <n v="2726940.2704742397"/>
    <n v="3295275.0027047419"/>
    <n v="2874696.7500270475"/>
    <n v="3012578.1675002705"/>
    <n v="3298131.3816750022"/>
    <n v="2874725.31381675"/>
    <n v="3154665.6531381677"/>
    <n v="35245946.569160216"/>
    <n v="87946.520769746858"/>
    <n v="514484.96511701494"/>
    <n v="470077.12748797552"/>
    <n v="324473.16496911453"/>
    <n v="438432.8326880298"/>
    <n v="633858.41401777114"/>
    <n v="745956.98421913735"/>
    <n v="824119.05554166518"/>
    <n v="675070.90963539772"/>
    <n v="830590.16871034098"/>
    <n v="1118187.8874279018"/>
    <n v="700218.95374250307"/>
    <n v="7363416.9843266001"/>
    <n v="2929690.520769747"/>
    <n v="3356228.9651170149"/>
    <n v="3198151.3674879754"/>
    <n v="3193497.9073691145"/>
    <n v="3166779.8801120296"/>
    <n v="3360798.6844920106"/>
    <n v="4041231.986923879"/>
    <n v="3698815.8055687128"/>
    <n v="3687649.0771356681"/>
    <n v="4128721.5503853429"/>
    <n v="3992913.2012446518"/>
    <n v="3854884.6068806709"/>
    <n v="42609363.553486824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2797883"/>
    <n v="2800713"/>
    <n v="2779053"/>
    <n v="3067903"/>
    <n v="3067903"/>
    <n v="3067903"/>
    <n v="3067903"/>
    <n v="3067903"/>
    <n v="3067903"/>
    <n v="3067903"/>
    <n v="3067903"/>
    <n v="3067903"/>
    <n v="35988776"/>
    <n v="0"/>
    <n v="0"/>
    <n v="0"/>
    <n v="0"/>
    <n v="0"/>
    <n v="0"/>
    <n v="0"/>
    <n v="0"/>
    <n v="0"/>
    <n v="0"/>
    <n v="0"/>
    <n v="0"/>
    <n v="0"/>
    <n v="3086483"/>
    <n v="3089313"/>
    <n v="3067903"/>
    <n v="3067903"/>
    <n v="3067903"/>
    <n v="3067903"/>
    <n v="3067903"/>
    <n v="3067903"/>
    <n v="3067903"/>
    <n v="3067903"/>
    <n v="3067903"/>
    <n v="3067903"/>
    <n v="368548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6"/>
    <n v="1"/>
    <d v="2025-01-01T00:00:00"/>
    <n v="19390418"/>
    <x v="300"/>
    <m/>
    <m/>
    <x v="2"/>
    <x v="3"/>
    <s v="TREG 3"/>
    <x v="1"/>
    <n v="22869722.756110534"/>
    <n v="2714701"/>
    <n v="2588975.9500000002"/>
    <n v="2613105"/>
    <n v="2588975.9500000002"/>
    <n v="2516588.7999999998"/>
    <n v="2444201.65"/>
    <n v="2564846.9"/>
    <n v="2661363.1"/>
    <n v="2637234.0499999998"/>
    <n v="2637234.0499999998"/>
    <n v="2661363.1"/>
    <n v="2613105"/>
    <n v="31241694.550000004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2714701"/>
    <n v="3279835.1743182382"/>
    <n v="3296834.2302012634"/>
    <n v="3126462.8134314232"/>
    <n v="3102820.4637216269"/>
    <n v="3015755.1898549432"/>
    <n v="3275212.627284924"/>
    <n v="3259632.2389213443"/>
    <n v="3352844.4638164816"/>
    <n v="3357954.5587169565"/>
    <n v="3273323.3987769471"/>
    <n v="3236194.4534758269"/>
    <n v="38291570.612519979"/>
    <n v="0"/>
    <n v="0"/>
    <n v="0"/>
    <n v="0"/>
    <n v="0"/>
    <n v="0"/>
    <n v="0"/>
    <n v="0"/>
    <n v="0"/>
    <n v="0"/>
    <n v="0"/>
    <n v="0"/>
    <n v="0"/>
    <n v="2956228"/>
    <n v="2594000"/>
    <n v="2597750"/>
    <n v="2663450"/>
    <n v="2663450"/>
    <n v="2663450"/>
    <n v="2663450"/>
    <n v="2663450"/>
    <n v="2663450"/>
    <n v="2663450"/>
    <n v="2663450"/>
    <n v="2663450"/>
    <n v="32119028"/>
    <n v="0"/>
    <n v="0"/>
    <n v="0"/>
    <n v="0"/>
    <n v="0"/>
    <n v="0"/>
    <n v="0"/>
    <n v="0"/>
    <n v="0"/>
    <n v="0"/>
    <n v="0"/>
    <n v="0"/>
    <n v="0"/>
    <n v="2794831"/>
    <n v="2659200"/>
    <n v="2663450"/>
    <n v="2663450"/>
    <n v="2663450"/>
    <n v="2663450"/>
    <n v="2663450"/>
    <n v="2663450"/>
    <n v="2663450"/>
    <n v="2663450"/>
    <n v="2663450"/>
    <n v="2663450"/>
    <n v="320885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36"/>
    <n v="1"/>
    <d v="2025-01-01T00:00:00"/>
    <n v="19568084"/>
    <x v="301"/>
    <m/>
    <m/>
    <x v="10"/>
    <x v="3"/>
    <s v="TREG 3"/>
    <x v="1"/>
    <n v="22869722.756110534"/>
    <n v="3017185"/>
    <n v="3017185"/>
    <n v="2896497.6"/>
    <n v="3046149.9759999998"/>
    <n v="2896787.24976"/>
    <n v="2895293.6224976"/>
    <n v="3498715.6862249756"/>
    <n v="3052172.1568622496"/>
    <n v="3198565.9715686226"/>
    <n v="3501748.409715686"/>
    <n v="3052202.4840971567"/>
    <n v="3349425.5248409719"/>
    <n v="37421928.681567259"/>
    <n v="112099.14639797712"/>
    <n v="655777.22597128304"/>
    <n v="599173.7282089506"/>
    <n v="413582.76033814327"/>
    <n v="558839.0065577433"/>
    <n v="807934.03225804784"/>
    <n v="950818.07044423558"/>
    <n v="1050445.6782138795"/>
    <n v="860464.65586010762"/>
    <n v="1058693.9438201159"/>
    <n v="1425274.2075084357"/>
    <n v="892519.0708990586"/>
    <n v="9385621.5264779795"/>
    <n v="3129284.1463979771"/>
    <n v="3672962.2259712829"/>
    <n v="3495671.3282089508"/>
    <n v="3459732.7363381432"/>
    <n v="3455626.2563177431"/>
    <n v="3703227.6547556478"/>
    <n v="4449533.7566692112"/>
    <n v="4102617.8350761291"/>
    <n v="4059030.62742873"/>
    <n v="4560442.3535358021"/>
    <n v="4477476.6916055921"/>
    <n v="4241944.5957400305"/>
    <n v="46807550.208045237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2928991"/>
    <n v="2883678"/>
    <n v="2968528"/>
    <n v="3105558"/>
    <n v="3105558"/>
    <n v="3105558"/>
    <n v="3105558"/>
    <n v="3105558"/>
    <n v="3105558"/>
    <n v="3105558"/>
    <n v="3105558"/>
    <n v="3105558"/>
    <n v="36731219"/>
    <n v="0"/>
    <n v="0"/>
    <n v="0"/>
    <n v="0"/>
    <n v="0"/>
    <n v="0"/>
    <n v="0"/>
    <n v="0"/>
    <n v="0"/>
    <n v="0"/>
    <n v="0"/>
    <n v="0"/>
    <n v="0"/>
    <n v="3071150"/>
    <n v="3009057"/>
    <n v="3105558"/>
    <n v="3105558"/>
    <n v="3105558"/>
    <n v="3105558"/>
    <n v="3105558"/>
    <n v="3105558"/>
    <n v="3105558"/>
    <n v="3105558"/>
    <n v="3105558"/>
    <n v="3105558"/>
    <n v="371357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16"/>
    <n v="1"/>
    <d v="2025-01-01T00:00:00"/>
    <n v="5589453"/>
    <x v="302"/>
    <m/>
    <m/>
    <x v="2"/>
    <x v="4"/>
    <s v="TREG 3"/>
    <x v="1"/>
    <n v="60037798.138365775"/>
    <n v="4668757.34"/>
    <n v="4578649.2229999993"/>
    <n v="4595942.6999999993"/>
    <n v="4578649.2229999993"/>
    <n v="4526768.7920000004"/>
    <n v="4474888.3610000005"/>
    <n v="4561355.7459999993"/>
    <n v="4630529.6540000001"/>
    <n v="4613236.1769999992"/>
    <n v="4613236.1769999992"/>
    <n v="4630529.6540000001"/>
    <n v="4595942.6999999993"/>
    <n v="55068485.746999994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4668757.34"/>
    <n v="5269508.4473182373"/>
    <n v="5279671.9302012622"/>
    <n v="5116136.0864314223"/>
    <n v="5113000.4557216279"/>
    <n v="5046441.9008549443"/>
    <n v="5271721.4732849235"/>
    <n v="5228798.7929213438"/>
    <n v="5328846.590816481"/>
    <n v="5333956.6857169559"/>
    <n v="5242489.9527769471"/>
    <n v="5219032.1534758266"/>
    <n v="62118361.809519976"/>
    <n v="0"/>
    <n v="0"/>
    <n v="0"/>
    <n v="0"/>
    <n v="0"/>
    <n v="0"/>
    <n v="0"/>
    <n v="0"/>
    <n v="0"/>
    <n v="0"/>
    <n v="0"/>
    <n v="0"/>
    <n v="0"/>
    <n v="4428215"/>
    <n v="4692148"/>
    <n v="3708411"/>
    <n v="3393866"/>
    <n v="3393866"/>
    <n v="3393866"/>
    <n v="3393866"/>
    <n v="3393866"/>
    <n v="3393866"/>
    <n v="3393866"/>
    <n v="3393866"/>
    <n v="3393866"/>
    <n v="43373568"/>
    <n v="0"/>
    <n v="0"/>
    <n v="0"/>
    <n v="0"/>
    <n v="0"/>
    <n v="0"/>
    <n v="0"/>
    <n v="0"/>
    <n v="0"/>
    <n v="0"/>
    <n v="0"/>
    <n v="0"/>
    <n v="0"/>
    <n v="3891271"/>
    <n v="4296624"/>
    <n v="3393866"/>
    <n v="3393866"/>
    <n v="3393866"/>
    <n v="3393866"/>
    <n v="3393866"/>
    <n v="3393866"/>
    <n v="3393866"/>
    <n v="3393866"/>
    <n v="3393866"/>
    <n v="3393866"/>
    <n v="42126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1"/>
    <n v="1"/>
    <d v="2025-01-01T00:00:00"/>
    <n v="19068424"/>
    <x v="303"/>
    <m/>
    <m/>
    <x v="4"/>
    <x v="3"/>
    <s v="TREG 3"/>
    <x v="1"/>
    <n v="68136272.208142966"/>
    <n v="4156079"/>
    <n v="4374820"/>
    <n v="3937338"/>
    <n v="3499856"/>
    <n v="3718597"/>
    <n v="3937338"/>
    <n v="5031043"/>
    <n v="4593561"/>
    <n v="4593561"/>
    <n v="5031043"/>
    <n v="4374820"/>
    <n v="4593561"/>
    <n v="51841617"/>
    <n v="3945.5621916125542"/>
    <n v="7538.4012954545469"/>
    <n v="8292.2414250000002"/>
    <n v="8070.2773868560616"/>
    <n v="12959.003111586177"/>
    <n v="11663.102800427558"/>
    <n v="6587.4932483896391"/>
    <n v="14492.485146457208"/>
    <n v="12077.070955381005"/>
    <n v="14492.485146457208"/>
    <n v="15700.192241995306"/>
    <n v="15700.192241995306"/>
    <n v="131518.50719161259"/>
    <n v="4160024.5621916126"/>
    <n v="4382358.4012954542"/>
    <n v="3945630.2414250001"/>
    <n v="3507926.2773868563"/>
    <n v="3731556.003111586"/>
    <n v="3949001.1028004275"/>
    <n v="5037630.49324839"/>
    <n v="4608053.4851464573"/>
    <n v="4605638.0709553808"/>
    <n v="5045535.4851464573"/>
    <n v="4390520.1922419956"/>
    <n v="4609261.1922419956"/>
    <n v="51973135.507191613"/>
    <n v="0"/>
    <n v="0"/>
    <n v="0"/>
    <n v="0"/>
    <n v="0"/>
    <n v="0"/>
    <n v="0"/>
    <n v="0"/>
    <n v="0"/>
    <n v="0"/>
    <n v="0"/>
    <n v="0"/>
    <n v="0"/>
    <n v="1940000"/>
    <n v="1307824"/>
    <n v="800000"/>
    <n v="857600"/>
    <n v="857600"/>
    <n v="857600"/>
    <n v="857600"/>
    <n v="857600"/>
    <n v="857600"/>
    <n v="857600"/>
    <n v="857600"/>
    <n v="857600"/>
    <n v="11766224"/>
    <n v="0"/>
    <n v="0"/>
    <n v="0"/>
    <n v="0"/>
    <n v="0"/>
    <n v="0"/>
    <n v="0"/>
    <n v="0"/>
    <n v="0"/>
    <n v="0"/>
    <n v="0"/>
    <n v="0"/>
    <n v="0"/>
    <n v="2055200"/>
    <n v="1377767"/>
    <n v="857600"/>
    <n v="857600"/>
    <n v="857600"/>
    <n v="857600"/>
    <n v="857600"/>
    <n v="857600"/>
    <n v="857600"/>
    <n v="857600"/>
    <n v="857600"/>
    <n v="857600"/>
    <n v="120089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1"/>
    <n v="1"/>
    <d v="2025-01-01T00:00:00"/>
    <n v="19221898"/>
    <x v="304"/>
    <m/>
    <m/>
    <x v="10"/>
    <x v="3"/>
    <s v="TREG 3"/>
    <x v="1"/>
    <n v="74850873.483315095"/>
    <n v="2905000"/>
    <n v="2905000"/>
    <n v="2788800"/>
    <n v="2932888"/>
    <n v="2789078.88"/>
    <n v="2787640.7888000002"/>
    <n v="3368626.4078879994"/>
    <n v="2938686.2640788802"/>
    <n v="3079636.8626407888"/>
    <n v="3371546.3686264073"/>
    <n v="2938715.4636862641"/>
    <n v="3224887.1546368632"/>
    <n v="36030506.190357201"/>
    <n v="98364.221257273122"/>
    <n v="575428.25457307929"/>
    <n v="525760.08887569897"/>
    <n v="362908.61664249928"/>
    <n v="490367.37080125092"/>
    <n v="708942.07907853927"/>
    <n v="834319.27951128455"/>
    <n v="921740.03487720515"/>
    <n v="755036.39869477495"/>
    <n v="928977.68341558194"/>
    <n v="1250642.7747622374"/>
    <n v="783163.35304258007"/>
    <n v="8235650.1555320062"/>
    <n v="3003364.2212572731"/>
    <n v="3480428.2545730793"/>
    <n v="3314560.0888756989"/>
    <n v="3295796.6166424993"/>
    <n v="3279446.2508012508"/>
    <n v="3496582.8678785395"/>
    <n v="4202945.687399284"/>
    <n v="3860426.2989560855"/>
    <n v="3834673.2613355638"/>
    <n v="4300524.0520419888"/>
    <n v="4189358.2384485016"/>
    <n v="4008050.5076794433"/>
    <n v="44266156.345889203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2905000"/>
    <n v="2905000"/>
    <n v="2905000"/>
    <n v="3097400"/>
    <n v="3097400"/>
    <n v="3097400"/>
    <n v="3097400"/>
    <n v="3097400"/>
    <n v="3097400"/>
    <n v="3097400"/>
    <n v="3097400"/>
    <n v="3097400"/>
    <n v="36591600"/>
    <n v="0"/>
    <n v="0"/>
    <n v="0"/>
    <n v="0"/>
    <n v="0"/>
    <n v="0"/>
    <n v="0"/>
    <n v="0"/>
    <n v="0"/>
    <n v="0"/>
    <n v="0"/>
    <n v="0"/>
    <n v="0"/>
    <n v="3097400"/>
    <n v="3097400"/>
    <n v="3097400"/>
    <n v="3097400"/>
    <n v="3097400"/>
    <n v="3097400"/>
    <n v="3097400"/>
    <n v="3097400"/>
    <n v="3097400"/>
    <n v="3097400"/>
    <n v="3097400"/>
    <n v="3097400"/>
    <n v="37168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30"/>
    <n v="1"/>
    <d v="2025-01-01T00:00:00"/>
    <n v="4638361"/>
    <x v="305"/>
    <m/>
    <m/>
    <x v="5"/>
    <x v="7"/>
    <s v="TREG 3"/>
    <x v="1"/>
    <n v="40682719.404387139"/>
    <n v="3067898.6770788138"/>
    <n v="3121480.5219678297"/>
    <n v="3337251.325187793"/>
    <n v="3135851.4378843517"/>
    <n v="3294793.6943583987"/>
    <n v="3250840.7731070207"/>
    <n v="3406350.6804842982"/>
    <n v="3440301.4257988581"/>
    <n v="3396265.6551475236"/>
    <n v="3464593.1911657061"/>
    <n v="3439314.5255269562"/>
    <n v="3245058.0922924485"/>
    <n v="39600000"/>
    <n v="748682.61100378819"/>
    <n v="761758.5954988515"/>
    <n v="814414.78311679652"/>
    <n v="765265.6392390125"/>
    <n v="804053.52505313267"/>
    <n v="793327.35991294018"/>
    <n v="831277.62351259659"/>
    <n v="839562.88170496665"/>
    <n v="828816.49819656578"/>
    <n v="845490.98567287892"/>
    <n v="839322.04093734676"/>
    <n v="791916.16840156412"/>
    <n v="9663888.7122504395"/>
    <n v="3816581.288082602"/>
    <n v="3883239.1174666812"/>
    <n v="4151666.1083045895"/>
    <n v="3901117.0771233644"/>
    <n v="4098847.2194115315"/>
    <n v="4044168.133019961"/>
    <n v="4237628.3039968945"/>
    <n v="4279864.3075038251"/>
    <n v="4225082.1533440892"/>
    <n v="4310084.1768385852"/>
    <n v="4278636.5664643031"/>
    <n v="4036974.2606940125"/>
    <n v="49263888.712250434"/>
    <n v="4941582.2328302255"/>
    <n v="5142088.3207596643"/>
    <n v="5200167.6767443335"/>
    <n v="5041400.8835760169"/>
    <n v="5300908.0587014994"/>
    <n v="5267931.7796293944"/>
    <n v="5440025.0052966522"/>
    <n v="5516503.1293899361"/>
    <n v="5430748.8535660813"/>
    <n v="5523072.6990475263"/>
    <n v="5624891.6984470263"/>
    <n v="5484201.4723760169"/>
    <n v="63913521.8103643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1"/>
    <n v="1"/>
    <d v="2025-01-01T00:00:00"/>
    <n v="19071752"/>
    <x v="306"/>
    <m/>
    <m/>
    <x v="2"/>
    <x v="3"/>
    <s v="TREG 3"/>
    <x v="1"/>
    <n v="11171672.931111112"/>
    <n v="4266917.4414999997"/>
    <n v="4106983.1570000001"/>
    <n v="4134441.6814999999"/>
    <n v="4090965.2829999998"/>
    <n v="3984562.8984999997"/>
    <n v="3910196.2620000001"/>
    <n v="4083529.1010000003"/>
    <n v="4205376.6045000004"/>
    <n v="4173913.6114999996"/>
    <n v="4177918.0799999996"/>
    <n v="4201372.1360000009"/>
    <n v="4142450.6184999999"/>
    <n v="49478626.875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4266917.4414999997"/>
    <n v="4797842.3813182376"/>
    <n v="4818170.9117012629"/>
    <n v="4628452.1464314228"/>
    <n v="4570794.5622216268"/>
    <n v="4481749.8018549439"/>
    <n v="4793894.8282849239"/>
    <n v="4803645.7434213441"/>
    <n v="4889524.0253164815"/>
    <n v="4898638.5887169568"/>
    <n v="4813332.4347769478"/>
    <n v="4765540.0719758272"/>
    <n v="56528502.937519975"/>
    <n v="0"/>
    <n v="0"/>
    <n v="0"/>
    <n v="0"/>
    <n v="0"/>
    <n v="0"/>
    <n v="0"/>
    <n v="0"/>
    <n v="0"/>
    <n v="0"/>
    <n v="0"/>
    <n v="0"/>
    <n v="0"/>
    <n v="3289471"/>
    <n v="3223986"/>
    <n v="3215956"/>
    <n v="3728118"/>
    <n v="3728118"/>
    <n v="3728118"/>
    <n v="3728118"/>
    <n v="3728118"/>
    <n v="3728118"/>
    <n v="3728118"/>
    <n v="3728118"/>
    <n v="3728118"/>
    <n v="43282475"/>
    <n v="0"/>
    <n v="0"/>
    <n v="0"/>
    <n v="0"/>
    <n v="0"/>
    <n v="0"/>
    <n v="0"/>
    <n v="0"/>
    <n v="0"/>
    <n v="0"/>
    <n v="0"/>
    <n v="0"/>
    <n v="0"/>
    <n v="3721805"/>
    <n v="3712066"/>
    <n v="3728118"/>
    <n v="3728118"/>
    <n v="3728118"/>
    <n v="3728118"/>
    <n v="3728118"/>
    <n v="3728118"/>
    <n v="3728118"/>
    <n v="3728118"/>
    <n v="3728118"/>
    <n v="3728118"/>
    <n v="447150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29"/>
    <n v="1"/>
    <d v="2025-01-01T00:00:00"/>
    <n v="2000527"/>
    <x v="307"/>
    <m/>
    <m/>
    <x v="7"/>
    <x v="4"/>
    <s v="TREG 3"/>
    <x v="0"/>
    <n v="299096259.51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9000"/>
    <n v="439000"/>
    <n v="439000"/>
    <n v="439000"/>
    <n v="439000"/>
    <n v="439000"/>
    <n v="439000"/>
    <n v="439000"/>
    <n v="439000"/>
    <n v="439000"/>
    <n v="4390000"/>
    <n v="0"/>
    <n v="0"/>
    <n v="0"/>
    <n v="0"/>
    <n v="0"/>
    <n v="0"/>
    <n v="0"/>
    <n v="0"/>
    <n v="0"/>
    <n v="0"/>
    <n v="0"/>
    <n v="0"/>
    <n v="0"/>
    <n v="0"/>
    <n v="0"/>
    <n v="439000"/>
    <n v="439000"/>
    <n v="439000"/>
    <n v="439000"/>
    <n v="439000"/>
    <n v="439000"/>
    <n v="439000"/>
    <n v="439000"/>
    <n v="439000"/>
    <n v="439000"/>
    <n v="439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1"/>
    <n v="1"/>
    <d v="2025-01-01T00:00:00"/>
    <n v="19090336"/>
    <x v="308"/>
    <m/>
    <m/>
    <x v="2"/>
    <x v="3"/>
    <s v="TREG 3"/>
    <x v="1"/>
    <n v="38465874.707335889"/>
    <n v="3357857.9600000004"/>
    <n v="3198129.4144999995"/>
    <n v="3228261.6"/>
    <n v="3195541.6144999997"/>
    <n v="3101263.358"/>
    <n v="3012160.7015000004"/>
    <n v="3168644.179"/>
    <n v="3291113.7709999997"/>
    <n v="3260334.6355000003"/>
    <n v="3260981.5855"/>
    <n v="3290466.8209999995"/>
    <n v="3229555.5000000005"/>
    <n v="38594311.140500009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3357857.9600000004"/>
    <n v="3888988.638818237"/>
    <n v="3911990.8302012635"/>
    <n v="3733028.4779314226"/>
    <n v="3687495.0217216271"/>
    <n v="3583714.2413549442"/>
    <n v="3879009.9062849241"/>
    <n v="3889382.9099213439"/>
    <n v="3975945.0493164822"/>
    <n v="3981702.0942169568"/>
    <n v="3902427.1197769465"/>
    <n v="3852644.9534758274"/>
    <n v="45644187.203019977"/>
    <n v="0"/>
    <n v="0"/>
    <n v="0"/>
    <n v="0"/>
    <n v="0"/>
    <n v="0"/>
    <n v="0"/>
    <n v="0"/>
    <n v="0"/>
    <n v="0"/>
    <n v="0"/>
    <n v="0"/>
    <n v="0"/>
    <n v="3060965"/>
    <n v="3072586"/>
    <n v="3079088"/>
    <n v="3077735"/>
    <n v="3077735"/>
    <n v="3077735"/>
    <n v="3077735"/>
    <n v="3077735"/>
    <n v="3077735"/>
    <n v="3077735"/>
    <n v="3077735"/>
    <n v="3077735"/>
    <n v="36912254"/>
    <n v="0"/>
    <n v="0"/>
    <n v="0"/>
    <n v="0"/>
    <n v="0"/>
    <n v="0"/>
    <n v="0"/>
    <n v="0"/>
    <n v="0"/>
    <n v="0"/>
    <n v="0"/>
    <n v="0"/>
    <n v="0"/>
    <n v="3056150"/>
    <n v="3070416"/>
    <n v="3077735"/>
    <n v="3077735"/>
    <n v="3077735"/>
    <n v="3077735"/>
    <n v="3077735"/>
    <n v="3077735"/>
    <n v="3077735"/>
    <n v="3077735"/>
    <n v="3077735"/>
    <n v="3077735"/>
    <n v="369039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46"/>
    <n v="1"/>
    <d v="2025-01-01T00:00:00"/>
    <n v="19643532"/>
    <x v="309"/>
    <m/>
    <m/>
    <x v="5"/>
    <x v="1"/>
    <s v="TREG 3"/>
    <x v="1"/>
    <n v="33322314.694537461"/>
    <n v="3466525.9754767665"/>
    <n v="3527069.9753518207"/>
    <n v="3770876.9497150341"/>
    <n v="3543308.1756836036"/>
    <n v="3722902.5882320656"/>
    <n v="3673238.6458227737"/>
    <n v="3848954.7271245904"/>
    <n v="3887316.8612455847"/>
    <n v="3837559.3044026908"/>
    <n v="3914764.9762252318"/>
    <n v="3886201.7281242358"/>
    <n v="3666704.5925956005"/>
    <n v="44745424.5"/>
    <n v="15902707.747058382"/>
    <n v="16180453.692902189"/>
    <n v="17298919.582793433"/>
    <n v="16254946.529834993"/>
    <n v="17078836.924993515"/>
    <n v="16851003.305026744"/>
    <n v="17657101.833400484"/>
    <n v="17833088.343178678"/>
    <n v="17604825.266462125"/>
    <n v="17959006.727698777"/>
    <n v="17827972.663603991"/>
    <n v="16821028.298460938"/>
    <n v="205269890.91541424"/>
    <n v="19369233.722535148"/>
    <n v="19707523.66825401"/>
    <n v="21069796.532508466"/>
    <n v="19798254.705518596"/>
    <n v="20801739.513225581"/>
    <n v="20524241.950849518"/>
    <n v="21506056.560525075"/>
    <n v="21720405.204424262"/>
    <n v="21442384.570864815"/>
    <n v="21873771.703924008"/>
    <n v="21714174.391728226"/>
    <n v="20487732.891056538"/>
    <n v="250015315.41541424"/>
    <n v="9777398.6261947434"/>
    <n v="10174119.323391797"/>
    <n v="10289034.949330807"/>
    <n v="9974899.4857750032"/>
    <n v="10488359.543305274"/>
    <n v="10423112.784169191"/>
    <n v="10763615.883973477"/>
    <n v="10914935.252995767"/>
    <n v="10745262.120155828"/>
    <n v="10927933.782276139"/>
    <n v="11129392.525234064"/>
    <n v="10851023.298882473"/>
    <n v="126459087.57568455"/>
    <n v="3494286"/>
    <n v="3475071"/>
    <n v="2967885"/>
    <n v="3186365"/>
    <n v="3186365"/>
    <n v="3186365"/>
    <n v="3186365"/>
    <n v="3186365"/>
    <n v="3186365"/>
    <n v="3186365"/>
    <n v="3186365"/>
    <n v="3186365"/>
    <n v="38614527"/>
    <n v="0"/>
    <n v="0"/>
    <n v="0"/>
    <n v="0"/>
    <n v="0"/>
    <n v="0"/>
    <n v="0"/>
    <n v="0"/>
    <n v="0"/>
    <n v="0"/>
    <n v="0"/>
    <n v="0"/>
    <n v="0"/>
    <n v="3707106"/>
    <n v="3709180"/>
    <n v="3186365"/>
    <n v="3186365"/>
    <n v="3186365"/>
    <n v="3186365"/>
    <n v="3186365"/>
    <n v="3186365"/>
    <n v="3186365"/>
    <n v="3186365"/>
    <n v="3186365"/>
    <n v="3186365"/>
    <n v="392799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x v="28"/>
    <n v="1"/>
    <d v="2025-01-01T00:00:00"/>
    <n v="5586898"/>
    <x v="310"/>
    <m/>
    <m/>
    <x v="3"/>
    <x v="2"/>
    <s v="TREG 3"/>
    <x v="1"/>
    <n v="45331450.490392052"/>
    <n v="3019842.6236363635"/>
    <n v="3178781.709090909"/>
    <n v="2860903.5381818181"/>
    <n v="2543025.3672727272"/>
    <n v="2701964.4527272726"/>
    <n v="2860903.5381818181"/>
    <n v="3655598.9654545453"/>
    <n v="3337720.7945454544"/>
    <n v="3337720.7945454544"/>
    <n v="3655598.9654545453"/>
    <n v="3178781.709090909"/>
    <n v="3337720.7945454544"/>
    <n v="37668563.25272727"/>
    <n v="404667.74565096945"/>
    <n v="430343.06684739841"/>
    <n v="566234.15311844088"/>
    <n v="577305.97484223801"/>
    <n v="755106.59732549195"/>
    <n v="705536.901023263"/>
    <n v="619560.57934486726"/>
    <n v="700853.26941680117"/>
    <n v="608549.7219082017"/>
    <n v="640446.99706477288"/>
    <n v="786882.99665894534"/>
    <n v="933578.24947215384"/>
    <n v="7729066.252673544"/>
    <n v="3424510.369287333"/>
    <n v="3609124.7759383074"/>
    <n v="3427137.691300259"/>
    <n v="3120331.3421149654"/>
    <n v="3457071.0500527648"/>
    <n v="3566440.4392050812"/>
    <n v="4275159.5447994126"/>
    <n v="4038574.0639622556"/>
    <n v="3946270.5164536564"/>
    <n v="4296045.9625193179"/>
    <n v="3965664.7057498544"/>
    <n v="4271299.0440176083"/>
    <n v="45397629.505400814"/>
    <n v="0"/>
    <n v="0"/>
    <n v="0"/>
    <n v="0"/>
    <n v="0"/>
    <n v="0"/>
    <n v="0"/>
    <n v="0"/>
    <n v="0"/>
    <n v="0"/>
    <n v="0"/>
    <n v="0"/>
    <n v="0"/>
    <n v="3592027"/>
    <n v="3463851"/>
    <n v="3433684"/>
    <n v="3524359"/>
    <n v="3524359"/>
    <n v="3524359"/>
    <n v="3524359"/>
    <n v="3524359"/>
    <n v="3524359"/>
    <n v="3524359"/>
    <n v="3524359"/>
    <n v="3524359"/>
    <n v="42208793"/>
    <n v="0"/>
    <n v="0"/>
    <n v="0"/>
    <n v="0"/>
    <n v="0"/>
    <n v="0"/>
    <n v="0"/>
    <n v="0"/>
    <n v="0"/>
    <n v="0"/>
    <n v="0"/>
    <n v="0"/>
    <n v="0"/>
    <n v="3678250"/>
    <n v="3559781"/>
    <n v="3524359"/>
    <n v="3524359"/>
    <n v="3524359"/>
    <n v="3524359"/>
    <n v="3524359"/>
    <n v="3524359"/>
    <n v="3524359"/>
    <n v="3524359"/>
    <n v="3524359"/>
    <n v="3524359"/>
    <n v="424816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6"/>
    <n v="1"/>
    <d v="2025-01-01T00:00:00"/>
    <n v="4641112"/>
    <x v="311"/>
    <m/>
    <m/>
    <x v="5"/>
    <x v="3"/>
    <s v="TREG 3"/>
    <x v="1"/>
    <n v="51472584.57454206"/>
    <n v="3296828.9950274983"/>
    <n v="3354409.1821298227"/>
    <n v="3586281.0642264276"/>
    <n v="3369852.473211328"/>
    <n v="3540655.193520749"/>
    <n v="3493422.4520093249"/>
    <n v="3660536.6971719521"/>
    <n v="3697020.888254303"/>
    <n v="3649699.1150202747"/>
    <n v="3723125.3345973897"/>
    <n v="3695960.3442878691"/>
    <n v="3487208.2605430591"/>
    <n v="42555000"/>
    <n v="775644.87175562605"/>
    <n v="789191.76087483997"/>
    <n v="843744.25253389159"/>
    <n v="792825.1035651844"/>
    <n v="833009.85512182617"/>
    <n v="821897.40925716306"/>
    <n v="861214.37336212839"/>
    <n v="869798.00804741506"/>
    <n v="858664.61569169466"/>
    <n v="875939.60045835737"/>
    <n v="869548.49389606644"/>
    <n v="820435.39659281599"/>
    <n v="10011913.74115701"/>
    <n v="4072473.8667831244"/>
    <n v="4143600.9430046626"/>
    <n v="4430025.3167603193"/>
    <n v="4162677.5767765124"/>
    <n v="4373665.0486425748"/>
    <n v="4315319.8612664882"/>
    <n v="4521751.0705340803"/>
    <n v="4566818.8963017184"/>
    <n v="4508363.7307119695"/>
    <n v="4599064.9350557467"/>
    <n v="4565508.8381839357"/>
    <n v="4307643.657135875"/>
    <n v="52566913.74115701"/>
    <n v="9777398.6261947434"/>
    <n v="10174119.323391797"/>
    <n v="10289034.949330807"/>
    <n v="9974899.4857750032"/>
    <n v="10488359.543305274"/>
    <n v="10423112.784169191"/>
    <n v="10763615.883973477"/>
    <n v="10914935.252995767"/>
    <n v="10745262.120155828"/>
    <n v="10927933.782276139"/>
    <n v="11129392.525234064"/>
    <n v="10851023.298882473"/>
    <n v="126459087.57568455"/>
    <n v="3546250"/>
    <n v="3546250"/>
    <n v="3546250"/>
    <n v="3368937.5"/>
    <n v="3368937.5"/>
    <n v="3368937.5"/>
    <n v="3368937.5"/>
    <n v="3368937.5"/>
    <n v="3368937.5"/>
    <n v="3368937.5"/>
    <n v="3368937.5"/>
    <n v="3368937.5"/>
    <n v="40959187.5"/>
    <n v="3546250"/>
    <n v="3546250"/>
    <n v="3546250"/>
    <n v="3368937.5"/>
    <n v="3368937.5"/>
    <n v="3368937.5"/>
    <n v="3368937.5"/>
    <n v="3368937.5"/>
    <n v="3368937.5"/>
    <n v="3368937.5"/>
    <n v="3368937.5"/>
    <n v="3368937.5"/>
    <n v="4095918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8"/>
    <n v="0.5"/>
    <d v="2025-01-01T00:00:00"/>
    <n v="4705767"/>
    <x v="312"/>
    <m/>
    <m/>
    <x v="0"/>
    <x v="5"/>
    <s v="TREG 3"/>
    <x v="0"/>
    <n v="475133014"/>
    <n v="40490897.5"/>
    <n v="40490897.5"/>
    <n v="40490897.5"/>
    <n v="40490897.5"/>
    <n v="40490897.5"/>
    <n v="40490897.5"/>
    <n v="40490897.5"/>
    <n v="40490897.5"/>
    <n v="40490897.5"/>
    <n v="40490897.5"/>
    <n v="40490897.5"/>
    <n v="40490897.5"/>
    <n v="485890770"/>
    <n v="2519492.5874229078"/>
    <n v="16723185.926372752"/>
    <n v="14837961.372673903"/>
    <n v="10994799.365509607"/>
    <n v="11255418.077326456"/>
    <n v="11352770.097395284"/>
    <n v="13930455.830220155"/>
    <n v="13699251.756236218"/>
    <n v="13690728.032621467"/>
    <n v="13886937.697366493"/>
    <n v="13571409.057045715"/>
    <n v="13537590.199809046"/>
    <n v="150000000"/>
    <n v="43010390.087422907"/>
    <n v="57214083.426372752"/>
    <n v="55328858.872673899"/>
    <n v="51485696.865509607"/>
    <n v="51746315.577326454"/>
    <n v="51843667.597395286"/>
    <n v="54421353.330220155"/>
    <n v="54190149.256236218"/>
    <n v="54181625.532621466"/>
    <n v="54377835.197366491"/>
    <n v="54062306.557045713"/>
    <n v="54028487.699809045"/>
    <n v="635890770"/>
    <n v="199215.82705241925"/>
    <n v="200067.41466366532"/>
    <n v="199095.93555636608"/>
    <n v="196593.17647499917"/>
    <n v="198483.96039455751"/>
    <n v="199368.29775935636"/>
    <n v="219673.08379377046"/>
    <n v="217620.47173790718"/>
    <n v="217553.89212845362"/>
    <n v="219333.15955167846"/>
    <n v="216498.55274251371"/>
    <n v="216496.2281443135"/>
    <n v="2500000.0000000009"/>
    <n v="40490897.5"/>
    <n v="-11876054"/>
    <n v="4541558.5"/>
    <n v="4314480.5750000002"/>
    <n v="4314480.5750000002"/>
    <n v="4314480.5750000002"/>
    <n v="4314480.5750000002"/>
    <n v="4314480.5750000002"/>
    <n v="4314480.5750000002"/>
    <n v="4314480.5750000002"/>
    <n v="4314480.5750000002"/>
    <n v="4314480.5750000002"/>
    <n v="71986727.175000027"/>
    <n v="40490897.5"/>
    <n v="-11876054"/>
    <n v="4541558.5"/>
    <n v="4314480.5750000002"/>
    <n v="4314480.5750000002"/>
    <n v="4314480.5750000002"/>
    <n v="4314480.5750000002"/>
    <n v="4314480.5750000002"/>
    <n v="4314480.5750000002"/>
    <n v="4314480.5750000002"/>
    <n v="4314480.5750000002"/>
    <n v="4314480.5750000002"/>
    <n v="71986727.1750000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36"/>
    <n v="1"/>
    <d v="2025-01-01T00:00:00"/>
    <n v="3220062"/>
    <x v="313"/>
    <m/>
    <m/>
    <x v="4"/>
    <x v="3"/>
    <s v="TREG 3"/>
    <x v="1"/>
    <n v="67035971.349401169"/>
    <n v="3028297.7272727275"/>
    <n v="3187681.8181818184"/>
    <n v="2868913.6363636362"/>
    <n v="2550145.4545454546"/>
    <n v="2709529.5454545459"/>
    <n v="2868913.6363636362"/>
    <n v="3665834.0909090913"/>
    <n v="3347065.9090909096"/>
    <n v="3347065.9090909096"/>
    <n v="3665834.0909090913"/>
    <n v="3187681.8181818184"/>
    <n v="3347065.9090909096"/>
    <n v="37774029.545454547"/>
    <n v="13151.873972041847"/>
    <n v="25128.004318181818"/>
    <n v="27640.804750000003"/>
    <n v="26900.924622853538"/>
    <n v="43196.677038620583"/>
    <n v="38877.009334758528"/>
    <n v="21958.310827965463"/>
    <n v="48308.283821524019"/>
    <n v="40256.903184603347"/>
    <n v="48308.283821524019"/>
    <n v="52333.97413998437"/>
    <n v="52333.97413998437"/>
    <n v="438395.0239720419"/>
    <n v="3041449.6012447695"/>
    <n v="3212809.8225000002"/>
    <n v="2896554.4411136364"/>
    <n v="2577046.3791683083"/>
    <n v="2752726.2224931666"/>
    <n v="2907790.6456983946"/>
    <n v="3687792.4017370567"/>
    <n v="3395374.1929124338"/>
    <n v="3387322.8122755131"/>
    <n v="3714142.3747306154"/>
    <n v="3240015.7923218026"/>
    <n v="3399399.8832308939"/>
    <n v="38212424.569426596"/>
    <n v="0"/>
    <n v="0"/>
    <n v="0"/>
    <n v="0"/>
    <n v="0"/>
    <n v="0"/>
    <n v="0"/>
    <n v="0"/>
    <n v="0"/>
    <n v="0"/>
    <n v="0"/>
    <n v="0"/>
    <n v="0"/>
    <n v="3915570"/>
    <n v="3921960"/>
    <n v="3914700"/>
    <n v="3914700"/>
    <n v="3914700"/>
    <n v="3914700"/>
    <n v="3914700"/>
    <n v="3914700"/>
    <n v="3914700"/>
    <n v="3914700"/>
    <n v="3914700"/>
    <n v="3914700"/>
    <n v="46984530"/>
    <n v="0"/>
    <n v="0"/>
    <n v="0"/>
    <n v="0"/>
    <n v="0"/>
    <n v="0"/>
    <n v="0"/>
    <n v="0"/>
    <n v="0"/>
    <n v="0"/>
    <n v="0"/>
    <n v="0"/>
    <n v="0"/>
    <n v="3914700"/>
    <n v="3914950"/>
    <n v="3914700"/>
    <n v="3914700"/>
    <n v="3914700"/>
    <n v="3914700"/>
    <n v="3914700"/>
    <n v="3914700"/>
    <n v="3914700"/>
    <n v="3914700"/>
    <n v="3914700"/>
    <n v="3914700"/>
    <n v="469766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6"/>
    <n v="1"/>
    <d v="2025-01-01T00:00:00"/>
    <n v="19176586"/>
    <x v="314"/>
    <m/>
    <m/>
    <x v="2"/>
    <x v="3"/>
    <s v="TREG 3"/>
    <x v="1"/>
    <n v="50183131.546666674"/>
    <n v="4588897.3599999994"/>
    <n v="4361857.4919999996"/>
    <n v="4405430.8000000007"/>
    <n v="4361857.4919999996"/>
    <n v="4231137.568"/>
    <n v="4100417.6440000003"/>
    <n v="4318284.1839999994"/>
    <n v="4492577.4160000002"/>
    <n v="4449004.108"/>
    <n v="4449004.108"/>
    <n v="4492577.4160000002"/>
    <n v="4405430.8000000007"/>
    <n v="52656476.388000011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4588897.3599999994"/>
    <n v="5052716.7163182376"/>
    <n v="5089160.0302012637"/>
    <n v="4899344.3554314226"/>
    <n v="4817369.2317216266"/>
    <n v="4671971.1838549441"/>
    <n v="5028649.9112849236"/>
    <n v="5090846.5549213439"/>
    <n v="5164614.5218164818"/>
    <n v="5169724.6167169567"/>
    <n v="5104537.7147769472"/>
    <n v="5028520.2534758281"/>
    <n v="59706352.450519986"/>
    <n v="0"/>
    <n v="0"/>
    <n v="0"/>
    <n v="0"/>
    <n v="0"/>
    <n v="0"/>
    <n v="0"/>
    <n v="0"/>
    <n v="0"/>
    <n v="0"/>
    <n v="0"/>
    <n v="0"/>
    <n v="0"/>
    <n v="3943610"/>
    <n v="4143287"/>
    <n v="4177124"/>
    <n v="4177124"/>
    <n v="4177124"/>
    <n v="4177124"/>
    <n v="4177124"/>
    <n v="4177124"/>
    <n v="4177124"/>
    <n v="4177124"/>
    <n v="4177124"/>
    <n v="4177124"/>
    <n v="49858137"/>
    <n v="0"/>
    <n v="0"/>
    <n v="0"/>
    <n v="0"/>
    <n v="0"/>
    <n v="0"/>
    <n v="0"/>
    <n v="0"/>
    <n v="0"/>
    <n v="0"/>
    <n v="0"/>
    <n v="0"/>
    <n v="0"/>
    <n v="3943610"/>
    <n v="4143287"/>
    <n v="4177124"/>
    <n v="4177124"/>
    <n v="4177124"/>
    <n v="4177124"/>
    <n v="4177124"/>
    <n v="4177124"/>
    <n v="4177124"/>
    <n v="4177124"/>
    <n v="4177124"/>
    <n v="4177124"/>
    <n v="498581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32"/>
    <n v="1"/>
    <d v="2025-01-01T00:00:00"/>
    <n v="4615532"/>
    <x v="315"/>
    <m/>
    <m/>
    <x v="5"/>
    <x v="0"/>
    <s v="TREG 3"/>
    <x v="1"/>
    <n v="38906143.204369023"/>
    <n v="4168199.3755302983"/>
    <n v="4240998.3287926055"/>
    <n v="4534155.2488560444"/>
    <n v="4260523.3682590602"/>
    <n v="4476470.2048121234"/>
    <n v="4416753.5850027734"/>
    <n v="4628037.0617556432"/>
    <n v="4674164.2290171394"/>
    <n v="4614335.0459019197"/>
    <n v="4707168.2268313812"/>
    <n v="4672823.3773365458"/>
    <n v="4408896.9479044639"/>
    <n v="53802525"/>
    <n v="878270.48998331255"/>
    <n v="893609.76879212051"/>
    <n v="955380.10380479228"/>
    <n v="897723.8392657683"/>
    <n v="943225.43764496676"/>
    <n v="930642.70341972762"/>
    <n v="975161.69733889773"/>
    <n v="984881.0332301039"/>
    <n v="972274.58108235395"/>
    <n v="991835.22009119554"/>
    <n v="984598.50584683544"/>
    <n v="928987.25177447719"/>
    <n v="11336590.632274551"/>
    <n v="5046469.8655136107"/>
    <n v="5134608.0975847263"/>
    <n v="5489535.3526608367"/>
    <n v="5158247.2075248286"/>
    <n v="5419695.6424570903"/>
    <n v="5347396.2884225007"/>
    <n v="5603198.759094541"/>
    <n v="5659045.262247243"/>
    <n v="5586609.626984274"/>
    <n v="5699003.446922577"/>
    <n v="5657421.8831833815"/>
    <n v="5337884.1996789407"/>
    <n v="65139115.632274561"/>
    <n v="9777398.6261947434"/>
    <n v="10174119.323391797"/>
    <n v="10289034.949330807"/>
    <n v="9974899.4857750032"/>
    <n v="10488359.543305274"/>
    <n v="10423112.784169191"/>
    <n v="10763615.883973477"/>
    <n v="10914935.252995767"/>
    <n v="10745262.120155828"/>
    <n v="10927933.782276139"/>
    <n v="11129392.525234064"/>
    <n v="10851023.298882473"/>
    <n v="126459087.57568455"/>
    <n v="4454775"/>
    <n v="4619270"/>
    <n v="4382750"/>
    <n v="4490750"/>
    <n v="4490750"/>
    <n v="4490750"/>
    <n v="4490750"/>
    <n v="4490750"/>
    <n v="4490750"/>
    <n v="4490750"/>
    <n v="4490750"/>
    <n v="4490750"/>
    <n v="53873545"/>
    <n v="1688000"/>
    <n v="1688000"/>
    <n v="1688000"/>
    <n v="1603600"/>
    <n v="1603600"/>
    <n v="1603600"/>
    <n v="1603600"/>
    <n v="1603600"/>
    <n v="1603600"/>
    <n v="1603600"/>
    <n v="1603600"/>
    <n v="1603600"/>
    <n v="19496400"/>
    <n v="2959175"/>
    <n v="3123670"/>
    <n v="2887150"/>
    <n v="2887150"/>
    <n v="2887150"/>
    <n v="2887150"/>
    <n v="2887150"/>
    <n v="2887150"/>
    <n v="2887150"/>
    <n v="2887150"/>
    <n v="2887150"/>
    <n v="2887150"/>
    <n v="349543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36"/>
    <n v="1"/>
    <d v="2025-01-01T00:00:00"/>
    <n v="5591099"/>
    <x v="316"/>
    <m/>
    <m/>
    <x v="5"/>
    <x v="3"/>
    <s v="TREG 3"/>
    <x v="1"/>
    <n v="13898687.887916537"/>
    <n v="3481202.2449481525"/>
    <n v="3542002.570627002"/>
    <n v="3786841.7532817642"/>
    <n v="3558309.5188076356"/>
    <n v="3738664.2822124776"/>
    <n v="3688790.077019359"/>
    <n v="3865250.0894435402"/>
    <n v="3903774.6377572566"/>
    <n v="3853806.4217940704"/>
    <n v="3931338.9601257341"/>
    <n v="3902654.7834844436"/>
    <n v="3682228.3604985657"/>
    <n v="44934863.700000003"/>
    <n v="797359.4252694106"/>
    <n v="811285.56610475935"/>
    <n v="867365.28116536525"/>
    <n v="815020.62598186848"/>
    <n v="856330.36910345114"/>
    <n v="844906.824939574"/>
    <n v="885324.48647985456"/>
    <n v="894148.42417171504"/>
    <n v="882703.34710962768"/>
    <n v="900461.95343407418"/>
    <n v="893891.92475096136"/>
    <n v="843403.88252323121"/>
    <n v="10292202.111033892"/>
    <n v="4278561.6702175634"/>
    <n v="4353288.1367317615"/>
    <n v="4654207.0344471298"/>
    <n v="4373330.1447895039"/>
    <n v="4594994.6513159284"/>
    <n v="4533696.9019589331"/>
    <n v="4750574.5759233944"/>
    <n v="4797923.0619289717"/>
    <n v="4736509.7689036978"/>
    <n v="4831800.9135598084"/>
    <n v="4796546.7082354054"/>
    <n v="4525632.2430217974"/>
    <n v="55227065.81103389"/>
    <n v="9777398.6261947434"/>
    <n v="10174119.323391797"/>
    <n v="10289034.949330807"/>
    <n v="9974899.4857750032"/>
    <n v="10488359.543305274"/>
    <n v="10423112.784169191"/>
    <n v="10763615.883973477"/>
    <n v="10914935.252995767"/>
    <n v="10745262.120155828"/>
    <n v="10927933.782276139"/>
    <n v="11129392.525234064"/>
    <n v="10851023.298882473"/>
    <n v="126459087.57568455"/>
    <n v="3651731"/>
    <n v="3729035"/>
    <n v="3372316"/>
    <n v="3377147"/>
    <n v="3377147"/>
    <n v="3377147"/>
    <n v="3377147"/>
    <n v="3377147"/>
    <n v="3377147"/>
    <n v="3377147"/>
    <n v="3377147"/>
    <n v="3377147"/>
    <n v="41147405"/>
    <n v="0"/>
    <n v="0"/>
    <n v="0"/>
    <n v="0"/>
    <n v="0"/>
    <n v="0"/>
    <n v="0"/>
    <n v="0"/>
    <n v="0"/>
    <n v="0"/>
    <n v="0"/>
    <n v="0"/>
    <n v="0"/>
    <n v="3640600"/>
    <n v="3718838"/>
    <n v="3377147"/>
    <n v="3377147"/>
    <n v="3377147"/>
    <n v="3377147"/>
    <n v="3377147"/>
    <n v="3377147"/>
    <n v="3377147"/>
    <n v="3377147"/>
    <n v="3377147"/>
    <n v="3377147"/>
    <n v="411309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24"/>
    <n v="0.5"/>
    <d v="2025-01-01T00:00:00"/>
    <n v="4705767"/>
    <x v="312"/>
    <m/>
    <m/>
    <x v="0"/>
    <x v="5"/>
    <s v="TREG 3"/>
    <x v="0"/>
    <n v="475133014"/>
    <n v="40490897.5"/>
    <n v="40490897.5"/>
    <n v="40490897.5"/>
    <n v="40490897.5"/>
    <n v="40490897.5"/>
    <n v="40490897.5"/>
    <n v="40490897.5"/>
    <n v="40490897.5"/>
    <n v="40490897.5"/>
    <n v="40490897.5"/>
    <n v="40490897.5"/>
    <n v="40490897.5"/>
    <n v="485890770"/>
    <n v="2519492.5874229078"/>
    <n v="16723185.926372752"/>
    <n v="14837961.372673903"/>
    <n v="10994799.365509607"/>
    <n v="11255418.077326456"/>
    <n v="11352770.097395284"/>
    <n v="13930455.830220155"/>
    <n v="13699251.756236218"/>
    <n v="13690728.032621467"/>
    <n v="13886937.697366493"/>
    <n v="13571409.057045715"/>
    <n v="13537590.199809046"/>
    <n v="150000000"/>
    <n v="43010390.087422907"/>
    <n v="57214083.426372752"/>
    <n v="55328858.872673899"/>
    <n v="51485696.865509607"/>
    <n v="51746315.577326454"/>
    <n v="51843667.597395286"/>
    <n v="54421353.330220155"/>
    <n v="54190149.256236218"/>
    <n v="54181625.532621466"/>
    <n v="54377835.197366491"/>
    <n v="54062306.557045713"/>
    <n v="54028487.699809045"/>
    <n v="635890770"/>
    <n v="199215.82705241925"/>
    <n v="200067.41466366532"/>
    <n v="199095.93555636608"/>
    <n v="196593.17647499917"/>
    <n v="198483.96039455751"/>
    <n v="199368.29775935636"/>
    <n v="219673.08379377046"/>
    <n v="217620.47173790718"/>
    <n v="217553.89212845362"/>
    <n v="219333.15955167846"/>
    <n v="216498.55274251371"/>
    <n v="216496.2281443135"/>
    <n v="2500000.0000000009"/>
    <n v="40490897.5"/>
    <n v="-11876054"/>
    <n v="4541558.5"/>
    <n v="4314480.5750000002"/>
    <n v="4314480.5750000002"/>
    <n v="4314480.5750000002"/>
    <n v="4314480.5750000002"/>
    <n v="4314480.5750000002"/>
    <n v="4314480.5750000002"/>
    <n v="4314480.5750000002"/>
    <n v="4314480.5750000002"/>
    <n v="4314480.5750000002"/>
    <n v="71986727.175000027"/>
    <n v="40490897.5"/>
    <n v="-11876054"/>
    <n v="4541558.5"/>
    <n v="4314480.5750000002"/>
    <n v="4314480.5750000002"/>
    <n v="4314480.5750000002"/>
    <n v="4314480.5750000002"/>
    <n v="4314480.5750000002"/>
    <n v="4314480.5750000002"/>
    <n v="4314480.5750000002"/>
    <n v="4314480.5750000002"/>
    <n v="4314480.5750000002"/>
    <n v="71986727.1750000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1"/>
    <n v="1"/>
    <d v="2025-01-01T00:00:00"/>
    <n v="19221323"/>
    <x v="317"/>
    <m/>
    <m/>
    <x v="10"/>
    <x v="3"/>
    <s v="TREG 3"/>
    <x v="1"/>
    <n v="22869722.756110534"/>
    <n v="4831800"/>
    <n v="4831800"/>
    <n v="4638528"/>
    <n v="4878185.28"/>
    <n v="4638991.8528000005"/>
    <n v="4636599.9185279999"/>
    <n v="5602935.9991852799"/>
    <n v="4887829.3599918531"/>
    <n v="5122268.2935999185"/>
    <n v="5607792.6829359988"/>
    <n v="4887877.9268293604"/>
    <n v="5363858.7792682936"/>
    <n v="59928468.09313871"/>
    <n v="82254.777730659625"/>
    <n v="481188.40951379284"/>
    <n v="439654.56847374578"/>
    <n v="303473.83649176953"/>
    <n v="410058.23637974914"/>
    <n v="592836.22025529121"/>
    <n v="697679.96956037998"/>
    <n v="770783.53008024208"/>
    <n v="631381.51615879638"/>
    <n v="776835.84426732548"/>
    <n v="1045820.7480691752"/>
    <n v="654902.0233975813"/>
    <n v="6886869.6803785097"/>
    <n v="4914054.7777306596"/>
    <n v="5312988.409513793"/>
    <n v="5078182.5684737461"/>
    <n v="5181659.1164917694"/>
    <n v="5049050.0891797496"/>
    <n v="5229436.138783291"/>
    <n v="6300615.96874566"/>
    <n v="5658612.8900720952"/>
    <n v="5753649.8097587153"/>
    <n v="6384628.5272033243"/>
    <n v="5933698.6748985359"/>
    <n v="6018760.8026658753"/>
    <n v="66815337.773517206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4711300"/>
    <n v="4712050"/>
    <n v="4711300"/>
    <n v="5113840"/>
    <n v="5113840"/>
    <n v="5113840"/>
    <n v="5113840"/>
    <n v="5113840"/>
    <n v="5113840"/>
    <n v="5113840"/>
    <n v="5113840"/>
    <n v="5113840"/>
    <n v="60159210"/>
    <n v="0"/>
    <n v="0"/>
    <n v="0"/>
    <n v="0"/>
    <n v="0"/>
    <n v="0"/>
    <n v="0"/>
    <n v="0"/>
    <n v="0"/>
    <n v="0"/>
    <n v="0"/>
    <n v="0"/>
    <n v="0"/>
    <n v="5106800"/>
    <n v="5107550"/>
    <n v="5113840"/>
    <n v="5113840"/>
    <n v="5113840"/>
    <n v="5113840"/>
    <n v="5113840"/>
    <n v="5113840"/>
    <n v="5113840"/>
    <n v="5113840"/>
    <n v="5113840"/>
    <n v="5113840"/>
    <n v="61352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25"/>
    <n v="1"/>
    <d v="2025-01-01T00:00:00"/>
    <n v="4662926"/>
    <x v="318"/>
    <m/>
    <m/>
    <x v="5"/>
    <x v="7"/>
    <s v="TREG 3"/>
    <x v="1"/>
    <n v="42999332.806047186"/>
    <n v="3531627.8080372713"/>
    <n v="3593308.8325214856"/>
    <n v="3841694.5352526275"/>
    <n v="3609851.9884793223"/>
    <n v="3792819.2086909157"/>
    <n v="3742222.570641696"/>
    <n v="3921238.6240146942"/>
    <n v="3960321.2042681784"/>
    <n v="3909629.193693473"/>
    <n v="3988284.7986061652"/>
    <n v="3959185.1287940932"/>
    <n v="3735565.8070000773"/>
    <n v="45585749.700000003"/>
    <n v="803298.29432244634"/>
    <n v="817328.15943095752"/>
    <n v="873825.56577822997"/>
    <n v="821091.03867134545"/>
    <n v="862708.46380838915"/>
    <n v="851199.83513837727"/>
    <n v="891918.53431828506"/>
    <n v="900808.19420370518"/>
    <n v="889277.87225478305"/>
    <n v="907168.74770928931"/>
    <n v="900549.78433149913"/>
    <n v="849685.69855047006"/>
    <n v="10368860.188517779"/>
    <n v="4334926.1023597177"/>
    <n v="4410636.9919524435"/>
    <n v="4715520.1010308573"/>
    <n v="4430943.0271506682"/>
    <n v="4655527.6724993046"/>
    <n v="4593422.4057800733"/>
    <n v="4813157.1583329793"/>
    <n v="4861129.3984718835"/>
    <n v="4798907.0659482563"/>
    <n v="4895453.5463154549"/>
    <n v="4859734.9131255923"/>
    <n v="4585251.5055505475"/>
    <n v="55954609.888517775"/>
    <n v="0"/>
    <n v="0"/>
    <n v="0"/>
    <n v="0"/>
    <n v="0"/>
    <n v="0"/>
    <n v="0"/>
    <n v="0"/>
    <n v="0"/>
    <n v="0"/>
    <n v="0"/>
    <n v="0"/>
    <n v="0"/>
    <n v="3714820"/>
    <n v="3696436"/>
    <n v="4488223"/>
    <n v="3683112"/>
    <n v="3683112"/>
    <n v="3683112"/>
    <n v="3683112"/>
    <n v="3683112"/>
    <n v="3683112"/>
    <n v="3683112"/>
    <n v="3683112"/>
    <n v="3683112"/>
    <n v="45047487"/>
    <n v="0"/>
    <n v="0"/>
    <n v="0"/>
    <n v="0"/>
    <n v="0"/>
    <n v="0"/>
    <n v="0"/>
    <n v="0"/>
    <n v="0"/>
    <n v="0"/>
    <n v="0"/>
    <n v="0"/>
    <n v="0"/>
    <n v="2710531"/>
    <n v="2859357"/>
    <n v="3683112"/>
    <n v="3683112"/>
    <n v="3683112"/>
    <n v="3683112"/>
    <n v="3683112"/>
    <n v="3683112"/>
    <n v="3683112"/>
    <n v="3683112"/>
    <n v="3683112"/>
    <n v="3683112"/>
    <n v="42401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6"/>
    <n v="1"/>
    <d v="2025-01-01T00:00:00"/>
    <n v="19034731"/>
    <x v="319"/>
    <m/>
    <m/>
    <x v="5"/>
    <x v="3"/>
    <s v="TREG 3"/>
    <x v="1"/>
    <n v="14198687.887916535"/>
    <n v="3804525.7856014804"/>
    <n v="3870973.0617268002"/>
    <n v="4138552.1675048117"/>
    <n v="3888794.5499576889"/>
    <n v="4085900.1185656381"/>
    <n v="4031393.7479665279"/>
    <n v="4224242.83289677"/>
    <n v="4266345.4247961286"/>
    <n v="4211736.3119908264"/>
    <n v="4296469.838097794"/>
    <n v="4265121.5618438348"/>
    <n v="4024222.5990516972"/>
    <n v="49108278"/>
    <n v="835438.84475572151"/>
    <n v="850030.05499627045"/>
    <n v="908787.96376323909"/>
    <n v="853943.48977854708"/>
    <n v="897226.0584382076"/>
    <n v="885256.96114427282"/>
    <n v="927604.84516599961"/>
    <n v="936850.18682480499"/>
    <n v="924858.52828805428"/>
    <n v="943465.23071356898"/>
    <n v="936581.43778520764"/>
    <n v="883682.2428475403"/>
    <n v="10783725.844501434"/>
    <n v="4639964.6303572021"/>
    <n v="4721003.1167230709"/>
    <n v="5047340.1312680505"/>
    <n v="4742738.0397362355"/>
    <n v="4983126.1770038456"/>
    <n v="4916650.7091108011"/>
    <n v="5151847.6780627696"/>
    <n v="5203195.6116209337"/>
    <n v="5136594.8402788807"/>
    <n v="5239935.0688113626"/>
    <n v="5201702.9996290421"/>
    <n v="4907904.8418992376"/>
    <n v="59892003.844501436"/>
    <n v="9777398.6261947434"/>
    <n v="10174119.323391797"/>
    <n v="10289034.949330807"/>
    <n v="9974899.4857750032"/>
    <n v="10488359.543305274"/>
    <n v="10423112.784169191"/>
    <n v="10763615.883973477"/>
    <n v="10914935.252995767"/>
    <n v="10745262.120155828"/>
    <n v="10927933.782276139"/>
    <n v="11129392.525234064"/>
    <n v="10851023.298882473"/>
    <n v="126459087.57568455"/>
    <n v="3898664"/>
    <n v="3916401"/>
    <n v="3934202"/>
    <n v="4229088"/>
    <n v="4229088"/>
    <n v="4229088"/>
    <n v="4229088"/>
    <n v="4229088"/>
    <n v="4229088"/>
    <n v="4229088"/>
    <n v="4229088"/>
    <n v="4229088"/>
    <n v="49811059"/>
    <n v="0"/>
    <n v="0"/>
    <n v="0"/>
    <n v="0"/>
    <n v="0"/>
    <n v="0"/>
    <n v="0"/>
    <n v="0"/>
    <n v="0"/>
    <n v="0"/>
    <n v="0"/>
    <n v="0"/>
    <n v="0"/>
    <n v="4208387"/>
    <n v="4205783"/>
    <n v="4229088"/>
    <n v="4229088"/>
    <n v="4229088"/>
    <n v="4229088"/>
    <n v="4229088"/>
    <n v="4229088"/>
    <n v="4229088"/>
    <n v="4229088"/>
    <n v="4229088"/>
    <n v="4229088"/>
    <n v="507050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36"/>
    <n v="1"/>
    <d v="2025-01-01T00:00:00"/>
    <n v="19673355"/>
    <x v="320"/>
    <m/>
    <m/>
    <x v="10"/>
    <x v="3"/>
    <s v="TREG 3"/>
    <x v="1"/>
    <n v="34953708.25148882"/>
    <n v="5495357"/>
    <n v="5495357"/>
    <n v="5275542.72"/>
    <n v="5548112.4271999998"/>
    <n v="5276070.2742719995"/>
    <n v="5273349.8527427195"/>
    <n v="6372394.048527427"/>
    <n v="5559080.9404852744"/>
    <n v="5825715.6594048534"/>
    <n v="6377917.7065940481"/>
    <n v="5559136.1770659406"/>
    <n v="6100484.0617706599"/>
    <n v="68158517.868062928"/>
    <n v="41861.232644463635"/>
    <n v="244887.17266289773"/>
    <n v="223749.70405178855"/>
    <n v="154444.38878052763"/>
    <n v="208687.49152880951"/>
    <n v="301707.15453676321"/>
    <n v="355064.40261479461"/>
    <n v="392268.38320399646"/>
    <n v="321323.6879915109"/>
    <n v="395348.53659098269"/>
    <n v="532240.76275161374"/>
    <n v="333293.78204079025"/>
    <n v="3504876.6993989395"/>
    <n v="5537218.2326444639"/>
    <n v="5740244.172662898"/>
    <n v="5499292.4240517886"/>
    <n v="5702556.8159805275"/>
    <n v="5484757.7658008086"/>
    <n v="5575057.0072794827"/>
    <n v="6727458.4511422217"/>
    <n v="5951349.3236892708"/>
    <n v="6147039.3473963644"/>
    <n v="6773266.2431850303"/>
    <n v="6091376.9398175543"/>
    <n v="6433777.8438114505"/>
    <n v="71663394.567461863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5399510"/>
    <n v="5391133"/>
    <n v="5405825"/>
    <n v="5804357"/>
    <n v="5804357"/>
    <n v="5804357"/>
    <n v="5804357"/>
    <n v="5804357"/>
    <n v="5804357"/>
    <n v="5804357"/>
    <n v="5804357"/>
    <n v="5804357"/>
    <n v="68435681"/>
    <n v="0"/>
    <n v="0"/>
    <n v="0"/>
    <n v="0"/>
    <n v="0"/>
    <n v="0"/>
    <n v="0"/>
    <n v="0"/>
    <n v="0"/>
    <n v="0"/>
    <n v="0"/>
    <n v="0"/>
    <n v="0"/>
    <n v="5793516"/>
    <n v="5757150"/>
    <n v="5804357"/>
    <n v="5804357"/>
    <n v="5804357"/>
    <n v="5804357"/>
    <n v="5804357"/>
    <n v="5804357"/>
    <n v="5804357"/>
    <n v="5804357"/>
    <n v="5804357"/>
    <n v="5804357"/>
    <n v="695942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5"/>
    <n v="1"/>
    <d v="2025-01-01T00:00:00"/>
    <n v="19034662"/>
    <x v="321"/>
    <m/>
    <m/>
    <x v="3"/>
    <x v="3"/>
    <s v="TREG 3"/>
    <x v="1"/>
    <n v="65251354.545454554"/>
    <n v="4603311.3636363633"/>
    <n v="4845590.9090909092"/>
    <n v="4361031.8181818184"/>
    <n v="3876472.7272727271"/>
    <n v="4118752.2727272725"/>
    <n v="4361031.8181818184"/>
    <n v="5572429.5454545449"/>
    <n v="5087870.4545454541"/>
    <n v="5087870.4545454541"/>
    <n v="5572429.5454545449"/>
    <n v="4845590.9090909092"/>
    <n v="5087870.4545454541"/>
    <n v="57420252.272727273"/>
    <n v="616857.18900447211"/>
    <n v="655995.4861142115"/>
    <n v="863141.70517615741"/>
    <n v="880019.08890416729"/>
    <n v="1151050.3073963462"/>
    <n v="1075488.5067600987"/>
    <n v="944430.0948123798"/>
    <n v="1068348.9908037502"/>
    <n v="927645.64228334418"/>
    <n v="976268.40429352806"/>
    <n v="1199488.8117747607"/>
    <n v="1423104.4131246763"/>
    <n v="11781838.640447892"/>
    <n v="5220168.5526408358"/>
    <n v="5501586.3952051206"/>
    <n v="5224173.5233579762"/>
    <n v="4756491.8161768941"/>
    <n v="5269802.5801236182"/>
    <n v="5436520.3249419173"/>
    <n v="6516859.6402669251"/>
    <n v="6156219.4453492044"/>
    <n v="6015516.0968287978"/>
    <n v="6548697.9497480728"/>
    <n v="6045079.7208656697"/>
    <n v="6510974.86767013"/>
    <n v="69202090.913175166"/>
    <n v="0"/>
    <n v="0"/>
    <n v="0"/>
    <n v="0"/>
    <n v="0"/>
    <n v="0"/>
    <n v="0"/>
    <n v="0"/>
    <n v="0"/>
    <n v="0"/>
    <n v="0"/>
    <n v="0"/>
    <n v="0"/>
    <n v="5495000"/>
    <n v="5495000"/>
    <n v="5495000"/>
    <n v="5495000"/>
    <n v="5495000"/>
    <n v="5495000"/>
    <n v="5495000"/>
    <n v="5495000"/>
    <n v="5495000"/>
    <n v="5495000"/>
    <n v="5495000"/>
    <n v="5495000"/>
    <n v="65940000"/>
    <n v="0"/>
    <n v="0"/>
    <n v="0"/>
    <n v="0"/>
    <n v="0"/>
    <n v="0"/>
    <n v="0"/>
    <n v="0"/>
    <n v="0"/>
    <n v="0"/>
    <n v="0"/>
    <n v="0"/>
    <n v="0"/>
    <n v="5495000"/>
    <n v="5495000"/>
    <n v="5495000"/>
    <n v="5495000"/>
    <n v="5495000"/>
    <n v="5495000"/>
    <n v="5495000"/>
    <n v="5495000"/>
    <n v="5495000"/>
    <n v="5495000"/>
    <n v="5495000"/>
    <n v="5495000"/>
    <n v="6594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8"/>
    <n v="0.5"/>
    <d v="2025-01-01T00:00:00"/>
    <n v="4608520"/>
    <x v="322"/>
    <m/>
    <m/>
    <x v="0"/>
    <x v="5"/>
    <s v="TREG 3"/>
    <x v="0"/>
    <n v="1030330282.5"/>
    <n v="86107243.110434785"/>
    <n v="86095539.295652181"/>
    <n v="86095539.295652181"/>
    <n v="86095539.295652181"/>
    <n v="86083835.480869561"/>
    <n v="86095539.295652181"/>
    <n v="86130650.739999995"/>
    <n v="86107243.110434785"/>
    <n v="86107243.110434785"/>
    <n v="86130650.739999995"/>
    <n v="86095539.295652181"/>
    <n v="86118946.92521739"/>
    <n v="1033263509.6956521"/>
    <n v="839830.86247430264"/>
    <n v="5574395.3087909175"/>
    <n v="4945987.1242246339"/>
    <n v="3664933.1218365352"/>
    <n v="3751806.0257754852"/>
    <n v="3784256.6991317612"/>
    <n v="4643485.2767400518"/>
    <n v="4566417.2520787399"/>
    <n v="4563576.0108738225"/>
    <n v="4628979.2324554976"/>
    <n v="4523803.0190152386"/>
    <n v="4512530.0666030152"/>
    <n v="50000000"/>
    <n v="86947073.972909093"/>
    <n v="91669934.604443103"/>
    <n v="91041526.419876814"/>
    <n v="89760472.417488709"/>
    <n v="89835641.506645054"/>
    <n v="89879795.994783938"/>
    <n v="90774136.016740054"/>
    <n v="90673660.362513527"/>
    <n v="90670819.12130861"/>
    <n v="90759629.972455487"/>
    <n v="90619342.314667419"/>
    <n v="90631476.99182041"/>
    <n v="1083263509.6956522"/>
    <n v="398431.6541048385"/>
    <n v="400134.82932733063"/>
    <n v="398191.87111273216"/>
    <n v="393186.35294999834"/>
    <n v="396967.92078911501"/>
    <n v="398736.59551871271"/>
    <n v="439346.16758754093"/>
    <n v="435240.94347581436"/>
    <n v="435107.78425690724"/>
    <n v="438666.31910335692"/>
    <n v="432997.10548502742"/>
    <n v="432992.456288627"/>
    <n v="5000000.0000000019"/>
    <n v="81484179.5"/>
    <n v="52984198.5"/>
    <n v="32997819"/>
    <n v="31452490.549999997"/>
    <n v="31452490.549999997"/>
    <n v="31452490.549999997"/>
    <n v="31452490.549999997"/>
    <n v="31452490.549999997"/>
    <n v="31452490.549999997"/>
    <n v="31452490.549999997"/>
    <n v="31452490.549999997"/>
    <n v="31452490.549999997"/>
    <n v="450538611.95000011"/>
    <n v="79886429.5"/>
    <n v="51386448.5"/>
    <n v="31400069"/>
    <n v="29830065.549999997"/>
    <n v="29830065.549999997"/>
    <n v="29830065.549999997"/>
    <n v="29830065.549999997"/>
    <n v="29830065.549999997"/>
    <n v="29830065.549999997"/>
    <n v="29830065.549999997"/>
    <n v="29830065.549999997"/>
    <n v="29830065.549999997"/>
    <n v="431143536.95000011"/>
    <n v="1621800"/>
    <n v="1623044.5"/>
    <n v="1622425"/>
    <n v="1622425"/>
    <n v="1622425"/>
    <n v="1622425"/>
    <n v="1622425"/>
    <n v="1622425"/>
    <n v="1622425"/>
    <n v="1622425"/>
    <n v="1622425"/>
    <n v="1622425"/>
    <n v="19469094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6"/>
    <n v="1"/>
    <d v="2025-01-01T00:00:00"/>
    <n v="19660444"/>
    <x v="323"/>
    <m/>
    <m/>
    <x v="5"/>
    <x v="3"/>
    <s v="TREG 3"/>
    <x v="1"/>
    <n v="26743355.887916535"/>
    <n v="4543084.7406244408"/>
    <n v="4622431.1883114213"/>
    <n v="4941954.4668684183"/>
    <n v="4643712.2981788814"/>
    <n v="4879081.2643779917"/>
    <n v="4813993.7674098276"/>
    <n v="5044279.954010468"/>
    <n v="5094555.771176069"/>
    <n v="5029345.5870254608"/>
    <n v="5130528.1288635917"/>
    <n v="5093094.3240952725"/>
    <n v="4805430.5090581533"/>
    <n v="58641492"/>
    <n v="922422.6016664051"/>
    <n v="938533.01141816145"/>
    <n v="1003408.6434450063"/>
    <n v="942853.9030261822"/>
    <n v="990642.94209285697"/>
    <n v="977427.65298489365"/>
    <n v="1024184.6904384373"/>
    <n v="1034392.6334371897"/>
    <n v="1021152.4340674813"/>
    <n v="1041696.4187858292"/>
    <n v="1034095.9029345841"/>
    <n v="975688.97904450679"/>
    <n v="11906499.813341536"/>
    <n v="5465507.3422908457"/>
    <n v="5560964.1997295823"/>
    <n v="5945363.1103134248"/>
    <n v="5586566.2012050636"/>
    <n v="5869724.206470849"/>
    <n v="5791421.4203947214"/>
    <n v="6068464.6444489053"/>
    <n v="6128948.4046132583"/>
    <n v="6050498.021092942"/>
    <n v="6172224.5476494208"/>
    <n v="6127190.2270298563"/>
    <n v="5781119.4881026596"/>
    <n v="70547991.813341528"/>
    <n v="9777398.6261947434"/>
    <n v="10174119.323391797"/>
    <n v="10289034.949330807"/>
    <n v="9974899.4857750032"/>
    <n v="10488359.543305274"/>
    <n v="10423112.784169191"/>
    <n v="10763615.883973477"/>
    <n v="10914935.252995767"/>
    <n v="10745262.120155828"/>
    <n v="10927933.782276139"/>
    <n v="11129392.525234064"/>
    <n v="10851023.298882473"/>
    <n v="126459087.57568455"/>
    <n v="4493171"/>
    <n v="4501867"/>
    <n v="4493880"/>
    <n v="4738978"/>
    <n v="4738978"/>
    <n v="4738978"/>
    <n v="4738978"/>
    <n v="4738978"/>
    <n v="4738978"/>
    <n v="4738978"/>
    <n v="4738978"/>
    <n v="4738978"/>
    <n v="56139720"/>
    <n v="0"/>
    <n v="0"/>
    <n v="0"/>
    <n v="0"/>
    <n v="0"/>
    <n v="0"/>
    <n v="0"/>
    <n v="0"/>
    <n v="0"/>
    <n v="0"/>
    <n v="0"/>
    <n v="0"/>
    <n v="0"/>
    <n v="4724950"/>
    <n v="4726700"/>
    <n v="4738978"/>
    <n v="4738978"/>
    <n v="4738978"/>
    <n v="4738978"/>
    <n v="4738978"/>
    <n v="4738978"/>
    <n v="4738978"/>
    <n v="4738978"/>
    <n v="4738978"/>
    <n v="4738978"/>
    <n v="568414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1"/>
    <x v="40"/>
    <n v="1"/>
    <d v="2025-01-01T00:00:00"/>
    <n v="2952034"/>
    <x v="324"/>
    <m/>
    <m/>
    <x v="3"/>
    <x v="7"/>
    <s v="TREG 3"/>
    <x v="1"/>
    <n v="38571653.339797355"/>
    <n v="4669417.0622727275"/>
    <n v="4797001.1181818191"/>
    <n v="4541833.0063636368"/>
    <n v="4286664.8945454545"/>
    <n v="4414248.9504545461"/>
    <n v="4541833.0063636368"/>
    <n v="5179753.2859090911"/>
    <n v="4924585.1740909088"/>
    <n v="4924585.1740909088"/>
    <n v="5179753.2859090911"/>
    <n v="4797001.1181818191"/>
    <n v="4924585.1740909088"/>
    <n v="57181261.250454545"/>
    <n v="614289.7441681755"/>
    <n v="653265.14227858896"/>
    <n v="859549.19016061025"/>
    <n v="876356.32788602007"/>
    <n v="1146259.4770052603"/>
    <n v="1071012.1750217364"/>
    <n v="940499.24628959212"/>
    <n v="1063902.3747170861"/>
    <n v="923784.65297066851"/>
    <n v="972205.04032838042"/>
    <n v="1194496.3736369207"/>
    <n v="1417181.2559626685"/>
    <n v="11732801.000425708"/>
    <n v="5283706.8064409029"/>
    <n v="5450266.2604604084"/>
    <n v="5401382.1965242475"/>
    <n v="5163021.2224314744"/>
    <n v="5560508.4274598062"/>
    <n v="5612845.1813853737"/>
    <n v="6120252.5321986834"/>
    <n v="5988487.5488079954"/>
    <n v="5848369.8270615777"/>
    <n v="6151958.3262374718"/>
    <n v="5991497.49181874"/>
    <n v="6341766.4300535768"/>
    <n v="68914062.250880256"/>
    <n v="0"/>
    <n v="0"/>
    <n v="0"/>
    <n v="0"/>
    <n v="0"/>
    <n v="0"/>
    <n v="0"/>
    <n v="0"/>
    <n v="0"/>
    <n v="0"/>
    <n v="0"/>
    <n v="0"/>
    <n v="0"/>
    <n v="7824345"/>
    <n v="8730069"/>
    <n v="8609484"/>
    <n v="11218203"/>
    <n v="11218203"/>
    <n v="11218203"/>
    <n v="11218203"/>
    <n v="11218203"/>
    <n v="11218203"/>
    <n v="11218203"/>
    <n v="11218203"/>
    <n v="11218203"/>
    <n v="126127725"/>
    <n v="5501614"/>
    <n v="6300000"/>
    <n v="6300000"/>
    <n v="5985000"/>
    <n v="5985000"/>
    <n v="5985000"/>
    <n v="5985000"/>
    <n v="5985000"/>
    <n v="5985000"/>
    <n v="5985000"/>
    <n v="5985000"/>
    <n v="5985000"/>
    <n v="71966614"/>
    <n v="2316501"/>
    <n v="5506603"/>
    <n v="5233203"/>
    <n v="5233203"/>
    <n v="5233203"/>
    <n v="5233203"/>
    <n v="5233203"/>
    <n v="5233203"/>
    <n v="5233203"/>
    <n v="5233203"/>
    <n v="5233203"/>
    <n v="5233203"/>
    <n v="601551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9"/>
    <n v="1"/>
    <d v="2025-01-01T00:00:00"/>
    <n v="4608029"/>
    <x v="325"/>
    <m/>
    <m/>
    <x v="5"/>
    <x v="0"/>
    <s v="TREG 3"/>
    <x v="1"/>
    <n v="84965781.814586461"/>
    <n v="6215423.2698218096"/>
    <n v="6323977.6520285513"/>
    <n v="6761119.4915884146"/>
    <n v="6353092.474451975"/>
    <n v="6675102.2614203719"/>
    <n v="6586055.6408251375"/>
    <n v="6901111.6445393478"/>
    <n v="6969894.3113309499"/>
    <n v="6880679.8416172853"/>
    <n v="7019108.3237930313"/>
    <n v="6967894.8962391801"/>
    <n v="6574340.1923439419"/>
    <n v="80227800"/>
    <n v="1119382.2175599695"/>
    <n v="1138932.59084998"/>
    <n v="1217660.745074108"/>
    <n v="1144176.0976995353"/>
    <n v="1202169.2566148462"/>
    <n v="1186132.1825008299"/>
    <n v="1242872.9824083005"/>
    <n v="1255260.5690199325"/>
    <n v="1239193.2656986285"/>
    <n v="1264123.8898290412"/>
    <n v="1254900.4793523285"/>
    <n v="1184022.2594704444"/>
    <n v="14448826.536077945"/>
    <n v="7334805.4873817787"/>
    <n v="7462910.2428785311"/>
    <n v="7978780.2366625229"/>
    <n v="7497268.57215151"/>
    <n v="7877271.5180352181"/>
    <n v="7772187.8233259674"/>
    <n v="8143984.6269476488"/>
    <n v="8225154.8803508822"/>
    <n v="8119873.1073159138"/>
    <n v="8283232.2136220727"/>
    <n v="8222795.375591509"/>
    <n v="7758362.4518143861"/>
    <n v="94676626.536077946"/>
    <n v="9777398.6261947434"/>
    <n v="10174119.323391797"/>
    <n v="10289034.949330807"/>
    <n v="9974899.4857750032"/>
    <n v="10488359.543305274"/>
    <n v="10423112.784169191"/>
    <n v="10763615.883973477"/>
    <n v="10914935.252995767"/>
    <n v="10745262.120155828"/>
    <n v="10927933.782276139"/>
    <n v="11129392.525234064"/>
    <n v="10851023.298882473"/>
    <n v="126459087.57568455"/>
    <n v="6469165"/>
    <n v="6435946"/>
    <n v="6444299"/>
    <n v="6708100"/>
    <n v="6708100"/>
    <n v="6708100"/>
    <n v="6708100"/>
    <n v="6708100"/>
    <n v="6708100"/>
    <n v="6708100"/>
    <n v="6708100"/>
    <n v="6708100"/>
    <n v="79722310"/>
    <n v="0"/>
    <n v="0"/>
    <n v="0"/>
    <n v="0"/>
    <n v="0"/>
    <n v="0"/>
    <n v="0"/>
    <n v="0"/>
    <n v="0"/>
    <n v="0"/>
    <n v="0"/>
    <n v="0"/>
    <n v="0"/>
    <n v="6752910"/>
    <n v="6721636"/>
    <n v="6708100"/>
    <n v="6708100"/>
    <n v="6708100"/>
    <n v="6708100"/>
    <n v="6708100"/>
    <n v="6708100"/>
    <n v="6708100"/>
    <n v="6708100"/>
    <n v="6708100"/>
    <n v="6708100"/>
    <n v="805555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36"/>
    <n v="1"/>
    <d v="2025-01-01T00:00:00"/>
    <n v="19084704"/>
    <x v="326"/>
    <m/>
    <m/>
    <x v="10"/>
    <x v="3"/>
    <s v="TREG 3"/>
    <x v="1"/>
    <n v="93672756.030476257"/>
    <n v="6318615"/>
    <n v="6318615"/>
    <n v="6065870.4000000004"/>
    <n v="6379273.7039999999"/>
    <n v="6066476.98704"/>
    <n v="6063349.0198704004"/>
    <n v="7327040.7401987035"/>
    <n v="6391885.4074019874"/>
    <n v="6698464.6040740199"/>
    <n v="7333391.8960407395"/>
    <n v="6391948.9189604074"/>
    <n v="7014395.9891896052"/>
    <n v="78369327.666775867"/>
    <n v="142726.44917680763"/>
    <n v="834946.187561578"/>
    <n v="762877.69724566187"/>
    <n v="526580.27041739377"/>
    <n v="711522.87622522633"/>
    <n v="1028674.6982345656"/>
    <n v="1210596.9703449798"/>
    <n v="1337444.4545038566"/>
    <n v="1095557.5391899068"/>
    <n v="1347946.2798939075"/>
    <n v="1814682.2101460567"/>
    <n v="1136369.739692369"/>
    <n v="11949925.372632312"/>
    <n v="6461341.4491768079"/>
    <n v="7153561.1875615781"/>
    <n v="6828748.0972456625"/>
    <n v="6905853.974417394"/>
    <n v="6777999.8632652266"/>
    <n v="7092023.718104966"/>
    <n v="8537637.7105436828"/>
    <n v="7729329.861905844"/>
    <n v="7794022.1432639267"/>
    <n v="8681338.1759346463"/>
    <n v="8206631.1291064639"/>
    <n v="8150765.7288819738"/>
    <n v="90319253.039408162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6182792"/>
    <n v="6160290"/>
    <n v="5992400"/>
    <n v="6174700"/>
    <n v="6174700"/>
    <n v="6174700"/>
    <n v="6174700"/>
    <n v="6174700"/>
    <n v="6174700"/>
    <n v="6174700"/>
    <n v="6174700"/>
    <n v="6174700"/>
    <n v="73907782"/>
    <n v="0"/>
    <n v="0"/>
    <n v="0"/>
    <n v="0"/>
    <n v="0"/>
    <n v="0"/>
    <n v="0"/>
    <n v="0"/>
    <n v="0"/>
    <n v="0"/>
    <n v="0"/>
    <n v="0"/>
    <n v="0"/>
    <n v="6364289"/>
    <n v="6345380"/>
    <n v="6174700"/>
    <n v="6174700"/>
    <n v="6174700"/>
    <n v="6174700"/>
    <n v="6174700"/>
    <n v="6174700"/>
    <n v="6174700"/>
    <n v="6174700"/>
    <n v="6174700"/>
    <n v="6174700"/>
    <n v="744566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41"/>
    <n v="1"/>
    <d v="2025-01-01T00:00:00"/>
    <n v="19649632"/>
    <x v="327"/>
    <m/>
    <m/>
    <x v="3"/>
    <x v="3"/>
    <s v="TREG 3"/>
    <x v="1"/>
    <n v="4096891.1181104248"/>
    <n v="5084329.3372727269"/>
    <n v="5351925.6181818172"/>
    <n v="4816733.0563636357"/>
    <n v="4281540.4945454542"/>
    <n v="4549136.7754545454"/>
    <n v="4816733.0563636357"/>
    <n v="6154714.46090909"/>
    <n v="5619521.8990909085"/>
    <n v="5619521.8990909085"/>
    <n v="6154714.46090909"/>
    <n v="5351925.6181818172"/>
    <n v="5619521.8990909085"/>
    <n v="63420318.575454533"/>
    <n v="681315.00461561559"/>
    <n v="724543.01516859955"/>
    <n v="953334.75126567832"/>
    <n v="971975.71870111686"/>
    <n v="1271328.0471970988"/>
    <n v="1187870.4990532026"/>
    <n v="1043117.2820481756"/>
    <n v="1179984.9472051274"/>
    <n v="1024578.9565554536"/>
    <n v="1078282.5007694"/>
    <n v="1324828.0799800737"/>
    <n v="1571810.1484094274"/>
    <n v="13012968.95096897"/>
    <n v="5765644.3418883421"/>
    <n v="6076468.633350417"/>
    <n v="5770067.8076293143"/>
    <n v="5253516.2132465709"/>
    <n v="5820464.8226516442"/>
    <n v="6004603.5554168383"/>
    <n v="7197831.742957266"/>
    <n v="6799506.8462960357"/>
    <n v="6644100.8556463625"/>
    <n v="7232996.96167849"/>
    <n v="6676753.6981618907"/>
    <n v="7191332.0475003356"/>
    <n v="76433287.526423514"/>
    <n v="0"/>
    <n v="0"/>
    <n v="0"/>
    <n v="0"/>
    <n v="0"/>
    <n v="0"/>
    <n v="0"/>
    <n v="0"/>
    <n v="0"/>
    <n v="0"/>
    <n v="0"/>
    <n v="0"/>
    <n v="0"/>
    <n v="8052169"/>
    <n v="7982734"/>
    <n v="8012401"/>
    <n v="8373762"/>
    <n v="8373762"/>
    <n v="8373762"/>
    <n v="8373762"/>
    <n v="8373762"/>
    <n v="8373762"/>
    <n v="8373762"/>
    <n v="8373762"/>
    <n v="8373762"/>
    <n v="99411162"/>
    <n v="0"/>
    <n v="0"/>
    <n v="0"/>
    <n v="0"/>
    <n v="0"/>
    <n v="0"/>
    <n v="0"/>
    <n v="0"/>
    <n v="0"/>
    <n v="0"/>
    <n v="0"/>
    <n v="0"/>
    <n v="0"/>
    <n v="8406640"/>
    <n v="8394139"/>
    <n v="8373762"/>
    <n v="8373762"/>
    <n v="8373762"/>
    <n v="8373762"/>
    <n v="8373762"/>
    <n v="8373762"/>
    <n v="8373762"/>
    <n v="8373762"/>
    <n v="8373762"/>
    <n v="8373762"/>
    <n v="100538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42"/>
    <n v="1"/>
    <d v="2025-01-01T00:00:00"/>
    <n v="10274579"/>
    <x v="328"/>
    <m/>
    <m/>
    <x v="3"/>
    <x v="3"/>
    <s v="TREG 3"/>
    <x v="1"/>
    <n v="83705036.305333197"/>
    <n v="3292545.4695454547"/>
    <n v="3465837.3363636364"/>
    <n v="3119253.6027272725"/>
    <n v="2772669.8690909091"/>
    <n v="2945961.7359090908"/>
    <n v="3119253.6027272725"/>
    <n v="3985712.936818182"/>
    <n v="3639129.2031818181"/>
    <n v="3639129.2031818181"/>
    <n v="3985712.936818182"/>
    <n v="3465837.3363636364"/>
    <n v="3639129.2031818181"/>
    <n v="41070172.435909092"/>
    <n v="441210.72475289099"/>
    <n v="469204.62146219384"/>
    <n v="617367.17038156732"/>
    <n v="629438.81814591528"/>
    <n v="823295.48784702236"/>
    <n v="769249.46647186973"/>
    <n v="675509.16814814101"/>
    <n v="764142.88578247407"/>
    <n v="663503.98996927007"/>
    <n v="698281.70586267277"/>
    <n v="857941.41238789947"/>
    <n v="1017883.7836470833"/>
    <n v="8427029.2348590009"/>
    <n v="3733756.1942983456"/>
    <n v="3935041.9578258302"/>
    <n v="3736620.77310884"/>
    <n v="3402108.6872368245"/>
    <n v="3769257.2237561131"/>
    <n v="3888503.069199142"/>
    <n v="4661222.1049663229"/>
    <n v="4403272.0889642918"/>
    <n v="4302633.1931510884"/>
    <n v="4683994.6426808545"/>
    <n v="4323778.748751536"/>
    <n v="4657012.9868289018"/>
    <n v="49497201.67076809"/>
    <n v="0"/>
    <n v="0"/>
    <n v="0"/>
    <n v="0"/>
    <n v="0"/>
    <n v="0"/>
    <n v="0"/>
    <n v="0"/>
    <n v="0"/>
    <n v="0"/>
    <n v="0"/>
    <n v="0"/>
    <n v="0"/>
    <n v="3942396"/>
    <n v="3696805"/>
    <n v="3696000"/>
    <n v="4713684"/>
    <n v="4713684"/>
    <n v="4713684"/>
    <n v="4713684"/>
    <n v="4713684"/>
    <n v="4713684"/>
    <n v="4713684"/>
    <n v="4713684"/>
    <n v="4713684"/>
    <n v="53758357"/>
    <n v="0"/>
    <n v="0"/>
    <n v="0"/>
    <n v="0"/>
    <n v="0"/>
    <n v="0"/>
    <n v="0"/>
    <n v="0"/>
    <n v="0"/>
    <n v="0"/>
    <n v="0"/>
    <n v="0"/>
    <n v="0"/>
    <n v="4991787"/>
    <n v="4667914"/>
    <n v="4713684"/>
    <n v="4713684"/>
    <n v="4713684"/>
    <n v="4713684"/>
    <n v="4713684"/>
    <n v="4713684"/>
    <n v="4713684"/>
    <n v="4713684"/>
    <n v="4713684"/>
    <n v="4713684"/>
    <n v="567965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44"/>
    <n v="1"/>
    <d v="2025-01-01T00:00:00"/>
    <n v="2000369"/>
    <x v="329"/>
    <m/>
    <m/>
    <x v="2"/>
    <x v="7"/>
    <s v="TREG 3"/>
    <x v="1"/>
    <n v="129891141.69556619"/>
    <n v="8409466"/>
    <n v="8084082.7000000002"/>
    <n v="8146530"/>
    <n v="8084082.7000000002"/>
    <n v="7896740.7999999998"/>
    <n v="7709398.9000000004"/>
    <n v="8021635.4000000004"/>
    <n v="8271424.5999999996"/>
    <n v="8208977.2999999998"/>
    <n v="8208977.2999999998"/>
    <n v="8271424.5999999996"/>
    <n v="8146530"/>
    <n v="97459270.299999982"/>
    <n v="0"/>
    <n v="11950724.263759997"/>
    <n v="11827387.134146826"/>
    <n v="9297635.5734425317"/>
    <n v="10140840.16137453"/>
    <n v="9886932.8458673004"/>
    <n v="12288154.568081591"/>
    <n v="10349068.613539482"/>
    <n v="12378878.988314027"/>
    <n v="12467275.195482703"/>
    <n v="10585903.080715967"/>
    <n v="10778419.087470157"/>
    <n v="121951219.51219513"/>
    <n v="8409466"/>
    <n v="20034806.963759996"/>
    <n v="19973917.134146824"/>
    <n v="17381718.273442533"/>
    <n v="18037580.961374529"/>
    <n v="17596331.745867301"/>
    <n v="20309789.968081594"/>
    <n v="18620493.213539481"/>
    <n v="20587856.288314026"/>
    <n v="20676252.495482702"/>
    <n v="18857327.680715967"/>
    <n v="18924949.087470159"/>
    <n v="219410489.81219512"/>
    <n v="0"/>
    <n v="0"/>
    <n v="0"/>
    <n v="0"/>
    <n v="0"/>
    <n v="0"/>
    <n v="0"/>
    <n v="0"/>
    <n v="0"/>
    <n v="0"/>
    <n v="0"/>
    <n v="0"/>
    <n v="0"/>
    <n v="6095360"/>
    <n v="6083450"/>
    <n v="6086740"/>
    <n v="6317140"/>
    <n v="6317140"/>
    <n v="6317140"/>
    <n v="6317140"/>
    <n v="6317140"/>
    <n v="6317140"/>
    <n v="6317140"/>
    <n v="6317140"/>
    <n v="6317140"/>
    <n v="75119810"/>
    <n v="0"/>
    <n v="0"/>
    <n v="0"/>
    <n v="0"/>
    <n v="0"/>
    <n v="0"/>
    <n v="0"/>
    <n v="0"/>
    <n v="0"/>
    <n v="0"/>
    <n v="0"/>
    <n v="0"/>
    <n v="0"/>
    <n v="6324660"/>
    <n v="6313850"/>
    <n v="6317140"/>
    <n v="6317140"/>
    <n v="6317140"/>
    <n v="6317140"/>
    <n v="6317140"/>
    <n v="6317140"/>
    <n v="6317140"/>
    <n v="6317140"/>
    <n v="6317140"/>
    <n v="6317140"/>
    <n v="758099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4"/>
    <n v="1"/>
    <d v="2025-01-01T00:00:00"/>
    <n v="19200106"/>
    <x v="330"/>
    <m/>
    <m/>
    <x v="10"/>
    <x v="3"/>
    <s v="TREG 3"/>
    <x v="1"/>
    <n v="116480332.44283772"/>
    <n v="7967163"/>
    <n v="7967163"/>
    <n v="7648476.4799999995"/>
    <n v="8043647.7648"/>
    <n v="7649241.3276479999"/>
    <n v="7645297.2632764792"/>
    <n v="9238690.4226327632"/>
    <n v="8059549.9042263273"/>
    <n v="8446116.6490422636"/>
    <n v="9246698.6164904218"/>
    <n v="8059629.9861649042"/>
    <n v="8844475.5998616498"/>
    <n v="98816150.014142811"/>
    <n v="195677.31177363481"/>
    <n v="1144707.4203836017"/>
    <n v="1045901.8483964982"/>
    <n v="721939.152431831"/>
    <n v="975494.62267306948"/>
    <n v="1410308.3261795545"/>
    <n v="1659722.9326777456"/>
    <n v="1833630.2557325605"/>
    <n v="1502004.3965113549"/>
    <n v="1848028.2105117454"/>
    <n v="2487921.0451381383"/>
    <n v="1557957.7375210193"/>
    <n v="16383293.259930756"/>
    <n v="8162840.3117736345"/>
    <n v="9111870.4203836024"/>
    <n v="8694378.3283964973"/>
    <n v="8765586.9172318317"/>
    <n v="8624735.950321069"/>
    <n v="9055605.589456033"/>
    <n v="10898413.355310509"/>
    <n v="9893180.1599588878"/>
    <n v="9948121.045553619"/>
    <n v="11094726.827002168"/>
    <n v="10547551.031303043"/>
    <n v="10402433.337382669"/>
    <n v="115199443.27407359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7991603"/>
    <n v="4513476"/>
    <n v="4275135"/>
    <n v="4555658"/>
    <n v="4555658"/>
    <n v="4555658"/>
    <n v="4555658"/>
    <n v="4555658"/>
    <n v="4555658"/>
    <n v="4555658"/>
    <n v="4555658"/>
    <n v="4555658"/>
    <n v="57781136"/>
    <n v="0"/>
    <n v="0"/>
    <n v="0"/>
    <n v="0"/>
    <n v="0"/>
    <n v="0"/>
    <n v="0"/>
    <n v="0"/>
    <n v="0"/>
    <n v="0"/>
    <n v="0"/>
    <n v="0"/>
    <n v="0"/>
    <n v="8295979"/>
    <n v="4541872"/>
    <n v="4555658"/>
    <n v="4555658"/>
    <n v="4555658"/>
    <n v="4555658"/>
    <n v="4555658"/>
    <n v="4555658"/>
    <n v="4555658"/>
    <n v="4555658"/>
    <n v="4555658"/>
    <n v="4555658"/>
    <n v="583944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1"/>
    <n v="1"/>
    <d v="2025-01-01T00:00:00"/>
    <n v="10239536"/>
    <x v="331"/>
    <m/>
    <m/>
    <x v="3"/>
    <x v="3"/>
    <s v="TREG 3"/>
    <x v="1"/>
    <n v="92503550.848654807"/>
    <n v="6085363.4063636363"/>
    <n v="6370995.6909090914"/>
    <n v="5799731.1218181821"/>
    <n v="5228466.5527272727"/>
    <n v="5514098.8372727269"/>
    <n v="5799731.1218181821"/>
    <n v="7227892.5445454549"/>
    <n v="6656627.9754545456"/>
    <n v="6656627.9754545456"/>
    <n v="7227892.5445454549"/>
    <n v="6370995.6909090914"/>
    <n v="6656627.9754545456"/>
    <n v="75595051.437272727"/>
    <n v="812106.3402989069"/>
    <n v="863632.78725921188"/>
    <n v="1136345.4359366887"/>
    <n v="1158564.890581117"/>
    <n v="1515383.5754888179"/>
    <n v="1415904.768278785"/>
    <n v="1243363.4261506044"/>
    <n v="1406505.4352108298"/>
    <n v="1221266.3175163125"/>
    <n v="1285279.2754831989"/>
    <n v="1579153.9541461403"/>
    <n v="1873548.9144109264"/>
    <n v="15511055.12076154"/>
    <n v="6897469.7466625432"/>
    <n v="7234628.4781683031"/>
    <n v="6936076.5577548705"/>
    <n v="6387031.4433083897"/>
    <n v="7029482.4127615448"/>
    <n v="7215635.8900969671"/>
    <n v="8471255.97069606"/>
    <n v="8063133.4106653752"/>
    <n v="7877894.2929708585"/>
    <n v="8513171.8200286534"/>
    <n v="7950149.6450552316"/>
    <n v="8530176.8898654729"/>
    <n v="91106106.558034286"/>
    <n v="0"/>
    <n v="0"/>
    <n v="0"/>
    <n v="0"/>
    <n v="0"/>
    <n v="0"/>
    <n v="0"/>
    <n v="0"/>
    <n v="0"/>
    <n v="0"/>
    <n v="0"/>
    <n v="0"/>
    <n v="0"/>
    <n v="6767036"/>
    <n v="6783986"/>
    <n v="6783647"/>
    <n v="6956297"/>
    <n v="6956297"/>
    <n v="6956297"/>
    <n v="6956297"/>
    <n v="6956297"/>
    <n v="6956297"/>
    <n v="6956297"/>
    <n v="6956297"/>
    <n v="6956297"/>
    <n v="82941342"/>
    <n v="665000"/>
    <n v="665000"/>
    <n v="665000"/>
    <n v="631750"/>
    <n v="631750"/>
    <n v="631750"/>
    <n v="631750"/>
    <n v="631750"/>
    <n v="631750"/>
    <n v="631750"/>
    <n v="631750"/>
    <n v="631750"/>
    <n v="7680750"/>
    <n v="6315936"/>
    <n v="6330386"/>
    <n v="6324547"/>
    <n v="6324547"/>
    <n v="6324547"/>
    <n v="6324547"/>
    <n v="6324547"/>
    <n v="6324547"/>
    <n v="6324547"/>
    <n v="6324547"/>
    <n v="6324547"/>
    <n v="6324547"/>
    <n v="758917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1"/>
    <n v="1"/>
    <d v="2025-01-01T00:00:00"/>
    <n v="19414538"/>
    <x v="332"/>
    <m/>
    <m/>
    <x v="2"/>
    <x v="3"/>
    <s v="TREG 3"/>
    <x v="1"/>
    <n v="60263510.619119555"/>
    <n v="8066804.6299999999"/>
    <n v="7695676.9885"/>
    <n v="7765923.9500000002"/>
    <n v="7690828.1885000002"/>
    <n v="7472814.1039999994"/>
    <n v="7264497.6195"/>
    <n v="7626642.2270000009"/>
    <n v="7911266.6729999995"/>
    <n v="7839807.5114999991"/>
    <n v="7841019.7114999993"/>
    <n v="7910054.4729999993"/>
    <n v="7768348.3500000006"/>
    <n v="92853684.426499993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8066804.6299999999"/>
    <n v="8386536.212818238"/>
    <n v="8449653.1802012641"/>
    <n v="8228315.0519314231"/>
    <n v="8059045.7677216269"/>
    <n v="7836051.1593549438"/>
    <n v="8337007.954284925"/>
    <n v="8509535.8119213432"/>
    <n v="8555417.9253164809"/>
    <n v="8561740.220216956"/>
    <n v="8522014.7717769463"/>
    <n v="8391437.803475827"/>
    <n v="99903560.489019975"/>
    <n v="0"/>
    <n v="0"/>
    <n v="0"/>
    <n v="0"/>
    <n v="0"/>
    <n v="0"/>
    <n v="0"/>
    <n v="0"/>
    <n v="0"/>
    <n v="0"/>
    <n v="0"/>
    <n v="0"/>
    <n v="0"/>
    <n v="6185363"/>
    <n v="6394809"/>
    <n v="7095861"/>
    <n v="7481766"/>
    <n v="7481766"/>
    <n v="7481766"/>
    <n v="7481766"/>
    <n v="7481766"/>
    <n v="7481766"/>
    <n v="7481766"/>
    <n v="7481766"/>
    <n v="7481766"/>
    <n v="87011927"/>
    <n v="0"/>
    <n v="0"/>
    <n v="0"/>
    <n v="0"/>
    <n v="0"/>
    <n v="0"/>
    <n v="0"/>
    <n v="0"/>
    <n v="0"/>
    <n v="0"/>
    <n v="0"/>
    <n v="0"/>
    <n v="0"/>
    <n v="6593405"/>
    <n v="6755665"/>
    <n v="7481766"/>
    <n v="7481766"/>
    <n v="7481766"/>
    <n v="7481766"/>
    <n v="7481766"/>
    <n v="7481766"/>
    <n v="7481766"/>
    <n v="7481766"/>
    <n v="7481766"/>
    <n v="7481766"/>
    <n v="881667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12"/>
    <n v="1"/>
    <d v="2025-01-01T00:00:00"/>
    <n v="4617720"/>
    <x v="333"/>
    <m/>
    <m/>
    <x v="2"/>
    <x v="1"/>
    <s v="TREG 3"/>
    <x v="1"/>
    <n v="167596782.64871451"/>
    <n v="7200000"/>
    <n v="7200000"/>
    <n v="7200000"/>
    <n v="7200000"/>
    <n v="7200000"/>
    <n v="7200000"/>
    <n v="7200000"/>
    <n v="7200000"/>
    <n v="7200000"/>
    <n v="7200000"/>
    <n v="7200000"/>
    <n v="7200000"/>
    <n v="86400000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7200000"/>
    <n v="7890859.224318238"/>
    <n v="7883729.230201263"/>
    <n v="7737486.863431423"/>
    <n v="7786231.6637216266"/>
    <n v="7771553.5398549438"/>
    <n v="7910365.7272849241"/>
    <n v="7798269.1389213437"/>
    <n v="7915610.4138164818"/>
    <n v="7920720.5087169567"/>
    <n v="7811960.298776947"/>
    <n v="7823089.4534758274"/>
    <n v="93449876.062519968"/>
    <n v="0"/>
    <n v="0"/>
    <n v="0"/>
    <n v="0"/>
    <n v="0"/>
    <n v="0"/>
    <n v="0"/>
    <n v="0"/>
    <n v="0"/>
    <n v="0"/>
    <n v="0"/>
    <n v="0"/>
    <n v="0"/>
    <n v="12160188"/>
    <n v="16245000"/>
    <n v="16245000"/>
    <n v="15432750"/>
    <n v="15432750"/>
    <n v="15432750"/>
    <n v="15432750"/>
    <n v="15432750"/>
    <n v="15432750"/>
    <n v="15432750"/>
    <n v="15432750"/>
    <n v="15432750"/>
    <n v="183544938"/>
    <n v="12160188"/>
    <n v="16245000"/>
    <n v="16245000"/>
    <n v="15432750"/>
    <n v="15432750"/>
    <n v="15432750"/>
    <n v="15432750"/>
    <n v="15432750"/>
    <n v="15432750"/>
    <n v="15432750"/>
    <n v="15432750"/>
    <n v="15432750"/>
    <n v="1835449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24"/>
    <n v="0.5"/>
    <d v="2025-01-01T00:00:00"/>
    <n v="4608520"/>
    <x v="322"/>
    <m/>
    <m/>
    <x v="0"/>
    <x v="5"/>
    <s v="TREG 3"/>
    <x v="0"/>
    <n v="1030330282.5"/>
    <n v="86107243.110434785"/>
    <n v="86095539.295652181"/>
    <n v="86095539.295652181"/>
    <n v="86095539.295652181"/>
    <n v="86083835.480869561"/>
    <n v="86095539.295652181"/>
    <n v="86130650.739999995"/>
    <n v="86107243.110434785"/>
    <n v="86107243.110434785"/>
    <n v="86130650.739999995"/>
    <n v="86095539.295652181"/>
    <n v="86118946.92521739"/>
    <n v="1033263509.6956521"/>
    <n v="839830.86247430264"/>
    <n v="5574395.3087909175"/>
    <n v="4945987.1242246339"/>
    <n v="3664933.1218365352"/>
    <n v="3751806.0257754852"/>
    <n v="3784256.6991317612"/>
    <n v="4643485.2767400518"/>
    <n v="4566417.2520787399"/>
    <n v="4563576.0108738225"/>
    <n v="4628979.2324554976"/>
    <n v="4523803.0190152386"/>
    <n v="4512530.0666030152"/>
    <n v="50000000"/>
    <n v="86947073.972909093"/>
    <n v="91669934.604443103"/>
    <n v="91041526.419876814"/>
    <n v="89760472.417488709"/>
    <n v="89835641.506645054"/>
    <n v="89879795.994783938"/>
    <n v="90774136.016740054"/>
    <n v="90673660.362513527"/>
    <n v="90670819.12130861"/>
    <n v="90759629.972455487"/>
    <n v="90619342.314667419"/>
    <n v="90631476.99182041"/>
    <n v="1083263509.6956522"/>
    <n v="398431.6541048385"/>
    <n v="400134.82932733063"/>
    <n v="398191.87111273216"/>
    <n v="393186.35294999834"/>
    <n v="396967.92078911501"/>
    <n v="398736.59551871271"/>
    <n v="439346.16758754093"/>
    <n v="435240.94347581436"/>
    <n v="435107.78425690724"/>
    <n v="438666.31910335692"/>
    <n v="432997.10548502742"/>
    <n v="432992.456288627"/>
    <n v="5000000.0000000019"/>
    <n v="81484179.5"/>
    <n v="52984198.5"/>
    <n v="32997819"/>
    <n v="31452490.549999997"/>
    <n v="31452490.549999997"/>
    <n v="31452490.549999997"/>
    <n v="31452490.549999997"/>
    <n v="31452490.549999997"/>
    <n v="31452490.549999997"/>
    <n v="31452490.549999997"/>
    <n v="31452490.549999997"/>
    <n v="31452490.549999997"/>
    <n v="450538611.95000011"/>
    <n v="79886429.5"/>
    <n v="51386448.5"/>
    <n v="31400069"/>
    <n v="29830065.549999997"/>
    <n v="29830065.549999997"/>
    <n v="29830065.549999997"/>
    <n v="29830065.549999997"/>
    <n v="29830065.549999997"/>
    <n v="29830065.549999997"/>
    <n v="29830065.549999997"/>
    <n v="29830065.549999997"/>
    <n v="29830065.549999997"/>
    <n v="431143536.95000011"/>
    <n v="1621800"/>
    <n v="1623044.5"/>
    <n v="1622425"/>
    <n v="1622425"/>
    <n v="1622425"/>
    <n v="1622425"/>
    <n v="1622425"/>
    <n v="1622425"/>
    <n v="1622425"/>
    <n v="1622425"/>
    <n v="1622425"/>
    <n v="1622425"/>
    <n v="19469094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44"/>
    <n v="1"/>
    <d v="2025-01-01T00:00:00"/>
    <n v="4609950"/>
    <x v="334"/>
    <m/>
    <m/>
    <x v="3"/>
    <x v="7"/>
    <s v="TREG 3"/>
    <x v="1"/>
    <n v="362664670.93608785"/>
    <n v="11036520"/>
    <n v="11036520"/>
    <n v="11036520"/>
    <n v="11036520"/>
    <n v="11036520"/>
    <n v="11036520"/>
    <n v="11036520"/>
    <n v="11036520"/>
    <n v="11036520"/>
    <n v="11036520"/>
    <n v="11036520"/>
    <n v="11036520"/>
    <n v="132438240"/>
    <n v="1422764.2201060529"/>
    <n v="1513035.6309872086"/>
    <n v="1990812.7146704306"/>
    <n v="2029739.9382243392"/>
    <n v="2654866.0242552864"/>
    <n v="2480584.7995758085"/>
    <n v="2178302.1601142101"/>
    <n v="2464117.7014652034"/>
    <n v="2139589.2798267645"/>
    <n v="2251736.3493656102"/>
    <n v="2766588.1086104698"/>
    <n v="3282351.3716950989"/>
    <n v="27174488.298896484"/>
    <n v="12459284.220106052"/>
    <n v="12549555.630987208"/>
    <n v="13027332.714670431"/>
    <n v="13066259.93822434"/>
    <n v="13691386.024255287"/>
    <n v="13517104.799575809"/>
    <n v="13214822.16011421"/>
    <n v="13500637.701465204"/>
    <n v="13176109.279826764"/>
    <n v="13288256.349365611"/>
    <n v="13803108.10861047"/>
    <n v="14318871.371695099"/>
    <n v="159612728.29889649"/>
    <n v="0"/>
    <n v="0"/>
    <n v="0"/>
    <n v="0"/>
    <n v="0"/>
    <n v="0"/>
    <n v="0"/>
    <n v="0"/>
    <n v="0"/>
    <n v="0"/>
    <n v="0"/>
    <n v="0"/>
    <n v="0"/>
    <n v="11102839"/>
    <n v="3242580"/>
    <n v="75920000"/>
    <n v="9424000"/>
    <n v="9424000"/>
    <n v="9424000"/>
    <n v="9424000"/>
    <n v="9424000"/>
    <n v="9424000"/>
    <n v="9424000"/>
    <n v="9424000"/>
    <n v="9424000"/>
    <n v="175081419"/>
    <n v="11102839"/>
    <n v="3242580"/>
    <n v="9920000"/>
    <n v="9424000"/>
    <n v="9424000"/>
    <n v="9424000"/>
    <n v="9424000"/>
    <n v="9424000"/>
    <n v="9424000"/>
    <n v="9424000"/>
    <n v="9424000"/>
    <n v="9424000"/>
    <n v="109081419"/>
    <n v="0"/>
    <n v="0"/>
    <n v="0"/>
    <n v="0"/>
    <n v="0"/>
    <n v="0"/>
    <n v="0"/>
    <n v="0"/>
    <n v="0"/>
    <n v="0"/>
    <n v="0"/>
    <n v="0"/>
    <n v="0"/>
    <n v="0"/>
    <n v="0"/>
    <n v="66000000"/>
    <n v="0"/>
    <n v="0"/>
    <n v="0"/>
    <n v="0"/>
    <n v="0"/>
    <n v="0"/>
    <n v="0"/>
    <n v="0"/>
    <n v="0"/>
    <n v="66000000"/>
    <n v="0"/>
    <n v="0"/>
    <n v="0"/>
    <n v="0"/>
    <n v="0"/>
    <n v="0"/>
    <n v="0"/>
    <n v="0"/>
    <n v="0"/>
    <n v="0"/>
    <n v="0"/>
    <n v="0"/>
    <n v="0"/>
  </r>
  <r>
    <x v="28"/>
    <x v="28"/>
    <n v="1"/>
    <d v="2025-01-01T00:00:00"/>
    <n v="5588121"/>
    <x v="335"/>
    <m/>
    <m/>
    <x v="2"/>
    <x v="2"/>
    <s v="TREG 3"/>
    <x v="1"/>
    <n v="219702822.99202442"/>
    <n v="11296031.950499998"/>
    <n v="10908247.802499998"/>
    <n v="10977139.750499999"/>
    <n v="10880868.0045"/>
    <n v="10633122.463499999"/>
    <n v="10440136.518500004"/>
    <n v="10846200.804"/>
    <n v="11142303.444499996"/>
    <n v="11066566.546999998"/>
    <n v="11073411.496499998"/>
    <n v="11135458.494999995"/>
    <n v="10990829.649499999"/>
    <n v="131390316.92650001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11296031.950499998"/>
    <n v="11599107.026818236"/>
    <n v="11660868.980701262"/>
    <n v="11418354.867931422"/>
    <n v="11219354.127221625"/>
    <n v="11011690.058354948"/>
    <n v="11556566.531284923"/>
    <n v="11740572.58342134"/>
    <n v="11782176.96081648"/>
    <n v="11794132.005216956"/>
    <n v="11747418.793776942"/>
    <n v="11613919.102975827"/>
    <n v="138440192.98901996"/>
    <n v="0"/>
    <n v="0"/>
    <n v="0"/>
    <n v="0"/>
    <n v="0"/>
    <n v="0"/>
    <n v="0"/>
    <n v="0"/>
    <n v="0"/>
    <n v="0"/>
    <n v="0"/>
    <n v="0"/>
    <n v="0"/>
    <n v="11245413"/>
    <n v="11062553"/>
    <n v="10387792"/>
    <n v="8311913"/>
    <n v="8311913"/>
    <n v="8311913"/>
    <n v="8311913"/>
    <n v="8311913"/>
    <n v="8311913"/>
    <n v="8311913"/>
    <n v="8311913"/>
    <n v="8311913"/>
    <n v="107502975"/>
    <n v="0"/>
    <n v="0"/>
    <n v="0"/>
    <n v="0"/>
    <n v="0"/>
    <n v="0"/>
    <n v="0"/>
    <n v="0"/>
    <n v="0"/>
    <n v="0"/>
    <n v="0"/>
    <n v="0"/>
    <n v="0"/>
    <n v="8669664"/>
    <n v="8471899"/>
    <n v="8311913"/>
    <n v="8311913"/>
    <n v="8311913"/>
    <n v="8311913"/>
    <n v="8311913"/>
    <n v="8311913"/>
    <n v="8311913"/>
    <n v="8311913"/>
    <n v="8311913"/>
    <n v="8311913"/>
    <n v="1002606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41"/>
    <n v="1"/>
    <d v="2025-01-01T00:00:00"/>
    <n v="19051055"/>
    <x v="336"/>
    <m/>
    <m/>
    <x v="5"/>
    <x v="3"/>
    <s v="TREG 3"/>
    <x v="1"/>
    <n v="27797375.775833074"/>
    <n v="8887534.3838364705"/>
    <n v="9042758.0528443251"/>
    <n v="9667834.2481479459"/>
    <n v="9084389.8089024909"/>
    <n v="9544836.8177987225"/>
    <n v="9417507.6130208038"/>
    <n v="9868011.294634819"/>
    <n v="9966364.7437217813"/>
    <n v="9838795.5287713297"/>
    <n v="10036736.657095244"/>
    <n v="9963505.7477042526"/>
    <n v="9400755.5035218019"/>
    <n v="114719030.39999998"/>
    <n v="1434090.0171188568"/>
    <n v="1459136.8641442331"/>
    <n v="1559998.9810046584"/>
    <n v="1465854.5524455828"/>
    <n v="1540152.1506716146"/>
    <n v="1519606.346450391"/>
    <n v="1592299.4922178981"/>
    <n v="1608169.7767527557"/>
    <n v="1587585.2445584445"/>
    <n v="1619524.96865367"/>
    <n v="1607708.4499695734"/>
    <n v="1516903.2308324203"/>
    <n v="18511030.074820098"/>
    <n v="10321624.400955327"/>
    <n v="10501894.916988559"/>
    <n v="11227833.229152605"/>
    <n v="10550244.361348074"/>
    <n v="11084988.968470337"/>
    <n v="10937113.959471194"/>
    <n v="11460310.786852717"/>
    <n v="11574534.520474536"/>
    <n v="11426380.773329774"/>
    <n v="11656261.625748914"/>
    <n v="11571214.197673826"/>
    <n v="10917658.734354222"/>
    <n v="133230060.47482011"/>
    <n v="9777398.6261947434"/>
    <n v="10174119.323391797"/>
    <n v="10289034.949330807"/>
    <n v="9974899.4857750032"/>
    <n v="10488359.543305274"/>
    <n v="10423112.784169191"/>
    <n v="10763615.883973477"/>
    <n v="10914935.252995767"/>
    <n v="10745262.120155828"/>
    <n v="10927933.782276139"/>
    <n v="11129392.525234064"/>
    <n v="10851023.298882473"/>
    <n v="126459087.57568455"/>
    <n v="1921456"/>
    <n v="2075297"/>
    <n v="2268159"/>
    <n v="1681965"/>
    <n v="1681965"/>
    <n v="1681965"/>
    <n v="1681965"/>
    <n v="1681965"/>
    <n v="1681965"/>
    <n v="1681965"/>
    <n v="1681965"/>
    <n v="1681965"/>
    <n v="21402597"/>
    <n v="0"/>
    <n v="0"/>
    <n v="0"/>
    <n v="0"/>
    <n v="0"/>
    <n v="0"/>
    <n v="0"/>
    <n v="0"/>
    <n v="0"/>
    <n v="0"/>
    <n v="0"/>
    <n v="0"/>
    <n v="0"/>
    <n v="1495132"/>
    <n v="1560741"/>
    <n v="1681965"/>
    <n v="1681965"/>
    <n v="1681965"/>
    <n v="1681965"/>
    <n v="1681965"/>
    <n v="1681965"/>
    <n v="1681965"/>
    <n v="1681965"/>
    <n v="1681965"/>
    <n v="1681965"/>
    <n v="198755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0"/>
    <n v="1"/>
    <d v="2025-01-01T00:00:00"/>
    <n v="4600025"/>
    <x v="337"/>
    <m/>
    <m/>
    <x v="0"/>
    <x v="4"/>
    <s v="TREG 3"/>
    <x v="0"/>
    <n v="1676359414"/>
    <n v="273223545.49157846"/>
    <n v="273193856.79592633"/>
    <n v="273193856.79592633"/>
    <n v="273193856.79592633"/>
    <n v="273164168.10027415"/>
    <n v="273193856.79592633"/>
    <n v="273282922.88288283"/>
    <n v="273223545.49157846"/>
    <n v="273223545.49157846"/>
    <n v="273282922.88288283"/>
    <n v="273193856.79592633"/>
    <n v="273253234.18723065"/>
    <n v="3278623168.5076375"/>
    <n v="839830.86247430264"/>
    <n v="5574395.3087909175"/>
    <n v="4945987.1242246339"/>
    <n v="3664933.1218365352"/>
    <n v="3751806.0257754852"/>
    <n v="3784256.6991317612"/>
    <n v="4643485.2767400518"/>
    <n v="4566417.2520787399"/>
    <n v="4563576.0108738225"/>
    <n v="4628979.2324554976"/>
    <n v="4523803.0190152386"/>
    <n v="4512530.0666030152"/>
    <n v="50000000"/>
    <n v="274063376.35405278"/>
    <n v="278768252.10471725"/>
    <n v="278139843.920151"/>
    <n v="276858789.91776288"/>
    <n v="276915974.12604964"/>
    <n v="276978113.49505812"/>
    <n v="277926408.15962291"/>
    <n v="277789962.74365717"/>
    <n v="277787121.50245225"/>
    <n v="277911902.11533833"/>
    <n v="277717659.81494159"/>
    <n v="277765764.25383365"/>
    <n v="3328623168.5076375"/>
    <n v="796863.30820967699"/>
    <n v="800269.65865466127"/>
    <n v="796383.74222546432"/>
    <n v="786372.70589999668"/>
    <n v="793935.84157823003"/>
    <n v="797473.19103742542"/>
    <n v="878692.33517508185"/>
    <n v="870481.88695162872"/>
    <n v="870215.56851381448"/>
    <n v="877332.63820671383"/>
    <n v="865994.21097005485"/>
    <n v="865984.912577254"/>
    <n v="10000000.000000004"/>
    <n v="175865541"/>
    <n v="147841266"/>
    <n v="147544111"/>
    <n v="140288915.19999999"/>
    <n v="140288915.19999999"/>
    <n v="140288915.19999999"/>
    <n v="140288915.19999999"/>
    <n v="140288915.19999999"/>
    <n v="140288915.19999999"/>
    <n v="140288915.19999999"/>
    <n v="140288915.19999999"/>
    <n v="140288915.19999999"/>
    <n v="1733851154.8000004"/>
    <n v="173905141"/>
    <n v="146022016"/>
    <n v="146022016"/>
    <n v="138720915.19999999"/>
    <n v="138720915.19999999"/>
    <n v="138720915.19999999"/>
    <n v="138720915.19999999"/>
    <n v="138720915.19999999"/>
    <n v="138720915.19999999"/>
    <n v="138720915.19999999"/>
    <n v="138720915.19999999"/>
    <n v="138720915.19999999"/>
    <n v="1714437409.8000004"/>
    <n v="2006100"/>
    <n v="1867350"/>
    <n v="1568000"/>
    <n v="1568000"/>
    <n v="1568000"/>
    <n v="1568000"/>
    <n v="1568000"/>
    <n v="1568000"/>
    <n v="1568000"/>
    <n v="1568000"/>
    <n v="1568000"/>
    <n v="1568000"/>
    <n v="195534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8"/>
    <n v="0.5"/>
    <d v="2025-01-01T00:00:00"/>
    <n v="4608524"/>
    <x v="338"/>
    <m/>
    <m/>
    <x v="0"/>
    <x v="5"/>
    <s v="TREG 3"/>
    <x v="0"/>
    <n v="547142887"/>
    <n v="36536269.021739133"/>
    <n v="36517947.282608695"/>
    <n v="36517947.282608695"/>
    <n v="36517947.282608695"/>
    <n v="36499625.543478258"/>
    <n v="36517947.282608695"/>
    <n v="36572912.5"/>
    <n v="36536269.021739133"/>
    <n v="36536269.021739133"/>
    <n v="36572912.5"/>
    <n v="36517947.282608695"/>
    <n v="36554590.760869563"/>
    <n v="438398584.78260869"/>
    <n v="6718646.8997944212"/>
    <n v="44595162.47032734"/>
    <n v="39567896.993797071"/>
    <n v="29319464.974692281"/>
    <n v="30014448.206203882"/>
    <n v="30274053.59305409"/>
    <n v="37147882.213920414"/>
    <n v="36531338.016629919"/>
    <n v="36508608.08699058"/>
    <n v="37031833.859643981"/>
    <n v="36190424.152121909"/>
    <n v="36100240.532824121"/>
    <n v="400000000"/>
    <n v="43254915.921533555"/>
    <n v="81113109.752936035"/>
    <n v="76085844.276405767"/>
    <n v="65837412.257300973"/>
    <n v="66514073.749682143"/>
    <n v="66792000.875662789"/>
    <n v="73720794.713920414"/>
    <n v="73067607.03836906"/>
    <n v="73044877.10872972"/>
    <n v="73604746.359643981"/>
    <n v="72708371.434730604"/>
    <n v="72654831.293693691"/>
    <n v="838398584.78260863"/>
    <n v="1992158.2705241924"/>
    <n v="2000674.146636653"/>
    <n v="1990959.3555636609"/>
    <n v="1965931.7647499917"/>
    <n v="1984839.6039455752"/>
    <n v="1993682.9775935635"/>
    <n v="2196730.8379377043"/>
    <n v="2176204.7173790717"/>
    <n v="2175538.9212845364"/>
    <n v="2193331.5955167846"/>
    <n v="2164985.5274251369"/>
    <n v="2164962.2814431349"/>
    <n v="25000000.000000007"/>
    <n v="51030725"/>
    <n v="41346309"/>
    <n v="91146177"/>
    <n v="86749918.149999991"/>
    <n v="86749918.149999991"/>
    <n v="86749918.149999991"/>
    <n v="86749918.149999991"/>
    <n v="86749918.149999991"/>
    <n v="86749918.149999991"/>
    <n v="86749918.149999991"/>
    <n v="86749918.149999991"/>
    <n v="86749918.149999991"/>
    <n v="964272474.34999979"/>
    <n v="48723725"/>
    <n v="39566309"/>
    <n v="89366177"/>
    <n v="84897868.149999991"/>
    <n v="84897868.149999991"/>
    <n v="84897868.149999991"/>
    <n v="84897868.149999991"/>
    <n v="84897868.149999991"/>
    <n v="84897868.149999991"/>
    <n v="84897868.149999991"/>
    <n v="84897868.149999991"/>
    <n v="84897868.149999991"/>
    <n v="941737024.34999979"/>
    <n v="2460550"/>
    <n v="1852050"/>
    <n v="1852050"/>
    <n v="1852050"/>
    <n v="1852050"/>
    <n v="1852050"/>
    <n v="1852050"/>
    <n v="1852050"/>
    <n v="1852050"/>
    <n v="1852050"/>
    <n v="1852050"/>
    <n v="1852050"/>
    <n v="22833100"/>
    <n v="0"/>
    <n v="0"/>
    <n v="5330329"/>
    <n v="0"/>
    <n v="0"/>
    <n v="0"/>
    <n v="0"/>
    <n v="0"/>
    <n v="0"/>
    <n v="0"/>
    <n v="0"/>
    <n v="0"/>
    <n v="5330329"/>
    <n v="0"/>
    <n v="0"/>
    <n v="0"/>
    <n v="0"/>
    <n v="0"/>
    <n v="0"/>
    <n v="0"/>
    <n v="0"/>
    <n v="0"/>
    <n v="0"/>
    <n v="0"/>
    <n v="0"/>
    <n v="0"/>
  </r>
  <r>
    <x v="36"/>
    <x v="36"/>
    <n v="1"/>
    <d v="2025-01-01T00:00:00"/>
    <n v="19575065"/>
    <x v="339"/>
    <m/>
    <m/>
    <x v="10"/>
    <x v="3"/>
    <s v="TREG 3"/>
    <x v="1"/>
    <n v="112693717.16753383"/>
    <n v="9105403"/>
    <n v="9105403"/>
    <n v="8741186.879999999"/>
    <n v="9192814.8687999994"/>
    <n v="8742060.9986879993"/>
    <n v="8737553.4599868804"/>
    <n v="10558588.984599868"/>
    <n v="9210988.889845999"/>
    <n v="9652783.0388984606"/>
    <n v="10567741.280388983"/>
    <n v="9211080.4128038902"/>
    <n v="10108054.10412804"/>
    <n v="112933658.91814011"/>
    <n v="176952.42086590658"/>
    <n v="1035167.2730171761"/>
    <n v="945816.67329928745"/>
    <n v="652854.84342955844"/>
    <n v="882146.90532626014"/>
    <n v="1275352.110179805"/>
    <n v="1500899.5587783861"/>
    <n v="1658165.2199934085"/>
    <n v="1358273.5356737992"/>
    <n v="1671185.3955600164"/>
    <n v="2249845.1551180175"/>
    <n v="1408872.5502322656"/>
    <n v="14815531.641473889"/>
    <n v="9282355.4208659064"/>
    <n v="10140570.273017175"/>
    <n v="9687003.5532992855"/>
    <n v="9845669.7122295573"/>
    <n v="9624207.9040142596"/>
    <n v="10012905.570166685"/>
    <n v="12059488.543378254"/>
    <n v="10869154.109839408"/>
    <n v="11011056.57457226"/>
    <n v="12238926.675949"/>
    <n v="11460925.567921907"/>
    <n v="11516926.654360306"/>
    <n v="127749190.55961402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9078894"/>
    <n v="8352325"/>
    <n v="8184085"/>
    <n v="7323830"/>
    <n v="7323830"/>
    <n v="7323830"/>
    <n v="7323830"/>
    <n v="7323830"/>
    <n v="7323830"/>
    <n v="7323830"/>
    <n v="7323830"/>
    <n v="7323830"/>
    <n v="91529774"/>
    <n v="0"/>
    <n v="0"/>
    <n v="0"/>
    <n v="0"/>
    <n v="0"/>
    <n v="0"/>
    <n v="0"/>
    <n v="0"/>
    <n v="0"/>
    <n v="0"/>
    <n v="0"/>
    <n v="0"/>
    <n v="0"/>
    <n v="8138525"/>
    <n v="7680578"/>
    <n v="7323830"/>
    <n v="7323830"/>
    <n v="7323830"/>
    <n v="7323830"/>
    <n v="7323830"/>
    <n v="7323830"/>
    <n v="7323830"/>
    <n v="7323830"/>
    <n v="7323830"/>
    <n v="7323830"/>
    <n v="890574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5"/>
    <n v="1"/>
    <d v="2025-01-01T00:00:00"/>
    <n v="19337949"/>
    <x v="340"/>
    <m/>
    <m/>
    <x v="2"/>
    <x v="3"/>
    <s v="TREG 3"/>
    <x v="1"/>
    <n v="160062215.88791654"/>
    <n v="12450788.140000002"/>
    <n v="12176120.123"/>
    <n v="12216861.499999998"/>
    <n v="12116855.322999999"/>
    <n v="11905733.992000001"/>
    <n v="11813142.260999998"/>
    <n v="12150194.946"/>
    <n v="12357609.054"/>
    <n v="12302051.477"/>
    <n v="12316867.677000001"/>
    <n v="12342792.854"/>
    <n v="12246493.899999997"/>
    <n v="146395511.24700001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12450788.140000002"/>
    <n v="12866979.347318238"/>
    <n v="12900590.730201261"/>
    <n v="12654342.186431421"/>
    <n v="12491965.655721627"/>
    <n v="12384695.800854942"/>
    <n v="12860560.673284924"/>
    <n v="12955878.192921344"/>
    <n v="13017661.890816482"/>
    <n v="13037588.185716959"/>
    <n v="12954753.152776947"/>
    <n v="12869583.353475824"/>
    <n v="153445387.30951995"/>
    <n v="0"/>
    <n v="0"/>
    <n v="0"/>
    <n v="0"/>
    <n v="0"/>
    <n v="0"/>
    <n v="0"/>
    <n v="0"/>
    <n v="0"/>
    <n v="0"/>
    <n v="0"/>
    <n v="0"/>
    <n v="0"/>
    <n v="13735116"/>
    <n v="10441648"/>
    <n v="10394661"/>
    <n v="11223396"/>
    <n v="11223396"/>
    <n v="11223396"/>
    <n v="11223396"/>
    <n v="11223396"/>
    <n v="11223396"/>
    <n v="11223396"/>
    <n v="11223396"/>
    <n v="11223396"/>
    <n v="135581989"/>
    <n v="0"/>
    <n v="0"/>
    <n v="0"/>
    <n v="0"/>
    <n v="0"/>
    <n v="0"/>
    <n v="0"/>
    <n v="0"/>
    <n v="0"/>
    <n v="0"/>
    <n v="0"/>
    <n v="0"/>
    <n v="0"/>
    <n v="11356681"/>
    <n v="11212858"/>
    <n v="11223396"/>
    <n v="11223396"/>
    <n v="11223396"/>
    <n v="11223396"/>
    <n v="11223396"/>
    <n v="11223396"/>
    <n v="11223396"/>
    <n v="11223396"/>
    <n v="11223396"/>
    <n v="11223396"/>
    <n v="1348034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6"/>
    <n v="1"/>
    <d v="2025-01-01T00:00:00"/>
    <n v="19653617"/>
    <x v="341"/>
    <m/>
    <m/>
    <x v="5"/>
    <x v="3"/>
    <s v="TREG 3"/>
    <x v="1"/>
    <n v="62330675.887916535"/>
    <n v="8338901.7961354153"/>
    <n v="8484543.4191536531"/>
    <n v="9071033.3029192332"/>
    <n v="8523605.2230664548"/>
    <n v="8955628.5743901916"/>
    <n v="8836159.4743488878"/>
    <n v="9258853.3056784142"/>
    <n v="9351135.3400229421"/>
    <n v="9231441.0457745176"/>
    <n v="9417163.1548795234"/>
    <n v="9348452.8314670194"/>
    <n v="8820441.4821637496"/>
    <n v="107637358.94999999"/>
    <n v="1369474.8319433087"/>
    <n v="1393393.1538138555"/>
    <n v="1489710.7690876736"/>
    <n v="1399808.1660848572"/>
    <n v="1470758.1689645951"/>
    <n v="1451138.0883231242"/>
    <n v="1520555.9298777222"/>
    <n v="1535711.1537387255"/>
    <n v="1516054.0900740118"/>
    <n v="1546554.7195780796"/>
    <n v="1535270.6127605943"/>
    <n v="1448556.7658381658"/>
    <n v="17676986.450084712"/>
    <n v="9708376.6280787233"/>
    <n v="9877936.5729675088"/>
    <n v="10560744.072006907"/>
    <n v="9923413.3891513124"/>
    <n v="10426386.743354786"/>
    <n v="10287297.562672012"/>
    <n v="10779409.235556137"/>
    <n v="10886846.493761668"/>
    <n v="10747495.13584853"/>
    <n v="10963717.874457603"/>
    <n v="10883723.444227614"/>
    <n v="10268998.248001914"/>
    <n v="125314345.40008472"/>
    <n v="9777398.6261947434"/>
    <n v="10174119.323391797"/>
    <n v="10289034.949330807"/>
    <n v="9974899.4857750032"/>
    <n v="10488359.543305274"/>
    <n v="10423112.784169191"/>
    <n v="10763615.883973477"/>
    <n v="10914935.252995767"/>
    <n v="10745262.120155828"/>
    <n v="10927933.782276139"/>
    <n v="11129392.525234064"/>
    <n v="10851023.298882473"/>
    <n v="126459087.57568455"/>
    <n v="8495135"/>
    <n v="8497254"/>
    <n v="8556965"/>
    <n v="9176240"/>
    <n v="9176240"/>
    <n v="9176240"/>
    <n v="9176240"/>
    <n v="9176240"/>
    <n v="9176240"/>
    <n v="9176240"/>
    <n v="9176240"/>
    <n v="9176240"/>
    <n v="108135514"/>
    <n v="0"/>
    <n v="0"/>
    <n v="0"/>
    <n v="0"/>
    <n v="0"/>
    <n v="0"/>
    <n v="0"/>
    <n v="0"/>
    <n v="0"/>
    <n v="0"/>
    <n v="0"/>
    <n v="0"/>
    <n v="0"/>
    <n v="9176524"/>
    <n v="9177950"/>
    <n v="9176240"/>
    <n v="9176240"/>
    <n v="9176240"/>
    <n v="9176240"/>
    <n v="9176240"/>
    <n v="9176240"/>
    <n v="9176240"/>
    <n v="9176240"/>
    <n v="9176240"/>
    <n v="9176240"/>
    <n v="1101168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32"/>
    <n v="1"/>
    <d v="2025-01-01T00:00:00"/>
    <n v="2000244"/>
    <x v="342"/>
    <m/>
    <m/>
    <x v="2"/>
    <x v="0"/>
    <s v="TREG 3"/>
    <x v="1"/>
    <n v="205245042.4137696"/>
    <n v="10780422"/>
    <n v="10735872"/>
    <n v="10744422"/>
    <n v="10735872"/>
    <n v="10710222"/>
    <n v="10684572"/>
    <n v="10727322"/>
    <n v="10761522"/>
    <n v="10752972"/>
    <n v="10752972"/>
    <n v="10761522"/>
    <n v="10744422"/>
    <n v="128892114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10780422"/>
    <n v="11426731.224318238"/>
    <n v="11428151.230201263"/>
    <n v="11273358.863431422"/>
    <n v="11296453.663721627"/>
    <n v="11256125.539854944"/>
    <n v="11437687.727284923"/>
    <n v="11359791.138921345"/>
    <n v="11468582.413816482"/>
    <n v="11473692.508716958"/>
    <n v="11373482.298776947"/>
    <n v="11367511.453475827"/>
    <n v="135941990.06252"/>
    <n v="0"/>
    <n v="0"/>
    <n v="0"/>
    <n v="0"/>
    <n v="0"/>
    <n v="0"/>
    <n v="0"/>
    <n v="0"/>
    <n v="0"/>
    <n v="0"/>
    <n v="0"/>
    <n v="0"/>
    <n v="0"/>
    <n v="10597822"/>
    <n v="10597822"/>
    <n v="13313145"/>
    <n v="17670249"/>
    <n v="17670249"/>
    <n v="17670249"/>
    <n v="17670249"/>
    <n v="17670249"/>
    <n v="17670249"/>
    <n v="17670249"/>
    <n v="17670249"/>
    <n v="17670249"/>
    <n v="193541030"/>
    <n v="13288000"/>
    <n v="13288000"/>
    <n v="17565420"/>
    <n v="16687149"/>
    <n v="16687149"/>
    <n v="16687149"/>
    <n v="16687149"/>
    <n v="16687149"/>
    <n v="16687149"/>
    <n v="16687149"/>
    <n v="16687149"/>
    <n v="16687149"/>
    <n v="194325761"/>
    <n v="983100"/>
    <n v="983100"/>
    <n v="983100"/>
    <n v="983100"/>
    <n v="983100"/>
    <n v="983100"/>
    <n v="983100"/>
    <n v="983100"/>
    <n v="983100"/>
    <n v="983100"/>
    <n v="983100"/>
    <n v="983100"/>
    <n v="11797200"/>
    <n v="0"/>
    <n v="0"/>
    <n v="6475000"/>
    <n v="0"/>
    <n v="0"/>
    <n v="0"/>
    <n v="0"/>
    <n v="0"/>
    <n v="0"/>
    <n v="0"/>
    <n v="0"/>
    <n v="0"/>
    <n v="6475000"/>
    <n v="0"/>
    <n v="0"/>
    <n v="0"/>
    <n v="0"/>
    <n v="0"/>
    <n v="0"/>
    <n v="0"/>
    <n v="0"/>
    <n v="0"/>
    <n v="0"/>
    <n v="0"/>
    <n v="0"/>
    <n v="0"/>
  </r>
  <r>
    <x v="39"/>
    <x v="38"/>
    <n v="1"/>
    <d v="2025-01-01T00:00:00"/>
    <n v="19576182"/>
    <x v="343"/>
    <m/>
    <m/>
    <x v="2"/>
    <x v="3"/>
    <s v="TREG 3"/>
    <x v="1"/>
    <n v="16759487.887916533"/>
    <n v="12569045.828"/>
    <n v="12191011.347999999"/>
    <n v="12254877.188000001"/>
    <n v="12148014.5"/>
    <n v="11891921.708000002"/>
    <n v="11721822.612000003"/>
    <n v="12137894.719999999"/>
    <n v="12425605.716"/>
    <n v="12350990.664000003"/>
    <n v="12361739.876000002"/>
    <n v="12414856.503999999"/>
    <n v="12276375.612000002"/>
    <n v="146744156.27600002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12569045.828"/>
    <n v="12881870.572318237"/>
    <n v="12938606.418201264"/>
    <n v="12685501.363431422"/>
    <n v="12478153.371721629"/>
    <n v="12293376.151854947"/>
    <n v="12848260.447284922"/>
    <n v="13023874.854921345"/>
    <n v="13066601.077816484"/>
    <n v="13082460.38471696"/>
    <n v="13026816.802776946"/>
    <n v="12899465.065475829"/>
    <n v="153794032.33851996"/>
    <n v="0"/>
    <n v="0"/>
    <n v="0"/>
    <n v="0"/>
    <n v="0"/>
    <n v="0"/>
    <n v="0"/>
    <n v="0"/>
    <n v="0"/>
    <n v="0"/>
    <n v="0"/>
    <n v="0"/>
    <n v="0"/>
    <n v="11381658"/>
    <n v="11391443"/>
    <n v="11156488"/>
    <n v="11626173"/>
    <n v="11626173"/>
    <n v="11626173"/>
    <n v="11626173"/>
    <n v="11626173"/>
    <n v="11626173"/>
    <n v="11626173"/>
    <n v="11626173"/>
    <n v="11626173"/>
    <n v="138565146"/>
    <n v="0"/>
    <n v="0"/>
    <n v="0"/>
    <n v="0"/>
    <n v="0"/>
    <n v="0"/>
    <n v="0"/>
    <n v="0"/>
    <n v="0"/>
    <n v="0"/>
    <n v="0"/>
    <n v="0"/>
    <n v="0"/>
    <n v="11844594"/>
    <n v="11839034"/>
    <n v="11626173"/>
    <n v="11626173"/>
    <n v="11626173"/>
    <n v="11626173"/>
    <n v="11626173"/>
    <n v="11626173"/>
    <n v="11626173"/>
    <n v="11626173"/>
    <n v="11626173"/>
    <n v="11626173"/>
    <n v="1399453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1"/>
    <n v="1"/>
    <d v="2025-01-01T00:00:00"/>
    <n v="2909207"/>
    <x v="344"/>
    <m/>
    <m/>
    <x v="5"/>
    <x v="3"/>
    <s v="TREG 3"/>
    <x v="1"/>
    <n v="155270018.93368667"/>
    <n v="10391829.564834002"/>
    <n v="10573326.236812167"/>
    <n v="11304202.203766923"/>
    <n v="10622004.542263003"/>
    <n v="11160386.351371882"/>
    <n v="11011505.532740742"/>
    <n v="11538261.016936373"/>
    <n v="11653261.672448222"/>
    <n v="11504100.219762791"/>
    <n v="11735544.665497256"/>
    <n v="11649918.765624173"/>
    <n v="10991917.977942456"/>
    <n v="134136258.74999999"/>
    <n v="1611258.3331427744"/>
    <n v="1639399.4822386091"/>
    <n v="1752722.163764752"/>
    <n v="1646947.0776655346"/>
    <n v="1730423.4444522546"/>
    <n v="1707339.3996103033"/>
    <n v="1789013.0989472333"/>
    <n v="1806844.0076774324"/>
    <n v="1783716.4503860406"/>
    <n v="1819602.0265998021"/>
    <n v="1806325.6883147485"/>
    <n v="1704302.339514415"/>
    <n v="20797893.512313899"/>
    <n v="12003087.897976777"/>
    <n v="12212725.719050776"/>
    <n v="13056924.367531676"/>
    <n v="12268951.619928537"/>
    <n v="12890809.795824137"/>
    <n v="12718844.932351045"/>
    <n v="13327274.115883606"/>
    <n v="13460105.680125654"/>
    <n v="13287816.670148831"/>
    <n v="13555146.692097059"/>
    <n v="13456244.453938922"/>
    <n v="12696220.317456871"/>
    <n v="154934152.26231387"/>
    <n v="9777398.6261947434"/>
    <n v="10174119.323391797"/>
    <n v="10289034.949330807"/>
    <n v="9974899.4857750032"/>
    <n v="10488359.543305274"/>
    <n v="10423112.784169191"/>
    <n v="10763615.883973477"/>
    <n v="10914935.252995767"/>
    <n v="10745262.120155828"/>
    <n v="10927933.782276139"/>
    <n v="11129392.525234064"/>
    <n v="10851023.298882473"/>
    <n v="126459087.57568455"/>
    <n v="11065563"/>
    <n v="10517750"/>
    <n v="10614982"/>
    <n v="10540088"/>
    <n v="10540088"/>
    <n v="10540088"/>
    <n v="10540088"/>
    <n v="10540088"/>
    <n v="10540088"/>
    <n v="10540088"/>
    <n v="10540088"/>
    <n v="10540088"/>
    <n v="127059087"/>
    <n v="4000000"/>
    <n v="4000000"/>
    <n v="4000000"/>
    <n v="3800000"/>
    <n v="3800000"/>
    <n v="3800000"/>
    <n v="3800000"/>
    <n v="3800000"/>
    <n v="3800000"/>
    <n v="3800000"/>
    <n v="3800000"/>
    <n v="3800000"/>
    <n v="46200000"/>
    <n v="7190483"/>
    <n v="6605028"/>
    <n v="6740088"/>
    <n v="6740088"/>
    <n v="6740088"/>
    <n v="6740088"/>
    <n v="6740088"/>
    <n v="6740088"/>
    <n v="6740088"/>
    <n v="6740088"/>
    <n v="6740088"/>
    <n v="6740088"/>
    <n v="811963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4"/>
    <n v="1"/>
    <d v="2025-01-01T00:00:00"/>
    <n v="10307294"/>
    <x v="345"/>
    <m/>
    <m/>
    <x v="3"/>
    <x v="3"/>
    <s v="TREG 3"/>
    <x v="1"/>
    <n v="145128924.07851774"/>
    <n v="8752829.2145454548"/>
    <n v="9213504.4363636356"/>
    <n v="8292153.9927272722"/>
    <n v="7370803.5490909088"/>
    <n v="7831478.7709090905"/>
    <n v="8292153.9927272722"/>
    <n v="10595530.101818182"/>
    <n v="9674179.6581818182"/>
    <n v="9674179.6581818182"/>
    <n v="10595530.101818182"/>
    <n v="9213504.4363636356"/>
    <n v="9674179.6581818182"/>
    <n v="109180027.57090908"/>
    <n v="1172904.7198005791"/>
    <n v="1247323.0685257616"/>
    <n v="1641195.0738414677"/>
    <n v="1673286.0721881285"/>
    <n v="2188630.3059090944"/>
    <n v="2044955.5718172092"/>
    <n v="1795758.4599360449"/>
    <n v="2031380.3519582869"/>
    <n v="1763844.1628483413"/>
    <n v="1856296.4647231456"/>
    <n v="2280732.2566008153"/>
    <n v="2705919.4780833856"/>
    <n v="22402225.986232262"/>
    <n v="9925733.9343460333"/>
    <n v="10460827.504889397"/>
    <n v="9933349.0665687397"/>
    <n v="9044089.6212790366"/>
    <n v="10020109.076818185"/>
    <n v="10337109.564544482"/>
    <n v="12391288.561754227"/>
    <n v="11705560.010140106"/>
    <n v="11438023.821030159"/>
    <n v="12451826.566541327"/>
    <n v="11494236.692964451"/>
    <n v="12380099.136265203"/>
    <n v="131582253.55714135"/>
    <n v="0"/>
    <n v="0"/>
    <n v="0"/>
    <n v="0"/>
    <n v="0"/>
    <n v="0"/>
    <n v="0"/>
    <n v="0"/>
    <n v="0"/>
    <n v="0"/>
    <n v="0"/>
    <n v="0"/>
    <n v="0"/>
    <n v="10027031"/>
    <n v="9920881"/>
    <n v="9563525"/>
    <n v="9968003"/>
    <n v="9968003"/>
    <n v="9968003"/>
    <n v="9968003"/>
    <n v="9968003"/>
    <n v="9968003"/>
    <n v="9968003"/>
    <n v="9968003"/>
    <n v="9968003"/>
    <n v="119223464"/>
    <n v="0"/>
    <n v="0"/>
    <n v="0"/>
    <n v="0"/>
    <n v="0"/>
    <n v="0"/>
    <n v="0"/>
    <n v="0"/>
    <n v="0"/>
    <n v="0"/>
    <n v="0"/>
    <n v="0"/>
    <n v="0"/>
    <n v="10438963"/>
    <n v="10336096"/>
    <n v="9968003"/>
    <n v="9968003"/>
    <n v="9968003"/>
    <n v="9968003"/>
    <n v="9968003"/>
    <n v="9968003"/>
    <n v="9968003"/>
    <n v="9968003"/>
    <n v="9968003"/>
    <n v="9968003"/>
    <n v="1204550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38"/>
    <n v="1"/>
    <d v="2025-01-01T00:00:00"/>
    <n v="4602780"/>
    <x v="346"/>
    <m/>
    <m/>
    <x v="0"/>
    <x v="1"/>
    <s v="TREG 3"/>
    <x v="1"/>
    <n v="320058624.48338711"/>
    <n v="10344380"/>
    <n v="9911156"/>
    <n v="9994300"/>
    <n v="9911156"/>
    <n v="9661724"/>
    <n v="9412292"/>
    <n v="9828012"/>
    <n v="10160588"/>
    <n v="10077444"/>
    <n v="10077444"/>
    <n v="10160588"/>
    <n v="9994300"/>
    <n v="119533384"/>
    <n v="0"/>
    <n v="8290310.6918188538"/>
    <n v="8204750.7624151604"/>
    <n v="6449842.3611770747"/>
    <n v="7034779.964659526"/>
    <n v="6858642.4782593232"/>
    <n v="8524388.7274190877"/>
    <n v="7179229.6670561284"/>
    <n v="8587324.9657977819"/>
    <n v="8648646.1046034843"/>
    <n v="7343523.5853233635"/>
    <n v="7477073.4417099226"/>
    <n v="84598512.750239715"/>
    <n v="10344380"/>
    <n v="18201466.691818856"/>
    <n v="18199050.762415159"/>
    <n v="16360998.361177076"/>
    <n v="16696503.964659527"/>
    <n v="16270934.478259323"/>
    <n v="18352400.727419086"/>
    <n v="17339817.667056128"/>
    <n v="18664768.965797782"/>
    <n v="18726090.104603484"/>
    <n v="17504111.585323364"/>
    <n v="17471373.441709921"/>
    <n v="204131896.75023967"/>
    <n v="0"/>
    <n v="0"/>
    <n v="0"/>
    <n v="0"/>
    <n v="0"/>
    <n v="0"/>
    <n v="0"/>
    <n v="0"/>
    <n v="0"/>
    <n v="0"/>
    <n v="0"/>
    <n v="0"/>
    <n v="0"/>
    <n v="8457000"/>
    <n v="8446000"/>
    <n v="8835000"/>
    <n v="0"/>
    <n v="0"/>
    <n v="0"/>
    <n v="0"/>
    <n v="0"/>
    <n v="0"/>
    <n v="0"/>
    <n v="0"/>
    <n v="0"/>
    <n v="2573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4"/>
    <n v="1"/>
    <d v="2025-01-01T00:00:00"/>
    <n v="19574024"/>
    <x v="347"/>
    <m/>
    <m/>
    <x v="3"/>
    <x v="3"/>
    <s v="TREG 3"/>
    <x v="1"/>
    <n v="3694735.0189316422"/>
    <n v="8089434.6627272731"/>
    <n v="8515194.3818181828"/>
    <n v="7663674.9436363643"/>
    <n v="6812155.5054545458"/>
    <n v="7237915.2245454546"/>
    <n v="7663674.9436363643"/>
    <n v="9792473.5390909091"/>
    <n v="8940954.1009090915"/>
    <n v="8940954.1009090915"/>
    <n v="9792473.5390909091"/>
    <n v="8515194.3818181828"/>
    <n v="8940954.1009090915"/>
    <n v="100905053.42454544"/>
    <n v="1084007.9091985291"/>
    <n v="1152785.9414169583"/>
    <n v="1516805.5943063288"/>
    <n v="1546464.3512663755"/>
    <n v="2022749.6077604948"/>
    <n v="1889964.2710844867"/>
    <n v="1659654.3101231724"/>
    <n v="1877417.9444752098"/>
    <n v="1630158.8618778412"/>
    <n v="1715604.0176215556"/>
    <n v="2107870.9661427969"/>
    <n v="2500832.3919060235"/>
    <n v="20704316.167179771"/>
    <n v="9173442.5719258022"/>
    <n v="9667980.3232351411"/>
    <n v="9180480.5379426926"/>
    <n v="8358619.8567209216"/>
    <n v="9260664.8323059492"/>
    <n v="9553639.2147208508"/>
    <n v="11452127.849214081"/>
    <n v="10818372.045384301"/>
    <n v="10571112.962786933"/>
    <n v="11508077.556712465"/>
    <n v="10623065.347960979"/>
    <n v="11441786.492815115"/>
    <n v="121609369.59172523"/>
    <n v="0"/>
    <n v="0"/>
    <n v="0"/>
    <n v="0"/>
    <n v="0"/>
    <n v="0"/>
    <n v="0"/>
    <n v="0"/>
    <n v="0"/>
    <n v="0"/>
    <n v="0"/>
    <n v="0"/>
    <n v="0"/>
    <n v="7964804"/>
    <n v="8130256"/>
    <n v="8058727"/>
    <n v="8787670"/>
    <n v="8787670"/>
    <n v="8787670"/>
    <n v="8787670"/>
    <n v="8787670"/>
    <n v="8787670"/>
    <n v="8787670"/>
    <n v="8787670"/>
    <n v="8787670"/>
    <n v="103242817"/>
    <n v="0"/>
    <n v="0"/>
    <n v="0"/>
    <n v="0"/>
    <n v="0"/>
    <n v="0"/>
    <n v="0"/>
    <n v="0"/>
    <n v="0"/>
    <n v="0"/>
    <n v="0"/>
    <n v="0"/>
    <n v="0"/>
    <n v="8833030"/>
    <n v="8766943"/>
    <n v="8787670"/>
    <n v="8787670"/>
    <n v="8787670"/>
    <n v="8787670"/>
    <n v="8787670"/>
    <n v="8787670"/>
    <n v="8787670"/>
    <n v="8787670"/>
    <n v="8787670"/>
    <n v="8787670"/>
    <n v="1054766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42"/>
    <n v="1"/>
    <d v="2025-01-01T00:00:00"/>
    <n v="10104639"/>
    <x v="348"/>
    <m/>
    <m/>
    <x v="3"/>
    <x v="3"/>
    <s v="TREG 3"/>
    <x v="1"/>
    <n v="81189812.708918616"/>
    <n v="10583773.929545455"/>
    <n v="10937604.136363637"/>
    <n v="10229943.722727273"/>
    <n v="9522283.3090909086"/>
    <n v="9876113.5159090906"/>
    <n v="10229943.722727273"/>
    <n v="11999094.756818183"/>
    <n v="11291434.343181819"/>
    <n v="11291434.343181819"/>
    <n v="11999094.756818183"/>
    <n v="10937604.136363637"/>
    <n v="11291434.343181819"/>
    <n v="130189759.01590909"/>
    <n v="1398609.1249178851"/>
    <n v="1487347.9455836066"/>
    <n v="1957013.5299951977"/>
    <n v="1995279.863447241"/>
    <n v="2609792.8205427709"/>
    <n v="2438470.4695207491"/>
    <n v="2141319.8581399391"/>
    <n v="2422282.9429067518"/>
    <n v="2103264.2289241306"/>
    <n v="2213507.3124746419"/>
    <n v="2719618.1341301179"/>
    <n v="3226624.9844948375"/>
    <n v="26713131.21507787"/>
    <n v="11982383.05446334"/>
    <n v="12424952.081947243"/>
    <n v="12186957.25272247"/>
    <n v="11517563.17253815"/>
    <n v="12485906.336451862"/>
    <n v="12668414.192248022"/>
    <n v="14140414.614958122"/>
    <n v="13713717.286088571"/>
    <n v="13394698.57210595"/>
    <n v="14212602.069292825"/>
    <n v="13657222.270493755"/>
    <n v="14518059.327676656"/>
    <n v="156902890.23098695"/>
    <n v="0"/>
    <n v="0"/>
    <n v="0"/>
    <n v="0"/>
    <n v="0"/>
    <n v="0"/>
    <n v="0"/>
    <n v="0"/>
    <n v="0"/>
    <n v="0"/>
    <n v="0"/>
    <n v="0"/>
    <n v="0"/>
    <n v="7947101"/>
    <n v="7978522"/>
    <n v="7957117"/>
    <n v="8462311"/>
    <n v="8462311"/>
    <n v="8462311"/>
    <n v="8462311"/>
    <n v="8462311"/>
    <n v="8462311"/>
    <n v="8462311"/>
    <n v="8462311"/>
    <n v="8462311"/>
    <n v="100043539"/>
    <n v="0"/>
    <n v="0"/>
    <n v="0"/>
    <n v="0"/>
    <n v="0"/>
    <n v="0"/>
    <n v="0"/>
    <n v="0"/>
    <n v="0"/>
    <n v="0"/>
    <n v="0"/>
    <n v="0"/>
    <n v="0"/>
    <n v="8484240"/>
    <n v="8473009"/>
    <n v="8462311"/>
    <n v="8462311"/>
    <n v="8462311"/>
    <n v="8462311"/>
    <n v="8462311"/>
    <n v="8462311"/>
    <n v="8462311"/>
    <n v="8462311"/>
    <n v="8462311"/>
    <n v="8462311"/>
    <n v="1015803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24"/>
    <n v="0.5"/>
    <d v="2025-01-01T00:00:00"/>
    <n v="4608524"/>
    <x v="338"/>
    <m/>
    <m/>
    <x v="0"/>
    <x v="5"/>
    <s v="TREG 3"/>
    <x v="0"/>
    <n v="547142887"/>
    <n v="36536269.021739133"/>
    <n v="36517947.282608695"/>
    <n v="36517947.282608695"/>
    <n v="36517947.282608695"/>
    <n v="36499625.543478258"/>
    <n v="36517947.282608695"/>
    <n v="36572912.5"/>
    <n v="36536269.021739133"/>
    <n v="36536269.021739133"/>
    <n v="36572912.5"/>
    <n v="36517947.282608695"/>
    <n v="36554590.760869563"/>
    <n v="438398584.78260869"/>
    <n v="6718646.8997944212"/>
    <n v="44595162.47032734"/>
    <n v="39567896.993797071"/>
    <n v="29319464.974692281"/>
    <n v="30014448.206203882"/>
    <n v="30274053.59305409"/>
    <n v="37147882.213920414"/>
    <n v="36531338.016629919"/>
    <n v="36508608.08699058"/>
    <n v="37031833.859643981"/>
    <n v="36190424.152121909"/>
    <n v="36100240.532824121"/>
    <n v="400000000"/>
    <n v="43254915.921533555"/>
    <n v="81113109.752936035"/>
    <n v="76085844.276405767"/>
    <n v="65837412.257300973"/>
    <n v="66514073.749682143"/>
    <n v="66792000.875662789"/>
    <n v="73720794.713920414"/>
    <n v="73067607.03836906"/>
    <n v="73044877.10872972"/>
    <n v="73604746.359643981"/>
    <n v="72708371.434730604"/>
    <n v="72654831.293693691"/>
    <n v="838398584.78260863"/>
    <n v="1992158.2705241924"/>
    <n v="2000674.146636653"/>
    <n v="1990959.3555636609"/>
    <n v="1965931.7647499917"/>
    <n v="1984839.6039455752"/>
    <n v="1993682.9775935635"/>
    <n v="2196730.8379377043"/>
    <n v="2176204.7173790717"/>
    <n v="2175538.9212845364"/>
    <n v="2193331.5955167846"/>
    <n v="2164985.5274251369"/>
    <n v="2164962.2814431349"/>
    <n v="25000000.000000007"/>
    <n v="51030725"/>
    <n v="41346309"/>
    <n v="91146177"/>
    <n v="86749918.149999991"/>
    <n v="86749918.149999991"/>
    <n v="86749918.149999991"/>
    <n v="86749918.149999991"/>
    <n v="86749918.149999991"/>
    <n v="86749918.149999991"/>
    <n v="86749918.149999991"/>
    <n v="86749918.149999991"/>
    <n v="86749918.149999991"/>
    <n v="964272474.34999979"/>
    <n v="48723725"/>
    <n v="39566309"/>
    <n v="89366177"/>
    <n v="84897868.149999991"/>
    <n v="84897868.149999991"/>
    <n v="84897868.149999991"/>
    <n v="84897868.149999991"/>
    <n v="84897868.149999991"/>
    <n v="84897868.149999991"/>
    <n v="84897868.149999991"/>
    <n v="84897868.149999991"/>
    <n v="84897868.149999991"/>
    <n v="941737024.34999979"/>
    <n v="2460550"/>
    <n v="1852050"/>
    <n v="1852050"/>
    <n v="1852050"/>
    <n v="1852050"/>
    <n v="1852050"/>
    <n v="1852050"/>
    <n v="1852050"/>
    <n v="1852050"/>
    <n v="1852050"/>
    <n v="1852050"/>
    <n v="1852050"/>
    <n v="22833100"/>
    <n v="0"/>
    <n v="0"/>
    <n v="5330329"/>
    <n v="0"/>
    <n v="0"/>
    <n v="0"/>
    <n v="0"/>
    <n v="0"/>
    <n v="0"/>
    <n v="0"/>
    <n v="0"/>
    <n v="0"/>
    <n v="5330329"/>
    <n v="0"/>
    <n v="0"/>
    <n v="0"/>
    <n v="0"/>
    <n v="0"/>
    <n v="0"/>
    <n v="0"/>
    <n v="0"/>
    <n v="0"/>
    <n v="0"/>
    <n v="0"/>
    <n v="0"/>
    <n v="0"/>
  </r>
  <r>
    <x v="46"/>
    <x v="45"/>
    <n v="1"/>
    <d v="2025-01-01T00:00:00"/>
    <n v="19379388"/>
    <x v="349"/>
    <m/>
    <m/>
    <x v="5"/>
    <x v="1"/>
    <s v="TREG 3"/>
    <x v="1"/>
    <n v="183415320.77613509"/>
    <n v="10790775.355273781"/>
    <n v="10979239.74480474"/>
    <n v="11738174.283017911"/>
    <n v="11029786.826578762"/>
    <n v="11588837.292256083"/>
    <n v="11434240.889521146"/>
    <n v="11981218.691808105"/>
    <n v="12100634.260702435"/>
    <n v="11945746.450278603"/>
    <n v="12186076.125199169"/>
    <n v="12097163.018574486"/>
    <n v="11413901.361984756"/>
    <n v="139285794.29999998"/>
    <n v="1658244.1606385284"/>
    <n v="1687205.9324425606"/>
    <n v="1803833.2112862284"/>
    <n v="1694973.6229401787"/>
    <n v="1780884.2400821242"/>
    <n v="1757127.0425082131"/>
    <n v="1841182.424700741"/>
    <n v="1859533.2997109937"/>
    <n v="1835731.3208231765"/>
    <n v="1872663.3546153929"/>
    <n v="1858999.865662066"/>
    <n v="1754001.4188475478"/>
    <n v="21404379.894257747"/>
    <n v="12449019.515912309"/>
    <n v="12666445.677247301"/>
    <n v="13542007.494304139"/>
    <n v="12724760.449518941"/>
    <n v="13369721.532338208"/>
    <n v="13191367.932029359"/>
    <n v="13822401.116508845"/>
    <n v="13960167.560413428"/>
    <n v="13781477.771101778"/>
    <n v="14058739.479814561"/>
    <n v="13956162.884236552"/>
    <n v="13167902.780832304"/>
    <n v="160690174.19425768"/>
    <n v="9777398.6261947434"/>
    <n v="10174119.323391797"/>
    <n v="10289034.949330807"/>
    <n v="9974899.4857750032"/>
    <n v="10488359.543305274"/>
    <n v="10423112.784169191"/>
    <n v="10763615.883973477"/>
    <n v="10914935.252995767"/>
    <n v="10745262.120155828"/>
    <n v="10927933.782276139"/>
    <n v="11129392.525234064"/>
    <n v="10851023.298882473"/>
    <n v="126459087.57568455"/>
    <n v="10775346"/>
    <n v="10630142"/>
    <n v="10743667"/>
    <n v="13516817"/>
    <n v="13516817"/>
    <n v="13516817"/>
    <n v="13516817"/>
    <n v="13516817"/>
    <n v="13516817"/>
    <n v="13516817"/>
    <n v="13516817"/>
    <n v="13516817"/>
    <n v="153800508"/>
    <n v="0"/>
    <n v="0"/>
    <n v="0"/>
    <n v="0"/>
    <n v="0"/>
    <n v="0"/>
    <n v="0"/>
    <n v="0"/>
    <n v="0"/>
    <n v="0"/>
    <n v="0"/>
    <n v="0"/>
    <n v="0"/>
    <n v="13343118"/>
    <n v="13257825"/>
    <n v="13516817"/>
    <n v="13516817"/>
    <n v="13516817"/>
    <n v="13516817"/>
    <n v="13516817"/>
    <n v="13516817"/>
    <n v="13516817"/>
    <n v="13516817"/>
    <n v="13516817"/>
    <n v="13516817"/>
    <n v="1617691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1"/>
    <x v="40"/>
    <n v="1"/>
    <d v="2025-01-01T00:00:00"/>
    <n v="2928348"/>
    <x v="350"/>
    <m/>
    <m/>
    <x v="10"/>
    <x v="7"/>
    <s v="TREG 3"/>
    <x v="1"/>
    <n v="169303173.9568913"/>
    <n v="13477318"/>
    <n v="13477318"/>
    <n v="13129520.280000001"/>
    <n v="13608613.2028"/>
    <n v="13130833.232028002"/>
    <n v="13126055.432320282"/>
    <n v="15056291.254323201"/>
    <n v="13627880.912543232"/>
    <n v="14096167.709125431"/>
    <n v="15065992.377091253"/>
    <n v="13627977.923770912"/>
    <n v="14578739.579237711"/>
    <n v="166002707.90324"/>
    <n v="895086.0240763895"/>
    <n v="5236231.0395351239"/>
    <n v="4784265.06665402"/>
    <n v="3302363.6706683007"/>
    <n v="4462201.547036903"/>
    <n v="6451168.308476178"/>
    <n v="7592064.6467052232"/>
    <n v="8387568.2896159403"/>
    <n v="6870613.3134835446"/>
    <n v="8453428.8024230693"/>
    <n v="11380488.296388794"/>
    <n v="7126560.4801947689"/>
    <n v="74942039.485258266"/>
    <n v="14372404.024076389"/>
    <n v="18713549.039535124"/>
    <n v="17913785.34665402"/>
    <n v="16910976.873468302"/>
    <n v="17593034.779064905"/>
    <n v="19577223.740796462"/>
    <n v="22648355.901028425"/>
    <n v="22015449.202159174"/>
    <n v="20966781.022608977"/>
    <n v="23519421.179514322"/>
    <n v="25008466.220159706"/>
    <n v="21705300.05943248"/>
    <n v="240944747.38849828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13910706"/>
    <n v="13603702"/>
    <n v="13548907"/>
    <n v="12957960"/>
    <n v="12957960"/>
    <n v="12957960"/>
    <n v="12957960"/>
    <n v="12957960"/>
    <n v="12957960"/>
    <n v="12957960"/>
    <n v="12957960"/>
    <n v="12957960"/>
    <n v="157684955"/>
    <n v="3825900"/>
    <n v="3825900"/>
    <n v="3825900"/>
    <n v="3634605"/>
    <n v="3634605"/>
    <n v="3634605"/>
    <n v="3634605"/>
    <n v="3634605"/>
    <n v="3634605"/>
    <n v="3634605"/>
    <n v="3634605"/>
    <n v="3634605"/>
    <n v="44189145"/>
    <n v="9101169"/>
    <n v="9257277"/>
    <n v="9323355"/>
    <n v="9323355"/>
    <n v="9323355"/>
    <n v="9323355"/>
    <n v="9323355"/>
    <n v="9323355"/>
    <n v="9323355"/>
    <n v="9323355"/>
    <n v="9323355"/>
    <n v="9323355"/>
    <n v="111591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1"/>
    <x v="40"/>
    <n v="1"/>
    <d v="2025-01-01T00:00:00"/>
    <n v="2950507"/>
    <x v="351"/>
    <m/>
    <m/>
    <x v="5"/>
    <x v="7"/>
    <s v="TREG 3"/>
    <x v="1"/>
    <n v="230242477.55248103"/>
    <n v="13755366.588450223"/>
    <n v="13995608.524874173"/>
    <n v="14963048.068934027"/>
    <n v="14060042.600914709"/>
    <n v="14772683.152094107"/>
    <n v="14575613.884792991"/>
    <n v="15272865.003316628"/>
    <n v="15425088.070930306"/>
    <n v="15227647.336384671"/>
    <n v="15534003.707616122"/>
    <n v="15420663.161096198"/>
    <n v="14549686.400595834"/>
    <n v="177552316.49999997"/>
    <n v="2007398.7967205548"/>
    <n v="2042458.6674261587"/>
    <n v="2183642.6165530602"/>
    <n v="2051861.8982219251"/>
    <n v="2155861.5826892927"/>
    <n v="2127102.1448722719"/>
    <n v="2228855.9619978475"/>
    <n v="2251070.7391029065"/>
    <n v="2222257.0909604197"/>
    <n v="2266965.4167635334"/>
    <n v="2250424.9868708984"/>
    <n v="2123318.3997975993"/>
    <n v="25911218.301976472"/>
    <n v="15762765.385170778"/>
    <n v="16038067.192300331"/>
    <n v="17146690.685487088"/>
    <n v="16111904.499136634"/>
    <n v="16928544.7347834"/>
    <n v="16702716.029665263"/>
    <n v="17501720.965314474"/>
    <n v="17676158.810033213"/>
    <n v="17449904.42734509"/>
    <n v="17800969.124379657"/>
    <n v="17671088.147967096"/>
    <n v="16673004.800393434"/>
    <n v="203463534.80197647"/>
    <n v="9777398.6261947434"/>
    <n v="10174119.323391797"/>
    <n v="10289034.949330807"/>
    <n v="9974899.4857750032"/>
    <n v="10488359.543305274"/>
    <n v="10423112.784169191"/>
    <n v="10763615.883973477"/>
    <n v="10914935.252995767"/>
    <n v="10745262.120155828"/>
    <n v="10927933.782276139"/>
    <n v="11129392.525234064"/>
    <n v="10851023.298882473"/>
    <n v="126459087.57568455"/>
    <n v="14360642"/>
    <n v="14848035"/>
    <n v="14147323"/>
    <n v="13234204"/>
    <n v="13234204"/>
    <n v="13234204"/>
    <n v="13234204"/>
    <n v="13234204"/>
    <n v="13234204"/>
    <n v="13234204"/>
    <n v="13234204"/>
    <n v="13234204"/>
    <n v="162463836"/>
    <n v="10650000"/>
    <n v="10650000"/>
    <n v="10650000"/>
    <n v="10117500"/>
    <n v="10117500"/>
    <n v="10117500"/>
    <n v="10117500"/>
    <n v="10117500"/>
    <n v="10117500"/>
    <n v="10117500"/>
    <n v="10117500"/>
    <n v="10117500"/>
    <n v="123007500"/>
    <n v="3340673"/>
    <n v="3499796"/>
    <n v="3116704"/>
    <n v="3116704"/>
    <n v="3116704"/>
    <n v="3116704"/>
    <n v="3116704"/>
    <n v="3116704"/>
    <n v="3116704"/>
    <n v="3116704"/>
    <n v="3116704"/>
    <n v="3116704"/>
    <n v="380075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36"/>
    <n v="1"/>
    <d v="2025-01-01T00:00:00"/>
    <n v="19178207"/>
    <x v="352"/>
    <m/>
    <m/>
    <x v="10"/>
    <x v="3"/>
    <s v="TREG 3"/>
    <x v="1"/>
    <n v="22869722.756110534"/>
    <n v="14218526"/>
    <n v="14218526"/>
    <n v="13649784.959999999"/>
    <n v="14355023.8496"/>
    <n v="13651149.938495999"/>
    <n v="13644111.199384959"/>
    <n v="16487746.011993848"/>
    <n v="14383403.460119938"/>
    <n v="15073286.334601199"/>
    <n v="16502037.763346011"/>
    <n v="14383546.37763346"/>
    <n v="15784214.063776337"/>
    <n v="176351355.95895174"/>
    <n v="592228.59048886271"/>
    <n v="3464522.5649878602"/>
    <n v="3165481.8427907946"/>
    <n v="2184990.1901659053"/>
    <n v="2952390.3419291419"/>
    <n v="4268378.9172974592"/>
    <n v="5023246.5077958098"/>
    <n v="5549586.9806636581"/>
    <n v="4545902.3255748153"/>
    <n v="5593163.215371252"/>
    <n v="7529835.5259205047"/>
    <n v="4715248.316578771"/>
    <n v="49584975.319564842"/>
    <n v="14810754.590488862"/>
    <n v="17683048.564987861"/>
    <n v="16815266.802790795"/>
    <n v="16540014.039765906"/>
    <n v="16603540.280425141"/>
    <n v="17912490.116682418"/>
    <n v="21510992.519789658"/>
    <n v="19932990.440783598"/>
    <n v="19619188.660176016"/>
    <n v="22095200.978717264"/>
    <n v="21913381.903553963"/>
    <n v="20499462.380355109"/>
    <n v="225936331.27851659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14185100"/>
    <n v="14186080"/>
    <n v="14165181"/>
    <n v="14945614"/>
    <n v="14945614"/>
    <n v="14945614"/>
    <n v="14945614"/>
    <n v="14945614"/>
    <n v="14945614"/>
    <n v="14945614"/>
    <n v="14945614"/>
    <n v="14945614"/>
    <n v="177046887"/>
    <n v="0"/>
    <n v="0"/>
    <n v="0"/>
    <n v="0"/>
    <n v="0"/>
    <n v="0"/>
    <n v="0"/>
    <n v="0"/>
    <n v="0"/>
    <n v="0"/>
    <n v="0"/>
    <n v="0"/>
    <n v="0"/>
    <n v="15017950"/>
    <n v="15017950"/>
    <n v="14945614"/>
    <n v="14945614"/>
    <n v="14945614"/>
    <n v="14945614"/>
    <n v="14945614"/>
    <n v="14945614"/>
    <n v="14945614"/>
    <n v="14945614"/>
    <n v="14945614"/>
    <n v="14945614"/>
    <n v="1794920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27"/>
    <n v="1"/>
    <d v="2025-01-01T00:00:00"/>
    <n v="4642138"/>
    <x v="353"/>
    <m/>
    <m/>
    <x v="0"/>
    <x v="5"/>
    <s v="TREG 3"/>
    <x v="0"/>
    <n v="128773896"/>
    <n v="35263928.913043477"/>
    <n v="35229715.869565219"/>
    <n v="35229715.869565219"/>
    <n v="35229715.869565219"/>
    <n v="35195502.826086953"/>
    <n v="35229715.869565219"/>
    <n v="35332355"/>
    <n v="35263928.913043477"/>
    <n v="35263928.913043477"/>
    <n v="35332355"/>
    <n v="35229715.869565219"/>
    <n v="35298141.956521742"/>
    <n v="423098720.86956525"/>
    <n v="6718646.8997944212"/>
    <n v="44595162.47032734"/>
    <n v="39567896.993797071"/>
    <n v="29319464.974692281"/>
    <n v="30014448.206203882"/>
    <n v="30274053.59305409"/>
    <n v="37147882.213920414"/>
    <n v="36531338.016629919"/>
    <n v="36508608.08699058"/>
    <n v="37031833.859643981"/>
    <n v="36190424.152121909"/>
    <n v="36100240.532824121"/>
    <n v="400000000"/>
    <n v="41982575.812837899"/>
    <n v="79824878.339892566"/>
    <n v="74797612.863362283"/>
    <n v="64549180.844257504"/>
    <n v="65209951.032290831"/>
    <n v="65503769.462619305"/>
    <n v="72480237.213920414"/>
    <n v="71795266.929673404"/>
    <n v="71772537.000034064"/>
    <n v="72364188.859643981"/>
    <n v="71420140.02168712"/>
    <n v="71398382.489345863"/>
    <n v="823098720.86956525"/>
    <n v="3984316.5410483847"/>
    <n v="4001348.293273306"/>
    <n v="3981918.7111273217"/>
    <n v="3931863.5294999834"/>
    <n v="3969679.2078911504"/>
    <n v="3987365.955187127"/>
    <n v="4393461.6758754086"/>
    <n v="4352409.4347581435"/>
    <n v="4351077.8425690727"/>
    <n v="4386663.1910335692"/>
    <n v="4329971.0548502738"/>
    <n v="4329924.5628862698"/>
    <n v="50000000.000000015"/>
    <n v="35510455"/>
    <n v="35460455"/>
    <n v="34795455"/>
    <n v="33068182.25"/>
    <n v="33068182.25"/>
    <n v="33068182.25"/>
    <n v="33068182.25"/>
    <n v="33068182.25"/>
    <n v="33068182.25"/>
    <n v="33068182.25"/>
    <n v="33068182.25"/>
    <n v="33068182.25"/>
    <n v="403380005.25"/>
    <n v="34545455"/>
    <n v="34545455"/>
    <n v="34545455"/>
    <n v="32818182.25"/>
    <n v="32818182.25"/>
    <n v="32818182.25"/>
    <n v="32818182.25"/>
    <n v="32818182.25"/>
    <n v="32818182.25"/>
    <n v="32818182.25"/>
    <n v="32818182.25"/>
    <n v="32818182.25"/>
    <n v="399000005.25"/>
    <n v="1278700"/>
    <n v="1200000"/>
    <n v="250000"/>
    <n v="250000"/>
    <n v="250000"/>
    <n v="250000"/>
    <n v="250000"/>
    <n v="250000"/>
    <n v="250000"/>
    <n v="250000"/>
    <n v="250000"/>
    <n v="250000"/>
    <n v="4978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42"/>
    <n v="1"/>
    <d v="2025-01-01T00:00:00"/>
    <n v="10275773"/>
    <x v="354"/>
    <m/>
    <m/>
    <x v="5"/>
    <x v="3"/>
    <s v="TREG 3"/>
    <x v="1"/>
    <n v="201113144.77583319"/>
    <n v="13482655.845671942"/>
    <n v="13718134.800571019"/>
    <n v="14666394.110141506"/>
    <n v="13781291.421399856"/>
    <n v="14479803.324476974"/>
    <n v="14286641.107265646"/>
    <n v="14970068.685048809"/>
    <n v="15119273.813040888"/>
    <n v="14925747.493209422"/>
    <n v="15226030.113296827"/>
    <n v="15114936.630454166"/>
    <n v="14261227.655422937"/>
    <n v="174032204.99999997"/>
    <n v="2362641.2419337109"/>
    <n v="2403905.5371007933"/>
    <n v="2570074.3230197798"/>
    <n v="2414972.8252359629"/>
    <n v="2537376.9753590543"/>
    <n v="2503528.0789701915"/>
    <n v="2623288.918349898"/>
    <n v="2649434.9679811532"/>
    <n v="2615522.267852399"/>
    <n v="2668142.4719557441"/>
    <n v="2648674.939202663"/>
    <n v="2499074.7375728623"/>
    <n v="30496637.284534212"/>
    <n v="15845297.087605653"/>
    <n v="16122040.337671813"/>
    <n v="17236468.433161285"/>
    <n v="16196264.246635819"/>
    <n v="17017180.299836028"/>
    <n v="16790169.186235838"/>
    <n v="17593357.603398707"/>
    <n v="17768708.781022042"/>
    <n v="17541269.761061821"/>
    <n v="17894172.585252572"/>
    <n v="17763611.56965683"/>
    <n v="16760302.392995799"/>
    <n v="204528842.28453422"/>
    <n v="9777398.6261947434"/>
    <n v="10174119.323391797"/>
    <n v="10289034.949330807"/>
    <n v="9974899.4857750032"/>
    <n v="10488359.543305274"/>
    <n v="10423112.784169191"/>
    <n v="10763615.883973477"/>
    <n v="10914935.252995767"/>
    <n v="10745262.120155828"/>
    <n v="10927933.782276139"/>
    <n v="11129392.525234064"/>
    <n v="10851023.298882473"/>
    <n v="126459087.57568455"/>
    <n v="14489274"/>
    <n v="14506550"/>
    <n v="14482000"/>
    <n v="13787000"/>
    <n v="13787000"/>
    <n v="13787000"/>
    <n v="13787000"/>
    <n v="13787000"/>
    <n v="13787000"/>
    <n v="13787000"/>
    <n v="13787000"/>
    <n v="13787000"/>
    <n v="167560824"/>
    <n v="13900000"/>
    <n v="13900000"/>
    <n v="13900000"/>
    <n v="13205000"/>
    <n v="13205000"/>
    <n v="13205000"/>
    <n v="13205000"/>
    <n v="13205000"/>
    <n v="13205000"/>
    <n v="13205000"/>
    <n v="13205000"/>
    <n v="13205000"/>
    <n v="160545000"/>
    <n v="589274"/>
    <n v="590500"/>
    <n v="582000"/>
    <n v="582000"/>
    <n v="582000"/>
    <n v="582000"/>
    <n v="582000"/>
    <n v="582000"/>
    <n v="582000"/>
    <n v="582000"/>
    <n v="582000"/>
    <n v="582000"/>
    <n v="69997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16"/>
    <n v="1"/>
    <d v="2025-01-01T00:00:00"/>
    <n v="3001068728"/>
    <x v="355"/>
    <m/>
    <m/>
    <x v="0"/>
    <x v="4"/>
    <s v="TREG 3"/>
    <x v="0"/>
    <n v="99647586"/>
    <n v="6436500"/>
    <n v="6436500"/>
    <n v="6436500"/>
    <n v="6436500"/>
    <n v="6436500"/>
    <n v="6436500"/>
    <n v="6436500"/>
    <n v="6436500"/>
    <n v="6436500"/>
    <n v="6436500"/>
    <n v="6436500"/>
    <n v="6436500"/>
    <n v="77238000"/>
    <n v="5038985.1748458156"/>
    <n v="33446371.852745503"/>
    <n v="29675922.745347805"/>
    <n v="21989598.731019214"/>
    <n v="22510836.154652912"/>
    <n v="22705540.194790568"/>
    <n v="27860911.660440311"/>
    <n v="27398503.512472436"/>
    <n v="27381456.065242935"/>
    <n v="27773875.394732986"/>
    <n v="27142818.11409143"/>
    <n v="27075180.399618093"/>
    <n v="300000000"/>
    <n v="11475485.174845815"/>
    <n v="39882871.852745503"/>
    <n v="36112422.745347805"/>
    <n v="28426098.731019214"/>
    <n v="28947336.154652912"/>
    <n v="29142040.194790568"/>
    <n v="34297411.660440311"/>
    <n v="33835003.512472436"/>
    <n v="33817956.065242931"/>
    <n v="34210375.394732982"/>
    <n v="33579318.114091426"/>
    <n v="33511680.399618093"/>
    <n v="377237999.99999994"/>
    <n v="3984316.5410483847"/>
    <n v="4001348.293273306"/>
    <n v="3981918.7111273217"/>
    <n v="3931863.5294999834"/>
    <n v="3969679.2078911504"/>
    <n v="3987365.955187127"/>
    <n v="4393461.6758754086"/>
    <n v="4352409.4347581435"/>
    <n v="4351077.8425690727"/>
    <n v="4386663.1910335692"/>
    <n v="4329971.0548502738"/>
    <n v="4329924.5628862698"/>
    <n v="50000000.000000015"/>
    <n v="3406500"/>
    <n v="0"/>
    <n v="0"/>
    <n v="0"/>
    <n v="0"/>
    <n v="0"/>
    <n v="0"/>
    <n v="0"/>
    <n v="0"/>
    <n v="0"/>
    <n v="0"/>
    <n v="0"/>
    <n v="3406500"/>
    <n v="3406500"/>
    <n v="0"/>
    <n v="0"/>
    <n v="0"/>
    <n v="0"/>
    <n v="0"/>
    <n v="0"/>
    <n v="0"/>
    <n v="0"/>
    <n v="0"/>
    <n v="0"/>
    <n v="0"/>
    <n v="3406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1"/>
    <x v="40"/>
    <n v="1"/>
    <d v="2025-01-01T00:00:00"/>
    <n v="4616446"/>
    <x v="356"/>
    <m/>
    <m/>
    <x v="5"/>
    <x v="7"/>
    <s v="TREG 3"/>
    <x v="1"/>
    <n v="38790775.09408991"/>
    <n v="984434.69510620611"/>
    <n v="1001628.1661718058"/>
    <n v="1070865.2196858809"/>
    <n v="1006239.5401830717"/>
    <n v="1057241.3131427011"/>
    <n v="1043137.5942179526"/>
    <n v="1093037.986756572"/>
    <n v="1103932.1834463375"/>
    <n v="1089801.8796071669"/>
    <n v="1111726.9834542943"/>
    <n v="1103615.5045170335"/>
    <n v="1041282.0337109771"/>
    <n v="12706943.1"/>
    <n v="503302.70827898011"/>
    <n v="512093.05323030154"/>
    <n v="547491.23324175598"/>
    <n v="514450.6672399409"/>
    <n v="540525.86611825938"/>
    <n v="533315.18981142156"/>
    <n v="558827.29623526311"/>
    <n v="564397.07016312238"/>
    <n v="557172.80203603033"/>
    <n v="568382.24457235483"/>
    <n v="564235.16469233204"/>
    <n v="532366.51476656692"/>
    <n v="6496559.810386328"/>
    <n v="1487737.4033851861"/>
    <n v="1513721.2194021074"/>
    <n v="1618356.4529276369"/>
    <n v="1520690.2074230127"/>
    <n v="1597767.1792609603"/>
    <n v="1576452.7840293741"/>
    <n v="1651865.2829918351"/>
    <n v="1668329.2536094598"/>
    <n v="1646974.6816431973"/>
    <n v="1680109.228026649"/>
    <n v="1667850.6692093655"/>
    <n v="1573648.548477544"/>
    <n v="19203502.910386331"/>
    <n v="9777398.6261947434"/>
    <n v="10174119.323391797"/>
    <n v="10289034.949330807"/>
    <n v="9974899.4857750032"/>
    <n v="10488359.543305274"/>
    <n v="10423112.784169191"/>
    <n v="10763615.883973477"/>
    <n v="10914935.252995767"/>
    <n v="10745262.120155828"/>
    <n v="10927933.782276139"/>
    <n v="11129392.525234064"/>
    <n v="10851023.298882473"/>
    <n v="126459087.57568455"/>
    <n v="2031800"/>
    <n v="2028060"/>
    <n v="2053252"/>
    <n v="1972550"/>
    <n v="1972550"/>
    <n v="1972550"/>
    <n v="1972550"/>
    <n v="1972550"/>
    <n v="1972550"/>
    <n v="1972550"/>
    <n v="1972550"/>
    <n v="1972550"/>
    <n v="23866062"/>
    <n v="1580000"/>
    <n v="1580000"/>
    <n v="1580000"/>
    <n v="1501000"/>
    <n v="1501000"/>
    <n v="1501000"/>
    <n v="1501000"/>
    <n v="1501000"/>
    <n v="1501000"/>
    <n v="1501000"/>
    <n v="1501000"/>
    <n v="1501000"/>
    <n v="18249000"/>
    <n v="451800"/>
    <n v="448060"/>
    <n v="471550"/>
    <n v="471550"/>
    <n v="471550"/>
    <n v="471550"/>
    <n v="471550"/>
    <n v="471550"/>
    <n v="471550"/>
    <n v="471550"/>
    <n v="471550"/>
    <n v="471550"/>
    <n v="56153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37"/>
    <n v="1"/>
    <d v="2025-01-01T00:00:00"/>
    <n v="3001065156"/>
    <x v="357"/>
    <m/>
    <m/>
    <x v="9"/>
    <x v="3"/>
    <s v="TREG 3"/>
    <x v="1"/>
    <n v="67063701.335641704"/>
    <n v="16757661.59"/>
    <n v="16757661.59"/>
    <n v="16757661.59"/>
    <n v="16401735.800000001"/>
    <n v="16401735.800000001"/>
    <n v="18709428.107692309"/>
    <n v="19065353.897692308"/>
    <n v="21373046.205384616"/>
    <n v="22911507.743846156"/>
    <n v="21373046.205384616"/>
    <n v="19834584.666923076"/>
    <n v="21834584.666923076"/>
    <n v="228178007.86384615"/>
    <n v="512248.77158233931"/>
    <n v="1304167.539981042"/>
    <n v="769147.45853749639"/>
    <n v="1012307.2795613571"/>
    <n v="1884307.9024801829"/>
    <n v="1162722.9211122221"/>
    <n v="1910050.3523738056"/>
    <n v="2047240.577437293"/>
    <n v="1774626.6960814795"/>
    <n v="1316243.5679101299"/>
    <n v="2079172.0408734498"/>
    <n v="284502.83613636071"/>
    <n v="16056737.944067158"/>
    <n v="17269910.361582339"/>
    <n v="18061829.129981041"/>
    <n v="17526809.048537496"/>
    <n v="17414043.079561356"/>
    <n v="18286043.702480182"/>
    <n v="19872151.028804529"/>
    <n v="20975404.250066113"/>
    <n v="23420286.782821909"/>
    <n v="24686134.439927634"/>
    <n v="22689289.773294747"/>
    <n v="21913756.707796525"/>
    <n v="22119087.503059436"/>
    <n v="244234745.8079133"/>
    <n v="0"/>
    <n v="0"/>
    <n v="0"/>
    <n v="0"/>
    <n v="0"/>
    <n v="0"/>
    <n v="0"/>
    <n v="0"/>
    <n v="0"/>
    <n v="0"/>
    <n v="0"/>
    <n v="0"/>
    <n v="0"/>
    <n v="15601960"/>
    <n v="15457973"/>
    <n v="6432992"/>
    <n v="14027356"/>
    <n v="14027356"/>
    <n v="14027356"/>
    <n v="14027356"/>
    <n v="14027356"/>
    <n v="14027356"/>
    <n v="14027356"/>
    <n v="14027356"/>
    <n v="14027356"/>
    <n v="163739129"/>
    <n v="7203000"/>
    <n v="7203000"/>
    <n v="5305000"/>
    <n v="5039750"/>
    <n v="5039750"/>
    <n v="5039750"/>
    <n v="5039750"/>
    <n v="5039750"/>
    <n v="5039750"/>
    <n v="5039750"/>
    <n v="5039750"/>
    <n v="5039750"/>
    <n v="65068750"/>
    <n v="8804252"/>
    <n v="8720260"/>
    <n v="8987606"/>
    <n v="8987606"/>
    <n v="8987606"/>
    <n v="8987606"/>
    <n v="8987606"/>
    <n v="8987606"/>
    <n v="8987606"/>
    <n v="8987606"/>
    <n v="8987606"/>
    <n v="8987606"/>
    <n v="1074005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1"/>
    <x v="40"/>
    <n v="1"/>
    <d v="2025-01-01T00:00:00"/>
    <n v="2928279"/>
    <x v="358"/>
    <m/>
    <m/>
    <x v="5"/>
    <x v="7"/>
    <s v="TREG 3"/>
    <x v="1"/>
    <n v="214611513.42473531"/>
    <n v="20477812.691410162"/>
    <n v="20835464.32817876"/>
    <n v="22275705.534847535"/>
    <n v="20931388.266782481"/>
    <n v="21992306.536718551"/>
    <n v="21698926.67533309"/>
    <n v="22736934.474848375"/>
    <n v="22963551.151754834"/>
    <n v="22669618.281723235"/>
    <n v="23125695.43143478"/>
    <n v="22956963.724645816"/>
    <n v="21660328.055548236"/>
    <n v="264324695.15322584"/>
    <n v="2799134.6678899205"/>
    <n v="2848022.4622355774"/>
    <n v="3044890.611801242"/>
    <n v="2861134.4105707067"/>
    <n v="3006152.492039023"/>
    <n v="2966050.077135636"/>
    <n v="3107936.5012839613"/>
    <n v="3138912.9833042771"/>
    <n v="3098734.9770427519"/>
    <n v="3161076.6626625988"/>
    <n v="3138012.5406705388"/>
    <n v="2960773.9894791739"/>
    <n v="36130832.376115412"/>
    <n v="23276947.359300081"/>
    <n v="23683486.790414337"/>
    <n v="25320596.146648776"/>
    <n v="23792522.677353188"/>
    <n v="24998459.028757572"/>
    <n v="24664976.752468728"/>
    <n v="25844870.976132337"/>
    <n v="26102464.135059111"/>
    <n v="25768353.258765988"/>
    <n v="26286772.09409738"/>
    <n v="26094976.265316356"/>
    <n v="24621102.045027409"/>
    <n v="300455527.52934128"/>
    <n v="9777398.6261947434"/>
    <n v="10174119.323391797"/>
    <n v="10289034.949330807"/>
    <n v="9974899.4857750032"/>
    <n v="10488359.543305274"/>
    <n v="10423112.784169191"/>
    <n v="10763615.883973477"/>
    <n v="10914935.252995767"/>
    <n v="10745262.120155828"/>
    <n v="10927933.782276139"/>
    <n v="11129392.525234064"/>
    <n v="10851023.298882473"/>
    <n v="126459087.57568455"/>
    <n v="1973658"/>
    <n v="2245691"/>
    <n v="2236664"/>
    <n v="2215898"/>
    <n v="2215898"/>
    <n v="2215898"/>
    <n v="2215898"/>
    <n v="2215898"/>
    <n v="2215898"/>
    <n v="2215898"/>
    <n v="2215898"/>
    <n v="2215898"/>
    <n v="26399095"/>
    <n v="0"/>
    <n v="0"/>
    <n v="0"/>
    <n v="0"/>
    <n v="0"/>
    <n v="0"/>
    <n v="0"/>
    <n v="0"/>
    <n v="0"/>
    <n v="0"/>
    <n v="0"/>
    <n v="0"/>
    <n v="0"/>
    <n v="2093621"/>
    <n v="2188801"/>
    <n v="2215898"/>
    <n v="2215898"/>
    <n v="2215898"/>
    <n v="2215898"/>
    <n v="2215898"/>
    <n v="2215898"/>
    <n v="2215898"/>
    <n v="2215898"/>
    <n v="2215898"/>
    <n v="2215898"/>
    <n v="264414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27"/>
    <n v="1"/>
    <d v="2025-01-01T00:00:00"/>
    <n v="2954834"/>
    <x v="359"/>
    <m/>
    <m/>
    <x v="3"/>
    <x v="5"/>
    <s v="TREG 3"/>
    <x v="1"/>
    <n v="12005665699.251259"/>
    <n v="792125087.49000001"/>
    <n v="792125087.49000001"/>
    <n v="792125087.49000001"/>
    <n v="792125087.49000001"/>
    <n v="792125087.49000001"/>
    <n v="792125087.49000001"/>
    <n v="792125087.49000001"/>
    <n v="792125087.49000001"/>
    <n v="792125087.49000001"/>
    <n v="792125087.49000001"/>
    <n v="792125087.49000001"/>
    <n v="792125087.49000001"/>
    <n v="9505501049.8799992"/>
    <n v="102116177.23060791"/>
    <n v="108595234.87215443"/>
    <n v="142886770.08554503"/>
    <n v="145680697.00846842"/>
    <n v="190547924.68436131"/>
    <n v="178039223.54060438"/>
    <n v="156343465.98022968"/>
    <n v="176857329.10906535"/>
    <n v="153564923.13477814"/>
    <n v="161614064.28345594"/>
    <n v="198566563.33535042"/>
    <n v="235584483.82976714"/>
    <n v="1950396857.094388"/>
    <n v="894241264.72060788"/>
    <n v="900720322.36215448"/>
    <n v="935011857.57554507"/>
    <n v="937805784.4984684"/>
    <n v="982673012.17436135"/>
    <n v="970164311.03060436"/>
    <n v="948468553.47022963"/>
    <n v="968982416.5990653"/>
    <n v="945690010.62477815"/>
    <n v="953739151.77345598"/>
    <n v="990691650.8253504"/>
    <n v="1027709571.3197671"/>
    <n v="11455897906.974386"/>
    <n v="0"/>
    <n v="0"/>
    <n v="0"/>
    <n v="0"/>
    <n v="0"/>
    <n v="0"/>
    <n v="0"/>
    <n v="0"/>
    <n v="0"/>
    <n v="0"/>
    <n v="0"/>
    <n v="0"/>
    <n v="0"/>
    <n v="796413927"/>
    <n v="796202287"/>
    <n v="814014963"/>
    <n v="771480460.5"/>
    <n v="771480460.5"/>
    <n v="771480460.5"/>
    <n v="771480460.5"/>
    <n v="771480460.5"/>
    <n v="771480460.5"/>
    <n v="771480460.5"/>
    <n v="771480460.5"/>
    <n v="771480460.5"/>
    <n v="9349955321.5"/>
    <n v="890364551"/>
    <n v="890364551"/>
    <n v="877074550"/>
    <n v="833220822.5"/>
    <n v="833220822.5"/>
    <n v="833220822.5"/>
    <n v="833220822.5"/>
    <n v="833220822.5"/>
    <n v="833220822.5"/>
    <n v="833220822.5"/>
    <n v="833220822.5"/>
    <n v="833220822.5"/>
    <n v="10156791054.5"/>
    <n v="-70396047"/>
    <n v="-70991699"/>
    <n v="-61740362"/>
    <n v="-61740362"/>
    <n v="-61740362"/>
    <n v="-61740362"/>
    <n v="-61740362"/>
    <n v="-61740362"/>
    <n v="-61740362"/>
    <n v="-61740362"/>
    <n v="-61740362"/>
    <n v="-61740362"/>
    <n v="-758791366"/>
    <n v="0"/>
    <n v="0"/>
    <n v="75000000"/>
    <n v="0"/>
    <n v="0"/>
    <n v="0"/>
    <n v="0"/>
    <n v="0"/>
    <n v="0"/>
    <n v="0"/>
    <n v="0"/>
    <n v="0"/>
    <n v="75000000"/>
    <n v="0"/>
    <n v="0"/>
    <n v="0"/>
    <n v="0"/>
    <n v="0"/>
    <n v="0"/>
    <n v="0"/>
    <n v="0"/>
    <n v="0"/>
    <n v="0"/>
    <n v="0"/>
    <n v="0"/>
    <n v="0"/>
  </r>
  <r>
    <x v="14"/>
    <x v="14"/>
    <n v="1"/>
    <d v="2025-01-01T00:00:00"/>
    <n v="19053381"/>
    <x v="360"/>
    <m/>
    <m/>
    <x v="2"/>
    <x v="3"/>
    <s v="TREG 3"/>
    <x v="1"/>
    <n v="71308549.491814673"/>
    <n v="21570132.807500001"/>
    <n v="21275186.812500007"/>
    <n v="21326127.807500001"/>
    <n v="21247146.042500004"/>
    <n v="21052261.9025"/>
    <n v="20913459.302499998"/>
    <n v="21231256.010000002"/>
    <n v="21456050.567499995"/>
    <n v="21398099.379999999"/>
    <n v="21405109.572500002"/>
    <n v="21449040.374999996"/>
    <n v="21340148.192499999"/>
    <n v="255664018.77249998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21570132.807500001"/>
    <n v="21966046.036818244"/>
    <n v="22009857.037701264"/>
    <n v="21784632.905931428"/>
    <n v="21638493.566221628"/>
    <n v="21485012.842354942"/>
    <n v="21941621.737284925"/>
    <n v="22054319.706421338"/>
    <n v="22113709.793816481"/>
    <n v="22125830.081216957"/>
    <n v="22061000.673776943"/>
    <n v="21963237.645975824"/>
    <n v="262713894.83501998"/>
    <n v="0"/>
    <n v="0"/>
    <n v="0"/>
    <n v="0"/>
    <n v="0"/>
    <n v="0"/>
    <n v="0"/>
    <n v="0"/>
    <n v="0"/>
    <n v="0"/>
    <n v="0"/>
    <n v="0"/>
    <n v="0"/>
    <n v="19325149"/>
    <n v="19109310"/>
    <n v="19155267"/>
    <n v="19459791"/>
    <n v="19459791"/>
    <n v="19459791"/>
    <n v="19459791"/>
    <n v="19459791"/>
    <n v="19459791"/>
    <n v="19459791"/>
    <n v="19459791"/>
    <n v="19459791"/>
    <n v="232727845"/>
    <n v="0"/>
    <n v="0"/>
    <n v="0"/>
    <n v="0"/>
    <n v="0"/>
    <n v="0"/>
    <n v="0"/>
    <n v="0"/>
    <n v="0"/>
    <n v="0"/>
    <n v="0"/>
    <n v="0"/>
    <n v="0"/>
    <n v="19663095"/>
    <n v="19505459"/>
    <n v="19459791"/>
    <n v="19459791"/>
    <n v="19459791"/>
    <n v="19459791"/>
    <n v="19459791"/>
    <n v="19459791"/>
    <n v="19459791"/>
    <n v="19459791"/>
    <n v="19459791"/>
    <n v="19459791"/>
    <n v="2337664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4"/>
    <n v="1"/>
    <d v="2025-01-01T00:00:00"/>
    <n v="19521592"/>
    <x v="361"/>
    <m/>
    <m/>
    <x v="2"/>
    <x v="3"/>
    <s v="TREG 3"/>
    <x v="1"/>
    <n v="187481953.63622171"/>
    <n v="18534458.25"/>
    <n v="17607735.337499999"/>
    <n v="17785591.249999996"/>
    <n v="17607735.337499999"/>
    <n v="17074167.599999998"/>
    <n v="16540599.862500001"/>
    <n v="17429879.425000001"/>
    <n v="18141303.074999996"/>
    <n v="17963447.162500001"/>
    <n v="17963447.162500001"/>
    <n v="18141303.074999996"/>
    <n v="17785591.249999996"/>
    <n v="212575258.78749993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18534458.25"/>
    <n v="18298594.561818235"/>
    <n v="18469320.480201259"/>
    <n v="18145222.200931422"/>
    <n v="17660399.263721626"/>
    <n v="17112153.402354944"/>
    <n v="18140245.152284924"/>
    <n v="18739572.213921338"/>
    <n v="18679057.576316483"/>
    <n v="18684167.671216957"/>
    <n v="18753263.373776942"/>
    <n v="18408680.703475822"/>
    <n v="219625134.85001996"/>
    <n v="0"/>
    <n v="0"/>
    <n v="0"/>
    <n v="0"/>
    <n v="0"/>
    <n v="0"/>
    <n v="0"/>
    <n v="0"/>
    <n v="0"/>
    <n v="0"/>
    <n v="0"/>
    <n v="0"/>
    <n v="0"/>
    <n v="18789379"/>
    <n v="20105061"/>
    <n v="16558667"/>
    <n v="16558667"/>
    <n v="16558667"/>
    <n v="16558667"/>
    <n v="16558667"/>
    <n v="16558667"/>
    <n v="16558667"/>
    <n v="16558667"/>
    <n v="16558667"/>
    <n v="16558667"/>
    <n v="204481110"/>
    <n v="0"/>
    <n v="0"/>
    <n v="0"/>
    <n v="0"/>
    <n v="0"/>
    <n v="0"/>
    <n v="0"/>
    <n v="0"/>
    <n v="0"/>
    <n v="0"/>
    <n v="0"/>
    <n v="0"/>
    <n v="0"/>
    <n v="18789379"/>
    <n v="20105061"/>
    <n v="16558667"/>
    <n v="16558667"/>
    <n v="16558667"/>
    <n v="16558667"/>
    <n v="16558667"/>
    <n v="16558667"/>
    <n v="16558667"/>
    <n v="16558667"/>
    <n v="16558667"/>
    <n v="16558667"/>
    <n v="2044811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38"/>
    <n v="1"/>
    <d v="2025-01-01T00:00:00"/>
    <n v="5588501"/>
    <x v="362"/>
    <m/>
    <m/>
    <x v="2"/>
    <x v="1"/>
    <s v="TREG 3"/>
    <x v="1"/>
    <n v="281823639.21956706"/>
    <n v="20094085.859999999"/>
    <n v="19371790.273499992"/>
    <n v="19491246.379999999"/>
    <n v="19276917.19349999"/>
    <n v="18776239.254000001"/>
    <n v="18465307.474499997"/>
    <n v="19276052.436999995"/>
    <n v="19825031.673000004"/>
    <n v="19681857.296499997"/>
    <n v="19705575.566499997"/>
    <n v="19801313.403000005"/>
    <n v="19538682.919999998"/>
    <n v="233304099.7315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20094085.859999999"/>
    <n v="20062649.497818228"/>
    <n v="20174975.610201262"/>
    <n v="19814404.056931414"/>
    <n v="19362470.917721629"/>
    <n v="19036861.014354941"/>
    <n v="19986418.164284918"/>
    <n v="20423300.811921347"/>
    <n v="20397467.710316479"/>
    <n v="20426296.075216953"/>
    <n v="20413273.701776952"/>
    <n v="20161772.373475824"/>
    <n v="240353975.79401997"/>
    <n v="0"/>
    <n v="0"/>
    <n v="0"/>
    <n v="0"/>
    <n v="0"/>
    <n v="0"/>
    <n v="0"/>
    <n v="0"/>
    <n v="0"/>
    <n v="0"/>
    <n v="0"/>
    <n v="0"/>
    <n v="0"/>
    <n v="15193168"/>
    <n v="14532717"/>
    <n v="14164212"/>
    <n v="14688513"/>
    <n v="14688513"/>
    <n v="14688513"/>
    <n v="14688513"/>
    <n v="14688513"/>
    <n v="14688513"/>
    <n v="14688513"/>
    <n v="14688513"/>
    <n v="14688513"/>
    <n v="176086714"/>
    <n v="0"/>
    <n v="0"/>
    <n v="0"/>
    <n v="0"/>
    <n v="0"/>
    <n v="0"/>
    <n v="0"/>
    <n v="0"/>
    <n v="0"/>
    <n v="0"/>
    <n v="0"/>
    <n v="0"/>
    <n v="0"/>
    <n v="16097057"/>
    <n v="15169882"/>
    <n v="14688513"/>
    <n v="14688513"/>
    <n v="14688513"/>
    <n v="14688513"/>
    <n v="14688513"/>
    <n v="14688513"/>
    <n v="14688513"/>
    <n v="14688513"/>
    <n v="14688513"/>
    <n v="14688513"/>
    <n v="1781520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4"/>
    <n v="1"/>
    <d v="2025-01-01T00:00:00"/>
    <n v="4646593"/>
    <x v="363"/>
    <m/>
    <m/>
    <x v="5"/>
    <x v="3"/>
    <s v="TREG 3"/>
    <x v="1"/>
    <n v="383569295.72146481"/>
    <n v="11209542.560166292"/>
    <n v="11405320.854678793"/>
    <n v="12193708.039694458"/>
    <n v="11457829.561957292"/>
    <n v="12038575.59567284"/>
    <n v="11877979.633005621"/>
    <n v="12446184.488758205"/>
    <n v="12570234.323714064"/>
    <n v="12409335.644440904"/>
    <n v="12658992.00654619"/>
    <n v="12566628.370009277"/>
    <n v="11856850.771356082"/>
    <n v="144691181.85000002"/>
    <n v="1707564.4545768837"/>
    <n v="1737387.6213022766"/>
    <n v="1857483.6846653395"/>
    <n v="1745386.3421798944"/>
    <n v="1833852.1541420256"/>
    <n v="1809388.3585921891"/>
    <n v="1895943.7563163501"/>
    <n v="1914840.4318612979"/>
    <n v="1890330.5230902184"/>
    <n v="1928361.0071623209"/>
    <n v="1914291.1321607889"/>
    <n v="1806169.7711320161"/>
    <n v="22040999.237181604"/>
    <n v="12917107.014743175"/>
    <n v="13142708.47598107"/>
    <n v="14051191.724359797"/>
    <n v="13203215.904137187"/>
    <n v="13872427.749814866"/>
    <n v="13687367.991597811"/>
    <n v="14342128.245074555"/>
    <n v="14485074.755575363"/>
    <n v="14299666.167531123"/>
    <n v="14587353.013708511"/>
    <n v="14480919.502170065"/>
    <n v="13663020.542488098"/>
    <n v="166732181.0871816"/>
    <n v="9777398.6261947434"/>
    <n v="10174119.323391797"/>
    <n v="10289034.949330807"/>
    <n v="9974899.4857750032"/>
    <n v="10488359.543305274"/>
    <n v="10423112.784169191"/>
    <n v="10763615.883973477"/>
    <n v="10914935.252995767"/>
    <n v="10745262.120155828"/>
    <n v="10927933.782276139"/>
    <n v="11129392.525234064"/>
    <n v="10851023.298882473"/>
    <n v="126459087.57568455"/>
    <n v="11316409"/>
    <n v="11121744"/>
    <n v="3921"/>
    <n v="9342593"/>
    <n v="9342593"/>
    <n v="9342593"/>
    <n v="9342593"/>
    <n v="9342593"/>
    <n v="9342593"/>
    <n v="9342593"/>
    <n v="9342593"/>
    <n v="9342593"/>
    <n v="106525411"/>
    <n v="1600000"/>
    <n v="1600000"/>
    <n v="0"/>
    <n v="0"/>
    <n v="0"/>
    <n v="0"/>
    <n v="0"/>
    <n v="0"/>
    <n v="0"/>
    <n v="0"/>
    <n v="0"/>
    <n v="0"/>
    <n v="3200000"/>
    <n v="9476632"/>
    <n v="9384677"/>
    <n v="9342593"/>
    <n v="9342593"/>
    <n v="9342593"/>
    <n v="9342593"/>
    <n v="9342593"/>
    <n v="9342593"/>
    <n v="9342593"/>
    <n v="9342593"/>
    <n v="9342593"/>
    <n v="9342593"/>
    <n v="1122872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42"/>
    <n v="1"/>
    <d v="2025-01-01T00:00:00"/>
    <n v="3000296015"/>
    <x v="364"/>
    <m/>
    <m/>
    <x v="3"/>
    <x v="3"/>
    <s v="TREG 3"/>
    <x v="1"/>
    <n v="238321838.5776788"/>
    <n v="17918011.941818181"/>
    <n v="18079486.254545454"/>
    <n v="17756537.629090909"/>
    <n v="17433589.003636364"/>
    <n v="17595063.316363636"/>
    <n v="17756537.629090909"/>
    <n v="18563909.192727275"/>
    <n v="18240960.567272726"/>
    <n v="18240960.567272726"/>
    <n v="18563909.192727275"/>
    <n v="18079486.254545454"/>
    <n v="18240960.567272726"/>
    <n v="216469412.11636361"/>
    <n v="2325498.5441255779"/>
    <n v="2473046.5577835548"/>
    <n v="3253969.9861496962"/>
    <n v="3317596.2711111759"/>
    <n v="4339360.652318012"/>
    <n v="4054499.1633002898"/>
    <n v="3560420.223129876"/>
    <n v="4027583.8022439582"/>
    <n v="3497144.2807951355"/>
    <n v="3680447.911329993"/>
    <n v="4521969.6474298565"/>
    <n v="5364981.2304224055"/>
    <n v="44416518.27013953"/>
    <n v="20243510.485943761"/>
    <n v="20552532.812329009"/>
    <n v="21010507.615240604"/>
    <n v="20751185.274747539"/>
    <n v="21934423.968681648"/>
    <n v="21811036.7923912"/>
    <n v="22124329.415857151"/>
    <n v="22268544.369516686"/>
    <n v="21738104.848067861"/>
    <n v="22244357.104057267"/>
    <n v="22601455.901975311"/>
    <n v="23605941.79769513"/>
    <n v="260885930.38650316"/>
    <n v="0"/>
    <n v="0"/>
    <n v="0"/>
    <n v="0"/>
    <n v="0"/>
    <n v="0"/>
    <n v="0"/>
    <n v="0"/>
    <n v="0"/>
    <n v="0"/>
    <n v="0"/>
    <n v="0"/>
    <n v="0"/>
    <n v="18646150"/>
    <n v="18651900"/>
    <n v="18647117"/>
    <n v="18094267"/>
    <n v="18094267"/>
    <n v="18094267"/>
    <n v="18094267"/>
    <n v="18094267"/>
    <n v="18094267"/>
    <n v="18094267"/>
    <n v="18094267"/>
    <n v="18094267"/>
    <n v="218793570"/>
    <n v="15000000"/>
    <n v="15000000"/>
    <n v="15000000"/>
    <n v="14250000"/>
    <n v="14250000"/>
    <n v="14250000"/>
    <n v="14250000"/>
    <n v="14250000"/>
    <n v="14250000"/>
    <n v="14250000"/>
    <n v="14250000"/>
    <n v="14250000"/>
    <n v="173250000"/>
    <n v="3842300"/>
    <n v="3851050"/>
    <n v="3844267"/>
    <n v="3844267"/>
    <n v="3844267"/>
    <n v="3844267"/>
    <n v="3844267"/>
    <n v="3844267"/>
    <n v="3844267"/>
    <n v="3844267"/>
    <n v="3844267"/>
    <n v="3844267"/>
    <n v="461360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32"/>
    <n v="1"/>
    <d v="2025-01-01T00:00:00"/>
    <n v="3001065615"/>
    <x v="365"/>
    <m/>
    <m/>
    <x v="3"/>
    <x v="0"/>
    <s v="TREG 3"/>
    <x v="1"/>
    <n v="371644308.42598629"/>
    <n v="13765940.766818181"/>
    <n v="14349779.754545454"/>
    <n v="13182101.779090907"/>
    <n v="12014423.803636363"/>
    <n v="12598262.791363636"/>
    <n v="13182101.779090907"/>
    <n v="16101296.717727272"/>
    <n v="14933618.742272725"/>
    <n v="14933618.742272725"/>
    <n v="16101296.717727272"/>
    <n v="14349779.754545454"/>
    <n v="14933618.742272725"/>
    <n v="170445840.09136361"/>
    <n v="1831074.1878471805"/>
    <n v="1947252.0112905544"/>
    <n v="2562143.2723401473"/>
    <n v="2612241.9698241227"/>
    <n v="3416768.9772546883"/>
    <n v="3192471.9029908995"/>
    <n v="2803439.1098333723"/>
    <n v="3171279.0181312929"/>
    <n v="2753616.2686135704"/>
    <n v="2897947.7055258481"/>
    <n v="3560553.4652143386"/>
    <n v="4224332.3153766682"/>
    <n v="34973120.204242684"/>
    <n v="15597014.954665361"/>
    <n v="16297031.765836008"/>
    <n v="15744245.051431054"/>
    <n v="14626665.773460485"/>
    <n v="16015031.768618325"/>
    <n v="16374573.682081807"/>
    <n v="18904735.827560645"/>
    <n v="18104897.760404017"/>
    <n v="17687235.010886297"/>
    <n v="18999244.423253119"/>
    <n v="17910333.219759792"/>
    <n v="19157951.057649393"/>
    <n v="205418960.29560632"/>
    <n v="0"/>
    <n v="0"/>
    <n v="0"/>
    <n v="0"/>
    <n v="0"/>
    <n v="0"/>
    <n v="0"/>
    <n v="0"/>
    <n v="0"/>
    <n v="0"/>
    <n v="0"/>
    <n v="0"/>
    <n v="0"/>
    <n v="14540651"/>
    <n v="12161782"/>
    <n v="12366437"/>
    <n v="13029470"/>
    <n v="13029470"/>
    <n v="13029470"/>
    <n v="13029470"/>
    <n v="13029470"/>
    <n v="13029470"/>
    <n v="13029470"/>
    <n v="13029470"/>
    <n v="13029470"/>
    <n v="156334100"/>
    <n v="1916129"/>
    <n v="0"/>
    <n v="0"/>
    <n v="0"/>
    <n v="0"/>
    <n v="0"/>
    <n v="0"/>
    <n v="0"/>
    <n v="0"/>
    <n v="0"/>
    <n v="0"/>
    <n v="0"/>
    <n v="1916129"/>
    <n v="13226450"/>
    <n v="12809960"/>
    <n v="13029470"/>
    <n v="13029470"/>
    <n v="13029470"/>
    <n v="13029470"/>
    <n v="13029470"/>
    <n v="13029470"/>
    <n v="13029470"/>
    <n v="13029470"/>
    <n v="13029470"/>
    <n v="13029470"/>
    <n v="1563311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44"/>
    <n v="1"/>
    <d v="2025-01-01T00:00:00"/>
    <n v="4701284"/>
    <x v="366"/>
    <m/>
    <m/>
    <x v="5"/>
    <x v="7"/>
    <s v="TREG 3"/>
    <x v="1"/>
    <n v="291233631.81319427"/>
    <n v="16917728.782624204"/>
    <n v="17213202.399884649"/>
    <n v="18403056.535341334"/>
    <n v="17292449.886006031"/>
    <n v="18168926.676851869"/>
    <n v="17926551.136065472"/>
    <n v="18784100.459866755"/>
    <n v="18971319.648522153"/>
    <n v="18728487.240079489"/>
    <n v="19105275.017126046"/>
    <n v="18965877.450818472"/>
    <n v="17894662.916813534"/>
    <n v="218371638.15000001"/>
    <n v="2379845.9013027651"/>
    <n v="2421410.6814228119"/>
    <n v="2588789.501818791"/>
    <n v="2432558.561109134"/>
    <n v="2555854.0533754374"/>
    <n v="2521758.670671999"/>
    <n v="2642391.6037114239"/>
    <n v="2668728.0478341356"/>
    <n v="2634568.3967745146"/>
    <n v="2687571.7791071478"/>
    <n v="2667962.484556369"/>
    <n v="2517272.9002200863"/>
    <n v="30718712.581904616"/>
    <n v="19297574.68392697"/>
    <n v="19634613.08130746"/>
    <n v="20991846.037160125"/>
    <n v="19725008.447115164"/>
    <n v="20724780.730227306"/>
    <n v="20448309.806737471"/>
    <n v="21426492.063578177"/>
    <n v="21640047.696356289"/>
    <n v="21363055.636854004"/>
    <n v="21792846.796233192"/>
    <n v="21633839.935374841"/>
    <n v="20411935.817033619"/>
    <n v="249090350.73190466"/>
    <n v="9777398.6261947434"/>
    <n v="10174119.323391797"/>
    <n v="10289034.949330807"/>
    <n v="9974899.4857750032"/>
    <n v="10488359.543305274"/>
    <n v="10423112.784169191"/>
    <n v="10763615.883973477"/>
    <n v="10914935.252995767"/>
    <n v="10745262.120155828"/>
    <n v="10927933.782276139"/>
    <n v="11129392.525234064"/>
    <n v="10851023.298882473"/>
    <n v="126459087.57568455"/>
    <n v="36653294"/>
    <n v="36116410"/>
    <n v="20007571"/>
    <n v="18438276"/>
    <n v="18438276"/>
    <n v="18438276"/>
    <n v="18438276"/>
    <n v="18438276"/>
    <n v="18438276"/>
    <n v="18438276"/>
    <n v="18438276"/>
    <n v="18438276"/>
    <n v="258721759"/>
    <n v="32320000"/>
    <n v="32320000"/>
    <n v="16160000"/>
    <n v="15352000"/>
    <n v="15352000"/>
    <n v="15352000"/>
    <n v="15352000"/>
    <n v="15352000"/>
    <n v="15352000"/>
    <n v="15352000"/>
    <n v="15352000"/>
    <n v="15352000"/>
    <n v="218968000"/>
    <n v="3449830"/>
    <n v="3086527"/>
    <n v="3086276"/>
    <n v="3086276"/>
    <n v="3086276"/>
    <n v="3086276"/>
    <n v="3086276"/>
    <n v="3086276"/>
    <n v="3086276"/>
    <n v="3086276"/>
    <n v="3086276"/>
    <n v="3086276"/>
    <n v="373991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16"/>
    <n v="1"/>
    <d v="2025-01-01T00:00:00"/>
    <n v="4609853"/>
    <x v="367"/>
    <m/>
    <m/>
    <x v="2"/>
    <x v="4"/>
    <s v="TREG 3"/>
    <x v="1"/>
    <n v="23158426.480618089"/>
    <n v="11601652"/>
    <n v="11555379.4"/>
    <n v="11564260"/>
    <n v="11555379.4"/>
    <n v="11528737.6"/>
    <n v="11502095.799999999"/>
    <n v="11546498.799999999"/>
    <n v="11582021.200000001"/>
    <n v="11573140.6"/>
    <n v="11573140.6"/>
    <n v="11582021.200000001"/>
    <n v="11564260"/>
    <n v="138728586.59999999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11601652"/>
    <n v="12246238.624318238"/>
    <n v="12247989.230201263"/>
    <n v="12092866.263431422"/>
    <n v="12114969.263721626"/>
    <n v="12073649.339854943"/>
    <n v="12256864.527284922"/>
    <n v="12180290.338921346"/>
    <n v="12288751.013816481"/>
    <n v="12293861.108716957"/>
    <n v="12193981.498776948"/>
    <n v="12187349.453475827"/>
    <n v="145778462.66251996"/>
    <n v="0"/>
    <n v="0"/>
    <n v="0"/>
    <n v="0"/>
    <n v="0"/>
    <n v="0"/>
    <n v="0"/>
    <n v="0"/>
    <n v="0"/>
    <n v="0"/>
    <n v="0"/>
    <n v="0"/>
    <n v="0"/>
    <n v="11381200"/>
    <n v="11384950"/>
    <n v="11381450"/>
    <n v="10889870"/>
    <n v="10889870"/>
    <n v="10889870"/>
    <n v="10889870"/>
    <n v="10889870"/>
    <n v="10889870"/>
    <n v="10889870"/>
    <n v="10889870"/>
    <n v="10889870"/>
    <n v="132156430"/>
    <n v="10483600"/>
    <n v="10483600"/>
    <n v="10483600"/>
    <n v="9959420"/>
    <n v="9959420"/>
    <n v="9959420"/>
    <n v="9959420"/>
    <n v="9959420"/>
    <n v="9959420"/>
    <n v="9959420"/>
    <n v="9959420"/>
    <n v="9959420"/>
    <n v="121085580"/>
    <n v="930200"/>
    <n v="933950"/>
    <n v="930450"/>
    <n v="930450"/>
    <n v="930450"/>
    <n v="930450"/>
    <n v="930450"/>
    <n v="930450"/>
    <n v="930450"/>
    <n v="930450"/>
    <n v="930450"/>
    <n v="930450"/>
    <n v="111686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8"/>
    <n v="1"/>
    <d v="2025-01-01T00:00:00"/>
    <n v="19658106"/>
    <x v="368"/>
    <m/>
    <m/>
    <x v="10"/>
    <x v="5"/>
    <s v="TREG 3"/>
    <x v="1"/>
    <n v="0"/>
    <n v="649998"/>
    <n v="649998"/>
    <n v="623998.07999999996"/>
    <n v="656237.98080000002"/>
    <n v="624060.47980800003"/>
    <n v="623738.70479808003"/>
    <n v="753735.08704798075"/>
    <n v="657535.35087047983"/>
    <n v="689073.25350870483"/>
    <n v="754388.43253508699"/>
    <n v="657541.88432535087"/>
    <n v="721573.21884325356"/>
    <n v="8061878.4725369364"/>
    <n v="55014.922994736604"/>
    <n v="321835.93495376653"/>
    <n v="294056.62377532152"/>
    <n v="202974.10322086222"/>
    <n v="274261.54346509941"/>
    <n v="396509.96459599829"/>
    <n v="466633.19577639177"/>
    <n v="515527.45898637181"/>
    <n v="422290.43041750218"/>
    <n v="519575.46213133977"/>
    <n v="699482.13962381962"/>
    <n v="438021.78281111002"/>
    <n v="4606183.5627523204"/>
    <n v="705012.92299473658"/>
    <n v="971833.93495376653"/>
    <n v="918054.70377532148"/>
    <n v="859212.08402086224"/>
    <n v="898322.02327309945"/>
    <n v="1020248.6693940783"/>
    <n v="1220368.2828243724"/>
    <n v="1173062.8098568516"/>
    <n v="1111363.683926207"/>
    <n v="1273963.8946664268"/>
    <n v="1357024.0239491705"/>
    <n v="1159595.0016543637"/>
    <n v="12668062.035289256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284999"/>
    <n v="284999"/>
    <n v="284999"/>
    <n v="337600"/>
    <n v="337600"/>
    <n v="337600"/>
    <n v="337600"/>
    <n v="337600"/>
    <n v="337600"/>
    <n v="337600"/>
    <n v="337600"/>
    <n v="337600"/>
    <n v="3893397"/>
    <n v="0"/>
    <n v="0"/>
    <n v="0"/>
    <n v="0"/>
    <n v="0"/>
    <n v="0"/>
    <n v="0"/>
    <n v="0"/>
    <n v="0"/>
    <n v="0"/>
    <n v="0"/>
    <n v="0"/>
    <n v="0"/>
    <n v="337600"/>
    <n v="337600"/>
    <n v="337600"/>
    <n v="337600"/>
    <n v="337600"/>
    <n v="337600"/>
    <n v="337600"/>
    <n v="337600"/>
    <n v="337600"/>
    <n v="337600"/>
    <n v="337600"/>
    <n v="337600"/>
    <n v="4051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7"/>
    <n v="1"/>
    <d v="2025-01-01T00:00:00"/>
    <n v="2000476"/>
    <x v="369"/>
    <m/>
    <m/>
    <x v="2"/>
    <x v="4"/>
    <s v="TREG 3"/>
    <x v="1"/>
    <n v="158472960.8782922"/>
    <n v="11482581.84"/>
    <n v="11313555.378"/>
    <n v="11345994.800000001"/>
    <n v="11313555.378"/>
    <n v="11216237.112"/>
    <n v="11118918.846000001"/>
    <n v="11281115.955999998"/>
    <n v="11410873.643999999"/>
    <n v="11378434.221999999"/>
    <n v="11378434.221999999"/>
    <n v="11410873.643999999"/>
    <n v="11345994.800000001"/>
    <n v="135996569.84200001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11482581.84"/>
    <n v="12004414.602318238"/>
    <n v="12029724.030201264"/>
    <n v="11851042.241431423"/>
    <n v="11802468.775721626"/>
    <n v="11690472.385854945"/>
    <n v="11991481.683284922"/>
    <n v="12009142.782921344"/>
    <n v="12094044.635816481"/>
    <n v="12099154.730716957"/>
    <n v="12022833.942776946"/>
    <n v="11969084.253475828"/>
    <n v="143046445.90451998"/>
    <n v="0"/>
    <n v="0"/>
    <n v="0"/>
    <n v="0"/>
    <n v="0"/>
    <n v="0"/>
    <n v="0"/>
    <n v="0"/>
    <n v="0"/>
    <n v="0"/>
    <n v="0"/>
    <n v="0"/>
    <n v="0"/>
    <n v="10958442"/>
    <n v="-3692567"/>
    <n v="3745716"/>
    <n v="3903196"/>
    <n v="3903196"/>
    <n v="3903196"/>
    <n v="3903196"/>
    <n v="3903196"/>
    <n v="3903196"/>
    <n v="3903196"/>
    <n v="3903196"/>
    <n v="3903196"/>
    <n v="46140355"/>
    <n v="7200000"/>
    <n v="-7432259"/>
    <n v="0"/>
    <n v="0"/>
    <n v="0"/>
    <n v="0"/>
    <n v="0"/>
    <n v="0"/>
    <n v="0"/>
    <n v="0"/>
    <n v="0"/>
    <n v="0"/>
    <n v="-232259"/>
    <n v="3921242"/>
    <n v="3893822"/>
    <n v="3903196"/>
    <n v="3903196"/>
    <n v="3903196"/>
    <n v="3903196"/>
    <n v="3903196"/>
    <n v="3903196"/>
    <n v="3903196"/>
    <n v="3903196"/>
    <n v="3903196"/>
    <n v="3903196"/>
    <n v="468470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37"/>
    <n v="1"/>
    <d v="2025-01-01T00:00:00"/>
    <n v="19292730"/>
    <x v="370"/>
    <m/>
    <m/>
    <x v="2"/>
    <x v="3"/>
    <s v="TREG 3"/>
    <x v="1"/>
    <n v="433439091.46347404"/>
    <n v="25831797.324999992"/>
    <n v="24969627.491500001"/>
    <n v="25108711.605"/>
    <n v="24839032.511500001"/>
    <n v="24225887.701000001"/>
    <n v="23873932.850499999"/>
    <n v="24863192.123000003"/>
    <n v="25517474.812000003"/>
    <n v="25345741.953500003"/>
    <n v="25378390.698500004"/>
    <n v="25484826.067000002"/>
    <n v="25174009.095000003"/>
    <n v="300612624.2335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25831797.324999992"/>
    <n v="25660486.715818238"/>
    <n v="25792440.835201263"/>
    <n v="25376519.374931425"/>
    <n v="24812119.36472163"/>
    <n v="24445486.390354943"/>
    <n v="25573557.850284927"/>
    <n v="26115743.950921346"/>
    <n v="26061352.367316484"/>
    <n v="26099111.207216959"/>
    <n v="26096786.365776949"/>
    <n v="25797098.548475828"/>
    <n v="307662500.29601997"/>
    <n v="0"/>
    <n v="0"/>
    <n v="0"/>
    <n v="0"/>
    <n v="0"/>
    <n v="0"/>
    <n v="0"/>
    <n v="0"/>
    <n v="0"/>
    <n v="0"/>
    <n v="0"/>
    <n v="0"/>
    <n v="0"/>
    <n v="21000576"/>
    <n v="21093538"/>
    <n v="20887919"/>
    <n v="21737156"/>
    <n v="21737156"/>
    <n v="21737156"/>
    <n v="21737156"/>
    <n v="21737156"/>
    <n v="21737156"/>
    <n v="21737156"/>
    <n v="21737156"/>
    <n v="21737156"/>
    <n v="258616437"/>
    <n v="0"/>
    <n v="0"/>
    <n v="0"/>
    <n v="0"/>
    <n v="0"/>
    <n v="0"/>
    <n v="0"/>
    <n v="0"/>
    <n v="0"/>
    <n v="0"/>
    <n v="0"/>
    <n v="0"/>
    <n v="0"/>
    <n v="21974986"/>
    <n v="21813958"/>
    <n v="21737156"/>
    <n v="21737156"/>
    <n v="21737156"/>
    <n v="21737156"/>
    <n v="21737156"/>
    <n v="21737156"/>
    <n v="21737156"/>
    <n v="21737156"/>
    <n v="21737156"/>
    <n v="21737156"/>
    <n v="261160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39"/>
    <n v="1"/>
    <d v="2025-01-01T00:00:00"/>
    <n v="2930771"/>
    <x v="371"/>
    <m/>
    <m/>
    <x v="5"/>
    <x v="6"/>
    <s v="TREG 3"/>
    <x v="1"/>
    <n v="337543968.09968919"/>
    <n v="22431175.290669132"/>
    <n v="22822943.038438227"/>
    <n v="24400567.731781755"/>
    <n v="22928017.086815182"/>
    <n v="24090135.524005096"/>
    <n v="23768770.386201587"/>
    <n v="24905792.941045832"/>
    <n v="25154026.406215187"/>
    <n v="24832055.508701608"/>
    <n v="25331637.502414234"/>
    <n v="25146810.609566219"/>
    <n v="23726489.874145966"/>
    <n v="289538421.90000004"/>
    <n v="3029191.884496389"/>
    <n v="3082097.7027057102"/>
    <n v="3295146.1879469296"/>
    <n v="3096287.3049218301"/>
    <n v="3253224.2327975472"/>
    <n v="3209825.8528740755"/>
    <n v="3363373.7366114156"/>
    <n v="3396896.1351664392"/>
    <n v="3353415.9511299902"/>
    <n v="3420881.4183373339"/>
    <n v="3395921.6863305671"/>
    <n v="3204116.1304751551"/>
    <n v="39100378.22379338"/>
    <n v="25460367.175165519"/>
    <n v="25905040.741143938"/>
    <n v="27695713.919728685"/>
    <n v="26024304.391737014"/>
    <n v="27343359.756802645"/>
    <n v="26978596.239075661"/>
    <n v="28269166.677657247"/>
    <n v="28550922.541381627"/>
    <n v="28185471.459831599"/>
    <n v="28752518.920751568"/>
    <n v="28542732.295896787"/>
    <n v="26930606.004621122"/>
    <n v="328638800.12379342"/>
    <n v="9777398.6261947434"/>
    <n v="10174119.323391797"/>
    <n v="10289034.949330807"/>
    <n v="9974899.4857750032"/>
    <n v="10488359.543305274"/>
    <n v="10423112.784169191"/>
    <n v="10763615.883973477"/>
    <n v="10914935.252995767"/>
    <n v="10745262.120155828"/>
    <n v="10927933.782276139"/>
    <n v="11129392.525234064"/>
    <n v="10851023.298882473"/>
    <n v="126459087.57568455"/>
    <n v="24581693"/>
    <n v="24366471"/>
    <n v="24048135"/>
    <n v="24179327"/>
    <n v="24179327"/>
    <n v="24179327"/>
    <n v="24179327"/>
    <n v="24179327"/>
    <n v="24179327"/>
    <n v="24179327"/>
    <n v="24179327"/>
    <n v="24179327"/>
    <n v="290610242"/>
    <n v="1700000"/>
    <n v="1700000"/>
    <n v="1700000"/>
    <n v="1615000"/>
    <n v="1615000"/>
    <n v="1615000"/>
    <n v="1615000"/>
    <n v="1615000"/>
    <n v="1615000"/>
    <n v="1615000"/>
    <n v="1615000"/>
    <n v="1615000"/>
    <n v="19635000"/>
    <n v="23067559"/>
    <n v="22833170"/>
    <n v="22564327"/>
    <n v="22564327"/>
    <n v="22564327"/>
    <n v="22564327"/>
    <n v="22564327"/>
    <n v="22564327"/>
    <n v="22564327"/>
    <n v="22564327"/>
    <n v="22564327"/>
    <n v="22564327"/>
    <n v="271543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21"/>
    <n v="1"/>
    <d v="2025-01-01T00:00:00"/>
    <n v="4660068"/>
    <x v="372"/>
    <m/>
    <m/>
    <x v="3"/>
    <x v="5"/>
    <s v="TREG 3"/>
    <x v="1"/>
    <n v="8442066.1018406302"/>
    <n v="5462820"/>
    <n v="5462820"/>
    <n v="5462820"/>
    <n v="5462820"/>
    <n v="5462820"/>
    <n v="5462820"/>
    <n v="5462820"/>
    <n v="5462820"/>
    <n v="5462820"/>
    <n v="5462820"/>
    <n v="5462820"/>
    <n v="5462820"/>
    <n v="65553840"/>
    <n v="704235.10643570148"/>
    <n v="748917.34946065804"/>
    <n v="985405.86289481877"/>
    <n v="1004673.9306711431"/>
    <n v="1314096.763710143"/>
    <n v="1227831.6221797015"/>
    <n v="1078208.7656539478"/>
    <n v="1219680.7926699852"/>
    <n v="1059046.792795487"/>
    <n v="1114556.97665944"/>
    <n v="1369396.5898199293"/>
    <n v="1624687.3761224938"/>
    <n v="13450737.929073447"/>
    <n v="6167055.1064357013"/>
    <n v="6211737.3494606577"/>
    <n v="6448225.8628948191"/>
    <n v="6467493.9306711433"/>
    <n v="6776916.763710143"/>
    <n v="6690651.6221797019"/>
    <n v="6541028.7656539474"/>
    <n v="6682500.7926699854"/>
    <n v="6521866.7927954867"/>
    <n v="6577376.9766594395"/>
    <n v="6832216.5898199296"/>
    <n v="7087507.3761224933"/>
    <n v="79004577.929073438"/>
    <n v="0"/>
    <n v="0"/>
    <n v="0"/>
    <n v="0"/>
    <n v="0"/>
    <n v="0"/>
    <n v="0"/>
    <n v="0"/>
    <n v="0"/>
    <n v="0"/>
    <n v="0"/>
    <n v="0"/>
    <n v="0"/>
    <n v="5518000"/>
    <n v="5518000"/>
    <n v="5600000"/>
    <n v="5320000"/>
    <n v="5320000"/>
    <n v="5320000"/>
    <n v="5320000"/>
    <n v="5320000"/>
    <n v="5320000"/>
    <n v="5320000"/>
    <n v="5320000"/>
    <n v="5320000"/>
    <n v="64516000"/>
    <n v="5518000"/>
    <n v="5518000"/>
    <n v="5600000"/>
    <n v="5320000"/>
    <n v="5320000"/>
    <n v="5320000"/>
    <n v="5320000"/>
    <n v="5320000"/>
    <n v="5320000"/>
    <n v="5320000"/>
    <n v="5320000"/>
    <n v="5320000"/>
    <n v="64516000"/>
    <n v="0"/>
    <n v="0"/>
    <n v="0"/>
    <n v="0"/>
    <n v="0"/>
    <n v="0"/>
    <n v="0"/>
    <n v="0"/>
    <n v="0"/>
    <n v="0"/>
    <n v="0"/>
    <n v="0"/>
    <n v="0"/>
    <n v="0"/>
    <n v="0"/>
    <n v="82000"/>
    <n v="0"/>
    <n v="0"/>
    <n v="0"/>
    <n v="0"/>
    <n v="0"/>
    <n v="0"/>
    <n v="0"/>
    <n v="0"/>
    <n v="0"/>
    <n v="82000"/>
    <n v="0"/>
    <n v="0"/>
    <n v="0"/>
    <n v="0"/>
    <n v="0"/>
    <n v="0"/>
    <n v="0"/>
    <n v="0"/>
    <n v="0"/>
    <n v="0"/>
    <n v="0"/>
    <n v="0"/>
    <n v="0"/>
  </r>
  <r>
    <x v="11"/>
    <x v="11"/>
    <n v="1"/>
    <d v="2025-01-01T00:00:00"/>
    <n v="3001001962"/>
    <x v="373"/>
    <m/>
    <m/>
    <x v="10"/>
    <x v="3"/>
    <s v="TREG 3"/>
    <x v="1"/>
    <n v="320961252.37607622"/>
    <n v="24199454"/>
    <n v="24199454"/>
    <n v="24431475.84"/>
    <n v="24443768.758400001"/>
    <n v="24433918.987584002"/>
    <n v="24433820.489875842"/>
    <n v="24473710.304898761"/>
    <n v="24444191.103048988"/>
    <n v="24453868.611030489"/>
    <n v="24473910.786110308"/>
    <n v="24444193.107861102"/>
    <n v="24463841.331078611"/>
    <n v="292895607.31988811"/>
    <n v="453966.46448287443"/>
    <n v="2655692.5572445081"/>
    <n v="2426466.1038574013"/>
    <n v="1674880.7597090048"/>
    <n v="2263123.1028420981"/>
    <n v="3271880.009303953"/>
    <n v="3850515.6522207679"/>
    <n v="4253976.2878932618"/>
    <n v="3484612.5968389646"/>
    <n v="4287379.1825244594"/>
    <n v="5771914.5389755722"/>
    <n v="3614422.9471750651"/>
    <n v="38008830.203067936"/>
    <n v="24653420.464482874"/>
    <n v="26855146.557244509"/>
    <n v="26857941.943857402"/>
    <n v="26118649.518109005"/>
    <n v="26697042.090426102"/>
    <n v="27705700.499179795"/>
    <n v="28324225.957119528"/>
    <n v="28698167.390942249"/>
    <n v="27938481.207869455"/>
    <n v="28761289.968634769"/>
    <n v="30216107.646836676"/>
    <n v="28078264.278253675"/>
    <n v="330904437.52295607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24195000"/>
    <n v="24195000"/>
    <n v="24195000"/>
    <n v="23043100"/>
    <n v="23043100"/>
    <n v="23043100"/>
    <n v="23043100"/>
    <n v="23043100"/>
    <n v="23043100"/>
    <n v="23043100"/>
    <n v="23043100"/>
    <n v="23043100"/>
    <n v="279972900"/>
    <n v="24000000"/>
    <n v="24000000"/>
    <n v="24000000"/>
    <n v="22800000"/>
    <n v="22800000"/>
    <n v="22800000"/>
    <n v="22800000"/>
    <n v="22800000"/>
    <n v="22800000"/>
    <n v="22800000"/>
    <n v="22800000"/>
    <n v="22800000"/>
    <n v="277200000"/>
    <n v="243100"/>
    <n v="243100"/>
    <n v="243100"/>
    <n v="243100"/>
    <n v="243100"/>
    <n v="243100"/>
    <n v="243100"/>
    <n v="243100"/>
    <n v="243100"/>
    <n v="243100"/>
    <n v="243100"/>
    <n v="243100"/>
    <n v="2917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37"/>
    <n v="1"/>
    <d v="2025-01-01T00:00:00"/>
    <n v="19090945"/>
    <x v="374"/>
    <m/>
    <m/>
    <x v="2"/>
    <x v="3"/>
    <s v="TREG 3"/>
    <x v="1"/>
    <n v="450776449.9493739"/>
    <n v="25195864.559999999"/>
    <n v="25154653.631999999"/>
    <n v="25162562.799999997"/>
    <n v="25154653.631999999"/>
    <n v="25130926.127999999"/>
    <n v="25107198.623999994"/>
    <n v="25146744.463999994"/>
    <n v="25178381.136000004"/>
    <n v="25170471.967999998"/>
    <n v="25170471.967999998"/>
    <n v="25178381.136000004"/>
    <n v="25162562.799999997"/>
    <n v="301912872.84799999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25195864.559999999"/>
    <n v="25845512.856318235"/>
    <n v="25846292.03020126"/>
    <n v="25692140.495431423"/>
    <n v="25717157.791721627"/>
    <n v="25678752.163854938"/>
    <n v="25857110.191284917"/>
    <n v="25776650.274921346"/>
    <n v="25886082.38181648"/>
    <n v="25891192.476716954"/>
    <n v="25790341.434776951"/>
    <n v="25785652.253475823"/>
    <n v="308962748.91052002"/>
    <n v="0"/>
    <n v="0"/>
    <n v="0"/>
    <n v="0"/>
    <n v="0"/>
    <n v="0"/>
    <n v="0"/>
    <n v="0"/>
    <n v="0"/>
    <n v="0"/>
    <n v="0"/>
    <n v="0"/>
    <n v="0"/>
    <n v="25083500"/>
    <n v="25051306"/>
    <n v="25061833"/>
    <n v="24064020.699999999"/>
    <n v="24064020.699999999"/>
    <n v="24064020.699999999"/>
    <n v="24064020.699999999"/>
    <n v="24064020.699999999"/>
    <n v="24064020.699999999"/>
    <n v="24064020.699999999"/>
    <n v="24064020.699999999"/>
    <n v="24064020.699999999"/>
    <n v="291772825.29999995"/>
    <n v="21331446"/>
    <n v="21331446"/>
    <n v="21331446"/>
    <n v="20264873.699999999"/>
    <n v="20264873.699999999"/>
    <n v="20264873.699999999"/>
    <n v="20264873.699999999"/>
    <n v="20264873.699999999"/>
    <n v="20264873.699999999"/>
    <n v="20264873.699999999"/>
    <n v="20264873.699999999"/>
    <n v="20264873.699999999"/>
    <n v="246378201.29999995"/>
    <n v="3827394"/>
    <n v="3801570"/>
    <n v="3799147"/>
    <n v="3799147"/>
    <n v="3799147"/>
    <n v="3799147"/>
    <n v="3799147"/>
    <n v="3799147"/>
    <n v="3799147"/>
    <n v="3799147"/>
    <n v="3799147"/>
    <n v="3799147"/>
    <n v="456204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4"/>
    <n v="1"/>
    <d v="2025-01-01T00:00:00"/>
    <n v="4606029"/>
    <x v="375"/>
    <m/>
    <m/>
    <x v="3"/>
    <x v="3"/>
    <s v="TREG 3"/>
    <x v="1"/>
    <n v="419682450.41949517"/>
    <n v="16400603.02590909"/>
    <n v="16877380.027272727"/>
    <n v="15923826.024545453"/>
    <n v="14970272.021818181"/>
    <n v="15447049.023181818"/>
    <n v="15923826.024545453"/>
    <n v="18307711.031363636"/>
    <n v="17354157.028636362"/>
    <n v="17354157.028636362"/>
    <n v="18307711.031363636"/>
    <n v="16877380.027272727"/>
    <n v="17354157.028636362"/>
    <n v="201098229.32318184"/>
    <n v="2160368.224522653"/>
    <n v="2297439.0651401803"/>
    <n v="3022910.2397789382"/>
    <n v="3082018.5134101692"/>
    <n v="4031228.8699095799"/>
    <n v="3766594.9870724273"/>
    <n v="3307599.8845184729"/>
    <n v="3741590.8472399008"/>
    <n v="3248817.0761860334"/>
    <n v="3419104.5785572943"/>
    <n v="4200871.0619239286"/>
    <n v="4984021.6002900787"/>
    <n v="41262564.948549658"/>
    <n v="18560971.250431743"/>
    <n v="19174819.092412908"/>
    <n v="18946736.264324393"/>
    <n v="18052290.535228349"/>
    <n v="19478277.893091399"/>
    <n v="19690421.01161788"/>
    <n v="21615310.915882111"/>
    <n v="21095747.875876263"/>
    <n v="20602974.104822397"/>
    <n v="21726815.60992093"/>
    <n v="21078251.089196656"/>
    <n v="22338178.628926441"/>
    <n v="242360794.27173144"/>
    <n v="0"/>
    <n v="0"/>
    <n v="0"/>
    <n v="0"/>
    <n v="0"/>
    <n v="0"/>
    <n v="0"/>
    <n v="0"/>
    <n v="0"/>
    <n v="0"/>
    <n v="0"/>
    <n v="0"/>
    <n v="0"/>
    <n v="10723499"/>
    <n v="9264319"/>
    <n v="9538414"/>
    <n v="10116266"/>
    <n v="10116266"/>
    <n v="10116266"/>
    <n v="10116266"/>
    <n v="10116266"/>
    <n v="10116266"/>
    <n v="10116266"/>
    <n v="10116266"/>
    <n v="10116266"/>
    <n v="120572626"/>
    <n v="1196129"/>
    <n v="0"/>
    <n v="0"/>
    <n v="0"/>
    <n v="0"/>
    <n v="0"/>
    <n v="0"/>
    <n v="0"/>
    <n v="0"/>
    <n v="0"/>
    <n v="0"/>
    <n v="0"/>
    <n v="1196129"/>
    <n v="10235647"/>
    <n v="10275356"/>
    <n v="10116266"/>
    <n v="10116266"/>
    <n v="10116266"/>
    <n v="10116266"/>
    <n v="10116266"/>
    <n v="10116266"/>
    <n v="10116266"/>
    <n v="10116266"/>
    <n v="10116266"/>
    <n v="10116266"/>
    <n v="1216736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21"/>
    <n v="1"/>
    <d v="2025-01-01T00:00:00"/>
    <n v="19639478"/>
    <x v="376"/>
    <m/>
    <m/>
    <x v="5"/>
    <x v="5"/>
    <s v="TREG 3"/>
    <x v="1"/>
    <n v="15441383.887916537"/>
    <n v="29756.676489334677"/>
    <n v="30276.386490182005"/>
    <n v="32369.22679003634"/>
    <n v="30415.775283879248"/>
    <n v="31957.414628659204"/>
    <n v="31531.099096073296"/>
    <n v="33039.446825835417"/>
    <n v="33368.747578968207"/>
    <n v="32941.628459611245"/>
    <n v="33604.362336644757"/>
    <n v="33359.175270619948"/>
    <n v="31475.010750155641"/>
    <n v="384094.94999999995"/>
    <n v="1822340.295436525"/>
    <n v="1854168.0594284104"/>
    <n v="1982336.513042677"/>
    <n v="1862704.4232114363"/>
    <n v="1957116.5629552617"/>
    <n v="1931008.4062234361"/>
    <n v="2023381.721115001"/>
    <n v="2043548.5576891913"/>
    <n v="2017391.1881847533"/>
    <n v="2057977.9334720476"/>
    <n v="2042962.3361993812"/>
    <n v="1927573.4778332727"/>
    <n v="23522509.474791393"/>
    <n v="1852096.9719258598"/>
    <n v="1884444.4459185924"/>
    <n v="2014705.7398327133"/>
    <n v="1893120.1984953154"/>
    <n v="1989073.9775839208"/>
    <n v="1962539.5053195094"/>
    <n v="2056421.1679408364"/>
    <n v="2076917.3052681596"/>
    <n v="2050332.8166443645"/>
    <n v="2091582.2958086922"/>
    <n v="2076321.5114700012"/>
    <n v="1959048.4885834283"/>
    <n v="23906604.424791392"/>
    <n v="0"/>
    <n v="0"/>
    <n v="0"/>
    <n v="0"/>
    <n v="0"/>
    <n v="0"/>
    <n v="0"/>
    <n v="0"/>
    <n v="0"/>
    <n v="0"/>
    <n v="0"/>
    <n v="0"/>
    <n v="0"/>
    <n v="103990"/>
    <n v="65285"/>
    <n v="94311"/>
    <n v="84540"/>
    <n v="84540"/>
    <n v="84540"/>
    <n v="84540"/>
    <n v="84540"/>
    <n v="84540"/>
    <n v="84540"/>
    <n v="84540"/>
    <n v="84540"/>
    <n v="1024446"/>
    <n v="0"/>
    <n v="0"/>
    <n v="0"/>
    <n v="0"/>
    <n v="0"/>
    <n v="0"/>
    <n v="0"/>
    <n v="0"/>
    <n v="0"/>
    <n v="0"/>
    <n v="0"/>
    <n v="0"/>
    <n v="0"/>
    <n v="103990"/>
    <n v="59400"/>
    <n v="84540"/>
    <n v="84540"/>
    <n v="84540"/>
    <n v="84540"/>
    <n v="84540"/>
    <n v="84540"/>
    <n v="84540"/>
    <n v="84540"/>
    <n v="84540"/>
    <n v="84540"/>
    <n v="10087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37"/>
    <n v="1"/>
    <d v="2025-01-01T00:00:00"/>
    <n v="297766500"/>
    <x v="377"/>
    <m/>
    <m/>
    <x v="2"/>
    <x v="3"/>
    <s v="TREG 3"/>
    <x v="1"/>
    <n v="12820668.748407148"/>
    <n v="730711.32000000007"/>
    <n v="725975.75399999996"/>
    <n v="726884.60000000009"/>
    <n v="725975.75399999996"/>
    <n v="723249.2159999999"/>
    <n v="720522.67800000007"/>
    <n v="725066.90799999994"/>
    <n v="728702.29200000002"/>
    <n v="727793.446"/>
    <n v="727793.446"/>
    <n v="728702.29200000002"/>
    <n v="726884.60000000009"/>
    <n v="8718262.3060000017"/>
    <n v="0"/>
    <n v="4145155.3459094269"/>
    <n v="4102375.3812075802"/>
    <n v="3224921.1805885374"/>
    <n v="3517389.982329763"/>
    <n v="3429321.2391296616"/>
    <n v="4262194.3637095438"/>
    <n v="3589614.8335280642"/>
    <n v="4293662.482898891"/>
    <n v="4324323.0523017421"/>
    <n v="3671761.7926616818"/>
    <n v="3738536.7208549613"/>
    <n v="42299256.375119857"/>
    <n v="730711.32000000007"/>
    <n v="4871131.0999094266"/>
    <n v="4829259.9812075803"/>
    <n v="3950896.9345885376"/>
    <n v="4240639.1983297626"/>
    <n v="4149843.9171296619"/>
    <n v="4987261.2717095437"/>
    <n v="4318317.1255280646"/>
    <n v="5021455.9288988914"/>
    <n v="5052116.4983017426"/>
    <n v="4400464.0846616821"/>
    <n v="4465421.3208549619"/>
    <n v="51017518.681119859"/>
    <n v="0"/>
    <n v="0"/>
    <n v="0"/>
    <n v="0"/>
    <n v="0"/>
    <n v="0"/>
    <n v="0"/>
    <n v="0"/>
    <n v="0"/>
    <n v="0"/>
    <n v="0"/>
    <n v="0"/>
    <n v="0"/>
    <n v="756659"/>
    <n v="716050"/>
    <n v="737947"/>
    <n v="702040"/>
    <n v="702040"/>
    <n v="702040"/>
    <n v="702040"/>
    <n v="702040"/>
    <n v="702040"/>
    <n v="702040"/>
    <n v="702040"/>
    <n v="702040"/>
    <n v="8529016"/>
    <n v="0"/>
    <n v="0"/>
    <n v="0"/>
    <n v="0"/>
    <n v="0"/>
    <n v="0"/>
    <n v="0"/>
    <n v="0"/>
    <n v="0"/>
    <n v="0"/>
    <n v="0"/>
    <n v="0"/>
    <n v="0"/>
    <n v="691403"/>
    <n v="691450"/>
    <n v="702040"/>
    <n v="702040"/>
    <n v="702040"/>
    <n v="702040"/>
    <n v="702040"/>
    <n v="702040"/>
    <n v="702040"/>
    <n v="702040"/>
    <n v="702040"/>
    <n v="702040"/>
    <n v="84032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16"/>
    <n v="1"/>
    <d v="2025-01-01T00:00:00"/>
    <n v="4615030"/>
    <x v="378"/>
    <m/>
    <m/>
    <x v="4"/>
    <x v="4"/>
    <s v="TREG 3"/>
    <x v="1"/>
    <n v="550266749.45039988"/>
    <n v="48958482.545454547"/>
    <n v="49145750.36363636"/>
    <n v="48771214.727272727"/>
    <n v="48396679.090909094"/>
    <n v="48583946.909090906"/>
    <n v="48771214.727272727"/>
    <n v="49707553.81818182"/>
    <n v="49333018.18181818"/>
    <n v="49333018.18181818"/>
    <n v="49707553.81818182"/>
    <n v="49145750.36363636"/>
    <n v="49333018.18181818"/>
    <n v="589187200.90909088"/>
    <n v="3233186.8871397241"/>
    <n v="6177335.2021348979"/>
    <n v="6272371.128321589"/>
    <n v="6650930.9009652399"/>
    <n v="10679860.196742261"/>
    <n v="9611874.1770680323"/>
    <n v="5428928.9333439823"/>
    <n v="11943643.653356763"/>
    <n v="9953036.3777973019"/>
    <n v="11943643.653356763"/>
    <n v="12938947.291136488"/>
    <n v="12938947.291136488"/>
    <n v="107772705.69249953"/>
    <n v="52191669.43259427"/>
    <n v="55323085.565771259"/>
    <n v="55043585.855594315"/>
    <n v="55047609.991874337"/>
    <n v="59263807.105833165"/>
    <n v="58383088.904340759"/>
    <n v="55136482.751525804"/>
    <n v="61276661.835174941"/>
    <n v="59286054.559615478"/>
    <n v="61651197.471538581"/>
    <n v="62084697.654772848"/>
    <n v="62271965.472954668"/>
    <n v="696959906.60159039"/>
    <n v="0"/>
    <n v="0"/>
    <n v="0"/>
    <n v="0"/>
    <n v="0"/>
    <n v="0"/>
    <n v="0"/>
    <n v="0"/>
    <n v="0"/>
    <n v="0"/>
    <n v="0"/>
    <n v="0"/>
    <n v="0"/>
    <n v="46398314"/>
    <n v="40873193"/>
    <n v="41853697"/>
    <n v="40295862.649999999"/>
    <n v="40295862.649999999"/>
    <n v="40295862.649999999"/>
    <n v="40295862.649999999"/>
    <n v="40295862.649999999"/>
    <n v="40295862.649999999"/>
    <n v="40295862.649999999"/>
    <n v="40295862.649999999"/>
    <n v="40295862.649999999"/>
    <n v="491787967.8499999"/>
    <n v="42749899"/>
    <n v="37227183"/>
    <n v="38715807"/>
    <n v="36780016.649999999"/>
    <n v="36780016.649999999"/>
    <n v="36780016.649999999"/>
    <n v="36780016.649999999"/>
    <n v="36780016.649999999"/>
    <n v="36780016.649999999"/>
    <n v="36780016.649999999"/>
    <n v="36780016.649999999"/>
    <n v="36780016.649999999"/>
    <n v="449713038.8499999"/>
    <n v="3551470"/>
    <n v="3519370"/>
    <n v="3515846"/>
    <n v="3515846"/>
    <n v="3515846"/>
    <n v="3515846"/>
    <n v="3515846"/>
    <n v="3515846"/>
    <n v="3515846"/>
    <n v="3515846"/>
    <n v="3515846"/>
    <n v="3515846"/>
    <n v="42229300"/>
    <n v="0"/>
    <n v="5535000"/>
    <n v="0"/>
    <n v="0"/>
    <n v="0"/>
    <n v="0"/>
    <n v="0"/>
    <n v="0"/>
    <n v="0"/>
    <n v="0"/>
    <n v="0"/>
    <n v="0"/>
    <n v="5535000"/>
    <n v="0"/>
    <n v="0"/>
    <n v="0"/>
    <n v="0"/>
    <n v="0"/>
    <n v="0"/>
    <n v="0"/>
    <n v="0"/>
    <n v="0"/>
    <n v="0"/>
    <n v="0"/>
    <n v="0"/>
    <n v="0"/>
  </r>
  <r>
    <x v="16"/>
    <x v="16"/>
    <n v="1"/>
    <d v="2025-01-01T00:00:00"/>
    <n v="3001072038"/>
    <x v="379"/>
    <m/>
    <m/>
    <x v="2"/>
    <x v="4"/>
    <s v="TREG 3"/>
    <x v="1"/>
    <n v="10387151.936969697"/>
    <n v="305044.74"/>
    <n v="289792.50299999997"/>
    <n v="292719.7"/>
    <n v="289792.50299999997"/>
    <n v="281010.91200000001"/>
    <n v="272229.321"/>
    <n v="286865.30599999998"/>
    <n v="298574.09399999998"/>
    <n v="295646.897"/>
    <n v="295646.897"/>
    <n v="298574.09399999998"/>
    <n v="292719.7"/>
    <n v="3498616.6669999999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305044.74"/>
    <n v="980651.72731823777"/>
    <n v="976448.9302012634"/>
    <n v="827279.36643142276"/>
    <n v="867242.5757216271"/>
    <n v="843782.86085494352"/>
    <n v="997231.03328492399"/>
    <n v="896843.232921344"/>
    <n v="1011257.3108164817"/>
    <n v="1016367.4057169569"/>
    <n v="910534.392776947"/>
    <n v="915809.15347582684"/>
    <n v="10548492.729519974"/>
    <n v="0"/>
    <n v="0"/>
    <n v="0"/>
    <n v="0"/>
    <n v="0"/>
    <n v="0"/>
    <n v="0"/>
    <n v="0"/>
    <n v="0"/>
    <n v="0"/>
    <n v="0"/>
    <n v="0"/>
    <n v="0"/>
    <n v="312456"/>
    <n v="302790"/>
    <n v="300250"/>
    <n v="301250"/>
    <n v="301250"/>
    <n v="301250"/>
    <n v="301250"/>
    <n v="301250"/>
    <n v="301250"/>
    <n v="301250"/>
    <n v="301250"/>
    <n v="301250"/>
    <n v="3626746"/>
    <n v="0"/>
    <n v="0"/>
    <n v="0"/>
    <n v="0"/>
    <n v="0"/>
    <n v="0"/>
    <n v="0"/>
    <n v="0"/>
    <n v="0"/>
    <n v="0"/>
    <n v="0"/>
    <n v="0"/>
    <n v="0"/>
    <n v="312956"/>
    <n v="303540"/>
    <n v="301250"/>
    <n v="301250"/>
    <n v="301250"/>
    <n v="301250"/>
    <n v="301250"/>
    <n v="301250"/>
    <n v="301250"/>
    <n v="301250"/>
    <n v="301250"/>
    <n v="301250"/>
    <n v="3628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4"/>
    <n v="1"/>
    <d v="2025-01-01T00:00:00"/>
    <n v="2923386"/>
    <x v="380"/>
    <m/>
    <m/>
    <x v="5"/>
    <x v="3"/>
    <s v="TREG 3"/>
    <x v="1"/>
    <n v="422642140.91520053"/>
    <n v="3961666.8096733876"/>
    <n v="4030858.6047231518"/>
    <n v="4309489.7198899118"/>
    <n v="4049416.1865091654"/>
    <n v="4254662.9460688364"/>
    <n v="4197905.2602264956"/>
    <n v="4398719.7275473522"/>
    <n v="4442561.312630089"/>
    <n v="4385696.6409474202"/>
    <n v="4473929.9759178376"/>
    <n v="4441286.8995991554"/>
    <n v="4190437.9162671962"/>
    <n v="51136632.000000007"/>
    <n v="853946.12375573267"/>
    <n v="868860.56962335936"/>
    <n v="928920.12843668833"/>
    <n v="872860.69780015387"/>
    <n v="917102.09495941049"/>
    <n v="904867.84908591467"/>
    <n v="948153.85575967038"/>
    <n v="957604.00728409784"/>
    <n v="945346.70037391374"/>
    <n v="964365.59267451114"/>
    <n v="957329.30471063266"/>
    <n v="903258.24642745173"/>
    <n v="11022615.170891536"/>
    <n v="4815612.9334291201"/>
    <n v="4899719.1743465113"/>
    <n v="5238409.8483266002"/>
    <n v="4922276.8843093198"/>
    <n v="5171765.0410282472"/>
    <n v="5102773.1093124105"/>
    <n v="5346873.5833070222"/>
    <n v="5400165.3199141864"/>
    <n v="5331043.3413213342"/>
    <n v="5438295.5685923491"/>
    <n v="5398616.2043097876"/>
    <n v="5093696.1626946479"/>
    <n v="62159247.170891538"/>
    <n v="19554797.252389487"/>
    <n v="20348238.646783594"/>
    <n v="20578069.898661613"/>
    <n v="19949798.971550006"/>
    <n v="20976719.086610548"/>
    <n v="20846225.568338383"/>
    <n v="21527231.767946955"/>
    <n v="21829870.505991533"/>
    <n v="21490524.240311656"/>
    <n v="21855867.564552277"/>
    <n v="22258785.050468128"/>
    <n v="21702046.597764947"/>
    <n v="252918175.15136909"/>
    <n v="59383985"/>
    <n v="32070668"/>
    <n v="31788803"/>
    <n v="30227486"/>
    <n v="30227486"/>
    <n v="30227486"/>
    <n v="30227486"/>
    <n v="30227486"/>
    <n v="30227486"/>
    <n v="30227486"/>
    <n v="30227486"/>
    <n v="30227486"/>
    <n v="395290830"/>
    <n v="54864000"/>
    <n v="27432000"/>
    <n v="27432000"/>
    <n v="26060400"/>
    <n v="26060400"/>
    <n v="26060400"/>
    <n v="26060400"/>
    <n v="26060400"/>
    <n v="26060400"/>
    <n v="26060400"/>
    <n v="26060400"/>
    <n v="26060400"/>
    <n v="344271600"/>
    <n v="4338255"/>
    <n v="4434139"/>
    <n v="4167086"/>
    <n v="4167086"/>
    <n v="4167086"/>
    <n v="4167086"/>
    <n v="4167086"/>
    <n v="4167086"/>
    <n v="4167086"/>
    <n v="4167086"/>
    <n v="4167086"/>
    <n v="4167086"/>
    <n v="504432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22"/>
    <n v="1"/>
    <d v="2025-01-01T00:00:00"/>
    <n v="3000243498"/>
    <x v="381"/>
    <m/>
    <m/>
    <x v="2"/>
    <x v="6"/>
    <s v="TREG 3"/>
    <x v="1"/>
    <n v="1066991862.9268007"/>
    <n v="56703105.799999997"/>
    <n v="56306788.009999998"/>
    <n v="56382849"/>
    <n v="56306788.009999998"/>
    <n v="56078605.039999999"/>
    <n v="55850422.070000008"/>
    <n v="56230727.019999996"/>
    <n v="56534970.979999997"/>
    <n v="56458909.989999995"/>
    <n v="56458909.989999995"/>
    <n v="56534970.979999997"/>
    <n v="56382849"/>
    <n v="676229895.88999999"/>
    <n v="0"/>
    <n v="2763436.897272951"/>
    <n v="2734916.9208050533"/>
    <n v="2149947.4537256914"/>
    <n v="2344926.6548865084"/>
    <n v="2286214.1594197741"/>
    <n v="2841462.909139696"/>
    <n v="2393076.5556853763"/>
    <n v="2862441.6552659268"/>
    <n v="2882882.0348678278"/>
    <n v="2447841.1951077878"/>
    <n v="2492357.8139033075"/>
    <n v="28199504.2500799"/>
    <n v="56703105.799999997"/>
    <n v="59070224.90727295"/>
    <n v="59117765.920805052"/>
    <n v="58456735.463725686"/>
    <n v="58423531.694886506"/>
    <n v="58136636.229419783"/>
    <n v="59072189.929139689"/>
    <n v="58928047.535685375"/>
    <n v="59321351.645265922"/>
    <n v="59341792.024867825"/>
    <n v="58982812.175107785"/>
    <n v="58875206.813903309"/>
    <n v="704429400.14007986"/>
    <n v="0"/>
    <n v="0"/>
    <n v="0"/>
    <n v="0"/>
    <n v="0"/>
    <n v="0"/>
    <n v="0"/>
    <n v="0"/>
    <n v="0"/>
    <n v="0"/>
    <n v="0"/>
    <n v="0"/>
    <n v="0"/>
    <n v="61466789"/>
    <n v="61528138"/>
    <n v="61168146"/>
    <n v="54677967"/>
    <n v="54677967"/>
    <n v="54677967"/>
    <n v="54677967"/>
    <n v="54677967"/>
    <n v="54677967"/>
    <n v="54677967"/>
    <n v="54677967"/>
    <n v="54677967"/>
    <n v="676264776"/>
    <n v="52958000"/>
    <n v="52958000"/>
    <n v="52958000"/>
    <n v="50310100"/>
    <n v="50310100"/>
    <n v="50310100"/>
    <n v="50310100"/>
    <n v="50310100"/>
    <n v="50310100"/>
    <n v="50310100"/>
    <n v="50310100"/>
    <n v="50310100"/>
    <n v="611664900"/>
    <n v="3609952"/>
    <n v="3922820"/>
    <n v="4367867"/>
    <n v="4367867"/>
    <n v="4367867"/>
    <n v="4367867"/>
    <n v="4367867"/>
    <n v="4367867"/>
    <n v="4367867"/>
    <n v="4367867"/>
    <n v="4367867"/>
    <n v="4367867"/>
    <n v="512114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43"/>
    <n v="1"/>
    <d v="2025-01-01T00:00:00"/>
    <n v="3067353"/>
    <x v="382"/>
    <m/>
    <m/>
    <x v="5"/>
    <x v="2"/>
    <s v="TREG 3"/>
    <x v="1"/>
    <n v="432306817.4777357"/>
    <n v="26641625.38329282"/>
    <n v="27106930.006794304"/>
    <n v="28980683.188731864"/>
    <n v="27231727.009095352"/>
    <n v="28611981.215726707"/>
    <n v="28230294.143976491"/>
    <n v="29580741.838579264"/>
    <n v="29875570.036430746"/>
    <n v="29493163.500673007"/>
    <n v="30086519.673600197"/>
    <n v="29866999.796634"/>
    <n v="28180077.356465213"/>
    <n v="343886313.14999998"/>
    <n v="10884935.444672367"/>
    <n v="11075044.370687719"/>
    <n v="11840601.356464952"/>
    <n v="11126032.525283851"/>
    <n v="11689961.254115893"/>
    <n v="11534015.846270299"/>
    <n v="12085766.565893289"/>
    <n v="12206224.152647544"/>
    <n v="12049984.794295404"/>
    <n v="12292411.581140796"/>
    <n v="12202722.620530384"/>
    <n v="11513498.836424425"/>
    <n v="140501199.34842694"/>
    <n v="37526560.827965185"/>
    <n v="38181974.377482027"/>
    <n v="40821284.545196816"/>
    <n v="38357759.534379199"/>
    <n v="40301942.469842598"/>
    <n v="39764309.990246788"/>
    <n v="41666508.404472552"/>
    <n v="42081794.189078286"/>
    <n v="41543148.294968411"/>
    <n v="42378931.254740991"/>
    <n v="42069722.417164385"/>
    <n v="39693576.192889638"/>
    <n v="484387512.49842685"/>
    <n v="9777398.6261947434"/>
    <n v="10174119.323391797"/>
    <n v="10289034.949330807"/>
    <n v="9974899.4857750032"/>
    <n v="10488359.543305274"/>
    <n v="10423112.784169191"/>
    <n v="10763615.883973477"/>
    <n v="10914935.252995767"/>
    <n v="10745262.120155828"/>
    <n v="10927933.782276139"/>
    <n v="11129392.525234064"/>
    <n v="10851023.298882473"/>
    <n v="126459087.57568455"/>
    <n v="14011745"/>
    <n v="13956741"/>
    <n v="13178411"/>
    <n v="15500739"/>
    <n v="15500739"/>
    <n v="15500739"/>
    <n v="15500739"/>
    <n v="15500739"/>
    <n v="15500739"/>
    <n v="15500739"/>
    <n v="15500739"/>
    <n v="15500739"/>
    <n v="180653548"/>
    <n v="0"/>
    <n v="0"/>
    <n v="0"/>
    <n v="0"/>
    <n v="0"/>
    <n v="0"/>
    <n v="0"/>
    <n v="0"/>
    <n v="0"/>
    <n v="0"/>
    <n v="0"/>
    <n v="0"/>
    <n v="0"/>
    <n v="15771475"/>
    <n v="15917962"/>
    <n v="15500739"/>
    <n v="15500739"/>
    <n v="15500739"/>
    <n v="15500739"/>
    <n v="15500739"/>
    <n v="15500739"/>
    <n v="15500739"/>
    <n v="15500739"/>
    <n v="15500739"/>
    <n v="15500739"/>
    <n v="1866968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36"/>
    <n v="1"/>
    <d v="2025-01-01T00:00:00"/>
    <n v="4617642"/>
    <x v="383"/>
    <m/>
    <m/>
    <x v="5"/>
    <x v="3"/>
    <s v="TREG 3"/>
    <x v="1"/>
    <n v="728345236.22150743"/>
    <n v="10691162.056486776"/>
    <n v="10877886.667463649"/>
    <n v="11629815.224139279"/>
    <n v="10927967.132021226"/>
    <n v="11481856.813673208"/>
    <n v="11328687.542645678"/>
    <n v="11870616.007748311"/>
    <n v="11988929.211117232"/>
    <n v="11835471.222483795"/>
    <n v="12073582.332850188"/>
    <n v="11985490.013199998"/>
    <n v="11308535.776170654"/>
    <n v="138000000"/>
    <n v="1646512.2076132083"/>
    <n v="1675269.0770546088"/>
    <n v="1791071.2266505198"/>
    <n v="1682981.811724734"/>
    <n v="1768284.6176959183"/>
    <n v="1744695.5005124384"/>
    <n v="1828156.1971822816"/>
    <n v="1846377.241128627"/>
    <n v="1822743.6594556773"/>
    <n v="1859414.4018796713"/>
    <n v="1845847.5810855743"/>
    <n v="1741591.9904046697"/>
    <n v="21252945.512387928"/>
    <n v="12337674.264099985"/>
    <n v="12553155.744518258"/>
    <n v="13420886.450789798"/>
    <n v="12610948.94374596"/>
    <n v="13250141.431369126"/>
    <n v="13073383.043158116"/>
    <n v="13698772.204930592"/>
    <n v="13835306.452245859"/>
    <n v="13658214.881939473"/>
    <n v="13932996.73472986"/>
    <n v="13831337.594285572"/>
    <n v="13050127.766575323"/>
    <n v="159252945.51238793"/>
    <n v="9777398.6261947434"/>
    <n v="10174119.323391797"/>
    <n v="10289034.949330807"/>
    <n v="9974899.4857750032"/>
    <n v="10488359.543305274"/>
    <n v="10423112.784169191"/>
    <n v="10763615.883973477"/>
    <n v="10914935.252995767"/>
    <n v="10745262.120155828"/>
    <n v="10927933.782276139"/>
    <n v="11129392.525234064"/>
    <n v="10851023.298882473"/>
    <n v="126459087.57568455"/>
    <n v="11500000"/>
    <n v="11500000"/>
    <n v="18986200"/>
    <n v="15675000"/>
    <n v="15675000"/>
    <n v="15675000"/>
    <n v="15675000"/>
    <n v="15675000"/>
    <n v="15675000"/>
    <n v="15675000"/>
    <n v="15675000"/>
    <n v="15675000"/>
    <n v="183061200"/>
    <n v="11500000"/>
    <n v="11500000"/>
    <n v="16500000"/>
    <n v="15675000"/>
    <n v="15675000"/>
    <n v="15675000"/>
    <n v="15675000"/>
    <n v="15675000"/>
    <n v="15675000"/>
    <n v="15675000"/>
    <n v="15675000"/>
    <n v="15675000"/>
    <n v="180575000"/>
    <n v="0"/>
    <n v="0"/>
    <n v="0"/>
    <n v="0"/>
    <n v="0"/>
    <n v="0"/>
    <n v="0"/>
    <n v="0"/>
    <n v="0"/>
    <n v="0"/>
    <n v="0"/>
    <n v="0"/>
    <n v="0"/>
    <n v="0"/>
    <n v="0"/>
    <n v="7500000"/>
    <n v="0"/>
    <n v="0"/>
    <n v="0"/>
    <n v="0"/>
    <n v="0"/>
    <n v="0"/>
    <n v="0"/>
    <n v="0"/>
    <n v="0"/>
    <n v="7500000"/>
    <n v="0"/>
    <n v="0"/>
    <n v="0"/>
    <n v="0"/>
    <n v="0"/>
    <n v="0"/>
    <n v="0"/>
    <n v="0"/>
    <n v="0"/>
    <n v="0"/>
    <n v="0"/>
    <n v="0"/>
    <n v="0"/>
  </r>
  <r>
    <x v="16"/>
    <x v="16"/>
    <n v="1"/>
    <d v="2025-01-01T00:00:00"/>
    <n v="4604644"/>
    <x v="384"/>
    <m/>
    <m/>
    <x v="4"/>
    <x v="4"/>
    <s v="TREG 3"/>
    <x v="1"/>
    <n v="0"/>
    <n v="8470000"/>
    <n v="8472105.2631578948"/>
    <n v="8467894.7368421052"/>
    <n v="8463684.2105263155"/>
    <n v="8465789.4736842103"/>
    <n v="8467894.7368421052"/>
    <n v="8478421.0526315793"/>
    <n v="8474210.5263157897"/>
    <n v="8474210.5263157897"/>
    <n v="8478421.0526315793"/>
    <n v="8472105.2631578948"/>
    <n v="8474210.5263157897"/>
    <n v="101658947.36842105"/>
    <n v="3945.5621916125542"/>
    <n v="7538.4012954545469"/>
    <n v="8292.2414250000002"/>
    <n v="8070.2773868560616"/>
    <n v="12959.003111586177"/>
    <n v="11663.102800427558"/>
    <n v="6587.4932483896391"/>
    <n v="14492.485146457208"/>
    <n v="12077.070955381005"/>
    <n v="14492.485146457208"/>
    <n v="15700.192241995306"/>
    <n v="15700.192241995306"/>
    <n v="131518.50719161259"/>
    <n v="8473945.562191613"/>
    <n v="8479643.66445335"/>
    <n v="8476186.9782671053"/>
    <n v="8471754.4879131708"/>
    <n v="8478748.4767957963"/>
    <n v="8479557.8396425322"/>
    <n v="8485008.5458799694"/>
    <n v="8488703.011462247"/>
    <n v="8486287.5972711705"/>
    <n v="8492913.5377780367"/>
    <n v="8487805.4553998895"/>
    <n v="8489910.7185577843"/>
    <n v="101790465.87561266"/>
    <n v="0"/>
    <n v="0"/>
    <n v="0"/>
    <n v="0"/>
    <n v="0"/>
    <n v="0"/>
    <n v="0"/>
    <n v="0"/>
    <n v="0"/>
    <n v="0"/>
    <n v="0"/>
    <n v="0"/>
    <n v="0"/>
    <n v="4215000"/>
    <n v="4215000"/>
    <n v="4215000"/>
    <n v="4004250"/>
    <n v="4004250"/>
    <n v="4004250"/>
    <n v="4004250"/>
    <n v="4004250"/>
    <n v="4004250"/>
    <n v="4004250"/>
    <n v="4004250"/>
    <n v="4004250"/>
    <n v="48683250"/>
    <n v="4215000"/>
    <n v="4215000"/>
    <n v="4215000"/>
    <n v="4004250"/>
    <n v="4004250"/>
    <n v="4004250"/>
    <n v="4004250"/>
    <n v="4004250"/>
    <n v="4004250"/>
    <n v="4004250"/>
    <n v="4004250"/>
    <n v="4004250"/>
    <n v="48683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37"/>
    <n v="1"/>
    <d v="2025-01-01T00:00:00"/>
    <n v="3001059231"/>
    <x v="385"/>
    <m/>
    <m/>
    <x v="2"/>
    <x v="3"/>
    <s v="TREG 3"/>
    <x v="1"/>
    <n v="468936608.64309323"/>
    <n v="29000000"/>
    <n v="29000000"/>
    <n v="29000000"/>
    <n v="29000000"/>
    <n v="29000000"/>
    <n v="29000000"/>
    <n v="29000000"/>
    <n v="29000000"/>
    <n v="29000000"/>
    <n v="29000000"/>
    <n v="29000000"/>
    <n v="29000000"/>
    <n v="348000000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29000000"/>
    <n v="29690859.224318236"/>
    <n v="29683729.230201263"/>
    <n v="29537486.863431424"/>
    <n v="29586231.663721628"/>
    <n v="29571553.539854944"/>
    <n v="29710365.727284923"/>
    <n v="29598269.138921343"/>
    <n v="29715610.413816482"/>
    <n v="29720720.508716956"/>
    <n v="29611960.298776947"/>
    <n v="29623089.453475825"/>
    <n v="355049876.06251997"/>
    <n v="0"/>
    <n v="0"/>
    <n v="0"/>
    <n v="0"/>
    <n v="0"/>
    <n v="0"/>
    <n v="0"/>
    <n v="0"/>
    <n v="0"/>
    <n v="0"/>
    <n v="0"/>
    <n v="0"/>
    <n v="0"/>
    <n v="29000000"/>
    <n v="29000000"/>
    <n v="29000000"/>
    <n v="27550000"/>
    <n v="27550000"/>
    <n v="27550000"/>
    <n v="27550000"/>
    <n v="27550000"/>
    <n v="27550000"/>
    <n v="27550000"/>
    <n v="27550000"/>
    <n v="27550000"/>
    <n v="334950000"/>
    <n v="29000000"/>
    <n v="29000000"/>
    <n v="29000000"/>
    <n v="27550000"/>
    <n v="27550000"/>
    <n v="27550000"/>
    <n v="27550000"/>
    <n v="27550000"/>
    <n v="27550000"/>
    <n v="27550000"/>
    <n v="27550000"/>
    <n v="27550000"/>
    <n v="33495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16"/>
    <n v="1"/>
    <d v="2025-01-01T00:00:00"/>
    <n v="4636882"/>
    <x v="386"/>
    <m/>
    <m/>
    <x v="2"/>
    <x v="4"/>
    <s v="TREG 3"/>
    <x v="1"/>
    <n v="0"/>
    <n v="0"/>
    <n v="0"/>
    <n v="0"/>
    <n v="0"/>
    <n v="0"/>
    <n v="0"/>
    <n v="0"/>
    <n v="0"/>
    <n v="0"/>
    <n v="0"/>
    <n v="0"/>
    <n v="0"/>
    <n v="0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44"/>
    <n v="1"/>
    <d v="2025-01-01T00:00:00"/>
    <n v="3001044444"/>
    <x v="387"/>
    <m/>
    <m/>
    <x v="2"/>
    <x v="7"/>
    <s v="TREG 3"/>
    <x v="1"/>
    <n v="65634585.094417579"/>
    <n v="39652501.139999993"/>
    <n v="39153784.383000001"/>
    <n v="39249497.700000003"/>
    <n v="39153784.383000001"/>
    <n v="38866644.432000004"/>
    <n v="38579504.480999991"/>
    <n v="39058071.066"/>
    <n v="39440924.333999999"/>
    <n v="39345211.01699999"/>
    <n v="39345211.01699999"/>
    <n v="39440924.333999999"/>
    <n v="39249497.700000003"/>
    <n v="470535555.98699993"/>
    <n v="0"/>
    <n v="9672029.1404553298"/>
    <n v="9572209.2228176855"/>
    <n v="7524816.0880399207"/>
    <n v="8207243.2921027802"/>
    <n v="8001749.5579692097"/>
    <n v="9945120.1819889359"/>
    <n v="8375767.9448988168"/>
    <n v="10018545.793430746"/>
    <n v="10090087.122037398"/>
    <n v="8567444.1828772575"/>
    <n v="8723252.3486615773"/>
    <n v="98698264.87527965"/>
    <n v="39652501.139999993"/>
    <n v="48825813.523455329"/>
    <n v="48821706.922817692"/>
    <n v="46678600.471039921"/>
    <n v="47073887.72410278"/>
    <n v="46581254.038969204"/>
    <n v="49003191.247988939"/>
    <n v="47816692.278898813"/>
    <n v="49363756.810430735"/>
    <n v="49435298.139037386"/>
    <n v="48008368.516877256"/>
    <n v="47972750.048661582"/>
    <n v="569233820.86227953"/>
    <n v="0"/>
    <n v="0"/>
    <n v="0"/>
    <n v="0"/>
    <n v="0"/>
    <n v="0"/>
    <n v="0"/>
    <n v="0"/>
    <n v="0"/>
    <n v="0"/>
    <n v="0"/>
    <n v="0"/>
    <n v="0"/>
    <n v="38102561"/>
    <n v="36295175"/>
    <n v="31696856"/>
    <n v="30375574.699999999"/>
    <n v="30375574.699999999"/>
    <n v="30375574.699999999"/>
    <n v="30375574.699999999"/>
    <n v="30375574.699999999"/>
    <n v="30375574.699999999"/>
    <n v="30375574.699999999"/>
    <n v="30375574.699999999"/>
    <n v="30375574.699999999"/>
    <n v="379474764.29999989"/>
    <n v="34020546"/>
    <n v="32988088"/>
    <n v="28368626"/>
    <n v="26950194.699999999"/>
    <n v="26950194.699999999"/>
    <n v="26950194.699999999"/>
    <n v="26950194.699999999"/>
    <n v="26950194.699999999"/>
    <n v="26950194.699999999"/>
    <n v="26950194.699999999"/>
    <n v="26950194.699999999"/>
    <n v="26950194.699999999"/>
    <n v="337929012.29999995"/>
    <n v="4171950"/>
    <n v="3401392"/>
    <n v="3425380"/>
    <n v="3425380"/>
    <n v="3425380"/>
    <n v="3425380"/>
    <n v="3425380"/>
    <n v="3425380"/>
    <n v="3425380"/>
    <n v="3425380"/>
    <n v="3425380"/>
    <n v="3425380"/>
    <n v="418271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42"/>
    <n v="1"/>
    <d v="2025-01-01T00:00:00"/>
    <n v="3001070889"/>
    <x v="388"/>
    <m/>
    <m/>
    <x v="4"/>
    <x v="3"/>
    <s v="TREG 3"/>
    <x v="1"/>
    <n v="429978452.9098193"/>
    <n v="32354000"/>
    <n v="32356105.263157893"/>
    <n v="32351894.736842107"/>
    <n v="32347684.210526317"/>
    <n v="32349789.47368421"/>
    <n v="32351894.736842107"/>
    <n v="32362421.052631579"/>
    <n v="32358210.52631579"/>
    <n v="32358210.52631579"/>
    <n v="32362421.052631579"/>
    <n v="32356105.263157893"/>
    <n v="32358210.52631579"/>
    <n v="388266947.36842108"/>
    <n v="1193828.6379496562"/>
    <n v="2280932.0735082109"/>
    <n v="2509025.2808590326"/>
    <n v="2441864.5031390684"/>
    <n v="3921070.8848483115"/>
    <n v="3528963.7963634799"/>
    <n v="1993211.0331312253"/>
    <n v="4385064.2728886958"/>
    <n v="3654220.2274072459"/>
    <n v="4385064.2728886958"/>
    <n v="4750486.2956294212"/>
    <n v="4750486.2956294212"/>
    <n v="39794217.574242465"/>
    <n v="33547828.637949657"/>
    <n v="34637037.336666107"/>
    <n v="34860920.017701142"/>
    <n v="34789548.713665389"/>
    <n v="36270860.358532518"/>
    <n v="35880858.533205584"/>
    <n v="34355632.085762806"/>
    <n v="36743274.799204484"/>
    <n v="36012430.753723033"/>
    <n v="36747485.325520277"/>
    <n v="37106591.558787316"/>
    <n v="37108696.821945213"/>
    <n v="428061164.94266343"/>
    <n v="0"/>
    <n v="0"/>
    <n v="0"/>
    <n v="0"/>
    <n v="0"/>
    <n v="0"/>
    <n v="0"/>
    <n v="0"/>
    <n v="0"/>
    <n v="0"/>
    <n v="0"/>
    <n v="0"/>
    <n v="0"/>
    <n v="32314000"/>
    <n v="32314000"/>
    <n v="32314000"/>
    <n v="30698300"/>
    <n v="30698300"/>
    <n v="30698300"/>
    <n v="30698300"/>
    <n v="30698300"/>
    <n v="30698300"/>
    <n v="30698300"/>
    <n v="30698300"/>
    <n v="30698300"/>
    <n v="373226700"/>
    <n v="32314000"/>
    <n v="32314000"/>
    <n v="32314000"/>
    <n v="30698300"/>
    <n v="30698300"/>
    <n v="30698300"/>
    <n v="30698300"/>
    <n v="30698300"/>
    <n v="30698300"/>
    <n v="30698300"/>
    <n v="30698300"/>
    <n v="30698300"/>
    <n v="373226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44"/>
    <n v="1"/>
    <d v="2025-01-01T00:00:00"/>
    <n v="3001058539"/>
    <x v="389"/>
    <m/>
    <m/>
    <x v="4"/>
    <x v="7"/>
    <s v="TREG 3"/>
    <x v="1"/>
    <n v="124656503.87567267"/>
    <n v="30039831.818181816"/>
    <n v="30133454.545454547"/>
    <n v="29946209.09090909"/>
    <n v="29758963.636363637"/>
    <n v="29852586.363636363"/>
    <n v="29946209.09090909"/>
    <n v="30414322.727272727"/>
    <n v="30227077.272727273"/>
    <n v="30227077.272727273"/>
    <n v="30414322.727272727"/>
    <n v="30133454.545454547"/>
    <n v="30227077.272727273"/>
    <n v="361320586.36363637"/>
    <n v="3945.5621916125542"/>
    <n v="7538.4012954545469"/>
    <n v="8292.2414250000002"/>
    <n v="8070.2773868560616"/>
    <n v="12959.003111586177"/>
    <n v="11663.102800427558"/>
    <n v="6587.4932483896391"/>
    <n v="14492.485146457208"/>
    <n v="12077.070955381005"/>
    <n v="14492.485146457208"/>
    <n v="15700.192241995306"/>
    <n v="15700.192241995306"/>
    <n v="131518.50719161259"/>
    <n v="30043777.38037343"/>
    <n v="30140992.94675"/>
    <n v="29954501.33233409"/>
    <n v="29767033.913750492"/>
    <n v="29865545.366747949"/>
    <n v="29957872.193709519"/>
    <n v="30420910.220521115"/>
    <n v="30241569.757873729"/>
    <n v="30239154.343682654"/>
    <n v="30428815.212419182"/>
    <n v="30149154.737696543"/>
    <n v="30242777.46496927"/>
    <n v="361452104.87082791"/>
    <n v="0"/>
    <n v="0"/>
    <n v="0"/>
    <n v="0"/>
    <n v="0"/>
    <n v="0"/>
    <n v="0"/>
    <n v="0"/>
    <n v="0"/>
    <n v="0"/>
    <n v="0"/>
    <n v="0"/>
    <n v="0"/>
    <n v="29633100"/>
    <n v="29633100"/>
    <n v="29559072"/>
    <n v="28277650.949999999"/>
    <n v="28277650.949999999"/>
    <n v="28277650.949999999"/>
    <n v="28277650.949999999"/>
    <n v="28277650.949999999"/>
    <n v="28277650.949999999"/>
    <n v="28277650.949999999"/>
    <n v="28277650.949999999"/>
    <n v="28277650.949999999"/>
    <n v="343324130.54999995"/>
    <n v="28261000"/>
    <n v="28261000"/>
    <n v="28261001"/>
    <n v="26847950.949999999"/>
    <n v="26847950.949999999"/>
    <n v="26847950.949999999"/>
    <n v="26847950.949999999"/>
    <n v="26847950.949999999"/>
    <n v="26847950.949999999"/>
    <n v="26847950.949999999"/>
    <n v="26847950.949999999"/>
    <n v="26847950.949999999"/>
    <n v="326414559.54999995"/>
    <n v="1429700"/>
    <n v="1429700"/>
    <n v="1429700"/>
    <n v="1429700"/>
    <n v="1429700"/>
    <n v="1429700"/>
    <n v="1429700"/>
    <n v="1429700"/>
    <n v="1429700"/>
    <n v="1429700"/>
    <n v="1429700"/>
    <n v="1429700"/>
    <n v="17156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47"/>
    <n v="1"/>
    <d v="2025-01-01T00:00:00"/>
    <n v="4640564"/>
    <x v="390"/>
    <m/>
    <m/>
    <x v="5"/>
    <x v="6"/>
    <s v="TREG 3"/>
    <x v="1"/>
    <n v="187956888.61453325"/>
    <n v="39925049.018530667"/>
    <n v="40622352.941792637"/>
    <n v="43430353.075463109"/>
    <n v="40809373.304197386"/>
    <n v="42877817.555063099"/>
    <n v="42305822.609930232"/>
    <n v="44329598.923435085"/>
    <n v="44771427.456113391"/>
    <n v="44198354.324670419"/>
    <n v="45087555.863568336"/>
    <n v="44758584.123956934"/>
    <n v="42230567.903278664"/>
    <n v="515346857.09999996"/>
    <n v="5089532.2939132517"/>
    <n v="5178422.6252555363"/>
    <n v="5536378.5379707711"/>
    <n v="5202263.4519414734"/>
    <n v="5465942.8730501132"/>
    <n v="5393026.5757186394"/>
    <n v="5651011.8545459509"/>
    <n v="5707334.905881336"/>
    <n v="5634281.1644094288"/>
    <n v="5747634.06088096"/>
    <n v="5705697.6742340708"/>
    <n v="5383433.3186234664"/>
    <n v="65694959.336424999"/>
    <n v="45014581.312443919"/>
    <n v="45800775.567048177"/>
    <n v="48966731.613433883"/>
    <n v="46011636.756138861"/>
    <n v="48343760.428113215"/>
    <n v="47698849.185648873"/>
    <n v="49980610.777981035"/>
    <n v="50478762.361994728"/>
    <n v="49832635.489079848"/>
    <n v="50835189.924449295"/>
    <n v="50464281.798191004"/>
    <n v="47614001.221902132"/>
    <n v="581041816.43642497"/>
    <n v="19554797.252389487"/>
    <n v="20348238.646783594"/>
    <n v="20578069.898661613"/>
    <n v="19949798.971550006"/>
    <n v="20976719.086610548"/>
    <n v="20846225.568338383"/>
    <n v="21527231.767946955"/>
    <n v="21829870.505991533"/>
    <n v="21490524.240311656"/>
    <n v="21855867.564552277"/>
    <n v="22258785.050468128"/>
    <n v="21702046.597764947"/>
    <n v="252918175.15136909"/>
    <n v="40775189"/>
    <n v="40642377"/>
    <n v="40376152"/>
    <n v="39327678"/>
    <n v="39327678"/>
    <n v="39327678"/>
    <n v="39327678"/>
    <n v="39327678"/>
    <n v="39327678"/>
    <n v="39327678"/>
    <n v="39327678"/>
    <n v="39327678"/>
    <n v="475742820"/>
    <n v="27640000"/>
    <n v="27640000"/>
    <n v="27640000"/>
    <n v="26258000"/>
    <n v="26258000"/>
    <n v="26258000"/>
    <n v="26258000"/>
    <n v="26258000"/>
    <n v="26258000"/>
    <n v="26258000"/>
    <n v="26258000"/>
    <n v="26258000"/>
    <n v="319242000"/>
    <n v="13457478"/>
    <n v="13337327"/>
    <n v="13069678"/>
    <n v="13069678"/>
    <n v="13069678"/>
    <n v="13069678"/>
    <n v="13069678"/>
    <n v="13069678"/>
    <n v="13069678"/>
    <n v="13069678"/>
    <n v="13069678"/>
    <n v="13069678"/>
    <n v="1574915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32"/>
    <n v="1"/>
    <d v="2025-01-01T00:00:00"/>
    <n v="4706256"/>
    <x v="391"/>
    <m/>
    <m/>
    <x v="2"/>
    <x v="0"/>
    <s v="TREG 3"/>
    <x v="1"/>
    <n v="23977487.311871421"/>
    <n v="30748359.52"/>
    <n v="30691962.221500002"/>
    <n v="30700167.400000002"/>
    <n v="30679000.421500001"/>
    <n v="30634942.186000001"/>
    <n v="30616807.550500002"/>
    <n v="30686997.492999997"/>
    <n v="30729539.557"/>
    <n v="30718093.9285"/>
    <n v="30721334.3785"/>
    <n v="30726299.107000001"/>
    <n v="30706648.300000001"/>
    <n v="368360152.06350005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30748359.52"/>
    <n v="31382821.445818238"/>
    <n v="31383896.630201265"/>
    <n v="31216487.284931425"/>
    <n v="31221173.849721629"/>
    <n v="31188361.090354946"/>
    <n v="31397363.22028492"/>
    <n v="31327808.695921343"/>
    <n v="31433704.342316482"/>
    <n v="31442054.887216955"/>
    <n v="31338259.405776948"/>
    <n v="31329737.753475826"/>
    <n v="375410028.12602001"/>
    <n v="0"/>
    <n v="0"/>
    <n v="0"/>
    <n v="0"/>
    <n v="0"/>
    <n v="0"/>
    <n v="0"/>
    <n v="0"/>
    <n v="0"/>
    <n v="0"/>
    <n v="0"/>
    <n v="0"/>
    <n v="0"/>
    <n v="30383168"/>
    <n v="30398139"/>
    <n v="30385308"/>
    <n v="28976065"/>
    <n v="28976065"/>
    <n v="28976065"/>
    <n v="28976065"/>
    <n v="28976065"/>
    <n v="28976065"/>
    <n v="28976065"/>
    <n v="28976065"/>
    <n v="28976065"/>
    <n v="351951200"/>
    <n v="29136700"/>
    <n v="29136700"/>
    <n v="29136700"/>
    <n v="27679865"/>
    <n v="27679865"/>
    <n v="27679865"/>
    <n v="27679865"/>
    <n v="27679865"/>
    <n v="27679865"/>
    <n v="27679865"/>
    <n v="27679865"/>
    <n v="27679865"/>
    <n v="336528885"/>
    <n v="1294950"/>
    <n v="1295450"/>
    <n v="1296200"/>
    <n v="1296200"/>
    <n v="1296200"/>
    <n v="1296200"/>
    <n v="1296200"/>
    <n v="1296200"/>
    <n v="1296200"/>
    <n v="1296200"/>
    <n v="1296200"/>
    <n v="1296200"/>
    <n v="15552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34"/>
    <n v="1"/>
    <d v="2025-01-01T00:00:00"/>
    <n v="2916569"/>
    <x v="392"/>
    <m/>
    <m/>
    <x v="3"/>
    <x v="3"/>
    <s v="TREG 3"/>
    <x v="1"/>
    <n v="229800906.79480603"/>
    <n v="13622028.512727272"/>
    <n v="14338977.381818181"/>
    <n v="12905079.643636363"/>
    <n v="11471181.905454544"/>
    <n v="12188130.774545453"/>
    <n v="12905079.643636363"/>
    <n v="16489823.989090908"/>
    <n v="15055926.25090909"/>
    <n v="15055926.25090909"/>
    <n v="16489823.989090908"/>
    <n v="14338977.381818181"/>
    <n v="15055926.25090909"/>
    <n v="169916881.97454545"/>
    <n v="1825391.6698482735"/>
    <n v="1941208.9494222773"/>
    <n v="2554191.9695707229"/>
    <n v="2604135.1917866487"/>
    <n v="3406165.4466384961"/>
    <n v="3182564.4513048059"/>
    <n v="2794738.9745214344"/>
    <n v="3161437.3360084766"/>
    <n v="2745070.7524830215"/>
    <n v="2888954.2741805553"/>
    <n v="3549503.7167735402"/>
    <n v="4211222.6092954986"/>
    <n v="34864585.341833755"/>
    <n v="15447420.182575546"/>
    <n v="16280186.331240458"/>
    <n v="15459271.613207085"/>
    <n v="14075317.097241193"/>
    <n v="15594296.22118395"/>
    <n v="16087644.094941169"/>
    <n v="19284562.963612344"/>
    <n v="18217363.586917568"/>
    <n v="17800997.003392112"/>
    <n v="19378778.263271462"/>
    <n v="17888481.098591723"/>
    <n v="19267148.860204589"/>
    <n v="204781467.31637916"/>
    <n v="0"/>
    <n v="0"/>
    <n v="0"/>
    <n v="0"/>
    <n v="0"/>
    <n v="0"/>
    <n v="0"/>
    <n v="0"/>
    <n v="0"/>
    <n v="0"/>
    <n v="0"/>
    <n v="0"/>
    <n v="0"/>
    <n v="41216273"/>
    <n v="41183730"/>
    <n v="41218002"/>
    <n v="39277453"/>
    <n v="39277453"/>
    <n v="39277453"/>
    <n v="39277453"/>
    <n v="39277453"/>
    <n v="39277453"/>
    <n v="39277453"/>
    <n v="39277453"/>
    <n v="39277453"/>
    <n v="477115082"/>
    <n v="25189220"/>
    <n v="25189220"/>
    <n v="25189220"/>
    <n v="23929759"/>
    <n v="23929759"/>
    <n v="23929759"/>
    <n v="23929759"/>
    <n v="23929759"/>
    <n v="23929759"/>
    <n v="23929759"/>
    <n v="23929759"/>
    <n v="23929759"/>
    <n v="290935491"/>
    <n v="15205049"/>
    <n v="15262151"/>
    <n v="15347694"/>
    <n v="15347694"/>
    <n v="15347694"/>
    <n v="15347694"/>
    <n v="15347694"/>
    <n v="15347694"/>
    <n v="15347694"/>
    <n v="15347694"/>
    <n v="15347694"/>
    <n v="15347694"/>
    <n v="1839441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36"/>
    <n v="1"/>
    <d v="2025-01-01T00:00:00"/>
    <n v="2957586"/>
    <x v="393"/>
    <m/>
    <m/>
    <x v="4"/>
    <x v="3"/>
    <s v="TREG 3"/>
    <x v="1"/>
    <n v="179098842.01710331"/>
    <n v="31450822.18181818"/>
    <n v="31875865.454545453"/>
    <n v="31025778.909090906"/>
    <n v="30175692.363636363"/>
    <n v="30600735.636363637"/>
    <n v="31025778.909090906"/>
    <n v="33150995.272727273"/>
    <n v="32300908.727272727"/>
    <n v="32300908.727272727"/>
    <n v="33150995.272727273"/>
    <n v="31875865.454545453"/>
    <n v="32300908.727272727"/>
    <n v="381235255.63636363"/>
    <n v="3945.5621916125542"/>
    <n v="7538.4012954545469"/>
    <n v="8292.2414250000002"/>
    <n v="8070.2773868560616"/>
    <n v="12959.003111586177"/>
    <n v="11663.102800427558"/>
    <n v="6587.4932483896391"/>
    <n v="14492.485146457208"/>
    <n v="12077.070955381005"/>
    <n v="14492.485146457208"/>
    <n v="15700.192241995306"/>
    <n v="15700.192241995306"/>
    <n v="131518.50719161259"/>
    <n v="31454767.744009793"/>
    <n v="31883403.855840907"/>
    <n v="31034071.150515907"/>
    <n v="30183762.641023219"/>
    <n v="30613694.639475223"/>
    <n v="31037442.011891335"/>
    <n v="33157582.765975662"/>
    <n v="32315401.212419182"/>
    <n v="32312985.798228107"/>
    <n v="33165487.757873729"/>
    <n v="31891565.64678745"/>
    <n v="32316608.919514723"/>
    <n v="381366774.14355522"/>
    <n v="0"/>
    <n v="0"/>
    <n v="0"/>
    <n v="0"/>
    <n v="0"/>
    <n v="0"/>
    <n v="0"/>
    <n v="0"/>
    <n v="0"/>
    <n v="0"/>
    <n v="0"/>
    <n v="0"/>
    <n v="0"/>
    <n v="31679419"/>
    <n v="32084070"/>
    <n v="31895531"/>
    <n v="31079566"/>
    <n v="31079566"/>
    <n v="31079566"/>
    <n v="31079566"/>
    <n v="31079566"/>
    <n v="31079566"/>
    <n v="31079566"/>
    <n v="31079566"/>
    <n v="31079566"/>
    <n v="375375114"/>
    <n v="23375000"/>
    <n v="23375000"/>
    <n v="23375000"/>
    <n v="22206250"/>
    <n v="22206250"/>
    <n v="22206250"/>
    <n v="22206250"/>
    <n v="22206250"/>
    <n v="22206250"/>
    <n v="22206250"/>
    <n v="22206250"/>
    <n v="22206250"/>
    <n v="269981250"/>
    <n v="8629330"/>
    <n v="8954211"/>
    <n v="8873316"/>
    <n v="8873316"/>
    <n v="8873316"/>
    <n v="8873316"/>
    <n v="8873316"/>
    <n v="8873316"/>
    <n v="8873316"/>
    <n v="8873316"/>
    <n v="8873316"/>
    <n v="8873316"/>
    <n v="106316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n v="1"/>
    <d v="2025-01-01T00:00:00"/>
    <n v="5590073"/>
    <x v="394"/>
    <m/>
    <m/>
    <x v="2"/>
    <x v="2"/>
    <s v="TREG 3"/>
    <x v="1"/>
    <n v="579015769.84195054"/>
    <n v="31763183"/>
    <n v="31690333.849999998"/>
    <n v="31704315"/>
    <n v="31690333.849999998"/>
    <n v="31648390.400000002"/>
    <n v="31606446.949999999"/>
    <n v="31676352.699999999"/>
    <n v="31732277.300000001"/>
    <n v="31718296.150000002"/>
    <n v="31718296.150000002"/>
    <n v="31732277.300000001"/>
    <n v="31704315"/>
    <n v="380384817.64999998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31763183"/>
    <n v="32381193.074318234"/>
    <n v="32388044.230201263"/>
    <n v="32227820.713431422"/>
    <n v="32234622.063721631"/>
    <n v="32178000.489854943"/>
    <n v="32386718.427284922"/>
    <n v="32330546.438921344"/>
    <n v="32433906.563816484"/>
    <n v="32439016.658716958"/>
    <n v="32344237.598776948"/>
    <n v="32327404.453475825"/>
    <n v="387434693.71251994"/>
    <n v="0"/>
    <n v="0"/>
    <n v="0"/>
    <n v="0"/>
    <n v="0"/>
    <n v="0"/>
    <n v="0"/>
    <n v="0"/>
    <n v="0"/>
    <n v="0"/>
    <n v="0"/>
    <n v="0"/>
    <n v="0"/>
    <n v="31583077"/>
    <n v="31581221"/>
    <n v="31605781"/>
    <n v="30096851"/>
    <n v="30096851"/>
    <n v="30096851"/>
    <n v="30096851"/>
    <n v="30096851"/>
    <n v="30096851"/>
    <n v="30096851"/>
    <n v="30096851"/>
    <n v="30096851"/>
    <n v="365641738"/>
    <n v="30000000"/>
    <n v="30000000"/>
    <n v="30000000"/>
    <n v="28500000"/>
    <n v="28500000"/>
    <n v="28500000"/>
    <n v="28500000"/>
    <n v="28500000"/>
    <n v="28500000"/>
    <n v="28500000"/>
    <n v="28500000"/>
    <n v="28500000"/>
    <n v="346500000"/>
    <n v="1580476"/>
    <n v="1576018"/>
    <n v="1596851"/>
    <n v="1596851"/>
    <n v="1596851"/>
    <n v="1596851"/>
    <n v="1596851"/>
    <n v="1596851"/>
    <n v="1596851"/>
    <n v="1596851"/>
    <n v="1596851"/>
    <n v="1596851"/>
    <n v="19125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x v="28"/>
    <n v="1"/>
    <d v="2025-01-01T00:00:00"/>
    <n v="3559759"/>
    <x v="395"/>
    <m/>
    <m/>
    <x v="2"/>
    <x v="2"/>
    <s v="TREG 3"/>
    <x v="1"/>
    <n v="697002482.60469234"/>
    <n v="33953007.829999998"/>
    <n v="33501126.438500002"/>
    <n v="33587851.150000006"/>
    <n v="33501126.438500002"/>
    <n v="33240952.304000001"/>
    <n v="32980778.169500001"/>
    <n v="33414401.726999998"/>
    <n v="33761300.573000006"/>
    <n v="33674575.861500002"/>
    <n v="33674575.861500002"/>
    <n v="33761300.573000006"/>
    <n v="33587851.150000006"/>
    <n v="402638848.07650006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33953007.829999998"/>
    <n v="34191985.662818238"/>
    <n v="34271580.380201273"/>
    <n v="34038613.301931426"/>
    <n v="33827183.967721626"/>
    <n v="33552331.709354945"/>
    <n v="34124767.454284921"/>
    <n v="34359569.711921349"/>
    <n v="34390186.275316484"/>
    <n v="34395296.370216958"/>
    <n v="34373260.871776953"/>
    <n v="34210940.603475831"/>
    <n v="409688724.13901997"/>
    <n v="0"/>
    <n v="0"/>
    <n v="0"/>
    <n v="0"/>
    <n v="0"/>
    <n v="0"/>
    <n v="0"/>
    <n v="0"/>
    <n v="0"/>
    <n v="0"/>
    <n v="0"/>
    <n v="0"/>
    <n v="0"/>
    <n v="30007291"/>
    <n v="29585606"/>
    <n v="29866215"/>
    <n v="29628515"/>
    <n v="29628515"/>
    <n v="29628515"/>
    <n v="29628515"/>
    <n v="29628515"/>
    <n v="29628515"/>
    <n v="29628515"/>
    <n v="29628515"/>
    <n v="29628515"/>
    <n v="356115747"/>
    <n v="20410000"/>
    <n v="20410000"/>
    <n v="20410000"/>
    <n v="19389500"/>
    <n v="19389500"/>
    <n v="19389500"/>
    <n v="19389500"/>
    <n v="19389500"/>
    <n v="19389500"/>
    <n v="19389500"/>
    <n v="19389500"/>
    <n v="19389500"/>
    <n v="235735500"/>
    <n v="10377557"/>
    <n v="9958406"/>
    <n v="10239015"/>
    <n v="10239015"/>
    <n v="10239015"/>
    <n v="10239015"/>
    <n v="10239015"/>
    <n v="10239015"/>
    <n v="10239015"/>
    <n v="10239015"/>
    <n v="10239015"/>
    <n v="10239015"/>
    <n v="1227261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37"/>
    <n v="1"/>
    <d v="2025-01-01T00:00:00"/>
    <n v="4616228"/>
    <x v="396"/>
    <m/>
    <m/>
    <x v="2"/>
    <x v="3"/>
    <s v="TREG 3"/>
    <x v="1"/>
    <n v="362297186.40985173"/>
    <n v="23273825.329999994"/>
    <n v="23233524.063499998"/>
    <n v="23241258.649999999"/>
    <n v="23233524.063499998"/>
    <n v="23210320.304000001"/>
    <n v="23187116.544500005"/>
    <n v="23225789.477000002"/>
    <n v="23256727.822999999"/>
    <n v="23248993.236499999"/>
    <n v="23248993.236499999"/>
    <n v="23256727.822999999"/>
    <n v="23241258.649999999"/>
    <n v="278858059.2015"/>
    <n v="0"/>
    <n v="11950724.263759997"/>
    <n v="11827387.134146826"/>
    <n v="9297635.5734425317"/>
    <n v="10140840.16137453"/>
    <n v="9886932.8458673004"/>
    <n v="12288154.568081591"/>
    <n v="10349068.613539482"/>
    <n v="12378878.988314027"/>
    <n v="12467275.195482703"/>
    <n v="10585903.080715967"/>
    <n v="10778419.087470157"/>
    <n v="121951219.51219513"/>
    <n v="23273825.329999994"/>
    <n v="35184248.327259995"/>
    <n v="35068645.784146823"/>
    <n v="32531159.636942528"/>
    <n v="33351160.465374529"/>
    <n v="33074049.390367307"/>
    <n v="35513944.045081593"/>
    <n v="33605796.436539479"/>
    <n v="35627872.224814028"/>
    <n v="35716268.431982704"/>
    <n v="33842630.903715968"/>
    <n v="34019677.737470157"/>
    <n v="400809278.71369511"/>
    <n v="0"/>
    <n v="0"/>
    <n v="0"/>
    <n v="0"/>
    <n v="0"/>
    <n v="0"/>
    <n v="0"/>
    <n v="0"/>
    <n v="0"/>
    <n v="0"/>
    <n v="0"/>
    <n v="0"/>
    <n v="0"/>
    <n v="22302962"/>
    <n v="22329168"/>
    <n v="22313909"/>
    <n v="21415091"/>
    <n v="21415091"/>
    <n v="21415091"/>
    <n v="21415091"/>
    <n v="21415091"/>
    <n v="21415091"/>
    <n v="21415091"/>
    <n v="21415091"/>
    <n v="21415091"/>
    <n v="259681858"/>
    <n v="21700000"/>
    <n v="21700000"/>
    <n v="21700000"/>
    <n v="20615000"/>
    <n v="20615000"/>
    <n v="20615000"/>
    <n v="20615000"/>
    <n v="20615000"/>
    <n v="20615000"/>
    <n v="20615000"/>
    <n v="20615000"/>
    <n v="20615000"/>
    <n v="250635000"/>
    <n v="785367"/>
    <n v="789530"/>
    <n v="800091"/>
    <n v="800091"/>
    <n v="800091"/>
    <n v="800091"/>
    <n v="800091"/>
    <n v="800091"/>
    <n v="800091"/>
    <n v="800091"/>
    <n v="800091"/>
    <n v="800091"/>
    <n v="95758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26"/>
    <n v="1"/>
    <d v="2025-01-01T00:00:00"/>
    <n v="5590877"/>
    <x v="397"/>
    <m/>
    <m/>
    <x v="5"/>
    <x v="2"/>
    <s v="TREG 3"/>
    <x v="1"/>
    <n v="593349640.50554967"/>
    <n v="32328340.207988672"/>
    <n v="32892965.149315987"/>
    <n v="35166675.1598721"/>
    <n v="33044400.352284323"/>
    <n v="34719272.92193874"/>
    <n v="34256113.886744514"/>
    <n v="35894817.677376993"/>
    <n v="36252577.616792254"/>
    <n v="35788545.546380848"/>
    <n v="36508554.928200677"/>
    <n v="36242178.0400462"/>
    <n v="34195178.213058665"/>
    <n v="417289619.69999993"/>
    <n v="7681078.6574689737"/>
    <n v="7815231.1861296361"/>
    <n v="8355455.1915377611"/>
    <n v="7851211.5580889164"/>
    <n v="8249154.2877801154"/>
    <n v="8139109.6347804172"/>
    <n v="8528458.8135863971"/>
    <n v="8613461.0814869553"/>
    <n v="8503208.9989647176"/>
    <n v="8674280.2219317146"/>
    <n v="8610990.1854719762"/>
    <n v="8124631.5731287654"/>
    <n v="99146271.390356347"/>
    <n v="40009418.865457647"/>
    <n v="40708196.33544562"/>
    <n v="43522130.35140986"/>
    <n v="40895611.910373241"/>
    <n v="42968427.209718853"/>
    <n v="42395223.521524929"/>
    <n v="44423276.490963392"/>
    <n v="44866038.698279209"/>
    <n v="44291754.545345567"/>
    <n v="45182835.150132388"/>
    <n v="44853168.225518174"/>
    <n v="42319809.786187433"/>
    <n v="516435891.09035629"/>
    <n v="9777398.6261947434"/>
    <n v="10174119.323391797"/>
    <n v="10289034.949330807"/>
    <n v="9974899.4857750032"/>
    <n v="10488359.543305274"/>
    <n v="10423112.784169191"/>
    <n v="10763615.883973477"/>
    <n v="10914935.252995767"/>
    <n v="10745262.120155828"/>
    <n v="10927933.782276139"/>
    <n v="11129392.525234064"/>
    <n v="10851023.298882473"/>
    <n v="126459087.57568455"/>
    <n v="34404901"/>
    <n v="33854712"/>
    <n v="33380118"/>
    <n v="33550264"/>
    <n v="33550264"/>
    <n v="33550264"/>
    <n v="33550264"/>
    <n v="33550264"/>
    <n v="33550264"/>
    <n v="33550264"/>
    <n v="33550264"/>
    <n v="33550264"/>
    <n v="403592107"/>
    <n v="6664000"/>
    <n v="6664000"/>
    <n v="6664000"/>
    <n v="6330800"/>
    <n v="6330800"/>
    <n v="6330800"/>
    <n v="6330800"/>
    <n v="6330800"/>
    <n v="6330800"/>
    <n v="6330800"/>
    <n v="6330800"/>
    <n v="6330800"/>
    <n v="76969200"/>
    <n v="28106878"/>
    <n v="27695028"/>
    <n v="27219464"/>
    <n v="27219464"/>
    <n v="27219464"/>
    <n v="27219464"/>
    <n v="27219464"/>
    <n v="27219464"/>
    <n v="27219464"/>
    <n v="27219464"/>
    <n v="27219464"/>
    <n v="27219464"/>
    <n v="3279965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44"/>
    <n v="1"/>
    <d v="2025-01-01T00:00:00"/>
    <n v="2999732"/>
    <x v="398"/>
    <m/>
    <m/>
    <x v="5"/>
    <x v="7"/>
    <s v="TREG 3"/>
    <x v="1"/>
    <n v="650621506.42057717"/>
    <n v="35451373.47507184"/>
    <n v="36070543.204775095"/>
    <n v="38563901.732916161"/>
    <n v="36236607.589867689"/>
    <n v="38073278.83893168"/>
    <n v="37565376.984726146"/>
    <n v="39362385.421378657"/>
    <n v="39754706.250256076"/>
    <n v="39245847.0225095"/>
    <n v="40035411.885296457"/>
    <n v="39743302.037208483"/>
    <n v="37498554.70706223"/>
    <n v="457601289.1500001"/>
    <n v="4175284.3581859162"/>
    <n v="4248207.0529669803"/>
    <n v="4541862.2725374484"/>
    <n v="4267765.2805210249"/>
    <n v="4484079.177152955"/>
    <n v="4424261.0527903233"/>
    <n v="4635903.6629802855"/>
    <n v="4682109.2358434694"/>
    <n v="4622178.3568431735"/>
    <n v="4715169.3328821044"/>
    <n v="4680766.1050226418"/>
    <n v="4416391.0612114435"/>
    <n v="53893976.948937759"/>
    <n v="39626657.833257757"/>
    <n v="40318750.257742077"/>
    <n v="43105764.005453609"/>
    <n v="40504372.870388716"/>
    <n v="42557358.016084634"/>
    <n v="41989638.037516467"/>
    <n v="43998289.084358945"/>
    <n v="44436815.486099549"/>
    <n v="43868025.379352674"/>
    <n v="44750581.218178563"/>
    <n v="44424068.142231122"/>
    <n v="41914945.768273674"/>
    <n v="511495266.09893781"/>
    <n v="19554797.252389487"/>
    <n v="20348238.646783594"/>
    <n v="20578069.898661613"/>
    <n v="19949798.971550006"/>
    <n v="20976719.086610548"/>
    <n v="20846225.568338383"/>
    <n v="21527231.767946955"/>
    <n v="21829870.505991533"/>
    <n v="21490524.240311656"/>
    <n v="21855867.564552277"/>
    <n v="22258785.050468128"/>
    <n v="21702046.597764947"/>
    <n v="252918175.15136909"/>
    <n v="38254847"/>
    <n v="31101511"/>
    <n v="27772436"/>
    <n v="26199494.549999997"/>
    <n v="26199494.549999997"/>
    <n v="26199494.549999997"/>
    <n v="26199494.549999997"/>
    <n v="26199494.549999997"/>
    <n v="26199494.549999997"/>
    <n v="26199494.549999997"/>
    <n v="26199494.549999997"/>
    <n v="26199494.549999997"/>
    <n v="332924244.95000005"/>
    <n v="35653646"/>
    <n v="28384741"/>
    <n v="25273549"/>
    <n v="24009871.549999997"/>
    <n v="24009871.549999997"/>
    <n v="24009871.549999997"/>
    <n v="24009871.549999997"/>
    <n v="24009871.549999997"/>
    <n v="24009871.549999997"/>
    <n v="24009871.549999997"/>
    <n v="24009871.549999997"/>
    <n v="24009871.549999997"/>
    <n v="305400779.95000005"/>
    <n v="2193740"/>
    <n v="2244554"/>
    <n v="2189623"/>
    <n v="2189623"/>
    <n v="2189623"/>
    <n v="2189623"/>
    <n v="2189623"/>
    <n v="2189623"/>
    <n v="2189623"/>
    <n v="2189623"/>
    <n v="2189623"/>
    <n v="2189623"/>
    <n v="26334524"/>
    <n v="0"/>
    <n v="0"/>
    <n v="7170000"/>
    <n v="0"/>
    <n v="0"/>
    <n v="0"/>
    <n v="0"/>
    <n v="0"/>
    <n v="0"/>
    <n v="0"/>
    <n v="0"/>
    <n v="0"/>
    <n v="7170000"/>
    <n v="0"/>
    <n v="0"/>
    <n v="0"/>
    <n v="0"/>
    <n v="0"/>
    <n v="0"/>
    <n v="0"/>
    <n v="0"/>
    <n v="0"/>
    <n v="0"/>
    <n v="0"/>
    <n v="0"/>
    <n v="0"/>
  </r>
  <r>
    <x v="30"/>
    <x v="30"/>
    <n v="1"/>
    <d v="2025-01-01T00:00:00"/>
    <n v="3001003836"/>
    <x v="399"/>
    <m/>
    <m/>
    <x v="5"/>
    <x v="7"/>
    <s v="TREG 3"/>
    <x v="1"/>
    <n v="438713445.88934761"/>
    <n v="33929720.123359397"/>
    <n v="34522313.684013955"/>
    <n v="36908651.609299272"/>
    <n v="34681250.209071629"/>
    <n v="36439087.362635836"/>
    <n v="35952985.80791197"/>
    <n v="37672862.566926919"/>
    <n v="38048344.096062467"/>
    <n v="37561326.260441214"/>
    <n v="38317001.208618827"/>
    <n v="38037429.37770313"/>
    <n v="35889031.693955384"/>
    <n v="437960003.99999994"/>
    <n v="4383432.6282461267"/>
    <n v="4459990.7000373937"/>
    <n v="4768285.3598720692"/>
    <n v="4480523.9536930351"/>
    <n v="4707621.6340175997"/>
    <n v="4644821.4279483845"/>
    <n v="4867014.9466281356"/>
    <n v="4915523.9817788061"/>
    <n v="4852605.3999738768"/>
    <n v="4950232.2065654648"/>
    <n v="4914113.8925587805"/>
    <n v="4636559.0977903809"/>
    <n v="56580725.229110055"/>
    <n v="38313152.751605526"/>
    <n v="38982304.384051353"/>
    <n v="41676936.969171345"/>
    <n v="39161774.162764661"/>
    <n v="41146708.996653438"/>
    <n v="40597807.235860355"/>
    <n v="42539877.513555057"/>
    <n v="42963868.077841274"/>
    <n v="42413931.660415091"/>
    <n v="43267233.415184289"/>
    <n v="42951543.270261914"/>
    <n v="40525590.791745767"/>
    <n v="494540729.22911012"/>
    <n v="9883164.465660451"/>
    <n v="10284176.641519329"/>
    <n v="10400335.353488667"/>
    <n v="10082801.767152034"/>
    <n v="10601816.117402999"/>
    <n v="10535863.559258789"/>
    <n v="10880050.010593304"/>
    <n v="11033006.258779872"/>
    <n v="10861497.707132163"/>
    <n v="11046145.398095053"/>
    <n v="11249783.396894053"/>
    <n v="10968402.944752034"/>
    <n v="127827043.62072875"/>
    <n v="36496667"/>
    <n v="36496667"/>
    <n v="36496667"/>
    <n v="34691783.649999999"/>
    <n v="34691783.649999999"/>
    <n v="34691783.649999999"/>
    <n v="34691783.649999999"/>
    <n v="34691783.649999999"/>
    <n v="34691783.649999999"/>
    <n v="34691783.649999999"/>
    <n v="34691783.649999999"/>
    <n v="34691783.649999999"/>
    <n v="421716053.8499999"/>
    <n v="36097667"/>
    <n v="36097667"/>
    <n v="36097667"/>
    <n v="34292783.649999999"/>
    <n v="34292783.649999999"/>
    <n v="34292783.649999999"/>
    <n v="34292783.649999999"/>
    <n v="34292783.649999999"/>
    <n v="34292783.649999999"/>
    <n v="34292783.649999999"/>
    <n v="34292783.649999999"/>
    <n v="34292783.649999999"/>
    <n v="416928053.8499999"/>
    <n v="399000"/>
    <n v="399000"/>
    <n v="399000"/>
    <n v="399000"/>
    <n v="399000"/>
    <n v="399000"/>
    <n v="399000"/>
    <n v="399000"/>
    <n v="399000"/>
    <n v="399000"/>
    <n v="399000"/>
    <n v="399000"/>
    <n v="478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48"/>
    <n v="1"/>
    <d v="2025-01-01T00:00:00"/>
    <n v="559007700"/>
    <x v="400"/>
    <m/>
    <m/>
    <x v="2"/>
    <x v="1"/>
    <s v="TREG 3"/>
    <x v="1"/>
    <n v="9757394.7090987097"/>
    <n v="35452850.719999999"/>
    <n v="35443884.883999996"/>
    <n v="35445605.600000001"/>
    <n v="35443884.883999996"/>
    <n v="35438722.736000001"/>
    <n v="35433560.588"/>
    <n v="35442164.167999998"/>
    <n v="35449047.032000005"/>
    <n v="35447326.316"/>
    <n v="35447326.316"/>
    <n v="35449047.032000005"/>
    <n v="35445605.600000001"/>
    <n v="425339025.87599999"/>
    <n v="0"/>
    <n v="2763436.897272951"/>
    <n v="2734916.9208050533"/>
    <n v="2149947.4537256914"/>
    <n v="2344926.6548865084"/>
    <n v="2286214.1594197741"/>
    <n v="2841462.909139696"/>
    <n v="2393076.5556853763"/>
    <n v="2862441.6552659268"/>
    <n v="2882882.0348678278"/>
    <n v="2447841.1951077878"/>
    <n v="2492357.8139033075"/>
    <n v="28199504.2500799"/>
    <n v="35452850.719999999"/>
    <n v="38207321.781272948"/>
    <n v="38180522.520805053"/>
    <n v="37593832.337725684"/>
    <n v="37783649.390886508"/>
    <n v="37719774.747419775"/>
    <n v="38283627.077139691"/>
    <n v="37842123.587685384"/>
    <n v="38309767.971265927"/>
    <n v="38330208.35086783"/>
    <n v="37896888.227107793"/>
    <n v="37937963.413903311"/>
    <n v="453538530.12607986"/>
    <n v="0"/>
    <n v="0"/>
    <n v="0"/>
    <n v="0"/>
    <n v="0"/>
    <n v="0"/>
    <n v="0"/>
    <n v="0"/>
    <n v="0"/>
    <n v="0"/>
    <n v="0"/>
    <n v="0"/>
    <n v="0"/>
    <n v="35453653"/>
    <n v="31385642"/>
    <n v="37602599"/>
    <n v="35744821.5"/>
    <n v="35744821.5"/>
    <n v="35744821.5"/>
    <n v="35744821.5"/>
    <n v="35744821.5"/>
    <n v="35744821.5"/>
    <n v="35744821.5"/>
    <n v="35744821.5"/>
    <n v="35744821.5"/>
    <n v="426145287.5"/>
    <n v="35020134"/>
    <n v="30903116"/>
    <n v="37155550"/>
    <n v="35297772.5"/>
    <n v="35297772.5"/>
    <n v="35297772.5"/>
    <n v="35297772.5"/>
    <n v="35297772.5"/>
    <n v="35297772.5"/>
    <n v="35297772.5"/>
    <n v="35297772.5"/>
    <n v="35297772.5"/>
    <n v="420758752.5"/>
    <n v="420230"/>
    <n v="471818"/>
    <n v="447049"/>
    <n v="447049"/>
    <n v="447049"/>
    <n v="447049"/>
    <n v="447049"/>
    <n v="447049"/>
    <n v="447049"/>
    <n v="447049"/>
    <n v="447049"/>
    <n v="447049"/>
    <n v="5362538"/>
    <n v="0"/>
    <n v="6385416"/>
    <n v="0"/>
    <n v="0"/>
    <n v="0"/>
    <n v="0"/>
    <n v="0"/>
    <n v="0"/>
    <n v="0"/>
    <n v="0"/>
    <n v="0"/>
    <n v="0"/>
    <n v="6385416"/>
    <n v="0"/>
    <n v="0"/>
    <n v="0"/>
    <n v="0"/>
    <n v="0"/>
    <n v="0"/>
    <n v="0"/>
    <n v="0"/>
    <n v="0"/>
    <n v="0"/>
    <n v="0"/>
    <n v="0"/>
    <n v="0"/>
  </r>
  <r>
    <x v="45"/>
    <x v="44"/>
    <n v="1"/>
    <d v="2025-01-01T00:00:00"/>
    <n v="4724669"/>
    <x v="401"/>
    <m/>
    <m/>
    <x v="5"/>
    <x v="7"/>
    <s v="TREG 3"/>
    <x v="1"/>
    <n v="459017841.57758337"/>
    <n v="34696603.731818363"/>
    <n v="35302591.163288601"/>
    <n v="37742865.384909153"/>
    <n v="35465119.990770489"/>
    <n v="37262687.990758047"/>
    <n v="36765599.510323957"/>
    <n v="38524349.13036643"/>
    <n v="38908317.338110767"/>
    <n v="38410291.866888419"/>
    <n v="39183046.670985073"/>
    <n v="38897155.923976444"/>
    <n v="36700199.897804208"/>
    <n v="447858828.59999985"/>
    <n v="4086391.3762185434"/>
    <n v="4157761.5262538879"/>
    <n v="4445164.7433501473"/>
    <n v="4176903.3536253041"/>
    <n v="4388611.8663688544"/>
    <n v="4330067.2867505141"/>
    <n v="4537203.9660583651"/>
    <n v="4582425.809239218"/>
    <n v="4523770.8755612615"/>
    <n v="4614782.0474845869"/>
    <n v="4581111.2740525063"/>
    <n v="4322364.8495127251"/>
    <n v="52746558.974475913"/>
    <n v="38782995.108036906"/>
    <n v="39460352.689542487"/>
    <n v="42188030.128259301"/>
    <n v="39642023.344395794"/>
    <n v="41651299.857126899"/>
    <n v="41095666.797074467"/>
    <n v="43061553.096424796"/>
    <n v="43490743.147349983"/>
    <n v="42934062.742449678"/>
    <n v="43797828.718469657"/>
    <n v="43478267.198028952"/>
    <n v="41022564.747316934"/>
    <n v="500605387.57447588"/>
    <n v="9883164.465660451"/>
    <n v="10284176.641519329"/>
    <n v="10400335.353488667"/>
    <n v="10082801.767152034"/>
    <n v="10601816.117402999"/>
    <n v="10535863.559258789"/>
    <n v="10880050.010593304"/>
    <n v="11033006.258779872"/>
    <n v="10861497.707132163"/>
    <n v="11046145.398095053"/>
    <n v="11249783.396894053"/>
    <n v="10968402.944752034"/>
    <n v="127827043.62072875"/>
    <n v="36845723"/>
    <n v="36820080"/>
    <n v="33140741"/>
    <n v="31506440.25"/>
    <n v="31506440.25"/>
    <n v="31506440.25"/>
    <n v="31506440.25"/>
    <n v="31506440.25"/>
    <n v="31506440.25"/>
    <n v="31506440.25"/>
    <n v="31506440.25"/>
    <n v="31506440.25"/>
    <n v="390364506.25"/>
    <n v="31621590"/>
    <n v="31621590"/>
    <n v="27905875"/>
    <n v="26510581.25"/>
    <n v="26510581.25"/>
    <n v="26510581.25"/>
    <n v="26510581.25"/>
    <n v="26510581.25"/>
    <n v="26510581.25"/>
    <n v="26510581.25"/>
    <n v="26510581.25"/>
    <n v="26510581.25"/>
    <n v="329744286.25"/>
    <n v="5034854"/>
    <n v="4923193"/>
    <n v="4995859"/>
    <n v="4995859"/>
    <n v="4995859"/>
    <n v="4995859"/>
    <n v="4995859"/>
    <n v="4995859"/>
    <n v="4995859"/>
    <n v="4995859"/>
    <n v="4995859"/>
    <n v="4995859"/>
    <n v="599166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1"/>
    <x v="40"/>
    <n v="1"/>
    <d v="2025-01-01T00:00:00"/>
    <n v="4619216"/>
    <x v="402"/>
    <m/>
    <m/>
    <x v="5"/>
    <x v="7"/>
    <s v="TREG 3"/>
    <x v="1"/>
    <n v="609590809.7123822"/>
    <n v="31577672.105816513"/>
    <n v="32129186.38540189"/>
    <n v="34350100.565193631"/>
    <n v="32277105.244020879"/>
    <n v="33913087.063171126"/>
    <n v="33460682.638690479"/>
    <n v="35061335.522390462"/>
    <n v="35410788.231275901"/>
    <n v="34957531.04356499"/>
    <n v="35660821.717504382"/>
    <n v="35400630.13400232"/>
    <n v="33401161.898967408"/>
    <n v="407600102.54999995"/>
    <n v="4106420.2494661002"/>
    <n v="4178140.2102652979"/>
    <n v="4466952.0938538713"/>
    <n v="4197375.8586144056"/>
    <n v="4410122.0308909724"/>
    <n v="4351290.5032403581"/>
    <n v="4559442.4338819208"/>
    <n v="4604885.9255740652"/>
    <n v="4545943.5029789144"/>
    <n v="4637400.7533755777"/>
    <n v="4603564.9473778103"/>
    <n v="4343550.3135885373"/>
    <n v="53005088.823107824"/>
    <n v="35684092.355282612"/>
    <n v="36307326.595667191"/>
    <n v="38817052.659047499"/>
    <n v="36474481.102635287"/>
    <n v="38323209.094062097"/>
    <n v="37811973.141930833"/>
    <n v="39620777.956272386"/>
    <n v="40015674.156849965"/>
    <n v="39503474.546543904"/>
    <n v="40298222.470879957"/>
    <n v="40004195.081380129"/>
    <n v="37744712.212555945"/>
    <n v="460605191.37310779"/>
    <n v="9883164.465660451"/>
    <n v="10284176.641519329"/>
    <n v="10400335.353488667"/>
    <n v="10082801.767152034"/>
    <n v="10601816.117402999"/>
    <n v="10535863.559258789"/>
    <n v="10880050.010593304"/>
    <n v="11033006.258779872"/>
    <n v="10861497.707132163"/>
    <n v="11046145.398095053"/>
    <n v="11249783.396894053"/>
    <n v="10968402.944752034"/>
    <n v="127827043.62072875"/>
    <n v="31580103"/>
    <n v="49741929"/>
    <n v="43205160"/>
    <n v="41916365"/>
    <n v="41916365"/>
    <n v="41916365"/>
    <n v="41916365"/>
    <n v="41916365"/>
    <n v="41916365"/>
    <n v="41916365"/>
    <n v="41916365"/>
    <n v="41916365"/>
    <n v="501774477"/>
    <n v="26246513"/>
    <n v="41943829"/>
    <n v="37869900"/>
    <n v="35976405"/>
    <n v="35976405"/>
    <n v="35976405"/>
    <n v="35976405"/>
    <n v="35976405"/>
    <n v="35976405"/>
    <n v="35976405"/>
    <n v="35976405"/>
    <n v="35976405"/>
    <n v="429847887"/>
    <n v="5939240"/>
    <n v="5904010"/>
    <n v="5939960"/>
    <n v="5939960"/>
    <n v="5939960"/>
    <n v="5939960"/>
    <n v="5939960"/>
    <n v="5939960"/>
    <n v="5939960"/>
    <n v="5939960"/>
    <n v="5939960"/>
    <n v="5939960"/>
    <n v="71242850"/>
    <n v="0"/>
    <n v="22910000"/>
    <n v="0"/>
    <n v="0"/>
    <n v="0"/>
    <n v="0"/>
    <n v="0"/>
    <n v="0"/>
    <n v="0"/>
    <n v="0"/>
    <n v="0"/>
    <n v="0"/>
    <n v="22910000"/>
    <n v="0"/>
    <n v="0"/>
    <n v="0"/>
    <n v="0"/>
    <n v="0"/>
    <n v="0"/>
    <n v="0"/>
    <n v="0"/>
    <n v="0"/>
    <n v="0"/>
    <n v="0"/>
    <n v="0"/>
    <n v="0"/>
  </r>
  <r>
    <x v="37"/>
    <x v="37"/>
    <n v="1"/>
    <d v="2025-01-01T00:00:00"/>
    <n v="2972363"/>
    <x v="403"/>
    <m/>
    <m/>
    <x v="2"/>
    <x v="3"/>
    <s v="TREG 3"/>
    <x v="1"/>
    <n v="879760988.01183414"/>
    <n v="16231019.636499999"/>
    <n v="16122697.093999999"/>
    <n v="16134969.716499999"/>
    <n v="16080540.159999998"/>
    <n v="15980486.891500004"/>
    <n v="15964747.491"/>
    <n v="16120963.704999998"/>
    <n v="16201671.895499999"/>
    <n v="16178860.039500002"/>
    <n v="16189399.273000002"/>
    <n v="16191132.661999999"/>
    <n v="16156048.183499999"/>
    <n v="193552536.748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16231019.636499999"/>
    <n v="16813556.318318237"/>
    <n v="16818698.946701262"/>
    <n v="16618027.02343142"/>
    <n v="16566718.55522163"/>
    <n v="16536301.030854944"/>
    <n v="16831329.432284921"/>
    <n v="16799941.034421343"/>
    <n v="16894470.453316484"/>
    <n v="16910119.781716958"/>
    <n v="16803092.960776947"/>
    <n v="16779137.636975825"/>
    <n v="200602412.81051996"/>
    <n v="0"/>
    <n v="0"/>
    <n v="0"/>
    <n v="0"/>
    <n v="0"/>
    <n v="0"/>
    <n v="0"/>
    <n v="0"/>
    <n v="0"/>
    <n v="0"/>
    <n v="0"/>
    <n v="0"/>
    <n v="0"/>
    <n v="34573038"/>
    <n v="34550851"/>
    <n v="34581036"/>
    <n v="33011899"/>
    <n v="33011899"/>
    <n v="33011899"/>
    <n v="33011899"/>
    <n v="33011899"/>
    <n v="33011899"/>
    <n v="33011899"/>
    <n v="33011899"/>
    <n v="33011899"/>
    <n v="400812016"/>
    <n v="29600000"/>
    <n v="29600000"/>
    <n v="29600000"/>
    <n v="28120000"/>
    <n v="28120000"/>
    <n v="28120000"/>
    <n v="28120000"/>
    <n v="28120000"/>
    <n v="28120000"/>
    <n v="28120000"/>
    <n v="28120000"/>
    <n v="28120000"/>
    <n v="341880000"/>
    <n v="4854471"/>
    <n v="4854560"/>
    <n v="4891899"/>
    <n v="4891899"/>
    <n v="4891899"/>
    <n v="4891899"/>
    <n v="4891899"/>
    <n v="4891899"/>
    <n v="4891899"/>
    <n v="4891899"/>
    <n v="4891899"/>
    <n v="4891899"/>
    <n v="586280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37"/>
    <n v="1"/>
    <d v="2025-01-01T00:00:00"/>
    <n v="5591053"/>
    <x v="404"/>
    <m/>
    <m/>
    <x v="10"/>
    <x v="3"/>
    <s v="TREG 3"/>
    <x v="1"/>
    <n v="633800508.02548647"/>
    <n v="34245628"/>
    <n v="34245628"/>
    <n v="32875802.879999999"/>
    <n v="34574386.028800003"/>
    <n v="32879090.460287999"/>
    <n v="32862137.504602879"/>
    <n v="39711093.575046025"/>
    <n v="34642738.935750462"/>
    <n v="36304336.789357506"/>
    <n v="39745515.567893572"/>
    <n v="34643083.155678935"/>
    <n v="38016621.631556794"/>
    <n v="424746062.52897418"/>
    <n v="775253.81526930584"/>
    <n v="4535215.5902779745"/>
    <n v="4143757.858369431"/>
    <n v="2860250.2622405561"/>
    <n v="3864811.5162009578"/>
    <n v="5587499.6475911513"/>
    <n v="6575655.2161595672"/>
    <n v="7264658.5271692947"/>
    <n v="5950790.2494784426"/>
    <n v="7321701.7749197055"/>
    <n v="9856892.7835813612"/>
    <n v="6172471.7551247776"/>
    <n v="64908958.996382535"/>
    <n v="35020881.815269306"/>
    <n v="38780843.590277977"/>
    <n v="37019560.738369428"/>
    <n v="37434636.291040562"/>
    <n v="36743901.976488955"/>
    <n v="38449637.152194031"/>
    <n v="46286748.791205592"/>
    <n v="41907397.462919757"/>
    <n v="42255127.03883595"/>
    <n v="47067217.342813276"/>
    <n v="44499975.939260297"/>
    <n v="44189093.386681572"/>
    <n v="489655021.52535671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27416196"/>
    <n v="27022947"/>
    <n v="25933532"/>
    <n v="27641995"/>
    <n v="27641995"/>
    <n v="27641995"/>
    <n v="27641995"/>
    <n v="27641995"/>
    <n v="27641995"/>
    <n v="27641995"/>
    <n v="27641995"/>
    <n v="27641995"/>
    <n v="329150630"/>
    <n v="0"/>
    <n v="0"/>
    <n v="0"/>
    <n v="0"/>
    <n v="0"/>
    <n v="0"/>
    <n v="0"/>
    <n v="0"/>
    <n v="0"/>
    <n v="0"/>
    <n v="0"/>
    <n v="0"/>
    <n v="0"/>
    <n v="29362887"/>
    <n v="28776676"/>
    <n v="27641995"/>
    <n v="27641995"/>
    <n v="27641995"/>
    <n v="27641995"/>
    <n v="27641995"/>
    <n v="27641995"/>
    <n v="27641995"/>
    <n v="27641995"/>
    <n v="27641995"/>
    <n v="27641995"/>
    <n v="3345595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37"/>
    <n v="1"/>
    <d v="2025-01-01T00:00:00"/>
    <n v="2912424"/>
    <x v="405"/>
    <m/>
    <m/>
    <x v="3"/>
    <x v="3"/>
    <s v="TREG 3"/>
    <x v="1"/>
    <n v="617509420.56794"/>
    <n v="30469353.938181818"/>
    <n v="32073004.145454545"/>
    <n v="28865703.73090909"/>
    <n v="25658403.316363636"/>
    <n v="27262053.523636363"/>
    <n v="28865703.73090909"/>
    <n v="36883954.767272726"/>
    <n v="33676654.352727272"/>
    <n v="33676654.352727272"/>
    <n v="36883954.767272726"/>
    <n v="32073004.145454545"/>
    <n v="33676654.352727272"/>
    <n v="380065099.12363631"/>
    <n v="4082982.561110524"/>
    <n v="4342039.2559486376"/>
    <n v="5713141.7009000797"/>
    <n v="5824853.2358662952"/>
    <n v="7618810.9919654615"/>
    <n v="7118666.8422607034"/>
    <n v="6251190.1880079228"/>
    <n v="7071410.3302768106"/>
    <n v="6140093.7653749315"/>
    <n v="6461928.2076078299"/>
    <n v="7939425.8314918093"/>
    <n v="9419539.2466851082"/>
    <n v="77984082.15749611"/>
    <n v="34552336.499292344"/>
    <n v="36415043.401403181"/>
    <n v="34578845.431809172"/>
    <n v="31483256.552229933"/>
    <n v="34880864.515601829"/>
    <n v="35984370.573169798"/>
    <n v="43135144.955280647"/>
    <n v="40748064.683004081"/>
    <n v="39816748.1181022"/>
    <n v="43345882.974880554"/>
    <n v="40012429.976946354"/>
    <n v="43096193.599412382"/>
    <n v="458049181.28113246"/>
    <n v="0"/>
    <n v="0"/>
    <n v="0"/>
    <n v="0"/>
    <n v="0"/>
    <n v="0"/>
    <n v="0"/>
    <n v="0"/>
    <n v="0"/>
    <n v="0"/>
    <n v="0"/>
    <n v="0"/>
    <n v="0"/>
    <n v="25094565"/>
    <n v="24692209"/>
    <n v="24020610"/>
    <n v="24276184"/>
    <n v="24276184"/>
    <n v="24276184"/>
    <n v="24276184"/>
    <n v="24276184"/>
    <n v="24276184"/>
    <n v="24276184"/>
    <n v="24276184"/>
    <n v="24276184"/>
    <n v="292293040"/>
    <n v="0"/>
    <n v="0"/>
    <n v="0"/>
    <n v="0"/>
    <n v="0"/>
    <n v="0"/>
    <n v="0"/>
    <n v="0"/>
    <n v="0"/>
    <n v="0"/>
    <n v="0"/>
    <n v="0"/>
    <n v="0"/>
    <n v="25315619"/>
    <n v="24884725"/>
    <n v="24276184"/>
    <n v="24276184"/>
    <n v="24276184"/>
    <n v="24276184"/>
    <n v="24276184"/>
    <n v="24276184"/>
    <n v="24276184"/>
    <n v="24276184"/>
    <n v="24276184"/>
    <n v="24276184"/>
    <n v="2929621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37"/>
    <n v="1"/>
    <d v="2025-01-01T00:00:00"/>
    <n v="2910805"/>
    <x v="406"/>
    <m/>
    <m/>
    <x v="3"/>
    <x v="3"/>
    <s v="TREG 3"/>
    <x v="1"/>
    <n v="585286952.89277601"/>
    <n v="34974930.174090907"/>
    <n v="36815715.972727269"/>
    <n v="33134144.375454545"/>
    <n v="29452572.778181817"/>
    <n v="31293358.576818179"/>
    <n v="33134144.375454545"/>
    <n v="42338073.368636362"/>
    <n v="38656501.771363638"/>
    <n v="38656501.771363638"/>
    <n v="42338073.368636362"/>
    <n v="36815715.972727269"/>
    <n v="38656501.771363638"/>
    <n v="436266234.27681816"/>
    <n v="4686742.9570905035"/>
    <n v="4984106.9849421047"/>
    <n v="6557957.6274924725"/>
    <n v="6686188.2142981822"/>
    <n v="8745422.7941365093"/>
    <n v="8171321.1328937449"/>
    <n v="7175568.6311603431"/>
    <n v="8117076.6874663485"/>
    <n v="7048044.1148196459"/>
    <n v="7417468.9857096002"/>
    <n v="9113447.7167509515"/>
    <n v="10812429.042418336"/>
    <n v="89515774.889178723"/>
    <n v="39661673.131181411"/>
    <n v="41799822.957669377"/>
    <n v="39692102.002947018"/>
    <n v="36138760.992480002"/>
    <n v="40038781.370954692"/>
    <n v="41305465.508348286"/>
    <n v="49513641.999796703"/>
    <n v="46773578.458829984"/>
    <n v="45704545.886183284"/>
    <n v="49755542.354345962"/>
    <n v="45929163.689478219"/>
    <n v="49468930.813781977"/>
    <n v="525782009.16599691"/>
    <n v="0"/>
    <n v="0"/>
    <n v="0"/>
    <n v="0"/>
    <n v="0"/>
    <n v="0"/>
    <n v="0"/>
    <n v="0"/>
    <n v="0"/>
    <n v="0"/>
    <n v="0"/>
    <n v="0"/>
    <n v="0"/>
    <n v="39258964"/>
    <n v="39858782"/>
    <n v="40473121"/>
    <n v="39208882"/>
    <n v="39208882"/>
    <n v="39208882"/>
    <n v="39208882"/>
    <n v="39208882"/>
    <n v="39208882"/>
    <n v="39208882"/>
    <n v="39208882"/>
    <n v="39208882"/>
    <n v="472470805"/>
    <n v="0"/>
    <n v="0"/>
    <n v="0"/>
    <n v="0"/>
    <n v="0"/>
    <n v="0"/>
    <n v="0"/>
    <n v="0"/>
    <n v="0"/>
    <n v="0"/>
    <n v="0"/>
    <n v="0"/>
    <n v="0"/>
    <n v="38379524"/>
    <n v="38700691"/>
    <n v="39208882"/>
    <n v="39208882"/>
    <n v="39208882"/>
    <n v="39208882"/>
    <n v="39208882"/>
    <n v="39208882"/>
    <n v="39208882"/>
    <n v="39208882"/>
    <n v="39208882"/>
    <n v="39208882"/>
    <n v="4691690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0"/>
    <n v="1"/>
    <d v="2025-01-01T00:00:00"/>
    <n v="5586833"/>
    <x v="407"/>
    <m/>
    <m/>
    <x v="2"/>
    <x v="4"/>
    <s v="TREG 3"/>
    <x v="1"/>
    <n v="284723542.91286689"/>
    <n v="17638599.893000003"/>
    <n v="17241252.843499999"/>
    <n v="17316698.812999994"/>
    <n v="17237230.695500001"/>
    <n v="17004859.565000001"/>
    <n v="16780532.730500001"/>
    <n v="17166812.411000006"/>
    <n v="17471612.899999999"/>
    <n v="17395161.3935"/>
    <n v="17396166.930500001"/>
    <n v="17470607.362999998"/>
    <n v="17318709.886999995"/>
    <n v="207438245.42550001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17638599.893000003"/>
    <n v="17932112.067818236"/>
    <n v="18000428.043201257"/>
    <n v="17774717.558931425"/>
    <n v="17591091.22872163"/>
    <n v="17352086.270354945"/>
    <n v="17877178.138284929"/>
    <n v="18069882.038921341"/>
    <n v="18110771.807316482"/>
    <n v="18116887.439216956"/>
    <n v="18082567.661776945"/>
    <n v="17941799.34047582"/>
    <n v="214488121.48802003"/>
    <n v="0"/>
    <n v="0"/>
    <n v="0"/>
    <n v="0"/>
    <n v="0"/>
    <n v="0"/>
    <n v="0"/>
    <n v="0"/>
    <n v="0"/>
    <n v="0"/>
    <n v="0"/>
    <n v="0"/>
    <n v="0"/>
    <n v="17914545"/>
    <n v="15774004"/>
    <n v="16225454"/>
    <n v="15440395.35"/>
    <n v="15440395.35"/>
    <n v="15440395.35"/>
    <n v="15440395.35"/>
    <n v="15440395.35"/>
    <n v="15440395.35"/>
    <n v="15440395.35"/>
    <n v="15440395.35"/>
    <n v="15440395.35"/>
    <n v="188877561.14999998"/>
    <n v="3800000"/>
    <n v="407143"/>
    <n v="2451613"/>
    <n v="2329032.35"/>
    <n v="2329032.35"/>
    <n v="2329032.35"/>
    <n v="2329032.35"/>
    <n v="2329032.35"/>
    <n v="2329032.35"/>
    <n v="2329032.35"/>
    <n v="2329032.35"/>
    <n v="2329032.35"/>
    <n v="27620047.150000006"/>
    <n v="13397123"/>
    <n v="14673089"/>
    <n v="13111363"/>
    <n v="13111363"/>
    <n v="13111363"/>
    <n v="13111363"/>
    <n v="13111363"/>
    <n v="13111363"/>
    <n v="13111363"/>
    <n v="13111363"/>
    <n v="13111363"/>
    <n v="13111363"/>
    <n v="1591838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35"/>
    <n v="1"/>
    <d v="2025-01-01T00:00:00"/>
    <n v="5588384"/>
    <x v="408"/>
    <m/>
    <m/>
    <x v="5"/>
    <x v="2"/>
    <s v="TREG 3"/>
    <x v="1"/>
    <n v="554959113.0916965"/>
    <n v="30125131.922288999"/>
    <n v="30651277.116711844"/>
    <n v="32770031.54642754"/>
    <n v="30792391.861166693"/>
    <n v="32353120.212490909"/>
    <n v="31921525.922575016"/>
    <n v="33448550.432857782"/>
    <n v="33781928.679376341"/>
    <n v="33349520.852454808"/>
    <n v="34020460.884422436"/>
    <n v="33772237.844047487"/>
    <n v="31864743.075180151"/>
    <n v="388850920.35000002"/>
    <n v="3547986.4325105874"/>
    <n v="3609953.1656740592"/>
    <n v="3859489.3997342032"/>
    <n v="3626572.9501133291"/>
    <n v="3810387.6809373256"/>
    <n v="3759556.677477465"/>
    <n v="3939401.9395188186"/>
    <n v="3978665.5516614378"/>
    <n v="3927738.7339071934"/>
    <n v="4006758.6743539302"/>
    <n v="3977524.2138457177"/>
    <n v="3752869.0794720519"/>
    <n v="45796904.499206111"/>
    <n v="33673118.354799584"/>
    <n v="34261230.282385901"/>
    <n v="36629520.946161747"/>
    <n v="34418964.81128002"/>
    <n v="36163507.893428236"/>
    <n v="35681082.600052483"/>
    <n v="37387952.372376598"/>
    <n v="37760594.231037781"/>
    <n v="37277259.586362004"/>
    <n v="38027219.558776364"/>
    <n v="37749762.057893202"/>
    <n v="35617612.154652201"/>
    <n v="434647824.84920609"/>
    <n v="9777398.6261947434"/>
    <n v="10174119.323391797"/>
    <n v="10289034.949330807"/>
    <n v="9974899.4857750032"/>
    <n v="10488359.543305274"/>
    <n v="10423112.784169191"/>
    <n v="10763615.883973477"/>
    <n v="10914935.252995767"/>
    <n v="10745262.120155828"/>
    <n v="10927933.782276139"/>
    <n v="11129392.525234064"/>
    <n v="10851023.298882473"/>
    <n v="126459087.57568455"/>
    <n v="31768484"/>
    <n v="31629856"/>
    <n v="31384924"/>
    <n v="31221617"/>
    <n v="31221617"/>
    <n v="31221617"/>
    <n v="31221617"/>
    <n v="31221617"/>
    <n v="31221617"/>
    <n v="31221617"/>
    <n v="31221617"/>
    <n v="31221617"/>
    <n v="375777817"/>
    <n v="16720000"/>
    <n v="16720000"/>
    <n v="16407500"/>
    <n v="15587125"/>
    <n v="15587125"/>
    <n v="15587125"/>
    <n v="15587125"/>
    <n v="15587125"/>
    <n v="15587125"/>
    <n v="15587125"/>
    <n v="15587125"/>
    <n v="15587125"/>
    <n v="190131625"/>
    <n v="15810706"/>
    <n v="15616305"/>
    <n v="15634492"/>
    <n v="15634492"/>
    <n v="15634492"/>
    <n v="15634492"/>
    <n v="15634492"/>
    <n v="15634492"/>
    <n v="15634492"/>
    <n v="15634492"/>
    <n v="15634492"/>
    <n v="15634492"/>
    <n v="187771931"/>
    <n v="0"/>
    <n v="0"/>
    <n v="-175000"/>
    <n v="0"/>
    <n v="0"/>
    <n v="0"/>
    <n v="0"/>
    <n v="0"/>
    <n v="0"/>
    <n v="0"/>
    <n v="0"/>
    <n v="0"/>
    <n v="-175000"/>
    <n v="0"/>
    <n v="0"/>
    <n v="0"/>
    <n v="0"/>
    <n v="0"/>
    <n v="0"/>
    <n v="0"/>
    <n v="0"/>
    <n v="0"/>
    <n v="0"/>
    <n v="0"/>
    <n v="0"/>
    <n v="0"/>
  </r>
  <r>
    <x v="14"/>
    <x v="14"/>
    <n v="1"/>
    <d v="2025-01-01T00:00:00"/>
    <n v="1927872"/>
    <x v="409"/>
    <m/>
    <m/>
    <x v="3"/>
    <x v="3"/>
    <s v="TREG 3"/>
    <x v="1"/>
    <n v="581852942.37996626"/>
    <n v="33395590.575909093"/>
    <n v="34701412.027272731"/>
    <n v="32089769.124545455"/>
    <n v="29478126.221818183"/>
    <n v="30783947.673181821"/>
    <n v="32089769.124545455"/>
    <n v="38618876.381363638"/>
    <n v="36007233.478636369"/>
    <n v="36007233.478636369"/>
    <n v="38618876.381363638"/>
    <n v="34701412.027272731"/>
    <n v="36007233.478636369"/>
    <n v="412499479.97318184"/>
    <n v="4431420.2674257569"/>
    <n v="4712584.6051949849"/>
    <n v="6200695.5810161131"/>
    <n v="6321940.468238919"/>
    <n v="8268992.8105641911"/>
    <n v="7726166.8522203304"/>
    <n v="6784660.5955468025"/>
    <n v="7674877.5160943605"/>
    <n v="6664083.3137372946"/>
    <n v="7013382.7899708217"/>
    <n v="8616968.6043986063"/>
    <n v="10223393.439187117"/>
    <n v="84639166.843595296"/>
    <n v="37827010.843334854"/>
    <n v="39413996.632467717"/>
    <n v="38290464.705561571"/>
    <n v="35800066.690057099"/>
    <n v="39052940.483746015"/>
    <n v="39815935.976765782"/>
    <n v="45403536.976910442"/>
    <n v="43682110.994730726"/>
    <n v="42671316.792373665"/>
    <n v="45632259.17133446"/>
    <n v="43318380.631671339"/>
    <n v="46230626.917823486"/>
    <n v="497138646.81677717"/>
    <n v="0"/>
    <n v="0"/>
    <n v="0"/>
    <n v="0"/>
    <n v="0"/>
    <n v="0"/>
    <n v="0"/>
    <n v="0"/>
    <n v="0"/>
    <n v="0"/>
    <n v="0"/>
    <n v="0"/>
    <n v="0"/>
    <n v="31608258"/>
    <n v="31449002"/>
    <n v="30769805"/>
    <n v="30960899"/>
    <n v="30960899"/>
    <n v="30960899"/>
    <n v="30960899"/>
    <n v="30960899"/>
    <n v="30960899"/>
    <n v="30960899"/>
    <n v="30960899"/>
    <n v="30960899"/>
    <n v="372475156"/>
    <n v="4771700"/>
    <n v="4771700"/>
    <n v="4771700"/>
    <n v="4533115"/>
    <n v="4533115"/>
    <n v="4533115"/>
    <n v="4533115"/>
    <n v="4533115"/>
    <n v="4533115"/>
    <n v="4533115"/>
    <n v="4533115"/>
    <n v="4533115"/>
    <n v="55113135"/>
    <n v="27373216"/>
    <n v="27031671"/>
    <n v="26427784"/>
    <n v="26427784"/>
    <n v="26427784"/>
    <n v="26427784"/>
    <n v="26427784"/>
    <n v="26427784"/>
    <n v="26427784"/>
    <n v="26427784"/>
    <n v="26427784"/>
    <n v="26427784"/>
    <n v="3186827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37"/>
    <n v="1"/>
    <d v="2025-01-01T00:00:00"/>
    <n v="3083774"/>
    <x v="410"/>
    <m/>
    <m/>
    <x v="2"/>
    <x v="3"/>
    <s v="TREG 3"/>
    <x v="1"/>
    <n v="758955348.74073648"/>
    <n v="45629908.326499999"/>
    <n v="43959600.826000005"/>
    <n v="44233268.646499999"/>
    <n v="43727464.412000008"/>
    <n v="42558256.329500005"/>
    <n v="41853321.074999988"/>
    <n v="43743967.108999997"/>
    <n v="45012740.701500013"/>
    <n v="44681038.777500011"/>
    <n v="44739072.881000005"/>
    <n v="44954706.598000012"/>
    <n v="44349336.853500001"/>
    <n v="529442682.53599995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45629908.326499999"/>
    <n v="44650460.050318241"/>
    <n v="44916997.876701266"/>
    <n v="44264951.275431432"/>
    <n v="43144487.993221633"/>
    <n v="42424874.614854932"/>
    <n v="44454332.836284921"/>
    <n v="45611009.840421356"/>
    <n v="45396649.191316493"/>
    <n v="45459793.38971696"/>
    <n v="45566666.896776959"/>
    <n v="44972426.306975827"/>
    <n v="536492558.5985201"/>
    <n v="0"/>
    <n v="0"/>
    <n v="0"/>
    <n v="0"/>
    <n v="0"/>
    <n v="0"/>
    <n v="0"/>
    <n v="0"/>
    <n v="0"/>
    <n v="0"/>
    <n v="0"/>
    <n v="0"/>
    <n v="0"/>
    <n v="39257834"/>
    <n v="38756147"/>
    <n v="37611658"/>
    <n v="37309922"/>
    <n v="37309922"/>
    <n v="37309922"/>
    <n v="37309922"/>
    <n v="37309922"/>
    <n v="37309922"/>
    <n v="37309922"/>
    <n v="37309922"/>
    <n v="37309922"/>
    <n v="451414937"/>
    <n v="2100000"/>
    <n v="2100000"/>
    <n v="2100000"/>
    <n v="1995000"/>
    <n v="1995000"/>
    <n v="1995000"/>
    <n v="1995000"/>
    <n v="1995000"/>
    <n v="1995000"/>
    <n v="1995000"/>
    <n v="1995000"/>
    <n v="1995000"/>
    <n v="24255000"/>
    <n v="36818748"/>
    <n v="36611557"/>
    <n v="35314922"/>
    <n v="35314922"/>
    <n v="35314922"/>
    <n v="35314922"/>
    <n v="35314922"/>
    <n v="35314922"/>
    <n v="35314922"/>
    <n v="35314922"/>
    <n v="35314922"/>
    <n v="35314922"/>
    <n v="4265795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30"/>
    <n v="1"/>
    <d v="2025-01-01T00:00:00"/>
    <n v="4602323"/>
    <x v="411"/>
    <m/>
    <m/>
    <x v="5"/>
    <x v="7"/>
    <s v="TREG 3"/>
    <x v="1"/>
    <n v="687949946.83974373"/>
    <n v="37160382.73660627"/>
    <n v="37809400.86705678"/>
    <n v="40422957.074419372"/>
    <n v="37983470.740916513"/>
    <n v="39908682.654766068"/>
    <n v="39376296.305667892"/>
    <n v="41259933.376425482"/>
    <n v="41671166.869730867"/>
    <n v="41137776.994853012"/>
    <n v="41965404.520121403"/>
    <n v="41659212.892208487"/>
    <n v="39306252.717227824"/>
    <n v="479660937.75"/>
    <n v="4763923.8124635927"/>
    <n v="4847127.2861277107"/>
    <n v="5182182.5717451423"/>
    <n v="4869442.869446394"/>
    <n v="5116253.1067207186"/>
    <n v="5048001.710499201"/>
    <n v="5289482.0945691317"/>
    <n v="5342201.8161372887"/>
    <n v="5273821.7689168816"/>
    <n v="5379922.7879355168"/>
    <n v="5340669.3282031324"/>
    <n v="5039022.1926819282"/>
    <n v="61492051.345446654"/>
    <n v="41924306.549069867"/>
    <n v="42656528.153184488"/>
    <n v="45605139.646164514"/>
    <n v="42852913.61036291"/>
    <n v="45024935.761486784"/>
    <n v="44424298.016167089"/>
    <n v="46549415.470994614"/>
    <n v="47013368.685868159"/>
    <n v="46411598.763769895"/>
    <n v="47345327.308056921"/>
    <n v="46999882.220411621"/>
    <n v="44345274.909909755"/>
    <n v="541152989.09544659"/>
    <n v="19554797.252389487"/>
    <n v="20348238.646783594"/>
    <n v="20578069.898661613"/>
    <n v="19949798.971550006"/>
    <n v="20976719.086610548"/>
    <n v="20846225.568338383"/>
    <n v="21527231.767946955"/>
    <n v="21829870.505991533"/>
    <n v="21490524.240311656"/>
    <n v="21855867.564552277"/>
    <n v="22258785.050468128"/>
    <n v="21702046.597764947"/>
    <n v="252918175.15136909"/>
    <n v="37209842"/>
    <n v="38862278"/>
    <n v="38845781"/>
    <n v="37071816.949999996"/>
    <n v="37071816.949999996"/>
    <n v="37071816.949999996"/>
    <n v="37071816.949999996"/>
    <n v="37071816.949999996"/>
    <n v="37071816.949999996"/>
    <n v="37071816.949999996"/>
    <n v="37071816.949999996"/>
    <n v="37071816.949999996"/>
    <n v="448564253.54999989"/>
    <n v="35141001"/>
    <n v="36881001"/>
    <n v="36881001"/>
    <n v="35036950.949999996"/>
    <n v="35036950.949999996"/>
    <n v="35036950.949999996"/>
    <n v="35036950.949999996"/>
    <n v="35036950.949999996"/>
    <n v="35036950.949999996"/>
    <n v="35036950.949999996"/>
    <n v="35036950.949999996"/>
    <n v="35036950.949999996"/>
    <n v="424235561.54999989"/>
    <n v="2072726"/>
    <n v="2025770"/>
    <n v="2034866"/>
    <n v="2034866"/>
    <n v="2034866"/>
    <n v="2034866"/>
    <n v="2034866"/>
    <n v="2034866"/>
    <n v="2034866"/>
    <n v="2034866"/>
    <n v="2034866"/>
    <n v="2034866"/>
    <n v="244471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34"/>
    <n v="0.5"/>
    <d v="2025-01-01T00:00:00"/>
    <n v="4603399"/>
    <x v="412"/>
    <m/>
    <m/>
    <x v="3"/>
    <x v="3"/>
    <s v="TREG 3"/>
    <x v="1"/>
    <n v="321125689.73456806"/>
    <n v="21306781.786590908"/>
    <n v="21357193.722727273"/>
    <n v="21256369.850454547"/>
    <n v="21155545.978181817"/>
    <n v="21205957.914318182"/>
    <n v="21256369.850454547"/>
    <n v="21508429.531136364"/>
    <n v="21407605.658863638"/>
    <n v="21407605.658863638"/>
    <n v="21508429.531136364"/>
    <n v="21357193.722727273"/>
    <n v="21407605.658863638"/>
    <n v="256135088.86431816"/>
    <n v="2751620.9815974315"/>
    <n v="2926205.5717275338"/>
    <n v="3850224.7657800745"/>
    <n v="3925509.8787823427"/>
    <n v="5134501.5234685009"/>
    <n v="4797442.2498730468"/>
    <n v="4212828.6917297412"/>
    <n v="4765594.9402297204"/>
    <n v="4137958.1178485211"/>
    <n v="4354850.154636424"/>
    <n v="5350571.6404107194"/>
    <n v="6348055.9713949757"/>
    <n v="52555364.487479039"/>
    <n v="24058402.768188339"/>
    <n v="24283399.294454806"/>
    <n v="25106594.616234623"/>
    <n v="25081055.85696416"/>
    <n v="26340459.437786683"/>
    <n v="26053812.100327592"/>
    <n v="25721258.222866103"/>
    <n v="26173200.599093359"/>
    <n v="25545563.776712157"/>
    <n v="25863279.685772788"/>
    <n v="26707765.36313799"/>
    <n v="27755661.630258612"/>
    <n v="308690453.35179716"/>
    <n v="0"/>
    <n v="0"/>
    <n v="0"/>
    <n v="0"/>
    <n v="0"/>
    <n v="0"/>
    <n v="0"/>
    <n v="0"/>
    <n v="0"/>
    <n v="0"/>
    <n v="0"/>
    <n v="0"/>
    <n v="0"/>
    <n v="24833535"/>
    <n v="24837138.5"/>
    <n v="28067630.5"/>
    <n v="26720104.674999997"/>
    <n v="26720104.674999997"/>
    <n v="26720104.674999997"/>
    <n v="26720104.674999997"/>
    <n v="26720104.674999997"/>
    <n v="26720104.674999997"/>
    <n v="26720104.674999997"/>
    <n v="26720104.674999997"/>
    <n v="26720104.674999997"/>
    <n v="318219246.07500005"/>
    <n v="23652000"/>
    <n v="23652000"/>
    <n v="26950516.5"/>
    <n v="25602990.674999997"/>
    <n v="25602990.674999997"/>
    <n v="25602990.674999997"/>
    <n v="25602990.674999997"/>
    <n v="25602990.674999997"/>
    <n v="25602990.674999997"/>
    <n v="25602990.674999997"/>
    <n v="25602990.674999997"/>
    <n v="25602990.674999997"/>
    <n v="304681432.57500005"/>
    <n v="1181535"/>
    <n v="1185138.5"/>
    <n v="1117114"/>
    <n v="1117114"/>
    <n v="1117114"/>
    <n v="1117114"/>
    <n v="1117114"/>
    <n v="1117114"/>
    <n v="1117114"/>
    <n v="1117114"/>
    <n v="1117114"/>
    <n v="1117114"/>
    <n v="13537813.5"/>
    <n v="0"/>
    <n v="0"/>
    <n v="3526000"/>
    <n v="0"/>
    <n v="0"/>
    <n v="0"/>
    <n v="0"/>
    <n v="0"/>
    <n v="0"/>
    <n v="0"/>
    <n v="0"/>
    <n v="0"/>
    <n v="3526000"/>
    <n v="0"/>
    <n v="0"/>
    <n v="0"/>
    <n v="0"/>
    <n v="0"/>
    <n v="0"/>
    <n v="0"/>
    <n v="0"/>
    <n v="0"/>
    <n v="0"/>
    <n v="0"/>
    <n v="0"/>
    <n v="0"/>
  </r>
  <r>
    <x v="11"/>
    <x v="11"/>
    <n v="0.5"/>
    <d v="2025-01-01T00:00:00"/>
    <n v="4603399"/>
    <x v="412"/>
    <m/>
    <m/>
    <x v="3"/>
    <x v="3"/>
    <s v="TREG 3"/>
    <x v="1"/>
    <n v="321125689.73456806"/>
    <n v="21306781.786590908"/>
    <n v="21357193.722727273"/>
    <n v="21256369.850454547"/>
    <n v="21155545.978181817"/>
    <n v="21205957.914318182"/>
    <n v="21256369.850454547"/>
    <n v="21508429.531136364"/>
    <n v="21407605.658863638"/>
    <n v="21407605.658863638"/>
    <n v="21508429.531136364"/>
    <n v="21357193.722727273"/>
    <n v="21407605.658863638"/>
    <n v="256135088.86431816"/>
    <n v="2751620.9815974315"/>
    <n v="2926205.5717275338"/>
    <n v="3850224.7657800745"/>
    <n v="3925509.8787823427"/>
    <n v="5134501.5234685009"/>
    <n v="4797442.2498730468"/>
    <n v="4212828.6917297412"/>
    <n v="4765594.9402297204"/>
    <n v="4137958.1178485211"/>
    <n v="4354850.154636424"/>
    <n v="5350571.6404107194"/>
    <n v="6348055.9713949757"/>
    <n v="52555364.487479039"/>
    <n v="24058402.768188339"/>
    <n v="24283399.294454806"/>
    <n v="25106594.616234623"/>
    <n v="25081055.85696416"/>
    <n v="26340459.437786683"/>
    <n v="26053812.100327592"/>
    <n v="25721258.222866103"/>
    <n v="26173200.599093359"/>
    <n v="25545563.776712157"/>
    <n v="25863279.685772788"/>
    <n v="26707765.36313799"/>
    <n v="27755661.630258612"/>
    <n v="308690453.35179716"/>
    <n v="0"/>
    <n v="0"/>
    <n v="0"/>
    <n v="0"/>
    <n v="0"/>
    <n v="0"/>
    <n v="0"/>
    <n v="0"/>
    <n v="0"/>
    <n v="0"/>
    <n v="0"/>
    <n v="0"/>
    <n v="0"/>
    <n v="24833535"/>
    <n v="24837138.5"/>
    <n v="28067630.5"/>
    <n v="26720104.674999997"/>
    <n v="26720104.674999997"/>
    <n v="26720104.674999997"/>
    <n v="26720104.674999997"/>
    <n v="26720104.674999997"/>
    <n v="26720104.674999997"/>
    <n v="26720104.674999997"/>
    <n v="26720104.674999997"/>
    <n v="26720104.674999997"/>
    <n v="318219246.07500005"/>
    <n v="23652000"/>
    <n v="23652000"/>
    <n v="26950516.5"/>
    <n v="25602990.674999997"/>
    <n v="25602990.674999997"/>
    <n v="25602990.674999997"/>
    <n v="25602990.674999997"/>
    <n v="25602990.674999997"/>
    <n v="25602990.674999997"/>
    <n v="25602990.674999997"/>
    <n v="25602990.674999997"/>
    <n v="25602990.674999997"/>
    <n v="304681432.57500005"/>
    <n v="1181535"/>
    <n v="1185138.5"/>
    <n v="1117114"/>
    <n v="1117114"/>
    <n v="1117114"/>
    <n v="1117114"/>
    <n v="1117114"/>
    <n v="1117114"/>
    <n v="1117114"/>
    <n v="1117114"/>
    <n v="1117114"/>
    <n v="1117114"/>
    <n v="13537813.5"/>
    <n v="0"/>
    <n v="0"/>
    <n v="3526000"/>
    <n v="0"/>
    <n v="0"/>
    <n v="0"/>
    <n v="0"/>
    <n v="0"/>
    <n v="0"/>
    <n v="0"/>
    <n v="0"/>
    <n v="0"/>
    <n v="3526000"/>
    <n v="0"/>
    <n v="0"/>
    <n v="0"/>
    <n v="0"/>
    <n v="0"/>
    <n v="0"/>
    <n v="0"/>
    <n v="0"/>
    <n v="0"/>
    <n v="0"/>
    <n v="0"/>
    <n v="0"/>
    <n v="0"/>
  </r>
  <r>
    <x v="14"/>
    <x v="14"/>
    <n v="1"/>
    <d v="2025-01-01T00:00:00"/>
    <n v="1791068"/>
    <x v="413"/>
    <m/>
    <m/>
    <x v="2"/>
    <x v="3"/>
    <s v="TREG 3"/>
    <x v="1"/>
    <n v="652923671.10023224"/>
    <n v="45868687.93"/>
    <n v="45849783.533500001"/>
    <n v="45853411.649999999"/>
    <n v="45849783.533500001"/>
    <n v="45838899.183999993"/>
    <n v="45828014.8345"/>
    <n v="45846155.416999996"/>
    <n v="45860667.883000001"/>
    <n v="45857039.766499996"/>
    <n v="45857039.766499996"/>
    <n v="45860667.883000001"/>
    <n v="45853411.649999999"/>
    <n v="550223563.03149998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45868687.93"/>
    <n v="46540642.757818237"/>
    <n v="46537140.880201265"/>
    <n v="46387270.396931425"/>
    <n v="46425130.847721621"/>
    <n v="46399568.374354944"/>
    <n v="46556521.144284919"/>
    <n v="46458937.021921344"/>
    <n v="46572650.180316478"/>
    <n v="46577760.275216952"/>
    <n v="46472628.181776948"/>
    <n v="46476501.103475824"/>
    <n v="557273439.09402001"/>
    <n v="0"/>
    <n v="0"/>
    <n v="0"/>
    <n v="0"/>
    <n v="0"/>
    <n v="0"/>
    <n v="0"/>
    <n v="0"/>
    <n v="0"/>
    <n v="0"/>
    <n v="0"/>
    <n v="0"/>
    <n v="0"/>
    <n v="45935539"/>
    <n v="45619625"/>
    <n v="45830740"/>
    <n v="43533452"/>
    <n v="43533452"/>
    <n v="43533452"/>
    <n v="43533452"/>
    <n v="43533452"/>
    <n v="43533452"/>
    <n v="43533452"/>
    <n v="43533452"/>
    <n v="43533452"/>
    <n v="529186972"/>
    <n v="43700000"/>
    <n v="43700000"/>
    <n v="43700000"/>
    <n v="41515000"/>
    <n v="41515000"/>
    <n v="41515000"/>
    <n v="41515000"/>
    <n v="41515000"/>
    <n v="41515000"/>
    <n v="41515000"/>
    <n v="41515000"/>
    <n v="41515000"/>
    <n v="504735000"/>
    <n v="2186065"/>
    <n v="1849410"/>
    <n v="2018452"/>
    <n v="2018452"/>
    <n v="2018452"/>
    <n v="2018452"/>
    <n v="2018452"/>
    <n v="2018452"/>
    <n v="2018452"/>
    <n v="2018452"/>
    <n v="2018452"/>
    <n v="2018452"/>
    <n v="2421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30"/>
    <n v="1"/>
    <d v="2025-01-01T00:00:00"/>
    <n v="2000365"/>
    <x v="414"/>
    <m/>
    <m/>
    <x v="2"/>
    <x v="7"/>
    <s v="TREG 3"/>
    <x v="1"/>
    <n v="1052526743.8865623"/>
    <n v="57027114.729999997"/>
    <n v="57008580.593500003"/>
    <n v="57012137.650000006"/>
    <n v="57008580.593500003"/>
    <n v="56997909.424000002"/>
    <n v="56987238.254499994"/>
    <n v="57005023.536999993"/>
    <n v="57019251.762999997"/>
    <n v="57015694.706500001"/>
    <n v="57015694.706500001"/>
    <n v="57019251.762999997"/>
    <n v="57012137.650000006"/>
    <n v="684128615.37150002"/>
    <n v="0"/>
    <n v="11950724.263759997"/>
    <n v="11827387.134146826"/>
    <n v="9297635.5734425317"/>
    <n v="10140840.16137453"/>
    <n v="9886932.8458673004"/>
    <n v="12288154.568081591"/>
    <n v="10349068.613539482"/>
    <n v="12378878.988314027"/>
    <n v="12467275.195482703"/>
    <n v="10585903.080715967"/>
    <n v="10778419.087470157"/>
    <n v="121951219.51219513"/>
    <n v="57027114.729999997"/>
    <n v="68959304.857260004"/>
    <n v="68839524.78414683"/>
    <n v="66306216.166942537"/>
    <n v="67138749.585374534"/>
    <n v="66874171.100367293"/>
    <n v="69293178.105081588"/>
    <n v="67368320.376539484"/>
    <n v="69394573.694814026"/>
    <n v="69482969.90198271"/>
    <n v="67605154.843715966"/>
    <n v="67790556.737470165"/>
    <n v="806079834.88369513"/>
    <n v="0"/>
    <n v="0"/>
    <n v="0"/>
    <n v="0"/>
    <n v="0"/>
    <n v="0"/>
    <n v="0"/>
    <n v="0"/>
    <n v="0"/>
    <n v="0"/>
    <n v="0"/>
    <n v="0"/>
    <n v="0"/>
    <n v="48093140"/>
    <n v="48009532"/>
    <n v="47356952"/>
    <n v="44998004.399999999"/>
    <n v="44998004.399999999"/>
    <n v="44998004.399999999"/>
    <n v="44998004.399999999"/>
    <n v="44998004.399999999"/>
    <n v="44998004.399999999"/>
    <n v="44998004.399999999"/>
    <n v="44998004.399999999"/>
    <n v="44998004.399999999"/>
    <n v="548441663.5999999"/>
    <n v="47831532"/>
    <n v="47831532"/>
    <n v="47178952"/>
    <n v="44820004.399999999"/>
    <n v="44820004.399999999"/>
    <n v="44820004.399999999"/>
    <n v="44820004.399999999"/>
    <n v="44820004.399999999"/>
    <n v="44820004.399999999"/>
    <n v="44820004.399999999"/>
    <n v="44820004.399999999"/>
    <n v="44820004.399999999"/>
    <n v="546222055.5999999"/>
    <n v="181500"/>
    <n v="178000"/>
    <n v="178000"/>
    <n v="178000"/>
    <n v="178000"/>
    <n v="178000"/>
    <n v="178000"/>
    <n v="178000"/>
    <n v="178000"/>
    <n v="178000"/>
    <n v="178000"/>
    <n v="178000"/>
    <n v="2139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x v="28"/>
    <n v="1"/>
    <d v="2025-01-01T00:00:00"/>
    <n v="5592095"/>
    <x v="415"/>
    <m/>
    <m/>
    <x v="5"/>
    <x v="2"/>
    <s v="TREG 3"/>
    <x v="1"/>
    <n v="751203496.06063771"/>
    <n v="49336405.649429262"/>
    <n v="50198081.967046887"/>
    <n v="53667999.651909798"/>
    <n v="50429187.818915009"/>
    <n v="52985217.357578211"/>
    <n v="52278388.553701229"/>
    <n v="54779220.778113514"/>
    <n v="55325199.612243228"/>
    <n v="54617038.465927884"/>
    <n v="55715847.582149699"/>
    <n v="55309328.777748644"/>
    <n v="52185394.385236524"/>
    <n v="636827310.5999999"/>
    <n v="9684203.0117505807"/>
    <n v="9853340.7565940432"/>
    <n v="10534448.081944261"/>
    <n v="9898704.3366366923"/>
    <n v="10400425.299698619"/>
    <n v="10261682.44761619"/>
    <n v="10752568.774675095"/>
    <n v="10859738.51677997"/>
    <n v="10720734.140281962"/>
    <n v="10936418.489649992"/>
    <n v="10856623.243561577"/>
    <n v="10243428.697784467"/>
    <n v="125002315.79697347"/>
    <n v="59020608.661179841"/>
    <n v="60051422.723640934"/>
    <n v="64202447.733854055"/>
    <n v="60327892.155551702"/>
    <n v="63385642.657276832"/>
    <n v="62540071.001317419"/>
    <n v="65531789.552788608"/>
    <n v="66184938.129023194"/>
    <n v="65337772.606209844"/>
    <n v="66652266.071799695"/>
    <n v="66165952.021310225"/>
    <n v="62428823.083020993"/>
    <n v="761829626.39697337"/>
    <n v="9883164.465660451"/>
    <n v="10284176.641519329"/>
    <n v="10400335.353488667"/>
    <n v="10082801.767152034"/>
    <n v="10601816.117402999"/>
    <n v="10535863.559258789"/>
    <n v="10880050.010593304"/>
    <n v="11033006.258779872"/>
    <n v="10861497.707132163"/>
    <n v="11046145.398095053"/>
    <n v="11249783.396894053"/>
    <n v="10968402.944752034"/>
    <n v="127827043.62072875"/>
    <n v="51519717"/>
    <n v="50536958"/>
    <n v="48602194"/>
    <n v="48984388"/>
    <n v="48984388"/>
    <n v="48984388"/>
    <n v="48984388"/>
    <n v="48984388"/>
    <n v="48984388"/>
    <n v="48984388"/>
    <n v="48984388"/>
    <n v="48984388"/>
    <n v="591518361"/>
    <n v="0"/>
    <n v="0"/>
    <n v="0"/>
    <n v="0"/>
    <n v="0"/>
    <n v="0"/>
    <n v="0"/>
    <n v="0"/>
    <n v="0"/>
    <n v="0"/>
    <n v="0"/>
    <n v="0"/>
    <n v="0"/>
    <n v="52041139"/>
    <n v="50727277"/>
    <n v="48984388"/>
    <n v="48984388"/>
    <n v="48984388"/>
    <n v="48984388"/>
    <n v="48984388"/>
    <n v="48984388"/>
    <n v="48984388"/>
    <n v="48984388"/>
    <n v="48984388"/>
    <n v="48984388"/>
    <n v="5926122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22"/>
    <n v="1"/>
    <d v="2025-01-01T00:00:00"/>
    <n v="2000267"/>
    <x v="416"/>
    <m/>
    <m/>
    <x v="2"/>
    <x v="6"/>
    <s v="TREG 3"/>
    <x v="1"/>
    <n v="39829108.257308967"/>
    <n v="58368149.07"/>
    <n v="58278983.316500001"/>
    <n v="58293117.350000001"/>
    <n v="58264239.316500001"/>
    <n v="58199721.216000006"/>
    <n v="58164691.115500003"/>
    <n v="58268535.283"/>
    <n v="58336129.416999996"/>
    <n v="58318309.383500002"/>
    <n v="58321995.383500002"/>
    <n v="58332443.416999996"/>
    <n v="58300489.350000001"/>
    <n v="699446803.61850011"/>
    <n v="0"/>
    <n v="11950724.263759997"/>
    <n v="11827387.134146826"/>
    <n v="9297635.5734425317"/>
    <n v="10140840.16137453"/>
    <n v="9886932.8458673004"/>
    <n v="12288154.568081591"/>
    <n v="10349068.613539482"/>
    <n v="12378878.988314027"/>
    <n v="12467275.195482703"/>
    <n v="10585903.080715967"/>
    <n v="10778419.087470157"/>
    <n v="121951219.51219513"/>
    <n v="58368149.07"/>
    <n v="70229707.580259994"/>
    <n v="70120504.484146833"/>
    <n v="67561874.889942527"/>
    <n v="68340561.37737453"/>
    <n v="68051623.961367309"/>
    <n v="70556689.851081595"/>
    <n v="68685198.030539483"/>
    <n v="70697188.371814027"/>
    <n v="70789270.578982711"/>
    <n v="68918346.497715965"/>
    <n v="69078908.437470153"/>
    <n v="821398023.1306951"/>
    <n v="10880698.204212455"/>
    <n v="11322185.59187007"/>
    <n v="11450068.507622395"/>
    <n v="11100485.422707163"/>
    <n v="11671885.254042339"/>
    <n v="11599275.931040958"/>
    <n v="11978202.024597518"/>
    <n v="12146596.548512327"/>
    <n v="11957777.188437495"/>
    <n v="12161061.855656443"/>
    <n v="12385253.572341956"/>
    <n v="12075472.652378529"/>
    <n v="140728962.75341964"/>
    <n v="57945200"/>
    <n v="57947950"/>
    <n v="57945200"/>
    <n v="55146700"/>
    <n v="55146700"/>
    <n v="55146700"/>
    <n v="55146700"/>
    <n v="55146700"/>
    <n v="55146700"/>
    <n v="55146700"/>
    <n v="55146700"/>
    <n v="55146700"/>
    <n v="670158650"/>
    <n v="56000000"/>
    <n v="56000000"/>
    <n v="56000000"/>
    <n v="53200000"/>
    <n v="53200000"/>
    <n v="53200000"/>
    <n v="53200000"/>
    <n v="53200000"/>
    <n v="53200000"/>
    <n v="53200000"/>
    <n v="53200000"/>
    <n v="53200000"/>
    <n v="646800000"/>
    <n v="1948700"/>
    <n v="1949700"/>
    <n v="1946700"/>
    <n v="1946700"/>
    <n v="1946700"/>
    <n v="1946700"/>
    <n v="1946700"/>
    <n v="1946700"/>
    <n v="1946700"/>
    <n v="1946700"/>
    <n v="1946700"/>
    <n v="1946700"/>
    <n v="23365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7"/>
    <n v="1"/>
    <d v="2025-01-01T00:00:00"/>
    <n v="5586878"/>
    <x v="417"/>
    <m/>
    <m/>
    <x v="2"/>
    <x v="4"/>
    <s v="TREG 3"/>
    <x v="1"/>
    <n v="526384122.26664525"/>
    <n v="37272005.932000004"/>
    <n v="36917441.71549999"/>
    <n v="36912647.892000012"/>
    <n v="36556876.283499993"/>
    <n v="36030409.605999999"/>
    <n v="36225073.792499989"/>
    <n v="37012376.896999992"/>
    <n v="37263625.676999994"/>
    <n v="37178278.142500006"/>
    <n v="37268419.500500001"/>
    <n v="37173484.318999991"/>
    <n v="37092930.60800001"/>
    <n v="442903570.36549997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37272005.932000004"/>
    <n v="37608300.939818226"/>
    <n v="37596377.122201279"/>
    <n v="37094363.146931417"/>
    <n v="36616641.269721627"/>
    <n v="36796627.332354933"/>
    <n v="37722742.624284916"/>
    <n v="37861894.815921336"/>
    <n v="37893888.556316487"/>
    <n v="37989140.009216957"/>
    <n v="37785444.617776938"/>
    <n v="37716020.061475836"/>
    <n v="449953446.42801994"/>
    <n v="0"/>
    <n v="0"/>
    <n v="0"/>
    <n v="0"/>
    <n v="0"/>
    <n v="0"/>
    <n v="0"/>
    <n v="0"/>
    <n v="0"/>
    <n v="0"/>
    <n v="0"/>
    <n v="0"/>
    <n v="0"/>
    <n v="25010843"/>
    <n v="25100985"/>
    <n v="25889451"/>
    <n v="27935467"/>
    <n v="27935467"/>
    <n v="27935467"/>
    <n v="27935467"/>
    <n v="27935467"/>
    <n v="27935467"/>
    <n v="27935467"/>
    <n v="27935467"/>
    <n v="27935467"/>
    <n v="327420482"/>
    <n v="0"/>
    <n v="0"/>
    <n v="0"/>
    <n v="0"/>
    <n v="0"/>
    <n v="0"/>
    <n v="0"/>
    <n v="0"/>
    <n v="0"/>
    <n v="0"/>
    <n v="0"/>
    <n v="0"/>
    <n v="0"/>
    <n v="27042545"/>
    <n v="27255761"/>
    <n v="27935467"/>
    <n v="27935467"/>
    <n v="27935467"/>
    <n v="27935467"/>
    <n v="27935467"/>
    <n v="27935467"/>
    <n v="27935467"/>
    <n v="27935467"/>
    <n v="27935467"/>
    <n v="27935467"/>
    <n v="3336529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25"/>
    <n v="1"/>
    <d v="2025-01-01T00:00:00"/>
    <n v="2944661"/>
    <x v="418"/>
    <m/>
    <m/>
    <x v="2"/>
    <x v="7"/>
    <s v="TREG 3"/>
    <x v="1"/>
    <n v="569900244.03658032"/>
    <n v="70169169.719999999"/>
    <n v="70091908.733999997"/>
    <n v="70501236.600000009"/>
    <n v="70091908.733999997"/>
    <n v="70047425.136000007"/>
    <n v="70397441.537999988"/>
    <n v="70077080.868000016"/>
    <n v="70136392.331999987"/>
    <n v="70516064.466000006"/>
    <n v="70121564.466000006"/>
    <n v="70136392.331999987"/>
    <n v="70501236.600000009"/>
    <n v="842787821.52600002"/>
    <n v="0"/>
    <n v="8215489.542949019"/>
    <n v="8130701.8032078343"/>
    <n v="6391631.6820563478"/>
    <n v="6971290.1464164359"/>
    <n v="6796742.3240929376"/>
    <n v="8447454.9933639858"/>
    <n v="7114436.1711718757"/>
    <n v="8509823.2238795124"/>
    <n v="8570590.9313089978"/>
    <n v="7277247.3151289495"/>
    <n v="7409591.8664240958"/>
    <n v="83835000"/>
    <n v="70169169.719999999"/>
    <n v="78307398.276949018"/>
    <n v="78631938.403207839"/>
    <n v="76483540.41605635"/>
    <n v="77018715.282416448"/>
    <n v="77194183.862092927"/>
    <n v="78524535.861364007"/>
    <n v="77250828.503171861"/>
    <n v="79025887.689879522"/>
    <n v="78692155.397309005"/>
    <n v="77413639.64712894"/>
    <n v="77910828.466424108"/>
    <n v="926622821.52600002"/>
    <n v="0"/>
    <n v="0"/>
    <n v="0"/>
    <n v="0"/>
    <n v="0"/>
    <n v="0"/>
    <n v="0"/>
    <n v="0"/>
    <n v="0"/>
    <n v="0"/>
    <n v="0"/>
    <n v="0"/>
    <n v="0"/>
    <n v="42360761"/>
    <n v="42350524"/>
    <n v="70369195"/>
    <n v="40416558"/>
    <n v="40416558"/>
    <n v="40416558"/>
    <n v="40416558"/>
    <n v="40416558"/>
    <n v="40416558"/>
    <n v="40416558"/>
    <n v="40416558"/>
    <n v="40416558"/>
    <n v="518829502"/>
    <n v="39841000"/>
    <n v="39841000"/>
    <n v="39841000"/>
    <n v="37848950"/>
    <n v="37848950"/>
    <n v="37848950"/>
    <n v="37848950"/>
    <n v="37848950"/>
    <n v="37848950"/>
    <n v="37848950"/>
    <n v="37848950"/>
    <n v="37848950"/>
    <n v="460163550"/>
    <n v="2544380"/>
    <n v="2507950"/>
    <n v="2567608"/>
    <n v="2567608"/>
    <n v="2567608"/>
    <n v="2567608"/>
    <n v="2567608"/>
    <n v="2567608"/>
    <n v="2567608"/>
    <n v="2567608"/>
    <n v="2567608"/>
    <n v="2567608"/>
    <n v="30728410"/>
    <n v="0"/>
    <n v="0"/>
    <n v="27945000"/>
    <n v="0"/>
    <n v="0"/>
    <n v="0"/>
    <n v="0"/>
    <n v="0"/>
    <n v="0"/>
    <n v="0"/>
    <n v="0"/>
    <n v="0"/>
    <n v="27945000"/>
    <n v="0"/>
    <n v="0"/>
    <n v="0"/>
    <n v="0"/>
    <n v="0"/>
    <n v="0"/>
    <n v="0"/>
    <n v="0"/>
    <n v="0"/>
    <n v="0"/>
    <n v="0"/>
    <n v="0"/>
    <n v="0"/>
  </r>
  <r>
    <x v="30"/>
    <x v="30"/>
    <n v="1"/>
    <d v="2025-01-01T00:00:00"/>
    <n v="3001001517"/>
    <x v="419"/>
    <m/>
    <m/>
    <x v="3"/>
    <x v="7"/>
    <s v="TREG 3"/>
    <x v="1"/>
    <n v="934815911.97074068"/>
    <n v="42010285.703636363"/>
    <n v="42031890.249090903"/>
    <n v="41988681.158181816"/>
    <n v="41945472.067272723"/>
    <n v="41967076.61272727"/>
    <n v="41988681.158181816"/>
    <n v="42096703.885454543"/>
    <n v="42053494.794545449"/>
    <n v="42053494.794545449"/>
    <n v="42096703.885454543"/>
    <n v="42031890.249090903"/>
    <n v="42053494.794545449"/>
    <n v="504317869.35272729"/>
    <n v="5417811.5027440684"/>
    <n v="5761560.299157015"/>
    <n v="7580910.3665445186"/>
    <n v="7729143.1914636986"/>
    <n v="10109590.528908966"/>
    <n v="9445936.7692505885"/>
    <n v="8294860.3378846021"/>
    <n v="9383230.9236159567"/>
    <n v="8147443.720878277"/>
    <n v="8574493.8777210638"/>
    <n v="10535022.364469837"/>
    <n v="12499021.810017066"/>
    <n v="103479025.69265565"/>
    <n v="47428097.206380434"/>
    <n v="47793450.548247918"/>
    <n v="49569591.524726331"/>
    <n v="49674615.258736424"/>
    <n v="52076667.141636238"/>
    <n v="51434617.927432403"/>
    <n v="50391564.223339148"/>
    <n v="51436725.718161404"/>
    <n v="50200938.51542373"/>
    <n v="50671197.763175607"/>
    <n v="52566912.613560736"/>
    <n v="54552516.604562514"/>
    <n v="607796895.04538298"/>
    <n v="0"/>
    <n v="0"/>
    <n v="0"/>
    <n v="0"/>
    <n v="0"/>
    <n v="0"/>
    <n v="0"/>
    <n v="0"/>
    <n v="0"/>
    <n v="0"/>
    <n v="0"/>
    <n v="0"/>
    <n v="0"/>
    <n v="30327390"/>
    <n v="30329035"/>
    <n v="30335740"/>
    <n v="29191033"/>
    <n v="29191033"/>
    <n v="29191033"/>
    <n v="29191033"/>
    <n v="29191033"/>
    <n v="29191033"/>
    <n v="29191033"/>
    <n v="29191033"/>
    <n v="29191033"/>
    <n v="353711462"/>
    <n v="29836140"/>
    <n v="29836140"/>
    <n v="29836140"/>
    <n v="28344333"/>
    <n v="28344333"/>
    <n v="28344333"/>
    <n v="28344333"/>
    <n v="28344333"/>
    <n v="28344333"/>
    <n v="28344333"/>
    <n v="28344333"/>
    <n v="28344333"/>
    <n v="344607417"/>
    <n v="836850"/>
    <n v="840977"/>
    <n v="846700"/>
    <n v="846700"/>
    <n v="846700"/>
    <n v="846700"/>
    <n v="846700"/>
    <n v="846700"/>
    <n v="846700"/>
    <n v="846700"/>
    <n v="846700"/>
    <n v="846700"/>
    <n v="101448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20"/>
    <n v="1"/>
    <d v="2025-01-01T00:00:00"/>
    <n v="5589560"/>
    <x v="420"/>
    <m/>
    <m/>
    <x v="2"/>
    <x v="4"/>
    <s v="TREG 3"/>
    <x v="1"/>
    <n v="384390516.0472995"/>
    <n v="65221849.197999999"/>
    <n v="64739383.785999998"/>
    <n v="64796224.718000002"/>
    <n v="64562404.257999994"/>
    <n v="64126412.169999994"/>
    <n v="64044379.137999997"/>
    <n v="64726787.735999994"/>
    <n v="65086886.109999999"/>
    <n v="64985800.295999996"/>
    <n v="65030045.177999996"/>
    <n v="65042641.228"/>
    <n v="64884714.482000001"/>
    <n v="777247528.29799998"/>
    <n v="0"/>
    <n v="46978427.253640175"/>
    <n v="46493587.653685912"/>
    <n v="36549106.713336758"/>
    <n v="39863753.133070648"/>
    <n v="38865640.71013616"/>
    <n v="48304869.455374837"/>
    <n v="40682301.446651392"/>
    <n v="48661508.139520764"/>
    <n v="49008994.592753083"/>
    <n v="41613300.316832393"/>
    <n v="42370082.83635623"/>
    <n v="479391572.25135833"/>
    <n v="65221849.197999999"/>
    <n v="111717811.03964017"/>
    <n v="111289812.37168592"/>
    <n v="101111510.97133675"/>
    <n v="103990165.30307063"/>
    <n v="102910019.84813616"/>
    <n v="113031657.19137484"/>
    <n v="105769187.55665138"/>
    <n v="113647308.43552077"/>
    <n v="114039039.77075309"/>
    <n v="106655941.54483239"/>
    <n v="107254797.31835623"/>
    <n v="1256639100.5493584"/>
    <n v="0"/>
    <n v="0"/>
    <n v="0"/>
    <n v="0"/>
    <n v="0"/>
    <n v="0"/>
    <n v="0"/>
    <n v="0"/>
    <n v="0"/>
    <n v="0"/>
    <n v="0"/>
    <n v="0"/>
    <n v="0"/>
    <n v="52916525"/>
    <n v="105522645"/>
    <n v="9119385"/>
    <n v="50214725"/>
    <n v="50214725"/>
    <n v="50214725"/>
    <n v="50214725"/>
    <n v="50214725"/>
    <n v="50214725"/>
    <n v="50214725"/>
    <n v="50214725"/>
    <n v="50214725"/>
    <n v="619491080"/>
    <n v="43071305"/>
    <n v="95033600"/>
    <n v="43625700"/>
    <n v="41444415"/>
    <n v="41444415"/>
    <n v="41444415"/>
    <n v="41444415"/>
    <n v="41444415"/>
    <n v="41444415"/>
    <n v="41444415"/>
    <n v="41444415"/>
    <n v="41444415"/>
    <n v="554730340"/>
    <n v="7929883"/>
    <n v="8906295"/>
    <n v="8770310"/>
    <n v="8770310"/>
    <n v="8770310"/>
    <n v="8770310"/>
    <n v="8770310"/>
    <n v="8770310"/>
    <n v="8770310"/>
    <n v="8770310"/>
    <n v="8770310"/>
    <n v="8770310"/>
    <n v="104539278"/>
    <n v="0"/>
    <n v="85434600"/>
    <n v="-22228700"/>
    <n v="0"/>
    <n v="0"/>
    <n v="0"/>
    <n v="0"/>
    <n v="0"/>
    <n v="0"/>
    <n v="0"/>
    <n v="0"/>
    <n v="0"/>
    <n v="63205900"/>
    <n v="0"/>
    <n v="0"/>
    <n v="0"/>
    <n v="0"/>
    <n v="0"/>
    <n v="0"/>
    <n v="0"/>
    <n v="0"/>
    <n v="0"/>
    <n v="0"/>
    <n v="0"/>
    <n v="0"/>
    <n v="0"/>
  </r>
  <r>
    <x v="44"/>
    <x v="43"/>
    <n v="1"/>
    <d v="2025-01-01T00:00:00"/>
    <n v="2000266"/>
    <x v="421"/>
    <m/>
    <m/>
    <x v="2"/>
    <x v="2"/>
    <s v="TREG 3"/>
    <x v="1"/>
    <n v="1058893064.919369"/>
    <n v="56170858.358999997"/>
    <n v="55915731.862500004"/>
    <n v="55954757.358999997"/>
    <n v="55866537.898500003"/>
    <n v="55675670.463"/>
    <n v="55583190.955499999"/>
    <n v="55889004.857000001"/>
    <n v="56082002.316000007"/>
    <n v="56030678.328499995"/>
    <n v="56042976.819499999"/>
    <n v="56069703.82500001"/>
    <n v="55979354.340999998"/>
    <n v="671260467.38450003"/>
    <n v="0"/>
    <n v="11950724.263759997"/>
    <n v="11827387.134146826"/>
    <n v="9297635.5734425317"/>
    <n v="10140840.16137453"/>
    <n v="9886932.8458673004"/>
    <n v="12288154.568081591"/>
    <n v="10349068.613539482"/>
    <n v="12378878.988314027"/>
    <n v="12467275.195482703"/>
    <n v="10585903.080715967"/>
    <n v="10778419.087470157"/>
    <n v="121951219.51219513"/>
    <n v="56170858.358999997"/>
    <n v="67866456.126259997"/>
    <n v="67782144.493146822"/>
    <n v="65164173.471942537"/>
    <n v="65816510.624374531"/>
    <n v="65470123.801367298"/>
    <n v="68177159.425081596"/>
    <n v="66431070.929539487"/>
    <n v="68409557.31681402"/>
    <n v="68510252.0149827"/>
    <n v="66655606.90571598"/>
    <n v="66757773.428470157"/>
    <n v="793211686.89669514"/>
    <n v="0"/>
    <n v="0"/>
    <n v="0"/>
    <n v="0"/>
    <n v="0"/>
    <n v="0"/>
    <n v="0"/>
    <n v="0"/>
    <n v="0"/>
    <n v="0"/>
    <n v="0"/>
    <n v="0"/>
    <n v="0"/>
    <n v="54570560"/>
    <n v="53973603"/>
    <n v="53940819"/>
    <n v="51795453.600000001"/>
    <n v="51795453.600000001"/>
    <n v="51795453.600000001"/>
    <n v="51795453.600000001"/>
    <n v="51795453.600000001"/>
    <n v="51795453.600000001"/>
    <n v="51795453.600000001"/>
    <n v="51795453.600000001"/>
    <n v="51795453.600000001"/>
    <n v="628644064.4000001"/>
    <n v="48611408"/>
    <n v="48611408"/>
    <n v="48611408"/>
    <n v="46180837.600000001"/>
    <n v="46180837.600000001"/>
    <n v="46180837.600000001"/>
    <n v="46180837.600000001"/>
    <n v="46180837.600000001"/>
    <n v="46180837.600000001"/>
    <n v="46180837.600000001"/>
    <n v="46180837.600000001"/>
    <n v="46180837.600000001"/>
    <n v="561461762.4000001"/>
    <n v="6246774"/>
    <n v="5638850"/>
    <n v="5614616"/>
    <n v="5614616"/>
    <n v="5614616"/>
    <n v="5614616"/>
    <n v="5614616"/>
    <n v="5614616"/>
    <n v="5614616"/>
    <n v="5614616"/>
    <n v="5614616"/>
    <n v="5614616"/>
    <n v="680317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43"/>
    <n v="1"/>
    <d v="2025-01-01T00:00:00"/>
    <n v="4615146"/>
    <x v="422"/>
    <m/>
    <m/>
    <x v="2"/>
    <x v="2"/>
    <s v="TREG 3"/>
    <x v="1"/>
    <n v="955312743.1507616"/>
    <n v="116473000"/>
    <n v="116473000"/>
    <n v="116473000"/>
    <n v="116473000"/>
    <n v="116473000"/>
    <n v="116473000"/>
    <n v="116473000"/>
    <n v="116473000"/>
    <n v="116473000"/>
    <n v="116473000"/>
    <n v="116473000"/>
    <n v="116473000"/>
    <n v="1397676000"/>
    <n v="0"/>
    <n v="6908592.2431823779"/>
    <n v="6837292.3020126335"/>
    <n v="5374868.6343142297"/>
    <n v="5862316.6372162718"/>
    <n v="5715535.3985494357"/>
    <n v="7103657.2728492413"/>
    <n v="5982691.3892134409"/>
    <n v="7156104.1381648183"/>
    <n v="7207205.0871695708"/>
    <n v="6119602.9877694696"/>
    <n v="6230894.5347582698"/>
    <n v="70498760.625199765"/>
    <n v="116473000"/>
    <n v="123381592.24318238"/>
    <n v="123310292.30201264"/>
    <n v="121847868.63431422"/>
    <n v="122335316.63721627"/>
    <n v="122188535.39854944"/>
    <n v="123576657.27284925"/>
    <n v="122455691.38921344"/>
    <n v="123629104.13816482"/>
    <n v="123680205.08716957"/>
    <n v="122592602.98776947"/>
    <n v="122703894.53475827"/>
    <n v="1468174760.6251998"/>
    <n v="0"/>
    <n v="0"/>
    <n v="0"/>
    <n v="0"/>
    <n v="0"/>
    <n v="0"/>
    <n v="0"/>
    <n v="0"/>
    <n v="0"/>
    <n v="0"/>
    <n v="0"/>
    <n v="0"/>
    <n v="0"/>
    <n v="55647300"/>
    <n v="55647300"/>
    <n v="55647300"/>
    <n v="52864935"/>
    <n v="52864935"/>
    <n v="52864935"/>
    <n v="52864935"/>
    <n v="52864935"/>
    <n v="52864935"/>
    <n v="52864935"/>
    <n v="52864935"/>
    <n v="52864935"/>
    <n v="642726315"/>
    <n v="55647300"/>
    <n v="55647300"/>
    <n v="55647300"/>
    <n v="52864935"/>
    <n v="52864935"/>
    <n v="52864935"/>
    <n v="52864935"/>
    <n v="52864935"/>
    <n v="52864935"/>
    <n v="52864935"/>
    <n v="52864935"/>
    <n v="52864935"/>
    <n v="6427263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4"/>
    <n v="1"/>
    <d v="2025-01-01T00:00:00"/>
    <n v="2919843"/>
    <x v="423"/>
    <m/>
    <m/>
    <x v="5"/>
    <x v="3"/>
    <s v="TREG 3"/>
    <x v="1"/>
    <n v="858426125.54636562"/>
    <n v="53272804.176482029"/>
    <n v="54203230.970402457"/>
    <n v="57950002.606903955"/>
    <n v="54452776.040185057"/>
    <n v="57212743.234594643"/>
    <n v="56449518.756451674"/>
    <n v="59149884.614394806"/>
    <n v="59739425.403437532"/>
    <n v="58974762.279392399"/>
    <n v="60161241.961186871"/>
    <n v="59722288.28436657"/>
    <n v="56349104.872202031"/>
    <n v="687637783.20000005"/>
    <n v="10147812.220266758"/>
    <n v="10325047.050221089"/>
    <n v="11038760.840722546"/>
    <n v="10372582.308553992"/>
    <n v="10898322.022389615"/>
    <n v="10752937.171604436"/>
    <n v="11267323.565863816"/>
    <n v="11379623.815791983"/>
    <n v="11233964.920704234"/>
    <n v="11459974.66808163"/>
    <n v="11376359.405948786"/>
    <n v="10733809.564987423"/>
    <n v="130986517.55513629"/>
    <n v="63420616.396748789"/>
    <n v="64528278.02062355"/>
    <n v="68988763.447626501"/>
    <n v="64825358.34873905"/>
    <n v="68111065.256984264"/>
    <n v="67202455.928056106"/>
    <n v="70417208.180258617"/>
    <n v="71119049.219229519"/>
    <n v="70208727.200096637"/>
    <n v="71621216.629268497"/>
    <n v="71098647.690315351"/>
    <n v="67082914.437189452"/>
    <n v="818624300.75513637"/>
    <n v="9883164.465660451"/>
    <n v="10284176.641519329"/>
    <n v="10400335.353488667"/>
    <n v="10082801.767152034"/>
    <n v="10601816.117402999"/>
    <n v="10535863.559258789"/>
    <n v="10880050.010593304"/>
    <n v="11033006.258779872"/>
    <n v="10861497.707132163"/>
    <n v="11046145.398095053"/>
    <n v="11249783.396894053"/>
    <n v="10968402.944752034"/>
    <n v="127827043.62072875"/>
    <n v="54997955"/>
    <n v="55092551"/>
    <n v="54532320"/>
    <n v="55687417"/>
    <n v="55687417"/>
    <n v="55687417"/>
    <n v="55687417"/>
    <n v="55687417"/>
    <n v="55687417"/>
    <n v="55687417"/>
    <n v="55687417"/>
    <n v="55687417"/>
    <n v="665809579"/>
    <n v="1975000"/>
    <n v="1975000"/>
    <n v="1975000"/>
    <n v="1876250"/>
    <n v="1876250"/>
    <n v="1876250"/>
    <n v="1876250"/>
    <n v="1876250"/>
    <n v="1876250"/>
    <n v="1876250"/>
    <n v="1876250"/>
    <n v="1876250"/>
    <n v="22811250"/>
    <n v="54480213"/>
    <n v="54390081"/>
    <n v="53811167"/>
    <n v="53811167"/>
    <n v="53811167"/>
    <n v="53811167"/>
    <n v="53811167"/>
    <n v="53811167"/>
    <n v="53811167"/>
    <n v="53811167"/>
    <n v="53811167"/>
    <n v="53811167"/>
    <n v="6469819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35"/>
    <n v="1"/>
    <d v="2025-01-01T00:00:00"/>
    <n v="559046800"/>
    <x v="424"/>
    <m/>
    <m/>
    <x v="2"/>
    <x v="2"/>
    <s v="TREG 3"/>
    <x v="1"/>
    <n v="0"/>
    <n v="59222516.424999997"/>
    <n v="59149858.299999997"/>
    <n v="59163412.424999997"/>
    <n v="59147926"/>
    <n v="59104365.175000004"/>
    <n v="59064668.950000003"/>
    <n v="59136787.25"/>
    <n v="59192452.975000001"/>
    <n v="59178415.775000006"/>
    <n v="59178898.850000001"/>
    <n v="59191969.899999999"/>
    <n v="59164378.575000003"/>
    <n v="709895650.60000002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59222516.424999997"/>
    <n v="59840717.524318233"/>
    <n v="59847141.655201264"/>
    <n v="59685412.863431424"/>
    <n v="59690596.838721633"/>
    <n v="59636222.489854947"/>
    <n v="59847152.977284923"/>
    <n v="59790722.113921344"/>
    <n v="59894026.188816488"/>
    <n v="59899619.358716957"/>
    <n v="59803930.198776945"/>
    <n v="59787468.028475828"/>
    <n v="716945526.66252005"/>
    <n v="0"/>
    <n v="0"/>
    <n v="0"/>
    <n v="0"/>
    <n v="0"/>
    <n v="0"/>
    <n v="0"/>
    <n v="0"/>
    <n v="0"/>
    <n v="0"/>
    <n v="0"/>
    <n v="0"/>
    <n v="0"/>
    <n v="58010468"/>
    <n v="58010468"/>
    <n v="58010468"/>
    <n v="55132089.599999994"/>
    <n v="55132089.599999994"/>
    <n v="55132089.599999994"/>
    <n v="55132089.599999994"/>
    <n v="55132089.599999994"/>
    <n v="55132089.599999994"/>
    <n v="55132089.599999994"/>
    <n v="55132089.599999994"/>
    <n v="55132089.599999994"/>
    <n v="670220210.4000001"/>
    <n v="57567568"/>
    <n v="57567568"/>
    <n v="57567568"/>
    <n v="54689189.599999994"/>
    <n v="54689189.599999994"/>
    <n v="54689189.599999994"/>
    <n v="54689189.599999994"/>
    <n v="54689189.599999994"/>
    <n v="54689189.599999994"/>
    <n v="54689189.599999994"/>
    <n v="54689189.599999994"/>
    <n v="54689189.599999994"/>
    <n v="664905410.4000001"/>
    <n v="442900"/>
    <n v="442900"/>
    <n v="442900"/>
    <n v="442900"/>
    <n v="442900"/>
    <n v="442900"/>
    <n v="442900"/>
    <n v="442900"/>
    <n v="442900"/>
    <n v="442900"/>
    <n v="442900"/>
    <n v="442900"/>
    <n v="5314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43"/>
    <n v="0.8"/>
    <d v="2025-01-01T00:00:00"/>
    <n v="5590864"/>
    <x v="425"/>
    <m/>
    <m/>
    <x v="4"/>
    <x v="2"/>
    <s v="TREG 3"/>
    <x v="1"/>
    <n v="935526994.87275028"/>
    <n v="49221599.600000001"/>
    <n v="50040619.200000003"/>
    <n v="48402580"/>
    <n v="46764540.800000004"/>
    <n v="47583560.400000006"/>
    <n v="48402580"/>
    <n v="52497678"/>
    <n v="50859638.800000004"/>
    <n v="50859638.800000004"/>
    <n v="52497678"/>
    <n v="50040619.200000003"/>
    <n v="50859638.800000004"/>
    <n v="598030371.60000002"/>
    <n v="270170.67710930202"/>
    <n v="516188.79221929389"/>
    <n v="567807.67144122336"/>
    <n v="552608.77922587737"/>
    <n v="887362.17433386075"/>
    <n v="798625.95690047485"/>
    <n v="451075.77195304586"/>
    <n v="992366.69829670107"/>
    <n v="826972.2485805843"/>
    <n v="992366.69829670107"/>
    <n v="1075063.9231547597"/>
    <n v="1075063.9231547597"/>
    <n v="9005673.3146665823"/>
    <n v="49491770.277109303"/>
    <n v="50556807.992219299"/>
    <n v="48970387.671441227"/>
    <n v="47317149.579225883"/>
    <n v="48470922.574333861"/>
    <n v="49201205.956900477"/>
    <n v="52948753.771953046"/>
    <n v="51852005.498296708"/>
    <n v="51686611.048580587"/>
    <n v="53490044.698296703"/>
    <n v="51115683.123154759"/>
    <n v="51934702.723154761"/>
    <n v="607036044.91466653"/>
    <n v="0"/>
    <n v="0"/>
    <n v="0"/>
    <n v="0"/>
    <n v="0"/>
    <n v="0"/>
    <n v="0"/>
    <n v="0"/>
    <n v="0"/>
    <n v="0"/>
    <n v="0"/>
    <n v="0"/>
    <n v="0"/>
    <n v="50976541.600000001"/>
    <n v="50974556"/>
    <n v="50358545.600000001"/>
    <n v="49826475.439999998"/>
    <n v="50171142.640000001"/>
    <n v="50171142.640000001"/>
    <n v="50171142.640000001"/>
    <n v="50171142.640000001"/>
    <n v="50171142.640000001"/>
    <n v="50171142.640000001"/>
    <n v="50171142.640000001"/>
    <n v="50171142.640000001"/>
    <n v="603505259.75999999"/>
    <n v="35937307.200000003"/>
    <n v="35937307.200000003"/>
    <n v="35937307.200000003"/>
    <n v="34140441.839999996"/>
    <n v="34140441.839999996"/>
    <n v="34140441.839999996"/>
    <n v="34140441.839999996"/>
    <n v="34140441.839999996"/>
    <n v="34140441.839999996"/>
    <n v="34140441.839999996"/>
    <n v="34140441.839999996"/>
    <n v="34140441.839999996"/>
    <n v="415075898.16000009"/>
    <n v="16747981.600000001"/>
    <n v="16703316"/>
    <n v="16030700.800000001"/>
    <n v="16030700.800000001"/>
    <n v="16030700.800000001"/>
    <n v="16030700.800000001"/>
    <n v="16030700.800000001"/>
    <n v="16030700.800000001"/>
    <n v="16030700.800000001"/>
    <n v="16030700.800000001"/>
    <n v="16030700.800000001"/>
    <n v="16030700.800000001"/>
    <n v="193758305.60000002"/>
    <n v="0"/>
    <n v="0"/>
    <n v="1200000"/>
    <n v="-344667.2"/>
    <n v="0"/>
    <n v="0"/>
    <n v="0"/>
    <n v="0"/>
    <n v="0"/>
    <n v="0"/>
    <n v="0"/>
    <n v="0"/>
    <n v="855332.8"/>
    <n v="0"/>
    <n v="0"/>
    <n v="0"/>
    <n v="0"/>
    <n v="0"/>
    <n v="0"/>
    <n v="0"/>
    <n v="0"/>
    <n v="0"/>
    <n v="0"/>
    <n v="0"/>
    <n v="0"/>
    <n v="0"/>
  </r>
  <r>
    <x v="4"/>
    <x v="4"/>
    <n v="0.2"/>
    <d v="2025-01-01T00:00:00"/>
    <n v="5590864"/>
    <x v="425"/>
    <m/>
    <m/>
    <x v="4"/>
    <x v="2"/>
    <s v="TREG 3"/>
    <x v="1"/>
    <n v="233881748.71818757"/>
    <n v="12305399.9"/>
    <n v="12510154.800000001"/>
    <n v="12100645"/>
    <n v="11691135.200000001"/>
    <n v="11895890.100000001"/>
    <n v="12100645"/>
    <n v="13124419.5"/>
    <n v="12714909.700000001"/>
    <n v="12714909.700000001"/>
    <n v="13124419.5"/>
    <n v="12510154.800000001"/>
    <n v="12714909.700000001"/>
    <n v="149507592.90000001"/>
    <n v="67542.669277325505"/>
    <n v="129047.19805482347"/>
    <n v="141951.91786030584"/>
    <n v="138152.19480646934"/>
    <n v="221840.54358346519"/>
    <n v="199656.48922511871"/>
    <n v="112768.94298826146"/>
    <n v="248091.67457417527"/>
    <n v="206743.06214514608"/>
    <n v="248091.67457417527"/>
    <n v="268765.98078868992"/>
    <n v="268765.98078868992"/>
    <n v="2251418.3286666456"/>
    <n v="12372942.569277326"/>
    <n v="12639201.998054825"/>
    <n v="12242596.917860307"/>
    <n v="11829287.394806471"/>
    <n v="12117730.643583465"/>
    <n v="12300301.489225119"/>
    <n v="13237188.442988262"/>
    <n v="12963001.374574177"/>
    <n v="12921652.762145147"/>
    <n v="13372511.174574176"/>
    <n v="12778920.78078869"/>
    <n v="12983675.68078869"/>
    <n v="151759011.22866663"/>
    <n v="0"/>
    <n v="0"/>
    <n v="0"/>
    <n v="0"/>
    <n v="0"/>
    <n v="0"/>
    <n v="0"/>
    <n v="0"/>
    <n v="0"/>
    <n v="0"/>
    <n v="0"/>
    <n v="0"/>
    <n v="0"/>
    <n v="12744135.4"/>
    <n v="12743639"/>
    <n v="12589636.4"/>
    <n v="12456618.859999999"/>
    <n v="12542785.66"/>
    <n v="12542785.66"/>
    <n v="12542785.66"/>
    <n v="12542785.66"/>
    <n v="12542785.66"/>
    <n v="12542785.66"/>
    <n v="12542785.66"/>
    <n v="12542785.66"/>
    <n v="150876314.94"/>
    <n v="8984326.8000000007"/>
    <n v="8984326.8000000007"/>
    <n v="8984326.8000000007"/>
    <n v="8535110.459999999"/>
    <n v="8535110.459999999"/>
    <n v="8535110.459999999"/>
    <n v="8535110.459999999"/>
    <n v="8535110.459999999"/>
    <n v="8535110.459999999"/>
    <n v="8535110.459999999"/>
    <n v="8535110.459999999"/>
    <n v="8535110.459999999"/>
    <n v="103768974.54000002"/>
    <n v="4186995.4000000004"/>
    <n v="4175829"/>
    <n v="4007675.2"/>
    <n v="4007675.2"/>
    <n v="4007675.2"/>
    <n v="4007675.2"/>
    <n v="4007675.2"/>
    <n v="4007675.2"/>
    <n v="4007675.2"/>
    <n v="4007675.2"/>
    <n v="4007675.2"/>
    <n v="4007675.2"/>
    <n v="48439576.400000006"/>
    <n v="0"/>
    <n v="0"/>
    <n v="300000"/>
    <n v="-86166.8"/>
    <n v="0"/>
    <n v="0"/>
    <n v="0"/>
    <n v="0"/>
    <n v="0"/>
    <n v="0"/>
    <n v="0"/>
    <n v="0"/>
    <n v="213833.2"/>
    <n v="0"/>
    <n v="0"/>
    <n v="0"/>
    <n v="0"/>
    <n v="0"/>
    <n v="0"/>
    <n v="0"/>
    <n v="0"/>
    <n v="0"/>
    <n v="0"/>
    <n v="0"/>
    <n v="0"/>
    <n v="0"/>
  </r>
  <r>
    <x v="45"/>
    <x v="44"/>
    <n v="1"/>
    <d v="2025-01-01T00:00:00"/>
    <n v="275437200"/>
    <x v="426"/>
    <m/>
    <m/>
    <x v="5"/>
    <x v="7"/>
    <s v="TREG 3"/>
    <x v="1"/>
    <n v="828962593.19344985"/>
    <n v="65145382.834829465"/>
    <n v="66283168.063647732"/>
    <n v="70864959.400292337"/>
    <n v="66588327.691657484"/>
    <n v="69963391.615376309"/>
    <n v="69030072.042920128"/>
    <n v="72332251.65086855"/>
    <n v="73053179.730263516"/>
    <n v="72118100.88983731"/>
    <n v="73569003.921714321"/>
    <n v="73032223.368010357"/>
    <n v="68907279.540582448"/>
    <n v="840887340.74999988"/>
    <n v="8059856.2889896212"/>
    <n v="8200624.2917698184"/>
    <n v="8767488.4057335444"/>
    <n v="8238378.9666206222"/>
    <n v="8655945.4772096667"/>
    <n v="8540474.1836450789"/>
    <n v="8949023.3689031769"/>
    <n v="9038217.3602770977"/>
    <n v="8922528.4082017299"/>
    <n v="9102035.6797429435"/>
    <n v="9035624.6167740226"/>
    <n v="8525282.1642088536"/>
    <n v="104035479.21207617"/>
    <n v="73205239.123819083"/>
    <n v="74483792.35541755"/>
    <n v="79632447.806025878"/>
    <n v="74826706.658278108"/>
    <n v="78619337.092585981"/>
    <n v="77570546.226565212"/>
    <n v="81281275.019771725"/>
    <n v="82091397.090540618"/>
    <n v="81040629.298039034"/>
    <n v="82671039.601457268"/>
    <n v="82067847.98478438"/>
    <n v="77432561.704791307"/>
    <n v="944922819.96207619"/>
    <n v="9883164.465660451"/>
    <n v="10284176.641519329"/>
    <n v="10400335.353488667"/>
    <n v="10082801.767152034"/>
    <n v="10601816.117402999"/>
    <n v="10535863.559258789"/>
    <n v="10880050.010593304"/>
    <n v="11033006.258779872"/>
    <n v="10861497.707132163"/>
    <n v="11046145.398095053"/>
    <n v="11249783.396894053"/>
    <n v="10968402.944752034"/>
    <n v="127827043.62072875"/>
    <n v="68391036"/>
    <n v="68680261"/>
    <n v="67310562"/>
    <n v="62911833"/>
    <n v="62911833"/>
    <n v="62911833"/>
    <n v="62911833"/>
    <n v="62911833"/>
    <n v="62911833"/>
    <n v="62911833"/>
    <n v="62911833"/>
    <n v="62911833"/>
    <n v="770588356"/>
    <n v="53363000"/>
    <n v="53363000"/>
    <n v="53363000"/>
    <n v="50694850"/>
    <n v="50694850"/>
    <n v="50694850"/>
    <n v="50694850"/>
    <n v="50694850"/>
    <n v="50694850"/>
    <n v="50694850"/>
    <n v="50694850"/>
    <n v="50694850"/>
    <n v="616342650"/>
    <n v="12751469"/>
    <n v="12508934"/>
    <n v="12216983"/>
    <n v="12216983"/>
    <n v="12216983"/>
    <n v="12216983"/>
    <n v="12216983"/>
    <n v="12216983"/>
    <n v="12216983"/>
    <n v="12216983"/>
    <n v="12216983"/>
    <n v="12216983"/>
    <n v="1474302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7"/>
    <n v="1"/>
    <d v="2025-01-01T00:00:00"/>
    <n v="2000206"/>
    <x v="427"/>
    <m/>
    <m/>
    <x v="2"/>
    <x v="4"/>
    <s v="TREG 3"/>
    <x v="1"/>
    <n v="482291308.06845713"/>
    <n v="30810919.287000004"/>
    <n v="29755568.275000006"/>
    <n v="29943401.286999997"/>
    <n v="29682758.223000005"/>
    <n v="29010044.108999994"/>
    <n v="28482950.099000003"/>
    <n v="29585937.775999997"/>
    <n v="30391877.362999998"/>
    <n v="30185841.838"/>
    <n v="30204044.351"/>
    <n v="30373674.849999998"/>
    <n v="29979806.312999997"/>
    <n v="358406823.77100003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30810919.287000004"/>
    <n v="30446427.499318242"/>
    <n v="30627130.51720126"/>
    <n v="30220245.086431429"/>
    <n v="29596275.772721622"/>
    <n v="29054503.638854947"/>
    <n v="30296303.50328492"/>
    <n v="30990146.501921341"/>
    <n v="30901452.251816481"/>
    <n v="30924764.859716956"/>
    <n v="30985635.148776945"/>
    <n v="30602895.766475823"/>
    <n v="365456699.83351994"/>
    <n v="0"/>
    <n v="0"/>
    <n v="0"/>
    <n v="0"/>
    <n v="0"/>
    <n v="0"/>
    <n v="0"/>
    <n v="0"/>
    <n v="0"/>
    <n v="0"/>
    <n v="0"/>
    <n v="0"/>
    <n v="0"/>
    <n v="28766707"/>
    <n v="26090393"/>
    <n v="26053933"/>
    <n v="29148228"/>
    <n v="29148228"/>
    <n v="29148228"/>
    <n v="29148228"/>
    <n v="29148228"/>
    <n v="29148228"/>
    <n v="29148228"/>
    <n v="29148228"/>
    <n v="29148228"/>
    <n v="343245085"/>
    <n v="0"/>
    <n v="0"/>
    <n v="0"/>
    <n v="0"/>
    <n v="0"/>
    <n v="0"/>
    <n v="0"/>
    <n v="0"/>
    <n v="0"/>
    <n v="0"/>
    <n v="0"/>
    <n v="0"/>
    <n v="0"/>
    <n v="29369251"/>
    <n v="29252578"/>
    <n v="29148228"/>
    <n v="29148228"/>
    <n v="29148228"/>
    <n v="29148228"/>
    <n v="29148228"/>
    <n v="29148228"/>
    <n v="29148228"/>
    <n v="29148228"/>
    <n v="29148228"/>
    <n v="29148228"/>
    <n v="3501041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4"/>
    <n v="1"/>
    <d v="2025-01-01T00:00:00"/>
    <n v="2926474"/>
    <x v="428"/>
    <m/>
    <m/>
    <x v="5"/>
    <x v="3"/>
    <s v="TREG 3"/>
    <x v="1"/>
    <n v="1280213625.6309493"/>
    <n v="69876411.871055514"/>
    <n v="71096826.055607691"/>
    <n v="76011359.129399717"/>
    <n v="71424147.178384587"/>
    <n v="75044317.120786548"/>
    <n v="74043217.426313668"/>
    <n v="77585210.00224553"/>
    <n v="78358493.774833605"/>
    <n v="77355507.049723804"/>
    <n v="78911778.475704238"/>
    <n v="78336015.506437629"/>
    <n v="73911507.409507424"/>
    <n v="901954791"/>
    <n v="8617053.0798831582"/>
    <n v="8767552.705237912"/>
    <n v="9373605.4664737713"/>
    <n v="8807917.4494142495"/>
    <n v="9254351.3133831155"/>
    <n v="9130897.2181521486"/>
    <n v="9567690.3679160364"/>
    <n v="9663050.5493532252"/>
    <n v="9539363.7483675368"/>
    <n v="9731280.7790978123"/>
    <n v="9660278.5634036679"/>
    <n v="9114654.9387393743"/>
    <n v="111227696.17942201"/>
    <n v="78493464.950938672"/>
    <n v="79864378.760845602"/>
    <n v="85384964.59587349"/>
    <n v="80232064.62779884"/>
    <n v="84298668.434169665"/>
    <n v="83174114.644465819"/>
    <n v="87152900.370161563"/>
    <n v="88021544.324186832"/>
    <n v="86894870.798091337"/>
    <n v="88643059.254802048"/>
    <n v="87996294.069841295"/>
    <n v="83026162.348246798"/>
    <n v="1013182487.1794218"/>
    <n v="9883164.465660451"/>
    <n v="10284176.641519329"/>
    <n v="10400335.353488667"/>
    <n v="10082801.767152034"/>
    <n v="10601816.117402999"/>
    <n v="10535863.559258789"/>
    <n v="10880050.010593304"/>
    <n v="11033006.258779872"/>
    <n v="10861497.707132163"/>
    <n v="11046145.398095053"/>
    <n v="11249783.396894053"/>
    <n v="10968402.944752034"/>
    <n v="127827043.62072875"/>
    <n v="73533418"/>
    <n v="74760163"/>
    <n v="-116037799"/>
    <n v="58510380"/>
    <n v="58510380"/>
    <n v="58510380"/>
    <n v="58510380"/>
    <n v="58510380"/>
    <n v="58510380"/>
    <n v="58510380"/>
    <n v="58510380"/>
    <n v="58510380"/>
    <n v="558849202"/>
    <n v="43619600"/>
    <n v="43619600"/>
    <n v="29559800"/>
    <n v="28081810"/>
    <n v="28081810"/>
    <n v="28081810"/>
    <n v="28081810"/>
    <n v="28081810"/>
    <n v="28081810"/>
    <n v="28081810"/>
    <n v="28081810"/>
    <n v="28081810"/>
    <n v="369535290"/>
    <n v="29956008"/>
    <n v="30639867"/>
    <n v="30428570"/>
    <n v="30428570"/>
    <n v="30428570"/>
    <n v="30428570"/>
    <n v="30428570"/>
    <n v="30428570"/>
    <n v="30428570"/>
    <n v="30428570"/>
    <n v="30428570"/>
    <n v="30428570"/>
    <n v="3648815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47"/>
    <n v="0.7"/>
    <d v="2025-01-01T00:00:00"/>
    <n v="2929190"/>
    <x v="429"/>
    <m/>
    <m/>
    <x v="5"/>
    <x v="6"/>
    <s v="TREG 3"/>
    <x v="1"/>
    <n v="814123321.11534417"/>
    <n v="50580322.76491674"/>
    <n v="51463724.498186074"/>
    <n v="55021129.099469364"/>
    <n v="51700657.214027032"/>
    <n v="54321131.838402949"/>
    <n v="53596481.783964872"/>
    <n v="56160367.406085417"/>
    <n v="56720111.985966727"/>
    <n v="55994095.996785767"/>
    <n v="57120609.349834926"/>
    <n v="56703841.000662513"/>
    <n v="53501142.956697583"/>
    <n v="652883615.89499998"/>
    <n v="11380149.085878691"/>
    <n v="11578907.078666778"/>
    <n v="12379293.32589482"/>
    <n v="11632214.955766022"/>
    <n v="12221799.803608166"/>
    <n v="12058759.609243976"/>
    <n v="12635612.405428795"/>
    <n v="12761550.248859877"/>
    <n v="12598202.730616245"/>
    <n v="12851658.802150544"/>
    <n v="12757889.413412133"/>
    <n v="12037309.171432078"/>
    <n v="146893346.63095811"/>
    <n v="61960471.850795425"/>
    <n v="63042631.576852851"/>
    <n v="67400422.425364181"/>
    <n v="63332872.169793054"/>
    <n v="66542931.642011113"/>
    <n v="65655241.393208846"/>
    <n v="68795979.811514214"/>
    <n v="69481662.234826609"/>
    <n v="68592298.727402002"/>
    <n v="69972268.151985481"/>
    <n v="69461730.414074644"/>
    <n v="65538452.128129661"/>
    <n v="799776962.52595806"/>
    <n v="6918215.1259623151"/>
    <n v="7198923.6490635294"/>
    <n v="7280234.7474420667"/>
    <n v="7057961.2370064231"/>
    <n v="7421271.2821820984"/>
    <n v="7375104.4914811514"/>
    <n v="7616035.0074153123"/>
    <n v="7723104.3811459104"/>
    <n v="7603048.3949925136"/>
    <n v="7732301.7786665363"/>
    <n v="7874848.3778258367"/>
    <n v="7677882.0613264227"/>
    <n v="89478930.534510121"/>
    <n v="53192409.199999996"/>
    <n v="55231318.099999994"/>
    <n v="53623161.199999996"/>
    <n v="52079955.199999996"/>
    <n v="52079955.199999996"/>
    <n v="52079955.199999996"/>
    <n v="52079955.199999996"/>
    <n v="52079955.199999996"/>
    <n v="52079955.199999996"/>
    <n v="52079955.199999996"/>
    <n v="52079955.199999996"/>
    <n v="52079955.199999996"/>
    <n v="630766485.29999995"/>
    <n v="38253329.099999994"/>
    <n v="40331200"/>
    <n v="38707200"/>
    <n v="36771840"/>
    <n v="36771840"/>
    <n v="36771840"/>
    <n v="36771840"/>
    <n v="36771840"/>
    <n v="36771840"/>
    <n v="36771840"/>
    <n v="36771840"/>
    <n v="36771840"/>
    <n v="448238289.09999996"/>
    <n v="15592235.399999999"/>
    <n v="15365051.1"/>
    <n v="15308115.199999999"/>
    <n v="15308115.199999999"/>
    <n v="15308115.199999999"/>
    <n v="15308115.199999999"/>
    <n v="15308115.199999999"/>
    <n v="15308115.199999999"/>
    <n v="15308115.199999999"/>
    <n v="15308115.199999999"/>
    <n v="15308115.199999999"/>
    <n v="15308115.199999999"/>
    <n v="184038438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39"/>
    <n v="0.3"/>
    <d v="2025-01-01T00:00:00"/>
    <n v="2929190"/>
    <x v="429"/>
    <m/>
    <m/>
    <x v="5"/>
    <x v="6"/>
    <s v="TREG 3"/>
    <x v="1"/>
    <n v="348909994.7637189"/>
    <n v="21677281.184964318"/>
    <n v="22055881.927794032"/>
    <n v="23580483.899772584"/>
    <n v="22157424.5202973"/>
    <n v="23280485.073601265"/>
    <n v="22969920.764556374"/>
    <n v="24068728.88832232"/>
    <n v="24308619.422557171"/>
    <n v="23997469.712908186"/>
    <n v="24480261.149929255"/>
    <n v="24301646.14314108"/>
    <n v="22929061.267156105"/>
    <n v="279807263.95499998"/>
    <n v="4877206.7510908674"/>
    <n v="4962388.7480000481"/>
    <n v="5305411.4253834942"/>
    <n v="4985234.9810425816"/>
    <n v="5237914.201546357"/>
    <n v="5168039.8325331332"/>
    <n v="5415262.4594694832"/>
    <n v="5469235.8209399479"/>
    <n v="5399229.7416926762"/>
    <n v="5507853.772350233"/>
    <n v="5467666.8914623428"/>
    <n v="5158846.7877566051"/>
    <n v="62954291.413267761"/>
    <n v="26554487.936055183"/>
    <n v="27018270.67579408"/>
    <n v="28885895.325156078"/>
    <n v="27142659.501339879"/>
    <n v="28518399.275147621"/>
    <n v="28137960.597089507"/>
    <n v="29483991.347791806"/>
    <n v="29777855.243497118"/>
    <n v="29396699.454600859"/>
    <n v="29988114.922279492"/>
    <n v="29769313.034603421"/>
    <n v="28087908.054912712"/>
    <n v="342761555.36826771"/>
    <n v="2964949.3396981354"/>
    <n v="3085252.9924557987"/>
    <n v="3120100.6060465998"/>
    <n v="3024840.5301456102"/>
    <n v="3180544.8352208994"/>
    <n v="3160759.0677776365"/>
    <n v="3264015.0031779911"/>
    <n v="3309901.8776339614"/>
    <n v="3258449.3121396485"/>
    <n v="3313843.6194285159"/>
    <n v="3374935.0190682155"/>
    <n v="3290520.8834256101"/>
    <n v="38348113.086218625"/>
    <n v="22796746.800000001"/>
    <n v="23670564.899999999"/>
    <n v="22981354.800000001"/>
    <n v="22319980.800000001"/>
    <n v="22319980.800000001"/>
    <n v="22319980.800000001"/>
    <n v="22319980.800000001"/>
    <n v="22319980.800000001"/>
    <n v="22319980.800000001"/>
    <n v="22319980.800000001"/>
    <n v="22319980.800000001"/>
    <n v="22319980.800000001"/>
    <n v="270328493.69999999"/>
    <n v="16394283.899999999"/>
    <n v="17284800"/>
    <n v="16588800"/>
    <n v="15759360"/>
    <n v="15759360"/>
    <n v="15759360"/>
    <n v="15759360"/>
    <n v="15759360"/>
    <n v="15759360"/>
    <n v="15759360"/>
    <n v="15759360"/>
    <n v="15759360"/>
    <n v="192102123.90000001"/>
    <n v="6682386.5999999996"/>
    <n v="6585021.8999999994"/>
    <n v="6560620.7999999998"/>
    <n v="6560620.7999999998"/>
    <n v="6560620.7999999998"/>
    <n v="6560620.7999999998"/>
    <n v="6560620.7999999998"/>
    <n v="6560620.7999999998"/>
    <n v="6560620.7999999998"/>
    <n v="6560620.7999999998"/>
    <n v="6560620.7999999998"/>
    <n v="6560620.7999999998"/>
    <n v="78873616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22"/>
    <n v="1"/>
    <d v="2025-01-01T00:00:00"/>
    <n v="3001067442"/>
    <x v="430"/>
    <m/>
    <m/>
    <x v="2"/>
    <x v="6"/>
    <s v="TREG 3"/>
    <x v="1"/>
    <n v="815553265.99299884"/>
    <n v="84990806.5"/>
    <n v="84978216.174999997"/>
    <n v="84980632.5"/>
    <n v="84978216.174999997"/>
    <n v="84970967.200000003"/>
    <n v="84963718.224999994"/>
    <n v="84975799.849999994"/>
    <n v="84985465.150000006"/>
    <n v="84983048.825000003"/>
    <n v="84983048.825000003"/>
    <n v="84985465.150000006"/>
    <n v="84980632.5"/>
    <n v="1019756017.075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84990806.5"/>
    <n v="85669075.399318233"/>
    <n v="85664361.730201259"/>
    <n v="85515703.038431421"/>
    <n v="85557198.863721624"/>
    <n v="85535271.764854938"/>
    <n v="85686165.577284917"/>
    <n v="85583734.288921356"/>
    <n v="85698659.238816485"/>
    <n v="85703769.333716959"/>
    <n v="85597425.44877696"/>
    <n v="85603721.953475833"/>
    <n v="1026805893.13752"/>
    <n v="0"/>
    <n v="0"/>
    <n v="0"/>
    <n v="0"/>
    <n v="0"/>
    <n v="0"/>
    <n v="0"/>
    <n v="0"/>
    <n v="0"/>
    <n v="0"/>
    <n v="0"/>
    <n v="0"/>
    <n v="0"/>
    <n v="85720300"/>
    <n v="85720185"/>
    <n v="85723585"/>
    <n v="81554780"/>
    <n v="81554780"/>
    <n v="81554780"/>
    <n v="81554780"/>
    <n v="81554780"/>
    <n v="81554780"/>
    <n v="81554780"/>
    <n v="81554780"/>
    <n v="81554780"/>
    <n v="991157090"/>
    <n v="84619000"/>
    <n v="84619000"/>
    <n v="84619000"/>
    <n v="80388050"/>
    <n v="80388050"/>
    <n v="80388050"/>
    <n v="80388050"/>
    <n v="80388050"/>
    <n v="80388050"/>
    <n v="80388050"/>
    <n v="80388050"/>
    <n v="80388050"/>
    <n v="977349450"/>
    <n v="1100750"/>
    <n v="1100750"/>
    <n v="1166730"/>
    <n v="1166730"/>
    <n v="1166730"/>
    <n v="1166730"/>
    <n v="1166730"/>
    <n v="1166730"/>
    <n v="1166730"/>
    <n v="1166730"/>
    <n v="1166730"/>
    <n v="1166730"/>
    <n v="13868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36"/>
    <n v="1"/>
    <d v="2025-01-01T00:00:00"/>
    <n v="2972372"/>
    <x v="431"/>
    <m/>
    <m/>
    <x v="2"/>
    <x v="3"/>
    <s v="TREG 3"/>
    <x v="1"/>
    <n v="1156386865.2351701"/>
    <n v="53442567.339999996"/>
    <n v="53056850.173"/>
    <n v="53130876.700000003"/>
    <n v="53056850.173"/>
    <n v="52834770.592000008"/>
    <n v="52612691.011"/>
    <n v="52982823.64599999"/>
    <n v="53278929.754000001"/>
    <n v="53204903.227000006"/>
    <n v="53204903.227000006"/>
    <n v="53278929.754000001"/>
    <n v="53130876.700000003"/>
    <n v="637215972.29700005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53442567.339999996"/>
    <n v="53747709.397318237"/>
    <n v="53814605.93020127"/>
    <n v="53594337.036431424"/>
    <n v="53421002.255721636"/>
    <n v="53184244.550854944"/>
    <n v="53693189.373284914"/>
    <n v="53877198.892921343"/>
    <n v="53920513.640816487"/>
    <n v="53925623.735716961"/>
    <n v="53890890.052776948"/>
    <n v="53753966.153475828"/>
    <n v="644265848.35952008"/>
    <n v="0"/>
    <n v="0"/>
    <n v="0"/>
    <n v="0"/>
    <n v="0"/>
    <n v="0"/>
    <n v="0"/>
    <n v="0"/>
    <n v="0"/>
    <n v="0"/>
    <n v="0"/>
    <n v="0"/>
    <n v="0"/>
    <n v="53165984"/>
    <n v="129678462"/>
    <n v="44110275"/>
    <n v="42379734.149999999"/>
    <n v="42379734.149999999"/>
    <n v="42379734.149999999"/>
    <n v="42379734.149999999"/>
    <n v="42379734.149999999"/>
    <n v="42379734.149999999"/>
    <n v="42379734.149999999"/>
    <n v="42379734.149999999"/>
    <n v="42379734.149999999"/>
    <n v="608372328.34999979"/>
    <n v="43557244"/>
    <n v="119978462"/>
    <n v="34564857"/>
    <n v="32836614.149999999"/>
    <n v="32836614.149999999"/>
    <n v="32836614.149999999"/>
    <n v="32836614.149999999"/>
    <n v="32836614.149999999"/>
    <n v="32836614.149999999"/>
    <n v="32836614.149999999"/>
    <n v="32836614.149999999"/>
    <n v="32836614.149999999"/>
    <n v="493630090.34999985"/>
    <n v="9564509"/>
    <n v="9672046"/>
    <n v="9543120"/>
    <n v="9543120"/>
    <n v="9543120"/>
    <n v="9543120"/>
    <n v="9543120"/>
    <n v="9543120"/>
    <n v="9543120"/>
    <n v="9543120"/>
    <n v="9543120"/>
    <n v="9543120"/>
    <n v="114667755"/>
    <n v="0"/>
    <n v="66319568"/>
    <n v="0"/>
    <n v="0"/>
    <n v="0"/>
    <n v="0"/>
    <n v="0"/>
    <n v="0"/>
    <n v="0"/>
    <n v="0"/>
    <n v="0"/>
    <n v="0"/>
    <n v="66319568"/>
    <n v="0"/>
    <n v="0"/>
    <n v="0"/>
    <n v="0"/>
    <n v="0"/>
    <n v="0"/>
    <n v="0"/>
    <n v="0"/>
    <n v="0"/>
    <n v="0"/>
    <n v="0"/>
    <n v="0"/>
    <n v="0"/>
  </r>
  <r>
    <x v="32"/>
    <x v="32"/>
    <n v="1"/>
    <d v="2025-01-01T00:00:00"/>
    <n v="5586965"/>
    <x v="432"/>
    <m/>
    <m/>
    <x v="2"/>
    <x v="0"/>
    <s v="TREG 3"/>
    <x v="1"/>
    <n v="1770711011.2213917"/>
    <n v="88005071.808500007"/>
    <n v="84964919.765500024"/>
    <n v="85442137.768500015"/>
    <n v="84439004.439500019"/>
    <n v="82218477.441499978"/>
    <n v="81049781.095500037"/>
    <n v="84619180.593999982"/>
    <n v="86922489.100500003"/>
    <n v="86313792.266000003"/>
    <n v="86445271.097500011"/>
    <n v="86791010.268999994"/>
    <n v="85705095.431500003"/>
    <n v="1022916231.0775001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88005071.808500007"/>
    <n v="85655778.98981826"/>
    <n v="86125866.998701274"/>
    <n v="84976491.302931443"/>
    <n v="82804709.105221599"/>
    <n v="81621334.635354981"/>
    <n v="85329546.321284905"/>
    <n v="87520758.239421353"/>
    <n v="87029402.679816484"/>
    <n v="87165991.606216967"/>
    <n v="87402970.567776948"/>
    <n v="86328184.884975836"/>
    <n v="1029966107.14002"/>
    <n v="0"/>
    <n v="0"/>
    <n v="0"/>
    <n v="0"/>
    <n v="0"/>
    <n v="0"/>
    <n v="0"/>
    <n v="0"/>
    <n v="0"/>
    <n v="0"/>
    <n v="0"/>
    <n v="0"/>
    <n v="0"/>
    <n v="68818182"/>
    <n v="67246115"/>
    <n v="66441151"/>
    <n v="67315535"/>
    <n v="67315535"/>
    <n v="67315535"/>
    <n v="67315535"/>
    <n v="67315535"/>
    <n v="67315535"/>
    <n v="67315535"/>
    <n v="67315535"/>
    <n v="67315535"/>
    <n v="808345263"/>
    <n v="0"/>
    <n v="0"/>
    <n v="0"/>
    <n v="0"/>
    <n v="0"/>
    <n v="0"/>
    <n v="0"/>
    <n v="0"/>
    <n v="0"/>
    <n v="0"/>
    <n v="0"/>
    <n v="0"/>
    <n v="0"/>
    <n v="69740935"/>
    <n v="68379291"/>
    <n v="67315535"/>
    <n v="67315535"/>
    <n v="67315535"/>
    <n v="67315535"/>
    <n v="67315535"/>
    <n v="67315535"/>
    <n v="67315535"/>
    <n v="67315535"/>
    <n v="67315535"/>
    <n v="67315535"/>
    <n v="811275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"/>
    <x v="49"/>
    <n v="1"/>
    <d v="2025-01-01T00:00:00"/>
    <n v="4611801"/>
    <x v="433"/>
    <m/>
    <m/>
    <x v="4"/>
    <x v="1"/>
    <s v="TREG 3"/>
    <x v="1"/>
    <n v="1185272253.720192"/>
    <n v="80732500"/>
    <n v="81115000"/>
    <n v="80350000"/>
    <n v="79585000"/>
    <n v="79967500"/>
    <n v="80350000"/>
    <n v="82262500"/>
    <n v="81497500"/>
    <n v="81497500"/>
    <n v="82262500"/>
    <n v="81115000"/>
    <n v="81497500"/>
    <n v="972232500"/>
    <n v="1010603.8580868621"/>
    <n v="1930862.3367256424"/>
    <n v="2123948.5703982064"/>
    <n v="2067095.4015946181"/>
    <n v="3319278.1929452042"/>
    <n v="2987350.373650684"/>
    <n v="1687299.748080479"/>
    <n v="3712059.4457770539"/>
    <n v="3093382.871480878"/>
    <n v="3712059.4457770539"/>
    <n v="4021397.7329251426"/>
    <n v="4021397.7329251426"/>
    <n v="33686735.710366964"/>
    <n v="81743103.858086869"/>
    <n v="83045862.336725637"/>
    <n v="82473948.570398211"/>
    <n v="81652095.401594624"/>
    <n v="83286778.192945197"/>
    <n v="83337350.373650685"/>
    <n v="83949799.748080477"/>
    <n v="85209559.445777059"/>
    <n v="84590882.871480882"/>
    <n v="85974559.445777059"/>
    <n v="85136397.732925147"/>
    <n v="85518897.732925147"/>
    <n v="1005919235.7103671"/>
    <n v="0"/>
    <n v="0"/>
    <n v="0"/>
    <n v="0"/>
    <n v="0"/>
    <n v="0"/>
    <n v="0"/>
    <n v="0"/>
    <n v="0"/>
    <n v="0"/>
    <n v="0"/>
    <n v="0"/>
    <n v="0"/>
    <n v="86280996"/>
    <n v="86299997"/>
    <n v="86300000"/>
    <n v="83394150"/>
    <n v="83394150"/>
    <n v="83394150"/>
    <n v="83394150"/>
    <n v="83394150"/>
    <n v="83394150"/>
    <n v="83394150"/>
    <n v="83394150"/>
    <n v="83394150"/>
    <n v="1009428343"/>
    <n v="77175001"/>
    <n v="77174997"/>
    <n v="77175000"/>
    <n v="73316250"/>
    <n v="73316250"/>
    <n v="73316250"/>
    <n v="73316250"/>
    <n v="73316250"/>
    <n v="73316250"/>
    <n v="73316250"/>
    <n v="73316250"/>
    <n v="73316250"/>
    <n v="891371248"/>
    <n v="10077900"/>
    <n v="10077900"/>
    <n v="10077900"/>
    <n v="10077900"/>
    <n v="10077900"/>
    <n v="10077900"/>
    <n v="10077900"/>
    <n v="10077900"/>
    <n v="10077900"/>
    <n v="10077900"/>
    <n v="10077900"/>
    <n v="10077900"/>
    <n v="120934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42"/>
    <n v="1"/>
    <d v="2025-01-01T00:00:00"/>
    <n v="2964389"/>
    <x v="434"/>
    <m/>
    <m/>
    <x v="3"/>
    <x v="3"/>
    <s v="TREG 3"/>
    <x v="1"/>
    <n v="1297987741.6950307"/>
    <n v="72346402.099090904"/>
    <n v="75906607.472727269"/>
    <n v="68786196.725454539"/>
    <n v="61665785.978181817"/>
    <n v="65225991.351818182"/>
    <n v="68786196.725454539"/>
    <n v="86587223.593636364"/>
    <n v="79466812.846363634"/>
    <n v="79466812.846363634"/>
    <n v="86587223.593636364"/>
    <n v="75906607.472727269"/>
    <n v="79466812.846363634"/>
    <n v="900198673.55181837"/>
    <n v="9670699.8199044056"/>
    <n v="10284285.475639995"/>
    <n v="13531793.876424337"/>
    <n v="13796386.904905261"/>
    <n v="18045444.227380242"/>
    <n v="16860833.745683618"/>
    <n v="14806182.225993585"/>
    <n v="16748904.895855848"/>
    <n v="14543046.114519067"/>
    <n v="15305323.257748941"/>
    <n v="18804832.69511418"/>
    <n v="22310537.733897097"/>
    <n v="184708270.97306657"/>
    <n v="82017101.918995306"/>
    <n v="86190892.948367268"/>
    <n v="82317990.601878881"/>
    <n v="75462172.883087084"/>
    <n v="83271435.57919842"/>
    <n v="85647030.471138149"/>
    <n v="101393405.81962995"/>
    <n v="96215717.742219478"/>
    <n v="94009858.960882694"/>
    <n v="101892546.85138531"/>
    <n v="94711440.167841449"/>
    <n v="101777350.58026072"/>
    <n v="1084906944.5248847"/>
    <n v="0"/>
    <n v="0"/>
    <n v="0"/>
    <n v="0"/>
    <n v="0"/>
    <n v="0"/>
    <n v="0"/>
    <n v="0"/>
    <n v="0"/>
    <n v="0"/>
    <n v="0"/>
    <n v="0"/>
    <n v="0"/>
    <n v="83206467"/>
    <n v="84874724"/>
    <n v="90583432"/>
    <n v="89402629"/>
    <n v="89402629"/>
    <n v="89402629"/>
    <n v="89402629"/>
    <n v="89402629"/>
    <n v="89402629"/>
    <n v="89402629"/>
    <n v="89402629"/>
    <n v="89402629"/>
    <n v="1063288284"/>
    <n v="4750000"/>
    <n v="4750000"/>
    <n v="4750000"/>
    <n v="4512500"/>
    <n v="4512500"/>
    <n v="4512500"/>
    <n v="4512500"/>
    <n v="4512500"/>
    <n v="4512500"/>
    <n v="4512500"/>
    <n v="4512500"/>
    <n v="4512500"/>
    <n v="54862500"/>
    <n v="82346275"/>
    <n v="83092049"/>
    <n v="84890129"/>
    <n v="84890129"/>
    <n v="84890129"/>
    <n v="84890129"/>
    <n v="84890129"/>
    <n v="84890129"/>
    <n v="84890129"/>
    <n v="84890129"/>
    <n v="84890129"/>
    <n v="84890129"/>
    <n v="10143396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35"/>
    <n v="1"/>
    <d v="2025-01-01T00:00:00"/>
    <n v="5588514"/>
    <x v="435"/>
    <m/>
    <m/>
    <x v="2"/>
    <x v="2"/>
    <s v="TREG 3"/>
    <x v="1"/>
    <n v="1239994987.757899"/>
    <n v="97355129.401500002"/>
    <n v="95126260.140499979"/>
    <n v="95515341.36150001"/>
    <n v="94934786.386499986"/>
    <n v="93480332.092499986"/>
    <n v="92408825.306500018"/>
    <n v="94785047.35800001"/>
    <n v="96484977.557500005"/>
    <n v="96048027.898000002"/>
    <n v="96095896.336500004"/>
    <n v="96437109.119000003"/>
    <n v="95611078.238499999"/>
    <n v="1144282811.1965001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97355129.401500002"/>
    <n v="95817119.364818215"/>
    <n v="96199070.591701269"/>
    <n v="95472273.24993141"/>
    <n v="94066563.756221607"/>
    <n v="92980378.846354961"/>
    <n v="95495413.085284933"/>
    <n v="97083246.696421355"/>
    <n v="96763638.311816484"/>
    <n v="96816616.84521696"/>
    <n v="97049069.417776942"/>
    <n v="96234167.691975832"/>
    <n v="1151332687.2590199"/>
    <n v="0"/>
    <n v="0"/>
    <n v="0"/>
    <n v="0"/>
    <n v="0"/>
    <n v="0"/>
    <n v="0"/>
    <n v="0"/>
    <n v="0"/>
    <n v="0"/>
    <n v="0"/>
    <n v="0"/>
    <n v="0"/>
    <n v="89140919"/>
    <n v="89135263"/>
    <n v="88813696"/>
    <n v="88375908"/>
    <n v="88375908"/>
    <n v="88375908"/>
    <n v="88375908"/>
    <n v="88375908"/>
    <n v="88375908"/>
    <n v="88375908"/>
    <n v="88375908"/>
    <n v="88375908"/>
    <n v="1062473050"/>
    <n v="41400000"/>
    <n v="41400000"/>
    <n v="41400000"/>
    <n v="39330000"/>
    <n v="39330000"/>
    <n v="39330000"/>
    <n v="39330000"/>
    <n v="39330000"/>
    <n v="39330000"/>
    <n v="39330000"/>
    <n v="39330000"/>
    <n v="39330000"/>
    <n v="478170000"/>
    <n v="49266635"/>
    <n v="49401646"/>
    <n v="49045908"/>
    <n v="49045908"/>
    <n v="49045908"/>
    <n v="49045908"/>
    <n v="49045908"/>
    <n v="49045908"/>
    <n v="49045908"/>
    <n v="49045908"/>
    <n v="49045908"/>
    <n v="49045908"/>
    <n v="5891273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x v="47"/>
    <n v="1"/>
    <d v="2025-01-01T00:00:00"/>
    <n v="3001070348"/>
    <x v="436"/>
    <m/>
    <m/>
    <x v="5"/>
    <x v="6"/>
    <s v="TREG 3"/>
    <x v="1"/>
    <n v="1196299557.9420202"/>
    <n v="88270774.718917608"/>
    <n v="89812452.41334714"/>
    <n v="96020693.938482746"/>
    <n v="90225937.99905093"/>
    <n v="94799086.460360631"/>
    <n v="93534455.904271692"/>
    <n v="98008847.481548265"/>
    <n v="98985691.538880169"/>
    <n v="97718677.207611889"/>
    <n v="99684623.666020557"/>
    <n v="98957296.060169637"/>
    <n v="93368074.361338675"/>
    <n v="1139386611.75"/>
    <n v="10783448.566125149"/>
    <n v="10971784.990908563"/>
    <n v="11730204.2229314"/>
    <n v="11022297.751904139"/>
    <n v="11580968.629947523"/>
    <n v="11426477.196059465"/>
    <n v="11973083.607886113"/>
    <n v="12092418.095239442"/>
    <n v="11937635.451524334"/>
    <n v="12177801.945876652"/>
    <n v="12088949.210037509"/>
    <n v="11406151.478784593"/>
    <n v="139191221.1472249"/>
    <n v="99054223.285042763"/>
    <n v="100784237.4042557"/>
    <n v="107750898.16141415"/>
    <n v="101248235.75095508"/>
    <n v="106380055.09030816"/>
    <n v="104960933.10033116"/>
    <n v="109981931.08943439"/>
    <n v="111078109.63411961"/>
    <n v="109656312.65913622"/>
    <n v="111862425.61189722"/>
    <n v="111046245.27020715"/>
    <n v="104774225.84012327"/>
    <n v="1278577832.8972247"/>
    <n v="9883164.465660451"/>
    <n v="10284176.641519329"/>
    <n v="10400335.353488667"/>
    <n v="10082801.767152034"/>
    <n v="10601816.117402999"/>
    <n v="10535863.559258789"/>
    <n v="10880050.010593304"/>
    <n v="11033006.258779872"/>
    <n v="10861497.707132163"/>
    <n v="11046145.398095053"/>
    <n v="11249783.396894053"/>
    <n v="10968402.944752034"/>
    <n v="127827043.62072875"/>
    <n v="96545186"/>
    <n v="96671819"/>
    <n v="96867764"/>
    <n v="92350797"/>
    <n v="92350797"/>
    <n v="92350797"/>
    <n v="92350797"/>
    <n v="92350797"/>
    <n v="92350797"/>
    <n v="92350797"/>
    <n v="92350797"/>
    <n v="92350797"/>
    <n v="1121241942"/>
    <n v="95100000"/>
    <n v="95100000"/>
    <n v="95100000"/>
    <n v="90345000"/>
    <n v="90345000"/>
    <n v="90345000"/>
    <n v="90345000"/>
    <n v="90345000"/>
    <n v="90345000"/>
    <n v="90345000"/>
    <n v="90345000"/>
    <n v="90345000"/>
    <n v="1098405000"/>
    <n v="2085069"/>
    <n v="2037670"/>
    <n v="2005797"/>
    <n v="2005797"/>
    <n v="2005797"/>
    <n v="2005797"/>
    <n v="2005797"/>
    <n v="2005797"/>
    <n v="2005797"/>
    <n v="2005797"/>
    <n v="2005797"/>
    <n v="2005797"/>
    <n v="241807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41"/>
    <n v="1"/>
    <d v="2025-01-01T00:00:00"/>
    <n v="3022170"/>
    <x v="437"/>
    <m/>
    <m/>
    <x v="5"/>
    <x v="3"/>
    <s v="TREG 3"/>
    <x v="1"/>
    <n v="1410912636.2134995"/>
    <n v="106870898.24235699"/>
    <n v="108737433.12356246"/>
    <n v="116253854.61651385"/>
    <n v="109238047.01411848"/>
    <n v="114774834.08109635"/>
    <n v="113243724.78807922"/>
    <n v="118660945.24948639"/>
    <n v="119843626.6316562"/>
    <n v="118309631.26229687"/>
    <n v="120689835.40772946"/>
    <n v="119809247.75228781"/>
    <n v="113042283.88081606"/>
    <n v="1379474362.0500002"/>
    <n v="28081154.328190841"/>
    <n v="28571600.791354451"/>
    <n v="30546598.619674791"/>
    <n v="28703140.959452037"/>
    <n v="30157974.545275819"/>
    <n v="29755663.747316223"/>
    <n v="31179080.283608772"/>
    <n v="31489838.955613878"/>
    <n v="31086769.818794023"/>
    <n v="31712186.850369059"/>
    <n v="31480805.639406644"/>
    <n v="29702733.592354491"/>
    <n v="362467548.13141096"/>
    <n v="134952052.57054782"/>
    <n v="137309033.9149169"/>
    <n v="146800453.23618865"/>
    <n v="137941187.97357053"/>
    <n v="144932808.62637216"/>
    <n v="142999388.53539544"/>
    <n v="149840025.53309515"/>
    <n v="151333465.58727008"/>
    <n v="149396401.0810909"/>
    <n v="152402022.25809851"/>
    <n v="151290053.39169446"/>
    <n v="142745017.47317055"/>
    <n v="1741941910.181411"/>
    <n v="9883164.465660451"/>
    <n v="10284176.641519329"/>
    <n v="10400335.353488667"/>
    <n v="10082801.767152034"/>
    <n v="10601816.117402999"/>
    <n v="10535863.559258789"/>
    <n v="10880050.010593304"/>
    <n v="11033006.258779872"/>
    <n v="10861497.707132163"/>
    <n v="11046145.398095053"/>
    <n v="11249783.396894053"/>
    <n v="10968402.944752034"/>
    <n v="127827043.62072875"/>
    <n v="111704617"/>
    <n v="112235750"/>
    <n v="115467922"/>
    <n v="109472318"/>
    <n v="109472318"/>
    <n v="109472318"/>
    <n v="109472318"/>
    <n v="109472318"/>
    <n v="109472318"/>
    <n v="109472318"/>
    <n v="109472318"/>
    <n v="109472318"/>
    <n v="1324659151"/>
    <n v="82867339"/>
    <n v="81632500"/>
    <n v="82492500"/>
    <n v="78367875"/>
    <n v="78367875"/>
    <n v="78367875"/>
    <n v="78367875"/>
    <n v="78367875"/>
    <n v="78367875"/>
    <n v="78367875"/>
    <n v="78367875"/>
    <n v="78367875"/>
    <n v="952303214"/>
    <n v="28582437"/>
    <n v="29894231"/>
    <n v="31104443"/>
    <n v="31104443"/>
    <n v="31104443"/>
    <n v="31104443"/>
    <n v="31104443"/>
    <n v="31104443"/>
    <n v="31104443"/>
    <n v="31104443"/>
    <n v="31104443"/>
    <n v="31104443"/>
    <n v="369521098"/>
    <n v="0"/>
    <n v="0"/>
    <n v="2360000"/>
    <n v="0"/>
    <n v="0"/>
    <n v="0"/>
    <n v="0"/>
    <n v="0"/>
    <n v="0"/>
    <n v="0"/>
    <n v="0"/>
    <n v="0"/>
    <n v="2360000"/>
    <n v="0"/>
    <n v="0"/>
    <n v="0"/>
    <n v="0"/>
    <n v="0"/>
    <n v="0"/>
    <n v="0"/>
    <n v="0"/>
    <n v="0"/>
    <n v="0"/>
    <n v="0"/>
    <n v="0"/>
    <n v="0"/>
  </r>
  <r>
    <x v="32"/>
    <x v="32"/>
    <n v="1"/>
    <d v="2025-01-01T00:00:00"/>
    <n v="4638481"/>
    <x v="438"/>
    <m/>
    <m/>
    <x v="4"/>
    <x v="0"/>
    <s v="TREG 3"/>
    <x v="1"/>
    <n v="1081035900"/>
    <n v="120375803.18181819"/>
    <n v="120537845.45454545"/>
    <n v="120213760.90909091"/>
    <n v="119889676.36363636"/>
    <n v="120051718.63636364"/>
    <n v="120213760.90909091"/>
    <n v="121023972.27272727"/>
    <n v="120699887.72727273"/>
    <n v="120699887.72727273"/>
    <n v="121023972.27272727"/>
    <n v="120537845.45454545"/>
    <n v="120699887.72727273"/>
    <n v="1445968018.6363635"/>
    <n v="26303.747944083694"/>
    <n v="50256.008636363636"/>
    <n v="55281.609500000006"/>
    <n v="53801.849245707075"/>
    <n v="86393.354077241165"/>
    <n v="77754.018669517056"/>
    <n v="43916.621655930925"/>
    <n v="96616.567643048038"/>
    <n v="80513.806369206693"/>
    <n v="96616.567643048038"/>
    <n v="104667.94827996874"/>
    <n v="104667.94827996874"/>
    <n v="876790.04794408381"/>
    <n v="120402106.92976227"/>
    <n v="120588101.46318182"/>
    <n v="120269042.51859091"/>
    <n v="119943478.21288207"/>
    <n v="120138111.99044088"/>
    <n v="120291514.92776042"/>
    <n v="121067888.89438319"/>
    <n v="120796504.29491578"/>
    <n v="120780401.53364193"/>
    <n v="121120588.84037031"/>
    <n v="120642513.40282542"/>
    <n v="120804555.6755527"/>
    <n v="1446844808.6843076"/>
    <n v="0"/>
    <n v="0"/>
    <n v="0"/>
    <n v="0"/>
    <n v="0"/>
    <n v="0"/>
    <n v="0"/>
    <n v="0"/>
    <n v="0"/>
    <n v="0"/>
    <n v="0"/>
    <n v="0"/>
    <n v="0"/>
    <n v="120800777"/>
    <n v="116532965"/>
    <n v="112424280"/>
    <n v="107188588.5"/>
    <n v="107188588.5"/>
    <n v="107188588.5"/>
    <n v="107188588.5"/>
    <n v="107188588.5"/>
    <n v="107188588.5"/>
    <n v="107188588.5"/>
    <n v="107188588.5"/>
    <n v="107188588.5"/>
    <n v="1314455318.5"/>
    <n v="117297000"/>
    <n v="112976032"/>
    <n v="108893610"/>
    <n v="103448929.5"/>
    <n v="103448929.5"/>
    <n v="103448929.5"/>
    <n v="103448929.5"/>
    <n v="103448929.5"/>
    <n v="103448929.5"/>
    <n v="103448929.5"/>
    <n v="103448929.5"/>
    <n v="103448929.5"/>
    <n v="1270207007.5"/>
    <n v="3860935"/>
    <n v="3809899"/>
    <n v="3739659"/>
    <n v="3739659"/>
    <n v="3739659"/>
    <n v="3739659"/>
    <n v="3739659"/>
    <n v="3739659"/>
    <n v="3739659"/>
    <n v="3739659"/>
    <n v="3739659"/>
    <n v="3739659"/>
    <n v="450674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37"/>
    <n v="1"/>
    <d v="2025-01-01T00:00:00"/>
    <n v="10000417"/>
    <x v="439"/>
    <m/>
    <m/>
    <x v="2"/>
    <x v="3"/>
    <s v="TREG 3"/>
    <x v="1"/>
    <n v="1617490188.2684004"/>
    <n v="111428615.63600001"/>
    <n v="110654785.01350003"/>
    <n v="110779124.95600002"/>
    <n v="110535128.63750003"/>
    <n v="109982624.24599999"/>
    <n v="109669432.60649998"/>
    <n v="110560359.16499996"/>
    <n v="111147461.21700001"/>
    <n v="110993207.18050002"/>
    <n v="111023121.27450001"/>
    <n v="111117547.12300001"/>
    <n v="110838953.14400002"/>
    <n v="1328730360.1995001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111428615.63600001"/>
    <n v="111345644.23781827"/>
    <n v="111462854.18620127"/>
    <n v="111072615.50093146"/>
    <n v="110568855.90972161"/>
    <n v="110240986.14635493"/>
    <n v="111270724.89228489"/>
    <n v="111745730.35592136"/>
    <n v="111708817.5943165"/>
    <n v="111743841.78321697"/>
    <n v="111729507.42177695"/>
    <n v="111462042.59747586"/>
    <n v="1335780236.2620201"/>
    <n v="0"/>
    <n v="0"/>
    <n v="0"/>
    <n v="0"/>
    <n v="0"/>
    <n v="0"/>
    <n v="0"/>
    <n v="0"/>
    <n v="0"/>
    <n v="0"/>
    <n v="0"/>
    <n v="0"/>
    <n v="0"/>
    <n v="172574047"/>
    <n v="175353448"/>
    <n v="171470148"/>
    <n v="164318019.69999999"/>
    <n v="164318019.69999999"/>
    <n v="164318019.69999999"/>
    <n v="164318019.69999999"/>
    <n v="164318019.69999999"/>
    <n v="164318019.69999999"/>
    <n v="164318019.69999999"/>
    <n v="164318019.69999999"/>
    <n v="164318019.69999999"/>
    <n v="1998259820.3000004"/>
    <n v="152771950"/>
    <n v="152721626"/>
    <n v="152721626"/>
    <n v="145085544.69999999"/>
    <n v="145085544.69999999"/>
    <n v="145085544.69999999"/>
    <n v="145085544.69999999"/>
    <n v="145085544.69999999"/>
    <n v="145085544.69999999"/>
    <n v="145085544.69999999"/>
    <n v="145085544.69999999"/>
    <n v="145085544.69999999"/>
    <n v="1763985104.3000004"/>
    <n v="19461741"/>
    <n v="19208707"/>
    <n v="19232475"/>
    <n v="19232475"/>
    <n v="19232475"/>
    <n v="19232475"/>
    <n v="19232475"/>
    <n v="19232475"/>
    <n v="19232475"/>
    <n v="19232475"/>
    <n v="19232475"/>
    <n v="19232475"/>
    <n v="230995198"/>
    <n v="0"/>
    <n v="3700000"/>
    <n v="0"/>
    <n v="0"/>
    <n v="0"/>
    <n v="0"/>
    <n v="0"/>
    <n v="0"/>
    <n v="0"/>
    <n v="0"/>
    <n v="0"/>
    <n v="0"/>
    <n v="3700000"/>
    <n v="0"/>
    <n v="0"/>
    <n v="0"/>
    <n v="0"/>
    <n v="0"/>
    <n v="0"/>
    <n v="0"/>
    <n v="0"/>
    <n v="0"/>
    <n v="0"/>
    <n v="0"/>
    <n v="0"/>
    <n v="0"/>
  </r>
  <r>
    <x v="1"/>
    <x v="1"/>
    <n v="1"/>
    <d v="2025-01-01T00:00:00"/>
    <n v="4726762"/>
    <x v="440"/>
    <m/>
    <m/>
    <x v="2"/>
    <x v="1"/>
    <s v="TREG 3"/>
    <x v="1"/>
    <n v="1336223539.1664348"/>
    <n v="122336949.9395"/>
    <n v="121902804.6635"/>
    <n v="121961459.2595"/>
    <n v="121780706.9015"/>
    <n v="121421596.47049999"/>
    <n v="121306681.5635"/>
    <n v="121874674.508"/>
    <n v="122200866.21350001"/>
    <n v="122111687.177"/>
    <n v="122142211.61749999"/>
    <n v="122170341.773"/>
    <n v="122022508.14049999"/>
    <n v="1463232488.2275002"/>
    <n v="0"/>
    <n v="8290310.6918188538"/>
    <n v="8204750.7624151604"/>
    <n v="6449842.3611770747"/>
    <n v="7034779.964659526"/>
    <n v="6858642.4782593232"/>
    <n v="8524388.7274190877"/>
    <n v="7179229.6670561284"/>
    <n v="8587324.9657977819"/>
    <n v="8648646.1046034843"/>
    <n v="7343523.5853233635"/>
    <n v="7477073.4417099226"/>
    <n v="84598512.750239715"/>
    <n v="122336949.9395"/>
    <n v="130193115.35531884"/>
    <n v="130166210.02191515"/>
    <n v="128230549.26267707"/>
    <n v="128456376.43515952"/>
    <n v="128165324.04175933"/>
    <n v="130399063.23541909"/>
    <n v="129380095.88055614"/>
    <n v="130699012.14279778"/>
    <n v="130790857.72210348"/>
    <n v="129513865.35832337"/>
    <n v="129499581.58220991"/>
    <n v="1547831000.9777393"/>
    <n v="0"/>
    <n v="0"/>
    <n v="0"/>
    <n v="0"/>
    <n v="0"/>
    <n v="0"/>
    <n v="0"/>
    <n v="0"/>
    <n v="0"/>
    <n v="0"/>
    <n v="0"/>
    <n v="0"/>
    <n v="0"/>
    <n v="118434306"/>
    <n v="113711210"/>
    <n v="116578220"/>
    <n v="111952888"/>
    <n v="111952888"/>
    <n v="111952888"/>
    <n v="111952888"/>
    <n v="111952888"/>
    <n v="111952888"/>
    <n v="111952888"/>
    <n v="111952888"/>
    <n v="111952888"/>
    <n v="1356299728"/>
    <n v="108660646"/>
    <n v="103927225"/>
    <n v="106880000"/>
    <n v="101536000"/>
    <n v="101536000"/>
    <n v="101536000"/>
    <n v="101536000"/>
    <n v="101536000"/>
    <n v="101536000"/>
    <n v="101536000"/>
    <n v="101536000"/>
    <n v="101536000"/>
    <n v="1233291871"/>
    <n v="10467930"/>
    <n v="10473668"/>
    <n v="10416888"/>
    <n v="10416888"/>
    <n v="10416888"/>
    <n v="10416888"/>
    <n v="10416888"/>
    <n v="10416888"/>
    <n v="10416888"/>
    <n v="10416888"/>
    <n v="10416888"/>
    <n v="10416888"/>
    <n v="125110478"/>
    <n v="0"/>
    <n v="468000"/>
    <n v="0"/>
    <n v="0"/>
    <n v="0"/>
    <n v="0"/>
    <n v="0"/>
    <n v="0"/>
    <n v="0"/>
    <n v="0"/>
    <n v="0"/>
    <n v="0"/>
    <n v="468000"/>
    <n v="0"/>
    <n v="0"/>
    <n v="0"/>
    <n v="0"/>
    <n v="0"/>
    <n v="0"/>
    <n v="0"/>
    <n v="0"/>
    <n v="0"/>
    <n v="0"/>
    <n v="0"/>
    <n v="0"/>
    <n v="0"/>
  </r>
  <r>
    <x v="45"/>
    <x v="44"/>
    <n v="1"/>
    <d v="2025-01-01T00:00:00"/>
    <n v="4620144"/>
    <x v="441"/>
    <m/>
    <m/>
    <x v="2"/>
    <x v="7"/>
    <s v="TREG 3"/>
    <x v="1"/>
    <n v="1247943810.0562766"/>
    <n v="91447800"/>
    <n v="91446315"/>
    <n v="91446600"/>
    <n v="91446315"/>
    <n v="91445460"/>
    <n v="91444605"/>
    <n v="91446030"/>
    <n v="91447170"/>
    <n v="91446885"/>
    <n v="91446885"/>
    <n v="91447170"/>
    <n v="91446600"/>
    <n v="1097357835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91447800"/>
    <n v="92137174.224318236"/>
    <n v="92130329.230201259"/>
    <n v="91983801.863431424"/>
    <n v="92031691.663721621"/>
    <n v="92016158.539854944"/>
    <n v="92156395.727284923"/>
    <n v="92045439.13892135"/>
    <n v="92162495.413816482"/>
    <n v="92167605.508716956"/>
    <n v="92059130.298776954"/>
    <n v="92069689.453475833"/>
    <n v="1104407711.06252"/>
    <n v="6341957.8422292564"/>
    <n v="6599284.5640858142"/>
    <n v="6673822.800991293"/>
    <n v="6470063.7089478681"/>
    <n v="6803111.6047144877"/>
    <n v="6760790.3072402785"/>
    <n v="6981652.3572258167"/>
    <n v="7079803.3169791652"/>
    <n v="6969747.4732349021"/>
    <n v="7088234.6112179263"/>
    <n v="7218907.697550389"/>
    <n v="7038347.8200625228"/>
    <n v="82025724.104479715"/>
    <n v="91448100"/>
    <n v="91448100"/>
    <n v="91448100"/>
    <n v="86879600"/>
    <n v="86879600"/>
    <n v="86879600"/>
    <n v="86879600"/>
    <n v="86879600"/>
    <n v="86879600"/>
    <n v="86879600"/>
    <n v="86879600"/>
    <n v="86879600"/>
    <n v="1056260700"/>
    <n v="91370000"/>
    <n v="91370000"/>
    <n v="91370000"/>
    <n v="86801500"/>
    <n v="86801500"/>
    <n v="86801500"/>
    <n v="86801500"/>
    <n v="86801500"/>
    <n v="86801500"/>
    <n v="86801500"/>
    <n v="86801500"/>
    <n v="86801500"/>
    <n v="1055323500"/>
    <n v="78100"/>
    <n v="78100"/>
    <n v="78100"/>
    <n v="78100"/>
    <n v="78100"/>
    <n v="78100"/>
    <n v="78100"/>
    <n v="78100"/>
    <n v="78100"/>
    <n v="78100"/>
    <n v="78100"/>
    <n v="78100"/>
    <n v="937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31"/>
    <n v="1"/>
    <d v="2025-01-01T00:00:00"/>
    <n v="5587665"/>
    <x v="442"/>
    <m/>
    <m/>
    <x v="2"/>
    <x v="2"/>
    <s v="TREG 3"/>
    <x v="1"/>
    <n v="2289412863.5816836"/>
    <n v="128730842.49599999"/>
    <n v="128705423.36800002"/>
    <n v="128708656.256"/>
    <n v="128697277.99200001"/>
    <n v="128675361.264"/>
    <n v="128669735.288"/>
    <n v="128704226.82399999"/>
    <n v="128723267.40799999"/>
    <n v="128717998.17600001"/>
    <n v="128720034.52000001"/>
    <n v="128721231.064"/>
    <n v="128712728.94400001"/>
    <n v="1544486783.5999999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128730842.49599999"/>
    <n v="129396282.59231825"/>
    <n v="129392385.48620126"/>
    <n v="129234764.85543144"/>
    <n v="129261592.92772162"/>
    <n v="129241288.82785495"/>
    <n v="129414592.55128491"/>
    <n v="129321536.54692134"/>
    <n v="129433608.5898165"/>
    <n v="129440755.02871697"/>
    <n v="129333191.36277694"/>
    <n v="129335818.39747584"/>
    <n v="1551536659.6625204"/>
    <n v="0"/>
    <n v="0"/>
    <n v="0"/>
    <n v="0"/>
    <n v="0"/>
    <n v="0"/>
    <n v="0"/>
    <n v="0"/>
    <n v="0"/>
    <n v="0"/>
    <n v="0"/>
    <n v="0"/>
    <n v="0"/>
    <n v="128453825"/>
    <n v="128459664"/>
    <n v="128501859"/>
    <n v="122102852.25"/>
    <n v="122102852.25"/>
    <n v="122102852.25"/>
    <n v="122102852.25"/>
    <n v="122102852.25"/>
    <n v="122102852.25"/>
    <n v="122102852.25"/>
    <n v="122102852.25"/>
    <n v="122102852.25"/>
    <n v="1484341018.25"/>
    <n v="127980135"/>
    <n v="127980135"/>
    <n v="127980135"/>
    <n v="121581128.25"/>
    <n v="121581128.25"/>
    <n v="121581128.25"/>
    <n v="121581128.25"/>
    <n v="121581128.25"/>
    <n v="121581128.25"/>
    <n v="121581128.25"/>
    <n v="121581128.25"/>
    <n v="121581128.25"/>
    <n v="1478170559.25"/>
    <n v="473690"/>
    <n v="479529"/>
    <n v="521724"/>
    <n v="521724"/>
    <n v="521724"/>
    <n v="521724"/>
    <n v="521724"/>
    <n v="521724"/>
    <n v="521724"/>
    <n v="521724"/>
    <n v="521724"/>
    <n v="521724"/>
    <n v="61704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22"/>
    <n v="1"/>
    <d v="2025-01-01T00:00:00"/>
    <n v="4725506"/>
    <x v="443"/>
    <m/>
    <m/>
    <x v="5"/>
    <x v="6"/>
    <s v="TREG 3"/>
    <x v="1"/>
    <n v="1616961598.6523075"/>
    <n v="111212501.28232564"/>
    <n v="113154863.66800359"/>
    <n v="120976637.8710022"/>
    <n v="113675814.87044559"/>
    <n v="119437532.50277846"/>
    <n v="117844222.28443541"/>
    <n v="123481515.94827875"/>
    <n v="124712243.46057932"/>
    <n v="123115929.91977723"/>
    <n v="125592829.25280076"/>
    <n v="124676467.9479868"/>
    <n v="117634597.89158607"/>
    <n v="1435515156.8999999"/>
    <n v="16971658.16277064"/>
    <n v="17268073.674137153"/>
    <n v="18461720.759393092"/>
    <n v="17347573.780918177"/>
    <n v="18226844.554966509"/>
    <n v="17983696.383122765"/>
    <n v="18843979.3542163"/>
    <n v="19031795.349625453"/>
    <n v="18788188.853748534"/>
    <n v="19166177.733586367"/>
    <n v="19026335.803591356"/>
    <n v="17951706.51240683"/>
    <n v="219067750.92248315"/>
    <n v="128184159.44509628"/>
    <n v="130422937.34214073"/>
    <n v="139438358.63039529"/>
    <n v="131023388.65136378"/>
    <n v="137664377.05774498"/>
    <n v="135827918.66755816"/>
    <n v="142325495.30249506"/>
    <n v="143744038.81020477"/>
    <n v="141904118.77352577"/>
    <n v="144759006.98638713"/>
    <n v="143702803.75157815"/>
    <n v="135586304.40399289"/>
    <n v="1654582907.8224831"/>
    <n v="9883164.465660451"/>
    <n v="10284176.641519329"/>
    <n v="10400335.353488667"/>
    <n v="10082801.767152034"/>
    <n v="10601816.117402999"/>
    <n v="10535863.559258789"/>
    <n v="10880050.010593304"/>
    <n v="11033006.258779872"/>
    <n v="10861497.707132163"/>
    <n v="11046145.398095053"/>
    <n v="11249783.396894053"/>
    <n v="10968402.944752034"/>
    <n v="127827043.62072875"/>
    <n v="119725008"/>
    <n v="119350952"/>
    <n v="119043037"/>
    <n v="113318605"/>
    <n v="113318605"/>
    <n v="113318605"/>
    <n v="113318605"/>
    <n v="113318605"/>
    <n v="113318605"/>
    <n v="113318605"/>
    <n v="113318605"/>
    <n v="113318605"/>
    <n v="1377986442"/>
    <n v="114400000"/>
    <n v="114400000"/>
    <n v="114400000"/>
    <n v="108680000"/>
    <n v="108680000"/>
    <n v="108680000"/>
    <n v="108680000"/>
    <n v="108680000"/>
    <n v="108680000"/>
    <n v="108680000"/>
    <n v="108680000"/>
    <n v="108680000"/>
    <n v="1321320000"/>
    <n v="5258853"/>
    <n v="4870627"/>
    <n v="4638605"/>
    <n v="4638605"/>
    <n v="4638605"/>
    <n v="4638605"/>
    <n v="4638605"/>
    <n v="4638605"/>
    <n v="4638605"/>
    <n v="4638605"/>
    <n v="4638605"/>
    <n v="4638605"/>
    <n v="565155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26"/>
    <n v="1"/>
    <d v="2025-01-01T00:00:00"/>
    <n v="4600368"/>
    <x v="444"/>
    <m/>
    <m/>
    <x v="5"/>
    <x v="2"/>
    <s v="TREG 3"/>
    <x v="1"/>
    <n v="968754664.98906946"/>
    <n v="336363464.60114586"/>
    <n v="342238161.5464021"/>
    <n v="365895205.85268462"/>
    <n v="343813784.33449751"/>
    <n v="361240164.30544227"/>
    <n v="356421179.57758552"/>
    <n v="373471237.85233623"/>
    <n v="377193587.09584844"/>
    <n v="372365518.78533697"/>
    <n v="379856928.75739616"/>
    <n v="377085383.65446597"/>
    <n v="355787168.23685765"/>
    <n v="4341731784.5999994"/>
    <n v="39615196.105220594"/>
    <n v="40307088.346909292"/>
    <n v="43093295.970779993"/>
    <n v="40492657.269539662"/>
    <n v="42545048.603930488"/>
    <n v="41977492.834315374"/>
    <n v="43985562.893174529"/>
    <n v="44423962.454282366"/>
    <n v="43855336.866015486"/>
    <n v="44737637.431862138"/>
    <n v="44411218.797492199"/>
    <n v="41902822.169278517"/>
    <n v="511347319.74280059"/>
    <n v="375978660.70636648"/>
    <n v="382545249.89331138"/>
    <n v="408988501.82346463"/>
    <n v="384306441.60403717"/>
    <n v="403785212.90937275"/>
    <n v="398398672.41190088"/>
    <n v="417456800.74551076"/>
    <n v="421617549.55013078"/>
    <n v="416220855.65135247"/>
    <n v="424594566.18925828"/>
    <n v="421496602.45195818"/>
    <n v="397689990.40613616"/>
    <n v="4853079104.3428001"/>
    <n v="9883164.465660451"/>
    <n v="10284176.641519329"/>
    <n v="10400335.353488667"/>
    <n v="10082801.767152034"/>
    <n v="10601816.117402999"/>
    <n v="10535863.559258789"/>
    <n v="10880050.010593304"/>
    <n v="11033006.258779872"/>
    <n v="10861497.707132163"/>
    <n v="11046145.398095053"/>
    <n v="11249783.396894053"/>
    <n v="10968402.944752034"/>
    <n v="127827043.62072875"/>
    <n v="125639355"/>
    <n v="534146868"/>
    <n v="183645309"/>
    <n v="174823648"/>
    <n v="174823648"/>
    <n v="174823648"/>
    <n v="174823648"/>
    <n v="174823648"/>
    <n v="174823648"/>
    <n v="174823648"/>
    <n v="174823648"/>
    <n v="174823648"/>
    <n v="2416844364"/>
    <n v="123467000"/>
    <n v="529467000"/>
    <n v="181467000"/>
    <n v="172393650"/>
    <n v="172393650"/>
    <n v="172393650"/>
    <n v="172393650"/>
    <n v="172393650"/>
    <n v="172393650"/>
    <n v="172393650"/>
    <n v="172393650"/>
    <n v="172393650"/>
    <n v="2385943850"/>
    <n v="2426415"/>
    <n v="2404974"/>
    <n v="2429998"/>
    <n v="2429998"/>
    <n v="2429998"/>
    <n v="2429998"/>
    <n v="2429998"/>
    <n v="2429998"/>
    <n v="2429998"/>
    <n v="2429998"/>
    <n v="2429998"/>
    <n v="2429998"/>
    <n v="29131369"/>
    <n v="0"/>
    <n v="466500000"/>
    <n v="0"/>
    <n v="0"/>
    <n v="0"/>
    <n v="0"/>
    <n v="0"/>
    <n v="0"/>
    <n v="0"/>
    <n v="0"/>
    <n v="0"/>
    <n v="0"/>
    <n v="466500000"/>
    <n v="0"/>
    <n v="0"/>
    <n v="0"/>
    <n v="0"/>
    <n v="0"/>
    <n v="0"/>
    <n v="0"/>
    <n v="0"/>
    <n v="0"/>
    <n v="0"/>
    <n v="0"/>
    <n v="0"/>
    <n v="0"/>
  </r>
  <r>
    <x v="9"/>
    <x v="9"/>
    <n v="1"/>
    <d v="2025-01-01T00:00:00"/>
    <n v="5589469"/>
    <x v="445"/>
    <m/>
    <m/>
    <x v="6"/>
    <x v="5"/>
    <s v="TREG 3"/>
    <x v="0"/>
    <n v="59089991.848473825"/>
    <n v="1521680"/>
    <n v="2791380"/>
    <n v="2622656"/>
    <n v="2278701"/>
    <n v="2300526"/>
    <n v="2310739"/>
    <n v="2545937"/>
    <n v="2522244"/>
    <n v="2521481"/>
    <n v="2542042"/>
    <n v="2509302"/>
    <n v="2509276"/>
    <n v="28975964"/>
    <n v="581567"/>
    <n v="1066831"/>
    <n v="1002347"/>
    <n v="870891"/>
    <n v="879232"/>
    <n v="883136"/>
    <n v="973025"/>
    <n v="963970"/>
    <n v="963679"/>
    <n v="971537"/>
    <n v="959024"/>
    <n v="959014"/>
    <n v="11074253"/>
    <n v="2103247"/>
    <n v="3858211"/>
    <n v="3625003"/>
    <n v="3149592"/>
    <n v="3179758"/>
    <n v="3193875"/>
    <n v="3518962"/>
    <n v="3486214"/>
    <n v="3485160"/>
    <n v="3513579"/>
    <n v="3468326"/>
    <n v="3468290"/>
    <n v="40050217"/>
    <n v="796863"/>
    <n v="800270"/>
    <n v="796384"/>
    <n v="786373"/>
    <n v="793936"/>
    <n v="797473"/>
    <n v="878692"/>
    <n v="870482"/>
    <n v="870216"/>
    <n v="877333"/>
    <n v="865994"/>
    <n v="865985"/>
    <n v="10000001"/>
    <n v="2324166"/>
    <n v="2316587"/>
    <n v="2303035"/>
    <n v="2648697"/>
    <n v="2648697"/>
    <n v="2648697"/>
    <n v="2648697"/>
    <n v="2648697"/>
    <n v="2648697"/>
    <n v="2648697"/>
    <n v="2648697"/>
    <n v="2648697"/>
    <n v="30782061"/>
    <n v="0"/>
    <n v="0"/>
    <n v="0"/>
    <n v="0"/>
    <n v="0"/>
    <n v="0"/>
    <n v="0"/>
    <n v="0"/>
    <n v="0"/>
    <n v="0"/>
    <n v="0"/>
    <n v="0"/>
    <n v="0"/>
    <n v="2634278"/>
    <n v="2632573"/>
    <n v="2648697"/>
    <n v="2648697"/>
    <n v="2648697"/>
    <n v="2648697"/>
    <n v="2648697"/>
    <n v="2648697"/>
    <n v="2648697"/>
    <n v="2648697"/>
    <n v="2648697"/>
    <n v="2648697"/>
    <n v="317538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38"/>
    <n v="1"/>
    <d v="2025-01-01T00:00:00"/>
    <n v="5586912"/>
    <x v="446"/>
    <m/>
    <m/>
    <x v="2"/>
    <x v="1"/>
    <s v="TREG 3"/>
    <x v="1"/>
    <n v="1941577653.1445239"/>
    <n v="131349753.9655"/>
    <n v="130689065.02949999"/>
    <n v="130792400.40549996"/>
    <n v="130572920.65149999"/>
    <n v="130088697.95649999"/>
    <n v="129836764.01750001"/>
    <n v="130614765.748"/>
    <n v="131115215.53549999"/>
    <n v="130982844.065"/>
    <n v="131011880.1595"/>
    <n v="131086179.441"/>
    <n v="130850472.59449996"/>
    <n v="1568990959.5695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131349753.9655"/>
    <n v="131379924.25381823"/>
    <n v="131476129.63570122"/>
    <n v="131110407.51493141"/>
    <n v="130674929.62022161"/>
    <n v="130408317.55735496"/>
    <n v="131325131.47528492"/>
    <n v="131713484.67442134"/>
    <n v="131698454.47881648"/>
    <n v="131732600.66821696"/>
    <n v="131698139.73977694"/>
    <n v="131473562.04797579"/>
    <n v="1576040835.6320198"/>
    <n v="0"/>
    <n v="0"/>
    <n v="0"/>
    <n v="0"/>
    <n v="0"/>
    <n v="0"/>
    <n v="0"/>
    <n v="0"/>
    <n v="0"/>
    <n v="0"/>
    <n v="0"/>
    <n v="0"/>
    <n v="0"/>
    <n v="126732481"/>
    <n v="125419481"/>
    <n v="115001580"/>
    <n v="110375152.84999999"/>
    <n v="110375152.84999999"/>
    <n v="110375152.84999999"/>
    <n v="110375152.84999999"/>
    <n v="110375152.84999999"/>
    <n v="110375152.84999999"/>
    <n v="110375152.84999999"/>
    <n v="110375152.84999999"/>
    <n v="110375152.84999999"/>
    <n v="1360529917.6499999"/>
    <n v="109241800"/>
    <n v="109033515"/>
    <n v="99138023"/>
    <n v="94181121.849999994"/>
    <n v="94181121.849999994"/>
    <n v="94181121.849999994"/>
    <n v="94181121.849999994"/>
    <n v="94181121.849999994"/>
    <n v="94181121.849999994"/>
    <n v="94181121.849999994"/>
    <n v="94181121.849999994"/>
    <n v="94181121.849999994"/>
    <n v="1165043434.6500001"/>
    <n v="17873035"/>
    <n v="16672163"/>
    <n v="16194031"/>
    <n v="16194031"/>
    <n v="16194031"/>
    <n v="16194031"/>
    <n v="16194031"/>
    <n v="16194031"/>
    <n v="16194031"/>
    <n v="16194031"/>
    <n v="16194031"/>
    <n v="16194031"/>
    <n v="1964855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4"/>
    <n v="1"/>
    <d v="2025-01-01T00:00:00"/>
    <n v="3001065649"/>
    <x v="447"/>
    <m/>
    <m/>
    <x v="4"/>
    <x v="3"/>
    <s v="TREG 3"/>
    <x v="1"/>
    <n v="987460000"/>
    <n v="2377772.7272727275"/>
    <n v="2408181.8181818184"/>
    <n v="2347363.6363636362"/>
    <n v="2286545.4545454546"/>
    <n v="2316954.5454545454"/>
    <n v="2347363.6363636362"/>
    <n v="2499409.0909090908"/>
    <n v="2438590.9090909092"/>
    <n v="2438590.9090909092"/>
    <n v="2499409.0909090908"/>
    <n v="2408181.8181818184"/>
    <n v="2438590.9090909092"/>
    <n v="28806954.545454551"/>
    <n v="2710767.0970723601"/>
    <n v="5179198.6043677339"/>
    <n v="5258878.5828964682"/>
    <n v="5576270.4973692596"/>
    <n v="8954203.587121794"/>
    <n v="8058783.2284096144"/>
    <n v="4551720.1567869112"/>
    <n v="10013784.344931206"/>
    <n v="8344820.2874426702"/>
    <n v="10013784.344931206"/>
    <n v="10848266.373675475"/>
    <n v="10848266.373675475"/>
    <n v="90358743.478680179"/>
    <n v="5088539.8243450876"/>
    <n v="7587380.4225495523"/>
    <n v="7606242.219260104"/>
    <n v="7862815.9519147146"/>
    <n v="11271158.132576339"/>
    <n v="10406146.864773251"/>
    <n v="7051129.247696002"/>
    <n v="12452375.254022114"/>
    <n v="10783411.196533579"/>
    <n v="12513193.435840297"/>
    <n v="13256448.191857293"/>
    <n v="13286857.282766383"/>
    <n v="119165698.02413473"/>
    <n v="0"/>
    <n v="0"/>
    <n v="0"/>
    <n v="0"/>
    <n v="0"/>
    <n v="0"/>
    <n v="0"/>
    <n v="0"/>
    <n v="0"/>
    <n v="0"/>
    <n v="0"/>
    <n v="0"/>
    <n v="0"/>
    <n v="137652040"/>
    <n v="73143440"/>
    <n v="43612930"/>
    <n v="18176733.5"/>
    <n v="18176733.5"/>
    <n v="18176733.5"/>
    <n v="18176733.5"/>
    <n v="18176733.5"/>
    <n v="18176733.5"/>
    <n v="18176733.5"/>
    <n v="18176733.5"/>
    <n v="18176733.5"/>
    <n v="417999011.5"/>
    <n v="1800000"/>
    <n v="22231440"/>
    <n v="18723930"/>
    <n v="17787733.5"/>
    <n v="17787733.5"/>
    <n v="17787733.5"/>
    <n v="17787733.5"/>
    <n v="17787733.5"/>
    <n v="17787733.5"/>
    <n v="17787733.5"/>
    <n v="17787733.5"/>
    <n v="17787733.5"/>
    <n v="202844971.5"/>
    <n v="389000"/>
    <n v="389000"/>
    <n v="389000"/>
    <n v="389000"/>
    <n v="389000"/>
    <n v="389000"/>
    <n v="389000"/>
    <n v="389000"/>
    <n v="389000"/>
    <n v="389000"/>
    <n v="389000"/>
    <n v="389000"/>
    <n v="4668000"/>
    <n v="0"/>
    <n v="50523000"/>
    <n v="24500000"/>
    <n v="0"/>
    <n v="0"/>
    <n v="0"/>
    <n v="0"/>
    <n v="0"/>
    <n v="0"/>
    <n v="0"/>
    <n v="0"/>
    <n v="0"/>
    <n v="75023000"/>
    <n v="0"/>
    <n v="0"/>
    <n v="0"/>
    <n v="0"/>
    <n v="0"/>
    <n v="0"/>
    <n v="0"/>
    <n v="0"/>
    <n v="0"/>
    <n v="0"/>
    <n v="0"/>
    <n v="0"/>
    <n v="0"/>
  </r>
  <r>
    <x v="28"/>
    <x v="28"/>
    <n v="0.5"/>
    <d v="2025-01-01T00:00:00"/>
    <n v="5586408"/>
    <x v="448"/>
    <m/>
    <m/>
    <x v="4"/>
    <x v="2"/>
    <s v="TREG 3"/>
    <x v="1"/>
    <n v="1314572055.9039543"/>
    <n v="23036942.878787879"/>
    <n v="23939257.196969695"/>
    <n v="22134628.560606062"/>
    <n v="20329999.924242422"/>
    <n v="21232314.242424242"/>
    <n v="22134628.560606062"/>
    <n v="26646200.151515152"/>
    <n v="24841571.515151516"/>
    <n v="24841571.515151516"/>
    <n v="26646200.151515152"/>
    <n v="23939257.196969695"/>
    <n v="24841571.515151516"/>
    <n v="284564143.40909094"/>
    <n v="5260749.5888167387"/>
    <n v="7460685.8181818193"/>
    <n v="7575465.6000000006"/>
    <n v="8032671.7309090924"/>
    <n v="12898617.106363637"/>
    <n v="11608755.395727273"/>
    <n v="6556797.0290681822"/>
    <n v="14424953.463950001"/>
    <n v="12020794.553291667"/>
    <n v="14424953.463950001"/>
    <n v="15627032.919279166"/>
    <n v="15627032.919279166"/>
    <n v="131518509.58881673"/>
    <n v="28297692.467604619"/>
    <n v="31399943.015151516"/>
    <n v="29710094.160606064"/>
    <n v="28362671.655151516"/>
    <n v="34130931.348787881"/>
    <n v="33743383.956333339"/>
    <n v="33202997.180583335"/>
    <n v="39266524.979101516"/>
    <n v="36862366.068443179"/>
    <n v="41071153.615465149"/>
    <n v="39566290.116248861"/>
    <n v="40468604.434430681"/>
    <n v="416082652.99790758"/>
    <n v="0"/>
    <n v="0"/>
    <n v="0"/>
    <n v="0"/>
    <n v="0"/>
    <n v="0"/>
    <n v="0"/>
    <n v="0"/>
    <n v="0"/>
    <n v="0"/>
    <n v="0"/>
    <n v="0"/>
    <n v="0"/>
    <n v="50794016.5"/>
    <n v="47644157"/>
    <n v="47879406"/>
    <n v="46648591"/>
    <n v="46648591"/>
    <n v="46648591"/>
    <n v="46648591"/>
    <n v="46648591"/>
    <n v="46648591"/>
    <n v="46648591"/>
    <n v="46648591"/>
    <n v="46648591"/>
    <n v="566154898.5"/>
    <n v="35449500"/>
    <n v="32584500"/>
    <n v="32584500"/>
    <n v="30955275"/>
    <n v="30955275"/>
    <n v="30955275"/>
    <n v="30955275"/>
    <n v="30955275"/>
    <n v="30955275"/>
    <n v="30955275"/>
    <n v="30955275"/>
    <n v="30955275"/>
    <n v="379215975"/>
    <n v="15818550.5"/>
    <n v="15643932"/>
    <n v="15693316"/>
    <n v="15693316"/>
    <n v="15693316"/>
    <n v="15693316"/>
    <n v="15693316"/>
    <n v="15693316"/>
    <n v="15693316"/>
    <n v="15693316"/>
    <n v="15693316"/>
    <n v="15693316"/>
    <n v="188395642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31"/>
    <n v="0.5"/>
    <d v="2025-01-01T00:00:00"/>
    <n v="5586408"/>
    <x v="448"/>
    <m/>
    <m/>
    <x v="4"/>
    <x v="2"/>
    <s v="TREG 3"/>
    <x v="1"/>
    <n v="1314572055.9039543"/>
    <n v="23036942.878787879"/>
    <n v="23939257.196969695"/>
    <n v="22134628.560606062"/>
    <n v="20329999.924242422"/>
    <n v="21232314.242424242"/>
    <n v="22134628.560606062"/>
    <n v="26646200.151515152"/>
    <n v="24841571.515151516"/>
    <n v="24841571.515151516"/>
    <n v="26646200.151515152"/>
    <n v="23939257.196969695"/>
    <n v="24841571.515151516"/>
    <n v="284564143.40909094"/>
    <n v="5260749.5888167387"/>
    <n v="7460685.8181818193"/>
    <n v="7575465.6000000006"/>
    <n v="8032671.7309090924"/>
    <n v="12898617.106363637"/>
    <n v="11608755.395727273"/>
    <n v="6556797.0290681822"/>
    <n v="14424953.463950001"/>
    <n v="12020794.553291667"/>
    <n v="14424953.463950001"/>
    <n v="15627032.919279166"/>
    <n v="15627032.919279166"/>
    <n v="131518509.58881673"/>
    <n v="28297692.467604619"/>
    <n v="31399943.015151516"/>
    <n v="29710094.160606064"/>
    <n v="28362671.655151516"/>
    <n v="34130931.348787881"/>
    <n v="33743383.956333339"/>
    <n v="33202997.180583335"/>
    <n v="39266524.979101516"/>
    <n v="36862366.068443179"/>
    <n v="41071153.615465149"/>
    <n v="39566290.116248861"/>
    <n v="40468604.434430681"/>
    <n v="416082652.99790758"/>
    <n v="0"/>
    <n v="0"/>
    <n v="0"/>
    <n v="0"/>
    <n v="0"/>
    <n v="0"/>
    <n v="0"/>
    <n v="0"/>
    <n v="0"/>
    <n v="0"/>
    <n v="0"/>
    <n v="0"/>
    <n v="0"/>
    <n v="50794016.5"/>
    <n v="47644157"/>
    <n v="47879406"/>
    <n v="46648591"/>
    <n v="46648591"/>
    <n v="46648591"/>
    <n v="46648591"/>
    <n v="46648591"/>
    <n v="46648591"/>
    <n v="46648591"/>
    <n v="46648591"/>
    <n v="46648591"/>
    <n v="566154898.5"/>
    <n v="35449500"/>
    <n v="32584500"/>
    <n v="32584500"/>
    <n v="30955275"/>
    <n v="30955275"/>
    <n v="30955275"/>
    <n v="30955275"/>
    <n v="30955275"/>
    <n v="30955275"/>
    <n v="30955275"/>
    <n v="30955275"/>
    <n v="30955275"/>
    <n v="379215975"/>
    <n v="15818550.5"/>
    <n v="15643932"/>
    <n v="15693316"/>
    <n v="15693316"/>
    <n v="15693316"/>
    <n v="15693316"/>
    <n v="15693316"/>
    <n v="15693316"/>
    <n v="15693316"/>
    <n v="15693316"/>
    <n v="15693316"/>
    <n v="15693316"/>
    <n v="188395642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"/>
    <x v="49"/>
    <n v="1"/>
    <d v="2025-01-01T00:00:00"/>
    <n v="5588129"/>
    <x v="449"/>
    <m/>
    <m/>
    <x v="2"/>
    <x v="1"/>
    <s v="TREG 3"/>
    <x v="1"/>
    <n v="2570809611.9332247"/>
    <n v="182540680.68849999"/>
    <n v="176277734.36600003"/>
    <n v="177217677.80849996"/>
    <n v="174980655.40000001"/>
    <n v="170215206.62349996"/>
    <n v="168043915.77899998"/>
    <n v="175662060.66500002"/>
    <n v="180394643.65949994"/>
    <n v="179130430.47550002"/>
    <n v="179454700.21700001"/>
    <n v="180070373.91799995"/>
    <n v="177866217.29149997"/>
    <n v="2121854296.8919997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182540680.68849999"/>
    <n v="176968593.59031826"/>
    <n v="177901407.03870124"/>
    <n v="175518142.26343143"/>
    <n v="170801438.28722158"/>
    <n v="168615469.31885493"/>
    <n v="176372426.39228496"/>
    <n v="180992912.79842129"/>
    <n v="179846040.8893165"/>
    <n v="180175420.72571698"/>
    <n v="180682334.21677691"/>
    <n v="178489306.74497581"/>
    <n v="2128904172.95452"/>
    <n v="27352610.974470999"/>
    <n v="28462450.852215156"/>
    <n v="28783931.292091724"/>
    <n v="27905126.46307442"/>
    <n v="29341548.740767825"/>
    <n v="29159018.67441532"/>
    <n v="30111587.878211081"/>
    <n v="30534909.049005963"/>
    <n v="30060242.588853993"/>
    <n v="30571272.884443112"/>
    <n v="31134860.688746292"/>
    <n v="30356113.145891652"/>
    <n v="353773673.23218751"/>
    <n v="72321845"/>
    <n v="71761085"/>
    <n v="67647879"/>
    <n v="66677294"/>
    <n v="66677294"/>
    <n v="66677294"/>
    <n v="66677294"/>
    <n v="66677294"/>
    <n v="66677294"/>
    <n v="66677294"/>
    <n v="66677294"/>
    <n v="66677294"/>
    <n v="811826455"/>
    <n v="0"/>
    <n v="0"/>
    <n v="0"/>
    <n v="0"/>
    <n v="0"/>
    <n v="0"/>
    <n v="0"/>
    <n v="0"/>
    <n v="0"/>
    <n v="0"/>
    <n v="0"/>
    <n v="0"/>
    <n v="0"/>
    <n v="70491721"/>
    <n v="69446365"/>
    <n v="66677294"/>
    <n v="66677294"/>
    <n v="66677294"/>
    <n v="66677294"/>
    <n v="66677294"/>
    <n v="66677294"/>
    <n v="66677294"/>
    <n v="66677294"/>
    <n v="66677294"/>
    <n v="66677294"/>
    <n v="806711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42"/>
    <n v="1"/>
    <d v="2025-01-01T00:00:00"/>
    <n v="2908292"/>
    <x v="450"/>
    <m/>
    <m/>
    <x v="3"/>
    <x v="3"/>
    <s v="TREG 3"/>
    <x v="1"/>
    <n v="2759715981.5260487"/>
    <n v="143491657.10772726"/>
    <n v="150783427.48181817"/>
    <n v="136199886.73363638"/>
    <n v="121616345.98545454"/>
    <n v="128908116.35954545"/>
    <n v="136199886.73363638"/>
    <n v="172658738.6040909"/>
    <n v="158075197.85590908"/>
    <n v="158075197.85590908"/>
    <n v="172658738.6040909"/>
    <n v="150783427.48181817"/>
    <n v="158075197.85590908"/>
    <n v="1787525818.6595454"/>
    <n v="19203122.733317673"/>
    <n v="20421520.66458654"/>
    <n v="26870102.831244919"/>
    <n v="27395505.593704939"/>
    <n v="35832864.91453182"/>
    <n v="33480582.153735746"/>
    <n v="29400657.635181572"/>
    <n v="33258324.873428289"/>
    <n v="28878147.874945514"/>
    <n v="30391802.709740162"/>
    <n v="37340783.702182189"/>
    <n v="44302067.309393145"/>
    <n v="366775482.99599254"/>
    <n v="162694779.84104493"/>
    <n v="171204948.14640471"/>
    <n v="163069989.56488129"/>
    <n v="149011851.5791595"/>
    <n v="164740981.27407727"/>
    <n v="169680468.88737214"/>
    <n v="202059396.23927248"/>
    <n v="191333522.72933736"/>
    <n v="186953345.7308546"/>
    <n v="203050541.31383106"/>
    <n v="188124211.18400037"/>
    <n v="202377265.16530222"/>
    <n v="2154301301.6555381"/>
    <n v="0"/>
    <n v="0"/>
    <n v="0"/>
    <n v="0"/>
    <n v="0"/>
    <n v="0"/>
    <n v="0"/>
    <n v="0"/>
    <n v="0"/>
    <n v="0"/>
    <n v="0"/>
    <n v="0"/>
    <n v="0"/>
    <n v="170109612"/>
    <n v="165705638"/>
    <n v="162426509"/>
    <n v="166501075"/>
    <n v="166501075"/>
    <n v="166501075"/>
    <n v="166501075"/>
    <n v="166501075"/>
    <n v="166501075"/>
    <n v="166501075"/>
    <n v="166501075"/>
    <n v="166501075"/>
    <n v="1996751434"/>
    <n v="4998000"/>
    <n v="4998000"/>
    <n v="4998000"/>
    <n v="4748100"/>
    <n v="4748100"/>
    <n v="4748100"/>
    <n v="4748100"/>
    <n v="4748100"/>
    <n v="4748100"/>
    <n v="4748100"/>
    <n v="4748100"/>
    <n v="4748100"/>
    <n v="57726900"/>
    <n v="168586995"/>
    <n v="165740485"/>
    <n v="161752975"/>
    <n v="161752975"/>
    <n v="161752975"/>
    <n v="161752975"/>
    <n v="161752975"/>
    <n v="161752975"/>
    <n v="161752975"/>
    <n v="161752975"/>
    <n v="161752975"/>
    <n v="161752975"/>
    <n v="19518572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12"/>
    <n v="1"/>
    <d v="2025-01-01T00:00:00"/>
    <n v="2000262"/>
    <x v="451"/>
    <m/>
    <m/>
    <x v="2"/>
    <x v="1"/>
    <s v="TREG 3"/>
    <x v="1"/>
    <n v="2196730409.201725"/>
    <n v="212318130.22450003"/>
    <n v="211444058.39850003"/>
    <n v="211578204.74450001"/>
    <n v="211277714.5765"/>
    <n v="210625759.80549997"/>
    <n v="210306492.6785"/>
    <n v="211351498.00799999"/>
    <n v="212012841.25849998"/>
    <n v="211837108.95699996"/>
    <n v="211878694.91249996"/>
    <n v="211971255.303"/>
    <n v="211661376.65549999"/>
    <n v="2538263135.5225"/>
    <n v="0"/>
    <n v="41451553.459094271"/>
    <n v="41023753.812075794"/>
    <n v="32249211.805885371"/>
    <n v="35173899.823297627"/>
    <n v="34293212.39129661"/>
    <n v="42621943.637095436"/>
    <n v="35896148.335280642"/>
    <n v="42936624.82898891"/>
    <n v="43243230.523017421"/>
    <n v="36717617.92661681"/>
    <n v="37385367.208549611"/>
    <n v="422992563.75119853"/>
    <n v="212318130.22450003"/>
    <n v="252895611.85759431"/>
    <n v="252601958.5565758"/>
    <n v="243526926.38238537"/>
    <n v="245799659.62879759"/>
    <n v="244599705.06979662"/>
    <n v="253973441.64509541"/>
    <n v="247908989.59378064"/>
    <n v="254773733.78598887"/>
    <n v="255121925.43551737"/>
    <n v="248688873.22961682"/>
    <n v="249046743.86404961"/>
    <n v="2961255699.2736979"/>
    <n v="0"/>
    <n v="0"/>
    <n v="0"/>
    <n v="0"/>
    <n v="0"/>
    <n v="0"/>
    <n v="0"/>
    <n v="0"/>
    <n v="0"/>
    <n v="0"/>
    <n v="0"/>
    <n v="0"/>
    <n v="0"/>
    <n v="206034902"/>
    <n v="-93240977"/>
    <n v="170460215"/>
    <n v="164081245"/>
    <n v="164081245"/>
    <n v="164081245"/>
    <n v="164081245"/>
    <n v="164081245"/>
    <n v="164081245"/>
    <n v="164081245"/>
    <n v="164081245"/>
    <n v="164081245"/>
    <n v="1759985345"/>
    <n v="185731979"/>
    <n v="-113225581"/>
    <n v="150000000"/>
    <n v="142500000"/>
    <n v="142500000"/>
    <n v="142500000"/>
    <n v="142500000"/>
    <n v="142500000"/>
    <n v="142500000"/>
    <n v="142500000"/>
    <n v="142500000"/>
    <n v="142500000"/>
    <n v="1505006398"/>
    <n v="21429458"/>
    <n v="21143607"/>
    <n v="21581245"/>
    <n v="21581245"/>
    <n v="21581245"/>
    <n v="21581245"/>
    <n v="21581245"/>
    <n v="21581245"/>
    <n v="21581245"/>
    <n v="21581245"/>
    <n v="21581245"/>
    <n v="21581245"/>
    <n v="2583855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16"/>
    <n v="1"/>
    <d v="2025-01-01T00:00:00"/>
    <n v="10237786"/>
    <x v="452"/>
    <m/>
    <m/>
    <x v="10"/>
    <x v="4"/>
    <s v="TREG 3"/>
    <x v="1"/>
    <n v="0"/>
    <n v="482000"/>
    <n v="482000"/>
    <n v="462720"/>
    <n v="486627.2"/>
    <n v="462766.272"/>
    <n v="462527.66272000002"/>
    <n v="558925.27662719996"/>
    <n v="487589.25276627199"/>
    <n v="510975.89252766274"/>
    <n v="559409.75892527658"/>
    <n v="487594.09758925275"/>
    <n v="535075.94097589247"/>
    <n v="5978211.354131557"/>
    <n v="57309.1094533625"/>
    <n v="335256.86883275746"/>
    <n v="306319.12797621149"/>
    <n v="211438.36007541764"/>
    <n v="285698.56972794939"/>
    <n v="413044.89261131885"/>
    <n v="486092.34432410396"/>
    <n v="537025.55534051021"/>
    <n v="439900.43392807379"/>
    <n v="541242.36493823922"/>
    <n v="728651.36072641332"/>
    <n v="456287.8020656415"/>
    <n v="4798266.79"/>
    <n v="539309.10945336253"/>
    <n v="817256.86883275746"/>
    <n v="769039.12797621149"/>
    <n v="698065.56007541763"/>
    <n v="748464.84172794945"/>
    <n v="875572.55533131887"/>
    <n v="1045017.620951304"/>
    <n v="1024614.8081067821"/>
    <n v="950876.32645573653"/>
    <n v="1100652.1238635159"/>
    <n v="1216245.4583156661"/>
    <n v="991363.74304153398"/>
    <n v="10776478.144131556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240500"/>
    <n v="240500"/>
    <n v="240750"/>
    <n v="240750"/>
    <n v="240750"/>
    <n v="240750"/>
    <n v="240750"/>
    <n v="240750"/>
    <n v="240750"/>
    <n v="240750"/>
    <n v="240750"/>
    <n v="240750"/>
    <n v="2888500"/>
    <n v="0"/>
    <n v="0"/>
    <n v="0"/>
    <n v="0"/>
    <n v="0"/>
    <n v="0"/>
    <n v="0"/>
    <n v="0"/>
    <n v="0"/>
    <n v="0"/>
    <n v="0"/>
    <n v="0"/>
    <n v="0"/>
    <n v="240500"/>
    <n v="240500"/>
    <n v="240750"/>
    <n v="240750"/>
    <n v="240750"/>
    <n v="240750"/>
    <n v="240750"/>
    <n v="240750"/>
    <n v="240750"/>
    <n v="240750"/>
    <n v="240750"/>
    <n v="240750"/>
    <n v="2888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1"/>
    <d v="2025-01-01T00:00:00"/>
    <n v="3929854"/>
    <x v="453"/>
    <m/>
    <m/>
    <x v="5"/>
    <x v="0"/>
    <s v="TREG 3"/>
    <x v="1"/>
    <n v="2014164452.5224667"/>
    <n v="235767520.65686929"/>
    <n v="239885276.83183295"/>
    <n v="256467228.4084577"/>
    <n v="240989679.41217923"/>
    <n v="253204366.29752827"/>
    <n v="249826591.35779947"/>
    <n v="261777502.76626584"/>
    <n v="264386612.09150872"/>
    <n v="261002470.18869811"/>
    <n v="266253430.35891432"/>
    <n v="264310768.96410027"/>
    <n v="249382193.26584557"/>
    <n v="3043253640.5999999"/>
    <n v="105239700.89357729"/>
    <n v="107077746.38431536"/>
    <n v="114479442.84909485"/>
    <n v="107570719.27938555"/>
    <n v="113022996.97540322"/>
    <n v="111515257.38789561"/>
    <n v="116849793.4534595"/>
    <n v="118014423.27279247"/>
    <n v="116503841.65985042"/>
    <n v="118847716.15188402"/>
    <n v="117980569.12689036"/>
    <n v="111316891.1237698"/>
    <n v="1358419098.5583186"/>
    <n v="341007221.55044657"/>
    <n v="346963023.21614832"/>
    <n v="370946671.25755256"/>
    <n v="348560398.6915648"/>
    <n v="366227363.27293146"/>
    <n v="361341848.74569511"/>
    <n v="378627296.21972537"/>
    <n v="382401035.3643012"/>
    <n v="377506311.84854853"/>
    <n v="385101146.51079834"/>
    <n v="382291338.09099066"/>
    <n v="360699084.38961536"/>
    <n v="4401672739.1583185"/>
    <n v="9883164.465660451"/>
    <n v="10284176.641519329"/>
    <n v="10400335.353488667"/>
    <n v="10082801.767152034"/>
    <n v="10601816.117402999"/>
    <n v="10535863.559258789"/>
    <n v="10880050.010593304"/>
    <n v="11033006.258779872"/>
    <n v="10861497.707132163"/>
    <n v="11046145.398095053"/>
    <n v="11249783.396894053"/>
    <n v="10968402.944752034"/>
    <n v="127827043.62072875"/>
    <n v="63410910"/>
    <n v="326783454"/>
    <n v="324126188"/>
    <n v="310853814.34999996"/>
    <n v="310853814.34999996"/>
    <n v="310853814.34999996"/>
    <n v="310853814.34999996"/>
    <n v="310853814.34999996"/>
    <n v="310853814.34999996"/>
    <n v="310853814.34999996"/>
    <n v="310853814.34999996"/>
    <n v="310853814.34999996"/>
    <n v="3512004881.1499991"/>
    <n v="30851278"/>
    <n v="291442253"/>
    <n v="291442253"/>
    <n v="276870140.34999996"/>
    <n v="276870140.34999996"/>
    <n v="276870140.34999996"/>
    <n v="276870140.34999996"/>
    <n v="276870140.34999996"/>
    <n v="276870140.34999996"/>
    <n v="276870140.34999996"/>
    <n v="276870140.34999996"/>
    <n v="276870140.34999996"/>
    <n v="3105567047.1499991"/>
    <n v="37187527"/>
    <n v="36657678"/>
    <n v="33983674"/>
    <n v="33983674"/>
    <n v="33983674"/>
    <n v="33983674"/>
    <n v="33983674"/>
    <n v="33983674"/>
    <n v="33983674"/>
    <n v="33983674"/>
    <n v="33983674"/>
    <n v="33983674"/>
    <n v="413681945"/>
    <n v="0"/>
    <n v="0"/>
    <n v="23900000"/>
    <n v="0"/>
    <n v="0"/>
    <n v="0"/>
    <n v="0"/>
    <n v="0"/>
    <n v="0"/>
    <n v="0"/>
    <n v="0"/>
    <n v="0"/>
    <n v="23900000"/>
    <n v="0"/>
    <n v="0"/>
    <n v="0"/>
    <n v="0"/>
    <n v="0"/>
    <n v="0"/>
    <n v="0"/>
    <n v="0"/>
    <n v="0"/>
    <n v="0"/>
    <n v="0"/>
    <n v="0"/>
    <n v="0"/>
  </r>
  <r>
    <x v="0"/>
    <x v="0"/>
    <n v="1"/>
    <d v="2025-01-01T00:00:00"/>
    <n v="2000382"/>
    <x v="454"/>
    <m/>
    <m/>
    <x v="2"/>
    <x v="0"/>
    <s v="TREG 3"/>
    <x v="1"/>
    <n v="3451754795.0295639"/>
    <n v="235711521.16000003"/>
    <n v="235555935.90200004"/>
    <n v="235535205.79999995"/>
    <n v="235305515.90200004"/>
    <n v="234992076.20800003"/>
    <n v="235179476.51399997"/>
    <n v="235639271.00400001"/>
    <n v="235744165.59600002"/>
    <n v="235702290.69799998"/>
    <n v="235764895.69799998"/>
    <n v="235681560.59600002"/>
    <n v="235660415.79999995"/>
    <n v="2826472330.8780003"/>
    <n v="0"/>
    <n v="11950724.263759997"/>
    <n v="11827387.134146826"/>
    <n v="9297635.5734425317"/>
    <n v="10140840.16137453"/>
    <n v="9886932.8458673004"/>
    <n v="12288154.568081591"/>
    <n v="10349068.613539482"/>
    <n v="12378878.988314027"/>
    <n v="12467275.195482703"/>
    <n v="10585903.080715967"/>
    <n v="10778419.087470157"/>
    <n v="121951219.51219513"/>
    <n v="235711521.16000003"/>
    <n v="247506660.16576004"/>
    <n v="247362592.93414679"/>
    <n v="244603151.47544256"/>
    <n v="245132916.36937457"/>
    <n v="245066409.35986727"/>
    <n v="247927425.5720816"/>
    <n v="246093234.2095395"/>
    <n v="248081169.68631402"/>
    <n v="248232170.89348269"/>
    <n v="246267463.67671597"/>
    <n v="246438834.8874701"/>
    <n v="2948423550.3901949"/>
    <n v="0"/>
    <n v="0"/>
    <n v="0"/>
    <n v="0"/>
    <n v="0"/>
    <n v="0"/>
    <n v="0"/>
    <n v="0"/>
    <n v="0"/>
    <n v="0"/>
    <n v="0"/>
    <n v="0"/>
    <n v="0"/>
    <n v="227454750"/>
    <n v="227180310"/>
    <n v="245458832"/>
    <n v="233298122.25"/>
    <n v="233298122.25"/>
    <n v="233298122.25"/>
    <n v="233298122.25"/>
    <n v="233298122.25"/>
    <n v="233298122.25"/>
    <n v="233298122.25"/>
    <n v="233298122.25"/>
    <n v="233298122.25"/>
    <n v="2799776992.25"/>
    <n v="224710721"/>
    <n v="224710721"/>
    <n v="243096395"/>
    <n v="230941575.25"/>
    <n v="230941575.25"/>
    <n v="230941575.25"/>
    <n v="230941575.25"/>
    <n v="230941575.25"/>
    <n v="230941575.25"/>
    <n v="230941575.25"/>
    <n v="230941575.25"/>
    <n v="230941575.25"/>
    <n v="2770992014.25"/>
    <n v="2723278"/>
    <n v="2534092"/>
    <n v="2356547"/>
    <n v="2356547"/>
    <n v="2356547"/>
    <n v="2356547"/>
    <n v="2356547"/>
    <n v="2356547"/>
    <n v="2356547"/>
    <n v="2356547"/>
    <n v="2356547"/>
    <n v="2356547"/>
    <n v="28822840"/>
    <n v="0"/>
    <n v="0"/>
    <n v="3064279"/>
    <n v="0"/>
    <n v="0"/>
    <n v="0"/>
    <n v="0"/>
    <n v="0"/>
    <n v="0"/>
    <n v="0"/>
    <n v="0"/>
    <n v="0"/>
    <n v="3064279"/>
    <n v="0"/>
    <n v="0"/>
    <n v="0"/>
    <n v="0"/>
    <n v="0"/>
    <n v="0"/>
    <n v="0"/>
    <n v="0"/>
    <n v="0"/>
    <n v="0"/>
    <n v="0"/>
    <n v="0"/>
    <n v="0"/>
  </r>
  <r>
    <x v="41"/>
    <x v="40"/>
    <n v="1"/>
    <d v="2025-01-01T00:00:00"/>
    <n v="2931303"/>
    <x v="455"/>
    <m/>
    <m/>
    <x v="5"/>
    <x v="7"/>
    <s v="TREG 3"/>
    <x v="1"/>
    <n v="3777523178.6909842"/>
    <n v="261756832.2943407"/>
    <n v="266328500.22178024"/>
    <n v="284738326.58744162"/>
    <n v="267554644.18004778"/>
    <n v="281115790.08202904"/>
    <n v="277365673.5860703"/>
    <n v="290633967.30436927"/>
    <n v="293530686.03043652"/>
    <n v="289773500.72329044"/>
    <n v="295603288.88423026"/>
    <n v="293446482.50347733"/>
    <n v="276872288.25248659"/>
    <n v="3378719980.6500001"/>
    <n v="38575621.292926513"/>
    <n v="39249357.023528628"/>
    <n v="41962449.490783565"/>
    <n v="39430056.280049093"/>
    <n v="41428589.132191427"/>
    <n v="40875927.058447391"/>
    <n v="42831301.705955625"/>
    <n v="43258196.865059793"/>
    <n v="42704493.046651587"/>
    <n v="43563640.440602005"/>
    <n v="43245787.625006594"/>
    <n v="40803215.887499198"/>
    <n v="497928635.84870142"/>
    <n v="300332453.58726722"/>
    <n v="305577857.24530888"/>
    <n v="326700776.0782252"/>
    <n v="306984700.4600969"/>
    <n v="322544379.21422046"/>
    <n v="318241600.64451766"/>
    <n v="333465269.0103249"/>
    <n v="336788882.89549631"/>
    <n v="332477993.76994205"/>
    <n v="339166929.32483226"/>
    <n v="336692270.12848395"/>
    <n v="317675504.1399858"/>
    <n v="3876648616.4987011"/>
    <n v="19766328.931320902"/>
    <n v="20568353.283038657"/>
    <n v="20800670.706977334"/>
    <n v="20165603.534304067"/>
    <n v="21203632.234805997"/>
    <n v="21071727.118517578"/>
    <n v="21760100.021186609"/>
    <n v="22066012.517559744"/>
    <n v="21722995.414264325"/>
    <n v="22092290.796190105"/>
    <n v="22499566.793788105"/>
    <n v="21936805.889504068"/>
    <n v="255654087.24145749"/>
    <n v="281246095"/>
    <n v="317265201"/>
    <n v="282303705"/>
    <n v="269744864"/>
    <n v="269744864"/>
    <n v="269744864"/>
    <n v="269744864"/>
    <n v="269744864"/>
    <n v="269744864"/>
    <n v="269744864"/>
    <n v="269744864"/>
    <n v="269744864"/>
    <n v="3308518777"/>
    <n v="267365129"/>
    <n v="276014806"/>
    <n v="269049000"/>
    <n v="255596550"/>
    <n v="255596550"/>
    <n v="255596550"/>
    <n v="255596550"/>
    <n v="255596550"/>
    <n v="255596550"/>
    <n v="255596550"/>
    <n v="255596550"/>
    <n v="255596550"/>
    <n v="3112797885"/>
    <n v="14665504"/>
    <n v="13849194"/>
    <n v="14148314"/>
    <n v="14148314"/>
    <n v="14148314"/>
    <n v="14148314"/>
    <n v="14148314"/>
    <n v="14148314"/>
    <n v="14148314"/>
    <n v="14148314"/>
    <n v="14148314"/>
    <n v="14148314"/>
    <n v="169997838"/>
    <n v="0"/>
    <n v="38800000"/>
    <n v="0"/>
    <n v="0"/>
    <n v="0"/>
    <n v="0"/>
    <n v="0"/>
    <n v="0"/>
    <n v="0"/>
    <n v="0"/>
    <n v="0"/>
    <n v="0"/>
    <n v="38800000"/>
    <n v="0"/>
    <n v="0"/>
    <n v="0"/>
    <n v="0"/>
    <n v="0"/>
    <n v="0"/>
    <n v="0"/>
    <n v="0"/>
    <n v="0"/>
    <n v="0"/>
    <n v="0"/>
    <n v="0"/>
    <n v="0"/>
  </r>
  <r>
    <x v="49"/>
    <x v="49"/>
    <n v="1"/>
    <d v="2025-01-01T00:00:00"/>
    <n v="5587681"/>
    <x v="456"/>
    <m/>
    <m/>
    <x v="2"/>
    <x v="1"/>
    <s v="TREG 3"/>
    <x v="1"/>
    <n v="3165767066.200707"/>
    <n v="227966725.7545"/>
    <n v="226123864.06050003"/>
    <n v="226439288.11449996"/>
    <n v="225934494.5185"/>
    <n v="224704168.04349998"/>
    <n v="223852580.6525"/>
    <n v="225855782.39199993"/>
    <n v="227259505.76449996"/>
    <n v="226896739.32499993"/>
    <n v="226944081.71049994"/>
    <n v="227212163.37899998"/>
    <n v="226533972.88549995"/>
    <n v="2715723366.6004996"/>
    <n v="0"/>
    <n v="11950724.263759997"/>
    <n v="11827387.134146826"/>
    <n v="9297635.5734425317"/>
    <n v="10140840.16137453"/>
    <n v="9886932.8458673004"/>
    <n v="12288154.568081591"/>
    <n v="10349068.613539482"/>
    <n v="12378878.988314027"/>
    <n v="12467275.195482703"/>
    <n v="10585903.080715967"/>
    <n v="10778419.087470157"/>
    <n v="121951219.51219513"/>
    <n v="227966725.7545"/>
    <n v="238074588.32426003"/>
    <n v="238266675.2486468"/>
    <n v="235232130.09194252"/>
    <n v="234845008.20487452"/>
    <n v="233739513.49836731"/>
    <n v="238143936.96008152"/>
    <n v="237608574.37803945"/>
    <n v="239275618.31331396"/>
    <n v="239411356.90598264"/>
    <n v="237798066.45971593"/>
    <n v="237312391.9729701"/>
    <n v="2837674586.1126947"/>
    <n v="2077858.6558222419"/>
    <n v="2162168.3547646841"/>
    <n v="2186589.8228029101"/>
    <n v="2119830.8496849039"/>
    <n v="2228949.5903384686"/>
    <n v="2215083.5766452109"/>
    <n v="2287446.107857462"/>
    <n v="2319603.9724119618"/>
    <n v="2283545.6299825748"/>
    <n v="2322366.3745202101"/>
    <n v="2365179.6839545523"/>
    <n v="2306021.6268268041"/>
    <n v="26874644.245611981"/>
    <n v="79646101"/>
    <n v="-134103354"/>
    <n v="589727701"/>
    <n v="23497676"/>
    <n v="23497676"/>
    <n v="23497676"/>
    <n v="23497676"/>
    <n v="23497676"/>
    <n v="23497676"/>
    <n v="23497676"/>
    <n v="23497676"/>
    <n v="23497676"/>
    <n v="746749532"/>
    <n v="56795712"/>
    <n v="-170387136"/>
    <n v="0"/>
    <n v="0"/>
    <n v="0"/>
    <n v="0"/>
    <n v="0"/>
    <n v="0"/>
    <n v="0"/>
    <n v="0"/>
    <n v="0"/>
    <n v="0"/>
    <n v="-113591424"/>
    <n v="24599481"/>
    <n v="23912351"/>
    <n v="23497676"/>
    <n v="23497676"/>
    <n v="23497676"/>
    <n v="23497676"/>
    <n v="23497676"/>
    <n v="23497676"/>
    <n v="23497676"/>
    <n v="23497676"/>
    <n v="23497676"/>
    <n v="23497676"/>
    <n v="283488592"/>
    <n v="0"/>
    <n v="14520000"/>
    <n v="568464868"/>
    <n v="0"/>
    <n v="0"/>
    <n v="0"/>
    <n v="0"/>
    <n v="0"/>
    <n v="0"/>
    <n v="0"/>
    <n v="0"/>
    <n v="0"/>
    <n v="582984868"/>
    <n v="0"/>
    <n v="0"/>
    <n v="0"/>
    <n v="0"/>
    <n v="0"/>
    <n v="0"/>
    <n v="0"/>
    <n v="0"/>
    <n v="0"/>
    <n v="0"/>
    <n v="0"/>
    <n v="0"/>
    <n v="0"/>
  </r>
  <r>
    <x v="36"/>
    <x v="36"/>
    <n v="1"/>
    <d v="2025-01-01T00:00:00"/>
    <n v="3941838"/>
    <x v="457"/>
    <m/>
    <m/>
    <x v="2"/>
    <x v="3"/>
    <s v="TREG 3"/>
    <x v="1"/>
    <n v="3922225763.0836363"/>
    <n v="358145865.1455"/>
    <n v="354926841.74550003"/>
    <n v="355503868.70550001"/>
    <n v="354725052.96750003"/>
    <n v="352691288.9205001"/>
    <n v="351061102.42950004"/>
    <n v="354400261.98000008"/>
    <n v="356859711.4034999"/>
    <n v="356232237.24900001"/>
    <n v="356282684.44349998"/>
    <n v="356809264.20899987"/>
    <n v="355604763.09450001"/>
    <n v="4263242942.2935004"/>
    <n v="0"/>
    <n v="6908592.2431823779"/>
    <n v="6837292.3020126335"/>
    <n v="5374868.6343142297"/>
    <n v="5862316.6372162718"/>
    <n v="5715535.3985494357"/>
    <n v="7103657.2728492413"/>
    <n v="5982691.3892134409"/>
    <n v="7156104.1381648183"/>
    <n v="7207205.0871695708"/>
    <n v="6119602.9877694696"/>
    <n v="6230894.5347582698"/>
    <n v="70498760.625199765"/>
    <n v="358145865.1455"/>
    <n v="361835433.98868239"/>
    <n v="362341161.00751263"/>
    <n v="360099921.60181427"/>
    <n v="358553605.55771637"/>
    <n v="356776637.82804948"/>
    <n v="361503919.25284934"/>
    <n v="362842402.79271334"/>
    <n v="363388341.38716483"/>
    <n v="363489889.53066957"/>
    <n v="362928867.19676936"/>
    <n v="361835657.62925828"/>
    <n v="4333741702.9187002"/>
    <n v="0"/>
    <n v="0"/>
    <n v="0"/>
    <n v="0"/>
    <n v="0"/>
    <n v="0"/>
    <n v="0"/>
    <n v="0"/>
    <n v="0"/>
    <n v="0"/>
    <n v="0"/>
    <n v="0"/>
    <n v="0"/>
    <n v="344021023"/>
    <n v="341799567"/>
    <n v="343293295"/>
    <n v="330454477"/>
    <n v="330454477"/>
    <n v="330454477"/>
    <n v="330454477"/>
    <n v="330454477"/>
    <n v="330454477"/>
    <n v="330454477"/>
    <n v="330454477"/>
    <n v="330454477"/>
    <n v="4003204178"/>
    <n v="251917164"/>
    <n v="251272000"/>
    <n v="251272000"/>
    <n v="238708400"/>
    <n v="238708400"/>
    <n v="238708400"/>
    <n v="238708400"/>
    <n v="238708400"/>
    <n v="238708400"/>
    <n v="238708400"/>
    <n v="238708400"/>
    <n v="238708400"/>
    <n v="2902836764"/>
    <n v="92338502"/>
    <n v="91080560"/>
    <n v="91746077"/>
    <n v="91746077"/>
    <n v="91746077"/>
    <n v="91746077"/>
    <n v="91746077"/>
    <n v="91746077"/>
    <n v="91746077"/>
    <n v="91746077"/>
    <n v="91746077"/>
    <n v="91746077"/>
    <n v="1100879832"/>
    <n v="0"/>
    <n v="21000000"/>
    <n v="0"/>
    <n v="0"/>
    <n v="0"/>
    <n v="0"/>
    <n v="0"/>
    <n v="0"/>
    <n v="0"/>
    <n v="0"/>
    <n v="0"/>
    <n v="0"/>
    <n v="21000000"/>
    <n v="0"/>
    <n v="0"/>
    <n v="0"/>
    <n v="0"/>
    <n v="0"/>
    <n v="0"/>
    <n v="0"/>
    <n v="0"/>
    <n v="0"/>
    <n v="0"/>
    <n v="0"/>
    <n v="0"/>
    <n v="0"/>
  </r>
  <r>
    <x v="48"/>
    <x v="48"/>
    <n v="1"/>
    <d v="2025-01-01T00:00:00"/>
    <n v="5587682"/>
    <x v="458"/>
    <m/>
    <m/>
    <x v="2"/>
    <x v="1"/>
    <s v="TREG 3"/>
    <x v="1"/>
    <n v="3586951748.2633677"/>
    <n v="72061866.377499983"/>
    <n v="71312163.063999996"/>
    <n v="71423938.857499987"/>
    <n v="71153235.093999997"/>
    <n v="70579515.75850001"/>
    <n v="70323652.362999991"/>
    <n v="71240119.263000011"/>
    <n v="71806418.414500013"/>
    <n v="71654910.628500015"/>
    <n v="71694642.621000007"/>
    <n v="71766686.422000006"/>
    <n v="71503402.842500001"/>
    <n v="856520551.70600009"/>
    <n v="0"/>
    <n v="254313933.60961661"/>
    <n v="251689293.47067863"/>
    <n v="197855646.55032358"/>
    <n v="215799218.07468191"/>
    <n v="210396016.8331711"/>
    <n v="261494521.67416924"/>
    <n v="220230363.46727502"/>
    <n v="263425156.47709319"/>
    <n v="265306246.41483089"/>
    <n v="225270250.89440235"/>
    <n v="229367032.13375708"/>
    <n v="2595147679.5999994"/>
    <n v="72061866.377499983"/>
    <n v="325626096.67361659"/>
    <n v="323113232.32817864"/>
    <n v="269008881.64432359"/>
    <n v="286378733.83318192"/>
    <n v="280719669.1961711"/>
    <n v="332734640.93716925"/>
    <n v="292036781.88177502"/>
    <n v="335080067.1055932"/>
    <n v="337000889.03583091"/>
    <n v="297036937.31640238"/>
    <n v="300870434.97625709"/>
    <n v="3451668231.3059998"/>
    <n v="16834931.16463061"/>
    <n v="17518013.22809517"/>
    <n v="17715877.376462888"/>
    <n v="17174992.310044199"/>
    <n v="18059078.66621986"/>
    <n v="17946735.420253765"/>
    <n v="18533020.838871237"/>
    <n v="18793565.71985222"/>
    <n v="18501418.941240281"/>
    <n v="18815946.861712415"/>
    <n v="19162822.774199333"/>
    <n v="18683520.769326042"/>
    <n v="217739924.07090804"/>
    <n v="5985727"/>
    <n v="922911201"/>
    <n v="46663100"/>
    <n v="6501750"/>
    <n v="6501750"/>
    <n v="6501750"/>
    <n v="6501750"/>
    <n v="6501750"/>
    <n v="6501750"/>
    <n v="6501750"/>
    <n v="6501750"/>
    <n v="6501750"/>
    <n v="1034075778"/>
    <n v="0"/>
    <n v="0"/>
    <n v="0"/>
    <n v="0"/>
    <n v="0"/>
    <n v="0"/>
    <n v="0"/>
    <n v="0"/>
    <n v="0"/>
    <n v="0"/>
    <n v="0"/>
    <n v="0"/>
    <n v="0"/>
    <n v="6473500"/>
    <n v="6483154"/>
    <n v="6501750"/>
    <n v="6501750"/>
    <n v="6501750"/>
    <n v="6501750"/>
    <n v="6501750"/>
    <n v="6501750"/>
    <n v="6501750"/>
    <n v="6501750"/>
    <n v="6501750"/>
    <n v="6501750"/>
    <n v="77974154"/>
    <n v="0"/>
    <n v="916926247"/>
    <n v="40684800"/>
    <n v="0"/>
    <n v="0"/>
    <n v="0"/>
    <n v="0"/>
    <n v="0"/>
    <n v="0"/>
    <n v="0"/>
    <n v="0"/>
    <n v="0"/>
    <n v="957611047"/>
    <n v="0"/>
    <n v="0"/>
    <n v="0"/>
    <n v="0"/>
    <n v="0"/>
    <n v="0"/>
    <n v="0"/>
    <n v="0"/>
    <n v="0"/>
    <n v="0"/>
    <n v="0"/>
    <n v="0"/>
    <n v="0"/>
  </r>
  <r>
    <x v="49"/>
    <x v="49"/>
    <n v="1"/>
    <d v="2025-01-01T00:00:00"/>
    <n v="5587677"/>
    <x v="459"/>
    <m/>
    <m/>
    <x v="2"/>
    <x v="1"/>
    <s v="TREG 3"/>
    <x v="1"/>
    <n v="4840905327.0931816"/>
    <n v="274292259.47299993"/>
    <n v="272970439.12700003"/>
    <n v="273174782.11300009"/>
    <n v="272726207.57900006"/>
    <n v="271746831.29899997"/>
    <n v="271255918.11500001"/>
    <n v="272827154.028"/>
    <n v="273827699.63299996"/>
    <n v="273562298.76000005"/>
    <n v="273623356.64700001"/>
    <n v="273766641.74599993"/>
    <n v="273296897.88700014"/>
    <n v="3277070486.4070001"/>
    <n v="0"/>
    <n v="11950724.263759997"/>
    <n v="11827387.134146826"/>
    <n v="9297635.5734425317"/>
    <n v="10140840.16137453"/>
    <n v="9886932.8458673004"/>
    <n v="12288154.568081591"/>
    <n v="10349068.613539482"/>
    <n v="12378878.988314027"/>
    <n v="12467275.195482703"/>
    <n v="10585903.080715967"/>
    <n v="10778419.087470157"/>
    <n v="121951219.51219513"/>
    <n v="274292259.47299993"/>
    <n v="284921163.39076"/>
    <n v="285002169.2471469"/>
    <n v="282023843.15244257"/>
    <n v="281887671.46037447"/>
    <n v="281142850.96086729"/>
    <n v="285115308.59608161"/>
    <n v="284176768.24653941"/>
    <n v="285941177.74831408"/>
    <n v="286090631.84248275"/>
    <n v="284352544.82671589"/>
    <n v="284075316.97447032"/>
    <n v="3399021705.9191952"/>
    <n v="20284572.036812004"/>
    <n v="21107624.248187352"/>
    <n v="21346032.681926586"/>
    <n v="20694315.013103768"/>
    <n v="21759559.248630244"/>
    <n v="21624195.780650269"/>
    <n v="22330616.774700087"/>
    <n v="22644549.831829838"/>
    <n v="22292539.341372538"/>
    <n v="22671517.086990524"/>
    <n v="23089471.242304124"/>
    <n v="22511955.602343146"/>
    <n v="262356948.88885048"/>
    <n v="297307656"/>
    <n v="249336210"/>
    <n v="248117499"/>
    <n v="237726322.34999999"/>
    <n v="237726322.34999999"/>
    <n v="237726322.34999999"/>
    <n v="237726322.34999999"/>
    <n v="237726322.34999999"/>
    <n v="237726322.34999999"/>
    <n v="237726322.34999999"/>
    <n v="237726322.34999999"/>
    <n v="237726322.34999999"/>
    <n v="2934298266.1499996"/>
    <n v="230542000"/>
    <n v="230542000"/>
    <n v="229162833"/>
    <n v="217704691.34999999"/>
    <n v="217704691.34999999"/>
    <n v="217704691.34999999"/>
    <n v="217704691.34999999"/>
    <n v="217704691.34999999"/>
    <n v="217704691.34999999"/>
    <n v="217704691.34999999"/>
    <n v="217704691.34999999"/>
    <n v="217704691.34999999"/>
    <n v="2649589055.1499996"/>
    <n v="20754393"/>
    <n v="20147871"/>
    <n v="20021631"/>
    <n v="20021631"/>
    <n v="20021631"/>
    <n v="20021631"/>
    <n v="20021631"/>
    <n v="20021631"/>
    <n v="20021631"/>
    <n v="20021631"/>
    <n v="20021631"/>
    <n v="20021631"/>
    <n v="241118574"/>
    <n v="0"/>
    <n v="0"/>
    <n v="-125000"/>
    <n v="0"/>
    <n v="0"/>
    <n v="0"/>
    <n v="0"/>
    <n v="0"/>
    <n v="0"/>
    <n v="0"/>
    <n v="0"/>
    <n v="0"/>
    <n v="-125000"/>
    <n v="0"/>
    <n v="0"/>
    <n v="0"/>
    <n v="0"/>
    <n v="0"/>
    <n v="0"/>
    <n v="0"/>
    <n v="0"/>
    <n v="0"/>
    <n v="0"/>
    <n v="0"/>
    <n v="0"/>
    <n v="0"/>
  </r>
  <r>
    <x v="32"/>
    <x v="32"/>
    <n v="1"/>
    <d v="2025-01-01T00:00:00"/>
    <n v="3001032125"/>
    <x v="460"/>
    <m/>
    <m/>
    <x v="4"/>
    <x v="0"/>
    <s v="TREG 3"/>
    <x v="1"/>
    <n v="6624454135.2861319"/>
    <n v="506017888.77272725"/>
    <n v="506406828.18181819"/>
    <n v="505628949.36363637"/>
    <n v="504851070.54545456"/>
    <n v="505240009.95454544"/>
    <n v="505628949.36363637"/>
    <n v="507573646.40909094"/>
    <n v="506795767.59090906"/>
    <n v="506795767.59090906"/>
    <n v="507573646.40909094"/>
    <n v="513030128.18181819"/>
    <n v="513419067.59090906"/>
    <n v="6088961719.954546"/>
    <n v="30461729.933120064"/>
    <n v="43200192.799982823"/>
    <n v="73108018.584586307"/>
    <n v="68307997.162366003"/>
    <n v="68307997.162366003"/>
    <n v="61477197.446129404"/>
    <n v="34723231.890869386"/>
    <n v="76391110.159912646"/>
    <n v="63659258.466593869"/>
    <n v="76391110.159912646"/>
    <n v="82757036.006572083"/>
    <n v="82757036.006572083"/>
    <n v="761541915.77898335"/>
    <n v="536479618.70584732"/>
    <n v="549607020.98180103"/>
    <n v="578736967.94822264"/>
    <n v="573159067.70782053"/>
    <n v="573548007.11691141"/>
    <n v="567106146.80976582"/>
    <n v="542296878.29996037"/>
    <n v="583186877.75082171"/>
    <n v="570455026.05750299"/>
    <n v="583964756.56900358"/>
    <n v="595787164.18839025"/>
    <n v="596176103.59748113"/>
    <n v="6850503635.7335281"/>
    <n v="0"/>
    <n v="0"/>
    <n v="0"/>
    <n v="0"/>
    <n v="0"/>
    <n v="0"/>
    <n v="0"/>
    <n v="0"/>
    <n v="0"/>
    <n v="0"/>
    <n v="0"/>
    <n v="0"/>
    <n v="0"/>
    <n v="518952728"/>
    <n v="528195477"/>
    <n v="496186704"/>
    <n v="471841060.04999995"/>
    <n v="471841060.04999995"/>
    <n v="471841060.04999995"/>
    <n v="471841060.04999995"/>
    <n v="471841060.04999995"/>
    <n v="471841060.04999995"/>
    <n v="471841060.04999995"/>
    <n v="471841060.04999995"/>
    <n v="471841060.04999995"/>
    <n v="5789904449.4500008"/>
    <n v="507267728"/>
    <n v="514010477"/>
    <n v="487006379"/>
    <n v="462656060.04999995"/>
    <n v="462656060.04999995"/>
    <n v="462656060.04999995"/>
    <n v="462656060.04999995"/>
    <n v="462656060.04999995"/>
    <n v="462656060.04999995"/>
    <n v="462656060.04999995"/>
    <n v="462656060.04999995"/>
    <n v="462656060.04999995"/>
    <n v="5672189124.4500008"/>
    <n v="9185000"/>
    <n v="9185000"/>
    <n v="9185000"/>
    <n v="9185000"/>
    <n v="9185000"/>
    <n v="9185000"/>
    <n v="9185000"/>
    <n v="9185000"/>
    <n v="9185000"/>
    <n v="9185000"/>
    <n v="9185000"/>
    <n v="9185000"/>
    <n v="110220000"/>
    <n v="0"/>
    <n v="6571900"/>
    <n v="0"/>
    <n v="0"/>
    <n v="0"/>
    <n v="0"/>
    <n v="0"/>
    <n v="0"/>
    <n v="0"/>
    <n v="0"/>
    <n v="0"/>
    <n v="0"/>
    <n v="6571900"/>
    <n v="0"/>
    <n v="0"/>
    <n v="0"/>
    <n v="0"/>
    <n v="0"/>
    <n v="0"/>
    <n v="0"/>
    <n v="0"/>
    <n v="0"/>
    <n v="0"/>
    <n v="0"/>
    <n v="0"/>
    <n v="0"/>
  </r>
  <r>
    <x v="7"/>
    <x v="7"/>
    <n v="1"/>
    <d v="2025-01-01T00:00:00"/>
    <n v="2000224"/>
    <x v="461"/>
    <m/>
    <m/>
    <x v="3"/>
    <x v="4"/>
    <s v="TREG 3"/>
    <x v="1"/>
    <n v="281836273.36285394"/>
    <n v="20470685.911363635"/>
    <n v="20480453.59090909"/>
    <n v="20460918.231818181"/>
    <n v="20441382.872727271"/>
    <n v="20451150.552272726"/>
    <n v="20460918.231818181"/>
    <n v="20509756.629545454"/>
    <n v="20490221.270454545"/>
    <n v="20490221.270454545"/>
    <n v="20509756.629545454"/>
    <n v="20480453.59090909"/>
    <n v="20490221.270454545"/>
    <n v="245736140.05227277"/>
    <n v="2639906.628579055"/>
    <n v="2807403.1769098681"/>
    <n v="3693907.6815736783"/>
    <n v="3766136.2589021698"/>
    <n v="4926043.4837885024"/>
    <n v="4602668.6380013796"/>
    <n v="4041790.0803725105"/>
    <n v="4572114.3122449964"/>
    <n v="3969959.2120965305"/>
    <n v="4178045.5471810936"/>
    <n v="5133341.2685373565"/>
    <n v="6090328.264522668"/>
    <n v="50421644.552709803"/>
    <n v="23110592.539942689"/>
    <n v="23287856.767818958"/>
    <n v="24154825.913391858"/>
    <n v="24207519.131629441"/>
    <n v="25377194.036061227"/>
    <n v="25063586.869819559"/>
    <n v="24551546.709917963"/>
    <n v="25062335.582699541"/>
    <n v="24460180.482551076"/>
    <n v="24687802.176726546"/>
    <n v="25613794.859446447"/>
    <n v="26580549.534977213"/>
    <n v="296157784.6049825"/>
    <n v="0"/>
    <n v="0"/>
    <n v="0"/>
    <n v="0"/>
    <n v="0"/>
    <n v="0"/>
    <n v="0"/>
    <n v="0"/>
    <n v="0"/>
    <n v="0"/>
    <n v="0"/>
    <n v="0"/>
    <n v="0"/>
    <n v="20753528"/>
    <n v="20904845"/>
    <n v="20813154"/>
    <n v="19979490"/>
    <n v="19979490"/>
    <n v="19979490"/>
    <n v="19979490"/>
    <n v="19979490"/>
    <n v="19979490"/>
    <n v="19979490"/>
    <n v="19979490"/>
    <n v="19979490"/>
    <n v="242286937"/>
    <n v="20490000"/>
    <n v="20490000"/>
    <n v="20490000"/>
    <n v="19465500"/>
    <n v="19465500"/>
    <n v="19465500"/>
    <n v="19465500"/>
    <n v="19465500"/>
    <n v="19465500"/>
    <n v="19465500"/>
    <n v="19465500"/>
    <n v="19465500"/>
    <n v="236659500"/>
    <n v="522937"/>
    <n v="477012"/>
    <n v="513990"/>
    <n v="513990"/>
    <n v="513990"/>
    <n v="513990"/>
    <n v="513990"/>
    <n v="513990"/>
    <n v="513990"/>
    <n v="513990"/>
    <n v="513990"/>
    <n v="513990"/>
    <n v="61398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9"/>
    <n v="1"/>
    <d v="2025-01-01T00:00:00"/>
    <n v="3001056190"/>
    <x v="462"/>
    <m/>
    <m/>
    <x v="2"/>
    <x v="5"/>
    <s v="TREG 3"/>
    <x v="1"/>
    <n v="870247036.19719434"/>
    <n v="61130914"/>
    <n v="61130914"/>
    <n v="61130914"/>
    <n v="61130914"/>
    <n v="61130914"/>
    <n v="61130914"/>
    <n v="61130914"/>
    <n v="61130914"/>
    <n v="61130914"/>
    <n v="61130914"/>
    <n v="61130914"/>
    <n v="61130914"/>
    <n v="733570968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61130914"/>
    <n v="61821773.224318236"/>
    <n v="61814643.230201267"/>
    <n v="61668400.863431424"/>
    <n v="61717145.663721628"/>
    <n v="61702467.539854944"/>
    <n v="61841279.727284923"/>
    <n v="61729183.138921343"/>
    <n v="61846524.413816482"/>
    <n v="61851634.508716956"/>
    <n v="61742874.298776947"/>
    <n v="61754003.453475825"/>
    <n v="740620844.06252003"/>
    <n v="0"/>
    <n v="0"/>
    <n v="0"/>
    <n v="0"/>
    <n v="0"/>
    <n v="0"/>
    <n v="0"/>
    <n v="0"/>
    <n v="0"/>
    <n v="0"/>
    <n v="0"/>
    <n v="0"/>
    <n v="0"/>
    <n v="48414200"/>
    <n v="14982200"/>
    <n v="31698200"/>
    <n v="30113290"/>
    <n v="30113290"/>
    <n v="30113290"/>
    <n v="30113290"/>
    <n v="30113290"/>
    <n v="30113290"/>
    <n v="30113290"/>
    <n v="30113290"/>
    <n v="30113290"/>
    <n v="366114210"/>
    <n v="48414200"/>
    <n v="14982200"/>
    <n v="31698200"/>
    <n v="30113290"/>
    <n v="30113290"/>
    <n v="30113290"/>
    <n v="30113290"/>
    <n v="30113290"/>
    <n v="30113290"/>
    <n v="30113290"/>
    <n v="30113290"/>
    <n v="30113290"/>
    <n v="3661142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1"/>
    <n v="1"/>
    <d v="2025-01-01T00:00:00"/>
    <n v="19468878"/>
    <x v="463"/>
    <m/>
    <m/>
    <x v="4"/>
    <x v="3"/>
    <s v="TREG 3"/>
    <x v="1"/>
    <n v="23690893.319254074"/>
    <n v="40000"/>
    <n v="42105.263157894733"/>
    <n v="37894.73684210526"/>
    <n v="33684.210526315786"/>
    <n v="35789.473684210527"/>
    <n v="37894.73684210526"/>
    <n v="48421.052631578947"/>
    <n v="44210.526315789481"/>
    <n v="44210.526315789481"/>
    <n v="48421.052631578947"/>
    <n v="42105.263157894733"/>
    <n v="44210.526315789481"/>
    <n v="498947.36842105264"/>
    <n v="3945.5621916125542"/>
    <n v="7538.4012954545469"/>
    <n v="8292.2414250000002"/>
    <n v="8070.2773868560616"/>
    <n v="12959.003111586177"/>
    <n v="11663.102800427558"/>
    <n v="6587.4932483896391"/>
    <n v="14492.485146457208"/>
    <n v="12077.070955381005"/>
    <n v="14492.485146457208"/>
    <n v="15700.192241995306"/>
    <n v="15700.192241995306"/>
    <n v="131518.50719161259"/>
    <n v="43945.562191612553"/>
    <n v="49643.66445334928"/>
    <n v="46186.97826710526"/>
    <n v="41754.487913171848"/>
    <n v="48748.476795796705"/>
    <n v="49557.839642532817"/>
    <n v="55008.545879968588"/>
    <n v="58703.011462246686"/>
    <n v="56287.597271170482"/>
    <n v="62913.537778036152"/>
    <n v="57805.455399890037"/>
    <n v="59910.718557784785"/>
    <n v="630465.875612665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12"/>
    <n v="1"/>
    <d v="2025-01-01T00:00:00"/>
    <n v="2000110"/>
    <x v="464"/>
    <m/>
    <m/>
    <x v="2"/>
    <x v="1"/>
    <s v="TREG 3"/>
    <x v="1"/>
    <n v="2036010.3173410725"/>
    <n v="0"/>
    <n v="0"/>
    <n v="0"/>
    <n v="0"/>
    <n v="0"/>
    <n v="0"/>
    <n v="0"/>
    <n v="0"/>
    <n v="0"/>
    <n v="0"/>
    <n v="0"/>
    <n v="0"/>
    <n v="0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36"/>
    <n v="1"/>
    <d v="2025-01-01T00:00:00"/>
    <n v="10071040"/>
    <x v="465"/>
    <m/>
    <m/>
    <x v="5"/>
    <x v="3"/>
    <s v="TREG 3"/>
    <x v="1"/>
    <n v="0"/>
    <n v="1603657.6519524211"/>
    <n v="1631666.0526874205"/>
    <n v="1744454.1647058688"/>
    <n v="1639178.0443471449"/>
    <n v="1722260.6336508729"/>
    <n v="1699285.4816300282"/>
    <n v="1780573.9070865824"/>
    <n v="1798320.7032633792"/>
    <n v="1775302.2440514616"/>
    <n v="1811018.5396362126"/>
    <n v="1797804.8289339647"/>
    <n v="1696262.7480546425"/>
    <n v="20699785"/>
    <n v="2007706.4316401174"/>
    <n v="2042771.6752893145"/>
    <n v="2183977.260930547"/>
    <n v="2052176.3471351375"/>
    <n v="2156191.9696087539"/>
    <n v="2127428.1243927879"/>
    <n v="2229197.5353442631"/>
    <n v="2251415.7168755769"/>
    <n v="2222597.6530263838"/>
    <n v="2267312.8304039002"/>
    <n v="2250769.8656816999"/>
    <n v="2123643.7994571957"/>
    <n v="25915189.209785681"/>
    <n v="3611364.0835925387"/>
    <n v="3674437.7279767347"/>
    <n v="3928431.4256364158"/>
    <n v="3691354.3914822824"/>
    <n v="3878452.6032596268"/>
    <n v="3826713.6060228162"/>
    <n v="4009771.4424308455"/>
    <n v="4049736.420138956"/>
    <n v="3997899.8970778454"/>
    <n v="4078331.3700401131"/>
    <n v="4048574.6946156649"/>
    <n v="3819906.5475118384"/>
    <n v="46614974.209785677"/>
    <n v="4941582.2328302255"/>
    <n v="5142088.3207596643"/>
    <n v="5200167.6767443335"/>
    <n v="5041400.8835760169"/>
    <n v="5300908.0587014994"/>
    <n v="5267931.7796293944"/>
    <n v="5440025.0052966522"/>
    <n v="5516503.1293899361"/>
    <n v="5430748.8535660813"/>
    <n v="5523072.6990475263"/>
    <n v="5624891.6984470263"/>
    <n v="5484201.4723760169"/>
    <n v="63913521.810364373"/>
    <n v="854100"/>
    <n v="857100"/>
    <n v="854100"/>
    <n v="854100"/>
    <n v="854100"/>
    <n v="854100"/>
    <n v="854100"/>
    <n v="854100"/>
    <n v="854100"/>
    <n v="854100"/>
    <n v="854100"/>
    <n v="854100"/>
    <n v="10252200"/>
    <n v="0"/>
    <n v="0"/>
    <n v="0"/>
    <n v="0"/>
    <n v="0"/>
    <n v="0"/>
    <n v="0"/>
    <n v="0"/>
    <n v="0"/>
    <n v="0"/>
    <n v="0"/>
    <n v="0"/>
    <n v="0"/>
    <n v="854100"/>
    <n v="857100"/>
    <n v="854100"/>
    <n v="854100"/>
    <n v="854100"/>
    <n v="854100"/>
    <n v="854100"/>
    <n v="854100"/>
    <n v="854100"/>
    <n v="854100"/>
    <n v="854100"/>
    <n v="854100"/>
    <n v="10252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6"/>
    <n v="1"/>
    <d v="2025-01-01T00:00:00"/>
    <n v="19035252"/>
    <x v="466"/>
    <m/>
    <m/>
    <x v="3"/>
    <x v="3"/>
    <s v="TREG 3"/>
    <x v="1"/>
    <n v="294246.74676242936"/>
    <n v="0"/>
    <n v="0"/>
    <n v="0"/>
    <n v="0"/>
    <n v="0"/>
    <n v="0"/>
    <n v="0"/>
    <n v="0"/>
    <n v="0"/>
    <n v="0"/>
    <n v="0"/>
    <n v="0"/>
    <n v="0"/>
    <n v="292244.36682015826"/>
    <n v="310786.66001400823"/>
    <n v="408924.95962051454"/>
    <n v="416920.84652771457"/>
    <n v="545325.5214648312"/>
    <n v="509527.10494905798"/>
    <n v="447436.42448227189"/>
    <n v="506144.66350676445"/>
    <n v="439484.56497701543"/>
    <n v="462520.25062679447"/>
    <n v="568273.91259022441"/>
    <n v="674214.80294943717"/>
    <n v="5581804.0785287917"/>
    <n v="292244.36682015826"/>
    <n v="310786.66001400823"/>
    <n v="408924.95962051454"/>
    <n v="416920.84652771457"/>
    <n v="545325.5214648312"/>
    <n v="509527.10494905798"/>
    <n v="447436.42448227189"/>
    <n v="506144.66350676445"/>
    <n v="439484.56497701543"/>
    <n v="462520.25062679447"/>
    <n v="568273.91259022441"/>
    <n v="674214.80294943717"/>
    <n v="5581804.07852879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29"/>
    <n v="1"/>
    <d v="2025-01-01T00:00:00"/>
    <n v="4641296"/>
    <x v="467"/>
    <m/>
    <m/>
    <x v="4"/>
    <x v="4"/>
    <s v="TREG 3"/>
    <x v="1"/>
    <n v="0"/>
    <n v="12227728.181818182"/>
    <n v="12552345.454545453"/>
    <n v="11903110.909090908"/>
    <n v="11253876.363636363"/>
    <n v="11578493.636363637"/>
    <n v="11903110.909090908"/>
    <n v="13526197.272727273"/>
    <n v="12876962.727272727"/>
    <n v="12876962.727272727"/>
    <n v="13526197.272727273"/>
    <n v="12552345.454545453"/>
    <n v="12876962.727272727"/>
    <n v="149654293.6363636"/>
    <n v="3945.5621916125542"/>
    <n v="7538.4012954545469"/>
    <n v="8292.2414250000002"/>
    <n v="8070.2773868560616"/>
    <n v="12959.003111586177"/>
    <n v="11663.102800427558"/>
    <n v="6587.4932483896391"/>
    <n v="14492.485146457208"/>
    <n v="12077.070955381005"/>
    <n v="14492.485146457208"/>
    <n v="15700.192241995306"/>
    <n v="15700.192241995306"/>
    <n v="131518.50719161259"/>
    <n v="12231673.744009795"/>
    <n v="12559883.855840908"/>
    <n v="11911403.150515908"/>
    <n v="11261946.641023219"/>
    <n v="11591452.639475223"/>
    <n v="11914774.011891335"/>
    <n v="13532784.765975663"/>
    <n v="12891455.212419184"/>
    <n v="12889039.798228107"/>
    <n v="13540689.757873731"/>
    <n v="12568045.646787448"/>
    <n v="12892662.919514721"/>
    <n v="149785812.14355525"/>
    <n v="0"/>
    <n v="0"/>
    <n v="0"/>
    <n v="0"/>
    <n v="0"/>
    <n v="0"/>
    <n v="0"/>
    <n v="0"/>
    <n v="0"/>
    <n v="0"/>
    <n v="0"/>
    <n v="0"/>
    <n v="0"/>
    <n v="3517303"/>
    <n v="3516370"/>
    <n v="3524993"/>
    <n v="3749993"/>
    <n v="3749993"/>
    <n v="3749993"/>
    <n v="3749993"/>
    <n v="3749993"/>
    <n v="3749993"/>
    <n v="3749993"/>
    <n v="3749993"/>
    <n v="3749993"/>
    <n v="44308603"/>
    <n v="0"/>
    <n v="0"/>
    <n v="0"/>
    <n v="0"/>
    <n v="0"/>
    <n v="0"/>
    <n v="0"/>
    <n v="0"/>
    <n v="0"/>
    <n v="0"/>
    <n v="0"/>
    <n v="0"/>
    <n v="0"/>
    <n v="3742303"/>
    <n v="3741370"/>
    <n v="3749993"/>
    <n v="3749993"/>
    <n v="3749993"/>
    <n v="3749993"/>
    <n v="3749993"/>
    <n v="3749993"/>
    <n v="3749993"/>
    <n v="3749993"/>
    <n v="3749993"/>
    <n v="3749993"/>
    <n v="449836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44"/>
    <n v="1"/>
    <d v="2025-01-01T00:00:00"/>
    <n v="3001077009"/>
    <x v="468"/>
    <m/>
    <m/>
    <x v="5"/>
    <x v="7"/>
    <s v="TREG 3"/>
    <x v="1"/>
    <n v="0"/>
    <n v="16085085.7305508"/>
    <n v="16366016.966996178"/>
    <n v="17497309.826787636"/>
    <n v="16441364.114628805"/>
    <n v="17274703.181754246"/>
    <n v="17044256.683726568"/>
    <n v="17859599.840527069"/>
    <n v="18037604.627021771"/>
    <n v="17806723.747079533"/>
    <n v="18164967.088954259"/>
    <n v="18032430.27899012"/>
    <n v="17013937.912983011"/>
    <n v="207623999.99999997"/>
    <n v="9641639.3303580284"/>
    <n v="9810033.6867084745"/>
    <n v="10488147.432188964"/>
    <n v="9855197.8862790875"/>
    <n v="10354713.702340916"/>
    <n v="10216580.648147311"/>
    <n v="10705309.448231664"/>
    <n v="10812008.161512347"/>
    <n v="10673614.732346427"/>
    <n v="10888351.113160232"/>
    <n v="10808906.580437392"/>
    <n v="10198407.126579195"/>
    <n v="124452909.84829006"/>
    <n v="25726725.060908828"/>
    <n v="26176050.653704651"/>
    <n v="27985457.258976601"/>
    <n v="26296562.00090789"/>
    <n v="27629416.884095162"/>
    <n v="27260837.331873879"/>
    <n v="28564909.288758732"/>
    <n v="28849612.78853412"/>
    <n v="28480338.479425959"/>
    <n v="29053318.202114493"/>
    <n v="28841336.859427512"/>
    <n v="27212345.039562207"/>
    <n v="332076909.84829003"/>
    <n v="19766328.931320902"/>
    <n v="20568353.283038657"/>
    <n v="20800670.706977334"/>
    <n v="20165603.534304067"/>
    <n v="21203632.234805997"/>
    <n v="21071727.118517578"/>
    <n v="21760100.021186609"/>
    <n v="22066012.517559744"/>
    <n v="21722995.414264325"/>
    <n v="22092290.796190105"/>
    <n v="22499566.793788105"/>
    <n v="21936805.889504068"/>
    <n v="255654087.24145749"/>
    <n v="8651000"/>
    <n v="8222429"/>
    <n v="4651000"/>
    <n v="4418450"/>
    <n v="4418450"/>
    <n v="4418450"/>
    <n v="4418450"/>
    <n v="4418450"/>
    <n v="4418450"/>
    <n v="4418450"/>
    <n v="4418450"/>
    <n v="4418450"/>
    <n v="61290479"/>
    <n v="8651000"/>
    <n v="8222429"/>
    <n v="4651000"/>
    <n v="4418450"/>
    <n v="4418450"/>
    <n v="4418450"/>
    <n v="4418450"/>
    <n v="4418450"/>
    <n v="4418450"/>
    <n v="4418450"/>
    <n v="4418450"/>
    <n v="4418450"/>
    <n v="612904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18"/>
    <n v="1"/>
    <d v="2025-01-01T00:00:00"/>
    <n v="19222080"/>
    <x v="469"/>
    <m/>
    <m/>
    <x v="5"/>
    <x v="6"/>
    <s v="TREG 3"/>
    <x v="1"/>
    <n v="0"/>
    <n v="567096.42212668981"/>
    <n v="577000.94496981089"/>
    <n v="616885.85101956176"/>
    <n v="579657.38700286497"/>
    <n v="609037.62229049182"/>
    <n v="600912.9913925099"/>
    <n v="629658.76215012779"/>
    <n v="635934.50598100107"/>
    <n v="627794.56049696647"/>
    <n v="640424.80200335779"/>
    <n v="635752.07896104339"/>
    <n v="599844.07160557376"/>
    <n v="7319999.9999999991"/>
    <n v="1885625.4665052518"/>
    <n v="1918558.5265244518"/>
    <n v="2051177.9394534549"/>
    <n v="1927391.3361708911"/>
    <n v="2025082.1656466043"/>
    <n v="1998067.3400729601"/>
    <n v="2093648.5415758986"/>
    <n v="2114515.720290198"/>
    <n v="2087449.9729114729"/>
    <n v="2129446.1910206443"/>
    <n v="2113909.1408423488"/>
    <n v="1994513.1254927667"/>
    <n v="24339385.466506943"/>
    <n v="2452721.8886319418"/>
    <n v="2495559.4714942626"/>
    <n v="2668063.7904730169"/>
    <n v="2507048.7231737562"/>
    <n v="2634119.7879370963"/>
    <n v="2598980.3314654701"/>
    <n v="2723307.3037260263"/>
    <n v="2750450.2262711991"/>
    <n v="2715244.5334084393"/>
    <n v="2769870.9930240018"/>
    <n v="2749661.219803392"/>
    <n v="2594357.1970983404"/>
    <n v="31659385.466506951"/>
    <n v="4941582.2328302255"/>
    <n v="5142088.3207596643"/>
    <n v="5200167.6767443335"/>
    <n v="5041400.8835760169"/>
    <n v="5300908.0587014994"/>
    <n v="5267931.7796293944"/>
    <n v="5440025.0052966522"/>
    <n v="5516503.1293899361"/>
    <n v="5430748.8535660813"/>
    <n v="5523072.6990475263"/>
    <n v="5624891.6984470263"/>
    <n v="5484201.4723760169"/>
    <n v="63913521.810364373"/>
    <n v="305000"/>
    <n v="305000"/>
    <n v="305000"/>
    <n v="305000"/>
    <n v="305000"/>
    <n v="305000"/>
    <n v="305000"/>
    <n v="305000"/>
    <n v="305000"/>
    <n v="305000"/>
    <n v="305000"/>
    <n v="305000"/>
    <n v="3660000"/>
    <n v="0"/>
    <n v="0"/>
    <n v="0"/>
    <n v="0"/>
    <n v="0"/>
    <n v="0"/>
    <n v="0"/>
    <n v="0"/>
    <n v="0"/>
    <n v="0"/>
    <n v="0"/>
    <n v="0"/>
    <n v="0"/>
    <n v="305000"/>
    <n v="305000"/>
    <n v="305000"/>
    <n v="305000"/>
    <n v="305000"/>
    <n v="305000"/>
    <n v="305000"/>
    <n v="305000"/>
    <n v="305000"/>
    <n v="305000"/>
    <n v="305000"/>
    <n v="305000"/>
    <n v="366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42"/>
    <n v="1"/>
    <d v="2025-01-01T00:00:00"/>
    <n v="19073562"/>
    <x v="470"/>
    <m/>
    <m/>
    <x v="3"/>
    <x v="3"/>
    <s v="TREG 3"/>
    <x v="1"/>
    <n v="3721530.5429289364"/>
    <n v="0"/>
    <n v="0"/>
    <n v="0"/>
    <n v="0"/>
    <n v="0"/>
    <n v="0"/>
    <n v="0"/>
    <n v="0"/>
    <n v="0"/>
    <n v="0"/>
    <n v="0"/>
    <n v="0"/>
    <n v="0"/>
    <n v="292244.36682015826"/>
    <n v="310786.66001400823"/>
    <n v="408924.95962051454"/>
    <n v="416920.84652771457"/>
    <n v="545325.5214648312"/>
    <n v="509527.10494905798"/>
    <n v="447436.42448227189"/>
    <n v="506144.66350676445"/>
    <n v="439484.56497701543"/>
    <n v="462520.25062679447"/>
    <n v="568273.91259022441"/>
    <n v="674214.80294943717"/>
    <n v="5581804.0785287917"/>
    <n v="292244.36682015826"/>
    <n v="310786.66001400823"/>
    <n v="408924.95962051454"/>
    <n v="416920.84652771457"/>
    <n v="545325.5214648312"/>
    <n v="509527.10494905798"/>
    <n v="447436.42448227189"/>
    <n v="506144.66350676445"/>
    <n v="439484.56497701543"/>
    <n v="462520.25062679447"/>
    <n v="568273.91259022441"/>
    <n v="674214.80294943717"/>
    <n v="5581804.07852879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4"/>
    <n v="1"/>
    <d v="2025-01-01T00:00:00"/>
    <n v="19079364"/>
    <x v="471"/>
    <m/>
    <m/>
    <x v="5"/>
    <x v="3"/>
    <s v="TREG 3"/>
    <x v="1"/>
    <n v="0"/>
    <n v="1095146.8610905583"/>
    <n v="1114273.9560236677"/>
    <n v="1191297.594264006"/>
    <n v="1119403.9375235655"/>
    <n v="1176141.5066527859"/>
    <n v="1160451.6456727486"/>
    <n v="1215963.9701850009"/>
    <n v="1228083.3574518347"/>
    <n v="1212363.9217466009"/>
    <n v="1236754.7815736975"/>
    <n v="1227731.0639608346"/>
    <n v="1158387.4038546982"/>
    <n v="14136000"/>
    <n v="1947816.5897825875"/>
    <n v="1981835.8379297776"/>
    <n v="2118829.2638348155"/>
    <n v="1990959.9686064876"/>
    <n v="2091872.807185763"/>
    <n v="2063966.9868852182"/>
    <n v="2162700.618386189"/>
    <n v="2184256.0320161297"/>
    <n v="2156297.6104230797"/>
    <n v="2199678.9349725298"/>
    <n v="2183629.4465501774"/>
    <n v="2060295.5482851772"/>
    <n v="25142139.644857936"/>
    <n v="3042963.4508731458"/>
    <n v="3096109.7939534453"/>
    <n v="3310126.8580988217"/>
    <n v="3110363.9061300531"/>
    <n v="3268014.313838549"/>
    <n v="3224418.6325579667"/>
    <n v="3378664.5885711899"/>
    <n v="3412339.3894679644"/>
    <n v="3368661.5321696806"/>
    <n v="3436433.7165462272"/>
    <n v="3411360.5105110118"/>
    <n v="3218682.9521398754"/>
    <n v="39278139.644857936"/>
    <n v="4941582.2328302255"/>
    <n v="5142088.3207596643"/>
    <n v="5200167.6767443335"/>
    <n v="5041400.8835760169"/>
    <n v="5300908.0587014994"/>
    <n v="5267931.7796293944"/>
    <n v="5440025.0052966522"/>
    <n v="5516503.1293899361"/>
    <n v="5430748.8535660813"/>
    <n v="5523072.6990475263"/>
    <n v="5624891.6984470263"/>
    <n v="5484201.4723760169"/>
    <n v="63913521.810364373"/>
    <n v="589000"/>
    <n v="589000"/>
    <n v="589000"/>
    <n v="589000"/>
    <n v="589000"/>
    <n v="589000"/>
    <n v="589000"/>
    <n v="589000"/>
    <n v="589000"/>
    <n v="589000"/>
    <n v="589000"/>
    <n v="589000"/>
    <n v="7068000"/>
    <n v="0"/>
    <n v="0"/>
    <n v="0"/>
    <n v="0"/>
    <n v="0"/>
    <n v="0"/>
    <n v="0"/>
    <n v="0"/>
    <n v="0"/>
    <n v="0"/>
    <n v="0"/>
    <n v="0"/>
    <n v="0"/>
    <n v="589000"/>
    <n v="589000"/>
    <n v="589000"/>
    <n v="589000"/>
    <n v="589000"/>
    <n v="589000"/>
    <n v="589000"/>
    <n v="589000"/>
    <n v="589000"/>
    <n v="589000"/>
    <n v="589000"/>
    <n v="589000"/>
    <n v="706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7"/>
    <n v="1"/>
    <d v="2025-01-01T00:00:00"/>
    <n v="19086913"/>
    <x v="472"/>
    <m/>
    <m/>
    <x v="10"/>
    <x v="4"/>
    <s v="TREG 3"/>
    <x v="1"/>
    <n v="0"/>
    <n v="630000"/>
    <n v="630000"/>
    <n v="604800"/>
    <n v="636048"/>
    <n v="604860.48"/>
    <n v="604548.60479999997"/>
    <n v="730545.48604800005"/>
    <n v="637305.45486048004"/>
    <n v="667873.05454860476"/>
    <n v="731178.73054548609"/>
    <n v="637311.78730545484"/>
    <n v="699373.11787305458"/>
    <n v="7813844.7159810802"/>
    <n v="54630.489071106269"/>
    <n v="319587.00603585545"/>
    <n v="292001.81145361293"/>
    <n v="201555.75840369309"/>
    <n v="272345.05543756392"/>
    <n v="393739.22761863767"/>
    <n v="463372.45086240466"/>
    <n v="511925.05016692716"/>
    <n v="419339.54439894913"/>
    <n v="515944.76662807958"/>
    <n v="694594.29013122548"/>
    <n v="434960.96906394296"/>
    <n v="4573996.419271999"/>
    <n v="684630.48907110631"/>
    <n v="949587.00603585551"/>
    <n v="896801.81145361299"/>
    <n v="837603.75840369309"/>
    <n v="877205.5354375639"/>
    <n v="998287.83241863758"/>
    <n v="1193917.9369104048"/>
    <n v="1149230.5050274073"/>
    <n v="1087212.5989475539"/>
    <n v="1247123.4971735657"/>
    <n v="1331906.0774366804"/>
    <n v="1134334.0869369975"/>
    <n v="12387841.135253079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315000"/>
    <n v="315000"/>
    <n v="315000"/>
    <n v="363100"/>
    <n v="363100"/>
    <n v="363100"/>
    <n v="363100"/>
    <n v="363100"/>
    <n v="363100"/>
    <n v="363100"/>
    <n v="363100"/>
    <n v="363100"/>
    <n v="4212900"/>
    <n v="0"/>
    <n v="0"/>
    <n v="0"/>
    <n v="0"/>
    <n v="0"/>
    <n v="0"/>
    <n v="0"/>
    <n v="0"/>
    <n v="0"/>
    <n v="0"/>
    <n v="0"/>
    <n v="0"/>
    <n v="0"/>
    <n v="363100"/>
    <n v="363100"/>
    <n v="363100"/>
    <n v="363100"/>
    <n v="363100"/>
    <n v="363100"/>
    <n v="363100"/>
    <n v="363100"/>
    <n v="363100"/>
    <n v="363100"/>
    <n v="363100"/>
    <n v="363100"/>
    <n v="4357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4"/>
    <n v="1"/>
    <d v="2025-01-01T00:00:00"/>
    <n v="19052381"/>
    <x v="473"/>
    <m/>
    <m/>
    <x v="3"/>
    <x v="3"/>
    <s v="TREG 3"/>
    <x v="1"/>
    <n v="633345.20993848855"/>
    <n v="0"/>
    <n v="0"/>
    <n v="0"/>
    <n v="0"/>
    <n v="0"/>
    <n v="0"/>
    <n v="0"/>
    <n v="0"/>
    <n v="0"/>
    <n v="0"/>
    <n v="0"/>
    <n v="0"/>
    <n v="0"/>
    <n v="292244.36682015826"/>
    <n v="310786.66001400823"/>
    <n v="408924.95962051454"/>
    <n v="416920.84652771457"/>
    <n v="545325.5214648312"/>
    <n v="509527.10494905798"/>
    <n v="447436.42448227189"/>
    <n v="506144.66350676445"/>
    <n v="439484.56497701543"/>
    <n v="462520.25062679447"/>
    <n v="568273.91259022441"/>
    <n v="674214.80294943717"/>
    <n v="5581804.0785287917"/>
    <n v="292244.36682015826"/>
    <n v="310786.66001400823"/>
    <n v="408924.95962051454"/>
    <n v="416920.84652771457"/>
    <n v="545325.5214648312"/>
    <n v="509527.10494905798"/>
    <n v="447436.42448227189"/>
    <n v="506144.66350676445"/>
    <n v="439484.56497701543"/>
    <n v="462520.25062679447"/>
    <n v="568273.91259022441"/>
    <n v="674214.80294943717"/>
    <n v="5581804.07852879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41"/>
    <n v="1"/>
    <d v="2025-01-01T00:00:00"/>
    <n v="19412708"/>
    <x v="474"/>
    <m/>
    <m/>
    <x v="5"/>
    <x v="3"/>
    <s v="TREG 3"/>
    <x v="1"/>
    <n v="13898687.887916537"/>
    <n v="0"/>
    <n v="0"/>
    <n v="0"/>
    <n v="0"/>
    <n v="0"/>
    <n v="0"/>
    <n v="0"/>
    <n v="0"/>
    <n v="0"/>
    <n v="0"/>
    <n v="0"/>
    <n v="0"/>
    <n v="0"/>
    <n v="1818835.7038306489"/>
    <n v="1850602.2589940848"/>
    <n v="1978524.2284100929"/>
    <n v="1859122.2062664656"/>
    <n v="1953352.7794865922"/>
    <n v="1927294.8320527535"/>
    <n v="2019490.5013394954"/>
    <n v="2039618.5545281942"/>
    <n v="2013511.488964149"/>
    <n v="2054020.1807906269"/>
    <n v="2039033.4604166884"/>
    <n v="1923866.5094657068"/>
    <n v="23477272.704545498"/>
    <n v="1818835.7038306489"/>
    <n v="1850602.2589940848"/>
    <n v="1978524.2284100929"/>
    <n v="1859122.2062664656"/>
    <n v="1953352.7794865922"/>
    <n v="1927294.8320527535"/>
    <n v="2019490.5013394954"/>
    <n v="2039618.5545281942"/>
    <n v="2013511.488964149"/>
    <n v="2054020.1807906269"/>
    <n v="2039033.4604166884"/>
    <n v="1923866.5094657068"/>
    <n v="23477272.704545498"/>
    <n v="4941582.2328302255"/>
    <n v="5142088.3207596643"/>
    <n v="5200167.6767443335"/>
    <n v="5041400.8835760169"/>
    <n v="5300908.0587014994"/>
    <n v="5267931.7796293944"/>
    <n v="5440025.0052966522"/>
    <n v="5516503.1293899361"/>
    <n v="5430748.8535660813"/>
    <n v="5523072.6990475263"/>
    <n v="5624891.6984470263"/>
    <n v="5484201.4723760169"/>
    <n v="63913521.8103643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43"/>
    <n v="1"/>
    <d v="2025-01-01T00:00:00"/>
    <n v="19221024"/>
    <x v="475"/>
    <m/>
    <m/>
    <x v="10"/>
    <x v="2"/>
    <s v="TREG 3"/>
    <x v="1"/>
    <n v="0"/>
    <n v="1260000"/>
    <n v="1260000"/>
    <n v="1209600"/>
    <n v="1272096"/>
    <n v="1209720.96"/>
    <n v="1209097.2095999999"/>
    <n v="1461090.9720960001"/>
    <n v="1274610.9097209601"/>
    <n v="1335746.1090972095"/>
    <n v="1462357.4610909722"/>
    <n v="1274623.5746109097"/>
    <n v="1398746.2357461092"/>
    <n v="15627689.43196216"/>
    <n v="56111.466406233667"/>
    <n v="328250.68671285402"/>
    <n v="299917.68539016286"/>
    <n v="207019.73127004909"/>
    <n v="279728.05458868027"/>
    <n v="404413.10006548307"/>
    <n v="475934.00960218546"/>
    <n v="525802.82079413824"/>
    <n v="430707.41555545968"/>
    <n v="529931.50770519569"/>
    <n v="713424.03920146241"/>
    <n v="446752.32125210128"/>
    <n v="4697992.8385440065"/>
    <n v="1316111.4664062336"/>
    <n v="1588250.6867128541"/>
    <n v="1509517.6853901627"/>
    <n v="1479115.731270049"/>
    <n v="1489449.0145886801"/>
    <n v="1613510.309665483"/>
    <n v="1937024.9816981857"/>
    <n v="1800413.7305150982"/>
    <n v="1766453.5246526692"/>
    <n v="1992288.968796168"/>
    <n v="1988047.6138123721"/>
    <n v="1845498.5569982105"/>
    <n v="20325682.270506166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632200"/>
    <n v="631650"/>
    <n v="630000"/>
    <n v="682230"/>
    <n v="682230"/>
    <n v="682230"/>
    <n v="682230"/>
    <n v="682230"/>
    <n v="682230"/>
    <n v="682230"/>
    <n v="682230"/>
    <n v="682230"/>
    <n v="8033920"/>
    <n v="0"/>
    <n v="0"/>
    <n v="0"/>
    <n v="0"/>
    <n v="0"/>
    <n v="0"/>
    <n v="0"/>
    <n v="0"/>
    <n v="0"/>
    <n v="0"/>
    <n v="0"/>
    <n v="0"/>
    <n v="0"/>
    <n v="691830"/>
    <n v="691850"/>
    <n v="682230"/>
    <n v="682230"/>
    <n v="682230"/>
    <n v="682230"/>
    <n v="682230"/>
    <n v="682230"/>
    <n v="682230"/>
    <n v="682230"/>
    <n v="682230"/>
    <n v="682230"/>
    <n v="82059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42"/>
    <n v="1"/>
    <d v="2025-01-01T00:00:00"/>
    <n v="19607659"/>
    <x v="476"/>
    <m/>
    <m/>
    <x v="3"/>
    <x v="3"/>
    <s v="TREG 3"/>
    <x v="1"/>
    <n v="0"/>
    <n v="650076.36363636365"/>
    <n v="684290.90909090918"/>
    <n v="615861.81818181823"/>
    <n v="547432.72727272729"/>
    <n v="581647.27272727271"/>
    <n v="615861.81818181823"/>
    <n v="786934.54545454553"/>
    <n v="718505.45454545459"/>
    <n v="718505.45454545459"/>
    <n v="786934.54545454553"/>
    <n v="684290.90909090918"/>
    <n v="718505.45454545459"/>
    <n v="8108847.2727272753"/>
    <n v="87112.134425381344"/>
    <n v="92639.216965355474"/>
    <n v="121892.25900212889"/>
    <n v="124275.67115370954"/>
    <n v="162550.50746852864"/>
    <n v="151879.72361161726"/>
    <n v="133371.74769324966"/>
    <n v="150871.48623543413"/>
    <n v="131001.45921963154"/>
    <n v="137867.93116137906"/>
    <n v="169390.95867829199"/>
    <n v="200969.79519285701"/>
    <n v="1663822.8908075646"/>
    <n v="737188.49806174496"/>
    <n v="776930.12605626462"/>
    <n v="737754.07718394708"/>
    <n v="671708.39842643682"/>
    <n v="744197.78019580129"/>
    <n v="767741.54179343546"/>
    <n v="920306.29314779514"/>
    <n v="869376.94078088878"/>
    <n v="849506.91376508609"/>
    <n v="924802.47661592462"/>
    <n v="853681.86776920117"/>
    <n v="919475.24973831163"/>
    <n v="9772670.1635348368"/>
    <n v="0"/>
    <n v="0"/>
    <n v="0"/>
    <n v="0"/>
    <n v="0"/>
    <n v="0"/>
    <n v="0"/>
    <n v="0"/>
    <n v="0"/>
    <n v="0"/>
    <n v="0"/>
    <n v="0"/>
    <n v="0"/>
    <n v="776000"/>
    <n v="776000"/>
    <n v="776000"/>
    <n v="776000"/>
    <n v="776000"/>
    <n v="776000"/>
    <n v="776000"/>
    <n v="776000"/>
    <n v="776000"/>
    <n v="776000"/>
    <n v="776000"/>
    <n v="776000"/>
    <n v="9312000"/>
    <n v="0"/>
    <n v="0"/>
    <n v="0"/>
    <n v="0"/>
    <n v="0"/>
    <n v="0"/>
    <n v="0"/>
    <n v="0"/>
    <n v="0"/>
    <n v="0"/>
    <n v="0"/>
    <n v="0"/>
    <n v="0"/>
    <n v="776000"/>
    <n v="776000"/>
    <n v="776000"/>
    <n v="776000"/>
    <n v="776000"/>
    <n v="776000"/>
    <n v="776000"/>
    <n v="776000"/>
    <n v="776000"/>
    <n v="776000"/>
    <n v="776000"/>
    <n v="776000"/>
    <n v="931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9"/>
    <n v="1"/>
    <d v="2025-01-01T00:00:00"/>
    <n v="3001003303"/>
    <x v="477"/>
    <m/>
    <m/>
    <x v="2"/>
    <x v="5"/>
    <s v="TREG 3"/>
    <x v="1"/>
    <n v="520712861.55228615"/>
    <n v="35000000"/>
    <n v="35000000"/>
    <n v="35000000"/>
    <n v="35000000"/>
    <n v="35000000"/>
    <n v="35000000"/>
    <n v="35000000"/>
    <n v="35000000"/>
    <n v="35000000"/>
    <n v="35000000"/>
    <n v="35000000"/>
    <n v="35000000"/>
    <n v="420000000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35000000"/>
    <n v="35690859.224318236"/>
    <n v="35683729.230201267"/>
    <n v="35537486.863431424"/>
    <n v="35586231.663721628"/>
    <n v="35571553.539854944"/>
    <n v="35710365.727284923"/>
    <n v="35598269.138921343"/>
    <n v="35715610.413816482"/>
    <n v="35720720.508716956"/>
    <n v="35611960.298776947"/>
    <n v="35623089.453475825"/>
    <n v="427049876.06251997"/>
    <n v="0"/>
    <n v="0"/>
    <n v="0"/>
    <n v="0"/>
    <n v="0"/>
    <n v="0"/>
    <n v="0"/>
    <n v="0"/>
    <n v="0"/>
    <n v="0"/>
    <n v="0"/>
    <n v="0"/>
    <n v="0"/>
    <n v="35000000"/>
    <n v="34997603"/>
    <n v="35000000"/>
    <n v="33250000"/>
    <n v="33250000"/>
    <n v="33250000"/>
    <n v="33250000"/>
    <n v="33250000"/>
    <n v="33250000"/>
    <n v="33250000"/>
    <n v="33250000"/>
    <n v="33250000"/>
    <n v="404247603"/>
    <n v="35000000"/>
    <n v="35000000"/>
    <n v="35000000"/>
    <n v="33250000"/>
    <n v="33250000"/>
    <n v="33250000"/>
    <n v="33250000"/>
    <n v="33250000"/>
    <n v="33250000"/>
    <n v="33250000"/>
    <n v="33250000"/>
    <n v="33250000"/>
    <n v="40425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41"/>
    <n v="1"/>
    <d v="2025-01-01T00:00:00"/>
    <n v="19278687"/>
    <x v="478"/>
    <m/>
    <m/>
    <x v="10"/>
    <x v="3"/>
    <s v="TREG 3"/>
    <x v="1"/>
    <n v="22869722.756110534"/>
    <n v="0"/>
    <n v="0"/>
    <n v="0"/>
    <n v="0"/>
    <n v="0"/>
    <n v="0"/>
    <n v="0"/>
    <n v="0"/>
    <n v="0"/>
    <n v="0"/>
    <n v="0"/>
    <n v="0"/>
    <n v="0"/>
    <n v="200485.06002232071"/>
    <n v="1172832.6283891858"/>
    <n v="1071599.425363125"/>
    <n v="739677.03764857573"/>
    <n v="999462.30968414422"/>
    <n v="1444959.2896655034"/>
    <n v="1700501.9578521932"/>
    <n v="1878682.1453503713"/>
    <n v="1538908.3121538581"/>
    <n v="1893433.8546923453"/>
    <n v="2549048.7146631004"/>
    <n v="1596236.4143701692"/>
    <n v="16785827.149854895"/>
    <n v="200485.06002232071"/>
    <n v="1172832.6283891858"/>
    <n v="1071599.425363125"/>
    <n v="739677.03764857573"/>
    <n v="999462.30968414422"/>
    <n v="1444959.2896655034"/>
    <n v="1700501.9578521932"/>
    <n v="1878682.1453503713"/>
    <n v="1538908.3121538581"/>
    <n v="1893433.8546923453"/>
    <n v="2549048.7146631004"/>
    <n v="1596236.4143701692"/>
    <n v="16785827.149854891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37"/>
    <n v="1"/>
    <d v="2025-01-01T00:00:00"/>
    <n v="19053416"/>
    <x v="479"/>
    <m/>
    <m/>
    <x v="5"/>
    <x v="3"/>
    <s v="TREG 3"/>
    <x v="1"/>
    <n v="0"/>
    <n v="1701289.2663800695"/>
    <n v="1731002.8349094328"/>
    <n v="1850657.5530586853"/>
    <n v="1738972.161008595"/>
    <n v="1827112.8668714755"/>
    <n v="1802738.9741775298"/>
    <n v="1888976.2864503835"/>
    <n v="1907803.517943003"/>
    <n v="1883383.6814908995"/>
    <n v="1921274.4060100734"/>
    <n v="1907256.2368831302"/>
    <n v="1799532.2148167214"/>
    <n v="21960000"/>
    <n v="2019204.9918544579"/>
    <n v="2054471.0615851863"/>
    <n v="2196485.3615401792"/>
    <n v="2063929.595979742"/>
    <n v="2168540.937966628"/>
    <n v="2139612.3561133728"/>
    <n v="2241964.6220487049"/>
    <n v="2264310.0518142055"/>
    <n v="2235326.9408061211"/>
    <n v="2280298.211480679"/>
    <n v="2263660.5016936702"/>
    <n v="2135806.3575468869"/>
    <n v="26063610.99042983"/>
    <n v="3720494.2582345274"/>
    <n v="3785473.8964946191"/>
    <n v="4047142.9145988645"/>
    <n v="3802901.7569883373"/>
    <n v="3995653.8048381032"/>
    <n v="3942351.3302909024"/>
    <n v="4130940.9084990881"/>
    <n v="4172113.5697572082"/>
    <n v="4118710.6222970206"/>
    <n v="4201572.6174907526"/>
    <n v="4170916.7385768006"/>
    <n v="3935338.5723636085"/>
    <n v="48023610.990429834"/>
    <n v="4941582.2328302255"/>
    <n v="5142088.3207596643"/>
    <n v="5200167.6767443335"/>
    <n v="5041400.8835760169"/>
    <n v="5300908.0587014994"/>
    <n v="5267931.7796293944"/>
    <n v="5440025.0052966522"/>
    <n v="5516503.1293899361"/>
    <n v="5430748.8535660813"/>
    <n v="5523072.6990475263"/>
    <n v="5624891.6984470263"/>
    <n v="5484201.4723760169"/>
    <n v="63913521.810364373"/>
    <n v="897750"/>
    <n v="899480"/>
    <n v="895000"/>
    <n v="992800"/>
    <n v="992800"/>
    <n v="992800"/>
    <n v="992800"/>
    <n v="992800"/>
    <n v="992800"/>
    <n v="992800"/>
    <n v="992800"/>
    <n v="992800"/>
    <n v="11627430"/>
    <n v="0"/>
    <n v="0"/>
    <n v="0"/>
    <n v="0"/>
    <n v="0"/>
    <n v="0"/>
    <n v="0"/>
    <n v="0"/>
    <n v="0"/>
    <n v="0"/>
    <n v="0"/>
    <n v="0"/>
    <n v="0"/>
    <n v="995550"/>
    <n v="997280"/>
    <n v="992800"/>
    <n v="992800"/>
    <n v="992800"/>
    <n v="992800"/>
    <n v="992800"/>
    <n v="992800"/>
    <n v="992800"/>
    <n v="992800"/>
    <n v="992800"/>
    <n v="992800"/>
    <n v="119208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44"/>
    <n v="1"/>
    <d v="2025-01-01T00:00:00"/>
    <n v="19179936"/>
    <x v="480"/>
    <m/>
    <m/>
    <x v="10"/>
    <x v="7"/>
    <s v="TREG 3"/>
    <x v="1"/>
    <n v="0"/>
    <n v="0"/>
    <n v="0"/>
    <n v="0"/>
    <n v="0"/>
    <n v="0"/>
    <n v="0"/>
    <n v="0"/>
    <n v="0"/>
    <n v="0"/>
    <n v="0"/>
    <n v="0"/>
    <n v="0"/>
    <n v="0"/>
    <n v="53425.889197006058"/>
    <n v="312540.12665072351"/>
    <n v="285563.1843921523"/>
    <n v="197111.46282213161"/>
    <n v="266339.85897913767"/>
    <n v="385057.29501868627"/>
    <n v="453155.10876166233"/>
    <n v="500637.12539332354"/>
    <n v="410093.12594330002"/>
    <n v="504568.20728382951"/>
    <n v="679278.51667450706"/>
    <n v="425370.0988835395"/>
    <n v="4473140"/>
    <n v="53425.889197006058"/>
    <n v="312540.12665072351"/>
    <n v="285563.1843921523"/>
    <n v="197111.46282213161"/>
    <n v="266339.85897913767"/>
    <n v="385057.29501868627"/>
    <n v="453155.10876166233"/>
    <n v="500637.12539332354"/>
    <n v="410093.12594330002"/>
    <n v="504568.20728382951"/>
    <n v="679278.51667450706"/>
    <n v="425370.0988835395"/>
    <n v="4473139.9999999991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35"/>
    <n v="1"/>
    <d v="2025-01-01T00:00:00"/>
    <n v="19072088"/>
    <x v="481"/>
    <m/>
    <m/>
    <x v="10"/>
    <x v="2"/>
    <s v="TREG 3"/>
    <x v="1"/>
    <n v="0"/>
    <n v="3478000"/>
    <n v="3478000"/>
    <n v="3338880"/>
    <n v="3511388.8"/>
    <n v="3339213.8879999998"/>
    <n v="3337492.13888"/>
    <n v="4033074.9213887993"/>
    <n v="3518330.7492138878"/>
    <n v="3687083.3074921388"/>
    <n v="4036570.8330749208"/>
    <n v="3518365.7083307491"/>
    <n v="3860983.6570833079"/>
    <n v="43137384.003463805"/>
    <n v="66859.74529384097"/>
    <n v="391127.85160987434"/>
    <n v="357367.59950506134"/>
    <n v="246674.83118882094"/>
    <n v="333310.59904830891"/>
    <n v="481879.34829781856"/>
    <n v="567100.25056738616"/>
    <n v="626521.54585597618"/>
    <n v="513210.39966632152"/>
    <n v="631441.09212612396"/>
    <n v="850082.03496556391"/>
    <n v="532328.74350668106"/>
    <n v="5597904.0416317787"/>
    <n v="3544859.7452938408"/>
    <n v="3869127.8516098745"/>
    <n v="3696247.5995050613"/>
    <n v="3758063.6311888206"/>
    <n v="3672524.4870483088"/>
    <n v="3819371.4871778185"/>
    <n v="4600175.1719561853"/>
    <n v="4144852.295069864"/>
    <n v="4200293.7071584603"/>
    <n v="4668011.9252010444"/>
    <n v="4368447.7432963131"/>
    <n v="4393312.4005899886"/>
    <n v="48735288.045095578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1639000"/>
    <n v="581429"/>
    <n v="550000"/>
    <n v="598100"/>
    <n v="598100"/>
    <n v="598100"/>
    <n v="598100"/>
    <n v="598100"/>
    <n v="598100"/>
    <n v="598100"/>
    <n v="598100"/>
    <n v="598100"/>
    <n v="8153329"/>
    <n v="0"/>
    <n v="0"/>
    <n v="0"/>
    <n v="0"/>
    <n v="0"/>
    <n v="0"/>
    <n v="0"/>
    <n v="0"/>
    <n v="0"/>
    <n v="0"/>
    <n v="0"/>
    <n v="0"/>
    <n v="0"/>
    <n v="1719700"/>
    <n v="655144"/>
    <n v="598100"/>
    <n v="598100"/>
    <n v="598100"/>
    <n v="598100"/>
    <n v="598100"/>
    <n v="598100"/>
    <n v="598100"/>
    <n v="598100"/>
    <n v="598100"/>
    <n v="598100"/>
    <n v="83558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6"/>
    <n v="1"/>
    <d v="2025-01-01T00:00:00"/>
    <n v="19088174"/>
    <x v="482"/>
    <m/>
    <m/>
    <x v="2"/>
    <x v="3"/>
    <s v="TREG 3"/>
    <x v="1"/>
    <n v="4494663.6363636367"/>
    <n v="0"/>
    <n v="0"/>
    <n v="0"/>
    <n v="0"/>
    <n v="0"/>
    <n v="0"/>
    <n v="0"/>
    <n v="0"/>
    <n v="0"/>
    <n v="0"/>
    <n v="0"/>
    <n v="0"/>
    <n v="0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35"/>
    <n v="1"/>
    <d v="2025-01-01T00:00:00"/>
    <n v="19420171"/>
    <x v="483"/>
    <m/>
    <m/>
    <x v="4"/>
    <x v="6"/>
    <s v="TREG 3"/>
    <x v="1"/>
    <n v="0"/>
    <n v="6783530.2727272725"/>
    <n v="7140558.1818181807"/>
    <n v="6426502.3636363633"/>
    <n v="5712446.5454545449"/>
    <n v="6069474.4545454541"/>
    <n v="6426502.3636363633"/>
    <n v="8211641.9090909082"/>
    <n v="7497586.0909090918"/>
    <n v="7497586.0909090918"/>
    <n v="8211641.9090909082"/>
    <n v="7140558.1818181807"/>
    <n v="7497586.0909090918"/>
    <n v="84615614.454545453"/>
    <n v="1315187.3972041847"/>
    <n v="2512800.4318181826"/>
    <n v="2764080.4750000001"/>
    <n v="2690092.4622853533"/>
    <n v="4319667.703862058"/>
    <n v="3887700.9334758529"/>
    <n v="2195831.0827965462"/>
    <n v="4830828.3821524018"/>
    <n v="4025690.3184603346"/>
    <n v="4830828.3821524018"/>
    <n v="5233397.4139984353"/>
    <n v="5233397.4139984353"/>
    <n v="43839502.397204183"/>
    <n v="8098717.6699314574"/>
    <n v="9653358.6136363633"/>
    <n v="9190582.8386363629"/>
    <n v="8402539.0077398978"/>
    <n v="10389142.158407513"/>
    <n v="10314203.297112215"/>
    <n v="10407472.991887454"/>
    <n v="12328414.473061495"/>
    <n v="11523276.409369426"/>
    <n v="13042470.291243311"/>
    <n v="12373955.595816616"/>
    <n v="12730983.504907526"/>
    <n v="128455116.85174963"/>
    <n v="0"/>
    <n v="0"/>
    <n v="0"/>
    <n v="0"/>
    <n v="0"/>
    <n v="0"/>
    <n v="0"/>
    <n v="0"/>
    <n v="0"/>
    <n v="0"/>
    <n v="0"/>
    <n v="0"/>
    <n v="0"/>
    <n v="4605192"/>
    <n v="4453540"/>
    <n v="4371511"/>
    <n v="5339250"/>
    <n v="5339250"/>
    <n v="5339250"/>
    <n v="5339250"/>
    <n v="5339250"/>
    <n v="5339250"/>
    <n v="5339250"/>
    <n v="5339250"/>
    <n v="5339250"/>
    <n v="61483493"/>
    <n v="0"/>
    <n v="0"/>
    <n v="0"/>
    <n v="0"/>
    <n v="0"/>
    <n v="0"/>
    <n v="0"/>
    <n v="0"/>
    <n v="0"/>
    <n v="0"/>
    <n v="0"/>
    <n v="0"/>
    <n v="0"/>
    <n v="5535187"/>
    <n v="5386417"/>
    <n v="5339250"/>
    <n v="5339250"/>
    <n v="5339250"/>
    <n v="5339250"/>
    <n v="5339250"/>
    <n v="5339250"/>
    <n v="5339250"/>
    <n v="5339250"/>
    <n v="5339250"/>
    <n v="5339250"/>
    <n v="643141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35"/>
    <n v="1"/>
    <d v="2025-01-01T00:00:00"/>
    <n v="5587969"/>
    <x v="484"/>
    <m/>
    <m/>
    <x v="5"/>
    <x v="2"/>
    <s v="TREG 3"/>
    <x v="1"/>
    <n v="0"/>
    <n v="53362.843655855737"/>
    <n v="54294.843018470732"/>
    <n v="58047.947292660399"/>
    <n v="54544.80985895812"/>
    <n v="57309.441835203659"/>
    <n v="56544.927386770607"/>
    <n v="59249.857290848093"/>
    <n v="59840.394497228619"/>
    <n v="59074.438971353899"/>
    <n v="60262.923991791373"/>
    <n v="59823.228413711302"/>
    <n v="56444.343787147438"/>
    <n v="688799.99999999988"/>
    <n v="1825120.5110069148"/>
    <n v="1856996.8323649752"/>
    <n v="1985360.8235148289"/>
    <n v="1865546.2194738658"/>
    <n v="1960102.3971350919"/>
    <n v="1933954.4090369502"/>
    <n v="2026468.6513551835"/>
    <n v="2046666.2550441599"/>
    <n v="2020468.9790929628"/>
    <n v="2061117.6447040746"/>
    <n v="2046079.139197726"/>
    <n v="1930514.2402197286"/>
    <n v="23558396.102146458"/>
    <n v="1878483.3546627704"/>
    <n v="1911291.675383446"/>
    <n v="2043408.7708074893"/>
    <n v="1920091.0293328241"/>
    <n v="2017411.8389702956"/>
    <n v="1990499.3364237207"/>
    <n v="2085718.5086460316"/>
    <n v="2106506.6495413887"/>
    <n v="2079543.4180643167"/>
    <n v="2121380.568695866"/>
    <n v="2105902.3676114371"/>
    <n v="1986958.584006876"/>
    <n v="24247196.102146462"/>
    <n v="0"/>
    <n v="0"/>
    <n v="0"/>
    <n v="0"/>
    <n v="0"/>
    <n v="0"/>
    <n v="0"/>
    <n v="0"/>
    <n v="0"/>
    <n v="0"/>
    <n v="0"/>
    <n v="0"/>
    <n v="0"/>
    <n v="28700"/>
    <n v="28700"/>
    <n v="28700"/>
    <n v="28700"/>
    <n v="28700"/>
    <n v="28700"/>
    <n v="28700"/>
    <n v="28700"/>
    <n v="28700"/>
    <n v="28700"/>
    <n v="28700"/>
    <n v="28700"/>
    <n v="344400"/>
    <n v="0"/>
    <n v="0"/>
    <n v="0"/>
    <n v="0"/>
    <n v="0"/>
    <n v="0"/>
    <n v="0"/>
    <n v="0"/>
    <n v="0"/>
    <n v="0"/>
    <n v="0"/>
    <n v="0"/>
    <n v="0"/>
    <n v="28700"/>
    <n v="28700"/>
    <n v="28700"/>
    <n v="28700"/>
    <n v="28700"/>
    <n v="28700"/>
    <n v="28700"/>
    <n v="28700"/>
    <n v="28700"/>
    <n v="28700"/>
    <n v="28700"/>
    <n v="28700"/>
    <n v="344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41"/>
    <n v="1"/>
    <d v="2025-01-01T00:00:00"/>
    <n v="19108098"/>
    <x v="485"/>
    <m/>
    <m/>
    <x v="10"/>
    <x v="3"/>
    <s v="TREG 3"/>
    <x v="1"/>
    <n v="0"/>
    <n v="3465070"/>
    <n v="3465070"/>
    <n v="3326467.2"/>
    <n v="3498334.6719999998"/>
    <n v="3326799.8467199998"/>
    <n v="3325084.4984672"/>
    <n v="4018081.3449846716"/>
    <n v="3505250.8134498466"/>
    <n v="3673376.0081344983"/>
    <n v="4021564.2600813443"/>
    <n v="3505285.6426008134"/>
    <n v="3846629.8564260085"/>
    <n v="42977014.142864384"/>
    <n v="66611.183906075239"/>
    <n v="389673.77365664981"/>
    <n v="356039.03048217471"/>
    <n v="245757.77955935834"/>
    <n v="332071.4656251652"/>
    <n v="480087.88769589516"/>
    <n v="564991.96815225249"/>
    <n v="624192.35563518363"/>
    <n v="511302.46106146689"/>
    <n v="629093.61273532768"/>
    <n v="846921.72423752979"/>
    <n v="530349.72951773903"/>
    <n v="5577092.9722648188"/>
    <n v="3531681.1839060751"/>
    <n v="3854743.77365665"/>
    <n v="3682506.230482175"/>
    <n v="3744092.4515593583"/>
    <n v="3658871.3123451648"/>
    <n v="3805172.386163095"/>
    <n v="4583073.3131369241"/>
    <n v="4129443.1690850304"/>
    <n v="4184678.4691959652"/>
    <n v="4650657.8728166716"/>
    <n v="4352207.3668383434"/>
    <n v="4376979.5859437473"/>
    <n v="48554107.115129203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1597310"/>
    <n v="1630839"/>
    <n v="3147729"/>
    <n v="3409718"/>
    <n v="3409718"/>
    <n v="3409718"/>
    <n v="3409718"/>
    <n v="3409718"/>
    <n v="3409718"/>
    <n v="3409718"/>
    <n v="3409718"/>
    <n v="3409718"/>
    <n v="37063340"/>
    <n v="0"/>
    <n v="0"/>
    <n v="0"/>
    <n v="0"/>
    <n v="0"/>
    <n v="0"/>
    <n v="0"/>
    <n v="0"/>
    <n v="0"/>
    <n v="0"/>
    <n v="0"/>
    <n v="0"/>
    <n v="0"/>
    <n v="1886110"/>
    <n v="1920141"/>
    <n v="3409718"/>
    <n v="3409718"/>
    <n v="3409718"/>
    <n v="3409718"/>
    <n v="3409718"/>
    <n v="3409718"/>
    <n v="3409718"/>
    <n v="3409718"/>
    <n v="3409718"/>
    <n v="3409718"/>
    <n v="379034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4"/>
    <n v="1"/>
    <d v="2025-01-01T00:00:00"/>
    <n v="19162641"/>
    <x v="486"/>
    <m/>
    <m/>
    <x v="5"/>
    <x v="3"/>
    <s v="TREG 3"/>
    <x v="1"/>
    <n v="0"/>
    <n v="985446.24172834633"/>
    <n v="1002657.3797836058"/>
    <n v="1071965.5771815334"/>
    <n v="1007273.492168913"/>
    <n v="1058327.6715211826"/>
    <n v="1044209.4604525582"/>
    <n v="1094161.1276707139"/>
    <n v="1105066.5185899362"/>
    <n v="1090921.6952898107"/>
    <n v="1112869.3280714087"/>
    <n v="1104749.5142601738"/>
    <n v="1042351.9932818168"/>
    <n v="12719999.999999998"/>
    <n v="1934896.6029045496"/>
    <n v="1968690.1992927559"/>
    <n v="2104774.9394034767"/>
    <n v="1977753.8090512052"/>
    <n v="2077997.2865843181"/>
    <n v="2050276.5673009814"/>
    <n v="2148355.292569967"/>
    <n v="2169767.7278195452"/>
    <n v="2141994.7561513023"/>
    <n v="2185088.3297149194"/>
    <n v="2169145.2985334103"/>
    <n v="2046629.4815783033"/>
    <n v="24975370.290904734"/>
    <n v="2920342.8446328957"/>
    <n v="2971347.5790763618"/>
    <n v="3176740.5165850101"/>
    <n v="2985027.3012201181"/>
    <n v="3136324.9581055008"/>
    <n v="3094486.0277535394"/>
    <n v="3242516.4202406807"/>
    <n v="3274834.2464094814"/>
    <n v="3232916.4514411129"/>
    <n v="3297957.6577863283"/>
    <n v="3273894.8127935841"/>
    <n v="3088981.4748601201"/>
    <n v="37695370.290904731"/>
    <n v="0"/>
    <n v="0"/>
    <n v="0"/>
    <n v="0"/>
    <n v="0"/>
    <n v="0"/>
    <n v="0"/>
    <n v="0"/>
    <n v="0"/>
    <n v="0"/>
    <n v="0"/>
    <n v="0"/>
    <n v="0"/>
    <n v="530000"/>
    <n v="530000"/>
    <n v="530000"/>
    <n v="587600"/>
    <n v="587600"/>
    <n v="587600"/>
    <n v="587600"/>
    <n v="587600"/>
    <n v="587600"/>
    <n v="587600"/>
    <n v="587600"/>
    <n v="587600"/>
    <n v="6878400"/>
    <n v="0"/>
    <n v="0"/>
    <n v="0"/>
    <n v="0"/>
    <n v="0"/>
    <n v="0"/>
    <n v="0"/>
    <n v="0"/>
    <n v="0"/>
    <n v="0"/>
    <n v="0"/>
    <n v="0"/>
    <n v="0"/>
    <n v="587600"/>
    <n v="587600"/>
    <n v="587600"/>
    <n v="587600"/>
    <n v="587600"/>
    <n v="587600"/>
    <n v="587600"/>
    <n v="587600"/>
    <n v="587600"/>
    <n v="587600"/>
    <n v="587600"/>
    <n v="587600"/>
    <n v="7051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27"/>
    <n v="1"/>
    <d v="2025-01-01T00:00:00"/>
    <n v="5589503"/>
    <x v="487"/>
    <m/>
    <m/>
    <x v="0"/>
    <x v="5"/>
    <s v="TREG 3"/>
    <x v="0"/>
    <n v="354382118"/>
    <n v="20478828.264347825"/>
    <n v="20468270.156521738"/>
    <n v="20468270.156521738"/>
    <n v="20468270.156521738"/>
    <n v="20457712.048695654"/>
    <n v="20468270.156521738"/>
    <n v="20499944.48"/>
    <n v="20478828.264347825"/>
    <n v="20478828.264347825"/>
    <n v="20499944.48"/>
    <n v="20468270.156521738"/>
    <n v="20489386.372173913"/>
    <n v="245724822.95652169"/>
    <n v="41991543.123715132"/>
    <n v="278719765.43954587"/>
    <n v="247299356.21123171"/>
    <n v="183246656.09182677"/>
    <n v="187590301.28877425"/>
    <n v="189212834.95658806"/>
    <n v="232174263.83700258"/>
    <n v="228320862.60393697"/>
    <n v="228178800.54369113"/>
    <n v="231448961.62277487"/>
    <n v="226190150.95076191"/>
    <n v="225626503.33015078"/>
    <n v="2500000000"/>
    <n v="62470371.388062954"/>
    <n v="299188035.59606761"/>
    <n v="267767626.36775345"/>
    <n v="203714926.2483485"/>
    <n v="208048013.33746991"/>
    <n v="209681105.1131098"/>
    <n v="252674208.31700256"/>
    <n v="248799690.86828479"/>
    <n v="248657628.80803895"/>
    <n v="251948906.10277486"/>
    <n v="246658421.10728365"/>
    <n v="246115889.70232469"/>
    <n v="2745724822.956522"/>
    <n v="7968633.0820967695"/>
    <n v="8002696.586546612"/>
    <n v="7963837.4222546434"/>
    <n v="7863727.0589999668"/>
    <n v="7939358.4157823008"/>
    <n v="7974731.910374254"/>
    <n v="8786923.3517508171"/>
    <n v="8704818.869516287"/>
    <n v="8702155.6851381455"/>
    <n v="8773326.3820671383"/>
    <n v="8659942.1097005475"/>
    <n v="8659849.1257725395"/>
    <n v="100000000.00000003"/>
    <n v="20425638"/>
    <n v="20413208"/>
    <n v="20413208"/>
    <n v="19461502.599999998"/>
    <n v="19461502.599999998"/>
    <n v="19461502.599999998"/>
    <n v="19461502.599999998"/>
    <n v="19461502.599999998"/>
    <n v="19461502.599999998"/>
    <n v="19461502.599999998"/>
    <n v="19461502.599999998"/>
    <n v="19461502.599999998"/>
    <n v="236405577.39999995"/>
    <n v="19608108"/>
    <n v="19608108"/>
    <n v="19608108"/>
    <n v="18627702.599999998"/>
    <n v="18627702.599999998"/>
    <n v="18627702.599999998"/>
    <n v="18627702.599999998"/>
    <n v="18627702.599999998"/>
    <n v="18627702.599999998"/>
    <n v="18627702.599999998"/>
    <n v="18627702.599999998"/>
    <n v="18627702.599999998"/>
    <n v="226473647.39999995"/>
    <n v="846230"/>
    <n v="833800"/>
    <n v="833800"/>
    <n v="833800"/>
    <n v="833800"/>
    <n v="833800"/>
    <n v="833800"/>
    <n v="833800"/>
    <n v="833800"/>
    <n v="833800"/>
    <n v="833800"/>
    <n v="833800"/>
    <n v="100180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12"/>
    <n v="1"/>
    <d v="2025-01-01T00:00:00"/>
    <n v="4603029"/>
    <x v="488"/>
    <m/>
    <m/>
    <x v="2"/>
    <x v="1"/>
    <s v="TREG 3"/>
    <x v="1"/>
    <n v="21369739.355684042"/>
    <n v="0"/>
    <n v="0"/>
    <n v="0"/>
    <n v="0"/>
    <n v="0"/>
    <n v="0"/>
    <n v="0"/>
    <n v="0"/>
    <n v="0"/>
    <n v="0"/>
    <n v="0"/>
    <n v="0"/>
    <n v="0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35"/>
    <n v="1"/>
    <d v="2025-01-01T00:00:00"/>
    <n v="3001066833"/>
    <x v="489"/>
    <m/>
    <m/>
    <x v="4"/>
    <x v="2"/>
    <s v="TREG 3"/>
    <x v="1"/>
    <n v="0"/>
    <n v="40000"/>
    <n v="42105.263157894733"/>
    <n v="37894.73684210526"/>
    <n v="33684.210526315786"/>
    <n v="35789.473684210527"/>
    <n v="37894.73684210526"/>
    <n v="48421.052631578947"/>
    <n v="44210.526315789481"/>
    <n v="44210.526315789481"/>
    <n v="48421.052631578947"/>
    <n v="42105.263157894733"/>
    <n v="44210.526315789481"/>
    <n v="498947.36842105264"/>
    <n v="3945.5621916125542"/>
    <n v="7538.4012954545469"/>
    <n v="8292.2414250000002"/>
    <n v="8070.2773868560616"/>
    <n v="12959.003111586177"/>
    <n v="11663.102800427558"/>
    <n v="6587.4932483896391"/>
    <n v="14492.485146457208"/>
    <n v="12077.070955381005"/>
    <n v="14492.485146457208"/>
    <n v="15700.192241995306"/>
    <n v="15700.192241995306"/>
    <n v="131518.50719161259"/>
    <n v="43945.562191612553"/>
    <n v="49643.66445334928"/>
    <n v="46186.97826710526"/>
    <n v="41754.487913171848"/>
    <n v="48748.476795796705"/>
    <n v="49557.839642532817"/>
    <n v="55008.545879968588"/>
    <n v="58703.011462246686"/>
    <n v="56287.597271170482"/>
    <n v="62913.537778036152"/>
    <n v="57805.455399890037"/>
    <n v="59910.718557784785"/>
    <n v="630465.87561266532"/>
    <n v="0"/>
    <n v="0"/>
    <n v="0"/>
    <n v="0"/>
    <n v="0"/>
    <n v="0"/>
    <n v="0"/>
    <n v="0"/>
    <n v="0"/>
    <n v="0"/>
    <n v="0"/>
    <n v="0"/>
    <n v="0"/>
    <n v="22760000"/>
    <n v="22070000"/>
    <n v="20000000"/>
    <n v="19000000"/>
    <n v="19000000"/>
    <n v="19000000"/>
    <n v="19000000"/>
    <n v="19000000"/>
    <n v="19000000"/>
    <n v="19000000"/>
    <n v="19000000"/>
    <n v="19000000"/>
    <n v="235830000"/>
    <n v="22760000"/>
    <n v="22070000"/>
    <n v="20000000"/>
    <n v="19000000"/>
    <n v="19000000"/>
    <n v="19000000"/>
    <n v="19000000"/>
    <n v="19000000"/>
    <n v="19000000"/>
    <n v="19000000"/>
    <n v="19000000"/>
    <n v="19000000"/>
    <n v="23583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35"/>
    <n v="1"/>
    <d v="2025-01-01T00:00:00"/>
    <n v="19043919"/>
    <x v="490"/>
    <m/>
    <m/>
    <x v="5"/>
    <x v="2"/>
    <s v="TREG 3"/>
    <x v="1"/>
    <n v="0"/>
    <n v="178867.78953635268"/>
    <n v="181991.77346260921"/>
    <n v="194571.86514125194"/>
    <n v="182829.6414087725"/>
    <n v="192096.45660441087"/>
    <n v="189533.8681047851"/>
    <n v="198600.56694702394"/>
    <n v="200579.99827990917"/>
    <n v="198012.57940920713"/>
    <n v="201996.28181220664"/>
    <n v="200522.45900345041"/>
    <n v="189196.72029002034"/>
    <n v="2308800"/>
    <n v="1839901.8519267042"/>
    <n v="1872036.3341954662"/>
    <n v="2001439.9234998354"/>
    <n v="1880654.9613379601"/>
    <n v="1975976.9334164059"/>
    <n v="1949617.1772053565"/>
    <n v="2042880.6766534038"/>
    <n v="2063241.857302964"/>
    <n v="2036832.4140649117"/>
    <n v="2077810.2863123573"/>
    <n v="2062649.9865050444"/>
    <n v="1946149.1470453893"/>
    <n v="23749191.549465794"/>
    <n v="2018769.6414630569"/>
    <n v="2054028.1076580754"/>
    <n v="2196011.7886410872"/>
    <n v="2063484.6027467325"/>
    <n v="2168073.3900208166"/>
    <n v="2139151.0453101415"/>
    <n v="2241481.2436004276"/>
    <n v="2263821.8555828733"/>
    <n v="2234844.9934741189"/>
    <n v="2279806.5681245639"/>
    <n v="2263172.445508495"/>
    <n v="2135345.8673354099"/>
    <n v="26057991.549465794"/>
    <n v="4941582.2328302255"/>
    <n v="5142088.3207596643"/>
    <n v="5200167.6767443335"/>
    <n v="5041400.8835760169"/>
    <n v="5300908.0587014994"/>
    <n v="5267931.7796293944"/>
    <n v="5440025.0052966522"/>
    <n v="5516503.1293899361"/>
    <n v="5430748.8535660813"/>
    <n v="5523072.6990475263"/>
    <n v="5624891.6984470263"/>
    <n v="5484201.4723760169"/>
    <n v="63913521.810364373"/>
    <n v="96200"/>
    <n v="96200"/>
    <n v="96200"/>
    <n v="96200"/>
    <n v="96200"/>
    <n v="96200"/>
    <n v="96200"/>
    <n v="96200"/>
    <n v="96200"/>
    <n v="96200"/>
    <n v="96200"/>
    <n v="96200"/>
    <n v="1154400"/>
    <n v="0"/>
    <n v="0"/>
    <n v="0"/>
    <n v="0"/>
    <n v="0"/>
    <n v="0"/>
    <n v="0"/>
    <n v="0"/>
    <n v="0"/>
    <n v="0"/>
    <n v="0"/>
    <n v="0"/>
    <n v="0"/>
    <n v="96200"/>
    <n v="96200"/>
    <n v="96200"/>
    <n v="96200"/>
    <n v="96200"/>
    <n v="96200"/>
    <n v="96200"/>
    <n v="96200"/>
    <n v="96200"/>
    <n v="96200"/>
    <n v="96200"/>
    <n v="96200"/>
    <n v="1154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4"/>
    <n v="1"/>
    <d v="2025-01-01T00:00:00"/>
    <n v="19000868"/>
    <x v="491"/>
    <m/>
    <m/>
    <x v="5"/>
    <x v="3"/>
    <s v="TREG 3"/>
    <x v="1"/>
    <n v="0"/>
    <n v="3538495.7408173885"/>
    <n v="3600296.7159739248"/>
    <n v="3849165.4527059933"/>
    <n v="3616872.0432955818"/>
    <n v="3800195.0786263444"/>
    <n v="3749500.0456363461"/>
    <n v="3928864.2303210106"/>
    <n v="3968022.8142047315"/>
    <n v="3917232.2232189407"/>
    <n v="3996040.7891560337"/>
    <n v="3966884.5294123334"/>
    <n v="3742830.3366313688"/>
    <n v="45674400"/>
    <n v="804107.16488228703"/>
    <n v="818151.15717733023"/>
    <n v="874705.45283835405"/>
    <n v="821917.82539904595"/>
    <n v="863577.15665017895"/>
    <n v="852056.93951921677"/>
    <n v="892816.6398530351"/>
    <n v="901715.25106353476"/>
    <n v="890173.31880990288"/>
    <n v="908082.20924408373"/>
    <n v="901456.58098893624"/>
    <n v="850541.27829156094"/>
    <n v="10379300.974717466"/>
    <n v="4342602.9056996759"/>
    <n v="4418447.8731512548"/>
    <n v="4723870.9055443471"/>
    <n v="4438789.8686946277"/>
    <n v="4663772.235276523"/>
    <n v="4601556.9851555629"/>
    <n v="4821680.8701740457"/>
    <n v="4869738.065268266"/>
    <n v="4807405.5420288434"/>
    <n v="4904122.9984001173"/>
    <n v="4868341.11040127"/>
    <n v="4593371.6149229296"/>
    <n v="56053700.974717468"/>
    <n v="4941582.2328302255"/>
    <n v="5142088.3207596643"/>
    <n v="5200167.6767443335"/>
    <n v="5041400.8835760169"/>
    <n v="5300908.0587014994"/>
    <n v="5267931.7796293944"/>
    <n v="5440025.0052966522"/>
    <n v="5516503.1293899361"/>
    <n v="5430748.8535660813"/>
    <n v="5523072.6990475263"/>
    <n v="5624891.6984470263"/>
    <n v="5484201.4723760169"/>
    <n v="63913521.810364373"/>
    <n v="1903100"/>
    <n v="1903100"/>
    <n v="1903100"/>
    <n v="1903100"/>
    <n v="1903100"/>
    <n v="1903100"/>
    <n v="1903100"/>
    <n v="1903100"/>
    <n v="1903100"/>
    <n v="1903100"/>
    <n v="1903100"/>
    <n v="1903100"/>
    <n v="22837200"/>
    <n v="0"/>
    <n v="0"/>
    <n v="0"/>
    <n v="0"/>
    <n v="0"/>
    <n v="0"/>
    <n v="0"/>
    <n v="0"/>
    <n v="0"/>
    <n v="0"/>
    <n v="0"/>
    <n v="0"/>
    <n v="0"/>
    <n v="1903100"/>
    <n v="1903100"/>
    <n v="1903100"/>
    <n v="1903100"/>
    <n v="1903100"/>
    <n v="1903100"/>
    <n v="1903100"/>
    <n v="1903100"/>
    <n v="1903100"/>
    <n v="1903100"/>
    <n v="1903100"/>
    <n v="1903100"/>
    <n v="22837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n v="1"/>
    <d v="2025-01-01T00:00:00"/>
    <n v="19018769"/>
    <x v="492"/>
    <m/>
    <m/>
    <x v="10"/>
    <x v="0"/>
    <s v="TREG 3"/>
    <x v="1"/>
    <n v="0"/>
    <n v="0"/>
    <n v="0"/>
    <n v="0"/>
    <n v="0"/>
    <n v="0"/>
    <n v="0"/>
    <n v="0"/>
    <n v="0"/>
    <n v="0"/>
    <n v="0"/>
    <n v="0"/>
    <n v="0"/>
    <n v="0"/>
    <n v="53498.927256033632"/>
    <n v="312967.39748443163"/>
    <n v="285953.57528748817"/>
    <n v="197380.93215381698"/>
    <n v="266703.96983688645"/>
    <n v="385583.70342976332"/>
    <n v="453774.61308961717"/>
    <n v="501321.54196486692"/>
    <n v="410653.76061666978"/>
    <n v="505257.9980025416"/>
    <n v="680207.15230683296"/>
    <n v="425951.61857105017"/>
    <n v="4479255.1899999995"/>
    <n v="53498.927256033632"/>
    <n v="312967.39748443163"/>
    <n v="285953.57528748817"/>
    <n v="197380.93215381698"/>
    <n v="266703.96983688645"/>
    <n v="385583.70342976332"/>
    <n v="453774.61308961717"/>
    <n v="501321.54196486692"/>
    <n v="410653.76061666978"/>
    <n v="505257.9980025416"/>
    <n v="680207.15230683296"/>
    <n v="425951.61857105017"/>
    <n v="4479255.1899999985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43"/>
    <n v="1"/>
    <d v="2025-01-01T00:00:00"/>
    <n v="19215167"/>
    <x v="493"/>
    <m/>
    <m/>
    <x v="10"/>
    <x v="2"/>
    <s v="TREG 3"/>
    <x v="1"/>
    <n v="0"/>
    <n v="2076056"/>
    <n v="2076056"/>
    <n v="1993013.76"/>
    <n v="2095986.1376"/>
    <n v="1993213.0613760001"/>
    <n v="1992185.33061376"/>
    <n v="2407386.2533061374"/>
    <n v="2100129.8625330613"/>
    <n v="2200860.0986253307"/>
    <n v="2409473.0009862534"/>
    <n v="2100150.7300098627"/>
    <n v="2304663.1073000985"/>
    <n v="25749173.342350502"/>
    <n v="39909.308618674608"/>
    <n v="233468.46552667889"/>
    <n v="213316.60412825749"/>
    <n v="147242.88767640563"/>
    <n v="198956.71909656009"/>
    <n v="287639.02021557675"/>
    <n v="338508.3029879026"/>
    <n v="373977.51995502424"/>
    <n v="306340.86529317556"/>
    <n v="376914.0505908546"/>
    <n v="507423.205630382"/>
    <n v="317752.81251567166"/>
    <n v="3341449.7622351646"/>
    <n v="2115965.3086186745"/>
    <n v="2309524.4655266791"/>
    <n v="2206330.3641282576"/>
    <n v="2243229.0252764057"/>
    <n v="2192169.7804725603"/>
    <n v="2279824.3508293368"/>
    <n v="2745894.5562940398"/>
    <n v="2474107.3824880854"/>
    <n v="2507200.9639185062"/>
    <n v="2786387.051577108"/>
    <n v="2607573.9356402447"/>
    <n v="2622415.9198157704"/>
    <n v="29090623.10458567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1003168"/>
    <n v="1083973"/>
    <n v="1018570"/>
    <n v="988494"/>
    <n v="988494"/>
    <n v="988494"/>
    <n v="988494"/>
    <n v="988494"/>
    <n v="988494"/>
    <n v="988494"/>
    <n v="988494"/>
    <n v="988494"/>
    <n v="12002157"/>
    <n v="0"/>
    <n v="0"/>
    <n v="0"/>
    <n v="0"/>
    <n v="0"/>
    <n v="0"/>
    <n v="0"/>
    <n v="0"/>
    <n v="0"/>
    <n v="0"/>
    <n v="0"/>
    <n v="0"/>
    <n v="0"/>
    <n v="996390"/>
    <n v="1048170"/>
    <n v="988494"/>
    <n v="988494"/>
    <n v="988494"/>
    <n v="988494"/>
    <n v="988494"/>
    <n v="988494"/>
    <n v="988494"/>
    <n v="988494"/>
    <n v="988494"/>
    <n v="988494"/>
    <n v="11929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n v="1"/>
    <d v="2025-01-01T00:00:00"/>
    <n v="19100937"/>
    <x v="494"/>
    <m/>
    <m/>
    <x v="8"/>
    <x v="1"/>
    <s v="TREG 3"/>
    <x v="1"/>
    <n v="0"/>
    <n v="0"/>
    <n v="0"/>
    <n v="0"/>
    <n v="0"/>
    <n v="0"/>
    <n v="0"/>
    <n v="0"/>
    <n v="0"/>
    <n v="0"/>
    <n v="0"/>
    <n v="0"/>
    <n v="0"/>
    <n v="0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0"/>
    <n v="0"/>
    <n v="0"/>
    <n v="0"/>
    <n v="0"/>
    <n v="0"/>
    <n v="0"/>
    <n v="0"/>
    <n v="0"/>
    <n v="0"/>
    <n v="0"/>
    <n v="0"/>
    <n v="0"/>
    <n v="220000"/>
    <n v="220000"/>
    <n v="220000"/>
    <n v="0"/>
    <n v="0"/>
    <n v="0"/>
    <n v="0"/>
    <n v="0"/>
    <n v="0"/>
    <n v="0"/>
    <n v="0"/>
    <n v="0"/>
    <n v="66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9"/>
    <n v="1"/>
    <d v="2025-01-01T00:00:00"/>
    <n v="2000385"/>
    <x v="495"/>
    <m/>
    <m/>
    <x v="2"/>
    <x v="5"/>
    <s v="TREG 3"/>
    <x v="1"/>
    <n v="200938088.69982749"/>
    <n v="13513514"/>
    <n v="13513514"/>
    <n v="13513514"/>
    <n v="13513514"/>
    <n v="13513514"/>
    <n v="13513514"/>
    <n v="13513514"/>
    <n v="13513514"/>
    <n v="13513514"/>
    <n v="13513514"/>
    <n v="13513514"/>
    <n v="13513514"/>
    <n v="162162168"/>
    <n v="0"/>
    <n v="11950724.263759997"/>
    <n v="11827387.134146826"/>
    <n v="9297635.5734425317"/>
    <n v="10140840.16137453"/>
    <n v="9886932.8458673004"/>
    <n v="12288154.568081591"/>
    <n v="10349068.613539482"/>
    <n v="12378878.988314027"/>
    <n v="12467275.195482703"/>
    <n v="10585903.080715967"/>
    <n v="10778419.087470157"/>
    <n v="121951219.51219513"/>
    <n v="13513514"/>
    <n v="25464238.263759997"/>
    <n v="25340901.134146824"/>
    <n v="22811149.573442534"/>
    <n v="23654354.161374532"/>
    <n v="23400446.845867299"/>
    <n v="25801668.568081591"/>
    <n v="23862582.61353948"/>
    <n v="25892392.988314025"/>
    <n v="25980789.195482701"/>
    <n v="24099417.080715969"/>
    <n v="24291933.087470159"/>
    <n v="284113387.51219517"/>
    <n v="0"/>
    <n v="0"/>
    <n v="0"/>
    <n v="0"/>
    <n v="0"/>
    <n v="0"/>
    <n v="0"/>
    <n v="0"/>
    <n v="0"/>
    <n v="0"/>
    <n v="0"/>
    <n v="0"/>
    <n v="0"/>
    <n v="13513514"/>
    <n v="13513514"/>
    <n v="13513514"/>
    <n v="12837838.299999999"/>
    <n v="12837838.299999999"/>
    <n v="12837838.299999999"/>
    <n v="12837838.299999999"/>
    <n v="12837838.299999999"/>
    <n v="12837838.299999999"/>
    <n v="12837838.299999999"/>
    <n v="12837838.299999999"/>
    <n v="12837838.299999999"/>
    <n v="156081086.69999999"/>
    <n v="13513514"/>
    <n v="13513514"/>
    <n v="13513514"/>
    <n v="12837838.299999999"/>
    <n v="12837838.299999999"/>
    <n v="12837838.299999999"/>
    <n v="12837838.299999999"/>
    <n v="12837838.299999999"/>
    <n v="12837838.299999999"/>
    <n v="12837838.299999999"/>
    <n v="12837838.299999999"/>
    <n v="12837838.299999999"/>
    <n v="156081086.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36"/>
    <n v="1"/>
    <d v="2025-01-01T00:00:00"/>
    <n v="5587428"/>
    <x v="496"/>
    <m/>
    <m/>
    <x v="5"/>
    <x v="3"/>
    <s v="TREG 3"/>
    <x v="1"/>
    <n v="0"/>
    <n v="11266055.899473328"/>
    <n v="11462821.217776261"/>
    <n v="12255183.08706231"/>
    <n v="11515594.649719043"/>
    <n v="12099268.536866469"/>
    <n v="11937862.923485955"/>
    <n v="12508932.405840088"/>
    <n v="12633607.642802872"/>
    <n v="12471897.786659023"/>
    <n v="12722812.800901636"/>
    <n v="12629983.509544"/>
    <n v="11916627.539868979"/>
    <n v="145420647.99999994"/>
    <n v="1714220.3112760175"/>
    <n v="1744159.7246962315"/>
    <n v="1864723.9063699867"/>
    <n v="1752189.6235125768"/>
    <n v="1841000.2633174369"/>
    <n v="1816441.1111811711"/>
    <n v="1903333.890210175"/>
    <n v="1922304.2224561512"/>
    <n v="1897698.7773555047"/>
    <n v="1935877.4991421509"/>
    <n v="1921752.7816592508"/>
    <n v="1813209.9780997471"/>
    <n v="22126912.089276403"/>
    <n v="12980276.210749345"/>
    <n v="13206980.942472493"/>
    <n v="14119906.993432296"/>
    <n v="13267784.27323162"/>
    <n v="13940268.800183907"/>
    <n v="13754304.034667127"/>
    <n v="14412266.296050262"/>
    <n v="14555911.865259023"/>
    <n v="14369596.564014528"/>
    <n v="14658690.300043788"/>
    <n v="14551736.291203251"/>
    <n v="13729837.517968725"/>
    <n v="167547560.08927634"/>
    <n v="4941582.2328302255"/>
    <n v="5142088.3207596643"/>
    <n v="5200167.6767443335"/>
    <n v="5041400.8835760169"/>
    <n v="5300908.0587014994"/>
    <n v="5267931.7796293944"/>
    <n v="5440025.0052966522"/>
    <n v="5516503.1293899361"/>
    <n v="5430748.8535660813"/>
    <n v="5523072.6990475263"/>
    <n v="5624891.6984470263"/>
    <n v="5484201.4723760169"/>
    <n v="63913521.810364373"/>
    <n v="6679849"/>
    <n v="6618856"/>
    <n v="6660110"/>
    <n v="6587530"/>
    <n v="6587530"/>
    <n v="6587530"/>
    <n v="6587530"/>
    <n v="6587530"/>
    <n v="6587530"/>
    <n v="6587530"/>
    <n v="6587530"/>
    <n v="6587530"/>
    <n v="79246585"/>
    <n v="0"/>
    <n v="0"/>
    <n v="0"/>
    <n v="0"/>
    <n v="0"/>
    <n v="0"/>
    <n v="0"/>
    <n v="0"/>
    <n v="0"/>
    <n v="0"/>
    <n v="0"/>
    <n v="0"/>
    <n v="0"/>
    <n v="6720360"/>
    <n v="6650234"/>
    <n v="6587530"/>
    <n v="6587530"/>
    <n v="6587530"/>
    <n v="6587530"/>
    <n v="6587530"/>
    <n v="6587530"/>
    <n v="6587530"/>
    <n v="6587530"/>
    <n v="6587530"/>
    <n v="6587530"/>
    <n v="792458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18"/>
    <n v="1"/>
    <d v="2025-01-01T00:00:00"/>
    <n v="10309189"/>
    <x v="497"/>
    <m/>
    <m/>
    <x v="5"/>
    <x v="6"/>
    <s v="TREG 3"/>
    <x v="1"/>
    <n v="0"/>
    <n v="4580001.11403058"/>
    <n v="4659992.3181459568"/>
    <n v="4982111.9912975086"/>
    <n v="4681446.3548776982"/>
    <n v="4918727.891310581"/>
    <n v="4853111.5038463492"/>
    <n v="5085268.95883404"/>
    <n v="5135953.3091760511"/>
    <n v="5070213.2375931311"/>
    <n v="5172217.9724366609"/>
    <n v="5134479.9866121346"/>
    <n v="4844478.6618393101"/>
    <n v="59118003.299999997"/>
    <n v="926770.42634383251"/>
    <n v="942956.77226297639"/>
    <n v="1008138.194578763"/>
    <n v="947298.03032681451"/>
    <n v="995312.32229057711"/>
    <n v="982034.74312163831"/>
    <n v="1029012.1691486152"/>
    <n v="1039268.2271289343"/>
    <n v="1025965.6202841166"/>
    <n v="1046606.4387569386"/>
    <n v="1038970.0979916904"/>
    <n v="980287.87396850367"/>
    <n v="11962620.9162034"/>
    <n v="5506771.5403744122"/>
    <n v="5602949.0904089333"/>
    <n v="5990250.1858762717"/>
    <n v="5628744.3852045126"/>
    <n v="5914040.213601158"/>
    <n v="5835146.2469679872"/>
    <n v="6114281.1279826555"/>
    <n v="6175221.5363049852"/>
    <n v="6096178.857877248"/>
    <n v="6218824.4111935999"/>
    <n v="6173450.0846038247"/>
    <n v="5824766.5358078135"/>
    <n v="71080624.216203406"/>
    <n v="4941582.2328302255"/>
    <n v="5142088.3207596643"/>
    <n v="5200167.6767443335"/>
    <n v="5041400.8835760169"/>
    <n v="5300908.0587014994"/>
    <n v="5267931.7796293944"/>
    <n v="5440025.0052966522"/>
    <n v="5516503.1293899361"/>
    <n v="5430748.8535660813"/>
    <n v="5523072.6990475263"/>
    <n v="5624891.6984470263"/>
    <n v="5484201.4723760169"/>
    <n v="63913521.810364373"/>
    <n v="2860425"/>
    <n v="3153941"/>
    <n v="2720975"/>
    <n v="1831886"/>
    <n v="1831886"/>
    <n v="1831886"/>
    <n v="1831886"/>
    <n v="1831886"/>
    <n v="1831886"/>
    <n v="1831886"/>
    <n v="1831886"/>
    <n v="1831886"/>
    <n v="25222315"/>
    <n v="0"/>
    <n v="0"/>
    <n v="0"/>
    <n v="0"/>
    <n v="0"/>
    <n v="0"/>
    <n v="0"/>
    <n v="0"/>
    <n v="0"/>
    <n v="0"/>
    <n v="0"/>
    <n v="0"/>
    <n v="0"/>
    <n v="2399431"/>
    <n v="2356988"/>
    <n v="1831886"/>
    <n v="1831886"/>
    <n v="1831886"/>
    <n v="1831886"/>
    <n v="1831886"/>
    <n v="1831886"/>
    <n v="1831886"/>
    <n v="1831886"/>
    <n v="1831886"/>
    <n v="1831886"/>
    <n v="230752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18"/>
    <n v="1"/>
    <d v="2025-01-01T00:00:00"/>
    <n v="4645138"/>
    <x v="498"/>
    <m/>
    <m/>
    <x v="10"/>
    <x v="6"/>
    <s v="TREG 3"/>
    <x v="1"/>
    <n v="0"/>
    <n v="0"/>
    <n v="0"/>
    <n v="0"/>
    <n v="0"/>
    <n v="0"/>
    <n v="0"/>
    <n v="0"/>
    <n v="0"/>
    <n v="0"/>
    <n v="0"/>
    <n v="0"/>
    <n v="0"/>
    <n v="0"/>
    <n v="53990.35827144685"/>
    <n v="315842.25673536473"/>
    <n v="288580.2906829585"/>
    <n v="199194.03602125234"/>
    <n v="269153.86200172227"/>
    <n v="389125.60231675283"/>
    <n v="457942.90076036146"/>
    <n v="505926.58672094718"/>
    <n v="414425.94830180408"/>
    <n v="509899.20229839097"/>
    <n v="686455.40640639118"/>
    <n v="429864.32948260714"/>
    <n v="4520400.78"/>
    <n v="53990.35827144685"/>
    <n v="315842.25673536473"/>
    <n v="288580.2906829585"/>
    <n v="199194.03602125234"/>
    <n v="269153.86200172227"/>
    <n v="389125.60231675283"/>
    <n v="457942.90076036146"/>
    <n v="505926.58672094718"/>
    <n v="414425.94830180408"/>
    <n v="509899.20229839097"/>
    <n v="686455.40640639118"/>
    <n v="429864.32948260714"/>
    <n v="4520400.78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1"/>
    <n v="1"/>
    <d v="2025-01-01T00:00:00"/>
    <n v="10241675"/>
    <x v="499"/>
    <m/>
    <m/>
    <x v="3"/>
    <x v="3"/>
    <s v="TREG 3"/>
    <x v="1"/>
    <n v="43952.631436695105"/>
    <n v="0"/>
    <n v="0"/>
    <n v="0"/>
    <n v="0"/>
    <n v="0"/>
    <n v="0"/>
    <n v="0"/>
    <n v="0"/>
    <n v="0"/>
    <n v="0"/>
    <n v="0"/>
    <n v="0"/>
    <n v="0"/>
    <n v="292244.36682015826"/>
    <n v="310786.66001400823"/>
    <n v="408924.95962051454"/>
    <n v="416920.84652771457"/>
    <n v="545325.5214648312"/>
    <n v="509527.10494905798"/>
    <n v="447436.42448227189"/>
    <n v="506144.66350676445"/>
    <n v="439484.56497701543"/>
    <n v="462520.25062679447"/>
    <n v="568273.91259022441"/>
    <n v="674214.80294943717"/>
    <n v="5581804.0785287917"/>
    <n v="292244.36682015826"/>
    <n v="310786.66001400823"/>
    <n v="408924.95962051454"/>
    <n v="416920.84652771457"/>
    <n v="545325.5214648312"/>
    <n v="509527.10494905798"/>
    <n v="447436.42448227189"/>
    <n v="506144.66350676445"/>
    <n v="439484.56497701543"/>
    <n v="462520.25062679447"/>
    <n v="568273.91259022441"/>
    <n v="674214.80294943717"/>
    <n v="5581804.07852879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37"/>
    <n v="1"/>
    <d v="2025-01-01T00:00:00"/>
    <n v="59158720"/>
    <x v="500"/>
    <m/>
    <m/>
    <x v="5"/>
    <x v="3"/>
    <s v="TREG 3"/>
    <x v="1"/>
    <n v="13898687.887916537"/>
    <n v="0"/>
    <n v="0"/>
    <n v="0"/>
    <n v="0"/>
    <n v="0"/>
    <n v="0"/>
    <n v="0"/>
    <n v="0"/>
    <n v="0"/>
    <n v="0"/>
    <n v="0"/>
    <n v="0"/>
    <n v="0"/>
    <n v="1818835.7038306489"/>
    <n v="1850602.2589940848"/>
    <n v="1978524.2284100929"/>
    <n v="1859122.2062664656"/>
    <n v="1953352.7794865922"/>
    <n v="1927294.8320527535"/>
    <n v="2019490.5013394954"/>
    <n v="2039618.5545281942"/>
    <n v="2013511.488964149"/>
    <n v="2054020.1807906269"/>
    <n v="2039033.4604166884"/>
    <n v="1923866.5094657068"/>
    <n v="23477272.704545498"/>
    <n v="1818835.7038306489"/>
    <n v="1850602.2589940848"/>
    <n v="1978524.2284100929"/>
    <n v="1859122.2062664656"/>
    <n v="1953352.7794865922"/>
    <n v="1927294.8320527535"/>
    <n v="2019490.5013394954"/>
    <n v="2039618.5545281942"/>
    <n v="2013511.488964149"/>
    <n v="2054020.1807906269"/>
    <n v="2039033.4604166884"/>
    <n v="1923866.5094657068"/>
    <n v="23477272.704545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"/>
    <x v="49"/>
    <n v="1"/>
    <d v="2025-01-01T00:00:00"/>
    <n v="19390186"/>
    <x v="501"/>
    <m/>
    <m/>
    <x v="4"/>
    <x v="1"/>
    <s v="TREG 3"/>
    <x v="1"/>
    <n v="0"/>
    <n v="544090.90909090906"/>
    <n v="572727.27272727271"/>
    <n v="515454.54545454541"/>
    <n v="458181.81818181812"/>
    <n v="486818.18181818177"/>
    <n v="515454.54545454541"/>
    <n v="658636.36363636365"/>
    <n v="601363.63636363635"/>
    <n v="601363.63636363635"/>
    <n v="658636.36363636365"/>
    <n v="572727.27272727271"/>
    <n v="601363.63636363635"/>
    <n v="6786818.1818181816"/>
    <n v="184126.23560858588"/>
    <n v="351792.06045454554"/>
    <n v="386971.26650000003"/>
    <n v="376612.94471994956"/>
    <n v="604753.47854068817"/>
    <n v="544278.13068661944"/>
    <n v="307416.35159151646"/>
    <n v="676315.9735013363"/>
    <n v="563596.64458444691"/>
    <n v="676315.9735013363"/>
    <n v="732675.63795978075"/>
    <n v="732675.63795978075"/>
    <n v="6137530.3356085867"/>
    <n v="728217.14469949494"/>
    <n v="924519.33318181825"/>
    <n v="902425.81195454544"/>
    <n v="834794.76290176762"/>
    <n v="1091571.6603588699"/>
    <n v="1059732.6761411647"/>
    <n v="966052.71522788005"/>
    <n v="1277679.6098649725"/>
    <n v="1164960.2809480834"/>
    <n v="1334952.3371377001"/>
    <n v="1305402.9106870536"/>
    <n v="1334039.2743234171"/>
    <n v="12924348.517426766"/>
    <n v="0"/>
    <n v="0"/>
    <n v="0"/>
    <n v="0"/>
    <n v="0"/>
    <n v="0"/>
    <n v="0"/>
    <n v="0"/>
    <n v="0"/>
    <n v="0"/>
    <n v="0"/>
    <n v="0"/>
    <n v="0"/>
    <n v="315000"/>
    <n v="315000"/>
    <n v="315000"/>
    <n v="363100"/>
    <n v="363100"/>
    <n v="363100"/>
    <n v="363100"/>
    <n v="363100"/>
    <n v="363100"/>
    <n v="363100"/>
    <n v="363100"/>
    <n v="363100"/>
    <n v="4212900"/>
    <n v="0"/>
    <n v="0"/>
    <n v="0"/>
    <n v="0"/>
    <n v="0"/>
    <n v="0"/>
    <n v="0"/>
    <n v="0"/>
    <n v="0"/>
    <n v="0"/>
    <n v="0"/>
    <n v="0"/>
    <n v="0"/>
    <n v="363100"/>
    <n v="363100"/>
    <n v="363100"/>
    <n v="363100"/>
    <n v="363100"/>
    <n v="363100"/>
    <n v="363100"/>
    <n v="363100"/>
    <n v="363100"/>
    <n v="363100"/>
    <n v="363100"/>
    <n v="363100"/>
    <n v="4357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1"/>
    <n v="1"/>
    <d v="2025-01-01T00:00:00"/>
    <n v="10227356"/>
    <x v="502"/>
    <m/>
    <m/>
    <x v="3"/>
    <x v="3"/>
    <s v="TREG 3"/>
    <x v="1"/>
    <n v="261913.32178687977"/>
    <n v="0"/>
    <n v="0"/>
    <n v="0"/>
    <n v="0"/>
    <n v="0"/>
    <n v="0"/>
    <n v="0"/>
    <n v="0"/>
    <n v="0"/>
    <n v="0"/>
    <n v="0"/>
    <n v="0"/>
    <n v="0"/>
    <n v="292244.36682015826"/>
    <n v="310786.66001400823"/>
    <n v="408924.95962051454"/>
    <n v="416920.84652771457"/>
    <n v="545325.5214648312"/>
    <n v="509527.10494905798"/>
    <n v="447436.42448227189"/>
    <n v="506144.66350676445"/>
    <n v="439484.56497701543"/>
    <n v="462520.25062679447"/>
    <n v="568273.91259022441"/>
    <n v="674214.80294943717"/>
    <n v="5581804.0785287917"/>
    <n v="292244.36682015826"/>
    <n v="310786.66001400823"/>
    <n v="408924.95962051454"/>
    <n v="416920.84652771457"/>
    <n v="545325.5214648312"/>
    <n v="509527.10494905798"/>
    <n v="447436.42448227189"/>
    <n v="506144.66350676445"/>
    <n v="439484.56497701543"/>
    <n v="462520.25062679447"/>
    <n v="568273.91259022441"/>
    <n v="674214.80294943717"/>
    <n v="5581804.07852879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5"/>
    <n v="1"/>
    <d v="2025-01-01T00:00:00"/>
    <n v="19113864"/>
    <x v="503"/>
    <m/>
    <m/>
    <x v="5"/>
    <x v="3"/>
    <s v="TREG 3"/>
    <x v="1"/>
    <n v="0"/>
    <n v="1069116.2056486777"/>
    <n v="1087788.6667463649"/>
    <n v="1162981.5224139278"/>
    <n v="1092796.7132021226"/>
    <n v="1148185.6813673207"/>
    <n v="1132868.754264568"/>
    <n v="1187061.6007748311"/>
    <n v="1198892.9211117232"/>
    <n v="1183547.1222483795"/>
    <n v="1207358.2332850189"/>
    <n v="1198549.0013199998"/>
    <n v="1130853.5776170653"/>
    <n v="13800000.000000002"/>
    <n v="1944750.8301844089"/>
    <n v="1978716.5338464165"/>
    <n v="2115494.3393934807"/>
    <n v="1987826.3036272679"/>
    <n v="2088580.3107718609"/>
    <n v="2060718.4127465857"/>
    <n v="2159296.6427687807"/>
    <n v="2180818.1293254145"/>
    <n v="2152903.7127992683"/>
    <n v="2196216.7574537746"/>
    <n v="2180192.5300716227"/>
    <n v="2057052.7527954106"/>
    <n v="25102567.255784288"/>
    <n v="3013867.0358330868"/>
    <n v="3066505.2005927814"/>
    <n v="3278475.8618074087"/>
    <n v="3080623.0168293905"/>
    <n v="3236765.9921391816"/>
    <n v="3193587.1670111539"/>
    <n v="3346358.2435436118"/>
    <n v="3379711.0504371375"/>
    <n v="3336450.8350476478"/>
    <n v="3403574.9907387933"/>
    <n v="3378741.5313916225"/>
    <n v="3187906.3304124759"/>
    <n v="38902567.255784288"/>
    <n v="0"/>
    <n v="0"/>
    <n v="0"/>
    <n v="0"/>
    <n v="0"/>
    <n v="0"/>
    <n v="0"/>
    <n v="0"/>
    <n v="0"/>
    <n v="0"/>
    <n v="0"/>
    <n v="0"/>
    <n v="0"/>
    <n v="575000"/>
    <n v="575000"/>
    <n v="575000"/>
    <n v="690200"/>
    <n v="690200"/>
    <n v="690200"/>
    <n v="690200"/>
    <n v="690200"/>
    <n v="690200"/>
    <n v="690200"/>
    <n v="690200"/>
    <n v="690200"/>
    <n v="7936800"/>
    <n v="0"/>
    <n v="0"/>
    <n v="0"/>
    <n v="0"/>
    <n v="0"/>
    <n v="0"/>
    <n v="0"/>
    <n v="0"/>
    <n v="0"/>
    <n v="0"/>
    <n v="0"/>
    <n v="0"/>
    <n v="0"/>
    <n v="690200"/>
    <n v="690200"/>
    <n v="690200"/>
    <n v="690200"/>
    <n v="690200"/>
    <n v="690200"/>
    <n v="690200"/>
    <n v="690200"/>
    <n v="690200"/>
    <n v="690200"/>
    <n v="690200"/>
    <n v="690200"/>
    <n v="8282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32"/>
    <n v="1"/>
    <d v="2025-01-01T00:00:00"/>
    <n v="2000357"/>
    <x v="504"/>
    <m/>
    <m/>
    <x v="0"/>
    <x v="0"/>
    <s v="TREG 3"/>
    <x v="1"/>
    <n v="0"/>
    <n v="0"/>
    <n v="0"/>
    <n v="0"/>
    <n v="0"/>
    <n v="0"/>
    <n v="0"/>
    <n v="0"/>
    <n v="0"/>
    <n v="0"/>
    <n v="0"/>
    <n v="0"/>
    <n v="0"/>
    <n v="0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27"/>
    <n v="1"/>
    <d v="2025-01-01T00:00:00"/>
    <n v="4600022"/>
    <x v="505"/>
    <m/>
    <m/>
    <x v="2"/>
    <x v="5"/>
    <s v="TREG 3"/>
    <x v="1"/>
    <n v="75505826.397389933"/>
    <n v="3906406.9679999999"/>
    <n v="3828893.6"/>
    <n v="3828134.9679999999"/>
    <n v="3751500.6719999998"/>
    <n v="3637687.176"/>
    <n v="3678659.5359999994"/>
    <n v="3849000.4639999997"/>
    <n v="3904010.6320000002"/>
    <n v="3885421.0320000001"/>
    <n v="3904769.264"/>
    <n v="3884662.4000000004"/>
    <n v="3866831.432"/>
    <n v="45925978.143999994"/>
    <n v="0"/>
    <n v="11950724.263759997"/>
    <n v="11827387.134146826"/>
    <n v="9297635.5734425317"/>
    <n v="10140840.16137453"/>
    <n v="9886932.8458673004"/>
    <n v="12288154.568081591"/>
    <n v="10349068.613539482"/>
    <n v="12378878.988314027"/>
    <n v="12467275.195482703"/>
    <n v="10585903.080715967"/>
    <n v="10778419.087470157"/>
    <n v="121951219.51219513"/>
    <n v="3906406.9679999999"/>
    <n v="15779617.863759996"/>
    <n v="15655522.102146827"/>
    <n v="13049136.245442532"/>
    <n v="13778527.337374531"/>
    <n v="13565592.381867301"/>
    <n v="16137155.032081591"/>
    <n v="14253079.245539483"/>
    <n v="16264300.020314027"/>
    <n v="16372044.459482703"/>
    <n v="14470565.480715968"/>
    <n v="14645250.519470157"/>
    <n v="167877197.6561951"/>
    <n v="0"/>
    <n v="0"/>
    <n v="0"/>
    <n v="0"/>
    <n v="0"/>
    <n v="0"/>
    <n v="0"/>
    <n v="0"/>
    <n v="0"/>
    <n v="0"/>
    <n v="0"/>
    <n v="0"/>
    <n v="0"/>
    <n v="290000"/>
    <n v="290000"/>
    <n v="290000"/>
    <n v="318700"/>
    <n v="318700"/>
    <n v="318700"/>
    <n v="318700"/>
    <n v="318700"/>
    <n v="318700"/>
    <n v="318700"/>
    <n v="318700"/>
    <n v="318700"/>
    <n v="3738300"/>
    <n v="0"/>
    <n v="0"/>
    <n v="0"/>
    <n v="0"/>
    <n v="0"/>
    <n v="0"/>
    <n v="0"/>
    <n v="0"/>
    <n v="0"/>
    <n v="0"/>
    <n v="0"/>
    <n v="0"/>
    <n v="0"/>
    <n v="318700"/>
    <n v="318700"/>
    <n v="318700"/>
    <n v="318700"/>
    <n v="318700"/>
    <n v="318700"/>
    <n v="318700"/>
    <n v="318700"/>
    <n v="318700"/>
    <n v="318700"/>
    <n v="318700"/>
    <n v="318700"/>
    <n v="3824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1"/>
    <x v="40"/>
    <n v="1"/>
    <d v="2025-01-01T00:00:00"/>
    <n v="19636647"/>
    <x v="506"/>
    <m/>
    <m/>
    <x v="5"/>
    <x v="7"/>
    <s v="TREG 3"/>
    <x v="1"/>
    <n v="0"/>
    <n v="834282.50691228115"/>
    <n v="848853.52133755456"/>
    <n v="907530.10279500776"/>
    <n v="852761.5395022477"/>
    <n v="895984.20039915969"/>
    <n v="884031.6696321941"/>
    <n v="926320.93959594215"/>
    <n v="935553.48470057431"/>
    <n v="923578.42391799623"/>
    <n v="942159.3726521529"/>
    <n v="935285.10763875465"/>
    <n v="882459.13091613434"/>
    <n v="10768799.999999998"/>
    <n v="1917093.2989522698"/>
    <n v="1950575.9548658086"/>
    <n v="2085408.5567548687"/>
    <n v="1959556.1688504517"/>
    <n v="2058877.2895521575"/>
    <n v="2031411.6331959229"/>
    <n v="2128587.9198774435"/>
    <n v="2149803.3357656077"/>
    <n v="2122285.9078073106"/>
    <n v="2164982.9702667212"/>
    <n v="2149186.6335543734"/>
    <n v="2027798.1049127295"/>
    <n v="24745567.774355665"/>
    <n v="2751375.8058645511"/>
    <n v="2799429.4762033634"/>
    <n v="2992938.6595498766"/>
    <n v="2812317.7083526994"/>
    <n v="2954861.4899513172"/>
    <n v="2915443.3028281173"/>
    <n v="3054908.8594733858"/>
    <n v="3085356.8204661822"/>
    <n v="3045864.3317253068"/>
    <n v="3107142.3429188742"/>
    <n v="3084471.7411931278"/>
    <n v="2910257.2358288639"/>
    <n v="35514367.774355665"/>
    <n v="0"/>
    <n v="0"/>
    <n v="0"/>
    <n v="0"/>
    <n v="0"/>
    <n v="0"/>
    <n v="0"/>
    <n v="0"/>
    <n v="0"/>
    <n v="0"/>
    <n v="0"/>
    <n v="0"/>
    <n v="0"/>
    <n v="408700"/>
    <n v="137273"/>
    <n v="28700"/>
    <n v="28700"/>
    <n v="28700"/>
    <n v="28700"/>
    <n v="28700"/>
    <n v="28700"/>
    <n v="28700"/>
    <n v="28700"/>
    <n v="28700"/>
    <n v="28700"/>
    <n v="832973"/>
    <n v="0"/>
    <n v="0"/>
    <n v="0"/>
    <n v="0"/>
    <n v="0"/>
    <n v="0"/>
    <n v="0"/>
    <n v="0"/>
    <n v="0"/>
    <n v="0"/>
    <n v="0"/>
    <n v="0"/>
    <n v="0"/>
    <n v="437400"/>
    <n v="145473"/>
    <n v="28700"/>
    <n v="28700"/>
    <n v="28700"/>
    <n v="28700"/>
    <n v="28700"/>
    <n v="28700"/>
    <n v="28700"/>
    <n v="28700"/>
    <n v="28700"/>
    <n v="28700"/>
    <n v="8698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34"/>
    <n v="1"/>
    <d v="2025-01-01T00:00:00"/>
    <n v="19626284"/>
    <x v="507"/>
    <m/>
    <m/>
    <x v="2"/>
    <x v="3"/>
    <s v="TREG 3"/>
    <x v="1"/>
    <n v="0"/>
    <n v="0"/>
    <n v="0"/>
    <n v="0"/>
    <n v="0"/>
    <n v="0"/>
    <n v="0"/>
    <n v="0"/>
    <n v="0"/>
    <n v="0"/>
    <n v="0"/>
    <n v="0"/>
    <n v="0"/>
    <n v="0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0"/>
    <n v="0"/>
    <n v="0"/>
    <n v="0"/>
    <n v="0"/>
    <n v="0"/>
    <n v="0"/>
    <n v="0"/>
    <n v="0"/>
    <n v="0"/>
    <n v="0"/>
    <n v="0"/>
    <n v="0"/>
    <n v="57600"/>
    <n v="57600"/>
    <n v="57600"/>
    <n v="57600"/>
    <n v="57600"/>
    <n v="57600"/>
    <n v="57600"/>
    <n v="57600"/>
    <n v="57600"/>
    <n v="57600"/>
    <n v="57600"/>
    <n v="57600"/>
    <n v="691200"/>
    <n v="0"/>
    <n v="0"/>
    <n v="0"/>
    <n v="0"/>
    <n v="0"/>
    <n v="0"/>
    <n v="0"/>
    <n v="0"/>
    <n v="0"/>
    <n v="0"/>
    <n v="0"/>
    <n v="0"/>
    <n v="0"/>
    <n v="57600"/>
    <n v="57600"/>
    <n v="57600"/>
    <n v="57600"/>
    <n v="57600"/>
    <n v="57600"/>
    <n v="57600"/>
    <n v="57600"/>
    <n v="57600"/>
    <n v="57600"/>
    <n v="57600"/>
    <n v="57600"/>
    <n v="691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42"/>
    <n v="1"/>
    <d v="2025-01-01T00:00:00"/>
    <n v="4659641"/>
    <x v="508"/>
    <m/>
    <m/>
    <x v="3"/>
    <x v="7"/>
    <s v="TREG 3"/>
    <x v="1"/>
    <n v="0"/>
    <n v="0"/>
    <n v="0"/>
    <n v="0"/>
    <n v="0"/>
    <n v="0"/>
    <n v="0"/>
    <n v="0"/>
    <n v="0"/>
    <n v="0"/>
    <n v="0"/>
    <n v="0"/>
    <n v="0"/>
    <n v="0"/>
    <n v="292244.36682015826"/>
    <n v="310786.66001400823"/>
    <n v="408924.95962051454"/>
    <n v="416920.84652771457"/>
    <n v="545325.5214648312"/>
    <n v="509527.10494905798"/>
    <n v="447436.42448227189"/>
    <n v="506144.66350676445"/>
    <n v="439484.56497701543"/>
    <n v="462520.25062679447"/>
    <n v="568273.91259022441"/>
    <n v="674214.80294943717"/>
    <n v="5581804.0785287917"/>
    <n v="292244.36682015826"/>
    <n v="310786.66001400823"/>
    <n v="408924.95962051454"/>
    <n v="416920.84652771457"/>
    <n v="545325.5214648312"/>
    <n v="509527.10494905798"/>
    <n v="447436.42448227189"/>
    <n v="506144.66350676445"/>
    <n v="439484.56497701543"/>
    <n v="462520.25062679447"/>
    <n v="568273.91259022441"/>
    <n v="674214.80294943717"/>
    <n v="5581804.07852879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1"/>
    <x v="40"/>
    <n v="1"/>
    <d v="2025-01-01T00:00:00"/>
    <n v="19650683"/>
    <x v="509"/>
    <m/>
    <m/>
    <x v="5"/>
    <x v="7"/>
    <s v="TREG 3"/>
    <x v="1"/>
    <n v="0"/>
    <n v="2528692.242925568"/>
    <n v="2572856.6726522716"/>
    <n v="2750704.1225790293"/>
    <n v="2584701.7912258897"/>
    <n v="2715708.7420166195"/>
    <n v="2679480.8796518473"/>
    <n v="2807658.7427022094"/>
    <n v="2835642.3873251192"/>
    <n v="2799346.2369700801"/>
    <n v="2855664.6909002187"/>
    <n v="2834828.9422525214"/>
    <n v="2674714.5487986244"/>
    <n v="32639999.999999996"/>
    <n v="685177.59075580549"/>
    <n v="697144.43948637182"/>
    <n v="745334.20540343632"/>
    <n v="700354.00752660865"/>
    <n v="735851.81362230226"/>
    <n v="726035.46704126918"/>
    <n v="760766.7000091318"/>
    <n v="768349.18311158661"/>
    <n v="758514.33313189773"/>
    <n v="773774.45135581389"/>
    <n v="768128.77102442412"/>
    <n v="724743.97611354035"/>
    <n v="8844174.9385821894"/>
    <n v="3213869.8336813734"/>
    <n v="3270001.1121386434"/>
    <n v="3496038.3279824657"/>
    <n v="3285055.7987524983"/>
    <n v="3451560.5556389219"/>
    <n v="3405516.3466931162"/>
    <n v="3568425.4427113412"/>
    <n v="3603991.5704367058"/>
    <n v="3557860.5701019778"/>
    <n v="3629439.1422560327"/>
    <n v="3602957.7132769455"/>
    <n v="3399458.5249121645"/>
    <n v="41484174.938582182"/>
    <n v="0"/>
    <n v="0"/>
    <n v="0"/>
    <n v="0"/>
    <n v="0"/>
    <n v="0"/>
    <n v="0"/>
    <n v="0"/>
    <n v="0"/>
    <n v="0"/>
    <n v="0"/>
    <n v="0"/>
    <n v="0"/>
    <n v="1320000"/>
    <n v="1320000"/>
    <n v="1320000"/>
    <n v="1352600"/>
    <n v="1352600"/>
    <n v="1352600"/>
    <n v="1352600"/>
    <n v="1352600"/>
    <n v="1352600"/>
    <n v="1352600"/>
    <n v="1352600"/>
    <n v="1352600"/>
    <n v="16133400"/>
    <n v="0"/>
    <n v="0"/>
    <n v="0"/>
    <n v="0"/>
    <n v="0"/>
    <n v="0"/>
    <n v="0"/>
    <n v="0"/>
    <n v="0"/>
    <n v="0"/>
    <n v="0"/>
    <n v="0"/>
    <n v="0"/>
    <n v="1352600"/>
    <n v="1352600"/>
    <n v="1352600"/>
    <n v="1352600"/>
    <n v="1352600"/>
    <n v="1352600"/>
    <n v="1352600"/>
    <n v="1352600"/>
    <n v="1352600"/>
    <n v="1352600"/>
    <n v="1352600"/>
    <n v="1352600"/>
    <n v="16231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5"/>
    <n v="0.7"/>
    <d v="2025-01-01T00:00:00"/>
    <n v="19436659"/>
    <x v="510"/>
    <m/>
    <m/>
    <x v="5"/>
    <x v="3"/>
    <s v="TREG 3"/>
    <x v="1"/>
    <n v="0"/>
    <n v="547729728.01807153"/>
    <n v="557296005.27065408"/>
    <n v="595818817.07174122"/>
    <n v="559861728.16272235"/>
    <n v="588238610.21542513"/>
    <n v="580391440.49548519"/>
    <n v="608155525.37490356"/>
    <n v="614216948.66638637"/>
    <n v="606354987.36299419"/>
    <n v="618553898.29802525"/>
    <n v="614040751.64216638"/>
    <n v="579359024.98142493"/>
    <n v="7070017465.5600004"/>
    <n v="59085797.688686125"/>
    <n v="60117750.298644356"/>
    <n v="64273360.169801965"/>
    <n v="60394525.094627269"/>
    <n v="63455652.921427257"/>
    <n v="62609147.320610456"/>
    <n v="65604170.264011309"/>
    <n v="66258040.251316823"/>
    <n v="65409939.023199491"/>
    <n v="66725884.363865331"/>
    <n v="66239033.17320171"/>
    <n v="62497776.527545869"/>
    <n v="762671077.09693789"/>
    <n v="606815525.70675766"/>
    <n v="617413755.56929851"/>
    <n v="660092177.24154317"/>
    <n v="620256253.25734961"/>
    <n v="651694263.13685238"/>
    <n v="643000587.81609559"/>
    <n v="673759695.63891482"/>
    <n v="680474988.91770315"/>
    <n v="671764926.38619363"/>
    <n v="685279782.66189051"/>
    <n v="680279784.81536806"/>
    <n v="641856801.50897086"/>
    <n v="7832688542.6569366"/>
    <n v="13836430.25192463"/>
    <n v="14397847.298127059"/>
    <n v="14560469.494884133"/>
    <n v="14115922.474012846"/>
    <n v="14842542.564364197"/>
    <n v="14750208.982962303"/>
    <n v="15232070.014830625"/>
    <n v="15446208.762291821"/>
    <n v="15206096.789985027"/>
    <n v="15464603.557333073"/>
    <n v="15749696.755651673"/>
    <n v="15355764.122652845"/>
    <n v="178957861.06902024"/>
    <n v="278541131.39999998"/>
    <n v="274380922.89999998"/>
    <n v="270003911.09999996"/>
    <n v="0"/>
    <n v="0"/>
    <n v="0"/>
    <n v="0"/>
    <n v="0"/>
    <n v="0"/>
    <n v="0"/>
    <n v="0"/>
    <n v="0"/>
    <n v="822925965.39999998"/>
    <n v="0"/>
    <n v="0"/>
    <n v="0"/>
    <n v="0"/>
    <n v="0"/>
    <n v="0"/>
    <n v="0"/>
    <n v="0"/>
    <n v="0"/>
    <n v="0"/>
    <n v="0"/>
    <n v="0"/>
    <n v="0"/>
    <n v="297620691.89999998"/>
    <n v="0"/>
    <n v="0"/>
    <n v="0"/>
    <n v="0"/>
    <n v="0"/>
    <n v="0"/>
    <n v="0"/>
    <n v="0"/>
    <n v="0"/>
    <n v="0"/>
    <n v="0"/>
    <n v="297620691.8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37"/>
    <n v="0.3"/>
    <d v="2025-01-01T00:00:00"/>
    <n v="19436659"/>
    <x v="510"/>
    <m/>
    <m/>
    <x v="5"/>
    <x v="3"/>
    <s v="TREG 3"/>
    <x v="1"/>
    <n v="0"/>
    <n v="234741312.00774497"/>
    <n v="238841145.11599463"/>
    <n v="255350921.60217482"/>
    <n v="239940740.64116675"/>
    <n v="252102261.52089649"/>
    <n v="248739188.78377935"/>
    <n v="260638082.3035301"/>
    <n v="263235835.142737"/>
    <n v="259866423.15556893"/>
    <n v="265094527.84201083"/>
    <n v="263160322.132357"/>
    <n v="248296724.99203926"/>
    <n v="3030007485.2400002"/>
    <n v="25322484.723722626"/>
    <n v="25764750.12799044"/>
    <n v="27545725.787057988"/>
    <n v="25883367.897697404"/>
    <n v="27195279.823468823"/>
    <n v="26832491.708833054"/>
    <n v="28116072.970290564"/>
    <n v="28396302.964850068"/>
    <n v="28032831.00994264"/>
    <n v="28596807.584513716"/>
    <n v="28388157.074229307"/>
    <n v="26784761.368948232"/>
    <n v="326859033.04154485"/>
    <n v="260063796.73146757"/>
    <n v="264605895.24398506"/>
    <n v="282896647.38923281"/>
    <n v="265824108.53886414"/>
    <n v="279297541.3443653"/>
    <n v="275571680.49261242"/>
    <n v="288754155.27382064"/>
    <n v="291632138.10758704"/>
    <n v="287899254.16551155"/>
    <n v="293691335.42652452"/>
    <n v="291548479.2065863"/>
    <n v="275081486.36098748"/>
    <n v="3356866518.2815447"/>
    <n v="5929898.6793962708"/>
    <n v="6170505.9849115973"/>
    <n v="6240201.2120931996"/>
    <n v="6049681.0602912204"/>
    <n v="6361089.6704417989"/>
    <n v="6321518.1355552729"/>
    <n v="6528030.0063559823"/>
    <n v="6619803.7552679228"/>
    <n v="6516898.624279297"/>
    <n v="6627687.2388570318"/>
    <n v="6749870.038136431"/>
    <n v="6581041.7668512203"/>
    <n v="76696226.172437251"/>
    <n v="119374770.59999999"/>
    <n v="117591824.09999999"/>
    <n v="115715961.89999999"/>
    <n v="0"/>
    <n v="0"/>
    <n v="0"/>
    <n v="0"/>
    <n v="0"/>
    <n v="0"/>
    <n v="0"/>
    <n v="0"/>
    <n v="0"/>
    <n v="352682556.59999996"/>
    <n v="0"/>
    <n v="0"/>
    <n v="0"/>
    <n v="0"/>
    <n v="0"/>
    <n v="0"/>
    <n v="0"/>
    <n v="0"/>
    <n v="0"/>
    <n v="0"/>
    <n v="0"/>
    <n v="0"/>
    <n v="0"/>
    <n v="127551725.09999999"/>
    <n v="0"/>
    <n v="0"/>
    <n v="0"/>
    <n v="0"/>
    <n v="0"/>
    <n v="0"/>
    <n v="0"/>
    <n v="0"/>
    <n v="0"/>
    <n v="0"/>
    <n v="0"/>
    <n v="127551725.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34"/>
    <n v="1"/>
    <d v="2025-01-01T00:00:00"/>
    <n v="4626981"/>
    <x v="511"/>
    <m/>
    <m/>
    <x v="3"/>
    <x v="3"/>
    <s v="TREG 3"/>
    <x v="1"/>
    <n v="0"/>
    <n v="423124.31727272726"/>
    <n v="445394.01818181819"/>
    <n v="400854.61636363633"/>
    <n v="356315.21454545454"/>
    <n v="378584.91545454547"/>
    <n v="400854.61636363633"/>
    <n v="512203.12090909091"/>
    <n v="467663.71909090906"/>
    <n v="467663.71909090906"/>
    <n v="512203.12090909091"/>
    <n v="445394.01818181819"/>
    <n v="467663.71909090906"/>
    <n v="5277919.1154545462"/>
    <n v="56699.896299456384"/>
    <n v="60297.386005365363"/>
    <n v="79337.723621584111"/>
    <n v="80889.048505596045"/>
    <n v="105801.52785470262"/>
    <n v="98856.085154764558"/>
    <n v="86809.53937550605"/>
    <n v="98199.839557616579"/>
    <n v="85266.756483771664"/>
    <n v="89736.033348680779"/>
    <n v="110253.86824095847"/>
    <n v="130808.02831801462"/>
    <n v="1082955.7327660173"/>
    <n v="479824.21357218362"/>
    <n v="505691.40418718354"/>
    <n v="480192.33998522046"/>
    <n v="437204.2630510506"/>
    <n v="484386.44330924808"/>
    <n v="499710.70151840092"/>
    <n v="599012.66028459696"/>
    <n v="565863.55864852562"/>
    <n v="552930.47557468072"/>
    <n v="601939.15425777168"/>
    <n v="555647.88642277662"/>
    <n v="598471.74740892369"/>
    <n v="6360874.84822056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12"/>
    <n v="1"/>
    <d v="2025-01-01T00:00:00"/>
    <n v="4661407"/>
    <x v="512"/>
    <m/>
    <m/>
    <x v="10"/>
    <x v="1"/>
    <s v="TREG 3"/>
    <x v="1"/>
    <n v="0"/>
    <n v="1338000"/>
    <n v="1338000"/>
    <n v="1284480"/>
    <n v="1350844.8"/>
    <n v="1284608.4480000001"/>
    <n v="1283946.08448"/>
    <n v="1551539.4608447999"/>
    <n v="1353515.394608448"/>
    <n v="1418435.1539460844"/>
    <n v="1552884.3515394607"/>
    <n v="1353528.8435153947"/>
    <n v="1485335.2884351541"/>
    <n v="16595117.825369339"/>
    <n v="53344.910600925126"/>
    <n v="312066.40387220681"/>
    <n v="285130.35105775134"/>
    <n v="196812.69737768694"/>
    <n v="265936.16279017966"/>
    <n v="384473.65664354659"/>
    <n v="452468.25328642433"/>
    <n v="499878.30055821687"/>
    <n v="409471.54030194791"/>
    <n v="503803.4240361001"/>
    <n v="678248.92181974661"/>
    <n v="424725.35765526758"/>
    <n v="4466359.9800000004"/>
    <n v="1391344.9106009251"/>
    <n v="1650066.4038722068"/>
    <n v="1569610.3510577513"/>
    <n v="1547657.4973776869"/>
    <n v="1550544.6107901798"/>
    <n v="1668419.7411235466"/>
    <n v="2004007.7141312242"/>
    <n v="1853393.6951666649"/>
    <n v="1827906.6942480323"/>
    <n v="2056687.7755755608"/>
    <n v="2031777.7653351412"/>
    <n v="1910060.6460904218"/>
    <n v="21061477.805369344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669000"/>
    <n v="669000"/>
    <n v="669000"/>
    <n v="669000"/>
    <n v="669000"/>
    <n v="669000"/>
    <n v="669000"/>
    <n v="669000"/>
    <n v="669000"/>
    <n v="669000"/>
    <n v="669000"/>
    <n v="669000"/>
    <n v="8028000"/>
    <n v="0"/>
    <n v="0"/>
    <n v="0"/>
    <n v="0"/>
    <n v="0"/>
    <n v="0"/>
    <n v="0"/>
    <n v="0"/>
    <n v="0"/>
    <n v="0"/>
    <n v="0"/>
    <n v="0"/>
    <n v="0"/>
    <n v="669000"/>
    <n v="669000"/>
    <n v="669000"/>
    <n v="669000"/>
    <n v="669000"/>
    <n v="669000"/>
    <n v="669000"/>
    <n v="669000"/>
    <n v="669000"/>
    <n v="669000"/>
    <n v="669000"/>
    <n v="669000"/>
    <n v="802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4"/>
    <n v="1"/>
    <d v="2025-01-01T00:00:00"/>
    <n v="19447943"/>
    <x v="513"/>
    <m/>
    <m/>
    <x v="5"/>
    <x v="3"/>
    <s v="TREG 3"/>
    <x v="1"/>
    <n v="0"/>
    <n v="2324165.6644536471"/>
    <n v="2364757.9711877494"/>
    <n v="2528220.7008998431"/>
    <n v="2375645.0287002665"/>
    <n v="2496055.8290593927"/>
    <n v="2462758.1614447129"/>
    <n v="2580568.6973365895"/>
    <n v="2606288.9589385288"/>
    <n v="2572928.5266269119"/>
    <n v="2624691.8114891713"/>
    <n v="2605541.3072173912"/>
    <n v="2458377.3426457942"/>
    <n v="29999999.999999993"/>
    <n v="2092564.239382301"/>
    <n v="2129111.5521513275"/>
    <n v="2276285.3392435447"/>
    <n v="2138913.7222682098"/>
    <n v="2247325.6735850023"/>
    <n v="2217346.0944306492"/>
    <n v="2323416.8957509845"/>
    <n v="2346574.1519134562"/>
    <n v="2316538.0625187559"/>
    <n v="2363143.1735365996"/>
    <n v="2345901.0031448063"/>
    <n v="2213401.821052019"/>
    <n v="27010521.728977654"/>
    <n v="4416729.9038359486"/>
    <n v="4493869.5233390769"/>
    <n v="4804506.0401433874"/>
    <n v="4514558.7509684768"/>
    <n v="4743381.5026443955"/>
    <n v="4680104.2558753621"/>
    <n v="4903985.5930875745"/>
    <n v="4952863.1108519845"/>
    <n v="4889466.5891456679"/>
    <n v="4987834.985025771"/>
    <n v="4951442.3103621975"/>
    <n v="4671779.1636978127"/>
    <n v="57010521.728977665"/>
    <n v="0"/>
    <n v="0"/>
    <n v="0"/>
    <n v="0"/>
    <n v="0"/>
    <n v="0"/>
    <n v="0"/>
    <n v="0"/>
    <n v="0"/>
    <n v="0"/>
    <n v="0"/>
    <n v="0"/>
    <n v="0"/>
    <n v="1250000"/>
    <n v="1250000"/>
    <n v="1332068"/>
    <n v="1364668"/>
    <n v="1364668"/>
    <n v="1364668"/>
    <n v="1364668"/>
    <n v="1364668"/>
    <n v="1364668"/>
    <n v="1364668"/>
    <n v="1364668"/>
    <n v="1364668"/>
    <n v="16114080"/>
    <n v="0"/>
    <n v="0"/>
    <n v="0"/>
    <n v="0"/>
    <n v="0"/>
    <n v="0"/>
    <n v="0"/>
    <n v="0"/>
    <n v="0"/>
    <n v="0"/>
    <n v="0"/>
    <n v="0"/>
    <n v="0"/>
    <n v="1282600"/>
    <n v="1282600"/>
    <n v="1364668"/>
    <n v="1364668"/>
    <n v="1364668"/>
    <n v="1364668"/>
    <n v="1364668"/>
    <n v="1364668"/>
    <n v="1364668"/>
    <n v="1364668"/>
    <n v="1364668"/>
    <n v="1364668"/>
    <n v="162118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6"/>
    <n v="1"/>
    <d v="2025-01-01T00:00:00"/>
    <n v="4659220"/>
    <x v="514"/>
    <m/>
    <m/>
    <x v="10"/>
    <x v="3"/>
    <s v="TREG 3"/>
    <x v="1"/>
    <n v="0"/>
    <n v="0"/>
    <n v="0"/>
    <n v="0"/>
    <n v="0"/>
    <n v="0"/>
    <n v="0"/>
    <n v="0"/>
    <n v="0"/>
    <n v="0"/>
    <n v="0"/>
    <n v="0"/>
    <n v="0"/>
    <n v="0"/>
    <n v="53149.511735978966"/>
    <n v="310923.32535885746"/>
    <n v="284085.93751706358"/>
    <n v="196091.78553733745"/>
    <n v="264962.05628644815"/>
    <n v="383065.35517179297"/>
    <n v="450810.89212262467"/>
    <n v="498047.27953971701"/>
    <n v="407971.67324243934"/>
    <n v="501958.02555096446"/>
    <n v="675764.54106098984"/>
    <n v="423169.6168757854"/>
    <n v="4450000"/>
    <n v="53149.511735978966"/>
    <n v="310923.32535885746"/>
    <n v="284085.93751706358"/>
    <n v="196091.78553733745"/>
    <n v="264962.05628644815"/>
    <n v="383065.35517179297"/>
    <n v="450810.89212262467"/>
    <n v="498047.27953971701"/>
    <n v="407971.67324243934"/>
    <n v="501958.02555096446"/>
    <n v="675764.54106098984"/>
    <n v="423169.6168757854"/>
    <n v="4449999.9999999991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35"/>
    <n v="1"/>
    <d v="2025-01-01T00:00:00"/>
    <n v="3001075405"/>
    <x v="515"/>
    <m/>
    <m/>
    <x v="10"/>
    <x v="2"/>
    <s v="TREG 3"/>
    <x v="1"/>
    <n v="0"/>
    <n v="0"/>
    <n v="0"/>
    <n v="0"/>
    <n v="0"/>
    <n v="0"/>
    <n v="0"/>
    <n v="0"/>
    <n v="0"/>
    <n v="0"/>
    <n v="0"/>
    <n v="0"/>
    <n v="0"/>
    <n v="0"/>
    <n v="53149.511735978966"/>
    <n v="310923.32535885746"/>
    <n v="284085.93751706358"/>
    <n v="196091.78553733745"/>
    <n v="264962.05628644815"/>
    <n v="383065.35517179297"/>
    <n v="450810.89212262467"/>
    <n v="498047.27953971701"/>
    <n v="407971.67324243934"/>
    <n v="501958.02555096446"/>
    <n v="675764.54106098984"/>
    <n v="423169.6168757854"/>
    <n v="4450000"/>
    <n v="53149.511735978966"/>
    <n v="310923.32535885746"/>
    <n v="284085.93751706358"/>
    <n v="196091.78553733745"/>
    <n v="264962.05628644815"/>
    <n v="383065.35517179297"/>
    <n v="450810.89212262467"/>
    <n v="498047.27953971701"/>
    <n v="407971.67324243934"/>
    <n v="501958.02555096446"/>
    <n v="675764.54106098984"/>
    <n v="423169.6168757854"/>
    <n v="4449999.9999999991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n v="1"/>
    <d v="2025-01-01T00:00:00"/>
    <n v="19652594"/>
    <x v="516"/>
    <m/>
    <m/>
    <x v="2"/>
    <x v="1"/>
    <s v="TREG 3"/>
    <x v="1"/>
    <n v="0"/>
    <n v="0"/>
    <n v="0"/>
    <n v="0"/>
    <n v="0"/>
    <n v="0"/>
    <n v="0"/>
    <n v="0"/>
    <n v="0"/>
    <n v="0"/>
    <n v="0"/>
    <n v="0"/>
    <n v="0"/>
    <n v="0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1"/>
    <n v="1"/>
    <d v="2025-01-01T00:00:00"/>
    <n v="19448306"/>
    <x v="517"/>
    <m/>
    <m/>
    <x v="3"/>
    <x v="3"/>
    <s v="TREG 3"/>
    <x v="1"/>
    <n v="3337119.5440027146"/>
    <n v="0"/>
    <n v="0"/>
    <n v="0"/>
    <n v="0"/>
    <n v="0"/>
    <n v="0"/>
    <n v="0"/>
    <n v="0"/>
    <n v="0"/>
    <n v="0"/>
    <n v="0"/>
    <n v="0"/>
    <n v="0"/>
    <n v="292244.36682015826"/>
    <n v="310786.66001400823"/>
    <n v="408924.95962051454"/>
    <n v="416920.84652771457"/>
    <n v="545325.5214648312"/>
    <n v="509527.10494905798"/>
    <n v="447436.42448227189"/>
    <n v="506144.66350676445"/>
    <n v="439484.56497701543"/>
    <n v="462520.25062679447"/>
    <n v="568273.91259022441"/>
    <n v="674214.80294943717"/>
    <n v="5581804.0785287917"/>
    <n v="292244.36682015826"/>
    <n v="310786.66001400823"/>
    <n v="408924.95962051454"/>
    <n v="416920.84652771457"/>
    <n v="545325.5214648312"/>
    <n v="509527.10494905798"/>
    <n v="447436.42448227189"/>
    <n v="506144.66350676445"/>
    <n v="439484.56497701543"/>
    <n v="462520.25062679447"/>
    <n v="568273.91259022441"/>
    <n v="674214.80294943717"/>
    <n v="5581804.07852879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43"/>
    <n v="1"/>
    <d v="2025-01-01T00:00:00"/>
    <n v="321146800"/>
    <x v="518"/>
    <m/>
    <m/>
    <x v="4"/>
    <x v="2"/>
    <s v="TREG 3"/>
    <x v="1"/>
    <n v="0"/>
    <n v="40000"/>
    <n v="42105.263157894733"/>
    <n v="37894.73684210526"/>
    <n v="33684.210526315786"/>
    <n v="35789.473684210527"/>
    <n v="37894.73684210526"/>
    <n v="48421.052631578947"/>
    <n v="44210.526315789481"/>
    <n v="44210.526315789481"/>
    <n v="48421.052631578947"/>
    <n v="42105.263157894733"/>
    <n v="44210.526315789481"/>
    <n v="498947.36842105264"/>
    <n v="3945.5621916125542"/>
    <n v="7538.4012954545469"/>
    <n v="8292.2414250000002"/>
    <n v="8070.2773868560616"/>
    <n v="12959.003111586177"/>
    <n v="11663.102800427558"/>
    <n v="6587.4932483896391"/>
    <n v="14492.485146457208"/>
    <n v="12077.070955381005"/>
    <n v="14492.485146457208"/>
    <n v="15700.192241995306"/>
    <n v="15700.192241995306"/>
    <n v="131518.50719161259"/>
    <n v="43945.562191612553"/>
    <n v="49643.66445334928"/>
    <n v="46186.97826710526"/>
    <n v="41754.487913171848"/>
    <n v="48748.476795796705"/>
    <n v="49557.839642532817"/>
    <n v="55008.545879968588"/>
    <n v="58703.011462246686"/>
    <n v="56287.597271170482"/>
    <n v="62913.537778036152"/>
    <n v="57805.455399890037"/>
    <n v="59910.718557784785"/>
    <n v="630465.875612665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n v="1"/>
    <d v="2025-01-01T00:00:00"/>
    <n v="19643309"/>
    <x v="519"/>
    <m/>
    <m/>
    <x v="2"/>
    <x v="1"/>
    <s v="TREG 3"/>
    <x v="1"/>
    <n v="0"/>
    <n v="0"/>
    <n v="0"/>
    <n v="0"/>
    <n v="0"/>
    <n v="0"/>
    <n v="0"/>
    <n v="0"/>
    <n v="0"/>
    <n v="0"/>
    <n v="0"/>
    <n v="0"/>
    <n v="0"/>
    <n v="0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37"/>
    <n v="1"/>
    <d v="2025-01-01T00:00:00"/>
    <n v="10072006"/>
    <x v="520"/>
    <m/>
    <m/>
    <x v="5"/>
    <x v="3"/>
    <s v="TREG 3"/>
    <x v="1"/>
    <n v="0"/>
    <n v="112353.13153091147"/>
    <n v="114315.41539362908"/>
    <n v="122217.41216289207"/>
    <n v="114841.70963478247"/>
    <n v="120662.5212479131"/>
    <n v="119052.86954089325"/>
    <n v="124747.98105433983"/>
    <n v="125991.33129351113"/>
    <n v="124378.64546101636"/>
    <n v="126880.94864944619"/>
    <n v="125955.18885605539"/>
    <n v="118841.09517460957"/>
    <n v="1450238.25"/>
    <n v="1832068.0902430986"/>
    <n v="1864065.7533246547"/>
    <n v="1992918.3801531983"/>
    <n v="1872647.6848841729"/>
    <n v="1967563.8040027493"/>
    <n v="1941316.2798914607"/>
    <n v="2034182.6907514997"/>
    <n v="2054457.1794741843"/>
    <n v="2028160.1798886601"/>
    <n v="2068963.580391783"/>
    <n v="2053867.8286882825"/>
    <n v="1937863.0155853112"/>
    <n v="23648074.467279054"/>
    <n v="1944421.22177401"/>
    <n v="1978381.1687182838"/>
    <n v="2115135.7923160903"/>
    <n v="1987489.3945189554"/>
    <n v="2088226.3252506624"/>
    <n v="2060369.1494323539"/>
    <n v="2158930.6718058395"/>
    <n v="2180448.5107676955"/>
    <n v="2152538.8253496764"/>
    <n v="2195844.5290412293"/>
    <n v="2179823.017544338"/>
    <n v="2056704.1107599209"/>
    <n v="25098312.717279058"/>
    <n v="0"/>
    <n v="0"/>
    <n v="0"/>
    <n v="0"/>
    <n v="0"/>
    <n v="0"/>
    <n v="0"/>
    <n v="0"/>
    <n v="0"/>
    <n v="0"/>
    <n v="0"/>
    <n v="0"/>
    <n v="0"/>
    <n v="61350"/>
    <n v="59350"/>
    <n v="57600"/>
    <n v="57600"/>
    <n v="57600"/>
    <n v="57600"/>
    <n v="57600"/>
    <n v="57600"/>
    <n v="57600"/>
    <n v="57600"/>
    <n v="57600"/>
    <n v="57600"/>
    <n v="696700"/>
    <n v="0"/>
    <n v="0"/>
    <n v="0"/>
    <n v="0"/>
    <n v="0"/>
    <n v="0"/>
    <n v="0"/>
    <n v="0"/>
    <n v="0"/>
    <n v="0"/>
    <n v="0"/>
    <n v="0"/>
    <n v="0"/>
    <n v="61350"/>
    <n v="59350"/>
    <n v="57600"/>
    <n v="57600"/>
    <n v="57600"/>
    <n v="57600"/>
    <n v="57600"/>
    <n v="57600"/>
    <n v="57600"/>
    <n v="57600"/>
    <n v="57600"/>
    <n v="57600"/>
    <n v="696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8"/>
    <n v="0.5"/>
    <d v="2025-01-01T00:00:00"/>
    <n v="2000043"/>
    <x v="521"/>
    <m/>
    <m/>
    <x v="0"/>
    <x v="5"/>
    <s v="TREG 3"/>
    <x v="0"/>
    <n v="1122326400"/>
    <n v="140538832.44782609"/>
    <n v="140461643.52173913"/>
    <n v="140461643.52173913"/>
    <n v="140461643.52173913"/>
    <n v="140384454.59565216"/>
    <n v="140461643.52173913"/>
    <n v="140693210.30000001"/>
    <n v="140538832.44782609"/>
    <n v="140538832.44782609"/>
    <n v="140693210.30000001"/>
    <n v="140461643.52173913"/>
    <n v="140616021.37391305"/>
    <n v="1686311611.5217392"/>
    <n v="0"/>
    <n v="0"/>
    <n v="0"/>
    <n v="0"/>
    <n v="0"/>
    <n v="0"/>
    <n v="0"/>
    <n v="0"/>
    <n v="0"/>
    <n v="0"/>
    <n v="0"/>
    <n v="0"/>
    <n v="0"/>
    <n v="140538832.44782609"/>
    <n v="140461643.52173913"/>
    <n v="140461643.52173913"/>
    <n v="140461643.52173913"/>
    <n v="140384454.59565216"/>
    <n v="140461643.52173913"/>
    <n v="140693210.30000001"/>
    <n v="140538832.44782609"/>
    <n v="140538832.44782609"/>
    <n v="140693210.30000001"/>
    <n v="140461643.52173913"/>
    <n v="140616021.37391305"/>
    <n v="1686311611.5217392"/>
    <n v="1992158.2705241924"/>
    <n v="2000674.146636653"/>
    <n v="1990959.3555636609"/>
    <n v="1965931.7647499917"/>
    <n v="1984839.6039455752"/>
    <n v="1993682.9775935635"/>
    <n v="2196730.8379377043"/>
    <n v="2176204.7173790717"/>
    <n v="2175538.9212845364"/>
    <n v="2193331.5955167846"/>
    <n v="2164985.5274251369"/>
    <n v="2164962.2814431349"/>
    <n v="25000000.000000007"/>
    <n v="137050775"/>
    <n v="74142144.5"/>
    <n v="63142965"/>
    <n v="60101276.75"/>
    <n v="60101276.75"/>
    <n v="60101276.75"/>
    <n v="60101276.75"/>
    <n v="60101276.75"/>
    <n v="60101276.75"/>
    <n v="60101276.75"/>
    <n v="60101276.75"/>
    <n v="60101276.75"/>
    <n v="815247375.25"/>
    <n v="134647365"/>
    <n v="72143359"/>
    <n v="61128855"/>
    <n v="58072412.25"/>
    <n v="58072412.25"/>
    <n v="58072412.25"/>
    <n v="58072412.25"/>
    <n v="58072412.25"/>
    <n v="58072412.25"/>
    <n v="58072412.25"/>
    <n v="58072412.25"/>
    <n v="58072412.25"/>
    <n v="790571289.25"/>
    <n v="2416393"/>
    <n v="2016134"/>
    <n v="2028864.5"/>
    <n v="2028864.5"/>
    <n v="2028864.5"/>
    <n v="2028864.5"/>
    <n v="2028864.5"/>
    <n v="2028864.5"/>
    <n v="2028864.5"/>
    <n v="2028864.5"/>
    <n v="2028864.5"/>
    <n v="2028864.5"/>
    <n v="247211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24"/>
    <n v="0.5"/>
    <d v="2025-01-01T00:00:00"/>
    <n v="2000043"/>
    <x v="521"/>
    <m/>
    <m/>
    <x v="0"/>
    <x v="5"/>
    <s v="TREG 3"/>
    <x v="0"/>
    <n v="1122326400"/>
    <n v="140538832.44782609"/>
    <n v="140461643.52173913"/>
    <n v="140461643.52173913"/>
    <n v="140461643.52173913"/>
    <n v="140384454.59565216"/>
    <n v="140461643.52173913"/>
    <n v="140693210.30000001"/>
    <n v="140538832.44782609"/>
    <n v="140538832.44782609"/>
    <n v="140693210.30000001"/>
    <n v="140461643.52173913"/>
    <n v="140616021.37391305"/>
    <n v="1686311611.5217392"/>
    <n v="0"/>
    <n v="0"/>
    <n v="0"/>
    <n v="0"/>
    <n v="0"/>
    <n v="0"/>
    <n v="0"/>
    <n v="0"/>
    <n v="0"/>
    <n v="0"/>
    <n v="0"/>
    <n v="0"/>
    <n v="0"/>
    <n v="140538832.44782609"/>
    <n v="140461643.52173913"/>
    <n v="140461643.52173913"/>
    <n v="140461643.52173913"/>
    <n v="140384454.59565216"/>
    <n v="140461643.52173913"/>
    <n v="140693210.30000001"/>
    <n v="140538832.44782609"/>
    <n v="140538832.44782609"/>
    <n v="140693210.30000001"/>
    <n v="140461643.52173913"/>
    <n v="140616021.37391305"/>
    <n v="1686311611.5217392"/>
    <n v="1992158.2705241924"/>
    <n v="2000674.146636653"/>
    <n v="1990959.3555636609"/>
    <n v="1965931.7647499917"/>
    <n v="1984839.6039455752"/>
    <n v="1993682.9775935635"/>
    <n v="2196730.8379377043"/>
    <n v="2176204.7173790717"/>
    <n v="2175538.9212845364"/>
    <n v="2193331.5955167846"/>
    <n v="2164985.5274251369"/>
    <n v="2164962.2814431349"/>
    <n v="25000000.000000007"/>
    <n v="137050775"/>
    <n v="74142144.5"/>
    <n v="63142965"/>
    <n v="60101276.75"/>
    <n v="60101276.75"/>
    <n v="60101276.75"/>
    <n v="60101276.75"/>
    <n v="60101276.75"/>
    <n v="60101276.75"/>
    <n v="60101276.75"/>
    <n v="60101276.75"/>
    <n v="60101276.75"/>
    <n v="815247375.25"/>
    <n v="134647365"/>
    <n v="72143359"/>
    <n v="61128855"/>
    <n v="58072412.25"/>
    <n v="58072412.25"/>
    <n v="58072412.25"/>
    <n v="58072412.25"/>
    <n v="58072412.25"/>
    <n v="58072412.25"/>
    <n v="58072412.25"/>
    <n v="58072412.25"/>
    <n v="58072412.25"/>
    <n v="790571289.25"/>
    <n v="2416393"/>
    <n v="2016134"/>
    <n v="2028864.5"/>
    <n v="2028864.5"/>
    <n v="2028864.5"/>
    <n v="2028864.5"/>
    <n v="2028864.5"/>
    <n v="2028864.5"/>
    <n v="2028864.5"/>
    <n v="2028864.5"/>
    <n v="2028864.5"/>
    <n v="2028864.5"/>
    <n v="247211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x v="48"/>
    <n v="1"/>
    <d v="2025-01-01T00:00:00"/>
    <n v="10295079"/>
    <x v="522"/>
    <m/>
    <m/>
    <x v="2"/>
    <x v="1"/>
    <s v="TREG 3"/>
    <x v="1"/>
    <n v="0"/>
    <n v="0"/>
    <n v="0"/>
    <n v="0"/>
    <n v="0"/>
    <n v="0"/>
    <n v="0"/>
    <n v="0"/>
    <n v="0"/>
    <n v="0"/>
    <n v="0"/>
    <n v="0"/>
    <n v="0"/>
    <n v="0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0"/>
    <n v="0"/>
    <n v="0"/>
    <n v="0"/>
    <n v="0"/>
    <n v="0"/>
    <n v="0"/>
    <n v="0"/>
    <n v="0"/>
    <n v="0"/>
    <n v="0"/>
    <n v="0"/>
    <n v="0"/>
    <n v="40806300"/>
    <n v="26277468"/>
    <n v="18797564"/>
    <n v="18797564"/>
    <n v="18797564"/>
    <n v="18797564"/>
    <n v="18797564"/>
    <n v="18797564"/>
    <n v="18797564"/>
    <n v="18797564"/>
    <n v="18797564"/>
    <n v="18797564"/>
    <n v="255059408"/>
    <n v="0"/>
    <n v="0"/>
    <n v="0"/>
    <n v="0"/>
    <n v="0"/>
    <n v="0"/>
    <n v="0"/>
    <n v="0"/>
    <n v="0"/>
    <n v="0"/>
    <n v="0"/>
    <n v="0"/>
    <n v="0"/>
    <n v="40806300"/>
    <n v="26277468"/>
    <n v="18797564"/>
    <n v="18797564"/>
    <n v="18797564"/>
    <n v="18797564"/>
    <n v="18797564"/>
    <n v="18797564"/>
    <n v="18797564"/>
    <n v="18797564"/>
    <n v="18797564"/>
    <n v="18797564"/>
    <n v="2550594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1"/>
    <x v="40"/>
    <n v="1"/>
    <d v="2025-01-01T00:00:00"/>
    <n v="19021568"/>
    <x v="523"/>
    <m/>
    <m/>
    <x v="5"/>
    <x v="7"/>
    <s v="TREG 3"/>
    <x v="1"/>
    <n v="0"/>
    <n v="2262807.6909120707"/>
    <n v="2302328.360748393"/>
    <n v="2461475.6743960874"/>
    <n v="2312927.9999425793"/>
    <n v="2430159.9551722249"/>
    <n v="2397741.3459825725"/>
    <n v="2512441.6837269035"/>
    <n v="2537482.9304225515"/>
    <n v="2505003.2135239611"/>
    <n v="2555399.9476658572"/>
    <n v="2536755.0167068518"/>
    <n v="2393476.1807999453"/>
    <n v="29207999.999999996"/>
    <n v="2085337.8060437373"/>
    <n v="2121758.9068119763"/>
    <n v="2268424.4459175416"/>
    <n v="2131527.2262457637"/>
    <n v="2239564.789180804"/>
    <n v="2209688.7411038727"/>
    <n v="2315393.2389385211"/>
    <n v="2338470.5241424851"/>
    <n v="2308538.1609769142"/>
    <n v="2354982.3265281064"/>
    <n v="2337799.7000167836"/>
    <n v="2205758.0888261404"/>
    <n v="26917243.954732649"/>
    <n v="4348145.4969558083"/>
    <n v="4424087.2675603693"/>
    <n v="4729900.1203136295"/>
    <n v="4444455.226188343"/>
    <n v="4669724.7443530289"/>
    <n v="4607430.0870864447"/>
    <n v="4827834.9226654246"/>
    <n v="4875953.454565037"/>
    <n v="4813541.3745008754"/>
    <n v="4910382.274193963"/>
    <n v="4874554.7167236358"/>
    <n v="4599234.2696260856"/>
    <n v="56125243.954732649"/>
    <n v="9883164.465660451"/>
    <n v="10284176.641519329"/>
    <n v="10400335.353488667"/>
    <n v="10082801.767152034"/>
    <n v="10601816.117402999"/>
    <n v="10535863.559258789"/>
    <n v="10880050.010593304"/>
    <n v="11033006.258779872"/>
    <n v="10861497.707132163"/>
    <n v="11046145.398095053"/>
    <n v="11249783.396894053"/>
    <n v="10968402.944752034"/>
    <n v="127827043.62072875"/>
    <n v="1217000"/>
    <n v="1217000"/>
    <n v="1217000"/>
    <n v="1217000"/>
    <n v="1217000"/>
    <n v="1217000"/>
    <n v="1217000"/>
    <n v="1217000"/>
    <n v="1217000"/>
    <n v="1217000"/>
    <n v="1217000"/>
    <n v="1217000"/>
    <n v="14604000"/>
    <n v="0"/>
    <n v="0"/>
    <n v="0"/>
    <n v="0"/>
    <n v="0"/>
    <n v="0"/>
    <n v="0"/>
    <n v="0"/>
    <n v="0"/>
    <n v="0"/>
    <n v="0"/>
    <n v="0"/>
    <n v="0"/>
    <n v="1217000"/>
    <n v="1217000"/>
    <n v="1217000"/>
    <n v="1217000"/>
    <n v="1217000"/>
    <n v="1217000"/>
    <n v="1217000"/>
    <n v="1217000"/>
    <n v="1217000"/>
    <n v="1217000"/>
    <n v="1217000"/>
    <n v="1217000"/>
    <n v="1460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12"/>
    <n v="1"/>
    <d v="2025-01-01T00:00:00"/>
    <n v="19261503"/>
    <x v="524"/>
    <m/>
    <m/>
    <x v="10"/>
    <x v="1"/>
    <s v="TREG 3"/>
    <x v="1"/>
    <n v="0"/>
    <n v="4608454"/>
    <n v="4608454"/>
    <n v="4424115.84"/>
    <n v="4652695.1584000001"/>
    <n v="4424558.251584"/>
    <n v="4422276.8825158402"/>
    <n v="5343944.8688251581"/>
    <n v="4661893.4486882519"/>
    <n v="4885495.6344868829"/>
    <n v="5348577.0563448686"/>
    <n v="4661939.7705634488"/>
    <n v="5115918.7977056345"/>
    <n v="57158323.709114082"/>
    <n v="88591.161770667779"/>
    <n v="518256.09898301651"/>
    <n v="473522.75543688831"/>
    <n v="326851.52745585004"/>
    <n v="441646.51047342585"/>
    <n v="638504.54576781904"/>
    <n v="751424.78957109619"/>
    <n v="830159.78265846928"/>
    <n v="680019.12569978647"/>
    <n v="836678.32857188152"/>
    <n v="1126384.1156886693"/>
    <n v="705351.5029696197"/>
    <n v="7417390.2450471912"/>
    <n v="4697045.1617706679"/>
    <n v="5126710.0989830168"/>
    <n v="4897638.5954368878"/>
    <n v="4979546.6858558506"/>
    <n v="4866204.7620574255"/>
    <n v="5060781.4282836597"/>
    <n v="6095369.6583962543"/>
    <n v="5492053.2313467208"/>
    <n v="5565514.7601866694"/>
    <n v="6185255.3849167498"/>
    <n v="5788323.8862521183"/>
    <n v="5821270.3006752543"/>
    <n v="64575713.954161271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2252789"/>
    <n v="2244878"/>
    <n v="2258262"/>
    <n v="2367550"/>
    <n v="2367550"/>
    <n v="2367550"/>
    <n v="2367550"/>
    <n v="2367550"/>
    <n v="2367550"/>
    <n v="2367550"/>
    <n v="2367550"/>
    <n v="2367550"/>
    <n v="28063879"/>
    <n v="0"/>
    <n v="0"/>
    <n v="0"/>
    <n v="0"/>
    <n v="0"/>
    <n v="0"/>
    <n v="0"/>
    <n v="0"/>
    <n v="0"/>
    <n v="0"/>
    <n v="0"/>
    <n v="0"/>
    <n v="0"/>
    <n v="2392320"/>
    <n v="2391210"/>
    <n v="2367550"/>
    <n v="2367550"/>
    <n v="2367550"/>
    <n v="2367550"/>
    <n v="2367550"/>
    <n v="2367550"/>
    <n v="2367550"/>
    <n v="2367550"/>
    <n v="2367550"/>
    <n v="2367550"/>
    <n v="284590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42"/>
    <n v="1"/>
    <d v="2025-01-01T00:00:00"/>
    <n v="19423664"/>
    <x v="525"/>
    <m/>
    <m/>
    <x v="5"/>
    <x v="0"/>
    <s v="TREG 3"/>
    <x v="1"/>
    <n v="0"/>
    <n v="3040008.6891053701"/>
    <n v="3093103.4263135768"/>
    <n v="3306912.676776995"/>
    <n v="3107343.6975399484"/>
    <n v="3264841.0244096857"/>
    <n v="3221287.6751696845"/>
    <n v="3375383.856116259"/>
    <n v="3409025.9582915958"/>
    <n v="3365390.5128280008"/>
    <n v="3433096.8894278361"/>
    <n v="3408048.0298403474"/>
    <n v="3215557.5641806992"/>
    <n v="39240000"/>
    <n v="745397.86857716832"/>
    <n v="758416.48398096452"/>
    <n v="810841.64978679502"/>
    <n v="761908.14104699157"/>
    <n v="800525.8503239518"/>
    <n v="789846.74476440542"/>
    <n v="827630.50677965872"/>
    <n v="835879.41453634342"/>
    <n v="825180.17931391043"/>
    <n v="841781.50975992717"/>
    <n v="835639.63042460929"/>
    <n v="788441.74466252839"/>
    <n v="9621489.7239572536"/>
    <n v="3785406.5576825384"/>
    <n v="3851519.9102945412"/>
    <n v="4117754.32656379"/>
    <n v="3869251.83858694"/>
    <n v="4065366.8747336376"/>
    <n v="4011134.4199340898"/>
    <n v="4203014.3628959181"/>
    <n v="4244905.3728279397"/>
    <n v="4190570.692141911"/>
    <n v="4274878.3991877632"/>
    <n v="4243687.6602649568"/>
    <n v="4003999.3088432276"/>
    <n v="48861489.723957248"/>
    <n v="4941582.2328302255"/>
    <n v="5142088.3207596643"/>
    <n v="5200167.6767443335"/>
    <n v="5041400.8835760169"/>
    <n v="5300908.0587014994"/>
    <n v="5267931.7796293944"/>
    <n v="5440025.0052966522"/>
    <n v="5516503.1293899361"/>
    <n v="5430748.8535660813"/>
    <n v="5523072.6990475263"/>
    <n v="5624891.6984470263"/>
    <n v="5484201.4723760169"/>
    <n v="63913521.810364373"/>
    <n v="1635000"/>
    <n v="1635000"/>
    <n v="1635000"/>
    <n v="1763800"/>
    <n v="1763800"/>
    <n v="1763800"/>
    <n v="1763800"/>
    <n v="1763800"/>
    <n v="1763800"/>
    <n v="1763800"/>
    <n v="1763800"/>
    <n v="1763800"/>
    <n v="20779200"/>
    <n v="0"/>
    <n v="0"/>
    <n v="0"/>
    <n v="0"/>
    <n v="0"/>
    <n v="0"/>
    <n v="0"/>
    <n v="0"/>
    <n v="0"/>
    <n v="0"/>
    <n v="0"/>
    <n v="0"/>
    <n v="0"/>
    <n v="1763800"/>
    <n v="1763800"/>
    <n v="1763800"/>
    <n v="1763800"/>
    <n v="1763800"/>
    <n v="1763800"/>
    <n v="1763800"/>
    <n v="1763800"/>
    <n v="1763800"/>
    <n v="1763800"/>
    <n v="1763800"/>
    <n v="1763800"/>
    <n v="21165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18"/>
    <n v="1"/>
    <d v="2025-01-01T00:00:00"/>
    <n v="19435693"/>
    <x v="526"/>
    <m/>
    <m/>
    <x v="10"/>
    <x v="6"/>
    <s v="TREG 3"/>
    <x v="1"/>
    <n v="0"/>
    <n v="0"/>
    <n v="0"/>
    <n v="0"/>
    <n v="0"/>
    <n v="0"/>
    <n v="0"/>
    <n v="0"/>
    <n v="0"/>
    <n v="0"/>
    <n v="0"/>
    <n v="0"/>
    <n v="0"/>
    <n v="0"/>
    <n v="55391.69829787768"/>
    <n v="324040.06113177643"/>
    <n v="296070.50051153341"/>
    <n v="204364.19203872979"/>
    <n v="276139.85157777078"/>
    <n v="399225.50347121235"/>
    <n v="469828.98074206663"/>
    <n v="519058.10129329137"/>
    <n v="425182.52943851426"/>
    <n v="523133.82760006777"/>
    <n v="704272.61429600534"/>
    <n v="441021.61960115406"/>
    <n v="4637729.4800000004"/>
    <n v="55391.69829787768"/>
    <n v="324040.06113177643"/>
    <n v="296070.50051153341"/>
    <n v="204364.19203872979"/>
    <n v="276139.85157777078"/>
    <n v="399225.50347121235"/>
    <n v="469828.98074206663"/>
    <n v="519058.10129329137"/>
    <n v="425182.52943851426"/>
    <n v="523133.82760006777"/>
    <n v="704272.61429600534"/>
    <n v="441021.61960115406"/>
    <n v="4637729.4799999995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41"/>
    <n v="1"/>
    <d v="2025-01-01T00:00:00"/>
    <n v="19031335"/>
    <x v="527"/>
    <m/>
    <m/>
    <x v="3"/>
    <x v="3"/>
    <s v="TREG 3"/>
    <x v="1"/>
    <n v="8941548.3474836089"/>
    <n v="0"/>
    <n v="0"/>
    <n v="0"/>
    <n v="0"/>
    <n v="0"/>
    <n v="0"/>
    <n v="0"/>
    <n v="0"/>
    <n v="0"/>
    <n v="0"/>
    <n v="0"/>
    <n v="0"/>
    <n v="0"/>
    <n v="292244.36682015826"/>
    <n v="310786.66001400823"/>
    <n v="408924.95962051454"/>
    <n v="416920.84652771457"/>
    <n v="545325.5214648312"/>
    <n v="509527.10494905798"/>
    <n v="447436.42448227189"/>
    <n v="506144.66350676445"/>
    <n v="439484.56497701543"/>
    <n v="462520.25062679447"/>
    <n v="568273.91259022441"/>
    <n v="674214.80294943717"/>
    <n v="5581804.0785287917"/>
    <n v="292244.36682015826"/>
    <n v="310786.66001400823"/>
    <n v="408924.95962051454"/>
    <n v="416920.84652771457"/>
    <n v="545325.5214648312"/>
    <n v="509527.10494905798"/>
    <n v="447436.42448227189"/>
    <n v="506144.66350676445"/>
    <n v="439484.56497701543"/>
    <n v="462520.25062679447"/>
    <n v="568273.91259022441"/>
    <n v="674214.80294943717"/>
    <n v="5581804.07852879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8"/>
    <n v="0.5"/>
    <d v="2025-01-01T00:00:00"/>
    <n v="4604584"/>
    <x v="528"/>
    <m/>
    <m/>
    <x v="0"/>
    <x v="5"/>
    <s v="TREG 3"/>
    <x v="0"/>
    <n v="390774697.5"/>
    <n v="6624728.2608695654"/>
    <n v="6617717.3913043477"/>
    <n v="6617717.3913043477"/>
    <n v="6617717.3913043477"/>
    <n v="6610706.5217391308"/>
    <n v="6617717.3913043477"/>
    <n v="6638750"/>
    <n v="6624728.2608695654"/>
    <n v="6624728.2608695654"/>
    <n v="6638750"/>
    <n v="6617717.3913043477"/>
    <n v="6631739.1304347832"/>
    <n v="79482717.391304344"/>
    <n v="2519492.5874229078"/>
    <n v="16723185.926372752"/>
    <n v="14837961.372673903"/>
    <n v="10994799.365509607"/>
    <n v="11255418.077326456"/>
    <n v="11352770.097395284"/>
    <n v="13930455.830220155"/>
    <n v="13699251.756236218"/>
    <n v="13690728.032621467"/>
    <n v="13886937.697366493"/>
    <n v="13571409.057045715"/>
    <n v="13537590.199809046"/>
    <n v="150000000"/>
    <n v="9144220.8482924737"/>
    <n v="23340903.317677099"/>
    <n v="21455678.76397825"/>
    <n v="17612516.756813955"/>
    <n v="17866124.599065587"/>
    <n v="17970487.48869963"/>
    <n v="20569205.830220155"/>
    <n v="20323980.017105784"/>
    <n v="20315456.293491032"/>
    <n v="20525687.697366491"/>
    <n v="20189126.448350064"/>
    <n v="20169329.33024383"/>
    <n v="229482717.39130437"/>
    <n v="398431.6541048385"/>
    <n v="400134.82932733063"/>
    <n v="398191.87111273216"/>
    <n v="393186.35294999834"/>
    <n v="396967.92078911501"/>
    <n v="398736.59551871271"/>
    <n v="439346.16758754093"/>
    <n v="435240.94347581436"/>
    <n v="435107.78425690724"/>
    <n v="438666.31910335692"/>
    <n v="432997.10548502742"/>
    <n v="432992.456288627"/>
    <n v="5000000.0000000019"/>
    <n v="6665000"/>
    <n v="6648036"/>
    <n v="6619032.5"/>
    <n v="6372630.875"/>
    <n v="6372630.875"/>
    <n v="6372630.875"/>
    <n v="6372630.875"/>
    <n v="6372630.875"/>
    <n v="6372630.875"/>
    <n v="6372630.875"/>
    <n v="6372630.875"/>
    <n v="6372630.875"/>
    <n v="77285746.375"/>
    <n v="5300000"/>
    <n v="5283036"/>
    <n v="5254032.5"/>
    <n v="4991330.875"/>
    <n v="4991330.875"/>
    <n v="4991330.875"/>
    <n v="4991330.875"/>
    <n v="4991330.875"/>
    <n v="4991330.875"/>
    <n v="4991330.875"/>
    <n v="4991330.875"/>
    <n v="4991330.875"/>
    <n v="60759046.375"/>
    <n v="1381300"/>
    <n v="1381300"/>
    <n v="1381300"/>
    <n v="1381300"/>
    <n v="1381300"/>
    <n v="1381300"/>
    <n v="1381300"/>
    <n v="1381300"/>
    <n v="1381300"/>
    <n v="1381300"/>
    <n v="1381300"/>
    <n v="1381300"/>
    <n v="16575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18"/>
    <n v="1"/>
    <d v="2025-01-01T00:00:00"/>
    <n v="10129551"/>
    <x v="529"/>
    <m/>
    <m/>
    <x v="5"/>
    <x v="6"/>
    <s v="TREG 3"/>
    <x v="1"/>
    <n v="0"/>
    <n v="53362.843655855737"/>
    <n v="54294.843018470732"/>
    <n v="58047.947292660399"/>
    <n v="54544.80985895812"/>
    <n v="57309.441835203659"/>
    <n v="56544.927386770607"/>
    <n v="59249.857290848093"/>
    <n v="59840.394497228619"/>
    <n v="59074.438971353899"/>
    <n v="60262.923991791373"/>
    <n v="59823.228413711302"/>
    <n v="56444.343787147438"/>
    <n v="688799.99999999988"/>
    <n v="1825120.5110069148"/>
    <n v="1856996.8323649752"/>
    <n v="1985360.8235148289"/>
    <n v="1865546.2194738658"/>
    <n v="1960102.3971350919"/>
    <n v="1933954.4090369502"/>
    <n v="2026468.6513551835"/>
    <n v="2046666.2550441599"/>
    <n v="2020468.9790929628"/>
    <n v="2061117.6447040746"/>
    <n v="2046079.139197726"/>
    <n v="1930514.2402197286"/>
    <n v="23558396.102146458"/>
    <n v="1878483.3546627704"/>
    <n v="1911291.675383446"/>
    <n v="2043408.7708074893"/>
    <n v="1920091.0293328241"/>
    <n v="2017411.8389702956"/>
    <n v="1990499.3364237207"/>
    <n v="2085718.5086460316"/>
    <n v="2106506.6495413887"/>
    <n v="2079543.4180643167"/>
    <n v="2121380.568695866"/>
    <n v="2105902.3676114371"/>
    <n v="1986958.584006876"/>
    <n v="24247196.102146462"/>
    <n v="4941582.2328302255"/>
    <n v="5142088.3207596643"/>
    <n v="5200167.6767443335"/>
    <n v="5041400.8835760169"/>
    <n v="5300908.0587014994"/>
    <n v="5267931.7796293944"/>
    <n v="5440025.0052966522"/>
    <n v="5516503.1293899361"/>
    <n v="5430748.8535660813"/>
    <n v="5523072.6990475263"/>
    <n v="5624891.6984470263"/>
    <n v="5484201.4723760169"/>
    <n v="63913521.810364373"/>
    <n v="28700"/>
    <n v="28700"/>
    <n v="28700"/>
    <n v="28700"/>
    <n v="28700"/>
    <n v="28700"/>
    <n v="28700"/>
    <n v="28700"/>
    <n v="28700"/>
    <n v="28700"/>
    <n v="28700"/>
    <n v="28700"/>
    <n v="344400"/>
    <n v="0"/>
    <n v="0"/>
    <n v="0"/>
    <n v="0"/>
    <n v="0"/>
    <n v="0"/>
    <n v="0"/>
    <n v="0"/>
    <n v="0"/>
    <n v="0"/>
    <n v="0"/>
    <n v="0"/>
    <n v="0"/>
    <n v="28700"/>
    <n v="28700"/>
    <n v="28700"/>
    <n v="28700"/>
    <n v="28700"/>
    <n v="28700"/>
    <n v="28700"/>
    <n v="28700"/>
    <n v="28700"/>
    <n v="28700"/>
    <n v="28700"/>
    <n v="28700"/>
    <n v="344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42"/>
    <n v="1"/>
    <d v="2025-01-01T00:00:00"/>
    <n v="19393144"/>
    <x v="530"/>
    <m/>
    <m/>
    <x v="4"/>
    <x v="3"/>
    <s v="TREG 3"/>
    <x v="1"/>
    <n v="26246448.87480963"/>
    <n v="40000"/>
    <n v="42105.263157894733"/>
    <n v="37894.73684210526"/>
    <n v="33684.210526315786"/>
    <n v="35789.473684210527"/>
    <n v="37894.73684210526"/>
    <n v="48421.052631578947"/>
    <n v="44210.526315789481"/>
    <n v="44210.526315789481"/>
    <n v="48421.052631578947"/>
    <n v="42105.263157894733"/>
    <n v="44210.526315789481"/>
    <n v="498947.36842105264"/>
    <n v="3945.5621916125542"/>
    <n v="7538.4012954545469"/>
    <n v="8292.2414250000002"/>
    <n v="8070.2773868560616"/>
    <n v="12959.003111586177"/>
    <n v="11663.102800427558"/>
    <n v="6587.4932483896391"/>
    <n v="14492.485146457208"/>
    <n v="12077.070955381005"/>
    <n v="14492.485146457208"/>
    <n v="15700.192241995306"/>
    <n v="15700.192241995306"/>
    <n v="131518.50719161259"/>
    <n v="43945.562191612553"/>
    <n v="49643.66445334928"/>
    <n v="46186.97826710526"/>
    <n v="41754.487913171848"/>
    <n v="48748.476795796705"/>
    <n v="49557.839642532817"/>
    <n v="55008.545879968588"/>
    <n v="58703.011462246686"/>
    <n v="56287.597271170482"/>
    <n v="62913.537778036152"/>
    <n v="57805.455399890037"/>
    <n v="59910.718557784785"/>
    <n v="630465.875612665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6"/>
    <n v="1"/>
    <d v="2025-01-01T00:00:00"/>
    <n v="10253824"/>
    <x v="531"/>
    <m/>
    <m/>
    <x v="5"/>
    <x v="3"/>
    <s v="TREG 3"/>
    <x v="1"/>
    <n v="0"/>
    <n v="0"/>
    <n v="0"/>
    <n v="0"/>
    <n v="0"/>
    <n v="0"/>
    <n v="0"/>
    <n v="0"/>
    <n v="0"/>
    <n v="0"/>
    <n v="0"/>
    <n v="0"/>
    <n v="0"/>
    <n v="0"/>
    <n v="1818835.7038306489"/>
    <n v="1850602.2589940848"/>
    <n v="1978524.2284100929"/>
    <n v="1859122.2062664656"/>
    <n v="1953352.7794865922"/>
    <n v="1927294.8320527535"/>
    <n v="2019490.5013394954"/>
    <n v="2039618.5545281942"/>
    <n v="2013511.488964149"/>
    <n v="2054020.1807906269"/>
    <n v="2039033.4604166884"/>
    <n v="1923866.5094657068"/>
    <n v="23477272.704545498"/>
    <n v="1818835.7038306489"/>
    <n v="1850602.2589940848"/>
    <n v="1978524.2284100929"/>
    <n v="1859122.2062664656"/>
    <n v="1953352.7794865922"/>
    <n v="1927294.8320527535"/>
    <n v="2019490.5013394954"/>
    <n v="2039618.5545281942"/>
    <n v="2013511.488964149"/>
    <n v="2054020.1807906269"/>
    <n v="2039033.4604166884"/>
    <n v="1923866.5094657068"/>
    <n v="23477272.704545498"/>
    <n v="4941582.2328302255"/>
    <n v="5142088.3207596643"/>
    <n v="5200167.6767443335"/>
    <n v="5041400.8835760169"/>
    <n v="5300908.0587014994"/>
    <n v="5267931.7796293944"/>
    <n v="5440025.0052966522"/>
    <n v="5516503.1293899361"/>
    <n v="5430748.8535660813"/>
    <n v="5523072.6990475263"/>
    <n v="5624891.6984470263"/>
    <n v="5484201.4723760169"/>
    <n v="63913521.8103643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24"/>
    <n v="0.5"/>
    <d v="2025-01-01T00:00:00"/>
    <n v="4604584"/>
    <x v="528"/>
    <m/>
    <m/>
    <x v="0"/>
    <x v="5"/>
    <s v="TREG 3"/>
    <x v="0"/>
    <n v="390774697.5"/>
    <n v="6624728.2608695654"/>
    <n v="6617717.3913043477"/>
    <n v="6617717.3913043477"/>
    <n v="6617717.3913043477"/>
    <n v="6610706.5217391308"/>
    <n v="6617717.3913043477"/>
    <n v="6638750"/>
    <n v="6624728.2608695654"/>
    <n v="6624728.2608695654"/>
    <n v="6638750"/>
    <n v="6617717.3913043477"/>
    <n v="6631739.1304347832"/>
    <n v="79482717.391304344"/>
    <n v="2519492.5874229078"/>
    <n v="16723185.926372752"/>
    <n v="14837961.372673903"/>
    <n v="10994799.365509607"/>
    <n v="11255418.077326456"/>
    <n v="11352770.097395284"/>
    <n v="13930455.830220155"/>
    <n v="13699251.756236218"/>
    <n v="13690728.032621467"/>
    <n v="13886937.697366493"/>
    <n v="13571409.057045715"/>
    <n v="13537590.199809046"/>
    <n v="150000000"/>
    <n v="9144220.8482924737"/>
    <n v="23340903.317677099"/>
    <n v="21455678.76397825"/>
    <n v="17612516.756813955"/>
    <n v="17866124.599065587"/>
    <n v="17970487.48869963"/>
    <n v="20569205.830220155"/>
    <n v="20323980.017105784"/>
    <n v="20315456.293491032"/>
    <n v="20525687.697366491"/>
    <n v="20189126.448350064"/>
    <n v="20169329.33024383"/>
    <n v="229482717.39130437"/>
    <n v="398431.6541048385"/>
    <n v="400134.82932733063"/>
    <n v="398191.87111273216"/>
    <n v="393186.35294999834"/>
    <n v="396967.92078911501"/>
    <n v="398736.59551871271"/>
    <n v="439346.16758754093"/>
    <n v="435240.94347581436"/>
    <n v="435107.78425690724"/>
    <n v="438666.31910335692"/>
    <n v="432997.10548502742"/>
    <n v="432992.456288627"/>
    <n v="5000000.0000000019"/>
    <n v="6665000"/>
    <n v="6648036"/>
    <n v="6619032.5"/>
    <n v="6372630.875"/>
    <n v="6372630.875"/>
    <n v="6372630.875"/>
    <n v="6372630.875"/>
    <n v="6372630.875"/>
    <n v="6372630.875"/>
    <n v="6372630.875"/>
    <n v="6372630.875"/>
    <n v="6372630.875"/>
    <n v="77285746.375"/>
    <n v="5300000"/>
    <n v="5283036"/>
    <n v="5254032.5"/>
    <n v="4991330.875"/>
    <n v="4991330.875"/>
    <n v="4991330.875"/>
    <n v="4991330.875"/>
    <n v="4991330.875"/>
    <n v="4991330.875"/>
    <n v="4991330.875"/>
    <n v="4991330.875"/>
    <n v="4991330.875"/>
    <n v="60759046.375"/>
    <n v="1381300"/>
    <n v="1381300"/>
    <n v="1381300"/>
    <n v="1381300"/>
    <n v="1381300"/>
    <n v="1381300"/>
    <n v="1381300"/>
    <n v="1381300"/>
    <n v="1381300"/>
    <n v="1381300"/>
    <n v="1381300"/>
    <n v="1381300"/>
    <n v="16575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16"/>
    <n v="1"/>
    <d v="2025-01-01T00:00:00"/>
    <n v="5586971"/>
    <x v="532"/>
    <m/>
    <m/>
    <x v="0"/>
    <x v="4"/>
    <s v="TREG 3"/>
    <x v="0"/>
    <n v="4890107546"/>
    <n v="19141658.474782608"/>
    <n v="18678960.452173911"/>
    <n v="18678960.452173911"/>
    <n v="18678960.452173911"/>
    <n v="18216262.429565217"/>
    <n v="18678960.452173911"/>
    <n v="20067054.52"/>
    <n v="19141658.474782608"/>
    <n v="19141658.474782608"/>
    <n v="20067054.52"/>
    <n v="18678960.452173911"/>
    <n v="19604356.497391306"/>
    <n v="228774505.65217394"/>
    <n v="3359323.4498972106"/>
    <n v="22297581.23516367"/>
    <n v="19783948.496898536"/>
    <n v="14659732.487346141"/>
    <n v="15007224.103101941"/>
    <n v="15137026.796527045"/>
    <n v="18573941.106960207"/>
    <n v="18265669.00831496"/>
    <n v="18254304.04349529"/>
    <n v="18515916.92982199"/>
    <n v="18095212.076060954"/>
    <n v="18050120.266412061"/>
    <n v="200000000"/>
    <n v="22500981.924679819"/>
    <n v="40976541.687337577"/>
    <n v="38462908.94907245"/>
    <n v="33338692.939520054"/>
    <n v="33223486.53266716"/>
    <n v="33815987.248700954"/>
    <n v="38640995.626960203"/>
    <n v="37407327.483097568"/>
    <n v="37395962.518277898"/>
    <n v="38582971.449821994"/>
    <n v="36774172.528234869"/>
    <n v="37654476.763803363"/>
    <n v="428774505.65217388"/>
    <n v="796863.30820967699"/>
    <n v="800269.65865466127"/>
    <n v="796383.74222546432"/>
    <n v="786372.70589999668"/>
    <n v="793935.84157823003"/>
    <n v="797473.19103742542"/>
    <n v="878692.33517508185"/>
    <n v="870481.88695162872"/>
    <n v="870215.56851381448"/>
    <n v="877332.63820671383"/>
    <n v="865994.21097005485"/>
    <n v="865984.912577254"/>
    <n v="10000000.000000004"/>
    <n v="16763446"/>
    <n v="16059187"/>
    <n v="16553960"/>
    <n v="17141326"/>
    <n v="17141326"/>
    <n v="17141326"/>
    <n v="17141326"/>
    <n v="17141326"/>
    <n v="17141326"/>
    <n v="17141326"/>
    <n v="17141326"/>
    <n v="17141326"/>
    <n v="203648527"/>
    <n v="0"/>
    <n v="0"/>
    <n v="0"/>
    <n v="0"/>
    <n v="0"/>
    <n v="0"/>
    <n v="0"/>
    <n v="0"/>
    <n v="0"/>
    <n v="0"/>
    <n v="0"/>
    <n v="0"/>
    <n v="0"/>
    <n v="17322289"/>
    <n v="16155946"/>
    <n v="17141326"/>
    <n v="17141326"/>
    <n v="17141326"/>
    <n v="17141326"/>
    <n v="17141326"/>
    <n v="17141326"/>
    <n v="17141326"/>
    <n v="17141326"/>
    <n v="17141326"/>
    <n v="17141326"/>
    <n v="2048914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12"/>
    <n v="1"/>
    <d v="2025-01-01T00:00:00"/>
    <n v="19032917"/>
    <x v="533"/>
    <m/>
    <m/>
    <x v="2"/>
    <x v="1"/>
    <s v="TREG 3"/>
    <x v="1"/>
    <n v="0"/>
    <n v="0"/>
    <n v="0"/>
    <n v="0"/>
    <n v="0"/>
    <n v="0"/>
    <n v="0"/>
    <n v="0"/>
    <n v="0"/>
    <n v="0"/>
    <n v="0"/>
    <n v="0"/>
    <n v="0"/>
    <n v="0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0"/>
    <n v="690859.22431823774"/>
    <n v="683729.23020126333"/>
    <n v="537486.86343142285"/>
    <n v="586231.66372162709"/>
    <n v="571553.53985494352"/>
    <n v="710365.72728492401"/>
    <n v="598269.13892134407"/>
    <n v="715610.41381648171"/>
    <n v="720720.50871695695"/>
    <n v="611960.29877694696"/>
    <n v="623089.45347582689"/>
    <n v="7049876.062519975"/>
    <n v="0"/>
    <n v="0"/>
    <n v="0"/>
    <n v="0"/>
    <n v="0"/>
    <n v="0"/>
    <n v="0"/>
    <n v="0"/>
    <n v="0"/>
    <n v="0"/>
    <n v="0"/>
    <n v="0"/>
    <n v="0"/>
    <n v="669000"/>
    <n v="669000"/>
    <n v="669000"/>
    <n v="669000"/>
    <n v="669000"/>
    <n v="669000"/>
    <n v="669000"/>
    <n v="669000"/>
    <n v="669000"/>
    <n v="669000"/>
    <n v="669000"/>
    <n v="669000"/>
    <n v="8028000"/>
    <n v="0"/>
    <n v="0"/>
    <n v="0"/>
    <n v="0"/>
    <n v="0"/>
    <n v="0"/>
    <n v="0"/>
    <n v="0"/>
    <n v="0"/>
    <n v="0"/>
    <n v="0"/>
    <n v="0"/>
    <n v="0"/>
    <n v="669000"/>
    <n v="669000"/>
    <n v="669000"/>
    <n v="669000"/>
    <n v="669000"/>
    <n v="669000"/>
    <n v="669000"/>
    <n v="669000"/>
    <n v="669000"/>
    <n v="669000"/>
    <n v="669000"/>
    <n v="669000"/>
    <n v="802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x v="42"/>
    <n v="1"/>
    <d v="2025-01-01T00:00:00"/>
    <n v="19065872"/>
    <x v="534"/>
    <m/>
    <m/>
    <x v="10"/>
    <x v="0"/>
    <s v="TREG 3"/>
    <x v="1"/>
    <n v="0"/>
    <n v="4679100"/>
    <n v="4679100"/>
    <n v="4491936"/>
    <n v="4724019.3600000003"/>
    <n v="4492385.1935999999"/>
    <n v="4490068.8519360004"/>
    <n v="5425865.6885193596"/>
    <n v="4733358.6568851937"/>
    <n v="4960388.586568852"/>
    <n v="5430568.8858656883"/>
    <n v="4733405.6888586571"/>
    <n v="5194344.0568885868"/>
    <n v="58034540.969122343"/>
    <n v="89949.233526282711"/>
    <n v="526200.78506836202"/>
    <n v="480781.69489480526"/>
    <n v="331862.04790558142"/>
    <n v="448416.79816185805"/>
    <n v="648292.59879825264"/>
    <n v="762943.87073888921"/>
    <n v="842885.8439375211"/>
    <n v="690443.58282883407"/>
    <n v="849504.31689687946"/>
    <n v="1143651.193159106"/>
    <n v="716164.29664810561"/>
    <n v="7531096.2625644784"/>
    <n v="4769049.2335262829"/>
    <n v="5205300.785068362"/>
    <n v="4972717.6948948056"/>
    <n v="5055881.4079055814"/>
    <n v="4940801.9917618576"/>
    <n v="5138361.450734253"/>
    <n v="6188809.5592582487"/>
    <n v="5576244.5008227145"/>
    <n v="5650832.1693976857"/>
    <n v="6280073.2027625674"/>
    <n v="5877056.8820177633"/>
    <n v="5910508.3535366924"/>
    <n v="65565637.231686823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2299000"/>
    <n v="2297300"/>
    <n v="2297050"/>
    <n v="2297050"/>
    <n v="2297050"/>
    <n v="2297050"/>
    <n v="2297050"/>
    <n v="2297050"/>
    <n v="2297050"/>
    <n v="2297050"/>
    <n v="2297050"/>
    <n v="2297050"/>
    <n v="27566800"/>
    <n v="0"/>
    <n v="0"/>
    <n v="0"/>
    <n v="0"/>
    <n v="0"/>
    <n v="0"/>
    <n v="0"/>
    <n v="0"/>
    <n v="0"/>
    <n v="0"/>
    <n v="0"/>
    <n v="0"/>
    <n v="0"/>
    <n v="2296800"/>
    <n v="2297300"/>
    <n v="2297050"/>
    <n v="2297050"/>
    <n v="2297050"/>
    <n v="2297050"/>
    <n v="2297050"/>
    <n v="2297050"/>
    <n v="2297050"/>
    <n v="2297050"/>
    <n v="2297050"/>
    <n v="2297050"/>
    <n v="27564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"/>
    <x v="43"/>
    <n v="1"/>
    <d v="2025-01-01T00:00:00"/>
    <n v="4660468"/>
    <x v="535"/>
    <m/>
    <m/>
    <x v="2"/>
    <x v="2"/>
    <s v="TREG 3"/>
    <x v="1"/>
    <n v="0"/>
    <n v="0"/>
    <n v="0"/>
    <n v="0"/>
    <n v="0"/>
    <n v="0"/>
    <n v="0"/>
    <n v="0"/>
    <n v="0"/>
    <n v="0"/>
    <n v="0"/>
    <n v="0"/>
    <n v="0"/>
    <n v="0"/>
    <n v="0"/>
    <n v="11950724.263759997"/>
    <n v="11827387.134146826"/>
    <n v="9297635.5734425317"/>
    <n v="10140840.16137453"/>
    <n v="9886932.8458673004"/>
    <n v="12288154.568081591"/>
    <n v="10349068.613539482"/>
    <n v="12378878.988314027"/>
    <n v="12467275.195482703"/>
    <n v="10585903.080715967"/>
    <n v="10778419.087470157"/>
    <n v="121951219.51219513"/>
    <n v="0"/>
    <n v="11950724.263759997"/>
    <n v="11827387.134146826"/>
    <n v="9297635.5734425317"/>
    <n v="10140840.16137453"/>
    <n v="9886932.8458673004"/>
    <n v="12288154.568081591"/>
    <n v="10349068.613539482"/>
    <n v="12378878.988314027"/>
    <n v="12467275.195482703"/>
    <n v="10585903.080715967"/>
    <n v="10778419.087470157"/>
    <n v="121951219.512195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37"/>
    <n v="1"/>
    <d v="2025-01-01T00:00:00"/>
    <n v="19528666"/>
    <x v="536"/>
    <m/>
    <m/>
    <x v="2"/>
    <x v="3"/>
    <s v="TREG 3"/>
    <x v="1"/>
    <n v="0"/>
    <n v="0"/>
    <n v="0"/>
    <n v="0"/>
    <n v="0"/>
    <n v="0"/>
    <n v="0"/>
    <n v="0"/>
    <n v="0"/>
    <n v="0"/>
    <n v="0"/>
    <n v="0"/>
    <n v="0"/>
    <n v="0"/>
    <n v="0"/>
    <n v="11950724.263759997"/>
    <n v="11827387.134146826"/>
    <n v="9297635.5734425317"/>
    <n v="10140840.16137453"/>
    <n v="9886932.8458673004"/>
    <n v="12288154.568081591"/>
    <n v="10349068.613539482"/>
    <n v="12378878.988314027"/>
    <n v="12467275.195482703"/>
    <n v="10585903.080715967"/>
    <n v="10778419.087470157"/>
    <n v="121951219.51219513"/>
    <n v="0"/>
    <n v="11950724.263759997"/>
    <n v="11827387.134146826"/>
    <n v="9297635.5734425317"/>
    <n v="10140840.16137453"/>
    <n v="9886932.8458673004"/>
    <n v="12288154.568081591"/>
    <n v="10349068.613539482"/>
    <n v="12378878.988314027"/>
    <n v="12467275.195482703"/>
    <n v="10585903.080715967"/>
    <n v="10778419.087470157"/>
    <n v="121951219.51219513"/>
    <n v="0"/>
    <n v="0"/>
    <n v="0"/>
    <n v="0"/>
    <n v="0"/>
    <n v="0"/>
    <n v="0"/>
    <n v="0"/>
    <n v="0"/>
    <n v="0"/>
    <n v="0"/>
    <n v="0"/>
    <n v="0"/>
    <n v="335000"/>
    <n v="335000"/>
    <n v="335000"/>
    <n v="367600"/>
    <n v="367600"/>
    <n v="367600"/>
    <n v="367600"/>
    <n v="367600"/>
    <n v="367600"/>
    <n v="367600"/>
    <n v="367600"/>
    <n v="367600"/>
    <n v="4313400"/>
    <n v="0"/>
    <n v="0"/>
    <n v="0"/>
    <n v="0"/>
    <n v="0"/>
    <n v="0"/>
    <n v="0"/>
    <n v="0"/>
    <n v="0"/>
    <n v="0"/>
    <n v="0"/>
    <n v="0"/>
    <n v="0"/>
    <n v="367600"/>
    <n v="367600"/>
    <n v="367600"/>
    <n v="367600"/>
    <n v="367600"/>
    <n v="367600"/>
    <n v="367600"/>
    <n v="367600"/>
    <n v="367600"/>
    <n v="367600"/>
    <n v="367600"/>
    <n v="367600"/>
    <n v="4411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33"/>
    <n v="1"/>
    <d v="2025-01-01T00:00:00"/>
    <n v="19100983"/>
    <x v="537"/>
    <m/>
    <m/>
    <x v="2"/>
    <x v="2"/>
    <s v="TREG 3"/>
    <x v="1"/>
    <n v="0"/>
    <n v="0"/>
    <n v="0"/>
    <n v="0"/>
    <n v="0"/>
    <n v="0"/>
    <n v="0"/>
    <n v="0"/>
    <n v="0"/>
    <n v="0"/>
    <n v="0"/>
    <n v="0"/>
    <n v="0"/>
    <n v="0"/>
    <n v="0"/>
    <n v="11950724.263759997"/>
    <n v="11827387.134146826"/>
    <n v="9297635.5734425317"/>
    <n v="10140840.16137453"/>
    <n v="9886932.8458673004"/>
    <n v="12288154.568081591"/>
    <n v="10349068.613539482"/>
    <n v="12378878.988314027"/>
    <n v="12467275.195482703"/>
    <n v="10585903.080715967"/>
    <n v="10778419.087470157"/>
    <n v="121951219.51219513"/>
    <n v="0"/>
    <n v="11950724.263759997"/>
    <n v="11827387.134146826"/>
    <n v="9297635.5734425317"/>
    <n v="10140840.16137453"/>
    <n v="9886932.8458673004"/>
    <n v="12288154.568081591"/>
    <n v="10349068.613539482"/>
    <n v="12378878.988314027"/>
    <n v="12467275.195482703"/>
    <n v="10585903.080715967"/>
    <n v="10778419.087470157"/>
    <n v="121951219.51219513"/>
    <n v="0"/>
    <n v="0"/>
    <n v="0"/>
    <n v="0"/>
    <n v="0"/>
    <n v="0"/>
    <n v="0"/>
    <n v="0"/>
    <n v="0"/>
    <n v="0"/>
    <n v="0"/>
    <n v="0"/>
    <n v="0"/>
    <n v="833100"/>
    <n v="838600"/>
    <n v="834350"/>
    <n v="834350"/>
    <n v="834350"/>
    <n v="834350"/>
    <n v="834350"/>
    <n v="834350"/>
    <n v="834350"/>
    <n v="834350"/>
    <n v="834350"/>
    <n v="834350"/>
    <n v="10015200"/>
    <n v="0"/>
    <n v="0"/>
    <n v="0"/>
    <n v="0"/>
    <n v="0"/>
    <n v="0"/>
    <n v="0"/>
    <n v="0"/>
    <n v="0"/>
    <n v="0"/>
    <n v="0"/>
    <n v="0"/>
    <n v="0"/>
    <n v="833100"/>
    <n v="838600"/>
    <n v="834350"/>
    <n v="834350"/>
    <n v="834350"/>
    <n v="834350"/>
    <n v="834350"/>
    <n v="834350"/>
    <n v="834350"/>
    <n v="834350"/>
    <n v="834350"/>
    <n v="834350"/>
    <n v="10015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44"/>
    <n v="1"/>
    <d v="2025-01-01T00:00:00"/>
    <n v="10262004"/>
    <x v="538"/>
    <m/>
    <m/>
    <x v="2"/>
    <x v="7"/>
    <s v="TREG 3"/>
    <x v="1"/>
    <n v="129891141.69556619"/>
    <n v="0"/>
    <n v="0"/>
    <n v="0"/>
    <n v="0"/>
    <n v="0"/>
    <n v="0"/>
    <n v="0"/>
    <n v="0"/>
    <n v="0"/>
    <n v="0"/>
    <n v="0"/>
    <n v="0"/>
    <n v="0"/>
    <n v="0"/>
    <n v="11950724.263759997"/>
    <n v="11827387.134146826"/>
    <n v="9297635.5734425317"/>
    <n v="10140840.16137453"/>
    <n v="9886932.8458673004"/>
    <n v="12288154.568081591"/>
    <n v="10349068.613539482"/>
    <n v="12378878.988314027"/>
    <n v="12467275.195482703"/>
    <n v="10585903.080715967"/>
    <n v="10778419.087470157"/>
    <n v="121951219.51219513"/>
    <n v="0"/>
    <n v="11950724.263759997"/>
    <n v="11827387.134146826"/>
    <n v="9297635.5734425317"/>
    <n v="10140840.16137453"/>
    <n v="9886932.8458673004"/>
    <n v="12288154.568081591"/>
    <n v="10349068.613539482"/>
    <n v="12378878.988314027"/>
    <n v="12467275.195482703"/>
    <n v="10585903.080715967"/>
    <n v="10778419.087470157"/>
    <n v="121951219.51219513"/>
    <n v="0"/>
    <n v="0"/>
    <n v="0"/>
    <n v="0"/>
    <n v="0"/>
    <n v="0"/>
    <n v="0"/>
    <n v="0"/>
    <n v="0"/>
    <n v="0"/>
    <n v="0"/>
    <n v="0"/>
    <n v="0"/>
    <n v="648000"/>
    <n v="648000"/>
    <n v="648000"/>
    <n v="676700"/>
    <n v="676700"/>
    <n v="676700"/>
    <n v="676700"/>
    <n v="676700"/>
    <n v="676700"/>
    <n v="676700"/>
    <n v="676700"/>
    <n v="676700"/>
    <n v="8034300"/>
    <n v="0"/>
    <n v="0"/>
    <n v="0"/>
    <n v="0"/>
    <n v="0"/>
    <n v="0"/>
    <n v="0"/>
    <n v="0"/>
    <n v="0"/>
    <n v="0"/>
    <n v="0"/>
    <n v="0"/>
    <n v="0"/>
    <n v="676700"/>
    <n v="676700"/>
    <n v="676700"/>
    <n v="676700"/>
    <n v="676700"/>
    <n v="676700"/>
    <n v="676700"/>
    <n v="676700"/>
    <n v="676700"/>
    <n v="676700"/>
    <n v="676700"/>
    <n v="676700"/>
    <n v="8120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39"/>
    <n v="1"/>
    <d v="2025-01-01T00:00:00"/>
    <n v="19219876"/>
    <x v="539"/>
    <m/>
    <m/>
    <x v="10"/>
    <x v="6"/>
    <s v="TREG 3"/>
    <x v="1"/>
    <n v="0"/>
    <n v="841668"/>
    <n v="841668"/>
    <n v="808001.28"/>
    <n v="849748.01280000003"/>
    <n v="808082.080128"/>
    <n v="807665.42080127995"/>
    <n v="975994.85420801281"/>
    <n v="851427.94854208012"/>
    <n v="892265.67948542081"/>
    <n v="976840.85679485416"/>
    <n v="851436.4085679485"/>
    <n v="934349.16408567957"/>
    <n v="10439147.705413274"/>
    <n v="58699.513960944336"/>
    <n v="343390.70071514219"/>
    <n v="313750.88708674628"/>
    <n v="216568.17018289826"/>
    <n v="292630.043326971"/>
    <n v="423065.97801987489"/>
    <n v="497885.66990699869"/>
    <n v="550054.59662128123"/>
    <n v="450573.07484074659"/>
    <n v="554373.71231184993"/>
    <n v="746329.52997512778"/>
    <n v="467358.02498130139"/>
    <n v="4914679.9019298833"/>
    <n v="900367.51396094437"/>
    <n v="1185058.7007151423"/>
    <n v="1121752.1670867463"/>
    <n v="1066316.1829828983"/>
    <n v="1100712.123454971"/>
    <n v="1230731.3988211548"/>
    <n v="1473880.5241150116"/>
    <n v="1401482.5451633614"/>
    <n v="1342838.7543261675"/>
    <n v="1531214.5691067041"/>
    <n v="1597765.9385430762"/>
    <n v="1401707.189066981"/>
    <n v="15353827.607343156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387000"/>
    <n v="387000"/>
    <n v="387000"/>
    <n v="387000"/>
    <n v="387000"/>
    <n v="387000"/>
    <n v="387000"/>
    <n v="387000"/>
    <n v="387000"/>
    <n v="387000"/>
    <n v="387000"/>
    <n v="387000"/>
    <n v="4644000"/>
    <n v="0"/>
    <n v="0"/>
    <n v="0"/>
    <n v="0"/>
    <n v="0"/>
    <n v="0"/>
    <n v="0"/>
    <n v="0"/>
    <n v="0"/>
    <n v="0"/>
    <n v="0"/>
    <n v="0"/>
    <n v="0"/>
    <n v="387000"/>
    <n v="387000"/>
    <n v="387000"/>
    <n v="387000"/>
    <n v="387000"/>
    <n v="387000"/>
    <n v="387000"/>
    <n v="387000"/>
    <n v="387000"/>
    <n v="387000"/>
    <n v="387000"/>
    <n v="387000"/>
    <n v="464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21"/>
    <n v="1"/>
    <d v="2025-01-01T00:00:00"/>
    <n v="19014658"/>
    <x v="540"/>
    <m/>
    <m/>
    <x v="10"/>
    <x v="5"/>
    <s v="TREG 3"/>
    <x v="1"/>
    <n v="0"/>
    <n v="741186"/>
    <n v="741186"/>
    <n v="711538.55999999994"/>
    <n v="748301.38560000004"/>
    <n v="711609.71385599999"/>
    <n v="711242.79713855998"/>
    <n v="859476.32797138556"/>
    <n v="749780.76327971381"/>
    <n v="785743.10763279721"/>
    <n v="860221.33107632783"/>
    <n v="749788.21331076324"/>
    <n v="822802.48213310773"/>
    <n v="9192876.6819986552"/>
    <n v="56767.886322469421"/>
    <n v="332090.72694128839"/>
    <n v="303426.27203974576"/>
    <n v="209441.55132507329"/>
    <n v="283000.4528687846"/>
    <n v="409144.12618673471"/>
    <n v="481501.72298994509"/>
    <n v="531953.92440428853"/>
    <n v="435746.04569201986"/>
    <n v="536130.91075376549"/>
    <n v="721770.02938932832"/>
    <n v="451978.6526969315"/>
    <n v="4752952.3016103758"/>
    <n v="797953.88632246945"/>
    <n v="1073276.7269412884"/>
    <n v="1014964.8320397458"/>
    <n v="957742.93692507339"/>
    <n v="994610.16672478453"/>
    <n v="1120386.9233252946"/>
    <n v="1340978.0509613305"/>
    <n v="1281734.6876840023"/>
    <n v="1221489.1533248171"/>
    <n v="1396352.2418300933"/>
    <n v="1471558.2427000916"/>
    <n v="1274781.1348300392"/>
    <n v="13945828.983609028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344320"/>
    <n v="338200"/>
    <n v="350410"/>
    <n v="350410"/>
    <n v="350410"/>
    <n v="350410"/>
    <n v="350410"/>
    <n v="350410"/>
    <n v="350410"/>
    <n v="350410"/>
    <n v="350410"/>
    <n v="350410"/>
    <n v="4186620"/>
    <n v="0"/>
    <n v="0"/>
    <n v="0"/>
    <n v="0"/>
    <n v="0"/>
    <n v="0"/>
    <n v="0"/>
    <n v="0"/>
    <n v="0"/>
    <n v="0"/>
    <n v="0"/>
    <n v="0"/>
    <n v="0"/>
    <n v="344320"/>
    <n v="338200"/>
    <n v="350410"/>
    <n v="350410"/>
    <n v="350410"/>
    <n v="350410"/>
    <n v="350410"/>
    <n v="350410"/>
    <n v="350410"/>
    <n v="350410"/>
    <n v="350410"/>
    <n v="350410"/>
    <n v="41866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3"/>
    <n v="1"/>
    <d v="2025-01-01T00:00:00"/>
    <n v="19567856"/>
    <x v="541"/>
    <m/>
    <m/>
    <x v="10"/>
    <x v="0"/>
    <s v="TREG 3"/>
    <x v="1"/>
    <n v="0"/>
    <n v="13004600"/>
    <n v="13004600"/>
    <n v="12829206"/>
    <n v="13132892.060000001"/>
    <n v="12830488.920600001"/>
    <n v="12827464.889206"/>
    <n v="14049194.64889206"/>
    <n v="13145091.946488921"/>
    <n v="13441490.91946489"/>
    <n v="14055334.909194648"/>
    <n v="13145153.349091947"/>
    <n v="13746931.533490919"/>
    <n v="159212449.17642936"/>
    <n v="246767.4859163902"/>
    <n v="1443583.671900986"/>
    <n v="1318980.5568398274"/>
    <n v="910433.14125401981"/>
    <n v="1230190.4261668483"/>
    <n v="1778531.3834486781"/>
    <n v="2093066.6498958392"/>
    <n v="2312380.1334249419"/>
    <n v="1894168.7485529534"/>
    <n v="2330537.3079639473"/>
    <n v="3137502.3292298582"/>
    <n v="1964731.1717814072"/>
    <n v="20660873.0063757"/>
    <n v="13251367.485916391"/>
    <n v="14448183.671900986"/>
    <n v="14148186.556839827"/>
    <n v="14043325.20125402"/>
    <n v="14060679.346766848"/>
    <n v="14605996.272654679"/>
    <n v="16142261.298787899"/>
    <n v="15457472.079913862"/>
    <n v="15335659.668017844"/>
    <n v="16385872.217158595"/>
    <n v="16282655.678321805"/>
    <n v="15711662.705272326"/>
    <n v="179873322.18280509"/>
    <n v="792396.75529236195"/>
    <n v="6032290.547343405"/>
    <n v="1721168.2227272117"/>
    <n v="3730263.1812121775"/>
    <n v="4356146.5649457099"/>
    <n v="4727385.5144472579"/>
    <n v="304335.51175167295"/>
    <n v="6178364.2199487239"/>
    <n v="2219161.1340547749"/>
    <n v="6294176.2929679696"/>
    <n v="4667404.7998496499"/>
    <n v="3677144.2621599752"/>
    <n v="44700237.006700888"/>
    <n v="6442300"/>
    <n v="6442300"/>
    <n v="6442300"/>
    <n v="6398505"/>
    <n v="6398505"/>
    <n v="6398505"/>
    <n v="6398505"/>
    <n v="6398505"/>
    <n v="6398505"/>
    <n v="6398505"/>
    <n v="6398505"/>
    <n v="6398505"/>
    <n v="76913445"/>
    <n v="3447900"/>
    <n v="3447900"/>
    <n v="3447900"/>
    <n v="3275505"/>
    <n v="3275505"/>
    <n v="3275505"/>
    <n v="3275505"/>
    <n v="3275505"/>
    <n v="3275505"/>
    <n v="3275505"/>
    <n v="3275505"/>
    <n v="3275505"/>
    <n v="39823245"/>
    <n v="3123000"/>
    <n v="3123000"/>
    <n v="3123000"/>
    <n v="3123000"/>
    <n v="3123000"/>
    <n v="3123000"/>
    <n v="3123000"/>
    <n v="3123000"/>
    <n v="3123000"/>
    <n v="3123000"/>
    <n v="3123000"/>
    <n v="3123000"/>
    <n v="3747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1"/>
    <x v="40"/>
    <n v="1"/>
    <d v="2025-01-01T00:00:00"/>
    <n v="19240485"/>
    <x v="542"/>
    <m/>
    <m/>
    <x v="5"/>
    <x v="7"/>
    <s v="TREG 3"/>
    <x v="1"/>
    <n v="0"/>
    <n v="2472703.2005299437"/>
    <n v="2515889.7634817306"/>
    <n v="2689799.4038779847"/>
    <n v="2527472.613347935"/>
    <n v="2655578.873577184"/>
    <n v="2620153.1504713586"/>
    <n v="2745492.9632099099"/>
    <n v="2772857.0079311081"/>
    <n v="2737364.5088336356"/>
    <n v="2792435.9876470622"/>
    <n v="2772061.5737535823"/>
    <n v="2615492.3533385629"/>
    <n v="31917301.399999999"/>
    <n v="678583.48310836439"/>
    <n v="690435.16361131403"/>
    <n v="738161.15413897682"/>
    <n v="693613.84296306386"/>
    <n v="728770.02032220643"/>
    <n v="719048.14566631103"/>
    <n v="753445.12735099054"/>
    <n v="760954.63709516998"/>
    <n v="751214.43711620709"/>
    <n v="766327.69288630283"/>
    <n v="760736.34624058881"/>
    <n v="717769.08396907372"/>
    <n v="8759059.1344685685"/>
    <n v="3151286.6836383082"/>
    <n v="3206324.9270930449"/>
    <n v="3427960.5580169614"/>
    <n v="3221086.4563109986"/>
    <n v="3384348.8938993905"/>
    <n v="3339201.2961376696"/>
    <n v="3498938.0905609005"/>
    <n v="3533811.6450262782"/>
    <n v="3488578.9459498427"/>
    <n v="3558763.6805333649"/>
    <n v="3532797.9199941712"/>
    <n v="3333261.4373076367"/>
    <n v="40676360.534468561"/>
    <n v="0"/>
    <n v="0"/>
    <n v="0"/>
    <n v="0"/>
    <n v="0"/>
    <n v="0"/>
    <n v="0"/>
    <n v="0"/>
    <n v="0"/>
    <n v="0"/>
    <n v="0"/>
    <n v="0"/>
    <n v="0"/>
    <n v="1290968"/>
    <n v="1290844"/>
    <n v="1273729"/>
    <n v="1439084"/>
    <n v="1439084"/>
    <n v="1439084"/>
    <n v="1439084"/>
    <n v="1439084"/>
    <n v="1439084"/>
    <n v="1439084"/>
    <n v="1439084"/>
    <n v="1439084"/>
    <n v="16807297"/>
    <n v="0"/>
    <n v="0"/>
    <n v="0"/>
    <n v="0"/>
    <n v="0"/>
    <n v="0"/>
    <n v="0"/>
    <n v="0"/>
    <n v="0"/>
    <n v="0"/>
    <n v="0"/>
    <n v="0"/>
    <n v="0"/>
    <n v="1422461"/>
    <n v="1411180"/>
    <n v="1439084"/>
    <n v="1439084"/>
    <n v="1439084"/>
    <n v="1439084"/>
    <n v="1439084"/>
    <n v="1439084"/>
    <n v="1439084"/>
    <n v="1439084"/>
    <n v="1439084"/>
    <n v="1439084"/>
    <n v="172244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0"/>
    <x v="50"/>
    <n v="1"/>
    <d v="2025-01-01T00:00:00"/>
    <n v="76510190"/>
    <x v="543"/>
    <m/>
    <m/>
    <x v="11"/>
    <x v="1"/>
    <s v="TREG 3"/>
    <x v="2"/>
    <n v="2869981503"/>
    <n v="247066806.24485457"/>
    <n v="200649090.52990159"/>
    <n v="79400632.658552334"/>
    <n v="155817284.80089912"/>
    <n v="191230424.69307497"/>
    <n v="109922532.31080812"/>
    <n v="187856585.09958637"/>
    <n v="183885374.89689749"/>
    <n v="168337358.68886384"/>
    <n v="240339750.17590138"/>
    <n v="135253406.44187149"/>
    <n v="266732392.97346222"/>
    <n v="2166491639.5146732"/>
    <n v="2633826.4291495383"/>
    <n v="8370141.5610557199"/>
    <n v="2887502.8420037925"/>
    <n v="19699622.235599309"/>
    <n v="21120798.997276127"/>
    <n v="16651588.737985522"/>
    <n v="31154362.264663011"/>
    <n v="32360060.478806287"/>
    <n v="30757093.178635895"/>
    <n v="28020469.2274279"/>
    <n v="15773571.648444086"/>
    <n v="35629740.392992735"/>
    <n v="245058777.99403992"/>
    <n v="249700632.67400411"/>
    <n v="209019232.09095731"/>
    <n v="82288135.500556126"/>
    <n v="175516907.03649843"/>
    <n v="212351223.6903511"/>
    <n v="126574121.04879364"/>
    <n v="219010947.36424938"/>
    <n v="216245435.37570378"/>
    <n v="199094451.86749974"/>
    <n v="268360219.40332928"/>
    <n v="151026978.09031558"/>
    <n v="302362133.36645496"/>
    <n v="2411550417.5087137"/>
    <n v="0"/>
    <n v="0"/>
    <n v="0"/>
    <n v="0"/>
    <n v="0"/>
    <n v="0"/>
    <n v="0"/>
    <n v="0"/>
    <n v="0"/>
    <n v="0"/>
    <n v="0"/>
    <n v="0"/>
    <n v="0"/>
    <n v="161837191"/>
    <n v="159452904"/>
    <n v="177821034"/>
    <n v="173563350.94999999"/>
    <n v="173563350.94999999"/>
    <n v="173563350.94999999"/>
    <n v="173563350.94999999"/>
    <n v="173563350.94999999"/>
    <n v="173563350.94999999"/>
    <n v="173563350.94999999"/>
    <n v="173563350.94999999"/>
    <n v="173563350.94999999"/>
    <n v="2061181287.5500004"/>
    <n v="69556364"/>
    <n v="69556364"/>
    <n v="85153661"/>
    <n v="80895977.950000003"/>
    <n v="80895977.950000003"/>
    <n v="80895977.950000003"/>
    <n v="80895977.950000003"/>
    <n v="80895977.950000003"/>
    <n v="80895977.950000003"/>
    <n v="80895977.950000003"/>
    <n v="80895977.950000003"/>
    <n v="80895977.950000003"/>
    <n v="952330190.55000019"/>
    <n v="92280827"/>
    <n v="89896540"/>
    <n v="92667373"/>
    <n v="92667373"/>
    <n v="92667373"/>
    <n v="92667373"/>
    <n v="92667373"/>
    <n v="92667373"/>
    <n v="92667373"/>
    <n v="92667373"/>
    <n v="92667373"/>
    <n v="92667373"/>
    <n v="1108851097"/>
    <n v="0"/>
    <n v="0"/>
    <n v="25839099"/>
    <n v="0"/>
    <n v="0"/>
    <n v="0"/>
    <n v="0"/>
    <n v="0"/>
    <n v="0"/>
    <n v="0"/>
    <n v="0"/>
    <n v="0"/>
    <n v="25839099"/>
    <n v="0"/>
    <n v="0"/>
    <n v="0"/>
    <n v="0"/>
    <n v="0"/>
    <n v="0"/>
    <n v="0"/>
    <n v="0"/>
    <n v="0"/>
    <n v="0"/>
    <n v="0"/>
    <n v="0"/>
    <n v="0"/>
  </r>
  <r>
    <x v="51"/>
    <x v="51"/>
    <n v="1"/>
    <d v="2025-01-01T00:00:00"/>
    <n v="76510191"/>
    <x v="544"/>
    <m/>
    <m/>
    <x v="11"/>
    <x v="1"/>
    <s v="TREG 3"/>
    <x v="2"/>
    <n v="3305950755"/>
    <n v="292638446.49918962"/>
    <n v="238645542.8031235"/>
    <n v="206786300.86123845"/>
    <n v="192514439.12509659"/>
    <n v="257672167.4142037"/>
    <n v="154053164.05808496"/>
    <n v="258298580.7732687"/>
    <n v="175633471.91015798"/>
    <n v="212695517.8402884"/>
    <n v="315710745.94010741"/>
    <n v="177669128.00504926"/>
    <n v="350380170.94720811"/>
    <n v="2832697676.1770163"/>
    <n v="3119637.5032709837"/>
    <n v="9955175.8291147053"/>
    <n v="7520041.2318120897"/>
    <n v="24339159.359044343"/>
    <n v="28459080.524883389"/>
    <n v="23336707.022245497"/>
    <n v="42836547.644006193"/>
    <n v="30907894.531047463"/>
    <n v="38861818.385681599"/>
    <n v="36807740.853972554"/>
    <n v="20720193.25819093"/>
    <n v="46803293.707725585"/>
    <n v="313667289.8509953"/>
    <n v="295758084.0024606"/>
    <n v="248600718.63223821"/>
    <n v="214306342.09305054"/>
    <n v="216853598.48414093"/>
    <n v="286131247.93908709"/>
    <n v="177389871.08033046"/>
    <n v="301135128.41727489"/>
    <n v="206541366.44120544"/>
    <n v="251557336.22597"/>
    <n v="352518486.79407996"/>
    <n v="198389321.26324019"/>
    <n v="397183464.65493369"/>
    <n v="3146364966.0280123"/>
    <n v="0"/>
    <n v="0"/>
    <n v="0"/>
    <n v="0"/>
    <n v="0"/>
    <n v="0"/>
    <n v="0"/>
    <n v="0"/>
    <n v="0"/>
    <n v="0"/>
    <n v="0"/>
    <n v="0"/>
    <n v="0"/>
    <n v="207592830"/>
    <n v="206199604"/>
    <n v="203517675"/>
    <n v="201462577.19999999"/>
    <n v="201462577.19999999"/>
    <n v="201462577.19999999"/>
    <n v="201462577.19999999"/>
    <n v="201462577.19999999"/>
    <n v="201462577.19999999"/>
    <n v="201462577.19999999"/>
    <n v="201462577.19999999"/>
    <n v="201462577.19999999"/>
    <n v="2430473303.8000002"/>
    <n v="41101956"/>
    <n v="41101956"/>
    <n v="41101956"/>
    <n v="39046858.199999996"/>
    <n v="39046858.199999996"/>
    <n v="39046858.199999996"/>
    <n v="39046858.199999996"/>
    <n v="39046858.199999996"/>
    <n v="39046858.199999996"/>
    <n v="39046858.199999996"/>
    <n v="39046858.199999996"/>
    <n v="39046858.199999996"/>
    <n v="474727591.79999989"/>
    <n v="166490874"/>
    <n v="165097648"/>
    <n v="162415719"/>
    <n v="162415719"/>
    <n v="162415719"/>
    <n v="162415719"/>
    <n v="162415719"/>
    <n v="162415719"/>
    <n v="162415719"/>
    <n v="162415719"/>
    <n v="162415719"/>
    <n v="162415719"/>
    <n v="19557457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2"/>
    <x v="52"/>
    <n v="1"/>
    <d v="2025-01-01T00:00:00"/>
    <n v="76510192"/>
    <x v="545"/>
    <m/>
    <m/>
    <x v="11"/>
    <x v="2"/>
    <s v="TREG 3"/>
    <x v="2"/>
    <n v="1531911406"/>
    <n v="85103420.003061518"/>
    <n v="121265643.8619712"/>
    <n v="100230099.0503149"/>
    <n v="95181029.994022623"/>
    <n v="131942386.04582253"/>
    <n v="47882106.001097344"/>
    <n v="163336402.23017249"/>
    <n v="65359858.863540113"/>
    <n v="124488418.02475998"/>
    <n v="154602115.03825179"/>
    <n v="83515198.862652108"/>
    <n v="161964337.08678067"/>
    <n v="1334871015.0624475"/>
    <n v="907234.93059176207"/>
    <n v="5058635.4662096351"/>
    <n v="3644992.3151957691"/>
    <n v="12033519.498644695"/>
    <n v="14572621.586588681"/>
    <n v="7253409.4719041139"/>
    <n v="27087905.613678217"/>
    <n v="11501996.756926894"/>
    <n v="22745407.808883607"/>
    <n v="18024583.131812572"/>
    <n v="9739739.7052639425"/>
    <n v="21634969.862469226"/>
    <n v="154205016.1481691"/>
    <n v="86010654.93365328"/>
    <n v="126324279.32818083"/>
    <n v="103875091.36551067"/>
    <n v="107214549.49266732"/>
    <n v="146515007.63241121"/>
    <n v="55135515.473001458"/>
    <n v="190424307.8438507"/>
    <n v="76861855.620467007"/>
    <n v="147233825.83364359"/>
    <n v="172626698.17006436"/>
    <n v="93254938.567916051"/>
    <n v="183599306.94924989"/>
    <n v="1489076031.2106166"/>
    <n v="0"/>
    <n v="0"/>
    <n v="0"/>
    <n v="0"/>
    <n v="0"/>
    <n v="0"/>
    <n v="0"/>
    <n v="0"/>
    <n v="0"/>
    <n v="0"/>
    <n v="0"/>
    <n v="0"/>
    <n v="0"/>
    <n v="92072879"/>
    <n v="85379848"/>
    <n v="78633159"/>
    <n v="78316812.799999997"/>
    <n v="78316812.799999997"/>
    <n v="78316812.799999997"/>
    <n v="78316812.799999997"/>
    <n v="78316812.799999997"/>
    <n v="78316812.799999997"/>
    <n v="78316812.799999997"/>
    <n v="78316812.799999997"/>
    <n v="78316812.799999997"/>
    <n v="960937201.19999981"/>
    <n v="16595000"/>
    <n v="12877144"/>
    <n v="6326924"/>
    <n v="6010577.7999999998"/>
    <n v="6010577.7999999998"/>
    <n v="6010577.7999999998"/>
    <n v="6010577.7999999998"/>
    <n v="6010577.7999999998"/>
    <n v="6010577.7999999998"/>
    <n v="6010577.7999999998"/>
    <n v="6010577.7999999998"/>
    <n v="6010577.7999999998"/>
    <n v="89894268.199999973"/>
    <n v="75477879"/>
    <n v="72502704"/>
    <n v="72306235"/>
    <n v="72306235"/>
    <n v="72306235"/>
    <n v="72306235"/>
    <n v="72306235"/>
    <n v="72306235"/>
    <n v="72306235"/>
    <n v="72306235"/>
    <n v="72306235"/>
    <n v="72306235"/>
    <n v="871042933"/>
    <n v="0"/>
    <n v="0"/>
    <n v="2308"/>
    <n v="0"/>
    <n v="0"/>
    <n v="0"/>
    <n v="0"/>
    <n v="0"/>
    <n v="0"/>
    <n v="0"/>
    <n v="0"/>
    <n v="0"/>
    <n v="2308"/>
    <n v="0"/>
    <n v="0"/>
    <n v="0"/>
    <n v="0"/>
    <n v="0"/>
    <n v="0"/>
    <n v="0"/>
    <n v="0"/>
    <n v="0"/>
    <n v="0"/>
    <n v="0"/>
    <n v="0"/>
    <n v="0"/>
  </r>
  <r>
    <x v="47"/>
    <x v="47"/>
    <n v="1"/>
    <d v="2025-01-01T00:00:00"/>
    <n v="76510193"/>
    <x v="546"/>
    <m/>
    <m/>
    <x v="11"/>
    <x v="6"/>
    <s v="TREG 3"/>
    <x v="2"/>
    <n v="1603602344"/>
    <n v="164305998.20989296"/>
    <n v="165782696.43146986"/>
    <n v="141634694.85275668"/>
    <n v="105172139.42222542"/>
    <n v="120438875.90014389"/>
    <n v="169707714.83729348"/>
    <n v="145549083.13126051"/>
    <n v="42581236.018638499"/>
    <n v="129916613.37814432"/>
    <n v="72184450.052202031"/>
    <n v="53134880.961125277"/>
    <n v="55051045.788558312"/>
    <n v="1365459428.9837112"/>
    <n v="1751564.6360204816"/>
    <n v="6915678.6798300743"/>
    <n v="5150721.9806720614"/>
    <n v="13296672.567327812"/>
    <n v="13302095.068959713"/>
    <n v="25708132.934416384"/>
    <n v="24138035.197206527"/>
    <n v="7493425.5842698589"/>
    <n v="23737199.004707575"/>
    <n v="8415762.1030486524"/>
    <n v="6196715.2911010981"/>
    <n v="7353641.782849513"/>
    <n v="143459644.83040977"/>
    <n v="166057562.84591344"/>
    <n v="172698375.11129993"/>
    <n v="146785416.83342874"/>
    <n v="118468811.98955323"/>
    <n v="133740970.9691036"/>
    <n v="195415847.77170986"/>
    <n v="169687118.32846704"/>
    <n v="50074661.602908358"/>
    <n v="153653812.3828519"/>
    <n v="80600212.155250683"/>
    <n v="59331596.252226375"/>
    <n v="62404687.571407825"/>
    <n v="1508919073.814121"/>
    <n v="0"/>
    <n v="0"/>
    <n v="0"/>
    <n v="0"/>
    <n v="0"/>
    <n v="0"/>
    <n v="0"/>
    <n v="0"/>
    <n v="0"/>
    <n v="0"/>
    <n v="0"/>
    <n v="0"/>
    <n v="0"/>
    <n v="100850179"/>
    <n v="90344229"/>
    <n v="90523468"/>
    <n v="89658968"/>
    <n v="89658968"/>
    <n v="89658968"/>
    <n v="89658968"/>
    <n v="89658968"/>
    <n v="89658968"/>
    <n v="89658968"/>
    <n v="89658968"/>
    <n v="89658968"/>
    <n v="1088648588"/>
    <n v="17290000"/>
    <n v="17290000"/>
    <n v="17290000"/>
    <n v="16425500"/>
    <n v="16425500"/>
    <n v="16425500"/>
    <n v="16425500"/>
    <n v="16425500"/>
    <n v="16425500"/>
    <n v="16425500"/>
    <n v="16425500"/>
    <n v="16425500"/>
    <n v="199699500"/>
    <n v="83560179"/>
    <n v="73054229"/>
    <n v="73233468"/>
    <n v="73233468"/>
    <n v="73233468"/>
    <n v="73233468"/>
    <n v="73233468"/>
    <n v="73233468"/>
    <n v="73233468"/>
    <n v="73233468"/>
    <n v="73233468"/>
    <n v="73233468"/>
    <n v="8889490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"/>
    <x v="53"/>
    <n v="1"/>
    <d v="2025-01-01T00:00:00"/>
    <n v="76510194"/>
    <x v="547"/>
    <m/>
    <m/>
    <x v="11"/>
    <x v="6"/>
    <s v="TREG 3"/>
    <x v="2"/>
    <n v="1019574477"/>
    <n v="87575503.546025589"/>
    <n v="100021924.08586513"/>
    <n v="49368777.772332534"/>
    <n v="48714648.65029715"/>
    <n v="67738580.315513611"/>
    <n v="88114724.985289708"/>
    <n v="70011416.3412752"/>
    <n v="22768077.343644917"/>
    <n v="51768140.183203369"/>
    <n v="34869683.803958081"/>
    <n v="25667529.457320705"/>
    <n v="35830008.867654704"/>
    <n v="682449015.35238063"/>
    <n v="933588.28444565833"/>
    <n v="4172446.8403862417"/>
    <n v="1795357.0563711226"/>
    <n v="6158881.3909640387"/>
    <n v="7481513.1614180654"/>
    <n v="13348038.217197031"/>
    <n v="11610777.584410772"/>
    <n v="4006715.3803807981"/>
    <n v="9458610.5170058385"/>
    <n v="4065348.7460307553"/>
    <n v="2993407.8969582133"/>
    <n v="4786122.5252838954"/>
    <n v="70810807.60085243"/>
    <n v="88509091.830471247"/>
    <n v="104194370.92625137"/>
    <n v="51164134.828703657"/>
    <n v="54873530.041261189"/>
    <n v="75220093.476931676"/>
    <n v="101462763.20248674"/>
    <n v="81622193.925685972"/>
    <n v="26774792.724025715"/>
    <n v="61226750.700209208"/>
    <n v="38935032.549988836"/>
    <n v="28660937.354278918"/>
    <n v="40616131.392938599"/>
    <n v="753259822.95323324"/>
    <n v="0"/>
    <n v="0"/>
    <n v="0"/>
    <n v="0"/>
    <n v="0"/>
    <n v="0"/>
    <n v="0"/>
    <n v="0"/>
    <n v="0"/>
    <n v="0"/>
    <n v="0"/>
    <n v="0"/>
    <n v="0"/>
    <n v="50731146"/>
    <n v="50594480"/>
    <n v="43608119"/>
    <n v="48787331"/>
    <n v="48787331"/>
    <n v="48787331"/>
    <n v="48787331"/>
    <n v="48787331"/>
    <n v="48787331"/>
    <n v="48787331"/>
    <n v="48787331"/>
    <n v="48787331"/>
    <n v="584019724"/>
    <n v="1884900"/>
    <n v="3647900"/>
    <n v="1073000"/>
    <n v="1019350"/>
    <n v="1019350"/>
    <n v="1019350"/>
    <n v="1019350"/>
    <n v="1019350"/>
    <n v="1019350"/>
    <n v="1019350"/>
    <n v="1019350"/>
    <n v="1019350"/>
    <n v="15779950"/>
    <n v="48846246"/>
    <n v="46946580"/>
    <n v="47767981"/>
    <n v="47767981"/>
    <n v="47767981"/>
    <n v="47767981"/>
    <n v="47767981"/>
    <n v="47767981"/>
    <n v="47767981"/>
    <n v="47767981"/>
    <n v="47767981"/>
    <n v="47767981"/>
    <n v="5734726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x v="54"/>
    <n v="1"/>
    <d v="2025-01-01T00:00:00"/>
    <n v="76510195"/>
    <x v="548"/>
    <m/>
    <m/>
    <x v="11"/>
    <x v="2"/>
    <s v="TREG 3"/>
    <x v="2"/>
    <n v="2283711324"/>
    <n v="123787595.95713329"/>
    <n v="227188709.49574915"/>
    <n v="84061698.905179769"/>
    <n v="186522034.82979682"/>
    <n v="196350720.06386286"/>
    <n v="153592095.86579388"/>
    <n v="227235190.67629072"/>
    <n v="76305846.770368695"/>
    <n v="228165286.35351667"/>
    <n v="303301820.49073482"/>
    <n v="200867363.80914155"/>
    <n v="262680393.52085146"/>
    <n v="2270058756.7384195"/>
    <n v="1319623.0071864277"/>
    <n v="9477250.3305695653"/>
    <n v="3057008.3180090189"/>
    <n v="23581553.416602015"/>
    <n v="21686319.517908037"/>
    <n v="23266862.216482759"/>
    <n v="37684957.627948076"/>
    <n v="13428266.48263976"/>
    <n v="41688315.815124601"/>
    <n v="35361022.558538258"/>
    <n v="23425626.298286796"/>
    <n v="35088479.967291683"/>
    <n v="269065285.55658698"/>
    <n v="125107218.96431972"/>
    <n v="236665959.82631871"/>
    <n v="87118707.223188788"/>
    <n v="210103588.24639884"/>
    <n v="218037039.5817709"/>
    <n v="176858958.08227664"/>
    <n v="264920148.3042388"/>
    <n v="89734113.253008455"/>
    <n v="269853602.16864127"/>
    <n v="338662843.04927307"/>
    <n v="224292990.10742834"/>
    <n v="297768873.48814315"/>
    <n v="2539124042.2950063"/>
    <n v="0"/>
    <n v="0"/>
    <n v="0"/>
    <n v="0"/>
    <n v="0"/>
    <n v="0"/>
    <n v="0"/>
    <n v="0"/>
    <n v="0"/>
    <n v="0"/>
    <n v="0"/>
    <n v="0"/>
    <n v="0"/>
    <n v="134594016"/>
    <n v="124864123"/>
    <n v="192368478"/>
    <n v="121593378"/>
    <n v="121593378"/>
    <n v="121593378"/>
    <n v="121593378"/>
    <n v="121593378"/>
    <n v="121593378"/>
    <n v="121593378"/>
    <n v="121593378"/>
    <n v="121593378"/>
    <n v="1546167019"/>
    <n v="50741360"/>
    <n v="45221360"/>
    <n v="47981360"/>
    <n v="45582292"/>
    <n v="45582292"/>
    <n v="45582292"/>
    <n v="45582292"/>
    <n v="45582292"/>
    <n v="45582292"/>
    <n v="45582292"/>
    <n v="45582292"/>
    <n v="45582292"/>
    <n v="554184708"/>
    <n v="83852656"/>
    <n v="79642763"/>
    <n v="76011086"/>
    <n v="76011086"/>
    <n v="76011086"/>
    <n v="76011086"/>
    <n v="76011086"/>
    <n v="76011086"/>
    <n v="76011086"/>
    <n v="76011086"/>
    <n v="76011086"/>
    <n v="76011086"/>
    <n v="923606279"/>
    <n v="0"/>
    <n v="0"/>
    <n v="68376032"/>
    <n v="0"/>
    <n v="0"/>
    <n v="0"/>
    <n v="0"/>
    <n v="0"/>
    <n v="0"/>
    <n v="0"/>
    <n v="0"/>
    <n v="0"/>
    <n v="68376032"/>
    <n v="0"/>
    <n v="0"/>
    <n v="0"/>
    <n v="0"/>
    <n v="0"/>
    <n v="0"/>
    <n v="0"/>
    <n v="0"/>
    <n v="0"/>
    <n v="0"/>
    <n v="0"/>
    <n v="0"/>
    <n v="0"/>
  </r>
  <r>
    <x v="46"/>
    <x v="45"/>
    <n v="1"/>
    <d v="2025-01-01T00:00:00"/>
    <n v="76510196"/>
    <x v="549"/>
    <m/>
    <m/>
    <x v="11"/>
    <x v="1"/>
    <s v="TREG 3"/>
    <x v="2"/>
    <n v="2173273624"/>
    <n v="218470291.17353207"/>
    <n v="173082544.7342611"/>
    <n v="257057893.93475685"/>
    <n v="166499155.67463431"/>
    <n v="237553360.43728742"/>
    <n v="308094277.71992558"/>
    <n v="280172952.38870102"/>
    <n v="197082895.28879657"/>
    <n v="227665975.54927579"/>
    <n v="345365050.65068054"/>
    <n v="199227352.28850356"/>
    <n v="381649538.31317914"/>
    <n v="2991921288.1535339"/>
    <n v="2328976.6667667329"/>
    <n v="7220194.2074470818"/>
    <n v="9348230.2904065251"/>
    <n v="21050106.69084391"/>
    <n v="26237021.566919744"/>
    <n v="46671588.593073785"/>
    <n v="46464219.770898998"/>
    <n v="34682553.81625405"/>
    <n v="41597086.220869571"/>
    <n v="40265044.658254802"/>
    <n v="23234364.282004982"/>
    <n v="50980212.113033473"/>
    <n v="350079598.87677366"/>
    <n v="220799267.8402988"/>
    <n v="180302738.94170818"/>
    <n v="266406124.22516337"/>
    <n v="187549262.36547822"/>
    <n v="263790382.00420716"/>
    <n v="354765866.31299937"/>
    <n v="326637172.15960002"/>
    <n v="231765449.10505062"/>
    <n v="269263061.77014536"/>
    <n v="385630095.30893534"/>
    <n v="222461716.57050854"/>
    <n v="432629750.42621261"/>
    <n v="3342000887.0303073"/>
    <n v="0"/>
    <n v="0"/>
    <n v="0"/>
    <n v="0"/>
    <n v="0"/>
    <n v="0"/>
    <n v="0"/>
    <n v="0"/>
    <n v="0"/>
    <n v="0"/>
    <n v="0"/>
    <n v="0"/>
    <n v="0"/>
    <n v="300390686"/>
    <n v="108556353"/>
    <n v="200780897"/>
    <n v="195729323.34999999"/>
    <n v="195729323.34999999"/>
    <n v="195729323.34999999"/>
    <n v="195729323.34999999"/>
    <n v="195729323.34999999"/>
    <n v="195729323.34999999"/>
    <n v="195729323.34999999"/>
    <n v="195729323.34999999"/>
    <n v="195729323.34999999"/>
    <n v="2371291846.1499996"/>
    <n v="194246288"/>
    <n v="7519783"/>
    <n v="101031473"/>
    <n v="95979899.349999994"/>
    <n v="95979899.349999994"/>
    <n v="95979899.349999994"/>
    <n v="95979899.349999994"/>
    <n v="95979899.349999994"/>
    <n v="95979899.349999994"/>
    <n v="95979899.349999994"/>
    <n v="95979899.349999994"/>
    <n v="95979899.349999994"/>
    <n v="1166616638.1500001"/>
    <n v="106144398"/>
    <n v="101036570"/>
    <n v="99749424"/>
    <n v="99749424"/>
    <n v="99749424"/>
    <n v="99749424"/>
    <n v="99749424"/>
    <n v="99749424"/>
    <n v="99749424"/>
    <n v="99749424"/>
    <n v="99749424"/>
    <n v="99749424"/>
    <n v="1204675208"/>
    <n v="0"/>
    <n v="-338530"/>
    <n v="0"/>
    <n v="0"/>
    <n v="0"/>
    <n v="0"/>
    <n v="0"/>
    <n v="0"/>
    <n v="0"/>
    <n v="0"/>
    <n v="0"/>
    <n v="0"/>
    <n v="-338530"/>
    <n v="0"/>
    <n v="0"/>
    <n v="0"/>
    <n v="0"/>
    <n v="0"/>
    <n v="0"/>
    <n v="0"/>
    <n v="0"/>
    <n v="0"/>
    <n v="0"/>
    <n v="0"/>
    <n v="0"/>
    <n v="0"/>
  </r>
  <r>
    <x v="55"/>
    <x v="55"/>
    <n v="1"/>
    <d v="2025-01-01T00:00:00"/>
    <n v="76510197"/>
    <x v="550"/>
    <m/>
    <m/>
    <x v="11"/>
    <x v="6"/>
    <s v="TREG 3"/>
    <x v="2"/>
    <n v="1669608123"/>
    <n v="173550927.02045774"/>
    <n v="144188216.69620201"/>
    <n v="77400831.518930763"/>
    <n v="82361641.355026498"/>
    <n v="154779622.95600548"/>
    <n v="142372291.60981119"/>
    <n v="127217267.0912033"/>
    <n v="43699178.439844117"/>
    <n v="153140460.97710663"/>
    <n v="63346714.09856274"/>
    <n v="48787446.300985165"/>
    <n v="65091307.986872353"/>
    <n v="1275935906.051008"/>
    <n v="1850119.1047771871"/>
    <n v="6014857.9891197681"/>
    <n v="2814777.5842727572"/>
    <n v="10412793.570823222"/>
    <n v="17094922.581356168"/>
    <n v="21567232.829642713"/>
    <n v="21097864.752405047"/>
    <n v="7690160.5577951968"/>
    <n v="27980452.255983502"/>
    <n v="7385397.7619530037"/>
    <n v="5689707.1949455217"/>
    <n v="8694805.9797271565"/>
    <n v="138293092.16280124"/>
    <n v="175401046.12523493"/>
    <n v="150203074.68532178"/>
    <n v="80215609.10320352"/>
    <n v="92774434.925849721"/>
    <n v="171874545.53736165"/>
    <n v="163939524.4394539"/>
    <n v="148315131.84360835"/>
    <n v="51389338.997639313"/>
    <n v="181120913.23309013"/>
    <n v="70732111.860515743"/>
    <n v="54477153.495930687"/>
    <n v="73786113.966599509"/>
    <n v="1414228998.2138093"/>
    <n v="0"/>
    <n v="0"/>
    <n v="0"/>
    <n v="0"/>
    <n v="0"/>
    <n v="0"/>
    <n v="0"/>
    <n v="0"/>
    <n v="0"/>
    <n v="0"/>
    <n v="0"/>
    <n v="0"/>
    <n v="0"/>
    <n v="97900979"/>
    <n v="71781719"/>
    <n v="81726246"/>
    <n v="80140556"/>
    <n v="80140556"/>
    <n v="80140556"/>
    <n v="80140556"/>
    <n v="80140556"/>
    <n v="80140556"/>
    <n v="80140556"/>
    <n v="80140556"/>
    <n v="80140556"/>
    <n v="972673948"/>
    <n v="47636000"/>
    <n v="21614000"/>
    <n v="31713800"/>
    <n v="30128110"/>
    <n v="30128110"/>
    <n v="30128110"/>
    <n v="30128110"/>
    <n v="30128110"/>
    <n v="30128110"/>
    <n v="30128110"/>
    <n v="30128110"/>
    <n v="30128110"/>
    <n v="372116790"/>
    <n v="50264979"/>
    <n v="50167719"/>
    <n v="50012446"/>
    <n v="50012446"/>
    <n v="50012446"/>
    <n v="50012446"/>
    <n v="50012446"/>
    <n v="50012446"/>
    <n v="50012446"/>
    <n v="50012446"/>
    <n v="50012446"/>
    <n v="50012446"/>
    <n v="600557158"/>
    <n v="0"/>
    <n v="0"/>
    <n v="1024600"/>
    <n v="0"/>
    <n v="0"/>
    <n v="0"/>
    <n v="0"/>
    <n v="0"/>
    <n v="0"/>
    <n v="0"/>
    <n v="0"/>
    <n v="0"/>
    <n v="1024600"/>
    <n v="0"/>
    <n v="0"/>
    <n v="0"/>
    <n v="0"/>
    <n v="0"/>
    <n v="0"/>
    <n v="0"/>
    <n v="0"/>
    <n v="0"/>
    <n v="0"/>
    <n v="0"/>
    <n v="0"/>
    <n v="0"/>
  </r>
  <r>
    <x v="55"/>
    <x v="55"/>
    <n v="1"/>
    <d v="2025-01-01T00:00:00"/>
    <n v="76510198"/>
    <x v="551"/>
    <m/>
    <m/>
    <x v="11"/>
    <x v="6"/>
    <s v="TREG 3"/>
    <x v="2"/>
    <n v="1910841075"/>
    <n v="117696314.44663753"/>
    <n v="194912176.02606061"/>
    <n v="58061245.863801979"/>
    <n v="62573004.460487217"/>
    <n v="87159761.092816442"/>
    <n v="225804432.13391325"/>
    <n v="166277209.44453514"/>
    <n v="61842360.520089291"/>
    <n v="41062141.780704208"/>
    <n v="92494058.046816215"/>
    <n v="68084757.317882568"/>
    <n v="47328690.750874326"/>
    <n v="1223296151.8846188"/>
    <n v="1254687.6220022589"/>
    <n v="8130824.3212217093"/>
    <n v="2111469.4786244929"/>
    <n v="7910961.5572697669"/>
    <n v="9626521.4996337742"/>
    <n v="34205930.850253761"/>
    <n v="27575612.623034418"/>
    <n v="10882989.07786601"/>
    <n v="7502506.4590551183"/>
    <n v="10783596.576612428"/>
    <n v="7940205.1746630073"/>
    <n v="6322100.3860661983"/>
    <n v="134247405.62630296"/>
    <n v="118951002.06863979"/>
    <n v="203043000.34728232"/>
    <n v="60172715.342426471"/>
    <n v="70483966.017756984"/>
    <n v="96786282.592450216"/>
    <n v="260010362.98416701"/>
    <n v="193852822.06756955"/>
    <n v="72725349.597955301"/>
    <n v="48564648.239759326"/>
    <n v="103277654.62342864"/>
    <n v="76024962.492545575"/>
    <n v="53650791.136940524"/>
    <n v="1357543557.5109217"/>
    <n v="0"/>
    <n v="0"/>
    <n v="0"/>
    <n v="0"/>
    <n v="0"/>
    <n v="0"/>
    <n v="0"/>
    <n v="0"/>
    <n v="0"/>
    <n v="0"/>
    <n v="0"/>
    <n v="0"/>
    <n v="0"/>
    <n v="77421338"/>
    <n v="47202244"/>
    <n v="58271100"/>
    <n v="58130340"/>
    <n v="58130340"/>
    <n v="58130340"/>
    <n v="58130340"/>
    <n v="58130340"/>
    <n v="58130340"/>
    <n v="58130340"/>
    <n v="58130340"/>
    <n v="58130340"/>
    <n v="706067742"/>
    <n v="13355323"/>
    <n v="-8269800"/>
    <n v="2815200"/>
    <n v="2674440"/>
    <n v="2674440"/>
    <n v="2674440"/>
    <n v="2674440"/>
    <n v="2674440"/>
    <n v="2674440"/>
    <n v="2674440"/>
    <n v="2674440"/>
    <n v="2674440"/>
    <n v="31970683"/>
    <n v="64066015"/>
    <n v="55472044"/>
    <n v="55455900"/>
    <n v="55455900"/>
    <n v="55455900"/>
    <n v="55455900"/>
    <n v="55455900"/>
    <n v="55455900"/>
    <n v="55455900"/>
    <n v="55455900"/>
    <n v="55455900"/>
    <n v="55455900"/>
    <n v="6740970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x v="55"/>
    <n v="1"/>
    <d v="2025-01-01T00:00:00"/>
    <n v="76510199"/>
    <x v="552"/>
    <m/>
    <m/>
    <x v="11"/>
    <x v="6"/>
    <s v="TREG 3"/>
    <x v="2"/>
    <n v="1549800419"/>
    <n v="139571641.48883939"/>
    <n v="145638755.72957855"/>
    <n v="72166365.217098787"/>
    <n v="75389631.971712589"/>
    <n v="102696311.13499774"/>
    <n v="119328737.1127671"/>
    <n v="92819903.712985858"/>
    <n v="31276452.232196376"/>
    <n v="73074068.6155563"/>
    <n v="46817490.575023457"/>
    <n v="34462294.674316615"/>
    <n v="48106863.024494074"/>
    <n v="981348515.48956668"/>
    <n v="1487886.9553556144"/>
    <n v="6075367.692986995"/>
    <n v="2624419.7015099078"/>
    <n v="9531338.4020347744"/>
    <n v="11342484.590123713"/>
    <n v="18076485.441644222"/>
    <n v="15393364.593061939"/>
    <n v="5504015.130968675"/>
    <n v="13351438.770670116"/>
    <n v="5458306.6388423666"/>
    <n v="4019074.1846398413"/>
    <n v="6426047.551166825"/>
    <n v="99290229.653005004"/>
    <n v="141059528.444195"/>
    <n v="151714123.42256555"/>
    <n v="74790784.918608695"/>
    <n v="84920970.373747364"/>
    <n v="114038795.72512145"/>
    <n v="137405222.55441132"/>
    <n v="108213268.3060478"/>
    <n v="36780467.363165051"/>
    <n v="86425507.386226416"/>
    <n v="52275797.213865824"/>
    <n v="38481368.858956456"/>
    <n v="54532910.575660899"/>
    <n v="1080638745.1425719"/>
    <n v="0"/>
    <n v="0"/>
    <n v="0"/>
    <n v="0"/>
    <n v="0"/>
    <n v="0"/>
    <n v="0"/>
    <n v="0"/>
    <n v="0"/>
    <n v="0"/>
    <n v="0"/>
    <n v="0"/>
    <n v="0"/>
    <n v="58620536"/>
    <n v="53950524"/>
    <n v="174478540"/>
    <n v="166010950.44999999"/>
    <n v="166010950.44999999"/>
    <n v="166010950.44999999"/>
    <n v="166010950.44999999"/>
    <n v="166010950.44999999"/>
    <n v="166010950.44999999"/>
    <n v="166010950.44999999"/>
    <n v="166010950.44999999"/>
    <n v="166010950.44999999"/>
    <n v="1781148154.0500002"/>
    <n v="881000"/>
    <n v="881000"/>
    <n v="119351791"/>
    <n v="113384201.44999999"/>
    <n v="113384201.44999999"/>
    <n v="113384201.44999999"/>
    <n v="113384201.44999999"/>
    <n v="113384201.44999999"/>
    <n v="113384201.44999999"/>
    <n v="113384201.44999999"/>
    <n v="113384201.44999999"/>
    <n v="113384201.44999999"/>
    <n v="1141571604.0500002"/>
    <n v="57739536"/>
    <n v="53069524"/>
    <n v="52626749"/>
    <n v="52626749"/>
    <n v="52626749"/>
    <n v="52626749"/>
    <n v="52626749"/>
    <n v="52626749"/>
    <n v="52626749"/>
    <n v="52626749"/>
    <n v="52626749"/>
    <n v="52626749"/>
    <n v="637076550"/>
    <n v="0"/>
    <n v="0"/>
    <n v="122067565"/>
    <n v="0"/>
    <n v="0"/>
    <n v="0"/>
    <n v="0"/>
    <n v="0"/>
    <n v="0"/>
    <n v="0"/>
    <n v="0"/>
    <n v="0"/>
    <n v="122067565"/>
    <n v="0"/>
    <n v="0"/>
    <n v="0"/>
    <n v="0"/>
    <n v="0"/>
    <n v="0"/>
    <n v="0"/>
    <n v="0"/>
    <n v="0"/>
    <n v="0"/>
    <n v="0"/>
    <n v="0"/>
    <n v="0"/>
  </r>
  <r>
    <x v="53"/>
    <x v="53"/>
    <n v="1"/>
    <d v="2025-01-01T00:00:00"/>
    <n v="76510200"/>
    <x v="553"/>
    <m/>
    <m/>
    <x v="11"/>
    <x v="6"/>
    <s v="TREG 3"/>
    <x v="2"/>
    <n v="1856387671"/>
    <n v="118388063.90967034"/>
    <n v="119914269.83441056"/>
    <n v="57351043.773338839"/>
    <n v="63469681.802411169"/>
    <n v="126755164.06787051"/>
    <n v="163544967.08282056"/>
    <n v="431218540.15829057"/>
    <n v="31507945.089275051"/>
    <n v="126001024.31946184"/>
    <n v="44428646.432805479"/>
    <n v="32703869.569745757"/>
    <n v="45652229.157427013"/>
    <n v="1360935445.1975279"/>
    <n v="1262061.9352326542"/>
    <n v="5002262.462560609"/>
    <n v="2085642.0955678821"/>
    <n v="8024326.418720752"/>
    <n v="13999709.232676283"/>
    <n v="24774570.552381098"/>
    <n v="71513801.915480971"/>
    <n v="5544753.1334317662"/>
    <n v="23021777.671824858"/>
    <n v="5179798.6778115705"/>
    <n v="3814002.4965763539"/>
    <n v="6098160.9886519089"/>
    <n v="170320867.58091667"/>
    <n v="119650125.84490299"/>
    <n v="124916532.29697117"/>
    <n v="59436685.868906721"/>
    <n v="71494008.221131921"/>
    <n v="140754873.3005468"/>
    <n v="188319537.63520166"/>
    <n v="502732342.07377154"/>
    <n v="37052698.222706817"/>
    <n v="149022801.9912867"/>
    <n v="49608445.110617049"/>
    <n v="36517872.066322111"/>
    <n v="51750390.146078922"/>
    <n v="1531256312.7784445"/>
    <n v="0"/>
    <n v="0"/>
    <n v="0"/>
    <n v="0"/>
    <n v="0"/>
    <n v="0"/>
    <n v="0"/>
    <n v="0"/>
    <n v="0"/>
    <n v="0"/>
    <n v="0"/>
    <n v="0"/>
    <n v="0"/>
    <n v="69248989"/>
    <n v="141184708"/>
    <n v="76714570"/>
    <n v="70856392.549999997"/>
    <n v="70856392.549999997"/>
    <n v="70856392.549999997"/>
    <n v="70856392.549999997"/>
    <n v="70856392.549999997"/>
    <n v="70856392.549999997"/>
    <n v="70856392.549999997"/>
    <n v="70856392.549999997"/>
    <n v="70856392.549999997"/>
    <n v="924855799.94999981"/>
    <n v="15821613"/>
    <n v="15821613"/>
    <n v="21163549"/>
    <n v="20105371.550000001"/>
    <n v="20105371.550000001"/>
    <n v="20105371.550000001"/>
    <n v="20105371.550000001"/>
    <n v="20105371.550000001"/>
    <n v="20105371.550000001"/>
    <n v="20105371.550000001"/>
    <n v="20105371.550000001"/>
    <n v="20105371.550000001"/>
    <n v="233755118.95000005"/>
    <n v="53427376"/>
    <n v="52163095"/>
    <n v="50751021"/>
    <n v="50751021"/>
    <n v="50751021"/>
    <n v="50751021"/>
    <n v="50751021"/>
    <n v="50751021"/>
    <n v="50751021"/>
    <n v="50751021"/>
    <n v="50751021"/>
    <n v="50751021"/>
    <n v="613100681"/>
    <n v="0"/>
    <n v="72000000"/>
    <n v="6600000"/>
    <n v="0"/>
    <n v="0"/>
    <n v="0"/>
    <n v="0"/>
    <n v="0"/>
    <n v="0"/>
    <n v="0"/>
    <n v="0"/>
    <n v="0"/>
    <n v="78600000"/>
    <n v="0"/>
    <n v="0"/>
    <n v="0"/>
    <n v="0"/>
    <n v="0"/>
    <n v="0"/>
    <n v="0"/>
    <n v="0"/>
    <n v="0"/>
    <n v="0"/>
    <n v="0"/>
    <n v="0"/>
    <n v="0"/>
  </r>
  <r>
    <x v="56"/>
    <x v="56"/>
    <n v="1"/>
    <d v="2025-01-01T00:00:00"/>
    <n v="76510201"/>
    <x v="554"/>
    <m/>
    <m/>
    <x v="11"/>
    <x v="1"/>
    <s v="TREG 3"/>
    <x v="2"/>
    <n v="1740778159"/>
    <n v="138691557.42595562"/>
    <n v="106751066.31434985"/>
    <n v="159003506.56818721"/>
    <n v="83744082.798169345"/>
    <n v="118095979.93528008"/>
    <n v="112226614.41807479"/>
    <n v="110032205.69424671"/>
    <n v="70156139.839642063"/>
    <n v="173765784.45957762"/>
    <n v="165285823.93299165"/>
    <n v="150762193.85257232"/>
    <n v="146505185.65813449"/>
    <n v="1535020140.897182"/>
    <n v="1478504.9234269857"/>
    <n v="4453155.1799463481"/>
    <n v="5782360.4388466477"/>
    <n v="10587572.474380374"/>
    <n v="13043329.57793054"/>
    <n v="17000622.069571018"/>
    <n v="18247873.478383735"/>
    <n v="12346043.99313058"/>
    <n v="31748926.474248827"/>
    <n v="19270163.75715965"/>
    <n v="17582243.058936894"/>
    <n v="19569958.013108194"/>
    <n v="171110753.43906981"/>
    <n v="140170062.34938261"/>
    <n v="111204221.49429619"/>
    <n v="164785867.00703385"/>
    <n v="94331655.272549719"/>
    <n v="131139309.51321062"/>
    <n v="129227236.4876458"/>
    <n v="128280079.17263044"/>
    <n v="82502183.832772642"/>
    <n v="205514710.93382645"/>
    <n v="184555987.6901513"/>
    <n v="168344436.91150922"/>
    <n v="166075143.67124268"/>
    <n v="1706130894.3362515"/>
    <n v="0"/>
    <n v="0"/>
    <n v="0"/>
    <n v="0"/>
    <n v="0"/>
    <n v="0"/>
    <n v="0"/>
    <n v="0"/>
    <n v="0"/>
    <n v="0"/>
    <n v="0"/>
    <n v="0"/>
    <n v="0"/>
    <n v="85729820"/>
    <n v="83523159"/>
    <n v="83447237"/>
    <n v="82192336.099999994"/>
    <n v="82192336.099999994"/>
    <n v="82192336.099999994"/>
    <n v="82192336.099999994"/>
    <n v="82192336.099999994"/>
    <n v="82192336.099999994"/>
    <n v="82192336.099999994"/>
    <n v="82192336.099999994"/>
    <n v="82192336.099999994"/>
    <n v="992431240.90000021"/>
    <n v="25098018"/>
    <n v="25098018"/>
    <n v="25098018"/>
    <n v="23843117.099999998"/>
    <n v="23843117.099999998"/>
    <n v="23843117.099999998"/>
    <n v="23843117.099999998"/>
    <n v="23843117.099999998"/>
    <n v="23843117.099999998"/>
    <n v="23843117.099999998"/>
    <n v="23843117.099999998"/>
    <n v="23843117.099999998"/>
    <n v="289882107.89999998"/>
    <n v="60631802"/>
    <n v="58425141"/>
    <n v="58349219"/>
    <n v="58349219"/>
    <n v="58349219"/>
    <n v="58349219"/>
    <n v="58349219"/>
    <n v="58349219"/>
    <n v="58349219"/>
    <n v="58349219"/>
    <n v="58349219"/>
    <n v="58349219"/>
    <n v="7025491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57"/>
    <n v="1"/>
    <d v="2025-01-01T00:00:00"/>
    <n v="76510202"/>
    <x v="555"/>
    <m/>
    <m/>
    <x v="11"/>
    <x v="2"/>
    <s v="TREG 3"/>
    <x v="2"/>
    <n v="1352235940"/>
    <n v="53027220.021059871"/>
    <n v="74853464.095221087"/>
    <n v="162841946.52924222"/>
    <n v="56260397.355879776"/>
    <n v="90771381.102695003"/>
    <n v="96802492.445709184"/>
    <n v="89506396.294084191"/>
    <n v="35924000.266247571"/>
    <n v="207450477.34147435"/>
    <n v="82037515.777849227"/>
    <n v="153240716.68342111"/>
    <n v="85944179.068430871"/>
    <n v="1188660186.9813144"/>
    <n v="565290.39929945767"/>
    <n v="3122536.4099970013"/>
    <n v="5921950.0859980881"/>
    <n v="7112873.1074458137"/>
    <n v="10025413.571361452"/>
    <n v="14664102.610556483"/>
    <n v="14843848.533029318"/>
    <n v="6321888.4150423929"/>
    <n v="37903491.603057474"/>
    <n v="9564500.6066014618"/>
    <n v="17871294.244287252"/>
    <n v="11480303.364585087"/>
    <n v="139397492.95126128"/>
    <n v="53592510.420359328"/>
    <n v="77976000.505218089"/>
    <n v="168763896.61524031"/>
    <n v="63373270.46332559"/>
    <n v="100796794.67405646"/>
    <n v="111466595.05626567"/>
    <n v="104350244.82711351"/>
    <n v="42245888.681289963"/>
    <n v="245353968.94453183"/>
    <n v="91602016.384450689"/>
    <n v="171112010.92770836"/>
    <n v="97424482.433015957"/>
    <n v="1328057679.9325757"/>
    <n v="0"/>
    <n v="0"/>
    <n v="0"/>
    <n v="0"/>
    <n v="0"/>
    <n v="0"/>
    <n v="0"/>
    <n v="0"/>
    <n v="0"/>
    <n v="0"/>
    <n v="0"/>
    <n v="0"/>
    <n v="0"/>
    <n v="51625728"/>
    <n v="68702026"/>
    <n v="250644669"/>
    <n v="57990430"/>
    <n v="57990430"/>
    <n v="57990430"/>
    <n v="57990430"/>
    <n v="57990430"/>
    <n v="57990430"/>
    <n v="57990430"/>
    <n v="57990430"/>
    <n v="57990430"/>
    <n v="892886293"/>
    <n v="0"/>
    <n v="19262720"/>
    <n v="9631360"/>
    <n v="9149792"/>
    <n v="9149792"/>
    <n v="9149792"/>
    <n v="9149792"/>
    <n v="9149792"/>
    <n v="9149792"/>
    <n v="9149792"/>
    <n v="9149792"/>
    <n v="9149792"/>
    <n v="111242208"/>
    <n v="51625728"/>
    <n v="49439306"/>
    <n v="48840638"/>
    <n v="48840638"/>
    <n v="48840638"/>
    <n v="48840638"/>
    <n v="48840638"/>
    <n v="48840638"/>
    <n v="48840638"/>
    <n v="48840638"/>
    <n v="48840638"/>
    <n v="48840638"/>
    <n v="589471414"/>
    <n v="0"/>
    <n v="0"/>
    <n v="192172671"/>
    <n v="0"/>
    <n v="0"/>
    <n v="0"/>
    <n v="0"/>
    <n v="0"/>
    <n v="0"/>
    <n v="0"/>
    <n v="0"/>
    <n v="0"/>
    <n v="192172671"/>
    <n v="0"/>
    <n v="0"/>
    <n v="0"/>
    <n v="0"/>
    <n v="0"/>
    <n v="0"/>
    <n v="0"/>
    <n v="0"/>
    <n v="0"/>
    <n v="0"/>
    <n v="0"/>
    <n v="0"/>
    <n v="0"/>
  </r>
  <r>
    <x v="53"/>
    <x v="53"/>
    <n v="1"/>
    <d v="2025-01-01T00:00:00"/>
    <n v="76510203"/>
    <x v="556"/>
    <m/>
    <m/>
    <x v="11"/>
    <x v="6"/>
    <s v="TREG 3"/>
    <x v="2"/>
    <n v="1127179604"/>
    <n v="114658082.85611829"/>
    <n v="114335109.62472926"/>
    <n v="61442003.377621673"/>
    <n v="59458663.71886614"/>
    <n v="77773538.691505536"/>
    <n v="98791348.357358024"/>
    <n v="80632543.099423751"/>
    <n v="29124506.555585433"/>
    <n v="91537249.380619958"/>
    <n v="45340092.622579984"/>
    <n v="33374783.939268783"/>
    <n v="46588776.940470114"/>
    <n v="853056699.1641469"/>
    <n v="1222298.9139333367"/>
    <n v="4769525.9940148741"/>
    <n v="2234414.9338736907"/>
    <n v="7517222.5943474919"/>
    <n v="8589842.7546066791"/>
    <n v="14965383.97665754"/>
    <n v="13372198.034520924"/>
    <n v="5125316.7582390271"/>
    <n v="16724865.653378054"/>
    <n v="5286061.3742416948"/>
    <n v="3892246.1146562472"/>
    <n v="6223263.7330297828"/>
    <n v="89922640.835499346"/>
    <n v="115880381.77005163"/>
    <n v="119104635.61874413"/>
    <n v="63676418.311495364"/>
    <n v="66975886.313213632"/>
    <n v="86363381.446112216"/>
    <n v="113756732.33401556"/>
    <n v="94004741.133944675"/>
    <n v="34249823.31382446"/>
    <n v="108262115.03399801"/>
    <n v="50626153.996821679"/>
    <n v="37267030.05392503"/>
    <n v="52812040.673499897"/>
    <n v="942979339.99964631"/>
    <n v="0"/>
    <n v="0"/>
    <n v="0"/>
    <n v="0"/>
    <n v="0"/>
    <n v="0"/>
    <n v="0"/>
    <n v="0"/>
    <n v="0"/>
    <n v="0"/>
    <n v="0"/>
    <n v="0"/>
    <n v="0"/>
    <n v="72413594"/>
    <n v="69928898"/>
    <n v="46297521"/>
    <n v="57981170"/>
    <n v="57981170"/>
    <n v="57981170"/>
    <n v="57981170"/>
    <n v="57981170"/>
    <n v="57981170"/>
    <n v="57981170"/>
    <n v="57981170"/>
    <n v="57981170"/>
    <n v="710470543"/>
    <n v="22098865"/>
    <n v="20907987"/>
    <n v="10198000"/>
    <n v="9688100"/>
    <n v="9688100"/>
    <n v="9688100"/>
    <n v="9688100"/>
    <n v="9688100"/>
    <n v="9688100"/>
    <n v="9688100"/>
    <n v="9688100"/>
    <n v="9688100"/>
    <n v="140397752"/>
    <n v="50314729"/>
    <n v="49020911"/>
    <n v="48293070"/>
    <n v="48293070"/>
    <n v="48293070"/>
    <n v="48293070"/>
    <n v="48293070"/>
    <n v="48293070"/>
    <n v="48293070"/>
    <n v="48293070"/>
    <n v="48293070"/>
    <n v="48293070"/>
    <n v="582266340"/>
    <n v="0"/>
    <n v="0"/>
    <n v="1738000"/>
    <n v="0"/>
    <n v="0"/>
    <n v="0"/>
    <n v="0"/>
    <n v="0"/>
    <n v="0"/>
    <n v="0"/>
    <n v="0"/>
    <n v="0"/>
    <n v="1738000"/>
    <n v="0"/>
    <n v="0"/>
    <n v="0"/>
    <n v="0"/>
    <n v="0"/>
    <n v="0"/>
    <n v="0"/>
    <n v="0"/>
    <n v="0"/>
    <n v="0"/>
    <n v="0"/>
    <n v="0"/>
    <n v="0"/>
  </r>
  <r>
    <x v="58"/>
    <x v="58"/>
    <n v="1"/>
    <d v="2025-01-01T00:00:00"/>
    <n v="76510204"/>
    <x v="557"/>
    <m/>
    <m/>
    <x v="11"/>
    <x v="6"/>
    <s v="TREG 3"/>
    <x v="2"/>
    <n v="1358702230"/>
    <n v="118621632.27496843"/>
    <n v="123752961.44776621"/>
    <n v="122994299.94545324"/>
    <n v="65464435.816012077"/>
    <n v="90234738.070540488"/>
    <n v="104689591.77090019"/>
    <n v="183865638.17690209"/>
    <n v="32098604.176896341"/>
    <n v="43448333.958599009"/>
    <n v="47805967.163829528"/>
    <n v="51955474.451034024"/>
    <n v="49122562.654622942"/>
    <n v="1034054239.9075246"/>
    <n v="1264551.863130644"/>
    <n v="5162394.721960187"/>
    <n v="4472840.8168988079"/>
    <n v="8276518.5973426327"/>
    <n v="9966143.0361753553"/>
    <n v="15858877.981336489"/>
    <n v="30492498.821641117"/>
    <n v="5648697.0376628563"/>
    <n v="7938490.103620261"/>
    <n v="5573550.0716012046"/>
    <n v="6059170.1188280359"/>
    <n v="6561723.2886928245"/>
    <n v="107275456.45889044"/>
    <n v="119886184.13809907"/>
    <n v="128915356.1697264"/>
    <n v="127467140.76235205"/>
    <n v="73740954.41335471"/>
    <n v="100200881.10671584"/>
    <n v="120548469.75223668"/>
    <n v="214358136.9985432"/>
    <n v="37747301.214559197"/>
    <n v="51386824.06221927"/>
    <n v="53379517.235430732"/>
    <n v="58014644.56986206"/>
    <n v="55684285.943315767"/>
    <n v="1141329696.366415"/>
    <n v="0"/>
    <n v="0"/>
    <n v="0"/>
    <n v="0"/>
    <n v="0"/>
    <n v="0"/>
    <n v="0"/>
    <n v="0"/>
    <n v="0"/>
    <n v="0"/>
    <n v="0"/>
    <n v="0"/>
    <n v="0"/>
    <n v="75774116"/>
    <n v="73706915"/>
    <n v="76319710"/>
    <n v="75535592.5"/>
    <n v="75535592.5"/>
    <n v="75535592.5"/>
    <n v="75535592.5"/>
    <n v="75535592.5"/>
    <n v="75535592.5"/>
    <n v="75535592.5"/>
    <n v="75535592.5"/>
    <n v="75535592.5"/>
    <n v="905621073.5"/>
    <n v="15682350"/>
    <n v="15682350"/>
    <n v="15682350"/>
    <n v="14898232.5"/>
    <n v="14898232.5"/>
    <n v="14898232.5"/>
    <n v="14898232.5"/>
    <n v="14898232.5"/>
    <n v="14898232.5"/>
    <n v="14898232.5"/>
    <n v="14898232.5"/>
    <n v="14898232.5"/>
    <n v="181131142.5"/>
    <n v="60091766"/>
    <n v="58024565"/>
    <n v="60637360"/>
    <n v="60637360"/>
    <n v="60637360"/>
    <n v="60637360"/>
    <n v="60637360"/>
    <n v="60637360"/>
    <n v="60637360"/>
    <n v="60637360"/>
    <n v="60637360"/>
    <n v="60637360"/>
    <n v="7244899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9"/>
    <x v="59"/>
    <n v="1"/>
    <d v="2025-01-01T00:00:00"/>
    <n v="76510205"/>
    <x v="558"/>
    <m/>
    <m/>
    <x v="11"/>
    <x v="1"/>
    <s v="TREG 3"/>
    <x v="2"/>
    <n v="3406882957"/>
    <n v="132690044.66281512"/>
    <n v="108834485.11043951"/>
    <n v="330047513.47313184"/>
    <n v="84136455.897866786"/>
    <n v="119745449.98555817"/>
    <n v="447718426.67061156"/>
    <n v="106947895.23360616"/>
    <n v="99774006.254059643"/>
    <n v="414419269.76836127"/>
    <n v="135044648.36168948"/>
    <n v="480549448.22654676"/>
    <n v="149874426.47090238"/>
    <n v="2609782070.1155887"/>
    <n v="1414526.5073431283"/>
    <n v="4540065.6673459113"/>
    <n v="12002588.66007036"/>
    <n v="10637179.306185514"/>
    <n v="13225508.357483342"/>
    <n v="67822519.683745682"/>
    <n v="17736367.717877403"/>
    <n v="17558181.983773634"/>
    <n v="75718974.056416333"/>
    <n v="15744438.49166888"/>
    <n v="56042811.428038895"/>
    <n v="20020016.493603051"/>
    <n v="312463178.35355216"/>
    <n v="134104571.17015825"/>
    <n v="113374550.77778542"/>
    <n v="342050102.1332022"/>
    <n v="94773635.204052299"/>
    <n v="132970958.34304151"/>
    <n v="515540946.35435724"/>
    <n v="124684262.95148356"/>
    <n v="117332188.23783328"/>
    <n v="490138243.8247776"/>
    <n v="150789086.85335836"/>
    <n v="536592259.65458566"/>
    <n v="169894442.96450543"/>
    <n v="2922245248.469141"/>
    <n v="0"/>
    <n v="0"/>
    <n v="0"/>
    <n v="0"/>
    <n v="0"/>
    <n v="0"/>
    <n v="0"/>
    <n v="0"/>
    <n v="0"/>
    <n v="0"/>
    <n v="0"/>
    <n v="0"/>
    <n v="0"/>
    <n v="89086123"/>
    <n v="85469401"/>
    <n v="373053627"/>
    <n v="80303790"/>
    <n v="80303790"/>
    <n v="80303790"/>
    <n v="80303790"/>
    <n v="80303790"/>
    <n v="80303790"/>
    <n v="80303790"/>
    <n v="80303790"/>
    <n v="80303790"/>
    <n v="1270343261"/>
    <n v="18077000"/>
    <n v="16781785"/>
    <n v="17917000"/>
    <n v="17021150"/>
    <n v="17021150"/>
    <n v="17021150"/>
    <n v="17021150"/>
    <n v="17021150"/>
    <n v="17021150"/>
    <n v="17021150"/>
    <n v="17021150"/>
    <n v="17021150"/>
    <n v="205966135"/>
    <n v="71009123"/>
    <n v="68687616"/>
    <n v="63282640"/>
    <n v="63282640"/>
    <n v="63282640"/>
    <n v="63282640"/>
    <n v="63282640"/>
    <n v="63282640"/>
    <n v="63282640"/>
    <n v="63282640"/>
    <n v="63282640"/>
    <n v="63282640"/>
    <n v="772523139"/>
    <n v="0"/>
    <n v="0"/>
    <n v="291853987"/>
    <n v="0"/>
    <n v="0"/>
    <n v="0"/>
    <n v="0"/>
    <n v="0"/>
    <n v="0"/>
    <n v="0"/>
    <n v="0"/>
    <n v="0"/>
    <n v="291853987"/>
    <n v="0"/>
    <n v="0"/>
    <n v="0"/>
    <n v="0"/>
    <n v="0"/>
    <n v="0"/>
    <n v="0"/>
    <n v="0"/>
    <n v="0"/>
    <n v="0"/>
    <n v="0"/>
    <n v="0"/>
    <n v="0"/>
  </r>
  <r>
    <x v="58"/>
    <x v="58"/>
    <n v="1"/>
    <d v="2025-01-01T00:00:00"/>
    <n v="76510206"/>
    <x v="559"/>
    <m/>
    <m/>
    <x v="11"/>
    <x v="6"/>
    <s v="TREG 3"/>
    <x v="2"/>
    <n v="1359712699.1652229"/>
    <n v="124037797.68205892"/>
    <n v="121424178.67877457"/>
    <n v="65479345.491169356"/>
    <n v="63251419.911431924"/>
    <n v="90832182.707417503"/>
    <n v="54122751.05386734"/>
    <n v="99749628.364480391"/>
    <n v="35379217.05733835"/>
    <n v="103132170.65585768"/>
    <n v="63039748.47796151"/>
    <n v="46403477.878870144"/>
    <n v="64775888.410083458"/>
    <n v="931627806.36931109"/>
    <n v="1322290.2530449331"/>
    <n v="5065248.7972518802"/>
    <n v="2381237.9053875729"/>
    <n v="7996732.06802845"/>
    <n v="10032128.917385086"/>
    <n v="8198772.1076978669"/>
    <n v="16542598.473112389"/>
    <n v="6226017.7260437459"/>
    <n v="18843385.730199397"/>
    <n v="7349609.588254571"/>
    <n v="5411683.1680237204"/>
    <n v="8652672.6733425409"/>
    <n v="98022377.407772154"/>
    <n v="125360087.93510385"/>
    <n v="126489427.47602645"/>
    <n v="67860583.396556929"/>
    <n v="71248151.979460374"/>
    <n v="100864311.62480259"/>
    <n v="62321523.161565207"/>
    <n v="116292226.83759278"/>
    <n v="41605234.783382095"/>
    <n v="121975556.38605708"/>
    <n v="70389358.066216081"/>
    <n v="51815161.046893865"/>
    <n v="73428561.083425999"/>
    <n v="1029650183.7770833"/>
    <n v="0"/>
    <n v="0"/>
    <n v="0"/>
    <n v="0"/>
    <n v="0"/>
    <n v="0"/>
    <n v="0"/>
    <n v="0"/>
    <n v="0"/>
    <n v="0"/>
    <n v="0"/>
    <n v="0"/>
    <n v="0"/>
    <n v="99571673"/>
    <n v="92648309"/>
    <n v="91029322"/>
    <n v="88205431.299999997"/>
    <n v="88205431.299999997"/>
    <n v="88205431.299999997"/>
    <n v="88205431.299999997"/>
    <n v="88205431.299999997"/>
    <n v="88205431.299999997"/>
    <n v="88205431.299999997"/>
    <n v="88205431.299999997"/>
    <n v="88205431.299999997"/>
    <n v="1077098185.6999998"/>
    <n v="56477814"/>
    <n v="56477814"/>
    <n v="56477814"/>
    <n v="53653923.299999997"/>
    <n v="53653923.299999997"/>
    <n v="53653923.299999997"/>
    <n v="53653923.299999997"/>
    <n v="53653923.299999997"/>
    <n v="53653923.299999997"/>
    <n v="53653923.299999997"/>
    <n v="53653923.299999997"/>
    <n v="53653923.299999997"/>
    <n v="652318751.69999993"/>
    <n v="43093859"/>
    <n v="36170495"/>
    <n v="34551508"/>
    <n v="34551508"/>
    <n v="34551508"/>
    <n v="34551508"/>
    <n v="34551508"/>
    <n v="34551508"/>
    <n v="34551508"/>
    <n v="34551508"/>
    <n v="34551508"/>
    <n v="34551508"/>
    <n v="4247794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2"/>
    <x v="52"/>
    <n v="1"/>
    <d v="2025-01-01T00:00:00"/>
    <n v="76510207"/>
    <x v="560"/>
    <m/>
    <m/>
    <x v="11"/>
    <x v="2"/>
    <s v="TREG 3"/>
    <x v="2"/>
    <n v="1074294937"/>
    <n v="41403409.859741636"/>
    <n v="55038080.945645384"/>
    <n v="34676655.563152716"/>
    <n v="43217004.01918485"/>
    <n v="36623038.845542975"/>
    <n v="29353909.113086917"/>
    <n v="71348775.789826244"/>
    <n v="28283706.046567403"/>
    <n v="47587039.295181535"/>
    <n v="67024065.326707378"/>
    <n v="36206025.661152221"/>
    <n v="70215781.374112278"/>
    <n v="560977491.83990145"/>
    <n v="441376.14762148261"/>
    <n v="2295931.3074745461"/>
    <n v="1261059.7439490929"/>
    <n v="5463826.7790391222"/>
    <n v="4044899.4628738016"/>
    <n v="4446669.9604524001"/>
    <n v="11832566.885627687"/>
    <n v="4977353.0860998444"/>
    <n v="8694677.2427535653"/>
    <n v="7814128.784812361"/>
    <n v="4222432.2099941596"/>
    <n v="9379325.9752281308"/>
    <n v="64874247.585926197"/>
    <n v="41844786.007363118"/>
    <n v="57334012.253119931"/>
    <n v="35937715.307101808"/>
    <n v="48680830.798223972"/>
    <n v="40667938.308416776"/>
    <n v="33800579.073539317"/>
    <n v="83181342.675453931"/>
    <n v="33261059.132667247"/>
    <n v="56281716.5379351"/>
    <n v="74838194.111519739"/>
    <n v="40428457.871146381"/>
    <n v="79595107.349340409"/>
    <n v="625851739.42582774"/>
    <n v="0"/>
    <n v="0"/>
    <n v="0"/>
    <n v="0"/>
    <n v="0"/>
    <n v="0"/>
    <n v="0"/>
    <n v="0"/>
    <n v="0"/>
    <n v="0"/>
    <n v="0"/>
    <n v="0"/>
    <n v="0"/>
    <n v="40819841"/>
    <n v="42511003"/>
    <n v="40114169"/>
    <n v="39280662.549999997"/>
    <n v="39280662.549999997"/>
    <n v="39280662.549999997"/>
    <n v="39280662.549999997"/>
    <n v="39280662.549999997"/>
    <n v="39280662.549999997"/>
    <n v="39280662.549999997"/>
    <n v="39280662.549999997"/>
    <n v="39280662.549999997"/>
    <n v="476970975.95000011"/>
    <n v="16900000"/>
    <n v="16808929"/>
    <n v="16670129"/>
    <n v="15836622.549999999"/>
    <n v="15836622.549999999"/>
    <n v="15836622.549999999"/>
    <n v="15836622.549999999"/>
    <n v="15836622.549999999"/>
    <n v="15836622.549999999"/>
    <n v="15836622.549999999"/>
    <n v="15836622.549999999"/>
    <n v="15836622.549999999"/>
    <n v="192908660.95000002"/>
    <n v="23919841"/>
    <n v="25702074"/>
    <n v="23444040"/>
    <n v="23444040"/>
    <n v="23444040"/>
    <n v="23444040"/>
    <n v="23444040"/>
    <n v="23444040"/>
    <n v="23444040"/>
    <n v="23444040"/>
    <n v="23444040"/>
    <n v="23444040"/>
    <n v="284062315"/>
    <n v="0"/>
    <n v="0"/>
    <n v="712000"/>
    <n v="0"/>
    <n v="0"/>
    <n v="0"/>
    <n v="0"/>
    <n v="0"/>
    <n v="0"/>
    <n v="0"/>
    <n v="0"/>
    <n v="0"/>
    <n v="712000"/>
    <n v="0"/>
    <n v="0"/>
    <n v="0"/>
    <n v="0"/>
    <n v="0"/>
    <n v="0"/>
    <n v="0"/>
    <n v="0"/>
    <n v="0"/>
    <n v="0"/>
    <n v="0"/>
    <n v="0"/>
    <n v="0"/>
  </r>
  <r>
    <x v="52"/>
    <x v="52"/>
    <n v="1"/>
    <d v="2025-01-01T00:00:00"/>
    <n v="76510208"/>
    <x v="561"/>
    <m/>
    <m/>
    <x v="11"/>
    <x v="2"/>
    <s v="TREG 3"/>
    <x v="2"/>
    <n v="1600248679.0029409"/>
    <n v="73544757.345857546"/>
    <n v="104724953.19605631"/>
    <n v="80751118.354580268"/>
    <n v="77971253.297941595"/>
    <n v="106521791.85486895"/>
    <n v="43996563.286012106"/>
    <n v="115675114.28905021"/>
    <n v="47576336.984693199"/>
    <n v="80238562.999372497"/>
    <n v="113062694.59855251"/>
    <n v="60268971.050602093"/>
    <n v="116882005.62351102"/>
    <n v="1021214122.8810983"/>
    <n v="784015.17616632581"/>
    <n v="4368635.2173886299"/>
    <n v="2936614.9353813678"/>
    <n v="9857726.870086059"/>
    <n v="11764996.90468891"/>
    <n v="6664808.9552008361"/>
    <n v="19183700.234180942"/>
    <n v="8372461.0673794001"/>
    <n v="14660470.960893199"/>
    <n v="13181630.389688551"/>
    <n v="7028709.7238711119"/>
    <n v="15612935.011580482"/>
    <n v="114416705.44650581"/>
    <n v="74328772.522023872"/>
    <n v="109093588.41344494"/>
    <n v="83687733.289961636"/>
    <n v="87828980.168027654"/>
    <n v="118286788.75955786"/>
    <n v="50661372.241212942"/>
    <n v="134858814.52323115"/>
    <n v="55948798.0520726"/>
    <n v="94899033.960265696"/>
    <n v="126244324.98824106"/>
    <n v="67297680.774473205"/>
    <n v="132494940.6350915"/>
    <n v="1135630828.3276041"/>
    <n v="0"/>
    <n v="0"/>
    <n v="0"/>
    <n v="0"/>
    <n v="0"/>
    <n v="0"/>
    <n v="0"/>
    <n v="0"/>
    <n v="0"/>
    <n v="0"/>
    <n v="0"/>
    <n v="0"/>
    <n v="0"/>
    <n v="70641370"/>
    <n v="66669481"/>
    <n v="63694289"/>
    <n v="63671284.200000003"/>
    <n v="63671284.200000003"/>
    <n v="63671284.200000003"/>
    <n v="63671284.200000003"/>
    <n v="63671284.200000003"/>
    <n v="63671284.200000003"/>
    <n v="63671284.200000003"/>
    <n v="63671284.200000003"/>
    <n v="63671284.200000003"/>
    <n v="774046697.80000007"/>
    <n v="1773000"/>
    <n v="1773000"/>
    <n v="460096"/>
    <n v="437091.19999999995"/>
    <n v="437091.19999999995"/>
    <n v="437091.19999999995"/>
    <n v="437091.19999999995"/>
    <n v="437091.19999999995"/>
    <n v="437091.19999999995"/>
    <n v="437091.19999999995"/>
    <n v="437091.19999999995"/>
    <n v="437091.19999999995"/>
    <n v="7939916.8000000017"/>
    <n v="68868370"/>
    <n v="64896481"/>
    <n v="63234193"/>
    <n v="63234193"/>
    <n v="63234193"/>
    <n v="63234193"/>
    <n v="63234193"/>
    <n v="63234193"/>
    <n v="63234193"/>
    <n v="63234193"/>
    <n v="63234193"/>
    <n v="63234193"/>
    <n v="766106781"/>
    <n v="0"/>
    <n v="0"/>
    <n v="-550000"/>
    <n v="0"/>
    <n v="0"/>
    <n v="0"/>
    <n v="0"/>
    <n v="0"/>
    <n v="0"/>
    <n v="0"/>
    <n v="0"/>
    <n v="0"/>
    <n v="-550000"/>
    <n v="0"/>
    <n v="0"/>
    <n v="0"/>
    <n v="0"/>
    <n v="0"/>
    <n v="0"/>
    <n v="0"/>
    <n v="0"/>
    <n v="0"/>
    <n v="0"/>
    <n v="0"/>
    <n v="0"/>
    <n v="0"/>
  </r>
  <r>
    <x v="50"/>
    <x v="50"/>
    <n v="1"/>
    <d v="2025-01-01T00:00:00"/>
    <n v="76510209"/>
    <x v="562"/>
    <m/>
    <m/>
    <x v="11"/>
    <x v="1"/>
    <s v="TREG 3"/>
    <x v="2"/>
    <n v="1851101666"/>
    <n v="166328192.72081459"/>
    <n v="286507593.18396586"/>
    <n v="96419987.478613272"/>
    <n v="103438937.52323753"/>
    <n v="148542911.5016616"/>
    <n v="41729236.503898412"/>
    <n v="144283164.391251"/>
    <n v="32744777.935525492"/>
    <n v="2620167.5461692726"/>
    <n v="149689264.33901343"/>
    <n v="84239011.211468622"/>
    <n v="166127224.69071463"/>
    <n v="1422670469.0263336"/>
    <n v="1773122.0011262894"/>
    <n v="11951756.705868423"/>
    <n v="3506432.8651854694"/>
    <n v="13077547.823165372"/>
    <n v="16406097.415367931"/>
    <n v="6321343.4953292757"/>
    <n v="23928093.709113508"/>
    <n v="5762410.387192592"/>
    <n v="478733.52646644181"/>
    <n v="17451809.041233689"/>
    <n v="9824152.4106030315"/>
    <n v="22191042.57249862"/>
    <n v="132672541.95315064"/>
    <n v="168101314.72194088"/>
    <n v="298459349.88983428"/>
    <n v="99926420.343798742"/>
    <n v="116516485.3464029"/>
    <n v="164949008.91702953"/>
    <n v="48050579.999227688"/>
    <n v="168211258.10036451"/>
    <n v="38507188.322718084"/>
    <n v="3098901.0726357144"/>
    <n v="167141073.38024712"/>
    <n v="94063163.622071654"/>
    <n v="188318267.26321325"/>
    <n v="1555343010.9794843"/>
    <n v="0"/>
    <n v="0"/>
    <n v="0"/>
    <n v="0"/>
    <n v="0"/>
    <n v="0"/>
    <n v="0"/>
    <n v="0"/>
    <n v="0"/>
    <n v="0"/>
    <n v="0"/>
    <n v="0"/>
    <n v="0"/>
    <n v="98594700"/>
    <n v="85990921"/>
    <n v="91393777"/>
    <n v="90533387.700000003"/>
    <n v="90533387.700000003"/>
    <n v="90533387.700000003"/>
    <n v="90533387.700000003"/>
    <n v="90533387.700000003"/>
    <n v="90533387.700000003"/>
    <n v="90533387.700000003"/>
    <n v="90533387.700000003"/>
    <n v="90533387.700000003"/>
    <n v="1090779887.3000002"/>
    <n v="24726935"/>
    <n v="13218395"/>
    <n v="17207786"/>
    <n v="16347396.699999999"/>
    <n v="16347396.699999999"/>
    <n v="16347396.699999999"/>
    <n v="16347396.699999999"/>
    <n v="16347396.699999999"/>
    <n v="16347396.699999999"/>
    <n v="16347396.699999999"/>
    <n v="16347396.699999999"/>
    <n v="16347396.699999999"/>
    <n v="202279686.29999995"/>
    <n v="73867765"/>
    <n v="72772526"/>
    <n v="74185991"/>
    <n v="74185991"/>
    <n v="74185991"/>
    <n v="74185991"/>
    <n v="74185991"/>
    <n v="74185991"/>
    <n v="74185991"/>
    <n v="74185991"/>
    <n v="74185991"/>
    <n v="74185991"/>
    <n v="888500201"/>
    <n v="0"/>
    <n v="-1876000"/>
    <n v="-627800"/>
    <n v="0"/>
    <n v="0"/>
    <n v="0"/>
    <n v="0"/>
    <n v="0"/>
    <n v="0"/>
    <n v="0"/>
    <n v="0"/>
    <n v="0"/>
    <n v="-2503800"/>
    <n v="0"/>
    <n v="0"/>
    <n v="0"/>
    <n v="0"/>
    <n v="0"/>
    <n v="0"/>
    <n v="0"/>
    <n v="0"/>
    <n v="0"/>
    <n v="0"/>
    <n v="0"/>
    <n v="0"/>
    <n v="0"/>
  </r>
  <r>
    <x v="56"/>
    <x v="56"/>
    <n v="1"/>
    <d v="2025-01-01T00:00:00"/>
    <n v="76510210"/>
    <x v="563"/>
    <m/>
    <m/>
    <x v="11"/>
    <x v="1"/>
    <s v="TREG 3"/>
    <x v="2"/>
    <n v="1661086373"/>
    <n v="95453802.638713449"/>
    <n v="73024045.207325161"/>
    <n v="72151248.449318916"/>
    <n v="109459008.30395697"/>
    <n v="75506199.920549735"/>
    <n v="37981772.484655231"/>
    <n v="78096834.872825548"/>
    <n v="125470236.78064868"/>
    <n v="90776643.685901091"/>
    <n v="274331959.16885221"/>
    <n v="53774973.660282448"/>
    <n v="106049287.65810066"/>
    <n v="1192076012.83113"/>
    <n v="1017573.9589376897"/>
    <n v="3046221.6107336581"/>
    <n v="2623869.9614327252"/>
    <n v="13838651.575956851"/>
    <n v="8339422.318021059"/>
    <n v="5753659.7971190214"/>
    <n v="12951673.129061535"/>
    <n v="22080192.363250494"/>
    <n v="16585894.599021018"/>
    <n v="31983515.895164609"/>
    <n v="6271364.4132002145"/>
    <n v="14165915.680499539"/>
    <n v="138657955.30239841"/>
    <n v="96471376.597651139"/>
    <n v="76070266.818058819"/>
    <n v="74775118.410751641"/>
    <n v="123297659.87991382"/>
    <n v="83845622.238570794"/>
    <n v="43735432.281774253"/>
    <n v="91048508.001887083"/>
    <n v="147550429.14389917"/>
    <n v="107362538.28492211"/>
    <n v="306315475.06401682"/>
    <n v="60046338.073482662"/>
    <n v="120215203.3386002"/>
    <n v="1330733968.1335285"/>
    <n v="0"/>
    <n v="0"/>
    <n v="0"/>
    <n v="0"/>
    <n v="0"/>
    <n v="0"/>
    <n v="0"/>
    <n v="0"/>
    <n v="0"/>
    <n v="0"/>
    <n v="0"/>
    <n v="0"/>
    <n v="0"/>
    <n v="117467197"/>
    <n v="106741911"/>
    <n v="56548877"/>
    <n v="55481877"/>
    <n v="55481877"/>
    <n v="55481877"/>
    <n v="55481877"/>
    <n v="55481877"/>
    <n v="55481877"/>
    <n v="55481877"/>
    <n v="55481877"/>
    <n v="55481877"/>
    <n v="780094878"/>
    <n v="21340000"/>
    <n v="21340000"/>
    <n v="21340000"/>
    <n v="20273000"/>
    <n v="20273000"/>
    <n v="20273000"/>
    <n v="20273000"/>
    <n v="20273000"/>
    <n v="20273000"/>
    <n v="20273000"/>
    <n v="20273000"/>
    <n v="20273000"/>
    <n v="246477000"/>
    <n v="42350633"/>
    <n v="37599347"/>
    <n v="35208877"/>
    <n v="35208877"/>
    <n v="35208877"/>
    <n v="35208877"/>
    <n v="35208877"/>
    <n v="35208877"/>
    <n v="35208877"/>
    <n v="35208877"/>
    <n v="35208877"/>
    <n v="35208877"/>
    <n v="432038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8"/>
    <x v="58"/>
    <n v="1"/>
    <d v="2025-01-01T00:00:00"/>
    <n v="76510211"/>
    <x v="564"/>
    <m/>
    <m/>
    <x v="11"/>
    <x v="6"/>
    <s v="TREG 3"/>
    <x v="2"/>
    <n v="1015459736"/>
    <n v="118539785.9547708"/>
    <n v="119803444.01683852"/>
    <n v="52325294.813650638"/>
    <n v="60895637.423951261"/>
    <n v="86948812.658330902"/>
    <n v="74179463.641490772"/>
    <n v="88165701.607865617"/>
    <n v="30641336.393767901"/>
    <n v="93010755.779416218"/>
    <n v="45823496.35237103"/>
    <n v="33730616.803826675"/>
    <n v="47085493.802671902"/>
    <n v="851149839.24895227"/>
    <n v="1263679.3501268178"/>
    <n v="4997639.3278170079"/>
    <n v="1902874.4787567854"/>
    <n v="7698895.8868120536"/>
    <n v="9603222.9084670842"/>
    <n v="11237058.457404211"/>
    <n v="14621506.111981779"/>
    <n v="5392247.748956278"/>
    <n v="16994091.533836707"/>
    <n v="5342419.9221935868"/>
    <n v="3933744.1835894436"/>
    <n v="6289614.4775035977"/>
    <n v="89276994.387445346"/>
    <n v="119803465.30489762"/>
    <n v="124801083.34465553"/>
    <n v="54228169.292407423"/>
    <n v="68594533.310763314"/>
    <n v="96552035.566797987"/>
    <n v="85416522.098894984"/>
    <n v="102787207.7198474"/>
    <n v="36033584.142724179"/>
    <n v="110004847.31325293"/>
    <n v="51165916.274564616"/>
    <n v="37664360.987416118"/>
    <n v="53375108.2801755"/>
    <n v="940426833.6363976"/>
    <n v="0"/>
    <n v="0"/>
    <n v="0"/>
    <n v="0"/>
    <n v="0"/>
    <n v="0"/>
    <n v="0"/>
    <n v="0"/>
    <n v="0"/>
    <n v="0"/>
    <n v="0"/>
    <n v="0"/>
    <n v="0"/>
    <n v="71345496"/>
    <n v="69869594"/>
    <n v="68525264"/>
    <n v="67979338.150000006"/>
    <n v="67979338.150000006"/>
    <n v="67979338.150000006"/>
    <n v="67979338.150000006"/>
    <n v="67979338.150000006"/>
    <n v="67979338.150000006"/>
    <n v="67979338.150000006"/>
    <n v="67979338.150000006"/>
    <n v="67979338.150000006"/>
    <n v="821554397.34999979"/>
    <n v="11894000"/>
    <n v="11894000"/>
    <n v="10918517"/>
    <n v="10372591.15"/>
    <n v="10372591.15"/>
    <n v="10372591.15"/>
    <n v="10372591.15"/>
    <n v="10372591.15"/>
    <n v="10372591.15"/>
    <n v="10372591.15"/>
    <n v="10372591.15"/>
    <n v="10372591.15"/>
    <n v="128059837.35000002"/>
    <n v="59451496"/>
    <n v="57975594"/>
    <n v="57606747"/>
    <n v="57606747"/>
    <n v="57606747"/>
    <n v="57606747"/>
    <n v="57606747"/>
    <n v="57606747"/>
    <n v="57606747"/>
    <n v="57606747"/>
    <n v="57606747"/>
    <n v="57606747"/>
    <n v="6934945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x v="57"/>
    <n v="1"/>
    <d v="2025-01-01T00:00:00"/>
    <n v="76510212"/>
    <x v="565"/>
    <m/>
    <m/>
    <x v="11"/>
    <x v="2"/>
    <s v="TREG 3"/>
    <x v="2"/>
    <n v="2057514085"/>
    <n v="109768565.55821897"/>
    <n v="153782357.90802026"/>
    <n v="175526855.34925231"/>
    <n v="116972172.77303593"/>
    <n v="297383627.79839802"/>
    <n v="69395341.2767542"/>
    <n v="241244227.06479606"/>
    <n v="76602329.946219489"/>
    <n v="38356349.821459003"/>
    <n v="359843553.18433106"/>
    <n v="94808660.024908781"/>
    <n v="183866194.17950433"/>
    <n v="1917550234.8848984"/>
    <n v="1170174.7938189209"/>
    <n v="6415080.6858067811"/>
    <n v="6383252.5850077271"/>
    <n v="14788523.742089778"/>
    <n v="32845086.433770776"/>
    <n v="10512336.815579757"/>
    <n v="40008233.090423793"/>
    <n v="13480441.450370923"/>
    <n v="7008128.4073813483"/>
    <n v="41953048.554432869"/>
    <n v="11056809.814535722"/>
    <n v="24560589.333126545"/>
    <n v="210181705.70634496"/>
    <n v="110938740.35203789"/>
    <n v="160197438.59382704"/>
    <n v="181910107.93426004"/>
    <n v="131760696.51512571"/>
    <n v="330228714.23216879"/>
    <n v="79907678.092333958"/>
    <n v="281252460.15521985"/>
    <n v="90082771.396590412"/>
    <n v="45364478.228840351"/>
    <n v="401796601.73876393"/>
    <n v="105865469.8394445"/>
    <n v="208426783.51263088"/>
    <n v="2127731940.5912435"/>
    <n v="0"/>
    <n v="0"/>
    <n v="0"/>
    <n v="0"/>
    <n v="0"/>
    <n v="0"/>
    <n v="0"/>
    <n v="0"/>
    <n v="0"/>
    <n v="0"/>
    <n v="0"/>
    <n v="0"/>
    <n v="0"/>
    <n v="113348150"/>
    <n v="111618586"/>
    <n v="111495669"/>
    <n v="111173819"/>
    <n v="111173819"/>
    <n v="111173819"/>
    <n v="111173819"/>
    <n v="111173819"/>
    <n v="111173819"/>
    <n v="111173819"/>
    <n v="111173819"/>
    <n v="111173819"/>
    <n v="1337026776"/>
    <n v="6437000"/>
    <n v="6437000"/>
    <n v="6437000"/>
    <n v="6115150"/>
    <n v="6115150"/>
    <n v="6115150"/>
    <n v="6115150"/>
    <n v="6115150"/>
    <n v="6115150"/>
    <n v="6115150"/>
    <n v="6115150"/>
    <n v="6115150"/>
    <n v="74347350"/>
    <n v="106911150"/>
    <n v="105181586"/>
    <n v="105058669"/>
    <n v="105058669"/>
    <n v="105058669"/>
    <n v="105058669"/>
    <n v="105058669"/>
    <n v="105058669"/>
    <n v="105058669"/>
    <n v="105058669"/>
    <n v="105058669"/>
    <n v="105058669"/>
    <n v="1262679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"/>
    <x v="53"/>
    <n v="1"/>
    <d v="2025-01-01T00:00:00"/>
    <n v="76510213"/>
    <x v="566"/>
    <m/>
    <m/>
    <x v="11"/>
    <x v="6"/>
    <s v="TREG 3"/>
    <x v="2"/>
    <n v="1585383256"/>
    <n v="102459324.33981946"/>
    <n v="100036054.71672983"/>
    <n v="65192706.218787149"/>
    <n v="52765257.063856751"/>
    <n v="73415091.917918235"/>
    <n v="284906007.8370114"/>
    <n v="177063983.42455432"/>
    <n v="35677350.816004358"/>
    <n v="262480218.70738837"/>
    <n v="39395885.252501287"/>
    <n v="103656307.1963564"/>
    <n v="40480863.717668749"/>
    <n v="1337529051.2085962"/>
    <n v="1092255.493405208"/>
    <n v="4173036.3042127341"/>
    <n v="2370813.9114479572"/>
    <n v="6670990.5300330818"/>
    <n v="8108466.0155599862"/>
    <n v="43158919.029167354"/>
    <n v="29364504.207869768"/>
    <n v="6278483.1625506803"/>
    <n v="47958032.650692552"/>
    <n v="4593044.5945669338"/>
    <n v="12088643.320621654"/>
    <n v="5407377.2182899266"/>
    <n v="171264566.43841785"/>
    <n v="103551579.83322467"/>
    <n v="104209091.02094257"/>
    <n v="67563520.130235106"/>
    <n v="59436247.593889832"/>
    <n v="81523557.933478221"/>
    <n v="328064926.86617875"/>
    <n v="206428487.63242409"/>
    <n v="41955833.978555039"/>
    <n v="310438251.35808092"/>
    <n v="43988929.84706822"/>
    <n v="115744950.51697806"/>
    <n v="45888240.935958676"/>
    <n v="1508793617.6470141"/>
    <n v="0"/>
    <n v="0"/>
    <n v="0"/>
    <n v="0"/>
    <n v="0"/>
    <n v="0"/>
    <n v="0"/>
    <n v="0"/>
    <n v="0"/>
    <n v="0"/>
    <n v="0"/>
    <n v="0"/>
    <n v="0"/>
    <n v="60096507"/>
    <n v="59523345"/>
    <n v="15018429"/>
    <n v="44566380.450000003"/>
    <n v="44566380.450000003"/>
    <n v="44566380.450000003"/>
    <n v="44566380.450000003"/>
    <n v="44566380.450000003"/>
    <n v="44566380.450000003"/>
    <n v="44566380.450000003"/>
    <n v="44566380.450000003"/>
    <n v="44566380.450000003"/>
    <n v="535735705.04999989"/>
    <n v="27040676"/>
    <n v="27040676"/>
    <n v="13225811"/>
    <n v="12564520.449999999"/>
    <n v="12564520.449999999"/>
    <n v="12564520.449999999"/>
    <n v="12564520.449999999"/>
    <n v="12564520.449999999"/>
    <n v="12564520.449999999"/>
    <n v="12564520.449999999"/>
    <n v="12564520.449999999"/>
    <n v="12564520.449999999"/>
    <n v="180387847.04999998"/>
    <n v="33055831"/>
    <n v="32482669"/>
    <n v="32001860"/>
    <n v="32001860"/>
    <n v="32001860"/>
    <n v="32001860"/>
    <n v="32001860"/>
    <n v="32001860"/>
    <n v="32001860"/>
    <n v="32001860"/>
    <n v="32001860"/>
    <n v="32001860"/>
    <n v="385557100"/>
    <n v="0"/>
    <n v="0"/>
    <n v="350000"/>
    <n v="0"/>
    <n v="0"/>
    <n v="0"/>
    <n v="0"/>
    <n v="0"/>
    <n v="0"/>
    <n v="0"/>
    <n v="0"/>
    <n v="0"/>
    <n v="350000"/>
    <n v="0"/>
    <n v="0"/>
    <n v="0"/>
    <n v="0"/>
    <n v="0"/>
    <n v="0"/>
    <n v="0"/>
    <n v="0"/>
    <n v="0"/>
    <n v="0"/>
    <n v="0"/>
    <n v="0"/>
    <n v="0"/>
  </r>
  <r>
    <x v="60"/>
    <x v="60"/>
    <n v="1"/>
    <d v="2025-01-01T00:00:00"/>
    <n v="76510214"/>
    <x v="567"/>
    <m/>
    <m/>
    <x v="11"/>
    <x v="6"/>
    <s v="TREG 3"/>
    <x v="2"/>
    <n v="6868923691"/>
    <n v="88841929.525082007"/>
    <n v="87510119.291579425"/>
    <n v="913507268.93698692"/>
    <n v="41311470.985790379"/>
    <n v="531509658.29306847"/>
    <n v="81446368.140863165"/>
    <n v="56611855.619734772"/>
    <n v="252538171.48312983"/>
    <n v="284397574.75214976"/>
    <n v="1570001619.1123464"/>
    <n v="869703719.29960251"/>
    <n v="1186032933.1625412"/>
    <n v="5963412688.6028748"/>
    <n v="947088.86861920357"/>
    <n v="3650512.8658245206"/>
    <n v="33220828.939611077"/>
    <n v="5222914.6044797152"/>
    <n v="58703570.187308848"/>
    <n v="12337883.762079865"/>
    <n v="9388578.3003935665"/>
    <n v="44441546.843968779"/>
    <n v="51962575.476768494"/>
    <n v="183041640.10802245"/>
    <n v="101426901.47465062"/>
    <n v="158428622.16710734"/>
    <n v="662772663.59883451"/>
    <n v="89789018.393701211"/>
    <n v="91160632.157403946"/>
    <n v="946728097.876598"/>
    <n v="46534385.590270095"/>
    <n v="590213228.48037732"/>
    <n v="93784251.90294303"/>
    <n v="66000433.920128338"/>
    <n v="296979718.32709861"/>
    <n v="336360150.22891825"/>
    <n v="1753043259.2203689"/>
    <n v="971130620.77425313"/>
    <n v="1344461555.3296485"/>
    <n v="6626185352.2017078"/>
    <n v="0"/>
    <n v="0"/>
    <n v="0"/>
    <n v="0"/>
    <n v="0"/>
    <n v="0"/>
    <n v="0"/>
    <n v="0"/>
    <n v="0"/>
    <n v="0"/>
    <n v="0"/>
    <n v="0"/>
    <n v="0"/>
    <n v="43051856"/>
    <n v="34987392"/>
    <n v="1379666424"/>
    <n v="114342864.55"/>
    <n v="37842864.549999997"/>
    <n v="37842864.549999997"/>
    <n v="37842864.549999997"/>
    <n v="37842864.549999997"/>
    <n v="37842864.549999997"/>
    <n v="37842864.549999997"/>
    <n v="37842864.549999997"/>
    <n v="37842864.549999997"/>
    <n v="1874791452.9499996"/>
    <n v="9682009"/>
    <n v="9682009"/>
    <n v="9682009"/>
    <n v="9197908.5499999989"/>
    <n v="9197908.5499999989"/>
    <n v="9197908.5499999989"/>
    <n v="9197908.5499999989"/>
    <n v="9197908.5499999989"/>
    <n v="9197908.5499999989"/>
    <n v="9197908.5499999989"/>
    <n v="9197908.5499999989"/>
    <n v="9197908.5499999989"/>
    <n v="111827203.94999997"/>
    <n v="33369847"/>
    <n v="25305383"/>
    <n v="28644956"/>
    <n v="28644956"/>
    <n v="28644956"/>
    <n v="28644956"/>
    <n v="28644956"/>
    <n v="28644956"/>
    <n v="28644956"/>
    <n v="28644956"/>
    <n v="28644956"/>
    <n v="28644956"/>
    <n v="345124790"/>
    <n v="0"/>
    <n v="0"/>
    <n v="1239819459"/>
    <n v="76500000"/>
    <n v="0"/>
    <n v="0"/>
    <n v="0"/>
    <n v="0"/>
    <n v="0"/>
    <n v="0"/>
    <n v="0"/>
    <n v="0"/>
    <n v="1316319459"/>
    <n v="0"/>
    <n v="0"/>
    <n v="0"/>
    <n v="0"/>
    <n v="0"/>
    <n v="0"/>
    <n v="0"/>
    <n v="0"/>
    <n v="0"/>
    <n v="0"/>
    <n v="0"/>
    <n v="0"/>
    <n v="0"/>
  </r>
  <r>
    <x v="54"/>
    <x v="54"/>
    <n v="1"/>
    <d v="2025-01-01T00:00:00"/>
    <n v="76510215"/>
    <x v="568"/>
    <m/>
    <m/>
    <x v="11"/>
    <x v="2"/>
    <s v="TREG 3"/>
    <x v="2"/>
    <n v="2476803265"/>
    <n v="124697333.37260215"/>
    <n v="172191045.12162766"/>
    <n v="392722373.94161862"/>
    <n v="127496163.74163236"/>
    <n v="282465364.18448436"/>
    <n v="119065458.12370968"/>
    <n v="241438012.89554507"/>
    <n v="120059175.52383101"/>
    <n v="311906165.43016046"/>
    <n v="344280325.08119464"/>
    <n v="309283209.77538508"/>
    <n v="248605192.94890964"/>
    <n v="2794209820.1407003"/>
    <n v="1329321.1551686227"/>
    <n v="7183005.0134185851"/>
    <n v="14281837.976674557"/>
    <n v="16119047.802736327"/>
    <n v="31197411.134803236"/>
    <n v="18036602.686425835"/>
    <n v="40040370.765926123"/>
    <n v="21127956.38677156"/>
    <n v="56988698.574377179"/>
    <n v="40138579.854085922"/>
    <n v="36069338.269490838"/>
    <n v="33208334.339806974"/>
    <n v="315720503.95968574"/>
    <n v="126026654.52777077"/>
    <n v="179374050.13504624"/>
    <n v="407004211.91829318"/>
    <n v="143615211.54436868"/>
    <n v="313662775.3192876"/>
    <n v="137102060.81013551"/>
    <n v="281478383.66147119"/>
    <n v="141187131.91060257"/>
    <n v="368894864.00453764"/>
    <n v="384418904.93528056"/>
    <n v="345352548.04487592"/>
    <n v="281813527.28871661"/>
    <n v="3109930324.1003871"/>
    <n v="0"/>
    <n v="0"/>
    <n v="0"/>
    <n v="0"/>
    <n v="0"/>
    <n v="0"/>
    <n v="0"/>
    <n v="0"/>
    <n v="0"/>
    <n v="0"/>
    <n v="0"/>
    <n v="0"/>
    <n v="0"/>
    <n v="133630397"/>
    <n v="126903436"/>
    <n v="221842441"/>
    <n v="128945264.45"/>
    <n v="128945264.45"/>
    <n v="128945264.45"/>
    <n v="128945264.45"/>
    <n v="128945264.45"/>
    <n v="128945264.45"/>
    <n v="128945264.45"/>
    <n v="128945264.45"/>
    <n v="128945264.45"/>
    <n v="1642883654.0500004"/>
    <n v="28623828"/>
    <n v="25199834"/>
    <n v="26911831"/>
    <n v="25566239.449999999"/>
    <n v="25566239.449999999"/>
    <n v="25566239.449999999"/>
    <n v="25566239.449999999"/>
    <n v="25566239.449999999"/>
    <n v="25566239.449999999"/>
    <n v="25566239.449999999"/>
    <n v="25566239.449999999"/>
    <n v="25566239.449999999"/>
    <n v="310831648.04999995"/>
    <n v="105006569"/>
    <n v="101708631"/>
    <n v="103379025"/>
    <n v="103379025"/>
    <n v="103379025"/>
    <n v="103379025"/>
    <n v="103379025"/>
    <n v="103379025"/>
    <n v="103379025"/>
    <n v="103379025"/>
    <n v="103379025"/>
    <n v="103379025"/>
    <n v="1240505450"/>
    <n v="0"/>
    <n v="9009009"/>
    <n v="91551585"/>
    <n v="0"/>
    <n v="0"/>
    <n v="0"/>
    <n v="0"/>
    <n v="0"/>
    <n v="0"/>
    <n v="0"/>
    <n v="0"/>
    <n v="0"/>
    <n v="100560594"/>
    <n v="0"/>
    <n v="0"/>
    <n v="0"/>
    <n v="0"/>
    <n v="0"/>
    <n v="0"/>
    <n v="0"/>
    <n v="0"/>
    <n v="0"/>
    <n v="0"/>
    <n v="0"/>
    <n v="0"/>
    <n v="0"/>
  </r>
  <r>
    <x v="59"/>
    <x v="59"/>
    <n v="1"/>
    <d v="2025-01-01T00:00:00"/>
    <n v="76510216"/>
    <x v="569"/>
    <m/>
    <m/>
    <x v="11"/>
    <x v="1"/>
    <s v="TREG 3"/>
    <x v="2"/>
    <n v="1648537347"/>
    <n v="73538915.061703593"/>
    <n v="59331341.760721557"/>
    <n v="180926106.77832139"/>
    <n v="46143140.817950808"/>
    <n v="64490602.546096317"/>
    <n v="34762481.152182251"/>
    <n v="61870908.886350036"/>
    <n v="40112456.234838121"/>
    <n v="150718830.67659384"/>
    <n v="76872806.176813796"/>
    <n v="43260879.195181638"/>
    <n v="85314508.029236734"/>
    <n v="917342977.31599021"/>
    <n v="783952.89518797398"/>
    <n v="2475026.0678136945"/>
    <n v="6579603.0840418637"/>
    <n v="5833771.5487675369"/>
    <n v="7122784.2315127626"/>
    <n v="5265986.2131032571"/>
    <n v="10260746.026376858"/>
    <n v="7058970.8966285586"/>
    <n v="27537993.675326169"/>
    <n v="8962363.0644824505"/>
    <n v="5045185.8885576427"/>
    <n v="11396192.786903188"/>
    <n v="98322576.378701955"/>
    <n v="74322867.956891567"/>
    <n v="61806367.828535251"/>
    <n v="187505709.86236325"/>
    <n v="51976912.366718344"/>
    <n v="71613386.77760908"/>
    <n v="40028467.365285508"/>
    <n v="72131654.912726894"/>
    <n v="47171427.131466679"/>
    <n v="178256824.35192001"/>
    <n v="85835169.241296247"/>
    <n v="48306065.083739281"/>
    <n v="96710700.816139922"/>
    <n v="1015665553.694692"/>
    <n v="0"/>
    <n v="0"/>
    <n v="0"/>
    <n v="0"/>
    <n v="0"/>
    <n v="0"/>
    <n v="0"/>
    <n v="0"/>
    <n v="0"/>
    <n v="0"/>
    <n v="0"/>
    <n v="0"/>
    <n v="0"/>
    <n v="49845728"/>
    <n v="48220752"/>
    <n v="46408651"/>
    <n v="46408651"/>
    <n v="46408651"/>
    <n v="46408651"/>
    <n v="46408651"/>
    <n v="46408651"/>
    <n v="46408651"/>
    <n v="46408651"/>
    <n v="46408651"/>
    <n v="46408651"/>
    <n v="562152990"/>
    <n v="0"/>
    <n v="0"/>
    <n v="0"/>
    <n v="0"/>
    <n v="0"/>
    <n v="0"/>
    <n v="0"/>
    <n v="0"/>
    <n v="0"/>
    <n v="0"/>
    <n v="0"/>
    <n v="0"/>
    <n v="0"/>
    <n v="49845728"/>
    <n v="48220752"/>
    <n v="46408651"/>
    <n v="46408651"/>
    <n v="46408651"/>
    <n v="46408651"/>
    <n v="46408651"/>
    <n v="46408651"/>
    <n v="46408651"/>
    <n v="46408651"/>
    <n v="46408651"/>
    <n v="46408651"/>
    <n v="5621529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"/>
    <x v="53"/>
    <n v="1"/>
    <d v="2025-01-01T00:00:00"/>
    <n v="76510217"/>
    <x v="570"/>
    <m/>
    <m/>
    <x v="11"/>
    <x v="6"/>
    <s v="TREG 3"/>
    <x v="2"/>
    <n v="688835552"/>
    <n v="77072417.917627722"/>
    <n v="79380660.327477887"/>
    <n v="45464523.867354505"/>
    <n v="44743709.843033642"/>
    <n v="63000951.32759884"/>
    <n v="71878352.03082414"/>
    <n v="62957067.655697547"/>
    <n v="22223189.287893638"/>
    <n v="50437375.026661918"/>
    <n v="33363199.058046784"/>
    <n v="25531534.218042035"/>
    <n v="34282034.928216189"/>
    <n v="610335015.48847485"/>
    <n v="821621.38392937183"/>
    <n v="3311389.8617549688"/>
    <n v="1653374.0032258406"/>
    <n v="5656844.6976425722"/>
    <n v="6958256.9393079281"/>
    <n v="10888475.110791698"/>
    <n v="10440875.904492415"/>
    <n v="3910826.2404849418"/>
    <n v="9215465.0367783681"/>
    <n v="3889712.3420089446"/>
    <n v="2977547.8110125698"/>
    <n v="4579346.3291778639"/>
    <n v="64303735.66060748"/>
    <n v="77894039.301557094"/>
    <n v="82692050.189232856"/>
    <n v="47117897.870580345"/>
    <n v="50400554.540676214"/>
    <n v="69959208.266906768"/>
    <n v="82766827.141615838"/>
    <n v="73397943.560189962"/>
    <n v="26134015.52837858"/>
    <n v="59652840.063440286"/>
    <n v="37252911.400055729"/>
    <n v="28509082.029054604"/>
    <n v="38861381.257394053"/>
    <n v="674638751.14908254"/>
    <n v="0"/>
    <n v="0"/>
    <n v="0"/>
    <n v="0"/>
    <n v="0"/>
    <n v="0"/>
    <n v="0"/>
    <n v="0"/>
    <n v="0"/>
    <n v="0"/>
    <n v="0"/>
    <n v="0"/>
    <n v="0"/>
    <n v="52562730"/>
    <n v="51665639"/>
    <n v="43895253"/>
    <n v="47183183"/>
    <n v="47183183"/>
    <n v="47183183"/>
    <n v="47183183"/>
    <n v="47183183"/>
    <n v="47183183"/>
    <n v="47183183"/>
    <n v="47183183"/>
    <n v="47183183"/>
    <n v="572772269"/>
    <n v="5412604"/>
    <n v="5412604"/>
    <n v="1809000"/>
    <n v="1718550"/>
    <n v="1718550"/>
    <n v="1718550"/>
    <n v="1718550"/>
    <n v="1718550"/>
    <n v="1718550"/>
    <n v="1718550"/>
    <n v="1718550"/>
    <n v="1718550"/>
    <n v="28101158"/>
    <n v="47150126"/>
    <n v="46253035"/>
    <n v="45464633"/>
    <n v="45464633"/>
    <n v="45464633"/>
    <n v="45464633"/>
    <n v="45464633"/>
    <n v="45464633"/>
    <n v="45464633"/>
    <n v="45464633"/>
    <n v="45464633"/>
    <n v="45464633"/>
    <n v="548049491"/>
    <n v="0"/>
    <n v="0"/>
    <n v="-2327328"/>
    <n v="0"/>
    <n v="0"/>
    <n v="0"/>
    <n v="0"/>
    <n v="0"/>
    <n v="0"/>
    <n v="0"/>
    <n v="0"/>
    <n v="0"/>
    <n v="-2327328"/>
    <n v="0"/>
    <n v="0"/>
    <n v="0"/>
    <n v="0"/>
    <n v="0"/>
    <n v="0"/>
    <n v="0"/>
    <n v="0"/>
    <n v="0"/>
    <n v="0"/>
    <n v="0"/>
    <n v="0"/>
    <n v="0"/>
  </r>
  <r>
    <x v="56"/>
    <x v="56"/>
    <n v="1"/>
    <d v="2025-01-01T00:00:00"/>
    <n v="76510218"/>
    <x v="571"/>
    <m/>
    <m/>
    <x v="11"/>
    <x v="1"/>
    <s v="TREG 3"/>
    <x v="2"/>
    <n v="961457494"/>
    <n v="85419701.646129072"/>
    <n v="69680072.938372016"/>
    <n v="121601448.99424574"/>
    <n v="53226349.580133773"/>
    <n v="75359110.200885043"/>
    <n v="76999412.218380928"/>
    <n v="68307242.680936605"/>
    <n v="87798457.804139912"/>
    <n v="24063904.591957398"/>
    <n v="82596672.41481021"/>
    <n v="92275693.843184873"/>
    <n v="91666934.28250277"/>
    <n v="928995001.19567835"/>
    <n v="910606.61359210312"/>
    <n v="2906726.7284321189"/>
    <n v="4422188.0582817346"/>
    <n v="6729285.4001941532"/>
    <n v="8323176.7210738659"/>
    <n v="11664237.698798254"/>
    <n v="11328155.372642502"/>
    <n v="15450730.68524833"/>
    <n v="4396740.9346407987"/>
    <n v="9629690.9520512372"/>
    <n v="10761409.317043051"/>
    <n v="12244741.010635495"/>
    <n v="98767689.492633641"/>
    <n v="86330308.259721175"/>
    <n v="72586799.666804135"/>
    <n v="126023637.05252747"/>
    <n v="59955634.980327927"/>
    <n v="83682286.921958908"/>
    <n v="88663649.917179182"/>
    <n v="79635398.053579107"/>
    <n v="103249188.48938824"/>
    <n v="28460645.526598196"/>
    <n v="92226363.366861448"/>
    <n v="103037103.16022792"/>
    <n v="103911675.29313827"/>
    <n v="1027762690.6883119"/>
    <n v="0"/>
    <n v="0"/>
    <n v="0"/>
    <n v="0"/>
    <n v="0"/>
    <n v="0"/>
    <n v="0"/>
    <n v="0"/>
    <n v="0"/>
    <n v="0"/>
    <n v="0"/>
    <n v="0"/>
    <n v="0"/>
    <n v="53003859"/>
    <n v="50640323"/>
    <n v="50008532"/>
    <n v="49867783.600000001"/>
    <n v="49867783.600000001"/>
    <n v="49867783.600000001"/>
    <n v="49867783.600000001"/>
    <n v="49867783.600000001"/>
    <n v="49867783.600000001"/>
    <n v="49867783.600000001"/>
    <n v="49867783.600000001"/>
    <n v="49867783.600000001"/>
    <n v="602462766.4000001"/>
    <n v="3232000"/>
    <n v="2885715"/>
    <n v="2814968"/>
    <n v="2674219.6"/>
    <n v="2674219.6"/>
    <n v="2674219.6"/>
    <n v="2674219.6"/>
    <n v="2674219.6"/>
    <n v="2674219.6"/>
    <n v="2674219.6"/>
    <n v="2674219.6"/>
    <n v="2674219.6"/>
    <n v="33000659.40000001"/>
    <n v="49771859"/>
    <n v="47754608"/>
    <n v="47193564"/>
    <n v="47193564"/>
    <n v="47193564"/>
    <n v="47193564"/>
    <n v="47193564"/>
    <n v="47193564"/>
    <n v="47193564"/>
    <n v="47193564"/>
    <n v="47193564"/>
    <n v="47193564"/>
    <n v="5694621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9"/>
    <x v="59"/>
    <n v="1"/>
    <d v="2025-01-01T00:00:00"/>
    <n v="76510219"/>
    <x v="572"/>
    <m/>
    <m/>
    <x v="11"/>
    <x v="1"/>
    <s v="TREG 3"/>
    <x v="2"/>
    <n v="4823263472"/>
    <n v="101737334.26016688"/>
    <n v="421674058.68534189"/>
    <n v="481334658.07081282"/>
    <n v="472309760.0833379"/>
    <n v="73651722.175443441"/>
    <n v="331541235.92849332"/>
    <n v="81589497.05645816"/>
    <n v="418881362.52690029"/>
    <n v="443354285.48506963"/>
    <n v="813637265.5607847"/>
    <n v="516634070.30333364"/>
    <n v="127263365.20826717"/>
    <n v="4283608615.3444104"/>
    <n v="1084558.8036625534"/>
    <n v="17590269.432570636"/>
    <n v="17504333.990778267"/>
    <n v="59713040.589285195"/>
    <n v="8134601.0833133757"/>
    <n v="50223445.496641636"/>
    <n v="13530900.430991337"/>
    <n v="73714542.183767557"/>
    <n v="81005720.750410736"/>
    <n v="94859456.021106124"/>
    <n v="60251085.265340328"/>
    <n v="16999662.520780936"/>
    <n v="494611616.5686487"/>
    <n v="102821893.06382944"/>
    <n v="439264328.11791253"/>
    <n v="498838992.06159109"/>
    <n v="532022800.6726231"/>
    <n v="81786323.258756816"/>
    <n v="381764681.42513496"/>
    <n v="95120397.487449497"/>
    <n v="492595904.71066785"/>
    <n v="524360006.23548037"/>
    <n v="908496721.58189082"/>
    <n v="576885155.56867397"/>
    <n v="144263027.7290481"/>
    <n v="4778220231.9130583"/>
    <n v="0"/>
    <n v="0"/>
    <n v="0"/>
    <n v="0"/>
    <n v="0"/>
    <n v="0"/>
    <n v="0"/>
    <n v="0"/>
    <n v="0"/>
    <n v="0"/>
    <n v="0"/>
    <n v="0"/>
    <n v="0"/>
    <n v="174555551"/>
    <n v="169112881"/>
    <n v="252947450"/>
    <n v="51348066"/>
    <n v="51348066"/>
    <n v="51348066"/>
    <n v="51348066"/>
    <n v="51348066"/>
    <n v="51348066"/>
    <n v="51348066"/>
    <n v="51348066"/>
    <n v="51348066"/>
    <n v="1058748476"/>
    <n v="22032000"/>
    <n v="22032000"/>
    <n v="22032000"/>
    <n v="20930400"/>
    <n v="20930400"/>
    <n v="20930400"/>
    <n v="20930400"/>
    <n v="20930400"/>
    <n v="20930400"/>
    <n v="20930400"/>
    <n v="20930400"/>
    <n v="20930400"/>
    <n v="254469600"/>
    <n v="152523551"/>
    <n v="147080881"/>
    <n v="30417666"/>
    <n v="30417666"/>
    <n v="30417666"/>
    <n v="30417666"/>
    <n v="30417666"/>
    <n v="30417666"/>
    <n v="30417666"/>
    <n v="30417666"/>
    <n v="30417666"/>
    <n v="30417666"/>
    <n v="603781092"/>
    <n v="0"/>
    <n v="0"/>
    <n v="200497784"/>
    <n v="0"/>
    <n v="0"/>
    <n v="0"/>
    <n v="0"/>
    <n v="0"/>
    <n v="0"/>
    <n v="0"/>
    <n v="0"/>
    <n v="0"/>
    <n v="200497784"/>
    <n v="0"/>
    <n v="0"/>
    <n v="0"/>
    <n v="0"/>
    <n v="0"/>
    <n v="0"/>
    <n v="0"/>
    <n v="0"/>
    <n v="0"/>
    <n v="0"/>
    <n v="0"/>
    <n v="0"/>
    <n v="0"/>
  </r>
  <r>
    <x v="52"/>
    <x v="52"/>
    <n v="1"/>
    <d v="2025-01-01T00:00:00"/>
    <n v="76510220"/>
    <x v="573"/>
    <m/>
    <m/>
    <x v="11"/>
    <x v="2"/>
    <s v="TREG 3"/>
    <x v="2"/>
    <n v="1435977240"/>
    <n v="83462717.648390576"/>
    <n v="110597085.89328849"/>
    <n v="61020347.201898262"/>
    <n v="57248463.502401739"/>
    <n v="100060506.63921963"/>
    <n v="42143648.576744221"/>
    <n v="122109262.56337652"/>
    <n v="55619427.422372945"/>
    <n v="94668486.69478099"/>
    <n v="126094722.9414975"/>
    <n v="68115664.907848373"/>
    <n v="132099410.19440699"/>
    <n v="1053239744.1862261"/>
    <n v="889744.41743955016"/>
    <n v="4613593.1277949661"/>
    <n v="2219080.8821793497"/>
    <n v="7237792.0460291654"/>
    <n v="11051368.273037672"/>
    <n v="6384120.6099027768"/>
    <n v="20250747.131135106"/>
    <n v="9787880.2824516073"/>
    <n v="17296977.266546935"/>
    <n v="14700994.327144593"/>
    <n v="7943809.6907904148"/>
    <n v="17645654.653435558"/>
    <n v="120021762.70788769"/>
    <n v="84352462.065830126"/>
    <n v="115210679.02108346"/>
    <n v="63239428.084077612"/>
    <n v="64486255.548430905"/>
    <n v="111111874.9122573"/>
    <n v="48527769.186646998"/>
    <n v="142360009.69451162"/>
    <n v="65407307.704824552"/>
    <n v="111965463.96132793"/>
    <n v="140795717.2686421"/>
    <n v="76059474.598638788"/>
    <n v="149745064.84784254"/>
    <n v="1173261506.8941138"/>
    <n v="0"/>
    <n v="0"/>
    <n v="0"/>
    <n v="0"/>
    <n v="0"/>
    <n v="0"/>
    <n v="0"/>
    <n v="0"/>
    <n v="0"/>
    <n v="0"/>
    <n v="0"/>
    <n v="0"/>
    <n v="0"/>
    <n v="88263318"/>
    <n v="87205877"/>
    <n v="53746310"/>
    <n v="53593692.799999997"/>
    <n v="53593692.799999997"/>
    <n v="53593692.799999997"/>
    <n v="53593692.799999997"/>
    <n v="53593692.799999997"/>
    <n v="53593692.799999997"/>
    <n v="53593692.799999997"/>
    <n v="53593692.799999997"/>
    <n v="53593692.799999997"/>
    <n v="711558740.19999993"/>
    <n v="34557017"/>
    <n v="34499229"/>
    <n v="3052344"/>
    <n v="2899726.8"/>
    <n v="2899726.8"/>
    <n v="2899726.8"/>
    <n v="2899726.8"/>
    <n v="2899726.8"/>
    <n v="2899726.8"/>
    <n v="2899726.8"/>
    <n v="2899726.8"/>
    <n v="2899726.8"/>
    <n v="98206131.199999973"/>
    <n v="53706585"/>
    <n v="52706648"/>
    <n v="50693966"/>
    <n v="50693966"/>
    <n v="50693966"/>
    <n v="50693966"/>
    <n v="50693966"/>
    <n v="50693966"/>
    <n v="50693966"/>
    <n v="50693966"/>
    <n v="50693966"/>
    <n v="50693966"/>
    <n v="613352893"/>
    <n v="0"/>
    <n v="0"/>
    <n v="-9703939"/>
    <n v="0"/>
    <n v="0"/>
    <n v="0"/>
    <n v="0"/>
    <n v="0"/>
    <n v="0"/>
    <n v="0"/>
    <n v="0"/>
    <n v="0"/>
    <n v="-9703939"/>
    <n v="0"/>
    <n v="0"/>
    <n v="0"/>
    <n v="0"/>
    <n v="0"/>
    <n v="0"/>
    <n v="0"/>
    <n v="0"/>
    <n v="0"/>
    <n v="0"/>
    <n v="0"/>
    <n v="0"/>
    <n v="0"/>
  </r>
  <r>
    <x v="57"/>
    <x v="57"/>
    <n v="1"/>
    <d v="2025-01-01T00:00:00"/>
    <n v="76510221"/>
    <x v="574"/>
    <m/>
    <m/>
    <x v="11"/>
    <x v="2"/>
    <s v="TREG 3"/>
    <x v="2"/>
    <n v="3474672158"/>
    <n v="24900939.01245914"/>
    <n v="8648661.7928107549"/>
    <n v="1111911268.6313355"/>
    <n v="16433174.67679658"/>
    <n v="23699292.211207736"/>
    <n v="117298276.13575061"/>
    <n v="25497610.562889177"/>
    <n v="9959089.2543915845"/>
    <n v="443259228.33714586"/>
    <n v="342542866.38597947"/>
    <n v="12588322.874406371"/>
    <n v="24413033.760964446"/>
    <n v="2161151763.636137"/>
    <n v="265453.51145494729"/>
    <n v="360781.71761626936"/>
    <n v="40436037.355467796"/>
    <n v="2077608.6149759497"/>
    <n v="2617512.2916450649"/>
    <n v="17768901.54208295"/>
    <n v="4228554.4365583025"/>
    <n v="1752595.7720489632"/>
    <n v="80988352.760448515"/>
    <n v="39936014.910635769"/>
    <n v="1468079.939846348"/>
    <n v="3261058.9415552206"/>
    <n v="195160951.79433611"/>
    <n v="25166392.523914088"/>
    <n v="9009443.5104270242"/>
    <n v="1152347305.9868033"/>
    <n v="18510783.291772529"/>
    <n v="26316804.502852801"/>
    <n v="135067177.67783356"/>
    <n v="29726164.99944748"/>
    <n v="11711685.026440548"/>
    <n v="524247581.09759438"/>
    <n v="382478881.29661524"/>
    <n v="14056402.814252719"/>
    <n v="27674092.702519666"/>
    <n v="2356312715.4304738"/>
    <n v="0"/>
    <n v="0"/>
    <n v="0"/>
    <n v="0"/>
    <n v="0"/>
    <n v="0"/>
    <n v="0"/>
    <n v="0"/>
    <n v="0"/>
    <n v="0"/>
    <n v="0"/>
    <n v="0"/>
    <n v="0"/>
    <n v="131110039"/>
    <n v="671126013"/>
    <n v="14547369"/>
    <n v="14547369"/>
    <n v="14547369"/>
    <n v="14547369"/>
    <n v="14547369"/>
    <n v="14547369"/>
    <n v="14547369"/>
    <n v="14547369"/>
    <n v="14547369"/>
    <n v="14547369"/>
    <n v="947709742"/>
    <n v="0"/>
    <n v="0"/>
    <n v="0"/>
    <n v="0"/>
    <n v="0"/>
    <n v="0"/>
    <n v="0"/>
    <n v="0"/>
    <n v="0"/>
    <n v="0"/>
    <n v="0"/>
    <n v="0"/>
    <n v="0"/>
    <n v="14632631"/>
    <n v="14648550"/>
    <n v="14547369"/>
    <n v="14547369"/>
    <n v="14547369"/>
    <n v="14547369"/>
    <n v="14547369"/>
    <n v="14547369"/>
    <n v="14547369"/>
    <n v="14547369"/>
    <n v="14547369"/>
    <n v="14547369"/>
    <n v="1747548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61"/>
    <n v="1"/>
    <d v="2025-01-01T00:00:00"/>
    <n v="76510222"/>
    <x v="575"/>
    <m/>
    <m/>
    <x v="11"/>
    <x v="2"/>
    <s v="TREG 3"/>
    <x v="2"/>
    <n v="8011564078"/>
    <n v="729721861.37051034"/>
    <n v="660617561.86781228"/>
    <n v="205786908.06102467"/>
    <n v="211309627.95720991"/>
    <n v="806835396.93502223"/>
    <n v="1985525656.1132903"/>
    <n v="158782433.58674651"/>
    <n v="78793130.353730559"/>
    <n v="109554400.06492269"/>
    <n v="162666948.03865951"/>
    <n v="87871776.595476031"/>
    <n v="170413221.05129465"/>
    <n v="5367878921.995698"/>
    <n v="7779113.4860143661"/>
    <n v="27557874.775061846"/>
    <n v="7483697.0686199963"/>
    <n v="26715392.010720283"/>
    <n v="89112432.13470304"/>
    <n v="300776883.13105345"/>
    <n v="26332669.970573157"/>
    <n v="13865977.46009329"/>
    <n v="20016797.918009013"/>
    <n v="18964837.10456109"/>
    <n v="10247814.088146478"/>
    <n v="22763559.978241593"/>
    <n v="571617049.12579751"/>
    <n v="737500974.85652471"/>
    <n v="688175436.64287412"/>
    <n v="213270605.12964466"/>
    <n v="238025019.9679302"/>
    <n v="895947829.06972528"/>
    <n v="2286302539.2443438"/>
    <n v="185115103.55731967"/>
    <n v="92659107.813823849"/>
    <n v="129571197.9829317"/>
    <n v="181631785.1432206"/>
    <n v="98119590.683622509"/>
    <n v="193176781.02953625"/>
    <n v="5939495971.1214972"/>
    <n v="0"/>
    <n v="0"/>
    <n v="0"/>
    <n v="0"/>
    <n v="0"/>
    <n v="0"/>
    <n v="0"/>
    <n v="0"/>
    <n v="0"/>
    <n v="0"/>
    <n v="0"/>
    <n v="0"/>
    <n v="0"/>
    <n v="108474444"/>
    <n v="82753934"/>
    <n v="116507454"/>
    <n v="114658628"/>
    <n v="114658628"/>
    <n v="114658628"/>
    <n v="114658628"/>
    <n v="114658628"/>
    <n v="114658628"/>
    <n v="114658628"/>
    <n v="114658628"/>
    <n v="114658628"/>
    <n v="1339663484"/>
    <n v="27860198"/>
    <n v="3367982"/>
    <n v="36976520"/>
    <n v="35127694"/>
    <n v="35127694"/>
    <n v="35127694"/>
    <n v="35127694"/>
    <n v="35127694"/>
    <n v="35127694"/>
    <n v="35127694"/>
    <n v="35127694"/>
    <n v="35127694"/>
    <n v="384353946"/>
    <n v="80614246"/>
    <n v="79385952"/>
    <n v="79530934"/>
    <n v="79530934"/>
    <n v="79530934"/>
    <n v="79530934"/>
    <n v="79530934"/>
    <n v="79530934"/>
    <n v="79530934"/>
    <n v="79530934"/>
    <n v="79530934"/>
    <n v="79530934"/>
    <n v="955309538"/>
    <n v="0"/>
    <n v="0"/>
    <n v="28296010"/>
    <n v="0"/>
    <n v="0"/>
    <n v="0"/>
    <n v="0"/>
    <n v="0"/>
    <n v="0"/>
    <n v="0"/>
    <n v="0"/>
    <n v="0"/>
    <n v="28296010"/>
    <n v="0"/>
    <n v="0"/>
    <n v="0"/>
    <n v="0"/>
    <n v="0"/>
    <n v="0"/>
    <n v="0"/>
    <n v="0"/>
    <n v="0"/>
    <n v="0"/>
    <n v="0"/>
    <n v="0"/>
    <n v="0"/>
  </r>
  <r>
    <x v="60"/>
    <x v="60"/>
    <n v="1"/>
    <d v="2025-01-01T00:00:00"/>
    <n v="76510223"/>
    <x v="576"/>
    <m/>
    <m/>
    <x v="11"/>
    <x v="6"/>
    <s v="TREG 3"/>
    <x v="2"/>
    <n v="5346927323"/>
    <n v="151615463.48768282"/>
    <n v="146926599.20716614"/>
    <n v="365127788.86222696"/>
    <n v="189393320.74545756"/>
    <n v="256583361.34655064"/>
    <n v="315965828.90389627"/>
    <n v="290432944.01892745"/>
    <n v="255930332.56729442"/>
    <n v="490432996.92367321"/>
    <n v="170947624.99656403"/>
    <n v="131655715.96124803"/>
    <n v="175655591.08500263"/>
    <n v="2940667568.10569"/>
    <n v="1616278.6934877336"/>
    <n v="6129090.499242574"/>
    <n v="13278326.541402936"/>
    <n v="23944563.514879555"/>
    <n v="28338825.318951488"/>
    <n v="47864008.657368422"/>
    <n v="48165749.136563957"/>
    <n v="45038497.73198241"/>
    <n v="89607520.883936584"/>
    <n v="19930255.657719284"/>
    <n v="15354000.488959625"/>
    <n v="23463828.443060547"/>
    <n v="362730945.56755507"/>
    <n v="153231742.18117055"/>
    <n v="153055689.70640871"/>
    <n v="378406115.4036299"/>
    <n v="213337884.26033711"/>
    <n v="284922186.66550213"/>
    <n v="363829837.56126469"/>
    <n v="338598693.15549141"/>
    <n v="300968830.29927683"/>
    <n v="580040517.8076098"/>
    <n v="190877880.65428331"/>
    <n v="147009716.45020765"/>
    <n v="199119419.52806318"/>
    <n v="3303398513.6732459"/>
    <n v="0"/>
    <n v="0"/>
    <n v="0"/>
    <n v="0"/>
    <n v="0"/>
    <n v="0"/>
    <n v="0"/>
    <n v="0"/>
    <n v="0"/>
    <n v="0"/>
    <n v="0"/>
    <n v="0"/>
    <n v="0"/>
    <n v="287985718"/>
    <n v="307627241"/>
    <n v="246566450"/>
    <n v="129970046.34999999"/>
    <n v="129970046.34999999"/>
    <n v="129970046.34999999"/>
    <n v="129970046.34999999"/>
    <n v="129970046.34999999"/>
    <n v="129970046.34999999"/>
    <n v="129970046.34999999"/>
    <n v="129970046.34999999"/>
    <n v="129970046.34999999"/>
    <n v="2011909826.1499994"/>
    <n v="219072928"/>
    <n v="240764382"/>
    <n v="64543733"/>
    <n v="61316546.349999994"/>
    <n v="61316546.349999994"/>
    <n v="61316546.349999994"/>
    <n v="61316546.349999994"/>
    <n v="61316546.349999994"/>
    <n v="61316546.349999994"/>
    <n v="61316546.349999994"/>
    <n v="61316546.349999994"/>
    <n v="61316546.349999994"/>
    <n v="1076229960.1500001"/>
    <n v="68912790"/>
    <n v="66862859"/>
    <n v="68653500"/>
    <n v="68653500"/>
    <n v="68653500"/>
    <n v="68653500"/>
    <n v="68653500"/>
    <n v="68653500"/>
    <n v="68653500"/>
    <n v="68653500"/>
    <n v="68653500"/>
    <n v="68653500"/>
    <n v="822310649"/>
    <n v="0"/>
    <n v="0"/>
    <n v="105277173"/>
    <n v="0"/>
    <n v="0"/>
    <n v="0"/>
    <n v="0"/>
    <n v="0"/>
    <n v="0"/>
    <n v="0"/>
    <n v="0"/>
    <n v="0"/>
    <n v="105277173"/>
    <n v="0"/>
    <n v="0"/>
    <n v="0"/>
    <n v="0"/>
    <n v="0"/>
    <n v="0"/>
    <n v="0"/>
    <n v="0"/>
    <n v="0"/>
    <n v="0"/>
    <n v="0"/>
    <n v="0"/>
    <n v="0"/>
  </r>
  <r>
    <x v="54"/>
    <x v="54"/>
    <n v="1"/>
    <d v="2025-01-01T00:00:00"/>
    <n v="76510224"/>
    <x v="577"/>
    <m/>
    <m/>
    <x v="11"/>
    <x v="2"/>
    <s v="TREG 3"/>
    <x v="2"/>
    <n v="741562510.99969089"/>
    <n v="34931849.896043889"/>
    <n v="50550905.966778442"/>
    <n v="30529884.688949492"/>
    <n v="39021311.510556445"/>
    <n v="55933704.603829376"/>
    <n v="27843969.44357511"/>
    <n v="62683860.206758626"/>
    <n v="27850969.644742016"/>
    <n v="49074892.311556771"/>
    <n v="66223620.730923206"/>
    <n v="35773629.962174162"/>
    <n v="69377219.247722194"/>
    <n v="549795818.2136097"/>
    <n v="372386.84902133048"/>
    <n v="2108747.3552166298"/>
    <n v="1110257.2593405433"/>
    <n v="4933374.9903153852"/>
    <n v="6177701.7648033202"/>
    <n v="4217937.1077121831"/>
    <n v="10395566.85220056"/>
    <n v="4901200.3407153785"/>
    <n v="8966524.4085710421"/>
    <n v="7720807.4214173406"/>
    <n v="4172005.2025143802"/>
    <n v="9267312.0179670602"/>
    <n v="64343821.569795154"/>
    <n v="35304236.74506522"/>
    <n v="52659653.321995072"/>
    <n v="31640141.948290035"/>
    <n v="43954686.50087183"/>
    <n v="62111406.368632697"/>
    <n v="32061906.551287293"/>
    <n v="73079427.058959186"/>
    <n v="32752169.985457394"/>
    <n v="58041416.720127814"/>
    <n v="73944428.152340546"/>
    <n v="39945635.164688542"/>
    <n v="78644531.265689254"/>
    <n v="614139639.78340483"/>
    <n v="0"/>
    <n v="0"/>
    <n v="0"/>
    <n v="0"/>
    <n v="0"/>
    <n v="0"/>
    <n v="0"/>
    <n v="0"/>
    <n v="0"/>
    <n v="0"/>
    <n v="0"/>
    <n v="0"/>
    <n v="0"/>
    <n v="39204316"/>
    <n v="39322634"/>
    <n v="38489110"/>
    <n v="37713122.049999997"/>
    <n v="37713122.049999997"/>
    <n v="37713122.049999997"/>
    <n v="37713122.049999997"/>
    <n v="37713122.049999997"/>
    <n v="37713122.049999997"/>
    <n v="37713122.049999997"/>
    <n v="37713122.049999997"/>
    <n v="37713122.049999997"/>
    <n v="456434158.45000011"/>
    <n v="15664920"/>
    <n v="15504206"/>
    <n v="15519759"/>
    <n v="14743771.049999999"/>
    <n v="14743771.049999999"/>
    <n v="14743771.049999999"/>
    <n v="14743771.049999999"/>
    <n v="14743771.049999999"/>
    <n v="14743771.049999999"/>
    <n v="14743771.049999999"/>
    <n v="14743771.049999999"/>
    <n v="14743771.049999999"/>
    <n v="179382824.45000002"/>
    <n v="23539396"/>
    <n v="23818428"/>
    <n v="22969351"/>
    <n v="22969351"/>
    <n v="22969351"/>
    <n v="22969351"/>
    <n v="22969351"/>
    <n v="22969351"/>
    <n v="22969351"/>
    <n v="22969351"/>
    <n v="22969351"/>
    <n v="22969351"/>
    <n v="2770513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2"/>
    <x v="62"/>
    <n v="1"/>
    <d v="2025-01-01T00:00:00"/>
    <n v="76510225"/>
    <x v="578"/>
    <m/>
    <m/>
    <x v="11"/>
    <x v="1"/>
    <s v="TREG 3"/>
    <x v="2"/>
    <n v="1069814386"/>
    <n v="93400597.789257944"/>
    <n v="76883349.955094561"/>
    <n v="67876180.301322445"/>
    <n v="59805814.55983948"/>
    <n v="83440451.557144701"/>
    <n v="42785367.185073763"/>
    <n v="89701637.492589802"/>
    <n v="45917893.176682539"/>
    <n v="54372336.717644267"/>
    <n v="77538761.024420336"/>
    <n v="68379531.120584562"/>
    <n v="86053593.968971476"/>
    <n v="846155514.84862602"/>
    <n v="995686.01179033518"/>
    <n v="3207213.7536872029"/>
    <n v="2468401.786762327"/>
    <n v="7561112.0796166286"/>
    <n v="9215735.4584603757"/>
    <n v="6481331.2010962367"/>
    <n v="14876227.568472788"/>
    <n v="8080608.9178649634"/>
    <n v="9934425.963375777"/>
    <n v="9040004.6834845394"/>
    <n v="7974582.3916169107"/>
    <n v="11494918.85413222"/>
    <n v="91330248.670360312"/>
    <n v="94396283.801048279"/>
    <n v="80090563.708781764"/>
    <n v="70344582.088084772"/>
    <n v="67366926.639456108"/>
    <n v="92656187.015605077"/>
    <n v="49266698.38617"/>
    <n v="104577865.06106259"/>
    <n v="53998502.094547503"/>
    <n v="64306762.681020044"/>
    <n v="86578765.707904875"/>
    <n v="76354113.512201473"/>
    <n v="97548512.823103696"/>
    <n v="937485763.51898611"/>
    <n v="0"/>
    <n v="0"/>
    <n v="0"/>
    <n v="0"/>
    <n v="0"/>
    <n v="0"/>
    <n v="0"/>
    <n v="0"/>
    <n v="0"/>
    <n v="0"/>
    <n v="0"/>
    <n v="0"/>
    <n v="0"/>
    <n v="52961107"/>
    <n v="52770531"/>
    <n v="50016521"/>
    <n v="50016521"/>
    <n v="50016521"/>
    <n v="50016521"/>
    <n v="50016521"/>
    <n v="50016521"/>
    <n v="50016521"/>
    <n v="50016521"/>
    <n v="50016521"/>
    <n v="50016521"/>
    <n v="605896848"/>
    <n v="0"/>
    <n v="0"/>
    <n v="0"/>
    <n v="0"/>
    <n v="0"/>
    <n v="0"/>
    <n v="0"/>
    <n v="0"/>
    <n v="0"/>
    <n v="0"/>
    <n v="0"/>
    <n v="0"/>
    <n v="0"/>
    <n v="52961107"/>
    <n v="52770531"/>
    <n v="50016521"/>
    <n v="50016521"/>
    <n v="50016521"/>
    <n v="50016521"/>
    <n v="50016521"/>
    <n v="50016521"/>
    <n v="50016521"/>
    <n v="50016521"/>
    <n v="50016521"/>
    <n v="50016521"/>
    <n v="6058968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3"/>
    <x v="63"/>
    <n v="1"/>
    <d v="2025-01-01T00:00:00"/>
    <n v="76510226"/>
    <x v="579"/>
    <m/>
    <m/>
    <x v="11"/>
    <x v="1"/>
    <s v="TREG 3"/>
    <x v="2"/>
    <n v="1571115333"/>
    <n v="151697578.66094288"/>
    <n v="123360715.70456743"/>
    <n v="81313839.762759492"/>
    <n v="99620795.553755507"/>
    <n v="148017592.69638547"/>
    <n v="219416098.46773595"/>
    <n v="36339544.137548283"/>
    <n v="24330022.308274604"/>
    <n v="44300829.095482036"/>
    <n v="46285870.362689383"/>
    <n v="346615573.25494093"/>
    <n v="51368701.821749292"/>
    <n v="1372667161.8268313"/>
    <n v="1617154.0725677907"/>
    <n v="5146032.064204663"/>
    <n v="2957078.9998474866"/>
    <n v="12594828.883884713"/>
    <n v="16348077.605426401"/>
    <n v="33238195.639883697"/>
    <n v="6026593.7549845502"/>
    <n v="4281585.7095101438"/>
    <n v="8094250.3731389716"/>
    <n v="5396326.680098623"/>
    <n v="40423126.655616343"/>
    <n v="6861759.4204843119"/>
    <n v="142985009.85964769"/>
    <n v="153314732.73351067"/>
    <n v="128506747.7687721"/>
    <n v="84270918.762606978"/>
    <n v="112215624.43764022"/>
    <n v="164365670.30181187"/>
    <n v="252654294.10761964"/>
    <n v="42366137.892532833"/>
    <n v="28611608.017784748"/>
    <n v="52395079.468621008"/>
    <n v="51682197.042788006"/>
    <n v="387038699.91055727"/>
    <n v="58230461.242233604"/>
    <n v="1515652171.6864789"/>
    <n v="0"/>
    <n v="0"/>
    <n v="0"/>
    <n v="0"/>
    <n v="0"/>
    <n v="0"/>
    <n v="0"/>
    <n v="0"/>
    <n v="0"/>
    <n v="0"/>
    <n v="0"/>
    <n v="0"/>
    <n v="0"/>
    <n v="30593680"/>
    <n v="44838194"/>
    <n v="31258580"/>
    <n v="30973730"/>
    <n v="30973730"/>
    <n v="30973730"/>
    <n v="30973730"/>
    <n v="30973730"/>
    <n v="30973730"/>
    <n v="30973730"/>
    <n v="30973730"/>
    <n v="30973730"/>
    <n v="385454024"/>
    <n v="5697000"/>
    <n v="5697000"/>
    <n v="5697000"/>
    <n v="5412150"/>
    <n v="5412150"/>
    <n v="5412150"/>
    <n v="5412150"/>
    <n v="5412150"/>
    <n v="5412150"/>
    <n v="5412150"/>
    <n v="5412150"/>
    <n v="5412150"/>
    <n v="65800350"/>
    <n v="24896680"/>
    <n v="24952094"/>
    <n v="25561580"/>
    <n v="25561580"/>
    <n v="25561580"/>
    <n v="25561580"/>
    <n v="25561580"/>
    <n v="25561580"/>
    <n v="25561580"/>
    <n v="25561580"/>
    <n v="25561580"/>
    <n v="25561580"/>
    <n v="3054645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3"/>
    <x v="63"/>
    <n v="1"/>
    <d v="2025-01-01T00:00:00"/>
    <n v="76510227"/>
    <x v="580"/>
    <m/>
    <m/>
    <x v="11"/>
    <x v="1"/>
    <s v="TREG 3"/>
    <x v="2"/>
    <n v="2180399419"/>
    <n v="74340644.138802126"/>
    <n v="200122627.21348596"/>
    <n v="257305738.19874218"/>
    <n v="105845888.87919721"/>
    <n v="372417985.13126761"/>
    <n v="38649471.170873836"/>
    <n v="394198775.95965677"/>
    <n v="44206156.821504056"/>
    <n v="207196532.17829171"/>
    <n v="87939201.560337126"/>
    <n v="268648088.99359488"/>
    <n v="93205424.031105608"/>
    <n v="2144076534.276859"/>
    <n v="792499.63306981325"/>
    <n v="8348179.9739213586"/>
    <n v="9357243.4555749893"/>
    <n v="13381853.16716142"/>
    <n v="41132395.221903741"/>
    <n v="5854805.9742501006"/>
    <n v="65374399.646536112"/>
    <n v="7779378.371344313"/>
    <n v="37857093.019242734"/>
    <n v="10252559.925699204"/>
    <n v="31330374.527603745"/>
    <n v="12450250.321780369"/>
    <n v="243911033.23808789"/>
    <n v="75133143.771871939"/>
    <n v="208470807.18740731"/>
    <n v="266662981.65431717"/>
    <n v="119227742.04635863"/>
    <n v="413550380.35317135"/>
    <n v="44504277.145123936"/>
    <n v="459573175.60619289"/>
    <n v="51985535.192848369"/>
    <n v="245053625.19753444"/>
    <n v="98191761.48603633"/>
    <n v="299978463.52119863"/>
    <n v="105655674.35288598"/>
    <n v="2387987567.5149474"/>
    <n v="0"/>
    <n v="0"/>
    <n v="0"/>
    <n v="0"/>
    <n v="0"/>
    <n v="0"/>
    <n v="0"/>
    <n v="0"/>
    <n v="0"/>
    <n v="0"/>
    <n v="0"/>
    <n v="0"/>
    <n v="0"/>
    <n v="56209008"/>
    <n v="291336002"/>
    <n v="52372266"/>
    <n v="54761734"/>
    <n v="54761734"/>
    <n v="54761734"/>
    <n v="54761734"/>
    <n v="54761734"/>
    <n v="54761734"/>
    <n v="54761734"/>
    <n v="54761734"/>
    <n v="54761734"/>
    <n v="892772882"/>
    <n v="12507419"/>
    <n v="27522219"/>
    <n v="12507400"/>
    <n v="11882030"/>
    <n v="11882030"/>
    <n v="11882030"/>
    <n v="11882030"/>
    <n v="11882030"/>
    <n v="11882030"/>
    <n v="11882030"/>
    <n v="11882030"/>
    <n v="11882030"/>
    <n v="159475308"/>
    <n v="43701589"/>
    <n v="43519610"/>
    <n v="42879704"/>
    <n v="42879704"/>
    <n v="42879704"/>
    <n v="42879704"/>
    <n v="42879704"/>
    <n v="42879704"/>
    <n v="42879704"/>
    <n v="42879704"/>
    <n v="42879704"/>
    <n v="42879704"/>
    <n v="516018239"/>
    <n v="0"/>
    <n v="0"/>
    <n v="12000000"/>
    <n v="0"/>
    <n v="0"/>
    <n v="0"/>
    <n v="0"/>
    <n v="0"/>
    <n v="0"/>
    <n v="0"/>
    <n v="0"/>
    <n v="0"/>
    <n v="12000000"/>
    <n v="0"/>
    <n v="0"/>
    <n v="0"/>
    <n v="0"/>
    <n v="0"/>
    <n v="0"/>
    <n v="0"/>
    <n v="0"/>
    <n v="0"/>
    <n v="0"/>
    <n v="0"/>
    <n v="0"/>
    <n v="0"/>
  </r>
  <r>
    <x v="62"/>
    <x v="62"/>
    <n v="1"/>
    <d v="2025-01-01T00:00:00"/>
    <n v="76510228"/>
    <x v="581"/>
    <m/>
    <m/>
    <x v="11"/>
    <x v="1"/>
    <s v="TREG 3"/>
    <x v="2"/>
    <n v="5013356037"/>
    <n v="517995285.30856496"/>
    <n v="424639372.65417737"/>
    <n v="406184127.86635417"/>
    <n v="341024872.10132742"/>
    <n v="480841776.76108652"/>
    <n v="525349995.95112973"/>
    <n v="508046892.82017261"/>
    <n v="322041506.02727652"/>
    <n v="187478861.1502969"/>
    <n v="575405562.41458178"/>
    <n v="323816795.3282066"/>
    <n v="638597067.35010099"/>
    <n v="5251422115.7332764"/>
    <n v="5522027.3955720067"/>
    <n v="17713968.461689472"/>
    <n v="14771391.414909601"/>
    <n v="43114993.063343108"/>
    <n v="53107462.020042181"/>
    <n v="79582519.545180023"/>
    <n v="84255108.427343309"/>
    <n v="56672710.472878098"/>
    <n v="34254456.921128422"/>
    <n v="67084757.486551046"/>
    <n v="37764279.336463153"/>
    <n v="85302904.052131057"/>
    <n v="579146578.59723139"/>
    <n v="523517312.70413697"/>
    <n v="442353341.11586684"/>
    <n v="420955519.28126377"/>
    <n v="384139865.16467053"/>
    <n v="533949238.7811287"/>
    <n v="604932515.49630976"/>
    <n v="592302001.24751592"/>
    <n v="378714216.50015461"/>
    <n v="221733318.07142532"/>
    <n v="642490319.90113282"/>
    <n v="361581074.66466975"/>
    <n v="723899971.40223205"/>
    <n v="5830568694.3305073"/>
    <n v="0"/>
    <n v="0"/>
    <n v="0"/>
    <n v="0"/>
    <n v="0"/>
    <n v="0"/>
    <n v="0"/>
    <n v="0"/>
    <n v="0"/>
    <n v="0"/>
    <n v="0"/>
    <n v="0"/>
    <n v="0"/>
    <n v="419796972"/>
    <n v="417852757"/>
    <n v="417802840"/>
    <n v="399712086.34999996"/>
    <n v="399712086.34999996"/>
    <n v="399712086.34999996"/>
    <n v="399712086.34999996"/>
    <n v="399712086.34999996"/>
    <n v="399712086.34999996"/>
    <n v="399712086.34999996"/>
    <n v="399712086.34999996"/>
    <n v="399712086.34999996"/>
    <n v="4852861346.1499996"/>
    <n v="363023093"/>
    <n v="361900236"/>
    <n v="362083093"/>
    <n v="343978938.34999996"/>
    <n v="343978938.34999996"/>
    <n v="343978938.34999996"/>
    <n v="343978938.34999996"/>
    <n v="343978938.34999996"/>
    <n v="343978938.34999996"/>
    <n v="343978938.34999996"/>
    <n v="343978938.34999996"/>
    <n v="343978938.34999996"/>
    <n v="4182816867.1499991"/>
    <n v="56821071"/>
    <n v="55979784"/>
    <n v="55733148"/>
    <n v="55733148"/>
    <n v="55733148"/>
    <n v="55733148"/>
    <n v="55733148"/>
    <n v="55733148"/>
    <n v="55733148"/>
    <n v="55733148"/>
    <n v="55733148"/>
    <n v="55733148"/>
    <n v="670132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3"/>
    <x v="63"/>
    <n v="1"/>
    <d v="2025-01-01T00:00:00"/>
    <n v="76510229"/>
    <x v="582"/>
    <m/>
    <m/>
    <x v="11"/>
    <x v="1"/>
    <s v="TREG 3"/>
    <x v="2"/>
    <n v="1235113502"/>
    <n v="90156681.070208743"/>
    <n v="66385347.066042088"/>
    <n v="67402542.857379287"/>
    <n v="52996932.006086774"/>
    <n v="90682998.51780431"/>
    <n v="36043144.167536296"/>
    <n v="67122104.857852906"/>
    <n v="43573166.42040015"/>
    <n v="55886652.739201598"/>
    <n v="91890499.146616384"/>
    <n v="82250150.77251479"/>
    <n v="101981352.27720015"/>
    <n v="846371571.89884341"/>
    <n v="961104.62176692486"/>
    <n v="2769286.1754575446"/>
    <n v="2451177.3715445548"/>
    <n v="6700280.6620567366"/>
    <n v="10015651.992819071"/>
    <n v="5459987.1462634057"/>
    <n v="11131610.689078003"/>
    <n v="7667985.0227775201"/>
    <n v="10211108.212281838"/>
    <n v="10713229.508419976"/>
    <n v="9592206.8096907437"/>
    <n v="13622526.555762157"/>
    <n v="91296154.767918482"/>
    <n v="91117785.691975668"/>
    <n v="69154633.241499633"/>
    <n v="69853720.228923842"/>
    <n v="59697212.668143511"/>
    <n v="100698650.51062338"/>
    <n v="41503131.313799702"/>
    <n v="78253715.546930909"/>
    <n v="51241151.44317767"/>
    <n v="66097760.951483436"/>
    <n v="102603728.65503636"/>
    <n v="91842357.582205534"/>
    <n v="115603878.8329623"/>
    <n v="937667726.66676199"/>
    <n v="0"/>
    <n v="0"/>
    <n v="0"/>
    <n v="0"/>
    <n v="0"/>
    <n v="0"/>
    <n v="0"/>
    <n v="0"/>
    <n v="0"/>
    <n v="0"/>
    <n v="0"/>
    <n v="0"/>
    <n v="0"/>
    <n v="63739305"/>
    <n v="59896768"/>
    <n v="60606193"/>
    <n v="59591647.849999994"/>
    <n v="59591647.849999994"/>
    <n v="59591647.849999994"/>
    <n v="59591647.849999994"/>
    <n v="59591647.849999994"/>
    <n v="59591647.849999994"/>
    <n v="59591647.849999994"/>
    <n v="59591647.849999994"/>
    <n v="59591647.849999994"/>
    <n v="720567096.6500001"/>
    <n v="19087200"/>
    <n v="19087200"/>
    <n v="20290903"/>
    <n v="19276357.849999998"/>
    <n v="19276357.849999998"/>
    <n v="19276357.849999998"/>
    <n v="19276357.849999998"/>
    <n v="19276357.849999998"/>
    <n v="19276357.849999998"/>
    <n v="19276357.849999998"/>
    <n v="19276357.849999998"/>
    <n v="19276357.849999998"/>
    <n v="231952523.64999995"/>
    <n v="44652105"/>
    <n v="40809568"/>
    <n v="40315290"/>
    <n v="40315290"/>
    <n v="40315290"/>
    <n v="40315290"/>
    <n v="40315290"/>
    <n v="40315290"/>
    <n v="40315290"/>
    <n v="40315290"/>
    <n v="40315290"/>
    <n v="40315290"/>
    <n v="488614573"/>
    <n v="0"/>
    <n v="0"/>
    <n v="1203703"/>
    <n v="0"/>
    <n v="0"/>
    <n v="0"/>
    <n v="0"/>
    <n v="0"/>
    <n v="0"/>
    <n v="0"/>
    <n v="0"/>
    <n v="0"/>
    <n v="1203703"/>
    <n v="0"/>
    <n v="0"/>
    <n v="0"/>
    <n v="0"/>
    <n v="0"/>
    <n v="0"/>
    <n v="0"/>
    <n v="0"/>
    <n v="0"/>
    <n v="0"/>
    <n v="0"/>
    <n v="0"/>
    <n v="0"/>
  </r>
  <r>
    <x v="64"/>
    <x v="64"/>
    <n v="1"/>
    <d v="2025-01-01T00:00:00"/>
    <n v="76510230"/>
    <x v="583"/>
    <m/>
    <m/>
    <x v="11"/>
    <x v="3"/>
    <s v="TREG 3"/>
    <x v="2"/>
    <n v="1084031019.9332538"/>
    <n v="27892258.898604952"/>
    <n v="34460963.836735994"/>
    <n v="43718641.454168603"/>
    <n v="106826719.76143721"/>
    <n v="38404962.909371838"/>
    <n v="45480342.236915201"/>
    <n v="47881647.869304895"/>
    <n v="56670506.374229372"/>
    <n v="50113846.231186144"/>
    <n v="55906537.777124666"/>
    <n v="132162033.63801315"/>
    <n v="41463999.809867613"/>
    <n v="680982460.79695964"/>
    <n v="297342.12285490707"/>
    <n v="1437550.227026403"/>
    <n v="1589882.8160515949"/>
    <n v="13505857.367862448"/>
    <n v="4241707.3716620877"/>
    <n v="6889578.8576868773"/>
    <n v="7940750.1353150085"/>
    <n v="9972848.654564634"/>
    <n v="9156352.7554290369"/>
    <n v="6517970.5822671279"/>
    <n v="15413048.452049226"/>
    <n v="5538703.1639147997"/>
    <n v="82501592.506684154"/>
    <n v="28189601.021459859"/>
    <n v="35898514.063762397"/>
    <n v="45308524.270220198"/>
    <n v="120332577.12929966"/>
    <n v="42646670.281033926"/>
    <n v="52369921.094602078"/>
    <n v="55822398.004619904"/>
    <n v="66643355.028794006"/>
    <n v="59270198.986615181"/>
    <n v="62424508.359391794"/>
    <n v="147575082.09006238"/>
    <n v="47002702.973782413"/>
    <n v="763484053.30364382"/>
    <n v="0"/>
    <n v="0"/>
    <n v="0"/>
    <n v="0"/>
    <n v="0"/>
    <n v="0"/>
    <n v="0"/>
    <n v="0"/>
    <n v="0"/>
    <n v="0"/>
    <n v="0"/>
    <n v="0"/>
    <n v="0"/>
    <n v="64713399"/>
    <n v="64382483"/>
    <n v="60265352"/>
    <n v="58335885.049999997"/>
    <n v="58335885.049999997"/>
    <n v="58335885.049999997"/>
    <n v="58335885.049999997"/>
    <n v="58335885.049999997"/>
    <n v="58335885.049999997"/>
    <n v="58335885.049999997"/>
    <n v="58335885.049999997"/>
    <n v="58335885.049999997"/>
    <n v="714384199.44999993"/>
    <n v="40427043"/>
    <n v="40427043"/>
    <n v="38589339"/>
    <n v="36659872.049999997"/>
    <n v="36659872.049999997"/>
    <n v="36659872.049999997"/>
    <n v="36659872.049999997"/>
    <n v="36659872.049999997"/>
    <n v="36659872.049999997"/>
    <n v="36659872.049999997"/>
    <n v="36659872.049999997"/>
    <n v="36659872.049999997"/>
    <n v="449382273.45000011"/>
    <n v="24286356"/>
    <n v="23955440"/>
    <n v="21676013"/>
    <n v="21676013"/>
    <n v="21676013"/>
    <n v="21676013"/>
    <n v="21676013"/>
    <n v="21676013"/>
    <n v="21676013"/>
    <n v="21676013"/>
    <n v="21676013"/>
    <n v="21676013"/>
    <n v="265001926"/>
    <n v="0"/>
    <n v="0"/>
    <n v="-637420"/>
    <n v="0"/>
    <n v="0"/>
    <n v="0"/>
    <n v="0"/>
    <n v="0"/>
    <n v="0"/>
    <n v="0"/>
    <n v="0"/>
    <n v="0"/>
    <n v="-637420"/>
    <n v="0"/>
    <n v="0"/>
    <n v="0"/>
    <n v="0"/>
    <n v="0"/>
    <n v="0"/>
    <n v="0"/>
    <n v="0"/>
    <n v="0"/>
    <n v="0"/>
    <n v="0"/>
    <n v="0"/>
    <n v="0"/>
  </r>
  <r>
    <x v="65"/>
    <x v="65"/>
    <n v="1"/>
    <d v="2025-01-01T00:00:00"/>
    <n v="76510231"/>
    <x v="584"/>
    <m/>
    <m/>
    <x v="11"/>
    <x v="7"/>
    <s v="TREG 3"/>
    <x v="2"/>
    <n v="3318084011.7344847"/>
    <n v="318870928.22239989"/>
    <n v="314019666.8808437"/>
    <n v="242366650.07095072"/>
    <n v="348046963.32620305"/>
    <n v="259829924.16523799"/>
    <n v="328895392.54509729"/>
    <n v="423828020.37412959"/>
    <n v="181755347.55813792"/>
    <n v="333801449.26764667"/>
    <n v="347022506.95456815"/>
    <n v="195782779.24336827"/>
    <n v="449605649.82803059"/>
    <n v="3743825278.436614"/>
    <n v="3399285.7681062818"/>
    <n v="13099431.738299012"/>
    <n v="8813964.920107305"/>
    <n v="44002779.964589179"/>
    <n v="28697397.971998602"/>
    <n v="49822640.539193451"/>
    <n v="70288149.215801299"/>
    <n v="31985219.284706891"/>
    <n v="60989208.564598262"/>
    <n v="40458282.369972885"/>
    <n v="22832650.039420694"/>
    <n v="60057694.545518994"/>
    <n v="434446704.92231286"/>
    <n v="322270213.99050617"/>
    <n v="327119098.61914271"/>
    <n v="251180614.99105802"/>
    <n v="392049743.29079223"/>
    <n v="288527322.1372366"/>
    <n v="378718033.08429074"/>
    <n v="494116169.58993089"/>
    <n v="213740566.84284481"/>
    <n v="394790657.83224493"/>
    <n v="387480789.32454103"/>
    <n v="218615429.28278896"/>
    <n v="509663344.37354958"/>
    <n v="4178271983.3589263"/>
    <n v="0"/>
    <n v="0"/>
    <n v="0"/>
    <n v="0"/>
    <n v="0"/>
    <n v="0"/>
    <n v="0"/>
    <n v="0"/>
    <n v="0"/>
    <n v="0"/>
    <n v="0"/>
    <n v="0"/>
    <n v="0"/>
    <n v="305658855"/>
    <n v="175175328"/>
    <n v="369703805"/>
    <n v="291600717.79999995"/>
    <n v="291600717.79999995"/>
    <n v="291600717.79999995"/>
    <n v="291600717.79999995"/>
    <n v="291600717.79999995"/>
    <n v="291600717.79999995"/>
    <n v="291600717.79999995"/>
    <n v="291600717.79999995"/>
    <n v="291600717.79999995"/>
    <n v="3474944448.2000008"/>
    <n v="221402470"/>
    <n v="48835667"/>
    <n v="219196944"/>
    <n v="208237096.79999998"/>
    <n v="208237096.79999998"/>
    <n v="208237096.79999998"/>
    <n v="208237096.79999998"/>
    <n v="208237096.79999998"/>
    <n v="208237096.79999998"/>
    <n v="208237096.79999998"/>
    <n v="208237096.79999998"/>
    <n v="208237096.79999998"/>
    <n v="2363568952.1999998"/>
    <n v="84256385"/>
    <n v="83096419"/>
    <n v="83363621"/>
    <n v="83363621"/>
    <n v="83363621"/>
    <n v="83363621"/>
    <n v="83363621"/>
    <n v="83363621"/>
    <n v="83363621"/>
    <n v="83363621"/>
    <n v="83363621"/>
    <n v="83363621"/>
    <n v="1000989014"/>
    <n v="0"/>
    <n v="0"/>
    <n v="85636814"/>
    <n v="0"/>
    <n v="0"/>
    <n v="0"/>
    <n v="0"/>
    <n v="0"/>
    <n v="0"/>
    <n v="0"/>
    <n v="0"/>
    <n v="0"/>
    <n v="85636814"/>
    <n v="0"/>
    <n v="0"/>
    <n v="0"/>
    <n v="0"/>
    <n v="0"/>
    <n v="0"/>
    <n v="0"/>
    <n v="0"/>
    <n v="0"/>
    <n v="0"/>
    <n v="0"/>
    <n v="0"/>
    <n v="0"/>
  </r>
  <r>
    <x v="66"/>
    <x v="66"/>
    <n v="1"/>
    <d v="2025-01-01T00:00:00"/>
    <n v="76510232"/>
    <x v="585"/>
    <m/>
    <m/>
    <x v="11"/>
    <x v="0"/>
    <s v="TREG 3"/>
    <x v="2"/>
    <n v="1717396281.1528642"/>
    <n v="130730490.93933621"/>
    <n v="103368433.02190892"/>
    <n v="86179204.793876588"/>
    <n v="72381202.370864436"/>
    <n v="95353370.947856769"/>
    <n v="64236378.149490975"/>
    <n v="89624967.303980067"/>
    <n v="57317446.713504553"/>
    <n v="29328359.116479173"/>
    <n v="132536997.56818707"/>
    <n v="67695636.947139278"/>
    <n v="111052522.45846854"/>
    <n v="1039805010.3310927"/>
    <n v="1393636.9169336408"/>
    <n v="4312047.5405740738"/>
    <n v="3134014.0554552823"/>
    <n v="9150989.5419270396"/>
    <n v="10531479.939631805"/>
    <n v="9730832.5097407773"/>
    <n v="14863512.492077768"/>
    <n v="10086696.906590462"/>
    <n v="5358614.8740120381"/>
    <n v="15452079.23007752"/>
    <n v="7894825.0381529033"/>
    <n v="14834240.794952467"/>
    <n v="106742969.84012577"/>
    <n v="132124127.85626985"/>
    <n v="107680480.562483"/>
    <n v="89313218.849331871"/>
    <n v="81532191.912791476"/>
    <n v="105884850.88748857"/>
    <n v="73967210.659231752"/>
    <n v="104488479.79605784"/>
    <n v="67404143.620095015"/>
    <n v="34686973.990491211"/>
    <n v="147989076.79826459"/>
    <n v="75590461.985292181"/>
    <n v="125886763.25342101"/>
    <n v="1146547980.1712184"/>
    <n v="0"/>
    <n v="0"/>
    <n v="0"/>
    <n v="0"/>
    <n v="0"/>
    <n v="0"/>
    <n v="0"/>
    <n v="0"/>
    <n v="0"/>
    <n v="0"/>
    <n v="0"/>
    <n v="0"/>
    <n v="0"/>
    <n v="73144858"/>
    <n v="69228782"/>
    <n v="67315610"/>
    <n v="66768610"/>
    <n v="66768610"/>
    <n v="66768610"/>
    <n v="66768610"/>
    <n v="66768610"/>
    <n v="66768610"/>
    <n v="66768610"/>
    <n v="66768610"/>
    <n v="66768610"/>
    <n v="810606740"/>
    <n v="10940000"/>
    <n v="10940000"/>
    <n v="10940000"/>
    <n v="10393000"/>
    <n v="10393000"/>
    <n v="10393000"/>
    <n v="10393000"/>
    <n v="10393000"/>
    <n v="10393000"/>
    <n v="10393000"/>
    <n v="10393000"/>
    <n v="10393000"/>
    <n v="126357000"/>
    <n v="62204858"/>
    <n v="58288782"/>
    <n v="56375610"/>
    <n v="56375610"/>
    <n v="56375610"/>
    <n v="56375610"/>
    <n v="56375610"/>
    <n v="56375610"/>
    <n v="56375610"/>
    <n v="56375610"/>
    <n v="56375610"/>
    <n v="56375610"/>
    <n v="6842497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67"/>
    <n v="1"/>
    <d v="2025-01-01T00:00:00"/>
    <n v="76510233"/>
    <x v="586"/>
    <m/>
    <m/>
    <x v="11"/>
    <x v="0"/>
    <s v="TREG 3"/>
    <x v="2"/>
    <n v="2232104680.8128004"/>
    <n v="196025736.06870657"/>
    <n v="153698654.58501205"/>
    <n v="104626989.22373571"/>
    <n v="140303119.20175606"/>
    <n v="197671172.50849921"/>
    <n v="154628483.86740956"/>
    <n v="306156698.94807613"/>
    <n v="130801288.69850154"/>
    <n v="391353788.79668605"/>
    <n v="307595211.64478719"/>
    <n v="156122875.95934385"/>
    <n v="256114573.56246069"/>
    <n v="2495098593.0649748"/>
    <n v="2089709.1450624764"/>
    <n v="6411588.9746763706"/>
    <n v="3804890.6994608939"/>
    <n v="17738201.832245678"/>
    <n v="21832159.337661535"/>
    <n v="23423859.20711875"/>
    <n v="50773395.586454451"/>
    <n v="23018348.334458664"/>
    <n v="71504656.135656416"/>
    <n v="35861575.773831904"/>
    <n v="18207418.465014607"/>
    <n v="34211426.910568029"/>
    <n v="308877230.40220976"/>
    <n v="198115445.21376905"/>
    <n v="160110243.55968842"/>
    <n v="108431879.9231966"/>
    <n v="158041321.03400174"/>
    <n v="219503331.84616074"/>
    <n v="178052343.07452831"/>
    <n v="356930094.53453058"/>
    <n v="153819637.03296021"/>
    <n v="462858444.93234247"/>
    <n v="343456787.4186191"/>
    <n v="174330294.42435846"/>
    <n v="290326000.47302872"/>
    <n v="2803975823.4671841"/>
    <n v="0"/>
    <n v="0"/>
    <n v="0"/>
    <n v="0"/>
    <n v="0"/>
    <n v="0"/>
    <n v="0"/>
    <n v="0"/>
    <n v="0"/>
    <n v="0"/>
    <n v="0"/>
    <n v="0"/>
    <n v="0"/>
    <n v="189943581"/>
    <n v="180049616"/>
    <n v="174196618"/>
    <n v="168716193.30000001"/>
    <n v="168716193.30000001"/>
    <n v="168716193.30000001"/>
    <n v="168716193.30000001"/>
    <n v="168716193.30000001"/>
    <n v="168716193.30000001"/>
    <n v="168716193.30000001"/>
    <n v="168716193.30000001"/>
    <n v="168716193.30000001"/>
    <n v="2062635554.6999996"/>
    <n v="122236976"/>
    <n v="85049736"/>
    <n v="109608494"/>
    <n v="104128069.3"/>
    <n v="104128069.3"/>
    <n v="104128069.3"/>
    <n v="104128069.3"/>
    <n v="104128069.3"/>
    <n v="104128069.3"/>
    <n v="104128069.3"/>
    <n v="104128069.3"/>
    <n v="104128069.3"/>
    <n v="1254047829.6999998"/>
    <n v="67706605"/>
    <n v="66865509"/>
    <n v="64588124"/>
    <n v="64588124"/>
    <n v="64588124"/>
    <n v="64588124"/>
    <n v="64588124"/>
    <n v="64588124"/>
    <n v="64588124"/>
    <n v="64588124"/>
    <n v="64588124"/>
    <n v="64588124"/>
    <n v="780453354"/>
    <n v="0"/>
    <n v="0"/>
    <n v="7560000"/>
    <n v="0"/>
    <n v="0"/>
    <n v="0"/>
    <n v="0"/>
    <n v="0"/>
    <n v="0"/>
    <n v="0"/>
    <n v="0"/>
    <n v="0"/>
    <n v="7560000"/>
    <n v="0"/>
    <n v="0"/>
    <n v="0"/>
    <n v="0"/>
    <n v="0"/>
    <n v="0"/>
    <n v="0"/>
    <n v="0"/>
    <n v="0"/>
    <n v="0"/>
    <n v="0"/>
    <n v="0"/>
    <n v="0"/>
  </r>
  <r>
    <x v="68"/>
    <x v="68"/>
    <n v="1"/>
    <d v="2025-01-01T00:00:00"/>
    <n v="76510234"/>
    <x v="587"/>
    <m/>
    <m/>
    <x v="11"/>
    <x v="7"/>
    <s v="TREG 3"/>
    <x v="2"/>
    <n v="1178912719.4846702"/>
    <n v="112478534.46185298"/>
    <n v="93896834.086252764"/>
    <n v="62456555.717745259"/>
    <n v="72762737.000823647"/>
    <n v="64884391.262947306"/>
    <n v="104034321.24433146"/>
    <n v="93227444.302406967"/>
    <n v="39268571.753480591"/>
    <n v="86294737.963203326"/>
    <n v="65403709.049207754"/>
    <n v="51248645.806160629"/>
    <n v="82793940.25882782"/>
    <n v="928750422.90724051"/>
    <n v="1199064.0963887274"/>
    <n v="3916936.7344816178"/>
    <n v="2271310.3926046863"/>
    <n v="9199226.0908413678"/>
    <n v="7166276.9568432271"/>
    <n v="15759614.481022552"/>
    <n v="15460951.615117356"/>
    <n v="6910464.5085095167"/>
    <n v="15767000.961835802"/>
    <n v="7625216.4505941495"/>
    <n v="5976738.0931483284"/>
    <n v="11059498.865698263"/>
    <n v="102312299.24708559"/>
    <n v="113677598.55824171"/>
    <n v="97813770.820734382"/>
    <n v="64727866.110349946"/>
    <n v="81961963.091665015"/>
    <n v="72050668.219790533"/>
    <n v="119793935.72535402"/>
    <n v="108688395.91752432"/>
    <n v="46179036.261990108"/>
    <n v="102061738.92503913"/>
    <n v="73028925.499801904"/>
    <n v="57225383.899308957"/>
    <n v="93853439.124526083"/>
    <n v="1031062722.1543262"/>
    <n v="0"/>
    <n v="0"/>
    <n v="0"/>
    <n v="0"/>
    <n v="0"/>
    <n v="0"/>
    <n v="0"/>
    <n v="0"/>
    <n v="0"/>
    <n v="0"/>
    <n v="0"/>
    <n v="0"/>
    <n v="0"/>
    <n v="70941695"/>
    <n v="66888278"/>
    <n v="92402302"/>
    <n v="89719681.299999997"/>
    <n v="89719681.299999997"/>
    <n v="89719681.299999997"/>
    <n v="89719681.299999997"/>
    <n v="89719681.299999997"/>
    <n v="89719681.299999997"/>
    <n v="89719681.299999997"/>
    <n v="89719681.299999997"/>
    <n v="89719681.299999997"/>
    <n v="1037709406.6999998"/>
    <n v="27242828"/>
    <n v="27242828"/>
    <n v="53652414"/>
    <n v="50969793.299999997"/>
    <n v="50969793.299999997"/>
    <n v="50969793.299999997"/>
    <n v="50969793.299999997"/>
    <n v="50969793.299999997"/>
    <n v="50969793.299999997"/>
    <n v="50969793.299999997"/>
    <n v="50969793.299999997"/>
    <n v="50969793.299999997"/>
    <n v="566866209.70000005"/>
    <n v="43698867"/>
    <n v="39645450"/>
    <n v="38749888"/>
    <n v="38749888"/>
    <n v="38749888"/>
    <n v="38749888"/>
    <n v="38749888"/>
    <n v="38749888"/>
    <n v="38749888"/>
    <n v="38749888"/>
    <n v="38749888"/>
    <n v="38749888"/>
    <n v="470843197"/>
    <n v="0"/>
    <n v="0"/>
    <n v="28230936"/>
    <n v="0"/>
    <n v="0"/>
    <n v="0"/>
    <n v="0"/>
    <n v="0"/>
    <n v="0"/>
    <n v="0"/>
    <n v="0"/>
    <n v="0"/>
    <n v="28230936"/>
    <n v="0"/>
    <n v="0"/>
    <n v="0"/>
    <n v="0"/>
    <n v="0"/>
    <n v="0"/>
    <n v="0"/>
    <n v="0"/>
    <n v="0"/>
    <n v="0"/>
    <n v="0"/>
    <n v="0"/>
    <n v="0"/>
  </r>
  <r>
    <x v="69"/>
    <x v="69"/>
    <n v="1"/>
    <d v="2025-01-01T00:00:00"/>
    <n v="76510235"/>
    <x v="588"/>
    <m/>
    <m/>
    <x v="11"/>
    <x v="3"/>
    <s v="TREG 3"/>
    <x v="2"/>
    <n v="1552521609.3488667"/>
    <n v="82020524.445956826"/>
    <n v="32718864.568520371"/>
    <n v="76530911.88403289"/>
    <n v="87523667.071028382"/>
    <n v="104048109.72858843"/>
    <n v="87071411.315553203"/>
    <n v="83592512.782308191"/>
    <n v="112893595.72143571"/>
    <n v="92435327.277118117"/>
    <n v="139988584.58053684"/>
    <n v="132011560.10041101"/>
    <n v="89109556.895399481"/>
    <n v="1119944626.3708894"/>
    <n v="874370.08759637177"/>
    <n v="1364877.993876148"/>
    <n v="2783141.8739015013"/>
    <n v="11065416.652438506"/>
    <n v="11491786.49344717"/>
    <n v="13189992.093368232"/>
    <n v="13863082.970729679"/>
    <n v="19866961.07433176"/>
    <n v="16888954.396123037"/>
    <n v="16320836.746976972"/>
    <n v="15395499.872763857"/>
    <n v="11903130.112260416"/>
    <n v="135008050.36781365"/>
    <n v="82894894.533553198"/>
    <n v="34083742.562396519"/>
    <n v="79314053.757934391"/>
    <n v="98589083.723466888"/>
    <n v="115539896.2220356"/>
    <n v="100261403.40892144"/>
    <n v="97455595.75303787"/>
    <n v="132760556.79576747"/>
    <n v="109324281.67324115"/>
    <n v="156309421.32751381"/>
    <n v="147407059.97317487"/>
    <n v="101012687.0076599"/>
    <n v="1254952676.738703"/>
    <n v="0"/>
    <n v="0"/>
    <n v="0"/>
    <n v="0"/>
    <n v="0"/>
    <n v="0"/>
    <n v="0"/>
    <n v="0"/>
    <n v="0"/>
    <n v="0"/>
    <n v="0"/>
    <n v="0"/>
    <n v="0"/>
    <n v="199722167"/>
    <n v="128800161"/>
    <n v="233676012"/>
    <n v="99180756"/>
    <n v="99180756"/>
    <n v="99180756"/>
    <n v="99180756"/>
    <n v="99180756"/>
    <n v="99180756"/>
    <n v="99180756"/>
    <n v="99180756"/>
    <n v="99180756"/>
    <n v="1454825144"/>
    <n v="7165000"/>
    <n v="5365000"/>
    <n v="5365000"/>
    <n v="5096750"/>
    <n v="5096750"/>
    <n v="5096750"/>
    <n v="5096750"/>
    <n v="5096750"/>
    <n v="5096750"/>
    <n v="5096750"/>
    <n v="5096750"/>
    <n v="5096750"/>
    <n v="63765750"/>
    <n v="96713167"/>
    <n v="94119161"/>
    <n v="94084006"/>
    <n v="94084006"/>
    <n v="94084006"/>
    <n v="94084006"/>
    <n v="94084006"/>
    <n v="94084006"/>
    <n v="94084006"/>
    <n v="94084006"/>
    <n v="94084006"/>
    <n v="94084006"/>
    <n v="1131672388"/>
    <n v="0"/>
    <n v="0"/>
    <n v="134227006"/>
    <n v="0"/>
    <n v="0"/>
    <n v="0"/>
    <n v="0"/>
    <n v="0"/>
    <n v="0"/>
    <n v="0"/>
    <n v="0"/>
    <n v="0"/>
    <n v="134227006"/>
    <n v="0"/>
    <n v="0"/>
    <n v="0"/>
    <n v="0"/>
    <n v="0"/>
    <n v="0"/>
    <n v="0"/>
    <n v="0"/>
    <n v="0"/>
    <n v="0"/>
    <n v="0"/>
    <n v="0"/>
    <n v="0"/>
  </r>
  <r>
    <x v="68"/>
    <x v="68"/>
    <n v="1"/>
    <d v="2025-01-01T00:00:00"/>
    <n v="76510236"/>
    <x v="589"/>
    <m/>
    <m/>
    <x v="11"/>
    <x v="7"/>
    <s v="TREG 3"/>
    <x v="2"/>
    <n v="3076925011.5006499"/>
    <n v="278416081.72852105"/>
    <n v="277387212.66400617"/>
    <n v="260957265.94542757"/>
    <n v="195192864.55947658"/>
    <n v="185143297.63571969"/>
    <n v="166496272.66491622"/>
    <n v="410428652.75721371"/>
    <n v="118275531.31972717"/>
    <n v="144338051.32707208"/>
    <n v="220122080.43630236"/>
    <n v="132283339.55405608"/>
    <n v="278650471.69695455"/>
    <n v="2667691122.2893939"/>
    <n v="2968021.6679131985"/>
    <n v="11571297.08932519"/>
    <n v="9490035.8073884547"/>
    <n v="24677786.548646122"/>
    <n v="20448494.957499862"/>
    <n v="25221648.378556222"/>
    <n v="68065981.956487536"/>
    <n v="20814071.531329259"/>
    <n v="26372154.870831817"/>
    <n v="25663353.551081747"/>
    <n v="15427195.434431583"/>
    <n v="37221740.69774586"/>
    <n v="287941782.49123681"/>
    <n v="281384103.39643425"/>
    <n v="288958509.75333136"/>
    <n v="270447301.75281602"/>
    <n v="219870651.10812271"/>
    <n v="205591792.59321955"/>
    <n v="191717921.04347244"/>
    <n v="478494634.71370125"/>
    <n v="139089602.85105643"/>
    <n v="170710206.1979039"/>
    <n v="245785433.98738411"/>
    <n v="147710534.98848766"/>
    <n v="315872212.39470041"/>
    <n v="2955632904.7806306"/>
    <n v="0"/>
    <n v="0"/>
    <n v="0"/>
    <n v="0"/>
    <n v="0"/>
    <n v="0"/>
    <n v="0"/>
    <n v="0"/>
    <n v="0"/>
    <n v="0"/>
    <n v="0"/>
    <n v="0"/>
    <n v="0"/>
    <n v="198912010"/>
    <n v="313747083"/>
    <n v="168241913"/>
    <n v="166375317.5"/>
    <n v="166375317.5"/>
    <n v="166375317.5"/>
    <n v="166375317.5"/>
    <n v="166375317.5"/>
    <n v="166375317.5"/>
    <n v="166375317.5"/>
    <n v="166375317.5"/>
    <n v="166375317.5"/>
    <n v="2178278863.5"/>
    <n v="63146374"/>
    <n v="42352812"/>
    <n v="37331910"/>
    <n v="35465314.5"/>
    <n v="35465314.5"/>
    <n v="35465314.5"/>
    <n v="35465314.5"/>
    <n v="35465314.5"/>
    <n v="35465314.5"/>
    <n v="35465314.5"/>
    <n v="35465314.5"/>
    <n v="35465314.5"/>
    <n v="462018926.5"/>
    <n v="135765636"/>
    <n v="131754639"/>
    <n v="130910003"/>
    <n v="130910003"/>
    <n v="130910003"/>
    <n v="130910003"/>
    <n v="130910003"/>
    <n v="130910003"/>
    <n v="130910003"/>
    <n v="130910003"/>
    <n v="130910003"/>
    <n v="130910003"/>
    <n v="1576620305"/>
    <n v="0"/>
    <n v="126126118"/>
    <n v="0"/>
    <n v="0"/>
    <n v="0"/>
    <n v="0"/>
    <n v="0"/>
    <n v="0"/>
    <n v="0"/>
    <n v="0"/>
    <n v="0"/>
    <n v="0"/>
    <n v="126126118"/>
    <n v="0"/>
    <n v="0"/>
    <n v="0"/>
    <n v="0"/>
    <n v="0"/>
    <n v="0"/>
    <n v="0"/>
    <n v="0"/>
    <n v="0"/>
    <n v="0"/>
    <n v="0"/>
    <n v="0"/>
    <n v="0"/>
  </r>
  <r>
    <x v="70"/>
    <x v="70"/>
    <n v="1"/>
    <d v="2025-01-01T00:00:00"/>
    <n v="76510237"/>
    <x v="590"/>
    <m/>
    <m/>
    <x v="11"/>
    <x v="7"/>
    <s v="TREG 3"/>
    <x v="2"/>
    <n v="3323829443.6301789"/>
    <n v="194917478.48878908"/>
    <n v="191800496.18051547"/>
    <n v="235324947.73568824"/>
    <n v="159365394.31736523"/>
    <n v="208632144.28750059"/>
    <n v="470499068.19984859"/>
    <n v="235342552.34831873"/>
    <n v="98894239.094969258"/>
    <n v="751661089.02174544"/>
    <n v="153808581.79684013"/>
    <n v="270323759.02559948"/>
    <n v="194704837.35106871"/>
    <n v="3165274587.848249"/>
    <n v="2077894.6963768899"/>
    <n v="8001019.5923235416"/>
    <n v="8557884.6493989527"/>
    <n v="20148201.590670407"/>
    <n v="23042764.198946893"/>
    <n v="71273439.763168156"/>
    <n v="39029492.249436647"/>
    <n v="17403360.979159251"/>
    <n v="137336776.18482292"/>
    <n v="17932067.541879416"/>
    <n v="31525795.123685658"/>
    <n v="26008400.144967258"/>
    <n v="402337096.714836"/>
    <n v="196995373.18516597"/>
    <n v="199801515.77283901"/>
    <n v="243882832.38508719"/>
    <n v="179513595.90803564"/>
    <n v="231674908.48644748"/>
    <n v="541772507.96301675"/>
    <n v="274372044.59775537"/>
    <n v="116297600.07412851"/>
    <n v="888997865.20656836"/>
    <n v="171740649.33871955"/>
    <n v="301849554.14928514"/>
    <n v="220713237.49603596"/>
    <n v="3567611684.5630851"/>
    <n v="0"/>
    <n v="0"/>
    <n v="0"/>
    <n v="0"/>
    <n v="0"/>
    <n v="0"/>
    <n v="0"/>
    <n v="0"/>
    <n v="0"/>
    <n v="0"/>
    <n v="0"/>
    <n v="0"/>
    <n v="0"/>
    <n v="164440592"/>
    <n v="118752206"/>
    <n v="128809134"/>
    <n v="127321561.25"/>
    <n v="127321561.25"/>
    <n v="127321561.25"/>
    <n v="127321561.25"/>
    <n v="127321561.25"/>
    <n v="127321561.25"/>
    <n v="127321561.25"/>
    <n v="127321561.25"/>
    <n v="127321561.25"/>
    <n v="1557895983.25"/>
    <n v="42572822"/>
    <n v="16655973"/>
    <n v="29751455"/>
    <n v="28263882.25"/>
    <n v="28263882.25"/>
    <n v="28263882.25"/>
    <n v="28263882.25"/>
    <n v="28263882.25"/>
    <n v="28263882.25"/>
    <n v="28263882.25"/>
    <n v="28263882.25"/>
    <n v="28263882.25"/>
    <n v="343355190.25"/>
    <n v="121867770"/>
    <n v="102096233"/>
    <n v="99057679"/>
    <n v="99057679"/>
    <n v="99057679"/>
    <n v="99057679"/>
    <n v="99057679"/>
    <n v="99057679"/>
    <n v="99057679"/>
    <n v="99057679"/>
    <n v="99057679"/>
    <n v="99057679"/>
    <n v="1214540793"/>
    <n v="0"/>
    <n v="0"/>
    <n v="388752"/>
    <n v="0"/>
    <n v="0"/>
    <n v="0"/>
    <n v="0"/>
    <n v="0"/>
    <n v="0"/>
    <n v="0"/>
    <n v="0"/>
    <n v="0"/>
    <n v="388752"/>
    <n v="0"/>
    <n v="0"/>
    <n v="0"/>
    <n v="0"/>
    <n v="0"/>
    <n v="0"/>
    <n v="0"/>
    <n v="0"/>
    <n v="0"/>
    <n v="0"/>
    <n v="0"/>
    <n v="0"/>
    <n v="0"/>
  </r>
  <r>
    <x v="71"/>
    <x v="71"/>
    <n v="1"/>
    <d v="2025-01-01T00:00:00"/>
    <n v="76510238"/>
    <x v="591"/>
    <m/>
    <m/>
    <x v="11"/>
    <x v="0"/>
    <s v="TREG 3"/>
    <x v="2"/>
    <n v="4905015405.2816467"/>
    <n v="446803795.92776835"/>
    <n v="380467522.2444734"/>
    <n v="453421976.08763355"/>
    <n v="257443657.56824824"/>
    <n v="276052451.00711972"/>
    <n v="480457435.30671448"/>
    <n v="338272250.69127268"/>
    <n v="156565292.47340611"/>
    <n v="873902533.56574428"/>
    <n v="385653362.40857762"/>
    <n v="480139050.20403641"/>
    <n v="326054945.83097184"/>
    <n v="4855234273.3159666"/>
    <n v="4763098.9538620114"/>
    <n v="15871325.46756196"/>
    <n v="16489254.565643489"/>
    <n v="32548011.650477797"/>
    <n v="30489125.042652905"/>
    <n v="72781980.642635286"/>
    <n v="56099477.356793582"/>
    <n v="27552285.417815983"/>
    <n v="159671637.14150465"/>
    <n v="44962134.502988935"/>
    <n v="55994949.841534257"/>
    <n v="43553964.122252882"/>
    <n v="560777244.70572376"/>
    <n v="451566894.88163036"/>
    <n v="396338847.71203536"/>
    <n v="469911230.65327704"/>
    <n v="289991669.21872604"/>
    <n v="306541576.04977262"/>
    <n v="553239415.94934976"/>
    <n v="394371728.04806626"/>
    <n v="184117577.89122209"/>
    <n v="1033574170.7072489"/>
    <n v="430615496.91156656"/>
    <n v="536134000.04557067"/>
    <n v="369608909.95322472"/>
    <n v="5416011518.0216904"/>
    <n v="0"/>
    <n v="0"/>
    <n v="0"/>
    <n v="0"/>
    <n v="0"/>
    <n v="0"/>
    <n v="0"/>
    <n v="0"/>
    <n v="0"/>
    <n v="0"/>
    <n v="0"/>
    <n v="0"/>
    <n v="0"/>
    <n v="242564439"/>
    <n v="235901703"/>
    <n v="763579819"/>
    <n v="244866369"/>
    <n v="244866369"/>
    <n v="244866369"/>
    <n v="244866369"/>
    <n v="244866369"/>
    <n v="244866369"/>
    <n v="244866369"/>
    <n v="244866369"/>
    <n v="244866369"/>
    <n v="3445843282"/>
    <n v="12669000"/>
    <n v="8646000"/>
    <n v="23369000"/>
    <n v="22200550"/>
    <n v="22200550"/>
    <n v="22200550"/>
    <n v="22200550"/>
    <n v="22200550"/>
    <n v="22200550"/>
    <n v="22200550"/>
    <n v="22200550"/>
    <n v="22200550"/>
    <n v="244488950"/>
    <n v="229895439"/>
    <n v="227255703"/>
    <n v="222665819"/>
    <n v="222665819"/>
    <n v="222665819"/>
    <n v="222665819"/>
    <n v="222665819"/>
    <n v="222665819"/>
    <n v="222665819"/>
    <n v="222665819"/>
    <n v="222665819"/>
    <n v="222665819"/>
    <n v="2683809332"/>
    <n v="0"/>
    <n v="0"/>
    <n v="523725000"/>
    <n v="0"/>
    <n v="0"/>
    <n v="0"/>
    <n v="0"/>
    <n v="0"/>
    <n v="0"/>
    <n v="0"/>
    <n v="0"/>
    <n v="0"/>
    <n v="523725000"/>
    <n v="0"/>
    <n v="0"/>
    <n v="0"/>
    <n v="0"/>
    <n v="0"/>
    <n v="0"/>
    <n v="0"/>
    <n v="0"/>
    <n v="0"/>
    <n v="0"/>
    <n v="0"/>
    <n v="0"/>
    <n v="0"/>
  </r>
  <r>
    <x v="69"/>
    <x v="69"/>
    <n v="1"/>
    <d v="2025-01-01T00:00:00"/>
    <n v="76510239"/>
    <x v="592"/>
    <m/>
    <m/>
    <x v="11"/>
    <x v="3"/>
    <s v="TREG 3"/>
    <x v="2"/>
    <n v="2726696565.321712"/>
    <n v="25184620.007708643"/>
    <n v="85840825.950277001"/>
    <n v="89138913.562256172"/>
    <n v="316520939.46250069"/>
    <n v="41341020.040816918"/>
    <n v="69731815.714141443"/>
    <n v="83969920.217040971"/>
    <n v="268554192.51677638"/>
    <n v="66636587.395849735"/>
    <n v="60505689.51638341"/>
    <n v="341953239.92103308"/>
    <n v="59590306.726557881"/>
    <n v="1508968071.0313425"/>
    <n v="268477.65910995379"/>
    <n v="3580877.755409956"/>
    <n v="3241647.5489685386"/>
    <n v="40017017.014740646"/>
    <n v="4565985.6480780914"/>
    <n v="10563307.565929428"/>
    <n v="13925672.674129263"/>
    <n v="47260038.578666151"/>
    <n v="12175239.908739582"/>
    <n v="7054171.4799041301"/>
    <n v="39879394.332520008"/>
    <n v="7959989.9170000851"/>
    <n v="190491820.08319584"/>
    <n v="25453097.666818596"/>
    <n v="89421703.705686957"/>
    <n v="92380561.111224711"/>
    <n v="356537956.47724134"/>
    <n v="45907005.688895009"/>
    <n v="80295123.280070871"/>
    <n v="97895592.891170233"/>
    <n v="315814231.09544253"/>
    <n v="78811827.304589316"/>
    <n v="67559860.99628754"/>
    <n v="381832634.25355309"/>
    <n v="67550296.643557966"/>
    <n v="1699459891.1145382"/>
    <n v="0"/>
    <n v="0"/>
    <n v="0"/>
    <n v="0"/>
    <n v="0"/>
    <n v="0"/>
    <n v="0"/>
    <n v="0"/>
    <n v="0"/>
    <n v="0"/>
    <n v="0"/>
    <n v="0"/>
    <n v="0"/>
    <n v="70740799"/>
    <n v="70836016"/>
    <n v="76948279"/>
    <n v="58107929"/>
    <n v="58107929"/>
    <n v="58107929"/>
    <n v="58107929"/>
    <n v="58107929"/>
    <n v="58107929"/>
    <n v="58107929"/>
    <n v="58107929"/>
    <n v="58107929"/>
    <n v="741496455"/>
    <n v="4807000"/>
    <n v="4807000"/>
    <n v="4807000"/>
    <n v="4566650"/>
    <n v="4566650"/>
    <n v="4566650"/>
    <n v="4566650"/>
    <n v="4566650"/>
    <n v="4566650"/>
    <n v="4566650"/>
    <n v="4566650"/>
    <n v="4566650"/>
    <n v="55520850"/>
    <n v="65933799"/>
    <n v="66029016"/>
    <n v="53541279"/>
    <n v="53541279"/>
    <n v="53541279"/>
    <n v="53541279"/>
    <n v="53541279"/>
    <n v="53541279"/>
    <n v="53541279"/>
    <n v="53541279"/>
    <n v="53541279"/>
    <n v="53541279"/>
    <n v="667375605"/>
    <n v="0"/>
    <n v="0"/>
    <n v="18600000"/>
    <n v="0"/>
    <n v="0"/>
    <n v="0"/>
    <n v="0"/>
    <n v="0"/>
    <n v="0"/>
    <n v="0"/>
    <n v="0"/>
    <n v="0"/>
    <n v="18600000"/>
    <n v="0"/>
    <n v="0"/>
    <n v="0"/>
    <n v="0"/>
    <n v="0"/>
    <n v="0"/>
    <n v="0"/>
    <n v="0"/>
    <n v="0"/>
    <n v="0"/>
    <n v="0"/>
    <n v="0"/>
    <n v="0"/>
  </r>
  <r>
    <x v="72"/>
    <x v="72"/>
    <n v="1"/>
    <d v="2025-01-01T00:00:00"/>
    <n v="76510240"/>
    <x v="593"/>
    <m/>
    <m/>
    <x v="11"/>
    <x v="7"/>
    <s v="TREG 3"/>
    <x v="2"/>
    <n v="2632204010.6686821"/>
    <n v="190954839.01082233"/>
    <n v="75447135.229002506"/>
    <n v="95480432.954183355"/>
    <n v="90575079.643312633"/>
    <n v="79410798.343193859"/>
    <n v="92102653.201266915"/>
    <n v="119587225.20273851"/>
    <n v="54573648.713582851"/>
    <n v="99709782.225177303"/>
    <n v="83523612.815186888"/>
    <n v="42766449.408238225"/>
    <n v="105731756.04489385"/>
    <n v="1129863412.791599"/>
    <n v="2035651.4474966228"/>
    <n v="3147301.5929207802"/>
    <n v="3472264.7953770459"/>
    <n v="11451199.751122117"/>
    <n v="8770672.9340363294"/>
    <n v="13952148.577221304"/>
    <n v="19832489.418547168"/>
    <n v="9603844.644582808"/>
    <n v="18218077.594941795"/>
    <n v="9737760.0706444234"/>
    <n v="4987524.3192512244"/>
    <n v="14123500.251241013"/>
    <n v="119332435.39738263"/>
    <n v="192990490.45831895"/>
    <n v="78594436.821923286"/>
    <n v="98952697.749560401"/>
    <n v="102026279.39443475"/>
    <n v="88181471.277230188"/>
    <n v="106054801.77848822"/>
    <n v="139419714.62128568"/>
    <n v="64177493.358165659"/>
    <n v="117927859.8201191"/>
    <n v="93261372.885831311"/>
    <n v="47753973.727489449"/>
    <n v="119855256.29613486"/>
    <n v="1249195848.1889818"/>
    <n v="0"/>
    <n v="0"/>
    <n v="0"/>
    <n v="0"/>
    <n v="0"/>
    <n v="0"/>
    <n v="0"/>
    <n v="0"/>
    <n v="0"/>
    <n v="0"/>
    <n v="0"/>
    <n v="0"/>
    <n v="0"/>
    <n v="86261361"/>
    <n v="70503392"/>
    <n v="98573817"/>
    <n v="77607367.799999997"/>
    <n v="77607367.799999997"/>
    <n v="77607367.799999997"/>
    <n v="77607367.799999997"/>
    <n v="77607367.799999997"/>
    <n v="77607367.799999997"/>
    <n v="77607367.799999997"/>
    <n v="77607367.799999997"/>
    <n v="77607367.799999997"/>
    <n v="953804880.19999981"/>
    <n v="33644300"/>
    <n v="18910429"/>
    <n v="28608264"/>
    <n v="27177850.799999997"/>
    <n v="27177850.799999997"/>
    <n v="27177850.799999997"/>
    <n v="27177850.799999997"/>
    <n v="27177850.799999997"/>
    <n v="27177850.799999997"/>
    <n v="27177850.799999997"/>
    <n v="27177850.799999997"/>
    <n v="27177850.799999997"/>
    <n v="325763650.20000005"/>
    <n v="52617061"/>
    <n v="51592963"/>
    <n v="50429517"/>
    <n v="50429517"/>
    <n v="50429517"/>
    <n v="50429517"/>
    <n v="50429517"/>
    <n v="50429517"/>
    <n v="50429517"/>
    <n v="50429517"/>
    <n v="50429517"/>
    <n v="50429517"/>
    <n v="608505194"/>
    <n v="0"/>
    <n v="0"/>
    <n v="87108108"/>
    <n v="0"/>
    <n v="0"/>
    <n v="0"/>
    <n v="0"/>
    <n v="0"/>
    <n v="0"/>
    <n v="0"/>
    <n v="0"/>
    <n v="0"/>
    <n v="87108108"/>
    <n v="0"/>
    <n v="0"/>
    <n v="0"/>
    <n v="0"/>
    <n v="0"/>
    <n v="0"/>
    <n v="0"/>
    <n v="0"/>
    <n v="0"/>
    <n v="0"/>
    <n v="0"/>
    <n v="0"/>
    <n v="0"/>
  </r>
  <r>
    <x v="67"/>
    <x v="67"/>
    <n v="1"/>
    <d v="2025-01-01T00:00:00"/>
    <n v="76510241"/>
    <x v="594"/>
    <m/>
    <m/>
    <x v="11"/>
    <x v="0"/>
    <s v="TREG 3"/>
    <x v="2"/>
    <n v="1103805661.8781872"/>
    <n v="89505552.095223352"/>
    <n v="89750485.302688837"/>
    <n v="70985068.116556764"/>
    <n v="57397158.080116659"/>
    <n v="77079269.936314702"/>
    <n v="63764901.861409001"/>
    <n v="93747489.64675729"/>
    <n v="43513006.908271722"/>
    <n v="69513519.707789123"/>
    <n v="106951974.59490287"/>
    <n v="54627629.8377086"/>
    <n v="89614875.684560716"/>
    <n v="906450931.77229977"/>
    <n v="954163.33843886852"/>
    <n v="3743970.456945613"/>
    <n v="2581460.3620077372"/>
    <n v="7256591.1607307792"/>
    <n v="8513162.9540361762"/>
    <n v="9659411.0360555127"/>
    <n v="15547196.561193392"/>
    <n v="7657398.1805561483"/>
    <n v="12700887.191530183"/>
    <n v="12469200.416309729"/>
    <n v="6370803.1900852844"/>
    <n v="11970629.890119433"/>
    <n v="99424874.738008857"/>
    <n v="90459715.433662221"/>
    <n v="93494455.75963445"/>
    <n v="73566528.478564501"/>
    <n v="64653749.240847439"/>
    <n v="85592432.890350878"/>
    <n v="73424312.897464514"/>
    <n v="109294686.20795068"/>
    <n v="51170405.088827871"/>
    <n v="82214406.899319306"/>
    <n v="119421175.0112126"/>
    <n v="60998433.027793884"/>
    <n v="101585505.57468015"/>
    <n v="1005875806.5103085"/>
    <n v="0"/>
    <n v="0"/>
    <n v="0"/>
    <n v="0"/>
    <n v="0"/>
    <n v="0"/>
    <n v="0"/>
    <n v="0"/>
    <n v="0"/>
    <n v="0"/>
    <n v="0"/>
    <n v="0"/>
    <n v="0"/>
    <n v="85812274"/>
    <n v="92801751"/>
    <n v="85989284"/>
    <n v="84497561.849999994"/>
    <n v="84497561.849999994"/>
    <n v="84497561.849999994"/>
    <n v="84497561.849999994"/>
    <n v="84497561.849999994"/>
    <n v="84497561.849999994"/>
    <n v="84497561.849999994"/>
    <n v="84497561.849999994"/>
    <n v="84497561.849999994"/>
    <n v="1025081365.6500002"/>
    <n v="29834443"/>
    <n v="29834443"/>
    <n v="29834443"/>
    <n v="28342720.849999998"/>
    <n v="28342720.849999998"/>
    <n v="28342720.849999998"/>
    <n v="28342720.849999998"/>
    <n v="28342720.849999998"/>
    <n v="28342720.849999998"/>
    <n v="28342720.849999998"/>
    <n v="28342720.849999998"/>
    <n v="28342720.849999998"/>
    <n v="344587816.65000004"/>
    <n v="55977831"/>
    <n v="56367308"/>
    <n v="56154841"/>
    <n v="56154841"/>
    <n v="56154841"/>
    <n v="56154841"/>
    <n v="56154841"/>
    <n v="56154841"/>
    <n v="56154841"/>
    <n v="56154841"/>
    <n v="56154841"/>
    <n v="56154841"/>
    <n v="6738935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x v="67"/>
    <n v="1"/>
    <d v="2025-01-01T00:00:00"/>
    <n v="76510242"/>
    <x v="595"/>
    <m/>
    <m/>
    <x v="11"/>
    <x v="0"/>
    <s v="TREG 3"/>
    <x v="2"/>
    <n v="750766951.09985292"/>
    <n v="69810911.066935226"/>
    <n v="123252283.44258253"/>
    <n v="70948237.008096099"/>
    <n v="47756765.528668508"/>
    <n v="101056987.58544733"/>
    <n v="156392666.49543923"/>
    <n v="82256799.306590661"/>
    <n v="38182724.532831073"/>
    <n v="3776279.8023775686"/>
    <n v="93456196.837877855"/>
    <n v="47734420.483929366"/>
    <n v="78306786.698423415"/>
    <n v="912931058.78919888"/>
    <n v="744210.95008966327"/>
    <n v="5141508.777404815"/>
    <n v="2580120.9529023767"/>
    <n v="6037778.4230484292"/>
    <n v="11161426.459666029"/>
    <n v="23691105.994134039"/>
    <n v="13641566.639629319"/>
    <n v="6719377.6330542788"/>
    <n v="689967.99435947929"/>
    <n v="10895769.366871759"/>
    <n v="5566900.8375312984"/>
    <n v="10460111.162245929"/>
    <n v="97329845.190937415"/>
    <n v="70555122.01702489"/>
    <n v="128393792.21998735"/>
    <n v="73528357.960998476"/>
    <n v="53794543.951716937"/>
    <n v="112218414.04511335"/>
    <n v="180083772.48957327"/>
    <n v="95898365.946219981"/>
    <n v="44902102.165885352"/>
    <n v="4466247.7967370478"/>
    <n v="104351966.20474961"/>
    <n v="53301321.321460664"/>
    <n v="88766897.860669345"/>
    <n v="1010260903.9801364"/>
    <n v="0"/>
    <n v="0"/>
    <n v="0"/>
    <n v="0"/>
    <n v="0"/>
    <n v="0"/>
    <n v="0"/>
    <n v="0"/>
    <n v="0"/>
    <n v="0"/>
    <n v="0"/>
    <n v="0"/>
    <n v="0"/>
    <n v="78378385"/>
    <n v="78507688"/>
    <n v="78115339"/>
    <n v="75933406.949999988"/>
    <n v="75933406.949999988"/>
    <n v="75933406.949999988"/>
    <n v="75933406.949999988"/>
    <n v="75933406.949999988"/>
    <n v="75933406.949999988"/>
    <n v="75933406.949999988"/>
    <n v="75933406.949999988"/>
    <n v="75933406.949999988"/>
    <n v="918402074.55000019"/>
    <n v="42973115"/>
    <n v="43638641"/>
    <n v="43638641"/>
    <n v="41456708.949999996"/>
    <n v="41456708.949999996"/>
    <n v="41456708.949999996"/>
    <n v="41456708.949999996"/>
    <n v="41456708.949999996"/>
    <n v="41456708.949999996"/>
    <n v="41456708.949999996"/>
    <n v="41456708.949999996"/>
    <n v="41456708.949999996"/>
    <n v="503360777.54999989"/>
    <n v="35405270"/>
    <n v="34869047"/>
    <n v="34476698"/>
    <n v="34476698"/>
    <n v="34476698"/>
    <n v="34476698"/>
    <n v="34476698"/>
    <n v="34476698"/>
    <n v="34476698"/>
    <n v="34476698"/>
    <n v="34476698"/>
    <n v="34476698"/>
    <n v="4150412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73"/>
    <n v="1"/>
    <d v="2025-01-01T00:00:00"/>
    <n v="76510243"/>
    <x v="596"/>
    <m/>
    <m/>
    <x v="11"/>
    <x v="0"/>
    <s v="TREG 3"/>
    <x v="2"/>
    <n v="3657934848.5418148"/>
    <n v="197227200.06827167"/>
    <n v="136181803.14845958"/>
    <n v="548054753.98411047"/>
    <n v="120059763.00268866"/>
    <n v="144749262.51049894"/>
    <n v="569023193.30982983"/>
    <n v="226020250.2698684"/>
    <n v="127443340.2345538"/>
    <n v="133138361.71178083"/>
    <n v="353060168.36861509"/>
    <n v="216556266.96778485"/>
    <n v="214384155.69288045"/>
    <n v="2985898519.2693429"/>
    <n v="2102517.209746778"/>
    <n v="5680867.8643004596"/>
    <n v="19930693.329712987"/>
    <n v="15178880.699087247"/>
    <n v="15987100.815129399"/>
    <n v="86198343.489571095"/>
    <n v="37483470.448078424"/>
    <n v="22427418.167016104"/>
    <n v="24325847.980000809"/>
    <n v="41162194.668018103"/>
    <n v="25255303.232632339"/>
    <n v="28637135.99445802"/>
    <n v="324369773.89775175"/>
    <n v="199329717.27801844"/>
    <n v="141862671.01276004"/>
    <n v="567985447.31382346"/>
    <n v="135238643.70177591"/>
    <n v="160736363.32562834"/>
    <n v="655221536.79940093"/>
    <n v="263503720.71794683"/>
    <n v="149870758.4015699"/>
    <n v="157464209.69178164"/>
    <n v="394222363.03663319"/>
    <n v="241811570.20041719"/>
    <n v="243021291.68733847"/>
    <n v="3310268293.1670938"/>
    <n v="0"/>
    <n v="0"/>
    <n v="0"/>
    <n v="0"/>
    <n v="0"/>
    <n v="0"/>
    <n v="0"/>
    <n v="0"/>
    <n v="0"/>
    <n v="0"/>
    <n v="0"/>
    <n v="0"/>
    <n v="0"/>
    <n v="110833884"/>
    <n v="113557765"/>
    <n v="662125951"/>
    <n v="121082501.55"/>
    <n v="121082501.55"/>
    <n v="121082501.55"/>
    <n v="121082501.55"/>
    <n v="121082501.55"/>
    <n v="121082501.55"/>
    <n v="121082501.55"/>
    <n v="121082501.55"/>
    <n v="121082501.55"/>
    <n v="1976260113.9499996"/>
    <n v="61825293"/>
    <n v="63693161"/>
    <n v="65726969"/>
    <n v="62440620.549999997"/>
    <n v="62440620.549999997"/>
    <n v="62440620.549999997"/>
    <n v="62440620.549999997"/>
    <n v="62440620.549999997"/>
    <n v="62440620.549999997"/>
    <n v="62440620.549999997"/>
    <n v="62440620.549999997"/>
    <n v="62440620.549999997"/>
    <n v="753211007.94999993"/>
    <n v="58156591"/>
    <n v="59012604"/>
    <n v="58641881"/>
    <n v="58641881"/>
    <n v="58641881"/>
    <n v="58641881"/>
    <n v="58641881"/>
    <n v="58641881"/>
    <n v="58641881"/>
    <n v="58641881"/>
    <n v="58641881"/>
    <n v="58641881"/>
    <n v="703588005"/>
    <n v="0"/>
    <n v="0"/>
    <n v="549872843"/>
    <n v="0"/>
    <n v="0"/>
    <n v="0"/>
    <n v="0"/>
    <n v="0"/>
    <n v="0"/>
    <n v="0"/>
    <n v="0"/>
    <n v="0"/>
    <n v="549872843"/>
    <n v="0"/>
    <n v="0"/>
    <n v="0"/>
    <n v="0"/>
    <n v="0"/>
    <n v="0"/>
    <n v="0"/>
    <n v="0"/>
    <n v="0"/>
    <n v="0"/>
    <n v="0"/>
    <n v="0"/>
    <n v="0"/>
  </r>
  <r>
    <x v="74"/>
    <x v="74"/>
    <n v="1"/>
    <d v="2025-01-01T00:00:00"/>
    <n v="76510244"/>
    <x v="597"/>
    <m/>
    <m/>
    <x v="11"/>
    <x v="7"/>
    <s v="TREG 3"/>
    <x v="2"/>
    <n v="1732638664.8619025"/>
    <n v="138220117.967094"/>
    <n v="99911735.268133894"/>
    <n v="40804266.256937169"/>
    <n v="110113078.86880104"/>
    <n v="96108031.039834768"/>
    <n v="126551765.93400848"/>
    <n v="143422019.08160147"/>
    <n v="60785411.140543379"/>
    <n v="91888315.670033678"/>
    <n v="84031573.390674368"/>
    <n v="45849575.10735777"/>
    <n v="113354186.68353027"/>
    <n v="1151040076.4085503"/>
    <n v="1473479.1989058554"/>
    <n v="4167850.27829656"/>
    <n v="1483897.9342829511"/>
    <n v="13921344.218556285"/>
    <n v="10614829.773422703"/>
    <n v="19170664.249623716"/>
    <n v="23785280.334085345"/>
    <n v="10696987.630690999"/>
    <n v="16789009.338769555"/>
    <n v="9796981.6253966987"/>
    <n v="5347085.7188165784"/>
    <n v="15141693.886407152"/>
    <n v="132389104.18725438"/>
    <n v="139693597.16599986"/>
    <n v="104079585.54643045"/>
    <n v="42288164.19122012"/>
    <n v="124034423.08735733"/>
    <n v="106722860.81325747"/>
    <n v="145722430.18363219"/>
    <n v="167207299.41568682"/>
    <n v="71482398.771234378"/>
    <n v="108677325.00880323"/>
    <n v="93828555.016071066"/>
    <n v="51196660.826174349"/>
    <n v="128495880.56993742"/>
    <n v="1283429180.5958047"/>
    <n v="0"/>
    <n v="0"/>
    <n v="0"/>
    <n v="0"/>
    <n v="0"/>
    <n v="0"/>
    <n v="0"/>
    <n v="0"/>
    <n v="0"/>
    <n v="0"/>
    <n v="0"/>
    <n v="0"/>
    <n v="0"/>
    <n v="97082018"/>
    <n v="419076936"/>
    <n v="260501806"/>
    <n v="250999822.90000001"/>
    <n v="250999822.90000001"/>
    <n v="250999822.90000001"/>
    <n v="250999822.90000001"/>
    <n v="250999822.90000001"/>
    <n v="250999822.90000001"/>
    <n v="250999822.90000001"/>
    <n v="250999822.90000001"/>
    <n v="250999822.90000001"/>
    <n v="3035659166.1000004"/>
    <n v="25864177"/>
    <n v="347989326"/>
    <n v="190039662"/>
    <n v="180537678.90000001"/>
    <n v="180537678.90000001"/>
    <n v="180537678.90000001"/>
    <n v="180537678.90000001"/>
    <n v="180537678.90000001"/>
    <n v="180537678.90000001"/>
    <n v="180537678.90000001"/>
    <n v="180537678.90000001"/>
    <n v="180537678.90000001"/>
    <n v="2188732275.1000004"/>
    <n v="71217841"/>
    <n v="71087610"/>
    <n v="70462144"/>
    <n v="70462144"/>
    <n v="70462144"/>
    <n v="70462144"/>
    <n v="70462144"/>
    <n v="70462144"/>
    <n v="70462144"/>
    <n v="70462144"/>
    <n v="70462144"/>
    <n v="70462144"/>
    <n v="846926891"/>
    <n v="0"/>
    <n v="496466682"/>
    <n v="-2753"/>
    <n v="0"/>
    <n v="0"/>
    <n v="0"/>
    <n v="0"/>
    <n v="0"/>
    <n v="0"/>
    <n v="0"/>
    <n v="0"/>
    <n v="0"/>
    <n v="496463929"/>
    <n v="0"/>
    <n v="0"/>
    <n v="0"/>
    <n v="0"/>
    <n v="0"/>
    <n v="0"/>
    <n v="0"/>
    <n v="0"/>
    <n v="0"/>
    <n v="0"/>
    <n v="0"/>
    <n v="0"/>
    <n v="0"/>
  </r>
  <r>
    <x v="71"/>
    <x v="71"/>
    <n v="1"/>
    <d v="2025-01-01T00:00:00"/>
    <n v="76510245"/>
    <x v="598"/>
    <m/>
    <m/>
    <x v="11"/>
    <x v="0"/>
    <s v="TREG 3"/>
    <x v="2"/>
    <n v="2171544509.6645403"/>
    <n v="230901117.99728891"/>
    <n v="208446986.58029717"/>
    <n v="128601117.09192076"/>
    <n v="139169035.59473377"/>
    <n v="179065872.87992924"/>
    <n v="172161516.96924943"/>
    <n v="252952873.06053415"/>
    <n v="125374140.23678535"/>
    <n v="244091135.91058359"/>
    <n v="284055035.56818533"/>
    <n v="160204645.56290901"/>
    <n v="262810585.75781339"/>
    <n v="2387834063.2102304"/>
    <n v="2461494.0240038931"/>
    <n v="8695433.3111844659"/>
    <n v="4676739.7016172856"/>
    <n v="17594822.240755081"/>
    <n v="19777262.506418169"/>
    <n v="26079846.568434447"/>
    <n v="41950009.040340751"/>
    <n v="22063281.339342475"/>
    <n v="44598144.284519702"/>
    <n v="33117099.34461081"/>
    <n v="18683444.07492739"/>
    <n v="35105870.864409268"/>
    <n v="274803447.30056369"/>
    <n v="233362612.02129281"/>
    <n v="217142419.89148164"/>
    <n v="133277856.79353805"/>
    <n v="156763857.83548886"/>
    <n v="198843135.38634741"/>
    <n v="198241363.53768387"/>
    <n v="294902882.1008749"/>
    <n v="147437421.57612783"/>
    <n v="288689280.19510329"/>
    <n v="317172134.91279614"/>
    <n v="178888089.6378364"/>
    <n v="297916456.62222266"/>
    <n v="2662637510.5107937"/>
    <n v="0"/>
    <n v="0"/>
    <n v="0"/>
    <n v="0"/>
    <n v="0"/>
    <n v="0"/>
    <n v="0"/>
    <n v="0"/>
    <n v="0"/>
    <n v="0"/>
    <n v="0"/>
    <n v="0"/>
    <n v="0"/>
    <n v="98274852"/>
    <n v="45291298"/>
    <n v="515246008"/>
    <n v="492354860.04999995"/>
    <n v="492354860.04999995"/>
    <n v="492354860.04999995"/>
    <n v="492354860.04999995"/>
    <n v="492354860.04999995"/>
    <n v="492354860.04999995"/>
    <n v="492354860.04999995"/>
    <n v="492354860.04999995"/>
    <n v="492354860.04999995"/>
    <n v="5090005898.4500008"/>
    <n v="39145044"/>
    <n v="-12654956"/>
    <n v="457822959"/>
    <n v="434931811.04999995"/>
    <n v="434931811.04999995"/>
    <n v="434931811.04999995"/>
    <n v="434931811.04999995"/>
    <n v="434931811.04999995"/>
    <n v="434931811.04999995"/>
    <n v="434931811.04999995"/>
    <n v="434931811.04999995"/>
    <n v="434931811.04999995"/>
    <n v="4398699346.4500008"/>
    <n v="59129808"/>
    <n v="57946254"/>
    <n v="57423049"/>
    <n v="57423049"/>
    <n v="57423049"/>
    <n v="57423049"/>
    <n v="57423049"/>
    <n v="57423049"/>
    <n v="57423049"/>
    <n v="57423049"/>
    <n v="57423049"/>
    <n v="57423049"/>
    <n v="691306552"/>
    <n v="0"/>
    <n v="0"/>
    <n v="154847216"/>
    <n v="0"/>
    <n v="0"/>
    <n v="0"/>
    <n v="0"/>
    <n v="0"/>
    <n v="0"/>
    <n v="0"/>
    <n v="0"/>
    <n v="0"/>
    <n v="154847216"/>
    <n v="0"/>
    <n v="0"/>
    <n v="0"/>
    <n v="0"/>
    <n v="0"/>
    <n v="0"/>
    <n v="0"/>
    <n v="0"/>
    <n v="0"/>
    <n v="0"/>
    <n v="0"/>
    <n v="0"/>
    <n v="0"/>
  </r>
  <r>
    <x v="67"/>
    <x v="67"/>
    <n v="1"/>
    <d v="2025-01-01T00:00:00"/>
    <n v="76510246"/>
    <x v="599"/>
    <m/>
    <m/>
    <x v="11"/>
    <x v="0"/>
    <s v="TREG 3"/>
    <x v="2"/>
    <n v="1980180012.2275043"/>
    <n v="100655391.74043"/>
    <n v="161914034.4631601"/>
    <n v="95527052.944007978"/>
    <n v="131748386.87846218"/>
    <n v="92894078.804513261"/>
    <n v="77389921.350657642"/>
    <n v="259837228.73846334"/>
    <n v="44112227.826201014"/>
    <n v="185358263.42034015"/>
    <n v="113741897.27465762"/>
    <n v="182877723.62108701"/>
    <n v="95304140.227442756"/>
    <n v="1541360347.2894232"/>
    <n v="1073024.883559674"/>
    <n v="6754296.1974021196"/>
    <n v="3473960.189338088"/>
    <n v="16656646.629234031"/>
    <n v="10259858.856749699"/>
    <n v="11723393.882088423"/>
    <n v="43091718.875187933"/>
    <n v="7762848.7915970162"/>
    <n v="33867000.313262552"/>
    <n v="13260816.53210178"/>
    <n v="21327631.978580236"/>
    <n v="12730593.899103194"/>
    <n v="181981791.02820474"/>
    <n v="101728416.62398967"/>
    <n v="168668330.66056222"/>
    <n v="99001013.133346066"/>
    <n v="148405033.50769621"/>
    <n v="103153937.66126296"/>
    <n v="89113315.232746065"/>
    <n v="302928947.61365128"/>
    <n v="51875076.61779803"/>
    <n v="219225263.7336027"/>
    <n v="127002713.8067594"/>
    <n v="204205355.59966725"/>
    <n v="108034734.12654595"/>
    <n v="1723342138.3176279"/>
    <n v="0"/>
    <n v="0"/>
    <n v="0"/>
    <n v="0"/>
    <n v="0"/>
    <n v="0"/>
    <n v="0"/>
    <n v="0"/>
    <n v="0"/>
    <n v="0"/>
    <n v="0"/>
    <n v="0"/>
    <n v="0"/>
    <n v="62946679"/>
    <n v="96728275"/>
    <n v="51536211"/>
    <n v="51124461"/>
    <n v="51124461"/>
    <n v="51124461"/>
    <n v="51124461"/>
    <n v="51124461"/>
    <n v="51124461"/>
    <n v="51124461"/>
    <n v="51124461"/>
    <n v="51124461"/>
    <n v="671331314"/>
    <n v="16590019"/>
    <n v="603282"/>
    <n v="8235000"/>
    <n v="7823250"/>
    <n v="7823250"/>
    <n v="7823250"/>
    <n v="7823250"/>
    <n v="7823250"/>
    <n v="7823250"/>
    <n v="7823250"/>
    <n v="7823250"/>
    <n v="7823250"/>
    <n v="95837551"/>
    <n v="46356660"/>
    <n v="44593462"/>
    <n v="43301211"/>
    <n v="43301211"/>
    <n v="43301211"/>
    <n v="43301211"/>
    <n v="43301211"/>
    <n v="43301211"/>
    <n v="43301211"/>
    <n v="43301211"/>
    <n v="43301211"/>
    <n v="43301211"/>
    <n v="5239622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5"/>
    <x v="75"/>
    <n v="1"/>
    <d v="2025-01-01T00:00:00"/>
    <n v="76510247"/>
    <x v="600"/>
    <m/>
    <m/>
    <x v="11"/>
    <x v="0"/>
    <s v="TREG 3"/>
    <x v="2"/>
    <n v="679175659.28435946"/>
    <n v="57965048.149180256"/>
    <n v="58230116.792077176"/>
    <n v="42092264.971106142"/>
    <n v="35571620.565172337"/>
    <n v="47390343.727989703"/>
    <n v="38591053.179448687"/>
    <n v="65380631.383187592"/>
    <n v="30652421.657333333"/>
    <n v="48727285.070493191"/>
    <n v="73450138.498087838"/>
    <n v="37515969.131000943"/>
    <n v="61543744.801824406"/>
    <n v="597110637.92690158"/>
    <n v="617929.53129824251"/>
    <n v="2429088.1128806397"/>
    <n v="1530737.610783428"/>
    <n v="4497238.4696433097"/>
    <n v="5234114.4245073721"/>
    <n v="5845956.5386734083"/>
    <n v="10842802.631190315"/>
    <n v="5394198.5283458941"/>
    <n v="8903012.7294866368"/>
    <n v="8563324.8101060539"/>
    <n v="4375200.9107658416"/>
    <n v="8220927.4458830506"/>
    <n v="66454531.743564196"/>
    <n v="58582977.680478498"/>
    <n v="60659204.904957816"/>
    <n v="43623002.58188957"/>
    <n v="40068859.034815647"/>
    <n v="52624458.152497075"/>
    <n v="44437009.718122095"/>
    <n v="76223434.014377907"/>
    <n v="36046620.185679227"/>
    <n v="57630297.799979828"/>
    <n v="82013463.308193892"/>
    <n v="41891170.041766785"/>
    <n v="69764672.247707456"/>
    <n v="663565169.67046583"/>
    <n v="0"/>
    <n v="0"/>
    <n v="0"/>
    <n v="0"/>
    <n v="0"/>
    <n v="0"/>
    <n v="0"/>
    <n v="0"/>
    <n v="0"/>
    <n v="0"/>
    <n v="0"/>
    <n v="0"/>
    <n v="0"/>
    <n v="45390246"/>
    <n v="83961523"/>
    <n v="63214338"/>
    <n v="61995198.399999999"/>
    <n v="61995198.399999999"/>
    <n v="61995198.399999999"/>
    <n v="61995198.399999999"/>
    <n v="61995198.399999999"/>
    <n v="61995198.399999999"/>
    <n v="61995198.399999999"/>
    <n v="61995198.399999999"/>
    <n v="61995198.399999999"/>
    <n v="750522892.5999999"/>
    <n v="6319332"/>
    <n v="45481957"/>
    <n v="24382792"/>
    <n v="23163652.399999999"/>
    <n v="23163652.399999999"/>
    <n v="23163652.399999999"/>
    <n v="23163652.399999999"/>
    <n v="23163652.399999999"/>
    <n v="23163652.399999999"/>
    <n v="23163652.399999999"/>
    <n v="23163652.399999999"/>
    <n v="23163652.399999999"/>
    <n v="284656952.60000002"/>
    <n v="38770914"/>
    <n v="38479566"/>
    <n v="38831546"/>
    <n v="38831546"/>
    <n v="38831546"/>
    <n v="38831546"/>
    <n v="38831546"/>
    <n v="38831546"/>
    <n v="38831546"/>
    <n v="38831546"/>
    <n v="38831546"/>
    <n v="38831546"/>
    <n v="465565940"/>
    <n v="0"/>
    <n v="0"/>
    <n v="6686792"/>
    <n v="0"/>
    <n v="0"/>
    <n v="0"/>
    <n v="0"/>
    <n v="0"/>
    <n v="0"/>
    <n v="0"/>
    <n v="0"/>
    <n v="0"/>
    <n v="6686792"/>
    <n v="0"/>
    <n v="0"/>
    <n v="0"/>
    <n v="0"/>
    <n v="0"/>
    <n v="0"/>
    <n v="0"/>
    <n v="0"/>
    <n v="0"/>
    <n v="0"/>
    <n v="0"/>
    <n v="0"/>
    <n v="0"/>
  </r>
  <r>
    <x v="76"/>
    <x v="76"/>
    <n v="1"/>
    <d v="2025-01-01T00:00:00"/>
    <n v="76510248"/>
    <x v="601"/>
    <m/>
    <m/>
    <x v="11"/>
    <x v="3"/>
    <s v="TREG 3"/>
    <x v="2"/>
    <n v="1321201768.7194724"/>
    <n v="38653459.113066159"/>
    <n v="57424452.80253385"/>
    <n v="43366359.672714584"/>
    <n v="130779324.86483389"/>
    <n v="48448688.653616361"/>
    <n v="36313588.878950812"/>
    <n v="65099358.35108301"/>
    <n v="118612696.3233328"/>
    <n v="35598806.076900668"/>
    <n v="48123099.893122651"/>
    <n v="83038050.246539667"/>
    <n v="35691285.566160165"/>
    <n v="741149170.44285476"/>
    <n v="412060.62334877253"/>
    <n v="2395479.5795684978"/>
    <n v="1577071.6505598947"/>
    <n v="16534130.339621246"/>
    <n v="5351005.2931012437"/>
    <n v="5500955.3992336467"/>
    <n v="10796155.972874776"/>
    <n v="20873405.667685285"/>
    <n v="6504294.733405821"/>
    <n v="5610523.5971027762"/>
    <n v="9684093.5069078058"/>
    <n v="4767592.0604850352"/>
    <n v="90006768.423894793"/>
    <n v="39065519.736414932"/>
    <n v="59819932.382102348"/>
    <n v="44943431.323274478"/>
    <n v="147313455.20445514"/>
    <n v="53799693.946717605"/>
    <n v="41814544.278184459"/>
    <n v="75895514.323957786"/>
    <n v="139486101.99101809"/>
    <n v="42103100.810306489"/>
    <n v="53733623.490225427"/>
    <n v="92722143.753447473"/>
    <n v="40458877.6266452"/>
    <n v="831155938.86674941"/>
    <n v="0"/>
    <n v="0"/>
    <n v="0"/>
    <n v="0"/>
    <n v="0"/>
    <n v="0"/>
    <n v="0"/>
    <n v="0"/>
    <n v="0"/>
    <n v="0"/>
    <n v="0"/>
    <n v="0"/>
    <n v="0"/>
    <n v="68661438"/>
    <n v="66469894"/>
    <n v="64653411"/>
    <n v="63748415.899999999"/>
    <n v="63748415.899999999"/>
    <n v="63748415.899999999"/>
    <n v="63748415.899999999"/>
    <n v="63748415.899999999"/>
    <n v="63748415.899999999"/>
    <n v="63748415.899999999"/>
    <n v="63748415.899999999"/>
    <n v="63748415.899999999"/>
    <n v="773520486.0999999"/>
    <n v="17597346"/>
    <n v="18099902"/>
    <n v="18099902"/>
    <n v="17194906.899999999"/>
    <n v="17194906.899999999"/>
    <n v="17194906.899999999"/>
    <n v="17194906.899999999"/>
    <n v="17194906.899999999"/>
    <n v="17194906.899999999"/>
    <n v="17194906.899999999"/>
    <n v="17194906.899999999"/>
    <n v="17194906.899999999"/>
    <n v="208551312.10000005"/>
    <n v="51064092"/>
    <n v="48369992"/>
    <n v="46553509"/>
    <n v="46553509"/>
    <n v="46553509"/>
    <n v="46553509"/>
    <n v="46553509"/>
    <n v="46553509"/>
    <n v="46553509"/>
    <n v="46553509"/>
    <n v="46553509"/>
    <n v="46553509"/>
    <n v="5649691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77"/>
    <n v="1"/>
    <d v="2025-01-01T00:00:00"/>
    <n v="76510249"/>
    <x v="602"/>
    <m/>
    <m/>
    <x v="11"/>
    <x v="7"/>
    <s v="TREG 3"/>
    <x v="2"/>
    <n v="3492205215.2524943"/>
    <n v="299198353.76075858"/>
    <n v="266128661.62326792"/>
    <n v="197545144.42662007"/>
    <n v="243507882.69347727"/>
    <n v="223973666.09157026"/>
    <n v="247041928.04472864"/>
    <n v="406203412.93650824"/>
    <n v="142179789.06698024"/>
    <n v="309038428.04579884"/>
    <n v="221633924.9540568"/>
    <n v="162408753.8440111"/>
    <n v="269098278.27261645"/>
    <n v="2987958223.7603946"/>
    <n v="3189568.617777586"/>
    <n v="11101642.999518543"/>
    <n v="7183975.074970305"/>
    <n v="30786143.569256067"/>
    <n v="24737187.033891439"/>
    <n v="37423087.881640494"/>
    <n v="67365263.097153664"/>
    <n v="25020731.396670908"/>
    <n v="56464731.306328893"/>
    <n v="25839614.834350079"/>
    <n v="18940492.38748014"/>
    <n v="35945772.045799315"/>
    <n v="343998210.24483746"/>
    <n v="302387922.37853616"/>
    <n v="277230304.62278646"/>
    <n v="204729119.50159037"/>
    <n v="274294026.26273334"/>
    <n v="248710853.1254617"/>
    <n v="284465015.92636913"/>
    <n v="473568676.0336619"/>
    <n v="167200520.46365115"/>
    <n v="365503159.35212773"/>
    <n v="247473539.78840688"/>
    <n v="181349246.23149124"/>
    <n v="305044050.31841576"/>
    <n v="3331956434.0052314"/>
    <n v="0"/>
    <n v="0"/>
    <n v="0"/>
    <n v="0"/>
    <n v="0"/>
    <n v="0"/>
    <n v="0"/>
    <n v="0"/>
    <n v="0"/>
    <n v="0"/>
    <n v="0"/>
    <n v="0"/>
    <n v="0"/>
    <n v="211742578"/>
    <n v="212912339"/>
    <n v="179025523"/>
    <n v="199805167.09999999"/>
    <n v="199805167.09999999"/>
    <n v="199805167.09999999"/>
    <n v="199805167.09999999"/>
    <n v="199805167.09999999"/>
    <n v="199805167.09999999"/>
    <n v="199805167.09999999"/>
    <n v="199805167.09999999"/>
    <n v="199805167.09999999"/>
    <n v="2401926943.8999996"/>
    <n v="65259247"/>
    <n v="84918006"/>
    <n v="86007118"/>
    <n v="81706762.099999994"/>
    <n v="81706762.099999994"/>
    <n v="81706762.099999994"/>
    <n v="81706762.099999994"/>
    <n v="81706762.099999994"/>
    <n v="81706762.099999994"/>
    <n v="81706762.099999994"/>
    <n v="81706762.099999994"/>
    <n v="81706762.099999994"/>
    <n v="971545229.90000021"/>
    <n v="125147229"/>
    <n v="122069333"/>
    <n v="118098405"/>
    <n v="118098405"/>
    <n v="118098405"/>
    <n v="118098405"/>
    <n v="118098405"/>
    <n v="118098405"/>
    <n v="118098405"/>
    <n v="118098405"/>
    <n v="118098405"/>
    <n v="118098405"/>
    <n v="1428200612"/>
    <n v="0"/>
    <n v="0"/>
    <n v="-360000"/>
    <n v="0"/>
    <n v="0"/>
    <n v="0"/>
    <n v="0"/>
    <n v="0"/>
    <n v="0"/>
    <n v="0"/>
    <n v="0"/>
    <n v="0"/>
    <n v="-360000"/>
    <n v="0"/>
    <n v="0"/>
    <n v="0"/>
    <n v="0"/>
    <n v="0"/>
    <n v="0"/>
    <n v="0"/>
    <n v="0"/>
    <n v="0"/>
    <n v="0"/>
    <n v="0"/>
    <n v="0"/>
    <n v="0"/>
  </r>
  <r>
    <x v="75"/>
    <x v="75"/>
    <n v="1"/>
    <d v="2025-01-01T00:00:00"/>
    <n v="76510250"/>
    <x v="603"/>
    <m/>
    <m/>
    <x v="11"/>
    <x v="0"/>
    <s v="TREG 3"/>
    <x v="2"/>
    <n v="1635894686.4046361"/>
    <n v="112155474.17551689"/>
    <n v="107036953.68890765"/>
    <n v="156459729.92251998"/>
    <n v="67561322.289324984"/>
    <n v="88686394.312585697"/>
    <n v="74406465.706918254"/>
    <n v="101944685.83963655"/>
    <n v="48126952.074787036"/>
    <n v="75006504.285844937"/>
    <n v="121093622.09581497"/>
    <n v="59876992.371774748"/>
    <n v="98226286.655732006"/>
    <n v="1110581383.4193637"/>
    <n v="1195620.1504645795"/>
    <n v="4465081.0640320927"/>
    <n v="5689852.8347148895"/>
    <n v="8541623.1487920284"/>
    <n v="9795133.3375725448"/>
    <n v="11271445.8114499"/>
    <n v="16906629.447786599"/>
    <n v="8469358.0480445027"/>
    <n v="13704516.093705952"/>
    <n v="14117931.424536318"/>
    <n v="6982996.2447225899"/>
    <n v="13120930.136369348"/>
    <n v="114261117.74219134"/>
    <n v="113351094.32598147"/>
    <n v="111502034.75293975"/>
    <n v="162149582.75723487"/>
    <n v="76102945.438117012"/>
    <n v="98481527.650158241"/>
    <n v="85677911.518368155"/>
    <n v="118851315.28742315"/>
    <n v="56596310.122831538"/>
    <n v="88711020.379550889"/>
    <n v="135211553.52035129"/>
    <n v="66859988.616497338"/>
    <n v="111347216.79210135"/>
    <n v="1224842501.1615551"/>
    <n v="0"/>
    <n v="0"/>
    <n v="0"/>
    <n v="0"/>
    <n v="0"/>
    <n v="0"/>
    <n v="0"/>
    <n v="0"/>
    <n v="0"/>
    <n v="0"/>
    <n v="0"/>
    <n v="0"/>
    <n v="0"/>
    <n v="79566314"/>
    <n v="77591243"/>
    <n v="73841419"/>
    <n v="72849156.700000003"/>
    <n v="72849156.700000003"/>
    <n v="72849156.700000003"/>
    <n v="72849156.700000003"/>
    <n v="72849156.700000003"/>
    <n v="72849156.700000003"/>
    <n v="72849156.700000003"/>
    <n v="72849156.700000003"/>
    <n v="72849156.700000003"/>
    <n v="886641386.30000019"/>
    <n v="21398818"/>
    <n v="21398818"/>
    <n v="19845246"/>
    <n v="18852983.699999999"/>
    <n v="18852983.699999999"/>
    <n v="18852983.699999999"/>
    <n v="18852983.699999999"/>
    <n v="18852983.699999999"/>
    <n v="18852983.699999999"/>
    <n v="18852983.699999999"/>
    <n v="18852983.699999999"/>
    <n v="18852983.699999999"/>
    <n v="232319735.29999995"/>
    <n v="58167496"/>
    <n v="56192425"/>
    <n v="53996173"/>
    <n v="53996173"/>
    <n v="53996173"/>
    <n v="53996173"/>
    <n v="53996173"/>
    <n v="53996173"/>
    <n v="53996173"/>
    <n v="53996173"/>
    <n v="53996173"/>
    <n v="53996173"/>
    <n v="654321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8"/>
    <x v="78"/>
    <n v="1"/>
    <d v="2025-01-01T00:00:00"/>
    <n v="76510251"/>
    <x v="604"/>
    <m/>
    <m/>
    <x v="11"/>
    <x v="7"/>
    <s v="TREG 3"/>
    <x v="2"/>
    <n v="2881920067.0502048"/>
    <n v="151268827.01219153"/>
    <n v="185886619.77984414"/>
    <n v="342919963.61261374"/>
    <n v="114988765.28446333"/>
    <n v="148682293.38774568"/>
    <n v="435959678.68530846"/>
    <n v="139016149.72678748"/>
    <n v="92705567.064449862"/>
    <n v="387856364.67186165"/>
    <n v="144926656.40563044"/>
    <n v="284536598.24932164"/>
    <n v="128146739.91360275"/>
    <n v="2556894223.7938209"/>
    <n v="1612583.4163910747"/>
    <n v="7754320.3298574984"/>
    <n v="12470711.332608044"/>
    <n v="14537766.07862477"/>
    <n v="16421491.706336886"/>
    <n v="66041248.533884943"/>
    <n v="23054605.655325025"/>
    <n v="16314281.429992333"/>
    <n v="70865638.15099591"/>
    <n v="16896551.29072845"/>
    <n v="33183329.996343732"/>
    <n v="17117662.479728475"/>
    <n v="296270190.4008171"/>
    <n v="152881410.42858261"/>
    <n v="193640940.10970163"/>
    <n v="355390674.94522178"/>
    <n v="129526531.3630881"/>
    <n v="165103785.09408256"/>
    <n v="502000927.2191934"/>
    <n v="162070755.3821125"/>
    <n v="109019848.49444219"/>
    <n v="458722002.82285756"/>
    <n v="161823207.69635889"/>
    <n v="317719928.24566537"/>
    <n v="145264402.39333123"/>
    <n v="2853164414.1946378"/>
    <n v="0"/>
    <n v="0"/>
    <n v="0"/>
    <n v="0"/>
    <n v="0"/>
    <n v="0"/>
    <n v="0"/>
    <n v="0"/>
    <n v="0"/>
    <n v="0"/>
    <n v="0"/>
    <n v="0"/>
    <n v="0"/>
    <n v="83402965"/>
    <n v="80950656"/>
    <n v="349249879"/>
    <n v="66785561.299999997"/>
    <n v="66785561.299999997"/>
    <n v="66785561.299999997"/>
    <n v="66785561.299999997"/>
    <n v="66785561.299999997"/>
    <n v="66785561.299999997"/>
    <n v="66785561.299999997"/>
    <n v="66785561.299999997"/>
    <n v="66785561.299999997"/>
    <n v="1114673551.6999996"/>
    <n v="34476318"/>
    <n v="33968588"/>
    <n v="1584714"/>
    <n v="1505478.2999999998"/>
    <n v="1505478.2999999998"/>
    <n v="1505478.2999999998"/>
    <n v="1505478.2999999998"/>
    <n v="1505478.2999999998"/>
    <n v="1505478.2999999998"/>
    <n v="1505478.2999999998"/>
    <n v="1505478.2999999998"/>
    <n v="1505478.2999999998"/>
    <n v="83578924.699999973"/>
    <n v="67726647"/>
    <n v="65782068"/>
    <n v="65280083"/>
    <n v="65280083"/>
    <n v="65280083"/>
    <n v="65280083"/>
    <n v="65280083"/>
    <n v="65280083"/>
    <n v="65280083"/>
    <n v="65280083"/>
    <n v="65280083"/>
    <n v="65280083"/>
    <n v="786309545"/>
    <n v="0"/>
    <n v="0"/>
    <n v="268790516"/>
    <n v="0"/>
    <n v="0"/>
    <n v="0"/>
    <n v="0"/>
    <n v="0"/>
    <n v="0"/>
    <n v="0"/>
    <n v="0"/>
    <n v="0"/>
    <n v="268790516"/>
    <n v="0"/>
    <n v="0"/>
    <n v="0"/>
    <n v="0"/>
    <n v="0"/>
    <n v="0"/>
    <n v="0"/>
    <n v="0"/>
    <n v="0"/>
    <n v="0"/>
    <n v="0"/>
    <n v="0"/>
    <n v="0"/>
  </r>
  <r>
    <x v="64"/>
    <x v="64"/>
    <n v="1"/>
    <d v="2025-01-01T00:00:00"/>
    <n v="76510252"/>
    <x v="605"/>
    <m/>
    <m/>
    <x v="11"/>
    <x v="3"/>
    <s v="TREG 3"/>
    <x v="2"/>
    <n v="393262856.54562426"/>
    <n v="11340603.995735144"/>
    <n v="8927215.9621330891"/>
    <n v="16909993.305730578"/>
    <n v="41037701.597360261"/>
    <n v="14801735.553086801"/>
    <n v="11903466.523353245"/>
    <n v="13439606.755250981"/>
    <n v="82924368.979603216"/>
    <n v="8100212.9029073101"/>
    <n v="17466474.374772742"/>
    <n v="41290426.229912989"/>
    <n v="12954296.920367839"/>
    <n v="281096103.10021418"/>
    <n v="120895.16588838957"/>
    <n v="372401.69467917271"/>
    <n v="614952.95558332279"/>
    <n v="5188302.5680895597"/>
    <n v="1634805.1411240902"/>
    <n v="1803193.8032760173"/>
    <n v="2228840.5664658453"/>
    <n v="14592990.861026227"/>
    <n v="1479998.2901121192"/>
    <n v="2036362.3053272627"/>
    <n v="4815387.0106941611"/>
    <n v="1730416.8837579917"/>
    <n v="36618547.246024162"/>
    <n v="11461499.161623534"/>
    <n v="9299617.6568122618"/>
    <n v="17524946.2613139"/>
    <n v="46226004.16544982"/>
    <n v="16436540.694210891"/>
    <n v="13706660.326629262"/>
    <n v="15668447.321716826"/>
    <n v="97517359.840629444"/>
    <n v="9580211.1930194292"/>
    <n v="19502836.680100005"/>
    <n v="46105813.24060715"/>
    <n v="14684713.804125831"/>
    <n v="317714650.34623837"/>
    <n v="0"/>
    <n v="0"/>
    <n v="0"/>
    <n v="0"/>
    <n v="0"/>
    <n v="0"/>
    <n v="0"/>
    <n v="0"/>
    <n v="0"/>
    <n v="0"/>
    <n v="0"/>
    <n v="0"/>
    <n v="0"/>
    <n v="19871820"/>
    <n v="19630631"/>
    <n v="19310016"/>
    <n v="19073529.5"/>
    <n v="19073529.5"/>
    <n v="19073529.5"/>
    <n v="19073529.5"/>
    <n v="19073529.5"/>
    <n v="19073529.5"/>
    <n v="19073529.5"/>
    <n v="19073529.5"/>
    <n v="19073529.5"/>
    <n v="230474232.5"/>
    <n v="4729730"/>
    <n v="4729730"/>
    <n v="4729730"/>
    <n v="4493243.5"/>
    <n v="4493243.5"/>
    <n v="4493243.5"/>
    <n v="4493243.5"/>
    <n v="4493243.5"/>
    <n v="4493243.5"/>
    <n v="4493243.5"/>
    <n v="4493243.5"/>
    <n v="4493243.5"/>
    <n v="54628381.5"/>
    <n v="15142090"/>
    <n v="14900901"/>
    <n v="14580286"/>
    <n v="14580286"/>
    <n v="14580286"/>
    <n v="14580286"/>
    <n v="14580286"/>
    <n v="14580286"/>
    <n v="14580286"/>
    <n v="14580286"/>
    <n v="14580286"/>
    <n v="14580286"/>
    <n v="1758458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9"/>
    <x v="79"/>
    <n v="1"/>
    <d v="2025-01-01T00:00:00"/>
    <n v="76510253"/>
    <x v="606"/>
    <m/>
    <m/>
    <x v="11"/>
    <x v="7"/>
    <s v="TREG 3"/>
    <x v="2"/>
    <n v="13234788751.156265"/>
    <n v="369472445.44826508"/>
    <n v="583572629.10514295"/>
    <n v="1464241696.1768756"/>
    <n v="301576541.73193181"/>
    <n v="1188563195.2798402"/>
    <n v="325095021.47650284"/>
    <n v="558572392.88704395"/>
    <n v="823499449.57985342"/>
    <n v="350551277.56124866"/>
    <n v="1561254200.4178183"/>
    <n v="1335621769.9403715"/>
    <n v="316441161.11472827"/>
    <n v="9178461780.7196217"/>
    <n v="3938717.2500208616"/>
    <n v="24343920.542413831"/>
    <n v="53248971.922842264"/>
    <n v="38127631.057290912"/>
    <n v="131273066.94714856"/>
    <n v="49246942.229159653"/>
    <n v="92634318.194475412"/>
    <n v="144919039.95959044"/>
    <n v="64049587.042465806"/>
    <n v="182021805.57723856"/>
    <n v="155763364.76545906"/>
    <n v="42269768.191584826"/>
    <n v="981837133.67969024"/>
    <n v="373411162.69828594"/>
    <n v="607916549.64755678"/>
    <n v="1517490668.0997179"/>
    <n v="339704172.78922272"/>
    <n v="1319836262.2269888"/>
    <n v="374341963.70566249"/>
    <n v="651206711.08151937"/>
    <n v="968418489.53944385"/>
    <n v="414600864.60371447"/>
    <n v="1743276005.9950569"/>
    <n v="1491385134.7058306"/>
    <n v="358710929.3063131"/>
    <n v="10160298914.399313"/>
    <n v="0"/>
    <n v="0"/>
    <n v="0"/>
    <n v="0"/>
    <n v="0"/>
    <n v="0"/>
    <n v="0"/>
    <n v="0"/>
    <n v="0"/>
    <n v="0"/>
    <n v="0"/>
    <n v="0"/>
    <n v="0"/>
    <n v="245023141"/>
    <n v="848414864"/>
    <n v="442875950"/>
    <n v="279286105.10000002"/>
    <n v="279286105.10000002"/>
    <n v="279286105.10000002"/>
    <n v="279286105.10000002"/>
    <n v="279286105.10000002"/>
    <n v="279286105.10000002"/>
    <n v="279286105.10000002"/>
    <n v="279286105.10000002"/>
    <n v="279286105.10000002"/>
    <n v="4049888900.8999991"/>
    <n v="94756200"/>
    <n v="85719214"/>
    <n v="138751698"/>
    <n v="131814113.09999999"/>
    <n v="131814113.09999999"/>
    <n v="131814113.09999999"/>
    <n v="131814113.09999999"/>
    <n v="131814113.09999999"/>
    <n v="131814113.09999999"/>
    <n v="131814113.09999999"/>
    <n v="131814113.09999999"/>
    <n v="131814113.09999999"/>
    <n v="1505554129.8999999"/>
    <n v="165114908"/>
    <n v="150891214"/>
    <n v="147471992"/>
    <n v="147471992"/>
    <n v="147471992"/>
    <n v="147471992"/>
    <n v="147471992"/>
    <n v="147471992"/>
    <n v="147471992"/>
    <n v="147471992"/>
    <n v="147471992"/>
    <n v="147471992"/>
    <n v="1790726042"/>
    <n v="0"/>
    <n v="671977694"/>
    <n v="199019536"/>
    <n v="0"/>
    <n v="0"/>
    <n v="0"/>
    <n v="0"/>
    <n v="0"/>
    <n v="0"/>
    <n v="0"/>
    <n v="0"/>
    <n v="0"/>
    <n v="870997230"/>
    <n v="0"/>
    <n v="0"/>
    <n v="0"/>
    <n v="0"/>
    <n v="0"/>
    <n v="0"/>
    <n v="0"/>
    <n v="0"/>
    <n v="0"/>
    <n v="0"/>
    <n v="0"/>
    <n v="0"/>
    <n v="0"/>
  </r>
  <r>
    <x v="65"/>
    <x v="65"/>
    <n v="1"/>
    <d v="2025-01-01T00:00:00"/>
    <n v="76510254"/>
    <x v="607"/>
    <m/>
    <m/>
    <x v="11"/>
    <x v="7"/>
    <s v="TREG 3"/>
    <x v="2"/>
    <n v="1502829635.7581968"/>
    <n v="147532871.71181399"/>
    <n v="254377442.1705631"/>
    <n v="86040228.156771302"/>
    <n v="114211965.63185276"/>
    <n v="163178043.3693625"/>
    <n v="132911393.05702291"/>
    <n v="157017625.51444545"/>
    <n v="89314094.299684212"/>
    <n v="88055440.929873466"/>
    <n v="29635411.494666576"/>
    <n v="58819159.697120883"/>
    <n v="116267256.42927618"/>
    <n v="1437360932.4624534"/>
    <n v="1572756.7073409557"/>
    <n v="10611437.087922305"/>
    <n v="3128959.9970532656"/>
    <n v="14439557.078713581"/>
    <n v="18022501.703401327"/>
    <n v="20134050.856110767"/>
    <n v="26039992.074917138"/>
    <n v="15717451.672097892"/>
    <n v="16088700.824703828"/>
    <n v="3455101.102587942"/>
    <n v="6859629.3002243116"/>
    <n v="15530817.673100471"/>
    <n v="151600956.07817379"/>
    <n v="149105628.41915494"/>
    <n v="264988879.25848541"/>
    <n v="89169188.153824568"/>
    <n v="128651522.71056634"/>
    <n v="181200545.07276383"/>
    <n v="153045443.91313368"/>
    <n v="183057617.58936259"/>
    <n v="105031545.9717821"/>
    <n v="104144141.75457729"/>
    <n v="33090512.597254518"/>
    <n v="65678788.997345194"/>
    <n v="131798074.10237665"/>
    <n v="1588961888.5406275"/>
    <n v="0"/>
    <n v="0"/>
    <n v="0"/>
    <n v="0"/>
    <n v="0"/>
    <n v="0"/>
    <n v="0"/>
    <n v="0"/>
    <n v="0"/>
    <n v="0"/>
    <n v="0"/>
    <n v="0"/>
    <n v="0"/>
    <n v="95185207"/>
    <n v="92701314"/>
    <n v="66593353"/>
    <n v="65268841.549999997"/>
    <n v="65268841.549999997"/>
    <n v="65268841.549999997"/>
    <n v="65268841.549999997"/>
    <n v="65268841.549999997"/>
    <n v="65268841.549999997"/>
    <n v="65268841.549999997"/>
    <n v="65268841.549999997"/>
    <n v="65268841.549999997"/>
    <n v="841899447.94999981"/>
    <n v="42403469"/>
    <n v="42402970"/>
    <n v="26490229"/>
    <n v="25165717.549999997"/>
    <n v="25165717.549999997"/>
    <n v="25165717.549999997"/>
    <n v="25165717.549999997"/>
    <n v="25165717.549999997"/>
    <n v="25165717.549999997"/>
    <n v="25165717.549999997"/>
    <n v="25165717.549999997"/>
    <n v="25165717.549999997"/>
    <n v="337788125.95000011"/>
    <n v="52781738"/>
    <n v="50298344"/>
    <n v="40103124"/>
    <n v="40103124"/>
    <n v="40103124"/>
    <n v="40103124"/>
    <n v="40103124"/>
    <n v="40103124"/>
    <n v="40103124"/>
    <n v="40103124"/>
    <n v="40103124"/>
    <n v="40103124"/>
    <n v="504111322"/>
    <n v="0"/>
    <n v="0"/>
    <n v="2838996"/>
    <n v="0"/>
    <n v="0"/>
    <n v="0"/>
    <n v="0"/>
    <n v="0"/>
    <n v="0"/>
    <n v="0"/>
    <n v="0"/>
    <n v="0"/>
    <n v="2838996"/>
    <n v="0"/>
    <n v="0"/>
    <n v="0"/>
    <n v="0"/>
    <n v="0"/>
    <n v="0"/>
    <n v="0"/>
    <n v="0"/>
    <n v="0"/>
    <n v="0"/>
    <n v="0"/>
    <n v="0"/>
    <n v="0"/>
  </r>
  <r>
    <x v="76"/>
    <x v="76"/>
    <n v="1"/>
    <d v="2025-01-01T00:00:00"/>
    <n v="76510255"/>
    <x v="608"/>
    <m/>
    <m/>
    <x v="11"/>
    <x v="3"/>
    <s v="TREG 3"/>
    <x v="2"/>
    <n v="2934189435.9456496"/>
    <n v="81428290.332142085"/>
    <n v="75375657.898617119"/>
    <n v="142202369.99278113"/>
    <n v="321795814.63714063"/>
    <n v="114403394.07056926"/>
    <n v="139323559.09875619"/>
    <n v="122589303.40482557"/>
    <n v="308651479.91633356"/>
    <n v="142579525.74545583"/>
    <n v="176452906.32373294"/>
    <n v="447855524.42348909"/>
    <n v="130869189.27845904"/>
    <n v="2203527015.1223021"/>
    <n v="868056.64596121013"/>
    <n v="3144319.8930179775"/>
    <n v="5171366.1937630177"/>
    <n v="40683907.394797802"/>
    <n v="12635495.082170174"/>
    <n v="21105396.308239907"/>
    <n v="20330357.682281941"/>
    <n v="54316340.070904315"/>
    <n v="26050852.840242445"/>
    <n v="20572099.405594409"/>
    <n v="52229968.830259621"/>
    <n v="17481323.462264419"/>
    <n v="274589483.80949724"/>
    <n v="82296346.978103295"/>
    <n v="78519977.791635096"/>
    <n v="147373736.18654415"/>
    <n v="362479722.03193843"/>
    <n v="127038889.15273944"/>
    <n v="160428955.4069961"/>
    <n v="142919661.08710751"/>
    <n v="362967819.98723787"/>
    <n v="168630378.58569828"/>
    <n v="197025005.72932735"/>
    <n v="500085493.25374871"/>
    <n v="148350512.74072346"/>
    <n v="2478116498.9317999"/>
    <n v="0"/>
    <n v="0"/>
    <n v="0"/>
    <n v="0"/>
    <n v="0"/>
    <n v="0"/>
    <n v="0"/>
    <n v="0"/>
    <n v="0"/>
    <n v="0"/>
    <n v="0"/>
    <n v="0"/>
    <n v="0"/>
    <n v="258398254"/>
    <n v="258190254"/>
    <n v="253004791"/>
    <n v="242363116.44999999"/>
    <n v="242363116.44999999"/>
    <n v="242363116.44999999"/>
    <n v="242363116.44999999"/>
    <n v="242363116.44999999"/>
    <n v="242363116.44999999"/>
    <n v="242363116.44999999"/>
    <n v="242363116.44999999"/>
    <n v="242363116.44999999"/>
    <n v="2950861347.0499997"/>
    <n v="217602737"/>
    <n v="217602737"/>
    <n v="212833491"/>
    <n v="202191816.44999999"/>
    <n v="202191816.44999999"/>
    <n v="202191816.44999999"/>
    <n v="202191816.44999999"/>
    <n v="202191816.44999999"/>
    <n v="202191816.44999999"/>
    <n v="202191816.44999999"/>
    <n v="202191816.44999999"/>
    <n v="202191816.44999999"/>
    <n v="2467765313.0500002"/>
    <n v="40795517"/>
    <n v="40587517"/>
    <n v="40171300"/>
    <n v="40171300"/>
    <n v="40171300"/>
    <n v="40171300"/>
    <n v="40171300"/>
    <n v="40171300"/>
    <n v="40171300"/>
    <n v="40171300"/>
    <n v="40171300"/>
    <n v="40171300"/>
    <n v="483096034"/>
    <n v="0"/>
    <n v="0"/>
    <n v="-1831553"/>
    <n v="0"/>
    <n v="0"/>
    <n v="0"/>
    <n v="0"/>
    <n v="0"/>
    <n v="0"/>
    <n v="0"/>
    <n v="0"/>
    <n v="0"/>
    <n v="-1831553"/>
    <n v="0"/>
    <n v="0"/>
    <n v="0"/>
    <n v="0"/>
    <n v="0"/>
    <n v="0"/>
    <n v="0"/>
    <n v="0"/>
    <n v="0"/>
    <n v="0"/>
    <n v="0"/>
    <n v="0"/>
    <n v="0"/>
  </r>
  <r>
    <x v="80"/>
    <x v="80"/>
    <n v="1"/>
    <d v="2025-01-01T00:00:00"/>
    <n v="76510256"/>
    <x v="609"/>
    <m/>
    <m/>
    <x v="11"/>
    <x v="0"/>
    <s v="TREG 3"/>
    <x v="2"/>
    <n v="1871453522.7846584"/>
    <n v="189881144.46743917"/>
    <n v="179022598.56793821"/>
    <n v="76285290.580599025"/>
    <n v="116877659.33228464"/>
    <n v="81470571.067639723"/>
    <n v="168615895.53952709"/>
    <n v="179630090.61299497"/>
    <n v="85199507.278375745"/>
    <n v="135880642.25891083"/>
    <n v="207698194.94931251"/>
    <n v="106085559.94058305"/>
    <n v="174029960.55743092"/>
    <n v="1700677115.1530356"/>
    <n v="2024205.4539688826"/>
    <n v="7467985.4699784815"/>
    <n v="2774209.5494605452"/>
    <n v="14776574.624369204"/>
    <n v="8998168.3535696715"/>
    <n v="25542738.947028995"/>
    <n v="29790070.513763487"/>
    <n v="14993368.612585887"/>
    <n v="24826892.899363786"/>
    <n v="24214891.111062974"/>
    <n v="12371948.512123108"/>
    <n v="23246678.988408178"/>
    <n v="191027733.03568318"/>
    <n v="191905349.92140806"/>
    <n v="186490584.03791669"/>
    <n v="79059500.13005957"/>
    <n v="131654233.95665385"/>
    <n v="90468739.421209395"/>
    <n v="194158634.48655608"/>
    <n v="209420161.12675846"/>
    <n v="100192875.89096163"/>
    <n v="160707535.15827462"/>
    <n v="231913086.06037548"/>
    <n v="118457508.45270616"/>
    <n v="197276639.5458391"/>
    <n v="1891704848.188719"/>
    <n v="0"/>
    <n v="0"/>
    <n v="0"/>
    <n v="0"/>
    <n v="0"/>
    <n v="0"/>
    <n v="0"/>
    <n v="0"/>
    <n v="0"/>
    <n v="0"/>
    <n v="0"/>
    <n v="0"/>
    <n v="0"/>
    <n v="130553485"/>
    <n v="126673635"/>
    <n v="130361832"/>
    <n v="127927082"/>
    <n v="127927082"/>
    <n v="127927082"/>
    <n v="127927082"/>
    <n v="127927082"/>
    <n v="127927082"/>
    <n v="127927082"/>
    <n v="127927082"/>
    <n v="127927082"/>
    <n v="1538932690"/>
    <n v="46255000"/>
    <n v="43815000"/>
    <n v="48695000"/>
    <n v="46260250"/>
    <n v="46260250"/>
    <n v="46260250"/>
    <n v="46260250"/>
    <n v="46260250"/>
    <n v="46260250"/>
    <n v="46260250"/>
    <n v="46260250"/>
    <n v="46260250"/>
    <n v="555107250"/>
    <n v="84298485"/>
    <n v="82858635"/>
    <n v="81666832"/>
    <n v="81666832"/>
    <n v="81666832"/>
    <n v="81666832"/>
    <n v="81666832"/>
    <n v="81666832"/>
    <n v="81666832"/>
    <n v="81666832"/>
    <n v="81666832"/>
    <n v="81666832"/>
    <n v="983825440"/>
    <n v="0"/>
    <n v="0"/>
    <n v="3660000"/>
    <n v="0"/>
    <n v="0"/>
    <n v="0"/>
    <n v="0"/>
    <n v="0"/>
    <n v="0"/>
    <n v="0"/>
    <n v="0"/>
    <n v="0"/>
    <n v="3660000"/>
    <n v="0"/>
    <n v="0"/>
    <n v="0"/>
    <n v="0"/>
    <n v="0"/>
    <n v="0"/>
    <n v="0"/>
    <n v="0"/>
    <n v="0"/>
    <n v="0"/>
    <n v="0"/>
    <n v="0"/>
    <n v="0"/>
  </r>
  <r>
    <x v="67"/>
    <x v="67"/>
    <n v="1"/>
    <d v="2025-01-01T00:00:00"/>
    <n v="76510257"/>
    <x v="610"/>
    <m/>
    <m/>
    <x v="11"/>
    <x v="0"/>
    <s v="TREG 3"/>
    <x v="2"/>
    <n v="1010620186.9243698"/>
    <n v="84125819.9322263"/>
    <n v="81979149.517861247"/>
    <n v="59389644.887661815"/>
    <n v="51872418.061649002"/>
    <n v="68650328.606397375"/>
    <n v="60009251.788788162"/>
    <n v="92757505.976541996"/>
    <n v="43020017.50781849"/>
    <n v="62123538.837060384"/>
    <n v="115689516.46795912"/>
    <n v="57116748.973178744"/>
    <n v="93698195.838700771"/>
    <n v="870432136.39584339"/>
    <n v="896813.34080865979"/>
    <n v="3419786.6768660843"/>
    <n v="2159778.3626758978"/>
    <n v="6558110.9410762042"/>
    <n v="7582212.8927436173"/>
    <n v="9090487.2754907385"/>
    <n v="15383016.477319092"/>
    <n v="7570642.1412407756"/>
    <n v="11350656.131712697"/>
    <n v="13487883.438981369"/>
    <n v="6661090.1415028498"/>
    <n v="12516074.091371596"/>
    <n v="96676551.911789596"/>
    <n v="85022633.27303496"/>
    <n v="85398936.194727331"/>
    <n v="61549423.250337712"/>
    <n v="58430529.002725206"/>
    <n v="76232541.499140993"/>
    <n v="69099739.064278901"/>
    <n v="108140522.45386109"/>
    <n v="50590659.649059266"/>
    <n v="73474194.968773082"/>
    <n v="129177399.90694049"/>
    <n v="63777839.114681594"/>
    <n v="106214269.93007237"/>
    <n v="967108688.30763292"/>
    <n v="0"/>
    <n v="0"/>
    <n v="0"/>
    <n v="0"/>
    <n v="0"/>
    <n v="0"/>
    <n v="0"/>
    <n v="0"/>
    <n v="0"/>
    <n v="0"/>
    <n v="0"/>
    <n v="0"/>
    <n v="0"/>
    <n v="73015436"/>
    <n v="73563372"/>
    <n v="72227369"/>
    <n v="70749508.299999997"/>
    <n v="70749508.299999997"/>
    <n v="70749508.299999997"/>
    <n v="70749508.299999997"/>
    <n v="70749508.299999997"/>
    <n v="70749508.299999997"/>
    <n v="70749508.299999997"/>
    <n v="70749508.299999997"/>
    <n v="70749508.299999997"/>
    <n v="855551751.69999981"/>
    <n v="31547075"/>
    <n v="31602750"/>
    <n v="29557214"/>
    <n v="28079353.299999997"/>
    <n v="28079353.299999997"/>
    <n v="28079353.299999997"/>
    <n v="28079353.299999997"/>
    <n v="28079353.299999997"/>
    <n v="28079353.299999997"/>
    <n v="28079353.299999997"/>
    <n v="28079353.299999997"/>
    <n v="28079353.299999997"/>
    <n v="345421218.70000005"/>
    <n v="41468361"/>
    <n v="41960622"/>
    <n v="42670155"/>
    <n v="42670155"/>
    <n v="42670155"/>
    <n v="42670155"/>
    <n v="42670155"/>
    <n v="42670155"/>
    <n v="42670155"/>
    <n v="42670155"/>
    <n v="42670155"/>
    <n v="42670155"/>
    <n v="5101305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0"/>
    <x v="80"/>
    <n v="1"/>
    <d v="2025-01-01T00:00:00"/>
    <n v="76510258"/>
    <x v="611"/>
    <m/>
    <m/>
    <x v="11"/>
    <x v="0"/>
    <s v="TREG 3"/>
    <x v="2"/>
    <n v="678466878.16295016"/>
    <n v="69396127.177048236"/>
    <n v="73457561.295977399"/>
    <n v="57511779.614411399"/>
    <n v="48136648.26411292"/>
    <n v="63032066.002757572"/>
    <n v="57476944.986881979"/>
    <n v="76914193.564053953"/>
    <n v="35775087.507499203"/>
    <n v="62404702.318405487"/>
    <n v="93553985.630831808"/>
    <n v="51647838.274472505"/>
    <n v="78388723.759960651"/>
    <n v="767695658.39641309"/>
    <n v="739789.19555220008"/>
    <n v="3064305.8742677569"/>
    <n v="2091487.454507336"/>
    <n v="6085806.1267248467"/>
    <n v="6961693.4573251083"/>
    <n v="8706881.3801633269"/>
    <n v="12755542.470436543"/>
    <n v="6295682.8188558295"/>
    <n v="11402027.802633025"/>
    <n v="10907170.260239363"/>
    <n v="6023292.8614612594"/>
    <n v="10471056.200449169"/>
    <n v="85504735.902615756"/>
    <n v="70135916.372600436"/>
    <n v="76521867.170245156"/>
    <n v="59603267.068918735"/>
    <n v="54222454.390837766"/>
    <n v="69993759.46008268"/>
    <n v="66183826.367045306"/>
    <n v="89669736.034490496"/>
    <n v="42070770.326355033"/>
    <n v="73806730.121038511"/>
    <n v="104461155.89107117"/>
    <n v="57671131.135933764"/>
    <n v="88859779.96040982"/>
    <n v="853200394.29902887"/>
    <n v="0"/>
    <n v="0"/>
    <n v="0"/>
    <n v="0"/>
    <n v="0"/>
    <n v="0"/>
    <n v="0"/>
    <n v="0"/>
    <n v="0"/>
    <n v="0"/>
    <n v="0"/>
    <n v="0"/>
    <n v="0"/>
    <n v="59132458"/>
    <n v="60218126"/>
    <n v="259175313"/>
    <n v="58308921"/>
    <n v="58308921"/>
    <n v="58308921"/>
    <n v="58308921"/>
    <n v="58308921"/>
    <n v="58308921"/>
    <n v="58308921"/>
    <n v="58308921"/>
    <n v="58308921"/>
    <n v="903306186"/>
    <n v="2140000"/>
    <n v="4040000"/>
    <n v="3090000"/>
    <n v="2935500"/>
    <n v="2935500"/>
    <n v="2935500"/>
    <n v="2935500"/>
    <n v="2935500"/>
    <n v="2935500"/>
    <n v="2935500"/>
    <n v="2935500"/>
    <n v="2935500"/>
    <n v="35689500"/>
    <n v="56992458"/>
    <n v="56178126"/>
    <n v="55373421"/>
    <n v="55373421"/>
    <n v="55373421"/>
    <n v="55373421"/>
    <n v="55373421"/>
    <n v="55373421"/>
    <n v="55373421"/>
    <n v="55373421"/>
    <n v="55373421"/>
    <n v="55373421"/>
    <n v="666904794"/>
    <n v="0"/>
    <n v="0"/>
    <n v="200711892"/>
    <n v="0"/>
    <n v="0"/>
    <n v="0"/>
    <n v="0"/>
    <n v="0"/>
    <n v="0"/>
    <n v="0"/>
    <n v="0"/>
    <n v="0"/>
    <n v="200711892"/>
    <n v="0"/>
    <n v="0"/>
    <n v="0"/>
    <n v="0"/>
    <n v="0"/>
    <n v="0"/>
    <n v="0"/>
    <n v="0"/>
    <n v="0"/>
    <n v="0"/>
    <n v="0"/>
    <n v="0"/>
    <n v="0"/>
  </r>
  <r>
    <x v="66"/>
    <x v="66"/>
    <n v="1"/>
    <d v="2025-01-01T00:00:00"/>
    <n v="76510259"/>
    <x v="612"/>
    <m/>
    <m/>
    <x v="11"/>
    <x v="0"/>
    <s v="TREG 3"/>
    <x v="2"/>
    <n v="630302885.91750956"/>
    <n v="57852267.65117754"/>
    <n v="72243860.14803037"/>
    <n v="63474187.090940475"/>
    <n v="44393515.011706144"/>
    <n v="59138766.349330373"/>
    <n v="56941416.495223939"/>
    <n v="84709900.70629108"/>
    <n v="39436982.646212824"/>
    <n v="65178606.321974672"/>
    <n v="163951713.38337547"/>
    <n v="87620818.511635244"/>
    <n v="137374858.84456164"/>
    <n v="932316893.16045976"/>
    <n v="616727.2481552884"/>
    <n v="3013675.9392189384"/>
    <n v="2308317.8242060095"/>
    <n v="5612570.3676487878"/>
    <n v="6531690.7548358068"/>
    <n v="8625756.9736099094"/>
    <n v="14048391.929451913"/>
    <n v="6940101.3770052195"/>
    <n v="11908850.676479228"/>
    <n v="19114623.928337544"/>
    <n v="10218546.763793185"/>
    <n v="18350341.713624269"/>
    <n v="107289595.4963661"/>
    <n v="58468994.899332829"/>
    <n v="75257536.087249309"/>
    <n v="65782504.915146485"/>
    <n v="50006085.379354931"/>
    <n v="65670457.10416618"/>
    <n v="65567173.468833849"/>
    <n v="98758292.635742992"/>
    <n v="46377084.023218043"/>
    <n v="77087456.9984539"/>
    <n v="183066337.31171301"/>
    <n v="97839365.275428429"/>
    <n v="155725200.55818591"/>
    <n v="1039606488.6568258"/>
    <n v="0"/>
    <n v="0"/>
    <n v="0"/>
    <n v="0"/>
    <n v="0"/>
    <n v="0"/>
    <n v="0"/>
    <n v="0"/>
    <n v="0"/>
    <n v="0"/>
    <n v="0"/>
    <n v="0"/>
    <n v="0"/>
    <n v="60128254"/>
    <n v="59977215"/>
    <n v="58993184"/>
    <n v="57292702.899999999"/>
    <n v="57292702.899999999"/>
    <n v="57292702.899999999"/>
    <n v="57292702.899999999"/>
    <n v="57292702.899999999"/>
    <n v="57292702.899999999"/>
    <n v="57292702.899999999"/>
    <n v="57292702.899999999"/>
    <n v="57292702.899999999"/>
    <n v="694732979.0999999"/>
    <n v="35708622"/>
    <n v="35708622"/>
    <n v="34009622"/>
    <n v="32309140.899999999"/>
    <n v="32309140.899999999"/>
    <n v="32309140.899999999"/>
    <n v="32309140.899999999"/>
    <n v="32309140.899999999"/>
    <n v="32309140.899999999"/>
    <n v="32309140.899999999"/>
    <n v="32309140.899999999"/>
    <n v="32309140.899999999"/>
    <n v="396209134.09999996"/>
    <n v="24419632"/>
    <n v="24268593"/>
    <n v="24983562"/>
    <n v="24983562"/>
    <n v="24983562"/>
    <n v="24983562"/>
    <n v="24983562"/>
    <n v="24983562"/>
    <n v="24983562"/>
    <n v="24983562"/>
    <n v="24983562"/>
    <n v="24983562"/>
    <n v="2985238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0"/>
    <x v="80"/>
    <n v="1"/>
    <d v="2025-01-01T00:00:00"/>
    <n v="76510260"/>
    <x v="613"/>
    <m/>
    <m/>
    <x v="11"/>
    <x v="0"/>
    <s v="TREG 3"/>
    <x v="2"/>
    <n v="1193338376.2597821"/>
    <n v="42574186.7697808"/>
    <n v="200386516.70991012"/>
    <n v="140404211.00785002"/>
    <n v="123774083.19075193"/>
    <n v="152435136.7926476"/>
    <n v="129016971.60605951"/>
    <n v="216720177.45942289"/>
    <n v="101787882.24960345"/>
    <n v="151538245.06655586"/>
    <n v="240493832.58037221"/>
    <n v="125146196.8384137"/>
    <n v="205298324.40814584"/>
    <n v="1829575764.6795144"/>
    <n v="453857.07622200251"/>
    <n v="8359188.2094220519"/>
    <n v="5105973.9039849639"/>
    <n v="15648473.688468382"/>
    <n v="16835981.457904398"/>
    <n v="19544105.346208647"/>
    <n v="35941135.175291657"/>
    <n v="17912582.919950053"/>
    <n v="27687709.727308184"/>
    <n v="28038433.219109654"/>
    <n v="14594844.997189596"/>
    <n v="27423463.345550209"/>
    <n v="217545749.06660977"/>
    <n v="43028043.846002802"/>
    <n v="208745704.91933218"/>
    <n v="145510184.91183499"/>
    <n v="139422556.87922031"/>
    <n v="169271118.250552"/>
    <n v="148561076.95226815"/>
    <n v="252661312.63471454"/>
    <n v="119700465.1695535"/>
    <n v="179225954.79386404"/>
    <n v="268532265.79948187"/>
    <n v="139741041.8356033"/>
    <n v="232721787.75369605"/>
    <n v="2047121513.7461236"/>
    <n v="0"/>
    <n v="0"/>
    <n v="0"/>
    <n v="0"/>
    <n v="0"/>
    <n v="0"/>
    <n v="0"/>
    <n v="0"/>
    <n v="0"/>
    <n v="0"/>
    <n v="0"/>
    <n v="0"/>
    <n v="0"/>
    <n v="158647438"/>
    <n v="156754301"/>
    <n v="155605082"/>
    <n v="155336632"/>
    <n v="155336632"/>
    <n v="155336632"/>
    <n v="155336632"/>
    <n v="155336632"/>
    <n v="155336632"/>
    <n v="155336632"/>
    <n v="155336632"/>
    <n v="155336632"/>
    <n v="1869036509"/>
    <n v="5369000"/>
    <n v="5369000"/>
    <n v="5369000"/>
    <n v="5100550"/>
    <n v="5100550"/>
    <n v="5100550"/>
    <n v="5100550"/>
    <n v="5100550"/>
    <n v="5100550"/>
    <n v="5100550"/>
    <n v="5100550"/>
    <n v="5100550"/>
    <n v="62011950"/>
    <n v="153278438"/>
    <n v="151385301"/>
    <n v="150236082"/>
    <n v="150236082"/>
    <n v="150236082"/>
    <n v="150236082"/>
    <n v="150236082"/>
    <n v="150236082"/>
    <n v="150236082"/>
    <n v="150236082"/>
    <n v="150236082"/>
    <n v="150236082"/>
    <n v="18070245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"/>
    <x v="71"/>
    <n v="1"/>
    <d v="2025-01-01T00:00:00"/>
    <n v="76510261"/>
    <x v="614"/>
    <m/>
    <m/>
    <x v="11"/>
    <x v="0"/>
    <s v="TREG 3"/>
    <x v="2"/>
    <n v="2749945243.0775599"/>
    <n v="126328627.41047904"/>
    <n v="124237425.53902242"/>
    <n v="147148704.03418148"/>
    <n v="83760995.516879931"/>
    <n v="126019872.99249013"/>
    <n v="108205874.37894408"/>
    <n v="145883662.12388888"/>
    <n v="76864378.645833641"/>
    <n v="106439688.521017"/>
    <n v="170687173.27770805"/>
    <n v="96537030.221404269"/>
    <n v="143018489.11314881"/>
    <n v="1455131921.7749977"/>
    <n v="1346711.3720738143"/>
    <n v="5182604.2978638411"/>
    <n v="5351245.7882173657"/>
    <n v="10589710.710648581"/>
    <n v="13918498.645853981"/>
    <n v="16391541.218297958"/>
    <n v="24193522.180199265"/>
    <n v="13526556.655414626"/>
    <n v="19447705.74544172"/>
    <n v="19899890.396175653"/>
    <n v="11258376.428247377"/>
    <n v="19104209.960004836"/>
    <n v="160210573.39843902"/>
    <n v="127675338.78255285"/>
    <n v="129420029.83688626"/>
    <n v="152499949.82239884"/>
    <n v="94350706.227528512"/>
    <n v="139938371.63834411"/>
    <n v="124597415.59724204"/>
    <n v="170077184.30408815"/>
    <n v="90390935.301248267"/>
    <n v="125887394.26645872"/>
    <n v="190587063.67388371"/>
    <n v="107795406.64965165"/>
    <n v="162122699.07315364"/>
    <n v="1615342495.1734369"/>
    <n v="0"/>
    <n v="0"/>
    <n v="0"/>
    <n v="0"/>
    <n v="0"/>
    <n v="0"/>
    <n v="0"/>
    <n v="0"/>
    <n v="0"/>
    <n v="0"/>
    <n v="0"/>
    <n v="0"/>
    <n v="0"/>
    <n v="105634483"/>
    <n v="102777288"/>
    <n v="130842450"/>
    <n v="90569146.400000006"/>
    <n v="90569146.400000006"/>
    <n v="90569146.400000006"/>
    <n v="90569146.400000006"/>
    <n v="90569146.400000006"/>
    <n v="90569146.400000006"/>
    <n v="90569146.400000006"/>
    <n v="90569146.400000006"/>
    <n v="90569146.400000006"/>
    <n v="1154376538.5999999"/>
    <n v="39890164"/>
    <n v="10844998"/>
    <n v="22140392"/>
    <n v="21033372.399999999"/>
    <n v="21033372.399999999"/>
    <n v="21033372.399999999"/>
    <n v="21033372.399999999"/>
    <n v="21033372.399999999"/>
    <n v="21033372.399999999"/>
    <n v="21033372.399999999"/>
    <n v="21033372.399999999"/>
    <n v="21033372.399999999"/>
    <n v="262175905.60000005"/>
    <n v="65744319"/>
    <n v="64906993"/>
    <n v="69535774"/>
    <n v="69535774"/>
    <n v="69535774"/>
    <n v="69535774"/>
    <n v="69535774"/>
    <n v="69535774"/>
    <n v="69535774"/>
    <n v="69535774"/>
    <n v="69535774"/>
    <n v="69535774"/>
    <n v="826009052"/>
    <n v="0"/>
    <n v="27025297"/>
    <n v="39166284"/>
    <n v="0"/>
    <n v="0"/>
    <n v="0"/>
    <n v="0"/>
    <n v="0"/>
    <n v="0"/>
    <n v="0"/>
    <n v="0"/>
    <n v="0"/>
    <n v="66191581"/>
    <n v="0"/>
    <n v="0"/>
    <n v="0"/>
    <n v="0"/>
    <n v="0"/>
    <n v="0"/>
    <n v="0"/>
    <n v="0"/>
    <n v="0"/>
    <n v="0"/>
    <n v="0"/>
    <n v="0"/>
    <n v="0"/>
  </r>
  <r>
    <x v="67"/>
    <x v="67"/>
    <n v="1"/>
    <d v="2025-01-01T00:00:00"/>
    <n v="76510262"/>
    <x v="615"/>
    <m/>
    <m/>
    <x v="11"/>
    <x v="0"/>
    <s v="TREG 3"/>
    <x v="2"/>
    <n v="1117374810.1322892"/>
    <n v="283581770.32456332"/>
    <n v="347989382.62765813"/>
    <n v="335460579.40733248"/>
    <n v="336567520.6921491"/>
    <n v="302313121.71079034"/>
    <n v="381412312.0193491"/>
    <n v="506438878.93958712"/>
    <n v="236485480.09238726"/>
    <n v="399236579.84837604"/>
    <n v="574087948.81652188"/>
    <n v="356104167.96823275"/>
    <n v="481027305.57392561"/>
    <n v="4540705048.0208731"/>
    <n v="3023089.8794459701"/>
    <n v="14516489.392728269"/>
    <n v="12199441.540779352"/>
    <n v="42551460.339458644"/>
    <n v="33389533.533383906"/>
    <n v="57778153.630890608"/>
    <n v="83988433.469231844"/>
    <n v="41616601.877337813"/>
    <n v="72944929.054115772"/>
    <n v="66931140.986363173"/>
    <n v="41529708.97757411"/>
    <n v="64254955.419850111"/>
    <n v="534723938.10115957"/>
    <n v="286604860.20400929"/>
    <n v="362505872.0203864"/>
    <n v="347660020.94811183"/>
    <n v="379118981.03160775"/>
    <n v="335702655.24417424"/>
    <n v="439190465.65023971"/>
    <n v="590427312.40881896"/>
    <n v="278102081.96972507"/>
    <n v="472181508.90249181"/>
    <n v="641019089.80288506"/>
    <n v="397633876.94580686"/>
    <n v="545282260.99377573"/>
    <n v="5075428986.1220322"/>
    <n v="0"/>
    <n v="0"/>
    <n v="0"/>
    <n v="0"/>
    <n v="0"/>
    <n v="0"/>
    <n v="0"/>
    <n v="0"/>
    <n v="0"/>
    <n v="0"/>
    <n v="0"/>
    <n v="0"/>
    <n v="0"/>
    <n v="378227863"/>
    <n v="225946205"/>
    <n v="302980119"/>
    <n v="289053607.35000002"/>
    <n v="289053607.35000002"/>
    <n v="289053607.35000002"/>
    <n v="289053607.35000002"/>
    <n v="289053607.35000002"/>
    <n v="289053607.35000002"/>
    <n v="289053607.35000002"/>
    <n v="289053607.35000002"/>
    <n v="289053607.35000002"/>
    <n v="3508636653.1499991"/>
    <n v="353080954"/>
    <n v="200775875"/>
    <n v="278530233"/>
    <n v="264603721.34999999"/>
    <n v="264603721.34999999"/>
    <n v="264603721.34999999"/>
    <n v="264603721.34999999"/>
    <n v="264603721.34999999"/>
    <n v="264603721.34999999"/>
    <n v="264603721.34999999"/>
    <n v="264603721.34999999"/>
    <n v="264603721.34999999"/>
    <n v="3213820554.1499991"/>
    <n v="25146909"/>
    <n v="25170330"/>
    <n v="24449886"/>
    <n v="24449886"/>
    <n v="24449886"/>
    <n v="24449886"/>
    <n v="24449886"/>
    <n v="24449886"/>
    <n v="24449886"/>
    <n v="24449886"/>
    <n v="24449886"/>
    <n v="24449886"/>
    <n v="2948160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"/>
    <x v="73"/>
    <n v="1"/>
    <d v="2025-01-01T00:00:00"/>
    <n v="76510263"/>
    <x v="616"/>
    <m/>
    <m/>
    <x v="11"/>
    <x v="0"/>
    <s v="TREG 3"/>
    <x v="2"/>
    <n v="5743961157.542675"/>
    <n v="166936891.47042662"/>
    <n v="169040611.43044847"/>
    <n v="779000087.23773825"/>
    <n v="378152737.7049194"/>
    <n v="909502905.83707631"/>
    <n v="365739041.95316404"/>
    <n v="192172717.31229994"/>
    <n v="661779841.78019452"/>
    <n v="144461056.65467855"/>
    <n v="266091298.44914812"/>
    <n v="829179920.11750746"/>
    <n v="178949194.15610662"/>
    <n v="5041006304.1037083"/>
    <n v="1779610.9620615244"/>
    <n v="7051583.6553438902"/>
    <n v="28329307.846867442"/>
    <n v="47808984.026793897"/>
    <n v="100451735.60877967"/>
    <n v="55403892.031971514"/>
    <n v="31870154.827727944"/>
    <n v="116459700.59157348"/>
    <n v="26394629.30165416"/>
    <n v="31022762.711635232"/>
    <n v="96700920.320596099"/>
    <n v="23903783.339699864"/>
    <n v="567177065.22470462"/>
    <n v="168716502.43248814"/>
    <n v="176092195.08579236"/>
    <n v="807329395.08460569"/>
    <n v="425961721.73171329"/>
    <n v="1009954641.445856"/>
    <n v="421142933.98513556"/>
    <n v="224042872.14002788"/>
    <n v="778239542.371768"/>
    <n v="170855685.95633271"/>
    <n v="297114061.16078335"/>
    <n v="925880840.43810356"/>
    <n v="202852977.49580649"/>
    <n v="5608183369.328414"/>
    <n v="0"/>
    <n v="0"/>
    <n v="0"/>
    <n v="0"/>
    <n v="0"/>
    <n v="0"/>
    <n v="0"/>
    <n v="0"/>
    <n v="0"/>
    <n v="0"/>
    <n v="0"/>
    <n v="0"/>
    <n v="0"/>
    <n v="135469514"/>
    <n v="133624216"/>
    <n v="140617977"/>
    <n v="138312418.25"/>
    <n v="138312418.25"/>
    <n v="138312418.25"/>
    <n v="138312418.25"/>
    <n v="138312418.25"/>
    <n v="138312418.25"/>
    <n v="138312418.25"/>
    <n v="138312418.25"/>
    <n v="138312418.25"/>
    <n v="1654523471.25"/>
    <n v="38003066"/>
    <n v="38003066"/>
    <n v="46111175"/>
    <n v="43805616.25"/>
    <n v="43805616.25"/>
    <n v="43805616.25"/>
    <n v="43805616.25"/>
    <n v="43805616.25"/>
    <n v="43805616.25"/>
    <n v="43805616.25"/>
    <n v="43805616.25"/>
    <n v="43805616.25"/>
    <n v="516367853.25"/>
    <n v="97466448"/>
    <n v="95621150"/>
    <n v="94506802"/>
    <n v="94506802"/>
    <n v="94506802"/>
    <n v="94506802"/>
    <n v="94506802"/>
    <n v="94506802"/>
    <n v="94506802"/>
    <n v="94506802"/>
    <n v="94506802"/>
    <n v="94506802"/>
    <n v="1138155618"/>
    <n v="0"/>
    <n v="0"/>
    <n v="8108109"/>
    <n v="0"/>
    <n v="0"/>
    <n v="0"/>
    <n v="0"/>
    <n v="0"/>
    <n v="0"/>
    <n v="0"/>
    <n v="0"/>
    <n v="0"/>
    <n v="8108109"/>
    <n v="0"/>
    <n v="0"/>
    <n v="0"/>
    <n v="0"/>
    <n v="0"/>
    <n v="0"/>
    <n v="0"/>
    <n v="0"/>
    <n v="0"/>
    <n v="0"/>
    <n v="0"/>
    <n v="0"/>
    <n v="0"/>
  </r>
  <r>
    <x v="74"/>
    <x v="74"/>
    <n v="1"/>
    <d v="2025-01-01T00:00:00"/>
    <n v="76510264"/>
    <x v="617"/>
    <m/>
    <m/>
    <x v="11"/>
    <x v="7"/>
    <s v="TREG 3"/>
    <x v="2"/>
    <n v="578831532.45064902"/>
    <n v="42948424.476932749"/>
    <n v="221772323.11816356"/>
    <n v="25315079.456715196"/>
    <n v="32843336.290704519"/>
    <n v="25017353.891066436"/>
    <n v="34083756.738247"/>
    <n v="36375071.536159836"/>
    <n v="15470116.756911136"/>
    <n v="50895897.737821482"/>
    <n v="24793970.578239493"/>
    <n v="17554034.926028322"/>
    <n v="31386454.203834809"/>
    <n v="558455819.71082437"/>
    <n v="457846.5929800868"/>
    <n v="9251304.024956882"/>
    <n v="920614.37584708631"/>
    <n v="4152307.7411492392"/>
    <n v="2763088.0589477234"/>
    <n v="5163169.8062238693"/>
    <n v="6032485.6615476236"/>
    <n v="2722423.7607179359"/>
    <n v="9299242.1962960139"/>
    <n v="2890652.4580509141"/>
    <n v="2047193.0054049864"/>
    <n v="4192558.7015239373"/>
    <n v="49892886.383646302"/>
    <n v="43406271.069912836"/>
    <n v="231023627.14312044"/>
    <n v="26235693.832562283"/>
    <n v="36995644.031853758"/>
    <n v="27780441.950014159"/>
    <n v="39246926.544470869"/>
    <n v="42407557.197707459"/>
    <n v="18192540.517629072"/>
    <n v="60195139.934117496"/>
    <n v="27684623.036290407"/>
    <n v="19601227.931433309"/>
    <n v="35579012.905358747"/>
    <n v="608348706.09447086"/>
    <n v="0"/>
    <n v="0"/>
    <n v="0"/>
    <n v="0"/>
    <n v="0"/>
    <n v="0"/>
    <n v="0"/>
    <n v="0"/>
    <n v="0"/>
    <n v="0"/>
    <n v="0"/>
    <n v="0"/>
    <n v="0"/>
    <n v="26082095"/>
    <n v="25081575"/>
    <n v="24793708"/>
    <n v="24755008"/>
    <n v="24755008"/>
    <n v="24755008"/>
    <n v="24755008"/>
    <n v="24755008"/>
    <n v="24755008"/>
    <n v="24755008"/>
    <n v="24755008"/>
    <n v="24755008"/>
    <n v="298752450"/>
    <n v="774000"/>
    <n v="774000"/>
    <n v="774000"/>
    <n v="735300"/>
    <n v="735300"/>
    <n v="735300"/>
    <n v="735300"/>
    <n v="735300"/>
    <n v="735300"/>
    <n v="735300"/>
    <n v="735300"/>
    <n v="735300"/>
    <n v="8939700"/>
    <n v="25308095"/>
    <n v="24307575"/>
    <n v="24019708"/>
    <n v="24019708"/>
    <n v="24019708"/>
    <n v="24019708"/>
    <n v="24019708"/>
    <n v="24019708"/>
    <n v="24019708"/>
    <n v="24019708"/>
    <n v="24019708"/>
    <n v="24019708"/>
    <n v="289812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x v="77"/>
    <n v="1"/>
    <d v="2025-01-01T00:00:00"/>
    <n v="76510265"/>
    <x v="618"/>
    <m/>
    <m/>
    <x v="11"/>
    <x v="7"/>
    <s v="TREG 3"/>
    <x v="2"/>
    <n v="647214297.3896991"/>
    <n v="47173806.794416666"/>
    <n v="40038795.034778424"/>
    <n v="40791664.27229058"/>
    <n v="122602557.09524593"/>
    <n v="107949675.3952986"/>
    <n v="348532556.71672279"/>
    <n v="175457515.19203767"/>
    <n v="96870816.826884016"/>
    <n v="67102512.572430916"/>
    <n v="503889640.03283435"/>
    <n v="258252323.75435421"/>
    <n v="638478809.23129416"/>
    <n v="2447140672.9185886"/>
    <n v="502890.78078579903"/>
    <n v="1670231.2554227486"/>
    <n v="1483439.6474247277"/>
    <n v="15500360.328964621"/>
    <n v="11922702.151107371"/>
    <n v="52797371.696602046"/>
    <n v="29098085.581895262"/>
    <n v="17047280.094498828"/>
    <n v="12260369.580382265"/>
    <n v="58746936.959974706"/>
    <n v="30117995.836705178"/>
    <n v="85287107.297843218"/>
    <n v="316434771.21160674"/>
    <n v="47676697.575202465"/>
    <n v="41709026.290201172"/>
    <n v="42275103.919715308"/>
    <n v="138102917.42421055"/>
    <n v="119872377.54640597"/>
    <n v="401329928.41332483"/>
    <n v="204555600.77393293"/>
    <n v="113918096.92138284"/>
    <n v="79362882.152813181"/>
    <n v="562636576.99280906"/>
    <n v="288370319.59105939"/>
    <n v="723765916.52913737"/>
    <n v="2763575444.1301951"/>
    <n v="0"/>
    <n v="0"/>
    <n v="0"/>
    <n v="0"/>
    <n v="0"/>
    <n v="0"/>
    <n v="0"/>
    <n v="0"/>
    <n v="0"/>
    <n v="0"/>
    <n v="0"/>
    <n v="0"/>
    <n v="0"/>
    <n v="38148386"/>
    <n v="42510864"/>
    <n v="42322996"/>
    <n v="41632396"/>
    <n v="41632396"/>
    <n v="41632396"/>
    <n v="41632396"/>
    <n v="41632396"/>
    <n v="41632396"/>
    <n v="41632396"/>
    <n v="41632396"/>
    <n v="41632396"/>
    <n v="497673810"/>
    <n v="8979095"/>
    <n v="13812000"/>
    <n v="13812000"/>
    <n v="13121400"/>
    <n v="13121400"/>
    <n v="13121400"/>
    <n v="13121400"/>
    <n v="13121400"/>
    <n v="13121400"/>
    <n v="13121400"/>
    <n v="13121400"/>
    <n v="13121400"/>
    <n v="154695695"/>
    <n v="29152516"/>
    <n v="28698864"/>
    <n v="28510996"/>
    <n v="28510996"/>
    <n v="28510996"/>
    <n v="28510996"/>
    <n v="28510996"/>
    <n v="28510996"/>
    <n v="28510996"/>
    <n v="28510996"/>
    <n v="28510996"/>
    <n v="28510996"/>
    <n v="3429613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8"/>
    <x v="78"/>
    <n v="1"/>
    <d v="2025-01-01T00:00:00"/>
    <n v="76510266"/>
    <x v="619"/>
    <m/>
    <m/>
    <x v="11"/>
    <x v="7"/>
    <s v="TREG 3"/>
    <x v="2"/>
    <n v="2767274085.4509192"/>
    <n v="218641953.49652821"/>
    <n v="16420849.170257777"/>
    <n v="132400088.45372459"/>
    <n v="162696902.65465099"/>
    <n v="142429395.18548912"/>
    <n v="189919332.91209859"/>
    <n v="228367483.64223149"/>
    <n v="96740150.380599737"/>
    <n v="243322782.13893196"/>
    <n v="150152938.8410854"/>
    <n v="76882546.695561051"/>
    <n v="190077193.30937305"/>
    <n v="1848051616.880532"/>
    <n v="2330806.6526319683"/>
    <n v="685001.02215673402"/>
    <n v="4814894.0240277052"/>
    <n v="20569396.555036128"/>
    <n v="15730878.764948189"/>
    <n v="28769885.105111241"/>
    <n v="37872738.456775278"/>
    <n v="17024285.475668043"/>
    <n v="44457757.571000427"/>
    <n v="17505867.419455945"/>
    <n v="8966224.1471047252"/>
    <n v="25390245.919307798"/>
    <n v="224117981.11322418"/>
    <n v="220972760.14916018"/>
    <n v="17105850.192414511"/>
    <n v="137214982.4777523"/>
    <n v="183266299.20968711"/>
    <n v="158160273.95043731"/>
    <n v="218689218.01720983"/>
    <n v="266240222.09900677"/>
    <n v="113764435.85626778"/>
    <n v="287780539.70993239"/>
    <n v="167658806.26054135"/>
    <n v="85848770.842665777"/>
    <n v="215467439.22868085"/>
    <n v="2072169597.9937558"/>
    <n v="0"/>
    <n v="0"/>
    <n v="0"/>
    <n v="0"/>
    <n v="0"/>
    <n v="0"/>
    <n v="0"/>
    <n v="0"/>
    <n v="0"/>
    <n v="0"/>
    <n v="0"/>
    <n v="0"/>
    <n v="0"/>
    <n v="153499920"/>
    <n v="144545435"/>
    <n v="80580269"/>
    <n v="122297160.14999999"/>
    <n v="122297160.14999999"/>
    <n v="122297160.14999999"/>
    <n v="122297160.14999999"/>
    <n v="122297160.14999999"/>
    <n v="122297160.14999999"/>
    <n v="122297160.14999999"/>
    <n v="122297160.14999999"/>
    <n v="122297160.14999999"/>
    <n v="1479300065.3500001"/>
    <n v="108513227"/>
    <n v="101592793"/>
    <n v="83885237"/>
    <n v="79690975.149999991"/>
    <n v="79690975.149999991"/>
    <n v="79690975.149999991"/>
    <n v="79690975.149999991"/>
    <n v="79690975.149999991"/>
    <n v="79690975.149999991"/>
    <n v="79690975.149999991"/>
    <n v="79690975.149999991"/>
    <n v="79690975.149999991"/>
    <n v="1011210033.3499998"/>
    <n v="44986693"/>
    <n v="42952642"/>
    <n v="42606185"/>
    <n v="42606185"/>
    <n v="42606185"/>
    <n v="42606185"/>
    <n v="42606185"/>
    <n v="42606185"/>
    <n v="42606185"/>
    <n v="42606185"/>
    <n v="42606185"/>
    <n v="42606185"/>
    <n v="514001185"/>
    <n v="0"/>
    <n v="0"/>
    <n v="79373329"/>
    <n v="0"/>
    <n v="0"/>
    <n v="0"/>
    <n v="0"/>
    <n v="0"/>
    <n v="0"/>
    <n v="0"/>
    <n v="0"/>
    <n v="0"/>
    <n v="79373329"/>
    <n v="0"/>
    <n v="0"/>
    <n v="0"/>
    <n v="0"/>
    <n v="0"/>
    <n v="0"/>
    <n v="0"/>
    <n v="0"/>
    <n v="0"/>
    <n v="0"/>
    <n v="0"/>
    <n v="0"/>
    <n v="0"/>
  </r>
  <r>
    <x v="81"/>
    <x v="81"/>
    <n v="0.2"/>
    <d v="2025-01-01T00:00:00"/>
    <n v="76510267"/>
    <x v="620"/>
    <m/>
    <m/>
    <x v="11"/>
    <x v="3"/>
    <s v="TREG 3"/>
    <x v="2"/>
    <n v="8268865187.8840857"/>
    <n v="110805002.76157318"/>
    <n v="141799154.28023559"/>
    <n v="448235901.37582237"/>
    <n v="795464546.87953627"/>
    <n v="267093638.56641966"/>
    <n v="240789774.48325241"/>
    <n v="516819091.02213776"/>
    <n v="487706582.56409782"/>
    <n v="285545174.18270224"/>
    <n v="272439638.73500317"/>
    <n v="1493860391.7979143"/>
    <n v="208535095.3110815"/>
    <n v="5269093991.9597769"/>
    <n v="1181223.6098854782"/>
    <n v="5915197.4794856077"/>
    <n v="16300656.503288174"/>
    <n v="100568759.71983701"/>
    <n v="29499652.383592416"/>
    <n v="36475981.882134728"/>
    <n v="85709900.339463711"/>
    <n v="85826371.545507908"/>
    <n v="52172254.557467937"/>
    <n v="31762896.099869397"/>
    <n v="174217526.51327193"/>
    <n v="27855826.680567622"/>
    <n v="647486247.31437206"/>
    <n v="111986226.37145865"/>
    <n v="147714351.75972119"/>
    <n v="464536557.87911057"/>
    <n v="896033306.59937334"/>
    <n v="296593290.95001209"/>
    <n v="277265756.36538714"/>
    <n v="602528991.36160147"/>
    <n v="573532954.10960567"/>
    <n v="337717428.74017018"/>
    <n v="304202534.83487254"/>
    <n v="1668077918.3111861"/>
    <n v="236390921.99164912"/>
    <n v="5916580239.274147"/>
    <n v="0"/>
    <n v="0"/>
    <n v="0"/>
    <n v="0"/>
    <n v="0"/>
    <n v="0"/>
    <n v="0"/>
    <n v="0"/>
    <n v="0"/>
    <n v="0"/>
    <n v="0"/>
    <n v="0"/>
    <n v="0"/>
    <n v="143612550.59999999"/>
    <n v="142652253"/>
    <n v="144170974.59999999"/>
    <n v="144073111.27000001"/>
    <n v="144073111.27000001"/>
    <n v="144073111.27000001"/>
    <n v="144073111.27000001"/>
    <n v="144073111.27000001"/>
    <n v="144073111.27000001"/>
    <n v="144073111.27000001"/>
    <n v="144073111.27000001"/>
    <n v="144073111.27000001"/>
    <n v="1727093779.6300004"/>
    <n v="1957266.6"/>
    <n v="1957266.6"/>
    <n v="1957266.6"/>
    <n v="1859403.27"/>
    <n v="1859403.27"/>
    <n v="1859403.27"/>
    <n v="1859403.27"/>
    <n v="1859403.27"/>
    <n v="1859403.27"/>
    <n v="1859403.27"/>
    <n v="1859403.27"/>
    <n v="1859403.27"/>
    <n v="22606429.229999997"/>
    <n v="141655284"/>
    <n v="140694986.40000001"/>
    <n v="142213708"/>
    <n v="142213708"/>
    <n v="142213708"/>
    <n v="142213708"/>
    <n v="142213708"/>
    <n v="142213708"/>
    <n v="142213708"/>
    <n v="142213708"/>
    <n v="142213708"/>
    <n v="142213708"/>
    <n v="1704487350.4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x v="82"/>
    <n v="0.3"/>
    <d v="2025-01-01T00:00:00"/>
    <n v="76510267"/>
    <x v="620"/>
    <m/>
    <m/>
    <x v="11"/>
    <x v="3"/>
    <s v="TREG 3"/>
    <x v="2"/>
    <n v="12403297781.826128"/>
    <n v="166207504.14235976"/>
    <n v="212698731.42035335"/>
    <n v="672353852.06373346"/>
    <n v="1193196820.3193042"/>
    <n v="400640457.84962946"/>
    <n v="361184661.72487855"/>
    <n v="775228636.53320658"/>
    <n v="731559873.8461467"/>
    <n v="428317761.27405328"/>
    <n v="408659458.10250467"/>
    <n v="2240790587.6968713"/>
    <n v="312802642.96662223"/>
    <n v="7903640987.9396639"/>
    <n v="1771835.4148282169"/>
    <n v="8872796.2192284111"/>
    <n v="24450984.754932258"/>
    <n v="150853139.57975549"/>
    <n v="44249478.575388618"/>
    <n v="54713972.823202081"/>
    <n v="128564850.50919557"/>
    <n v="128739557.31826186"/>
    <n v="78258381.836201906"/>
    <n v="47644344.149804093"/>
    <n v="261326289.76990783"/>
    <n v="41783740.020851433"/>
    <n v="971229370.97155786"/>
    <n v="167979339.55718797"/>
    <n v="221571527.63958177"/>
    <n v="696804836.81866574"/>
    <n v="1344049959.8990598"/>
    <n v="444889936.42501807"/>
    <n v="415898634.54808062"/>
    <n v="903793487.04240215"/>
    <n v="860299431.16440856"/>
    <n v="506576143.11025518"/>
    <n v="456303802.25230879"/>
    <n v="2502116877.4667788"/>
    <n v="354586382.98747367"/>
    <n v="8874870358.9112206"/>
    <n v="0"/>
    <n v="0"/>
    <n v="0"/>
    <n v="0"/>
    <n v="0"/>
    <n v="0"/>
    <n v="0"/>
    <n v="0"/>
    <n v="0"/>
    <n v="0"/>
    <n v="0"/>
    <n v="0"/>
    <n v="0"/>
    <n v="215418825.90000001"/>
    <n v="213978379.5"/>
    <n v="216256461.90000001"/>
    <n v="216109666.905"/>
    <n v="216109666.905"/>
    <n v="216109666.905"/>
    <n v="216109666.905"/>
    <n v="216109666.905"/>
    <n v="216109666.905"/>
    <n v="216109666.905"/>
    <n v="216109666.905"/>
    <n v="216109666.905"/>
    <n v="2590640669.4450002"/>
    <n v="2935899.9"/>
    <n v="2935899.9"/>
    <n v="2935899.9"/>
    <n v="2789104.9049999998"/>
    <n v="2789104.9049999998"/>
    <n v="2789104.9049999998"/>
    <n v="2789104.9049999998"/>
    <n v="2789104.9049999998"/>
    <n v="2789104.9049999998"/>
    <n v="2789104.9049999998"/>
    <n v="2789104.9049999998"/>
    <n v="2789104.9049999998"/>
    <n v="33909643.844999991"/>
    <n v="212482926"/>
    <n v="211042479.59999999"/>
    <n v="213320562"/>
    <n v="213320562"/>
    <n v="213320562"/>
    <n v="213320562"/>
    <n v="213320562"/>
    <n v="213320562"/>
    <n v="213320562"/>
    <n v="213320562"/>
    <n v="213320562"/>
    <n v="213320562"/>
    <n v="2556731025.5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3"/>
    <x v="83"/>
    <n v="0.5"/>
    <d v="2025-01-01T00:00:00"/>
    <n v="76510267"/>
    <x v="620"/>
    <m/>
    <m/>
    <x v="11"/>
    <x v="3"/>
    <s v="TREG 3"/>
    <x v="2"/>
    <n v="20672162969.710213"/>
    <n v="277012506.90393293"/>
    <n v="354497885.70058894"/>
    <n v="1120589753.4395559"/>
    <n v="1988661367.1988406"/>
    <n v="667734096.41604912"/>
    <n v="601974436.20813096"/>
    <n v="1292047727.5553443"/>
    <n v="1219266456.4102445"/>
    <n v="713862935.45675552"/>
    <n v="681099096.83750784"/>
    <n v="3734650979.4947853"/>
    <n v="521337738.2777037"/>
    <n v="13172734979.899441"/>
    <n v="2953059.024713695"/>
    <n v="14787993.698714018"/>
    <n v="40751641.258220434"/>
    <n v="251421899.29959249"/>
    <n v="73749130.958981037"/>
    <n v="91189954.705336809"/>
    <n v="214274750.84865928"/>
    <n v="214565928.86376977"/>
    <n v="130430636.39366984"/>
    <n v="79407240.249673486"/>
    <n v="435543816.28317976"/>
    <n v="69639566.701419055"/>
    <n v="1618715618.2859299"/>
    <n v="279965565.92864662"/>
    <n v="369285879.39930296"/>
    <n v="1161341394.6977763"/>
    <n v="2240083266.4984331"/>
    <n v="741483227.37503016"/>
    <n v="693164390.91346776"/>
    <n v="1506322478.4040036"/>
    <n v="1433832385.2740142"/>
    <n v="844293571.85042536"/>
    <n v="760506337.08718133"/>
    <n v="4170194795.7779651"/>
    <n v="590977304.97912276"/>
    <n v="14791450598.185368"/>
    <n v="0"/>
    <n v="0"/>
    <n v="0"/>
    <n v="0"/>
    <n v="0"/>
    <n v="0"/>
    <n v="0"/>
    <n v="0"/>
    <n v="0"/>
    <n v="0"/>
    <n v="0"/>
    <n v="0"/>
    <n v="0"/>
    <n v="359031376.5"/>
    <n v="356630632.5"/>
    <n v="360427436.5"/>
    <n v="360182778.17500001"/>
    <n v="360182778.17500001"/>
    <n v="360182778.17500001"/>
    <n v="360182778.17500001"/>
    <n v="360182778.17500001"/>
    <n v="360182778.17500001"/>
    <n v="360182778.17500001"/>
    <n v="360182778.17500001"/>
    <n v="360182778.17500001"/>
    <n v="4317734449.0750008"/>
    <n v="4893166.5"/>
    <n v="4893166.5"/>
    <n v="4893166.5"/>
    <n v="4648508.1749999998"/>
    <n v="4648508.1749999998"/>
    <n v="4648508.1749999998"/>
    <n v="4648508.1749999998"/>
    <n v="4648508.1749999998"/>
    <n v="4648508.1749999998"/>
    <n v="4648508.1749999998"/>
    <n v="4648508.1749999998"/>
    <n v="4648508.1749999998"/>
    <n v="56516073.074999988"/>
    <n v="354138210"/>
    <n v="351737466"/>
    <n v="355534270"/>
    <n v="355534270"/>
    <n v="355534270"/>
    <n v="355534270"/>
    <n v="355534270"/>
    <n v="355534270"/>
    <n v="355534270"/>
    <n v="355534270"/>
    <n v="355534270"/>
    <n v="355534270"/>
    <n v="42612183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x v="84"/>
    <n v="1"/>
    <d v="2025-01-01T00:00:00"/>
    <n v="76510268"/>
    <x v="621"/>
    <m/>
    <m/>
    <x v="11"/>
    <x v="4"/>
    <s v="TREG 3"/>
    <x v="2"/>
    <n v="3449154003.9662294"/>
    <n v="233265640.66204709"/>
    <n v="59101366.1599968"/>
    <n v="69546945.054700807"/>
    <n v="80465567.09908922"/>
    <n v="149628468.49854553"/>
    <n v="315676847.27505845"/>
    <n v="110549029.62575404"/>
    <n v="16433952.820447288"/>
    <n v="134372967.83272222"/>
    <n v="168872893.3258864"/>
    <n v="37802975.452399284"/>
    <n v="116793836.14390275"/>
    <n v="1492510489.9505498"/>
    <n v="2486700.7378535569"/>
    <n v="2465432.5614161789"/>
    <n v="2529161.2267336249"/>
    <n v="10173077.247821346"/>
    <n v="16525993.771651596"/>
    <n v="47820232.34385854"/>
    <n v="18333584.181475088"/>
    <n v="2892039.1709982343"/>
    <n v="24551424.143227279"/>
    <n v="19688369.099666178"/>
    <n v="4408672.2657078654"/>
    <n v="15601157.455678836"/>
    <n v="167475844.2060883"/>
    <n v="235752341.39990065"/>
    <n v="61566798.721412979"/>
    <n v="72076106.281434432"/>
    <n v="90638644.346910566"/>
    <n v="166154462.27019712"/>
    <n v="363497079.61891699"/>
    <n v="128882613.80722913"/>
    <n v="19325991.991445523"/>
    <n v="158924391.9759495"/>
    <n v="188561262.42555258"/>
    <n v="42211647.718107149"/>
    <n v="132394993.59958158"/>
    <n v="1659986334.1566381"/>
    <n v="0"/>
    <n v="0"/>
    <n v="0"/>
    <n v="0"/>
    <n v="0"/>
    <n v="0"/>
    <n v="0"/>
    <n v="0"/>
    <n v="0"/>
    <n v="0"/>
    <n v="0"/>
    <n v="0"/>
    <n v="0"/>
    <n v="55784069"/>
    <n v="45776642"/>
    <n v="50467000"/>
    <n v="49964500"/>
    <n v="49964500"/>
    <n v="49964500"/>
    <n v="49964500"/>
    <n v="49964500"/>
    <n v="49964500"/>
    <n v="49964500"/>
    <n v="49964500"/>
    <n v="49964500"/>
    <n v="601708211"/>
    <n v="15041546"/>
    <n v="4776604"/>
    <n v="10050000"/>
    <n v="9547500"/>
    <n v="9547500"/>
    <n v="9547500"/>
    <n v="9547500"/>
    <n v="9547500"/>
    <n v="9547500"/>
    <n v="9547500"/>
    <n v="9547500"/>
    <n v="9547500"/>
    <n v="115795650"/>
    <n v="40742523"/>
    <n v="41000038"/>
    <n v="40417000"/>
    <n v="40417000"/>
    <n v="40417000"/>
    <n v="40417000"/>
    <n v="40417000"/>
    <n v="40417000"/>
    <n v="40417000"/>
    <n v="40417000"/>
    <n v="40417000"/>
    <n v="40417000"/>
    <n v="4859125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85"/>
    <n v="1"/>
    <d v="2025-01-01T00:00:00"/>
    <n v="76510269"/>
    <x v="622"/>
    <m/>
    <m/>
    <x v="11"/>
    <x v="4"/>
    <s v="TREG 3"/>
    <x v="2"/>
    <n v="482025246.83627266"/>
    <n v="66756304.900722273"/>
    <n v="36609635.777323127"/>
    <n v="20342117.743719321"/>
    <n v="47128259.184903279"/>
    <n v="72350156.136693835"/>
    <n v="44949798.355842195"/>
    <n v="102216991.65437861"/>
    <n v="24137029.093481611"/>
    <n v="47581660.717646964"/>
    <n v="91407332.806633949"/>
    <n v="20461952.716059659"/>
    <n v="63218038.37142349"/>
    <n v="637159277.45882821"/>
    <n v="711647.68279571086"/>
    <n v="1527182.7704059333"/>
    <n v="739766.43296983093"/>
    <n v="5958317.8063352481"/>
    <n v="7990847.2076932639"/>
    <n v="6809209.5436857715"/>
    <n v="16951788.971977651"/>
    <n v="4247622.8557149358"/>
    <n v="8693694.5172808021"/>
    <n v="10656898.637012735"/>
    <n v="2386321.2448741905"/>
    <n v="8444577.2417007163"/>
    <n v="75117874.912446797"/>
    <n v="67467952.583517984"/>
    <n v="38136818.54772906"/>
    <n v="21081884.176689152"/>
    <n v="53086576.991238527"/>
    <n v="80341003.344387099"/>
    <n v="51759007.899527967"/>
    <n v="119168780.62635626"/>
    <n v="28384651.949196547"/>
    <n v="56275355.234927766"/>
    <n v="102064231.44364668"/>
    <n v="22848273.960933849"/>
    <n v="71662615.613124207"/>
    <n v="712277152.37127507"/>
    <n v="0"/>
    <n v="0"/>
    <n v="0"/>
    <n v="0"/>
    <n v="0"/>
    <n v="0"/>
    <n v="0"/>
    <n v="0"/>
    <n v="0"/>
    <n v="0"/>
    <n v="0"/>
    <n v="0"/>
    <n v="0"/>
    <n v="34482511"/>
    <n v="34035838"/>
    <n v="33362700"/>
    <n v="32937700"/>
    <n v="32937700"/>
    <n v="32937700"/>
    <n v="32937700"/>
    <n v="32937700"/>
    <n v="32937700"/>
    <n v="32937700"/>
    <n v="32937700"/>
    <n v="32937700"/>
    <n v="398320349"/>
    <n v="8500000"/>
    <n v="8500000"/>
    <n v="8500000"/>
    <n v="8075000"/>
    <n v="8075000"/>
    <n v="8075000"/>
    <n v="8075000"/>
    <n v="8075000"/>
    <n v="8075000"/>
    <n v="8075000"/>
    <n v="8075000"/>
    <n v="8075000"/>
    <n v="98175000"/>
    <n v="25982511"/>
    <n v="25535838"/>
    <n v="24862700"/>
    <n v="24862700"/>
    <n v="24862700"/>
    <n v="24862700"/>
    <n v="24862700"/>
    <n v="24862700"/>
    <n v="24862700"/>
    <n v="24862700"/>
    <n v="24862700"/>
    <n v="24862700"/>
    <n v="3001453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6"/>
    <x v="86"/>
    <n v="1"/>
    <d v="2025-01-01T00:00:00"/>
    <n v="76510270"/>
    <x v="623"/>
    <m/>
    <m/>
    <x v="11"/>
    <x v="4"/>
    <s v="TREG 3"/>
    <x v="2"/>
    <n v="1205656982.5854752"/>
    <n v="163255100.28367904"/>
    <n v="113984978.11865011"/>
    <n v="57500118.60602285"/>
    <n v="118019731.75890884"/>
    <n v="175090710.8852568"/>
    <n v="105568332.31887203"/>
    <n v="317681326.51453149"/>
    <n v="67612972.248320222"/>
    <n v="133173226.15588197"/>
    <n v="249401173.27167469"/>
    <n v="55829602.047467679"/>
    <n v="172487835.03091663"/>
    <n v="1729605107.2401822"/>
    <n v="1740361.6631304324"/>
    <n v="4754920.1452511102"/>
    <n v="2091063.3874220401"/>
    <n v="14920964.224014312"/>
    <n v="19338218.365791321"/>
    <n v="15991993.784844786"/>
    <n v="52684653.698488832"/>
    <n v="11898498.574637905"/>
    <n v="24332218.098696947"/>
    <n v="29076912.561607897"/>
    <n v="6510980.0275405645"/>
    <n v="23040684.015129596"/>
    <n v="206381468.54655573"/>
    <n v="164995461.94680947"/>
    <n v="118739898.26390122"/>
    <n v="59591181.99344489"/>
    <n v="132940695.98292315"/>
    <n v="194428929.25104812"/>
    <n v="121560326.10371682"/>
    <n v="370365980.21302032"/>
    <n v="79511470.822958127"/>
    <n v="157505444.25457892"/>
    <n v="278478085.83328259"/>
    <n v="62340582.075008243"/>
    <n v="195528519.04604623"/>
    <n v="1935986575.7867382"/>
    <n v="0"/>
    <n v="0"/>
    <n v="0"/>
    <n v="0"/>
    <n v="0"/>
    <n v="0"/>
    <n v="0"/>
    <n v="0"/>
    <n v="0"/>
    <n v="0"/>
    <n v="0"/>
    <n v="0"/>
    <n v="0"/>
    <n v="100699277"/>
    <n v="138969195"/>
    <n v="108602205"/>
    <n v="105448706.44999999"/>
    <n v="105448706.44999999"/>
    <n v="105448706.44999999"/>
    <n v="105448706.44999999"/>
    <n v="105448706.44999999"/>
    <n v="105448706.44999999"/>
    <n v="105448706.44999999"/>
    <n v="105448706.44999999"/>
    <n v="105448706.44999999"/>
    <n v="1297309035.0500002"/>
    <n v="55530907"/>
    <n v="92901188"/>
    <n v="63069971"/>
    <n v="59916472.449999996"/>
    <n v="59916472.449999996"/>
    <n v="59916472.449999996"/>
    <n v="59916472.449999996"/>
    <n v="59916472.449999996"/>
    <n v="59916472.449999996"/>
    <n v="59916472.449999996"/>
    <n v="59916472.449999996"/>
    <n v="59916472.449999996"/>
    <n v="750750318.05000007"/>
    <n v="45168370"/>
    <n v="46068007"/>
    <n v="45532234"/>
    <n v="45532234"/>
    <n v="45532234"/>
    <n v="45532234"/>
    <n v="45532234"/>
    <n v="45532234"/>
    <n v="45532234"/>
    <n v="45532234"/>
    <n v="45532234"/>
    <n v="45532234"/>
    <n v="546558717"/>
    <n v="0"/>
    <n v="53407020"/>
    <n v="1152233"/>
    <n v="0"/>
    <n v="0"/>
    <n v="0"/>
    <n v="0"/>
    <n v="0"/>
    <n v="0"/>
    <n v="0"/>
    <n v="0"/>
    <n v="0"/>
    <n v="54559253"/>
    <n v="0"/>
    <n v="0"/>
    <n v="0"/>
    <n v="0"/>
    <n v="0"/>
    <n v="0"/>
    <n v="0"/>
    <n v="0"/>
    <n v="0"/>
    <n v="0"/>
    <n v="0"/>
    <n v="0"/>
    <n v="0"/>
  </r>
  <r>
    <x v="87"/>
    <x v="87"/>
    <n v="1"/>
    <d v="2025-01-01T00:00:00"/>
    <n v="76510271"/>
    <x v="624"/>
    <m/>
    <m/>
    <x v="11"/>
    <x v="4"/>
    <s v="TREG 3"/>
    <x v="2"/>
    <n v="3637920764.4935131"/>
    <n v="274913966.75180846"/>
    <n v="226703653.65118286"/>
    <n v="163144468.99139038"/>
    <n v="83360772.508426622"/>
    <n v="134576711.03293547"/>
    <n v="372046570.87507045"/>
    <n v="201151622.51075128"/>
    <n v="46301965.706217676"/>
    <n v="633215410.17685127"/>
    <n v="169879053.14750811"/>
    <n v="301500657.31068641"/>
    <n v="117489704.27896391"/>
    <n v="2724284556.9417934"/>
    <n v="2930687.7859410048"/>
    <n v="9457016.0694856048"/>
    <n v="5932951.6919043958"/>
    <n v="10539111.432868838"/>
    <n v="14863574.496595651"/>
    <n v="56359386.554819405"/>
    <n v="33359227.277034581"/>
    <n v="8148197.8182382211"/>
    <n v="115695443.51087618"/>
    <n v="19805674.165927559"/>
    <n v="35161718.623234808"/>
    <n v="15694110.548940554"/>
    <n v="327947099.97586679"/>
    <n v="277844654.53774947"/>
    <n v="236160669.72066846"/>
    <n v="169077420.68329477"/>
    <n v="93899883.94129546"/>
    <n v="149440285.52953112"/>
    <n v="428405957.42988986"/>
    <n v="234510849.78778586"/>
    <n v="54450163.524455898"/>
    <n v="748910853.68772745"/>
    <n v="189684727.31343567"/>
    <n v="336662375.93392122"/>
    <n v="133183814.82790446"/>
    <n v="3052231656.9176598"/>
    <n v="0"/>
    <n v="0"/>
    <n v="0"/>
    <n v="0"/>
    <n v="0"/>
    <n v="0"/>
    <n v="0"/>
    <n v="0"/>
    <n v="0"/>
    <n v="0"/>
    <n v="0"/>
    <n v="0"/>
    <n v="0"/>
    <n v="57684975"/>
    <n v="51164542"/>
    <n v="52425939"/>
    <n v="51907089"/>
    <n v="51907089"/>
    <n v="51907089"/>
    <n v="51907089"/>
    <n v="51907089"/>
    <n v="51907089"/>
    <n v="51907089"/>
    <n v="51907089"/>
    <n v="51907089"/>
    <n v="628439257"/>
    <n v="13396534"/>
    <n v="319563"/>
    <n v="10377000"/>
    <n v="9858150"/>
    <n v="9858150"/>
    <n v="9858150"/>
    <n v="9858150"/>
    <n v="9858150"/>
    <n v="9858150"/>
    <n v="9858150"/>
    <n v="9858150"/>
    <n v="9858150"/>
    <n v="112816447"/>
    <n v="44288441"/>
    <n v="43374979"/>
    <n v="42048939"/>
    <n v="42048939"/>
    <n v="42048939"/>
    <n v="42048939"/>
    <n v="42048939"/>
    <n v="42048939"/>
    <n v="42048939"/>
    <n v="42048939"/>
    <n v="42048939"/>
    <n v="42048939"/>
    <n v="508152810"/>
    <n v="0"/>
    <n v="7497273"/>
    <n v="0"/>
    <n v="0"/>
    <n v="0"/>
    <n v="0"/>
    <n v="0"/>
    <n v="0"/>
    <n v="0"/>
    <n v="0"/>
    <n v="0"/>
    <n v="0"/>
    <n v="7497273"/>
    <n v="0"/>
    <n v="0"/>
    <n v="0"/>
    <n v="0"/>
    <n v="0"/>
    <n v="0"/>
    <n v="0"/>
    <n v="0"/>
    <n v="0"/>
    <n v="0"/>
    <n v="0"/>
    <n v="0"/>
    <n v="0"/>
  </r>
  <r>
    <x v="86"/>
    <x v="86"/>
    <n v="1"/>
    <d v="2025-01-01T00:00:00"/>
    <n v="76510272"/>
    <x v="625"/>
    <m/>
    <m/>
    <x v="11"/>
    <x v="4"/>
    <s v="TREG 3"/>
    <x v="2"/>
    <n v="910404732.68360603"/>
    <n v="131653707.22067004"/>
    <n v="84263351.608143836"/>
    <n v="46563242.802752256"/>
    <n v="82492672.39745985"/>
    <n v="125901472.81914417"/>
    <n v="87308222.577568725"/>
    <n v="248612055.06407812"/>
    <n v="58015679.423262127"/>
    <n v="113750030.16998449"/>
    <n v="214035078.61352864"/>
    <n v="47912738.767171264"/>
    <n v="148028362.68337855"/>
    <n v="1388536614.1471422"/>
    <n v="1403478.7547691464"/>
    <n v="3515072.904175818"/>
    <n v="1693330.2849618718"/>
    <n v="10429359.525238186"/>
    <n v="13905421.719070539"/>
    <n v="13225865.391232714"/>
    <n v="41230122.557176679"/>
    <n v="10209571.565484382"/>
    <n v="20783385.840556771"/>
    <n v="24953688.807161927"/>
    <n v="5587696.7368061319"/>
    <n v="19773421.872060716"/>
    <n v="166710415.95869488"/>
    <n v="133057185.97543919"/>
    <n v="87778424.512319654"/>
    <n v="48256573.087714128"/>
    <n v="92922031.922698036"/>
    <n v="139806894.53821471"/>
    <n v="100534087.96880144"/>
    <n v="289842177.6212548"/>
    <n v="68225250.988746509"/>
    <n v="134533416.01054126"/>
    <n v="238988767.42069057"/>
    <n v="53500435.503977396"/>
    <n v="167801784.55543926"/>
    <n v="1555247030.1058366"/>
    <n v="0"/>
    <n v="0"/>
    <n v="0"/>
    <n v="0"/>
    <n v="0"/>
    <n v="0"/>
    <n v="0"/>
    <n v="0"/>
    <n v="0"/>
    <n v="0"/>
    <n v="0"/>
    <n v="0"/>
    <n v="0"/>
    <n v="95040909"/>
    <n v="64735792"/>
    <n v="61464912"/>
    <n v="59142379.75"/>
    <n v="59142379.75"/>
    <n v="59142379.75"/>
    <n v="59142379.75"/>
    <n v="59142379.75"/>
    <n v="59142379.75"/>
    <n v="59142379.75"/>
    <n v="59142379.75"/>
    <n v="59142379.75"/>
    <n v="753523030.75"/>
    <n v="80019249"/>
    <n v="49668147"/>
    <n v="46450645"/>
    <n v="44128112.75"/>
    <n v="44128112.75"/>
    <n v="44128112.75"/>
    <n v="44128112.75"/>
    <n v="44128112.75"/>
    <n v="44128112.75"/>
    <n v="44128112.75"/>
    <n v="44128112.75"/>
    <n v="44128112.75"/>
    <n v="573291055.75"/>
    <n v="15021660"/>
    <n v="15067645"/>
    <n v="15014267"/>
    <n v="15014267"/>
    <n v="15014267"/>
    <n v="15014267"/>
    <n v="15014267"/>
    <n v="15014267"/>
    <n v="15014267"/>
    <n v="15014267"/>
    <n v="15014267"/>
    <n v="15014267"/>
    <n v="180231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6"/>
    <x v="86"/>
    <n v="1"/>
    <d v="2025-01-01T00:00:00"/>
    <n v="76510273"/>
    <x v="626"/>
    <m/>
    <m/>
    <x v="11"/>
    <x v="4"/>
    <s v="TREG 3"/>
    <x v="2"/>
    <n v="486802491.69226092"/>
    <n v="65569209.514650553"/>
    <n v="35882146.863829985"/>
    <n v="32131210.111436609"/>
    <n v="47711695.080400579"/>
    <n v="71651981.851273924"/>
    <n v="32651511.248324532"/>
    <n v="96226377.878349349"/>
    <n v="22326102.986480895"/>
    <n v="43030058.719662964"/>
    <n v="81207735.436350882"/>
    <n v="18178725.838024862"/>
    <n v="56163915.708292589"/>
    <n v="602730671.23707771"/>
    <n v="698992.79301396757"/>
    <n v="1496835.3356183842"/>
    <n v="1168491.4516081028"/>
    <n v="6032080.269560501"/>
    <n v="7913736.0535916686"/>
    <n v="4946206.4378528632"/>
    <n v="15958298.370265916"/>
    <n v="3928936.9440264776"/>
    <n v="7862066.6014430076"/>
    <n v="9467759.0792117417"/>
    <n v="2120045.9347154535"/>
    <n v="7502297.3919012696"/>
    <n v="69095746.662809357"/>
    <n v="66268202.307664521"/>
    <n v="37378982.199448369"/>
    <n v="33299701.563044712"/>
    <n v="53743775.34996108"/>
    <n v="79565717.904865593"/>
    <n v="37597717.686177395"/>
    <n v="112184676.24861526"/>
    <n v="26255039.930507373"/>
    <n v="50892125.321105972"/>
    <n v="90675494.515562624"/>
    <n v="20298771.772740316"/>
    <n v="63666213.100193858"/>
    <n v="671826417.89988708"/>
    <n v="0"/>
    <n v="0"/>
    <n v="0"/>
    <n v="0"/>
    <n v="0"/>
    <n v="0"/>
    <n v="0"/>
    <n v="0"/>
    <n v="0"/>
    <n v="0"/>
    <n v="0"/>
    <n v="0"/>
    <n v="0"/>
    <n v="30336251"/>
    <n v="29836996"/>
    <n v="30197114"/>
    <n v="30128234"/>
    <n v="30128234"/>
    <n v="30128234"/>
    <n v="30128234"/>
    <n v="30128234"/>
    <n v="30128234"/>
    <n v="30128234"/>
    <n v="30128234"/>
    <n v="30128234"/>
    <n v="361524467"/>
    <n v="1377600"/>
    <n v="1377600"/>
    <n v="1377600"/>
    <n v="1308720"/>
    <n v="1308720"/>
    <n v="1308720"/>
    <n v="1308720"/>
    <n v="1308720"/>
    <n v="1308720"/>
    <n v="1308720"/>
    <n v="1308720"/>
    <n v="1308720"/>
    <n v="15911280"/>
    <n v="28958651"/>
    <n v="28459396"/>
    <n v="28819514"/>
    <n v="28819514"/>
    <n v="28819514"/>
    <n v="28819514"/>
    <n v="28819514"/>
    <n v="28819514"/>
    <n v="28819514"/>
    <n v="28819514"/>
    <n v="28819514"/>
    <n v="28819514"/>
    <n v="3456131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8"/>
    <x v="88"/>
    <n v="1"/>
    <d v="2025-01-01T00:00:00"/>
    <n v="76510274"/>
    <x v="627"/>
    <m/>
    <m/>
    <x v="11"/>
    <x v="4"/>
    <s v="TREG 3"/>
    <x v="2"/>
    <n v="2665668339.3401504"/>
    <n v="128503017.89791784"/>
    <n v="150989153.87904838"/>
    <n v="81860605.823069811"/>
    <n v="92945790.475611463"/>
    <n v="135043899.70483145"/>
    <n v="268420746.73898828"/>
    <n v="214631336.73643473"/>
    <n v="144163353.71170387"/>
    <n v="240935400.02656794"/>
    <n v="185880496.78287745"/>
    <n v="199844108.17053038"/>
    <n v="128556429.96364041"/>
    <n v="1971774339.911222"/>
    <n v="1369891.2043635249"/>
    <n v="6298561.2783693373"/>
    <n v="2976962.8282275945"/>
    <n v="11750923.288763046"/>
    <n v="14915174.016121656"/>
    <n v="40661653.161361217"/>
    <n v="35594719.314688981"/>
    <n v="25369798.155802041"/>
    <n v="44021556.512275815"/>
    <n v="21671233.061828613"/>
    <n v="23306291.809382468"/>
    <n v="17172388.304221377"/>
    <n v="245109152.93540567"/>
    <n v="129872909.10228136"/>
    <n v="157287715.15741771"/>
    <n v="84837568.651297405"/>
    <n v="104696713.76437451"/>
    <n v="149959073.72095311"/>
    <n v="309082399.9003495"/>
    <n v="250226056.05112371"/>
    <n v="169533151.86750591"/>
    <n v="284956956.53884375"/>
    <n v="207551729.84470606"/>
    <n v="223150399.97991285"/>
    <n v="145728818.26786178"/>
    <n v="2216883492.8466277"/>
    <n v="0"/>
    <n v="0"/>
    <n v="0"/>
    <n v="0"/>
    <n v="0"/>
    <n v="0"/>
    <n v="0"/>
    <n v="0"/>
    <n v="0"/>
    <n v="0"/>
    <n v="0"/>
    <n v="0"/>
    <n v="0"/>
    <n v="67774014"/>
    <n v="40239452"/>
    <n v="72249378"/>
    <n v="47671677.850000001"/>
    <n v="47671677.850000001"/>
    <n v="47671677.850000001"/>
    <n v="47671677.850000001"/>
    <n v="47671677.850000001"/>
    <n v="47671677.850000001"/>
    <n v="47671677.850000001"/>
    <n v="47671677.850000001"/>
    <n v="47671677.850000001"/>
    <n v="609307944.6500001"/>
    <n v="31122666"/>
    <n v="3689013"/>
    <n v="11688083"/>
    <n v="11103678.85"/>
    <n v="11103678.85"/>
    <n v="11103678.85"/>
    <n v="11103678.85"/>
    <n v="11103678.85"/>
    <n v="11103678.85"/>
    <n v="11103678.85"/>
    <n v="11103678.85"/>
    <n v="11103678.85"/>
    <n v="146432871.64999998"/>
    <n v="36651348"/>
    <n v="36550439"/>
    <n v="36567999"/>
    <n v="36567999"/>
    <n v="36567999"/>
    <n v="36567999"/>
    <n v="36567999"/>
    <n v="36567999"/>
    <n v="36567999"/>
    <n v="36567999"/>
    <n v="36567999"/>
    <n v="36567999"/>
    <n v="438881777"/>
    <n v="0"/>
    <n v="0"/>
    <n v="22000000"/>
    <n v="0"/>
    <n v="0"/>
    <n v="0"/>
    <n v="0"/>
    <n v="0"/>
    <n v="0"/>
    <n v="0"/>
    <n v="0"/>
    <n v="0"/>
    <n v="22000000"/>
    <n v="0"/>
    <n v="0"/>
    <n v="0"/>
    <n v="0"/>
    <n v="0"/>
    <n v="0"/>
    <n v="0"/>
    <n v="0"/>
    <n v="0"/>
    <n v="0"/>
    <n v="0"/>
    <n v="0"/>
    <n v="0"/>
  </r>
  <r>
    <x v="85"/>
    <x v="85"/>
    <n v="1"/>
    <d v="2025-01-01T00:00:00"/>
    <n v="76510275"/>
    <x v="628"/>
    <m/>
    <m/>
    <x v="11"/>
    <x v="4"/>
    <s v="TREG 3"/>
    <x v="2"/>
    <n v="643720334.37072206"/>
    <n v="79661261.524119139"/>
    <n v="44205352.388633862"/>
    <n v="51812056.906149954"/>
    <n v="127164505.25943194"/>
    <n v="98056501.850912884"/>
    <n v="14938324.872561278"/>
    <n v="147864467.92117673"/>
    <n v="34697537.464981884"/>
    <n v="80572236.430572107"/>
    <n v="129488346.35071762"/>
    <n v="28986563.101169989"/>
    <n v="89555170.213409156"/>
    <n v="927002324.2838366"/>
    <n v="849219.44461323321"/>
    <n v="1844040.5399897844"/>
    <n v="1884209.9433883429"/>
    <n v="16077116.980883464"/>
    <n v="10830032.246663541"/>
    <n v="2262928.6005618367"/>
    <n v="24522021.3986426"/>
    <n v="6106056.0768468454"/>
    <n v="14721436.779143959"/>
    <n v="15096646.399837241"/>
    <n v="3380481.4381141067"/>
    <n v="11962654.516699463"/>
    <n v="109536844.36538441"/>
    <n v="80510480.968732372"/>
    <n v="46049392.928623646"/>
    <n v="53696266.849538296"/>
    <n v="143241622.24031541"/>
    <n v="108886534.09757642"/>
    <n v="17201253.473123115"/>
    <n v="172386489.31981933"/>
    <n v="40803593.541828729"/>
    <n v="95293673.209716067"/>
    <n v="144584992.75055486"/>
    <n v="32367044.539284095"/>
    <n v="101517824.73010862"/>
    <n v="1036539168.6492209"/>
    <n v="0"/>
    <n v="0"/>
    <n v="0"/>
    <n v="0"/>
    <n v="0"/>
    <n v="0"/>
    <n v="0"/>
    <n v="0"/>
    <n v="0"/>
    <n v="0"/>
    <n v="0"/>
    <n v="0"/>
    <n v="0"/>
    <n v="38685474"/>
    <n v="38587099"/>
    <n v="38746706"/>
    <n v="38706806"/>
    <n v="38706806"/>
    <n v="38706806"/>
    <n v="38706806"/>
    <n v="38706806"/>
    <n v="38706806"/>
    <n v="38706806"/>
    <n v="38706806"/>
    <n v="38706806"/>
    <n v="464380533"/>
    <n v="798000"/>
    <n v="798000"/>
    <n v="798000"/>
    <n v="758100"/>
    <n v="758100"/>
    <n v="758100"/>
    <n v="758100"/>
    <n v="758100"/>
    <n v="758100"/>
    <n v="758100"/>
    <n v="758100"/>
    <n v="758100"/>
    <n v="9216900"/>
    <n v="37887474"/>
    <n v="37789099"/>
    <n v="37948706"/>
    <n v="37948706"/>
    <n v="37948706"/>
    <n v="37948706"/>
    <n v="37948706"/>
    <n v="37948706"/>
    <n v="37948706"/>
    <n v="37948706"/>
    <n v="37948706"/>
    <n v="37948706"/>
    <n v="4551636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x v="85"/>
    <n v="1"/>
    <d v="2025-01-01T00:00:00"/>
    <n v="76510276"/>
    <x v="629"/>
    <m/>
    <m/>
    <x v="11"/>
    <x v="4"/>
    <s v="TREG 3"/>
    <x v="2"/>
    <n v="2548580188.7394385"/>
    <n v="207918214.92262948"/>
    <n v="88121813.37088263"/>
    <n v="352874417.89092314"/>
    <n v="125560851.72296815"/>
    <n v="188362341.17623702"/>
    <n v="82357566.502273545"/>
    <n v="245117527.14620143"/>
    <n v="156107925.97998953"/>
    <n v="205545609.39162987"/>
    <n v="218593617.89142904"/>
    <n v="92429888.531424269"/>
    <n v="151181084.70402405"/>
    <n v="2114170859.230612"/>
    <n v="2216487.5075209439"/>
    <n v="3676029.8817367554"/>
    <n v="12832717.453425944"/>
    <n v="15874370.739312872"/>
    <n v="20804028.192819864"/>
    <n v="12475916.429759234"/>
    <n v="40650585.839633405"/>
    <n v="27471798.280672878"/>
    <n v="37555451.206780076"/>
    <n v="25485154.82335335"/>
    <n v="10779391.865702912"/>
    <n v="20194558.074809253"/>
    <n v="230016490.29552752"/>
    <n v="210134702.43015042"/>
    <n v="91797843.252619386"/>
    <n v="365707135.34434909"/>
    <n v="141435222.46228102"/>
    <n v="209166369.36905688"/>
    <n v="94833482.932032779"/>
    <n v="285768112.98583484"/>
    <n v="183579724.26066241"/>
    <n v="243101060.59840995"/>
    <n v="244078772.71478239"/>
    <n v="103209280.39712718"/>
    <n v="171375642.7788333"/>
    <n v="2344187349.5261397"/>
    <n v="0"/>
    <n v="0"/>
    <n v="0"/>
    <n v="0"/>
    <n v="0"/>
    <n v="0"/>
    <n v="0"/>
    <n v="0"/>
    <n v="0"/>
    <n v="0"/>
    <n v="0"/>
    <n v="0"/>
    <n v="0"/>
    <n v="86301973"/>
    <n v="84774857"/>
    <n v="85520845"/>
    <n v="84692095.5"/>
    <n v="84692095.5"/>
    <n v="84692095.5"/>
    <n v="84692095.5"/>
    <n v="84692095.5"/>
    <n v="84692095.5"/>
    <n v="84692095.5"/>
    <n v="84692095.5"/>
    <n v="84692095.5"/>
    <n v="1018826534.5"/>
    <n v="16574990"/>
    <n v="16574990"/>
    <n v="16574990"/>
    <n v="15746240.5"/>
    <n v="15746240.5"/>
    <n v="15746240.5"/>
    <n v="15746240.5"/>
    <n v="15746240.5"/>
    <n v="15746240.5"/>
    <n v="15746240.5"/>
    <n v="15746240.5"/>
    <n v="15746240.5"/>
    <n v="191441134.5"/>
    <n v="69726983"/>
    <n v="68199867"/>
    <n v="68945855"/>
    <n v="68945855"/>
    <n v="68945855"/>
    <n v="68945855"/>
    <n v="68945855"/>
    <n v="68945855"/>
    <n v="68945855"/>
    <n v="68945855"/>
    <n v="68945855"/>
    <n v="68945855"/>
    <n v="827385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9"/>
    <x v="89"/>
    <n v="1"/>
    <d v="2025-01-01T00:00:00"/>
    <n v="76510277"/>
    <x v="630"/>
    <m/>
    <m/>
    <x v="11"/>
    <x v="5"/>
    <s v="TREG 3"/>
    <x v="2"/>
    <n v="958304617.05202019"/>
    <n v="47057514.276553422"/>
    <n v="44595538.518905178"/>
    <n v="62856997.091406874"/>
    <n v="84239648.181326106"/>
    <n v="51532920.302299865"/>
    <n v="59918246.809916086"/>
    <n v="57697571.163486615"/>
    <n v="36840592.127181031"/>
    <n v="48693981.896823421"/>
    <n v="151935213.24887505"/>
    <n v="64471391.281778246"/>
    <n v="64353556.673373483"/>
    <n v="774193171.57192528"/>
    <n v="501651.05817103386"/>
    <n v="1860317.2803273872"/>
    <n v="2285872.9416145384"/>
    <n v="10650225.670100614"/>
    <n v="5691648.9789448231"/>
    <n v="9076701.4078489617"/>
    <n v="9568634.6734426618"/>
    <n v="6483189.8131052852"/>
    <n v="8896927.872128278"/>
    <n v="17713657.288429976"/>
    <n v="7518805.8948819041"/>
    <n v="8596258.1900060549"/>
    <n v="88843891.069001526"/>
    <n v="47559165.334724456"/>
    <n v="46455855.799232565"/>
    <n v="65142870.033021413"/>
    <n v="94889873.851426721"/>
    <n v="57224569.281244688"/>
    <n v="68994948.217765048"/>
    <n v="67266205.836929277"/>
    <n v="43323781.940286316"/>
    <n v="57590909.768951699"/>
    <n v="169648870.53730503"/>
    <n v="71990197.17666015"/>
    <n v="72949814.863379538"/>
    <n v="863037062.64092684"/>
    <n v="0"/>
    <n v="0"/>
    <n v="0"/>
    <n v="0"/>
    <n v="0"/>
    <n v="0"/>
    <n v="0"/>
    <n v="0"/>
    <n v="0"/>
    <n v="0"/>
    <n v="0"/>
    <n v="0"/>
    <n v="0"/>
    <n v="54612799"/>
    <n v="54132799"/>
    <n v="52737808"/>
    <n v="29267962.449999999"/>
    <n v="29267962.449999999"/>
    <n v="29267962.449999999"/>
    <n v="29267962.449999999"/>
    <n v="29267962.449999999"/>
    <n v="29267962.449999999"/>
    <n v="29267962.449999999"/>
    <n v="29267962.449999999"/>
    <n v="29267962.449999999"/>
    <n v="424895068.04999989"/>
    <n v="43058499"/>
    <n v="43058499"/>
    <n v="14441951"/>
    <n v="13719853.449999999"/>
    <n v="13719853.449999999"/>
    <n v="13719853.449999999"/>
    <n v="13719853.449999999"/>
    <n v="13719853.449999999"/>
    <n v="13719853.449999999"/>
    <n v="13719853.449999999"/>
    <n v="13719853.449999999"/>
    <n v="13719853.449999999"/>
    <n v="224037630.04999992"/>
    <n v="11554300"/>
    <n v="11074300"/>
    <n v="15548109"/>
    <n v="15548109"/>
    <n v="15548109"/>
    <n v="15548109"/>
    <n v="15548109"/>
    <n v="15548109"/>
    <n v="15548109"/>
    <n v="15548109"/>
    <n v="15548109"/>
    <n v="15548109"/>
    <n v="178109690"/>
    <n v="0"/>
    <n v="0"/>
    <n v="13057447"/>
    <n v="0"/>
    <n v="0"/>
    <n v="0"/>
    <n v="0"/>
    <n v="0"/>
    <n v="0"/>
    <n v="0"/>
    <n v="0"/>
    <n v="0"/>
    <n v="13057447"/>
    <n v="0"/>
    <n v="0"/>
    <n v="0"/>
    <n v="0"/>
    <n v="0"/>
    <n v="0"/>
    <n v="0"/>
    <n v="0"/>
    <n v="0"/>
    <n v="0"/>
    <n v="0"/>
    <n v="0"/>
    <n v="0"/>
  </r>
  <r>
    <x v="89"/>
    <x v="89"/>
    <n v="1"/>
    <d v="2025-01-01T00:00:00"/>
    <n v="76510278"/>
    <x v="631"/>
    <m/>
    <m/>
    <x v="11"/>
    <x v="5"/>
    <s v="TREG 3"/>
    <x v="2"/>
    <n v="893607157.66390419"/>
    <n v="62892768.334520012"/>
    <n v="53025984.306717105"/>
    <n v="58560410.068076245"/>
    <n v="49530938.848157503"/>
    <n v="65921762.032283582"/>
    <n v="48011706.839725785"/>
    <n v="67747604.239569694"/>
    <n v="43909197.205523044"/>
    <n v="72919845.353719652"/>
    <n v="78163384.812281787"/>
    <n v="66512567.93515224"/>
    <n v="74147194.812389284"/>
    <n v="741343364.78811598"/>
    <n v="670460.90877005458"/>
    <n v="2211996.0468766689"/>
    <n v="2129622.2062566131"/>
    <n v="6262083.0900118649"/>
    <n v="7280851.2958374992"/>
    <n v="7273042.0242077336"/>
    <n v="11235344.259684518"/>
    <n v="7727119.559906505"/>
    <n v="13323260.478747472"/>
    <n v="9112827.6418744326"/>
    <n v="7756852.7362600788"/>
    <n v="9904478.6896090508"/>
    <n v="84887938.938042492"/>
    <n v="63563229.243290067"/>
    <n v="55237980.353593774"/>
    <n v="60690032.274332859"/>
    <n v="55793021.938169368"/>
    <n v="73202613.328121081"/>
    <n v="55284748.863933519"/>
    <n v="78982948.499254212"/>
    <n v="51636316.765429549"/>
    <n v="86243105.832467124"/>
    <n v="87276212.45415622"/>
    <n v="74269420.671412319"/>
    <n v="84051673.501998335"/>
    <n v="826231303.72615838"/>
    <n v="0"/>
    <n v="0"/>
    <n v="0"/>
    <n v="0"/>
    <n v="0"/>
    <n v="0"/>
    <n v="0"/>
    <n v="0"/>
    <n v="0"/>
    <n v="0"/>
    <n v="0"/>
    <n v="0"/>
    <n v="0"/>
    <n v="63587148"/>
    <n v="62934728"/>
    <n v="36186414"/>
    <n v="35759672.200000003"/>
    <n v="35759672.200000003"/>
    <n v="35759672.200000003"/>
    <n v="35759672.200000003"/>
    <n v="35759672.200000003"/>
    <n v="35759672.200000003"/>
    <n v="35759672.200000003"/>
    <n v="35759672.200000003"/>
    <n v="35759672.200000003"/>
    <n v="484545339.79999989"/>
    <n v="35555829"/>
    <n v="35555829"/>
    <n v="8534836"/>
    <n v="8108094.1999999993"/>
    <n v="8108094.1999999993"/>
    <n v="8108094.1999999993"/>
    <n v="8108094.1999999993"/>
    <n v="8108094.1999999993"/>
    <n v="8108094.1999999993"/>
    <n v="8108094.1999999993"/>
    <n v="8108094.1999999993"/>
    <n v="8108094.1999999993"/>
    <n v="152619341.79999998"/>
    <n v="28031319"/>
    <n v="27378899"/>
    <n v="27651578"/>
    <n v="27651578"/>
    <n v="27651578"/>
    <n v="27651578"/>
    <n v="27651578"/>
    <n v="27651578"/>
    <n v="27651578"/>
    <n v="27651578"/>
    <n v="27651578"/>
    <n v="27651578"/>
    <n v="331925998"/>
    <n v="0"/>
    <n v="0"/>
    <n v="-9690301"/>
    <n v="0"/>
    <n v="0"/>
    <n v="0"/>
    <n v="0"/>
    <n v="0"/>
    <n v="0"/>
    <n v="0"/>
    <n v="0"/>
    <n v="0"/>
    <n v="-9690301"/>
    <n v="0"/>
    <n v="0"/>
    <n v="0"/>
    <n v="0"/>
    <n v="0"/>
    <n v="0"/>
    <n v="0"/>
    <n v="0"/>
    <n v="0"/>
    <n v="0"/>
    <n v="0"/>
    <n v="0"/>
    <n v="0"/>
  </r>
  <r>
    <x v="90"/>
    <x v="90"/>
    <n v="1"/>
    <d v="2025-01-01T00:00:00"/>
    <n v="76510279"/>
    <x v="632"/>
    <m/>
    <m/>
    <x v="11"/>
    <x v="5"/>
    <s v="TREG 3"/>
    <x v="2"/>
    <n v="2019928092.0591757"/>
    <n v="146352987.92311335"/>
    <n v="138765843.00726148"/>
    <n v="111279106.34330255"/>
    <n v="106139051.2054778"/>
    <n v="142094357.83853978"/>
    <n v="95888113.525714219"/>
    <n v="149837955.7817232"/>
    <n v="96230658.782414481"/>
    <n v="110129278.82901894"/>
    <n v="170019968.56808066"/>
    <n v="144677264.64092451"/>
    <n v="161284004.80211705"/>
    <n v="1572698591.2476878"/>
    <n v="1560178.6959389746"/>
    <n v="5788661.9208818376"/>
    <n v="4046803.218857199"/>
    <n v="13418917.008241802"/>
    <n v="15693874.943653286"/>
    <n v="14525588.13671422"/>
    <n v="24849307.001645505"/>
    <n v="16934625.387474686"/>
    <n v="20121834.612486348"/>
    <n v="19822103.0596205"/>
    <n v="16872604.245241731"/>
    <n v="21544092.026397973"/>
    <n v="175178590.25715405"/>
    <n v="147913166.61905232"/>
    <n v="144554504.92814332"/>
    <n v="115325909.56215975"/>
    <n v="119557968.21371961"/>
    <n v="157788232.78219306"/>
    <n v="110413701.66242844"/>
    <n v="174687262.78336871"/>
    <n v="113165284.16988917"/>
    <n v="130251113.44150528"/>
    <n v="189842071.62770116"/>
    <n v="161549868.88616624"/>
    <n v="182828096.82851502"/>
    <n v="1747877181.504842"/>
    <n v="0"/>
    <n v="0"/>
    <n v="0"/>
    <n v="0"/>
    <n v="0"/>
    <n v="0"/>
    <n v="0"/>
    <n v="0"/>
    <n v="0"/>
    <n v="0"/>
    <n v="0"/>
    <n v="0"/>
    <n v="0"/>
    <n v="139242732"/>
    <n v="138173929"/>
    <n v="139305163"/>
    <n v="133734494.05"/>
    <n v="133734494.05"/>
    <n v="133734494.05"/>
    <n v="133734494.05"/>
    <n v="133734494.05"/>
    <n v="133734494.05"/>
    <n v="133734494.05"/>
    <n v="133734494.05"/>
    <n v="133734494.05"/>
    <n v="1620332270.4499996"/>
    <n v="111413379"/>
    <n v="111413379"/>
    <n v="111413379"/>
    <n v="105842710.05"/>
    <n v="105842710.05"/>
    <n v="105842710.05"/>
    <n v="105842710.05"/>
    <n v="105842710.05"/>
    <n v="105842710.05"/>
    <n v="105842710.05"/>
    <n v="105842710.05"/>
    <n v="105842710.05"/>
    <n v="1286824527.4499998"/>
    <n v="27829353"/>
    <n v="26760550"/>
    <n v="27891784"/>
    <n v="27891784"/>
    <n v="27891784"/>
    <n v="27891784"/>
    <n v="27891784"/>
    <n v="27891784"/>
    <n v="27891784"/>
    <n v="27891784"/>
    <n v="27891784"/>
    <n v="27891784"/>
    <n v="3335077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"/>
    <x v="90"/>
    <n v="1"/>
    <d v="2025-01-01T00:00:00"/>
    <n v="76510280"/>
    <x v="633"/>
    <m/>
    <m/>
    <x v="11"/>
    <x v="5"/>
    <s v="TREG 3"/>
    <x v="2"/>
    <n v="1077120845.5716763"/>
    <n v="70633050.92985563"/>
    <n v="65829358.562169798"/>
    <n v="87168804.285634354"/>
    <n v="61526335.389412537"/>
    <n v="76451614.961918339"/>
    <n v="63880750.319063812"/>
    <n v="79751899.742694616"/>
    <n v="50919834.186028168"/>
    <n v="70791087.140208408"/>
    <n v="83913938.939391047"/>
    <n v="71405960.448318139"/>
    <n v="79602274.043745205"/>
    <n v="861874908.94843984"/>
    <n v="752975.27473664284"/>
    <n v="2746092.9356006458"/>
    <n v="3170002.0727949291"/>
    <n v="7778633.5852337778"/>
    <n v="8443840.4360574484"/>
    <n v="9676960.3121888638"/>
    <n v="13226151.079888135"/>
    <n v="8960848.1085270867"/>
    <n v="12934312.860478327"/>
    <n v="9783266.9880141765"/>
    <n v="8327531.7264676541"/>
    <n v="10633160.551866993"/>
    <n v="96433775.93185468"/>
    <n v="71386026.204592273"/>
    <n v="68575451.497770444"/>
    <n v="90338806.358429283"/>
    <n v="69304968.974646315"/>
    <n v="84895455.397975788"/>
    <n v="73557710.631252676"/>
    <n v="92978050.822582752"/>
    <n v="59880682.294555254"/>
    <n v="83725400.000686735"/>
    <n v="93697205.927405223"/>
    <n v="79733492.174785793"/>
    <n v="90235434.595612198"/>
    <n v="958308684.88029468"/>
    <n v="0"/>
    <n v="0"/>
    <n v="0"/>
    <n v="0"/>
    <n v="0"/>
    <n v="0"/>
    <n v="0"/>
    <n v="0"/>
    <n v="0"/>
    <n v="0"/>
    <n v="0"/>
    <n v="0"/>
    <n v="0"/>
    <n v="71872275"/>
    <n v="70678117"/>
    <n v="70119016"/>
    <n v="68490153.400000006"/>
    <n v="68490153.400000006"/>
    <n v="68490153.400000006"/>
    <n v="68490153.400000006"/>
    <n v="68490153.400000006"/>
    <n v="68490153.400000006"/>
    <n v="68490153.400000006"/>
    <n v="68490153.400000006"/>
    <n v="68490153.400000006"/>
    <n v="829080788.59999979"/>
    <n v="32577252"/>
    <n v="32577252"/>
    <n v="32577252"/>
    <n v="30948389.399999999"/>
    <n v="30948389.399999999"/>
    <n v="30948389.399999999"/>
    <n v="30948389.399999999"/>
    <n v="30948389.399999999"/>
    <n v="30948389.399999999"/>
    <n v="30948389.399999999"/>
    <n v="30948389.399999999"/>
    <n v="30948389.399999999"/>
    <n v="376267260.59999996"/>
    <n v="39295023"/>
    <n v="38100865"/>
    <n v="37541764"/>
    <n v="37541764"/>
    <n v="37541764"/>
    <n v="37541764"/>
    <n v="37541764"/>
    <n v="37541764"/>
    <n v="37541764"/>
    <n v="37541764"/>
    <n v="37541764"/>
    <n v="37541764"/>
    <n v="4528135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"/>
    <x v="90"/>
    <n v="1"/>
    <d v="2025-01-01T00:00:00"/>
    <n v="76510281"/>
    <x v="634"/>
    <m/>
    <m/>
    <x v="11"/>
    <x v="5"/>
    <s v="TREG 3"/>
    <x v="2"/>
    <n v="987873741.70338273"/>
    <n v="63503577.437507801"/>
    <n v="60313904.949715436"/>
    <n v="76550631.713040605"/>
    <n v="50807937.458115533"/>
    <n v="69373125.941516489"/>
    <n v="60961028.873472497"/>
    <n v="69736987.394481346"/>
    <n v="43740105.56317924"/>
    <n v="58185727.653223239"/>
    <n v="73337525.033571079"/>
    <n v="62362293.62393675"/>
    <n v="69569297.296708599"/>
    <n v="758442142.93846869"/>
    <n v="676972.36687754095"/>
    <n v="2516014.0083164051"/>
    <n v="2783859.0100299418"/>
    <n v="6423531.0978095978"/>
    <n v="7662043.58524625"/>
    <n v="9234667.0014416724"/>
    <n v="11565265.957443893"/>
    <n v="7697362.8934191614"/>
    <n v="10631174.571324132"/>
    <n v="8550195.5540642291"/>
    <n v="7272837.9455731586"/>
    <n v="9292969.5353922546"/>
    <n v="84306893.52693823"/>
    <n v="64180549.804385342"/>
    <n v="62829918.958031841"/>
    <n v="79334490.723070547"/>
    <n v="57231468.555925131"/>
    <n v="77035169.526762739"/>
    <n v="70195695.874914169"/>
    <n v="81302253.351925239"/>
    <n v="51437468.456598401"/>
    <n v="68816902.224547371"/>
    <n v="81887720.587635309"/>
    <n v="69635131.569509909"/>
    <n v="78862266.832100853"/>
    <n v="842749036.46540678"/>
    <n v="0"/>
    <n v="0"/>
    <n v="0"/>
    <n v="0"/>
    <n v="0"/>
    <n v="0"/>
    <n v="0"/>
    <n v="0"/>
    <n v="0"/>
    <n v="0"/>
    <n v="0"/>
    <n v="0"/>
    <n v="0"/>
    <n v="65022487"/>
    <n v="64812116"/>
    <n v="64819466"/>
    <n v="63513159.700000003"/>
    <n v="63513159.700000003"/>
    <n v="63513159.700000003"/>
    <n v="63513159.700000003"/>
    <n v="63513159.700000003"/>
    <n v="63513159.700000003"/>
    <n v="63513159.700000003"/>
    <n v="63513159.700000003"/>
    <n v="63513159.700000003"/>
    <n v="766272506.30000007"/>
    <n v="26126126"/>
    <n v="26126126"/>
    <n v="26126126"/>
    <n v="24819819.699999999"/>
    <n v="24819819.699999999"/>
    <n v="24819819.699999999"/>
    <n v="24819819.699999999"/>
    <n v="24819819.699999999"/>
    <n v="24819819.699999999"/>
    <n v="24819819.699999999"/>
    <n v="24819819.699999999"/>
    <n v="24819819.699999999"/>
    <n v="301756755.29999995"/>
    <n v="38896361"/>
    <n v="38685990"/>
    <n v="38693340"/>
    <n v="38693340"/>
    <n v="38693340"/>
    <n v="38693340"/>
    <n v="38693340"/>
    <n v="38693340"/>
    <n v="38693340"/>
    <n v="38693340"/>
    <n v="38693340"/>
    <n v="38693340"/>
    <n v="464515751"/>
    <n v="0"/>
    <n v="0"/>
    <n v="5405406"/>
    <n v="0"/>
    <n v="0"/>
    <n v="0"/>
    <n v="0"/>
    <n v="0"/>
    <n v="0"/>
    <n v="0"/>
    <n v="0"/>
    <n v="0"/>
    <n v="5405406"/>
    <n v="0"/>
    <n v="0"/>
    <n v="0"/>
    <n v="0"/>
    <n v="0"/>
    <n v="0"/>
    <n v="0"/>
    <n v="0"/>
    <n v="0"/>
    <n v="0"/>
    <n v="0"/>
    <n v="0"/>
    <n v="0"/>
  </r>
  <r>
    <x v="90"/>
    <x v="90"/>
    <n v="1"/>
    <d v="2025-01-01T00:00:00"/>
    <n v="76510282"/>
    <x v="635"/>
    <m/>
    <m/>
    <x v="11"/>
    <x v="5"/>
    <s v="TREG 3"/>
    <x v="2"/>
    <n v="710855796.73518062"/>
    <n v="46902332.527655259"/>
    <n v="46903325.989395149"/>
    <n v="56088013.976557821"/>
    <n v="39997155.064029321"/>
    <n v="53452175.645808876"/>
    <n v="23592189.682842705"/>
    <n v="58413124.698031701"/>
    <n v="37116615.303434089"/>
    <n v="50390786.968051627"/>
    <n v="69334872.558339149"/>
    <n v="85562114.970907152"/>
    <n v="65772309.05777707"/>
    <n v="633525016.44282997"/>
    <n v="499996.76151426882"/>
    <n v="1956587.3793834895"/>
    <n v="2039710.4448287338"/>
    <n v="5056748.6544696763"/>
    <n v="5903624.695673801"/>
    <n v="3573857.2590054423"/>
    <n v="9687302.9331853911"/>
    <n v="6531764.2398758233"/>
    <n v="9206952.8843313456"/>
    <n v="8083538.6634406894"/>
    <n v="9978455.8954235613"/>
    <n v="8785773.1513301209"/>
    <n v="71304312.962462336"/>
    <n v="47402329.289169528"/>
    <n v="48859913.368778639"/>
    <n v="58127724.421386555"/>
    <n v="45053903.718498997"/>
    <n v="59355800.341482677"/>
    <n v="27166046.941848148"/>
    <n v="68100427.631217092"/>
    <n v="43648379.543309912"/>
    <n v="59597739.852382973"/>
    <n v="77418411.221779838"/>
    <n v="95540570.866330713"/>
    <n v="74558082.20910719"/>
    <n v="704829329.40529215"/>
    <n v="0"/>
    <n v="0"/>
    <n v="0"/>
    <n v="0"/>
    <n v="0"/>
    <n v="0"/>
    <n v="0"/>
    <n v="0"/>
    <n v="0"/>
    <n v="0"/>
    <n v="0"/>
    <n v="0"/>
    <n v="0"/>
    <n v="86402611"/>
    <n v="78204735"/>
    <n v="78258692"/>
    <n v="74967569.400000006"/>
    <n v="74967569.400000006"/>
    <n v="74967569.400000006"/>
    <n v="74967569.400000006"/>
    <n v="74967569.400000006"/>
    <n v="74967569.400000006"/>
    <n v="74967569.400000006"/>
    <n v="74967569.400000006"/>
    <n v="74967569.400000006"/>
    <n v="917574162.59999979"/>
    <n v="65822452"/>
    <n v="65822452"/>
    <n v="65822452"/>
    <n v="62531329.399999999"/>
    <n v="62531329.399999999"/>
    <n v="62531329.399999999"/>
    <n v="62531329.399999999"/>
    <n v="62531329.399999999"/>
    <n v="62531329.399999999"/>
    <n v="62531329.399999999"/>
    <n v="62531329.399999999"/>
    <n v="62531329.399999999"/>
    <n v="760249320.5999999"/>
    <n v="12689240"/>
    <n v="12382283"/>
    <n v="12436240"/>
    <n v="12436240"/>
    <n v="12436240"/>
    <n v="12436240"/>
    <n v="12436240"/>
    <n v="12436240"/>
    <n v="12436240"/>
    <n v="12436240"/>
    <n v="12436240"/>
    <n v="12436240"/>
    <n v="1494339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9"/>
    <x v="89"/>
    <n v="1"/>
    <d v="2025-01-01T00:00:00"/>
    <n v="76510283"/>
    <x v="636"/>
    <m/>
    <m/>
    <x v="11"/>
    <x v="5"/>
    <s v="TREG 3"/>
    <x v="2"/>
    <n v="856763177.2750473"/>
    <n v="52979419.302919559"/>
    <n v="177029752.18998963"/>
    <n v="225590169.8856529"/>
    <n v="128544735.56304301"/>
    <n v="177355148.23552492"/>
    <n v="172477154.23410922"/>
    <n v="197923837.07698411"/>
    <n v="126128113.29281108"/>
    <n v="66731784.650536038"/>
    <n v="225855415.35760894"/>
    <n v="192190034.93224555"/>
    <n v="214250515.40657368"/>
    <n v="1957056080.1279988"/>
    <n v="564780.82540451735"/>
    <n v="7384853.2402294278"/>
    <n v="8203867.3353413641"/>
    <n v="16251616.335136786"/>
    <n v="19588318.349586755"/>
    <n v="26127660.804645538"/>
    <n v="32823927.45423159"/>
    <n v="22195965.157759562"/>
    <n v="12192633.497753583"/>
    <n v="26331785.36319533"/>
    <n v="22413655.713903338"/>
    <n v="28619284.51172629"/>
    <n v="222698348.58891407"/>
    <n v="53544200.128324077"/>
    <n v="184414605.43021905"/>
    <n v="233794037.22099426"/>
    <n v="144796351.8981798"/>
    <n v="196943466.58511168"/>
    <n v="198604815.03875476"/>
    <n v="230747764.5312157"/>
    <n v="148324078.45057064"/>
    <n v="78924418.148289621"/>
    <n v="252187200.72080427"/>
    <n v="214603690.64614889"/>
    <n v="242869799.91829997"/>
    <n v="2179754428.7169127"/>
    <n v="0"/>
    <n v="0"/>
    <n v="0"/>
    <n v="0"/>
    <n v="0"/>
    <n v="0"/>
    <n v="0"/>
    <n v="0"/>
    <n v="0"/>
    <n v="0"/>
    <n v="0"/>
    <n v="0"/>
    <n v="0"/>
    <n v="171210419"/>
    <n v="171168581"/>
    <n v="168367545"/>
    <n v="161253948.65000001"/>
    <n v="161253948.65000001"/>
    <n v="161253948.65000001"/>
    <n v="161253948.65000001"/>
    <n v="161253948.65000001"/>
    <n v="161253948.65000001"/>
    <n v="161253948.65000001"/>
    <n v="161253948.65000001"/>
    <n v="161253948.65000001"/>
    <n v="1962032082.8500004"/>
    <n v="143347194"/>
    <n v="143754053"/>
    <n v="142271927"/>
    <n v="135158330.65000001"/>
    <n v="135158330.65000001"/>
    <n v="135158330.65000001"/>
    <n v="135158330.65000001"/>
    <n v="135158330.65000001"/>
    <n v="135158330.65000001"/>
    <n v="135158330.65000001"/>
    <n v="135158330.65000001"/>
    <n v="135158330.65000001"/>
    <n v="1645798149.8500004"/>
    <n v="27863225"/>
    <n v="27414528"/>
    <n v="26095618"/>
    <n v="26095618"/>
    <n v="26095618"/>
    <n v="26095618"/>
    <n v="26095618"/>
    <n v="26095618"/>
    <n v="26095618"/>
    <n v="26095618"/>
    <n v="26095618"/>
    <n v="26095618"/>
    <n v="3162339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9"/>
    <x v="89"/>
    <n v="1"/>
    <d v="2025-01-01T00:00:00"/>
    <n v="76510284"/>
    <x v="637"/>
    <m/>
    <m/>
    <x v="11"/>
    <x v="5"/>
    <s v="TREG 3"/>
    <x v="2"/>
    <n v="923752668.76203477"/>
    <n v="55832258.114530981"/>
    <n v="52112514.268641494"/>
    <n v="69252670.879870743"/>
    <n v="44930147.393239915"/>
    <n v="57844072.04863973"/>
    <n v="49436838.278893545"/>
    <n v="83033985.727662861"/>
    <n v="43548731.312348485"/>
    <n v="59021276.926678516"/>
    <n v="80128180.80157119"/>
    <n v="87622781.295784235"/>
    <n v="76011035.680262625"/>
    <n v="758774492.72812438"/>
    <n v="595193.17570898682"/>
    <n v="2173890.3494609296"/>
    <n v="2518459.5800628066"/>
    <n v="5680415.5698618293"/>
    <n v="6388695.8410730287"/>
    <n v="7488927.7222873271"/>
    <n v="13770456.171483785"/>
    <n v="7663684.9441290572"/>
    <n v="10783838.644582547"/>
    <n v="9341897.1383508146"/>
    <n v="10218775.668315589"/>
    <n v="10153447.948707581"/>
    <n v="86777682.754024282"/>
    <n v="56427451.290239967"/>
    <n v="54286404.618102424"/>
    <n v="71771130.459933549"/>
    <n v="50610562.963101745"/>
    <n v="64232767.889712758"/>
    <n v="56925766.001180872"/>
    <n v="96804441.899146646"/>
    <n v="51212416.256477542"/>
    <n v="69805115.571261063"/>
    <n v="89470077.939922005"/>
    <n v="97841556.964099824"/>
    <n v="86164483.628970206"/>
    <n v="845552175.48214865"/>
    <n v="0"/>
    <n v="0"/>
    <n v="0"/>
    <n v="0"/>
    <n v="0"/>
    <n v="0"/>
    <n v="0"/>
    <n v="0"/>
    <n v="0"/>
    <n v="0"/>
    <n v="0"/>
    <n v="0"/>
    <n v="0"/>
    <n v="56825454"/>
    <n v="87496588"/>
    <n v="79417797"/>
    <n v="76446267.150000006"/>
    <n v="76446267.150000006"/>
    <n v="76446267.150000006"/>
    <n v="76446267.150000006"/>
    <n v="76446267.150000006"/>
    <n v="76446267.150000006"/>
    <n v="76446267.150000006"/>
    <n v="76446267.150000006"/>
    <n v="76446267.150000006"/>
    <n v="911756243.34999979"/>
    <n v="36003254"/>
    <n v="67009388"/>
    <n v="59430597"/>
    <n v="56459067.149999999"/>
    <n v="56459067.149999999"/>
    <n v="56459067.149999999"/>
    <n v="56459067.149999999"/>
    <n v="56459067.149999999"/>
    <n v="56459067.149999999"/>
    <n v="56459067.149999999"/>
    <n v="56459067.149999999"/>
    <n v="56459067.149999999"/>
    <n v="670574843.3499999"/>
    <n v="20822200"/>
    <n v="20487200"/>
    <n v="19987200"/>
    <n v="19987200"/>
    <n v="19987200"/>
    <n v="19987200"/>
    <n v="19987200"/>
    <n v="19987200"/>
    <n v="19987200"/>
    <n v="19987200"/>
    <n v="19987200"/>
    <n v="19987200"/>
    <n v="241181400"/>
    <n v="0"/>
    <n v="40251784"/>
    <n v="-5806199"/>
    <n v="0"/>
    <n v="0"/>
    <n v="0"/>
    <n v="0"/>
    <n v="0"/>
    <n v="0"/>
    <n v="0"/>
    <n v="0"/>
    <n v="0"/>
    <n v="34445585"/>
    <n v="0"/>
    <n v="0"/>
    <n v="0"/>
    <n v="0"/>
    <n v="0"/>
    <n v="0"/>
    <n v="0"/>
    <n v="0"/>
    <n v="0"/>
    <n v="0"/>
    <n v="0"/>
    <n v="0"/>
    <n v="0"/>
  </r>
  <r>
    <x v="89"/>
    <x v="89"/>
    <n v="1"/>
    <d v="2025-01-01T00:00:00"/>
    <n v="76510285"/>
    <x v="638"/>
    <m/>
    <m/>
    <x v="11"/>
    <x v="5"/>
    <s v="TREG 3"/>
    <x v="2"/>
    <n v="1951153356.0635078"/>
    <n v="135326658.77025151"/>
    <n v="128634019.47516146"/>
    <n v="153435355.0909481"/>
    <n v="94323884.624343514"/>
    <n v="159158639.35180691"/>
    <n v="151919063.72762814"/>
    <n v="50963450.889761738"/>
    <n v="51484493.513218306"/>
    <n v="83703313.789037943"/>
    <n v="69927919.088632196"/>
    <n v="70805268.480756313"/>
    <n v="66334883.679130219"/>
    <n v="1216016950.4806762"/>
    <n v="1442633.8197951019"/>
    <n v="5366009.6326937973"/>
    <n v="5579867.6793194115"/>
    <n v="11925152.573850393"/>
    <n v="17578571.170485944"/>
    <n v="23013423.339807332"/>
    <n v="8451840.0589221343"/>
    <n v="9060216.5873310193"/>
    <n v="15293519.16664207"/>
    <n v="8152680.1268912703"/>
    <n v="8257477.6107285917"/>
    <n v="8860921.0832593814"/>
    <n v="122982312.84972647"/>
    <n v="136769292.59004661"/>
    <n v="134000029.10785526"/>
    <n v="159015222.77026752"/>
    <n v="106249037.19819391"/>
    <n v="176737210.52229285"/>
    <n v="174932487.06743547"/>
    <n v="59415290.948683873"/>
    <n v="60544710.100549325"/>
    <n v="98996832.955680013"/>
    <n v="78080599.215523466"/>
    <n v="79062746.091484904"/>
    <n v="75195804.7623896"/>
    <n v="1338999263.3304029"/>
    <n v="0"/>
    <n v="0"/>
    <n v="0"/>
    <n v="0"/>
    <n v="0"/>
    <n v="0"/>
    <n v="0"/>
    <n v="0"/>
    <n v="0"/>
    <n v="0"/>
    <n v="0"/>
    <n v="0"/>
    <n v="0"/>
    <n v="59821434"/>
    <n v="114443543"/>
    <n v="46565400"/>
    <n v="46565400"/>
    <n v="46565400"/>
    <n v="46565400"/>
    <n v="46565400"/>
    <n v="46565400"/>
    <n v="46565400"/>
    <n v="46565400"/>
    <n v="46565400"/>
    <n v="46565400"/>
    <n v="639918977"/>
    <n v="11101134"/>
    <n v="-10810811"/>
    <n v="0"/>
    <n v="0"/>
    <n v="0"/>
    <n v="0"/>
    <n v="0"/>
    <n v="0"/>
    <n v="0"/>
    <n v="0"/>
    <n v="0"/>
    <n v="0"/>
    <n v="290323"/>
    <n v="48720300"/>
    <n v="44200300"/>
    <n v="46565400"/>
    <n v="46565400"/>
    <n v="46565400"/>
    <n v="46565400"/>
    <n v="46565400"/>
    <n v="46565400"/>
    <n v="46565400"/>
    <n v="46565400"/>
    <n v="46565400"/>
    <n v="46565400"/>
    <n v="558574600"/>
    <n v="0"/>
    <n v="70694143"/>
    <n v="0"/>
    <n v="0"/>
    <n v="0"/>
    <n v="0"/>
    <n v="0"/>
    <n v="0"/>
    <n v="0"/>
    <n v="0"/>
    <n v="0"/>
    <n v="0"/>
    <n v="70694143"/>
    <n v="0"/>
    <n v="0"/>
    <n v="0"/>
    <n v="0"/>
    <n v="0"/>
    <n v="0"/>
    <n v="0"/>
    <n v="0"/>
    <n v="0"/>
    <n v="0"/>
    <n v="0"/>
    <n v="0"/>
    <n v="0"/>
  </r>
  <r>
    <x v="90"/>
    <x v="90"/>
    <n v="1"/>
    <d v="2025-01-01T00:00:00"/>
    <n v="76510286"/>
    <x v="639"/>
    <m/>
    <m/>
    <x v="11"/>
    <x v="5"/>
    <s v="TREG 3"/>
    <x v="2"/>
    <n v="2392811947.2756462"/>
    <n v="165866223.19773415"/>
    <n v="150024968.43599445"/>
    <n v="137915205.46938515"/>
    <n v="135239542.10125092"/>
    <n v="141403284.6004281"/>
    <n v="202286531.65868232"/>
    <n v="185358425.19674054"/>
    <n v="119520126.28520577"/>
    <n v="228347550.13563916"/>
    <n v="200519932.36126402"/>
    <n v="170818126.68054545"/>
    <n v="190216819.86092243"/>
    <n v="2027516735.9837923"/>
    <n v="1768197.2297341526"/>
    <n v="6258339.9714690149"/>
    <n v="5015458.119343996"/>
    <n v="17098025.383475929"/>
    <n v="15617548.077894449"/>
    <n v="30643327.274245024"/>
    <n v="30740064.418425381"/>
    <n v="21033094.759125844"/>
    <n v="41721617.419554442"/>
    <n v="23377999.644680083"/>
    <n v="19921213.305681646"/>
    <n v="25408897.038986981"/>
    <n v="238603782.64261693"/>
    <n v="167634420.4274683"/>
    <n v="156283308.40746346"/>
    <n v="142930663.58872914"/>
    <n v="152337567.48472685"/>
    <n v="157020832.67832255"/>
    <n v="232929858.93292734"/>
    <n v="216098489.61516592"/>
    <n v="140553221.04433161"/>
    <n v="270069167.5551936"/>
    <n v="223897932.0059441"/>
    <n v="190739339.9862271"/>
    <n v="215625716.89990941"/>
    <n v="2266120518.6264091"/>
    <n v="0"/>
    <n v="0"/>
    <n v="0"/>
    <n v="0"/>
    <n v="0"/>
    <n v="0"/>
    <n v="0"/>
    <n v="0"/>
    <n v="0"/>
    <n v="0"/>
    <n v="0"/>
    <n v="0"/>
    <n v="0"/>
    <n v="165074899"/>
    <n v="158388775"/>
    <n v="197756494"/>
    <n v="193089418.75"/>
    <n v="190837166.75"/>
    <n v="190837166.75"/>
    <n v="190837166.75"/>
    <n v="190837166.75"/>
    <n v="190837166.75"/>
    <n v="190837166.75"/>
    <n v="190837166.75"/>
    <n v="190837166.75"/>
    <n v="2241006920.75"/>
    <n v="99034559"/>
    <n v="99034559"/>
    <n v="138386545"/>
    <n v="131467217.75"/>
    <n v="131467217.75"/>
    <n v="131467217.75"/>
    <n v="131467217.75"/>
    <n v="131467217.75"/>
    <n v="131467217.75"/>
    <n v="131467217.75"/>
    <n v="131467217.75"/>
    <n v="131467217.75"/>
    <n v="1519660622.75"/>
    <n v="66040340"/>
    <n v="59354216"/>
    <n v="59369949"/>
    <n v="59369949"/>
    <n v="59369949"/>
    <n v="59369949"/>
    <n v="59369949"/>
    <n v="59369949"/>
    <n v="59369949"/>
    <n v="59369949"/>
    <n v="59369949"/>
    <n v="59369949"/>
    <n v="719094046"/>
    <n v="0"/>
    <n v="0"/>
    <n v="32935849"/>
    <n v="2252252"/>
    <n v="0"/>
    <n v="0"/>
    <n v="0"/>
    <n v="0"/>
    <n v="0"/>
    <n v="0"/>
    <n v="0"/>
    <n v="0"/>
    <n v="35188101"/>
    <n v="0"/>
    <n v="0"/>
    <n v="0"/>
    <n v="0"/>
    <n v="0"/>
    <n v="0"/>
    <n v="0"/>
    <n v="0"/>
    <n v="0"/>
    <n v="0"/>
    <n v="0"/>
    <n v="0"/>
    <n v="0"/>
  </r>
  <r>
    <x v="91"/>
    <x v="91"/>
    <n v="1"/>
    <d v="2025-01-01T00:00:00"/>
    <n v="76510287"/>
    <x v="640"/>
    <m/>
    <m/>
    <x v="11"/>
    <x v="5"/>
    <s v="TREG 3"/>
    <x v="2"/>
    <n v="891599849.06273341"/>
    <n v="52119752.711287819"/>
    <n v="46701198.906277098"/>
    <n v="41797056.838749543"/>
    <n v="39090863.524431527"/>
    <n v="53433252.317019969"/>
    <n v="45046301.859041058"/>
    <n v="50691364.658966124"/>
    <n v="32641787.396008931"/>
    <n v="50397793.867445424"/>
    <n v="56877629.929436997"/>
    <n v="48399608.509247817"/>
    <n v="53955144.304117732"/>
    <n v="571151754.82202995"/>
    <n v="555616.45151022077"/>
    <n v="1948155.5828846768"/>
    <n v="1520001.9995846078"/>
    <n v="4942168.2920393497"/>
    <n v="5901534.6735219881"/>
    <n v="6823828.3539811745"/>
    <n v="8406716.9507971779"/>
    <n v="5744286.161221005"/>
    <n v="9208233.1221776977"/>
    <n v="6631187.2172638327"/>
    <n v="5644476.6358277947"/>
    <n v="7207252.7936771289"/>
    <n v="64533458.234486654"/>
    <n v="52675369.16279804"/>
    <n v="48649354.489161775"/>
    <n v="43317058.838334151"/>
    <n v="44033031.816470876"/>
    <n v="59334786.990541957"/>
    <n v="51870130.213022232"/>
    <n v="59098081.609763302"/>
    <n v="38386073.557229936"/>
    <n v="59606026.989623122"/>
    <n v="63508817.146700829"/>
    <n v="54044085.145075612"/>
    <n v="61162397.097794861"/>
    <n v="635685213.05651665"/>
    <n v="0"/>
    <n v="0"/>
    <n v="0"/>
    <n v="0"/>
    <n v="0"/>
    <n v="0"/>
    <n v="0"/>
    <n v="0"/>
    <n v="0"/>
    <n v="0"/>
    <n v="0"/>
    <n v="0"/>
    <n v="0"/>
    <n v="44259316"/>
    <n v="42804282"/>
    <n v="51451134"/>
    <n v="50332298.099999994"/>
    <n v="50332298.099999994"/>
    <n v="50332298.099999994"/>
    <n v="50332298.099999994"/>
    <n v="50332298.099999994"/>
    <n v="50332298.099999994"/>
    <n v="50332298.099999994"/>
    <n v="50332298.099999994"/>
    <n v="50332298.099999994"/>
    <n v="591505414.9000001"/>
    <n v="16216216"/>
    <n v="16216216"/>
    <n v="24600378"/>
    <n v="23370359.099999998"/>
    <n v="23370359.099999998"/>
    <n v="23370359.099999998"/>
    <n v="23370359.099999998"/>
    <n v="23370359.099999998"/>
    <n v="23370359.099999998"/>
    <n v="23370359.099999998"/>
    <n v="23370359.099999998"/>
    <n v="23370359.099999998"/>
    <n v="267366041.89999995"/>
    <n v="28043100"/>
    <n v="26588066"/>
    <n v="26961939"/>
    <n v="26961939"/>
    <n v="26961939"/>
    <n v="26961939"/>
    <n v="26961939"/>
    <n v="26961939"/>
    <n v="26961939"/>
    <n v="26961939"/>
    <n v="26961939"/>
    <n v="26961939"/>
    <n v="324250556"/>
    <n v="0"/>
    <n v="0"/>
    <n v="3599640"/>
    <n v="0"/>
    <n v="0"/>
    <n v="0"/>
    <n v="0"/>
    <n v="0"/>
    <n v="0"/>
    <n v="0"/>
    <n v="0"/>
    <n v="0"/>
    <n v="3599640"/>
    <n v="0"/>
    <n v="0"/>
    <n v="0"/>
    <n v="0"/>
    <n v="0"/>
    <n v="0"/>
    <n v="0"/>
    <n v="0"/>
    <n v="0"/>
    <n v="0"/>
    <n v="0"/>
    <n v="0"/>
    <n v="0"/>
  </r>
  <r>
    <x v="91"/>
    <x v="91"/>
    <n v="1"/>
    <d v="2025-01-01T00:00:00"/>
    <n v="76510288"/>
    <x v="641"/>
    <m/>
    <m/>
    <x v="11"/>
    <x v="5"/>
    <s v="TREG 3"/>
    <x v="2"/>
    <n v="569620647.23612678"/>
    <n v="31421056.542523406"/>
    <n v="10838251.066730501"/>
    <n v="44451801.807596318"/>
    <n v="22672030.877530303"/>
    <n v="38613093.094943933"/>
    <n v="35868227.073725887"/>
    <n v="41688513.321450807"/>
    <n v="22034716.314677674"/>
    <n v="32122920.587604221"/>
    <n v="40184855.383782551"/>
    <n v="34195012.538122952"/>
    <n v="38120077.678376481"/>
    <n v="392210556.28706503"/>
    <n v="334960.45224094018"/>
    <n v="452121.14075981081"/>
    <n v="1616545.1049186066"/>
    <n v="2866372.9070358723"/>
    <n v="4264694.6960995495"/>
    <n v="5433489.8717906922"/>
    <n v="6913673.2449554577"/>
    <n v="3877658.856644284"/>
    <n v="5869212.0951534547"/>
    <n v="4685028.1855823472"/>
    <n v="3987903.1107533425"/>
    <n v="5092026.7174913436"/>
    <n v="45393686.383425698"/>
    <n v="31756016.994764347"/>
    <n v="11290372.207490312"/>
    <n v="46068346.912514925"/>
    <n v="25538403.784566175"/>
    <n v="42877787.791043483"/>
    <n v="41301716.945516579"/>
    <n v="48602186.566406265"/>
    <n v="25912375.171321958"/>
    <n v="37992132.682757676"/>
    <n v="44869883.569364898"/>
    <n v="38182915.648876294"/>
    <n v="43212104.395867825"/>
    <n v="437604242.6704908"/>
    <n v="0"/>
    <n v="0"/>
    <n v="0"/>
    <n v="0"/>
    <n v="0"/>
    <n v="0"/>
    <n v="0"/>
    <n v="0"/>
    <n v="0"/>
    <n v="0"/>
    <n v="0"/>
    <n v="0"/>
    <n v="0"/>
    <n v="19881621"/>
    <n v="10745992"/>
    <n v="19301505"/>
    <n v="18935804.649999999"/>
    <n v="18935804.649999999"/>
    <n v="18935804.649999999"/>
    <n v="18935804.649999999"/>
    <n v="18935804.649999999"/>
    <n v="18935804.649999999"/>
    <n v="18935804.649999999"/>
    <n v="18935804.649999999"/>
    <n v="18935804.649999999"/>
    <n v="220351359.85000005"/>
    <n v="7059123"/>
    <n v="-660506"/>
    <n v="7314007"/>
    <n v="6948306.6499999994"/>
    <n v="6948306.6499999994"/>
    <n v="6948306.6499999994"/>
    <n v="6948306.6499999994"/>
    <n v="6948306.6499999994"/>
    <n v="6948306.6499999994"/>
    <n v="6948306.6499999994"/>
    <n v="6948306.6499999994"/>
    <n v="6948306.6499999994"/>
    <n v="76247383.849999994"/>
    <n v="12822498"/>
    <n v="11406498"/>
    <n v="11987498"/>
    <n v="11987498"/>
    <n v="11987498"/>
    <n v="11987498"/>
    <n v="11987498"/>
    <n v="11987498"/>
    <n v="11987498"/>
    <n v="11987498"/>
    <n v="11987498"/>
    <n v="11987498"/>
    <n v="144103976"/>
    <n v="0"/>
    <n v="0"/>
    <n v="-1442"/>
    <n v="0"/>
    <n v="0"/>
    <n v="0"/>
    <n v="0"/>
    <n v="0"/>
    <n v="0"/>
    <n v="0"/>
    <n v="0"/>
    <n v="0"/>
    <n v="-1442"/>
    <n v="0"/>
    <n v="0"/>
    <n v="0"/>
    <n v="0"/>
    <n v="0"/>
    <n v="0"/>
    <n v="0"/>
    <n v="0"/>
    <n v="0"/>
    <n v="0"/>
    <n v="0"/>
    <n v="0"/>
    <n v="0"/>
  </r>
  <r>
    <x v="92"/>
    <x v="92"/>
    <n v="1"/>
    <d v="2025-01-01T00:00:00"/>
    <n v="76510289"/>
    <x v="642"/>
    <m/>
    <m/>
    <x v="11"/>
    <x v="5"/>
    <s v="TREG 3"/>
    <x v="2"/>
    <n v="1037422569.3438944"/>
    <n v="71544979.150231883"/>
    <n v="69146765.774014428"/>
    <n v="27374372.914527643"/>
    <n v="58712960.54580766"/>
    <n v="5616232.7002743455"/>
    <n v="24673419.301938754"/>
    <n v="70437996.53366527"/>
    <n v="44937804.837153345"/>
    <n v="108148340.10314974"/>
    <n v="78853044.517721131"/>
    <n v="67099428.881877296"/>
    <n v="74801418.432007015"/>
    <n v="701346763.69236851"/>
    <n v="762696.77753509581"/>
    <n v="2884479.6479723603"/>
    <n v="995503.14578326046"/>
    <n v="7422945.0510832071"/>
    <n v="620295.23897574283"/>
    <n v="3737647.0714308731"/>
    <n v="11681522.157147512"/>
    <n v="7908133.4398150146"/>
    <n v="19759895.2459234"/>
    <n v="9193232.9370430857"/>
    <n v="7825293.8456883952"/>
    <n v="9991868.9666807353"/>
    <n v="82783513.525078684"/>
    <n v="72307675.927766979"/>
    <n v="72031245.421986789"/>
    <n v="28369876.060310904"/>
    <n v="66135905.596890867"/>
    <n v="6236527.9392500883"/>
    <n v="28411066.373369627"/>
    <n v="82119518.690812781"/>
    <n v="52845938.27696836"/>
    <n v="127908235.34907314"/>
    <n v="88046277.454764217"/>
    <n v="74924722.727565691"/>
    <n v="84793287.39868775"/>
    <n v="784130277.21744716"/>
    <n v="0"/>
    <n v="0"/>
    <n v="0"/>
    <n v="0"/>
    <n v="0"/>
    <n v="0"/>
    <n v="0"/>
    <n v="0"/>
    <n v="0"/>
    <n v="0"/>
    <n v="0"/>
    <n v="0"/>
    <n v="0"/>
    <n v="47783413"/>
    <n v="46833792"/>
    <n v="43805361"/>
    <n v="42673844.799999997"/>
    <n v="42673844.799999997"/>
    <n v="42673844.799999997"/>
    <n v="42673844.799999997"/>
    <n v="42673844.799999997"/>
    <n v="42673844.799999997"/>
    <n v="42673844.799999997"/>
    <n v="42673844.799999997"/>
    <n v="42673844.799999997"/>
    <n v="522487169.20000011"/>
    <n v="22630324"/>
    <n v="22630324"/>
    <n v="22630324"/>
    <n v="21498807.800000001"/>
    <n v="21498807.800000001"/>
    <n v="21498807.800000001"/>
    <n v="21498807.800000001"/>
    <n v="21498807.800000001"/>
    <n v="21498807.800000001"/>
    <n v="21498807.800000001"/>
    <n v="21498807.800000001"/>
    <n v="21498807.800000001"/>
    <n v="261380242.20000005"/>
    <n v="25153089"/>
    <n v="24203468"/>
    <n v="21175037"/>
    <n v="21175037"/>
    <n v="21175037"/>
    <n v="21175037"/>
    <n v="21175037"/>
    <n v="21175037"/>
    <n v="21175037"/>
    <n v="21175037"/>
    <n v="21175037"/>
    <n v="21175037"/>
    <n v="2611069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2"/>
    <x v="92"/>
    <n v="1"/>
    <d v="2025-01-01T00:00:00"/>
    <n v="76510290"/>
    <x v="643"/>
    <m/>
    <m/>
    <x v="11"/>
    <x v="5"/>
    <s v="TREG 3"/>
    <x v="2"/>
    <n v="348289146.60407811"/>
    <n v="20585037.135722421"/>
    <n v="19317399.383367263"/>
    <n v="26465650.527923051"/>
    <n v="16603502.007207997"/>
    <n v="25661309.140968658"/>
    <n v="20087223.878021721"/>
    <n v="26575233.912445664"/>
    <n v="16624151.173519352"/>
    <n v="24100035.704227056"/>
    <n v="30070347.626384795"/>
    <n v="25588145.192751352"/>
    <n v="28525273.424181081"/>
    <n v="280203309.10672039"/>
    <n v="219444.35060758144"/>
    <n v="805831.54901536182"/>
    <n v="962456.32504573464"/>
    <n v="2099142.7090258524"/>
    <n v="2834210.8910925314"/>
    <n v="3042908.3452963009"/>
    <n v="4407268.7903785035"/>
    <n v="2925510.1863621939"/>
    <n v="4403342.4875900708"/>
    <n v="3505808.9629638791"/>
    <n v="2984149.9165650718"/>
    <n v="3810366.1704254411"/>
    <n v="32000440.684368525"/>
    <n v="20804481.486330003"/>
    <n v="20123230.932382625"/>
    <n v="27428106.852968786"/>
    <n v="18702644.71623385"/>
    <n v="28495520.032061189"/>
    <n v="23130132.223318022"/>
    <n v="30982502.702824168"/>
    <n v="19549661.359881546"/>
    <n v="28503378.191817127"/>
    <n v="33576156.589348674"/>
    <n v="28572295.109316424"/>
    <n v="32335639.594606522"/>
    <n v="312203749.79108894"/>
    <n v="0"/>
    <n v="0"/>
    <n v="0"/>
    <n v="0"/>
    <n v="0"/>
    <n v="0"/>
    <n v="0"/>
    <n v="0"/>
    <n v="0"/>
    <n v="0"/>
    <n v="0"/>
    <n v="0"/>
    <n v="0"/>
    <n v="20588177"/>
    <n v="20313177"/>
    <n v="20267704"/>
    <n v="20219904"/>
    <n v="20219904"/>
    <n v="20219904"/>
    <n v="20219904"/>
    <n v="20219904"/>
    <n v="20219904"/>
    <n v="20219904"/>
    <n v="20219904"/>
    <n v="20219904"/>
    <n v="243148194"/>
    <n v="956000"/>
    <n v="956000"/>
    <n v="956000"/>
    <n v="908200"/>
    <n v="908200"/>
    <n v="908200"/>
    <n v="908200"/>
    <n v="908200"/>
    <n v="908200"/>
    <n v="908200"/>
    <n v="908200"/>
    <n v="908200"/>
    <n v="11041800"/>
    <n v="19632177"/>
    <n v="19357177"/>
    <n v="19311704"/>
    <n v="19311704"/>
    <n v="19311704"/>
    <n v="19311704"/>
    <n v="19311704"/>
    <n v="19311704"/>
    <n v="19311704"/>
    <n v="19311704"/>
    <n v="19311704"/>
    <n v="19311704"/>
    <n v="2321063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1"/>
    <x v="91"/>
    <n v="1"/>
    <d v="2025-01-01T00:00:00"/>
    <n v="76510291"/>
    <x v="644"/>
    <m/>
    <m/>
    <x v="11"/>
    <x v="5"/>
    <s v="TREG 3"/>
    <x v="2"/>
    <n v="373701642.74907511"/>
    <n v="21038350.558016114"/>
    <n v="23025034.812883172"/>
    <n v="5486684.1815572744"/>
    <n v="3605028.4094642978"/>
    <n v="4544574.616810577"/>
    <n v="4158444.4986182139"/>
    <n v="3833025.7035649964"/>
    <n v="2407715.9795040684"/>
    <n v="3345737.767002827"/>
    <n v="4260118.8066363903"/>
    <n v="3625117.3387478436"/>
    <n v="4041225.4387166486"/>
    <n v="83371058.111522421"/>
    <n v="224276.84466241673"/>
    <n v="960496.75741414726"/>
    <n v="199530.09991183504"/>
    <n v="455775.48027354805"/>
    <n v="501933.9739679778"/>
    <n v="629940.97866066312"/>
    <n v="635673.59789556591"/>
    <n v="423708.70851597283"/>
    <n v="611303.21309832204"/>
    <n v="496674.09506407473"/>
    <n v="422769.74444507575"/>
    <n v="539821.24797777319"/>
    <n v="6101904.741887372"/>
    <n v="21262627.402678531"/>
    <n v="23985531.570297319"/>
    <n v="5686214.2814691095"/>
    <n v="4060803.8897378459"/>
    <n v="5046508.5907785548"/>
    <n v="4788385.477278877"/>
    <n v="4468699.3014605623"/>
    <n v="2831424.6880200412"/>
    <n v="3957040.9801011491"/>
    <n v="4756792.901700465"/>
    <n v="4047887.0831929194"/>
    <n v="4581046.6866944218"/>
    <n v="89472962.853409797"/>
    <n v="0"/>
    <n v="0"/>
    <n v="0"/>
    <n v="0"/>
    <n v="0"/>
    <n v="0"/>
    <n v="0"/>
    <n v="0"/>
    <n v="0"/>
    <n v="0"/>
    <n v="0"/>
    <n v="0"/>
    <n v="0"/>
    <n v="3443700"/>
    <n v="3443700"/>
    <n v="3443700"/>
    <n v="3443700"/>
    <n v="3443700"/>
    <n v="3443700"/>
    <n v="3443700"/>
    <n v="3443700"/>
    <n v="3443700"/>
    <n v="3443700"/>
    <n v="3443700"/>
    <n v="3443700"/>
    <n v="41324400"/>
    <n v="0"/>
    <n v="0"/>
    <n v="0"/>
    <n v="0"/>
    <n v="0"/>
    <n v="0"/>
    <n v="0"/>
    <n v="0"/>
    <n v="0"/>
    <n v="0"/>
    <n v="0"/>
    <n v="0"/>
    <n v="0"/>
    <n v="3443700"/>
    <n v="3443700"/>
    <n v="3443700"/>
    <n v="3443700"/>
    <n v="3443700"/>
    <n v="3443700"/>
    <n v="3443700"/>
    <n v="3443700"/>
    <n v="3443700"/>
    <n v="3443700"/>
    <n v="3443700"/>
    <n v="3443700"/>
    <n v="41324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2"/>
    <x v="92"/>
    <n v="1"/>
    <d v="2025-01-01T00:00:00"/>
    <n v="76510292"/>
    <x v="645"/>
    <m/>
    <m/>
    <x v="11"/>
    <x v="5"/>
    <s v="TREG 3"/>
    <x v="2"/>
    <n v="622781962.34255314"/>
    <n v="38344749.770379283"/>
    <n v="36579985.373025984"/>
    <n v="48974505.893813945"/>
    <n v="29597641.824682206"/>
    <n v="43214707.230287351"/>
    <n v="5131383.6943926746"/>
    <n v="134007671.1337322"/>
    <n v="14463301.025606556"/>
    <n v="48507397.257036492"/>
    <n v="25597025.547128193"/>
    <n v="21781604.068580128"/>
    <n v="24281799.52056523"/>
    <n v="470481772.33923024"/>
    <n v="408769.6639598906"/>
    <n v="1525945.8942224681"/>
    <n v="1781018.8687317297"/>
    <n v="3741962.0278702788"/>
    <n v="4772928.5055030584"/>
    <n v="777326.44199127704"/>
    <n v="22223993.534913391"/>
    <n v="2545244.809024265"/>
    <n v="8862836.7993187308"/>
    <n v="2984278.1567845233"/>
    <n v="2540222.1018473841"/>
    <n v="3243528.8550742678"/>
    <n v="55408055.659241274"/>
    <n v="38753519.434339173"/>
    <n v="38105931.267248452"/>
    <n v="50755524.762545675"/>
    <n v="33339603.852552485"/>
    <n v="47987635.735790409"/>
    <n v="5908710.1363839516"/>
    <n v="156231664.66864559"/>
    <n v="17008545.834630821"/>
    <n v="57370234.056355223"/>
    <n v="28581303.703912716"/>
    <n v="24321826.170427512"/>
    <n v="27525328.375639498"/>
    <n v="525889827.9984715"/>
    <n v="0"/>
    <n v="0"/>
    <n v="0"/>
    <n v="0"/>
    <n v="0"/>
    <n v="0"/>
    <n v="0"/>
    <n v="0"/>
    <n v="0"/>
    <n v="0"/>
    <n v="0"/>
    <n v="0"/>
    <n v="0"/>
    <n v="21312747"/>
    <n v="21067747"/>
    <n v="17667747"/>
    <n v="16905545.25"/>
    <n v="16905545.25"/>
    <n v="16905545.25"/>
    <n v="16905545.25"/>
    <n v="16905545.25"/>
    <n v="16905545.25"/>
    <n v="16905545.25"/>
    <n v="16905545.25"/>
    <n v="16905545.25"/>
    <n v="212198148.25"/>
    <n v="15244035"/>
    <n v="15244035"/>
    <n v="15244035"/>
    <n v="14481833.25"/>
    <n v="14481833.25"/>
    <n v="14481833.25"/>
    <n v="14481833.25"/>
    <n v="14481833.25"/>
    <n v="14481833.25"/>
    <n v="14481833.25"/>
    <n v="14481833.25"/>
    <n v="14481833.25"/>
    <n v="176068604.25"/>
    <n v="6068712"/>
    <n v="5823712"/>
    <n v="2423712"/>
    <n v="2423712"/>
    <n v="2423712"/>
    <n v="2423712"/>
    <n v="2423712"/>
    <n v="2423712"/>
    <n v="2423712"/>
    <n v="2423712"/>
    <n v="2423712"/>
    <n v="2423712"/>
    <n v="361295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1"/>
    <x v="91"/>
    <n v="1"/>
    <d v="2025-01-01T00:00:00"/>
    <n v="76510293"/>
    <x v="646"/>
    <m/>
    <m/>
    <x v="11"/>
    <x v="5"/>
    <s v="TREG 3"/>
    <x v="2"/>
    <n v="144267629.76886418"/>
    <n v="13552825.774783095"/>
    <n v="13144110.812834071"/>
    <n v="5789602.2436684165"/>
    <n v="10488590.520546002"/>
    <n v="13821647.465245331"/>
    <n v="7789752.3550279401"/>
    <n v="15004112.287017202"/>
    <n v="9581327.5312885921"/>
    <n v="11278845.462551935"/>
    <n v="16955134.955560707"/>
    <n v="14427849.667587653"/>
    <n v="16083946.436551595"/>
    <n v="147917745.51266253"/>
    <n v="144478.2941821292"/>
    <n v="548310.82417106442"/>
    <n v="210546.09230324998"/>
    <n v="1326048.4631256498"/>
    <n v="1526557.4941497725"/>
    <n v="1180028.788091572"/>
    <n v="2488300.0476220455"/>
    <n v="1686117.4443785604"/>
    <n v="2060769.5376777574"/>
    <n v="1976746.8216200732"/>
    <n v="1682609.8983501866"/>
    <n v="2148471.0935958531"/>
    <n v="16978984.799267914"/>
    <n v="13697304.068965225"/>
    <n v="13692421.637005135"/>
    <n v="6000148.3359716665"/>
    <n v="11814638.983671652"/>
    <n v="15348204.959395103"/>
    <n v="8969781.1431195121"/>
    <n v="17492412.334639248"/>
    <n v="11267444.975667153"/>
    <n v="13339615.000229692"/>
    <n v="18931881.77718078"/>
    <n v="16110459.565937839"/>
    <n v="18232417.530147448"/>
    <n v="164896730.31193042"/>
    <n v="0"/>
    <n v="0"/>
    <n v="0"/>
    <n v="0"/>
    <n v="0"/>
    <n v="0"/>
    <n v="0"/>
    <n v="0"/>
    <n v="0"/>
    <n v="0"/>
    <n v="0"/>
    <n v="0"/>
    <n v="0"/>
    <n v="14203010"/>
    <n v="14203010"/>
    <n v="14203010"/>
    <n v="13652559.5"/>
    <n v="13652559.5"/>
    <n v="13652559.5"/>
    <n v="13652559.5"/>
    <n v="13652559.5"/>
    <n v="13652559.5"/>
    <n v="13652559.5"/>
    <n v="13652559.5"/>
    <n v="13652559.5"/>
    <n v="165482065.5"/>
    <n v="11009010"/>
    <n v="11009010"/>
    <n v="11009010"/>
    <n v="10458559.5"/>
    <n v="10458559.5"/>
    <n v="10458559.5"/>
    <n v="10458559.5"/>
    <n v="10458559.5"/>
    <n v="10458559.5"/>
    <n v="10458559.5"/>
    <n v="10458559.5"/>
    <n v="10458559.5"/>
    <n v="127154065.5"/>
    <n v="3194000"/>
    <n v="3194000"/>
    <n v="3194000"/>
    <n v="3194000"/>
    <n v="3194000"/>
    <n v="3194000"/>
    <n v="3194000"/>
    <n v="3194000"/>
    <n v="3194000"/>
    <n v="3194000"/>
    <n v="3194000"/>
    <n v="3194000"/>
    <n v="3832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2"/>
    <x v="92"/>
    <n v="1"/>
    <d v="2025-01-01T00:00:00"/>
    <n v="76510294"/>
    <x v="647"/>
    <m/>
    <m/>
    <x v="11"/>
    <x v="5"/>
    <s v="TREG 3"/>
    <x v="2"/>
    <n v="976382128.7683295"/>
    <n v="57044171.585191488"/>
    <n v="56714468.575148962"/>
    <n v="47820119.35616605"/>
    <n v="43290373.297736518"/>
    <n v="62800841.845275387"/>
    <n v="61048547.957852833"/>
    <n v="69646541.999980941"/>
    <n v="44453547.346295767"/>
    <n v="99703736.070062786"/>
    <n v="78578495.867134988"/>
    <n v="66865803.690011948"/>
    <n v="74540976.636537462"/>
    <n v="762507624.22739518"/>
    <n v="608112.63574241847"/>
    <n v="2365862.3584107459"/>
    <n v="1739038.165346615"/>
    <n v="5473102.6887882426"/>
    <n v="6936155.4763195664"/>
    <n v="9247924.8091830835"/>
    <n v="11550266.384317711"/>
    <n v="7822914.0377812609"/>
    <n v="18216972.895677909"/>
    <n v="9161224.1577648073"/>
    <n v="7798047.9241274297"/>
    <n v="9957079.5155135244"/>
    <n v="90876701.048973307"/>
    <n v="57652284.220933907"/>
    <n v="59080330.933559708"/>
    <n v="49559157.521512665"/>
    <n v="48763475.986524761"/>
    <n v="69736997.321594954"/>
    <n v="70296472.767035916"/>
    <n v="81196808.384298652"/>
    <n v="52276461.384077027"/>
    <n v="117920708.9657407"/>
    <n v="87739720.024899796"/>
    <n v="74663851.614139378"/>
    <n v="84498056.152050987"/>
    <n v="853384325.27636838"/>
    <n v="0"/>
    <n v="0"/>
    <n v="0"/>
    <n v="0"/>
    <n v="0"/>
    <n v="0"/>
    <n v="0"/>
    <n v="0"/>
    <n v="0"/>
    <n v="0"/>
    <n v="0"/>
    <n v="0"/>
    <n v="0"/>
    <n v="64313775"/>
    <n v="63714335"/>
    <n v="50070800"/>
    <n v="48021381.100000001"/>
    <n v="48021381.100000001"/>
    <n v="48021381.100000001"/>
    <n v="48021381.100000001"/>
    <n v="48021381.100000001"/>
    <n v="48021381.100000001"/>
    <n v="48021381.100000001"/>
    <n v="48021381.100000001"/>
    <n v="48021381.100000001"/>
    <n v="610291339.9000001"/>
    <n v="53500135"/>
    <n v="53500135"/>
    <n v="40988378"/>
    <n v="38938959.100000001"/>
    <n v="38938959.100000001"/>
    <n v="38938959.100000001"/>
    <n v="38938959.100000001"/>
    <n v="38938959.100000001"/>
    <n v="38938959.100000001"/>
    <n v="38938959.100000001"/>
    <n v="38938959.100000001"/>
    <n v="38938959.100000001"/>
    <n v="498439279.9000001"/>
    <n v="10813640"/>
    <n v="10214200"/>
    <n v="9082422"/>
    <n v="9082422"/>
    <n v="9082422"/>
    <n v="9082422"/>
    <n v="9082422"/>
    <n v="9082422"/>
    <n v="9082422"/>
    <n v="9082422"/>
    <n v="9082422"/>
    <n v="9082422"/>
    <n v="1118520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2"/>
    <x v="92"/>
    <n v="1"/>
    <d v="2025-01-01T00:00:00"/>
    <n v="76510295"/>
    <x v="648"/>
    <m/>
    <m/>
    <x v="11"/>
    <x v="5"/>
    <s v="TREG 3"/>
    <x v="2"/>
    <n v="2275354878.3796644"/>
    <n v="130102536.69449265"/>
    <n v="132975962.75940479"/>
    <n v="221988456.9450399"/>
    <n v="83513289.251510784"/>
    <n v="185604265.98964691"/>
    <n v="29201548.022951186"/>
    <n v="128868441.7488112"/>
    <n v="78471777.156824484"/>
    <n v="71396239.301496163"/>
    <n v="247029298.40477762"/>
    <n v="87164878.711625874"/>
    <n v="97170075.419888586"/>
    <n v="1493486770.4064698"/>
    <n v="1386942.685071826"/>
    <n v="5547135.1979441196"/>
    <n v="8072886.5609585643"/>
    <n v="10558393.775178939"/>
    <n v="20499407.462468833"/>
    <n v="4423589.5768469945"/>
    <n v="21371697.545746163"/>
    <n v="13809425.877930939"/>
    <n v="13044880.8387153"/>
    <n v="28800382.995980233"/>
    <n v="10165373.987653792"/>
    <n v="12979842.915152073"/>
    <n v="150659959.41964775"/>
    <n v="131489479.37956448"/>
    <n v="138523097.95734891"/>
    <n v="230061343.50599846"/>
    <n v="94071683.026689723"/>
    <n v="206103673.45211574"/>
    <n v="33625137.59979818"/>
    <n v="150240139.29455736"/>
    <n v="92281203.034755424"/>
    <n v="84441120.140211463"/>
    <n v="275829681.40075785"/>
    <n v="97330252.699279666"/>
    <n v="110149918.33504066"/>
    <n v="1644146729.826118"/>
    <n v="0"/>
    <n v="0"/>
    <n v="0"/>
    <n v="0"/>
    <n v="0"/>
    <n v="0"/>
    <n v="0"/>
    <n v="0"/>
    <n v="0"/>
    <n v="0"/>
    <n v="0"/>
    <n v="0"/>
    <n v="0"/>
    <n v="78853808"/>
    <n v="78340750"/>
    <n v="43860543"/>
    <n v="42069533.799999997"/>
    <n v="42069533.799999997"/>
    <n v="42069533.799999997"/>
    <n v="42069533.799999997"/>
    <n v="42069533.799999997"/>
    <n v="42069533.799999997"/>
    <n v="42069533.799999997"/>
    <n v="42069533.799999997"/>
    <n v="42069533.799999997"/>
    <n v="579680905.20000005"/>
    <n v="70151151"/>
    <n v="70151151"/>
    <n v="35820184"/>
    <n v="34029174.799999997"/>
    <n v="34029174.799999997"/>
    <n v="34029174.799999997"/>
    <n v="34029174.799999997"/>
    <n v="34029174.799999997"/>
    <n v="34029174.799999997"/>
    <n v="34029174.799999997"/>
    <n v="34029174.799999997"/>
    <n v="34029174.799999997"/>
    <n v="482385059.20000011"/>
    <n v="8702657"/>
    <n v="8189599"/>
    <n v="8040359"/>
    <n v="8040359"/>
    <n v="8040359"/>
    <n v="8040359"/>
    <n v="8040359"/>
    <n v="8040359"/>
    <n v="8040359"/>
    <n v="8040359"/>
    <n v="8040359"/>
    <n v="8040359"/>
    <n v="972958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2"/>
    <x v="92"/>
    <n v="1"/>
    <d v="2025-01-01T00:00:00"/>
    <n v="76510296"/>
    <x v="649"/>
    <m/>
    <m/>
    <x v="11"/>
    <x v="5"/>
    <s v="TREG 3"/>
    <x v="2"/>
    <n v="76719141.724552333"/>
    <n v="7843864.0704264082"/>
    <n v="7655525.8972335318"/>
    <n v="3775656.1751020462"/>
    <n v="6510761.4790638145"/>
    <n v="8753464.1056832243"/>
    <n v="4796884.4009515233"/>
    <n v="10180866.360870006"/>
    <n v="6500605.4421145003"/>
    <n v="33402295.344986226"/>
    <n v="11504710.162855983"/>
    <n v="9789850.0444796234"/>
    <n v="10913575.298127558"/>
    <n v="121628058.78189445"/>
    <n v="83618.584015172906"/>
    <n v="319352.73324662168"/>
    <n v="137306.43662399054"/>
    <n v="823140.65328206029"/>
    <n v="966792.5812680684"/>
    <n v="726654.8958538603"/>
    <n v="1688407.1357228346"/>
    <n v="1143973.4420077121"/>
    <n v="6102967.9823176451"/>
    <n v="1341298.6276837122"/>
    <n v="1141715.4300693255"/>
    <n v="1457820.1406169292"/>
    <n v="15933048.642707933"/>
    <n v="7927482.6544415811"/>
    <n v="7974878.6304801535"/>
    <n v="3912962.6117260368"/>
    <n v="7333902.1323458748"/>
    <n v="9720256.6869512927"/>
    <n v="5523539.2968053836"/>
    <n v="11869273.49659284"/>
    <n v="7644578.8841222124"/>
    <n v="39505263.327303872"/>
    <n v="12846008.790539695"/>
    <n v="10931565.474548949"/>
    <n v="12371395.438744487"/>
    <n v="137561107.42460239"/>
    <n v="0"/>
    <n v="0"/>
    <n v="0"/>
    <n v="0"/>
    <n v="0"/>
    <n v="0"/>
    <n v="0"/>
    <n v="0"/>
    <n v="0"/>
    <n v="0"/>
    <n v="0"/>
    <n v="0"/>
    <n v="0"/>
    <n v="9678000"/>
    <n v="9678000"/>
    <n v="9678000"/>
    <n v="9243000"/>
    <n v="9243000"/>
    <n v="9243000"/>
    <n v="9243000"/>
    <n v="9243000"/>
    <n v="9243000"/>
    <n v="9243000"/>
    <n v="9243000"/>
    <n v="9243000"/>
    <n v="112221000"/>
    <n v="8700000"/>
    <n v="8700000"/>
    <n v="8700000"/>
    <n v="8265000"/>
    <n v="8265000"/>
    <n v="8265000"/>
    <n v="8265000"/>
    <n v="8265000"/>
    <n v="8265000"/>
    <n v="8265000"/>
    <n v="8265000"/>
    <n v="8265000"/>
    <n v="100485000"/>
    <n v="978000"/>
    <n v="978000"/>
    <n v="978000"/>
    <n v="978000"/>
    <n v="978000"/>
    <n v="978000"/>
    <n v="978000"/>
    <n v="978000"/>
    <n v="978000"/>
    <n v="978000"/>
    <n v="978000"/>
    <n v="978000"/>
    <n v="1173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2"/>
    <x v="92"/>
    <n v="1"/>
    <d v="2025-01-01T00:00:00"/>
    <n v="76510297"/>
    <x v="650"/>
    <m/>
    <m/>
    <x v="11"/>
    <x v="5"/>
    <s v="TREG 3"/>
    <x v="2"/>
    <n v="882840822.56281817"/>
    <n v="51131297.781943418"/>
    <n v="47392955.327163428"/>
    <n v="68428935.320177346"/>
    <n v="42770318.992659338"/>
    <n v="58094050.470110372"/>
    <n v="37887867.419369623"/>
    <n v="58710536.859560721"/>
    <n v="37487382.889692523"/>
    <n v="51820518.73442255"/>
    <n v="66392531.641075842"/>
    <n v="56496245.419376023"/>
    <n v="62981151.462430626"/>
    <n v="639593792.31798184"/>
    <n v="545079.14479347318"/>
    <n v="1977012.4252122268"/>
    <n v="2488503.4110748023"/>
    <n v="5407353.4147901163"/>
    <n v="6416305.1715548933"/>
    <n v="5739434.6105746627"/>
    <n v="9736626.1241572723"/>
    <n v="6597011.7426836416"/>
    <n v="9468180.6563555226"/>
    <n v="7740500.2227814272"/>
    <n v="6588725.5517930388"/>
    <n v="8412934.2193597704"/>
    <n v="71117666.695130855"/>
    <n v="51676376.926736891"/>
    <n v="49369967.752375655"/>
    <n v="70917438.731252149"/>
    <n v="48177672.407449454"/>
    <n v="64510355.641665265"/>
    <n v="43627302.029944286"/>
    <n v="68447162.983717993"/>
    <n v="44084394.632376164"/>
    <n v="61288699.390778072"/>
    <n v="74133031.863857269"/>
    <n v="63084970.971169062"/>
    <n v="71394085.681790397"/>
    <n v="710711459.01311266"/>
    <n v="0"/>
    <n v="0"/>
    <n v="0"/>
    <n v="0"/>
    <n v="0"/>
    <n v="0"/>
    <n v="0"/>
    <n v="0"/>
    <n v="0"/>
    <n v="0"/>
    <n v="0"/>
    <n v="0"/>
    <n v="0"/>
    <n v="55367951"/>
    <n v="21972195"/>
    <n v="39145265"/>
    <n v="37861354.25"/>
    <n v="37861354.25"/>
    <n v="37861354.25"/>
    <n v="37861354.25"/>
    <n v="37861354.25"/>
    <n v="37861354.25"/>
    <n v="37861354.25"/>
    <n v="37861354.25"/>
    <n v="37861354.25"/>
    <n v="457237599.25"/>
    <n v="41894431"/>
    <n v="8938895"/>
    <n v="25678215"/>
    <n v="24394304.25"/>
    <n v="24394304.25"/>
    <n v="24394304.25"/>
    <n v="24394304.25"/>
    <n v="24394304.25"/>
    <n v="24394304.25"/>
    <n v="24394304.25"/>
    <n v="24394304.25"/>
    <n v="24394304.25"/>
    <n v="296060279.25"/>
    <n v="13473520"/>
    <n v="13033300"/>
    <n v="13467050"/>
    <n v="13467050"/>
    <n v="13467050"/>
    <n v="13467050"/>
    <n v="13467050"/>
    <n v="13467050"/>
    <n v="13467050"/>
    <n v="13467050"/>
    <n v="13467050"/>
    <n v="13467050"/>
    <n v="1611773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2"/>
    <x v="92"/>
    <n v="1"/>
    <d v="2025-01-01T00:00:00"/>
    <n v="76510298"/>
    <x v="651"/>
    <m/>
    <m/>
    <x v="11"/>
    <x v="5"/>
    <s v="TREG 3"/>
    <x v="2"/>
    <n v="492222106.94976944"/>
    <n v="32446186.682970393"/>
    <n v="17521378.835659001"/>
    <n v="38707502.682323396"/>
    <n v="20809464.686496373"/>
    <n v="27977511.198570389"/>
    <n v="26174104.160860788"/>
    <n v="32187317.096444797"/>
    <n v="20551988.530997064"/>
    <n v="50408421.714453645"/>
    <n v="36372715.345503472"/>
    <n v="30951099.497723125"/>
    <n v="34503812.968893565"/>
    <n v="368611503.40089601"/>
    <n v="345888.73070240021"/>
    <n v="730909.97229063883"/>
    <n v="1407646.5169076845"/>
    <n v="2630892.931890294"/>
    <n v="3090028.124015592"/>
    <n v="3964977.9613837674"/>
    <n v="5337983.4229320846"/>
    <n v="3616729.1291963384"/>
    <n v="9210174.9471134469"/>
    <n v="4240582.5516201556"/>
    <n v="3609590.3117625117"/>
    <n v="4608971.1299983189"/>
    <n v="42794375.729813233"/>
    <n v="32792075.413672794"/>
    <n v="18252288.80794964"/>
    <n v="40115149.199231081"/>
    <n v="23440357.618386667"/>
    <n v="31067539.322585981"/>
    <n v="30139082.122244556"/>
    <n v="37525300.519376881"/>
    <n v="24168717.660193402"/>
    <n v="59618596.661567092"/>
    <n v="40613297.897123627"/>
    <n v="34560689.809485637"/>
    <n v="39112784.098891884"/>
    <n v="411405879.13070929"/>
    <n v="0"/>
    <n v="0"/>
    <n v="0"/>
    <n v="0"/>
    <n v="0"/>
    <n v="0"/>
    <n v="0"/>
    <n v="0"/>
    <n v="0"/>
    <n v="0"/>
    <n v="0"/>
    <n v="0"/>
    <n v="0"/>
    <n v="30497480"/>
    <n v="31066572"/>
    <n v="31216380"/>
    <n v="29917956"/>
    <n v="29917956"/>
    <n v="29917956"/>
    <n v="29917956"/>
    <n v="29917956"/>
    <n v="29917956"/>
    <n v="29917956"/>
    <n v="29917956"/>
    <n v="29917956"/>
    <n v="362042036"/>
    <n v="25968480"/>
    <n v="25968480"/>
    <n v="25968480"/>
    <n v="24670056"/>
    <n v="24670056"/>
    <n v="24670056"/>
    <n v="24670056"/>
    <n v="24670056"/>
    <n v="24670056"/>
    <n v="24670056"/>
    <n v="24670056"/>
    <n v="24670056"/>
    <n v="299935944"/>
    <n v="4529000"/>
    <n v="5098137"/>
    <n v="5247900"/>
    <n v="5247900"/>
    <n v="5247900"/>
    <n v="5247900"/>
    <n v="5247900"/>
    <n v="5247900"/>
    <n v="5247900"/>
    <n v="5247900"/>
    <n v="5247900"/>
    <n v="5247900"/>
    <n v="621061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1"/>
    <x v="91"/>
    <n v="1"/>
    <d v="2025-01-01T00:00:00"/>
    <n v="76510299"/>
    <x v="652"/>
    <m/>
    <m/>
    <x v="11"/>
    <x v="5"/>
    <s v="TREG 3"/>
    <x v="2"/>
    <n v="505112288.93187332"/>
    <n v="31051421.539939489"/>
    <n v="30723985.839865301"/>
    <n v="39813873.930439457"/>
    <n v="26099017.744634897"/>
    <n v="34980266.202650569"/>
    <n v="25879081.107721753"/>
    <n v="39671082.815959141"/>
    <n v="25360732.483352263"/>
    <n v="35109752.194219127"/>
    <n v="45062608.799344815"/>
    <n v="38345701.58776769"/>
    <n v="42747202.432749495"/>
    <n v="414844726.67864406"/>
    <n v="331020.00206982717"/>
    <n v="1281660.9839615524"/>
    <n v="1447881.0845210701"/>
    <n v="3299639.0031213239"/>
    <n v="3863460.3909037262"/>
    <n v="3920286.4641463719"/>
    <n v="6579100.1408050135"/>
    <n v="4462969.594010666"/>
    <n v="6414939.1919136271"/>
    <n v="5253710.3922490031"/>
    <n v="4471966.2692152411"/>
    <n v="5710111.5774757192"/>
    <n v="47036745.094393142"/>
    <n v="31382441.542009316"/>
    <n v="32005646.823826853"/>
    <n v="41261755.014960527"/>
    <n v="29398656.74775622"/>
    <n v="38843726.593554296"/>
    <n v="29799367.571868125"/>
    <n v="46250182.956764154"/>
    <n v="29823702.077362929"/>
    <n v="41524691.386132754"/>
    <n v="50316319.191593818"/>
    <n v="42817667.856982931"/>
    <n v="48457314.010225214"/>
    <n v="461881471.7730372"/>
    <n v="0"/>
    <n v="0"/>
    <n v="0"/>
    <n v="0"/>
    <n v="0"/>
    <n v="0"/>
    <n v="0"/>
    <n v="0"/>
    <n v="0"/>
    <n v="0"/>
    <n v="0"/>
    <n v="0"/>
    <n v="0"/>
    <n v="36995928"/>
    <n v="10785389"/>
    <n v="23662400"/>
    <n v="23415650"/>
    <n v="23415650"/>
    <n v="23415650"/>
    <n v="23415650"/>
    <n v="23415650"/>
    <n v="23415650"/>
    <n v="23415650"/>
    <n v="23415650"/>
    <n v="23415650"/>
    <n v="282184567"/>
    <n v="17453198"/>
    <n v="-7987011"/>
    <n v="4935000"/>
    <n v="4688250"/>
    <n v="4688250"/>
    <n v="4688250"/>
    <n v="4688250"/>
    <n v="4688250"/>
    <n v="4688250"/>
    <n v="4688250"/>
    <n v="4688250"/>
    <n v="4688250"/>
    <n v="56595437"/>
    <n v="19542730"/>
    <n v="18772400"/>
    <n v="18727400"/>
    <n v="18727400"/>
    <n v="18727400"/>
    <n v="18727400"/>
    <n v="18727400"/>
    <n v="18727400"/>
    <n v="18727400"/>
    <n v="18727400"/>
    <n v="18727400"/>
    <n v="18727400"/>
    <n v="2255891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2"/>
    <x v="92"/>
    <n v="1"/>
    <d v="2025-01-01T00:00:00"/>
    <n v="76510300"/>
    <x v="653"/>
    <m/>
    <m/>
    <x v="11"/>
    <x v="5"/>
    <s v="TREG 3"/>
    <x v="2"/>
    <n v="1312374493.6150832"/>
    <n v="51576830.55791802"/>
    <n v="50338424.848800637"/>
    <n v="86379139.057996258"/>
    <n v="119139227.50391415"/>
    <n v="38411047.984461598"/>
    <n v="64112502.519596346"/>
    <n v="86985090.756130576"/>
    <n v="55541025.125862204"/>
    <n v="60863833.181221165"/>
    <n v="98295976.162978336"/>
    <n v="83644251.179676399"/>
    <n v="93245333.621799693"/>
    <n v="888532682.50035536"/>
    <n v="549828.69418964535"/>
    <n v="2099883.6368123814"/>
    <n v="3141284.913841784"/>
    <n v="15062499.505540654"/>
    <n v="4242379.4490684941"/>
    <n v="9712067.2393244132"/>
    <n v="14425712.186796531"/>
    <n v="9774083.083744593"/>
    <n v="11120494.006465666"/>
    <n v="11460024.291607544"/>
    <n v="9754790.0912211686"/>
    <n v="12455581.389146313"/>
    <n v="103798628.48775919"/>
    <n v="52126659.252107665"/>
    <n v="52438308.485613018"/>
    <n v="89520423.971838042"/>
    <n v="134201727.0094548"/>
    <n v="42653427.433530092"/>
    <n v="73824569.758920759"/>
    <n v="101410802.94292711"/>
    <n v="65315108.209606797"/>
    <n v="71984327.187686831"/>
    <n v="109756000.45458588"/>
    <n v="93399041.270897567"/>
    <n v="105700915.01094601"/>
    <n v="992331310.9881146"/>
    <n v="0"/>
    <n v="0"/>
    <n v="0"/>
    <n v="0"/>
    <n v="0"/>
    <n v="0"/>
    <n v="0"/>
    <n v="0"/>
    <n v="0"/>
    <n v="0"/>
    <n v="0"/>
    <n v="0"/>
    <n v="0"/>
    <n v="99995979"/>
    <n v="100012539"/>
    <n v="-3718743"/>
    <n v="70329914.899999991"/>
    <n v="70329914.899999991"/>
    <n v="70329914.899999991"/>
    <n v="70329914.899999991"/>
    <n v="70329914.899999991"/>
    <n v="70329914.899999991"/>
    <n v="70329914.899999991"/>
    <n v="70329914.899999991"/>
    <n v="70329914.899999991"/>
    <n v="829259009.09999979"/>
    <n v="98900983"/>
    <n v="98900983"/>
    <n v="72878862"/>
    <n v="69234918.899999991"/>
    <n v="69234918.899999991"/>
    <n v="69234918.899999991"/>
    <n v="69234918.899999991"/>
    <n v="69234918.899999991"/>
    <n v="69234918.899999991"/>
    <n v="69234918.899999991"/>
    <n v="69234918.899999991"/>
    <n v="69234918.899999991"/>
    <n v="893795098.09999979"/>
    <n v="1094996"/>
    <n v="1111556"/>
    <n v="1094996"/>
    <n v="1094996"/>
    <n v="1094996"/>
    <n v="1094996"/>
    <n v="1094996"/>
    <n v="1094996"/>
    <n v="1094996"/>
    <n v="1094996"/>
    <n v="1094996"/>
    <n v="1094996"/>
    <n v="13156512"/>
    <n v="0"/>
    <n v="0"/>
    <n v="3946305"/>
    <n v="0"/>
    <n v="0"/>
    <n v="0"/>
    <n v="0"/>
    <n v="0"/>
    <n v="0"/>
    <n v="0"/>
    <n v="0"/>
    <n v="0"/>
    <n v="3946305"/>
    <n v="0"/>
    <n v="0"/>
    <n v="0"/>
    <n v="0"/>
    <n v="0"/>
    <n v="0"/>
    <n v="0"/>
    <n v="0"/>
    <n v="0"/>
    <n v="0"/>
    <n v="0"/>
    <n v="0"/>
    <n v="0"/>
  </r>
  <r>
    <x v="92"/>
    <x v="92"/>
    <n v="1"/>
    <d v="2025-01-01T00:00:00"/>
    <n v="76510301"/>
    <x v="654"/>
    <m/>
    <m/>
    <x v="11"/>
    <x v="5"/>
    <s v="TREG 3"/>
    <x v="2"/>
    <n v="559306006.59726894"/>
    <n v="32219472.427460145"/>
    <n v="34371849.467061915"/>
    <n v="30252479.69162149"/>
    <n v="27956436.14202987"/>
    <n v="38227863.79431361"/>
    <n v="39547018.44325231"/>
    <n v="39255081.129053637"/>
    <n v="25064853.510707974"/>
    <n v="34117868.89600867"/>
    <n v="42544452.65595445"/>
    <n v="36202894.799642839"/>
    <n v="40358434.154860877"/>
    <n v="420118705.11196786"/>
    <n v="343471.87023011222"/>
    <n v="1433832.7923381925"/>
    <n v="1100169.0813078098"/>
    <n v="3534468.1545141749"/>
    <n v="4222147.3313717172"/>
    <n v="5990770.7099449486"/>
    <n v="6510109.9201550707"/>
    <n v="4410900.9536712989"/>
    <n v="6233711.1670532674"/>
    <n v="4960126.3443581089"/>
    <n v="4222067.0815316737"/>
    <n v="5391023.2483403236"/>
    <n v="48352798.654816695"/>
    <n v="32562944.297690257"/>
    <n v="35805682.259400107"/>
    <n v="31352648.7729293"/>
    <n v="31490904.296544045"/>
    <n v="42450011.125685327"/>
    <n v="45537789.153197259"/>
    <n v="45765191.049208708"/>
    <n v="29475754.464379273"/>
    <n v="40351580.063061938"/>
    <n v="47504579.000312559"/>
    <n v="40424961.881174512"/>
    <n v="45749457.4032012"/>
    <n v="468471503.76678449"/>
    <n v="0"/>
    <n v="0"/>
    <n v="0"/>
    <n v="0"/>
    <n v="0"/>
    <n v="0"/>
    <n v="0"/>
    <n v="0"/>
    <n v="0"/>
    <n v="0"/>
    <n v="0"/>
    <n v="0"/>
    <n v="0"/>
    <n v="34841101"/>
    <n v="34462253"/>
    <n v="35513186"/>
    <n v="34962187.350000001"/>
    <n v="34962187.350000001"/>
    <n v="34962187.350000001"/>
    <n v="34962187.350000001"/>
    <n v="34962187.350000001"/>
    <n v="34962187.350000001"/>
    <n v="34962187.350000001"/>
    <n v="34962187.350000001"/>
    <n v="34962187.350000001"/>
    <n v="419476226.1500001"/>
    <n v="11070513"/>
    <n v="11070513"/>
    <n v="11070513"/>
    <n v="10516987.35"/>
    <n v="10516987.35"/>
    <n v="10516987.35"/>
    <n v="10516987.35"/>
    <n v="10516987.35"/>
    <n v="10516987.35"/>
    <n v="10516987.35"/>
    <n v="10516987.35"/>
    <n v="10516987.35"/>
    <n v="127864425.14999998"/>
    <n v="23770588"/>
    <n v="23391740"/>
    <n v="24445200"/>
    <n v="24445200"/>
    <n v="24445200"/>
    <n v="24445200"/>
    <n v="24445200"/>
    <n v="24445200"/>
    <n v="24445200"/>
    <n v="24445200"/>
    <n v="24445200"/>
    <n v="24445200"/>
    <n v="2916143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1"/>
    <x v="91"/>
    <n v="1"/>
    <d v="2025-01-01T00:00:00"/>
    <n v="76510302"/>
    <x v="655"/>
    <m/>
    <m/>
    <x v="11"/>
    <x v="5"/>
    <s v="TREG 3"/>
    <x v="2"/>
    <n v="1379989798.9507511"/>
    <n v="78545388.740309939"/>
    <n v="68933460.737140045"/>
    <n v="25495244.873757113"/>
    <n v="61760526.363068841"/>
    <n v="83142324.979756191"/>
    <n v="36613010.15575812"/>
    <n v="92328918.946706116"/>
    <n v="58684448.03305763"/>
    <n v="81659065.800437123"/>
    <n v="104037494.61102705"/>
    <n v="88529954.846986935"/>
    <n v="98691841.445236519"/>
    <n v="878421679.53324163"/>
    <n v="837323.81494837999"/>
    <n v="2875581.5595254749"/>
    <n v="927166.31550197676"/>
    <n v="7808241.8133447543"/>
    <n v="9182808.3155809343"/>
    <n v="5546313.1603403389"/>
    <n v="15311939.088243991"/>
    <n v="10327261.146134511"/>
    <n v="14920012.499106392"/>
    <n v="12129410.195830688"/>
    <n v="10324572.390068546"/>
    <n v="13183118.294709802"/>
    <n v="103373748.59333579"/>
    <n v="79382712.555258319"/>
    <n v="71809042.296665519"/>
    <n v="26422411.18925909"/>
    <n v="69568768.176413596"/>
    <n v="92325133.295337126"/>
    <n v="42159323.316098459"/>
    <n v="107640858.03495011"/>
    <n v="69011709.179192141"/>
    <n v="96579078.299543515"/>
    <n v="116166904.80685773"/>
    <n v="98854527.23705548"/>
    <n v="111874959.73994632"/>
    <n v="981795428.12657738"/>
    <n v="0"/>
    <n v="0"/>
    <n v="0"/>
    <n v="0"/>
    <n v="0"/>
    <n v="0"/>
    <n v="0"/>
    <n v="0"/>
    <n v="0"/>
    <n v="0"/>
    <n v="0"/>
    <n v="0"/>
    <n v="0"/>
    <n v="79216284"/>
    <n v="53228864"/>
    <n v="66337182"/>
    <n v="63817218.149999999"/>
    <n v="63817218.149999999"/>
    <n v="63817218.149999999"/>
    <n v="63817218.149999999"/>
    <n v="63817218.149999999"/>
    <n v="63817218.149999999"/>
    <n v="63817218.149999999"/>
    <n v="63817218.149999999"/>
    <n v="63817218.149999999"/>
    <n v="773137293.3499999"/>
    <n v="63061184"/>
    <n v="37333764"/>
    <n v="50399277"/>
    <n v="47879313.149999999"/>
    <n v="47879313.149999999"/>
    <n v="47879313.149999999"/>
    <n v="47879313.149999999"/>
    <n v="47879313.149999999"/>
    <n v="47879313.149999999"/>
    <n v="47879313.149999999"/>
    <n v="47879313.149999999"/>
    <n v="47879313.149999999"/>
    <n v="581708043.3499999"/>
    <n v="16155100"/>
    <n v="15895100"/>
    <n v="15937905"/>
    <n v="15937905"/>
    <n v="15937905"/>
    <n v="15937905"/>
    <n v="15937905"/>
    <n v="15937905"/>
    <n v="15937905"/>
    <n v="15937905"/>
    <n v="15937905"/>
    <n v="15937905"/>
    <n v="191429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1"/>
    <x v="91"/>
    <n v="1"/>
    <d v="2025-01-01T00:00:00"/>
    <n v="76510303"/>
    <x v="656"/>
    <m/>
    <m/>
    <x v="11"/>
    <x v="5"/>
    <s v="TREG 3"/>
    <x v="2"/>
    <n v="304191330.79267514"/>
    <n v="37128753.891853243"/>
    <n v="20134393.025438514"/>
    <n v="23921084.783375174"/>
    <n v="16249048.967442486"/>
    <n v="24813363.932220686"/>
    <n v="21980730.338064793"/>
    <n v="31506350.946181487"/>
    <n v="20117183.465751205"/>
    <n v="37790309.268823139"/>
    <n v="20368288.126695707"/>
    <n v="28611061.32067778"/>
    <n v="19321725.016796824"/>
    <n v="301942293.08332103"/>
    <n v="395806.68390086293"/>
    <n v="839912.7024387829"/>
    <n v="869920.02435095608"/>
    <n v="2054330.0234976523"/>
    <n v="2740558.0095313787"/>
    <n v="3329745.7223338373"/>
    <n v="5225051.1766441502"/>
    <n v="3540212.341410812"/>
    <n v="6904706.5516749993"/>
    <n v="2374675.8089402728"/>
    <n v="3336689.5337582082"/>
    <n v="2580969.0327404514"/>
    <n v="34192577.611222364"/>
    <n v="37524560.575754106"/>
    <n v="20974305.727877297"/>
    <n v="24791004.80772613"/>
    <n v="18303378.990940139"/>
    <n v="27553921.941752065"/>
    <n v="25310476.060398631"/>
    <n v="36731402.122825637"/>
    <n v="23657395.807162017"/>
    <n v="44695015.820498139"/>
    <n v="22742963.93563598"/>
    <n v="31947750.854435988"/>
    <n v="21902694.049537275"/>
    <n v="336134870.69454342"/>
    <n v="0"/>
    <n v="0"/>
    <n v="0"/>
    <n v="0"/>
    <n v="0"/>
    <n v="0"/>
    <n v="0"/>
    <n v="0"/>
    <n v="0"/>
    <n v="0"/>
    <n v="0"/>
    <n v="0"/>
    <n v="0"/>
    <n v="17014225"/>
    <n v="16964225"/>
    <n v="12536785"/>
    <n v="12070670.75"/>
    <n v="12070670.75"/>
    <n v="12070670.75"/>
    <n v="12070670.75"/>
    <n v="12070670.75"/>
    <n v="12070670.75"/>
    <n v="12070670.75"/>
    <n v="12070670.75"/>
    <n v="12070670.75"/>
    <n v="155151271.75"/>
    <n v="13225225"/>
    <n v="13225225"/>
    <n v="9322285"/>
    <n v="8856170.75"/>
    <n v="8856170.75"/>
    <n v="8856170.75"/>
    <n v="8856170.75"/>
    <n v="8856170.75"/>
    <n v="8856170.75"/>
    <n v="8856170.75"/>
    <n v="8856170.75"/>
    <n v="8856170.75"/>
    <n v="115478271.75"/>
    <n v="3789000"/>
    <n v="3739000"/>
    <n v="3214500"/>
    <n v="3214500"/>
    <n v="3214500"/>
    <n v="3214500"/>
    <n v="3214500"/>
    <n v="3214500"/>
    <n v="3214500"/>
    <n v="3214500"/>
    <n v="3214500"/>
    <n v="3214500"/>
    <n v="39673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1"/>
    <x v="91"/>
    <n v="1"/>
    <d v="2025-01-01T00:00:00"/>
    <n v="76510304"/>
    <x v="657"/>
    <m/>
    <m/>
    <x v="11"/>
    <x v="5"/>
    <s v="TREG 3"/>
    <x v="2"/>
    <n v="239697409.41547152"/>
    <n v="12407305.531744126"/>
    <n v="10832262.227448838"/>
    <n v="18849393.367133237"/>
    <n v="9918526.8668359239"/>
    <n v="13335067.738869775"/>
    <n v="32324186.423544493"/>
    <n v="15435945.968005277"/>
    <n v="9856036.8839991018"/>
    <n v="13699174.028084025"/>
    <n v="17443121.062265914"/>
    <n v="14843097.921633847"/>
    <n v="16546858.847605795"/>
    <n v="185490976.86717033"/>
    <n v="132266.6112891566"/>
    <n v="451871.31439657323"/>
    <n v="685481.65291957557"/>
    <n v="1253976.6217847895"/>
    <n v="1472816.293640377"/>
    <n v="4896621.7143990807"/>
    <n v="2559915.8652334064"/>
    <n v="1734460.6651093569"/>
    <n v="2502990.2769883666"/>
    <n v="2033639.6147445515"/>
    <n v="1731037.1303098034"/>
    <n v="2210306.2867146619"/>
    <n v="21665384.047529701"/>
    <n v="12539572.143033283"/>
    <n v="11284133.541845411"/>
    <n v="19534875.020052813"/>
    <n v="11172503.488620713"/>
    <n v="14807884.032510152"/>
    <n v="37220808.137943573"/>
    <n v="17995861.833238684"/>
    <n v="11590497.549108459"/>
    <n v="16202164.305072391"/>
    <n v="19476760.677010465"/>
    <n v="16574135.05194365"/>
    <n v="18757165.134320457"/>
    <n v="207156360.91470009"/>
    <n v="0"/>
    <n v="0"/>
    <n v="0"/>
    <n v="0"/>
    <n v="0"/>
    <n v="0"/>
    <n v="0"/>
    <n v="0"/>
    <n v="0"/>
    <n v="0"/>
    <n v="0"/>
    <n v="0"/>
    <n v="0"/>
    <n v="14653514"/>
    <n v="14653514"/>
    <n v="14653514"/>
    <n v="13977838.299999999"/>
    <n v="13977838.299999999"/>
    <n v="13977838.299999999"/>
    <n v="13977838.299999999"/>
    <n v="13977838.299999999"/>
    <n v="13977838.299999999"/>
    <n v="13977838.299999999"/>
    <n v="13977838.299999999"/>
    <n v="13977838.299999999"/>
    <n v="169761086.70000002"/>
    <n v="13513514"/>
    <n v="13513514"/>
    <n v="13513514"/>
    <n v="12837838.299999999"/>
    <n v="12837838.299999999"/>
    <n v="12837838.299999999"/>
    <n v="12837838.299999999"/>
    <n v="12837838.299999999"/>
    <n v="12837838.299999999"/>
    <n v="12837838.299999999"/>
    <n v="12837838.299999999"/>
    <n v="12837838.299999999"/>
    <n v="156081086.69999999"/>
    <n v="1140000"/>
    <n v="1140000"/>
    <n v="1140000"/>
    <n v="1140000"/>
    <n v="1140000"/>
    <n v="1140000"/>
    <n v="1140000"/>
    <n v="1140000"/>
    <n v="1140000"/>
    <n v="1140000"/>
    <n v="1140000"/>
    <n v="1140000"/>
    <n v="1368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1"/>
    <x v="91"/>
    <n v="1"/>
    <d v="2025-01-01T00:00:00"/>
    <n v="76510305"/>
    <x v="658"/>
    <m/>
    <m/>
    <x v="11"/>
    <x v="5"/>
    <s v="TREG 3"/>
    <x v="2"/>
    <n v="1038559026.8182689"/>
    <n v="57371029.242700271"/>
    <n v="33836116.903847426"/>
    <n v="57365573.211556397"/>
    <n v="39054077.520253316"/>
    <n v="50435167.344594195"/>
    <n v="35266673.025408089"/>
    <n v="54599985.241386093"/>
    <n v="34618453.051372893"/>
    <n v="48692723.522435851"/>
    <n v="61213917.810643025"/>
    <n v="52089541.372029558"/>
    <n v="58068625.099026509"/>
    <n v="582611883.34525359"/>
    <n v="611597.06309226155"/>
    <n v="1411484.5355824232"/>
    <n v="2086170.476674445"/>
    <n v="4937517.521832481"/>
    <n v="5570405.6171441153"/>
    <n v="5342363.5994452238"/>
    <n v="9054927.2944232896"/>
    <n v="6092138.8394985572"/>
    <n v="8896697.9532404318"/>
    <n v="7136741.6294976547"/>
    <n v="6074805.319741942"/>
    <n v="7756725.8111847714"/>
    <n v="64971575.661357597"/>
    <n v="57982626.305792533"/>
    <n v="35247601.439429849"/>
    <n v="59451743.688230842"/>
    <n v="43991595.042085797"/>
    <n v="56005572.961738311"/>
    <n v="40609036.624853313"/>
    <n v="63654912.535809383"/>
    <n v="40710591.89087145"/>
    <n v="57589421.475676283"/>
    <n v="68350659.440140679"/>
    <n v="58164346.6917715"/>
    <n v="65825350.91021128"/>
    <n v="647583459.00661135"/>
    <n v="0"/>
    <n v="0"/>
    <n v="0"/>
    <n v="0"/>
    <n v="0"/>
    <n v="0"/>
    <n v="0"/>
    <n v="0"/>
    <n v="0"/>
    <n v="0"/>
    <n v="0"/>
    <n v="0"/>
    <n v="0"/>
    <n v="50334413"/>
    <n v="48488128"/>
    <n v="53578978"/>
    <n v="51704917.5"/>
    <n v="51704917.5"/>
    <n v="51704917.5"/>
    <n v="51704917.5"/>
    <n v="51704917.5"/>
    <n v="51704917.5"/>
    <n v="51704917.5"/>
    <n v="51704917.5"/>
    <n v="51704917.5"/>
    <n v="617745776.5"/>
    <n v="32030613"/>
    <n v="32030613"/>
    <n v="37481210"/>
    <n v="35607149.5"/>
    <n v="35607149.5"/>
    <n v="35607149.5"/>
    <n v="35607149.5"/>
    <n v="35607149.5"/>
    <n v="35607149.5"/>
    <n v="35607149.5"/>
    <n v="35607149.5"/>
    <n v="35607149.5"/>
    <n v="422006781.5"/>
    <n v="18303800"/>
    <n v="16457515"/>
    <n v="16097768"/>
    <n v="16097768"/>
    <n v="16097768"/>
    <n v="16097768"/>
    <n v="16097768"/>
    <n v="16097768"/>
    <n v="16097768"/>
    <n v="16097768"/>
    <n v="16097768"/>
    <n v="16097768"/>
    <n v="195738995"/>
    <n v="0"/>
    <n v="0"/>
    <n v="6090000"/>
    <n v="0"/>
    <n v="0"/>
    <n v="0"/>
    <n v="0"/>
    <n v="0"/>
    <n v="0"/>
    <n v="0"/>
    <n v="0"/>
    <n v="0"/>
    <n v="6090000"/>
    <n v="0"/>
    <n v="0"/>
    <n v="0"/>
    <n v="0"/>
    <n v="0"/>
    <n v="0"/>
    <n v="0"/>
    <n v="0"/>
    <n v="0"/>
    <n v="0"/>
    <n v="0"/>
    <n v="0"/>
    <n v="0"/>
  </r>
  <r>
    <x v="91"/>
    <x v="91"/>
    <n v="1"/>
    <d v="2025-01-01T00:00:00"/>
    <n v="76510306"/>
    <x v="659"/>
    <m/>
    <m/>
    <x v="11"/>
    <x v="5"/>
    <s v="TREG 3"/>
    <x v="2"/>
    <n v="329153661.16316843"/>
    <n v="1791736.9601665284"/>
    <n v="20280281.486904595"/>
    <n v="2266242.5526616238"/>
    <n v="1487222.6081593693"/>
    <n v="57973033.240943566"/>
    <n v="21641268.102653276"/>
    <n v="29031636.697719045"/>
    <n v="18537048.697155882"/>
    <n v="25765148.71628293"/>
    <n v="32479787.943857215"/>
    <n v="30638593.079729598"/>
    <n v="30810911.911274601"/>
    <n v="272702911.99750823"/>
    <n v="19100.599677861435"/>
    <n v="845998.48668714985"/>
    <n v="82414.731374001596"/>
    <n v="188026.14612633293"/>
    <n v="6402939.1991865262"/>
    <n v="3278322.3661090471"/>
    <n v="4814641.5859595835"/>
    <n v="3262140.9792642631"/>
    <n v="4707577.0108334832"/>
    <n v="3786718.1684600413"/>
    <n v="3573145.0753392987"/>
    <n v="4115678.5661923774"/>
    <n v="35076702.915209964"/>
    <n v="1810837.5598443898"/>
    <n v="21126279.973591745"/>
    <n v="2348657.2840356254"/>
    <n v="1675248.7542857022"/>
    <n v="64375972.440130092"/>
    <n v="24919590.468762323"/>
    <n v="33846278.283678629"/>
    <n v="21799189.676420145"/>
    <n v="30472725.727116413"/>
    <n v="36266506.112317257"/>
    <n v="34211738.155068897"/>
    <n v="34926590.477466978"/>
    <n v="307779614.91271824"/>
    <n v="0"/>
    <n v="0"/>
    <n v="0"/>
    <n v="0"/>
    <n v="0"/>
    <n v="0"/>
    <n v="0"/>
    <n v="0"/>
    <n v="0"/>
    <n v="0"/>
    <n v="0"/>
    <n v="0"/>
    <n v="0"/>
    <n v="27468969"/>
    <n v="27468969"/>
    <n v="27468969"/>
    <n v="26181220.549999997"/>
    <n v="26181220.549999997"/>
    <n v="26181220.549999997"/>
    <n v="26181220.549999997"/>
    <n v="26181220.549999997"/>
    <n v="26181220.549999997"/>
    <n v="26181220.549999997"/>
    <n v="26181220.549999997"/>
    <n v="26181220.549999997"/>
    <n v="318037891.95000005"/>
    <n v="25754969"/>
    <n v="25754969"/>
    <n v="25754969"/>
    <n v="24467220.549999997"/>
    <n v="24467220.549999997"/>
    <n v="24467220.549999997"/>
    <n v="24467220.549999997"/>
    <n v="24467220.549999997"/>
    <n v="24467220.549999997"/>
    <n v="24467220.549999997"/>
    <n v="24467220.549999997"/>
    <n v="24467220.549999997"/>
    <n v="297469891.95000005"/>
    <n v="1714000"/>
    <n v="1714000"/>
    <n v="1714000"/>
    <n v="1714000"/>
    <n v="1714000"/>
    <n v="1714000"/>
    <n v="1714000"/>
    <n v="1714000"/>
    <n v="1714000"/>
    <n v="1714000"/>
    <n v="1714000"/>
    <n v="1714000"/>
    <n v="2056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1"/>
    <x v="91"/>
    <n v="1"/>
    <d v="2025-01-01T00:00:00"/>
    <n v="76510307"/>
    <x v="660"/>
    <m/>
    <m/>
    <x v="11"/>
    <x v="5"/>
    <s v="TREG 3"/>
    <x v="2"/>
    <n v="646032842.2916739"/>
    <n v="38481862.589169361"/>
    <n v="36474872.581924908"/>
    <n v="15217487.372561362"/>
    <n v="31920701.433466505"/>
    <n v="23767007.230112225"/>
    <n v="26920253.864212513"/>
    <n v="41574497.717022561"/>
    <n v="26546924.38261731"/>
    <n v="24766255.958811194"/>
    <n v="17360557.708303217"/>
    <n v="14772841.231719682"/>
    <n v="16468537.762799416"/>
    <n v="314271799.83272034"/>
    <n v="410231.33892705292"/>
    <n v="1521561.08022172"/>
    <n v="553402.87054620497"/>
    <n v="4035661.1305231415"/>
    <n v="2624991.2025227398"/>
    <n v="4078008.2722398899"/>
    <n v="6894764.7598347515"/>
    <n v="4671715.0780993812"/>
    <n v="4525068.2804107368"/>
    <n v="2024013.8082879335"/>
    <n v="1722843.6292269323"/>
    <n v="2199844.2656311281"/>
    <n v="35262105.716471612"/>
    <n v="38892093.928096414"/>
    <n v="37996433.662146628"/>
    <n v="15770890.243107567"/>
    <n v="35956362.563989647"/>
    <n v="26391998.432634965"/>
    <n v="30998262.136452403"/>
    <n v="48469262.476857312"/>
    <n v="31218639.460716691"/>
    <n v="29291324.239221931"/>
    <n v="19384571.51659115"/>
    <n v="16495684.860946614"/>
    <n v="18668382.028430544"/>
    <n v="349533905.54919183"/>
    <n v="0"/>
    <n v="0"/>
    <n v="0"/>
    <n v="0"/>
    <n v="0"/>
    <n v="0"/>
    <n v="0"/>
    <n v="0"/>
    <n v="0"/>
    <n v="0"/>
    <n v="0"/>
    <n v="0"/>
    <n v="0"/>
    <n v="35798925"/>
    <n v="35531675"/>
    <n v="-12138052"/>
    <n v="29561281.25"/>
    <n v="29561281.25"/>
    <n v="29561281.25"/>
    <n v="29561281.25"/>
    <n v="29561281.25"/>
    <n v="29561281.25"/>
    <n v="29561281.25"/>
    <n v="29561281.25"/>
    <n v="29561281.25"/>
    <n v="325244079.25"/>
    <n v="27095375"/>
    <n v="27095375"/>
    <n v="21957875"/>
    <n v="20859981.25"/>
    <n v="20859981.25"/>
    <n v="20859981.25"/>
    <n v="20859981.25"/>
    <n v="20859981.25"/>
    <n v="20859981.25"/>
    <n v="20859981.25"/>
    <n v="20859981.25"/>
    <n v="20859981.25"/>
    <n v="263888456.25"/>
    <n v="8703550"/>
    <n v="8436300"/>
    <n v="8701300"/>
    <n v="8701300"/>
    <n v="8701300"/>
    <n v="8701300"/>
    <n v="8701300"/>
    <n v="8701300"/>
    <n v="8701300"/>
    <n v="8701300"/>
    <n v="8701300"/>
    <n v="8701300"/>
    <n v="1041528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1"/>
    <x v="91"/>
    <n v="1"/>
    <d v="2025-01-01T00:00:00"/>
    <n v="76510308"/>
    <x v="661"/>
    <m/>
    <m/>
    <x v="11"/>
    <x v="5"/>
    <s v="TREG 3"/>
    <x v="2"/>
    <n v="1283653431.4482307"/>
    <n v="85948926.583923593"/>
    <n v="74871283.746102527"/>
    <n v="124768516.43866259"/>
    <n v="67074374.692963406"/>
    <n v="87798023.72897929"/>
    <n v="73702593.51260601"/>
    <n v="95156122.812789336"/>
    <n v="58933152.277243972"/>
    <n v="84689971.006920293"/>
    <n v="103413831.8573155"/>
    <n v="87999253.52981028"/>
    <n v="98100223.722849756"/>
    <n v="1042456273.9101666"/>
    <n v="916248.35336814821"/>
    <n v="3123279.7624839395"/>
    <n v="4537362.4081624895"/>
    <n v="8480059.4801071435"/>
    <n v="9697015.6004940569"/>
    <n v="11164819.899024144"/>
    <n v="15780805.981535599"/>
    <n v="10371028.000283286"/>
    <n v="15473792.328952238"/>
    <n v="12056699.281444371"/>
    <n v="10262680.749254256"/>
    <n v="13104090.825921521"/>
    <n v="114967882.67103119"/>
    <n v="86865174.937291741"/>
    <n v="77994563.508586466"/>
    <n v="129305878.84682508"/>
    <n v="75554434.17307055"/>
    <n v="97495039.329473346"/>
    <n v="84867413.411630154"/>
    <n v="110936928.79432493"/>
    <n v="69304180.277527258"/>
    <n v="100163763.33587253"/>
    <n v="115470531.13875987"/>
    <n v="98261934.279064536"/>
    <n v="111204314.54877128"/>
    <n v="1157424156.5811977"/>
    <n v="0"/>
    <n v="0"/>
    <n v="0"/>
    <n v="0"/>
    <n v="0"/>
    <n v="0"/>
    <n v="0"/>
    <n v="0"/>
    <n v="0"/>
    <n v="0"/>
    <n v="0"/>
    <n v="0"/>
    <n v="0"/>
    <n v="82253224"/>
    <n v="90311264"/>
    <n v="71254467"/>
    <n v="69586878.799999997"/>
    <n v="69586878.799999997"/>
    <n v="69586878.799999997"/>
    <n v="69586878.799999997"/>
    <n v="69586878.799999997"/>
    <n v="69586878.799999997"/>
    <n v="69586878.799999997"/>
    <n v="69586878.799999997"/>
    <n v="69586878.799999997"/>
    <n v="870100864.19999981"/>
    <n v="44101122"/>
    <n v="51559063"/>
    <n v="33351764"/>
    <n v="31684175.799999997"/>
    <n v="31684175.799999997"/>
    <n v="31684175.799999997"/>
    <n v="31684175.799999997"/>
    <n v="31684175.799999997"/>
    <n v="31684175.799999997"/>
    <n v="31684175.799999997"/>
    <n v="31684175.799999997"/>
    <n v="31684175.799999997"/>
    <n v="414169531.20000011"/>
    <n v="38152102"/>
    <n v="38752201"/>
    <n v="37902703"/>
    <n v="37902703"/>
    <n v="37902703"/>
    <n v="37902703"/>
    <n v="37902703"/>
    <n v="37902703"/>
    <n v="37902703"/>
    <n v="37902703"/>
    <n v="37902703"/>
    <n v="37902703"/>
    <n v="455931333"/>
    <n v="0"/>
    <n v="0"/>
    <n v="22373823"/>
    <n v="0"/>
    <n v="0"/>
    <n v="0"/>
    <n v="0"/>
    <n v="0"/>
    <n v="0"/>
    <n v="0"/>
    <n v="0"/>
    <n v="0"/>
    <n v="22373823"/>
    <n v="0"/>
    <n v="0"/>
    <n v="0"/>
    <n v="0"/>
    <n v="0"/>
    <n v="0"/>
    <n v="0"/>
    <n v="0"/>
    <n v="0"/>
    <n v="0"/>
    <n v="0"/>
    <n v="0"/>
    <n v="0"/>
  </r>
  <r>
    <x v="93"/>
    <x v="93"/>
    <n v="1"/>
    <d v="2025-01-01T00:00:00"/>
    <n v="76520013"/>
    <x v="662"/>
    <m/>
    <m/>
    <x v="11"/>
    <x v="2"/>
    <s v="TREG 3"/>
    <x v="2"/>
    <n v="11848093712"/>
    <n v="110617412.14971687"/>
    <n v="76721700.283400327"/>
    <n v="418711546.17480737"/>
    <n v="656999115.4743731"/>
    <n v="440300670.21373713"/>
    <n v="541856835.92073834"/>
    <n v="551299599.92745066"/>
    <n v="1172529861.0328882"/>
    <n v="627903160.12736034"/>
    <n v="526987030.37336534"/>
    <n v="1666211100.7367439"/>
    <n v="200161648.12118065"/>
    <n v="6990299680.5357618"/>
    <n v="1179223.8223831356"/>
    <n v="3200470.4854680151"/>
    <n v="15226966.575427234"/>
    <n v="83062892.544340849"/>
    <n v="48629824.301629901"/>
    <n v="82083054.283230662"/>
    <n v="91428189.453132987"/>
    <n v="206341245.12351704"/>
    <n v="114724836.80162895"/>
    <n v="61439790.367690504"/>
    <n v="194317473.1809752"/>
    <n v="26737313.303752989"/>
    <n v="928371280.24317753"/>
    <n v="111796635.9721"/>
    <n v="79922170.768868342"/>
    <n v="433938512.7502346"/>
    <n v="740062008.01871395"/>
    <n v="488930494.51536703"/>
    <n v="623939890.203969"/>
    <n v="642727789.38058364"/>
    <n v="1378871106.1564052"/>
    <n v="742627996.92898929"/>
    <n v="588426820.74105585"/>
    <n v="1860528573.9177191"/>
    <n v="226898961.42493364"/>
    <n v="7918670960.7789392"/>
    <n v="0"/>
    <n v="0"/>
    <n v="0"/>
    <n v="0"/>
    <n v="0"/>
    <n v="0"/>
    <n v="0"/>
    <n v="0"/>
    <n v="0"/>
    <n v="0"/>
    <n v="0"/>
    <n v="0"/>
    <n v="0"/>
    <n v="126202961"/>
    <n v="121399533"/>
    <n v="1080923906"/>
    <n v="137676745.84999999"/>
    <n v="135553645.84999999"/>
    <n v="135553645.84999999"/>
    <n v="135553645.84999999"/>
    <n v="135553645.84999999"/>
    <n v="135553645.84999999"/>
    <n v="135553645.84999999"/>
    <n v="135553645.84999999"/>
    <n v="135553645.84999999"/>
    <n v="2550632312.6499991"/>
    <n v="76543591"/>
    <n v="73630049"/>
    <n v="92194103"/>
    <n v="87584397.849999994"/>
    <n v="87584397.849999994"/>
    <n v="87584397.849999994"/>
    <n v="87584397.849999994"/>
    <n v="87584397.849999994"/>
    <n v="87584397.849999994"/>
    <n v="87584397.849999994"/>
    <n v="87584397.849999994"/>
    <n v="87584397.849999994"/>
    <n v="1030627323.6500002"/>
    <n v="49659370"/>
    <n v="47789301"/>
    <n v="47969248"/>
    <n v="47969248"/>
    <n v="47969248"/>
    <n v="47969248"/>
    <n v="47969248"/>
    <n v="47969248"/>
    <n v="47969248"/>
    <n v="47969248"/>
    <n v="47969248"/>
    <n v="47969248"/>
    <n v="577141151"/>
    <n v="0"/>
    <n v="0"/>
    <n v="962290473"/>
    <n v="2123100"/>
    <n v="0"/>
    <n v="0"/>
    <n v="0"/>
    <n v="0"/>
    <n v="0"/>
    <n v="0"/>
    <n v="0"/>
    <n v="0"/>
    <n v="964413573"/>
    <n v="0"/>
    <n v="0"/>
    <n v="0"/>
    <n v="0"/>
    <n v="0"/>
    <n v="0"/>
    <n v="0"/>
    <n v="0"/>
    <n v="0"/>
    <n v="0"/>
    <n v="0"/>
    <n v="0"/>
    <n v="0"/>
  </r>
  <r>
    <x v="62"/>
    <x v="62"/>
    <n v="1"/>
    <d v="2025-01-01T00:00:00"/>
    <n v="76520014"/>
    <x v="663"/>
    <m/>
    <m/>
    <x v="11"/>
    <x v="1"/>
    <s v="TREG 3"/>
    <x v="2"/>
    <n v="2986070545"/>
    <n v="72519038.958196938"/>
    <n v="55003135.822414123"/>
    <n v="46018568.664182819"/>
    <n v="109097525.46768866"/>
    <n v="113828286.53210211"/>
    <n v="268030756.84713906"/>
    <n v="244900655.22547379"/>
    <n v="150900577.1139679"/>
    <n v="508996365.19172233"/>
    <n v="224123654.98200026"/>
    <n v="161742118.5012399"/>
    <n v="90879560.234788418"/>
    <n v="2046040243.5409164"/>
    <n v="773080.62676510215"/>
    <n v="2294473.5603821352"/>
    <n v="1673522.5319197997"/>
    <n v="13792950.12936677"/>
    <n v="12571976.263230786"/>
    <n v="40602575.635084093"/>
    <n v="40614619.539171785"/>
    <n v="26555411.513464272"/>
    <n v="92999253.129094303"/>
    <n v="26129884.769229889"/>
    <n v="18862747.799604595"/>
    <n v="12139564.685407415"/>
    <n v="289010060.1827209"/>
    <n v="73292119.58496204"/>
    <n v="57297609.382796258"/>
    <n v="47692091.196102619"/>
    <n v="122890475.59705544"/>
    <n v="126400262.79533289"/>
    <n v="308633332.48222315"/>
    <n v="285515274.76464558"/>
    <n v="177455988.62743217"/>
    <n v="601995618.32081664"/>
    <n v="250253539.75123015"/>
    <n v="180604866.30084449"/>
    <n v="103019124.92019583"/>
    <n v="2335050303.7236376"/>
    <n v="0"/>
    <n v="0"/>
    <n v="0"/>
    <n v="0"/>
    <n v="0"/>
    <n v="0"/>
    <n v="0"/>
    <n v="0"/>
    <n v="0"/>
    <n v="0"/>
    <n v="0"/>
    <n v="0"/>
    <n v="0"/>
    <n v="55752415"/>
    <n v="37589828"/>
    <n v="45354708"/>
    <n v="44208268"/>
    <n v="44208268"/>
    <n v="44208268"/>
    <n v="44208268"/>
    <n v="44208268"/>
    <n v="44208268"/>
    <n v="44208268"/>
    <n v="44208268"/>
    <n v="44208268"/>
    <n v="536571363"/>
    <n v="31931946"/>
    <n v="14248297"/>
    <n v="22928800"/>
    <n v="21782360"/>
    <n v="21782360"/>
    <n v="21782360"/>
    <n v="21782360"/>
    <n v="21782360"/>
    <n v="21782360"/>
    <n v="21782360"/>
    <n v="21782360"/>
    <n v="21782360"/>
    <n v="265150283"/>
    <n v="23820469"/>
    <n v="23341531"/>
    <n v="22425908"/>
    <n v="22425908"/>
    <n v="22425908"/>
    <n v="22425908"/>
    <n v="22425908"/>
    <n v="22425908"/>
    <n v="22425908"/>
    <n v="22425908"/>
    <n v="22425908"/>
    <n v="22425908"/>
    <n v="271421080"/>
    <n v="0"/>
    <n v="0"/>
    <n v="-500000"/>
    <n v="0"/>
    <n v="0"/>
    <n v="0"/>
    <n v="0"/>
    <n v="0"/>
    <n v="0"/>
    <n v="0"/>
    <n v="0"/>
    <n v="0"/>
    <n v="-500000"/>
    <n v="0"/>
    <n v="0"/>
    <n v="0"/>
    <n v="0"/>
    <n v="0"/>
    <n v="0"/>
    <n v="0"/>
    <n v="0"/>
    <n v="0"/>
    <n v="0"/>
    <n v="0"/>
    <n v="0"/>
    <n v="0"/>
  </r>
  <r>
    <x v="81"/>
    <x v="81"/>
    <n v="0.2"/>
    <d v="2025-01-01T00:00:00"/>
    <n v="76520015"/>
    <x v="664"/>
    <m/>
    <m/>
    <x v="11"/>
    <x v="3"/>
    <s v="TREG 3"/>
    <x v="2"/>
    <n v="3745125432.9251122"/>
    <n v="221022483.2864244"/>
    <n v="237451751.01401335"/>
    <n v="147005772.95668352"/>
    <n v="571593597.52060163"/>
    <n v="172226361.945871"/>
    <n v="269877238.98349816"/>
    <n v="115546746.6288816"/>
    <n v="748864015.90660036"/>
    <n v="262901356.04005373"/>
    <n v="376647480.38237286"/>
    <n v="305939394.92307389"/>
    <n v="272893541.43762559"/>
    <n v="3701969741.0256996"/>
    <n v="2356184.0085435393"/>
    <n v="9905376.4193945415"/>
    <n v="5346047.9216681719"/>
    <n v="72265268.630698681"/>
    <n v="19021860.033669591"/>
    <n v="40882289.543600611"/>
    <n v="19162411.58685546"/>
    <n v="131784731.97624694"/>
    <n v="48034979.088979773"/>
    <n v="43912166.53058143"/>
    <n v="35679374.685285382"/>
    <n v="36452737.996897034"/>
    <n v="464803428.4224211"/>
    <n v="223378667.29496795"/>
    <n v="247357127.4334079"/>
    <n v="152351820.87835169"/>
    <n v="643858866.15130043"/>
    <n v="191248221.97954059"/>
    <n v="310759528.52709877"/>
    <n v="134709158.21573707"/>
    <n v="880648747.88284731"/>
    <n v="310936335.12903351"/>
    <n v="420559646.91295427"/>
    <n v="341618769.60835928"/>
    <n v="309346279.43452263"/>
    <n v="4166773169.448122"/>
    <n v="0"/>
    <n v="0"/>
    <n v="0"/>
    <n v="0"/>
    <n v="0"/>
    <n v="0"/>
    <n v="0"/>
    <n v="0"/>
    <n v="0"/>
    <n v="0"/>
    <n v="0"/>
    <n v="0"/>
    <n v="0"/>
    <n v="235955118.80000001"/>
    <n v="178835903.20000002"/>
    <n v="463459796.40000004"/>
    <n v="196441067.31999999"/>
    <n v="195376757.31999999"/>
    <n v="195376757.31999999"/>
    <n v="195376757.31999999"/>
    <n v="195376757.31999999"/>
    <n v="195376757.31999999"/>
    <n v="195376757.31999999"/>
    <n v="195376757.31999999"/>
    <n v="195376757.31999999"/>
    <n v="2637705944.2800007"/>
    <n v="179525153.80000001"/>
    <n v="148306987"/>
    <n v="172977181.60000002"/>
    <n v="164328322.51999998"/>
    <n v="164328322.51999998"/>
    <n v="164328322.51999998"/>
    <n v="164328322.51999998"/>
    <n v="164328322.51999998"/>
    <n v="164328322.51999998"/>
    <n v="164328322.51999998"/>
    <n v="164328322.51999998"/>
    <n v="164328322.51999998"/>
    <n v="1979764225.0800004"/>
    <n v="29828365"/>
    <n v="30528916.200000003"/>
    <n v="31048434.800000001"/>
    <n v="31048434.800000001"/>
    <n v="31048434.800000001"/>
    <n v="31048434.800000001"/>
    <n v="31048434.800000001"/>
    <n v="31048434.800000001"/>
    <n v="31048434.800000001"/>
    <n v="31048434.800000001"/>
    <n v="31048434.800000001"/>
    <n v="31048434.800000001"/>
    <n v="370841629.20000005"/>
    <n v="0"/>
    <n v="0"/>
    <n v="268672366.19999999"/>
    <n v="1064310"/>
    <n v="0"/>
    <n v="0"/>
    <n v="0"/>
    <n v="0"/>
    <n v="0"/>
    <n v="0"/>
    <n v="0"/>
    <n v="0"/>
    <n v="269736676.19999999"/>
    <n v="134936394.40000001"/>
    <n v="0"/>
    <n v="0"/>
    <n v="0"/>
    <n v="0"/>
    <n v="0"/>
    <n v="0"/>
    <n v="0"/>
    <n v="0"/>
    <n v="0"/>
    <n v="0"/>
    <n v="0"/>
    <n v="0"/>
  </r>
  <r>
    <x v="94"/>
    <x v="94"/>
    <n v="0.3"/>
    <d v="2025-01-01T00:00:00"/>
    <n v="76520015"/>
    <x v="664"/>
    <m/>
    <m/>
    <x v="11"/>
    <x v="3"/>
    <s v="TREG 3"/>
    <x v="2"/>
    <n v="5617688149.3876677"/>
    <n v="331533724.9296366"/>
    <n v="356177626.52102"/>
    <n v="220508659.43502527"/>
    <n v="857390396.2809025"/>
    <n v="258339542.91880649"/>
    <n v="404815858.4752472"/>
    <n v="173320119.94332239"/>
    <n v="1123296023.8599005"/>
    <n v="394352034.06008053"/>
    <n v="564971220.57355917"/>
    <n v="458909092.38461077"/>
    <n v="409340312.15643841"/>
    <n v="5552954611.5385494"/>
    <n v="3534276.0128153083"/>
    <n v="14858064.62909181"/>
    <n v="8019071.8825022578"/>
    <n v="108397902.94604802"/>
    <n v="28532790.050504386"/>
    <n v="61323434.315400906"/>
    <n v="28743617.380283188"/>
    <n v="197677097.9643704"/>
    <n v="72052468.633469656"/>
    <n v="65868249.795872137"/>
    <n v="53519062.027928062"/>
    <n v="54679106.99534554"/>
    <n v="697205142.63363159"/>
    <n v="335068000.94245189"/>
    <n v="371035691.15011179"/>
    <n v="228527731.31752753"/>
    <n v="965788299.22695041"/>
    <n v="286872332.96931088"/>
    <n v="466139292.7906481"/>
    <n v="202063737.32360557"/>
    <n v="1320973121.8242707"/>
    <n v="466404502.69355017"/>
    <n v="630839470.36943138"/>
    <n v="512428154.41253883"/>
    <n v="464019419.15178394"/>
    <n v="6250159754.1721821"/>
    <n v="0"/>
    <n v="0"/>
    <n v="0"/>
    <n v="0"/>
    <n v="0"/>
    <n v="0"/>
    <n v="0"/>
    <n v="0"/>
    <n v="0"/>
    <n v="0"/>
    <n v="0"/>
    <n v="0"/>
    <n v="0"/>
    <n v="353932678.19999999"/>
    <n v="268253854.79999998"/>
    <n v="695189694.60000002"/>
    <n v="294661600.97999996"/>
    <n v="293065135.97999996"/>
    <n v="293065135.97999996"/>
    <n v="293065135.97999996"/>
    <n v="293065135.97999996"/>
    <n v="293065135.97999996"/>
    <n v="293065135.97999996"/>
    <n v="293065135.97999996"/>
    <n v="293065135.97999996"/>
    <n v="3956558916.420001"/>
    <n v="269287730.69999999"/>
    <n v="222460480.5"/>
    <n v="259465772.39999998"/>
    <n v="246492483.77999997"/>
    <n v="246492483.77999997"/>
    <n v="246492483.77999997"/>
    <n v="246492483.77999997"/>
    <n v="246492483.77999997"/>
    <n v="246492483.77999997"/>
    <n v="246492483.77999997"/>
    <n v="246492483.77999997"/>
    <n v="246492483.77999997"/>
    <n v="2969646337.6200004"/>
    <n v="44742547.5"/>
    <n v="45793374.299999997"/>
    <n v="46572652.199999996"/>
    <n v="46572652.199999996"/>
    <n v="46572652.199999996"/>
    <n v="46572652.199999996"/>
    <n v="46572652.199999996"/>
    <n v="46572652.199999996"/>
    <n v="46572652.199999996"/>
    <n v="46572652.199999996"/>
    <n v="46572652.199999996"/>
    <n v="46572652.199999996"/>
    <n v="556262443.79999995"/>
    <n v="0"/>
    <n v="0"/>
    <n v="403008549.30000001"/>
    <n v="1596465"/>
    <n v="0"/>
    <n v="0"/>
    <n v="0"/>
    <n v="0"/>
    <n v="0"/>
    <n v="0"/>
    <n v="0"/>
    <n v="0"/>
    <n v="404605014.30000001"/>
    <n v="202404591.59999999"/>
    <n v="0"/>
    <n v="0"/>
    <n v="0"/>
    <n v="0"/>
    <n v="0"/>
    <n v="0"/>
    <n v="0"/>
    <n v="0"/>
    <n v="0"/>
    <n v="0"/>
    <n v="0"/>
    <n v="0"/>
  </r>
  <r>
    <x v="83"/>
    <x v="83"/>
    <n v="0.5"/>
    <d v="2025-01-01T00:00:00"/>
    <n v="76520015"/>
    <x v="664"/>
    <m/>
    <m/>
    <x v="11"/>
    <x v="3"/>
    <s v="TREG 3"/>
    <x v="2"/>
    <n v="9362813582.3127804"/>
    <n v="552556208.216061"/>
    <n v="593629377.53503335"/>
    <n v="367514432.39170879"/>
    <n v="1428983993.8015041"/>
    <n v="430565904.86467749"/>
    <n v="674693097.45874536"/>
    <n v="288866866.57220399"/>
    <n v="1872160039.7665007"/>
    <n v="657253390.10013425"/>
    <n v="941618700.95593202"/>
    <n v="764848487.30768466"/>
    <n v="682233853.594064"/>
    <n v="9254924352.564249"/>
    <n v="5890460.0213588476"/>
    <n v="24763441.048486352"/>
    <n v="13365119.80417043"/>
    <n v="180663171.5767467"/>
    <n v="47554650.084173977"/>
    <n v="102205723.85900152"/>
    <n v="47906028.967138648"/>
    <n v="329461829.94061732"/>
    <n v="120087447.72244942"/>
    <n v="109780416.32645357"/>
    <n v="89198436.713213444"/>
    <n v="91131844.992242575"/>
    <n v="1162008571.0560527"/>
    <n v="558446668.23741984"/>
    <n v="618392818.5835197"/>
    <n v="380879552.19587922"/>
    <n v="1609647165.3782508"/>
    <n v="478120554.94885147"/>
    <n v="776898821.31774688"/>
    <n v="336772895.53934264"/>
    <n v="2201621869.707118"/>
    <n v="777340837.82258368"/>
    <n v="1051399117.2823856"/>
    <n v="854046924.0208981"/>
    <n v="773365698.58630657"/>
    <n v="10416932923.620304"/>
    <n v="0"/>
    <n v="0"/>
    <n v="0"/>
    <n v="0"/>
    <n v="0"/>
    <n v="0"/>
    <n v="0"/>
    <n v="0"/>
    <n v="0"/>
    <n v="0"/>
    <n v="0"/>
    <n v="0"/>
    <n v="0"/>
    <n v="589887797"/>
    <n v="447089758"/>
    <n v="1158649491"/>
    <n v="491102668.29999995"/>
    <n v="488441893.29999995"/>
    <n v="488441893.29999995"/>
    <n v="488441893.29999995"/>
    <n v="488441893.29999995"/>
    <n v="488441893.29999995"/>
    <n v="488441893.29999995"/>
    <n v="488441893.29999995"/>
    <n v="488441893.29999995"/>
    <n v="6594264860.7000017"/>
    <n v="448812884.5"/>
    <n v="370767467.5"/>
    <n v="432442954"/>
    <n v="410820806.29999995"/>
    <n v="410820806.29999995"/>
    <n v="410820806.29999995"/>
    <n v="410820806.29999995"/>
    <n v="410820806.29999995"/>
    <n v="410820806.29999995"/>
    <n v="410820806.29999995"/>
    <n v="410820806.29999995"/>
    <n v="410820806.29999995"/>
    <n v="4949410562.7000008"/>
    <n v="74570912.5"/>
    <n v="76322290.5"/>
    <n v="77621087"/>
    <n v="77621087"/>
    <n v="77621087"/>
    <n v="77621087"/>
    <n v="77621087"/>
    <n v="77621087"/>
    <n v="77621087"/>
    <n v="77621087"/>
    <n v="77621087"/>
    <n v="77621087"/>
    <n v="927104073"/>
    <n v="0"/>
    <n v="0"/>
    <n v="671680915.5"/>
    <n v="2660775"/>
    <n v="0"/>
    <n v="0"/>
    <n v="0"/>
    <n v="0"/>
    <n v="0"/>
    <n v="0"/>
    <n v="0"/>
    <n v="0"/>
    <n v="674341690.5"/>
    <n v="337340986"/>
    <n v="0"/>
    <n v="0"/>
    <n v="0"/>
    <n v="0"/>
    <n v="0"/>
    <n v="0"/>
    <n v="0"/>
    <n v="0"/>
    <n v="0"/>
    <n v="0"/>
    <n v="0"/>
    <n v="0"/>
  </r>
  <r>
    <x v="95"/>
    <x v="95"/>
    <n v="1"/>
    <d v="2025-01-01T00:00:00"/>
    <n v="76520016"/>
    <x v="665"/>
    <m/>
    <m/>
    <x v="11"/>
    <x v="4"/>
    <s v="TREG 3"/>
    <x v="2"/>
    <n v="5052589788.2852745"/>
    <n v="113186012.77011822"/>
    <n v="210955212.28819022"/>
    <n v="1373522967.674927"/>
    <n v="236722181.41401008"/>
    <n v="179805330.80162641"/>
    <n v="789911765.55045748"/>
    <n v="344736916.93505305"/>
    <n v="105682728.63938706"/>
    <n v="621838883.39419591"/>
    <n v="157802062.66999128"/>
    <n v="735488743.60373211"/>
    <n v="109137161.61114454"/>
    <n v="4978789967.3528347"/>
    <n v="1206606.0851110667"/>
    <n v="8800064.7559953928"/>
    <n v="49949872.43708849"/>
    <n v="29928242.907080203"/>
    <n v="19858933.308311701"/>
    <n v="119659596.46973085"/>
    <n v="57171585.390547633"/>
    <n v="18597996.128040835"/>
    <n v="113616826.51801896"/>
    <n v="18397655.143741161"/>
    <n v="85774434.071969271"/>
    <n v="14578389.568979159"/>
    <n v="537540202.78461468"/>
    <n v="114392618.85522929"/>
    <n v="219755277.04418561"/>
    <n v="1423472840.1120155"/>
    <n v="266650424.32109028"/>
    <n v="199664264.10993811"/>
    <n v="909571362.02018833"/>
    <n v="401908502.32560068"/>
    <n v="124280724.76742789"/>
    <n v="735455709.91221488"/>
    <n v="176199717.81373245"/>
    <n v="821263177.67570138"/>
    <n v="123715551.1801237"/>
    <n v="5516330170.1374474"/>
    <n v="0"/>
    <n v="0"/>
    <n v="0"/>
    <n v="0"/>
    <n v="0"/>
    <n v="0"/>
    <n v="0"/>
    <n v="0"/>
    <n v="0"/>
    <n v="0"/>
    <n v="0"/>
    <n v="0"/>
    <n v="0"/>
    <n v="59596701"/>
    <n v="115822010"/>
    <n v="57777480"/>
    <n v="56588596"/>
    <n v="56588596"/>
    <n v="56588596"/>
    <n v="56588596"/>
    <n v="56588596"/>
    <n v="56588596"/>
    <n v="56588596"/>
    <n v="56588596"/>
    <n v="56588596"/>
    <n v="742493555"/>
    <n v="23925422"/>
    <n v="22699612"/>
    <n v="23777680"/>
    <n v="22588796"/>
    <n v="22588796"/>
    <n v="22588796"/>
    <n v="22588796"/>
    <n v="22588796"/>
    <n v="22588796"/>
    <n v="22588796"/>
    <n v="22588796"/>
    <n v="22588796"/>
    <n v="273701878"/>
    <n v="35671279"/>
    <n v="34708744"/>
    <n v="33999800"/>
    <n v="33999800"/>
    <n v="33999800"/>
    <n v="33999800"/>
    <n v="33999800"/>
    <n v="33999800"/>
    <n v="33999800"/>
    <n v="33999800"/>
    <n v="33999800"/>
    <n v="33999800"/>
    <n v="410378023"/>
    <n v="0"/>
    <n v="0"/>
    <n v="130000"/>
    <n v="0"/>
    <n v="0"/>
    <n v="0"/>
    <n v="0"/>
    <n v="0"/>
    <n v="0"/>
    <n v="0"/>
    <n v="0"/>
    <n v="0"/>
    <n v="130000"/>
    <n v="0"/>
    <n v="0"/>
    <n v="0"/>
    <n v="0"/>
    <n v="0"/>
    <n v="0"/>
    <n v="0"/>
    <n v="0"/>
    <n v="0"/>
    <n v="0"/>
    <n v="0"/>
    <n v="0"/>
    <n v="0"/>
  </r>
  <r>
    <x v="96"/>
    <x v="96"/>
    <n v="1"/>
    <d v="2025-01-01T00:00:00"/>
    <n v="76520017"/>
    <x v="666"/>
    <m/>
    <m/>
    <x v="11"/>
    <x v="5"/>
    <s v="TREG 3"/>
    <x v="2"/>
    <n v="4224359454.3274345"/>
    <n v="270093204.21118802"/>
    <n v="259545010.51645473"/>
    <n v="424010238.05684739"/>
    <n v="155176930.71919984"/>
    <n v="293974932.97833216"/>
    <n v="289662371.12644053"/>
    <n v="339057733.85389954"/>
    <n v="214029411.58144534"/>
    <n v="318025713.00309831"/>
    <n v="421420295.91745204"/>
    <n v="303196744.00997078"/>
    <n v="337999099.15533423"/>
    <n v="3626191685.1296625"/>
    <n v="2879296.6177743673"/>
    <n v="10827003.869049102"/>
    <n v="15419660.101360321"/>
    <n v="19618663.736530215"/>
    <n v="32468606.811068416"/>
    <n v="43879435.594052136"/>
    <n v="56229742.830257237"/>
    <n v="37664793.662368327"/>
    <n v="58106807.450374365"/>
    <n v="49132090.82112354"/>
    <n v="35359520.259267032"/>
    <n v="45149447.435760498"/>
    <n v="406735069.18898559"/>
    <n v="272972500.82896239"/>
    <n v="270372014.38550383"/>
    <n v="439429898.15820771"/>
    <n v="174795594.45573005"/>
    <n v="326443539.78940058"/>
    <n v="333541806.72049266"/>
    <n v="395287476.68415678"/>
    <n v="251694205.24381366"/>
    <n v="376132520.45347267"/>
    <n v="470552386.73857558"/>
    <n v="338556264.26923782"/>
    <n v="383148546.59109473"/>
    <n v="4032926754.3186483"/>
    <n v="0"/>
    <n v="0"/>
    <n v="0"/>
    <n v="0"/>
    <n v="0"/>
    <n v="0"/>
    <n v="0"/>
    <n v="0"/>
    <n v="0"/>
    <n v="0"/>
    <n v="0"/>
    <n v="0"/>
    <n v="0"/>
    <n v="228522968"/>
    <n v="302321109"/>
    <n v="254120251"/>
    <n v="218629918.59999999"/>
    <n v="218629918.59999999"/>
    <n v="218629918.59999999"/>
    <n v="218629918.59999999"/>
    <n v="218629918.59999999"/>
    <n v="218629918.59999999"/>
    <n v="218629918.59999999"/>
    <n v="218629918.59999999"/>
    <n v="218629918.59999999"/>
    <n v="2752633595.3999996"/>
    <n v="163233827"/>
    <n v="160176881"/>
    <n v="162058908"/>
    <n v="153955962.59999999"/>
    <n v="153955962.59999999"/>
    <n v="153955962.59999999"/>
    <n v="153955962.59999999"/>
    <n v="153955962.59999999"/>
    <n v="153955962.59999999"/>
    <n v="153955962.59999999"/>
    <n v="153955962.59999999"/>
    <n v="153955962.59999999"/>
    <n v="1871073279.3999996"/>
    <n v="65289141"/>
    <n v="61719454"/>
    <n v="64673956"/>
    <n v="64673956"/>
    <n v="64673956"/>
    <n v="64673956"/>
    <n v="64673956"/>
    <n v="64673956"/>
    <n v="64673956"/>
    <n v="64673956"/>
    <n v="64673956"/>
    <n v="64673956"/>
    <n v="773748155"/>
    <n v="0"/>
    <n v="0"/>
    <n v="27387387"/>
    <n v="0"/>
    <n v="0"/>
    <n v="0"/>
    <n v="0"/>
    <n v="0"/>
    <n v="0"/>
    <n v="0"/>
    <n v="0"/>
    <n v="0"/>
    <n v="27387387"/>
    <n v="0"/>
    <n v="0"/>
    <n v="0"/>
    <n v="0"/>
    <n v="0"/>
    <n v="0"/>
    <n v="0"/>
    <n v="0"/>
    <n v="0"/>
    <n v="0"/>
    <n v="0"/>
    <n v="0"/>
    <n v="0"/>
  </r>
  <r>
    <x v="92"/>
    <x v="92"/>
    <n v="1"/>
    <d v="2025-01-01T00:00:00"/>
    <n v="76520018"/>
    <x v="667"/>
    <m/>
    <m/>
    <x v="11"/>
    <x v="5"/>
    <s v="TREG 3"/>
    <x v="2"/>
    <n v="2528849473.6178389"/>
    <n v="127599657.57608578"/>
    <n v="89869859.090462908"/>
    <n v="88005745.708524838"/>
    <n v="29063151.227956001"/>
    <n v="180708097.62978828"/>
    <n v="110499490.74704342"/>
    <n v="162276577.05845958"/>
    <n v="103747949.37769289"/>
    <n v="213941874.98792505"/>
    <n v="371519303.87157613"/>
    <n v="153962673.39169875"/>
    <n v="135917560.76204592"/>
    <n v="1767111941.4292595"/>
    <n v="1360261.0386328548"/>
    <n v="3748950.1730246246"/>
    <n v="3200438.4894363433"/>
    <n v="3674387.6066021882"/>
    <n v="19958641.065325826"/>
    <n v="16738989.149867743"/>
    <n v="26912142.931101769"/>
    <n v="18257514.597322762"/>
    <n v="39089541.591167867"/>
    <n v="43314288.268627584"/>
    <n v="17955490.540444762"/>
    <n v="18155677.871799856"/>
    <n v="212366323.32335418"/>
    <n v="128959918.61471863"/>
    <n v="93618809.263487533"/>
    <n v="91206184.197961181"/>
    <n v="32737538.834558189"/>
    <n v="200666738.69511411"/>
    <n v="127238479.89691116"/>
    <n v="189188719.98956135"/>
    <n v="122005463.97501566"/>
    <n v="253031416.57909292"/>
    <n v="414833592.14020371"/>
    <n v="171918163.93214351"/>
    <n v="154073238.63384578"/>
    <n v="1979478264.7526135"/>
    <n v="0"/>
    <n v="0"/>
    <n v="0"/>
    <n v="0"/>
    <n v="0"/>
    <n v="0"/>
    <n v="0"/>
    <n v="0"/>
    <n v="0"/>
    <n v="0"/>
    <n v="0"/>
    <n v="0"/>
    <n v="0"/>
    <n v="154083111"/>
    <n v="131778093"/>
    <n v="98159685"/>
    <n v="94469086"/>
    <n v="94469086"/>
    <n v="94469086"/>
    <n v="94469086"/>
    <n v="94469086"/>
    <n v="94469086"/>
    <n v="94469086"/>
    <n v="94469086"/>
    <n v="94469086"/>
    <n v="1234242663"/>
    <n v="129744191"/>
    <n v="108980461"/>
    <n v="74327220"/>
    <n v="70610859"/>
    <n v="70610859"/>
    <n v="70610859"/>
    <n v="70610859"/>
    <n v="70610859"/>
    <n v="70610859"/>
    <n v="70610859"/>
    <n v="70610859"/>
    <n v="70610859"/>
    <n v="948549603"/>
    <n v="24338920"/>
    <n v="22797632"/>
    <n v="23858227"/>
    <n v="23858227"/>
    <n v="23858227"/>
    <n v="23858227"/>
    <n v="23858227"/>
    <n v="23858227"/>
    <n v="23858227"/>
    <n v="23858227"/>
    <n v="23858227"/>
    <n v="23858227"/>
    <n v="2857188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x v="61"/>
    <n v="1"/>
    <d v="2025-01-01T00:00:00"/>
    <n v="76590014"/>
    <x v="668"/>
    <m/>
    <m/>
    <x v="11"/>
    <x v="2"/>
    <s v="TREG 3"/>
    <x v="2"/>
    <n v="18144109616"/>
    <n v="1453354744.0398285"/>
    <n v="1371747055.1596596"/>
    <n v="1082143594.4933622"/>
    <n v="1081172546.2098978"/>
    <n v="962939369.66918349"/>
    <n v="394075092.90105289"/>
    <n v="1754507563.3239279"/>
    <n v="766142355.40131867"/>
    <n v="1310826676.783493"/>
    <n v="1749269717.542583"/>
    <n v="1032678172.2848089"/>
    <n v="1832570725.9416564"/>
    <n v="14791427613.750772"/>
    <n v="15493316.135670424"/>
    <n v="57222871.069712639"/>
    <n v="39353498.831589222"/>
    <n v="136690167.32675815"/>
    <n v="106353624.984043"/>
    <n v="59696371.989663184"/>
    <n v="290969646.84473658"/>
    <n v="134825365.91103327"/>
    <n v="239502499.93757749"/>
    <n v="203941954.06710625"/>
    <n v="120433367.0318265"/>
    <n v="244792237.22780323"/>
    <n v="1649274921.3575201"/>
    <n v="1468848060.175499"/>
    <n v="1428969926.2293723"/>
    <n v="1121497093.3249514"/>
    <n v="1217862713.5366559"/>
    <n v="1069292994.6532265"/>
    <n v="453771464.89071608"/>
    <n v="2045477210.1686645"/>
    <n v="900967721.31235194"/>
    <n v="1550329176.7210705"/>
    <n v="1953211671.6096892"/>
    <n v="1153111539.3166354"/>
    <n v="2077362963.1694596"/>
    <n v="16440702535.108294"/>
    <n v="0"/>
    <n v="0"/>
    <n v="0"/>
    <n v="0"/>
    <n v="0"/>
    <n v="0"/>
    <n v="0"/>
    <n v="0"/>
    <n v="0"/>
    <n v="0"/>
    <n v="0"/>
    <n v="0"/>
    <n v="0"/>
    <n v="1107100385"/>
    <n v="1001218626"/>
    <n v="2317521476"/>
    <n v="2211439817.9499998"/>
    <n v="2211439817.9499998"/>
    <n v="2211439817.9499998"/>
    <n v="2211439817.9499998"/>
    <n v="2211439817.9499998"/>
    <n v="2211439817.9499998"/>
    <n v="2211439817.9499998"/>
    <n v="2211439817.9499998"/>
    <n v="2211439817.9499998"/>
    <n v="24328798848.550003"/>
    <n v="914544448"/>
    <n v="788957532"/>
    <n v="2121633161"/>
    <n v="2015551502.9499998"/>
    <n v="2015551502.9499998"/>
    <n v="2015551502.9499998"/>
    <n v="2015551502.9499998"/>
    <n v="2015551502.9499998"/>
    <n v="2015551502.9499998"/>
    <n v="2015551502.9499998"/>
    <n v="2015551502.9499998"/>
    <n v="2015551502.9499998"/>
    <n v="21965098667.550003"/>
    <n v="192555937"/>
    <n v="195154031"/>
    <n v="195888315"/>
    <n v="195888315"/>
    <n v="195888315"/>
    <n v="195888315"/>
    <n v="195888315"/>
    <n v="195888315"/>
    <n v="195888315"/>
    <n v="195888315"/>
    <n v="195888315"/>
    <n v="195888315"/>
    <n v="2346593118"/>
    <n v="0"/>
    <n v="0"/>
    <n v="1980075966"/>
    <n v="0"/>
    <n v="0"/>
    <n v="0"/>
    <n v="0"/>
    <n v="0"/>
    <n v="0"/>
    <n v="0"/>
    <n v="0"/>
    <n v="0"/>
    <n v="1980075966"/>
    <n v="0"/>
    <n v="0"/>
    <n v="0"/>
    <n v="0"/>
    <n v="0"/>
    <n v="0"/>
    <n v="0"/>
    <n v="0"/>
    <n v="0"/>
    <n v="0"/>
    <n v="0"/>
    <n v="0"/>
    <n v="0"/>
  </r>
  <r>
    <x v="97"/>
    <x v="97"/>
    <n v="1"/>
    <d v="2025-01-01T00:00:00"/>
    <n v="76590015"/>
    <x v="669"/>
    <m/>
    <m/>
    <x v="11"/>
    <x v="1"/>
    <s v="TREG 3"/>
    <x v="2"/>
    <n v="5682327612"/>
    <n v="182718746.28247786"/>
    <n v="172982263.31353495"/>
    <n v="614100055.83158696"/>
    <n v="124011468.79335307"/>
    <n v="509170774.64859968"/>
    <n v="495243154.58878112"/>
    <n v="700496175.18611979"/>
    <n v="119551878.5480978"/>
    <n v="317232403.73026526"/>
    <n v="225460749.97901601"/>
    <n v="126880112.13826522"/>
    <n v="250219471.89127249"/>
    <n v="3838067254.9313693"/>
    <n v="1947851.5563232601"/>
    <n v="7216010.9356206059"/>
    <n v="22332512.942482233"/>
    <n v="15678485.80619581"/>
    <n v="56236310.743443549"/>
    <n v="75021791.821512938"/>
    <n v="116171129.13657069"/>
    <n v="21038682.507189527"/>
    <n v="57961861.091384053"/>
    <n v="26285772.54555738"/>
    <n v="14797058.293948978"/>
    <n v="33423967.465566754"/>
    <n v="448111434.84579575"/>
    <n v="184666597.83880112"/>
    <n v="180198274.24915555"/>
    <n v="636432568.77406919"/>
    <n v="139689954.59954888"/>
    <n v="565407085.39204323"/>
    <n v="570264946.41029406"/>
    <n v="816667304.32269049"/>
    <n v="140590561.05528733"/>
    <n v="375194264.82164931"/>
    <n v="251746522.52457339"/>
    <n v="141677170.4322142"/>
    <n v="283643439.35683924"/>
    <n v="4286178689.7771659"/>
    <n v="0"/>
    <n v="0"/>
    <n v="0"/>
    <n v="0"/>
    <n v="0"/>
    <n v="0"/>
    <n v="0"/>
    <n v="0"/>
    <n v="0"/>
    <n v="0"/>
    <n v="0"/>
    <n v="0"/>
    <n v="0"/>
    <n v="150291354"/>
    <n v="148771577"/>
    <n v="541780507"/>
    <n v="119760626.40000001"/>
    <n v="119760626.40000001"/>
    <n v="119760626.40000001"/>
    <n v="119760626.40000001"/>
    <n v="119760626.40000001"/>
    <n v="119760626.40000001"/>
    <n v="119760626.40000001"/>
    <n v="119760626.40000001"/>
    <n v="119760626.40000001"/>
    <n v="1918689075.6000006"/>
    <n v="84524915"/>
    <n v="84524915"/>
    <n v="57890712"/>
    <n v="54996176.399999999"/>
    <n v="54996176.399999999"/>
    <n v="54996176.399999999"/>
    <n v="54996176.399999999"/>
    <n v="54996176.399999999"/>
    <n v="54996176.399999999"/>
    <n v="54996176.399999999"/>
    <n v="54996176.399999999"/>
    <n v="54996176.399999999"/>
    <n v="721906129.59999979"/>
    <n v="65766439"/>
    <n v="64246662"/>
    <n v="64764450"/>
    <n v="64764450"/>
    <n v="64764450"/>
    <n v="64764450"/>
    <n v="64764450"/>
    <n v="64764450"/>
    <n v="64764450"/>
    <n v="64764450"/>
    <n v="64764450"/>
    <n v="64764450"/>
    <n v="777657601"/>
    <n v="0"/>
    <n v="0"/>
    <n v="535748731"/>
    <n v="0"/>
    <n v="0"/>
    <n v="0"/>
    <n v="0"/>
    <n v="0"/>
    <n v="0"/>
    <n v="0"/>
    <n v="0"/>
    <n v="0"/>
    <n v="535748731"/>
    <n v="0"/>
    <n v="0"/>
    <n v="0"/>
    <n v="0"/>
    <n v="0"/>
    <n v="0"/>
    <n v="0"/>
    <n v="0"/>
    <n v="0"/>
    <n v="0"/>
    <n v="0"/>
    <n v="0"/>
    <n v="0"/>
  </r>
  <r>
    <x v="81"/>
    <x v="81"/>
    <n v="0.3"/>
    <d v="2025-01-01T00:00:00"/>
    <n v="76590016"/>
    <x v="670"/>
    <m/>
    <m/>
    <x v="11"/>
    <x v="3"/>
    <s v="TREG 3"/>
    <x v="2"/>
    <n v="7280853282.8863325"/>
    <n v="427225977.25096518"/>
    <n v="454058001.04439425"/>
    <n v="536538627.74691731"/>
    <n v="1435514246.5315888"/>
    <n v="595439065.38613951"/>
    <n v="586899507.00675654"/>
    <n v="497181822.27450919"/>
    <n v="1436279960.0257132"/>
    <n v="549804494.67619801"/>
    <n v="756236199.82369888"/>
    <n v="1389674008.1442308"/>
    <n v="560841160.38693488"/>
    <n v="9225693070.2980461"/>
    <n v="4554391.9363562101"/>
    <n v="18941176.038399193"/>
    <n v="19511895.064190984"/>
    <n v="181488776.46422768"/>
    <n v="65764372.1459665"/>
    <n v="88906332.630421683"/>
    <n v="82453232.04578726"/>
    <n v="252755861.61753929"/>
    <n v="100455348.73838632"/>
    <n v="88167243.039564654"/>
    <n v="162067064.42446747"/>
    <n v="74916378.635268971"/>
    <n v="1139982072.7805762"/>
    <n v="431780369.18732142"/>
    <n v="472999177.08279347"/>
    <n v="556050522.81110823"/>
    <n v="1617003022.9958165"/>
    <n v="661203437.53210604"/>
    <n v="675805839.6371783"/>
    <n v="579635054.32029641"/>
    <n v="1689035821.6432526"/>
    <n v="650259843.4145844"/>
    <n v="844403442.86326361"/>
    <n v="1551741072.5686984"/>
    <n v="635757539.0222038"/>
    <n v="10365675143.078623"/>
    <n v="0"/>
    <n v="0"/>
    <n v="0"/>
    <n v="0"/>
    <n v="0"/>
    <n v="0"/>
    <n v="0"/>
    <n v="0"/>
    <n v="0"/>
    <n v="0"/>
    <n v="0"/>
    <n v="0"/>
    <n v="0"/>
    <n v="560098309.79999995"/>
    <n v="599149025.10000002"/>
    <n v="608380985.39999998"/>
    <n v="588271499.3549999"/>
    <n v="588271499.3549999"/>
    <n v="588271499.3549999"/>
    <n v="588271499.3549999"/>
    <n v="588271499.3549999"/>
    <n v="588271499.3549999"/>
    <n v="588271499.3549999"/>
    <n v="588271499.3549999"/>
    <n v="588271499.3549999"/>
    <n v="7062071814.4949989"/>
    <n v="358106039.09999996"/>
    <n v="402189720.89999998"/>
    <n v="402189720.89999998"/>
    <n v="382080234.85499996"/>
    <n v="382080234.85499996"/>
    <n v="382080234.85499996"/>
    <n v="382080234.85499996"/>
    <n v="382080234.85499996"/>
    <n v="382080234.85499996"/>
    <n v="382080234.85499996"/>
    <n v="382080234.85499996"/>
    <n v="382080234.85499996"/>
    <n v="4601207594.5950012"/>
    <n v="201992270.69999999"/>
    <n v="196959304.19999999"/>
    <n v="206191264.5"/>
    <n v="206191264.5"/>
    <n v="206191264.5"/>
    <n v="206191264.5"/>
    <n v="206191264.5"/>
    <n v="206191264.5"/>
    <n v="206191264.5"/>
    <n v="206191264.5"/>
    <n v="206191264.5"/>
    <n v="206191264.5"/>
    <n v="2460864219.9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8"/>
    <x v="98"/>
    <n v="0.7"/>
    <d v="2025-01-01T00:00:00"/>
    <n v="76590016"/>
    <x v="670"/>
    <m/>
    <m/>
    <x v="11"/>
    <x v="3"/>
    <s v="TREG 3"/>
    <x v="2"/>
    <n v="16988657660.068108"/>
    <n v="996860613.58558547"/>
    <n v="1059468669.1035866"/>
    <n v="1251923464.7428069"/>
    <n v="3349533241.9070401"/>
    <n v="1389357819.2343254"/>
    <n v="1369432183.0157652"/>
    <n v="1160090918.6405215"/>
    <n v="3351319906.7266641"/>
    <n v="1282877154.244462"/>
    <n v="1764551132.9219642"/>
    <n v="3242572685.6698718"/>
    <n v="1308629374.2361813"/>
    <n v="21526617164.028774"/>
    <n v="10626914.518164491"/>
    <n v="44196077.422931455"/>
    <n v="45527755.149778962"/>
    <n v="423473811.74986458"/>
    <n v="153450201.67392182"/>
    <n v="207448109.47098392"/>
    <n v="192390874.7735036"/>
    <n v="589763677.10759163"/>
    <n v="234395813.7229014"/>
    <n v="205723567.09231752"/>
    <n v="378156483.65709072"/>
    <n v="174804883.48229426"/>
    <n v="2659958169.8213444"/>
    <n v="1007487528.1037499"/>
    <n v="1103664746.5265181"/>
    <n v="1297451219.892586"/>
    <n v="3773007053.6569047"/>
    <n v="1542808020.9082472"/>
    <n v="1576880292.4867492"/>
    <n v="1352481793.4140251"/>
    <n v="3941083583.8342557"/>
    <n v="1517272967.9673636"/>
    <n v="1970274700.0142815"/>
    <n v="3620729169.3269629"/>
    <n v="1483434257.7184756"/>
    <n v="24186575333.850117"/>
    <n v="0"/>
    <n v="0"/>
    <n v="0"/>
    <n v="0"/>
    <n v="0"/>
    <n v="0"/>
    <n v="0"/>
    <n v="0"/>
    <n v="0"/>
    <n v="0"/>
    <n v="0"/>
    <n v="0"/>
    <n v="0"/>
    <n v="1306896056.1999998"/>
    <n v="1398014391.8999999"/>
    <n v="1419555632.5999999"/>
    <n v="1372633498.4949999"/>
    <n v="1372633498.4949999"/>
    <n v="1372633498.4949999"/>
    <n v="1372633498.4949999"/>
    <n v="1372633498.4949999"/>
    <n v="1372633498.4949999"/>
    <n v="1372633498.4949999"/>
    <n v="1372633498.4949999"/>
    <n v="1372633498.4949999"/>
    <n v="16478167567.154997"/>
    <n v="835580757.89999998"/>
    <n v="938442682.0999999"/>
    <n v="938442682.0999999"/>
    <n v="891520547.99499989"/>
    <n v="891520547.99499989"/>
    <n v="891520547.99499989"/>
    <n v="891520547.99499989"/>
    <n v="891520547.99499989"/>
    <n v="891520547.99499989"/>
    <n v="891520547.99499989"/>
    <n v="891520547.99499989"/>
    <n v="891520547.99499989"/>
    <n v="10736151054.055002"/>
    <n v="471315298.29999995"/>
    <n v="459571709.79999995"/>
    <n v="481112950.49999994"/>
    <n v="481112950.49999994"/>
    <n v="481112950.49999994"/>
    <n v="481112950.49999994"/>
    <n v="481112950.49999994"/>
    <n v="481112950.49999994"/>
    <n v="481112950.49999994"/>
    <n v="481112950.49999994"/>
    <n v="481112950.49999994"/>
    <n v="481112950.49999994"/>
    <n v="5742016513.0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"/>
    <x v="95"/>
    <n v="1"/>
    <d v="2025-01-01T00:00:00"/>
    <n v="76590017"/>
    <x v="671"/>
    <m/>
    <m/>
    <x v="11"/>
    <x v="4"/>
    <s v="TREG 3"/>
    <x v="2"/>
    <n v="3520250600.2500587"/>
    <n v="460770260.78044343"/>
    <n v="953657831.80503702"/>
    <n v="201479379.32637537"/>
    <n v="269457392.78284818"/>
    <n v="870288577.06584668"/>
    <n v="164090591.77572623"/>
    <n v="340061603.96733177"/>
    <n v="528068369.18331689"/>
    <n v="23848633.867183052"/>
    <n v="1046236351.9181321"/>
    <n v="406397221.49509168"/>
    <n v="1062092935.6460232"/>
    <n v="6326449149.6133547"/>
    <n v="4911986.7984489202"/>
    <n v="39782144.199791908"/>
    <n v="7327048.4243100286"/>
    <n v="34066880.662144542"/>
    <n v="96120636.323090553"/>
    <n v="24857224.37958613"/>
    <n v="56396225.858594835"/>
    <n v="92929219.484137714"/>
    <n v="4357408.5975286588"/>
    <n v="121977465.1595602"/>
    <n v="47395003.642562032"/>
    <n v="141872890.4594065"/>
    <n v="671994133.98916197"/>
    <n v="465682247.57889235"/>
    <n v="993439976.00482893"/>
    <n v="208806427.75068539"/>
    <n v="303524273.44499272"/>
    <n v="966409213.38893723"/>
    <n v="188947816.15531236"/>
    <n v="396457829.8259266"/>
    <n v="620997588.6674546"/>
    <n v="28206042.464711711"/>
    <n v="1168213817.0776923"/>
    <n v="453792225.13765371"/>
    <n v="1203965826.1054296"/>
    <n v="6998443283.6025181"/>
    <n v="0"/>
    <n v="0"/>
    <n v="0"/>
    <n v="0"/>
    <n v="0"/>
    <n v="0"/>
    <n v="0"/>
    <n v="0"/>
    <n v="0"/>
    <n v="0"/>
    <n v="0"/>
    <n v="0"/>
    <n v="0"/>
    <n v="323170226"/>
    <n v="541293583"/>
    <n v="246514577"/>
    <n v="235497397.54999998"/>
    <n v="235497397.54999998"/>
    <n v="235497397.54999998"/>
    <n v="235497397.54999998"/>
    <n v="235497397.54999998"/>
    <n v="235497397.54999998"/>
    <n v="235497397.54999998"/>
    <n v="235497397.54999998"/>
    <n v="235497397.54999998"/>
    <n v="3230454963.9500008"/>
    <n v="279039325"/>
    <n v="230400574"/>
    <n v="220395969"/>
    <n v="209376170.54999998"/>
    <n v="209376170.54999998"/>
    <n v="209376170.54999998"/>
    <n v="209376170.54999998"/>
    <n v="209376170.54999998"/>
    <n v="209376170.54999998"/>
    <n v="209376170.54999998"/>
    <n v="209376170.54999998"/>
    <n v="209376170.54999998"/>
    <n v="2614221402.9500003"/>
    <n v="44130901"/>
    <n v="26593009"/>
    <n v="26121227"/>
    <n v="26121227"/>
    <n v="26121227"/>
    <n v="26121227"/>
    <n v="26121227"/>
    <n v="26121227"/>
    <n v="26121227"/>
    <n v="26121227"/>
    <n v="26121227"/>
    <n v="26121227"/>
    <n v="331936180"/>
    <n v="0"/>
    <n v="0"/>
    <n v="-9997697"/>
    <n v="0"/>
    <n v="0"/>
    <n v="0"/>
    <n v="0"/>
    <n v="0"/>
    <n v="0"/>
    <n v="0"/>
    <n v="0"/>
    <n v="0"/>
    <n v="-9997697"/>
    <n v="0"/>
    <n v="0"/>
    <n v="0"/>
    <n v="0"/>
    <n v="0"/>
    <n v="0"/>
    <n v="0"/>
    <n v="0"/>
    <n v="0"/>
    <n v="0"/>
    <n v="0"/>
    <n v="0"/>
    <n v="0"/>
  </r>
  <r>
    <x v="96"/>
    <x v="96"/>
    <n v="1"/>
    <d v="2025-01-01T00:00:00"/>
    <n v="76590018"/>
    <x v="672"/>
    <m/>
    <m/>
    <x v="11"/>
    <x v="5"/>
    <s v="TREG 3"/>
    <x v="2"/>
    <n v="4739900078.1819906"/>
    <n v="195277999.15094543"/>
    <n v="327311598.40397471"/>
    <n v="361100559.07273531"/>
    <n v="193584000.1401791"/>
    <n v="304823383.78193867"/>
    <n v="890294355.19501674"/>
    <n v="295807464.27152604"/>
    <n v="183126327.24594554"/>
    <n v="369182522.86274076"/>
    <n v="248366588.2976194"/>
    <n v="227306036.8690508"/>
    <n v="235605019.55767936"/>
    <n v="3831785854.8493514"/>
    <n v="2081737.9842012525"/>
    <n v="13653908.951102018"/>
    <n v="13131871.317140818"/>
    <n v="24474381.507100463"/>
    <n v="33666784.084494233"/>
    <n v="134866029.25540292"/>
    <n v="49057066.046532631"/>
    <n v="32226483.635596901"/>
    <n v="67453721.170714617"/>
    <n v="28956293.49461019"/>
    <n v="26508966.78316763"/>
    <n v="31471789.341166645"/>
    <n v="457549033.57123029"/>
    <n v="197359737.13514668"/>
    <n v="340965507.35507673"/>
    <n v="374232430.38987613"/>
    <n v="218058381.64727956"/>
    <n v="338490167.86643291"/>
    <n v="1025160384.4504197"/>
    <n v="344864530.31805867"/>
    <n v="215352810.88154244"/>
    <n v="436636244.03345537"/>
    <n v="277322881.79222959"/>
    <n v="253815003.65221843"/>
    <n v="267076808.898846"/>
    <n v="4289334888.4205823"/>
    <n v="0"/>
    <n v="0"/>
    <n v="0"/>
    <n v="0"/>
    <n v="0"/>
    <n v="0"/>
    <n v="0"/>
    <n v="0"/>
    <n v="0"/>
    <n v="0"/>
    <n v="0"/>
    <n v="0"/>
    <n v="0"/>
    <n v="197453210"/>
    <n v="196976132"/>
    <n v="277662101"/>
    <n v="270367269.44999999"/>
    <n v="270367269.44999999"/>
    <n v="270367269.44999999"/>
    <n v="270367269.44999999"/>
    <n v="270367269.44999999"/>
    <n v="270367269.44999999"/>
    <n v="270367269.44999999"/>
    <n v="270367269.44999999"/>
    <n v="270367269.44999999"/>
    <n v="3105396868.0499997"/>
    <n v="78059018"/>
    <n v="78059018"/>
    <n v="145896631"/>
    <n v="138601799.44999999"/>
    <n v="138601799.44999999"/>
    <n v="138601799.44999999"/>
    <n v="138601799.44999999"/>
    <n v="138601799.44999999"/>
    <n v="138601799.44999999"/>
    <n v="138601799.44999999"/>
    <n v="138601799.44999999"/>
    <n v="138601799.44999999"/>
    <n v="1549430862.0500002"/>
    <n v="119394192"/>
    <n v="118917114"/>
    <n v="131765470"/>
    <n v="131765470"/>
    <n v="131765470"/>
    <n v="131765470"/>
    <n v="131765470"/>
    <n v="131765470"/>
    <n v="131765470"/>
    <n v="131765470"/>
    <n v="131765470"/>
    <n v="131765470"/>
    <n v="1555966006"/>
    <n v="0"/>
    <n v="0"/>
    <n v="119943673"/>
    <n v="0"/>
    <n v="0"/>
    <n v="0"/>
    <n v="0"/>
    <n v="0"/>
    <n v="0"/>
    <n v="0"/>
    <n v="0"/>
    <n v="0"/>
    <n v="119943673"/>
    <n v="0"/>
    <n v="0"/>
    <n v="0"/>
    <n v="0"/>
    <n v="0"/>
    <n v="0"/>
    <n v="0"/>
    <n v="0"/>
    <n v="0"/>
    <n v="0"/>
    <n v="0"/>
    <n v="0"/>
    <n v="0"/>
  </r>
  <r>
    <x v="92"/>
    <x v="92"/>
    <n v="1"/>
    <d v="2025-01-01T00:00:00"/>
    <n v="76590019"/>
    <x v="673"/>
    <m/>
    <m/>
    <x v="11"/>
    <x v="5"/>
    <s v="TREG 3"/>
    <x v="2"/>
    <n v="3157170521.9172349"/>
    <n v="134778863.17664042"/>
    <n v="184597055.23091829"/>
    <n v="334256273.7896446"/>
    <n v="141283314.87406671"/>
    <n v="160857200.1208899"/>
    <n v="126607430.72178362"/>
    <n v="186106627.35376713"/>
    <n v="119180671.49337806"/>
    <n v="245906487.30222625"/>
    <n v="138923214.87486851"/>
    <n v="320959070.4175483"/>
    <n v="131785064.09399678"/>
    <n v="2225241273.449729"/>
    <n v="1436794.109741956"/>
    <n v="7700525.7285557091"/>
    <n v="12155645.467910945"/>
    <n v="17862125.724810988"/>
    <n v="17766171.865542918"/>
    <n v="19179096.616798416"/>
    <n v="30864147.165031523"/>
    <n v="20973357.666931704"/>
    <n v="44929829.017722189"/>
    <n v="16196628.58319357"/>
    <n v="37431004.709112525"/>
    <n v="17603664.740525797"/>
    <n v="244098991.39587826"/>
    <n v="136215657.28638238"/>
    <n v="192297580.959474"/>
    <n v="346411919.25755554"/>
    <n v="159145440.5988777"/>
    <n v="178623371.98643282"/>
    <n v="145786527.33858204"/>
    <n v="216970774.51879865"/>
    <n v="140154029.16030976"/>
    <n v="290836316.31994843"/>
    <n v="155119843.45806208"/>
    <n v="358390075.12666082"/>
    <n v="149388728.83452258"/>
    <n v="2469340264.8456073"/>
    <n v="0"/>
    <n v="0"/>
    <n v="0"/>
    <n v="0"/>
    <n v="0"/>
    <n v="0"/>
    <n v="0"/>
    <n v="0"/>
    <n v="0"/>
    <n v="0"/>
    <n v="0"/>
    <n v="0"/>
    <n v="0"/>
    <n v="128645120"/>
    <n v="127451265"/>
    <n v="41161578"/>
    <n v="86089972.299999997"/>
    <n v="86089972.299999997"/>
    <n v="86089972.299999997"/>
    <n v="86089972.299999997"/>
    <n v="86089972.299999997"/>
    <n v="86089972.299999997"/>
    <n v="86089972.299999997"/>
    <n v="86089972.299999997"/>
    <n v="86089972.299999997"/>
    <n v="1072067713.6999997"/>
    <n v="66843265"/>
    <n v="66843265"/>
    <n v="38138934"/>
    <n v="36231987.299999997"/>
    <n v="36231987.299999997"/>
    <n v="36231987.299999997"/>
    <n v="36231987.299999997"/>
    <n v="36231987.299999997"/>
    <n v="36231987.299999997"/>
    <n v="36231987.299999997"/>
    <n v="36231987.299999997"/>
    <n v="36231987.299999997"/>
    <n v="497913349.70000011"/>
    <n v="61801855"/>
    <n v="60613398"/>
    <n v="49857985"/>
    <n v="49857985"/>
    <n v="49857985"/>
    <n v="49857985"/>
    <n v="49857985"/>
    <n v="49857985"/>
    <n v="49857985"/>
    <n v="49857985"/>
    <n v="49857985"/>
    <n v="49857985"/>
    <n v="6209951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0ABD4D-440F-4AF4-BC86-4D063C3130C3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6:H28" firstHeaderRow="0" firstDataRow="1" firstDataCol="2" rowPageCount="2" colPageCount="1"/>
  <pivotFields count="166">
    <pivotField compact="0" outline="0" showAll="0"/>
    <pivotField axis="axisRow" compact="0" outline="0" showAll="0" defaultSubtotal="0">
      <items count="674">
        <item x="192"/>
        <item x="185"/>
        <item x="431"/>
        <item x="144"/>
        <item x="563"/>
        <item x="211"/>
        <item x="461"/>
        <item x="320"/>
        <item x="275"/>
        <item x="175"/>
        <item x="382"/>
        <item x="187"/>
        <item x="272"/>
        <item x="438"/>
        <item x="238"/>
        <item x="176"/>
        <item x="179"/>
        <item x="350"/>
        <item x="289"/>
        <item x="339"/>
        <item x="276"/>
        <item x="324"/>
        <item x="344"/>
        <item x="249"/>
        <item x="380"/>
        <item x="363"/>
        <item x="580"/>
        <item x="191"/>
        <item x="234"/>
        <item x="557"/>
        <item x="328"/>
        <item x="370"/>
        <item x="558"/>
        <item x="294"/>
        <item x="393"/>
        <item x="267"/>
        <item x="237"/>
        <item x="299"/>
        <item x="316"/>
        <item x="287"/>
        <item x="511"/>
        <item x="139"/>
        <item x="571"/>
        <item x="262"/>
        <item x="177"/>
        <item x="145"/>
        <item x="186"/>
        <item x="465"/>
        <item x="671"/>
        <item x="672"/>
        <item x="673"/>
        <item x="542"/>
        <item x="667"/>
        <item x="665"/>
        <item x="669"/>
        <item x="372"/>
        <item x="623"/>
        <item x="183"/>
        <item x="341"/>
        <item x="474"/>
        <item x="541"/>
        <item x="158"/>
        <item x="533"/>
        <item x="519"/>
        <item x="357"/>
        <item x="379"/>
        <item x="201"/>
        <item x="503"/>
        <item x="303"/>
        <item x="592"/>
        <item x="391"/>
        <item x="171"/>
        <item x="494"/>
        <item x="137"/>
        <item x="362"/>
        <item x="450"/>
        <item x="311"/>
        <item x="374"/>
        <item x="178"/>
        <item x="408"/>
        <item x="490"/>
        <item x="163"/>
        <item x="602"/>
        <item x="333"/>
        <item x="496"/>
        <item x="443"/>
        <item x="258"/>
        <item x="270"/>
        <item x="231"/>
        <item x="401"/>
        <item x="463"/>
        <item x="212"/>
        <item x="601"/>
        <item x="226"/>
        <item x="502"/>
        <item x="329"/>
        <item x="375"/>
        <item x="271"/>
        <item x="300"/>
        <item x="216"/>
        <item x="508"/>
        <item x="248"/>
        <item x="218"/>
        <item x="133"/>
        <item x="435"/>
        <item x="540"/>
        <item x="227"/>
        <item x="165"/>
        <item x="286"/>
        <item x="365"/>
        <item x="230"/>
        <item x="578"/>
        <item x="603"/>
        <item x="488"/>
        <item x="413"/>
        <item x="222"/>
        <item x="142"/>
        <item x="539"/>
        <item x="223"/>
        <item x="152"/>
        <item x="361"/>
        <item x="314"/>
        <item x="481"/>
        <item x="430"/>
        <item x="418"/>
        <item x="652"/>
        <item x="457"/>
        <item x="305"/>
        <item x="188"/>
        <item x="411"/>
        <item x="198"/>
        <item x="567"/>
        <item x="293"/>
        <item x="406"/>
        <item x="513"/>
        <item x="369"/>
        <item x="288"/>
        <item x="579"/>
        <item x="441"/>
        <item x="471"/>
        <item x="640"/>
        <item x="146"/>
        <item x="434"/>
        <item x="148"/>
        <item x="547"/>
        <item x="588"/>
        <item x="614"/>
        <item x="594"/>
        <item x="625"/>
        <item x="132"/>
        <item x="476"/>
        <item x="206"/>
        <item x="371"/>
        <item x="312"/>
        <item x="306"/>
        <item x="166"/>
        <item x="334"/>
        <item x="215"/>
        <item x="326"/>
        <item x="658"/>
        <item x="645"/>
        <item x="619"/>
        <item x="607"/>
        <item x="586"/>
        <item x="662"/>
        <item x="616"/>
        <item x="634"/>
        <item x="459"/>
        <item x="131"/>
        <item x="633"/>
        <item x="156"/>
        <item x="485"/>
        <item x="656"/>
        <item x="136"/>
        <item x="627"/>
        <item x="377"/>
        <item x="546"/>
        <item x="661"/>
        <item x="460"/>
        <item x="390"/>
        <item x="515"/>
        <item x="421"/>
        <item x="550"/>
        <item x="427"/>
        <item x="470"/>
        <item x="386"/>
        <item x="448"/>
        <item x="522"/>
        <item x="556"/>
        <item x="520"/>
        <item x="499"/>
        <item x="643"/>
        <item x="651"/>
        <item x="504"/>
        <item x="483"/>
        <item x="321"/>
        <item x="505"/>
        <item x="162"/>
        <item x="576"/>
        <item x="562"/>
        <item x="315"/>
        <item x="553"/>
        <item x="426"/>
        <item x="282"/>
        <item x="472"/>
        <item x="497"/>
        <item x="332"/>
        <item x="453"/>
        <item x="173"/>
        <item x="449"/>
        <item x="336"/>
        <item x="304"/>
        <item x="151"/>
        <item x="548"/>
        <item x="160"/>
        <item x="338"/>
        <item x="531"/>
        <item x="250"/>
        <item x="574"/>
        <item x="487"/>
        <item x="514"/>
        <item x="466"/>
        <item x="265"/>
        <item x="254"/>
        <item x="159"/>
        <item x="376"/>
        <item x="409"/>
        <item x="392"/>
        <item x="572"/>
        <item x="225"/>
        <item x="349"/>
        <item x="325"/>
        <item x="153"/>
        <item x="495"/>
        <item x="368"/>
        <item x="509"/>
        <item x="208"/>
        <item x="257"/>
        <item x="210"/>
        <item x="236"/>
        <item x="491"/>
        <item x="549"/>
        <item x="172"/>
        <item x="414"/>
        <item x="405"/>
        <item x="544"/>
        <item x="545"/>
        <item x="364"/>
        <item x="395"/>
        <item x="575"/>
        <item x="638"/>
        <item x="554"/>
        <item x="389"/>
        <item x="301"/>
        <item x="381"/>
        <item x="356"/>
        <item x="220"/>
        <item x="583"/>
        <item x="581"/>
        <item x="247"/>
        <item x="536"/>
        <item x="58"/>
        <item x="0"/>
        <item x="42"/>
        <item x="4"/>
        <item x="115"/>
        <item x="94"/>
        <item x="114"/>
        <item x="33"/>
        <item x="108"/>
        <item x="59"/>
        <item x="46"/>
        <item x="22"/>
        <item x="124"/>
        <item x="11"/>
        <item x="34"/>
        <item x="102"/>
        <item x="113"/>
        <item x="5"/>
        <item x="117"/>
        <item x="125"/>
        <item x="47"/>
        <item x="60"/>
        <item x="61"/>
        <item x="6"/>
        <item x="84"/>
        <item x="126"/>
        <item x="96"/>
        <item x="35"/>
        <item x="7"/>
        <item x="127"/>
        <item x="29"/>
        <item x="103"/>
        <item x="8"/>
        <item x="121"/>
        <item x="23"/>
        <item x="88"/>
        <item x="104"/>
        <item x="9"/>
        <item x="128"/>
        <item x="97"/>
        <item x="62"/>
        <item x="85"/>
        <item x="63"/>
        <item x="48"/>
        <item x="49"/>
        <item x="50"/>
        <item x="51"/>
        <item x="37"/>
        <item x="12"/>
        <item x="118"/>
        <item x="13"/>
        <item x="64"/>
        <item x="19"/>
        <item x="65"/>
        <item x="66"/>
        <item x="67"/>
        <item x="30"/>
        <item x="69"/>
        <item x="68"/>
        <item x="24"/>
        <item x="14"/>
        <item x="15"/>
        <item x="43"/>
        <item x="38"/>
        <item x="129"/>
        <item x="109"/>
        <item x="107"/>
        <item x="16"/>
        <item x="39"/>
        <item x="116"/>
        <item x="122"/>
        <item x="130"/>
        <item x="70"/>
        <item x="71"/>
        <item x="44"/>
        <item x="89"/>
        <item x="31"/>
        <item x="72"/>
        <item x="36"/>
        <item x="95"/>
        <item x="105"/>
        <item x="100"/>
        <item x="73"/>
        <item x="74"/>
        <item x="75"/>
        <item x="76"/>
        <item x="52"/>
        <item x="53"/>
        <item x="45"/>
        <item x="10"/>
        <item x="111"/>
        <item x="119"/>
        <item x="77"/>
        <item x="78"/>
        <item x="25"/>
        <item x="17"/>
        <item x="26"/>
        <item x="106"/>
        <item x="123"/>
        <item x="20"/>
        <item x="54"/>
        <item x="27"/>
        <item x="1"/>
        <item x="28"/>
        <item x="79"/>
        <item x="18"/>
        <item x="120"/>
        <item x="21"/>
        <item x="55"/>
        <item x="32"/>
        <item x="40"/>
        <item x="110"/>
        <item x="41"/>
        <item x="90"/>
        <item x="91"/>
        <item x="86"/>
        <item x="101"/>
        <item x="112"/>
        <item x="98"/>
        <item x="2"/>
        <item x="93"/>
        <item x="87"/>
        <item x="82"/>
        <item x="56"/>
        <item x="80"/>
        <item x="416"/>
        <item x="555"/>
        <item x="647"/>
        <item x="639"/>
        <item x="615"/>
        <item x="273"/>
        <item x="534"/>
        <item x="480"/>
        <item x="3"/>
        <item x="99"/>
        <item x="92"/>
        <item x="83"/>
        <item x="57"/>
        <item x="81"/>
        <item x="649"/>
        <item x="642"/>
        <item x="636"/>
        <item x="663"/>
        <item x="141"/>
        <item x="664"/>
        <item x="585"/>
        <item x="593"/>
        <item x="655"/>
        <item x="582"/>
        <item x="641"/>
        <item x="648"/>
        <item x="591"/>
        <item x="599"/>
        <item x="597"/>
        <item x="609"/>
        <item x="608"/>
        <item x="407"/>
        <item x="478"/>
        <item x="577"/>
        <item x="419"/>
        <item x="246"/>
        <item x="454"/>
        <item x="277"/>
        <item x="442"/>
        <item x="345"/>
        <item x="268"/>
        <item x="323"/>
        <item x="399"/>
        <item x="252"/>
        <item x="402"/>
        <item x="340"/>
        <item x="214"/>
        <item x="203"/>
        <item x="451"/>
        <item x="440"/>
        <item x="358"/>
        <item x="412"/>
        <item x="243"/>
        <item x="373"/>
        <item x="353"/>
        <item x="637"/>
        <item x="264"/>
        <item x="194"/>
        <item x="285"/>
        <item x="170"/>
        <item x="469"/>
        <item x="346"/>
        <item x="351"/>
        <item x="447"/>
        <item x="232"/>
        <item x="400"/>
        <item x="307"/>
        <item x="445"/>
        <item x="327"/>
        <item x="573"/>
        <item x="462"/>
        <item x="182"/>
        <item x="213"/>
        <item x="296"/>
        <item x="290"/>
        <item x="477"/>
        <item x="670"/>
        <item x="241"/>
        <item x="657"/>
        <item x="342"/>
        <item x="417"/>
        <item x="348"/>
        <item x="205"/>
        <item x="330"/>
        <item x="433"/>
        <item x="394"/>
        <item x="584"/>
        <item x="331"/>
        <item x="207"/>
        <item x="308"/>
        <item x="322"/>
        <item x="167"/>
        <item x="168"/>
        <item x="423"/>
        <item x="446"/>
        <item x="195"/>
        <item x="420"/>
        <item x="135"/>
        <item x="632"/>
        <item x="281"/>
        <item x="355"/>
        <item x="202"/>
        <item x="516"/>
        <item x="452"/>
        <item x="209"/>
        <item x="274"/>
        <item x="278"/>
        <item x="387"/>
        <item x="233"/>
        <item x="291"/>
        <item x="239"/>
        <item x="217"/>
        <item x="242"/>
        <item x="436"/>
        <item x="181"/>
        <item x="383"/>
        <item x="444"/>
        <item x="543"/>
        <item x="143"/>
        <item x="134"/>
        <item x="378"/>
        <item x="309"/>
        <item x="537"/>
        <item x="199"/>
        <item x="235"/>
        <item x="589"/>
        <item x="302"/>
        <item x="410"/>
        <item x="317"/>
        <item x="335"/>
        <item x="149"/>
        <item x="352"/>
        <item x="467"/>
        <item x="482"/>
        <item x="512"/>
        <item x="527"/>
        <item x="489"/>
        <item x="439"/>
        <item x="535"/>
        <item x="521"/>
        <item x="510"/>
        <item x="180"/>
        <item x="455"/>
        <item x="570"/>
        <item x="263"/>
        <item x="569"/>
        <item x="486"/>
        <item x="343"/>
        <item x="429"/>
        <item x="396"/>
        <item x="468"/>
        <item x="224"/>
        <item x="161"/>
        <item x="266"/>
        <item x="668"/>
        <item x="606"/>
        <item x="197"/>
        <item x="347"/>
        <item x="415"/>
        <item x="551"/>
        <item x="464"/>
        <item x="653"/>
        <item x="269"/>
        <item x="190"/>
        <item x="403"/>
        <item x="560"/>
        <item x="280"/>
        <item x="155"/>
        <item x="200"/>
        <item x="385"/>
        <item x="587"/>
        <item x="367"/>
        <item x="310"/>
        <item x="193"/>
        <item x="432"/>
        <item x="552"/>
        <item x="169"/>
        <item x="298"/>
        <item x="611"/>
        <item x="590"/>
        <item x="530"/>
        <item x="492"/>
        <item x="147"/>
        <item x="174"/>
        <item x="256"/>
        <item x="228"/>
        <item x="279"/>
        <item x="164"/>
        <item x="506"/>
        <item x="366"/>
        <item x="319"/>
        <item x="157"/>
        <item x="260"/>
        <item x="532"/>
        <item x="251"/>
        <item x="526"/>
        <item x="437"/>
        <item x="204"/>
        <item x="196"/>
        <item x="221"/>
        <item x="189"/>
        <item x="565"/>
        <item x="245"/>
        <item x="184"/>
        <item x="428"/>
        <item x="493"/>
        <item x="229"/>
        <item x="359"/>
        <item x="313"/>
        <item x="473"/>
        <item x="518"/>
        <item x="261"/>
        <item x="660"/>
        <item x="138"/>
        <item x="646"/>
        <item x="140"/>
        <item x="284"/>
        <item x="404"/>
        <item x="388"/>
        <item x="456"/>
        <item x="253"/>
        <item x="507"/>
        <item x="295"/>
        <item x="600"/>
        <item x="612"/>
        <item x="595"/>
        <item x="610"/>
        <item x="605"/>
        <item x="598"/>
        <item x="525"/>
        <item x="384"/>
        <item x="564"/>
        <item x="650"/>
        <item x="424"/>
        <item x="626"/>
        <item x="629"/>
        <item x="635"/>
        <item x="500"/>
        <item x="654"/>
        <item x="538"/>
        <item x="596"/>
        <item x="622"/>
        <item x="618"/>
        <item x="501"/>
        <item x="523"/>
        <item x="631"/>
        <item x="517"/>
        <item x="154"/>
        <item x="150"/>
        <item x="458"/>
        <item x="255"/>
        <item x="566"/>
        <item x="240"/>
        <item x="318"/>
        <item x="337"/>
        <item x="360"/>
        <item x="524"/>
        <item x="297"/>
        <item x="422"/>
        <item x="475"/>
        <item x="528"/>
        <item x="568"/>
        <item x="484"/>
        <item x="620"/>
        <item x="621"/>
        <item x="613"/>
        <item x="666"/>
        <item x="630"/>
        <item x="559"/>
        <item x="644"/>
        <item x="479"/>
        <item x="604"/>
        <item x="624"/>
        <item x="659"/>
        <item x="628"/>
        <item x="498"/>
        <item x="529"/>
        <item x="617"/>
        <item x="398"/>
        <item x="259"/>
        <item x="244"/>
        <item x="425"/>
        <item x="354"/>
        <item x="561"/>
        <item x="292"/>
        <item x="219"/>
        <item x="397"/>
        <item x="283"/>
      </items>
    </pivotField>
    <pivotField compact="0" outline="0" showAll="0"/>
    <pivotField compact="0" outline="0" showAll="0"/>
    <pivotField axis="axisPage" compact="0" outline="0" showAll="0">
      <items count="13">
        <item x="9"/>
        <item x="11"/>
        <item x="3"/>
        <item x="0"/>
        <item x="4"/>
        <item x="10"/>
        <item x="1"/>
        <item x="7"/>
        <item x="6"/>
        <item x="5"/>
        <item x="2"/>
        <item x="8"/>
        <item t="default"/>
      </items>
    </pivotField>
    <pivotField axis="axisRow" compact="0" outline="0" showAll="0">
      <items count="9">
        <item sd="0" x="0"/>
        <item x="1"/>
        <item sd="0" x="2"/>
        <item sd="0" x="4"/>
        <item sd="0" x="5"/>
        <item sd="0" x="7"/>
        <item sd="0" x="3"/>
        <item sd="0" x="6"/>
        <item t="default" sd="0"/>
      </items>
    </pivotField>
    <pivotField compact="0" outline="0" showAll="0"/>
    <pivotField axis="axisPage" compact="0" outline="0" showAll="0" sortType="descending">
      <items count="4">
        <item x="2"/>
        <item x="1"/>
        <item x="0"/>
        <item t="default"/>
      </items>
    </pivotField>
    <pivotField compact="0" numFmtId="165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numFmtId="165" outline="0" showAll="0"/>
    <pivotField dataField="1" compact="0" numFmtId="165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5" outline="0" showAll="0"/>
    <pivotField compact="0" numFmtId="165" outline="0" showAll="0"/>
    <pivotField compact="0" numFmtId="165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5" outline="0" showAll="0"/>
    <pivotField compact="0" numFmtId="165" outline="0" showAll="0"/>
    <pivotField compact="0" numFmtId="165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5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2">
    <field x="5"/>
    <field x="1"/>
  </rowFields>
  <rowItems count="22">
    <i>
      <x/>
    </i>
    <i>
      <x v="1"/>
      <x v="26"/>
    </i>
    <i r="1">
      <x v="92"/>
    </i>
    <i r="1">
      <x v="145"/>
    </i>
    <i r="1">
      <x v="148"/>
    </i>
    <i r="1">
      <x v="159"/>
    </i>
    <i r="1">
      <x v="174"/>
    </i>
    <i r="1">
      <x v="409"/>
    </i>
    <i r="1">
      <x v="414"/>
    </i>
    <i r="1">
      <x v="415"/>
    </i>
    <i r="1">
      <x v="564"/>
    </i>
    <i r="1">
      <x v="621"/>
    </i>
    <i r="1">
      <x v="626"/>
    </i>
    <i r="1">
      <x v="649"/>
    </i>
    <i t="default"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2">
    <pageField fld="7" item="0" hier="-1"/>
    <pageField fld="4" hier="-1"/>
  </pageFields>
  <dataFields count="6">
    <dataField name="Sum of Real_Jan" fld="61" baseField="0" baseItem="0" numFmtId="165"/>
    <dataField name="Sum of Real_Feb" fld="62" baseField="0" baseItem="0" numFmtId="165"/>
    <dataField name="Sum of Real_Mar" fld="63" baseField="0" baseItem="0"/>
    <dataField name="Sum of est_sust_jan" fld="154" baseField="0" baseItem="0" numFmtId="165"/>
    <dataField name="Sum of est_sust_feb" fld="155" baseField="0" baseItem="0" numFmtId="165"/>
    <dataField name="Sum of est_sust_mar" fld="156" baseField="0" baseItem="0" numFmtId="165"/>
  </dataFields>
  <formats count="1">
    <format dxfId="660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81F85C-7BC2-4075-9331-47FFEC92633D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N40:R68" firstHeaderRow="0" firstDataRow="1" firstDataCol="2" rowPageCount="1" colPageCount="1"/>
  <pivotFields count="166">
    <pivotField compact="0" outline="0" showAll="0"/>
    <pivotField axis="axisPage" compact="0" outline="0" showAll="0" defaultSubtotal="0">
      <items count="674">
        <item x="192"/>
        <item x="185"/>
        <item x="431"/>
        <item x="144"/>
        <item x="563"/>
        <item x="211"/>
        <item x="461"/>
        <item x="320"/>
        <item x="275"/>
        <item x="175"/>
        <item x="382"/>
        <item x="187"/>
        <item x="272"/>
        <item x="438"/>
        <item x="238"/>
        <item x="176"/>
        <item x="179"/>
        <item x="350"/>
        <item x="289"/>
        <item x="339"/>
        <item x="276"/>
        <item x="324"/>
        <item x="344"/>
        <item x="249"/>
        <item x="380"/>
        <item x="363"/>
        <item x="580"/>
        <item x="191"/>
        <item x="234"/>
        <item x="557"/>
        <item x="328"/>
        <item x="370"/>
        <item x="558"/>
        <item x="294"/>
        <item x="393"/>
        <item x="267"/>
        <item x="237"/>
        <item x="299"/>
        <item x="316"/>
        <item x="287"/>
        <item x="511"/>
        <item x="139"/>
        <item x="571"/>
        <item x="262"/>
        <item x="177"/>
        <item x="145"/>
        <item x="186"/>
        <item x="465"/>
        <item x="671"/>
        <item x="672"/>
        <item x="673"/>
        <item x="542"/>
        <item x="667"/>
        <item x="665"/>
        <item x="669"/>
        <item x="372"/>
        <item x="623"/>
        <item x="183"/>
        <item x="341"/>
        <item x="474"/>
        <item x="541"/>
        <item x="158"/>
        <item x="533"/>
        <item x="519"/>
        <item x="357"/>
        <item x="379"/>
        <item x="201"/>
        <item x="503"/>
        <item x="303"/>
        <item x="592"/>
        <item x="391"/>
        <item x="171"/>
        <item x="494"/>
        <item x="137"/>
        <item x="362"/>
        <item x="450"/>
        <item x="311"/>
        <item x="374"/>
        <item x="178"/>
        <item x="408"/>
        <item x="490"/>
        <item x="163"/>
        <item x="602"/>
        <item x="333"/>
        <item x="496"/>
        <item x="443"/>
        <item x="258"/>
        <item x="270"/>
        <item x="231"/>
        <item x="401"/>
        <item x="463"/>
        <item x="212"/>
        <item x="601"/>
        <item x="226"/>
        <item x="502"/>
        <item x="329"/>
        <item x="375"/>
        <item x="271"/>
        <item x="300"/>
        <item x="216"/>
        <item x="508"/>
        <item x="248"/>
        <item x="218"/>
        <item x="133"/>
        <item x="435"/>
        <item x="540"/>
        <item x="227"/>
        <item x="165"/>
        <item x="286"/>
        <item x="365"/>
        <item x="230"/>
        <item x="578"/>
        <item x="603"/>
        <item x="488"/>
        <item x="413"/>
        <item x="222"/>
        <item x="142"/>
        <item x="539"/>
        <item x="223"/>
        <item x="152"/>
        <item x="361"/>
        <item x="314"/>
        <item x="481"/>
        <item x="430"/>
        <item x="418"/>
        <item x="652"/>
        <item x="457"/>
        <item x="305"/>
        <item x="188"/>
        <item x="411"/>
        <item x="198"/>
        <item x="567"/>
        <item x="293"/>
        <item x="406"/>
        <item x="513"/>
        <item x="369"/>
        <item x="288"/>
        <item x="579"/>
        <item x="441"/>
        <item x="471"/>
        <item x="640"/>
        <item x="146"/>
        <item x="434"/>
        <item x="148"/>
        <item x="547"/>
        <item x="588"/>
        <item x="614"/>
        <item x="594"/>
        <item x="625"/>
        <item x="132"/>
        <item x="476"/>
        <item x="206"/>
        <item x="371"/>
        <item x="312"/>
        <item x="306"/>
        <item x="166"/>
        <item x="334"/>
        <item x="215"/>
        <item x="326"/>
        <item x="658"/>
        <item x="645"/>
        <item x="619"/>
        <item x="607"/>
        <item x="586"/>
        <item x="662"/>
        <item x="616"/>
        <item x="634"/>
        <item x="459"/>
        <item x="131"/>
        <item x="633"/>
        <item x="156"/>
        <item x="485"/>
        <item x="656"/>
        <item x="136"/>
        <item x="627"/>
        <item x="377"/>
        <item x="546"/>
        <item x="661"/>
        <item x="460"/>
        <item x="390"/>
        <item x="515"/>
        <item x="421"/>
        <item x="550"/>
        <item x="427"/>
        <item x="470"/>
        <item x="386"/>
        <item x="448"/>
        <item x="522"/>
        <item x="556"/>
        <item x="520"/>
        <item x="499"/>
        <item x="643"/>
        <item x="651"/>
        <item x="504"/>
        <item x="483"/>
        <item x="321"/>
        <item x="505"/>
        <item x="162"/>
        <item x="576"/>
        <item x="562"/>
        <item x="315"/>
        <item x="553"/>
        <item x="426"/>
        <item x="282"/>
        <item x="472"/>
        <item x="497"/>
        <item x="332"/>
        <item x="453"/>
        <item x="173"/>
        <item x="449"/>
        <item x="336"/>
        <item x="304"/>
        <item x="151"/>
        <item x="548"/>
        <item x="160"/>
        <item x="338"/>
        <item x="531"/>
        <item x="250"/>
        <item x="574"/>
        <item x="487"/>
        <item x="514"/>
        <item x="466"/>
        <item x="265"/>
        <item x="254"/>
        <item x="159"/>
        <item x="376"/>
        <item x="409"/>
        <item x="392"/>
        <item x="572"/>
        <item x="225"/>
        <item x="349"/>
        <item x="325"/>
        <item x="153"/>
        <item x="495"/>
        <item x="368"/>
        <item x="509"/>
        <item x="208"/>
        <item x="257"/>
        <item x="210"/>
        <item x="236"/>
        <item x="491"/>
        <item x="549"/>
        <item x="172"/>
        <item x="414"/>
        <item x="405"/>
        <item x="544"/>
        <item x="545"/>
        <item x="364"/>
        <item x="395"/>
        <item x="575"/>
        <item x="638"/>
        <item x="554"/>
        <item x="389"/>
        <item x="301"/>
        <item x="381"/>
        <item x="356"/>
        <item x="220"/>
        <item x="583"/>
        <item x="581"/>
        <item x="247"/>
        <item x="536"/>
        <item x="58"/>
        <item x="0"/>
        <item x="42"/>
        <item x="4"/>
        <item x="115"/>
        <item x="94"/>
        <item x="114"/>
        <item x="33"/>
        <item x="108"/>
        <item x="59"/>
        <item x="46"/>
        <item x="22"/>
        <item x="124"/>
        <item x="11"/>
        <item x="34"/>
        <item x="102"/>
        <item x="113"/>
        <item x="5"/>
        <item x="117"/>
        <item x="125"/>
        <item x="47"/>
        <item x="60"/>
        <item x="61"/>
        <item x="6"/>
        <item x="84"/>
        <item x="126"/>
        <item x="96"/>
        <item x="35"/>
        <item x="7"/>
        <item x="127"/>
        <item x="29"/>
        <item x="103"/>
        <item x="8"/>
        <item x="121"/>
        <item x="23"/>
        <item x="88"/>
        <item x="104"/>
        <item x="9"/>
        <item x="128"/>
        <item x="97"/>
        <item x="62"/>
        <item x="85"/>
        <item x="63"/>
        <item x="48"/>
        <item x="49"/>
        <item x="50"/>
        <item x="51"/>
        <item x="37"/>
        <item x="12"/>
        <item x="118"/>
        <item x="13"/>
        <item x="64"/>
        <item x="19"/>
        <item x="65"/>
        <item x="66"/>
        <item x="67"/>
        <item x="30"/>
        <item x="69"/>
        <item x="68"/>
        <item x="24"/>
        <item x="14"/>
        <item x="15"/>
        <item x="43"/>
        <item x="38"/>
        <item x="129"/>
        <item x="109"/>
        <item x="107"/>
        <item x="16"/>
        <item x="39"/>
        <item x="116"/>
        <item x="122"/>
        <item x="130"/>
        <item x="70"/>
        <item x="71"/>
        <item x="44"/>
        <item x="89"/>
        <item x="31"/>
        <item x="72"/>
        <item x="36"/>
        <item x="95"/>
        <item x="105"/>
        <item x="100"/>
        <item x="73"/>
        <item x="74"/>
        <item x="75"/>
        <item x="76"/>
        <item x="52"/>
        <item x="53"/>
        <item x="45"/>
        <item x="10"/>
        <item x="111"/>
        <item x="119"/>
        <item x="77"/>
        <item x="78"/>
        <item x="25"/>
        <item x="17"/>
        <item x="26"/>
        <item x="106"/>
        <item x="123"/>
        <item x="20"/>
        <item x="54"/>
        <item x="27"/>
        <item x="1"/>
        <item x="28"/>
        <item x="79"/>
        <item x="18"/>
        <item x="120"/>
        <item x="21"/>
        <item x="55"/>
        <item x="32"/>
        <item x="40"/>
        <item x="110"/>
        <item x="41"/>
        <item x="90"/>
        <item x="91"/>
        <item x="86"/>
        <item x="101"/>
        <item x="112"/>
        <item x="98"/>
        <item x="2"/>
        <item x="93"/>
        <item x="87"/>
        <item x="82"/>
        <item x="56"/>
        <item x="80"/>
        <item x="416"/>
        <item x="555"/>
        <item x="647"/>
        <item x="639"/>
        <item x="615"/>
        <item x="273"/>
        <item x="534"/>
        <item x="480"/>
        <item x="3"/>
        <item x="99"/>
        <item x="92"/>
        <item x="83"/>
        <item x="57"/>
        <item x="81"/>
        <item x="649"/>
        <item x="642"/>
        <item x="636"/>
        <item x="663"/>
        <item x="141"/>
        <item x="664"/>
        <item x="585"/>
        <item x="593"/>
        <item x="655"/>
        <item x="582"/>
        <item x="641"/>
        <item x="648"/>
        <item x="591"/>
        <item x="599"/>
        <item x="597"/>
        <item x="609"/>
        <item x="608"/>
        <item x="407"/>
        <item x="478"/>
        <item x="577"/>
        <item x="419"/>
        <item x="246"/>
        <item x="454"/>
        <item x="277"/>
        <item x="442"/>
        <item x="345"/>
        <item x="268"/>
        <item x="323"/>
        <item x="399"/>
        <item x="252"/>
        <item x="402"/>
        <item x="340"/>
        <item x="214"/>
        <item x="203"/>
        <item x="451"/>
        <item x="440"/>
        <item x="358"/>
        <item x="412"/>
        <item x="243"/>
        <item x="373"/>
        <item x="353"/>
        <item x="637"/>
        <item x="264"/>
        <item x="194"/>
        <item x="285"/>
        <item x="170"/>
        <item x="469"/>
        <item x="346"/>
        <item x="351"/>
        <item x="447"/>
        <item x="232"/>
        <item x="400"/>
        <item x="307"/>
        <item x="445"/>
        <item x="327"/>
        <item x="573"/>
        <item x="462"/>
        <item x="182"/>
        <item x="213"/>
        <item x="296"/>
        <item x="290"/>
        <item x="477"/>
        <item x="670"/>
        <item x="241"/>
        <item x="657"/>
        <item x="342"/>
        <item x="417"/>
        <item x="348"/>
        <item x="205"/>
        <item x="330"/>
        <item x="433"/>
        <item x="394"/>
        <item x="584"/>
        <item x="331"/>
        <item x="207"/>
        <item x="308"/>
        <item x="322"/>
        <item x="167"/>
        <item x="168"/>
        <item x="423"/>
        <item x="446"/>
        <item x="195"/>
        <item x="420"/>
        <item x="135"/>
        <item x="632"/>
        <item x="281"/>
        <item x="355"/>
        <item x="202"/>
        <item x="516"/>
        <item x="452"/>
        <item x="209"/>
        <item x="274"/>
        <item x="278"/>
        <item x="387"/>
        <item x="233"/>
        <item x="291"/>
        <item x="239"/>
        <item x="217"/>
        <item x="242"/>
        <item x="436"/>
        <item x="181"/>
        <item x="383"/>
        <item x="444"/>
        <item x="543"/>
        <item x="143"/>
        <item x="134"/>
        <item x="378"/>
        <item x="309"/>
        <item x="537"/>
        <item x="199"/>
        <item x="235"/>
        <item x="589"/>
        <item x="302"/>
        <item x="410"/>
        <item x="317"/>
        <item x="335"/>
        <item x="149"/>
        <item x="352"/>
        <item x="467"/>
        <item x="482"/>
        <item x="512"/>
        <item x="527"/>
        <item x="489"/>
        <item x="439"/>
        <item x="535"/>
        <item x="521"/>
        <item x="510"/>
        <item x="180"/>
        <item x="455"/>
        <item x="570"/>
        <item x="263"/>
        <item x="569"/>
        <item x="486"/>
        <item x="343"/>
        <item x="429"/>
        <item x="396"/>
        <item x="468"/>
        <item x="224"/>
        <item x="161"/>
        <item x="266"/>
        <item x="668"/>
        <item x="606"/>
        <item x="197"/>
        <item x="347"/>
        <item x="415"/>
        <item x="551"/>
        <item x="464"/>
        <item x="653"/>
        <item x="269"/>
        <item x="190"/>
        <item x="403"/>
        <item x="560"/>
        <item x="280"/>
        <item x="155"/>
        <item x="200"/>
        <item x="385"/>
        <item x="587"/>
        <item x="367"/>
        <item x="310"/>
        <item x="193"/>
        <item x="432"/>
        <item x="552"/>
        <item x="169"/>
        <item x="298"/>
        <item x="611"/>
        <item x="590"/>
        <item x="530"/>
        <item x="492"/>
        <item x="147"/>
        <item x="174"/>
        <item x="256"/>
        <item x="228"/>
        <item x="279"/>
        <item x="164"/>
        <item x="506"/>
        <item x="366"/>
        <item x="319"/>
        <item x="157"/>
        <item x="260"/>
        <item x="532"/>
        <item x="251"/>
        <item x="526"/>
        <item x="437"/>
        <item x="204"/>
        <item x="196"/>
        <item x="221"/>
        <item x="189"/>
        <item x="565"/>
        <item x="245"/>
        <item x="184"/>
        <item x="428"/>
        <item x="493"/>
        <item x="229"/>
        <item x="359"/>
        <item x="313"/>
        <item x="473"/>
        <item x="518"/>
        <item x="261"/>
        <item x="660"/>
        <item x="138"/>
        <item x="646"/>
        <item x="140"/>
        <item x="284"/>
        <item x="404"/>
        <item x="388"/>
        <item x="456"/>
        <item x="253"/>
        <item x="507"/>
        <item x="295"/>
        <item x="600"/>
        <item x="612"/>
        <item x="595"/>
        <item x="610"/>
        <item x="605"/>
        <item x="598"/>
        <item x="525"/>
        <item x="384"/>
        <item x="564"/>
        <item x="650"/>
        <item x="424"/>
        <item x="626"/>
        <item x="629"/>
        <item x="635"/>
        <item x="500"/>
        <item x="654"/>
        <item x="538"/>
        <item x="596"/>
        <item x="622"/>
        <item x="618"/>
        <item x="501"/>
        <item x="523"/>
        <item x="631"/>
        <item x="517"/>
        <item x="154"/>
        <item x="150"/>
        <item x="458"/>
        <item x="255"/>
        <item x="566"/>
        <item x="240"/>
        <item x="318"/>
        <item x="337"/>
        <item x="360"/>
        <item x="524"/>
        <item x="297"/>
        <item x="422"/>
        <item x="475"/>
        <item x="528"/>
        <item x="568"/>
        <item x="484"/>
        <item x="620"/>
        <item x="621"/>
        <item x="613"/>
        <item x="666"/>
        <item x="630"/>
        <item x="559"/>
        <item x="644"/>
        <item x="479"/>
        <item x="604"/>
        <item x="624"/>
        <item x="659"/>
        <item x="628"/>
        <item x="498"/>
        <item x="529"/>
        <item x="617"/>
        <item x="398"/>
        <item x="259"/>
        <item x="244"/>
        <item x="425"/>
        <item x="354"/>
        <item x="561"/>
        <item x="292"/>
        <item x="219"/>
        <item x="397"/>
        <item x="283"/>
      </items>
    </pivotField>
    <pivotField compact="0" outline="0" showAll="0"/>
    <pivotField compact="0" outline="0" showAll="0"/>
    <pivotField compact="0" outline="0" showAll="0"/>
    <pivotField axis="axisRow" compact="0" outline="0" showAll="0">
      <items count="9">
        <item x="0"/>
        <item x="1"/>
        <item x="2"/>
        <item x="4"/>
        <item x="5"/>
        <item n="SOLO JATENG TIMUR" x="7"/>
        <item x="3"/>
        <item x="6"/>
        <item t="default"/>
      </items>
    </pivotField>
    <pivotField compact="0" outline="0" showAll="0"/>
    <pivotField axis="axisRow" compact="0" outline="0" multipleItemSelectionAllowed="1" showAll="0" sortType="descending">
      <items count="4">
        <item x="2"/>
        <item x="1"/>
        <item x="0"/>
        <item t="default"/>
      </items>
    </pivotField>
    <pivotField compact="0" numFmtId="165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dataField="1" compact="0" numFmtId="165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5" outline="0" showAll="0"/>
    <pivotField compact="0" numFmtId="165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5" outline="0" showAll="0"/>
    <pivotField compact="0" numFmtId="165" outline="0" showAll="0"/>
    <pivotField compact="0" numFmtId="165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5" outline="0" showAll="0"/>
    <pivotField compact="0" numFmtId="165" outline="0" showAll="0"/>
    <pivotField compact="0" numFmtId="165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5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2">
    <field x="7"/>
    <field x="5"/>
  </rowFields>
  <rowItems count="28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default"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" hier="-1"/>
  </pageFields>
  <dataFields count="3">
    <dataField name="Sum of Total_Target_Sustain" fld="21" baseField="0" baseItem="0"/>
    <dataField name="Sum of Total_Target_Scaling" fld="34" baseField="0" baseItem="0"/>
    <dataField name="Sum of Total_Target" fld="47" baseField="0" baseItem="0" numFmtId="164"/>
  </dataFields>
  <formats count="2">
    <format dxfId="6604">
      <pivotArea outline="0" collapsedLevelsAreSubtotals="1" fieldPosition="0"/>
    </format>
    <format dxfId="6603">
      <pivotArea outline="0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5BB78D-72B5-44F8-8081-F4E906F5DBDA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N5:AO33" firstHeaderRow="0" firstDataRow="1" firstDataCol="2" rowPageCount="1" colPageCount="1"/>
  <pivotFields count="166">
    <pivotField compact="0" outline="0" showAll="0"/>
    <pivotField axis="axisPage" compact="0" outline="0" showAll="0" defaultSubtotal="0">
      <items count="674">
        <item x="192"/>
        <item x="185"/>
        <item x="431"/>
        <item x="144"/>
        <item x="563"/>
        <item x="211"/>
        <item x="461"/>
        <item x="320"/>
        <item x="275"/>
        <item x="175"/>
        <item x="382"/>
        <item x="187"/>
        <item x="272"/>
        <item x="438"/>
        <item x="238"/>
        <item x="176"/>
        <item x="179"/>
        <item x="350"/>
        <item x="289"/>
        <item x="339"/>
        <item x="276"/>
        <item x="324"/>
        <item x="344"/>
        <item x="249"/>
        <item x="380"/>
        <item x="363"/>
        <item x="580"/>
        <item x="191"/>
        <item x="234"/>
        <item x="557"/>
        <item x="328"/>
        <item x="370"/>
        <item x="558"/>
        <item x="294"/>
        <item x="393"/>
        <item x="267"/>
        <item x="237"/>
        <item x="299"/>
        <item x="316"/>
        <item x="287"/>
        <item x="511"/>
        <item x="139"/>
        <item x="571"/>
        <item x="262"/>
        <item x="177"/>
        <item x="145"/>
        <item x="186"/>
        <item x="465"/>
        <item x="671"/>
        <item x="672"/>
        <item x="673"/>
        <item x="542"/>
        <item x="667"/>
        <item x="665"/>
        <item x="669"/>
        <item x="372"/>
        <item x="623"/>
        <item x="183"/>
        <item x="341"/>
        <item x="474"/>
        <item x="541"/>
        <item x="158"/>
        <item x="533"/>
        <item x="519"/>
        <item x="357"/>
        <item x="379"/>
        <item x="201"/>
        <item x="503"/>
        <item x="303"/>
        <item x="592"/>
        <item x="391"/>
        <item x="171"/>
        <item x="494"/>
        <item x="137"/>
        <item x="362"/>
        <item x="450"/>
        <item x="311"/>
        <item x="374"/>
        <item x="178"/>
        <item x="408"/>
        <item x="490"/>
        <item x="163"/>
        <item x="602"/>
        <item x="333"/>
        <item x="496"/>
        <item x="443"/>
        <item x="258"/>
        <item x="270"/>
        <item x="231"/>
        <item x="401"/>
        <item x="463"/>
        <item x="212"/>
        <item x="601"/>
        <item x="226"/>
        <item x="502"/>
        <item x="329"/>
        <item x="375"/>
        <item x="271"/>
        <item x="300"/>
        <item x="216"/>
        <item x="508"/>
        <item x="248"/>
        <item x="218"/>
        <item x="133"/>
        <item x="435"/>
        <item x="540"/>
        <item x="227"/>
        <item x="165"/>
        <item x="286"/>
        <item x="365"/>
        <item x="230"/>
        <item x="578"/>
        <item x="603"/>
        <item x="488"/>
        <item x="413"/>
        <item x="222"/>
        <item x="142"/>
        <item x="539"/>
        <item x="223"/>
        <item x="152"/>
        <item x="361"/>
        <item x="314"/>
        <item x="481"/>
        <item x="430"/>
        <item x="418"/>
        <item x="652"/>
        <item x="457"/>
        <item x="305"/>
        <item x="188"/>
        <item x="411"/>
        <item x="198"/>
        <item x="567"/>
        <item x="293"/>
        <item x="406"/>
        <item x="513"/>
        <item x="369"/>
        <item x="288"/>
        <item x="579"/>
        <item x="441"/>
        <item x="471"/>
        <item x="640"/>
        <item x="146"/>
        <item x="434"/>
        <item x="148"/>
        <item x="547"/>
        <item x="588"/>
        <item x="614"/>
        <item x="594"/>
        <item x="625"/>
        <item x="132"/>
        <item x="476"/>
        <item x="206"/>
        <item x="371"/>
        <item x="312"/>
        <item x="306"/>
        <item x="166"/>
        <item x="334"/>
        <item x="215"/>
        <item x="326"/>
        <item x="658"/>
        <item x="645"/>
        <item x="619"/>
        <item x="607"/>
        <item x="586"/>
        <item x="662"/>
        <item x="616"/>
        <item x="634"/>
        <item x="459"/>
        <item x="131"/>
        <item x="633"/>
        <item x="156"/>
        <item x="485"/>
        <item x="656"/>
        <item x="136"/>
        <item x="627"/>
        <item x="377"/>
        <item x="546"/>
        <item x="661"/>
        <item x="460"/>
        <item x="390"/>
        <item x="515"/>
        <item x="421"/>
        <item x="550"/>
        <item x="427"/>
        <item x="470"/>
        <item x="386"/>
        <item x="448"/>
        <item x="522"/>
        <item x="556"/>
        <item x="520"/>
        <item x="499"/>
        <item x="643"/>
        <item x="651"/>
        <item x="504"/>
        <item x="483"/>
        <item x="321"/>
        <item x="505"/>
        <item x="162"/>
        <item x="576"/>
        <item x="562"/>
        <item x="315"/>
        <item x="553"/>
        <item x="426"/>
        <item x="282"/>
        <item x="472"/>
        <item x="497"/>
        <item x="332"/>
        <item x="453"/>
        <item x="173"/>
        <item x="449"/>
        <item x="336"/>
        <item x="304"/>
        <item x="151"/>
        <item x="548"/>
        <item x="160"/>
        <item x="338"/>
        <item x="531"/>
        <item x="250"/>
        <item x="574"/>
        <item x="487"/>
        <item x="514"/>
        <item x="466"/>
        <item x="265"/>
        <item x="254"/>
        <item x="159"/>
        <item x="376"/>
        <item x="409"/>
        <item x="392"/>
        <item x="572"/>
        <item x="225"/>
        <item x="349"/>
        <item x="325"/>
        <item x="153"/>
        <item x="495"/>
        <item x="368"/>
        <item x="509"/>
        <item x="208"/>
        <item x="257"/>
        <item x="210"/>
        <item x="236"/>
        <item x="491"/>
        <item x="549"/>
        <item x="172"/>
        <item x="414"/>
        <item x="405"/>
        <item x="544"/>
        <item x="545"/>
        <item x="364"/>
        <item x="395"/>
        <item x="575"/>
        <item x="638"/>
        <item x="554"/>
        <item x="389"/>
        <item x="301"/>
        <item x="381"/>
        <item x="356"/>
        <item x="220"/>
        <item x="583"/>
        <item x="581"/>
        <item x="247"/>
        <item x="536"/>
        <item x="58"/>
        <item x="0"/>
        <item x="42"/>
        <item x="4"/>
        <item x="115"/>
        <item x="94"/>
        <item x="114"/>
        <item x="33"/>
        <item x="108"/>
        <item x="59"/>
        <item x="46"/>
        <item x="22"/>
        <item x="124"/>
        <item x="11"/>
        <item x="34"/>
        <item x="102"/>
        <item x="113"/>
        <item x="5"/>
        <item x="117"/>
        <item x="125"/>
        <item x="47"/>
        <item x="60"/>
        <item x="61"/>
        <item x="6"/>
        <item x="84"/>
        <item x="126"/>
        <item x="96"/>
        <item x="35"/>
        <item x="7"/>
        <item x="127"/>
        <item x="29"/>
        <item x="103"/>
        <item x="8"/>
        <item x="121"/>
        <item x="23"/>
        <item x="88"/>
        <item x="104"/>
        <item x="9"/>
        <item x="128"/>
        <item x="97"/>
        <item x="62"/>
        <item x="85"/>
        <item x="63"/>
        <item x="48"/>
        <item x="49"/>
        <item x="50"/>
        <item x="51"/>
        <item x="37"/>
        <item x="12"/>
        <item x="118"/>
        <item x="13"/>
        <item x="64"/>
        <item x="19"/>
        <item x="65"/>
        <item x="66"/>
        <item x="67"/>
        <item x="30"/>
        <item x="69"/>
        <item x="68"/>
        <item x="24"/>
        <item x="14"/>
        <item x="15"/>
        <item x="43"/>
        <item x="38"/>
        <item x="129"/>
        <item x="109"/>
        <item x="107"/>
        <item x="16"/>
        <item x="39"/>
        <item x="116"/>
        <item x="122"/>
        <item x="130"/>
        <item x="70"/>
        <item x="71"/>
        <item x="44"/>
        <item x="89"/>
        <item x="31"/>
        <item x="72"/>
        <item x="36"/>
        <item x="95"/>
        <item x="105"/>
        <item x="100"/>
        <item x="73"/>
        <item x="74"/>
        <item x="75"/>
        <item x="76"/>
        <item x="52"/>
        <item x="53"/>
        <item x="45"/>
        <item x="10"/>
        <item x="111"/>
        <item x="119"/>
        <item x="77"/>
        <item x="78"/>
        <item x="25"/>
        <item x="17"/>
        <item x="26"/>
        <item x="106"/>
        <item x="123"/>
        <item x="20"/>
        <item x="54"/>
        <item x="27"/>
        <item x="1"/>
        <item x="28"/>
        <item x="79"/>
        <item x="18"/>
        <item x="120"/>
        <item x="21"/>
        <item x="55"/>
        <item x="32"/>
        <item x="40"/>
        <item x="110"/>
        <item x="41"/>
        <item x="90"/>
        <item x="91"/>
        <item x="86"/>
        <item x="101"/>
        <item x="112"/>
        <item x="98"/>
        <item x="2"/>
        <item x="93"/>
        <item x="87"/>
        <item x="82"/>
        <item x="56"/>
        <item x="80"/>
        <item x="416"/>
        <item x="555"/>
        <item x="647"/>
        <item x="639"/>
        <item x="615"/>
        <item x="273"/>
        <item x="534"/>
        <item x="480"/>
        <item x="3"/>
        <item x="99"/>
        <item x="92"/>
        <item x="83"/>
        <item x="57"/>
        <item x="81"/>
        <item x="649"/>
        <item x="642"/>
        <item x="636"/>
        <item x="663"/>
        <item x="141"/>
        <item x="664"/>
        <item x="585"/>
        <item x="593"/>
        <item x="655"/>
        <item x="582"/>
        <item x="641"/>
        <item x="648"/>
        <item x="591"/>
        <item x="599"/>
        <item x="597"/>
        <item x="609"/>
        <item x="608"/>
        <item x="407"/>
        <item x="478"/>
        <item x="577"/>
        <item x="419"/>
        <item x="246"/>
        <item x="454"/>
        <item x="277"/>
        <item x="442"/>
        <item x="345"/>
        <item x="268"/>
        <item x="323"/>
        <item x="399"/>
        <item x="252"/>
        <item x="402"/>
        <item x="340"/>
        <item x="214"/>
        <item x="203"/>
        <item x="451"/>
        <item x="440"/>
        <item x="358"/>
        <item x="412"/>
        <item x="243"/>
        <item x="373"/>
        <item x="353"/>
        <item x="637"/>
        <item x="264"/>
        <item x="194"/>
        <item x="285"/>
        <item x="170"/>
        <item x="469"/>
        <item x="346"/>
        <item x="351"/>
        <item x="447"/>
        <item x="232"/>
        <item x="400"/>
        <item x="307"/>
        <item x="445"/>
        <item x="327"/>
        <item x="573"/>
        <item x="462"/>
        <item x="182"/>
        <item x="213"/>
        <item x="296"/>
        <item x="290"/>
        <item x="477"/>
        <item x="670"/>
        <item x="241"/>
        <item x="657"/>
        <item x="342"/>
        <item x="417"/>
        <item x="348"/>
        <item x="205"/>
        <item x="330"/>
        <item x="433"/>
        <item x="394"/>
        <item x="584"/>
        <item x="331"/>
        <item x="207"/>
        <item x="308"/>
        <item x="322"/>
        <item x="167"/>
        <item x="168"/>
        <item x="423"/>
        <item x="446"/>
        <item x="195"/>
        <item x="420"/>
        <item x="135"/>
        <item x="632"/>
        <item x="281"/>
        <item x="355"/>
        <item x="202"/>
        <item x="516"/>
        <item x="452"/>
        <item x="209"/>
        <item x="274"/>
        <item x="278"/>
        <item x="387"/>
        <item x="233"/>
        <item x="291"/>
        <item x="239"/>
        <item x="217"/>
        <item x="242"/>
        <item x="436"/>
        <item x="181"/>
        <item x="383"/>
        <item x="444"/>
        <item x="543"/>
        <item x="143"/>
        <item x="134"/>
        <item x="378"/>
        <item x="309"/>
        <item x="537"/>
        <item x="199"/>
        <item x="235"/>
        <item x="589"/>
        <item x="302"/>
        <item x="410"/>
        <item x="317"/>
        <item x="335"/>
        <item x="149"/>
        <item x="352"/>
        <item x="467"/>
        <item x="482"/>
        <item x="512"/>
        <item x="527"/>
        <item x="489"/>
        <item x="439"/>
        <item x="535"/>
        <item x="521"/>
        <item x="510"/>
        <item x="180"/>
        <item x="455"/>
        <item x="570"/>
        <item x="263"/>
        <item x="569"/>
        <item x="486"/>
        <item x="343"/>
        <item x="429"/>
        <item x="396"/>
        <item x="468"/>
        <item x="224"/>
        <item x="161"/>
        <item x="266"/>
        <item x="668"/>
        <item x="606"/>
        <item x="197"/>
        <item x="347"/>
        <item x="415"/>
        <item x="551"/>
        <item x="464"/>
        <item x="653"/>
        <item x="269"/>
        <item x="190"/>
        <item x="403"/>
        <item x="560"/>
        <item x="280"/>
        <item x="155"/>
        <item x="200"/>
        <item x="385"/>
        <item x="587"/>
        <item x="367"/>
        <item x="310"/>
        <item x="193"/>
        <item x="432"/>
        <item x="552"/>
        <item x="169"/>
        <item x="298"/>
        <item x="611"/>
        <item x="590"/>
        <item x="530"/>
        <item x="492"/>
        <item x="147"/>
        <item x="174"/>
        <item x="256"/>
        <item x="228"/>
        <item x="279"/>
        <item x="164"/>
        <item x="506"/>
        <item x="366"/>
        <item x="319"/>
        <item x="157"/>
        <item x="260"/>
        <item x="532"/>
        <item x="251"/>
        <item x="526"/>
        <item x="437"/>
        <item x="204"/>
        <item x="196"/>
        <item x="221"/>
        <item x="189"/>
        <item x="565"/>
        <item x="245"/>
        <item x="184"/>
        <item x="428"/>
        <item x="493"/>
        <item x="229"/>
        <item x="359"/>
        <item x="313"/>
        <item x="473"/>
        <item x="518"/>
        <item x="261"/>
        <item x="660"/>
        <item x="138"/>
        <item x="646"/>
        <item x="140"/>
        <item x="284"/>
        <item x="404"/>
        <item x="388"/>
        <item x="456"/>
        <item x="253"/>
        <item x="507"/>
        <item x="295"/>
        <item x="600"/>
        <item x="612"/>
        <item x="595"/>
        <item x="610"/>
        <item x="605"/>
        <item x="598"/>
        <item x="525"/>
        <item x="384"/>
        <item x="564"/>
        <item x="650"/>
        <item x="424"/>
        <item x="626"/>
        <item x="629"/>
        <item x="635"/>
        <item x="500"/>
        <item x="654"/>
        <item x="538"/>
        <item x="596"/>
        <item x="622"/>
        <item x="618"/>
        <item x="501"/>
        <item x="523"/>
        <item x="631"/>
        <item x="517"/>
        <item x="154"/>
        <item x="150"/>
        <item x="458"/>
        <item x="255"/>
        <item x="566"/>
        <item x="240"/>
        <item x="318"/>
        <item x="337"/>
        <item x="360"/>
        <item x="524"/>
        <item x="297"/>
        <item x="422"/>
        <item x="475"/>
        <item x="528"/>
        <item x="568"/>
        <item x="484"/>
        <item x="620"/>
        <item x="621"/>
        <item x="613"/>
        <item x="666"/>
        <item x="630"/>
        <item x="559"/>
        <item x="644"/>
        <item x="479"/>
        <item x="604"/>
        <item x="624"/>
        <item x="659"/>
        <item x="628"/>
        <item x="498"/>
        <item x="529"/>
        <item x="617"/>
        <item x="398"/>
        <item x="259"/>
        <item x="244"/>
        <item x="425"/>
        <item x="354"/>
        <item x="561"/>
        <item x="292"/>
        <item x="219"/>
        <item x="397"/>
        <item x="283"/>
      </items>
    </pivotField>
    <pivotField compact="0" outline="0" showAll="0"/>
    <pivotField compact="0" outline="0" showAll="0"/>
    <pivotField compact="0" outline="0" showAll="0"/>
    <pivotField axis="axisRow" compact="0" outline="0" showAll="0">
      <items count="9">
        <item x="0"/>
        <item x="1"/>
        <item x="2"/>
        <item x="4"/>
        <item x="5"/>
        <item n="SOLO JATENG TIMUR" x="7"/>
        <item x="3"/>
        <item x="6"/>
        <item t="default"/>
      </items>
    </pivotField>
    <pivotField compact="0" outline="0" showAll="0"/>
    <pivotField axis="axisRow" compact="0" outline="0" multipleItemSelectionAllowed="1" showAll="0" sortType="descending">
      <items count="4">
        <item x="2"/>
        <item x="1"/>
        <item x="0"/>
        <item t="default"/>
      </items>
    </pivotField>
    <pivotField compact="0" numFmtId="165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5" outline="0" showAll="0"/>
    <pivotField compact="0" numFmtId="165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5" outline="0" showAll="0"/>
    <pivotField compact="0" numFmtId="165" outline="0" showAll="0"/>
    <pivotField compact="0" numFmtId="165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dataField="1" compact="0" numFmtId="165" outline="0" showAll="0"/>
    <pivotField dataField="1" compact="0" numFmtId="165" outline="0" showAll="0"/>
    <pivotField dataField="1" compact="0" numFmtId="165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compact="0" outline="0" showAll="0"/>
    <pivotField compact="0" numFmtId="165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</pivotFields>
  <rowFields count="2">
    <field x="7"/>
    <field x="5"/>
  </rowFields>
  <rowItems count="28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default">
      <x v="2"/>
    </i>
    <i t="grand">
      <x/>
    </i>
  </rowItems>
  <colFields count="1">
    <field x="-2"/>
  </colFields>
  <colItems count="26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</colItems>
  <pageFields count="1">
    <pageField fld="1" hier="-1"/>
  </pageFields>
  <dataFields count="26">
    <dataField name="Sum of est_sust_jan" fld="154" baseField="0" baseItem="0" numFmtId="165"/>
    <dataField name="Sum of est_sust_feb" fld="155" baseField="0" baseItem="0" numFmtId="165"/>
    <dataField name="Sum of est_sust_mar" fld="156" baseField="0" baseItem="0" numFmtId="165"/>
    <dataField name="Sum of est_sust_apr" fld="157" baseField="0" baseItem="0"/>
    <dataField name="Sum of est_sust_mei" fld="158" baseField="0" baseItem="0"/>
    <dataField name="Sum of est_sust_jun" fld="159" baseField="0" baseItem="0"/>
    <dataField name="Sum of est_sust_jul" fld="160" baseField="0" baseItem="0"/>
    <dataField name="Sum of est_sust_agu" fld="161" baseField="0" baseItem="0"/>
    <dataField name="Sum of est_sust_sep" fld="162" baseField="0" baseItem="0"/>
    <dataField name="Sum of est_sust_okt" fld="163" baseField="0" baseItem="0"/>
    <dataField name="Sum of est_sust_nov" fld="164" baseField="0" baseItem="0"/>
    <dataField name="Sum of est_sust_des" fld="165" baseField="0" baseItem="0"/>
    <dataField name="Sum of Est_Sust_POTS Jan" fld="87" baseField="0" baseItem="0" numFmtId="165"/>
    <dataField name="Sum of Est_Sust_POTS Feb" fld="88" baseField="0" baseItem="0" numFmtId="165"/>
    <dataField name="Sum of Est_Sust_POTS Mar" fld="89" baseField="0" baseItem="0" numFmtId="165"/>
    <dataField name="Sum of Est_Sust_POTS Apr" fld="90" baseField="0" baseItem="0"/>
    <dataField name="Sum of Est_Sust_POTS Mei" fld="91" baseField="0" baseItem="0"/>
    <dataField name="Sum of Est_Sust_POTS Jun" fld="92" baseField="0" baseItem="0"/>
    <dataField name="Sum of Est_Sust_POTS Jul" fld="93" baseField="0" baseItem="0"/>
    <dataField name="Sum of Est_Sust_POTS Agu" fld="94" baseField="0" baseItem="0"/>
    <dataField name="Sum of Est_Sust_POTS Sep" fld="95" baseField="0" baseItem="0"/>
    <dataField name="Sum of Est_Sust_POTS Okt" fld="96" baseField="0" baseItem="0"/>
    <dataField name="Sum of Est_Sust_POTS Nov" fld="97" baseField="0" baseItem="0"/>
    <dataField name="Sum of Est_Sust_POTS Des" fld="98" baseField="0" baseItem="0"/>
    <dataField name="Sum of Total_Scal_POTS" fld="99" baseField="0" baseItem="0"/>
    <dataField name="Sum of Total_Sust_NP" fld="86" baseField="0" baseItem="0"/>
  </dataFields>
  <formats count="1">
    <format dxfId="660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56EF08-8469-4D66-9D43-EDAC1E1EBBD0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5:C7" firstHeaderRow="0" firstDataRow="1" firstDataCol="1" rowPageCount="2" colPageCount="1"/>
  <pivotFields count="157">
    <pivotField compact="0" outline="0" showAll="0"/>
    <pivotField axis="axisRow" compact="0" outline="0" showAll="0">
      <items count="101">
        <item h="1" sd="0" x="89"/>
        <item h="1" sd="0" x="47"/>
        <item h="1" sd="0" x="15"/>
        <item h="1" sd="0" x="69"/>
        <item h="1" sd="0" x="35"/>
        <item h="1" sd="0" x="92"/>
        <item h="1" sd="0" x="2"/>
        <item h="1" sd="0" x="72"/>
        <item h="1" sd="0" x="45"/>
        <item h="1" sd="0" x="16"/>
        <item h="1" sd="0" x="50"/>
        <item h="1" sd="0" x="97"/>
        <item h="1" sd="0" x="67"/>
        <item sd="0" x="25"/>
        <item h="1" sd="0" x="41"/>
        <item h="1" sd="0" x="51"/>
        <item h="1" sd="0" x="13"/>
        <item h="1" sd="0" x="94"/>
        <item h="1" sd="0" x="98"/>
        <item h="1" sd="0" x="75"/>
        <item h="1" sd="0" x="24"/>
        <item h="1" sd="0" x="8"/>
        <item h="1" sd="0" x="87"/>
        <item h="1" sd="0" x="64"/>
        <item h="1" sd="0" x="65"/>
        <item h="1" sd="0" x="55"/>
        <item h="1" sd="0" x="37"/>
        <item h="1" sd="0" x="61"/>
        <item h="1" sd="0" x="12"/>
        <item h="1" sd="0" x="63"/>
        <item h="1" sd="0" x="30"/>
        <item h="1" sd="0" x="3"/>
        <item h="1" sd="0" x="66"/>
        <item h="1" sd="0" x="17"/>
        <item h="1" sd="0" x="82"/>
        <item h="1" sd="0" x="33"/>
        <item h="1" x="93"/>
        <item h="1" sd="0" x="36"/>
        <item h="1" sd="0" x="83"/>
        <item h="1" sd="0" x="38"/>
        <item h="1" sd="0" x="95"/>
        <item h="1" sd="0" x="85"/>
        <item h="1" sd="0" x="7"/>
        <item h="1" sd="0" x="48"/>
        <item h="1" sd="0" x="29"/>
        <item h="1" sd="0" x="68"/>
        <item h="1" sd="0" x="21"/>
        <item h="1" sd="0" x="57"/>
        <item h="1" sd="0" x="31"/>
        <item h="1" sd="0" x="84"/>
        <item h="1" sd="0" x="81"/>
        <item h="1" sd="0" x="40"/>
        <item h="1" sd="0" x="52"/>
        <item h="1" sd="0" x="10"/>
        <item h="1" sd="0" x="86"/>
        <item h="1" sd="0" x="73"/>
        <item h="1" sd="0" x="79"/>
        <item h="1" sd="0" x="70"/>
        <item h="1" sd="0" x="96"/>
        <item h="1" sd="0" x="54"/>
        <item h="1" sd="0" x="49"/>
        <item h="1" sd="0" x="5"/>
        <item h="1" sd="0" x="59"/>
        <item h="1" sd="0" x="56"/>
        <item h="1" sd="0" x="71"/>
        <item h="1" sd="0" x="58"/>
        <item h="1" sd="0" x="42"/>
        <item h="1" sd="0" m="1" x="99"/>
        <item h="1" sd="0" x="88"/>
        <item h="1" sd="0" x="34"/>
        <item h="1" sd="0" x="20"/>
        <item h="1" sd="0" x="78"/>
        <item h="1" x="46"/>
        <item h="1" sd="0" x="1"/>
        <item h="1" sd="0" x="22"/>
        <item h="1" sd="0" x="60"/>
        <item h="1" sd="0" x="14"/>
        <item h="1" sd="0" x="74"/>
        <item h="1" sd="0" x="26"/>
        <item h="1" sd="0" x="28"/>
        <item h="1" x="23"/>
        <item h="1" sd="0" x="39"/>
        <item h="1" sd="0" x="77"/>
        <item h="1" sd="0" x="0"/>
        <item h="1" sd="0" x="32"/>
        <item h="1" sd="0" x="43"/>
        <item h="1" sd="0" x="62"/>
        <item h="1" sd="0" x="90"/>
        <item h="1" sd="0" x="76"/>
        <item h="1" sd="0" x="6"/>
        <item h="1" sd="0" x="4"/>
        <item h="1" sd="0" x="19"/>
        <item h="1" sd="0" x="44"/>
        <item h="1" sd="0" x="18"/>
        <item h="1" sd="0" x="11"/>
        <item h="1" sd="0" x="27"/>
        <item h="1" sd="0" x="53"/>
        <item h="1" sd="0" x="91"/>
        <item h="1" sd="0" x="80"/>
        <item h="1" sd="0" x="9"/>
        <item t="default" sd="0"/>
      </items>
    </pivotField>
    <pivotField compact="0" outline="0" showAll="0" defaultSubtotal="0"/>
    <pivotField compact="0" numFmtId="17" outline="0" showAll="0"/>
    <pivotField compact="0" outline="0" showAll="0" defaultSubtotal="0"/>
    <pivotField compact="0" outline="0" showAll="0" defaultSubtotal="0">
      <items count="674">
        <item x="119"/>
        <item x="463"/>
        <item x="4"/>
        <item x="464"/>
        <item x="450"/>
        <item x="145"/>
        <item x="354"/>
        <item x="465"/>
        <item x="203"/>
        <item x="466"/>
        <item x="286"/>
        <item x="144"/>
        <item x="5"/>
        <item x="468"/>
        <item x="469"/>
        <item x="188"/>
        <item x="470"/>
        <item x="267"/>
        <item x="471"/>
        <item x="245"/>
        <item x="190"/>
        <item x="248"/>
        <item x="258"/>
        <item x="174"/>
        <item x="288"/>
        <item x="296"/>
        <item x="0"/>
        <item x="136"/>
        <item x="148"/>
        <item x="446"/>
        <item x="241"/>
        <item x="291"/>
        <item x="6"/>
        <item x="7"/>
        <item x="308"/>
        <item x="189"/>
        <item x="173"/>
        <item x="193"/>
        <item x="218"/>
        <item x="233"/>
        <item x="392"/>
        <item x="128"/>
        <item x="455"/>
        <item x="178"/>
        <item x="473"/>
        <item x="14"/>
        <item x="20"/>
        <item x="357"/>
        <item x="1"/>
        <item x="2"/>
        <item x="3"/>
        <item x="99"/>
        <item x="21"/>
        <item x="22"/>
        <item x="23"/>
        <item x="276"/>
        <item x="8"/>
        <item x="27"/>
        <item x="253"/>
        <item x="370"/>
        <item x="433"/>
        <item x="474"/>
        <item x="453"/>
        <item x="412"/>
        <item x="279"/>
        <item x="447"/>
        <item x="137"/>
        <item x="399"/>
        <item x="475"/>
        <item x="9"/>
        <item x="300"/>
        <item x="141"/>
        <item x="409"/>
        <item x="134"/>
        <item x="280"/>
        <item x="340"/>
        <item x="476"/>
        <item x="290"/>
        <item x="157"/>
        <item x="31"/>
        <item x="419"/>
        <item x="478"/>
        <item x="10"/>
        <item x="479"/>
        <item x="388"/>
        <item x="345"/>
        <item x="171"/>
        <item x="183"/>
        <item x="168"/>
        <item x="310"/>
        <item x="365"/>
        <item x="153"/>
        <item x="11"/>
        <item x="160"/>
        <item x="366"/>
        <item x="251"/>
        <item x="303"/>
        <item x="201"/>
        <item x="220"/>
        <item x="156"/>
        <item x="387"/>
        <item x="194"/>
        <item x="151"/>
        <item x="185"/>
        <item x="330"/>
        <item x="434"/>
        <item x="165"/>
        <item x="480"/>
        <item x="210"/>
        <item x="481"/>
        <item x="170"/>
        <item x="100"/>
        <item x="12"/>
        <item x="34"/>
        <item x="328"/>
        <item x="154"/>
        <item x="118"/>
        <item x="430"/>
        <item x="149"/>
        <item x="482"/>
        <item x="274"/>
        <item x="236"/>
        <item x="38"/>
        <item x="331"/>
        <item x="483"/>
        <item x="13"/>
        <item x="349"/>
        <item x="214"/>
        <item x="484"/>
        <item x="315"/>
        <item x="122"/>
        <item x="101"/>
        <item x="266"/>
        <item x="313"/>
        <item x="390"/>
        <item x="485"/>
        <item x="486"/>
        <item x="102"/>
        <item x="39"/>
        <item x="360"/>
        <item x="42"/>
        <item x="43"/>
        <item x="44"/>
        <item x="488"/>
        <item x="436"/>
        <item x="15"/>
        <item x="16"/>
        <item x="17"/>
        <item x="18"/>
        <item x="346"/>
        <item x="489"/>
        <item x="490"/>
        <item x="491"/>
        <item x="281"/>
        <item x="243"/>
        <item x="492"/>
        <item x="493"/>
        <item x="155"/>
        <item x="239"/>
        <item x="19"/>
        <item x="47"/>
        <item x="48"/>
        <item x="50"/>
        <item x="56"/>
        <item x="24"/>
        <item x="25"/>
        <item x="26"/>
        <item x="351"/>
        <item x="64"/>
        <item x="85"/>
        <item x="215"/>
        <item x="404"/>
        <item x="89"/>
        <item x="494"/>
        <item x="28"/>
        <item x="358"/>
        <item x="103"/>
        <item x="29"/>
        <item x="342"/>
        <item x="295"/>
        <item x="413"/>
        <item x="90"/>
        <item x="104"/>
        <item x="496"/>
        <item x="94"/>
        <item x="497"/>
        <item x="344"/>
        <item x="415"/>
        <item x="444"/>
        <item x="105"/>
        <item x="397"/>
        <item x="30"/>
        <item x="95"/>
        <item x="401"/>
        <item x="97"/>
        <item x="213"/>
        <item x="106"/>
        <item x="498"/>
        <item x="131"/>
        <item x="439"/>
        <item x="226"/>
        <item x="440"/>
        <item x="332"/>
        <item x="223"/>
        <item x="200"/>
        <item x="408"/>
        <item x="238"/>
        <item x="383"/>
        <item x="499"/>
        <item x="252"/>
        <item x="294"/>
        <item x="216"/>
        <item x="138"/>
        <item x="107"/>
        <item x="500"/>
        <item x="250"/>
        <item x="425"/>
        <item x="261"/>
        <item x="460"/>
        <item x="389"/>
        <item x="418"/>
        <item x="362"/>
        <item x="179"/>
        <item x="501"/>
        <item x="240"/>
        <item x="289"/>
        <item x="319"/>
        <item x="297"/>
        <item x="457"/>
        <item x="166"/>
        <item x="271"/>
        <item x="237"/>
        <item x="130"/>
        <item x="402"/>
        <item x="247"/>
        <item x="406"/>
        <item x="123"/>
        <item x="175"/>
        <item x="147"/>
        <item x="206"/>
        <item x="395"/>
        <item x="448"/>
        <item x="502"/>
        <item x="257"/>
        <item x="302"/>
        <item x="435"/>
        <item x="441"/>
        <item x="275"/>
        <item x="299"/>
        <item x="108"/>
        <item x="32"/>
        <item x="443"/>
        <item x="318"/>
        <item x="503"/>
        <item x="287"/>
        <item x="277"/>
        <item x="204"/>
        <item x="33"/>
        <item x="307"/>
        <item x="181"/>
        <item x="428"/>
        <item x="640"/>
        <item x="621"/>
        <item x="583"/>
        <item x="622"/>
        <item x="543"/>
        <item x="578"/>
        <item x="544"/>
        <item x="584"/>
        <item x="545"/>
        <item x="641"/>
        <item x="630"/>
        <item x="585"/>
        <item x="546"/>
        <item x="586"/>
        <item x="587"/>
        <item x="547"/>
        <item x="548"/>
        <item x="623"/>
        <item x="549"/>
        <item x="550"/>
        <item x="631"/>
        <item x="642"/>
        <item x="643"/>
        <item x="624"/>
        <item x="588"/>
        <item x="551"/>
        <item x="579"/>
        <item x="589"/>
        <item x="625"/>
        <item x="552"/>
        <item x="590"/>
        <item x="553"/>
        <item x="626"/>
        <item x="554"/>
        <item x="591"/>
        <item x="555"/>
        <item x="556"/>
        <item x="627"/>
        <item x="557"/>
        <item x="580"/>
        <item x="644"/>
        <item x="592"/>
        <item x="645"/>
        <item x="632"/>
        <item x="633"/>
        <item x="634"/>
        <item x="635"/>
        <item x="593"/>
        <item x="594"/>
        <item x="558"/>
        <item x="595"/>
        <item x="646"/>
        <item x="596"/>
        <item x="647"/>
        <item x="648"/>
        <item x="649"/>
        <item x="597"/>
        <item x="651"/>
        <item x="650"/>
        <item x="598"/>
        <item x="599"/>
        <item x="600"/>
        <item x="601"/>
        <item x="602"/>
        <item x="559"/>
        <item x="560"/>
        <item x="561"/>
        <item x="603"/>
        <item x="604"/>
        <item x="562"/>
        <item x="563"/>
        <item x="564"/>
        <item x="652"/>
        <item x="653"/>
        <item x="605"/>
        <item x="565"/>
        <item x="606"/>
        <item x="654"/>
        <item x="607"/>
        <item x="581"/>
        <item x="566"/>
        <item x="567"/>
        <item x="655"/>
        <item x="656"/>
        <item x="657"/>
        <item x="658"/>
        <item x="636"/>
        <item x="637"/>
        <item x="608"/>
        <item x="628"/>
        <item x="568"/>
        <item x="569"/>
        <item x="659"/>
        <item x="660"/>
        <item x="609"/>
        <item x="610"/>
        <item x="611"/>
        <item x="570"/>
        <item x="571"/>
        <item x="612"/>
        <item x="638"/>
        <item x="613"/>
        <item x="629"/>
        <item x="614"/>
        <item x="661"/>
        <item x="615"/>
        <item x="572"/>
        <item x="616"/>
        <item x="639"/>
        <item x="617"/>
        <item x="618"/>
        <item x="573"/>
        <item x="619"/>
        <item x="574"/>
        <item x="575"/>
        <item x="620"/>
        <item x="576"/>
        <item x="577"/>
        <item x="582"/>
        <item x="665"/>
        <item x="663"/>
        <item x="662"/>
        <item x="664"/>
        <item x="666"/>
        <item x="667"/>
        <item x="321"/>
        <item x="438"/>
        <item x="35"/>
        <item x="36"/>
        <item x="37"/>
        <item x="192"/>
        <item x="432"/>
        <item x="405"/>
        <item x="671"/>
        <item x="669"/>
        <item x="668"/>
        <item x="670"/>
        <item x="672"/>
        <item x="673"/>
        <item x="312"/>
        <item x="40"/>
        <item x="41"/>
        <item x="322"/>
        <item x="504"/>
        <item x="337"/>
        <item x="45"/>
        <item x="46"/>
        <item x="338"/>
        <item x="49"/>
        <item x="353"/>
        <item x="51"/>
        <item x="52"/>
        <item x="53"/>
        <item x="54"/>
        <item x="55"/>
        <item x="355"/>
        <item x="314"/>
        <item x="371"/>
        <item x="359"/>
        <item x="320"/>
        <item x="186"/>
        <item x="343"/>
        <item x="199"/>
        <item x="341"/>
        <item x="265"/>
        <item x="187"/>
        <item x="263"/>
        <item x="293"/>
        <item x="180"/>
        <item x="309"/>
        <item x="256"/>
        <item x="146"/>
        <item x="121"/>
        <item x="367"/>
        <item x="347"/>
        <item x="336"/>
        <item x="323"/>
        <item x="368"/>
        <item x="356"/>
        <item x="262"/>
        <item x="57"/>
        <item x="506"/>
        <item x="507"/>
        <item x="224"/>
        <item x="508"/>
        <item x="364"/>
        <item x="268"/>
        <item x="509"/>
        <item x="369"/>
        <item x="167"/>
        <item x="316"/>
        <item x="219"/>
        <item x="363"/>
        <item x="255"/>
        <item x="510"/>
        <item x="352"/>
        <item x="511"/>
        <item x="143"/>
        <item x="512"/>
        <item x="234"/>
        <item x="373"/>
        <item x="58"/>
        <item x="232"/>
        <item x="59"/>
        <item x="249"/>
        <item x="372"/>
        <item x="513"/>
        <item x="133"/>
        <item x="244"/>
        <item x="339"/>
        <item x="301"/>
        <item x="60"/>
        <item x="260"/>
        <item x="376"/>
        <item x="221"/>
        <item x="229"/>
        <item x="514"/>
        <item x="515"/>
        <item x="326"/>
        <item x="334"/>
        <item x="124"/>
        <item x="264"/>
        <item x="516"/>
        <item x="61"/>
        <item x="205"/>
        <item x="269"/>
        <item x="135"/>
        <item x="378"/>
        <item x="375"/>
        <item x="142"/>
        <item x="228"/>
        <item x="217"/>
        <item x="285"/>
        <item x="169"/>
        <item x="177"/>
        <item x="379"/>
        <item x="152"/>
        <item x="172"/>
        <item x="327"/>
        <item x="517"/>
        <item x="283"/>
        <item x="212"/>
        <item x="109"/>
        <item x="518"/>
        <item x="519"/>
        <item x="284"/>
        <item x="242"/>
        <item x="429"/>
        <item x="520"/>
        <item x="163"/>
        <item x="62"/>
        <item x="377"/>
        <item x="384"/>
        <item x="230"/>
        <item x="235"/>
        <item x="386"/>
        <item x="259"/>
        <item x="407"/>
        <item x="417"/>
        <item x="522"/>
        <item x="381"/>
        <item x="391"/>
        <item x="335"/>
        <item x="449"/>
        <item x="420"/>
        <item x="410"/>
        <item x="140"/>
        <item x="333"/>
        <item x="110"/>
        <item x="209"/>
        <item x="111"/>
        <item x="427"/>
        <item x="523"/>
        <item x="112"/>
        <item x="304"/>
        <item x="361"/>
        <item x="150"/>
        <item x="305"/>
        <item x="191"/>
        <item x="63"/>
        <item x="445"/>
        <item x="125"/>
        <item x="273"/>
        <item x="317"/>
        <item x="437"/>
        <item x="382"/>
        <item x="65"/>
        <item x="197"/>
        <item x="120"/>
        <item x="306"/>
        <item x="113"/>
        <item x="246"/>
        <item x="117"/>
        <item x="132"/>
        <item x="524"/>
        <item x="66"/>
        <item x="525"/>
        <item x="231"/>
        <item x="126"/>
        <item x="324"/>
        <item x="114"/>
        <item x="526"/>
        <item x="222"/>
        <item x="67"/>
        <item x="68"/>
        <item x="380"/>
        <item x="394"/>
        <item x="161"/>
        <item x="527"/>
        <item x="195"/>
        <item x="452"/>
        <item x="196"/>
        <item x="164"/>
        <item x="411"/>
        <item x="278"/>
        <item x="225"/>
        <item x="129"/>
        <item x="211"/>
        <item x="426"/>
        <item x="176"/>
        <item x="423"/>
        <item x="348"/>
        <item x="139"/>
        <item x="127"/>
        <item x="162"/>
        <item x="529"/>
        <item x="115"/>
        <item x="184"/>
        <item x="530"/>
        <item x="325"/>
        <item x="393"/>
        <item x="198"/>
        <item x="272"/>
        <item x="227"/>
        <item x="461"/>
        <item x="462"/>
        <item x="182"/>
        <item x="69"/>
        <item x="531"/>
        <item x="70"/>
        <item x="202"/>
        <item x="270"/>
        <item x="467"/>
        <item x="292"/>
        <item x="350"/>
        <item x="472"/>
        <item x="398"/>
        <item x="533"/>
        <item x="71"/>
        <item x="72"/>
        <item x="73"/>
        <item x="74"/>
        <item x="75"/>
        <item x="76"/>
        <item x="422"/>
        <item x="534"/>
        <item x="451"/>
        <item x="77"/>
        <item x="458"/>
        <item x="78"/>
        <item x="79"/>
        <item x="80"/>
        <item x="477"/>
        <item x="81"/>
        <item x="456"/>
        <item x="82"/>
        <item x="83"/>
        <item x="84"/>
        <item x="400"/>
        <item x="431"/>
        <item x="487"/>
        <item x="414"/>
        <item x="535"/>
        <item x="159"/>
        <item x="495"/>
        <item x="536"/>
        <item x="454"/>
        <item x="505"/>
        <item x="537"/>
        <item x="254"/>
        <item x="282"/>
        <item x="421"/>
        <item x="538"/>
        <item x="329"/>
        <item x="396"/>
        <item x="416"/>
        <item x="459"/>
        <item x="385"/>
        <item x="86"/>
        <item x="87"/>
        <item x="88"/>
        <item x="521"/>
        <item x="91"/>
        <item x="442"/>
        <item x="92"/>
        <item x="374"/>
        <item x="93"/>
        <item x="528"/>
        <item x="96"/>
        <item x="532"/>
        <item x="403"/>
        <item x="424"/>
        <item x="98"/>
        <item x="311"/>
        <item x="539"/>
        <item x="540"/>
        <item x="541"/>
        <item x="542"/>
        <item x="116"/>
        <item x="207"/>
        <item x="158"/>
        <item x="298"/>
        <item x="208"/>
      </items>
    </pivotField>
    <pivotField compact="0" outline="0" showAll="0"/>
    <pivotField compact="0" outline="0" showAll="0"/>
    <pivotField axis="axisPage" compact="0" outline="0" showAll="0">
      <items count="13">
        <item x="11"/>
        <item x="7"/>
        <item x="1"/>
        <item x="2"/>
        <item x="5"/>
        <item x="6"/>
        <item x="9"/>
        <item x="10"/>
        <item x="3"/>
        <item x="4"/>
        <item x="0"/>
        <item x="8"/>
        <item t="default"/>
      </items>
    </pivotField>
    <pivotField compact="0" outline="0" showAll="0"/>
    <pivotField compact="0" outline="0" showAll="0"/>
    <pivotField axis="axisPage" compact="0" outline="0" multipleItemSelectionAllowed="1" showAll="0">
      <items count="4">
        <item x="2"/>
        <item x="1"/>
        <item x="0"/>
        <item t="default"/>
      </items>
    </pivotField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dataField="1"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dataField="1"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1">
    <field x="1"/>
  </rowFields>
  <rowItems count="2">
    <i>
      <x v="13"/>
    </i>
    <i t="grand">
      <x/>
    </i>
  </rowItems>
  <colFields count="1">
    <field x="-2"/>
  </colFields>
  <colItems count="2">
    <i>
      <x/>
    </i>
    <i i="1">
      <x v="1"/>
    </i>
  </colItems>
  <pageFields count="2">
    <pageField fld="11" hier="-1"/>
    <pageField fld="8" hier="-1"/>
  </pageFields>
  <dataFields count="2">
    <dataField name="Sum of Total_Target" fld="51" baseField="0" baseItem="0" numFmtId="165"/>
    <dataField name="Sum of Real_Total" fld="77" baseField="0" baseItem="0" numFmtId="165"/>
  </dataFields>
  <formats count="201">
    <format dxfId="6363">
      <pivotArea field="1" type="button" dataOnly="0" labelOnly="1" outline="0" axis="axisRow" fieldPosition="0"/>
    </format>
    <format dxfId="6362">
      <pivotArea field="1" type="button" dataOnly="0" labelOnly="1" outline="0" axis="axisRow" fieldPosition="0"/>
    </format>
    <format dxfId="6361">
      <pivotArea field="1" type="button" dataOnly="0" labelOnly="1" outline="0" axis="axisRow" fieldPosition="0"/>
    </format>
    <format dxfId="6360">
      <pivotArea field="1" type="button" dataOnly="0" labelOnly="1" outline="0" axis="axisRow" fieldPosition="0"/>
    </format>
    <format dxfId="6359">
      <pivotArea field="1" type="button" dataOnly="0" labelOnly="1" outline="0" axis="axisRow" fieldPosition="0"/>
    </format>
    <format dxfId="6358">
      <pivotArea dataOnly="0" labelOnly="1" outline="0" fieldPosition="0">
        <references count="1">
          <reference field="1" count="1" defaultSubtotal="1">
            <x v="1"/>
          </reference>
        </references>
      </pivotArea>
    </format>
    <format dxfId="6357">
      <pivotArea dataOnly="0" labelOnly="1" outline="0" fieldPosition="0">
        <references count="1">
          <reference field="1" count="1" defaultSubtotal="1">
            <x v="2"/>
          </reference>
        </references>
      </pivotArea>
    </format>
    <format dxfId="6356">
      <pivotArea dataOnly="0" labelOnly="1" outline="0" fieldPosition="0">
        <references count="1">
          <reference field="1" count="1" defaultSubtotal="1">
            <x v="4"/>
          </reference>
        </references>
      </pivotArea>
    </format>
    <format dxfId="6355">
      <pivotArea dataOnly="0" labelOnly="1" outline="0" fieldPosition="0">
        <references count="1">
          <reference field="1" count="1" defaultSubtotal="1">
            <x v="6"/>
          </reference>
        </references>
      </pivotArea>
    </format>
    <format dxfId="6354">
      <pivotArea dataOnly="0" labelOnly="1" outline="0" fieldPosition="0">
        <references count="1">
          <reference field="1" count="1" defaultSubtotal="1">
            <x v="8"/>
          </reference>
        </references>
      </pivotArea>
    </format>
    <format dxfId="6353">
      <pivotArea dataOnly="0" labelOnly="1" outline="0" fieldPosition="0">
        <references count="1">
          <reference field="1" count="1" defaultSubtotal="1">
            <x v="9"/>
          </reference>
        </references>
      </pivotArea>
    </format>
    <format dxfId="6352">
      <pivotArea dataOnly="0" labelOnly="1" outline="0" fieldPosition="0">
        <references count="1">
          <reference field="1" count="1" defaultSubtotal="1">
            <x v="13"/>
          </reference>
        </references>
      </pivotArea>
    </format>
    <format dxfId="6351">
      <pivotArea dataOnly="0" labelOnly="1" outline="0" fieldPosition="0">
        <references count="1">
          <reference field="1" count="1" defaultSubtotal="1">
            <x v="14"/>
          </reference>
        </references>
      </pivotArea>
    </format>
    <format dxfId="6350">
      <pivotArea dataOnly="0" labelOnly="1" outline="0" fieldPosition="0">
        <references count="1">
          <reference field="1" count="1" defaultSubtotal="1">
            <x v="16"/>
          </reference>
        </references>
      </pivotArea>
    </format>
    <format dxfId="6349">
      <pivotArea dataOnly="0" labelOnly="1" outline="0" fieldPosition="0">
        <references count="1">
          <reference field="1" count="1" defaultSubtotal="1">
            <x v="20"/>
          </reference>
        </references>
      </pivotArea>
    </format>
    <format dxfId="6348">
      <pivotArea dataOnly="0" labelOnly="1" outline="0" fieldPosition="0">
        <references count="1">
          <reference field="1" count="1" defaultSubtotal="1">
            <x v="21"/>
          </reference>
        </references>
      </pivotArea>
    </format>
    <format dxfId="6347">
      <pivotArea dataOnly="0" labelOnly="1" outline="0" fieldPosition="0">
        <references count="1">
          <reference field="1" count="1" defaultSubtotal="1">
            <x v="26"/>
          </reference>
        </references>
      </pivotArea>
    </format>
    <format dxfId="6346">
      <pivotArea dataOnly="0" labelOnly="1" outline="0" fieldPosition="0">
        <references count="1">
          <reference field="1" count="1" defaultSubtotal="1">
            <x v="28"/>
          </reference>
        </references>
      </pivotArea>
    </format>
    <format dxfId="6345">
      <pivotArea dataOnly="0" labelOnly="1" outline="0" fieldPosition="0">
        <references count="1">
          <reference field="1" count="1" defaultSubtotal="1">
            <x v="30"/>
          </reference>
        </references>
      </pivotArea>
    </format>
    <format dxfId="6344">
      <pivotArea dataOnly="0" labelOnly="1" outline="0" fieldPosition="0">
        <references count="1">
          <reference field="1" count="1" defaultSubtotal="1">
            <x v="31"/>
          </reference>
        </references>
      </pivotArea>
    </format>
    <format dxfId="6343">
      <pivotArea dataOnly="0" labelOnly="1" outline="0" fieldPosition="0">
        <references count="1">
          <reference field="1" count="1" defaultSubtotal="1">
            <x v="33"/>
          </reference>
        </references>
      </pivotArea>
    </format>
    <format dxfId="6342">
      <pivotArea dataOnly="0" labelOnly="1" outline="0" fieldPosition="0">
        <references count="1">
          <reference field="1" count="1" defaultSubtotal="1">
            <x v="35"/>
          </reference>
        </references>
      </pivotArea>
    </format>
    <format dxfId="6341">
      <pivotArea dataOnly="0" labelOnly="1" outline="0" fieldPosition="0">
        <references count="1">
          <reference field="1" count="1" defaultSubtotal="1">
            <x v="37"/>
          </reference>
        </references>
      </pivotArea>
    </format>
    <format dxfId="6340">
      <pivotArea dataOnly="0" labelOnly="1" outline="0" fieldPosition="0">
        <references count="1">
          <reference field="1" count="1" defaultSubtotal="1">
            <x v="39"/>
          </reference>
        </references>
      </pivotArea>
    </format>
    <format dxfId="6339">
      <pivotArea dataOnly="0" labelOnly="1" outline="0" fieldPosition="0">
        <references count="1">
          <reference field="1" count="1" defaultSubtotal="1">
            <x v="42"/>
          </reference>
        </references>
      </pivotArea>
    </format>
    <format dxfId="6338">
      <pivotArea dataOnly="0" labelOnly="1" outline="0" fieldPosition="0">
        <references count="1">
          <reference field="1" count="1" defaultSubtotal="1">
            <x v="43"/>
          </reference>
        </references>
      </pivotArea>
    </format>
    <format dxfId="6337">
      <pivotArea dataOnly="0" labelOnly="1" outline="0" fieldPosition="0">
        <references count="1">
          <reference field="1" count="1" defaultSubtotal="1">
            <x v="44"/>
          </reference>
        </references>
      </pivotArea>
    </format>
    <format dxfId="6336">
      <pivotArea dataOnly="0" labelOnly="1" outline="0" fieldPosition="0">
        <references count="1">
          <reference field="1" count="1" defaultSubtotal="1">
            <x v="46"/>
          </reference>
        </references>
      </pivotArea>
    </format>
    <format dxfId="6335">
      <pivotArea dataOnly="0" labelOnly="1" outline="0" fieldPosition="0">
        <references count="1">
          <reference field="1" count="1" defaultSubtotal="1">
            <x v="48"/>
          </reference>
        </references>
      </pivotArea>
    </format>
    <format dxfId="6334">
      <pivotArea dataOnly="0" labelOnly="1" outline="0" fieldPosition="0">
        <references count="1">
          <reference field="1" count="1" defaultSubtotal="1">
            <x v="51"/>
          </reference>
        </references>
      </pivotArea>
    </format>
    <format dxfId="6333">
      <pivotArea dataOnly="0" labelOnly="1" outline="0" fieldPosition="0">
        <references count="1">
          <reference field="1" count="1" defaultSubtotal="1">
            <x v="53"/>
          </reference>
        </references>
      </pivotArea>
    </format>
    <format dxfId="6332">
      <pivotArea dataOnly="0" labelOnly="1" outline="0" fieldPosition="0">
        <references count="1">
          <reference field="1" count="1" defaultSubtotal="1">
            <x v="60"/>
          </reference>
        </references>
      </pivotArea>
    </format>
    <format dxfId="6331">
      <pivotArea dataOnly="0" labelOnly="1" outline="0" fieldPosition="0">
        <references count="1">
          <reference field="1" count="1" defaultSubtotal="1">
            <x v="61"/>
          </reference>
        </references>
      </pivotArea>
    </format>
    <format dxfId="6330">
      <pivotArea dataOnly="0" labelOnly="1" outline="0" fieldPosition="0">
        <references count="1">
          <reference field="1" count="1" defaultSubtotal="1">
            <x v="66"/>
          </reference>
        </references>
      </pivotArea>
    </format>
    <format dxfId="6329">
      <pivotArea dataOnly="0" labelOnly="1" outline="0" fieldPosition="0">
        <references count="1">
          <reference field="1" count="1" defaultSubtotal="1">
            <x v="67"/>
          </reference>
        </references>
      </pivotArea>
    </format>
    <format dxfId="6328">
      <pivotArea dataOnly="0" labelOnly="1" outline="0" fieldPosition="0">
        <references count="1">
          <reference field="1" count="1" defaultSubtotal="1">
            <x v="69"/>
          </reference>
        </references>
      </pivotArea>
    </format>
    <format dxfId="6327">
      <pivotArea dataOnly="0" labelOnly="1" outline="0" fieldPosition="0">
        <references count="1">
          <reference field="1" count="1" defaultSubtotal="1">
            <x v="70"/>
          </reference>
        </references>
      </pivotArea>
    </format>
    <format dxfId="6326">
      <pivotArea dataOnly="0" labelOnly="1" outline="0" fieldPosition="0">
        <references count="1">
          <reference field="1" count="1" defaultSubtotal="1">
            <x v="72"/>
          </reference>
        </references>
      </pivotArea>
    </format>
    <format dxfId="6325">
      <pivotArea dataOnly="0" labelOnly="1" outline="0" fieldPosition="0">
        <references count="1">
          <reference field="1" count="1" defaultSubtotal="1">
            <x v="73"/>
          </reference>
        </references>
      </pivotArea>
    </format>
    <format dxfId="6324">
      <pivotArea dataOnly="0" labelOnly="1" outline="0" fieldPosition="0">
        <references count="1">
          <reference field="1" count="1" defaultSubtotal="1">
            <x v="74"/>
          </reference>
        </references>
      </pivotArea>
    </format>
    <format dxfId="6323">
      <pivotArea dataOnly="0" labelOnly="1" outline="0" fieldPosition="0">
        <references count="1">
          <reference field="1" count="1" defaultSubtotal="1">
            <x v="76"/>
          </reference>
        </references>
      </pivotArea>
    </format>
    <format dxfId="6322">
      <pivotArea dataOnly="0" labelOnly="1" outline="0" fieldPosition="0">
        <references count="1">
          <reference field="1" count="1" defaultSubtotal="1">
            <x v="78"/>
          </reference>
        </references>
      </pivotArea>
    </format>
    <format dxfId="6321">
      <pivotArea dataOnly="0" labelOnly="1" outline="0" fieldPosition="0">
        <references count="1">
          <reference field="1" count="1" defaultSubtotal="1">
            <x v="79"/>
          </reference>
        </references>
      </pivotArea>
    </format>
    <format dxfId="6320">
      <pivotArea dataOnly="0" labelOnly="1" outline="0" fieldPosition="0">
        <references count="1">
          <reference field="1" count="1" defaultSubtotal="1">
            <x v="80"/>
          </reference>
        </references>
      </pivotArea>
    </format>
    <format dxfId="6319">
      <pivotArea dataOnly="0" labelOnly="1" outline="0" fieldPosition="0">
        <references count="1">
          <reference field="1" count="1" defaultSubtotal="1">
            <x v="81"/>
          </reference>
        </references>
      </pivotArea>
    </format>
    <format dxfId="6318">
      <pivotArea dataOnly="0" labelOnly="1" outline="0" fieldPosition="0">
        <references count="1">
          <reference field="1" count="1" defaultSubtotal="1">
            <x v="83"/>
          </reference>
        </references>
      </pivotArea>
    </format>
    <format dxfId="6317">
      <pivotArea dataOnly="0" labelOnly="1" outline="0" fieldPosition="0">
        <references count="1">
          <reference field="1" count="1" defaultSubtotal="1">
            <x v="84"/>
          </reference>
        </references>
      </pivotArea>
    </format>
    <format dxfId="6316">
      <pivotArea dataOnly="0" labelOnly="1" outline="0" fieldPosition="0">
        <references count="1">
          <reference field="1" count="1" defaultSubtotal="1">
            <x v="85"/>
          </reference>
        </references>
      </pivotArea>
    </format>
    <format dxfId="6315">
      <pivotArea dataOnly="0" labelOnly="1" outline="0" fieldPosition="0">
        <references count="1">
          <reference field="1" count="1" defaultSubtotal="1">
            <x v="89"/>
          </reference>
        </references>
      </pivotArea>
    </format>
    <format dxfId="6314">
      <pivotArea dataOnly="0" labelOnly="1" outline="0" fieldPosition="0">
        <references count="1">
          <reference field="1" count="1" defaultSubtotal="1">
            <x v="90"/>
          </reference>
        </references>
      </pivotArea>
    </format>
    <format dxfId="6313">
      <pivotArea dataOnly="0" labelOnly="1" outline="0" fieldPosition="0">
        <references count="1">
          <reference field="1" count="1" defaultSubtotal="1">
            <x v="91"/>
          </reference>
        </references>
      </pivotArea>
    </format>
    <format dxfId="6312">
      <pivotArea dataOnly="0" labelOnly="1" outline="0" fieldPosition="0">
        <references count="1">
          <reference field="1" count="1" defaultSubtotal="1">
            <x v="92"/>
          </reference>
        </references>
      </pivotArea>
    </format>
    <format dxfId="6311">
      <pivotArea dataOnly="0" labelOnly="1" outline="0" fieldPosition="0">
        <references count="1">
          <reference field="1" count="1" defaultSubtotal="1">
            <x v="93"/>
          </reference>
        </references>
      </pivotArea>
    </format>
    <format dxfId="6310">
      <pivotArea dataOnly="0" labelOnly="1" outline="0" fieldPosition="0">
        <references count="1">
          <reference field="1" count="1" defaultSubtotal="1">
            <x v="94"/>
          </reference>
        </references>
      </pivotArea>
    </format>
    <format dxfId="6309">
      <pivotArea dataOnly="0" labelOnly="1" outline="0" fieldPosition="0">
        <references count="1">
          <reference field="1" count="1" defaultSubtotal="1">
            <x v="1"/>
          </reference>
        </references>
      </pivotArea>
    </format>
    <format dxfId="6308">
      <pivotArea dataOnly="0" labelOnly="1" outline="0" fieldPosition="0">
        <references count="1">
          <reference field="1" count="1" defaultSubtotal="1">
            <x v="2"/>
          </reference>
        </references>
      </pivotArea>
    </format>
    <format dxfId="6307">
      <pivotArea dataOnly="0" labelOnly="1" outline="0" fieldPosition="0">
        <references count="1">
          <reference field="1" count="1" defaultSubtotal="1">
            <x v="4"/>
          </reference>
        </references>
      </pivotArea>
    </format>
    <format dxfId="6306">
      <pivotArea dataOnly="0" labelOnly="1" outline="0" fieldPosition="0">
        <references count="1">
          <reference field="1" count="1" defaultSubtotal="1">
            <x v="6"/>
          </reference>
        </references>
      </pivotArea>
    </format>
    <format dxfId="6305">
      <pivotArea dataOnly="0" labelOnly="1" outline="0" fieldPosition="0">
        <references count="1">
          <reference field="1" count="1" defaultSubtotal="1">
            <x v="8"/>
          </reference>
        </references>
      </pivotArea>
    </format>
    <format dxfId="6304">
      <pivotArea dataOnly="0" labelOnly="1" outline="0" fieldPosition="0">
        <references count="1">
          <reference field="1" count="1" defaultSubtotal="1">
            <x v="9"/>
          </reference>
        </references>
      </pivotArea>
    </format>
    <format dxfId="6303">
      <pivotArea dataOnly="0" labelOnly="1" outline="0" fieldPosition="0">
        <references count="1">
          <reference field="1" count="1" defaultSubtotal="1">
            <x v="13"/>
          </reference>
        </references>
      </pivotArea>
    </format>
    <format dxfId="6302">
      <pivotArea dataOnly="0" labelOnly="1" outline="0" fieldPosition="0">
        <references count="1">
          <reference field="1" count="1" defaultSubtotal="1">
            <x v="14"/>
          </reference>
        </references>
      </pivotArea>
    </format>
    <format dxfId="6301">
      <pivotArea dataOnly="0" labelOnly="1" outline="0" fieldPosition="0">
        <references count="1">
          <reference field="1" count="1" defaultSubtotal="1">
            <x v="16"/>
          </reference>
        </references>
      </pivotArea>
    </format>
    <format dxfId="6300">
      <pivotArea dataOnly="0" labelOnly="1" outline="0" fieldPosition="0">
        <references count="1">
          <reference field="1" count="1" defaultSubtotal="1">
            <x v="20"/>
          </reference>
        </references>
      </pivotArea>
    </format>
    <format dxfId="6299">
      <pivotArea dataOnly="0" labelOnly="1" outline="0" fieldPosition="0">
        <references count="1">
          <reference field="1" count="1" defaultSubtotal="1">
            <x v="21"/>
          </reference>
        </references>
      </pivotArea>
    </format>
    <format dxfId="6298">
      <pivotArea dataOnly="0" labelOnly="1" outline="0" fieldPosition="0">
        <references count="1">
          <reference field="1" count="1" defaultSubtotal="1">
            <x v="26"/>
          </reference>
        </references>
      </pivotArea>
    </format>
    <format dxfId="6297">
      <pivotArea dataOnly="0" labelOnly="1" outline="0" fieldPosition="0">
        <references count="1">
          <reference field="1" count="1" defaultSubtotal="1">
            <x v="28"/>
          </reference>
        </references>
      </pivotArea>
    </format>
    <format dxfId="6296">
      <pivotArea dataOnly="0" labelOnly="1" outline="0" fieldPosition="0">
        <references count="1">
          <reference field="1" count="1" defaultSubtotal="1">
            <x v="30"/>
          </reference>
        </references>
      </pivotArea>
    </format>
    <format dxfId="6295">
      <pivotArea dataOnly="0" labelOnly="1" outline="0" fieldPosition="0">
        <references count="1">
          <reference field="1" count="1" defaultSubtotal="1">
            <x v="31"/>
          </reference>
        </references>
      </pivotArea>
    </format>
    <format dxfId="6294">
      <pivotArea dataOnly="0" labelOnly="1" outline="0" fieldPosition="0">
        <references count="1">
          <reference field="1" count="1" defaultSubtotal="1">
            <x v="33"/>
          </reference>
        </references>
      </pivotArea>
    </format>
    <format dxfId="6293">
      <pivotArea dataOnly="0" labelOnly="1" outline="0" fieldPosition="0">
        <references count="1">
          <reference field="1" count="1" defaultSubtotal="1">
            <x v="35"/>
          </reference>
        </references>
      </pivotArea>
    </format>
    <format dxfId="6292">
      <pivotArea dataOnly="0" labelOnly="1" outline="0" fieldPosition="0">
        <references count="1">
          <reference field="1" count="1" defaultSubtotal="1">
            <x v="37"/>
          </reference>
        </references>
      </pivotArea>
    </format>
    <format dxfId="6291">
      <pivotArea dataOnly="0" labelOnly="1" outline="0" fieldPosition="0">
        <references count="1">
          <reference field="1" count="1" defaultSubtotal="1">
            <x v="39"/>
          </reference>
        </references>
      </pivotArea>
    </format>
    <format dxfId="6290">
      <pivotArea dataOnly="0" labelOnly="1" outline="0" fieldPosition="0">
        <references count="1">
          <reference field="1" count="1" defaultSubtotal="1">
            <x v="42"/>
          </reference>
        </references>
      </pivotArea>
    </format>
    <format dxfId="6289">
      <pivotArea dataOnly="0" labelOnly="1" outline="0" fieldPosition="0">
        <references count="1">
          <reference field="1" count="1" defaultSubtotal="1">
            <x v="43"/>
          </reference>
        </references>
      </pivotArea>
    </format>
    <format dxfId="6288">
      <pivotArea dataOnly="0" labelOnly="1" outline="0" fieldPosition="0">
        <references count="1">
          <reference field="1" count="1" defaultSubtotal="1">
            <x v="44"/>
          </reference>
        </references>
      </pivotArea>
    </format>
    <format dxfId="6287">
      <pivotArea dataOnly="0" labelOnly="1" outline="0" fieldPosition="0">
        <references count="1">
          <reference field="1" count="1" defaultSubtotal="1">
            <x v="46"/>
          </reference>
        </references>
      </pivotArea>
    </format>
    <format dxfId="6286">
      <pivotArea dataOnly="0" labelOnly="1" outline="0" fieldPosition="0">
        <references count="1">
          <reference field="1" count="1" defaultSubtotal="1">
            <x v="48"/>
          </reference>
        </references>
      </pivotArea>
    </format>
    <format dxfId="6285">
      <pivotArea dataOnly="0" labelOnly="1" outline="0" fieldPosition="0">
        <references count="1">
          <reference field="1" count="1" defaultSubtotal="1">
            <x v="51"/>
          </reference>
        </references>
      </pivotArea>
    </format>
    <format dxfId="6284">
      <pivotArea dataOnly="0" labelOnly="1" outline="0" fieldPosition="0">
        <references count="1">
          <reference field="1" count="1" defaultSubtotal="1">
            <x v="53"/>
          </reference>
        </references>
      </pivotArea>
    </format>
    <format dxfId="6283">
      <pivotArea dataOnly="0" labelOnly="1" outline="0" fieldPosition="0">
        <references count="1">
          <reference field="1" count="1" defaultSubtotal="1">
            <x v="60"/>
          </reference>
        </references>
      </pivotArea>
    </format>
    <format dxfId="6282">
      <pivotArea dataOnly="0" labelOnly="1" outline="0" fieldPosition="0">
        <references count="1">
          <reference field="1" count="1" defaultSubtotal="1">
            <x v="61"/>
          </reference>
        </references>
      </pivotArea>
    </format>
    <format dxfId="6281">
      <pivotArea dataOnly="0" labelOnly="1" outline="0" fieldPosition="0">
        <references count="1">
          <reference field="1" count="1" defaultSubtotal="1">
            <x v="66"/>
          </reference>
        </references>
      </pivotArea>
    </format>
    <format dxfId="6280">
      <pivotArea dataOnly="0" labelOnly="1" outline="0" fieldPosition="0">
        <references count="1">
          <reference field="1" count="1" defaultSubtotal="1">
            <x v="67"/>
          </reference>
        </references>
      </pivotArea>
    </format>
    <format dxfId="6279">
      <pivotArea dataOnly="0" labelOnly="1" outline="0" fieldPosition="0">
        <references count="1">
          <reference field="1" count="1" defaultSubtotal="1">
            <x v="69"/>
          </reference>
        </references>
      </pivotArea>
    </format>
    <format dxfId="6278">
      <pivotArea dataOnly="0" labelOnly="1" outline="0" fieldPosition="0">
        <references count="1">
          <reference field="1" count="1" defaultSubtotal="1">
            <x v="70"/>
          </reference>
        </references>
      </pivotArea>
    </format>
    <format dxfId="6277">
      <pivotArea dataOnly="0" labelOnly="1" outline="0" fieldPosition="0">
        <references count="1">
          <reference field="1" count="1" defaultSubtotal="1">
            <x v="72"/>
          </reference>
        </references>
      </pivotArea>
    </format>
    <format dxfId="6276">
      <pivotArea dataOnly="0" labelOnly="1" outline="0" fieldPosition="0">
        <references count="1">
          <reference field="1" count="1" defaultSubtotal="1">
            <x v="73"/>
          </reference>
        </references>
      </pivotArea>
    </format>
    <format dxfId="6275">
      <pivotArea dataOnly="0" labelOnly="1" outline="0" fieldPosition="0">
        <references count="1">
          <reference field="1" count="1" defaultSubtotal="1">
            <x v="74"/>
          </reference>
        </references>
      </pivotArea>
    </format>
    <format dxfId="6274">
      <pivotArea dataOnly="0" labelOnly="1" outline="0" fieldPosition="0">
        <references count="1">
          <reference field="1" count="1" defaultSubtotal="1">
            <x v="76"/>
          </reference>
        </references>
      </pivotArea>
    </format>
    <format dxfId="6273">
      <pivotArea dataOnly="0" labelOnly="1" outline="0" fieldPosition="0">
        <references count="1">
          <reference field="1" count="1" defaultSubtotal="1">
            <x v="78"/>
          </reference>
        </references>
      </pivotArea>
    </format>
    <format dxfId="6272">
      <pivotArea dataOnly="0" labelOnly="1" outline="0" fieldPosition="0">
        <references count="1">
          <reference field="1" count="1" defaultSubtotal="1">
            <x v="79"/>
          </reference>
        </references>
      </pivotArea>
    </format>
    <format dxfId="6271">
      <pivotArea dataOnly="0" labelOnly="1" outline="0" fieldPosition="0">
        <references count="1">
          <reference field="1" count="1" defaultSubtotal="1">
            <x v="80"/>
          </reference>
        </references>
      </pivotArea>
    </format>
    <format dxfId="6270">
      <pivotArea dataOnly="0" labelOnly="1" outline="0" fieldPosition="0">
        <references count="1">
          <reference field="1" count="1" defaultSubtotal="1">
            <x v="81"/>
          </reference>
        </references>
      </pivotArea>
    </format>
    <format dxfId="6269">
      <pivotArea dataOnly="0" labelOnly="1" outline="0" fieldPosition="0">
        <references count="1">
          <reference field="1" count="1" defaultSubtotal="1">
            <x v="83"/>
          </reference>
        </references>
      </pivotArea>
    </format>
    <format dxfId="6268">
      <pivotArea dataOnly="0" labelOnly="1" outline="0" fieldPosition="0">
        <references count="1">
          <reference field="1" count="1" defaultSubtotal="1">
            <x v="84"/>
          </reference>
        </references>
      </pivotArea>
    </format>
    <format dxfId="6267">
      <pivotArea dataOnly="0" labelOnly="1" outline="0" fieldPosition="0">
        <references count="1">
          <reference field="1" count="1" defaultSubtotal="1">
            <x v="85"/>
          </reference>
        </references>
      </pivotArea>
    </format>
    <format dxfId="6266">
      <pivotArea dataOnly="0" labelOnly="1" outline="0" fieldPosition="0">
        <references count="1">
          <reference field="1" count="1" defaultSubtotal="1">
            <x v="89"/>
          </reference>
        </references>
      </pivotArea>
    </format>
    <format dxfId="6265">
      <pivotArea dataOnly="0" labelOnly="1" outline="0" fieldPosition="0">
        <references count="1">
          <reference field="1" count="1" defaultSubtotal="1">
            <x v="90"/>
          </reference>
        </references>
      </pivotArea>
    </format>
    <format dxfId="6264">
      <pivotArea dataOnly="0" labelOnly="1" outline="0" fieldPosition="0">
        <references count="1">
          <reference field="1" count="1" defaultSubtotal="1">
            <x v="91"/>
          </reference>
        </references>
      </pivotArea>
    </format>
    <format dxfId="6263">
      <pivotArea dataOnly="0" labelOnly="1" outline="0" fieldPosition="0">
        <references count="1">
          <reference field="1" count="1" defaultSubtotal="1">
            <x v="92"/>
          </reference>
        </references>
      </pivotArea>
    </format>
    <format dxfId="6262">
      <pivotArea dataOnly="0" labelOnly="1" outline="0" fieldPosition="0">
        <references count="1">
          <reference field="1" count="1" defaultSubtotal="1">
            <x v="93"/>
          </reference>
        </references>
      </pivotArea>
    </format>
    <format dxfId="6261">
      <pivotArea dataOnly="0" labelOnly="1" outline="0" fieldPosition="0">
        <references count="1">
          <reference field="1" count="1" defaultSubtotal="1">
            <x v="94"/>
          </reference>
        </references>
      </pivotArea>
    </format>
    <format dxfId="6260">
      <pivotArea dataOnly="0" labelOnly="1" outline="0" fieldPosition="0">
        <references count="1">
          <reference field="1" count="1" defaultSubtotal="1">
            <x v="0"/>
          </reference>
        </references>
      </pivotArea>
    </format>
    <format dxfId="6259">
      <pivotArea dataOnly="0" labelOnly="1" outline="0" fieldPosition="0">
        <references count="1">
          <reference field="1" count="1" defaultSubtotal="1">
            <x v="1"/>
          </reference>
        </references>
      </pivotArea>
    </format>
    <format dxfId="6258">
      <pivotArea dataOnly="0" labelOnly="1" outline="0" fieldPosition="0">
        <references count="1">
          <reference field="1" count="1" defaultSubtotal="1">
            <x v="2"/>
          </reference>
        </references>
      </pivotArea>
    </format>
    <format dxfId="6257">
      <pivotArea dataOnly="0" labelOnly="1" outline="0" fieldPosition="0">
        <references count="1">
          <reference field="1" count="1" defaultSubtotal="1">
            <x v="3"/>
          </reference>
        </references>
      </pivotArea>
    </format>
    <format dxfId="6256">
      <pivotArea dataOnly="0" labelOnly="1" outline="0" fieldPosition="0">
        <references count="1">
          <reference field="1" count="1" defaultSubtotal="1">
            <x v="4"/>
          </reference>
        </references>
      </pivotArea>
    </format>
    <format dxfId="6255">
      <pivotArea dataOnly="0" labelOnly="1" outline="0" fieldPosition="0">
        <references count="1">
          <reference field="1" count="1" defaultSubtotal="1">
            <x v="5"/>
          </reference>
        </references>
      </pivotArea>
    </format>
    <format dxfId="6254">
      <pivotArea dataOnly="0" labelOnly="1" outline="0" fieldPosition="0">
        <references count="1">
          <reference field="1" count="1" defaultSubtotal="1">
            <x v="6"/>
          </reference>
        </references>
      </pivotArea>
    </format>
    <format dxfId="6253">
      <pivotArea dataOnly="0" labelOnly="1" outline="0" fieldPosition="0">
        <references count="1">
          <reference field="1" count="1" defaultSubtotal="1">
            <x v="7"/>
          </reference>
        </references>
      </pivotArea>
    </format>
    <format dxfId="6252">
      <pivotArea dataOnly="0" labelOnly="1" outline="0" fieldPosition="0">
        <references count="1">
          <reference field="1" count="1" defaultSubtotal="1">
            <x v="8"/>
          </reference>
        </references>
      </pivotArea>
    </format>
    <format dxfId="6251">
      <pivotArea dataOnly="0" labelOnly="1" outline="0" fieldPosition="0">
        <references count="1">
          <reference field="1" count="1" defaultSubtotal="1">
            <x v="9"/>
          </reference>
        </references>
      </pivotArea>
    </format>
    <format dxfId="6250">
      <pivotArea dataOnly="0" labelOnly="1" outline="0" fieldPosition="0">
        <references count="1">
          <reference field="1" count="1" defaultSubtotal="1">
            <x v="10"/>
          </reference>
        </references>
      </pivotArea>
    </format>
    <format dxfId="6249">
      <pivotArea dataOnly="0" labelOnly="1" outline="0" fieldPosition="0">
        <references count="1">
          <reference field="1" count="1" defaultSubtotal="1">
            <x v="11"/>
          </reference>
        </references>
      </pivotArea>
    </format>
    <format dxfId="6248">
      <pivotArea dataOnly="0" labelOnly="1" outline="0" fieldPosition="0">
        <references count="1">
          <reference field="1" count="1" defaultSubtotal="1">
            <x v="12"/>
          </reference>
        </references>
      </pivotArea>
    </format>
    <format dxfId="6247">
      <pivotArea dataOnly="0" labelOnly="1" outline="0" fieldPosition="0">
        <references count="1">
          <reference field="1" count="1" defaultSubtotal="1">
            <x v="13"/>
          </reference>
        </references>
      </pivotArea>
    </format>
    <format dxfId="6246">
      <pivotArea dataOnly="0" labelOnly="1" outline="0" fieldPosition="0">
        <references count="1">
          <reference field="1" count="1" defaultSubtotal="1">
            <x v="14"/>
          </reference>
        </references>
      </pivotArea>
    </format>
    <format dxfId="6245">
      <pivotArea dataOnly="0" labelOnly="1" outline="0" fieldPosition="0">
        <references count="1">
          <reference field="1" count="1" defaultSubtotal="1">
            <x v="15"/>
          </reference>
        </references>
      </pivotArea>
    </format>
    <format dxfId="6244">
      <pivotArea dataOnly="0" labelOnly="1" outline="0" fieldPosition="0">
        <references count="1">
          <reference field="1" count="1" defaultSubtotal="1">
            <x v="16"/>
          </reference>
        </references>
      </pivotArea>
    </format>
    <format dxfId="6243">
      <pivotArea dataOnly="0" labelOnly="1" outline="0" fieldPosition="0">
        <references count="1">
          <reference field="1" count="1" defaultSubtotal="1">
            <x v="17"/>
          </reference>
        </references>
      </pivotArea>
    </format>
    <format dxfId="6242">
      <pivotArea dataOnly="0" labelOnly="1" outline="0" fieldPosition="0">
        <references count="1">
          <reference field="1" count="1" defaultSubtotal="1">
            <x v="18"/>
          </reference>
        </references>
      </pivotArea>
    </format>
    <format dxfId="6241">
      <pivotArea dataOnly="0" labelOnly="1" outline="0" fieldPosition="0">
        <references count="1">
          <reference field="1" count="1" defaultSubtotal="1">
            <x v="19"/>
          </reference>
        </references>
      </pivotArea>
    </format>
    <format dxfId="6240">
      <pivotArea dataOnly="0" labelOnly="1" outline="0" fieldPosition="0">
        <references count="1">
          <reference field="1" count="1" defaultSubtotal="1">
            <x v="20"/>
          </reference>
        </references>
      </pivotArea>
    </format>
    <format dxfId="6239">
      <pivotArea dataOnly="0" labelOnly="1" outline="0" fieldPosition="0">
        <references count="1">
          <reference field="1" count="1" defaultSubtotal="1">
            <x v="21"/>
          </reference>
        </references>
      </pivotArea>
    </format>
    <format dxfId="6238">
      <pivotArea dataOnly="0" labelOnly="1" outline="0" fieldPosition="0">
        <references count="1">
          <reference field="1" count="1" defaultSubtotal="1">
            <x v="22"/>
          </reference>
        </references>
      </pivotArea>
    </format>
    <format dxfId="6237">
      <pivotArea dataOnly="0" labelOnly="1" outline="0" fieldPosition="0">
        <references count="1">
          <reference field="1" count="1" defaultSubtotal="1">
            <x v="23"/>
          </reference>
        </references>
      </pivotArea>
    </format>
    <format dxfId="6236">
      <pivotArea dataOnly="0" labelOnly="1" outline="0" fieldPosition="0">
        <references count="1">
          <reference field="1" count="1" defaultSubtotal="1">
            <x v="24"/>
          </reference>
        </references>
      </pivotArea>
    </format>
    <format dxfId="6235">
      <pivotArea dataOnly="0" labelOnly="1" outline="0" fieldPosition="0">
        <references count="1">
          <reference field="1" count="1" defaultSubtotal="1">
            <x v="25"/>
          </reference>
        </references>
      </pivotArea>
    </format>
    <format dxfId="6234">
      <pivotArea dataOnly="0" labelOnly="1" outline="0" fieldPosition="0">
        <references count="1">
          <reference field="1" count="1" defaultSubtotal="1">
            <x v="26"/>
          </reference>
        </references>
      </pivotArea>
    </format>
    <format dxfId="6233">
      <pivotArea dataOnly="0" labelOnly="1" outline="0" fieldPosition="0">
        <references count="1">
          <reference field="1" count="1" defaultSubtotal="1">
            <x v="27"/>
          </reference>
        </references>
      </pivotArea>
    </format>
    <format dxfId="6232">
      <pivotArea dataOnly="0" labelOnly="1" outline="0" fieldPosition="0">
        <references count="1">
          <reference field="1" count="1" defaultSubtotal="1">
            <x v="28"/>
          </reference>
        </references>
      </pivotArea>
    </format>
    <format dxfId="6231">
      <pivotArea dataOnly="0" labelOnly="1" outline="0" fieldPosition="0">
        <references count="1">
          <reference field="1" count="1" defaultSubtotal="1">
            <x v="29"/>
          </reference>
        </references>
      </pivotArea>
    </format>
    <format dxfId="6230">
      <pivotArea dataOnly="0" labelOnly="1" outline="0" fieldPosition="0">
        <references count="1">
          <reference field="1" count="1" defaultSubtotal="1">
            <x v="30"/>
          </reference>
        </references>
      </pivotArea>
    </format>
    <format dxfId="6229">
      <pivotArea dataOnly="0" labelOnly="1" outline="0" fieldPosition="0">
        <references count="1">
          <reference field="1" count="1" defaultSubtotal="1">
            <x v="31"/>
          </reference>
        </references>
      </pivotArea>
    </format>
    <format dxfId="6228">
      <pivotArea dataOnly="0" labelOnly="1" outline="0" fieldPosition="0">
        <references count="1">
          <reference field="1" count="1" defaultSubtotal="1">
            <x v="32"/>
          </reference>
        </references>
      </pivotArea>
    </format>
    <format dxfId="6227">
      <pivotArea dataOnly="0" labelOnly="1" outline="0" fieldPosition="0">
        <references count="1">
          <reference field="1" count="1" defaultSubtotal="1">
            <x v="33"/>
          </reference>
        </references>
      </pivotArea>
    </format>
    <format dxfId="6226">
      <pivotArea dataOnly="0" labelOnly="1" outline="0" fieldPosition="0">
        <references count="1">
          <reference field="1" count="1" defaultSubtotal="1">
            <x v="34"/>
          </reference>
        </references>
      </pivotArea>
    </format>
    <format dxfId="6225">
      <pivotArea dataOnly="0" labelOnly="1" outline="0" fieldPosition="0">
        <references count="1">
          <reference field="1" count="1" defaultSubtotal="1">
            <x v="35"/>
          </reference>
        </references>
      </pivotArea>
    </format>
    <format dxfId="6224">
      <pivotArea dataOnly="0" labelOnly="1" outline="0" fieldPosition="0">
        <references count="1">
          <reference field="1" count="1" defaultSubtotal="1">
            <x v="36"/>
          </reference>
        </references>
      </pivotArea>
    </format>
    <format dxfId="6223">
      <pivotArea dataOnly="0" labelOnly="1" outline="0" fieldPosition="0">
        <references count="1">
          <reference field="1" count="1" defaultSubtotal="1">
            <x v="37"/>
          </reference>
        </references>
      </pivotArea>
    </format>
    <format dxfId="6222">
      <pivotArea dataOnly="0" labelOnly="1" outline="0" fieldPosition="0">
        <references count="1">
          <reference field="1" count="1" defaultSubtotal="1">
            <x v="38"/>
          </reference>
        </references>
      </pivotArea>
    </format>
    <format dxfId="6221">
      <pivotArea dataOnly="0" labelOnly="1" outline="0" fieldPosition="0">
        <references count="1">
          <reference field="1" count="1" defaultSubtotal="1">
            <x v="39"/>
          </reference>
        </references>
      </pivotArea>
    </format>
    <format dxfId="6220">
      <pivotArea dataOnly="0" labelOnly="1" outline="0" fieldPosition="0">
        <references count="1">
          <reference field="1" count="1" defaultSubtotal="1">
            <x v="40"/>
          </reference>
        </references>
      </pivotArea>
    </format>
    <format dxfId="6219">
      <pivotArea dataOnly="0" labelOnly="1" outline="0" fieldPosition="0">
        <references count="1">
          <reference field="1" count="1" defaultSubtotal="1">
            <x v="41"/>
          </reference>
        </references>
      </pivotArea>
    </format>
    <format dxfId="6218">
      <pivotArea dataOnly="0" labelOnly="1" outline="0" fieldPosition="0">
        <references count="1">
          <reference field="1" count="1" defaultSubtotal="1">
            <x v="42"/>
          </reference>
        </references>
      </pivotArea>
    </format>
    <format dxfId="6217">
      <pivotArea dataOnly="0" labelOnly="1" outline="0" fieldPosition="0">
        <references count="1">
          <reference field="1" count="1" defaultSubtotal="1">
            <x v="43"/>
          </reference>
        </references>
      </pivotArea>
    </format>
    <format dxfId="6216">
      <pivotArea dataOnly="0" labelOnly="1" outline="0" fieldPosition="0">
        <references count="1">
          <reference field="1" count="1" defaultSubtotal="1">
            <x v="44"/>
          </reference>
        </references>
      </pivotArea>
    </format>
    <format dxfId="6215">
      <pivotArea dataOnly="0" labelOnly="1" outline="0" fieldPosition="0">
        <references count="1">
          <reference field="1" count="1" defaultSubtotal="1">
            <x v="45"/>
          </reference>
        </references>
      </pivotArea>
    </format>
    <format dxfId="6214">
      <pivotArea dataOnly="0" labelOnly="1" outline="0" fieldPosition="0">
        <references count="1">
          <reference field="1" count="1" defaultSubtotal="1">
            <x v="46"/>
          </reference>
        </references>
      </pivotArea>
    </format>
    <format dxfId="6213">
      <pivotArea dataOnly="0" labelOnly="1" outline="0" fieldPosition="0">
        <references count="1">
          <reference field="1" count="1" defaultSubtotal="1">
            <x v="47"/>
          </reference>
        </references>
      </pivotArea>
    </format>
    <format dxfId="6212">
      <pivotArea dataOnly="0" labelOnly="1" outline="0" fieldPosition="0">
        <references count="1">
          <reference field="1" count="1" defaultSubtotal="1">
            <x v="48"/>
          </reference>
        </references>
      </pivotArea>
    </format>
    <format dxfId="6211">
      <pivotArea dataOnly="0" labelOnly="1" outline="0" fieldPosition="0">
        <references count="1">
          <reference field="1" count="1" defaultSubtotal="1">
            <x v="49"/>
          </reference>
        </references>
      </pivotArea>
    </format>
    <format dxfId="6210">
      <pivotArea dataOnly="0" labelOnly="1" outline="0" fieldPosition="0">
        <references count="1">
          <reference field="1" count="1" defaultSubtotal="1">
            <x v="50"/>
          </reference>
        </references>
      </pivotArea>
    </format>
    <format dxfId="6209">
      <pivotArea dataOnly="0" labelOnly="1" outline="0" fieldPosition="0">
        <references count="1">
          <reference field="1" count="1" defaultSubtotal="1">
            <x v="51"/>
          </reference>
        </references>
      </pivotArea>
    </format>
    <format dxfId="6208">
      <pivotArea dataOnly="0" labelOnly="1" outline="0" fieldPosition="0">
        <references count="1">
          <reference field="1" count="1" defaultSubtotal="1">
            <x v="52"/>
          </reference>
        </references>
      </pivotArea>
    </format>
    <format dxfId="6207">
      <pivotArea dataOnly="0" labelOnly="1" outline="0" fieldPosition="0">
        <references count="1">
          <reference field="1" count="1" defaultSubtotal="1">
            <x v="53"/>
          </reference>
        </references>
      </pivotArea>
    </format>
    <format dxfId="6206">
      <pivotArea dataOnly="0" labelOnly="1" outline="0" fieldPosition="0">
        <references count="1">
          <reference field="1" count="1" defaultSubtotal="1">
            <x v="54"/>
          </reference>
        </references>
      </pivotArea>
    </format>
    <format dxfId="6205">
      <pivotArea dataOnly="0" labelOnly="1" outline="0" fieldPosition="0">
        <references count="1">
          <reference field="1" count="1" defaultSubtotal="1">
            <x v="55"/>
          </reference>
        </references>
      </pivotArea>
    </format>
    <format dxfId="6204">
      <pivotArea dataOnly="0" labelOnly="1" outline="0" fieldPosition="0">
        <references count="1">
          <reference field="1" count="1" defaultSubtotal="1">
            <x v="56"/>
          </reference>
        </references>
      </pivotArea>
    </format>
    <format dxfId="6203">
      <pivotArea dataOnly="0" labelOnly="1" outline="0" fieldPosition="0">
        <references count="1">
          <reference field="1" count="1" defaultSubtotal="1">
            <x v="57"/>
          </reference>
        </references>
      </pivotArea>
    </format>
    <format dxfId="6202">
      <pivotArea dataOnly="0" labelOnly="1" outline="0" fieldPosition="0">
        <references count="1">
          <reference field="1" count="1" defaultSubtotal="1">
            <x v="58"/>
          </reference>
        </references>
      </pivotArea>
    </format>
    <format dxfId="6201">
      <pivotArea dataOnly="0" labelOnly="1" outline="0" fieldPosition="0">
        <references count="1">
          <reference field="1" count="1" defaultSubtotal="1">
            <x v="59"/>
          </reference>
        </references>
      </pivotArea>
    </format>
    <format dxfId="6200">
      <pivotArea dataOnly="0" labelOnly="1" outline="0" fieldPosition="0">
        <references count="1">
          <reference field="1" count="1" defaultSubtotal="1">
            <x v="60"/>
          </reference>
        </references>
      </pivotArea>
    </format>
    <format dxfId="6199">
      <pivotArea dataOnly="0" labelOnly="1" outline="0" fieldPosition="0">
        <references count="1">
          <reference field="1" count="1" defaultSubtotal="1">
            <x v="61"/>
          </reference>
        </references>
      </pivotArea>
    </format>
    <format dxfId="6198">
      <pivotArea dataOnly="0" labelOnly="1" outline="0" fieldPosition="0">
        <references count="1">
          <reference field="1" count="1" defaultSubtotal="1">
            <x v="62"/>
          </reference>
        </references>
      </pivotArea>
    </format>
    <format dxfId="6197">
      <pivotArea dataOnly="0" labelOnly="1" outline="0" fieldPosition="0">
        <references count="1">
          <reference field="1" count="1" defaultSubtotal="1">
            <x v="63"/>
          </reference>
        </references>
      </pivotArea>
    </format>
    <format dxfId="6196">
      <pivotArea dataOnly="0" labelOnly="1" outline="0" fieldPosition="0">
        <references count="1">
          <reference field="1" count="1" defaultSubtotal="1">
            <x v="64"/>
          </reference>
        </references>
      </pivotArea>
    </format>
    <format dxfId="6195">
      <pivotArea dataOnly="0" labelOnly="1" outline="0" fieldPosition="0">
        <references count="1">
          <reference field="1" count="1" defaultSubtotal="1">
            <x v="65"/>
          </reference>
        </references>
      </pivotArea>
    </format>
    <format dxfId="6194">
      <pivotArea dataOnly="0" labelOnly="1" outline="0" fieldPosition="0">
        <references count="1">
          <reference field="1" count="1" defaultSubtotal="1">
            <x v="66"/>
          </reference>
        </references>
      </pivotArea>
    </format>
    <format dxfId="6193">
      <pivotArea dataOnly="0" labelOnly="1" outline="0" fieldPosition="0">
        <references count="1">
          <reference field="1" count="1" defaultSubtotal="1">
            <x v="68"/>
          </reference>
        </references>
      </pivotArea>
    </format>
    <format dxfId="6192">
      <pivotArea dataOnly="0" labelOnly="1" outline="0" fieldPosition="0">
        <references count="1">
          <reference field="1" count="1" defaultSubtotal="1">
            <x v="69"/>
          </reference>
        </references>
      </pivotArea>
    </format>
    <format dxfId="6191">
      <pivotArea dataOnly="0" labelOnly="1" outline="0" fieldPosition="0">
        <references count="1">
          <reference field="1" count="1" defaultSubtotal="1">
            <x v="70"/>
          </reference>
        </references>
      </pivotArea>
    </format>
    <format dxfId="6190">
      <pivotArea dataOnly="0" labelOnly="1" outline="0" fieldPosition="0">
        <references count="1">
          <reference field="1" count="1" defaultSubtotal="1">
            <x v="71"/>
          </reference>
        </references>
      </pivotArea>
    </format>
    <format dxfId="6189">
      <pivotArea dataOnly="0" labelOnly="1" outline="0" fieldPosition="0">
        <references count="1">
          <reference field="1" count="1" defaultSubtotal="1">
            <x v="72"/>
          </reference>
        </references>
      </pivotArea>
    </format>
    <format dxfId="6188">
      <pivotArea dataOnly="0" labelOnly="1" outline="0" fieldPosition="0">
        <references count="1">
          <reference field="1" count="1" defaultSubtotal="1">
            <x v="73"/>
          </reference>
        </references>
      </pivotArea>
    </format>
    <format dxfId="6187">
      <pivotArea dataOnly="0" labelOnly="1" outline="0" fieldPosition="0">
        <references count="1">
          <reference field="1" count="1" defaultSubtotal="1">
            <x v="74"/>
          </reference>
        </references>
      </pivotArea>
    </format>
    <format dxfId="6186">
      <pivotArea dataOnly="0" labelOnly="1" outline="0" fieldPosition="0">
        <references count="1">
          <reference field="1" count="1" defaultSubtotal="1">
            <x v="75"/>
          </reference>
        </references>
      </pivotArea>
    </format>
    <format dxfId="6185">
      <pivotArea dataOnly="0" labelOnly="1" outline="0" fieldPosition="0">
        <references count="1">
          <reference field="1" count="1" defaultSubtotal="1">
            <x v="76"/>
          </reference>
        </references>
      </pivotArea>
    </format>
    <format dxfId="6184">
      <pivotArea dataOnly="0" labelOnly="1" outline="0" fieldPosition="0">
        <references count="1">
          <reference field="1" count="1" defaultSubtotal="1">
            <x v="77"/>
          </reference>
        </references>
      </pivotArea>
    </format>
    <format dxfId="6183">
      <pivotArea dataOnly="0" labelOnly="1" outline="0" fieldPosition="0">
        <references count="1">
          <reference field="1" count="1" defaultSubtotal="1">
            <x v="78"/>
          </reference>
        </references>
      </pivotArea>
    </format>
    <format dxfId="6182">
      <pivotArea dataOnly="0" labelOnly="1" outline="0" fieldPosition="0">
        <references count="1">
          <reference field="1" count="1" defaultSubtotal="1">
            <x v="79"/>
          </reference>
        </references>
      </pivotArea>
    </format>
    <format dxfId="6181">
      <pivotArea dataOnly="0" labelOnly="1" outline="0" fieldPosition="0">
        <references count="1">
          <reference field="1" count="1" defaultSubtotal="1">
            <x v="80"/>
          </reference>
        </references>
      </pivotArea>
    </format>
    <format dxfId="6180">
      <pivotArea dataOnly="0" labelOnly="1" outline="0" fieldPosition="0">
        <references count="1">
          <reference field="1" count="1" defaultSubtotal="1">
            <x v="81"/>
          </reference>
        </references>
      </pivotArea>
    </format>
    <format dxfId="6179">
      <pivotArea dataOnly="0" labelOnly="1" outline="0" fieldPosition="0">
        <references count="1">
          <reference field="1" count="1" defaultSubtotal="1">
            <x v="82"/>
          </reference>
        </references>
      </pivotArea>
    </format>
    <format dxfId="6178">
      <pivotArea dataOnly="0" labelOnly="1" outline="0" fieldPosition="0">
        <references count="1">
          <reference field="1" count="1" defaultSubtotal="1">
            <x v="83"/>
          </reference>
        </references>
      </pivotArea>
    </format>
    <format dxfId="6177">
      <pivotArea dataOnly="0" labelOnly="1" outline="0" fieldPosition="0">
        <references count="1">
          <reference field="1" count="1" defaultSubtotal="1">
            <x v="84"/>
          </reference>
        </references>
      </pivotArea>
    </format>
    <format dxfId="6176">
      <pivotArea dataOnly="0" labelOnly="1" outline="0" fieldPosition="0">
        <references count="1">
          <reference field="1" count="1" defaultSubtotal="1">
            <x v="85"/>
          </reference>
        </references>
      </pivotArea>
    </format>
    <format dxfId="6175">
      <pivotArea dataOnly="0" labelOnly="1" outline="0" fieldPosition="0">
        <references count="1">
          <reference field="1" count="1" defaultSubtotal="1">
            <x v="86"/>
          </reference>
        </references>
      </pivotArea>
    </format>
    <format dxfId="6174">
      <pivotArea dataOnly="0" labelOnly="1" outline="0" fieldPosition="0">
        <references count="1">
          <reference field="1" count="1" defaultSubtotal="1">
            <x v="87"/>
          </reference>
        </references>
      </pivotArea>
    </format>
    <format dxfId="6173">
      <pivotArea dataOnly="0" labelOnly="1" outline="0" fieldPosition="0">
        <references count="1">
          <reference field="1" count="1" defaultSubtotal="1">
            <x v="88"/>
          </reference>
        </references>
      </pivotArea>
    </format>
    <format dxfId="6172">
      <pivotArea dataOnly="0" labelOnly="1" outline="0" fieldPosition="0">
        <references count="1">
          <reference field="1" count="1" defaultSubtotal="1">
            <x v="89"/>
          </reference>
        </references>
      </pivotArea>
    </format>
    <format dxfId="6171">
      <pivotArea dataOnly="0" labelOnly="1" outline="0" fieldPosition="0">
        <references count="1">
          <reference field="1" count="1" defaultSubtotal="1">
            <x v="90"/>
          </reference>
        </references>
      </pivotArea>
    </format>
    <format dxfId="6170">
      <pivotArea dataOnly="0" labelOnly="1" outline="0" fieldPosition="0">
        <references count="1">
          <reference field="1" count="1" defaultSubtotal="1">
            <x v="91"/>
          </reference>
        </references>
      </pivotArea>
    </format>
    <format dxfId="6169">
      <pivotArea dataOnly="0" labelOnly="1" outline="0" fieldPosition="0">
        <references count="1">
          <reference field="1" count="1" defaultSubtotal="1">
            <x v="92"/>
          </reference>
        </references>
      </pivotArea>
    </format>
    <format dxfId="6168">
      <pivotArea dataOnly="0" labelOnly="1" outline="0" fieldPosition="0">
        <references count="1">
          <reference field="1" count="1" defaultSubtotal="1">
            <x v="93"/>
          </reference>
        </references>
      </pivotArea>
    </format>
    <format dxfId="6167">
      <pivotArea dataOnly="0" labelOnly="1" outline="0" fieldPosition="0">
        <references count="1">
          <reference field="1" count="1" defaultSubtotal="1">
            <x v="94"/>
          </reference>
        </references>
      </pivotArea>
    </format>
    <format dxfId="6166">
      <pivotArea dataOnly="0" labelOnly="1" outline="0" fieldPosition="0">
        <references count="1">
          <reference field="1" count="1" defaultSubtotal="1">
            <x v="95"/>
          </reference>
        </references>
      </pivotArea>
    </format>
    <format dxfId="6165">
      <pivotArea dataOnly="0" labelOnly="1" outline="0" fieldPosition="0">
        <references count="1">
          <reference field="1" count="1" defaultSubtotal="1">
            <x v="96"/>
          </reference>
        </references>
      </pivotArea>
    </format>
    <format dxfId="6164">
      <pivotArea dataOnly="0" labelOnly="1" outline="0" fieldPosition="0">
        <references count="1">
          <reference field="1" count="1" defaultSubtotal="1">
            <x v="97"/>
          </reference>
        </references>
      </pivotArea>
    </format>
    <format dxfId="6163">
      <pivotArea dataOnly="0" labelOnly="1" outline="0" fieldPosition="0">
        <references count="1">
          <reference field="1" count="1" defaultSubtotal="1">
            <x v="9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7A18046-9632-4E47-B681-4DE891BF4FA6}" name="Target_CC" displayName="Target_CC" ref="B3:DX678" totalsRowCount="1" headerRowDxfId="6601">
  <sortState xmlns:xlrd2="http://schemas.microsoft.com/office/spreadsheetml/2017/richdata2" ref="B4:CW677">
    <sortCondition ref="I3:I677"/>
  </sortState>
  <tableColumns count="127">
    <tableColumn id="1" xr3:uid="{B3CFB761-601A-40DA-85F3-BEB1499DD4C9}" name="NIPNAS"/>
    <tableColumn id="2" xr3:uid="{37DEDC2C-CDEC-4CC1-A2BF-CFC35F445FF4}" name="STANDARD NAME"/>
    <tableColumn id="3" xr3:uid="{1B3E354A-EF17-4F20-BD4E-5DD8451246E5}" name="GROUP CONGLO"/>
    <tableColumn id="4" xr3:uid="{5E9FA5C2-1CC7-4F3C-9EDE-2C5ED3A87971}" name="INDUSTRI"/>
    <tableColumn id="5" xr3:uid="{1F64E43E-D1DF-4F23-BC6A-CE07FF96E50E}" name="SEGMEN"/>
    <tableColumn id="6" xr3:uid="{63F7C758-52FB-4DA3-AD5D-524D5A9FA08C}" name="WITEL HO"/>
    <tableColumn id="7" xr3:uid="{B45F968E-1D43-4346-AE5E-F7032288663B}" name="REGIONAL"/>
    <tableColumn id="8" xr3:uid="{86359892-3882-411B-8ADB-759BA6C0C5B2}" name="DIVISI"/>
    <tableColumn id="61" xr3:uid="{18D0C5FF-DD5C-47C8-87CE-3936D489658A}" name="Target_2024" totalsRowFunction="custom" dataDxfId="6600" totalsRowDxfId="6599" dataCellStyle="Comma">
      <totalsRowFormula>SUBTOTAL(9,Target_CC[Target_2024])</totalsRowFormula>
    </tableColumn>
    <tableColumn id="9" xr3:uid="{4FE2ECD2-62C3-459F-B049-66D1B070BDD3}" name="Target_Sust_Jan" totalsRowFunction="custom" dataDxfId="6598" totalsRowDxfId="6597" dataCellStyle="Comma">
      <totalsRowFormula>SUBTOTAL(9,Target_CC[Target_Sust_Jan])</totalsRowFormula>
    </tableColumn>
    <tableColumn id="10" xr3:uid="{EE036A35-834C-4551-BA56-3E8C1CC12A46}" name="Target_Sust_Feb" totalsRowFunction="custom" dataDxfId="6596" totalsRowDxfId="6595" dataCellStyle="Comma">
      <totalsRowFormula>SUBTOTAL(9,Target_CC[Target_Sust_Feb])</totalsRowFormula>
    </tableColumn>
    <tableColumn id="11" xr3:uid="{E56B2914-540D-4E70-8F6C-F0205E285163}" name="Target_Sust_Mar" totalsRowFunction="custom" dataDxfId="6594" totalsRowDxfId="6593" dataCellStyle="Comma">
      <totalsRowFormula>SUBTOTAL(9,Target_CC[Target_Sust_Mar])</totalsRowFormula>
    </tableColumn>
    <tableColumn id="12" xr3:uid="{C82406E3-A2EA-4939-977B-2BF4A58955CD}" name="Target_Sust_Apr" totalsRowFunction="custom" dataDxfId="6592" totalsRowDxfId="6591" dataCellStyle="Comma">
      <totalsRowFormula>SUBTOTAL(9,Target_CC[Target_Sust_Apr])</totalsRowFormula>
    </tableColumn>
    <tableColumn id="13" xr3:uid="{F64700DA-3A00-45B1-89B4-9C33816B13EB}" name="Target_Sust_Mei" totalsRowFunction="custom" dataDxfId="6590" totalsRowDxfId="6589" dataCellStyle="Comma">
      <totalsRowFormula>SUBTOTAL(9,Target_CC[Target_Sust_Mei])</totalsRowFormula>
    </tableColumn>
    <tableColumn id="14" xr3:uid="{0BDD50FD-3389-41A7-AA1C-7EE95F5B0AAA}" name="Target_Sust_Jun" totalsRowFunction="custom" dataDxfId="6588" totalsRowDxfId="6587" dataCellStyle="Comma">
      <totalsRowFormula>SUBTOTAL(9,Target_CC[Target_Sust_Jun])</totalsRowFormula>
    </tableColumn>
    <tableColumn id="15" xr3:uid="{542ECF94-0029-444E-93E6-90D3B562B296}" name="Target_Sust_Jul" totalsRowFunction="custom" dataDxfId="6586" totalsRowDxfId="6585" dataCellStyle="Comma">
      <totalsRowFormula>SUBTOTAL(9,Target_CC[Target_Sust_Jul])</totalsRowFormula>
    </tableColumn>
    <tableColumn id="16" xr3:uid="{3E61403A-0F47-4303-A75E-1EB2F0B339AE}" name="Target_Sust_Ags" totalsRowFunction="custom" dataDxfId="6584" totalsRowDxfId="6583" dataCellStyle="Comma">
      <totalsRowFormula>SUBTOTAL(9,Target_CC[Target_Sust_Ags])</totalsRowFormula>
    </tableColumn>
    <tableColumn id="17" xr3:uid="{76744E31-69B1-4A20-B2F9-DADA0DCFAF85}" name="Target_Sust_Sep" totalsRowFunction="custom" dataDxfId="6582" totalsRowDxfId="6581" dataCellStyle="Comma">
      <totalsRowFormula>SUBTOTAL(9,Target_CC[Target_Sust_Sep])</totalsRowFormula>
    </tableColumn>
    <tableColumn id="18" xr3:uid="{16229338-030A-4026-8E63-8EBDAB093C8A}" name="Target_Sust_Okt" totalsRowFunction="custom" dataDxfId="6580" totalsRowDxfId="6579" dataCellStyle="Comma">
      <totalsRowFormula>SUBTOTAL(9,Target_CC[Target_Sust_Okt])</totalsRowFormula>
    </tableColumn>
    <tableColumn id="19" xr3:uid="{2AEF5338-8BDB-4220-A2A8-0F76D43BA454}" name="Target_Sust_Nov" totalsRowFunction="custom" dataDxfId="6578" totalsRowDxfId="6577" dataCellStyle="Comma">
      <totalsRowFormula>SUBTOTAL(9,Target_CC[Target_Sust_Nov])</totalsRowFormula>
    </tableColumn>
    <tableColumn id="20" xr3:uid="{66AA05AE-B456-41A1-B197-724D63C78AA4}" name="Target_Sust_Des" totalsRowFunction="custom" dataDxfId="6576" totalsRowDxfId="6575" dataCellStyle="Comma">
      <totalsRowFormula>SUBTOTAL(9,Target_CC[Target_Sust_Des])</totalsRowFormula>
    </tableColumn>
    <tableColumn id="21" xr3:uid="{75F6D3AA-3971-4B00-81E7-14D9C46EEE98}" name="Total_Target_Sustain" totalsRowFunction="custom" dataDxfId="6574" totalsRowDxfId="6573" dataCellStyle="Comma">
      <totalsRowFormula>SUBTOTAL(9,Target_CC[Total_Target_Sustain])</totalsRowFormula>
    </tableColumn>
    <tableColumn id="22" xr3:uid="{40957C40-396A-4BA0-BEB0-644456159523}" name="Target_Scal_Jan" totalsRowFunction="custom" dataDxfId="6572" totalsRowDxfId="6571" dataCellStyle="Comma">
      <totalsRowFormula>SUBTOTAL(9,Target_CC[Target_Scal_Jan])</totalsRowFormula>
    </tableColumn>
    <tableColumn id="23" xr3:uid="{8E49DA1E-FAAB-4980-BF20-640B01D0028A}" name="Target_Scal_Feb" totalsRowFunction="custom" dataDxfId="6570" totalsRowDxfId="6569" dataCellStyle="Comma">
      <totalsRowFormula>SUBTOTAL(9,Target_CC[Target_Scal_Feb])</totalsRowFormula>
    </tableColumn>
    <tableColumn id="24" xr3:uid="{4D65B59A-0AB5-4D18-961E-7888288A19F6}" name="Target_Scal_Mar" totalsRowFunction="custom" dataDxfId="6568" totalsRowDxfId="6567" dataCellStyle="Comma">
      <totalsRowFormula>SUBTOTAL(9,Target_CC[Target_Scal_Mar])</totalsRowFormula>
    </tableColumn>
    <tableColumn id="25" xr3:uid="{0FF4FD15-3BC6-4ABB-A550-2E5DBDC403F0}" name="Target_Scal_Apr" totalsRowFunction="custom" dataDxfId="6566" totalsRowDxfId="6565" dataCellStyle="Comma">
      <totalsRowFormula>SUBTOTAL(9,Target_CC[Target_Scal_Apr])</totalsRowFormula>
    </tableColumn>
    <tableColumn id="26" xr3:uid="{046EC158-3950-4DDD-A48A-5806A544AF78}" name="Target_Scal_Mei" totalsRowFunction="custom" dataDxfId="6564" totalsRowDxfId="6563" dataCellStyle="Comma">
      <totalsRowFormula>SUBTOTAL(9,Target_CC[Target_Scal_Mei])</totalsRowFormula>
    </tableColumn>
    <tableColumn id="27" xr3:uid="{5F26A747-45BA-4360-9E06-2119CF719A2C}" name="Target_Scal_Jun" totalsRowFunction="custom" dataDxfId="6562" totalsRowDxfId="6561" dataCellStyle="Comma">
      <totalsRowFormula>SUBTOTAL(9,Target_CC[Target_Scal_Jun])</totalsRowFormula>
    </tableColumn>
    <tableColumn id="28" xr3:uid="{DF5BE390-4AD6-47EE-84AD-0D7E1A64756D}" name="Target_Scal_Jul" totalsRowFunction="custom" dataDxfId="6560" totalsRowDxfId="6559" dataCellStyle="Comma">
      <totalsRowFormula>SUBTOTAL(9,Target_CC[Target_Scal_Jul])</totalsRowFormula>
    </tableColumn>
    <tableColumn id="29" xr3:uid="{4637DB13-BB42-4F58-8056-60DE28E0E16D}" name="Target_Scal_Ags" totalsRowFunction="custom" dataDxfId="6558" totalsRowDxfId="6557" dataCellStyle="Comma">
      <totalsRowFormula>SUBTOTAL(9,Target_CC[Target_Scal_Ags])</totalsRowFormula>
    </tableColumn>
    <tableColumn id="30" xr3:uid="{E6CA3ED2-6726-4512-9DF8-EC00104735D2}" name="Target_Scal_Sept" totalsRowFunction="custom" dataDxfId="6556" totalsRowDxfId="6555" dataCellStyle="Comma">
      <totalsRowFormula>SUBTOTAL(9,Target_CC[Target_Scal_Sept])</totalsRowFormula>
    </tableColumn>
    <tableColumn id="31" xr3:uid="{2478946C-9F65-4C1F-80D3-3BE5B2795EA4}" name="Target_Scal_Okt" totalsRowFunction="custom" dataDxfId="6554" totalsRowDxfId="6553" dataCellStyle="Comma">
      <totalsRowFormula>SUBTOTAL(9,Target_CC[Target_Scal_Okt])</totalsRowFormula>
    </tableColumn>
    <tableColumn id="32" xr3:uid="{92571427-5910-4ACA-9ABD-3A416A5700FE}" name="Target_Scal_Nov" totalsRowFunction="custom" dataDxfId="6552" totalsRowDxfId="6551" dataCellStyle="Comma">
      <totalsRowFormula>SUBTOTAL(9,Target_CC[Target_Scal_Nov])</totalsRowFormula>
    </tableColumn>
    <tableColumn id="33" xr3:uid="{E5F64E8E-6A8B-450D-BC28-4D6996F669AB}" name="Target_Scal_Des" totalsRowFunction="custom" dataDxfId="6550" totalsRowDxfId="6549" dataCellStyle="Comma">
      <totalsRowFormula>SUBTOTAL(9,Target_CC[Target_Scal_Des])</totalsRowFormula>
    </tableColumn>
    <tableColumn id="34" xr3:uid="{91F93B40-3DA8-435E-A331-C3B167ED1A01}" name="Total_Target_Scaling" totalsRowFunction="custom" dataDxfId="6548" totalsRowDxfId="6547" dataCellStyle="Comma">
      <totalsRowFormula>SUBTOTAL(9,Target_CC[Total_Target_Scaling])</totalsRowFormula>
    </tableColumn>
    <tableColumn id="35" xr3:uid="{ACE91806-2747-4AE9-8D54-08BBAD3A3DD9}" name="Target_Jan" totalsRowFunction="custom" dataDxfId="6546" totalsRowDxfId="6545" dataCellStyle="Comma">
      <totalsRowFormula>SUBTOTAL(9,Target_CC[Target_Jan])</totalsRowFormula>
    </tableColumn>
    <tableColumn id="36" xr3:uid="{D106AC75-5BF7-44A3-A975-518C768363EA}" name="Target_Feb" totalsRowFunction="custom" dataDxfId="6544" totalsRowDxfId="6543" dataCellStyle="Comma">
      <totalsRowFormula>SUBTOTAL(9,Target_CC[Target_Feb])</totalsRowFormula>
    </tableColumn>
    <tableColumn id="37" xr3:uid="{B19A27CD-4ABF-468D-80E3-D36A23B66228}" name="Target_Mar" totalsRowFunction="custom" dataDxfId="6542" totalsRowDxfId="6541" dataCellStyle="Comma">
      <totalsRowFormula>SUBTOTAL(9,Target_CC[Target_Mar])</totalsRowFormula>
    </tableColumn>
    <tableColumn id="38" xr3:uid="{F8B70CB6-2BAD-43DC-9DF6-45AE10340F8C}" name="Target_Apr" totalsRowFunction="custom" dataDxfId="6540" totalsRowDxfId="6539" dataCellStyle="Comma">
      <totalsRowFormula>SUBTOTAL(9,Target_CC[Target_Apr])</totalsRowFormula>
    </tableColumn>
    <tableColumn id="39" xr3:uid="{C60FBAA5-FC09-4054-B2CA-6DF872D2A0C1}" name="Target_Mei" totalsRowFunction="custom" dataDxfId="6538" totalsRowDxfId="6537" dataCellStyle="Comma">
      <totalsRowFormula>SUBTOTAL(9,Target_CC[Target_Mei])</totalsRowFormula>
    </tableColumn>
    <tableColumn id="40" xr3:uid="{A0FD88F6-406B-4A90-BAEA-DD7A82D867EA}" name="Target_Jun" totalsRowFunction="custom" dataDxfId="6536" totalsRowDxfId="6535" dataCellStyle="Comma">
      <totalsRowFormula>SUBTOTAL(9,Target_CC[Target_Jun])</totalsRowFormula>
    </tableColumn>
    <tableColumn id="41" xr3:uid="{881807AE-E91C-4CFD-9D6A-E039ED9904C1}" name="Target_Jul" totalsRowFunction="custom" dataDxfId="6534" totalsRowDxfId="6533" dataCellStyle="Comma">
      <totalsRowFormula>SUBTOTAL(9,Target_CC[Target_Jul])</totalsRowFormula>
    </tableColumn>
    <tableColumn id="42" xr3:uid="{9CD5D3ED-5D9A-44BD-A692-0215008652BD}" name="Target_Ags" totalsRowFunction="custom" dataDxfId="6532" totalsRowDxfId="6531" dataCellStyle="Comma">
      <totalsRowFormula>SUBTOTAL(9,Target_CC[Target_Ags])</totalsRowFormula>
    </tableColumn>
    <tableColumn id="43" xr3:uid="{ED96A8B4-0002-46F0-A353-737B3C0758BE}" name="Target_Sep" totalsRowFunction="custom" dataDxfId="6530" totalsRowDxfId="6529" dataCellStyle="Comma">
      <totalsRowFormula>SUBTOTAL(9,Target_CC[Target_Sep])</totalsRowFormula>
    </tableColumn>
    <tableColumn id="44" xr3:uid="{18519A23-01D4-4E50-BF7D-84469404A4F6}" name="Target_Okt" totalsRowFunction="custom" dataDxfId="6528" totalsRowDxfId="6527" dataCellStyle="Comma">
      <totalsRowFormula>SUBTOTAL(9,Target_CC[Target_Okt])</totalsRowFormula>
    </tableColumn>
    <tableColumn id="45" xr3:uid="{15A4C4DB-6C39-4874-8E76-18DB63674C4D}" name="Target_Nov" totalsRowFunction="custom" dataDxfId="6526" totalsRowDxfId="6525" dataCellStyle="Comma">
      <totalsRowFormula>SUBTOTAL(9,Target_CC[Target_Nov])</totalsRowFormula>
    </tableColumn>
    <tableColumn id="46" xr3:uid="{FD1F04E0-A5EF-4914-9DAD-A68DB8E6EA74}" name="Target_Des" totalsRowFunction="custom" dataDxfId="6524" totalsRowDxfId="6523" dataCellStyle="Comma">
      <totalsRowFormula>SUBTOTAL(9,Target_CC[Target_Des])</totalsRowFormula>
    </tableColumn>
    <tableColumn id="47" xr3:uid="{A7BC7F78-464D-4AA7-BC90-02A296646784}" name="Total_Target" totalsRowFunction="custom" dataDxfId="6522" totalsRowDxfId="6521" dataCellStyle="Comma">
      <calculatedColumnFormula>SUM(Target_CC[[#This Row],[Target_Jan]:[Target_Des]])</calculatedColumnFormula>
      <totalsRowFormula>SUBTOTAL(9,Target_CC[Total_Target])</totalsRowFormula>
    </tableColumn>
    <tableColumn id="48" xr3:uid="{26540336-7958-4993-A505-C942DF2070E8}" name="Target_NGTMA_Jan" totalsRowFunction="custom" dataDxfId="6520" totalsRowDxfId="6519" dataCellStyle="Comma">
      <totalsRowFormula>SUBTOTAL(9,Target_CC[Target_NGTMA_Jan])</totalsRowFormula>
    </tableColumn>
    <tableColumn id="49" xr3:uid="{EF3DDC31-8F80-4022-9D70-88A3B5C8C807}" name="Target_NGTMA_Feb" totalsRowFunction="custom" dataDxfId="6518" totalsRowDxfId="6517" dataCellStyle="Comma">
      <totalsRowFormula>SUBTOTAL(9,Target_CC[Target_NGTMA_Feb])</totalsRowFormula>
    </tableColumn>
    <tableColumn id="50" xr3:uid="{F65A4D5B-84A1-4C41-9825-A7BD3851E898}" name="Target_NGTMA_Mar" totalsRowFunction="custom" dataDxfId="6516" totalsRowDxfId="6515" dataCellStyle="Comma">
      <totalsRowFormula>SUBTOTAL(9,Target_CC[Target_NGTMA_Mar])</totalsRowFormula>
    </tableColumn>
    <tableColumn id="51" xr3:uid="{5968503F-36C1-471A-9C5D-5832AD0714B5}" name="Target_NGTMA_Apr" totalsRowFunction="custom" dataDxfId="6514" totalsRowDxfId="6513" dataCellStyle="Comma">
      <totalsRowFormula>SUBTOTAL(9,Target_CC[Target_NGTMA_Apr])</totalsRowFormula>
    </tableColumn>
    <tableColumn id="52" xr3:uid="{972939CF-1F6F-4422-9A3E-4E25EAE4A623}" name="Target_NGTMA_Mei" totalsRowFunction="custom" dataDxfId="6512" totalsRowDxfId="6511" dataCellStyle="Comma">
      <totalsRowFormula>SUBTOTAL(9,Target_CC[Target_NGTMA_Mei])</totalsRowFormula>
    </tableColumn>
    <tableColumn id="53" xr3:uid="{44CD16F4-2BA0-49A3-BC3E-E4A9DB18B104}" name="Target_NGTMA_Jun" totalsRowFunction="custom" dataDxfId="6510" totalsRowDxfId="6509" dataCellStyle="Comma">
      <totalsRowFormula>SUBTOTAL(9,Target_CC[Target_NGTMA_Jun])</totalsRowFormula>
    </tableColumn>
    <tableColumn id="54" xr3:uid="{08CB476A-7564-4954-8474-CED7F1F7D4F0}" name="Target_NGTMA_Jul" totalsRowFunction="custom" dataDxfId="6508" totalsRowDxfId="6507" dataCellStyle="Comma">
      <totalsRowFormula>SUBTOTAL(9,Target_CC[Target_NGTMA_Jul])</totalsRowFormula>
    </tableColumn>
    <tableColumn id="55" xr3:uid="{85D57F49-FC04-4061-9DB5-D2F019BC53E7}" name="Target_NGTMA_Ags" totalsRowFunction="custom" dataDxfId="6506" totalsRowDxfId="6505" dataCellStyle="Comma">
      <totalsRowFormula>SUBTOTAL(9,Target_CC[Target_NGTMA_Ags])</totalsRowFormula>
    </tableColumn>
    <tableColumn id="56" xr3:uid="{EF46F53B-DB51-454D-A354-90DBE1C20DE2}" name="Target_NGTMA_Sept" totalsRowFunction="custom" dataDxfId="6504" totalsRowDxfId="6503" dataCellStyle="Comma">
      <totalsRowFormula>SUBTOTAL(9,Target_CC[Target_NGTMA_Sept])</totalsRowFormula>
    </tableColumn>
    <tableColumn id="57" xr3:uid="{CCC6B5BC-EB76-4BF4-8B04-D43D9324EBE6}" name="Target_NGTMA_Okt" totalsRowFunction="custom" dataDxfId="6502" totalsRowDxfId="6501" dataCellStyle="Comma">
      <totalsRowFormula>SUBTOTAL(9,Target_CC[Target_NGTMA_Okt])</totalsRowFormula>
    </tableColumn>
    <tableColumn id="58" xr3:uid="{74C3463E-566D-4AFF-826B-F281FD218850}" name="Target_NGTMA_Nov" totalsRowFunction="custom" dataDxfId="6500" totalsRowDxfId="6499" dataCellStyle="Comma">
      <totalsRowFormula>SUBTOTAL(9,Target_CC[Target_NGTMA_Nov])</totalsRowFormula>
    </tableColumn>
    <tableColumn id="59" xr3:uid="{243A1260-97F8-4386-8F6F-E6CC09AFC37D}" name="Target_NGTMA_Des" totalsRowFunction="custom" dataDxfId="6498" totalsRowDxfId="6497" dataCellStyle="Comma">
      <totalsRowFormula>SUBTOTAL(9,Target_CC[Target_NGTMA_Des])</totalsRowFormula>
    </tableColumn>
    <tableColumn id="60" xr3:uid="{4743A624-E17A-4D01-838A-F46EB8D18841}" name="Total_Target_NGTMA" totalsRowFunction="custom" dataDxfId="6496" totalsRowDxfId="6495" dataCellStyle="Comma">
      <calculatedColumnFormula>SUM(Target_CC[[#This Row],[Target_NGTMA_Jan]:[Target_NGTMA_Des]])</calculatedColumnFormula>
      <totalsRowFormula>SUBTOTAL(9,Target_CC[Total_Target_NGTMA])</totalsRowFormula>
    </tableColumn>
    <tableColumn id="62" xr3:uid="{1ECA4255-CD01-4749-904B-053548811408}" name="Real_Jan" totalsRowFunction="custom" dataDxfId="6494" totalsRowDxfId="6493" dataCellStyle="Comma">
      <totalsRowFormula>SUBTOTAL(9,Target_CC[Real_Jan])</totalsRowFormula>
    </tableColumn>
    <tableColumn id="76" xr3:uid="{D911AD5E-0B21-407F-BA08-3C23F9B00F3A}" name="Real_Feb" totalsRowFunction="custom" dataDxfId="6492" totalsRowDxfId="6491" dataCellStyle="Comma">
      <calculatedColumnFormula>Target_CC[[#This Row],[Est_Sust_NP Feb]]+Target_CC[[#This Row],[Est_Sust_POTS Feb]]+Target_CC[[#This Row],[BC_Feb]]</calculatedColumnFormula>
      <totalsRowFormula>SUBTOTAL(9,Target_CC[Real_Feb])</totalsRowFormula>
    </tableColumn>
    <tableColumn id="77" xr3:uid="{4B56E6FA-2B6C-4A38-B5DF-55D5B0FC080C}" name="Real_Mar" totalsRowFunction="custom" dataDxfId="6490" totalsRowDxfId="6489" dataCellStyle="Comma">
      <calculatedColumnFormula>VLOOKUP(Target_CC[[#This Row],[NIPNAS]],'[1]detail sales'!$B$2:$F$1597,COLUMN(E$1),0)</calculatedColumnFormula>
      <totalsRowFormula>SUBTOTAL(9,Target_CC[Real_Mar])</totalsRowFormula>
    </tableColumn>
    <tableColumn id="78" xr3:uid="{38C0CA76-5EA2-4251-BAAA-0410AC2B5DC5}" name="Real_Apr" totalsRowFunction="custom" dataDxfId="6488" totalsRowDxfId="6487" dataCellStyle="Comma">
      <calculatedColumnFormula>Target_CC[[#This Row],[Est_Sust_NP Apr]]+Target_CC[[#This Row],[Est_Sust_POTS Apr]]+Target_CC[[#This Row],[BC_Apr]]</calculatedColumnFormula>
      <totalsRowFormula>SUBTOTAL(9,Target_CC[Real_Apr])</totalsRowFormula>
    </tableColumn>
    <tableColumn id="79" xr3:uid="{7CC45A5A-EADA-4399-BB6C-6D4A0BD05BA2}" name="Real_Mei" totalsRowFunction="custom" dataDxfId="6486" totalsRowDxfId="6485" dataCellStyle="Comma">
      <calculatedColumnFormula>Target_CC[[#This Row],[Est_Sust_NP Mei]]+Target_CC[[#This Row],[Est_Sust_POTS Mei]]+Target_CC[[#This Row],[BC_Mei]]</calculatedColumnFormula>
      <totalsRowFormula>SUBTOTAL(9,Target_CC[Real_Mei])</totalsRowFormula>
    </tableColumn>
    <tableColumn id="80" xr3:uid="{95076F1E-8E0D-4AFF-9D7C-F687F8FE28A2}" name="Real_Jun" totalsRowFunction="custom" dataDxfId="6484" totalsRowDxfId="6483" dataCellStyle="Comma">
      <calculatedColumnFormula>Target_CC[[#This Row],[Est_Sust_NP Jun]]+Target_CC[[#This Row],[Est_Sust_POTS Jun]]+Target_CC[[#This Row],[BC_Jun]]</calculatedColumnFormula>
      <totalsRowFormula>SUBTOTAL(9,Target_CC[Real_Jun])</totalsRowFormula>
    </tableColumn>
    <tableColumn id="81" xr3:uid="{04322657-9C0B-4DB9-931B-ABAD885ACC1F}" name="Real_Jul" totalsRowFunction="custom" dataDxfId="6482" totalsRowDxfId="6481" dataCellStyle="Comma">
      <calculatedColumnFormula>Target_CC[[#This Row],[Est_Sust_NP Jul]]+Target_CC[[#This Row],[Est_Sust_POTS Jul]]+Target_CC[[#This Row],[BC_Jul]]</calculatedColumnFormula>
      <totalsRowFormula>SUBTOTAL(9,Target_CC[Real_Jul])</totalsRowFormula>
    </tableColumn>
    <tableColumn id="82" xr3:uid="{EA42E3B7-D74F-497E-93F7-045B4A19FC54}" name="Real_Agu" totalsRowFunction="custom" dataDxfId="6480" totalsRowDxfId="6479" dataCellStyle="Comma">
      <calculatedColumnFormula>Target_CC[[#This Row],[Est_Sust_NP Agu]]+Target_CC[[#This Row],[Est_Sust_POTS Agu]]+Target_CC[[#This Row],[BC_Agu]]</calculatedColumnFormula>
      <totalsRowFormula>SUBTOTAL(9,Target_CC[Real_Agu])</totalsRowFormula>
    </tableColumn>
    <tableColumn id="83" xr3:uid="{21F705E6-0BA6-4A18-9B5A-00B382E6C950}" name="Real_Sep" totalsRowFunction="custom" dataDxfId="6478" totalsRowDxfId="6477" dataCellStyle="Comma">
      <calculatedColumnFormula>Target_CC[[#This Row],[Est_Sust_NP Sep]]+Target_CC[[#This Row],[Est_Sust_POTS Sep]]+Target_CC[[#This Row],[BC_Sep]]</calculatedColumnFormula>
      <totalsRowFormula>SUBTOTAL(9,Target_CC[Real_Sep])</totalsRowFormula>
    </tableColumn>
    <tableColumn id="84" xr3:uid="{FB1EAC73-9C6A-45BC-8A4F-F5E11600BB54}" name="Real_Okt" totalsRowFunction="custom" dataDxfId="6476" totalsRowDxfId="6475" dataCellStyle="Comma">
      <calculatedColumnFormula>Target_CC[[#This Row],[Est_Sust_NP Okt]]+Target_CC[[#This Row],[Est_Sust_POTS Okt]]+Target_CC[[#This Row],[BC_Okt]]</calculatedColumnFormula>
      <totalsRowFormula>SUBTOTAL(9,Target_CC[Real_Okt])</totalsRowFormula>
    </tableColumn>
    <tableColumn id="85" xr3:uid="{40BD2902-308D-4A88-B878-2FCD70245F6A}" name="Real_Nov" totalsRowFunction="custom" dataDxfId="6474" totalsRowDxfId="6473" dataCellStyle="Comma">
      <calculatedColumnFormula>Target_CC[[#This Row],[Est_Sust_NP Nov]]+Target_CC[[#This Row],[Est_Sust_POTS Nov]]+Target_CC[[#This Row],[BC_Nov]]</calculatedColumnFormula>
      <totalsRowFormula>SUBTOTAL(9,Target_CC[Real_Nov])</totalsRowFormula>
    </tableColumn>
    <tableColumn id="86" xr3:uid="{235B123A-76EC-408A-8BA0-078239C09FC9}" name="Real_Des" totalsRowFunction="custom" dataDxfId="6472" totalsRowDxfId="6471" dataCellStyle="Comma">
      <calculatedColumnFormula>Target_CC[[#This Row],[Est_Sust_NP Des]]+Target_CC[[#This Row],[Est_Sust_POTS Des]]+Target_CC[[#This Row],[BC_Des]]</calculatedColumnFormula>
      <totalsRowFormula>SUBTOTAL(9,Target_CC[Real_Des])</totalsRowFormula>
    </tableColumn>
    <tableColumn id="63" xr3:uid="{2A2277B1-7621-4479-A608-2F0DFC0B54C2}" name="Real_Total" totalsRowFunction="custom" dataDxfId="6470" totalsRowDxfId="6469" dataCellStyle="Comma">
      <calculatedColumnFormula>SUM(Target_CC[[#This Row],[Real_Jan]:[Real_Des]])</calculatedColumnFormula>
      <totalsRowFormula>SUBTOTAL(9,Target_CC[Real_Total])</totalsRowFormula>
    </tableColumn>
    <tableColumn id="64" xr3:uid="{25BF2EF8-6AA2-4C04-9899-C443657CFBD7}" name="Est_Sust_NP Jan" totalsRowFunction="custom" dataDxfId="6468" totalsRowDxfId="6467" dataCellStyle="Comma">
      <totalsRowFormula>SUBTOTAL(9,Target_CC[Est_Sust_NP Jan])</totalsRowFormula>
    </tableColumn>
    <tableColumn id="65" xr3:uid="{10E34A8D-A216-471E-BADC-8C372B823A8D}" name="Est_Sust_NP Feb" totalsRowFunction="custom" dataDxfId="6466" totalsRowDxfId="6465" dataCellStyle="Comma">
      <calculatedColumnFormula>_xlfn.IFNA(VLOOKUP(Target_CC[[#This Row],[NIPNAS]],#REF!,COLUMN(C$1),0),VLOOKUP(Target_CC[[#This Row],[STANDARD NAME]],#REF!,COLUMN(C$1),0))</calculatedColumnFormula>
      <totalsRowFormula>SUBTOTAL(9,Target_CC[Est_Sust_NP Feb])</totalsRowFormula>
    </tableColumn>
    <tableColumn id="66" xr3:uid="{CF6E32AE-F308-424A-AB20-16DEF433B54E}" name="Est_Sust_NP Mar" totalsRowFunction="custom" dataDxfId="6464" totalsRowDxfId="6463" dataCellStyle="Comma">
      <calculatedColumnFormula>Target_CC[[#This Row],[Est_Sust_NP Feb]]*95%</calculatedColumnFormula>
      <totalsRowFormula>SUBTOTAL(9,Target_CC[Est_Sust_NP Mar])</totalsRowFormula>
    </tableColumn>
    <tableColumn id="67" xr3:uid="{57125ADB-04F8-40F0-9ADB-9887BD7AAC86}" name="Est_Sust_NP Apr" totalsRowFunction="custom" dataDxfId="6462" totalsRowDxfId="6461" dataCellStyle="Comma">
      <calculatedColumnFormula>Target_CC[[#This Row],[Est_Sust_NP Mar]]*95%</calculatedColumnFormula>
      <totalsRowFormula>SUBTOTAL(9,Target_CC[Est_Sust_NP Apr])</totalsRowFormula>
    </tableColumn>
    <tableColumn id="68" xr3:uid="{8DAC3888-DCFC-488E-AB6F-3207C1323782}" name="Est_Sust_NP Mei" totalsRowFunction="custom" dataDxfId="6460" totalsRowDxfId="6459" dataCellStyle="Comma">
      <calculatedColumnFormula>Target_CC[[#This Row],[Est_Sust_NP Apr]]</calculatedColumnFormula>
      <totalsRowFormula>SUBTOTAL(9,Target_CC[Est_Sust_NP Mei])</totalsRowFormula>
    </tableColumn>
    <tableColumn id="69" xr3:uid="{DC358CBD-C56A-49DB-AACB-3D9DB16E97B9}" name="Est_Sust_NP Jun" totalsRowFunction="custom" dataDxfId="6458" totalsRowDxfId="6457" dataCellStyle="Comma">
      <calculatedColumnFormula>Target_CC[[#This Row],[Est_Sust_NP Mei]]</calculatedColumnFormula>
      <totalsRowFormula>SUBTOTAL(9,Target_CC[Est_Sust_NP Jun])</totalsRowFormula>
    </tableColumn>
    <tableColumn id="70" xr3:uid="{EDEB1D80-6CD0-448B-9E1A-DC1D4AA401B6}" name="Est_Sust_NP Jul" totalsRowFunction="custom" dataDxfId="6456" totalsRowDxfId="6455" dataCellStyle="Comma">
      <calculatedColumnFormula>Target_CC[[#This Row],[Est_Sust_NP Jun]]</calculatedColumnFormula>
      <totalsRowFormula>SUBTOTAL(9,Target_CC[Est_Sust_NP Jul])</totalsRowFormula>
    </tableColumn>
    <tableColumn id="71" xr3:uid="{AE85F9CE-668F-450B-A206-ACBBFD664F9F}" name="Est_Sust_NP Agu" totalsRowFunction="custom" dataDxfId="6454" totalsRowDxfId="6453" dataCellStyle="Comma">
      <calculatedColumnFormula>Target_CC[[#This Row],[Est_Sust_NP Jul]]</calculatedColumnFormula>
      <totalsRowFormula>SUBTOTAL(9,Target_CC[Est_Sust_NP Agu])</totalsRowFormula>
    </tableColumn>
    <tableColumn id="72" xr3:uid="{B482173C-44E4-4075-934A-05B45956E2FD}" name="Est_Sust_NP Sep" totalsRowFunction="custom" dataDxfId="6452" totalsRowDxfId="6451" dataCellStyle="Comma">
      <calculatedColumnFormula>Target_CC[[#This Row],[Est_Sust_NP Agu]]</calculatedColumnFormula>
      <totalsRowFormula>SUBTOTAL(9,Target_CC[Est_Sust_NP Sep])</totalsRowFormula>
    </tableColumn>
    <tableColumn id="73" xr3:uid="{718D66AB-1FA2-40C0-B67D-42322365137D}" name="Est_Sust_NP Okt" totalsRowFunction="custom" dataDxfId="6450" totalsRowDxfId="6449" dataCellStyle="Comma">
      <calculatedColumnFormula>Target_CC[[#This Row],[Est_Sust_NP Sep]]</calculatedColumnFormula>
      <totalsRowFormula>SUBTOTAL(9,Target_CC[Est_Sust_NP Okt])</totalsRowFormula>
    </tableColumn>
    <tableColumn id="74" xr3:uid="{032A7BD4-84B1-4E6D-B394-EBB9CA3772CA}" name="Est_Sust_NP Nov" totalsRowFunction="custom" dataDxfId="6448" totalsRowDxfId="6447" dataCellStyle="Comma">
      <calculatedColumnFormula>Target_CC[[#This Row],[Est_Sust_NP Okt]]</calculatedColumnFormula>
      <totalsRowFormula>SUBTOTAL(9,Target_CC[Est_Sust_NP Nov])</totalsRowFormula>
    </tableColumn>
    <tableColumn id="75" xr3:uid="{087D8117-5B3D-4DE4-AE80-ECAE379DC658}" name="Est_Sust_NP Des" totalsRowFunction="custom" dataDxfId="6446" totalsRowDxfId="6445" dataCellStyle="Comma">
      <calculatedColumnFormula>Target_CC[[#This Row],[Est_Sust_NP Nov]]</calculatedColumnFormula>
      <totalsRowFormula>SUBTOTAL(9,Target_CC[Est_Sust_NP Des])</totalsRowFormula>
    </tableColumn>
    <tableColumn id="87" xr3:uid="{E8AC8C1D-67FC-4828-B397-CE54F5D14673}" name="Total_Sust_NP" totalsRowFunction="custom" dataDxfId="6444" totalsRowDxfId="6443" dataCellStyle="Comma">
      <calculatedColumnFormula>SUM(Target_CC[[#This Row],[Est_Sust_NP Jan]:[Est_Sust_NP Des]])</calculatedColumnFormula>
      <totalsRowFormula>SUBTOTAL(9,Target_CC[Total_Sust_NP])</totalsRowFormula>
    </tableColumn>
    <tableColumn id="88" xr3:uid="{4A1ADA62-24E3-410D-9692-E34B4439844B}" name="Est_Sust_POTS Jan" totalsRowFunction="custom" dataDxfId="6442" totalsRowDxfId="6441" dataCellStyle="Comma">
      <totalsRowFormula>SUBTOTAL(9,Target_CC[Est_Sust_POTS Jan])</totalsRowFormula>
    </tableColumn>
    <tableColumn id="89" xr3:uid="{0CB1353D-3CB7-41F2-BAC9-539D303313AA}" name="Est_Sust_POTS Feb" totalsRowFunction="custom" dataDxfId="6440" totalsRowDxfId="6439" dataCellStyle="Comma">
      <calculatedColumnFormula>_xlfn.IFNA(VLOOKUP(Target_CC[[#This Row],[NIPNAS]],#REF!,COLUMN(C$1),0),VLOOKUP(Target_CC[[#This Row],[STANDARD NAME]],#REF!,COLUMN(C$1),0))</calculatedColumnFormula>
      <totalsRowFormula>SUBTOTAL(9,Target_CC[Est_Sust_POTS Feb])</totalsRowFormula>
    </tableColumn>
    <tableColumn id="90" xr3:uid="{30A2A243-00B3-4EA3-8478-15328983EF05}" name="Est_Sust_POTS Mar" totalsRowFunction="custom" dataDxfId="6438" totalsRowDxfId="6437" dataCellStyle="Comma">
      <calculatedColumnFormula>VLOOKUP(Target_CC[[#This Row],[NIPNAS]],#REF!,COLUMN(E$1),0)</calculatedColumnFormula>
      <totalsRowFormula>SUBTOTAL(9,Target_CC[Est_Sust_POTS Mar])</totalsRowFormula>
    </tableColumn>
    <tableColumn id="91" xr3:uid="{E5E50717-C475-47F0-A290-CF291E1AD741}" name="Est_Sust_POTS Apr" totalsRowFunction="custom" dataDxfId="6436" totalsRowDxfId="6435" dataCellStyle="Comma">
      <calculatedColumnFormula>Target_CC[[#This Row],[Est_Sust_POTS Mar]]</calculatedColumnFormula>
      <totalsRowFormula>SUBTOTAL(9,Target_CC[Est_Sust_POTS Apr])</totalsRowFormula>
    </tableColumn>
    <tableColumn id="92" xr3:uid="{B91862FA-D281-4A37-AAFF-050426337356}" name="Est_Sust_POTS Mei" totalsRowFunction="custom" dataDxfId="6434" totalsRowDxfId="6433" dataCellStyle="Comma">
      <calculatedColumnFormula>Target_CC[[#This Row],[Est_Sust_POTS Apr]]</calculatedColumnFormula>
      <totalsRowFormula>SUBTOTAL(9,Target_CC[Est_Sust_POTS Mei])</totalsRowFormula>
    </tableColumn>
    <tableColumn id="93" xr3:uid="{F3BC6FFB-DDD3-49BC-890A-98150E1A6F88}" name="Est_Sust_POTS Jun" totalsRowFunction="custom" dataDxfId="6432" totalsRowDxfId="6431" dataCellStyle="Comma">
      <calculatedColumnFormula>Target_CC[[#This Row],[Est_Sust_POTS Mei]]</calculatedColumnFormula>
      <totalsRowFormula>SUBTOTAL(9,Target_CC[Est_Sust_POTS Jun])</totalsRowFormula>
    </tableColumn>
    <tableColumn id="94" xr3:uid="{74018F06-8B49-4798-BBCD-F50E712B5F32}" name="Est_Sust_POTS Jul" totalsRowFunction="custom" dataDxfId="6430" totalsRowDxfId="6429" dataCellStyle="Comma">
      <calculatedColumnFormula>Target_CC[[#This Row],[Est_Sust_POTS Jun]]</calculatedColumnFormula>
      <totalsRowFormula>SUBTOTAL(9,Target_CC[Est_Sust_POTS Jul])</totalsRowFormula>
    </tableColumn>
    <tableColumn id="95" xr3:uid="{48A89CD7-4ECB-446A-8762-C6EE7B2FA718}" name="Est_Sust_POTS Agu" totalsRowFunction="custom" dataDxfId="6428" totalsRowDxfId="6427" dataCellStyle="Comma">
      <calculatedColumnFormula>Target_CC[[#This Row],[Est_Sust_POTS Jul]]</calculatedColumnFormula>
      <totalsRowFormula>SUBTOTAL(9,Target_CC[Est_Sust_POTS Agu])</totalsRowFormula>
    </tableColumn>
    <tableColumn id="96" xr3:uid="{EEF9FDBD-4EDC-424A-AF05-B96A8EA29FF5}" name="Est_Sust_POTS Sep" totalsRowFunction="custom" dataDxfId="6426" totalsRowDxfId="6425" dataCellStyle="Comma">
      <calculatedColumnFormula>Target_CC[[#This Row],[Est_Sust_POTS Agu]]</calculatedColumnFormula>
      <totalsRowFormula>SUBTOTAL(9,Target_CC[Est_Sust_POTS Sep])</totalsRowFormula>
    </tableColumn>
    <tableColumn id="97" xr3:uid="{F6903E23-F5D2-4FD0-9965-195E6D17ADC4}" name="Est_Sust_POTS Okt" totalsRowFunction="custom" dataDxfId="6424" totalsRowDxfId="6423" dataCellStyle="Comma">
      <calculatedColumnFormula>Target_CC[[#This Row],[Est_Sust_POTS Sep]]</calculatedColumnFormula>
      <totalsRowFormula>SUBTOTAL(9,Target_CC[Est_Sust_POTS Okt])</totalsRowFormula>
    </tableColumn>
    <tableColumn id="98" xr3:uid="{8CF6480D-F709-4507-BB57-7CBE69A5C5EE}" name="Est_Sust_POTS Nov" totalsRowFunction="custom" dataDxfId="6422" totalsRowDxfId="6421" dataCellStyle="Comma">
      <calculatedColumnFormula>Target_CC[[#This Row],[Est_Sust_POTS Okt]]</calculatedColumnFormula>
      <totalsRowFormula>SUBTOTAL(9,Target_CC[Est_Sust_POTS Nov])</totalsRowFormula>
    </tableColumn>
    <tableColumn id="99" xr3:uid="{85958B8B-D2CA-422A-9614-2AAFA01C5D11}" name="Est_Sust_POTS Des" totalsRowFunction="custom" dataDxfId="6420" totalsRowDxfId="6419" dataCellStyle="Comma">
      <calculatedColumnFormula>Target_CC[[#This Row],[Est_Sust_POTS Nov]]</calculatedColumnFormula>
      <totalsRowFormula>SUBTOTAL(9,Target_CC[Est_Sust_POTS Des])</totalsRowFormula>
    </tableColumn>
    <tableColumn id="100" xr3:uid="{775ECE36-6309-4C25-A8DB-6A56FA966F1A}" name="Total_Scal_POTS" totalsRowFunction="custom" dataDxfId="6418" totalsRowDxfId="6417" dataCellStyle="Comma">
      <calculatedColumnFormula>SUM(Target_CC[[#This Row],[Est_Sust_POTS Jan]:[Est_Sust_POTS Des]])</calculatedColumnFormula>
      <totalsRowFormula>SUBTOTAL(9,Target_CC[Total_Scal_POTS])</totalsRowFormula>
    </tableColumn>
    <tableColumn id="101" xr3:uid="{92F634B5-D4DD-411E-8AF9-29F59F4A3FE4}" name="BC_Jan" totalsRowFunction="custom" dataDxfId="6416" totalsRowDxfId="6415" dataCellStyle="Comma">
      <totalsRowFormula>SUBTOTAL(9,Target_CC[BC_Jan])</totalsRowFormula>
    </tableColumn>
    <tableColumn id="102" xr3:uid="{77675FD3-9999-468B-BE53-EE93473C69A0}" name="BC_Feb" totalsRowFunction="custom" dataDxfId="6414" totalsRowDxfId="6413" dataCellStyle="Comma">
      <totalsRowFormula>SUBTOTAL(9,Target_CC[BC_Feb])</totalsRowFormula>
    </tableColumn>
    <tableColumn id="103" xr3:uid="{AAF94EA3-70E9-4A53-9967-134B4915D558}" name="BC_Mar" totalsRowFunction="custom" dataDxfId="6412" totalsRowDxfId="6411" dataCellStyle="Comma">
      <totalsRowFormula>SUBTOTAL(9,Target_CC[BC_Mar])</totalsRowFormula>
    </tableColumn>
    <tableColumn id="104" xr3:uid="{BC7A29A0-1A8B-4105-9E51-003ED2988AF6}" name="BC_Apr" totalsRowFunction="custom" dataDxfId="6410" totalsRowDxfId="6409" dataCellStyle="Comma">
      <totalsRowFormula>SUBTOTAL(9,Target_CC[BC_Apr])</totalsRowFormula>
    </tableColumn>
    <tableColumn id="105" xr3:uid="{B6900107-8A61-48C0-B29F-9D81F5A2A8EB}" name="BC_Mei" totalsRowFunction="custom" dataDxfId="6408" totalsRowDxfId="6407" dataCellStyle="Comma">
      <totalsRowFormula>SUBTOTAL(9,Target_CC[BC_Mei])</totalsRowFormula>
    </tableColumn>
    <tableColumn id="106" xr3:uid="{17C46D32-8A48-4967-A502-BEC8FD23DD71}" name="BC_Jun" totalsRowFunction="custom" dataDxfId="6406" totalsRowDxfId="6405" dataCellStyle="Comma">
      <totalsRowFormula>SUBTOTAL(9,Target_CC[BC_Jun])</totalsRowFormula>
    </tableColumn>
    <tableColumn id="107" xr3:uid="{A990CD16-FFC9-4F28-AD55-A089C35655D4}" name="BC_Jul" totalsRowFunction="custom" dataDxfId="6404" totalsRowDxfId="6403" dataCellStyle="Comma">
      <totalsRowFormula>SUBTOTAL(9,Target_CC[BC_Jul])</totalsRowFormula>
    </tableColumn>
    <tableColumn id="108" xr3:uid="{38083B00-D7C2-486C-9D1F-2A9BE0E39EC4}" name="BC_Agu" totalsRowFunction="custom" dataDxfId="6402" totalsRowDxfId="6401" dataCellStyle="Comma">
      <totalsRowFormula>SUBTOTAL(9,Target_CC[BC_Agu])</totalsRowFormula>
    </tableColumn>
    <tableColumn id="109" xr3:uid="{E3D76BCF-D263-49E9-BA8D-0EBCA908F19D}" name="BC_Sep" totalsRowFunction="custom" dataDxfId="6400" totalsRowDxfId="6399" dataCellStyle="Comma">
      <totalsRowFormula>SUBTOTAL(9,Target_CC[BC_Sep])</totalsRowFormula>
    </tableColumn>
    <tableColumn id="110" xr3:uid="{0A1A8BE5-1D77-4F76-BDE9-C206717E0294}" name="BC_Okt" totalsRowFunction="custom" dataDxfId="6398" totalsRowDxfId="6397" dataCellStyle="Comma">
      <totalsRowFormula>SUBTOTAL(9,Target_CC[BC_Okt])</totalsRowFormula>
    </tableColumn>
    <tableColumn id="111" xr3:uid="{D40643BF-59F4-4D84-A98B-FB9A5C4AEC1F}" name="BC_Nov" totalsRowFunction="custom" dataDxfId="6396" totalsRowDxfId="6395" dataCellStyle="Comma">
      <totalsRowFormula>SUBTOTAL(9,Target_CC[BC_Nov])</totalsRowFormula>
    </tableColumn>
    <tableColumn id="112" xr3:uid="{1F933DCA-FD49-4DE9-9254-9942D4034AF1}" name="BC_Des" totalsRowFunction="custom" dataDxfId="6394" totalsRowDxfId="6393" dataCellStyle="Comma">
      <totalsRowFormula>SUBTOTAL(9,Target_CC[BC_Des])</totalsRowFormula>
    </tableColumn>
    <tableColumn id="113" xr3:uid="{751980DD-A148-4C6C-B7CC-24E0D9D62CDB}" name="Total_BC" totalsRowFunction="custom" dataDxfId="6392" totalsRowDxfId="6391" dataCellStyle="Comma">
      <calculatedColumnFormula>SUM(Target_CC[[#This Row],[BC_Jan]:[BC_Des]])</calculatedColumnFormula>
      <totalsRowFormula>SUBTOTAL(9,Target_CC[Total_BC])</totalsRowFormula>
    </tableColumn>
    <tableColumn id="115" xr3:uid="{96AAB9B8-375F-496D-A7E7-E6139F24714C}" name="Real_NGTMA Jan" totalsRowFunction="custom" dataDxfId="6390" totalsRowDxfId="6389" dataCellStyle="Comma">
      <totalsRowFormula>SUBTOTAL(9,Target_CC[Real_NGTMA Jan])</totalsRowFormula>
    </tableColumn>
    <tableColumn id="116" xr3:uid="{E7465B47-514E-4344-9C00-9EF1279A29C5}" name="Real_NGTMA Feb" totalsRowFunction="custom" dataDxfId="6388" totalsRowDxfId="6387" dataCellStyle="Comma">
      <totalsRowFormula>SUBTOTAL(9,Target_CC[Real_NGTMA Feb])</totalsRowFormula>
    </tableColumn>
    <tableColumn id="117" xr3:uid="{80DC1D02-66DD-4EA4-AD8C-848A50DCF4C7}" name="Real_NGTMA Mar" totalsRowFunction="custom" dataDxfId="6386" totalsRowDxfId="6385" dataCellStyle="Comma">
      <totalsRowFormula>SUBTOTAL(9,Target_CC[Real_NGTMA Mar])</totalsRowFormula>
    </tableColumn>
    <tableColumn id="118" xr3:uid="{FE2F67A2-6A99-4330-91D3-EB25D5516326}" name="Real_NGTMA Apr" totalsRowFunction="custom" dataDxfId="6384" totalsRowDxfId="6383" dataCellStyle="Comma">
      <totalsRowFormula>SUBTOTAL(9,Target_CC[Real_NGTMA Apr])</totalsRowFormula>
    </tableColumn>
    <tableColumn id="119" xr3:uid="{3C1BE768-4575-4CB6-946F-F4C168A6A4C3}" name="Real_NGTMA Mei" totalsRowFunction="custom" dataDxfId="6382" totalsRowDxfId="6381" dataCellStyle="Comma">
      <totalsRowFormula>SUBTOTAL(9,Target_CC[Real_NGTMA Mei])</totalsRowFormula>
    </tableColumn>
    <tableColumn id="120" xr3:uid="{B05E79E0-43BC-4376-81BE-7A2DD5312B3B}" name="Real_NGTMA Jun" totalsRowFunction="custom" dataDxfId="6380" totalsRowDxfId="6379" dataCellStyle="Comma">
      <totalsRowFormula>SUBTOTAL(9,Target_CC[Real_NGTMA Jun])</totalsRowFormula>
    </tableColumn>
    <tableColumn id="121" xr3:uid="{7B316652-4C8B-4DC8-9457-9BA1FD1F5F41}" name="Real_NGTMA Jul" totalsRowFunction="custom" dataDxfId="6378" totalsRowDxfId="6377" dataCellStyle="Comma">
      <totalsRowFormula>SUBTOTAL(9,Target_CC[Real_NGTMA Jul])</totalsRowFormula>
    </tableColumn>
    <tableColumn id="122" xr3:uid="{D19F4809-6D75-41A2-8A7C-DF70126F649B}" name="Real_NGTMA Agu" totalsRowFunction="custom" dataDxfId="6376" totalsRowDxfId="6375" dataCellStyle="Comma">
      <totalsRowFormula>SUBTOTAL(9,Target_CC[Real_NGTMA Agu])</totalsRowFormula>
    </tableColumn>
    <tableColumn id="123" xr3:uid="{3D119F9B-26CD-4908-95DE-1D34F192F908}" name="Real_NGTMA Sep" totalsRowFunction="custom" dataDxfId="6374" totalsRowDxfId="6373" dataCellStyle="Comma">
      <totalsRowFormula>SUBTOTAL(9,Target_CC[Real_NGTMA Sep])</totalsRowFormula>
    </tableColumn>
    <tableColumn id="124" xr3:uid="{C30EE80B-4BD8-4D40-A8C0-C944786A8051}" name="Real_NGTMA Okt" totalsRowFunction="custom" dataDxfId="6372" totalsRowDxfId="6371" dataCellStyle="Comma">
      <totalsRowFormula>SUBTOTAL(9,Target_CC[Real_NGTMA Okt])</totalsRowFormula>
    </tableColumn>
    <tableColumn id="125" xr3:uid="{1CCCD2EF-4095-457E-89F4-E39593746917}" name="Real_NGTMA Nov" totalsRowFunction="custom" dataDxfId="6370" totalsRowDxfId="6369" dataCellStyle="Comma">
      <totalsRowFormula>SUBTOTAL(9,Target_CC[Real_NGTMA Nov])</totalsRowFormula>
    </tableColumn>
    <tableColumn id="126" xr3:uid="{A5128D56-2E5A-4599-8308-4095B3731DF3}" name="Real_NGTMA Des" totalsRowFunction="custom" dataDxfId="6368" totalsRowDxfId="6367" dataCellStyle="Comma">
      <totalsRowFormula>SUBTOTAL(9,Target_CC[Real_NGTMA Des])</totalsRowFormula>
    </tableColumn>
    <tableColumn id="127" xr3:uid="{19E14E12-828E-4C73-8B48-3B887C4E9C7F}" name="TOTAL_Real_NGTMA" totalsRowFunction="custom" dataDxfId="6366" totalsRowDxfId="6365" dataCellStyle="Comma">
      <totalsRowFormula>SUBTOTAL(9,Target_CC[TOTAL_Real_NGTMA])</totalsRowFormula>
    </tableColumn>
    <tableColumn id="114" xr3:uid="{71B40C23-8C0B-409B-A556-0F67EA1F4571}" name="KAWASAN" dataDxfId="6364" dataCellStyle="Comm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273D527-BE23-46C0-A5DD-9EF8BF6956A8}" name="Target_AM" displayName="Target_AM" ref="B3:EA716" totalsRowShown="0" headerRowDxfId="6162" headerRowBorderDxfId="6161" tableBorderDxfId="6160">
  <tableColumns count="130">
    <tableColumn id="1" xr3:uid="{A176B93A-6708-457D-AE28-866AB87B7A23}" name="NIK"/>
    <tableColumn id="2" xr3:uid="{914D759E-8687-4882-92F2-AF5FD9B33ED1}" name="NAMA AM"/>
    <tableColumn id="3" xr3:uid="{D8E2242D-C31F-4B44-AA4B-F8EED18A3361}" name="PROPORSI"/>
    <tableColumn id="4" xr3:uid="{6F3DC725-49CF-476A-85E1-4DCA4AE9AD17}" name="PERIODE MAPPING" dataDxfId="6159"/>
    <tableColumn id="5" xr3:uid="{F3ABD4F2-B4AE-4F31-8455-FA9EFCEA0BC1}" name="NIPNAS"/>
    <tableColumn id="6" xr3:uid="{F865D8B8-CD6F-423B-87C6-4534CBCE54E2}" name="STANDARD NAME"/>
    <tableColumn id="7" xr3:uid="{8BBCA339-C9B5-474E-B33F-E7A10BFA8D95}" name="GROUP CONGLO"/>
    <tableColumn id="8" xr3:uid="{E192D30F-58BF-4E55-B6BB-37D8B8AC7166}" name="INDUSTRI"/>
    <tableColumn id="9" xr3:uid="{4A4A142F-9876-414A-A2EB-513261E124A9}" name="SEGMEN"/>
    <tableColumn id="10" xr3:uid="{20625D2F-18DF-47EB-88C1-36BC05A8686A}" name="WITEL HO"/>
    <tableColumn id="11" xr3:uid="{A933135D-83BD-403C-AD27-D0C6AC6B3508}" name="REGIONAL"/>
    <tableColumn id="12" xr3:uid="{E86EA7F1-70CD-4D0A-AB8D-B1AD0A64C690}" name="DIVISI"/>
    <tableColumn id="13" xr3:uid="{54D5584B-2039-407E-9912-B1C40B281E9B}" name="Target_2024" dataDxfId="6158">
      <calculatedColumnFormula>Target_AM[[#This Row],[PROPORSI]]*VLOOKUP(Target_AM[[#This Row],[NIPNAS]],Target_CC[],9,0)</calculatedColumnFormula>
    </tableColumn>
    <tableColumn id="14" xr3:uid="{ED4A6081-AAA2-49FD-9C01-0AFA6F7BDF7A}" name="Target_Sust_Jan" dataDxfId="6157" dataCellStyle="Comma">
      <calculatedColumnFormula>Target_AM[[#This Row],[PROPORSI]]*VLOOKUP(Target_AM[[#This Row],[NIPNAS]],Target_CC[],COLUMN(A$2)+9,0)</calculatedColumnFormula>
    </tableColumn>
    <tableColumn id="15" xr3:uid="{A12BEB64-443E-4C69-AB28-9C9520604499}" name="Target_Sust_Feb" dataDxfId="6156" dataCellStyle="Comma">
      <calculatedColumnFormula>Target_AM[[#This Row],[PROPORSI]]*VLOOKUP(Target_AM[[#This Row],[NIPNAS]],Target_CC[],COLUMN(B$2)+9,0)</calculatedColumnFormula>
    </tableColumn>
    <tableColumn id="16" xr3:uid="{02D78D69-1F7F-4777-893E-FD99D56B2DAC}" name="Target_Sust_Mar" dataDxfId="6155" dataCellStyle="Comma">
      <calculatedColumnFormula>Target_AM[[#This Row],[PROPORSI]]*VLOOKUP(Target_AM[[#This Row],[NIPNAS]],Target_CC[],COLUMN(C$2)+9,0)</calculatedColumnFormula>
    </tableColumn>
    <tableColumn id="17" xr3:uid="{EAC1DEA0-3844-4900-9FCF-0467587E3393}" name="Target_Sust_Apr" dataDxfId="6154" dataCellStyle="Comma">
      <calculatedColumnFormula>Target_AM[[#This Row],[PROPORSI]]*VLOOKUP(Target_AM[[#This Row],[NIPNAS]],Target_CC[],COLUMN(D$2)+9,0)</calculatedColumnFormula>
    </tableColumn>
    <tableColumn id="18" xr3:uid="{3475580E-70B1-4680-ADB8-E4AD9A92D355}" name="Target_Sust_Mei" dataDxfId="6153" dataCellStyle="Comma">
      <calculatedColumnFormula>Target_AM[[#This Row],[PROPORSI]]*VLOOKUP(Target_AM[[#This Row],[NIPNAS]],Target_CC[],COLUMN(E$2)+9,0)</calculatedColumnFormula>
    </tableColumn>
    <tableColumn id="19" xr3:uid="{0BAEB128-CAA3-4700-B151-95A403DF9FBF}" name="Target_Sust_Jun" dataDxfId="6152" dataCellStyle="Comma">
      <calculatedColumnFormula>Target_AM[[#This Row],[PROPORSI]]*VLOOKUP(Target_AM[[#This Row],[NIPNAS]],Target_CC[],COLUMN(F$2)+9,0)</calculatedColumnFormula>
    </tableColumn>
    <tableColumn id="20" xr3:uid="{A631A2B1-8EE1-4D88-A45A-07F810A942FC}" name="Target_Sust_Jul" dataDxfId="6151" dataCellStyle="Comma">
      <calculatedColumnFormula>Target_AM[[#This Row],[PROPORSI]]*VLOOKUP(Target_AM[[#This Row],[NIPNAS]],Target_CC[],COLUMN(G$2)+9,0)</calculatedColumnFormula>
    </tableColumn>
    <tableColumn id="21" xr3:uid="{6514D10A-DEF3-4B71-A234-E1CC2C904E4F}" name="Target_Sust_Ags" dataDxfId="6150" dataCellStyle="Comma">
      <calculatedColumnFormula>Target_AM[[#This Row],[PROPORSI]]*VLOOKUP(Target_AM[[#This Row],[NIPNAS]],Target_CC[],COLUMN(H$2)+9,0)</calculatedColumnFormula>
    </tableColumn>
    <tableColumn id="22" xr3:uid="{EDA225F1-EDF8-40CC-8DC4-F562E311909B}" name="Target_Sust_Sep" dataDxfId="6149" dataCellStyle="Comma">
      <calculatedColumnFormula>Target_AM[[#This Row],[PROPORSI]]*VLOOKUP(Target_AM[[#This Row],[NIPNAS]],Target_CC[],COLUMN(I$2)+9,0)</calculatedColumnFormula>
    </tableColumn>
    <tableColumn id="23" xr3:uid="{E9D83805-018F-434D-94D0-EE1A6398A106}" name="Target_Sust_Okt" dataDxfId="6148" dataCellStyle="Comma">
      <calculatedColumnFormula>Target_AM[[#This Row],[PROPORSI]]*VLOOKUP(Target_AM[[#This Row],[NIPNAS]],Target_CC[],COLUMN(J$2)+9,0)</calculatedColumnFormula>
    </tableColumn>
    <tableColumn id="24" xr3:uid="{3ECFB0EE-8A96-41F8-AACA-33D76A59A437}" name="Target_Sust_Nov" dataDxfId="6147" dataCellStyle="Comma">
      <calculatedColumnFormula>Target_AM[[#This Row],[PROPORSI]]*VLOOKUP(Target_AM[[#This Row],[NIPNAS]],Target_CC[],COLUMN(K$2)+9,0)</calculatedColumnFormula>
    </tableColumn>
    <tableColumn id="25" xr3:uid="{E040FBCA-1EBA-4E2C-BDA1-23D0BACEB79F}" name="Target_Sust_Des" dataDxfId="6146" dataCellStyle="Comma">
      <calculatedColumnFormula>Target_AM[[#This Row],[PROPORSI]]*VLOOKUP(Target_AM[[#This Row],[NIPNAS]],Target_CC[],COLUMN(L$2)+9,0)</calculatedColumnFormula>
    </tableColumn>
    <tableColumn id="26" xr3:uid="{A43AB315-E1EF-40A7-8FF4-746CCD38C6D0}" name="Total_Target_Sustain" dataDxfId="6145" dataCellStyle="Comma">
      <calculatedColumnFormula>Target_AM[[#This Row],[PROPORSI]]*VLOOKUP(Target_AM[[#This Row],[NIPNAS]],Target_CC[],COLUMN(M$2)+9,0)</calculatedColumnFormula>
    </tableColumn>
    <tableColumn id="27" xr3:uid="{83CC432E-FE03-4B16-A547-53783B1856DC}" name="Target_Scal_Jan" dataDxfId="6144" dataCellStyle="Comma">
      <calculatedColumnFormula>Target_AM[[#This Row],[PROPORSI]]*VLOOKUP(Target_AM[[#This Row],[NIPNAS]],Target_CC[],COLUMN(N$2)+9,0)</calculatedColumnFormula>
    </tableColumn>
    <tableColumn id="28" xr3:uid="{ABD23F8A-46C0-4F7F-8FE8-114C9C2B1504}" name="Target_Scal_Feb" dataDxfId="6143" dataCellStyle="Comma">
      <calculatedColumnFormula>Target_AM[[#This Row],[PROPORSI]]*VLOOKUP(Target_AM[[#This Row],[NIPNAS]],Target_CC[],COLUMN(O$2)+9,0)</calculatedColumnFormula>
    </tableColumn>
    <tableColumn id="29" xr3:uid="{14524DCD-CCAD-4DAE-BACC-5DA58C34D2E2}" name="Target_Scal_Mar" dataDxfId="6142" dataCellStyle="Comma">
      <calculatedColumnFormula>Target_AM[[#This Row],[PROPORSI]]*VLOOKUP(Target_AM[[#This Row],[NIPNAS]],Target_CC[],COLUMN(P$2)+9,0)</calculatedColumnFormula>
    </tableColumn>
    <tableColumn id="30" xr3:uid="{65F0CA00-674C-485C-BCC7-D456FE227512}" name="Target_Scal_Apr" dataDxfId="6141" dataCellStyle="Comma">
      <calculatedColumnFormula>Target_AM[[#This Row],[PROPORSI]]*VLOOKUP(Target_AM[[#This Row],[NIPNAS]],Target_CC[],COLUMN(Q$2)+9,0)</calculatedColumnFormula>
    </tableColumn>
    <tableColumn id="31" xr3:uid="{DC642602-FFAE-4DE9-9D0A-B1EEDD80B355}" name="Target_Scal_Mei" dataDxfId="6140" dataCellStyle="Comma">
      <calculatedColumnFormula>Target_AM[[#This Row],[PROPORSI]]*VLOOKUP(Target_AM[[#This Row],[NIPNAS]],Target_CC[],COLUMN(R$2)+9,0)</calculatedColumnFormula>
    </tableColumn>
    <tableColumn id="32" xr3:uid="{FA871562-7790-4ADE-AB81-FF5E4EDC6996}" name="Target_Scal_Jun" dataDxfId="6139" dataCellStyle="Comma">
      <calculatedColumnFormula>Target_AM[[#This Row],[PROPORSI]]*VLOOKUP(Target_AM[[#This Row],[NIPNAS]],Target_CC[],COLUMN(S$2)+9,0)</calculatedColumnFormula>
    </tableColumn>
    <tableColumn id="33" xr3:uid="{2AB4189A-E43A-4DC2-94A3-8A944FA3B0BD}" name="Target_Scal_Jul" dataDxfId="6138" dataCellStyle="Comma">
      <calculatedColumnFormula>Target_AM[[#This Row],[PROPORSI]]*VLOOKUP(Target_AM[[#This Row],[NIPNAS]],Target_CC[],COLUMN(T$2)+9,0)</calculatedColumnFormula>
    </tableColumn>
    <tableColumn id="34" xr3:uid="{8149920A-2312-449B-9911-87B6AF4301AD}" name="Target_Scal_Ags" dataDxfId="6137" dataCellStyle="Comma">
      <calculatedColumnFormula>Target_AM[[#This Row],[PROPORSI]]*VLOOKUP(Target_AM[[#This Row],[NIPNAS]],Target_CC[],COLUMN(U$2)+9,0)</calculatedColumnFormula>
    </tableColumn>
    <tableColumn id="35" xr3:uid="{2BD40574-EB4C-492B-9DEF-D2D195300F54}" name="Target_Scal_Sept" dataDxfId="6136" dataCellStyle="Comma">
      <calculatedColumnFormula>Target_AM[[#This Row],[PROPORSI]]*VLOOKUP(Target_AM[[#This Row],[NIPNAS]],Target_CC[],COLUMN(V$2)+9,0)</calculatedColumnFormula>
    </tableColumn>
    <tableColumn id="36" xr3:uid="{DEA5DC42-7303-4878-AA92-F052DAA6C325}" name="Target_Scal_Okt" dataDxfId="6135" dataCellStyle="Comma">
      <calculatedColumnFormula>Target_AM[[#This Row],[PROPORSI]]*VLOOKUP(Target_AM[[#This Row],[NIPNAS]],Target_CC[],COLUMN(W$2)+9,0)</calculatedColumnFormula>
    </tableColumn>
    <tableColumn id="37" xr3:uid="{5C1F0F86-31FA-454B-B5C1-89520D32F99C}" name="Target_Scal_Nov" dataDxfId="6134" dataCellStyle="Comma">
      <calculatedColumnFormula>Target_AM[[#This Row],[PROPORSI]]*VLOOKUP(Target_AM[[#This Row],[NIPNAS]],Target_CC[],COLUMN(X$2)+9,0)</calculatedColumnFormula>
    </tableColumn>
    <tableColumn id="38" xr3:uid="{EF8A2C80-02EA-4DB1-9229-2CF213A8CE26}" name="Target_Scal_Des" dataDxfId="6133" dataCellStyle="Comma">
      <calculatedColumnFormula>Target_AM[[#This Row],[PROPORSI]]*VLOOKUP(Target_AM[[#This Row],[NIPNAS]],Target_CC[],COLUMN(Y$2)+9,0)</calculatedColumnFormula>
    </tableColumn>
    <tableColumn id="39" xr3:uid="{5CCAD5A8-4DE0-4B90-9B92-DED5F19F942B}" name="Total_Target_Scaling" dataDxfId="6132" dataCellStyle="Comma">
      <calculatedColumnFormula>Target_AM[[#This Row],[PROPORSI]]*VLOOKUP(Target_AM[[#This Row],[NIPNAS]],Target_CC[],COLUMN(Z$2)+9,0)</calculatedColumnFormula>
    </tableColumn>
    <tableColumn id="40" xr3:uid="{2C0E8082-ACB0-4EB1-9930-98E39101F295}" name="Target_Jan" dataDxfId="6131" dataCellStyle="Comma">
      <calculatedColumnFormula>Target_AM[[#This Row],[PROPORSI]]*VLOOKUP(Target_AM[[#This Row],[NIPNAS]],Target_CC[],COLUMN(AA$2)+9,0)</calculatedColumnFormula>
    </tableColumn>
    <tableColumn id="41" xr3:uid="{6654F17F-F770-42B7-B53B-8EBDBEFA5F85}" name="Target_Feb" dataDxfId="6130" dataCellStyle="Comma">
      <calculatedColumnFormula>Target_AM[[#This Row],[PROPORSI]]*VLOOKUP(Target_AM[[#This Row],[NIPNAS]],Target_CC[],COLUMN(AB$2)+9,0)</calculatedColumnFormula>
    </tableColumn>
    <tableColumn id="42" xr3:uid="{972A71E4-991F-4368-BF19-F8C0057CF4F0}" name="Target_Mar" dataDxfId="6129" dataCellStyle="Comma">
      <calculatedColumnFormula>Target_AM[[#This Row],[PROPORSI]]*VLOOKUP(Target_AM[[#This Row],[NIPNAS]],Target_CC[],COLUMN(AC$2)+9,0)</calculatedColumnFormula>
    </tableColumn>
    <tableColumn id="43" xr3:uid="{33B56D3C-7E3E-4698-B819-BB1B8D50462E}" name="Target_Apr" dataDxfId="6128" dataCellStyle="Comma">
      <calculatedColumnFormula>Target_AM[[#This Row],[PROPORSI]]*VLOOKUP(Target_AM[[#This Row],[NIPNAS]],Target_CC[],COLUMN(AD$2)+9,0)</calculatedColumnFormula>
    </tableColumn>
    <tableColumn id="44" xr3:uid="{8242B065-7F95-4433-BFEE-1C647E9A344D}" name="Target_Mei" dataDxfId="6127" dataCellStyle="Comma">
      <calculatedColumnFormula>Target_AM[[#This Row],[PROPORSI]]*VLOOKUP(Target_AM[[#This Row],[NIPNAS]],Target_CC[],COLUMN(AE$2)+9,0)</calculatedColumnFormula>
    </tableColumn>
    <tableColumn id="45" xr3:uid="{BB1C1491-107B-4570-B265-766ABB5DFC92}" name="Target_Jun" dataDxfId="6126" dataCellStyle="Comma">
      <calculatedColumnFormula>Target_AM[[#This Row],[PROPORSI]]*VLOOKUP(Target_AM[[#This Row],[NIPNAS]],Target_CC[],COLUMN(AF$2)+9,0)</calculatedColumnFormula>
    </tableColumn>
    <tableColumn id="46" xr3:uid="{46A89227-89D3-4EA8-965C-C23C6961EBAD}" name="Target_Jul" dataDxfId="6125" dataCellStyle="Comma">
      <calculatedColumnFormula>Target_AM[[#This Row],[PROPORSI]]*VLOOKUP(Target_AM[[#This Row],[NIPNAS]],Target_CC[],COLUMN(AG$2)+9,0)</calculatedColumnFormula>
    </tableColumn>
    <tableColumn id="47" xr3:uid="{29F7A2D4-C07A-4274-BB5B-5E39DABF1C69}" name="Target_Ags" dataDxfId="6124" dataCellStyle="Comma">
      <calculatedColumnFormula>Target_AM[[#This Row],[PROPORSI]]*VLOOKUP(Target_AM[[#This Row],[NIPNAS]],Target_CC[],COLUMN(AH$2)+9,0)</calculatedColumnFormula>
    </tableColumn>
    <tableColumn id="48" xr3:uid="{40BCB737-5894-4315-9A07-651B9BB7085B}" name="Target_Sep" dataDxfId="6123" dataCellStyle="Comma">
      <calculatedColumnFormula>Target_AM[[#This Row],[PROPORSI]]*VLOOKUP(Target_AM[[#This Row],[NIPNAS]],Target_CC[],COLUMN(AI$2)+9,0)</calculatedColumnFormula>
    </tableColumn>
    <tableColumn id="49" xr3:uid="{42E0B297-E4FF-4E18-AADE-A953063959B6}" name="Target_Okt" dataDxfId="6122" dataCellStyle="Comma">
      <calculatedColumnFormula>Target_AM[[#This Row],[PROPORSI]]*VLOOKUP(Target_AM[[#This Row],[NIPNAS]],Target_CC[],COLUMN(AJ$2)+9,0)</calculatedColumnFormula>
    </tableColumn>
    <tableColumn id="50" xr3:uid="{CEF8D629-7508-4D86-82A2-DEAC59E03535}" name="Target_Nov" dataDxfId="6121" dataCellStyle="Comma">
      <calculatedColumnFormula>Target_AM[[#This Row],[PROPORSI]]*VLOOKUP(Target_AM[[#This Row],[NIPNAS]],Target_CC[],COLUMN(AK$2)+9,0)</calculatedColumnFormula>
    </tableColumn>
    <tableColumn id="51" xr3:uid="{BA97AC63-5BE0-4229-B151-B4960650A55B}" name="Target_Des" dataDxfId="6120" dataCellStyle="Comma">
      <calculatedColumnFormula>Target_AM[[#This Row],[PROPORSI]]*VLOOKUP(Target_AM[[#This Row],[NIPNAS]],Target_CC[],COLUMN(AL$2)+9,0)</calculatedColumnFormula>
    </tableColumn>
    <tableColumn id="52" xr3:uid="{7F8C1A52-1A5D-4C6E-9B77-C390FB6761EA}" name="Total_Target" dataDxfId="6119" dataCellStyle="Comma">
      <calculatedColumnFormula>Target_AM[[#This Row],[PROPORSI]]*VLOOKUP(Target_AM[[#This Row],[NIPNAS]],Target_CC[],COLUMN(AM$2)+9,0)</calculatedColumnFormula>
    </tableColumn>
    <tableColumn id="53" xr3:uid="{330585A3-BF2B-4C35-9839-54372BF6A981}" name="Target_NGTMA_Jan" dataDxfId="6118" dataCellStyle="Comma">
      <calculatedColumnFormula>Target_AM[[#This Row],[PROPORSI]]*VLOOKUP(Target_AM[[#This Row],[NIPNAS]],Target_CC[],COLUMN(AN$2)+9,0)</calculatedColumnFormula>
    </tableColumn>
    <tableColumn id="54" xr3:uid="{A6DC7425-79C0-4614-86E7-A0E2CF270B0B}" name="Target_NGTMA_Feb" dataDxfId="6117" dataCellStyle="Comma">
      <calculatedColumnFormula>Target_AM[[#This Row],[PROPORSI]]*VLOOKUP(Target_AM[[#This Row],[NIPNAS]],Target_CC[],COLUMN(AO$2)+9,0)</calculatedColumnFormula>
    </tableColumn>
    <tableColumn id="55" xr3:uid="{F99E8B6F-6E26-4F94-80FE-264C95FB0934}" name="Target_NGTMA_Mar" dataDxfId="6116" dataCellStyle="Comma">
      <calculatedColumnFormula>Target_AM[[#This Row],[PROPORSI]]*VLOOKUP(Target_AM[[#This Row],[NIPNAS]],Target_CC[],COLUMN(AP$2)+9,0)</calculatedColumnFormula>
    </tableColumn>
    <tableColumn id="56" xr3:uid="{2BF30A53-6DE9-4E0B-8806-F4B55F3A84BE}" name="Target_NGTMA_Apr" dataDxfId="6115" dataCellStyle="Comma">
      <calculatedColumnFormula>Target_AM[[#This Row],[PROPORSI]]*VLOOKUP(Target_AM[[#This Row],[NIPNAS]],Target_CC[],COLUMN(AQ$2)+9,0)</calculatedColumnFormula>
    </tableColumn>
    <tableColumn id="57" xr3:uid="{6196B653-AC8C-455F-961A-FE47A80C44BE}" name="Target_NGTMA_Mei" dataDxfId="6114" dataCellStyle="Comma">
      <calculatedColumnFormula>Target_AM[[#This Row],[PROPORSI]]*VLOOKUP(Target_AM[[#This Row],[NIPNAS]],Target_CC[],COLUMN(AR$2)+9,0)</calculatedColumnFormula>
    </tableColumn>
    <tableColumn id="58" xr3:uid="{4BCE9578-5794-4AEB-A1BF-0B944FB4507F}" name="Target_NGTMA_Jun" dataDxfId="6113" dataCellStyle="Comma">
      <calculatedColumnFormula>Target_AM[[#This Row],[PROPORSI]]*VLOOKUP(Target_AM[[#This Row],[NIPNAS]],Target_CC[],COLUMN(AS$2)+9,0)</calculatedColumnFormula>
    </tableColumn>
    <tableColumn id="59" xr3:uid="{518AC08D-CB33-401B-9F57-7CE3CB304D21}" name="Target_NGTMA_Jul" dataDxfId="6112" dataCellStyle="Comma">
      <calculatedColumnFormula>Target_AM[[#This Row],[PROPORSI]]*VLOOKUP(Target_AM[[#This Row],[NIPNAS]],Target_CC[],COLUMN(AT$2)+9,0)</calculatedColumnFormula>
    </tableColumn>
    <tableColumn id="60" xr3:uid="{B7B0507D-A952-4A04-A46E-48D676F1B42F}" name="Target_NGTMA_Ags" dataDxfId="6111" dataCellStyle="Comma">
      <calculatedColumnFormula>Target_AM[[#This Row],[PROPORSI]]*VLOOKUP(Target_AM[[#This Row],[NIPNAS]],Target_CC[],COLUMN(AU$2)+9,0)</calculatedColumnFormula>
    </tableColumn>
    <tableColumn id="61" xr3:uid="{8793732E-16FB-4D09-8363-6FF8A7AFF9EF}" name="Target_NGTMA_Sept" dataDxfId="6110" dataCellStyle="Comma">
      <calculatedColumnFormula>Target_AM[[#This Row],[PROPORSI]]*VLOOKUP(Target_AM[[#This Row],[NIPNAS]],Target_CC[],COLUMN(AV$2)+9,0)</calculatedColumnFormula>
    </tableColumn>
    <tableColumn id="62" xr3:uid="{596135DC-4E7C-4A79-B307-87EA605DE227}" name="Target_NGTMA_Okt" dataDxfId="6109" dataCellStyle="Comma">
      <calculatedColumnFormula>Target_AM[[#This Row],[PROPORSI]]*VLOOKUP(Target_AM[[#This Row],[NIPNAS]],Target_CC[],COLUMN(AW$2)+9,0)</calculatedColumnFormula>
    </tableColumn>
    <tableColumn id="63" xr3:uid="{95C96B1A-F79C-45D1-9D34-8543E552D65C}" name="Target_NGTMA_Nov" dataDxfId="6108" dataCellStyle="Comma">
      <calculatedColumnFormula>Target_AM[[#This Row],[PROPORSI]]*VLOOKUP(Target_AM[[#This Row],[NIPNAS]],Target_CC[],COLUMN(AX$2)+9,0)</calculatedColumnFormula>
    </tableColumn>
    <tableColumn id="64" xr3:uid="{9F833E7F-80E5-4BF7-B428-7CDA401324D2}" name="Target_NGTMA_Des" dataDxfId="6107" dataCellStyle="Comma">
      <calculatedColumnFormula>Target_AM[[#This Row],[PROPORSI]]*VLOOKUP(Target_AM[[#This Row],[NIPNAS]],Target_CC[],COLUMN(AY$2)+9,0)</calculatedColumnFormula>
    </tableColumn>
    <tableColumn id="65" xr3:uid="{DAC8AE2C-1B2C-4DDC-A4C5-1BCCC6098731}" name="Total_Target_NGTMA" dataDxfId="6106" dataCellStyle="Comma">
      <calculatedColumnFormula>Target_AM[[#This Row],[PROPORSI]]*VLOOKUP(Target_AM[[#This Row],[NIPNAS]],Target_CC[],COLUMN(AZ$2)+9,0)</calculatedColumnFormula>
    </tableColumn>
    <tableColumn id="66" xr3:uid="{99015865-DA7B-4530-AE75-89C773C24FD4}" name="Real_Jan" dataDxfId="6105" dataCellStyle="Comma">
      <calculatedColumnFormula>Target_AM[[#This Row],[PROPORSI]]*VLOOKUP(Target_AM[[#This Row],[NIPNAS]],Target_CC[],COLUMN(BA$2)+9,0)</calculatedColumnFormula>
    </tableColumn>
    <tableColumn id="67" xr3:uid="{89ADAA7C-2D3D-4CD4-B61A-3EEF053D495C}" name="Real_Feb" dataDxfId="6104" dataCellStyle="Comma">
      <calculatedColumnFormula>Target_AM[[#This Row],[PROPORSI]]*VLOOKUP(Target_AM[[#This Row],[NIPNAS]],Target_CC[],COLUMN(BB$2)+9,0)</calculatedColumnFormula>
    </tableColumn>
    <tableColumn id="68" xr3:uid="{35D99C8D-E30B-488F-9612-D60F01C874D2}" name="Real_Mar" dataDxfId="6103" dataCellStyle="Comma">
      <calculatedColumnFormula>Target_AM[[#This Row],[PROPORSI]]*VLOOKUP(Target_AM[[#This Row],[NIPNAS]],Target_CC[],COLUMN(BC$2)+9,0)</calculatedColumnFormula>
    </tableColumn>
    <tableColumn id="69" xr3:uid="{C54C6E4F-1B20-4D19-BD39-A8E8B92B5441}" name="Real_Apr" dataDxfId="6102" dataCellStyle="Comma">
      <calculatedColumnFormula>Target_AM[[#This Row],[PROPORSI]]*VLOOKUP(Target_AM[[#This Row],[NIPNAS]],Target_CC[],COLUMN(BD$2)+9,0)</calculatedColumnFormula>
    </tableColumn>
    <tableColumn id="70" xr3:uid="{9E2F81D1-C9B8-4F8A-A56F-16237187FD8A}" name="Real_Mei" dataDxfId="6101" dataCellStyle="Comma">
      <calculatedColumnFormula>Target_AM[[#This Row],[PROPORSI]]*VLOOKUP(Target_AM[[#This Row],[NIPNAS]],Target_CC[],COLUMN(BE$2)+9,0)</calculatedColumnFormula>
    </tableColumn>
    <tableColumn id="71" xr3:uid="{BEC3D9B3-B153-4A36-B11C-5DDF6D776152}" name="Real_Jun" dataDxfId="6100" dataCellStyle="Comma">
      <calculatedColumnFormula>Target_AM[[#This Row],[PROPORSI]]*VLOOKUP(Target_AM[[#This Row],[NIPNAS]],Target_CC[],COLUMN(BF$2)+9,0)</calculatedColumnFormula>
    </tableColumn>
    <tableColumn id="72" xr3:uid="{EA9FB965-194F-4536-A3DD-A7103FB7CAC7}" name="Real_Jul" dataDxfId="6099" dataCellStyle="Comma">
      <calculatedColumnFormula>Target_AM[[#This Row],[PROPORSI]]*VLOOKUP(Target_AM[[#This Row],[NIPNAS]],Target_CC[],COLUMN(BG$2)+9,0)</calculatedColumnFormula>
    </tableColumn>
    <tableColumn id="73" xr3:uid="{A31F1706-F01B-4E86-A5FA-81F9E472AD04}" name="Real_Agu" dataDxfId="6098" dataCellStyle="Comma">
      <calculatedColumnFormula>Target_AM[[#This Row],[PROPORSI]]*VLOOKUP(Target_AM[[#This Row],[NIPNAS]],Target_CC[],COLUMN(BH$2)+9,0)</calculatedColumnFormula>
    </tableColumn>
    <tableColumn id="74" xr3:uid="{E53AC916-70C3-4D24-AE08-E71BF275D3B5}" name="Real_Sep" dataDxfId="6097" dataCellStyle="Comma">
      <calculatedColumnFormula>Target_AM[[#This Row],[PROPORSI]]*VLOOKUP(Target_AM[[#This Row],[NIPNAS]],Target_CC[],COLUMN(BI$2)+9,0)</calculatedColumnFormula>
    </tableColumn>
    <tableColumn id="75" xr3:uid="{B3A083DA-C30E-4C8D-A017-8C3E79BD8308}" name="Real_Okt" dataDxfId="6096" dataCellStyle="Comma">
      <calculatedColumnFormula>Target_AM[[#This Row],[PROPORSI]]*VLOOKUP(Target_AM[[#This Row],[NIPNAS]],Target_CC[],COLUMN(BJ$2)+9,0)</calculatedColumnFormula>
    </tableColumn>
    <tableColumn id="76" xr3:uid="{F05E3AFB-E4B2-4B34-8290-53362D12F9A2}" name="Real_Nov" dataDxfId="6095" dataCellStyle="Comma">
      <calculatedColumnFormula>Target_AM[[#This Row],[PROPORSI]]*VLOOKUP(Target_AM[[#This Row],[NIPNAS]],Target_CC[],COLUMN(BK$2)+9,0)</calculatedColumnFormula>
    </tableColumn>
    <tableColumn id="77" xr3:uid="{9739E59F-7052-4EB1-ADC0-289B55CA4957}" name="Real_Des" dataDxfId="6094" dataCellStyle="Comma">
      <calculatedColumnFormula>Target_AM[[#This Row],[PROPORSI]]*VLOOKUP(Target_AM[[#This Row],[NIPNAS]],Target_CC[],COLUMN(BL$2)+9,0)</calculatedColumnFormula>
    </tableColumn>
    <tableColumn id="78" xr3:uid="{1A90C703-0A5E-4FC5-8367-FF7577187122}" name="Real_Total" dataDxfId="6093" dataCellStyle="Comma">
      <calculatedColumnFormula>Target_AM[[#This Row],[PROPORSI]]*VLOOKUP(Target_AM[[#This Row],[NIPNAS]],Target_CC[],COLUMN(BM$2)+9,0)</calculatedColumnFormula>
    </tableColumn>
    <tableColumn id="79" xr3:uid="{683B79A5-2693-4D78-941E-3D2CB0155331}" name="Est_Sust_NP Jan" dataDxfId="6092" dataCellStyle="Comma">
      <calculatedColumnFormula>Target_AM[[#This Row],[PROPORSI]]*VLOOKUP(Target_AM[[#This Row],[NIPNAS]],Target_CC[],COLUMN(BN$2)+9,0)</calculatedColumnFormula>
    </tableColumn>
    <tableColumn id="80" xr3:uid="{D61E6098-BCF0-4A1A-A608-A4B11DE27491}" name="Est_Sust_NP Feb" dataDxfId="6091" dataCellStyle="Comma">
      <calculatedColumnFormula>Target_AM[[#This Row],[PROPORSI]]*VLOOKUP(Target_AM[[#This Row],[NIPNAS]],Target_CC[],COLUMN(BO$2)+9,0)</calculatedColumnFormula>
    </tableColumn>
    <tableColumn id="81" xr3:uid="{802A57DA-2C34-4892-B3C2-216AD7751F84}" name="Est_Sust_NP Mar" dataDxfId="6090" dataCellStyle="Comma">
      <calculatedColumnFormula>Target_AM[[#This Row],[PROPORSI]]*VLOOKUP(Target_AM[[#This Row],[NIPNAS]],Target_CC[],COLUMN(BP$2)+9,0)</calculatedColumnFormula>
    </tableColumn>
    <tableColumn id="82" xr3:uid="{0975CD26-BDAC-43EF-B7DC-E90298C27271}" name="Est_Sust_NP Apr" dataDxfId="6089" dataCellStyle="Comma">
      <calculatedColumnFormula>Target_AM[[#This Row],[PROPORSI]]*VLOOKUP(Target_AM[[#This Row],[NIPNAS]],Target_CC[],COLUMN(BQ$2)+9,0)</calculatedColumnFormula>
    </tableColumn>
    <tableColumn id="83" xr3:uid="{EA59BE30-9F5F-4BE8-B6F8-D1FC3C0E8F00}" name="Est_Sust_NP Mei" dataDxfId="6088" dataCellStyle="Comma">
      <calculatedColumnFormula>Target_AM[[#This Row],[PROPORSI]]*VLOOKUP(Target_AM[[#This Row],[NIPNAS]],Target_CC[],COLUMN(BR$2)+9,0)</calculatedColumnFormula>
    </tableColumn>
    <tableColumn id="84" xr3:uid="{94B83072-6FA0-4F7B-94D1-8A45AE2A75CE}" name="Est_Sust_NP Jun" dataDxfId="6087" dataCellStyle="Comma">
      <calculatedColumnFormula>Target_AM[[#This Row],[PROPORSI]]*VLOOKUP(Target_AM[[#This Row],[NIPNAS]],Target_CC[],COLUMN(BS$2)+9,0)</calculatedColumnFormula>
    </tableColumn>
    <tableColumn id="85" xr3:uid="{6560FE6F-8021-49BE-8F15-777BB3D3958C}" name="Est_Sust_NP Jul" dataDxfId="6086" dataCellStyle="Comma">
      <calculatedColumnFormula>Target_AM[[#This Row],[PROPORSI]]*VLOOKUP(Target_AM[[#This Row],[NIPNAS]],Target_CC[],COLUMN(BT$2)+9,0)</calculatedColumnFormula>
    </tableColumn>
    <tableColumn id="86" xr3:uid="{F59BA919-10FB-4EEE-A1DD-A7E936430B76}" name="Est_Sust_NP Agu" dataDxfId="6085" dataCellStyle="Comma">
      <calculatedColumnFormula>Target_AM[[#This Row],[PROPORSI]]*VLOOKUP(Target_AM[[#This Row],[NIPNAS]],Target_CC[],COLUMN(BU$2)+9,0)</calculatedColumnFormula>
    </tableColumn>
    <tableColumn id="87" xr3:uid="{81EAA51B-C1B2-4BE3-B5E1-725B8026B8F5}" name="Est_Sust_NP Sep" dataDxfId="6084" dataCellStyle="Comma">
      <calculatedColumnFormula>Target_AM[[#This Row],[PROPORSI]]*VLOOKUP(Target_AM[[#This Row],[NIPNAS]],Target_CC[],COLUMN(BV$2)+9,0)</calculatedColumnFormula>
    </tableColumn>
    <tableColumn id="88" xr3:uid="{46009469-CB84-4426-86C8-51FF9A8382D3}" name="Est_Sust_NP Okt" dataDxfId="6083" dataCellStyle="Comma">
      <calculatedColumnFormula>Target_AM[[#This Row],[PROPORSI]]*VLOOKUP(Target_AM[[#This Row],[NIPNAS]],Target_CC[],COLUMN(BW$2)+9,0)</calculatedColumnFormula>
    </tableColumn>
    <tableColumn id="89" xr3:uid="{61BBC5DA-6EA7-473A-85B9-778B2C147162}" name="Est_Sust_NP Nov" dataDxfId="6082" dataCellStyle="Comma">
      <calculatedColumnFormula>Target_AM[[#This Row],[PROPORSI]]*VLOOKUP(Target_AM[[#This Row],[NIPNAS]],Target_CC[],COLUMN(BX$2)+9,0)</calculatedColumnFormula>
    </tableColumn>
    <tableColumn id="90" xr3:uid="{FA8515FD-A36F-47B2-8353-9CAC967F32BE}" name="Est_Sust_NP Des" dataDxfId="6081" dataCellStyle="Comma">
      <calculatedColumnFormula>Target_AM[[#This Row],[PROPORSI]]*VLOOKUP(Target_AM[[#This Row],[NIPNAS]],Target_CC[],COLUMN(BY$2)+9,0)</calculatedColumnFormula>
    </tableColumn>
    <tableColumn id="91" xr3:uid="{C31A5BBE-C362-4C7B-BBAD-FB08ABAE6F29}" name="Total_Sust_NP" dataDxfId="6080" dataCellStyle="Comma">
      <calculatedColumnFormula>Target_AM[[#This Row],[PROPORSI]]*VLOOKUP(Target_AM[[#This Row],[NIPNAS]],Target_CC[],COLUMN(BZ$2)+9,0)</calculatedColumnFormula>
    </tableColumn>
    <tableColumn id="92" xr3:uid="{3D9C1DB9-8575-4A43-B29A-DCFB959C181E}" name="Est_Sust_POTS Jan" dataDxfId="6079" dataCellStyle="Comma">
      <calculatedColumnFormula>Target_AM[[#This Row],[PROPORSI]]*VLOOKUP(Target_AM[[#This Row],[NIPNAS]],Target_CC[],COLUMN(CA$2)+9,0)</calculatedColumnFormula>
    </tableColumn>
    <tableColumn id="93" xr3:uid="{E1C9F8D5-52CC-4951-ADF1-97F048073974}" name="Est_Sust_POTS Feb" dataDxfId="6078" dataCellStyle="Comma">
      <calculatedColumnFormula>Target_AM[[#This Row],[PROPORSI]]*VLOOKUP(Target_AM[[#This Row],[NIPNAS]],Target_CC[],COLUMN(CB$2)+9,0)</calculatedColumnFormula>
    </tableColumn>
    <tableColumn id="94" xr3:uid="{732D57D2-6C8C-4581-8FE3-8B8A844CA525}" name="Est_Sust_POTS Mar" dataDxfId="6077" dataCellStyle="Comma">
      <calculatedColumnFormula>Target_AM[[#This Row],[PROPORSI]]*VLOOKUP(Target_AM[[#This Row],[NIPNAS]],Target_CC[],COLUMN(CC$2)+9,0)</calculatedColumnFormula>
    </tableColumn>
    <tableColumn id="95" xr3:uid="{D80FCCB3-35B5-40E8-BF32-24EE2B1FA657}" name="Est_Sust_POTS Apr" dataDxfId="6076" dataCellStyle="Comma">
      <calculatedColumnFormula>Target_AM[[#This Row],[PROPORSI]]*VLOOKUP(Target_AM[[#This Row],[NIPNAS]],Target_CC[],COLUMN(CD$2)+9,0)</calculatedColumnFormula>
    </tableColumn>
    <tableColumn id="96" xr3:uid="{11944AC3-A2A4-4852-99F4-13ECA562246E}" name="Est_Sust_POTS Mei" dataDxfId="6075" dataCellStyle="Comma">
      <calculatedColumnFormula>Target_AM[[#This Row],[PROPORSI]]*VLOOKUP(Target_AM[[#This Row],[NIPNAS]],Target_CC[],COLUMN(CE$2)+9,0)</calculatedColumnFormula>
    </tableColumn>
    <tableColumn id="97" xr3:uid="{88CA781D-BF48-4B08-BF74-E518BBD70B25}" name="Est_Sust_POTS Jun" dataDxfId="6074" dataCellStyle="Comma">
      <calculatedColumnFormula>Target_AM[[#This Row],[PROPORSI]]*VLOOKUP(Target_AM[[#This Row],[NIPNAS]],Target_CC[],COLUMN(CF$2)+9,0)</calculatedColumnFormula>
    </tableColumn>
    <tableColumn id="98" xr3:uid="{B2B5E82F-1899-4CB6-BCA7-2343BD150D25}" name="Est_Sust_POTS Jul" dataDxfId="6073" dataCellStyle="Comma">
      <calculatedColumnFormula>Target_AM[[#This Row],[PROPORSI]]*VLOOKUP(Target_AM[[#This Row],[NIPNAS]],Target_CC[],COLUMN(CG$2)+9,0)</calculatedColumnFormula>
    </tableColumn>
    <tableColumn id="99" xr3:uid="{C58E2061-EB68-43F9-811C-DE3C3FC3219F}" name="Est_Sust_POTS Agu" dataDxfId="6072" dataCellStyle="Comma">
      <calculatedColumnFormula>Target_AM[[#This Row],[PROPORSI]]*VLOOKUP(Target_AM[[#This Row],[NIPNAS]],Target_CC[],COLUMN(CH$2)+9,0)</calculatedColumnFormula>
    </tableColumn>
    <tableColumn id="100" xr3:uid="{A297FD6A-0469-4CB9-A044-85F37078502A}" name="Est_Sust_POTS Sep" dataDxfId="6071" dataCellStyle="Comma">
      <calculatedColumnFormula>Target_AM[[#This Row],[PROPORSI]]*VLOOKUP(Target_AM[[#This Row],[NIPNAS]],Target_CC[],COLUMN(CI$2)+9,0)</calculatedColumnFormula>
    </tableColumn>
    <tableColumn id="101" xr3:uid="{F8C443BD-2812-45D3-95B7-0B8D7511B555}" name="Est_Sust_POTS Okt" dataDxfId="6070" dataCellStyle="Comma">
      <calculatedColumnFormula>Target_AM[[#This Row],[PROPORSI]]*VLOOKUP(Target_AM[[#This Row],[NIPNAS]],Target_CC[],COLUMN(CJ$2)+9,0)</calculatedColumnFormula>
    </tableColumn>
    <tableColumn id="102" xr3:uid="{7985DE96-16E0-4B14-B5B0-DB001A070CC2}" name="Est_Sust_POTS Nov" dataDxfId="6069" dataCellStyle="Comma">
      <calculatedColumnFormula>Target_AM[[#This Row],[PROPORSI]]*VLOOKUP(Target_AM[[#This Row],[NIPNAS]],Target_CC[],COLUMN(CK$2)+9,0)</calculatedColumnFormula>
    </tableColumn>
    <tableColumn id="103" xr3:uid="{5B99843C-6E76-4E17-B20C-BF2B5F3F7AA7}" name="Est_Sust_POTS Des" dataDxfId="6068" dataCellStyle="Comma">
      <calculatedColumnFormula>Target_AM[[#This Row],[PROPORSI]]*VLOOKUP(Target_AM[[#This Row],[NIPNAS]],Target_CC[],COLUMN(CL$2)+9,0)</calculatedColumnFormula>
    </tableColumn>
    <tableColumn id="104" xr3:uid="{6799C338-B0EF-46BB-8884-831D9D8B9E0F}" name="Total_Scal_POTS" dataDxfId="6067" dataCellStyle="Comma">
      <calculatedColumnFormula>Target_AM[[#This Row],[PROPORSI]]*VLOOKUP(Target_AM[[#This Row],[NIPNAS]],Target_CC[],COLUMN(CM$2)+9,0)</calculatedColumnFormula>
    </tableColumn>
    <tableColumn id="105" xr3:uid="{B748298A-34F9-4724-8934-7C7175B6DCF4}" name="BC_Jan" dataDxfId="6066" dataCellStyle="Comma">
      <calculatedColumnFormula>Target_AM[[#This Row],[PROPORSI]]*VLOOKUP(Target_AM[[#This Row],[NIPNAS]],Target_CC[],COLUMN(CN$2)+9,0)</calculatedColumnFormula>
    </tableColumn>
    <tableColumn id="106" xr3:uid="{7E05D431-B04D-4DB4-A383-F01F948FB296}" name="BC_Feb" dataDxfId="6065" dataCellStyle="Comma">
      <calculatedColumnFormula>Target_AM[[#This Row],[PROPORSI]]*VLOOKUP(Target_AM[[#This Row],[NIPNAS]],Target_CC[],COLUMN(CO$2)+9,0)</calculatedColumnFormula>
    </tableColumn>
    <tableColumn id="107" xr3:uid="{885A7BEA-EB02-4EDD-AE86-193395D3590A}" name="BC_Mar" dataDxfId="6064" dataCellStyle="Comma">
      <calculatedColumnFormula>Target_AM[[#This Row],[PROPORSI]]*VLOOKUP(Target_AM[[#This Row],[NIPNAS]],Target_CC[],COLUMN(CP$2)+9,0)</calculatedColumnFormula>
    </tableColumn>
    <tableColumn id="108" xr3:uid="{100D9D72-48C8-41DC-A0AB-83B4878BB2FB}" name="BC_Apr" dataDxfId="6063" dataCellStyle="Comma">
      <calculatedColumnFormula>Target_AM[[#This Row],[PROPORSI]]*VLOOKUP(Target_AM[[#This Row],[NIPNAS]],Target_CC[],COLUMN(CQ$2)+9,0)</calculatedColumnFormula>
    </tableColumn>
    <tableColumn id="109" xr3:uid="{B6775F4C-E13C-4E33-B0B5-C302491A4DEF}" name="BC_Mei" dataDxfId="6062" dataCellStyle="Comma">
      <calculatedColumnFormula>Target_AM[[#This Row],[PROPORSI]]*VLOOKUP(Target_AM[[#This Row],[NIPNAS]],Target_CC[],COLUMN(CR$2)+9,0)</calculatedColumnFormula>
    </tableColumn>
    <tableColumn id="110" xr3:uid="{DDDC90E6-83F9-4D0D-BBFD-529782FFCFA1}" name="BC_Jun" dataDxfId="6061" dataCellStyle="Comma">
      <calculatedColumnFormula>Target_AM[[#This Row],[PROPORSI]]*VLOOKUP(Target_AM[[#This Row],[NIPNAS]],Target_CC[],COLUMN(CS$2)+9,0)</calculatedColumnFormula>
    </tableColumn>
    <tableColumn id="111" xr3:uid="{2D12110A-98EE-4B2E-A786-2C26EAD3178F}" name="BC_Jul" dataDxfId="6060" dataCellStyle="Comma">
      <calculatedColumnFormula>Target_AM[[#This Row],[PROPORSI]]*VLOOKUP(Target_AM[[#This Row],[NIPNAS]],Target_CC[],COLUMN(CT$2)+9,0)</calculatedColumnFormula>
    </tableColumn>
    <tableColumn id="112" xr3:uid="{56F8EEDE-4F31-4817-9785-451688BCBDD7}" name="BC_Agu" dataDxfId="6059" dataCellStyle="Comma">
      <calculatedColumnFormula>Target_AM[[#This Row],[PROPORSI]]*VLOOKUP(Target_AM[[#This Row],[NIPNAS]],Target_CC[],COLUMN(CU$2)+9,0)</calculatedColumnFormula>
    </tableColumn>
    <tableColumn id="113" xr3:uid="{5D573B0F-2FB7-4DC0-9601-18F670DBC2A5}" name="BC_Sep" dataDxfId="6058" dataCellStyle="Comma">
      <calculatedColumnFormula>Target_AM[[#This Row],[PROPORSI]]*VLOOKUP(Target_AM[[#This Row],[NIPNAS]],Target_CC[],COLUMN(CV$2)+9,0)</calculatedColumnFormula>
    </tableColumn>
    <tableColumn id="114" xr3:uid="{38B631C5-C8D9-466A-99D0-A983DA3181D6}" name="BC_Okt" dataDxfId="6057" dataCellStyle="Comma">
      <calculatedColumnFormula>Target_AM[[#This Row],[PROPORSI]]*VLOOKUP(Target_AM[[#This Row],[NIPNAS]],Target_CC[],COLUMN(CW$2)+9,0)</calculatedColumnFormula>
    </tableColumn>
    <tableColumn id="115" xr3:uid="{72A117AF-97D5-4AB6-BAC0-3249088EDEE8}" name="BC_Nov" dataDxfId="6056" dataCellStyle="Comma">
      <calculatedColumnFormula>Target_AM[[#This Row],[PROPORSI]]*VLOOKUP(Target_AM[[#This Row],[NIPNAS]],Target_CC[],COLUMN(CX$2)+9,0)</calculatedColumnFormula>
    </tableColumn>
    <tableColumn id="116" xr3:uid="{BF13A716-4C14-44D1-8807-209AFB6FFB4A}" name="BC_Des" dataDxfId="6055" dataCellStyle="Comma">
      <calculatedColumnFormula>Target_AM[[#This Row],[PROPORSI]]*VLOOKUP(Target_AM[[#This Row],[NIPNAS]],Target_CC[],COLUMN(CY$2)+9,0)</calculatedColumnFormula>
    </tableColumn>
    <tableColumn id="117" xr3:uid="{0FF8F655-AC41-4DC6-83B0-D336C0A3273B}" name="Total_BC" dataDxfId="6054" dataCellStyle="Comma">
      <calculatedColumnFormula>Target_AM[[#This Row],[PROPORSI]]*VLOOKUP(Target_AM[[#This Row],[NIPNAS]],Target_CC[],COLUMN(CZ$2)+9,0)</calculatedColumnFormula>
    </tableColumn>
    <tableColumn id="118" xr3:uid="{51221B54-3D39-456B-AD9A-3FFCF24F2103}" name="Real_NGTMA Jan" dataDxfId="6053" dataCellStyle="Comma">
      <calculatedColumnFormula>Target_AM[[#This Row],[PROPORSI]]*VLOOKUP(Target_AM[[#This Row],[NIPNAS]],Target_CC[],COLUMN(DA$2)+9,0)</calculatedColumnFormula>
    </tableColumn>
    <tableColumn id="119" xr3:uid="{8A61D5C6-536C-4B08-B920-B21F783CCCED}" name="Real_NGTMA Feb" dataDxfId="6052" dataCellStyle="Comma">
      <calculatedColumnFormula>Target_AM[[#This Row],[PROPORSI]]*VLOOKUP(Target_AM[[#This Row],[NIPNAS]],Target_CC[],COLUMN(DB$2)+9,0)</calculatedColumnFormula>
    </tableColumn>
    <tableColumn id="120" xr3:uid="{30916899-07AA-48A8-B8AA-157E9D39BAF7}" name="Real_NGTMA Mar" dataDxfId="6051" dataCellStyle="Comma">
      <calculatedColumnFormula>Target_AM[[#This Row],[PROPORSI]]*VLOOKUP(Target_AM[[#This Row],[NIPNAS]],Target_CC[],COLUMN(DC$2)+9,0)</calculatedColumnFormula>
    </tableColumn>
    <tableColumn id="121" xr3:uid="{ABB06023-2C16-414B-8050-F9DEC7066D09}" name="Real_NGTMA Apr" dataDxfId="6050" dataCellStyle="Comma">
      <calculatedColumnFormula>Target_AM[[#This Row],[PROPORSI]]*VLOOKUP(Target_AM[[#This Row],[NIPNAS]],Target_CC[],COLUMN(DD$2)+9,0)</calculatedColumnFormula>
    </tableColumn>
    <tableColumn id="122" xr3:uid="{872A9E6E-AEF0-4819-9D11-32CEEB68F6B4}" name="Real_NGTMA Mei" dataDxfId="6049" dataCellStyle="Comma">
      <calculatedColumnFormula>Target_AM[[#This Row],[PROPORSI]]*VLOOKUP(Target_AM[[#This Row],[NIPNAS]],Target_CC[],COLUMN(DE$2)+9,0)</calculatedColumnFormula>
    </tableColumn>
    <tableColumn id="123" xr3:uid="{8185C66A-3C0D-45E1-A044-05CB8E5FE230}" name="Real_NGTMA Jun" dataDxfId="6048" dataCellStyle="Comma">
      <calculatedColumnFormula>Target_AM[[#This Row],[PROPORSI]]*VLOOKUP(Target_AM[[#This Row],[NIPNAS]],Target_CC[],COLUMN(DF$2)+9,0)</calculatedColumnFormula>
    </tableColumn>
    <tableColumn id="124" xr3:uid="{555FD6A8-3838-41B7-8C96-423FE48B94E2}" name="Real_NGTMA Jul" dataDxfId="6047" dataCellStyle="Comma">
      <calculatedColumnFormula>Target_AM[[#This Row],[PROPORSI]]*VLOOKUP(Target_AM[[#This Row],[NIPNAS]],Target_CC[],COLUMN(DG$2)+9,0)</calculatedColumnFormula>
    </tableColumn>
    <tableColumn id="125" xr3:uid="{7FF76489-23C7-4216-B7C6-1F7CAC9394D2}" name="Real_NGTMA Agu" dataDxfId="6046" dataCellStyle="Comma">
      <calculatedColumnFormula>Target_AM[[#This Row],[PROPORSI]]*VLOOKUP(Target_AM[[#This Row],[NIPNAS]],Target_CC[],COLUMN(DH$2)+9,0)</calculatedColumnFormula>
    </tableColumn>
    <tableColumn id="126" xr3:uid="{681921E9-9B87-4E61-B437-9C81054E3572}" name="Real_NGTMA Sep" dataDxfId="6045" dataCellStyle="Comma">
      <calculatedColumnFormula>Target_AM[[#This Row],[PROPORSI]]*VLOOKUP(Target_AM[[#This Row],[NIPNAS]],Target_CC[],COLUMN(DI$2)+9,0)</calculatedColumnFormula>
    </tableColumn>
    <tableColumn id="127" xr3:uid="{726E09A0-5B5D-4C12-BB45-6D4E8521291E}" name="Real_NGTMA Okt" dataDxfId="6044" dataCellStyle="Comma">
      <calculatedColumnFormula>Target_AM[[#This Row],[PROPORSI]]*VLOOKUP(Target_AM[[#This Row],[NIPNAS]],Target_CC[],COLUMN(DJ$2)+9,0)</calculatedColumnFormula>
    </tableColumn>
    <tableColumn id="128" xr3:uid="{2BB5AB84-6222-4262-AA00-CFC8D237CD10}" name="Real_NGTMA Nov" dataDxfId="6043" dataCellStyle="Comma">
      <calculatedColumnFormula>Target_AM[[#This Row],[PROPORSI]]*VLOOKUP(Target_AM[[#This Row],[NIPNAS]],Target_CC[],COLUMN(DK$2)+9,0)</calculatedColumnFormula>
    </tableColumn>
    <tableColumn id="129" xr3:uid="{AC315529-68D6-49E7-8C27-75807E85BC83}" name="Real_NGTMA Des" dataDxfId="6042" dataCellStyle="Comma">
      <calculatedColumnFormula>Target_AM[[#This Row],[PROPORSI]]*VLOOKUP(Target_AM[[#This Row],[NIPNAS]],Target_CC[],COLUMN(DL$2)+9,0)</calculatedColumnFormula>
    </tableColumn>
    <tableColumn id="130" xr3:uid="{02AD7C66-8737-4D48-9265-4F4421CC4DA9}" name="TOTAL_Real_NGTMA" dataDxfId="6041" dataCellStyle="Comma">
      <calculatedColumnFormula>Target_AM[[#This Row],[PROPORSI]]*VLOOKUP(Target_AM[[#This Row],[NIPNAS]],Target_CC[],COLUMN(DM$2)+9,0)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FC15A-3C0D-4428-8864-C2AA853BAEF7}">
  <sheetPr codeName="Sheet1">
    <tabColor rgb="FFFFC000"/>
  </sheetPr>
  <dimension ref="A1:AO68"/>
  <sheetViews>
    <sheetView workbookViewId="0">
      <selection activeCell="E13" sqref="E13"/>
    </sheetView>
  </sheetViews>
  <sheetFormatPr defaultColWidth="8.77734375" defaultRowHeight="14.4" x14ac:dyDescent="0.3"/>
  <cols>
    <col min="1" max="1" width="24.33203125" bestFit="1" customWidth="1"/>
    <col min="2" max="2" width="44" bestFit="1" customWidth="1"/>
    <col min="3" max="3" width="15.44140625" bestFit="1" customWidth="1"/>
    <col min="4" max="5" width="16" bestFit="1" customWidth="1"/>
    <col min="6" max="6" width="19.109375" bestFit="1" customWidth="1"/>
    <col min="7" max="7" width="19.44140625" bestFit="1" customWidth="1"/>
    <col min="8" max="8" width="19.77734375" bestFit="1" customWidth="1"/>
    <col min="9" max="9" width="21.109375" bestFit="1" customWidth="1"/>
    <col min="10" max="12" width="21.109375" customWidth="1"/>
    <col min="13" max="13" width="21.109375" bestFit="1" customWidth="1"/>
    <col min="14" max="14" width="16.109375" bestFit="1" customWidth="1"/>
    <col min="15" max="15" width="24.33203125" bestFit="1" customWidth="1"/>
    <col min="16" max="16" width="26.6640625" bestFit="1" customWidth="1"/>
    <col min="17" max="17" width="26.44140625" bestFit="1" customWidth="1"/>
    <col min="18" max="18" width="18.77734375" bestFit="1" customWidth="1"/>
    <col min="19" max="19" width="19.33203125" bestFit="1" customWidth="1"/>
    <col min="20" max="20" width="19.77734375" bestFit="1" customWidth="1"/>
    <col min="21" max="21" width="19.33203125" bestFit="1" customWidth="1"/>
    <col min="22" max="22" width="18.6640625" bestFit="1" customWidth="1"/>
    <col min="23" max="23" width="19.44140625" bestFit="1" customWidth="1"/>
    <col min="24" max="24" width="19.6640625" bestFit="1" customWidth="1"/>
    <col min="25" max="25" width="19.33203125" bestFit="1" customWidth="1"/>
    <col min="26" max="27" width="19.6640625" bestFit="1" customWidth="1"/>
    <col min="28" max="28" width="24.6640625" bestFit="1" customWidth="1"/>
    <col min="29" max="30" width="25.109375" bestFit="1" customWidth="1"/>
    <col min="31" max="31" width="24.77734375" bestFit="1" customWidth="1"/>
    <col min="32" max="32" width="25.109375" bestFit="1" customWidth="1"/>
    <col min="33" max="33" width="24.77734375" bestFit="1" customWidth="1"/>
    <col min="34" max="34" width="24.33203125" bestFit="1" customWidth="1"/>
    <col min="35" max="35" width="25.109375" bestFit="1" customWidth="1"/>
    <col min="36" max="36" width="25.33203125" bestFit="1" customWidth="1"/>
    <col min="37" max="37" width="25" bestFit="1" customWidth="1"/>
    <col min="38" max="39" width="25.44140625" bestFit="1" customWidth="1"/>
    <col min="40" max="40" width="22.6640625" bestFit="1" customWidth="1"/>
    <col min="41" max="41" width="20.6640625" bestFit="1" customWidth="1"/>
  </cols>
  <sheetData>
    <row r="1" spans="1:41" x14ac:dyDescent="0.3">
      <c r="N1" s="21" t="s">
        <v>0</v>
      </c>
      <c r="O1" s="6"/>
    </row>
    <row r="3" spans="1:41" x14ac:dyDescent="0.3">
      <c r="A3" s="17" t="s">
        <v>1</v>
      </c>
      <c r="B3" t="s">
        <v>18</v>
      </c>
      <c r="N3" s="17" t="s">
        <v>3</v>
      </c>
      <c r="O3" t="s">
        <v>2</v>
      </c>
    </row>
    <row r="4" spans="1:41" x14ac:dyDescent="0.3">
      <c r="A4" s="17" t="s">
        <v>4</v>
      </c>
      <c r="B4" t="s">
        <v>2</v>
      </c>
    </row>
    <row r="5" spans="1:41" x14ac:dyDescent="0.3">
      <c r="N5" s="17" t="s">
        <v>1</v>
      </c>
      <c r="O5" s="17" t="s">
        <v>5</v>
      </c>
      <c r="P5" t="s">
        <v>6</v>
      </c>
      <c r="Q5" t="s">
        <v>7</v>
      </c>
      <c r="R5" t="s">
        <v>8</v>
      </c>
      <c r="S5" t="s">
        <v>9</v>
      </c>
      <c r="T5" t="s">
        <v>10</v>
      </c>
      <c r="U5" t="s">
        <v>11</v>
      </c>
      <c r="V5" t="s">
        <v>12</v>
      </c>
      <c r="W5" t="s">
        <v>13</v>
      </c>
      <c r="X5" t="s">
        <v>14</v>
      </c>
      <c r="Y5" t="s">
        <v>15</v>
      </c>
      <c r="Z5" t="s">
        <v>16</v>
      </c>
      <c r="AA5" t="s">
        <v>17</v>
      </c>
      <c r="AB5" t="s">
        <v>1086</v>
      </c>
      <c r="AC5" t="s">
        <v>1087</v>
      </c>
      <c r="AD5" t="s">
        <v>1088</v>
      </c>
      <c r="AE5" t="s">
        <v>1089</v>
      </c>
      <c r="AF5" t="s">
        <v>1090</v>
      </c>
      <c r="AG5" t="s">
        <v>1091</v>
      </c>
      <c r="AH5" t="s">
        <v>1092</v>
      </c>
      <c r="AI5" t="s">
        <v>1093</v>
      </c>
      <c r="AJ5" t="s">
        <v>1094</v>
      </c>
      <c r="AK5" t="s">
        <v>1095</v>
      </c>
      <c r="AL5" t="s">
        <v>1096</v>
      </c>
      <c r="AM5" t="s">
        <v>1097</v>
      </c>
      <c r="AN5" t="s">
        <v>1098</v>
      </c>
      <c r="AO5" t="s">
        <v>1099</v>
      </c>
    </row>
    <row r="6" spans="1:41" x14ac:dyDescent="0.3">
      <c r="A6" s="17" t="s">
        <v>5</v>
      </c>
      <c r="B6" s="17" t="s">
        <v>3</v>
      </c>
      <c r="C6" t="s">
        <v>1082</v>
      </c>
      <c r="D6" t="s">
        <v>1083</v>
      </c>
      <c r="E6" t="s">
        <v>1084</v>
      </c>
      <c r="F6" t="s">
        <v>6</v>
      </c>
      <c r="G6" t="s">
        <v>7</v>
      </c>
      <c r="H6" t="s">
        <v>8</v>
      </c>
      <c r="I6" s="25"/>
      <c r="J6" s="25"/>
      <c r="K6" s="25"/>
      <c r="N6" t="s">
        <v>18</v>
      </c>
      <c r="O6" t="s">
        <v>19</v>
      </c>
      <c r="P6" s="7">
        <v>664618669</v>
      </c>
      <c r="Q6" s="7">
        <v>574164886</v>
      </c>
      <c r="R6" s="7">
        <v>601934722</v>
      </c>
      <c r="S6" s="7">
        <v>577891010.54999995</v>
      </c>
      <c r="T6" s="7">
        <v>577891010.54999995</v>
      </c>
      <c r="U6" s="7">
        <v>577891010.54999995</v>
      </c>
      <c r="V6" s="7">
        <v>577891010.54999995</v>
      </c>
      <c r="W6" s="7">
        <v>577891010.54999995</v>
      </c>
      <c r="X6" s="7">
        <v>577891010.54999995</v>
      </c>
      <c r="Y6" s="7">
        <v>577891010.54999995</v>
      </c>
      <c r="Z6" s="7">
        <v>577891010.54999995</v>
      </c>
      <c r="AA6" s="7">
        <v>577891010.54999995</v>
      </c>
      <c r="AB6" s="7">
        <v>128047978</v>
      </c>
      <c r="AC6" s="7">
        <v>117551901</v>
      </c>
      <c r="AD6" s="7">
        <v>121060493</v>
      </c>
      <c r="AE6" s="7">
        <v>121060493</v>
      </c>
      <c r="AF6" s="7">
        <v>121060493</v>
      </c>
      <c r="AG6" s="7">
        <v>121060493</v>
      </c>
      <c r="AH6" s="7">
        <v>121060493</v>
      </c>
      <c r="AI6" s="7">
        <v>121060493</v>
      </c>
      <c r="AJ6" s="7">
        <v>121060493</v>
      </c>
      <c r="AK6" s="7">
        <v>121060493</v>
      </c>
      <c r="AL6" s="7">
        <v>121060493</v>
      </c>
      <c r="AM6" s="7">
        <v>121060493</v>
      </c>
      <c r="AN6" s="7">
        <v>1456204809</v>
      </c>
      <c r="AO6" s="7">
        <v>5585532562.9500008</v>
      </c>
    </row>
    <row r="7" spans="1:41" x14ac:dyDescent="0.3">
      <c r="A7" t="s">
        <v>19</v>
      </c>
      <c r="C7" s="7">
        <v>684684667</v>
      </c>
      <c r="D7" s="7">
        <v>394928230</v>
      </c>
      <c r="E7" s="7">
        <v>861116668</v>
      </c>
      <c r="F7" s="7">
        <v>664618669</v>
      </c>
      <c r="G7" s="7">
        <v>574164886</v>
      </c>
      <c r="H7" s="7">
        <v>601934722</v>
      </c>
      <c r="I7" s="7"/>
      <c r="J7" s="7"/>
      <c r="K7" s="7"/>
      <c r="O7" t="s">
        <v>20</v>
      </c>
      <c r="P7" s="7">
        <v>177754334</v>
      </c>
      <c r="Q7" s="7">
        <v>101567022</v>
      </c>
      <c r="R7" s="7">
        <v>157780477</v>
      </c>
      <c r="S7" s="7">
        <v>153020234.09999999</v>
      </c>
      <c r="T7" s="7">
        <v>153020234.09999999</v>
      </c>
      <c r="U7" s="7">
        <v>153020234.09999999</v>
      </c>
      <c r="V7" s="7">
        <v>153020234.09999999</v>
      </c>
      <c r="W7" s="7">
        <v>153020234.09999999</v>
      </c>
      <c r="X7" s="7">
        <v>153020234.09999999</v>
      </c>
      <c r="Y7" s="7">
        <v>153020234.09999999</v>
      </c>
      <c r="Z7" s="7">
        <v>153020234.09999999</v>
      </c>
      <c r="AA7" s="7">
        <v>153020234.09999999</v>
      </c>
      <c r="AB7" s="7">
        <v>78430709</v>
      </c>
      <c r="AC7" s="7">
        <v>62547522</v>
      </c>
      <c r="AD7" s="7">
        <v>62575619</v>
      </c>
      <c r="AE7" s="7">
        <v>62575619</v>
      </c>
      <c r="AF7" s="7">
        <v>62575619</v>
      </c>
      <c r="AG7" s="7">
        <v>62575619</v>
      </c>
      <c r="AH7" s="7">
        <v>62575619</v>
      </c>
      <c r="AI7" s="7">
        <v>62575619</v>
      </c>
      <c r="AJ7" s="7">
        <v>62575619</v>
      </c>
      <c r="AK7" s="7">
        <v>62575619</v>
      </c>
      <c r="AL7" s="7">
        <v>62575619</v>
      </c>
      <c r="AM7" s="7">
        <v>62575619</v>
      </c>
      <c r="AN7" s="7">
        <v>766734421</v>
      </c>
      <c r="AO7" s="7">
        <v>1047549518.9000002</v>
      </c>
    </row>
    <row r="8" spans="1:41" x14ac:dyDescent="0.3">
      <c r="A8" t="s">
        <v>20</v>
      </c>
      <c r="B8" t="s">
        <v>873</v>
      </c>
      <c r="C8" s="7">
        <v>2925000000</v>
      </c>
      <c r="D8" s="7">
        <v>0</v>
      </c>
      <c r="E8" s="7">
        <v>0</v>
      </c>
      <c r="F8" s="7">
        <v>0</v>
      </c>
      <c r="G8" s="7">
        <v>0</v>
      </c>
      <c r="H8" s="7">
        <v>0</v>
      </c>
      <c r="I8" s="7"/>
      <c r="J8" s="7"/>
      <c r="K8" s="7"/>
      <c r="O8" t="s">
        <v>21</v>
      </c>
      <c r="P8" s="7">
        <v>128789850</v>
      </c>
      <c r="Q8" s="7">
        <v>121316659</v>
      </c>
      <c r="R8" s="7">
        <v>115357213</v>
      </c>
      <c r="S8" s="7">
        <v>110065420.44999999</v>
      </c>
      <c r="T8" s="7">
        <v>110065420.44999999</v>
      </c>
      <c r="U8" s="7">
        <v>110065420.44999999</v>
      </c>
      <c r="V8" s="7">
        <v>110065420.44999999</v>
      </c>
      <c r="W8" s="7">
        <v>110065420.44999999</v>
      </c>
      <c r="X8" s="7">
        <v>110065420.44999999</v>
      </c>
      <c r="Y8" s="7">
        <v>110065420.44999999</v>
      </c>
      <c r="Z8" s="7">
        <v>110065420.44999999</v>
      </c>
      <c r="AA8" s="7">
        <v>110065420.44999999</v>
      </c>
      <c r="AB8" s="7">
        <v>15203317</v>
      </c>
      <c r="AC8" s="7">
        <v>9555126</v>
      </c>
      <c r="AD8" s="7">
        <v>9521362</v>
      </c>
      <c r="AE8" s="7">
        <v>9521362</v>
      </c>
      <c r="AF8" s="7">
        <v>9521362</v>
      </c>
      <c r="AG8" s="7">
        <v>9521362</v>
      </c>
      <c r="AH8" s="7">
        <v>9521362</v>
      </c>
      <c r="AI8" s="7">
        <v>9521362</v>
      </c>
      <c r="AJ8" s="7">
        <v>9521362</v>
      </c>
      <c r="AK8" s="7">
        <v>9521362</v>
      </c>
      <c r="AL8" s="7">
        <v>9521362</v>
      </c>
      <c r="AM8" s="7">
        <v>9521362</v>
      </c>
      <c r="AN8" s="7">
        <v>119972063</v>
      </c>
      <c r="AO8" s="7">
        <v>1236080443.0500002</v>
      </c>
    </row>
    <row r="9" spans="1:41" x14ac:dyDescent="0.3">
      <c r="B9" t="s">
        <v>902</v>
      </c>
      <c r="C9" s="7">
        <v>1110000</v>
      </c>
      <c r="D9" s="7">
        <v>1051300</v>
      </c>
      <c r="E9" s="7">
        <v>1048800</v>
      </c>
      <c r="F9" s="7">
        <v>1147202</v>
      </c>
      <c r="G9" s="7">
        <v>1083900</v>
      </c>
      <c r="H9" s="7">
        <v>1081400</v>
      </c>
      <c r="I9" s="7"/>
      <c r="J9" s="7"/>
      <c r="K9" s="7"/>
      <c r="O9" t="s">
        <v>22</v>
      </c>
      <c r="P9" s="7">
        <v>1467224922</v>
      </c>
      <c r="Q9" s="7">
        <v>1139518017</v>
      </c>
      <c r="R9" s="7">
        <v>1250908007</v>
      </c>
      <c r="S9" s="7">
        <v>1193155884.3499999</v>
      </c>
      <c r="T9" s="7">
        <v>1193155884.3499999</v>
      </c>
      <c r="U9" s="7">
        <v>1193155884.3499999</v>
      </c>
      <c r="V9" s="7">
        <v>1193155884.3499999</v>
      </c>
      <c r="W9" s="7">
        <v>1193155884.3499999</v>
      </c>
      <c r="X9" s="7">
        <v>1193155884.3499999</v>
      </c>
      <c r="Y9" s="7">
        <v>1193155884.3499999</v>
      </c>
      <c r="Z9" s="7">
        <v>1193155884.3499999</v>
      </c>
      <c r="AA9" s="7">
        <v>1193155884.3499999</v>
      </c>
      <c r="AB9" s="7">
        <v>106773681</v>
      </c>
      <c r="AC9" s="7">
        <v>96672464</v>
      </c>
      <c r="AD9" s="7">
        <v>95865554</v>
      </c>
      <c r="AE9" s="7">
        <v>95865554</v>
      </c>
      <c r="AF9" s="7">
        <v>95865554</v>
      </c>
      <c r="AG9" s="7">
        <v>95865554</v>
      </c>
      <c r="AH9" s="7">
        <v>95865554</v>
      </c>
      <c r="AI9" s="7">
        <v>95865554</v>
      </c>
      <c r="AJ9" s="7">
        <v>95865554</v>
      </c>
      <c r="AK9" s="7">
        <v>95865554</v>
      </c>
      <c r="AL9" s="7">
        <v>95865554</v>
      </c>
      <c r="AM9" s="7">
        <v>95865554</v>
      </c>
      <c r="AN9" s="7">
        <v>1162101685</v>
      </c>
      <c r="AO9" s="7">
        <v>13433952220.150002</v>
      </c>
    </row>
    <row r="10" spans="1:41" x14ac:dyDescent="0.3">
      <c r="B10" t="s">
        <v>889</v>
      </c>
      <c r="C10" s="7">
        <v>30200</v>
      </c>
      <c r="D10" s="7">
        <v>30200</v>
      </c>
      <c r="E10" s="7">
        <v>30200</v>
      </c>
      <c r="F10" s="7">
        <v>30200</v>
      </c>
      <c r="G10" s="7">
        <v>30200</v>
      </c>
      <c r="H10" s="7">
        <v>30200</v>
      </c>
      <c r="I10" s="7"/>
      <c r="J10" s="7"/>
      <c r="K10" s="7"/>
      <c r="O10" t="s">
        <v>23</v>
      </c>
      <c r="P10" s="7">
        <v>2149615830</v>
      </c>
      <c r="Q10" s="7">
        <v>1996726073</v>
      </c>
      <c r="R10" s="7">
        <v>1992159182</v>
      </c>
      <c r="S10" s="7">
        <v>1906753658.9000001</v>
      </c>
      <c r="T10" s="7">
        <v>1906753658.9000001</v>
      </c>
      <c r="U10" s="7">
        <v>1906753658.9000001</v>
      </c>
      <c r="V10" s="7">
        <v>1906753658.9000001</v>
      </c>
      <c r="W10" s="7">
        <v>1906753658.9000001</v>
      </c>
      <c r="X10" s="7">
        <v>1906753658.9000001</v>
      </c>
      <c r="Y10" s="7">
        <v>1906753658.9000001</v>
      </c>
      <c r="Z10" s="7">
        <v>1906753658.9000001</v>
      </c>
      <c r="AA10" s="7">
        <v>1906753658.9000001</v>
      </c>
      <c r="AB10" s="7">
        <v>293687079</v>
      </c>
      <c r="AC10" s="7">
        <v>284807973</v>
      </c>
      <c r="AD10" s="7">
        <v>284048720</v>
      </c>
      <c r="AE10" s="7">
        <v>284048720</v>
      </c>
      <c r="AF10" s="7">
        <v>284048720</v>
      </c>
      <c r="AG10" s="7">
        <v>284048720</v>
      </c>
      <c r="AH10" s="7">
        <v>284048720</v>
      </c>
      <c r="AI10" s="7">
        <v>284048720</v>
      </c>
      <c r="AJ10" s="7">
        <v>284048720</v>
      </c>
      <c r="AK10" s="7">
        <v>284048720</v>
      </c>
      <c r="AL10" s="7">
        <v>284048720</v>
      </c>
      <c r="AM10" s="7">
        <v>284048720</v>
      </c>
      <c r="AN10" s="7">
        <v>3418982252</v>
      </c>
      <c r="AO10" s="7">
        <v>19880301763.100002</v>
      </c>
    </row>
    <row r="11" spans="1:41" x14ac:dyDescent="0.3">
      <c r="B11" t="s">
        <v>926</v>
      </c>
      <c r="C11" s="7">
        <v>13648600</v>
      </c>
      <c r="D11" s="7">
        <v>13648600</v>
      </c>
      <c r="E11" s="7">
        <v>13648600</v>
      </c>
      <c r="F11" s="7">
        <v>13648600</v>
      </c>
      <c r="G11" s="7">
        <v>13648600</v>
      </c>
      <c r="H11" s="7">
        <v>13648600</v>
      </c>
      <c r="I11" s="7"/>
      <c r="J11" s="7"/>
      <c r="K11" s="7"/>
      <c r="O11" t="s">
        <v>24</v>
      </c>
      <c r="P11" s="7">
        <v>168175395</v>
      </c>
      <c r="Q11" s="7">
        <v>131255662</v>
      </c>
      <c r="R11" s="7">
        <v>135782002</v>
      </c>
      <c r="S11" s="7">
        <v>130207704.8</v>
      </c>
      <c r="T11" s="7">
        <v>130207704.8</v>
      </c>
      <c r="U11" s="7">
        <v>130207704.8</v>
      </c>
      <c r="V11" s="7">
        <v>130207704.8</v>
      </c>
      <c r="W11" s="7">
        <v>130207704.8</v>
      </c>
      <c r="X11" s="7">
        <v>130207704.8</v>
      </c>
      <c r="Y11" s="7">
        <v>130207704.8</v>
      </c>
      <c r="Z11" s="7">
        <v>130207704.8</v>
      </c>
      <c r="AA11" s="7">
        <v>130207704.8</v>
      </c>
      <c r="AB11" s="7">
        <v>25385717</v>
      </c>
      <c r="AC11" s="7">
        <v>24775662</v>
      </c>
      <c r="AD11" s="7">
        <v>24296058</v>
      </c>
      <c r="AE11" s="7">
        <v>24296058</v>
      </c>
      <c r="AF11" s="7">
        <v>24296058</v>
      </c>
      <c r="AG11" s="7">
        <v>24296058</v>
      </c>
      <c r="AH11" s="7">
        <v>24296058</v>
      </c>
      <c r="AI11" s="7">
        <v>24296058</v>
      </c>
      <c r="AJ11" s="7">
        <v>24296058</v>
      </c>
      <c r="AK11" s="7">
        <v>24296058</v>
      </c>
      <c r="AL11" s="7">
        <v>24296058</v>
      </c>
      <c r="AM11" s="7">
        <v>24296058</v>
      </c>
      <c r="AN11" s="7">
        <v>293121959</v>
      </c>
      <c r="AO11" s="7">
        <v>1313960443.1999998</v>
      </c>
    </row>
    <row r="12" spans="1:41" x14ac:dyDescent="0.3">
      <c r="B12" t="s">
        <v>959</v>
      </c>
      <c r="C12" s="7">
        <v>128494803</v>
      </c>
      <c r="D12" s="7">
        <v>82459427</v>
      </c>
      <c r="E12" s="7">
        <v>118071742</v>
      </c>
      <c r="F12" s="7">
        <v>106255364</v>
      </c>
      <c r="G12" s="7">
        <v>83310690</v>
      </c>
      <c r="H12" s="7">
        <v>96462318</v>
      </c>
      <c r="I12" s="7"/>
      <c r="J12" s="7"/>
      <c r="K12" s="7"/>
      <c r="O12" t="s">
        <v>25</v>
      </c>
      <c r="P12" s="7">
        <v>3708334285</v>
      </c>
      <c r="Q12" s="7">
        <v>3688740412</v>
      </c>
      <c r="R12" s="7">
        <v>3606232571</v>
      </c>
      <c r="S12" s="7">
        <v>3452078001.75</v>
      </c>
      <c r="T12" s="7">
        <v>3452078001.75</v>
      </c>
      <c r="U12" s="7">
        <v>3452078001.75</v>
      </c>
      <c r="V12" s="7">
        <v>3452078001.75</v>
      </c>
      <c r="W12" s="7">
        <v>3452078001.75</v>
      </c>
      <c r="X12" s="7">
        <v>3452078001.75</v>
      </c>
      <c r="Y12" s="7">
        <v>3452078001.75</v>
      </c>
      <c r="Z12" s="7">
        <v>3452078001.75</v>
      </c>
      <c r="AA12" s="7">
        <v>3452078001.75</v>
      </c>
      <c r="AB12" s="7">
        <v>523872560</v>
      </c>
      <c r="AC12" s="7">
        <v>470113696</v>
      </c>
      <c r="AD12" s="7">
        <v>523141186</v>
      </c>
      <c r="AE12" s="7">
        <v>523141186</v>
      </c>
      <c r="AF12" s="7">
        <v>523141186</v>
      </c>
      <c r="AG12" s="7">
        <v>523141186</v>
      </c>
      <c r="AH12" s="7">
        <v>523141186</v>
      </c>
      <c r="AI12" s="7">
        <v>523141186</v>
      </c>
      <c r="AJ12" s="7">
        <v>523141186</v>
      </c>
      <c r="AK12" s="7">
        <v>523141186</v>
      </c>
      <c r="AL12" s="7">
        <v>523141186</v>
      </c>
      <c r="AM12" s="7">
        <v>523141186</v>
      </c>
      <c r="AN12" s="7">
        <v>6225398116</v>
      </c>
      <c r="AO12" s="7">
        <v>35846611167.75</v>
      </c>
    </row>
    <row r="13" spans="1:41" x14ac:dyDescent="0.3">
      <c r="B13" t="s">
        <v>928</v>
      </c>
      <c r="C13" s="7">
        <v>15354558</v>
      </c>
      <c r="D13" s="7">
        <v>2026052903</v>
      </c>
      <c r="E13" s="7">
        <v>153613975</v>
      </c>
      <c r="F13" s="7">
        <v>15627706</v>
      </c>
      <c r="G13" s="7">
        <v>-31866482</v>
      </c>
      <c r="H13" s="7">
        <v>11306341</v>
      </c>
      <c r="I13" s="7"/>
      <c r="J13" s="7"/>
      <c r="K13" s="7"/>
      <c r="O13" t="s">
        <v>26</v>
      </c>
      <c r="P13" s="7">
        <v>813040509</v>
      </c>
      <c r="Q13" s="7">
        <v>799998002</v>
      </c>
      <c r="R13" s="7">
        <v>1032635078</v>
      </c>
      <c r="S13" s="7">
        <v>991750407.79999995</v>
      </c>
      <c r="T13" s="7">
        <v>991750407.79999995</v>
      </c>
      <c r="U13" s="7">
        <v>991750407.79999995</v>
      </c>
      <c r="V13" s="7">
        <v>991750407.79999995</v>
      </c>
      <c r="W13" s="7">
        <v>991750407.79999995</v>
      </c>
      <c r="X13" s="7">
        <v>991750407.79999995</v>
      </c>
      <c r="Y13" s="7">
        <v>991750407.79999995</v>
      </c>
      <c r="Z13" s="7">
        <v>991750407.79999995</v>
      </c>
      <c r="AA13" s="7">
        <v>991750407.79999995</v>
      </c>
      <c r="AB13" s="7">
        <v>221215429</v>
      </c>
      <c r="AC13" s="7">
        <v>213621217</v>
      </c>
      <c r="AD13" s="7">
        <v>214941674</v>
      </c>
      <c r="AE13" s="7">
        <v>214941674</v>
      </c>
      <c r="AF13" s="7">
        <v>214941674</v>
      </c>
      <c r="AG13" s="7">
        <v>214941674</v>
      </c>
      <c r="AH13" s="7">
        <v>214941674</v>
      </c>
      <c r="AI13" s="7">
        <v>214941674</v>
      </c>
      <c r="AJ13" s="7">
        <v>214941674</v>
      </c>
      <c r="AK13" s="7">
        <v>214941674</v>
      </c>
      <c r="AL13" s="7">
        <v>214941674</v>
      </c>
      <c r="AM13" s="7">
        <v>214941674</v>
      </c>
      <c r="AN13" s="7">
        <v>2584253386</v>
      </c>
      <c r="AO13" s="7">
        <v>8987173873.2000008</v>
      </c>
    </row>
    <row r="14" spans="1:41" x14ac:dyDescent="0.3">
      <c r="B14" t="s">
        <v>879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/>
      <c r="J14" s="7"/>
      <c r="K14" s="7"/>
      <c r="N14" t="s">
        <v>27</v>
      </c>
      <c r="P14" s="7">
        <v>9277553794</v>
      </c>
      <c r="Q14" s="7">
        <v>8553286733</v>
      </c>
      <c r="R14" s="7">
        <v>8892789252</v>
      </c>
      <c r="S14" s="7">
        <v>8514922322.7000008</v>
      </c>
      <c r="T14" s="7">
        <v>8514922322.7000008</v>
      </c>
      <c r="U14" s="7">
        <v>8514922322.7000008</v>
      </c>
      <c r="V14" s="7">
        <v>8514922322.7000008</v>
      </c>
      <c r="W14" s="7">
        <v>8514922322.7000008</v>
      </c>
      <c r="X14" s="7">
        <v>8514922322.7000008</v>
      </c>
      <c r="Y14" s="7">
        <v>8514922322.7000008</v>
      </c>
      <c r="Z14" s="7">
        <v>8514922322.7000008</v>
      </c>
      <c r="AA14" s="7">
        <v>8514922322.7000008</v>
      </c>
      <c r="AB14" s="7">
        <v>1392616470</v>
      </c>
      <c r="AC14" s="7">
        <v>1279645561</v>
      </c>
      <c r="AD14" s="7">
        <v>1335450666</v>
      </c>
      <c r="AE14" s="7">
        <v>1335450666</v>
      </c>
      <c r="AF14" s="7">
        <v>1335450666</v>
      </c>
      <c r="AG14" s="7">
        <v>1335450666</v>
      </c>
      <c r="AH14" s="7">
        <v>1335450666</v>
      </c>
      <c r="AI14" s="7">
        <v>1335450666</v>
      </c>
      <c r="AJ14" s="7">
        <v>1335450666</v>
      </c>
      <c r="AK14" s="7">
        <v>1335450666</v>
      </c>
      <c r="AL14" s="7">
        <v>1335450666</v>
      </c>
      <c r="AM14" s="7">
        <v>1335450666</v>
      </c>
      <c r="AN14" s="7">
        <v>16026768691</v>
      </c>
      <c r="AO14" s="7">
        <v>87331161992.300003</v>
      </c>
    </row>
    <row r="15" spans="1:41" x14ac:dyDescent="0.3">
      <c r="B15" t="s">
        <v>898</v>
      </c>
      <c r="C15" s="7">
        <v>585100</v>
      </c>
      <c r="D15" s="7">
        <v>48100</v>
      </c>
      <c r="E15" s="7">
        <v>48100</v>
      </c>
      <c r="F15" s="7">
        <v>633200</v>
      </c>
      <c r="G15" s="7">
        <v>48100</v>
      </c>
      <c r="H15" s="7">
        <v>48100</v>
      </c>
      <c r="I15" s="7"/>
      <c r="J15" s="7"/>
      <c r="K15" s="7"/>
      <c r="N15" t="s">
        <v>29</v>
      </c>
      <c r="O15" t="s">
        <v>19</v>
      </c>
      <c r="P15" s="7">
        <v>327459662</v>
      </c>
      <c r="Q15" s="7">
        <v>361059419</v>
      </c>
      <c r="R15" s="7">
        <v>321604197</v>
      </c>
      <c r="S15" s="7">
        <v>312137411</v>
      </c>
      <c r="T15" s="7">
        <v>312137411</v>
      </c>
      <c r="U15" s="7">
        <v>312137411</v>
      </c>
      <c r="V15" s="7">
        <v>312137411</v>
      </c>
      <c r="W15" s="7">
        <v>312137411</v>
      </c>
      <c r="X15" s="7">
        <v>312137411</v>
      </c>
      <c r="Y15" s="7">
        <v>312137411</v>
      </c>
      <c r="Z15" s="7">
        <v>312137411</v>
      </c>
      <c r="AA15" s="7">
        <v>312137411</v>
      </c>
      <c r="AB15" s="7">
        <v>131385535</v>
      </c>
      <c r="AC15" s="7">
        <v>133811152</v>
      </c>
      <c r="AD15" s="7">
        <v>132268477</v>
      </c>
      <c r="AE15" s="7">
        <v>132268477</v>
      </c>
      <c r="AF15" s="7">
        <v>132268477</v>
      </c>
      <c r="AG15" s="7">
        <v>132268477</v>
      </c>
      <c r="AH15" s="7">
        <v>132268477</v>
      </c>
      <c r="AI15" s="7">
        <v>132268477</v>
      </c>
      <c r="AJ15" s="7">
        <v>132268477</v>
      </c>
      <c r="AK15" s="7">
        <v>132268477</v>
      </c>
      <c r="AL15" s="7">
        <v>132268477</v>
      </c>
      <c r="AM15" s="7">
        <v>132268477</v>
      </c>
      <c r="AN15" s="7">
        <v>1587881457</v>
      </c>
      <c r="AO15" s="7">
        <v>2231478520</v>
      </c>
    </row>
    <row r="16" spans="1:41" x14ac:dyDescent="0.3">
      <c r="B16" t="s">
        <v>910</v>
      </c>
      <c r="C16" s="7">
        <v>4290000</v>
      </c>
      <c r="D16" s="7">
        <v>990000</v>
      </c>
      <c r="E16" s="7">
        <v>170402064</v>
      </c>
      <c r="F16" s="7">
        <v>4230000</v>
      </c>
      <c r="G16" s="7">
        <v>990000</v>
      </c>
      <c r="H16" s="7">
        <v>990000</v>
      </c>
      <c r="I16" s="7"/>
      <c r="J16" s="7"/>
      <c r="K16" s="7"/>
      <c r="O16" t="s">
        <v>20</v>
      </c>
      <c r="P16" s="7">
        <v>1566814911</v>
      </c>
      <c r="Q16" s="7">
        <v>1836332099</v>
      </c>
      <c r="R16" s="7">
        <v>1820410968</v>
      </c>
      <c r="S16" s="7">
        <v>1740075185.1499999</v>
      </c>
      <c r="T16" s="7">
        <v>1740075185.1499999</v>
      </c>
      <c r="U16" s="7">
        <v>1740075185.1499999</v>
      </c>
      <c r="V16" s="7">
        <v>1740075185.1499999</v>
      </c>
      <c r="W16" s="7">
        <v>1740075185.1499999</v>
      </c>
      <c r="X16" s="7">
        <v>1740075185.1499999</v>
      </c>
      <c r="Y16" s="7">
        <v>1740075185.1499999</v>
      </c>
      <c r="Z16" s="7">
        <v>1740075185.1499999</v>
      </c>
      <c r="AA16" s="7">
        <v>1740075185.1499999</v>
      </c>
      <c r="AB16" s="7">
        <v>220576455</v>
      </c>
      <c r="AC16" s="7">
        <v>220407302</v>
      </c>
      <c r="AD16" s="7">
        <v>213695311</v>
      </c>
      <c r="AE16" s="7">
        <v>213695311</v>
      </c>
      <c r="AF16" s="7">
        <v>213695311</v>
      </c>
      <c r="AG16" s="7">
        <v>213695311</v>
      </c>
      <c r="AH16" s="7">
        <v>213695311</v>
      </c>
      <c r="AI16" s="7">
        <v>213695311</v>
      </c>
      <c r="AJ16" s="7">
        <v>213695311</v>
      </c>
      <c r="AK16" s="7">
        <v>213695311</v>
      </c>
      <c r="AL16" s="7">
        <v>213695311</v>
      </c>
      <c r="AM16" s="7">
        <v>213695311</v>
      </c>
      <c r="AN16" s="7">
        <v>2577936867</v>
      </c>
      <c r="AO16" s="7">
        <v>18306297777.349998</v>
      </c>
    </row>
    <row r="17" spans="1:41" x14ac:dyDescent="0.3">
      <c r="B17" t="s">
        <v>912</v>
      </c>
      <c r="C17" s="7">
        <v>6240433</v>
      </c>
      <c r="D17" s="7">
        <v>5717500</v>
      </c>
      <c r="E17" s="7">
        <v>5716900</v>
      </c>
      <c r="F17" s="7">
        <v>6201733</v>
      </c>
      <c r="G17" s="7">
        <v>6040180</v>
      </c>
      <c r="H17" s="7">
        <v>6020100</v>
      </c>
      <c r="I17" s="7"/>
      <c r="J17" s="7"/>
      <c r="K17" s="7"/>
      <c r="O17" t="s">
        <v>21</v>
      </c>
      <c r="P17" s="7">
        <v>1081518447</v>
      </c>
      <c r="Q17" s="7">
        <v>1092226061</v>
      </c>
      <c r="R17" s="7">
        <v>1064838504</v>
      </c>
      <c r="S17" s="7">
        <v>1017015954.05</v>
      </c>
      <c r="T17" s="7">
        <v>1017015954.05</v>
      </c>
      <c r="U17" s="7">
        <v>1017015954.05</v>
      </c>
      <c r="V17" s="7">
        <v>1017015954.05</v>
      </c>
      <c r="W17" s="7">
        <v>1017015954.05</v>
      </c>
      <c r="X17" s="7">
        <v>1017015954.05</v>
      </c>
      <c r="Y17" s="7">
        <v>1017015954.05</v>
      </c>
      <c r="Z17" s="7">
        <v>1017015954.05</v>
      </c>
      <c r="AA17" s="7">
        <v>1017015954.05</v>
      </c>
      <c r="AB17" s="7">
        <v>107727822</v>
      </c>
      <c r="AC17" s="7">
        <v>108510940</v>
      </c>
      <c r="AD17" s="7">
        <v>108387505</v>
      </c>
      <c r="AE17" s="7">
        <v>108387505</v>
      </c>
      <c r="AF17" s="7">
        <v>108387505</v>
      </c>
      <c r="AG17" s="7">
        <v>108387505</v>
      </c>
      <c r="AH17" s="7">
        <v>108387505</v>
      </c>
      <c r="AI17" s="7">
        <v>108387505</v>
      </c>
      <c r="AJ17" s="7">
        <v>108387505</v>
      </c>
      <c r="AK17" s="7">
        <v>108387505</v>
      </c>
      <c r="AL17" s="7">
        <v>108387505</v>
      </c>
      <c r="AM17" s="7">
        <v>108387505</v>
      </c>
      <c r="AN17" s="7">
        <v>1300113812</v>
      </c>
      <c r="AO17" s="7">
        <v>11091612786.449999</v>
      </c>
    </row>
    <row r="18" spans="1:41" x14ac:dyDescent="0.3">
      <c r="B18" t="s">
        <v>930</v>
      </c>
      <c r="C18" s="7">
        <v>928014608</v>
      </c>
      <c r="D18" s="7">
        <v>17202775</v>
      </c>
      <c r="E18" s="7">
        <v>17074646</v>
      </c>
      <c r="F18" s="7">
        <v>18441963</v>
      </c>
      <c r="G18" s="7">
        <v>17714220</v>
      </c>
      <c r="H18" s="7">
        <v>17539038</v>
      </c>
      <c r="I18" s="7"/>
      <c r="J18" s="7"/>
      <c r="K18" s="7"/>
      <c r="O18" t="s">
        <v>22</v>
      </c>
      <c r="P18" s="7">
        <v>1882252830</v>
      </c>
      <c r="Q18" s="7">
        <v>2065577775</v>
      </c>
      <c r="R18" s="7">
        <v>1938126020</v>
      </c>
      <c r="S18" s="7">
        <v>1839733972.9000001</v>
      </c>
      <c r="T18" s="7">
        <v>1839733972.9000001</v>
      </c>
      <c r="U18" s="7">
        <v>1839733972.9000001</v>
      </c>
      <c r="V18" s="7">
        <v>1839733972.9000001</v>
      </c>
      <c r="W18" s="7">
        <v>1839733972.9000001</v>
      </c>
      <c r="X18" s="7">
        <v>1839733972.9000001</v>
      </c>
      <c r="Y18" s="7">
        <v>1839733972.9000001</v>
      </c>
      <c r="Z18" s="7">
        <v>1839733972.9000001</v>
      </c>
      <c r="AA18" s="7">
        <v>1839733972.9000001</v>
      </c>
      <c r="AB18" s="7">
        <v>-38253053</v>
      </c>
      <c r="AC18" s="7">
        <v>-39233688</v>
      </c>
      <c r="AD18" s="7">
        <v>-29714922</v>
      </c>
      <c r="AE18" s="7">
        <v>-29714922</v>
      </c>
      <c r="AF18" s="7">
        <v>-29714922</v>
      </c>
      <c r="AG18" s="7">
        <v>-29714922</v>
      </c>
      <c r="AH18" s="7">
        <v>-29714922</v>
      </c>
      <c r="AI18" s="7">
        <v>-29714922</v>
      </c>
      <c r="AJ18" s="7">
        <v>-29714922</v>
      </c>
      <c r="AK18" s="7">
        <v>-29714922</v>
      </c>
      <c r="AL18" s="7">
        <v>-29714922</v>
      </c>
      <c r="AM18" s="7">
        <v>-29714922</v>
      </c>
      <c r="AN18" s="7">
        <v>-374635961</v>
      </c>
      <c r="AO18" s="7">
        <v>22818198342.099998</v>
      </c>
    </row>
    <row r="19" spans="1:41" x14ac:dyDescent="0.3">
      <c r="B19" t="s">
        <v>897</v>
      </c>
      <c r="C19" s="7">
        <v>535000</v>
      </c>
      <c r="D19" s="7">
        <v>510000</v>
      </c>
      <c r="E19" s="7">
        <v>510000</v>
      </c>
      <c r="F19" s="7">
        <v>631200</v>
      </c>
      <c r="G19" s="7">
        <v>606200</v>
      </c>
      <c r="H19" s="7">
        <v>606200</v>
      </c>
      <c r="I19" s="7"/>
      <c r="J19" s="7"/>
      <c r="K19" s="7"/>
      <c r="O19" t="s">
        <v>23</v>
      </c>
      <c r="P19" s="7">
        <v>923879577</v>
      </c>
      <c r="Q19" s="7">
        <v>1319248772</v>
      </c>
      <c r="R19" s="7">
        <v>964932829</v>
      </c>
      <c r="S19" s="7">
        <v>929120551.75</v>
      </c>
      <c r="T19" s="7">
        <v>929120551.75</v>
      </c>
      <c r="U19" s="7">
        <v>929120551.75</v>
      </c>
      <c r="V19" s="7">
        <v>929120551.75</v>
      </c>
      <c r="W19" s="7">
        <v>929120551.75</v>
      </c>
      <c r="X19" s="7">
        <v>929120551.75</v>
      </c>
      <c r="Y19" s="7">
        <v>929120551.75</v>
      </c>
      <c r="Z19" s="7">
        <v>929120551.75</v>
      </c>
      <c r="AA19" s="7">
        <v>929120551.75</v>
      </c>
      <c r="AB19" s="7">
        <v>256831532</v>
      </c>
      <c r="AC19" s="7">
        <v>252620727</v>
      </c>
      <c r="AD19" s="7">
        <v>248687284</v>
      </c>
      <c r="AE19" s="7">
        <v>248687284</v>
      </c>
      <c r="AF19" s="7">
        <v>248687284</v>
      </c>
      <c r="AG19" s="7">
        <v>248687284</v>
      </c>
      <c r="AH19" s="7">
        <v>248687284</v>
      </c>
      <c r="AI19" s="7">
        <v>248687284</v>
      </c>
      <c r="AJ19" s="7">
        <v>248687284</v>
      </c>
      <c r="AK19" s="7">
        <v>248687284</v>
      </c>
      <c r="AL19" s="7">
        <v>248687284</v>
      </c>
      <c r="AM19" s="7">
        <v>248687284</v>
      </c>
      <c r="AN19" s="7">
        <v>2996325099</v>
      </c>
      <c r="AO19" s="7">
        <v>8573821044.75</v>
      </c>
    </row>
    <row r="20" spans="1:41" x14ac:dyDescent="0.3">
      <c r="B20" t="s">
        <v>921</v>
      </c>
      <c r="C20" s="7">
        <v>10672254</v>
      </c>
      <c r="D20" s="7">
        <v>9874712</v>
      </c>
      <c r="E20" s="7">
        <v>9941880</v>
      </c>
      <c r="F20" s="7">
        <v>10907166</v>
      </c>
      <c r="G20" s="7">
        <v>9961414</v>
      </c>
      <c r="H20" s="7">
        <v>10048180</v>
      </c>
      <c r="I20" s="7"/>
      <c r="J20" s="7"/>
      <c r="K20" s="7"/>
      <c r="O20" t="s">
        <v>24</v>
      </c>
      <c r="P20" s="7">
        <v>1780877467</v>
      </c>
      <c r="Q20" s="7">
        <v>1487985778</v>
      </c>
      <c r="R20" s="7">
        <v>1722917304</v>
      </c>
      <c r="S20" s="7">
        <v>1645027840.0999999</v>
      </c>
      <c r="T20" s="7">
        <v>1645027840.0999999</v>
      </c>
      <c r="U20" s="7">
        <v>1645027840.0999999</v>
      </c>
      <c r="V20" s="7">
        <v>1645027840.0999999</v>
      </c>
      <c r="W20" s="7">
        <v>1645027840.0999999</v>
      </c>
      <c r="X20" s="7">
        <v>1645027840.0999999</v>
      </c>
      <c r="Y20" s="7">
        <v>1645027840.0999999</v>
      </c>
      <c r="Z20" s="7">
        <v>1645027840.0999999</v>
      </c>
      <c r="AA20" s="7">
        <v>1645027840.0999999</v>
      </c>
      <c r="AB20" s="7">
        <v>167434254</v>
      </c>
      <c r="AC20" s="7">
        <v>166480632</v>
      </c>
      <c r="AD20" s="7">
        <v>165128026</v>
      </c>
      <c r="AE20" s="7">
        <v>165128026</v>
      </c>
      <c r="AF20" s="7">
        <v>165128026</v>
      </c>
      <c r="AG20" s="7">
        <v>165128026</v>
      </c>
      <c r="AH20" s="7">
        <v>165128026</v>
      </c>
      <c r="AI20" s="7">
        <v>165128026</v>
      </c>
      <c r="AJ20" s="7">
        <v>165128026</v>
      </c>
      <c r="AK20" s="7">
        <v>165128026</v>
      </c>
      <c r="AL20" s="7">
        <v>165128026</v>
      </c>
      <c r="AM20" s="7">
        <v>165128026</v>
      </c>
      <c r="AN20" s="7">
        <v>1985195146</v>
      </c>
      <c r="AO20" s="7">
        <v>17811835963.899998</v>
      </c>
    </row>
    <row r="21" spans="1:41" x14ac:dyDescent="0.3">
      <c r="A21" t="s">
        <v>1100</v>
      </c>
      <c r="C21" s="7">
        <v>4033975556</v>
      </c>
      <c r="D21" s="7">
        <v>2157585517</v>
      </c>
      <c r="E21" s="7">
        <v>490106907</v>
      </c>
      <c r="F21" s="7">
        <v>177754334</v>
      </c>
      <c r="G21" s="7">
        <v>101567022</v>
      </c>
      <c r="H21" s="7">
        <v>157780477</v>
      </c>
      <c r="I21" s="7"/>
      <c r="J21" s="7"/>
      <c r="K21" s="7"/>
      <c r="O21" t="s">
        <v>25</v>
      </c>
      <c r="P21" s="7">
        <v>7948185527</v>
      </c>
      <c r="Q21" s="7">
        <v>5492043535</v>
      </c>
      <c r="R21" s="7">
        <v>7123284858</v>
      </c>
      <c r="S21" s="7">
        <v>6876161180.5</v>
      </c>
      <c r="T21" s="7">
        <v>6876161180.5</v>
      </c>
      <c r="U21" s="7">
        <v>6876161180.5</v>
      </c>
      <c r="V21" s="7">
        <v>6876161180.5</v>
      </c>
      <c r="W21" s="7">
        <v>6876161180.5</v>
      </c>
      <c r="X21" s="7">
        <v>6876161180.5</v>
      </c>
      <c r="Y21" s="7">
        <v>6876161180.5</v>
      </c>
      <c r="Z21" s="7">
        <v>6876161180.5</v>
      </c>
      <c r="AA21" s="7">
        <v>6876161180.5</v>
      </c>
      <c r="AB21" s="7">
        <v>2637676835</v>
      </c>
      <c r="AC21" s="7">
        <v>2204639672</v>
      </c>
      <c r="AD21" s="7">
        <v>2180811308</v>
      </c>
      <c r="AE21" s="7">
        <v>2180811308</v>
      </c>
      <c r="AF21" s="7">
        <v>2180811308</v>
      </c>
      <c r="AG21" s="7">
        <v>2180811308</v>
      </c>
      <c r="AH21" s="7">
        <v>2180811308</v>
      </c>
      <c r="AI21" s="7">
        <v>2180811308</v>
      </c>
      <c r="AJ21" s="7">
        <v>2180811308</v>
      </c>
      <c r="AK21" s="7">
        <v>2180811308</v>
      </c>
      <c r="AL21" s="7">
        <v>2180811308</v>
      </c>
      <c r="AM21" s="7">
        <v>2180811308</v>
      </c>
      <c r="AN21" s="7">
        <v>26650429587</v>
      </c>
      <c r="AO21" s="7">
        <v>55798534957.5</v>
      </c>
    </row>
    <row r="22" spans="1:41" x14ac:dyDescent="0.3">
      <c r="A22" t="s">
        <v>21</v>
      </c>
      <c r="C22" s="7">
        <v>129704850</v>
      </c>
      <c r="D22" s="7">
        <v>156019023</v>
      </c>
      <c r="E22" s="7">
        <v>139672200</v>
      </c>
      <c r="F22" s="7">
        <v>128789850</v>
      </c>
      <c r="G22" s="7">
        <v>121316659</v>
      </c>
      <c r="H22" s="7">
        <v>115357213</v>
      </c>
      <c r="I22" s="7"/>
      <c r="J22" s="7"/>
      <c r="K22" s="7"/>
      <c r="O22" t="s">
        <v>26</v>
      </c>
      <c r="P22" s="7">
        <v>1084325152</v>
      </c>
      <c r="Q22" s="7">
        <v>533870245</v>
      </c>
      <c r="R22" s="7">
        <v>953785972</v>
      </c>
      <c r="S22" s="7">
        <v>917998151.70000005</v>
      </c>
      <c r="T22" s="7">
        <v>917998151.70000005</v>
      </c>
      <c r="U22" s="7">
        <v>917998151.70000005</v>
      </c>
      <c r="V22" s="7">
        <v>917998151.70000005</v>
      </c>
      <c r="W22" s="7">
        <v>917998151.70000005</v>
      </c>
      <c r="X22" s="7">
        <v>917998151.70000005</v>
      </c>
      <c r="Y22" s="7">
        <v>917998151.70000005</v>
      </c>
      <c r="Z22" s="7">
        <v>917998151.70000005</v>
      </c>
      <c r="AA22" s="7">
        <v>917998151.70000005</v>
      </c>
      <c r="AB22" s="7">
        <v>268997692</v>
      </c>
      <c r="AC22" s="7">
        <v>249657109</v>
      </c>
      <c r="AD22" s="7">
        <v>238029566</v>
      </c>
      <c r="AE22" s="7">
        <v>238029566</v>
      </c>
      <c r="AF22" s="7">
        <v>238029566</v>
      </c>
      <c r="AG22" s="7">
        <v>238029566</v>
      </c>
      <c r="AH22" s="7">
        <v>238029566</v>
      </c>
      <c r="AI22" s="7">
        <v>238029566</v>
      </c>
      <c r="AJ22" s="7">
        <v>238029566</v>
      </c>
      <c r="AK22" s="7">
        <v>238029566</v>
      </c>
      <c r="AL22" s="7">
        <v>238029566</v>
      </c>
      <c r="AM22" s="7">
        <v>238029566</v>
      </c>
      <c r="AN22" s="7">
        <v>2898950461</v>
      </c>
      <c r="AO22" s="7">
        <v>7935014273.2999992</v>
      </c>
    </row>
    <row r="23" spans="1:41" x14ac:dyDescent="0.3">
      <c r="A23" t="s">
        <v>22</v>
      </c>
      <c r="C23" s="7">
        <v>1473359932</v>
      </c>
      <c r="D23" s="7">
        <v>1135911448</v>
      </c>
      <c r="E23" s="7">
        <v>1282384857</v>
      </c>
      <c r="F23" s="7">
        <v>1467224922</v>
      </c>
      <c r="G23" s="7">
        <v>1139518017</v>
      </c>
      <c r="H23" s="7">
        <v>1250908007</v>
      </c>
      <c r="I23" s="7"/>
      <c r="J23" s="7"/>
      <c r="K23" s="7"/>
      <c r="N23" t="s">
        <v>30</v>
      </c>
      <c r="P23" s="7">
        <v>16595313573</v>
      </c>
      <c r="Q23" s="7">
        <v>14188343684</v>
      </c>
      <c r="R23" s="7">
        <v>15909900652</v>
      </c>
      <c r="S23" s="7">
        <v>15277270247.15</v>
      </c>
      <c r="T23" s="7">
        <v>15277270247.15</v>
      </c>
      <c r="U23" s="7">
        <v>15277270247.15</v>
      </c>
      <c r="V23" s="7">
        <v>15277270247.15</v>
      </c>
      <c r="W23" s="7">
        <v>15277270247.15</v>
      </c>
      <c r="X23" s="7">
        <v>15277270247.15</v>
      </c>
      <c r="Y23" s="7">
        <v>15277270247.15</v>
      </c>
      <c r="Z23" s="7">
        <v>15277270247.15</v>
      </c>
      <c r="AA23" s="7">
        <v>15277270247.15</v>
      </c>
      <c r="AB23" s="7">
        <v>3752377072</v>
      </c>
      <c r="AC23" s="7">
        <v>3296893846</v>
      </c>
      <c r="AD23" s="7">
        <v>3257292555</v>
      </c>
      <c r="AE23" s="7">
        <v>3257292555</v>
      </c>
      <c r="AF23" s="7">
        <v>3257292555</v>
      </c>
      <c r="AG23" s="7">
        <v>3257292555</v>
      </c>
      <c r="AH23" s="7">
        <v>3257292555</v>
      </c>
      <c r="AI23" s="7">
        <v>3257292555</v>
      </c>
      <c r="AJ23" s="7">
        <v>3257292555</v>
      </c>
      <c r="AK23" s="7">
        <v>3257292555</v>
      </c>
      <c r="AL23" s="7">
        <v>3257292555</v>
      </c>
      <c r="AM23" s="7">
        <v>3257292555</v>
      </c>
      <c r="AN23" s="7">
        <v>39622196468</v>
      </c>
      <c r="AO23" s="7">
        <v>144566793665.34998</v>
      </c>
    </row>
    <row r="24" spans="1:41" x14ac:dyDescent="0.3">
      <c r="A24" t="s">
        <v>23</v>
      </c>
      <c r="C24" s="7">
        <v>2148362259</v>
      </c>
      <c r="D24" s="7">
        <v>2092377362</v>
      </c>
      <c r="E24" s="7">
        <v>3763082741</v>
      </c>
      <c r="F24" s="7">
        <v>2149615830</v>
      </c>
      <c r="G24" s="7">
        <v>1996726073</v>
      </c>
      <c r="H24" s="7">
        <v>1992159182</v>
      </c>
      <c r="I24" s="7"/>
      <c r="J24" s="7"/>
      <c r="K24" s="7"/>
      <c r="N24" t="s">
        <v>31</v>
      </c>
      <c r="O24" t="s">
        <v>19</v>
      </c>
      <c r="P24" s="7">
        <v>949556380</v>
      </c>
      <c r="Q24" s="7">
        <v>835052352</v>
      </c>
      <c r="R24" s="7">
        <v>813338179</v>
      </c>
      <c r="S24" s="7">
        <v>792685182.10000002</v>
      </c>
      <c r="T24" s="7">
        <v>792685182.10000002</v>
      </c>
      <c r="U24" s="7">
        <v>792685182.10000002</v>
      </c>
      <c r="V24" s="7">
        <v>792685182.10000002</v>
      </c>
      <c r="W24" s="7">
        <v>792685182.10000002</v>
      </c>
      <c r="X24" s="7">
        <v>792685182.10000002</v>
      </c>
      <c r="Y24" s="7">
        <v>792685182.10000002</v>
      </c>
      <c r="Z24" s="7">
        <v>792685182.10000002</v>
      </c>
      <c r="AA24" s="7">
        <v>792685182.10000002</v>
      </c>
      <c r="AB24" s="7">
        <v>424230141</v>
      </c>
      <c r="AC24" s="7">
        <v>403347061</v>
      </c>
      <c r="AD24" s="7">
        <v>400278241</v>
      </c>
      <c r="AE24" s="7">
        <v>400278241</v>
      </c>
      <c r="AF24" s="7">
        <v>400278241</v>
      </c>
      <c r="AG24" s="7">
        <v>400278241</v>
      </c>
      <c r="AH24" s="7">
        <v>400278241</v>
      </c>
      <c r="AI24" s="7">
        <v>400278241</v>
      </c>
      <c r="AJ24" s="7">
        <v>400278241</v>
      </c>
      <c r="AK24" s="7">
        <v>400278241</v>
      </c>
      <c r="AL24" s="7">
        <v>400278241</v>
      </c>
      <c r="AM24" s="7">
        <v>400278241</v>
      </c>
      <c r="AN24" s="7">
        <v>4830359612</v>
      </c>
      <c r="AO24" s="7">
        <v>4901753937.8999996</v>
      </c>
    </row>
    <row r="25" spans="1:41" x14ac:dyDescent="0.3">
      <c r="A25" t="s">
        <v>24</v>
      </c>
      <c r="C25" s="7">
        <v>167758224</v>
      </c>
      <c r="D25" s="7">
        <v>130897075</v>
      </c>
      <c r="E25" s="7">
        <v>135442587</v>
      </c>
      <c r="F25" s="7">
        <v>168175395</v>
      </c>
      <c r="G25" s="7">
        <v>131255662</v>
      </c>
      <c r="H25" s="7">
        <v>135782002</v>
      </c>
      <c r="I25" s="7"/>
      <c r="J25" s="7"/>
      <c r="K25" s="7"/>
      <c r="O25" t="s">
        <v>20</v>
      </c>
      <c r="P25" s="7">
        <v>2176512443</v>
      </c>
      <c r="Q25" s="7">
        <v>1909010803</v>
      </c>
      <c r="R25" s="7">
        <v>2490783646</v>
      </c>
      <c r="S25" s="7">
        <v>2427738337</v>
      </c>
      <c r="T25" s="7">
        <v>2427738337</v>
      </c>
      <c r="U25" s="7">
        <v>2427738337</v>
      </c>
      <c r="V25" s="7">
        <v>2427738337</v>
      </c>
      <c r="W25" s="7">
        <v>2427738337</v>
      </c>
      <c r="X25" s="7">
        <v>2427738337</v>
      </c>
      <c r="Y25" s="7">
        <v>2427738337</v>
      </c>
      <c r="Z25" s="7">
        <v>2427738337</v>
      </c>
      <c r="AA25" s="7">
        <v>2427738337</v>
      </c>
      <c r="AB25" s="7">
        <v>1260586522</v>
      </c>
      <c r="AC25" s="7">
        <v>1242220410</v>
      </c>
      <c r="AD25" s="7">
        <v>1229877466</v>
      </c>
      <c r="AE25" s="7">
        <v>1229877466</v>
      </c>
      <c r="AF25" s="7">
        <v>1229877466</v>
      </c>
      <c r="AG25" s="7">
        <v>1229877466</v>
      </c>
      <c r="AH25" s="7">
        <v>1229877466</v>
      </c>
      <c r="AI25" s="7">
        <v>1229877466</v>
      </c>
      <c r="AJ25" s="7">
        <v>1229877466</v>
      </c>
      <c r="AK25" s="7">
        <v>1229877466</v>
      </c>
      <c r="AL25" s="7">
        <v>1229877466</v>
      </c>
      <c r="AM25" s="7">
        <v>1229877466</v>
      </c>
      <c r="AN25" s="7">
        <v>14801581592</v>
      </c>
      <c r="AO25" s="7">
        <v>13624370332.999998</v>
      </c>
    </row>
    <row r="26" spans="1:41" x14ac:dyDescent="0.3">
      <c r="A26" t="s">
        <v>25</v>
      </c>
      <c r="C26" s="7">
        <v>3708124981</v>
      </c>
      <c r="D26" s="7">
        <v>3721988928</v>
      </c>
      <c r="E26" s="7">
        <v>7182536409</v>
      </c>
      <c r="F26" s="7">
        <v>3708334285</v>
      </c>
      <c r="G26" s="7">
        <v>3688740412</v>
      </c>
      <c r="H26" s="7">
        <v>3606232571</v>
      </c>
      <c r="I26" s="7"/>
      <c r="J26" s="7"/>
      <c r="K26" s="7"/>
      <c r="O26" t="s">
        <v>21</v>
      </c>
      <c r="P26" s="7">
        <v>1788675913</v>
      </c>
      <c r="Q26" s="7">
        <v>1829447960</v>
      </c>
      <c r="R26" s="7">
        <v>1848948990</v>
      </c>
      <c r="S26" s="7">
        <v>1803454707.7499998</v>
      </c>
      <c r="T26" s="7">
        <v>1803454707.7499998</v>
      </c>
      <c r="U26" s="7">
        <v>1803454707.7499998</v>
      </c>
      <c r="V26" s="7">
        <v>1803454707.7499998</v>
      </c>
      <c r="W26" s="7">
        <v>1803454707.7499998</v>
      </c>
      <c r="X26" s="7">
        <v>1803454707.7499998</v>
      </c>
      <c r="Y26" s="7">
        <v>1803454707.7499998</v>
      </c>
      <c r="Z26" s="7">
        <v>1803454707.7499998</v>
      </c>
      <c r="AA26" s="7">
        <v>1803454707.7499998</v>
      </c>
      <c r="AB26" s="7">
        <v>1019641386</v>
      </c>
      <c r="AC26" s="7">
        <v>964273354</v>
      </c>
      <c r="AD26" s="7">
        <v>939063345</v>
      </c>
      <c r="AE26" s="7">
        <v>939063345</v>
      </c>
      <c r="AF26" s="7">
        <v>939063345</v>
      </c>
      <c r="AG26" s="7">
        <v>939063345</v>
      </c>
      <c r="AH26" s="7">
        <v>939063345</v>
      </c>
      <c r="AI26" s="7">
        <v>939063345</v>
      </c>
      <c r="AJ26" s="7">
        <v>939063345</v>
      </c>
      <c r="AK26" s="7">
        <v>939063345</v>
      </c>
      <c r="AL26" s="7">
        <v>939063345</v>
      </c>
      <c r="AM26" s="7">
        <v>939063345</v>
      </c>
      <c r="AN26" s="7">
        <v>11374548190</v>
      </c>
      <c r="AO26" s="7">
        <v>10323617042.75</v>
      </c>
    </row>
    <row r="27" spans="1:41" x14ac:dyDescent="0.3">
      <c r="A27" t="s">
        <v>26</v>
      </c>
      <c r="C27" s="7">
        <v>782927876</v>
      </c>
      <c r="D27" s="7">
        <v>1687711806</v>
      </c>
      <c r="E27" s="7">
        <v>2823586414</v>
      </c>
      <c r="F27" s="7">
        <v>813040509</v>
      </c>
      <c r="G27" s="7">
        <v>799998002</v>
      </c>
      <c r="H27" s="7">
        <v>1032635078</v>
      </c>
      <c r="I27" s="7"/>
      <c r="J27" s="7"/>
      <c r="K27" s="7"/>
      <c r="O27" t="s">
        <v>22</v>
      </c>
      <c r="P27" s="7">
        <v>2523241308</v>
      </c>
      <c r="Q27" s="7">
        <v>2393577497</v>
      </c>
      <c r="R27" s="7">
        <v>2355226751</v>
      </c>
      <c r="S27" s="7">
        <v>2279276699.0999999</v>
      </c>
      <c r="T27" s="7">
        <v>2279276699.0999999</v>
      </c>
      <c r="U27" s="7">
        <v>2279276699.0999999</v>
      </c>
      <c r="V27" s="7">
        <v>2279276699.0999999</v>
      </c>
      <c r="W27" s="7">
        <v>2279276699.0999999</v>
      </c>
      <c r="X27" s="7">
        <v>2279276699.0999999</v>
      </c>
      <c r="Y27" s="7">
        <v>2279276699.0999999</v>
      </c>
      <c r="Z27" s="7">
        <v>2279276699.0999999</v>
      </c>
      <c r="AA27" s="7">
        <v>2279276699.0999999</v>
      </c>
      <c r="AB27" s="7">
        <v>861785728</v>
      </c>
      <c r="AC27" s="7">
        <v>830826398</v>
      </c>
      <c r="AD27" s="7">
        <v>836225713</v>
      </c>
      <c r="AE27" s="7">
        <v>836225713</v>
      </c>
      <c r="AF27" s="7">
        <v>836225713</v>
      </c>
      <c r="AG27" s="7">
        <v>836225713</v>
      </c>
      <c r="AH27" s="7">
        <v>836225713</v>
      </c>
      <c r="AI27" s="7">
        <v>836225713</v>
      </c>
      <c r="AJ27" s="7">
        <v>836225713</v>
      </c>
      <c r="AK27" s="7">
        <v>836225713</v>
      </c>
      <c r="AL27" s="7">
        <v>836225713</v>
      </c>
      <c r="AM27" s="7">
        <v>836225713</v>
      </c>
      <c r="AN27" s="7">
        <v>10054869256</v>
      </c>
      <c r="AO27" s="7">
        <v>17730666591.900005</v>
      </c>
    </row>
    <row r="28" spans="1:41" x14ac:dyDescent="0.3">
      <c r="A28" t="s">
        <v>28</v>
      </c>
      <c r="C28" s="7">
        <v>13128898345</v>
      </c>
      <c r="D28" s="7">
        <v>11477419389</v>
      </c>
      <c r="E28" s="7">
        <v>16677928783</v>
      </c>
      <c r="F28" s="7">
        <v>9277553794</v>
      </c>
      <c r="G28" s="7">
        <v>8553286733</v>
      </c>
      <c r="H28" s="7">
        <v>8892789252</v>
      </c>
      <c r="O28" t="s">
        <v>23</v>
      </c>
      <c r="P28" s="7">
        <v>2120610720</v>
      </c>
      <c r="Q28" s="7">
        <v>1956115440</v>
      </c>
      <c r="R28" s="7">
        <v>3287667656</v>
      </c>
      <c r="S28" s="7">
        <v>3168477926.6500001</v>
      </c>
      <c r="T28" s="7">
        <v>3168477926.6500001</v>
      </c>
      <c r="U28" s="7">
        <v>3168477926.6500001</v>
      </c>
      <c r="V28" s="7">
        <v>3168477926.6500001</v>
      </c>
      <c r="W28" s="7">
        <v>3168477926.6500001</v>
      </c>
      <c r="X28" s="7">
        <v>3168477926.6500001</v>
      </c>
      <c r="Y28" s="7">
        <v>3168477926.6500001</v>
      </c>
      <c r="Z28" s="7">
        <v>3168477926.6500001</v>
      </c>
      <c r="AA28" s="7">
        <v>3168477926.6500001</v>
      </c>
      <c r="AB28" s="7">
        <v>930370358</v>
      </c>
      <c r="AC28" s="7">
        <v>912576455</v>
      </c>
      <c r="AD28" s="7">
        <v>903873069</v>
      </c>
      <c r="AE28" s="7">
        <v>903873069</v>
      </c>
      <c r="AF28" s="7">
        <v>903873069</v>
      </c>
      <c r="AG28" s="7">
        <v>903873069</v>
      </c>
      <c r="AH28" s="7">
        <v>903873069</v>
      </c>
      <c r="AI28" s="7">
        <v>903873069</v>
      </c>
      <c r="AJ28" s="7">
        <v>903873069</v>
      </c>
      <c r="AK28" s="7">
        <v>903873069</v>
      </c>
      <c r="AL28" s="7">
        <v>903873069</v>
      </c>
      <c r="AM28" s="7">
        <v>903873069</v>
      </c>
      <c r="AN28" s="7">
        <v>10881677503</v>
      </c>
      <c r="AO28" s="7">
        <v>24999017652.850006</v>
      </c>
    </row>
    <row r="29" spans="1:41" x14ac:dyDescent="0.3">
      <c r="O29" t="s">
        <v>24</v>
      </c>
      <c r="P29" s="7">
        <v>1217574857</v>
      </c>
      <c r="Q29" s="7">
        <v>1141815237</v>
      </c>
      <c r="R29" s="7">
        <v>1081645773</v>
      </c>
      <c r="S29" s="7">
        <v>1062848544.3</v>
      </c>
      <c r="T29" s="7">
        <v>1062848544.3</v>
      </c>
      <c r="U29" s="7">
        <v>1062848544.3</v>
      </c>
      <c r="V29" s="7">
        <v>1062848544.3</v>
      </c>
      <c r="W29" s="7">
        <v>1062848544.3</v>
      </c>
      <c r="X29" s="7">
        <v>1062848544.3</v>
      </c>
      <c r="Y29" s="7">
        <v>1062848544.3</v>
      </c>
      <c r="Z29" s="7">
        <v>1062848544.3</v>
      </c>
      <c r="AA29" s="7">
        <v>1062848544.3</v>
      </c>
      <c r="AB29" s="7">
        <v>753344775</v>
      </c>
      <c r="AC29" s="7">
        <v>702968702</v>
      </c>
      <c r="AD29" s="7">
        <v>705701199</v>
      </c>
      <c r="AE29" s="7">
        <v>705701199</v>
      </c>
      <c r="AF29" s="7">
        <v>705701199</v>
      </c>
      <c r="AG29" s="7">
        <v>705701199</v>
      </c>
      <c r="AH29" s="7">
        <v>705701199</v>
      </c>
      <c r="AI29" s="7">
        <v>705701199</v>
      </c>
      <c r="AJ29" s="7">
        <v>705701199</v>
      </c>
      <c r="AK29" s="7">
        <v>705701199</v>
      </c>
      <c r="AL29" s="7">
        <v>705701199</v>
      </c>
      <c r="AM29" s="7">
        <v>705701199</v>
      </c>
      <c r="AN29" s="7">
        <v>8513325467</v>
      </c>
      <c r="AO29" s="7">
        <v>4493347298.7000008</v>
      </c>
    </row>
    <row r="30" spans="1:41" x14ac:dyDescent="0.3">
      <c r="O30" t="s">
        <v>25</v>
      </c>
      <c r="P30" s="7">
        <v>4218088590</v>
      </c>
      <c r="Q30" s="7">
        <v>4183597637</v>
      </c>
      <c r="R30" s="7">
        <v>4323950428</v>
      </c>
      <c r="S30" s="7">
        <v>4198963972.6999998</v>
      </c>
      <c r="T30" s="7">
        <v>4198963972.6999998</v>
      </c>
      <c r="U30" s="7">
        <v>4198963972.6999998</v>
      </c>
      <c r="V30" s="7">
        <v>4198963972.6999998</v>
      </c>
      <c r="W30" s="7">
        <v>4198963972.6999998</v>
      </c>
      <c r="X30" s="7">
        <v>4198963972.6999998</v>
      </c>
      <c r="Y30" s="7">
        <v>4198963972.6999998</v>
      </c>
      <c r="Z30" s="7">
        <v>4198963972.6999998</v>
      </c>
      <c r="AA30" s="7">
        <v>4198963972.6999998</v>
      </c>
      <c r="AB30" s="7">
        <v>1824660835</v>
      </c>
      <c r="AC30" s="7">
        <v>1800612554</v>
      </c>
      <c r="AD30" s="7">
        <v>1824221322</v>
      </c>
      <c r="AE30" s="7">
        <v>1824221322</v>
      </c>
      <c r="AF30" s="7">
        <v>1824221322</v>
      </c>
      <c r="AG30" s="7">
        <v>1824221322</v>
      </c>
      <c r="AH30" s="7">
        <v>1824221322</v>
      </c>
      <c r="AI30" s="7">
        <v>1824221322</v>
      </c>
      <c r="AJ30" s="7">
        <v>1824221322</v>
      </c>
      <c r="AK30" s="7">
        <v>1824221322</v>
      </c>
      <c r="AL30" s="7">
        <v>1824221322</v>
      </c>
      <c r="AM30" s="7">
        <v>1824221322</v>
      </c>
      <c r="AN30" s="7">
        <v>21867486609</v>
      </c>
      <c r="AO30" s="7">
        <v>28648825800.300007</v>
      </c>
    </row>
    <row r="31" spans="1:41" x14ac:dyDescent="0.3">
      <c r="O31" t="s">
        <v>26</v>
      </c>
      <c r="P31" s="7">
        <v>2113718154</v>
      </c>
      <c r="Q31" s="7">
        <v>1874705292</v>
      </c>
      <c r="R31" s="7">
        <v>1826670495</v>
      </c>
      <c r="S31" s="7">
        <v>1785915756.5</v>
      </c>
      <c r="T31" s="7">
        <v>1785915756.5</v>
      </c>
      <c r="U31" s="7">
        <v>1785915756.5</v>
      </c>
      <c r="V31" s="7">
        <v>1785915756.5</v>
      </c>
      <c r="W31" s="7">
        <v>1785915756.5</v>
      </c>
      <c r="X31" s="7">
        <v>1785915756.5</v>
      </c>
      <c r="Y31" s="7">
        <v>1785915756.5</v>
      </c>
      <c r="Z31" s="7">
        <v>1785915756.5</v>
      </c>
      <c r="AA31" s="7">
        <v>1785915756.5</v>
      </c>
      <c r="AB31" s="7">
        <v>1177536020</v>
      </c>
      <c r="AC31" s="7">
        <v>1142191409</v>
      </c>
      <c r="AD31" s="7">
        <v>1011575725</v>
      </c>
      <c r="AE31" s="7">
        <v>1011575725</v>
      </c>
      <c r="AF31" s="7">
        <v>1011575725</v>
      </c>
      <c r="AG31" s="7">
        <v>1011575725</v>
      </c>
      <c r="AH31" s="7">
        <v>1011575725</v>
      </c>
      <c r="AI31" s="7">
        <v>1011575725</v>
      </c>
      <c r="AJ31" s="7">
        <v>1011575725</v>
      </c>
      <c r="AK31" s="7">
        <v>1011575725</v>
      </c>
      <c r="AL31" s="7">
        <v>1011575725</v>
      </c>
      <c r="AM31" s="7">
        <v>1011575725</v>
      </c>
      <c r="AN31" s="7">
        <v>12435484679</v>
      </c>
      <c r="AO31" s="7">
        <v>9452851070.4999981</v>
      </c>
    </row>
    <row r="32" spans="1:41" x14ac:dyDescent="0.3">
      <c r="N32" t="s">
        <v>32</v>
      </c>
      <c r="P32" s="7">
        <v>17107978365</v>
      </c>
      <c r="Q32" s="7">
        <v>16123322218</v>
      </c>
      <c r="R32" s="7">
        <v>18028231918</v>
      </c>
      <c r="S32" s="7">
        <v>17519361126.100006</v>
      </c>
      <c r="T32" s="7">
        <v>17519361126.100006</v>
      </c>
      <c r="U32" s="7">
        <v>17519361126.100006</v>
      </c>
      <c r="V32" s="7">
        <v>17519361126.100006</v>
      </c>
      <c r="W32" s="7">
        <v>17519361126.100006</v>
      </c>
      <c r="X32" s="7">
        <v>17519361126.100006</v>
      </c>
      <c r="Y32" s="7">
        <v>17519361126.100006</v>
      </c>
      <c r="Z32" s="7">
        <v>17519361126.100006</v>
      </c>
      <c r="AA32" s="7">
        <v>17519361126.100006</v>
      </c>
      <c r="AB32" s="7">
        <v>8252155765</v>
      </c>
      <c r="AC32" s="7">
        <v>7999016343</v>
      </c>
      <c r="AD32" s="7">
        <v>7850816080</v>
      </c>
      <c r="AE32" s="7">
        <v>7850816080</v>
      </c>
      <c r="AF32" s="7">
        <v>7850816080</v>
      </c>
      <c r="AG32" s="7">
        <v>7850816080</v>
      </c>
      <c r="AH32" s="7">
        <v>7850816080</v>
      </c>
      <c r="AI32" s="7">
        <v>7850816080</v>
      </c>
      <c r="AJ32" s="7">
        <v>7850816080</v>
      </c>
      <c r="AK32" s="7">
        <v>7850816080</v>
      </c>
      <c r="AL32" s="7">
        <v>7850816080</v>
      </c>
      <c r="AM32" s="7">
        <v>7850816080</v>
      </c>
      <c r="AN32" s="7">
        <v>94759332908</v>
      </c>
      <c r="AO32" s="7">
        <v>114174449727.90001</v>
      </c>
    </row>
    <row r="33" spans="14:41" x14ac:dyDescent="0.3">
      <c r="N33" t="s">
        <v>28</v>
      </c>
      <c r="P33" s="7">
        <v>42980845732</v>
      </c>
      <c r="Q33" s="7">
        <v>38864952635</v>
      </c>
      <c r="R33" s="7">
        <v>42830921822</v>
      </c>
      <c r="S33" s="7">
        <v>41311553695.949982</v>
      </c>
      <c r="T33" s="7">
        <v>41311553695.949982</v>
      </c>
      <c r="U33" s="7">
        <v>41311553695.949982</v>
      </c>
      <c r="V33" s="7">
        <v>41311553695.949982</v>
      </c>
      <c r="W33" s="7">
        <v>41311553695.949982</v>
      </c>
      <c r="X33" s="7">
        <v>41311553695.949982</v>
      </c>
      <c r="Y33" s="7">
        <v>41311553695.949982</v>
      </c>
      <c r="Z33" s="7">
        <v>41311553695.949982</v>
      </c>
      <c r="AA33" s="7">
        <v>41311553695.949982</v>
      </c>
      <c r="AB33" s="7">
        <v>13397149307</v>
      </c>
      <c r="AC33" s="7">
        <v>12575555750</v>
      </c>
      <c r="AD33" s="7">
        <v>12443559301</v>
      </c>
      <c r="AE33" s="7">
        <v>12443559301</v>
      </c>
      <c r="AF33" s="7">
        <v>12443559301</v>
      </c>
      <c r="AG33" s="7">
        <v>12443559301</v>
      </c>
      <c r="AH33" s="7">
        <v>12443559301</v>
      </c>
      <c r="AI33" s="7">
        <v>12443559301</v>
      </c>
      <c r="AJ33" s="7">
        <v>12443559301</v>
      </c>
      <c r="AK33" s="7">
        <v>12443559301</v>
      </c>
      <c r="AL33" s="7">
        <v>12443559301</v>
      </c>
      <c r="AM33" s="7">
        <v>12443559301</v>
      </c>
      <c r="AN33" s="7">
        <v>150408298067</v>
      </c>
      <c r="AO33" s="7">
        <v>346072405385.54993</v>
      </c>
    </row>
    <row r="37" spans="14:41" x14ac:dyDescent="0.3">
      <c r="N37" s="21" t="s">
        <v>1085</v>
      </c>
      <c r="O37" s="6"/>
    </row>
    <row r="38" spans="14:41" x14ac:dyDescent="0.3">
      <c r="N38" s="17" t="s">
        <v>3</v>
      </c>
      <c r="O38" t="s">
        <v>2</v>
      </c>
    </row>
    <row r="40" spans="14:41" x14ac:dyDescent="0.3">
      <c r="N40" s="17" t="s">
        <v>1</v>
      </c>
      <c r="O40" s="17" t="s">
        <v>5</v>
      </c>
      <c r="P40" t="s">
        <v>1101</v>
      </c>
      <c r="Q40" t="s">
        <v>1102</v>
      </c>
      <c r="R40" t="s">
        <v>1103</v>
      </c>
    </row>
    <row r="41" spans="14:41" x14ac:dyDescent="0.3">
      <c r="N41" t="s">
        <v>18</v>
      </c>
      <c r="O41" t="s">
        <v>19</v>
      </c>
      <c r="P41" s="7">
        <v>9456445230.203289</v>
      </c>
      <c r="Q41" s="7">
        <v>3578930312</v>
      </c>
      <c r="R41" s="26">
        <v>13035375542.203289</v>
      </c>
      <c r="S41" s="26"/>
    </row>
    <row r="42" spans="14:41" x14ac:dyDescent="0.3">
      <c r="O42" t="s">
        <v>20</v>
      </c>
      <c r="P42" s="7">
        <v>2205640286.2709131</v>
      </c>
      <c r="Q42" s="7">
        <v>18438048457.19384</v>
      </c>
      <c r="R42" s="26">
        <v>20643688743.464756</v>
      </c>
      <c r="S42" s="26"/>
    </row>
    <row r="43" spans="14:41" x14ac:dyDescent="0.3">
      <c r="O43" t="s">
        <v>21</v>
      </c>
      <c r="P43" s="7">
        <v>1625498153.8086686</v>
      </c>
      <c r="Q43" s="7">
        <v>5104379288.0328569</v>
      </c>
      <c r="R43" s="26">
        <v>6729877441.841526</v>
      </c>
      <c r="S43" s="26"/>
    </row>
    <row r="44" spans="14:41" x14ac:dyDescent="0.3">
      <c r="O44" t="s">
        <v>22</v>
      </c>
      <c r="P44" s="7">
        <v>17099680735.434782</v>
      </c>
      <c r="Q44" s="7">
        <v>15966185477</v>
      </c>
      <c r="R44" s="26">
        <v>33065866212.434784</v>
      </c>
      <c r="S44" s="26"/>
    </row>
    <row r="45" spans="14:41" x14ac:dyDescent="0.3">
      <c r="O45" t="s">
        <v>23</v>
      </c>
      <c r="P45" s="7">
        <v>23210126029.217392</v>
      </c>
      <c r="Q45" s="7">
        <v>25049903720.323109</v>
      </c>
      <c r="R45" s="26">
        <v>48260029749.540497</v>
      </c>
      <c r="S45" s="26"/>
    </row>
    <row r="46" spans="14:41" x14ac:dyDescent="0.3">
      <c r="O46" t="s">
        <v>24</v>
      </c>
      <c r="P46" s="7">
        <v>2084829013.1304348</v>
      </c>
      <c r="Q46" s="7">
        <v>2750000000.0000005</v>
      </c>
      <c r="R46" s="26">
        <v>4834829013.130435</v>
      </c>
      <c r="S46" s="26"/>
    </row>
    <row r="47" spans="14:41" x14ac:dyDescent="0.3">
      <c r="O47" t="s">
        <v>25</v>
      </c>
      <c r="P47" s="7">
        <v>40576923839.659561</v>
      </c>
      <c r="Q47" s="7">
        <v>28562440178.298424</v>
      </c>
      <c r="R47" s="26">
        <v>69139364019.957993</v>
      </c>
      <c r="S47" s="26"/>
    </row>
    <row r="48" spans="14:41" x14ac:dyDescent="0.3">
      <c r="O48" t="s">
        <v>26</v>
      </c>
      <c r="P48" s="7">
        <v>9311868431.173912</v>
      </c>
      <c r="Q48" s="7">
        <v>21452133601</v>
      </c>
      <c r="R48" s="26">
        <v>30764002032.173916</v>
      </c>
      <c r="S48" s="26"/>
    </row>
    <row r="49" spans="14:19" x14ac:dyDescent="0.3">
      <c r="N49" t="s">
        <v>27</v>
      </c>
      <c r="P49" s="7">
        <v>105571011718.89896</v>
      </c>
      <c r="Q49" s="7">
        <v>120902021033.84824</v>
      </c>
      <c r="R49" s="26">
        <v>226473032754.74719</v>
      </c>
      <c r="S49" s="26"/>
    </row>
    <row r="50" spans="14:19" x14ac:dyDescent="0.3">
      <c r="N50" t="s">
        <v>29</v>
      </c>
      <c r="O50" t="s">
        <v>19</v>
      </c>
      <c r="P50" s="7">
        <v>4926433463.5191822</v>
      </c>
      <c r="Q50" s="7">
        <v>1250731695.6008527</v>
      </c>
      <c r="R50" s="26">
        <v>6177165159.1200342</v>
      </c>
      <c r="S50" s="26"/>
    </row>
    <row r="51" spans="14:19" x14ac:dyDescent="0.3">
      <c r="O51" t="s">
        <v>20</v>
      </c>
      <c r="P51" s="7">
        <v>21363780761.671371</v>
      </c>
      <c r="Q51" s="7">
        <v>4387843089.9277039</v>
      </c>
      <c r="R51" s="26">
        <v>25751623851.599075</v>
      </c>
      <c r="S51" s="26"/>
    </row>
    <row r="52" spans="14:19" x14ac:dyDescent="0.3">
      <c r="O52" t="s">
        <v>21</v>
      </c>
      <c r="P52" s="7">
        <v>14019505572.389456</v>
      </c>
      <c r="Q52" s="7">
        <v>2645026473.5273132</v>
      </c>
      <c r="R52" s="26">
        <v>16664532045.916769</v>
      </c>
      <c r="S52" s="26"/>
    </row>
    <row r="53" spans="14:19" x14ac:dyDescent="0.3">
      <c r="O53" t="s">
        <v>22</v>
      </c>
      <c r="P53" s="7">
        <v>22747213853.464264</v>
      </c>
      <c r="Q53" s="7">
        <v>3440776962.1263504</v>
      </c>
      <c r="R53" s="26">
        <v>26187990815.590614</v>
      </c>
      <c r="S53" s="26"/>
    </row>
    <row r="54" spans="14:19" x14ac:dyDescent="0.3">
      <c r="O54" t="s">
        <v>23</v>
      </c>
      <c r="P54" s="7">
        <v>14008124629.92874</v>
      </c>
      <c r="Q54" s="7">
        <v>1872818829.5032344</v>
      </c>
      <c r="R54" s="26">
        <v>15880943459.431976</v>
      </c>
      <c r="S54" s="26"/>
    </row>
    <row r="55" spans="14:19" x14ac:dyDescent="0.3">
      <c r="O55" t="s">
        <v>24</v>
      </c>
      <c r="P55" s="7">
        <v>21560842542.966957</v>
      </c>
      <c r="Q55" s="7">
        <v>2772060099.4838958</v>
      </c>
      <c r="R55" s="26">
        <v>24332902642.450851</v>
      </c>
      <c r="S55" s="26"/>
    </row>
    <row r="56" spans="14:19" x14ac:dyDescent="0.3">
      <c r="O56" t="s">
        <v>25</v>
      </c>
      <c r="P56" s="7">
        <v>99432054971.564941</v>
      </c>
      <c r="Q56" s="7">
        <v>9854742192.9752274</v>
      </c>
      <c r="R56" s="26">
        <v>109286797164.54016</v>
      </c>
      <c r="S56" s="26"/>
    </row>
    <row r="57" spans="14:19" x14ac:dyDescent="0.3">
      <c r="O57" t="s">
        <v>26</v>
      </c>
      <c r="P57" s="7">
        <v>16746541576.351721</v>
      </c>
      <c r="Q57" s="7">
        <v>3983287829.0195746</v>
      </c>
      <c r="R57" s="26">
        <v>20729829405.371292</v>
      </c>
      <c r="S57" s="26"/>
    </row>
    <row r="58" spans="14:19" x14ac:dyDescent="0.3">
      <c r="N58" t="s">
        <v>30</v>
      </c>
      <c r="P58" s="7">
        <v>214804497371.85663</v>
      </c>
      <c r="Q58" s="7">
        <v>30207287172.16415</v>
      </c>
      <c r="R58" s="26">
        <v>245011784544.02075</v>
      </c>
      <c r="S58" s="26"/>
    </row>
    <row r="59" spans="14:19" x14ac:dyDescent="0.3">
      <c r="N59" t="s">
        <v>31</v>
      </c>
      <c r="O59" t="s">
        <v>19</v>
      </c>
      <c r="P59" s="7">
        <v>24893013357.367428</v>
      </c>
      <c r="Q59" s="7">
        <v>2806925274.6325564</v>
      </c>
      <c r="R59" s="26">
        <v>27699938631.999985</v>
      </c>
      <c r="S59" s="26"/>
    </row>
    <row r="60" spans="14:19" x14ac:dyDescent="0.3">
      <c r="O60" t="s">
        <v>20</v>
      </c>
      <c r="P60" s="7">
        <v>35969845660.073639</v>
      </c>
      <c r="Q60" s="7">
        <v>4095178768.7266483</v>
      </c>
      <c r="R60" s="26">
        <v>40065024428.800293</v>
      </c>
      <c r="S60" s="26"/>
    </row>
    <row r="61" spans="14:19" x14ac:dyDescent="0.3">
      <c r="O61" t="s">
        <v>21</v>
      </c>
      <c r="P61" s="7">
        <v>33800768170.927879</v>
      </c>
      <c r="Q61" s="7">
        <v>3842911552.0721035</v>
      </c>
      <c r="R61" s="26">
        <v>37643679722.999985</v>
      </c>
      <c r="S61" s="26"/>
    </row>
    <row r="62" spans="14:19" x14ac:dyDescent="0.3">
      <c r="O62" t="s">
        <v>22</v>
      </c>
      <c r="P62" s="7">
        <v>34085676851.982639</v>
      </c>
      <c r="Q62" s="7">
        <v>3876046892.0173388</v>
      </c>
      <c r="R62" s="26">
        <v>37961723743.999977</v>
      </c>
      <c r="S62" s="26"/>
    </row>
    <row r="63" spans="14:19" x14ac:dyDescent="0.3">
      <c r="O63" t="s">
        <v>23</v>
      </c>
      <c r="P63" s="7">
        <v>42001335170.846992</v>
      </c>
      <c r="Q63" s="7">
        <v>4796650744.1529942</v>
      </c>
      <c r="R63" s="26">
        <v>46797985914.999977</v>
      </c>
      <c r="S63" s="26"/>
    </row>
    <row r="64" spans="14:19" x14ac:dyDescent="0.3">
      <c r="O64" t="s">
        <v>24</v>
      </c>
      <c r="P64" s="7">
        <v>21411257371.054382</v>
      </c>
      <c r="Q64" s="7">
        <v>2401991427.8093104</v>
      </c>
      <c r="R64" s="26">
        <v>23813248798.863693</v>
      </c>
      <c r="S64" s="26"/>
    </row>
    <row r="65" spans="14:19" x14ac:dyDescent="0.3">
      <c r="O65" t="s">
        <v>25</v>
      </c>
      <c r="P65" s="7">
        <v>82143296346.118759</v>
      </c>
      <c r="Q65" s="7">
        <v>10170604883.722996</v>
      </c>
      <c r="R65" s="26">
        <v>92313901229.841766</v>
      </c>
      <c r="S65" s="26"/>
    </row>
    <row r="66" spans="14:19" x14ac:dyDescent="0.3">
      <c r="O66" t="s">
        <v>26</v>
      </c>
      <c r="P66" s="7">
        <v>37225406287.628258</v>
      </c>
      <c r="Q66" s="7">
        <v>4241202498.3717279</v>
      </c>
      <c r="R66" s="26">
        <v>41466608785.999985</v>
      </c>
      <c r="S66" s="26"/>
    </row>
    <row r="67" spans="14:19" x14ac:dyDescent="0.3">
      <c r="N67" t="s">
        <v>32</v>
      </c>
      <c r="P67" s="7">
        <v>311530599215.99994</v>
      </c>
      <c r="Q67" s="7">
        <v>36231512041.505676</v>
      </c>
      <c r="R67" s="26">
        <v>347762111257.50562</v>
      </c>
      <c r="S67" s="26"/>
    </row>
    <row r="68" spans="14:19" x14ac:dyDescent="0.3">
      <c r="N68" t="s">
        <v>28</v>
      </c>
      <c r="P68" s="7">
        <v>631906108306.75562</v>
      </c>
      <c r="Q68" s="7">
        <v>187340820247.51807</v>
      </c>
      <c r="R68" s="26">
        <v>819246928556.27368</v>
      </c>
      <c r="S68" s="26"/>
    </row>
  </sheetData>
  <conditionalFormatting sqref="I7:K27">
    <cfRule type="cellIs" dxfId="6040" priority="2" operator="lessThan">
      <formula>0</formula>
    </cfRule>
  </conditionalFormatting>
  <conditionalFormatting sqref="S41:S68">
    <cfRule type="expression" dxfId="6039" priority="1">
      <formula>$R14</formula>
    </cfRule>
  </conditionalFormatting>
  <pageMargins left="0.7" right="0.7" top="0.75" bottom="0.75" header="0.3" footer="0.3"/>
  <pageSetup paperSize="9" orientation="portrait" horizontalDpi="0" verticalDpi="0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6A1D6-C4E4-4159-A45B-C611EF705E5B}">
  <sheetPr codeName="Sheet2">
    <tabColor rgb="FFFFC000"/>
  </sheetPr>
  <dimension ref="B1:DX678"/>
  <sheetViews>
    <sheetView showGridLines="0" topLeftCell="B1" workbookViewId="0">
      <pane xSplit="8" ySplit="3" topLeftCell="DP647" activePane="bottomRight" state="frozen"/>
      <selection activeCell="B1" sqref="B1"/>
      <selection pane="topRight" activeCell="J1" sqref="J1"/>
      <selection pane="bottomLeft" activeCell="B4" sqref="B4"/>
      <selection pane="bottomRight" activeCell="DX678" sqref="DX678"/>
    </sheetView>
  </sheetViews>
  <sheetFormatPr defaultColWidth="8.77734375" defaultRowHeight="14.4" x14ac:dyDescent="0.3"/>
  <cols>
    <col min="2" max="2" width="12.33203125" bestFit="1" customWidth="1"/>
    <col min="3" max="3" width="63.44140625" bestFit="1" customWidth="1"/>
    <col min="4" max="4" width="22.109375" hidden="1" customWidth="1"/>
    <col min="5" max="5" width="30.77734375" hidden="1" customWidth="1"/>
    <col min="6" max="6" width="11" hidden="1" customWidth="1"/>
    <col min="7" max="7" width="24.33203125" bestFit="1" customWidth="1"/>
    <col min="8" max="8" width="15" bestFit="1" customWidth="1"/>
    <col min="9" max="9" width="8.44140625" customWidth="1"/>
    <col min="10" max="10" width="19" customWidth="1"/>
    <col min="11" max="11" width="15.33203125" bestFit="1" customWidth="1"/>
    <col min="12" max="13" width="15.6640625" bestFit="1" customWidth="1"/>
    <col min="14" max="14" width="15.44140625" bestFit="1" customWidth="1"/>
    <col min="15" max="15" width="15.6640625" bestFit="1" customWidth="1"/>
    <col min="16" max="16" width="15.44140625" bestFit="1" customWidth="1"/>
    <col min="17" max="17" width="15.33203125" bestFit="1" customWidth="1"/>
    <col min="18" max="18" width="15.44140625" bestFit="1" customWidth="1"/>
    <col min="19" max="19" width="15.77734375" bestFit="1" customWidth="1"/>
    <col min="20" max="20" width="15.44140625" bestFit="1" customWidth="1"/>
    <col min="21" max="22" width="16" bestFit="1" customWidth="1"/>
    <col min="23" max="23" width="19.6640625" bestFit="1" customWidth="1"/>
    <col min="24" max="24" width="15" bestFit="1" customWidth="1"/>
    <col min="25" max="26" width="15.44140625" bestFit="1" customWidth="1"/>
    <col min="27" max="27" width="15.33203125" bestFit="1" customWidth="1"/>
    <col min="28" max="28" width="15.44140625" bestFit="1" customWidth="1"/>
    <col min="29" max="31" width="15.33203125" bestFit="1" customWidth="1"/>
    <col min="32" max="32" width="16.33203125" bestFit="1" customWidth="1"/>
    <col min="33" max="33" width="15.33203125" bestFit="1" customWidth="1"/>
    <col min="34" max="35" width="15.6640625" bestFit="1" customWidth="1"/>
    <col min="36" max="36" width="19.44140625" bestFit="1" customWidth="1"/>
    <col min="37" max="48" width="15.33203125" bestFit="1" customWidth="1"/>
    <col min="49" max="49" width="16.33203125" bestFit="1" customWidth="1"/>
    <col min="50" max="50" width="18" bestFit="1" customWidth="1"/>
    <col min="51" max="52" width="18.44140625" bestFit="1" customWidth="1"/>
    <col min="53" max="53" width="18.109375" bestFit="1" customWidth="1"/>
    <col min="54" max="54" width="18.44140625" bestFit="1" customWidth="1"/>
    <col min="55" max="55" width="18.109375" bestFit="1" customWidth="1"/>
    <col min="56" max="56" width="17.44140625" bestFit="1" customWidth="1"/>
    <col min="57" max="57" width="18.33203125" bestFit="1" customWidth="1"/>
    <col min="58" max="58" width="19.33203125" bestFit="1" customWidth="1"/>
    <col min="59" max="59" width="18.33203125" bestFit="1" customWidth="1"/>
    <col min="60" max="61" width="18.6640625" bestFit="1" customWidth="1"/>
    <col min="62" max="62" width="19.44140625" bestFit="1" customWidth="1"/>
    <col min="63" max="74" width="15.33203125" bestFit="1" customWidth="1"/>
    <col min="75" max="75" width="16.33203125" bestFit="1" customWidth="1"/>
    <col min="76" max="76" width="15.44140625" bestFit="1" customWidth="1"/>
    <col min="77" max="78" width="16" bestFit="1" customWidth="1"/>
    <col min="79" max="79" width="15.6640625" bestFit="1" customWidth="1"/>
    <col min="80" max="80" width="16" bestFit="1" customWidth="1"/>
    <col min="81" max="81" width="15.6640625" bestFit="1" customWidth="1"/>
    <col min="82" max="82" width="15.109375" bestFit="1" customWidth="1"/>
    <col min="83" max="83" width="16" bestFit="1" customWidth="1"/>
    <col min="84" max="84" width="16.109375" bestFit="1" customWidth="1"/>
    <col min="85" max="85" width="15.77734375" bestFit="1" customWidth="1"/>
    <col min="86" max="87" width="16.33203125" bestFit="1" customWidth="1"/>
    <col min="88" max="88" width="18.44140625" bestFit="1" customWidth="1"/>
    <col min="89" max="89" width="17.77734375" bestFit="1" customWidth="1"/>
    <col min="90" max="91" width="18.33203125" bestFit="1" customWidth="1"/>
    <col min="92" max="92" width="18" bestFit="1" customWidth="1"/>
    <col min="93" max="93" width="18.33203125" bestFit="1" customWidth="1"/>
    <col min="94" max="94" width="18" bestFit="1" customWidth="1"/>
    <col min="95" max="95" width="17.44140625" bestFit="1" customWidth="1"/>
    <col min="96" max="96" width="18.33203125" bestFit="1" customWidth="1"/>
    <col min="97" max="97" width="18.44140625" bestFit="1" customWidth="1"/>
    <col min="98" max="98" width="18.109375" bestFit="1" customWidth="1"/>
    <col min="99" max="100" width="18.44140625" bestFit="1" customWidth="1"/>
    <col min="101" max="101" width="16.33203125" bestFit="1" customWidth="1"/>
    <col min="103" max="103" width="14.33203125" bestFit="1" customWidth="1"/>
    <col min="104" max="104" width="15.33203125" bestFit="1" customWidth="1"/>
    <col min="105" max="105" width="12" bestFit="1" customWidth="1"/>
    <col min="114" max="114" width="15.33203125" bestFit="1" customWidth="1"/>
    <col min="115" max="115" width="15.77734375" bestFit="1" customWidth="1"/>
    <col min="116" max="127" width="14.33203125" customWidth="1"/>
  </cols>
  <sheetData>
    <row r="1" spans="2:128" ht="25.5" customHeight="1" x14ac:dyDescent="0.3"/>
    <row r="2" spans="2:128" ht="4.5" customHeight="1" x14ac:dyDescent="0.3"/>
    <row r="3" spans="2:128" s="1" customFormat="1" x14ac:dyDescent="0.3">
      <c r="B3" s="1" t="s">
        <v>33</v>
      </c>
      <c r="C3" s="1" t="s">
        <v>3</v>
      </c>
      <c r="D3" s="1" t="s">
        <v>34</v>
      </c>
      <c r="E3" s="1" t="s">
        <v>35</v>
      </c>
      <c r="F3" s="1" t="s">
        <v>4</v>
      </c>
      <c r="G3" s="1" t="s">
        <v>5</v>
      </c>
      <c r="H3" s="1" t="s">
        <v>36</v>
      </c>
      <c r="I3" s="1" t="s">
        <v>1</v>
      </c>
      <c r="J3" s="1" t="s">
        <v>37</v>
      </c>
      <c r="K3" s="13" t="s">
        <v>38</v>
      </c>
      <c r="L3" s="13" t="s">
        <v>39</v>
      </c>
      <c r="M3" s="13" t="s">
        <v>40</v>
      </c>
      <c r="N3" s="13" t="s">
        <v>41</v>
      </c>
      <c r="O3" s="13" t="s">
        <v>42</v>
      </c>
      <c r="P3" s="13" t="s">
        <v>43</v>
      </c>
      <c r="Q3" s="13" t="s">
        <v>44</v>
      </c>
      <c r="R3" s="13" t="s">
        <v>45</v>
      </c>
      <c r="S3" s="13" t="s">
        <v>46</v>
      </c>
      <c r="T3" s="13" t="s">
        <v>47</v>
      </c>
      <c r="U3" s="13" t="s">
        <v>48</v>
      </c>
      <c r="V3" s="13" t="s">
        <v>49</v>
      </c>
      <c r="W3" s="13" t="s">
        <v>50</v>
      </c>
      <c r="X3" s="14" t="s">
        <v>51</v>
      </c>
      <c r="Y3" s="14" t="s">
        <v>52</v>
      </c>
      <c r="Z3" s="14" t="s">
        <v>53</v>
      </c>
      <c r="AA3" s="14" t="s">
        <v>54</v>
      </c>
      <c r="AB3" s="14" t="s">
        <v>55</v>
      </c>
      <c r="AC3" s="14" t="s">
        <v>56</v>
      </c>
      <c r="AD3" s="14" t="s">
        <v>57</v>
      </c>
      <c r="AE3" s="14" t="s">
        <v>58</v>
      </c>
      <c r="AF3" s="14" t="s">
        <v>59</v>
      </c>
      <c r="AG3" s="14" t="s">
        <v>60</v>
      </c>
      <c r="AH3" s="14" t="s">
        <v>61</v>
      </c>
      <c r="AI3" s="14" t="s">
        <v>62</v>
      </c>
      <c r="AJ3" s="14" t="s">
        <v>63</v>
      </c>
      <c r="AK3" s="1" t="s">
        <v>64</v>
      </c>
      <c r="AL3" s="1" t="s">
        <v>65</v>
      </c>
      <c r="AM3" s="1" t="s">
        <v>66</v>
      </c>
      <c r="AN3" s="1" t="s">
        <v>67</v>
      </c>
      <c r="AO3" s="1" t="s">
        <v>68</v>
      </c>
      <c r="AP3" s="1" t="s">
        <v>69</v>
      </c>
      <c r="AQ3" s="1" t="s">
        <v>70</v>
      </c>
      <c r="AR3" s="1" t="s">
        <v>71</v>
      </c>
      <c r="AS3" s="1" t="s">
        <v>72</v>
      </c>
      <c r="AT3" s="1" t="s">
        <v>73</v>
      </c>
      <c r="AU3" s="1" t="s">
        <v>74</v>
      </c>
      <c r="AV3" s="1" t="s">
        <v>75</v>
      </c>
      <c r="AW3" s="1" t="s">
        <v>76</v>
      </c>
      <c r="AX3" s="1" t="s">
        <v>77</v>
      </c>
      <c r="AY3" s="1" t="s">
        <v>78</v>
      </c>
      <c r="AZ3" s="1" t="s">
        <v>79</v>
      </c>
      <c r="BA3" s="1" t="s">
        <v>80</v>
      </c>
      <c r="BB3" s="1" t="s">
        <v>81</v>
      </c>
      <c r="BC3" s="1" t="s">
        <v>82</v>
      </c>
      <c r="BD3" s="1" t="s">
        <v>83</v>
      </c>
      <c r="BE3" s="1" t="s">
        <v>84</v>
      </c>
      <c r="BF3" s="1" t="s">
        <v>85</v>
      </c>
      <c r="BG3" s="1" t="s">
        <v>86</v>
      </c>
      <c r="BH3" s="1" t="s">
        <v>87</v>
      </c>
      <c r="BI3" s="1" t="s">
        <v>88</v>
      </c>
      <c r="BJ3" s="1" t="s">
        <v>89</v>
      </c>
      <c r="BK3" s="2" t="s">
        <v>90</v>
      </c>
      <c r="BL3" s="2" t="s">
        <v>91</v>
      </c>
      <c r="BM3" s="2" t="s">
        <v>92</v>
      </c>
      <c r="BN3" s="2" t="s">
        <v>93</v>
      </c>
      <c r="BO3" s="2" t="s">
        <v>94</v>
      </c>
      <c r="BP3" s="2" t="s">
        <v>95</v>
      </c>
      <c r="BQ3" s="2" t="s">
        <v>96</v>
      </c>
      <c r="BR3" s="2" t="s">
        <v>97</v>
      </c>
      <c r="BS3" s="2" t="s">
        <v>98</v>
      </c>
      <c r="BT3" s="2" t="s">
        <v>99</v>
      </c>
      <c r="BU3" s="2" t="s">
        <v>100</v>
      </c>
      <c r="BV3" s="2" t="s">
        <v>101</v>
      </c>
      <c r="BW3" s="2" t="s">
        <v>102</v>
      </c>
      <c r="BX3" s="3" t="s">
        <v>103</v>
      </c>
      <c r="BY3" s="3" t="s">
        <v>104</v>
      </c>
      <c r="BZ3" s="3" t="s">
        <v>105</v>
      </c>
      <c r="CA3" s="3" t="s">
        <v>106</v>
      </c>
      <c r="CB3" s="3" t="s">
        <v>107</v>
      </c>
      <c r="CC3" s="3" t="s">
        <v>108</v>
      </c>
      <c r="CD3" s="3" t="s">
        <v>109</v>
      </c>
      <c r="CE3" s="3" t="s">
        <v>110</v>
      </c>
      <c r="CF3" s="3" t="s">
        <v>111</v>
      </c>
      <c r="CG3" s="3" t="s">
        <v>112</v>
      </c>
      <c r="CH3" s="3" t="s">
        <v>113</v>
      </c>
      <c r="CI3" s="3" t="s">
        <v>114</v>
      </c>
      <c r="CJ3" s="3" t="s">
        <v>115</v>
      </c>
      <c r="CK3" s="4" t="s">
        <v>116</v>
      </c>
      <c r="CL3" s="4" t="s">
        <v>117</v>
      </c>
      <c r="CM3" s="4" t="s">
        <v>118</v>
      </c>
      <c r="CN3" s="4" t="s">
        <v>119</v>
      </c>
      <c r="CO3" s="4" t="s">
        <v>120</v>
      </c>
      <c r="CP3" s="4" t="s">
        <v>121</v>
      </c>
      <c r="CQ3" s="4" t="s">
        <v>122</v>
      </c>
      <c r="CR3" s="4" t="s">
        <v>123</v>
      </c>
      <c r="CS3" s="4" t="s">
        <v>124</v>
      </c>
      <c r="CT3" s="4" t="s">
        <v>125</v>
      </c>
      <c r="CU3" s="4" t="s">
        <v>126</v>
      </c>
      <c r="CV3" s="4" t="s">
        <v>127</v>
      </c>
      <c r="CW3" s="4" t="s">
        <v>128</v>
      </c>
      <c r="CX3" s="1" t="s">
        <v>129</v>
      </c>
      <c r="CY3" s="1" t="s">
        <v>130</v>
      </c>
      <c r="CZ3" s="1" t="s">
        <v>131</v>
      </c>
      <c r="DA3" s="1" t="s">
        <v>132</v>
      </c>
      <c r="DB3" s="1" t="s">
        <v>133</v>
      </c>
      <c r="DC3" s="1" t="s">
        <v>134</v>
      </c>
      <c r="DD3" s="1" t="s">
        <v>135</v>
      </c>
      <c r="DE3" s="1" t="s">
        <v>136</v>
      </c>
      <c r="DF3" s="1" t="s">
        <v>137</v>
      </c>
      <c r="DG3" s="1" t="s">
        <v>138</v>
      </c>
      <c r="DH3" s="1" t="s">
        <v>139</v>
      </c>
      <c r="DI3" s="1" t="s">
        <v>140</v>
      </c>
      <c r="DJ3" s="1" t="s">
        <v>141</v>
      </c>
      <c r="DK3" s="1" t="s">
        <v>142</v>
      </c>
      <c r="DL3" s="1" t="s">
        <v>143</v>
      </c>
      <c r="DM3" s="1" t="s">
        <v>144</v>
      </c>
      <c r="DN3" s="1" t="s">
        <v>145</v>
      </c>
      <c r="DO3" s="1" t="s">
        <v>146</v>
      </c>
      <c r="DP3" s="1" t="s">
        <v>147</v>
      </c>
      <c r="DQ3" s="1" t="s">
        <v>148</v>
      </c>
      <c r="DR3" s="1" t="s">
        <v>149</v>
      </c>
      <c r="DS3" s="1" t="s">
        <v>150</v>
      </c>
      <c r="DT3" s="1" t="s">
        <v>151</v>
      </c>
      <c r="DU3" s="1" t="s">
        <v>152</v>
      </c>
      <c r="DV3" s="1" t="s">
        <v>153</v>
      </c>
      <c r="DW3" s="1" t="s">
        <v>154</v>
      </c>
      <c r="DX3" s="1" t="s">
        <v>155</v>
      </c>
    </row>
    <row r="4" spans="2:128" x14ac:dyDescent="0.3">
      <c r="B4">
        <v>76510268</v>
      </c>
      <c r="C4" t="s">
        <v>156</v>
      </c>
      <c r="D4" t="s">
        <v>157</v>
      </c>
      <c r="E4" t="s">
        <v>157</v>
      </c>
      <c r="F4" t="s">
        <v>158</v>
      </c>
      <c r="G4" t="s">
        <v>19</v>
      </c>
      <c r="H4" t="s">
        <v>159</v>
      </c>
      <c r="I4" t="s">
        <v>31</v>
      </c>
      <c r="J4" s="5">
        <v>3449154003.9662294</v>
      </c>
      <c r="K4" s="5">
        <v>233265640.66204709</v>
      </c>
      <c r="L4" s="5">
        <v>59101366.1599968</v>
      </c>
      <c r="M4" s="5">
        <v>69546945.054700807</v>
      </c>
      <c r="N4" s="5">
        <v>80465567.09908922</v>
      </c>
      <c r="O4" s="5">
        <v>149628468.49854553</v>
      </c>
      <c r="P4" s="5">
        <v>315676847.27505845</v>
      </c>
      <c r="Q4" s="5">
        <v>110549029.62575404</v>
      </c>
      <c r="R4" s="5">
        <v>16433952.820447288</v>
      </c>
      <c r="S4" s="5">
        <v>134372967.83272222</v>
      </c>
      <c r="T4" s="5">
        <v>168872893.3258864</v>
      </c>
      <c r="U4" s="5">
        <v>37802975.452399284</v>
      </c>
      <c r="V4" s="5">
        <v>116793836.14390275</v>
      </c>
      <c r="W4" s="5">
        <f>SUM(Target_CC[[#This Row],[Target_Sust_Jan]:[Target_Sust_Des]])</f>
        <v>1492510489.9505498</v>
      </c>
      <c r="X4" s="5">
        <v>2486700.7378535569</v>
      </c>
      <c r="Y4" s="5">
        <v>2465432.5614161789</v>
      </c>
      <c r="Z4" s="5">
        <v>2529161.2267336249</v>
      </c>
      <c r="AA4" s="5">
        <v>10173077.247821346</v>
      </c>
      <c r="AB4" s="5">
        <v>16525993.771651596</v>
      </c>
      <c r="AC4" s="5">
        <v>47820232.34385854</v>
      </c>
      <c r="AD4" s="5">
        <v>18333584.181475088</v>
      </c>
      <c r="AE4" s="5">
        <v>2892039.1709982343</v>
      </c>
      <c r="AF4" s="5">
        <v>24551424.143227279</v>
      </c>
      <c r="AG4" s="5">
        <v>19688369.099666178</v>
      </c>
      <c r="AH4" s="5">
        <v>4408672.2657078654</v>
      </c>
      <c r="AI4" s="5">
        <v>15601157.455678836</v>
      </c>
      <c r="AJ4" s="5">
        <f>SUM(Target_CC[[#This Row],[Target_Scal_Jan]:[Target_Scal_Des]])</f>
        <v>167475844.2060883</v>
      </c>
      <c r="AK4" s="5">
        <v>235752341.39990065</v>
      </c>
      <c r="AL4" s="5">
        <v>61566798.721412979</v>
      </c>
      <c r="AM4" s="5">
        <v>72076106.281434432</v>
      </c>
      <c r="AN4" s="5">
        <v>90638644.346910566</v>
      </c>
      <c r="AO4" s="5">
        <v>166154462.27019712</v>
      </c>
      <c r="AP4" s="5">
        <v>363497079.61891699</v>
      </c>
      <c r="AQ4" s="5">
        <v>128882613.80722913</v>
      </c>
      <c r="AR4" s="5">
        <v>19325991.991445523</v>
      </c>
      <c r="AS4" s="5">
        <v>158924391.9759495</v>
      </c>
      <c r="AT4" s="5">
        <v>188561262.42555258</v>
      </c>
      <c r="AU4" s="5">
        <v>42211647.718107149</v>
      </c>
      <c r="AV4" s="5">
        <v>132394993.59958158</v>
      </c>
      <c r="AW4" s="5">
        <f>SUM(Target_CC[[#This Row],[Target_Jan]:[Target_Des]])</f>
        <v>1659986334.1566381</v>
      </c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>
        <f>SUM(Target_CC[[#This Row],[Target_NGTMA_Jan]:[Target_NGTMA_Des]])</f>
        <v>0</v>
      </c>
      <c r="BK4" s="5">
        <v>55784069</v>
      </c>
      <c r="BL4" s="5">
        <v>45776642</v>
      </c>
      <c r="BM4" s="5">
        <v>50467000</v>
      </c>
      <c r="BN4" s="5">
        <f>Target_CC[[#This Row],[Est_Sust_NP Apr]]+Target_CC[[#This Row],[Est_Sust_POTS Apr]]+Target_CC[[#This Row],[BC_Apr]]</f>
        <v>49964500</v>
      </c>
      <c r="BO4" s="5">
        <f>Target_CC[[#This Row],[Est_Sust_NP Mei]]+Target_CC[[#This Row],[Est_Sust_POTS Mei]]+Target_CC[[#This Row],[BC_Mei]]</f>
        <v>49964500</v>
      </c>
      <c r="BP4" s="5">
        <f>Target_CC[[#This Row],[Est_Sust_NP Jun]]+Target_CC[[#This Row],[Est_Sust_POTS Jun]]+Target_CC[[#This Row],[BC_Jun]]</f>
        <v>49964500</v>
      </c>
      <c r="BQ4" s="5">
        <f>Target_CC[[#This Row],[Est_Sust_NP Jul]]+Target_CC[[#This Row],[Est_Sust_POTS Jul]]+Target_CC[[#This Row],[BC_Jul]]</f>
        <v>49964500</v>
      </c>
      <c r="BR4" s="5">
        <f>Target_CC[[#This Row],[Est_Sust_NP Agu]]+Target_CC[[#This Row],[Est_Sust_POTS Agu]]+Target_CC[[#This Row],[BC_Agu]]</f>
        <v>49964500</v>
      </c>
      <c r="BS4" s="5">
        <f>Target_CC[[#This Row],[Est_Sust_NP Sep]]+Target_CC[[#This Row],[Est_Sust_POTS Sep]]+Target_CC[[#This Row],[BC_Sep]]</f>
        <v>49964500</v>
      </c>
      <c r="BT4" s="5">
        <f>Target_CC[[#This Row],[Est_Sust_NP Okt]]+Target_CC[[#This Row],[Est_Sust_POTS Okt]]+Target_CC[[#This Row],[BC_Okt]]</f>
        <v>49964500</v>
      </c>
      <c r="BU4" s="5">
        <f>Target_CC[[#This Row],[Est_Sust_NP Nov]]+Target_CC[[#This Row],[Est_Sust_POTS Nov]]+Target_CC[[#This Row],[BC_Nov]]</f>
        <v>49964500</v>
      </c>
      <c r="BV4" s="5">
        <f>Target_CC[[#This Row],[Est_Sust_NP Des]]+Target_CC[[#This Row],[Est_Sust_POTS Des]]+Target_CC[[#This Row],[BC_Des]]</f>
        <v>49964500</v>
      </c>
      <c r="BW4" s="5">
        <f>SUM(Target_CC[[#This Row],[Real_Jan]:[Real_Des]])</f>
        <v>601708211</v>
      </c>
      <c r="BX4" s="5">
        <v>15041546</v>
      </c>
      <c r="BY4" s="5">
        <v>4776604</v>
      </c>
      <c r="BZ4" s="5">
        <v>10050000</v>
      </c>
      <c r="CA4" s="5">
        <f>Target_CC[[#This Row],[Est_Sust_NP Mar]]*95%</f>
        <v>9547500</v>
      </c>
      <c r="CB4" s="5">
        <f>Target_CC[[#This Row],[Est_Sust_NP Apr]]</f>
        <v>9547500</v>
      </c>
      <c r="CC4" s="5">
        <f>Target_CC[[#This Row],[Est_Sust_NP Mei]]</f>
        <v>9547500</v>
      </c>
      <c r="CD4" s="5">
        <f>Target_CC[[#This Row],[Est_Sust_NP Jun]]</f>
        <v>9547500</v>
      </c>
      <c r="CE4" s="5">
        <f>Target_CC[[#This Row],[Est_Sust_NP Jul]]</f>
        <v>9547500</v>
      </c>
      <c r="CF4" s="5">
        <f>Target_CC[[#This Row],[Est_Sust_NP Agu]]</f>
        <v>9547500</v>
      </c>
      <c r="CG4" s="5">
        <f>Target_CC[[#This Row],[Est_Sust_NP Sep]]</f>
        <v>9547500</v>
      </c>
      <c r="CH4" s="5">
        <f>Target_CC[[#This Row],[Est_Sust_NP Okt]]</f>
        <v>9547500</v>
      </c>
      <c r="CI4" s="5">
        <f>Target_CC[[#This Row],[Est_Sust_NP Nov]]</f>
        <v>9547500</v>
      </c>
      <c r="CJ4" s="5">
        <f>SUM(Target_CC[[#This Row],[Est_Sust_NP Jan]:[Est_Sust_NP Des]])</f>
        <v>115795650</v>
      </c>
      <c r="CK4" s="5">
        <v>40742523</v>
      </c>
      <c r="CL4" s="5">
        <v>41000038</v>
      </c>
      <c r="CM4" s="5">
        <v>40417000</v>
      </c>
      <c r="CN4" s="5">
        <f>Target_CC[[#This Row],[Est_Sust_POTS Mar]]</f>
        <v>40417000</v>
      </c>
      <c r="CO4" s="5">
        <f>Target_CC[[#This Row],[Est_Sust_POTS Apr]]</f>
        <v>40417000</v>
      </c>
      <c r="CP4" s="5">
        <f>Target_CC[[#This Row],[Est_Sust_POTS Mei]]</f>
        <v>40417000</v>
      </c>
      <c r="CQ4" s="5">
        <f>Target_CC[[#This Row],[Est_Sust_POTS Jun]]</f>
        <v>40417000</v>
      </c>
      <c r="CR4" s="5">
        <f>Target_CC[[#This Row],[Est_Sust_POTS Jul]]</f>
        <v>40417000</v>
      </c>
      <c r="CS4" s="5">
        <f>Target_CC[[#This Row],[Est_Sust_POTS Agu]]</f>
        <v>40417000</v>
      </c>
      <c r="CT4" s="5">
        <f>Target_CC[[#This Row],[Est_Sust_POTS Sep]]</f>
        <v>40417000</v>
      </c>
      <c r="CU4" s="5">
        <f>Target_CC[[#This Row],[Est_Sust_POTS Okt]]</f>
        <v>40417000</v>
      </c>
      <c r="CV4" s="5">
        <f>Target_CC[[#This Row],[Est_Sust_POTS Nov]]</f>
        <v>40417000</v>
      </c>
      <c r="CW4" s="5">
        <f>SUM(Target_CC[[#This Row],[Est_Sust_POTS Jan]:[Est_Sust_POTS Des]])</f>
        <v>485912561</v>
      </c>
      <c r="CX4" s="5"/>
      <c r="CY4" s="5">
        <v>0</v>
      </c>
      <c r="CZ4" s="5">
        <v>0</v>
      </c>
      <c r="DA4" s="5">
        <v>0</v>
      </c>
      <c r="DB4" s="5"/>
      <c r="DC4" s="5"/>
      <c r="DD4" s="5"/>
      <c r="DE4" s="5"/>
      <c r="DF4" s="5"/>
      <c r="DG4" s="5"/>
      <c r="DH4" s="5"/>
      <c r="DI4" s="5"/>
      <c r="DJ4" s="5">
        <f>SUM(Target_CC[[#This Row],[BC_Jan]:[BC_Des]])</f>
        <v>0</v>
      </c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 t="s">
        <v>160</v>
      </c>
    </row>
    <row r="5" spans="2:128" x14ac:dyDescent="0.3">
      <c r="B5">
        <v>76510276</v>
      </c>
      <c r="C5" t="s">
        <v>161</v>
      </c>
      <c r="D5" t="s">
        <v>157</v>
      </c>
      <c r="E5" t="s">
        <v>157</v>
      </c>
      <c r="F5" t="s">
        <v>158</v>
      </c>
      <c r="G5" t="s">
        <v>19</v>
      </c>
      <c r="H5" t="s">
        <v>159</v>
      </c>
      <c r="I5" t="s">
        <v>31</v>
      </c>
      <c r="J5" s="5">
        <v>2548580188.7394385</v>
      </c>
      <c r="K5" s="5">
        <v>207918214.92262948</v>
      </c>
      <c r="L5" s="5">
        <v>88121813.37088263</v>
      </c>
      <c r="M5" s="5">
        <v>352874417.89092314</v>
      </c>
      <c r="N5" s="5">
        <v>125560851.72296815</v>
      </c>
      <c r="O5" s="5">
        <v>188362341.17623702</v>
      </c>
      <c r="P5" s="5">
        <v>82357566.502273545</v>
      </c>
      <c r="Q5" s="5">
        <v>245117527.14620143</v>
      </c>
      <c r="R5" s="5">
        <v>156107925.97998953</v>
      </c>
      <c r="S5" s="5">
        <v>205545609.39162987</v>
      </c>
      <c r="T5" s="5">
        <v>218593617.89142904</v>
      </c>
      <c r="U5" s="5">
        <v>92429888.531424269</v>
      </c>
      <c r="V5" s="5">
        <v>151181084.70402405</v>
      </c>
      <c r="W5" s="5">
        <f>SUM(Target_CC[[#This Row],[Target_Sust_Jan]:[Target_Sust_Des]])</f>
        <v>2114170859.230612</v>
      </c>
      <c r="X5" s="5">
        <v>2216487.5075209439</v>
      </c>
      <c r="Y5" s="5">
        <v>3676029.8817367554</v>
      </c>
      <c r="Z5" s="5">
        <v>12832717.453425944</v>
      </c>
      <c r="AA5" s="5">
        <v>15874370.739312872</v>
      </c>
      <c r="AB5" s="5">
        <v>20804028.192819864</v>
      </c>
      <c r="AC5" s="5">
        <v>12475916.429759234</v>
      </c>
      <c r="AD5" s="5">
        <v>40650585.839633405</v>
      </c>
      <c r="AE5" s="5">
        <v>27471798.280672878</v>
      </c>
      <c r="AF5" s="5">
        <v>37555451.206780076</v>
      </c>
      <c r="AG5" s="5">
        <v>25485154.82335335</v>
      </c>
      <c r="AH5" s="5">
        <v>10779391.865702912</v>
      </c>
      <c r="AI5" s="5">
        <v>20194558.074809253</v>
      </c>
      <c r="AJ5" s="5">
        <f>SUM(Target_CC[[#This Row],[Target_Scal_Jan]:[Target_Scal_Des]])</f>
        <v>230016490.29552752</v>
      </c>
      <c r="AK5" s="5">
        <v>210134702.43015042</v>
      </c>
      <c r="AL5" s="5">
        <v>91797843.252619386</v>
      </c>
      <c r="AM5" s="5">
        <v>365707135.34434909</v>
      </c>
      <c r="AN5" s="5">
        <v>141435222.46228102</v>
      </c>
      <c r="AO5" s="5">
        <v>209166369.36905688</v>
      </c>
      <c r="AP5" s="5">
        <v>94833482.932032779</v>
      </c>
      <c r="AQ5" s="5">
        <v>285768112.98583484</v>
      </c>
      <c r="AR5" s="5">
        <v>183579724.26066241</v>
      </c>
      <c r="AS5" s="5">
        <v>243101060.59840995</v>
      </c>
      <c r="AT5" s="5">
        <v>244078772.71478239</v>
      </c>
      <c r="AU5" s="5">
        <v>103209280.39712718</v>
      </c>
      <c r="AV5" s="5">
        <v>171375642.7788333</v>
      </c>
      <c r="AW5" s="5">
        <f>SUM(Target_CC[[#This Row],[Target_Jan]:[Target_Des]])</f>
        <v>2344187349.5261397</v>
      </c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>
        <f>SUM(Target_CC[[#This Row],[Target_NGTMA_Jan]:[Target_NGTMA_Des]])</f>
        <v>0</v>
      </c>
      <c r="BK5" s="5">
        <v>86301973</v>
      </c>
      <c r="BL5" s="5">
        <v>84774857</v>
      </c>
      <c r="BM5" s="5">
        <v>85520845</v>
      </c>
      <c r="BN5" s="5">
        <f>Target_CC[[#This Row],[Est_Sust_NP Apr]]+Target_CC[[#This Row],[Est_Sust_POTS Apr]]+Target_CC[[#This Row],[BC_Apr]]</f>
        <v>84692095.5</v>
      </c>
      <c r="BO5" s="5">
        <f>Target_CC[[#This Row],[Est_Sust_NP Mei]]+Target_CC[[#This Row],[Est_Sust_POTS Mei]]+Target_CC[[#This Row],[BC_Mei]]</f>
        <v>84692095.5</v>
      </c>
      <c r="BP5" s="5">
        <f>Target_CC[[#This Row],[Est_Sust_NP Jun]]+Target_CC[[#This Row],[Est_Sust_POTS Jun]]+Target_CC[[#This Row],[BC_Jun]]</f>
        <v>84692095.5</v>
      </c>
      <c r="BQ5" s="5">
        <f>Target_CC[[#This Row],[Est_Sust_NP Jul]]+Target_CC[[#This Row],[Est_Sust_POTS Jul]]+Target_CC[[#This Row],[BC_Jul]]</f>
        <v>84692095.5</v>
      </c>
      <c r="BR5" s="5">
        <f>Target_CC[[#This Row],[Est_Sust_NP Agu]]+Target_CC[[#This Row],[Est_Sust_POTS Agu]]+Target_CC[[#This Row],[BC_Agu]]</f>
        <v>84692095.5</v>
      </c>
      <c r="BS5" s="5">
        <f>Target_CC[[#This Row],[Est_Sust_NP Sep]]+Target_CC[[#This Row],[Est_Sust_POTS Sep]]+Target_CC[[#This Row],[BC_Sep]]</f>
        <v>84692095.5</v>
      </c>
      <c r="BT5" s="5">
        <f>Target_CC[[#This Row],[Est_Sust_NP Okt]]+Target_CC[[#This Row],[Est_Sust_POTS Okt]]+Target_CC[[#This Row],[BC_Okt]]</f>
        <v>84692095.5</v>
      </c>
      <c r="BU5" s="5">
        <f>Target_CC[[#This Row],[Est_Sust_NP Nov]]+Target_CC[[#This Row],[Est_Sust_POTS Nov]]+Target_CC[[#This Row],[BC_Nov]]</f>
        <v>84692095.5</v>
      </c>
      <c r="BV5" s="5">
        <f>Target_CC[[#This Row],[Est_Sust_NP Des]]+Target_CC[[#This Row],[Est_Sust_POTS Des]]+Target_CC[[#This Row],[BC_Des]]</f>
        <v>84692095.5</v>
      </c>
      <c r="BW5" s="5">
        <f>SUM(Target_CC[[#This Row],[Real_Jan]:[Real_Des]])</f>
        <v>1018826534.5</v>
      </c>
      <c r="BX5" s="5">
        <v>16574990</v>
      </c>
      <c r="BY5" s="5">
        <v>16574990</v>
      </c>
      <c r="BZ5" s="5">
        <v>16574990</v>
      </c>
      <c r="CA5" s="5">
        <f>Target_CC[[#This Row],[Est_Sust_NP Mar]]*95%</f>
        <v>15746240.5</v>
      </c>
      <c r="CB5" s="5">
        <f>Target_CC[[#This Row],[Est_Sust_NP Apr]]</f>
        <v>15746240.5</v>
      </c>
      <c r="CC5" s="5">
        <f>Target_CC[[#This Row],[Est_Sust_NP Mei]]</f>
        <v>15746240.5</v>
      </c>
      <c r="CD5" s="5">
        <f>Target_CC[[#This Row],[Est_Sust_NP Jun]]</f>
        <v>15746240.5</v>
      </c>
      <c r="CE5" s="5">
        <f>Target_CC[[#This Row],[Est_Sust_NP Jul]]</f>
        <v>15746240.5</v>
      </c>
      <c r="CF5" s="5">
        <f>Target_CC[[#This Row],[Est_Sust_NP Agu]]</f>
        <v>15746240.5</v>
      </c>
      <c r="CG5" s="5">
        <f>Target_CC[[#This Row],[Est_Sust_NP Sep]]</f>
        <v>15746240.5</v>
      </c>
      <c r="CH5" s="5">
        <f>Target_CC[[#This Row],[Est_Sust_NP Okt]]</f>
        <v>15746240.5</v>
      </c>
      <c r="CI5" s="5">
        <f>Target_CC[[#This Row],[Est_Sust_NP Nov]]</f>
        <v>15746240.5</v>
      </c>
      <c r="CJ5" s="5">
        <f>SUM(Target_CC[[#This Row],[Est_Sust_NP Jan]:[Est_Sust_NP Des]])</f>
        <v>191441134.5</v>
      </c>
      <c r="CK5" s="5">
        <v>69726983</v>
      </c>
      <c r="CL5" s="5">
        <v>68199867</v>
      </c>
      <c r="CM5" s="5">
        <v>68945855</v>
      </c>
      <c r="CN5" s="5">
        <f>Target_CC[[#This Row],[Est_Sust_POTS Mar]]</f>
        <v>68945855</v>
      </c>
      <c r="CO5" s="5">
        <f>Target_CC[[#This Row],[Est_Sust_POTS Apr]]</f>
        <v>68945855</v>
      </c>
      <c r="CP5" s="5">
        <f>Target_CC[[#This Row],[Est_Sust_POTS Mei]]</f>
        <v>68945855</v>
      </c>
      <c r="CQ5" s="5">
        <f>Target_CC[[#This Row],[Est_Sust_POTS Jun]]</f>
        <v>68945855</v>
      </c>
      <c r="CR5" s="5">
        <f>Target_CC[[#This Row],[Est_Sust_POTS Jul]]</f>
        <v>68945855</v>
      </c>
      <c r="CS5" s="5">
        <f>Target_CC[[#This Row],[Est_Sust_POTS Agu]]</f>
        <v>68945855</v>
      </c>
      <c r="CT5" s="5">
        <f>Target_CC[[#This Row],[Est_Sust_POTS Sep]]</f>
        <v>68945855</v>
      </c>
      <c r="CU5" s="5">
        <f>Target_CC[[#This Row],[Est_Sust_POTS Okt]]</f>
        <v>68945855</v>
      </c>
      <c r="CV5" s="5">
        <f>Target_CC[[#This Row],[Est_Sust_POTS Nov]]</f>
        <v>68945855</v>
      </c>
      <c r="CW5" s="5">
        <f>SUM(Target_CC[[#This Row],[Est_Sust_POTS Jan]:[Est_Sust_POTS Des]])</f>
        <v>827385400</v>
      </c>
      <c r="CX5" s="5"/>
      <c r="CY5" s="5">
        <v>0</v>
      </c>
      <c r="CZ5" s="5">
        <v>0</v>
      </c>
      <c r="DA5" s="5">
        <v>0</v>
      </c>
      <c r="DB5" s="5"/>
      <c r="DC5" s="5"/>
      <c r="DD5" s="5"/>
      <c r="DE5" s="5"/>
      <c r="DF5" s="5"/>
      <c r="DG5" s="5"/>
      <c r="DH5" s="5"/>
      <c r="DI5" s="5"/>
      <c r="DJ5" s="5">
        <f>SUM(Target_CC[[#This Row],[BC_Jan]:[BC_Des]])</f>
        <v>0</v>
      </c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 t="s">
        <v>160</v>
      </c>
    </row>
    <row r="6" spans="2:128" x14ac:dyDescent="0.3">
      <c r="B6">
        <v>76520016</v>
      </c>
      <c r="C6" t="s">
        <v>162</v>
      </c>
      <c r="D6" t="s">
        <v>157</v>
      </c>
      <c r="E6" t="s">
        <v>157</v>
      </c>
      <c r="F6" t="s">
        <v>158</v>
      </c>
      <c r="G6" t="s">
        <v>19</v>
      </c>
      <c r="H6" t="s">
        <v>159</v>
      </c>
      <c r="I6" t="s">
        <v>31</v>
      </c>
      <c r="J6" s="5">
        <v>5052589788.2852745</v>
      </c>
      <c r="K6" s="5">
        <v>113186012.77011822</v>
      </c>
      <c r="L6" s="5">
        <v>210955212.28819022</v>
      </c>
      <c r="M6" s="5">
        <v>1373522967.674927</v>
      </c>
      <c r="N6" s="5">
        <v>236722181.41401008</v>
      </c>
      <c r="O6" s="5">
        <v>179805330.80162641</v>
      </c>
      <c r="P6" s="5">
        <v>789911765.55045748</v>
      </c>
      <c r="Q6" s="5">
        <v>344736916.93505305</v>
      </c>
      <c r="R6" s="5">
        <v>105682728.63938706</v>
      </c>
      <c r="S6" s="5">
        <v>621838883.39419591</v>
      </c>
      <c r="T6" s="5">
        <v>157802062.66999128</v>
      </c>
      <c r="U6" s="5">
        <v>735488743.60373211</v>
      </c>
      <c r="V6" s="5">
        <v>109137161.61114454</v>
      </c>
      <c r="W6" s="5">
        <f>SUM(Target_CC[[#This Row],[Target_Sust_Jan]:[Target_Sust_Des]])</f>
        <v>4978789967.3528347</v>
      </c>
      <c r="X6" s="5">
        <v>1206606.0851110667</v>
      </c>
      <c r="Y6" s="5">
        <v>8800064.7559953928</v>
      </c>
      <c r="Z6" s="5">
        <v>49949872.43708849</v>
      </c>
      <c r="AA6" s="5">
        <v>29928242.907080203</v>
      </c>
      <c r="AB6" s="5">
        <v>19858933.308311701</v>
      </c>
      <c r="AC6" s="5">
        <v>119659596.46973085</v>
      </c>
      <c r="AD6" s="5">
        <v>57171585.390547633</v>
      </c>
      <c r="AE6" s="5">
        <v>18597996.128040835</v>
      </c>
      <c r="AF6" s="5">
        <v>113616826.51801896</v>
      </c>
      <c r="AG6" s="5">
        <v>18397655.143741161</v>
      </c>
      <c r="AH6" s="5">
        <v>85774434.071969271</v>
      </c>
      <c r="AI6" s="5">
        <v>14578389.568979159</v>
      </c>
      <c r="AJ6" s="5">
        <f>SUM(Target_CC[[#This Row],[Target_Scal_Jan]:[Target_Scal_Des]])</f>
        <v>537540202.78461468</v>
      </c>
      <c r="AK6" s="5">
        <v>114392618.85522929</v>
      </c>
      <c r="AL6" s="5">
        <v>219755277.04418561</v>
      </c>
      <c r="AM6" s="5">
        <v>1423472840.1120155</v>
      </c>
      <c r="AN6" s="5">
        <v>266650424.32109028</v>
      </c>
      <c r="AO6" s="5">
        <v>199664264.10993811</v>
      </c>
      <c r="AP6" s="5">
        <v>909571362.02018833</v>
      </c>
      <c r="AQ6" s="5">
        <v>401908502.32560068</v>
      </c>
      <c r="AR6" s="5">
        <v>124280724.76742789</v>
      </c>
      <c r="AS6" s="5">
        <v>735455709.91221488</v>
      </c>
      <c r="AT6" s="5">
        <v>176199717.81373245</v>
      </c>
      <c r="AU6" s="5">
        <v>821263177.67570138</v>
      </c>
      <c r="AV6" s="5">
        <v>123715551.1801237</v>
      </c>
      <c r="AW6" s="5">
        <f>SUM(Target_CC[[#This Row],[Target_Jan]:[Target_Des]])</f>
        <v>5516330170.1374474</v>
      </c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>
        <f>SUM(Target_CC[[#This Row],[Target_NGTMA_Jan]:[Target_NGTMA_Des]])</f>
        <v>0</v>
      </c>
      <c r="BK6" s="5">
        <v>59596701</v>
      </c>
      <c r="BL6" s="5">
        <v>115822010</v>
      </c>
      <c r="BM6" s="5">
        <v>57777480</v>
      </c>
      <c r="BN6" s="5">
        <f>Target_CC[[#This Row],[Est_Sust_NP Apr]]+Target_CC[[#This Row],[Est_Sust_POTS Apr]]+Target_CC[[#This Row],[BC_Apr]]</f>
        <v>56588596</v>
      </c>
      <c r="BO6" s="5">
        <f>Target_CC[[#This Row],[Est_Sust_NP Mei]]+Target_CC[[#This Row],[Est_Sust_POTS Mei]]+Target_CC[[#This Row],[BC_Mei]]</f>
        <v>56588596</v>
      </c>
      <c r="BP6" s="5">
        <f>Target_CC[[#This Row],[Est_Sust_NP Jun]]+Target_CC[[#This Row],[Est_Sust_POTS Jun]]+Target_CC[[#This Row],[BC_Jun]]</f>
        <v>56588596</v>
      </c>
      <c r="BQ6" s="5">
        <f>Target_CC[[#This Row],[Est_Sust_NP Jul]]+Target_CC[[#This Row],[Est_Sust_POTS Jul]]+Target_CC[[#This Row],[BC_Jul]]</f>
        <v>56588596</v>
      </c>
      <c r="BR6" s="5">
        <f>Target_CC[[#This Row],[Est_Sust_NP Agu]]+Target_CC[[#This Row],[Est_Sust_POTS Agu]]+Target_CC[[#This Row],[BC_Agu]]</f>
        <v>56588596</v>
      </c>
      <c r="BS6" s="5">
        <f>Target_CC[[#This Row],[Est_Sust_NP Sep]]+Target_CC[[#This Row],[Est_Sust_POTS Sep]]+Target_CC[[#This Row],[BC_Sep]]</f>
        <v>56588596</v>
      </c>
      <c r="BT6" s="5">
        <f>Target_CC[[#This Row],[Est_Sust_NP Okt]]+Target_CC[[#This Row],[Est_Sust_POTS Okt]]+Target_CC[[#This Row],[BC_Okt]]</f>
        <v>56588596</v>
      </c>
      <c r="BU6" s="5">
        <f>Target_CC[[#This Row],[Est_Sust_NP Nov]]+Target_CC[[#This Row],[Est_Sust_POTS Nov]]+Target_CC[[#This Row],[BC_Nov]]</f>
        <v>56588596</v>
      </c>
      <c r="BV6" s="5">
        <f>Target_CC[[#This Row],[Est_Sust_NP Des]]+Target_CC[[#This Row],[Est_Sust_POTS Des]]+Target_CC[[#This Row],[BC_Des]]</f>
        <v>56588596</v>
      </c>
      <c r="BW6" s="5">
        <f>SUM(Target_CC[[#This Row],[Real_Jan]:[Real_Des]])</f>
        <v>742493555</v>
      </c>
      <c r="BX6" s="5">
        <v>23925422</v>
      </c>
      <c r="BY6" s="5">
        <v>22699612</v>
      </c>
      <c r="BZ6" s="5">
        <v>23777680</v>
      </c>
      <c r="CA6" s="5">
        <f>Target_CC[[#This Row],[Est_Sust_NP Mar]]*95%</f>
        <v>22588796</v>
      </c>
      <c r="CB6" s="5">
        <f>Target_CC[[#This Row],[Est_Sust_NP Apr]]</f>
        <v>22588796</v>
      </c>
      <c r="CC6" s="5">
        <f>Target_CC[[#This Row],[Est_Sust_NP Mei]]</f>
        <v>22588796</v>
      </c>
      <c r="CD6" s="5">
        <f>Target_CC[[#This Row],[Est_Sust_NP Jun]]</f>
        <v>22588796</v>
      </c>
      <c r="CE6" s="5">
        <f>Target_CC[[#This Row],[Est_Sust_NP Jul]]</f>
        <v>22588796</v>
      </c>
      <c r="CF6" s="5">
        <f>Target_CC[[#This Row],[Est_Sust_NP Agu]]</f>
        <v>22588796</v>
      </c>
      <c r="CG6" s="5">
        <f>Target_CC[[#This Row],[Est_Sust_NP Sep]]</f>
        <v>22588796</v>
      </c>
      <c r="CH6" s="5">
        <f>Target_CC[[#This Row],[Est_Sust_NP Okt]]</f>
        <v>22588796</v>
      </c>
      <c r="CI6" s="5">
        <f>Target_CC[[#This Row],[Est_Sust_NP Nov]]</f>
        <v>22588796</v>
      </c>
      <c r="CJ6" s="5">
        <f>SUM(Target_CC[[#This Row],[Est_Sust_NP Jan]:[Est_Sust_NP Des]])</f>
        <v>273701878</v>
      </c>
      <c r="CK6" s="5">
        <v>35671279</v>
      </c>
      <c r="CL6" s="5">
        <v>34708744</v>
      </c>
      <c r="CM6" s="5">
        <v>33999800</v>
      </c>
      <c r="CN6" s="5">
        <f>Target_CC[[#This Row],[Est_Sust_POTS Mar]]</f>
        <v>33999800</v>
      </c>
      <c r="CO6" s="5">
        <f>Target_CC[[#This Row],[Est_Sust_POTS Apr]]</f>
        <v>33999800</v>
      </c>
      <c r="CP6" s="5">
        <f>Target_CC[[#This Row],[Est_Sust_POTS Mei]]</f>
        <v>33999800</v>
      </c>
      <c r="CQ6" s="5">
        <f>Target_CC[[#This Row],[Est_Sust_POTS Jun]]</f>
        <v>33999800</v>
      </c>
      <c r="CR6" s="5">
        <f>Target_CC[[#This Row],[Est_Sust_POTS Jul]]</f>
        <v>33999800</v>
      </c>
      <c r="CS6" s="5">
        <f>Target_CC[[#This Row],[Est_Sust_POTS Agu]]</f>
        <v>33999800</v>
      </c>
      <c r="CT6" s="5">
        <f>Target_CC[[#This Row],[Est_Sust_POTS Sep]]</f>
        <v>33999800</v>
      </c>
      <c r="CU6" s="5">
        <f>Target_CC[[#This Row],[Est_Sust_POTS Okt]]</f>
        <v>33999800</v>
      </c>
      <c r="CV6" s="5">
        <f>Target_CC[[#This Row],[Est_Sust_POTS Nov]]</f>
        <v>33999800</v>
      </c>
      <c r="CW6" s="5">
        <f>SUM(Target_CC[[#This Row],[Est_Sust_POTS Jan]:[Est_Sust_POTS Des]])</f>
        <v>410378023</v>
      </c>
      <c r="CX6" s="5"/>
      <c r="CY6" s="5">
        <v>0</v>
      </c>
      <c r="CZ6" s="5">
        <v>130000</v>
      </c>
      <c r="DA6" s="5">
        <v>0</v>
      </c>
      <c r="DB6" s="5"/>
      <c r="DC6" s="5"/>
      <c r="DD6" s="5"/>
      <c r="DE6" s="5"/>
      <c r="DF6" s="5"/>
      <c r="DG6" s="5"/>
      <c r="DH6" s="5"/>
      <c r="DI6" s="5"/>
      <c r="DJ6" s="5">
        <f>SUM(Target_CC[[#This Row],[BC_Jan]:[BC_Des]])</f>
        <v>130000</v>
      </c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 t="s">
        <v>160</v>
      </c>
    </row>
    <row r="7" spans="2:128" x14ac:dyDescent="0.3">
      <c r="B7">
        <v>76590017</v>
      </c>
      <c r="C7" t="s">
        <v>163</v>
      </c>
      <c r="D7" t="s">
        <v>157</v>
      </c>
      <c r="E7" t="s">
        <v>157</v>
      </c>
      <c r="F7" t="s">
        <v>164</v>
      </c>
      <c r="G7" t="s">
        <v>19</v>
      </c>
      <c r="H7" t="s">
        <v>159</v>
      </c>
      <c r="I7" t="s">
        <v>31</v>
      </c>
      <c r="J7" s="5">
        <v>3520250600.2500587</v>
      </c>
      <c r="K7" s="5">
        <v>460770260.78044343</v>
      </c>
      <c r="L7" s="5">
        <v>953657831.80503702</v>
      </c>
      <c r="M7" s="5">
        <v>201479379.32637537</v>
      </c>
      <c r="N7" s="5">
        <v>269457392.78284818</v>
      </c>
      <c r="O7" s="5">
        <v>870288577.06584668</v>
      </c>
      <c r="P7" s="5">
        <v>164090591.77572623</v>
      </c>
      <c r="Q7" s="5">
        <v>340061603.96733177</v>
      </c>
      <c r="R7" s="5">
        <v>528068369.18331689</v>
      </c>
      <c r="S7" s="5">
        <v>23848633.867183052</v>
      </c>
      <c r="T7" s="5">
        <v>1046236351.9181321</v>
      </c>
      <c r="U7" s="5">
        <v>406397221.49509168</v>
      </c>
      <c r="V7" s="5">
        <v>1062092935.6460232</v>
      </c>
      <c r="W7" s="5">
        <f>SUM(Target_CC[[#This Row],[Target_Sust_Jan]:[Target_Sust_Des]])</f>
        <v>6326449149.6133547</v>
      </c>
      <c r="X7" s="5">
        <v>4911986.7984489202</v>
      </c>
      <c r="Y7" s="5">
        <v>39782144.199791908</v>
      </c>
      <c r="Z7" s="5">
        <v>7327048.4243100286</v>
      </c>
      <c r="AA7" s="5">
        <v>34066880.662144542</v>
      </c>
      <c r="AB7" s="5">
        <v>96120636.323090553</v>
      </c>
      <c r="AC7" s="5">
        <v>24857224.37958613</v>
      </c>
      <c r="AD7" s="5">
        <v>56396225.858594835</v>
      </c>
      <c r="AE7" s="5">
        <v>92929219.484137714</v>
      </c>
      <c r="AF7" s="5">
        <v>4357408.5975286588</v>
      </c>
      <c r="AG7" s="5">
        <v>121977465.1595602</v>
      </c>
      <c r="AH7" s="5">
        <v>47395003.642562032</v>
      </c>
      <c r="AI7" s="5">
        <v>141872890.4594065</v>
      </c>
      <c r="AJ7" s="5">
        <f>SUM(Target_CC[[#This Row],[Target_Scal_Jan]:[Target_Scal_Des]])</f>
        <v>671994133.98916197</v>
      </c>
      <c r="AK7" s="5">
        <v>465682247.57889235</v>
      </c>
      <c r="AL7" s="5">
        <v>993439976.00482893</v>
      </c>
      <c r="AM7" s="5">
        <v>208806427.75068539</v>
      </c>
      <c r="AN7" s="5">
        <v>303524273.44499272</v>
      </c>
      <c r="AO7" s="5">
        <v>966409213.38893723</v>
      </c>
      <c r="AP7" s="5">
        <v>188947816.15531236</v>
      </c>
      <c r="AQ7" s="5">
        <v>396457829.8259266</v>
      </c>
      <c r="AR7" s="5">
        <v>620997588.6674546</v>
      </c>
      <c r="AS7" s="5">
        <v>28206042.464711711</v>
      </c>
      <c r="AT7" s="5">
        <v>1168213817.0776923</v>
      </c>
      <c r="AU7" s="5">
        <v>453792225.13765371</v>
      </c>
      <c r="AV7" s="5">
        <v>1203965826.1054296</v>
      </c>
      <c r="AW7" s="5">
        <f>SUM(Target_CC[[#This Row],[Target_Jan]:[Target_Des]])</f>
        <v>6998443283.6025181</v>
      </c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>
        <f>SUM(Target_CC[[#This Row],[Target_NGTMA_Jan]:[Target_NGTMA_Des]])</f>
        <v>0</v>
      </c>
      <c r="BK7" s="5">
        <v>323170226</v>
      </c>
      <c r="BL7" s="5">
        <v>541293583</v>
      </c>
      <c r="BM7" s="5">
        <v>246514577</v>
      </c>
      <c r="BN7" s="5">
        <f>Target_CC[[#This Row],[Est_Sust_NP Apr]]+Target_CC[[#This Row],[Est_Sust_POTS Apr]]+Target_CC[[#This Row],[BC_Apr]]</f>
        <v>235497397.54999998</v>
      </c>
      <c r="BO7" s="5">
        <f>Target_CC[[#This Row],[Est_Sust_NP Mei]]+Target_CC[[#This Row],[Est_Sust_POTS Mei]]+Target_CC[[#This Row],[BC_Mei]]</f>
        <v>235497397.54999998</v>
      </c>
      <c r="BP7" s="5">
        <f>Target_CC[[#This Row],[Est_Sust_NP Jun]]+Target_CC[[#This Row],[Est_Sust_POTS Jun]]+Target_CC[[#This Row],[BC_Jun]]</f>
        <v>235497397.54999998</v>
      </c>
      <c r="BQ7" s="5">
        <f>Target_CC[[#This Row],[Est_Sust_NP Jul]]+Target_CC[[#This Row],[Est_Sust_POTS Jul]]+Target_CC[[#This Row],[BC_Jul]]</f>
        <v>235497397.54999998</v>
      </c>
      <c r="BR7" s="5">
        <f>Target_CC[[#This Row],[Est_Sust_NP Agu]]+Target_CC[[#This Row],[Est_Sust_POTS Agu]]+Target_CC[[#This Row],[BC_Agu]]</f>
        <v>235497397.54999998</v>
      </c>
      <c r="BS7" s="5">
        <f>Target_CC[[#This Row],[Est_Sust_NP Sep]]+Target_CC[[#This Row],[Est_Sust_POTS Sep]]+Target_CC[[#This Row],[BC_Sep]]</f>
        <v>235497397.54999998</v>
      </c>
      <c r="BT7" s="5">
        <f>Target_CC[[#This Row],[Est_Sust_NP Okt]]+Target_CC[[#This Row],[Est_Sust_POTS Okt]]+Target_CC[[#This Row],[BC_Okt]]</f>
        <v>235497397.54999998</v>
      </c>
      <c r="BU7" s="5">
        <f>Target_CC[[#This Row],[Est_Sust_NP Nov]]+Target_CC[[#This Row],[Est_Sust_POTS Nov]]+Target_CC[[#This Row],[BC_Nov]]</f>
        <v>235497397.54999998</v>
      </c>
      <c r="BV7" s="5">
        <f>Target_CC[[#This Row],[Est_Sust_NP Des]]+Target_CC[[#This Row],[Est_Sust_POTS Des]]+Target_CC[[#This Row],[BC_Des]]</f>
        <v>235497397.54999998</v>
      </c>
      <c r="BW7" s="5">
        <f>SUM(Target_CC[[#This Row],[Real_Jan]:[Real_Des]])</f>
        <v>3230454963.9500008</v>
      </c>
      <c r="BX7" s="5">
        <v>279039325</v>
      </c>
      <c r="BY7" s="5">
        <v>230400574</v>
      </c>
      <c r="BZ7" s="5">
        <v>220395969</v>
      </c>
      <c r="CA7" s="5">
        <f>Target_CC[[#This Row],[Est_Sust_NP Mar]]*95%</f>
        <v>209376170.54999998</v>
      </c>
      <c r="CB7" s="5">
        <f>Target_CC[[#This Row],[Est_Sust_NP Apr]]</f>
        <v>209376170.54999998</v>
      </c>
      <c r="CC7" s="5">
        <f>Target_CC[[#This Row],[Est_Sust_NP Mei]]</f>
        <v>209376170.54999998</v>
      </c>
      <c r="CD7" s="5">
        <f>Target_CC[[#This Row],[Est_Sust_NP Jun]]</f>
        <v>209376170.54999998</v>
      </c>
      <c r="CE7" s="5">
        <f>Target_CC[[#This Row],[Est_Sust_NP Jul]]</f>
        <v>209376170.54999998</v>
      </c>
      <c r="CF7" s="5">
        <f>Target_CC[[#This Row],[Est_Sust_NP Agu]]</f>
        <v>209376170.54999998</v>
      </c>
      <c r="CG7" s="5">
        <f>Target_CC[[#This Row],[Est_Sust_NP Sep]]</f>
        <v>209376170.54999998</v>
      </c>
      <c r="CH7" s="5">
        <f>Target_CC[[#This Row],[Est_Sust_NP Okt]]</f>
        <v>209376170.54999998</v>
      </c>
      <c r="CI7" s="5">
        <f>Target_CC[[#This Row],[Est_Sust_NP Nov]]</f>
        <v>209376170.54999998</v>
      </c>
      <c r="CJ7" s="5">
        <f>SUM(Target_CC[[#This Row],[Est_Sust_NP Jan]:[Est_Sust_NP Des]])</f>
        <v>2614221402.9500003</v>
      </c>
      <c r="CK7" s="5">
        <v>44130901</v>
      </c>
      <c r="CL7" s="5">
        <v>26593009</v>
      </c>
      <c r="CM7" s="5">
        <v>26121227</v>
      </c>
      <c r="CN7" s="5">
        <f>Target_CC[[#This Row],[Est_Sust_POTS Mar]]</f>
        <v>26121227</v>
      </c>
      <c r="CO7" s="5">
        <f>Target_CC[[#This Row],[Est_Sust_POTS Apr]]</f>
        <v>26121227</v>
      </c>
      <c r="CP7" s="5">
        <f>Target_CC[[#This Row],[Est_Sust_POTS Mei]]</f>
        <v>26121227</v>
      </c>
      <c r="CQ7" s="5">
        <f>Target_CC[[#This Row],[Est_Sust_POTS Jun]]</f>
        <v>26121227</v>
      </c>
      <c r="CR7" s="5">
        <f>Target_CC[[#This Row],[Est_Sust_POTS Jul]]</f>
        <v>26121227</v>
      </c>
      <c r="CS7" s="5">
        <f>Target_CC[[#This Row],[Est_Sust_POTS Agu]]</f>
        <v>26121227</v>
      </c>
      <c r="CT7" s="5">
        <f>Target_CC[[#This Row],[Est_Sust_POTS Sep]]</f>
        <v>26121227</v>
      </c>
      <c r="CU7" s="5">
        <f>Target_CC[[#This Row],[Est_Sust_POTS Okt]]</f>
        <v>26121227</v>
      </c>
      <c r="CV7" s="5">
        <f>Target_CC[[#This Row],[Est_Sust_POTS Nov]]</f>
        <v>26121227</v>
      </c>
      <c r="CW7" s="5">
        <f>SUM(Target_CC[[#This Row],[Est_Sust_POTS Jan]:[Est_Sust_POTS Des]])</f>
        <v>331936180</v>
      </c>
      <c r="CX7" s="5"/>
      <c r="CY7" s="5">
        <v>0</v>
      </c>
      <c r="CZ7" s="5">
        <v>-9997697</v>
      </c>
      <c r="DA7" s="5">
        <v>0</v>
      </c>
      <c r="DB7" s="5"/>
      <c r="DC7" s="5"/>
      <c r="DD7" s="5"/>
      <c r="DE7" s="5"/>
      <c r="DF7" s="5"/>
      <c r="DG7" s="5"/>
      <c r="DH7" s="5"/>
      <c r="DI7" s="5"/>
      <c r="DJ7" s="5">
        <f>SUM(Target_CC[[#This Row],[BC_Jan]:[BC_Des]])</f>
        <v>-9997697</v>
      </c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 t="s">
        <v>160</v>
      </c>
    </row>
    <row r="8" spans="2:128" x14ac:dyDescent="0.3">
      <c r="B8">
        <v>76510269</v>
      </c>
      <c r="C8" t="s">
        <v>165</v>
      </c>
      <c r="D8" t="s">
        <v>157</v>
      </c>
      <c r="E8" t="s">
        <v>157</v>
      </c>
      <c r="F8" t="s">
        <v>158</v>
      </c>
      <c r="G8" t="s">
        <v>19</v>
      </c>
      <c r="H8" t="s">
        <v>159</v>
      </c>
      <c r="I8" t="s">
        <v>31</v>
      </c>
      <c r="J8" s="5">
        <v>482025246.83627266</v>
      </c>
      <c r="K8" s="5">
        <v>66756304.900722273</v>
      </c>
      <c r="L8" s="5">
        <v>36609635.777323127</v>
      </c>
      <c r="M8" s="5">
        <v>20342117.743719321</v>
      </c>
      <c r="N8" s="5">
        <v>47128259.184903279</v>
      </c>
      <c r="O8" s="5">
        <v>72350156.136693835</v>
      </c>
      <c r="P8" s="5">
        <v>44949798.355842195</v>
      </c>
      <c r="Q8" s="5">
        <v>102216991.65437861</v>
      </c>
      <c r="R8" s="5">
        <v>24137029.093481611</v>
      </c>
      <c r="S8" s="5">
        <v>47581660.717646964</v>
      </c>
      <c r="T8" s="5">
        <v>91407332.806633949</v>
      </c>
      <c r="U8" s="5">
        <v>20461952.716059659</v>
      </c>
      <c r="V8" s="5">
        <v>63218038.37142349</v>
      </c>
      <c r="W8" s="5">
        <f>SUM(Target_CC[[#This Row],[Target_Sust_Jan]:[Target_Sust_Des]])</f>
        <v>637159277.45882821</v>
      </c>
      <c r="X8" s="5">
        <v>711647.68279571086</v>
      </c>
      <c r="Y8" s="5">
        <v>1527182.7704059333</v>
      </c>
      <c r="Z8" s="5">
        <v>739766.43296983093</v>
      </c>
      <c r="AA8" s="5">
        <v>5958317.8063352481</v>
      </c>
      <c r="AB8" s="5">
        <v>7990847.2076932639</v>
      </c>
      <c r="AC8" s="5">
        <v>6809209.5436857715</v>
      </c>
      <c r="AD8" s="5">
        <v>16951788.971977651</v>
      </c>
      <c r="AE8" s="5">
        <v>4247622.8557149358</v>
      </c>
      <c r="AF8" s="5">
        <v>8693694.5172808021</v>
      </c>
      <c r="AG8" s="5">
        <v>10656898.637012735</v>
      </c>
      <c r="AH8" s="5">
        <v>2386321.2448741905</v>
      </c>
      <c r="AI8" s="5">
        <v>8444577.2417007163</v>
      </c>
      <c r="AJ8" s="5">
        <f>SUM(Target_CC[[#This Row],[Target_Scal_Jan]:[Target_Scal_Des]])</f>
        <v>75117874.912446797</v>
      </c>
      <c r="AK8" s="5">
        <v>67467952.583517984</v>
      </c>
      <c r="AL8" s="5">
        <v>38136818.54772906</v>
      </c>
      <c r="AM8" s="5">
        <v>21081884.176689152</v>
      </c>
      <c r="AN8" s="5">
        <v>53086576.991238527</v>
      </c>
      <c r="AO8" s="5">
        <v>80341003.344387099</v>
      </c>
      <c r="AP8" s="5">
        <v>51759007.899527967</v>
      </c>
      <c r="AQ8" s="5">
        <v>119168780.62635626</v>
      </c>
      <c r="AR8" s="5">
        <v>28384651.949196547</v>
      </c>
      <c r="AS8" s="5">
        <v>56275355.234927766</v>
      </c>
      <c r="AT8" s="5">
        <v>102064231.44364668</v>
      </c>
      <c r="AU8" s="5">
        <v>22848273.960933849</v>
      </c>
      <c r="AV8" s="5">
        <v>71662615.613124207</v>
      </c>
      <c r="AW8" s="5">
        <f>SUM(Target_CC[[#This Row],[Target_Jan]:[Target_Des]])</f>
        <v>712277152.37127507</v>
      </c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>
        <f>SUM(Target_CC[[#This Row],[Target_NGTMA_Jan]:[Target_NGTMA_Des]])</f>
        <v>0</v>
      </c>
      <c r="BK8" s="5">
        <v>34482511</v>
      </c>
      <c r="BL8" s="5">
        <v>34035838</v>
      </c>
      <c r="BM8" s="5">
        <v>33362700</v>
      </c>
      <c r="BN8" s="5">
        <f>Target_CC[[#This Row],[Est_Sust_NP Apr]]+Target_CC[[#This Row],[Est_Sust_POTS Apr]]+Target_CC[[#This Row],[BC_Apr]]</f>
        <v>32937700</v>
      </c>
      <c r="BO8" s="5">
        <f>Target_CC[[#This Row],[Est_Sust_NP Mei]]+Target_CC[[#This Row],[Est_Sust_POTS Mei]]+Target_CC[[#This Row],[BC_Mei]]</f>
        <v>32937700</v>
      </c>
      <c r="BP8" s="5">
        <f>Target_CC[[#This Row],[Est_Sust_NP Jun]]+Target_CC[[#This Row],[Est_Sust_POTS Jun]]+Target_CC[[#This Row],[BC_Jun]]</f>
        <v>32937700</v>
      </c>
      <c r="BQ8" s="5">
        <f>Target_CC[[#This Row],[Est_Sust_NP Jul]]+Target_CC[[#This Row],[Est_Sust_POTS Jul]]+Target_CC[[#This Row],[BC_Jul]]</f>
        <v>32937700</v>
      </c>
      <c r="BR8" s="5">
        <f>Target_CC[[#This Row],[Est_Sust_NP Agu]]+Target_CC[[#This Row],[Est_Sust_POTS Agu]]+Target_CC[[#This Row],[BC_Agu]]</f>
        <v>32937700</v>
      </c>
      <c r="BS8" s="5">
        <f>Target_CC[[#This Row],[Est_Sust_NP Sep]]+Target_CC[[#This Row],[Est_Sust_POTS Sep]]+Target_CC[[#This Row],[BC_Sep]]</f>
        <v>32937700</v>
      </c>
      <c r="BT8" s="5">
        <f>Target_CC[[#This Row],[Est_Sust_NP Okt]]+Target_CC[[#This Row],[Est_Sust_POTS Okt]]+Target_CC[[#This Row],[BC_Okt]]</f>
        <v>32937700</v>
      </c>
      <c r="BU8" s="5">
        <f>Target_CC[[#This Row],[Est_Sust_NP Nov]]+Target_CC[[#This Row],[Est_Sust_POTS Nov]]+Target_CC[[#This Row],[BC_Nov]]</f>
        <v>32937700</v>
      </c>
      <c r="BV8" s="5">
        <f>Target_CC[[#This Row],[Est_Sust_NP Des]]+Target_CC[[#This Row],[Est_Sust_POTS Des]]+Target_CC[[#This Row],[BC_Des]]</f>
        <v>32937700</v>
      </c>
      <c r="BW8" s="5">
        <f>SUM(Target_CC[[#This Row],[Real_Jan]:[Real_Des]])</f>
        <v>398320349</v>
      </c>
      <c r="BX8" s="5">
        <v>8500000</v>
      </c>
      <c r="BY8" s="5">
        <v>8500000</v>
      </c>
      <c r="BZ8" s="5">
        <v>8500000</v>
      </c>
      <c r="CA8" s="5">
        <f>Target_CC[[#This Row],[Est_Sust_NP Mar]]*95%</f>
        <v>8075000</v>
      </c>
      <c r="CB8" s="5">
        <f>Target_CC[[#This Row],[Est_Sust_NP Apr]]</f>
        <v>8075000</v>
      </c>
      <c r="CC8" s="5">
        <f>Target_CC[[#This Row],[Est_Sust_NP Mei]]</f>
        <v>8075000</v>
      </c>
      <c r="CD8" s="5">
        <f>Target_CC[[#This Row],[Est_Sust_NP Jun]]</f>
        <v>8075000</v>
      </c>
      <c r="CE8" s="5">
        <f>Target_CC[[#This Row],[Est_Sust_NP Jul]]</f>
        <v>8075000</v>
      </c>
      <c r="CF8" s="5">
        <f>Target_CC[[#This Row],[Est_Sust_NP Agu]]</f>
        <v>8075000</v>
      </c>
      <c r="CG8" s="5">
        <f>Target_CC[[#This Row],[Est_Sust_NP Sep]]</f>
        <v>8075000</v>
      </c>
      <c r="CH8" s="5">
        <f>Target_CC[[#This Row],[Est_Sust_NP Okt]]</f>
        <v>8075000</v>
      </c>
      <c r="CI8" s="5">
        <f>Target_CC[[#This Row],[Est_Sust_NP Nov]]</f>
        <v>8075000</v>
      </c>
      <c r="CJ8" s="5">
        <f>SUM(Target_CC[[#This Row],[Est_Sust_NP Jan]:[Est_Sust_NP Des]])</f>
        <v>98175000</v>
      </c>
      <c r="CK8" s="5">
        <v>25982511</v>
      </c>
      <c r="CL8" s="5">
        <v>25535838</v>
      </c>
      <c r="CM8" s="5">
        <v>24862700</v>
      </c>
      <c r="CN8" s="5">
        <f>Target_CC[[#This Row],[Est_Sust_POTS Mar]]</f>
        <v>24862700</v>
      </c>
      <c r="CO8" s="5">
        <f>Target_CC[[#This Row],[Est_Sust_POTS Apr]]</f>
        <v>24862700</v>
      </c>
      <c r="CP8" s="5">
        <f>Target_CC[[#This Row],[Est_Sust_POTS Mei]]</f>
        <v>24862700</v>
      </c>
      <c r="CQ8" s="5">
        <f>Target_CC[[#This Row],[Est_Sust_POTS Jun]]</f>
        <v>24862700</v>
      </c>
      <c r="CR8" s="5">
        <f>Target_CC[[#This Row],[Est_Sust_POTS Jul]]</f>
        <v>24862700</v>
      </c>
      <c r="CS8" s="5">
        <f>Target_CC[[#This Row],[Est_Sust_POTS Agu]]</f>
        <v>24862700</v>
      </c>
      <c r="CT8" s="5">
        <f>Target_CC[[#This Row],[Est_Sust_POTS Sep]]</f>
        <v>24862700</v>
      </c>
      <c r="CU8" s="5">
        <f>Target_CC[[#This Row],[Est_Sust_POTS Okt]]</f>
        <v>24862700</v>
      </c>
      <c r="CV8" s="5">
        <f>Target_CC[[#This Row],[Est_Sust_POTS Nov]]</f>
        <v>24862700</v>
      </c>
      <c r="CW8" s="5">
        <f>SUM(Target_CC[[#This Row],[Est_Sust_POTS Jan]:[Est_Sust_POTS Des]])</f>
        <v>300145349</v>
      </c>
      <c r="CX8" s="5"/>
      <c r="CY8" s="5">
        <v>0</v>
      </c>
      <c r="CZ8" s="5">
        <v>0</v>
      </c>
      <c r="DA8" s="5">
        <v>0</v>
      </c>
      <c r="DB8" s="5"/>
      <c r="DC8" s="5"/>
      <c r="DD8" s="5"/>
      <c r="DE8" s="5"/>
      <c r="DF8" s="5"/>
      <c r="DG8" s="5"/>
      <c r="DH8" s="5"/>
      <c r="DI8" s="5"/>
      <c r="DJ8" s="5">
        <f>SUM(Target_CC[[#This Row],[BC_Jan]:[BC_Des]])</f>
        <v>0</v>
      </c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 t="s">
        <v>160</v>
      </c>
    </row>
    <row r="9" spans="2:128" x14ac:dyDescent="0.3">
      <c r="B9">
        <v>76510270</v>
      </c>
      <c r="C9" t="s">
        <v>166</v>
      </c>
      <c r="D9" t="s">
        <v>157</v>
      </c>
      <c r="E9" t="s">
        <v>157</v>
      </c>
      <c r="F9" t="s">
        <v>158</v>
      </c>
      <c r="G9" t="s">
        <v>19</v>
      </c>
      <c r="H9" t="s">
        <v>159</v>
      </c>
      <c r="I9" t="s">
        <v>31</v>
      </c>
      <c r="J9" s="5">
        <v>1205656982.5854752</v>
      </c>
      <c r="K9" s="5">
        <v>163255100.28367904</v>
      </c>
      <c r="L9" s="5">
        <v>113984978.11865011</v>
      </c>
      <c r="M9" s="5">
        <v>57500118.60602285</v>
      </c>
      <c r="N9" s="5">
        <v>118019731.75890884</v>
      </c>
      <c r="O9" s="5">
        <v>175090710.8852568</v>
      </c>
      <c r="P9" s="5">
        <v>105568332.31887203</v>
      </c>
      <c r="Q9" s="5">
        <v>317681326.51453149</v>
      </c>
      <c r="R9" s="5">
        <v>67612972.248320222</v>
      </c>
      <c r="S9" s="5">
        <v>133173226.15588197</v>
      </c>
      <c r="T9" s="5">
        <v>249401173.27167469</v>
      </c>
      <c r="U9" s="5">
        <v>55829602.047467679</v>
      </c>
      <c r="V9" s="5">
        <v>172487835.03091663</v>
      </c>
      <c r="W9" s="5">
        <f>SUM(Target_CC[[#This Row],[Target_Sust_Jan]:[Target_Sust_Des]])</f>
        <v>1729605107.2401822</v>
      </c>
      <c r="X9" s="5">
        <v>1740361.6631304324</v>
      </c>
      <c r="Y9" s="5">
        <v>4754920.1452511102</v>
      </c>
      <c r="Z9" s="5">
        <v>2091063.3874220401</v>
      </c>
      <c r="AA9" s="5">
        <v>14920964.224014312</v>
      </c>
      <c r="AB9" s="5">
        <v>19338218.365791321</v>
      </c>
      <c r="AC9" s="5">
        <v>15991993.784844786</v>
      </c>
      <c r="AD9" s="5">
        <v>52684653.698488832</v>
      </c>
      <c r="AE9" s="5">
        <v>11898498.574637905</v>
      </c>
      <c r="AF9" s="5">
        <v>24332218.098696947</v>
      </c>
      <c r="AG9" s="5">
        <v>29076912.561607897</v>
      </c>
      <c r="AH9" s="5">
        <v>6510980.0275405645</v>
      </c>
      <c r="AI9" s="5">
        <v>23040684.015129596</v>
      </c>
      <c r="AJ9" s="5">
        <f>SUM(Target_CC[[#This Row],[Target_Scal_Jan]:[Target_Scal_Des]])</f>
        <v>206381468.54655573</v>
      </c>
      <c r="AK9" s="5">
        <v>164995461.94680947</v>
      </c>
      <c r="AL9" s="5">
        <v>118739898.26390122</v>
      </c>
      <c r="AM9" s="5">
        <v>59591181.99344489</v>
      </c>
      <c r="AN9" s="5">
        <v>132940695.98292315</v>
      </c>
      <c r="AO9" s="5">
        <v>194428929.25104812</v>
      </c>
      <c r="AP9" s="5">
        <v>121560326.10371682</v>
      </c>
      <c r="AQ9" s="5">
        <v>370365980.21302032</v>
      </c>
      <c r="AR9" s="5">
        <v>79511470.822958127</v>
      </c>
      <c r="AS9" s="5">
        <v>157505444.25457892</v>
      </c>
      <c r="AT9" s="5">
        <v>278478085.83328259</v>
      </c>
      <c r="AU9" s="5">
        <v>62340582.075008243</v>
      </c>
      <c r="AV9" s="5">
        <v>195528519.04604623</v>
      </c>
      <c r="AW9" s="5">
        <f>SUM(Target_CC[[#This Row],[Target_Jan]:[Target_Des]])</f>
        <v>1935986575.7867382</v>
      </c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>
        <f>SUM(Target_CC[[#This Row],[Target_NGTMA_Jan]:[Target_NGTMA_Des]])</f>
        <v>0</v>
      </c>
      <c r="BK9" s="5">
        <v>100699277</v>
      </c>
      <c r="BL9" s="5">
        <v>138969195</v>
      </c>
      <c r="BM9" s="5">
        <v>108602205</v>
      </c>
      <c r="BN9" s="5">
        <f>Target_CC[[#This Row],[Est_Sust_NP Apr]]+Target_CC[[#This Row],[Est_Sust_POTS Apr]]+Target_CC[[#This Row],[BC_Apr]]</f>
        <v>105448706.44999999</v>
      </c>
      <c r="BO9" s="5">
        <f>Target_CC[[#This Row],[Est_Sust_NP Mei]]+Target_CC[[#This Row],[Est_Sust_POTS Mei]]+Target_CC[[#This Row],[BC_Mei]]</f>
        <v>105448706.44999999</v>
      </c>
      <c r="BP9" s="5">
        <f>Target_CC[[#This Row],[Est_Sust_NP Jun]]+Target_CC[[#This Row],[Est_Sust_POTS Jun]]+Target_CC[[#This Row],[BC_Jun]]</f>
        <v>105448706.44999999</v>
      </c>
      <c r="BQ9" s="5">
        <f>Target_CC[[#This Row],[Est_Sust_NP Jul]]+Target_CC[[#This Row],[Est_Sust_POTS Jul]]+Target_CC[[#This Row],[BC_Jul]]</f>
        <v>105448706.44999999</v>
      </c>
      <c r="BR9" s="5">
        <f>Target_CC[[#This Row],[Est_Sust_NP Agu]]+Target_CC[[#This Row],[Est_Sust_POTS Agu]]+Target_CC[[#This Row],[BC_Agu]]</f>
        <v>105448706.44999999</v>
      </c>
      <c r="BS9" s="5">
        <f>Target_CC[[#This Row],[Est_Sust_NP Sep]]+Target_CC[[#This Row],[Est_Sust_POTS Sep]]+Target_CC[[#This Row],[BC_Sep]]</f>
        <v>105448706.44999999</v>
      </c>
      <c r="BT9" s="5">
        <f>Target_CC[[#This Row],[Est_Sust_NP Okt]]+Target_CC[[#This Row],[Est_Sust_POTS Okt]]+Target_CC[[#This Row],[BC_Okt]]</f>
        <v>105448706.44999999</v>
      </c>
      <c r="BU9" s="5">
        <f>Target_CC[[#This Row],[Est_Sust_NP Nov]]+Target_CC[[#This Row],[Est_Sust_POTS Nov]]+Target_CC[[#This Row],[BC_Nov]]</f>
        <v>105448706.44999999</v>
      </c>
      <c r="BV9" s="5">
        <f>Target_CC[[#This Row],[Est_Sust_NP Des]]+Target_CC[[#This Row],[Est_Sust_POTS Des]]+Target_CC[[#This Row],[BC_Des]]</f>
        <v>105448706.44999999</v>
      </c>
      <c r="BW9" s="5">
        <f>SUM(Target_CC[[#This Row],[Real_Jan]:[Real_Des]])</f>
        <v>1297309035.0500002</v>
      </c>
      <c r="BX9" s="5">
        <v>55530907</v>
      </c>
      <c r="BY9" s="5">
        <v>92901188</v>
      </c>
      <c r="BZ9" s="5">
        <v>63069971</v>
      </c>
      <c r="CA9" s="5">
        <f>Target_CC[[#This Row],[Est_Sust_NP Mar]]*95%</f>
        <v>59916472.449999996</v>
      </c>
      <c r="CB9" s="5">
        <f>Target_CC[[#This Row],[Est_Sust_NP Apr]]</f>
        <v>59916472.449999996</v>
      </c>
      <c r="CC9" s="5">
        <f>Target_CC[[#This Row],[Est_Sust_NP Mei]]</f>
        <v>59916472.449999996</v>
      </c>
      <c r="CD9" s="5">
        <f>Target_CC[[#This Row],[Est_Sust_NP Jun]]</f>
        <v>59916472.449999996</v>
      </c>
      <c r="CE9" s="5">
        <f>Target_CC[[#This Row],[Est_Sust_NP Jul]]</f>
        <v>59916472.449999996</v>
      </c>
      <c r="CF9" s="5">
        <f>Target_CC[[#This Row],[Est_Sust_NP Agu]]</f>
        <v>59916472.449999996</v>
      </c>
      <c r="CG9" s="5">
        <f>Target_CC[[#This Row],[Est_Sust_NP Sep]]</f>
        <v>59916472.449999996</v>
      </c>
      <c r="CH9" s="5">
        <f>Target_CC[[#This Row],[Est_Sust_NP Okt]]</f>
        <v>59916472.449999996</v>
      </c>
      <c r="CI9" s="5">
        <f>Target_CC[[#This Row],[Est_Sust_NP Nov]]</f>
        <v>59916472.449999996</v>
      </c>
      <c r="CJ9" s="5">
        <f>SUM(Target_CC[[#This Row],[Est_Sust_NP Jan]:[Est_Sust_NP Des]])</f>
        <v>750750318.05000007</v>
      </c>
      <c r="CK9" s="5">
        <v>45168370</v>
      </c>
      <c r="CL9" s="5">
        <v>46068007</v>
      </c>
      <c r="CM9" s="5">
        <v>45532234</v>
      </c>
      <c r="CN9" s="5">
        <f>Target_CC[[#This Row],[Est_Sust_POTS Mar]]</f>
        <v>45532234</v>
      </c>
      <c r="CO9" s="5">
        <f>Target_CC[[#This Row],[Est_Sust_POTS Apr]]</f>
        <v>45532234</v>
      </c>
      <c r="CP9" s="5">
        <f>Target_CC[[#This Row],[Est_Sust_POTS Mei]]</f>
        <v>45532234</v>
      </c>
      <c r="CQ9" s="5">
        <f>Target_CC[[#This Row],[Est_Sust_POTS Jun]]</f>
        <v>45532234</v>
      </c>
      <c r="CR9" s="5">
        <f>Target_CC[[#This Row],[Est_Sust_POTS Jul]]</f>
        <v>45532234</v>
      </c>
      <c r="CS9" s="5">
        <f>Target_CC[[#This Row],[Est_Sust_POTS Agu]]</f>
        <v>45532234</v>
      </c>
      <c r="CT9" s="5">
        <f>Target_CC[[#This Row],[Est_Sust_POTS Sep]]</f>
        <v>45532234</v>
      </c>
      <c r="CU9" s="5">
        <f>Target_CC[[#This Row],[Est_Sust_POTS Okt]]</f>
        <v>45532234</v>
      </c>
      <c r="CV9" s="5">
        <f>Target_CC[[#This Row],[Est_Sust_POTS Nov]]</f>
        <v>45532234</v>
      </c>
      <c r="CW9" s="5">
        <f>SUM(Target_CC[[#This Row],[Est_Sust_POTS Jan]:[Est_Sust_POTS Des]])</f>
        <v>546558717</v>
      </c>
      <c r="CX9" s="5"/>
      <c r="CY9" s="5">
        <v>53407020</v>
      </c>
      <c r="CZ9" s="5">
        <v>1152233</v>
      </c>
      <c r="DA9" s="5">
        <v>0</v>
      </c>
      <c r="DB9" s="5"/>
      <c r="DC9" s="5"/>
      <c r="DD9" s="5"/>
      <c r="DE9" s="5"/>
      <c r="DF9" s="5"/>
      <c r="DG9" s="5"/>
      <c r="DH9" s="5"/>
      <c r="DI9" s="5"/>
      <c r="DJ9" s="5">
        <f>SUM(Target_CC[[#This Row],[BC_Jan]:[BC_Des]])</f>
        <v>54559253</v>
      </c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 t="s">
        <v>160</v>
      </c>
    </row>
    <row r="10" spans="2:128" x14ac:dyDescent="0.3">
      <c r="B10">
        <v>76510271</v>
      </c>
      <c r="C10" t="s">
        <v>167</v>
      </c>
      <c r="D10" t="s">
        <v>157</v>
      </c>
      <c r="E10" t="s">
        <v>157</v>
      </c>
      <c r="F10" t="s">
        <v>158</v>
      </c>
      <c r="G10" t="s">
        <v>19</v>
      </c>
      <c r="H10" t="s">
        <v>159</v>
      </c>
      <c r="I10" t="s">
        <v>31</v>
      </c>
      <c r="J10" s="5">
        <v>3637920764.4935131</v>
      </c>
      <c r="K10" s="5">
        <v>274913966.75180846</v>
      </c>
      <c r="L10" s="5">
        <v>226703653.65118286</v>
      </c>
      <c r="M10" s="5">
        <v>163144468.99139038</v>
      </c>
      <c r="N10" s="5">
        <v>83360772.508426622</v>
      </c>
      <c r="O10" s="5">
        <v>134576711.03293547</v>
      </c>
      <c r="P10" s="5">
        <v>372046570.87507045</v>
      </c>
      <c r="Q10" s="5">
        <v>201151622.51075128</v>
      </c>
      <c r="R10" s="5">
        <v>46301965.706217676</v>
      </c>
      <c r="S10" s="5">
        <v>633215410.17685127</v>
      </c>
      <c r="T10" s="5">
        <v>169879053.14750811</v>
      </c>
      <c r="U10" s="5">
        <v>301500657.31068641</v>
      </c>
      <c r="V10" s="5">
        <v>117489704.27896391</v>
      </c>
      <c r="W10" s="5">
        <f>SUM(Target_CC[[#This Row],[Target_Sust_Jan]:[Target_Sust_Des]])</f>
        <v>2724284556.9417934</v>
      </c>
      <c r="X10" s="5">
        <v>2930687.7859410048</v>
      </c>
      <c r="Y10" s="5">
        <v>9457016.0694856048</v>
      </c>
      <c r="Z10" s="5">
        <v>5932951.6919043958</v>
      </c>
      <c r="AA10" s="5">
        <v>10539111.432868838</v>
      </c>
      <c r="AB10" s="5">
        <v>14863574.496595651</v>
      </c>
      <c r="AC10" s="5">
        <v>56359386.554819405</v>
      </c>
      <c r="AD10" s="5">
        <v>33359227.277034581</v>
      </c>
      <c r="AE10" s="5">
        <v>8148197.8182382211</v>
      </c>
      <c r="AF10" s="5">
        <v>115695443.51087618</v>
      </c>
      <c r="AG10" s="5">
        <v>19805674.165927559</v>
      </c>
      <c r="AH10" s="5">
        <v>35161718.623234808</v>
      </c>
      <c r="AI10" s="5">
        <v>15694110.548940554</v>
      </c>
      <c r="AJ10" s="5">
        <f>SUM(Target_CC[[#This Row],[Target_Scal_Jan]:[Target_Scal_Des]])</f>
        <v>327947099.97586679</v>
      </c>
      <c r="AK10" s="5">
        <v>277844654.53774947</v>
      </c>
      <c r="AL10" s="5">
        <v>236160669.72066846</v>
      </c>
      <c r="AM10" s="5">
        <v>169077420.68329477</v>
      </c>
      <c r="AN10" s="5">
        <v>93899883.94129546</v>
      </c>
      <c r="AO10" s="5">
        <v>149440285.52953112</v>
      </c>
      <c r="AP10" s="5">
        <v>428405957.42988986</v>
      </c>
      <c r="AQ10" s="5">
        <v>234510849.78778586</v>
      </c>
      <c r="AR10" s="5">
        <v>54450163.524455898</v>
      </c>
      <c r="AS10" s="5">
        <v>748910853.68772745</v>
      </c>
      <c r="AT10" s="5">
        <v>189684727.31343567</v>
      </c>
      <c r="AU10" s="5">
        <v>336662375.93392122</v>
      </c>
      <c r="AV10" s="5">
        <v>133183814.82790446</v>
      </c>
      <c r="AW10" s="5">
        <f>SUM(Target_CC[[#This Row],[Target_Jan]:[Target_Des]])</f>
        <v>3052231656.9176598</v>
      </c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>
        <f>SUM(Target_CC[[#This Row],[Target_NGTMA_Jan]:[Target_NGTMA_Des]])</f>
        <v>0</v>
      </c>
      <c r="BK10" s="5">
        <v>57684975</v>
      </c>
      <c r="BL10" s="5">
        <v>51164542</v>
      </c>
      <c r="BM10" s="5">
        <v>52425939</v>
      </c>
      <c r="BN10" s="5">
        <f>Target_CC[[#This Row],[Est_Sust_NP Apr]]+Target_CC[[#This Row],[Est_Sust_POTS Apr]]+Target_CC[[#This Row],[BC_Apr]]</f>
        <v>51907089</v>
      </c>
      <c r="BO10" s="5">
        <f>Target_CC[[#This Row],[Est_Sust_NP Mei]]+Target_CC[[#This Row],[Est_Sust_POTS Mei]]+Target_CC[[#This Row],[BC_Mei]]</f>
        <v>51907089</v>
      </c>
      <c r="BP10" s="5">
        <f>Target_CC[[#This Row],[Est_Sust_NP Jun]]+Target_CC[[#This Row],[Est_Sust_POTS Jun]]+Target_CC[[#This Row],[BC_Jun]]</f>
        <v>51907089</v>
      </c>
      <c r="BQ10" s="5">
        <f>Target_CC[[#This Row],[Est_Sust_NP Jul]]+Target_CC[[#This Row],[Est_Sust_POTS Jul]]+Target_CC[[#This Row],[BC_Jul]]</f>
        <v>51907089</v>
      </c>
      <c r="BR10" s="5">
        <f>Target_CC[[#This Row],[Est_Sust_NP Agu]]+Target_CC[[#This Row],[Est_Sust_POTS Agu]]+Target_CC[[#This Row],[BC_Agu]]</f>
        <v>51907089</v>
      </c>
      <c r="BS10" s="5">
        <f>Target_CC[[#This Row],[Est_Sust_NP Sep]]+Target_CC[[#This Row],[Est_Sust_POTS Sep]]+Target_CC[[#This Row],[BC_Sep]]</f>
        <v>51907089</v>
      </c>
      <c r="BT10" s="5">
        <f>Target_CC[[#This Row],[Est_Sust_NP Okt]]+Target_CC[[#This Row],[Est_Sust_POTS Okt]]+Target_CC[[#This Row],[BC_Okt]]</f>
        <v>51907089</v>
      </c>
      <c r="BU10" s="5">
        <f>Target_CC[[#This Row],[Est_Sust_NP Nov]]+Target_CC[[#This Row],[Est_Sust_POTS Nov]]+Target_CC[[#This Row],[BC_Nov]]</f>
        <v>51907089</v>
      </c>
      <c r="BV10" s="5">
        <f>Target_CC[[#This Row],[Est_Sust_NP Des]]+Target_CC[[#This Row],[Est_Sust_POTS Des]]+Target_CC[[#This Row],[BC_Des]]</f>
        <v>51907089</v>
      </c>
      <c r="BW10" s="5">
        <f>SUM(Target_CC[[#This Row],[Real_Jan]:[Real_Des]])</f>
        <v>628439257</v>
      </c>
      <c r="BX10" s="5">
        <v>13396534</v>
      </c>
      <c r="BY10" s="5">
        <v>319563</v>
      </c>
      <c r="BZ10" s="5">
        <v>10377000</v>
      </c>
      <c r="CA10" s="5">
        <f>Target_CC[[#This Row],[Est_Sust_NP Mar]]*95%</f>
        <v>9858150</v>
      </c>
      <c r="CB10" s="5">
        <f>Target_CC[[#This Row],[Est_Sust_NP Apr]]</f>
        <v>9858150</v>
      </c>
      <c r="CC10" s="5">
        <f>Target_CC[[#This Row],[Est_Sust_NP Mei]]</f>
        <v>9858150</v>
      </c>
      <c r="CD10" s="5">
        <f>Target_CC[[#This Row],[Est_Sust_NP Jun]]</f>
        <v>9858150</v>
      </c>
      <c r="CE10" s="5">
        <f>Target_CC[[#This Row],[Est_Sust_NP Jul]]</f>
        <v>9858150</v>
      </c>
      <c r="CF10" s="5">
        <f>Target_CC[[#This Row],[Est_Sust_NP Agu]]</f>
        <v>9858150</v>
      </c>
      <c r="CG10" s="5">
        <f>Target_CC[[#This Row],[Est_Sust_NP Sep]]</f>
        <v>9858150</v>
      </c>
      <c r="CH10" s="5">
        <f>Target_CC[[#This Row],[Est_Sust_NP Okt]]</f>
        <v>9858150</v>
      </c>
      <c r="CI10" s="5">
        <f>Target_CC[[#This Row],[Est_Sust_NP Nov]]</f>
        <v>9858150</v>
      </c>
      <c r="CJ10" s="5">
        <f>SUM(Target_CC[[#This Row],[Est_Sust_NP Jan]:[Est_Sust_NP Des]])</f>
        <v>112816447</v>
      </c>
      <c r="CK10" s="5">
        <v>44288441</v>
      </c>
      <c r="CL10" s="5">
        <v>43374979</v>
      </c>
      <c r="CM10" s="5">
        <v>42048939</v>
      </c>
      <c r="CN10" s="5">
        <f>Target_CC[[#This Row],[Est_Sust_POTS Mar]]</f>
        <v>42048939</v>
      </c>
      <c r="CO10" s="5">
        <f>Target_CC[[#This Row],[Est_Sust_POTS Apr]]</f>
        <v>42048939</v>
      </c>
      <c r="CP10" s="5">
        <f>Target_CC[[#This Row],[Est_Sust_POTS Mei]]</f>
        <v>42048939</v>
      </c>
      <c r="CQ10" s="5">
        <f>Target_CC[[#This Row],[Est_Sust_POTS Jun]]</f>
        <v>42048939</v>
      </c>
      <c r="CR10" s="5">
        <f>Target_CC[[#This Row],[Est_Sust_POTS Jul]]</f>
        <v>42048939</v>
      </c>
      <c r="CS10" s="5">
        <f>Target_CC[[#This Row],[Est_Sust_POTS Agu]]</f>
        <v>42048939</v>
      </c>
      <c r="CT10" s="5">
        <f>Target_CC[[#This Row],[Est_Sust_POTS Sep]]</f>
        <v>42048939</v>
      </c>
      <c r="CU10" s="5">
        <f>Target_CC[[#This Row],[Est_Sust_POTS Okt]]</f>
        <v>42048939</v>
      </c>
      <c r="CV10" s="5">
        <f>Target_CC[[#This Row],[Est_Sust_POTS Nov]]</f>
        <v>42048939</v>
      </c>
      <c r="CW10" s="5">
        <f>SUM(Target_CC[[#This Row],[Est_Sust_POTS Jan]:[Est_Sust_POTS Des]])</f>
        <v>508152810</v>
      </c>
      <c r="CX10" s="5"/>
      <c r="CY10" s="5">
        <v>7497273</v>
      </c>
      <c r="CZ10" s="5">
        <v>0</v>
      </c>
      <c r="DA10" s="5">
        <v>0</v>
      </c>
      <c r="DB10" s="5"/>
      <c r="DC10" s="5"/>
      <c r="DD10" s="5"/>
      <c r="DE10" s="5"/>
      <c r="DF10" s="5"/>
      <c r="DG10" s="5"/>
      <c r="DH10" s="5"/>
      <c r="DI10" s="5"/>
      <c r="DJ10" s="5">
        <f>SUM(Target_CC[[#This Row],[BC_Jan]:[BC_Des]])</f>
        <v>7497273</v>
      </c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 t="s">
        <v>160</v>
      </c>
    </row>
    <row r="11" spans="2:128" x14ac:dyDescent="0.3">
      <c r="B11">
        <v>76510272</v>
      </c>
      <c r="C11" t="s">
        <v>168</v>
      </c>
      <c r="D11" t="s">
        <v>157</v>
      </c>
      <c r="E11" t="s">
        <v>157</v>
      </c>
      <c r="F11" t="s">
        <v>158</v>
      </c>
      <c r="G11" t="s">
        <v>19</v>
      </c>
      <c r="H11" t="s">
        <v>159</v>
      </c>
      <c r="I11" t="s">
        <v>31</v>
      </c>
      <c r="J11" s="5">
        <v>910404732.68360603</v>
      </c>
      <c r="K11" s="5">
        <v>131653707.22067004</v>
      </c>
      <c r="L11" s="5">
        <v>84263351.608143836</v>
      </c>
      <c r="M11" s="5">
        <v>46563242.802752256</v>
      </c>
      <c r="N11" s="5">
        <v>82492672.39745985</v>
      </c>
      <c r="O11" s="5">
        <v>125901472.81914417</v>
      </c>
      <c r="P11" s="5">
        <v>87308222.577568725</v>
      </c>
      <c r="Q11" s="5">
        <v>248612055.06407812</v>
      </c>
      <c r="R11" s="5">
        <v>58015679.423262127</v>
      </c>
      <c r="S11" s="5">
        <v>113750030.16998449</v>
      </c>
      <c r="T11" s="5">
        <v>214035078.61352864</v>
      </c>
      <c r="U11" s="5">
        <v>47912738.767171264</v>
      </c>
      <c r="V11" s="5">
        <v>148028362.68337855</v>
      </c>
      <c r="W11" s="5">
        <f>SUM(Target_CC[[#This Row],[Target_Sust_Jan]:[Target_Sust_Des]])</f>
        <v>1388536614.1471422</v>
      </c>
      <c r="X11" s="5">
        <v>1403478.7547691464</v>
      </c>
      <c r="Y11" s="5">
        <v>3515072.904175818</v>
      </c>
      <c r="Z11" s="5">
        <v>1693330.2849618718</v>
      </c>
      <c r="AA11" s="5">
        <v>10429359.525238186</v>
      </c>
      <c r="AB11" s="5">
        <v>13905421.719070539</v>
      </c>
      <c r="AC11" s="5">
        <v>13225865.391232714</v>
      </c>
      <c r="AD11" s="5">
        <v>41230122.557176679</v>
      </c>
      <c r="AE11" s="5">
        <v>10209571.565484382</v>
      </c>
      <c r="AF11" s="5">
        <v>20783385.840556771</v>
      </c>
      <c r="AG11" s="5">
        <v>24953688.807161927</v>
      </c>
      <c r="AH11" s="5">
        <v>5587696.7368061319</v>
      </c>
      <c r="AI11" s="5">
        <v>19773421.872060716</v>
      </c>
      <c r="AJ11" s="5">
        <f>SUM(Target_CC[[#This Row],[Target_Scal_Jan]:[Target_Scal_Des]])</f>
        <v>166710415.95869488</v>
      </c>
      <c r="AK11" s="5">
        <v>133057185.97543919</v>
      </c>
      <c r="AL11" s="5">
        <v>87778424.512319654</v>
      </c>
      <c r="AM11" s="5">
        <v>48256573.087714128</v>
      </c>
      <c r="AN11" s="5">
        <v>92922031.922698036</v>
      </c>
      <c r="AO11" s="5">
        <v>139806894.53821471</v>
      </c>
      <c r="AP11" s="5">
        <v>100534087.96880144</v>
      </c>
      <c r="AQ11" s="5">
        <v>289842177.6212548</v>
      </c>
      <c r="AR11" s="5">
        <v>68225250.988746509</v>
      </c>
      <c r="AS11" s="5">
        <v>134533416.01054126</v>
      </c>
      <c r="AT11" s="5">
        <v>238988767.42069057</v>
      </c>
      <c r="AU11" s="5">
        <v>53500435.503977396</v>
      </c>
      <c r="AV11" s="5">
        <v>167801784.55543926</v>
      </c>
      <c r="AW11" s="5">
        <f>SUM(Target_CC[[#This Row],[Target_Jan]:[Target_Des]])</f>
        <v>1555247030.1058366</v>
      </c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>
        <f>SUM(Target_CC[[#This Row],[Target_NGTMA_Jan]:[Target_NGTMA_Des]])</f>
        <v>0</v>
      </c>
      <c r="BK11" s="5">
        <v>95040909</v>
      </c>
      <c r="BL11" s="5">
        <v>64735792</v>
      </c>
      <c r="BM11" s="5">
        <v>61464912</v>
      </c>
      <c r="BN11" s="5">
        <f>Target_CC[[#This Row],[Est_Sust_NP Apr]]+Target_CC[[#This Row],[Est_Sust_POTS Apr]]+Target_CC[[#This Row],[BC_Apr]]</f>
        <v>59142379.75</v>
      </c>
      <c r="BO11" s="5">
        <f>Target_CC[[#This Row],[Est_Sust_NP Mei]]+Target_CC[[#This Row],[Est_Sust_POTS Mei]]+Target_CC[[#This Row],[BC_Mei]]</f>
        <v>59142379.75</v>
      </c>
      <c r="BP11" s="5">
        <f>Target_CC[[#This Row],[Est_Sust_NP Jun]]+Target_CC[[#This Row],[Est_Sust_POTS Jun]]+Target_CC[[#This Row],[BC_Jun]]</f>
        <v>59142379.75</v>
      </c>
      <c r="BQ11" s="5">
        <f>Target_CC[[#This Row],[Est_Sust_NP Jul]]+Target_CC[[#This Row],[Est_Sust_POTS Jul]]+Target_CC[[#This Row],[BC_Jul]]</f>
        <v>59142379.75</v>
      </c>
      <c r="BR11" s="5">
        <f>Target_CC[[#This Row],[Est_Sust_NP Agu]]+Target_CC[[#This Row],[Est_Sust_POTS Agu]]+Target_CC[[#This Row],[BC_Agu]]</f>
        <v>59142379.75</v>
      </c>
      <c r="BS11" s="5">
        <f>Target_CC[[#This Row],[Est_Sust_NP Sep]]+Target_CC[[#This Row],[Est_Sust_POTS Sep]]+Target_CC[[#This Row],[BC_Sep]]</f>
        <v>59142379.75</v>
      </c>
      <c r="BT11" s="5">
        <f>Target_CC[[#This Row],[Est_Sust_NP Okt]]+Target_CC[[#This Row],[Est_Sust_POTS Okt]]+Target_CC[[#This Row],[BC_Okt]]</f>
        <v>59142379.75</v>
      </c>
      <c r="BU11" s="5">
        <f>Target_CC[[#This Row],[Est_Sust_NP Nov]]+Target_CC[[#This Row],[Est_Sust_POTS Nov]]+Target_CC[[#This Row],[BC_Nov]]</f>
        <v>59142379.75</v>
      </c>
      <c r="BV11" s="5">
        <f>Target_CC[[#This Row],[Est_Sust_NP Des]]+Target_CC[[#This Row],[Est_Sust_POTS Des]]+Target_CC[[#This Row],[BC_Des]]</f>
        <v>59142379.75</v>
      </c>
      <c r="BW11" s="5">
        <f>SUM(Target_CC[[#This Row],[Real_Jan]:[Real_Des]])</f>
        <v>753523030.75</v>
      </c>
      <c r="BX11" s="5">
        <v>80019249</v>
      </c>
      <c r="BY11" s="5">
        <v>49668147</v>
      </c>
      <c r="BZ11" s="5">
        <v>46450645</v>
      </c>
      <c r="CA11" s="5">
        <f>Target_CC[[#This Row],[Est_Sust_NP Mar]]*95%</f>
        <v>44128112.75</v>
      </c>
      <c r="CB11" s="5">
        <f>Target_CC[[#This Row],[Est_Sust_NP Apr]]</f>
        <v>44128112.75</v>
      </c>
      <c r="CC11" s="5">
        <f>Target_CC[[#This Row],[Est_Sust_NP Mei]]</f>
        <v>44128112.75</v>
      </c>
      <c r="CD11" s="5">
        <f>Target_CC[[#This Row],[Est_Sust_NP Jun]]</f>
        <v>44128112.75</v>
      </c>
      <c r="CE11" s="5">
        <f>Target_CC[[#This Row],[Est_Sust_NP Jul]]</f>
        <v>44128112.75</v>
      </c>
      <c r="CF11" s="5">
        <f>Target_CC[[#This Row],[Est_Sust_NP Agu]]</f>
        <v>44128112.75</v>
      </c>
      <c r="CG11" s="5">
        <f>Target_CC[[#This Row],[Est_Sust_NP Sep]]</f>
        <v>44128112.75</v>
      </c>
      <c r="CH11" s="5">
        <f>Target_CC[[#This Row],[Est_Sust_NP Okt]]</f>
        <v>44128112.75</v>
      </c>
      <c r="CI11" s="5">
        <f>Target_CC[[#This Row],[Est_Sust_NP Nov]]</f>
        <v>44128112.75</v>
      </c>
      <c r="CJ11" s="5">
        <f>SUM(Target_CC[[#This Row],[Est_Sust_NP Jan]:[Est_Sust_NP Des]])</f>
        <v>573291055.75</v>
      </c>
      <c r="CK11" s="5">
        <v>15021660</v>
      </c>
      <c r="CL11" s="5">
        <v>15067645</v>
      </c>
      <c r="CM11" s="5">
        <v>15014267</v>
      </c>
      <c r="CN11" s="5">
        <f>Target_CC[[#This Row],[Est_Sust_POTS Mar]]</f>
        <v>15014267</v>
      </c>
      <c r="CO11" s="5">
        <f>Target_CC[[#This Row],[Est_Sust_POTS Apr]]</f>
        <v>15014267</v>
      </c>
      <c r="CP11" s="5">
        <f>Target_CC[[#This Row],[Est_Sust_POTS Mei]]</f>
        <v>15014267</v>
      </c>
      <c r="CQ11" s="5">
        <f>Target_CC[[#This Row],[Est_Sust_POTS Jun]]</f>
        <v>15014267</v>
      </c>
      <c r="CR11" s="5">
        <f>Target_CC[[#This Row],[Est_Sust_POTS Jul]]</f>
        <v>15014267</v>
      </c>
      <c r="CS11" s="5">
        <f>Target_CC[[#This Row],[Est_Sust_POTS Agu]]</f>
        <v>15014267</v>
      </c>
      <c r="CT11" s="5">
        <f>Target_CC[[#This Row],[Est_Sust_POTS Sep]]</f>
        <v>15014267</v>
      </c>
      <c r="CU11" s="5">
        <f>Target_CC[[#This Row],[Est_Sust_POTS Okt]]</f>
        <v>15014267</v>
      </c>
      <c r="CV11" s="5">
        <f>Target_CC[[#This Row],[Est_Sust_POTS Nov]]</f>
        <v>15014267</v>
      </c>
      <c r="CW11" s="5">
        <f>SUM(Target_CC[[#This Row],[Est_Sust_POTS Jan]:[Est_Sust_POTS Des]])</f>
        <v>180231975</v>
      </c>
      <c r="CX11" s="5"/>
      <c r="CY11" s="5">
        <v>0</v>
      </c>
      <c r="CZ11" s="5">
        <v>0</v>
      </c>
      <c r="DA11" s="5">
        <v>0</v>
      </c>
      <c r="DB11" s="5"/>
      <c r="DC11" s="5"/>
      <c r="DD11" s="5"/>
      <c r="DE11" s="5"/>
      <c r="DF11" s="5"/>
      <c r="DG11" s="5"/>
      <c r="DH11" s="5"/>
      <c r="DI11" s="5"/>
      <c r="DJ11" s="5">
        <f>SUM(Target_CC[[#This Row],[BC_Jan]:[BC_Des]])</f>
        <v>0</v>
      </c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 t="s">
        <v>160</v>
      </c>
    </row>
    <row r="12" spans="2:128" x14ac:dyDescent="0.3">
      <c r="B12">
        <v>76510273</v>
      </c>
      <c r="C12" t="s">
        <v>169</v>
      </c>
      <c r="D12" t="s">
        <v>157</v>
      </c>
      <c r="E12" t="s">
        <v>157</v>
      </c>
      <c r="F12" t="s">
        <v>158</v>
      </c>
      <c r="G12" t="s">
        <v>19</v>
      </c>
      <c r="H12" t="s">
        <v>159</v>
      </c>
      <c r="I12" t="s">
        <v>31</v>
      </c>
      <c r="J12" s="5">
        <v>486802491.69226092</v>
      </c>
      <c r="K12" s="5">
        <v>65569209.514650553</v>
      </c>
      <c r="L12" s="5">
        <v>35882146.863829985</v>
      </c>
      <c r="M12" s="5">
        <v>32131210.111436609</v>
      </c>
      <c r="N12" s="5">
        <v>47711695.080400579</v>
      </c>
      <c r="O12" s="5">
        <v>71651981.851273924</v>
      </c>
      <c r="P12" s="5">
        <v>32651511.248324532</v>
      </c>
      <c r="Q12" s="5">
        <v>96226377.878349349</v>
      </c>
      <c r="R12" s="5">
        <v>22326102.986480895</v>
      </c>
      <c r="S12" s="5">
        <v>43030058.719662964</v>
      </c>
      <c r="T12" s="5">
        <v>81207735.436350882</v>
      </c>
      <c r="U12" s="5">
        <v>18178725.838024862</v>
      </c>
      <c r="V12" s="5">
        <v>56163915.708292589</v>
      </c>
      <c r="W12" s="5">
        <f>SUM(Target_CC[[#This Row],[Target_Sust_Jan]:[Target_Sust_Des]])</f>
        <v>602730671.23707771</v>
      </c>
      <c r="X12" s="5">
        <v>698992.79301396757</v>
      </c>
      <c r="Y12" s="5">
        <v>1496835.3356183842</v>
      </c>
      <c r="Z12" s="5">
        <v>1168491.4516081028</v>
      </c>
      <c r="AA12" s="5">
        <v>6032080.269560501</v>
      </c>
      <c r="AB12" s="5">
        <v>7913736.0535916686</v>
      </c>
      <c r="AC12" s="5">
        <v>4946206.4378528632</v>
      </c>
      <c r="AD12" s="5">
        <v>15958298.370265916</v>
      </c>
      <c r="AE12" s="5">
        <v>3928936.9440264776</v>
      </c>
      <c r="AF12" s="5">
        <v>7862066.6014430076</v>
      </c>
      <c r="AG12" s="5">
        <v>9467759.0792117417</v>
      </c>
      <c r="AH12" s="5">
        <v>2120045.9347154535</v>
      </c>
      <c r="AI12" s="5">
        <v>7502297.3919012696</v>
      </c>
      <c r="AJ12" s="5">
        <f>SUM(Target_CC[[#This Row],[Target_Scal_Jan]:[Target_Scal_Des]])</f>
        <v>69095746.662809357</v>
      </c>
      <c r="AK12" s="5">
        <v>66268202.307664521</v>
      </c>
      <c r="AL12" s="5">
        <v>37378982.199448369</v>
      </c>
      <c r="AM12" s="5">
        <v>33299701.563044712</v>
      </c>
      <c r="AN12" s="5">
        <v>53743775.34996108</v>
      </c>
      <c r="AO12" s="5">
        <v>79565717.904865593</v>
      </c>
      <c r="AP12" s="5">
        <v>37597717.686177395</v>
      </c>
      <c r="AQ12" s="5">
        <v>112184676.24861526</v>
      </c>
      <c r="AR12" s="5">
        <v>26255039.930507373</v>
      </c>
      <c r="AS12" s="5">
        <v>50892125.321105972</v>
      </c>
      <c r="AT12" s="5">
        <v>90675494.515562624</v>
      </c>
      <c r="AU12" s="5">
        <v>20298771.772740316</v>
      </c>
      <c r="AV12" s="5">
        <v>63666213.100193858</v>
      </c>
      <c r="AW12" s="5">
        <f>SUM(Target_CC[[#This Row],[Target_Jan]:[Target_Des]])</f>
        <v>671826417.89988708</v>
      </c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>
        <f>SUM(Target_CC[[#This Row],[Target_NGTMA_Jan]:[Target_NGTMA_Des]])</f>
        <v>0</v>
      </c>
      <c r="BK12" s="5">
        <v>30336251</v>
      </c>
      <c r="BL12" s="5">
        <v>29836996</v>
      </c>
      <c r="BM12" s="5">
        <v>30197114</v>
      </c>
      <c r="BN12" s="5">
        <f>Target_CC[[#This Row],[Est_Sust_NP Apr]]+Target_CC[[#This Row],[Est_Sust_POTS Apr]]+Target_CC[[#This Row],[BC_Apr]]</f>
        <v>30128234</v>
      </c>
      <c r="BO12" s="5">
        <f>Target_CC[[#This Row],[Est_Sust_NP Mei]]+Target_CC[[#This Row],[Est_Sust_POTS Mei]]+Target_CC[[#This Row],[BC_Mei]]</f>
        <v>30128234</v>
      </c>
      <c r="BP12" s="5">
        <f>Target_CC[[#This Row],[Est_Sust_NP Jun]]+Target_CC[[#This Row],[Est_Sust_POTS Jun]]+Target_CC[[#This Row],[BC_Jun]]</f>
        <v>30128234</v>
      </c>
      <c r="BQ12" s="5">
        <f>Target_CC[[#This Row],[Est_Sust_NP Jul]]+Target_CC[[#This Row],[Est_Sust_POTS Jul]]+Target_CC[[#This Row],[BC_Jul]]</f>
        <v>30128234</v>
      </c>
      <c r="BR12" s="5">
        <f>Target_CC[[#This Row],[Est_Sust_NP Agu]]+Target_CC[[#This Row],[Est_Sust_POTS Agu]]+Target_CC[[#This Row],[BC_Agu]]</f>
        <v>30128234</v>
      </c>
      <c r="BS12" s="5">
        <f>Target_CC[[#This Row],[Est_Sust_NP Sep]]+Target_CC[[#This Row],[Est_Sust_POTS Sep]]+Target_CC[[#This Row],[BC_Sep]]</f>
        <v>30128234</v>
      </c>
      <c r="BT12" s="5">
        <f>Target_CC[[#This Row],[Est_Sust_NP Okt]]+Target_CC[[#This Row],[Est_Sust_POTS Okt]]+Target_CC[[#This Row],[BC_Okt]]</f>
        <v>30128234</v>
      </c>
      <c r="BU12" s="5">
        <f>Target_CC[[#This Row],[Est_Sust_NP Nov]]+Target_CC[[#This Row],[Est_Sust_POTS Nov]]+Target_CC[[#This Row],[BC_Nov]]</f>
        <v>30128234</v>
      </c>
      <c r="BV12" s="5">
        <f>Target_CC[[#This Row],[Est_Sust_NP Des]]+Target_CC[[#This Row],[Est_Sust_POTS Des]]+Target_CC[[#This Row],[BC_Des]]</f>
        <v>30128234</v>
      </c>
      <c r="BW12" s="5">
        <f>SUM(Target_CC[[#This Row],[Real_Jan]:[Real_Des]])</f>
        <v>361524467</v>
      </c>
      <c r="BX12" s="5">
        <v>1377600</v>
      </c>
      <c r="BY12" s="5">
        <v>1377600</v>
      </c>
      <c r="BZ12" s="5">
        <v>1377600</v>
      </c>
      <c r="CA12" s="5">
        <f>Target_CC[[#This Row],[Est_Sust_NP Mar]]*95%</f>
        <v>1308720</v>
      </c>
      <c r="CB12" s="5">
        <f>Target_CC[[#This Row],[Est_Sust_NP Apr]]</f>
        <v>1308720</v>
      </c>
      <c r="CC12" s="5">
        <f>Target_CC[[#This Row],[Est_Sust_NP Mei]]</f>
        <v>1308720</v>
      </c>
      <c r="CD12" s="5">
        <f>Target_CC[[#This Row],[Est_Sust_NP Jun]]</f>
        <v>1308720</v>
      </c>
      <c r="CE12" s="5">
        <f>Target_CC[[#This Row],[Est_Sust_NP Jul]]</f>
        <v>1308720</v>
      </c>
      <c r="CF12" s="5">
        <f>Target_CC[[#This Row],[Est_Sust_NP Agu]]</f>
        <v>1308720</v>
      </c>
      <c r="CG12" s="5">
        <f>Target_CC[[#This Row],[Est_Sust_NP Sep]]</f>
        <v>1308720</v>
      </c>
      <c r="CH12" s="5">
        <f>Target_CC[[#This Row],[Est_Sust_NP Okt]]</f>
        <v>1308720</v>
      </c>
      <c r="CI12" s="5">
        <f>Target_CC[[#This Row],[Est_Sust_NP Nov]]</f>
        <v>1308720</v>
      </c>
      <c r="CJ12" s="5">
        <f>SUM(Target_CC[[#This Row],[Est_Sust_NP Jan]:[Est_Sust_NP Des]])</f>
        <v>15911280</v>
      </c>
      <c r="CK12" s="5">
        <v>28958651</v>
      </c>
      <c r="CL12" s="5">
        <v>28459396</v>
      </c>
      <c r="CM12" s="5">
        <v>28819514</v>
      </c>
      <c r="CN12" s="5">
        <f>Target_CC[[#This Row],[Est_Sust_POTS Mar]]</f>
        <v>28819514</v>
      </c>
      <c r="CO12" s="5">
        <f>Target_CC[[#This Row],[Est_Sust_POTS Apr]]</f>
        <v>28819514</v>
      </c>
      <c r="CP12" s="5">
        <f>Target_CC[[#This Row],[Est_Sust_POTS Mei]]</f>
        <v>28819514</v>
      </c>
      <c r="CQ12" s="5">
        <f>Target_CC[[#This Row],[Est_Sust_POTS Jun]]</f>
        <v>28819514</v>
      </c>
      <c r="CR12" s="5">
        <f>Target_CC[[#This Row],[Est_Sust_POTS Jul]]</f>
        <v>28819514</v>
      </c>
      <c r="CS12" s="5">
        <f>Target_CC[[#This Row],[Est_Sust_POTS Agu]]</f>
        <v>28819514</v>
      </c>
      <c r="CT12" s="5">
        <f>Target_CC[[#This Row],[Est_Sust_POTS Sep]]</f>
        <v>28819514</v>
      </c>
      <c r="CU12" s="5">
        <f>Target_CC[[#This Row],[Est_Sust_POTS Okt]]</f>
        <v>28819514</v>
      </c>
      <c r="CV12" s="5">
        <f>Target_CC[[#This Row],[Est_Sust_POTS Nov]]</f>
        <v>28819514</v>
      </c>
      <c r="CW12" s="5">
        <f>SUM(Target_CC[[#This Row],[Est_Sust_POTS Jan]:[Est_Sust_POTS Des]])</f>
        <v>345613187</v>
      </c>
      <c r="CX12" s="5"/>
      <c r="CY12" s="5">
        <v>0</v>
      </c>
      <c r="CZ12" s="5">
        <v>0</v>
      </c>
      <c r="DA12" s="5">
        <v>0</v>
      </c>
      <c r="DB12" s="5"/>
      <c r="DC12" s="5"/>
      <c r="DD12" s="5"/>
      <c r="DE12" s="5"/>
      <c r="DF12" s="5"/>
      <c r="DG12" s="5"/>
      <c r="DH12" s="5"/>
      <c r="DI12" s="5"/>
      <c r="DJ12" s="5">
        <f>SUM(Target_CC[[#This Row],[BC_Jan]:[BC_Des]])</f>
        <v>0</v>
      </c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 t="s">
        <v>160</v>
      </c>
    </row>
    <row r="13" spans="2:128" x14ac:dyDescent="0.3">
      <c r="B13">
        <v>76510274</v>
      </c>
      <c r="C13" t="s">
        <v>170</v>
      </c>
      <c r="D13" t="s">
        <v>157</v>
      </c>
      <c r="E13" t="s">
        <v>157</v>
      </c>
      <c r="F13" t="s">
        <v>158</v>
      </c>
      <c r="G13" t="s">
        <v>19</v>
      </c>
      <c r="H13" t="s">
        <v>159</v>
      </c>
      <c r="I13" t="s">
        <v>31</v>
      </c>
      <c r="J13" s="5">
        <v>2665668339.3401504</v>
      </c>
      <c r="K13" s="5">
        <v>128503017.89791784</v>
      </c>
      <c r="L13" s="5">
        <v>150989153.87904838</v>
      </c>
      <c r="M13" s="5">
        <v>81860605.823069811</v>
      </c>
      <c r="N13" s="5">
        <v>92945790.475611463</v>
      </c>
      <c r="O13" s="5">
        <v>135043899.70483145</v>
      </c>
      <c r="P13" s="5">
        <v>268420746.73898828</v>
      </c>
      <c r="Q13" s="5">
        <v>214631336.73643473</v>
      </c>
      <c r="R13" s="5">
        <v>144163353.71170387</v>
      </c>
      <c r="S13" s="5">
        <v>240935400.02656794</v>
      </c>
      <c r="T13" s="5">
        <v>185880496.78287745</v>
      </c>
      <c r="U13" s="5">
        <v>199844108.17053038</v>
      </c>
      <c r="V13" s="5">
        <v>128556429.96364041</v>
      </c>
      <c r="W13" s="5">
        <f>SUM(Target_CC[[#This Row],[Target_Sust_Jan]:[Target_Sust_Des]])</f>
        <v>1971774339.911222</v>
      </c>
      <c r="X13" s="5">
        <v>1369891.2043635249</v>
      </c>
      <c r="Y13" s="5">
        <v>6298561.2783693373</v>
      </c>
      <c r="Z13" s="5">
        <v>2976962.8282275945</v>
      </c>
      <c r="AA13" s="5">
        <v>11750923.288763046</v>
      </c>
      <c r="AB13" s="5">
        <v>14915174.016121656</v>
      </c>
      <c r="AC13" s="5">
        <v>40661653.161361217</v>
      </c>
      <c r="AD13" s="5">
        <v>35594719.314688981</v>
      </c>
      <c r="AE13" s="5">
        <v>25369798.155802041</v>
      </c>
      <c r="AF13" s="5">
        <v>44021556.512275815</v>
      </c>
      <c r="AG13" s="5">
        <v>21671233.061828613</v>
      </c>
      <c r="AH13" s="5">
        <v>23306291.809382468</v>
      </c>
      <c r="AI13" s="5">
        <v>17172388.304221377</v>
      </c>
      <c r="AJ13" s="5">
        <f>SUM(Target_CC[[#This Row],[Target_Scal_Jan]:[Target_Scal_Des]])</f>
        <v>245109152.93540567</v>
      </c>
      <c r="AK13" s="5">
        <v>129872909.10228136</v>
      </c>
      <c r="AL13" s="5">
        <v>157287715.15741771</v>
      </c>
      <c r="AM13" s="5">
        <v>84837568.651297405</v>
      </c>
      <c r="AN13" s="5">
        <v>104696713.76437451</v>
      </c>
      <c r="AO13" s="5">
        <v>149959073.72095311</v>
      </c>
      <c r="AP13" s="5">
        <v>309082399.9003495</v>
      </c>
      <c r="AQ13" s="5">
        <v>250226056.05112371</v>
      </c>
      <c r="AR13" s="5">
        <v>169533151.86750591</v>
      </c>
      <c r="AS13" s="5">
        <v>284956956.53884375</v>
      </c>
      <c r="AT13" s="5">
        <v>207551729.84470606</v>
      </c>
      <c r="AU13" s="5">
        <v>223150399.97991285</v>
      </c>
      <c r="AV13" s="5">
        <v>145728818.26786178</v>
      </c>
      <c r="AW13" s="5">
        <f>SUM(Target_CC[[#This Row],[Target_Jan]:[Target_Des]])</f>
        <v>2216883492.8466277</v>
      </c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>
        <f>SUM(Target_CC[[#This Row],[Target_NGTMA_Jan]:[Target_NGTMA_Des]])</f>
        <v>0</v>
      </c>
      <c r="BK13" s="5">
        <v>67774014</v>
      </c>
      <c r="BL13" s="5">
        <v>40239452</v>
      </c>
      <c r="BM13" s="5">
        <v>72249378</v>
      </c>
      <c r="BN13" s="5">
        <f>Target_CC[[#This Row],[Est_Sust_NP Apr]]+Target_CC[[#This Row],[Est_Sust_POTS Apr]]+Target_CC[[#This Row],[BC_Apr]]</f>
        <v>47671677.850000001</v>
      </c>
      <c r="BO13" s="5">
        <f>Target_CC[[#This Row],[Est_Sust_NP Mei]]+Target_CC[[#This Row],[Est_Sust_POTS Mei]]+Target_CC[[#This Row],[BC_Mei]]</f>
        <v>47671677.850000001</v>
      </c>
      <c r="BP13" s="5">
        <f>Target_CC[[#This Row],[Est_Sust_NP Jun]]+Target_CC[[#This Row],[Est_Sust_POTS Jun]]+Target_CC[[#This Row],[BC_Jun]]</f>
        <v>47671677.850000001</v>
      </c>
      <c r="BQ13" s="5">
        <f>Target_CC[[#This Row],[Est_Sust_NP Jul]]+Target_CC[[#This Row],[Est_Sust_POTS Jul]]+Target_CC[[#This Row],[BC_Jul]]</f>
        <v>47671677.850000001</v>
      </c>
      <c r="BR13" s="5">
        <f>Target_CC[[#This Row],[Est_Sust_NP Agu]]+Target_CC[[#This Row],[Est_Sust_POTS Agu]]+Target_CC[[#This Row],[BC_Agu]]</f>
        <v>47671677.850000001</v>
      </c>
      <c r="BS13" s="5">
        <f>Target_CC[[#This Row],[Est_Sust_NP Sep]]+Target_CC[[#This Row],[Est_Sust_POTS Sep]]+Target_CC[[#This Row],[BC_Sep]]</f>
        <v>47671677.850000001</v>
      </c>
      <c r="BT13" s="5">
        <f>Target_CC[[#This Row],[Est_Sust_NP Okt]]+Target_CC[[#This Row],[Est_Sust_POTS Okt]]+Target_CC[[#This Row],[BC_Okt]]</f>
        <v>47671677.850000001</v>
      </c>
      <c r="BU13" s="5">
        <f>Target_CC[[#This Row],[Est_Sust_NP Nov]]+Target_CC[[#This Row],[Est_Sust_POTS Nov]]+Target_CC[[#This Row],[BC_Nov]]</f>
        <v>47671677.850000001</v>
      </c>
      <c r="BV13" s="5">
        <f>Target_CC[[#This Row],[Est_Sust_NP Des]]+Target_CC[[#This Row],[Est_Sust_POTS Des]]+Target_CC[[#This Row],[BC_Des]]</f>
        <v>47671677.850000001</v>
      </c>
      <c r="BW13" s="5">
        <f>SUM(Target_CC[[#This Row],[Real_Jan]:[Real_Des]])</f>
        <v>609307944.6500001</v>
      </c>
      <c r="BX13" s="5">
        <v>31122666</v>
      </c>
      <c r="BY13" s="5">
        <v>3689013</v>
      </c>
      <c r="BZ13" s="5">
        <v>11688083</v>
      </c>
      <c r="CA13" s="5">
        <f>Target_CC[[#This Row],[Est_Sust_NP Mar]]*95%</f>
        <v>11103678.85</v>
      </c>
      <c r="CB13" s="5">
        <f>Target_CC[[#This Row],[Est_Sust_NP Apr]]</f>
        <v>11103678.85</v>
      </c>
      <c r="CC13" s="5">
        <f>Target_CC[[#This Row],[Est_Sust_NP Mei]]</f>
        <v>11103678.85</v>
      </c>
      <c r="CD13" s="5">
        <f>Target_CC[[#This Row],[Est_Sust_NP Jun]]</f>
        <v>11103678.85</v>
      </c>
      <c r="CE13" s="5">
        <f>Target_CC[[#This Row],[Est_Sust_NP Jul]]</f>
        <v>11103678.85</v>
      </c>
      <c r="CF13" s="5">
        <f>Target_CC[[#This Row],[Est_Sust_NP Agu]]</f>
        <v>11103678.85</v>
      </c>
      <c r="CG13" s="5">
        <f>Target_CC[[#This Row],[Est_Sust_NP Sep]]</f>
        <v>11103678.85</v>
      </c>
      <c r="CH13" s="5">
        <f>Target_CC[[#This Row],[Est_Sust_NP Okt]]</f>
        <v>11103678.85</v>
      </c>
      <c r="CI13" s="5">
        <f>Target_CC[[#This Row],[Est_Sust_NP Nov]]</f>
        <v>11103678.85</v>
      </c>
      <c r="CJ13" s="5">
        <f>SUM(Target_CC[[#This Row],[Est_Sust_NP Jan]:[Est_Sust_NP Des]])</f>
        <v>146432871.64999998</v>
      </c>
      <c r="CK13" s="5">
        <v>36651348</v>
      </c>
      <c r="CL13" s="5">
        <v>36550439</v>
      </c>
      <c r="CM13" s="5">
        <v>36567999</v>
      </c>
      <c r="CN13" s="5">
        <f>Target_CC[[#This Row],[Est_Sust_POTS Mar]]</f>
        <v>36567999</v>
      </c>
      <c r="CO13" s="5">
        <f>Target_CC[[#This Row],[Est_Sust_POTS Apr]]</f>
        <v>36567999</v>
      </c>
      <c r="CP13" s="5">
        <f>Target_CC[[#This Row],[Est_Sust_POTS Mei]]</f>
        <v>36567999</v>
      </c>
      <c r="CQ13" s="5">
        <f>Target_CC[[#This Row],[Est_Sust_POTS Jun]]</f>
        <v>36567999</v>
      </c>
      <c r="CR13" s="5">
        <f>Target_CC[[#This Row],[Est_Sust_POTS Jul]]</f>
        <v>36567999</v>
      </c>
      <c r="CS13" s="5">
        <f>Target_CC[[#This Row],[Est_Sust_POTS Agu]]</f>
        <v>36567999</v>
      </c>
      <c r="CT13" s="5">
        <f>Target_CC[[#This Row],[Est_Sust_POTS Sep]]</f>
        <v>36567999</v>
      </c>
      <c r="CU13" s="5">
        <f>Target_CC[[#This Row],[Est_Sust_POTS Okt]]</f>
        <v>36567999</v>
      </c>
      <c r="CV13" s="5">
        <f>Target_CC[[#This Row],[Est_Sust_POTS Nov]]</f>
        <v>36567999</v>
      </c>
      <c r="CW13" s="5">
        <f>SUM(Target_CC[[#This Row],[Est_Sust_POTS Jan]:[Est_Sust_POTS Des]])</f>
        <v>438881777</v>
      </c>
      <c r="CX13" s="5"/>
      <c r="CY13" s="5">
        <v>0</v>
      </c>
      <c r="CZ13" s="5">
        <v>22000000</v>
      </c>
      <c r="DA13" s="5">
        <v>0</v>
      </c>
      <c r="DB13" s="5"/>
      <c r="DC13" s="5"/>
      <c r="DD13" s="5"/>
      <c r="DE13" s="5"/>
      <c r="DF13" s="5"/>
      <c r="DG13" s="5"/>
      <c r="DH13" s="5"/>
      <c r="DI13" s="5"/>
      <c r="DJ13" s="5">
        <f>SUM(Target_CC[[#This Row],[BC_Jan]:[BC_Des]])</f>
        <v>22000000</v>
      </c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 t="s">
        <v>160</v>
      </c>
    </row>
    <row r="14" spans="2:128" x14ac:dyDescent="0.3">
      <c r="B14">
        <v>76510275</v>
      </c>
      <c r="C14" t="s">
        <v>171</v>
      </c>
      <c r="D14" t="s">
        <v>157</v>
      </c>
      <c r="E14" t="s">
        <v>157</v>
      </c>
      <c r="F14" t="s">
        <v>158</v>
      </c>
      <c r="G14" t="s">
        <v>19</v>
      </c>
      <c r="H14" t="s">
        <v>159</v>
      </c>
      <c r="I14" t="s">
        <v>31</v>
      </c>
      <c r="J14" s="5">
        <v>643720334.37072206</v>
      </c>
      <c r="K14" s="5">
        <v>79661261.524119139</v>
      </c>
      <c r="L14" s="5">
        <v>44205352.388633862</v>
      </c>
      <c r="M14" s="5">
        <v>51812056.906149954</v>
      </c>
      <c r="N14" s="5">
        <v>127164505.25943194</v>
      </c>
      <c r="O14" s="5">
        <v>98056501.850912884</v>
      </c>
      <c r="P14" s="5">
        <v>14938324.872561278</v>
      </c>
      <c r="Q14" s="5">
        <v>147864467.92117673</v>
      </c>
      <c r="R14" s="5">
        <v>34697537.464981884</v>
      </c>
      <c r="S14" s="5">
        <v>80572236.430572107</v>
      </c>
      <c r="T14" s="5">
        <v>129488346.35071762</v>
      </c>
      <c r="U14" s="5">
        <v>28986563.101169989</v>
      </c>
      <c r="V14" s="5">
        <v>89555170.213409156</v>
      </c>
      <c r="W14" s="5">
        <f>SUM(Target_CC[[#This Row],[Target_Sust_Jan]:[Target_Sust_Des]])</f>
        <v>927002324.2838366</v>
      </c>
      <c r="X14" s="5">
        <v>849219.44461323321</v>
      </c>
      <c r="Y14" s="5">
        <v>1844040.5399897844</v>
      </c>
      <c r="Z14" s="5">
        <v>1884209.9433883429</v>
      </c>
      <c r="AA14" s="5">
        <v>16077116.980883464</v>
      </c>
      <c r="AB14" s="5">
        <v>10830032.246663541</v>
      </c>
      <c r="AC14" s="5">
        <v>2262928.6005618367</v>
      </c>
      <c r="AD14" s="5">
        <v>24522021.3986426</v>
      </c>
      <c r="AE14" s="5">
        <v>6106056.0768468454</v>
      </c>
      <c r="AF14" s="5">
        <v>14721436.779143959</v>
      </c>
      <c r="AG14" s="5">
        <v>15096646.399837241</v>
      </c>
      <c r="AH14" s="5">
        <v>3380481.4381141067</v>
      </c>
      <c r="AI14" s="5">
        <v>11962654.516699463</v>
      </c>
      <c r="AJ14" s="5">
        <f>SUM(Target_CC[[#This Row],[Target_Scal_Jan]:[Target_Scal_Des]])</f>
        <v>109536844.36538441</v>
      </c>
      <c r="AK14" s="5">
        <v>80510480.968732372</v>
      </c>
      <c r="AL14" s="5">
        <v>46049392.928623646</v>
      </c>
      <c r="AM14" s="5">
        <v>53696266.849538296</v>
      </c>
      <c r="AN14" s="5">
        <v>143241622.24031541</v>
      </c>
      <c r="AO14" s="5">
        <v>108886534.09757642</v>
      </c>
      <c r="AP14" s="5">
        <v>17201253.473123115</v>
      </c>
      <c r="AQ14" s="5">
        <v>172386489.31981933</v>
      </c>
      <c r="AR14" s="5">
        <v>40803593.541828729</v>
      </c>
      <c r="AS14" s="5">
        <v>95293673.209716067</v>
      </c>
      <c r="AT14" s="5">
        <v>144584992.75055486</v>
      </c>
      <c r="AU14" s="5">
        <v>32367044.539284095</v>
      </c>
      <c r="AV14" s="5">
        <v>101517824.73010862</v>
      </c>
      <c r="AW14" s="5">
        <f>SUM(Target_CC[[#This Row],[Target_Jan]:[Target_Des]])</f>
        <v>1036539168.6492209</v>
      </c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>
        <f>SUM(Target_CC[[#This Row],[Target_NGTMA_Jan]:[Target_NGTMA_Des]])</f>
        <v>0</v>
      </c>
      <c r="BK14" s="5">
        <v>38685474</v>
      </c>
      <c r="BL14" s="5">
        <v>38587099</v>
      </c>
      <c r="BM14" s="5">
        <v>38746706</v>
      </c>
      <c r="BN14" s="5">
        <f>Target_CC[[#This Row],[Est_Sust_NP Apr]]+Target_CC[[#This Row],[Est_Sust_POTS Apr]]+Target_CC[[#This Row],[BC_Apr]]</f>
        <v>38706806</v>
      </c>
      <c r="BO14" s="5">
        <f>Target_CC[[#This Row],[Est_Sust_NP Mei]]+Target_CC[[#This Row],[Est_Sust_POTS Mei]]+Target_CC[[#This Row],[BC_Mei]]</f>
        <v>38706806</v>
      </c>
      <c r="BP14" s="5">
        <f>Target_CC[[#This Row],[Est_Sust_NP Jun]]+Target_CC[[#This Row],[Est_Sust_POTS Jun]]+Target_CC[[#This Row],[BC_Jun]]</f>
        <v>38706806</v>
      </c>
      <c r="BQ14" s="5">
        <f>Target_CC[[#This Row],[Est_Sust_NP Jul]]+Target_CC[[#This Row],[Est_Sust_POTS Jul]]+Target_CC[[#This Row],[BC_Jul]]</f>
        <v>38706806</v>
      </c>
      <c r="BR14" s="5">
        <f>Target_CC[[#This Row],[Est_Sust_NP Agu]]+Target_CC[[#This Row],[Est_Sust_POTS Agu]]+Target_CC[[#This Row],[BC_Agu]]</f>
        <v>38706806</v>
      </c>
      <c r="BS14" s="5">
        <f>Target_CC[[#This Row],[Est_Sust_NP Sep]]+Target_CC[[#This Row],[Est_Sust_POTS Sep]]+Target_CC[[#This Row],[BC_Sep]]</f>
        <v>38706806</v>
      </c>
      <c r="BT14" s="5">
        <f>Target_CC[[#This Row],[Est_Sust_NP Okt]]+Target_CC[[#This Row],[Est_Sust_POTS Okt]]+Target_CC[[#This Row],[BC_Okt]]</f>
        <v>38706806</v>
      </c>
      <c r="BU14" s="5">
        <f>Target_CC[[#This Row],[Est_Sust_NP Nov]]+Target_CC[[#This Row],[Est_Sust_POTS Nov]]+Target_CC[[#This Row],[BC_Nov]]</f>
        <v>38706806</v>
      </c>
      <c r="BV14" s="5">
        <f>Target_CC[[#This Row],[Est_Sust_NP Des]]+Target_CC[[#This Row],[Est_Sust_POTS Des]]+Target_CC[[#This Row],[BC_Des]]</f>
        <v>38706806</v>
      </c>
      <c r="BW14" s="5">
        <f>SUM(Target_CC[[#This Row],[Real_Jan]:[Real_Des]])</f>
        <v>464380533</v>
      </c>
      <c r="BX14" s="5">
        <v>798000</v>
      </c>
      <c r="BY14" s="5">
        <v>798000</v>
      </c>
      <c r="BZ14" s="5">
        <v>798000</v>
      </c>
      <c r="CA14" s="5">
        <f>Target_CC[[#This Row],[Est_Sust_NP Mar]]*95%</f>
        <v>758100</v>
      </c>
      <c r="CB14" s="5">
        <f>Target_CC[[#This Row],[Est_Sust_NP Apr]]</f>
        <v>758100</v>
      </c>
      <c r="CC14" s="5">
        <f>Target_CC[[#This Row],[Est_Sust_NP Mei]]</f>
        <v>758100</v>
      </c>
      <c r="CD14" s="5">
        <f>Target_CC[[#This Row],[Est_Sust_NP Jun]]</f>
        <v>758100</v>
      </c>
      <c r="CE14" s="5">
        <f>Target_CC[[#This Row],[Est_Sust_NP Jul]]</f>
        <v>758100</v>
      </c>
      <c r="CF14" s="5">
        <f>Target_CC[[#This Row],[Est_Sust_NP Agu]]</f>
        <v>758100</v>
      </c>
      <c r="CG14" s="5">
        <f>Target_CC[[#This Row],[Est_Sust_NP Sep]]</f>
        <v>758100</v>
      </c>
      <c r="CH14" s="5">
        <f>Target_CC[[#This Row],[Est_Sust_NP Okt]]</f>
        <v>758100</v>
      </c>
      <c r="CI14" s="5">
        <f>Target_CC[[#This Row],[Est_Sust_NP Nov]]</f>
        <v>758100</v>
      </c>
      <c r="CJ14" s="5">
        <f>SUM(Target_CC[[#This Row],[Est_Sust_NP Jan]:[Est_Sust_NP Des]])</f>
        <v>9216900</v>
      </c>
      <c r="CK14" s="5">
        <v>37887474</v>
      </c>
      <c r="CL14" s="5">
        <v>37789099</v>
      </c>
      <c r="CM14" s="5">
        <v>37948706</v>
      </c>
      <c r="CN14" s="5">
        <f>Target_CC[[#This Row],[Est_Sust_POTS Mar]]</f>
        <v>37948706</v>
      </c>
      <c r="CO14" s="5">
        <f>Target_CC[[#This Row],[Est_Sust_POTS Apr]]</f>
        <v>37948706</v>
      </c>
      <c r="CP14" s="5">
        <f>Target_CC[[#This Row],[Est_Sust_POTS Mei]]</f>
        <v>37948706</v>
      </c>
      <c r="CQ14" s="5">
        <f>Target_CC[[#This Row],[Est_Sust_POTS Jun]]</f>
        <v>37948706</v>
      </c>
      <c r="CR14" s="5">
        <f>Target_CC[[#This Row],[Est_Sust_POTS Jul]]</f>
        <v>37948706</v>
      </c>
      <c r="CS14" s="5">
        <f>Target_CC[[#This Row],[Est_Sust_POTS Agu]]</f>
        <v>37948706</v>
      </c>
      <c r="CT14" s="5">
        <f>Target_CC[[#This Row],[Est_Sust_POTS Sep]]</f>
        <v>37948706</v>
      </c>
      <c r="CU14" s="5">
        <f>Target_CC[[#This Row],[Est_Sust_POTS Okt]]</f>
        <v>37948706</v>
      </c>
      <c r="CV14" s="5">
        <f>Target_CC[[#This Row],[Est_Sust_POTS Nov]]</f>
        <v>37948706</v>
      </c>
      <c r="CW14" s="5">
        <f>SUM(Target_CC[[#This Row],[Est_Sust_POTS Jan]:[Est_Sust_POTS Des]])</f>
        <v>455163633</v>
      </c>
      <c r="CX14" s="5"/>
      <c r="CY14" s="5">
        <v>0</v>
      </c>
      <c r="CZ14" s="5">
        <v>0</v>
      </c>
      <c r="DA14" s="5">
        <v>0</v>
      </c>
      <c r="DB14" s="5"/>
      <c r="DC14" s="5"/>
      <c r="DD14" s="5"/>
      <c r="DE14" s="5"/>
      <c r="DF14" s="5"/>
      <c r="DG14" s="5"/>
      <c r="DH14" s="5"/>
      <c r="DI14" s="5"/>
      <c r="DJ14" s="5">
        <f>SUM(Target_CC[[#This Row],[BC_Jan]:[BC_Des]])</f>
        <v>0</v>
      </c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 t="s">
        <v>160</v>
      </c>
    </row>
    <row r="15" spans="2:128" x14ac:dyDescent="0.3">
      <c r="B15">
        <v>76510233</v>
      </c>
      <c r="C15" t="s">
        <v>172</v>
      </c>
      <c r="D15" t="s">
        <v>157</v>
      </c>
      <c r="E15" t="s">
        <v>157</v>
      </c>
      <c r="F15" t="s">
        <v>158</v>
      </c>
      <c r="G15" t="s">
        <v>20</v>
      </c>
      <c r="H15" t="s">
        <v>159</v>
      </c>
      <c r="I15" t="s">
        <v>31</v>
      </c>
      <c r="J15" s="5">
        <v>2232104680.8128004</v>
      </c>
      <c r="K15" s="5">
        <v>196025736.06870657</v>
      </c>
      <c r="L15" s="5">
        <v>153698654.58501205</v>
      </c>
      <c r="M15" s="5">
        <v>104626989.22373571</v>
      </c>
      <c r="N15" s="5">
        <v>140303119.20175606</v>
      </c>
      <c r="O15" s="5">
        <v>197671172.50849921</v>
      </c>
      <c r="P15" s="5">
        <v>154628483.86740956</v>
      </c>
      <c r="Q15" s="5">
        <v>306156698.94807613</v>
      </c>
      <c r="R15" s="5">
        <v>130801288.69850154</v>
      </c>
      <c r="S15" s="5">
        <v>391353788.79668605</v>
      </c>
      <c r="T15" s="5">
        <v>307595211.64478719</v>
      </c>
      <c r="U15" s="5">
        <v>156122875.95934385</v>
      </c>
      <c r="V15" s="5">
        <v>256114573.56246069</v>
      </c>
      <c r="W15" s="5">
        <f>SUM(Target_CC[[#This Row],[Target_Sust_Jan]:[Target_Sust_Des]])</f>
        <v>2495098593.0649748</v>
      </c>
      <c r="X15" s="5">
        <v>2089709.1450624764</v>
      </c>
      <c r="Y15" s="5">
        <v>6411588.9746763706</v>
      </c>
      <c r="Z15" s="5">
        <v>3804890.6994608939</v>
      </c>
      <c r="AA15" s="5">
        <v>17738201.832245678</v>
      </c>
      <c r="AB15" s="5">
        <v>21832159.337661535</v>
      </c>
      <c r="AC15" s="5">
        <v>23423859.20711875</v>
      </c>
      <c r="AD15" s="5">
        <v>50773395.586454451</v>
      </c>
      <c r="AE15" s="5">
        <v>23018348.334458664</v>
      </c>
      <c r="AF15" s="5">
        <v>71504656.135656416</v>
      </c>
      <c r="AG15" s="5">
        <v>35861575.773831904</v>
      </c>
      <c r="AH15" s="5">
        <v>18207418.465014607</v>
      </c>
      <c r="AI15" s="5">
        <v>34211426.910568029</v>
      </c>
      <c r="AJ15" s="5">
        <f>SUM(Target_CC[[#This Row],[Target_Scal_Jan]:[Target_Scal_Des]])</f>
        <v>308877230.40220976</v>
      </c>
      <c r="AK15" s="5">
        <v>198115445.21376905</v>
      </c>
      <c r="AL15" s="5">
        <v>160110243.55968842</v>
      </c>
      <c r="AM15" s="5">
        <v>108431879.9231966</v>
      </c>
      <c r="AN15" s="5">
        <v>158041321.03400174</v>
      </c>
      <c r="AO15" s="5">
        <v>219503331.84616074</v>
      </c>
      <c r="AP15" s="5">
        <v>178052343.07452831</v>
      </c>
      <c r="AQ15" s="5">
        <v>356930094.53453058</v>
      </c>
      <c r="AR15" s="5">
        <v>153819637.03296021</v>
      </c>
      <c r="AS15" s="5">
        <v>462858444.93234247</v>
      </c>
      <c r="AT15" s="5">
        <v>343456787.4186191</v>
      </c>
      <c r="AU15" s="5">
        <v>174330294.42435846</v>
      </c>
      <c r="AV15" s="5">
        <v>290326000.47302872</v>
      </c>
      <c r="AW15" s="5">
        <f>SUM(Target_CC[[#This Row],[Target_Jan]:[Target_Des]])</f>
        <v>2803975823.4671841</v>
      </c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>
        <f>SUM(Target_CC[[#This Row],[Target_NGTMA_Jan]:[Target_NGTMA_Des]])</f>
        <v>0</v>
      </c>
      <c r="BK15" s="5">
        <v>189943581</v>
      </c>
      <c r="BL15" s="5">
        <v>180049616</v>
      </c>
      <c r="BM15" s="5">
        <v>174196618</v>
      </c>
      <c r="BN15" s="5">
        <f>Target_CC[[#This Row],[Est_Sust_NP Apr]]+Target_CC[[#This Row],[Est_Sust_POTS Apr]]+Target_CC[[#This Row],[BC_Apr]]</f>
        <v>168716193.30000001</v>
      </c>
      <c r="BO15" s="5">
        <f>Target_CC[[#This Row],[Est_Sust_NP Mei]]+Target_CC[[#This Row],[Est_Sust_POTS Mei]]+Target_CC[[#This Row],[BC_Mei]]</f>
        <v>168716193.30000001</v>
      </c>
      <c r="BP15" s="5">
        <f>Target_CC[[#This Row],[Est_Sust_NP Jun]]+Target_CC[[#This Row],[Est_Sust_POTS Jun]]+Target_CC[[#This Row],[BC_Jun]]</f>
        <v>168716193.30000001</v>
      </c>
      <c r="BQ15" s="5">
        <f>Target_CC[[#This Row],[Est_Sust_NP Jul]]+Target_CC[[#This Row],[Est_Sust_POTS Jul]]+Target_CC[[#This Row],[BC_Jul]]</f>
        <v>168716193.30000001</v>
      </c>
      <c r="BR15" s="5">
        <f>Target_CC[[#This Row],[Est_Sust_NP Agu]]+Target_CC[[#This Row],[Est_Sust_POTS Agu]]+Target_CC[[#This Row],[BC_Agu]]</f>
        <v>168716193.30000001</v>
      </c>
      <c r="BS15" s="5">
        <f>Target_CC[[#This Row],[Est_Sust_NP Sep]]+Target_CC[[#This Row],[Est_Sust_POTS Sep]]+Target_CC[[#This Row],[BC_Sep]]</f>
        <v>168716193.30000001</v>
      </c>
      <c r="BT15" s="5">
        <f>Target_CC[[#This Row],[Est_Sust_NP Okt]]+Target_CC[[#This Row],[Est_Sust_POTS Okt]]+Target_CC[[#This Row],[BC_Okt]]</f>
        <v>168716193.30000001</v>
      </c>
      <c r="BU15" s="5">
        <f>Target_CC[[#This Row],[Est_Sust_NP Nov]]+Target_CC[[#This Row],[Est_Sust_POTS Nov]]+Target_CC[[#This Row],[BC_Nov]]</f>
        <v>168716193.30000001</v>
      </c>
      <c r="BV15" s="5">
        <f>Target_CC[[#This Row],[Est_Sust_NP Des]]+Target_CC[[#This Row],[Est_Sust_POTS Des]]+Target_CC[[#This Row],[BC_Des]]</f>
        <v>168716193.30000001</v>
      </c>
      <c r="BW15" s="5">
        <f>SUM(Target_CC[[#This Row],[Real_Jan]:[Real_Des]])</f>
        <v>2062635554.6999996</v>
      </c>
      <c r="BX15" s="5">
        <v>122236976</v>
      </c>
      <c r="BY15" s="5">
        <v>85049736</v>
      </c>
      <c r="BZ15" s="5">
        <v>109608494</v>
      </c>
      <c r="CA15" s="5">
        <f>Target_CC[[#This Row],[Est_Sust_NP Mar]]*95%</f>
        <v>104128069.3</v>
      </c>
      <c r="CB15" s="5">
        <f>Target_CC[[#This Row],[Est_Sust_NP Apr]]</f>
        <v>104128069.3</v>
      </c>
      <c r="CC15" s="5">
        <f>Target_CC[[#This Row],[Est_Sust_NP Mei]]</f>
        <v>104128069.3</v>
      </c>
      <c r="CD15" s="5">
        <f>Target_CC[[#This Row],[Est_Sust_NP Jun]]</f>
        <v>104128069.3</v>
      </c>
      <c r="CE15" s="5">
        <f>Target_CC[[#This Row],[Est_Sust_NP Jul]]</f>
        <v>104128069.3</v>
      </c>
      <c r="CF15" s="5">
        <f>Target_CC[[#This Row],[Est_Sust_NP Agu]]</f>
        <v>104128069.3</v>
      </c>
      <c r="CG15" s="5">
        <f>Target_CC[[#This Row],[Est_Sust_NP Sep]]</f>
        <v>104128069.3</v>
      </c>
      <c r="CH15" s="5">
        <f>Target_CC[[#This Row],[Est_Sust_NP Okt]]</f>
        <v>104128069.3</v>
      </c>
      <c r="CI15" s="5">
        <f>Target_CC[[#This Row],[Est_Sust_NP Nov]]</f>
        <v>104128069.3</v>
      </c>
      <c r="CJ15" s="5">
        <f>SUM(Target_CC[[#This Row],[Est_Sust_NP Jan]:[Est_Sust_NP Des]])</f>
        <v>1254047829.6999998</v>
      </c>
      <c r="CK15" s="5">
        <v>67706605</v>
      </c>
      <c r="CL15" s="5">
        <v>66865509</v>
      </c>
      <c r="CM15" s="5">
        <v>64588124</v>
      </c>
      <c r="CN15" s="5">
        <f>Target_CC[[#This Row],[Est_Sust_POTS Mar]]</f>
        <v>64588124</v>
      </c>
      <c r="CO15" s="5">
        <f>Target_CC[[#This Row],[Est_Sust_POTS Apr]]</f>
        <v>64588124</v>
      </c>
      <c r="CP15" s="5">
        <f>Target_CC[[#This Row],[Est_Sust_POTS Mei]]</f>
        <v>64588124</v>
      </c>
      <c r="CQ15" s="5">
        <f>Target_CC[[#This Row],[Est_Sust_POTS Jun]]</f>
        <v>64588124</v>
      </c>
      <c r="CR15" s="5">
        <f>Target_CC[[#This Row],[Est_Sust_POTS Jul]]</f>
        <v>64588124</v>
      </c>
      <c r="CS15" s="5">
        <f>Target_CC[[#This Row],[Est_Sust_POTS Agu]]</f>
        <v>64588124</v>
      </c>
      <c r="CT15" s="5">
        <f>Target_CC[[#This Row],[Est_Sust_POTS Sep]]</f>
        <v>64588124</v>
      </c>
      <c r="CU15" s="5">
        <f>Target_CC[[#This Row],[Est_Sust_POTS Okt]]</f>
        <v>64588124</v>
      </c>
      <c r="CV15" s="5">
        <f>Target_CC[[#This Row],[Est_Sust_POTS Nov]]</f>
        <v>64588124</v>
      </c>
      <c r="CW15" s="5">
        <f>SUM(Target_CC[[#This Row],[Est_Sust_POTS Jan]:[Est_Sust_POTS Des]])</f>
        <v>780453354</v>
      </c>
      <c r="CX15" s="5"/>
      <c r="CY15" s="5">
        <v>0</v>
      </c>
      <c r="CZ15" s="5">
        <v>7560000</v>
      </c>
      <c r="DA15" s="5">
        <v>0</v>
      </c>
      <c r="DB15" s="5"/>
      <c r="DC15" s="5"/>
      <c r="DD15" s="5"/>
      <c r="DE15" s="5"/>
      <c r="DF15" s="5"/>
      <c r="DG15" s="5"/>
      <c r="DH15" s="5"/>
      <c r="DI15" s="5"/>
      <c r="DJ15" s="5">
        <f>SUM(Target_CC[[#This Row],[BC_Jan]:[BC_Des]])</f>
        <v>7560000</v>
      </c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 t="s">
        <v>160</v>
      </c>
    </row>
    <row r="16" spans="2:128" x14ac:dyDescent="0.3">
      <c r="B16">
        <v>76510241</v>
      </c>
      <c r="C16" t="s">
        <v>173</v>
      </c>
      <c r="D16" t="s">
        <v>157</v>
      </c>
      <c r="E16" t="s">
        <v>157</v>
      </c>
      <c r="F16" t="s">
        <v>158</v>
      </c>
      <c r="G16" t="s">
        <v>20</v>
      </c>
      <c r="H16" t="s">
        <v>159</v>
      </c>
      <c r="I16" t="s">
        <v>31</v>
      </c>
      <c r="J16" s="5">
        <v>1103805661.8781872</v>
      </c>
      <c r="K16" s="5">
        <v>89505552.095223352</v>
      </c>
      <c r="L16" s="5">
        <v>89750485.302688837</v>
      </c>
      <c r="M16" s="5">
        <v>70985068.116556764</v>
      </c>
      <c r="N16" s="5">
        <v>57397158.080116659</v>
      </c>
      <c r="O16" s="5">
        <v>77079269.936314702</v>
      </c>
      <c r="P16" s="5">
        <v>63764901.861409001</v>
      </c>
      <c r="Q16" s="5">
        <v>93747489.64675729</v>
      </c>
      <c r="R16" s="5">
        <v>43513006.908271722</v>
      </c>
      <c r="S16" s="5">
        <v>69513519.707789123</v>
      </c>
      <c r="T16" s="5">
        <v>106951974.59490287</v>
      </c>
      <c r="U16" s="5">
        <v>54627629.8377086</v>
      </c>
      <c r="V16" s="5">
        <v>89614875.684560716</v>
      </c>
      <c r="W16" s="5">
        <f>SUM(Target_CC[[#This Row],[Target_Sust_Jan]:[Target_Sust_Des]])</f>
        <v>906450931.77229977</v>
      </c>
      <c r="X16" s="5">
        <v>954163.33843886852</v>
      </c>
      <c r="Y16" s="5">
        <v>3743970.456945613</v>
      </c>
      <c r="Z16" s="5">
        <v>2581460.3620077372</v>
      </c>
      <c r="AA16" s="5">
        <v>7256591.1607307792</v>
      </c>
      <c r="AB16" s="5">
        <v>8513162.9540361762</v>
      </c>
      <c r="AC16" s="5">
        <v>9659411.0360555127</v>
      </c>
      <c r="AD16" s="5">
        <v>15547196.561193392</v>
      </c>
      <c r="AE16" s="5">
        <v>7657398.1805561483</v>
      </c>
      <c r="AF16" s="5">
        <v>12700887.191530183</v>
      </c>
      <c r="AG16" s="5">
        <v>12469200.416309729</v>
      </c>
      <c r="AH16" s="5">
        <v>6370803.1900852844</v>
      </c>
      <c r="AI16" s="5">
        <v>11970629.890119433</v>
      </c>
      <c r="AJ16" s="5">
        <f>SUM(Target_CC[[#This Row],[Target_Scal_Jan]:[Target_Scal_Des]])</f>
        <v>99424874.738008857</v>
      </c>
      <c r="AK16" s="5">
        <v>90459715.433662221</v>
      </c>
      <c r="AL16" s="5">
        <v>93494455.75963445</v>
      </c>
      <c r="AM16" s="5">
        <v>73566528.478564501</v>
      </c>
      <c r="AN16" s="5">
        <v>64653749.240847439</v>
      </c>
      <c r="AO16" s="5">
        <v>85592432.890350878</v>
      </c>
      <c r="AP16" s="5">
        <v>73424312.897464514</v>
      </c>
      <c r="AQ16" s="5">
        <v>109294686.20795068</v>
      </c>
      <c r="AR16" s="5">
        <v>51170405.088827871</v>
      </c>
      <c r="AS16" s="5">
        <v>82214406.899319306</v>
      </c>
      <c r="AT16" s="5">
        <v>119421175.0112126</v>
      </c>
      <c r="AU16" s="5">
        <v>60998433.027793884</v>
      </c>
      <c r="AV16" s="5">
        <v>101585505.57468015</v>
      </c>
      <c r="AW16" s="5">
        <f>SUM(Target_CC[[#This Row],[Target_Jan]:[Target_Des]])</f>
        <v>1005875806.5103085</v>
      </c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>
        <f>SUM(Target_CC[[#This Row],[Target_NGTMA_Jan]:[Target_NGTMA_Des]])</f>
        <v>0</v>
      </c>
      <c r="BK16" s="5">
        <v>85812274</v>
      </c>
      <c r="BL16" s="5">
        <v>92801751</v>
      </c>
      <c r="BM16" s="5">
        <v>85989284</v>
      </c>
      <c r="BN16" s="5">
        <f>Target_CC[[#This Row],[Est_Sust_NP Apr]]+Target_CC[[#This Row],[Est_Sust_POTS Apr]]+Target_CC[[#This Row],[BC_Apr]]</f>
        <v>84497561.849999994</v>
      </c>
      <c r="BO16" s="5">
        <f>Target_CC[[#This Row],[Est_Sust_NP Mei]]+Target_CC[[#This Row],[Est_Sust_POTS Mei]]+Target_CC[[#This Row],[BC_Mei]]</f>
        <v>84497561.849999994</v>
      </c>
      <c r="BP16" s="5">
        <f>Target_CC[[#This Row],[Est_Sust_NP Jun]]+Target_CC[[#This Row],[Est_Sust_POTS Jun]]+Target_CC[[#This Row],[BC_Jun]]</f>
        <v>84497561.849999994</v>
      </c>
      <c r="BQ16" s="5">
        <f>Target_CC[[#This Row],[Est_Sust_NP Jul]]+Target_CC[[#This Row],[Est_Sust_POTS Jul]]+Target_CC[[#This Row],[BC_Jul]]</f>
        <v>84497561.849999994</v>
      </c>
      <c r="BR16" s="5">
        <f>Target_CC[[#This Row],[Est_Sust_NP Agu]]+Target_CC[[#This Row],[Est_Sust_POTS Agu]]+Target_CC[[#This Row],[BC_Agu]]</f>
        <v>84497561.849999994</v>
      </c>
      <c r="BS16" s="5">
        <f>Target_CC[[#This Row],[Est_Sust_NP Sep]]+Target_CC[[#This Row],[Est_Sust_POTS Sep]]+Target_CC[[#This Row],[BC_Sep]]</f>
        <v>84497561.849999994</v>
      </c>
      <c r="BT16" s="5">
        <f>Target_CC[[#This Row],[Est_Sust_NP Okt]]+Target_CC[[#This Row],[Est_Sust_POTS Okt]]+Target_CC[[#This Row],[BC_Okt]]</f>
        <v>84497561.849999994</v>
      </c>
      <c r="BU16" s="5">
        <f>Target_CC[[#This Row],[Est_Sust_NP Nov]]+Target_CC[[#This Row],[Est_Sust_POTS Nov]]+Target_CC[[#This Row],[BC_Nov]]</f>
        <v>84497561.849999994</v>
      </c>
      <c r="BV16" s="5">
        <f>Target_CC[[#This Row],[Est_Sust_NP Des]]+Target_CC[[#This Row],[Est_Sust_POTS Des]]+Target_CC[[#This Row],[BC_Des]]</f>
        <v>84497561.849999994</v>
      </c>
      <c r="BW16" s="5">
        <f>SUM(Target_CC[[#This Row],[Real_Jan]:[Real_Des]])</f>
        <v>1025081365.6500002</v>
      </c>
      <c r="BX16" s="5">
        <v>29834443</v>
      </c>
      <c r="BY16" s="5">
        <v>29834443</v>
      </c>
      <c r="BZ16" s="5">
        <v>29834443</v>
      </c>
      <c r="CA16" s="5">
        <f>Target_CC[[#This Row],[Est_Sust_NP Mar]]*95%</f>
        <v>28342720.849999998</v>
      </c>
      <c r="CB16" s="5">
        <f>Target_CC[[#This Row],[Est_Sust_NP Apr]]</f>
        <v>28342720.849999998</v>
      </c>
      <c r="CC16" s="5">
        <f>Target_CC[[#This Row],[Est_Sust_NP Mei]]</f>
        <v>28342720.849999998</v>
      </c>
      <c r="CD16" s="5">
        <f>Target_CC[[#This Row],[Est_Sust_NP Jun]]</f>
        <v>28342720.849999998</v>
      </c>
      <c r="CE16" s="5">
        <f>Target_CC[[#This Row],[Est_Sust_NP Jul]]</f>
        <v>28342720.849999998</v>
      </c>
      <c r="CF16" s="5">
        <f>Target_CC[[#This Row],[Est_Sust_NP Agu]]</f>
        <v>28342720.849999998</v>
      </c>
      <c r="CG16" s="5">
        <f>Target_CC[[#This Row],[Est_Sust_NP Sep]]</f>
        <v>28342720.849999998</v>
      </c>
      <c r="CH16" s="5">
        <f>Target_CC[[#This Row],[Est_Sust_NP Okt]]</f>
        <v>28342720.849999998</v>
      </c>
      <c r="CI16" s="5">
        <f>Target_CC[[#This Row],[Est_Sust_NP Nov]]</f>
        <v>28342720.849999998</v>
      </c>
      <c r="CJ16" s="5">
        <f>SUM(Target_CC[[#This Row],[Est_Sust_NP Jan]:[Est_Sust_NP Des]])</f>
        <v>344587816.65000004</v>
      </c>
      <c r="CK16" s="5">
        <v>55977831</v>
      </c>
      <c r="CL16" s="5">
        <v>56367308</v>
      </c>
      <c r="CM16" s="5">
        <v>56154841</v>
      </c>
      <c r="CN16" s="5">
        <f>Target_CC[[#This Row],[Est_Sust_POTS Mar]]</f>
        <v>56154841</v>
      </c>
      <c r="CO16" s="5">
        <f>Target_CC[[#This Row],[Est_Sust_POTS Apr]]</f>
        <v>56154841</v>
      </c>
      <c r="CP16" s="5">
        <f>Target_CC[[#This Row],[Est_Sust_POTS Mei]]</f>
        <v>56154841</v>
      </c>
      <c r="CQ16" s="5">
        <f>Target_CC[[#This Row],[Est_Sust_POTS Jun]]</f>
        <v>56154841</v>
      </c>
      <c r="CR16" s="5">
        <f>Target_CC[[#This Row],[Est_Sust_POTS Jul]]</f>
        <v>56154841</v>
      </c>
      <c r="CS16" s="5">
        <f>Target_CC[[#This Row],[Est_Sust_POTS Agu]]</f>
        <v>56154841</v>
      </c>
      <c r="CT16" s="5">
        <f>Target_CC[[#This Row],[Est_Sust_POTS Sep]]</f>
        <v>56154841</v>
      </c>
      <c r="CU16" s="5">
        <f>Target_CC[[#This Row],[Est_Sust_POTS Okt]]</f>
        <v>56154841</v>
      </c>
      <c r="CV16" s="5">
        <f>Target_CC[[#This Row],[Est_Sust_POTS Nov]]</f>
        <v>56154841</v>
      </c>
      <c r="CW16" s="5">
        <f>SUM(Target_CC[[#This Row],[Est_Sust_POTS Jan]:[Est_Sust_POTS Des]])</f>
        <v>673893549</v>
      </c>
      <c r="CX16" s="5"/>
      <c r="CY16" s="5">
        <v>0</v>
      </c>
      <c r="CZ16" s="5">
        <v>0</v>
      </c>
      <c r="DA16" s="5">
        <v>0</v>
      </c>
      <c r="DB16" s="5"/>
      <c r="DC16" s="5"/>
      <c r="DD16" s="5"/>
      <c r="DE16" s="5"/>
      <c r="DF16" s="5"/>
      <c r="DG16" s="5"/>
      <c r="DH16" s="5"/>
      <c r="DI16" s="5"/>
      <c r="DJ16" s="5">
        <f>SUM(Target_CC[[#This Row],[BC_Jan]:[BC_Des]])</f>
        <v>0</v>
      </c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 t="s">
        <v>160</v>
      </c>
    </row>
    <row r="17" spans="2:128" x14ac:dyDescent="0.3">
      <c r="B17">
        <v>76510242</v>
      </c>
      <c r="C17" t="s">
        <v>174</v>
      </c>
      <c r="D17" t="s">
        <v>157</v>
      </c>
      <c r="E17" t="s">
        <v>157</v>
      </c>
      <c r="F17" t="s">
        <v>158</v>
      </c>
      <c r="G17" t="s">
        <v>20</v>
      </c>
      <c r="H17" t="s">
        <v>159</v>
      </c>
      <c r="I17" t="s">
        <v>31</v>
      </c>
      <c r="J17" s="5">
        <v>750766951.09985292</v>
      </c>
      <c r="K17" s="5">
        <v>69810911.066935226</v>
      </c>
      <c r="L17" s="5">
        <v>123252283.44258253</v>
      </c>
      <c r="M17" s="5">
        <v>70948237.008096099</v>
      </c>
      <c r="N17" s="5">
        <v>47756765.528668508</v>
      </c>
      <c r="O17" s="5">
        <v>101056987.58544733</v>
      </c>
      <c r="P17" s="5">
        <v>156392666.49543923</v>
      </c>
      <c r="Q17" s="5">
        <v>82256799.306590661</v>
      </c>
      <c r="R17" s="5">
        <v>38182724.532831073</v>
      </c>
      <c r="S17" s="5">
        <v>3776279.8023775686</v>
      </c>
      <c r="T17" s="5">
        <v>93456196.837877855</v>
      </c>
      <c r="U17" s="5">
        <v>47734420.483929366</v>
      </c>
      <c r="V17" s="5">
        <v>78306786.698423415</v>
      </c>
      <c r="W17" s="5">
        <f>SUM(Target_CC[[#This Row],[Target_Sust_Jan]:[Target_Sust_Des]])</f>
        <v>912931058.78919888</v>
      </c>
      <c r="X17" s="5">
        <v>744210.95008966327</v>
      </c>
      <c r="Y17" s="5">
        <v>5141508.777404815</v>
      </c>
      <c r="Z17" s="5">
        <v>2580120.9529023767</v>
      </c>
      <c r="AA17" s="5">
        <v>6037778.4230484292</v>
      </c>
      <c r="AB17" s="5">
        <v>11161426.459666029</v>
      </c>
      <c r="AC17" s="5">
        <v>23691105.994134039</v>
      </c>
      <c r="AD17" s="5">
        <v>13641566.639629319</v>
      </c>
      <c r="AE17" s="5">
        <v>6719377.6330542788</v>
      </c>
      <c r="AF17" s="5">
        <v>689967.99435947929</v>
      </c>
      <c r="AG17" s="5">
        <v>10895769.366871759</v>
      </c>
      <c r="AH17" s="5">
        <v>5566900.8375312984</v>
      </c>
      <c r="AI17" s="5">
        <v>10460111.162245929</v>
      </c>
      <c r="AJ17" s="5">
        <f>SUM(Target_CC[[#This Row],[Target_Scal_Jan]:[Target_Scal_Des]])</f>
        <v>97329845.190937415</v>
      </c>
      <c r="AK17" s="5">
        <v>70555122.01702489</v>
      </c>
      <c r="AL17" s="5">
        <v>128393792.21998735</v>
      </c>
      <c r="AM17" s="5">
        <v>73528357.960998476</v>
      </c>
      <c r="AN17" s="5">
        <v>53794543.951716937</v>
      </c>
      <c r="AO17" s="5">
        <v>112218414.04511335</v>
      </c>
      <c r="AP17" s="5">
        <v>180083772.48957327</v>
      </c>
      <c r="AQ17" s="5">
        <v>95898365.946219981</v>
      </c>
      <c r="AR17" s="5">
        <v>44902102.165885352</v>
      </c>
      <c r="AS17" s="5">
        <v>4466247.7967370478</v>
      </c>
      <c r="AT17" s="5">
        <v>104351966.20474961</v>
      </c>
      <c r="AU17" s="5">
        <v>53301321.321460664</v>
      </c>
      <c r="AV17" s="5">
        <v>88766897.860669345</v>
      </c>
      <c r="AW17" s="5">
        <f>SUM(Target_CC[[#This Row],[Target_Jan]:[Target_Des]])</f>
        <v>1010260903.9801364</v>
      </c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>
        <f>SUM(Target_CC[[#This Row],[Target_NGTMA_Jan]:[Target_NGTMA_Des]])</f>
        <v>0</v>
      </c>
      <c r="BK17" s="5">
        <v>78378385</v>
      </c>
      <c r="BL17" s="5">
        <v>78507688</v>
      </c>
      <c r="BM17" s="5">
        <v>78115339</v>
      </c>
      <c r="BN17" s="5">
        <f>Target_CC[[#This Row],[Est_Sust_NP Apr]]+Target_CC[[#This Row],[Est_Sust_POTS Apr]]+Target_CC[[#This Row],[BC_Apr]]</f>
        <v>75933406.949999988</v>
      </c>
      <c r="BO17" s="5">
        <f>Target_CC[[#This Row],[Est_Sust_NP Mei]]+Target_CC[[#This Row],[Est_Sust_POTS Mei]]+Target_CC[[#This Row],[BC_Mei]]</f>
        <v>75933406.949999988</v>
      </c>
      <c r="BP17" s="5">
        <f>Target_CC[[#This Row],[Est_Sust_NP Jun]]+Target_CC[[#This Row],[Est_Sust_POTS Jun]]+Target_CC[[#This Row],[BC_Jun]]</f>
        <v>75933406.949999988</v>
      </c>
      <c r="BQ17" s="5">
        <f>Target_CC[[#This Row],[Est_Sust_NP Jul]]+Target_CC[[#This Row],[Est_Sust_POTS Jul]]+Target_CC[[#This Row],[BC_Jul]]</f>
        <v>75933406.949999988</v>
      </c>
      <c r="BR17" s="5">
        <f>Target_CC[[#This Row],[Est_Sust_NP Agu]]+Target_CC[[#This Row],[Est_Sust_POTS Agu]]+Target_CC[[#This Row],[BC_Agu]]</f>
        <v>75933406.949999988</v>
      </c>
      <c r="BS17" s="5">
        <f>Target_CC[[#This Row],[Est_Sust_NP Sep]]+Target_CC[[#This Row],[Est_Sust_POTS Sep]]+Target_CC[[#This Row],[BC_Sep]]</f>
        <v>75933406.949999988</v>
      </c>
      <c r="BT17" s="5">
        <f>Target_CC[[#This Row],[Est_Sust_NP Okt]]+Target_CC[[#This Row],[Est_Sust_POTS Okt]]+Target_CC[[#This Row],[BC_Okt]]</f>
        <v>75933406.949999988</v>
      </c>
      <c r="BU17" s="5">
        <f>Target_CC[[#This Row],[Est_Sust_NP Nov]]+Target_CC[[#This Row],[Est_Sust_POTS Nov]]+Target_CC[[#This Row],[BC_Nov]]</f>
        <v>75933406.949999988</v>
      </c>
      <c r="BV17" s="5">
        <f>Target_CC[[#This Row],[Est_Sust_NP Des]]+Target_CC[[#This Row],[Est_Sust_POTS Des]]+Target_CC[[#This Row],[BC_Des]]</f>
        <v>75933406.949999988</v>
      </c>
      <c r="BW17" s="5">
        <f>SUM(Target_CC[[#This Row],[Real_Jan]:[Real_Des]])</f>
        <v>918402074.55000019</v>
      </c>
      <c r="BX17" s="5">
        <v>42973115</v>
      </c>
      <c r="BY17" s="5">
        <v>43638641</v>
      </c>
      <c r="BZ17" s="5">
        <v>43638641</v>
      </c>
      <c r="CA17" s="5">
        <f>Target_CC[[#This Row],[Est_Sust_NP Mar]]*95%</f>
        <v>41456708.949999996</v>
      </c>
      <c r="CB17" s="5">
        <f>Target_CC[[#This Row],[Est_Sust_NP Apr]]</f>
        <v>41456708.949999996</v>
      </c>
      <c r="CC17" s="5">
        <f>Target_CC[[#This Row],[Est_Sust_NP Mei]]</f>
        <v>41456708.949999996</v>
      </c>
      <c r="CD17" s="5">
        <f>Target_CC[[#This Row],[Est_Sust_NP Jun]]</f>
        <v>41456708.949999996</v>
      </c>
      <c r="CE17" s="5">
        <f>Target_CC[[#This Row],[Est_Sust_NP Jul]]</f>
        <v>41456708.949999996</v>
      </c>
      <c r="CF17" s="5">
        <f>Target_CC[[#This Row],[Est_Sust_NP Agu]]</f>
        <v>41456708.949999996</v>
      </c>
      <c r="CG17" s="5">
        <f>Target_CC[[#This Row],[Est_Sust_NP Sep]]</f>
        <v>41456708.949999996</v>
      </c>
      <c r="CH17" s="5">
        <f>Target_CC[[#This Row],[Est_Sust_NP Okt]]</f>
        <v>41456708.949999996</v>
      </c>
      <c r="CI17" s="5">
        <f>Target_CC[[#This Row],[Est_Sust_NP Nov]]</f>
        <v>41456708.949999996</v>
      </c>
      <c r="CJ17" s="5">
        <f>SUM(Target_CC[[#This Row],[Est_Sust_NP Jan]:[Est_Sust_NP Des]])</f>
        <v>503360777.54999989</v>
      </c>
      <c r="CK17" s="5">
        <v>35405270</v>
      </c>
      <c r="CL17" s="5">
        <v>34869047</v>
      </c>
      <c r="CM17" s="5">
        <v>34476698</v>
      </c>
      <c r="CN17" s="5">
        <f>Target_CC[[#This Row],[Est_Sust_POTS Mar]]</f>
        <v>34476698</v>
      </c>
      <c r="CO17" s="5">
        <f>Target_CC[[#This Row],[Est_Sust_POTS Apr]]</f>
        <v>34476698</v>
      </c>
      <c r="CP17" s="5">
        <f>Target_CC[[#This Row],[Est_Sust_POTS Mei]]</f>
        <v>34476698</v>
      </c>
      <c r="CQ17" s="5">
        <f>Target_CC[[#This Row],[Est_Sust_POTS Jun]]</f>
        <v>34476698</v>
      </c>
      <c r="CR17" s="5">
        <f>Target_CC[[#This Row],[Est_Sust_POTS Jul]]</f>
        <v>34476698</v>
      </c>
      <c r="CS17" s="5">
        <f>Target_CC[[#This Row],[Est_Sust_POTS Agu]]</f>
        <v>34476698</v>
      </c>
      <c r="CT17" s="5">
        <f>Target_CC[[#This Row],[Est_Sust_POTS Sep]]</f>
        <v>34476698</v>
      </c>
      <c r="CU17" s="5">
        <f>Target_CC[[#This Row],[Est_Sust_POTS Okt]]</f>
        <v>34476698</v>
      </c>
      <c r="CV17" s="5">
        <f>Target_CC[[#This Row],[Est_Sust_POTS Nov]]</f>
        <v>34476698</v>
      </c>
      <c r="CW17" s="5">
        <f>SUM(Target_CC[[#This Row],[Est_Sust_POTS Jan]:[Est_Sust_POTS Des]])</f>
        <v>415041297</v>
      </c>
      <c r="CX17" s="5"/>
      <c r="CY17" s="5">
        <v>0</v>
      </c>
      <c r="CZ17" s="5">
        <v>0</v>
      </c>
      <c r="DA17" s="5">
        <v>0</v>
      </c>
      <c r="DB17" s="5"/>
      <c r="DC17" s="5"/>
      <c r="DD17" s="5"/>
      <c r="DE17" s="5"/>
      <c r="DF17" s="5"/>
      <c r="DG17" s="5"/>
      <c r="DH17" s="5"/>
      <c r="DI17" s="5"/>
      <c r="DJ17" s="5">
        <f>SUM(Target_CC[[#This Row],[BC_Jan]:[BC_Des]])</f>
        <v>0</v>
      </c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 t="s">
        <v>160</v>
      </c>
    </row>
    <row r="18" spans="2:128" x14ac:dyDescent="0.3">
      <c r="B18">
        <v>76510246</v>
      </c>
      <c r="C18" t="s">
        <v>175</v>
      </c>
      <c r="D18" t="s">
        <v>157</v>
      </c>
      <c r="E18" t="s">
        <v>157</v>
      </c>
      <c r="F18" t="s">
        <v>158</v>
      </c>
      <c r="G18" t="s">
        <v>20</v>
      </c>
      <c r="H18" t="s">
        <v>159</v>
      </c>
      <c r="I18" t="s">
        <v>31</v>
      </c>
      <c r="J18" s="5">
        <v>1980180012.2275043</v>
      </c>
      <c r="K18" s="5">
        <v>100655391.74043</v>
      </c>
      <c r="L18" s="5">
        <v>161914034.4631601</v>
      </c>
      <c r="M18" s="5">
        <v>95527052.944007978</v>
      </c>
      <c r="N18" s="5">
        <v>131748386.87846218</v>
      </c>
      <c r="O18" s="5">
        <v>92894078.804513261</v>
      </c>
      <c r="P18" s="5">
        <v>77389921.350657642</v>
      </c>
      <c r="Q18" s="5">
        <v>259837228.73846334</v>
      </c>
      <c r="R18" s="5">
        <v>44112227.826201014</v>
      </c>
      <c r="S18" s="5">
        <v>185358263.42034015</v>
      </c>
      <c r="T18" s="5">
        <v>113741897.27465762</v>
      </c>
      <c r="U18" s="5">
        <v>182877723.62108701</v>
      </c>
      <c r="V18" s="5">
        <v>95304140.227442756</v>
      </c>
      <c r="W18" s="5">
        <f>SUM(Target_CC[[#This Row],[Target_Sust_Jan]:[Target_Sust_Des]])</f>
        <v>1541360347.2894232</v>
      </c>
      <c r="X18" s="5">
        <v>1073024.883559674</v>
      </c>
      <c r="Y18" s="5">
        <v>6754296.1974021196</v>
      </c>
      <c r="Z18" s="5">
        <v>3473960.189338088</v>
      </c>
      <c r="AA18" s="5">
        <v>16656646.629234031</v>
      </c>
      <c r="AB18" s="5">
        <v>10259858.856749699</v>
      </c>
      <c r="AC18" s="5">
        <v>11723393.882088423</v>
      </c>
      <c r="AD18" s="5">
        <v>43091718.875187933</v>
      </c>
      <c r="AE18" s="5">
        <v>7762848.7915970162</v>
      </c>
      <c r="AF18" s="5">
        <v>33867000.313262552</v>
      </c>
      <c r="AG18" s="5">
        <v>13260816.53210178</v>
      </c>
      <c r="AH18" s="5">
        <v>21327631.978580236</v>
      </c>
      <c r="AI18" s="5">
        <v>12730593.899103194</v>
      </c>
      <c r="AJ18" s="5">
        <f>SUM(Target_CC[[#This Row],[Target_Scal_Jan]:[Target_Scal_Des]])</f>
        <v>181981791.02820474</v>
      </c>
      <c r="AK18" s="5">
        <v>101728416.62398967</v>
      </c>
      <c r="AL18" s="5">
        <v>168668330.66056222</v>
      </c>
      <c r="AM18" s="5">
        <v>99001013.133346066</v>
      </c>
      <c r="AN18" s="5">
        <v>148405033.50769621</v>
      </c>
      <c r="AO18" s="5">
        <v>103153937.66126296</v>
      </c>
      <c r="AP18" s="5">
        <v>89113315.232746065</v>
      </c>
      <c r="AQ18" s="5">
        <v>302928947.61365128</v>
      </c>
      <c r="AR18" s="5">
        <v>51875076.61779803</v>
      </c>
      <c r="AS18" s="5">
        <v>219225263.7336027</v>
      </c>
      <c r="AT18" s="5">
        <v>127002713.8067594</v>
      </c>
      <c r="AU18" s="5">
        <v>204205355.59966725</v>
      </c>
      <c r="AV18" s="5">
        <v>108034734.12654595</v>
      </c>
      <c r="AW18" s="5">
        <f>SUM(Target_CC[[#This Row],[Target_Jan]:[Target_Des]])</f>
        <v>1723342138.3176279</v>
      </c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>
        <f>SUM(Target_CC[[#This Row],[Target_NGTMA_Jan]:[Target_NGTMA_Des]])</f>
        <v>0</v>
      </c>
      <c r="BK18" s="5">
        <v>62946679</v>
      </c>
      <c r="BL18" s="5">
        <v>96728275</v>
      </c>
      <c r="BM18" s="5">
        <v>51536211</v>
      </c>
      <c r="BN18" s="5">
        <f>Target_CC[[#This Row],[Est_Sust_NP Apr]]+Target_CC[[#This Row],[Est_Sust_POTS Apr]]+Target_CC[[#This Row],[BC_Apr]]</f>
        <v>51124461</v>
      </c>
      <c r="BO18" s="5">
        <f>Target_CC[[#This Row],[Est_Sust_NP Mei]]+Target_CC[[#This Row],[Est_Sust_POTS Mei]]+Target_CC[[#This Row],[BC_Mei]]</f>
        <v>51124461</v>
      </c>
      <c r="BP18" s="5">
        <f>Target_CC[[#This Row],[Est_Sust_NP Jun]]+Target_CC[[#This Row],[Est_Sust_POTS Jun]]+Target_CC[[#This Row],[BC_Jun]]</f>
        <v>51124461</v>
      </c>
      <c r="BQ18" s="5">
        <f>Target_CC[[#This Row],[Est_Sust_NP Jul]]+Target_CC[[#This Row],[Est_Sust_POTS Jul]]+Target_CC[[#This Row],[BC_Jul]]</f>
        <v>51124461</v>
      </c>
      <c r="BR18" s="5">
        <f>Target_CC[[#This Row],[Est_Sust_NP Agu]]+Target_CC[[#This Row],[Est_Sust_POTS Agu]]+Target_CC[[#This Row],[BC_Agu]]</f>
        <v>51124461</v>
      </c>
      <c r="BS18" s="5">
        <f>Target_CC[[#This Row],[Est_Sust_NP Sep]]+Target_CC[[#This Row],[Est_Sust_POTS Sep]]+Target_CC[[#This Row],[BC_Sep]]</f>
        <v>51124461</v>
      </c>
      <c r="BT18" s="5">
        <f>Target_CC[[#This Row],[Est_Sust_NP Okt]]+Target_CC[[#This Row],[Est_Sust_POTS Okt]]+Target_CC[[#This Row],[BC_Okt]]</f>
        <v>51124461</v>
      </c>
      <c r="BU18" s="5">
        <f>Target_CC[[#This Row],[Est_Sust_NP Nov]]+Target_CC[[#This Row],[Est_Sust_POTS Nov]]+Target_CC[[#This Row],[BC_Nov]]</f>
        <v>51124461</v>
      </c>
      <c r="BV18" s="5">
        <f>Target_CC[[#This Row],[Est_Sust_NP Des]]+Target_CC[[#This Row],[Est_Sust_POTS Des]]+Target_CC[[#This Row],[BC_Des]]</f>
        <v>51124461</v>
      </c>
      <c r="BW18" s="5">
        <f>SUM(Target_CC[[#This Row],[Real_Jan]:[Real_Des]])</f>
        <v>671331314</v>
      </c>
      <c r="BX18" s="5">
        <v>16590019</v>
      </c>
      <c r="BY18" s="5">
        <v>603282</v>
      </c>
      <c r="BZ18" s="5">
        <v>8235000</v>
      </c>
      <c r="CA18" s="5">
        <f>Target_CC[[#This Row],[Est_Sust_NP Mar]]*95%</f>
        <v>7823250</v>
      </c>
      <c r="CB18" s="5">
        <f>Target_CC[[#This Row],[Est_Sust_NP Apr]]</f>
        <v>7823250</v>
      </c>
      <c r="CC18" s="5">
        <f>Target_CC[[#This Row],[Est_Sust_NP Mei]]</f>
        <v>7823250</v>
      </c>
      <c r="CD18" s="5">
        <f>Target_CC[[#This Row],[Est_Sust_NP Jun]]</f>
        <v>7823250</v>
      </c>
      <c r="CE18" s="5">
        <f>Target_CC[[#This Row],[Est_Sust_NP Jul]]</f>
        <v>7823250</v>
      </c>
      <c r="CF18" s="5">
        <f>Target_CC[[#This Row],[Est_Sust_NP Agu]]</f>
        <v>7823250</v>
      </c>
      <c r="CG18" s="5">
        <f>Target_CC[[#This Row],[Est_Sust_NP Sep]]</f>
        <v>7823250</v>
      </c>
      <c r="CH18" s="5">
        <f>Target_CC[[#This Row],[Est_Sust_NP Okt]]</f>
        <v>7823250</v>
      </c>
      <c r="CI18" s="5">
        <f>Target_CC[[#This Row],[Est_Sust_NP Nov]]</f>
        <v>7823250</v>
      </c>
      <c r="CJ18" s="5">
        <f>SUM(Target_CC[[#This Row],[Est_Sust_NP Jan]:[Est_Sust_NP Des]])</f>
        <v>95837551</v>
      </c>
      <c r="CK18" s="5">
        <v>46356660</v>
      </c>
      <c r="CL18" s="5">
        <v>44593462</v>
      </c>
      <c r="CM18" s="5">
        <v>43301211</v>
      </c>
      <c r="CN18" s="5">
        <f>Target_CC[[#This Row],[Est_Sust_POTS Mar]]</f>
        <v>43301211</v>
      </c>
      <c r="CO18" s="5">
        <f>Target_CC[[#This Row],[Est_Sust_POTS Apr]]</f>
        <v>43301211</v>
      </c>
      <c r="CP18" s="5">
        <f>Target_CC[[#This Row],[Est_Sust_POTS Mei]]</f>
        <v>43301211</v>
      </c>
      <c r="CQ18" s="5">
        <f>Target_CC[[#This Row],[Est_Sust_POTS Jun]]</f>
        <v>43301211</v>
      </c>
      <c r="CR18" s="5">
        <f>Target_CC[[#This Row],[Est_Sust_POTS Jul]]</f>
        <v>43301211</v>
      </c>
      <c r="CS18" s="5">
        <f>Target_CC[[#This Row],[Est_Sust_POTS Agu]]</f>
        <v>43301211</v>
      </c>
      <c r="CT18" s="5">
        <f>Target_CC[[#This Row],[Est_Sust_POTS Sep]]</f>
        <v>43301211</v>
      </c>
      <c r="CU18" s="5">
        <f>Target_CC[[#This Row],[Est_Sust_POTS Okt]]</f>
        <v>43301211</v>
      </c>
      <c r="CV18" s="5">
        <f>Target_CC[[#This Row],[Est_Sust_POTS Nov]]</f>
        <v>43301211</v>
      </c>
      <c r="CW18" s="5">
        <f>SUM(Target_CC[[#This Row],[Est_Sust_POTS Jan]:[Est_Sust_POTS Des]])</f>
        <v>523962232</v>
      </c>
      <c r="CX18" s="5"/>
      <c r="CY18" s="5">
        <v>0</v>
      </c>
      <c r="CZ18" s="5">
        <v>0</v>
      </c>
      <c r="DA18" s="5">
        <v>0</v>
      </c>
      <c r="DB18" s="5"/>
      <c r="DC18" s="5"/>
      <c r="DD18" s="5"/>
      <c r="DE18" s="5"/>
      <c r="DF18" s="5"/>
      <c r="DG18" s="5"/>
      <c r="DH18" s="5"/>
      <c r="DI18" s="5"/>
      <c r="DJ18" s="5">
        <f>SUM(Target_CC[[#This Row],[BC_Jan]:[BC_Des]])</f>
        <v>0</v>
      </c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 t="s">
        <v>160</v>
      </c>
    </row>
    <row r="19" spans="2:128" x14ac:dyDescent="0.3">
      <c r="B19">
        <v>76510247</v>
      </c>
      <c r="C19" t="s">
        <v>176</v>
      </c>
      <c r="D19" t="s">
        <v>157</v>
      </c>
      <c r="E19" t="s">
        <v>157</v>
      </c>
      <c r="F19" t="s">
        <v>158</v>
      </c>
      <c r="G19" t="s">
        <v>20</v>
      </c>
      <c r="H19" t="s">
        <v>159</v>
      </c>
      <c r="I19" t="s">
        <v>31</v>
      </c>
      <c r="J19" s="5">
        <v>679175659.28435946</v>
      </c>
      <c r="K19" s="5">
        <v>57965048.149180256</v>
      </c>
      <c r="L19" s="5">
        <v>58230116.792077176</v>
      </c>
      <c r="M19" s="5">
        <v>42092264.971106142</v>
      </c>
      <c r="N19" s="5">
        <v>35571620.565172337</v>
      </c>
      <c r="O19" s="5">
        <v>47390343.727989703</v>
      </c>
      <c r="P19" s="5">
        <v>38591053.179448687</v>
      </c>
      <c r="Q19" s="5">
        <v>65380631.383187592</v>
      </c>
      <c r="R19" s="5">
        <v>30652421.657333333</v>
      </c>
      <c r="S19" s="5">
        <v>48727285.070493191</v>
      </c>
      <c r="T19" s="5">
        <v>73450138.498087838</v>
      </c>
      <c r="U19" s="5">
        <v>37515969.131000943</v>
      </c>
      <c r="V19" s="5">
        <v>61543744.801824406</v>
      </c>
      <c r="W19" s="5">
        <f>SUM(Target_CC[[#This Row],[Target_Sust_Jan]:[Target_Sust_Des]])</f>
        <v>597110637.92690158</v>
      </c>
      <c r="X19" s="5">
        <v>617929.53129824251</v>
      </c>
      <c r="Y19" s="5">
        <v>2429088.1128806397</v>
      </c>
      <c r="Z19" s="5">
        <v>1530737.610783428</v>
      </c>
      <c r="AA19" s="5">
        <v>4497238.4696433097</v>
      </c>
      <c r="AB19" s="5">
        <v>5234114.4245073721</v>
      </c>
      <c r="AC19" s="5">
        <v>5845956.5386734083</v>
      </c>
      <c r="AD19" s="5">
        <v>10842802.631190315</v>
      </c>
      <c r="AE19" s="5">
        <v>5394198.5283458941</v>
      </c>
      <c r="AF19" s="5">
        <v>8903012.7294866368</v>
      </c>
      <c r="AG19" s="5">
        <v>8563324.8101060539</v>
      </c>
      <c r="AH19" s="5">
        <v>4375200.9107658416</v>
      </c>
      <c r="AI19" s="5">
        <v>8220927.4458830506</v>
      </c>
      <c r="AJ19" s="5">
        <f>SUM(Target_CC[[#This Row],[Target_Scal_Jan]:[Target_Scal_Des]])</f>
        <v>66454531.743564196</v>
      </c>
      <c r="AK19" s="5">
        <v>58582977.680478498</v>
      </c>
      <c r="AL19" s="5">
        <v>60659204.904957816</v>
      </c>
      <c r="AM19" s="5">
        <v>43623002.58188957</v>
      </c>
      <c r="AN19" s="5">
        <v>40068859.034815647</v>
      </c>
      <c r="AO19" s="5">
        <v>52624458.152497075</v>
      </c>
      <c r="AP19" s="5">
        <v>44437009.718122095</v>
      </c>
      <c r="AQ19" s="5">
        <v>76223434.014377907</v>
      </c>
      <c r="AR19" s="5">
        <v>36046620.185679227</v>
      </c>
      <c r="AS19" s="5">
        <v>57630297.799979828</v>
      </c>
      <c r="AT19" s="5">
        <v>82013463.308193892</v>
      </c>
      <c r="AU19" s="5">
        <v>41891170.041766785</v>
      </c>
      <c r="AV19" s="5">
        <v>69764672.247707456</v>
      </c>
      <c r="AW19" s="5">
        <f>SUM(Target_CC[[#This Row],[Target_Jan]:[Target_Des]])</f>
        <v>663565169.67046583</v>
      </c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>
        <f>SUM(Target_CC[[#This Row],[Target_NGTMA_Jan]:[Target_NGTMA_Des]])</f>
        <v>0</v>
      </c>
      <c r="BK19" s="5">
        <v>45390246</v>
      </c>
      <c r="BL19" s="5">
        <v>83961523</v>
      </c>
      <c r="BM19" s="5">
        <v>63214338</v>
      </c>
      <c r="BN19" s="5">
        <f>Target_CC[[#This Row],[Est_Sust_NP Apr]]+Target_CC[[#This Row],[Est_Sust_POTS Apr]]+Target_CC[[#This Row],[BC_Apr]]</f>
        <v>61995198.399999999</v>
      </c>
      <c r="BO19" s="5">
        <f>Target_CC[[#This Row],[Est_Sust_NP Mei]]+Target_CC[[#This Row],[Est_Sust_POTS Mei]]+Target_CC[[#This Row],[BC_Mei]]</f>
        <v>61995198.399999999</v>
      </c>
      <c r="BP19" s="5">
        <f>Target_CC[[#This Row],[Est_Sust_NP Jun]]+Target_CC[[#This Row],[Est_Sust_POTS Jun]]+Target_CC[[#This Row],[BC_Jun]]</f>
        <v>61995198.399999999</v>
      </c>
      <c r="BQ19" s="5">
        <f>Target_CC[[#This Row],[Est_Sust_NP Jul]]+Target_CC[[#This Row],[Est_Sust_POTS Jul]]+Target_CC[[#This Row],[BC_Jul]]</f>
        <v>61995198.399999999</v>
      </c>
      <c r="BR19" s="5">
        <f>Target_CC[[#This Row],[Est_Sust_NP Agu]]+Target_CC[[#This Row],[Est_Sust_POTS Agu]]+Target_CC[[#This Row],[BC_Agu]]</f>
        <v>61995198.399999999</v>
      </c>
      <c r="BS19" s="5">
        <f>Target_CC[[#This Row],[Est_Sust_NP Sep]]+Target_CC[[#This Row],[Est_Sust_POTS Sep]]+Target_CC[[#This Row],[BC_Sep]]</f>
        <v>61995198.399999999</v>
      </c>
      <c r="BT19" s="5">
        <f>Target_CC[[#This Row],[Est_Sust_NP Okt]]+Target_CC[[#This Row],[Est_Sust_POTS Okt]]+Target_CC[[#This Row],[BC_Okt]]</f>
        <v>61995198.399999999</v>
      </c>
      <c r="BU19" s="5">
        <f>Target_CC[[#This Row],[Est_Sust_NP Nov]]+Target_CC[[#This Row],[Est_Sust_POTS Nov]]+Target_CC[[#This Row],[BC_Nov]]</f>
        <v>61995198.399999999</v>
      </c>
      <c r="BV19" s="5">
        <f>Target_CC[[#This Row],[Est_Sust_NP Des]]+Target_CC[[#This Row],[Est_Sust_POTS Des]]+Target_CC[[#This Row],[BC_Des]]</f>
        <v>61995198.399999999</v>
      </c>
      <c r="BW19" s="5">
        <f>SUM(Target_CC[[#This Row],[Real_Jan]:[Real_Des]])</f>
        <v>750522892.5999999</v>
      </c>
      <c r="BX19" s="5">
        <v>6319332</v>
      </c>
      <c r="BY19" s="5">
        <v>45481957</v>
      </c>
      <c r="BZ19" s="5">
        <v>24382792</v>
      </c>
      <c r="CA19" s="5">
        <f>Target_CC[[#This Row],[Est_Sust_NP Mar]]*95%</f>
        <v>23163652.399999999</v>
      </c>
      <c r="CB19" s="5">
        <f>Target_CC[[#This Row],[Est_Sust_NP Apr]]</f>
        <v>23163652.399999999</v>
      </c>
      <c r="CC19" s="5">
        <f>Target_CC[[#This Row],[Est_Sust_NP Mei]]</f>
        <v>23163652.399999999</v>
      </c>
      <c r="CD19" s="5">
        <f>Target_CC[[#This Row],[Est_Sust_NP Jun]]</f>
        <v>23163652.399999999</v>
      </c>
      <c r="CE19" s="5">
        <f>Target_CC[[#This Row],[Est_Sust_NP Jul]]</f>
        <v>23163652.399999999</v>
      </c>
      <c r="CF19" s="5">
        <f>Target_CC[[#This Row],[Est_Sust_NP Agu]]</f>
        <v>23163652.399999999</v>
      </c>
      <c r="CG19" s="5">
        <f>Target_CC[[#This Row],[Est_Sust_NP Sep]]</f>
        <v>23163652.399999999</v>
      </c>
      <c r="CH19" s="5">
        <f>Target_CC[[#This Row],[Est_Sust_NP Okt]]</f>
        <v>23163652.399999999</v>
      </c>
      <c r="CI19" s="5">
        <f>Target_CC[[#This Row],[Est_Sust_NP Nov]]</f>
        <v>23163652.399999999</v>
      </c>
      <c r="CJ19" s="5">
        <f>SUM(Target_CC[[#This Row],[Est_Sust_NP Jan]:[Est_Sust_NP Des]])</f>
        <v>284656952.60000002</v>
      </c>
      <c r="CK19" s="5">
        <v>38770914</v>
      </c>
      <c r="CL19" s="5">
        <v>38479566</v>
      </c>
      <c r="CM19" s="5">
        <v>38831546</v>
      </c>
      <c r="CN19" s="5">
        <f>Target_CC[[#This Row],[Est_Sust_POTS Mar]]</f>
        <v>38831546</v>
      </c>
      <c r="CO19" s="5">
        <f>Target_CC[[#This Row],[Est_Sust_POTS Apr]]</f>
        <v>38831546</v>
      </c>
      <c r="CP19" s="5">
        <f>Target_CC[[#This Row],[Est_Sust_POTS Mei]]</f>
        <v>38831546</v>
      </c>
      <c r="CQ19" s="5">
        <f>Target_CC[[#This Row],[Est_Sust_POTS Jun]]</f>
        <v>38831546</v>
      </c>
      <c r="CR19" s="5">
        <f>Target_CC[[#This Row],[Est_Sust_POTS Jul]]</f>
        <v>38831546</v>
      </c>
      <c r="CS19" s="5">
        <f>Target_CC[[#This Row],[Est_Sust_POTS Agu]]</f>
        <v>38831546</v>
      </c>
      <c r="CT19" s="5">
        <f>Target_CC[[#This Row],[Est_Sust_POTS Sep]]</f>
        <v>38831546</v>
      </c>
      <c r="CU19" s="5">
        <f>Target_CC[[#This Row],[Est_Sust_POTS Okt]]</f>
        <v>38831546</v>
      </c>
      <c r="CV19" s="5">
        <f>Target_CC[[#This Row],[Est_Sust_POTS Nov]]</f>
        <v>38831546</v>
      </c>
      <c r="CW19" s="5">
        <f>SUM(Target_CC[[#This Row],[Est_Sust_POTS Jan]:[Est_Sust_POTS Des]])</f>
        <v>465565940</v>
      </c>
      <c r="CX19" s="5"/>
      <c r="CY19" s="5">
        <v>0</v>
      </c>
      <c r="CZ19" s="5">
        <v>6686792</v>
      </c>
      <c r="DA19" s="5">
        <v>0</v>
      </c>
      <c r="DB19" s="5"/>
      <c r="DC19" s="5"/>
      <c r="DD19" s="5"/>
      <c r="DE19" s="5"/>
      <c r="DF19" s="5"/>
      <c r="DG19" s="5"/>
      <c r="DH19" s="5"/>
      <c r="DI19" s="5"/>
      <c r="DJ19" s="5">
        <f>SUM(Target_CC[[#This Row],[BC_Jan]:[BC_Des]])</f>
        <v>6686792</v>
      </c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 t="s">
        <v>160</v>
      </c>
    </row>
    <row r="20" spans="2:128" x14ac:dyDescent="0.3">
      <c r="B20">
        <v>76510250</v>
      </c>
      <c r="C20" t="s">
        <v>177</v>
      </c>
      <c r="D20" t="s">
        <v>157</v>
      </c>
      <c r="E20" t="s">
        <v>157</v>
      </c>
      <c r="F20" t="s">
        <v>158</v>
      </c>
      <c r="G20" t="s">
        <v>20</v>
      </c>
      <c r="H20" t="s">
        <v>159</v>
      </c>
      <c r="I20" t="s">
        <v>31</v>
      </c>
      <c r="J20" s="5">
        <v>1635894686.4046361</v>
      </c>
      <c r="K20" s="5">
        <v>112155474.17551689</v>
      </c>
      <c r="L20" s="5">
        <v>107036953.68890765</v>
      </c>
      <c r="M20" s="5">
        <v>156459729.92251998</v>
      </c>
      <c r="N20" s="5">
        <v>67561322.289324984</v>
      </c>
      <c r="O20" s="5">
        <v>88686394.312585697</v>
      </c>
      <c r="P20" s="5">
        <v>74406465.706918254</v>
      </c>
      <c r="Q20" s="5">
        <v>101944685.83963655</v>
      </c>
      <c r="R20" s="5">
        <v>48126952.074787036</v>
      </c>
      <c r="S20" s="5">
        <v>75006504.285844937</v>
      </c>
      <c r="T20" s="5">
        <v>121093622.09581497</v>
      </c>
      <c r="U20" s="5">
        <v>59876992.371774748</v>
      </c>
      <c r="V20" s="5">
        <v>98226286.655732006</v>
      </c>
      <c r="W20" s="5">
        <f>SUM(Target_CC[[#This Row],[Target_Sust_Jan]:[Target_Sust_Des]])</f>
        <v>1110581383.4193637</v>
      </c>
      <c r="X20" s="5">
        <v>1195620.1504645795</v>
      </c>
      <c r="Y20" s="5">
        <v>4465081.0640320927</v>
      </c>
      <c r="Z20" s="5">
        <v>5689852.8347148895</v>
      </c>
      <c r="AA20" s="5">
        <v>8541623.1487920284</v>
      </c>
      <c r="AB20" s="5">
        <v>9795133.3375725448</v>
      </c>
      <c r="AC20" s="5">
        <v>11271445.8114499</v>
      </c>
      <c r="AD20" s="5">
        <v>16906629.447786599</v>
      </c>
      <c r="AE20" s="5">
        <v>8469358.0480445027</v>
      </c>
      <c r="AF20" s="5">
        <v>13704516.093705952</v>
      </c>
      <c r="AG20" s="5">
        <v>14117931.424536318</v>
      </c>
      <c r="AH20" s="5">
        <v>6982996.2447225899</v>
      </c>
      <c r="AI20" s="5">
        <v>13120930.136369348</v>
      </c>
      <c r="AJ20" s="5">
        <f>SUM(Target_CC[[#This Row],[Target_Scal_Jan]:[Target_Scal_Des]])</f>
        <v>114261117.74219134</v>
      </c>
      <c r="AK20" s="5">
        <v>113351094.32598147</v>
      </c>
      <c r="AL20" s="5">
        <v>111502034.75293975</v>
      </c>
      <c r="AM20" s="5">
        <v>162149582.75723487</v>
      </c>
      <c r="AN20" s="5">
        <v>76102945.438117012</v>
      </c>
      <c r="AO20" s="5">
        <v>98481527.650158241</v>
      </c>
      <c r="AP20" s="5">
        <v>85677911.518368155</v>
      </c>
      <c r="AQ20" s="5">
        <v>118851315.28742315</v>
      </c>
      <c r="AR20" s="5">
        <v>56596310.122831538</v>
      </c>
      <c r="AS20" s="5">
        <v>88711020.379550889</v>
      </c>
      <c r="AT20" s="5">
        <v>135211553.52035129</v>
      </c>
      <c r="AU20" s="5">
        <v>66859988.616497338</v>
      </c>
      <c r="AV20" s="5">
        <v>111347216.79210135</v>
      </c>
      <c r="AW20" s="5">
        <f>SUM(Target_CC[[#This Row],[Target_Jan]:[Target_Des]])</f>
        <v>1224842501.1615551</v>
      </c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>
        <f>SUM(Target_CC[[#This Row],[Target_NGTMA_Jan]:[Target_NGTMA_Des]])</f>
        <v>0</v>
      </c>
      <c r="BK20" s="5">
        <v>79566314</v>
      </c>
      <c r="BL20" s="5">
        <v>77591243</v>
      </c>
      <c r="BM20" s="5">
        <v>73841419</v>
      </c>
      <c r="BN20" s="5">
        <f>Target_CC[[#This Row],[Est_Sust_NP Apr]]+Target_CC[[#This Row],[Est_Sust_POTS Apr]]+Target_CC[[#This Row],[BC_Apr]]</f>
        <v>72849156.700000003</v>
      </c>
      <c r="BO20" s="5">
        <f>Target_CC[[#This Row],[Est_Sust_NP Mei]]+Target_CC[[#This Row],[Est_Sust_POTS Mei]]+Target_CC[[#This Row],[BC_Mei]]</f>
        <v>72849156.700000003</v>
      </c>
      <c r="BP20" s="5">
        <f>Target_CC[[#This Row],[Est_Sust_NP Jun]]+Target_CC[[#This Row],[Est_Sust_POTS Jun]]+Target_CC[[#This Row],[BC_Jun]]</f>
        <v>72849156.700000003</v>
      </c>
      <c r="BQ20" s="5">
        <f>Target_CC[[#This Row],[Est_Sust_NP Jul]]+Target_CC[[#This Row],[Est_Sust_POTS Jul]]+Target_CC[[#This Row],[BC_Jul]]</f>
        <v>72849156.700000003</v>
      </c>
      <c r="BR20" s="5">
        <f>Target_CC[[#This Row],[Est_Sust_NP Agu]]+Target_CC[[#This Row],[Est_Sust_POTS Agu]]+Target_CC[[#This Row],[BC_Agu]]</f>
        <v>72849156.700000003</v>
      </c>
      <c r="BS20" s="5">
        <f>Target_CC[[#This Row],[Est_Sust_NP Sep]]+Target_CC[[#This Row],[Est_Sust_POTS Sep]]+Target_CC[[#This Row],[BC_Sep]]</f>
        <v>72849156.700000003</v>
      </c>
      <c r="BT20" s="5">
        <f>Target_CC[[#This Row],[Est_Sust_NP Okt]]+Target_CC[[#This Row],[Est_Sust_POTS Okt]]+Target_CC[[#This Row],[BC_Okt]]</f>
        <v>72849156.700000003</v>
      </c>
      <c r="BU20" s="5">
        <f>Target_CC[[#This Row],[Est_Sust_NP Nov]]+Target_CC[[#This Row],[Est_Sust_POTS Nov]]+Target_CC[[#This Row],[BC_Nov]]</f>
        <v>72849156.700000003</v>
      </c>
      <c r="BV20" s="5">
        <f>Target_CC[[#This Row],[Est_Sust_NP Des]]+Target_CC[[#This Row],[Est_Sust_POTS Des]]+Target_CC[[#This Row],[BC_Des]]</f>
        <v>72849156.700000003</v>
      </c>
      <c r="BW20" s="5">
        <f>SUM(Target_CC[[#This Row],[Real_Jan]:[Real_Des]])</f>
        <v>886641386.30000019</v>
      </c>
      <c r="BX20" s="5">
        <v>21398818</v>
      </c>
      <c r="BY20" s="5">
        <v>21398818</v>
      </c>
      <c r="BZ20" s="5">
        <v>19845246</v>
      </c>
      <c r="CA20" s="5">
        <f>Target_CC[[#This Row],[Est_Sust_NP Mar]]*95%</f>
        <v>18852983.699999999</v>
      </c>
      <c r="CB20" s="5">
        <f>Target_CC[[#This Row],[Est_Sust_NP Apr]]</f>
        <v>18852983.699999999</v>
      </c>
      <c r="CC20" s="5">
        <f>Target_CC[[#This Row],[Est_Sust_NP Mei]]</f>
        <v>18852983.699999999</v>
      </c>
      <c r="CD20" s="5">
        <f>Target_CC[[#This Row],[Est_Sust_NP Jun]]</f>
        <v>18852983.699999999</v>
      </c>
      <c r="CE20" s="5">
        <f>Target_CC[[#This Row],[Est_Sust_NP Jul]]</f>
        <v>18852983.699999999</v>
      </c>
      <c r="CF20" s="5">
        <f>Target_CC[[#This Row],[Est_Sust_NP Agu]]</f>
        <v>18852983.699999999</v>
      </c>
      <c r="CG20" s="5">
        <f>Target_CC[[#This Row],[Est_Sust_NP Sep]]</f>
        <v>18852983.699999999</v>
      </c>
      <c r="CH20" s="5">
        <f>Target_CC[[#This Row],[Est_Sust_NP Okt]]</f>
        <v>18852983.699999999</v>
      </c>
      <c r="CI20" s="5">
        <f>Target_CC[[#This Row],[Est_Sust_NP Nov]]</f>
        <v>18852983.699999999</v>
      </c>
      <c r="CJ20" s="5">
        <f>SUM(Target_CC[[#This Row],[Est_Sust_NP Jan]:[Est_Sust_NP Des]])</f>
        <v>232319735.29999995</v>
      </c>
      <c r="CK20" s="5">
        <v>58167496</v>
      </c>
      <c r="CL20" s="5">
        <v>56192425</v>
      </c>
      <c r="CM20" s="5">
        <v>53996173</v>
      </c>
      <c r="CN20" s="5">
        <f>Target_CC[[#This Row],[Est_Sust_POTS Mar]]</f>
        <v>53996173</v>
      </c>
      <c r="CO20" s="5">
        <f>Target_CC[[#This Row],[Est_Sust_POTS Apr]]</f>
        <v>53996173</v>
      </c>
      <c r="CP20" s="5">
        <f>Target_CC[[#This Row],[Est_Sust_POTS Mei]]</f>
        <v>53996173</v>
      </c>
      <c r="CQ20" s="5">
        <f>Target_CC[[#This Row],[Est_Sust_POTS Jun]]</f>
        <v>53996173</v>
      </c>
      <c r="CR20" s="5">
        <f>Target_CC[[#This Row],[Est_Sust_POTS Jul]]</f>
        <v>53996173</v>
      </c>
      <c r="CS20" s="5">
        <f>Target_CC[[#This Row],[Est_Sust_POTS Agu]]</f>
        <v>53996173</v>
      </c>
      <c r="CT20" s="5">
        <f>Target_CC[[#This Row],[Est_Sust_POTS Sep]]</f>
        <v>53996173</v>
      </c>
      <c r="CU20" s="5">
        <f>Target_CC[[#This Row],[Est_Sust_POTS Okt]]</f>
        <v>53996173</v>
      </c>
      <c r="CV20" s="5">
        <f>Target_CC[[#This Row],[Est_Sust_POTS Nov]]</f>
        <v>53996173</v>
      </c>
      <c r="CW20" s="5">
        <f>SUM(Target_CC[[#This Row],[Est_Sust_POTS Jan]:[Est_Sust_POTS Des]])</f>
        <v>654321651</v>
      </c>
      <c r="CX20" s="5"/>
      <c r="CY20" s="5">
        <v>0</v>
      </c>
      <c r="CZ20" s="5">
        <v>0</v>
      </c>
      <c r="DA20" s="5">
        <v>0</v>
      </c>
      <c r="DB20" s="5"/>
      <c r="DC20" s="5"/>
      <c r="DD20" s="5"/>
      <c r="DE20" s="5"/>
      <c r="DF20" s="5"/>
      <c r="DG20" s="5"/>
      <c r="DH20" s="5"/>
      <c r="DI20" s="5"/>
      <c r="DJ20" s="5">
        <f>SUM(Target_CC[[#This Row],[BC_Jan]:[BC_Des]])</f>
        <v>0</v>
      </c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 t="s">
        <v>160</v>
      </c>
    </row>
    <row r="21" spans="2:128" x14ac:dyDescent="0.3">
      <c r="B21">
        <v>76510257</v>
      </c>
      <c r="C21" t="s">
        <v>178</v>
      </c>
      <c r="D21" t="s">
        <v>157</v>
      </c>
      <c r="E21" t="s">
        <v>157</v>
      </c>
      <c r="F21" t="s">
        <v>158</v>
      </c>
      <c r="G21" t="s">
        <v>20</v>
      </c>
      <c r="H21" t="s">
        <v>159</v>
      </c>
      <c r="I21" t="s">
        <v>31</v>
      </c>
      <c r="J21" s="5">
        <v>1010620186.9243698</v>
      </c>
      <c r="K21" s="5">
        <v>84125819.9322263</v>
      </c>
      <c r="L21" s="5">
        <v>81979149.517861247</v>
      </c>
      <c r="M21" s="5">
        <v>59389644.887661815</v>
      </c>
      <c r="N21" s="5">
        <v>51872418.061649002</v>
      </c>
      <c r="O21" s="5">
        <v>68650328.606397375</v>
      </c>
      <c r="P21" s="5">
        <v>60009251.788788162</v>
      </c>
      <c r="Q21" s="5">
        <v>92757505.976541996</v>
      </c>
      <c r="R21" s="5">
        <v>43020017.50781849</v>
      </c>
      <c r="S21" s="5">
        <v>62123538.837060384</v>
      </c>
      <c r="T21" s="5">
        <v>115689516.46795912</v>
      </c>
      <c r="U21" s="5">
        <v>57116748.973178744</v>
      </c>
      <c r="V21" s="5">
        <v>93698195.838700771</v>
      </c>
      <c r="W21" s="5">
        <f>SUM(Target_CC[[#This Row],[Target_Sust_Jan]:[Target_Sust_Des]])</f>
        <v>870432136.39584339</v>
      </c>
      <c r="X21" s="5">
        <v>896813.34080865979</v>
      </c>
      <c r="Y21" s="5">
        <v>3419786.6768660843</v>
      </c>
      <c r="Z21" s="5">
        <v>2159778.3626758978</v>
      </c>
      <c r="AA21" s="5">
        <v>6558110.9410762042</v>
      </c>
      <c r="AB21" s="5">
        <v>7582212.8927436173</v>
      </c>
      <c r="AC21" s="5">
        <v>9090487.2754907385</v>
      </c>
      <c r="AD21" s="5">
        <v>15383016.477319092</v>
      </c>
      <c r="AE21" s="5">
        <v>7570642.1412407756</v>
      </c>
      <c r="AF21" s="5">
        <v>11350656.131712697</v>
      </c>
      <c r="AG21" s="5">
        <v>13487883.438981369</v>
      </c>
      <c r="AH21" s="5">
        <v>6661090.1415028498</v>
      </c>
      <c r="AI21" s="5">
        <v>12516074.091371596</v>
      </c>
      <c r="AJ21" s="5">
        <f>SUM(Target_CC[[#This Row],[Target_Scal_Jan]:[Target_Scal_Des]])</f>
        <v>96676551.911789596</v>
      </c>
      <c r="AK21" s="5">
        <v>85022633.27303496</v>
      </c>
      <c r="AL21" s="5">
        <v>85398936.194727331</v>
      </c>
      <c r="AM21" s="5">
        <v>61549423.250337712</v>
      </c>
      <c r="AN21" s="5">
        <v>58430529.002725206</v>
      </c>
      <c r="AO21" s="5">
        <v>76232541.499140993</v>
      </c>
      <c r="AP21" s="5">
        <v>69099739.064278901</v>
      </c>
      <c r="AQ21" s="5">
        <v>108140522.45386109</v>
      </c>
      <c r="AR21" s="5">
        <v>50590659.649059266</v>
      </c>
      <c r="AS21" s="5">
        <v>73474194.968773082</v>
      </c>
      <c r="AT21" s="5">
        <v>129177399.90694049</v>
      </c>
      <c r="AU21" s="5">
        <v>63777839.114681594</v>
      </c>
      <c r="AV21" s="5">
        <v>106214269.93007237</v>
      </c>
      <c r="AW21" s="5">
        <f>SUM(Target_CC[[#This Row],[Target_Jan]:[Target_Des]])</f>
        <v>967108688.30763292</v>
      </c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>
        <f>SUM(Target_CC[[#This Row],[Target_NGTMA_Jan]:[Target_NGTMA_Des]])</f>
        <v>0</v>
      </c>
      <c r="BK21" s="5">
        <v>73015436</v>
      </c>
      <c r="BL21" s="5">
        <v>73563372</v>
      </c>
      <c r="BM21" s="5">
        <v>72227369</v>
      </c>
      <c r="BN21" s="5">
        <f>Target_CC[[#This Row],[Est_Sust_NP Apr]]+Target_CC[[#This Row],[Est_Sust_POTS Apr]]+Target_CC[[#This Row],[BC_Apr]]</f>
        <v>70749508.299999997</v>
      </c>
      <c r="BO21" s="5">
        <f>Target_CC[[#This Row],[Est_Sust_NP Mei]]+Target_CC[[#This Row],[Est_Sust_POTS Mei]]+Target_CC[[#This Row],[BC_Mei]]</f>
        <v>70749508.299999997</v>
      </c>
      <c r="BP21" s="5">
        <f>Target_CC[[#This Row],[Est_Sust_NP Jun]]+Target_CC[[#This Row],[Est_Sust_POTS Jun]]+Target_CC[[#This Row],[BC_Jun]]</f>
        <v>70749508.299999997</v>
      </c>
      <c r="BQ21" s="5">
        <f>Target_CC[[#This Row],[Est_Sust_NP Jul]]+Target_CC[[#This Row],[Est_Sust_POTS Jul]]+Target_CC[[#This Row],[BC_Jul]]</f>
        <v>70749508.299999997</v>
      </c>
      <c r="BR21" s="5">
        <f>Target_CC[[#This Row],[Est_Sust_NP Agu]]+Target_CC[[#This Row],[Est_Sust_POTS Agu]]+Target_CC[[#This Row],[BC_Agu]]</f>
        <v>70749508.299999997</v>
      </c>
      <c r="BS21" s="5">
        <f>Target_CC[[#This Row],[Est_Sust_NP Sep]]+Target_CC[[#This Row],[Est_Sust_POTS Sep]]+Target_CC[[#This Row],[BC_Sep]]</f>
        <v>70749508.299999997</v>
      </c>
      <c r="BT21" s="5">
        <f>Target_CC[[#This Row],[Est_Sust_NP Okt]]+Target_CC[[#This Row],[Est_Sust_POTS Okt]]+Target_CC[[#This Row],[BC_Okt]]</f>
        <v>70749508.299999997</v>
      </c>
      <c r="BU21" s="5">
        <f>Target_CC[[#This Row],[Est_Sust_NP Nov]]+Target_CC[[#This Row],[Est_Sust_POTS Nov]]+Target_CC[[#This Row],[BC_Nov]]</f>
        <v>70749508.299999997</v>
      </c>
      <c r="BV21" s="5">
        <f>Target_CC[[#This Row],[Est_Sust_NP Des]]+Target_CC[[#This Row],[Est_Sust_POTS Des]]+Target_CC[[#This Row],[BC_Des]]</f>
        <v>70749508.299999997</v>
      </c>
      <c r="BW21" s="5">
        <f>SUM(Target_CC[[#This Row],[Real_Jan]:[Real_Des]])</f>
        <v>855551751.69999981</v>
      </c>
      <c r="BX21" s="5">
        <v>31547075</v>
      </c>
      <c r="BY21" s="5">
        <v>31602750</v>
      </c>
      <c r="BZ21" s="5">
        <v>29557214</v>
      </c>
      <c r="CA21" s="5">
        <f>Target_CC[[#This Row],[Est_Sust_NP Mar]]*95%</f>
        <v>28079353.299999997</v>
      </c>
      <c r="CB21" s="5">
        <f>Target_CC[[#This Row],[Est_Sust_NP Apr]]</f>
        <v>28079353.299999997</v>
      </c>
      <c r="CC21" s="5">
        <f>Target_CC[[#This Row],[Est_Sust_NP Mei]]</f>
        <v>28079353.299999997</v>
      </c>
      <c r="CD21" s="5">
        <f>Target_CC[[#This Row],[Est_Sust_NP Jun]]</f>
        <v>28079353.299999997</v>
      </c>
      <c r="CE21" s="5">
        <f>Target_CC[[#This Row],[Est_Sust_NP Jul]]</f>
        <v>28079353.299999997</v>
      </c>
      <c r="CF21" s="5">
        <f>Target_CC[[#This Row],[Est_Sust_NP Agu]]</f>
        <v>28079353.299999997</v>
      </c>
      <c r="CG21" s="5">
        <f>Target_CC[[#This Row],[Est_Sust_NP Sep]]</f>
        <v>28079353.299999997</v>
      </c>
      <c r="CH21" s="5">
        <f>Target_CC[[#This Row],[Est_Sust_NP Okt]]</f>
        <v>28079353.299999997</v>
      </c>
      <c r="CI21" s="5">
        <f>Target_CC[[#This Row],[Est_Sust_NP Nov]]</f>
        <v>28079353.299999997</v>
      </c>
      <c r="CJ21" s="5">
        <f>SUM(Target_CC[[#This Row],[Est_Sust_NP Jan]:[Est_Sust_NP Des]])</f>
        <v>345421218.70000005</v>
      </c>
      <c r="CK21" s="5">
        <v>41468361</v>
      </c>
      <c r="CL21" s="5">
        <v>41960622</v>
      </c>
      <c r="CM21" s="5">
        <v>42670155</v>
      </c>
      <c r="CN21" s="5">
        <f>Target_CC[[#This Row],[Est_Sust_POTS Mar]]</f>
        <v>42670155</v>
      </c>
      <c r="CO21" s="5">
        <f>Target_CC[[#This Row],[Est_Sust_POTS Apr]]</f>
        <v>42670155</v>
      </c>
      <c r="CP21" s="5">
        <f>Target_CC[[#This Row],[Est_Sust_POTS Mei]]</f>
        <v>42670155</v>
      </c>
      <c r="CQ21" s="5">
        <f>Target_CC[[#This Row],[Est_Sust_POTS Jun]]</f>
        <v>42670155</v>
      </c>
      <c r="CR21" s="5">
        <f>Target_CC[[#This Row],[Est_Sust_POTS Jul]]</f>
        <v>42670155</v>
      </c>
      <c r="CS21" s="5">
        <f>Target_CC[[#This Row],[Est_Sust_POTS Agu]]</f>
        <v>42670155</v>
      </c>
      <c r="CT21" s="5">
        <f>Target_CC[[#This Row],[Est_Sust_POTS Sep]]</f>
        <v>42670155</v>
      </c>
      <c r="CU21" s="5">
        <f>Target_CC[[#This Row],[Est_Sust_POTS Okt]]</f>
        <v>42670155</v>
      </c>
      <c r="CV21" s="5">
        <f>Target_CC[[#This Row],[Est_Sust_POTS Nov]]</f>
        <v>42670155</v>
      </c>
      <c r="CW21" s="5">
        <f>SUM(Target_CC[[#This Row],[Est_Sust_POTS Jan]:[Est_Sust_POTS Des]])</f>
        <v>510130533</v>
      </c>
      <c r="CX21" s="5"/>
      <c r="CY21" s="5">
        <v>0</v>
      </c>
      <c r="CZ21" s="5">
        <v>0</v>
      </c>
      <c r="DA21" s="5">
        <v>0</v>
      </c>
      <c r="DB21" s="5"/>
      <c r="DC21" s="5"/>
      <c r="DD21" s="5"/>
      <c r="DE21" s="5"/>
      <c r="DF21" s="5"/>
      <c r="DG21" s="5"/>
      <c r="DH21" s="5"/>
      <c r="DI21" s="5"/>
      <c r="DJ21" s="5">
        <f>SUM(Target_CC[[#This Row],[BC_Jan]:[BC_Des]])</f>
        <v>0</v>
      </c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 t="s">
        <v>160</v>
      </c>
    </row>
    <row r="22" spans="2:128" x14ac:dyDescent="0.3">
      <c r="B22">
        <v>76510262</v>
      </c>
      <c r="C22" t="s">
        <v>179</v>
      </c>
      <c r="D22" t="s">
        <v>157</v>
      </c>
      <c r="E22" t="s">
        <v>157</v>
      </c>
      <c r="F22" t="s">
        <v>158</v>
      </c>
      <c r="G22" t="s">
        <v>20</v>
      </c>
      <c r="H22" t="s">
        <v>159</v>
      </c>
      <c r="I22" t="s">
        <v>31</v>
      </c>
      <c r="J22" s="5">
        <v>1117374810.1322892</v>
      </c>
      <c r="K22" s="5">
        <v>283581770.32456332</v>
      </c>
      <c r="L22" s="5">
        <v>347989382.62765813</v>
      </c>
      <c r="M22" s="5">
        <v>335460579.40733248</v>
      </c>
      <c r="N22" s="5">
        <v>336567520.6921491</v>
      </c>
      <c r="O22" s="5">
        <v>302313121.71079034</v>
      </c>
      <c r="P22" s="5">
        <v>381412312.0193491</v>
      </c>
      <c r="Q22" s="5">
        <v>506438878.93958712</v>
      </c>
      <c r="R22" s="5">
        <v>236485480.09238726</v>
      </c>
      <c r="S22" s="5">
        <v>399236579.84837604</v>
      </c>
      <c r="T22" s="5">
        <v>574087948.81652188</v>
      </c>
      <c r="U22" s="5">
        <v>356104167.96823275</v>
      </c>
      <c r="V22" s="5">
        <v>481027305.57392561</v>
      </c>
      <c r="W22" s="5">
        <f>SUM(Target_CC[[#This Row],[Target_Sust_Jan]:[Target_Sust_Des]])</f>
        <v>4540705048.0208731</v>
      </c>
      <c r="X22" s="5">
        <v>3023089.8794459701</v>
      </c>
      <c r="Y22" s="5">
        <v>14516489.392728269</v>
      </c>
      <c r="Z22" s="5">
        <v>12199441.540779352</v>
      </c>
      <c r="AA22" s="5">
        <v>42551460.339458644</v>
      </c>
      <c r="AB22" s="5">
        <v>33389533.533383906</v>
      </c>
      <c r="AC22" s="5">
        <v>57778153.630890608</v>
      </c>
      <c r="AD22" s="5">
        <v>83988433.469231844</v>
      </c>
      <c r="AE22" s="5">
        <v>41616601.877337813</v>
      </c>
      <c r="AF22" s="5">
        <v>72944929.054115772</v>
      </c>
      <c r="AG22" s="5">
        <v>66931140.986363173</v>
      </c>
      <c r="AH22" s="5">
        <v>41529708.97757411</v>
      </c>
      <c r="AI22" s="5">
        <v>64254955.419850111</v>
      </c>
      <c r="AJ22" s="5">
        <f>SUM(Target_CC[[#This Row],[Target_Scal_Jan]:[Target_Scal_Des]])</f>
        <v>534723938.10115957</v>
      </c>
      <c r="AK22" s="5">
        <v>286604860.20400929</v>
      </c>
      <c r="AL22" s="5">
        <v>362505872.0203864</v>
      </c>
      <c r="AM22" s="5">
        <v>347660020.94811183</v>
      </c>
      <c r="AN22" s="5">
        <v>379118981.03160775</v>
      </c>
      <c r="AO22" s="5">
        <v>335702655.24417424</v>
      </c>
      <c r="AP22" s="5">
        <v>439190465.65023971</v>
      </c>
      <c r="AQ22" s="5">
        <v>590427312.40881896</v>
      </c>
      <c r="AR22" s="5">
        <v>278102081.96972507</v>
      </c>
      <c r="AS22" s="5">
        <v>472181508.90249181</v>
      </c>
      <c r="AT22" s="5">
        <v>641019089.80288506</v>
      </c>
      <c r="AU22" s="5">
        <v>397633876.94580686</v>
      </c>
      <c r="AV22" s="5">
        <v>545282260.99377573</v>
      </c>
      <c r="AW22" s="5">
        <f>SUM(Target_CC[[#This Row],[Target_Jan]:[Target_Des]])</f>
        <v>5075428986.1220322</v>
      </c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>
        <f>SUM(Target_CC[[#This Row],[Target_NGTMA_Jan]:[Target_NGTMA_Des]])</f>
        <v>0</v>
      </c>
      <c r="BK22" s="5">
        <v>378227863</v>
      </c>
      <c r="BL22" s="5">
        <v>225946205</v>
      </c>
      <c r="BM22" s="5">
        <v>302980119</v>
      </c>
      <c r="BN22" s="5">
        <f>Target_CC[[#This Row],[Est_Sust_NP Apr]]+Target_CC[[#This Row],[Est_Sust_POTS Apr]]+Target_CC[[#This Row],[BC_Apr]]</f>
        <v>289053607.35000002</v>
      </c>
      <c r="BO22" s="5">
        <f>Target_CC[[#This Row],[Est_Sust_NP Mei]]+Target_CC[[#This Row],[Est_Sust_POTS Mei]]+Target_CC[[#This Row],[BC_Mei]]</f>
        <v>289053607.35000002</v>
      </c>
      <c r="BP22" s="5">
        <f>Target_CC[[#This Row],[Est_Sust_NP Jun]]+Target_CC[[#This Row],[Est_Sust_POTS Jun]]+Target_CC[[#This Row],[BC_Jun]]</f>
        <v>289053607.35000002</v>
      </c>
      <c r="BQ22" s="5">
        <f>Target_CC[[#This Row],[Est_Sust_NP Jul]]+Target_CC[[#This Row],[Est_Sust_POTS Jul]]+Target_CC[[#This Row],[BC_Jul]]</f>
        <v>289053607.35000002</v>
      </c>
      <c r="BR22" s="5">
        <f>Target_CC[[#This Row],[Est_Sust_NP Agu]]+Target_CC[[#This Row],[Est_Sust_POTS Agu]]+Target_CC[[#This Row],[BC_Agu]]</f>
        <v>289053607.35000002</v>
      </c>
      <c r="BS22" s="5">
        <f>Target_CC[[#This Row],[Est_Sust_NP Sep]]+Target_CC[[#This Row],[Est_Sust_POTS Sep]]+Target_CC[[#This Row],[BC_Sep]]</f>
        <v>289053607.35000002</v>
      </c>
      <c r="BT22" s="5">
        <f>Target_CC[[#This Row],[Est_Sust_NP Okt]]+Target_CC[[#This Row],[Est_Sust_POTS Okt]]+Target_CC[[#This Row],[BC_Okt]]</f>
        <v>289053607.35000002</v>
      </c>
      <c r="BU22" s="5">
        <f>Target_CC[[#This Row],[Est_Sust_NP Nov]]+Target_CC[[#This Row],[Est_Sust_POTS Nov]]+Target_CC[[#This Row],[BC_Nov]]</f>
        <v>289053607.35000002</v>
      </c>
      <c r="BV22" s="5">
        <f>Target_CC[[#This Row],[Est_Sust_NP Des]]+Target_CC[[#This Row],[Est_Sust_POTS Des]]+Target_CC[[#This Row],[BC_Des]]</f>
        <v>289053607.35000002</v>
      </c>
      <c r="BW22" s="5">
        <f>SUM(Target_CC[[#This Row],[Real_Jan]:[Real_Des]])</f>
        <v>3508636653.1499991</v>
      </c>
      <c r="BX22" s="5">
        <v>353080954</v>
      </c>
      <c r="BY22" s="5">
        <v>200775875</v>
      </c>
      <c r="BZ22" s="5">
        <v>278530233</v>
      </c>
      <c r="CA22" s="5">
        <f>Target_CC[[#This Row],[Est_Sust_NP Mar]]*95%</f>
        <v>264603721.34999999</v>
      </c>
      <c r="CB22" s="5">
        <f>Target_CC[[#This Row],[Est_Sust_NP Apr]]</f>
        <v>264603721.34999999</v>
      </c>
      <c r="CC22" s="5">
        <f>Target_CC[[#This Row],[Est_Sust_NP Mei]]</f>
        <v>264603721.34999999</v>
      </c>
      <c r="CD22" s="5">
        <f>Target_CC[[#This Row],[Est_Sust_NP Jun]]</f>
        <v>264603721.34999999</v>
      </c>
      <c r="CE22" s="5">
        <f>Target_CC[[#This Row],[Est_Sust_NP Jul]]</f>
        <v>264603721.34999999</v>
      </c>
      <c r="CF22" s="5">
        <f>Target_CC[[#This Row],[Est_Sust_NP Agu]]</f>
        <v>264603721.34999999</v>
      </c>
      <c r="CG22" s="5">
        <f>Target_CC[[#This Row],[Est_Sust_NP Sep]]</f>
        <v>264603721.34999999</v>
      </c>
      <c r="CH22" s="5">
        <f>Target_CC[[#This Row],[Est_Sust_NP Okt]]</f>
        <v>264603721.34999999</v>
      </c>
      <c r="CI22" s="5">
        <f>Target_CC[[#This Row],[Est_Sust_NP Nov]]</f>
        <v>264603721.34999999</v>
      </c>
      <c r="CJ22" s="5">
        <f>SUM(Target_CC[[#This Row],[Est_Sust_NP Jan]:[Est_Sust_NP Des]])</f>
        <v>3213820554.1499991</v>
      </c>
      <c r="CK22" s="5">
        <v>25146909</v>
      </c>
      <c r="CL22" s="5">
        <v>25170330</v>
      </c>
      <c r="CM22" s="5">
        <v>24449886</v>
      </c>
      <c r="CN22" s="5">
        <f>Target_CC[[#This Row],[Est_Sust_POTS Mar]]</f>
        <v>24449886</v>
      </c>
      <c r="CO22" s="5">
        <f>Target_CC[[#This Row],[Est_Sust_POTS Apr]]</f>
        <v>24449886</v>
      </c>
      <c r="CP22" s="5">
        <f>Target_CC[[#This Row],[Est_Sust_POTS Mei]]</f>
        <v>24449886</v>
      </c>
      <c r="CQ22" s="5">
        <f>Target_CC[[#This Row],[Est_Sust_POTS Jun]]</f>
        <v>24449886</v>
      </c>
      <c r="CR22" s="5">
        <f>Target_CC[[#This Row],[Est_Sust_POTS Jul]]</f>
        <v>24449886</v>
      </c>
      <c r="CS22" s="5">
        <f>Target_CC[[#This Row],[Est_Sust_POTS Agu]]</f>
        <v>24449886</v>
      </c>
      <c r="CT22" s="5">
        <f>Target_CC[[#This Row],[Est_Sust_POTS Sep]]</f>
        <v>24449886</v>
      </c>
      <c r="CU22" s="5">
        <f>Target_CC[[#This Row],[Est_Sust_POTS Okt]]</f>
        <v>24449886</v>
      </c>
      <c r="CV22" s="5">
        <f>Target_CC[[#This Row],[Est_Sust_POTS Nov]]</f>
        <v>24449886</v>
      </c>
      <c r="CW22" s="5">
        <f>SUM(Target_CC[[#This Row],[Est_Sust_POTS Jan]:[Est_Sust_POTS Des]])</f>
        <v>294816099</v>
      </c>
      <c r="CX22" s="5"/>
      <c r="CY22" s="5">
        <v>0</v>
      </c>
      <c r="CZ22" s="5">
        <v>0</v>
      </c>
      <c r="DA22" s="5">
        <v>0</v>
      </c>
      <c r="DB22" s="5"/>
      <c r="DC22" s="5"/>
      <c r="DD22" s="5"/>
      <c r="DE22" s="5"/>
      <c r="DF22" s="5"/>
      <c r="DG22" s="5"/>
      <c r="DH22" s="5"/>
      <c r="DI22" s="5"/>
      <c r="DJ22" s="5">
        <f>SUM(Target_CC[[#This Row],[BC_Jan]:[BC_Des]])</f>
        <v>0</v>
      </c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 t="s">
        <v>160</v>
      </c>
    </row>
    <row r="23" spans="2:128" x14ac:dyDescent="0.3">
      <c r="B23">
        <v>76510243</v>
      </c>
      <c r="C23" t="s">
        <v>180</v>
      </c>
      <c r="D23" t="s">
        <v>157</v>
      </c>
      <c r="E23" t="s">
        <v>157</v>
      </c>
      <c r="F23" t="s">
        <v>158</v>
      </c>
      <c r="G23" t="s">
        <v>20</v>
      </c>
      <c r="H23" t="s">
        <v>159</v>
      </c>
      <c r="I23" t="s">
        <v>31</v>
      </c>
      <c r="J23" s="5">
        <v>3657934848.5418148</v>
      </c>
      <c r="K23" s="5">
        <v>197227200.06827167</v>
      </c>
      <c r="L23" s="5">
        <v>136181803.14845958</v>
      </c>
      <c r="M23" s="5">
        <v>548054753.98411047</v>
      </c>
      <c r="N23" s="5">
        <v>120059763.00268866</v>
      </c>
      <c r="O23" s="5">
        <v>144749262.51049894</v>
      </c>
      <c r="P23" s="5">
        <v>569023193.30982983</v>
      </c>
      <c r="Q23" s="5">
        <v>226020250.2698684</v>
      </c>
      <c r="R23" s="5">
        <v>127443340.2345538</v>
      </c>
      <c r="S23" s="5">
        <v>133138361.71178083</v>
      </c>
      <c r="T23" s="5">
        <v>353060168.36861509</v>
      </c>
      <c r="U23" s="5">
        <v>216556266.96778485</v>
      </c>
      <c r="V23" s="5">
        <v>214384155.69288045</v>
      </c>
      <c r="W23" s="5">
        <f>SUM(Target_CC[[#This Row],[Target_Sust_Jan]:[Target_Sust_Des]])</f>
        <v>2985898519.2693429</v>
      </c>
      <c r="X23" s="5">
        <v>2102517.209746778</v>
      </c>
      <c r="Y23" s="5">
        <v>5680867.8643004596</v>
      </c>
      <c r="Z23" s="5">
        <v>19930693.329712987</v>
      </c>
      <c r="AA23" s="5">
        <v>15178880.699087247</v>
      </c>
      <c r="AB23" s="5">
        <v>15987100.815129399</v>
      </c>
      <c r="AC23" s="5">
        <v>86198343.489571095</v>
      </c>
      <c r="AD23" s="5">
        <v>37483470.448078424</v>
      </c>
      <c r="AE23" s="5">
        <v>22427418.167016104</v>
      </c>
      <c r="AF23" s="5">
        <v>24325847.980000809</v>
      </c>
      <c r="AG23" s="5">
        <v>41162194.668018103</v>
      </c>
      <c r="AH23" s="5">
        <v>25255303.232632339</v>
      </c>
      <c r="AI23" s="5">
        <v>28637135.99445802</v>
      </c>
      <c r="AJ23" s="5">
        <f>SUM(Target_CC[[#This Row],[Target_Scal_Jan]:[Target_Scal_Des]])</f>
        <v>324369773.89775175</v>
      </c>
      <c r="AK23" s="5">
        <v>199329717.27801844</v>
      </c>
      <c r="AL23" s="5">
        <v>141862671.01276004</v>
      </c>
      <c r="AM23" s="5">
        <v>567985447.31382346</v>
      </c>
      <c r="AN23" s="5">
        <v>135238643.70177591</v>
      </c>
      <c r="AO23" s="5">
        <v>160736363.32562834</v>
      </c>
      <c r="AP23" s="5">
        <v>655221536.79940093</v>
      </c>
      <c r="AQ23" s="5">
        <v>263503720.71794683</v>
      </c>
      <c r="AR23" s="5">
        <v>149870758.4015699</v>
      </c>
      <c r="AS23" s="5">
        <v>157464209.69178164</v>
      </c>
      <c r="AT23" s="5">
        <v>394222363.03663319</v>
      </c>
      <c r="AU23" s="5">
        <v>241811570.20041719</v>
      </c>
      <c r="AV23" s="5">
        <v>243021291.68733847</v>
      </c>
      <c r="AW23" s="5">
        <f>SUM(Target_CC[[#This Row],[Target_Jan]:[Target_Des]])</f>
        <v>3310268293.1670938</v>
      </c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>
        <f>SUM(Target_CC[[#This Row],[Target_NGTMA_Jan]:[Target_NGTMA_Des]])</f>
        <v>0</v>
      </c>
      <c r="BK23" s="5">
        <v>110833884</v>
      </c>
      <c r="BL23" s="5">
        <v>113557765</v>
      </c>
      <c r="BM23" s="5">
        <v>662125951</v>
      </c>
      <c r="BN23" s="5">
        <f>Target_CC[[#This Row],[Est_Sust_NP Apr]]+Target_CC[[#This Row],[Est_Sust_POTS Apr]]+Target_CC[[#This Row],[BC_Apr]]</f>
        <v>121082501.55</v>
      </c>
      <c r="BO23" s="5">
        <f>Target_CC[[#This Row],[Est_Sust_NP Mei]]+Target_CC[[#This Row],[Est_Sust_POTS Mei]]+Target_CC[[#This Row],[BC_Mei]]</f>
        <v>121082501.55</v>
      </c>
      <c r="BP23" s="5">
        <f>Target_CC[[#This Row],[Est_Sust_NP Jun]]+Target_CC[[#This Row],[Est_Sust_POTS Jun]]+Target_CC[[#This Row],[BC_Jun]]</f>
        <v>121082501.55</v>
      </c>
      <c r="BQ23" s="5">
        <f>Target_CC[[#This Row],[Est_Sust_NP Jul]]+Target_CC[[#This Row],[Est_Sust_POTS Jul]]+Target_CC[[#This Row],[BC_Jul]]</f>
        <v>121082501.55</v>
      </c>
      <c r="BR23" s="5">
        <f>Target_CC[[#This Row],[Est_Sust_NP Agu]]+Target_CC[[#This Row],[Est_Sust_POTS Agu]]+Target_CC[[#This Row],[BC_Agu]]</f>
        <v>121082501.55</v>
      </c>
      <c r="BS23" s="5">
        <f>Target_CC[[#This Row],[Est_Sust_NP Sep]]+Target_CC[[#This Row],[Est_Sust_POTS Sep]]+Target_CC[[#This Row],[BC_Sep]]</f>
        <v>121082501.55</v>
      </c>
      <c r="BT23" s="5">
        <f>Target_CC[[#This Row],[Est_Sust_NP Okt]]+Target_CC[[#This Row],[Est_Sust_POTS Okt]]+Target_CC[[#This Row],[BC_Okt]]</f>
        <v>121082501.55</v>
      </c>
      <c r="BU23" s="5">
        <f>Target_CC[[#This Row],[Est_Sust_NP Nov]]+Target_CC[[#This Row],[Est_Sust_POTS Nov]]+Target_CC[[#This Row],[BC_Nov]]</f>
        <v>121082501.55</v>
      </c>
      <c r="BV23" s="5">
        <f>Target_CC[[#This Row],[Est_Sust_NP Des]]+Target_CC[[#This Row],[Est_Sust_POTS Des]]+Target_CC[[#This Row],[BC_Des]]</f>
        <v>121082501.55</v>
      </c>
      <c r="BW23" s="5">
        <f>SUM(Target_CC[[#This Row],[Real_Jan]:[Real_Des]])</f>
        <v>1976260113.9499996</v>
      </c>
      <c r="BX23" s="5">
        <v>61825293</v>
      </c>
      <c r="BY23" s="5">
        <v>63693161</v>
      </c>
      <c r="BZ23" s="5">
        <v>65726969</v>
      </c>
      <c r="CA23" s="5">
        <f>Target_CC[[#This Row],[Est_Sust_NP Mar]]*95%</f>
        <v>62440620.549999997</v>
      </c>
      <c r="CB23" s="5">
        <f>Target_CC[[#This Row],[Est_Sust_NP Apr]]</f>
        <v>62440620.549999997</v>
      </c>
      <c r="CC23" s="5">
        <f>Target_CC[[#This Row],[Est_Sust_NP Mei]]</f>
        <v>62440620.549999997</v>
      </c>
      <c r="CD23" s="5">
        <f>Target_CC[[#This Row],[Est_Sust_NP Jun]]</f>
        <v>62440620.549999997</v>
      </c>
      <c r="CE23" s="5">
        <f>Target_CC[[#This Row],[Est_Sust_NP Jul]]</f>
        <v>62440620.549999997</v>
      </c>
      <c r="CF23" s="5">
        <f>Target_CC[[#This Row],[Est_Sust_NP Agu]]</f>
        <v>62440620.549999997</v>
      </c>
      <c r="CG23" s="5">
        <f>Target_CC[[#This Row],[Est_Sust_NP Sep]]</f>
        <v>62440620.549999997</v>
      </c>
      <c r="CH23" s="5">
        <f>Target_CC[[#This Row],[Est_Sust_NP Okt]]</f>
        <v>62440620.549999997</v>
      </c>
      <c r="CI23" s="5">
        <f>Target_CC[[#This Row],[Est_Sust_NP Nov]]</f>
        <v>62440620.549999997</v>
      </c>
      <c r="CJ23" s="5">
        <f>SUM(Target_CC[[#This Row],[Est_Sust_NP Jan]:[Est_Sust_NP Des]])</f>
        <v>753211007.94999993</v>
      </c>
      <c r="CK23" s="5">
        <v>58156591</v>
      </c>
      <c r="CL23" s="5">
        <v>59012604</v>
      </c>
      <c r="CM23" s="5">
        <v>58641881</v>
      </c>
      <c r="CN23" s="5">
        <f>Target_CC[[#This Row],[Est_Sust_POTS Mar]]</f>
        <v>58641881</v>
      </c>
      <c r="CO23" s="5">
        <f>Target_CC[[#This Row],[Est_Sust_POTS Apr]]</f>
        <v>58641881</v>
      </c>
      <c r="CP23" s="5">
        <f>Target_CC[[#This Row],[Est_Sust_POTS Mei]]</f>
        <v>58641881</v>
      </c>
      <c r="CQ23" s="5">
        <f>Target_CC[[#This Row],[Est_Sust_POTS Jun]]</f>
        <v>58641881</v>
      </c>
      <c r="CR23" s="5">
        <f>Target_CC[[#This Row],[Est_Sust_POTS Jul]]</f>
        <v>58641881</v>
      </c>
      <c r="CS23" s="5">
        <f>Target_CC[[#This Row],[Est_Sust_POTS Agu]]</f>
        <v>58641881</v>
      </c>
      <c r="CT23" s="5">
        <f>Target_CC[[#This Row],[Est_Sust_POTS Sep]]</f>
        <v>58641881</v>
      </c>
      <c r="CU23" s="5">
        <f>Target_CC[[#This Row],[Est_Sust_POTS Okt]]</f>
        <v>58641881</v>
      </c>
      <c r="CV23" s="5">
        <f>Target_CC[[#This Row],[Est_Sust_POTS Nov]]</f>
        <v>58641881</v>
      </c>
      <c r="CW23" s="5">
        <f>SUM(Target_CC[[#This Row],[Est_Sust_POTS Jan]:[Est_Sust_POTS Des]])</f>
        <v>703588005</v>
      </c>
      <c r="CX23" s="5"/>
      <c r="CY23" s="5">
        <v>0</v>
      </c>
      <c r="CZ23" s="5">
        <v>549872843</v>
      </c>
      <c r="DA23" s="5">
        <v>0</v>
      </c>
      <c r="DB23" s="5"/>
      <c r="DC23" s="5"/>
      <c r="DD23" s="5"/>
      <c r="DE23" s="5"/>
      <c r="DF23" s="5"/>
      <c r="DG23" s="5"/>
      <c r="DH23" s="5"/>
      <c r="DI23" s="5"/>
      <c r="DJ23" s="5">
        <f>SUM(Target_CC[[#This Row],[BC_Jan]:[BC_Des]])</f>
        <v>549872843</v>
      </c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 t="s">
        <v>160</v>
      </c>
    </row>
    <row r="24" spans="2:128" x14ac:dyDescent="0.3">
      <c r="B24">
        <v>76510259</v>
      </c>
      <c r="C24" t="s">
        <v>181</v>
      </c>
      <c r="D24" t="s">
        <v>157</v>
      </c>
      <c r="E24" t="s">
        <v>157</v>
      </c>
      <c r="F24" t="s">
        <v>158</v>
      </c>
      <c r="G24" t="s">
        <v>20</v>
      </c>
      <c r="H24" t="s">
        <v>159</v>
      </c>
      <c r="I24" t="s">
        <v>31</v>
      </c>
      <c r="J24" s="5">
        <v>630302885.91750956</v>
      </c>
      <c r="K24" s="5">
        <v>57852267.65117754</v>
      </c>
      <c r="L24" s="5">
        <v>72243860.14803037</v>
      </c>
      <c r="M24" s="5">
        <v>63474187.090940475</v>
      </c>
      <c r="N24" s="5">
        <v>44393515.011706144</v>
      </c>
      <c r="O24" s="5">
        <v>59138766.349330373</v>
      </c>
      <c r="P24" s="5">
        <v>56941416.495223939</v>
      </c>
      <c r="Q24" s="5">
        <v>84709900.70629108</v>
      </c>
      <c r="R24" s="5">
        <v>39436982.646212824</v>
      </c>
      <c r="S24" s="5">
        <v>65178606.321974672</v>
      </c>
      <c r="T24" s="5">
        <v>163951713.38337547</v>
      </c>
      <c r="U24" s="5">
        <v>87620818.511635244</v>
      </c>
      <c r="V24" s="5">
        <v>137374858.84456164</v>
      </c>
      <c r="W24" s="5">
        <f>SUM(Target_CC[[#This Row],[Target_Sust_Jan]:[Target_Sust_Des]])</f>
        <v>932316893.16045976</v>
      </c>
      <c r="X24" s="5">
        <v>616727.2481552884</v>
      </c>
      <c r="Y24" s="5">
        <v>3013675.9392189384</v>
      </c>
      <c r="Z24" s="5">
        <v>2308317.8242060095</v>
      </c>
      <c r="AA24" s="5">
        <v>5612570.3676487878</v>
      </c>
      <c r="AB24" s="5">
        <v>6531690.7548358068</v>
      </c>
      <c r="AC24" s="5">
        <v>8625756.9736099094</v>
      </c>
      <c r="AD24" s="5">
        <v>14048391.929451913</v>
      </c>
      <c r="AE24" s="5">
        <v>6940101.3770052195</v>
      </c>
      <c r="AF24" s="5">
        <v>11908850.676479228</v>
      </c>
      <c r="AG24" s="5">
        <v>19114623.928337544</v>
      </c>
      <c r="AH24" s="5">
        <v>10218546.763793185</v>
      </c>
      <c r="AI24" s="5">
        <v>18350341.713624269</v>
      </c>
      <c r="AJ24" s="5">
        <f>SUM(Target_CC[[#This Row],[Target_Scal_Jan]:[Target_Scal_Des]])</f>
        <v>107289595.4963661</v>
      </c>
      <c r="AK24" s="5">
        <v>58468994.899332829</v>
      </c>
      <c r="AL24" s="5">
        <v>75257536.087249309</v>
      </c>
      <c r="AM24" s="5">
        <v>65782504.915146485</v>
      </c>
      <c r="AN24" s="5">
        <v>50006085.379354931</v>
      </c>
      <c r="AO24" s="5">
        <v>65670457.10416618</v>
      </c>
      <c r="AP24" s="5">
        <v>65567173.468833849</v>
      </c>
      <c r="AQ24" s="5">
        <v>98758292.635742992</v>
      </c>
      <c r="AR24" s="5">
        <v>46377084.023218043</v>
      </c>
      <c r="AS24" s="5">
        <v>77087456.9984539</v>
      </c>
      <c r="AT24" s="5">
        <v>183066337.31171301</v>
      </c>
      <c r="AU24" s="5">
        <v>97839365.275428429</v>
      </c>
      <c r="AV24" s="5">
        <v>155725200.55818591</v>
      </c>
      <c r="AW24" s="5">
        <f>SUM(Target_CC[[#This Row],[Target_Jan]:[Target_Des]])</f>
        <v>1039606488.6568258</v>
      </c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>
        <f>SUM(Target_CC[[#This Row],[Target_NGTMA_Jan]:[Target_NGTMA_Des]])</f>
        <v>0</v>
      </c>
      <c r="BK24" s="5">
        <v>60128254</v>
      </c>
      <c r="BL24" s="5">
        <v>59977215</v>
      </c>
      <c r="BM24" s="5">
        <v>58993184</v>
      </c>
      <c r="BN24" s="5">
        <f>Target_CC[[#This Row],[Est_Sust_NP Apr]]+Target_CC[[#This Row],[Est_Sust_POTS Apr]]+Target_CC[[#This Row],[BC_Apr]]</f>
        <v>57292702.899999999</v>
      </c>
      <c r="BO24" s="5">
        <f>Target_CC[[#This Row],[Est_Sust_NP Mei]]+Target_CC[[#This Row],[Est_Sust_POTS Mei]]+Target_CC[[#This Row],[BC_Mei]]</f>
        <v>57292702.899999999</v>
      </c>
      <c r="BP24" s="5">
        <f>Target_CC[[#This Row],[Est_Sust_NP Jun]]+Target_CC[[#This Row],[Est_Sust_POTS Jun]]+Target_CC[[#This Row],[BC_Jun]]</f>
        <v>57292702.899999999</v>
      </c>
      <c r="BQ24" s="5">
        <f>Target_CC[[#This Row],[Est_Sust_NP Jul]]+Target_CC[[#This Row],[Est_Sust_POTS Jul]]+Target_CC[[#This Row],[BC_Jul]]</f>
        <v>57292702.899999999</v>
      </c>
      <c r="BR24" s="5">
        <f>Target_CC[[#This Row],[Est_Sust_NP Agu]]+Target_CC[[#This Row],[Est_Sust_POTS Agu]]+Target_CC[[#This Row],[BC_Agu]]</f>
        <v>57292702.899999999</v>
      </c>
      <c r="BS24" s="5">
        <f>Target_CC[[#This Row],[Est_Sust_NP Sep]]+Target_CC[[#This Row],[Est_Sust_POTS Sep]]+Target_CC[[#This Row],[BC_Sep]]</f>
        <v>57292702.899999999</v>
      </c>
      <c r="BT24" s="5">
        <f>Target_CC[[#This Row],[Est_Sust_NP Okt]]+Target_CC[[#This Row],[Est_Sust_POTS Okt]]+Target_CC[[#This Row],[BC_Okt]]</f>
        <v>57292702.899999999</v>
      </c>
      <c r="BU24" s="5">
        <f>Target_CC[[#This Row],[Est_Sust_NP Nov]]+Target_CC[[#This Row],[Est_Sust_POTS Nov]]+Target_CC[[#This Row],[BC_Nov]]</f>
        <v>57292702.899999999</v>
      </c>
      <c r="BV24" s="5">
        <f>Target_CC[[#This Row],[Est_Sust_NP Des]]+Target_CC[[#This Row],[Est_Sust_POTS Des]]+Target_CC[[#This Row],[BC_Des]]</f>
        <v>57292702.899999999</v>
      </c>
      <c r="BW24" s="5">
        <f>SUM(Target_CC[[#This Row],[Real_Jan]:[Real_Des]])</f>
        <v>694732979.0999999</v>
      </c>
      <c r="BX24" s="5">
        <v>35708622</v>
      </c>
      <c r="BY24" s="5">
        <v>35708622</v>
      </c>
      <c r="BZ24" s="5">
        <v>34009622</v>
      </c>
      <c r="CA24" s="5">
        <f>Target_CC[[#This Row],[Est_Sust_NP Mar]]*95%</f>
        <v>32309140.899999999</v>
      </c>
      <c r="CB24" s="5">
        <f>Target_CC[[#This Row],[Est_Sust_NP Apr]]</f>
        <v>32309140.899999999</v>
      </c>
      <c r="CC24" s="5">
        <f>Target_CC[[#This Row],[Est_Sust_NP Mei]]</f>
        <v>32309140.899999999</v>
      </c>
      <c r="CD24" s="5">
        <f>Target_CC[[#This Row],[Est_Sust_NP Jun]]</f>
        <v>32309140.899999999</v>
      </c>
      <c r="CE24" s="5">
        <f>Target_CC[[#This Row],[Est_Sust_NP Jul]]</f>
        <v>32309140.899999999</v>
      </c>
      <c r="CF24" s="5">
        <f>Target_CC[[#This Row],[Est_Sust_NP Agu]]</f>
        <v>32309140.899999999</v>
      </c>
      <c r="CG24" s="5">
        <f>Target_CC[[#This Row],[Est_Sust_NP Sep]]</f>
        <v>32309140.899999999</v>
      </c>
      <c r="CH24" s="5">
        <f>Target_CC[[#This Row],[Est_Sust_NP Okt]]</f>
        <v>32309140.899999999</v>
      </c>
      <c r="CI24" s="5">
        <f>Target_CC[[#This Row],[Est_Sust_NP Nov]]</f>
        <v>32309140.899999999</v>
      </c>
      <c r="CJ24" s="5">
        <f>SUM(Target_CC[[#This Row],[Est_Sust_NP Jan]:[Est_Sust_NP Des]])</f>
        <v>396209134.09999996</v>
      </c>
      <c r="CK24" s="5">
        <v>24419632</v>
      </c>
      <c r="CL24" s="5">
        <v>24268593</v>
      </c>
      <c r="CM24" s="5">
        <v>24983562</v>
      </c>
      <c r="CN24" s="5">
        <f>Target_CC[[#This Row],[Est_Sust_POTS Mar]]</f>
        <v>24983562</v>
      </c>
      <c r="CO24" s="5">
        <f>Target_CC[[#This Row],[Est_Sust_POTS Apr]]</f>
        <v>24983562</v>
      </c>
      <c r="CP24" s="5">
        <f>Target_CC[[#This Row],[Est_Sust_POTS Mei]]</f>
        <v>24983562</v>
      </c>
      <c r="CQ24" s="5">
        <f>Target_CC[[#This Row],[Est_Sust_POTS Jun]]</f>
        <v>24983562</v>
      </c>
      <c r="CR24" s="5">
        <f>Target_CC[[#This Row],[Est_Sust_POTS Jul]]</f>
        <v>24983562</v>
      </c>
      <c r="CS24" s="5">
        <f>Target_CC[[#This Row],[Est_Sust_POTS Agu]]</f>
        <v>24983562</v>
      </c>
      <c r="CT24" s="5">
        <f>Target_CC[[#This Row],[Est_Sust_POTS Sep]]</f>
        <v>24983562</v>
      </c>
      <c r="CU24" s="5">
        <f>Target_CC[[#This Row],[Est_Sust_POTS Okt]]</f>
        <v>24983562</v>
      </c>
      <c r="CV24" s="5">
        <f>Target_CC[[#This Row],[Est_Sust_POTS Nov]]</f>
        <v>24983562</v>
      </c>
      <c r="CW24" s="5">
        <f>SUM(Target_CC[[#This Row],[Est_Sust_POTS Jan]:[Est_Sust_POTS Des]])</f>
        <v>298523845</v>
      </c>
      <c r="CX24" s="5"/>
      <c r="CY24" s="5">
        <v>0</v>
      </c>
      <c r="CZ24" s="5">
        <v>0</v>
      </c>
      <c r="DA24" s="5">
        <v>0</v>
      </c>
      <c r="DB24" s="5"/>
      <c r="DC24" s="5"/>
      <c r="DD24" s="5"/>
      <c r="DE24" s="5"/>
      <c r="DF24" s="5"/>
      <c r="DG24" s="5"/>
      <c r="DH24" s="5"/>
      <c r="DI24" s="5"/>
      <c r="DJ24" s="5">
        <f>SUM(Target_CC[[#This Row],[BC_Jan]:[BC_Des]])</f>
        <v>0</v>
      </c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 t="s">
        <v>160</v>
      </c>
    </row>
    <row r="25" spans="2:128" x14ac:dyDescent="0.3">
      <c r="B25">
        <v>76510263</v>
      </c>
      <c r="C25" t="s">
        <v>182</v>
      </c>
      <c r="D25" t="s">
        <v>157</v>
      </c>
      <c r="E25" t="s">
        <v>157</v>
      </c>
      <c r="F25" t="s">
        <v>158</v>
      </c>
      <c r="G25" t="s">
        <v>20</v>
      </c>
      <c r="H25" t="s">
        <v>159</v>
      </c>
      <c r="I25" t="s">
        <v>31</v>
      </c>
      <c r="J25" s="5">
        <v>5743961157.542675</v>
      </c>
      <c r="K25" s="5">
        <v>166936891.47042662</v>
      </c>
      <c r="L25" s="5">
        <v>169040611.43044847</v>
      </c>
      <c r="M25" s="5">
        <v>779000087.23773825</v>
      </c>
      <c r="N25" s="5">
        <v>378152737.7049194</v>
      </c>
      <c r="O25" s="5">
        <v>909502905.83707631</v>
      </c>
      <c r="P25" s="5">
        <v>365739041.95316404</v>
      </c>
      <c r="Q25" s="5">
        <v>192172717.31229994</v>
      </c>
      <c r="R25" s="5">
        <v>661779841.78019452</v>
      </c>
      <c r="S25" s="5">
        <v>144461056.65467855</v>
      </c>
      <c r="T25" s="5">
        <v>266091298.44914812</v>
      </c>
      <c r="U25" s="5">
        <v>829179920.11750746</v>
      </c>
      <c r="V25" s="5">
        <v>178949194.15610662</v>
      </c>
      <c r="W25" s="5">
        <f>SUM(Target_CC[[#This Row],[Target_Sust_Jan]:[Target_Sust_Des]])</f>
        <v>5041006304.1037083</v>
      </c>
      <c r="X25" s="5">
        <v>1779610.9620615244</v>
      </c>
      <c r="Y25" s="5">
        <v>7051583.6553438902</v>
      </c>
      <c r="Z25" s="5">
        <v>28329307.846867442</v>
      </c>
      <c r="AA25" s="5">
        <v>47808984.026793897</v>
      </c>
      <c r="AB25" s="5">
        <v>100451735.60877967</v>
      </c>
      <c r="AC25" s="5">
        <v>55403892.031971514</v>
      </c>
      <c r="AD25" s="5">
        <v>31870154.827727944</v>
      </c>
      <c r="AE25" s="5">
        <v>116459700.59157348</v>
      </c>
      <c r="AF25" s="5">
        <v>26394629.30165416</v>
      </c>
      <c r="AG25" s="5">
        <v>31022762.711635232</v>
      </c>
      <c r="AH25" s="5">
        <v>96700920.320596099</v>
      </c>
      <c r="AI25" s="5">
        <v>23903783.339699864</v>
      </c>
      <c r="AJ25" s="5">
        <f>SUM(Target_CC[[#This Row],[Target_Scal_Jan]:[Target_Scal_Des]])</f>
        <v>567177065.22470462</v>
      </c>
      <c r="AK25" s="5">
        <v>168716502.43248814</v>
      </c>
      <c r="AL25" s="5">
        <v>176092195.08579236</v>
      </c>
      <c r="AM25" s="5">
        <v>807329395.08460569</v>
      </c>
      <c r="AN25" s="5">
        <v>425961721.73171329</v>
      </c>
      <c r="AO25" s="5">
        <v>1009954641.445856</v>
      </c>
      <c r="AP25" s="5">
        <v>421142933.98513556</v>
      </c>
      <c r="AQ25" s="5">
        <v>224042872.14002788</v>
      </c>
      <c r="AR25" s="5">
        <v>778239542.371768</v>
      </c>
      <c r="AS25" s="5">
        <v>170855685.95633271</v>
      </c>
      <c r="AT25" s="5">
        <v>297114061.16078335</v>
      </c>
      <c r="AU25" s="5">
        <v>925880840.43810356</v>
      </c>
      <c r="AV25" s="5">
        <v>202852977.49580649</v>
      </c>
      <c r="AW25" s="5">
        <f>SUM(Target_CC[[#This Row],[Target_Jan]:[Target_Des]])</f>
        <v>5608183369.328414</v>
      </c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>
        <f>SUM(Target_CC[[#This Row],[Target_NGTMA_Jan]:[Target_NGTMA_Des]])</f>
        <v>0</v>
      </c>
      <c r="BK25" s="5">
        <v>135469514</v>
      </c>
      <c r="BL25" s="5">
        <v>133624216</v>
      </c>
      <c r="BM25" s="5">
        <v>140617977</v>
      </c>
      <c r="BN25" s="5">
        <f>Target_CC[[#This Row],[Est_Sust_NP Apr]]+Target_CC[[#This Row],[Est_Sust_POTS Apr]]+Target_CC[[#This Row],[BC_Apr]]</f>
        <v>138312418.25</v>
      </c>
      <c r="BO25" s="5">
        <f>Target_CC[[#This Row],[Est_Sust_NP Mei]]+Target_CC[[#This Row],[Est_Sust_POTS Mei]]+Target_CC[[#This Row],[BC_Mei]]</f>
        <v>138312418.25</v>
      </c>
      <c r="BP25" s="5">
        <f>Target_CC[[#This Row],[Est_Sust_NP Jun]]+Target_CC[[#This Row],[Est_Sust_POTS Jun]]+Target_CC[[#This Row],[BC_Jun]]</f>
        <v>138312418.25</v>
      </c>
      <c r="BQ25" s="5">
        <f>Target_CC[[#This Row],[Est_Sust_NP Jul]]+Target_CC[[#This Row],[Est_Sust_POTS Jul]]+Target_CC[[#This Row],[BC_Jul]]</f>
        <v>138312418.25</v>
      </c>
      <c r="BR25" s="5">
        <f>Target_CC[[#This Row],[Est_Sust_NP Agu]]+Target_CC[[#This Row],[Est_Sust_POTS Agu]]+Target_CC[[#This Row],[BC_Agu]]</f>
        <v>138312418.25</v>
      </c>
      <c r="BS25" s="5">
        <f>Target_CC[[#This Row],[Est_Sust_NP Sep]]+Target_CC[[#This Row],[Est_Sust_POTS Sep]]+Target_CC[[#This Row],[BC_Sep]]</f>
        <v>138312418.25</v>
      </c>
      <c r="BT25" s="5">
        <f>Target_CC[[#This Row],[Est_Sust_NP Okt]]+Target_CC[[#This Row],[Est_Sust_POTS Okt]]+Target_CC[[#This Row],[BC_Okt]]</f>
        <v>138312418.25</v>
      </c>
      <c r="BU25" s="5">
        <f>Target_CC[[#This Row],[Est_Sust_NP Nov]]+Target_CC[[#This Row],[Est_Sust_POTS Nov]]+Target_CC[[#This Row],[BC_Nov]]</f>
        <v>138312418.25</v>
      </c>
      <c r="BV25" s="5">
        <f>Target_CC[[#This Row],[Est_Sust_NP Des]]+Target_CC[[#This Row],[Est_Sust_POTS Des]]+Target_CC[[#This Row],[BC_Des]]</f>
        <v>138312418.25</v>
      </c>
      <c r="BW25" s="5">
        <f>SUM(Target_CC[[#This Row],[Real_Jan]:[Real_Des]])</f>
        <v>1654523471.25</v>
      </c>
      <c r="BX25" s="5">
        <v>38003066</v>
      </c>
      <c r="BY25" s="5">
        <v>38003066</v>
      </c>
      <c r="BZ25" s="5">
        <v>46111175</v>
      </c>
      <c r="CA25" s="5">
        <f>Target_CC[[#This Row],[Est_Sust_NP Mar]]*95%</f>
        <v>43805616.25</v>
      </c>
      <c r="CB25" s="5">
        <f>Target_CC[[#This Row],[Est_Sust_NP Apr]]</f>
        <v>43805616.25</v>
      </c>
      <c r="CC25" s="5">
        <f>Target_CC[[#This Row],[Est_Sust_NP Mei]]</f>
        <v>43805616.25</v>
      </c>
      <c r="CD25" s="5">
        <f>Target_CC[[#This Row],[Est_Sust_NP Jun]]</f>
        <v>43805616.25</v>
      </c>
      <c r="CE25" s="5">
        <f>Target_CC[[#This Row],[Est_Sust_NP Jul]]</f>
        <v>43805616.25</v>
      </c>
      <c r="CF25" s="5">
        <f>Target_CC[[#This Row],[Est_Sust_NP Agu]]</f>
        <v>43805616.25</v>
      </c>
      <c r="CG25" s="5">
        <f>Target_CC[[#This Row],[Est_Sust_NP Sep]]</f>
        <v>43805616.25</v>
      </c>
      <c r="CH25" s="5">
        <f>Target_CC[[#This Row],[Est_Sust_NP Okt]]</f>
        <v>43805616.25</v>
      </c>
      <c r="CI25" s="5">
        <f>Target_CC[[#This Row],[Est_Sust_NP Nov]]</f>
        <v>43805616.25</v>
      </c>
      <c r="CJ25" s="5">
        <f>SUM(Target_CC[[#This Row],[Est_Sust_NP Jan]:[Est_Sust_NP Des]])</f>
        <v>516367853.25</v>
      </c>
      <c r="CK25" s="5">
        <v>97466448</v>
      </c>
      <c r="CL25" s="5">
        <v>95621150</v>
      </c>
      <c r="CM25" s="5">
        <v>94506802</v>
      </c>
      <c r="CN25" s="5">
        <f>Target_CC[[#This Row],[Est_Sust_POTS Mar]]</f>
        <v>94506802</v>
      </c>
      <c r="CO25" s="5">
        <f>Target_CC[[#This Row],[Est_Sust_POTS Apr]]</f>
        <v>94506802</v>
      </c>
      <c r="CP25" s="5">
        <f>Target_CC[[#This Row],[Est_Sust_POTS Mei]]</f>
        <v>94506802</v>
      </c>
      <c r="CQ25" s="5">
        <f>Target_CC[[#This Row],[Est_Sust_POTS Jun]]</f>
        <v>94506802</v>
      </c>
      <c r="CR25" s="5">
        <f>Target_CC[[#This Row],[Est_Sust_POTS Jul]]</f>
        <v>94506802</v>
      </c>
      <c r="CS25" s="5">
        <f>Target_CC[[#This Row],[Est_Sust_POTS Agu]]</f>
        <v>94506802</v>
      </c>
      <c r="CT25" s="5">
        <f>Target_CC[[#This Row],[Est_Sust_POTS Sep]]</f>
        <v>94506802</v>
      </c>
      <c r="CU25" s="5">
        <f>Target_CC[[#This Row],[Est_Sust_POTS Okt]]</f>
        <v>94506802</v>
      </c>
      <c r="CV25" s="5">
        <f>Target_CC[[#This Row],[Est_Sust_POTS Nov]]</f>
        <v>94506802</v>
      </c>
      <c r="CW25" s="5">
        <f>SUM(Target_CC[[#This Row],[Est_Sust_POTS Jan]:[Est_Sust_POTS Des]])</f>
        <v>1138155618</v>
      </c>
      <c r="CX25" s="5"/>
      <c r="CY25" s="5">
        <v>0</v>
      </c>
      <c r="CZ25" s="5">
        <v>8108109</v>
      </c>
      <c r="DA25" s="5">
        <v>0</v>
      </c>
      <c r="DB25" s="5"/>
      <c r="DC25" s="5"/>
      <c r="DD25" s="5"/>
      <c r="DE25" s="5"/>
      <c r="DF25" s="5"/>
      <c r="DG25" s="5"/>
      <c r="DH25" s="5"/>
      <c r="DI25" s="5"/>
      <c r="DJ25" s="5">
        <f>SUM(Target_CC[[#This Row],[BC_Jan]:[BC_Des]])</f>
        <v>8108109</v>
      </c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 t="s">
        <v>160</v>
      </c>
    </row>
    <row r="26" spans="2:128" x14ac:dyDescent="0.3">
      <c r="B26">
        <v>76510232</v>
      </c>
      <c r="C26" t="s">
        <v>183</v>
      </c>
      <c r="D26" t="s">
        <v>157</v>
      </c>
      <c r="E26" t="s">
        <v>157</v>
      </c>
      <c r="F26" t="s">
        <v>158</v>
      </c>
      <c r="G26" t="s">
        <v>20</v>
      </c>
      <c r="H26" t="s">
        <v>159</v>
      </c>
      <c r="I26" t="s">
        <v>31</v>
      </c>
      <c r="J26" s="5">
        <v>1717396281.1528642</v>
      </c>
      <c r="K26" s="5">
        <v>130730490.93933621</v>
      </c>
      <c r="L26" s="5">
        <v>103368433.02190892</v>
      </c>
      <c r="M26" s="5">
        <v>86179204.793876588</v>
      </c>
      <c r="N26" s="5">
        <v>72381202.370864436</v>
      </c>
      <c r="O26" s="5">
        <v>95353370.947856769</v>
      </c>
      <c r="P26" s="5">
        <v>64236378.149490975</v>
      </c>
      <c r="Q26" s="5">
        <v>89624967.303980067</v>
      </c>
      <c r="R26" s="5">
        <v>57317446.713504553</v>
      </c>
      <c r="S26" s="5">
        <v>29328359.116479173</v>
      </c>
      <c r="T26" s="5">
        <v>132536997.56818707</v>
      </c>
      <c r="U26" s="5">
        <v>67695636.947139278</v>
      </c>
      <c r="V26" s="5">
        <v>111052522.45846854</v>
      </c>
      <c r="W26" s="5">
        <f>SUM(Target_CC[[#This Row],[Target_Sust_Jan]:[Target_Sust_Des]])</f>
        <v>1039805010.3310927</v>
      </c>
      <c r="X26" s="5">
        <v>1393636.9169336408</v>
      </c>
      <c r="Y26" s="5">
        <v>4312047.5405740738</v>
      </c>
      <c r="Z26" s="5">
        <v>3134014.0554552823</v>
      </c>
      <c r="AA26" s="5">
        <v>9150989.5419270396</v>
      </c>
      <c r="AB26" s="5">
        <v>10531479.939631805</v>
      </c>
      <c r="AC26" s="5">
        <v>9730832.5097407773</v>
      </c>
      <c r="AD26" s="5">
        <v>14863512.492077768</v>
      </c>
      <c r="AE26" s="5">
        <v>10086696.906590462</v>
      </c>
      <c r="AF26" s="5">
        <v>5358614.8740120381</v>
      </c>
      <c r="AG26" s="5">
        <v>15452079.23007752</v>
      </c>
      <c r="AH26" s="5">
        <v>7894825.0381529033</v>
      </c>
      <c r="AI26" s="5">
        <v>14834240.794952467</v>
      </c>
      <c r="AJ26" s="5">
        <f>SUM(Target_CC[[#This Row],[Target_Scal_Jan]:[Target_Scal_Des]])</f>
        <v>106742969.84012577</v>
      </c>
      <c r="AK26" s="5">
        <v>132124127.85626985</v>
      </c>
      <c r="AL26" s="5">
        <v>107680480.562483</v>
      </c>
      <c r="AM26" s="5">
        <v>89313218.849331871</v>
      </c>
      <c r="AN26" s="5">
        <v>81532191.912791476</v>
      </c>
      <c r="AO26" s="5">
        <v>105884850.88748857</v>
      </c>
      <c r="AP26" s="5">
        <v>73967210.659231752</v>
      </c>
      <c r="AQ26" s="5">
        <v>104488479.79605784</v>
      </c>
      <c r="AR26" s="5">
        <v>67404143.620095015</v>
      </c>
      <c r="AS26" s="5">
        <v>34686973.990491211</v>
      </c>
      <c r="AT26" s="5">
        <v>147989076.79826459</v>
      </c>
      <c r="AU26" s="5">
        <v>75590461.985292181</v>
      </c>
      <c r="AV26" s="5">
        <v>125886763.25342101</v>
      </c>
      <c r="AW26" s="5">
        <f>SUM(Target_CC[[#This Row],[Target_Jan]:[Target_Des]])</f>
        <v>1146547980.1712184</v>
      </c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>
        <f>SUM(Target_CC[[#This Row],[Target_NGTMA_Jan]:[Target_NGTMA_Des]])</f>
        <v>0</v>
      </c>
      <c r="BK26" s="5">
        <v>73144858</v>
      </c>
      <c r="BL26" s="5">
        <v>69228782</v>
      </c>
      <c r="BM26" s="5">
        <v>67315610</v>
      </c>
      <c r="BN26" s="5">
        <f>Target_CC[[#This Row],[Est_Sust_NP Apr]]+Target_CC[[#This Row],[Est_Sust_POTS Apr]]+Target_CC[[#This Row],[BC_Apr]]</f>
        <v>66768610</v>
      </c>
      <c r="BO26" s="5">
        <f>Target_CC[[#This Row],[Est_Sust_NP Mei]]+Target_CC[[#This Row],[Est_Sust_POTS Mei]]+Target_CC[[#This Row],[BC_Mei]]</f>
        <v>66768610</v>
      </c>
      <c r="BP26" s="5">
        <f>Target_CC[[#This Row],[Est_Sust_NP Jun]]+Target_CC[[#This Row],[Est_Sust_POTS Jun]]+Target_CC[[#This Row],[BC_Jun]]</f>
        <v>66768610</v>
      </c>
      <c r="BQ26" s="5">
        <f>Target_CC[[#This Row],[Est_Sust_NP Jul]]+Target_CC[[#This Row],[Est_Sust_POTS Jul]]+Target_CC[[#This Row],[BC_Jul]]</f>
        <v>66768610</v>
      </c>
      <c r="BR26" s="5">
        <f>Target_CC[[#This Row],[Est_Sust_NP Agu]]+Target_CC[[#This Row],[Est_Sust_POTS Agu]]+Target_CC[[#This Row],[BC_Agu]]</f>
        <v>66768610</v>
      </c>
      <c r="BS26" s="5">
        <f>Target_CC[[#This Row],[Est_Sust_NP Sep]]+Target_CC[[#This Row],[Est_Sust_POTS Sep]]+Target_CC[[#This Row],[BC_Sep]]</f>
        <v>66768610</v>
      </c>
      <c r="BT26" s="5">
        <f>Target_CC[[#This Row],[Est_Sust_NP Okt]]+Target_CC[[#This Row],[Est_Sust_POTS Okt]]+Target_CC[[#This Row],[BC_Okt]]</f>
        <v>66768610</v>
      </c>
      <c r="BU26" s="5">
        <f>Target_CC[[#This Row],[Est_Sust_NP Nov]]+Target_CC[[#This Row],[Est_Sust_POTS Nov]]+Target_CC[[#This Row],[BC_Nov]]</f>
        <v>66768610</v>
      </c>
      <c r="BV26" s="5">
        <f>Target_CC[[#This Row],[Est_Sust_NP Des]]+Target_CC[[#This Row],[Est_Sust_POTS Des]]+Target_CC[[#This Row],[BC_Des]]</f>
        <v>66768610</v>
      </c>
      <c r="BW26" s="5">
        <f>SUM(Target_CC[[#This Row],[Real_Jan]:[Real_Des]])</f>
        <v>810606740</v>
      </c>
      <c r="BX26" s="5">
        <v>10940000</v>
      </c>
      <c r="BY26" s="5">
        <v>10940000</v>
      </c>
      <c r="BZ26" s="5">
        <v>10940000</v>
      </c>
      <c r="CA26" s="5">
        <f>Target_CC[[#This Row],[Est_Sust_NP Mar]]*95%</f>
        <v>10393000</v>
      </c>
      <c r="CB26" s="5">
        <f>Target_CC[[#This Row],[Est_Sust_NP Apr]]</f>
        <v>10393000</v>
      </c>
      <c r="CC26" s="5">
        <f>Target_CC[[#This Row],[Est_Sust_NP Mei]]</f>
        <v>10393000</v>
      </c>
      <c r="CD26" s="5">
        <f>Target_CC[[#This Row],[Est_Sust_NP Jun]]</f>
        <v>10393000</v>
      </c>
      <c r="CE26" s="5">
        <f>Target_CC[[#This Row],[Est_Sust_NP Jul]]</f>
        <v>10393000</v>
      </c>
      <c r="CF26" s="5">
        <f>Target_CC[[#This Row],[Est_Sust_NP Agu]]</f>
        <v>10393000</v>
      </c>
      <c r="CG26" s="5">
        <f>Target_CC[[#This Row],[Est_Sust_NP Sep]]</f>
        <v>10393000</v>
      </c>
      <c r="CH26" s="5">
        <f>Target_CC[[#This Row],[Est_Sust_NP Okt]]</f>
        <v>10393000</v>
      </c>
      <c r="CI26" s="5">
        <f>Target_CC[[#This Row],[Est_Sust_NP Nov]]</f>
        <v>10393000</v>
      </c>
      <c r="CJ26" s="5">
        <f>SUM(Target_CC[[#This Row],[Est_Sust_NP Jan]:[Est_Sust_NP Des]])</f>
        <v>126357000</v>
      </c>
      <c r="CK26" s="5">
        <v>62204858</v>
      </c>
      <c r="CL26" s="5">
        <v>58288782</v>
      </c>
      <c r="CM26" s="5">
        <v>56375610</v>
      </c>
      <c r="CN26" s="5">
        <f>Target_CC[[#This Row],[Est_Sust_POTS Mar]]</f>
        <v>56375610</v>
      </c>
      <c r="CO26" s="5">
        <f>Target_CC[[#This Row],[Est_Sust_POTS Apr]]</f>
        <v>56375610</v>
      </c>
      <c r="CP26" s="5">
        <f>Target_CC[[#This Row],[Est_Sust_POTS Mei]]</f>
        <v>56375610</v>
      </c>
      <c r="CQ26" s="5">
        <f>Target_CC[[#This Row],[Est_Sust_POTS Jun]]</f>
        <v>56375610</v>
      </c>
      <c r="CR26" s="5">
        <f>Target_CC[[#This Row],[Est_Sust_POTS Jul]]</f>
        <v>56375610</v>
      </c>
      <c r="CS26" s="5">
        <f>Target_CC[[#This Row],[Est_Sust_POTS Agu]]</f>
        <v>56375610</v>
      </c>
      <c r="CT26" s="5">
        <f>Target_CC[[#This Row],[Est_Sust_POTS Sep]]</f>
        <v>56375610</v>
      </c>
      <c r="CU26" s="5">
        <f>Target_CC[[#This Row],[Est_Sust_POTS Okt]]</f>
        <v>56375610</v>
      </c>
      <c r="CV26" s="5">
        <f>Target_CC[[#This Row],[Est_Sust_POTS Nov]]</f>
        <v>56375610</v>
      </c>
      <c r="CW26" s="5">
        <f>SUM(Target_CC[[#This Row],[Est_Sust_POTS Jan]:[Est_Sust_POTS Des]])</f>
        <v>684249740</v>
      </c>
      <c r="CX26" s="5"/>
      <c r="CY26" s="5">
        <v>0</v>
      </c>
      <c r="CZ26" s="5">
        <v>0</v>
      </c>
      <c r="DA26" s="5">
        <v>0</v>
      </c>
      <c r="DB26" s="5"/>
      <c r="DC26" s="5"/>
      <c r="DD26" s="5"/>
      <c r="DE26" s="5"/>
      <c r="DF26" s="5"/>
      <c r="DG26" s="5"/>
      <c r="DH26" s="5"/>
      <c r="DI26" s="5"/>
      <c r="DJ26" s="5">
        <f>SUM(Target_CC[[#This Row],[BC_Jan]:[BC_Des]])</f>
        <v>0</v>
      </c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 t="s">
        <v>160</v>
      </c>
    </row>
    <row r="27" spans="2:128" x14ac:dyDescent="0.3">
      <c r="B27">
        <v>76510238</v>
      </c>
      <c r="C27" t="s">
        <v>184</v>
      </c>
      <c r="D27" t="s">
        <v>157</v>
      </c>
      <c r="E27" t="s">
        <v>157</v>
      </c>
      <c r="F27" t="s">
        <v>158</v>
      </c>
      <c r="G27" t="s">
        <v>20</v>
      </c>
      <c r="H27" t="s">
        <v>159</v>
      </c>
      <c r="I27" t="s">
        <v>31</v>
      </c>
      <c r="J27" s="5">
        <v>4905015405.2816467</v>
      </c>
      <c r="K27" s="5">
        <v>446803795.92776835</v>
      </c>
      <c r="L27" s="5">
        <v>380467522.2444734</v>
      </c>
      <c r="M27" s="5">
        <v>453421976.08763355</v>
      </c>
      <c r="N27" s="5">
        <v>257443657.56824824</v>
      </c>
      <c r="O27" s="5">
        <v>276052451.00711972</v>
      </c>
      <c r="P27" s="5">
        <v>480457435.30671448</v>
      </c>
      <c r="Q27" s="5">
        <v>338272250.69127268</v>
      </c>
      <c r="R27" s="5">
        <v>156565292.47340611</v>
      </c>
      <c r="S27" s="5">
        <v>873902533.56574428</v>
      </c>
      <c r="T27" s="5">
        <v>385653362.40857762</v>
      </c>
      <c r="U27" s="5">
        <v>480139050.20403641</v>
      </c>
      <c r="V27" s="5">
        <v>326054945.83097184</v>
      </c>
      <c r="W27" s="5">
        <f>SUM(Target_CC[[#This Row],[Target_Sust_Jan]:[Target_Sust_Des]])</f>
        <v>4855234273.3159666</v>
      </c>
      <c r="X27" s="5">
        <v>4763098.9538620114</v>
      </c>
      <c r="Y27" s="5">
        <v>15871325.46756196</v>
      </c>
      <c r="Z27" s="5">
        <v>16489254.565643489</v>
      </c>
      <c r="AA27" s="5">
        <v>32548011.650477797</v>
      </c>
      <c r="AB27" s="5">
        <v>30489125.042652905</v>
      </c>
      <c r="AC27" s="5">
        <v>72781980.642635286</v>
      </c>
      <c r="AD27" s="5">
        <v>56099477.356793582</v>
      </c>
      <c r="AE27" s="5">
        <v>27552285.417815983</v>
      </c>
      <c r="AF27" s="5">
        <v>159671637.14150465</v>
      </c>
      <c r="AG27" s="5">
        <v>44962134.502988935</v>
      </c>
      <c r="AH27" s="5">
        <v>55994949.841534257</v>
      </c>
      <c r="AI27" s="5">
        <v>43553964.122252882</v>
      </c>
      <c r="AJ27" s="5">
        <f>SUM(Target_CC[[#This Row],[Target_Scal_Jan]:[Target_Scal_Des]])</f>
        <v>560777244.70572376</v>
      </c>
      <c r="AK27" s="5">
        <v>451566894.88163036</v>
      </c>
      <c r="AL27" s="5">
        <v>396338847.71203536</v>
      </c>
      <c r="AM27" s="5">
        <v>469911230.65327704</v>
      </c>
      <c r="AN27" s="5">
        <v>289991669.21872604</v>
      </c>
      <c r="AO27" s="5">
        <v>306541576.04977262</v>
      </c>
      <c r="AP27" s="5">
        <v>553239415.94934976</v>
      </c>
      <c r="AQ27" s="5">
        <v>394371728.04806626</v>
      </c>
      <c r="AR27" s="5">
        <v>184117577.89122209</v>
      </c>
      <c r="AS27" s="5">
        <v>1033574170.7072489</v>
      </c>
      <c r="AT27" s="5">
        <v>430615496.91156656</v>
      </c>
      <c r="AU27" s="5">
        <v>536134000.04557067</v>
      </c>
      <c r="AV27" s="5">
        <v>369608909.95322472</v>
      </c>
      <c r="AW27" s="5">
        <f>SUM(Target_CC[[#This Row],[Target_Jan]:[Target_Des]])</f>
        <v>5416011518.0216904</v>
      </c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>
        <f>SUM(Target_CC[[#This Row],[Target_NGTMA_Jan]:[Target_NGTMA_Des]])</f>
        <v>0</v>
      </c>
      <c r="BK27" s="5">
        <v>242564439</v>
      </c>
      <c r="BL27" s="5">
        <v>235901703</v>
      </c>
      <c r="BM27" s="5">
        <v>763579819</v>
      </c>
      <c r="BN27" s="5">
        <f>Target_CC[[#This Row],[Est_Sust_NP Apr]]+Target_CC[[#This Row],[Est_Sust_POTS Apr]]+Target_CC[[#This Row],[BC_Apr]]</f>
        <v>244866369</v>
      </c>
      <c r="BO27" s="5">
        <f>Target_CC[[#This Row],[Est_Sust_NP Mei]]+Target_CC[[#This Row],[Est_Sust_POTS Mei]]+Target_CC[[#This Row],[BC_Mei]]</f>
        <v>244866369</v>
      </c>
      <c r="BP27" s="5">
        <f>Target_CC[[#This Row],[Est_Sust_NP Jun]]+Target_CC[[#This Row],[Est_Sust_POTS Jun]]+Target_CC[[#This Row],[BC_Jun]]</f>
        <v>244866369</v>
      </c>
      <c r="BQ27" s="5">
        <f>Target_CC[[#This Row],[Est_Sust_NP Jul]]+Target_CC[[#This Row],[Est_Sust_POTS Jul]]+Target_CC[[#This Row],[BC_Jul]]</f>
        <v>244866369</v>
      </c>
      <c r="BR27" s="5">
        <f>Target_CC[[#This Row],[Est_Sust_NP Agu]]+Target_CC[[#This Row],[Est_Sust_POTS Agu]]+Target_CC[[#This Row],[BC_Agu]]</f>
        <v>244866369</v>
      </c>
      <c r="BS27" s="5">
        <f>Target_CC[[#This Row],[Est_Sust_NP Sep]]+Target_CC[[#This Row],[Est_Sust_POTS Sep]]+Target_CC[[#This Row],[BC_Sep]]</f>
        <v>244866369</v>
      </c>
      <c r="BT27" s="5">
        <f>Target_CC[[#This Row],[Est_Sust_NP Okt]]+Target_CC[[#This Row],[Est_Sust_POTS Okt]]+Target_CC[[#This Row],[BC_Okt]]</f>
        <v>244866369</v>
      </c>
      <c r="BU27" s="5">
        <f>Target_CC[[#This Row],[Est_Sust_NP Nov]]+Target_CC[[#This Row],[Est_Sust_POTS Nov]]+Target_CC[[#This Row],[BC_Nov]]</f>
        <v>244866369</v>
      </c>
      <c r="BV27" s="5">
        <f>Target_CC[[#This Row],[Est_Sust_NP Des]]+Target_CC[[#This Row],[Est_Sust_POTS Des]]+Target_CC[[#This Row],[BC_Des]]</f>
        <v>244866369</v>
      </c>
      <c r="BW27" s="5">
        <f>SUM(Target_CC[[#This Row],[Real_Jan]:[Real_Des]])</f>
        <v>3445843282</v>
      </c>
      <c r="BX27" s="5">
        <v>12669000</v>
      </c>
      <c r="BY27" s="5">
        <v>8646000</v>
      </c>
      <c r="BZ27" s="5">
        <v>23369000</v>
      </c>
      <c r="CA27" s="5">
        <f>Target_CC[[#This Row],[Est_Sust_NP Mar]]*95%</f>
        <v>22200550</v>
      </c>
      <c r="CB27" s="5">
        <f>Target_CC[[#This Row],[Est_Sust_NP Apr]]</f>
        <v>22200550</v>
      </c>
      <c r="CC27" s="5">
        <f>Target_CC[[#This Row],[Est_Sust_NP Mei]]</f>
        <v>22200550</v>
      </c>
      <c r="CD27" s="5">
        <f>Target_CC[[#This Row],[Est_Sust_NP Jun]]</f>
        <v>22200550</v>
      </c>
      <c r="CE27" s="5">
        <f>Target_CC[[#This Row],[Est_Sust_NP Jul]]</f>
        <v>22200550</v>
      </c>
      <c r="CF27" s="5">
        <f>Target_CC[[#This Row],[Est_Sust_NP Agu]]</f>
        <v>22200550</v>
      </c>
      <c r="CG27" s="5">
        <f>Target_CC[[#This Row],[Est_Sust_NP Sep]]</f>
        <v>22200550</v>
      </c>
      <c r="CH27" s="5">
        <f>Target_CC[[#This Row],[Est_Sust_NP Okt]]</f>
        <v>22200550</v>
      </c>
      <c r="CI27" s="5">
        <f>Target_CC[[#This Row],[Est_Sust_NP Nov]]</f>
        <v>22200550</v>
      </c>
      <c r="CJ27" s="5">
        <f>SUM(Target_CC[[#This Row],[Est_Sust_NP Jan]:[Est_Sust_NP Des]])</f>
        <v>244488950</v>
      </c>
      <c r="CK27" s="5">
        <v>229895439</v>
      </c>
      <c r="CL27" s="5">
        <v>227255703</v>
      </c>
      <c r="CM27" s="5">
        <v>222665819</v>
      </c>
      <c r="CN27" s="5">
        <f>Target_CC[[#This Row],[Est_Sust_POTS Mar]]</f>
        <v>222665819</v>
      </c>
      <c r="CO27" s="5">
        <f>Target_CC[[#This Row],[Est_Sust_POTS Apr]]</f>
        <v>222665819</v>
      </c>
      <c r="CP27" s="5">
        <f>Target_CC[[#This Row],[Est_Sust_POTS Mei]]</f>
        <v>222665819</v>
      </c>
      <c r="CQ27" s="5">
        <f>Target_CC[[#This Row],[Est_Sust_POTS Jun]]</f>
        <v>222665819</v>
      </c>
      <c r="CR27" s="5">
        <f>Target_CC[[#This Row],[Est_Sust_POTS Jul]]</f>
        <v>222665819</v>
      </c>
      <c r="CS27" s="5">
        <f>Target_CC[[#This Row],[Est_Sust_POTS Agu]]</f>
        <v>222665819</v>
      </c>
      <c r="CT27" s="5">
        <f>Target_CC[[#This Row],[Est_Sust_POTS Sep]]</f>
        <v>222665819</v>
      </c>
      <c r="CU27" s="5">
        <f>Target_CC[[#This Row],[Est_Sust_POTS Okt]]</f>
        <v>222665819</v>
      </c>
      <c r="CV27" s="5">
        <f>Target_CC[[#This Row],[Est_Sust_POTS Nov]]</f>
        <v>222665819</v>
      </c>
      <c r="CW27" s="5">
        <f>SUM(Target_CC[[#This Row],[Est_Sust_POTS Jan]:[Est_Sust_POTS Des]])</f>
        <v>2683809332</v>
      </c>
      <c r="CX27" s="5"/>
      <c r="CY27" s="5">
        <v>0</v>
      </c>
      <c r="CZ27" s="5">
        <v>523725000</v>
      </c>
      <c r="DA27" s="5">
        <v>0</v>
      </c>
      <c r="DB27" s="5"/>
      <c r="DC27" s="5"/>
      <c r="DD27" s="5"/>
      <c r="DE27" s="5"/>
      <c r="DF27" s="5"/>
      <c r="DG27" s="5"/>
      <c r="DH27" s="5"/>
      <c r="DI27" s="5"/>
      <c r="DJ27" s="5">
        <f>SUM(Target_CC[[#This Row],[BC_Jan]:[BC_Des]])</f>
        <v>523725000</v>
      </c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 t="s">
        <v>160</v>
      </c>
    </row>
    <row r="28" spans="2:128" x14ac:dyDescent="0.3">
      <c r="B28">
        <v>76510245</v>
      </c>
      <c r="C28" t="s">
        <v>185</v>
      </c>
      <c r="D28" t="s">
        <v>157</v>
      </c>
      <c r="E28" t="s">
        <v>157</v>
      </c>
      <c r="F28" t="s">
        <v>158</v>
      </c>
      <c r="G28" t="s">
        <v>20</v>
      </c>
      <c r="H28" t="s">
        <v>159</v>
      </c>
      <c r="I28" t="s">
        <v>31</v>
      </c>
      <c r="J28" s="5">
        <v>2171544509.6645403</v>
      </c>
      <c r="K28" s="5">
        <v>230901117.99728891</v>
      </c>
      <c r="L28" s="5">
        <v>208446986.58029717</v>
      </c>
      <c r="M28" s="5">
        <v>128601117.09192076</v>
      </c>
      <c r="N28" s="5">
        <v>139169035.59473377</v>
      </c>
      <c r="O28" s="5">
        <v>179065872.87992924</v>
      </c>
      <c r="P28" s="5">
        <v>172161516.96924943</v>
      </c>
      <c r="Q28" s="5">
        <v>252952873.06053415</v>
      </c>
      <c r="R28" s="5">
        <v>125374140.23678535</v>
      </c>
      <c r="S28" s="5">
        <v>244091135.91058359</v>
      </c>
      <c r="T28" s="5">
        <v>284055035.56818533</v>
      </c>
      <c r="U28" s="5">
        <v>160204645.56290901</v>
      </c>
      <c r="V28" s="5">
        <v>262810585.75781339</v>
      </c>
      <c r="W28" s="5">
        <f>SUM(Target_CC[[#This Row],[Target_Sust_Jan]:[Target_Sust_Des]])</f>
        <v>2387834063.2102304</v>
      </c>
      <c r="X28" s="5">
        <v>2461494.0240038931</v>
      </c>
      <c r="Y28" s="5">
        <v>8695433.3111844659</v>
      </c>
      <c r="Z28" s="5">
        <v>4676739.7016172856</v>
      </c>
      <c r="AA28" s="5">
        <v>17594822.240755081</v>
      </c>
      <c r="AB28" s="5">
        <v>19777262.506418169</v>
      </c>
      <c r="AC28" s="5">
        <v>26079846.568434447</v>
      </c>
      <c r="AD28" s="5">
        <v>41950009.040340751</v>
      </c>
      <c r="AE28" s="5">
        <v>22063281.339342475</v>
      </c>
      <c r="AF28" s="5">
        <v>44598144.284519702</v>
      </c>
      <c r="AG28" s="5">
        <v>33117099.34461081</v>
      </c>
      <c r="AH28" s="5">
        <v>18683444.07492739</v>
      </c>
      <c r="AI28" s="5">
        <v>35105870.864409268</v>
      </c>
      <c r="AJ28" s="5">
        <f>SUM(Target_CC[[#This Row],[Target_Scal_Jan]:[Target_Scal_Des]])</f>
        <v>274803447.30056369</v>
      </c>
      <c r="AK28" s="5">
        <v>233362612.02129281</v>
      </c>
      <c r="AL28" s="5">
        <v>217142419.89148164</v>
      </c>
      <c r="AM28" s="5">
        <v>133277856.79353805</v>
      </c>
      <c r="AN28" s="5">
        <v>156763857.83548886</v>
      </c>
      <c r="AO28" s="5">
        <v>198843135.38634741</v>
      </c>
      <c r="AP28" s="5">
        <v>198241363.53768387</v>
      </c>
      <c r="AQ28" s="5">
        <v>294902882.1008749</v>
      </c>
      <c r="AR28" s="5">
        <v>147437421.57612783</v>
      </c>
      <c r="AS28" s="5">
        <v>288689280.19510329</v>
      </c>
      <c r="AT28" s="5">
        <v>317172134.91279614</v>
      </c>
      <c r="AU28" s="5">
        <v>178888089.6378364</v>
      </c>
      <c r="AV28" s="5">
        <v>297916456.62222266</v>
      </c>
      <c r="AW28" s="5">
        <f>SUM(Target_CC[[#This Row],[Target_Jan]:[Target_Des]])</f>
        <v>2662637510.5107937</v>
      </c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>
        <f>SUM(Target_CC[[#This Row],[Target_NGTMA_Jan]:[Target_NGTMA_Des]])</f>
        <v>0</v>
      </c>
      <c r="BK28" s="5">
        <v>98274852</v>
      </c>
      <c r="BL28" s="5">
        <v>45291298</v>
      </c>
      <c r="BM28" s="5">
        <v>515246008</v>
      </c>
      <c r="BN28" s="5">
        <f>Target_CC[[#This Row],[Est_Sust_NP Apr]]+Target_CC[[#This Row],[Est_Sust_POTS Apr]]+Target_CC[[#This Row],[BC_Apr]]</f>
        <v>492354860.04999995</v>
      </c>
      <c r="BO28" s="5">
        <f>Target_CC[[#This Row],[Est_Sust_NP Mei]]+Target_CC[[#This Row],[Est_Sust_POTS Mei]]+Target_CC[[#This Row],[BC_Mei]]</f>
        <v>492354860.04999995</v>
      </c>
      <c r="BP28" s="5">
        <f>Target_CC[[#This Row],[Est_Sust_NP Jun]]+Target_CC[[#This Row],[Est_Sust_POTS Jun]]+Target_CC[[#This Row],[BC_Jun]]</f>
        <v>492354860.04999995</v>
      </c>
      <c r="BQ28" s="5">
        <f>Target_CC[[#This Row],[Est_Sust_NP Jul]]+Target_CC[[#This Row],[Est_Sust_POTS Jul]]+Target_CC[[#This Row],[BC_Jul]]</f>
        <v>492354860.04999995</v>
      </c>
      <c r="BR28" s="5">
        <f>Target_CC[[#This Row],[Est_Sust_NP Agu]]+Target_CC[[#This Row],[Est_Sust_POTS Agu]]+Target_CC[[#This Row],[BC_Agu]]</f>
        <v>492354860.04999995</v>
      </c>
      <c r="BS28" s="5">
        <f>Target_CC[[#This Row],[Est_Sust_NP Sep]]+Target_CC[[#This Row],[Est_Sust_POTS Sep]]+Target_CC[[#This Row],[BC_Sep]]</f>
        <v>492354860.04999995</v>
      </c>
      <c r="BT28" s="5">
        <f>Target_CC[[#This Row],[Est_Sust_NP Okt]]+Target_CC[[#This Row],[Est_Sust_POTS Okt]]+Target_CC[[#This Row],[BC_Okt]]</f>
        <v>492354860.04999995</v>
      </c>
      <c r="BU28" s="5">
        <f>Target_CC[[#This Row],[Est_Sust_NP Nov]]+Target_CC[[#This Row],[Est_Sust_POTS Nov]]+Target_CC[[#This Row],[BC_Nov]]</f>
        <v>492354860.04999995</v>
      </c>
      <c r="BV28" s="5">
        <f>Target_CC[[#This Row],[Est_Sust_NP Des]]+Target_CC[[#This Row],[Est_Sust_POTS Des]]+Target_CC[[#This Row],[BC_Des]]</f>
        <v>492354860.04999995</v>
      </c>
      <c r="BW28" s="5">
        <f>SUM(Target_CC[[#This Row],[Real_Jan]:[Real_Des]])</f>
        <v>5090005898.4500008</v>
      </c>
      <c r="BX28" s="5">
        <v>39145044</v>
      </c>
      <c r="BY28" s="5">
        <v>-12654956</v>
      </c>
      <c r="BZ28" s="5">
        <v>457822959</v>
      </c>
      <c r="CA28" s="5">
        <f>Target_CC[[#This Row],[Est_Sust_NP Mar]]*95%</f>
        <v>434931811.04999995</v>
      </c>
      <c r="CB28" s="5">
        <f>Target_CC[[#This Row],[Est_Sust_NP Apr]]</f>
        <v>434931811.04999995</v>
      </c>
      <c r="CC28" s="5">
        <f>Target_CC[[#This Row],[Est_Sust_NP Mei]]</f>
        <v>434931811.04999995</v>
      </c>
      <c r="CD28" s="5">
        <f>Target_CC[[#This Row],[Est_Sust_NP Jun]]</f>
        <v>434931811.04999995</v>
      </c>
      <c r="CE28" s="5">
        <f>Target_CC[[#This Row],[Est_Sust_NP Jul]]</f>
        <v>434931811.04999995</v>
      </c>
      <c r="CF28" s="5">
        <f>Target_CC[[#This Row],[Est_Sust_NP Agu]]</f>
        <v>434931811.04999995</v>
      </c>
      <c r="CG28" s="5">
        <f>Target_CC[[#This Row],[Est_Sust_NP Sep]]</f>
        <v>434931811.04999995</v>
      </c>
      <c r="CH28" s="5">
        <f>Target_CC[[#This Row],[Est_Sust_NP Okt]]</f>
        <v>434931811.04999995</v>
      </c>
      <c r="CI28" s="5">
        <f>Target_CC[[#This Row],[Est_Sust_NP Nov]]</f>
        <v>434931811.04999995</v>
      </c>
      <c r="CJ28" s="5">
        <f>SUM(Target_CC[[#This Row],[Est_Sust_NP Jan]:[Est_Sust_NP Des]])</f>
        <v>4398699346.4500008</v>
      </c>
      <c r="CK28" s="5">
        <v>59129808</v>
      </c>
      <c r="CL28" s="5">
        <v>57946254</v>
      </c>
      <c r="CM28" s="5">
        <v>57423049</v>
      </c>
      <c r="CN28" s="5">
        <f>Target_CC[[#This Row],[Est_Sust_POTS Mar]]</f>
        <v>57423049</v>
      </c>
      <c r="CO28" s="5">
        <f>Target_CC[[#This Row],[Est_Sust_POTS Apr]]</f>
        <v>57423049</v>
      </c>
      <c r="CP28" s="5">
        <f>Target_CC[[#This Row],[Est_Sust_POTS Mei]]</f>
        <v>57423049</v>
      </c>
      <c r="CQ28" s="5">
        <f>Target_CC[[#This Row],[Est_Sust_POTS Jun]]</f>
        <v>57423049</v>
      </c>
      <c r="CR28" s="5">
        <f>Target_CC[[#This Row],[Est_Sust_POTS Jul]]</f>
        <v>57423049</v>
      </c>
      <c r="CS28" s="5">
        <f>Target_CC[[#This Row],[Est_Sust_POTS Agu]]</f>
        <v>57423049</v>
      </c>
      <c r="CT28" s="5">
        <f>Target_CC[[#This Row],[Est_Sust_POTS Sep]]</f>
        <v>57423049</v>
      </c>
      <c r="CU28" s="5">
        <f>Target_CC[[#This Row],[Est_Sust_POTS Okt]]</f>
        <v>57423049</v>
      </c>
      <c r="CV28" s="5">
        <f>Target_CC[[#This Row],[Est_Sust_POTS Nov]]</f>
        <v>57423049</v>
      </c>
      <c r="CW28" s="5">
        <f>SUM(Target_CC[[#This Row],[Est_Sust_POTS Jan]:[Est_Sust_POTS Des]])</f>
        <v>691306552</v>
      </c>
      <c r="CX28" s="5"/>
      <c r="CY28" s="5">
        <v>0</v>
      </c>
      <c r="CZ28" s="5">
        <v>154847216</v>
      </c>
      <c r="DA28" s="5">
        <v>0</v>
      </c>
      <c r="DB28" s="5"/>
      <c r="DC28" s="5"/>
      <c r="DD28" s="5"/>
      <c r="DE28" s="5"/>
      <c r="DF28" s="5"/>
      <c r="DG28" s="5"/>
      <c r="DH28" s="5"/>
      <c r="DI28" s="5"/>
      <c r="DJ28" s="5">
        <f>SUM(Target_CC[[#This Row],[BC_Jan]:[BC_Des]])</f>
        <v>154847216</v>
      </c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 t="s">
        <v>160</v>
      </c>
    </row>
    <row r="29" spans="2:128" x14ac:dyDescent="0.3">
      <c r="B29">
        <v>76510256</v>
      </c>
      <c r="C29" t="s">
        <v>186</v>
      </c>
      <c r="D29" t="s">
        <v>157</v>
      </c>
      <c r="E29" t="s">
        <v>157</v>
      </c>
      <c r="F29" t="s">
        <v>158</v>
      </c>
      <c r="G29" t="s">
        <v>20</v>
      </c>
      <c r="H29" t="s">
        <v>159</v>
      </c>
      <c r="I29" t="s">
        <v>31</v>
      </c>
      <c r="J29" s="5">
        <v>1871453522.7846584</v>
      </c>
      <c r="K29" s="5">
        <v>189881144.46743917</v>
      </c>
      <c r="L29" s="5">
        <v>179022598.56793821</v>
      </c>
      <c r="M29" s="5">
        <v>76285290.580599025</v>
      </c>
      <c r="N29" s="5">
        <v>116877659.33228464</v>
      </c>
      <c r="O29" s="5">
        <v>81470571.067639723</v>
      </c>
      <c r="P29" s="5">
        <v>168615895.53952709</v>
      </c>
      <c r="Q29" s="5">
        <v>179630090.61299497</v>
      </c>
      <c r="R29" s="5">
        <v>85199507.278375745</v>
      </c>
      <c r="S29" s="5">
        <v>135880642.25891083</v>
      </c>
      <c r="T29" s="5">
        <v>207698194.94931251</v>
      </c>
      <c r="U29" s="5">
        <v>106085559.94058305</v>
      </c>
      <c r="V29" s="5">
        <v>174029960.55743092</v>
      </c>
      <c r="W29" s="5">
        <f>SUM(Target_CC[[#This Row],[Target_Sust_Jan]:[Target_Sust_Des]])</f>
        <v>1700677115.1530356</v>
      </c>
      <c r="X29" s="5">
        <v>2024205.4539688826</v>
      </c>
      <c r="Y29" s="5">
        <v>7467985.4699784815</v>
      </c>
      <c r="Z29" s="5">
        <v>2774209.5494605452</v>
      </c>
      <c r="AA29" s="5">
        <v>14776574.624369204</v>
      </c>
      <c r="AB29" s="5">
        <v>8998168.3535696715</v>
      </c>
      <c r="AC29" s="5">
        <v>25542738.947028995</v>
      </c>
      <c r="AD29" s="5">
        <v>29790070.513763487</v>
      </c>
      <c r="AE29" s="5">
        <v>14993368.612585887</v>
      </c>
      <c r="AF29" s="5">
        <v>24826892.899363786</v>
      </c>
      <c r="AG29" s="5">
        <v>24214891.111062974</v>
      </c>
      <c r="AH29" s="5">
        <v>12371948.512123108</v>
      </c>
      <c r="AI29" s="5">
        <v>23246678.988408178</v>
      </c>
      <c r="AJ29" s="5">
        <f>SUM(Target_CC[[#This Row],[Target_Scal_Jan]:[Target_Scal_Des]])</f>
        <v>191027733.03568318</v>
      </c>
      <c r="AK29" s="5">
        <v>191905349.92140806</v>
      </c>
      <c r="AL29" s="5">
        <v>186490584.03791669</v>
      </c>
      <c r="AM29" s="5">
        <v>79059500.13005957</v>
      </c>
      <c r="AN29" s="5">
        <v>131654233.95665385</v>
      </c>
      <c r="AO29" s="5">
        <v>90468739.421209395</v>
      </c>
      <c r="AP29" s="5">
        <v>194158634.48655608</v>
      </c>
      <c r="AQ29" s="5">
        <v>209420161.12675846</v>
      </c>
      <c r="AR29" s="5">
        <v>100192875.89096163</v>
      </c>
      <c r="AS29" s="5">
        <v>160707535.15827462</v>
      </c>
      <c r="AT29" s="5">
        <v>231913086.06037548</v>
      </c>
      <c r="AU29" s="5">
        <v>118457508.45270616</v>
      </c>
      <c r="AV29" s="5">
        <v>197276639.5458391</v>
      </c>
      <c r="AW29" s="5">
        <f>SUM(Target_CC[[#This Row],[Target_Jan]:[Target_Des]])</f>
        <v>1891704848.188719</v>
      </c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>
        <f>SUM(Target_CC[[#This Row],[Target_NGTMA_Jan]:[Target_NGTMA_Des]])</f>
        <v>0</v>
      </c>
      <c r="BK29" s="5">
        <v>130553485</v>
      </c>
      <c r="BL29" s="5">
        <v>126673635</v>
      </c>
      <c r="BM29" s="5">
        <v>130361832</v>
      </c>
      <c r="BN29" s="5">
        <f>Target_CC[[#This Row],[Est_Sust_NP Apr]]+Target_CC[[#This Row],[Est_Sust_POTS Apr]]+Target_CC[[#This Row],[BC_Apr]]</f>
        <v>127927082</v>
      </c>
      <c r="BO29" s="5">
        <f>Target_CC[[#This Row],[Est_Sust_NP Mei]]+Target_CC[[#This Row],[Est_Sust_POTS Mei]]+Target_CC[[#This Row],[BC_Mei]]</f>
        <v>127927082</v>
      </c>
      <c r="BP29" s="5">
        <f>Target_CC[[#This Row],[Est_Sust_NP Jun]]+Target_CC[[#This Row],[Est_Sust_POTS Jun]]+Target_CC[[#This Row],[BC_Jun]]</f>
        <v>127927082</v>
      </c>
      <c r="BQ29" s="5">
        <f>Target_CC[[#This Row],[Est_Sust_NP Jul]]+Target_CC[[#This Row],[Est_Sust_POTS Jul]]+Target_CC[[#This Row],[BC_Jul]]</f>
        <v>127927082</v>
      </c>
      <c r="BR29" s="5">
        <f>Target_CC[[#This Row],[Est_Sust_NP Agu]]+Target_CC[[#This Row],[Est_Sust_POTS Agu]]+Target_CC[[#This Row],[BC_Agu]]</f>
        <v>127927082</v>
      </c>
      <c r="BS29" s="5">
        <f>Target_CC[[#This Row],[Est_Sust_NP Sep]]+Target_CC[[#This Row],[Est_Sust_POTS Sep]]+Target_CC[[#This Row],[BC_Sep]]</f>
        <v>127927082</v>
      </c>
      <c r="BT29" s="5">
        <f>Target_CC[[#This Row],[Est_Sust_NP Okt]]+Target_CC[[#This Row],[Est_Sust_POTS Okt]]+Target_CC[[#This Row],[BC_Okt]]</f>
        <v>127927082</v>
      </c>
      <c r="BU29" s="5">
        <f>Target_CC[[#This Row],[Est_Sust_NP Nov]]+Target_CC[[#This Row],[Est_Sust_POTS Nov]]+Target_CC[[#This Row],[BC_Nov]]</f>
        <v>127927082</v>
      </c>
      <c r="BV29" s="5">
        <f>Target_CC[[#This Row],[Est_Sust_NP Des]]+Target_CC[[#This Row],[Est_Sust_POTS Des]]+Target_CC[[#This Row],[BC_Des]]</f>
        <v>127927082</v>
      </c>
      <c r="BW29" s="5">
        <f>SUM(Target_CC[[#This Row],[Real_Jan]:[Real_Des]])</f>
        <v>1538932690</v>
      </c>
      <c r="BX29" s="5">
        <v>46255000</v>
      </c>
      <c r="BY29" s="5">
        <v>43815000</v>
      </c>
      <c r="BZ29" s="5">
        <v>48695000</v>
      </c>
      <c r="CA29" s="5">
        <f>Target_CC[[#This Row],[Est_Sust_NP Mar]]*95%</f>
        <v>46260250</v>
      </c>
      <c r="CB29" s="5">
        <f>Target_CC[[#This Row],[Est_Sust_NP Apr]]</f>
        <v>46260250</v>
      </c>
      <c r="CC29" s="5">
        <f>Target_CC[[#This Row],[Est_Sust_NP Mei]]</f>
        <v>46260250</v>
      </c>
      <c r="CD29" s="5">
        <f>Target_CC[[#This Row],[Est_Sust_NP Jun]]</f>
        <v>46260250</v>
      </c>
      <c r="CE29" s="5">
        <f>Target_CC[[#This Row],[Est_Sust_NP Jul]]</f>
        <v>46260250</v>
      </c>
      <c r="CF29" s="5">
        <f>Target_CC[[#This Row],[Est_Sust_NP Agu]]</f>
        <v>46260250</v>
      </c>
      <c r="CG29" s="5">
        <f>Target_CC[[#This Row],[Est_Sust_NP Sep]]</f>
        <v>46260250</v>
      </c>
      <c r="CH29" s="5">
        <f>Target_CC[[#This Row],[Est_Sust_NP Okt]]</f>
        <v>46260250</v>
      </c>
      <c r="CI29" s="5">
        <f>Target_CC[[#This Row],[Est_Sust_NP Nov]]</f>
        <v>46260250</v>
      </c>
      <c r="CJ29" s="5">
        <f>SUM(Target_CC[[#This Row],[Est_Sust_NP Jan]:[Est_Sust_NP Des]])</f>
        <v>555107250</v>
      </c>
      <c r="CK29" s="5">
        <v>84298485</v>
      </c>
      <c r="CL29" s="5">
        <v>82858635</v>
      </c>
      <c r="CM29" s="5">
        <v>81666832</v>
      </c>
      <c r="CN29" s="5">
        <f>Target_CC[[#This Row],[Est_Sust_POTS Mar]]</f>
        <v>81666832</v>
      </c>
      <c r="CO29" s="5">
        <f>Target_CC[[#This Row],[Est_Sust_POTS Apr]]</f>
        <v>81666832</v>
      </c>
      <c r="CP29" s="5">
        <f>Target_CC[[#This Row],[Est_Sust_POTS Mei]]</f>
        <v>81666832</v>
      </c>
      <c r="CQ29" s="5">
        <f>Target_CC[[#This Row],[Est_Sust_POTS Jun]]</f>
        <v>81666832</v>
      </c>
      <c r="CR29" s="5">
        <f>Target_CC[[#This Row],[Est_Sust_POTS Jul]]</f>
        <v>81666832</v>
      </c>
      <c r="CS29" s="5">
        <f>Target_CC[[#This Row],[Est_Sust_POTS Agu]]</f>
        <v>81666832</v>
      </c>
      <c r="CT29" s="5">
        <f>Target_CC[[#This Row],[Est_Sust_POTS Sep]]</f>
        <v>81666832</v>
      </c>
      <c r="CU29" s="5">
        <f>Target_CC[[#This Row],[Est_Sust_POTS Okt]]</f>
        <v>81666832</v>
      </c>
      <c r="CV29" s="5">
        <f>Target_CC[[#This Row],[Est_Sust_POTS Nov]]</f>
        <v>81666832</v>
      </c>
      <c r="CW29" s="5">
        <f>SUM(Target_CC[[#This Row],[Est_Sust_POTS Jan]:[Est_Sust_POTS Des]])</f>
        <v>983825440</v>
      </c>
      <c r="CX29" s="5"/>
      <c r="CY29" s="5">
        <v>0</v>
      </c>
      <c r="CZ29" s="5">
        <v>3660000</v>
      </c>
      <c r="DA29" s="5">
        <v>0</v>
      </c>
      <c r="DB29" s="5"/>
      <c r="DC29" s="5"/>
      <c r="DD29" s="5"/>
      <c r="DE29" s="5"/>
      <c r="DF29" s="5"/>
      <c r="DG29" s="5"/>
      <c r="DH29" s="5"/>
      <c r="DI29" s="5"/>
      <c r="DJ29" s="5">
        <f>SUM(Target_CC[[#This Row],[BC_Jan]:[BC_Des]])</f>
        <v>3660000</v>
      </c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 t="s">
        <v>160</v>
      </c>
    </row>
    <row r="30" spans="2:128" x14ac:dyDescent="0.3">
      <c r="B30">
        <v>76510258</v>
      </c>
      <c r="C30" t="s">
        <v>187</v>
      </c>
      <c r="D30" t="s">
        <v>157</v>
      </c>
      <c r="E30" t="s">
        <v>157</v>
      </c>
      <c r="F30" t="s">
        <v>158</v>
      </c>
      <c r="G30" t="s">
        <v>20</v>
      </c>
      <c r="H30" t="s">
        <v>159</v>
      </c>
      <c r="I30" t="s">
        <v>31</v>
      </c>
      <c r="J30" s="5">
        <v>678466878.16295016</v>
      </c>
      <c r="K30" s="5">
        <v>69396127.177048236</v>
      </c>
      <c r="L30" s="5">
        <v>73457561.295977399</v>
      </c>
      <c r="M30" s="5">
        <v>57511779.614411399</v>
      </c>
      <c r="N30" s="5">
        <v>48136648.26411292</v>
      </c>
      <c r="O30" s="5">
        <v>63032066.002757572</v>
      </c>
      <c r="P30" s="5">
        <v>57476944.986881979</v>
      </c>
      <c r="Q30" s="5">
        <v>76914193.564053953</v>
      </c>
      <c r="R30" s="5">
        <v>35775087.507499203</v>
      </c>
      <c r="S30" s="5">
        <v>62404702.318405487</v>
      </c>
      <c r="T30" s="5">
        <v>93553985.630831808</v>
      </c>
      <c r="U30" s="5">
        <v>51647838.274472505</v>
      </c>
      <c r="V30" s="5">
        <v>78388723.759960651</v>
      </c>
      <c r="W30" s="5">
        <f>SUM(Target_CC[[#This Row],[Target_Sust_Jan]:[Target_Sust_Des]])</f>
        <v>767695658.39641309</v>
      </c>
      <c r="X30" s="5">
        <v>739789.19555220008</v>
      </c>
      <c r="Y30" s="5">
        <v>3064305.8742677569</v>
      </c>
      <c r="Z30" s="5">
        <v>2091487.454507336</v>
      </c>
      <c r="AA30" s="5">
        <v>6085806.1267248467</v>
      </c>
      <c r="AB30" s="5">
        <v>6961693.4573251083</v>
      </c>
      <c r="AC30" s="5">
        <v>8706881.3801633269</v>
      </c>
      <c r="AD30" s="5">
        <v>12755542.470436543</v>
      </c>
      <c r="AE30" s="5">
        <v>6295682.8188558295</v>
      </c>
      <c r="AF30" s="5">
        <v>11402027.802633025</v>
      </c>
      <c r="AG30" s="5">
        <v>10907170.260239363</v>
      </c>
      <c r="AH30" s="5">
        <v>6023292.8614612594</v>
      </c>
      <c r="AI30" s="5">
        <v>10471056.200449169</v>
      </c>
      <c r="AJ30" s="5">
        <f>SUM(Target_CC[[#This Row],[Target_Scal_Jan]:[Target_Scal_Des]])</f>
        <v>85504735.902615756</v>
      </c>
      <c r="AK30" s="5">
        <v>70135916.372600436</v>
      </c>
      <c r="AL30" s="5">
        <v>76521867.170245156</v>
      </c>
      <c r="AM30" s="5">
        <v>59603267.068918735</v>
      </c>
      <c r="AN30" s="5">
        <v>54222454.390837766</v>
      </c>
      <c r="AO30" s="5">
        <v>69993759.46008268</v>
      </c>
      <c r="AP30" s="5">
        <v>66183826.367045306</v>
      </c>
      <c r="AQ30" s="5">
        <v>89669736.034490496</v>
      </c>
      <c r="AR30" s="5">
        <v>42070770.326355033</v>
      </c>
      <c r="AS30" s="5">
        <v>73806730.121038511</v>
      </c>
      <c r="AT30" s="5">
        <v>104461155.89107117</v>
      </c>
      <c r="AU30" s="5">
        <v>57671131.135933764</v>
      </c>
      <c r="AV30" s="5">
        <v>88859779.96040982</v>
      </c>
      <c r="AW30" s="5">
        <f>SUM(Target_CC[[#This Row],[Target_Jan]:[Target_Des]])</f>
        <v>853200394.29902887</v>
      </c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>
        <f>SUM(Target_CC[[#This Row],[Target_NGTMA_Jan]:[Target_NGTMA_Des]])</f>
        <v>0</v>
      </c>
      <c r="BK30" s="5">
        <v>59132458</v>
      </c>
      <c r="BL30" s="5">
        <v>60218126</v>
      </c>
      <c r="BM30" s="5">
        <v>259175313</v>
      </c>
      <c r="BN30" s="5">
        <f>Target_CC[[#This Row],[Est_Sust_NP Apr]]+Target_CC[[#This Row],[Est_Sust_POTS Apr]]+Target_CC[[#This Row],[BC_Apr]]</f>
        <v>58308921</v>
      </c>
      <c r="BO30" s="5">
        <f>Target_CC[[#This Row],[Est_Sust_NP Mei]]+Target_CC[[#This Row],[Est_Sust_POTS Mei]]+Target_CC[[#This Row],[BC_Mei]]</f>
        <v>58308921</v>
      </c>
      <c r="BP30" s="5">
        <f>Target_CC[[#This Row],[Est_Sust_NP Jun]]+Target_CC[[#This Row],[Est_Sust_POTS Jun]]+Target_CC[[#This Row],[BC_Jun]]</f>
        <v>58308921</v>
      </c>
      <c r="BQ30" s="5">
        <f>Target_CC[[#This Row],[Est_Sust_NP Jul]]+Target_CC[[#This Row],[Est_Sust_POTS Jul]]+Target_CC[[#This Row],[BC_Jul]]</f>
        <v>58308921</v>
      </c>
      <c r="BR30" s="5">
        <f>Target_CC[[#This Row],[Est_Sust_NP Agu]]+Target_CC[[#This Row],[Est_Sust_POTS Agu]]+Target_CC[[#This Row],[BC_Agu]]</f>
        <v>58308921</v>
      </c>
      <c r="BS30" s="5">
        <f>Target_CC[[#This Row],[Est_Sust_NP Sep]]+Target_CC[[#This Row],[Est_Sust_POTS Sep]]+Target_CC[[#This Row],[BC_Sep]]</f>
        <v>58308921</v>
      </c>
      <c r="BT30" s="5">
        <f>Target_CC[[#This Row],[Est_Sust_NP Okt]]+Target_CC[[#This Row],[Est_Sust_POTS Okt]]+Target_CC[[#This Row],[BC_Okt]]</f>
        <v>58308921</v>
      </c>
      <c r="BU30" s="5">
        <f>Target_CC[[#This Row],[Est_Sust_NP Nov]]+Target_CC[[#This Row],[Est_Sust_POTS Nov]]+Target_CC[[#This Row],[BC_Nov]]</f>
        <v>58308921</v>
      </c>
      <c r="BV30" s="5">
        <f>Target_CC[[#This Row],[Est_Sust_NP Des]]+Target_CC[[#This Row],[Est_Sust_POTS Des]]+Target_CC[[#This Row],[BC_Des]]</f>
        <v>58308921</v>
      </c>
      <c r="BW30" s="5">
        <f>SUM(Target_CC[[#This Row],[Real_Jan]:[Real_Des]])</f>
        <v>903306186</v>
      </c>
      <c r="BX30" s="5">
        <v>2140000</v>
      </c>
      <c r="BY30" s="5">
        <v>4040000</v>
      </c>
      <c r="BZ30" s="5">
        <v>3090000</v>
      </c>
      <c r="CA30" s="5">
        <f>Target_CC[[#This Row],[Est_Sust_NP Mar]]*95%</f>
        <v>2935500</v>
      </c>
      <c r="CB30" s="5">
        <f>Target_CC[[#This Row],[Est_Sust_NP Apr]]</f>
        <v>2935500</v>
      </c>
      <c r="CC30" s="5">
        <f>Target_CC[[#This Row],[Est_Sust_NP Mei]]</f>
        <v>2935500</v>
      </c>
      <c r="CD30" s="5">
        <f>Target_CC[[#This Row],[Est_Sust_NP Jun]]</f>
        <v>2935500</v>
      </c>
      <c r="CE30" s="5">
        <f>Target_CC[[#This Row],[Est_Sust_NP Jul]]</f>
        <v>2935500</v>
      </c>
      <c r="CF30" s="5">
        <f>Target_CC[[#This Row],[Est_Sust_NP Agu]]</f>
        <v>2935500</v>
      </c>
      <c r="CG30" s="5">
        <f>Target_CC[[#This Row],[Est_Sust_NP Sep]]</f>
        <v>2935500</v>
      </c>
      <c r="CH30" s="5">
        <f>Target_CC[[#This Row],[Est_Sust_NP Okt]]</f>
        <v>2935500</v>
      </c>
      <c r="CI30" s="5">
        <f>Target_CC[[#This Row],[Est_Sust_NP Nov]]</f>
        <v>2935500</v>
      </c>
      <c r="CJ30" s="5">
        <f>SUM(Target_CC[[#This Row],[Est_Sust_NP Jan]:[Est_Sust_NP Des]])</f>
        <v>35689500</v>
      </c>
      <c r="CK30" s="5">
        <v>56992458</v>
      </c>
      <c r="CL30" s="5">
        <v>56178126</v>
      </c>
      <c r="CM30" s="5">
        <v>55373421</v>
      </c>
      <c r="CN30" s="5">
        <f>Target_CC[[#This Row],[Est_Sust_POTS Mar]]</f>
        <v>55373421</v>
      </c>
      <c r="CO30" s="5">
        <f>Target_CC[[#This Row],[Est_Sust_POTS Apr]]</f>
        <v>55373421</v>
      </c>
      <c r="CP30" s="5">
        <f>Target_CC[[#This Row],[Est_Sust_POTS Mei]]</f>
        <v>55373421</v>
      </c>
      <c r="CQ30" s="5">
        <f>Target_CC[[#This Row],[Est_Sust_POTS Jun]]</f>
        <v>55373421</v>
      </c>
      <c r="CR30" s="5">
        <f>Target_CC[[#This Row],[Est_Sust_POTS Jul]]</f>
        <v>55373421</v>
      </c>
      <c r="CS30" s="5">
        <f>Target_CC[[#This Row],[Est_Sust_POTS Agu]]</f>
        <v>55373421</v>
      </c>
      <c r="CT30" s="5">
        <f>Target_CC[[#This Row],[Est_Sust_POTS Sep]]</f>
        <v>55373421</v>
      </c>
      <c r="CU30" s="5">
        <f>Target_CC[[#This Row],[Est_Sust_POTS Okt]]</f>
        <v>55373421</v>
      </c>
      <c r="CV30" s="5">
        <f>Target_CC[[#This Row],[Est_Sust_POTS Nov]]</f>
        <v>55373421</v>
      </c>
      <c r="CW30" s="5">
        <f>SUM(Target_CC[[#This Row],[Est_Sust_POTS Jan]:[Est_Sust_POTS Des]])</f>
        <v>666904794</v>
      </c>
      <c r="CX30" s="5"/>
      <c r="CY30" s="5">
        <v>0</v>
      </c>
      <c r="CZ30" s="5">
        <v>200711892</v>
      </c>
      <c r="DA30" s="5">
        <v>0</v>
      </c>
      <c r="DB30" s="5"/>
      <c r="DC30" s="5"/>
      <c r="DD30" s="5"/>
      <c r="DE30" s="5"/>
      <c r="DF30" s="5"/>
      <c r="DG30" s="5"/>
      <c r="DH30" s="5"/>
      <c r="DI30" s="5"/>
      <c r="DJ30" s="5">
        <f>SUM(Target_CC[[#This Row],[BC_Jan]:[BC_Des]])</f>
        <v>200711892</v>
      </c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 t="s">
        <v>160</v>
      </c>
    </row>
    <row r="31" spans="2:128" x14ac:dyDescent="0.3">
      <c r="B31">
        <v>76510260</v>
      </c>
      <c r="C31" t="s">
        <v>188</v>
      </c>
      <c r="D31" t="s">
        <v>157</v>
      </c>
      <c r="E31" t="s">
        <v>157</v>
      </c>
      <c r="F31" t="s">
        <v>158</v>
      </c>
      <c r="G31" t="s">
        <v>20</v>
      </c>
      <c r="H31" t="s">
        <v>159</v>
      </c>
      <c r="I31" t="s">
        <v>31</v>
      </c>
      <c r="J31" s="5">
        <v>1193338376.2597821</v>
      </c>
      <c r="K31" s="5">
        <v>42574186.7697808</v>
      </c>
      <c r="L31" s="5">
        <v>200386516.70991012</v>
      </c>
      <c r="M31" s="5">
        <v>140404211.00785002</v>
      </c>
      <c r="N31" s="5">
        <v>123774083.19075193</v>
      </c>
      <c r="O31" s="5">
        <v>152435136.7926476</v>
      </c>
      <c r="P31" s="5">
        <v>129016971.60605951</v>
      </c>
      <c r="Q31" s="5">
        <v>216720177.45942289</v>
      </c>
      <c r="R31" s="5">
        <v>101787882.24960345</v>
      </c>
      <c r="S31" s="5">
        <v>151538245.06655586</v>
      </c>
      <c r="T31" s="5">
        <v>240493832.58037221</v>
      </c>
      <c r="U31" s="5">
        <v>125146196.8384137</v>
      </c>
      <c r="V31" s="5">
        <v>205298324.40814584</v>
      </c>
      <c r="W31" s="5">
        <f>SUM(Target_CC[[#This Row],[Target_Sust_Jan]:[Target_Sust_Des]])</f>
        <v>1829575764.6795144</v>
      </c>
      <c r="X31" s="5">
        <v>453857.07622200251</v>
      </c>
      <c r="Y31" s="5">
        <v>8359188.2094220519</v>
      </c>
      <c r="Z31" s="5">
        <v>5105973.9039849639</v>
      </c>
      <c r="AA31" s="5">
        <v>15648473.688468382</v>
      </c>
      <c r="AB31" s="5">
        <v>16835981.457904398</v>
      </c>
      <c r="AC31" s="5">
        <v>19544105.346208647</v>
      </c>
      <c r="AD31" s="5">
        <v>35941135.175291657</v>
      </c>
      <c r="AE31" s="5">
        <v>17912582.919950053</v>
      </c>
      <c r="AF31" s="5">
        <v>27687709.727308184</v>
      </c>
      <c r="AG31" s="5">
        <v>28038433.219109654</v>
      </c>
      <c r="AH31" s="5">
        <v>14594844.997189596</v>
      </c>
      <c r="AI31" s="5">
        <v>27423463.345550209</v>
      </c>
      <c r="AJ31" s="5">
        <f>SUM(Target_CC[[#This Row],[Target_Scal_Jan]:[Target_Scal_Des]])</f>
        <v>217545749.06660977</v>
      </c>
      <c r="AK31" s="5">
        <v>43028043.846002802</v>
      </c>
      <c r="AL31" s="5">
        <v>208745704.91933218</v>
      </c>
      <c r="AM31" s="5">
        <v>145510184.91183499</v>
      </c>
      <c r="AN31" s="5">
        <v>139422556.87922031</v>
      </c>
      <c r="AO31" s="5">
        <v>169271118.250552</v>
      </c>
      <c r="AP31" s="5">
        <v>148561076.95226815</v>
      </c>
      <c r="AQ31" s="5">
        <v>252661312.63471454</v>
      </c>
      <c r="AR31" s="5">
        <v>119700465.1695535</v>
      </c>
      <c r="AS31" s="5">
        <v>179225954.79386404</v>
      </c>
      <c r="AT31" s="5">
        <v>268532265.79948187</v>
      </c>
      <c r="AU31" s="5">
        <v>139741041.8356033</v>
      </c>
      <c r="AV31" s="5">
        <v>232721787.75369605</v>
      </c>
      <c r="AW31" s="5">
        <f>SUM(Target_CC[[#This Row],[Target_Jan]:[Target_Des]])</f>
        <v>2047121513.7461236</v>
      </c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>
        <f>SUM(Target_CC[[#This Row],[Target_NGTMA_Jan]:[Target_NGTMA_Des]])</f>
        <v>0</v>
      </c>
      <c r="BK31" s="5">
        <v>158647438</v>
      </c>
      <c r="BL31" s="5">
        <v>156754301</v>
      </c>
      <c r="BM31" s="5">
        <v>155605082</v>
      </c>
      <c r="BN31" s="5">
        <f>Target_CC[[#This Row],[Est_Sust_NP Apr]]+Target_CC[[#This Row],[Est_Sust_POTS Apr]]+Target_CC[[#This Row],[BC_Apr]]</f>
        <v>155336632</v>
      </c>
      <c r="BO31" s="5">
        <f>Target_CC[[#This Row],[Est_Sust_NP Mei]]+Target_CC[[#This Row],[Est_Sust_POTS Mei]]+Target_CC[[#This Row],[BC_Mei]]</f>
        <v>155336632</v>
      </c>
      <c r="BP31" s="5">
        <f>Target_CC[[#This Row],[Est_Sust_NP Jun]]+Target_CC[[#This Row],[Est_Sust_POTS Jun]]+Target_CC[[#This Row],[BC_Jun]]</f>
        <v>155336632</v>
      </c>
      <c r="BQ31" s="5">
        <f>Target_CC[[#This Row],[Est_Sust_NP Jul]]+Target_CC[[#This Row],[Est_Sust_POTS Jul]]+Target_CC[[#This Row],[BC_Jul]]</f>
        <v>155336632</v>
      </c>
      <c r="BR31" s="5">
        <f>Target_CC[[#This Row],[Est_Sust_NP Agu]]+Target_CC[[#This Row],[Est_Sust_POTS Agu]]+Target_CC[[#This Row],[BC_Agu]]</f>
        <v>155336632</v>
      </c>
      <c r="BS31" s="5">
        <f>Target_CC[[#This Row],[Est_Sust_NP Sep]]+Target_CC[[#This Row],[Est_Sust_POTS Sep]]+Target_CC[[#This Row],[BC_Sep]]</f>
        <v>155336632</v>
      </c>
      <c r="BT31" s="5">
        <f>Target_CC[[#This Row],[Est_Sust_NP Okt]]+Target_CC[[#This Row],[Est_Sust_POTS Okt]]+Target_CC[[#This Row],[BC_Okt]]</f>
        <v>155336632</v>
      </c>
      <c r="BU31" s="5">
        <f>Target_CC[[#This Row],[Est_Sust_NP Nov]]+Target_CC[[#This Row],[Est_Sust_POTS Nov]]+Target_CC[[#This Row],[BC_Nov]]</f>
        <v>155336632</v>
      </c>
      <c r="BV31" s="5">
        <f>Target_CC[[#This Row],[Est_Sust_NP Des]]+Target_CC[[#This Row],[Est_Sust_POTS Des]]+Target_CC[[#This Row],[BC_Des]]</f>
        <v>155336632</v>
      </c>
      <c r="BW31" s="5">
        <f>SUM(Target_CC[[#This Row],[Real_Jan]:[Real_Des]])</f>
        <v>1869036509</v>
      </c>
      <c r="BX31" s="5">
        <v>5369000</v>
      </c>
      <c r="BY31" s="5">
        <v>5369000</v>
      </c>
      <c r="BZ31" s="5">
        <v>5369000</v>
      </c>
      <c r="CA31" s="5">
        <f>Target_CC[[#This Row],[Est_Sust_NP Mar]]*95%</f>
        <v>5100550</v>
      </c>
      <c r="CB31" s="5">
        <f>Target_CC[[#This Row],[Est_Sust_NP Apr]]</f>
        <v>5100550</v>
      </c>
      <c r="CC31" s="5">
        <f>Target_CC[[#This Row],[Est_Sust_NP Mei]]</f>
        <v>5100550</v>
      </c>
      <c r="CD31" s="5">
        <f>Target_CC[[#This Row],[Est_Sust_NP Jun]]</f>
        <v>5100550</v>
      </c>
      <c r="CE31" s="5">
        <f>Target_CC[[#This Row],[Est_Sust_NP Jul]]</f>
        <v>5100550</v>
      </c>
      <c r="CF31" s="5">
        <f>Target_CC[[#This Row],[Est_Sust_NP Agu]]</f>
        <v>5100550</v>
      </c>
      <c r="CG31" s="5">
        <f>Target_CC[[#This Row],[Est_Sust_NP Sep]]</f>
        <v>5100550</v>
      </c>
      <c r="CH31" s="5">
        <f>Target_CC[[#This Row],[Est_Sust_NP Okt]]</f>
        <v>5100550</v>
      </c>
      <c r="CI31" s="5">
        <f>Target_CC[[#This Row],[Est_Sust_NP Nov]]</f>
        <v>5100550</v>
      </c>
      <c r="CJ31" s="5">
        <f>SUM(Target_CC[[#This Row],[Est_Sust_NP Jan]:[Est_Sust_NP Des]])</f>
        <v>62011950</v>
      </c>
      <c r="CK31" s="5">
        <v>153278438</v>
      </c>
      <c r="CL31" s="5">
        <v>151385301</v>
      </c>
      <c r="CM31" s="5">
        <v>150236082</v>
      </c>
      <c r="CN31" s="5">
        <f>Target_CC[[#This Row],[Est_Sust_POTS Mar]]</f>
        <v>150236082</v>
      </c>
      <c r="CO31" s="5">
        <f>Target_CC[[#This Row],[Est_Sust_POTS Apr]]</f>
        <v>150236082</v>
      </c>
      <c r="CP31" s="5">
        <f>Target_CC[[#This Row],[Est_Sust_POTS Mei]]</f>
        <v>150236082</v>
      </c>
      <c r="CQ31" s="5">
        <f>Target_CC[[#This Row],[Est_Sust_POTS Jun]]</f>
        <v>150236082</v>
      </c>
      <c r="CR31" s="5">
        <f>Target_CC[[#This Row],[Est_Sust_POTS Jul]]</f>
        <v>150236082</v>
      </c>
      <c r="CS31" s="5">
        <f>Target_CC[[#This Row],[Est_Sust_POTS Agu]]</f>
        <v>150236082</v>
      </c>
      <c r="CT31" s="5">
        <f>Target_CC[[#This Row],[Est_Sust_POTS Sep]]</f>
        <v>150236082</v>
      </c>
      <c r="CU31" s="5">
        <f>Target_CC[[#This Row],[Est_Sust_POTS Okt]]</f>
        <v>150236082</v>
      </c>
      <c r="CV31" s="5">
        <f>Target_CC[[#This Row],[Est_Sust_POTS Nov]]</f>
        <v>150236082</v>
      </c>
      <c r="CW31" s="5">
        <f>SUM(Target_CC[[#This Row],[Est_Sust_POTS Jan]:[Est_Sust_POTS Des]])</f>
        <v>1807024559</v>
      </c>
      <c r="CX31" s="5"/>
      <c r="CY31" s="5">
        <v>0</v>
      </c>
      <c r="CZ31" s="5">
        <v>0</v>
      </c>
      <c r="DA31" s="5">
        <v>0</v>
      </c>
      <c r="DB31" s="5"/>
      <c r="DC31" s="5"/>
      <c r="DD31" s="5"/>
      <c r="DE31" s="5"/>
      <c r="DF31" s="5"/>
      <c r="DG31" s="5"/>
      <c r="DH31" s="5"/>
      <c r="DI31" s="5"/>
      <c r="DJ31" s="5">
        <f>SUM(Target_CC[[#This Row],[BC_Jan]:[BC_Des]])</f>
        <v>0</v>
      </c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 t="s">
        <v>160</v>
      </c>
    </row>
    <row r="32" spans="2:128" x14ac:dyDescent="0.3">
      <c r="B32">
        <v>76510261</v>
      </c>
      <c r="C32" t="s">
        <v>189</v>
      </c>
      <c r="D32" t="s">
        <v>157</v>
      </c>
      <c r="E32" t="s">
        <v>157</v>
      </c>
      <c r="F32" t="s">
        <v>158</v>
      </c>
      <c r="G32" t="s">
        <v>20</v>
      </c>
      <c r="H32" t="s">
        <v>159</v>
      </c>
      <c r="I32" t="s">
        <v>31</v>
      </c>
      <c r="J32" s="5">
        <v>2749945243.0775599</v>
      </c>
      <c r="K32" s="5">
        <v>126328627.41047904</v>
      </c>
      <c r="L32" s="5">
        <v>124237425.53902242</v>
      </c>
      <c r="M32" s="5">
        <v>147148704.03418148</v>
      </c>
      <c r="N32" s="5">
        <v>83760995.516879931</v>
      </c>
      <c r="O32" s="5">
        <v>126019872.99249013</v>
      </c>
      <c r="P32" s="5">
        <v>108205874.37894408</v>
      </c>
      <c r="Q32" s="5">
        <v>145883662.12388888</v>
      </c>
      <c r="R32" s="5">
        <v>76864378.645833641</v>
      </c>
      <c r="S32" s="5">
        <v>106439688.521017</v>
      </c>
      <c r="T32" s="5">
        <v>170687173.27770805</v>
      </c>
      <c r="U32" s="5">
        <v>96537030.221404269</v>
      </c>
      <c r="V32" s="5">
        <v>143018489.11314881</v>
      </c>
      <c r="W32" s="5">
        <f>SUM(Target_CC[[#This Row],[Target_Sust_Jan]:[Target_Sust_Des]])</f>
        <v>1455131921.7749977</v>
      </c>
      <c r="X32" s="5">
        <v>1346711.3720738143</v>
      </c>
      <c r="Y32" s="5">
        <v>5182604.2978638411</v>
      </c>
      <c r="Z32" s="5">
        <v>5351245.7882173657</v>
      </c>
      <c r="AA32" s="5">
        <v>10589710.710648581</v>
      </c>
      <c r="AB32" s="5">
        <v>13918498.645853981</v>
      </c>
      <c r="AC32" s="5">
        <v>16391541.218297958</v>
      </c>
      <c r="AD32" s="5">
        <v>24193522.180199265</v>
      </c>
      <c r="AE32" s="5">
        <v>13526556.655414626</v>
      </c>
      <c r="AF32" s="5">
        <v>19447705.74544172</v>
      </c>
      <c r="AG32" s="5">
        <v>19899890.396175653</v>
      </c>
      <c r="AH32" s="5">
        <v>11258376.428247377</v>
      </c>
      <c r="AI32" s="5">
        <v>19104209.960004836</v>
      </c>
      <c r="AJ32" s="5">
        <f>SUM(Target_CC[[#This Row],[Target_Scal_Jan]:[Target_Scal_Des]])</f>
        <v>160210573.39843902</v>
      </c>
      <c r="AK32" s="5">
        <v>127675338.78255285</v>
      </c>
      <c r="AL32" s="5">
        <v>129420029.83688626</v>
      </c>
      <c r="AM32" s="5">
        <v>152499949.82239884</v>
      </c>
      <c r="AN32" s="5">
        <v>94350706.227528512</v>
      </c>
      <c r="AO32" s="5">
        <v>139938371.63834411</v>
      </c>
      <c r="AP32" s="5">
        <v>124597415.59724204</v>
      </c>
      <c r="AQ32" s="5">
        <v>170077184.30408815</v>
      </c>
      <c r="AR32" s="5">
        <v>90390935.301248267</v>
      </c>
      <c r="AS32" s="5">
        <v>125887394.26645872</v>
      </c>
      <c r="AT32" s="5">
        <v>190587063.67388371</v>
      </c>
      <c r="AU32" s="5">
        <v>107795406.64965165</v>
      </c>
      <c r="AV32" s="5">
        <v>162122699.07315364</v>
      </c>
      <c r="AW32" s="5">
        <f>SUM(Target_CC[[#This Row],[Target_Jan]:[Target_Des]])</f>
        <v>1615342495.1734369</v>
      </c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>
        <f>SUM(Target_CC[[#This Row],[Target_NGTMA_Jan]:[Target_NGTMA_Des]])</f>
        <v>0</v>
      </c>
      <c r="BK32" s="5">
        <v>105634483</v>
      </c>
      <c r="BL32" s="5">
        <v>102777288</v>
      </c>
      <c r="BM32" s="5">
        <v>130842450</v>
      </c>
      <c r="BN32" s="5">
        <f>Target_CC[[#This Row],[Est_Sust_NP Apr]]+Target_CC[[#This Row],[Est_Sust_POTS Apr]]+Target_CC[[#This Row],[BC_Apr]]</f>
        <v>90569146.400000006</v>
      </c>
      <c r="BO32" s="5">
        <f>Target_CC[[#This Row],[Est_Sust_NP Mei]]+Target_CC[[#This Row],[Est_Sust_POTS Mei]]+Target_CC[[#This Row],[BC_Mei]]</f>
        <v>90569146.400000006</v>
      </c>
      <c r="BP32" s="5">
        <f>Target_CC[[#This Row],[Est_Sust_NP Jun]]+Target_CC[[#This Row],[Est_Sust_POTS Jun]]+Target_CC[[#This Row],[BC_Jun]]</f>
        <v>90569146.400000006</v>
      </c>
      <c r="BQ32" s="5">
        <f>Target_CC[[#This Row],[Est_Sust_NP Jul]]+Target_CC[[#This Row],[Est_Sust_POTS Jul]]+Target_CC[[#This Row],[BC_Jul]]</f>
        <v>90569146.400000006</v>
      </c>
      <c r="BR32" s="5">
        <f>Target_CC[[#This Row],[Est_Sust_NP Agu]]+Target_CC[[#This Row],[Est_Sust_POTS Agu]]+Target_CC[[#This Row],[BC_Agu]]</f>
        <v>90569146.400000006</v>
      </c>
      <c r="BS32" s="5">
        <f>Target_CC[[#This Row],[Est_Sust_NP Sep]]+Target_CC[[#This Row],[Est_Sust_POTS Sep]]+Target_CC[[#This Row],[BC_Sep]]</f>
        <v>90569146.400000006</v>
      </c>
      <c r="BT32" s="5">
        <f>Target_CC[[#This Row],[Est_Sust_NP Okt]]+Target_CC[[#This Row],[Est_Sust_POTS Okt]]+Target_CC[[#This Row],[BC_Okt]]</f>
        <v>90569146.400000006</v>
      </c>
      <c r="BU32" s="5">
        <f>Target_CC[[#This Row],[Est_Sust_NP Nov]]+Target_CC[[#This Row],[Est_Sust_POTS Nov]]+Target_CC[[#This Row],[BC_Nov]]</f>
        <v>90569146.400000006</v>
      </c>
      <c r="BV32" s="5">
        <f>Target_CC[[#This Row],[Est_Sust_NP Des]]+Target_CC[[#This Row],[Est_Sust_POTS Des]]+Target_CC[[#This Row],[BC_Des]]</f>
        <v>90569146.400000006</v>
      </c>
      <c r="BW32" s="5">
        <f>SUM(Target_CC[[#This Row],[Real_Jan]:[Real_Des]])</f>
        <v>1154376538.5999999</v>
      </c>
      <c r="BX32" s="5">
        <v>39890164</v>
      </c>
      <c r="BY32" s="5">
        <v>10844998</v>
      </c>
      <c r="BZ32" s="5">
        <v>22140392</v>
      </c>
      <c r="CA32" s="5">
        <f>Target_CC[[#This Row],[Est_Sust_NP Mar]]*95%</f>
        <v>21033372.399999999</v>
      </c>
      <c r="CB32" s="5">
        <f>Target_CC[[#This Row],[Est_Sust_NP Apr]]</f>
        <v>21033372.399999999</v>
      </c>
      <c r="CC32" s="5">
        <f>Target_CC[[#This Row],[Est_Sust_NP Mei]]</f>
        <v>21033372.399999999</v>
      </c>
      <c r="CD32" s="5">
        <f>Target_CC[[#This Row],[Est_Sust_NP Jun]]</f>
        <v>21033372.399999999</v>
      </c>
      <c r="CE32" s="5">
        <f>Target_CC[[#This Row],[Est_Sust_NP Jul]]</f>
        <v>21033372.399999999</v>
      </c>
      <c r="CF32" s="5">
        <f>Target_CC[[#This Row],[Est_Sust_NP Agu]]</f>
        <v>21033372.399999999</v>
      </c>
      <c r="CG32" s="5">
        <f>Target_CC[[#This Row],[Est_Sust_NP Sep]]</f>
        <v>21033372.399999999</v>
      </c>
      <c r="CH32" s="5">
        <f>Target_CC[[#This Row],[Est_Sust_NP Okt]]</f>
        <v>21033372.399999999</v>
      </c>
      <c r="CI32" s="5">
        <f>Target_CC[[#This Row],[Est_Sust_NP Nov]]</f>
        <v>21033372.399999999</v>
      </c>
      <c r="CJ32" s="5">
        <f>SUM(Target_CC[[#This Row],[Est_Sust_NP Jan]:[Est_Sust_NP Des]])</f>
        <v>262175905.60000005</v>
      </c>
      <c r="CK32" s="5">
        <v>65744319</v>
      </c>
      <c r="CL32" s="5">
        <v>64906993</v>
      </c>
      <c r="CM32" s="5">
        <v>69535774</v>
      </c>
      <c r="CN32" s="5">
        <f>Target_CC[[#This Row],[Est_Sust_POTS Mar]]</f>
        <v>69535774</v>
      </c>
      <c r="CO32" s="5">
        <f>Target_CC[[#This Row],[Est_Sust_POTS Apr]]</f>
        <v>69535774</v>
      </c>
      <c r="CP32" s="5">
        <f>Target_CC[[#This Row],[Est_Sust_POTS Mei]]</f>
        <v>69535774</v>
      </c>
      <c r="CQ32" s="5">
        <f>Target_CC[[#This Row],[Est_Sust_POTS Jun]]</f>
        <v>69535774</v>
      </c>
      <c r="CR32" s="5">
        <f>Target_CC[[#This Row],[Est_Sust_POTS Jul]]</f>
        <v>69535774</v>
      </c>
      <c r="CS32" s="5">
        <f>Target_CC[[#This Row],[Est_Sust_POTS Agu]]</f>
        <v>69535774</v>
      </c>
      <c r="CT32" s="5">
        <f>Target_CC[[#This Row],[Est_Sust_POTS Sep]]</f>
        <v>69535774</v>
      </c>
      <c r="CU32" s="5">
        <f>Target_CC[[#This Row],[Est_Sust_POTS Okt]]</f>
        <v>69535774</v>
      </c>
      <c r="CV32" s="5">
        <f>Target_CC[[#This Row],[Est_Sust_POTS Nov]]</f>
        <v>69535774</v>
      </c>
      <c r="CW32" s="5">
        <f>SUM(Target_CC[[#This Row],[Est_Sust_POTS Jan]:[Est_Sust_POTS Des]])</f>
        <v>826009052</v>
      </c>
      <c r="CX32" s="5"/>
      <c r="CY32" s="5">
        <v>27025297</v>
      </c>
      <c r="CZ32" s="5">
        <v>39166284</v>
      </c>
      <c r="DA32" s="5">
        <v>0</v>
      </c>
      <c r="DB32" s="5"/>
      <c r="DC32" s="5"/>
      <c r="DD32" s="5"/>
      <c r="DE32" s="5"/>
      <c r="DF32" s="5"/>
      <c r="DG32" s="5"/>
      <c r="DH32" s="5"/>
      <c r="DI32" s="5"/>
      <c r="DJ32" s="5">
        <f>SUM(Target_CC[[#This Row],[BC_Jan]:[BC_Des]])</f>
        <v>66191581</v>
      </c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 t="s">
        <v>160</v>
      </c>
    </row>
    <row r="33" spans="2:128" x14ac:dyDescent="0.3">
      <c r="B33">
        <v>76510237</v>
      </c>
      <c r="C33" t="s">
        <v>190</v>
      </c>
      <c r="D33" t="s">
        <v>157</v>
      </c>
      <c r="E33" t="s">
        <v>157</v>
      </c>
      <c r="F33" t="s">
        <v>158</v>
      </c>
      <c r="G33" t="s">
        <v>21</v>
      </c>
      <c r="H33" t="s">
        <v>159</v>
      </c>
      <c r="I33" t="s">
        <v>31</v>
      </c>
      <c r="J33" s="5">
        <v>3323829443.6301789</v>
      </c>
      <c r="K33" s="5">
        <v>194917478.48878908</v>
      </c>
      <c r="L33" s="5">
        <v>191800496.18051547</v>
      </c>
      <c r="M33" s="5">
        <v>235324947.73568824</v>
      </c>
      <c r="N33" s="5">
        <v>159365394.31736523</v>
      </c>
      <c r="O33" s="5">
        <v>208632144.28750059</v>
      </c>
      <c r="P33" s="5">
        <v>470499068.19984859</v>
      </c>
      <c r="Q33" s="5">
        <v>235342552.34831873</v>
      </c>
      <c r="R33" s="5">
        <v>98894239.094969258</v>
      </c>
      <c r="S33" s="5">
        <v>751661089.02174544</v>
      </c>
      <c r="T33" s="5">
        <v>153808581.79684013</v>
      </c>
      <c r="U33" s="5">
        <v>270323759.02559948</v>
      </c>
      <c r="V33" s="5">
        <v>194704837.35106871</v>
      </c>
      <c r="W33" s="5">
        <f>SUM(Target_CC[[#This Row],[Target_Sust_Jan]:[Target_Sust_Des]])</f>
        <v>3165274587.848249</v>
      </c>
      <c r="X33" s="5">
        <v>2077894.6963768899</v>
      </c>
      <c r="Y33" s="5">
        <v>8001019.5923235416</v>
      </c>
      <c r="Z33" s="5">
        <v>8557884.6493989527</v>
      </c>
      <c r="AA33" s="5">
        <v>20148201.590670407</v>
      </c>
      <c r="AB33" s="5">
        <v>23042764.198946893</v>
      </c>
      <c r="AC33" s="5">
        <v>71273439.763168156</v>
      </c>
      <c r="AD33" s="5">
        <v>39029492.249436647</v>
      </c>
      <c r="AE33" s="5">
        <v>17403360.979159251</v>
      </c>
      <c r="AF33" s="5">
        <v>137336776.18482292</v>
      </c>
      <c r="AG33" s="5">
        <v>17932067.541879416</v>
      </c>
      <c r="AH33" s="5">
        <v>31525795.123685658</v>
      </c>
      <c r="AI33" s="5">
        <v>26008400.144967258</v>
      </c>
      <c r="AJ33" s="5">
        <f>SUM(Target_CC[[#This Row],[Target_Scal_Jan]:[Target_Scal_Des]])</f>
        <v>402337096.714836</v>
      </c>
      <c r="AK33" s="5">
        <v>196995373.18516597</v>
      </c>
      <c r="AL33" s="5">
        <v>199801515.77283901</v>
      </c>
      <c r="AM33" s="5">
        <v>243882832.38508719</v>
      </c>
      <c r="AN33" s="5">
        <v>179513595.90803564</v>
      </c>
      <c r="AO33" s="5">
        <v>231674908.48644748</v>
      </c>
      <c r="AP33" s="5">
        <v>541772507.96301675</v>
      </c>
      <c r="AQ33" s="5">
        <v>274372044.59775537</v>
      </c>
      <c r="AR33" s="5">
        <v>116297600.07412851</v>
      </c>
      <c r="AS33" s="5">
        <v>888997865.20656836</v>
      </c>
      <c r="AT33" s="5">
        <v>171740649.33871955</v>
      </c>
      <c r="AU33" s="5">
        <v>301849554.14928514</v>
      </c>
      <c r="AV33" s="5">
        <v>220713237.49603596</v>
      </c>
      <c r="AW33" s="5">
        <f>SUM(Target_CC[[#This Row],[Target_Jan]:[Target_Des]])</f>
        <v>3567611684.5630851</v>
      </c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>
        <f>SUM(Target_CC[[#This Row],[Target_NGTMA_Jan]:[Target_NGTMA_Des]])</f>
        <v>0</v>
      </c>
      <c r="BK33" s="5">
        <v>164440592</v>
      </c>
      <c r="BL33" s="5">
        <v>118752206</v>
      </c>
      <c r="BM33" s="5">
        <v>128809134</v>
      </c>
      <c r="BN33" s="5">
        <f>Target_CC[[#This Row],[Est_Sust_NP Apr]]+Target_CC[[#This Row],[Est_Sust_POTS Apr]]+Target_CC[[#This Row],[BC_Apr]]</f>
        <v>127321561.25</v>
      </c>
      <c r="BO33" s="5">
        <f>Target_CC[[#This Row],[Est_Sust_NP Mei]]+Target_CC[[#This Row],[Est_Sust_POTS Mei]]+Target_CC[[#This Row],[BC_Mei]]</f>
        <v>127321561.25</v>
      </c>
      <c r="BP33" s="5">
        <f>Target_CC[[#This Row],[Est_Sust_NP Jun]]+Target_CC[[#This Row],[Est_Sust_POTS Jun]]+Target_CC[[#This Row],[BC_Jun]]</f>
        <v>127321561.25</v>
      </c>
      <c r="BQ33" s="5">
        <f>Target_CC[[#This Row],[Est_Sust_NP Jul]]+Target_CC[[#This Row],[Est_Sust_POTS Jul]]+Target_CC[[#This Row],[BC_Jul]]</f>
        <v>127321561.25</v>
      </c>
      <c r="BR33" s="5">
        <f>Target_CC[[#This Row],[Est_Sust_NP Agu]]+Target_CC[[#This Row],[Est_Sust_POTS Agu]]+Target_CC[[#This Row],[BC_Agu]]</f>
        <v>127321561.25</v>
      </c>
      <c r="BS33" s="5">
        <f>Target_CC[[#This Row],[Est_Sust_NP Sep]]+Target_CC[[#This Row],[Est_Sust_POTS Sep]]+Target_CC[[#This Row],[BC_Sep]]</f>
        <v>127321561.25</v>
      </c>
      <c r="BT33" s="5">
        <f>Target_CC[[#This Row],[Est_Sust_NP Okt]]+Target_CC[[#This Row],[Est_Sust_POTS Okt]]+Target_CC[[#This Row],[BC_Okt]]</f>
        <v>127321561.25</v>
      </c>
      <c r="BU33" s="5">
        <f>Target_CC[[#This Row],[Est_Sust_NP Nov]]+Target_CC[[#This Row],[Est_Sust_POTS Nov]]+Target_CC[[#This Row],[BC_Nov]]</f>
        <v>127321561.25</v>
      </c>
      <c r="BV33" s="5">
        <f>Target_CC[[#This Row],[Est_Sust_NP Des]]+Target_CC[[#This Row],[Est_Sust_POTS Des]]+Target_CC[[#This Row],[BC_Des]]</f>
        <v>127321561.25</v>
      </c>
      <c r="BW33" s="5">
        <f>SUM(Target_CC[[#This Row],[Real_Jan]:[Real_Des]])</f>
        <v>1557895983.25</v>
      </c>
      <c r="BX33" s="5">
        <v>42572822</v>
      </c>
      <c r="BY33" s="5">
        <v>16655973</v>
      </c>
      <c r="BZ33" s="5">
        <v>29751455</v>
      </c>
      <c r="CA33" s="5">
        <f>Target_CC[[#This Row],[Est_Sust_NP Mar]]*95%</f>
        <v>28263882.25</v>
      </c>
      <c r="CB33" s="5">
        <f>Target_CC[[#This Row],[Est_Sust_NP Apr]]</f>
        <v>28263882.25</v>
      </c>
      <c r="CC33" s="5">
        <f>Target_CC[[#This Row],[Est_Sust_NP Mei]]</f>
        <v>28263882.25</v>
      </c>
      <c r="CD33" s="5">
        <f>Target_CC[[#This Row],[Est_Sust_NP Jun]]</f>
        <v>28263882.25</v>
      </c>
      <c r="CE33" s="5">
        <f>Target_CC[[#This Row],[Est_Sust_NP Jul]]</f>
        <v>28263882.25</v>
      </c>
      <c r="CF33" s="5">
        <f>Target_CC[[#This Row],[Est_Sust_NP Agu]]</f>
        <v>28263882.25</v>
      </c>
      <c r="CG33" s="5">
        <f>Target_CC[[#This Row],[Est_Sust_NP Sep]]</f>
        <v>28263882.25</v>
      </c>
      <c r="CH33" s="5">
        <f>Target_CC[[#This Row],[Est_Sust_NP Okt]]</f>
        <v>28263882.25</v>
      </c>
      <c r="CI33" s="5">
        <f>Target_CC[[#This Row],[Est_Sust_NP Nov]]</f>
        <v>28263882.25</v>
      </c>
      <c r="CJ33" s="5">
        <f>SUM(Target_CC[[#This Row],[Est_Sust_NP Jan]:[Est_Sust_NP Des]])</f>
        <v>343355190.25</v>
      </c>
      <c r="CK33" s="5">
        <v>121867770</v>
      </c>
      <c r="CL33" s="5">
        <v>102096233</v>
      </c>
      <c r="CM33" s="5">
        <v>99057679</v>
      </c>
      <c r="CN33" s="5">
        <f>Target_CC[[#This Row],[Est_Sust_POTS Mar]]</f>
        <v>99057679</v>
      </c>
      <c r="CO33" s="5">
        <f>Target_CC[[#This Row],[Est_Sust_POTS Apr]]</f>
        <v>99057679</v>
      </c>
      <c r="CP33" s="5">
        <f>Target_CC[[#This Row],[Est_Sust_POTS Mei]]</f>
        <v>99057679</v>
      </c>
      <c r="CQ33" s="5">
        <f>Target_CC[[#This Row],[Est_Sust_POTS Jun]]</f>
        <v>99057679</v>
      </c>
      <c r="CR33" s="5">
        <f>Target_CC[[#This Row],[Est_Sust_POTS Jul]]</f>
        <v>99057679</v>
      </c>
      <c r="CS33" s="5">
        <f>Target_CC[[#This Row],[Est_Sust_POTS Agu]]</f>
        <v>99057679</v>
      </c>
      <c r="CT33" s="5">
        <f>Target_CC[[#This Row],[Est_Sust_POTS Sep]]</f>
        <v>99057679</v>
      </c>
      <c r="CU33" s="5">
        <f>Target_CC[[#This Row],[Est_Sust_POTS Okt]]</f>
        <v>99057679</v>
      </c>
      <c r="CV33" s="5">
        <f>Target_CC[[#This Row],[Est_Sust_POTS Nov]]</f>
        <v>99057679</v>
      </c>
      <c r="CW33" s="5">
        <f>SUM(Target_CC[[#This Row],[Est_Sust_POTS Jan]:[Est_Sust_POTS Des]])</f>
        <v>1214540793</v>
      </c>
      <c r="CX33" s="5"/>
      <c r="CY33" s="5">
        <v>0</v>
      </c>
      <c r="CZ33" s="5">
        <v>388752</v>
      </c>
      <c r="DA33" s="5">
        <v>0</v>
      </c>
      <c r="DB33" s="5"/>
      <c r="DC33" s="5"/>
      <c r="DD33" s="5"/>
      <c r="DE33" s="5"/>
      <c r="DF33" s="5"/>
      <c r="DG33" s="5"/>
      <c r="DH33" s="5"/>
      <c r="DI33" s="5"/>
      <c r="DJ33" s="5">
        <f>SUM(Target_CC[[#This Row],[BC_Jan]:[BC_Des]])</f>
        <v>388752</v>
      </c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 t="s">
        <v>160</v>
      </c>
    </row>
    <row r="34" spans="2:128" x14ac:dyDescent="0.3">
      <c r="B34">
        <v>76510244</v>
      </c>
      <c r="C34" t="s">
        <v>191</v>
      </c>
      <c r="D34" t="s">
        <v>157</v>
      </c>
      <c r="E34" t="s">
        <v>157</v>
      </c>
      <c r="F34" t="s">
        <v>158</v>
      </c>
      <c r="G34" t="s">
        <v>21</v>
      </c>
      <c r="H34" t="s">
        <v>159</v>
      </c>
      <c r="I34" t="s">
        <v>31</v>
      </c>
      <c r="J34" s="5">
        <v>1732638664.8619025</v>
      </c>
      <c r="K34" s="5">
        <v>138220117.967094</v>
      </c>
      <c r="L34" s="5">
        <v>99911735.268133894</v>
      </c>
      <c r="M34" s="5">
        <v>40804266.256937169</v>
      </c>
      <c r="N34" s="5">
        <v>110113078.86880104</v>
      </c>
      <c r="O34" s="5">
        <v>96108031.039834768</v>
      </c>
      <c r="P34" s="5">
        <v>126551765.93400848</v>
      </c>
      <c r="Q34" s="5">
        <v>143422019.08160147</v>
      </c>
      <c r="R34" s="5">
        <v>60785411.140543379</v>
      </c>
      <c r="S34" s="5">
        <v>91888315.670033678</v>
      </c>
      <c r="T34" s="5">
        <v>84031573.390674368</v>
      </c>
      <c r="U34" s="5">
        <v>45849575.10735777</v>
      </c>
      <c r="V34" s="5">
        <v>113354186.68353027</v>
      </c>
      <c r="W34" s="5">
        <f>SUM(Target_CC[[#This Row],[Target_Sust_Jan]:[Target_Sust_Des]])</f>
        <v>1151040076.4085503</v>
      </c>
      <c r="X34" s="5">
        <v>1473479.1989058554</v>
      </c>
      <c r="Y34" s="5">
        <v>4167850.27829656</v>
      </c>
      <c r="Z34" s="5">
        <v>1483897.9342829511</v>
      </c>
      <c r="AA34" s="5">
        <v>13921344.218556285</v>
      </c>
      <c r="AB34" s="5">
        <v>10614829.773422703</v>
      </c>
      <c r="AC34" s="5">
        <v>19170664.249623716</v>
      </c>
      <c r="AD34" s="5">
        <v>23785280.334085345</v>
      </c>
      <c r="AE34" s="5">
        <v>10696987.630690999</v>
      </c>
      <c r="AF34" s="5">
        <v>16789009.338769555</v>
      </c>
      <c r="AG34" s="5">
        <v>9796981.6253966987</v>
      </c>
      <c r="AH34" s="5">
        <v>5347085.7188165784</v>
      </c>
      <c r="AI34" s="5">
        <v>15141693.886407152</v>
      </c>
      <c r="AJ34" s="5">
        <f>SUM(Target_CC[[#This Row],[Target_Scal_Jan]:[Target_Scal_Des]])</f>
        <v>132389104.18725438</v>
      </c>
      <c r="AK34" s="5">
        <v>139693597.16599986</v>
      </c>
      <c r="AL34" s="5">
        <v>104079585.54643045</v>
      </c>
      <c r="AM34" s="5">
        <v>42288164.19122012</v>
      </c>
      <c r="AN34" s="5">
        <v>124034423.08735733</v>
      </c>
      <c r="AO34" s="5">
        <v>106722860.81325747</v>
      </c>
      <c r="AP34" s="5">
        <v>145722430.18363219</v>
      </c>
      <c r="AQ34" s="5">
        <v>167207299.41568682</v>
      </c>
      <c r="AR34" s="5">
        <v>71482398.771234378</v>
      </c>
      <c r="AS34" s="5">
        <v>108677325.00880323</v>
      </c>
      <c r="AT34" s="5">
        <v>93828555.016071066</v>
      </c>
      <c r="AU34" s="5">
        <v>51196660.826174349</v>
      </c>
      <c r="AV34" s="5">
        <v>128495880.56993742</v>
      </c>
      <c r="AW34" s="5">
        <f>SUM(Target_CC[[#This Row],[Target_Jan]:[Target_Des]])</f>
        <v>1283429180.5958047</v>
      </c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>
        <f>SUM(Target_CC[[#This Row],[Target_NGTMA_Jan]:[Target_NGTMA_Des]])</f>
        <v>0</v>
      </c>
      <c r="BK34" s="5">
        <v>97082018</v>
      </c>
      <c r="BL34" s="5">
        <v>419076936</v>
      </c>
      <c r="BM34" s="5">
        <v>260501806</v>
      </c>
      <c r="BN34" s="5">
        <f>Target_CC[[#This Row],[Est_Sust_NP Apr]]+Target_CC[[#This Row],[Est_Sust_POTS Apr]]+Target_CC[[#This Row],[BC_Apr]]</f>
        <v>250999822.90000001</v>
      </c>
      <c r="BO34" s="5">
        <f>Target_CC[[#This Row],[Est_Sust_NP Mei]]+Target_CC[[#This Row],[Est_Sust_POTS Mei]]+Target_CC[[#This Row],[BC_Mei]]</f>
        <v>250999822.90000001</v>
      </c>
      <c r="BP34" s="5">
        <f>Target_CC[[#This Row],[Est_Sust_NP Jun]]+Target_CC[[#This Row],[Est_Sust_POTS Jun]]+Target_CC[[#This Row],[BC_Jun]]</f>
        <v>250999822.90000001</v>
      </c>
      <c r="BQ34" s="5">
        <f>Target_CC[[#This Row],[Est_Sust_NP Jul]]+Target_CC[[#This Row],[Est_Sust_POTS Jul]]+Target_CC[[#This Row],[BC_Jul]]</f>
        <v>250999822.90000001</v>
      </c>
      <c r="BR34" s="5">
        <f>Target_CC[[#This Row],[Est_Sust_NP Agu]]+Target_CC[[#This Row],[Est_Sust_POTS Agu]]+Target_CC[[#This Row],[BC_Agu]]</f>
        <v>250999822.90000001</v>
      </c>
      <c r="BS34" s="5">
        <f>Target_CC[[#This Row],[Est_Sust_NP Sep]]+Target_CC[[#This Row],[Est_Sust_POTS Sep]]+Target_CC[[#This Row],[BC_Sep]]</f>
        <v>250999822.90000001</v>
      </c>
      <c r="BT34" s="5">
        <f>Target_CC[[#This Row],[Est_Sust_NP Okt]]+Target_CC[[#This Row],[Est_Sust_POTS Okt]]+Target_CC[[#This Row],[BC_Okt]]</f>
        <v>250999822.90000001</v>
      </c>
      <c r="BU34" s="5">
        <f>Target_CC[[#This Row],[Est_Sust_NP Nov]]+Target_CC[[#This Row],[Est_Sust_POTS Nov]]+Target_CC[[#This Row],[BC_Nov]]</f>
        <v>250999822.90000001</v>
      </c>
      <c r="BV34" s="5">
        <f>Target_CC[[#This Row],[Est_Sust_NP Des]]+Target_CC[[#This Row],[Est_Sust_POTS Des]]+Target_CC[[#This Row],[BC_Des]]</f>
        <v>250999822.90000001</v>
      </c>
      <c r="BW34" s="5">
        <f>SUM(Target_CC[[#This Row],[Real_Jan]:[Real_Des]])</f>
        <v>3035659166.1000004</v>
      </c>
      <c r="BX34" s="5">
        <v>25864177</v>
      </c>
      <c r="BY34" s="5">
        <v>347989326</v>
      </c>
      <c r="BZ34" s="5">
        <v>190039662</v>
      </c>
      <c r="CA34" s="5">
        <f>Target_CC[[#This Row],[Est_Sust_NP Mar]]*95%</f>
        <v>180537678.90000001</v>
      </c>
      <c r="CB34" s="5">
        <f>Target_CC[[#This Row],[Est_Sust_NP Apr]]</f>
        <v>180537678.90000001</v>
      </c>
      <c r="CC34" s="5">
        <f>Target_CC[[#This Row],[Est_Sust_NP Mei]]</f>
        <v>180537678.90000001</v>
      </c>
      <c r="CD34" s="5">
        <f>Target_CC[[#This Row],[Est_Sust_NP Jun]]</f>
        <v>180537678.90000001</v>
      </c>
      <c r="CE34" s="5">
        <f>Target_CC[[#This Row],[Est_Sust_NP Jul]]</f>
        <v>180537678.90000001</v>
      </c>
      <c r="CF34" s="5">
        <f>Target_CC[[#This Row],[Est_Sust_NP Agu]]</f>
        <v>180537678.90000001</v>
      </c>
      <c r="CG34" s="5">
        <f>Target_CC[[#This Row],[Est_Sust_NP Sep]]</f>
        <v>180537678.90000001</v>
      </c>
      <c r="CH34" s="5">
        <f>Target_CC[[#This Row],[Est_Sust_NP Okt]]</f>
        <v>180537678.90000001</v>
      </c>
      <c r="CI34" s="5">
        <f>Target_CC[[#This Row],[Est_Sust_NP Nov]]</f>
        <v>180537678.90000001</v>
      </c>
      <c r="CJ34" s="5">
        <f>SUM(Target_CC[[#This Row],[Est_Sust_NP Jan]:[Est_Sust_NP Des]])</f>
        <v>2188732275.1000004</v>
      </c>
      <c r="CK34" s="5">
        <v>71217841</v>
      </c>
      <c r="CL34" s="5">
        <v>71087610</v>
      </c>
      <c r="CM34" s="5">
        <v>70462144</v>
      </c>
      <c r="CN34" s="5">
        <f>Target_CC[[#This Row],[Est_Sust_POTS Mar]]</f>
        <v>70462144</v>
      </c>
      <c r="CO34" s="5">
        <f>Target_CC[[#This Row],[Est_Sust_POTS Apr]]</f>
        <v>70462144</v>
      </c>
      <c r="CP34" s="5">
        <f>Target_CC[[#This Row],[Est_Sust_POTS Mei]]</f>
        <v>70462144</v>
      </c>
      <c r="CQ34" s="5">
        <f>Target_CC[[#This Row],[Est_Sust_POTS Jun]]</f>
        <v>70462144</v>
      </c>
      <c r="CR34" s="5">
        <f>Target_CC[[#This Row],[Est_Sust_POTS Jul]]</f>
        <v>70462144</v>
      </c>
      <c r="CS34" s="5">
        <f>Target_CC[[#This Row],[Est_Sust_POTS Agu]]</f>
        <v>70462144</v>
      </c>
      <c r="CT34" s="5">
        <f>Target_CC[[#This Row],[Est_Sust_POTS Sep]]</f>
        <v>70462144</v>
      </c>
      <c r="CU34" s="5">
        <f>Target_CC[[#This Row],[Est_Sust_POTS Okt]]</f>
        <v>70462144</v>
      </c>
      <c r="CV34" s="5">
        <f>Target_CC[[#This Row],[Est_Sust_POTS Nov]]</f>
        <v>70462144</v>
      </c>
      <c r="CW34" s="5">
        <f>SUM(Target_CC[[#This Row],[Est_Sust_POTS Jan]:[Est_Sust_POTS Des]])</f>
        <v>846926891</v>
      </c>
      <c r="CX34" s="5"/>
      <c r="CY34" s="5">
        <v>496466682</v>
      </c>
      <c r="CZ34" s="5">
        <v>-2753</v>
      </c>
      <c r="DA34" s="5">
        <v>0</v>
      </c>
      <c r="DB34" s="5"/>
      <c r="DC34" s="5"/>
      <c r="DD34" s="5"/>
      <c r="DE34" s="5"/>
      <c r="DF34" s="5"/>
      <c r="DG34" s="5"/>
      <c r="DH34" s="5"/>
      <c r="DI34" s="5"/>
      <c r="DJ34" s="5">
        <f>SUM(Target_CC[[#This Row],[BC_Jan]:[BC_Des]])</f>
        <v>496463929</v>
      </c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 t="s">
        <v>160</v>
      </c>
    </row>
    <row r="35" spans="2:128" x14ac:dyDescent="0.3">
      <c r="B35">
        <v>76510253</v>
      </c>
      <c r="C35" t="s">
        <v>192</v>
      </c>
      <c r="D35" t="s">
        <v>157</v>
      </c>
      <c r="E35" t="s">
        <v>157</v>
      </c>
      <c r="F35" t="s">
        <v>158</v>
      </c>
      <c r="G35" t="s">
        <v>21</v>
      </c>
      <c r="H35" t="s">
        <v>159</v>
      </c>
      <c r="I35" t="s">
        <v>31</v>
      </c>
      <c r="J35" s="5">
        <v>13234788751.156265</v>
      </c>
      <c r="K35" s="5">
        <v>369472445.44826508</v>
      </c>
      <c r="L35" s="5">
        <v>583572629.10514295</v>
      </c>
      <c r="M35" s="5">
        <v>1464241696.1768756</v>
      </c>
      <c r="N35" s="5">
        <v>301576541.73193181</v>
      </c>
      <c r="O35" s="5">
        <v>1188563195.2798402</v>
      </c>
      <c r="P35" s="5">
        <v>325095021.47650284</v>
      </c>
      <c r="Q35" s="5">
        <v>558572392.88704395</v>
      </c>
      <c r="R35" s="5">
        <v>823499449.57985342</v>
      </c>
      <c r="S35" s="5">
        <v>350551277.56124866</v>
      </c>
      <c r="T35" s="5">
        <v>1561254200.4178183</v>
      </c>
      <c r="U35" s="5">
        <v>1335621769.9403715</v>
      </c>
      <c r="V35" s="5">
        <v>316441161.11472827</v>
      </c>
      <c r="W35" s="5">
        <f>SUM(Target_CC[[#This Row],[Target_Sust_Jan]:[Target_Sust_Des]])</f>
        <v>9178461780.7196217</v>
      </c>
      <c r="X35" s="5">
        <v>3938717.2500208616</v>
      </c>
      <c r="Y35" s="5">
        <v>24343920.542413831</v>
      </c>
      <c r="Z35" s="5">
        <v>53248971.922842264</v>
      </c>
      <c r="AA35" s="5">
        <v>38127631.057290912</v>
      </c>
      <c r="AB35" s="5">
        <v>131273066.94714856</v>
      </c>
      <c r="AC35" s="5">
        <v>49246942.229159653</v>
      </c>
      <c r="AD35" s="5">
        <v>92634318.194475412</v>
      </c>
      <c r="AE35" s="5">
        <v>144919039.95959044</v>
      </c>
      <c r="AF35" s="5">
        <v>64049587.042465806</v>
      </c>
      <c r="AG35" s="5">
        <v>182021805.57723856</v>
      </c>
      <c r="AH35" s="5">
        <v>155763364.76545906</v>
      </c>
      <c r="AI35" s="5">
        <v>42269768.191584826</v>
      </c>
      <c r="AJ35" s="5">
        <f>SUM(Target_CC[[#This Row],[Target_Scal_Jan]:[Target_Scal_Des]])</f>
        <v>981837133.67969024</v>
      </c>
      <c r="AK35" s="5">
        <v>373411162.69828594</v>
      </c>
      <c r="AL35" s="5">
        <v>607916549.64755678</v>
      </c>
      <c r="AM35" s="5">
        <v>1517490668.0997179</v>
      </c>
      <c r="AN35" s="5">
        <v>339704172.78922272</v>
      </c>
      <c r="AO35" s="5">
        <v>1319836262.2269888</v>
      </c>
      <c r="AP35" s="5">
        <v>374341963.70566249</v>
      </c>
      <c r="AQ35" s="5">
        <v>651206711.08151937</v>
      </c>
      <c r="AR35" s="5">
        <v>968418489.53944385</v>
      </c>
      <c r="AS35" s="5">
        <v>414600864.60371447</v>
      </c>
      <c r="AT35" s="5">
        <v>1743276005.9950569</v>
      </c>
      <c r="AU35" s="5">
        <v>1491385134.7058306</v>
      </c>
      <c r="AV35" s="5">
        <v>358710929.3063131</v>
      </c>
      <c r="AW35" s="5">
        <f>SUM(Target_CC[[#This Row],[Target_Jan]:[Target_Des]])</f>
        <v>10160298914.399313</v>
      </c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>
        <f>SUM(Target_CC[[#This Row],[Target_NGTMA_Jan]:[Target_NGTMA_Des]])</f>
        <v>0</v>
      </c>
      <c r="BK35" s="5">
        <v>245023141</v>
      </c>
      <c r="BL35" s="5">
        <v>848414864</v>
      </c>
      <c r="BM35" s="5">
        <v>442875950</v>
      </c>
      <c r="BN35" s="5">
        <f>Target_CC[[#This Row],[Est_Sust_NP Apr]]+Target_CC[[#This Row],[Est_Sust_POTS Apr]]+Target_CC[[#This Row],[BC_Apr]]</f>
        <v>279286105.10000002</v>
      </c>
      <c r="BO35" s="5">
        <f>Target_CC[[#This Row],[Est_Sust_NP Mei]]+Target_CC[[#This Row],[Est_Sust_POTS Mei]]+Target_CC[[#This Row],[BC_Mei]]</f>
        <v>279286105.10000002</v>
      </c>
      <c r="BP35" s="5">
        <f>Target_CC[[#This Row],[Est_Sust_NP Jun]]+Target_CC[[#This Row],[Est_Sust_POTS Jun]]+Target_CC[[#This Row],[BC_Jun]]</f>
        <v>279286105.10000002</v>
      </c>
      <c r="BQ35" s="5">
        <f>Target_CC[[#This Row],[Est_Sust_NP Jul]]+Target_CC[[#This Row],[Est_Sust_POTS Jul]]+Target_CC[[#This Row],[BC_Jul]]</f>
        <v>279286105.10000002</v>
      </c>
      <c r="BR35" s="5">
        <f>Target_CC[[#This Row],[Est_Sust_NP Agu]]+Target_CC[[#This Row],[Est_Sust_POTS Agu]]+Target_CC[[#This Row],[BC_Agu]]</f>
        <v>279286105.10000002</v>
      </c>
      <c r="BS35" s="5">
        <f>Target_CC[[#This Row],[Est_Sust_NP Sep]]+Target_CC[[#This Row],[Est_Sust_POTS Sep]]+Target_CC[[#This Row],[BC_Sep]]</f>
        <v>279286105.10000002</v>
      </c>
      <c r="BT35" s="5">
        <f>Target_CC[[#This Row],[Est_Sust_NP Okt]]+Target_CC[[#This Row],[Est_Sust_POTS Okt]]+Target_CC[[#This Row],[BC_Okt]]</f>
        <v>279286105.10000002</v>
      </c>
      <c r="BU35" s="5">
        <f>Target_CC[[#This Row],[Est_Sust_NP Nov]]+Target_CC[[#This Row],[Est_Sust_POTS Nov]]+Target_CC[[#This Row],[BC_Nov]]</f>
        <v>279286105.10000002</v>
      </c>
      <c r="BV35" s="5">
        <f>Target_CC[[#This Row],[Est_Sust_NP Des]]+Target_CC[[#This Row],[Est_Sust_POTS Des]]+Target_CC[[#This Row],[BC_Des]]</f>
        <v>279286105.10000002</v>
      </c>
      <c r="BW35" s="5">
        <f>SUM(Target_CC[[#This Row],[Real_Jan]:[Real_Des]])</f>
        <v>4049888900.8999991</v>
      </c>
      <c r="BX35" s="5">
        <v>94756200</v>
      </c>
      <c r="BY35" s="5">
        <v>85719214</v>
      </c>
      <c r="BZ35" s="5">
        <v>138751698</v>
      </c>
      <c r="CA35" s="5">
        <f>Target_CC[[#This Row],[Est_Sust_NP Mar]]*95%</f>
        <v>131814113.09999999</v>
      </c>
      <c r="CB35" s="5">
        <f>Target_CC[[#This Row],[Est_Sust_NP Apr]]</f>
        <v>131814113.09999999</v>
      </c>
      <c r="CC35" s="5">
        <f>Target_CC[[#This Row],[Est_Sust_NP Mei]]</f>
        <v>131814113.09999999</v>
      </c>
      <c r="CD35" s="5">
        <f>Target_CC[[#This Row],[Est_Sust_NP Jun]]</f>
        <v>131814113.09999999</v>
      </c>
      <c r="CE35" s="5">
        <f>Target_CC[[#This Row],[Est_Sust_NP Jul]]</f>
        <v>131814113.09999999</v>
      </c>
      <c r="CF35" s="5">
        <f>Target_CC[[#This Row],[Est_Sust_NP Agu]]</f>
        <v>131814113.09999999</v>
      </c>
      <c r="CG35" s="5">
        <f>Target_CC[[#This Row],[Est_Sust_NP Sep]]</f>
        <v>131814113.09999999</v>
      </c>
      <c r="CH35" s="5">
        <f>Target_CC[[#This Row],[Est_Sust_NP Okt]]</f>
        <v>131814113.09999999</v>
      </c>
      <c r="CI35" s="5">
        <f>Target_CC[[#This Row],[Est_Sust_NP Nov]]</f>
        <v>131814113.09999999</v>
      </c>
      <c r="CJ35" s="5">
        <f>SUM(Target_CC[[#This Row],[Est_Sust_NP Jan]:[Est_Sust_NP Des]])</f>
        <v>1505554129.8999999</v>
      </c>
      <c r="CK35" s="5">
        <v>165114908</v>
      </c>
      <c r="CL35" s="5">
        <v>150891214</v>
      </c>
      <c r="CM35" s="5">
        <v>147471992</v>
      </c>
      <c r="CN35" s="5">
        <f>Target_CC[[#This Row],[Est_Sust_POTS Mar]]</f>
        <v>147471992</v>
      </c>
      <c r="CO35" s="5">
        <f>Target_CC[[#This Row],[Est_Sust_POTS Apr]]</f>
        <v>147471992</v>
      </c>
      <c r="CP35" s="5">
        <f>Target_CC[[#This Row],[Est_Sust_POTS Mei]]</f>
        <v>147471992</v>
      </c>
      <c r="CQ35" s="5">
        <f>Target_CC[[#This Row],[Est_Sust_POTS Jun]]</f>
        <v>147471992</v>
      </c>
      <c r="CR35" s="5">
        <f>Target_CC[[#This Row],[Est_Sust_POTS Jul]]</f>
        <v>147471992</v>
      </c>
      <c r="CS35" s="5">
        <f>Target_CC[[#This Row],[Est_Sust_POTS Agu]]</f>
        <v>147471992</v>
      </c>
      <c r="CT35" s="5">
        <f>Target_CC[[#This Row],[Est_Sust_POTS Sep]]</f>
        <v>147471992</v>
      </c>
      <c r="CU35" s="5">
        <f>Target_CC[[#This Row],[Est_Sust_POTS Okt]]</f>
        <v>147471992</v>
      </c>
      <c r="CV35" s="5">
        <f>Target_CC[[#This Row],[Est_Sust_POTS Nov]]</f>
        <v>147471992</v>
      </c>
      <c r="CW35" s="5">
        <f>SUM(Target_CC[[#This Row],[Est_Sust_POTS Jan]:[Est_Sust_POTS Des]])</f>
        <v>1790726042</v>
      </c>
      <c r="CX35" s="5"/>
      <c r="CY35" s="5">
        <v>671977694</v>
      </c>
      <c r="CZ35" s="5">
        <v>199019536</v>
      </c>
      <c r="DA35" s="5">
        <v>0</v>
      </c>
      <c r="DB35" s="5"/>
      <c r="DC35" s="5"/>
      <c r="DD35" s="5"/>
      <c r="DE35" s="5"/>
      <c r="DF35" s="5"/>
      <c r="DG35" s="5"/>
      <c r="DH35" s="5"/>
      <c r="DI35" s="5"/>
      <c r="DJ35" s="5">
        <f>SUM(Target_CC[[#This Row],[BC_Jan]:[BC_Des]])</f>
        <v>870997230</v>
      </c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 t="s">
        <v>160</v>
      </c>
    </row>
    <row r="36" spans="2:128" x14ac:dyDescent="0.3">
      <c r="B36">
        <v>76510264</v>
      </c>
      <c r="C36" t="s">
        <v>193</v>
      </c>
      <c r="D36" t="s">
        <v>157</v>
      </c>
      <c r="E36" t="s">
        <v>157</v>
      </c>
      <c r="F36" t="s">
        <v>158</v>
      </c>
      <c r="G36" t="s">
        <v>21</v>
      </c>
      <c r="H36" t="s">
        <v>159</v>
      </c>
      <c r="I36" t="s">
        <v>31</v>
      </c>
      <c r="J36" s="5">
        <v>578831532.45064902</v>
      </c>
      <c r="K36" s="5">
        <v>42948424.476932749</v>
      </c>
      <c r="L36" s="5">
        <v>221772323.11816356</v>
      </c>
      <c r="M36" s="5">
        <v>25315079.456715196</v>
      </c>
      <c r="N36" s="5">
        <v>32843336.290704519</v>
      </c>
      <c r="O36" s="5">
        <v>25017353.891066436</v>
      </c>
      <c r="P36" s="5">
        <v>34083756.738247</v>
      </c>
      <c r="Q36" s="5">
        <v>36375071.536159836</v>
      </c>
      <c r="R36" s="5">
        <v>15470116.756911136</v>
      </c>
      <c r="S36" s="5">
        <v>50895897.737821482</v>
      </c>
      <c r="T36" s="5">
        <v>24793970.578239493</v>
      </c>
      <c r="U36" s="5">
        <v>17554034.926028322</v>
      </c>
      <c r="V36" s="5">
        <v>31386454.203834809</v>
      </c>
      <c r="W36" s="5">
        <f>SUM(Target_CC[[#This Row],[Target_Sust_Jan]:[Target_Sust_Des]])</f>
        <v>558455819.71082437</v>
      </c>
      <c r="X36" s="5">
        <v>457846.5929800868</v>
      </c>
      <c r="Y36" s="5">
        <v>9251304.024956882</v>
      </c>
      <c r="Z36" s="5">
        <v>920614.37584708631</v>
      </c>
      <c r="AA36" s="5">
        <v>4152307.7411492392</v>
      </c>
      <c r="AB36" s="5">
        <v>2763088.0589477234</v>
      </c>
      <c r="AC36" s="5">
        <v>5163169.8062238693</v>
      </c>
      <c r="AD36" s="5">
        <v>6032485.6615476236</v>
      </c>
      <c r="AE36" s="5">
        <v>2722423.7607179359</v>
      </c>
      <c r="AF36" s="5">
        <v>9299242.1962960139</v>
      </c>
      <c r="AG36" s="5">
        <v>2890652.4580509141</v>
      </c>
      <c r="AH36" s="5">
        <v>2047193.0054049864</v>
      </c>
      <c r="AI36" s="5">
        <v>4192558.7015239373</v>
      </c>
      <c r="AJ36" s="5">
        <f>SUM(Target_CC[[#This Row],[Target_Scal_Jan]:[Target_Scal_Des]])</f>
        <v>49892886.383646302</v>
      </c>
      <c r="AK36" s="5">
        <v>43406271.069912836</v>
      </c>
      <c r="AL36" s="5">
        <v>231023627.14312044</v>
      </c>
      <c r="AM36" s="5">
        <v>26235693.832562283</v>
      </c>
      <c r="AN36" s="5">
        <v>36995644.031853758</v>
      </c>
      <c r="AO36" s="5">
        <v>27780441.950014159</v>
      </c>
      <c r="AP36" s="5">
        <v>39246926.544470869</v>
      </c>
      <c r="AQ36" s="5">
        <v>42407557.197707459</v>
      </c>
      <c r="AR36" s="5">
        <v>18192540.517629072</v>
      </c>
      <c r="AS36" s="5">
        <v>60195139.934117496</v>
      </c>
      <c r="AT36" s="5">
        <v>27684623.036290407</v>
      </c>
      <c r="AU36" s="5">
        <v>19601227.931433309</v>
      </c>
      <c r="AV36" s="5">
        <v>35579012.905358747</v>
      </c>
      <c r="AW36" s="5">
        <f>SUM(Target_CC[[#This Row],[Target_Jan]:[Target_Des]])</f>
        <v>608348706.09447086</v>
      </c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>
        <f>SUM(Target_CC[[#This Row],[Target_NGTMA_Jan]:[Target_NGTMA_Des]])</f>
        <v>0</v>
      </c>
      <c r="BK36" s="5">
        <v>26082095</v>
      </c>
      <c r="BL36" s="5">
        <v>25081575</v>
      </c>
      <c r="BM36" s="5">
        <v>24793708</v>
      </c>
      <c r="BN36" s="5">
        <f>Target_CC[[#This Row],[Est_Sust_NP Apr]]+Target_CC[[#This Row],[Est_Sust_POTS Apr]]+Target_CC[[#This Row],[BC_Apr]]</f>
        <v>24755008</v>
      </c>
      <c r="BO36" s="5">
        <f>Target_CC[[#This Row],[Est_Sust_NP Mei]]+Target_CC[[#This Row],[Est_Sust_POTS Mei]]+Target_CC[[#This Row],[BC_Mei]]</f>
        <v>24755008</v>
      </c>
      <c r="BP36" s="5">
        <f>Target_CC[[#This Row],[Est_Sust_NP Jun]]+Target_CC[[#This Row],[Est_Sust_POTS Jun]]+Target_CC[[#This Row],[BC_Jun]]</f>
        <v>24755008</v>
      </c>
      <c r="BQ36" s="5">
        <f>Target_CC[[#This Row],[Est_Sust_NP Jul]]+Target_CC[[#This Row],[Est_Sust_POTS Jul]]+Target_CC[[#This Row],[BC_Jul]]</f>
        <v>24755008</v>
      </c>
      <c r="BR36" s="5">
        <f>Target_CC[[#This Row],[Est_Sust_NP Agu]]+Target_CC[[#This Row],[Est_Sust_POTS Agu]]+Target_CC[[#This Row],[BC_Agu]]</f>
        <v>24755008</v>
      </c>
      <c r="BS36" s="5">
        <f>Target_CC[[#This Row],[Est_Sust_NP Sep]]+Target_CC[[#This Row],[Est_Sust_POTS Sep]]+Target_CC[[#This Row],[BC_Sep]]</f>
        <v>24755008</v>
      </c>
      <c r="BT36" s="5">
        <f>Target_CC[[#This Row],[Est_Sust_NP Okt]]+Target_CC[[#This Row],[Est_Sust_POTS Okt]]+Target_CC[[#This Row],[BC_Okt]]</f>
        <v>24755008</v>
      </c>
      <c r="BU36" s="5">
        <f>Target_CC[[#This Row],[Est_Sust_NP Nov]]+Target_CC[[#This Row],[Est_Sust_POTS Nov]]+Target_CC[[#This Row],[BC_Nov]]</f>
        <v>24755008</v>
      </c>
      <c r="BV36" s="5">
        <f>Target_CC[[#This Row],[Est_Sust_NP Des]]+Target_CC[[#This Row],[Est_Sust_POTS Des]]+Target_CC[[#This Row],[BC_Des]]</f>
        <v>24755008</v>
      </c>
      <c r="BW36" s="5">
        <f>SUM(Target_CC[[#This Row],[Real_Jan]:[Real_Des]])</f>
        <v>298752450</v>
      </c>
      <c r="BX36" s="5">
        <v>774000</v>
      </c>
      <c r="BY36" s="5">
        <v>774000</v>
      </c>
      <c r="BZ36" s="5">
        <v>774000</v>
      </c>
      <c r="CA36" s="5">
        <f>Target_CC[[#This Row],[Est_Sust_NP Mar]]*95%</f>
        <v>735300</v>
      </c>
      <c r="CB36" s="5">
        <f>Target_CC[[#This Row],[Est_Sust_NP Apr]]</f>
        <v>735300</v>
      </c>
      <c r="CC36" s="5">
        <f>Target_CC[[#This Row],[Est_Sust_NP Mei]]</f>
        <v>735300</v>
      </c>
      <c r="CD36" s="5">
        <f>Target_CC[[#This Row],[Est_Sust_NP Jun]]</f>
        <v>735300</v>
      </c>
      <c r="CE36" s="5">
        <f>Target_CC[[#This Row],[Est_Sust_NP Jul]]</f>
        <v>735300</v>
      </c>
      <c r="CF36" s="5">
        <f>Target_CC[[#This Row],[Est_Sust_NP Agu]]</f>
        <v>735300</v>
      </c>
      <c r="CG36" s="5">
        <f>Target_CC[[#This Row],[Est_Sust_NP Sep]]</f>
        <v>735300</v>
      </c>
      <c r="CH36" s="5">
        <f>Target_CC[[#This Row],[Est_Sust_NP Okt]]</f>
        <v>735300</v>
      </c>
      <c r="CI36" s="5">
        <f>Target_CC[[#This Row],[Est_Sust_NP Nov]]</f>
        <v>735300</v>
      </c>
      <c r="CJ36" s="5">
        <f>SUM(Target_CC[[#This Row],[Est_Sust_NP Jan]:[Est_Sust_NP Des]])</f>
        <v>8939700</v>
      </c>
      <c r="CK36" s="5">
        <v>25308095</v>
      </c>
      <c r="CL36" s="5">
        <v>24307575</v>
      </c>
      <c r="CM36" s="5">
        <v>24019708</v>
      </c>
      <c r="CN36" s="5">
        <f>Target_CC[[#This Row],[Est_Sust_POTS Mar]]</f>
        <v>24019708</v>
      </c>
      <c r="CO36" s="5">
        <f>Target_CC[[#This Row],[Est_Sust_POTS Apr]]</f>
        <v>24019708</v>
      </c>
      <c r="CP36" s="5">
        <f>Target_CC[[#This Row],[Est_Sust_POTS Mei]]</f>
        <v>24019708</v>
      </c>
      <c r="CQ36" s="5">
        <f>Target_CC[[#This Row],[Est_Sust_POTS Jun]]</f>
        <v>24019708</v>
      </c>
      <c r="CR36" s="5">
        <f>Target_CC[[#This Row],[Est_Sust_POTS Jul]]</f>
        <v>24019708</v>
      </c>
      <c r="CS36" s="5">
        <f>Target_CC[[#This Row],[Est_Sust_POTS Agu]]</f>
        <v>24019708</v>
      </c>
      <c r="CT36" s="5">
        <f>Target_CC[[#This Row],[Est_Sust_POTS Sep]]</f>
        <v>24019708</v>
      </c>
      <c r="CU36" s="5">
        <f>Target_CC[[#This Row],[Est_Sust_POTS Okt]]</f>
        <v>24019708</v>
      </c>
      <c r="CV36" s="5">
        <f>Target_CC[[#This Row],[Est_Sust_POTS Nov]]</f>
        <v>24019708</v>
      </c>
      <c r="CW36" s="5">
        <f>SUM(Target_CC[[#This Row],[Est_Sust_POTS Jan]:[Est_Sust_POTS Des]])</f>
        <v>289812750</v>
      </c>
      <c r="CX36" s="5"/>
      <c r="CY36" s="5">
        <v>0</v>
      </c>
      <c r="CZ36" s="5">
        <v>0</v>
      </c>
      <c r="DA36" s="5">
        <v>0</v>
      </c>
      <c r="DB36" s="5"/>
      <c r="DC36" s="5"/>
      <c r="DD36" s="5"/>
      <c r="DE36" s="5"/>
      <c r="DF36" s="5"/>
      <c r="DG36" s="5"/>
      <c r="DH36" s="5"/>
      <c r="DI36" s="5"/>
      <c r="DJ36" s="5">
        <f>SUM(Target_CC[[#This Row],[BC_Jan]:[BC_Des]])</f>
        <v>0</v>
      </c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 t="s">
        <v>160</v>
      </c>
    </row>
    <row r="37" spans="2:128" x14ac:dyDescent="0.3">
      <c r="B37">
        <v>76510231</v>
      </c>
      <c r="C37" t="s">
        <v>194</v>
      </c>
      <c r="D37" t="s">
        <v>157</v>
      </c>
      <c r="E37" t="s">
        <v>157</v>
      </c>
      <c r="F37" t="s">
        <v>158</v>
      </c>
      <c r="G37" t="s">
        <v>21</v>
      </c>
      <c r="H37" t="s">
        <v>159</v>
      </c>
      <c r="I37" t="s">
        <v>31</v>
      </c>
      <c r="J37" s="5">
        <v>3318084011.7344847</v>
      </c>
      <c r="K37" s="5">
        <v>318870928.22239989</v>
      </c>
      <c r="L37" s="5">
        <v>314019666.8808437</v>
      </c>
      <c r="M37" s="5">
        <v>242366650.07095072</v>
      </c>
      <c r="N37" s="5">
        <v>348046963.32620305</v>
      </c>
      <c r="O37" s="5">
        <v>259829924.16523799</v>
      </c>
      <c r="P37" s="5">
        <v>328895392.54509729</v>
      </c>
      <c r="Q37" s="5">
        <v>423828020.37412959</v>
      </c>
      <c r="R37" s="5">
        <v>181755347.55813792</v>
      </c>
      <c r="S37" s="5">
        <v>333801449.26764667</v>
      </c>
      <c r="T37" s="5">
        <v>347022506.95456815</v>
      </c>
      <c r="U37" s="5">
        <v>195782779.24336827</v>
      </c>
      <c r="V37" s="5">
        <v>449605649.82803059</v>
      </c>
      <c r="W37" s="5">
        <f>SUM(Target_CC[[#This Row],[Target_Sust_Jan]:[Target_Sust_Des]])</f>
        <v>3743825278.436614</v>
      </c>
      <c r="X37" s="5">
        <v>3399285.7681062818</v>
      </c>
      <c r="Y37" s="5">
        <v>13099431.738299012</v>
      </c>
      <c r="Z37" s="5">
        <v>8813964.920107305</v>
      </c>
      <c r="AA37" s="5">
        <v>44002779.964589179</v>
      </c>
      <c r="AB37" s="5">
        <v>28697397.971998602</v>
      </c>
      <c r="AC37" s="5">
        <v>49822640.539193451</v>
      </c>
      <c r="AD37" s="5">
        <v>70288149.215801299</v>
      </c>
      <c r="AE37" s="5">
        <v>31985219.284706891</v>
      </c>
      <c r="AF37" s="5">
        <v>60989208.564598262</v>
      </c>
      <c r="AG37" s="5">
        <v>40458282.369972885</v>
      </c>
      <c r="AH37" s="5">
        <v>22832650.039420694</v>
      </c>
      <c r="AI37" s="5">
        <v>60057694.545518994</v>
      </c>
      <c r="AJ37" s="5">
        <f>SUM(Target_CC[[#This Row],[Target_Scal_Jan]:[Target_Scal_Des]])</f>
        <v>434446704.92231286</v>
      </c>
      <c r="AK37" s="5">
        <v>322270213.99050617</v>
      </c>
      <c r="AL37" s="5">
        <v>327119098.61914271</v>
      </c>
      <c r="AM37" s="5">
        <v>251180614.99105802</v>
      </c>
      <c r="AN37" s="5">
        <v>392049743.29079223</v>
      </c>
      <c r="AO37" s="5">
        <v>288527322.1372366</v>
      </c>
      <c r="AP37" s="5">
        <v>378718033.08429074</v>
      </c>
      <c r="AQ37" s="5">
        <v>494116169.58993089</v>
      </c>
      <c r="AR37" s="5">
        <v>213740566.84284481</v>
      </c>
      <c r="AS37" s="5">
        <v>394790657.83224493</v>
      </c>
      <c r="AT37" s="5">
        <v>387480789.32454103</v>
      </c>
      <c r="AU37" s="5">
        <v>218615429.28278896</v>
      </c>
      <c r="AV37" s="5">
        <v>509663344.37354958</v>
      </c>
      <c r="AW37" s="5">
        <f>SUM(Target_CC[[#This Row],[Target_Jan]:[Target_Des]])</f>
        <v>4178271983.3589263</v>
      </c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>
        <f>SUM(Target_CC[[#This Row],[Target_NGTMA_Jan]:[Target_NGTMA_Des]])</f>
        <v>0</v>
      </c>
      <c r="BK37" s="5">
        <v>305658855</v>
      </c>
      <c r="BL37" s="5">
        <v>175175328</v>
      </c>
      <c r="BM37" s="5">
        <v>369703805</v>
      </c>
      <c r="BN37" s="5">
        <f>Target_CC[[#This Row],[Est_Sust_NP Apr]]+Target_CC[[#This Row],[Est_Sust_POTS Apr]]+Target_CC[[#This Row],[BC_Apr]]</f>
        <v>291600717.79999995</v>
      </c>
      <c r="BO37" s="5">
        <f>Target_CC[[#This Row],[Est_Sust_NP Mei]]+Target_CC[[#This Row],[Est_Sust_POTS Mei]]+Target_CC[[#This Row],[BC_Mei]]</f>
        <v>291600717.79999995</v>
      </c>
      <c r="BP37" s="5">
        <f>Target_CC[[#This Row],[Est_Sust_NP Jun]]+Target_CC[[#This Row],[Est_Sust_POTS Jun]]+Target_CC[[#This Row],[BC_Jun]]</f>
        <v>291600717.79999995</v>
      </c>
      <c r="BQ37" s="5">
        <f>Target_CC[[#This Row],[Est_Sust_NP Jul]]+Target_CC[[#This Row],[Est_Sust_POTS Jul]]+Target_CC[[#This Row],[BC_Jul]]</f>
        <v>291600717.79999995</v>
      </c>
      <c r="BR37" s="5">
        <f>Target_CC[[#This Row],[Est_Sust_NP Agu]]+Target_CC[[#This Row],[Est_Sust_POTS Agu]]+Target_CC[[#This Row],[BC_Agu]]</f>
        <v>291600717.79999995</v>
      </c>
      <c r="BS37" s="5">
        <f>Target_CC[[#This Row],[Est_Sust_NP Sep]]+Target_CC[[#This Row],[Est_Sust_POTS Sep]]+Target_CC[[#This Row],[BC_Sep]]</f>
        <v>291600717.79999995</v>
      </c>
      <c r="BT37" s="5">
        <f>Target_CC[[#This Row],[Est_Sust_NP Okt]]+Target_CC[[#This Row],[Est_Sust_POTS Okt]]+Target_CC[[#This Row],[BC_Okt]]</f>
        <v>291600717.79999995</v>
      </c>
      <c r="BU37" s="5">
        <f>Target_CC[[#This Row],[Est_Sust_NP Nov]]+Target_CC[[#This Row],[Est_Sust_POTS Nov]]+Target_CC[[#This Row],[BC_Nov]]</f>
        <v>291600717.79999995</v>
      </c>
      <c r="BV37" s="5">
        <f>Target_CC[[#This Row],[Est_Sust_NP Des]]+Target_CC[[#This Row],[Est_Sust_POTS Des]]+Target_CC[[#This Row],[BC_Des]]</f>
        <v>291600717.79999995</v>
      </c>
      <c r="BW37" s="5">
        <f>SUM(Target_CC[[#This Row],[Real_Jan]:[Real_Des]])</f>
        <v>3474944448.2000008</v>
      </c>
      <c r="BX37" s="5">
        <v>221402470</v>
      </c>
      <c r="BY37" s="5">
        <v>48835667</v>
      </c>
      <c r="BZ37" s="5">
        <v>219196944</v>
      </c>
      <c r="CA37" s="5">
        <f>Target_CC[[#This Row],[Est_Sust_NP Mar]]*95%</f>
        <v>208237096.79999998</v>
      </c>
      <c r="CB37" s="5">
        <f>Target_CC[[#This Row],[Est_Sust_NP Apr]]</f>
        <v>208237096.79999998</v>
      </c>
      <c r="CC37" s="5">
        <f>Target_CC[[#This Row],[Est_Sust_NP Mei]]</f>
        <v>208237096.79999998</v>
      </c>
      <c r="CD37" s="5">
        <f>Target_CC[[#This Row],[Est_Sust_NP Jun]]</f>
        <v>208237096.79999998</v>
      </c>
      <c r="CE37" s="5">
        <f>Target_CC[[#This Row],[Est_Sust_NP Jul]]</f>
        <v>208237096.79999998</v>
      </c>
      <c r="CF37" s="5">
        <f>Target_CC[[#This Row],[Est_Sust_NP Agu]]</f>
        <v>208237096.79999998</v>
      </c>
      <c r="CG37" s="5">
        <f>Target_CC[[#This Row],[Est_Sust_NP Sep]]</f>
        <v>208237096.79999998</v>
      </c>
      <c r="CH37" s="5">
        <f>Target_CC[[#This Row],[Est_Sust_NP Okt]]</f>
        <v>208237096.79999998</v>
      </c>
      <c r="CI37" s="5">
        <f>Target_CC[[#This Row],[Est_Sust_NP Nov]]</f>
        <v>208237096.79999998</v>
      </c>
      <c r="CJ37" s="5">
        <f>SUM(Target_CC[[#This Row],[Est_Sust_NP Jan]:[Est_Sust_NP Des]])</f>
        <v>2363568952.1999998</v>
      </c>
      <c r="CK37" s="5">
        <v>84256385</v>
      </c>
      <c r="CL37" s="5">
        <v>83096419</v>
      </c>
      <c r="CM37" s="5">
        <v>83363621</v>
      </c>
      <c r="CN37" s="5">
        <f>Target_CC[[#This Row],[Est_Sust_POTS Mar]]</f>
        <v>83363621</v>
      </c>
      <c r="CO37" s="5">
        <f>Target_CC[[#This Row],[Est_Sust_POTS Apr]]</f>
        <v>83363621</v>
      </c>
      <c r="CP37" s="5">
        <f>Target_CC[[#This Row],[Est_Sust_POTS Mei]]</f>
        <v>83363621</v>
      </c>
      <c r="CQ37" s="5">
        <f>Target_CC[[#This Row],[Est_Sust_POTS Jun]]</f>
        <v>83363621</v>
      </c>
      <c r="CR37" s="5">
        <f>Target_CC[[#This Row],[Est_Sust_POTS Jul]]</f>
        <v>83363621</v>
      </c>
      <c r="CS37" s="5">
        <f>Target_CC[[#This Row],[Est_Sust_POTS Agu]]</f>
        <v>83363621</v>
      </c>
      <c r="CT37" s="5">
        <f>Target_CC[[#This Row],[Est_Sust_POTS Sep]]</f>
        <v>83363621</v>
      </c>
      <c r="CU37" s="5">
        <f>Target_CC[[#This Row],[Est_Sust_POTS Okt]]</f>
        <v>83363621</v>
      </c>
      <c r="CV37" s="5">
        <f>Target_CC[[#This Row],[Est_Sust_POTS Nov]]</f>
        <v>83363621</v>
      </c>
      <c r="CW37" s="5">
        <f>SUM(Target_CC[[#This Row],[Est_Sust_POTS Jan]:[Est_Sust_POTS Des]])</f>
        <v>1000989014</v>
      </c>
      <c r="CX37" s="5"/>
      <c r="CY37" s="5">
        <v>0</v>
      </c>
      <c r="CZ37" s="5">
        <v>85636814</v>
      </c>
      <c r="DA37" s="5">
        <v>0</v>
      </c>
      <c r="DB37" s="5"/>
      <c r="DC37" s="5"/>
      <c r="DD37" s="5"/>
      <c r="DE37" s="5"/>
      <c r="DF37" s="5"/>
      <c r="DG37" s="5"/>
      <c r="DH37" s="5"/>
      <c r="DI37" s="5"/>
      <c r="DJ37" s="5">
        <f>SUM(Target_CC[[#This Row],[BC_Jan]:[BC_Des]])</f>
        <v>85636814</v>
      </c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 t="s">
        <v>160</v>
      </c>
    </row>
    <row r="38" spans="2:128" x14ac:dyDescent="0.3">
      <c r="B38">
        <v>76510234</v>
      </c>
      <c r="C38" t="s">
        <v>195</v>
      </c>
      <c r="D38" t="s">
        <v>157</v>
      </c>
      <c r="E38" t="s">
        <v>157</v>
      </c>
      <c r="F38" t="s">
        <v>158</v>
      </c>
      <c r="G38" t="s">
        <v>21</v>
      </c>
      <c r="H38" t="s">
        <v>159</v>
      </c>
      <c r="I38" t="s">
        <v>31</v>
      </c>
      <c r="J38" s="5">
        <v>1178912719.4846702</v>
      </c>
      <c r="K38" s="5">
        <v>112478534.46185298</v>
      </c>
      <c r="L38" s="5">
        <v>93896834.086252764</v>
      </c>
      <c r="M38" s="5">
        <v>62456555.717745259</v>
      </c>
      <c r="N38" s="5">
        <v>72762737.000823647</v>
      </c>
      <c r="O38" s="5">
        <v>64884391.262947306</v>
      </c>
      <c r="P38" s="5">
        <v>104034321.24433146</v>
      </c>
      <c r="Q38" s="5">
        <v>93227444.302406967</v>
      </c>
      <c r="R38" s="5">
        <v>39268571.753480591</v>
      </c>
      <c r="S38" s="5">
        <v>86294737.963203326</v>
      </c>
      <c r="T38" s="5">
        <v>65403709.049207754</v>
      </c>
      <c r="U38" s="5">
        <v>51248645.806160629</v>
      </c>
      <c r="V38" s="5">
        <v>82793940.25882782</v>
      </c>
      <c r="W38" s="5">
        <f>SUM(Target_CC[[#This Row],[Target_Sust_Jan]:[Target_Sust_Des]])</f>
        <v>928750422.90724051</v>
      </c>
      <c r="X38" s="5">
        <v>1199064.0963887274</v>
      </c>
      <c r="Y38" s="5">
        <v>3916936.7344816178</v>
      </c>
      <c r="Z38" s="5">
        <v>2271310.3926046863</v>
      </c>
      <c r="AA38" s="5">
        <v>9199226.0908413678</v>
      </c>
      <c r="AB38" s="5">
        <v>7166276.9568432271</v>
      </c>
      <c r="AC38" s="5">
        <v>15759614.481022552</v>
      </c>
      <c r="AD38" s="5">
        <v>15460951.615117356</v>
      </c>
      <c r="AE38" s="5">
        <v>6910464.5085095167</v>
      </c>
      <c r="AF38" s="5">
        <v>15767000.961835802</v>
      </c>
      <c r="AG38" s="5">
        <v>7625216.4505941495</v>
      </c>
      <c r="AH38" s="5">
        <v>5976738.0931483284</v>
      </c>
      <c r="AI38" s="5">
        <v>11059498.865698263</v>
      </c>
      <c r="AJ38" s="5">
        <f>SUM(Target_CC[[#This Row],[Target_Scal_Jan]:[Target_Scal_Des]])</f>
        <v>102312299.24708559</v>
      </c>
      <c r="AK38" s="5">
        <v>113677598.55824171</v>
      </c>
      <c r="AL38" s="5">
        <v>97813770.820734382</v>
      </c>
      <c r="AM38" s="5">
        <v>64727866.110349946</v>
      </c>
      <c r="AN38" s="5">
        <v>81961963.091665015</v>
      </c>
      <c r="AO38" s="5">
        <v>72050668.219790533</v>
      </c>
      <c r="AP38" s="5">
        <v>119793935.72535402</v>
      </c>
      <c r="AQ38" s="5">
        <v>108688395.91752432</v>
      </c>
      <c r="AR38" s="5">
        <v>46179036.261990108</v>
      </c>
      <c r="AS38" s="5">
        <v>102061738.92503913</v>
      </c>
      <c r="AT38" s="5">
        <v>73028925.499801904</v>
      </c>
      <c r="AU38" s="5">
        <v>57225383.899308957</v>
      </c>
      <c r="AV38" s="5">
        <v>93853439.124526083</v>
      </c>
      <c r="AW38" s="5">
        <f>SUM(Target_CC[[#This Row],[Target_Jan]:[Target_Des]])</f>
        <v>1031062722.1543262</v>
      </c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>
        <f>SUM(Target_CC[[#This Row],[Target_NGTMA_Jan]:[Target_NGTMA_Des]])</f>
        <v>0</v>
      </c>
      <c r="BK38" s="5">
        <v>70941695</v>
      </c>
      <c r="BL38" s="5">
        <v>66888278</v>
      </c>
      <c r="BM38" s="5">
        <v>92402302</v>
      </c>
      <c r="BN38" s="5">
        <f>Target_CC[[#This Row],[Est_Sust_NP Apr]]+Target_CC[[#This Row],[Est_Sust_POTS Apr]]+Target_CC[[#This Row],[BC_Apr]]</f>
        <v>89719681.299999997</v>
      </c>
      <c r="BO38" s="5">
        <f>Target_CC[[#This Row],[Est_Sust_NP Mei]]+Target_CC[[#This Row],[Est_Sust_POTS Mei]]+Target_CC[[#This Row],[BC_Mei]]</f>
        <v>89719681.299999997</v>
      </c>
      <c r="BP38" s="5">
        <f>Target_CC[[#This Row],[Est_Sust_NP Jun]]+Target_CC[[#This Row],[Est_Sust_POTS Jun]]+Target_CC[[#This Row],[BC_Jun]]</f>
        <v>89719681.299999997</v>
      </c>
      <c r="BQ38" s="5">
        <f>Target_CC[[#This Row],[Est_Sust_NP Jul]]+Target_CC[[#This Row],[Est_Sust_POTS Jul]]+Target_CC[[#This Row],[BC_Jul]]</f>
        <v>89719681.299999997</v>
      </c>
      <c r="BR38" s="5">
        <f>Target_CC[[#This Row],[Est_Sust_NP Agu]]+Target_CC[[#This Row],[Est_Sust_POTS Agu]]+Target_CC[[#This Row],[BC_Agu]]</f>
        <v>89719681.299999997</v>
      </c>
      <c r="BS38" s="5">
        <f>Target_CC[[#This Row],[Est_Sust_NP Sep]]+Target_CC[[#This Row],[Est_Sust_POTS Sep]]+Target_CC[[#This Row],[BC_Sep]]</f>
        <v>89719681.299999997</v>
      </c>
      <c r="BT38" s="5">
        <f>Target_CC[[#This Row],[Est_Sust_NP Okt]]+Target_CC[[#This Row],[Est_Sust_POTS Okt]]+Target_CC[[#This Row],[BC_Okt]]</f>
        <v>89719681.299999997</v>
      </c>
      <c r="BU38" s="5">
        <f>Target_CC[[#This Row],[Est_Sust_NP Nov]]+Target_CC[[#This Row],[Est_Sust_POTS Nov]]+Target_CC[[#This Row],[BC_Nov]]</f>
        <v>89719681.299999997</v>
      </c>
      <c r="BV38" s="5">
        <f>Target_CC[[#This Row],[Est_Sust_NP Des]]+Target_CC[[#This Row],[Est_Sust_POTS Des]]+Target_CC[[#This Row],[BC_Des]]</f>
        <v>89719681.299999997</v>
      </c>
      <c r="BW38" s="5">
        <f>SUM(Target_CC[[#This Row],[Real_Jan]:[Real_Des]])</f>
        <v>1037709406.6999998</v>
      </c>
      <c r="BX38" s="5">
        <v>27242828</v>
      </c>
      <c r="BY38" s="5">
        <v>27242828</v>
      </c>
      <c r="BZ38" s="5">
        <v>53652414</v>
      </c>
      <c r="CA38" s="5">
        <f>Target_CC[[#This Row],[Est_Sust_NP Mar]]*95%</f>
        <v>50969793.299999997</v>
      </c>
      <c r="CB38" s="5">
        <f>Target_CC[[#This Row],[Est_Sust_NP Apr]]</f>
        <v>50969793.299999997</v>
      </c>
      <c r="CC38" s="5">
        <f>Target_CC[[#This Row],[Est_Sust_NP Mei]]</f>
        <v>50969793.299999997</v>
      </c>
      <c r="CD38" s="5">
        <f>Target_CC[[#This Row],[Est_Sust_NP Jun]]</f>
        <v>50969793.299999997</v>
      </c>
      <c r="CE38" s="5">
        <f>Target_CC[[#This Row],[Est_Sust_NP Jul]]</f>
        <v>50969793.299999997</v>
      </c>
      <c r="CF38" s="5">
        <f>Target_CC[[#This Row],[Est_Sust_NP Agu]]</f>
        <v>50969793.299999997</v>
      </c>
      <c r="CG38" s="5">
        <f>Target_CC[[#This Row],[Est_Sust_NP Sep]]</f>
        <v>50969793.299999997</v>
      </c>
      <c r="CH38" s="5">
        <f>Target_CC[[#This Row],[Est_Sust_NP Okt]]</f>
        <v>50969793.299999997</v>
      </c>
      <c r="CI38" s="5">
        <f>Target_CC[[#This Row],[Est_Sust_NP Nov]]</f>
        <v>50969793.299999997</v>
      </c>
      <c r="CJ38" s="5">
        <f>SUM(Target_CC[[#This Row],[Est_Sust_NP Jan]:[Est_Sust_NP Des]])</f>
        <v>566866209.70000005</v>
      </c>
      <c r="CK38" s="5">
        <v>43698867</v>
      </c>
      <c r="CL38" s="5">
        <v>39645450</v>
      </c>
      <c r="CM38" s="5">
        <v>38749888</v>
      </c>
      <c r="CN38" s="5">
        <f>Target_CC[[#This Row],[Est_Sust_POTS Mar]]</f>
        <v>38749888</v>
      </c>
      <c r="CO38" s="5">
        <f>Target_CC[[#This Row],[Est_Sust_POTS Apr]]</f>
        <v>38749888</v>
      </c>
      <c r="CP38" s="5">
        <f>Target_CC[[#This Row],[Est_Sust_POTS Mei]]</f>
        <v>38749888</v>
      </c>
      <c r="CQ38" s="5">
        <f>Target_CC[[#This Row],[Est_Sust_POTS Jun]]</f>
        <v>38749888</v>
      </c>
      <c r="CR38" s="5">
        <f>Target_CC[[#This Row],[Est_Sust_POTS Jul]]</f>
        <v>38749888</v>
      </c>
      <c r="CS38" s="5">
        <f>Target_CC[[#This Row],[Est_Sust_POTS Agu]]</f>
        <v>38749888</v>
      </c>
      <c r="CT38" s="5">
        <f>Target_CC[[#This Row],[Est_Sust_POTS Sep]]</f>
        <v>38749888</v>
      </c>
      <c r="CU38" s="5">
        <f>Target_CC[[#This Row],[Est_Sust_POTS Okt]]</f>
        <v>38749888</v>
      </c>
      <c r="CV38" s="5">
        <f>Target_CC[[#This Row],[Est_Sust_POTS Nov]]</f>
        <v>38749888</v>
      </c>
      <c r="CW38" s="5">
        <f>SUM(Target_CC[[#This Row],[Est_Sust_POTS Jan]:[Est_Sust_POTS Des]])</f>
        <v>470843197</v>
      </c>
      <c r="CX38" s="5"/>
      <c r="CY38" s="5">
        <v>0</v>
      </c>
      <c r="CZ38" s="5">
        <v>28230936</v>
      </c>
      <c r="DA38" s="5">
        <v>0</v>
      </c>
      <c r="DB38" s="5"/>
      <c r="DC38" s="5"/>
      <c r="DD38" s="5"/>
      <c r="DE38" s="5"/>
      <c r="DF38" s="5"/>
      <c r="DG38" s="5"/>
      <c r="DH38" s="5"/>
      <c r="DI38" s="5"/>
      <c r="DJ38" s="5">
        <f>SUM(Target_CC[[#This Row],[BC_Jan]:[BC_Des]])</f>
        <v>28230936</v>
      </c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 t="s">
        <v>160</v>
      </c>
    </row>
    <row r="39" spans="2:128" x14ac:dyDescent="0.3">
      <c r="B39">
        <v>76510236</v>
      </c>
      <c r="C39" t="s">
        <v>196</v>
      </c>
      <c r="D39" t="s">
        <v>157</v>
      </c>
      <c r="E39" t="s">
        <v>157</v>
      </c>
      <c r="F39" t="s">
        <v>158</v>
      </c>
      <c r="G39" t="s">
        <v>21</v>
      </c>
      <c r="H39" t="s">
        <v>159</v>
      </c>
      <c r="I39" t="s">
        <v>31</v>
      </c>
      <c r="J39" s="5">
        <v>3076925011.5006499</v>
      </c>
      <c r="K39" s="5">
        <v>278416081.72852105</v>
      </c>
      <c r="L39" s="5">
        <v>277387212.66400617</v>
      </c>
      <c r="M39" s="5">
        <v>260957265.94542757</v>
      </c>
      <c r="N39" s="5">
        <v>195192864.55947658</v>
      </c>
      <c r="O39" s="5">
        <v>185143297.63571969</v>
      </c>
      <c r="P39" s="5">
        <v>166496272.66491622</v>
      </c>
      <c r="Q39" s="5">
        <v>410428652.75721371</v>
      </c>
      <c r="R39" s="5">
        <v>118275531.31972717</v>
      </c>
      <c r="S39" s="5">
        <v>144338051.32707208</v>
      </c>
      <c r="T39" s="5">
        <v>220122080.43630236</v>
      </c>
      <c r="U39" s="5">
        <v>132283339.55405608</v>
      </c>
      <c r="V39" s="5">
        <v>278650471.69695455</v>
      </c>
      <c r="W39" s="5">
        <f>SUM(Target_CC[[#This Row],[Target_Sust_Jan]:[Target_Sust_Des]])</f>
        <v>2667691122.2893939</v>
      </c>
      <c r="X39" s="5">
        <v>2968021.6679131985</v>
      </c>
      <c r="Y39" s="5">
        <v>11571297.08932519</v>
      </c>
      <c r="Z39" s="5">
        <v>9490035.8073884547</v>
      </c>
      <c r="AA39" s="5">
        <v>24677786.548646122</v>
      </c>
      <c r="AB39" s="5">
        <v>20448494.957499862</v>
      </c>
      <c r="AC39" s="5">
        <v>25221648.378556222</v>
      </c>
      <c r="AD39" s="5">
        <v>68065981.956487536</v>
      </c>
      <c r="AE39" s="5">
        <v>20814071.531329259</v>
      </c>
      <c r="AF39" s="5">
        <v>26372154.870831817</v>
      </c>
      <c r="AG39" s="5">
        <v>25663353.551081747</v>
      </c>
      <c r="AH39" s="5">
        <v>15427195.434431583</v>
      </c>
      <c r="AI39" s="5">
        <v>37221740.69774586</v>
      </c>
      <c r="AJ39" s="5">
        <f>SUM(Target_CC[[#This Row],[Target_Scal_Jan]:[Target_Scal_Des]])</f>
        <v>287941782.49123681</v>
      </c>
      <c r="AK39" s="5">
        <v>281384103.39643425</v>
      </c>
      <c r="AL39" s="5">
        <v>288958509.75333136</v>
      </c>
      <c r="AM39" s="5">
        <v>270447301.75281602</v>
      </c>
      <c r="AN39" s="5">
        <v>219870651.10812271</v>
      </c>
      <c r="AO39" s="5">
        <v>205591792.59321955</v>
      </c>
      <c r="AP39" s="5">
        <v>191717921.04347244</v>
      </c>
      <c r="AQ39" s="5">
        <v>478494634.71370125</v>
      </c>
      <c r="AR39" s="5">
        <v>139089602.85105643</v>
      </c>
      <c r="AS39" s="5">
        <v>170710206.1979039</v>
      </c>
      <c r="AT39" s="5">
        <v>245785433.98738411</v>
      </c>
      <c r="AU39" s="5">
        <v>147710534.98848766</v>
      </c>
      <c r="AV39" s="5">
        <v>315872212.39470041</v>
      </c>
      <c r="AW39" s="5">
        <f>SUM(Target_CC[[#This Row],[Target_Jan]:[Target_Des]])</f>
        <v>2955632904.7806306</v>
      </c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>
        <f>SUM(Target_CC[[#This Row],[Target_NGTMA_Jan]:[Target_NGTMA_Des]])</f>
        <v>0</v>
      </c>
      <c r="BK39" s="5">
        <v>198912010</v>
      </c>
      <c r="BL39" s="5">
        <v>313747083</v>
      </c>
      <c r="BM39" s="5">
        <v>168241913</v>
      </c>
      <c r="BN39" s="5">
        <f>Target_CC[[#This Row],[Est_Sust_NP Apr]]+Target_CC[[#This Row],[Est_Sust_POTS Apr]]+Target_CC[[#This Row],[BC_Apr]]</f>
        <v>166375317.5</v>
      </c>
      <c r="BO39" s="5">
        <f>Target_CC[[#This Row],[Est_Sust_NP Mei]]+Target_CC[[#This Row],[Est_Sust_POTS Mei]]+Target_CC[[#This Row],[BC_Mei]]</f>
        <v>166375317.5</v>
      </c>
      <c r="BP39" s="5">
        <f>Target_CC[[#This Row],[Est_Sust_NP Jun]]+Target_CC[[#This Row],[Est_Sust_POTS Jun]]+Target_CC[[#This Row],[BC_Jun]]</f>
        <v>166375317.5</v>
      </c>
      <c r="BQ39" s="5">
        <f>Target_CC[[#This Row],[Est_Sust_NP Jul]]+Target_CC[[#This Row],[Est_Sust_POTS Jul]]+Target_CC[[#This Row],[BC_Jul]]</f>
        <v>166375317.5</v>
      </c>
      <c r="BR39" s="5">
        <f>Target_CC[[#This Row],[Est_Sust_NP Agu]]+Target_CC[[#This Row],[Est_Sust_POTS Agu]]+Target_CC[[#This Row],[BC_Agu]]</f>
        <v>166375317.5</v>
      </c>
      <c r="BS39" s="5">
        <f>Target_CC[[#This Row],[Est_Sust_NP Sep]]+Target_CC[[#This Row],[Est_Sust_POTS Sep]]+Target_CC[[#This Row],[BC_Sep]]</f>
        <v>166375317.5</v>
      </c>
      <c r="BT39" s="5">
        <f>Target_CC[[#This Row],[Est_Sust_NP Okt]]+Target_CC[[#This Row],[Est_Sust_POTS Okt]]+Target_CC[[#This Row],[BC_Okt]]</f>
        <v>166375317.5</v>
      </c>
      <c r="BU39" s="5">
        <f>Target_CC[[#This Row],[Est_Sust_NP Nov]]+Target_CC[[#This Row],[Est_Sust_POTS Nov]]+Target_CC[[#This Row],[BC_Nov]]</f>
        <v>166375317.5</v>
      </c>
      <c r="BV39" s="5">
        <f>Target_CC[[#This Row],[Est_Sust_NP Des]]+Target_CC[[#This Row],[Est_Sust_POTS Des]]+Target_CC[[#This Row],[BC_Des]]</f>
        <v>166375317.5</v>
      </c>
      <c r="BW39" s="5">
        <f>SUM(Target_CC[[#This Row],[Real_Jan]:[Real_Des]])</f>
        <v>2178278863.5</v>
      </c>
      <c r="BX39" s="5">
        <v>63146374</v>
      </c>
      <c r="BY39" s="5">
        <v>42352812</v>
      </c>
      <c r="BZ39" s="5">
        <v>37331910</v>
      </c>
      <c r="CA39" s="5">
        <f>Target_CC[[#This Row],[Est_Sust_NP Mar]]*95%</f>
        <v>35465314.5</v>
      </c>
      <c r="CB39" s="5">
        <f>Target_CC[[#This Row],[Est_Sust_NP Apr]]</f>
        <v>35465314.5</v>
      </c>
      <c r="CC39" s="5">
        <f>Target_CC[[#This Row],[Est_Sust_NP Mei]]</f>
        <v>35465314.5</v>
      </c>
      <c r="CD39" s="5">
        <f>Target_CC[[#This Row],[Est_Sust_NP Jun]]</f>
        <v>35465314.5</v>
      </c>
      <c r="CE39" s="5">
        <f>Target_CC[[#This Row],[Est_Sust_NP Jul]]</f>
        <v>35465314.5</v>
      </c>
      <c r="CF39" s="5">
        <f>Target_CC[[#This Row],[Est_Sust_NP Agu]]</f>
        <v>35465314.5</v>
      </c>
      <c r="CG39" s="5">
        <f>Target_CC[[#This Row],[Est_Sust_NP Sep]]</f>
        <v>35465314.5</v>
      </c>
      <c r="CH39" s="5">
        <f>Target_CC[[#This Row],[Est_Sust_NP Okt]]</f>
        <v>35465314.5</v>
      </c>
      <c r="CI39" s="5">
        <f>Target_CC[[#This Row],[Est_Sust_NP Nov]]</f>
        <v>35465314.5</v>
      </c>
      <c r="CJ39" s="5">
        <f>SUM(Target_CC[[#This Row],[Est_Sust_NP Jan]:[Est_Sust_NP Des]])</f>
        <v>462018926.5</v>
      </c>
      <c r="CK39" s="5">
        <v>135765636</v>
      </c>
      <c r="CL39" s="5">
        <v>131754639</v>
      </c>
      <c r="CM39" s="5">
        <v>130910003</v>
      </c>
      <c r="CN39" s="5">
        <f>Target_CC[[#This Row],[Est_Sust_POTS Mar]]</f>
        <v>130910003</v>
      </c>
      <c r="CO39" s="5">
        <f>Target_CC[[#This Row],[Est_Sust_POTS Apr]]</f>
        <v>130910003</v>
      </c>
      <c r="CP39" s="5">
        <f>Target_CC[[#This Row],[Est_Sust_POTS Mei]]</f>
        <v>130910003</v>
      </c>
      <c r="CQ39" s="5">
        <f>Target_CC[[#This Row],[Est_Sust_POTS Jun]]</f>
        <v>130910003</v>
      </c>
      <c r="CR39" s="5">
        <f>Target_CC[[#This Row],[Est_Sust_POTS Jul]]</f>
        <v>130910003</v>
      </c>
      <c r="CS39" s="5">
        <f>Target_CC[[#This Row],[Est_Sust_POTS Agu]]</f>
        <v>130910003</v>
      </c>
      <c r="CT39" s="5">
        <f>Target_CC[[#This Row],[Est_Sust_POTS Sep]]</f>
        <v>130910003</v>
      </c>
      <c r="CU39" s="5">
        <f>Target_CC[[#This Row],[Est_Sust_POTS Okt]]</f>
        <v>130910003</v>
      </c>
      <c r="CV39" s="5">
        <f>Target_CC[[#This Row],[Est_Sust_POTS Nov]]</f>
        <v>130910003</v>
      </c>
      <c r="CW39" s="5">
        <f>SUM(Target_CC[[#This Row],[Est_Sust_POTS Jan]:[Est_Sust_POTS Des]])</f>
        <v>1576620305</v>
      </c>
      <c r="CX39" s="5"/>
      <c r="CY39" s="5">
        <v>126126118</v>
      </c>
      <c r="CZ39" s="5">
        <v>0</v>
      </c>
      <c r="DA39" s="5">
        <v>0</v>
      </c>
      <c r="DB39" s="5"/>
      <c r="DC39" s="5"/>
      <c r="DD39" s="5"/>
      <c r="DE39" s="5"/>
      <c r="DF39" s="5"/>
      <c r="DG39" s="5"/>
      <c r="DH39" s="5"/>
      <c r="DI39" s="5"/>
      <c r="DJ39" s="5">
        <f>SUM(Target_CC[[#This Row],[BC_Jan]:[BC_Des]])</f>
        <v>126126118</v>
      </c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 t="s">
        <v>160</v>
      </c>
    </row>
    <row r="40" spans="2:128" x14ac:dyDescent="0.3">
      <c r="B40">
        <v>76510254</v>
      </c>
      <c r="C40" t="s">
        <v>197</v>
      </c>
      <c r="D40" t="s">
        <v>157</v>
      </c>
      <c r="E40" t="s">
        <v>157</v>
      </c>
      <c r="F40" t="s">
        <v>158</v>
      </c>
      <c r="G40" t="s">
        <v>21</v>
      </c>
      <c r="H40" t="s">
        <v>159</v>
      </c>
      <c r="I40" t="s">
        <v>31</v>
      </c>
      <c r="J40" s="5">
        <v>1502829635.7581968</v>
      </c>
      <c r="K40" s="5">
        <v>147532871.71181399</v>
      </c>
      <c r="L40" s="5">
        <v>254377442.1705631</v>
      </c>
      <c r="M40" s="5">
        <v>86040228.156771302</v>
      </c>
      <c r="N40" s="5">
        <v>114211965.63185276</v>
      </c>
      <c r="O40" s="5">
        <v>163178043.3693625</v>
      </c>
      <c r="P40" s="5">
        <v>132911393.05702291</v>
      </c>
      <c r="Q40" s="5">
        <v>157017625.51444545</v>
      </c>
      <c r="R40" s="5">
        <v>89314094.299684212</v>
      </c>
      <c r="S40" s="5">
        <v>88055440.929873466</v>
      </c>
      <c r="T40" s="5">
        <v>29635411.494666576</v>
      </c>
      <c r="U40" s="5">
        <v>58819159.697120883</v>
      </c>
      <c r="V40" s="5">
        <v>116267256.42927618</v>
      </c>
      <c r="W40" s="5">
        <f>SUM(Target_CC[[#This Row],[Target_Sust_Jan]:[Target_Sust_Des]])</f>
        <v>1437360932.4624534</v>
      </c>
      <c r="X40" s="5">
        <v>1572756.7073409557</v>
      </c>
      <c r="Y40" s="5">
        <v>10611437.087922305</v>
      </c>
      <c r="Z40" s="5">
        <v>3128959.9970532656</v>
      </c>
      <c r="AA40" s="5">
        <v>14439557.078713581</v>
      </c>
      <c r="AB40" s="5">
        <v>18022501.703401327</v>
      </c>
      <c r="AC40" s="5">
        <v>20134050.856110767</v>
      </c>
      <c r="AD40" s="5">
        <v>26039992.074917138</v>
      </c>
      <c r="AE40" s="5">
        <v>15717451.672097892</v>
      </c>
      <c r="AF40" s="5">
        <v>16088700.824703828</v>
      </c>
      <c r="AG40" s="5">
        <v>3455101.102587942</v>
      </c>
      <c r="AH40" s="5">
        <v>6859629.3002243116</v>
      </c>
      <c r="AI40" s="5">
        <v>15530817.673100471</v>
      </c>
      <c r="AJ40" s="5">
        <f>SUM(Target_CC[[#This Row],[Target_Scal_Jan]:[Target_Scal_Des]])</f>
        <v>151600956.07817379</v>
      </c>
      <c r="AK40" s="5">
        <v>149105628.41915494</v>
      </c>
      <c r="AL40" s="5">
        <v>264988879.25848541</v>
      </c>
      <c r="AM40" s="5">
        <v>89169188.153824568</v>
      </c>
      <c r="AN40" s="5">
        <v>128651522.71056634</v>
      </c>
      <c r="AO40" s="5">
        <v>181200545.07276383</v>
      </c>
      <c r="AP40" s="5">
        <v>153045443.91313368</v>
      </c>
      <c r="AQ40" s="5">
        <v>183057617.58936259</v>
      </c>
      <c r="AR40" s="5">
        <v>105031545.9717821</v>
      </c>
      <c r="AS40" s="5">
        <v>104144141.75457729</v>
      </c>
      <c r="AT40" s="5">
        <v>33090512.597254518</v>
      </c>
      <c r="AU40" s="5">
        <v>65678788.997345194</v>
      </c>
      <c r="AV40" s="5">
        <v>131798074.10237665</v>
      </c>
      <c r="AW40" s="5">
        <f>SUM(Target_CC[[#This Row],[Target_Jan]:[Target_Des]])</f>
        <v>1588961888.5406275</v>
      </c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>
        <f>SUM(Target_CC[[#This Row],[Target_NGTMA_Jan]:[Target_NGTMA_Des]])</f>
        <v>0</v>
      </c>
      <c r="BK40" s="5">
        <v>95185207</v>
      </c>
      <c r="BL40" s="5">
        <v>92701314</v>
      </c>
      <c r="BM40" s="5">
        <v>66593353</v>
      </c>
      <c r="BN40" s="5">
        <f>Target_CC[[#This Row],[Est_Sust_NP Apr]]+Target_CC[[#This Row],[Est_Sust_POTS Apr]]+Target_CC[[#This Row],[BC_Apr]]</f>
        <v>65268841.549999997</v>
      </c>
      <c r="BO40" s="5">
        <f>Target_CC[[#This Row],[Est_Sust_NP Mei]]+Target_CC[[#This Row],[Est_Sust_POTS Mei]]+Target_CC[[#This Row],[BC_Mei]]</f>
        <v>65268841.549999997</v>
      </c>
      <c r="BP40" s="5">
        <f>Target_CC[[#This Row],[Est_Sust_NP Jun]]+Target_CC[[#This Row],[Est_Sust_POTS Jun]]+Target_CC[[#This Row],[BC_Jun]]</f>
        <v>65268841.549999997</v>
      </c>
      <c r="BQ40" s="5">
        <f>Target_CC[[#This Row],[Est_Sust_NP Jul]]+Target_CC[[#This Row],[Est_Sust_POTS Jul]]+Target_CC[[#This Row],[BC_Jul]]</f>
        <v>65268841.549999997</v>
      </c>
      <c r="BR40" s="5">
        <f>Target_CC[[#This Row],[Est_Sust_NP Agu]]+Target_CC[[#This Row],[Est_Sust_POTS Agu]]+Target_CC[[#This Row],[BC_Agu]]</f>
        <v>65268841.549999997</v>
      </c>
      <c r="BS40" s="5">
        <f>Target_CC[[#This Row],[Est_Sust_NP Sep]]+Target_CC[[#This Row],[Est_Sust_POTS Sep]]+Target_CC[[#This Row],[BC_Sep]]</f>
        <v>65268841.549999997</v>
      </c>
      <c r="BT40" s="5">
        <f>Target_CC[[#This Row],[Est_Sust_NP Okt]]+Target_CC[[#This Row],[Est_Sust_POTS Okt]]+Target_CC[[#This Row],[BC_Okt]]</f>
        <v>65268841.549999997</v>
      </c>
      <c r="BU40" s="5">
        <f>Target_CC[[#This Row],[Est_Sust_NP Nov]]+Target_CC[[#This Row],[Est_Sust_POTS Nov]]+Target_CC[[#This Row],[BC_Nov]]</f>
        <v>65268841.549999997</v>
      </c>
      <c r="BV40" s="5">
        <f>Target_CC[[#This Row],[Est_Sust_NP Des]]+Target_CC[[#This Row],[Est_Sust_POTS Des]]+Target_CC[[#This Row],[BC_Des]]</f>
        <v>65268841.549999997</v>
      </c>
      <c r="BW40" s="5">
        <f>SUM(Target_CC[[#This Row],[Real_Jan]:[Real_Des]])</f>
        <v>841899447.94999981</v>
      </c>
      <c r="BX40" s="5">
        <v>42403469</v>
      </c>
      <c r="BY40" s="5">
        <v>42402970</v>
      </c>
      <c r="BZ40" s="5">
        <v>26490229</v>
      </c>
      <c r="CA40" s="5">
        <f>Target_CC[[#This Row],[Est_Sust_NP Mar]]*95%</f>
        <v>25165717.549999997</v>
      </c>
      <c r="CB40" s="5">
        <f>Target_CC[[#This Row],[Est_Sust_NP Apr]]</f>
        <v>25165717.549999997</v>
      </c>
      <c r="CC40" s="5">
        <f>Target_CC[[#This Row],[Est_Sust_NP Mei]]</f>
        <v>25165717.549999997</v>
      </c>
      <c r="CD40" s="5">
        <f>Target_CC[[#This Row],[Est_Sust_NP Jun]]</f>
        <v>25165717.549999997</v>
      </c>
      <c r="CE40" s="5">
        <f>Target_CC[[#This Row],[Est_Sust_NP Jul]]</f>
        <v>25165717.549999997</v>
      </c>
      <c r="CF40" s="5">
        <f>Target_CC[[#This Row],[Est_Sust_NP Agu]]</f>
        <v>25165717.549999997</v>
      </c>
      <c r="CG40" s="5">
        <f>Target_CC[[#This Row],[Est_Sust_NP Sep]]</f>
        <v>25165717.549999997</v>
      </c>
      <c r="CH40" s="5">
        <f>Target_CC[[#This Row],[Est_Sust_NP Okt]]</f>
        <v>25165717.549999997</v>
      </c>
      <c r="CI40" s="5">
        <f>Target_CC[[#This Row],[Est_Sust_NP Nov]]</f>
        <v>25165717.549999997</v>
      </c>
      <c r="CJ40" s="5">
        <f>SUM(Target_CC[[#This Row],[Est_Sust_NP Jan]:[Est_Sust_NP Des]])</f>
        <v>337788125.95000011</v>
      </c>
      <c r="CK40" s="5">
        <v>52781738</v>
      </c>
      <c r="CL40" s="5">
        <v>50298344</v>
      </c>
      <c r="CM40" s="5">
        <v>40103124</v>
      </c>
      <c r="CN40" s="5">
        <f>Target_CC[[#This Row],[Est_Sust_POTS Mar]]</f>
        <v>40103124</v>
      </c>
      <c r="CO40" s="5">
        <f>Target_CC[[#This Row],[Est_Sust_POTS Apr]]</f>
        <v>40103124</v>
      </c>
      <c r="CP40" s="5">
        <f>Target_CC[[#This Row],[Est_Sust_POTS Mei]]</f>
        <v>40103124</v>
      </c>
      <c r="CQ40" s="5">
        <f>Target_CC[[#This Row],[Est_Sust_POTS Jun]]</f>
        <v>40103124</v>
      </c>
      <c r="CR40" s="5">
        <f>Target_CC[[#This Row],[Est_Sust_POTS Jul]]</f>
        <v>40103124</v>
      </c>
      <c r="CS40" s="5">
        <f>Target_CC[[#This Row],[Est_Sust_POTS Agu]]</f>
        <v>40103124</v>
      </c>
      <c r="CT40" s="5">
        <f>Target_CC[[#This Row],[Est_Sust_POTS Sep]]</f>
        <v>40103124</v>
      </c>
      <c r="CU40" s="5">
        <f>Target_CC[[#This Row],[Est_Sust_POTS Okt]]</f>
        <v>40103124</v>
      </c>
      <c r="CV40" s="5">
        <f>Target_CC[[#This Row],[Est_Sust_POTS Nov]]</f>
        <v>40103124</v>
      </c>
      <c r="CW40" s="5">
        <f>SUM(Target_CC[[#This Row],[Est_Sust_POTS Jan]:[Est_Sust_POTS Des]])</f>
        <v>504111322</v>
      </c>
      <c r="CX40" s="5"/>
      <c r="CY40" s="5">
        <v>0</v>
      </c>
      <c r="CZ40" s="5">
        <v>2838996</v>
      </c>
      <c r="DA40" s="5">
        <v>0</v>
      </c>
      <c r="DB40" s="5"/>
      <c r="DC40" s="5"/>
      <c r="DD40" s="5"/>
      <c r="DE40" s="5"/>
      <c r="DF40" s="5"/>
      <c r="DG40" s="5"/>
      <c r="DH40" s="5"/>
      <c r="DI40" s="5"/>
      <c r="DJ40" s="5">
        <f>SUM(Target_CC[[#This Row],[BC_Jan]:[BC_Des]])</f>
        <v>2838996</v>
      </c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 t="s">
        <v>160</v>
      </c>
    </row>
    <row r="41" spans="2:128" x14ac:dyDescent="0.3">
      <c r="B41">
        <v>76510240</v>
      </c>
      <c r="C41" t="s">
        <v>198</v>
      </c>
      <c r="D41" t="s">
        <v>157</v>
      </c>
      <c r="E41" t="s">
        <v>157</v>
      </c>
      <c r="F41" t="s">
        <v>158</v>
      </c>
      <c r="G41" t="s">
        <v>21</v>
      </c>
      <c r="H41" t="s">
        <v>159</v>
      </c>
      <c r="I41" t="s">
        <v>31</v>
      </c>
      <c r="J41" s="5">
        <v>2632204010.6686821</v>
      </c>
      <c r="K41" s="5">
        <v>190954839.01082233</v>
      </c>
      <c r="L41" s="5">
        <v>75447135.229002506</v>
      </c>
      <c r="M41" s="5">
        <v>95480432.954183355</v>
      </c>
      <c r="N41" s="5">
        <v>90575079.643312633</v>
      </c>
      <c r="O41" s="5">
        <v>79410798.343193859</v>
      </c>
      <c r="P41" s="5">
        <v>92102653.201266915</v>
      </c>
      <c r="Q41" s="5">
        <v>119587225.20273851</v>
      </c>
      <c r="R41" s="5">
        <v>54573648.713582851</v>
      </c>
      <c r="S41" s="5">
        <v>99709782.225177303</v>
      </c>
      <c r="T41" s="5">
        <v>83523612.815186888</v>
      </c>
      <c r="U41" s="5">
        <v>42766449.408238225</v>
      </c>
      <c r="V41" s="5">
        <v>105731756.04489385</v>
      </c>
      <c r="W41" s="5">
        <f>SUM(Target_CC[[#This Row],[Target_Sust_Jan]:[Target_Sust_Des]])</f>
        <v>1129863412.791599</v>
      </c>
      <c r="X41" s="5">
        <v>2035651.4474966228</v>
      </c>
      <c r="Y41" s="5">
        <v>3147301.5929207802</v>
      </c>
      <c r="Z41" s="5">
        <v>3472264.7953770459</v>
      </c>
      <c r="AA41" s="5">
        <v>11451199.751122117</v>
      </c>
      <c r="AB41" s="5">
        <v>8770672.9340363294</v>
      </c>
      <c r="AC41" s="5">
        <v>13952148.577221304</v>
      </c>
      <c r="AD41" s="5">
        <v>19832489.418547168</v>
      </c>
      <c r="AE41" s="5">
        <v>9603844.644582808</v>
      </c>
      <c r="AF41" s="5">
        <v>18218077.594941795</v>
      </c>
      <c r="AG41" s="5">
        <v>9737760.0706444234</v>
      </c>
      <c r="AH41" s="5">
        <v>4987524.3192512244</v>
      </c>
      <c r="AI41" s="5">
        <v>14123500.251241013</v>
      </c>
      <c r="AJ41" s="5">
        <f>SUM(Target_CC[[#This Row],[Target_Scal_Jan]:[Target_Scal_Des]])</f>
        <v>119332435.39738263</v>
      </c>
      <c r="AK41" s="5">
        <v>192990490.45831895</v>
      </c>
      <c r="AL41" s="5">
        <v>78594436.821923286</v>
      </c>
      <c r="AM41" s="5">
        <v>98952697.749560401</v>
      </c>
      <c r="AN41" s="5">
        <v>102026279.39443475</v>
      </c>
      <c r="AO41" s="5">
        <v>88181471.277230188</v>
      </c>
      <c r="AP41" s="5">
        <v>106054801.77848822</v>
      </c>
      <c r="AQ41" s="5">
        <v>139419714.62128568</v>
      </c>
      <c r="AR41" s="5">
        <v>64177493.358165659</v>
      </c>
      <c r="AS41" s="5">
        <v>117927859.8201191</v>
      </c>
      <c r="AT41" s="5">
        <v>93261372.885831311</v>
      </c>
      <c r="AU41" s="5">
        <v>47753973.727489449</v>
      </c>
      <c r="AV41" s="5">
        <v>119855256.29613486</v>
      </c>
      <c r="AW41" s="5">
        <f>SUM(Target_CC[[#This Row],[Target_Jan]:[Target_Des]])</f>
        <v>1249195848.1889818</v>
      </c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>
        <f>SUM(Target_CC[[#This Row],[Target_NGTMA_Jan]:[Target_NGTMA_Des]])</f>
        <v>0</v>
      </c>
      <c r="BK41" s="5">
        <v>86261361</v>
      </c>
      <c r="BL41" s="5">
        <v>70503392</v>
      </c>
      <c r="BM41" s="5">
        <v>98573817</v>
      </c>
      <c r="BN41" s="5">
        <f>Target_CC[[#This Row],[Est_Sust_NP Apr]]+Target_CC[[#This Row],[Est_Sust_POTS Apr]]+Target_CC[[#This Row],[BC_Apr]]</f>
        <v>77607367.799999997</v>
      </c>
      <c r="BO41" s="5">
        <f>Target_CC[[#This Row],[Est_Sust_NP Mei]]+Target_CC[[#This Row],[Est_Sust_POTS Mei]]+Target_CC[[#This Row],[BC_Mei]]</f>
        <v>77607367.799999997</v>
      </c>
      <c r="BP41" s="5">
        <f>Target_CC[[#This Row],[Est_Sust_NP Jun]]+Target_CC[[#This Row],[Est_Sust_POTS Jun]]+Target_CC[[#This Row],[BC_Jun]]</f>
        <v>77607367.799999997</v>
      </c>
      <c r="BQ41" s="5">
        <f>Target_CC[[#This Row],[Est_Sust_NP Jul]]+Target_CC[[#This Row],[Est_Sust_POTS Jul]]+Target_CC[[#This Row],[BC_Jul]]</f>
        <v>77607367.799999997</v>
      </c>
      <c r="BR41" s="5">
        <f>Target_CC[[#This Row],[Est_Sust_NP Agu]]+Target_CC[[#This Row],[Est_Sust_POTS Agu]]+Target_CC[[#This Row],[BC_Agu]]</f>
        <v>77607367.799999997</v>
      </c>
      <c r="BS41" s="5">
        <f>Target_CC[[#This Row],[Est_Sust_NP Sep]]+Target_CC[[#This Row],[Est_Sust_POTS Sep]]+Target_CC[[#This Row],[BC_Sep]]</f>
        <v>77607367.799999997</v>
      </c>
      <c r="BT41" s="5">
        <f>Target_CC[[#This Row],[Est_Sust_NP Okt]]+Target_CC[[#This Row],[Est_Sust_POTS Okt]]+Target_CC[[#This Row],[BC_Okt]]</f>
        <v>77607367.799999997</v>
      </c>
      <c r="BU41" s="5">
        <f>Target_CC[[#This Row],[Est_Sust_NP Nov]]+Target_CC[[#This Row],[Est_Sust_POTS Nov]]+Target_CC[[#This Row],[BC_Nov]]</f>
        <v>77607367.799999997</v>
      </c>
      <c r="BV41" s="5">
        <f>Target_CC[[#This Row],[Est_Sust_NP Des]]+Target_CC[[#This Row],[Est_Sust_POTS Des]]+Target_CC[[#This Row],[BC_Des]]</f>
        <v>77607367.799999997</v>
      </c>
      <c r="BW41" s="5">
        <f>SUM(Target_CC[[#This Row],[Real_Jan]:[Real_Des]])</f>
        <v>953804880.19999981</v>
      </c>
      <c r="BX41" s="5">
        <v>33644300</v>
      </c>
      <c r="BY41" s="5">
        <v>18910429</v>
      </c>
      <c r="BZ41" s="5">
        <v>28608264</v>
      </c>
      <c r="CA41" s="5">
        <f>Target_CC[[#This Row],[Est_Sust_NP Mar]]*95%</f>
        <v>27177850.799999997</v>
      </c>
      <c r="CB41" s="5">
        <f>Target_CC[[#This Row],[Est_Sust_NP Apr]]</f>
        <v>27177850.799999997</v>
      </c>
      <c r="CC41" s="5">
        <f>Target_CC[[#This Row],[Est_Sust_NP Mei]]</f>
        <v>27177850.799999997</v>
      </c>
      <c r="CD41" s="5">
        <f>Target_CC[[#This Row],[Est_Sust_NP Jun]]</f>
        <v>27177850.799999997</v>
      </c>
      <c r="CE41" s="5">
        <f>Target_CC[[#This Row],[Est_Sust_NP Jul]]</f>
        <v>27177850.799999997</v>
      </c>
      <c r="CF41" s="5">
        <f>Target_CC[[#This Row],[Est_Sust_NP Agu]]</f>
        <v>27177850.799999997</v>
      </c>
      <c r="CG41" s="5">
        <f>Target_CC[[#This Row],[Est_Sust_NP Sep]]</f>
        <v>27177850.799999997</v>
      </c>
      <c r="CH41" s="5">
        <f>Target_CC[[#This Row],[Est_Sust_NP Okt]]</f>
        <v>27177850.799999997</v>
      </c>
      <c r="CI41" s="5">
        <f>Target_CC[[#This Row],[Est_Sust_NP Nov]]</f>
        <v>27177850.799999997</v>
      </c>
      <c r="CJ41" s="5">
        <f>SUM(Target_CC[[#This Row],[Est_Sust_NP Jan]:[Est_Sust_NP Des]])</f>
        <v>325763650.20000005</v>
      </c>
      <c r="CK41" s="5">
        <v>52617061</v>
      </c>
      <c r="CL41" s="5">
        <v>51592963</v>
      </c>
      <c r="CM41" s="5">
        <v>50429517</v>
      </c>
      <c r="CN41" s="5">
        <f>Target_CC[[#This Row],[Est_Sust_POTS Mar]]</f>
        <v>50429517</v>
      </c>
      <c r="CO41" s="5">
        <f>Target_CC[[#This Row],[Est_Sust_POTS Apr]]</f>
        <v>50429517</v>
      </c>
      <c r="CP41" s="5">
        <f>Target_CC[[#This Row],[Est_Sust_POTS Mei]]</f>
        <v>50429517</v>
      </c>
      <c r="CQ41" s="5">
        <f>Target_CC[[#This Row],[Est_Sust_POTS Jun]]</f>
        <v>50429517</v>
      </c>
      <c r="CR41" s="5">
        <f>Target_CC[[#This Row],[Est_Sust_POTS Jul]]</f>
        <v>50429517</v>
      </c>
      <c r="CS41" s="5">
        <f>Target_CC[[#This Row],[Est_Sust_POTS Agu]]</f>
        <v>50429517</v>
      </c>
      <c r="CT41" s="5">
        <f>Target_CC[[#This Row],[Est_Sust_POTS Sep]]</f>
        <v>50429517</v>
      </c>
      <c r="CU41" s="5">
        <f>Target_CC[[#This Row],[Est_Sust_POTS Okt]]</f>
        <v>50429517</v>
      </c>
      <c r="CV41" s="5">
        <f>Target_CC[[#This Row],[Est_Sust_POTS Nov]]</f>
        <v>50429517</v>
      </c>
      <c r="CW41" s="5">
        <f>SUM(Target_CC[[#This Row],[Est_Sust_POTS Jan]:[Est_Sust_POTS Des]])</f>
        <v>608505194</v>
      </c>
      <c r="CX41" s="5"/>
      <c r="CY41" s="5">
        <v>0</v>
      </c>
      <c r="CZ41" s="5">
        <v>87108108</v>
      </c>
      <c r="DA41" s="5">
        <v>0</v>
      </c>
      <c r="DB41" s="5"/>
      <c r="DC41" s="5"/>
      <c r="DD41" s="5"/>
      <c r="DE41" s="5"/>
      <c r="DF41" s="5"/>
      <c r="DG41" s="5"/>
      <c r="DH41" s="5"/>
      <c r="DI41" s="5"/>
      <c r="DJ41" s="5">
        <f>SUM(Target_CC[[#This Row],[BC_Jan]:[BC_Des]])</f>
        <v>87108108</v>
      </c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 t="s">
        <v>160</v>
      </c>
    </row>
    <row r="42" spans="2:128" x14ac:dyDescent="0.3">
      <c r="B42">
        <v>76510249</v>
      </c>
      <c r="C42" t="s">
        <v>199</v>
      </c>
      <c r="D42" t="s">
        <v>157</v>
      </c>
      <c r="E42" t="s">
        <v>157</v>
      </c>
      <c r="F42" t="s">
        <v>158</v>
      </c>
      <c r="G42" t="s">
        <v>21</v>
      </c>
      <c r="H42" t="s">
        <v>159</v>
      </c>
      <c r="I42" t="s">
        <v>31</v>
      </c>
      <c r="J42" s="5">
        <v>3492205215.2524943</v>
      </c>
      <c r="K42" s="5">
        <v>299198353.76075858</v>
      </c>
      <c r="L42" s="5">
        <v>266128661.62326792</v>
      </c>
      <c r="M42" s="5">
        <v>197545144.42662007</v>
      </c>
      <c r="N42" s="5">
        <v>243507882.69347727</v>
      </c>
      <c r="O42" s="5">
        <v>223973666.09157026</v>
      </c>
      <c r="P42" s="5">
        <v>247041928.04472864</v>
      </c>
      <c r="Q42" s="5">
        <v>406203412.93650824</v>
      </c>
      <c r="R42" s="5">
        <v>142179789.06698024</v>
      </c>
      <c r="S42" s="5">
        <v>309038428.04579884</v>
      </c>
      <c r="T42" s="5">
        <v>221633924.9540568</v>
      </c>
      <c r="U42" s="5">
        <v>162408753.8440111</v>
      </c>
      <c r="V42" s="5">
        <v>269098278.27261645</v>
      </c>
      <c r="W42" s="5">
        <f>SUM(Target_CC[[#This Row],[Target_Sust_Jan]:[Target_Sust_Des]])</f>
        <v>2987958223.7603946</v>
      </c>
      <c r="X42" s="5">
        <v>3189568.617777586</v>
      </c>
      <c r="Y42" s="5">
        <v>11101642.999518543</v>
      </c>
      <c r="Z42" s="5">
        <v>7183975.074970305</v>
      </c>
      <c r="AA42" s="5">
        <v>30786143.569256067</v>
      </c>
      <c r="AB42" s="5">
        <v>24737187.033891439</v>
      </c>
      <c r="AC42" s="5">
        <v>37423087.881640494</v>
      </c>
      <c r="AD42" s="5">
        <v>67365263.097153664</v>
      </c>
      <c r="AE42" s="5">
        <v>25020731.396670908</v>
      </c>
      <c r="AF42" s="5">
        <v>56464731.306328893</v>
      </c>
      <c r="AG42" s="5">
        <v>25839614.834350079</v>
      </c>
      <c r="AH42" s="5">
        <v>18940492.38748014</v>
      </c>
      <c r="AI42" s="5">
        <v>35945772.045799315</v>
      </c>
      <c r="AJ42" s="5">
        <f>SUM(Target_CC[[#This Row],[Target_Scal_Jan]:[Target_Scal_Des]])</f>
        <v>343998210.24483746</v>
      </c>
      <c r="AK42" s="5">
        <v>302387922.37853616</v>
      </c>
      <c r="AL42" s="5">
        <v>277230304.62278646</v>
      </c>
      <c r="AM42" s="5">
        <v>204729119.50159037</v>
      </c>
      <c r="AN42" s="5">
        <v>274294026.26273334</v>
      </c>
      <c r="AO42" s="5">
        <v>248710853.1254617</v>
      </c>
      <c r="AP42" s="5">
        <v>284465015.92636913</v>
      </c>
      <c r="AQ42" s="5">
        <v>473568676.0336619</v>
      </c>
      <c r="AR42" s="5">
        <v>167200520.46365115</v>
      </c>
      <c r="AS42" s="5">
        <v>365503159.35212773</v>
      </c>
      <c r="AT42" s="5">
        <v>247473539.78840688</v>
      </c>
      <c r="AU42" s="5">
        <v>181349246.23149124</v>
      </c>
      <c r="AV42" s="5">
        <v>305044050.31841576</v>
      </c>
      <c r="AW42" s="5">
        <f>SUM(Target_CC[[#This Row],[Target_Jan]:[Target_Des]])</f>
        <v>3331956434.0052314</v>
      </c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>
        <f>SUM(Target_CC[[#This Row],[Target_NGTMA_Jan]:[Target_NGTMA_Des]])</f>
        <v>0</v>
      </c>
      <c r="BK42" s="5">
        <v>211742578</v>
      </c>
      <c r="BL42" s="5">
        <v>212912339</v>
      </c>
      <c r="BM42" s="5">
        <v>179025523</v>
      </c>
      <c r="BN42" s="5">
        <f>Target_CC[[#This Row],[Est_Sust_NP Apr]]+Target_CC[[#This Row],[Est_Sust_POTS Apr]]+Target_CC[[#This Row],[BC_Apr]]</f>
        <v>199805167.09999999</v>
      </c>
      <c r="BO42" s="5">
        <f>Target_CC[[#This Row],[Est_Sust_NP Mei]]+Target_CC[[#This Row],[Est_Sust_POTS Mei]]+Target_CC[[#This Row],[BC_Mei]]</f>
        <v>199805167.09999999</v>
      </c>
      <c r="BP42" s="5">
        <f>Target_CC[[#This Row],[Est_Sust_NP Jun]]+Target_CC[[#This Row],[Est_Sust_POTS Jun]]+Target_CC[[#This Row],[BC_Jun]]</f>
        <v>199805167.09999999</v>
      </c>
      <c r="BQ42" s="5">
        <f>Target_CC[[#This Row],[Est_Sust_NP Jul]]+Target_CC[[#This Row],[Est_Sust_POTS Jul]]+Target_CC[[#This Row],[BC_Jul]]</f>
        <v>199805167.09999999</v>
      </c>
      <c r="BR42" s="5">
        <f>Target_CC[[#This Row],[Est_Sust_NP Agu]]+Target_CC[[#This Row],[Est_Sust_POTS Agu]]+Target_CC[[#This Row],[BC_Agu]]</f>
        <v>199805167.09999999</v>
      </c>
      <c r="BS42" s="5">
        <f>Target_CC[[#This Row],[Est_Sust_NP Sep]]+Target_CC[[#This Row],[Est_Sust_POTS Sep]]+Target_CC[[#This Row],[BC_Sep]]</f>
        <v>199805167.09999999</v>
      </c>
      <c r="BT42" s="5">
        <f>Target_CC[[#This Row],[Est_Sust_NP Okt]]+Target_CC[[#This Row],[Est_Sust_POTS Okt]]+Target_CC[[#This Row],[BC_Okt]]</f>
        <v>199805167.09999999</v>
      </c>
      <c r="BU42" s="5">
        <f>Target_CC[[#This Row],[Est_Sust_NP Nov]]+Target_CC[[#This Row],[Est_Sust_POTS Nov]]+Target_CC[[#This Row],[BC_Nov]]</f>
        <v>199805167.09999999</v>
      </c>
      <c r="BV42" s="5">
        <f>Target_CC[[#This Row],[Est_Sust_NP Des]]+Target_CC[[#This Row],[Est_Sust_POTS Des]]+Target_CC[[#This Row],[BC_Des]]</f>
        <v>199805167.09999999</v>
      </c>
      <c r="BW42" s="5">
        <f>SUM(Target_CC[[#This Row],[Real_Jan]:[Real_Des]])</f>
        <v>2401926943.8999996</v>
      </c>
      <c r="BX42" s="5">
        <v>65259247</v>
      </c>
      <c r="BY42" s="5">
        <v>84918006</v>
      </c>
      <c r="BZ42" s="5">
        <v>86007118</v>
      </c>
      <c r="CA42" s="5">
        <f>Target_CC[[#This Row],[Est_Sust_NP Mar]]*95%</f>
        <v>81706762.099999994</v>
      </c>
      <c r="CB42" s="5">
        <f>Target_CC[[#This Row],[Est_Sust_NP Apr]]</f>
        <v>81706762.099999994</v>
      </c>
      <c r="CC42" s="5">
        <f>Target_CC[[#This Row],[Est_Sust_NP Mei]]</f>
        <v>81706762.099999994</v>
      </c>
      <c r="CD42" s="5">
        <f>Target_CC[[#This Row],[Est_Sust_NP Jun]]</f>
        <v>81706762.099999994</v>
      </c>
      <c r="CE42" s="5">
        <f>Target_CC[[#This Row],[Est_Sust_NP Jul]]</f>
        <v>81706762.099999994</v>
      </c>
      <c r="CF42" s="5">
        <f>Target_CC[[#This Row],[Est_Sust_NP Agu]]</f>
        <v>81706762.099999994</v>
      </c>
      <c r="CG42" s="5">
        <f>Target_CC[[#This Row],[Est_Sust_NP Sep]]</f>
        <v>81706762.099999994</v>
      </c>
      <c r="CH42" s="5">
        <f>Target_CC[[#This Row],[Est_Sust_NP Okt]]</f>
        <v>81706762.099999994</v>
      </c>
      <c r="CI42" s="5">
        <f>Target_CC[[#This Row],[Est_Sust_NP Nov]]</f>
        <v>81706762.099999994</v>
      </c>
      <c r="CJ42" s="5">
        <f>SUM(Target_CC[[#This Row],[Est_Sust_NP Jan]:[Est_Sust_NP Des]])</f>
        <v>971545229.90000021</v>
      </c>
      <c r="CK42" s="5">
        <v>125147229</v>
      </c>
      <c r="CL42" s="5">
        <v>122069333</v>
      </c>
      <c r="CM42" s="5">
        <v>118098405</v>
      </c>
      <c r="CN42" s="5">
        <f>Target_CC[[#This Row],[Est_Sust_POTS Mar]]</f>
        <v>118098405</v>
      </c>
      <c r="CO42" s="5">
        <f>Target_CC[[#This Row],[Est_Sust_POTS Apr]]</f>
        <v>118098405</v>
      </c>
      <c r="CP42" s="5">
        <f>Target_CC[[#This Row],[Est_Sust_POTS Mei]]</f>
        <v>118098405</v>
      </c>
      <c r="CQ42" s="5">
        <f>Target_CC[[#This Row],[Est_Sust_POTS Jun]]</f>
        <v>118098405</v>
      </c>
      <c r="CR42" s="5">
        <f>Target_CC[[#This Row],[Est_Sust_POTS Jul]]</f>
        <v>118098405</v>
      </c>
      <c r="CS42" s="5">
        <f>Target_CC[[#This Row],[Est_Sust_POTS Agu]]</f>
        <v>118098405</v>
      </c>
      <c r="CT42" s="5">
        <f>Target_CC[[#This Row],[Est_Sust_POTS Sep]]</f>
        <v>118098405</v>
      </c>
      <c r="CU42" s="5">
        <f>Target_CC[[#This Row],[Est_Sust_POTS Okt]]</f>
        <v>118098405</v>
      </c>
      <c r="CV42" s="5">
        <f>Target_CC[[#This Row],[Est_Sust_POTS Nov]]</f>
        <v>118098405</v>
      </c>
      <c r="CW42" s="5">
        <f>SUM(Target_CC[[#This Row],[Est_Sust_POTS Jan]:[Est_Sust_POTS Des]])</f>
        <v>1428200612</v>
      </c>
      <c r="CX42" s="5"/>
      <c r="CY42" s="5">
        <v>0</v>
      </c>
      <c r="CZ42" s="5">
        <v>-360000</v>
      </c>
      <c r="DA42" s="5">
        <v>0</v>
      </c>
      <c r="DB42" s="5"/>
      <c r="DC42" s="5"/>
      <c r="DD42" s="5"/>
      <c r="DE42" s="5"/>
      <c r="DF42" s="5"/>
      <c r="DG42" s="5"/>
      <c r="DH42" s="5"/>
      <c r="DI42" s="5"/>
      <c r="DJ42" s="5">
        <f>SUM(Target_CC[[#This Row],[BC_Jan]:[BC_Des]])</f>
        <v>-360000</v>
      </c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 t="s">
        <v>160</v>
      </c>
    </row>
    <row r="43" spans="2:128" x14ac:dyDescent="0.3">
      <c r="B43">
        <v>76510251</v>
      </c>
      <c r="C43" t="s">
        <v>200</v>
      </c>
      <c r="D43" t="s">
        <v>157</v>
      </c>
      <c r="E43" t="s">
        <v>157</v>
      </c>
      <c r="F43" t="s">
        <v>158</v>
      </c>
      <c r="G43" t="s">
        <v>21</v>
      </c>
      <c r="H43" t="s">
        <v>159</v>
      </c>
      <c r="I43" t="s">
        <v>31</v>
      </c>
      <c r="J43" s="5">
        <v>2881920067.0502048</v>
      </c>
      <c r="K43" s="5">
        <v>151268827.01219153</v>
      </c>
      <c r="L43" s="5">
        <v>185886619.77984414</v>
      </c>
      <c r="M43" s="5">
        <v>342919963.61261374</v>
      </c>
      <c r="N43" s="5">
        <v>114988765.28446333</v>
      </c>
      <c r="O43" s="5">
        <v>148682293.38774568</v>
      </c>
      <c r="P43" s="5">
        <v>435959678.68530846</v>
      </c>
      <c r="Q43" s="5">
        <v>139016149.72678748</v>
      </c>
      <c r="R43" s="5">
        <v>92705567.064449862</v>
      </c>
      <c r="S43" s="5">
        <v>387856364.67186165</v>
      </c>
      <c r="T43" s="5">
        <v>144926656.40563044</v>
      </c>
      <c r="U43" s="5">
        <v>284536598.24932164</v>
      </c>
      <c r="V43" s="5">
        <v>128146739.91360275</v>
      </c>
      <c r="W43" s="5">
        <f>SUM(Target_CC[[#This Row],[Target_Sust_Jan]:[Target_Sust_Des]])</f>
        <v>2556894223.7938209</v>
      </c>
      <c r="X43" s="5">
        <v>1612583.4163910747</v>
      </c>
      <c r="Y43" s="5">
        <v>7754320.3298574984</v>
      </c>
      <c r="Z43" s="5">
        <v>12470711.332608044</v>
      </c>
      <c r="AA43" s="5">
        <v>14537766.07862477</v>
      </c>
      <c r="AB43" s="5">
        <v>16421491.706336886</v>
      </c>
      <c r="AC43" s="5">
        <v>66041248.533884943</v>
      </c>
      <c r="AD43" s="5">
        <v>23054605.655325025</v>
      </c>
      <c r="AE43" s="5">
        <v>16314281.429992333</v>
      </c>
      <c r="AF43" s="5">
        <v>70865638.15099591</v>
      </c>
      <c r="AG43" s="5">
        <v>16896551.29072845</v>
      </c>
      <c r="AH43" s="5">
        <v>33183329.996343732</v>
      </c>
      <c r="AI43" s="5">
        <v>17117662.479728475</v>
      </c>
      <c r="AJ43" s="5">
        <f>SUM(Target_CC[[#This Row],[Target_Scal_Jan]:[Target_Scal_Des]])</f>
        <v>296270190.4008171</v>
      </c>
      <c r="AK43" s="5">
        <v>152881410.42858261</v>
      </c>
      <c r="AL43" s="5">
        <v>193640940.10970163</v>
      </c>
      <c r="AM43" s="5">
        <v>355390674.94522178</v>
      </c>
      <c r="AN43" s="5">
        <v>129526531.3630881</v>
      </c>
      <c r="AO43" s="5">
        <v>165103785.09408256</v>
      </c>
      <c r="AP43" s="5">
        <v>502000927.2191934</v>
      </c>
      <c r="AQ43" s="5">
        <v>162070755.3821125</v>
      </c>
      <c r="AR43" s="5">
        <v>109019848.49444219</v>
      </c>
      <c r="AS43" s="5">
        <v>458722002.82285756</v>
      </c>
      <c r="AT43" s="5">
        <v>161823207.69635889</v>
      </c>
      <c r="AU43" s="5">
        <v>317719928.24566537</v>
      </c>
      <c r="AV43" s="5">
        <v>145264402.39333123</v>
      </c>
      <c r="AW43" s="5">
        <f>SUM(Target_CC[[#This Row],[Target_Jan]:[Target_Des]])</f>
        <v>2853164414.1946378</v>
      </c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>
        <f>SUM(Target_CC[[#This Row],[Target_NGTMA_Jan]:[Target_NGTMA_Des]])</f>
        <v>0</v>
      </c>
      <c r="BK43" s="5">
        <v>83402965</v>
      </c>
      <c r="BL43" s="5">
        <v>80950656</v>
      </c>
      <c r="BM43" s="5">
        <v>349249879</v>
      </c>
      <c r="BN43" s="5">
        <f>Target_CC[[#This Row],[Est_Sust_NP Apr]]+Target_CC[[#This Row],[Est_Sust_POTS Apr]]+Target_CC[[#This Row],[BC_Apr]]</f>
        <v>66785561.299999997</v>
      </c>
      <c r="BO43" s="5">
        <f>Target_CC[[#This Row],[Est_Sust_NP Mei]]+Target_CC[[#This Row],[Est_Sust_POTS Mei]]+Target_CC[[#This Row],[BC_Mei]]</f>
        <v>66785561.299999997</v>
      </c>
      <c r="BP43" s="5">
        <f>Target_CC[[#This Row],[Est_Sust_NP Jun]]+Target_CC[[#This Row],[Est_Sust_POTS Jun]]+Target_CC[[#This Row],[BC_Jun]]</f>
        <v>66785561.299999997</v>
      </c>
      <c r="BQ43" s="5">
        <f>Target_CC[[#This Row],[Est_Sust_NP Jul]]+Target_CC[[#This Row],[Est_Sust_POTS Jul]]+Target_CC[[#This Row],[BC_Jul]]</f>
        <v>66785561.299999997</v>
      </c>
      <c r="BR43" s="5">
        <f>Target_CC[[#This Row],[Est_Sust_NP Agu]]+Target_CC[[#This Row],[Est_Sust_POTS Agu]]+Target_CC[[#This Row],[BC_Agu]]</f>
        <v>66785561.299999997</v>
      </c>
      <c r="BS43" s="5">
        <f>Target_CC[[#This Row],[Est_Sust_NP Sep]]+Target_CC[[#This Row],[Est_Sust_POTS Sep]]+Target_CC[[#This Row],[BC_Sep]]</f>
        <v>66785561.299999997</v>
      </c>
      <c r="BT43" s="5">
        <f>Target_CC[[#This Row],[Est_Sust_NP Okt]]+Target_CC[[#This Row],[Est_Sust_POTS Okt]]+Target_CC[[#This Row],[BC_Okt]]</f>
        <v>66785561.299999997</v>
      </c>
      <c r="BU43" s="5">
        <f>Target_CC[[#This Row],[Est_Sust_NP Nov]]+Target_CC[[#This Row],[Est_Sust_POTS Nov]]+Target_CC[[#This Row],[BC_Nov]]</f>
        <v>66785561.299999997</v>
      </c>
      <c r="BV43" s="5">
        <f>Target_CC[[#This Row],[Est_Sust_NP Des]]+Target_CC[[#This Row],[Est_Sust_POTS Des]]+Target_CC[[#This Row],[BC_Des]]</f>
        <v>66785561.299999997</v>
      </c>
      <c r="BW43" s="5">
        <f>SUM(Target_CC[[#This Row],[Real_Jan]:[Real_Des]])</f>
        <v>1114673551.6999996</v>
      </c>
      <c r="BX43" s="5">
        <v>34476318</v>
      </c>
      <c r="BY43" s="5">
        <v>33968588</v>
      </c>
      <c r="BZ43" s="5">
        <v>1584714</v>
      </c>
      <c r="CA43" s="5">
        <f>Target_CC[[#This Row],[Est_Sust_NP Mar]]*95%</f>
        <v>1505478.2999999998</v>
      </c>
      <c r="CB43" s="5">
        <f>Target_CC[[#This Row],[Est_Sust_NP Apr]]</f>
        <v>1505478.2999999998</v>
      </c>
      <c r="CC43" s="5">
        <f>Target_CC[[#This Row],[Est_Sust_NP Mei]]</f>
        <v>1505478.2999999998</v>
      </c>
      <c r="CD43" s="5">
        <f>Target_CC[[#This Row],[Est_Sust_NP Jun]]</f>
        <v>1505478.2999999998</v>
      </c>
      <c r="CE43" s="5">
        <f>Target_CC[[#This Row],[Est_Sust_NP Jul]]</f>
        <v>1505478.2999999998</v>
      </c>
      <c r="CF43" s="5">
        <f>Target_CC[[#This Row],[Est_Sust_NP Agu]]</f>
        <v>1505478.2999999998</v>
      </c>
      <c r="CG43" s="5">
        <f>Target_CC[[#This Row],[Est_Sust_NP Sep]]</f>
        <v>1505478.2999999998</v>
      </c>
      <c r="CH43" s="5">
        <f>Target_CC[[#This Row],[Est_Sust_NP Okt]]</f>
        <v>1505478.2999999998</v>
      </c>
      <c r="CI43" s="5">
        <f>Target_CC[[#This Row],[Est_Sust_NP Nov]]</f>
        <v>1505478.2999999998</v>
      </c>
      <c r="CJ43" s="5">
        <f>SUM(Target_CC[[#This Row],[Est_Sust_NP Jan]:[Est_Sust_NP Des]])</f>
        <v>83578924.699999973</v>
      </c>
      <c r="CK43" s="5">
        <v>67726647</v>
      </c>
      <c r="CL43" s="5">
        <v>65782068</v>
      </c>
      <c r="CM43" s="5">
        <v>65280083</v>
      </c>
      <c r="CN43" s="5">
        <f>Target_CC[[#This Row],[Est_Sust_POTS Mar]]</f>
        <v>65280083</v>
      </c>
      <c r="CO43" s="5">
        <f>Target_CC[[#This Row],[Est_Sust_POTS Apr]]</f>
        <v>65280083</v>
      </c>
      <c r="CP43" s="5">
        <f>Target_CC[[#This Row],[Est_Sust_POTS Mei]]</f>
        <v>65280083</v>
      </c>
      <c r="CQ43" s="5">
        <f>Target_CC[[#This Row],[Est_Sust_POTS Jun]]</f>
        <v>65280083</v>
      </c>
      <c r="CR43" s="5">
        <f>Target_CC[[#This Row],[Est_Sust_POTS Jul]]</f>
        <v>65280083</v>
      </c>
      <c r="CS43" s="5">
        <f>Target_CC[[#This Row],[Est_Sust_POTS Agu]]</f>
        <v>65280083</v>
      </c>
      <c r="CT43" s="5">
        <f>Target_CC[[#This Row],[Est_Sust_POTS Sep]]</f>
        <v>65280083</v>
      </c>
      <c r="CU43" s="5">
        <f>Target_CC[[#This Row],[Est_Sust_POTS Okt]]</f>
        <v>65280083</v>
      </c>
      <c r="CV43" s="5">
        <f>Target_CC[[#This Row],[Est_Sust_POTS Nov]]</f>
        <v>65280083</v>
      </c>
      <c r="CW43" s="5">
        <f>SUM(Target_CC[[#This Row],[Est_Sust_POTS Jan]:[Est_Sust_POTS Des]])</f>
        <v>786309545</v>
      </c>
      <c r="CX43" s="5"/>
      <c r="CY43" s="5">
        <v>0</v>
      </c>
      <c r="CZ43" s="5">
        <v>268790516</v>
      </c>
      <c r="DA43" s="5">
        <v>0</v>
      </c>
      <c r="DB43" s="5"/>
      <c r="DC43" s="5"/>
      <c r="DD43" s="5"/>
      <c r="DE43" s="5"/>
      <c r="DF43" s="5"/>
      <c r="DG43" s="5"/>
      <c r="DH43" s="5"/>
      <c r="DI43" s="5"/>
      <c r="DJ43" s="5">
        <f>SUM(Target_CC[[#This Row],[BC_Jan]:[BC_Des]])</f>
        <v>268790516</v>
      </c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 t="s">
        <v>160</v>
      </c>
    </row>
    <row r="44" spans="2:128" x14ac:dyDescent="0.3">
      <c r="B44">
        <v>76510265</v>
      </c>
      <c r="C44" t="s">
        <v>201</v>
      </c>
      <c r="D44" t="s">
        <v>157</v>
      </c>
      <c r="E44" t="s">
        <v>157</v>
      </c>
      <c r="F44" t="s">
        <v>158</v>
      </c>
      <c r="G44" t="s">
        <v>21</v>
      </c>
      <c r="H44" t="s">
        <v>159</v>
      </c>
      <c r="I44" t="s">
        <v>31</v>
      </c>
      <c r="J44" s="5">
        <v>647214297.3896991</v>
      </c>
      <c r="K44" s="5">
        <v>47173806.794416666</v>
      </c>
      <c r="L44" s="5">
        <v>40038795.034778424</v>
      </c>
      <c r="M44" s="5">
        <v>40791664.27229058</v>
      </c>
      <c r="N44" s="5">
        <v>122602557.09524593</v>
      </c>
      <c r="O44" s="5">
        <v>107949675.3952986</v>
      </c>
      <c r="P44" s="5">
        <v>348532556.71672279</v>
      </c>
      <c r="Q44" s="5">
        <v>175457515.19203767</v>
      </c>
      <c r="R44" s="5">
        <v>96870816.826884016</v>
      </c>
      <c r="S44" s="5">
        <v>67102512.572430916</v>
      </c>
      <c r="T44" s="5">
        <v>503889640.03283435</v>
      </c>
      <c r="U44" s="5">
        <v>258252323.75435421</v>
      </c>
      <c r="V44" s="5">
        <v>638478809.23129416</v>
      </c>
      <c r="W44" s="5">
        <f>SUM(Target_CC[[#This Row],[Target_Sust_Jan]:[Target_Sust_Des]])</f>
        <v>2447140672.9185886</v>
      </c>
      <c r="X44" s="5">
        <v>502890.78078579903</v>
      </c>
      <c r="Y44" s="5">
        <v>1670231.2554227486</v>
      </c>
      <c r="Z44" s="5">
        <v>1483439.6474247277</v>
      </c>
      <c r="AA44" s="5">
        <v>15500360.328964621</v>
      </c>
      <c r="AB44" s="5">
        <v>11922702.151107371</v>
      </c>
      <c r="AC44" s="5">
        <v>52797371.696602046</v>
      </c>
      <c r="AD44" s="5">
        <v>29098085.581895262</v>
      </c>
      <c r="AE44" s="5">
        <v>17047280.094498828</v>
      </c>
      <c r="AF44" s="5">
        <v>12260369.580382265</v>
      </c>
      <c r="AG44" s="5">
        <v>58746936.959974706</v>
      </c>
      <c r="AH44" s="5">
        <v>30117995.836705178</v>
      </c>
      <c r="AI44" s="5">
        <v>85287107.297843218</v>
      </c>
      <c r="AJ44" s="5">
        <f>SUM(Target_CC[[#This Row],[Target_Scal_Jan]:[Target_Scal_Des]])</f>
        <v>316434771.21160674</v>
      </c>
      <c r="AK44" s="5">
        <v>47676697.575202465</v>
      </c>
      <c r="AL44" s="5">
        <v>41709026.290201172</v>
      </c>
      <c r="AM44" s="5">
        <v>42275103.919715308</v>
      </c>
      <c r="AN44" s="5">
        <v>138102917.42421055</v>
      </c>
      <c r="AO44" s="5">
        <v>119872377.54640597</v>
      </c>
      <c r="AP44" s="5">
        <v>401329928.41332483</v>
      </c>
      <c r="AQ44" s="5">
        <v>204555600.77393293</v>
      </c>
      <c r="AR44" s="5">
        <v>113918096.92138284</v>
      </c>
      <c r="AS44" s="5">
        <v>79362882.152813181</v>
      </c>
      <c r="AT44" s="5">
        <v>562636576.99280906</v>
      </c>
      <c r="AU44" s="5">
        <v>288370319.59105939</v>
      </c>
      <c r="AV44" s="5">
        <v>723765916.52913737</v>
      </c>
      <c r="AW44" s="5">
        <f>SUM(Target_CC[[#This Row],[Target_Jan]:[Target_Des]])</f>
        <v>2763575444.1301951</v>
      </c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>
        <f>SUM(Target_CC[[#This Row],[Target_NGTMA_Jan]:[Target_NGTMA_Des]])</f>
        <v>0</v>
      </c>
      <c r="BK44" s="5">
        <v>38148386</v>
      </c>
      <c r="BL44" s="5">
        <v>42510864</v>
      </c>
      <c r="BM44" s="5">
        <v>42322996</v>
      </c>
      <c r="BN44" s="5">
        <f>Target_CC[[#This Row],[Est_Sust_NP Apr]]+Target_CC[[#This Row],[Est_Sust_POTS Apr]]+Target_CC[[#This Row],[BC_Apr]]</f>
        <v>41632396</v>
      </c>
      <c r="BO44" s="5">
        <f>Target_CC[[#This Row],[Est_Sust_NP Mei]]+Target_CC[[#This Row],[Est_Sust_POTS Mei]]+Target_CC[[#This Row],[BC_Mei]]</f>
        <v>41632396</v>
      </c>
      <c r="BP44" s="5">
        <f>Target_CC[[#This Row],[Est_Sust_NP Jun]]+Target_CC[[#This Row],[Est_Sust_POTS Jun]]+Target_CC[[#This Row],[BC_Jun]]</f>
        <v>41632396</v>
      </c>
      <c r="BQ44" s="5">
        <f>Target_CC[[#This Row],[Est_Sust_NP Jul]]+Target_CC[[#This Row],[Est_Sust_POTS Jul]]+Target_CC[[#This Row],[BC_Jul]]</f>
        <v>41632396</v>
      </c>
      <c r="BR44" s="5">
        <f>Target_CC[[#This Row],[Est_Sust_NP Agu]]+Target_CC[[#This Row],[Est_Sust_POTS Agu]]+Target_CC[[#This Row],[BC_Agu]]</f>
        <v>41632396</v>
      </c>
      <c r="BS44" s="5">
        <f>Target_CC[[#This Row],[Est_Sust_NP Sep]]+Target_CC[[#This Row],[Est_Sust_POTS Sep]]+Target_CC[[#This Row],[BC_Sep]]</f>
        <v>41632396</v>
      </c>
      <c r="BT44" s="5">
        <f>Target_CC[[#This Row],[Est_Sust_NP Okt]]+Target_CC[[#This Row],[Est_Sust_POTS Okt]]+Target_CC[[#This Row],[BC_Okt]]</f>
        <v>41632396</v>
      </c>
      <c r="BU44" s="5">
        <f>Target_CC[[#This Row],[Est_Sust_NP Nov]]+Target_CC[[#This Row],[Est_Sust_POTS Nov]]+Target_CC[[#This Row],[BC_Nov]]</f>
        <v>41632396</v>
      </c>
      <c r="BV44" s="5">
        <f>Target_CC[[#This Row],[Est_Sust_NP Des]]+Target_CC[[#This Row],[Est_Sust_POTS Des]]+Target_CC[[#This Row],[BC_Des]]</f>
        <v>41632396</v>
      </c>
      <c r="BW44" s="5">
        <f>SUM(Target_CC[[#This Row],[Real_Jan]:[Real_Des]])</f>
        <v>497673810</v>
      </c>
      <c r="BX44" s="5">
        <v>8979095</v>
      </c>
      <c r="BY44" s="5">
        <v>13812000</v>
      </c>
      <c r="BZ44" s="5">
        <v>13812000</v>
      </c>
      <c r="CA44" s="5">
        <f>Target_CC[[#This Row],[Est_Sust_NP Mar]]*95%</f>
        <v>13121400</v>
      </c>
      <c r="CB44" s="5">
        <f>Target_CC[[#This Row],[Est_Sust_NP Apr]]</f>
        <v>13121400</v>
      </c>
      <c r="CC44" s="5">
        <f>Target_CC[[#This Row],[Est_Sust_NP Mei]]</f>
        <v>13121400</v>
      </c>
      <c r="CD44" s="5">
        <f>Target_CC[[#This Row],[Est_Sust_NP Jun]]</f>
        <v>13121400</v>
      </c>
      <c r="CE44" s="5">
        <f>Target_CC[[#This Row],[Est_Sust_NP Jul]]</f>
        <v>13121400</v>
      </c>
      <c r="CF44" s="5">
        <f>Target_CC[[#This Row],[Est_Sust_NP Agu]]</f>
        <v>13121400</v>
      </c>
      <c r="CG44" s="5">
        <f>Target_CC[[#This Row],[Est_Sust_NP Sep]]</f>
        <v>13121400</v>
      </c>
      <c r="CH44" s="5">
        <f>Target_CC[[#This Row],[Est_Sust_NP Okt]]</f>
        <v>13121400</v>
      </c>
      <c r="CI44" s="5">
        <f>Target_CC[[#This Row],[Est_Sust_NP Nov]]</f>
        <v>13121400</v>
      </c>
      <c r="CJ44" s="5">
        <f>SUM(Target_CC[[#This Row],[Est_Sust_NP Jan]:[Est_Sust_NP Des]])</f>
        <v>154695695</v>
      </c>
      <c r="CK44" s="5">
        <v>29152516</v>
      </c>
      <c r="CL44" s="5">
        <v>28698864</v>
      </c>
      <c r="CM44" s="5">
        <v>28510996</v>
      </c>
      <c r="CN44" s="5">
        <f>Target_CC[[#This Row],[Est_Sust_POTS Mar]]</f>
        <v>28510996</v>
      </c>
      <c r="CO44" s="5">
        <f>Target_CC[[#This Row],[Est_Sust_POTS Apr]]</f>
        <v>28510996</v>
      </c>
      <c r="CP44" s="5">
        <f>Target_CC[[#This Row],[Est_Sust_POTS Mei]]</f>
        <v>28510996</v>
      </c>
      <c r="CQ44" s="5">
        <f>Target_CC[[#This Row],[Est_Sust_POTS Jun]]</f>
        <v>28510996</v>
      </c>
      <c r="CR44" s="5">
        <f>Target_CC[[#This Row],[Est_Sust_POTS Jul]]</f>
        <v>28510996</v>
      </c>
      <c r="CS44" s="5">
        <f>Target_CC[[#This Row],[Est_Sust_POTS Agu]]</f>
        <v>28510996</v>
      </c>
      <c r="CT44" s="5">
        <f>Target_CC[[#This Row],[Est_Sust_POTS Sep]]</f>
        <v>28510996</v>
      </c>
      <c r="CU44" s="5">
        <f>Target_CC[[#This Row],[Est_Sust_POTS Okt]]</f>
        <v>28510996</v>
      </c>
      <c r="CV44" s="5">
        <f>Target_CC[[#This Row],[Est_Sust_POTS Nov]]</f>
        <v>28510996</v>
      </c>
      <c r="CW44" s="5">
        <f>SUM(Target_CC[[#This Row],[Est_Sust_POTS Jan]:[Est_Sust_POTS Des]])</f>
        <v>342961340</v>
      </c>
      <c r="CX44" s="5"/>
      <c r="CY44" s="5">
        <v>0</v>
      </c>
      <c r="CZ44" s="5">
        <v>0</v>
      </c>
      <c r="DA44" s="5">
        <v>0</v>
      </c>
      <c r="DB44" s="5"/>
      <c r="DC44" s="5"/>
      <c r="DD44" s="5"/>
      <c r="DE44" s="5"/>
      <c r="DF44" s="5"/>
      <c r="DG44" s="5"/>
      <c r="DH44" s="5"/>
      <c r="DI44" s="5"/>
      <c r="DJ44" s="5">
        <f>SUM(Target_CC[[#This Row],[BC_Jan]:[BC_Des]])</f>
        <v>0</v>
      </c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 t="s">
        <v>160</v>
      </c>
    </row>
    <row r="45" spans="2:128" x14ac:dyDescent="0.3">
      <c r="B45">
        <v>76510266</v>
      </c>
      <c r="C45" t="s">
        <v>202</v>
      </c>
      <c r="D45" t="s">
        <v>157</v>
      </c>
      <c r="E45" t="s">
        <v>157</v>
      </c>
      <c r="F45" t="s">
        <v>158</v>
      </c>
      <c r="G45" t="s">
        <v>21</v>
      </c>
      <c r="H45" t="s">
        <v>159</v>
      </c>
      <c r="I45" t="s">
        <v>31</v>
      </c>
      <c r="J45" s="5">
        <v>2767274085.4509192</v>
      </c>
      <c r="K45" s="5">
        <v>218641953.49652821</v>
      </c>
      <c r="L45" s="5">
        <v>16420849.170257777</v>
      </c>
      <c r="M45" s="5">
        <v>132400088.45372459</v>
      </c>
      <c r="N45" s="5">
        <v>162696902.65465099</v>
      </c>
      <c r="O45" s="5">
        <v>142429395.18548912</v>
      </c>
      <c r="P45" s="5">
        <v>189919332.91209859</v>
      </c>
      <c r="Q45" s="5">
        <v>228367483.64223149</v>
      </c>
      <c r="R45" s="5">
        <v>96740150.380599737</v>
      </c>
      <c r="S45" s="5">
        <v>243322782.13893196</v>
      </c>
      <c r="T45" s="5">
        <v>150152938.8410854</v>
      </c>
      <c r="U45" s="5">
        <v>76882546.695561051</v>
      </c>
      <c r="V45" s="5">
        <v>190077193.30937305</v>
      </c>
      <c r="W45" s="5">
        <f>SUM(Target_CC[[#This Row],[Target_Sust_Jan]:[Target_Sust_Des]])</f>
        <v>1848051616.880532</v>
      </c>
      <c r="X45" s="5">
        <v>2330806.6526319683</v>
      </c>
      <c r="Y45" s="5">
        <v>685001.02215673402</v>
      </c>
      <c r="Z45" s="5">
        <v>4814894.0240277052</v>
      </c>
      <c r="AA45" s="5">
        <v>20569396.555036128</v>
      </c>
      <c r="AB45" s="5">
        <v>15730878.764948189</v>
      </c>
      <c r="AC45" s="5">
        <v>28769885.105111241</v>
      </c>
      <c r="AD45" s="5">
        <v>37872738.456775278</v>
      </c>
      <c r="AE45" s="5">
        <v>17024285.475668043</v>
      </c>
      <c r="AF45" s="5">
        <v>44457757.571000427</v>
      </c>
      <c r="AG45" s="5">
        <v>17505867.419455945</v>
      </c>
      <c r="AH45" s="5">
        <v>8966224.1471047252</v>
      </c>
      <c r="AI45" s="5">
        <v>25390245.919307798</v>
      </c>
      <c r="AJ45" s="5">
        <f>SUM(Target_CC[[#This Row],[Target_Scal_Jan]:[Target_Scal_Des]])</f>
        <v>224117981.11322418</v>
      </c>
      <c r="AK45" s="5">
        <v>220972760.14916018</v>
      </c>
      <c r="AL45" s="5">
        <v>17105850.192414511</v>
      </c>
      <c r="AM45" s="5">
        <v>137214982.4777523</v>
      </c>
      <c r="AN45" s="5">
        <v>183266299.20968711</v>
      </c>
      <c r="AO45" s="5">
        <v>158160273.95043731</v>
      </c>
      <c r="AP45" s="5">
        <v>218689218.01720983</v>
      </c>
      <c r="AQ45" s="5">
        <v>266240222.09900677</v>
      </c>
      <c r="AR45" s="5">
        <v>113764435.85626778</v>
      </c>
      <c r="AS45" s="5">
        <v>287780539.70993239</v>
      </c>
      <c r="AT45" s="5">
        <v>167658806.26054135</v>
      </c>
      <c r="AU45" s="5">
        <v>85848770.842665777</v>
      </c>
      <c r="AV45" s="5">
        <v>215467439.22868085</v>
      </c>
      <c r="AW45" s="5">
        <f>SUM(Target_CC[[#This Row],[Target_Jan]:[Target_Des]])</f>
        <v>2072169597.9937558</v>
      </c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>
        <f>SUM(Target_CC[[#This Row],[Target_NGTMA_Jan]:[Target_NGTMA_Des]])</f>
        <v>0</v>
      </c>
      <c r="BK45" s="5">
        <v>153499920</v>
      </c>
      <c r="BL45" s="5">
        <v>144545435</v>
      </c>
      <c r="BM45" s="5">
        <v>80580269</v>
      </c>
      <c r="BN45" s="5">
        <f>Target_CC[[#This Row],[Est_Sust_NP Apr]]+Target_CC[[#This Row],[Est_Sust_POTS Apr]]+Target_CC[[#This Row],[BC_Apr]]</f>
        <v>122297160.14999999</v>
      </c>
      <c r="BO45" s="5">
        <f>Target_CC[[#This Row],[Est_Sust_NP Mei]]+Target_CC[[#This Row],[Est_Sust_POTS Mei]]+Target_CC[[#This Row],[BC_Mei]]</f>
        <v>122297160.14999999</v>
      </c>
      <c r="BP45" s="5">
        <f>Target_CC[[#This Row],[Est_Sust_NP Jun]]+Target_CC[[#This Row],[Est_Sust_POTS Jun]]+Target_CC[[#This Row],[BC_Jun]]</f>
        <v>122297160.14999999</v>
      </c>
      <c r="BQ45" s="5">
        <f>Target_CC[[#This Row],[Est_Sust_NP Jul]]+Target_CC[[#This Row],[Est_Sust_POTS Jul]]+Target_CC[[#This Row],[BC_Jul]]</f>
        <v>122297160.14999999</v>
      </c>
      <c r="BR45" s="5">
        <f>Target_CC[[#This Row],[Est_Sust_NP Agu]]+Target_CC[[#This Row],[Est_Sust_POTS Agu]]+Target_CC[[#This Row],[BC_Agu]]</f>
        <v>122297160.14999999</v>
      </c>
      <c r="BS45" s="5">
        <f>Target_CC[[#This Row],[Est_Sust_NP Sep]]+Target_CC[[#This Row],[Est_Sust_POTS Sep]]+Target_CC[[#This Row],[BC_Sep]]</f>
        <v>122297160.14999999</v>
      </c>
      <c r="BT45" s="5">
        <f>Target_CC[[#This Row],[Est_Sust_NP Okt]]+Target_CC[[#This Row],[Est_Sust_POTS Okt]]+Target_CC[[#This Row],[BC_Okt]]</f>
        <v>122297160.14999999</v>
      </c>
      <c r="BU45" s="5">
        <f>Target_CC[[#This Row],[Est_Sust_NP Nov]]+Target_CC[[#This Row],[Est_Sust_POTS Nov]]+Target_CC[[#This Row],[BC_Nov]]</f>
        <v>122297160.14999999</v>
      </c>
      <c r="BV45" s="5">
        <f>Target_CC[[#This Row],[Est_Sust_NP Des]]+Target_CC[[#This Row],[Est_Sust_POTS Des]]+Target_CC[[#This Row],[BC_Des]]</f>
        <v>122297160.14999999</v>
      </c>
      <c r="BW45" s="5">
        <f>SUM(Target_CC[[#This Row],[Real_Jan]:[Real_Des]])</f>
        <v>1479300065.3500001</v>
      </c>
      <c r="BX45" s="5">
        <v>108513227</v>
      </c>
      <c r="BY45" s="5">
        <v>101592793</v>
      </c>
      <c r="BZ45" s="5">
        <v>83885237</v>
      </c>
      <c r="CA45" s="5">
        <f>Target_CC[[#This Row],[Est_Sust_NP Mar]]*95%</f>
        <v>79690975.149999991</v>
      </c>
      <c r="CB45" s="5">
        <f>Target_CC[[#This Row],[Est_Sust_NP Apr]]</f>
        <v>79690975.149999991</v>
      </c>
      <c r="CC45" s="5">
        <f>Target_CC[[#This Row],[Est_Sust_NP Mei]]</f>
        <v>79690975.149999991</v>
      </c>
      <c r="CD45" s="5">
        <f>Target_CC[[#This Row],[Est_Sust_NP Jun]]</f>
        <v>79690975.149999991</v>
      </c>
      <c r="CE45" s="5">
        <f>Target_CC[[#This Row],[Est_Sust_NP Jul]]</f>
        <v>79690975.149999991</v>
      </c>
      <c r="CF45" s="5">
        <f>Target_CC[[#This Row],[Est_Sust_NP Agu]]</f>
        <v>79690975.149999991</v>
      </c>
      <c r="CG45" s="5">
        <f>Target_CC[[#This Row],[Est_Sust_NP Sep]]</f>
        <v>79690975.149999991</v>
      </c>
      <c r="CH45" s="5">
        <f>Target_CC[[#This Row],[Est_Sust_NP Okt]]</f>
        <v>79690975.149999991</v>
      </c>
      <c r="CI45" s="5">
        <f>Target_CC[[#This Row],[Est_Sust_NP Nov]]</f>
        <v>79690975.149999991</v>
      </c>
      <c r="CJ45" s="5">
        <f>SUM(Target_CC[[#This Row],[Est_Sust_NP Jan]:[Est_Sust_NP Des]])</f>
        <v>1011210033.3499998</v>
      </c>
      <c r="CK45" s="5">
        <v>44986693</v>
      </c>
      <c r="CL45" s="5">
        <v>42952642</v>
      </c>
      <c r="CM45" s="5">
        <v>42606185</v>
      </c>
      <c r="CN45" s="5">
        <f>Target_CC[[#This Row],[Est_Sust_POTS Mar]]</f>
        <v>42606185</v>
      </c>
      <c r="CO45" s="5">
        <f>Target_CC[[#This Row],[Est_Sust_POTS Apr]]</f>
        <v>42606185</v>
      </c>
      <c r="CP45" s="5">
        <f>Target_CC[[#This Row],[Est_Sust_POTS Mei]]</f>
        <v>42606185</v>
      </c>
      <c r="CQ45" s="5">
        <f>Target_CC[[#This Row],[Est_Sust_POTS Jun]]</f>
        <v>42606185</v>
      </c>
      <c r="CR45" s="5">
        <f>Target_CC[[#This Row],[Est_Sust_POTS Jul]]</f>
        <v>42606185</v>
      </c>
      <c r="CS45" s="5">
        <f>Target_CC[[#This Row],[Est_Sust_POTS Agu]]</f>
        <v>42606185</v>
      </c>
      <c r="CT45" s="5">
        <f>Target_CC[[#This Row],[Est_Sust_POTS Sep]]</f>
        <v>42606185</v>
      </c>
      <c r="CU45" s="5">
        <f>Target_CC[[#This Row],[Est_Sust_POTS Okt]]</f>
        <v>42606185</v>
      </c>
      <c r="CV45" s="5">
        <f>Target_CC[[#This Row],[Est_Sust_POTS Nov]]</f>
        <v>42606185</v>
      </c>
      <c r="CW45" s="5">
        <f>SUM(Target_CC[[#This Row],[Est_Sust_POTS Jan]:[Est_Sust_POTS Des]])</f>
        <v>514001185</v>
      </c>
      <c r="CX45" s="5"/>
      <c r="CY45" s="5">
        <v>0</v>
      </c>
      <c r="CZ45" s="5">
        <v>79373329</v>
      </c>
      <c r="DA45" s="5">
        <v>0</v>
      </c>
      <c r="DB45" s="5"/>
      <c r="DC45" s="5"/>
      <c r="DD45" s="5"/>
      <c r="DE45" s="5"/>
      <c r="DF45" s="5"/>
      <c r="DG45" s="5"/>
      <c r="DH45" s="5"/>
      <c r="DI45" s="5"/>
      <c r="DJ45" s="5">
        <f>SUM(Target_CC[[#This Row],[BC_Jan]:[BC_Des]])</f>
        <v>79373329</v>
      </c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 t="s">
        <v>160</v>
      </c>
    </row>
    <row r="46" spans="2:128" x14ac:dyDescent="0.3">
      <c r="B46">
        <v>76510230</v>
      </c>
      <c r="C46" t="s">
        <v>203</v>
      </c>
      <c r="D46" t="s">
        <v>157</v>
      </c>
      <c r="E46" t="s">
        <v>157</v>
      </c>
      <c r="F46" t="s">
        <v>158</v>
      </c>
      <c r="G46" t="s">
        <v>25</v>
      </c>
      <c r="H46" t="s">
        <v>159</v>
      </c>
      <c r="I46" t="s">
        <v>31</v>
      </c>
      <c r="J46" s="5">
        <v>1084031019.9332538</v>
      </c>
      <c r="K46" s="5">
        <v>27892258.898604952</v>
      </c>
      <c r="L46" s="5">
        <v>34460963.836735994</v>
      </c>
      <c r="M46" s="5">
        <v>43718641.454168603</v>
      </c>
      <c r="N46" s="5">
        <v>106826719.76143721</v>
      </c>
      <c r="O46" s="5">
        <v>38404962.909371838</v>
      </c>
      <c r="P46" s="5">
        <v>45480342.236915201</v>
      </c>
      <c r="Q46" s="5">
        <v>47881647.869304895</v>
      </c>
      <c r="R46" s="5">
        <v>56670506.374229372</v>
      </c>
      <c r="S46" s="5">
        <v>50113846.231186144</v>
      </c>
      <c r="T46" s="5">
        <v>55906537.777124666</v>
      </c>
      <c r="U46" s="5">
        <v>132162033.63801315</v>
      </c>
      <c r="V46" s="5">
        <v>41463999.809867613</v>
      </c>
      <c r="W46" s="5">
        <f>SUM(Target_CC[[#This Row],[Target_Sust_Jan]:[Target_Sust_Des]])</f>
        <v>680982460.79695964</v>
      </c>
      <c r="X46" s="5">
        <v>297342.12285490707</v>
      </c>
      <c r="Y46" s="5">
        <v>1437550.227026403</v>
      </c>
      <c r="Z46" s="5">
        <v>1589882.8160515949</v>
      </c>
      <c r="AA46" s="5">
        <v>13505857.367862448</v>
      </c>
      <c r="AB46" s="5">
        <v>4241707.3716620877</v>
      </c>
      <c r="AC46" s="5">
        <v>6889578.8576868773</v>
      </c>
      <c r="AD46" s="5">
        <v>7940750.1353150085</v>
      </c>
      <c r="AE46" s="5">
        <v>9972848.654564634</v>
      </c>
      <c r="AF46" s="5">
        <v>9156352.7554290369</v>
      </c>
      <c r="AG46" s="5">
        <v>6517970.5822671279</v>
      </c>
      <c r="AH46" s="5">
        <v>15413048.452049226</v>
      </c>
      <c r="AI46" s="5">
        <v>5538703.1639147997</v>
      </c>
      <c r="AJ46" s="5">
        <f>SUM(Target_CC[[#This Row],[Target_Scal_Jan]:[Target_Scal_Des]])</f>
        <v>82501592.506684154</v>
      </c>
      <c r="AK46" s="5">
        <v>28189601.021459859</v>
      </c>
      <c r="AL46" s="5">
        <v>35898514.063762397</v>
      </c>
      <c r="AM46" s="5">
        <v>45308524.270220198</v>
      </c>
      <c r="AN46" s="5">
        <v>120332577.12929966</v>
      </c>
      <c r="AO46" s="5">
        <v>42646670.281033926</v>
      </c>
      <c r="AP46" s="5">
        <v>52369921.094602078</v>
      </c>
      <c r="AQ46" s="5">
        <v>55822398.004619904</v>
      </c>
      <c r="AR46" s="5">
        <v>66643355.028794006</v>
      </c>
      <c r="AS46" s="5">
        <v>59270198.986615181</v>
      </c>
      <c r="AT46" s="5">
        <v>62424508.359391794</v>
      </c>
      <c r="AU46" s="5">
        <v>147575082.09006238</v>
      </c>
      <c r="AV46" s="5">
        <v>47002702.973782413</v>
      </c>
      <c r="AW46" s="5">
        <f>SUM(Target_CC[[#This Row],[Target_Jan]:[Target_Des]])</f>
        <v>763484053.30364382</v>
      </c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>
        <f>SUM(Target_CC[[#This Row],[Target_NGTMA_Jan]:[Target_NGTMA_Des]])</f>
        <v>0</v>
      </c>
      <c r="BK46" s="5">
        <v>64713399</v>
      </c>
      <c r="BL46" s="5">
        <v>64382483</v>
      </c>
      <c r="BM46" s="5">
        <v>60265352</v>
      </c>
      <c r="BN46" s="5">
        <f>Target_CC[[#This Row],[Est_Sust_NP Apr]]+Target_CC[[#This Row],[Est_Sust_POTS Apr]]+Target_CC[[#This Row],[BC_Apr]]</f>
        <v>58335885.049999997</v>
      </c>
      <c r="BO46" s="5">
        <f>Target_CC[[#This Row],[Est_Sust_NP Mei]]+Target_CC[[#This Row],[Est_Sust_POTS Mei]]+Target_CC[[#This Row],[BC_Mei]]</f>
        <v>58335885.049999997</v>
      </c>
      <c r="BP46" s="5">
        <f>Target_CC[[#This Row],[Est_Sust_NP Jun]]+Target_CC[[#This Row],[Est_Sust_POTS Jun]]+Target_CC[[#This Row],[BC_Jun]]</f>
        <v>58335885.049999997</v>
      </c>
      <c r="BQ46" s="5">
        <f>Target_CC[[#This Row],[Est_Sust_NP Jul]]+Target_CC[[#This Row],[Est_Sust_POTS Jul]]+Target_CC[[#This Row],[BC_Jul]]</f>
        <v>58335885.049999997</v>
      </c>
      <c r="BR46" s="5">
        <f>Target_CC[[#This Row],[Est_Sust_NP Agu]]+Target_CC[[#This Row],[Est_Sust_POTS Agu]]+Target_CC[[#This Row],[BC_Agu]]</f>
        <v>58335885.049999997</v>
      </c>
      <c r="BS46" s="5">
        <f>Target_CC[[#This Row],[Est_Sust_NP Sep]]+Target_CC[[#This Row],[Est_Sust_POTS Sep]]+Target_CC[[#This Row],[BC_Sep]]</f>
        <v>58335885.049999997</v>
      </c>
      <c r="BT46" s="5">
        <f>Target_CC[[#This Row],[Est_Sust_NP Okt]]+Target_CC[[#This Row],[Est_Sust_POTS Okt]]+Target_CC[[#This Row],[BC_Okt]]</f>
        <v>58335885.049999997</v>
      </c>
      <c r="BU46" s="5">
        <f>Target_CC[[#This Row],[Est_Sust_NP Nov]]+Target_CC[[#This Row],[Est_Sust_POTS Nov]]+Target_CC[[#This Row],[BC_Nov]]</f>
        <v>58335885.049999997</v>
      </c>
      <c r="BV46" s="5">
        <f>Target_CC[[#This Row],[Est_Sust_NP Des]]+Target_CC[[#This Row],[Est_Sust_POTS Des]]+Target_CC[[#This Row],[BC_Des]]</f>
        <v>58335885.049999997</v>
      </c>
      <c r="BW46" s="5">
        <f>SUM(Target_CC[[#This Row],[Real_Jan]:[Real_Des]])</f>
        <v>714384199.44999993</v>
      </c>
      <c r="BX46" s="5">
        <v>40427043</v>
      </c>
      <c r="BY46" s="5">
        <v>40427043</v>
      </c>
      <c r="BZ46" s="5">
        <v>38589339</v>
      </c>
      <c r="CA46" s="5">
        <f>Target_CC[[#This Row],[Est_Sust_NP Mar]]*95%</f>
        <v>36659872.049999997</v>
      </c>
      <c r="CB46" s="5">
        <f>Target_CC[[#This Row],[Est_Sust_NP Apr]]</f>
        <v>36659872.049999997</v>
      </c>
      <c r="CC46" s="5">
        <f>Target_CC[[#This Row],[Est_Sust_NP Mei]]</f>
        <v>36659872.049999997</v>
      </c>
      <c r="CD46" s="5">
        <f>Target_CC[[#This Row],[Est_Sust_NP Jun]]</f>
        <v>36659872.049999997</v>
      </c>
      <c r="CE46" s="5">
        <f>Target_CC[[#This Row],[Est_Sust_NP Jul]]</f>
        <v>36659872.049999997</v>
      </c>
      <c r="CF46" s="5">
        <f>Target_CC[[#This Row],[Est_Sust_NP Agu]]</f>
        <v>36659872.049999997</v>
      </c>
      <c r="CG46" s="5">
        <f>Target_CC[[#This Row],[Est_Sust_NP Sep]]</f>
        <v>36659872.049999997</v>
      </c>
      <c r="CH46" s="5">
        <f>Target_CC[[#This Row],[Est_Sust_NP Okt]]</f>
        <v>36659872.049999997</v>
      </c>
      <c r="CI46" s="5">
        <f>Target_CC[[#This Row],[Est_Sust_NP Nov]]</f>
        <v>36659872.049999997</v>
      </c>
      <c r="CJ46" s="5">
        <f>SUM(Target_CC[[#This Row],[Est_Sust_NP Jan]:[Est_Sust_NP Des]])</f>
        <v>449382273.45000011</v>
      </c>
      <c r="CK46" s="5">
        <v>24286356</v>
      </c>
      <c r="CL46" s="5">
        <v>23955440</v>
      </c>
      <c r="CM46" s="5">
        <v>21676013</v>
      </c>
      <c r="CN46" s="5">
        <f>Target_CC[[#This Row],[Est_Sust_POTS Mar]]</f>
        <v>21676013</v>
      </c>
      <c r="CO46" s="5">
        <f>Target_CC[[#This Row],[Est_Sust_POTS Apr]]</f>
        <v>21676013</v>
      </c>
      <c r="CP46" s="5">
        <f>Target_CC[[#This Row],[Est_Sust_POTS Mei]]</f>
        <v>21676013</v>
      </c>
      <c r="CQ46" s="5">
        <f>Target_CC[[#This Row],[Est_Sust_POTS Jun]]</f>
        <v>21676013</v>
      </c>
      <c r="CR46" s="5">
        <f>Target_CC[[#This Row],[Est_Sust_POTS Jul]]</f>
        <v>21676013</v>
      </c>
      <c r="CS46" s="5">
        <f>Target_CC[[#This Row],[Est_Sust_POTS Agu]]</f>
        <v>21676013</v>
      </c>
      <c r="CT46" s="5">
        <f>Target_CC[[#This Row],[Est_Sust_POTS Sep]]</f>
        <v>21676013</v>
      </c>
      <c r="CU46" s="5">
        <f>Target_CC[[#This Row],[Est_Sust_POTS Okt]]</f>
        <v>21676013</v>
      </c>
      <c r="CV46" s="5">
        <f>Target_CC[[#This Row],[Est_Sust_POTS Nov]]</f>
        <v>21676013</v>
      </c>
      <c r="CW46" s="5">
        <f>SUM(Target_CC[[#This Row],[Est_Sust_POTS Jan]:[Est_Sust_POTS Des]])</f>
        <v>265001926</v>
      </c>
      <c r="CX46" s="5"/>
      <c r="CY46" s="5">
        <v>0</v>
      </c>
      <c r="CZ46" s="5">
        <v>-637420</v>
      </c>
      <c r="DA46" s="5">
        <v>0</v>
      </c>
      <c r="DB46" s="5"/>
      <c r="DC46" s="5"/>
      <c r="DD46" s="5"/>
      <c r="DE46" s="5"/>
      <c r="DF46" s="5"/>
      <c r="DG46" s="5"/>
      <c r="DH46" s="5"/>
      <c r="DI46" s="5"/>
      <c r="DJ46" s="5">
        <f>SUM(Target_CC[[#This Row],[BC_Jan]:[BC_Des]])</f>
        <v>-637420</v>
      </c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 t="s">
        <v>160</v>
      </c>
    </row>
    <row r="47" spans="2:128" x14ac:dyDescent="0.3">
      <c r="B47">
        <v>76510248</v>
      </c>
      <c r="C47" t="s">
        <v>204</v>
      </c>
      <c r="D47" t="s">
        <v>157</v>
      </c>
      <c r="E47" t="s">
        <v>157</v>
      </c>
      <c r="F47" t="s">
        <v>158</v>
      </c>
      <c r="G47" t="s">
        <v>25</v>
      </c>
      <c r="H47" t="s">
        <v>159</v>
      </c>
      <c r="I47" t="s">
        <v>31</v>
      </c>
      <c r="J47" s="5">
        <v>1321201768.7194724</v>
      </c>
      <c r="K47" s="5">
        <v>38653459.113066159</v>
      </c>
      <c r="L47" s="5">
        <v>57424452.80253385</v>
      </c>
      <c r="M47" s="5">
        <v>43366359.672714584</v>
      </c>
      <c r="N47" s="5">
        <v>130779324.86483389</v>
      </c>
      <c r="O47" s="5">
        <v>48448688.653616361</v>
      </c>
      <c r="P47" s="5">
        <v>36313588.878950812</v>
      </c>
      <c r="Q47" s="5">
        <v>65099358.35108301</v>
      </c>
      <c r="R47" s="5">
        <v>118612696.3233328</v>
      </c>
      <c r="S47" s="5">
        <v>35598806.076900668</v>
      </c>
      <c r="T47" s="5">
        <v>48123099.893122651</v>
      </c>
      <c r="U47" s="5">
        <v>83038050.246539667</v>
      </c>
      <c r="V47" s="5">
        <v>35691285.566160165</v>
      </c>
      <c r="W47" s="5">
        <f>SUM(Target_CC[[#This Row],[Target_Sust_Jan]:[Target_Sust_Des]])</f>
        <v>741149170.44285476</v>
      </c>
      <c r="X47" s="5">
        <v>412060.62334877253</v>
      </c>
      <c r="Y47" s="5">
        <v>2395479.5795684978</v>
      </c>
      <c r="Z47" s="5">
        <v>1577071.6505598947</v>
      </c>
      <c r="AA47" s="5">
        <v>16534130.339621246</v>
      </c>
      <c r="AB47" s="5">
        <v>5351005.2931012437</v>
      </c>
      <c r="AC47" s="5">
        <v>5500955.3992336467</v>
      </c>
      <c r="AD47" s="5">
        <v>10796155.972874776</v>
      </c>
      <c r="AE47" s="5">
        <v>20873405.667685285</v>
      </c>
      <c r="AF47" s="5">
        <v>6504294.733405821</v>
      </c>
      <c r="AG47" s="5">
        <v>5610523.5971027762</v>
      </c>
      <c r="AH47" s="5">
        <v>9684093.5069078058</v>
      </c>
      <c r="AI47" s="5">
        <v>4767592.0604850352</v>
      </c>
      <c r="AJ47" s="5">
        <f>SUM(Target_CC[[#This Row],[Target_Scal_Jan]:[Target_Scal_Des]])</f>
        <v>90006768.423894793</v>
      </c>
      <c r="AK47" s="5">
        <v>39065519.736414932</v>
      </c>
      <c r="AL47" s="5">
        <v>59819932.382102348</v>
      </c>
      <c r="AM47" s="5">
        <v>44943431.323274478</v>
      </c>
      <c r="AN47" s="5">
        <v>147313455.20445514</v>
      </c>
      <c r="AO47" s="5">
        <v>53799693.946717605</v>
      </c>
      <c r="AP47" s="5">
        <v>41814544.278184459</v>
      </c>
      <c r="AQ47" s="5">
        <v>75895514.323957786</v>
      </c>
      <c r="AR47" s="5">
        <v>139486101.99101809</v>
      </c>
      <c r="AS47" s="5">
        <v>42103100.810306489</v>
      </c>
      <c r="AT47" s="5">
        <v>53733623.490225427</v>
      </c>
      <c r="AU47" s="5">
        <v>92722143.753447473</v>
      </c>
      <c r="AV47" s="5">
        <v>40458877.6266452</v>
      </c>
      <c r="AW47" s="5">
        <f>SUM(Target_CC[[#This Row],[Target_Jan]:[Target_Des]])</f>
        <v>831155938.86674941</v>
      </c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>
        <f>SUM(Target_CC[[#This Row],[Target_NGTMA_Jan]:[Target_NGTMA_Des]])</f>
        <v>0</v>
      </c>
      <c r="BK47" s="5">
        <v>68661438</v>
      </c>
      <c r="BL47" s="5">
        <v>66469894</v>
      </c>
      <c r="BM47" s="5">
        <v>64653411</v>
      </c>
      <c r="BN47" s="5">
        <f>Target_CC[[#This Row],[Est_Sust_NP Apr]]+Target_CC[[#This Row],[Est_Sust_POTS Apr]]+Target_CC[[#This Row],[BC_Apr]]</f>
        <v>63748415.899999999</v>
      </c>
      <c r="BO47" s="5">
        <f>Target_CC[[#This Row],[Est_Sust_NP Mei]]+Target_CC[[#This Row],[Est_Sust_POTS Mei]]+Target_CC[[#This Row],[BC_Mei]]</f>
        <v>63748415.899999999</v>
      </c>
      <c r="BP47" s="5">
        <f>Target_CC[[#This Row],[Est_Sust_NP Jun]]+Target_CC[[#This Row],[Est_Sust_POTS Jun]]+Target_CC[[#This Row],[BC_Jun]]</f>
        <v>63748415.899999999</v>
      </c>
      <c r="BQ47" s="5">
        <f>Target_CC[[#This Row],[Est_Sust_NP Jul]]+Target_CC[[#This Row],[Est_Sust_POTS Jul]]+Target_CC[[#This Row],[BC_Jul]]</f>
        <v>63748415.899999999</v>
      </c>
      <c r="BR47" s="5">
        <f>Target_CC[[#This Row],[Est_Sust_NP Agu]]+Target_CC[[#This Row],[Est_Sust_POTS Agu]]+Target_CC[[#This Row],[BC_Agu]]</f>
        <v>63748415.899999999</v>
      </c>
      <c r="BS47" s="5">
        <f>Target_CC[[#This Row],[Est_Sust_NP Sep]]+Target_CC[[#This Row],[Est_Sust_POTS Sep]]+Target_CC[[#This Row],[BC_Sep]]</f>
        <v>63748415.899999999</v>
      </c>
      <c r="BT47" s="5">
        <f>Target_CC[[#This Row],[Est_Sust_NP Okt]]+Target_CC[[#This Row],[Est_Sust_POTS Okt]]+Target_CC[[#This Row],[BC_Okt]]</f>
        <v>63748415.899999999</v>
      </c>
      <c r="BU47" s="5">
        <f>Target_CC[[#This Row],[Est_Sust_NP Nov]]+Target_CC[[#This Row],[Est_Sust_POTS Nov]]+Target_CC[[#This Row],[BC_Nov]]</f>
        <v>63748415.899999999</v>
      </c>
      <c r="BV47" s="5">
        <f>Target_CC[[#This Row],[Est_Sust_NP Des]]+Target_CC[[#This Row],[Est_Sust_POTS Des]]+Target_CC[[#This Row],[BC_Des]]</f>
        <v>63748415.899999999</v>
      </c>
      <c r="BW47" s="5">
        <f>SUM(Target_CC[[#This Row],[Real_Jan]:[Real_Des]])</f>
        <v>773520486.0999999</v>
      </c>
      <c r="BX47" s="5">
        <v>17597346</v>
      </c>
      <c r="BY47" s="5">
        <v>18099902</v>
      </c>
      <c r="BZ47" s="5">
        <v>18099902</v>
      </c>
      <c r="CA47" s="5">
        <f>Target_CC[[#This Row],[Est_Sust_NP Mar]]*95%</f>
        <v>17194906.899999999</v>
      </c>
      <c r="CB47" s="5">
        <f>Target_CC[[#This Row],[Est_Sust_NP Apr]]</f>
        <v>17194906.899999999</v>
      </c>
      <c r="CC47" s="5">
        <f>Target_CC[[#This Row],[Est_Sust_NP Mei]]</f>
        <v>17194906.899999999</v>
      </c>
      <c r="CD47" s="5">
        <f>Target_CC[[#This Row],[Est_Sust_NP Jun]]</f>
        <v>17194906.899999999</v>
      </c>
      <c r="CE47" s="5">
        <f>Target_CC[[#This Row],[Est_Sust_NP Jul]]</f>
        <v>17194906.899999999</v>
      </c>
      <c r="CF47" s="5">
        <f>Target_CC[[#This Row],[Est_Sust_NP Agu]]</f>
        <v>17194906.899999999</v>
      </c>
      <c r="CG47" s="5">
        <f>Target_CC[[#This Row],[Est_Sust_NP Sep]]</f>
        <v>17194906.899999999</v>
      </c>
      <c r="CH47" s="5">
        <f>Target_CC[[#This Row],[Est_Sust_NP Okt]]</f>
        <v>17194906.899999999</v>
      </c>
      <c r="CI47" s="5">
        <f>Target_CC[[#This Row],[Est_Sust_NP Nov]]</f>
        <v>17194906.899999999</v>
      </c>
      <c r="CJ47" s="5">
        <f>SUM(Target_CC[[#This Row],[Est_Sust_NP Jan]:[Est_Sust_NP Des]])</f>
        <v>208551312.10000005</v>
      </c>
      <c r="CK47" s="5">
        <v>51064092</v>
      </c>
      <c r="CL47" s="5">
        <v>48369992</v>
      </c>
      <c r="CM47" s="5">
        <v>46553509</v>
      </c>
      <c r="CN47" s="5">
        <f>Target_CC[[#This Row],[Est_Sust_POTS Mar]]</f>
        <v>46553509</v>
      </c>
      <c r="CO47" s="5">
        <f>Target_CC[[#This Row],[Est_Sust_POTS Apr]]</f>
        <v>46553509</v>
      </c>
      <c r="CP47" s="5">
        <f>Target_CC[[#This Row],[Est_Sust_POTS Mei]]</f>
        <v>46553509</v>
      </c>
      <c r="CQ47" s="5">
        <f>Target_CC[[#This Row],[Est_Sust_POTS Jun]]</f>
        <v>46553509</v>
      </c>
      <c r="CR47" s="5">
        <f>Target_CC[[#This Row],[Est_Sust_POTS Jul]]</f>
        <v>46553509</v>
      </c>
      <c r="CS47" s="5">
        <f>Target_CC[[#This Row],[Est_Sust_POTS Agu]]</f>
        <v>46553509</v>
      </c>
      <c r="CT47" s="5">
        <f>Target_CC[[#This Row],[Est_Sust_POTS Sep]]</f>
        <v>46553509</v>
      </c>
      <c r="CU47" s="5">
        <f>Target_CC[[#This Row],[Est_Sust_POTS Okt]]</f>
        <v>46553509</v>
      </c>
      <c r="CV47" s="5">
        <f>Target_CC[[#This Row],[Est_Sust_POTS Nov]]</f>
        <v>46553509</v>
      </c>
      <c r="CW47" s="5">
        <f>SUM(Target_CC[[#This Row],[Est_Sust_POTS Jan]:[Est_Sust_POTS Des]])</f>
        <v>564969174</v>
      </c>
      <c r="CX47" s="5"/>
      <c r="CY47" s="5">
        <v>0</v>
      </c>
      <c r="CZ47" s="5">
        <v>0</v>
      </c>
      <c r="DA47" s="5">
        <v>0</v>
      </c>
      <c r="DB47" s="5"/>
      <c r="DC47" s="5"/>
      <c r="DD47" s="5"/>
      <c r="DE47" s="5"/>
      <c r="DF47" s="5"/>
      <c r="DG47" s="5"/>
      <c r="DH47" s="5"/>
      <c r="DI47" s="5"/>
      <c r="DJ47" s="5">
        <f>SUM(Target_CC[[#This Row],[BC_Jan]:[BC_Des]])</f>
        <v>0</v>
      </c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 t="s">
        <v>160</v>
      </c>
    </row>
    <row r="48" spans="2:128" x14ac:dyDescent="0.3">
      <c r="B48">
        <v>76510252</v>
      </c>
      <c r="C48" t="s">
        <v>205</v>
      </c>
      <c r="D48" t="s">
        <v>157</v>
      </c>
      <c r="E48" t="s">
        <v>157</v>
      </c>
      <c r="F48" t="s">
        <v>158</v>
      </c>
      <c r="G48" t="s">
        <v>25</v>
      </c>
      <c r="H48" t="s">
        <v>159</v>
      </c>
      <c r="I48" t="s">
        <v>31</v>
      </c>
      <c r="J48" s="5">
        <v>393262856.54562426</v>
      </c>
      <c r="K48" s="5">
        <v>11340603.995735144</v>
      </c>
      <c r="L48" s="5">
        <v>8927215.9621330891</v>
      </c>
      <c r="M48" s="5">
        <v>16909993.305730578</v>
      </c>
      <c r="N48" s="5">
        <v>41037701.597360261</v>
      </c>
      <c r="O48" s="5">
        <v>14801735.553086801</v>
      </c>
      <c r="P48" s="5">
        <v>11903466.523353245</v>
      </c>
      <c r="Q48" s="5">
        <v>13439606.755250981</v>
      </c>
      <c r="R48" s="5">
        <v>82924368.979603216</v>
      </c>
      <c r="S48" s="5">
        <v>8100212.9029073101</v>
      </c>
      <c r="T48" s="5">
        <v>17466474.374772742</v>
      </c>
      <c r="U48" s="5">
        <v>41290426.229912989</v>
      </c>
      <c r="V48" s="5">
        <v>12954296.920367839</v>
      </c>
      <c r="W48" s="5">
        <f>SUM(Target_CC[[#This Row],[Target_Sust_Jan]:[Target_Sust_Des]])</f>
        <v>281096103.10021418</v>
      </c>
      <c r="X48" s="5">
        <v>120895.16588838957</v>
      </c>
      <c r="Y48" s="5">
        <v>372401.69467917271</v>
      </c>
      <c r="Z48" s="5">
        <v>614952.95558332279</v>
      </c>
      <c r="AA48" s="5">
        <v>5188302.5680895597</v>
      </c>
      <c r="AB48" s="5">
        <v>1634805.1411240902</v>
      </c>
      <c r="AC48" s="5">
        <v>1803193.8032760173</v>
      </c>
      <c r="AD48" s="5">
        <v>2228840.5664658453</v>
      </c>
      <c r="AE48" s="5">
        <v>14592990.861026227</v>
      </c>
      <c r="AF48" s="5">
        <v>1479998.2901121192</v>
      </c>
      <c r="AG48" s="5">
        <v>2036362.3053272627</v>
      </c>
      <c r="AH48" s="5">
        <v>4815387.0106941611</v>
      </c>
      <c r="AI48" s="5">
        <v>1730416.8837579917</v>
      </c>
      <c r="AJ48" s="5">
        <f>SUM(Target_CC[[#This Row],[Target_Scal_Jan]:[Target_Scal_Des]])</f>
        <v>36618547.246024162</v>
      </c>
      <c r="AK48" s="5">
        <v>11461499.161623534</v>
      </c>
      <c r="AL48" s="5">
        <v>9299617.6568122618</v>
      </c>
      <c r="AM48" s="5">
        <v>17524946.2613139</v>
      </c>
      <c r="AN48" s="5">
        <v>46226004.16544982</v>
      </c>
      <c r="AO48" s="5">
        <v>16436540.694210891</v>
      </c>
      <c r="AP48" s="5">
        <v>13706660.326629262</v>
      </c>
      <c r="AQ48" s="5">
        <v>15668447.321716826</v>
      </c>
      <c r="AR48" s="5">
        <v>97517359.840629444</v>
      </c>
      <c r="AS48" s="5">
        <v>9580211.1930194292</v>
      </c>
      <c r="AT48" s="5">
        <v>19502836.680100005</v>
      </c>
      <c r="AU48" s="5">
        <v>46105813.24060715</v>
      </c>
      <c r="AV48" s="5">
        <v>14684713.804125831</v>
      </c>
      <c r="AW48" s="5">
        <f>SUM(Target_CC[[#This Row],[Target_Jan]:[Target_Des]])</f>
        <v>317714650.34623837</v>
      </c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>
        <f>SUM(Target_CC[[#This Row],[Target_NGTMA_Jan]:[Target_NGTMA_Des]])</f>
        <v>0</v>
      </c>
      <c r="BK48" s="5">
        <v>19871820</v>
      </c>
      <c r="BL48" s="5">
        <v>19630631</v>
      </c>
      <c r="BM48" s="5">
        <v>19310016</v>
      </c>
      <c r="BN48" s="5">
        <f>Target_CC[[#This Row],[Est_Sust_NP Apr]]+Target_CC[[#This Row],[Est_Sust_POTS Apr]]+Target_CC[[#This Row],[BC_Apr]]</f>
        <v>19073529.5</v>
      </c>
      <c r="BO48" s="5">
        <f>Target_CC[[#This Row],[Est_Sust_NP Mei]]+Target_CC[[#This Row],[Est_Sust_POTS Mei]]+Target_CC[[#This Row],[BC_Mei]]</f>
        <v>19073529.5</v>
      </c>
      <c r="BP48" s="5">
        <f>Target_CC[[#This Row],[Est_Sust_NP Jun]]+Target_CC[[#This Row],[Est_Sust_POTS Jun]]+Target_CC[[#This Row],[BC_Jun]]</f>
        <v>19073529.5</v>
      </c>
      <c r="BQ48" s="5">
        <f>Target_CC[[#This Row],[Est_Sust_NP Jul]]+Target_CC[[#This Row],[Est_Sust_POTS Jul]]+Target_CC[[#This Row],[BC_Jul]]</f>
        <v>19073529.5</v>
      </c>
      <c r="BR48" s="5">
        <f>Target_CC[[#This Row],[Est_Sust_NP Agu]]+Target_CC[[#This Row],[Est_Sust_POTS Agu]]+Target_CC[[#This Row],[BC_Agu]]</f>
        <v>19073529.5</v>
      </c>
      <c r="BS48" s="5">
        <f>Target_CC[[#This Row],[Est_Sust_NP Sep]]+Target_CC[[#This Row],[Est_Sust_POTS Sep]]+Target_CC[[#This Row],[BC_Sep]]</f>
        <v>19073529.5</v>
      </c>
      <c r="BT48" s="5">
        <f>Target_CC[[#This Row],[Est_Sust_NP Okt]]+Target_CC[[#This Row],[Est_Sust_POTS Okt]]+Target_CC[[#This Row],[BC_Okt]]</f>
        <v>19073529.5</v>
      </c>
      <c r="BU48" s="5">
        <f>Target_CC[[#This Row],[Est_Sust_NP Nov]]+Target_CC[[#This Row],[Est_Sust_POTS Nov]]+Target_CC[[#This Row],[BC_Nov]]</f>
        <v>19073529.5</v>
      </c>
      <c r="BV48" s="5">
        <f>Target_CC[[#This Row],[Est_Sust_NP Des]]+Target_CC[[#This Row],[Est_Sust_POTS Des]]+Target_CC[[#This Row],[BC_Des]]</f>
        <v>19073529.5</v>
      </c>
      <c r="BW48" s="5">
        <f>SUM(Target_CC[[#This Row],[Real_Jan]:[Real_Des]])</f>
        <v>230474232.5</v>
      </c>
      <c r="BX48" s="5">
        <v>4729730</v>
      </c>
      <c r="BY48" s="5">
        <v>4729730</v>
      </c>
      <c r="BZ48" s="5">
        <v>4729730</v>
      </c>
      <c r="CA48" s="5">
        <f>Target_CC[[#This Row],[Est_Sust_NP Mar]]*95%</f>
        <v>4493243.5</v>
      </c>
      <c r="CB48" s="5">
        <f>Target_CC[[#This Row],[Est_Sust_NP Apr]]</f>
        <v>4493243.5</v>
      </c>
      <c r="CC48" s="5">
        <f>Target_CC[[#This Row],[Est_Sust_NP Mei]]</f>
        <v>4493243.5</v>
      </c>
      <c r="CD48" s="5">
        <f>Target_CC[[#This Row],[Est_Sust_NP Jun]]</f>
        <v>4493243.5</v>
      </c>
      <c r="CE48" s="5">
        <f>Target_CC[[#This Row],[Est_Sust_NP Jul]]</f>
        <v>4493243.5</v>
      </c>
      <c r="CF48" s="5">
        <f>Target_CC[[#This Row],[Est_Sust_NP Agu]]</f>
        <v>4493243.5</v>
      </c>
      <c r="CG48" s="5">
        <f>Target_CC[[#This Row],[Est_Sust_NP Sep]]</f>
        <v>4493243.5</v>
      </c>
      <c r="CH48" s="5">
        <f>Target_CC[[#This Row],[Est_Sust_NP Okt]]</f>
        <v>4493243.5</v>
      </c>
      <c r="CI48" s="5">
        <f>Target_CC[[#This Row],[Est_Sust_NP Nov]]</f>
        <v>4493243.5</v>
      </c>
      <c r="CJ48" s="5">
        <f>SUM(Target_CC[[#This Row],[Est_Sust_NP Jan]:[Est_Sust_NP Des]])</f>
        <v>54628381.5</v>
      </c>
      <c r="CK48" s="5">
        <v>15142090</v>
      </c>
      <c r="CL48" s="5">
        <v>14900901</v>
      </c>
      <c r="CM48" s="5">
        <v>14580286</v>
      </c>
      <c r="CN48" s="5">
        <f>Target_CC[[#This Row],[Est_Sust_POTS Mar]]</f>
        <v>14580286</v>
      </c>
      <c r="CO48" s="5">
        <f>Target_CC[[#This Row],[Est_Sust_POTS Apr]]</f>
        <v>14580286</v>
      </c>
      <c r="CP48" s="5">
        <f>Target_CC[[#This Row],[Est_Sust_POTS Mei]]</f>
        <v>14580286</v>
      </c>
      <c r="CQ48" s="5">
        <f>Target_CC[[#This Row],[Est_Sust_POTS Jun]]</f>
        <v>14580286</v>
      </c>
      <c r="CR48" s="5">
        <f>Target_CC[[#This Row],[Est_Sust_POTS Jul]]</f>
        <v>14580286</v>
      </c>
      <c r="CS48" s="5">
        <f>Target_CC[[#This Row],[Est_Sust_POTS Agu]]</f>
        <v>14580286</v>
      </c>
      <c r="CT48" s="5">
        <f>Target_CC[[#This Row],[Est_Sust_POTS Sep]]</f>
        <v>14580286</v>
      </c>
      <c r="CU48" s="5">
        <f>Target_CC[[#This Row],[Est_Sust_POTS Okt]]</f>
        <v>14580286</v>
      </c>
      <c r="CV48" s="5">
        <f>Target_CC[[#This Row],[Est_Sust_POTS Nov]]</f>
        <v>14580286</v>
      </c>
      <c r="CW48" s="5">
        <f>SUM(Target_CC[[#This Row],[Est_Sust_POTS Jan]:[Est_Sust_POTS Des]])</f>
        <v>175845851</v>
      </c>
      <c r="CX48" s="5"/>
      <c r="CY48" s="5">
        <v>0</v>
      </c>
      <c r="CZ48" s="5">
        <v>0</v>
      </c>
      <c r="DA48" s="5">
        <v>0</v>
      </c>
      <c r="DB48" s="5"/>
      <c r="DC48" s="5"/>
      <c r="DD48" s="5"/>
      <c r="DE48" s="5"/>
      <c r="DF48" s="5"/>
      <c r="DG48" s="5"/>
      <c r="DH48" s="5"/>
      <c r="DI48" s="5"/>
      <c r="DJ48" s="5">
        <f>SUM(Target_CC[[#This Row],[BC_Jan]:[BC_Des]])</f>
        <v>0</v>
      </c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 t="s">
        <v>160</v>
      </c>
    </row>
    <row r="49" spans="2:128" x14ac:dyDescent="0.3">
      <c r="B49">
        <v>76510255</v>
      </c>
      <c r="C49" t="s">
        <v>206</v>
      </c>
      <c r="D49" t="s">
        <v>157</v>
      </c>
      <c r="E49" t="s">
        <v>157</v>
      </c>
      <c r="F49" t="s">
        <v>158</v>
      </c>
      <c r="G49" t="s">
        <v>25</v>
      </c>
      <c r="H49" t="s">
        <v>159</v>
      </c>
      <c r="I49" t="s">
        <v>31</v>
      </c>
      <c r="J49" s="5">
        <v>2934189435.9456496</v>
      </c>
      <c r="K49" s="5">
        <v>81428290.332142085</v>
      </c>
      <c r="L49" s="5">
        <v>75375657.898617119</v>
      </c>
      <c r="M49" s="5">
        <v>142202369.99278113</v>
      </c>
      <c r="N49" s="5">
        <v>321795814.63714063</v>
      </c>
      <c r="O49" s="5">
        <v>114403394.07056926</v>
      </c>
      <c r="P49" s="5">
        <v>139323559.09875619</v>
      </c>
      <c r="Q49" s="5">
        <v>122589303.40482557</v>
      </c>
      <c r="R49" s="5">
        <v>308651479.91633356</v>
      </c>
      <c r="S49" s="5">
        <v>142579525.74545583</v>
      </c>
      <c r="T49" s="5">
        <v>176452906.32373294</v>
      </c>
      <c r="U49" s="5">
        <v>447855524.42348909</v>
      </c>
      <c r="V49" s="5">
        <v>130869189.27845904</v>
      </c>
      <c r="W49" s="5">
        <f>SUM(Target_CC[[#This Row],[Target_Sust_Jan]:[Target_Sust_Des]])</f>
        <v>2203527015.1223021</v>
      </c>
      <c r="X49" s="5">
        <v>868056.64596121013</v>
      </c>
      <c r="Y49" s="5">
        <v>3144319.8930179775</v>
      </c>
      <c r="Z49" s="5">
        <v>5171366.1937630177</v>
      </c>
      <c r="AA49" s="5">
        <v>40683907.394797802</v>
      </c>
      <c r="AB49" s="5">
        <v>12635495.082170174</v>
      </c>
      <c r="AC49" s="5">
        <v>21105396.308239907</v>
      </c>
      <c r="AD49" s="5">
        <v>20330357.682281941</v>
      </c>
      <c r="AE49" s="5">
        <v>54316340.070904315</v>
      </c>
      <c r="AF49" s="5">
        <v>26050852.840242445</v>
      </c>
      <c r="AG49" s="5">
        <v>20572099.405594409</v>
      </c>
      <c r="AH49" s="5">
        <v>52229968.830259621</v>
      </c>
      <c r="AI49" s="5">
        <v>17481323.462264419</v>
      </c>
      <c r="AJ49" s="5">
        <f>SUM(Target_CC[[#This Row],[Target_Scal_Jan]:[Target_Scal_Des]])</f>
        <v>274589483.80949724</v>
      </c>
      <c r="AK49" s="5">
        <v>82296346.978103295</v>
      </c>
      <c r="AL49" s="5">
        <v>78519977.791635096</v>
      </c>
      <c r="AM49" s="5">
        <v>147373736.18654415</v>
      </c>
      <c r="AN49" s="5">
        <v>362479722.03193843</v>
      </c>
      <c r="AO49" s="5">
        <v>127038889.15273944</v>
      </c>
      <c r="AP49" s="5">
        <v>160428955.4069961</v>
      </c>
      <c r="AQ49" s="5">
        <v>142919661.08710751</v>
      </c>
      <c r="AR49" s="5">
        <v>362967819.98723787</v>
      </c>
      <c r="AS49" s="5">
        <v>168630378.58569828</v>
      </c>
      <c r="AT49" s="5">
        <v>197025005.72932735</v>
      </c>
      <c r="AU49" s="5">
        <v>500085493.25374871</v>
      </c>
      <c r="AV49" s="5">
        <v>148350512.74072346</v>
      </c>
      <c r="AW49" s="5">
        <f>SUM(Target_CC[[#This Row],[Target_Jan]:[Target_Des]])</f>
        <v>2478116498.9317999</v>
      </c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>
        <f>SUM(Target_CC[[#This Row],[Target_NGTMA_Jan]:[Target_NGTMA_Des]])</f>
        <v>0</v>
      </c>
      <c r="BK49" s="5">
        <v>258398254</v>
      </c>
      <c r="BL49" s="5">
        <v>258190254</v>
      </c>
      <c r="BM49" s="5">
        <v>253004791</v>
      </c>
      <c r="BN49" s="5">
        <f>Target_CC[[#This Row],[Est_Sust_NP Apr]]+Target_CC[[#This Row],[Est_Sust_POTS Apr]]+Target_CC[[#This Row],[BC_Apr]]</f>
        <v>242363116.44999999</v>
      </c>
      <c r="BO49" s="5">
        <f>Target_CC[[#This Row],[Est_Sust_NP Mei]]+Target_CC[[#This Row],[Est_Sust_POTS Mei]]+Target_CC[[#This Row],[BC_Mei]]</f>
        <v>242363116.44999999</v>
      </c>
      <c r="BP49" s="5">
        <f>Target_CC[[#This Row],[Est_Sust_NP Jun]]+Target_CC[[#This Row],[Est_Sust_POTS Jun]]+Target_CC[[#This Row],[BC_Jun]]</f>
        <v>242363116.44999999</v>
      </c>
      <c r="BQ49" s="5">
        <f>Target_CC[[#This Row],[Est_Sust_NP Jul]]+Target_CC[[#This Row],[Est_Sust_POTS Jul]]+Target_CC[[#This Row],[BC_Jul]]</f>
        <v>242363116.44999999</v>
      </c>
      <c r="BR49" s="5">
        <f>Target_CC[[#This Row],[Est_Sust_NP Agu]]+Target_CC[[#This Row],[Est_Sust_POTS Agu]]+Target_CC[[#This Row],[BC_Agu]]</f>
        <v>242363116.44999999</v>
      </c>
      <c r="BS49" s="5">
        <f>Target_CC[[#This Row],[Est_Sust_NP Sep]]+Target_CC[[#This Row],[Est_Sust_POTS Sep]]+Target_CC[[#This Row],[BC_Sep]]</f>
        <v>242363116.44999999</v>
      </c>
      <c r="BT49" s="5">
        <f>Target_CC[[#This Row],[Est_Sust_NP Okt]]+Target_CC[[#This Row],[Est_Sust_POTS Okt]]+Target_CC[[#This Row],[BC_Okt]]</f>
        <v>242363116.44999999</v>
      </c>
      <c r="BU49" s="5">
        <f>Target_CC[[#This Row],[Est_Sust_NP Nov]]+Target_CC[[#This Row],[Est_Sust_POTS Nov]]+Target_CC[[#This Row],[BC_Nov]]</f>
        <v>242363116.44999999</v>
      </c>
      <c r="BV49" s="5">
        <f>Target_CC[[#This Row],[Est_Sust_NP Des]]+Target_CC[[#This Row],[Est_Sust_POTS Des]]+Target_CC[[#This Row],[BC_Des]]</f>
        <v>242363116.44999999</v>
      </c>
      <c r="BW49" s="5">
        <f>SUM(Target_CC[[#This Row],[Real_Jan]:[Real_Des]])</f>
        <v>2950861347.0499997</v>
      </c>
      <c r="BX49" s="5">
        <v>217602737</v>
      </c>
      <c r="BY49" s="5">
        <v>217602737</v>
      </c>
      <c r="BZ49" s="5">
        <v>212833491</v>
      </c>
      <c r="CA49" s="5">
        <f>Target_CC[[#This Row],[Est_Sust_NP Mar]]*95%</f>
        <v>202191816.44999999</v>
      </c>
      <c r="CB49" s="5">
        <f>Target_CC[[#This Row],[Est_Sust_NP Apr]]</f>
        <v>202191816.44999999</v>
      </c>
      <c r="CC49" s="5">
        <f>Target_CC[[#This Row],[Est_Sust_NP Mei]]</f>
        <v>202191816.44999999</v>
      </c>
      <c r="CD49" s="5">
        <f>Target_CC[[#This Row],[Est_Sust_NP Jun]]</f>
        <v>202191816.44999999</v>
      </c>
      <c r="CE49" s="5">
        <f>Target_CC[[#This Row],[Est_Sust_NP Jul]]</f>
        <v>202191816.44999999</v>
      </c>
      <c r="CF49" s="5">
        <f>Target_CC[[#This Row],[Est_Sust_NP Agu]]</f>
        <v>202191816.44999999</v>
      </c>
      <c r="CG49" s="5">
        <f>Target_CC[[#This Row],[Est_Sust_NP Sep]]</f>
        <v>202191816.44999999</v>
      </c>
      <c r="CH49" s="5">
        <f>Target_CC[[#This Row],[Est_Sust_NP Okt]]</f>
        <v>202191816.44999999</v>
      </c>
      <c r="CI49" s="5">
        <f>Target_CC[[#This Row],[Est_Sust_NP Nov]]</f>
        <v>202191816.44999999</v>
      </c>
      <c r="CJ49" s="5">
        <f>SUM(Target_CC[[#This Row],[Est_Sust_NP Jan]:[Est_Sust_NP Des]])</f>
        <v>2467765313.0500002</v>
      </c>
      <c r="CK49" s="5">
        <v>40795517</v>
      </c>
      <c r="CL49" s="5">
        <v>40587517</v>
      </c>
      <c r="CM49" s="5">
        <v>40171300</v>
      </c>
      <c r="CN49" s="5">
        <f>Target_CC[[#This Row],[Est_Sust_POTS Mar]]</f>
        <v>40171300</v>
      </c>
      <c r="CO49" s="5">
        <f>Target_CC[[#This Row],[Est_Sust_POTS Apr]]</f>
        <v>40171300</v>
      </c>
      <c r="CP49" s="5">
        <f>Target_CC[[#This Row],[Est_Sust_POTS Mei]]</f>
        <v>40171300</v>
      </c>
      <c r="CQ49" s="5">
        <f>Target_CC[[#This Row],[Est_Sust_POTS Jun]]</f>
        <v>40171300</v>
      </c>
      <c r="CR49" s="5">
        <f>Target_CC[[#This Row],[Est_Sust_POTS Jul]]</f>
        <v>40171300</v>
      </c>
      <c r="CS49" s="5">
        <f>Target_CC[[#This Row],[Est_Sust_POTS Agu]]</f>
        <v>40171300</v>
      </c>
      <c r="CT49" s="5">
        <f>Target_CC[[#This Row],[Est_Sust_POTS Sep]]</f>
        <v>40171300</v>
      </c>
      <c r="CU49" s="5">
        <f>Target_CC[[#This Row],[Est_Sust_POTS Okt]]</f>
        <v>40171300</v>
      </c>
      <c r="CV49" s="5">
        <f>Target_CC[[#This Row],[Est_Sust_POTS Nov]]</f>
        <v>40171300</v>
      </c>
      <c r="CW49" s="5">
        <f>SUM(Target_CC[[#This Row],[Est_Sust_POTS Jan]:[Est_Sust_POTS Des]])</f>
        <v>483096034</v>
      </c>
      <c r="CX49" s="5"/>
      <c r="CY49" s="5">
        <v>0</v>
      </c>
      <c r="CZ49" s="5">
        <v>-1831553</v>
      </c>
      <c r="DA49" s="5">
        <v>0</v>
      </c>
      <c r="DB49" s="5"/>
      <c r="DC49" s="5"/>
      <c r="DD49" s="5"/>
      <c r="DE49" s="5"/>
      <c r="DF49" s="5"/>
      <c r="DG49" s="5"/>
      <c r="DH49" s="5"/>
      <c r="DI49" s="5"/>
      <c r="DJ49" s="5">
        <f>SUM(Target_CC[[#This Row],[BC_Jan]:[BC_Des]])</f>
        <v>-1831553</v>
      </c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 t="s">
        <v>160</v>
      </c>
    </row>
    <row r="50" spans="2:128" x14ac:dyDescent="0.3">
      <c r="B50">
        <v>76510277</v>
      </c>
      <c r="C50" t="s">
        <v>207</v>
      </c>
      <c r="D50" t="s">
        <v>157</v>
      </c>
      <c r="E50" t="s">
        <v>157</v>
      </c>
      <c r="F50" t="s">
        <v>158</v>
      </c>
      <c r="G50" t="s">
        <v>22</v>
      </c>
      <c r="H50" t="s">
        <v>159</v>
      </c>
      <c r="I50" t="s">
        <v>31</v>
      </c>
      <c r="J50" s="5">
        <v>958304617.05202019</v>
      </c>
      <c r="K50" s="5">
        <v>47057514.276553422</v>
      </c>
      <c r="L50" s="5">
        <v>44595538.518905178</v>
      </c>
      <c r="M50" s="5">
        <v>62856997.091406874</v>
      </c>
      <c r="N50" s="5">
        <v>84239648.181326106</v>
      </c>
      <c r="O50" s="5">
        <v>51532920.302299865</v>
      </c>
      <c r="P50" s="5">
        <v>59918246.809916086</v>
      </c>
      <c r="Q50" s="5">
        <v>57697571.163486615</v>
      </c>
      <c r="R50" s="5">
        <v>36840592.127181031</v>
      </c>
      <c r="S50" s="5">
        <v>48693981.896823421</v>
      </c>
      <c r="T50" s="5">
        <v>151935213.24887505</v>
      </c>
      <c r="U50" s="5">
        <v>64471391.281778246</v>
      </c>
      <c r="V50" s="5">
        <v>64353556.673373483</v>
      </c>
      <c r="W50" s="5">
        <f>SUM(Target_CC[[#This Row],[Target_Sust_Jan]:[Target_Sust_Des]])</f>
        <v>774193171.57192528</v>
      </c>
      <c r="X50" s="5">
        <v>501651.05817103386</v>
      </c>
      <c r="Y50" s="5">
        <v>1860317.2803273872</v>
      </c>
      <c r="Z50" s="5">
        <v>2285872.9416145384</v>
      </c>
      <c r="AA50" s="5">
        <v>10650225.670100614</v>
      </c>
      <c r="AB50" s="5">
        <v>5691648.9789448231</v>
      </c>
      <c r="AC50" s="5">
        <v>9076701.4078489617</v>
      </c>
      <c r="AD50" s="5">
        <v>9568634.6734426618</v>
      </c>
      <c r="AE50" s="5">
        <v>6483189.8131052852</v>
      </c>
      <c r="AF50" s="5">
        <v>8896927.872128278</v>
      </c>
      <c r="AG50" s="5">
        <v>17713657.288429976</v>
      </c>
      <c r="AH50" s="5">
        <v>7518805.8948819041</v>
      </c>
      <c r="AI50" s="5">
        <v>8596258.1900060549</v>
      </c>
      <c r="AJ50" s="5">
        <f>SUM(Target_CC[[#This Row],[Target_Scal_Jan]:[Target_Scal_Des]])</f>
        <v>88843891.069001526</v>
      </c>
      <c r="AK50" s="5">
        <v>47559165.334724456</v>
      </c>
      <c r="AL50" s="5">
        <v>46455855.799232565</v>
      </c>
      <c r="AM50" s="5">
        <v>65142870.033021413</v>
      </c>
      <c r="AN50" s="5">
        <v>94889873.851426721</v>
      </c>
      <c r="AO50" s="5">
        <v>57224569.281244688</v>
      </c>
      <c r="AP50" s="5">
        <v>68994948.217765048</v>
      </c>
      <c r="AQ50" s="5">
        <v>67266205.836929277</v>
      </c>
      <c r="AR50" s="5">
        <v>43323781.940286316</v>
      </c>
      <c r="AS50" s="5">
        <v>57590909.768951699</v>
      </c>
      <c r="AT50" s="5">
        <v>169648870.53730503</v>
      </c>
      <c r="AU50" s="5">
        <v>71990197.17666015</v>
      </c>
      <c r="AV50" s="5">
        <v>72949814.863379538</v>
      </c>
      <c r="AW50" s="5">
        <f>SUM(Target_CC[[#This Row],[Target_Jan]:[Target_Des]])</f>
        <v>863037062.64092684</v>
      </c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>
        <f>SUM(Target_CC[[#This Row],[Target_NGTMA_Jan]:[Target_NGTMA_Des]])</f>
        <v>0</v>
      </c>
      <c r="BK50" s="5">
        <v>54612799</v>
      </c>
      <c r="BL50" s="5">
        <v>54132799</v>
      </c>
      <c r="BM50" s="5">
        <v>52737808</v>
      </c>
      <c r="BN50" s="5">
        <f>Target_CC[[#This Row],[Est_Sust_NP Apr]]+Target_CC[[#This Row],[Est_Sust_POTS Apr]]+Target_CC[[#This Row],[BC_Apr]]</f>
        <v>29267962.449999999</v>
      </c>
      <c r="BO50" s="5">
        <f>Target_CC[[#This Row],[Est_Sust_NP Mei]]+Target_CC[[#This Row],[Est_Sust_POTS Mei]]+Target_CC[[#This Row],[BC_Mei]]</f>
        <v>29267962.449999999</v>
      </c>
      <c r="BP50" s="5">
        <f>Target_CC[[#This Row],[Est_Sust_NP Jun]]+Target_CC[[#This Row],[Est_Sust_POTS Jun]]+Target_CC[[#This Row],[BC_Jun]]</f>
        <v>29267962.449999999</v>
      </c>
      <c r="BQ50" s="5">
        <f>Target_CC[[#This Row],[Est_Sust_NP Jul]]+Target_CC[[#This Row],[Est_Sust_POTS Jul]]+Target_CC[[#This Row],[BC_Jul]]</f>
        <v>29267962.449999999</v>
      </c>
      <c r="BR50" s="5">
        <f>Target_CC[[#This Row],[Est_Sust_NP Agu]]+Target_CC[[#This Row],[Est_Sust_POTS Agu]]+Target_CC[[#This Row],[BC_Agu]]</f>
        <v>29267962.449999999</v>
      </c>
      <c r="BS50" s="5">
        <f>Target_CC[[#This Row],[Est_Sust_NP Sep]]+Target_CC[[#This Row],[Est_Sust_POTS Sep]]+Target_CC[[#This Row],[BC_Sep]]</f>
        <v>29267962.449999999</v>
      </c>
      <c r="BT50" s="5">
        <f>Target_CC[[#This Row],[Est_Sust_NP Okt]]+Target_CC[[#This Row],[Est_Sust_POTS Okt]]+Target_CC[[#This Row],[BC_Okt]]</f>
        <v>29267962.449999999</v>
      </c>
      <c r="BU50" s="5">
        <f>Target_CC[[#This Row],[Est_Sust_NP Nov]]+Target_CC[[#This Row],[Est_Sust_POTS Nov]]+Target_CC[[#This Row],[BC_Nov]]</f>
        <v>29267962.449999999</v>
      </c>
      <c r="BV50" s="5">
        <f>Target_CC[[#This Row],[Est_Sust_NP Des]]+Target_CC[[#This Row],[Est_Sust_POTS Des]]+Target_CC[[#This Row],[BC_Des]]</f>
        <v>29267962.449999999</v>
      </c>
      <c r="BW50" s="5">
        <f>SUM(Target_CC[[#This Row],[Real_Jan]:[Real_Des]])</f>
        <v>424895068.04999989</v>
      </c>
      <c r="BX50" s="5">
        <v>43058499</v>
      </c>
      <c r="BY50" s="5">
        <v>43058499</v>
      </c>
      <c r="BZ50" s="5">
        <v>14441951</v>
      </c>
      <c r="CA50" s="5">
        <f>Target_CC[[#This Row],[Est_Sust_NP Mar]]*95%</f>
        <v>13719853.449999999</v>
      </c>
      <c r="CB50" s="5">
        <f>Target_CC[[#This Row],[Est_Sust_NP Apr]]</f>
        <v>13719853.449999999</v>
      </c>
      <c r="CC50" s="5">
        <f>Target_CC[[#This Row],[Est_Sust_NP Mei]]</f>
        <v>13719853.449999999</v>
      </c>
      <c r="CD50" s="5">
        <f>Target_CC[[#This Row],[Est_Sust_NP Jun]]</f>
        <v>13719853.449999999</v>
      </c>
      <c r="CE50" s="5">
        <f>Target_CC[[#This Row],[Est_Sust_NP Jul]]</f>
        <v>13719853.449999999</v>
      </c>
      <c r="CF50" s="5">
        <f>Target_CC[[#This Row],[Est_Sust_NP Agu]]</f>
        <v>13719853.449999999</v>
      </c>
      <c r="CG50" s="5">
        <f>Target_CC[[#This Row],[Est_Sust_NP Sep]]</f>
        <v>13719853.449999999</v>
      </c>
      <c r="CH50" s="5">
        <f>Target_CC[[#This Row],[Est_Sust_NP Okt]]</f>
        <v>13719853.449999999</v>
      </c>
      <c r="CI50" s="5">
        <f>Target_CC[[#This Row],[Est_Sust_NP Nov]]</f>
        <v>13719853.449999999</v>
      </c>
      <c r="CJ50" s="5">
        <f>SUM(Target_CC[[#This Row],[Est_Sust_NP Jan]:[Est_Sust_NP Des]])</f>
        <v>224037630.04999992</v>
      </c>
      <c r="CK50" s="5">
        <v>11554300</v>
      </c>
      <c r="CL50" s="5">
        <v>11074300</v>
      </c>
      <c r="CM50" s="5">
        <v>15548109</v>
      </c>
      <c r="CN50" s="5">
        <f>Target_CC[[#This Row],[Est_Sust_POTS Mar]]</f>
        <v>15548109</v>
      </c>
      <c r="CO50" s="5">
        <f>Target_CC[[#This Row],[Est_Sust_POTS Apr]]</f>
        <v>15548109</v>
      </c>
      <c r="CP50" s="5">
        <f>Target_CC[[#This Row],[Est_Sust_POTS Mei]]</f>
        <v>15548109</v>
      </c>
      <c r="CQ50" s="5">
        <f>Target_CC[[#This Row],[Est_Sust_POTS Jun]]</f>
        <v>15548109</v>
      </c>
      <c r="CR50" s="5">
        <f>Target_CC[[#This Row],[Est_Sust_POTS Jul]]</f>
        <v>15548109</v>
      </c>
      <c r="CS50" s="5">
        <f>Target_CC[[#This Row],[Est_Sust_POTS Agu]]</f>
        <v>15548109</v>
      </c>
      <c r="CT50" s="5">
        <f>Target_CC[[#This Row],[Est_Sust_POTS Sep]]</f>
        <v>15548109</v>
      </c>
      <c r="CU50" s="5">
        <f>Target_CC[[#This Row],[Est_Sust_POTS Okt]]</f>
        <v>15548109</v>
      </c>
      <c r="CV50" s="5">
        <f>Target_CC[[#This Row],[Est_Sust_POTS Nov]]</f>
        <v>15548109</v>
      </c>
      <c r="CW50" s="5">
        <f>SUM(Target_CC[[#This Row],[Est_Sust_POTS Jan]:[Est_Sust_POTS Des]])</f>
        <v>178109690</v>
      </c>
      <c r="CX50" s="5"/>
      <c r="CY50" s="5">
        <v>0</v>
      </c>
      <c r="CZ50" s="5">
        <v>13057447</v>
      </c>
      <c r="DA50" s="5">
        <v>0</v>
      </c>
      <c r="DB50" s="5"/>
      <c r="DC50" s="5"/>
      <c r="DD50" s="5"/>
      <c r="DE50" s="5"/>
      <c r="DF50" s="5"/>
      <c r="DG50" s="5"/>
      <c r="DH50" s="5"/>
      <c r="DI50" s="5"/>
      <c r="DJ50" s="5">
        <f>SUM(Target_CC[[#This Row],[BC_Jan]:[BC_Des]])</f>
        <v>13057447</v>
      </c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 t="s">
        <v>160</v>
      </c>
    </row>
    <row r="51" spans="2:128" x14ac:dyDescent="0.3">
      <c r="B51">
        <v>76510278</v>
      </c>
      <c r="C51" t="s">
        <v>208</v>
      </c>
      <c r="D51" t="s">
        <v>157</v>
      </c>
      <c r="E51" t="s">
        <v>157</v>
      </c>
      <c r="F51" t="s">
        <v>158</v>
      </c>
      <c r="G51" t="s">
        <v>22</v>
      </c>
      <c r="H51" t="s">
        <v>159</v>
      </c>
      <c r="I51" t="s">
        <v>31</v>
      </c>
      <c r="J51" s="5">
        <v>893607157.66390419</v>
      </c>
      <c r="K51" s="5">
        <v>62892768.334520012</v>
      </c>
      <c r="L51" s="5">
        <v>53025984.306717105</v>
      </c>
      <c r="M51" s="5">
        <v>58560410.068076245</v>
      </c>
      <c r="N51" s="5">
        <v>49530938.848157503</v>
      </c>
      <c r="O51" s="5">
        <v>65921762.032283582</v>
      </c>
      <c r="P51" s="5">
        <v>48011706.839725785</v>
      </c>
      <c r="Q51" s="5">
        <v>67747604.239569694</v>
      </c>
      <c r="R51" s="5">
        <v>43909197.205523044</v>
      </c>
      <c r="S51" s="5">
        <v>72919845.353719652</v>
      </c>
      <c r="T51" s="5">
        <v>78163384.812281787</v>
      </c>
      <c r="U51" s="5">
        <v>66512567.93515224</v>
      </c>
      <c r="V51" s="5">
        <v>74147194.812389284</v>
      </c>
      <c r="W51" s="5">
        <f>SUM(Target_CC[[#This Row],[Target_Sust_Jan]:[Target_Sust_Des]])</f>
        <v>741343364.78811598</v>
      </c>
      <c r="X51" s="5">
        <v>670460.90877005458</v>
      </c>
      <c r="Y51" s="5">
        <v>2211996.0468766689</v>
      </c>
      <c r="Z51" s="5">
        <v>2129622.2062566131</v>
      </c>
      <c r="AA51" s="5">
        <v>6262083.0900118649</v>
      </c>
      <c r="AB51" s="5">
        <v>7280851.2958374992</v>
      </c>
      <c r="AC51" s="5">
        <v>7273042.0242077336</v>
      </c>
      <c r="AD51" s="5">
        <v>11235344.259684518</v>
      </c>
      <c r="AE51" s="5">
        <v>7727119.559906505</v>
      </c>
      <c r="AF51" s="5">
        <v>13323260.478747472</v>
      </c>
      <c r="AG51" s="5">
        <v>9112827.6418744326</v>
      </c>
      <c r="AH51" s="5">
        <v>7756852.7362600788</v>
      </c>
      <c r="AI51" s="5">
        <v>9904478.6896090508</v>
      </c>
      <c r="AJ51" s="5">
        <f>SUM(Target_CC[[#This Row],[Target_Scal_Jan]:[Target_Scal_Des]])</f>
        <v>84887938.938042492</v>
      </c>
      <c r="AK51" s="5">
        <v>63563229.243290067</v>
      </c>
      <c r="AL51" s="5">
        <v>55237980.353593774</v>
      </c>
      <c r="AM51" s="5">
        <v>60690032.274332859</v>
      </c>
      <c r="AN51" s="5">
        <v>55793021.938169368</v>
      </c>
      <c r="AO51" s="5">
        <v>73202613.328121081</v>
      </c>
      <c r="AP51" s="5">
        <v>55284748.863933519</v>
      </c>
      <c r="AQ51" s="5">
        <v>78982948.499254212</v>
      </c>
      <c r="AR51" s="5">
        <v>51636316.765429549</v>
      </c>
      <c r="AS51" s="5">
        <v>86243105.832467124</v>
      </c>
      <c r="AT51" s="5">
        <v>87276212.45415622</v>
      </c>
      <c r="AU51" s="5">
        <v>74269420.671412319</v>
      </c>
      <c r="AV51" s="5">
        <v>84051673.501998335</v>
      </c>
      <c r="AW51" s="5">
        <f>SUM(Target_CC[[#This Row],[Target_Jan]:[Target_Des]])</f>
        <v>826231303.72615838</v>
      </c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>
        <f>SUM(Target_CC[[#This Row],[Target_NGTMA_Jan]:[Target_NGTMA_Des]])</f>
        <v>0</v>
      </c>
      <c r="BK51" s="5">
        <v>63587148</v>
      </c>
      <c r="BL51" s="5">
        <v>62934728</v>
      </c>
      <c r="BM51" s="5">
        <v>36186414</v>
      </c>
      <c r="BN51" s="5">
        <f>Target_CC[[#This Row],[Est_Sust_NP Apr]]+Target_CC[[#This Row],[Est_Sust_POTS Apr]]+Target_CC[[#This Row],[BC_Apr]]</f>
        <v>35759672.200000003</v>
      </c>
      <c r="BO51" s="5">
        <f>Target_CC[[#This Row],[Est_Sust_NP Mei]]+Target_CC[[#This Row],[Est_Sust_POTS Mei]]+Target_CC[[#This Row],[BC_Mei]]</f>
        <v>35759672.200000003</v>
      </c>
      <c r="BP51" s="5">
        <f>Target_CC[[#This Row],[Est_Sust_NP Jun]]+Target_CC[[#This Row],[Est_Sust_POTS Jun]]+Target_CC[[#This Row],[BC_Jun]]</f>
        <v>35759672.200000003</v>
      </c>
      <c r="BQ51" s="5">
        <f>Target_CC[[#This Row],[Est_Sust_NP Jul]]+Target_CC[[#This Row],[Est_Sust_POTS Jul]]+Target_CC[[#This Row],[BC_Jul]]</f>
        <v>35759672.200000003</v>
      </c>
      <c r="BR51" s="5">
        <f>Target_CC[[#This Row],[Est_Sust_NP Agu]]+Target_CC[[#This Row],[Est_Sust_POTS Agu]]+Target_CC[[#This Row],[BC_Agu]]</f>
        <v>35759672.200000003</v>
      </c>
      <c r="BS51" s="5">
        <f>Target_CC[[#This Row],[Est_Sust_NP Sep]]+Target_CC[[#This Row],[Est_Sust_POTS Sep]]+Target_CC[[#This Row],[BC_Sep]]</f>
        <v>35759672.200000003</v>
      </c>
      <c r="BT51" s="5">
        <f>Target_CC[[#This Row],[Est_Sust_NP Okt]]+Target_CC[[#This Row],[Est_Sust_POTS Okt]]+Target_CC[[#This Row],[BC_Okt]]</f>
        <v>35759672.200000003</v>
      </c>
      <c r="BU51" s="5">
        <f>Target_CC[[#This Row],[Est_Sust_NP Nov]]+Target_CC[[#This Row],[Est_Sust_POTS Nov]]+Target_CC[[#This Row],[BC_Nov]]</f>
        <v>35759672.200000003</v>
      </c>
      <c r="BV51" s="5">
        <f>Target_CC[[#This Row],[Est_Sust_NP Des]]+Target_CC[[#This Row],[Est_Sust_POTS Des]]+Target_CC[[#This Row],[BC_Des]]</f>
        <v>35759672.200000003</v>
      </c>
      <c r="BW51" s="5">
        <f>SUM(Target_CC[[#This Row],[Real_Jan]:[Real_Des]])</f>
        <v>484545339.79999989</v>
      </c>
      <c r="BX51" s="5">
        <v>35555829</v>
      </c>
      <c r="BY51" s="5">
        <v>35555829</v>
      </c>
      <c r="BZ51" s="5">
        <v>8534836</v>
      </c>
      <c r="CA51" s="5">
        <f>Target_CC[[#This Row],[Est_Sust_NP Mar]]*95%</f>
        <v>8108094.1999999993</v>
      </c>
      <c r="CB51" s="5">
        <f>Target_CC[[#This Row],[Est_Sust_NP Apr]]</f>
        <v>8108094.1999999993</v>
      </c>
      <c r="CC51" s="5">
        <f>Target_CC[[#This Row],[Est_Sust_NP Mei]]</f>
        <v>8108094.1999999993</v>
      </c>
      <c r="CD51" s="5">
        <f>Target_CC[[#This Row],[Est_Sust_NP Jun]]</f>
        <v>8108094.1999999993</v>
      </c>
      <c r="CE51" s="5">
        <f>Target_CC[[#This Row],[Est_Sust_NP Jul]]</f>
        <v>8108094.1999999993</v>
      </c>
      <c r="CF51" s="5">
        <f>Target_CC[[#This Row],[Est_Sust_NP Agu]]</f>
        <v>8108094.1999999993</v>
      </c>
      <c r="CG51" s="5">
        <f>Target_CC[[#This Row],[Est_Sust_NP Sep]]</f>
        <v>8108094.1999999993</v>
      </c>
      <c r="CH51" s="5">
        <f>Target_CC[[#This Row],[Est_Sust_NP Okt]]</f>
        <v>8108094.1999999993</v>
      </c>
      <c r="CI51" s="5">
        <f>Target_CC[[#This Row],[Est_Sust_NP Nov]]</f>
        <v>8108094.1999999993</v>
      </c>
      <c r="CJ51" s="5">
        <f>SUM(Target_CC[[#This Row],[Est_Sust_NP Jan]:[Est_Sust_NP Des]])</f>
        <v>152619341.79999998</v>
      </c>
      <c r="CK51" s="5">
        <v>28031319</v>
      </c>
      <c r="CL51" s="5">
        <v>27378899</v>
      </c>
      <c r="CM51" s="5">
        <v>27651578</v>
      </c>
      <c r="CN51" s="5">
        <f>Target_CC[[#This Row],[Est_Sust_POTS Mar]]</f>
        <v>27651578</v>
      </c>
      <c r="CO51" s="5">
        <f>Target_CC[[#This Row],[Est_Sust_POTS Apr]]</f>
        <v>27651578</v>
      </c>
      <c r="CP51" s="5">
        <f>Target_CC[[#This Row],[Est_Sust_POTS Mei]]</f>
        <v>27651578</v>
      </c>
      <c r="CQ51" s="5">
        <f>Target_CC[[#This Row],[Est_Sust_POTS Jun]]</f>
        <v>27651578</v>
      </c>
      <c r="CR51" s="5">
        <f>Target_CC[[#This Row],[Est_Sust_POTS Jul]]</f>
        <v>27651578</v>
      </c>
      <c r="CS51" s="5">
        <f>Target_CC[[#This Row],[Est_Sust_POTS Agu]]</f>
        <v>27651578</v>
      </c>
      <c r="CT51" s="5">
        <f>Target_CC[[#This Row],[Est_Sust_POTS Sep]]</f>
        <v>27651578</v>
      </c>
      <c r="CU51" s="5">
        <f>Target_CC[[#This Row],[Est_Sust_POTS Okt]]</f>
        <v>27651578</v>
      </c>
      <c r="CV51" s="5">
        <f>Target_CC[[#This Row],[Est_Sust_POTS Nov]]</f>
        <v>27651578</v>
      </c>
      <c r="CW51" s="5">
        <f>SUM(Target_CC[[#This Row],[Est_Sust_POTS Jan]:[Est_Sust_POTS Des]])</f>
        <v>331925998</v>
      </c>
      <c r="CX51" s="5"/>
      <c r="CY51" s="5">
        <v>0</v>
      </c>
      <c r="CZ51" s="5">
        <v>-9690301</v>
      </c>
      <c r="DA51" s="5">
        <v>0</v>
      </c>
      <c r="DB51" s="5"/>
      <c r="DC51" s="5"/>
      <c r="DD51" s="5"/>
      <c r="DE51" s="5"/>
      <c r="DF51" s="5"/>
      <c r="DG51" s="5"/>
      <c r="DH51" s="5"/>
      <c r="DI51" s="5"/>
      <c r="DJ51" s="5">
        <f>SUM(Target_CC[[#This Row],[BC_Jan]:[BC_Des]])</f>
        <v>-9690301</v>
      </c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 t="s">
        <v>160</v>
      </c>
    </row>
    <row r="52" spans="2:128" x14ac:dyDescent="0.3">
      <c r="B52">
        <v>76510279</v>
      </c>
      <c r="C52" t="s">
        <v>209</v>
      </c>
      <c r="D52" t="s">
        <v>157</v>
      </c>
      <c r="E52" t="s">
        <v>157</v>
      </c>
      <c r="F52" t="s">
        <v>158</v>
      </c>
      <c r="G52" t="s">
        <v>22</v>
      </c>
      <c r="H52" t="s">
        <v>159</v>
      </c>
      <c r="I52" t="s">
        <v>31</v>
      </c>
      <c r="J52" s="5">
        <v>2019928092.0591757</v>
      </c>
      <c r="K52" s="5">
        <v>146352987.92311335</v>
      </c>
      <c r="L52" s="5">
        <v>138765843.00726148</v>
      </c>
      <c r="M52" s="5">
        <v>111279106.34330255</v>
      </c>
      <c r="N52" s="5">
        <v>106139051.2054778</v>
      </c>
      <c r="O52" s="5">
        <v>142094357.83853978</v>
      </c>
      <c r="P52" s="5">
        <v>95888113.525714219</v>
      </c>
      <c r="Q52" s="5">
        <v>149837955.7817232</v>
      </c>
      <c r="R52" s="5">
        <v>96230658.782414481</v>
      </c>
      <c r="S52" s="5">
        <v>110129278.82901894</v>
      </c>
      <c r="T52" s="5">
        <v>170019968.56808066</v>
      </c>
      <c r="U52" s="5">
        <v>144677264.64092451</v>
      </c>
      <c r="V52" s="5">
        <v>161284004.80211705</v>
      </c>
      <c r="W52" s="5">
        <f>SUM(Target_CC[[#This Row],[Target_Sust_Jan]:[Target_Sust_Des]])</f>
        <v>1572698591.2476878</v>
      </c>
      <c r="X52" s="5">
        <v>1560178.6959389746</v>
      </c>
      <c r="Y52" s="5">
        <v>5788661.9208818376</v>
      </c>
      <c r="Z52" s="5">
        <v>4046803.218857199</v>
      </c>
      <c r="AA52" s="5">
        <v>13418917.008241802</v>
      </c>
      <c r="AB52" s="5">
        <v>15693874.943653286</v>
      </c>
      <c r="AC52" s="5">
        <v>14525588.13671422</v>
      </c>
      <c r="AD52" s="5">
        <v>24849307.001645505</v>
      </c>
      <c r="AE52" s="5">
        <v>16934625.387474686</v>
      </c>
      <c r="AF52" s="5">
        <v>20121834.612486348</v>
      </c>
      <c r="AG52" s="5">
        <v>19822103.0596205</v>
      </c>
      <c r="AH52" s="5">
        <v>16872604.245241731</v>
      </c>
      <c r="AI52" s="5">
        <v>21544092.026397973</v>
      </c>
      <c r="AJ52" s="5">
        <f>SUM(Target_CC[[#This Row],[Target_Scal_Jan]:[Target_Scal_Des]])</f>
        <v>175178590.25715405</v>
      </c>
      <c r="AK52" s="5">
        <v>147913166.61905232</v>
      </c>
      <c r="AL52" s="5">
        <v>144554504.92814332</v>
      </c>
      <c r="AM52" s="5">
        <v>115325909.56215975</v>
      </c>
      <c r="AN52" s="5">
        <v>119557968.21371961</v>
      </c>
      <c r="AO52" s="5">
        <v>157788232.78219306</v>
      </c>
      <c r="AP52" s="5">
        <v>110413701.66242844</v>
      </c>
      <c r="AQ52" s="5">
        <v>174687262.78336871</v>
      </c>
      <c r="AR52" s="5">
        <v>113165284.16988917</v>
      </c>
      <c r="AS52" s="5">
        <v>130251113.44150528</v>
      </c>
      <c r="AT52" s="5">
        <v>189842071.62770116</v>
      </c>
      <c r="AU52" s="5">
        <v>161549868.88616624</v>
      </c>
      <c r="AV52" s="5">
        <v>182828096.82851502</v>
      </c>
      <c r="AW52" s="5">
        <f>SUM(Target_CC[[#This Row],[Target_Jan]:[Target_Des]])</f>
        <v>1747877181.504842</v>
      </c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>
        <f>SUM(Target_CC[[#This Row],[Target_NGTMA_Jan]:[Target_NGTMA_Des]])</f>
        <v>0</v>
      </c>
      <c r="BK52" s="5">
        <v>139242732</v>
      </c>
      <c r="BL52" s="5">
        <v>138173929</v>
      </c>
      <c r="BM52" s="5">
        <v>139305163</v>
      </c>
      <c r="BN52" s="5">
        <f>Target_CC[[#This Row],[Est_Sust_NP Apr]]+Target_CC[[#This Row],[Est_Sust_POTS Apr]]+Target_CC[[#This Row],[BC_Apr]]</f>
        <v>133734494.05</v>
      </c>
      <c r="BO52" s="5">
        <f>Target_CC[[#This Row],[Est_Sust_NP Mei]]+Target_CC[[#This Row],[Est_Sust_POTS Mei]]+Target_CC[[#This Row],[BC_Mei]]</f>
        <v>133734494.05</v>
      </c>
      <c r="BP52" s="5">
        <f>Target_CC[[#This Row],[Est_Sust_NP Jun]]+Target_CC[[#This Row],[Est_Sust_POTS Jun]]+Target_CC[[#This Row],[BC_Jun]]</f>
        <v>133734494.05</v>
      </c>
      <c r="BQ52" s="5">
        <f>Target_CC[[#This Row],[Est_Sust_NP Jul]]+Target_CC[[#This Row],[Est_Sust_POTS Jul]]+Target_CC[[#This Row],[BC_Jul]]</f>
        <v>133734494.05</v>
      </c>
      <c r="BR52" s="5">
        <f>Target_CC[[#This Row],[Est_Sust_NP Agu]]+Target_CC[[#This Row],[Est_Sust_POTS Agu]]+Target_CC[[#This Row],[BC_Agu]]</f>
        <v>133734494.05</v>
      </c>
      <c r="BS52" s="5">
        <f>Target_CC[[#This Row],[Est_Sust_NP Sep]]+Target_CC[[#This Row],[Est_Sust_POTS Sep]]+Target_CC[[#This Row],[BC_Sep]]</f>
        <v>133734494.05</v>
      </c>
      <c r="BT52" s="5">
        <f>Target_CC[[#This Row],[Est_Sust_NP Okt]]+Target_CC[[#This Row],[Est_Sust_POTS Okt]]+Target_CC[[#This Row],[BC_Okt]]</f>
        <v>133734494.05</v>
      </c>
      <c r="BU52" s="5">
        <f>Target_CC[[#This Row],[Est_Sust_NP Nov]]+Target_CC[[#This Row],[Est_Sust_POTS Nov]]+Target_CC[[#This Row],[BC_Nov]]</f>
        <v>133734494.05</v>
      </c>
      <c r="BV52" s="5">
        <f>Target_CC[[#This Row],[Est_Sust_NP Des]]+Target_CC[[#This Row],[Est_Sust_POTS Des]]+Target_CC[[#This Row],[BC_Des]]</f>
        <v>133734494.05</v>
      </c>
      <c r="BW52" s="5">
        <f>SUM(Target_CC[[#This Row],[Real_Jan]:[Real_Des]])</f>
        <v>1620332270.4499996</v>
      </c>
      <c r="BX52" s="5">
        <v>111413379</v>
      </c>
      <c r="BY52" s="5">
        <v>111413379</v>
      </c>
      <c r="BZ52" s="5">
        <v>111413379</v>
      </c>
      <c r="CA52" s="5">
        <f>Target_CC[[#This Row],[Est_Sust_NP Mar]]*95%</f>
        <v>105842710.05</v>
      </c>
      <c r="CB52" s="5">
        <f>Target_CC[[#This Row],[Est_Sust_NP Apr]]</f>
        <v>105842710.05</v>
      </c>
      <c r="CC52" s="5">
        <f>Target_CC[[#This Row],[Est_Sust_NP Mei]]</f>
        <v>105842710.05</v>
      </c>
      <c r="CD52" s="5">
        <f>Target_CC[[#This Row],[Est_Sust_NP Jun]]</f>
        <v>105842710.05</v>
      </c>
      <c r="CE52" s="5">
        <f>Target_CC[[#This Row],[Est_Sust_NP Jul]]</f>
        <v>105842710.05</v>
      </c>
      <c r="CF52" s="5">
        <f>Target_CC[[#This Row],[Est_Sust_NP Agu]]</f>
        <v>105842710.05</v>
      </c>
      <c r="CG52" s="5">
        <f>Target_CC[[#This Row],[Est_Sust_NP Sep]]</f>
        <v>105842710.05</v>
      </c>
      <c r="CH52" s="5">
        <f>Target_CC[[#This Row],[Est_Sust_NP Okt]]</f>
        <v>105842710.05</v>
      </c>
      <c r="CI52" s="5">
        <f>Target_CC[[#This Row],[Est_Sust_NP Nov]]</f>
        <v>105842710.05</v>
      </c>
      <c r="CJ52" s="5">
        <f>SUM(Target_CC[[#This Row],[Est_Sust_NP Jan]:[Est_Sust_NP Des]])</f>
        <v>1286824527.4499998</v>
      </c>
      <c r="CK52" s="5">
        <v>27829353</v>
      </c>
      <c r="CL52" s="5">
        <v>26760550</v>
      </c>
      <c r="CM52" s="5">
        <v>27891784</v>
      </c>
      <c r="CN52" s="5">
        <f>Target_CC[[#This Row],[Est_Sust_POTS Mar]]</f>
        <v>27891784</v>
      </c>
      <c r="CO52" s="5">
        <f>Target_CC[[#This Row],[Est_Sust_POTS Apr]]</f>
        <v>27891784</v>
      </c>
      <c r="CP52" s="5">
        <f>Target_CC[[#This Row],[Est_Sust_POTS Mei]]</f>
        <v>27891784</v>
      </c>
      <c r="CQ52" s="5">
        <f>Target_CC[[#This Row],[Est_Sust_POTS Jun]]</f>
        <v>27891784</v>
      </c>
      <c r="CR52" s="5">
        <f>Target_CC[[#This Row],[Est_Sust_POTS Jul]]</f>
        <v>27891784</v>
      </c>
      <c r="CS52" s="5">
        <f>Target_CC[[#This Row],[Est_Sust_POTS Agu]]</f>
        <v>27891784</v>
      </c>
      <c r="CT52" s="5">
        <f>Target_CC[[#This Row],[Est_Sust_POTS Sep]]</f>
        <v>27891784</v>
      </c>
      <c r="CU52" s="5">
        <f>Target_CC[[#This Row],[Est_Sust_POTS Okt]]</f>
        <v>27891784</v>
      </c>
      <c r="CV52" s="5">
        <f>Target_CC[[#This Row],[Est_Sust_POTS Nov]]</f>
        <v>27891784</v>
      </c>
      <c r="CW52" s="5">
        <f>SUM(Target_CC[[#This Row],[Est_Sust_POTS Jan]:[Est_Sust_POTS Des]])</f>
        <v>333507743</v>
      </c>
      <c r="CX52" s="5"/>
      <c r="CY52" s="5">
        <v>0</v>
      </c>
      <c r="CZ52" s="5">
        <v>0</v>
      </c>
      <c r="DA52" s="5">
        <v>0</v>
      </c>
      <c r="DB52" s="5"/>
      <c r="DC52" s="5"/>
      <c r="DD52" s="5"/>
      <c r="DE52" s="5"/>
      <c r="DF52" s="5"/>
      <c r="DG52" s="5"/>
      <c r="DH52" s="5"/>
      <c r="DI52" s="5"/>
      <c r="DJ52" s="5">
        <f>SUM(Target_CC[[#This Row],[BC_Jan]:[BC_Des]])</f>
        <v>0</v>
      </c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 t="s">
        <v>160</v>
      </c>
    </row>
    <row r="53" spans="2:128" x14ac:dyDescent="0.3">
      <c r="B53">
        <v>76510280</v>
      </c>
      <c r="C53" t="s">
        <v>210</v>
      </c>
      <c r="D53" t="s">
        <v>157</v>
      </c>
      <c r="E53" t="s">
        <v>157</v>
      </c>
      <c r="F53" t="s">
        <v>158</v>
      </c>
      <c r="G53" t="s">
        <v>22</v>
      </c>
      <c r="H53" t="s">
        <v>159</v>
      </c>
      <c r="I53" t="s">
        <v>31</v>
      </c>
      <c r="J53" s="5">
        <v>1077120845.5716763</v>
      </c>
      <c r="K53" s="5">
        <v>70633050.92985563</v>
      </c>
      <c r="L53" s="5">
        <v>65829358.562169798</v>
      </c>
      <c r="M53" s="5">
        <v>87168804.285634354</v>
      </c>
      <c r="N53" s="5">
        <v>61526335.389412537</v>
      </c>
      <c r="O53" s="5">
        <v>76451614.961918339</v>
      </c>
      <c r="P53" s="5">
        <v>63880750.319063812</v>
      </c>
      <c r="Q53" s="5">
        <v>79751899.742694616</v>
      </c>
      <c r="R53" s="5">
        <v>50919834.186028168</v>
      </c>
      <c r="S53" s="5">
        <v>70791087.140208408</v>
      </c>
      <c r="T53" s="5">
        <v>83913938.939391047</v>
      </c>
      <c r="U53" s="5">
        <v>71405960.448318139</v>
      </c>
      <c r="V53" s="5">
        <v>79602274.043745205</v>
      </c>
      <c r="W53" s="5">
        <f>SUM(Target_CC[[#This Row],[Target_Sust_Jan]:[Target_Sust_Des]])</f>
        <v>861874908.94843984</v>
      </c>
      <c r="X53" s="5">
        <v>752975.27473664284</v>
      </c>
      <c r="Y53" s="5">
        <v>2746092.9356006458</v>
      </c>
      <c r="Z53" s="5">
        <v>3170002.0727949291</v>
      </c>
      <c r="AA53" s="5">
        <v>7778633.5852337778</v>
      </c>
      <c r="AB53" s="5">
        <v>8443840.4360574484</v>
      </c>
      <c r="AC53" s="5">
        <v>9676960.3121888638</v>
      </c>
      <c r="AD53" s="5">
        <v>13226151.079888135</v>
      </c>
      <c r="AE53" s="5">
        <v>8960848.1085270867</v>
      </c>
      <c r="AF53" s="5">
        <v>12934312.860478327</v>
      </c>
      <c r="AG53" s="5">
        <v>9783266.9880141765</v>
      </c>
      <c r="AH53" s="5">
        <v>8327531.7264676541</v>
      </c>
      <c r="AI53" s="5">
        <v>10633160.551866993</v>
      </c>
      <c r="AJ53" s="5">
        <f>SUM(Target_CC[[#This Row],[Target_Scal_Jan]:[Target_Scal_Des]])</f>
        <v>96433775.93185468</v>
      </c>
      <c r="AK53" s="5">
        <v>71386026.204592273</v>
      </c>
      <c r="AL53" s="5">
        <v>68575451.497770444</v>
      </c>
      <c r="AM53" s="5">
        <v>90338806.358429283</v>
      </c>
      <c r="AN53" s="5">
        <v>69304968.974646315</v>
      </c>
      <c r="AO53" s="5">
        <v>84895455.397975788</v>
      </c>
      <c r="AP53" s="5">
        <v>73557710.631252676</v>
      </c>
      <c r="AQ53" s="5">
        <v>92978050.822582752</v>
      </c>
      <c r="AR53" s="5">
        <v>59880682.294555254</v>
      </c>
      <c r="AS53" s="5">
        <v>83725400.000686735</v>
      </c>
      <c r="AT53" s="5">
        <v>93697205.927405223</v>
      </c>
      <c r="AU53" s="5">
        <v>79733492.174785793</v>
      </c>
      <c r="AV53" s="5">
        <v>90235434.595612198</v>
      </c>
      <c r="AW53" s="5">
        <f>SUM(Target_CC[[#This Row],[Target_Jan]:[Target_Des]])</f>
        <v>958308684.88029468</v>
      </c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>
        <f>SUM(Target_CC[[#This Row],[Target_NGTMA_Jan]:[Target_NGTMA_Des]])</f>
        <v>0</v>
      </c>
      <c r="BK53" s="5">
        <v>71872275</v>
      </c>
      <c r="BL53" s="5">
        <v>70678117</v>
      </c>
      <c r="BM53" s="5">
        <v>70119016</v>
      </c>
      <c r="BN53" s="5">
        <f>Target_CC[[#This Row],[Est_Sust_NP Apr]]+Target_CC[[#This Row],[Est_Sust_POTS Apr]]+Target_CC[[#This Row],[BC_Apr]]</f>
        <v>68490153.400000006</v>
      </c>
      <c r="BO53" s="5">
        <f>Target_CC[[#This Row],[Est_Sust_NP Mei]]+Target_CC[[#This Row],[Est_Sust_POTS Mei]]+Target_CC[[#This Row],[BC_Mei]]</f>
        <v>68490153.400000006</v>
      </c>
      <c r="BP53" s="5">
        <f>Target_CC[[#This Row],[Est_Sust_NP Jun]]+Target_CC[[#This Row],[Est_Sust_POTS Jun]]+Target_CC[[#This Row],[BC_Jun]]</f>
        <v>68490153.400000006</v>
      </c>
      <c r="BQ53" s="5">
        <f>Target_CC[[#This Row],[Est_Sust_NP Jul]]+Target_CC[[#This Row],[Est_Sust_POTS Jul]]+Target_CC[[#This Row],[BC_Jul]]</f>
        <v>68490153.400000006</v>
      </c>
      <c r="BR53" s="5">
        <f>Target_CC[[#This Row],[Est_Sust_NP Agu]]+Target_CC[[#This Row],[Est_Sust_POTS Agu]]+Target_CC[[#This Row],[BC_Agu]]</f>
        <v>68490153.400000006</v>
      </c>
      <c r="BS53" s="5">
        <f>Target_CC[[#This Row],[Est_Sust_NP Sep]]+Target_CC[[#This Row],[Est_Sust_POTS Sep]]+Target_CC[[#This Row],[BC_Sep]]</f>
        <v>68490153.400000006</v>
      </c>
      <c r="BT53" s="5">
        <f>Target_CC[[#This Row],[Est_Sust_NP Okt]]+Target_CC[[#This Row],[Est_Sust_POTS Okt]]+Target_CC[[#This Row],[BC_Okt]]</f>
        <v>68490153.400000006</v>
      </c>
      <c r="BU53" s="5">
        <f>Target_CC[[#This Row],[Est_Sust_NP Nov]]+Target_CC[[#This Row],[Est_Sust_POTS Nov]]+Target_CC[[#This Row],[BC_Nov]]</f>
        <v>68490153.400000006</v>
      </c>
      <c r="BV53" s="5">
        <f>Target_CC[[#This Row],[Est_Sust_NP Des]]+Target_CC[[#This Row],[Est_Sust_POTS Des]]+Target_CC[[#This Row],[BC_Des]]</f>
        <v>68490153.400000006</v>
      </c>
      <c r="BW53" s="5">
        <f>SUM(Target_CC[[#This Row],[Real_Jan]:[Real_Des]])</f>
        <v>829080788.59999979</v>
      </c>
      <c r="BX53" s="5">
        <v>32577252</v>
      </c>
      <c r="BY53" s="5">
        <v>32577252</v>
      </c>
      <c r="BZ53" s="5">
        <v>32577252</v>
      </c>
      <c r="CA53" s="5">
        <f>Target_CC[[#This Row],[Est_Sust_NP Mar]]*95%</f>
        <v>30948389.399999999</v>
      </c>
      <c r="CB53" s="5">
        <f>Target_CC[[#This Row],[Est_Sust_NP Apr]]</f>
        <v>30948389.399999999</v>
      </c>
      <c r="CC53" s="5">
        <f>Target_CC[[#This Row],[Est_Sust_NP Mei]]</f>
        <v>30948389.399999999</v>
      </c>
      <c r="CD53" s="5">
        <f>Target_CC[[#This Row],[Est_Sust_NP Jun]]</f>
        <v>30948389.399999999</v>
      </c>
      <c r="CE53" s="5">
        <f>Target_CC[[#This Row],[Est_Sust_NP Jul]]</f>
        <v>30948389.399999999</v>
      </c>
      <c r="CF53" s="5">
        <f>Target_CC[[#This Row],[Est_Sust_NP Agu]]</f>
        <v>30948389.399999999</v>
      </c>
      <c r="CG53" s="5">
        <f>Target_CC[[#This Row],[Est_Sust_NP Sep]]</f>
        <v>30948389.399999999</v>
      </c>
      <c r="CH53" s="5">
        <f>Target_CC[[#This Row],[Est_Sust_NP Okt]]</f>
        <v>30948389.399999999</v>
      </c>
      <c r="CI53" s="5">
        <f>Target_CC[[#This Row],[Est_Sust_NP Nov]]</f>
        <v>30948389.399999999</v>
      </c>
      <c r="CJ53" s="5">
        <f>SUM(Target_CC[[#This Row],[Est_Sust_NP Jan]:[Est_Sust_NP Des]])</f>
        <v>376267260.59999996</v>
      </c>
      <c r="CK53" s="5">
        <v>39295023</v>
      </c>
      <c r="CL53" s="5">
        <v>38100865</v>
      </c>
      <c r="CM53" s="5">
        <v>37541764</v>
      </c>
      <c r="CN53" s="5">
        <f>Target_CC[[#This Row],[Est_Sust_POTS Mar]]</f>
        <v>37541764</v>
      </c>
      <c r="CO53" s="5">
        <f>Target_CC[[#This Row],[Est_Sust_POTS Apr]]</f>
        <v>37541764</v>
      </c>
      <c r="CP53" s="5">
        <f>Target_CC[[#This Row],[Est_Sust_POTS Mei]]</f>
        <v>37541764</v>
      </c>
      <c r="CQ53" s="5">
        <f>Target_CC[[#This Row],[Est_Sust_POTS Jun]]</f>
        <v>37541764</v>
      </c>
      <c r="CR53" s="5">
        <f>Target_CC[[#This Row],[Est_Sust_POTS Jul]]</f>
        <v>37541764</v>
      </c>
      <c r="CS53" s="5">
        <f>Target_CC[[#This Row],[Est_Sust_POTS Agu]]</f>
        <v>37541764</v>
      </c>
      <c r="CT53" s="5">
        <f>Target_CC[[#This Row],[Est_Sust_POTS Sep]]</f>
        <v>37541764</v>
      </c>
      <c r="CU53" s="5">
        <f>Target_CC[[#This Row],[Est_Sust_POTS Okt]]</f>
        <v>37541764</v>
      </c>
      <c r="CV53" s="5">
        <f>Target_CC[[#This Row],[Est_Sust_POTS Nov]]</f>
        <v>37541764</v>
      </c>
      <c r="CW53" s="5">
        <f>SUM(Target_CC[[#This Row],[Est_Sust_POTS Jan]:[Est_Sust_POTS Des]])</f>
        <v>452813528</v>
      </c>
      <c r="CX53" s="5"/>
      <c r="CY53" s="5">
        <v>0</v>
      </c>
      <c r="CZ53" s="5">
        <v>0</v>
      </c>
      <c r="DA53" s="5">
        <v>0</v>
      </c>
      <c r="DB53" s="5"/>
      <c r="DC53" s="5"/>
      <c r="DD53" s="5"/>
      <c r="DE53" s="5"/>
      <c r="DF53" s="5"/>
      <c r="DG53" s="5"/>
      <c r="DH53" s="5"/>
      <c r="DI53" s="5"/>
      <c r="DJ53" s="5">
        <f>SUM(Target_CC[[#This Row],[BC_Jan]:[BC_Des]])</f>
        <v>0</v>
      </c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 t="s">
        <v>160</v>
      </c>
    </row>
    <row r="54" spans="2:128" x14ac:dyDescent="0.3">
      <c r="B54">
        <v>76510281</v>
      </c>
      <c r="C54" t="s">
        <v>211</v>
      </c>
      <c r="D54" t="s">
        <v>157</v>
      </c>
      <c r="E54" t="s">
        <v>157</v>
      </c>
      <c r="F54" t="s">
        <v>158</v>
      </c>
      <c r="G54" t="s">
        <v>22</v>
      </c>
      <c r="H54" t="s">
        <v>159</v>
      </c>
      <c r="I54" t="s">
        <v>31</v>
      </c>
      <c r="J54" s="5">
        <v>987873741.70338273</v>
      </c>
      <c r="K54" s="5">
        <v>63503577.437507801</v>
      </c>
      <c r="L54" s="5">
        <v>60313904.949715436</v>
      </c>
      <c r="M54" s="5">
        <v>76550631.713040605</v>
      </c>
      <c r="N54" s="5">
        <v>50807937.458115533</v>
      </c>
      <c r="O54" s="5">
        <v>69373125.941516489</v>
      </c>
      <c r="P54" s="5">
        <v>60961028.873472497</v>
      </c>
      <c r="Q54" s="5">
        <v>69736987.394481346</v>
      </c>
      <c r="R54" s="5">
        <v>43740105.56317924</v>
      </c>
      <c r="S54" s="5">
        <v>58185727.653223239</v>
      </c>
      <c r="T54" s="5">
        <v>73337525.033571079</v>
      </c>
      <c r="U54" s="5">
        <v>62362293.62393675</v>
      </c>
      <c r="V54" s="5">
        <v>69569297.296708599</v>
      </c>
      <c r="W54" s="5">
        <f>SUM(Target_CC[[#This Row],[Target_Sust_Jan]:[Target_Sust_Des]])</f>
        <v>758442142.93846869</v>
      </c>
      <c r="X54" s="5">
        <v>676972.36687754095</v>
      </c>
      <c r="Y54" s="5">
        <v>2516014.0083164051</v>
      </c>
      <c r="Z54" s="5">
        <v>2783859.0100299418</v>
      </c>
      <c r="AA54" s="5">
        <v>6423531.0978095978</v>
      </c>
      <c r="AB54" s="5">
        <v>7662043.58524625</v>
      </c>
      <c r="AC54" s="5">
        <v>9234667.0014416724</v>
      </c>
      <c r="AD54" s="5">
        <v>11565265.957443893</v>
      </c>
      <c r="AE54" s="5">
        <v>7697362.8934191614</v>
      </c>
      <c r="AF54" s="5">
        <v>10631174.571324132</v>
      </c>
      <c r="AG54" s="5">
        <v>8550195.5540642291</v>
      </c>
      <c r="AH54" s="5">
        <v>7272837.9455731586</v>
      </c>
      <c r="AI54" s="5">
        <v>9292969.5353922546</v>
      </c>
      <c r="AJ54" s="5">
        <f>SUM(Target_CC[[#This Row],[Target_Scal_Jan]:[Target_Scal_Des]])</f>
        <v>84306893.52693823</v>
      </c>
      <c r="AK54" s="5">
        <v>64180549.804385342</v>
      </c>
      <c r="AL54" s="5">
        <v>62829918.958031841</v>
      </c>
      <c r="AM54" s="5">
        <v>79334490.723070547</v>
      </c>
      <c r="AN54" s="5">
        <v>57231468.555925131</v>
      </c>
      <c r="AO54" s="5">
        <v>77035169.526762739</v>
      </c>
      <c r="AP54" s="5">
        <v>70195695.874914169</v>
      </c>
      <c r="AQ54" s="5">
        <v>81302253.351925239</v>
      </c>
      <c r="AR54" s="5">
        <v>51437468.456598401</v>
      </c>
      <c r="AS54" s="5">
        <v>68816902.224547371</v>
      </c>
      <c r="AT54" s="5">
        <v>81887720.587635309</v>
      </c>
      <c r="AU54" s="5">
        <v>69635131.569509909</v>
      </c>
      <c r="AV54" s="5">
        <v>78862266.832100853</v>
      </c>
      <c r="AW54" s="5">
        <f>SUM(Target_CC[[#This Row],[Target_Jan]:[Target_Des]])</f>
        <v>842749036.46540678</v>
      </c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>
        <f>SUM(Target_CC[[#This Row],[Target_NGTMA_Jan]:[Target_NGTMA_Des]])</f>
        <v>0</v>
      </c>
      <c r="BK54" s="5">
        <v>65022487</v>
      </c>
      <c r="BL54" s="5">
        <v>64812116</v>
      </c>
      <c r="BM54" s="5">
        <v>64819466</v>
      </c>
      <c r="BN54" s="5">
        <f>Target_CC[[#This Row],[Est_Sust_NP Apr]]+Target_CC[[#This Row],[Est_Sust_POTS Apr]]+Target_CC[[#This Row],[BC_Apr]]</f>
        <v>63513159.700000003</v>
      </c>
      <c r="BO54" s="5">
        <f>Target_CC[[#This Row],[Est_Sust_NP Mei]]+Target_CC[[#This Row],[Est_Sust_POTS Mei]]+Target_CC[[#This Row],[BC_Mei]]</f>
        <v>63513159.700000003</v>
      </c>
      <c r="BP54" s="5">
        <f>Target_CC[[#This Row],[Est_Sust_NP Jun]]+Target_CC[[#This Row],[Est_Sust_POTS Jun]]+Target_CC[[#This Row],[BC_Jun]]</f>
        <v>63513159.700000003</v>
      </c>
      <c r="BQ54" s="5">
        <f>Target_CC[[#This Row],[Est_Sust_NP Jul]]+Target_CC[[#This Row],[Est_Sust_POTS Jul]]+Target_CC[[#This Row],[BC_Jul]]</f>
        <v>63513159.700000003</v>
      </c>
      <c r="BR54" s="5">
        <f>Target_CC[[#This Row],[Est_Sust_NP Agu]]+Target_CC[[#This Row],[Est_Sust_POTS Agu]]+Target_CC[[#This Row],[BC_Agu]]</f>
        <v>63513159.700000003</v>
      </c>
      <c r="BS54" s="5">
        <f>Target_CC[[#This Row],[Est_Sust_NP Sep]]+Target_CC[[#This Row],[Est_Sust_POTS Sep]]+Target_CC[[#This Row],[BC_Sep]]</f>
        <v>63513159.700000003</v>
      </c>
      <c r="BT54" s="5">
        <f>Target_CC[[#This Row],[Est_Sust_NP Okt]]+Target_CC[[#This Row],[Est_Sust_POTS Okt]]+Target_CC[[#This Row],[BC_Okt]]</f>
        <v>63513159.700000003</v>
      </c>
      <c r="BU54" s="5">
        <f>Target_CC[[#This Row],[Est_Sust_NP Nov]]+Target_CC[[#This Row],[Est_Sust_POTS Nov]]+Target_CC[[#This Row],[BC_Nov]]</f>
        <v>63513159.700000003</v>
      </c>
      <c r="BV54" s="5">
        <f>Target_CC[[#This Row],[Est_Sust_NP Des]]+Target_CC[[#This Row],[Est_Sust_POTS Des]]+Target_CC[[#This Row],[BC_Des]]</f>
        <v>63513159.700000003</v>
      </c>
      <c r="BW54" s="5">
        <f>SUM(Target_CC[[#This Row],[Real_Jan]:[Real_Des]])</f>
        <v>766272506.30000007</v>
      </c>
      <c r="BX54" s="5">
        <v>26126126</v>
      </c>
      <c r="BY54" s="5">
        <v>26126126</v>
      </c>
      <c r="BZ54" s="5">
        <v>26126126</v>
      </c>
      <c r="CA54" s="5">
        <f>Target_CC[[#This Row],[Est_Sust_NP Mar]]*95%</f>
        <v>24819819.699999999</v>
      </c>
      <c r="CB54" s="5">
        <f>Target_CC[[#This Row],[Est_Sust_NP Apr]]</f>
        <v>24819819.699999999</v>
      </c>
      <c r="CC54" s="5">
        <f>Target_CC[[#This Row],[Est_Sust_NP Mei]]</f>
        <v>24819819.699999999</v>
      </c>
      <c r="CD54" s="5">
        <f>Target_CC[[#This Row],[Est_Sust_NP Jun]]</f>
        <v>24819819.699999999</v>
      </c>
      <c r="CE54" s="5">
        <f>Target_CC[[#This Row],[Est_Sust_NP Jul]]</f>
        <v>24819819.699999999</v>
      </c>
      <c r="CF54" s="5">
        <f>Target_CC[[#This Row],[Est_Sust_NP Agu]]</f>
        <v>24819819.699999999</v>
      </c>
      <c r="CG54" s="5">
        <f>Target_CC[[#This Row],[Est_Sust_NP Sep]]</f>
        <v>24819819.699999999</v>
      </c>
      <c r="CH54" s="5">
        <f>Target_CC[[#This Row],[Est_Sust_NP Okt]]</f>
        <v>24819819.699999999</v>
      </c>
      <c r="CI54" s="5">
        <f>Target_CC[[#This Row],[Est_Sust_NP Nov]]</f>
        <v>24819819.699999999</v>
      </c>
      <c r="CJ54" s="5">
        <f>SUM(Target_CC[[#This Row],[Est_Sust_NP Jan]:[Est_Sust_NP Des]])</f>
        <v>301756755.29999995</v>
      </c>
      <c r="CK54" s="5">
        <v>38896361</v>
      </c>
      <c r="CL54" s="5">
        <v>38685990</v>
      </c>
      <c r="CM54" s="5">
        <v>38693340</v>
      </c>
      <c r="CN54" s="5">
        <f>Target_CC[[#This Row],[Est_Sust_POTS Mar]]</f>
        <v>38693340</v>
      </c>
      <c r="CO54" s="5">
        <f>Target_CC[[#This Row],[Est_Sust_POTS Apr]]</f>
        <v>38693340</v>
      </c>
      <c r="CP54" s="5">
        <f>Target_CC[[#This Row],[Est_Sust_POTS Mei]]</f>
        <v>38693340</v>
      </c>
      <c r="CQ54" s="5">
        <f>Target_CC[[#This Row],[Est_Sust_POTS Jun]]</f>
        <v>38693340</v>
      </c>
      <c r="CR54" s="5">
        <f>Target_CC[[#This Row],[Est_Sust_POTS Jul]]</f>
        <v>38693340</v>
      </c>
      <c r="CS54" s="5">
        <f>Target_CC[[#This Row],[Est_Sust_POTS Agu]]</f>
        <v>38693340</v>
      </c>
      <c r="CT54" s="5">
        <f>Target_CC[[#This Row],[Est_Sust_POTS Sep]]</f>
        <v>38693340</v>
      </c>
      <c r="CU54" s="5">
        <f>Target_CC[[#This Row],[Est_Sust_POTS Okt]]</f>
        <v>38693340</v>
      </c>
      <c r="CV54" s="5">
        <f>Target_CC[[#This Row],[Est_Sust_POTS Nov]]</f>
        <v>38693340</v>
      </c>
      <c r="CW54" s="5">
        <f>SUM(Target_CC[[#This Row],[Est_Sust_POTS Jan]:[Est_Sust_POTS Des]])</f>
        <v>464515751</v>
      </c>
      <c r="CX54" s="5"/>
      <c r="CY54" s="5">
        <v>0</v>
      </c>
      <c r="CZ54" s="5">
        <v>5405406</v>
      </c>
      <c r="DA54" s="5">
        <v>0</v>
      </c>
      <c r="DB54" s="5"/>
      <c r="DC54" s="5"/>
      <c r="DD54" s="5"/>
      <c r="DE54" s="5"/>
      <c r="DF54" s="5"/>
      <c r="DG54" s="5"/>
      <c r="DH54" s="5"/>
      <c r="DI54" s="5"/>
      <c r="DJ54" s="5">
        <f>SUM(Target_CC[[#This Row],[BC_Jan]:[BC_Des]])</f>
        <v>5405406</v>
      </c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 t="s">
        <v>160</v>
      </c>
    </row>
    <row r="55" spans="2:128" x14ac:dyDescent="0.3">
      <c r="B55">
        <v>76510282</v>
      </c>
      <c r="C55" t="s">
        <v>212</v>
      </c>
      <c r="D55" t="s">
        <v>157</v>
      </c>
      <c r="E55" t="s">
        <v>157</v>
      </c>
      <c r="F55" t="s">
        <v>158</v>
      </c>
      <c r="G55" t="s">
        <v>22</v>
      </c>
      <c r="H55" t="s">
        <v>159</v>
      </c>
      <c r="I55" t="s">
        <v>31</v>
      </c>
      <c r="J55" s="5">
        <v>710855796.73518062</v>
      </c>
      <c r="K55" s="5">
        <v>46902332.527655259</v>
      </c>
      <c r="L55" s="5">
        <v>46903325.989395149</v>
      </c>
      <c r="M55" s="5">
        <v>56088013.976557821</v>
      </c>
      <c r="N55" s="5">
        <v>39997155.064029321</v>
      </c>
      <c r="O55" s="5">
        <v>53452175.645808876</v>
      </c>
      <c r="P55" s="5">
        <v>23592189.682842705</v>
      </c>
      <c r="Q55" s="5">
        <v>58413124.698031701</v>
      </c>
      <c r="R55" s="5">
        <v>37116615.303434089</v>
      </c>
      <c r="S55" s="5">
        <v>50390786.968051627</v>
      </c>
      <c r="T55" s="5">
        <v>69334872.558339149</v>
      </c>
      <c r="U55" s="5">
        <v>85562114.970907152</v>
      </c>
      <c r="V55" s="5">
        <v>65772309.05777707</v>
      </c>
      <c r="W55" s="5">
        <f>SUM(Target_CC[[#This Row],[Target_Sust_Jan]:[Target_Sust_Des]])</f>
        <v>633525016.44282997</v>
      </c>
      <c r="X55" s="5">
        <v>499996.76151426882</v>
      </c>
      <c r="Y55" s="5">
        <v>1956587.3793834895</v>
      </c>
      <c r="Z55" s="5">
        <v>2039710.4448287338</v>
      </c>
      <c r="AA55" s="5">
        <v>5056748.6544696763</v>
      </c>
      <c r="AB55" s="5">
        <v>5903624.695673801</v>
      </c>
      <c r="AC55" s="5">
        <v>3573857.2590054423</v>
      </c>
      <c r="AD55" s="5">
        <v>9687302.9331853911</v>
      </c>
      <c r="AE55" s="5">
        <v>6531764.2398758233</v>
      </c>
      <c r="AF55" s="5">
        <v>9206952.8843313456</v>
      </c>
      <c r="AG55" s="5">
        <v>8083538.6634406894</v>
      </c>
      <c r="AH55" s="5">
        <v>9978455.8954235613</v>
      </c>
      <c r="AI55" s="5">
        <v>8785773.1513301209</v>
      </c>
      <c r="AJ55" s="5">
        <f>SUM(Target_CC[[#This Row],[Target_Scal_Jan]:[Target_Scal_Des]])</f>
        <v>71304312.962462336</v>
      </c>
      <c r="AK55" s="5">
        <v>47402329.289169528</v>
      </c>
      <c r="AL55" s="5">
        <v>48859913.368778639</v>
      </c>
      <c r="AM55" s="5">
        <v>58127724.421386555</v>
      </c>
      <c r="AN55" s="5">
        <v>45053903.718498997</v>
      </c>
      <c r="AO55" s="5">
        <v>59355800.341482677</v>
      </c>
      <c r="AP55" s="5">
        <v>27166046.941848148</v>
      </c>
      <c r="AQ55" s="5">
        <v>68100427.631217092</v>
      </c>
      <c r="AR55" s="5">
        <v>43648379.543309912</v>
      </c>
      <c r="AS55" s="5">
        <v>59597739.852382973</v>
      </c>
      <c r="AT55" s="5">
        <v>77418411.221779838</v>
      </c>
      <c r="AU55" s="5">
        <v>95540570.866330713</v>
      </c>
      <c r="AV55" s="5">
        <v>74558082.20910719</v>
      </c>
      <c r="AW55" s="5">
        <f>SUM(Target_CC[[#This Row],[Target_Jan]:[Target_Des]])</f>
        <v>704829329.40529215</v>
      </c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>
        <f>SUM(Target_CC[[#This Row],[Target_NGTMA_Jan]:[Target_NGTMA_Des]])</f>
        <v>0</v>
      </c>
      <c r="BK55" s="5">
        <v>86402611</v>
      </c>
      <c r="BL55" s="5">
        <v>78204735</v>
      </c>
      <c r="BM55" s="5">
        <v>78258692</v>
      </c>
      <c r="BN55" s="5">
        <f>Target_CC[[#This Row],[Est_Sust_NP Apr]]+Target_CC[[#This Row],[Est_Sust_POTS Apr]]+Target_CC[[#This Row],[BC_Apr]]</f>
        <v>74967569.400000006</v>
      </c>
      <c r="BO55" s="5">
        <f>Target_CC[[#This Row],[Est_Sust_NP Mei]]+Target_CC[[#This Row],[Est_Sust_POTS Mei]]+Target_CC[[#This Row],[BC_Mei]]</f>
        <v>74967569.400000006</v>
      </c>
      <c r="BP55" s="5">
        <f>Target_CC[[#This Row],[Est_Sust_NP Jun]]+Target_CC[[#This Row],[Est_Sust_POTS Jun]]+Target_CC[[#This Row],[BC_Jun]]</f>
        <v>74967569.400000006</v>
      </c>
      <c r="BQ55" s="5">
        <f>Target_CC[[#This Row],[Est_Sust_NP Jul]]+Target_CC[[#This Row],[Est_Sust_POTS Jul]]+Target_CC[[#This Row],[BC_Jul]]</f>
        <v>74967569.400000006</v>
      </c>
      <c r="BR55" s="5">
        <f>Target_CC[[#This Row],[Est_Sust_NP Agu]]+Target_CC[[#This Row],[Est_Sust_POTS Agu]]+Target_CC[[#This Row],[BC_Agu]]</f>
        <v>74967569.400000006</v>
      </c>
      <c r="BS55" s="5">
        <f>Target_CC[[#This Row],[Est_Sust_NP Sep]]+Target_CC[[#This Row],[Est_Sust_POTS Sep]]+Target_CC[[#This Row],[BC_Sep]]</f>
        <v>74967569.400000006</v>
      </c>
      <c r="BT55" s="5">
        <f>Target_CC[[#This Row],[Est_Sust_NP Okt]]+Target_CC[[#This Row],[Est_Sust_POTS Okt]]+Target_CC[[#This Row],[BC_Okt]]</f>
        <v>74967569.400000006</v>
      </c>
      <c r="BU55" s="5">
        <f>Target_CC[[#This Row],[Est_Sust_NP Nov]]+Target_CC[[#This Row],[Est_Sust_POTS Nov]]+Target_CC[[#This Row],[BC_Nov]]</f>
        <v>74967569.400000006</v>
      </c>
      <c r="BV55" s="5">
        <f>Target_CC[[#This Row],[Est_Sust_NP Des]]+Target_CC[[#This Row],[Est_Sust_POTS Des]]+Target_CC[[#This Row],[BC_Des]]</f>
        <v>74967569.400000006</v>
      </c>
      <c r="BW55" s="5">
        <f>SUM(Target_CC[[#This Row],[Real_Jan]:[Real_Des]])</f>
        <v>917574162.59999979</v>
      </c>
      <c r="BX55" s="5">
        <v>65822452</v>
      </c>
      <c r="BY55" s="5">
        <v>65822452</v>
      </c>
      <c r="BZ55" s="5">
        <v>65822452</v>
      </c>
      <c r="CA55" s="5">
        <f>Target_CC[[#This Row],[Est_Sust_NP Mar]]*95%</f>
        <v>62531329.399999999</v>
      </c>
      <c r="CB55" s="5">
        <f>Target_CC[[#This Row],[Est_Sust_NP Apr]]</f>
        <v>62531329.399999999</v>
      </c>
      <c r="CC55" s="5">
        <f>Target_CC[[#This Row],[Est_Sust_NP Mei]]</f>
        <v>62531329.399999999</v>
      </c>
      <c r="CD55" s="5">
        <f>Target_CC[[#This Row],[Est_Sust_NP Jun]]</f>
        <v>62531329.399999999</v>
      </c>
      <c r="CE55" s="5">
        <f>Target_CC[[#This Row],[Est_Sust_NP Jul]]</f>
        <v>62531329.399999999</v>
      </c>
      <c r="CF55" s="5">
        <f>Target_CC[[#This Row],[Est_Sust_NP Agu]]</f>
        <v>62531329.399999999</v>
      </c>
      <c r="CG55" s="5">
        <f>Target_CC[[#This Row],[Est_Sust_NP Sep]]</f>
        <v>62531329.399999999</v>
      </c>
      <c r="CH55" s="5">
        <f>Target_CC[[#This Row],[Est_Sust_NP Okt]]</f>
        <v>62531329.399999999</v>
      </c>
      <c r="CI55" s="5">
        <f>Target_CC[[#This Row],[Est_Sust_NP Nov]]</f>
        <v>62531329.399999999</v>
      </c>
      <c r="CJ55" s="5">
        <f>SUM(Target_CC[[#This Row],[Est_Sust_NP Jan]:[Est_Sust_NP Des]])</f>
        <v>760249320.5999999</v>
      </c>
      <c r="CK55" s="5">
        <v>12689240</v>
      </c>
      <c r="CL55" s="5">
        <v>12382283</v>
      </c>
      <c r="CM55" s="5">
        <v>12436240</v>
      </c>
      <c r="CN55" s="5">
        <f>Target_CC[[#This Row],[Est_Sust_POTS Mar]]</f>
        <v>12436240</v>
      </c>
      <c r="CO55" s="5">
        <f>Target_CC[[#This Row],[Est_Sust_POTS Apr]]</f>
        <v>12436240</v>
      </c>
      <c r="CP55" s="5">
        <f>Target_CC[[#This Row],[Est_Sust_POTS Mei]]</f>
        <v>12436240</v>
      </c>
      <c r="CQ55" s="5">
        <f>Target_CC[[#This Row],[Est_Sust_POTS Jun]]</f>
        <v>12436240</v>
      </c>
      <c r="CR55" s="5">
        <f>Target_CC[[#This Row],[Est_Sust_POTS Jul]]</f>
        <v>12436240</v>
      </c>
      <c r="CS55" s="5">
        <f>Target_CC[[#This Row],[Est_Sust_POTS Agu]]</f>
        <v>12436240</v>
      </c>
      <c r="CT55" s="5">
        <f>Target_CC[[#This Row],[Est_Sust_POTS Sep]]</f>
        <v>12436240</v>
      </c>
      <c r="CU55" s="5">
        <f>Target_CC[[#This Row],[Est_Sust_POTS Okt]]</f>
        <v>12436240</v>
      </c>
      <c r="CV55" s="5">
        <f>Target_CC[[#This Row],[Est_Sust_POTS Nov]]</f>
        <v>12436240</v>
      </c>
      <c r="CW55" s="5">
        <f>SUM(Target_CC[[#This Row],[Est_Sust_POTS Jan]:[Est_Sust_POTS Des]])</f>
        <v>149433923</v>
      </c>
      <c r="CX55" s="5"/>
      <c r="CY55" s="5">
        <v>0</v>
      </c>
      <c r="CZ55" s="5">
        <v>0</v>
      </c>
      <c r="DA55" s="5">
        <v>0</v>
      </c>
      <c r="DB55" s="5"/>
      <c r="DC55" s="5"/>
      <c r="DD55" s="5"/>
      <c r="DE55" s="5"/>
      <c r="DF55" s="5"/>
      <c r="DG55" s="5"/>
      <c r="DH55" s="5"/>
      <c r="DI55" s="5"/>
      <c r="DJ55" s="5">
        <f>SUM(Target_CC[[#This Row],[BC_Jan]:[BC_Des]])</f>
        <v>0</v>
      </c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 t="s">
        <v>160</v>
      </c>
    </row>
    <row r="56" spans="2:128" x14ac:dyDescent="0.3">
      <c r="B56">
        <v>76510283</v>
      </c>
      <c r="C56" t="s">
        <v>213</v>
      </c>
      <c r="D56" t="s">
        <v>157</v>
      </c>
      <c r="E56" t="s">
        <v>157</v>
      </c>
      <c r="F56" t="s">
        <v>158</v>
      </c>
      <c r="G56" t="s">
        <v>22</v>
      </c>
      <c r="H56" t="s">
        <v>159</v>
      </c>
      <c r="I56" t="s">
        <v>31</v>
      </c>
      <c r="J56" s="5">
        <v>856763177.2750473</v>
      </c>
      <c r="K56" s="5">
        <v>52979419.302919559</v>
      </c>
      <c r="L56" s="5">
        <v>177029752.18998963</v>
      </c>
      <c r="M56" s="5">
        <v>225590169.8856529</v>
      </c>
      <c r="N56" s="5">
        <v>128544735.56304301</v>
      </c>
      <c r="O56" s="5">
        <v>177355148.23552492</v>
      </c>
      <c r="P56" s="5">
        <v>172477154.23410922</v>
      </c>
      <c r="Q56" s="5">
        <v>197923837.07698411</v>
      </c>
      <c r="R56" s="5">
        <v>126128113.29281108</v>
      </c>
      <c r="S56" s="5">
        <v>66731784.650536038</v>
      </c>
      <c r="T56" s="5">
        <v>225855415.35760894</v>
      </c>
      <c r="U56" s="5">
        <v>192190034.93224555</v>
      </c>
      <c r="V56" s="5">
        <v>214250515.40657368</v>
      </c>
      <c r="W56" s="5">
        <f>SUM(Target_CC[[#This Row],[Target_Sust_Jan]:[Target_Sust_Des]])</f>
        <v>1957056080.1279988</v>
      </c>
      <c r="X56" s="5">
        <v>564780.82540451735</v>
      </c>
      <c r="Y56" s="5">
        <v>7384853.2402294278</v>
      </c>
      <c r="Z56" s="5">
        <v>8203867.3353413641</v>
      </c>
      <c r="AA56" s="5">
        <v>16251616.335136786</v>
      </c>
      <c r="AB56" s="5">
        <v>19588318.349586755</v>
      </c>
      <c r="AC56" s="5">
        <v>26127660.804645538</v>
      </c>
      <c r="AD56" s="5">
        <v>32823927.45423159</v>
      </c>
      <c r="AE56" s="5">
        <v>22195965.157759562</v>
      </c>
      <c r="AF56" s="5">
        <v>12192633.497753583</v>
      </c>
      <c r="AG56" s="5">
        <v>26331785.36319533</v>
      </c>
      <c r="AH56" s="5">
        <v>22413655.713903338</v>
      </c>
      <c r="AI56" s="5">
        <v>28619284.51172629</v>
      </c>
      <c r="AJ56" s="5">
        <f>SUM(Target_CC[[#This Row],[Target_Scal_Jan]:[Target_Scal_Des]])</f>
        <v>222698348.58891407</v>
      </c>
      <c r="AK56" s="5">
        <v>53544200.128324077</v>
      </c>
      <c r="AL56" s="5">
        <v>184414605.43021905</v>
      </c>
      <c r="AM56" s="5">
        <v>233794037.22099426</v>
      </c>
      <c r="AN56" s="5">
        <v>144796351.8981798</v>
      </c>
      <c r="AO56" s="5">
        <v>196943466.58511168</v>
      </c>
      <c r="AP56" s="5">
        <v>198604815.03875476</v>
      </c>
      <c r="AQ56" s="5">
        <v>230747764.5312157</v>
      </c>
      <c r="AR56" s="5">
        <v>148324078.45057064</v>
      </c>
      <c r="AS56" s="5">
        <v>78924418.148289621</v>
      </c>
      <c r="AT56" s="5">
        <v>252187200.72080427</v>
      </c>
      <c r="AU56" s="5">
        <v>214603690.64614889</v>
      </c>
      <c r="AV56" s="5">
        <v>242869799.91829997</v>
      </c>
      <c r="AW56" s="5">
        <f>SUM(Target_CC[[#This Row],[Target_Jan]:[Target_Des]])</f>
        <v>2179754428.7169127</v>
      </c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>
        <f>SUM(Target_CC[[#This Row],[Target_NGTMA_Jan]:[Target_NGTMA_Des]])</f>
        <v>0</v>
      </c>
      <c r="BK56" s="5">
        <v>171210419</v>
      </c>
      <c r="BL56" s="5">
        <v>171168581</v>
      </c>
      <c r="BM56" s="5">
        <v>168367545</v>
      </c>
      <c r="BN56" s="5">
        <f>Target_CC[[#This Row],[Est_Sust_NP Apr]]+Target_CC[[#This Row],[Est_Sust_POTS Apr]]+Target_CC[[#This Row],[BC_Apr]]</f>
        <v>161253948.65000001</v>
      </c>
      <c r="BO56" s="5">
        <f>Target_CC[[#This Row],[Est_Sust_NP Mei]]+Target_CC[[#This Row],[Est_Sust_POTS Mei]]+Target_CC[[#This Row],[BC_Mei]]</f>
        <v>161253948.65000001</v>
      </c>
      <c r="BP56" s="5">
        <f>Target_CC[[#This Row],[Est_Sust_NP Jun]]+Target_CC[[#This Row],[Est_Sust_POTS Jun]]+Target_CC[[#This Row],[BC_Jun]]</f>
        <v>161253948.65000001</v>
      </c>
      <c r="BQ56" s="5">
        <f>Target_CC[[#This Row],[Est_Sust_NP Jul]]+Target_CC[[#This Row],[Est_Sust_POTS Jul]]+Target_CC[[#This Row],[BC_Jul]]</f>
        <v>161253948.65000001</v>
      </c>
      <c r="BR56" s="5">
        <f>Target_CC[[#This Row],[Est_Sust_NP Agu]]+Target_CC[[#This Row],[Est_Sust_POTS Agu]]+Target_CC[[#This Row],[BC_Agu]]</f>
        <v>161253948.65000001</v>
      </c>
      <c r="BS56" s="5">
        <f>Target_CC[[#This Row],[Est_Sust_NP Sep]]+Target_CC[[#This Row],[Est_Sust_POTS Sep]]+Target_CC[[#This Row],[BC_Sep]]</f>
        <v>161253948.65000001</v>
      </c>
      <c r="BT56" s="5">
        <f>Target_CC[[#This Row],[Est_Sust_NP Okt]]+Target_CC[[#This Row],[Est_Sust_POTS Okt]]+Target_CC[[#This Row],[BC_Okt]]</f>
        <v>161253948.65000001</v>
      </c>
      <c r="BU56" s="5">
        <f>Target_CC[[#This Row],[Est_Sust_NP Nov]]+Target_CC[[#This Row],[Est_Sust_POTS Nov]]+Target_CC[[#This Row],[BC_Nov]]</f>
        <v>161253948.65000001</v>
      </c>
      <c r="BV56" s="5">
        <f>Target_CC[[#This Row],[Est_Sust_NP Des]]+Target_CC[[#This Row],[Est_Sust_POTS Des]]+Target_CC[[#This Row],[BC_Des]]</f>
        <v>161253948.65000001</v>
      </c>
      <c r="BW56" s="5">
        <f>SUM(Target_CC[[#This Row],[Real_Jan]:[Real_Des]])</f>
        <v>1962032082.8500004</v>
      </c>
      <c r="BX56" s="5">
        <v>143347194</v>
      </c>
      <c r="BY56" s="5">
        <v>143754053</v>
      </c>
      <c r="BZ56" s="5">
        <v>142271927</v>
      </c>
      <c r="CA56" s="5">
        <f>Target_CC[[#This Row],[Est_Sust_NP Mar]]*95%</f>
        <v>135158330.65000001</v>
      </c>
      <c r="CB56" s="5">
        <f>Target_CC[[#This Row],[Est_Sust_NP Apr]]</f>
        <v>135158330.65000001</v>
      </c>
      <c r="CC56" s="5">
        <f>Target_CC[[#This Row],[Est_Sust_NP Mei]]</f>
        <v>135158330.65000001</v>
      </c>
      <c r="CD56" s="5">
        <f>Target_CC[[#This Row],[Est_Sust_NP Jun]]</f>
        <v>135158330.65000001</v>
      </c>
      <c r="CE56" s="5">
        <f>Target_CC[[#This Row],[Est_Sust_NP Jul]]</f>
        <v>135158330.65000001</v>
      </c>
      <c r="CF56" s="5">
        <f>Target_CC[[#This Row],[Est_Sust_NP Agu]]</f>
        <v>135158330.65000001</v>
      </c>
      <c r="CG56" s="5">
        <f>Target_CC[[#This Row],[Est_Sust_NP Sep]]</f>
        <v>135158330.65000001</v>
      </c>
      <c r="CH56" s="5">
        <f>Target_CC[[#This Row],[Est_Sust_NP Okt]]</f>
        <v>135158330.65000001</v>
      </c>
      <c r="CI56" s="5">
        <f>Target_CC[[#This Row],[Est_Sust_NP Nov]]</f>
        <v>135158330.65000001</v>
      </c>
      <c r="CJ56" s="5">
        <f>SUM(Target_CC[[#This Row],[Est_Sust_NP Jan]:[Est_Sust_NP Des]])</f>
        <v>1645798149.8500004</v>
      </c>
      <c r="CK56" s="5">
        <v>27863225</v>
      </c>
      <c r="CL56" s="5">
        <v>27414528</v>
      </c>
      <c r="CM56" s="5">
        <v>26095618</v>
      </c>
      <c r="CN56" s="5">
        <f>Target_CC[[#This Row],[Est_Sust_POTS Mar]]</f>
        <v>26095618</v>
      </c>
      <c r="CO56" s="5">
        <f>Target_CC[[#This Row],[Est_Sust_POTS Apr]]</f>
        <v>26095618</v>
      </c>
      <c r="CP56" s="5">
        <f>Target_CC[[#This Row],[Est_Sust_POTS Mei]]</f>
        <v>26095618</v>
      </c>
      <c r="CQ56" s="5">
        <f>Target_CC[[#This Row],[Est_Sust_POTS Jun]]</f>
        <v>26095618</v>
      </c>
      <c r="CR56" s="5">
        <f>Target_CC[[#This Row],[Est_Sust_POTS Jul]]</f>
        <v>26095618</v>
      </c>
      <c r="CS56" s="5">
        <f>Target_CC[[#This Row],[Est_Sust_POTS Agu]]</f>
        <v>26095618</v>
      </c>
      <c r="CT56" s="5">
        <f>Target_CC[[#This Row],[Est_Sust_POTS Sep]]</f>
        <v>26095618</v>
      </c>
      <c r="CU56" s="5">
        <f>Target_CC[[#This Row],[Est_Sust_POTS Okt]]</f>
        <v>26095618</v>
      </c>
      <c r="CV56" s="5">
        <f>Target_CC[[#This Row],[Est_Sust_POTS Nov]]</f>
        <v>26095618</v>
      </c>
      <c r="CW56" s="5">
        <f>SUM(Target_CC[[#This Row],[Est_Sust_POTS Jan]:[Est_Sust_POTS Des]])</f>
        <v>316233933</v>
      </c>
      <c r="CX56" s="5"/>
      <c r="CY56" s="5">
        <v>0</v>
      </c>
      <c r="CZ56" s="5">
        <v>0</v>
      </c>
      <c r="DA56" s="5">
        <v>0</v>
      </c>
      <c r="DB56" s="5"/>
      <c r="DC56" s="5"/>
      <c r="DD56" s="5"/>
      <c r="DE56" s="5"/>
      <c r="DF56" s="5"/>
      <c r="DG56" s="5"/>
      <c r="DH56" s="5"/>
      <c r="DI56" s="5"/>
      <c r="DJ56" s="5">
        <f>SUM(Target_CC[[#This Row],[BC_Jan]:[BC_Des]])</f>
        <v>0</v>
      </c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 t="s">
        <v>160</v>
      </c>
    </row>
    <row r="57" spans="2:128" x14ac:dyDescent="0.3">
      <c r="B57">
        <v>76510284</v>
      </c>
      <c r="C57" t="s">
        <v>214</v>
      </c>
      <c r="D57" t="s">
        <v>157</v>
      </c>
      <c r="E57" t="s">
        <v>157</v>
      </c>
      <c r="F57" t="s">
        <v>158</v>
      </c>
      <c r="G57" t="s">
        <v>22</v>
      </c>
      <c r="H57" t="s">
        <v>159</v>
      </c>
      <c r="I57" t="s">
        <v>31</v>
      </c>
      <c r="J57" s="5">
        <v>923752668.76203477</v>
      </c>
      <c r="K57" s="5">
        <v>55832258.114530981</v>
      </c>
      <c r="L57" s="5">
        <v>52112514.268641494</v>
      </c>
      <c r="M57" s="5">
        <v>69252670.879870743</v>
      </c>
      <c r="N57" s="5">
        <v>44930147.393239915</v>
      </c>
      <c r="O57" s="5">
        <v>57844072.04863973</v>
      </c>
      <c r="P57" s="5">
        <v>49436838.278893545</v>
      </c>
      <c r="Q57" s="5">
        <v>83033985.727662861</v>
      </c>
      <c r="R57" s="5">
        <v>43548731.312348485</v>
      </c>
      <c r="S57" s="5">
        <v>59021276.926678516</v>
      </c>
      <c r="T57" s="5">
        <v>80128180.80157119</v>
      </c>
      <c r="U57" s="5">
        <v>87622781.295784235</v>
      </c>
      <c r="V57" s="5">
        <v>76011035.680262625</v>
      </c>
      <c r="W57" s="5">
        <f>SUM(Target_CC[[#This Row],[Target_Sust_Jan]:[Target_Sust_Des]])</f>
        <v>758774492.72812438</v>
      </c>
      <c r="X57" s="5">
        <v>595193.17570898682</v>
      </c>
      <c r="Y57" s="5">
        <v>2173890.3494609296</v>
      </c>
      <c r="Z57" s="5">
        <v>2518459.5800628066</v>
      </c>
      <c r="AA57" s="5">
        <v>5680415.5698618293</v>
      </c>
      <c r="AB57" s="5">
        <v>6388695.8410730287</v>
      </c>
      <c r="AC57" s="5">
        <v>7488927.7222873271</v>
      </c>
      <c r="AD57" s="5">
        <v>13770456.171483785</v>
      </c>
      <c r="AE57" s="5">
        <v>7663684.9441290572</v>
      </c>
      <c r="AF57" s="5">
        <v>10783838.644582547</v>
      </c>
      <c r="AG57" s="5">
        <v>9341897.1383508146</v>
      </c>
      <c r="AH57" s="5">
        <v>10218775.668315589</v>
      </c>
      <c r="AI57" s="5">
        <v>10153447.948707581</v>
      </c>
      <c r="AJ57" s="5">
        <f>SUM(Target_CC[[#This Row],[Target_Scal_Jan]:[Target_Scal_Des]])</f>
        <v>86777682.754024282</v>
      </c>
      <c r="AK57" s="5">
        <v>56427451.290239967</v>
      </c>
      <c r="AL57" s="5">
        <v>54286404.618102424</v>
      </c>
      <c r="AM57" s="5">
        <v>71771130.459933549</v>
      </c>
      <c r="AN57" s="5">
        <v>50610562.963101745</v>
      </c>
      <c r="AO57" s="5">
        <v>64232767.889712758</v>
      </c>
      <c r="AP57" s="5">
        <v>56925766.001180872</v>
      </c>
      <c r="AQ57" s="5">
        <v>96804441.899146646</v>
      </c>
      <c r="AR57" s="5">
        <v>51212416.256477542</v>
      </c>
      <c r="AS57" s="5">
        <v>69805115.571261063</v>
      </c>
      <c r="AT57" s="5">
        <v>89470077.939922005</v>
      </c>
      <c r="AU57" s="5">
        <v>97841556.964099824</v>
      </c>
      <c r="AV57" s="5">
        <v>86164483.628970206</v>
      </c>
      <c r="AW57" s="5">
        <f>SUM(Target_CC[[#This Row],[Target_Jan]:[Target_Des]])</f>
        <v>845552175.48214865</v>
      </c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>
        <f>SUM(Target_CC[[#This Row],[Target_NGTMA_Jan]:[Target_NGTMA_Des]])</f>
        <v>0</v>
      </c>
      <c r="BK57" s="5">
        <v>56825454</v>
      </c>
      <c r="BL57" s="5">
        <v>87496588</v>
      </c>
      <c r="BM57" s="5">
        <v>79417797</v>
      </c>
      <c r="BN57" s="5">
        <f>Target_CC[[#This Row],[Est_Sust_NP Apr]]+Target_CC[[#This Row],[Est_Sust_POTS Apr]]+Target_CC[[#This Row],[BC_Apr]]</f>
        <v>76446267.150000006</v>
      </c>
      <c r="BO57" s="5">
        <f>Target_CC[[#This Row],[Est_Sust_NP Mei]]+Target_CC[[#This Row],[Est_Sust_POTS Mei]]+Target_CC[[#This Row],[BC_Mei]]</f>
        <v>76446267.150000006</v>
      </c>
      <c r="BP57" s="5">
        <f>Target_CC[[#This Row],[Est_Sust_NP Jun]]+Target_CC[[#This Row],[Est_Sust_POTS Jun]]+Target_CC[[#This Row],[BC_Jun]]</f>
        <v>76446267.150000006</v>
      </c>
      <c r="BQ57" s="5">
        <f>Target_CC[[#This Row],[Est_Sust_NP Jul]]+Target_CC[[#This Row],[Est_Sust_POTS Jul]]+Target_CC[[#This Row],[BC_Jul]]</f>
        <v>76446267.150000006</v>
      </c>
      <c r="BR57" s="5">
        <f>Target_CC[[#This Row],[Est_Sust_NP Agu]]+Target_CC[[#This Row],[Est_Sust_POTS Agu]]+Target_CC[[#This Row],[BC_Agu]]</f>
        <v>76446267.150000006</v>
      </c>
      <c r="BS57" s="5">
        <f>Target_CC[[#This Row],[Est_Sust_NP Sep]]+Target_CC[[#This Row],[Est_Sust_POTS Sep]]+Target_CC[[#This Row],[BC_Sep]]</f>
        <v>76446267.150000006</v>
      </c>
      <c r="BT57" s="5">
        <f>Target_CC[[#This Row],[Est_Sust_NP Okt]]+Target_CC[[#This Row],[Est_Sust_POTS Okt]]+Target_CC[[#This Row],[BC_Okt]]</f>
        <v>76446267.150000006</v>
      </c>
      <c r="BU57" s="5">
        <f>Target_CC[[#This Row],[Est_Sust_NP Nov]]+Target_CC[[#This Row],[Est_Sust_POTS Nov]]+Target_CC[[#This Row],[BC_Nov]]</f>
        <v>76446267.150000006</v>
      </c>
      <c r="BV57" s="5">
        <f>Target_CC[[#This Row],[Est_Sust_NP Des]]+Target_CC[[#This Row],[Est_Sust_POTS Des]]+Target_CC[[#This Row],[BC_Des]]</f>
        <v>76446267.150000006</v>
      </c>
      <c r="BW57" s="5">
        <f>SUM(Target_CC[[#This Row],[Real_Jan]:[Real_Des]])</f>
        <v>911756243.34999979</v>
      </c>
      <c r="BX57" s="5">
        <v>36003254</v>
      </c>
      <c r="BY57" s="5">
        <v>67009388</v>
      </c>
      <c r="BZ57" s="5">
        <v>59430597</v>
      </c>
      <c r="CA57" s="5">
        <f>Target_CC[[#This Row],[Est_Sust_NP Mar]]*95%</f>
        <v>56459067.149999999</v>
      </c>
      <c r="CB57" s="5">
        <f>Target_CC[[#This Row],[Est_Sust_NP Apr]]</f>
        <v>56459067.149999999</v>
      </c>
      <c r="CC57" s="5">
        <f>Target_CC[[#This Row],[Est_Sust_NP Mei]]</f>
        <v>56459067.149999999</v>
      </c>
      <c r="CD57" s="5">
        <f>Target_CC[[#This Row],[Est_Sust_NP Jun]]</f>
        <v>56459067.149999999</v>
      </c>
      <c r="CE57" s="5">
        <f>Target_CC[[#This Row],[Est_Sust_NP Jul]]</f>
        <v>56459067.149999999</v>
      </c>
      <c r="CF57" s="5">
        <f>Target_CC[[#This Row],[Est_Sust_NP Agu]]</f>
        <v>56459067.149999999</v>
      </c>
      <c r="CG57" s="5">
        <f>Target_CC[[#This Row],[Est_Sust_NP Sep]]</f>
        <v>56459067.149999999</v>
      </c>
      <c r="CH57" s="5">
        <f>Target_CC[[#This Row],[Est_Sust_NP Okt]]</f>
        <v>56459067.149999999</v>
      </c>
      <c r="CI57" s="5">
        <f>Target_CC[[#This Row],[Est_Sust_NP Nov]]</f>
        <v>56459067.149999999</v>
      </c>
      <c r="CJ57" s="5">
        <f>SUM(Target_CC[[#This Row],[Est_Sust_NP Jan]:[Est_Sust_NP Des]])</f>
        <v>670574843.3499999</v>
      </c>
      <c r="CK57" s="5">
        <v>20822200</v>
      </c>
      <c r="CL57" s="5">
        <v>20487200</v>
      </c>
      <c r="CM57" s="5">
        <v>19987200</v>
      </c>
      <c r="CN57" s="5">
        <f>Target_CC[[#This Row],[Est_Sust_POTS Mar]]</f>
        <v>19987200</v>
      </c>
      <c r="CO57" s="5">
        <f>Target_CC[[#This Row],[Est_Sust_POTS Apr]]</f>
        <v>19987200</v>
      </c>
      <c r="CP57" s="5">
        <f>Target_CC[[#This Row],[Est_Sust_POTS Mei]]</f>
        <v>19987200</v>
      </c>
      <c r="CQ57" s="5">
        <f>Target_CC[[#This Row],[Est_Sust_POTS Jun]]</f>
        <v>19987200</v>
      </c>
      <c r="CR57" s="5">
        <f>Target_CC[[#This Row],[Est_Sust_POTS Jul]]</f>
        <v>19987200</v>
      </c>
      <c r="CS57" s="5">
        <f>Target_CC[[#This Row],[Est_Sust_POTS Agu]]</f>
        <v>19987200</v>
      </c>
      <c r="CT57" s="5">
        <f>Target_CC[[#This Row],[Est_Sust_POTS Sep]]</f>
        <v>19987200</v>
      </c>
      <c r="CU57" s="5">
        <f>Target_CC[[#This Row],[Est_Sust_POTS Okt]]</f>
        <v>19987200</v>
      </c>
      <c r="CV57" s="5">
        <f>Target_CC[[#This Row],[Est_Sust_POTS Nov]]</f>
        <v>19987200</v>
      </c>
      <c r="CW57" s="5">
        <f>SUM(Target_CC[[#This Row],[Est_Sust_POTS Jan]:[Est_Sust_POTS Des]])</f>
        <v>241181400</v>
      </c>
      <c r="CX57" s="5"/>
      <c r="CY57" s="5">
        <v>40251784</v>
      </c>
      <c r="CZ57" s="5">
        <v>-5806199</v>
      </c>
      <c r="DA57" s="5">
        <v>0</v>
      </c>
      <c r="DB57" s="5"/>
      <c r="DC57" s="5"/>
      <c r="DD57" s="5"/>
      <c r="DE57" s="5"/>
      <c r="DF57" s="5"/>
      <c r="DG57" s="5"/>
      <c r="DH57" s="5"/>
      <c r="DI57" s="5"/>
      <c r="DJ57" s="5">
        <f>SUM(Target_CC[[#This Row],[BC_Jan]:[BC_Des]])</f>
        <v>34445585</v>
      </c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 t="s">
        <v>160</v>
      </c>
    </row>
    <row r="58" spans="2:128" x14ac:dyDescent="0.3">
      <c r="B58">
        <v>76510285</v>
      </c>
      <c r="C58" t="s">
        <v>215</v>
      </c>
      <c r="D58" t="s">
        <v>157</v>
      </c>
      <c r="E58" t="s">
        <v>157</v>
      </c>
      <c r="F58" t="s">
        <v>158</v>
      </c>
      <c r="G58" t="s">
        <v>22</v>
      </c>
      <c r="H58" t="s">
        <v>159</v>
      </c>
      <c r="I58" t="s">
        <v>31</v>
      </c>
      <c r="J58" s="5">
        <v>1951153356.0635078</v>
      </c>
      <c r="K58" s="5">
        <v>135326658.77025151</v>
      </c>
      <c r="L58" s="5">
        <v>128634019.47516146</v>
      </c>
      <c r="M58" s="5">
        <v>153435355.0909481</v>
      </c>
      <c r="N58" s="5">
        <v>94323884.624343514</v>
      </c>
      <c r="O58" s="5">
        <v>159158639.35180691</v>
      </c>
      <c r="P58" s="5">
        <v>151919063.72762814</v>
      </c>
      <c r="Q58" s="5">
        <v>50963450.889761738</v>
      </c>
      <c r="R58" s="5">
        <v>51484493.513218306</v>
      </c>
      <c r="S58" s="5">
        <v>83703313.789037943</v>
      </c>
      <c r="T58" s="5">
        <v>69927919.088632196</v>
      </c>
      <c r="U58" s="5">
        <v>70805268.480756313</v>
      </c>
      <c r="V58" s="5">
        <v>66334883.679130219</v>
      </c>
      <c r="W58" s="5">
        <f>SUM(Target_CC[[#This Row],[Target_Sust_Jan]:[Target_Sust_Des]])</f>
        <v>1216016950.4806762</v>
      </c>
      <c r="X58" s="5">
        <v>1442633.8197951019</v>
      </c>
      <c r="Y58" s="5">
        <v>5366009.6326937973</v>
      </c>
      <c r="Z58" s="5">
        <v>5579867.6793194115</v>
      </c>
      <c r="AA58" s="5">
        <v>11925152.573850393</v>
      </c>
      <c r="AB58" s="5">
        <v>17578571.170485944</v>
      </c>
      <c r="AC58" s="5">
        <v>23013423.339807332</v>
      </c>
      <c r="AD58" s="5">
        <v>8451840.0589221343</v>
      </c>
      <c r="AE58" s="5">
        <v>9060216.5873310193</v>
      </c>
      <c r="AF58" s="5">
        <v>15293519.16664207</v>
      </c>
      <c r="AG58" s="5">
        <v>8152680.1268912703</v>
      </c>
      <c r="AH58" s="5">
        <v>8257477.6107285917</v>
      </c>
      <c r="AI58" s="5">
        <v>8860921.0832593814</v>
      </c>
      <c r="AJ58" s="5">
        <f>SUM(Target_CC[[#This Row],[Target_Scal_Jan]:[Target_Scal_Des]])</f>
        <v>122982312.84972647</v>
      </c>
      <c r="AK58" s="5">
        <v>136769292.59004661</v>
      </c>
      <c r="AL58" s="5">
        <v>134000029.10785526</v>
      </c>
      <c r="AM58" s="5">
        <v>159015222.77026752</v>
      </c>
      <c r="AN58" s="5">
        <v>106249037.19819391</v>
      </c>
      <c r="AO58" s="5">
        <v>176737210.52229285</v>
      </c>
      <c r="AP58" s="5">
        <v>174932487.06743547</v>
      </c>
      <c r="AQ58" s="5">
        <v>59415290.948683873</v>
      </c>
      <c r="AR58" s="5">
        <v>60544710.100549325</v>
      </c>
      <c r="AS58" s="5">
        <v>98996832.955680013</v>
      </c>
      <c r="AT58" s="5">
        <v>78080599.215523466</v>
      </c>
      <c r="AU58" s="5">
        <v>79062746.091484904</v>
      </c>
      <c r="AV58" s="5">
        <v>75195804.7623896</v>
      </c>
      <c r="AW58" s="5">
        <f>SUM(Target_CC[[#This Row],[Target_Jan]:[Target_Des]])</f>
        <v>1338999263.3304029</v>
      </c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>
        <f>SUM(Target_CC[[#This Row],[Target_NGTMA_Jan]:[Target_NGTMA_Des]])</f>
        <v>0</v>
      </c>
      <c r="BK58" s="5">
        <v>59821434</v>
      </c>
      <c r="BL58" s="5">
        <v>114443543</v>
      </c>
      <c r="BM58" s="5">
        <v>46565400</v>
      </c>
      <c r="BN58" s="5">
        <f>Target_CC[[#This Row],[Est_Sust_NP Apr]]+Target_CC[[#This Row],[Est_Sust_POTS Apr]]+Target_CC[[#This Row],[BC_Apr]]</f>
        <v>46565400</v>
      </c>
      <c r="BO58" s="5">
        <f>Target_CC[[#This Row],[Est_Sust_NP Mei]]+Target_CC[[#This Row],[Est_Sust_POTS Mei]]+Target_CC[[#This Row],[BC_Mei]]</f>
        <v>46565400</v>
      </c>
      <c r="BP58" s="5">
        <f>Target_CC[[#This Row],[Est_Sust_NP Jun]]+Target_CC[[#This Row],[Est_Sust_POTS Jun]]+Target_CC[[#This Row],[BC_Jun]]</f>
        <v>46565400</v>
      </c>
      <c r="BQ58" s="5">
        <f>Target_CC[[#This Row],[Est_Sust_NP Jul]]+Target_CC[[#This Row],[Est_Sust_POTS Jul]]+Target_CC[[#This Row],[BC_Jul]]</f>
        <v>46565400</v>
      </c>
      <c r="BR58" s="5">
        <f>Target_CC[[#This Row],[Est_Sust_NP Agu]]+Target_CC[[#This Row],[Est_Sust_POTS Agu]]+Target_CC[[#This Row],[BC_Agu]]</f>
        <v>46565400</v>
      </c>
      <c r="BS58" s="5">
        <f>Target_CC[[#This Row],[Est_Sust_NP Sep]]+Target_CC[[#This Row],[Est_Sust_POTS Sep]]+Target_CC[[#This Row],[BC_Sep]]</f>
        <v>46565400</v>
      </c>
      <c r="BT58" s="5">
        <f>Target_CC[[#This Row],[Est_Sust_NP Okt]]+Target_CC[[#This Row],[Est_Sust_POTS Okt]]+Target_CC[[#This Row],[BC_Okt]]</f>
        <v>46565400</v>
      </c>
      <c r="BU58" s="5">
        <f>Target_CC[[#This Row],[Est_Sust_NP Nov]]+Target_CC[[#This Row],[Est_Sust_POTS Nov]]+Target_CC[[#This Row],[BC_Nov]]</f>
        <v>46565400</v>
      </c>
      <c r="BV58" s="5">
        <f>Target_CC[[#This Row],[Est_Sust_NP Des]]+Target_CC[[#This Row],[Est_Sust_POTS Des]]+Target_CC[[#This Row],[BC_Des]]</f>
        <v>46565400</v>
      </c>
      <c r="BW58" s="5">
        <f>SUM(Target_CC[[#This Row],[Real_Jan]:[Real_Des]])</f>
        <v>639918977</v>
      </c>
      <c r="BX58" s="5">
        <v>11101134</v>
      </c>
      <c r="BY58" s="5">
        <v>-10810811</v>
      </c>
      <c r="BZ58" s="5">
        <v>0</v>
      </c>
      <c r="CA58" s="5">
        <f>Target_CC[[#This Row],[Est_Sust_NP Mar]]*95%</f>
        <v>0</v>
      </c>
      <c r="CB58" s="5">
        <f>Target_CC[[#This Row],[Est_Sust_NP Apr]]</f>
        <v>0</v>
      </c>
      <c r="CC58" s="5">
        <f>Target_CC[[#This Row],[Est_Sust_NP Mei]]</f>
        <v>0</v>
      </c>
      <c r="CD58" s="5">
        <f>Target_CC[[#This Row],[Est_Sust_NP Jun]]</f>
        <v>0</v>
      </c>
      <c r="CE58" s="5">
        <f>Target_CC[[#This Row],[Est_Sust_NP Jul]]</f>
        <v>0</v>
      </c>
      <c r="CF58" s="5">
        <f>Target_CC[[#This Row],[Est_Sust_NP Agu]]</f>
        <v>0</v>
      </c>
      <c r="CG58" s="5">
        <f>Target_CC[[#This Row],[Est_Sust_NP Sep]]</f>
        <v>0</v>
      </c>
      <c r="CH58" s="5">
        <f>Target_CC[[#This Row],[Est_Sust_NP Okt]]</f>
        <v>0</v>
      </c>
      <c r="CI58" s="5">
        <f>Target_CC[[#This Row],[Est_Sust_NP Nov]]</f>
        <v>0</v>
      </c>
      <c r="CJ58" s="5">
        <f>SUM(Target_CC[[#This Row],[Est_Sust_NP Jan]:[Est_Sust_NP Des]])</f>
        <v>290323</v>
      </c>
      <c r="CK58" s="5">
        <v>48720300</v>
      </c>
      <c r="CL58" s="5">
        <v>44200300</v>
      </c>
      <c r="CM58" s="5">
        <v>46565400</v>
      </c>
      <c r="CN58" s="5">
        <f>Target_CC[[#This Row],[Est_Sust_POTS Mar]]</f>
        <v>46565400</v>
      </c>
      <c r="CO58" s="5">
        <f>Target_CC[[#This Row],[Est_Sust_POTS Apr]]</f>
        <v>46565400</v>
      </c>
      <c r="CP58" s="5">
        <f>Target_CC[[#This Row],[Est_Sust_POTS Mei]]</f>
        <v>46565400</v>
      </c>
      <c r="CQ58" s="5">
        <f>Target_CC[[#This Row],[Est_Sust_POTS Jun]]</f>
        <v>46565400</v>
      </c>
      <c r="CR58" s="5">
        <f>Target_CC[[#This Row],[Est_Sust_POTS Jul]]</f>
        <v>46565400</v>
      </c>
      <c r="CS58" s="5">
        <f>Target_CC[[#This Row],[Est_Sust_POTS Agu]]</f>
        <v>46565400</v>
      </c>
      <c r="CT58" s="5">
        <f>Target_CC[[#This Row],[Est_Sust_POTS Sep]]</f>
        <v>46565400</v>
      </c>
      <c r="CU58" s="5">
        <f>Target_CC[[#This Row],[Est_Sust_POTS Okt]]</f>
        <v>46565400</v>
      </c>
      <c r="CV58" s="5">
        <f>Target_CC[[#This Row],[Est_Sust_POTS Nov]]</f>
        <v>46565400</v>
      </c>
      <c r="CW58" s="5">
        <f>SUM(Target_CC[[#This Row],[Est_Sust_POTS Jan]:[Est_Sust_POTS Des]])</f>
        <v>558574600</v>
      </c>
      <c r="CX58" s="5"/>
      <c r="CY58" s="5">
        <v>70694143</v>
      </c>
      <c r="CZ58" s="5">
        <v>0</v>
      </c>
      <c r="DA58" s="5">
        <v>0</v>
      </c>
      <c r="DB58" s="5"/>
      <c r="DC58" s="5"/>
      <c r="DD58" s="5"/>
      <c r="DE58" s="5"/>
      <c r="DF58" s="5"/>
      <c r="DG58" s="5"/>
      <c r="DH58" s="5"/>
      <c r="DI58" s="5"/>
      <c r="DJ58" s="5">
        <f>SUM(Target_CC[[#This Row],[BC_Jan]:[BC_Des]])</f>
        <v>70694143</v>
      </c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 t="s">
        <v>160</v>
      </c>
    </row>
    <row r="59" spans="2:128" x14ac:dyDescent="0.3">
      <c r="B59">
        <v>76510286</v>
      </c>
      <c r="C59" t="s">
        <v>216</v>
      </c>
      <c r="D59" t="s">
        <v>157</v>
      </c>
      <c r="E59" t="s">
        <v>157</v>
      </c>
      <c r="F59" t="s">
        <v>158</v>
      </c>
      <c r="G59" t="s">
        <v>22</v>
      </c>
      <c r="H59" t="s">
        <v>159</v>
      </c>
      <c r="I59" t="s">
        <v>31</v>
      </c>
      <c r="J59" s="5">
        <v>2392811947.2756462</v>
      </c>
      <c r="K59" s="5">
        <v>165866223.19773415</v>
      </c>
      <c r="L59" s="5">
        <v>150024968.43599445</v>
      </c>
      <c r="M59" s="5">
        <v>137915205.46938515</v>
      </c>
      <c r="N59" s="5">
        <v>135239542.10125092</v>
      </c>
      <c r="O59" s="5">
        <v>141403284.6004281</v>
      </c>
      <c r="P59" s="5">
        <v>202286531.65868232</v>
      </c>
      <c r="Q59" s="5">
        <v>185358425.19674054</v>
      </c>
      <c r="R59" s="5">
        <v>119520126.28520577</v>
      </c>
      <c r="S59" s="5">
        <v>228347550.13563916</v>
      </c>
      <c r="T59" s="5">
        <v>200519932.36126402</v>
      </c>
      <c r="U59" s="5">
        <v>170818126.68054545</v>
      </c>
      <c r="V59" s="5">
        <v>190216819.86092243</v>
      </c>
      <c r="W59" s="5">
        <f>SUM(Target_CC[[#This Row],[Target_Sust_Jan]:[Target_Sust_Des]])</f>
        <v>2027516735.9837923</v>
      </c>
      <c r="X59" s="5">
        <v>1768197.2297341526</v>
      </c>
      <c r="Y59" s="5">
        <v>6258339.9714690149</v>
      </c>
      <c r="Z59" s="5">
        <v>5015458.119343996</v>
      </c>
      <c r="AA59" s="5">
        <v>17098025.383475929</v>
      </c>
      <c r="AB59" s="5">
        <v>15617548.077894449</v>
      </c>
      <c r="AC59" s="5">
        <v>30643327.274245024</v>
      </c>
      <c r="AD59" s="5">
        <v>30740064.418425381</v>
      </c>
      <c r="AE59" s="5">
        <v>21033094.759125844</v>
      </c>
      <c r="AF59" s="5">
        <v>41721617.419554442</v>
      </c>
      <c r="AG59" s="5">
        <v>23377999.644680083</v>
      </c>
      <c r="AH59" s="5">
        <v>19921213.305681646</v>
      </c>
      <c r="AI59" s="5">
        <v>25408897.038986981</v>
      </c>
      <c r="AJ59" s="5">
        <f>SUM(Target_CC[[#This Row],[Target_Scal_Jan]:[Target_Scal_Des]])</f>
        <v>238603782.64261693</v>
      </c>
      <c r="AK59" s="5">
        <v>167634420.4274683</v>
      </c>
      <c r="AL59" s="5">
        <v>156283308.40746346</v>
      </c>
      <c r="AM59" s="5">
        <v>142930663.58872914</v>
      </c>
      <c r="AN59" s="5">
        <v>152337567.48472685</v>
      </c>
      <c r="AO59" s="5">
        <v>157020832.67832255</v>
      </c>
      <c r="AP59" s="5">
        <v>232929858.93292734</v>
      </c>
      <c r="AQ59" s="5">
        <v>216098489.61516592</v>
      </c>
      <c r="AR59" s="5">
        <v>140553221.04433161</v>
      </c>
      <c r="AS59" s="5">
        <v>270069167.5551936</v>
      </c>
      <c r="AT59" s="5">
        <v>223897932.0059441</v>
      </c>
      <c r="AU59" s="5">
        <v>190739339.9862271</v>
      </c>
      <c r="AV59" s="5">
        <v>215625716.89990941</v>
      </c>
      <c r="AW59" s="5">
        <f>SUM(Target_CC[[#This Row],[Target_Jan]:[Target_Des]])</f>
        <v>2266120518.6264091</v>
      </c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>
        <f>SUM(Target_CC[[#This Row],[Target_NGTMA_Jan]:[Target_NGTMA_Des]])</f>
        <v>0</v>
      </c>
      <c r="BK59" s="5">
        <v>165074899</v>
      </c>
      <c r="BL59" s="5">
        <v>158388775</v>
      </c>
      <c r="BM59" s="5">
        <v>197756494</v>
      </c>
      <c r="BN59" s="5">
        <f>Target_CC[[#This Row],[Est_Sust_NP Apr]]+Target_CC[[#This Row],[Est_Sust_POTS Apr]]+Target_CC[[#This Row],[BC_Apr]]</f>
        <v>193089418.75</v>
      </c>
      <c r="BO59" s="5">
        <f>Target_CC[[#This Row],[Est_Sust_NP Mei]]+Target_CC[[#This Row],[Est_Sust_POTS Mei]]+Target_CC[[#This Row],[BC_Mei]]</f>
        <v>190837166.75</v>
      </c>
      <c r="BP59" s="5">
        <f>Target_CC[[#This Row],[Est_Sust_NP Jun]]+Target_CC[[#This Row],[Est_Sust_POTS Jun]]+Target_CC[[#This Row],[BC_Jun]]</f>
        <v>190837166.75</v>
      </c>
      <c r="BQ59" s="5">
        <f>Target_CC[[#This Row],[Est_Sust_NP Jul]]+Target_CC[[#This Row],[Est_Sust_POTS Jul]]+Target_CC[[#This Row],[BC_Jul]]</f>
        <v>190837166.75</v>
      </c>
      <c r="BR59" s="5">
        <f>Target_CC[[#This Row],[Est_Sust_NP Agu]]+Target_CC[[#This Row],[Est_Sust_POTS Agu]]+Target_CC[[#This Row],[BC_Agu]]</f>
        <v>190837166.75</v>
      </c>
      <c r="BS59" s="5">
        <f>Target_CC[[#This Row],[Est_Sust_NP Sep]]+Target_CC[[#This Row],[Est_Sust_POTS Sep]]+Target_CC[[#This Row],[BC_Sep]]</f>
        <v>190837166.75</v>
      </c>
      <c r="BT59" s="5">
        <f>Target_CC[[#This Row],[Est_Sust_NP Okt]]+Target_CC[[#This Row],[Est_Sust_POTS Okt]]+Target_CC[[#This Row],[BC_Okt]]</f>
        <v>190837166.75</v>
      </c>
      <c r="BU59" s="5">
        <f>Target_CC[[#This Row],[Est_Sust_NP Nov]]+Target_CC[[#This Row],[Est_Sust_POTS Nov]]+Target_CC[[#This Row],[BC_Nov]]</f>
        <v>190837166.75</v>
      </c>
      <c r="BV59" s="5">
        <f>Target_CC[[#This Row],[Est_Sust_NP Des]]+Target_CC[[#This Row],[Est_Sust_POTS Des]]+Target_CC[[#This Row],[BC_Des]]</f>
        <v>190837166.75</v>
      </c>
      <c r="BW59" s="5">
        <f>SUM(Target_CC[[#This Row],[Real_Jan]:[Real_Des]])</f>
        <v>2241006920.75</v>
      </c>
      <c r="BX59" s="5">
        <v>99034559</v>
      </c>
      <c r="BY59" s="5">
        <v>99034559</v>
      </c>
      <c r="BZ59" s="5">
        <v>138386545</v>
      </c>
      <c r="CA59" s="5">
        <f>Target_CC[[#This Row],[Est_Sust_NP Mar]]*95%</f>
        <v>131467217.75</v>
      </c>
      <c r="CB59" s="5">
        <f>Target_CC[[#This Row],[Est_Sust_NP Apr]]</f>
        <v>131467217.75</v>
      </c>
      <c r="CC59" s="5">
        <f>Target_CC[[#This Row],[Est_Sust_NP Mei]]</f>
        <v>131467217.75</v>
      </c>
      <c r="CD59" s="5">
        <f>Target_CC[[#This Row],[Est_Sust_NP Jun]]</f>
        <v>131467217.75</v>
      </c>
      <c r="CE59" s="5">
        <f>Target_CC[[#This Row],[Est_Sust_NP Jul]]</f>
        <v>131467217.75</v>
      </c>
      <c r="CF59" s="5">
        <f>Target_CC[[#This Row],[Est_Sust_NP Agu]]</f>
        <v>131467217.75</v>
      </c>
      <c r="CG59" s="5">
        <f>Target_CC[[#This Row],[Est_Sust_NP Sep]]</f>
        <v>131467217.75</v>
      </c>
      <c r="CH59" s="5">
        <f>Target_CC[[#This Row],[Est_Sust_NP Okt]]</f>
        <v>131467217.75</v>
      </c>
      <c r="CI59" s="5">
        <f>Target_CC[[#This Row],[Est_Sust_NP Nov]]</f>
        <v>131467217.75</v>
      </c>
      <c r="CJ59" s="5">
        <f>SUM(Target_CC[[#This Row],[Est_Sust_NP Jan]:[Est_Sust_NP Des]])</f>
        <v>1519660622.75</v>
      </c>
      <c r="CK59" s="5">
        <v>66040340</v>
      </c>
      <c r="CL59" s="5">
        <v>59354216</v>
      </c>
      <c r="CM59" s="5">
        <v>59369949</v>
      </c>
      <c r="CN59" s="5">
        <f>Target_CC[[#This Row],[Est_Sust_POTS Mar]]</f>
        <v>59369949</v>
      </c>
      <c r="CO59" s="5">
        <f>Target_CC[[#This Row],[Est_Sust_POTS Apr]]</f>
        <v>59369949</v>
      </c>
      <c r="CP59" s="5">
        <f>Target_CC[[#This Row],[Est_Sust_POTS Mei]]</f>
        <v>59369949</v>
      </c>
      <c r="CQ59" s="5">
        <f>Target_CC[[#This Row],[Est_Sust_POTS Jun]]</f>
        <v>59369949</v>
      </c>
      <c r="CR59" s="5">
        <f>Target_CC[[#This Row],[Est_Sust_POTS Jul]]</f>
        <v>59369949</v>
      </c>
      <c r="CS59" s="5">
        <f>Target_CC[[#This Row],[Est_Sust_POTS Agu]]</f>
        <v>59369949</v>
      </c>
      <c r="CT59" s="5">
        <f>Target_CC[[#This Row],[Est_Sust_POTS Sep]]</f>
        <v>59369949</v>
      </c>
      <c r="CU59" s="5">
        <f>Target_CC[[#This Row],[Est_Sust_POTS Okt]]</f>
        <v>59369949</v>
      </c>
      <c r="CV59" s="5">
        <f>Target_CC[[#This Row],[Est_Sust_POTS Nov]]</f>
        <v>59369949</v>
      </c>
      <c r="CW59" s="5">
        <f>SUM(Target_CC[[#This Row],[Est_Sust_POTS Jan]:[Est_Sust_POTS Des]])</f>
        <v>719094046</v>
      </c>
      <c r="CX59" s="5"/>
      <c r="CY59" s="5">
        <v>0</v>
      </c>
      <c r="CZ59" s="5">
        <v>32935849</v>
      </c>
      <c r="DA59" s="5">
        <v>2252252</v>
      </c>
      <c r="DB59" s="5"/>
      <c r="DC59" s="5"/>
      <c r="DD59" s="5"/>
      <c r="DE59" s="5"/>
      <c r="DF59" s="5"/>
      <c r="DG59" s="5"/>
      <c r="DH59" s="5"/>
      <c r="DI59" s="5"/>
      <c r="DJ59" s="5">
        <f>SUM(Target_CC[[#This Row],[BC_Jan]:[BC_Des]])</f>
        <v>35188101</v>
      </c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 t="s">
        <v>160</v>
      </c>
    </row>
    <row r="60" spans="2:128" x14ac:dyDescent="0.3">
      <c r="B60">
        <v>76520017</v>
      </c>
      <c r="C60" t="s">
        <v>217</v>
      </c>
      <c r="D60" t="s">
        <v>157</v>
      </c>
      <c r="E60" t="s">
        <v>157</v>
      </c>
      <c r="F60" t="s">
        <v>158</v>
      </c>
      <c r="G60" t="s">
        <v>22</v>
      </c>
      <c r="H60" t="s">
        <v>159</v>
      </c>
      <c r="I60" t="s">
        <v>31</v>
      </c>
      <c r="J60" s="5">
        <v>4224359454.3274345</v>
      </c>
      <c r="K60" s="5">
        <v>270093204.21118802</v>
      </c>
      <c r="L60" s="5">
        <v>259545010.51645473</v>
      </c>
      <c r="M60" s="5">
        <v>424010238.05684739</v>
      </c>
      <c r="N60" s="5">
        <v>155176930.71919984</v>
      </c>
      <c r="O60" s="5">
        <v>293974932.97833216</v>
      </c>
      <c r="P60" s="5">
        <v>289662371.12644053</v>
      </c>
      <c r="Q60" s="5">
        <v>339057733.85389954</v>
      </c>
      <c r="R60" s="5">
        <v>214029411.58144534</v>
      </c>
      <c r="S60" s="5">
        <v>318025713.00309831</v>
      </c>
      <c r="T60" s="5">
        <v>421420295.91745204</v>
      </c>
      <c r="U60" s="5">
        <v>303196744.00997078</v>
      </c>
      <c r="V60" s="5">
        <v>337999099.15533423</v>
      </c>
      <c r="W60" s="5">
        <f>SUM(Target_CC[[#This Row],[Target_Sust_Jan]:[Target_Sust_Des]])</f>
        <v>3626191685.1296625</v>
      </c>
      <c r="X60" s="5">
        <v>2879296.6177743673</v>
      </c>
      <c r="Y60" s="5">
        <v>10827003.869049102</v>
      </c>
      <c r="Z60" s="5">
        <v>15419660.101360321</v>
      </c>
      <c r="AA60" s="5">
        <v>19618663.736530215</v>
      </c>
      <c r="AB60" s="5">
        <v>32468606.811068416</v>
      </c>
      <c r="AC60" s="5">
        <v>43879435.594052136</v>
      </c>
      <c r="AD60" s="5">
        <v>56229742.830257237</v>
      </c>
      <c r="AE60" s="5">
        <v>37664793.662368327</v>
      </c>
      <c r="AF60" s="5">
        <v>58106807.450374365</v>
      </c>
      <c r="AG60" s="5">
        <v>49132090.82112354</v>
      </c>
      <c r="AH60" s="5">
        <v>35359520.259267032</v>
      </c>
      <c r="AI60" s="5">
        <v>45149447.435760498</v>
      </c>
      <c r="AJ60" s="5">
        <f>SUM(Target_CC[[#This Row],[Target_Scal_Jan]:[Target_Scal_Des]])</f>
        <v>406735069.18898559</v>
      </c>
      <c r="AK60" s="5">
        <v>272972500.82896239</v>
      </c>
      <c r="AL60" s="5">
        <v>270372014.38550383</v>
      </c>
      <c r="AM60" s="5">
        <v>439429898.15820771</v>
      </c>
      <c r="AN60" s="5">
        <v>174795594.45573005</v>
      </c>
      <c r="AO60" s="5">
        <v>326443539.78940058</v>
      </c>
      <c r="AP60" s="5">
        <v>333541806.72049266</v>
      </c>
      <c r="AQ60" s="5">
        <v>395287476.68415678</v>
      </c>
      <c r="AR60" s="5">
        <v>251694205.24381366</v>
      </c>
      <c r="AS60" s="5">
        <v>376132520.45347267</v>
      </c>
      <c r="AT60" s="5">
        <v>470552386.73857558</v>
      </c>
      <c r="AU60" s="5">
        <v>338556264.26923782</v>
      </c>
      <c r="AV60" s="5">
        <v>383148546.59109473</v>
      </c>
      <c r="AW60" s="5">
        <f>SUM(Target_CC[[#This Row],[Target_Jan]:[Target_Des]])</f>
        <v>4032926754.3186483</v>
      </c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>
        <f>SUM(Target_CC[[#This Row],[Target_NGTMA_Jan]:[Target_NGTMA_Des]])</f>
        <v>0</v>
      </c>
      <c r="BK60" s="5">
        <v>228522968</v>
      </c>
      <c r="BL60" s="5">
        <v>302321109</v>
      </c>
      <c r="BM60" s="5">
        <v>254120251</v>
      </c>
      <c r="BN60" s="5">
        <f>Target_CC[[#This Row],[Est_Sust_NP Apr]]+Target_CC[[#This Row],[Est_Sust_POTS Apr]]+Target_CC[[#This Row],[BC_Apr]]</f>
        <v>218629918.59999999</v>
      </c>
      <c r="BO60" s="5">
        <f>Target_CC[[#This Row],[Est_Sust_NP Mei]]+Target_CC[[#This Row],[Est_Sust_POTS Mei]]+Target_CC[[#This Row],[BC_Mei]]</f>
        <v>218629918.59999999</v>
      </c>
      <c r="BP60" s="5">
        <f>Target_CC[[#This Row],[Est_Sust_NP Jun]]+Target_CC[[#This Row],[Est_Sust_POTS Jun]]+Target_CC[[#This Row],[BC_Jun]]</f>
        <v>218629918.59999999</v>
      </c>
      <c r="BQ60" s="5">
        <f>Target_CC[[#This Row],[Est_Sust_NP Jul]]+Target_CC[[#This Row],[Est_Sust_POTS Jul]]+Target_CC[[#This Row],[BC_Jul]]</f>
        <v>218629918.59999999</v>
      </c>
      <c r="BR60" s="5">
        <f>Target_CC[[#This Row],[Est_Sust_NP Agu]]+Target_CC[[#This Row],[Est_Sust_POTS Agu]]+Target_CC[[#This Row],[BC_Agu]]</f>
        <v>218629918.59999999</v>
      </c>
      <c r="BS60" s="5">
        <f>Target_CC[[#This Row],[Est_Sust_NP Sep]]+Target_CC[[#This Row],[Est_Sust_POTS Sep]]+Target_CC[[#This Row],[BC_Sep]]</f>
        <v>218629918.59999999</v>
      </c>
      <c r="BT60" s="5">
        <f>Target_CC[[#This Row],[Est_Sust_NP Okt]]+Target_CC[[#This Row],[Est_Sust_POTS Okt]]+Target_CC[[#This Row],[BC_Okt]]</f>
        <v>218629918.59999999</v>
      </c>
      <c r="BU60" s="5">
        <f>Target_CC[[#This Row],[Est_Sust_NP Nov]]+Target_CC[[#This Row],[Est_Sust_POTS Nov]]+Target_CC[[#This Row],[BC_Nov]]</f>
        <v>218629918.59999999</v>
      </c>
      <c r="BV60" s="5">
        <f>Target_CC[[#This Row],[Est_Sust_NP Des]]+Target_CC[[#This Row],[Est_Sust_POTS Des]]+Target_CC[[#This Row],[BC_Des]]</f>
        <v>218629918.59999999</v>
      </c>
      <c r="BW60" s="5">
        <f>SUM(Target_CC[[#This Row],[Real_Jan]:[Real_Des]])</f>
        <v>2752633595.3999996</v>
      </c>
      <c r="BX60" s="5">
        <v>163233827</v>
      </c>
      <c r="BY60" s="5">
        <v>160176881</v>
      </c>
      <c r="BZ60" s="5">
        <v>162058908</v>
      </c>
      <c r="CA60" s="5">
        <f>Target_CC[[#This Row],[Est_Sust_NP Mar]]*95%</f>
        <v>153955962.59999999</v>
      </c>
      <c r="CB60" s="5">
        <f>Target_CC[[#This Row],[Est_Sust_NP Apr]]</f>
        <v>153955962.59999999</v>
      </c>
      <c r="CC60" s="5">
        <f>Target_CC[[#This Row],[Est_Sust_NP Mei]]</f>
        <v>153955962.59999999</v>
      </c>
      <c r="CD60" s="5">
        <f>Target_CC[[#This Row],[Est_Sust_NP Jun]]</f>
        <v>153955962.59999999</v>
      </c>
      <c r="CE60" s="5">
        <f>Target_CC[[#This Row],[Est_Sust_NP Jul]]</f>
        <v>153955962.59999999</v>
      </c>
      <c r="CF60" s="5">
        <f>Target_CC[[#This Row],[Est_Sust_NP Agu]]</f>
        <v>153955962.59999999</v>
      </c>
      <c r="CG60" s="5">
        <f>Target_CC[[#This Row],[Est_Sust_NP Sep]]</f>
        <v>153955962.59999999</v>
      </c>
      <c r="CH60" s="5">
        <f>Target_CC[[#This Row],[Est_Sust_NP Okt]]</f>
        <v>153955962.59999999</v>
      </c>
      <c r="CI60" s="5">
        <f>Target_CC[[#This Row],[Est_Sust_NP Nov]]</f>
        <v>153955962.59999999</v>
      </c>
      <c r="CJ60" s="5">
        <f>SUM(Target_CC[[#This Row],[Est_Sust_NP Jan]:[Est_Sust_NP Des]])</f>
        <v>1871073279.3999996</v>
      </c>
      <c r="CK60" s="5">
        <v>65289141</v>
      </c>
      <c r="CL60" s="5">
        <v>61719454</v>
      </c>
      <c r="CM60" s="5">
        <v>64673956</v>
      </c>
      <c r="CN60" s="5">
        <f>Target_CC[[#This Row],[Est_Sust_POTS Mar]]</f>
        <v>64673956</v>
      </c>
      <c r="CO60" s="5">
        <f>Target_CC[[#This Row],[Est_Sust_POTS Apr]]</f>
        <v>64673956</v>
      </c>
      <c r="CP60" s="5">
        <f>Target_CC[[#This Row],[Est_Sust_POTS Mei]]</f>
        <v>64673956</v>
      </c>
      <c r="CQ60" s="5">
        <f>Target_CC[[#This Row],[Est_Sust_POTS Jun]]</f>
        <v>64673956</v>
      </c>
      <c r="CR60" s="5">
        <f>Target_CC[[#This Row],[Est_Sust_POTS Jul]]</f>
        <v>64673956</v>
      </c>
      <c r="CS60" s="5">
        <f>Target_CC[[#This Row],[Est_Sust_POTS Agu]]</f>
        <v>64673956</v>
      </c>
      <c r="CT60" s="5">
        <f>Target_CC[[#This Row],[Est_Sust_POTS Sep]]</f>
        <v>64673956</v>
      </c>
      <c r="CU60" s="5">
        <f>Target_CC[[#This Row],[Est_Sust_POTS Okt]]</f>
        <v>64673956</v>
      </c>
      <c r="CV60" s="5">
        <f>Target_CC[[#This Row],[Est_Sust_POTS Nov]]</f>
        <v>64673956</v>
      </c>
      <c r="CW60" s="5">
        <f>SUM(Target_CC[[#This Row],[Est_Sust_POTS Jan]:[Est_Sust_POTS Des]])</f>
        <v>773748155</v>
      </c>
      <c r="CX60" s="5"/>
      <c r="CY60" s="5">
        <v>0</v>
      </c>
      <c r="CZ60" s="5">
        <v>27387387</v>
      </c>
      <c r="DA60" s="5">
        <v>0</v>
      </c>
      <c r="DB60" s="5"/>
      <c r="DC60" s="5"/>
      <c r="DD60" s="5"/>
      <c r="DE60" s="5"/>
      <c r="DF60" s="5"/>
      <c r="DG60" s="5"/>
      <c r="DH60" s="5"/>
      <c r="DI60" s="5"/>
      <c r="DJ60" s="5">
        <f>SUM(Target_CC[[#This Row],[BC_Jan]:[BC_Des]])</f>
        <v>27387387</v>
      </c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 t="s">
        <v>160</v>
      </c>
    </row>
    <row r="61" spans="2:128" x14ac:dyDescent="0.3">
      <c r="B61">
        <v>76590018</v>
      </c>
      <c r="C61" t="s">
        <v>218</v>
      </c>
      <c r="D61" t="s">
        <v>157</v>
      </c>
      <c r="E61" t="s">
        <v>157</v>
      </c>
      <c r="F61" t="s">
        <v>164</v>
      </c>
      <c r="G61" t="s">
        <v>22</v>
      </c>
      <c r="H61" t="s">
        <v>159</v>
      </c>
      <c r="I61" t="s">
        <v>31</v>
      </c>
      <c r="J61" s="5">
        <v>4739900078.1819906</v>
      </c>
      <c r="K61" s="5">
        <v>195277999.15094543</v>
      </c>
      <c r="L61" s="5">
        <v>327311598.40397471</v>
      </c>
      <c r="M61" s="5">
        <v>361100559.07273531</v>
      </c>
      <c r="N61" s="5">
        <v>193584000.1401791</v>
      </c>
      <c r="O61" s="5">
        <v>304823383.78193867</v>
      </c>
      <c r="P61" s="5">
        <v>890294355.19501674</v>
      </c>
      <c r="Q61" s="5">
        <v>295807464.27152604</v>
      </c>
      <c r="R61" s="5">
        <v>183126327.24594554</v>
      </c>
      <c r="S61" s="5">
        <v>369182522.86274076</v>
      </c>
      <c r="T61" s="5">
        <v>248366588.2976194</v>
      </c>
      <c r="U61" s="5">
        <v>227306036.8690508</v>
      </c>
      <c r="V61" s="5">
        <v>235605019.55767936</v>
      </c>
      <c r="W61" s="5">
        <f>SUM(Target_CC[[#This Row],[Target_Sust_Jan]:[Target_Sust_Des]])</f>
        <v>3831785854.8493514</v>
      </c>
      <c r="X61" s="5">
        <v>2081737.9842012525</v>
      </c>
      <c r="Y61" s="5">
        <v>13653908.951102018</v>
      </c>
      <c r="Z61" s="5">
        <v>13131871.317140818</v>
      </c>
      <c r="AA61" s="5">
        <v>24474381.507100463</v>
      </c>
      <c r="AB61" s="5">
        <v>33666784.084494233</v>
      </c>
      <c r="AC61" s="5">
        <v>134866029.25540292</v>
      </c>
      <c r="AD61" s="5">
        <v>49057066.046532631</v>
      </c>
      <c r="AE61" s="5">
        <v>32226483.635596901</v>
      </c>
      <c r="AF61" s="5">
        <v>67453721.170714617</v>
      </c>
      <c r="AG61" s="5">
        <v>28956293.49461019</v>
      </c>
      <c r="AH61" s="5">
        <v>26508966.78316763</v>
      </c>
      <c r="AI61" s="5">
        <v>31471789.341166645</v>
      </c>
      <c r="AJ61" s="5">
        <f>SUM(Target_CC[[#This Row],[Target_Scal_Jan]:[Target_Scal_Des]])</f>
        <v>457549033.57123029</v>
      </c>
      <c r="AK61" s="5">
        <v>197359737.13514668</v>
      </c>
      <c r="AL61" s="5">
        <v>340965507.35507673</v>
      </c>
      <c r="AM61" s="5">
        <v>374232430.38987613</v>
      </c>
      <c r="AN61" s="5">
        <v>218058381.64727956</v>
      </c>
      <c r="AO61" s="5">
        <v>338490167.86643291</v>
      </c>
      <c r="AP61" s="5">
        <v>1025160384.4504197</v>
      </c>
      <c r="AQ61" s="5">
        <v>344864530.31805867</v>
      </c>
      <c r="AR61" s="5">
        <v>215352810.88154244</v>
      </c>
      <c r="AS61" s="5">
        <v>436636244.03345537</v>
      </c>
      <c r="AT61" s="5">
        <v>277322881.79222959</v>
      </c>
      <c r="AU61" s="5">
        <v>253815003.65221843</v>
      </c>
      <c r="AV61" s="5">
        <v>267076808.898846</v>
      </c>
      <c r="AW61" s="5">
        <f>SUM(Target_CC[[#This Row],[Target_Jan]:[Target_Des]])</f>
        <v>4289334888.4205823</v>
      </c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>
        <f>SUM(Target_CC[[#This Row],[Target_NGTMA_Jan]:[Target_NGTMA_Des]])</f>
        <v>0</v>
      </c>
      <c r="BK61" s="5">
        <v>197453210</v>
      </c>
      <c r="BL61" s="5">
        <v>196976132</v>
      </c>
      <c r="BM61" s="5">
        <v>277662101</v>
      </c>
      <c r="BN61" s="5">
        <f>Target_CC[[#This Row],[Est_Sust_NP Apr]]+Target_CC[[#This Row],[Est_Sust_POTS Apr]]+Target_CC[[#This Row],[BC_Apr]]</f>
        <v>270367269.44999999</v>
      </c>
      <c r="BO61" s="5">
        <f>Target_CC[[#This Row],[Est_Sust_NP Mei]]+Target_CC[[#This Row],[Est_Sust_POTS Mei]]+Target_CC[[#This Row],[BC_Mei]]</f>
        <v>270367269.44999999</v>
      </c>
      <c r="BP61" s="5">
        <f>Target_CC[[#This Row],[Est_Sust_NP Jun]]+Target_CC[[#This Row],[Est_Sust_POTS Jun]]+Target_CC[[#This Row],[BC_Jun]]</f>
        <v>270367269.44999999</v>
      </c>
      <c r="BQ61" s="5">
        <f>Target_CC[[#This Row],[Est_Sust_NP Jul]]+Target_CC[[#This Row],[Est_Sust_POTS Jul]]+Target_CC[[#This Row],[BC_Jul]]</f>
        <v>270367269.44999999</v>
      </c>
      <c r="BR61" s="5">
        <f>Target_CC[[#This Row],[Est_Sust_NP Agu]]+Target_CC[[#This Row],[Est_Sust_POTS Agu]]+Target_CC[[#This Row],[BC_Agu]]</f>
        <v>270367269.44999999</v>
      </c>
      <c r="BS61" s="5">
        <f>Target_CC[[#This Row],[Est_Sust_NP Sep]]+Target_CC[[#This Row],[Est_Sust_POTS Sep]]+Target_CC[[#This Row],[BC_Sep]]</f>
        <v>270367269.44999999</v>
      </c>
      <c r="BT61" s="5">
        <f>Target_CC[[#This Row],[Est_Sust_NP Okt]]+Target_CC[[#This Row],[Est_Sust_POTS Okt]]+Target_CC[[#This Row],[BC_Okt]]</f>
        <v>270367269.44999999</v>
      </c>
      <c r="BU61" s="5">
        <f>Target_CC[[#This Row],[Est_Sust_NP Nov]]+Target_CC[[#This Row],[Est_Sust_POTS Nov]]+Target_CC[[#This Row],[BC_Nov]]</f>
        <v>270367269.44999999</v>
      </c>
      <c r="BV61" s="5">
        <f>Target_CC[[#This Row],[Est_Sust_NP Des]]+Target_CC[[#This Row],[Est_Sust_POTS Des]]+Target_CC[[#This Row],[BC_Des]]</f>
        <v>270367269.44999999</v>
      </c>
      <c r="BW61" s="5">
        <f>SUM(Target_CC[[#This Row],[Real_Jan]:[Real_Des]])</f>
        <v>3105396868.0499997</v>
      </c>
      <c r="BX61" s="5">
        <v>78059018</v>
      </c>
      <c r="BY61" s="5">
        <v>78059018</v>
      </c>
      <c r="BZ61" s="5">
        <v>145896631</v>
      </c>
      <c r="CA61" s="5">
        <f>Target_CC[[#This Row],[Est_Sust_NP Mar]]*95%</f>
        <v>138601799.44999999</v>
      </c>
      <c r="CB61" s="5">
        <f>Target_CC[[#This Row],[Est_Sust_NP Apr]]</f>
        <v>138601799.44999999</v>
      </c>
      <c r="CC61" s="5">
        <f>Target_CC[[#This Row],[Est_Sust_NP Mei]]</f>
        <v>138601799.44999999</v>
      </c>
      <c r="CD61" s="5">
        <f>Target_CC[[#This Row],[Est_Sust_NP Jun]]</f>
        <v>138601799.44999999</v>
      </c>
      <c r="CE61" s="5">
        <f>Target_CC[[#This Row],[Est_Sust_NP Jul]]</f>
        <v>138601799.44999999</v>
      </c>
      <c r="CF61" s="5">
        <f>Target_CC[[#This Row],[Est_Sust_NP Agu]]</f>
        <v>138601799.44999999</v>
      </c>
      <c r="CG61" s="5">
        <f>Target_CC[[#This Row],[Est_Sust_NP Sep]]</f>
        <v>138601799.44999999</v>
      </c>
      <c r="CH61" s="5">
        <f>Target_CC[[#This Row],[Est_Sust_NP Okt]]</f>
        <v>138601799.44999999</v>
      </c>
      <c r="CI61" s="5">
        <f>Target_CC[[#This Row],[Est_Sust_NP Nov]]</f>
        <v>138601799.44999999</v>
      </c>
      <c r="CJ61" s="5">
        <f>SUM(Target_CC[[#This Row],[Est_Sust_NP Jan]:[Est_Sust_NP Des]])</f>
        <v>1549430862.0500002</v>
      </c>
      <c r="CK61" s="5">
        <v>119394192</v>
      </c>
      <c r="CL61" s="5">
        <v>118917114</v>
      </c>
      <c r="CM61" s="5">
        <v>131765470</v>
      </c>
      <c r="CN61" s="5">
        <f>Target_CC[[#This Row],[Est_Sust_POTS Mar]]</f>
        <v>131765470</v>
      </c>
      <c r="CO61" s="5">
        <f>Target_CC[[#This Row],[Est_Sust_POTS Apr]]</f>
        <v>131765470</v>
      </c>
      <c r="CP61" s="5">
        <f>Target_CC[[#This Row],[Est_Sust_POTS Mei]]</f>
        <v>131765470</v>
      </c>
      <c r="CQ61" s="5">
        <f>Target_CC[[#This Row],[Est_Sust_POTS Jun]]</f>
        <v>131765470</v>
      </c>
      <c r="CR61" s="5">
        <f>Target_CC[[#This Row],[Est_Sust_POTS Jul]]</f>
        <v>131765470</v>
      </c>
      <c r="CS61" s="5">
        <f>Target_CC[[#This Row],[Est_Sust_POTS Agu]]</f>
        <v>131765470</v>
      </c>
      <c r="CT61" s="5">
        <f>Target_CC[[#This Row],[Est_Sust_POTS Sep]]</f>
        <v>131765470</v>
      </c>
      <c r="CU61" s="5">
        <f>Target_CC[[#This Row],[Est_Sust_POTS Okt]]</f>
        <v>131765470</v>
      </c>
      <c r="CV61" s="5">
        <f>Target_CC[[#This Row],[Est_Sust_POTS Nov]]</f>
        <v>131765470</v>
      </c>
      <c r="CW61" s="5">
        <f>SUM(Target_CC[[#This Row],[Est_Sust_POTS Jan]:[Est_Sust_POTS Des]])</f>
        <v>1555966006</v>
      </c>
      <c r="CX61" s="5"/>
      <c r="CY61" s="5">
        <v>0</v>
      </c>
      <c r="CZ61" s="5">
        <v>119943673</v>
      </c>
      <c r="DA61" s="5">
        <v>0</v>
      </c>
      <c r="DB61" s="5"/>
      <c r="DC61" s="5"/>
      <c r="DD61" s="5"/>
      <c r="DE61" s="5"/>
      <c r="DF61" s="5"/>
      <c r="DG61" s="5"/>
      <c r="DH61" s="5"/>
      <c r="DI61" s="5"/>
      <c r="DJ61" s="5">
        <f>SUM(Target_CC[[#This Row],[BC_Jan]:[BC_Des]])</f>
        <v>119943673</v>
      </c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 t="s">
        <v>160</v>
      </c>
    </row>
    <row r="62" spans="2:128" x14ac:dyDescent="0.3">
      <c r="B62">
        <v>76510287</v>
      </c>
      <c r="C62" t="s">
        <v>219</v>
      </c>
      <c r="D62" t="s">
        <v>157</v>
      </c>
      <c r="E62" t="s">
        <v>157</v>
      </c>
      <c r="F62" t="s">
        <v>158</v>
      </c>
      <c r="G62" t="s">
        <v>22</v>
      </c>
      <c r="H62" t="s">
        <v>159</v>
      </c>
      <c r="I62" t="s">
        <v>31</v>
      </c>
      <c r="J62" s="5">
        <v>891599849.06273341</v>
      </c>
      <c r="K62" s="5">
        <v>52119752.711287819</v>
      </c>
      <c r="L62" s="5">
        <v>46701198.906277098</v>
      </c>
      <c r="M62" s="5">
        <v>41797056.838749543</v>
      </c>
      <c r="N62" s="5">
        <v>39090863.524431527</v>
      </c>
      <c r="O62" s="5">
        <v>53433252.317019969</v>
      </c>
      <c r="P62" s="5">
        <v>45046301.859041058</v>
      </c>
      <c r="Q62" s="5">
        <v>50691364.658966124</v>
      </c>
      <c r="R62" s="5">
        <v>32641787.396008931</v>
      </c>
      <c r="S62" s="5">
        <v>50397793.867445424</v>
      </c>
      <c r="T62" s="5">
        <v>56877629.929436997</v>
      </c>
      <c r="U62" s="5">
        <v>48399608.509247817</v>
      </c>
      <c r="V62" s="5">
        <v>53955144.304117732</v>
      </c>
      <c r="W62" s="5">
        <f>SUM(Target_CC[[#This Row],[Target_Sust_Jan]:[Target_Sust_Des]])</f>
        <v>571151754.82202995</v>
      </c>
      <c r="X62" s="5">
        <v>555616.45151022077</v>
      </c>
      <c r="Y62" s="5">
        <v>1948155.5828846768</v>
      </c>
      <c r="Z62" s="5">
        <v>1520001.9995846078</v>
      </c>
      <c r="AA62" s="5">
        <v>4942168.2920393497</v>
      </c>
      <c r="AB62" s="5">
        <v>5901534.6735219881</v>
      </c>
      <c r="AC62" s="5">
        <v>6823828.3539811745</v>
      </c>
      <c r="AD62" s="5">
        <v>8406716.9507971779</v>
      </c>
      <c r="AE62" s="5">
        <v>5744286.161221005</v>
      </c>
      <c r="AF62" s="5">
        <v>9208233.1221776977</v>
      </c>
      <c r="AG62" s="5">
        <v>6631187.2172638327</v>
      </c>
      <c r="AH62" s="5">
        <v>5644476.6358277947</v>
      </c>
      <c r="AI62" s="5">
        <v>7207252.7936771289</v>
      </c>
      <c r="AJ62" s="5">
        <f>SUM(Target_CC[[#This Row],[Target_Scal_Jan]:[Target_Scal_Des]])</f>
        <v>64533458.234486654</v>
      </c>
      <c r="AK62" s="5">
        <v>52675369.16279804</v>
      </c>
      <c r="AL62" s="5">
        <v>48649354.489161775</v>
      </c>
      <c r="AM62" s="5">
        <v>43317058.838334151</v>
      </c>
      <c r="AN62" s="5">
        <v>44033031.816470876</v>
      </c>
      <c r="AO62" s="5">
        <v>59334786.990541957</v>
      </c>
      <c r="AP62" s="5">
        <v>51870130.213022232</v>
      </c>
      <c r="AQ62" s="5">
        <v>59098081.609763302</v>
      </c>
      <c r="AR62" s="5">
        <v>38386073.557229936</v>
      </c>
      <c r="AS62" s="5">
        <v>59606026.989623122</v>
      </c>
      <c r="AT62" s="5">
        <v>63508817.146700829</v>
      </c>
      <c r="AU62" s="5">
        <v>54044085.145075612</v>
      </c>
      <c r="AV62" s="5">
        <v>61162397.097794861</v>
      </c>
      <c r="AW62" s="5">
        <f>SUM(Target_CC[[#This Row],[Target_Jan]:[Target_Des]])</f>
        <v>635685213.05651665</v>
      </c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>
        <f>SUM(Target_CC[[#This Row],[Target_NGTMA_Jan]:[Target_NGTMA_Des]])</f>
        <v>0</v>
      </c>
      <c r="BK62" s="5">
        <v>44259316</v>
      </c>
      <c r="BL62" s="5">
        <v>42804282</v>
      </c>
      <c r="BM62" s="5">
        <v>51451134</v>
      </c>
      <c r="BN62" s="5">
        <f>Target_CC[[#This Row],[Est_Sust_NP Apr]]+Target_CC[[#This Row],[Est_Sust_POTS Apr]]+Target_CC[[#This Row],[BC_Apr]]</f>
        <v>50332298.099999994</v>
      </c>
      <c r="BO62" s="5">
        <f>Target_CC[[#This Row],[Est_Sust_NP Mei]]+Target_CC[[#This Row],[Est_Sust_POTS Mei]]+Target_CC[[#This Row],[BC_Mei]]</f>
        <v>50332298.099999994</v>
      </c>
      <c r="BP62" s="5">
        <f>Target_CC[[#This Row],[Est_Sust_NP Jun]]+Target_CC[[#This Row],[Est_Sust_POTS Jun]]+Target_CC[[#This Row],[BC_Jun]]</f>
        <v>50332298.099999994</v>
      </c>
      <c r="BQ62" s="5">
        <f>Target_CC[[#This Row],[Est_Sust_NP Jul]]+Target_CC[[#This Row],[Est_Sust_POTS Jul]]+Target_CC[[#This Row],[BC_Jul]]</f>
        <v>50332298.099999994</v>
      </c>
      <c r="BR62" s="5">
        <f>Target_CC[[#This Row],[Est_Sust_NP Agu]]+Target_CC[[#This Row],[Est_Sust_POTS Agu]]+Target_CC[[#This Row],[BC_Agu]]</f>
        <v>50332298.099999994</v>
      </c>
      <c r="BS62" s="5">
        <f>Target_CC[[#This Row],[Est_Sust_NP Sep]]+Target_CC[[#This Row],[Est_Sust_POTS Sep]]+Target_CC[[#This Row],[BC_Sep]]</f>
        <v>50332298.099999994</v>
      </c>
      <c r="BT62" s="5">
        <f>Target_CC[[#This Row],[Est_Sust_NP Okt]]+Target_CC[[#This Row],[Est_Sust_POTS Okt]]+Target_CC[[#This Row],[BC_Okt]]</f>
        <v>50332298.099999994</v>
      </c>
      <c r="BU62" s="5">
        <f>Target_CC[[#This Row],[Est_Sust_NP Nov]]+Target_CC[[#This Row],[Est_Sust_POTS Nov]]+Target_CC[[#This Row],[BC_Nov]]</f>
        <v>50332298.099999994</v>
      </c>
      <c r="BV62" s="5">
        <f>Target_CC[[#This Row],[Est_Sust_NP Des]]+Target_CC[[#This Row],[Est_Sust_POTS Des]]+Target_CC[[#This Row],[BC_Des]]</f>
        <v>50332298.099999994</v>
      </c>
      <c r="BW62" s="5">
        <f>SUM(Target_CC[[#This Row],[Real_Jan]:[Real_Des]])</f>
        <v>591505414.9000001</v>
      </c>
      <c r="BX62" s="5">
        <v>16216216</v>
      </c>
      <c r="BY62" s="5">
        <v>16216216</v>
      </c>
      <c r="BZ62" s="5">
        <v>24600378</v>
      </c>
      <c r="CA62" s="5">
        <f>Target_CC[[#This Row],[Est_Sust_NP Mar]]*95%</f>
        <v>23370359.099999998</v>
      </c>
      <c r="CB62" s="5">
        <f>Target_CC[[#This Row],[Est_Sust_NP Apr]]</f>
        <v>23370359.099999998</v>
      </c>
      <c r="CC62" s="5">
        <f>Target_CC[[#This Row],[Est_Sust_NP Mei]]</f>
        <v>23370359.099999998</v>
      </c>
      <c r="CD62" s="5">
        <f>Target_CC[[#This Row],[Est_Sust_NP Jun]]</f>
        <v>23370359.099999998</v>
      </c>
      <c r="CE62" s="5">
        <f>Target_CC[[#This Row],[Est_Sust_NP Jul]]</f>
        <v>23370359.099999998</v>
      </c>
      <c r="CF62" s="5">
        <f>Target_CC[[#This Row],[Est_Sust_NP Agu]]</f>
        <v>23370359.099999998</v>
      </c>
      <c r="CG62" s="5">
        <f>Target_CC[[#This Row],[Est_Sust_NP Sep]]</f>
        <v>23370359.099999998</v>
      </c>
      <c r="CH62" s="5">
        <f>Target_CC[[#This Row],[Est_Sust_NP Okt]]</f>
        <v>23370359.099999998</v>
      </c>
      <c r="CI62" s="5">
        <f>Target_CC[[#This Row],[Est_Sust_NP Nov]]</f>
        <v>23370359.099999998</v>
      </c>
      <c r="CJ62" s="5">
        <f>SUM(Target_CC[[#This Row],[Est_Sust_NP Jan]:[Est_Sust_NP Des]])</f>
        <v>267366041.89999995</v>
      </c>
      <c r="CK62" s="5">
        <v>28043100</v>
      </c>
      <c r="CL62" s="5">
        <v>26588066</v>
      </c>
      <c r="CM62" s="5">
        <v>26961939</v>
      </c>
      <c r="CN62" s="5">
        <f>Target_CC[[#This Row],[Est_Sust_POTS Mar]]</f>
        <v>26961939</v>
      </c>
      <c r="CO62" s="5">
        <f>Target_CC[[#This Row],[Est_Sust_POTS Apr]]</f>
        <v>26961939</v>
      </c>
      <c r="CP62" s="5">
        <f>Target_CC[[#This Row],[Est_Sust_POTS Mei]]</f>
        <v>26961939</v>
      </c>
      <c r="CQ62" s="5">
        <f>Target_CC[[#This Row],[Est_Sust_POTS Jun]]</f>
        <v>26961939</v>
      </c>
      <c r="CR62" s="5">
        <f>Target_CC[[#This Row],[Est_Sust_POTS Jul]]</f>
        <v>26961939</v>
      </c>
      <c r="CS62" s="5">
        <f>Target_CC[[#This Row],[Est_Sust_POTS Agu]]</f>
        <v>26961939</v>
      </c>
      <c r="CT62" s="5">
        <f>Target_CC[[#This Row],[Est_Sust_POTS Sep]]</f>
        <v>26961939</v>
      </c>
      <c r="CU62" s="5">
        <f>Target_CC[[#This Row],[Est_Sust_POTS Okt]]</f>
        <v>26961939</v>
      </c>
      <c r="CV62" s="5">
        <f>Target_CC[[#This Row],[Est_Sust_POTS Nov]]</f>
        <v>26961939</v>
      </c>
      <c r="CW62" s="5">
        <f>SUM(Target_CC[[#This Row],[Est_Sust_POTS Jan]:[Est_Sust_POTS Des]])</f>
        <v>324250556</v>
      </c>
      <c r="CX62" s="5"/>
      <c r="CY62" s="5">
        <v>0</v>
      </c>
      <c r="CZ62" s="5">
        <v>3599640</v>
      </c>
      <c r="DA62" s="5">
        <v>0</v>
      </c>
      <c r="DB62" s="5"/>
      <c r="DC62" s="5"/>
      <c r="DD62" s="5"/>
      <c r="DE62" s="5"/>
      <c r="DF62" s="5"/>
      <c r="DG62" s="5"/>
      <c r="DH62" s="5"/>
      <c r="DI62" s="5"/>
      <c r="DJ62" s="5">
        <f>SUM(Target_CC[[#This Row],[BC_Jan]:[BC_Des]])</f>
        <v>3599640</v>
      </c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 t="s">
        <v>160</v>
      </c>
    </row>
    <row r="63" spans="2:128" x14ac:dyDescent="0.3">
      <c r="B63">
        <v>76510288</v>
      </c>
      <c r="C63" t="s">
        <v>220</v>
      </c>
      <c r="D63" t="s">
        <v>157</v>
      </c>
      <c r="E63" t="s">
        <v>157</v>
      </c>
      <c r="F63" t="s">
        <v>158</v>
      </c>
      <c r="G63" t="s">
        <v>22</v>
      </c>
      <c r="H63" t="s">
        <v>159</v>
      </c>
      <c r="I63" t="s">
        <v>31</v>
      </c>
      <c r="J63" s="5">
        <v>569620647.23612678</v>
      </c>
      <c r="K63" s="5">
        <v>31421056.542523406</v>
      </c>
      <c r="L63" s="5">
        <v>10838251.066730501</v>
      </c>
      <c r="M63" s="5">
        <v>44451801.807596318</v>
      </c>
      <c r="N63" s="5">
        <v>22672030.877530303</v>
      </c>
      <c r="O63" s="5">
        <v>38613093.094943933</v>
      </c>
      <c r="P63" s="5">
        <v>35868227.073725887</v>
      </c>
      <c r="Q63" s="5">
        <v>41688513.321450807</v>
      </c>
      <c r="R63" s="5">
        <v>22034716.314677674</v>
      </c>
      <c r="S63" s="5">
        <v>32122920.587604221</v>
      </c>
      <c r="T63" s="5">
        <v>40184855.383782551</v>
      </c>
      <c r="U63" s="5">
        <v>34195012.538122952</v>
      </c>
      <c r="V63" s="5">
        <v>38120077.678376481</v>
      </c>
      <c r="W63" s="5">
        <f>SUM(Target_CC[[#This Row],[Target_Sust_Jan]:[Target_Sust_Des]])</f>
        <v>392210556.28706503</v>
      </c>
      <c r="X63" s="5">
        <v>334960.45224094018</v>
      </c>
      <c r="Y63" s="5">
        <v>452121.14075981081</v>
      </c>
      <c r="Z63" s="5">
        <v>1616545.1049186066</v>
      </c>
      <c r="AA63" s="5">
        <v>2866372.9070358723</v>
      </c>
      <c r="AB63" s="5">
        <v>4264694.6960995495</v>
      </c>
      <c r="AC63" s="5">
        <v>5433489.8717906922</v>
      </c>
      <c r="AD63" s="5">
        <v>6913673.2449554577</v>
      </c>
      <c r="AE63" s="5">
        <v>3877658.856644284</v>
      </c>
      <c r="AF63" s="5">
        <v>5869212.0951534547</v>
      </c>
      <c r="AG63" s="5">
        <v>4685028.1855823472</v>
      </c>
      <c r="AH63" s="5">
        <v>3987903.1107533425</v>
      </c>
      <c r="AI63" s="5">
        <v>5092026.7174913436</v>
      </c>
      <c r="AJ63" s="5">
        <f>SUM(Target_CC[[#This Row],[Target_Scal_Jan]:[Target_Scal_Des]])</f>
        <v>45393686.383425698</v>
      </c>
      <c r="AK63" s="5">
        <v>31756016.994764347</v>
      </c>
      <c r="AL63" s="5">
        <v>11290372.207490312</v>
      </c>
      <c r="AM63" s="5">
        <v>46068346.912514925</v>
      </c>
      <c r="AN63" s="5">
        <v>25538403.784566175</v>
      </c>
      <c r="AO63" s="5">
        <v>42877787.791043483</v>
      </c>
      <c r="AP63" s="5">
        <v>41301716.945516579</v>
      </c>
      <c r="AQ63" s="5">
        <v>48602186.566406265</v>
      </c>
      <c r="AR63" s="5">
        <v>25912375.171321958</v>
      </c>
      <c r="AS63" s="5">
        <v>37992132.682757676</v>
      </c>
      <c r="AT63" s="5">
        <v>44869883.569364898</v>
      </c>
      <c r="AU63" s="5">
        <v>38182915.648876294</v>
      </c>
      <c r="AV63" s="5">
        <v>43212104.395867825</v>
      </c>
      <c r="AW63" s="5">
        <f>SUM(Target_CC[[#This Row],[Target_Jan]:[Target_Des]])</f>
        <v>437604242.6704908</v>
      </c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>
        <f>SUM(Target_CC[[#This Row],[Target_NGTMA_Jan]:[Target_NGTMA_Des]])</f>
        <v>0</v>
      </c>
      <c r="BK63" s="5">
        <v>19881621</v>
      </c>
      <c r="BL63" s="5">
        <v>10745992</v>
      </c>
      <c r="BM63" s="5">
        <v>19301505</v>
      </c>
      <c r="BN63" s="5">
        <f>Target_CC[[#This Row],[Est_Sust_NP Apr]]+Target_CC[[#This Row],[Est_Sust_POTS Apr]]+Target_CC[[#This Row],[BC_Apr]]</f>
        <v>18935804.649999999</v>
      </c>
      <c r="BO63" s="5">
        <f>Target_CC[[#This Row],[Est_Sust_NP Mei]]+Target_CC[[#This Row],[Est_Sust_POTS Mei]]+Target_CC[[#This Row],[BC_Mei]]</f>
        <v>18935804.649999999</v>
      </c>
      <c r="BP63" s="5">
        <f>Target_CC[[#This Row],[Est_Sust_NP Jun]]+Target_CC[[#This Row],[Est_Sust_POTS Jun]]+Target_CC[[#This Row],[BC_Jun]]</f>
        <v>18935804.649999999</v>
      </c>
      <c r="BQ63" s="5">
        <f>Target_CC[[#This Row],[Est_Sust_NP Jul]]+Target_CC[[#This Row],[Est_Sust_POTS Jul]]+Target_CC[[#This Row],[BC_Jul]]</f>
        <v>18935804.649999999</v>
      </c>
      <c r="BR63" s="5">
        <f>Target_CC[[#This Row],[Est_Sust_NP Agu]]+Target_CC[[#This Row],[Est_Sust_POTS Agu]]+Target_CC[[#This Row],[BC_Agu]]</f>
        <v>18935804.649999999</v>
      </c>
      <c r="BS63" s="5">
        <f>Target_CC[[#This Row],[Est_Sust_NP Sep]]+Target_CC[[#This Row],[Est_Sust_POTS Sep]]+Target_CC[[#This Row],[BC_Sep]]</f>
        <v>18935804.649999999</v>
      </c>
      <c r="BT63" s="5">
        <f>Target_CC[[#This Row],[Est_Sust_NP Okt]]+Target_CC[[#This Row],[Est_Sust_POTS Okt]]+Target_CC[[#This Row],[BC_Okt]]</f>
        <v>18935804.649999999</v>
      </c>
      <c r="BU63" s="5">
        <f>Target_CC[[#This Row],[Est_Sust_NP Nov]]+Target_CC[[#This Row],[Est_Sust_POTS Nov]]+Target_CC[[#This Row],[BC_Nov]]</f>
        <v>18935804.649999999</v>
      </c>
      <c r="BV63" s="5">
        <f>Target_CC[[#This Row],[Est_Sust_NP Des]]+Target_CC[[#This Row],[Est_Sust_POTS Des]]+Target_CC[[#This Row],[BC_Des]]</f>
        <v>18935804.649999999</v>
      </c>
      <c r="BW63" s="5">
        <f>SUM(Target_CC[[#This Row],[Real_Jan]:[Real_Des]])</f>
        <v>220351359.85000005</v>
      </c>
      <c r="BX63" s="5">
        <v>7059123</v>
      </c>
      <c r="BY63" s="5">
        <v>-660506</v>
      </c>
      <c r="BZ63" s="5">
        <v>7314007</v>
      </c>
      <c r="CA63" s="5">
        <f>Target_CC[[#This Row],[Est_Sust_NP Mar]]*95%</f>
        <v>6948306.6499999994</v>
      </c>
      <c r="CB63" s="5">
        <f>Target_CC[[#This Row],[Est_Sust_NP Apr]]</f>
        <v>6948306.6499999994</v>
      </c>
      <c r="CC63" s="5">
        <f>Target_CC[[#This Row],[Est_Sust_NP Mei]]</f>
        <v>6948306.6499999994</v>
      </c>
      <c r="CD63" s="5">
        <f>Target_CC[[#This Row],[Est_Sust_NP Jun]]</f>
        <v>6948306.6499999994</v>
      </c>
      <c r="CE63" s="5">
        <f>Target_CC[[#This Row],[Est_Sust_NP Jul]]</f>
        <v>6948306.6499999994</v>
      </c>
      <c r="CF63" s="5">
        <f>Target_CC[[#This Row],[Est_Sust_NP Agu]]</f>
        <v>6948306.6499999994</v>
      </c>
      <c r="CG63" s="5">
        <f>Target_CC[[#This Row],[Est_Sust_NP Sep]]</f>
        <v>6948306.6499999994</v>
      </c>
      <c r="CH63" s="5">
        <f>Target_CC[[#This Row],[Est_Sust_NP Okt]]</f>
        <v>6948306.6499999994</v>
      </c>
      <c r="CI63" s="5">
        <f>Target_CC[[#This Row],[Est_Sust_NP Nov]]</f>
        <v>6948306.6499999994</v>
      </c>
      <c r="CJ63" s="5">
        <f>SUM(Target_CC[[#This Row],[Est_Sust_NP Jan]:[Est_Sust_NP Des]])</f>
        <v>76247383.849999994</v>
      </c>
      <c r="CK63" s="5">
        <v>12822498</v>
      </c>
      <c r="CL63" s="5">
        <v>11406498</v>
      </c>
      <c r="CM63" s="5">
        <v>11987498</v>
      </c>
      <c r="CN63" s="5">
        <f>Target_CC[[#This Row],[Est_Sust_POTS Mar]]</f>
        <v>11987498</v>
      </c>
      <c r="CO63" s="5">
        <f>Target_CC[[#This Row],[Est_Sust_POTS Apr]]</f>
        <v>11987498</v>
      </c>
      <c r="CP63" s="5">
        <f>Target_CC[[#This Row],[Est_Sust_POTS Mei]]</f>
        <v>11987498</v>
      </c>
      <c r="CQ63" s="5">
        <f>Target_CC[[#This Row],[Est_Sust_POTS Jun]]</f>
        <v>11987498</v>
      </c>
      <c r="CR63" s="5">
        <f>Target_CC[[#This Row],[Est_Sust_POTS Jul]]</f>
        <v>11987498</v>
      </c>
      <c r="CS63" s="5">
        <f>Target_CC[[#This Row],[Est_Sust_POTS Agu]]</f>
        <v>11987498</v>
      </c>
      <c r="CT63" s="5">
        <f>Target_CC[[#This Row],[Est_Sust_POTS Sep]]</f>
        <v>11987498</v>
      </c>
      <c r="CU63" s="5">
        <f>Target_CC[[#This Row],[Est_Sust_POTS Okt]]</f>
        <v>11987498</v>
      </c>
      <c r="CV63" s="5">
        <f>Target_CC[[#This Row],[Est_Sust_POTS Nov]]</f>
        <v>11987498</v>
      </c>
      <c r="CW63" s="5">
        <f>SUM(Target_CC[[#This Row],[Est_Sust_POTS Jan]:[Est_Sust_POTS Des]])</f>
        <v>144103976</v>
      </c>
      <c r="CX63" s="5"/>
      <c r="CY63" s="5">
        <v>0</v>
      </c>
      <c r="CZ63" s="5">
        <v>-1442</v>
      </c>
      <c r="DA63" s="5">
        <v>0</v>
      </c>
      <c r="DB63" s="5"/>
      <c r="DC63" s="5"/>
      <c r="DD63" s="5"/>
      <c r="DE63" s="5"/>
      <c r="DF63" s="5"/>
      <c r="DG63" s="5"/>
      <c r="DH63" s="5"/>
      <c r="DI63" s="5"/>
      <c r="DJ63" s="5">
        <f>SUM(Target_CC[[#This Row],[BC_Jan]:[BC_Des]])</f>
        <v>-1442</v>
      </c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 t="s">
        <v>160</v>
      </c>
    </row>
    <row r="64" spans="2:128" x14ac:dyDescent="0.3">
      <c r="B64">
        <v>76510289</v>
      </c>
      <c r="C64" t="s">
        <v>221</v>
      </c>
      <c r="D64" t="s">
        <v>157</v>
      </c>
      <c r="E64" t="s">
        <v>157</v>
      </c>
      <c r="F64" t="s">
        <v>158</v>
      </c>
      <c r="G64" t="s">
        <v>22</v>
      </c>
      <c r="H64" t="s">
        <v>159</v>
      </c>
      <c r="I64" t="s">
        <v>31</v>
      </c>
      <c r="J64" s="5">
        <v>1037422569.3438944</v>
      </c>
      <c r="K64" s="5">
        <v>71544979.150231883</v>
      </c>
      <c r="L64" s="5">
        <v>69146765.774014428</v>
      </c>
      <c r="M64" s="5">
        <v>27374372.914527643</v>
      </c>
      <c r="N64" s="5">
        <v>58712960.54580766</v>
      </c>
      <c r="O64" s="5">
        <v>5616232.7002743455</v>
      </c>
      <c r="P64" s="5">
        <v>24673419.301938754</v>
      </c>
      <c r="Q64" s="5">
        <v>70437996.53366527</v>
      </c>
      <c r="R64" s="5">
        <v>44937804.837153345</v>
      </c>
      <c r="S64" s="5">
        <v>108148340.10314974</v>
      </c>
      <c r="T64" s="5">
        <v>78853044.517721131</v>
      </c>
      <c r="U64" s="5">
        <v>67099428.881877296</v>
      </c>
      <c r="V64" s="5">
        <v>74801418.432007015</v>
      </c>
      <c r="W64" s="5">
        <f>SUM(Target_CC[[#This Row],[Target_Sust_Jan]:[Target_Sust_Des]])</f>
        <v>701346763.69236851</v>
      </c>
      <c r="X64" s="5">
        <v>762696.77753509581</v>
      </c>
      <c r="Y64" s="5">
        <v>2884479.6479723603</v>
      </c>
      <c r="Z64" s="5">
        <v>995503.14578326046</v>
      </c>
      <c r="AA64" s="5">
        <v>7422945.0510832071</v>
      </c>
      <c r="AB64" s="5">
        <v>620295.23897574283</v>
      </c>
      <c r="AC64" s="5">
        <v>3737647.0714308731</v>
      </c>
      <c r="AD64" s="5">
        <v>11681522.157147512</v>
      </c>
      <c r="AE64" s="5">
        <v>7908133.4398150146</v>
      </c>
      <c r="AF64" s="5">
        <v>19759895.2459234</v>
      </c>
      <c r="AG64" s="5">
        <v>9193232.9370430857</v>
      </c>
      <c r="AH64" s="5">
        <v>7825293.8456883952</v>
      </c>
      <c r="AI64" s="5">
        <v>9991868.9666807353</v>
      </c>
      <c r="AJ64" s="5">
        <f>SUM(Target_CC[[#This Row],[Target_Scal_Jan]:[Target_Scal_Des]])</f>
        <v>82783513.525078684</v>
      </c>
      <c r="AK64" s="5">
        <v>72307675.927766979</v>
      </c>
      <c r="AL64" s="5">
        <v>72031245.421986789</v>
      </c>
      <c r="AM64" s="5">
        <v>28369876.060310904</v>
      </c>
      <c r="AN64" s="5">
        <v>66135905.596890867</v>
      </c>
      <c r="AO64" s="5">
        <v>6236527.9392500883</v>
      </c>
      <c r="AP64" s="5">
        <v>28411066.373369627</v>
      </c>
      <c r="AQ64" s="5">
        <v>82119518.690812781</v>
      </c>
      <c r="AR64" s="5">
        <v>52845938.27696836</v>
      </c>
      <c r="AS64" s="5">
        <v>127908235.34907314</v>
      </c>
      <c r="AT64" s="5">
        <v>88046277.454764217</v>
      </c>
      <c r="AU64" s="5">
        <v>74924722.727565691</v>
      </c>
      <c r="AV64" s="5">
        <v>84793287.39868775</v>
      </c>
      <c r="AW64" s="5">
        <f>SUM(Target_CC[[#This Row],[Target_Jan]:[Target_Des]])</f>
        <v>784130277.21744716</v>
      </c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>
        <f>SUM(Target_CC[[#This Row],[Target_NGTMA_Jan]:[Target_NGTMA_Des]])</f>
        <v>0</v>
      </c>
      <c r="BK64" s="5">
        <v>47783413</v>
      </c>
      <c r="BL64" s="5">
        <v>46833792</v>
      </c>
      <c r="BM64" s="5">
        <v>43805361</v>
      </c>
      <c r="BN64" s="5">
        <f>Target_CC[[#This Row],[Est_Sust_NP Apr]]+Target_CC[[#This Row],[Est_Sust_POTS Apr]]+Target_CC[[#This Row],[BC_Apr]]</f>
        <v>42673844.799999997</v>
      </c>
      <c r="BO64" s="5">
        <f>Target_CC[[#This Row],[Est_Sust_NP Mei]]+Target_CC[[#This Row],[Est_Sust_POTS Mei]]+Target_CC[[#This Row],[BC_Mei]]</f>
        <v>42673844.799999997</v>
      </c>
      <c r="BP64" s="5">
        <f>Target_CC[[#This Row],[Est_Sust_NP Jun]]+Target_CC[[#This Row],[Est_Sust_POTS Jun]]+Target_CC[[#This Row],[BC_Jun]]</f>
        <v>42673844.799999997</v>
      </c>
      <c r="BQ64" s="5">
        <f>Target_CC[[#This Row],[Est_Sust_NP Jul]]+Target_CC[[#This Row],[Est_Sust_POTS Jul]]+Target_CC[[#This Row],[BC_Jul]]</f>
        <v>42673844.799999997</v>
      </c>
      <c r="BR64" s="5">
        <f>Target_CC[[#This Row],[Est_Sust_NP Agu]]+Target_CC[[#This Row],[Est_Sust_POTS Agu]]+Target_CC[[#This Row],[BC_Agu]]</f>
        <v>42673844.799999997</v>
      </c>
      <c r="BS64" s="5">
        <f>Target_CC[[#This Row],[Est_Sust_NP Sep]]+Target_CC[[#This Row],[Est_Sust_POTS Sep]]+Target_CC[[#This Row],[BC_Sep]]</f>
        <v>42673844.799999997</v>
      </c>
      <c r="BT64" s="5">
        <f>Target_CC[[#This Row],[Est_Sust_NP Okt]]+Target_CC[[#This Row],[Est_Sust_POTS Okt]]+Target_CC[[#This Row],[BC_Okt]]</f>
        <v>42673844.799999997</v>
      </c>
      <c r="BU64" s="5">
        <f>Target_CC[[#This Row],[Est_Sust_NP Nov]]+Target_CC[[#This Row],[Est_Sust_POTS Nov]]+Target_CC[[#This Row],[BC_Nov]]</f>
        <v>42673844.799999997</v>
      </c>
      <c r="BV64" s="5">
        <f>Target_CC[[#This Row],[Est_Sust_NP Des]]+Target_CC[[#This Row],[Est_Sust_POTS Des]]+Target_CC[[#This Row],[BC_Des]]</f>
        <v>42673844.799999997</v>
      </c>
      <c r="BW64" s="5">
        <f>SUM(Target_CC[[#This Row],[Real_Jan]:[Real_Des]])</f>
        <v>522487169.20000011</v>
      </c>
      <c r="BX64" s="5">
        <v>22630324</v>
      </c>
      <c r="BY64" s="5">
        <v>22630324</v>
      </c>
      <c r="BZ64" s="5">
        <v>22630324</v>
      </c>
      <c r="CA64" s="5">
        <f>Target_CC[[#This Row],[Est_Sust_NP Mar]]*95%</f>
        <v>21498807.800000001</v>
      </c>
      <c r="CB64" s="5">
        <f>Target_CC[[#This Row],[Est_Sust_NP Apr]]</f>
        <v>21498807.800000001</v>
      </c>
      <c r="CC64" s="5">
        <f>Target_CC[[#This Row],[Est_Sust_NP Mei]]</f>
        <v>21498807.800000001</v>
      </c>
      <c r="CD64" s="5">
        <f>Target_CC[[#This Row],[Est_Sust_NP Jun]]</f>
        <v>21498807.800000001</v>
      </c>
      <c r="CE64" s="5">
        <f>Target_CC[[#This Row],[Est_Sust_NP Jul]]</f>
        <v>21498807.800000001</v>
      </c>
      <c r="CF64" s="5">
        <f>Target_CC[[#This Row],[Est_Sust_NP Agu]]</f>
        <v>21498807.800000001</v>
      </c>
      <c r="CG64" s="5">
        <f>Target_CC[[#This Row],[Est_Sust_NP Sep]]</f>
        <v>21498807.800000001</v>
      </c>
      <c r="CH64" s="5">
        <f>Target_CC[[#This Row],[Est_Sust_NP Okt]]</f>
        <v>21498807.800000001</v>
      </c>
      <c r="CI64" s="5">
        <f>Target_CC[[#This Row],[Est_Sust_NP Nov]]</f>
        <v>21498807.800000001</v>
      </c>
      <c r="CJ64" s="5">
        <f>SUM(Target_CC[[#This Row],[Est_Sust_NP Jan]:[Est_Sust_NP Des]])</f>
        <v>261380242.20000005</v>
      </c>
      <c r="CK64" s="5">
        <v>25153089</v>
      </c>
      <c r="CL64" s="5">
        <v>24203468</v>
      </c>
      <c r="CM64" s="5">
        <v>21175037</v>
      </c>
      <c r="CN64" s="5">
        <f>Target_CC[[#This Row],[Est_Sust_POTS Mar]]</f>
        <v>21175037</v>
      </c>
      <c r="CO64" s="5">
        <f>Target_CC[[#This Row],[Est_Sust_POTS Apr]]</f>
        <v>21175037</v>
      </c>
      <c r="CP64" s="5">
        <f>Target_CC[[#This Row],[Est_Sust_POTS Mei]]</f>
        <v>21175037</v>
      </c>
      <c r="CQ64" s="5">
        <f>Target_CC[[#This Row],[Est_Sust_POTS Jun]]</f>
        <v>21175037</v>
      </c>
      <c r="CR64" s="5">
        <f>Target_CC[[#This Row],[Est_Sust_POTS Jul]]</f>
        <v>21175037</v>
      </c>
      <c r="CS64" s="5">
        <f>Target_CC[[#This Row],[Est_Sust_POTS Agu]]</f>
        <v>21175037</v>
      </c>
      <c r="CT64" s="5">
        <f>Target_CC[[#This Row],[Est_Sust_POTS Sep]]</f>
        <v>21175037</v>
      </c>
      <c r="CU64" s="5">
        <f>Target_CC[[#This Row],[Est_Sust_POTS Okt]]</f>
        <v>21175037</v>
      </c>
      <c r="CV64" s="5">
        <f>Target_CC[[#This Row],[Est_Sust_POTS Nov]]</f>
        <v>21175037</v>
      </c>
      <c r="CW64" s="5">
        <f>SUM(Target_CC[[#This Row],[Est_Sust_POTS Jan]:[Est_Sust_POTS Des]])</f>
        <v>261106927</v>
      </c>
      <c r="CX64" s="5"/>
      <c r="CY64" s="5">
        <v>0</v>
      </c>
      <c r="CZ64" s="5">
        <v>0</v>
      </c>
      <c r="DA64" s="5">
        <v>0</v>
      </c>
      <c r="DB64" s="5"/>
      <c r="DC64" s="5"/>
      <c r="DD64" s="5"/>
      <c r="DE64" s="5"/>
      <c r="DF64" s="5"/>
      <c r="DG64" s="5"/>
      <c r="DH64" s="5"/>
      <c r="DI64" s="5"/>
      <c r="DJ64" s="5">
        <f>SUM(Target_CC[[#This Row],[BC_Jan]:[BC_Des]])</f>
        <v>0</v>
      </c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 t="s">
        <v>160</v>
      </c>
    </row>
    <row r="65" spans="2:128" x14ac:dyDescent="0.3">
      <c r="B65">
        <v>76510290</v>
      </c>
      <c r="C65" t="s">
        <v>222</v>
      </c>
      <c r="D65" t="s">
        <v>157</v>
      </c>
      <c r="E65" t="s">
        <v>157</v>
      </c>
      <c r="F65" t="s">
        <v>158</v>
      </c>
      <c r="G65" t="s">
        <v>22</v>
      </c>
      <c r="H65" t="s">
        <v>159</v>
      </c>
      <c r="I65" t="s">
        <v>31</v>
      </c>
      <c r="J65" s="5">
        <v>348289146.60407811</v>
      </c>
      <c r="K65" s="5">
        <v>20585037.135722421</v>
      </c>
      <c r="L65" s="5">
        <v>19317399.383367263</v>
      </c>
      <c r="M65" s="5">
        <v>26465650.527923051</v>
      </c>
      <c r="N65" s="5">
        <v>16603502.007207997</v>
      </c>
      <c r="O65" s="5">
        <v>25661309.140968658</v>
      </c>
      <c r="P65" s="5">
        <v>20087223.878021721</v>
      </c>
      <c r="Q65" s="5">
        <v>26575233.912445664</v>
      </c>
      <c r="R65" s="5">
        <v>16624151.173519352</v>
      </c>
      <c r="S65" s="5">
        <v>24100035.704227056</v>
      </c>
      <c r="T65" s="5">
        <v>30070347.626384795</v>
      </c>
      <c r="U65" s="5">
        <v>25588145.192751352</v>
      </c>
      <c r="V65" s="5">
        <v>28525273.424181081</v>
      </c>
      <c r="W65" s="5">
        <f>SUM(Target_CC[[#This Row],[Target_Sust_Jan]:[Target_Sust_Des]])</f>
        <v>280203309.10672039</v>
      </c>
      <c r="X65" s="5">
        <v>219444.35060758144</v>
      </c>
      <c r="Y65" s="5">
        <v>805831.54901536182</v>
      </c>
      <c r="Z65" s="5">
        <v>962456.32504573464</v>
      </c>
      <c r="AA65" s="5">
        <v>2099142.7090258524</v>
      </c>
      <c r="AB65" s="5">
        <v>2834210.8910925314</v>
      </c>
      <c r="AC65" s="5">
        <v>3042908.3452963009</v>
      </c>
      <c r="AD65" s="5">
        <v>4407268.7903785035</v>
      </c>
      <c r="AE65" s="5">
        <v>2925510.1863621939</v>
      </c>
      <c r="AF65" s="5">
        <v>4403342.4875900708</v>
      </c>
      <c r="AG65" s="5">
        <v>3505808.9629638791</v>
      </c>
      <c r="AH65" s="5">
        <v>2984149.9165650718</v>
      </c>
      <c r="AI65" s="5">
        <v>3810366.1704254411</v>
      </c>
      <c r="AJ65" s="5">
        <f>SUM(Target_CC[[#This Row],[Target_Scal_Jan]:[Target_Scal_Des]])</f>
        <v>32000440.684368525</v>
      </c>
      <c r="AK65" s="5">
        <v>20804481.486330003</v>
      </c>
      <c r="AL65" s="5">
        <v>20123230.932382625</v>
      </c>
      <c r="AM65" s="5">
        <v>27428106.852968786</v>
      </c>
      <c r="AN65" s="5">
        <v>18702644.71623385</v>
      </c>
      <c r="AO65" s="5">
        <v>28495520.032061189</v>
      </c>
      <c r="AP65" s="5">
        <v>23130132.223318022</v>
      </c>
      <c r="AQ65" s="5">
        <v>30982502.702824168</v>
      </c>
      <c r="AR65" s="5">
        <v>19549661.359881546</v>
      </c>
      <c r="AS65" s="5">
        <v>28503378.191817127</v>
      </c>
      <c r="AT65" s="5">
        <v>33576156.589348674</v>
      </c>
      <c r="AU65" s="5">
        <v>28572295.109316424</v>
      </c>
      <c r="AV65" s="5">
        <v>32335639.594606522</v>
      </c>
      <c r="AW65" s="5">
        <f>SUM(Target_CC[[#This Row],[Target_Jan]:[Target_Des]])</f>
        <v>312203749.79108894</v>
      </c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>
        <f>SUM(Target_CC[[#This Row],[Target_NGTMA_Jan]:[Target_NGTMA_Des]])</f>
        <v>0</v>
      </c>
      <c r="BK65" s="5">
        <v>20588177</v>
      </c>
      <c r="BL65" s="5">
        <v>20313177</v>
      </c>
      <c r="BM65" s="5">
        <v>20267704</v>
      </c>
      <c r="BN65" s="5">
        <f>Target_CC[[#This Row],[Est_Sust_NP Apr]]+Target_CC[[#This Row],[Est_Sust_POTS Apr]]+Target_CC[[#This Row],[BC_Apr]]</f>
        <v>20219904</v>
      </c>
      <c r="BO65" s="5">
        <f>Target_CC[[#This Row],[Est_Sust_NP Mei]]+Target_CC[[#This Row],[Est_Sust_POTS Mei]]+Target_CC[[#This Row],[BC_Mei]]</f>
        <v>20219904</v>
      </c>
      <c r="BP65" s="5">
        <f>Target_CC[[#This Row],[Est_Sust_NP Jun]]+Target_CC[[#This Row],[Est_Sust_POTS Jun]]+Target_CC[[#This Row],[BC_Jun]]</f>
        <v>20219904</v>
      </c>
      <c r="BQ65" s="5">
        <f>Target_CC[[#This Row],[Est_Sust_NP Jul]]+Target_CC[[#This Row],[Est_Sust_POTS Jul]]+Target_CC[[#This Row],[BC_Jul]]</f>
        <v>20219904</v>
      </c>
      <c r="BR65" s="5">
        <f>Target_CC[[#This Row],[Est_Sust_NP Agu]]+Target_CC[[#This Row],[Est_Sust_POTS Agu]]+Target_CC[[#This Row],[BC_Agu]]</f>
        <v>20219904</v>
      </c>
      <c r="BS65" s="5">
        <f>Target_CC[[#This Row],[Est_Sust_NP Sep]]+Target_CC[[#This Row],[Est_Sust_POTS Sep]]+Target_CC[[#This Row],[BC_Sep]]</f>
        <v>20219904</v>
      </c>
      <c r="BT65" s="5">
        <f>Target_CC[[#This Row],[Est_Sust_NP Okt]]+Target_CC[[#This Row],[Est_Sust_POTS Okt]]+Target_CC[[#This Row],[BC_Okt]]</f>
        <v>20219904</v>
      </c>
      <c r="BU65" s="5">
        <f>Target_CC[[#This Row],[Est_Sust_NP Nov]]+Target_CC[[#This Row],[Est_Sust_POTS Nov]]+Target_CC[[#This Row],[BC_Nov]]</f>
        <v>20219904</v>
      </c>
      <c r="BV65" s="5">
        <f>Target_CC[[#This Row],[Est_Sust_NP Des]]+Target_CC[[#This Row],[Est_Sust_POTS Des]]+Target_CC[[#This Row],[BC_Des]]</f>
        <v>20219904</v>
      </c>
      <c r="BW65" s="5">
        <f>SUM(Target_CC[[#This Row],[Real_Jan]:[Real_Des]])</f>
        <v>243148194</v>
      </c>
      <c r="BX65" s="5">
        <v>956000</v>
      </c>
      <c r="BY65" s="5">
        <v>956000</v>
      </c>
      <c r="BZ65" s="5">
        <v>956000</v>
      </c>
      <c r="CA65" s="5">
        <f>Target_CC[[#This Row],[Est_Sust_NP Mar]]*95%</f>
        <v>908200</v>
      </c>
      <c r="CB65" s="5">
        <f>Target_CC[[#This Row],[Est_Sust_NP Apr]]</f>
        <v>908200</v>
      </c>
      <c r="CC65" s="5">
        <f>Target_CC[[#This Row],[Est_Sust_NP Mei]]</f>
        <v>908200</v>
      </c>
      <c r="CD65" s="5">
        <f>Target_CC[[#This Row],[Est_Sust_NP Jun]]</f>
        <v>908200</v>
      </c>
      <c r="CE65" s="5">
        <f>Target_CC[[#This Row],[Est_Sust_NP Jul]]</f>
        <v>908200</v>
      </c>
      <c r="CF65" s="5">
        <f>Target_CC[[#This Row],[Est_Sust_NP Agu]]</f>
        <v>908200</v>
      </c>
      <c r="CG65" s="5">
        <f>Target_CC[[#This Row],[Est_Sust_NP Sep]]</f>
        <v>908200</v>
      </c>
      <c r="CH65" s="5">
        <f>Target_CC[[#This Row],[Est_Sust_NP Okt]]</f>
        <v>908200</v>
      </c>
      <c r="CI65" s="5">
        <f>Target_CC[[#This Row],[Est_Sust_NP Nov]]</f>
        <v>908200</v>
      </c>
      <c r="CJ65" s="5">
        <f>SUM(Target_CC[[#This Row],[Est_Sust_NP Jan]:[Est_Sust_NP Des]])</f>
        <v>11041800</v>
      </c>
      <c r="CK65" s="5">
        <v>19632177</v>
      </c>
      <c r="CL65" s="5">
        <v>19357177</v>
      </c>
      <c r="CM65" s="5">
        <v>19311704</v>
      </c>
      <c r="CN65" s="5">
        <f>Target_CC[[#This Row],[Est_Sust_POTS Mar]]</f>
        <v>19311704</v>
      </c>
      <c r="CO65" s="5">
        <f>Target_CC[[#This Row],[Est_Sust_POTS Apr]]</f>
        <v>19311704</v>
      </c>
      <c r="CP65" s="5">
        <f>Target_CC[[#This Row],[Est_Sust_POTS Mei]]</f>
        <v>19311704</v>
      </c>
      <c r="CQ65" s="5">
        <f>Target_CC[[#This Row],[Est_Sust_POTS Jun]]</f>
        <v>19311704</v>
      </c>
      <c r="CR65" s="5">
        <f>Target_CC[[#This Row],[Est_Sust_POTS Jul]]</f>
        <v>19311704</v>
      </c>
      <c r="CS65" s="5">
        <f>Target_CC[[#This Row],[Est_Sust_POTS Agu]]</f>
        <v>19311704</v>
      </c>
      <c r="CT65" s="5">
        <f>Target_CC[[#This Row],[Est_Sust_POTS Sep]]</f>
        <v>19311704</v>
      </c>
      <c r="CU65" s="5">
        <f>Target_CC[[#This Row],[Est_Sust_POTS Okt]]</f>
        <v>19311704</v>
      </c>
      <c r="CV65" s="5">
        <f>Target_CC[[#This Row],[Est_Sust_POTS Nov]]</f>
        <v>19311704</v>
      </c>
      <c r="CW65" s="5">
        <f>SUM(Target_CC[[#This Row],[Est_Sust_POTS Jan]:[Est_Sust_POTS Des]])</f>
        <v>232106394</v>
      </c>
      <c r="CX65" s="5"/>
      <c r="CY65" s="5">
        <v>0</v>
      </c>
      <c r="CZ65" s="5">
        <v>0</v>
      </c>
      <c r="DA65" s="5">
        <v>0</v>
      </c>
      <c r="DB65" s="5"/>
      <c r="DC65" s="5"/>
      <c r="DD65" s="5"/>
      <c r="DE65" s="5"/>
      <c r="DF65" s="5"/>
      <c r="DG65" s="5"/>
      <c r="DH65" s="5"/>
      <c r="DI65" s="5"/>
      <c r="DJ65" s="5">
        <f>SUM(Target_CC[[#This Row],[BC_Jan]:[BC_Des]])</f>
        <v>0</v>
      </c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 t="s">
        <v>160</v>
      </c>
    </row>
    <row r="66" spans="2:128" x14ac:dyDescent="0.3">
      <c r="B66">
        <v>76510291</v>
      </c>
      <c r="C66" t="s">
        <v>223</v>
      </c>
      <c r="D66" t="s">
        <v>157</v>
      </c>
      <c r="E66" t="s">
        <v>157</v>
      </c>
      <c r="F66" t="s">
        <v>158</v>
      </c>
      <c r="G66" t="s">
        <v>22</v>
      </c>
      <c r="H66" t="s">
        <v>159</v>
      </c>
      <c r="I66" t="s">
        <v>31</v>
      </c>
      <c r="J66" s="5">
        <v>373701642.74907511</v>
      </c>
      <c r="K66" s="5">
        <v>21038350.558016114</v>
      </c>
      <c r="L66" s="5">
        <v>23025034.812883172</v>
      </c>
      <c r="M66" s="5">
        <v>5486684.1815572744</v>
      </c>
      <c r="N66" s="5">
        <v>3605028.4094642978</v>
      </c>
      <c r="O66" s="5">
        <v>4544574.616810577</v>
      </c>
      <c r="P66" s="5">
        <v>4158444.4986182139</v>
      </c>
      <c r="Q66" s="5">
        <v>3833025.7035649964</v>
      </c>
      <c r="R66" s="5">
        <v>2407715.9795040684</v>
      </c>
      <c r="S66" s="5">
        <v>3345737.767002827</v>
      </c>
      <c r="T66" s="5">
        <v>4260118.8066363903</v>
      </c>
      <c r="U66" s="5">
        <v>3625117.3387478436</v>
      </c>
      <c r="V66" s="5">
        <v>4041225.4387166486</v>
      </c>
      <c r="W66" s="5">
        <f>SUM(Target_CC[[#This Row],[Target_Sust_Jan]:[Target_Sust_Des]])</f>
        <v>83371058.111522421</v>
      </c>
      <c r="X66" s="5">
        <v>224276.84466241673</v>
      </c>
      <c r="Y66" s="5">
        <v>960496.75741414726</v>
      </c>
      <c r="Z66" s="5">
        <v>199530.09991183504</v>
      </c>
      <c r="AA66" s="5">
        <v>455775.48027354805</v>
      </c>
      <c r="AB66" s="5">
        <v>501933.9739679778</v>
      </c>
      <c r="AC66" s="5">
        <v>629940.97866066312</v>
      </c>
      <c r="AD66" s="5">
        <v>635673.59789556591</v>
      </c>
      <c r="AE66" s="5">
        <v>423708.70851597283</v>
      </c>
      <c r="AF66" s="5">
        <v>611303.21309832204</v>
      </c>
      <c r="AG66" s="5">
        <v>496674.09506407473</v>
      </c>
      <c r="AH66" s="5">
        <v>422769.74444507575</v>
      </c>
      <c r="AI66" s="5">
        <v>539821.24797777319</v>
      </c>
      <c r="AJ66" s="5">
        <f>SUM(Target_CC[[#This Row],[Target_Scal_Jan]:[Target_Scal_Des]])</f>
        <v>6101904.741887372</v>
      </c>
      <c r="AK66" s="5">
        <v>21262627.402678531</v>
      </c>
      <c r="AL66" s="5">
        <v>23985531.570297319</v>
      </c>
      <c r="AM66" s="5">
        <v>5686214.2814691095</v>
      </c>
      <c r="AN66" s="5">
        <v>4060803.8897378459</v>
      </c>
      <c r="AO66" s="5">
        <v>5046508.5907785548</v>
      </c>
      <c r="AP66" s="5">
        <v>4788385.477278877</v>
      </c>
      <c r="AQ66" s="5">
        <v>4468699.3014605623</v>
      </c>
      <c r="AR66" s="5">
        <v>2831424.6880200412</v>
      </c>
      <c r="AS66" s="5">
        <v>3957040.9801011491</v>
      </c>
      <c r="AT66" s="5">
        <v>4756792.901700465</v>
      </c>
      <c r="AU66" s="5">
        <v>4047887.0831929194</v>
      </c>
      <c r="AV66" s="5">
        <v>4581046.6866944218</v>
      </c>
      <c r="AW66" s="5">
        <f>SUM(Target_CC[[#This Row],[Target_Jan]:[Target_Des]])</f>
        <v>89472962.853409797</v>
      </c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>
        <f>SUM(Target_CC[[#This Row],[Target_NGTMA_Jan]:[Target_NGTMA_Des]])</f>
        <v>0</v>
      </c>
      <c r="BK66" s="5">
        <v>3443700</v>
      </c>
      <c r="BL66" s="5">
        <v>3443700</v>
      </c>
      <c r="BM66" s="5">
        <v>3443700</v>
      </c>
      <c r="BN66" s="5">
        <f>Target_CC[[#This Row],[Est_Sust_NP Apr]]+Target_CC[[#This Row],[Est_Sust_POTS Apr]]+Target_CC[[#This Row],[BC_Apr]]</f>
        <v>3443700</v>
      </c>
      <c r="BO66" s="5">
        <f>Target_CC[[#This Row],[Est_Sust_NP Mei]]+Target_CC[[#This Row],[Est_Sust_POTS Mei]]+Target_CC[[#This Row],[BC_Mei]]</f>
        <v>3443700</v>
      </c>
      <c r="BP66" s="5">
        <f>Target_CC[[#This Row],[Est_Sust_NP Jun]]+Target_CC[[#This Row],[Est_Sust_POTS Jun]]+Target_CC[[#This Row],[BC_Jun]]</f>
        <v>3443700</v>
      </c>
      <c r="BQ66" s="5">
        <f>Target_CC[[#This Row],[Est_Sust_NP Jul]]+Target_CC[[#This Row],[Est_Sust_POTS Jul]]+Target_CC[[#This Row],[BC_Jul]]</f>
        <v>3443700</v>
      </c>
      <c r="BR66" s="5">
        <f>Target_CC[[#This Row],[Est_Sust_NP Agu]]+Target_CC[[#This Row],[Est_Sust_POTS Agu]]+Target_CC[[#This Row],[BC_Agu]]</f>
        <v>3443700</v>
      </c>
      <c r="BS66" s="5">
        <f>Target_CC[[#This Row],[Est_Sust_NP Sep]]+Target_CC[[#This Row],[Est_Sust_POTS Sep]]+Target_CC[[#This Row],[BC_Sep]]</f>
        <v>3443700</v>
      </c>
      <c r="BT66" s="5">
        <f>Target_CC[[#This Row],[Est_Sust_NP Okt]]+Target_CC[[#This Row],[Est_Sust_POTS Okt]]+Target_CC[[#This Row],[BC_Okt]]</f>
        <v>3443700</v>
      </c>
      <c r="BU66" s="5">
        <f>Target_CC[[#This Row],[Est_Sust_NP Nov]]+Target_CC[[#This Row],[Est_Sust_POTS Nov]]+Target_CC[[#This Row],[BC_Nov]]</f>
        <v>3443700</v>
      </c>
      <c r="BV66" s="5">
        <f>Target_CC[[#This Row],[Est_Sust_NP Des]]+Target_CC[[#This Row],[Est_Sust_POTS Des]]+Target_CC[[#This Row],[BC_Des]]</f>
        <v>3443700</v>
      </c>
      <c r="BW66" s="5">
        <f>SUM(Target_CC[[#This Row],[Real_Jan]:[Real_Des]])</f>
        <v>41324400</v>
      </c>
      <c r="BX66" s="5">
        <v>0</v>
      </c>
      <c r="BY66" s="5">
        <v>0</v>
      </c>
      <c r="BZ66" s="5">
        <v>0</v>
      </c>
      <c r="CA66" s="5">
        <f>Target_CC[[#This Row],[Est_Sust_NP Mar]]*95%</f>
        <v>0</v>
      </c>
      <c r="CB66" s="5">
        <f>Target_CC[[#This Row],[Est_Sust_NP Apr]]</f>
        <v>0</v>
      </c>
      <c r="CC66" s="5">
        <f>Target_CC[[#This Row],[Est_Sust_NP Mei]]</f>
        <v>0</v>
      </c>
      <c r="CD66" s="5">
        <f>Target_CC[[#This Row],[Est_Sust_NP Jun]]</f>
        <v>0</v>
      </c>
      <c r="CE66" s="5">
        <f>Target_CC[[#This Row],[Est_Sust_NP Jul]]</f>
        <v>0</v>
      </c>
      <c r="CF66" s="5">
        <f>Target_CC[[#This Row],[Est_Sust_NP Agu]]</f>
        <v>0</v>
      </c>
      <c r="CG66" s="5">
        <f>Target_CC[[#This Row],[Est_Sust_NP Sep]]</f>
        <v>0</v>
      </c>
      <c r="CH66" s="5">
        <f>Target_CC[[#This Row],[Est_Sust_NP Okt]]</f>
        <v>0</v>
      </c>
      <c r="CI66" s="5">
        <f>Target_CC[[#This Row],[Est_Sust_NP Nov]]</f>
        <v>0</v>
      </c>
      <c r="CJ66" s="5">
        <f>SUM(Target_CC[[#This Row],[Est_Sust_NP Jan]:[Est_Sust_NP Des]])</f>
        <v>0</v>
      </c>
      <c r="CK66" s="5">
        <v>3443700</v>
      </c>
      <c r="CL66" s="5">
        <v>3443700</v>
      </c>
      <c r="CM66" s="5">
        <v>3443700</v>
      </c>
      <c r="CN66" s="5">
        <f>Target_CC[[#This Row],[Est_Sust_POTS Mar]]</f>
        <v>3443700</v>
      </c>
      <c r="CO66" s="5">
        <f>Target_CC[[#This Row],[Est_Sust_POTS Apr]]</f>
        <v>3443700</v>
      </c>
      <c r="CP66" s="5">
        <f>Target_CC[[#This Row],[Est_Sust_POTS Mei]]</f>
        <v>3443700</v>
      </c>
      <c r="CQ66" s="5">
        <f>Target_CC[[#This Row],[Est_Sust_POTS Jun]]</f>
        <v>3443700</v>
      </c>
      <c r="CR66" s="5">
        <f>Target_CC[[#This Row],[Est_Sust_POTS Jul]]</f>
        <v>3443700</v>
      </c>
      <c r="CS66" s="5">
        <f>Target_CC[[#This Row],[Est_Sust_POTS Agu]]</f>
        <v>3443700</v>
      </c>
      <c r="CT66" s="5">
        <f>Target_CC[[#This Row],[Est_Sust_POTS Sep]]</f>
        <v>3443700</v>
      </c>
      <c r="CU66" s="5">
        <f>Target_CC[[#This Row],[Est_Sust_POTS Okt]]</f>
        <v>3443700</v>
      </c>
      <c r="CV66" s="5">
        <f>Target_CC[[#This Row],[Est_Sust_POTS Nov]]</f>
        <v>3443700</v>
      </c>
      <c r="CW66" s="5">
        <f>SUM(Target_CC[[#This Row],[Est_Sust_POTS Jan]:[Est_Sust_POTS Des]])</f>
        <v>41324400</v>
      </c>
      <c r="CX66" s="5"/>
      <c r="CY66" s="5">
        <v>0</v>
      </c>
      <c r="CZ66" s="5">
        <v>0</v>
      </c>
      <c r="DA66" s="5">
        <v>0</v>
      </c>
      <c r="DB66" s="5"/>
      <c r="DC66" s="5"/>
      <c r="DD66" s="5"/>
      <c r="DE66" s="5"/>
      <c r="DF66" s="5"/>
      <c r="DG66" s="5"/>
      <c r="DH66" s="5"/>
      <c r="DI66" s="5"/>
      <c r="DJ66" s="5">
        <f>SUM(Target_CC[[#This Row],[BC_Jan]:[BC_Des]])</f>
        <v>0</v>
      </c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 t="s">
        <v>160</v>
      </c>
    </row>
    <row r="67" spans="2:128" x14ac:dyDescent="0.3">
      <c r="B67">
        <v>76510292</v>
      </c>
      <c r="C67" t="s">
        <v>224</v>
      </c>
      <c r="D67" t="s">
        <v>157</v>
      </c>
      <c r="E67" t="s">
        <v>157</v>
      </c>
      <c r="F67" t="s">
        <v>158</v>
      </c>
      <c r="G67" t="s">
        <v>22</v>
      </c>
      <c r="H67" t="s">
        <v>159</v>
      </c>
      <c r="I67" t="s">
        <v>31</v>
      </c>
      <c r="J67" s="5">
        <v>622781962.34255314</v>
      </c>
      <c r="K67" s="5">
        <v>38344749.770379283</v>
      </c>
      <c r="L67" s="5">
        <v>36579985.373025984</v>
      </c>
      <c r="M67" s="5">
        <v>48974505.893813945</v>
      </c>
      <c r="N67" s="5">
        <v>29597641.824682206</v>
      </c>
      <c r="O67" s="5">
        <v>43214707.230287351</v>
      </c>
      <c r="P67" s="5">
        <v>5131383.6943926746</v>
      </c>
      <c r="Q67" s="5">
        <v>134007671.1337322</v>
      </c>
      <c r="R67" s="5">
        <v>14463301.025606556</v>
      </c>
      <c r="S67" s="5">
        <v>48507397.257036492</v>
      </c>
      <c r="T67" s="5">
        <v>25597025.547128193</v>
      </c>
      <c r="U67" s="5">
        <v>21781604.068580128</v>
      </c>
      <c r="V67" s="5">
        <v>24281799.52056523</v>
      </c>
      <c r="W67" s="5">
        <f>SUM(Target_CC[[#This Row],[Target_Sust_Jan]:[Target_Sust_Des]])</f>
        <v>470481772.33923024</v>
      </c>
      <c r="X67" s="5">
        <v>408769.6639598906</v>
      </c>
      <c r="Y67" s="5">
        <v>1525945.8942224681</v>
      </c>
      <c r="Z67" s="5">
        <v>1781018.8687317297</v>
      </c>
      <c r="AA67" s="5">
        <v>3741962.0278702788</v>
      </c>
      <c r="AB67" s="5">
        <v>4772928.5055030584</v>
      </c>
      <c r="AC67" s="5">
        <v>777326.44199127704</v>
      </c>
      <c r="AD67" s="5">
        <v>22223993.534913391</v>
      </c>
      <c r="AE67" s="5">
        <v>2545244.809024265</v>
      </c>
      <c r="AF67" s="5">
        <v>8862836.7993187308</v>
      </c>
      <c r="AG67" s="5">
        <v>2984278.1567845233</v>
      </c>
      <c r="AH67" s="5">
        <v>2540222.1018473841</v>
      </c>
      <c r="AI67" s="5">
        <v>3243528.8550742678</v>
      </c>
      <c r="AJ67" s="5">
        <f>SUM(Target_CC[[#This Row],[Target_Scal_Jan]:[Target_Scal_Des]])</f>
        <v>55408055.659241274</v>
      </c>
      <c r="AK67" s="5">
        <v>38753519.434339173</v>
      </c>
      <c r="AL67" s="5">
        <v>38105931.267248452</v>
      </c>
      <c r="AM67" s="5">
        <v>50755524.762545675</v>
      </c>
      <c r="AN67" s="5">
        <v>33339603.852552485</v>
      </c>
      <c r="AO67" s="5">
        <v>47987635.735790409</v>
      </c>
      <c r="AP67" s="5">
        <v>5908710.1363839516</v>
      </c>
      <c r="AQ67" s="5">
        <v>156231664.66864559</v>
      </c>
      <c r="AR67" s="5">
        <v>17008545.834630821</v>
      </c>
      <c r="AS67" s="5">
        <v>57370234.056355223</v>
      </c>
      <c r="AT67" s="5">
        <v>28581303.703912716</v>
      </c>
      <c r="AU67" s="5">
        <v>24321826.170427512</v>
      </c>
      <c r="AV67" s="5">
        <v>27525328.375639498</v>
      </c>
      <c r="AW67" s="5">
        <f>SUM(Target_CC[[#This Row],[Target_Jan]:[Target_Des]])</f>
        <v>525889827.9984715</v>
      </c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>
        <f>SUM(Target_CC[[#This Row],[Target_NGTMA_Jan]:[Target_NGTMA_Des]])</f>
        <v>0</v>
      </c>
      <c r="BK67" s="5">
        <v>21312747</v>
      </c>
      <c r="BL67" s="5">
        <v>21067747</v>
      </c>
      <c r="BM67" s="5">
        <v>17667747</v>
      </c>
      <c r="BN67" s="5">
        <f>Target_CC[[#This Row],[Est_Sust_NP Apr]]+Target_CC[[#This Row],[Est_Sust_POTS Apr]]+Target_CC[[#This Row],[BC_Apr]]</f>
        <v>16905545.25</v>
      </c>
      <c r="BO67" s="5">
        <f>Target_CC[[#This Row],[Est_Sust_NP Mei]]+Target_CC[[#This Row],[Est_Sust_POTS Mei]]+Target_CC[[#This Row],[BC_Mei]]</f>
        <v>16905545.25</v>
      </c>
      <c r="BP67" s="5">
        <f>Target_CC[[#This Row],[Est_Sust_NP Jun]]+Target_CC[[#This Row],[Est_Sust_POTS Jun]]+Target_CC[[#This Row],[BC_Jun]]</f>
        <v>16905545.25</v>
      </c>
      <c r="BQ67" s="5">
        <f>Target_CC[[#This Row],[Est_Sust_NP Jul]]+Target_CC[[#This Row],[Est_Sust_POTS Jul]]+Target_CC[[#This Row],[BC_Jul]]</f>
        <v>16905545.25</v>
      </c>
      <c r="BR67" s="5">
        <f>Target_CC[[#This Row],[Est_Sust_NP Agu]]+Target_CC[[#This Row],[Est_Sust_POTS Agu]]+Target_CC[[#This Row],[BC_Agu]]</f>
        <v>16905545.25</v>
      </c>
      <c r="BS67" s="5">
        <f>Target_CC[[#This Row],[Est_Sust_NP Sep]]+Target_CC[[#This Row],[Est_Sust_POTS Sep]]+Target_CC[[#This Row],[BC_Sep]]</f>
        <v>16905545.25</v>
      </c>
      <c r="BT67" s="5">
        <f>Target_CC[[#This Row],[Est_Sust_NP Okt]]+Target_CC[[#This Row],[Est_Sust_POTS Okt]]+Target_CC[[#This Row],[BC_Okt]]</f>
        <v>16905545.25</v>
      </c>
      <c r="BU67" s="5">
        <f>Target_CC[[#This Row],[Est_Sust_NP Nov]]+Target_CC[[#This Row],[Est_Sust_POTS Nov]]+Target_CC[[#This Row],[BC_Nov]]</f>
        <v>16905545.25</v>
      </c>
      <c r="BV67" s="5">
        <f>Target_CC[[#This Row],[Est_Sust_NP Des]]+Target_CC[[#This Row],[Est_Sust_POTS Des]]+Target_CC[[#This Row],[BC_Des]]</f>
        <v>16905545.25</v>
      </c>
      <c r="BW67" s="5">
        <f>SUM(Target_CC[[#This Row],[Real_Jan]:[Real_Des]])</f>
        <v>212198148.25</v>
      </c>
      <c r="BX67" s="5">
        <v>15244035</v>
      </c>
      <c r="BY67" s="5">
        <v>15244035</v>
      </c>
      <c r="BZ67" s="5">
        <v>15244035</v>
      </c>
      <c r="CA67" s="5">
        <f>Target_CC[[#This Row],[Est_Sust_NP Mar]]*95%</f>
        <v>14481833.25</v>
      </c>
      <c r="CB67" s="5">
        <f>Target_CC[[#This Row],[Est_Sust_NP Apr]]</f>
        <v>14481833.25</v>
      </c>
      <c r="CC67" s="5">
        <f>Target_CC[[#This Row],[Est_Sust_NP Mei]]</f>
        <v>14481833.25</v>
      </c>
      <c r="CD67" s="5">
        <f>Target_CC[[#This Row],[Est_Sust_NP Jun]]</f>
        <v>14481833.25</v>
      </c>
      <c r="CE67" s="5">
        <f>Target_CC[[#This Row],[Est_Sust_NP Jul]]</f>
        <v>14481833.25</v>
      </c>
      <c r="CF67" s="5">
        <f>Target_CC[[#This Row],[Est_Sust_NP Agu]]</f>
        <v>14481833.25</v>
      </c>
      <c r="CG67" s="5">
        <f>Target_CC[[#This Row],[Est_Sust_NP Sep]]</f>
        <v>14481833.25</v>
      </c>
      <c r="CH67" s="5">
        <f>Target_CC[[#This Row],[Est_Sust_NP Okt]]</f>
        <v>14481833.25</v>
      </c>
      <c r="CI67" s="5">
        <f>Target_CC[[#This Row],[Est_Sust_NP Nov]]</f>
        <v>14481833.25</v>
      </c>
      <c r="CJ67" s="5">
        <f>SUM(Target_CC[[#This Row],[Est_Sust_NP Jan]:[Est_Sust_NP Des]])</f>
        <v>176068604.25</v>
      </c>
      <c r="CK67" s="5">
        <v>6068712</v>
      </c>
      <c r="CL67" s="5">
        <v>5823712</v>
      </c>
      <c r="CM67" s="5">
        <v>2423712</v>
      </c>
      <c r="CN67" s="5">
        <f>Target_CC[[#This Row],[Est_Sust_POTS Mar]]</f>
        <v>2423712</v>
      </c>
      <c r="CO67" s="5">
        <f>Target_CC[[#This Row],[Est_Sust_POTS Apr]]</f>
        <v>2423712</v>
      </c>
      <c r="CP67" s="5">
        <f>Target_CC[[#This Row],[Est_Sust_POTS Mei]]</f>
        <v>2423712</v>
      </c>
      <c r="CQ67" s="5">
        <f>Target_CC[[#This Row],[Est_Sust_POTS Jun]]</f>
        <v>2423712</v>
      </c>
      <c r="CR67" s="5">
        <f>Target_CC[[#This Row],[Est_Sust_POTS Jul]]</f>
        <v>2423712</v>
      </c>
      <c r="CS67" s="5">
        <f>Target_CC[[#This Row],[Est_Sust_POTS Agu]]</f>
        <v>2423712</v>
      </c>
      <c r="CT67" s="5">
        <f>Target_CC[[#This Row],[Est_Sust_POTS Sep]]</f>
        <v>2423712</v>
      </c>
      <c r="CU67" s="5">
        <f>Target_CC[[#This Row],[Est_Sust_POTS Okt]]</f>
        <v>2423712</v>
      </c>
      <c r="CV67" s="5">
        <f>Target_CC[[#This Row],[Est_Sust_POTS Nov]]</f>
        <v>2423712</v>
      </c>
      <c r="CW67" s="5">
        <f>SUM(Target_CC[[#This Row],[Est_Sust_POTS Jan]:[Est_Sust_POTS Des]])</f>
        <v>36129544</v>
      </c>
      <c r="CX67" s="5"/>
      <c r="CY67" s="5">
        <v>0</v>
      </c>
      <c r="CZ67" s="5">
        <v>0</v>
      </c>
      <c r="DA67" s="5">
        <v>0</v>
      </c>
      <c r="DB67" s="5"/>
      <c r="DC67" s="5"/>
      <c r="DD67" s="5"/>
      <c r="DE67" s="5"/>
      <c r="DF67" s="5"/>
      <c r="DG67" s="5"/>
      <c r="DH67" s="5"/>
      <c r="DI67" s="5"/>
      <c r="DJ67" s="5">
        <f>SUM(Target_CC[[#This Row],[BC_Jan]:[BC_Des]])</f>
        <v>0</v>
      </c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 t="s">
        <v>160</v>
      </c>
    </row>
    <row r="68" spans="2:128" x14ac:dyDescent="0.3">
      <c r="B68">
        <v>76510293</v>
      </c>
      <c r="C68" t="s">
        <v>225</v>
      </c>
      <c r="D68" t="s">
        <v>157</v>
      </c>
      <c r="E68" t="s">
        <v>157</v>
      </c>
      <c r="F68" t="s">
        <v>158</v>
      </c>
      <c r="G68" t="s">
        <v>22</v>
      </c>
      <c r="H68" t="s">
        <v>159</v>
      </c>
      <c r="I68" t="s">
        <v>31</v>
      </c>
      <c r="J68" s="5">
        <v>144267629.76886418</v>
      </c>
      <c r="K68" s="5">
        <v>13552825.774783095</v>
      </c>
      <c r="L68" s="5">
        <v>13144110.812834071</v>
      </c>
      <c r="M68" s="5">
        <v>5789602.2436684165</v>
      </c>
      <c r="N68" s="5">
        <v>10488590.520546002</v>
      </c>
      <c r="O68" s="5">
        <v>13821647.465245331</v>
      </c>
      <c r="P68" s="5">
        <v>7789752.3550279401</v>
      </c>
      <c r="Q68" s="5">
        <v>15004112.287017202</v>
      </c>
      <c r="R68" s="5">
        <v>9581327.5312885921</v>
      </c>
      <c r="S68" s="5">
        <v>11278845.462551935</v>
      </c>
      <c r="T68" s="5">
        <v>16955134.955560707</v>
      </c>
      <c r="U68" s="5">
        <v>14427849.667587653</v>
      </c>
      <c r="V68" s="5">
        <v>16083946.436551595</v>
      </c>
      <c r="W68" s="5">
        <f>SUM(Target_CC[[#This Row],[Target_Sust_Jan]:[Target_Sust_Des]])</f>
        <v>147917745.51266253</v>
      </c>
      <c r="X68" s="5">
        <v>144478.2941821292</v>
      </c>
      <c r="Y68" s="5">
        <v>548310.82417106442</v>
      </c>
      <c r="Z68" s="5">
        <v>210546.09230324998</v>
      </c>
      <c r="AA68" s="5">
        <v>1326048.4631256498</v>
      </c>
      <c r="AB68" s="5">
        <v>1526557.4941497725</v>
      </c>
      <c r="AC68" s="5">
        <v>1180028.788091572</v>
      </c>
      <c r="AD68" s="5">
        <v>2488300.0476220455</v>
      </c>
      <c r="AE68" s="5">
        <v>1686117.4443785604</v>
      </c>
      <c r="AF68" s="5">
        <v>2060769.5376777574</v>
      </c>
      <c r="AG68" s="5">
        <v>1976746.8216200732</v>
      </c>
      <c r="AH68" s="5">
        <v>1682609.8983501866</v>
      </c>
      <c r="AI68" s="5">
        <v>2148471.0935958531</v>
      </c>
      <c r="AJ68" s="5">
        <f>SUM(Target_CC[[#This Row],[Target_Scal_Jan]:[Target_Scal_Des]])</f>
        <v>16978984.799267914</v>
      </c>
      <c r="AK68" s="5">
        <v>13697304.068965225</v>
      </c>
      <c r="AL68" s="5">
        <v>13692421.637005135</v>
      </c>
      <c r="AM68" s="5">
        <v>6000148.3359716665</v>
      </c>
      <c r="AN68" s="5">
        <v>11814638.983671652</v>
      </c>
      <c r="AO68" s="5">
        <v>15348204.959395103</v>
      </c>
      <c r="AP68" s="5">
        <v>8969781.1431195121</v>
      </c>
      <c r="AQ68" s="5">
        <v>17492412.334639248</v>
      </c>
      <c r="AR68" s="5">
        <v>11267444.975667153</v>
      </c>
      <c r="AS68" s="5">
        <v>13339615.000229692</v>
      </c>
      <c r="AT68" s="5">
        <v>18931881.77718078</v>
      </c>
      <c r="AU68" s="5">
        <v>16110459.565937839</v>
      </c>
      <c r="AV68" s="5">
        <v>18232417.530147448</v>
      </c>
      <c r="AW68" s="5">
        <f>SUM(Target_CC[[#This Row],[Target_Jan]:[Target_Des]])</f>
        <v>164896730.31193042</v>
      </c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>
        <f>SUM(Target_CC[[#This Row],[Target_NGTMA_Jan]:[Target_NGTMA_Des]])</f>
        <v>0</v>
      </c>
      <c r="BK68" s="5">
        <v>14203010</v>
      </c>
      <c r="BL68" s="5">
        <v>14203010</v>
      </c>
      <c r="BM68" s="5">
        <v>14203010</v>
      </c>
      <c r="BN68" s="5">
        <f>Target_CC[[#This Row],[Est_Sust_NP Apr]]+Target_CC[[#This Row],[Est_Sust_POTS Apr]]+Target_CC[[#This Row],[BC_Apr]]</f>
        <v>13652559.5</v>
      </c>
      <c r="BO68" s="5">
        <f>Target_CC[[#This Row],[Est_Sust_NP Mei]]+Target_CC[[#This Row],[Est_Sust_POTS Mei]]+Target_CC[[#This Row],[BC_Mei]]</f>
        <v>13652559.5</v>
      </c>
      <c r="BP68" s="5">
        <f>Target_CC[[#This Row],[Est_Sust_NP Jun]]+Target_CC[[#This Row],[Est_Sust_POTS Jun]]+Target_CC[[#This Row],[BC_Jun]]</f>
        <v>13652559.5</v>
      </c>
      <c r="BQ68" s="5">
        <f>Target_CC[[#This Row],[Est_Sust_NP Jul]]+Target_CC[[#This Row],[Est_Sust_POTS Jul]]+Target_CC[[#This Row],[BC_Jul]]</f>
        <v>13652559.5</v>
      </c>
      <c r="BR68" s="5">
        <f>Target_CC[[#This Row],[Est_Sust_NP Agu]]+Target_CC[[#This Row],[Est_Sust_POTS Agu]]+Target_CC[[#This Row],[BC_Agu]]</f>
        <v>13652559.5</v>
      </c>
      <c r="BS68" s="5">
        <f>Target_CC[[#This Row],[Est_Sust_NP Sep]]+Target_CC[[#This Row],[Est_Sust_POTS Sep]]+Target_CC[[#This Row],[BC_Sep]]</f>
        <v>13652559.5</v>
      </c>
      <c r="BT68" s="5">
        <f>Target_CC[[#This Row],[Est_Sust_NP Okt]]+Target_CC[[#This Row],[Est_Sust_POTS Okt]]+Target_CC[[#This Row],[BC_Okt]]</f>
        <v>13652559.5</v>
      </c>
      <c r="BU68" s="5">
        <f>Target_CC[[#This Row],[Est_Sust_NP Nov]]+Target_CC[[#This Row],[Est_Sust_POTS Nov]]+Target_CC[[#This Row],[BC_Nov]]</f>
        <v>13652559.5</v>
      </c>
      <c r="BV68" s="5">
        <f>Target_CC[[#This Row],[Est_Sust_NP Des]]+Target_CC[[#This Row],[Est_Sust_POTS Des]]+Target_CC[[#This Row],[BC_Des]]</f>
        <v>13652559.5</v>
      </c>
      <c r="BW68" s="5">
        <f>SUM(Target_CC[[#This Row],[Real_Jan]:[Real_Des]])</f>
        <v>165482065.5</v>
      </c>
      <c r="BX68" s="5">
        <v>11009010</v>
      </c>
      <c r="BY68" s="5">
        <v>11009010</v>
      </c>
      <c r="BZ68" s="5">
        <v>11009010</v>
      </c>
      <c r="CA68" s="5">
        <f>Target_CC[[#This Row],[Est_Sust_NP Mar]]*95%</f>
        <v>10458559.5</v>
      </c>
      <c r="CB68" s="5">
        <f>Target_CC[[#This Row],[Est_Sust_NP Apr]]</f>
        <v>10458559.5</v>
      </c>
      <c r="CC68" s="5">
        <f>Target_CC[[#This Row],[Est_Sust_NP Mei]]</f>
        <v>10458559.5</v>
      </c>
      <c r="CD68" s="5">
        <f>Target_CC[[#This Row],[Est_Sust_NP Jun]]</f>
        <v>10458559.5</v>
      </c>
      <c r="CE68" s="5">
        <f>Target_CC[[#This Row],[Est_Sust_NP Jul]]</f>
        <v>10458559.5</v>
      </c>
      <c r="CF68" s="5">
        <f>Target_CC[[#This Row],[Est_Sust_NP Agu]]</f>
        <v>10458559.5</v>
      </c>
      <c r="CG68" s="5">
        <f>Target_CC[[#This Row],[Est_Sust_NP Sep]]</f>
        <v>10458559.5</v>
      </c>
      <c r="CH68" s="5">
        <f>Target_CC[[#This Row],[Est_Sust_NP Okt]]</f>
        <v>10458559.5</v>
      </c>
      <c r="CI68" s="5">
        <f>Target_CC[[#This Row],[Est_Sust_NP Nov]]</f>
        <v>10458559.5</v>
      </c>
      <c r="CJ68" s="5">
        <f>SUM(Target_CC[[#This Row],[Est_Sust_NP Jan]:[Est_Sust_NP Des]])</f>
        <v>127154065.5</v>
      </c>
      <c r="CK68" s="5">
        <v>3194000</v>
      </c>
      <c r="CL68" s="5">
        <v>3194000</v>
      </c>
      <c r="CM68" s="5">
        <v>3194000</v>
      </c>
      <c r="CN68" s="5">
        <f>Target_CC[[#This Row],[Est_Sust_POTS Mar]]</f>
        <v>3194000</v>
      </c>
      <c r="CO68" s="5">
        <f>Target_CC[[#This Row],[Est_Sust_POTS Apr]]</f>
        <v>3194000</v>
      </c>
      <c r="CP68" s="5">
        <f>Target_CC[[#This Row],[Est_Sust_POTS Mei]]</f>
        <v>3194000</v>
      </c>
      <c r="CQ68" s="5">
        <f>Target_CC[[#This Row],[Est_Sust_POTS Jun]]</f>
        <v>3194000</v>
      </c>
      <c r="CR68" s="5">
        <f>Target_CC[[#This Row],[Est_Sust_POTS Jul]]</f>
        <v>3194000</v>
      </c>
      <c r="CS68" s="5">
        <f>Target_CC[[#This Row],[Est_Sust_POTS Agu]]</f>
        <v>3194000</v>
      </c>
      <c r="CT68" s="5">
        <f>Target_CC[[#This Row],[Est_Sust_POTS Sep]]</f>
        <v>3194000</v>
      </c>
      <c r="CU68" s="5">
        <f>Target_CC[[#This Row],[Est_Sust_POTS Okt]]</f>
        <v>3194000</v>
      </c>
      <c r="CV68" s="5">
        <f>Target_CC[[#This Row],[Est_Sust_POTS Nov]]</f>
        <v>3194000</v>
      </c>
      <c r="CW68" s="5">
        <f>SUM(Target_CC[[#This Row],[Est_Sust_POTS Jan]:[Est_Sust_POTS Des]])</f>
        <v>38328000</v>
      </c>
      <c r="CX68" s="5"/>
      <c r="CY68" s="5">
        <v>0</v>
      </c>
      <c r="CZ68" s="5">
        <v>0</v>
      </c>
      <c r="DA68" s="5">
        <v>0</v>
      </c>
      <c r="DB68" s="5"/>
      <c r="DC68" s="5"/>
      <c r="DD68" s="5"/>
      <c r="DE68" s="5"/>
      <c r="DF68" s="5"/>
      <c r="DG68" s="5"/>
      <c r="DH68" s="5"/>
      <c r="DI68" s="5"/>
      <c r="DJ68" s="5">
        <f>SUM(Target_CC[[#This Row],[BC_Jan]:[BC_Des]])</f>
        <v>0</v>
      </c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 t="s">
        <v>160</v>
      </c>
    </row>
    <row r="69" spans="2:128" x14ac:dyDescent="0.3">
      <c r="B69">
        <v>76510294</v>
      </c>
      <c r="C69" t="s">
        <v>226</v>
      </c>
      <c r="D69" t="s">
        <v>157</v>
      </c>
      <c r="E69" t="s">
        <v>157</v>
      </c>
      <c r="F69" t="s">
        <v>158</v>
      </c>
      <c r="G69" t="s">
        <v>22</v>
      </c>
      <c r="H69" t="s">
        <v>159</v>
      </c>
      <c r="I69" t="s">
        <v>31</v>
      </c>
      <c r="J69" s="5">
        <v>976382128.7683295</v>
      </c>
      <c r="K69" s="5">
        <v>57044171.585191488</v>
      </c>
      <c r="L69" s="5">
        <v>56714468.575148962</v>
      </c>
      <c r="M69" s="5">
        <v>47820119.35616605</v>
      </c>
      <c r="N69" s="5">
        <v>43290373.297736518</v>
      </c>
      <c r="O69" s="5">
        <v>62800841.845275387</v>
      </c>
      <c r="P69" s="5">
        <v>61048547.957852833</v>
      </c>
      <c r="Q69" s="5">
        <v>69646541.999980941</v>
      </c>
      <c r="R69" s="5">
        <v>44453547.346295767</v>
      </c>
      <c r="S69" s="5">
        <v>99703736.070062786</v>
      </c>
      <c r="T69" s="5">
        <v>78578495.867134988</v>
      </c>
      <c r="U69" s="5">
        <v>66865803.690011948</v>
      </c>
      <c r="V69" s="5">
        <v>74540976.636537462</v>
      </c>
      <c r="W69" s="5">
        <f>SUM(Target_CC[[#This Row],[Target_Sust_Jan]:[Target_Sust_Des]])</f>
        <v>762507624.22739518</v>
      </c>
      <c r="X69" s="5">
        <v>608112.63574241847</v>
      </c>
      <c r="Y69" s="5">
        <v>2365862.3584107459</v>
      </c>
      <c r="Z69" s="5">
        <v>1739038.165346615</v>
      </c>
      <c r="AA69" s="5">
        <v>5473102.6887882426</v>
      </c>
      <c r="AB69" s="5">
        <v>6936155.4763195664</v>
      </c>
      <c r="AC69" s="5">
        <v>9247924.8091830835</v>
      </c>
      <c r="AD69" s="5">
        <v>11550266.384317711</v>
      </c>
      <c r="AE69" s="5">
        <v>7822914.0377812609</v>
      </c>
      <c r="AF69" s="5">
        <v>18216972.895677909</v>
      </c>
      <c r="AG69" s="5">
        <v>9161224.1577648073</v>
      </c>
      <c r="AH69" s="5">
        <v>7798047.9241274297</v>
      </c>
      <c r="AI69" s="5">
        <v>9957079.5155135244</v>
      </c>
      <c r="AJ69" s="5">
        <f>SUM(Target_CC[[#This Row],[Target_Scal_Jan]:[Target_Scal_Des]])</f>
        <v>90876701.048973307</v>
      </c>
      <c r="AK69" s="5">
        <v>57652284.220933907</v>
      </c>
      <c r="AL69" s="5">
        <v>59080330.933559708</v>
      </c>
      <c r="AM69" s="5">
        <v>49559157.521512665</v>
      </c>
      <c r="AN69" s="5">
        <v>48763475.986524761</v>
      </c>
      <c r="AO69" s="5">
        <v>69736997.321594954</v>
      </c>
      <c r="AP69" s="5">
        <v>70296472.767035916</v>
      </c>
      <c r="AQ69" s="5">
        <v>81196808.384298652</v>
      </c>
      <c r="AR69" s="5">
        <v>52276461.384077027</v>
      </c>
      <c r="AS69" s="5">
        <v>117920708.9657407</v>
      </c>
      <c r="AT69" s="5">
        <v>87739720.024899796</v>
      </c>
      <c r="AU69" s="5">
        <v>74663851.614139378</v>
      </c>
      <c r="AV69" s="5">
        <v>84498056.152050987</v>
      </c>
      <c r="AW69" s="5">
        <f>SUM(Target_CC[[#This Row],[Target_Jan]:[Target_Des]])</f>
        <v>853384325.27636838</v>
      </c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>
        <f>SUM(Target_CC[[#This Row],[Target_NGTMA_Jan]:[Target_NGTMA_Des]])</f>
        <v>0</v>
      </c>
      <c r="BK69" s="5">
        <v>64313775</v>
      </c>
      <c r="BL69" s="5">
        <v>63714335</v>
      </c>
      <c r="BM69" s="5">
        <v>50070800</v>
      </c>
      <c r="BN69" s="5">
        <f>Target_CC[[#This Row],[Est_Sust_NP Apr]]+Target_CC[[#This Row],[Est_Sust_POTS Apr]]+Target_CC[[#This Row],[BC_Apr]]</f>
        <v>48021381.100000001</v>
      </c>
      <c r="BO69" s="5">
        <f>Target_CC[[#This Row],[Est_Sust_NP Mei]]+Target_CC[[#This Row],[Est_Sust_POTS Mei]]+Target_CC[[#This Row],[BC_Mei]]</f>
        <v>48021381.100000001</v>
      </c>
      <c r="BP69" s="5">
        <f>Target_CC[[#This Row],[Est_Sust_NP Jun]]+Target_CC[[#This Row],[Est_Sust_POTS Jun]]+Target_CC[[#This Row],[BC_Jun]]</f>
        <v>48021381.100000001</v>
      </c>
      <c r="BQ69" s="5">
        <f>Target_CC[[#This Row],[Est_Sust_NP Jul]]+Target_CC[[#This Row],[Est_Sust_POTS Jul]]+Target_CC[[#This Row],[BC_Jul]]</f>
        <v>48021381.100000001</v>
      </c>
      <c r="BR69" s="5">
        <f>Target_CC[[#This Row],[Est_Sust_NP Agu]]+Target_CC[[#This Row],[Est_Sust_POTS Agu]]+Target_CC[[#This Row],[BC_Agu]]</f>
        <v>48021381.100000001</v>
      </c>
      <c r="BS69" s="5">
        <f>Target_CC[[#This Row],[Est_Sust_NP Sep]]+Target_CC[[#This Row],[Est_Sust_POTS Sep]]+Target_CC[[#This Row],[BC_Sep]]</f>
        <v>48021381.100000001</v>
      </c>
      <c r="BT69" s="5">
        <f>Target_CC[[#This Row],[Est_Sust_NP Okt]]+Target_CC[[#This Row],[Est_Sust_POTS Okt]]+Target_CC[[#This Row],[BC_Okt]]</f>
        <v>48021381.100000001</v>
      </c>
      <c r="BU69" s="5">
        <f>Target_CC[[#This Row],[Est_Sust_NP Nov]]+Target_CC[[#This Row],[Est_Sust_POTS Nov]]+Target_CC[[#This Row],[BC_Nov]]</f>
        <v>48021381.100000001</v>
      </c>
      <c r="BV69" s="5">
        <f>Target_CC[[#This Row],[Est_Sust_NP Des]]+Target_CC[[#This Row],[Est_Sust_POTS Des]]+Target_CC[[#This Row],[BC_Des]]</f>
        <v>48021381.100000001</v>
      </c>
      <c r="BW69" s="5">
        <f>SUM(Target_CC[[#This Row],[Real_Jan]:[Real_Des]])</f>
        <v>610291339.9000001</v>
      </c>
      <c r="BX69" s="5">
        <v>53500135</v>
      </c>
      <c r="BY69" s="5">
        <v>53500135</v>
      </c>
      <c r="BZ69" s="5">
        <v>40988378</v>
      </c>
      <c r="CA69" s="5">
        <f>Target_CC[[#This Row],[Est_Sust_NP Mar]]*95%</f>
        <v>38938959.100000001</v>
      </c>
      <c r="CB69" s="5">
        <f>Target_CC[[#This Row],[Est_Sust_NP Apr]]</f>
        <v>38938959.100000001</v>
      </c>
      <c r="CC69" s="5">
        <f>Target_CC[[#This Row],[Est_Sust_NP Mei]]</f>
        <v>38938959.100000001</v>
      </c>
      <c r="CD69" s="5">
        <f>Target_CC[[#This Row],[Est_Sust_NP Jun]]</f>
        <v>38938959.100000001</v>
      </c>
      <c r="CE69" s="5">
        <f>Target_CC[[#This Row],[Est_Sust_NP Jul]]</f>
        <v>38938959.100000001</v>
      </c>
      <c r="CF69" s="5">
        <f>Target_CC[[#This Row],[Est_Sust_NP Agu]]</f>
        <v>38938959.100000001</v>
      </c>
      <c r="CG69" s="5">
        <f>Target_CC[[#This Row],[Est_Sust_NP Sep]]</f>
        <v>38938959.100000001</v>
      </c>
      <c r="CH69" s="5">
        <f>Target_CC[[#This Row],[Est_Sust_NP Okt]]</f>
        <v>38938959.100000001</v>
      </c>
      <c r="CI69" s="5">
        <f>Target_CC[[#This Row],[Est_Sust_NP Nov]]</f>
        <v>38938959.100000001</v>
      </c>
      <c r="CJ69" s="5">
        <f>SUM(Target_CC[[#This Row],[Est_Sust_NP Jan]:[Est_Sust_NP Des]])</f>
        <v>498439279.9000001</v>
      </c>
      <c r="CK69" s="5">
        <v>10813640</v>
      </c>
      <c r="CL69" s="5">
        <v>10214200</v>
      </c>
      <c r="CM69" s="5">
        <v>9082422</v>
      </c>
      <c r="CN69" s="5">
        <f>Target_CC[[#This Row],[Est_Sust_POTS Mar]]</f>
        <v>9082422</v>
      </c>
      <c r="CO69" s="5">
        <f>Target_CC[[#This Row],[Est_Sust_POTS Apr]]</f>
        <v>9082422</v>
      </c>
      <c r="CP69" s="5">
        <f>Target_CC[[#This Row],[Est_Sust_POTS Mei]]</f>
        <v>9082422</v>
      </c>
      <c r="CQ69" s="5">
        <f>Target_CC[[#This Row],[Est_Sust_POTS Jun]]</f>
        <v>9082422</v>
      </c>
      <c r="CR69" s="5">
        <f>Target_CC[[#This Row],[Est_Sust_POTS Jul]]</f>
        <v>9082422</v>
      </c>
      <c r="CS69" s="5">
        <f>Target_CC[[#This Row],[Est_Sust_POTS Agu]]</f>
        <v>9082422</v>
      </c>
      <c r="CT69" s="5">
        <f>Target_CC[[#This Row],[Est_Sust_POTS Sep]]</f>
        <v>9082422</v>
      </c>
      <c r="CU69" s="5">
        <f>Target_CC[[#This Row],[Est_Sust_POTS Okt]]</f>
        <v>9082422</v>
      </c>
      <c r="CV69" s="5">
        <f>Target_CC[[#This Row],[Est_Sust_POTS Nov]]</f>
        <v>9082422</v>
      </c>
      <c r="CW69" s="5">
        <f>SUM(Target_CC[[#This Row],[Est_Sust_POTS Jan]:[Est_Sust_POTS Des]])</f>
        <v>111852060</v>
      </c>
      <c r="CX69" s="5"/>
      <c r="CY69" s="5">
        <v>0</v>
      </c>
      <c r="CZ69" s="5">
        <v>0</v>
      </c>
      <c r="DA69" s="5">
        <v>0</v>
      </c>
      <c r="DB69" s="5"/>
      <c r="DC69" s="5"/>
      <c r="DD69" s="5"/>
      <c r="DE69" s="5"/>
      <c r="DF69" s="5"/>
      <c r="DG69" s="5"/>
      <c r="DH69" s="5"/>
      <c r="DI69" s="5"/>
      <c r="DJ69" s="5">
        <f>SUM(Target_CC[[#This Row],[BC_Jan]:[BC_Des]])</f>
        <v>0</v>
      </c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 t="s">
        <v>160</v>
      </c>
    </row>
    <row r="70" spans="2:128" x14ac:dyDescent="0.3">
      <c r="B70">
        <v>76510295</v>
      </c>
      <c r="C70" t="s">
        <v>227</v>
      </c>
      <c r="D70" t="s">
        <v>157</v>
      </c>
      <c r="E70" t="s">
        <v>157</v>
      </c>
      <c r="F70" t="s">
        <v>158</v>
      </c>
      <c r="G70" t="s">
        <v>22</v>
      </c>
      <c r="H70" t="s">
        <v>159</v>
      </c>
      <c r="I70" t="s">
        <v>31</v>
      </c>
      <c r="J70" s="5">
        <v>2275354878.3796644</v>
      </c>
      <c r="K70" s="5">
        <v>130102536.69449265</v>
      </c>
      <c r="L70" s="5">
        <v>132975962.75940479</v>
      </c>
      <c r="M70" s="5">
        <v>221988456.9450399</v>
      </c>
      <c r="N70" s="5">
        <v>83513289.251510784</v>
      </c>
      <c r="O70" s="5">
        <v>185604265.98964691</v>
      </c>
      <c r="P70" s="5">
        <v>29201548.022951186</v>
      </c>
      <c r="Q70" s="5">
        <v>128868441.7488112</v>
      </c>
      <c r="R70" s="5">
        <v>78471777.156824484</v>
      </c>
      <c r="S70" s="5">
        <v>71396239.301496163</v>
      </c>
      <c r="T70" s="5">
        <v>247029298.40477762</v>
      </c>
      <c r="U70" s="5">
        <v>87164878.711625874</v>
      </c>
      <c r="V70" s="5">
        <v>97170075.419888586</v>
      </c>
      <c r="W70" s="5">
        <f>SUM(Target_CC[[#This Row],[Target_Sust_Jan]:[Target_Sust_Des]])</f>
        <v>1493486770.4064698</v>
      </c>
      <c r="X70" s="5">
        <v>1386942.685071826</v>
      </c>
      <c r="Y70" s="5">
        <v>5547135.1979441196</v>
      </c>
      <c r="Z70" s="5">
        <v>8072886.5609585643</v>
      </c>
      <c r="AA70" s="5">
        <v>10558393.775178939</v>
      </c>
      <c r="AB70" s="5">
        <v>20499407.462468833</v>
      </c>
      <c r="AC70" s="5">
        <v>4423589.5768469945</v>
      </c>
      <c r="AD70" s="5">
        <v>21371697.545746163</v>
      </c>
      <c r="AE70" s="5">
        <v>13809425.877930939</v>
      </c>
      <c r="AF70" s="5">
        <v>13044880.8387153</v>
      </c>
      <c r="AG70" s="5">
        <v>28800382.995980233</v>
      </c>
      <c r="AH70" s="5">
        <v>10165373.987653792</v>
      </c>
      <c r="AI70" s="5">
        <v>12979842.915152073</v>
      </c>
      <c r="AJ70" s="5">
        <f>SUM(Target_CC[[#This Row],[Target_Scal_Jan]:[Target_Scal_Des]])</f>
        <v>150659959.41964775</v>
      </c>
      <c r="AK70" s="5">
        <v>131489479.37956448</v>
      </c>
      <c r="AL70" s="5">
        <v>138523097.95734891</v>
      </c>
      <c r="AM70" s="5">
        <v>230061343.50599846</v>
      </c>
      <c r="AN70" s="5">
        <v>94071683.026689723</v>
      </c>
      <c r="AO70" s="5">
        <v>206103673.45211574</v>
      </c>
      <c r="AP70" s="5">
        <v>33625137.59979818</v>
      </c>
      <c r="AQ70" s="5">
        <v>150240139.29455736</v>
      </c>
      <c r="AR70" s="5">
        <v>92281203.034755424</v>
      </c>
      <c r="AS70" s="5">
        <v>84441120.140211463</v>
      </c>
      <c r="AT70" s="5">
        <v>275829681.40075785</v>
      </c>
      <c r="AU70" s="5">
        <v>97330252.699279666</v>
      </c>
      <c r="AV70" s="5">
        <v>110149918.33504066</v>
      </c>
      <c r="AW70" s="5">
        <f>SUM(Target_CC[[#This Row],[Target_Jan]:[Target_Des]])</f>
        <v>1644146729.826118</v>
      </c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>
        <f>SUM(Target_CC[[#This Row],[Target_NGTMA_Jan]:[Target_NGTMA_Des]])</f>
        <v>0</v>
      </c>
      <c r="BK70" s="5">
        <v>78853808</v>
      </c>
      <c r="BL70" s="5">
        <v>78340750</v>
      </c>
      <c r="BM70" s="5">
        <v>43860543</v>
      </c>
      <c r="BN70" s="5">
        <f>Target_CC[[#This Row],[Est_Sust_NP Apr]]+Target_CC[[#This Row],[Est_Sust_POTS Apr]]+Target_CC[[#This Row],[BC_Apr]]</f>
        <v>42069533.799999997</v>
      </c>
      <c r="BO70" s="5">
        <f>Target_CC[[#This Row],[Est_Sust_NP Mei]]+Target_CC[[#This Row],[Est_Sust_POTS Mei]]+Target_CC[[#This Row],[BC_Mei]]</f>
        <v>42069533.799999997</v>
      </c>
      <c r="BP70" s="5">
        <f>Target_CC[[#This Row],[Est_Sust_NP Jun]]+Target_CC[[#This Row],[Est_Sust_POTS Jun]]+Target_CC[[#This Row],[BC_Jun]]</f>
        <v>42069533.799999997</v>
      </c>
      <c r="BQ70" s="5">
        <f>Target_CC[[#This Row],[Est_Sust_NP Jul]]+Target_CC[[#This Row],[Est_Sust_POTS Jul]]+Target_CC[[#This Row],[BC_Jul]]</f>
        <v>42069533.799999997</v>
      </c>
      <c r="BR70" s="5">
        <f>Target_CC[[#This Row],[Est_Sust_NP Agu]]+Target_CC[[#This Row],[Est_Sust_POTS Agu]]+Target_CC[[#This Row],[BC_Agu]]</f>
        <v>42069533.799999997</v>
      </c>
      <c r="BS70" s="5">
        <f>Target_CC[[#This Row],[Est_Sust_NP Sep]]+Target_CC[[#This Row],[Est_Sust_POTS Sep]]+Target_CC[[#This Row],[BC_Sep]]</f>
        <v>42069533.799999997</v>
      </c>
      <c r="BT70" s="5">
        <f>Target_CC[[#This Row],[Est_Sust_NP Okt]]+Target_CC[[#This Row],[Est_Sust_POTS Okt]]+Target_CC[[#This Row],[BC_Okt]]</f>
        <v>42069533.799999997</v>
      </c>
      <c r="BU70" s="5">
        <f>Target_CC[[#This Row],[Est_Sust_NP Nov]]+Target_CC[[#This Row],[Est_Sust_POTS Nov]]+Target_CC[[#This Row],[BC_Nov]]</f>
        <v>42069533.799999997</v>
      </c>
      <c r="BV70" s="5">
        <f>Target_CC[[#This Row],[Est_Sust_NP Des]]+Target_CC[[#This Row],[Est_Sust_POTS Des]]+Target_CC[[#This Row],[BC_Des]]</f>
        <v>42069533.799999997</v>
      </c>
      <c r="BW70" s="5">
        <f>SUM(Target_CC[[#This Row],[Real_Jan]:[Real_Des]])</f>
        <v>579680905.20000005</v>
      </c>
      <c r="BX70" s="5">
        <v>70151151</v>
      </c>
      <c r="BY70" s="5">
        <v>70151151</v>
      </c>
      <c r="BZ70" s="5">
        <v>35820184</v>
      </c>
      <c r="CA70" s="5">
        <f>Target_CC[[#This Row],[Est_Sust_NP Mar]]*95%</f>
        <v>34029174.799999997</v>
      </c>
      <c r="CB70" s="5">
        <f>Target_CC[[#This Row],[Est_Sust_NP Apr]]</f>
        <v>34029174.799999997</v>
      </c>
      <c r="CC70" s="5">
        <f>Target_CC[[#This Row],[Est_Sust_NP Mei]]</f>
        <v>34029174.799999997</v>
      </c>
      <c r="CD70" s="5">
        <f>Target_CC[[#This Row],[Est_Sust_NP Jun]]</f>
        <v>34029174.799999997</v>
      </c>
      <c r="CE70" s="5">
        <f>Target_CC[[#This Row],[Est_Sust_NP Jul]]</f>
        <v>34029174.799999997</v>
      </c>
      <c r="CF70" s="5">
        <f>Target_CC[[#This Row],[Est_Sust_NP Agu]]</f>
        <v>34029174.799999997</v>
      </c>
      <c r="CG70" s="5">
        <f>Target_CC[[#This Row],[Est_Sust_NP Sep]]</f>
        <v>34029174.799999997</v>
      </c>
      <c r="CH70" s="5">
        <f>Target_CC[[#This Row],[Est_Sust_NP Okt]]</f>
        <v>34029174.799999997</v>
      </c>
      <c r="CI70" s="5">
        <f>Target_CC[[#This Row],[Est_Sust_NP Nov]]</f>
        <v>34029174.799999997</v>
      </c>
      <c r="CJ70" s="5">
        <f>SUM(Target_CC[[#This Row],[Est_Sust_NP Jan]:[Est_Sust_NP Des]])</f>
        <v>482385059.20000011</v>
      </c>
      <c r="CK70" s="5">
        <v>8702657</v>
      </c>
      <c r="CL70" s="5">
        <v>8189599</v>
      </c>
      <c r="CM70" s="5">
        <v>8040359</v>
      </c>
      <c r="CN70" s="5">
        <f>Target_CC[[#This Row],[Est_Sust_POTS Mar]]</f>
        <v>8040359</v>
      </c>
      <c r="CO70" s="5">
        <f>Target_CC[[#This Row],[Est_Sust_POTS Apr]]</f>
        <v>8040359</v>
      </c>
      <c r="CP70" s="5">
        <f>Target_CC[[#This Row],[Est_Sust_POTS Mei]]</f>
        <v>8040359</v>
      </c>
      <c r="CQ70" s="5">
        <f>Target_CC[[#This Row],[Est_Sust_POTS Jun]]</f>
        <v>8040359</v>
      </c>
      <c r="CR70" s="5">
        <f>Target_CC[[#This Row],[Est_Sust_POTS Jul]]</f>
        <v>8040359</v>
      </c>
      <c r="CS70" s="5">
        <f>Target_CC[[#This Row],[Est_Sust_POTS Agu]]</f>
        <v>8040359</v>
      </c>
      <c r="CT70" s="5">
        <f>Target_CC[[#This Row],[Est_Sust_POTS Sep]]</f>
        <v>8040359</v>
      </c>
      <c r="CU70" s="5">
        <f>Target_CC[[#This Row],[Est_Sust_POTS Okt]]</f>
        <v>8040359</v>
      </c>
      <c r="CV70" s="5">
        <f>Target_CC[[#This Row],[Est_Sust_POTS Nov]]</f>
        <v>8040359</v>
      </c>
      <c r="CW70" s="5">
        <f>SUM(Target_CC[[#This Row],[Est_Sust_POTS Jan]:[Est_Sust_POTS Des]])</f>
        <v>97295846</v>
      </c>
      <c r="CX70" s="5"/>
      <c r="CY70" s="5">
        <v>0</v>
      </c>
      <c r="CZ70" s="5">
        <v>0</v>
      </c>
      <c r="DA70" s="5">
        <v>0</v>
      </c>
      <c r="DB70" s="5"/>
      <c r="DC70" s="5"/>
      <c r="DD70" s="5"/>
      <c r="DE70" s="5"/>
      <c r="DF70" s="5"/>
      <c r="DG70" s="5"/>
      <c r="DH70" s="5"/>
      <c r="DI70" s="5"/>
      <c r="DJ70" s="5">
        <f>SUM(Target_CC[[#This Row],[BC_Jan]:[BC_Des]])</f>
        <v>0</v>
      </c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 t="s">
        <v>160</v>
      </c>
    </row>
    <row r="71" spans="2:128" x14ac:dyDescent="0.3">
      <c r="B71">
        <v>76510296</v>
      </c>
      <c r="C71" t="s">
        <v>228</v>
      </c>
      <c r="D71" t="s">
        <v>157</v>
      </c>
      <c r="E71" t="s">
        <v>157</v>
      </c>
      <c r="F71" t="s">
        <v>158</v>
      </c>
      <c r="G71" t="s">
        <v>22</v>
      </c>
      <c r="H71" t="s">
        <v>159</v>
      </c>
      <c r="I71" t="s">
        <v>31</v>
      </c>
      <c r="J71" s="5">
        <v>76719141.724552333</v>
      </c>
      <c r="K71" s="5">
        <v>7843864.0704264082</v>
      </c>
      <c r="L71" s="5">
        <v>7655525.8972335318</v>
      </c>
      <c r="M71" s="5">
        <v>3775656.1751020462</v>
      </c>
      <c r="N71" s="5">
        <v>6510761.4790638145</v>
      </c>
      <c r="O71" s="5">
        <v>8753464.1056832243</v>
      </c>
      <c r="P71" s="5">
        <v>4796884.4009515233</v>
      </c>
      <c r="Q71" s="5">
        <v>10180866.360870006</v>
      </c>
      <c r="R71" s="5">
        <v>6500605.4421145003</v>
      </c>
      <c r="S71" s="5">
        <v>33402295.344986226</v>
      </c>
      <c r="T71" s="5">
        <v>11504710.162855983</v>
      </c>
      <c r="U71" s="5">
        <v>9789850.0444796234</v>
      </c>
      <c r="V71" s="5">
        <v>10913575.298127558</v>
      </c>
      <c r="W71" s="5">
        <f>SUM(Target_CC[[#This Row],[Target_Sust_Jan]:[Target_Sust_Des]])</f>
        <v>121628058.78189445</v>
      </c>
      <c r="X71" s="5">
        <v>83618.584015172906</v>
      </c>
      <c r="Y71" s="5">
        <v>319352.73324662168</v>
      </c>
      <c r="Z71" s="5">
        <v>137306.43662399054</v>
      </c>
      <c r="AA71" s="5">
        <v>823140.65328206029</v>
      </c>
      <c r="AB71" s="5">
        <v>966792.5812680684</v>
      </c>
      <c r="AC71" s="5">
        <v>726654.8958538603</v>
      </c>
      <c r="AD71" s="5">
        <v>1688407.1357228346</v>
      </c>
      <c r="AE71" s="5">
        <v>1143973.4420077121</v>
      </c>
      <c r="AF71" s="5">
        <v>6102967.9823176451</v>
      </c>
      <c r="AG71" s="5">
        <v>1341298.6276837122</v>
      </c>
      <c r="AH71" s="5">
        <v>1141715.4300693255</v>
      </c>
      <c r="AI71" s="5">
        <v>1457820.1406169292</v>
      </c>
      <c r="AJ71" s="5">
        <f>SUM(Target_CC[[#This Row],[Target_Scal_Jan]:[Target_Scal_Des]])</f>
        <v>15933048.642707933</v>
      </c>
      <c r="AK71" s="5">
        <v>7927482.6544415811</v>
      </c>
      <c r="AL71" s="5">
        <v>7974878.6304801535</v>
      </c>
      <c r="AM71" s="5">
        <v>3912962.6117260368</v>
      </c>
      <c r="AN71" s="5">
        <v>7333902.1323458748</v>
      </c>
      <c r="AO71" s="5">
        <v>9720256.6869512927</v>
      </c>
      <c r="AP71" s="5">
        <v>5523539.2968053836</v>
      </c>
      <c r="AQ71" s="5">
        <v>11869273.49659284</v>
      </c>
      <c r="AR71" s="5">
        <v>7644578.8841222124</v>
      </c>
      <c r="AS71" s="5">
        <v>39505263.327303872</v>
      </c>
      <c r="AT71" s="5">
        <v>12846008.790539695</v>
      </c>
      <c r="AU71" s="5">
        <v>10931565.474548949</v>
      </c>
      <c r="AV71" s="5">
        <v>12371395.438744487</v>
      </c>
      <c r="AW71" s="5">
        <f>SUM(Target_CC[[#This Row],[Target_Jan]:[Target_Des]])</f>
        <v>137561107.42460239</v>
      </c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>
        <f>SUM(Target_CC[[#This Row],[Target_NGTMA_Jan]:[Target_NGTMA_Des]])</f>
        <v>0</v>
      </c>
      <c r="BK71" s="5">
        <v>9678000</v>
      </c>
      <c r="BL71" s="5">
        <v>9678000</v>
      </c>
      <c r="BM71" s="5">
        <v>9678000</v>
      </c>
      <c r="BN71" s="5">
        <f>Target_CC[[#This Row],[Est_Sust_NP Apr]]+Target_CC[[#This Row],[Est_Sust_POTS Apr]]+Target_CC[[#This Row],[BC_Apr]]</f>
        <v>9243000</v>
      </c>
      <c r="BO71" s="5">
        <f>Target_CC[[#This Row],[Est_Sust_NP Mei]]+Target_CC[[#This Row],[Est_Sust_POTS Mei]]+Target_CC[[#This Row],[BC_Mei]]</f>
        <v>9243000</v>
      </c>
      <c r="BP71" s="5">
        <f>Target_CC[[#This Row],[Est_Sust_NP Jun]]+Target_CC[[#This Row],[Est_Sust_POTS Jun]]+Target_CC[[#This Row],[BC_Jun]]</f>
        <v>9243000</v>
      </c>
      <c r="BQ71" s="5">
        <f>Target_CC[[#This Row],[Est_Sust_NP Jul]]+Target_CC[[#This Row],[Est_Sust_POTS Jul]]+Target_CC[[#This Row],[BC_Jul]]</f>
        <v>9243000</v>
      </c>
      <c r="BR71" s="5">
        <f>Target_CC[[#This Row],[Est_Sust_NP Agu]]+Target_CC[[#This Row],[Est_Sust_POTS Agu]]+Target_CC[[#This Row],[BC_Agu]]</f>
        <v>9243000</v>
      </c>
      <c r="BS71" s="5">
        <f>Target_CC[[#This Row],[Est_Sust_NP Sep]]+Target_CC[[#This Row],[Est_Sust_POTS Sep]]+Target_CC[[#This Row],[BC_Sep]]</f>
        <v>9243000</v>
      </c>
      <c r="BT71" s="5">
        <f>Target_CC[[#This Row],[Est_Sust_NP Okt]]+Target_CC[[#This Row],[Est_Sust_POTS Okt]]+Target_CC[[#This Row],[BC_Okt]]</f>
        <v>9243000</v>
      </c>
      <c r="BU71" s="5">
        <f>Target_CC[[#This Row],[Est_Sust_NP Nov]]+Target_CC[[#This Row],[Est_Sust_POTS Nov]]+Target_CC[[#This Row],[BC_Nov]]</f>
        <v>9243000</v>
      </c>
      <c r="BV71" s="5">
        <f>Target_CC[[#This Row],[Est_Sust_NP Des]]+Target_CC[[#This Row],[Est_Sust_POTS Des]]+Target_CC[[#This Row],[BC_Des]]</f>
        <v>9243000</v>
      </c>
      <c r="BW71" s="5">
        <f>SUM(Target_CC[[#This Row],[Real_Jan]:[Real_Des]])</f>
        <v>112221000</v>
      </c>
      <c r="BX71" s="5">
        <v>8700000</v>
      </c>
      <c r="BY71" s="5">
        <v>8700000</v>
      </c>
      <c r="BZ71" s="5">
        <v>8700000</v>
      </c>
      <c r="CA71" s="5">
        <f>Target_CC[[#This Row],[Est_Sust_NP Mar]]*95%</f>
        <v>8265000</v>
      </c>
      <c r="CB71" s="5">
        <f>Target_CC[[#This Row],[Est_Sust_NP Apr]]</f>
        <v>8265000</v>
      </c>
      <c r="CC71" s="5">
        <f>Target_CC[[#This Row],[Est_Sust_NP Mei]]</f>
        <v>8265000</v>
      </c>
      <c r="CD71" s="5">
        <f>Target_CC[[#This Row],[Est_Sust_NP Jun]]</f>
        <v>8265000</v>
      </c>
      <c r="CE71" s="5">
        <f>Target_CC[[#This Row],[Est_Sust_NP Jul]]</f>
        <v>8265000</v>
      </c>
      <c r="CF71" s="5">
        <f>Target_CC[[#This Row],[Est_Sust_NP Agu]]</f>
        <v>8265000</v>
      </c>
      <c r="CG71" s="5">
        <f>Target_CC[[#This Row],[Est_Sust_NP Sep]]</f>
        <v>8265000</v>
      </c>
      <c r="CH71" s="5">
        <f>Target_CC[[#This Row],[Est_Sust_NP Okt]]</f>
        <v>8265000</v>
      </c>
      <c r="CI71" s="5">
        <f>Target_CC[[#This Row],[Est_Sust_NP Nov]]</f>
        <v>8265000</v>
      </c>
      <c r="CJ71" s="5">
        <f>SUM(Target_CC[[#This Row],[Est_Sust_NP Jan]:[Est_Sust_NP Des]])</f>
        <v>100485000</v>
      </c>
      <c r="CK71" s="5">
        <v>978000</v>
      </c>
      <c r="CL71" s="5">
        <v>978000</v>
      </c>
      <c r="CM71" s="5">
        <v>978000</v>
      </c>
      <c r="CN71" s="5">
        <f>Target_CC[[#This Row],[Est_Sust_POTS Mar]]</f>
        <v>978000</v>
      </c>
      <c r="CO71" s="5">
        <f>Target_CC[[#This Row],[Est_Sust_POTS Apr]]</f>
        <v>978000</v>
      </c>
      <c r="CP71" s="5">
        <f>Target_CC[[#This Row],[Est_Sust_POTS Mei]]</f>
        <v>978000</v>
      </c>
      <c r="CQ71" s="5">
        <f>Target_CC[[#This Row],[Est_Sust_POTS Jun]]</f>
        <v>978000</v>
      </c>
      <c r="CR71" s="5">
        <f>Target_CC[[#This Row],[Est_Sust_POTS Jul]]</f>
        <v>978000</v>
      </c>
      <c r="CS71" s="5">
        <f>Target_CC[[#This Row],[Est_Sust_POTS Agu]]</f>
        <v>978000</v>
      </c>
      <c r="CT71" s="5">
        <f>Target_CC[[#This Row],[Est_Sust_POTS Sep]]</f>
        <v>978000</v>
      </c>
      <c r="CU71" s="5">
        <f>Target_CC[[#This Row],[Est_Sust_POTS Okt]]</f>
        <v>978000</v>
      </c>
      <c r="CV71" s="5">
        <f>Target_CC[[#This Row],[Est_Sust_POTS Nov]]</f>
        <v>978000</v>
      </c>
      <c r="CW71" s="5">
        <f>SUM(Target_CC[[#This Row],[Est_Sust_POTS Jan]:[Est_Sust_POTS Des]])</f>
        <v>11736000</v>
      </c>
      <c r="CX71" s="5"/>
      <c r="CY71" s="5">
        <v>0</v>
      </c>
      <c r="CZ71" s="5">
        <v>0</v>
      </c>
      <c r="DA71" s="5">
        <v>0</v>
      </c>
      <c r="DB71" s="5"/>
      <c r="DC71" s="5"/>
      <c r="DD71" s="5"/>
      <c r="DE71" s="5"/>
      <c r="DF71" s="5"/>
      <c r="DG71" s="5"/>
      <c r="DH71" s="5"/>
      <c r="DI71" s="5"/>
      <c r="DJ71" s="5">
        <f>SUM(Target_CC[[#This Row],[BC_Jan]:[BC_Des]])</f>
        <v>0</v>
      </c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 t="s">
        <v>160</v>
      </c>
    </row>
    <row r="72" spans="2:128" x14ac:dyDescent="0.3">
      <c r="B72">
        <v>76510297</v>
      </c>
      <c r="C72" t="s">
        <v>229</v>
      </c>
      <c r="D72" t="s">
        <v>157</v>
      </c>
      <c r="E72" t="s">
        <v>157</v>
      </c>
      <c r="F72" t="s">
        <v>158</v>
      </c>
      <c r="G72" t="s">
        <v>22</v>
      </c>
      <c r="H72" t="s">
        <v>159</v>
      </c>
      <c r="I72" t="s">
        <v>31</v>
      </c>
      <c r="J72" s="5">
        <v>882840822.56281817</v>
      </c>
      <c r="K72" s="5">
        <v>51131297.781943418</v>
      </c>
      <c r="L72" s="5">
        <v>47392955.327163428</v>
      </c>
      <c r="M72" s="5">
        <v>68428935.320177346</v>
      </c>
      <c r="N72" s="5">
        <v>42770318.992659338</v>
      </c>
      <c r="O72" s="5">
        <v>58094050.470110372</v>
      </c>
      <c r="P72" s="5">
        <v>37887867.419369623</v>
      </c>
      <c r="Q72" s="5">
        <v>58710536.859560721</v>
      </c>
      <c r="R72" s="5">
        <v>37487382.889692523</v>
      </c>
      <c r="S72" s="5">
        <v>51820518.73442255</v>
      </c>
      <c r="T72" s="5">
        <v>66392531.641075842</v>
      </c>
      <c r="U72" s="5">
        <v>56496245.419376023</v>
      </c>
      <c r="V72" s="5">
        <v>62981151.462430626</v>
      </c>
      <c r="W72" s="5">
        <f>SUM(Target_CC[[#This Row],[Target_Sust_Jan]:[Target_Sust_Des]])</f>
        <v>639593792.31798184</v>
      </c>
      <c r="X72" s="5">
        <v>545079.14479347318</v>
      </c>
      <c r="Y72" s="5">
        <v>1977012.4252122268</v>
      </c>
      <c r="Z72" s="5">
        <v>2488503.4110748023</v>
      </c>
      <c r="AA72" s="5">
        <v>5407353.4147901163</v>
      </c>
      <c r="AB72" s="5">
        <v>6416305.1715548933</v>
      </c>
      <c r="AC72" s="5">
        <v>5739434.6105746627</v>
      </c>
      <c r="AD72" s="5">
        <v>9736626.1241572723</v>
      </c>
      <c r="AE72" s="5">
        <v>6597011.7426836416</v>
      </c>
      <c r="AF72" s="5">
        <v>9468180.6563555226</v>
      </c>
      <c r="AG72" s="5">
        <v>7740500.2227814272</v>
      </c>
      <c r="AH72" s="5">
        <v>6588725.5517930388</v>
      </c>
      <c r="AI72" s="5">
        <v>8412934.2193597704</v>
      </c>
      <c r="AJ72" s="5">
        <f>SUM(Target_CC[[#This Row],[Target_Scal_Jan]:[Target_Scal_Des]])</f>
        <v>71117666.695130855</v>
      </c>
      <c r="AK72" s="5">
        <v>51676376.926736891</v>
      </c>
      <c r="AL72" s="5">
        <v>49369967.752375655</v>
      </c>
      <c r="AM72" s="5">
        <v>70917438.731252149</v>
      </c>
      <c r="AN72" s="5">
        <v>48177672.407449454</v>
      </c>
      <c r="AO72" s="5">
        <v>64510355.641665265</v>
      </c>
      <c r="AP72" s="5">
        <v>43627302.029944286</v>
      </c>
      <c r="AQ72" s="5">
        <v>68447162.983717993</v>
      </c>
      <c r="AR72" s="5">
        <v>44084394.632376164</v>
      </c>
      <c r="AS72" s="5">
        <v>61288699.390778072</v>
      </c>
      <c r="AT72" s="5">
        <v>74133031.863857269</v>
      </c>
      <c r="AU72" s="5">
        <v>63084970.971169062</v>
      </c>
      <c r="AV72" s="5">
        <v>71394085.681790397</v>
      </c>
      <c r="AW72" s="5">
        <f>SUM(Target_CC[[#This Row],[Target_Jan]:[Target_Des]])</f>
        <v>710711459.01311266</v>
      </c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>
        <f>SUM(Target_CC[[#This Row],[Target_NGTMA_Jan]:[Target_NGTMA_Des]])</f>
        <v>0</v>
      </c>
      <c r="BK72" s="5">
        <v>55367951</v>
      </c>
      <c r="BL72" s="5">
        <v>21972195</v>
      </c>
      <c r="BM72" s="5">
        <v>39145265</v>
      </c>
      <c r="BN72" s="5">
        <f>Target_CC[[#This Row],[Est_Sust_NP Apr]]+Target_CC[[#This Row],[Est_Sust_POTS Apr]]+Target_CC[[#This Row],[BC_Apr]]</f>
        <v>37861354.25</v>
      </c>
      <c r="BO72" s="5">
        <f>Target_CC[[#This Row],[Est_Sust_NP Mei]]+Target_CC[[#This Row],[Est_Sust_POTS Mei]]+Target_CC[[#This Row],[BC_Mei]]</f>
        <v>37861354.25</v>
      </c>
      <c r="BP72" s="5">
        <f>Target_CC[[#This Row],[Est_Sust_NP Jun]]+Target_CC[[#This Row],[Est_Sust_POTS Jun]]+Target_CC[[#This Row],[BC_Jun]]</f>
        <v>37861354.25</v>
      </c>
      <c r="BQ72" s="5">
        <f>Target_CC[[#This Row],[Est_Sust_NP Jul]]+Target_CC[[#This Row],[Est_Sust_POTS Jul]]+Target_CC[[#This Row],[BC_Jul]]</f>
        <v>37861354.25</v>
      </c>
      <c r="BR72" s="5">
        <f>Target_CC[[#This Row],[Est_Sust_NP Agu]]+Target_CC[[#This Row],[Est_Sust_POTS Agu]]+Target_CC[[#This Row],[BC_Agu]]</f>
        <v>37861354.25</v>
      </c>
      <c r="BS72" s="5">
        <f>Target_CC[[#This Row],[Est_Sust_NP Sep]]+Target_CC[[#This Row],[Est_Sust_POTS Sep]]+Target_CC[[#This Row],[BC_Sep]]</f>
        <v>37861354.25</v>
      </c>
      <c r="BT72" s="5">
        <f>Target_CC[[#This Row],[Est_Sust_NP Okt]]+Target_CC[[#This Row],[Est_Sust_POTS Okt]]+Target_CC[[#This Row],[BC_Okt]]</f>
        <v>37861354.25</v>
      </c>
      <c r="BU72" s="5">
        <f>Target_CC[[#This Row],[Est_Sust_NP Nov]]+Target_CC[[#This Row],[Est_Sust_POTS Nov]]+Target_CC[[#This Row],[BC_Nov]]</f>
        <v>37861354.25</v>
      </c>
      <c r="BV72" s="5">
        <f>Target_CC[[#This Row],[Est_Sust_NP Des]]+Target_CC[[#This Row],[Est_Sust_POTS Des]]+Target_CC[[#This Row],[BC_Des]]</f>
        <v>37861354.25</v>
      </c>
      <c r="BW72" s="5">
        <f>SUM(Target_CC[[#This Row],[Real_Jan]:[Real_Des]])</f>
        <v>457237599.25</v>
      </c>
      <c r="BX72" s="5">
        <v>41894431</v>
      </c>
      <c r="BY72" s="5">
        <v>8938895</v>
      </c>
      <c r="BZ72" s="5">
        <v>25678215</v>
      </c>
      <c r="CA72" s="5">
        <f>Target_CC[[#This Row],[Est_Sust_NP Mar]]*95%</f>
        <v>24394304.25</v>
      </c>
      <c r="CB72" s="5">
        <f>Target_CC[[#This Row],[Est_Sust_NP Apr]]</f>
        <v>24394304.25</v>
      </c>
      <c r="CC72" s="5">
        <f>Target_CC[[#This Row],[Est_Sust_NP Mei]]</f>
        <v>24394304.25</v>
      </c>
      <c r="CD72" s="5">
        <f>Target_CC[[#This Row],[Est_Sust_NP Jun]]</f>
        <v>24394304.25</v>
      </c>
      <c r="CE72" s="5">
        <f>Target_CC[[#This Row],[Est_Sust_NP Jul]]</f>
        <v>24394304.25</v>
      </c>
      <c r="CF72" s="5">
        <f>Target_CC[[#This Row],[Est_Sust_NP Agu]]</f>
        <v>24394304.25</v>
      </c>
      <c r="CG72" s="5">
        <f>Target_CC[[#This Row],[Est_Sust_NP Sep]]</f>
        <v>24394304.25</v>
      </c>
      <c r="CH72" s="5">
        <f>Target_CC[[#This Row],[Est_Sust_NP Okt]]</f>
        <v>24394304.25</v>
      </c>
      <c r="CI72" s="5">
        <f>Target_CC[[#This Row],[Est_Sust_NP Nov]]</f>
        <v>24394304.25</v>
      </c>
      <c r="CJ72" s="5">
        <f>SUM(Target_CC[[#This Row],[Est_Sust_NP Jan]:[Est_Sust_NP Des]])</f>
        <v>296060279.25</v>
      </c>
      <c r="CK72" s="5">
        <v>13473520</v>
      </c>
      <c r="CL72" s="5">
        <v>13033300</v>
      </c>
      <c r="CM72" s="5">
        <v>13467050</v>
      </c>
      <c r="CN72" s="5">
        <f>Target_CC[[#This Row],[Est_Sust_POTS Mar]]</f>
        <v>13467050</v>
      </c>
      <c r="CO72" s="5">
        <f>Target_CC[[#This Row],[Est_Sust_POTS Apr]]</f>
        <v>13467050</v>
      </c>
      <c r="CP72" s="5">
        <f>Target_CC[[#This Row],[Est_Sust_POTS Mei]]</f>
        <v>13467050</v>
      </c>
      <c r="CQ72" s="5">
        <f>Target_CC[[#This Row],[Est_Sust_POTS Jun]]</f>
        <v>13467050</v>
      </c>
      <c r="CR72" s="5">
        <f>Target_CC[[#This Row],[Est_Sust_POTS Jul]]</f>
        <v>13467050</v>
      </c>
      <c r="CS72" s="5">
        <f>Target_CC[[#This Row],[Est_Sust_POTS Agu]]</f>
        <v>13467050</v>
      </c>
      <c r="CT72" s="5">
        <f>Target_CC[[#This Row],[Est_Sust_POTS Sep]]</f>
        <v>13467050</v>
      </c>
      <c r="CU72" s="5">
        <f>Target_CC[[#This Row],[Est_Sust_POTS Okt]]</f>
        <v>13467050</v>
      </c>
      <c r="CV72" s="5">
        <f>Target_CC[[#This Row],[Est_Sust_POTS Nov]]</f>
        <v>13467050</v>
      </c>
      <c r="CW72" s="5">
        <f>SUM(Target_CC[[#This Row],[Est_Sust_POTS Jan]:[Est_Sust_POTS Des]])</f>
        <v>161177320</v>
      </c>
      <c r="CX72" s="5"/>
      <c r="CY72" s="5">
        <v>0</v>
      </c>
      <c r="CZ72" s="5">
        <v>0</v>
      </c>
      <c r="DA72" s="5">
        <v>0</v>
      </c>
      <c r="DB72" s="5"/>
      <c r="DC72" s="5"/>
      <c r="DD72" s="5"/>
      <c r="DE72" s="5"/>
      <c r="DF72" s="5"/>
      <c r="DG72" s="5"/>
      <c r="DH72" s="5"/>
      <c r="DI72" s="5"/>
      <c r="DJ72" s="5">
        <f>SUM(Target_CC[[#This Row],[BC_Jan]:[BC_Des]])</f>
        <v>0</v>
      </c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 t="s">
        <v>160</v>
      </c>
    </row>
    <row r="73" spans="2:128" x14ac:dyDescent="0.3">
      <c r="B73">
        <v>76510298</v>
      </c>
      <c r="C73" t="s">
        <v>230</v>
      </c>
      <c r="D73" t="s">
        <v>157</v>
      </c>
      <c r="E73" t="s">
        <v>157</v>
      </c>
      <c r="F73" t="s">
        <v>158</v>
      </c>
      <c r="G73" t="s">
        <v>22</v>
      </c>
      <c r="H73" t="s">
        <v>159</v>
      </c>
      <c r="I73" t="s">
        <v>31</v>
      </c>
      <c r="J73" s="5">
        <v>492222106.94976944</v>
      </c>
      <c r="K73" s="5">
        <v>32446186.682970393</v>
      </c>
      <c r="L73" s="5">
        <v>17521378.835659001</v>
      </c>
      <c r="M73" s="5">
        <v>38707502.682323396</v>
      </c>
      <c r="N73" s="5">
        <v>20809464.686496373</v>
      </c>
      <c r="O73" s="5">
        <v>27977511.198570389</v>
      </c>
      <c r="P73" s="5">
        <v>26174104.160860788</v>
      </c>
      <c r="Q73" s="5">
        <v>32187317.096444797</v>
      </c>
      <c r="R73" s="5">
        <v>20551988.530997064</v>
      </c>
      <c r="S73" s="5">
        <v>50408421.714453645</v>
      </c>
      <c r="T73" s="5">
        <v>36372715.345503472</v>
      </c>
      <c r="U73" s="5">
        <v>30951099.497723125</v>
      </c>
      <c r="V73" s="5">
        <v>34503812.968893565</v>
      </c>
      <c r="W73" s="5">
        <f>SUM(Target_CC[[#This Row],[Target_Sust_Jan]:[Target_Sust_Des]])</f>
        <v>368611503.40089601</v>
      </c>
      <c r="X73" s="5">
        <v>345888.73070240021</v>
      </c>
      <c r="Y73" s="5">
        <v>730909.97229063883</v>
      </c>
      <c r="Z73" s="5">
        <v>1407646.5169076845</v>
      </c>
      <c r="AA73" s="5">
        <v>2630892.931890294</v>
      </c>
      <c r="AB73" s="5">
        <v>3090028.124015592</v>
      </c>
      <c r="AC73" s="5">
        <v>3964977.9613837674</v>
      </c>
      <c r="AD73" s="5">
        <v>5337983.4229320846</v>
      </c>
      <c r="AE73" s="5">
        <v>3616729.1291963384</v>
      </c>
      <c r="AF73" s="5">
        <v>9210174.9471134469</v>
      </c>
      <c r="AG73" s="5">
        <v>4240582.5516201556</v>
      </c>
      <c r="AH73" s="5">
        <v>3609590.3117625117</v>
      </c>
      <c r="AI73" s="5">
        <v>4608971.1299983189</v>
      </c>
      <c r="AJ73" s="5">
        <f>SUM(Target_CC[[#This Row],[Target_Scal_Jan]:[Target_Scal_Des]])</f>
        <v>42794375.729813233</v>
      </c>
      <c r="AK73" s="5">
        <v>32792075.413672794</v>
      </c>
      <c r="AL73" s="5">
        <v>18252288.80794964</v>
      </c>
      <c r="AM73" s="5">
        <v>40115149.199231081</v>
      </c>
      <c r="AN73" s="5">
        <v>23440357.618386667</v>
      </c>
      <c r="AO73" s="5">
        <v>31067539.322585981</v>
      </c>
      <c r="AP73" s="5">
        <v>30139082.122244556</v>
      </c>
      <c r="AQ73" s="5">
        <v>37525300.519376881</v>
      </c>
      <c r="AR73" s="5">
        <v>24168717.660193402</v>
      </c>
      <c r="AS73" s="5">
        <v>59618596.661567092</v>
      </c>
      <c r="AT73" s="5">
        <v>40613297.897123627</v>
      </c>
      <c r="AU73" s="5">
        <v>34560689.809485637</v>
      </c>
      <c r="AV73" s="5">
        <v>39112784.098891884</v>
      </c>
      <c r="AW73" s="5">
        <f>SUM(Target_CC[[#This Row],[Target_Jan]:[Target_Des]])</f>
        <v>411405879.13070929</v>
      </c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>
        <f>SUM(Target_CC[[#This Row],[Target_NGTMA_Jan]:[Target_NGTMA_Des]])</f>
        <v>0</v>
      </c>
      <c r="BK73" s="5">
        <v>30497480</v>
      </c>
      <c r="BL73" s="5">
        <v>31066572</v>
      </c>
      <c r="BM73" s="5">
        <v>31216380</v>
      </c>
      <c r="BN73" s="5">
        <f>Target_CC[[#This Row],[Est_Sust_NP Apr]]+Target_CC[[#This Row],[Est_Sust_POTS Apr]]+Target_CC[[#This Row],[BC_Apr]]</f>
        <v>29917956</v>
      </c>
      <c r="BO73" s="5">
        <f>Target_CC[[#This Row],[Est_Sust_NP Mei]]+Target_CC[[#This Row],[Est_Sust_POTS Mei]]+Target_CC[[#This Row],[BC_Mei]]</f>
        <v>29917956</v>
      </c>
      <c r="BP73" s="5">
        <f>Target_CC[[#This Row],[Est_Sust_NP Jun]]+Target_CC[[#This Row],[Est_Sust_POTS Jun]]+Target_CC[[#This Row],[BC_Jun]]</f>
        <v>29917956</v>
      </c>
      <c r="BQ73" s="5">
        <f>Target_CC[[#This Row],[Est_Sust_NP Jul]]+Target_CC[[#This Row],[Est_Sust_POTS Jul]]+Target_CC[[#This Row],[BC_Jul]]</f>
        <v>29917956</v>
      </c>
      <c r="BR73" s="5">
        <f>Target_CC[[#This Row],[Est_Sust_NP Agu]]+Target_CC[[#This Row],[Est_Sust_POTS Agu]]+Target_CC[[#This Row],[BC_Agu]]</f>
        <v>29917956</v>
      </c>
      <c r="BS73" s="5">
        <f>Target_CC[[#This Row],[Est_Sust_NP Sep]]+Target_CC[[#This Row],[Est_Sust_POTS Sep]]+Target_CC[[#This Row],[BC_Sep]]</f>
        <v>29917956</v>
      </c>
      <c r="BT73" s="5">
        <f>Target_CC[[#This Row],[Est_Sust_NP Okt]]+Target_CC[[#This Row],[Est_Sust_POTS Okt]]+Target_CC[[#This Row],[BC_Okt]]</f>
        <v>29917956</v>
      </c>
      <c r="BU73" s="5">
        <f>Target_CC[[#This Row],[Est_Sust_NP Nov]]+Target_CC[[#This Row],[Est_Sust_POTS Nov]]+Target_CC[[#This Row],[BC_Nov]]</f>
        <v>29917956</v>
      </c>
      <c r="BV73" s="5">
        <f>Target_CC[[#This Row],[Est_Sust_NP Des]]+Target_CC[[#This Row],[Est_Sust_POTS Des]]+Target_CC[[#This Row],[BC_Des]]</f>
        <v>29917956</v>
      </c>
      <c r="BW73" s="5">
        <f>SUM(Target_CC[[#This Row],[Real_Jan]:[Real_Des]])</f>
        <v>362042036</v>
      </c>
      <c r="BX73" s="5">
        <v>25968480</v>
      </c>
      <c r="BY73" s="5">
        <v>25968480</v>
      </c>
      <c r="BZ73" s="5">
        <v>25968480</v>
      </c>
      <c r="CA73" s="5">
        <f>Target_CC[[#This Row],[Est_Sust_NP Mar]]*95%</f>
        <v>24670056</v>
      </c>
      <c r="CB73" s="5">
        <f>Target_CC[[#This Row],[Est_Sust_NP Apr]]</f>
        <v>24670056</v>
      </c>
      <c r="CC73" s="5">
        <f>Target_CC[[#This Row],[Est_Sust_NP Mei]]</f>
        <v>24670056</v>
      </c>
      <c r="CD73" s="5">
        <f>Target_CC[[#This Row],[Est_Sust_NP Jun]]</f>
        <v>24670056</v>
      </c>
      <c r="CE73" s="5">
        <f>Target_CC[[#This Row],[Est_Sust_NP Jul]]</f>
        <v>24670056</v>
      </c>
      <c r="CF73" s="5">
        <f>Target_CC[[#This Row],[Est_Sust_NP Agu]]</f>
        <v>24670056</v>
      </c>
      <c r="CG73" s="5">
        <f>Target_CC[[#This Row],[Est_Sust_NP Sep]]</f>
        <v>24670056</v>
      </c>
      <c r="CH73" s="5">
        <f>Target_CC[[#This Row],[Est_Sust_NP Okt]]</f>
        <v>24670056</v>
      </c>
      <c r="CI73" s="5">
        <f>Target_CC[[#This Row],[Est_Sust_NP Nov]]</f>
        <v>24670056</v>
      </c>
      <c r="CJ73" s="5">
        <f>SUM(Target_CC[[#This Row],[Est_Sust_NP Jan]:[Est_Sust_NP Des]])</f>
        <v>299935944</v>
      </c>
      <c r="CK73" s="5">
        <v>4529000</v>
      </c>
      <c r="CL73" s="5">
        <v>5098137</v>
      </c>
      <c r="CM73" s="5">
        <v>5247900</v>
      </c>
      <c r="CN73" s="5">
        <f>Target_CC[[#This Row],[Est_Sust_POTS Mar]]</f>
        <v>5247900</v>
      </c>
      <c r="CO73" s="5">
        <f>Target_CC[[#This Row],[Est_Sust_POTS Apr]]</f>
        <v>5247900</v>
      </c>
      <c r="CP73" s="5">
        <f>Target_CC[[#This Row],[Est_Sust_POTS Mei]]</f>
        <v>5247900</v>
      </c>
      <c r="CQ73" s="5">
        <f>Target_CC[[#This Row],[Est_Sust_POTS Jun]]</f>
        <v>5247900</v>
      </c>
      <c r="CR73" s="5">
        <f>Target_CC[[#This Row],[Est_Sust_POTS Jul]]</f>
        <v>5247900</v>
      </c>
      <c r="CS73" s="5">
        <f>Target_CC[[#This Row],[Est_Sust_POTS Agu]]</f>
        <v>5247900</v>
      </c>
      <c r="CT73" s="5">
        <f>Target_CC[[#This Row],[Est_Sust_POTS Sep]]</f>
        <v>5247900</v>
      </c>
      <c r="CU73" s="5">
        <f>Target_CC[[#This Row],[Est_Sust_POTS Okt]]</f>
        <v>5247900</v>
      </c>
      <c r="CV73" s="5">
        <f>Target_CC[[#This Row],[Est_Sust_POTS Nov]]</f>
        <v>5247900</v>
      </c>
      <c r="CW73" s="5">
        <f>SUM(Target_CC[[#This Row],[Est_Sust_POTS Jan]:[Est_Sust_POTS Des]])</f>
        <v>62106137</v>
      </c>
      <c r="CX73" s="5"/>
      <c r="CY73" s="5">
        <v>0</v>
      </c>
      <c r="CZ73" s="5">
        <v>0</v>
      </c>
      <c r="DA73" s="5">
        <v>0</v>
      </c>
      <c r="DB73" s="5"/>
      <c r="DC73" s="5"/>
      <c r="DD73" s="5"/>
      <c r="DE73" s="5"/>
      <c r="DF73" s="5"/>
      <c r="DG73" s="5"/>
      <c r="DH73" s="5"/>
      <c r="DI73" s="5"/>
      <c r="DJ73" s="5">
        <f>SUM(Target_CC[[#This Row],[BC_Jan]:[BC_Des]])</f>
        <v>0</v>
      </c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 t="s">
        <v>160</v>
      </c>
    </row>
    <row r="74" spans="2:128" x14ac:dyDescent="0.3">
      <c r="B74">
        <v>76510299</v>
      </c>
      <c r="C74" t="s">
        <v>231</v>
      </c>
      <c r="D74" t="s">
        <v>157</v>
      </c>
      <c r="E74" t="s">
        <v>157</v>
      </c>
      <c r="F74" t="s">
        <v>158</v>
      </c>
      <c r="G74" t="s">
        <v>22</v>
      </c>
      <c r="H74" t="s">
        <v>159</v>
      </c>
      <c r="I74" t="s">
        <v>31</v>
      </c>
      <c r="J74" s="5">
        <v>505112288.93187332</v>
      </c>
      <c r="K74" s="5">
        <v>31051421.539939489</v>
      </c>
      <c r="L74" s="5">
        <v>30723985.839865301</v>
      </c>
      <c r="M74" s="5">
        <v>39813873.930439457</v>
      </c>
      <c r="N74" s="5">
        <v>26099017.744634897</v>
      </c>
      <c r="O74" s="5">
        <v>34980266.202650569</v>
      </c>
      <c r="P74" s="5">
        <v>25879081.107721753</v>
      </c>
      <c r="Q74" s="5">
        <v>39671082.815959141</v>
      </c>
      <c r="R74" s="5">
        <v>25360732.483352263</v>
      </c>
      <c r="S74" s="5">
        <v>35109752.194219127</v>
      </c>
      <c r="T74" s="5">
        <v>45062608.799344815</v>
      </c>
      <c r="U74" s="5">
        <v>38345701.58776769</v>
      </c>
      <c r="V74" s="5">
        <v>42747202.432749495</v>
      </c>
      <c r="W74" s="5">
        <f>SUM(Target_CC[[#This Row],[Target_Sust_Jan]:[Target_Sust_Des]])</f>
        <v>414844726.67864406</v>
      </c>
      <c r="X74" s="5">
        <v>331020.00206982717</v>
      </c>
      <c r="Y74" s="5">
        <v>1281660.9839615524</v>
      </c>
      <c r="Z74" s="5">
        <v>1447881.0845210701</v>
      </c>
      <c r="AA74" s="5">
        <v>3299639.0031213239</v>
      </c>
      <c r="AB74" s="5">
        <v>3863460.3909037262</v>
      </c>
      <c r="AC74" s="5">
        <v>3920286.4641463719</v>
      </c>
      <c r="AD74" s="5">
        <v>6579100.1408050135</v>
      </c>
      <c r="AE74" s="5">
        <v>4462969.594010666</v>
      </c>
      <c r="AF74" s="5">
        <v>6414939.1919136271</v>
      </c>
      <c r="AG74" s="5">
        <v>5253710.3922490031</v>
      </c>
      <c r="AH74" s="5">
        <v>4471966.2692152411</v>
      </c>
      <c r="AI74" s="5">
        <v>5710111.5774757192</v>
      </c>
      <c r="AJ74" s="5">
        <f>SUM(Target_CC[[#This Row],[Target_Scal_Jan]:[Target_Scal_Des]])</f>
        <v>47036745.094393142</v>
      </c>
      <c r="AK74" s="5">
        <v>31382441.542009316</v>
      </c>
      <c r="AL74" s="5">
        <v>32005646.823826853</v>
      </c>
      <c r="AM74" s="5">
        <v>41261755.014960527</v>
      </c>
      <c r="AN74" s="5">
        <v>29398656.74775622</v>
      </c>
      <c r="AO74" s="5">
        <v>38843726.593554296</v>
      </c>
      <c r="AP74" s="5">
        <v>29799367.571868125</v>
      </c>
      <c r="AQ74" s="5">
        <v>46250182.956764154</v>
      </c>
      <c r="AR74" s="5">
        <v>29823702.077362929</v>
      </c>
      <c r="AS74" s="5">
        <v>41524691.386132754</v>
      </c>
      <c r="AT74" s="5">
        <v>50316319.191593818</v>
      </c>
      <c r="AU74" s="5">
        <v>42817667.856982931</v>
      </c>
      <c r="AV74" s="5">
        <v>48457314.010225214</v>
      </c>
      <c r="AW74" s="5">
        <f>SUM(Target_CC[[#This Row],[Target_Jan]:[Target_Des]])</f>
        <v>461881471.7730372</v>
      </c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>
        <f>SUM(Target_CC[[#This Row],[Target_NGTMA_Jan]:[Target_NGTMA_Des]])</f>
        <v>0</v>
      </c>
      <c r="BK74" s="5">
        <v>36995928</v>
      </c>
      <c r="BL74" s="5">
        <v>10785389</v>
      </c>
      <c r="BM74" s="5">
        <v>23662400</v>
      </c>
      <c r="BN74" s="5">
        <f>Target_CC[[#This Row],[Est_Sust_NP Apr]]+Target_CC[[#This Row],[Est_Sust_POTS Apr]]+Target_CC[[#This Row],[BC_Apr]]</f>
        <v>23415650</v>
      </c>
      <c r="BO74" s="5">
        <f>Target_CC[[#This Row],[Est_Sust_NP Mei]]+Target_CC[[#This Row],[Est_Sust_POTS Mei]]+Target_CC[[#This Row],[BC_Mei]]</f>
        <v>23415650</v>
      </c>
      <c r="BP74" s="5">
        <f>Target_CC[[#This Row],[Est_Sust_NP Jun]]+Target_CC[[#This Row],[Est_Sust_POTS Jun]]+Target_CC[[#This Row],[BC_Jun]]</f>
        <v>23415650</v>
      </c>
      <c r="BQ74" s="5">
        <f>Target_CC[[#This Row],[Est_Sust_NP Jul]]+Target_CC[[#This Row],[Est_Sust_POTS Jul]]+Target_CC[[#This Row],[BC_Jul]]</f>
        <v>23415650</v>
      </c>
      <c r="BR74" s="5">
        <f>Target_CC[[#This Row],[Est_Sust_NP Agu]]+Target_CC[[#This Row],[Est_Sust_POTS Agu]]+Target_CC[[#This Row],[BC_Agu]]</f>
        <v>23415650</v>
      </c>
      <c r="BS74" s="5">
        <f>Target_CC[[#This Row],[Est_Sust_NP Sep]]+Target_CC[[#This Row],[Est_Sust_POTS Sep]]+Target_CC[[#This Row],[BC_Sep]]</f>
        <v>23415650</v>
      </c>
      <c r="BT74" s="5">
        <f>Target_CC[[#This Row],[Est_Sust_NP Okt]]+Target_CC[[#This Row],[Est_Sust_POTS Okt]]+Target_CC[[#This Row],[BC_Okt]]</f>
        <v>23415650</v>
      </c>
      <c r="BU74" s="5">
        <f>Target_CC[[#This Row],[Est_Sust_NP Nov]]+Target_CC[[#This Row],[Est_Sust_POTS Nov]]+Target_CC[[#This Row],[BC_Nov]]</f>
        <v>23415650</v>
      </c>
      <c r="BV74" s="5">
        <f>Target_CC[[#This Row],[Est_Sust_NP Des]]+Target_CC[[#This Row],[Est_Sust_POTS Des]]+Target_CC[[#This Row],[BC_Des]]</f>
        <v>23415650</v>
      </c>
      <c r="BW74" s="5">
        <f>SUM(Target_CC[[#This Row],[Real_Jan]:[Real_Des]])</f>
        <v>282184567</v>
      </c>
      <c r="BX74" s="5">
        <v>17453198</v>
      </c>
      <c r="BY74" s="5">
        <v>-7987011</v>
      </c>
      <c r="BZ74" s="5">
        <v>4935000</v>
      </c>
      <c r="CA74" s="5">
        <f>Target_CC[[#This Row],[Est_Sust_NP Mar]]*95%</f>
        <v>4688250</v>
      </c>
      <c r="CB74" s="5">
        <f>Target_CC[[#This Row],[Est_Sust_NP Apr]]</f>
        <v>4688250</v>
      </c>
      <c r="CC74" s="5">
        <f>Target_CC[[#This Row],[Est_Sust_NP Mei]]</f>
        <v>4688250</v>
      </c>
      <c r="CD74" s="5">
        <f>Target_CC[[#This Row],[Est_Sust_NP Jun]]</f>
        <v>4688250</v>
      </c>
      <c r="CE74" s="5">
        <f>Target_CC[[#This Row],[Est_Sust_NP Jul]]</f>
        <v>4688250</v>
      </c>
      <c r="CF74" s="5">
        <f>Target_CC[[#This Row],[Est_Sust_NP Agu]]</f>
        <v>4688250</v>
      </c>
      <c r="CG74" s="5">
        <f>Target_CC[[#This Row],[Est_Sust_NP Sep]]</f>
        <v>4688250</v>
      </c>
      <c r="CH74" s="5">
        <f>Target_CC[[#This Row],[Est_Sust_NP Okt]]</f>
        <v>4688250</v>
      </c>
      <c r="CI74" s="5">
        <f>Target_CC[[#This Row],[Est_Sust_NP Nov]]</f>
        <v>4688250</v>
      </c>
      <c r="CJ74" s="5">
        <f>SUM(Target_CC[[#This Row],[Est_Sust_NP Jan]:[Est_Sust_NP Des]])</f>
        <v>56595437</v>
      </c>
      <c r="CK74" s="5">
        <v>19542730</v>
      </c>
      <c r="CL74" s="5">
        <v>18772400</v>
      </c>
      <c r="CM74" s="5">
        <v>18727400</v>
      </c>
      <c r="CN74" s="5">
        <f>Target_CC[[#This Row],[Est_Sust_POTS Mar]]</f>
        <v>18727400</v>
      </c>
      <c r="CO74" s="5">
        <f>Target_CC[[#This Row],[Est_Sust_POTS Apr]]</f>
        <v>18727400</v>
      </c>
      <c r="CP74" s="5">
        <f>Target_CC[[#This Row],[Est_Sust_POTS Mei]]</f>
        <v>18727400</v>
      </c>
      <c r="CQ74" s="5">
        <f>Target_CC[[#This Row],[Est_Sust_POTS Jun]]</f>
        <v>18727400</v>
      </c>
      <c r="CR74" s="5">
        <f>Target_CC[[#This Row],[Est_Sust_POTS Jul]]</f>
        <v>18727400</v>
      </c>
      <c r="CS74" s="5">
        <f>Target_CC[[#This Row],[Est_Sust_POTS Agu]]</f>
        <v>18727400</v>
      </c>
      <c r="CT74" s="5">
        <f>Target_CC[[#This Row],[Est_Sust_POTS Sep]]</f>
        <v>18727400</v>
      </c>
      <c r="CU74" s="5">
        <f>Target_CC[[#This Row],[Est_Sust_POTS Okt]]</f>
        <v>18727400</v>
      </c>
      <c r="CV74" s="5">
        <f>Target_CC[[#This Row],[Est_Sust_POTS Nov]]</f>
        <v>18727400</v>
      </c>
      <c r="CW74" s="5">
        <f>SUM(Target_CC[[#This Row],[Est_Sust_POTS Jan]:[Est_Sust_POTS Des]])</f>
        <v>225589130</v>
      </c>
      <c r="CX74" s="5"/>
      <c r="CY74" s="5">
        <v>0</v>
      </c>
      <c r="CZ74" s="5">
        <v>0</v>
      </c>
      <c r="DA74" s="5">
        <v>0</v>
      </c>
      <c r="DB74" s="5"/>
      <c r="DC74" s="5"/>
      <c r="DD74" s="5"/>
      <c r="DE74" s="5"/>
      <c r="DF74" s="5"/>
      <c r="DG74" s="5"/>
      <c r="DH74" s="5"/>
      <c r="DI74" s="5"/>
      <c r="DJ74" s="5">
        <f>SUM(Target_CC[[#This Row],[BC_Jan]:[BC_Des]])</f>
        <v>0</v>
      </c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 t="s">
        <v>160</v>
      </c>
    </row>
    <row r="75" spans="2:128" x14ac:dyDescent="0.3">
      <c r="B75">
        <v>76510300</v>
      </c>
      <c r="C75" t="s">
        <v>232</v>
      </c>
      <c r="D75" t="s">
        <v>157</v>
      </c>
      <c r="E75" t="s">
        <v>157</v>
      </c>
      <c r="F75" t="s">
        <v>158</v>
      </c>
      <c r="G75" t="s">
        <v>22</v>
      </c>
      <c r="H75" t="s">
        <v>159</v>
      </c>
      <c r="I75" t="s">
        <v>31</v>
      </c>
      <c r="J75" s="5">
        <v>1312374493.6150832</v>
      </c>
      <c r="K75" s="5">
        <v>51576830.55791802</v>
      </c>
      <c r="L75" s="5">
        <v>50338424.848800637</v>
      </c>
      <c r="M75" s="5">
        <v>86379139.057996258</v>
      </c>
      <c r="N75" s="5">
        <v>119139227.50391415</v>
      </c>
      <c r="O75" s="5">
        <v>38411047.984461598</v>
      </c>
      <c r="P75" s="5">
        <v>64112502.519596346</v>
      </c>
      <c r="Q75" s="5">
        <v>86985090.756130576</v>
      </c>
      <c r="R75" s="5">
        <v>55541025.125862204</v>
      </c>
      <c r="S75" s="5">
        <v>60863833.181221165</v>
      </c>
      <c r="T75" s="5">
        <v>98295976.162978336</v>
      </c>
      <c r="U75" s="5">
        <v>83644251.179676399</v>
      </c>
      <c r="V75" s="5">
        <v>93245333.621799693</v>
      </c>
      <c r="W75" s="5">
        <f>SUM(Target_CC[[#This Row],[Target_Sust_Jan]:[Target_Sust_Des]])</f>
        <v>888532682.50035536</v>
      </c>
      <c r="X75" s="5">
        <v>549828.69418964535</v>
      </c>
      <c r="Y75" s="5">
        <v>2099883.6368123814</v>
      </c>
      <c r="Z75" s="5">
        <v>3141284.913841784</v>
      </c>
      <c r="AA75" s="5">
        <v>15062499.505540654</v>
      </c>
      <c r="AB75" s="5">
        <v>4242379.4490684941</v>
      </c>
      <c r="AC75" s="5">
        <v>9712067.2393244132</v>
      </c>
      <c r="AD75" s="5">
        <v>14425712.186796531</v>
      </c>
      <c r="AE75" s="5">
        <v>9774083.083744593</v>
      </c>
      <c r="AF75" s="5">
        <v>11120494.006465666</v>
      </c>
      <c r="AG75" s="5">
        <v>11460024.291607544</v>
      </c>
      <c r="AH75" s="5">
        <v>9754790.0912211686</v>
      </c>
      <c r="AI75" s="5">
        <v>12455581.389146313</v>
      </c>
      <c r="AJ75" s="5">
        <f>SUM(Target_CC[[#This Row],[Target_Scal_Jan]:[Target_Scal_Des]])</f>
        <v>103798628.48775919</v>
      </c>
      <c r="AK75" s="5">
        <v>52126659.252107665</v>
      </c>
      <c r="AL75" s="5">
        <v>52438308.485613018</v>
      </c>
      <c r="AM75" s="5">
        <v>89520423.971838042</v>
      </c>
      <c r="AN75" s="5">
        <v>134201727.0094548</v>
      </c>
      <c r="AO75" s="5">
        <v>42653427.433530092</v>
      </c>
      <c r="AP75" s="5">
        <v>73824569.758920759</v>
      </c>
      <c r="AQ75" s="5">
        <v>101410802.94292711</v>
      </c>
      <c r="AR75" s="5">
        <v>65315108.209606797</v>
      </c>
      <c r="AS75" s="5">
        <v>71984327.187686831</v>
      </c>
      <c r="AT75" s="5">
        <v>109756000.45458588</v>
      </c>
      <c r="AU75" s="5">
        <v>93399041.270897567</v>
      </c>
      <c r="AV75" s="5">
        <v>105700915.01094601</v>
      </c>
      <c r="AW75" s="5">
        <f>SUM(Target_CC[[#This Row],[Target_Jan]:[Target_Des]])</f>
        <v>992331310.9881146</v>
      </c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>
        <f>SUM(Target_CC[[#This Row],[Target_NGTMA_Jan]:[Target_NGTMA_Des]])</f>
        <v>0</v>
      </c>
      <c r="BK75" s="5">
        <v>99995979</v>
      </c>
      <c r="BL75" s="5">
        <v>100012539</v>
      </c>
      <c r="BM75" s="5">
        <v>-3718743</v>
      </c>
      <c r="BN75" s="5">
        <f>Target_CC[[#This Row],[Est_Sust_NP Apr]]+Target_CC[[#This Row],[Est_Sust_POTS Apr]]+Target_CC[[#This Row],[BC_Apr]]</f>
        <v>70329914.899999991</v>
      </c>
      <c r="BO75" s="5">
        <f>Target_CC[[#This Row],[Est_Sust_NP Mei]]+Target_CC[[#This Row],[Est_Sust_POTS Mei]]+Target_CC[[#This Row],[BC_Mei]]</f>
        <v>70329914.899999991</v>
      </c>
      <c r="BP75" s="5">
        <f>Target_CC[[#This Row],[Est_Sust_NP Jun]]+Target_CC[[#This Row],[Est_Sust_POTS Jun]]+Target_CC[[#This Row],[BC_Jun]]</f>
        <v>70329914.899999991</v>
      </c>
      <c r="BQ75" s="5">
        <f>Target_CC[[#This Row],[Est_Sust_NP Jul]]+Target_CC[[#This Row],[Est_Sust_POTS Jul]]+Target_CC[[#This Row],[BC_Jul]]</f>
        <v>70329914.899999991</v>
      </c>
      <c r="BR75" s="5">
        <f>Target_CC[[#This Row],[Est_Sust_NP Agu]]+Target_CC[[#This Row],[Est_Sust_POTS Agu]]+Target_CC[[#This Row],[BC_Agu]]</f>
        <v>70329914.899999991</v>
      </c>
      <c r="BS75" s="5">
        <f>Target_CC[[#This Row],[Est_Sust_NP Sep]]+Target_CC[[#This Row],[Est_Sust_POTS Sep]]+Target_CC[[#This Row],[BC_Sep]]</f>
        <v>70329914.899999991</v>
      </c>
      <c r="BT75" s="5">
        <f>Target_CC[[#This Row],[Est_Sust_NP Okt]]+Target_CC[[#This Row],[Est_Sust_POTS Okt]]+Target_CC[[#This Row],[BC_Okt]]</f>
        <v>70329914.899999991</v>
      </c>
      <c r="BU75" s="5">
        <f>Target_CC[[#This Row],[Est_Sust_NP Nov]]+Target_CC[[#This Row],[Est_Sust_POTS Nov]]+Target_CC[[#This Row],[BC_Nov]]</f>
        <v>70329914.899999991</v>
      </c>
      <c r="BV75" s="5">
        <f>Target_CC[[#This Row],[Est_Sust_NP Des]]+Target_CC[[#This Row],[Est_Sust_POTS Des]]+Target_CC[[#This Row],[BC_Des]]</f>
        <v>70329914.899999991</v>
      </c>
      <c r="BW75" s="5">
        <f>SUM(Target_CC[[#This Row],[Real_Jan]:[Real_Des]])</f>
        <v>829259009.09999979</v>
      </c>
      <c r="BX75" s="5">
        <v>98900983</v>
      </c>
      <c r="BY75" s="5">
        <v>98900983</v>
      </c>
      <c r="BZ75" s="5">
        <v>72878862</v>
      </c>
      <c r="CA75" s="5">
        <f>Target_CC[[#This Row],[Est_Sust_NP Mar]]*95%</f>
        <v>69234918.899999991</v>
      </c>
      <c r="CB75" s="5">
        <f>Target_CC[[#This Row],[Est_Sust_NP Apr]]</f>
        <v>69234918.899999991</v>
      </c>
      <c r="CC75" s="5">
        <f>Target_CC[[#This Row],[Est_Sust_NP Mei]]</f>
        <v>69234918.899999991</v>
      </c>
      <c r="CD75" s="5">
        <f>Target_CC[[#This Row],[Est_Sust_NP Jun]]</f>
        <v>69234918.899999991</v>
      </c>
      <c r="CE75" s="5">
        <f>Target_CC[[#This Row],[Est_Sust_NP Jul]]</f>
        <v>69234918.899999991</v>
      </c>
      <c r="CF75" s="5">
        <f>Target_CC[[#This Row],[Est_Sust_NP Agu]]</f>
        <v>69234918.899999991</v>
      </c>
      <c r="CG75" s="5">
        <f>Target_CC[[#This Row],[Est_Sust_NP Sep]]</f>
        <v>69234918.899999991</v>
      </c>
      <c r="CH75" s="5">
        <f>Target_CC[[#This Row],[Est_Sust_NP Okt]]</f>
        <v>69234918.899999991</v>
      </c>
      <c r="CI75" s="5">
        <f>Target_CC[[#This Row],[Est_Sust_NP Nov]]</f>
        <v>69234918.899999991</v>
      </c>
      <c r="CJ75" s="5">
        <f>SUM(Target_CC[[#This Row],[Est_Sust_NP Jan]:[Est_Sust_NP Des]])</f>
        <v>893795098.09999979</v>
      </c>
      <c r="CK75" s="5">
        <v>1094996</v>
      </c>
      <c r="CL75" s="5">
        <v>1111556</v>
      </c>
      <c r="CM75" s="5">
        <v>1094996</v>
      </c>
      <c r="CN75" s="5">
        <f>Target_CC[[#This Row],[Est_Sust_POTS Mar]]</f>
        <v>1094996</v>
      </c>
      <c r="CO75" s="5">
        <f>Target_CC[[#This Row],[Est_Sust_POTS Apr]]</f>
        <v>1094996</v>
      </c>
      <c r="CP75" s="5">
        <f>Target_CC[[#This Row],[Est_Sust_POTS Mei]]</f>
        <v>1094996</v>
      </c>
      <c r="CQ75" s="5">
        <f>Target_CC[[#This Row],[Est_Sust_POTS Jun]]</f>
        <v>1094996</v>
      </c>
      <c r="CR75" s="5">
        <f>Target_CC[[#This Row],[Est_Sust_POTS Jul]]</f>
        <v>1094996</v>
      </c>
      <c r="CS75" s="5">
        <f>Target_CC[[#This Row],[Est_Sust_POTS Agu]]</f>
        <v>1094996</v>
      </c>
      <c r="CT75" s="5">
        <f>Target_CC[[#This Row],[Est_Sust_POTS Sep]]</f>
        <v>1094996</v>
      </c>
      <c r="CU75" s="5">
        <f>Target_CC[[#This Row],[Est_Sust_POTS Okt]]</f>
        <v>1094996</v>
      </c>
      <c r="CV75" s="5">
        <f>Target_CC[[#This Row],[Est_Sust_POTS Nov]]</f>
        <v>1094996</v>
      </c>
      <c r="CW75" s="5">
        <f>SUM(Target_CC[[#This Row],[Est_Sust_POTS Jan]:[Est_Sust_POTS Des]])</f>
        <v>13156512</v>
      </c>
      <c r="CX75" s="5"/>
      <c r="CY75" s="5">
        <v>0</v>
      </c>
      <c r="CZ75" s="5">
        <v>3946305</v>
      </c>
      <c r="DA75" s="5">
        <v>0</v>
      </c>
      <c r="DB75" s="5"/>
      <c r="DC75" s="5"/>
      <c r="DD75" s="5"/>
      <c r="DE75" s="5"/>
      <c r="DF75" s="5"/>
      <c r="DG75" s="5"/>
      <c r="DH75" s="5"/>
      <c r="DI75" s="5"/>
      <c r="DJ75" s="5">
        <f>SUM(Target_CC[[#This Row],[BC_Jan]:[BC_Des]])</f>
        <v>3946305</v>
      </c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 t="s">
        <v>160</v>
      </c>
    </row>
    <row r="76" spans="2:128" x14ac:dyDescent="0.3">
      <c r="B76">
        <v>76510301</v>
      </c>
      <c r="C76" t="s">
        <v>233</v>
      </c>
      <c r="D76" t="s">
        <v>157</v>
      </c>
      <c r="E76" t="s">
        <v>157</v>
      </c>
      <c r="F76" t="s">
        <v>158</v>
      </c>
      <c r="G76" t="s">
        <v>22</v>
      </c>
      <c r="H76" t="s">
        <v>159</v>
      </c>
      <c r="I76" t="s">
        <v>31</v>
      </c>
      <c r="J76" s="5">
        <v>559306006.59726894</v>
      </c>
      <c r="K76" s="5">
        <v>32219472.427460145</v>
      </c>
      <c r="L76" s="5">
        <v>34371849.467061915</v>
      </c>
      <c r="M76" s="5">
        <v>30252479.69162149</v>
      </c>
      <c r="N76" s="5">
        <v>27956436.14202987</v>
      </c>
      <c r="O76" s="5">
        <v>38227863.79431361</v>
      </c>
      <c r="P76" s="5">
        <v>39547018.44325231</v>
      </c>
      <c r="Q76" s="5">
        <v>39255081.129053637</v>
      </c>
      <c r="R76" s="5">
        <v>25064853.510707974</v>
      </c>
      <c r="S76" s="5">
        <v>34117868.89600867</v>
      </c>
      <c r="T76" s="5">
        <v>42544452.65595445</v>
      </c>
      <c r="U76" s="5">
        <v>36202894.799642839</v>
      </c>
      <c r="V76" s="5">
        <v>40358434.154860877</v>
      </c>
      <c r="W76" s="5">
        <f>SUM(Target_CC[[#This Row],[Target_Sust_Jan]:[Target_Sust_Des]])</f>
        <v>420118705.11196786</v>
      </c>
      <c r="X76" s="5">
        <v>343471.87023011222</v>
      </c>
      <c r="Y76" s="5">
        <v>1433832.7923381925</v>
      </c>
      <c r="Z76" s="5">
        <v>1100169.0813078098</v>
      </c>
      <c r="AA76" s="5">
        <v>3534468.1545141749</v>
      </c>
      <c r="AB76" s="5">
        <v>4222147.3313717172</v>
      </c>
      <c r="AC76" s="5">
        <v>5990770.7099449486</v>
      </c>
      <c r="AD76" s="5">
        <v>6510109.9201550707</v>
      </c>
      <c r="AE76" s="5">
        <v>4410900.9536712989</v>
      </c>
      <c r="AF76" s="5">
        <v>6233711.1670532674</v>
      </c>
      <c r="AG76" s="5">
        <v>4960126.3443581089</v>
      </c>
      <c r="AH76" s="5">
        <v>4222067.0815316737</v>
      </c>
      <c r="AI76" s="5">
        <v>5391023.2483403236</v>
      </c>
      <c r="AJ76" s="5">
        <f>SUM(Target_CC[[#This Row],[Target_Scal_Jan]:[Target_Scal_Des]])</f>
        <v>48352798.654816695</v>
      </c>
      <c r="AK76" s="5">
        <v>32562944.297690257</v>
      </c>
      <c r="AL76" s="5">
        <v>35805682.259400107</v>
      </c>
      <c r="AM76" s="5">
        <v>31352648.7729293</v>
      </c>
      <c r="AN76" s="5">
        <v>31490904.296544045</v>
      </c>
      <c r="AO76" s="5">
        <v>42450011.125685327</v>
      </c>
      <c r="AP76" s="5">
        <v>45537789.153197259</v>
      </c>
      <c r="AQ76" s="5">
        <v>45765191.049208708</v>
      </c>
      <c r="AR76" s="5">
        <v>29475754.464379273</v>
      </c>
      <c r="AS76" s="5">
        <v>40351580.063061938</v>
      </c>
      <c r="AT76" s="5">
        <v>47504579.000312559</v>
      </c>
      <c r="AU76" s="5">
        <v>40424961.881174512</v>
      </c>
      <c r="AV76" s="5">
        <v>45749457.4032012</v>
      </c>
      <c r="AW76" s="5">
        <f>SUM(Target_CC[[#This Row],[Target_Jan]:[Target_Des]])</f>
        <v>468471503.76678449</v>
      </c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>
        <f>SUM(Target_CC[[#This Row],[Target_NGTMA_Jan]:[Target_NGTMA_Des]])</f>
        <v>0</v>
      </c>
      <c r="BK76" s="5">
        <v>34841101</v>
      </c>
      <c r="BL76" s="5">
        <v>34462253</v>
      </c>
      <c r="BM76" s="5">
        <v>35513186</v>
      </c>
      <c r="BN76" s="5">
        <f>Target_CC[[#This Row],[Est_Sust_NP Apr]]+Target_CC[[#This Row],[Est_Sust_POTS Apr]]+Target_CC[[#This Row],[BC_Apr]]</f>
        <v>34962187.350000001</v>
      </c>
      <c r="BO76" s="5">
        <f>Target_CC[[#This Row],[Est_Sust_NP Mei]]+Target_CC[[#This Row],[Est_Sust_POTS Mei]]+Target_CC[[#This Row],[BC_Mei]]</f>
        <v>34962187.350000001</v>
      </c>
      <c r="BP76" s="5">
        <f>Target_CC[[#This Row],[Est_Sust_NP Jun]]+Target_CC[[#This Row],[Est_Sust_POTS Jun]]+Target_CC[[#This Row],[BC_Jun]]</f>
        <v>34962187.350000001</v>
      </c>
      <c r="BQ76" s="5">
        <f>Target_CC[[#This Row],[Est_Sust_NP Jul]]+Target_CC[[#This Row],[Est_Sust_POTS Jul]]+Target_CC[[#This Row],[BC_Jul]]</f>
        <v>34962187.350000001</v>
      </c>
      <c r="BR76" s="5">
        <f>Target_CC[[#This Row],[Est_Sust_NP Agu]]+Target_CC[[#This Row],[Est_Sust_POTS Agu]]+Target_CC[[#This Row],[BC_Agu]]</f>
        <v>34962187.350000001</v>
      </c>
      <c r="BS76" s="5">
        <f>Target_CC[[#This Row],[Est_Sust_NP Sep]]+Target_CC[[#This Row],[Est_Sust_POTS Sep]]+Target_CC[[#This Row],[BC_Sep]]</f>
        <v>34962187.350000001</v>
      </c>
      <c r="BT76" s="5">
        <f>Target_CC[[#This Row],[Est_Sust_NP Okt]]+Target_CC[[#This Row],[Est_Sust_POTS Okt]]+Target_CC[[#This Row],[BC_Okt]]</f>
        <v>34962187.350000001</v>
      </c>
      <c r="BU76" s="5">
        <f>Target_CC[[#This Row],[Est_Sust_NP Nov]]+Target_CC[[#This Row],[Est_Sust_POTS Nov]]+Target_CC[[#This Row],[BC_Nov]]</f>
        <v>34962187.350000001</v>
      </c>
      <c r="BV76" s="5">
        <f>Target_CC[[#This Row],[Est_Sust_NP Des]]+Target_CC[[#This Row],[Est_Sust_POTS Des]]+Target_CC[[#This Row],[BC_Des]]</f>
        <v>34962187.350000001</v>
      </c>
      <c r="BW76" s="5">
        <f>SUM(Target_CC[[#This Row],[Real_Jan]:[Real_Des]])</f>
        <v>419476226.1500001</v>
      </c>
      <c r="BX76" s="5">
        <v>11070513</v>
      </c>
      <c r="BY76" s="5">
        <v>11070513</v>
      </c>
      <c r="BZ76" s="5">
        <v>11070513</v>
      </c>
      <c r="CA76" s="5">
        <f>Target_CC[[#This Row],[Est_Sust_NP Mar]]*95%</f>
        <v>10516987.35</v>
      </c>
      <c r="CB76" s="5">
        <f>Target_CC[[#This Row],[Est_Sust_NP Apr]]</f>
        <v>10516987.35</v>
      </c>
      <c r="CC76" s="5">
        <f>Target_CC[[#This Row],[Est_Sust_NP Mei]]</f>
        <v>10516987.35</v>
      </c>
      <c r="CD76" s="5">
        <f>Target_CC[[#This Row],[Est_Sust_NP Jun]]</f>
        <v>10516987.35</v>
      </c>
      <c r="CE76" s="5">
        <f>Target_CC[[#This Row],[Est_Sust_NP Jul]]</f>
        <v>10516987.35</v>
      </c>
      <c r="CF76" s="5">
        <f>Target_CC[[#This Row],[Est_Sust_NP Agu]]</f>
        <v>10516987.35</v>
      </c>
      <c r="CG76" s="5">
        <f>Target_CC[[#This Row],[Est_Sust_NP Sep]]</f>
        <v>10516987.35</v>
      </c>
      <c r="CH76" s="5">
        <f>Target_CC[[#This Row],[Est_Sust_NP Okt]]</f>
        <v>10516987.35</v>
      </c>
      <c r="CI76" s="5">
        <f>Target_CC[[#This Row],[Est_Sust_NP Nov]]</f>
        <v>10516987.35</v>
      </c>
      <c r="CJ76" s="5">
        <f>SUM(Target_CC[[#This Row],[Est_Sust_NP Jan]:[Est_Sust_NP Des]])</f>
        <v>127864425.14999998</v>
      </c>
      <c r="CK76" s="5">
        <v>23770588</v>
      </c>
      <c r="CL76" s="5">
        <v>23391740</v>
      </c>
      <c r="CM76" s="5">
        <v>24445200</v>
      </c>
      <c r="CN76" s="5">
        <f>Target_CC[[#This Row],[Est_Sust_POTS Mar]]</f>
        <v>24445200</v>
      </c>
      <c r="CO76" s="5">
        <f>Target_CC[[#This Row],[Est_Sust_POTS Apr]]</f>
        <v>24445200</v>
      </c>
      <c r="CP76" s="5">
        <f>Target_CC[[#This Row],[Est_Sust_POTS Mei]]</f>
        <v>24445200</v>
      </c>
      <c r="CQ76" s="5">
        <f>Target_CC[[#This Row],[Est_Sust_POTS Jun]]</f>
        <v>24445200</v>
      </c>
      <c r="CR76" s="5">
        <f>Target_CC[[#This Row],[Est_Sust_POTS Jul]]</f>
        <v>24445200</v>
      </c>
      <c r="CS76" s="5">
        <f>Target_CC[[#This Row],[Est_Sust_POTS Agu]]</f>
        <v>24445200</v>
      </c>
      <c r="CT76" s="5">
        <f>Target_CC[[#This Row],[Est_Sust_POTS Sep]]</f>
        <v>24445200</v>
      </c>
      <c r="CU76" s="5">
        <f>Target_CC[[#This Row],[Est_Sust_POTS Okt]]</f>
        <v>24445200</v>
      </c>
      <c r="CV76" s="5">
        <f>Target_CC[[#This Row],[Est_Sust_POTS Nov]]</f>
        <v>24445200</v>
      </c>
      <c r="CW76" s="5">
        <f>SUM(Target_CC[[#This Row],[Est_Sust_POTS Jan]:[Est_Sust_POTS Des]])</f>
        <v>291614328</v>
      </c>
      <c r="CX76" s="5"/>
      <c r="CY76" s="5">
        <v>0</v>
      </c>
      <c r="CZ76" s="5">
        <v>0</v>
      </c>
      <c r="DA76" s="5">
        <v>0</v>
      </c>
      <c r="DB76" s="5"/>
      <c r="DC76" s="5"/>
      <c r="DD76" s="5"/>
      <c r="DE76" s="5"/>
      <c r="DF76" s="5"/>
      <c r="DG76" s="5"/>
      <c r="DH76" s="5"/>
      <c r="DI76" s="5"/>
      <c r="DJ76" s="5">
        <f>SUM(Target_CC[[#This Row],[BC_Jan]:[BC_Des]])</f>
        <v>0</v>
      </c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 t="s">
        <v>160</v>
      </c>
    </row>
    <row r="77" spans="2:128" x14ac:dyDescent="0.3">
      <c r="B77">
        <v>76510302</v>
      </c>
      <c r="C77" t="s">
        <v>234</v>
      </c>
      <c r="D77" t="s">
        <v>157</v>
      </c>
      <c r="E77" t="s">
        <v>157</v>
      </c>
      <c r="F77" t="s">
        <v>158</v>
      </c>
      <c r="G77" t="s">
        <v>22</v>
      </c>
      <c r="H77" t="s">
        <v>159</v>
      </c>
      <c r="I77" t="s">
        <v>31</v>
      </c>
      <c r="J77" s="5">
        <v>1379989798.9507511</v>
      </c>
      <c r="K77" s="5">
        <v>78545388.740309939</v>
      </c>
      <c r="L77" s="5">
        <v>68933460.737140045</v>
      </c>
      <c r="M77" s="5">
        <v>25495244.873757113</v>
      </c>
      <c r="N77" s="5">
        <v>61760526.363068841</v>
      </c>
      <c r="O77" s="5">
        <v>83142324.979756191</v>
      </c>
      <c r="P77" s="5">
        <v>36613010.15575812</v>
      </c>
      <c r="Q77" s="5">
        <v>92328918.946706116</v>
      </c>
      <c r="R77" s="5">
        <v>58684448.03305763</v>
      </c>
      <c r="S77" s="5">
        <v>81659065.800437123</v>
      </c>
      <c r="T77" s="5">
        <v>104037494.61102705</v>
      </c>
      <c r="U77" s="5">
        <v>88529954.846986935</v>
      </c>
      <c r="V77" s="5">
        <v>98691841.445236519</v>
      </c>
      <c r="W77" s="5">
        <f>SUM(Target_CC[[#This Row],[Target_Sust_Jan]:[Target_Sust_Des]])</f>
        <v>878421679.53324163</v>
      </c>
      <c r="X77" s="5">
        <v>837323.81494837999</v>
      </c>
      <c r="Y77" s="5">
        <v>2875581.5595254749</v>
      </c>
      <c r="Z77" s="5">
        <v>927166.31550197676</v>
      </c>
      <c r="AA77" s="5">
        <v>7808241.8133447543</v>
      </c>
      <c r="AB77" s="5">
        <v>9182808.3155809343</v>
      </c>
      <c r="AC77" s="5">
        <v>5546313.1603403389</v>
      </c>
      <c r="AD77" s="5">
        <v>15311939.088243991</v>
      </c>
      <c r="AE77" s="5">
        <v>10327261.146134511</v>
      </c>
      <c r="AF77" s="5">
        <v>14920012.499106392</v>
      </c>
      <c r="AG77" s="5">
        <v>12129410.195830688</v>
      </c>
      <c r="AH77" s="5">
        <v>10324572.390068546</v>
      </c>
      <c r="AI77" s="5">
        <v>13183118.294709802</v>
      </c>
      <c r="AJ77" s="5">
        <f>SUM(Target_CC[[#This Row],[Target_Scal_Jan]:[Target_Scal_Des]])</f>
        <v>103373748.59333579</v>
      </c>
      <c r="AK77" s="5">
        <v>79382712.555258319</v>
      </c>
      <c r="AL77" s="5">
        <v>71809042.296665519</v>
      </c>
      <c r="AM77" s="5">
        <v>26422411.18925909</v>
      </c>
      <c r="AN77" s="5">
        <v>69568768.176413596</v>
      </c>
      <c r="AO77" s="5">
        <v>92325133.295337126</v>
      </c>
      <c r="AP77" s="5">
        <v>42159323.316098459</v>
      </c>
      <c r="AQ77" s="5">
        <v>107640858.03495011</v>
      </c>
      <c r="AR77" s="5">
        <v>69011709.179192141</v>
      </c>
      <c r="AS77" s="5">
        <v>96579078.299543515</v>
      </c>
      <c r="AT77" s="5">
        <v>116166904.80685773</v>
      </c>
      <c r="AU77" s="5">
        <v>98854527.23705548</v>
      </c>
      <c r="AV77" s="5">
        <v>111874959.73994632</v>
      </c>
      <c r="AW77" s="5">
        <f>SUM(Target_CC[[#This Row],[Target_Jan]:[Target_Des]])</f>
        <v>981795428.12657738</v>
      </c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>
        <f>SUM(Target_CC[[#This Row],[Target_NGTMA_Jan]:[Target_NGTMA_Des]])</f>
        <v>0</v>
      </c>
      <c r="BK77" s="5">
        <v>79216284</v>
      </c>
      <c r="BL77" s="5">
        <v>53228864</v>
      </c>
      <c r="BM77" s="5">
        <v>66337182</v>
      </c>
      <c r="BN77" s="5">
        <f>Target_CC[[#This Row],[Est_Sust_NP Apr]]+Target_CC[[#This Row],[Est_Sust_POTS Apr]]+Target_CC[[#This Row],[BC_Apr]]</f>
        <v>63817218.149999999</v>
      </c>
      <c r="BO77" s="5">
        <f>Target_CC[[#This Row],[Est_Sust_NP Mei]]+Target_CC[[#This Row],[Est_Sust_POTS Mei]]+Target_CC[[#This Row],[BC_Mei]]</f>
        <v>63817218.149999999</v>
      </c>
      <c r="BP77" s="5">
        <f>Target_CC[[#This Row],[Est_Sust_NP Jun]]+Target_CC[[#This Row],[Est_Sust_POTS Jun]]+Target_CC[[#This Row],[BC_Jun]]</f>
        <v>63817218.149999999</v>
      </c>
      <c r="BQ77" s="5">
        <f>Target_CC[[#This Row],[Est_Sust_NP Jul]]+Target_CC[[#This Row],[Est_Sust_POTS Jul]]+Target_CC[[#This Row],[BC_Jul]]</f>
        <v>63817218.149999999</v>
      </c>
      <c r="BR77" s="5">
        <f>Target_CC[[#This Row],[Est_Sust_NP Agu]]+Target_CC[[#This Row],[Est_Sust_POTS Agu]]+Target_CC[[#This Row],[BC_Agu]]</f>
        <v>63817218.149999999</v>
      </c>
      <c r="BS77" s="5">
        <f>Target_CC[[#This Row],[Est_Sust_NP Sep]]+Target_CC[[#This Row],[Est_Sust_POTS Sep]]+Target_CC[[#This Row],[BC_Sep]]</f>
        <v>63817218.149999999</v>
      </c>
      <c r="BT77" s="5">
        <f>Target_CC[[#This Row],[Est_Sust_NP Okt]]+Target_CC[[#This Row],[Est_Sust_POTS Okt]]+Target_CC[[#This Row],[BC_Okt]]</f>
        <v>63817218.149999999</v>
      </c>
      <c r="BU77" s="5">
        <f>Target_CC[[#This Row],[Est_Sust_NP Nov]]+Target_CC[[#This Row],[Est_Sust_POTS Nov]]+Target_CC[[#This Row],[BC_Nov]]</f>
        <v>63817218.149999999</v>
      </c>
      <c r="BV77" s="5">
        <f>Target_CC[[#This Row],[Est_Sust_NP Des]]+Target_CC[[#This Row],[Est_Sust_POTS Des]]+Target_CC[[#This Row],[BC_Des]]</f>
        <v>63817218.149999999</v>
      </c>
      <c r="BW77" s="5">
        <f>SUM(Target_CC[[#This Row],[Real_Jan]:[Real_Des]])</f>
        <v>773137293.3499999</v>
      </c>
      <c r="BX77" s="5">
        <v>63061184</v>
      </c>
      <c r="BY77" s="5">
        <v>37333764</v>
      </c>
      <c r="BZ77" s="5">
        <v>50399277</v>
      </c>
      <c r="CA77" s="5">
        <f>Target_CC[[#This Row],[Est_Sust_NP Mar]]*95%</f>
        <v>47879313.149999999</v>
      </c>
      <c r="CB77" s="5">
        <f>Target_CC[[#This Row],[Est_Sust_NP Apr]]</f>
        <v>47879313.149999999</v>
      </c>
      <c r="CC77" s="5">
        <f>Target_CC[[#This Row],[Est_Sust_NP Mei]]</f>
        <v>47879313.149999999</v>
      </c>
      <c r="CD77" s="5">
        <f>Target_CC[[#This Row],[Est_Sust_NP Jun]]</f>
        <v>47879313.149999999</v>
      </c>
      <c r="CE77" s="5">
        <f>Target_CC[[#This Row],[Est_Sust_NP Jul]]</f>
        <v>47879313.149999999</v>
      </c>
      <c r="CF77" s="5">
        <f>Target_CC[[#This Row],[Est_Sust_NP Agu]]</f>
        <v>47879313.149999999</v>
      </c>
      <c r="CG77" s="5">
        <f>Target_CC[[#This Row],[Est_Sust_NP Sep]]</f>
        <v>47879313.149999999</v>
      </c>
      <c r="CH77" s="5">
        <f>Target_CC[[#This Row],[Est_Sust_NP Okt]]</f>
        <v>47879313.149999999</v>
      </c>
      <c r="CI77" s="5">
        <f>Target_CC[[#This Row],[Est_Sust_NP Nov]]</f>
        <v>47879313.149999999</v>
      </c>
      <c r="CJ77" s="5">
        <f>SUM(Target_CC[[#This Row],[Est_Sust_NP Jan]:[Est_Sust_NP Des]])</f>
        <v>581708043.3499999</v>
      </c>
      <c r="CK77" s="5">
        <v>16155100</v>
      </c>
      <c r="CL77" s="5">
        <v>15895100</v>
      </c>
      <c r="CM77" s="5">
        <v>15937905</v>
      </c>
      <c r="CN77" s="5">
        <f>Target_CC[[#This Row],[Est_Sust_POTS Mar]]</f>
        <v>15937905</v>
      </c>
      <c r="CO77" s="5">
        <f>Target_CC[[#This Row],[Est_Sust_POTS Apr]]</f>
        <v>15937905</v>
      </c>
      <c r="CP77" s="5">
        <f>Target_CC[[#This Row],[Est_Sust_POTS Mei]]</f>
        <v>15937905</v>
      </c>
      <c r="CQ77" s="5">
        <f>Target_CC[[#This Row],[Est_Sust_POTS Jun]]</f>
        <v>15937905</v>
      </c>
      <c r="CR77" s="5">
        <f>Target_CC[[#This Row],[Est_Sust_POTS Jul]]</f>
        <v>15937905</v>
      </c>
      <c r="CS77" s="5">
        <f>Target_CC[[#This Row],[Est_Sust_POTS Agu]]</f>
        <v>15937905</v>
      </c>
      <c r="CT77" s="5">
        <f>Target_CC[[#This Row],[Est_Sust_POTS Sep]]</f>
        <v>15937905</v>
      </c>
      <c r="CU77" s="5">
        <f>Target_CC[[#This Row],[Est_Sust_POTS Okt]]</f>
        <v>15937905</v>
      </c>
      <c r="CV77" s="5">
        <f>Target_CC[[#This Row],[Est_Sust_POTS Nov]]</f>
        <v>15937905</v>
      </c>
      <c r="CW77" s="5">
        <f>SUM(Target_CC[[#This Row],[Est_Sust_POTS Jan]:[Est_Sust_POTS Des]])</f>
        <v>191429250</v>
      </c>
      <c r="CX77" s="5"/>
      <c r="CY77" s="5">
        <v>0</v>
      </c>
      <c r="CZ77" s="5">
        <v>0</v>
      </c>
      <c r="DA77" s="5">
        <v>0</v>
      </c>
      <c r="DB77" s="5"/>
      <c r="DC77" s="5"/>
      <c r="DD77" s="5"/>
      <c r="DE77" s="5"/>
      <c r="DF77" s="5"/>
      <c r="DG77" s="5"/>
      <c r="DH77" s="5"/>
      <c r="DI77" s="5"/>
      <c r="DJ77" s="5">
        <f>SUM(Target_CC[[#This Row],[BC_Jan]:[BC_Des]])</f>
        <v>0</v>
      </c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 t="s">
        <v>160</v>
      </c>
    </row>
    <row r="78" spans="2:128" x14ac:dyDescent="0.3">
      <c r="B78">
        <v>76510303</v>
      </c>
      <c r="C78" t="s">
        <v>235</v>
      </c>
      <c r="D78" t="s">
        <v>157</v>
      </c>
      <c r="E78" t="s">
        <v>157</v>
      </c>
      <c r="F78" t="s">
        <v>158</v>
      </c>
      <c r="G78" t="s">
        <v>22</v>
      </c>
      <c r="H78" t="s">
        <v>159</v>
      </c>
      <c r="I78" t="s">
        <v>31</v>
      </c>
      <c r="J78" s="5">
        <v>304191330.79267514</v>
      </c>
      <c r="K78" s="5">
        <v>37128753.891853243</v>
      </c>
      <c r="L78" s="5">
        <v>20134393.025438514</v>
      </c>
      <c r="M78" s="5">
        <v>23921084.783375174</v>
      </c>
      <c r="N78" s="5">
        <v>16249048.967442486</v>
      </c>
      <c r="O78" s="5">
        <v>24813363.932220686</v>
      </c>
      <c r="P78" s="5">
        <v>21980730.338064793</v>
      </c>
      <c r="Q78" s="5">
        <v>31506350.946181487</v>
      </c>
      <c r="R78" s="5">
        <v>20117183.465751205</v>
      </c>
      <c r="S78" s="5">
        <v>37790309.268823139</v>
      </c>
      <c r="T78" s="5">
        <v>20368288.126695707</v>
      </c>
      <c r="U78" s="5">
        <v>28611061.32067778</v>
      </c>
      <c r="V78" s="5">
        <v>19321725.016796824</v>
      </c>
      <c r="W78" s="5">
        <f>SUM(Target_CC[[#This Row],[Target_Sust_Jan]:[Target_Sust_Des]])</f>
        <v>301942293.08332103</v>
      </c>
      <c r="X78" s="5">
        <v>395806.68390086293</v>
      </c>
      <c r="Y78" s="5">
        <v>839912.7024387829</v>
      </c>
      <c r="Z78" s="5">
        <v>869920.02435095608</v>
      </c>
      <c r="AA78" s="5">
        <v>2054330.0234976523</v>
      </c>
      <c r="AB78" s="5">
        <v>2740558.0095313787</v>
      </c>
      <c r="AC78" s="5">
        <v>3329745.7223338373</v>
      </c>
      <c r="AD78" s="5">
        <v>5225051.1766441502</v>
      </c>
      <c r="AE78" s="5">
        <v>3540212.341410812</v>
      </c>
      <c r="AF78" s="5">
        <v>6904706.5516749993</v>
      </c>
      <c r="AG78" s="5">
        <v>2374675.8089402728</v>
      </c>
      <c r="AH78" s="5">
        <v>3336689.5337582082</v>
      </c>
      <c r="AI78" s="5">
        <v>2580969.0327404514</v>
      </c>
      <c r="AJ78" s="5">
        <f>SUM(Target_CC[[#This Row],[Target_Scal_Jan]:[Target_Scal_Des]])</f>
        <v>34192577.611222364</v>
      </c>
      <c r="AK78" s="5">
        <v>37524560.575754106</v>
      </c>
      <c r="AL78" s="5">
        <v>20974305.727877297</v>
      </c>
      <c r="AM78" s="5">
        <v>24791004.80772613</v>
      </c>
      <c r="AN78" s="5">
        <v>18303378.990940139</v>
      </c>
      <c r="AO78" s="5">
        <v>27553921.941752065</v>
      </c>
      <c r="AP78" s="5">
        <v>25310476.060398631</v>
      </c>
      <c r="AQ78" s="5">
        <v>36731402.122825637</v>
      </c>
      <c r="AR78" s="5">
        <v>23657395.807162017</v>
      </c>
      <c r="AS78" s="5">
        <v>44695015.820498139</v>
      </c>
      <c r="AT78" s="5">
        <v>22742963.93563598</v>
      </c>
      <c r="AU78" s="5">
        <v>31947750.854435988</v>
      </c>
      <c r="AV78" s="5">
        <v>21902694.049537275</v>
      </c>
      <c r="AW78" s="5">
        <f>SUM(Target_CC[[#This Row],[Target_Jan]:[Target_Des]])</f>
        <v>336134870.69454342</v>
      </c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>
        <f>SUM(Target_CC[[#This Row],[Target_NGTMA_Jan]:[Target_NGTMA_Des]])</f>
        <v>0</v>
      </c>
      <c r="BK78" s="5">
        <v>17014225</v>
      </c>
      <c r="BL78" s="5">
        <v>16964225</v>
      </c>
      <c r="BM78" s="5">
        <v>12536785</v>
      </c>
      <c r="BN78" s="5">
        <f>Target_CC[[#This Row],[Est_Sust_NP Apr]]+Target_CC[[#This Row],[Est_Sust_POTS Apr]]+Target_CC[[#This Row],[BC_Apr]]</f>
        <v>12070670.75</v>
      </c>
      <c r="BO78" s="5">
        <f>Target_CC[[#This Row],[Est_Sust_NP Mei]]+Target_CC[[#This Row],[Est_Sust_POTS Mei]]+Target_CC[[#This Row],[BC_Mei]]</f>
        <v>12070670.75</v>
      </c>
      <c r="BP78" s="5">
        <f>Target_CC[[#This Row],[Est_Sust_NP Jun]]+Target_CC[[#This Row],[Est_Sust_POTS Jun]]+Target_CC[[#This Row],[BC_Jun]]</f>
        <v>12070670.75</v>
      </c>
      <c r="BQ78" s="5">
        <f>Target_CC[[#This Row],[Est_Sust_NP Jul]]+Target_CC[[#This Row],[Est_Sust_POTS Jul]]+Target_CC[[#This Row],[BC_Jul]]</f>
        <v>12070670.75</v>
      </c>
      <c r="BR78" s="5">
        <f>Target_CC[[#This Row],[Est_Sust_NP Agu]]+Target_CC[[#This Row],[Est_Sust_POTS Agu]]+Target_CC[[#This Row],[BC_Agu]]</f>
        <v>12070670.75</v>
      </c>
      <c r="BS78" s="5">
        <f>Target_CC[[#This Row],[Est_Sust_NP Sep]]+Target_CC[[#This Row],[Est_Sust_POTS Sep]]+Target_CC[[#This Row],[BC_Sep]]</f>
        <v>12070670.75</v>
      </c>
      <c r="BT78" s="5">
        <f>Target_CC[[#This Row],[Est_Sust_NP Okt]]+Target_CC[[#This Row],[Est_Sust_POTS Okt]]+Target_CC[[#This Row],[BC_Okt]]</f>
        <v>12070670.75</v>
      </c>
      <c r="BU78" s="5">
        <f>Target_CC[[#This Row],[Est_Sust_NP Nov]]+Target_CC[[#This Row],[Est_Sust_POTS Nov]]+Target_CC[[#This Row],[BC_Nov]]</f>
        <v>12070670.75</v>
      </c>
      <c r="BV78" s="5">
        <f>Target_CC[[#This Row],[Est_Sust_NP Des]]+Target_CC[[#This Row],[Est_Sust_POTS Des]]+Target_CC[[#This Row],[BC_Des]]</f>
        <v>12070670.75</v>
      </c>
      <c r="BW78" s="5">
        <f>SUM(Target_CC[[#This Row],[Real_Jan]:[Real_Des]])</f>
        <v>155151271.75</v>
      </c>
      <c r="BX78" s="5">
        <v>13225225</v>
      </c>
      <c r="BY78" s="5">
        <v>13225225</v>
      </c>
      <c r="BZ78" s="5">
        <v>9322285</v>
      </c>
      <c r="CA78" s="5">
        <f>Target_CC[[#This Row],[Est_Sust_NP Mar]]*95%</f>
        <v>8856170.75</v>
      </c>
      <c r="CB78" s="5">
        <f>Target_CC[[#This Row],[Est_Sust_NP Apr]]</f>
        <v>8856170.75</v>
      </c>
      <c r="CC78" s="5">
        <f>Target_CC[[#This Row],[Est_Sust_NP Mei]]</f>
        <v>8856170.75</v>
      </c>
      <c r="CD78" s="5">
        <f>Target_CC[[#This Row],[Est_Sust_NP Jun]]</f>
        <v>8856170.75</v>
      </c>
      <c r="CE78" s="5">
        <f>Target_CC[[#This Row],[Est_Sust_NP Jul]]</f>
        <v>8856170.75</v>
      </c>
      <c r="CF78" s="5">
        <f>Target_CC[[#This Row],[Est_Sust_NP Agu]]</f>
        <v>8856170.75</v>
      </c>
      <c r="CG78" s="5">
        <f>Target_CC[[#This Row],[Est_Sust_NP Sep]]</f>
        <v>8856170.75</v>
      </c>
      <c r="CH78" s="5">
        <f>Target_CC[[#This Row],[Est_Sust_NP Okt]]</f>
        <v>8856170.75</v>
      </c>
      <c r="CI78" s="5">
        <f>Target_CC[[#This Row],[Est_Sust_NP Nov]]</f>
        <v>8856170.75</v>
      </c>
      <c r="CJ78" s="5">
        <f>SUM(Target_CC[[#This Row],[Est_Sust_NP Jan]:[Est_Sust_NP Des]])</f>
        <v>115478271.75</v>
      </c>
      <c r="CK78" s="5">
        <v>3789000</v>
      </c>
      <c r="CL78" s="5">
        <v>3739000</v>
      </c>
      <c r="CM78" s="5">
        <v>3214500</v>
      </c>
      <c r="CN78" s="5">
        <f>Target_CC[[#This Row],[Est_Sust_POTS Mar]]</f>
        <v>3214500</v>
      </c>
      <c r="CO78" s="5">
        <f>Target_CC[[#This Row],[Est_Sust_POTS Apr]]</f>
        <v>3214500</v>
      </c>
      <c r="CP78" s="5">
        <f>Target_CC[[#This Row],[Est_Sust_POTS Mei]]</f>
        <v>3214500</v>
      </c>
      <c r="CQ78" s="5">
        <f>Target_CC[[#This Row],[Est_Sust_POTS Jun]]</f>
        <v>3214500</v>
      </c>
      <c r="CR78" s="5">
        <f>Target_CC[[#This Row],[Est_Sust_POTS Jul]]</f>
        <v>3214500</v>
      </c>
      <c r="CS78" s="5">
        <f>Target_CC[[#This Row],[Est_Sust_POTS Agu]]</f>
        <v>3214500</v>
      </c>
      <c r="CT78" s="5">
        <f>Target_CC[[#This Row],[Est_Sust_POTS Sep]]</f>
        <v>3214500</v>
      </c>
      <c r="CU78" s="5">
        <f>Target_CC[[#This Row],[Est_Sust_POTS Okt]]</f>
        <v>3214500</v>
      </c>
      <c r="CV78" s="5">
        <f>Target_CC[[#This Row],[Est_Sust_POTS Nov]]</f>
        <v>3214500</v>
      </c>
      <c r="CW78" s="5">
        <f>SUM(Target_CC[[#This Row],[Est_Sust_POTS Jan]:[Est_Sust_POTS Des]])</f>
        <v>39673000</v>
      </c>
      <c r="CX78" s="5"/>
      <c r="CY78" s="5">
        <v>0</v>
      </c>
      <c r="CZ78" s="5">
        <v>0</v>
      </c>
      <c r="DA78" s="5">
        <v>0</v>
      </c>
      <c r="DB78" s="5"/>
      <c r="DC78" s="5"/>
      <c r="DD78" s="5"/>
      <c r="DE78" s="5"/>
      <c r="DF78" s="5"/>
      <c r="DG78" s="5"/>
      <c r="DH78" s="5"/>
      <c r="DI78" s="5"/>
      <c r="DJ78" s="5">
        <f>SUM(Target_CC[[#This Row],[BC_Jan]:[BC_Des]])</f>
        <v>0</v>
      </c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 t="s">
        <v>160</v>
      </c>
    </row>
    <row r="79" spans="2:128" x14ac:dyDescent="0.3">
      <c r="B79">
        <v>76510304</v>
      </c>
      <c r="C79" t="s">
        <v>236</v>
      </c>
      <c r="D79" t="s">
        <v>157</v>
      </c>
      <c r="E79" t="s">
        <v>157</v>
      </c>
      <c r="F79" t="s">
        <v>158</v>
      </c>
      <c r="G79" t="s">
        <v>22</v>
      </c>
      <c r="H79" t="s">
        <v>159</v>
      </c>
      <c r="I79" t="s">
        <v>31</v>
      </c>
      <c r="J79" s="5">
        <v>239697409.41547152</v>
      </c>
      <c r="K79" s="5">
        <v>12407305.531744126</v>
      </c>
      <c r="L79" s="5">
        <v>10832262.227448838</v>
      </c>
      <c r="M79" s="5">
        <v>18849393.367133237</v>
      </c>
      <c r="N79" s="5">
        <v>9918526.8668359239</v>
      </c>
      <c r="O79" s="5">
        <v>13335067.738869775</v>
      </c>
      <c r="P79" s="5">
        <v>32324186.423544493</v>
      </c>
      <c r="Q79" s="5">
        <v>15435945.968005277</v>
      </c>
      <c r="R79" s="5">
        <v>9856036.8839991018</v>
      </c>
      <c r="S79" s="5">
        <v>13699174.028084025</v>
      </c>
      <c r="T79" s="5">
        <v>17443121.062265914</v>
      </c>
      <c r="U79" s="5">
        <v>14843097.921633847</v>
      </c>
      <c r="V79" s="5">
        <v>16546858.847605795</v>
      </c>
      <c r="W79" s="5">
        <f>SUM(Target_CC[[#This Row],[Target_Sust_Jan]:[Target_Sust_Des]])</f>
        <v>185490976.86717033</v>
      </c>
      <c r="X79" s="5">
        <v>132266.6112891566</v>
      </c>
      <c r="Y79" s="5">
        <v>451871.31439657323</v>
      </c>
      <c r="Z79" s="5">
        <v>685481.65291957557</v>
      </c>
      <c r="AA79" s="5">
        <v>1253976.6217847895</v>
      </c>
      <c r="AB79" s="5">
        <v>1472816.293640377</v>
      </c>
      <c r="AC79" s="5">
        <v>4896621.7143990807</v>
      </c>
      <c r="AD79" s="5">
        <v>2559915.8652334064</v>
      </c>
      <c r="AE79" s="5">
        <v>1734460.6651093569</v>
      </c>
      <c r="AF79" s="5">
        <v>2502990.2769883666</v>
      </c>
      <c r="AG79" s="5">
        <v>2033639.6147445515</v>
      </c>
      <c r="AH79" s="5">
        <v>1731037.1303098034</v>
      </c>
      <c r="AI79" s="5">
        <v>2210306.2867146619</v>
      </c>
      <c r="AJ79" s="5">
        <f>SUM(Target_CC[[#This Row],[Target_Scal_Jan]:[Target_Scal_Des]])</f>
        <v>21665384.047529701</v>
      </c>
      <c r="AK79" s="5">
        <v>12539572.143033283</v>
      </c>
      <c r="AL79" s="5">
        <v>11284133.541845411</v>
      </c>
      <c r="AM79" s="5">
        <v>19534875.020052813</v>
      </c>
      <c r="AN79" s="5">
        <v>11172503.488620713</v>
      </c>
      <c r="AO79" s="5">
        <v>14807884.032510152</v>
      </c>
      <c r="AP79" s="5">
        <v>37220808.137943573</v>
      </c>
      <c r="AQ79" s="5">
        <v>17995861.833238684</v>
      </c>
      <c r="AR79" s="5">
        <v>11590497.549108459</v>
      </c>
      <c r="AS79" s="5">
        <v>16202164.305072391</v>
      </c>
      <c r="AT79" s="5">
        <v>19476760.677010465</v>
      </c>
      <c r="AU79" s="5">
        <v>16574135.05194365</v>
      </c>
      <c r="AV79" s="5">
        <v>18757165.134320457</v>
      </c>
      <c r="AW79" s="5">
        <f>SUM(Target_CC[[#This Row],[Target_Jan]:[Target_Des]])</f>
        <v>207156360.91470009</v>
      </c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>
        <f>SUM(Target_CC[[#This Row],[Target_NGTMA_Jan]:[Target_NGTMA_Des]])</f>
        <v>0</v>
      </c>
      <c r="BK79" s="5">
        <v>14653514</v>
      </c>
      <c r="BL79" s="5">
        <v>14653514</v>
      </c>
      <c r="BM79" s="5">
        <v>14653514</v>
      </c>
      <c r="BN79" s="5">
        <f>Target_CC[[#This Row],[Est_Sust_NP Apr]]+Target_CC[[#This Row],[Est_Sust_POTS Apr]]+Target_CC[[#This Row],[BC_Apr]]</f>
        <v>13977838.299999999</v>
      </c>
      <c r="BO79" s="5">
        <f>Target_CC[[#This Row],[Est_Sust_NP Mei]]+Target_CC[[#This Row],[Est_Sust_POTS Mei]]+Target_CC[[#This Row],[BC_Mei]]</f>
        <v>13977838.299999999</v>
      </c>
      <c r="BP79" s="5">
        <f>Target_CC[[#This Row],[Est_Sust_NP Jun]]+Target_CC[[#This Row],[Est_Sust_POTS Jun]]+Target_CC[[#This Row],[BC_Jun]]</f>
        <v>13977838.299999999</v>
      </c>
      <c r="BQ79" s="5">
        <f>Target_CC[[#This Row],[Est_Sust_NP Jul]]+Target_CC[[#This Row],[Est_Sust_POTS Jul]]+Target_CC[[#This Row],[BC_Jul]]</f>
        <v>13977838.299999999</v>
      </c>
      <c r="BR79" s="5">
        <f>Target_CC[[#This Row],[Est_Sust_NP Agu]]+Target_CC[[#This Row],[Est_Sust_POTS Agu]]+Target_CC[[#This Row],[BC_Agu]]</f>
        <v>13977838.299999999</v>
      </c>
      <c r="BS79" s="5">
        <f>Target_CC[[#This Row],[Est_Sust_NP Sep]]+Target_CC[[#This Row],[Est_Sust_POTS Sep]]+Target_CC[[#This Row],[BC_Sep]]</f>
        <v>13977838.299999999</v>
      </c>
      <c r="BT79" s="5">
        <f>Target_CC[[#This Row],[Est_Sust_NP Okt]]+Target_CC[[#This Row],[Est_Sust_POTS Okt]]+Target_CC[[#This Row],[BC_Okt]]</f>
        <v>13977838.299999999</v>
      </c>
      <c r="BU79" s="5">
        <f>Target_CC[[#This Row],[Est_Sust_NP Nov]]+Target_CC[[#This Row],[Est_Sust_POTS Nov]]+Target_CC[[#This Row],[BC_Nov]]</f>
        <v>13977838.299999999</v>
      </c>
      <c r="BV79" s="5">
        <f>Target_CC[[#This Row],[Est_Sust_NP Des]]+Target_CC[[#This Row],[Est_Sust_POTS Des]]+Target_CC[[#This Row],[BC_Des]]</f>
        <v>13977838.299999999</v>
      </c>
      <c r="BW79" s="5">
        <f>SUM(Target_CC[[#This Row],[Real_Jan]:[Real_Des]])</f>
        <v>169761086.70000002</v>
      </c>
      <c r="BX79" s="5">
        <v>13513514</v>
      </c>
      <c r="BY79" s="5">
        <v>13513514</v>
      </c>
      <c r="BZ79" s="5">
        <v>13513514</v>
      </c>
      <c r="CA79" s="5">
        <f>Target_CC[[#This Row],[Est_Sust_NP Mar]]*95%</f>
        <v>12837838.299999999</v>
      </c>
      <c r="CB79" s="5">
        <f>Target_CC[[#This Row],[Est_Sust_NP Apr]]</f>
        <v>12837838.299999999</v>
      </c>
      <c r="CC79" s="5">
        <f>Target_CC[[#This Row],[Est_Sust_NP Mei]]</f>
        <v>12837838.299999999</v>
      </c>
      <c r="CD79" s="5">
        <f>Target_CC[[#This Row],[Est_Sust_NP Jun]]</f>
        <v>12837838.299999999</v>
      </c>
      <c r="CE79" s="5">
        <f>Target_CC[[#This Row],[Est_Sust_NP Jul]]</f>
        <v>12837838.299999999</v>
      </c>
      <c r="CF79" s="5">
        <f>Target_CC[[#This Row],[Est_Sust_NP Agu]]</f>
        <v>12837838.299999999</v>
      </c>
      <c r="CG79" s="5">
        <f>Target_CC[[#This Row],[Est_Sust_NP Sep]]</f>
        <v>12837838.299999999</v>
      </c>
      <c r="CH79" s="5">
        <f>Target_CC[[#This Row],[Est_Sust_NP Okt]]</f>
        <v>12837838.299999999</v>
      </c>
      <c r="CI79" s="5">
        <f>Target_CC[[#This Row],[Est_Sust_NP Nov]]</f>
        <v>12837838.299999999</v>
      </c>
      <c r="CJ79" s="5">
        <f>SUM(Target_CC[[#This Row],[Est_Sust_NP Jan]:[Est_Sust_NP Des]])</f>
        <v>156081086.69999999</v>
      </c>
      <c r="CK79" s="5">
        <v>1140000</v>
      </c>
      <c r="CL79" s="5">
        <v>1140000</v>
      </c>
      <c r="CM79" s="5">
        <v>1140000</v>
      </c>
      <c r="CN79" s="5">
        <f>Target_CC[[#This Row],[Est_Sust_POTS Mar]]</f>
        <v>1140000</v>
      </c>
      <c r="CO79" s="5">
        <f>Target_CC[[#This Row],[Est_Sust_POTS Apr]]</f>
        <v>1140000</v>
      </c>
      <c r="CP79" s="5">
        <f>Target_CC[[#This Row],[Est_Sust_POTS Mei]]</f>
        <v>1140000</v>
      </c>
      <c r="CQ79" s="5">
        <f>Target_CC[[#This Row],[Est_Sust_POTS Jun]]</f>
        <v>1140000</v>
      </c>
      <c r="CR79" s="5">
        <f>Target_CC[[#This Row],[Est_Sust_POTS Jul]]</f>
        <v>1140000</v>
      </c>
      <c r="CS79" s="5">
        <f>Target_CC[[#This Row],[Est_Sust_POTS Agu]]</f>
        <v>1140000</v>
      </c>
      <c r="CT79" s="5">
        <f>Target_CC[[#This Row],[Est_Sust_POTS Sep]]</f>
        <v>1140000</v>
      </c>
      <c r="CU79" s="5">
        <f>Target_CC[[#This Row],[Est_Sust_POTS Okt]]</f>
        <v>1140000</v>
      </c>
      <c r="CV79" s="5">
        <f>Target_CC[[#This Row],[Est_Sust_POTS Nov]]</f>
        <v>1140000</v>
      </c>
      <c r="CW79" s="5">
        <f>SUM(Target_CC[[#This Row],[Est_Sust_POTS Jan]:[Est_Sust_POTS Des]])</f>
        <v>13680000</v>
      </c>
      <c r="CX79" s="5"/>
      <c r="CY79" s="5">
        <v>0</v>
      </c>
      <c r="CZ79" s="5">
        <v>0</v>
      </c>
      <c r="DA79" s="5">
        <v>0</v>
      </c>
      <c r="DB79" s="5"/>
      <c r="DC79" s="5"/>
      <c r="DD79" s="5"/>
      <c r="DE79" s="5"/>
      <c r="DF79" s="5"/>
      <c r="DG79" s="5"/>
      <c r="DH79" s="5"/>
      <c r="DI79" s="5"/>
      <c r="DJ79" s="5">
        <f>SUM(Target_CC[[#This Row],[BC_Jan]:[BC_Des]])</f>
        <v>0</v>
      </c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 t="s">
        <v>160</v>
      </c>
    </row>
    <row r="80" spans="2:128" x14ac:dyDescent="0.3">
      <c r="B80">
        <v>76510305</v>
      </c>
      <c r="C80" t="s">
        <v>237</v>
      </c>
      <c r="D80" t="s">
        <v>157</v>
      </c>
      <c r="E80" t="s">
        <v>157</v>
      </c>
      <c r="F80" t="s">
        <v>158</v>
      </c>
      <c r="G80" t="s">
        <v>22</v>
      </c>
      <c r="H80" t="s">
        <v>159</v>
      </c>
      <c r="I80" t="s">
        <v>31</v>
      </c>
      <c r="J80" s="5">
        <v>1038559026.8182689</v>
      </c>
      <c r="K80" s="5">
        <v>57371029.242700271</v>
      </c>
      <c r="L80" s="5">
        <v>33836116.903847426</v>
      </c>
      <c r="M80" s="5">
        <v>57365573.211556397</v>
      </c>
      <c r="N80" s="5">
        <v>39054077.520253316</v>
      </c>
      <c r="O80" s="5">
        <v>50435167.344594195</v>
      </c>
      <c r="P80" s="5">
        <v>35266673.025408089</v>
      </c>
      <c r="Q80" s="5">
        <v>54599985.241386093</v>
      </c>
      <c r="R80" s="5">
        <v>34618453.051372893</v>
      </c>
      <c r="S80" s="5">
        <v>48692723.522435851</v>
      </c>
      <c r="T80" s="5">
        <v>61213917.810643025</v>
      </c>
      <c r="U80" s="5">
        <v>52089541.372029558</v>
      </c>
      <c r="V80" s="5">
        <v>58068625.099026509</v>
      </c>
      <c r="W80" s="5">
        <f>SUM(Target_CC[[#This Row],[Target_Sust_Jan]:[Target_Sust_Des]])</f>
        <v>582611883.34525359</v>
      </c>
      <c r="X80" s="5">
        <v>611597.06309226155</v>
      </c>
      <c r="Y80" s="5">
        <v>1411484.5355824232</v>
      </c>
      <c r="Z80" s="5">
        <v>2086170.476674445</v>
      </c>
      <c r="AA80" s="5">
        <v>4937517.521832481</v>
      </c>
      <c r="AB80" s="5">
        <v>5570405.6171441153</v>
      </c>
      <c r="AC80" s="5">
        <v>5342363.5994452238</v>
      </c>
      <c r="AD80" s="5">
        <v>9054927.2944232896</v>
      </c>
      <c r="AE80" s="5">
        <v>6092138.8394985572</v>
      </c>
      <c r="AF80" s="5">
        <v>8896697.9532404318</v>
      </c>
      <c r="AG80" s="5">
        <v>7136741.6294976547</v>
      </c>
      <c r="AH80" s="5">
        <v>6074805.319741942</v>
      </c>
      <c r="AI80" s="5">
        <v>7756725.8111847714</v>
      </c>
      <c r="AJ80" s="5">
        <f>SUM(Target_CC[[#This Row],[Target_Scal_Jan]:[Target_Scal_Des]])</f>
        <v>64971575.661357597</v>
      </c>
      <c r="AK80" s="5">
        <v>57982626.305792533</v>
      </c>
      <c r="AL80" s="5">
        <v>35247601.439429849</v>
      </c>
      <c r="AM80" s="5">
        <v>59451743.688230842</v>
      </c>
      <c r="AN80" s="5">
        <v>43991595.042085797</v>
      </c>
      <c r="AO80" s="5">
        <v>56005572.961738311</v>
      </c>
      <c r="AP80" s="5">
        <v>40609036.624853313</v>
      </c>
      <c r="AQ80" s="5">
        <v>63654912.535809383</v>
      </c>
      <c r="AR80" s="5">
        <v>40710591.89087145</v>
      </c>
      <c r="AS80" s="5">
        <v>57589421.475676283</v>
      </c>
      <c r="AT80" s="5">
        <v>68350659.440140679</v>
      </c>
      <c r="AU80" s="5">
        <v>58164346.6917715</v>
      </c>
      <c r="AV80" s="5">
        <v>65825350.91021128</v>
      </c>
      <c r="AW80" s="5">
        <f>SUM(Target_CC[[#This Row],[Target_Jan]:[Target_Des]])</f>
        <v>647583459.00661135</v>
      </c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>
        <f>SUM(Target_CC[[#This Row],[Target_NGTMA_Jan]:[Target_NGTMA_Des]])</f>
        <v>0</v>
      </c>
      <c r="BK80" s="5">
        <v>50334413</v>
      </c>
      <c r="BL80" s="5">
        <v>48488128</v>
      </c>
      <c r="BM80" s="5">
        <v>53578978</v>
      </c>
      <c r="BN80" s="5">
        <f>Target_CC[[#This Row],[Est_Sust_NP Apr]]+Target_CC[[#This Row],[Est_Sust_POTS Apr]]+Target_CC[[#This Row],[BC_Apr]]</f>
        <v>51704917.5</v>
      </c>
      <c r="BO80" s="5">
        <f>Target_CC[[#This Row],[Est_Sust_NP Mei]]+Target_CC[[#This Row],[Est_Sust_POTS Mei]]+Target_CC[[#This Row],[BC_Mei]]</f>
        <v>51704917.5</v>
      </c>
      <c r="BP80" s="5">
        <f>Target_CC[[#This Row],[Est_Sust_NP Jun]]+Target_CC[[#This Row],[Est_Sust_POTS Jun]]+Target_CC[[#This Row],[BC_Jun]]</f>
        <v>51704917.5</v>
      </c>
      <c r="BQ80" s="5">
        <f>Target_CC[[#This Row],[Est_Sust_NP Jul]]+Target_CC[[#This Row],[Est_Sust_POTS Jul]]+Target_CC[[#This Row],[BC_Jul]]</f>
        <v>51704917.5</v>
      </c>
      <c r="BR80" s="5">
        <f>Target_CC[[#This Row],[Est_Sust_NP Agu]]+Target_CC[[#This Row],[Est_Sust_POTS Agu]]+Target_CC[[#This Row],[BC_Agu]]</f>
        <v>51704917.5</v>
      </c>
      <c r="BS80" s="5">
        <f>Target_CC[[#This Row],[Est_Sust_NP Sep]]+Target_CC[[#This Row],[Est_Sust_POTS Sep]]+Target_CC[[#This Row],[BC_Sep]]</f>
        <v>51704917.5</v>
      </c>
      <c r="BT80" s="5">
        <f>Target_CC[[#This Row],[Est_Sust_NP Okt]]+Target_CC[[#This Row],[Est_Sust_POTS Okt]]+Target_CC[[#This Row],[BC_Okt]]</f>
        <v>51704917.5</v>
      </c>
      <c r="BU80" s="5">
        <f>Target_CC[[#This Row],[Est_Sust_NP Nov]]+Target_CC[[#This Row],[Est_Sust_POTS Nov]]+Target_CC[[#This Row],[BC_Nov]]</f>
        <v>51704917.5</v>
      </c>
      <c r="BV80" s="5">
        <f>Target_CC[[#This Row],[Est_Sust_NP Des]]+Target_CC[[#This Row],[Est_Sust_POTS Des]]+Target_CC[[#This Row],[BC_Des]]</f>
        <v>51704917.5</v>
      </c>
      <c r="BW80" s="5">
        <f>SUM(Target_CC[[#This Row],[Real_Jan]:[Real_Des]])</f>
        <v>617745776.5</v>
      </c>
      <c r="BX80" s="5">
        <v>32030613</v>
      </c>
      <c r="BY80" s="5">
        <v>32030613</v>
      </c>
      <c r="BZ80" s="5">
        <v>37481210</v>
      </c>
      <c r="CA80" s="5">
        <f>Target_CC[[#This Row],[Est_Sust_NP Mar]]*95%</f>
        <v>35607149.5</v>
      </c>
      <c r="CB80" s="5">
        <f>Target_CC[[#This Row],[Est_Sust_NP Apr]]</f>
        <v>35607149.5</v>
      </c>
      <c r="CC80" s="5">
        <f>Target_CC[[#This Row],[Est_Sust_NP Mei]]</f>
        <v>35607149.5</v>
      </c>
      <c r="CD80" s="5">
        <f>Target_CC[[#This Row],[Est_Sust_NP Jun]]</f>
        <v>35607149.5</v>
      </c>
      <c r="CE80" s="5">
        <f>Target_CC[[#This Row],[Est_Sust_NP Jul]]</f>
        <v>35607149.5</v>
      </c>
      <c r="CF80" s="5">
        <f>Target_CC[[#This Row],[Est_Sust_NP Agu]]</f>
        <v>35607149.5</v>
      </c>
      <c r="CG80" s="5">
        <f>Target_CC[[#This Row],[Est_Sust_NP Sep]]</f>
        <v>35607149.5</v>
      </c>
      <c r="CH80" s="5">
        <f>Target_CC[[#This Row],[Est_Sust_NP Okt]]</f>
        <v>35607149.5</v>
      </c>
      <c r="CI80" s="5">
        <f>Target_CC[[#This Row],[Est_Sust_NP Nov]]</f>
        <v>35607149.5</v>
      </c>
      <c r="CJ80" s="5">
        <f>SUM(Target_CC[[#This Row],[Est_Sust_NP Jan]:[Est_Sust_NP Des]])</f>
        <v>422006781.5</v>
      </c>
      <c r="CK80" s="5">
        <v>18303800</v>
      </c>
      <c r="CL80" s="5">
        <v>16457515</v>
      </c>
      <c r="CM80" s="5">
        <v>16097768</v>
      </c>
      <c r="CN80" s="5">
        <f>Target_CC[[#This Row],[Est_Sust_POTS Mar]]</f>
        <v>16097768</v>
      </c>
      <c r="CO80" s="5">
        <f>Target_CC[[#This Row],[Est_Sust_POTS Apr]]</f>
        <v>16097768</v>
      </c>
      <c r="CP80" s="5">
        <f>Target_CC[[#This Row],[Est_Sust_POTS Mei]]</f>
        <v>16097768</v>
      </c>
      <c r="CQ80" s="5">
        <f>Target_CC[[#This Row],[Est_Sust_POTS Jun]]</f>
        <v>16097768</v>
      </c>
      <c r="CR80" s="5">
        <f>Target_CC[[#This Row],[Est_Sust_POTS Jul]]</f>
        <v>16097768</v>
      </c>
      <c r="CS80" s="5">
        <f>Target_CC[[#This Row],[Est_Sust_POTS Agu]]</f>
        <v>16097768</v>
      </c>
      <c r="CT80" s="5">
        <f>Target_CC[[#This Row],[Est_Sust_POTS Sep]]</f>
        <v>16097768</v>
      </c>
      <c r="CU80" s="5">
        <f>Target_CC[[#This Row],[Est_Sust_POTS Okt]]</f>
        <v>16097768</v>
      </c>
      <c r="CV80" s="5">
        <f>Target_CC[[#This Row],[Est_Sust_POTS Nov]]</f>
        <v>16097768</v>
      </c>
      <c r="CW80" s="5">
        <f>SUM(Target_CC[[#This Row],[Est_Sust_POTS Jan]:[Est_Sust_POTS Des]])</f>
        <v>195738995</v>
      </c>
      <c r="CX80" s="5"/>
      <c r="CY80" s="5">
        <v>0</v>
      </c>
      <c r="CZ80" s="5">
        <v>6090000</v>
      </c>
      <c r="DA80" s="5">
        <v>0</v>
      </c>
      <c r="DB80" s="5"/>
      <c r="DC80" s="5"/>
      <c r="DD80" s="5"/>
      <c r="DE80" s="5"/>
      <c r="DF80" s="5"/>
      <c r="DG80" s="5"/>
      <c r="DH80" s="5"/>
      <c r="DI80" s="5"/>
      <c r="DJ80" s="5">
        <f>SUM(Target_CC[[#This Row],[BC_Jan]:[BC_Des]])</f>
        <v>6090000</v>
      </c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 t="s">
        <v>160</v>
      </c>
    </row>
    <row r="81" spans="2:128" x14ac:dyDescent="0.3">
      <c r="B81">
        <v>76510306</v>
      </c>
      <c r="C81" t="s">
        <v>238</v>
      </c>
      <c r="D81" t="s">
        <v>157</v>
      </c>
      <c r="E81" t="s">
        <v>157</v>
      </c>
      <c r="F81" t="s">
        <v>158</v>
      </c>
      <c r="G81" t="s">
        <v>22</v>
      </c>
      <c r="H81" t="s">
        <v>159</v>
      </c>
      <c r="I81" t="s">
        <v>31</v>
      </c>
      <c r="J81" s="5">
        <v>329153661.16316843</v>
      </c>
      <c r="K81" s="5">
        <v>1791736.9601665284</v>
      </c>
      <c r="L81" s="5">
        <v>20280281.486904595</v>
      </c>
      <c r="M81" s="5">
        <v>2266242.5526616238</v>
      </c>
      <c r="N81" s="5">
        <v>1487222.6081593693</v>
      </c>
      <c r="O81" s="5">
        <v>57973033.240943566</v>
      </c>
      <c r="P81" s="5">
        <v>21641268.102653276</v>
      </c>
      <c r="Q81" s="5">
        <v>29031636.697719045</v>
      </c>
      <c r="R81" s="5">
        <v>18537048.697155882</v>
      </c>
      <c r="S81" s="5">
        <v>25765148.71628293</v>
      </c>
      <c r="T81" s="5">
        <v>32479787.943857215</v>
      </c>
      <c r="U81" s="5">
        <v>30638593.079729598</v>
      </c>
      <c r="V81" s="5">
        <v>30810911.911274601</v>
      </c>
      <c r="W81" s="5">
        <f>SUM(Target_CC[[#This Row],[Target_Sust_Jan]:[Target_Sust_Des]])</f>
        <v>272702911.99750823</v>
      </c>
      <c r="X81" s="5">
        <v>19100.599677861435</v>
      </c>
      <c r="Y81" s="5">
        <v>845998.48668714985</v>
      </c>
      <c r="Z81" s="5">
        <v>82414.731374001596</v>
      </c>
      <c r="AA81" s="5">
        <v>188026.14612633293</v>
      </c>
      <c r="AB81" s="5">
        <v>6402939.1991865262</v>
      </c>
      <c r="AC81" s="5">
        <v>3278322.3661090471</v>
      </c>
      <c r="AD81" s="5">
        <v>4814641.5859595835</v>
      </c>
      <c r="AE81" s="5">
        <v>3262140.9792642631</v>
      </c>
      <c r="AF81" s="5">
        <v>4707577.0108334832</v>
      </c>
      <c r="AG81" s="5">
        <v>3786718.1684600413</v>
      </c>
      <c r="AH81" s="5">
        <v>3573145.0753392987</v>
      </c>
      <c r="AI81" s="5">
        <v>4115678.5661923774</v>
      </c>
      <c r="AJ81" s="5">
        <f>SUM(Target_CC[[#This Row],[Target_Scal_Jan]:[Target_Scal_Des]])</f>
        <v>35076702.915209964</v>
      </c>
      <c r="AK81" s="5">
        <v>1810837.5598443898</v>
      </c>
      <c r="AL81" s="5">
        <v>21126279.973591745</v>
      </c>
      <c r="AM81" s="5">
        <v>2348657.2840356254</v>
      </c>
      <c r="AN81" s="5">
        <v>1675248.7542857022</v>
      </c>
      <c r="AO81" s="5">
        <v>64375972.440130092</v>
      </c>
      <c r="AP81" s="5">
        <v>24919590.468762323</v>
      </c>
      <c r="AQ81" s="5">
        <v>33846278.283678629</v>
      </c>
      <c r="AR81" s="5">
        <v>21799189.676420145</v>
      </c>
      <c r="AS81" s="5">
        <v>30472725.727116413</v>
      </c>
      <c r="AT81" s="5">
        <v>36266506.112317257</v>
      </c>
      <c r="AU81" s="5">
        <v>34211738.155068897</v>
      </c>
      <c r="AV81" s="5">
        <v>34926590.477466978</v>
      </c>
      <c r="AW81" s="5">
        <f>SUM(Target_CC[[#This Row],[Target_Jan]:[Target_Des]])</f>
        <v>307779614.91271824</v>
      </c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>
        <f>SUM(Target_CC[[#This Row],[Target_NGTMA_Jan]:[Target_NGTMA_Des]])</f>
        <v>0</v>
      </c>
      <c r="BK81" s="5">
        <v>27468969</v>
      </c>
      <c r="BL81" s="5">
        <v>27468969</v>
      </c>
      <c r="BM81" s="5">
        <v>27468969</v>
      </c>
      <c r="BN81" s="5">
        <f>Target_CC[[#This Row],[Est_Sust_NP Apr]]+Target_CC[[#This Row],[Est_Sust_POTS Apr]]+Target_CC[[#This Row],[BC_Apr]]</f>
        <v>26181220.549999997</v>
      </c>
      <c r="BO81" s="5">
        <f>Target_CC[[#This Row],[Est_Sust_NP Mei]]+Target_CC[[#This Row],[Est_Sust_POTS Mei]]+Target_CC[[#This Row],[BC_Mei]]</f>
        <v>26181220.549999997</v>
      </c>
      <c r="BP81" s="5">
        <f>Target_CC[[#This Row],[Est_Sust_NP Jun]]+Target_CC[[#This Row],[Est_Sust_POTS Jun]]+Target_CC[[#This Row],[BC_Jun]]</f>
        <v>26181220.549999997</v>
      </c>
      <c r="BQ81" s="5">
        <f>Target_CC[[#This Row],[Est_Sust_NP Jul]]+Target_CC[[#This Row],[Est_Sust_POTS Jul]]+Target_CC[[#This Row],[BC_Jul]]</f>
        <v>26181220.549999997</v>
      </c>
      <c r="BR81" s="5">
        <f>Target_CC[[#This Row],[Est_Sust_NP Agu]]+Target_CC[[#This Row],[Est_Sust_POTS Agu]]+Target_CC[[#This Row],[BC_Agu]]</f>
        <v>26181220.549999997</v>
      </c>
      <c r="BS81" s="5">
        <f>Target_CC[[#This Row],[Est_Sust_NP Sep]]+Target_CC[[#This Row],[Est_Sust_POTS Sep]]+Target_CC[[#This Row],[BC_Sep]]</f>
        <v>26181220.549999997</v>
      </c>
      <c r="BT81" s="5">
        <f>Target_CC[[#This Row],[Est_Sust_NP Okt]]+Target_CC[[#This Row],[Est_Sust_POTS Okt]]+Target_CC[[#This Row],[BC_Okt]]</f>
        <v>26181220.549999997</v>
      </c>
      <c r="BU81" s="5">
        <f>Target_CC[[#This Row],[Est_Sust_NP Nov]]+Target_CC[[#This Row],[Est_Sust_POTS Nov]]+Target_CC[[#This Row],[BC_Nov]]</f>
        <v>26181220.549999997</v>
      </c>
      <c r="BV81" s="5">
        <f>Target_CC[[#This Row],[Est_Sust_NP Des]]+Target_CC[[#This Row],[Est_Sust_POTS Des]]+Target_CC[[#This Row],[BC_Des]]</f>
        <v>26181220.549999997</v>
      </c>
      <c r="BW81" s="5">
        <f>SUM(Target_CC[[#This Row],[Real_Jan]:[Real_Des]])</f>
        <v>318037891.95000005</v>
      </c>
      <c r="BX81" s="5">
        <v>25754969</v>
      </c>
      <c r="BY81" s="5">
        <v>25754969</v>
      </c>
      <c r="BZ81" s="5">
        <v>25754969</v>
      </c>
      <c r="CA81" s="5">
        <f>Target_CC[[#This Row],[Est_Sust_NP Mar]]*95%</f>
        <v>24467220.549999997</v>
      </c>
      <c r="CB81" s="5">
        <f>Target_CC[[#This Row],[Est_Sust_NP Apr]]</f>
        <v>24467220.549999997</v>
      </c>
      <c r="CC81" s="5">
        <f>Target_CC[[#This Row],[Est_Sust_NP Mei]]</f>
        <v>24467220.549999997</v>
      </c>
      <c r="CD81" s="5">
        <f>Target_CC[[#This Row],[Est_Sust_NP Jun]]</f>
        <v>24467220.549999997</v>
      </c>
      <c r="CE81" s="5">
        <f>Target_CC[[#This Row],[Est_Sust_NP Jul]]</f>
        <v>24467220.549999997</v>
      </c>
      <c r="CF81" s="5">
        <f>Target_CC[[#This Row],[Est_Sust_NP Agu]]</f>
        <v>24467220.549999997</v>
      </c>
      <c r="CG81" s="5">
        <f>Target_CC[[#This Row],[Est_Sust_NP Sep]]</f>
        <v>24467220.549999997</v>
      </c>
      <c r="CH81" s="5">
        <f>Target_CC[[#This Row],[Est_Sust_NP Okt]]</f>
        <v>24467220.549999997</v>
      </c>
      <c r="CI81" s="5">
        <f>Target_CC[[#This Row],[Est_Sust_NP Nov]]</f>
        <v>24467220.549999997</v>
      </c>
      <c r="CJ81" s="5">
        <f>SUM(Target_CC[[#This Row],[Est_Sust_NP Jan]:[Est_Sust_NP Des]])</f>
        <v>297469891.95000005</v>
      </c>
      <c r="CK81" s="5">
        <v>1714000</v>
      </c>
      <c r="CL81" s="5">
        <v>1714000</v>
      </c>
      <c r="CM81" s="5">
        <v>1714000</v>
      </c>
      <c r="CN81" s="5">
        <f>Target_CC[[#This Row],[Est_Sust_POTS Mar]]</f>
        <v>1714000</v>
      </c>
      <c r="CO81" s="5">
        <f>Target_CC[[#This Row],[Est_Sust_POTS Apr]]</f>
        <v>1714000</v>
      </c>
      <c r="CP81" s="5">
        <f>Target_CC[[#This Row],[Est_Sust_POTS Mei]]</f>
        <v>1714000</v>
      </c>
      <c r="CQ81" s="5">
        <f>Target_CC[[#This Row],[Est_Sust_POTS Jun]]</f>
        <v>1714000</v>
      </c>
      <c r="CR81" s="5">
        <f>Target_CC[[#This Row],[Est_Sust_POTS Jul]]</f>
        <v>1714000</v>
      </c>
      <c r="CS81" s="5">
        <f>Target_CC[[#This Row],[Est_Sust_POTS Agu]]</f>
        <v>1714000</v>
      </c>
      <c r="CT81" s="5">
        <f>Target_CC[[#This Row],[Est_Sust_POTS Sep]]</f>
        <v>1714000</v>
      </c>
      <c r="CU81" s="5">
        <f>Target_CC[[#This Row],[Est_Sust_POTS Okt]]</f>
        <v>1714000</v>
      </c>
      <c r="CV81" s="5">
        <f>Target_CC[[#This Row],[Est_Sust_POTS Nov]]</f>
        <v>1714000</v>
      </c>
      <c r="CW81" s="5">
        <f>SUM(Target_CC[[#This Row],[Est_Sust_POTS Jan]:[Est_Sust_POTS Des]])</f>
        <v>20568000</v>
      </c>
      <c r="CX81" s="5"/>
      <c r="CY81" s="5">
        <v>0</v>
      </c>
      <c r="CZ81" s="5">
        <v>0</v>
      </c>
      <c r="DA81" s="5">
        <v>0</v>
      </c>
      <c r="DB81" s="5"/>
      <c r="DC81" s="5"/>
      <c r="DD81" s="5"/>
      <c r="DE81" s="5"/>
      <c r="DF81" s="5"/>
      <c r="DG81" s="5"/>
      <c r="DH81" s="5"/>
      <c r="DI81" s="5"/>
      <c r="DJ81" s="5">
        <f>SUM(Target_CC[[#This Row],[BC_Jan]:[BC_Des]])</f>
        <v>0</v>
      </c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 t="s">
        <v>160</v>
      </c>
    </row>
    <row r="82" spans="2:128" x14ac:dyDescent="0.3">
      <c r="B82">
        <v>76510307</v>
      </c>
      <c r="C82" t="s">
        <v>239</v>
      </c>
      <c r="D82" t="s">
        <v>157</v>
      </c>
      <c r="E82" t="s">
        <v>157</v>
      </c>
      <c r="F82" t="s">
        <v>158</v>
      </c>
      <c r="G82" t="s">
        <v>22</v>
      </c>
      <c r="H82" t="s">
        <v>159</v>
      </c>
      <c r="I82" t="s">
        <v>31</v>
      </c>
      <c r="J82" s="5">
        <v>646032842.2916739</v>
      </c>
      <c r="K82" s="5">
        <v>38481862.589169361</v>
      </c>
      <c r="L82" s="5">
        <v>36474872.581924908</v>
      </c>
      <c r="M82" s="5">
        <v>15217487.372561362</v>
      </c>
      <c r="N82" s="5">
        <v>31920701.433466505</v>
      </c>
      <c r="O82" s="5">
        <v>23767007.230112225</v>
      </c>
      <c r="P82" s="5">
        <v>26920253.864212513</v>
      </c>
      <c r="Q82" s="5">
        <v>41574497.717022561</v>
      </c>
      <c r="R82" s="5">
        <v>26546924.38261731</v>
      </c>
      <c r="S82" s="5">
        <v>24766255.958811194</v>
      </c>
      <c r="T82" s="5">
        <v>17360557.708303217</v>
      </c>
      <c r="U82" s="5">
        <v>14772841.231719682</v>
      </c>
      <c r="V82" s="5">
        <v>16468537.762799416</v>
      </c>
      <c r="W82" s="5">
        <f>SUM(Target_CC[[#This Row],[Target_Sust_Jan]:[Target_Sust_Des]])</f>
        <v>314271799.83272034</v>
      </c>
      <c r="X82" s="5">
        <v>410231.33892705292</v>
      </c>
      <c r="Y82" s="5">
        <v>1521561.08022172</v>
      </c>
      <c r="Z82" s="5">
        <v>553402.87054620497</v>
      </c>
      <c r="AA82" s="5">
        <v>4035661.1305231415</v>
      </c>
      <c r="AB82" s="5">
        <v>2624991.2025227398</v>
      </c>
      <c r="AC82" s="5">
        <v>4078008.2722398899</v>
      </c>
      <c r="AD82" s="5">
        <v>6894764.7598347515</v>
      </c>
      <c r="AE82" s="5">
        <v>4671715.0780993812</v>
      </c>
      <c r="AF82" s="5">
        <v>4525068.2804107368</v>
      </c>
      <c r="AG82" s="5">
        <v>2024013.8082879335</v>
      </c>
      <c r="AH82" s="5">
        <v>1722843.6292269323</v>
      </c>
      <c r="AI82" s="5">
        <v>2199844.2656311281</v>
      </c>
      <c r="AJ82" s="5">
        <f>SUM(Target_CC[[#This Row],[Target_Scal_Jan]:[Target_Scal_Des]])</f>
        <v>35262105.716471612</v>
      </c>
      <c r="AK82" s="5">
        <v>38892093.928096414</v>
      </c>
      <c r="AL82" s="5">
        <v>37996433.662146628</v>
      </c>
      <c r="AM82" s="5">
        <v>15770890.243107567</v>
      </c>
      <c r="AN82" s="5">
        <v>35956362.563989647</v>
      </c>
      <c r="AO82" s="5">
        <v>26391998.432634965</v>
      </c>
      <c r="AP82" s="5">
        <v>30998262.136452403</v>
      </c>
      <c r="AQ82" s="5">
        <v>48469262.476857312</v>
      </c>
      <c r="AR82" s="5">
        <v>31218639.460716691</v>
      </c>
      <c r="AS82" s="5">
        <v>29291324.239221931</v>
      </c>
      <c r="AT82" s="5">
        <v>19384571.51659115</v>
      </c>
      <c r="AU82" s="5">
        <v>16495684.860946614</v>
      </c>
      <c r="AV82" s="5">
        <v>18668382.028430544</v>
      </c>
      <c r="AW82" s="5">
        <f>SUM(Target_CC[[#This Row],[Target_Jan]:[Target_Des]])</f>
        <v>349533905.54919183</v>
      </c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>
        <f>SUM(Target_CC[[#This Row],[Target_NGTMA_Jan]:[Target_NGTMA_Des]])</f>
        <v>0</v>
      </c>
      <c r="BK82" s="5">
        <v>35798925</v>
      </c>
      <c r="BL82" s="5">
        <v>35531675</v>
      </c>
      <c r="BM82" s="5">
        <v>-12138052</v>
      </c>
      <c r="BN82" s="5">
        <f>Target_CC[[#This Row],[Est_Sust_NP Apr]]+Target_CC[[#This Row],[Est_Sust_POTS Apr]]+Target_CC[[#This Row],[BC_Apr]]</f>
        <v>29561281.25</v>
      </c>
      <c r="BO82" s="5">
        <f>Target_CC[[#This Row],[Est_Sust_NP Mei]]+Target_CC[[#This Row],[Est_Sust_POTS Mei]]+Target_CC[[#This Row],[BC_Mei]]</f>
        <v>29561281.25</v>
      </c>
      <c r="BP82" s="5">
        <f>Target_CC[[#This Row],[Est_Sust_NP Jun]]+Target_CC[[#This Row],[Est_Sust_POTS Jun]]+Target_CC[[#This Row],[BC_Jun]]</f>
        <v>29561281.25</v>
      </c>
      <c r="BQ82" s="5">
        <f>Target_CC[[#This Row],[Est_Sust_NP Jul]]+Target_CC[[#This Row],[Est_Sust_POTS Jul]]+Target_CC[[#This Row],[BC_Jul]]</f>
        <v>29561281.25</v>
      </c>
      <c r="BR82" s="5">
        <f>Target_CC[[#This Row],[Est_Sust_NP Agu]]+Target_CC[[#This Row],[Est_Sust_POTS Agu]]+Target_CC[[#This Row],[BC_Agu]]</f>
        <v>29561281.25</v>
      </c>
      <c r="BS82" s="5">
        <f>Target_CC[[#This Row],[Est_Sust_NP Sep]]+Target_CC[[#This Row],[Est_Sust_POTS Sep]]+Target_CC[[#This Row],[BC_Sep]]</f>
        <v>29561281.25</v>
      </c>
      <c r="BT82" s="5">
        <f>Target_CC[[#This Row],[Est_Sust_NP Okt]]+Target_CC[[#This Row],[Est_Sust_POTS Okt]]+Target_CC[[#This Row],[BC_Okt]]</f>
        <v>29561281.25</v>
      </c>
      <c r="BU82" s="5">
        <f>Target_CC[[#This Row],[Est_Sust_NP Nov]]+Target_CC[[#This Row],[Est_Sust_POTS Nov]]+Target_CC[[#This Row],[BC_Nov]]</f>
        <v>29561281.25</v>
      </c>
      <c r="BV82" s="5">
        <f>Target_CC[[#This Row],[Est_Sust_NP Des]]+Target_CC[[#This Row],[Est_Sust_POTS Des]]+Target_CC[[#This Row],[BC_Des]]</f>
        <v>29561281.25</v>
      </c>
      <c r="BW82" s="5">
        <f>SUM(Target_CC[[#This Row],[Real_Jan]:[Real_Des]])</f>
        <v>325244079.25</v>
      </c>
      <c r="BX82" s="5">
        <v>27095375</v>
      </c>
      <c r="BY82" s="5">
        <v>27095375</v>
      </c>
      <c r="BZ82" s="5">
        <v>21957875</v>
      </c>
      <c r="CA82" s="5">
        <f>Target_CC[[#This Row],[Est_Sust_NP Mar]]*95%</f>
        <v>20859981.25</v>
      </c>
      <c r="CB82" s="5">
        <f>Target_CC[[#This Row],[Est_Sust_NP Apr]]</f>
        <v>20859981.25</v>
      </c>
      <c r="CC82" s="5">
        <f>Target_CC[[#This Row],[Est_Sust_NP Mei]]</f>
        <v>20859981.25</v>
      </c>
      <c r="CD82" s="5">
        <f>Target_CC[[#This Row],[Est_Sust_NP Jun]]</f>
        <v>20859981.25</v>
      </c>
      <c r="CE82" s="5">
        <f>Target_CC[[#This Row],[Est_Sust_NP Jul]]</f>
        <v>20859981.25</v>
      </c>
      <c r="CF82" s="5">
        <f>Target_CC[[#This Row],[Est_Sust_NP Agu]]</f>
        <v>20859981.25</v>
      </c>
      <c r="CG82" s="5">
        <f>Target_CC[[#This Row],[Est_Sust_NP Sep]]</f>
        <v>20859981.25</v>
      </c>
      <c r="CH82" s="5">
        <f>Target_CC[[#This Row],[Est_Sust_NP Okt]]</f>
        <v>20859981.25</v>
      </c>
      <c r="CI82" s="5">
        <f>Target_CC[[#This Row],[Est_Sust_NP Nov]]</f>
        <v>20859981.25</v>
      </c>
      <c r="CJ82" s="5">
        <f>SUM(Target_CC[[#This Row],[Est_Sust_NP Jan]:[Est_Sust_NP Des]])</f>
        <v>263888456.25</v>
      </c>
      <c r="CK82" s="5">
        <v>8703550</v>
      </c>
      <c r="CL82" s="5">
        <v>8436300</v>
      </c>
      <c r="CM82" s="5">
        <v>8701300</v>
      </c>
      <c r="CN82" s="5">
        <f>Target_CC[[#This Row],[Est_Sust_POTS Mar]]</f>
        <v>8701300</v>
      </c>
      <c r="CO82" s="5">
        <f>Target_CC[[#This Row],[Est_Sust_POTS Apr]]</f>
        <v>8701300</v>
      </c>
      <c r="CP82" s="5">
        <f>Target_CC[[#This Row],[Est_Sust_POTS Mei]]</f>
        <v>8701300</v>
      </c>
      <c r="CQ82" s="5">
        <f>Target_CC[[#This Row],[Est_Sust_POTS Jun]]</f>
        <v>8701300</v>
      </c>
      <c r="CR82" s="5">
        <f>Target_CC[[#This Row],[Est_Sust_POTS Jul]]</f>
        <v>8701300</v>
      </c>
      <c r="CS82" s="5">
        <f>Target_CC[[#This Row],[Est_Sust_POTS Agu]]</f>
        <v>8701300</v>
      </c>
      <c r="CT82" s="5">
        <f>Target_CC[[#This Row],[Est_Sust_POTS Sep]]</f>
        <v>8701300</v>
      </c>
      <c r="CU82" s="5">
        <f>Target_CC[[#This Row],[Est_Sust_POTS Okt]]</f>
        <v>8701300</v>
      </c>
      <c r="CV82" s="5">
        <f>Target_CC[[#This Row],[Est_Sust_POTS Nov]]</f>
        <v>8701300</v>
      </c>
      <c r="CW82" s="5">
        <f>SUM(Target_CC[[#This Row],[Est_Sust_POTS Jan]:[Est_Sust_POTS Des]])</f>
        <v>104152850</v>
      </c>
      <c r="CX82" s="5"/>
      <c r="CY82" s="5">
        <v>0</v>
      </c>
      <c r="CZ82" s="5">
        <v>0</v>
      </c>
      <c r="DA82" s="5">
        <v>0</v>
      </c>
      <c r="DB82" s="5"/>
      <c r="DC82" s="5"/>
      <c r="DD82" s="5"/>
      <c r="DE82" s="5"/>
      <c r="DF82" s="5"/>
      <c r="DG82" s="5"/>
      <c r="DH82" s="5"/>
      <c r="DI82" s="5"/>
      <c r="DJ82" s="5">
        <f>SUM(Target_CC[[#This Row],[BC_Jan]:[BC_Des]])</f>
        <v>0</v>
      </c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 t="s">
        <v>160</v>
      </c>
    </row>
    <row r="83" spans="2:128" x14ac:dyDescent="0.3">
      <c r="B83">
        <v>76510308</v>
      </c>
      <c r="C83" t="s">
        <v>240</v>
      </c>
      <c r="D83" t="s">
        <v>157</v>
      </c>
      <c r="E83" t="s">
        <v>157</v>
      </c>
      <c r="F83" t="s">
        <v>158</v>
      </c>
      <c r="G83" t="s">
        <v>22</v>
      </c>
      <c r="H83" t="s">
        <v>159</v>
      </c>
      <c r="I83" t="s">
        <v>31</v>
      </c>
      <c r="J83" s="5">
        <v>1283653431.4482307</v>
      </c>
      <c r="K83" s="5">
        <v>85948926.583923593</v>
      </c>
      <c r="L83" s="5">
        <v>74871283.746102527</v>
      </c>
      <c r="M83" s="5">
        <v>124768516.43866259</v>
      </c>
      <c r="N83" s="5">
        <v>67074374.692963406</v>
      </c>
      <c r="O83" s="5">
        <v>87798023.72897929</v>
      </c>
      <c r="P83" s="5">
        <v>73702593.51260601</v>
      </c>
      <c r="Q83" s="5">
        <v>95156122.812789336</v>
      </c>
      <c r="R83" s="5">
        <v>58933152.277243972</v>
      </c>
      <c r="S83" s="5">
        <v>84689971.006920293</v>
      </c>
      <c r="T83" s="5">
        <v>103413831.8573155</v>
      </c>
      <c r="U83" s="5">
        <v>87999253.52981028</v>
      </c>
      <c r="V83" s="5">
        <v>98100223.722849756</v>
      </c>
      <c r="W83" s="5">
        <f>SUM(Target_CC[[#This Row],[Target_Sust_Jan]:[Target_Sust_Des]])</f>
        <v>1042456273.9101666</v>
      </c>
      <c r="X83" s="5">
        <v>916248.35336814821</v>
      </c>
      <c r="Y83" s="5">
        <v>3123279.7624839395</v>
      </c>
      <c r="Z83" s="5">
        <v>4537362.4081624895</v>
      </c>
      <c r="AA83" s="5">
        <v>8480059.4801071435</v>
      </c>
      <c r="AB83" s="5">
        <v>9697015.6004940569</v>
      </c>
      <c r="AC83" s="5">
        <v>11164819.899024144</v>
      </c>
      <c r="AD83" s="5">
        <v>15780805.981535599</v>
      </c>
      <c r="AE83" s="5">
        <v>10371028.000283286</v>
      </c>
      <c r="AF83" s="5">
        <v>15473792.328952238</v>
      </c>
      <c r="AG83" s="5">
        <v>12056699.281444371</v>
      </c>
      <c r="AH83" s="5">
        <v>10262680.749254256</v>
      </c>
      <c r="AI83" s="5">
        <v>13104090.825921521</v>
      </c>
      <c r="AJ83" s="5">
        <f>SUM(Target_CC[[#This Row],[Target_Scal_Jan]:[Target_Scal_Des]])</f>
        <v>114967882.67103119</v>
      </c>
      <c r="AK83" s="5">
        <v>86865174.937291741</v>
      </c>
      <c r="AL83" s="5">
        <v>77994563.508586466</v>
      </c>
      <c r="AM83" s="5">
        <v>129305878.84682508</v>
      </c>
      <c r="AN83" s="5">
        <v>75554434.17307055</v>
      </c>
      <c r="AO83" s="5">
        <v>97495039.329473346</v>
      </c>
      <c r="AP83" s="5">
        <v>84867413.411630154</v>
      </c>
      <c r="AQ83" s="5">
        <v>110936928.79432493</v>
      </c>
      <c r="AR83" s="5">
        <v>69304180.277527258</v>
      </c>
      <c r="AS83" s="5">
        <v>100163763.33587253</v>
      </c>
      <c r="AT83" s="5">
        <v>115470531.13875987</v>
      </c>
      <c r="AU83" s="5">
        <v>98261934.279064536</v>
      </c>
      <c r="AV83" s="5">
        <v>111204314.54877128</v>
      </c>
      <c r="AW83" s="5">
        <f>SUM(Target_CC[[#This Row],[Target_Jan]:[Target_Des]])</f>
        <v>1157424156.5811977</v>
      </c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>
        <f>SUM(Target_CC[[#This Row],[Target_NGTMA_Jan]:[Target_NGTMA_Des]])</f>
        <v>0</v>
      </c>
      <c r="BK83" s="5">
        <v>82253224</v>
      </c>
      <c r="BL83" s="5">
        <v>90311264</v>
      </c>
      <c r="BM83" s="5">
        <v>71254467</v>
      </c>
      <c r="BN83" s="5">
        <f>Target_CC[[#This Row],[Est_Sust_NP Apr]]+Target_CC[[#This Row],[Est_Sust_POTS Apr]]+Target_CC[[#This Row],[BC_Apr]]</f>
        <v>69586878.799999997</v>
      </c>
      <c r="BO83" s="5">
        <f>Target_CC[[#This Row],[Est_Sust_NP Mei]]+Target_CC[[#This Row],[Est_Sust_POTS Mei]]+Target_CC[[#This Row],[BC_Mei]]</f>
        <v>69586878.799999997</v>
      </c>
      <c r="BP83" s="5">
        <f>Target_CC[[#This Row],[Est_Sust_NP Jun]]+Target_CC[[#This Row],[Est_Sust_POTS Jun]]+Target_CC[[#This Row],[BC_Jun]]</f>
        <v>69586878.799999997</v>
      </c>
      <c r="BQ83" s="5">
        <f>Target_CC[[#This Row],[Est_Sust_NP Jul]]+Target_CC[[#This Row],[Est_Sust_POTS Jul]]+Target_CC[[#This Row],[BC_Jul]]</f>
        <v>69586878.799999997</v>
      </c>
      <c r="BR83" s="5">
        <f>Target_CC[[#This Row],[Est_Sust_NP Agu]]+Target_CC[[#This Row],[Est_Sust_POTS Agu]]+Target_CC[[#This Row],[BC_Agu]]</f>
        <v>69586878.799999997</v>
      </c>
      <c r="BS83" s="5">
        <f>Target_CC[[#This Row],[Est_Sust_NP Sep]]+Target_CC[[#This Row],[Est_Sust_POTS Sep]]+Target_CC[[#This Row],[BC_Sep]]</f>
        <v>69586878.799999997</v>
      </c>
      <c r="BT83" s="5">
        <f>Target_CC[[#This Row],[Est_Sust_NP Okt]]+Target_CC[[#This Row],[Est_Sust_POTS Okt]]+Target_CC[[#This Row],[BC_Okt]]</f>
        <v>69586878.799999997</v>
      </c>
      <c r="BU83" s="5">
        <f>Target_CC[[#This Row],[Est_Sust_NP Nov]]+Target_CC[[#This Row],[Est_Sust_POTS Nov]]+Target_CC[[#This Row],[BC_Nov]]</f>
        <v>69586878.799999997</v>
      </c>
      <c r="BV83" s="5">
        <f>Target_CC[[#This Row],[Est_Sust_NP Des]]+Target_CC[[#This Row],[Est_Sust_POTS Des]]+Target_CC[[#This Row],[BC_Des]]</f>
        <v>69586878.799999997</v>
      </c>
      <c r="BW83" s="5">
        <f>SUM(Target_CC[[#This Row],[Real_Jan]:[Real_Des]])</f>
        <v>870100864.19999981</v>
      </c>
      <c r="BX83" s="5">
        <v>44101122</v>
      </c>
      <c r="BY83" s="5">
        <v>51559063</v>
      </c>
      <c r="BZ83" s="5">
        <v>33351764</v>
      </c>
      <c r="CA83" s="5">
        <f>Target_CC[[#This Row],[Est_Sust_NP Mar]]*95%</f>
        <v>31684175.799999997</v>
      </c>
      <c r="CB83" s="5">
        <f>Target_CC[[#This Row],[Est_Sust_NP Apr]]</f>
        <v>31684175.799999997</v>
      </c>
      <c r="CC83" s="5">
        <f>Target_CC[[#This Row],[Est_Sust_NP Mei]]</f>
        <v>31684175.799999997</v>
      </c>
      <c r="CD83" s="5">
        <f>Target_CC[[#This Row],[Est_Sust_NP Jun]]</f>
        <v>31684175.799999997</v>
      </c>
      <c r="CE83" s="5">
        <f>Target_CC[[#This Row],[Est_Sust_NP Jul]]</f>
        <v>31684175.799999997</v>
      </c>
      <c r="CF83" s="5">
        <f>Target_CC[[#This Row],[Est_Sust_NP Agu]]</f>
        <v>31684175.799999997</v>
      </c>
      <c r="CG83" s="5">
        <f>Target_CC[[#This Row],[Est_Sust_NP Sep]]</f>
        <v>31684175.799999997</v>
      </c>
      <c r="CH83" s="5">
        <f>Target_CC[[#This Row],[Est_Sust_NP Okt]]</f>
        <v>31684175.799999997</v>
      </c>
      <c r="CI83" s="5">
        <f>Target_CC[[#This Row],[Est_Sust_NP Nov]]</f>
        <v>31684175.799999997</v>
      </c>
      <c r="CJ83" s="5">
        <f>SUM(Target_CC[[#This Row],[Est_Sust_NP Jan]:[Est_Sust_NP Des]])</f>
        <v>414169531.20000011</v>
      </c>
      <c r="CK83" s="5">
        <v>38152102</v>
      </c>
      <c r="CL83" s="5">
        <v>38752201</v>
      </c>
      <c r="CM83" s="5">
        <v>37902703</v>
      </c>
      <c r="CN83" s="5">
        <f>Target_CC[[#This Row],[Est_Sust_POTS Mar]]</f>
        <v>37902703</v>
      </c>
      <c r="CO83" s="5">
        <f>Target_CC[[#This Row],[Est_Sust_POTS Apr]]</f>
        <v>37902703</v>
      </c>
      <c r="CP83" s="5">
        <f>Target_CC[[#This Row],[Est_Sust_POTS Mei]]</f>
        <v>37902703</v>
      </c>
      <c r="CQ83" s="5">
        <f>Target_CC[[#This Row],[Est_Sust_POTS Jun]]</f>
        <v>37902703</v>
      </c>
      <c r="CR83" s="5">
        <f>Target_CC[[#This Row],[Est_Sust_POTS Jul]]</f>
        <v>37902703</v>
      </c>
      <c r="CS83" s="5">
        <f>Target_CC[[#This Row],[Est_Sust_POTS Agu]]</f>
        <v>37902703</v>
      </c>
      <c r="CT83" s="5">
        <f>Target_CC[[#This Row],[Est_Sust_POTS Sep]]</f>
        <v>37902703</v>
      </c>
      <c r="CU83" s="5">
        <f>Target_CC[[#This Row],[Est_Sust_POTS Okt]]</f>
        <v>37902703</v>
      </c>
      <c r="CV83" s="5">
        <f>Target_CC[[#This Row],[Est_Sust_POTS Nov]]</f>
        <v>37902703</v>
      </c>
      <c r="CW83" s="5">
        <f>SUM(Target_CC[[#This Row],[Est_Sust_POTS Jan]:[Est_Sust_POTS Des]])</f>
        <v>455931333</v>
      </c>
      <c r="CX83" s="5"/>
      <c r="CY83" s="5">
        <v>0</v>
      </c>
      <c r="CZ83" s="5">
        <v>22373823</v>
      </c>
      <c r="DA83" s="5">
        <v>0</v>
      </c>
      <c r="DB83" s="5"/>
      <c r="DC83" s="5"/>
      <c r="DD83" s="5"/>
      <c r="DE83" s="5"/>
      <c r="DF83" s="5"/>
      <c r="DG83" s="5"/>
      <c r="DH83" s="5"/>
      <c r="DI83" s="5"/>
      <c r="DJ83" s="5">
        <f>SUM(Target_CC[[#This Row],[BC_Jan]:[BC_Des]])</f>
        <v>22373823</v>
      </c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 t="s">
        <v>160</v>
      </c>
    </row>
    <row r="84" spans="2:128" x14ac:dyDescent="0.3">
      <c r="B84">
        <v>76520018</v>
      </c>
      <c r="C84" t="s">
        <v>241</v>
      </c>
      <c r="D84" t="s">
        <v>157</v>
      </c>
      <c r="E84" t="s">
        <v>157</v>
      </c>
      <c r="F84" t="s">
        <v>158</v>
      </c>
      <c r="G84" t="s">
        <v>22</v>
      </c>
      <c r="H84" t="s">
        <v>159</v>
      </c>
      <c r="I84" t="s">
        <v>31</v>
      </c>
      <c r="J84" s="5">
        <v>2528849473.6178389</v>
      </c>
      <c r="K84" s="5">
        <v>127599657.57608578</v>
      </c>
      <c r="L84" s="5">
        <v>89869859.090462908</v>
      </c>
      <c r="M84" s="5">
        <v>88005745.708524838</v>
      </c>
      <c r="N84" s="5">
        <v>29063151.227956001</v>
      </c>
      <c r="O84" s="5">
        <v>180708097.62978828</v>
      </c>
      <c r="P84" s="5">
        <v>110499490.74704342</v>
      </c>
      <c r="Q84" s="5">
        <v>162276577.05845958</v>
      </c>
      <c r="R84" s="5">
        <v>103747949.37769289</v>
      </c>
      <c r="S84" s="5">
        <v>213941874.98792505</v>
      </c>
      <c r="T84" s="5">
        <v>371519303.87157613</v>
      </c>
      <c r="U84" s="5">
        <v>153962673.39169875</v>
      </c>
      <c r="V84" s="5">
        <v>135917560.76204592</v>
      </c>
      <c r="W84" s="5">
        <f>SUM(Target_CC[[#This Row],[Target_Sust_Jan]:[Target_Sust_Des]])</f>
        <v>1767111941.4292595</v>
      </c>
      <c r="X84" s="5">
        <v>1360261.0386328548</v>
      </c>
      <c r="Y84" s="5">
        <v>3748950.1730246246</v>
      </c>
      <c r="Z84" s="5">
        <v>3200438.4894363433</v>
      </c>
      <c r="AA84" s="5">
        <v>3674387.6066021882</v>
      </c>
      <c r="AB84" s="5">
        <v>19958641.065325826</v>
      </c>
      <c r="AC84" s="5">
        <v>16738989.149867743</v>
      </c>
      <c r="AD84" s="5">
        <v>26912142.931101769</v>
      </c>
      <c r="AE84" s="5">
        <v>18257514.597322762</v>
      </c>
      <c r="AF84" s="5">
        <v>39089541.591167867</v>
      </c>
      <c r="AG84" s="5">
        <v>43314288.268627584</v>
      </c>
      <c r="AH84" s="5">
        <v>17955490.540444762</v>
      </c>
      <c r="AI84" s="5">
        <v>18155677.871799856</v>
      </c>
      <c r="AJ84" s="5">
        <f>SUM(Target_CC[[#This Row],[Target_Scal_Jan]:[Target_Scal_Des]])</f>
        <v>212366323.32335418</v>
      </c>
      <c r="AK84" s="5">
        <v>128959918.61471863</v>
      </c>
      <c r="AL84" s="5">
        <v>93618809.263487533</v>
      </c>
      <c r="AM84" s="5">
        <v>91206184.197961181</v>
      </c>
      <c r="AN84" s="5">
        <v>32737538.834558189</v>
      </c>
      <c r="AO84" s="5">
        <v>200666738.69511411</v>
      </c>
      <c r="AP84" s="5">
        <v>127238479.89691116</v>
      </c>
      <c r="AQ84" s="5">
        <v>189188719.98956135</v>
      </c>
      <c r="AR84" s="5">
        <v>122005463.97501566</v>
      </c>
      <c r="AS84" s="5">
        <v>253031416.57909292</v>
      </c>
      <c r="AT84" s="5">
        <v>414833592.14020371</v>
      </c>
      <c r="AU84" s="5">
        <v>171918163.93214351</v>
      </c>
      <c r="AV84" s="5">
        <v>154073238.63384578</v>
      </c>
      <c r="AW84" s="5">
        <f>SUM(Target_CC[[#This Row],[Target_Jan]:[Target_Des]])</f>
        <v>1979478264.7526135</v>
      </c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>
        <f>SUM(Target_CC[[#This Row],[Target_NGTMA_Jan]:[Target_NGTMA_Des]])</f>
        <v>0</v>
      </c>
      <c r="BK84" s="5">
        <v>154083111</v>
      </c>
      <c r="BL84" s="5">
        <v>131778093</v>
      </c>
      <c r="BM84" s="5">
        <v>98159685</v>
      </c>
      <c r="BN84" s="5">
        <f>Target_CC[[#This Row],[Est_Sust_NP Apr]]+Target_CC[[#This Row],[Est_Sust_POTS Apr]]+Target_CC[[#This Row],[BC_Apr]]</f>
        <v>94469086</v>
      </c>
      <c r="BO84" s="5">
        <f>Target_CC[[#This Row],[Est_Sust_NP Mei]]+Target_CC[[#This Row],[Est_Sust_POTS Mei]]+Target_CC[[#This Row],[BC_Mei]]</f>
        <v>94469086</v>
      </c>
      <c r="BP84" s="5">
        <f>Target_CC[[#This Row],[Est_Sust_NP Jun]]+Target_CC[[#This Row],[Est_Sust_POTS Jun]]+Target_CC[[#This Row],[BC_Jun]]</f>
        <v>94469086</v>
      </c>
      <c r="BQ84" s="5">
        <f>Target_CC[[#This Row],[Est_Sust_NP Jul]]+Target_CC[[#This Row],[Est_Sust_POTS Jul]]+Target_CC[[#This Row],[BC_Jul]]</f>
        <v>94469086</v>
      </c>
      <c r="BR84" s="5">
        <f>Target_CC[[#This Row],[Est_Sust_NP Agu]]+Target_CC[[#This Row],[Est_Sust_POTS Agu]]+Target_CC[[#This Row],[BC_Agu]]</f>
        <v>94469086</v>
      </c>
      <c r="BS84" s="5">
        <f>Target_CC[[#This Row],[Est_Sust_NP Sep]]+Target_CC[[#This Row],[Est_Sust_POTS Sep]]+Target_CC[[#This Row],[BC_Sep]]</f>
        <v>94469086</v>
      </c>
      <c r="BT84" s="5">
        <f>Target_CC[[#This Row],[Est_Sust_NP Okt]]+Target_CC[[#This Row],[Est_Sust_POTS Okt]]+Target_CC[[#This Row],[BC_Okt]]</f>
        <v>94469086</v>
      </c>
      <c r="BU84" s="5">
        <f>Target_CC[[#This Row],[Est_Sust_NP Nov]]+Target_CC[[#This Row],[Est_Sust_POTS Nov]]+Target_CC[[#This Row],[BC_Nov]]</f>
        <v>94469086</v>
      </c>
      <c r="BV84" s="5">
        <f>Target_CC[[#This Row],[Est_Sust_NP Des]]+Target_CC[[#This Row],[Est_Sust_POTS Des]]+Target_CC[[#This Row],[BC_Des]]</f>
        <v>94469086</v>
      </c>
      <c r="BW84" s="5">
        <f>SUM(Target_CC[[#This Row],[Real_Jan]:[Real_Des]])</f>
        <v>1234242663</v>
      </c>
      <c r="BX84" s="5">
        <v>129744191</v>
      </c>
      <c r="BY84" s="5">
        <v>108980461</v>
      </c>
      <c r="BZ84" s="5">
        <v>74327220</v>
      </c>
      <c r="CA84" s="5">
        <f>Target_CC[[#This Row],[Est_Sust_NP Mar]]*95%</f>
        <v>70610859</v>
      </c>
      <c r="CB84" s="5">
        <f>Target_CC[[#This Row],[Est_Sust_NP Apr]]</f>
        <v>70610859</v>
      </c>
      <c r="CC84" s="5">
        <f>Target_CC[[#This Row],[Est_Sust_NP Mei]]</f>
        <v>70610859</v>
      </c>
      <c r="CD84" s="5">
        <f>Target_CC[[#This Row],[Est_Sust_NP Jun]]</f>
        <v>70610859</v>
      </c>
      <c r="CE84" s="5">
        <f>Target_CC[[#This Row],[Est_Sust_NP Jul]]</f>
        <v>70610859</v>
      </c>
      <c r="CF84" s="5">
        <f>Target_CC[[#This Row],[Est_Sust_NP Agu]]</f>
        <v>70610859</v>
      </c>
      <c r="CG84" s="5">
        <f>Target_CC[[#This Row],[Est_Sust_NP Sep]]</f>
        <v>70610859</v>
      </c>
      <c r="CH84" s="5">
        <f>Target_CC[[#This Row],[Est_Sust_NP Okt]]</f>
        <v>70610859</v>
      </c>
      <c r="CI84" s="5">
        <f>Target_CC[[#This Row],[Est_Sust_NP Nov]]</f>
        <v>70610859</v>
      </c>
      <c r="CJ84" s="5">
        <f>SUM(Target_CC[[#This Row],[Est_Sust_NP Jan]:[Est_Sust_NP Des]])</f>
        <v>948549603</v>
      </c>
      <c r="CK84" s="5">
        <v>24338920</v>
      </c>
      <c r="CL84" s="5">
        <v>22797632</v>
      </c>
      <c r="CM84" s="5">
        <v>23858227</v>
      </c>
      <c r="CN84" s="5">
        <f>Target_CC[[#This Row],[Est_Sust_POTS Mar]]</f>
        <v>23858227</v>
      </c>
      <c r="CO84" s="5">
        <f>Target_CC[[#This Row],[Est_Sust_POTS Apr]]</f>
        <v>23858227</v>
      </c>
      <c r="CP84" s="5">
        <f>Target_CC[[#This Row],[Est_Sust_POTS Mei]]</f>
        <v>23858227</v>
      </c>
      <c r="CQ84" s="5">
        <f>Target_CC[[#This Row],[Est_Sust_POTS Jun]]</f>
        <v>23858227</v>
      </c>
      <c r="CR84" s="5">
        <f>Target_CC[[#This Row],[Est_Sust_POTS Jul]]</f>
        <v>23858227</v>
      </c>
      <c r="CS84" s="5">
        <f>Target_CC[[#This Row],[Est_Sust_POTS Agu]]</f>
        <v>23858227</v>
      </c>
      <c r="CT84" s="5">
        <f>Target_CC[[#This Row],[Est_Sust_POTS Sep]]</f>
        <v>23858227</v>
      </c>
      <c r="CU84" s="5">
        <f>Target_CC[[#This Row],[Est_Sust_POTS Okt]]</f>
        <v>23858227</v>
      </c>
      <c r="CV84" s="5">
        <f>Target_CC[[#This Row],[Est_Sust_POTS Nov]]</f>
        <v>23858227</v>
      </c>
      <c r="CW84" s="5">
        <f>SUM(Target_CC[[#This Row],[Est_Sust_POTS Jan]:[Est_Sust_POTS Des]])</f>
        <v>285718822</v>
      </c>
      <c r="CX84" s="5"/>
      <c r="CY84" s="5">
        <v>0</v>
      </c>
      <c r="CZ84" s="5">
        <v>0</v>
      </c>
      <c r="DA84" s="5">
        <v>0</v>
      </c>
      <c r="DB84" s="5"/>
      <c r="DC84" s="5"/>
      <c r="DD84" s="5"/>
      <c r="DE84" s="5"/>
      <c r="DF84" s="5"/>
      <c r="DG84" s="5"/>
      <c r="DH84" s="5"/>
      <c r="DI84" s="5"/>
      <c r="DJ84" s="5">
        <f>SUM(Target_CC[[#This Row],[BC_Jan]:[BC_Des]])</f>
        <v>0</v>
      </c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 t="s">
        <v>160</v>
      </c>
    </row>
    <row r="85" spans="2:128" x14ac:dyDescent="0.3">
      <c r="B85">
        <v>76590019</v>
      </c>
      <c r="C85" t="s">
        <v>242</v>
      </c>
      <c r="D85" t="s">
        <v>157</v>
      </c>
      <c r="E85" t="s">
        <v>157</v>
      </c>
      <c r="F85" t="s">
        <v>164</v>
      </c>
      <c r="G85" t="s">
        <v>22</v>
      </c>
      <c r="H85" t="s">
        <v>159</v>
      </c>
      <c r="I85" t="s">
        <v>31</v>
      </c>
      <c r="J85" s="5">
        <v>3157170521.9172349</v>
      </c>
      <c r="K85" s="5">
        <v>134778863.17664042</v>
      </c>
      <c r="L85" s="5">
        <v>184597055.23091829</v>
      </c>
      <c r="M85" s="5">
        <v>334256273.7896446</v>
      </c>
      <c r="N85" s="5">
        <v>141283314.87406671</v>
      </c>
      <c r="O85" s="5">
        <v>160857200.1208899</v>
      </c>
      <c r="P85" s="5">
        <v>126607430.72178362</v>
      </c>
      <c r="Q85" s="5">
        <v>186106627.35376713</v>
      </c>
      <c r="R85" s="5">
        <v>119180671.49337806</v>
      </c>
      <c r="S85" s="5">
        <v>245906487.30222625</v>
      </c>
      <c r="T85" s="5">
        <v>138923214.87486851</v>
      </c>
      <c r="U85" s="5">
        <v>320959070.4175483</v>
      </c>
      <c r="V85" s="5">
        <v>131785064.09399678</v>
      </c>
      <c r="W85" s="5">
        <f>SUM(Target_CC[[#This Row],[Target_Sust_Jan]:[Target_Sust_Des]])</f>
        <v>2225241273.449729</v>
      </c>
      <c r="X85" s="5">
        <v>1436794.109741956</v>
      </c>
      <c r="Y85" s="5">
        <v>7700525.7285557091</v>
      </c>
      <c r="Z85" s="5">
        <v>12155645.467910945</v>
      </c>
      <c r="AA85" s="5">
        <v>17862125.724810988</v>
      </c>
      <c r="AB85" s="5">
        <v>17766171.865542918</v>
      </c>
      <c r="AC85" s="5">
        <v>19179096.616798416</v>
      </c>
      <c r="AD85" s="5">
        <v>30864147.165031523</v>
      </c>
      <c r="AE85" s="5">
        <v>20973357.666931704</v>
      </c>
      <c r="AF85" s="5">
        <v>44929829.017722189</v>
      </c>
      <c r="AG85" s="5">
        <v>16196628.58319357</v>
      </c>
      <c r="AH85" s="5">
        <v>37431004.709112525</v>
      </c>
      <c r="AI85" s="5">
        <v>17603664.740525797</v>
      </c>
      <c r="AJ85" s="5">
        <f>SUM(Target_CC[[#This Row],[Target_Scal_Jan]:[Target_Scal_Des]])</f>
        <v>244098991.39587826</v>
      </c>
      <c r="AK85" s="5">
        <v>136215657.28638238</v>
      </c>
      <c r="AL85" s="5">
        <v>192297580.959474</v>
      </c>
      <c r="AM85" s="5">
        <v>346411919.25755554</v>
      </c>
      <c r="AN85" s="5">
        <v>159145440.5988777</v>
      </c>
      <c r="AO85" s="5">
        <v>178623371.98643282</v>
      </c>
      <c r="AP85" s="5">
        <v>145786527.33858204</v>
      </c>
      <c r="AQ85" s="5">
        <v>216970774.51879865</v>
      </c>
      <c r="AR85" s="5">
        <v>140154029.16030976</v>
      </c>
      <c r="AS85" s="5">
        <v>290836316.31994843</v>
      </c>
      <c r="AT85" s="5">
        <v>155119843.45806208</v>
      </c>
      <c r="AU85" s="5">
        <v>358390075.12666082</v>
      </c>
      <c r="AV85" s="5">
        <v>149388728.83452258</v>
      </c>
      <c r="AW85" s="5">
        <f>SUM(Target_CC[[#This Row],[Target_Jan]:[Target_Des]])</f>
        <v>2469340264.8456073</v>
      </c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>
        <f>SUM(Target_CC[[#This Row],[Target_NGTMA_Jan]:[Target_NGTMA_Des]])</f>
        <v>0</v>
      </c>
      <c r="BK85" s="5">
        <v>128645120</v>
      </c>
      <c r="BL85" s="5">
        <v>127451265</v>
      </c>
      <c r="BM85" s="5">
        <v>41161578</v>
      </c>
      <c r="BN85" s="5">
        <f>Target_CC[[#This Row],[Est_Sust_NP Apr]]+Target_CC[[#This Row],[Est_Sust_POTS Apr]]+Target_CC[[#This Row],[BC_Apr]]</f>
        <v>86089972.299999997</v>
      </c>
      <c r="BO85" s="5">
        <f>Target_CC[[#This Row],[Est_Sust_NP Mei]]+Target_CC[[#This Row],[Est_Sust_POTS Mei]]+Target_CC[[#This Row],[BC_Mei]]</f>
        <v>86089972.299999997</v>
      </c>
      <c r="BP85" s="5">
        <f>Target_CC[[#This Row],[Est_Sust_NP Jun]]+Target_CC[[#This Row],[Est_Sust_POTS Jun]]+Target_CC[[#This Row],[BC_Jun]]</f>
        <v>86089972.299999997</v>
      </c>
      <c r="BQ85" s="5">
        <f>Target_CC[[#This Row],[Est_Sust_NP Jul]]+Target_CC[[#This Row],[Est_Sust_POTS Jul]]+Target_CC[[#This Row],[BC_Jul]]</f>
        <v>86089972.299999997</v>
      </c>
      <c r="BR85" s="5">
        <f>Target_CC[[#This Row],[Est_Sust_NP Agu]]+Target_CC[[#This Row],[Est_Sust_POTS Agu]]+Target_CC[[#This Row],[BC_Agu]]</f>
        <v>86089972.299999997</v>
      </c>
      <c r="BS85" s="5">
        <f>Target_CC[[#This Row],[Est_Sust_NP Sep]]+Target_CC[[#This Row],[Est_Sust_POTS Sep]]+Target_CC[[#This Row],[BC_Sep]]</f>
        <v>86089972.299999997</v>
      </c>
      <c r="BT85" s="5">
        <f>Target_CC[[#This Row],[Est_Sust_NP Okt]]+Target_CC[[#This Row],[Est_Sust_POTS Okt]]+Target_CC[[#This Row],[BC_Okt]]</f>
        <v>86089972.299999997</v>
      </c>
      <c r="BU85" s="5">
        <f>Target_CC[[#This Row],[Est_Sust_NP Nov]]+Target_CC[[#This Row],[Est_Sust_POTS Nov]]+Target_CC[[#This Row],[BC_Nov]]</f>
        <v>86089972.299999997</v>
      </c>
      <c r="BV85" s="5">
        <f>Target_CC[[#This Row],[Est_Sust_NP Des]]+Target_CC[[#This Row],[Est_Sust_POTS Des]]+Target_CC[[#This Row],[BC_Des]]</f>
        <v>86089972.299999997</v>
      </c>
      <c r="BW85" s="5">
        <f>SUM(Target_CC[[#This Row],[Real_Jan]:[Real_Des]])</f>
        <v>1072067713.6999997</v>
      </c>
      <c r="BX85" s="5">
        <v>66843265</v>
      </c>
      <c r="BY85" s="5">
        <v>66843265</v>
      </c>
      <c r="BZ85" s="5">
        <v>38138934</v>
      </c>
      <c r="CA85" s="5">
        <f>Target_CC[[#This Row],[Est_Sust_NP Mar]]*95%</f>
        <v>36231987.299999997</v>
      </c>
      <c r="CB85" s="5">
        <f>Target_CC[[#This Row],[Est_Sust_NP Apr]]</f>
        <v>36231987.299999997</v>
      </c>
      <c r="CC85" s="5">
        <f>Target_CC[[#This Row],[Est_Sust_NP Mei]]</f>
        <v>36231987.299999997</v>
      </c>
      <c r="CD85" s="5">
        <f>Target_CC[[#This Row],[Est_Sust_NP Jun]]</f>
        <v>36231987.299999997</v>
      </c>
      <c r="CE85" s="5">
        <f>Target_CC[[#This Row],[Est_Sust_NP Jul]]</f>
        <v>36231987.299999997</v>
      </c>
      <c r="CF85" s="5">
        <f>Target_CC[[#This Row],[Est_Sust_NP Agu]]</f>
        <v>36231987.299999997</v>
      </c>
      <c r="CG85" s="5">
        <f>Target_CC[[#This Row],[Est_Sust_NP Sep]]</f>
        <v>36231987.299999997</v>
      </c>
      <c r="CH85" s="5">
        <f>Target_CC[[#This Row],[Est_Sust_NP Okt]]</f>
        <v>36231987.299999997</v>
      </c>
      <c r="CI85" s="5">
        <f>Target_CC[[#This Row],[Est_Sust_NP Nov]]</f>
        <v>36231987.299999997</v>
      </c>
      <c r="CJ85" s="5">
        <f>SUM(Target_CC[[#This Row],[Est_Sust_NP Jan]:[Est_Sust_NP Des]])</f>
        <v>497913349.70000011</v>
      </c>
      <c r="CK85" s="5">
        <v>61801855</v>
      </c>
      <c r="CL85" s="5">
        <v>60613398</v>
      </c>
      <c r="CM85" s="5">
        <v>49857985</v>
      </c>
      <c r="CN85" s="5">
        <f>Target_CC[[#This Row],[Est_Sust_POTS Mar]]</f>
        <v>49857985</v>
      </c>
      <c r="CO85" s="5">
        <f>Target_CC[[#This Row],[Est_Sust_POTS Apr]]</f>
        <v>49857985</v>
      </c>
      <c r="CP85" s="5">
        <f>Target_CC[[#This Row],[Est_Sust_POTS Mei]]</f>
        <v>49857985</v>
      </c>
      <c r="CQ85" s="5">
        <f>Target_CC[[#This Row],[Est_Sust_POTS Jun]]</f>
        <v>49857985</v>
      </c>
      <c r="CR85" s="5">
        <f>Target_CC[[#This Row],[Est_Sust_POTS Jul]]</f>
        <v>49857985</v>
      </c>
      <c r="CS85" s="5">
        <f>Target_CC[[#This Row],[Est_Sust_POTS Agu]]</f>
        <v>49857985</v>
      </c>
      <c r="CT85" s="5">
        <f>Target_CC[[#This Row],[Est_Sust_POTS Sep]]</f>
        <v>49857985</v>
      </c>
      <c r="CU85" s="5">
        <f>Target_CC[[#This Row],[Est_Sust_POTS Okt]]</f>
        <v>49857985</v>
      </c>
      <c r="CV85" s="5">
        <f>Target_CC[[#This Row],[Est_Sust_POTS Nov]]</f>
        <v>49857985</v>
      </c>
      <c r="CW85" s="5">
        <f>SUM(Target_CC[[#This Row],[Est_Sust_POTS Jan]:[Est_Sust_POTS Des]])</f>
        <v>620995103</v>
      </c>
      <c r="CX85" s="5"/>
      <c r="CY85" s="5">
        <v>0</v>
      </c>
      <c r="CZ85" s="5">
        <v>0</v>
      </c>
      <c r="DA85" s="5">
        <v>0</v>
      </c>
      <c r="DB85" s="5"/>
      <c r="DC85" s="5"/>
      <c r="DD85" s="5"/>
      <c r="DE85" s="5"/>
      <c r="DF85" s="5"/>
      <c r="DG85" s="5"/>
      <c r="DH85" s="5"/>
      <c r="DI85" s="5"/>
      <c r="DJ85" s="5">
        <f>SUM(Target_CC[[#This Row],[BC_Jan]:[BC_Des]])</f>
        <v>0</v>
      </c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 t="s">
        <v>160</v>
      </c>
    </row>
    <row r="86" spans="2:128" x14ac:dyDescent="0.3">
      <c r="B86">
        <v>76520015</v>
      </c>
      <c r="C86" t="s">
        <v>243</v>
      </c>
      <c r="D86" t="s">
        <v>157</v>
      </c>
      <c r="E86" t="s">
        <v>157</v>
      </c>
      <c r="F86" t="s">
        <v>158</v>
      </c>
      <c r="G86" t="s">
        <v>25</v>
      </c>
      <c r="H86" t="s">
        <v>159</v>
      </c>
      <c r="I86" t="s">
        <v>31</v>
      </c>
      <c r="J86" s="5">
        <v>18725627164.625561</v>
      </c>
      <c r="K86" s="5">
        <v>1105112416.432122</v>
      </c>
      <c r="L86" s="5">
        <v>1187258755.0700667</v>
      </c>
      <c r="M86" s="5">
        <v>735028864.78341758</v>
      </c>
      <c r="N86" s="5">
        <v>2857967987.6030083</v>
      </c>
      <c r="O86" s="5">
        <v>861131809.72935498</v>
      </c>
      <c r="P86" s="5">
        <v>1349386194.9174907</v>
      </c>
      <c r="Q86" s="5">
        <v>577733733.14440799</v>
      </c>
      <c r="R86" s="5">
        <v>3744320079.5330014</v>
      </c>
      <c r="S86" s="5">
        <v>1314506780.2002685</v>
      </c>
      <c r="T86" s="5">
        <v>1883237401.911864</v>
      </c>
      <c r="U86" s="5">
        <v>1529696974.6153693</v>
      </c>
      <c r="V86" s="5">
        <v>1364467707.188128</v>
      </c>
      <c r="W86" s="5">
        <f>SUM(Target_CC[[#This Row],[Target_Sust_Jan]:[Target_Sust_Des]])</f>
        <v>18509848705.128498</v>
      </c>
      <c r="X86" s="5">
        <v>11780920.042717695</v>
      </c>
      <c r="Y86" s="5">
        <v>49526882.096972704</v>
      </c>
      <c r="Z86" s="5">
        <v>26730239.608340859</v>
      </c>
      <c r="AA86" s="5">
        <v>361326343.1534934</v>
      </c>
      <c r="AB86" s="5">
        <v>95109300.168347955</v>
      </c>
      <c r="AC86" s="5">
        <v>204411447.71800303</v>
      </c>
      <c r="AD86" s="5">
        <v>95812057.934277296</v>
      </c>
      <c r="AE86" s="5">
        <v>658923659.88123465</v>
      </c>
      <c r="AF86" s="5">
        <v>240174895.44489884</v>
      </c>
      <c r="AG86" s="5">
        <v>219560832.65290713</v>
      </c>
      <c r="AH86" s="5">
        <v>178396873.42642689</v>
      </c>
      <c r="AI86" s="5">
        <v>182263689.98448515</v>
      </c>
      <c r="AJ86" s="5">
        <f>SUM(Target_CC[[#This Row],[Target_Scal_Jan]:[Target_Scal_Des]])</f>
        <v>2324017142.1121054</v>
      </c>
      <c r="AK86" s="5">
        <v>1116893336.4748397</v>
      </c>
      <c r="AL86" s="5">
        <v>1236785637.1670394</v>
      </c>
      <c r="AM86" s="5">
        <v>761759104.39175844</v>
      </c>
      <c r="AN86" s="5">
        <v>3219294330.7565017</v>
      </c>
      <c r="AO86" s="5">
        <v>956241109.89770293</v>
      </c>
      <c r="AP86" s="5">
        <v>1553797642.6354938</v>
      </c>
      <c r="AQ86" s="5">
        <v>673545791.07868528</v>
      </c>
      <c r="AR86" s="5">
        <v>4403243739.4142361</v>
      </c>
      <c r="AS86" s="5">
        <v>1554681675.6451674</v>
      </c>
      <c r="AT86" s="5">
        <v>2102798234.5647712</v>
      </c>
      <c r="AU86" s="5">
        <v>1708093848.0417962</v>
      </c>
      <c r="AV86" s="5">
        <v>1546731397.1726131</v>
      </c>
      <c r="AW86" s="5">
        <f>SUM(Target_CC[[#This Row],[Target_Jan]:[Target_Des]])</f>
        <v>20833865847.240608</v>
      </c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>
        <f>SUM(Target_CC[[#This Row],[Target_NGTMA_Jan]:[Target_NGTMA_Des]])</f>
        <v>0</v>
      </c>
      <c r="BK86" s="5">
        <v>1179775594</v>
      </c>
      <c r="BL86" s="5">
        <v>894179516</v>
      </c>
      <c r="BM86" s="5">
        <v>2317298982</v>
      </c>
      <c r="BN86" s="5">
        <f>Target_CC[[#This Row],[Est_Sust_NP Apr]]+Target_CC[[#This Row],[Est_Sust_POTS Apr]]+Target_CC[[#This Row],[BC_Apr]]</f>
        <v>982205336.5999999</v>
      </c>
      <c r="BO86" s="5">
        <f>Target_CC[[#This Row],[Est_Sust_NP Mei]]+Target_CC[[#This Row],[Est_Sust_POTS Mei]]+Target_CC[[#This Row],[BC_Mei]]</f>
        <v>976883786.5999999</v>
      </c>
      <c r="BP86" s="5">
        <f>Target_CC[[#This Row],[Est_Sust_NP Jun]]+Target_CC[[#This Row],[Est_Sust_POTS Jun]]+Target_CC[[#This Row],[BC_Jun]]</f>
        <v>976883786.5999999</v>
      </c>
      <c r="BQ86" s="5">
        <f>Target_CC[[#This Row],[Est_Sust_NP Jul]]+Target_CC[[#This Row],[Est_Sust_POTS Jul]]+Target_CC[[#This Row],[BC_Jul]]</f>
        <v>976883786.5999999</v>
      </c>
      <c r="BR86" s="5">
        <f>Target_CC[[#This Row],[Est_Sust_NP Agu]]+Target_CC[[#This Row],[Est_Sust_POTS Agu]]+Target_CC[[#This Row],[BC_Agu]]</f>
        <v>976883786.5999999</v>
      </c>
      <c r="BS86" s="5">
        <f>Target_CC[[#This Row],[Est_Sust_NP Sep]]+Target_CC[[#This Row],[Est_Sust_POTS Sep]]+Target_CC[[#This Row],[BC_Sep]]</f>
        <v>976883786.5999999</v>
      </c>
      <c r="BT86" s="5">
        <f>Target_CC[[#This Row],[Est_Sust_NP Okt]]+Target_CC[[#This Row],[Est_Sust_POTS Okt]]+Target_CC[[#This Row],[BC_Okt]]</f>
        <v>976883786.5999999</v>
      </c>
      <c r="BU86" s="5">
        <f>Target_CC[[#This Row],[Est_Sust_NP Nov]]+Target_CC[[#This Row],[Est_Sust_POTS Nov]]+Target_CC[[#This Row],[BC_Nov]]</f>
        <v>976883786.5999999</v>
      </c>
      <c r="BV86" s="5">
        <f>Target_CC[[#This Row],[Est_Sust_NP Des]]+Target_CC[[#This Row],[Est_Sust_POTS Des]]+Target_CC[[#This Row],[BC_Des]]</f>
        <v>976883786.5999999</v>
      </c>
      <c r="BW86" s="5">
        <f>SUM(Target_CC[[#This Row],[Real_Jan]:[Real_Des]])</f>
        <v>13188529721.400003</v>
      </c>
      <c r="BX86" s="5">
        <v>897625769</v>
      </c>
      <c r="BY86" s="5">
        <v>741534935</v>
      </c>
      <c r="BZ86" s="5">
        <v>864885908</v>
      </c>
      <c r="CA86" s="5">
        <f>Target_CC[[#This Row],[Est_Sust_NP Mar]]*95%</f>
        <v>821641612.5999999</v>
      </c>
      <c r="CB86" s="5">
        <f>Target_CC[[#This Row],[Est_Sust_NP Apr]]</f>
        <v>821641612.5999999</v>
      </c>
      <c r="CC86" s="5">
        <f>Target_CC[[#This Row],[Est_Sust_NP Mei]]</f>
        <v>821641612.5999999</v>
      </c>
      <c r="CD86" s="5">
        <f>Target_CC[[#This Row],[Est_Sust_NP Jun]]</f>
        <v>821641612.5999999</v>
      </c>
      <c r="CE86" s="5">
        <f>Target_CC[[#This Row],[Est_Sust_NP Jul]]</f>
        <v>821641612.5999999</v>
      </c>
      <c r="CF86" s="5">
        <f>Target_CC[[#This Row],[Est_Sust_NP Agu]]</f>
        <v>821641612.5999999</v>
      </c>
      <c r="CG86" s="5">
        <f>Target_CC[[#This Row],[Est_Sust_NP Sep]]</f>
        <v>821641612.5999999</v>
      </c>
      <c r="CH86" s="5">
        <f>Target_CC[[#This Row],[Est_Sust_NP Okt]]</f>
        <v>821641612.5999999</v>
      </c>
      <c r="CI86" s="5">
        <f>Target_CC[[#This Row],[Est_Sust_NP Nov]]</f>
        <v>821641612.5999999</v>
      </c>
      <c r="CJ86" s="5">
        <f>SUM(Target_CC[[#This Row],[Est_Sust_NP Jan]:[Est_Sust_NP Des]])</f>
        <v>9898821125.4000015</v>
      </c>
      <c r="CK86" s="5">
        <v>149141825</v>
      </c>
      <c r="CL86" s="5">
        <v>152644581</v>
      </c>
      <c r="CM86" s="5">
        <v>155242174</v>
      </c>
      <c r="CN86" s="5">
        <f>Target_CC[[#This Row],[Est_Sust_POTS Mar]]</f>
        <v>155242174</v>
      </c>
      <c r="CO86" s="5">
        <f>Target_CC[[#This Row],[Est_Sust_POTS Apr]]</f>
        <v>155242174</v>
      </c>
      <c r="CP86" s="5">
        <f>Target_CC[[#This Row],[Est_Sust_POTS Mei]]</f>
        <v>155242174</v>
      </c>
      <c r="CQ86" s="5">
        <f>Target_CC[[#This Row],[Est_Sust_POTS Jun]]</f>
        <v>155242174</v>
      </c>
      <c r="CR86" s="5">
        <f>Target_CC[[#This Row],[Est_Sust_POTS Jul]]</f>
        <v>155242174</v>
      </c>
      <c r="CS86" s="5">
        <f>Target_CC[[#This Row],[Est_Sust_POTS Agu]]</f>
        <v>155242174</v>
      </c>
      <c r="CT86" s="5">
        <f>Target_CC[[#This Row],[Est_Sust_POTS Sep]]</f>
        <v>155242174</v>
      </c>
      <c r="CU86" s="5">
        <f>Target_CC[[#This Row],[Est_Sust_POTS Okt]]</f>
        <v>155242174</v>
      </c>
      <c r="CV86" s="5">
        <f>Target_CC[[#This Row],[Est_Sust_POTS Nov]]</f>
        <v>155242174</v>
      </c>
      <c r="CW86" s="5">
        <f>SUM(Target_CC[[#This Row],[Est_Sust_POTS Jan]:[Est_Sust_POTS Des]])</f>
        <v>1854208146</v>
      </c>
      <c r="CX86" s="5"/>
      <c r="CY86" s="5">
        <v>0</v>
      </c>
      <c r="CZ86" s="5">
        <v>1343361831</v>
      </c>
      <c r="DA86" s="5">
        <v>5321550</v>
      </c>
      <c r="DB86" s="5"/>
      <c r="DC86" s="5"/>
      <c r="DD86" s="5"/>
      <c r="DE86" s="5"/>
      <c r="DF86" s="5"/>
      <c r="DG86" s="5"/>
      <c r="DH86" s="5"/>
      <c r="DI86" s="5"/>
      <c r="DJ86" s="5">
        <f>SUM(Target_CC[[#This Row],[BC_Jan]:[BC_Des]])</f>
        <v>1348683381</v>
      </c>
      <c r="DK86" s="5">
        <v>674681972</v>
      </c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 t="s">
        <v>160</v>
      </c>
    </row>
    <row r="87" spans="2:128" x14ac:dyDescent="0.3">
      <c r="B87">
        <v>76590016</v>
      </c>
      <c r="C87" t="s">
        <v>244</v>
      </c>
      <c r="D87" t="s">
        <v>157</v>
      </c>
      <c r="E87" t="s">
        <v>157</v>
      </c>
      <c r="F87" t="s">
        <v>164</v>
      </c>
      <c r="G87" t="s">
        <v>25</v>
      </c>
      <c r="H87" t="s">
        <v>159</v>
      </c>
      <c r="I87" t="s">
        <v>31</v>
      </c>
      <c r="J87" s="5">
        <v>24269510942.954441</v>
      </c>
      <c r="K87" s="5">
        <v>1424086590.8365507</v>
      </c>
      <c r="L87" s="5">
        <v>1513526670.1479809</v>
      </c>
      <c r="M87" s="5">
        <v>1788462092.4897244</v>
      </c>
      <c r="N87" s="5">
        <v>4785047488.4386292</v>
      </c>
      <c r="O87" s="5">
        <v>1984796884.620465</v>
      </c>
      <c r="P87" s="5">
        <v>1956331690.022522</v>
      </c>
      <c r="Q87" s="5">
        <v>1657272740.9150307</v>
      </c>
      <c r="R87" s="5">
        <v>4787599866.7523775</v>
      </c>
      <c r="S87" s="5">
        <v>1832681648.9206603</v>
      </c>
      <c r="T87" s="5">
        <v>2520787332.7456632</v>
      </c>
      <c r="U87" s="5">
        <v>4632246693.8141031</v>
      </c>
      <c r="V87" s="5">
        <v>1869470534.6231163</v>
      </c>
      <c r="W87" s="5">
        <f>SUM(Target_CC[[#This Row],[Target_Sust_Jan]:[Target_Sust_Des]])</f>
        <v>30752310234.32682</v>
      </c>
      <c r="X87" s="5">
        <v>15181306.454520702</v>
      </c>
      <c r="Y87" s="5">
        <v>63137253.461330652</v>
      </c>
      <c r="Z87" s="5">
        <v>65039650.213969946</v>
      </c>
      <c r="AA87" s="5">
        <v>604962588.21409225</v>
      </c>
      <c r="AB87" s="5">
        <v>219214573.81988835</v>
      </c>
      <c r="AC87" s="5">
        <v>296354442.10140562</v>
      </c>
      <c r="AD87" s="5">
        <v>274844106.81929088</v>
      </c>
      <c r="AE87" s="5">
        <v>842519538.72513103</v>
      </c>
      <c r="AF87" s="5">
        <v>334851162.46128774</v>
      </c>
      <c r="AG87" s="5">
        <v>293890810.13188219</v>
      </c>
      <c r="AH87" s="5">
        <v>540223548.08155823</v>
      </c>
      <c r="AI87" s="5">
        <v>249721262.11756325</v>
      </c>
      <c r="AJ87" s="5">
        <f>SUM(Target_CC[[#This Row],[Target_Scal_Jan]:[Target_Scal_Des]])</f>
        <v>3799940242.6019206</v>
      </c>
      <c r="AK87" s="5">
        <v>1439267897.2910714</v>
      </c>
      <c r="AL87" s="5">
        <v>1576663923.6093116</v>
      </c>
      <c r="AM87" s="5">
        <v>1853501742.7036943</v>
      </c>
      <c r="AN87" s="5">
        <v>5390010076.6527214</v>
      </c>
      <c r="AO87" s="5">
        <v>2204011458.4403534</v>
      </c>
      <c r="AP87" s="5">
        <v>2252686132.1239276</v>
      </c>
      <c r="AQ87" s="5">
        <v>1932116847.7343216</v>
      </c>
      <c r="AR87" s="5">
        <v>5630119405.4775085</v>
      </c>
      <c r="AS87" s="5">
        <v>2167532811.381948</v>
      </c>
      <c r="AT87" s="5">
        <v>2814678142.8775454</v>
      </c>
      <c r="AU87" s="5">
        <v>5172470241.8956614</v>
      </c>
      <c r="AV87" s="5">
        <v>2119191796.7406795</v>
      </c>
      <c r="AW87" s="5">
        <f>SUM(Target_CC[[#This Row],[Target_Jan]:[Target_Des]])</f>
        <v>34552250476.928741</v>
      </c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>
        <f>SUM(Target_CC[[#This Row],[Target_NGTMA_Jan]:[Target_NGTMA_Des]])</f>
        <v>0</v>
      </c>
      <c r="BK87" s="5">
        <v>1866994366</v>
      </c>
      <c r="BL87" s="5">
        <v>1997163417</v>
      </c>
      <c r="BM87" s="5">
        <v>2027936618</v>
      </c>
      <c r="BN87" s="5">
        <f>Target_CC[[#This Row],[Est_Sust_NP Apr]]+Target_CC[[#This Row],[Est_Sust_POTS Apr]]+Target_CC[[#This Row],[BC_Apr]]</f>
        <v>1960904997.8499999</v>
      </c>
      <c r="BO87" s="5">
        <f>Target_CC[[#This Row],[Est_Sust_NP Mei]]+Target_CC[[#This Row],[Est_Sust_POTS Mei]]+Target_CC[[#This Row],[BC_Mei]]</f>
        <v>1960904997.8499999</v>
      </c>
      <c r="BP87" s="5">
        <f>Target_CC[[#This Row],[Est_Sust_NP Jun]]+Target_CC[[#This Row],[Est_Sust_POTS Jun]]+Target_CC[[#This Row],[BC_Jun]]</f>
        <v>1960904997.8499999</v>
      </c>
      <c r="BQ87" s="5">
        <f>Target_CC[[#This Row],[Est_Sust_NP Jul]]+Target_CC[[#This Row],[Est_Sust_POTS Jul]]+Target_CC[[#This Row],[BC_Jul]]</f>
        <v>1960904997.8499999</v>
      </c>
      <c r="BR87" s="5">
        <f>Target_CC[[#This Row],[Est_Sust_NP Agu]]+Target_CC[[#This Row],[Est_Sust_POTS Agu]]+Target_CC[[#This Row],[BC_Agu]]</f>
        <v>1960904997.8499999</v>
      </c>
      <c r="BS87" s="5">
        <f>Target_CC[[#This Row],[Est_Sust_NP Sep]]+Target_CC[[#This Row],[Est_Sust_POTS Sep]]+Target_CC[[#This Row],[BC_Sep]]</f>
        <v>1960904997.8499999</v>
      </c>
      <c r="BT87" s="5">
        <f>Target_CC[[#This Row],[Est_Sust_NP Okt]]+Target_CC[[#This Row],[Est_Sust_POTS Okt]]+Target_CC[[#This Row],[BC_Okt]]</f>
        <v>1960904997.8499999</v>
      </c>
      <c r="BU87" s="5">
        <f>Target_CC[[#This Row],[Est_Sust_NP Nov]]+Target_CC[[#This Row],[Est_Sust_POTS Nov]]+Target_CC[[#This Row],[BC_Nov]]</f>
        <v>1960904997.8499999</v>
      </c>
      <c r="BV87" s="5">
        <f>Target_CC[[#This Row],[Est_Sust_NP Des]]+Target_CC[[#This Row],[Est_Sust_POTS Des]]+Target_CC[[#This Row],[BC_Des]]</f>
        <v>1960904997.8499999</v>
      </c>
      <c r="BW87" s="5">
        <f>SUM(Target_CC[[#This Row],[Real_Jan]:[Real_Des]])</f>
        <v>23540239381.649998</v>
      </c>
      <c r="BX87" s="5">
        <v>1193686797</v>
      </c>
      <c r="BY87" s="5">
        <v>1340632403</v>
      </c>
      <c r="BZ87" s="5">
        <v>1340632403</v>
      </c>
      <c r="CA87" s="5">
        <f>Target_CC[[#This Row],[Est_Sust_NP Mar]]*95%</f>
        <v>1273600782.8499999</v>
      </c>
      <c r="CB87" s="5">
        <f>Target_CC[[#This Row],[Est_Sust_NP Apr]]</f>
        <v>1273600782.8499999</v>
      </c>
      <c r="CC87" s="5">
        <f>Target_CC[[#This Row],[Est_Sust_NP Mei]]</f>
        <v>1273600782.8499999</v>
      </c>
      <c r="CD87" s="5">
        <f>Target_CC[[#This Row],[Est_Sust_NP Jun]]</f>
        <v>1273600782.8499999</v>
      </c>
      <c r="CE87" s="5">
        <f>Target_CC[[#This Row],[Est_Sust_NP Jul]]</f>
        <v>1273600782.8499999</v>
      </c>
      <c r="CF87" s="5">
        <f>Target_CC[[#This Row],[Est_Sust_NP Agu]]</f>
        <v>1273600782.8499999</v>
      </c>
      <c r="CG87" s="5">
        <f>Target_CC[[#This Row],[Est_Sust_NP Sep]]</f>
        <v>1273600782.8499999</v>
      </c>
      <c r="CH87" s="5">
        <f>Target_CC[[#This Row],[Est_Sust_NP Okt]]</f>
        <v>1273600782.8499999</v>
      </c>
      <c r="CI87" s="5">
        <f>Target_CC[[#This Row],[Est_Sust_NP Nov]]</f>
        <v>1273600782.8499999</v>
      </c>
      <c r="CJ87" s="5">
        <f>SUM(Target_CC[[#This Row],[Est_Sust_NP Jan]:[Est_Sust_NP Des]])</f>
        <v>15337358648.650003</v>
      </c>
      <c r="CK87" s="5">
        <v>673307569</v>
      </c>
      <c r="CL87" s="5">
        <v>656531014</v>
      </c>
      <c r="CM87" s="5">
        <v>687304215</v>
      </c>
      <c r="CN87" s="5">
        <f>Target_CC[[#This Row],[Est_Sust_POTS Mar]]</f>
        <v>687304215</v>
      </c>
      <c r="CO87" s="5">
        <f>Target_CC[[#This Row],[Est_Sust_POTS Apr]]</f>
        <v>687304215</v>
      </c>
      <c r="CP87" s="5">
        <f>Target_CC[[#This Row],[Est_Sust_POTS Mei]]</f>
        <v>687304215</v>
      </c>
      <c r="CQ87" s="5">
        <f>Target_CC[[#This Row],[Est_Sust_POTS Jun]]</f>
        <v>687304215</v>
      </c>
      <c r="CR87" s="5">
        <f>Target_CC[[#This Row],[Est_Sust_POTS Jul]]</f>
        <v>687304215</v>
      </c>
      <c r="CS87" s="5">
        <f>Target_CC[[#This Row],[Est_Sust_POTS Agu]]</f>
        <v>687304215</v>
      </c>
      <c r="CT87" s="5">
        <f>Target_CC[[#This Row],[Est_Sust_POTS Sep]]</f>
        <v>687304215</v>
      </c>
      <c r="CU87" s="5">
        <f>Target_CC[[#This Row],[Est_Sust_POTS Okt]]</f>
        <v>687304215</v>
      </c>
      <c r="CV87" s="5">
        <f>Target_CC[[#This Row],[Est_Sust_POTS Nov]]</f>
        <v>687304215</v>
      </c>
      <c r="CW87" s="5">
        <f>SUM(Target_CC[[#This Row],[Est_Sust_POTS Jan]:[Est_Sust_POTS Des]])</f>
        <v>8202880733</v>
      </c>
      <c r="CX87" s="5"/>
      <c r="CY87" s="5">
        <v>0</v>
      </c>
      <c r="CZ87" s="5">
        <v>0</v>
      </c>
      <c r="DA87" s="5">
        <v>0</v>
      </c>
      <c r="DB87" s="5"/>
      <c r="DC87" s="5"/>
      <c r="DD87" s="5"/>
      <c r="DE87" s="5"/>
      <c r="DF87" s="5"/>
      <c r="DG87" s="5"/>
      <c r="DH87" s="5"/>
      <c r="DI87" s="5"/>
      <c r="DJ87" s="5">
        <f>SUM(Target_CC[[#This Row],[BC_Jan]:[BC_Des]])</f>
        <v>0</v>
      </c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 t="s">
        <v>160</v>
      </c>
    </row>
    <row r="88" spans="2:128" x14ac:dyDescent="0.3">
      <c r="B88">
        <v>76510235</v>
      </c>
      <c r="C88" t="s">
        <v>245</v>
      </c>
      <c r="D88" t="s">
        <v>157</v>
      </c>
      <c r="E88" t="s">
        <v>157</v>
      </c>
      <c r="F88" t="s">
        <v>158</v>
      </c>
      <c r="G88" t="s">
        <v>25</v>
      </c>
      <c r="H88" t="s">
        <v>159</v>
      </c>
      <c r="I88" t="s">
        <v>31</v>
      </c>
      <c r="J88" s="5">
        <v>1552521609.3488667</v>
      </c>
      <c r="K88" s="5">
        <v>82020524.445956826</v>
      </c>
      <c r="L88" s="5">
        <v>32718864.568520371</v>
      </c>
      <c r="M88" s="5">
        <v>76530911.88403289</v>
      </c>
      <c r="N88" s="5">
        <v>87523667.071028382</v>
      </c>
      <c r="O88" s="5">
        <v>104048109.72858843</v>
      </c>
      <c r="P88" s="5">
        <v>87071411.315553203</v>
      </c>
      <c r="Q88" s="5">
        <v>83592512.782308191</v>
      </c>
      <c r="R88" s="5">
        <v>112893595.72143571</v>
      </c>
      <c r="S88" s="5">
        <v>92435327.277118117</v>
      </c>
      <c r="T88" s="5">
        <v>139988584.58053684</v>
      </c>
      <c r="U88" s="5">
        <v>132011560.10041101</v>
      </c>
      <c r="V88" s="5">
        <v>89109556.895399481</v>
      </c>
      <c r="W88" s="5">
        <f>SUM(Target_CC[[#This Row],[Target_Sust_Jan]:[Target_Sust_Des]])</f>
        <v>1119944626.3708894</v>
      </c>
      <c r="X88" s="5">
        <v>874370.08759637177</v>
      </c>
      <c r="Y88" s="5">
        <v>1364877.993876148</v>
      </c>
      <c r="Z88" s="5">
        <v>2783141.8739015013</v>
      </c>
      <c r="AA88" s="5">
        <v>11065416.652438506</v>
      </c>
      <c r="AB88" s="5">
        <v>11491786.49344717</v>
      </c>
      <c r="AC88" s="5">
        <v>13189992.093368232</v>
      </c>
      <c r="AD88" s="5">
        <v>13863082.970729679</v>
      </c>
      <c r="AE88" s="5">
        <v>19866961.07433176</v>
      </c>
      <c r="AF88" s="5">
        <v>16888954.396123037</v>
      </c>
      <c r="AG88" s="5">
        <v>16320836.746976972</v>
      </c>
      <c r="AH88" s="5">
        <v>15395499.872763857</v>
      </c>
      <c r="AI88" s="5">
        <v>11903130.112260416</v>
      </c>
      <c r="AJ88" s="5">
        <f>SUM(Target_CC[[#This Row],[Target_Scal_Jan]:[Target_Scal_Des]])</f>
        <v>135008050.36781365</v>
      </c>
      <c r="AK88" s="5">
        <v>82894894.533553198</v>
      </c>
      <c r="AL88" s="5">
        <v>34083742.562396519</v>
      </c>
      <c r="AM88" s="5">
        <v>79314053.757934391</v>
      </c>
      <c r="AN88" s="5">
        <v>98589083.723466888</v>
      </c>
      <c r="AO88" s="5">
        <v>115539896.2220356</v>
      </c>
      <c r="AP88" s="5">
        <v>100261403.40892144</v>
      </c>
      <c r="AQ88" s="5">
        <v>97455595.75303787</v>
      </c>
      <c r="AR88" s="5">
        <v>132760556.79576747</v>
      </c>
      <c r="AS88" s="5">
        <v>109324281.67324115</v>
      </c>
      <c r="AT88" s="5">
        <v>156309421.32751381</v>
      </c>
      <c r="AU88" s="5">
        <v>147407059.97317487</v>
      </c>
      <c r="AV88" s="5">
        <v>101012687.0076599</v>
      </c>
      <c r="AW88" s="5">
        <f>SUM(Target_CC[[#This Row],[Target_Jan]:[Target_Des]])</f>
        <v>1254952676.738703</v>
      </c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>
        <f>SUM(Target_CC[[#This Row],[Target_NGTMA_Jan]:[Target_NGTMA_Des]])</f>
        <v>0</v>
      </c>
      <c r="BK88" s="5">
        <v>199722167</v>
      </c>
      <c r="BL88" s="5">
        <v>128800161</v>
      </c>
      <c r="BM88" s="5">
        <v>233676012</v>
      </c>
      <c r="BN88" s="5">
        <f>Target_CC[[#This Row],[Est_Sust_NP Apr]]+Target_CC[[#This Row],[Est_Sust_POTS Apr]]+Target_CC[[#This Row],[BC_Apr]]</f>
        <v>99180756</v>
      </c>
      <c r="BO88" s="5">
        <f>Target_CC[[#This Row],[Est_Sust_NP Mei]]+Target_CC[[#This Row],[Est_Sust_POTS Mei]]+Target_CC[[#This Row],[BC_Mei]]</f>
        <v>99180756</v>
      </c>
      <c r="BP88" s="5">
        <f>Target_CC[[#This Row],[Est_Sust_NP Jun]]+Target_CC[[#This Row],[Est_Sust_POTS Jun]]+Target_CC[[#This Row],[BC_Jun]]</f>
        <v>99180756</v>
      </c>
      <c r="BQ88" s="5">
        <f>Target_CC[[#This Row],[Est_Sust_NP Jul]]+Target_CC[[#This Row],[Est_Sust_POTS Jul]]+Target_CC[[#This Row],[BC_Jul]]</f>
        <v>99180756</v>
      </c>
      <c r="BR88" s="5">
        <f>Target_CC[[#This Row],[Est_Sust_NP Agu]]+Target_CC[[#This Row],[Est_Sust_POTS Agu]]+Target_CC[[#This Row],[BC_Agu]]</f>
        <v>99180756</v>
      </c>
      <c r="BS88" s="5">
        <f>Target_CC[[#This Row],[Est_Sust_NP Sep]]+Target_CC[[#This Row],[Est_Sust_POTS Sep]]+Target_CC[[#This Row],[BC_Sep]]</f>
        <v>99180756</v>
      </c>
      <c r="BT88" s="5">
        <f>Target_CC[[#This Row],[Est_Sust_NP Okt]]+Target_CC[[#This Row],[Est_Sust_POTS Okt]]+Target_CC[[#This Row],[BC_Okt]]</f>
        <v>99180756</v>
      </c>
      <c r="BU88" s="5">
        <f>Target_CC[[#This Row],[Est_Sust_NP Nov]]+Target_CC[[#This Row],[Est_Sust_POTS Nov]]+Target_CC[[#This Row],[BC_Nov]]</f>
        <v>99180756</v>
      </c>
      <c r="BV88" s="5">
        <f>Target_CC[[#This Row],[Est_Sust_NP Des]]+Target_CC[[#This Row],[Est_Sust_POTS Des]]+Target_CC[[#This Row],[BC_Des]]</f>
        <v>99180756</v>
      </c>
      <c r="BW88" s="5">
        <f>SUM(Target_CC[[#This Row],[Real_Jan]:[Real_Des]])</f>
        <v>1454825144</v>
      </c>
      <c r="BX88" s="5">
        <v>7165000</v>
      </c>
      <c r="BY88" s="5">
        <v>5365000</v>
      </c>
      <c r="BZ88" s="5">
        <v>5365000</v>
      </c>
      <c r="CA88" s="5">
        <f>Target_CC[[#This Row],[Est_Sust_NP Mar]]*95%</f>
        <v>5096750</v>
      </c>
      <c r="CB88" s="5">
        <f>Target_CC[[#This Row],[Est_Sust_NP Apr]]</f>
        <v>5096750</v>
      </c>
      <c r="CC88" s="5">
        <f>Target_CC[[#This Row],[Est_Sust_NP Mei]]</f>
        <v>5096750</v>
      </c>
      <c r="CD88" s="5">
        <f>Target_CC[[#This Row],[Est_Sust_NP Jun]]</f>
        <v>5096750</v>
      </c>
      <c r="CE88" s="5">
        <f>Target_CC[[#This Row],[Est_Sust_NP Jul]]</f>
        <v>5096750</v>
      </c>
      <c r="CF88" s="5">
        <f>Target_CC[[#This Row],[Est_Sust_NP Agu]]</f>
        <v>5096750</v>
      </c>
      <c r="CG88" s="5">
        <f>Target_CC[[#This Row],[Est_Sust_NP Sep]]</f>
        <v>5096750</v>
      </c>
      <c r="CH88" s="5">
        <f>Target_CC[[#This Row],[Est_Sust_NP Okt]]</f>
        <v>5096750</v>
      </c>
      <c r="CI88" s="5">
        <f>Target_CC[[#This Row],[Est_Sust_NP Nov]]</f>
        <v>5096750</v>
      </c>
      <c r="CJ88" s="5">
        <f>SUM(Target_CC[[#This Row],[Est_Sust_NP Jan]:[Est_Sust_NP Des]])</f>
        <v>63765750</v>
      </c>
      <c r="CK88" s="5">
        <v>96713167</v>
      </c>
      <c r="CL88" s="5">
        <v>94119161</v>
      </c>
      <c r="CM88" s="5">
        <v>94084006</v>
      </c>
      <c r="CN88" s="5">
        <f>Target_CC[[#This Row],[Est_Sust_POTS Mar]]</f>
        <v>94084006</v>
      </c>
      <c r="CO88" s="5">
        <f>Target_CC[[#This Row],[Est_Sust_POTS Apr]]</f>
        <v>94084006</v>
      </c>
      <c r="CP88" s="5">
        <f>Target_CC[[#This Row],[Est_Sust_POTS Mei]]</f>
        <v>94084006</v>
      </c>
      <c r="CQ88" s="5">
        <f>Target_CC[[#This Row],[Est_Sust_POTS Jun]]</f>
        <v>94084006</v>
      </c>
      <c r="CR88" s="5">
        <f>Target_CC[[#This Row],[Est_Sust_POTS Jul]]</f>
        <v>94084006</v>
      </c>
      <c r="CS88" s="5">
        <f>Target_CC[[#This Row],[Est_Sust_POTS Agu]]</f>
        <v>94084006</v>
      </c>
      <c r="CT88" s="5">
        <f>Target_CC[[#This Row],[Est_Sust_POTS Sep]]</f>
        <v>94084006</v>
      </c>
      <c r="CU88" s="5">
        <f>Target_CC[[#This Row],[Est_Sust_POTS Okt]]</f>
        <v>94084006</v>
      </c>
      <c r="CV88" s="5">
        <f>Target_CC[[#This Row],[Est_Sust_POTS Nov]]</f>
        <v>94084006</v>
      </c>
      <c r="CW88" s="5">
        <f>SUM(Target_CC[[#This Row],[Est_Sust_POTS Jan]:[Est_Sust_POTS Des]])</f>
        <v>1131672388</v>
      </c>
      <c r="CX88" s="5"/>
      <c r="CY88" s="5">
        <v>0</v>
      </c>
      <c r="CZ88" s="5">
        <v>134227006</v>
      </c>
      <c r="DA88" s="5">
        <v>0</v>
      </c>
      <c r="DB88" s="5"/>
      <c r="DC88" s="5"/>
      <c r="DD88" s="5"/>
      <c r="DE88" s="5"/>
      <c r="DF88" s="5"/>
      <c r="DG88" s="5"/>
      <c r="DH88" s="5"/>
      <c r="DI88" s="5"/>
      <c r="DJ88" s="5">
        <f>SUM(Target_CC[[#This Row],[BC_Jan]:[BC_Des]])</f>
        <v>134227006</v>
      </c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 t="s">
        <v>160</v>
      </c>
    </row>
    <row r="89" spans="2:128" x14ac:dyDescent="0.3">
      <c r="B89">
        <v>76510239</v>
      </c>
      <c r="C89" t="s">
        <v>246</v>
      </c>
      <c r="D89" t="s">
        <v>157</v>
      </c>
      <c r="E89" t="s">
        <v>157</v>
      </c>
      <c r="F89" t="s">
        <v>158</v>
      </c>
      <c r="G89" t="s">
        <v>25</v>
      </c>
      <c r="H89" t="s">
        <v>159</v>
      </c>
      <c r="I89" t="s">
        <v>31</v>
      </c>
      <c r="J89" s="5">
        <v>2726696565.321712</v>
      </c>
      <c r="K89" s="5">
        <v>25184620.007708643</v>
      </c>
      <c r="L89" s="5">
        <v>85840825.950277001</v>
      </c>
      <c r="M89" s="5">
        <v>89138913.562256172</v>
      </c>
      <c r="N89" s="5">
        <v>316520939.46250069</v>
      </c>
      <c r="O89" s="5">
        <v>41341020.040816918</v>
      </c>
      <c r="P89" s="5">
        <v>69731815.714141443</v>
      </c>
      <c r="Q89" s="5">
        <v>83969920.217040971</v>
      </c>
      <c r="R89" s="5">
        <v>268554192.51677638</v>
      </c>
      <c r="S89" s="5">
        <v>66636587.395849735</v>
      </c>
      <c r="T89" s="5">
        <v>60505689.51638341</v>
      </c>
      <c r="U89" s="5">
        <v>341953239.92103308</v>
      </c>
      <c r="V89" s="5">
        <v>59590306.726557881</v>
      </c>
      <c r="W89" s="5">
        <f>SUM(Target_CC[[#This Row],[Target_Sust_Jan]:[Target_Sust_Des]])</f>
        <v>1508968071.0313425</v>
      </c>
      <c r="X89" s="5">
        <v>268477.65910995379</v>
      </c>
      <c r="Y89" s="5">
        <v>3580877.755409956</v>
      </c>
      <c r="Z89" s="5">
        <v>3241647.5489685386</v>
      </c>
      <c r="AA89" s="5">
        <v>40017017.014740646</v>
      </c>
      <c r="AB89" s="5">
        <v>4565985.6480780914</v>
      </c>
      <c r="AC89" s="5">
        <v>10563307.565929428</v>
      </c>
      <c r="AD89" s="5">
        <v>13925672.674129263</v>
      </c>
      <c r="AE89" s="5">
        <v>47260038.578666151</v>
      </c>
      <c r="AF89" s="5">
        <v>12175239.908739582</v>
      </c>
      <c r="AG89" s="5">
        <v>7054171.4799041301</v>
      </c>
      <c r="AH89" s="5">
        <v>39879394.332520008</v>
      </c>
      <c r="AI89" s="5">
        <v>7959989.9170000851</v>
      </c>
      <c r="AJ89" s="5">
        <f>SUM(Target_CC[[#This Row],[Target_Scal_Jan]:[Target_Scal_Des]])</f>
        <v>190491820.08319584</v>
      </c>
      <c r="AK89" s="5">
        <v>25453097.666818596</v>
      </c>
      <c r="AL89" s="5">
        <v>89421703.705686957</v>
      </c>
      <c r="AM89" s="5">
        <v>92380561.111224711</v>
      </c>
      <c r="AN89" s="5">
        <v>356537956.47724134</v>
      </c>
      <c r="AO89" s="5">
        <v>45907005.688895009</v>
      </c>
      <c r="AP89" s="5">
        <v>80295123.280070871</v>
      </c>
      <c r="AQ89" s="5">
        <v>97895592.891170233</v>
      </c>
      <c r="AR89" s="5">
        <v>315814231.09544253</v>
      </c>
      <c r="AS89" s="5">
        <v>78811827.304589316</v>
      </c>
      <c r="AT89" s="5">
        <v>67559860.99628754</v>
      </c>
      <c r="AU89" s="5">
        <v>381832634.25355309</v>
      </c>
      <c r="AV89" s="5">
        <v>67550296.643557966</v>
      </c>
      <c r="AW89" s="5">
        <f>SUM(Target_CC[[#This Row],[Target_Jan]:[Target_Des]])</f>
        <v>1699459891.1145382</v>
      </c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>
        <f>SUM(Target_CC[[#This Row],[Target_NGTMA_Jan]:[Target_NGTMA_Des]])</f>
        <v>0</v>
      </c>
      <c r="BK89" s="5">
        <v>70740799</v>
      </c>
      <c r="BL89" s="5">
        <v>70836016</v>
      </c>
      <c r="BM89" s="5">
        <v>76948279</v>
      </c>
      <c r="BN89" s="5">
        <f>Target_CC[[#This Row],[Est_Sust_NP Apr]]+Target_CC[[#This Row],[Est_Sust_POTS Apr]]+Target_CC[[#This Row],[BC_Apr]]</f>
        <v>58107929</v>
      </c>
      <c r="BO89" s="5">
        <f>Target_CC[[#This Row],[Est_Sust_NP Mei]]+Target_CC[[#This Row],[Est_Sust_POTS Mei]]+Target_CC[[#This Row],[BC_Mei]]</f>
        <v>58107929</v>
      </c>
      <c r="BP89" s="5">
        <f>Target_CC[[#This Row],[Est_Sust_NP Jun]]+Target_CC[[#This Row],[Est_Sust_POTS Jun]]+Target_CC[[#This Row],[BC_Jun]]</f>
        <v>58107929</v>
      </c>
      <c r="BQ89" s="5">
        <f>Target_CC[[#This Row],[Est_Sust_NP Jul]]+Target_CC[[#This Row],[Est_Sust_POTS Jul]]+Target_CC[[#This Row],[BC_Jul]]</f>
        <v>58107929</v>
      </c>
      <c r="BR89" s="5">
        <f>Target_CC[[#This Row],[Est_Sust_NP Agu]]+Target_CC[[#This Row],[Est_Sust_POTS Agu]]+Target_CC[[#This Row],[BC_Agu]]</f>
        <v>58107929</v>
      </c>
      <c r="BS89" s="5">
        <f>Target_CC[[#This Row],[Est_Sust_NP Sep]]+Target_CC[[#This Row],[Est_Sust_POTS Sep]]+Target_CC[[#This Row],[BC_Sep]]</f>
        <v>58107929</v>
      </c>
      <c r="BT89" s="5">
        <f>Target_CC[[#This Row],[Est_Sust_NP Okt]]+Target_CC[[#This Row],[Est_Sust_POTS Okt]]+Target_CC[[#This Row],[BC_Okt]]</f>
        <v>58107929</v>
      </c>
      <c r="BU89" s="5">
        <f>Target_CC[[#This Row],[Est_Sust_NP Nov]]+Target_CC[[#This Row],[Est_Sust_POTS Nov]]+Target_CC[[#This Row],[BC_Nov]]</f>
        <v>58107929</v>
      </c>
      <c r="BV89" s="5">
        <f>Target_CC[[#This Row],[Est_Sust_NP Des]]+Target_CC[[#This Row],[Est_Sust_POTS Des]]+Target_CC[[#This Row],[BC_Des]]</f>
        <v>58107929</v>
      </c>
      <c r="BW89" s="5">
        <f>SUM(Target_CC[[#This Row],[Real_Jan]:[Real_Des]])</f>
        <v>741496455</v>
      </c>
      <c r="BX89" s="5">
        <v>4807000</v>
      </c>
      <c r="BY89" s="5">
        <v>4807000</v>
      </c>
      <c r="BZ89" s="5">
        <v>4807000</v>
      </c>
      <c r="CA89" s="5">
        <f>Target_CC[[#This Row],[Est_Sust_NP Mar]]*95%</f>
        <v>4566650</v>
      </c>
      <c r="CB89" s="5">
        <f>Target_CC[[#This Row],[Est_Sust_NP Apr]]</f>
        <v>4566650</v>
      </c>
      <c r="CC89" s="5">
        <f>Target_CC[[#This Row],[Est_Sust_NP Mei]]</f>
        <v>4566650</v>
      </c>
      <c r="CD89" s="5">
        <f>Target_CC[[#This Row],[Est_Sust_NP Jun]]</f>
        <v>4566650</v>
      </c>
      <c r="CE89" s="5">
        <f>Target_CC[[#This Row],[Est_Sust_NP Jul]]</f>
        <v>4566650</v>
      </c>
      <c r="CF89" s="5">
        <f>Target_CC[[#This Row],[Est_Sust_NP Agu]]</f>
        <v>4566650</v>
      </c>
      <c r="CG89" s="5">
        <f>Target_CC[[#This Row],[Est_Sust_NP Sep]]</f>
        <v>4566650</v>
      </c>
      <c r="CH89" s="5">
        <f>Target_CC[[#This Row],[Est_Sust_NP Okt]]</f>
        <v>4566650</v>
      </c>
      <c r="CI89" s="5">
        <f>Target_CC[[#This Row],[Est_Sust_NP Nov]]</f>
        <v>4566650</v>
      </c>
      <c r="CJ89" s="5">
        <f>SUM(Target_CC[[#This Row],[Est_Sust_NP Jan]:[Est_Sust_NP Des]])</f>
        <v>55520850</v>
      </c>
      <c r="CK89" s="5">
        <v>65933799</v>
      </c>
      <c r="CL89" s="5">
        <v>66029016</v>
      </c>
      <c r="CM89" s="5">
        <v>53541279</v>
      </c>
      <c r="CN89" s="5">
        <f>Target_CC[[#This Row],[Est_Sust_POTS Mar]]</f>
        <v>53541279</v>
      </c>
      <c r="CO89" s="5">
        <f>Target_CC[[#This Row],[Est_Sust_POTS Apr]]</f>
        <v>53541279</v>
      </c>
      <c r="CP89" s="5">
        <f>Target_CC[[#This Row],[Est_Sust_POTS Mei]]</f>
        <v>53541279</v>
      </c>
      <c r="CQ89" s="5">
        <f>Target_CC[[#This Row],[Est_Sust_POTS Jun]]</f>
        <v>53541279</v>
      </c>
      <c r="CR89" s="5">
        <f>Target_CC[[#This Row],[Est_Sust_POTS Jul]]</f>
        <v>53541279</v>
      </c>
      <c r="CS89" s="5">
        <f>Target_CC[[#This Row],[Est_Sust_POTS Agu]]</f>
        <v>53541279</v>
      </c>
      <c r="CT89" s="5">
        <f>Target_CC[[#This Row],[Est_Sust_POTS Sep]]</f>
        <v>53541279</v>
      </c>
      <c r="CU89" s="5">
        <f>Target_CC[[#This Row],[Est_Sust_POTS Okt]]</f>
        <v>53541279</v>
      </c>
      <c r="CV89" s="5">
        <f>Target_CC[[#This Row],[Est_Sust_POTS Nov]]</f>
        <v>53541279</v>
      </c>
      <c r="CW89" s="5">
        <f>SUM(Target_CC[[#This Row],[Est_Sust_POTS Jan]:[Est_Sust_POTS Des]])</f>
        <v>667375605</v>
      </c>
      <c r="CX89" s="5"/>
      <c r="CY89" s="5">
        <v>0</v>
      </c>
      <c r="CZ89" s="5">
        <v>18600000</v>
      </c>
      <c r="DA89" s="5">
        <v>0</v>
      </c>
      <c r="DB89" s="5"/>
      <c r="DC89" s="5"/>
      <c r="DD89" s="5"/>
      <c r="DE89" s="5"/>
      <c r="DF89" s="5"/>
      <c r="DG89" s="5"/>
      <c r="DH89" s="5"/>
      <c r="DI89" s="5"/>
      <c r="DJ89" s="5">
        <f>SUM(Target_CC[[#This Row],[BC_Jan]:[BC_Des]])</f>
        <v>18600000</v>
      </c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 t="s">
        <v>160</v>
      </c>
    </row>
    <row r="90" spans="2:128" x14ac:dyDescent="0.3">
      <c r="B90">
        <v>76510267</v>
      </c>
      <c r="C90" t="s">
        <v>247</v>
      </c>
      <c r="D90" t="s">
        <v>157</v>
      </c>
      <c r="E90" t="s">
        <v>157</v>
      </c>
      <c r="F90" t="s">
        <v>158</v>
      </c>
      <c r="G90" t="s">
        <v>25</v>
      </c>
      <c r="H90" t="s">
        <v>159</v>
      </c>
      <c r="I90" t="s">
        <v>31</v>
      </c>
      <c r="J90" s="5">
        <v>41344325939.420425</v>
      </c>
      <c r="K90" s="5">
        <v>554025013.80786586</v>
      </c>
      <c r="L90" s="5">
        <v>708995771.40117788</v>
      </c>
      <c r="M90" s="5">
        <v>2241179506.8791118</v>
      </c>
      <c r="N90" s="5">
        <v>3977322734.3976812</v>
      </c>
      <c r="O90" s="5">
        <v>1335468192.8320982</v>
      </c>
      <c r="P90" s="5">
        <v>1203948872.4162619</v>
      </c>
      <c r="Q90" s="5">
        <v>2584095455.1106887</v>
      </c>
      <c r="R90" s="5">
        <v>2438532912.8204889</v>
      </c>
      <c r="S90" s="5">
        <v>1427725870.913511</v>
      </c>
      <c r="T90" s="5">
        <v>1362198193.6750157</v>
      </c>
      <c r="U90" s="5">
        <v>7469301958.9895706</v>
      </c>
      <c r="V90" s="5">
        <v>1042675476.5554074</v>
      </c>
      <c r="W90" s="5">
        <f>SUM(Target_CC[[#This Row],[Target_Sust_Jan]:[Target_Sust_Des]])</f>
        <v>26345469959.798882</v>
      </c>
      <c r="X90" s="5">
        <v>5906118.0494273901</v>
      </c>
      <c r="Y90" s="5">
        <v>29575987.397428036</v>
      </c>
      <c r="Z90" s="5">
        <v>81503282.516440868</v>
      </c>
      <c r="AA90" s="5">
        <v>502843798.59918499</v>
      </c>
      <c r="AB90" s="5">
        <v>147498261.91796207</v>
      </c>
      <c r="AC90" s="5">
        <v>182379909.41067362</v>
      </c>
      <c r="AD90" s="5">
        <v>428549501.69731855</v>
      </c>
      <c r="AE90" s="5">
        <v>429131857.72753954</v>
      </c>
      <c r="AF90" s="5">
        <v>260861272.78733969</v>
      </c>
      <c r="AG90" s="5">
        <v>158814480.49934697</v>
      </c>
      <c r="AH90" s="5">
        <v>871087632.56635952</v>
      </c>
      <c r="AI90" s="5">
        <v>139279133.40283811</v>
      </c>
      <c r="AJ90" s="5">
        <f>SUM(Target_CC[[#This Row],[Target_Scal_Jan]:[Target_Scal_Des]])</f>
        <v>3237431236.5718598</v>
      </c>
      <c r="AK90" s="5">
        <v>559931131.85729325</v>
      </c>
      <c r="AL90" s="5">
        <v>738571758.79860592</v>
      </c>
      <c r="AM90" s="5">
        <v>2322682789.3955526</v>
      </c>
      <c r="AN90" s="5">
        <v>4480166532.9968662</v>
      </c>
      <c r="AO90" s="5">
        <v>1482966454.7500603</v>
      </c>
      <c r="AP90" s="5">
        <v>1386328781.8269355</v>
      </c>
      <c r="AQ90" s="5">
        <v>3012644956.8080072</v>
      </c>
      <c r="AR90" s="5">
        <v>2867664770.5480285</v>
      </c>
      <c r="AS90" s="5">
        <v>1688587143.7008507</v>
      </c>
      <c r="AT90" s="5">
        <v>1521012674.1743627</v>
      </c>
      <c r="AU90" s="5">
        <v>8340389591.5559301</v>
      </c>
      <c r="AV90" s="5">
        <v>1181954609.9582455</v>
      </c>
      <c r="AW90" s="5">
        <f>SUM(Target_CC[[#This Row],[Target_Jan]:[Target_Des]])</f>
        <v>29582901196.370735</v>
      </c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>
        <f>SUM(Target_CC[[#This Row],[Target_NGTMA_Jan]:[Target_NGTMA_Des]])</f>
        <v>0</v>
      </c>
      <c r="BK90" s="5">
        <v>718062753</v>
      </c>
      <c r="BL90" s="5">
        <v>713261265</v>
      </c>
      <c r="BM90" s="5">
        <v>720854873</v>
      </c>
      <c r="BN90" s="5">
        <f>Target_CC[[#This Row],[Est_Sust_NP Apr]]+Target_CC[[#This Row],[Est_Sust_POTS Apr]]+Target_CC[[#This Row],[BC_Apr]]</f>
        <v>720365556.35000002</v>
      </c>
      <c r="BO90" s="5">
        <f>Target_CC[[#This Row],[Est_Sust_NP Mei]]+Target_CC[[#This Row],[Est_Sust_POTS Mei]]+Target_CC[[#This Row],[BC_Mei]]</f>
        <v>720365556.35000002</v>
      </c>
      <c r="BP90" s="5">
        <f>Target_CC[[#This Row],[Est_Sust_NP Jun]]+Target_CC[[#This Row],[Est_Sust_POTS Jun]]+Target_CC[[#This Row],[BC_Jun]]</f>
        <v>720365556.35000002</v>
      </c>
      <c r="BQ90" s="5">
        <f>Target_CC[[#This Row],[Est_Sust_NP Jul]]+Target_CC[[#This Row],[Est_Sust_POTS Jul]]+Target_CC[[#This Row],[BC_Jul]]</f>
        <v>720365556.35000002</v>
      </c>
      <c r="BR90" s="5">
        <f>Target_CC[[#This Row],[Est_Sust_NP Agu]]+Target_CC[[#This Row],[Est_Sust_POTS Agu]]+Target_CC[[#This Row],[BC_Agu]]</f>
        <v>720365556.35000002</v>
      </c>
      <c r="BS90" s="5">
        <f>Target_CC[[#This Row],[Est_Sust_NP Sep]]+Target_CC[[#This Row],[Est_Sust_POTS Sep]]+Target_CC[[#This Row],[BC_Sep]]</f>
        <v>720365556.35000002</v>
      </c>
      <c r="BT90" s="5">
        <f>Target_CC[[#This Row],[Est_Sust_NP Okt]]+Target_CC[[#This Row],[Est_Sust_POTS Okt]]+Target_CC[[#This Row],[BC_Okt]]</f>
        <v>720365556.35000002</v>
      </c>
      <c r="BU90" s="5">
        <f>Target_CC[[#This Row],[Est_Sust_NP Nov]]+Target_CC[[#This Row],[Est_Sust_POTS Nov]]+Target_CC[[#This Row],[BC_Nov]]</f>
        <v>720365556.35000002</v>
      </c>
      <c r="BV90" s="5">
        <f>Target_CC[[#This Row],[Est_Sust_NP Des]]+Target_CC[[#This Row],[Est_Sust_POTS Des]]+Target_CC[[#This Row],[BC_Des]]</f>
        <v>720365556.35000002</v>
      </c>
      <c r="BW90" s="5">
        <f>SUM(Target_CC[[#This Row],[Real_Jan]:[Real_Des]])</f>
        <v>8635468898.1500015</v>
      </c>
      <c r="BX90" s="5">
        <v>9786333</v>
      </c>
      <c r="BY90" s="5">
        <v>9786333</v>
      </c>
      <c r="BZ90" s="5">
        <v>9786333</v>
      </c>
      <c r="CA90" s="5">
        <f>Target_CC[[#This Row],[Est_Sust_NP Mar]]*95%</f>
        <v>9297016.3499999996</v>
      </c>
      <c r="CB90" s="5">
        <f>Target_CC[[#This Row],[Est_Sust_NP Apr]]</f>
        <v>9297016.3499999996</v>
      </c>
      <c r="CC90" s="5">
        <f>Target_CC[[#This Row],[Est_Sust_NP Mei]]</f>
        <v>9297016.3499999996</v>
      </c>
      <c r="CD90" s="5">
        <f>Target_CC[[#This Row],[Est_Sust_NP Jun]]</f>
        <v>9297016.3499999996</v>
      </c>
      <c r="CE90" s="5">
        <f>Target_CC[[#This Row],[Est_Sust_NP Jul]]</f>
        <v>9297016.3499999996</v>
      </c>
      <c r="CF90" s="5">
        <f>Target_CC[[#This Row],[Est_Sust_NP Agu]]</f>
        <v>9297016.3499999996</v>
      </c>
      <c r="CG90" s="5">
        <f>Target_CC[[#This Row],[Est_Sust_NP Sep]]</f>
        <v>9297016.3499999996</v>
      </c>
      <c r="CH90" s="5">
        <f>Target_CC[[#This Row],[Est_Sust_NP Okt]]</f>
        <v>9297016.3499999996</v>
      </c>
      <c r="CI90" s="5">
        <f>Target_CC[[#This Row],[Est_Sust_NP Nov]]</f>
        <v>9297016.3499999996</v>
      </c>
      <c r="CJ90" s="5">
        <f>SUM(Target_CC[[#This Row],[Est_Sust_NP Jan]:[Est_Sust_NP Des]])</f>
        <v>113032146.14999998</v>
      </c>
      <c r="CK90" s="5">
        <v>708276420</v>
      </c>
      <c r="CL90" s="5">
        <v>703474932</v>
      </c>
      <c r="CM90" s="5">
        <v>711068540</v>
      </c>
      <c r="CN90" s="5">
        <f>Target_CC[[#This Row],[Est_Sust_POTS Mar]]</f>
        <v>711068540</v>
      </c>
      <c r="CO90" s="5">
        <f>Target_CC[[#This Row],[Est_Sust_POTS Apr]]</f>
        <v>711068540</v>
      </c>
      <c r="CP90" s="5">
        <f>Target_CC[[#This Row],[Est_Sust_POTS Mei]]</f>
        <v>711068540</v>
      </c>
      <c r="CQ90" s="5">
        <f>Target_CC[[#This Row],[Est_Sust_POTS Jun]]</f>
        <v>711068540</v>
      </c>
      <c r="CR90" s="5">
        <f>Target_CC[[#This Row],[Est_Sust_POTS Jul]]</f>
        <v>711068540</v>
      </c>
      <c r="CS90" s="5">
        <f>Target_CC[[#This Row],[Est_Sust_POTS Agu]]</f>
        <v>711068540</v>
      </c>
      <c r="CT90" s="5">
        <f>Target_CC[[#This Row],[Est_Sust_POTS Sep]]</f>
        <v>711068540</v>
      </c>
      <c r="CU90" s="5">
        <f>Target_CC[[#This Row],[Est_Sust_POTS Okt]]</f>
        <v>711068540</v>
      </c>
      <c r="CV90" s="5">
        <f>Target_CC[[#This Row],[Est_Sust_POTS Nov]]</f>
        <v>711068540</v>
      </c>
      <c r="CW90" s="5">
        <f>SUM(Target_CC[[#This Row],[Est_Sust_POTS Jan]:[Est_Sust_POTS Des]])</f>
        <v>8522436752</v>
      </c>
      <c r="CX90" s="5"/>
      <c r="CY90" s="5">
        <v>0</v>
      </c>
      <c r="CZ90" s="5">
        <v>0</v>
      </c>
      <c r="DA90" s="5">
        <v>0</v>
      </c>
      <c r="DB90" s="5"/>
      <c r="DC90" s="5"/>
      <c r="DD90" s="5"/>
      <c r="DE90" s="5"/>
      <c r="DF90" s="5"/>
      <c r="DG90" s="5"/>
      <c r="DH90" s="5"/>
      <c r="DI90" s="5"/>
      <c r="DJ90" s="5">
        <f>SUM(Target_CC[[#This Row],[BC_Jan]:[BC_Des]])</f>
        <v>0</v>
      </c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 t="s">
        <v>160</v>
      </c>
    </row>
    <row r="91" spans="2:128" x14ac:dyDescent="0.3">
      <c r="B91">
        <v>76520013</v>
      </c>
      <c r="C91" t="s">
        <v>248</v>
      </c>
      <c r="D91" t="s">
        <v>157</v>
      </c>
      <c r="E91" t="s">
        <v>157</v>
      </c>
      <c r="F91" t="s">
        <v>158</v>
      </c>
      <c r="G91" t="s">
        <v>23</v>
      </c>
      <c r="H91" t="s">
        <v>159</v>
      </c>
      <c r="I91" t="s">
        <v>31</v>
      </c>
      <c r="J91" s="5">
        <v>11848093712</v>
      </c>
      <c r="K91" s="5">
        <v>110617412.14971687</v>
      </c>
      <c r="L91" s="5">
        <v>76721700.283400327</v>
      </c>
      <c r="M91" s="5">
        <v>418711546.17480737</v>
      </c>
      <c r="N91" s="5">
        <v>656999115.4743731</v>
      </c>
      <c r="O91" s="5">
        <v>440300670.21373713</v>
      </c>
      <c r="P91" s="5">
        <v>541856835.92073834</v>
      </c>
      <c r="Q91" s="5">
        <v>551299599.92745066</v>
      </c>
      <c r="R91" s="5">
        <v>1172529861.0328882</v>
      </c>
      <c r="S91" s="5">
        <v>627903160.12736034</v>
      </c>
      <c r="T91" s="5">
        <v>526987030.37336534</v>
      </c>
      <c r="U91" s="5">
        <v>1666211100.7367439</v>
      </c>
      <c r="V91" s="5">
        <v>200161648.12118065</v>
      </c>
      <c r="W91" s="5">
        <f>SUM(Target_CC[[#This Row],[Target_Sust_Jan]:[Target_Sust_Des]])</f>
        <v>6990299680.5357618</v>
      </c>
      <c r="X91" s="5">
        <v>1179223.8223831356</v>
      </c>
      <c r="Y91" s="5">
        <v>3200470.4854680151</v>
      </c>
      <c r="Z91" s="5">
        <v>15226966.575427234</v>
      </c>
      <c r="AA91" s="5">
        <v>83062892.544340849</v>
      </c>
      <c r="AB91" s="5">
        <v>48629824.301629901</v>
      </c>
      <c r="AC91" s="5">
        <v>82083054.283230662</v>
      </c>
      <c r="AD91" s="5">
        <v>91428189.453132987</v>
      </c>
      <c r="AE91" s="5">
        <v>206341245.12351704</v>
      </c>
      <c r="AF91" s="5">
        <v>114724836.80162895</v>
      </c>
      <c r="AG91" s="5">
        <v>61439790.367690504</v>
      </c>
      <c r="AH91" s="5">
        <v>194317473.1809752</v>
      </c>
      <c r="AI91" s="5">
        <v>26737313.303752989</v>
      </c>
      <c r="AJ91" s="5">
        <f>SUM(Target_CC[[#This Row],[Target_Scal_Jan]:[Target_Scal_Des]])</f>
        <v>928371280.24317753</v>
      </c>
      <c r="AK91" s="5">
        <v>111796635.9721</v>
      </c>
      <c r="AL91" s="5">
        <v>79922170.768868342</v>
      </c>
      <c r="AM91" s="5">
        <v>433938512.7502346</v>
      </c>
      <c r="AN91" s="5">
        <v>740062008.01871395</v>
      </c>
      <c r="AO91" s="5">
        <v>488930494.51536703</v>
      </c>
      <c r="AP91" s="5">
        <v>623939890.203969</v>
      </c>
      <c r="AQ91" s="5">
        <v>642727789.38058364</v>
      </c>
      <c r="AR91" s="5">
        <v>1378871106.1564052</v>
      </c>
      <c r="AS91" s="5">
        <v>742627996.92898929</v>
      </c>
      <c r="AT91" s="5">
        <v>588426820.74105585</v>
      </c>
      <c r="AU91" s="5">
        <v>1860528573.9177191</v>
      </c>
      <c r="AV91" s="5">
        <v>226898961.42493364</v>
      </c>
      <c r="AW91" s="5">
        <f>SUM(Target_CC[[#This Row],[Target_Jan]:[Target_Des]])</f>
        <v>7918670960.7789392</v>
      </c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>
        <f>SUM(Target_CC[[#This Row],[Target_NGTMA_Jan]:[Target_NGTMA_Des]])</f>
        <v>0</v>
      </c>
      <c r="BK91" s="5">
        <v>126202961</v>
      </c>
      <c r="BL91" s="5">
        <v>121399533</v>
      </c>
      <c r="BM91" s="5">
        <v>1080923906</v>
      </c>
      <c r="BN91" s="5">
        <f>Target_CC[[#This Row],[Est_Sust_NP Apr]]+Target_CC[[#This Row],[Est_Sust_POTS Apr]]+Target_CC[[#This Row],[BC_Apr]]</f>
        <v>137676745.84999999</v>
      </c>
      <c r="BO91" s="5">
        <f>Target_CC[[#This Row],[Est_Sust_NP Mei]]+Target_CC[[#This Row],[Est_Sust_POTS Mei]]+Target_CC[[#This Row],[BC_Mei]]</f>
        <v>135553645.84999999</v>
      </c>
      <c r="BP91" s="5">
        <f>Target_CC[[#This Row],[Est_Sust_NP Jun]]+Target_CC[[#This Row],[Est_Sust_POTS Jun]]+Target_CC[[#This Row],[BC_Jun]]</f>
        <v>135553645.84999999</v>
      </c>
      <c r="BQ91" s="5">
        <f>Target_CC[[#This Row],[Est_Sust_NP Jul]]+Target_CC[[#This Row],[Est_Sust_POTS Jul]]+Target_CC[[#This Row],[BC_Jul]]</f>
        <v>135553645.84999999</v>
      </c>
      <c r="BR91" s="5">
        <f>Target_CC[[#This Row],[Est_Sust_NP Agu]]+Target_CC[[#This Row],[Est_Sust_POTS Agu]]+Target_CC[[#This Row],[BC_Agu]]</f>
        <v>135553645.84999999</v>
      </c>
      <c r="BS91" s="5">
        <f>Target_CC[[#This Row],[Est_Sust_NP Sep]]+Target_CC[[#This Row],[Est_Sust_POTS Sep]]+Target_CC[[#This Row],[BC_Sep]]</f>
        <v>135553645.84999999</v>
      </c>
      <c r="BT91" s="5">
        <f>Target_CC[[#This Row],[Est_Sust_NP Okt]]+Target_CC[[#This Row],[Est_Sust_POTS Okt]]+Target_CC[[#This Row],[BC_Okt]]</f>
        <v>135553645.84999999</v>
      </c>
      <c r="BU91" s="5">
        <f>Target_CC[[#This Row],[Est_Sust_NP Nov]]+Target_CC[[#This Row],[Est_Sust_POTS Nov]]+Target_CC[[#This Row],[BC_Nov]]</f>
        <v>135553645.84999999</v>
      </c>
      <c r="BV91" s="5">
        <f>Target_CC[[#This Row],[Est_Sust_NP Des]]+Target_CC[[#This Row],[Est_Sust_POTS Des]]+Target_CC[[#This Row],[BC_Des]]</f>
        <v>135553645.84999999</v>
      </c>
      <c r="BW91" s="5">
        <f>SUM(Target_CC[[#This Row],[Real_Jan]:[Real_Des]])</f>
        <v>2550632312.6499991</v>
      </c>
      <c r="BX91" s="5">
        <v>76543591</v>
      </c>
      <c r="BY91" s="5">
        <v>73630049</v>
      </c>
      <c r="BZ91" s="5">
        <v>92194103</v>
      </c>
      <c r="CA91" s="5">
        <f>Target_CC[[#This Row],[Est_Sust_NP Mar]]*95%</f>
        <v>87584397.849999994</v>
      </c>
      <c r="CB91" s="5">
        <f>Target_CC[[#This Row],[Est_Sust_NP Apr]]</f>
        <v>87584397.849999994</v>
      </c>
      <c r="CC91" s="5">
        <f>Target_CC[[#This Row],[Est_Sust_NP Mei]]</f>
        <v>87584397.849999994</v>
      </c>
      <c r="CD91" s="5">
        <f>Target_CC[[#This Row],[Est_Sust_NP Jun]]</f>
        <v>87584397.849999994</v>
      </c>
      <c r="CE91" s="5">
        <f>Target_CC[[#This Row],[Est_Sust_NP Jul]]</f>
        <v>87584397.849999994</v>
      </c>
      <c r="CF91" s="5">
        <f>Target_CC[[#This Row],[Est_Sust_NP Agu]]</f>
        <v>87584397.849999994</v>
      </c>
      <c r="CG91" s="5">
        <f>Target_CC[[#This Row],[Est_Sust_NP Sep]]</f>
        <v>87584397.849999994</v>
      </c>
      <c r="CH91" s="5">
        <f>Target_CC[[#This Row],[Est_Sust_NP Okt]]</f>
        <v>87584397.849999994</v>
      </c>
      <c r="CI91" s="5">
        <f>Target_CC[[#This Row],[Est_Sust_NP Nov]]</f>
        <v>87584397.849999994</v>
      </c>
      <c r="CJ91" s="5">
        <f>SUM(Target_CC[[#This Row],[Est_Sust_NP Jan]:[Est_Sust_NP Des]])</f>
        <v>1030627323.6500002</v>
      </c>
      <c r="CK91" s="5">
        <v>49659370</v>
      </c>
      <c r="CL91" s="5">
        <v>47789301</v>
      </c>
      <c r="CM91" s="5">
        <v>47969248</v>
      </c>
      <c r="CN91" s="5">
        <f>Target_CC[[#This Row],[Est_Sust_POTS Mar]]</f>
        <v>47969248</v>
      </c>
      <c r="CO91" s="5">
        <f>Target_CC[[#This Row],[Est_Sust_POTS Apr]]</f>
        <v>47969248</v>
      </c>
      <c r="CP91" s="5">
        <f>Target_CC[[#This Row],[Est_Sust_POTS Mei]]</f>
        <v>47969248</v>
      </c>
      <c r="CQ91" s="5">
        <f>Target_CC[[#This Row],[Est_Sust_POTS Jun]]</f>
        <v>47969248</v>
      </c>
      <c r="CR91" s="5">
        <f>Target_CC[[#This Row],[Est_Sust_POTS Jul]]</f>
        <v>47969248</v>
      </c>
      <c r="CS91" s="5">
        <f>Target_CC[[#This Row],[Est_Sust_POTS Agu]]</f>
        <v>47969248</v>
      </c>
      <c r="CT91" s="5">
        <f>Target_CC[[#This Row],[Est_Sust_POTS Sep]]</f>
        <v>47969248</v>
      </c>
      <c r="CU91" s="5">
        <f>Target_CC[[#This Row],[Est_Sust_POTS Okt]]</f>
        <v>47969248</v>
      </c>
      <c r="CV91" s="5">
        <f>Target_CC[[#This Row],[Est_Sust_POTS Nov]]</f>
        <v>47969248</v>
      </c>
      <c r="CW91" s="5">
        <f>SUM(Target_CC[[#This Row],[Est_Sust_POTS Jan]:[Est_Sust_POTS Des]])</f>
        <v>577141151</v>
      </c>
      <c r="CX91" s="5"/>
      <c r="CY91" s="5">
        <v>0</v>
      </c>
      <c r="CZ91" s="5">
        <v>962290473</v>
      </c>
      <c r="DA91" s="5">
        <v>2123100</v>
      </c>
      <c r="DB91" s="5"/>
      <c r="DC91" s="5"/>
      <c r="DD91" s="5"/>
      <c r="DE91" s="5"/>
      <c r="DF91" s="5"/>
      <c r="DG91" s="5"/>
      <c r="DH91" s="5"/>
      <c r="DI91" s="5"/>
      <c r="DJ91" s="5">
        <f>SUM(Target_CC[[#This Row],[BC_Jan]:[BC_Des]])</f>
        <v>964413573</v>
      </c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 t="s">
        <v>160</v>
      </c>
    </row>
    <row r="92" spans="2:128" x14ac:dyDescent="0.3">
      <c r="B92">
        <v>76510202</v>
      </c>
      <c r="C92" t="s">
        <v>249</v>
      </c>
      <c r="D92" t="s">
        <v>157</v>
      </c>
      <c r="E92" t="s">
        <v>157</v>
      </c>
      <c r="F92" t="s">
        <v>158</v>
      </c>
      <c r="G92" t="s">
        <v>23</v>
      </c>
      <c r="H92" t="s">
        <v>159</v>
      </c>
      <c r="I92" t="s">
        <v>31</v>
      </c>
      <c r="J92" s="5">
        <v>1352235940</v>
      </c>
      <c r="K92" s="5">
        <v>53027220.021059871</v>
      </c>
      <c r="L92" s="5">
        <v>74853464.095221087</v>
      </c>
      <c r="M92" s="5">
        <v>162841946.52924222</v>
      </c>
      <c r="N92" s="5">
        <v>56260397.355879776</v>
      </c>
      <c r="O92" s="5">
        <v>90771381.102695003</v>
      </c>
      <c r="P92" s="5">
        <v>96802492.445709184</v>
      </c>
      <c r="Q92" s="5">
        <v>89506396.294084191</v>
      </c>
      <c r="R92" s="5">
        <v>35924000.266247571</v>
      </c>
      <c r="S92" s="5">
        <v>207450477.34147435</v>
      </c>
      <c r="T92" s="5">
        <v>82037515.777849227</v>
      </c>
      <c r="U92" s="5">
        <v>153240716.68342111</v>
      </c>
      <c r="V92" s="5">
        <v>85944179.068430871</v>
      </c>
      <c r="W92" s="5">
        <f>SUM(Target_CC[[#This Row],[Target_Sust_Jan]:[Target_Sust_Des]])</f>
        <v>1188660186.9813144</v>
      </c>
      <c r="X92" s="5">
        <v>565290.39929945767</v>
      </c>
      <c r="Y92" s="5">
        <v>3122536.4099970013</v>
      </c>
      <c r="Z92" s="5">
        <v>5921950.0859980881</v>
      </c>
      <c r="AA92" s="5">
        <v>7112873.1074458137</v>
      </c>
      <c r="AB92" s="5">
        <v>10025413.571361452</v>
      </c>
      <c r="AC92" s="5">
        <v>14664102.610556483</v>
      </c>
      <c r="AD92" s="5">
        <v>14843848.533029318</v>
      </c>
      <c r="AE92" s="5">
        <v>6321888.4150423929</v>
      </c>
      <c r="AF92" s="5">
        <v>37903491.603057474</v>
      </c>
      <c r="AG92" s="5">
        <v>9564500.6066014618</v>
      </c>
      <c r="AH92" s="5">
        <v>17871294.244287252</v>
      </c>
      <c r="AI92" s="5">
        <v>11480303.364585087</v>
      </c>
      <c r="AJ92" s="5">
        <f>SUM(Target_CC[[#This Row],[Target_Scal_Jan]:[Target_Scal_Des]])</f>
        <v>139397492.95126128</v>
      </c>
      <c r="AK92" s="5">
        <v>53592510.420359328</v>
      </c>
      <c r="AL92" s="5">
        <v>77976000.505218089</v>
      </c>
      <c r="AM92" s="5">
        <v>168763896.61524031</v>
      </c>
      <c r="AN92" s="5">
        <v>63373270.46332559</v>
      </c>
      <c r="AO92" s="5">
        <v>100796794.67405646</v>
      </c>
      <c r="AP92" s="5">
        <v>111466595.05626567</v>
      </c>
      <c r="AQ92" s="5">
        <v>104350244.82711351</v>
      </c>
      <c r="AR92" s="5">
        <v>42245888.681289963</v>
      </c>
      <c r="AS92" s="5">
        <v>245353968.94453183</v>
      </c>
      <c r="AT92" s="5">
        <v>91602016.384450689</v>
      </c>
      <c r="AU92" s="5">
        <v>171112010.92770836</v>
      </c>
      <c r="AV92" s="5">
        <v>97424482.433015957</v>
      </c>
      <c r="AW92" s="5">
        <f>SUM(Target_CC[[#This Row],[Target_Jan]:[Target_Des]])</f>
        <v>1328057679.9325757</v>
      </c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>
        <f>SUM(Target_CC[[#This Row],[Target_NGTMA_Jan]:[Target_NGTMA_Des]])</f>
        <v>0</v>
      </c>
      <c r="BK92" s="5">
        <v>51625728</v>
      </c>
      <c r="BL92" s="5">
        <v>68702026</v>
      </c>
      <c r="BM92" s="5">
        <v>250644669</v>
      </c>
      <c r="BN92" s="5">
        <f>Target_CC[[#This Row],[Est_Sust_NP Apr]]+Target_CC[[#This Row],[Est_Sust_POTS Apr]]+Target_CC[[#This Row],[BC_Apr]]</f>
        <v>57990430</v>
      </c>
      <c r="BO92" s="5">
        <f>Target_CC[[#This Row],[Est_Sust_NP Mei]]+Target_CC[[#This Row],[Est_Sust_POTS Mei]]+Target_CC[[#This Row],[BC_Mei]]</f>
        <v>57990430</v>
      </c>
      <c r="BP92" s="5">
        <f>Target_CC[[#This Row],[Est_Sust_NP Jun]]+Target_CC[[#This Row],[Est_Sust_POTS Jun]]+Target_CC[[#This Row],[BC_Jun]]</f>
        <v>57990430</v>
      </c>
      <c r="BQ92" s="5">
        <f>Target_CC[[#This Row],[Est_Sust_NP Jul]]+Target_CC[[#This Row],[Est_Sust_POTS Jul]]+Target_CC[[#This Row],[BC_Jul]]</f>
        <v>57990430</v>
      </c>
      <c r="BR92" s="5">
        <f>Target_CC[[#This Row],[Est_Sust_NP Agu]]+Target_CC[[#This Row],[Est_Sust_POTS Agu]]+Target_CC[[#This Row],[BC_Agu]]</f>
        <v>57990430</v>
      </c>
      <c r="BS92" s="5">
        <f>Target_CC[[#This Row],[Est_Sust_NP Sep]]+Target_CC[[#This Row],[Est_Sust_POTS Sep]]+Target_CC[[#This Row],[BC_Sep]]</f>
        <v>57990430</v>
      </c>
      <c r="BT92" s="5">
        <f>Target_CC[[#This Row],[Est_Sust_NP Okt]]+Target_CC[[#This Row],[Est_Sust_POTS Okt]]+Target_CC[[#This Row],[BC_Okt]]</f>
        <v>57990430</v>
      </c>
      <c r="BU92" s="5">
        <f>Target_CC[[#This Row],[Est_Sust_NP Nov]]+Target_CC[[#This Row],[Est_Sust_POTS Nov]]+Target_CC[[#This Row],[BC_Nov]]</f>
        <v>57990430</v>
      </c>
      <c r="BV92" s="5">
        <f>Target_CC[[#This Row],[Est_Sust_NP Des]]+Target_CC[[#This Row],[Est_Sust_POTS Des]]+Target_CC[[#This Row],[BC_Des]]</f>
        <v>57990430</v>
      </c>
      <c r="BW92" s="5">
        <f>SUM(Target_CC[[#This Row],[Real_Jan]:[Real_Des]])</f>
        <v>892886293</v>
      </c>
      <c r="BX92" s="5">
        <v>0</v>
      </c>
      <c r="BY92" s="5">
        <v>19262720</v>
      </c>
      <c r="BZ92" s="5">
        <v>9631360</v>
      </c>
      <c r="CA92" s="5">
        <f>Target_CC[[#This Row],[Est_Sust_NP Mar]]*95%</f>
        <v>9149792</v>
      </c>
      <c r="CB92" s="5">
        <f>Target_CC[[#This Row],[Est_Sust_NP Apr]]</f>
        <v>9149792</v>
      </c>
      <c r="CC92" s="5">
        <f>Target_CC[[#This Row],[Est_Sust_NP Mei]]</f>
        <v>9149792</v>
      </c>
      <c r="CD92" s="5">
        <f>Target_CC[[#This Row],[Est_Sust_NP Jun]]</f>
        <v>9149792</v>
      </c>
      <c r="CE92" s="5">
        <f>Target_CC[[#This Row],[Est_Sust_NP Jul]]</f>
        <v>9149792</v>
      </c>
      <c r="CF92" s="5">
        <f>Target_CC[[#This Row],[Est_Sust_NP Agu]]</f>
        <v>9149792</v>
      </c>
      <c r="CG92" s="5">
        <f>Target_CC[[#This Row],[Est_Sust_NP Sep]]</f>
        <v>9149792</v>
      </c>
      <c r="CH92" s="5">
        <f>Target_CC[[#This Row],[Est_Sust_NP Okt]]</f>
        <v>9149792</v>
      </c>
      <c r="CI92" s="5">
        <f>Target_CC[[#This Row],[Est_Sust_NP Nov]]</f>
        <v>9149792</v>
      </c>
      <c r="CJ92" s="5">
        <f>SUM(Target_CC[[#This Row],[Est_Sust_NP Jan]:[Est_Sust_NP Des]])</f>
        <v>111242208</v>
      </c>
      <c r="CK92" s="5">
        <v>51625728</v>
      </c>
      <c r="CL92" s="5">
        <v>49439306</v>
      </c>
      <c r="CM92" s="5">
        <v>48840638</v>
      </c>
      <c r="CN92" s="5">
        <f>Target_CC[[#This Row],[Est_Sust_POTS Mar]]</f>
        <v>48840638</v>
      </c>
      <c r="CO92" s="5">
        <f>Target_CC[[#This Row],[Est_Sust_POTS Apr]]</f>
        <v>48840638</v>
      </c>
      <c r="CP92" s="5">
        <f>Target_CC[[#This Row],[Est_Sust_POTS Mei]]</f>
        <v>48840638</v>
      </c>
      <c r="CQ92" s="5">
        <f>Target_CC[[#This Row],[Est_Sust_POTS Jun]]</f>
        <v>48840638</v>
      </c>
      <c r="CR92" s="5">
        <f>Target_CC[[#This Row],[Est_Sust_POTS Jul]]</f>
        <v>48840638</v>
      </c>
      <c r="CS92" s="5">
        <f>Target_CC[[#This Row],[Est_Sust_POTS Agu]]</f>
        <v>48840638</v>
      </c>
      <c r="CT92" s="5">
        <f>Target_CC[[#This Row],[Est_Sust_POTS Sep]]</f>
        <v>48840638</v>
      </c>
      <c r="CU92" s="5">
        <f>Target_CC[[#This Row],[Est_Sust_POTS Okt]]</f>
        <v>48840638</v>
      </c>
      <c r="CV92" s="5">
        <f>Target_CC[[#This Row],[Est_Sust_POTS Nov]]</f>
        <v>48840638</v>
      </c>
      <c r="CW92" s="5">
        <f>SUM(Target_CC[[#This Row],[Est_Sust_POTS Jan]:[Est_Sust_POTS Des]])</f>
        <v>589471414</v>
      </c>
      <c r="CX92" s="5"/>
      <c r="CY92" s="5">
        <v>0</v>
      </c>
      <c r="CZ92" s="5">
        <v>192172671</v>
      </c>
      <c r="DA92" s="5">
        <v>0</v>
      </c>
      <c r="DB92" s="5"/>
      <c r="DC92" s="5"/>
      <c r="DD92" s="5"/>
      <c r="DE92" s="5"/>
      <c r="DF92" s="5"/>
      <c r="DG92" s="5"/>
      <c r="DH92" s="5"/>
      <c r="DI92" s="5"/>
      <c r="DJ92" s="5">
        <f>SUM(Target_CC[[#This Row],[BC_Jan]:[BC_Des]])</f>
        <v>192172671</v>
      </c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 t="s">
        <v>160</v>
      </c>
    </row>
    <row r="93" spans="2:128" x14ac:dyDescent="0.3">
      <c r="B93">
        <v>76510212</v>
      </c>
      <c r="C93" t="s">
        <v>250</v>
      </c>
      <c r="D93" t="s">
        <v>157</v>
      </c>
      <c r="E93" t="s">
        <v>157</v>
      </c>
      <c r="F93" t="s">
        <v>158</v>
      </c>
      <c r="G93" t="s">
        <v>23</v>
      </c>
      <c r="H93" t="s">
        <v>159</v>
      </c>
      <c r="I93" t="s">
        <v>31</v>
      </c>
      <c r="J93" s="5">
        <v>2057514085</v>
      </c>
      <c r="K93" s="5">
        <v>109768565.55821897</v>
      </c>
      <c r="L93" s="5">
        <v>153782357.90802026</v>
      </c>
      <c r="M93" s="5">
        <v>175526855.34925231</v>
      </c>
      <c r="N93" s="5">
        <v>116972172.77303593</v>
      </c>
      <c r="O93" s="5">
        <v>297383627.79839802</v>
      </c>
      <c r="P93" s="5">
        <v>69395341.2767542</v>
      </c>
      <c r="Q93" s="5">
        <v>241244227.06479606</v>
      </c>
      <c r="R93" s="5">
        <v>76602329.946219489</v>
      </c>
      <c r="S93" s="5">
        <v>38356349.821459003</v>
      </c>
      <c r="T93" s="5">
        <v>359843553.18433106</v>
      </c>
      <c r="U93" s="5">
        <v>94808660.024908781</v>
      </c>
      <c r="V93" s="5">
        <v>183866194.17950433</v>
      </c>
      <c r="W93" s="5">
        <f>SUM(Target_CC[[#This Row],[Target_Sust_Jan]:[Target_Sust_Des]])</f>
        <v>1917550234.8848984</v>
      </c>
      <c r="X93" s="5">
        <v>1170174.7938189209</v>
      </c>
      <c r="Y93" s="5">
        <v>6415080.6858067811</v>
      </c>
      <c r="Z93" s="5">
        <v>6383252.5850077271</v>
      </c>
      <c r="AA93" s="5">
        <v>14788523.742089778</v>
      </c>
      <c r="AB93" s="5">
        <v>32845086.433770776</v>
      </c>
      <c r="AC93" s="5">
        <v>10512336.815579757</v>
      </c>
      <c r="AD93" s="5">
        <v>40008233.090423793</v>
      </c>
      <c r="AE93" s="5">
        <v>13480441.450370923</v>
      </c>
      <c r="AF93" s="5">
        <v>7008128.4073813483</v>
      </c>
      <c r="AG93" s="5">
        <v>41953048.554432869</v>
      </c>
      <c r="AH93" s="5">
        <v>11056809.814535722</v>
      </c>
      <c r="AI93" s="5">
        <v>24560589.333126545</v>
      </c>
      <c r="AJ93" s="5">
        <f>SUM(Target_CC[[#This Row],[Target_Scal_Jan]:[Target_Scal_Des]])</f>
        <v>210181705.70634496</v>
      </c>
      <c r="AK93" s="5">
        <v>110938740.35203789</v>
      </c>
      <c r="AL93" s="5">
        <v>160197438.59382704</v>
      </c>
      <c r="AM93" s="5">
        <v>181910107.93426004</v>
      </c>
      <c r="AN93" s="5">
        <v>131760696.51512571</v>
      </c>
      <c r="AO93" s="5">
        <v>330228714.23216879</v>
      </c>
      <c r="AP93" s="5">
        <v>79907678.092333958</v>
      </c>
      <c r="AQ93" s="5">
        <v>281252460.15521985</v>
      </c>
      <c r="AR93" s="5">
        <v>90082771.396590412</v>
      </c>
      <c r="AS93" s="5">
        <v>45364478.228840351</v>
      </c>
      <c r="AT93" s="5">
        <v>401796601.73876393</v>
      </c>
      <c r="AU93" s="5">
        <v>105865469.8394445</v>
      </c>
      <c r="AV93" s="5">
        <v>208426783.51263088</v>
      </c>
      <c r="AW93" s="5">
        <f>SUM(Target_CC[[#This Row],[Target_Jan]:[Target_Des]])</f>
        <v>2127731940.5912435</v>
      </c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>
        <f>SUM(Target_CC[[#This Row],[Target_NGTMA_Jan]:[Target_NGTMA_Des]])</f>
        <v>0</v>
      </c>
      <c r="BK93" s="5">
        <v>113348150</v>
      </c>
      <c r="BL93" s="5">
        <v>111618586</v>
      </c>
      <c r="BM93" s="5">
        <v>111495669</v>
      </c>
      <c r="BN93" s="5">
        <f>Target_CC[[#This Row],[Est_Sust_NP Apr]]+Target_CC[[#This Row],[Est_Sust_POTS Apr]]+Target_CC[[#This Row],[BC_Apr]]</f>
        <v>111173819</v>
      </c>
      <c r="BO93" s="5">
        <f>Target_CC[[#This Row],[Est_Sust_NP Mei]]+Target_CC[[#This Row],[Est_Sust_POTS Mei]]+Target_CC[[#This Row],[BC_Mei]]</f>
        <v>111173819</v>
      </c>
      <c r="BP93" s="5">
        <f>Target_CC[[#This Row],[Est_Sust_NP Jun]]+Target_CC[[#This Row],[Est_Sust_POTS Jun]]+Target_CC[[#This Row],[BC_Jun]]</f>
        <v>111173819</v>
      </c>
      <c r="BQ93" s="5">
        <f>Target_CC[[#This Row],[Est_Sust_NP Jul]]+Target_CC[[#This Row],[Est_Sust_POTS Jul]]+Target_CC[[#This Row],[BC_Jul]]</f>
        <v>111173819</v>
      </c>
      <c r="BR93" s="5">
        <f>Target_CC[[#This Row],[Est_Sust_NP Agu]]+Target_CC[[#This Row],[Est_Sust_POTS Agu]]+Target_CC[[#This Row],[BC_Agu]]</f>
        <v>111173819</v>
      </c>
      <c r="BS93" s="5">
        <f>Target_CC[[#This Row],[Est_Sust_NP Sep]]+Target_CC[[#This Row],[Est_Sust_POTS Sep]]+Target_CC[[#This Row],[BC_Sep]]</f>
        <v>111173819</v>
      </c>
      <c r="BT93" s="5">
        <f>Target_CC[[#This Row],[Est_Sust_NP Okt]]+Target_CC[[#This Row],[Est_Sust_POTS Okt]]+Target_CC[[#This Row],[BC_Okt]]</f>
        <v>111173819</v>
      </c>
      <c r="BU93" s="5">
        <f>Target_CC[[#This Row],[Est_Sust_NP Nov]]+Target_CC[[#This Row],[Est_Sust_POTS Nov]]+Target_CC[[#This Row],[BC_Nov]]</f>
        <v>111173819</v>
      </c>
      <c r="BV93" s="5">
        <f>Target_CC[[#This Row],[Est_Sust_NP Des]]+Target_CC[[#This Row],[Est_Sust_POTS Des]]+Target_CC[[#This Row],[BC_Des]]</f>
        <v>111173819</v>
      </c>
      <c r="BW93" s="5">
        <f>SUM(Target_CC[[#This Row],[Real_Jan]:[Real_Des]])</f>
        <v>1337026776</v>
      </c>
      <c r="BX93" s="5">
        <v>6437000</v>
      </c>
      <c r="BY93" s="5">
        <v>6437000</v>
      </c>
      <c r="BZ93" s="5">
        <v>6437000</v>
      </c>
      <c r="CA93" s="5">
        <f>Target_CC[[#This Row],[Est_Sust_NP Mar]]*95%</f>
        <v>6115150</v>
      </c>
      <c r="CB93" s="5">
        <f>Target_CC[[#This Row],[Est_Sust_NP Apr]]</f>
        <v>6115150</v>
      </c>
      <c r="CC93" s="5">
        <f>Target_CC[[#This Row],[Est_Sust_NP Mei]]</f>
        <v>6115150</v>
      </c>
      <c r="CD93" s="5">
        <f>Target_CC[[#This Row],[Est_Sust_NP Jun]]</f>
        <v>6115150</v>
      </c>
      <c r="CE93" s="5">
        <f>Target_CC[[#This Row],[Est_Sust_NP Jul]]</f>
        <v>6115150</v>
      </c>
      <c r="CF93" s="5">
        <f>Target_CC[[#This Row],[Est_Sust_NP Agu]]</f>
        <v>6115150</v>
      </c>
      <c r="CG93" s="5">
        <f>Target_CC[[#This Row],[Est_Sust_NP Sep]]</f>
        <v>6115150</v>
      </c>
      <c r="CH93" s="5">
        <f>Target_CC[[#This Row],[Est_Sust_NP Okt]]</f>
        <v>6115150</v>
      </c>
      <c r="CI93" s="5">
        <f>Target_CC[[#This Row],[Est_Sust_NP Nov]]</f>
        <v>6115150</v>
      </c>
      <c r="CJ93" s="5">
        <f>SUM(Target_CC[[#This Row],[Est_Sust_NP Jan]:[Est_Sust_NP Des]])</f>
        <v>74347350</v>
      </c>
      <c r="CK93" s="5">
        <v>106911150</v>
      </c>
      <c r="CL93" s="5">
        <v>105181586</v>
      </c>
      <c r="CM93" s="5">
        <v>105058669</v>
      </c>
      <c r="CN93" s="5">
        <f>Target_CC[[#This Row],[Est_Sust_POTS Mar]]</f>
        <v>105058669</v>
      </c>
      <c r="CO93" s="5">
        <f>Target_CC[[#This Row],[Est_Sust_POTS Apr]]</f>
        <v>105058669</v>
      </c>
      <c r="CP93" s="5">
        <f>Target_CC[[#This Row],[Est_Sust_POTS Mei]]</f>
        <v>105058669</v>
      </c>
      <c r="CQ93" s="5">
        <f>Target_CC[[#This Row],[Est_Sust_POTS Jun]]</f>
        <v>105058669</v>
      </c>
      <c r="CR93" s="5">
        <f>Target_CC[[#This Row],[Est_Sust_POTS Jul]]</f>
        <v>105058669</v>
      </c>
      <c r="CS93" s="5">
        <f>Target_CC[[#This Row],[Est_Sust_POTS Agu]]</f>
        <v>105058669</v>
      </c>
      <c r="CT93" s="5">
        <f>Target_CC[[#This Row],[Est_Sust_POTS Sep]]</f>
        <v>105058669</v>
      </c>
      <c r="CU93" s="5">
        <f>Target_CC[[#This Row],[Est_Sust_POTS Okt]]</f>
        <v>105058669</v>
      </c>
      <c r="CV93" s="5">
        <f>Target_CC[[#This Row],[Est_Sust_POTS Nov]]</f>
        <v>105058669</v>
      </c>
      <c r="CW93" s="5">
        <f>SUM(Target_CC[[#This Row],[Est_Sust_POTS Jan]:[Est_Sust_POTS Des]])</f>
        <v>1262679426</v>
      </c>
      <c r="CX93" s="5"/>
      <c r="CY93" s="5">
        <v>0</v>
      </c>
      <c r="CZ93" s="5">
        <v>0</v>
      </c>
      <c r="DA93" s="5">
        <v>0</v>
      </c>
      <c r="DB93" s="5"/>
      <c r="DC93" s="5"/>
      <c r="DD93" s="5"/>
      <c r="DE93" s="5"/>
      <c r="DF93" s="5"/>
      <c r="DG93" s="5"/>
      <c r="DH93" s="5"/>
      <c r="DI93" s="5"/>
      <c r="DJ93" s="5">
        <f>SUM(Target_CC[[#This Row],[BC_Jan]:[BC_Des]])</f>
        <v>0</v>
      </c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 t="s">
        <v>160</v>
      </c>
    </row>
    <row r="94" spans="2:128" x14ac:dyDescent="0.3">
      <c r="B94">
        <v>76510221</v>
      </c>
      <c r="C94" t="s">
        <v>251</v>
      </c>
      <c r="D94" t="s">
        <v>157</v>
      </c>
      <c r="E94" t="s">
        <v>157</v>
      </c>
      <c r="F94" t="s">
        <v>158</v>
      </c>
      <c r="G94" t="s">
        <v>23</v>
      </c>
      <c r="H94" t="s">
        <v>159</v>
      </c>
      <c r="I94" t="s">
        <v>31</v>
      </c>
      <c r="J94" s="5">
        <v>3474672158</v>
      </c>
      <c r="K94" s="5">
        <v>24900939.01245914</v>
      </c>
      <c r="L94" s="5">
        <v>8648661.7928107549</v>
      </c>
      <c r="M94" s="5">
        <v>1111911268.6313355</v>
      </c>
      <c r="N94" s="5">
        <v>16433174.67679658</v>
      </c>
      <c r="O94" s="5">
        <v>23699292.211207736</v>
      </c>
      <c r="P94" s="5">
        <v>117298276.13575061</v>
      </c>
      <c r="Q94" s="5">
        <v>25497610.562889177</v>
      </c>
      <c r="R94" s="5">
        <v>9959089.2543915845</v>
      </c>
      <c r="S94" s="5">
        <v>443259228.33714586</v>
      </c>
      <c r="T94" s="5">
        <v>342542866.38597947</v>
      </c>
      <c r="U94" s="5">
        <v>12588322.874406371</v>
      </c>
      <c r="V94" s="5">
        <v>24413033.760964446</v>
      </c>
      <c r="W94" s="5">
        <f>SUM(Target_CC[[#This Row],[Target_Sust_Jan]:[Target_Sust_Des]])</f>
        <v>2161151763.636137</v>
      </c>
      <c r="X94" s="5">
        <v>265453.51145494729</v>
      </c>
      <c r="Y94" s="5">
        <v>360781.71761626936</v>
      </c>
      <c r="Z94" s="5">
        <v>40436037.355467796</v>
      </c>
      <c r="AA94" s="5">
        <v>2077608.6149759497</v>
      </c>
      <c r="AB94" s="5">
        <v>2617512.2916450649</v>
      </c>
      <c r="AC94" s="5">
        <v>17768901.54208295</v>
      </c>
      <c r="AD94" s="5">
        <v>4228554.4365583025</v>
      </c>
      <c r="AE94" s="5">
        <v>1752595.7720489632</v>
      </c>
      <c r="AF94" s="5">
        <v>80988352.760448515</v>
      </c>
      <c r="AG94" s="5">
        <v>39936014.910635769</v>
      </c>
      <c r="AH94" s="5">
        <v>1468079.939846348</v>
      </c>
      <c r="AI94" s="5">
        <v>3261058.9415552206</v>
      </c>
      <c r="AJ94" s="5">
        <f>SUM(Target_CC[[#This Row],[Target_Scal_Jan]:[Target_Scal_Des]])</f>
        <v>195160951.79433611</v>
      </c>
      <c r="AK94" s="5">
        <v>25166392.523914088</v>
      </c>
      <c r="AL94" s="5">
        <v>9009443.5104270242</v>
      </c>
      <c r="AM94" s="5">
        <v>1152347305.9868033</v>
      </c>
      <c r="AN94" s="5">
        <v>18510783.291772529</v>
      </c>
      <c r="AO94" s="5">
        <v>26316804.502852801</v>
      </c>
      <c r="AP94" s="5">
        <v>135067177.67783356</v>
      </c>
      <c r="AQ94" s="5">
        <v>29726164.99944748</v>
      </c>
      <c r="AR94" s="5">
        <v>11711685.026440548</v>
      </c>
      <c r="AS94" s="5">
        <v>524247581.09759438</v>
      </c>
      <c r="AT94" s="5">
        <v>382478881.29661524</v>
      </c>
      <c r="AU94" s="5">
        <v>14056402.814252719</v>
      </c>
      <c r="AV94" s="5">
        <v>27674092.702519666</v>
      </c>
      <c r="AW94" s="5">
        <f>SUM(Target_CC[[#This Row],[Target_Jan]:[Target_Des]])</f>
        <v>2356312715.4304738</v>
      </c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>
        <f>SUM(Target_CC[[#This Row],[Target_NGTMA_Jan]:[Target_NGTMA_Des]])</f>
        <v>0</v>
      </c>
      <c r="BK94" s="5">
        <v>131110039</v>
      </c>
      <c r="BL94" s="5">
        <v>671126013</v>
      </c>
      <c r="BM94" s="5">
        <v>14547369</v>
      </c>
      <c r="BN94" s="5">
        <f>Target_CC[[#This Row],[Est_Sust_NP Apr]]+Target_CC[[#This Row],[Est_Sust_POTS Apr]]+Target_CC[[#This Row],[BC_Apr]]</f>
        <v>14547369</v>
      </c>
      <c r="BO94" s="5">
        <f>Target_CC[[#This Row],[Est_Sust_NP Mei]]+Target_CC[[#This Row],[Est_Sust_POTS Mei]]+Target_CC[[#This Row],[BC_Mei]]</f>
        <v>14547369</v>
      </c>
      <c r="BP94" s="5">
        <f>Target_CC[[#This Row],[Est_Sust_NP Jun]]+Target_CC[[#This Row],[Est_Sust_POTS Jun]]+Target_CC[[#This Row],[BC_Jun]]</f>
        <v>14547369</v>
      </c>
      <c r="BQ94" s="5">
        <f>Target_CC[[#This Row],[Est_Sust_NP Jul]]+Target_CC[[#This Row],[Est_Sust_POTS Jul]]+Target_CC[[#This Row],[BC_Jul]]</f>
        <v>14547369</v>
      </c>
      <c r="BR94" s="5">
        <f>Target_CC[[#This Row],[Est_Sust_NP Agu]]+Target_CC[[#This Row],[Est_Sust_POTS Agu]]+Target_CC[[#This Row],[BC_Agu]]</f>
        <v>14547369</v>
      </c>
      <c r="BS94" s="5">
        <f>Target_CC[[#This Row],[Est_Sust_NP Sep]]+Target_CC[[#This Row],[Est_Sust_POTS Sep]]+Target_CC[[#This Row],[BC_Sep]]</f>
        <v>14547369</v>
      </c>
      <c r="BT94" s="5">
        <f>Target_CC[[#This Row],[Est_Sust_NP Okt]]+Target_CC[[#This Row],[Est_Sust_POTS Okt]]+Target_CC[[#This Row],[BC_Okt]]</f>
        <v>14547369</v>
      </c>
      <c r="BU94" s="5">
        <f>Target_CC[[#This Row],[Est_Sust_NP Nov]]+Target_CC[[#This Row],[Est_Sust_POTS Nov]]+Target_CC[[#This Row],[BC_Nov]]</f>
        <v>14547369</v>
      </c>
      <c r="BV94" s="5">
        <f>Target_CC[[#This Row],[Est_Sust_NP Des]]+Target_CC[[#This Row],[Est_Sust_POTS Des]]+Target_CC[[#This Row],[BC_Des]]</f>
        <v>14547369</v>
      </c>
      <c r="BW94" s="5">
        <f>SUM(Target_CC[[#This Row],[Real_Jan]:[Real_Des]])</f>
        <v>947709742</v>
      </c>
      <c r="BX94" s="5">
        <v>0</v>
      </c>
      <c r="BY94" s="5">
        <v>0</v>
      </c>
      <c r="BZ94" s="5">
        <v>0</v>
      </c>
      <c r="CA94" s="5">
        <f>Target_CC[[#This Row],[Est_Sust_NP Mar]]*95%</f>
        <v>0</v>
      </c>
      <c r="CB94" s="5">
        <f>Target_CC[[#This Row],[Est_Sust_NP Apr]]</f>
        <v>0</v>
      </c>
      <c r="CC94" s="5">
        <f>Target_CC[[#This Row],[Est_Sust_NP Mei]]</f>
        <v>0</v>
      </c>
      <c r="CD94" s="5">
        <f>Target_CC[[#This Row],[Est_Sust_NP Jun]]</f>
        <v>0</v>
      </c>
      <c r="CE94" s="5">
        <f>Target_CC[[#This Row],[Est_Sust_NP Jul]]</f>
        <v>0</v>
      </c>
      <c r="CF94" s="5">
        <f>Target_CC[[#This Row],[Est_Sust_NP Agu]]</f>
        <v>0</v>
      </c>
      <c r="CG94" s="5">
        <f>Target_CC[[#This Row],[Est_Sust_NP Sep]]</f>
        <v>0</v>
      </c>
      <c r="CH94" s="5">
        <f>Target_CC[[#This Row],[Est_Sust_NP Okt]]</f>
        <v>0</v>
      </c>
      <c r="CI94" s="5">
        <f>Target_CC[[#This Row],[Est_Sust_NP Nov]]</f>
        <v>0</v>
      </c>
      <c r="CJ94" s="5">
        <f>SUM(Target_CC[[#This Row],[Est_Sust_NP Jan]:[Est_Sust_NP Des]])</f>
        <v>0</v>
      </c>
      <c r="CK94" s="5">
        <v>14632631</v>
      </c>
      <c r="CL94" s="5">
        <v>14648550</v>
      </c>
      <c r="CM94" s="5">
        <v>14547369</v>
      </c>
      <c r="CN94" s="5">
        <f>Target_CC[[#This Row],[Est_Sust_POTS Mar]]</f>
        <v>14547369</v>
      </c>
      <c r="CO94" s="5">
        <f>Target_CC[[#This Row],[Est_Sust_POTS Apr]]</f>
        <v>14547369</v>
      </c>
      <c r="CP94" s="5">
        <f>Target_CC[[#This Row],[Est_Sust_POTS Mei]]</f>
        <v>14547369</v>
      </c>
      <c r="CQ94" s="5">
        <f>Target_CC[[#This Row],[Est_Sust_POTS Jun]]</f>
        <v>14547369</v>
      </c>
      <c r="CR94" s="5">
        <f>Target_CC[[#This Row],[Est_Sust_POTS Jul]]</f>
        <v>14547369</v>
      </c>
      <c r="CS94" s="5">
        <f>Target_CC[[#This Row],[Est_Sust_POTS Agu]]</f>
        <v>14547369</v>
      </c>
      <c r="CT94" s="5">
        <f>Target_CC[[#This Row],[Est_Sust_POTS Sep]]</f>
        <v>14547369</v>
      </c>
      <c r="CU94" s="5">
        <f>Target_CC[[#This Row],[Est_Sust_POTS Okt]]</f>
        <v>14547369</v>
      </c>
      <c r="CV94" s="5">
        <f>Target_CC[[#This Row],[Est_Sust_POTS Nov]]</f>
        <v>14547369</v>
      </c>
      <c r="CW94" s="5">
        <f>SUM(Target_CC[[#This Row],[Est_Sust_POTS Jan]:[Est_Sust_POTS Des]])</f>
        <v>174754871</v>
      </c>
      <c r="CX94" s="5"/>
      <c r="CY94" s="5">
        <v>0</v>
      </c>
      <c r="CZ94" s="5">
        <v>0</v>
      </c>
      <c r="DA94" s="5">
        <v>0</v>
      </c>
      <c r="DB94" s="5"/>
      <c r="DC94" s="5"/>
      <c r="DD94" s="5"/>
      <c r="DE94" s="5"/>
      <c r="DF94" s="5"/>
      <c r="DG94" s="5"/>
      <c r="DH94" s="5"/>
      <c r="DI94" s="5"/>
      <c r="DJ94" s="5">
        <f>SUM(Target_CC[[#This Row],[BC_Jan]:[BC_Des]])</f>
        <v>0</v>
      </c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 t="s">
        <v>160</v>
      </c>
    </row>
    <row r="95" spans="2:128" x14ac:dyDescent="0.3">
      <c r="B95">
        <v>76510222</v>
      </c>
      <c r="C95" t="s">
        <v>252</v>
      </c>
      <c r="D95" t="s">
        <v>157</v>
      </c>
      <c r="E95" t="s">
        <v>157</v>
      </c>
      <c r="F95" t="s">
        <v>158</v>
      </c>
      <c r="G95" t="s">
        <v>23</v>
      </c>
      <c r="H95" t="s">
        <v>159</v>
      </c>
      <c r="I95" t="s">
        <v>31</v>
      </c>
      <c r="J95" s="5">
        <v>8011564078</v>
      </c>
      <c r="K95" s="5">
        <v>729721861.37051034</v>
      </c>
      <c r="L95" s="5">
        <v>660617561.86781228</v>
      </c>
      <c r="M95" s="5">
        <v>205786908.06102467</v>
      </c>
      <c r="N95" s="5">
        <v>211309627.95720991</v>
      </c>
      <c r="O95" s="5">
        <v>806835396.93502223</v>
      </c>
      <c r="P95" s="5">
        <v>1985525656.1132903</v>
      </c>
      <c r="Q95" s="5">
        <v>158782433.58674651</v>
      </c>
      <c r="R95" s="5">
        <v>78793130.353730559</v>
      </c>
      <c r="S95" s="5">
        <v>109554400.06492269</v>
      </c>
      <c r="T95" s="5">
        <v>162666948.03865951</v>
      </c>
      <c r="U95" s="5">
        <v>87871776.595476031</v>
      </c>
      <c r="V95" s="5">
        <v>170413221.05129465</v>
      </c>
      <c r="W95" s="5">
        <f>SUM(Target_CC[[#This Row],[Target_Sust_Jan]:[Target_Sust_Des]])</f>
        <v>5367878921.995698</v>
      </c>
      <c r="X95" s="5">
        <v>7779113.4860143661</v>
      </c>
      <c r="Y95" s="5">
        <v>27557874.775061846</v>
      </c>
      <c r="Z95" s="5">
        <v>7483697.0686199963</v>
      </c>
      <c r="AA95" s="5">
        <v>26715392.010720283</v>
      </c>
      <c r="AB95" s="5">
        <v>89112432.13470304</v>
      </c>
      <c r="AC95" s="5">
        <v>300776883.13105345</v>
      </c>
      <c r="AD95" s="5">
        <v>26332669.970573157</v>
      </c>
      <c r="AE95" s="5">
        <v>13865977.46009329</v>
      </c>
      <c r="AF95" s="5">
        <v>20016797.918009013</v>
      </c>
      <c r="AG95" s="5">
        <v>18964837.10456109</v>
      </c>
      <c r="AH95" s="5">
        <v>10247814.088146478</v>
      </c>
      <c r="AI95" s="5">
        <v>22763559.978241593</v>
      </c>
      <c r="AJ95" s="5">
        <f>SUM(Target_CC[[#This Row],[Target_Scal_Jan]:[Target_Scal_Des]])</f>
        <v>571617049.12579751</v>
      </c>
      <c r="AK95" s="5">
        <v>737500974.85652471</v>
      </c>
      <c r="AL95" s="5">
        <v>688175436.64287412</v>
      </c>
      <c r="AM95" s="5">
        <v>213270605.12964466</v>
      </c>
      <c r="AN95" s="5">
        <v>238025019.9679302</v>
      </c>
      <c r="AO95" s="5">
        <v>895947829.06972528</v>
      </c>
      <c r="AP95" s="5">
        <v>2286302539.2443438</v>
      </c>
      <c r="AQ95" s="5">
        <v>185115103.55731967</v>
      </c>
      <c r="AR95" s="5">
        <v>92659107.813823849</v>
      </c>
      <c r="AS95" s="5">
        <v>129571197.9829317</v>
      </c>
      <c r="AT95" s="5">
        <v>181631785.1432206</v>
      </c>
      <c r="AU95" s="5">
        <v>98119590.683622509</v>
      </c>
      <c r="AV95" s="5">
        <v>193176781.02953625</v>
      </c>
      <c r="AW95" s="5">
        <f>SUM(Target_CC[[#This Row],[Target_Jan]:[Target_Des]])</f>
        <v>5939495971.1214972</v>
      </c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>
        <f>SUM(Target_CC[[#This Row],[Target_NGTMA_Jan]:[Target_NGTMA_Des]])</f>
        <v>0</v>
      </c>
      <c r="BK95" s="5">
        <v>108474444</v>
      </c>
      <c r="BL95" s="5">
        <v>82753934</v>
      </c>
      <c r="BM95" s="5">
        <v>116507454</v>
      </c>
      <c r="BN95" s="5">
        <f>Target_CC[[#This Row],[Est_Sust_NP Apr]]+Target_CC[[#This Row],[Est_Sust_POTS Apr]]+Target_CC[[#This Row],[BC_Apr]]</f>
        <v>114658628</v>
      </c>
      <c r="BO95" s="5">
        <f>Target_CC[[#This Row],[Est_Sust_NP Mei]]+Target_CC[[#This Row],[Est_Sust_POTS Mei]]+Target_CC[[#This Row],[BC_Mei]]</f>
        <v>114658628</v>
      </c>
      <c r="BP95" s="5">
        <f>Target_CC[[#This Row],[Est_Sust_NP Jun]]+Target_CC[[#This Row],[Est_Sust_POTS Jun]]+Target_CC[[#This Row],[BC_Jun]]</f>
        <v>114658628</v>
      </c>
      <c r="BQ95" s="5">
        <f>Target_CC[[#This Row],[Est_Sust_NP Jul]]+Target_CC[[#This Row],[Est_Sust_POTS Jul]]+Target_CC[[#This Row],[BC_Jul]]</f>
        <v>114658628</v>
      </c>
      <c r="BR95" s="5">
        <f>Target_CC[[#This Row],[Est_Sust_NP Agu]]+Target_CC[[#This Row],[Est_Sust_POTS Agu]]+Target_CC[[#This Row],[BC_Agu]]</f>
        <v>114658628</v>
      </c>
      <c r="BS95" s="5">
        <f>Target_CC[[#This Row],[Est_Sust_NP Sep]]+Target_CC[[#This Row],[Est_Sust_POTS Sep]]+Target_CC[[#This Row],[BC_Sep]]</f>
        <v>114658628</v>
      </c>
      <c r="BT95" s="5">
        <f>Target_CC[[#This Row],[Est_Sust_NP Okt]]+Target_CC[[#This Row],[Est_Sust_POTS Okt]]+Target_CC[[#This Row],[BC_Okt]]</f>
        <v>114658628</v>
      </c>
      <c r="BU95" s="5">
        <f>Target_CC[[#This Row],[Est_Sust_NP Nov]]+Target_CC[[#This Row],[Est_Sust_POTS Nov]]+Target_CC[[#This Row],[BC_Nov]]</f>
        <v>114658628</v>
      </c>
      <c r="BV95" s="5">
        <f>Target_CC[[#This Row],[Est_Sust_NP Des]]+Target_CC[[#This Row],[Est_Sust_POTS Des]]+Target_CC[[#This Row],[BC_Des]]</f>
        <v>114658628</v>
      </c>
      <c r="BW95" s="5">
        <f>SUM(Target_CC[[#This Row],[Real_Jan]:[Real_Des]])</f>
        <v>1339663484</v>
      </c>
      <c r="BX95" s="5">
        <v>27860198</v>
      </c>
      <c r="BY95" s="5">
        <v>3367982</v>
      </c>
      <c r="BZ95" s="5">
        <v>36976520</v>
      </c>
      <c r="CA95" s="5">
        <f>Target_CC[[#This Row],[Est_Sust_NP Mar]]*95%</f>
        <v>35127694</v>
      </c>
      <c r="CB95" s="5">
        <f>Target_CC[[#This Row],[Est_Sust_NP Apr]]</f>
        <v>35127694</v>
      </c>
      <c r="CC95" s="5">
        <f>Target_CC[[#This Row],[Est_Sust_NP Mei]]</f>
        <v>35127694</v>
      </c>
      <c r="CD95" s="5">
        <f>Target_CC[[#This Row],[Est_Sust_NP Jun]]</f>
        <v>35127694</v>
      </c>
      <c r="CE95" s="5">
        <f>Target_CC[[#This Row],[Est_Sust_NP Jul]]</f>
        <v>35127694</v>
      </c>
      <c r="CF95" s="5">
        <f>Target_CC[[#This Row],[Est_Sust_NP Agu]]</f>
        <v>35127694</v>
      </c>
      <c r="CG95" s="5">
        <f>Target_CC[[#This Row],[Est_Sust_NP Sep]]</f>
        <v>35127694</v>
      </c>
      <c r="CH95" s="5">
        <f>Target_CC[[#This Row],[Est_Sust_NP Okt]]</f>
        <v>35127694</v>
      </c>
      <c r="CI95" s="5">
        <f>Target_CC[[#This Row],[Est_Sust_NP Nov]]</f>
        <v>35127694</v>
      </c>
      <c r="CJ95" s="5">
        <f>SUM(Target_CC[[#This Row],[Est_Sust_NP Jan]:[Est_Sust_NP Des]])</f>
        <v>384353946</v>
      </c>
      <c r="CK95" s="5">
        <v>80614246</v>
      </c>
      <c r="CL95" s="5">
        <v>79385952</v>
      </c>
      <c r="CM95" s="5">
        <v>79530934</v>
      </c>
      <c r="CN95" s="5">
        <f>Target_CC[[#This Row],[Est_Sust_POTS Mar]]</f>
        <v>79530934</v>
      </c>
      <c r="CO95" s="5">
        <f>Target_CC[[#This Row],[Est_Sust_POTS Apr]]</f>
        <v>79530934</v>
      </c>
      <c r="CP95" s="5">
        <f>Target_CC[[#This Row],[Est_Sust_POTS Mei]]</f>
        <v>79530934</v>
      </c>
      <c r="CQ95" s="5">
        <f>Target_CC[[#This Row],[Est_Sust_POTS Jun]]</f>
        <v>79530934</v>
      </c>
      <c r="CR95" s="5">
        <f>Target_CC[[#This Row],[Est_Sust_POTS Jul]]</f>
        <v>79530934</v>
      </c>
      <c r="CS95" s="5">
        <f>Target_CC[[#This Row],[Est_Sust_POTS Agu]]</f>
        <v>79530934</v>
      </c>
      <c r="CT95" s="5">
        <f>Target_CC[[#This Row],[Est_Sust_POTS Sep]]</f>
        <v>79530934</v>
      </c>
      <c r="CU95" s="5">
        <f>Target_CC[[#This Row],[Est_Sust_POTS Okt]]</f>
        <v>79530934</v>
      </c>
      <c r="CV95" s="5">
        <f>Target_CC[[#This Row],[Est_Sust_POTS Nov]]</f>
        <v>79530934</v>
      </c>
      <c r="CW95" s="5">
        <f>SUM(Target_CC[[#This Row],[Est_Sust_POTS Jan]:[Est_Sust_POTS Des]])</f>
        <v>955309538</v>
      </c>
      <c r="CX95" s="5"/>
      <c r="CY95" s="5">
        <v>0</v>
      </c>
      <c r="CZ95" s="5">
        <v>28296010</v>
      </c>
      <c r="DA95" s="5">
        <v>0</v>
      </c>
      <c r="DB95" s="5"/>
      <c r="DC95" s="5"/>
      <c r="DD95" s="5"/>
      <c r="DE95" s="5"/>
      <c r="DF95" s="5"/>
      <c r="DG95" s="5"/>
      <c r="DH95" s="5"/>
      <c r="DI95" s="5"/>
      <c r="DJ95" s="5">
        <f>SUM(Target_CC[[#This Row],[BC_Jan]:[BC_Des]])</f>
        <v>28296010</v>
      </c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 t="s">
        <v>160</v>
      </c>
    </row>
    <row r="96" spans="2:128" x14ac:dyDescent="0.3">
      <c r="B96">
        <v>76590014</v>
      </c>
      <c r="C96" t="s">
        <v>253</v>
      </c>
      <c r="D96" t="s">
        <v>157</v>
      </c>
      <c r="E96" t="s">
        <v>157</v>
      </c>
      <c r="F96" t="s">
        <v>158</v>
      </c>
      <c r="G96" t="s">
        <v>23</v>
      </c>
      <c r="H96" t="s">
        <v>159</v>
      </c>
      <c r="I96" t="s">
        <v>31</v>
      </c>
      <c r="J96" s="5">
        <v>18144109616</v>
      </c>
      <c r="K96" s="5">
        <v>1453354744.0398285</v>
      </c>
      <c r="L96" s="5">
        <v>1371747055.1596596</v>
      </c>
      <c r="M96" s="5">
        <v>1082143594.4933622</v>
      </c>
      <c r="N96" s="5">
        <v>1081172546.2098978</v>
      </c>
      <c r="O96" s="5">
        <v>962939369.66918349</v>
      </c>
      <c r="P96" s="5">
        <v>394075092.90105289</v>
      </c>
      <c r="Q96" s="5">
        <v>1754507563.3239279</v>
      </c>
      <c r="R96" s="5">
        <v>766142355.40131867</v>
      </c>
      <c r="S96" s="5">
        <v>1310826676.783493</v>
      </c>
      <c r="T96" s="5">
        <v>1749269717.542583</v>
      </c>
      <c r="U96" s="5">
        <v>1032678172.2848089</v>
      </c>
      <c r="V96" s="5">
        <v>1832570725.9416564</v>
      </c>
      <c r="W96" s="5">
        <f>SUM(Target_CC[[#This Row],[Target_Sust_Jan]:[Target_Sust_Des]])</f>
        <v>14791427613.750772</v>
      </c>
      <c r="X96" s="5">
        <v>15493316.135670424</v>
      </c>
      <c r="Y96" s="5">
        <v>57222871.069712639</v>
      </c>
      <c r="Z96" s="5">
        <v>39353498.831589222</v>
      </c>
      <c r="AA96" s="5">
        <v>136690167.32675815</v>
      </c>
      <c r="AB96" s="5">
        <v>106353624.984043</v>
      </c>
      <c r="AC96" s="5">
        <v>59696371.989663184</v>
      </c>
      <c r="AD96" s="5">
        <v>290969646.84473658</v>
      </c>
      <c r="AE96" s="5">
        <v>134825365.91103327</v>
      </c>
      <c r="AF96" s="5">
        <v>239502499.93757749</v>
      </c>
      <c r="AG96" s="5">
        <v>203941954.06710625</v>
      </c>
      <c r="AH96" s="5">
        <v>120433367.0318265</v>
      </c>
      <c r="AI96" s="5">
        <v>244792237.22780323</v>
      </c>
      <c r="AJ96" s="5">
        <f>SUM(Target_CC[[#This Row],[Target_Scal_Jan]:[Target_Scal_Des]])</f>
        <v>1649274921.3575201</v>
      </c>
      <c r="AK96" s="5">
        <v>1468848060.175499</v>
      </c>
      <c r="AL96" s="5">
        <v>1428969926.2293723</v>
      </c>
      <c r="AM96" s="5">
        <v>1121497093.3249514</v>
      </c>
      <c r="AN96" s="5">
        <v>1217862713.5366559</v>
      </c>
      <c r="AO96" s="5">
        <v>1069292994.6532265</v>
      </c>
      <c r="AP96" s="5">
        <v>453771464.89071608</v>
      </c>
      <c r="AQ96" s="5">
        <v>2045477210.1686645</v>
      </c>
      <c r="AR96" s="5">
        <v>900967721.31235194</v>
      </c>
      <c r="AS96" s="5">
        <v>1550329176.7210705</v>
      </c>
      <c r="AT96" s="5">
        <v>1953211671.6096892</v>
      </c>
      <c r="AU96" s="5">
        <v>1153111539.3166354</v>
      </c>
      <c r="AV96" s="5">
        <v>2077362963.1694596</v>
      </c>
      <c r="AW96" s="5">
        <f>SUM(Target_CC[[#This Row],[Target_Jan]:[Target_Des]])</f>
        <v>16440702535.108294</v>
      </c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>
        <f>SUM(Target_CC[[#This Row],[Target_NGTMA_Jan]:[Target_NGTMA_Des]])</f>
        <v>0</v>
      </c>
      <c r="BK96" s="5">
        <v>1107100385</v>
      </c>
      <c r="BL96" s="5">
        <v>1001218626</v>
      </c>
      <c r="BM96" s="5">
        <v>2317521476</v>
      </c>
      <c r="BN96" s="5">
        <f>Target_CC[[#This Row],[Est_Sust_NP Apr]]+Target_CC[[#This Row],[Est_Sust_POTS Apr]]+Target_CC[[#This Row],[BC_Apr]]</f>
        <v>2211439817.9499998</v>
      </c>
      <c r="BO96" s="5">
        <f>Target_CC[[#This Row],[Est_Sust_NP Mei]]+Target_CC[[#This Row],[Est_Sust_POTS Mei]]+Target_CC[[#This Row],[BC_Mei]]</f>
        <v>2211439817.9499998</v>
      </c>
      <c r="BP96" s="5">
        <f>Target_CC[[#This Row],[Est_Sust_NP Jun]]+Target_CC[[#This Row],[Est_Sust_POTS Jun]]+Target_CC[[#This Row],[BC_Jun]]</f>
        <v>2211439817.9499998</v>
      </c>
      <c r="BQ96" s="5">
        <f>Target_CC[[#This Row],[Est_Sust_NP Jul]]+Target_CC[[#This Row],[Est_Sust_POTS Jul]]+Target_CC[[#This Row],[BC_Jul]]</f>
        <v>2211439817.9499998</v>
      </c>
      <c r="BR96" s="5">
        <f>Target_CC[[#This Row],[Est_Sust_NP Agu]]+Target_CC[[#This Row],[Est_Sust_POTS Agu]]+Target_CC[[#This Row],[BC_Agu]]</f>
        <v>2211439817.9499998</v>
      </c>
      <c r="BS96" s="5">
        <f>Target_CC[[#This Row],[Est_Sust_NP Sep]]+Target_CC[[#This Row],[Est_Sust_POTS Sep]]+Target_CC[[#This Row],[BC_Sep]]</f>
        <v>2211439817.9499998</v>
      </c>
      <c r="BT96" s="5">
        <f>Target_CC[[#This Row],[Est_Sust_NP Okt]]+Target_CC[[#This Row],[Est_Sust_POTS Okt]]+Target_CC[[#This Row],[BC_Okt]]</f>
        <v>2211439817.9499998</v>
      </c>
      <c r="BU96" s="5">
        <f>Target_CC[[#This Row],[Est_Sust_NP Nov]]+Target_CC[[#This Row],[Est_Sust_POTS Nov]]+Target_CC[[#This Row],[BC_Nov]]</f>
        <v>2211439817.9499998</v>
      </c>
      <c r="BV96" s="5">
        <f>Target_CC[[#This Row],[Est_Sust_NP Des]]+Target_CC[[#This Row],[Est_Sust_POTS Des]]+Target_CC[[#This Row],[BC_Des]]</f>
        <v>2211439817.9499998</v>
      </c>
      <c r="BW96" s="5">
        <f>SUM(Target_CC[[#This Row],[Real_Jan]:[Real_Des]])</f>
        <v>24328798848.550003</v>
      </c>
      <c r="BX96" s="5">
        <v>914544448</v>
      </c>
      <c r="BY96" s="5">
        <v>788957532</v>
      </c>
      <c r="BZ96" s="5">
        <v>2121633161</v>
      </c>
      <c r="CA96" s="5">
        <f>Target_CC[[#This Row],[Est_Sust_NP Mar]]*95%</f>
        <v>2015551502.9499998</v>
      </c>
      <c r="CB96" s="5">
        <f>Target_CC[[#This Row],[Est_Sust_NP Apr]]</f>
        <v>2015551502.9499998</v>
      </c>
      <c r="CC96" s="5">
        <f>Target_CC[[#This Row],[Est_Sust_NP Mei]]</f>
        <v>2015551502.9499998</v>
      </c>
      <c r="CD96" s="5">
        <f>Target_CC[[#This Row],[Est_Sust_NP Jun]]</f>
        <v>2015551502.9499998</v>
      </c>
      <c r="CE96" s="5">
        <f>Target_CC[[#This Row],[Est_Sust_NP Jul]]</f>
        <v>2015551502.9499998</v>
      </c>
      <c r="CF96" s="5">
        <f>Target_CC[[#This Row],[Est_Sust_NP Agu]]</f>
        <v>2015551502.9499998</v>
      </c>
      <c r="CG96" s="5">
        <f>Target_CC[[#This Row],[Est_Sust_NP Sep]]</f>
        <v>2015551502.9499998</v>
      </c>
      <c r="CH96" s="5">
        <f>Target_CC[[#This Row],[Est_Sust_NP Okt]]</f>
        <v>2015551502.9499998</v>
      </c>
      <c r="CI96" s="5">
        <f>Target_CC[[#This Row],[Est_Sust_NP Nov]]</f>
        <v>2015551502.9499998</v>
      </c>
      <c r="CJ96" s="5">
        <f>SUM(Target_CC[[#This Row],[Est_Sust_NP Jan]:[Est_Sust_NP Des]])</f>
        <v>21965098667.550003</v>
      </c>
      <c r="CK96" s="5">
        <v>192555937</v>
      </c>
      <c r="CL96" s="5">
        <v>195154031</v>
      </c>
      <c r="CM96" s="5">
        <v>195888315</v>
      </c>
      <c r="CN96" s="5">
        <f>Target_CC[[#This Row],[Est_Sust_POTS Mar]]</f>
        <v>195888315</v>
      </c>
      <c r="CO96" s="5">
        <f>Target_CC[[#This Row],[Est_Sust_POTS Apr]]</f>
        <v>195888315</v>
      </c>
      <c r="CP96" s="5">
        <f>Target_CC[[#This Row],[Est_Sust_POTS Mei]]</f>
        <v>195888315</v>
      </c>
      <c r="CQ96" s="5">
        <f>Target_CC[[#This Row],[Est_Sust_POTS Jun]]</f>
        <v>195888315</v>
      </c>
      <c r="CR96" s="5">
        <f>Target_CC[[#This Row],[Est_Sust_POTS Jul]]</f>
        <v>195888315</v>
      </c>
      <c r="CS96" s="5">
        <f>Target_CC[[#This Row],[Est_Sust_POTS Agu]]</f>
        <v>195888315</v>
      </c>
      <c r="CT96" s="5">
        <f>Target_CC[[#This Row],[Est_Sust_POTS Sep]]</f>
        <v>195888315</v>
      </c>
      <c r="CU96" s="5">
        <f>Target_CC[[#This Row],[Est_Sust_POTS Okt]]</f>
        <v>195888315</v>
      </c>
      <c r="CV96" s="5">
        <f>Target_CC[[#This Row],[Est_Sust_POTS Nov]]</f>
        <v>195888315</v>
      </c>
      <c r="CW96" s="5">
        <f>SUM(Target_CC[[#This Row],[Est_Sust_POTS Jan]:[Est_Sust_POTS Des]])</f>
        <v>2346593118</v>
      </c>
      <c r="CX96" s="5"/>
      <c r="CY96" s="5">
        <v>0</v>
      </c>
      <c r="CZ96" s="5">
        <v>1980075966</v>
      </c>
      <c r="DA96" s="5">
        <v>0</v>
      </c>
      <c r="DB96" s="5"/>
      <c r="DC96" s="5"/>
      <c r="DD96" s="5"/>
      <c r="DE96" s="5"/>
      <c r="DF96" s="5"/>
      <c r="DG96" s="5"/>
      <c r="DH96" s="5"/>
      <c r="DI96" s="5"/>
      <c r="DJ96" s="5">
        <f>SUM(Target_CC[[#This Row],[BC_Jan]:[BC_Des]])</f>
        <v>1980075966</v>
      </c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 t="s">
        <v>160</v>
      </c>
    </row>
    <row r="97" spans="2:128" x14ac:dyDescent="0.3">
      <c r="B97">
        <v>76520014</v>
      </c>
      <c r="C97" t="s">
        <v>254</v>
      </c>
      <c r="D97" t="s">
        <v>157</v>
      </c>
      <c r="E97" t="s">
        <v>157</v>
      </c>
      <c r="F97" t="s">
        <v>158</v>
      </c>
      <c r="G97" t="s">
        <v>26</v>
      </c>
      <c r="H97" t="s">
        <v>159</v>
      </c>
      <c r="I97" t="s">
        <v>31</v>
      </c>
      <c r="J97" s="5">
        <v>2986070545</v>
      </c>
      <c r="K97" s="5">
        <v>72519038.958196938</v>
      </c>
      <c r="L97" s="5">
        <v>55003135.822414123</v>
      </c>
      <c r="M97" s="5">
        <v>46018568.664182819</v>
      </c>
      <c r="N97" s="5">
        <v>109097525.46768866</v>
      </c>
      <c r="O97" s="5">
        <v>113828286.53210211</v>
      </c>
      <c r="P97" s="5">
        <v>268030756.84713906</v>
      </c>
      <c r="Q97" s="5">
        <v>244900655.22547379</v>
      </c>
      <c r="R97" s="5">
        <v>150900577.1139679</v>
      </c>
      <c r="S97" s="5">
        <v>508996365.19172233</v>
      </c>
      <c r="T97" s="5">
        <v>224123654.98200026</v>
      </c>
      <c r="U97" s="5">
        <v>161742118.5012399</v>
      </c>
      <c r="V97" s="5">
        <v>90879560.234788418</v>
      </c>
      <c r="W97" s="5">
        <f>SUM(Target_CC[[#This Row],[Target_Sust_Jan]:[Target_Sust_Des]])</f>
        <v>2046040243.5409164</v>
      </c>
      <c r="X97" s="5">
        <v>773080.62676510215</v>
      </c>
      <c r="Y97" s="5">
        <v>2294473.5603821352</v>
      </c>
      <c r="Z97" s="5">
        <v>1673522.5319197997</v>
      </c>
      <c r="AA97" s="5">
        <v>13792950.12936677</v>
      </c>
      <c r="AB97" s="5">
        <v>12571976.263230786</v>
      </c>
      <c r="AC97" s="5">
        <v>40602575.635084093</v>
      </c>
      <c r="AD97" s="5">
        <v>40614619.539171785</v>
      </c>
      <c r="AE97" s="5">
        <v>26555411.513464272</v>
      </c>
      <c r="AF97" s="5">
        <v>92999253.129094303</v>
      </c>
      <c r="AG97" s="5">
        <v>26129884.769229889</v>
      </c>
      <c r="AH97" s="5">
        <v>18862747.799604595</v>
      </c>
      <c r="AI97" s="5">
        <v>12139564.685407415</v>
      </c>
      <c r="AJ97" s="5">
        <f>SUM(Target_CC[[#This Row],[Target_Scal_Jan]:[Target_Scal_Des]])</f>
        <v>289010060.1827209</v>
      </c>
      <c r="AK97" s="5">
        <v>73292119.58496204</v>
      </c>
      <c r="AL97" s="5">
        <v>57297609.382796258</v>
      </c>
      <c r="AM97" s="5">
        <v>47692091.196102619</v>
      </c>
      <c r="AN97" s="5">
        <v>122890475.59705544</v>
      </c>
      <c r="AO97" s="5">
        <v>126400262.79533289</v>
      </c>
      <c r="AP97" s="5">
        <v>308633332.48222315</v>
      </c>
      <c r="AQ97" s="5">
        <v>285515274.76464558</v>
      </c>
      <c r="AR97" s="5">
        <v>177455988.62743217</v>
      </c>
      <c r="AS97" s="5">
        <v>601995618.32081664</v>
      </c>
      <c r="AT97" s="5">
        <v>250253539.75123015</v>
      </c>
      <c r="AU97" s="5">
        <v>180604866.30084449</v>
      </c>
      <c r="AV97" s="5">
        <v>103019124.92019583</v>
      </c>
      <c r="AW97" s="5">
        <f>SUM(Target_CC[[#This Row],[Target_Jan]:[Target_Des]])</f>
        <v>2335050303.7236376</v>
      </c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>
        <f>SUM(Target_CC[[#This Row],[Target_NGTMA_Jan]:[Target_NGTMA_Des]])</f>
        <v>0</v>
      </c>
      <c r="BK97" s="5">
        <v>55752415</v>
      </c>
      <c r="BL97" s="5">
        <v>37589828</v>
      </c>
      <c r="BM97" s="5">
        <v>45354708</v>
      </c>
      <c r="BN97" s="5">
        <f>Target_CC[[#This Row],[Est_Sust_NP Apr]]+Target_CC[[#This Row],[Est_Sust_POTS Apr]]+Target_CC[[#This Row],[BC_Apr]]</f>
        <v>44208268</v>
      </c>
      <c r="BO97" s="5">
        <f>Target_CC[[#This Row],[Est_Sust_NP Mei]]+Target_CC[[#This Row],[Est_Sust_POTS Mei]]+Target_CC[[#This Row],[BC_Mei]]</f>
        <v>44208268</v>
      </c>
      <c r="BP97" s="5">
        <f>Target_CC[[#This Row],[Est_Sust_NP Jun]]+Target_CC[[#This Row],[Est_Sust_POTS Jun]]+Target_CC[[#This Row],[BC_Jun]]</f>
        <v>44208268</v>
      </c>
      <c r="BQ97" s="5">
        <f>Target_CC[[#This Row],[Est_Sust_NP Jul]]+Target_CC[[#This Row],[Est_Sust_POTS Jul]]+Target_CC[[#This Row],[BC_Jul]]</f>
        <v>44208268</v>
      </c>
      <c r="BR97" s="5">
        <f>Target_CC[[#This Row],[Est_Sust_NP Agu]]+Target_CC[[#This Row],[Est_Sust_POTS Agu]]+Target_CC[[#This Row],[BC_Agu]]</f>
        <v>44208268</v>
      </c>
      <c r="BS97" s="5">
        <f>Target_CC[[#This Row],[Est_Sust_NP Sep]]+Target_CC[[#This Row],[Est_Sust_POTS Sep]]+Target_CC[[#This Row],[BC_Sep]]</f>
        <v>44208268</v>
      </c>
      <c r="BT97" s="5">
        <f>Target_CC[[#This Row],[Est_Sust_NP Okt]]+Target_CC[[#This Row],[Est_Sust_POTS Okt]]+Target_CC[[#This Row],[BC_Okt]]</f>
        <v>44208268</v>
      </c>
      <c r="BU97" s="5">
        <f>Target_CC[[#This Row],[Est_Sust_NP Nov]]+Target_CC[[#This Row],[Est_Sust_POTS Nov]]+Target_CC[[#This Row],[BC_Nov]]</f>
        <v>44208268</v>
      </c>
      <c r="BV97" s="5">
        <f>Target_CC[[#This Row],[Est_Sust_NP Des]]+Target_CC[[#This Row],[Est_Sust_POTS Des]]+Target_CC[[#This Row],[BC_Des]]</f>
        <v>44208268</v>
      </c>
      <c r="BW97" s="5">
        <f>SUM(Target_CC[[#This Row],[Real_Jan]:[Real_Des]])</f>
        <v>536571363</v>
      </c>
      <c r="BX97" s="5">
        <v>31931946</v>
      </c>
      <c r="BY97" s="5">
        <v>14248297</v>
      </c>
      <c r="BZ97" s="5">
        <v>22928800</v>
      </c>
      <c r="CA97" s="5">
        <f>Target_CC[[#This Row],[Est_Sust_NP Mar]]*95%</f>
        <v>21782360</v>
      </c>
      <c r="CB97" s="5">
        <f>Target_CC[[#This Row],[Est_Sust_NP Apr]]</f>
        <v>21782360</v>
      </c>
      <c r="CC97" s="5">
        <f>Target_CC[[#This Row],[Est_Sust_NP Mei]]</f>
        <v>21782360</v>
      </c>
      <c r="CD97" s="5">
        <f>Target_CC[[#This Row],[Est_Sust_NP Jun]]</f>
        <v>21782360</v>
      </c>
      <c r="CE97" s="5">
        <f>Target_CC[[#This Row],[Est_Sust_NP Jul]]</f>
        <v>21782360</v>
      </c>
      <c r="CF97" s="5">
        <f>Target_CC[[#This Row],[Est_Sust_NP Agu]]</f>
        <v>21782360</v>
      </c>
      <c r="CG97" s="5">
        <f>Target_CC[[#This Row],[Est_Sust_NP Sep]]</f>
        <v>21782360</v>
      </c>
      <c r="CH97" s="5">
        <f>Target_CC[[#This Row],[Est_Sust_NP Okt]]</f>
        <v>21782360</v>
      </c>
      <c r="CI97" s="5">
        <f>Target_CC[[#This Row],[Est_Sust_NP Nov]]</f>
        <v>21782360</v>
      </c>
      <c r="CJ97" s="5">
        <f>SUM(Target_CC[[#This Row],[Est_Sust_NP Jan]:[Est_Sust_NP Des]])</f>
        <v>265150283</v>
      </c>
      <c r="CK97" s="5">
        <v>23820469</v>
      </c>
      <c r="CL97" s="5">
        <v>23341531</v>
      </c>
      <c r="CM97" s="5">
        <v>22425908</v>
      </c>
      <c r="CN97" s="5">
        <f>Target_CC[[#This Row],[Est_Sust_POTS Mar]]</f>
        <v>22425908</v>
      </c>
      <c r="CO97" s="5">
        <f>Target_CC[[#This Row],[Est_Sust_POTS Apr]]</f>
        <v>22425908</v>
      </c>
      <c r="CP97" s="5">
        <f>Target_CC[[#This Row],[Est_Sust_POTS Mei]]</f>
        <v>22425908</v>
      </c>
      <c r="CQ97" s="5">
        <f>Target_CC[[#This Row],[Est_Sust_POTS Jun]]</f>
        <v>22425908</v>
      </c>
      <c r="CR97" s="5">
        <f>Target_CC[[#This Row],[Est_Sust_POTS Jul]]</f>
        <v>22425908</v>
      </c>
      <c r="CS97" s="5">
        <f>Target_CC[[#This Row],[Est_Sust_POTS Agu]]</f>
        <v>22425908</v>
      </c>
      <c r="CT97" s="5">
        <f>Target_CC[[#This Row],[Est_Sust_POTS Sep]]</f>
        <v>22425908</v>
      </c>
      <c r="CU97" s="5">
        <f>Target_CC[[#This Row],[Est_Sust_POTS Okt]]</f>
        <v>22425908</v>
      </c>
      <c r="CV97" s="5">
        <f>Target_CC[[#This Row],[Est_Sust_POTS Nov]]</f>
        <v>22425908</v>
      </c>
      <c r="CW97" s="5">
        <f>SUM(Target_CC[[#This Row],[Est_Sust_POTS Jan]:[Est_Sust_POTS Des]])</f>
        <v>271421080</v>
      </c>
      <c r="CX97" s="5"/>
      <c r="CY97" s="5">
        <v>0</v>
      </c>
      <c r="CZ97" s="5">
        <v>-500000</v>
      </c>
      <c r="DA97" s="5">
        <v>0</v>
      </c>
      <c r="DB97" s="5"/>
      <c r="DC97" s="5"/>
      <c r="DD97" s="5"/>
      <c r="DE97" s="5"/>
      <c r="DF97" s="5"/>
      <c r="DG97" s="5"/>
      <c r="DH97" s="5"/>
      <c r="DI97" s="5"/>
      <c r="DJ97" s="5">
        <f>SUM(Target_CC[[#This Row],[BC_Jan]:[BC_Des]])</f>
        <v>-500000</v>
      </c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 t="s">
        <v>160</v>
      </c>
    </row>
    <row r="98" spans="2:128" x14ac:dyDescent="0.3">
      <c r="B98">
        <v>76510225</v>
      </c>
      <c r="C98" t="s">
        <v>255</v>
      </c>
      <c r="D98" t="s">
        <v>157</v>
      </c>
      <c r="E98" t="s">
        <v>157</v>
      </c>
      <c r="F98" t="s">
        <v>158</v>
      </c>
      <c r="G98" t="s">
        <v>26</v>
      </c>
      <c r="H98" t="s">
        <v>159</v>
      </c>
      <c r="I98" t="s">
        <v>31</v>
      </c>
      <c r="J98" s="5">
        <v>1069814386</v>
      </c>
      <c r="K98" s="5">
        <v>93400597.789257944</v>
      </c>
      <c r="L98" s="5">
        <v>76883349.955094561</v>
      </c>
      <c r="M98" s="5">
        <v>67876180.301322445</v>
      </c>
      <c r="N98" s="5">
        <v>59805814.55983948</v>
      </c>
      <c r="O98" s="5">
        <v>83440451.557144701</v>
      </c>
      <c r="P98" s="5">
        <v>42785367.185073763</v>
      </c>
      <c r="Q98" s="5">
        <v>89701637.492589802</v>
      </c>
      <c r="R98" s="5">
        <v>45917893.176682539</v>
      </c>
      <c r="S98" s="5">
        <v>54372336.717644267</v>
      </c>
      <c r="T98" s="5">
        <v>77538761.024420336</v>
      </c>
      <c r="U98" s="5">
        <v>68379531.120584562</v>
      </c>
      <c r="V98" s="5">
        <v>86053593.968971476</v>
      </c>
      <c r="W98" s="5">
        <f>SUM(Target_CC[[#This Row],[Target_Sust_Jan]:[Target_Sust_Des]])</f>
        <v>846155514.84862602</v>
      </c>
      <c r="X98" s="5">
        <v>995686.01179033518</v>
      </c>
      <c r="Y98" s="5">
        <v>3207213.7536872029</v>
      </c>
      <c r="Z98" s="5">
        <v>2468401.786762327</v>
      </c>
      <c r="AA98" s="5">
        <v>7561112.0796166286</v>
      </c>
      <c r="AB98" s="5">
        <v>9215735.4584603757</v>
      </c>
      <c r="AC98" s="5">
        <v>6481331.2010962367</v>
      </c>
      <c r="AD98" s="5">
        <v>14876227.568472788</v>
      </c>
      <c r="AE98" s="5">
        <v>8080608.9178649634</v>
      </c>
      <c r="AF98" s="5">
        <v>9934425.963375777</v>
      </c>
      <c r="AG98" s="5">
        <v>9040004.6834845394</v>
      </c>
      <c r="AH98" s="5">
        <v>7974582.3916169107</v>
      </c>
      <c r="AI98" s="5">
        <v>11494918.85413222</v>
      </c>
      <c r="AJ98" s="5">
        <f>SUM(Target_CC[[#This Row],[Target_Scal_Jan]:[Target_Scal_Des]])</f>
        <v>91330248.670360312</v>
      </c>
      <c r="AK98" s="5">
        <v>94396283.801048279</v>
      </c>
      <c r="AL98" s="5">
        <v>80090563.708781764</v>
      </c>
      <c r="AM98" s="5">
        <v>70344582.088084772</v>
      </c>
      <c r="AN98" s="5">
        <v>67366926.639456108</v>
      </c>
      <c r="AO98" s="5">
        <v>92656187.015605077</v>
      </c>
      <c r="AP98" s="5">
        <v>49266698.38617</v>
      </c>
      <c r="AQ98" s="5">
        <v>104577865.06106259</v>
      </c>
      <c r="AR98" s="5">
        <v>53998502.094547503</v>
      </c>
      <c r="AS98" s="5">
        <v>64306762.681020044</v>
      </c>
      <c r="AT98" s="5">
        <v>86578765.707904875</v>
      </c>
      <c r="AU98" s="5">
        <v>76354113.512201473</v>
      </c>
      <c r="AV98" s="5">
        <v>97548512.823103696</v>
      </c>
      <c r="AW98" s="5">
        <f>SUM(Target_CC[[#This Row],[Target_Jan]:[Target_Des]])</f>
        <v>937485763.51898611</v>
      </c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>
        <f>SUM(Target_CC[[#This Row],[Target_NGTMA_Jan]:[Target_NGTMA_Des]])</f>
        <v>0</v>
      </c>
      <c r="BK98" s="5">
        <v>52961107</v>
      </c>
      <c r="BL98" s="5">
        <v>52770531</v>
      </c>
      <c r="BM98" s="5">
        <v>50016521</v>
      </c>
      <c r="BN98" s="5">
        <f>Target_CC[[#This Row],[Est_Sust_NP Apr]]+Target_CC[[#This Row],[Est_Sust_POTS Apr]]+Target_CC[[#This Row],[BC_Apr]]</f>
        <v>50016521</v>
      </c>
      <c r="BO98" s="5">
        <f>Target_CC[[#This Row],[Est_Sust_NP Mei]]+Target_CC[[#This Row],[Est_Sust_POTS Mei]]+Target_CC[[#This Row],[BC_Mei]]</f>
        <v>50016521</v>
      </c>
      <c r="BP98" s="5">
        <f>Target_CC[[#This Row],[Est_Sust_NP Jun]]+Target_CC[[#This Row],[Est_Sust_POTS Jun]]+Target_CC[[#This Row],[BC_Jun]]</f>
        <v>50016521</v>
      </c>
      <c r="BQ98" s="5">
        <f>Target_CC[[#This Row],[Est_Sust_NP Jul]]+Target_CC[[#This Row],[Est_Sust_POTS Jul]]+Target_CC[[#This Row],[BC_Jul]]</f>
        <v>50016521</v>
      </c>
      <c r="BR98" s="5">
        <f>Target_CC[[#This Row],[Est_Sust_NP Agu]]+Target_CC[[#This Row],[Est_Sust_POTS Agu]]+Target_CC[[#This Row],[BC_Agu]]</f>
        <v>50016521</v>
      </c>
      <c r="BS98" s="5">
        <f>Target_CC[[#This Row],[Est_Sust_NP Sep]]+Target_CC[[#This Row],[Est_Sust_POTS Sep]]+Target_CC[[#This Row],[BC_Sep]]</f>
        <v>50016521</v>
      </c>
      <c r="BT98" s="5">
        <f>Target_CC[[#This Row],[Est_Sust_NP Okt]]+Target_CC[[#This Row],[Est_Sust_POTS Okt]]+Target_CC[[#This Row],[BC_Okt]]</f>
        <v>50016521</v>
      </c>
      <c r="BU98" s="5">
        <f>Target_CC[[#This Row],[Est_Sust_NP Nov]]+Target_CC[[#This Row],[Est_Sust_POTS Nov]]+Target_CC[[#This Row],[BC_Nov]]</f>
        <v>50016521</v>
      </c>
      <c r="BV98" s="5">
        <f>Target_CC[[#This Row],[Est_Sust_NP Des]]+Target_CC[[#This Row],[Est_Sust_POTS Des]]+Target_CC[[#This Row],[BC_Des]]</f>
        <v>50016521</v>
      </c>
      <c r="BW98" s="5">
        <f>SUM(Target_CC[[#This Row],[Real_Jan]:[Real_Des]])</f>
        <v>605896848</v>
      </c>
      <c r="BX98" s="5">
        <v>0</v>
      </c>
      <c r="BY98" s="5">
        <v>0</v>
      </c>
      <c r="BZ98" s="5">
        <v>0</v>
      </c>
      <c r="CA98" s="5">
        <f>Target_CC[[#This Row],[Est_Sust_NP Mar]]*95%</f>
        <v>0</v>
      </c>
      <c r="CB98" s="5">
        <f>Target_CC[[#This Row],[Est_Sust_NP Apr]]</f>
        <v>0</v>
      </c>
      <c r="CC98" s="5">
        <f>Target_CC[[#This Row],[Est_Sust_NP Mei]]</f>
        <v>0</v>
      </c>
      <c r="CD98" s="5">
        <f>Target_CC[[#This Row],[Est_Sust_NP Jun]]</f>
        <v>0</v>
      </c>
      <c r="CE98" s="5">
        <f>Target_CC[[#This Row],[Est_Sust_NP Jul]]</f>
        <v>0</v>
      </c>
      <c r="CF98" s="5">
        <f>Target_CC[[#This Row],[Est_Sust_NP Agu]]</f>
        <v>0</v>
      </c>
      <c r="CG98" s="5">
        <f>Target_CC[[#This Row],[Est_Sust_NP Sep]]</f>
        <v>0</v>
      </c>
      <c r="CH98" s="5">
        <f>Target_CC[[#This Row],[Est_Sust_NP Okt]]</f>
        <v>0</v>
      </c>
      <c r="CI98" s="5">
        <f>Target_CC[[#This Row],[Est_Sust_NP Nov]]</f>
        <v>0</v>
      </c>
      <c r="CJ98" s="5">
        <f>SUM(Target_CC[[#This Row],[Est_Sust_NP Jan]:[Est_Sust_NP Des]])</f>
        <v>0</v>
      </c>
      <c r="CK98" s="5">
        <v>52961107</v>
      </c>
      <c r="CL98" s="5">
        <v>52770531</v>
      </c>
      <c r="CM98" s="5">
        <v>50016521</v>
      </c>
      <c r="CN98" s="5">
        <f>Target_CC[[#This Row],[Est_Sust_POTS Mar]]</f>
        <v>50016521</v>
      </c>
      <c r="CO98" s="5">
        <f>Target_CC[[#This Row],[Est_Sust_POTS Apr]]</f>
        <v>50016521</v>
      </c>
      <c r="CP98" s="5">
        <f>Target_CC[[#This Row],[Est_Sust_POTS Mei]]</f>
        <v>50016521</v>
      </c>
      <c r="CQ98" s="5">
        <f>Target_CC[[#This Row],[Est_Sust_POTS Jun]]</f>
        <v>50016521</v>
      </c>
      <c r="CR98" s="5">
        <f>Target_CC[[#This Row],[Est_Sust_POTS Jul]]</f>
        <v>50016521</v>
      </c>
      <c r="CS98" s="5">
        <f>Target_CC[[#This Row],[Est_Sust_POTS Agu]]</f>
        <v>50016521</v>
      </c>
      <c r="CT98" s="5">
        <f>Target_CC[[#This Row],[Est_Sust_POTS Sep]]</f>
        <v>50016521</v>
      </c>
      <c r="CU98" s="5">
        <f>Target_CC[[#This Row],[Est_Sust_POTS Okt]]</f>
        <v>50016521</v>
      </c>
      <c r="CV98" s="5">
        <f>Target_CC[[#This Row],[Est_Sust_POTS Nov]]</f>
        <v>50016521</v>
      </c>
      <c r="CW98" s="5">
        <f>SUM(Target_CC[[#This Row],[Est_Sust_POTS Jan]:[Est_Sust_POTS Des]])</f>
        <v>605896848</v>
      </c>
      <c r="CX98" s="5"/>
      <c r="CY98" s="5">
        <v>0</v>
      </c>
      <c r="CZ98" s="5">
        <v>0</v>
      </c>
      <c r="DA98" s="5">
        <v>0</v>
      </c>
      <c r="DB98" s="5"/>
      <c r="DC98" s="5"/>
      <c r="DD98" s="5"/>
      <c r="DE98" s="5"/>
      <c r="DF98" s="5"/>
      <c r="DG98" s="5"/>
      <c r="DH98" s="5"/>
      <c r="DI98" s="5"/>
      <c r="DJ98" s="5">
        <f>SUM(Target_CC[[#This Row],[BC_Jan]:[BC_Des]])</f>
        <v>0</v>
      </c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 t="s">
        <v>160</v>
      </c>
    </row>
    <row r="99" spans="2:128" x14ac:dyDescent="0.3">
      <c r="B99">
        <v>76510228</v>
      </c>
      <c r="C99" t="s">
        <v>256</v>
      </c>
      <c r="D99" t="s">
        <v>157</v>
      </c>
      <c r="E99" t="s">
        <v>157</v>
      </c>
      <c r="F99" t="s">
        <v>158</v>
      </c>
      <c r="G99" t="s">
        <v>26</v>
      </c>
      <c r="H99" t="s">
        <v>159</v>
      </c>
      <c r="I99" t="s">
        <v>31</v>
      </c>
      <c r="J99" s="5">
        <v>5013356037</v>
      </c>
      <c r="K99" s="5">
        <v>517995285.30856496</v>
      </c>
      <c r="L99" s="5">
        <v>424639372.65417737</v>
      </c>
      <c r="M99" s="5">
        <v>406184127.86635417</v>
      </c>
      <c r="N99" s="5">
        <v>341024872.10132742</v>
      </c>
      <c r="O99" s="5">
        <v>480841776.76108652</v>
      </c>
      <c r="P99" s="5">
        <v>525349995.95112973</v>
      </c>
      <c r="Q99" s="5">
        <v>508046892.82017261</v>
      </c>
      <c r="R99" s="5">
        <v>322041506.02727652</v>
      </c>
      <c r="S99" s="5">
        <v>187478861.1502969</v>
      </c>
      <c r="T99" s="5">
        <v>575405562.41458178</v>
      </c>
      <c r="U99" s="5">
        <v>323816795.3282066</v>
      </c>
      <c r="V99" s="5">
        <v>638597067.35010099</v>
      </c>
      <c r="W99" s="5">
        <f>SUM(Target_CC[[#This Row],[Target_Sust_Jan]:[Target_Sust_Des]])</f>
        <v>5251422115.7332764</v>
      </c>
      <c r="X99" s="5">
        <v>5522027.3955720067</v>
      </c>
      <c r="Y99" s="5">
        <v>17713968.461689472</v>
      </c>
      <c r="Z99" s="5">
        <v>14771391.414909601</v>
      </c>
      <c r="AA99" s="5">
        <v>43114993.063343108</v>
      </c>
      <c r="AB99" s="5">
        <v>53107462.020042181</v>
      </c>
      <c r="AC99" s="5">
        <v>79582519.545180023</v>
      </c>
      <c r="AD99" s="5">
        <v>84255108.427343309</v>
      </c>
      <c r="AE99" s="5">
        <v>56672710.472878098</v>
      </c>
      <c r="AF99" s="5">
        <v>34254456.921128422</v>
      </c>
      <c r="AG99" s="5">
        <v>67084757.486551046</v>
      </c>
      <c r="AH99" s="5">
        <v>37764279.336463153</v>
      </c>
      <c r="AI99" s="5">
        <v>85302904.052131057</v>
      </c>
      <c r="AJ99" s="5">
        <f>SUM(Target_CC[[#This Row],[Target_Scal_Jan]:[Target_Scal_Des]])</f>
        <v>579146578.59723139</v>
      </c>
      <c r="AK99" s="5">
        <v>523517312.70413697</v>
      </c>
      <c r="AL99" s="5">
        <v>442353341.11586684</v>
      </c>
      <c r="AM99" s="5">
        <v>420955519.28126377</v>
      </c>
      <c r="AN99" s="5">
        <v>384139865.16467053</v>
      </c>
      <c r="AO99" s="5">
        <v>533949238.7811287</v>
      </c>
      <c r="AP99" s="5">
        <v>604932515.49630976</v>
      </c>
      <c r="AQ99" s="5">
        <v>592302001.24751592</v>
      </c>
      <c r="AR99" s="5">
        <v>378714216.50015461</v>
      </c>
      <c r="AS99" s="5">
        <v>221733318.07142532</v>
      </c>
      <c r="AT99" s="5">
        <v>642490319.90113282</v>
      </c>
      <c r="AU99" s="5">
        <v>361581074.66466975</v>
      </c>
      <c r="AV99" s="5">
        <v>723899971.40223205</v>
      </c>
      <c r="AW99" s="5">
        <f>SUM(Target_CC[[#This Row],[Target_Jan]:[Target_Des]])</f>
        <v>5830568694.3305073</v>
      </c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>
        <f>SUM(Target_CC[[#This Row],[Target_NGTMA_Jan]:[Target_NGTMA_Des]])</f>
        <v>0</v>
      </c>
      <c r="BK99" s="5">
        <v>419796972</v>
      </c>
      <c r="BL99" s="5">
        <v>417852757</v>
      </c>
      <c r="BM99" s="5">
        <v>417802840</v>
      </c>
      <c r="BN99" s="5">
        <f>Target_CC[[#This Row],[Est_Sust_NP Apr]]+Target_CC[[#This Row],[Est_Sust_POTS Apr]]+Target_CC[[#This Row],[BC_Apr]]</f>
        <v>399712086.34999996</v>
      </c>
      <c r="BO99" s="5">
        <f>Target_CC[[#This Row],[Est_Sust_NP Mei]]+Target_CC[[#This Row],[Est_Sust_POTS Mei]]+Target_CC[[#This Row],[BC_Mei]]</f>
        <v>399712086.34999996</v>
      </c>
      <c r="BP99" s="5">
        <f>Target_CC[[#This Row],[Est_Sust_NP Jun]]+Target_CC[[#This Row],[Est_Sust_POTS Jun]]+Target_CC[[#This Row],[BC_Jun]]</f>
        <v>399712086.34999996</v>
      </c>
      <c r="BQ99" s="5">
        <f>Target_CC[[#This Row],[Est_Sust_NP Jul]]+Target_CC[[#This Row],[Est_Sust_POTS Jul]]+Target_CC[[#This Row],[BC_Jul]]</f>
        <v>399712086.34999996</v>
      </c>
      <c r="BR99" s="5">
        <f>Target_CC[[#This Row],[Est_Sust_NP Agu]]+Target_CC[[#This Row],[Est_Sust_POTS Agu]]+Target_CC[[#This Row],[BC_Agu]]</f>
        <v>399712086.34999996</v>
      </c>
      <c r="BS99" s="5">
        <f>Target_CC[[#This Row],[Est_Sust_NP Sep]]+Target_CC[[#This Row],[Est_Sust_POTS Sep]]+Target_CC[[#This Row],[BC_Sep]]</f>
        <v>399712086.34999996</v>
      </c>
      <c r="BT99" s="5">
        <f>Target_CC[[#This Row],[Est_Sust_NP Okt]]+Target_CC[[#This Row],[Est_Sust_POTS Okt]]+Target_CC[[#This Row],[BC_Okt]]</f>
        <v>399712086.34999996</v>
      </c>
      <c r="BU99" s="5">
        <f>Target_CC[[#This Row],[Est_Sust_NP Nov]]+Target_CC[[#This Row],[Est_Sust_POTS Nov]]+Target_CC[[#This Row],[BC_Nov]]</f>
        <v>399712086.34999996</v>
      </c>
      <c r="BV99" s="5">
        <f>Target_CC[[#This Row],[Est_Sust_NP Des]]+Target_CC[[#This Row],[Est_Sust_POTS Des]]+Target_CC[[#This Row],[BC_Des]]</f>
        <v>399712086.34999996</v>
      </c>
      <c r="BW99" s="5">
        <f>SUM(Target_CC[[#This Row],[Real_Jan]:[Real_Des]])</f>
        <v>4852861346.1499996</v>
      </c>
      <c r="BX99" s="5">
        <v>363023093</v>
      </c>
      <c r="BY99" s="5">
        <v>361900236</v>
      </c>
      <c r="BZ99" s="5">
        <v>362083093</v>
      </c>
      <c r="CA99" s="5">
        <f>Target_CC[[#This Row],[Est_Sust_NP Mar]]*95%</f>
        <v>343978938.34999996</v>
      </c>
      <c r="CB99" s="5">
        <f>Target_CC[[#This Row],[Est_Sust_NP Apr]]</f>
        <v>343978938.34999996</v>
      </c>
      <c r="CC99" s="5">
        <f>Target_CC[[#This Row],[Est_Sust_NP Mei]]</f>
        <v>343978938.34999996</v>
      </c>
      <c r="CD99" s="5">
        <f>Target_CC[[#This Row],[Est_Sust_NP Jun]]</f>
        <v>343978938.34999996</v>
      </c>
      <c r="CE99" s="5">
        <f>Target_CC[[#This Row],[Est_Sust_NP Jul]]</f>
        <v>343978938.34999996</v>
      </c>
      <c r="CF99" s="5">
        <f>Target_CC[[#This Row],[Est_Sust_NP Agu]]</f>
        <v>343978938.34999996</v>
      </c>
      <c r="CG99" s="5">
        <f>Target_CC[[#This Row],[Est_Sust_NP Sep]]</f>
        <v>343978938.34999996</v>
      </c>
      <c r="CH99" s="5">
        <f>Target_CC[[#This Row],[Est_Sust_NP Okt]]</f>
        <v>343978938.34999996</v>
      </c>
      <c r="CI99" s="5">
        <f>Target_CC[[#This Row],[Est_Sust_NP Nov]]</f>
        <v>343978938.34999996</v>
      </c>
      <c r="CJ99" s="5">
        <f>SUM(Target_CC[[#This Row],[Est_Sust_NP Jan]:[Est_Sust_NP Des]])</f>
        <v>4182816867.1499991</v>
      </c>
      <c r="CK99" s="5">
        <v>56821071</v>
      </c>
      <c r="CL99" s="5">
        <v>55979784</v>
      </c>
      <c r="CM99" s="5">
        <v>55733148</v>
      </c>
      <c r="CN99" s="5">
        <f>Target_CC[[#This Row],[Est_Sust_POTS Mar]]</f>
        <v>55733148</v>
      </c>
      <c r="CO99" s="5">
        <f>Target_CC[[#This Row],[Est_Sust_POTS Apr]]</f>
        <v>55733148</v>
      </c>
      <c r="CP99" s="5">
        <f>Target_CC[[#This Row],[Est_Sust_POTS Mei]]</f>
        <v>55733148</v>
      </c>
      <c r="CQ99" s="5">
        <f>Target_CC[[#This Row],[Est_Sust_POTS Jun]]</f>
        <v>55733148</v>
      </c>
      <c r="CR99" s="5">
        <f>Target_CC[[#This Row],[Est_Sust_POTS Jul]]</f>
        <v>55733148</v>
      </c>
      <c r="CS99" s="5">
        <f>Target_CC[[#This Row],[Est_Sust_POTS Agu]]</f>
        <v>55733148</v>
      </c>
      <c r="CT99" s="5">
        <f>Target_CC[[#This Row],[Est_Sust_POTS Sep]]</f>
        <v>55733148</v>
      </c>
      <c r="CU99" s="5">
        <f>Target_CC[[#This Row],[Est_Sust_POTS Okt]]</f>
        <v>55733148</v>
      </c>
      <c r="CV99" s="5">
        <f>Target_CC[[#This Row],[Est_Sust_POTS Nov]]</f>
        <v>55733148</v>
      </c>
      <c r="CW99" s="5">
        <f>SUM(Target_CC[[#This Row],[Est_Sust_POTS Jan]:[Est_Sust_POTS Des]])</f>
        <v>670132335</v>
      </c>
      <c r="CX99" s="5"/>
      <c r="CY99" s="5">
        <v>0</v>
      </c>
      <c r="CZ99" s="5">
        <v>0</v>
      </c>
      <c r="DA99" s="5">
        <v>0</v>
      </c>
      <c r="DB99" s="5"/>
      <c r="DC99" s="5"/>
      <c r="DD99" s="5"/>
      <c r="DE99" s="5"/>
      <c r="DF99" s="5"/>
      <c r="DG99" s="5"/>
      <c r="DH99" s="5"/>
      <c r="DI99" s="5"/>
      <c r="DJ99" s="5">
        <f>SUM(Target_CC[[#This Row],[BC_Jan]:[BC_Des]])</f>
        <v>0</v>
      </c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 t="s">
        <v>160</v>
      </c>
    </row>
    <row r="100" spans="2:128" x14ac:dyDescent="0.3">
      <c r="B100">
        <v>76510226</v>
      </c>
      <c r="C100" t="s">
        <v>257</v>
      </c>
      <c r="D100" t="s">
        <v>157</v>
      </c>
      <c r="E100" t="s">
        <v>157</v>
      </c>
      <c r="F100" t="s">
        <v>158</v>
      </c>
      <c r="G100" t="s">
        <v>26</v>
      </c>
      <c r="H100" t="s">
        <v>159</v>
      </c>
      <c r="I100" t="s">
        <v>31</v>
      </c>
      <c r="J100" s="5">
        <v>1571115333</v>
      </c>
      <c r="K100" s="5">
        <v>151697578.66094288</v>
      </c>
      <c r="L100" s="5">
        <v>123360715.70456743</v>
      </c>
      <c r="M100" s="5">
        <v>81313839.762759492</v>
      </c>
      <c r="N100" s="5">
        <v>99620795.553755507</v>
      </c>
      <c r="O100" s="5">
        <v>148017592.69638547</v>
      </c>
      <c r="P100" s="5">
        <v>219416098.46773595</v>
      </c>
      <c r="Q100" s="5">
        <v>36339544.137548283</v>
      </c>
      <c r="R100" s="5">
        <v>24330022.308274604</v>
      </c>
      <c r="S100" s="5">
        <v>44300829.095482036</v>
      </c>
      <c r="T100" s="5">
        <v>46285870.362689383</v>
      </c>
      <c r="U100" s="5">
        <v>346615573.25494093</v>
      </c>
      <c r="V100" s="5">
        <v>51368701.821749292</v>
      </c>
      <c r="W100" s="5">
        <f>SUM(Target_CC[[#This Row],[Target_Sust_Jan]:[Target_Sust_Des]])</f>
        <v>1372667161.8268313</v>
      </c>
      <c r="X100" s="5">
        <v>1617154.0725677907</v>
      </c>
      <c r="Y100" s="5">
        <v>5146032.064204663</v>
      </c>
      <c r="Z100" s="5">
        <v>2957078.9998474866</v>
      </c>
      <c r="AA100" s="5">
        <v>12594828.883884713</v>
      </c>
      <c r="AB100" s="5">
        <v>16348077.605426401</v>
      </c>
      <c r="AC100" s="5">
        <v>33238195.639883697</v>
      </c>
      <c r="AD100" s="5">
        <v>6026593.7549845502</v>
      </c>
      <c r="AE100" s="5">
        <v>4281585.7095101438</v>
      </c>
      <c r="AF100" s="5">
        <v>8094250.3731389716</v>
      </c>
      <c r="AG100" s="5">
        <v>5396326.680098623</v>
      </c>
      <c r="AH100" s="5">
        <v>40423126.655616343</v>
      </c>
      <c r="AI100" s="5">
        <v>6861759.4204843119</v>
      </c>
      <c r="AJ100" s="5">
        <f>SUM(Target_CC[[#This Row],[Target_Scal_Jan]:[Target_Scal_Des]])</f>
        <v>142985009.85964769</v>
      </c>
      <c r="AK100" s="5">
        <v>153314732.73351067</v>
      </c>
      <c r="AL100" s="5">
        <v>128506747.7687721</v>
      </c>
      <c r="AM100" s="5">
        <v>84270918.762606978</v>
      </c>
      <c r="AN100" s="5">
        <v>112215624.43764022</v>
      </c>
      <c r="AO100" s="5">
        <v>164365670.30181187</v>
      </c>
      <c r="AP100" s="5">
        <v>252654294.10761964</v>
      </c>
      <c r="AQ100" s="5">
        <v>42366137.892532833</v>
      </c>
      <c r="AR100" s="5">
        <v>28611608.017784748</v>
      </c>
      <c r="AS100" s="5">
        <v>52395079.468621008</v>
      </c>
      <c r="AT100" s="5">
        <v>51682197.042788006</v>
      </c>
      <c r="AU100" s="5">
        <v>387038699.91055727</v>
      </c>
      <c r="AV100" s="5">
        <v>58230461.242233604</v>
      </c>
      <c r="AW100" s="5">
        <f>SUM(Target_CC[[#This Row],[Target_Jan]:[Target_Des]])</f>
        <v>1515652171.6864789</v>
      </c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>
        <f>SUM(Target_CC[[#This Row],[Target_NGTMA_Jan]:[Target_NGTMA_Des]])</f>
        <v>0</v>
      </c>
      <c r="BK100" s="5">
        <v>30593680</v>
      </c>
      <c r="BL100" s="5">
        <v>44838194</v>
      </c>
      <c r="BM100" s="5">
        <v>31258580</v>
      </c>
      <c r="BN100" s="5">
        <f>Target_CC[[#This Row],[Est_Sust_NP Apr]]+Target_CC[[#This Row],[Est_Sust_POTS Apr]]+Target_CC[[#This Row],[BC_Apr]]</f>
        <v>30973730</v>
      </c>
      <c r="BO100" s="5">
        <f>Target_CC[[#This Row],[Est_Sust_NP Mei]]+Target_CC[[#This Row],[Est_Sust_POTS Mei]]+Target_CC[[#This Row],[BC_Mei]]</f>
        <v>30973730</v>
      </c>
      <c r="BP100" s="5">
        <f>Target_CC[[#This Row],[Est_Sust_NP Jun]]+Target_CC[[#This Row],[Est_Sust_POTS Jun]]+Target_CC[[#This Row],[BC_Jun]]</f>
        <v>30973730</v>
      </c>
      <c r="BQ100" s="5">
        <f>Target_CC[[#This Row],[Est_Sust_NP Jul]]+Target_CC[[#This Row],[Est_Sust_POTS Jul]]+Target_CC[[#This Row],[BC_Jul]]</f>
        <v>30973730</v>
      </c>
      <c r="BR100" s="5">
        <f>Target_CC[[#This Row],[Est_Sust_NP Agu]]+Target_CC[[#This Row],[Est_Sust_POTS Agu]]+Target_CC[[#This Row],[BC_Agu]]</f>
        <v>30973730</v>
      </c>
      <c r="BS100" s="5">
        <f>Target_CC[[#This Row],[Est_Sust_NP Sep]]+Target_CC[[#This Row],[Est_Sust_POTS Sep]]+Target_CC[[#This Row],[BC_Sep]]</f>
        <v>30973730</v>
      </c>
      <c r="BT100" s="5">
        <f>Target_CC[[#This Row],[Est_Sust_NP Okt]]+Target_CC[[#This Row],[Est_Sust_POTS Okt]]+Target_CC[[#This Row],[BC_Okt]]</f>
        <v>30973730</v>
      </c>
      <c r="BU100" s="5">
        <f>Target_CC[[#This Row],[Est_Sust_NP Nov]]+Target_CC[[#This Row],[Est_Sust_POTS Nov]]+Target_CC[[#This Row],[BC_Nov]]</f>
        <v>30973730</v>
      </c>
      <c r="BV100" s="5">
        <f>Target_CC[[#This Row],[Est_Sust_NP Des]]+Target_CC[[#This Row],[Est_Sust_POTS Des]]+Target_CC[[#This Row],[BC_Des]]</f>
        <v>30973730</v>
      </c>
      <c r="BW100" s="5">
        <f>SUM(Target_CC[[#This Row],[Real_Jan]:[Real_Des]])</f>
        <v>385454024</v>
      </c>
      <c r="BX100" s="5">
        <v>5697000</v>
      </c>
      <c r="BY100" s="5">
        <v>5697000</v>
      </c>
      <c r="BZ100" s="5">
        <v>5697000</v>
      </c>
      <c r="CA100" s="5">
        <f>Target_CC[[#This Row],[Est_Sust_NP Mar]]*95%</f>
        <v>5412150</v>
      </c>
      <c r="CB100" s="5">
        <f>Target_CC[[#This Row],[Est_Sust_NP Apr]]</f>
        <v>5412150</v>
      </c>
      <c r="CC100" s="5">
        <f>Target_CC[[#This Row],[Est_Sust_NP Mei]]</f>
        <v>5412150</v>
      </c>
      <c r="CD100" s="5">
        <f>Target_CC[[#This Row],[Est_Sust_NP Jun]]</f>
        <v>5412150</v>
      </c>
      <c r="CE100" s="5">
        <f>Target_CC[[#This Row],[Est_Sust_NP Jul]]</f>
        <v>5412150</v>
      </c>
      <c r="CF100" s="5">
        <f>Target_CC[[#This Row],[Est_Sust_NP Agu]]</f>
        <v>5412150</v>
      </c>
      <c r="CG100" s="5">
        <f>Target_CC[[#This Row],[Est_Sust_NP Sep]]</f>
        <v>5412150</v>
      </c>
      <c r="CH100" s="5">
        <f>Target_CC[[#This Row],[Est_Sust_NP Okt]]</f>
        <v>5412150</v>
      </c>
      <c r="CI100" s="5">
        <f>Target_CC[[#This Row],[Est_Sust_NP Nov]]</f>
        <v>5412150</v>
      </c>
      <c r="CJ100" s="5">
        <f>SUM(Target_CC[[#This Row],[Est_Sust_NP Jan]:[Est_Sust_NP Des]])</f>
        <v>65800350</v>
      </c>
      <c r="CK100" s="5">
        <v>24896680</v>
      </c>
      <c r="CL100" s="5">
        <v>24952094</v>
      </c>
      <c r="CM100" s="5">
        <v>25561580</v>
      </c>
      <c r="CN100" s="5">
        <f>Target_CC[[#This Row],[Est_Sust_POTS Mar]]</f>
        <v>25561580</v>
      </c>
      <c r="CO100" s="5">
        <f>Target_CC[[#This Row],[Est_Sust_POTS Apr]]</f>
        <v>25561580</v>
      </c>
      <c r="CP100" s="5">
        <f>Target_CC[[#This Row],[Est_Sust_POTS Mei]]</f>
        <v>25561580</v>
      </c>
      <c r="CQ100" s="5">
        <f>Target_CC[[#This Row],[Est_Sust_POTS Jun]]</f>
        <v>25561580</v>
      </c>
      <c r="CR100" s="5">
        <f>Target_CC[[#This Row],[Est_Sust_POTS Jul]]</f>
        <v>25561580</v>
      </c>
      <c r="CS100" s="5">
        <f>Target_CC[[#This Row],[Est_Sust_POTS Agu]]</f>
        <v>25561580</v>
      </c>
      <c r="CT100" s="5">
        <f>Target_CC[[#This Row],[Est_Sust_POTS Sep]]</f>
        <v>25561580</v>
      </c>
      <c r="CU100" s="5">
        <f>Target_CC[[#This Row],[Est_Sust_POTS Okt]]</f>
        <v>25561580</v>
      </c>
      <c r="CV100" s="5">
        <f>Target_CC[[#This Row],[Est_Sust_POTS Nov]]</f>
        <v>25561580</v>
      </c>
      <c r="CW100" s="5">
        <f>SUM(Target_CC[[#This Row],[Est_Sust_POTS Jan]:[Est_Sust_POTS Des]])</f>
        <v>305464574</v>
      </c>
      <c r="CX100" s="5"/>
      <c r="CY100" s="5">
        <v>0</v>
      </c>
      <c r="CZ100" s="5">
        <v>0</v>
      </c>
      <c r="DA100" s="5">
        <v>0</v>
      </c>
      <c r="DB100" s="5"/>
      <c r="DC100" s="5"/>
      <c r="DD100" s="5"/>
      <c r="DE100" s="5"/>
      <c r="DF100" s="5"/>
      <c r="DG100" s="5"/>
      <c r="DH100" s="5"/>
      <c r="DI100" s="5"/>
      <c r="DJ100" s="5">
        <f>SUM(Target_CC[[#This Row],[BC_Jan]:[BC_Des]])</f>
        <v>0</v>
      </c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 t="s">
        <v>160</v>
      </c>
    </row>
    <row r="101" spans="2:128" x14ac:dyDescent="0.3">
      <c r="B101">
        <v>76510227</v>
      </c>
      <c r="C101" t="s">
        <v>258</v>
      </c>
      <c r="D101" t="s">
        <v>157</v>
      </c>
      <c r="E101" t="s">
        <v>157</v>
      </c>
      <c r="F101" t="s">
        <v>158</v>
      </c>
      <c r="G101" t="s">
        <v>26</v>
      </c>
      <c r="H101" t="s">
        <v>159</v>
      </c>
      <c r="I101" t="s">
        <v>31</v>
      </c>
      <c r="J101" s="5">
        <v>2180399419</v>
      </c>
      <c r="K101" s="5">
        <v>74340644.138802126</v>
      </c>
      <c r="L101" s="5">
        <v>200122627.21348596</v>
      </c>
      <c r="M101" s="5">
        <v>257305738.19874218</v>
      </c>
      <c r="N101" s="5">
        <v>105845888.87919721</v>
      </c>
      <c r="O101" s="5">
        <v>372417985.13126761</v>
      </c>
      <c r="P101" s="5">
        <v>38649471.170873836</v>
      </c>
      <c r="Q101" s="5">
        <v>394198775.95965677</v>
      </c>
      <c r="R101" s="5">
        <v>44206156.821504056</v>
      </c>
      <c r="S101" s="5">
        <v>207196532.17829171</v>
      </c>
      <c r="T101" s="5">
        <v>87939201.560337126</v>
      </c>
      <c r="U101" s="5">
        <v>268648088.99359488</v>
      </c>
      <c r="V101" s="5">
        <v>93205424.031105608</v>
      </c>
      <c r="W101" s="5">
        <f>SUM(Target_CC[[#This Row],[Target_Sust_Jan]:[Target_Sust_Des]])</f>
        <v>2144076534.276859</v>
      </c>
      <c r="X101" s="5">
        <v>792499.63306981325</v>
      </c>
      <c r="Y101" s="5">
        <v>8348179.9739213586</v>
      </c>
      <c r="Z101" s="5">
        <v>9357243.4555749893</v>
      </c>
      <c r="AA101" s="5">
        <v>13381853.16716142</v>
      </c>
      <c r="AB101" s="5">
        <v>41132395.221903741</v>
      </c>
      <c r="AC101" s="5">
        <v>5854805.9742501006</v>
      </c>
      <c r="AD101" s="5">
        <v>65374399.646536112</v>
      </c>
      <c r="AE101" s="5">
        <v>7779378.371344313</v>
      </c>
      <c r="AF101" s="5">
        <v>37857093.019242734</v>
      </c>
      <c r="AG101" s="5">
        <v>10252559.925699204</v>
      </c>
      <c r="AH101" s="5">
        <v>31330374.527603745</v>
      </c>
      <c r="AI101" s="5">
        <v>12450250.321780369</v>
      </c>
      <c r="AJ101" s="5">
        <f>SUM(Target_CC[[#This Row],[Target_Scal_Jan]:[Target_Scal_Des]])</f>
        <v>243911033.23808789</v>
      </c>
      <c r="AK101" s="5">
        <v>75133143.771871939</v>
      </c>
      <c r="AL101" s="5">
        <v>208470807.18740731</v>
      </c>
      <c r="AM101" s="5">
        <v>266662981.65431717</v>
      </c>
      <c r="AN101" s="5">
        <v>119227742.04635863</v>
      </c>
      <c r="AO101" s="5">
        <v>413550380.35317135</v>
      </c>
      <c r="AP101" s="5">
        <v>44504277.145123936</v>
      </c>
      <c r="AQ101" s="5">
        <v>459573175.60619289</v>
      </c>
      <c r="AR101" s="5">
        <v>51985535.192848369</v>
      </c>
      <c r="AS101" s="5">
        <v>245053625.19753444</v>
      </c>
      <c r="AT101" s="5">
        <v>98191761.48603633</v>
      </c>
      <c r="AU101" s="5">
        <v>299978463.52119863</v>
      </c>
      <c r="AV101" s="5">
        <v>105655674.35288598</v>
      </c>
      <c r="AW101" s="5">
        <f>SUM(Target_CC[[#This Row],[Target_Jan]:[Target_Des]])</f>
        <v>2387987567.5149474</v>
      </c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>
        <f>SUM(Target_CC[[#This Row],[Target_NGTMA_Jan]:[Target_NGTMA_Des]])</f>
        <v>0</v>
      </c>
      <c r="BK101" s="5">
        <v>56209008</v>
      </c>
      <c r="BL101" s="5">
        <v>291336002</v>
      </c>
      <c r="BM101" s="5">
        <v>52372266</v>
      </c>
      <c r="BN101" s="5">
        <f>Target_CC[[#This Row],[Est_Sust_NP Apr]]+Target_CC[[#This Row],[Est_Sust_POTS Apr]]+Target_CC[[#This Row],[BC_Apr]]</f>
        <v>54761734</v>
      </c>
      <c r="BO101" s="5">
        <f>Target_CC[[#This Row],[Est_Sust_NP Mei]]+Target_CC[[#This Row],[Est_Sust_POTS Mei]]+Target_CC[[#This Row],[BC_Mei]]</f>
        <v>54761734</v>
      </c>
      <c r="BP101" s="5">
        <f>Target_CC[[#This Row],[Est_Sust_NP Jun]]+Target_CC[[#This Row],[Est_Sust_POTS Jun]]+Target_CC[[#This Row],[BC_Jun]]</f>
        <v>54761734</v>
      </c>
      <c r="BQ101" s="5">
        <f>Target_CC[[#This Row],[Est_Sust_NP Jul]]+Target_CC[[#This Row],[Est_Sust_POTS Jul]]+Target_CC[[#This Row],[BC_Jul]]</f>
        <v>54761734</v>
      </c>
      <c r="BR101" s="5">
        <f>Target_CC[[#This Row],[Est_Sust_NP Agu]]+Target_CC[[#This Row],[Est_Sust_POTS Agu]]+Target_CC[[#This Row],[BC_Agu]]</f>
        <v>54761734</v>
      </c>
      <c r="BS101" s="5">
        <f>Target_CC[[#This Row],[Est_Sust_NP Sep]]+Target_CC[[#This Row],[Est_Sust_POTS Sep]]+Target_CC[[#This Row],[BC_Sep]]</f>
        <v>54761734</v>
      </c>
      <c r="BT101" s="5">
        <f>Target_CC[[#This Row],[Est_Sust_NP Okt]]+Target_CC[[#This Row],[Est_Sust_POTS Okt]]+Target_CC[[#This Row],[BC_Okt]]</f>
        <v>54761734</v>
      </c>
      <c r="BU101" s="5">
        <f>Target_CC[[#This Row],[Est_Sust_NP Nov]]+Target_CC[[#This Row],[Est_Sust_POTS Nov]]+Target_CC[[#This Row],[BC_Nov]]</f>
        <v>54761734</v>
      </c>
      <c r="BV101" s="5">
        <f>Target_CC[[#This Row],[Est_Sust_NP Des]]+Target_CC[[#This Row],[Est_Sust_POTS Des]]+Target_CC[[#This Row],[BC_Des]]</f>
        <v>54761734</v>
      </c>
      <c r="BW101" s="5">
        <f>SUM(Target_CC[[#This Row],[Real_Jan]:[Real_Des]])</f>
        <v>892772882</v>
      </c>
      <c r="BX101" s="5">
        <v>12507419</v>
      </c>
      <c r="BY101" s="5">
        <v>27522219</v>
      </c>
      <c r="BZ101" s="5">
        <v>12507400</v>
      </c>
      <c r="CA101" s="5">
        <f>Target_CC[[#This Row],[Est_Sust_NP Mar]]*95%</f>
        <v>11882030</v>
      </c>
      <c r="CB101" s="5">
        <f>Target_CC[[#This Row],[Est_Sust_NP Apr]]</f>
        <v>11882030</v>
      </c>
      <c r="CC101" s="5">
        <f>Target_CC[[#This Row],[Est_Sust_NP Mei]]</f>
        <v>11882030</v>
      </c>
      <c r="CD101" s="5">
        <f>Target_CC[[#This Row],[Est_Sust_NP Jun]]</f>
        <v>11882030</v>
      </c>
      <c r="CE101" s="5">
        <f>Target_CC[[#This Row],[Est_Sust_NP Jul]]</f>
        <v>11882030</v>
      </c>
      <c r="CF101" s="5">
        <f>Target_CC[[#This Row],[Est_Sust_NP Agu]]</f>
        <v>11882030</v>
      </c>
      <c r="CG101" s="5">
        <f>Target_CC[[#This Row],[Est_Sust_NP Sep]]</f>
        <v>11882030</v>
      </c>
      <c r="CH101" s="5">
        <f>Target_CC[[#This Row],[Est_Sust_NP Okt]]</f>
        <v>11882030</v>
      </c>
      <c r="CI101" s="5">
        <f>Target_CC[[#This Row],[Est_Sust_NP Nov]]</f>
        <v>11882030</v>
      </c>
      <c r="CJ101" s="5">
        <f>SUM(Target_CC[[#This Row],[Est_Sust_NP Jan]:[Est_Sust_NP Des]])</f>
        <v>159475308</v>
      </c>
      <c r="CK101" s="5">
        <v>43701589</v>
      </c>
      <c r="CL101" s="5">
        <v>43519610</v>
      </c>
      <c r="CM101" s="5">
        <v>42879704</v>
      </c>
      <c r="CN101" s="5">
        <f>Target_CC[[#This Row],[Est_Sust_POTS Mar]]</f>
        <v>42879704</v>
      </c>
      <c r="CO101" s="5">
        <f>Target_CC[[#This Row],[Est_Sust_POTS Apr]]</f>
        <v>42879704</v>
      </c>
      <c r="CP101" s="5">
        <f>Target_CC[[#This Row],[Est_Sust_POTS Mei]]</f>
        <v>42879704</v>
      </c>
      <c r="CQ101" s="5">
        <f>Target_CC[[#This Row],[Est_Sust_POTS Jun]]</f>
        <v>42879704</v>
      </c>
      <c r="CR101" s="5">
        <f>Target_CC[[#This Row],[Est_Sust_POTS Jul]]</f>
        <v>42879704</v>
      </c>
      <c r="CS101" s="5">
        <f>Target_CC[[#This Row],[Est_Sust_POTS Agu]]</f>
        <v>42879704</v>
      </c>
      <c r="CT101" s="5">
        <f>Target_CC[[#This Row],[Est_Sust_POTS Sep]]</f>
        <v>42879704</v>
      </c>
      <c r="CU101" s="5">
        <f>Target_CC[[#This Row],[Est_Sust_POTS Okt]]</f>
        <v>42879704</v>
      </c>
      <c r="CV101" s="5">
        <f>Target_CC[[#This Row],[Est_Sust_POTS Nov]]</f>
        <v>42879704</v>
      </c>
      <c r="CW101" s="5">
        <f>SUM(Target_CC[[#This Row],[Est_Sust_POTS Jan]:[Est_Sust_POTS Des]])</f>
        <v>516018239</v>
      </c>
      <c r="CX101" s="5"/>
      <c r="CY101" s="5">
        <v>0</v>
      </c>
      <c r="CZ101" s="5">
        <v>12000000</v>
      </c>
      <c r="DA101" s="5">
        <v>0</v>
      </c>
      <c r="DB101" s="5"/>
      <c r="DC101" s="5"/>
      <c r="DD101" s="5"/>
      <c r="DE101" s="5"/>
      <c r="DF101" s="5"/>
      <c r="DG101" s="5"/>
      <c r="DH101" s="5"/>
      <c r="DI101" s="5"/>
      <c r="DJ101" s="5">
        <f>SUM(Target_CC[[#This Row],[BC_Jan]:[BC_Des]])</f>
        <v>12000000</v>
      </c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 t="s">
        <v>160</v>
      </c>
    </row>
    <row r="102" spans="2:128" x14ac:dyDescent="0.3">
      <c r="B102">
        <v>76510229</v>
      </c>
      <c r="C102" t="s">
        <v>259</v>
      </c>
      <c r="D102" t="s">
        <v>157</v>
      </c>
      <c r="E102" t="s">
        <v>157</v>
      </c>
      <c r="F102" t="s">
        <v>158</v>
      </c>
      <c r="G102" t="s">
        <v>26</v>
      </c>
      <c r="H102" t="s">
        <v>159</v>
      </c>
      <c r="I102" t="s">
        <v>31</v>
      </c>
      <c r="J102" s="5">
        <v>1235113502</v>
      </c>
      <c r="K102" s="5">
        <v>90156681.070208743</v>
      </c>
      <c r="L102" s="5">
        <v>66385347.066042088</v>
      </c>
      <c r="M102" s="5">
        <v>67402542.857379287</v>
      </c>
      <c r="N102" s="5">
        <v>52996932.006086774</v>
      </c>
      <c r="O102" s="5">
        <v>90682998.51780431</v>
      </c>
      <c r="P102" s="5">
        <v>36043144.167536296</v>
      </c>
      <c r="Q102" s="5">
        <v>67122104.857852906</v>
      </c>
      <c r="R102" s="5">
        <v>43573166.42040015</v>
      </c>
      <c r="S102" s="5">
        <v>55886652.739201598</v>
      </c>
      <c r="T102" s="5">
        <v>91890499.146616384</v>
      </c>
      <c r="U102" s="5">
        <v>82250150.77251479</v>
      </c>
      <c r="V102" s="5">
        <v>101981352.27720015</v>
      </c>
      <c r="W102" s="5">
        <f>SUM(Target_CC[[#This Row],[Target_Sust_Jan]:[Target_Sust_Des]])</f>
        <v>846371571.89884341</v>
      </c>
      <c r="X102" s="5">
        <v>961104.62176692486</v>
      </c>
      <c r="Y102" s="5">
        <v>2769286.1754575446</v>
      </c>
      <c r="Z102" s="5">
        <v>2451177.3715445548</v>
      </c>
      <c r="AA102" s="5">
        <v>6700280.6620567366</v>
      </c>
      <c r="AB102" s="5">
        <v>10015651.992819071</v>
      </c>
      <c r="AC102" s="5">
        <v>5459987.1462634057</v>
      </c>
      <c r="AD102" s="5">
        <v>11131610.689078003</v>
      </c>
      <c r="AE102" s="5">
        <v>7667985.0227775201</v>
      </c>
      <c r="AF102" s="5">
        <v>10211108.212281838</v>
      </c>
      <c r="AG102" s="5">
        <v>10713229.508419976</v>
      </c>
      <c r="AH102" s="5">
        <v>9592206.8096907437</v>
      </c>
      <c r="AI102" s="5">
        <v>13622526.555762157</v>
      </c>
      <c r="AJ102" s="5">
        <f>SUM(Target_CC[[#This Row],[Target_Scal_Jan]:[Target_Scal_Des]])</f>
        <v>91296154.767918482</v>
      </c>
      <c r="AK102" s="5">
        <v>91117785.691975668</v>
      </c>
      <c r="AL102" s="5">
        <v>69154633.241499633</v>
      </c>
      <c r="AM102" s="5">
        <v>69853720.228923842</v>
      </c>
      <c r="AN102" s="5">
        <v>59697212.668143511</v>
      </c>
      <c r="AO102" s="5">
        <v>100698650.51062338</v>
      </c>
      <c r="AP102" s="5">
        <v>41503131.313799702</v>
      </c>
      <c r="AQ102" s="5">
        <v>78253715.546930909</v>
      </c>
      <c r="AR102" s="5">
        <v>51241151.44317767</v>
      </c>
      <c r="AS102" s="5">
        <v>66097760.951483436</v>
      </c>
      <c r="AT102" s="5">
        <v>102603728.65503636</v>
      </c>
      <c r="AU102" s="5">
        <v>91842357.582205534</v>
      </c>
      <c r="AV102" s="5">
        <v>115603878.8329623</v>
      </c>
      <c r="AW102" s="5">
        <f>SUM(Target_CC[[#This Row],[Target_Jan]:[Target_Des]])</f>
        <v>937667726.66676199</v>
      </c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>
        <f>SUM(Target_CC[[#This Row],[Target_NGTMA_Jan]:[Target_NGTMA_Des]])</f>
        <v>0</v>
      </c>
      <c r="BK102" s="5">
        <v>63739305</v>
      </c>
      <c r="BL102" s="5">
        <v>59896768</v>
      </c>
      <c r="BM102" s="5">
        <v>60606193</v>
      </c>
      <c r="BN102" s="5">
        <f>Target_CC[[#This Row],[Est_Sust_NP Apr]]+Target_CC[[#This Row],[Est_Sust_POTS Apr]]+Target_CC[[#This Row],[BC_Apr]]</f>
        <v>59591647.849999994</v>
      </c>
      <c r="BO102" s="5">
        <f>Target_CC[[#This Row],[Est_Sust_NP Mei]]+Target_CC[[#This Row],[Est_Sust_POTS Mei]]+Target_CC[[#This Row],[BC_Mei]]</f>
        <v>59591647.849999994</v>
      </c>
      <c r="BP102" s="5">
        <f>Target_CC[[#This Row],[Est_Sust_NP Jun]]+Target_CC[[#This Row],[Est_Sust_POTS Jun]]+Target_CC[[#This Row],[BC_Jun]]</f>
        <v>59591647.849999994</v>
      </c>
      <c r="BQ102" s="5">
        <f>Target_CC[[#This Row],[Est_Sust_NP Jul]]+Target_CC[[#This Row],[Est_Sust_POTS Jul]]+Target_CC[[#This Row],[BC_Jul]]</f>
        <v>59591647.849999994</v>
      </c>
      <c r="BR102" s="5">
        <f>Target_CC[[#This Row],[Est_Sust_NP Agu]]+Target_CC[[#This Row],[Est_Sust_POTS Agu]]+Target_CC[[#This Row],[BC_Agu]]</f>
        <v>59591647.849999994</v>
      </c>
      <c r="BS102" s="5">
        <f>Target_CC[[#This Row],[Est_Sust_NP Sep]]+Target_CC[[#This Row],[Est_Sust_POTS Sep]]+Target_CC[[#This Row],[BC_Sep]]</f>
        <v>59591647.849999994</v>
      </c>
      <c r="BT102" s="5">
        <f>Target_CC[[#This Row],[Est_Sust_NP Okt]]+Target_CC[[#This Row],[Est_Sust_POTS Okt]]+Target_CC[[#This Row],[BC_Okt]]</f>
        <v>59591647.849999994</v>
      </c>
      <c r="BU102" s="5">
        <f>Target_CC[[#This Row],[Est_Sust_NP Nov]]+Target_CC[[#This Row],[Est_Sust_POTS Nov]]+Target_CC[[#This Row],[BC_Nov]]</f>
        <v>59591647.849999994</v>
      </c>
      <c r="BV102" s="5">
        <f>Target_CC[[#This Row],[Est_Sust_NP Des]]+Target_CC[[#This Row],[Est_Sust_POTS Des]]+Target_CC[[#This Row],[BC_Des]]</f>
        <v>59591647.849999994</v>
      </c>
      <c r="BW102" s="5">
        <f>SUM(Target_CC[[#This Row],[Real_Jan]:[Real_Des]])</f>
        <v>720567096.6500001</v>
      </c>
      <c r="BX102" s="5">
        <v>19087200</v>
      </c>
      <c r="BY102" s="5">
        <v>19087200</v>
      </c>
      <c r="BZ102" s="5">
        <v>20290903</v>
      </c>
      <c r="CA102" s="5">
        <f>Target_CC[[#This Row],[Est_Sust_NP Mar]]*95%</f>
        <v>19276357.849999998</v>
      </c>
      <c r="CB102" s="5">
        <f>Target_CC[[#This Row],[Est_Sust_NP Apr]]</f>
        <v>19276357.849999998</v>
      </c>
      <c r="CC102" s="5">
        <f>Target_CC[[#This Row],[Est_Sust_NP Mei]]</f>
        <v>19276357.849999998</v>
      </c>
      <c r="CD102" s="5">
        <f>Target_CC[[#This Row],[Est_Sust_NP Jun]]</f>
        <v>19276357.849999998</v>
      </c>
      <c r="CE102" s="5">
        <f>Target_CC[[#This Row],[Est_Sust_NP Jul]]</f>
        <v>19276357.849999998</v>
      </c>
      <c r="CF102" s="5">
        <f>Target_CC[[#This Row],[Est_Sust_NP Agu]]</f>
        <v>19276357.849999998</v>
      </c>
      <c r="CG102" s="5">
        <f>Target_CC[[#This Row],[Est_Sust_NP Sep]]</f>
        <v>19276357.849999998</v>
      </c>
      <c r="CH102" s="5">
        <f>Target_CC[[#This Row],[Est_Sust_NP Okt]]</f>
        <v>19276357.849999998</v>
      </c>
      <c r="CI102" s="5">
        <f>Target_CC[[#This Row],[Est_Sust_NP Nov]]</f>
        <v>19276357.849999998</v>
      </c>
      <c r="CJ102" s="5">
        <f>SUM(Target_CC[[#This Row],[Est_Sust_NP Jan]:[Est_Sust_NP Des]])</f>
        <v>231952523.64999995</v>
      </c>
      <c r="CK102" s="5">
        <v>44652105</v>
      </c>
      <c r="CL102" s="5">
        <v>40809568</v>
      </c>
      <c r="CM102" s="5">
        <v>40315290</v>
      </c>
      <c r="CN102" s="5">
        <f>Target_CC[[#This Row],[Est_Sust_POTS Mar]]</f>
        <v>40315290</v>
      </c>
      <c r="CO102" s="5">
        <f>Target_CC[[#This Row],[Est_Sust_POTS Apr]]</f>
        <v>40315290</v>
      </c>
      <c r="CP102" s="5">
        <f>Target_CC[[#This Row],[Est_Sust_POTS Mei]]</f>
        <v>40315290</v>
      </c>
      <c r="CQ102" s="5">
        <f>Target_CC[[#This Row],[Est_Sust_POTS Jun]]</f>
        <v>40315290</v>
      </c>
      <c r="CR102" s="5">
        <f>Target_CC[[#This Row],[Est_Sust_POTS Jul]]</f>
        <v>40315290</v>
      </c>
      <c r="CS102" s="5">
        <f>Target_CC[[#This Row],[Est_Sust_POTS Agu]]</f>
        <v>40315290</v>
      </c>
      <c r="CT102" s="5">
        <f>Target_CC[[#This Row],[Est_Sust_POTS Sep]]</f>
        <v>40315290</v>
      </c>
      <c r="CU102" s="5">
        <f>Target_CC[[#This Row],[Est_Sust_POTS Okt]]</f>
        <v>40315290</v>
      </c>
      <c r="CV102" s="5">
        <f>Target_CC[[#This Row],[Est_Sust_POTS Nov]]</f>
        <v>40315290</v>
      </c>
      <c r="CW102" s="5">
        <f>SUM(Target_CC[[#This Row],[Est_Sust_POTS Jan]:[Est_Sust_POTS Des]])</f>
        <v>488614573</v>
      </c>
      <c r="CX102" s="5"/>
      <c r="CY102" s="5">
        <v>0</v>
      </c>
      <c r="CZ102" s="5">
        <v>1203703</v>
      </c>
      <c r="DA102" s="5">
        <v>0</v>
      </c>
      <c r="DB102" s="5"/>
      <c r="DC102" s="5"/>
      <c r="DD102" s="5"/>
      <c r="DE102" s="5"/>
      <c r="DF102" s="5"/>
      <c r="DG102" s="5"/>
      <c r="DH102" s="5"/>
      <c r="DI102" s="5"/>
      <c r="DJ102" s="5">
        <f>SUM(Target_CC[[#This Row],[BC_Jan]:[BC_Des]])</f>
        <v>1203703</v>
      </c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 t="s">
        <v>160</v>
      </c>
    </row>
    <row r="103" spans="2:128" x14ac:dyDescent="0.3">
      <c r="B103">
        <v>76590015</v>
      </c>
      <c r="C103" t="s">
        <v>260</v>
      </c>
      <c r="D103" t="s">
        <v>157</v>
      </c>
      <c r="E103" t="s">
        <v>157</v>
      </c>
      <c r="F103" t="s">
        <v>158</v>
      </c>
      <c r="G103" t="s">
        <v>26</v>
      </c>
      <c r="H103" t="s">
        <v>159</v>
      </c>
      <c r="I103" t="s">
        <v>31</v>
      </c>
      <c r="J103" s="5">
        <v>5682327612</v>
      </c>
      <c r="K103" s="5">
        <v>182718746.28247786</v>
      </c>
      <c r="L103" s="5">
        <v>172982263.31353495</v>
      </c>
      <c r="M103" s="5">
        <v>614100055.83158696</v>
      </c>
      <c r="N103" s="5">
        <v>124011468.79335307</v>
      </c>
      <c r="O103" s="5">
        <v>509170774.64859968</v>
      </c>
      <c r="P103" s="5">
        <v>495243154.58878112</v>
      </c>
      <c r="Q103" s="5">
        <v>700496175.18611979</v>
      </c>
      <c r="R103" s="5">
        <v>119551878.5480978</v>
      </c>
      <c r="S103" s="5">
        <v>317232403.73026526</v>
      </c>
      <c r="T103" s="5">
        <v>225460749.97901601</v>
      </c>
      <c r="U103" s="5">
        <v>126880112.13826522</v>
      </c>
      <c r="V103" s="5">
        <v>250219471.89127249</v>
      </c>
      <c r="W103" s="5">
        <f>SUM(Target_CC[[#This Row],[Target_Sust_Jan]:[Target_Sust_Des]])</f>
        <v>3838067254.9313693</v>
      </c>
      <c r="X103" s="5">
        <v>1947851.5563232601</v>
      </c>
      <c r="Y103" s="5">
        <v>7216010.9356206059</v>
      </c>
      <c r="Z103" s="5">
        <v>22332512.942482233</v>
      </c>
      <c r="AA103" s="5">
        <v>15678485.80619581</v>
      </c>
      <c r="AB103" s="5">
        <v>56236310.743443549</v>
      </c>
      <c r="AC103" s="5">
        <v>75021791.821512938</v>
      </c>
      <c r="AD103" s="5">
        <v>116171129.13657069</v>
      </c>
      <c r="AE103" s="5">
        <v>21038682.507189527</v>
      </c>
      <c r="AF103" s="5">
        <v>57961861.091384053</v>
      </c>
      <c r="AG103" s="5">
        <v>26285772.54555738</v>
      </c>
      <c r="AH103" s="5">
        <v>14797058.293948978</v>
      </c>
      <c r="AI103" s="5">
        <v>33423967.465566754</v>
      </c>
      <c r="AJ103" s="5">
        <f>SUM(Target_CC[[#This Row],[Target_Scal_Jan]:[Target_Scal_Des]])</f>
        <v>448111434.84579575</v>
      </c>
      <c r="AK103" s="5">
        <v>184666597.83880112</v>
      </c>
      <c r="AL103" s="5">
        <v>180198274.24915555</v>
      </c>
      <c r="AM103" s="5">
        <v>636432568.77406919</v>
      </c>
      <c r="AN103" s="5">
        <v>139689954.59954888</v>
      </c>
      <c r="AO103" s="5">
        <v>565407085.39204323</v>
      </c>
      <c r="AP103" s="5">
        <v>570264946.41029406</v>
      </c>
      <c r="AQ103" s="5">
        <v>816667304.32269049</v>
      </c>
      <c r="AR103" s="5">
        <v>140590561.05528733</v>
      </c>
      <c r="AS103" s="5">
        <v>375194264.82164931</v>
      </c>
      <c r="AT103" s="5">
        <v>251746522.52457339</v>
      </c>
      <c r="AU103" s="5">
        <v>141677170.4322142</v>
      </c>
      <c r="AV103" s="5">
        <v>283643439.35683924</v>
      </c>
      <c r="AW103" s="5">
        <f>SUM(Target_CC[[#This Row],[Target_Jan]:[Target_Des]])</f>
        <v>4286178689.7771659</v>
      </c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>
        <f>SUM(Target_CC[[#This Row],[Target_NGTMA_Jan]:[Target_NGTMA_Des]])</f>
        <v>0</v>
      </c>
      <c r="BK103" s="5">
        <v>150291354</v>
      </c>
      <c r="BL103" s="5">
        <v>148771577</v>
      </c>
      <c r="BM103" s="5">
        <v>541780507</v>
      </c>
      <c r="BN103" s="5">
        <f>Target_CC[[#This Row],[Est_Sust_NP Apr]]+Target_CC[[#This Row],[Est_Sust_POTS Apr]]+Target_CC[[#This Row],[BC_Apr]]</f>
        <v>119760626.40000001</v>
      </c>
      <c r="BO103" s="5">
        <f>Target_CC[[#This Row],[Est_Sust_NP Mei]]+Target_CC[[#This Row],[Est_Sust_POTS Mei]]+Target_CC[[#This Row],[BC_Mei]]</f>
        <v>119760626.40000001</v>
      </c>
      <c r="BP103" s="5">
        <f>Target_CC[[#This Row],[Est_Sust_NP Jun]]+Target_CC[[#This Row],[Est_Sust_POTS Jun]]+Target_CC[[#This Row],[BC_Jun]]</f>
        <v>119760626.40000001</v>
      </c>
      <c r="BQ103" s="5">
        <f>Target_CC[[#This Row],[Est_Sust_NP Jul]]+Target_CC[[#This Row],[Est_Sust_POTS Jul]]+Target_CC[[#This Row],[BC_Jul]]</f>
        <v>119760626.40000001</v>
      </c>
      <c r="BR103" s="5">
        <f>Target_CC[[#This Row],[Est_Sust_NP Agu]]+Target_CC[[#This Row],[Est_Sust_POTS Agu]]+Target_CC[[#This Row],[BC_Agu]]</f>
        <v>119760626.40000001</v>
      </c>
      <c r="BS103" s="5">
        <f>Target_CC[[#This Row],[Est_Sust_NP Sep]]+Target_CC[[#This Row],[Est_Sust_POTS Sep]]+Target_CC[[#This Row],[BC_Sep]]</f>
        <v>119760626.40000001</v>
      </c>
      <c r="BT103" s="5">
        <f>Target_CC[[#This Row],[Est_Sust_NP Okt]]+Target_CC[[#This Row],[Est_Sust_POTS Okt]]+Target_CC[[#This Row],[BC_Okt]]</f>
        <v>119760626.40000001</v>
      </c>
      <c r="BU103" s="5">
        <f>Target_CC[[#This Row],[Est_Sust_NP Nov]]+Target_CC[[#This Row],[Est_Sust_POTS Nov]]+Target_CC[[#This Row],[BC_Nov]]</f>
        <v>119760626.40000001</v>
      </c>
      <c r="BV103" s="5">
        <f>Target_CC[[#This Row],[Est_Sust_NP Des]]+Target_CC[[#This Row],[Est_Sust_POTS Des]]+Target_CC[[#This Row],[BC_Des]]</f>
        <v>119760626.40000001</v>
      </c>
      <c r="BW103" s="5">
        <f>SUM(Target_CC[[#This Row],[Real_Jan]:[Real_Des]])</f>
        <v>1918689075.6000006</v>
      </c>
      <c r="BX103" s="5">
        <v>84524915</v>
      </c>
      <c r="BY103" s="5">
        <v>84524915</v>
      </c>
      <c r="BZ103" s="5">
        <v>57890712</v>
      </c>
      <c r="CA103" s="5">
        <f>Target_CC[[#This Row],[Est_Sust_NP Mar]]*95%</f>
        <v>54996176.399999999</v>
      </c>
      <c r="CB103" s="5">
        <f>Target_CC[[#This Row],[Est_Sust_NP Apr]]</f>
        <v>54996176.399999999</v>
      </c>
      <c r="CC103" s="5">
        <f>Target_CC[[#This Row],[Est_Sust_NP Mei]]</f>
        <v>54996176.399999999</v>
      </c>
      <c r="CD103" s="5">
        <f>Target_CC[[#This Row],[Est_Sust_NP Jun]]</f>
        <v>54996176.399999999</v>
      </c>
      <c r="CE103" s="5">
        <f>Target_CC[[#This Row],[Est_Sust_NP Jul]]</f>
        <v>54996176.399999999</v>
      </c>
      <c r="CF103" s="5">
        <f>Target_CC[[#This Row],[Est_Sust_NP Agu]]</f>
        <v>54996176.399999999</v>
      </c>
      <c r="CG103" s="5">
        <f>Target_CC[[#This Row],[Est_Sust_NP Sep]]</f>
        <v>54996176.399999999</v>
      </c>
      <c r="CH103" s="5">
        <f>Target_CC[[#This Row],[Est_Sust_NP Okt]]</f>
        <v>54996176.399999999</v>
      </c>
      <c r="CI103" s="5">
        <f>Target_CC[[#This Row],[Est_Sust_NP Nov]]</f>
        <v>54996176.399999999</v>
      </c>
      <c r="CJ103" s="5">
        <f>SUM(Target_CC[[#This Row],[Est_Sust_NP Jan]:[Est_Sust_NP Des]])</f>
        <v>721906129.59999979</v>
      </c>
      <c r="CK103" s="5">
        <v>65766439</v>
      </c>
      <c r="CL103" s="5">
        <v>64246662</v>
      </c>
      <c r="CM103" s="5">
        <v>64764450</v>
      </c>
      <c r="CN103" s="5">
        <f>Target_CC[[#This Row],[Est_Sust_POTS Mar]]</f>
        <v>64764450</v>
      </c>
      <c r="CO103" s="5">
        <f>Target_CC[[#This Row],[Est_Sust_POTS Apr]]</f>
        <v>64764450</v>
      </c>
      <c r="CP103" s="5">
        <f>Target_CC[[#This Row],[Est_Sust_POTS Mei]]</f>
        <v>64764450</v>
      </c>
      <c r="CQ103" s="5">
        <f>Target_CC[[#This Row],[Est_Sust_POTS Jun]]</f>
        <v>64764450</v>
      </c>
      <c r="CR103" s="5">
        <f>Target_CC[[#This Row],[Est_Sust_POTS Jul]]</f>
        <v>64764450</v>
      </c>
      <c r="CS103" s="5">
        <f>Target_CC[[#This Row],[Est_Sust_POTS Agu]]</f>
        <v>64764450</v>
      </c>
      <c r="CT103" s="5">
        <f>Target_CC[[#This Row],[Est_Sust_POTS Sep]]</f>
        <v>64764450</v>
      </c>
      <c r="CU103" s="5">
        <f>Target_CC[[#This Row],[Est_Sust_POTS Okt]]</f>
        <v>64764450</v>
      </c>
      <c r="CV103" s="5">
        <f>Target_CC[[#This Row],[Est_Sust_POTS Nov]]</f>
        <v>64764450</v>
      </c>
      <c r="CW103" s="5">
        <f>SUM(Target_CC[[#This Row],[Est_Sust_POTS Jan]:[Est_Sust_POTS Des]])</f>
        <v>777657601</v>
      </c>
      <c r="CX103" s="5"/>
      <c r="CY103" s="5">
        <v>0</v>
      </c>
      <c r="CZ103" s="5">
        <v>535748731</v>
      </c>
      <c r="DA103" s="5">
        <v>0</v>
      </c>
      <c r="DB103" s="5"/>
      <c r="DC103" s="5"/>
      <c r="DD103" s="5"/>
      <c r="DE103" s="5"/>
      <c r="DF103" s="5"/>
      <c r="DG103" s="5"/>
      <c r="DH103" s="5"/>
      <c r="DI103" s="5"/>
      <c r="DJ103" s="5">
        <f>SUM(Target_CC[[#This Row],[BC_Jan]:[BC_Des]])</f>
        <v>535748731</v>
      </c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 t="s">
        <v>160</v>
      </c>
    </row>
    <row r="104" spans="2:128" x14ac:dyDescent="0.3">
      <c r="B104">
        <v>76510214</v>
      </c>
      <c r="C104" t="s">
        <v>261</v>
      </c>
      <c r="D104" t="s">
        <v>157</v>
      </c>
      <c r="E104" t="s">
        <v>157</v>
      </c>
      <c r="F104" t="s">
        <v>158</v>
      </c>
      <c r="G104" t="s">
        <v>24</v>
      </c>
      <c r="H104" t="s">
        <v>159</v>
      </c>
      <c r="I104" t="s">
        <v>31</v>
      </c>
      <c r="J104" s="5">
        <v>6868923691</v>
      </c>
      <c r="K104" s="5">
        <v>88841929.525082007</v>
      </c>
      <c r="L104" s="5">
        <v>87510119.291579425</v>
      </c>
      <c r="M104" s="5">
        <v>913507268.93698692</v>
      </c>
      <c r="N104" s="5">
        <v>41311470.985790379</v>
      </c>
      <c r="O104" s="5">
        <v>531509658.29306847</v>
      </c>
      <c r="P104" s="5">
        <v>81446368.140863165</v>
      </c>
      <c r="Q104" s="5">
        <v>56611855.619734772</v>
      </c>
      <c r="R104" s="5">
        <v>252538171.48312983</v>
      </c>
      <c r="S104" s="5">
        <v>284397574.75214976</v>
      </c>
      <c r="T104" s="5">
        <v>1570001619.1123464</v>
      </c>
      <c r="U104" s="5">
        <v>869703719.29960251</v>
      </c>
      <c r="V104" s="5">
        <v>1186032933.1625412</v>
      </c>
      <c r="W104" s="5">
        <f>SUM(Target_CC[[#This Row],[Target_Sust_Jan]:[Target_Sust_Des]])</f>
        <v>5963412688.6028748</v>
      </c>
      <c r="X104" s="5">
        <v>947088.86861920357</v>
      </c>
      <c r="Y104" s="5">
        <v>3650512.8658245206</v>
      </c>
      <c r="Z104" s="5">
        <v>33220828.939611077</v>
      </c>
      <c r="AA104" s="5">
        <v>5222914.6044797152</v>
      </c>
      <c r="AB104" s="5">
        <v>58703570.187308848</v>
      </c>
      <c r="AC104" s="5">
        <v>12337883.762079865</v>
      </c>
      <c r="AD104" s="5">
        <v>9388578.3003935665</v>
      </c>
      <c r="AE104" s="5">
        <v>44441546.843968779</v>
      </c>
      <c r="AF104" s="5">
        <v>51962575.476768494</v>
      </c>
      <c r="AG104" s="5">
        <v>183041640.10802245</v>
      </c>
      <c r="AH104" s="5">
        <v>101426901.47465062</v>
      </c>
      <c r="AI104" s="5">
        <v>158428622.16710734</v>
      </c>
      <c r="AJ104" s="5">
        <f>SUM(Target_CC[[#This Row],[Target_Scal_Jan]:[Target_Scal_Des]])</f>
        <v>662772663.59883451</v>
      </c>
      <c r="AK104" s="5">
        <v>89789018.393701211</v>
      </c>
      <c r="AL104" s="5">
        <v>91160632.157403946</v>
      </c>
      <c r="AM104" s="5">
        <v>946728097.876598</v>
      </c>
      <c r="AN104" s="5">
        <v>46534385.590270095</v>
      </c>
      <c r="AO104" s="5">
        <v>590213228.48037732</v>
      </c>
      <c r="AP104" s="5">
        <v>93784251.90294303</v>
      </c>
      <c r="AQ104" s="5">
        <v>66000433.920128338</v>
      </c>
      <c r="AR104" s="5">
        <v>296979718.32709861</v>
      </c>
      <c r="AS104" s="5">
        <v>336360150.22891825</v>
      </c>
      <c r="AT104" s="5">
        <v>1753043259.2203689</v>
      </c>
      <c r="AU104" s="5">
        <v>971130620.77425313</v>
      </c>
      <c r="AV104" s="5">
        <v>1344461555.3296485</v>
      </c>
      <c r="AW104" s="5">
        <f>SUM(Target_CC[[#This Row],[Target_Jan]:[Target_Des]])</f>
        <v>6626185352.2017078</v>
      </c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>
        <f>SUM(Target_CC[[#This Row],[Target_NGTMA_Jan]:[Target_NGTMA_Des]])</f>
        <v>0</v>
      </c>
      <c r="BK104" s="5">
        <v>43051856</v>
      </c>
      <c r="BL104" s="5">
        <v>34987392</v>
      </c>
      <c r="BM104" s="5">
        <v>1379666424</v>
      </c>
      <c r="BN104" s="5">
        <f>Target_CC[[#This Row],[Est_Sust_NP Apr]]+Target_CC[[#This Row],[Est_Sust_POTS Apr]]+Target_CC[[#This Row],[BC_Apr]]</f>
        <v>114342864.55</v>
      </c>
      <c r="BO104" s="5">
        <f>Target_CC[[#This Row],[Est_Sust_NP Mei]]+Target_CC[[#This Row],[Est_Sust_POTS Mei]]+Target_CC[[#This Row],[BC_Mei]]</f>
        <v>37842864.549999997</v>
      </c>
      <c r="BP104" s="5">
        <f>Target_CC[[#This Row],[Est_Sust_NP Jun]]+Target_CC[[#This Row],[Est_Sust_POTS Jun]]+Target_CC[[#This Row],[BC_Jun]]</f>
        <v>37842864.549999997</v>
      </c>
      <c r="BQ104" s="5">
        <f>Target_CC[[#This Row],[Est_Sust_NP Jul]]+Target_CC[[#This Row],[Est_Sust_POTS Jul]]+Target_CC[[#This Row],[BC_Jul]]</f>
        <v>37842864.549999997</v>
      </c>
      <c r="BR104" s="5">
        <f>Target_CC[[#This Row],[Est_Sust_NP Agu]]+Target_CC[[#This Row],[Est_Sust_POTS Agu]]+Target_CC[[#This Row],[BC_Agu]]</f>
        <v>37842864.549999997</v>
      </c>
      <c r="BS104" s="5">
        <f>Target_CC[[#This Row],[Est_Sust_NP Sep]]+Target_CC[[#This Row],[Est_Sust_POTS Sep]]+Target_CC[[#This Row],[BC_Sep]]</f>
        <v>37842864.549999997</v>
      </c>
      <c r="BT104" s="5">
        <f>Target_CC[[#This Row],[Est_Sust_NP Okt]]+Target_CC[[#This Row],[Est_Sust_POTS Okt]]+Target_CC[[#This Row],[BC_Okt]]</f>
        <v>37842864.549999997</v>
      </c>
      <c r="BU104" s="5">
        <f>Target_CC[[#This Row],[Est_Sust_NP Nov]]+Target_CC[[#This Row],[Est_Sust_POTS Nov]]+Target_CC[[#This Row],[BC_Nov]]</f>
        <v>37842864.549999997</v>
      </c>
      <c r="BV104" s="5">
        <f>Target_CC[[#This Row],[Est_Sust_NP Des]]+Target_CC[[#This Row],[Est_Sust_POTS Des]]+Target_CC[[#This Row],[BC_Des]]</f>
        <v>37842864.549999997</v>
      </c>
      <c r="BW104" s="5">
        <f>SUM(Target_CC[[#This Row],[Real_Jan]:[Real_Des]])</f>
        <v>1874791452.9499996</v>
      </c>
      <c r="BX104" s="5">
        <v>9682009</v>
      </c>
      <c r="BY104" s="5">
        <v>9682009</v>
      </c>
      <c r="BZ104" s="5">
        <v>9682009</v>
      </c>
      <c r="CA104" s="5">
        <f>Target_CC[[#This Row],[Est_Sust_NP Mar]]*95%</f>
        <v>9197908.5499999989</v>
      </c>
      <c r="CB104" s="5">
        <f>Target_CC[[#This Row],[Est_Sust_NP Apr]]</f>
        <v>9197908.5499999989</v>
      </c>
      <c r="CC104" s="5">
        <f>Target_CC[[#This Row],[Est_Sust_NP Mei]]</f>
        <v>9197908.5499999989</v>
      </c>
      <c r="CD104" s="5">
        <f>Target_CC[[#This Row],[Est_Sust_NP Jun]]</f>
        <v>9197908.5499999989</v>
      </c>
      <c r="CE104" s="5">
        <f>Target_CC[[#This Row],[Est_Sust_NP Jul]]</f>
        <v>9197908.5499999989</v>
      </c>
      <c r="CF104" s="5">
        <f>Target_CC[[#This Row],[Est_Sust_NP Agu]]</f>
        <v>9197908.5499999989</v>
      </c>
      <c r="CG104" s="5">
        <f>Target_CC[[#This Row],[Est_Sust_NP Sep]]</f>
        <v>9197908.5499999989</v>
      </c>
      <c r="CH104" s="5">
        <f>Target_CC[[#This Row],[Est_Sust_NP Okt]]</f>
        <v>9197908.5499999989</v>
      </c>
      <c r="CI104" s="5">
        <f>Target_CC[[#This Row],[Est_Sust_NP Nov]]</f>
        <v>9197908.5499999989</v>
      </c>
      <c r="CJ104" s="5">
        <f>SUM(Target_CC[[#This Row],[Est_Sust_NP Jan]:[Est_Sust_NP Des]])</f>
        <v>111827203.94999997</v>
      </c>
      <c r="CK104" s="5">
        <v>33369847</v>
      </c>
      <c r="CL104" s="5">
        <v>25305383</v>
      </c>
      <c r="CM104" s="5">
        <v>28644956</v>
      </c>
      <c r="CN104" s="5">
        <f>Target_CC[[#This Row],[Est_Sust_POTS Mar]]</f>
        <v>28644956</v>
      </c>
      <c r="CO104" s="5">
        <f>Target_CC[[#This Row],[Est_Sust_POTS Apr]]</f>
        <v>28644956</v>
      </c>
      <c r="CP104" s="5">
        <f>Target_CC[[#This Row],[Est_Sust_POTS Mei]]</f>
        <v>28644956</v>
      </c>
      <c r="CQ104" s="5">
        <f>Target_CC[[#This Row],[Est_Sust_POTS Jun]]</f>
        <v>28644956</v>
      </c>
      <c r="CR104" s="5">
        <f>Target_CC[[#This Row],[Est_Sust_POTS Jul]]</f>
        <v>28644956</v>
      </c>
      <c r="CS104" s="5">
        <f>Target_CC[[#This Row],[Est_Sust_POTS Agu]]</f>
        <v>28644956</v>
      </c>
      <c r="CT104" s="5">
        <f>Target_CC[[#This Row],[Est_Sust_POTS Sep]]</f>
        <v>28644956</v>
      </c>
      <c r="CU104" s="5">
        <f>Target_CC[[#This Row],[Est_Sust_POTS Okt]]</f>
        <v>28644956</v>
      </c>
      <c r="CV104" s="5">
        <f>Target_CC[[#This Row],[Est_Sust_POTS Nov]]</f>
        <v>28644956</v>
      </c>
      <c r="CW104" s="5">
        <f>SUM(Target_CC[[#This Row],[Est_Sust_POTS Jan]:[Est_Sust_POTS Des]])</f>
        <v>345124790</v>
      </c>
      <c r="CX104" s="5"/>
      <c r="CY104" s="5">
        <v>0</v>
      </c>
      <c r="CZ104" s="5">
        <v>1239819459</v>
      </c>
      <c r="DA104" s="5">
        <v>76500000</v>
      </c>
      <c r="DB104" s="5"/>
      <c r="DC104" s="5"/>
      <c r="DD104" s="5"/>
      <c r="DE104" s="5"/>
      <c r="DF104" s="5"/>
      <c r="DG104" s="5"/>
      <c r="DH104" s="5"/>
      <c r="DI104" s="5"/>
      <c r="DJ104" s="5">
        <f>SUM(Target_CC[[#This Row],[BC_Jan]:[BC_Des]])</f>
        <v>1316319459</v>
      </c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 t="s">
        <v>160</v>
      </c>
    </row>
    <row r="105" spans="2:128" x14ac:dyDescent="0.3">
      <c r="B105">
        <v>76510223</v>
      </c>
      <c r="C105" t="s">
        <v>262</v>
      </c>
      <c r="D105" t="s">
        <v>157</v>
      </c>
      <c r="E105" t="s">
        <v>157</v>
      </c>
      <c r="F105" t="s">
        <v>158</v>
      </c>
      <c r="G105" t="s">
        <v>24</v>
      </c>
      <c r="H105" t="s">
        <v>159</v>
      </c>
      <c r="I105" t="s">
        <v>31</v>
      </c>
      <c r="J105" s="5">
        <v>5346927323</v>
      </c>
      <c r="K105" s="5">
        <v>151615463.48768282</v>
      </c>
      <c r="L105" s="5">
        <v>146926599.20716614</v>
      </c>
      <c r="M105" s="5">
        <v>365127788.86222696</v>
      </c>
      <c r="N105" s="5">
        <v>189393320.74545756</v>
      </c>
      <c r="O105" s="5">
        <v>256583361.34655064</v>
      </c>
      <c r="P105" s="5">
        <v>315965828.90389627</v>
      </c>
      <c r="Q105" s="5">
        <v>290432944.01892745</v>
      </c>
      <c r="R105" s="5">
        <v>255930332.56729442</v>
      </c>
      <c r="S105" s="5">
        <v>490432996.92367321</v>
      </c>
      <c r="T105" s="5">
        <v>170947624.99656403</v>
      </c>
      <c r="U105" s="5">
        <v>131655715.96124803</v>
      </c>
      <c r="V105" s="5">
        <v>175655591.08500263</v>
      </c>
      <c r="W105" s="5">
        <f>SUM(Target_CC[[#This Row],[Target_Sust_Jan]:[Target_Sust_Des]])</f>
        <v>2940667568.10569</v>
      </c>
      <c r="X105" s="5">
        <v>1616278.6934877336</v>
      </c>
      <c r="Y105" s="5">
        <v>6129090.499242574</v>
      </c>
      <c r="Z105" s="5">
        <v>13278326.541402936</v>
      </c>
      <c r="AA105" s="5">
        <v>23944563.514879555</v>
      </c>
      <c r="AB105" s="5">
        <v>28338825.318951488</v>
      </c>
      <c r="AC105" s="5">
        <v>47864008.657368422</v>
      </c>
      <c r="AD105" s="5">
        <v>48165749.136563957</v>
      </c>
      <c r="AE105" s="5">
        <v>45038497.73198241</v>
      </c>
      <c r="AF105" s="5">
        <v>89607520.883936584</v>
      </c>
      <c r="AG105" s="5">
        <v>19930255.657719284</v>
      </c>
      <c r="AH105" s="5">
        <v>15354000.488959625</v>
      </c>
      <c r="AI105" s="5">
        <v>23463828.443060547</v>
      </c>
      <c r="AJ105" s="5">
        <f>SUM(Target_CC[[#This Row],[Target_Scal_Jan]:[Target_Scal_Des]])</f>
        <v>362730945.56755507</v>
      </c>
      <c r="AK105" s="5">
        <v>153231742.18117055</v>
      </c>
      <c r="AL105" s="5">
        <v>153055689.70640871</v>
      </c>
      <c r="AM105" s="5">
        <v>378406115.4036299</v>
      </c>
      <c r="AN105" s="5">
        <v>213337884.26033711</v>
      </c>
      <c r="AO105" s="5">
        <v>284922186.66550213</v>
      </c>
      <c r="AP105" s="5">
        <v>363829837.56126469</v>
      </c>
      <c r="AQ105" s="5">
        <v>338598693.15549141</v>
      </c>
      <c r="AR105" s="5">
        <v>300968830.29927683</v>
      </c>
      <c r="AS105" s="5">
        <v>580040517.8076098</v>
      </c>
      <c r="AT105" s="5">
        <v>190877880.65428331</v>
      </c>
      <c r="AU105" s="5">
        <v>147009716.45020765</v>
      </c>
      <c r="AV105" s="5">
        <v>199119419.52806318</v>
      </c>
      <c r="AW105" s="5">
        <f>SUM(Target_CC[[#This Row],[Target_Jan]:[Target_Des]])</f>
        <v>3303398513.6732459</v>
      </c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>
        <f>SUM(Target_CC[[#This Row],[Target_NGTMA_Jan]:[Target_NGTMA_Des]])</f>
        <v>0</v>
      </c>
      <c r="BK105" s="5">
        <v>287985718</v>
      </c>
      <c r="BL105" s="5">
        <v>307627241</v>
      </c>
      <c r="BM105" s="5">
        <v>246566450</v>
      </c>
      <c r="BN105" s="5">
        <f>Target_CC[[#This Row],[Est_Sust_NP Apr]]+Target_CC[[#This Row],[Est_Sust_POTS Apr]]+Target_CC[[#This Row],[BC_Apr]]</f>
        <v>129970046.34999999</v>
      </c>
      <c r="BO105" s="5">
        <f>Target_CC[[#This Row],[Est_Sust_NP Mei]]+Target_CC[[#This Row],[Est_Sust_POTS Mei]]+Target_CC[[#This Row],[BC_Mei]]</f>
        <v>129970046.34999999</v>
      </c>
      <c r="BP105" s="5">
        <f>Target_CC[[#This Row],[Est_Sust_NP Jun]]+Target_CC[[#This Row],[Est_Sust_POTS Jun]]+Target_CC[[#This Row],[BC_Jun]]</f>
        <v>129970046.34999999</v>
      </c>
      <c r="BQ105" s="5">
        <f>Target_CC[[#This Row],[Est_Sust_NP Jul]]+Target_CC[[#This Row],[Est_Sust_POTS Jul]]+Target_CC[[#This Row],[BC_Jul]]</f>
        <v>129970046.34999999</v>
      </c>
      <c r="BR105" s="5">
        <f>Target_CC[[#This Row],[Est_Sust_NP Agu]]+Target_CC[[#This Row],[Est_Sust_POTS Agu]]+Target_CC[[#This Row],[BC_Agu]]</f>
        <v>129970046.34999999</v>
      </c>
      <c r="BS105" s="5">
        <f>Target_CC[[#This Row],[Est_Sust_NP Sep]]+Target_CC[[#This Row],[Est_Sust_POTS Sep]]+Target_CC[[#This Row],[BC_Sep]]</f>
        <v>129970046.34999999</v>
      </c>
      <c r="BT105" s="5">
        <f>Target_CC[[#This Row],[Est_Sust_NP Okt]]+Target_CC[[#This Row],[Est_Sust_POTS Okt]]+Target_CC[[#This Row],[BC_Okt]]</f>
        <v>129970046.34999999</v>
      </c>
      <c r="BU105" s="5">
        <f>Target_CC[[#This Row],[Est_Sust_NP Nov]]+Target_CC[[#This Row],[Est_Sust_POTS Nov]]+Target_CC[[#This Row],[BC_Nov]]</f>
        <v>129970046.34999999</v>
      </c>
      <c r="BV105" s="5">
        <f>Target_CC[[#This Row],[Est_Sust_NP Des]]+Target_CC[[#This Row],[Est_Sust_POTS Des]]+Target_CC[[#This Row],[BC_Des]]</f>
        <v>129970046.34999999</v>
      </c>
      <c r="BW105" s="5">
        <f>SUM(Target_CC[[#This Row],[Real_Jan]:[Real_Des]])</f>
        <v>2011909826.1499994</v>
      </c>
      <c r="BX105" s="5">
        <v>219072928</v>
      </c>
      <c r="BY105" s="5">
        <v>240764382</v>
      </c>
      <c r="BZ105" s="5">
        <v>64543733</v>
      </c>
      <c r="CA105" s="5">
        <f>Target_CC[[#This Row],[Est_Sust_NP Mar]]*95%</f>
        <v>61316546.349999994</v>
      </c>
      <c r="CB105" s="5">
        <f>Target_CC[[#This Row],[Est_Sust_NP Apr]]</f>
        <v>61316546.349999994</v>
      </c>
      <c r="CC105" s="5">
        <f>Target_CC[[#This Row],[Est_Sust_NP Mei]]</f>
        <v>61316546.349999994</v>
      </c>
      <c r="CD105" s="5">
        <f>Target_CC[[#This Row],[Est_Sust_NP Jun]]</f>
        <v>61316546.349999994</v>
      </c>
      <c r="CE105" s="5">
        <f>Target_CC[[#This Row],[Est_Sust_NP Jul]]</f>
        <v>61316546.349999994</v>
      </c>
      <c r="CF105" s="5">
        <f>Target_CC[[#This Row],[Est_Sust_NP Agu]]</f>
        <v>61316546.349999994</v>
      </c>
      <c r="CG105" s="5">
        <f>Target_CC[[#This Row],[Est_Sust_NP Sep]]</f>
        <v>61316546.349999994</v>
      </c>
      <c r="CH105" s="5">
        <f>Target_CC[[#This Row],[Est_Sust_NP Okt]]</f>
        <v>61316546.349999994</v>
      </c>
      <c r="CI105" s="5">
        <f>Target_CC[[#This Row],[Est_Sust_NP Nov]]</f>
        <v>61316546.349999994</v>
      </c>
      <c r="CJ105" s="5">
        <f>SUM(Target_CC[[#This Row],[Est_Sust_NP Jan]:[Est_Sust_NP Des]])</f>
        <v>1076229960.1500001</v>
      </c>
      <c r="CK105" s="5">
        <v>68912790</v>
      </c>
      <c r="CL105" s="5">
        <v>66862859</v>
      </c>
      <c r="CM105" s="5">
        <v>68653500</v>
      </c>
      <c r="CN105" s="5">
        <f>Target_CC[[#This Row],[Est_Sust_POTS Mar]]</f>
        <v>68653500</v>
      </c>
      <c r="CO105" s="5">
        <f>Target_CC[[#This Row],[Est_Sust_POTS Apr]]</f>
        <v>68653500</v>
      </c>
      <c r="CP105" s="5">
        <f>Target_CC[[#This Row],[Est_Sust_POTS Mei]]</f>
        <v>68653500</v>
      </c>
      <c r="CQ105" s="5">
        <f>Target_CC[[#This Row],[Est_Sust_POTS Jun]]</f>
        <v>68653500</v>
      </c>
      <c r="CR105" s="5">
        <f>Target_CC[[#This Row],[Est_Sust_POTS Jul]]</f>
        <v>68653500</v>
      </c>
      <c r="CS105" s="5">
        <f>Target_CC[[#This Row],[Est_Sust_POTS Agu]]</f>
        <v>68653500</v>
      </c>
      <c r="CT105" s="5">
        <f>Target_CC[[#This Row],[Est_Sust_POTS Sep]]</f>
        <v>68653500</v>
      </c>
      <c r="CU105" s="5">
        <f>Target_CC[[#This Row],[Est_Sust_POTS Okt]]</f>
        <v>68653500</v>
      </c>
      <c r="CV105" s="5">
        <f>Target_CC[[#This Row],[Est_Sust_POTS Nov]]</f>
        <v>68653500</v>
      </c>
      <c r="CW105" s="5">
        <f>SUM(Target_CC[[#This Row],[Est_Sust_POTS Jan]:[Est_Sust_POTS Des]])</f>
        <v>822310649</v>
      </c>
      <c r="CX105" s="5"/>
      <c r="CY105" s="5">
        <v>0</v>
      </c>
      <c r="CZ105" s="5">
        <v>105277173</v>
      </c>
      <c r="DA105" s="5">
        <v>0</v>
      </c>
      <c r="DB105" s="5"/>
      <c r="DC105" s="5"/>
      <c r="DD105" s="5"/>
      <c r="DE105" s="5"/>
      <c r="DF105" s="5"/>
      <c r="DG105" s="5"/>
      <c r="DH105" s="5"/>
      <c r="DI105" s="5"/>
      <c r="DJ105" s="5">
        <f>SUM(Target_CC[[#This Row],[BC_Jan]:[BC_Des]])</f>
        <v>105277173</v>
      </c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 t="s">
        <v>160</v>
      </c>
    </row>
    <row r="106" spans="2:128" x14ac:dyDescent="0.3">
      <c r="B106">
        <v>76510194</v>
      </c>
      <c r="C106" t="s">
        <v>263</v>
      </c>
      <c r="D106" t="s">
        <v>157</v>
      </c>
      <c r="E106" t="s">
        <v>157</v>
      </c>
      <c r="F106" t="s">
        <v>158</v>
      </c>
      <c r="G106" t="s">
        <v>24</v>
      </c>
      <c r="H106" t="s">
        <v>159</v>
      </c>
      <c r="I106" t="s">
        <v>31</v>
      </c>
      <c r="J106" s="5">
        <v>1019574477</v>
      </c>
      <c r="K106" s="5">
        <v>87575503.546025589</v>
      </c>
      <c r="L106" s="5">
        <v>100021924.08586513</v>
      </c>
      <c r="M106" s="5">
        <v>49368777.772332534</v>
      </c>
      <c r="N106" s="5">
        <v>48714648.65029715</v>
      </c>
      <c r="O106" s="5">
        <v>67738580.315513611</v>
      </c>
      <c r="P106" s="5">
        <v>88114724.985289708</v>
      </c>
      <c r="Q106" s="5">
        <v>70011416.3412752</v>
      </c>
      <c r="R106" s="5">
        <v>22768077.343644917</v>
      </c>
      <c r="S106" s="5">
        <v>51768140.183203369</v>
      </c>
      <c r="T106" s="5">
        <v>34869683.803958081</v>
      </c>
      <c r="U106" s="5">
        <v>25667529.457320705</v>
      </c>
      <c r="V106" s="5">
        <v>35830008.867654704</v>
      </c>
      <c r="W106" s="5">
        <f>SUM(Target_CC[[#This Row],[Target_Sust_Jan]:[Target_Sust_Des]])</f>
        <v>682449015.35238063</v>
      </c>
      <c r="X106" s="5">
        <v>933588.28444565833</v>
      </c>
      <c r="Y106" s="5">
        <v>4172446.8403862417</v>
      </c>
      <c r="Z106" s="5">
        <v>1795357.0563711226</v>
      </c>
      <c r="AA106" s="5">
        <v>6158881.3909640387</v>
      </c>
      <c r="AB106" s="5">
        <v>7481513.1614180654</v>
      </c>
      <c r="AC106" s="5">
        <v>13348038.217197031</v>
      </c>
      <c r="AD106" s="5">
        <v>11610777.584410772</v>
      </c>
      <c r="AE106" s="5">
        <v>4006715.3803807981</v>
      </c>
      <c r="AF106" s="5">
        <v>9458610.5170058385</v>
      </c>
      <c r="AG106" s="5">
        <v>4065348.7460307553</v>
      </c>
      <c r="AH106" s="5">
        <v>2993407.8969582133</v>
      </c>
      <c r="AI106" s="5">
        <v>4786122.5252838954</v>
      </c>
      <c r="AJ106" s="5">
        <f>SUM(Target_CC[[#This Row],[Target_Scal_Jan]:[Target_Scal_Des]])</f>
        <v>70810807.60085243</v>
      </c>
      <c r="AK106" s="5">
        <v>88509091.830471247</v>
      </c>
      <c r="AL106" s="5">
        <v>104194370.92625137</v>
      </c>
      <c r="AM106" s="5">
        <v>51164134.828703657</v>
      </c>
      <c r="AN106" s="5">
        <v>54873530.041261189</v>
      </c>
      <c r="AO106" s="5">
        <v>75220093.476931676</v>
      </c>
      <c r="AP106" s="5">
        <v>101462763.20248674</v>
      </c>
      <c r="AQ106" s="5">
        <v>81622193.925685972</v>
      </c>
      <c r="AR106" s="5">
        <v>26774792.724025715</v>
      </c>
      <c r="AS106" s="5">
        <v>61226750.700209208</v>
      </c>
      <c r="AT106" s="5">
        <v>38935032.549988836</v>
      </c>
      <c r="AU106" s="5">
        <v>28660937.354278918</v>
      </c>
      <c r="AV106" s="5">
        <v>40616131.392938599</v>
      </c>
      <c r="AW106" s="5">
        <f>SUM(Target_CC[[#This Row],[Target_Jan]:[Target_Des]])</f>
        <v>753259822.95323324</v>
      </c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>
        <f>SUM(Target_CC[[#This Row],[Target_NGTMA_Jan]:[Target_NGTMA_Des]])</f>
        <v>0</v>
      </c>
      <c r="BK106" s="5">
        <v>50731146</v>
      </c>
      <c r="BL106" s="5">
        <v>50594480</v>
      </c>
      <c r="BM106" s="5">
        <v>43608119</v>
      </c>
      <c r="BN106" s="5">
        <f>Target_CC[[#This Row],[Est_Sust_NP Apr]]+Target_CC[[#This Row],[Est_Sust_POTS Apr]]+Target_CC[[#This Row],[BC_Apr]]</f>
        <v>48787331</v>
      </c>
      <c r="BO106" s="5">
        <f>Target_CC[[#This Row],[Est_Sust_NP Mei]]+Target_CC[[#This Row],[Est_Sust_POTS Mei]]+Target_CC[[#This Row],[BC_Mei]]</f>
        <v>48787331</v>
      </c>
      <c r="BP106" s="5">
        <f>Target_CC[[#This Row],[Est_Sust_NP Jun]]+Target_CC[[#This Row],[Est_Sust_POTS Jun]]+Target_CC[[#This Row],[BC_Jun]]</f>
        <v>48787331</v>
      </c>
      <c r="BQ106" s="5">
        <f>Target_CC[[#This Row],[Est_Sust_NP Jul]]+Target_CC[[#This Row],[Est_Sust_POTS Jul]]+Target_CC[[#This Row],[BC_Jul]]</f>
        <v>48787331</v>
      </c>
      <c r="BR106" s="5">
        <f>Target_CC[[#This Row],[Est_Sust_NP Agu]]+Target_CC[[#This Row],[Est_Sust_POTS Agu]]+Target_CC[[#This Row],[BC_Agu]]</f>
        <v>48787331</v>
      </c>
      <c r="BS106" s="5">
        <f>Target_CC[[#This Row],[Est_Sust_NP Sep]]+Target_CC[[#This Row],[Est_Sust_POTS Sep]]+Target_CC[[#This Row],[BC_Sep]]</f>
        <v>48787331</v>
      </c>
      <c r="BT106" s="5">
        <f>Target_CC[[#This Row],[Est_Sust_NP Okt]]+Target_CC[[#This Row],[Est_Sust_POTS Okt]]+Target_CC[[#This Row],[BC_Okt]]</f>
        <v>48787331</v>
      </c>
      <c r="BU106" s="5">
        <f>Target_CC[[#This Row],[Est_Sust_NP Nov]]+Target_CC[[#This Row],[Est_Sust_POTS Nov]]+Target_CC[[#This Row],[BC_Nov]]</f>
        <v>48787331</v>
      </c>
      <c r="BV106" s="5">
        <f>Target_CC[[#This Row],[Est_Sust_NP Des]]+Target_CC[[#This Row],[Est_Sust_POTS Des]]+Target_CC[[#This Row],[BC_Des]]</f>
        <v>48787331</v>
      </c>
      <c r="BW106" s="5">
        <f>SUM(Target_CC[[#This Row],[Real_Jan]:[Real_Des]])</f>
        <v>584019724</v>
      </c>
      <c r="BX106" s="5">
        <v>1884900</v>
      </c>
      <c r="BY106" s="5">
        <v>3647900</v>
      </c>
      <c r="BZ106" s="5">
        <v>1073000</v>
      </c>
      <c r="CA106" s="5">
        <f>Target_CC[[#This Row],[Est_Sust_NP Mar]]*95%</f>
        <v>1019350</v>
      </c>
      <c r="CB106" s="5">
        <f>Target_CC[[#This Row],[Est_Sust_NP Apr]]</f>
        <v>1019350</v>
      </c>
      <c r="CC106" s="5">
        <f>Target_CC[[#This Row],[Est_Sust_NP Mei]]</f>
        <v>1019350</v>
      </c>
      <c r="CD106" s="5">
        <f>Target_CC[[#This Row],[Est_Sust_NP Jun]]</f>
        <v>1019350</v>
      </c>
      <c r="CE106" s="5">
        <f>Target_CC[[#This Row],[Est_Sust_NP Jul]]</f>
        <v>1019350</v>
      </c>
      <c r="CF106" s="5">
        <f>Target_CC[[#This Row],[Est_Sust_NP Agu]]</f>
        <v>1019350</v>
      </c>
      <c r="CG106" s="5">
        <f>Target_CC[[#This Row],[Est_Sust_NP Sep]]</f>
        <v>1019350</v>
      </c>
      <c r="CH106" s="5">
        <f>Target_CC[[#This Row],[Est_Sust_NP Okt]]</f>
        <v>1019350</v>
      </c>
      <c r="CI106" s="5">
        <f>Target_CC[[#This Row],[Est_Sust_NP Nov]]</f>
        <v>1019350</v>
      </c>
      <c r="CJ106" s="5">
        <f>SUM(Target_CC[[#This Row],[Est_Sust_NP Jan]:[Est_Sust_NP Des]])</f>
        <v>15779950</v>
      </c>
      <c r="CK106" s="5">
        <v>48846246</v>
      </c>
      <c r="CL106" s="5">
        <v>46946580</v>
      </c>
      <c r="CM106" s="5">
        <v>47767981</v>
      </c>
      <c r="CN106" s="5">
        <f>Target_CC[[#This Row],[Est_Sust_POTS Mar]]</f>
        <v>47767981</v>
      </c>
      <c r="CO106" s="5">
        <f>Target_CC[[#This Row],[Est_Sust_POTS Apr]]</f>
        <v>47767981</v>
      </c>
      <c r="CP106" s="5">
        <f>Target_CC[[#This Row],[Est_Sust_POTS Mei]]</f>
        <v>47767981</v>
      </c>
      <c r="CQ106" s="5">
        <f>Target_CC[[#This Row],[Est_Sust_POTS Jun]]</f>
        <v>47767981</v>
      </c>
      <c r="CR106" s="5">
        <f>Target_CC[[#This Row],[Est_Sust_POTS Jul]]</f>
        <v>47767981</v>
      </c>
      <c r="CS106" s="5">
        <f>Target_CC[[#This Row],[Est_Sust_POTS Agu]]</f>
        <v>47767981</v>
      </c>
      <c r="CT106" s="5">
        <f>Target_CC[[#This Row],[Est_Sust_POTS Sep]]</f>
        <v>47767981</v>
      </c>
      <c r="CU106" s="5">
        <f>Target_CC[[#This Row],[Est_Sust_POTS Okt]]</f>
        <v>47767981</v>
      </c>
      <c r="CV106" s="5">
        <f>Target_CC[[#This Row],[Est_Sust_POTS Nov]]</f>
        <v>47767981</v>
      </c>
      <c r="CW106" s="5">
        <f>SUM(Target_CC[[#This Row],[Est_Sust_POTS Jan]:[Est_Sust_POTS Des]])</f>
        <v>573472636</v>
      </c>
      <c r="CX106" s="5"/>
      <c r="CY106" s="5">
        <v>0</v>
      </c>
      <c r="CZ106" s="5">
        <v>0</v>
      </c>
      <c r="DA106" s="5">
        <v>0</v>
      </c>
      <c r="DB106" s="5"/>
      <c r="DC106" s="5"/>
      <c r="DD106" s="5"/>
      <c r="DE106" s="5"/>
      <c r="DF106" s="5"/>
      <c r="DG106" s="5"/>
      <c r="DH106" s="5"/>
      <c r="DI106" s="5"/>
      <c r="DJ106" s="5">
        <f>SUM(Target_CC[[#This Row],[BC_Jan]:[BC_Des]])</f>
        <v>0</v>
      </c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 t="s">
        <v>160</v>
      </c>
    </row>
    <row r="107" spans="2:128" x14ac:dyDescent="0.3">
      <c r="B107">
        <v>76510200</v>
      </c>
      <c r="C107" t="s">
        <v>264</v>
      </c>
      <c r="D107" t="s">
        <v>157</v>
      </c>
      <c r="E107" t="s">
        <v>157</v>
      </c>
      <c r="F107" t="s">
        <v>158</v>
      </c>
      <c r="G107" t="s">
        <v>24</v>
      </c>
      <c r="H107" t="s">
        <v>159</v>
      </c>
      <c r="I107" t="s">
        <v>31</v>
      </c>
      <c r="J107" s="5">
        <v>1856387671</v>
      </c>
      <c r="K107" s="5">
        <v>118388063.90967034</v>
      </c>
      <c r="L107" s="5">
        <v>119914269.83441056</v>
      </c>
      <c r="M107" s="5">
        <v>57351043.773338839</v>
      </c>
      <c r="N107" s="5">
        <v>63469681.802411169</v>
      </c>
      <c r="O107" s="5">
        <v>126755164.06787051</v>
      </c>
      <c r="P107" s="5">
        <v>163544967.08282056</v>
      </c>
      <c r="Q107" s="5">
        <v>431218540.15829057</v>
      </c>
      <c r="R107" s="5">
        <v>31507945.089275051</v>
      </c>
      <c r="S107" s="5">
        <v>126001024.31946184</v>
      </c>
      <c r="T107" s="5">
        <v>44428646.432805479</v>
      </c>
      <c r="U107" s="5">
        <v>32703869.569745757</v>
      </c>
      <c r="V107" s="5">
        <v>45652229.157427013</v>
      </c>
      <c r="W107" s="5">
        <f>SUM(Target_CC[[#This Row],[Target_Sust_Jan]:[Target_Sust_Des]])</f>
        <v>1360935445.1975279</v>
      </c>
      <c r="X107" s="5">
        <v>1262061.9352326542</v>
      </c>
      <c r="Y107" s="5">
        <v>5002262.462560609</v>
      </c>
      <c r="Z107" s="5">
        <v>2085642.0955678821</v>
      </c>
      <c r="AA107" s="5">
        <v>8024326.418720752</v>
      </c>
      <c r="AB107" s="5">
        <v>13999709.232676283</v>
      </c>
      <c r="AC107" s="5">
        <v>24774570.552381098</v>
      </c>
      <c r="AD107" s="5">
        <v>71513801.915480971</v>
      </c>
      <c r="AE107" s="5">
        <v>5544753.1334317662</v>
      </c>
      <c r="AF107" s="5">
        <v>23021777.671824858</v>
      </c>
      <c r="AG107" s="5">
        <v>5179798.6778115705</v>
      </c>
      <c r="AH107" s="5">
        <v>3814002.4965763539</v>
      </c>
      <c r="AI107" s="5">
        <v>6098160.9886519089</v>
      </c>
      <c r="AJ107" s="5">
        <f>SUM(Target_CC[[#This Row],[Target_Scal_Jan]:[Target_Scal_Des]])</f>
        <v>170320867.58091667</v>
      </c>
      <c r="AK107" s="5">
        <v>119650125.84490299</v>
      </c>
      <c r="AL107" s="5">
        <v>124916532.29697117</v>
      </c>
      <c r="AM107" s="5">
        <v>59436685.868906721</v>
      </c>
      <c r="AN107" s="5">
        <v>71494008.221131921</v>
      </c>
      <c r="AO107" s="5">
        <v>140754873.3005468</v>
      </c>
      <c r="AP107" s="5">
        <v>188319537.63520166</v>
      </c>
      <c r="AQ107" s="5">
        <v>502732342.07377154</v>
      </c>
      <c r="AR107" s="5">
        <v>37052698.222706817</v>
      </c>
      <c r="AS107" s="5">
        <v>149022801.9912867</v>
      </c>
      <c r="AT107" s="5">
        <v>49608445.110617049</v>
      </c>
      <c r="AU107" s="5">
        <v>36517872.066322111</v>
      </c>
      <c r="AV107" s="5">
        <v>51750390.146078922</v>
      </c>
      <c r="AW107" s="5">
        <f>SUM(Target_CC[[#This Row],[Target_Jan]:[Target_Des]])</f>
        <v>1531256312.7784445</v>
      </c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>
        <f>SUM(Target_CC[[#This Row],[Target_NGTMA_Jan]:[Target_NGTMA_Des]])</f>
        <v>0</v>
      </c>
      <c r="BK107" s="5">
        <v>69248989</v>
      </c>
      <c r="BL107" s="5">
        <v>141184708</v>
      </c>
      <c r="BM107" s="5">
        <v>76714570</v>
      </c>
      <c r="BN107" s="5">
        <f>Target_CC[[#This Row],[Est_Sust_NP Apr]]+Target_CC[[#This Row],[Est_Sust_POTS Apr]]+Target_CC[[#This Row],[BC_Apr]]</f>
        <v>70856392.549999997</v>
      </c>
      <c r="BO107" s="5">
        <f>Target_CC[[#This Row],[Est_Sust_NP Mei]]+Target_CC[[#This Row],[Est_Sust_POTS Mei]]+Target_CC[[#This Row],[BC_Mei]]</f>
        <v>70856392.549999997</v>
      </c>
      <c r="BP107" s="5">
        <f>Target_CC[[#This Row],[Est_Sust_NP Jun]]+Target_CC[[#This Row],[Est_Sust_POTS Jun]]+Target_CC[[#This Row],[BC_Jun]]</f>
        <v>70856392.549999997</v>
      </c>
      <c r="BQ107" s="5">
        <f>Target_CC[[#This Row],[Est_Sust_NP Jul]]+Target_CC[[#This Row],[Est_Sust_POTS Jul]]+Target_CC[[#This Row],[BC_Jul]]</f>
        <v>70856392.549999997</v>
      </c>
      <c r="BR107" s="5">
        <f>Target_CC[[#This Row],[Est_Sust_NP Agu]]+Target_CC[[#This Row],[Est_Sust_POTS Agu]]+Target_CC[[#This Row],[BC_Agu]]</f>
        <v>70856392.549999997</v>
      </c>
      <c r="BS107" s="5">
        <f>Target_CC[[#This Row],[Est_Sust_NP Sep]]+Target_CC[[#This Row],[Est_Sust_POTS Sep]]+Target_CC[[#This Row],[BC_Sep]]</f>
        <v>70856392.549999997</v>
      </c>
      <c r="BT107" s="5">
        <f>Target_CC[[#This Row],[Est_Sust_NP Okt]]+Target_CC[[#This Row],[Est_Sust_POTS Okt]]+Target_CC[[#This Row],[BC_Okt]]</f>
        <v>70856392.549999997</v>
      </c>
      <c r="BU107" s="5">
        <f>Target_CC[[#This Row],[Est_Sust_NP Nov]]+Target_CC[[#This Row],[Est_Sust_POTS Nov]]+Target_CC[[#This Row],[BC_Nov]]</f>
        <v>70856392.549999997</v>
      </c>
      <c r="BV107" s="5">
        <f>Target_CC[[#This Row],[Est_Sust_NP Des]]+Target_CC[[#This Row],[Est_Sust_POTS Des]]+Target_CC[[#This Row],[BC_Des]]</f>
        <v>70856392.549999997</v>
      </c>
      <c r="BW107" s="5">
        <f>SUM(Target_CC[[#This Row],[Real_Jan]:[Real_Des]])</f>
        <v>924855799.94999981</v>
      </c>
      <c r="BX107" s="5">
        <v>15821613</v>
      </c>
      <c r="BY107" s="5">
        <v>15821613</v>
      </c>
      <c r="BZ107" s="5">
        <v>21163549</v>
      </c>
      <c r="CA107" s="5">
        <f>Target_CC[[#This Row],[Est_Sust_NP Mar]]*95%</f>
        <v>20105371.550000001</v>
      </c>
      <c r="CB107" s="5">
        <f>Target_CC[[#This Row],[Est_Sust_NP Apr]]</f>
        <v>20105371.550000001</v>
      </c>
      <c r="CC107" s="5">
        <f>Target_CC[[#This Row],[Est_Sust_NP Mei]]</f>
        <v>20105371.550000001</v>
      </c>
      <c r="CD107" s="5">
        <f>Target_CC[[#This Row],[Est_Sust_NP Jun]]</f>
        <v>20105371.550000001</v>
      </c>
      <c r="CE107" s="5">
        <f>Target_CC[[#This Row],[Est_Sust_NP Jul]]</f>
        <v>20105371.550000001</v>
      </c>
      <c r="CF107" s="5">
        <f>Target_CC[[#This Row],[Est_Sust_NP Agu]]</f>
        <v>20105371.550000001</v>
      </c>
      <c r="CG107" s="5">
        <f>Target_CC[[#This Row],[Est_Sust_NP Sep]]</f>
        <v>20105371.550000001</v>
      </c>
      <c r="CH107" s="5">
        <f>Target_CC[[#This Row],[Est_Sust_NP Okt]]</f>
        <v>20105371.550000001</v>
      </c>
      <c r="CI107" s="5">
        <f>Target_CC[[#This Row],[Est_Sust_NP Nov]]</f>
        <v>20105371.550000001</v>
      </c>
      <c r="CJ107" s="5">
        <f>SUM(Target_CC[[#This Row],[Est_Sust_NP Jan]:[Est_Sust_NP Des]])</f>
        <v>233755118.95000005</v>
      </c>
      <c r="CK107" s="5">
        <v>53427376</v>
      </c>
      <c r="CL107" s="5">
        <v>52163095</v>
      </c>
      <c r="CM107" s="5">
        <v>50751021</v>
      </c>
      <c r="CN107" s="5">
        <f>Target_CC[[#This Row],[Est_Sust_POTS Mar]]</f>
        <v>50751021</v>
      </c>
      <c r="CO107" s="5">
        <f>Target_CC[[#This Row],[Est_Sust_POTS Apr]]</f>
        <v>50751021</v>
      </c>
      <c r="CP107" s="5">
        <f>Target_CC[[#This Row],[Est_Sust_POTS Mei]]</f>
        <v>50751021</v>
      </c>
      <c r="CQ107" s="5">
        <f>Target_CC[[#This Row],[Est_Sust_POTS Jun]]</f>
        <v>50751021</v>
      </c>
      <c r="CR107" s="5">
        <f>Target_CC[[#This Row],[Est_Sust_POTS Jul]]</f>
        <v>50751021</v>
      </c>
      <c r="CS107" s="5">
        <f>Target_CC[[#This Row],[Est_Sust_POTS Agu]]</f>
        <v>50751021</v>
      </c>
      <c r="CT107" s="5">
        <f>Target_CC[[#This Row],[Est_Sust_POTS Sep]]</f>
        <v>50751021</v>
      </c>
      <c r="CU107" s="5">
        <f>Target_CC[[#This Row],[Est_Sust_POTS Okt]]</f>
        <v>50751021</v>
      </c>
      <c r="CV107" s="5">
        <f>Target_CC[[#This Row],[Est_Sust_POTS Nov]]</f>
        <v>50751021</v>
      </c>
      <c r="CW107" s="5">
        <f>SUM(Target_CC[[#This Row],[Est_Sust_POTS Jan]:[Est_Sust_POTS Des]])</f>
        <v>613100681</v>
      </c>
      <c r="CX107" s="5"/>
      <c r="CY107" s="5">
        <v>72000000</v>
      </c>
      <c r="CZ107" s="5">
        <v>6600000</v>
      </c>
      <c r="DA107" s="5">
        <v>0</v>
      </c>
      <c r="DB107" s="5"/>
      <c r="DC107" s="5"/>
      <c r="DD107" s="5"/>
      <c r="DE107" s="5"/>
      <c r="DF107" s="5"/>
      <c r="DG107" s="5"/>
      <c r="DH107" s="5"/>
      <c r="DI107" s="5"/>
      <c r="DJ107" s="5">
        <f>SUM(Target_CC[[#This Row],[BC_Jan]:[BC_Des]])</f>
        <v>78600000</v>
      </c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 t="s">
        <v>160</v>
      </c>
    </row>
    <row r="108" spans="2:128" x14ac:dyDescent="0.3">
      <c r="B108">
        <v>76510203</v>
      </c>
      <c r="C108" t="s">
        <v>265</v>
      </c>
      <c r="D108" t="s">
        <v>157</v>
      </c>
      <c r="E108" t="s">
        <v>157</v>
      </c>
      <c r="F108" t="s">
        <v>158</v>
      </c>
      <c r="G108" t="s">
        <v>24</v>
      </c>
      <c r="H108" t="s">
        <v>159</v>
      </c>
      <c r="I108" t="s">
        <v>31</v>
      </c>
      <c r="J108" s="5">
        <v>1127179604</v>
      </c>
      <c r="K108" s="5">
        <v>114658082.85611829</v>
      </c>
      <c r="L108" s="5">
        <v>114335109.62472926</v>
      </c>
      <c r="M108" s="5">
        <v>61442003.377621673</v>
      </c>
      <c r="N108" s="5">
        <v>59458663.71886614</v>
      </c>
      <c r="O108" s="5">
        <v>77773538.691505536</v>
      </c>
      <c r="P108" s="5">
        <v>98791348.357358024</v>
      </c>
      <c r="Q108" s="5">
        <v>80632543.099423751</v>
      </c>
      <c r="R108" s="5">
        <v>29124506.555585433</v>
      </c>
      <c r="S108" s="5">
        <v>91537249.380619958</v>
      </c>
      <c r="T108" s="5">
        <v>45340092.622579984</v>
      </c>
      <c r="U108" s="5">
        <v>33374783.939268783</v>
      </c>
      <c r="V108" s="5">
        <v>46588776.940470114</v>
      </c>
      <c r="W108" s="5">
        <f>SUM(Target_CC[[#This Row],[Target_Sust_Jan]:[Target_Sust_Des]])</f>
        <v>853056699.1641469</v>
      </c>
      <c r="X108" s="5">
        <v>1222298.9139333367</v>
      </c>
      <c r="Y108" s="5">
        <v>4769525.9940148741</v>
      </c>
      <c r="Z108" s="5">
        <v>2234414.9338736907</v>
      </c>
      <c r="AA108" s="5">
        <v>7517222.5943474919</v>
      </c>
      <c r="AB108" s="5">
        <v>8589842.7546066791</v>
      </c>
      <c r="AC108" s="5">
        <v>14965383.97665754</v>
      </c>
      <c r="AD108" s="5">
        <v>13372198.034520924</v>
      </c>
      <c r="AE108" s="5">
        <v>5125316.7582390271</v>
      </c>
      <c r="AF108" s="5">
        <v>16724865.653378054</v>
      </c>
      <c r="AG108" s="5">
        <v>5286061.3742416948</v>
      </c>
      <c r="AH108" s="5">
        <v>3892246.1146562472</v>
      </c>
      <c r="AI108" s="5">
        <v>6223263.7330297828</v>
      </c>
      <c r="AJ108" s="5">
        <f>SUM(Target_CC[[#This Row],[Target_Scal_Jan]:[Target_Scal_Des]])</f>
        <v>89922640.835499346</v>
      </c>
      <c r="AK108" s="5">
        <v>115880381.77005163</v>
      </c>
      <c r="AL108" s="5">
        <v>119104635.61874413</v>
      </c>
      <c r="AM108" s="5">
        <v>63676418.311495364</v>
      </c>
      <c r="AN108" s="5">
        <v>66975886.313213632</v>
      </c>
      <c r="AO108" s="5">
        <v>86363381.446112216</v>
      </c>
      <c r="AP108" s="5">
        <v>113756732.33401556</v>
      </c>
      <c r="AQ108" s="5">
        <v>94004741.133944675</v>
      </c>
      <c r="AR108" s="5">
        <v>34249823.31382446</v>
      </c>
      <c r="AS108" s="5">
        <v>108262115.03399801</v>
      </c>
      <c r="AT108" s="5">
        <v>50626153.996821679</v>
      </c>
      <c r="AU108" s="5">
        <v>37267030.05392503</v>
      </c>
      <c r="AV108" s="5">
        <v>52812040.673499897</v>
      </c>
      <c r="AW108" s="5">
        <f>SUM(Target_CC[[#This Row],[Target_Jan]:[Target_Des]])</f>
        <v>942979339.99964631</v>
      </c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>
        <f>SUM(Target_CC[[#This Row],[Target_NGTMA_Jan]:[Target_NGTMA_Des]])</f>
        <v>0</v>
      </c>
      <c r="BK108" s="5">
        <v>72413594</v>
      </c>
      <c r="BL108" s="5">
        <v>69928898</v>
      </c>
      <c r="BM108" s="5">
        <v>46297521</v>
      </c>
      <c r="BN108" s="5">
        <f>Target_CC[[#This Row],[Est_Sust_NP Apr]]+Target_CC[[#This Row],[Est_Sust_POTS Apr]]+Target_CC[[#This Row],[BC_Apr]]</f>
        <v>57981170</v>
      </c>
      <c r="BO108" s="5">
        <f>Target_CC[[#This Row],[Est_Sust_NP Mei]]+Target_CC[[#This Row],[Est_Sust_POTS Mei]]+Target_CC[[#This Row],[BC_Mei]]</f>
        <v>57981170</v>
      </c>
      <c r="BP108" s="5">
        <f>Target_CC[[#This Row],[Est_Sust_NP Jun]]+Target_CC[[#This Row],[Est_Sust_POTS Jun]]+Target_CC[[#This Row],[BC_Jun]]</f>
        <v>57981170</v>
      </c>
      <c r="BQ108" s="5">
        <f>Target_CC[[#This Row],[Est_Sust_NP Jul]]+Target_CC[[#This Row],[Est_Sust_POTS Jul]]+Target_CC[[#This Row],[BC_Jul]]</f>
        <v>57981170</v>
      </c>
      <c r="BR108" s="5">
        <f>Target_CC[[#This Row],[Est_Sust_NP Agu]]+Target_CC[[#This Row],[Est_Sust_POTS Agu]]+Target_CC[[#This Row],[BC_Agu]]</f>
        <v>57981170</v>
      </c>
      <c r="BS108" s="5">
        <f>Target_CC[[#This Row],[Est_Sust_NP Sep]]+Target_CC[[#This Row],[Est_Sust_POTS Sep]]+Target_CC[[#This Row],[BC_Sep]]</f>
        <v>57981170</v>
      </c>
      <c r="BT108" s="5">
        <f>Target_CC[[#This Row],[Est_Sust_NP Okt]]+Target_CC[[#This Row],[Est_Sust_POTS Okt]]+Target_CC[[#This Row],[BC_Okt]]</f>
        <v>57981170</v>
      </c>
      <c r="BU108" s="5">
        <f>Target_CC[[#This Row],[Est_Sust_NP Nov]]+Target_CC[[#This Row],[Est_Sust_POTS Nov]]+Target_CC[[#This Row],[BC_Nov]]</f>
        <v>57981170</v>
      </c>
      <c r="BV108" s="5">
        <f>Target_CC[[#This Row],[Est_Sust_NP Des]]+Target_CC[[#This Row],[Est_Sust_POTS Des]]+Target_CC[[#This Row],[BC_Des]]</f>
        <v>57981170</v>
      </c>
      <c r="BW108" s="5">
        <f>SUM(Target_CC[[#This Row],[Real_Jan]:[Real_Des]])</f>
        <v>710470543</v>
      </c>
      <c r="BX108" s="5">
        <v>22098865</v>
      </c>
      <c r="BY108" s="5">
        <v>20907987</v>
      </c>
      <c r="BZ108" s="5">
        <v>10198000</v>
      </c>
      <c r="CA108" s="5">
        <f>Target_CC[[#This Row],[Est_Sust_NP Mar]]*95%</f>
        <v>9688100</v>
      </c>
      <c r="CB108" s="5">
        <f>Target_CC[[#This Row],[Est_Sust_NP Apr]]</f>
        <v>9688100</v>
      </c>
      <c r="CC108" s="5">
        <f>Target_CC[[#This Row],[Est_Sust_NP Mei]]</f>
        <v>9688100</v>
      </c>
      <c r="CD108" s="5">
        <f>Target_CC[[#This Row],[Est_Sust_NP Jun]]</f>
        <v>9688100</v>
      </c>
      <c r="CE108" s="5">
        <f>Target_CC[[#This Row],[Est_Sust_NP Jul]]</f>
        <v>9688100</v>
      </c>
      <c r="CF108" s="5">
        <f>Target_CC[[#This Row],[Est_Sust_NP Agu]]</f>
        <v>9688100</v>
      </c>
      <c r="CG108" s="5">
        <f>Target_CC[[#This Row],[Est_Sust_NP Sep]]</f>
        <v>9688100</v>
      </c>
      <c r="CH108" s="5">
        <f>Target_CC[[#This Row],[Est_Sust_NP Okt]]</f>
        <v>9688100</v>
      </c>
      <c r="CI108" s="5">
        <f>Target_CC[[#This Row],[Est_Sust_NP Nov]]</f>
        <v>9688100</v>
      </c>
      <c r="CJ108" s="5">
        <f>SUM(Target_CC[[#This Row],[Est_Sust_NP Jan]:[Est_Sust_NP Des]])</f>
        <v>140397752</v>
      </c>
      <c r="CK108" s="5">
        <v>50314729</v>
      </c>
      <c r="CL108" s="5">
        <v>49020911</v>
      </c>
      <c r="CM108" s="5">
        <v>48293070</v>
      </c>
      <c r="CN108" s="5">
        <f>Target_CC[[#This Row],[Est_Sust_POTS Mar]]</f>
        <v>48293070</v>
      </c>
      <c r="CO108" s="5">
        <f>Target_CC[[#This Row],[Est_Sust_POTS Apr]]</f>
        <v>48293070</v>
      </c>
      <c r="CP108" s="5">
        <f>Target_CC[[#This Row],[Est_Sust_POTS Mei]]</f>
        <v>48293070</v>
      </c>
      <c r="CQ108" s="5">
        <f>Target_CC[[#This Row],[Est_Sust_POTS Jun]]</f>
        <v>48293070</v>
      </c>
      <c r="CR108" s="5">
        <f>Target_CC[[#This Row],[Est_Sust_POTS Jul]]</f>
        <v>48293070</v>
      </c>
      <c r="CS108" s="5">
        <f>Target_CC[[#This Row],[Est_Sust_POTS Agu]]</f>
        <v>48293070</v>
      </c>
      <c r="CT108" s="5">
        <f>Target_CC[[#This Row],[Est_Sust_POTS Sep]]</f>
        <v>48293070</v>
      </c>
      <c r="CU108" s="5">
        <f>Target_CC[[#This Row],[Est_Sust_POTS Okt]]</f>
        <v>48293070</v>
      </c>
      <c r="CV108" s="5">
        <f>Target_CC[[#This Row],[Est_Sust_POTS Nov]]</f>
        <v>48293070</v>
      </c>
      <c r="CW108" s="5">
        <f>SUM(Target_CC[[#This Row],[Est_Sust_POTS Jan]:[Est_Sust_POTS Des]])</f>
        <v>582266340</v>
      </c>
      <c r="CX108" s="5"/>
      <c r="CY108" s="5">
        <v>0</v>
      </c>
      <c r="CZ108" s="5">
        <v>1738000</v>
      </c>
      <c r="DA108" s="5">
        <v>0</v>
      </c>
      <c r="DB108" s="5"/>
      <c r="DC108" s="5"/>
      <c r="DD108" s="5"/>
      <c r="DE108" s="5"/>
      <c r="DF108" s="5"/>
      <c r="DG108" s="5"/>
      <c r="DH108" s="5"/>
      <c r="DI108" s="5"/>
      <c r="DJ108" s="5">
        <f>SUM(Target_CC[[#This Row],[BC_Jan]:[BC_Des]])</f>
        <v>1738000</v>
      </c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 t="s">
        <v>160</v>
      </c>
    </row>
    <row r="109" spans="2:128" x14ac:dyDescent="0.3">
      <c r="B109">
        <v>76510213</v>
      </c>
      <c r="C109" t="s">
        <v>266</v>
      </c>
      <c r="D109" t="s">
        <v>157</v>
      </c>
      <c r="E109" t="s">
        <v>157</v>
      </c>
      <c r="F109" t="s">
        <v>158</v>
      </c>
      <c r="G109" t="s">
        <v>24</v>
      </c>
      <c r="H109" t="s">
        <v>159</v>
      </c>
      <c r="I109" t="s">
        <v>31</v>
      </c>
      <c r="J109" s="5">
        <v>1585383256</v>
      </c>
      <c r="K109" s="5">
        <v>102459324.33981946</v>
      </c>
      <c r="L109" s="5">
        <v>100036054.71672983</v>
      </c>
      <c r="M109" s="5">
        <v>65192706.218787149</v>
      </c>
      <c r="N109" s="5">
        <v>52765257.063856751</v>
      </c>
      <c r="O109" s="5">
        <v>73415091.917918235</v>
      </c>
      <c r="P109" s="5">
        <v>284906007.8370114</v>
      </c>
      <c r="Q109" s="5">
        <v>177063983.42455432</v>
      </c>
      <c r="R109" s="5">
        <v>35677350.816004358</v>
      </c>
      <c r="S109" s="5">
        <v>262480218.70738837</v>
      </c>
      <c r="T109" s="5">
        <v>39395885.252501287</v>
      </c>
      <c r="U109" s="5">
        <v>103656307.1963564</v>
      </c>
      <c r="V109" s="5">
        <v>40480863.717668749</v>
      </c>
      <c r="W109" s="5">
        <f>SUM(Target_CC[[#This Row],[Target_Sust_Jan]:[Target_Sust_Des]])</f>
        <v>1337529051.2085962</v>
      </c>
      <c r="X109" s="5">
        <v>1092255.493405208</v>
      </c>
      <c r="Y109" s="5">
        <v>4173036.3042127341</v>
      </c>
      <c r="Z109" s="5">
        <v>2370813.9114479572</v>
      </c>
      <c r="AA109" s="5">
        <v>6670990.5300330818</v>
      </c>
      <c r="AB109" s="5">
        <v>8108466.0155599862</v>
      </c>
      <c r="AC109" s="5">
        <v>43158919.029167354</v>
      </c>
      <c r="AD109" s="5">
        <v>29364504.207869768</v>
      </c>
      <c r="AE109" s="5">
        <v>6278483.1625506803</v>
      </c>
      <c r="AF109" s="5">
        <v>47958032.650692552</v>
      </c>
      <c r="AG109" s="5">
        <v>4593044.5945669338</v>
      </c>
      <c r="AH109" s="5">
        <v>12088643.320621654</v>
      </c>
      <c r="AI109" s="5">
        <v>5407377.2182899266</v>
      </c>
      <c r="AJ109" s="5">
        <f>SUM(Target_CC[[#This Row],[Target_Scal_Jan]:[Target_Scal_Des]])</f>
        <v>171264566.43841785</v>
      </c>
      <c r="AK109" s="5">
        <v>103551579.83322467</v>
      </c>
      <c r="AL109" s="5">
        <v>104209091.02094257</v>
      </c>
      <c r="AM109" s="5">
        <v>67563520.130235106</v>
      </c>
      <c r="AN109" s="5">
        <v>59436247.593889832</v>
      </c>
      <c r="AO109" s="5">
        <v>81523557.933478221</v>
      </c>
      <c r="AP109" s="5">
        <v>328064926.86617875</v>
      </c>
      <c r="AQ109" s="5">
        <v>206428487.63242409</v>
      </c>
      <c r="AR109" s="5">
        <v>41955833.978555039</v>
      </c>
      <c r="AS109" s="5">
        <v>310438251.35808092</v>
      </c>
      <c r="AT109" s="5">
        <v>43988929.84706822</v>
      </c>
      <c r="AU109" s="5">
        <v>115744950.51697806</v>
      </c>
      <c r="AV109" s="5">
        <v>45888240.935958676</v>
      </c>
      <c r="AW109" s="5">
        <f>SUM(Target_CC[[#This Row],[Target_Jan]:[Target_Des]])</f>
        <v>1508793617.6470141</v>
      </c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>
        <f>SUM(Target_CC[[#This Row],[Target_NGTMA_Jan]:[Target_NGTMA_Des]])</f>
        <v>0</v>
      </c>
      <c r="BK109" s="5">
        <v>60096507</v>
      </c>
      <c r="BL109" s="5">
        <v>59523345</v>
      </c>
      <c r="BM109" s="5">
        <v>15018429</v>
      </c>
      <c r="BN109" s="5">
        <f>Target_CC[[#This Row],[Est_Sust_NP Apr]]+Target_CC[[#This Row],[Est_Sust_POTS Apr]]+Target_CC[[#This Row],[BC_Apr]]</f>
        <v>44566380.450000003</v>
      </c>
      <c r="BO109" s="5">
        <f>Target_CC[[#This Row],[Est_Sust_NP Mei]]+Target_CC[[#This Row],[Est_Sust_POTS Mei]]+Target_CC[[#This Row],[BC_Mei]]</f>
        <v>44566380.450000003</v>
      </c>
      <c r="BP109" s="5">
        <f>Target_CC[[#This Row],[Est_Sust_NP Jun]]+Target_CC[[#This Row],[Est_Sust_POTS Jun]]+Target_CC[[#This Row],[BC_Jun]]</f>
        <v>44566380.450000003</v>
      </c>
      <c r="BQ109" s="5">
        <f>Target_CC[[#This Row],[Est_Sust_NP Jul]]+Target_CC[[#This Row],[Est_Sust_POTS Jul]]+Target_CC[[#This Row],[BC_Jul]]</f>
        <v>44566380.450000003</v>
      </c>
      <c r="BR109" s="5">
        <f>Target_CC[[#This Row],[Est_Sust_NP Agu]]+Target_CC[[#This Row],[Est_Sust_POTS Agu]]+Target_CC[[#This Row],[BC_Agu]]</f>
        <v>44566380.450000003</v>
      </c>
      <c r="BS109" s="5">
        <f>Target_CC[[#This Row],[Est_Sust_NP Sep]]+Target_CC[[#This Row],[Est_Sust_POTS Sep]]+Target_CC[[#This Row],[BC_Sep]]</f>
        <v>44566380.450000003</v>
      </c>
      <c r="BT109" s="5">
        <f>Target_CC[[#This Row],[Est_Sust_NP Okt]]+Target_CC[[#This Row],[Est_Sust_POTS Okt]]+Target_CC[[#This Row],[BC_Okt]]</f>
        <v>44566380.450000003</v>
      </c>
      <c r="BU109" s="5">
        <f>Target_CC[[#This Row],[Est_Sust_NP Nov]]+Target_CC[[#This Row],[Est_Sust_POTS Nov]]+Target_CC[[#This Row],[BC_Nov]]</f>
        <v>44566380.450000003</v>
      </c>
      <c r="BV109" s="5">
        <f>Target_CC[[#This Row],[Est_Sust_NP Des]]+Target_CC[[#This Row],[Est_Sust_POTS Des]]+Target_CC[[#This Row],[BC_Des]]</f>
        <v>44566380.450000003</v>
      </c>
      <c r="BW109" s="5">
        <f>SUM(Target_CC[[#This Row],[Real_Jan]:[Real_Des]])</f>
        <v>535735705.04999989</v>
      </c>
      <c r="BX109" s="5">
        <v>27040676</v>
      </c>
      <c r="BY109" s="5">
        <v>27040676</v>
      </c>
      <c r="BZ109" s="5">
        <v>13225811</v>
      </c>
      <c r="CA109" s="5">
        <f>Target_CC[[#This Row],[Est_Sust_NP Mar]]*95%</f>
        <v>12564520.449999999</v>
      </c>
      <c r="CB109" s="5">
        <f>Target_CC[[#This Row],[Est_Sust_NP Apr]]</f>
        <v>12564520.449999999</v>
      </c>
      <c r="CC109" s="5">
        <f>Target_CC[[#This Row],[Est_Sust_NP Mei]]</f>
        <v>12564520.449999999</v>
      </c>
      <c r="CD109" s="5">
        <f>Target_CC[[#This Row],[Est_Sust_NP Jun]]</f>
        <v>12564520.449999999</v>
      </c>
      <c r="CE109" s="5">
        <f>Target_CC[[#This Row],[Est_Sust_NP Jul]]</f>
        <v>12564520.449999999</v>
      </c>
      <c r="CF109" s="5">
        <f>Target_CC[[#This Row],[Est_Sust_NP Agu]]</f>
        <v>12564520.449999999</v>
      </c>
      <c r="CG109" s="5">
        <f>Target_CC[[#This Row],[Est_Sust_NP Sep]]</f>
        <v>12564520.449999999</v>
      </c>
      <c r="CH109" s="5">
        <f>Target_CC[[#This Row],[Est_Sust_NP Okt]]</f>
        <v>12564520.449999999</v>
      </c>
      <c r="CI109" s="5">
        <f>Target_CC[[#This Row],[Est_Sust_NP Nov]]</f>
        <v>12564520.449999999</v>
      </c>
      <c r="CJ109" s="5">
        <f>SUM(Target_CC[[#This Row],[Est_Sust_NP Jan]:[Est_Sust_NP Des]])</f>
        <v>180387847.04999998</v>
      </c>
      <c r="CK109" s="5">
        <v>33055831</v>
      </c>
      <c r="CL109" s="5">
        <v>32482669</v>
      </c>
      <c r="CM109" s="5">
        <v>32001860</v>
      </c>
      <c r="CN109" s="5">
        <f>Target_CC[[#This Row],[Est_Sust_POTS Mar]]</f>
        <v>32001860</v>
      </c>
      <c r="CO109" s="5">
        <f>Target_CC[[#This Row],[Est_Sust_POTS Apr]]</f>
        <v>32001860</v>
      </c>
      <c r="CP109" s="5">
        <f>Target_CC[[#This Row],[Est_Sust_POTS Mei]]</f>
        <v>32001860</v>
      </c>
      <c r="CQ109" s="5">
        <f>Target_CC[[#This Row],[Est_Sust_POTS Jun]]</f>
        <v>32001860</v>
      </c>
      <c r="CR109" s="5">
        <f>Target_CC[[#This Row],[Est_Sust_POTS Jul]]</f>
        <v>32001860</v>
      </c>
      <c r="CS109" s="5">
        <f>Target_CC[[#This Row],[Est_Sust_POTS Agu]]</f>
        <v>32001860</v>
      </c>
      <c r="CT109" s="5">
        <f>Target_CC[[#This Row],[Est_Sust_POTS Sep]]</f>
        <v>32001860</v>
      </c>
      <c r="CU109" s="5">
        <f>Target_CC[[#This Row],[Est_Sust_POTS Okt]]</f>
        <v>32001860</v>
      </c>
      <c r="CV109" s="5">
        <f>Target_CC[[#This Row],[Est_Sust_POTS Nov]]</f>
        <v>32001860</v>
      </c>
      <c r="CW109" s="5">
        <f>SUM(Target_CC[[#This Row],[Est_Sust_POTS Jan]:[Est_Sust_POTS Des]])</f>
        <v>385557100</v>
      </c>
      <c r="CX109" s="5"/>
      <c r="CY109" s="5">
        <v>0</v>
      </c>
      <c r="CZ109" s="5">
        <v>350000</v>
      </c>
      <c r="DA109" s="5">
        <v>0</v>
      </c>
      <c r="DB109" s="5"/>
      <c r="DC109" s="5"/>
      <c r="DD109" s="5"/>
      <c r="DE109" s="5"/>
      <c r="DF109" s="5"/>
      <c r="DG109" s="5"/>
      <c r="DH109" s="5"/>
      <c r="DI109" s="5"/>
      <c r="DJ109" s="5">
        <f>SUM(Target_CC[[#This Row],[BC_Jan]:[BC_Des]])</f>
        <v>350000</v>
      </c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 t="s">
        <v>160</v>
      </c>
    </row>
    <row r="110" spans="2:128" x14ac:dyDescent="0.3">
      <c r="B110">
        <v>76510217</v>
      </c>
      <c r="C110" t="s">
        <v>267</v>
      </c>
      <c r="D110" t="s">
        <v>157</v>
      </c>
      <c r="E110" t="s">
        <v>157</v>
      </c>
      <c r="F110" t="s">
        <v>158</v>
      </c>
      <c r="G110" t="s">
        <v>24</v>
      </c>
      <c r="H110" t="s">
        <v>159</v>
      </c>
      <c r="I110" t="s">
        <v>31</v>
      </c>
      <c r="J110" s="5">
        <v>688835552</v>
      </c>
      <c r="K110" s="5">
        <v>77072417.917627722</v>
      </c>
      <c r="L110" s="5">
        <v>79380660.327477887</v>
      </c>
      <c r="M110" s="5">
        <v>45464523.867354505</v>
      </c>
      <c r="N110" s="5">
        <v>44743709.843033642</v>
      </c>
      <c r="O110" s="5">
        <v>63000951.32759884</v>
      </c>
      <c r="P110" s="5">
        <v>71878352.03082414</v>
      </c>
      <c r="Q110" s="5">
        <v>62957067.655697547</v>
      </c>
      <c r="R110" s="5">
        <v>22223189.287893638</v>
      </c>
      <c r="S110" s="5">
        <v>50437375.026661918</v>
      </c>
      <c r="T110" s="5">
        <v>33363199.058046784</v>
      </c>
      <c r="U110" s="5">
        <v>25531534.218042035</v>
      </c>
      <c r="V110" s="5">
        <v>34282034.928216189</v>
      </c>
      <c r="W110" s="5">
        <f>SUM(Target_CC[[#This Row],[Target_Sust_Jan]:[Target_Sust_Des]])</f>
        <v>610335015.48847485</v>
      </c>
      <c r="X110" s="5">
        <v>821621.38392937183</v>
      </c>
      <c r="Y110" s="5">
        <v>3311389.8617549688</v>
      </c>
      <c r="Z110" s="5">
        <v>1653374.0032258406</v>
      </c>
      <c r="AA110" s="5">
        <v>5656844.6976425722</v>
      </c>
      <c r="AB110" s="5">
        <v>6958256.9393079281</v>
      </c>
      <c r="AC110" s="5">
        <v>10888475.110791698</v>
      </c>
      <c r="AD110" s="5">
        <v>10440875.904492415</v>
      </c>
      <c r="AE110" s="5">
        <v>3910826.2404849418</v>
      </c>
      <c r="AF110" s="5">
        <v>9215465.0367783681</v>
      </c>
      <c r="AG110" s="5">
        <v>3889712.3420089446</v>
      </c>
      <c r="AH110" s="5">
        <v>2977547.8110125698</v>
      </c>
      <c r="AI110" s="5">
        <v>4579346.3291778639</v>
      </c>
      <c r="AJ110" s="5">
        <f>SUM(Target_CC[[#This Row],[Target_Scal_Jan]:[Target_Scal_Des]])</f>
        <v>64303735.66060748</v>
      </c>
      <c r="AK110" s="5">
        <v>77894039.301557094</v>
      </c>
      <c r="AL110" s="5">
        <v>82692050.189232856</v>
      </c>
      <c r="AM110" s="5">
        <v>47117897.870580345</v>
      </c>
      <c r="AN110" s="5">
        <v>50400554.540676214</v>
      </c>
      <c r="AO110" s="5">
        <v>69959208.266906768</v>
      </c>
      <c r="AP110" s="5">
        <v>82766827.141615838</v>
      </c>
      <c r="AQ110" s="5">
        <v>73397943.560189962</v>
      </c>
      <c r="AR110" s="5">
        <v>26134015.52837858</v>
      </c>
      <c r="AS110" s="5">
        <v>59652840.063440286</v>
      </c>
      <c r="AT110" s="5">
        <v>37252911.400055729</v>
      </c>
      <c r="AU110" s="5">
        <v>28509082.029054604</v>
      </c>
      <c r="AV110" s="5">
        <v>38861381.257394053</v>
      </c>
      <c r="AW110" s="5">
        <f>SUM(Target_CC[[#This Row],[Target_Jan]:[Target_Des]])</f>
        <v>674638751.14908254</v>
      </c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>
        <f>SUM(Target_CC[[#This Row],[Target_NGTMA_Jan]:[Target_NGTMA_Des]])</f>
        <v>0</v>
      </c>
      <c r="BK110" s="5">
        <v>52562730</v>
      </c>
      <c r="BL110" s="5">
        <v>51665639</v>
      </c>
      <c r="BM110" s="5">
        <v>43895253</v>
      </c>
      <c r="BN110" s="5">
        <f>Target_CC[[#This Row],[Est_Sust_NP Apr]]+Target_CC[[#This Row],[Est_Sust_POTS Apr]]+Target_CC[[#This Row],[BC_Apr]]</f>
        <v>47183183</v>
      </c>
      <c r="BO110" s="5">
        <f>Target_CC[[#This Row],[Est_Sust_NP Mei]]+Target_CC[[#This Row],[Est_Sust_POTS Mei]]+Target_CC[[#This Row],[BC_Mei]]</f>
        <v>47183183</v>
      </c>
      <c r="BP110" s="5">
        <f>Target_CC[[#This Row],[Est_Sust_NP Jun]]+Target_CC[[#This Row],[Est_Sust_POTS Jun]]+Target_CC[[#This Row],[BC_Jun]]</f>
        <v>47183183</v>
      </c>
      <c r="BQ110" s="5">
        <f>Target_CC[[#This Row],[Est_Sust_NP Jul]]+Target_CC[[#This Row],[Est_Sust_POTS Jul]]+Target_CC[[#This Row],[BC_Jul]]</f>
        <v>47183183</v>
      </c>
      <c r="BR110" s="5">
        <f>Target_CC[[#This Row],[Est_Sust_NP Agu]]+Target_CC[[#This Row],[Est_Sust_POTS Agu]]+Target_CC[[#This Row],[BC_Agu]]</f>
        <v>47183183</v>
      </c>
      <c r="BS110" s="5">
        <f>Target_CC[[#This Row],[Est_Sust_NP Sep]]+Target_CC[[#This Row],[Est_Sust_POTS Sep]]+Target_CC[[#This Row],[BC_Sep]]</f>
        <v>47183183</v>
      </c>
      <c r="BT110" s="5">
        <f>Target_CC[[#This Row],[Est_Sust_NP Okt]]+Target_CC[[#This Row],[Est_Sust_POTS Okt]]+Target_CC[[#This Row],[BC_Okt]]</f>
        <v>47183183</v>
      </c>
      <c r="BU110" s="5">
        <f>Target_CC[[#This Row],[Est_Sust_NP Nov]]+Target_CC[[#This Row],[Est_Sust_POTS Nov]]+Target_CC[[#This Row],[BC_Nov]]</f>
        <v>47183183</v>
      </c>
      <c r="BV110" s="5">
        <f>Target_CC[[#This Row],[Est_Sust_NP Des]]+Target_CC[[#This Row],[Est_Sust_POTS Des]]+Target_CC[[#This Row],[BC_Des]]</f>
        <v>47183183</v>
      </c>
      <c r="BW110" s="5">
        <f>SUM(Target_CC[[#This Row],[Real_Jan]:[Real_Des]])</f>
        <v>572772269</v>
      </c>
      <c r="BX110" s="5">
        <v>5412604</v>
      </c>
      <c r="BY110" s="5">
        <v>5412604</v>
      </c>
      <c r="BZ110" s="5">
        <v>1809000</v>
      </c>
      <c r="CA110" s="5">
        <f>Target_CC[[#This Row],[Est_Sust_NP Mar]]*95%</f>
        <v>1718550</v>
      </c>
      <c r="CB110" s="5">
        <f>Target_CC[[#This Row],[Est_Sust_NP Apr]]</f>
        <v>1718550</v>
      </c>
      <c r="CC110" s="5">
        <f>Target_CC[[#This Row],[Est_Sust_NP Mei]]</f>
        <v>1718550</v>
      </c>
      <c r="CD110" s="5">
        <f>Target_CC[[#This Row],[Est_Sust_NP Jun]]</f>
        <v>1718550</v>
      </c>
      <c r="CE110" s="5">
        <f>Target_CC[[#This Row],[Est_Sust_NP Jul]]</f>
        <v>1718550</v>
      </c>
      <c r="CF110" s="5">
        <f>Target_CC[[#This Row],[Est_Sust_NP Agu]]</f>
        <v>1718550</v>
      </c>
      <c r="CG110" s="5">
        <f>Target_CC[[#This Row],[Est_Sust_NP Sep]]</f>
        <v>1718550</v>
      </c>
      <c r="CH110" s="5">
        <f>Target_CC[[#This Row],[Est_Sust_NP Okt]]</f>
        <v>1718550</v>
      </c>
      <c r="CI110" s="5">
        <f>Target_CC[[#This Row],[Est_Sust_NP Nov]]</f>
        <v>1718550</v>
      </c>
      <c r="CJ110" s="5">
        <f>SUM(Target_CC[[#This Row],[Est_Sust_NP Jan]:[Est_Sust_NP Des]])</f>
        <v>28101158</v>
      </c>
      <c r="CK110" s="5">
        <v>47150126</v>
      </c>
      <c r="CL110" s="5">
        <v>46253035</v>
      </c>
      <c r="CM110" s="5">
        <v>45464633</v>
      </c>
      <c r="CN110" s="5">
        <f>Target_CC[[#This Row],[Est_Sust_POTS Mar]]</f>
        <v>45464633</v>
      </c>
      <c r="CO110" s="5">
        <f>Target_CC[[#This Row],[Est_Sust_POTS Apr]]</f>
        <v>45464633</v>
      </c>
      <c r="CP110" s="5">
        <f>Target_CC[[#This Row],[Est_Sust_POTS Mei]]</f>
        <v>45464633</v>
      </c>
      <c r="CQ110" s="5">
        <f>Target_CC[[#This Row],[Est_Sust_POTS Jun]]</f>
        <v>45464633</v>
      </c>
      <c r="CR110" s="5">
        <f>Target_CC[[#This Row],[Est_Sust_POTS Jul]]</f>
        <v>45464633</v>
      </c>
      <c r="CS110" s="5">
        <f>Target_CC[[#This Row],[Est_Sust_POTS Agu]]</f>
        <v>45464633</v>
      </c>
      <c r="CT110" s="5">
        <f>Target_CC[[#This Row],[Est_Sust_POTS Sep]]</f>
        <v>45464633</v>
      </c>
      <c r="CU110" s="5">
        <f>Target_CC[[#This Row],[Est_Sust_POTS Okt]]</f>
        <v>45464633</v>
      </c>
      <c r="CV110" s="5">
        <f>Target_CC[[#This Row],[Est_Sust_POTS Nov]]</f>
        <v>45464633</v>
      </c>
      <c r="CW110" s="5">
        <f>SUM(Target_CC[[#This Row],[Est_Sust_POTS Jan]:[Est_Sust_POTS Des]])</f>
        <v>548049491</v>
      </c>
      <c r="CX110" s="5"/>
      <c r="CY110" s="5">
        <v>0</v>
      </c>
      <c r="CZ110" s="5">
        <v>-2327328</v>
      </c>
      <c r="DA110" s="5">
        <v>0</v>
      </c>
      <c r="DB110" s="5"/>
      <c r="DC110" s="5"/>
      <c r="DD110" s="5"/>
      <c r="DE110" s="5"/>
      <c r="DF110" s="5"/>
      <c r="DG110" s="5"/>
      <c r="DH110" s="5"/>
      <c r="DI110" s="5"/>
      <c r="DJ110" s="5">
        <f>SUM(Target_CC[[#This Row],[BC_Jan]:[BC_Des]])</f>
        <v>-2327328</v>
      </c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 t="s">
        <v>160</v>
      </c>
    </row>
    <row r="111" spans="2:128" x14ac:dyDescent="0.3">
      <c r="B111">
        <v>76510208</v>
      </c>
      <c r="C111" t="s">
        <v>268</v>
      </c>
      <c r="D111" t="s">
        <v>157</v>
      </c>
      <c r="E111" t="s">
        <v>157</v>
      </c>
      <c r="F111" t="s">
        <v>158</v>
      </c>
      <c r="G111" t="s">
        <v>23</v>
      </c>
      <c r="H111" t="s">
        <v>159</v>
      </c>
      <c r="I111" t="s">
        <v>31</v>
      </c>
      <c r="J111" s="5">
        <v>1600248679.0029409</v>
      </c>
      <c r="K111" s="5">
        <v>73544757.345857546</v>
      </c>
      <c r="L111" s="5">
        <v>104724953.19605631</v>
      </c>
      <c r="M111" s="5">
        <v>80751118.354580268</v>
      </c>
      <c r="N111" s="5">
        <v>77971253.297941595</v>
      </c>
      <c r="O111" s="5">
        <v>106521791.85486895</v>
      </c>
      <c r="P111" s="5">
        <v>43996563.286012106</v>
      </c>
      <c r="Q111" s="5">
        <v>115675114.28905021</v>
      </c>
      <c r="R111" s="5">
        <v>47576336.984693199</v>
      </c>
      <c r="S111" s="5">
        <v>80238562.999372497</v>
      </c>
      <c r="T111" s="5">
        <v>113062694.59855251</v>
      </c>
      <c r="U111" s="5">
        <v>60268971.050602093</v>
      </c>
      <c r="V111" s="5">
        <v>116882005.62351102</v>
      </c>
      <c r="W111" s="5">
        <f>SUM(Target_CC[[#This Row],[Target_Sust_Jan]:[Target_Sust_Des]])</f>
        <v>1021214122.8810983</v>
      </c>
      <c r="X111" s="5">
        <v>784015.17616632581</v>
      </c>
      <c r="Y111" s="5">
        <v>4368635.2173886299</v>
      </c>
      <c r="Z111" s="5">
        <v>2936614.9353813678</v>
      </c>
      <c r="AA111" s="5">
        <v>9857726.870086059</v>
      </c>
      <c r="AB111" s="5">
        <v>11764996.90468891</v>
      </c>
      <c r="AC111" s="5">
        <v>6664808.9552008361</v>
      </c>
      <c r="AD111" s="5">
        <v>19183700.234180942</v>
      </c>
      <c r="AE111" s="5">
        <v>8372461.0673794001</v>
      </c>
      <c r="AF111" s="5">
        <v>14660470.960893199</v>
      </c>
      <c r="AG111" s="5">
        <v>13181630.389688551</v>
      </c>
      <c r="AH111" s="5">
        <v>7028709.7238711119</v>
      </c>
      <c r="AI111" s="5">
        <v>15612935.011580482</v>
      </c>
      <c r="AJ111" s="5">
        <f>SUM(Target_CC[[#This Row],[Target_Scal_Jan]:[Target_Scal_Des]])</f>
        <v>114416705.44650581</v>
      </c>
      <c r="AK111" s="5">
        <v>74328772.522023872</v>
      </c>
      <c r="AL111" s="5">
        <v>109093588.41344494</v>
      </c>
      <c r="AM111" s="5">
        <v>83687733.289961636</v>
      </c>
      <c r="AN111" s="5">
        <v>87828980.168027654</v>
      </c>
      <c r="AO111" s="5">
        <v>118286788.75955786</v>
      </c>
      <c r="AP111" s="5">
        <v>50661372.241212942</v>
      </c>
      <c r="AQ111" s="5">
        <v>134858814.52323115</v>
      </c>
      <c r="AR111" s="5">
        <v>55948798.0520726</v>
      </c>
      <c r="AS111" s="5">
        <v>94899033.960265696</v>
      </c>
      <c r="AT111" s="5">
        <v>126244324.98824106</v>
      </c>
      <c r="AU111" s="5">
        <v>67297680.774473205</v>
      </c>
      <c r="AV111" s="5">
        <v>132494940.6350915</v>
      </c>
      <c r="AW111" s="5">
        <f>SUM(Target_CC[[#This Row],[Target_Jan]:[Target_Des]])</f>
        <v>1135630828.3276041</v>
      </c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>
        <f>SUM(Target_CC[[#This Row],[Target_NGTMA_Jan]:[Target_NGTMA_Des]])</f>
        <v>0</v>
      </c>
      <c r="BK111" s="5">
        <v>70641370</v>
      </c>
      <c r="BL111" s="5">
        <v>66669481</v>
      </c>
      <c r="BM111" s="5">
        <v>63694289</v>
      </c>
      <c r="BN111" s="5">
        <f>Target_CC[[#This Row],[Est_Sust_NP Apr]]+Target_CC[[#This Row],[Est_Sust_POTS Apr]]+Target_CC[[#This Row],[BC_Apr]]</f>
        <v>63671284.200000003</v>
      </c>
      <c r="BO111" s="5">
        <f>Target_CC[[#This Row],[Est_Sust_NP Mei]]+Target_CC[[#This Row],[Est_Sust_POTS Mei]]+Target_CC[[#This Row],[BC_Mei]]</f>
        <v>63671284.200000003</v>
      </c>
      <c r="BP111" s="5">
        <f>Target_CC[[#This Row],[Est_Sust_NP Jun]]+Target_CC[[#This Row],[Est_Sust_POTS Jun]]+Target_CC[[#This Row],[BC_Jun]]</f>
        <v>63671284.200000003</v>
      </c>
      <c r="BQ111" s="5">
        <f>Target_CC[[#This Row],[Est_Sust_NP Jul]]+Target_CC[[#This Row],[Est_Sust_POTS Jul]]+Target_CC[[#This Row],[BC_Jul]]</f>
        <v>63671284.200000003</v>
      </c>
      <c r="BR111" s="5">
        <f>Target_CC[[#This Row],[Est_Sust_NP Agu]]+Target_CC[[#This Row],[Est_Sust_POTS Agu]]+Target_CC[[#This Row],[BC_Agu]]</f>
        <v>63671284.200000003</v>
      </c>
      <c r="BS111" s="5">
        <f>Target_CC[[#This Row],[Est_Sust_NP Sep]]+Target_CC[[#This Row],[Est_Sust_POTS Sep]]+Target_CC[[#This Row],[BC_Sep]]</f>
        <v>63671284.200000003</v>
      </c>
      <c r="BT111" s="5">
        <f>Target_CC[[#This Row],[Est_Sust_NP Okt]]+Target_CC[[#This Row],[Est_Sust_POTS Okt]]+Target_CC[[#This Row],[BC_Okt]]</f>
        <v>63671284.200000003</v>
      </c>
      <c r="BU111" s="5">
        <f>Target_CC[[#This Row],[Est_Sust_NP Nov]]+Target_CC[[#This Row],[Est_Sust_POTS Nov]]+Target_CC[[#This Row],[BC_Nov]]</f>
        <v>63671284.200000003</v>
      </c>
      <c r="BV111" s="5">
        <f>Target_CC[[#This Row],[Est_Sust_NP Des]]+Target_CC[[#This Row],[Est_Sust_POTS Des]]+Target_CC[[#This Row],[BC_Des]]</f>
        <v>63671284.200000003</v>
      </c>
      <c r="BW111" s="5">
        <f>SUM(Target_CC[[#This Row],[Real_Jan]:[Real_Des]])</f>
        <v>774046697.80000007</v>
      </c>
      <c r="BX111" s="5">
        <v>1773000</v>
      </c>
      <c r="BY111" s="5">
        <v>1773000</v>
      </c>
      <c r="BZ111" s="5">
        <v>460096</v>
      </c>
      <c r="CA111" s="5">
        <f>Target_CC[[#This Row],[Est_Sust_NP Mar]]*95%</f>
        <v>437091.19999999995</v>
      </c>
      <c r="CB111" s="5">
        <f>Target_CC[[#This Row],[Est_Sust_NP Apr]]</f>
        <v>437091.19999999995</v>
      </c>
      <c r="CC111" s="5">
        <f>Target_CC[[#This Row],[Est_Sust_NP Mei]]</f>
        <v>437091.19999999995</v>
      </c>
      <c r="CD111" s="5">
        <f>Target_CC[[#This Row],[Est_Sust_NP Jun]]</f>
        <v>437091.19999999995</v>
      </c>
      <c r="CE111" s="5">
        <f>Target_CC[[#This Row],[Est_Sust_NP Jul]]</f>
        <v>437091.19999999995</v>
      </c>
      <c r="CF111" s="5">
        <f>Target_CC[[#This Row],[Est_Sust_NP Agu]]</f>
        <v>437091.19999999995</v>
      </c>
      <c r="CG111" s="5">
        <f>Target_CC[[#This Row],[Est_Sust_NP Sep]]</f>
        <v>437091.19999999995</v>
      </c>
      <c r="CH111" s="5">
        <f>Target_CC[[#This Row],[Est_Sust_NP Okt]]</f>
        <v>437091.19999999995</v>
      </c>
      <c r="CI111" s="5">
        <f>Target_CC[[#This Row],[Est_Sust_NP Nov]]</f>
        <v>437091.19999999995</v>
      </c>
      <c r="CJ111" s="5">
        <f>SUM(Target_CC[[#This Row],[Est_Sust_NP Jan]:[Est_Sust_NP Des]])</f>
        <v>7939916.8000000017</v>
      </c>
      <c r="CK111" s="5">
        <v>68868370</v>
      </c>
      <c r="CL111" s="5">
        <v>64896481</v>
      </c>
      <c r="CM111" s="5">
        <v>63234193</v>
      </c>
      <c r="CN111" s="5">
        <f>Target_CC[[#This Row],[Est_Sust_POTS Mar]]</f>
        <v>63234193</v>
      </c>
      <c r="CO111" s="5">
        <f>Target_CC[[#This Row],[Est_Sust_POTS Apr]]</f>
        <v>63234193</v>
      </c>
      <c r="CP111" s="5">
        <f>Target_CC[[#This Row],[Est_Sust_POTS Mei]]</f>
        <v>63234193</v>
      </c>
      <c r="CQ111" s="5">
        <f>Target_CC[[#This Row],[Est_Sust_POTS Jun]]</f>
        <v>63234193</v>
      </c>
      <c r="CR111" s="5">
        <f>Target_CC[[#This Row],[Est_Sust_POTS Jul]]</f>
        <v>63234193</v>
      </c>
      <c r="CS111" s="5">
        <f>Target_CC[[#This Row],[Est_Sust_POTS Agu]]</f>
        <v>63234193</v>
      </c>
      <c r="CT111" s="5">
        <f>Target_CC[[#This Row],[Est_Sust_POTS Sep]]</f>
        <v>63234193</v>
      </c>
      <c r="CU111" s="5">
        <f>Target_CC[[#This Row],[Est_Sust_POTS Okt]]</f>
        <v>63234193</v>
      </c>
      <c r="CV111" s="5">
        <f>Target_CC[[#This Row],[Est_Sust_POTS Nov]]</f>
        <v>63234193</v>
      </c>
      <c r="CW111" s="5">
        <f>SUM(Target_CC[[#This Row],[Est_Sust_POTS Jan]:[Est_Sust_POTS Des]])</f>
        <v>766106781</v>
      </c>
      <c r="CX111" s="5"/>
      <c r="CY111" s="5">
        <v>0</v>
      </c>
      <c r="CZ111" s="5">
        <v>-550000</v>
      </c>
      <c r="DA111" s="5">
        <v>0</v>
      </c>
      <c r="DB111" s="5"/>
      <c r="DC111" s="5"/>
      <c r="DD111" s="5"/>
      <c r="DE111" s="5"/>
      <c r="DF111" s="5"/>
      <c r="DG111" s="5"/>
      <c r="DH111" s="5"/>
      <c r="DI111" s="5"/>
      <c r="DJ111" s="5">
        <f>SUM(Target_CC[[#This Row],[BC_Jan]:[BC_Des]])</f>
        <v>-550000</v>
      </c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 t="s">
        <v>160</v>
      </c>
    </row>
    <row r="112" spans="2:128" x14ac:dyDescent="0.3">
      <c r="B112">
        <v>76510192</v>
      </c>
      <c r="C112" t="s">
        <v>269</v>
      </c>
      <c r="D112" t="s">
        <v>157</v>
      </c>
      <c r="E112" t="s">
        <v>157</v>
      </c>
      <c r="F112" t="s">
        <v>158</v>
      </c>
      <c r="G112" t="s">
        <v>23</v>
      </c>
      <c r="H112" t="s">
        <v>159</v>
      </c>
      <c r="I112" t="s">
        <v>31</v>
      </c>
      <c r="J112" s="5">
        <v>1531911406</v>
      </c>
      <c r="K112" s="5">
        <v>85103420.003061518</v>
      </c>
      <c r="L112" s="5">
        <v>121265643.8619712</v>
      </c>
      <c r="M112" s="5">
        <v>100230099.0503149</v>
      </c>
      <c r="N112" s="5">
        <v>95181029.994022623</v>
      </c>
      <c r="O112" s="5">
        <v>131942386.04582253</v>
      </c>
      <c r="P112" s="5">
        <v>47882106.001097344</v>
      </c>
      <c r="Q112" s="5">
        <v>163336402.23017249</v>
      </c>
      <c r="R112" s="5">
        <v>65359858.863540113</v>
      </c>
      <c r="S112" s="5">
        <v>124488418.02475998</v>
      </c>
      <c r="T112" s="5">
        <v>154602115.03825179</v>
      </c>
      <c r="U112" s="5">
        <v>83515198.862652108</v>
      </c>
      <c r="V112" s="5">
        <v>161964337.08678067</v>
      </c>
      <c r="W112" s="5">
        <f>SUM(Target_CC[[#This Row],[Target_Sust_Jan]:[Target_Sust_Des]])</f>
        <v>1334871015.0624475</v>
      </c>
      <c r="X112" s="5">
        <v>907234.93059176207</v>
      </c>
      <c r="Y112" s="5">
        <v>5058635.4662096351</v>
      </c>
      <c r="Z112" s="5">
        <v>3644992.3151957691</v>
      </c>
      <c r="AA112" s="5">
        <v>12033519.498644695</v>
      </c>
      <c r="AB112" s="5">
        <v>14572621.586588681</v>
      </c>
      <c r="AC112" s="5">
        <v>7253409.4719041139</v>
      </c>
      <c r="AD112" s="5">
        <v>27087905.613678217</v>
      </c>
      <c r="AE112" s="5">
        <v>11501996.756926894</v>
      </c>
      <c r="AF112" s="5">
        <v>22745407.808883607</v>
      </c>
      <c r="AG112" s="5">
        <v>18024583.131812572</v>
      </c>
      <c r="AH112" s="5">
        <v>9739739.7052639425</v>
      </c>
      <c r="AI112" s="5">
        <v>21634969.862469226</v>
      </c>
      <c r="AJ112" s="5">
        <f>SUM(Target_CC[[#This Row],[Target_Scal_Jan]:[Target_Scal_Des]])</f>
        <v>154205016.1481691</v>
      </c>
      <c r="AK112" s="5">
        <v>86010654.93365328</v>
      </c>
      <c r="AL112" s="5">
        <v>126324279.32818083</v>
      </c>
      <c r="AM112" s="5">
        <v>103875091.36551067</v>
      </c>
      <c r="AN112" s="5">
        <v>107214549.49266732</v>
      </c>
      <c r="AO112" s="5">
        <v>146515007.63241121</v>
      </c>
      <c r="AP112" s="5">
        <v>55135515.473001458</v>
      </c>
      <c r="AQ112" s="5">
        <v>190424307.8438507</v>
      </c>
      <c r="AR112" s="5">
        <v>76861855.620467007</v>
      </c>
      <c r="AS112" s="5">
        <v>147233825.83364359</v>
      </c>
      <c r="AT112" s="5">
        <v>172626698.17006436</v>
      </c>
      <c r="AU112" s="5">
        <v>93254938.567916051</v>
      </c>
      <c r="AV112" s="5">
        <v>183599306.94924989</v>
      </c>
      <c r="AW112" s="5">
        <f>SUM(Target_CC[[#This Row],[Target_Jan]:[Target_Des]])</f>
        <v>1489076031.2106166</v>
      </c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>
        <f>SUM(Target_CC[[#This Row],[Target_NGTMA_Jan]:[Target_NGTMA_Des]])</f>
        <v>0</v>
      </c>
      <c r="BK112" s="5">
        <v>92072879</v>
      </c>
      <c r="BL112" s="5">
        <v>85379848</v>
      </c>
      <c r="BM112" s="5">
        <v>78633159</v>
      </c>
      <c r="BN112" s="5">
        <f>Target_CC[[#This Row],[Est_Sust_NP Apr]]+Target_CC[[#This Row],[Est_Sust_POTS Apr]]+Target_CC[[#This Row],[BC_Apr]]</f>
        <v>78316812.799999997</v>
      </c>
      <c r="BO112" s="5">
        <f>Target_CC[[#This Row],[Est_Sust_NP Mei]]+Target_CC[[#This Row],[Est_Sust_POTS Mei]]+Target_CC[[#This Row],[BC_Mei]]</f>
        <v>78316812.799999997</v>
      </c>
      <c r="BP112" s="5">
        <f>Target_CC[[#This Row],[Est_Sust_NP Jun]]+Target_CC[[#This Row],[Est_Sust_POTS Jun]]+Target_CC[[#This Row],[BC_Jun]]</f>
        <v>78316812.799999997</v>
      </c>
      <c r="BQ112" s="5">
        <f>Target_CC[[#This Row],[Est_Sust_NP Jul]]+Target_CC[[#This Row],[Est_Sust_POTS Jul]]+Target_CC[[#This Row],[BC_Jul]]</f>
        <v>78316812.799999997</v>
      </c>
      <c r="BR112" s="5">
        <f>Target_CC[[#This Row],[Est_Sust_NP Agu]]+Target_CC[[#This Row],[Est_Sust_POTS Agu]]+Target_CC[[#This Row],[BC_Agu]]</f>
        <v>78316812.799999997</v>
      </c>
      <c r="BS112" s="5">
        <f>Target_CC[[#This Row],[Est_Sust_NP Sep]]+Target_CC[[#This Row],[Est_Sust_POTS Sep]]+Target_CC[[#This Row],[BC_Sep]]</f>
        <v>78316812.799999997</v>
      </c>
      <c r="BT112" s="5">
        <f>Target_CC[[#This Row],[Est_Sust_NP Okt]]+Target_CC[[#This Row],[Est_Sust_POTS Okt]]+Target_CC[[#This Row],[BC_Okt]]</f>
        <v>78316812.799999997</v>
      </c>
      <c r="BU112" s="5">
        <f>Target_CC[[#This Row],[Est_Sust_NP Nov]]+Target_CC[[#This Row],[Est_Sust_POTS Nov]]+Target_CC[[#This Row],[BC_Nov]]</f>
        <v>78316812.799999997</v>
      </c>
      <c r="BV112" s="5">
        <f>Target_CC[[#This Row],[Est_Sust_NP Des]]+Target_CC[[#This Row],[Est_Sust_POTS Des]]+Target_CC[[#This Row],[BC_Des]]</f>
        <v>78316812.799999997</v>
      </c>
      <c r="BW112" s="5">
        <f>SUM(Target_CC[[#This Row],[Real_Jan]:[Real_Des]])</f>
        <v>960937201.19999981</v>
      </c>
      <c r="BX112" s="5">
        <v>16595000</v>
      </c>
      <c r="BY112" s="5">
        <v>12877144</v>
      </c>
      <c r="BZ112" s="5">
        <v>6326924</v>
      </c>
      <c r="CA112" s="5">
        <f>Target_CC[[#This Row],[Est_Sust_NP Mar]]*95%</f>
        <v>6010577.7999999998</v>
      </c>
      <c r="CB112" s="5">
        <f>Target_CC[[#This Row],[Est_Sust_NP Apr]]</f>
        <v>6010577.7999999998</v>
      </c>
      <c r="CC112" s="5">
        <f>Target_CC[[#This Row],[Est_Sust_NP Mei]]</f>
        <v>6010577.7999999998</v>
      </c>
      <c r="CD112" s="5">
        <f>Target_CC[[#This Row],[Est_Sust_NP Jun]]</f>
        <v>6010577.7999999998</v>
      </c>
      <c r="CE112" s="5">
        <f>Target_CC[[#This Row],[Est_Sust_NP Jul]]</f>
        <v>6010577.7999999998</v>
      </c>
      <c r="CF112" s="5">
        <f>Target_CC[[#This Row],[Est_Sust_NP Agu]]</f>
        <v>6010577.7999999998</v>
      </c>
      <c r="CG112" s="5">
        <f>Target_CC[[#This Row],[Est_Sust_NP Sep]]</f>
        <v>6010577.7999999998</v>
      </c>
      <c r="CH112" s="5">
        <f>Target_CC[[#This Row],[Est_Sust_NP Okt]]</f>
        <v>6010577.7999999998</v>
      </c>
      <c r="CI112" s="5">
        <f>Target_CC[[#This Row],[Est_Sust_NP Nov]]</f>
        <v>6010577.7999999998</v>
      </c>
      <c r="CJ112" s="5">
        <f>SUM(Target_CC[[#This Row],[Est_Sust_NP Jan]:[Est_Sust_NP Des]])</f>
        <v>89894268.199999973</v>
      </c>
      <c r="CK112" s="5">
        <v>75477879</v>
      </c>
      <c r="CL112" s="5">
        <v>72502704</v>
      </c>
      <c r="CM112" s="5">
        <v>72306235</v>
      </c>
      <c r="CN112" s="5">
        <f>Target_CC[[#This Row],[Est_Sust_POTS Mar]]</f>
        <v>72306235</v>
      </c>
      <c r="CO112" s="5">
        <f>Target_CC[[#This Row],[Est_Sust_POTS Apr]]</f>
        <v>72306235</v>
      </c>
      <c r="CP112" s="5">
        <f>Target_CC[[#This Row],[Est_Sust_POTS Mei]]</f>
        <v>72306235</v>
      </c>
      <c r="CQ112" s="5">
        <f>Target_CC[[#This Row],[Est_Sust_POTS Jun]]</f>
        <v>72306235</v>
      </c>
      <c r="CR112" s="5">
        <f>Target_CC[[#This Row],[Est_Sust_POTS Jul]]</f>
        <v>72306235</v>
      </c>
      <c r="CS112" s="5">
        <f>Target_CC[[#This Row],[Est_Sust_POTS Agu]]</f>
        <v>72306235</v>
      </c>
      <c r="CT112" s="5">
        <f>Target_CC[[#This Row],[Est_Sust_POTS Sep]]</f>
        <v>72306235</v>
      </c>
      <c r="CU112" s="5">
        <f>Target_CC[[#This Row],[Est_Sust_POTS Okt]]</f>
        <v>72306235</v>
      </c>
      <c r="CV112" s="5">
        <f>Target_CC[[#This Row],[Est_Sust_POTS Nov]]</f>
        <v>72306235</v>
      </c>
      <c r="CW112" s="5">
        <f>SUM(Target_CC[[#This Row],[Est_Sust_POTS Jan]:[Est_Sust_POTS Des]])</f>
        <v>871042933</v>
      </c>
      <c r="CX112" s="5"/>
      <c r="CY112" s="5">
        <v>0</v>
      </c>
      <c r="CZ112" s="5">
        <v>2308</v>
      </c>
      <c r="DA112" s="5">
        <v>0</v>
      </c>
      <c r="DB112" s="5"/>
      <c r="DC112" s="5"/>
      <c r="DD112" s="5"/>
      <c r="DE112" s="5"/>
      <c r="DF112" s="5"/>
      <c r="DG112" s="5"/>
      <c r="DH112" s="5"/>
      <c r="DI112" s="5"/>
      <c r="DJ112" s="5">
        <f>SUM(Target_CC[[#This Row],[BC_Jan]:[BC_Des]])</f>
        <v>2308</v>
      </c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 t="s">
        <v>160</v>
      </c>
    </row>
    <row r="113" spans="2:128" x14ac:dyDescent="0.3">
      <c r="B113">
        <v>76510207</v>
      </c>
      <c r="C113" t="s">
        <v>270</v>
      </c>
      <c r="D113" t="s">
        <v>157</v>
      </c>
      <c r="E113" t="s">
        <v>157</v>
      </c>
      <c r="F113" t="s">
        <v>158</v>
      </c>
      <c r="G113" t="s">
        <v>23</v>
      </c>
      <c r="H113" t="s">
        <v>159</v>
      </c>
      <c r="I113" t="s">
        <v>31</v>
      </c>
      <c r="J113" s="5">
        <v>1074294937</v>
      </c>
      <c r="K113" s="5">
        <v>41403409.859741636</v>
      </c>
      <c r="L113" s="5">
        <v>55038080.945645384</v>
      </c>
      <c r="M113" s="5">
        <v>34676655.563152716</v>
      </c>
      <c r="N113" s="5">
        <v>43217004.01918485</v>
      </c>
      <c r="O113" s="5">
        <v>36623038.845542975</v>
      </c>
      <c r="P113" s="5">
        <v>29353909.113086917</v>
      </c>
      <c r="Q113" s="5">
        <v>71348775.789826244</v>
      </c>
      <c r="R113" s="5">
        <v>28283706.046567403</v>
      </c>
      <c r="S113" s="5">
        <v>47587039.295181535</v>
      </c>
      <c r="T113" s="5">
        <v>67024065.326707378</v>
      </c>
      <c r="U113" s="5">
        <v>36206025.661152221</v>
      </c>
      <c r="V113" s="5">
        <v>70215781.374112278</v>
      </c>
      <c r="W113" s="5">
        <f>SUM(Target_CC[[#This Row],[Target_Sust_Jan]:[Target_Sust_Des]])</f>
        <v>560977491.83990145</v>
      </c>
      <c r="X113" s="5">
        <v>441376.14762148261</v>
      </c>
      <c r="Y113" s="5">
        <v>2295931.3074745461</v>
      </c>
      <c r="Z113" s="5">
        <v>1261059.7439490929</v>
      </c>
      <c r="AA113" s="5">
        <v>5463826.7790391222</v>
      </c>
      <c r="AB113" s="5">
        <v>4044899.4628738016</v>
      </c>
      <c r="AC113" s="5">
        <v>4446669.9604524001</v>
      </c>
      <c r="AD113" s="5">
        <v>11832566.885627687</v>
      </c>
      <c r="AE113" s="5">
        <v>4977353.0860998444</v>
      </c>
      <c r="AF113" s="5">
        <v>8694677.2427535653</v>
      </c>
      <c r="AG113" s="5">
        <v>7814128.784812361</v>
      </c>
      <c r="AH113" s="5">
        <v>4222432.2099941596</v>
      </c>
      <c r="AI113" s="5">
        <v>9379325.9752281308</v>
      </c>
      <c r="AJ113" s="5">
        <f>SUM(Target_CC[[#This Row],[Target_Scal_Jan]:[Target_Scal_Des]])</f>
        <v>64874247.585926197</v>
      </c>
      <c r="AK113" s="5">
        <v>41844786.007363118</v>
      </c>
      <c r="AL113" s="5">
        <v>57334012.253119931</v>
      </c>
      <c r="AM113" s="5">
        <v>35937715.307101808</v>
      </c>
      <c r="AN113" s="5">
        <v>48680830.798223972</v>
      </c>
      <c r="AO113" s="5">
        <v>40667938.308416776</v>
      </c>
      <c r="AP113" s="5">
        <v>33800579.073539317</v>
      </c>
      <c r="AQ113" s="5">
        <v>83181342.675453931</v>
      </c>
      <c r="AR113" s="5">
        <v>33261059.132667247</v>
      </c>
      <c r="AS113" s="5">
        <v>56281716.5379351</v>
      </c>
      <c r="AT113" s="5">
        <v>74838194.111519739</v>
      </c>
      <c r="AU113" s="5">
        <v>40428457.871146381</v>
      </c>
      <c r="AV113" s="5">
        <v>79595107.349340409</v>
      </c>
      <c r="AW113" s="5">
        <f>SUM(Target_CC[[#This Row],[Target_Jan]:[Target_Des]])</f>
        <v>625851739.42582774</v>
      </c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>
        <f>SUM(Target_CC[[#This Row],[Target_NGTMA_Jan]:[Target_NGTMA_Des]])</f>
        <v>0</v>
      </c>
      <c r="BK113" s="5">
        <v>40819841</v>
      </c>
      <c r="BL113" s="5">
        <v>42511003</v>
      </c>
      <c r="BM113" s="5">
        <v>40114169</v>
      </c>
      <c r="BN113" s="5">
        <f>Target_CC[[#This Row],[Est_Sust_NP Apr]]+Target_CC[[#This Row],[Est_Sust_POTS Apr]]+Target_CC[[#This Row],[BC_Apr]]</f>
        <v>39280662.549999997</v>
      </c>
      <c r="BO113" s="5">
        <f>Target_CC[[#This Row],[Est_Sust_NP Mei]]+Target_CC[[#This Row],[Est_Sust_POTS Mei]]+Target_CC[[#This Row],[BC_Mei]]</f>
        <v>39280662.549999997</v>
      </c>
      <c r="BP113" s="5">
        <f>Target_CC[[#This Row],[Est_Sust_NP Jun]]+Target_CC[[#This Row],[Est_Sust_POTS Jun]]+Target_CC[[#This Row],[BC_Jun]]</f>
        <v>39280662.549999997</v>
      </c>
      <c r="BQ113" s="5">
        <f>Target_CC[[#This Row],[Est_Sust_NP Jul]]+Target_CC[[#This Row],[Est_Sust_POTS Jul]]+Target_CC[[#This Row],[BC_Jul]]</f>
        <v>39280662.549999997</v>
      </c>
      <c r="BR113" s="5">
        <f>Target_CC[[#This Row],[Est_Sust_NP Agu]]+Target_CC[[#This Row],[Est_Sust_POTS Agu]]+Target_CC[[#This Row],[BC_Agu]]</f>
        <v>39280662.549999997</v>
      </c>
      <c r="BS113" s="5">
        <f>Target_CC[[#This Row],[Est_Sust_NP Sep]]+Target_CC[[#This Row],[Est_Sust_POTS Sep]]+Target_CC[[#This Row],[BC_Sep]]</f>
        <v>39280662.549999997</v>
      </c>
      <c r="BT113" s="5">
        <f>Target_CC[[#This Row],[Est_Sust_NP Okt]]+Target_CC[[#This Row],[Est_Sust_POTS Okt]]+Target_CC[[#This Row],[BC_Okt]]</f>
        <v>39280662.549999997</v>
      </c>
      <c r="BU113" s="5">
        <f>Target_CC[[#This Row],[Est_Sust_NP Nov]]+Target_CC[[#This Row],[Est_Sust_POTS Nov]]+Target_CC[[#This Row],[BC_Nov]]</f>
        <v>39280662.549999997</v>
      </c>
      <c r="BV113" s="5">
        <f>Target_CC[[#This Row],[Est_Sust_NP Des]]+Target_CC[[#This Row],[Est_Sust_POTS Des]]+Target_CC[[#This Row],[BC_Des]]</f>
        <v>39280662.549999997</v>
      </c>
      <c r="BW113" s="5">
        <f>SUM(Target_CC[[#This Row],[Real_Jan]:[Real_Des]])</f>
        <v>476970975.95000011</v>
      </c>
      <c r="BX113" s="5">
        <v>16900000</v>
      </c>
      <c r="BY113" s="5">
        <v>16808929</v>
      </c>
      <c r="BZ113" s="5">
        <v>16670129</v>
      </c>
      <c r="CA113" s="5">
        <f>Target_CC[[#This Row],[Est_Sust_NP Mar]]*95%</f>
        <v>15836622.549999999</v>
      </c>
      <c r="CB113" s="5">
        <f>Target_CC[[#This Row],[Est_Sust_NP Apr]]</f>
        <v>15836622.549999999</v>
      </c>
      <c r="CC113" s="5">
        <f>Target_CC[[#This Row],[Est_Sust_NP Mei]]</f>
        <v>15836622.549999999</v>
      </c>
      <c r="CD113" s="5">
        <f>Target_CC[[#This Row],[Est_Sust_NP Jun]]</f>
        <v>15836622.549999999</v>
      </c>
      <c r="CE113" s="5">
        <f>Target_CC[[#This Row],[Est_Sust_NP Jul]]</f>
        <v>15836622.549999999</v>
      </c>
      <c r="CF113" s="5">
        <f>Target_CC[[#This Row],[Est_Sust_NP Agu]]</f>
        <v>15836622.549999999</v>
      </c>
      <c r="CG113" s="5">
        <f>Target_CC[[#This Row],[Est_Sust_NP Sep]]</f>
        <v>15836622.549999999</v>
      </c>
      <c r="CH113" s="5">
        <f>Target_CC[[#This Row],[Est_Sust_NP Okt]]</f>
        <v>15836622.549999999</v>
      </c>
      <c r="CI113" s="5">
        <f>Target_CC[[#This Row],[Est_Sust_NP Nov]]</f>
        <v>15836622.549999999</v>
      </c>
      <c r="CJ113" s="5">
        <f>SUM(Target_CC[[#This Row],[Est_Sust_NP Jan]:[Est_Sust_NP Des]])</f>
        <v>192908660.95000002</v>
      </c>
      <c r="CK113" s="5">
        <v>23919841</v>
      </c>
      <c r="CL113" s="5">
        <v>25702074</v>
      </c>
      <c r="CM113" s="5">
        <v>23444040</v>
      </c>
      <c r="CN113" s="5">
        <f>Target_CC[[#This Row],[Est_Sust_POTS Mar]]</f>
        <v>23444040</v>
      </c>
      <c r="CO113" s="5">
        <f>Target_CC[[#This Row],[Est_Sust_POTS Apr]]</f>
        <v>23444040</v>
      </c>
      <c r="CP113" s="5">
        <f>Target_CC[[#This Row],[Est_Sust_POTS Mei]]</f>
        <v>23444040</v>
      </c>
      <c r="CQ113" s="5">
        <f>Target_CC[[#This Row],[Est_Sust_POTS Jun]]</f>
        <v>23444040</v>
      </c>
      <c r="CR113" s="5">
        <f>Target_CC[[#This Row],[Est_Sust_POTS Jul]]</f>
        <v>23444040</v>
      </c>
      <c r="CS113" s="5">
        <f>Target_CC[[#This Row],[Est_Sust_POTS Agu]]</f>
        <v>23444040</v>
      </c>
      <c r="CT113" s="5">
        <f>Target_CC[[#This Row],[Est_Sust_POTS Sep]]</f>
        <v>23444040</v>
      </c>
      <c r="CU113" s="5">
        <f>Target_CC[[#This Row],[Est_Sust_POTS Okt]]</f>
        <v>23444040</v>
      </c>
      <c r="CV113" s="5">
        <f>Target_CC[[#This Row],[Est_Sust_POTS Nov]]</f>
        <v>23444040</v>
      </c>
      <c r="CW113" s="5">
        <f>SUM(Target_CC[[#This Row],[Est_Sust_POTS Jan]:[Est_Sust_POTS Des]])</f>
        <v>284062315</v>
      </c>
      <c r="CX113" s="5"/>
      <c r="CY113" s="5">
        <v>0</v>
      </c>
      <c r="CZ113" s="5">
        <v>712000</v>
      </c>
      <c r="DA113" s="5">
        <v>0</v>
      </c>
      <c r="DB113" s="5"/>
      <c r="DC113" s="5"/>
      <c r="DD113" s="5"/>
      <c r="DE113" s="5"/>
      <c r="DF113" s="5"/>
      <c r="DG113" s="5"/>
      <c r="DH113" s="5"/>
      <c r="DI113" s="5"/>
      <c r="DJ113" s="5">
        <f>SUM(Target_CC[[#This Row],[BC_Jan]:[BC_Des]])</f>
        <v>712000</v>
      </c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 t="s">
        <v>160</v>
      </c>
    </row>
    <row r="114" spans="2:128" x14ac:dyDescent="0.3">
      <c r="B114">
        <v>76510220</v>
      </c>
      <c r="C114" t="s">
        <v>271</v>
      </c>
      <c r="D114" t="s">
        <v>157</v>
      </c>
      <c r="E114" t="s">
        <v>157</v>
      </c>
      <c r="F114" t="s">
        <v>158</v>
      </c>
      <c r="G114" t="s">
        <v>23</v>
      </c>
      <c r="H114" t="s">
        <v>159</v>
      </c>
      <c r="I114" t="s">
        <v>31</v>
      </c>
      <c r="J114" s="5">
        <v>1435977240</v>
      </c>
      <c r="K114" s="5">
        <v>83462717.648390576</v>
      </c>
      <c r="L114" s="5">
        <v>110597085.89328849</v>
      </c>
      <c r="M114" s="5">
        <v>61020347.201898262</v>
      </c>
      <c r="N114" s="5">
        <v>57248463.502401739</v>
      </c>
      <c r="O114" s="5">
        <v>100060506.63921963</v>
      </c>
      <c r="P114" s="5">
        <v>42143648.576744221</v>
      </c>
      <c r="Q114" s="5">
        <v>122109262.56337652</v>
      </c>
      <c r="R114" s="5">
        <v>55619427.422372945</v>
      </c>
      <c r="S114" s="5">
        <v>94668486.69478099</v>
      </c>
      <c r="T114" s="5">
        <v>126094722.9414975</v>
      </c>
      <c r="U114" s="5">
        <v>68115664.907848373</v>
      </c>
      <c r="V114" s="5">
        <v>132099410.19440699</v>
      </c>
      <c r="W114" s="5">
        <f>SUM(Target_CC[[#This Row],[Target_Sust_Jan]:[Target_Sust_Des]])</f>
        <v>1053239744.1862261</v>
      </c>
      <c r="X114" s="5">
        <v>889744.41743955016</v>
      </c>
      <c r="Y114" s="5">
        <v>4613593.1277949661</v>
      </c>
      <c r="Z114" s="5">
        <v>2219080.8821793497</v>
      </c>
      <c r="AA114" s="5">
        <v>7237792.0460291654</v>
      </c>
      <c r="AB114" s="5">
        <v>11051368.273037672</v>
      </c>
      <c r="AC114" s="5">
        <v>6384120.6099027768</v>
      </c>
      <c r="AD114" s="5">
        <v>20250747.131135106</v>
      </c>
      <c r="AE114" s="5">
        <v>9787880.2824516073</v>
      </c>
      <c r="AF114" s="5">
        <v>17296977.266546935</v>
      </c>
      <c r="AG114" s="5">
        <v>14700994.327144593</v>
      </c>
      <c r="AH114" s="5">
        <v>7943809.6907904148</v>
      </c>
      <c r="AI114" s="5">
        <v>17645654.653435558</v>
      </c>
      <c r="AJ114" s="5">
        <f>SUM(Target_CC[[#This Row],[Target_Scal_Jan]:[Target_Scal_Des]])</f>
        <v>120021762.70788769</v>
      </c>
      <c r="AK114" s="5">
        <v>84352462.065830126</v>
      </c>
      <c r="AL114" s="5">
        <v>115210679.02108346</v>
      </c>
      <c r="AM114" s="5">
        <v>63239428.084077612</v>
      </c>
      <c r="AN114" s="5">
        <v>64486255.548430905</v>
      </c>
      <c r="AO114" s="5">
        <v>111111874.9122573</v>
      </c>
      <c r="AP114" s="5">
        <v>48527769.186646998</v>
      </c>
      <c r="AQ114" s="5">
        <v>142360009.69451162</v>
      </c>
      <c r="AR114" s="5">
        <v>65407307.704824552</v>
      </c>
      <c r="AS114" s="5">
        <v>111965463.96132793</v>
      </c>
      <c r="AT114" s="5">
        <v>140795717.2686421</v>
      </c>
      <c r="AU114" s="5">
        <v>76059474.598638788</v>
      </c>
      <c r="AV114" s="5">
        <v>149745064.84784254</v>
      </c>
      <c r="AW114" s="5">
        <f>SUM(Target_CC[[#This Row],[Target_Jan]:[Target_Des]])</f>
        <v>1173261506.8941138</v>
      </c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>
        <f>SUM(Target_CC[[#This Row],[Target_NGTMA_Jan]:[Target_NGTMA_Des]])</f>
        <v>0</v>
      </c>
      <c r="BK114" s="5">
        <v>88263318</v>
      </c>
      <c r="BL114" s="5">
        <v>87205877</v>
      </c>
      <c r="BM114" s="5">
        <v>53746310</v>
      </c>
      <c r="BN114" s="5">
        <f>Target_CC[[#This Row],[Est_Sust_NP Apr]]+Target_CC[[#This Row],[Est_Sust_POTS Apr]]+Target_CC[[#This Row],[BC_Apr]]</f>
        <v>53593692.799999997</v>
      </c>
      <c r="BO114" s="5">
        <f>Target_CC[[#This Row],[Est_Sust_NP Mei]]+Target_CC[[#This Row],[Est_Sust_POTS Mei]]+Target_CC[[#This Row],[BC_Mei]]</f>
        <v>53593692.799999997</v>
      </c>
      <c r="BP114" s="5">
        <f>Target_CC[[#This Row],[Est_Sust_NP Jun]]+Target_CC[[#This Row],[Est_Sust_POTS Jun]]+Target_CC[[#This Row],[BC_Jun]]</f>
        <v>53593692.799999997</v>
      </c>
      <c r="BQ114" s="5">
        <f>Target_CC[[#This Row],[Est_Sust_NP Jul]]+Target_CC[[#This Row],[Est_Sust_POTS Jul]]+Target_CC[[#This Row],[BC_Jul]]</f>
        <v>53593692.799999997</v>
      </c>
      <c r="BR114" s="5">
        <f>Target_CC[[#This Row],[Est_Sust_NP Agu]]+Target_CC[[#This Row],[Est_Sust_POTS Agu]]+Target_CC[[#This Row],[BC_Agu]]</f>
        <v>53593692.799999997</v>
      </c>
      <c r="BS114" s="5">
        <f>Target_CC[[#This Row],[Est_Sust_NP Sep]]+Target_CC[[#This Row],[Est_Sust_POTS Sep]]+Target_CC[[#This Row],[BC_Sep]]</f>
        <v>53593692.799999997</v>
      </c>
      <c r="BT114" s="5">
        <f>Target_CC[[#This Row],[Est_Sust_NP Okt]]+Target_CC[[#This Row],[Est_Sust_POTS Okt]]+Target_CC[[#This Row],[BC_Okt]]</f>
        <v>53593692.799999997</v>
      </c>
      <c r="BU114" s="5">
        <f>Target_CC[[#This Row],[Est_Sust_NP Nov]]+Target_CC[[#This Row],[Est_Sust_POTS Nov]]+Target_CC[[#This Row],[BC_Nov]]</f>
        <v>53593692.799999997</v>
      </c>
      <c r="BV114" s="5">
        <f>Target_CC[[#This Row],[Est_Sust_NP Des]]+Target_CC[[#This Row],[Est_Sust_POTS Des]]+Target_CC[[#This Row],[BC_Des]]</f>
        <v>53593692.799999997</v>
      </c>
      <c r="BW114" s="5">
        <f>SUM(Target_CC[[#This Row],[Real_Jan]:[Real_Des]])</f>
        <v>711558740.19999993</v>
      </c>
      <c r="BX114" s="5">
        <v>34557017</v>
      </c>
      <c r="BY114" s="5">
        <v>34499229</v>
      </c>
      <c r="BZ114" s="5">
        <v>3052344</v>
      </c>
      <c r="CA114" s="5">
        <f>Target_CC[[#This Row],[Est_Sust_NP Mar]]*95%</f>
        <v>2899726.8</v>
      </c>
      <c r="CB114" s="5">
        <f>Target_CC[[#This Row],[Est_Sust_NP Apr]]</f>
        <v>2899726.8</v>
      </c>
      <c r="CC114" s="5">
        <f>Target_CC[[#This Row],[Est_Sust_NP Mei]]</f>
        <v>2899726.8</v>
      </c>
      <c r="CD114" s="5">
        <f>Target_CC[[#This Row],[Est_Sust_NP Jun]]</f>
        <v>2899726.8</v>
      </c>
      <c r="CE114" s="5">
        <f>Target_CC[[#This Row],[Est_Sust_NP Jul]]</f>
        <v>2899726.8</v>
      </c>
      <c r="CF114" s="5">
        <f>Target_CC[[#This Row],[Est_Sust_NP Agu]]</f>
        <v>2899726.8</v>
      </c>
      <c r="CG114" s="5">
        <f>Target_CC[[#This Row],[Est_Sust_NP Sep]]</f>
        <v>2899726.8</v>
      </c>
      <c r="CH114" s="5">
        <f>Target_CC[[#This Row],[Est_Sust_NP Okt]]</f>
        <v>2899726.8</v>
      </c>
      <c r="CI114" s="5">
        <f>Target_CC[[#This Row],[Est_Sust_NP Nov]]</f>
        <v>2899726.8</v>
      </c>
      <c r="CJ114" s="5">
        <f>SUM(Target_CC[[#This Row],[Est_Sust_NP Jan]:[Est_Sust_NP Des]])</f>
        <v>98206131.199999973</v>
      </c>
      <c r="CK114" s="5">
        <v>53706585</v>
      </c>
      <c r="CL114" s="5">
        <v>52706648</v>
      </c>
      <c r="CM114" s="5">
        <v>50693966</v>
      </c>
      <c r="CN114" s="5">
        <f>Target_CC[[#This Row],[Est_Sust_POTS Mar]]</f>
        <v>50693966</v>
      </c>
      <c r="CO114" s="5">
        <f>Target_CC[[#This Row],[Est_Sust_POTS Apr]]</f>
        <v>50693966</v>
      </c>
      <c r="CP114" s="5">
        <f>Target_CC[[#This Row],[Est_Sust_POTS Mei]]</f>
        <v>50693966</v>
      </c>
      <c r="CQ114" s="5">
        <f>Target_CC[[#This Row],[Est_Sust_POTS Jun]]</f>
        <v>50693966</v>
      </c>
      <c r="CR114" s="5">
        <f>Target_CC[[#This Row],[Est_Sust_POTS Jul]]</f>
        <v>50693966</v>
      </c>
      <c r="CS114" s="5">
        <f>Target_CC[[#This Row],[Est_Sust_POTS Agu]]</f>
        <v>50693966</v>
      </c>
      <c r="CT114" s="5">
        <f>Target_CC[[#This Row],[Est_Sust_POTS Sep]]</f>
        <v>50693966</v>
      </c>
      <c r="CU114" s="5">
        <f>Target_CC[[#This Row],[Est_Sust_POTS Okt]]</f>
        <v>50693966</v>
      </c>
      <c r="CV114" s="5">
        <f>Target_CC[[#This Row],[Est_Sust_POTS Nov]]</f>
        <v>50693966</v>
      </c>
      <c r="CW114" s="5">
        <f>SUM(Target_CC[[#This Row],[Est_Sust_POTS Jan]:[Est_Sust_POTS Des]])</f>
        <v>613352893</v>
      </c>
      <c r="CX114" s="5"/>
      <c r="CY114" s="5">
        <v>0</v>
      </c>
      <c r="CZ114" s="5">
        <v>-9703939</v>
      </c>
      <c r="DA114" s="5">
        <v>0</v>
      </c>
      <c r="DB114" s="5"/>
      <c r="DC114" s="5"/>
      <c r="DD114" s="5"/>
      <c r="DE114" s="5"/>
      <c r="DF114" s="5"/>
      <c r="DG114" s="5"/>
      <c r="DH114" s="5"/>
      <c r="DI114" s="5"/>
      <c r="DJ114" s="5">
        <f>SUM(Target_CC[[#This Row],[BC_Jan]:[BC_Des]])</f>
        <v>-9703939</v>
      </c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 t="s">
        <v>160</v>
      </c>
    </row>
    <row r="115" spans="2:128" x14ac:dyDescent="0.3">
      <c r="B115">
        <v>76510215</v>
      </c>
      <c r="C115" t="s">
        <v>272</v>
      </c>
      <c r="D115" t="s">
        <v>157</v>
      </c>
      <c r="E115" t="s">
        <v>157</v>
      </c>
      <c r="F115" t="s">
        <v>158</v>
      </c>
      <c r="G115" t="s">
        <v>23</v>
      </c>
      <c r="H115" t="s">
        <v>159</v>
      </c>
      <c r="I115" t="s">
        <v>31</v>
      </c>
      <c r="J115" s="5">
        <v>2476803265</v>
      </c>
      <c r="K115" s="5">
        <v>124697333.37260215</v>
      </c>
      <c r="L115" s="5">
        <v>172191045.12162766</v>
      </c>
      <c r="M115" s="5">
        <v>392722373.94161862</v>
      </c>
      <c r="N115" s="5">
        <v>127496163.74163236</v>
      </c>
      <c r="O115" s="5">
        <v>282465364.18448436</v>
      </c>
      <c r="P115" s="5">
        <v>119065458.12370968</v>
      </c>
      <c r="Q115" s="5">
        <v>241438012.89554507</v>
      </c>
      <c r="R115" s="5">
        <v>120059175.52383101</v>
      </c>
      <c r="S115" s="5">
        <v>311906165.43016046</v>
      </c>
      <c r="T115" s="5">
        <v>344280325.08119464</v>
      </c>
      <c r="U115" s="5">
        <v>309283209.77538508</v>
      </c>
      <c r="V115" s="5">
        <v>248605192.94890964</v>
      </c>
      <c r="W115" s="5">
        <f>SUM(Target_CC[[#This Row],[Target_Sust_Jan]:[Target_Sust_Des]])</f>
        <v>2794209820.1407003</v>
      </c>
      <c r="X115" s="5">
        <v>1329321.1551686227</v>
      </c>
      <c r="Y115" s="5">
        <v>7183005.0134185851</v>
      </c>
      <c r="Z115" s="5">
        <v>14281837.976674557</v>
      </c>
      <c r="AA115" s="5">
        <v>16119047.802736327</v>
      </c>
      <c r="AB115" s="5">
        <v>31197411.134803236</v>
      </c>
      <c r="AC115" s="5">
        <v>18036602.686425835</v>
      </c>
      <c r="AD115" s="5">
        <v>40040370.765926123</v>
      </c>
      <c r="AE115" s="5">
        <v>21127956.38677156</v>
      </c>
      <c r="AF115" s="5">
        <v>56988698.574377179</v>
      </c>
      <c r="AG115" s="5">
        <v>40138579.854085922</v>
      </c>
      <c r="AH115" s="5">
        <v>36069338.269490838</v>
      </c>
      <c r="AI115" s="5">
        <v>33208334.339806974</v>
      </c>
      <c r="AJ115" s="5">
        <f>SUM(Target_CC[[#This Row],[Target_Scal_Jan]:[Target_Scal_Des]])</f>
        <v>315720503.95968574</v>
      </c>
      <c r="AK115" s="5">
        <v>126026654.52777077</v>
      </c>
      <c r="AL115" s="5">
        <v>179374050.13504624</v>
      </c>
      <c r="AM115" s="5">
        <v>407004211.91829318</v>
      </c>
      <c r="AN115" s="5">
        <v>143615211.54436868</v>
      </c>
      <c r="AO115" s="5">
        <v>313662775.3192876</v>
      </c>
      <c r="AP115" s="5">
        <v>137102060.81013551</v>
      </c>
      <c r="AQ115" s="5">
        <v>281478383.66147119</v>
      </c>
      <c r="AR115" s="5">
        <v>141187131.91060257</v>
      </c>
      <c r="AS115" s="5">
        <v>368894864.00453764</v>
      </c>
      <c r="AT115" s="5">
        <v>384418904.93528056</v>
      </c>
      <c r="AU115" s="5">
        <v>345352548.04487592</v>
      </c>
      <c r="AV115" s="5">
        <v>281813527.28871661</v>
      </c>
      <c r="AW115" s="5">
        <f>SUM(Target_CC[[#This Row],[Target_Jan]:[Target_Des]])</f>
        <v>3109930324.1003871</v>
      </c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>
        <f>SUM(Target_CC[[#This Row],[Target_NGTMA_Jan]:[Target_NGTMA_Des]])</f>
        <v>0</v>
      </c>
      <c r="BK115" s="5">
        <v>133630397</v>
      </c>
      <c r="BL115" s="5">
        <v>126903436</v>
      </c>
      <c r="BM115" s="5">
        <v>221842441</v>
      </c>
      <c r="BN115" s="5">
        <f>Target_CC[[#This Row],[Est_Sust_NP Apr]]+Target_CC[[#This Row],[Est_Sust_POTS Apr]]+Target_CC[[#This Row],[BC_Apr]]</f>
        <v>128945264.45</v>
      </c>
      <c r="BO115" s="5">
        <f>Target_CC[[#This Row],[Est_Sust_NP Mei]]+Target_CC[[#This Row],[Est_Sust_POTS Mei]]+Target_CC[[#This Row],[BC_Mei]]</f>
        <v>128945264.45</v>
      </c>
      <c r="BP115" s="5">
        <f>Target_CC[[#This Row],[Est_Sust_NP Jun]]+Target_CC[[#This Row],[Est_Sust_POTS Jun]]+Target_CC[[#This Row],[BC_Jun]]</f>
        <v>128945264.45</v>
      </c>
      <c r="BQ115" s="5">
        <f>Target_CC[[#This Row],[Est_Sust_NP Jul]]+Target_CC[[#This Row],[Est_Sust_POTS Jul]]+Target_CC[[#This Row],[BC_Jul]]</f>
        <v>128945264.45</v>
      </c>
      <c r="BR115" s="5">
        <f>Target_CC[[#This Row],[Est_Sust_NP Agu]]+Target_CC[[#This Row],[Est_Sust_POTS Agu]]+Target_CC[[#This Row],[BC_Agu]]</f>
        <v>128945264.45</v>
      </c>
      <c r="BS115" s="5">
        <f>Target_CC[[#This Row],[Est_Sust_NP Sep]]+Target_CC[[#This Row],[Est_Sust_POTS Sep]]+Target_CC[[#This Row],[BC_Sep]]</f>
        <v>128945264.45</v>
      </c>
      <c r="BT115" s="5">
        <f>Target_CC[[#This Row],[Est_Sust_NP Okt]]+Target_CC[[#This Row],[Est_Sust_POTS Okt]]+Target_CC[[#This Row],[BC_Okt]]</f>
        <v>128945264.45</v>
      </c>
      <c r="BU115" s="5">
        <f>Target_CC[[#This Row],[Est_Sust_NP Nov]]+Target_CC[[#This Row],[Est_Sust_POTS Nov]]+Target_CC[[#This Row],[BC_Nov]]</f>
        <v>128945264.45</v>
      </c>
      <c r="BV115" s="5">
        <f>Target_CC[[#This Row],[Est_Sust_NP Des]]+Target_CC[[#This Row],[Est_Sust_POTS Des]]+Target_CC[[#This Row],[BC_Des]]</f>
        <v>128945264.45</v>
      </c>
      <c r="BW115" s="5">
        <f>SUM(Target_CC[[#This Row],[Real_Jan]:[Real_Des]])</f>
        <v>1642883654.0500004</v>
      </c>
      <c r="BX115" s="5">
        <v>28623828</v>
      </c>
      <c r="BY115" s="5">
        <v>25199834</v>
      </c>
      <c r="BZ115" s="5">
        <v>26911831</v>
      </c>
      <c r="CA115" s="5">
        <f>Target_CC[[#This Row],[Est_Sust_NP Mar]]*95%</f>
        <v>25566239.449999999</v>
      </c>
      <c r="CB115" s="5">
        <f>Target_CC[[#This Row],[Est_Sust_NP Apr]]</f>
        <v>25566239.449999999</v>
      </c>
      <c r="CC115" s="5">
        <f>Target_CC[[#This Row],[Est_Sust_NP Mei]]</f>
        <v>25566239.449999999</v>
      </c>
      <c r="CD115" s="5">
        <f>Target_CC[[#This Row],[Est_Sust_NP Jun]]</f>
        <v>25566239.449999999</v>
      </c>
      <c r="CE115" s="5">
        <f>Target_CC[[#This Row],[Est_Sust_NP Jul]]</f>
        <v>25566239.449999999</v>
      </c>
      <c r="CF115" s="5">
        <f>Target_CC[[#This Row],[Est_Sust_NP Agu]]</f>
        <v>25566239.449999999</v>
      </c>
      <c r="CG115" s="5">
        <f>Target_CC[[#This Row],[Est_Sust_NP Sep]]</f>
        <v>25566239.449999999</v>
      </c>
      <c r="CH115" s="5">
        <f>Target_CC[[#This Row],[Est_Sust_NP Okt]]</f>
        <v>25566239.449999999</v>
      </c>
      <c r="CI115" s="5">
        <f>Target_CC[[#This Row],[Est_Sust_NP Nov]]</f>
        <v>25566239.449999999</v>
      </c>
      <c r="CJ115" s="5">
        <f>SUM(Target_CC[[#This Row],[Est_Sust_NP Jan]:[Est_Sust_NP Des]])</f>
        <v>310831648.04999995</v>
      </c>
      <c r="CK115" s="5">
        <v>105006569</v>
      </c>
      <c r="CL115" s="5">
        <v>101708631</v>
      </c>
      <c r="CM115" s="5">
        <v>103379025</v>
      </c>
      <c r="CN115" s="5">
        <f>Target_CC[[#This Row],[Est_Sust_POTS Mar]]</f>
        <v>103379025</v>
      </c>
      <c r="CO115" s="5">
        <f>Target_CC[[#This Row],[Est_Sust_POTS Apr]]</f>
        <v>103379025</v>
      </c>
      <c r="CP115" s="5">
        <f>Target_CC[[#This Row],[Est_Sust_POTS Mei]]</f>
        <v>103379025</v>
      </c>
      <c r="CQ115" s="5">
        <f>Target_CC[[#This Row],[Est_Sust_POTS Jun]]</f>
        <v>103379025</v>
      </c>
      <c r="CR115" s="5">
        <f>Target_CC[[#This Row],[Est_Sust_POTS Jul]]</f>
        <v>103379025</v>
      </c>
      <c r="CS115" s="5">
        <f>Target_CC[[#This Row],[Est_Sust_POTS Agu]]</f>
        <v>103379025</v>
      </c>
      <c r="CT115" s="5">
        <f>Target_CC[[#This Row],[Est_Sust_POTS Sep]]</f>
        <v>103379025</v>
      </c>
      <c r="CU115" s="5">
        <f>Target_CC[[#This Row],[Est_Sust_POTS Okt]]</f>
        <v>103379025</v>
      </c>
      <c r="CV115" s="5">
        <f>Target_CC[[#This Row],[Est_Sust_POTS Nov]]</f>
        <v>103379025</v>
      </c>
      <c r="CW115" s="5">
        <f>SUM(Target_CC[[#This Row],[Est_Sust_POTS Jan]:[Est_Sust_POTS Des]])</f>
        <v>1240505450</v>
      </c>
      <c r="CX115" s="5"/>
      <c r="CY115" s="5">
        <v>9009009</v>
      </c>
      <c r="CZ115" s="5">
        <v>91551585</v>
      </c>
      <c r="DA115" s="5">
        <v>0</v>
      </c>
      <c r="DB115" s="5"/>
      <c r="DC115" s="5"/>
      <c r="DD115" s="5"/>
      <c r="DE115" s="5"/>
      <c r="DF115" s="5"/>
      <c r="DG115" s="5"/>
      <c r="DH115" s="5"/>
      <c r="DI115" s="5"/>
      <c r="DJ115" s="5">
        <f>SUM(Target_CC[[#This Row],[BC_Jan]:[BC_Des]])</f>
        <v>100560594</v>
      </c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 t="s">
        <v>160</v>
      </c>
    </row>
    <row r="116" spans="2:128" x14ac:dyDescent="0.3">
      <c r="B116">
        <v>76510224</v>
      </c>
      <c r="C116" t="s">
        <v>273</v>
      </c>
      <c r="D116" t="s">
        <v>157</v>
      </c>
      <c r="E116" t="s">
        <v>157</v>
      </c>
      <c r="F116" t="s">
        <v>158</v>
      </c>
      <c r="G116" t="s">
        <v>23</v>
      </c>
      <c r="H116" t="s">
        <v>159</v>
      </c>
      <c r="I116" t="s">
        <v>31</v>
      </c>
      <c r="J116" s="5">
        <v>741562510.99969089</v>
      </c>
      <c r="K116" s="5">
        <v>34931849.896043889</v>
      </c>
      <c r="L116" s="5">
        <v>50550905.966778442</v>
      </c>
      <c r="M116" s="5">
        <v>30529884.688949492</v>
      </c>
      <c r="N116" s="5">
        <v>39021311.510556445</v>
      </c>
      <c r="O116" s="5">
        <v>55933704.603829376</v>
      </c>
      <c r="P116" s="5">
        <v>27843969.44357511</v>
      </c>
      <c r="Q116" s="5">
        <v>62683860.206758626</v>
      </c>
      <c r="R116" s="5">
        <v>27850969.644742016</v>
      </c>
      <c r="S116" s="5">
        <v>49074892.311556771</v>
      </c>
      <c r="T116" s="5">
        <v>66223620.730923206</v>
      </c>
      <c r="U116" s="5">
        <v>35773629.962174162</v>
      </c>
      <c r="V116" s="5">
        <v>69377219.247722194</v>
      </c>
      <c r="W116" s="5">
        <f>SUM(Target_CC[[#This Row],[Target_Sust_Jan]:[Target_Sust_Des]])</f>
        <v>549795818.2136097</v>
      </c>
      <c r="X116" s="5">
        <v>372386.84902133048</v>
      </c>
      <c r="Y116" s="5">
        <v>2108747.3552166298</v>
      </c>
      <c r="Z116" s="5">
        <v>1110257.2593405433</v>
      </c>
      <c r="AA116" s="5">
        <v>4933374.9903153852</v>
      </c>
      <c r="AB116" s="5">
        <v>6177701.7648033202</v>
      </c>
      <c r="AC116" s="5">
        <v>4217937.1077121831</v>
      </c>
      <c r="AD116" s="5">
        <v>10395566.85220056</v>
      </c>
      <c r="AE116" s="5">
        <v>4901200.3407153785</v>
      </c>
      <c r="AF116" s="5">
        <v>8966524.4085710421</v>
      </c>
      <c r="AG116" s="5">
        <v>7720807.4214173406</v>
      </c>
      <c r="AH116" s="5">
        <v>4172005.2025143802</v>
      </c>
      <c r="AI116" s="5">
        <v>9267312.0179670602</v>
      </c>
      <c r="AJ116" s="5">
        <f>SUM(Target_CC[[#This Row],[Target_Scal_Jan]:[Target_Scal_Des]])</f>
        <v>64343821.569795154</v>
      </c>
      <c r="AK116" s="5">
        <v>35304236.74506522</v>
      </c>
      <c r="AL116" s="5">
        <v>52659653.321995072</v>
      </c>
      <c r="AM116" s="5">
        <v>31640141.948290035</v>
      </c>
      <c r="AN116" s="5">
        <v>43954686.50087183</v>
      </c>
      <c r="AO116" s="5">
        <v>62111406.368632697</v>
      </c>
      <c r="AP116" s="5">
        <v>32061906.551287293</v>
      </c>
      <c r="AQ116" s="5">
        <v>73079427.058959186</v>
      </c>
      <c r="AR116" s="5">
        <v>32752169.985457394</v>
      </c>
      <c r="AS116" s="5">
        <v>58041416.720127814</v>
      </c>
      <c r="AT116" s="5">
        <v>73944428.152340546</v>
      </c>
      <c r="AU116" s="5">
        <v>39945635.164688542</v>
      </c>
      <c r="AV116" s="5">
        <v>78644531.265689254</v>
      </c>
      <c r="AW116" s="5">
        <f>SUM(Target_CC[[#This Row],[Target_Jan]:[Target_Des]])</f>
        <v>614139639.78340483</v>
      </c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>
        <f>SUM(Target_CC[[#This Row],[Target_NGTMA_Jan]:[Target_NGTMA_Des]])</f>
        <v>0</v>
      </c>
      <c r="BK116" s="5">
        <v>39204316</v>
      </c>
      <c r="BL116" s="5">
        <v>39322634</v>
      </c>
      <c r="BM116" s="5">
        <v>38489110</v>
      </c>
      <c r="BN116" s="5">
        <f>Target_CC[[#This Row],[Est_Sust_NP Apr]]+Target_CC[[#This Row],[Est_Sust_POTS Apr]]+Target_CC[[#This Row],[BC_Apr]]</f>
        <v>37713122.049999997</v>
      </c>
      <c r="BO116" s="5">
        <f>Target_CC[[#This Row],[Est_Sust_NP Mei]]+Target_CC[[#This Row],[Est_Sust_POTS Mei]]+Target_CC[[#This Row],[BC_Mei]]</f>
        <v>37713122.049999997</v>
      </c>
      <c r="BP116" s="5">
        <f>Target_CC[[#This Row],[Est_Sust_NP Jun]]+Target_CC[[#This Row],[Est_Sust_POTS Jun]]+Target_CC[[#This Row],[BC_Jun]]</f>
        <v>37713122.049999997</v>
      </c>
      <c r="BQ116" s="5">
        <f>Target_CC[[#This Row],[Est_Sust_NP Jul]]+Target_CC[[#This Row],[Est_Sust_POTS Jul]]+Target_CC[[#This Row],[BC_Jul]]</f>
        <v>37713122.049999997</v>
      </c>
      <c r="BR116" s="5">
        <f>Target_CC[[#This Row],[Est_Sust_NP Agu]]+Target_CC[[#This Row],[Est_Sust_POTS Agu]]+Target_CC[[#This Row],[BC_Agu]]</f>
        <v>37713122.049999997</v>
      </c>
      <c r="BS116" s="5">
        <f>Target_CC[[#This Row],[Est_Sust_NP Sep]]+Target_CC[[#This Row],[Est_Sust_POTS Sep]]+Target_CC[[#This Row],[BC_Sep]]</f>
        <v>37713122.049999997</v>
      </c>
      <c r="BT116" s="5">
        <f>Target_CC[[#This Row],[Est_Sust_NP Okt]]+Target_CC[[#This Row],[Est_Sust_POTS Okt]]+Target_CC[[#This Row],[BC_Okt]]</f>
        <v>37713122.049999997</v>
      </c>
      <c r="BU116" s="5">
        <f>Target_CC[[#This Row],[Est_Sust_NP Nov]]+Target_CC[[#This Row],[Est_Sust_POTS Nov]]+Target_CC[[#This Row],[BC_Nov]]</f>
        <v>37713122.049999997</v>
      </c>
      <c r="BV116" s="5">
        <f>Target_CC[[#This Row],[Est_Sust_NP Des]]+Target_CC[[#This Row],[Est_Sust_POTS Des]]+Target_CC[[#This Row],[BC_Des]]</f>
        <v>37713122.049999997</v>
      </c>
      <c r="BW116" s="5">
        <f>SUM(Target_CC[[#This Row],[Real_Jan]:[Real_Des]])</f>
        <v>456434158.45000011</v>
      </c>
      <c r="BX116" s="5">
        <v>15664920</v>
      </c>
      <c r="BY116" s="5">
        <v>15504206</v>
      </c>
      <c r="BZ116" s="5">
        <v>15519759</v>
      </c>
      <c r="CA116" s="5">
        <f>Target_CC[[#This Row],[Est_Sust_NP Mar]]*95%</f>
        <v>14743771.049999999</v>
      </c>
      <c r="CB116" s="5">
        <f>Target_CC[[#This Row],[Est_Sust_NP Apr]]</f>
        <v>14743771.049999999</v>
      </c>
      <c r="CC116" s="5">
        <f>Target_CC[[#This Row],[Est_Sust_NP Mei]]</f>
        <v>14743771.049999999</v>
      </c>
      <c r="CD116" s="5">
        <f>Target_CC[[#This Row],[Est_Sust_NP Jun]]</f>
        <v>14743771.049999999</v>
      </c>
      <c r="CE116" s="5">
        <f>Target_CC[[#This Row],[Est_Sust_NP Jul]]</f>
        <v>14743771.049999999</v>
      </c>
      <c r="CF116" s="5">
        <f>Target_CC[[#This Row],[Est_Sust_NP Agu]]</f>
        <v>14743771.049999999</v>
      </c>
      <c r="CG116" s="5">
        <f>Target_CC[[#This Row],[Est_Sust_NP Sep]]</f>
        <v>14743771.049999999</v>
      </c>
      <c r="CH116" s="5">
        <f>Target_CC[[#This Row],[Est_Sust_NP Okt]]</f>
        <v>14743771.049999999</v>
      </c>
      <c r="CI116" s="5">
        <f>Target_CC[[#This Row],[Est_Sust_NP Nov]]</f>
        <v>14743771.049999999</v>
      </c>
      <c r="CJ116" s="5">
        <f>SUM(Target_CC[[#This Row],[Est_Sust_NP Jan]:[Est_Sust_NP Des]])</f>
        <v>179382824.45000002</v>
      </c>
      <c r="CK116" s="5">
        <v>23539396</v>
      </c>
      <c r="CL116" s="5">
        <v>23818428</v>
      </c>
      <c r="CM116" s="5">
        <v>22969351</v>
      </c>
      <c r="CN116" s="5">
        <f>Target_CC[[#This Row],[Est_Sust_POTS Mar]]</f>
        <v>22969351</v>
      </c>
      <c r="CO116" s="5">
        <f>Target_CC[[#This Row],[Est_Sust_POTS Apr]]</f>
        <v>22969351</v>
      </c>
      <c r="CP116" s="5">
        <f>Target_CC[[#This Row],[Est_Sust_POTS Mei]]</f>
        <v>22969351</v>
      </c>
      <c r="CQ116" s="5">
        <f>Target_CC[[#This Row],[Est_Sust_POTS Jun]]</f>
        <v>22969351</v>
      </c>
      <c r="CR116" s="5">
        <f>Target_CC[[#This Row],[Est_Sust_POTS Jul]]</f>
        <v>22969351</v>
      </c>
      <c r="CS116" s="5">
        <f>Target_CC[[#This Row],[Est_Sust_POTS Agu]]</f>
        <v>22969351</v>
      </c>
      <c r="CT116" s="5">
        <f>Target_CC[[#This Row],[Est_Sust_POTS Sep]]</f>
        <v>22969351</v>
      </c>
      <c r="CU116" s="5">
        <f>Target_CC[[#This Row],[Est_Sust_POTS Okt]]</f>
        <v>22969351</v>
      </c>
      <c r="CV116" s="5">
        <f>Target_CC[[#This Row],[Est_Sust_POTS Nov]]</f>
        <v>22969351</v>
      </c>
      <c r="CW116" s="5">
        <f>SUM(Target_CC[[#This Row],[Est_Sust_POTS Jan]:[Est_Sust_POTS Des]])</f>
        <v>277051334</v>
      </c>
      <c r="CX116" s="5"/>
      <c r="CY116" s="5">
        <v>0</v>
      </c>
      <c r="CZ116" s="5">
        <v>0</v>
      </c>
      <c r="DA116" s="5">
        <v>0</v>
      </c>
      <c r="DB116" s="5"/>
      <c r="DC116" s="5"/>
      <c r="DD116" s="5"/>
      <c r="DE116" s="5"/>
      <c r="DF116" s="5"/>
      <c r="DG116" s="5"/>
      <c r="DH116" s="5"/>
      <c r="DI116" s="5"/>
      <c r="DJ116" s="5">
        <f>SUM(Target_CC[[#This Row],[BC_Jan]:[BC_Des]])</f>
        <v>0</v>
      </c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 t="s">
        <v>160</v>
      </c>
    </row>
    <row r="117" spans="2:128" x14ac:dyDescent="0.3">
      <c r="B117">
        <v>76510195</v>
      </c>
      <c r="C117" t="s">
        <v>274</v>
      </c>
      <c r="D117" t="s">
        <v>157</v>
      </c>
      <c r="E117" t="s">
        <v>157</v>
      </c>
      <c r="F117" t="s">
        <v>158</v>
      </c>
      <c r="G117" t="s">
        <v>23</v>
      </c>
      <c r="H117" t="s">
        <v>159</v>
      </c>
      <c r="I117" t="s">
        <v>31</v>
      </c>
      <c r="J117" s="5">
        <v>2283711324</v>
      </c>
      <c r="K117" s="5">
        <v>123787595.95713329</v>
      </c>
      <c r="L117" s="5">
        <v>227188709.49574915</v>
      </c>
      <c r="M117" s="5">
        <v>84061698.905179769</v>
      </c>
      <c r="N117" s="5">
        <v>186522034.82979682</v>
      </c>
      <c r="O117" s="5">
        <v>196350720.06386286</v>
      </c>
      <c r="P117" s="5">
        <v>153592095.86579388</v>
      </c>
      <c r="Q117" s="5">
        <v>227235190.67629072</v>
      </c>
      <c r="R117" s="5">
        <v>76305846.770368695</v>
      </c>
      <c r="S117" s="5">
        <v>228165286.35351667</v>
      </c>
      <c r="T117" s="5">
        <v>303301820.49073482</v>
      </c>
      <c r="U117" s="5">
        <v>200867363.80914155</v>
      </c>
      <c r="V117" s="5">
        <v>262680393.52085146</v>
      </c>
      <c r="W117" s="5">
        <f>SUM(Target_CC[[#This Row],[Target_Sust_Jan]:[Target_Sust_Des]])</f>
        <v>2270058756.7384195</v>
      </c>
      <c r="X117" s="5">
        <v>1319623.0071864277</v>
      </c>
      <c r="Y117" s="5">
        <v>9477250.3305695653</v>
      </c>
      <c r="Z117" s="5">
        <v>3057008.3180090189</v>
      </c>
      <c r="AA117" s="5">
        <v>23581553.416602015</v>
      </c>
      <c r="AB117" s="5">
        <v>21686319.517908037</v>
      </c>
      <c r="AC117" s="5">
        <v>23266862.216482759</v>
      </c>
      <c r="AD117" s="5">
        <v>37684957.627948076</v>
      </c>
      <c r="AE117" s="5">
        <v>13428266.48263976</v>
      </c>
      <c r="AF117" s="5">
        <v>41688315.815124601</v>
      </c>
      <c r="AG117" s="5">
        <v>35361022.558538258</v>
      </c>
      <c r="AH117" s="5">
        <v>23425626.298286796</v>
      </c>
      <c r="AI117" s="5">
        <v>35088479.967291683</v>
      </c>
      <c r="AJ117" s="5">
        <f>SUM(Target_CC[[#This Row],[Target_Scal_Jan]:[Target_Scal_Des]])</f>
        <v>269065285.55658698</v>
      </c>
      <c r="AK117" s="5">
        <v>125107218.96431972</v>
      </c>
      <c r="AL117" s="5">
        <v>236665959.82631871</v>
      </c>
      <c r="AM117" s="5">
        <v>87118707.223188788</v>
      </c>
      <c r="AN117" s="5">
        <v>210103588.24639884</v>
      </c>
      <c r="AO117" s="5">
        <v>218037039.5817709</v>
      </c>
      <c r="AP117" s="5">
        <v>176858958.08227664</v>
      </c>
      <c r="AQ117" s="5">
        <v>264920148.3042388</v>
      </c>
      <c r="AR117" s="5">
        <v>89734113.253008455</v>
      </c>
      <c r="AS117" s="5">
        <v>269853602.16864127</v>
      </c>
      <c r="AT117" s="5">
        <v>338662843.04927307</v>
      </c>
      <c r="AU117" s="5">
        <v>224292990.10742834</v>
      </c>
      <c r="AV117" s="5">
        <v>297768873.48814315</v>
      </c>
      <c r="AW117" s="5">
        <f>SUM(Target_CC[[#This Row],[Target_Jan]:[Target_Des]])</f>
        <v>2539124042.2950063</v>
      </c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>
        <f>SUM(Target_CC[[#This Row],[Target_NGTMA_Jan]:[Target_NGTMA_Des]])</f>
        <v>0</v>
      </c>
      <c r="BK117" s="5">
        <v>134594016</v>
      </c>
      <c r="BL117" s="5">
        <v>124864123</v>
      </c>
      <c r="BM117" s="5">
        <v>192368478</v>
      </c>
      <c r="BN117" s="5">
        <f>Target_CC[[#This Row],[Est_Sust_NP Apr]]+Target_CC[[#This Row],[Est_Sust_POTS Apr]]+Target_CC[[#This Row],[BC_Apr]]</f>
        <v>121593378</v>
      </c>
      <c r="BO117" s="5">
        <f>Target_CC[[#This Row],[Est_Sust_NP Mei]]+Target_CC[[#This Row],[Est_Sust_POTS Mei]]+Target_CC[[#This Row],[BC_Mei]]</f>
        <v>121593378</v>
      </c>
      <c r="BP117" s="5">
        <f>Target_CC[[#This Row],[Est_Sust_NP Jun]]+Target_CC[[#This Row],[Est_Sust_POTS Jun]]+Target_CC[[#This Row],[BC_Jun]]</f>
        <v>121593378</v>
      </c>
      <c r="BQ117" s="5">
        <f>Target_CC[[#This Row],[Est_Sust_NP Jul]]+Target_CC[[#This Row],[Est_Sust_POTS Jul]]+Target_CC[[#This Row],[BC_Jul]]</f>
        <v>121593378</v>
      </c>
      <c r="BR117" s="5">
        <f>Target_CC[[#This Row],[Est_Sust_NP Agu]]+Target_CC[[#This Row],[Est_Sust_POTS Agu]]+Target_CC[[#This Row],[BC_Agu]]</f>
        <v>121593378</v>
      </c>
      <c r="BS117" s="5">
        <f>Target_CC[[#This Row],[Est_Sust_NP Sep]]+Target_CC[[#This Row],[Est_Sust_POTS Sep]]+Target_CC[[#This Row],[BC_Sep]]</f>
        <v>121593378</v>
      </c>
      <c r="BT117" s="5">
        <f>Target_CC[[#This Row],[Est_Sust_NP Okt]]+Target_CC[[#This Row],[Est_Sust_POTS Okt]]+Target_CC[[#This Row],[BC_Okt]]</f>
        <v>121593378</v>
      </c>
      <c r="BU117" s="5">
        <f>Target_CC[[#This Row],[Est_Sust_NP Nov]]+Target_CC[[#This Row],[Est_Sust_POTS Nov]]+Target_CC[[#This Row],[BC_Nov]]</f>
        <v>121593378</v>
      </c>
      <c r="BV117" s="5">
        <f>Target_CC[[#This Row],[Est_Sust_NP Des]]+Target_CC[[#This Row],[Est_Sust_POTS Des]]+Target_CC[[#This Row],[BC_Des]]</f>
        <v>121593378</v>
      </c>
      <c r="BW117" s="5">
        <f>SUM(Target_CC[[#This Row],[Real_Jan]:[Real_Des]])</f>
        <v>1546167019</v>
      </c>
      <c r="BX117" s="5">
        <v>50741360</v>
      </c>
      <c r="BY117" s="5">
        <v>45221360</v>
      </c>
      <c r="BZ117" s="5">
        <v>47981360</v>
      </c>
      <c r="CA117" s="5">
        <f>Target_CC[[#This Row],[Est_Sust_NP Mar]]*95%</f>
        <v>45582292</v>
      </c>
      <c r="CB117" s="5">
        <f>Target_CC[[#This Row],[Est_Sust_NP Apr]]</f>
        <v>45582292</v>
      </c>
      <c r="CC117" s="5">
        <f>Target_CC[[#This Row],[Est_Sust_NP Mei]]</f>
        <v>45582292</v>
      </c>
      <c r="CD117" s="5">
        <f>Target_CC[[#This Row],[Est_Sust_NP Jun]]</f>
        <v>45582292</v>
      </c>
      <c r="CE117" s="5">
        <f>Target_CC[[#This Row],[Est_Sust_NP Jul]]</f>
        <v>45582292</v>
      </c>
      <c r="CF117" s="5">
        <f>Target_CC[[#This Row],[Est_Sust_NP Agu]]</f>
        <v>45582292</v>
      </c>
      <c r="CG117" s="5">
        <f>Target_CC[[#This Row],[Est_Sust_NP Sep]]</f>
        <v>45582292</v>
      </c>
      <c r="CH117" s="5">
        <f>Target_CC[[#This Row],[Est_Sust_NP Okt]]</f>
        <v>45582292</v>
      </c>
      <c r="CI117" s="5">
        <f>Target_CC[[#This Row],[Est_Sust_NP Nov]]</f>
        <v>45582292</v>
      </c>
      <c r="CJ117" s="5">
        <f>SUM(Target_CC[[#This Row],[Est_Sust_NP Jan]:[Est_Sust_NP Des]])</f>
        <v>554184708</v>
      </c>
      <c r="CK117" s="5">
        <v>83852656</v>
      </c>
      <c r="CL117" s="5">
        <v>79642763</v>
      </c>
      <c r="CM117" s="5">
        <v>76011086</v>
      </c>
      <c r="CN117" s="5">
        <f>Target_CC[[#This Row],[Est_Sust_POTS Mar]]</f>
        <v>76011086</v>
      </c>
      <c r="CO117" s="5">
        <f>Target_CC[[#This Row],[Est_Sust_POTS Apr]]</f>
        <v>76011086</v>
      </c>
      <c r="CP117" s="5">
        <f>Target_CC[[#This Row],[Est_Sust_POTS Mei]]</f>
        <v>76011086</v>
      </c>
      <c r="CQ117" s="5">
        <f>Target_CC[[#This Row],[Est_Sust_POTS Jun]]</f>
        <v>76011086</v>
      </c>
      <c r="CR117" s="5">
        <f>Target_CC[[#This Row],[Est_Sust_POTS Jul]]</f>
        <v>76011086</v>
      </c>
      <c r="CS117" s="5">
        <f>Target_CC[[#This Row],[Est_Sust_POTS Agu]]</f>
        <v>76011086</v>
      </c>
      <c r="CT117" s="5">
        <f>Target_CC[[#This Row],[Est_Sust_POTS Sep]]</f>
        <v>76011086</v>
      </c>
      <c r="CU117" s="5">
        <f>Target_CC[[#This Row],[Est_Sust_POTS Okt]]</f>
        <v>76011086</v>
      </c>
      <c r="CV117" s="5">
        <f>Target_CC[[#This Row],[Est_Sust_POTS Nov]]</f>
        <v>76011086</v>
      </c>
      <c r="CW117" s="5">
        <f>SUM(Target_CC[[#This Row],[Est_Sust_POTS Jan]:[Est_Sust_POTS Des]])</f>
        <v>923606279</v>
      </c>
      <c r="CX117" s="5"/>
      <c r="CY117" s="5">
        <v>0</v>
      </c>
      <c r="CZ117" s="5">
        <v>68376032</v>
      </c>
      <c r="DA117" s="5">
        <v>0</v>
      </c>
      <c r="DB117" s="5"/>
      <c r="DC117" s="5"/>
      <c r="DD117" s="5"/>
      <c r="DE117" s="5"/>
      <c r="DF117" s="5"/>
      <c r="DG117" s="5"/>
      <c r="DH117" s="5"/>
      <c r="DI117" s="5"/>
      <c r="DJ117" s="5">
        <f>SUM(Target_CC[[#This Row],[BC_Jan]:[BC_Des]])</f>
        <v>68376032</v>
      </c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 t="s">
        <v>160</v>
      </c>
    </row>
    <row r="118" spans="2:128" x14ac:dyDescent="0.3">
      <c r="B118">
        <v>76510191</v>
      </c>
      <c r="C118" t="s">
        <v>275</v>
      </c>
      <c r="D118" t="s">
        <v>157</v>
      </c>
      <c r="E118" t="s">
        <v>157</v>
      </c>
      <c r="F118" t="s">
        <v>158</v>
      </c>
      <c r="G118" t="s">
        <v>26</v>
      </c>
      <c r="H118" t="s">
        <v>159</v>
      </c>
      <c r="I118" t="s">
        <v>31</v>
      </c>
      <c r="J118" s="5">
        <v>3305950755</v>
      </c>
      <c r="K118" s="5">
        <v>292638446.49918962</v>
      </c>
      <c r="L118" s="5">
        <v>238645542.8031235</v>
      </c>
      <c r="M118" s="5">
        <v>206786300.86123845</v>
      </c>
      <c r="N118" s="5">
        <v>192514439.12509659</v>
      </c>
      <c r="O118" s="5">
        <v>257672167.4142037</v>
      </c>
      <c r="P118" s="5">
        <v>154053164.05808496</v>
      </c>
      <c r="Q118" s="5">
        <v>258298580.7732687</v>
      </c>
      <c r="R118" s="5">
        <v>175633471.91015798</v>
      </c>
      <c r="S118" s="5">
        <v>212695517.8402884</v>
      </c>
      <c r="T118" s="5">
        <v>315710745.94010741</v>
      </c>
      <c r="U118" s="5">
        <v>177669128.00504926</v>
      </c>
      <c r="V118" s="5">
        <v>350380170.94720811</v>
      </c>
      <c r="W118" s="5">
        <f>SUM(Target_CC[[#This Row],[Target_Sust_Jan]:[Target_Sust_Des]])</f>
        <v>2832697676.1770163</v>
      </c>
      <c r="X118" s="5">
        <v>3119637.5032709837</v>
      </c>
      <c r="Y118" s="5">
        <v>9955175.8291147053</v>
      </c>
      <c r="Z118" s="5">
        <v>7520041.2318120897</v>
      </c>
      <c r="AA118" s="5">
        <v>24339159.359044343</v>
      </c>
      <c r="AB118" s="5">
        <v>28459080.524883389</v>
      </c>
      <c r="AC118" s="5">
        <v>23336707.022245497</v>
      </c>
      <c r="AD118" s="5">
        <v>42836547.644006193</v>
      </c>
      <c r="AE118" s="5">
        <v>30907894.531047463</v>
      </c>
      <c r="AF118" s="5">
        <v>38861818.385681599</v>
      </c>
      <c r="AG118" s="5">
        <v>36807740.853972554</v>
      </c>
      <c r="AH118" s="5">
        <v>20720193.25819093</v>
      </c>
      <c r="AI118" s="5">
        <v>46803293.707725585</v>
      </c>
      <c r="AJ118" s="5">
        <f>SUM(Target_CC[[#This Row],[Target_Scal_Jan]:[Target_Scal_Des]])</f>
        <v>313667289.8509953</v>
      </c>
      <c r="AK118" s="5">
        <v>295758084.0024606</v>
      </c>
      <c r="AL118" s="5">
        <v>248600718.63223821</v>
      </c>
      <c r="AM118" s="5">
        <v>214306342.09305054</v>
      </c>
      <c r="AN118" s="5">
        <v>216853598.48414093</v>
      </c>
      <c r="AO118" s="5">
        <v>286131247.93908709</v>
      </c>
      <c r="AP118" s="5">
        <v>177389871.08033046</v>
      </c>
      <c r="AQ118" s="5">
        <v>301135128.41727489</v>
      </c>
      <c r="AR118" s="5">
        <v>206541366.44120544</v>
      </c>
      <c r="AS118" s="5">
        <v>251557336.22597</v>
      </c>
      <c r="AT118" s="5">
        <v>352518486.79407996</v>
      </c>
      <c r="AU118" s="5">
        <v>198389321.26324019</v>
      </c>
      <c r="AV118" s="5">
        <v>397183464.65493369</v>
      </c>
      <c r="AW118" s="5">
        <f>SUM(Target_CC[[#This Row],[Target_Jan]:[Target_Des]])</f>
        <v>3146364966.0280123</v>
      </c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>
        <f>SUM(Target_CC[[#This Row],[Target_NGTMA_Jan]:[Target_NGTMA_Des]])</f>
        <v>0</v>
      </c>
      <c r="BK118" s="5">
        <v>207592830</v>
      </c>
      <c r="BL118" s="5">
        <v>206199604</v>
      </c>
      <c r="BM118" s="5">
        <v>203517675</v>
      </c>
      <c r="BN118" s="5">
        <f>Target_CC[[#This Row],[Est_Sust_NP Apr]]+Target_CC[[#This Row],[Est_Sust_POTS Apr]]+Target_CC[[#This Row],[BC_Apr]]</f>
        <v>201462577.19999999</v>
      </c>
      <c r="BO118" s="5">
        <f>Target_CC[[#This Row],[Est_Sust_NP Mei]]+Target_CC[[#This Row],[Est_Sust_POTS Mei]]+Target_CC[[#This Row],[BC_Mei]]</f>
        <v>201462577.19999999</v>
      </c>
      <c r="BP118" s="5">
        <f>Target_CC[[#This Row],[Est_Sust_NP Jun]]+Target_CC[[#This Row],[Est_Sust_POTS Jun]]+Target_CC[[#This Row],[BC_Jun]]</f>
        <v>201462577.19999999</v>
      </c>
      <c r="BQ118" s="5">
        <f>Target_CC[[#This Row],[Est_Sust_NP Jul]]+Target_CC[[#This Row],[Est_Sust_POTS Jul]]+Target_CC[[#This Row],[BC_Jul]]</f>
        <v>201462577.19999999</v>
      </c>
      <c r="BR118" s="5">
        <f>Target_CC[[#This Row],[Est_Sust_NP Agu]]+Target_CC[[#This Row],[Est_Sust_POTS Agu]]+Target_CC[[#This Row],[BC_Agu]]</f>
        <v>201462577.19999999</v>
      </c>
      <c r="BS118" s="5">
        <f>Target_CC[[#This Row],[Est_Sust_NP Sep]]+Target_CC[[#This Row],[Est_Sust_POTS Sep]]+Target_CC[[#This Row],[BC_Sep]]</f>
        <v>201462577.19999999</v>
      </c>
      <c r="BT118" s="5">
        <f>Target_CC[[#This Row],[Est_Sust_NP Okt]]+Target_CC[[#This Row],[Est_Sust_POTS Okt]]+Target_CC[[#This Row],[BC_Okt]]</f>
        <v>201462577.19999999</v>
      </c>
      <c r="BU118" s="5">
        <f>Target_CC[[#This Row],[Est_Sust_NP Nov]]+Target_CC[[#This Row],[Est_Sust_POTS Nov]]+Target_CC[[#This Row],[BC_Nov]]</f>
        <v>201462577.19999999</v>
      </c>
      <c r="BV118" s="5">
        <f>Target_CC[[#This Row],[Est_Sust_NP Des]]+Target_CC[[#This Row],[Est_Sust_POTS Des]]+Target_CC[[#This Row],[BC_Des]]</f>
        <v>201462577.19999999</v>
      </c>
      <c r="BW118" s="5">
        <f>SUM(Target_CC[[#This Row],[Real_Jan]:[Real_Des]])</f>
        <v>2430473303.8000002</v>
      </c>
      <c r="BX118" s="5">
        <v>41101956</v>
      </c>
      <c r="BY118" s="5">
        <v>41101956</v>
      </c>
      <c r="BZ118" s="5">
        <v>41101956</v>
      </c>
      <c r="CA118" s="5">
        <f>Target_CC[[#This Row],[Est_Sust_NP Mar]]*95%</f>
        <v>39046858.199999996</v>
      </c>
      <c r="CB118" s="5">
        <f>Target_CC[[#This Row],[Est_Sust_NP Apr]]</f>
        <v>39046858.199999996</v>
      </c>
      <c r="CC118" s="5">
        <f>Target_CC[[#This Row],[Est_Sust_NP Mei]]</f>
        <v>39046858.199999996</v>
      </c>
      <c r="CD118" s="5">
        <f>Target_CC[[#This Row],[Est_Sust_NP Jun]]</f>
        <v>39046858.199999996</v>
      </c>
      <c r="CE118" s="5">
        <f>Target_CC[[#This Row],[Est_Sust_NP Jul]]</f>
        <v>39046858.199999996</v>
      </c>
      <c r="CF118" s="5">
        <f>Target_CC[[#This Row],[Est_Sust_NP Agu]]</f>
        <v>39046858.199999996</v>
      </c>
      <c r="CG118" s="5">
        <f>Target_CC[[#This Row],[Est_Sust_NP Sep]]</f>
        <v>39046858.199999996</v>
      </c>
      <c r="CH118" s="5">
        <f>Target_CC[[#This Row],[Est_Sust_NP Okt]]</f>
        <v>39046858.199999996</v>
      </c>
      <c r="CI118" s="5">
        <f>Target_CC[[#This Row],[Est_Sust_NP Nov]]</f>
        <v>39046858.199999996</v>
      </c>
      <c r="CJ118" s="5">
        <f>SUM(Target_CC[[#This Row],[Est_Sust_NP Jan]:[Est_Sust_NP Des]])</f>
        <v>474727591.79999989</v>
      </c>
      <c r="CK118" s="5">
        <v>166490874</v>
      </c>
      <c r="CL118" s="5">
        <v>165097648</v>
      </c>
      <c r="CM118" s="5">
        <v>162415719</v>
      </c>
      <c r="CN118" s="5">
        <f>Target_CC[[#This Row],[Est_Sust_POTS Mar]]</f>
        <v>162415719</v>
      </c>
      <c r="CO118" s="5">
        <f>Target_CC[[#This Row],[Est_Sust_POTS Apr]]</f>
        <v>162415719</v>
      </c>
      <c r="CP118" s="5">
        <f>Target_CC[[#This Row],[Est_Sust_POTS Mei]]</f>
        <v>162415719</v>
      </c>
      <c r="CQ118" s="5">
        <f>Target_CC[[#This Row],[Est_Sust_POTS Jun]]</f>
        <v>162415719</v>
      </c>
      <c r="CR118" s="5">
        <f>Target_CC[[#This Row],[Est_Sust_POTS Jul]]</f>
        <v>162415719</v>
      </c>
      <c r="CS118" s="5">
        <f>Target_CC[[#This Row],[Est_Sust_POTS Agu]]</f>
        <v>162415719</v>
      </c>
      <c r="CT118" s="5">
        <f>Target_CC[[#This Row],[Est_Sust_POTS Sep]]</f>
        <v>162415719</v>
      </c>
      <c r="CU118" s="5">
        <f>Target_CC[[#This Row],[Est_Sust_POTS Okt]]</f>
        <v>162415719</v>
      </c>
      <c r="CV118" s="5">
        <f>Target_CC[[#This Row],[Est_Sust_POTS Nov]]</f>
        <v>162415719</v>
      </c>
      <c r="CW118" s="5">
        <f>SUM(Target_CC[[#This Row],[Est_Sust_POTS Jan]:[Est_Sust_POTS Des]])</f>
        <v>1955745712</v>
      </c>
      <c r="CX118" s="5"/>
      <c r="CY118" s="5">
        <v>0</v>
      </c>
      <c r="CZ118" s="5">
        <v>0</v>
      </c>
      <c r="DA118" s="5">
        <v>0</v>
      </c>
      <c r="DB118" s="5"/>
      <c r="DC118" s="5"/>
      <c r="DD118" s="5"/>
      <c r="DE118" s="5"/>
      <c r="DF118" s="5"/>
      <c r="DG118" s="5"/>
      <c r="DH118" s="5"/>
      <c r="DI118" s="5"/>
      <c r="DJ118" s="5">
        <f>SUM(Target_CC[[#This Row],[BC_Jan]:[BC_Des]])</f>
        <v>0</v>
      </c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 t="s">
        <v>160</v>
      </c>
    </row>
    <row r="119" spans="2:128" x14ac:dyDescent="0.3">
      <c r="B119">
        <v>76510190</v>
      </c>
      <c r="C119" t="s">
        <v>276</v>
      </c>
      <c r="D119" t="s">
        <v>157</v>
      </c>
      <c r="E119" t="s">
        <v>157</v>
      </c>
      <c r="F119" t="s">
        <v>158</v>
      </c>
      <c r="G119" t="s">
        <v>26</v>
      </c>
      <c r="H119" t="s">
        <v>159</v>
      </c>
      <c r="I119" t="s">
        <v>31</v>
      </c>
      <c r="J119" s="5">
        <v>2869981503</v>
      </c>
      <c r="K119" s="5">
        <v>247066806.24485457</v>
      </c>
      <c r="L119" s="5">
        <v>200649090.52990159</v>
      </c>
      <c r="M119" s="5">
        <v>79400632.658552334</v>
      </c>
      <c r="N119" s="5">
        <v>155817284.80089912</v>
      </c>
      <c r="O119" s="5">
        <v>191230424.69307497</v>
      </c>
      <c r="P119" s="5">
        <v>109922532.31080812</v>
      </c>
      <c r="Q119" s="5">
        <v>187856585.09958637</v>
      </c>
      <c r="R119" s="5">
        <v>183885374.89689749</v>
      </c>
      <c r="S119" s="5">
        <v>168337358.68886384</v>
      </c>
      <c r="T119" s="5">
        <v>240339750.17590138</v>
      </c>
      <c r="U119" s="5">
        <v>135253406.44187149</v>
      </c>
      <c r="V119" s="5">
        <v>266732392.97346222</v>
      </c>
      <c r="W119" s="5">
        <f>SUM(Target_CC[[#This Row],[Target_Sust_Jan]:[Target_Sust_Des]])</f>
        <v>2166491639.5146732</v>
      </c>
      <c r="X119" s="5">
        <v>2633826.4291495383</v>
      </c>
      <c r="Y119" s="5">
        <v>8370141.5610557199</v>
      </c>
      <c r="Z119" s="5">
        <v>2887502.8420037925</v>
      </c>
      <c r="AA119" s="5">
        <v>19699622.235599309</v>
      </c>
      <c r="AB119" s="5">
        <v>21120798.997276127</v>
      </c>
      <c r="AC119" s="5">
        <v>16651588.737985522</v>
      </c>
      <c r="AD119" s="5">
        <v>31154362.264663011</v>
      </c>
      <c r="AE119" s="5">
        <v>32360060.478806287</v>
      </c>
      <c r="AF119" s="5">
        <v>30757093.178635895</v>
      </c>
      <c r="AG119" s="5">
        <v>28020469.2274279</v>
      </c>
      <c r="AH119" s="5">
        <v>15773571.648444086</v>
      </c>
      <c r="AI119" s="5">
        <v>35629740.392992735</v>
      </c>
      <c r="AJ119" s="5">
        <f>SUM(Target_CC[[#This Row],[Target_Scal_Jan]:[Target_Scal_Des]])</f>
        <v>245058777.99403992</v>
      </c>
      <c r="AK119" s="5">
        <v>249700632.67400411</v>
      </c>
      <c r="AL119" s="5">
        <v>209019232.09095731</v>
      </c>
      <c r="AM119" s="5">
        <v>82288135.500556126</v>
      </c>
      <c r="AN119" s="5">
        <v>175516907.03649843</v>
      </c>
      <c r="AO119" s="5">
        <v>212351223.6903511</v>
      </c>
      <c r="AP119" s="5">
        <v>126574121.04879364</v>
      </c>
      <c r="AQ119" s="5">
        <v>219010947.36424938</v>
      </c>
      <c r="AR119" s="5">
        <v>216245435.37570378</v>
      </c>
      <c r="AS119" s="5">
        <v>199094451.86749974</v>
      </c>
      <c r="AT119" s="5">
        <v>268360219.40332928</v>
      </c>
      <c r="AU119" s="5">
        <v>151026978.09031558</v>
      </c>
      <c r="AV119" s="5">
        <v>302362133.36645496</v>
      </c>
      <c r="AW119" s="5">
        <f>SUM(Target_CC[[#This Row],[Target_Jan]:[Target_Des]])</f>
        <v>2411550417.5087137</v>
      </c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>
        <f>SUM(Target_CC[[#This Row],[Target_NGTMA_Jan]:[Target_NGTMA_Des]])</f>
        <v>0</v>
      </c>
      <c r="BK119" s="5">
        <v>161837191</v>
      </c>
      <c r="BL119" s="5">
        <v>159452904</v>
      </c>
      <c r="BM119" s="5">
        <v>177821034</v>
      </c>
      <c r="BN119" s="5">
        <f>Target_CC[[#This Row],[Est_Sust_NP Apr]]+Target_CC[[#This Row],[Est_Sust_POTS Apr]]+Target_CC[[#This Row],[BC_Apr]]</f>
        <v>173563350.94999999</v>
      </c>
      <c r="BO119" s="5">
        <f>Target_CC[[#This Row],[Est_Sust_NP Mei]]+Target_CC[[#This Row],[Est_Sust_POTS Mei]]+Target_CC[[#This Row],[BC_Mei]]</f>
        <v>173563350.94999999</v>
      </c>
      <c r="BP119" s="5">
        <f>Target_CC[[#This Row],[Est_Sust_NP Jun]]+Target_CC[[#This Row],[Est_Sust_POTS Jun]]+Target_CC[[#This Row],[BC_Jun]]</f>
        <v>173563350.94999999</v>
      </c>
      <c r="BQ119" s="5">
        <f>Target_CC[[#This Row],[Est_Sust_NP Jul]]+Target_CC[[#This Row],[Est_Sust_POTS Jul]]+Target_CC[[#This Row],[BC_Jul]]</f>
        <v>173563350.94999999</v>
      </c>
      <c r="BR119" s="5">
        <f>Target_CC[[#This Row],[Est_Sust_NP Agu]]+Target_CC[[#This Row],[Est_Sust_POTS Agu]]+Target_CC[[#This Row],[BC_Agu]]</f>
        <v>173563350.94999999</v>
      </c>
      <c r="BS119" s="5">
        <f>Target_CC[[#This Row],[Est_Sust_NP Sep]]+Target_CC[[#This Row],[Est_Sust_POTS Sep]]+Target_CC[[#This Row],[BC_Sep]]</f>
        <v>173563350.94999999</v>
      </c>
      <c r="BT119" s="5">
        <f>Target_CC[[#This Row],[Est_Sust_NP Okt]]+Target_CC[[#This Row],[Est_Sust_POTS Okt]]+Target_CC[[#This Row],[BC_Okt]]</f>
        <v>173563350.94999999</v>
      </c>
      <c r="BU119" s="5">
        <f>Target_CC[[#This Row],[Est_Sust_NP Nov]]+Target_CC[[#This Row],[Est_Sust_POTS Nov]]+Target_CC[[#This Row],[BC_Nov]]</f>
        <v>173563350.94999999</v>
      </c>
      <c r="BV119" s="5">
        <f>Target_CC[[#This Row],[Est_Sust_NP Des]]+Target_CC[[#This Row],[Est_Sust_POTS Des]]+Target_CC[[#This Row],[BC_Des]]</f>
        <v>173563350.94999999</v>
      </c>
      <c r="BW119" s="5">
        <f>SUM(Target_CC[[#This Row],[Real_Jan]:[Real_Des]])</f>
        <v>2061181287.5500004</v>
      </c>
      <c r="BX119" s="5">
        <v>69556364</v>
      </c>
      <c r="BY119" s="5">
        <v>69556364</v>
      </c>
      <c r="BZ119" s="5">
        <v>85153661</v>
      </c>
      <c r="CA119" s="5">
        <f>Target_CC[[#This Row],[Est_Sust_NP Mar]]*95%</f>
        <v>80895977.950000003</v>
      </c>
      <c r="CB119" s="5">
        <f>Target_CC[[#This Row],[Est_Sust_NP Apr]]</f>
        <v>80895977.950000003</v>
      </c>
      <c r="CC119" s="5">
        <f>Target_CC[[#This Row],[Est_Sust_NP Mei]]</f>
        <v>80895977.950000003</v>
      </c>
      <c r="CD119" s="5">
        <f>Target_CC[[#This Row],[Est_Sust_NP Jun]]</f>
        <v>80895977.950000003</v>
      </c>
      <c r="CE119" s="5">
        <f>Target_CC[[#This Row],[Est_Sust_NP Jul]]</f>
        <v>80895977.950000003</v>
      </c>
      <c r="CF119" s="5">
        <f>Target_CC[[#This Row],[Est_Sust_NP Agu]]</f>
        <v>80895977.950000003</v>
      </c>
      <c r="CG119" s="5">
        <f>Target_CC[[#This Row],[Est_Sust_NP Sep]]</f>
        <v>80895977.950000003</v>
      </c>
      <c r="CH119" s="5">
        <f>Target_CC[[#This Row],[Est_Sust_NP Okt]]</f>
        <v>80895977.950000003</v>
      </c>
      <c r="CI119" s="5">
        <f>Target_CC[[#This Row],[Est_Sust_NP Nov]]</f>
        <v>80895977.950000003</v>
      </c>
      <c r="CJ119" s="5">
        <f>SUM(Target_CC[[#This Row],[Est_Sust_NP Jan]:[Est_Sust_NP Des]])</f>
        <v>952330190.55000019</v>
      </c>
      <c r="CK119" s="5">
        <v>92280827</v>
      </c>
      <c r="CL119" s="5">
        <v>89896540</v>
      </c>
      <c r="CM119" s="5">
        <v>92667373</v>
      </c>
      <c r="CN119" s="5">
        <f>Target_CC[[#This Row],[Est_Sust_POTS Mar]]</f>
        <v>92667373</v>
      </c>
      <c r="CO119" s="5">
        <f>Target_CC[[#This Row],[Est_Sust_POTS Apr]]</f>
        <v>92667373</v>
      </c>
      <c r="CP119" s="5">
        <f>Target_CC[[#This Row],[Est_Sust_POTS Mei]]</f>
        <v>92667373</v>
      </c>
      <c r="CQ119" s="5">
        <f>Target_CC[[#This Row],[Est_Sust_POTS Jun]]</f>
        <v>92667373</v>
      </c>
      <c r="CR119" s="5">
        <f>Target_CC[[#This Row],[Est_Sust_POTS Jul]]</f>
        <v>92667373</v>
      </c>
      <c r="CS119" s="5">
        <f>Target_CC[[#This Row],[Est_Sust_POTS Agu]]</f>
        <v>92667373</v>
      </c>
      <c r="CT119" s="5">
        <f>Target_CC[[#This Row],[Est_Sust_POTS Sep]]</f>
        <v>92667373</v>
      </c>
      <c r="CU119" s="5">
        <f>Target_CC[[#This Row],[Est_Sust_POTS Okt]]</f>
        <v>92667373</v>
      </c>
      <c r="CV119" s="5">
        <f>Target_CC[[#This Row],[Est_Sust_POTS Nov]]</f>
        <v>92667373</v>
      </c>
      <c r="CW119" s="5">
        <f>SUM(Target_CC[[#This Row],[Est_Sust_POTS Jan]:[Est_Sust_POTS Des]])</f>
        <v>1108851097</v>
      </c>
      <c r="CX119" s="5"/>
      <c r="CY119" s="5">
        <v>0</v>
      </c>
      <c r="CZ119" s="5">
        <v>25839099</v>
      </c>
      <c r="DA119" s="5">
        <v>0</v>
      </c>
      <c r="DB119" s="5"/>
      <c r="DC119" s="5"/>
      <c r="DD119" s="5"/>
      <c r="DE119" s="5"/>
      <c r="DF119" s="5"/>
      <c r="DG119" s="5"/>
      <c r="DH119" s="5"/>
      <c r="DI119" s="5"/>
      <c r="DJ119" s="5">
        <f>SUM(Target_CC[[#This Row],[BC_Jan]:[BC_Des]])</f>
        <v>25839099</v>
      </c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 t="s">
        <v>160</v>
      </c>
    </row>
    <row r="120" spans="2:128" x14ac:dyDescent="0.3">
      <c r="B120">
        <v>76510209</v>
      </c>
      <c r="C120" t="s">
        <v>277</v>
      </c>
      <c r="D120" t="s">
        <v>157</v>
      </c>
      <c r="E120" t="s">
        <v>157</v>
      </c>
      <c r="F120" t="s">
        <v>158</v>
      </c>
      <c r="G120" t="s">
        <v>26</v>
      </c>
      <c r="H120" t="s">
        <v>159</v>
      </c>
      <c r="I120" t="s">
        <v>31</v>
      </c>
      <c r="J120" s="5">
        <v>1851101666</v>
      </c>
      <c r="K120" s="5">
        <v>166328192.72081459</v>
      </c>
      <c r="L120" s="5">
        <v>286507593.18396586</v>
      </c>
      <c r="M120" s="5">
        <v>96419987.478613272</v>
      </c>
      <c r="N120" s="5">
        <v>103438937.52323753</v>
      </c>
      <c r="O120" s="5">
        <v>148542911.5016616</v>
      </c>
      <c r="P120" s="5">
        <v>41729236.503898412</v>
      </c>
      <c r="Q120" s="5">
        <v>144283164.391251</v>
      </c>
      <c r="R120" s="5">
        <v>32744777.935525492</v>
      </c>
      <c r="S120" s="5">
        <v>2620167.5461692726</v>
      </c>
      <c r="T120" s="5">
        <v>149689264.33901343</v>
      </c>
      <c r="U120" s="5">
        <v>84239011.211468622</v>
      </c>
      <c r="V120" s="5">
        <v>166127224.69071463</v>
      </c>
      <c r="W120" s="5">
        <f>SUM(Target_CC[[#This Row],[Target_Sust_Jan]:[Target_Sust_Des]])</f>
        <v>1422670469.0263336</v>
      </c>
      <c r="X120" s="5">
        <v>1773122.0011262894</v>
      </c>
      <c r="Y120" s="5">
        <v>11951756.705868423</v>
      </c>
      <c r="Z120" s="5">
        <v>3506432.8651854694</v>
      </c>
      <c r="AA120" s="5">
        <v>13077547.823165372</v>
      </c>
      <c r="AB120" s="5">
        <v>16406097.415367931</v>
      </c>
      <c r="AC120" s="5">
        <v>6321343.4953292757</v>
      </c>
      <c r="AD120" s="5">
        <v>23928093.709113508</v>
      </c>
      <c r="AE120" s="5">
        <v>5762410.387192592</v>
      </c>
      <c r="AF120" s="5">
        <v>478733.52646644181</v>
      </c>
      <c r="AG120" s="5">
        <v>17451809.041233689</v>
      </c>
      <c r="AH120" s="5">
        <v>9824152.4106030315</v>
      </c>
      <c r="AI120" s="5">
        <v>22191042.57249862</v>
      </c>
      <c r="AJ120" s="5">
        <f>SUM(Target_CC[[#This Row],[Target_Scal_Jan]:[Target_Scal_Des]])</f>
        <v>132672541.95315064</v>
      </c>
      <c r="AK120" s="5">
        <v>168101314.72194088</v>
      </c>
      <c r="AL120" s="5">
        <v>298459349.88983428</v>
      </c>
      <c r="AM120" s="5">
        <v>99926420.343798742</v>
      </c>
      <c r="AN120" s="5">
        <v>116516485.3464029</v>
      </c>
      <c r="AO120" s="5">
        <v>164949008.91702953</v>
      </c>
      <c r="AP120" s="5">
        <v>48050579.999227688</v>
      </c>
      <c r="AQ120" s="5">
        <v>168211258.10036451</v>
      </c>
      <c r="AR120" s="5">
        <v>38507188.322718084</v>
      </c>
      <c r="AS120" s="5">
        <v>3098901.0726357144</v>
      </c>
      <c r="AT120" s="5">
        <v>167141073.38024712</v>
      </c>
      <c r="AU120" s="5">
        <v>94063163.622071654</v>
      </c>
      <c r="AV120" s="5">
        <v>188318267.26321325</v>
      </c>
      <c r="AW120" s="5">
        <f>SUM(Target_CC[[#This Row],[Target_Jan]:[Target_Des]])</f>
        <v>1555343010.9794843</v>
      </c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>
        <f>SUM(Target_CC[[#This Row],[Target_NGTMA_Jan]:[Target_NGTMA_Des]])</f>
        <v>0</v>
      </c>
      <c r="BK120" s="5">
        <v>98594700</v>
      </c>
      <c r="BL120" s="5">
        <v>85990921</v>
      </c>
      <c r="BM120" s="5">
        <v>91393777</v>
      </c>
      <c r="BN120" s="5">
        <f>Target_CC[[#This Row],[Est_Sust_NP Apr]]+Target_CC[[#This Row],[Est_Sust_POTS Apr]]+Target_CC[[#This Row],[BC_Apr]]</f>
        <v>90533387.700000003</v>
      </c>
      <c r="BO120" s="5">
        <f>Target_CC[[#This Row],[Est_Sust_NP Mei]]+Target_CC[[#This Row],[Est_Sust_POTS Mei]]+Target_CC[[#This Row],[BC_Mei]]</f>
        <v>90533387.700000003</v>
      </c>
      <c r="BP120" s="5">
        <f>Target_CC[[#This Row],[Est_Sust_NP Jun]]+Target_CC[[#This Row],[Est_Sust_POTS Jun]]+Target_CC[[#This Row],[BC_Jun]]</f>
        <v>90533387.700000003</v>
      </c>
      <c r="BQ120" s="5">
        <f>Target_CC[[#This Row],[Est_Sust_NP Jul]]+Target_CC[[#This Row],[Est_Sust_POTS Jul]]+Target_CC[[#This Row],[BC_Jul]]</f>
        <v>90533387.700000003</v>
      </c>
      <c r="BR120" s="5">
        <f>Target_CC[[#This Row],[Est_Sust_NP Agu]]+Target_CC[[#This Row],[Est_Sust_POTS Agu]]+Target_CC[[#This Row],[BC_Agu]]</f>
        <v>90533387.700000003</v>
      </c>
      <c r="BS120" s="5">
        <f>Target_CC[[#This Row],[Est_Sust_NP Sep]]+Target_CC[[#This Row],[Est_Sust_POTS Sep]]+Target_CC[[#This Row],[BC_Sep]]</f>
        <v>90533387.700000003</v>
      </c>
      <c r="BT120" s="5">
        <f>Target_CC[[#This Row],[Est_Sust_NP Okt]]+Target_CC[[#This Row],[Est_Sust_POTS Okt]]+Target_CC[[#This Row],[BC_Okt]]</f>
        <v>90533387.700000003</v>
      </c>
      <c r="BU120" s="5">
        <f>Target_CC[[#This Row],[Est_Sust_NP Nov]]+Target_CC[[#This Row],[Est_Sust_POTS Nov]]+Target_CC[[#This Row],[BC_Nov]]</f>
        <v>90533387.700000003</v>
      </c>
      <c r="BV120" s="5">
        <f>Target_CC[[#This Row],[Est_Sust_NP Des]]+Target_CC[[#This Row],[Est_Sust_POTS Des]]+Target_CC[[#This Row],[BC_Des]]</f>
        <v>90533387.700000003</v>
      </c>
      <c r="BW120" s="5">
        <f>SUM(Target_CC[[#This Row],[Real_Jan]:[Real_Des]])</f>
        <v>1090779887.3000002</v>
      </c>
      <c r="BX120" s="5">
        <v>24726935</v>
      </c>
      <c r="BY120" s="5">
        <v>13218395</v>
      </c>
      <c r="BZ120" s="5">
        <v>17207786</v>
      </c>
      <c r="CA120" s="5">
        <f>Target_CC[[#This Row],[Est_Sust_NP Mar]]*95%</f>
        <v>16347396.699999999</v>
      </c>
      <c r="CB120" s="5">
        <f>Target_CC[[#This Row],[Est_Sust_NP Apr]]</f>
        <v>16347396.699999999</v>
      </c>
      <c r="CC120" s="5">
        <f>Target_CC[[#This Row],[Est_Sust_NP Mei]]</f>
        <v>16347396.699999999</v>
      </c>
      <c r="CD120" s="5">
        <f>Target_CC[[#This Row],[Est_Sust_NP Jun]]</f>
        <v>16347396.699999999</v>
      </c>
      <c r="CE120" s="5">
        <f>Target_CC[[#This Row],[Est_Sust_NP Jul]]</f>
        <v>16347396.699999999</v>
      </c>
      <c r="CF120" s="5">
        <f>Target_CC[[#This Row],[Est_Sust_NP Agu]]</f>
        <v>16347396.699999999</v>
      </c>
      <c r="CG120" s="5">
        <f>Target_CC[[#This Row],[Est_Sust_NP Sep]]</f>
        <v>16347396.699999999</v>
      </c>
      <c r="CH120" s="5">
        <f>Target_CC[[#This Row],[Est_Sust_NP Okt]]</f>
        <v>16347396.699999999</v>
      </c>
      <c r="CI120" s="5">
        <f>Target_CC[[#This Row],[Est_Sust_NP Nov]]</f>
        <v>16347396.699999999</v>
      </c>
      <c r="CJ120" s="5">
        <f>SUM(Target_CC[[#This Row],[Est_Sust_NP Jan]:[Est_Sust_NP Des]])</f>
        <v>202279686.29999995</v>
      </c>
      <c r="CK120" s="5">
        <v>73867765</v>
      </c>
      <c r="CL120" s="5">
        <v>72772526</v>
      </c>
      <c r="CM120" s="5">
        <v>74185991</v>
      </c>
      <c r="CN120" s="5">
        <f>Target_CC[[#This Row],[Est_Sust_POTS Mar]]</f>
        <v>74185991</v>
      </c>
      <c r="CO120" s="5">
        <f>Target_CC[[#This Row],[Est_Sust_POTS Apr]]</f>
        <v>74185991</v>
      </c>
      <c r="CP120" s="5">
        <f>Target_CC[[#This Row],[Est_Sust_POTS Mei]]</f>
        <v>74185991</v>
      </c>
      <c r="CQ120" s="5">
        <f>Target_CC[[#This Row],[Est_Sust_POTS Jun]]</f>
        <v>74185991</v>
      </c>
      <c r="CR120" s="5">
        <f>Target_CC[[#This Row],[Est_Sust_POTS Jul]]</f>
        <v>74185991</v>
      </c>
      <c r="CS120" s="5">
        <f>Target_CC[[#This Row],[Est_Sust_POTS Agu]]</f>
        <v>74185991</v>
      </c>
      <c r="CT120" s="5">
        <f>Target_CC[[#This Row],[Est_Sust_POTS Sep]]</f>
        <v>74185991</v>
      </c>
      <c r="CU120" s="5">
        <f>Target_CC[[#This Row],[Est_Sust_POTS Okt]]</f>
        <v>74185991</v>
      </c>
      <c r="CV120" s="5">
        <f>Target_CC[[#This Row],[Est_Sust_POTS Nov]]</f>
        <v>74185991</v>
      </c>
      <c r="CW120" s="5">
        <f>SUM(Target_CC[[#This Row],[Est_Sust_POTS Jan]:[Est_Sust_POTS Des]])</f>
        <v>888500201</v>
      </c>
      <c r="CX120" s="5"/>
      <c r="CY120" s="5">
        <v>-1876000</v>
      </c>
      <c r="CZ120" s="5">
        <v>-627800</v>
      </c>
      <c r="DA120" s="5">
        <v>0</v>
      </c>
      <c r="DB120" s="5"/>
      <c r="DC120" s="5"/>
      <c r="DD120" s="5"/>
      <c r="DE120" s="5"/>
      <c r="DF120" s="5"/>
      <c r="DG120" s="5"/>
      <c r="DH120" s="5"/>
      <c r="DI120" s="5"/>
      <c r="DJ120" s="5">
        <f>SUM(Target_CC[[#This Row],[BC_Jan]:[BC_Des]])</f>
        <v>-2503800</v>
      </c>
      <c r="DK120" s="5"/>
      <c r="DL120" s="5"/>
      <c r="DM120" s="5"/>
      <c r="DN120" s="5"/>
      <c r="DO120" s="5"/>
      <c r="DP120" s="5"/>
      <c r="DQ120" s="5"/>
      <c r="DR120" s="5"/>
      <c r="DS120" s="5"/>
      <c r="DT120" s="5"/>
      <c r="DU120" s="5"/>
      <c r="DV120" s="5"/>
      <c r="DW120" s="5"/>
      <c r="DX120" s="5" t="s">
        <v>160</v>
      </c>
    </row>
    <row r="121" spans="2:128" x14ac:dyDescent="0.3">
      <c r="B121">
        <v>76510196</v>
      </c>
      <c r="C121" t="s">
        <v>278</v>
      </c>
      <c r="D121" t="s">
        <v>157</v>
      </c>
      <c r="E121" t="s">
        <v>157</v>
      </c>
      <c r="F121" t="s">
        <v>158</v>
      </c>
      <c r="G121" t="s">
        <v>26</v>
      </c>
      <c r="H121" t="s">
        <v>159</v>
      </c>
      <c r="I121" t="s">
        <v>31</v>
      </c>
      <c r="J121" s="5">
        <v>2173273624</v>
      </c>
      <c r="K121" s="5">
        <v>218470291.17353207</v>
      </c>
      <c r="L121" s="5">
        <v>173082544.7342611</v>
      </c>
      <c r="M121" s="5">
        <v>257057893.93475685</v>
      </c>
      <c r="N121" s="5">
        <v>166499155.67463431</v>
      </c>
      <c r="O121" s="5">
        <v>237553360.43728742</v>
      </c>
      <c r="P121" s="5">
        <v>308094277.71992558</v>
      </c>
      <c r="Q121" s="5">
        <v>280172952.38870102</v>
      </c>
      <c r="R121" s="5">
        <v>197082895.28879657</v>
      </c>
      <c r="S121" s="5">
        <v>227665975.54927579</v>
      </c>
      <c r="T121" s="5">
        <v>345365050.65068054</v>
      </c>
      <c r="U121" s="5">
        <v>199227352.28850356</v>
      </c>
      <c r="V121" s="5">
        <v>381649538.31317914</v>
      </c>
      <c r="W121" s="5">
        <f>SUM(Target_CC[[#This Row],[Target_Sust_Jan]:[Target_Sust_Des]])</f>
        <v>2991921288.1535339</v>
      </c>
      <c r="X121" s="5">
        <v>2328976.6667667329</v>
      </c>
      <c r="Y121" s="5">
        <v>7220194.2074470818</v>
      </c>
      <c r="Z121" s="5">
        <v>9348230.2904065251</v>
      </c>
      <c r="AA121" s="5">
        <v>21050106.69084391</v>
      </c>
      <c r="AB121" s="5">
        <v>26237021.566919744</v>
      </c>
      <c r="AC121" s="5">
        <v>46671588.593073785</v>
      </c>
      <c r="AD121" s="5">
        <v>46464219.770898998</v>
      </c>
      <c r="AE121" s="5">
        <v>34682553.81625405</v>
      </c>
      <c r="AF121" s="5">
        <v>41597086.220869571</v>
      </c>
      <c r="AG121" s="5">
        <v>40265044.658254802</v>
      </c>
      <c r="AH121" s="5">
        <v>23234364.282004982</v>
      </c>
      <c r="AI121" s="5">
        <v>50980212.113033473</v>
      </c>
      <c r="AJ121" s="5">
        <f>SUM(Target_CC[[#This Row],[Target_Scal_Jan]:[Target_Scal_Des]])</f>
        <v>350079598.87677366</v>
      </c>
      <c r="AK121" s="5">
        <v>220799267.8402988</v>
      </c>
      <c r="AL121" s="5">
        <v>180302738.94170818</v>
      </c>
      <c r="AM121" s="5">
        <v>266406124.22516337</v>
      </c>
      <c r="AN121" s="5">
        <v>187549262.36547822</v>
      </c>
      <c r="AO121" s="5">
        <v>263790382.00420716</v>
      </c>
      <c r="AP121" s="5">
        <v>354765866.31299937</v>
      </c>
      <c r="AQ121" s="5">
        <v>326637172.15960002</v>
      </c>
      <c r="AR121" s="5">
        <v>231765449.10505062</v>
      </c>
      <c r="AS121" s="5">
        <v>269263061.77014536</v>
      </c>
      <c r="AT121" s="5">
        <v>385630095.30893534</v>
      </c>
      <c r="AU121" s="5">
        <v>222461716.57050854</v>
      </c>
      <c r="AV121" s="5">
        <v>432629750.42621261</v>
      </c>
      <c r="AW121" s="5">
        <f>SUM(Target_CC[[#This Row],[Target_Jan]:[Target_Des]])</f>
        <v>3342000887.0303073</v>
      </c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>
        <f>SUM(Target_CC[[#This Row],[Target_NGTMA_Jan]:[Target_NGTMA_Des]])</f>
        <v>0</v>
      </c>
      <c r="BK121" s="5">
        <v>300390686</v>
      </c>
      <c r="BL121" s="5">
        <v>108556353</v>
      </c>
      <c r="BM121" s="5">
        <v>200780897</v>
      </c>
      <c r="BN121" s="5">
        <f>Target_CC[[#This Row],[Est_Sust_NP Apr]]+Target_CC[[#This Row],[Est_Sust_POTS Apr]]+Target_CC[[#This Row],[BC_Apr]]</f>
        <v>195729323.34999999</v>
      </c>
      <c r="BO121" s="5">
        <f>Target_CC[[#This Row],[Est_Sust_NP Mei]]+Target_CC[[#This Row],[Est_Sust_POTS Mei]]+Target_CC[[#This Row],[BC_Mei]]</f>
        <v>195729323.34999999</v>
      </c>
      <c r="BP121" s="5">
        <f>Target_CC[[#This Row],[Est_Sust_NP Jun]]+Target_CC[[#This Row],[Est_Sust_POTS Jun]]+Target_CC[[#This Row],[BC_Jun]]</f>
        <v>195729323.34999999</v>
      </c>
      <c r="BQ121" s="5">
        <f>Target_CC[[#This Row],[Est_Sust_NP Jul]]+Target_CC[[#This Row],[Est_Sust_POTS Jul]]+Target_CC[[#This Row],[BC_Jul]]</f>
        <v>195729323.34999999</v>
      </c>
      <c r="BR121" s="5">
        <f>Target_CC[[#This Row],[Est_Sust_NP Agu]]+Target_CC[[#This Row],[Est_Sust_POTS Agu]]+Target_CC[[#This Row],[BC_Agu]]</f>
        <v>195729323.34999999</v>
      </c>
      <c r="BS121" s="5">
        <f>Target_CC[[#This Row],[Est_Sust_NP Sep]]+Target_CC[[#This Row],[Est_Sust_POTS Sep]]+Target_CC[[#This Row],[BC_Sep]]</f>
        <v>195729323.34999999</v>
      </c>
      <c r="BT121" s="5">
        <f>Target_CC[[#This Row],[Est_Sust_NP Okt]]+Target_CC[[#This Row],[Est_Sust_POTS Okt]]+Target_CC[[#This Row],[BC_Okt]]</f>
        <v>195729323.34999999</v>
      </c>
      <c r="BU121" s="5">
        <f>Target_CC[[#This Row],[Est_Sust_NP Nov]]+Target_CC[[#This Row],[Est_Sust_POTS Nov]]+Target_CC[[#This Row],[BC_Nov]]</f>
        <v>195729323.34999999</v>
      </c>
      <c r="BV121" s="5">
        <f>Target_CC[[#This Row],[Est_Sust_NP Des]]+Target_CC[[#This Row],[Est_Sust_POTS Des]]+Target_CC[[#This Row],[BC_Des]]</f>
        <v>195729323.34999999</v>
      </c>
      <c r="BW121" s="5">
        <f>SUM(Target_CC[[#This Row],[Real_Jan]:[Real_Des]])</f>
        <v>2371291846.1499996</v>
      </c>
      <c r="BX121" s="5">
        <v>194246288</v>
      </c>
      <c r="BY121" s="5">
        <v>7519783</v>
      </c>
      <c r="BZ121" s="5">
        <v>101031473</v>
      </c>
      <c r="CA121" s="5">
        <f>Target_CC[[#This Row],[Est_Sust_NP Mar]]*95%</f>
        <v>95979899.349999994</v>
      </c>
      <c r="CB121" s="5">
        <f>Target_CC[[#This Row],[Est_Sust_NP Apr]]</f>
        <v>95979899.349999994</v>
      </c>
      <c r="CC121" s="5">
        <f>Target_CC[[#This Row],[Est_Sust_NP Mei]]</f>
        <v>95979899.349999994</v>
      </c>
      <c r="CD121" s="5">
        <f>Target_CC[[#This Row],[Est_Sust_NP Jun]]</f>
        <v>95979899.349999994</v>
      </c>
      <c r="CE121" s="5">
        <f>Target_CC[[#This Row],[Est_Sust_NP Jul]]</f>
        <v>95979899.349999994</v>
      </c>
      <c r="CF121" s="5">
        <f>Target_CC[[#This Row],[Est_Sust_NP Agu]]</f>
        <v>95979899.349999994</v>
      </c>
      <c r="CG121" s="5">
        <f>Target_CC[[#This Row],[Est_Sust_NP Sep]]</f>
        <v>95979899.349999994</v>
      </c>
      <c r="CH121" s="5">
        <f>Target_CC[[#This Row],[Est_Sust_NP Okt]]</f>
        <v>95979899.349999994</v>
      </c>
      <c r="CI121" s="5">
        <f>Target_CC[[#This Row],[Est_Sust_NP Nov]]</f>
        <v>95979899.349999994</v>
      </c>
      <c r="CJ121" s="5">
        <f>SUM(Target_CC[[#This Row],[Est_Sust_NP Jan]:[Est_Sust_NP Des]])</f>
        <v>1166616638.1500001</v>
      </c>
      <c r="CK121" s="5">
        <v>106144398</v>
      </c>
      <c r="CL121" s="5">
        <v>101036570</v>
      </c>
      <c r="CM121" s="5">
        <v>99749424</v>
      </c>
      <c r="CN121" s="5">
        <f>Target_CC[[#This Row],[Est_Sust_POTS Mar]]</f>
        <v>99749424</v>
      </c>
      <c r="CO121" s="5">
        <f>Target_CC[[#This Row],[Est_Sust_POTS Apr]]</f>
        <v>99749424</v>
      </c>
      <c r="CP121" s="5">
        <f>Target_CC[[#This Row],[Est_Sust_POTS Mei]]</f>
        <v>99749424</v>
      </c>
      <c r="CQ121" s="5">
        <f>Target_CC[[#This Row],[Est_Sust_POTS Jun]]</f>
        <v>99749424</v>
      </c>
      <c r="CR121" s="5">
        <f>Target_CC[[#This Row],[Est_Sust_POTS Jul]]</f>
        <v>99749424</v>
      </c>
      <c r="CS121" s="5">
        <f>Target_CC[[#This Row],[Est_Sust_POTS Agu]]</f>
        <v>99749424</v>
      </c>
      <c r="CT121" s="5">
        <f>Target_CC[[#This Row],[Est_Sust_POTS Sep]]</f>
        <v>99749424</v>
      </c>
      <c r="CU121" s="5">
        <f>Target_CC[[#This Row],[Est_Sust_POTS Okt]]</f>
        <v>99749424</v>
      </c>
      <c r="CV121" s="5">
        <f>Target_CC[[#This Row],[Est_Sust_POTS Nov]]</f>
        <v>99749424</v>
      </c>
      <c r="CW121" s="5">
        <f>SUM(Target_CC[[#This Row],[Est_Sust_POTS Jan]:[Est_Sust_POTS Des]])</f>
        <v>1204675208</v>
      </c>
      <c r="CX121" s="5"/>
      <c r="CY121" s="5">
        <v>-338530</v>
      </c>
      <c r="CZ121" s="5">
        <v>0</v>
      </c>
      <c r="DA121" s="5">
        <v>0</v>
      </c>
      <c r="DB121" s="5"/>
      <c r="DC121" s="5"/>
      <c r="DD121" s="5"/>
      <c r="DE121" s="5"/>
      <c r="DF121" s="5"/>
      <c r="DG121" s="5"/>
      <c r="DH121" s="5"/>
      <c r="DI121" s="5"/>
      <c r="DJ121" s="5">
        <f>SUM(Target_CC[[#This Row],[BC_Jan]:[BC_Des]])</f>
        <v>-338530</v>
      </c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 t="s">
        <v>160</v>
      </c>
    </row>
    <row r="122" spans="2:128" x14ac:dyDescent="0.3">
      <c r="B122">
        <v>76510205</v>
      </c>
      <c r="C122" t="s">
        <v>279</v>
      </c>
      <c r="D122" t="s">
        <v>157</v>
      </c>
      <c r="E122" t="s">
        <v>157</v>
      </c>
      <c r="F122" t="s">
        <v>158</v>
      </c>
      <c r="G122" t="s">
        <v>26</v>
      </c>
      <c r="H122" t="s">
        <v>159</v>
      </c>
      <c r="I122" t="s">
        <v>31</v>
      </c>
      <c r="J122" s="5">
        <v>3406882957</v>
      </c>
      <c r="K122" s="5">
        <v>132690044.66281512</v>
      </c>
      <c r="L122" s="5">
        <v>108834485.11043951</v>
      </c>
      <c r="M122" s="5">
        <v>330047513.47313184</v>
      </c>
      <c r="N122" s="5">
        <v>84136455.897866786</v>
      </c>
      <c r="O122" s="5">
        <v>119745449.98555817</v>
      </c>
      <c r="P122" s="5">
        <v>447718426.67061156</v>
      </c>
      <c r="Q122" s="5">
        <v>106947895.23360616</v>
      </c>
      <c r="R122" s="5">
        <v>99774006.254059643</v>
      </c>
      <c r="S122" s="5">
        <v>414419269.76836127</v>
      </c>
      <c r="T122" s="5">
        <v>135044648.36168948</v>
      </c>
      <c r="U122" s="5">
        <v>480549448.22654676</v>
      </c>
      <c r="V122" s="5">
        <v>149874426.47090238</v>
      </c>
      <c r="W122" s="5">
        <f>SUM(Target_CC[[#This Row],[Target_Sust_Jan]:[Target_Sust_Des]])</f>
        <v>2609782070.1155887</v>
      </c>
      <c r="X122" s="5">
        <v>1414526.5073431283</v>
      </c>
      <c r="Y122" s="5">
        <v>4540065.6673459113</v>
      </c>
      <c r="Z122" s="5">
        <v>12002588.66007036</v>
      </c>
      <c r="AA122" s="5">
        <v>10637179.306185514</v>
      </c>
      <c r="AB122" s="5">
        <v>13225508.357483342</v>
      </c>
      <c r="AC122" s="5">
        <v>67822519.683745682</v>
      </c>
      <c r="AD122" s="5">
        <v>17736367.717877403</v>
      </c>
      <c r="AE122" s="5">
        <v>17558181.983773634</v>
      </c>
      <c r="AF122" s="5">
        <v>75718974.056416333</v>
      </c>
      <c r="AG122" s="5">
        <v>15744438.49166888</v>
      </c>
      <c r="AH122" s="5">
        <v>56042811.428038895</v>
      </c>
      <c r="AI122" s="5">
        <v>20020016.493603051</v>
      </c>
      <c r="AJ122" s="5">
        <f>SUM(Target_CC[[#This Row],[Target_Scal_Jan]:[Target_Scal_Des]])</f>
        <v>312463178.35355216</v>
      </c>
      <c r="AK122" s="5">
        <v>134104571.17015825</v>
      </c>
      <c r="AL122" s="5">
        <v>113374550.77778542</v>
      </c>
      <c r="AM122" s="5">
        <v>342050102.1332022</v>
      </c>
      <c r="AN122" s="5">
        <v>94773635.204052299</v>
      </c>
      <c r="AO122" s="5">
        <v>132970958.34304151</v>
      </c>
      <c r="AP122" s="5">
        <v>515540946.35435724</v>
      </c>
      <c r="AQ122" s="5">
        <v>124684262.95148356</v>
      </c>
      <c r="AR122" s="5">
        <v>117332188.23783328</v>
      </c>
      <c r="AS122" s="5">
        <v>490138243.8247776</v>
      </c>
      <c r="AT122" s="5">
        <v>150789086.85335836</v>
      </c>
      <c r="AU122" s="5">
        <v>536592259.65458566</v>
      </c>
      <c r="AV122" s="5">
        <v>169894442.96450543</v>
      </c>
      <c r="AW122" s="5">
        <f>SUM(Target_CC[[#This Row],[Target_Jan]:[Target_Des]])</f>
        <v>2922245248.469141</v>
      </c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>
        <f>SUM(Target_CC[[#This Row],[Target_NGTMA_Jan]:[Target_NGTMA_Des]])</f>
        <v>0</v>
      </c>
      <c r="BK122" s="5">
        <v>89086123</v>
      </c>
      <c r="BL122" s="5">
        <v>85469401</v>
      </c>
      <c r="BM122" s="5">
        <v>373053627</v>
      </c>
      <c r="BN122" s="5">
        <f>Target_CC[[#This Row],[Est_Sust_NP Apr]]+Target_CC[[#This Row],[Est_Sust_POTS Apr]]+Target_CC[[#This Row],[BC_Apr]]</f>
        <v>80303790</v>
      </c>
      <c r="BO122" s="5">
        <f>Target_CC[[#This Row],[Est_Sust_NP Mei]]+Target_CC[[#This Row],[Est_Sust_POTS Mei]]+Target_CC[[#This Row],[BC_Mei]]</f>
        <v>80303790</v>
      </c>
      <c r="BP122" s="5">
        <f>Target_CC[[#This Row],[Est_Sust_NP Jun]]+Target_CC[[#This Row],[Est_Sust_POTS Jun]]+Target_CC[[#This Row],[BC_Jun]]</f>
        <v>80303790</v>
      </c>
      <c r="BQ122" s="5">
        <f>Target_CC[[#This Row],[Est_Sust_NP Jul]]+Target_CC[[#This Row],[Est_Sust_POTS Jul]]+Target_CC[[#This Row],[BC_Jul]]</f>
        <v>80303790</v>
      </c>
      <c r="BR122" s="5">
        <f>Target_CC[[#This Row],[Est_Sust_NP Agu]]+Target_CC[[#This Row],[Est_Sust_POTS Agu]]+Target_CC[[#This Row],[BC_Agu]]</f>
        <v>80303790</v>
      </c>
      <c r="BS122" s="5">
        <f>Target_CC[[#This Row],[Est_Sust_NP Sep]]+Target_CC[[#This Row],[Est_Sust_POTS Sep]]+Target_CC[[#This Row],[BC_Sep]]</f>
        <v>80303790</v>
      </c>
      <c r="BT122" s="5">
        <f>Target_CC[[#This Row],[Est_Sust_NP Okt]]+Target_CC[[#This Row],[Est_Sust_POTS Okt]]+Target_CC[[#This Row],[BC_Okt]]</f>
        <v>80303790</v>
      </c>
      <c r="BU122" s="5">
        <f>Target_CC[[#This Row],[Est_Sust_NP Nov]]+Target_CC[[#This Row],[Est_Sust_POTS Nov]]+Target_CC[[#This Row],[BC_Nov]]</f>
        <v>80303790</v>
      </c>
      <c r="BV122" s="5">
        <f>Target_CC[[#This Row],[Est_Sust_NP Des]]+Target_CC[[#This Row],[Est_Sust_POTS Des]]+Target_CC[[#This Row],[BC_Des]]</f>
        <v>80303790</v>
      </c>
      <c r="BW122" s="5">
        <f>SUM(Target_CC[[#This Row],[Real_Jan]:[Real_Des]])</f>
        <v>1270343261</v>
      </c>
      <c r="BX122" s="5">
        <v>18077000</v>
      </c>
      <c r="BY122" s="5">
        <v>16781785</v>
      </c>
      <c r="BZ122" s="5">
        <v>17917000</v>
      </c>
      <c r="CA122" s="5">
        <f>Target_CC[[#This Row],[Est_Sust_NP Mar]]*95%</f>
        <v>17021150</v>
      </c>
      <c r="CB122" s="5">
        <f>Target_CC[[#This Row],[Est_Sust_NP Apr]]</f>
        <v>17021150</v>
      </c>
      <c r="CC122" s="5">
        <f>Target_CC[[#This Row],[Est_Sust_NP Mei]]</f>
        <v>17021150</v>
      </c>
      <c r="CD122" s="5">
        <f>Target_CC[[#This Row],[Est_Sust_NP Jun]]</f>
        <v>17021150</v>
      </c>
      <c r="CE122" s="5">
        <f>Target_CC[[#This Row],[Est_Sust_NP Jul]]</f>
        <v>17021150</v>
      </c>
      <c r="CF122" s="5">
        <f>Target_CC[[#This Row],[Est_Sust_NP Agu]]</f>
        <v>17021150</v>
      </c>
      <c r="CG122" s="5">
        <f>Target_CC[[#This Row],[Est_Sust_NP Sep]]</f>
        <v>17021150</v>
      </c>
      <c r="CH122" s="5">
        <f>Target_CC[[#This Row],[Est_Sust_NP Okt]]</f>
        <v>17021150</v>
      </c>
      <c r="CI122" s="5">
        <f>Target_CC[[#This Row],[Est_Sust_NP Nov]]</f>
        <v>17021150</v>
      </c>
      <c r="CJ122" s="5">
        <f>SUM(Target_CC[[#This Row],[Est_Sust_NP Jan]:[Est_Sust_NP Des]])</f>
        <v>205966135</v>
      </c>
      <c r="CK122" s="5">
        <v>71009123</v>
      </c>
      <c r="CL122" s="5">
        <v>68687616</v>
      </c>
      <c r="CM122" s="5">
        <v>63282640</v>
      </c>
      <c r="CN122" s="5">
        <f>Target_CC[[#This Row],[Est_Sust_POTS Mar]]</f>
        <v>63282640</v>
      </c>
      <c r="CO122" s="5">
        <f>Target_CC[[#This Row],[Est_Sust_POTS Apr]]</f>
        <v>63282640</v>
      </c>
      <c r="CP122" s="5">
        <f>Target_CC[[#This Row],[Est_Sust_POTS Mei]]</f>
        <v>63282640</v>
      </c>
      <c r="CQ122" s="5">
        <f>Target_CC[[#This Row],[Est_Sust_POTS Jun]]</f>
        <v>63282640</v>
      </c>
      <c r="CR122" s="5">
        <f>Target_CC[[#This Row],[Est_Sust_POTS Jul]]</f>
        <v>63282640</v>
      </c>
      <c r="CS122" s="5">
        <f>Target_CC[[#This Row],[Est_Sust_POTS Agu]]</f>
        <v>63282640</v>
      </c>
      <c r="CT122" s="5">
        <f>Target_CC[[#This Row],[Est_Sust_POTS Sep]]</f>
        <v>63282640</v>
      </c>
      <c r="CU122" s="5">
        <f>Target_CC[[#This Row],[Est_Sust_POTS Okt]]</f>
        <v>63282640</v>
      </c>
      <c r="CV122" s="5">
        <f>Target_CC[[#This Row],[Est_Sust_POTS Nov]]</f>
        <v>63282640</v>
      </c>
      <c r="CW122" s="5">
        <f>SUM(Target_CC[[#This Row],[Est_Sust_POTS Jan]:[Est_Sust_POTS Des]])</f>
        <v>772523139</v>
      </c>
      <c r="CX122" s="5"/>
      <c r="CY122" s="5">
        <v>0</v>
      </c>
      <c r="CZ122" s="5">
        <v>291853987</v>
      </c>
      <c r="DA122" s="5">
        <v>0</v>
      </c>
      <c r="DB122" s="5"/>
      <c r="DC122" s="5"/>
      <c r="DD122" s="5"/>
      <c r="DE122" s="5"/>
      <c r="DF122" s="5"/>
      <c r="DG122" s="5"/>
      <c r="DH122" s="5"/>
      <c r="DI122" s="5"/>
      <c r="DJ122" s="5">
        <f>SUM(Target_CC[[#This Row],[BC_Jan]:[BC_Des]])</f>
        <v>291853987</v>
      </c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/>
      <c r="DW122" s="5"/>
      <c r="DX122" s="5" t="s">
        <v>160</v>
      </c>
    </row>
    <row r="123" spans="2:128" x14ac:dyDescent="0.3">
      <c r="B123">
        <v>76510216</v>
      </c>
      <c r="C123" t="s">
        <v>280</v>
      </c>
      <c r="D123" t="s">
        <v>157</v>
      </c>
      <c r="E123" t="s">
        <v>157</v>
      </c>
      <c r="F123" t="s">
        <v>158</v>
      </c>
      <c r="G123" t="s">
        <v>26</v>
      </c>
      <c r="H123" t="s">
        <v>159</v>
      </c>
      <c r="I123" t="s">
        <v>31</v>
      </c>
      <c r="J123" s="5">
        <v>1648537347</v>
      </c>
      <c r="K123" s="5">
        <v>73538915.061703593</v>
      </c>
      <c r="L123" s="5">
        <v>59331341.760721557</v>
      </c>
      <c r="M123" s="5">
        <v>180926106.77832139</v>
      </c>
      <c r="N123" s="5">
        <v>46143140.817950808</v>
      </c>
      <c r="O123" s="5">
        <v>64490602.546096317</v>
      </c>
      <c r="P123" s="5">
        <v>34762481.152182251</v>
      </c>
      <c r="Q123" s="5">
        <v>61870908.886350036</v>
      </c>
      <c r="R123" s="5">
        <v>40112456.234838121</v>
      </c>
      <c r="S123" s="5">
        <v>150718830.67659384</v>
      </c>
      <c r="T123" s="5">
        <v>76872806.176813796</v>
      </c>
      <c r="U123" s="5">
        <v>43260879.195181638</v>
      </c>
      <c r="V123" s="5">
        <v>85314508.029236734</v>
      </c>
      <c r="W123" s="5">
        <f>SUM(Target_CC[[#This Row],[Target_Sust_Jan]:[Target_Sust_Des]])</f>
        <v>917342977.31599021</v>
      </c>
      <c r="X123" s="5">
        <v>783952.89518797398</v>
      </c>
      <c r="Y123" s="5">
        <v>2475026.0678136945</v>
      </c>
      <c r="Z123" s="5">
        <v>6579603.0840418637</v>
      </c>
      <c r="AA123" s="5">
        <v>5833771.5487675369</v>
      </c>
      <c r="AB123" s="5">
        <v>7122784.2315127626</v>
      </c>
      <c r="AC123" s="5">
        <v>5265986.2131032571</v>
      </c>
      <c r="AD123" s="5">
        <v>10260746.026376858</v>
      </c>
      <c r="AE123" s="5">
        <v>7058970.8966285586</v>
      </c>
      <c r="AF123" s="5">
        <v>27537993.675326169</v>
      </c>
      <c r="AG123" s="5">
        <v>8962363.0644824505</v>
      </c>
      <c r="AH123" s="5">
        <v>5045185.8885576427</v>
      </c>
      <c r="AI123" s="5">
        <v>11396192.786903188</v>
      </c>
      <c r="AJ123" s="5">
        <f>SUM(Target_CC[[#This Row],[Target_Scal_Jan]:[Target_Scal_Des]])</f>
        <v>98322576.378701955</v>
      </c>
      <c r="AK123" s="5">
        <v>74322867.956891567</v>
      </c>
      <c r="AL123" s="5">
        <v>61806367.828535251</v>
      </c>
      <c r="AM123" s="5">
        <v>187505709.86236325</v>
      </c>
      <c r="AN123" s="5">
        <v>51976912.366718344</v>
      </c>
      <c r="AO123" s="5">
        <v>71613386.77760908</v>
      </c>
      <c r="AP123" s="5">
        <v>40028467.365285508</v>
      </c>
      <c r="AQ123" s="5">
        <v>72131654.912726894</v>
      </c>
      <c r="AR123" s="5">
        <v>47171427.131466679</v>
      </c>
      <c r="AS123" s="5">
        <v>178256824.35192001</v>
      </c>
      <c r="AT123" s="5">
        <v>85835169.241296247</v>
      </c>
      <c r="AU123" s="5">
        <v>48306065.083739281</v>
      </c>
      <c r="AV123" s="5">
        <v>96710700.816139922</v>
      </c>
      <c r="AW123" s="5">
        <f>SUM(Target_CC[[#This Row],[Target_Jan]:[Target_Des]])</f>
        <v>1015665553.694692</v>
      </c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>
        <f>SUM(Target_CC[[#This Row],[Target_NGTMA_Jan]:[Target_NGTMA_Des]])</f>
        <v>0</v>
      </c>
      <c r="BK123" s="5">
        <v>49845728</v>
      </c>
      <c r="BL123" s="5">
        <v>48220752</v>
      </c>
      <c r="BM123" s="5">
        <v>46408651</v>
      </c>
      <c r="BN123" s="5">
        <f>Target_CC[[#This Row],[Est_Sust_NP Apr]]+Target_CC[[#This Row],[Est_Sust_POTS Apr]]+Target_CC[[#This Row],[BC_Apr]]</f>
        <v>46408651</v>
      </c>
      <c r="BO123" s="5">
        <f>Target_CC[[#This Row],[Est_Sust_NP Mei]]+Target_CC[[#This Row],[Est_Sust_POTS Mei]]+Target_CC[[#This Row],[BC_Mei]]</f>
        <v>46408651</v>
      </c>
      <c r="BP123" s="5">
        <f>Target_CC[[#This Row],[Est_Sust_NP Jun]]+Target_CC[[#This Row],[Est_Sust_POTS Jun]]+Target_CC[[#This Row],[BC_Jun]]</f>
        <v>46408651</v>
      </c>
      <c r="BQ123" s="5">
        <f>Target_CC[[#This Row],[Est_Sust_NP Jul]]+Target_CC[[#This Row],[Est_Sust_POTS Jul]]+Target_CC[[#This Row],[BC_Jul]]</f>
        <v>46408651</v>
      </c>
      <c r="BR123" s="5">
        <f>Target_CC[[#This Row],[Est_Sust_NP Agu]]+Target_CC[[#This Row],[Est_Sust_POTS Agu]]+Target_CC[[#This Row],[BC_Agu]]</f>
        <v>46408651</v>
      </c>
      <c r="BS123" s="5">
        <f>Target_CC[[#This Row],[Est_Sust_NP Sep]]+Target_CC[[#This Row],[Est_Sust_POTS Sep]]+Target_CC[[#This Row],[BC_Sep]]</f>
        <v>46408651</v>
      </c>
      <c r="BT123" s="5">
        <f>Target_CC[[#This Row],[Est_Sust_NP Okt]]+Target_CC[[#This Row],[Est_Sust_POTS Okt]]+Target_CC[[#This Row],[BC_Okt]]</f>
        <v>46408651</v>
      </c>
      <c r="BU123" s="5">
        <f>Target_CC[[#This Row],[Est_Sust_NP Nov]]+Target_CC[[#This Row],[Est_Sust_POTS Nov]]+Target_CC[[#This Row],[BC_Nov]]</f>
        <v>46408651</v>
      </c>
      <c r="BV123" s="5">
        <f>Target_CC[[#This Row],[Est_Sust_NP Des]]+Target_CC[[#This Row],[Est_Sust_POTS Des]]+Target_CC[[#This Row],[BC_Des]]</f>
        <v>46408651</v>
      </c>
      <c r="BW123" s="5">
        <f>SUM(Target_CC[[#This Row],[Real_Jan]:[Real_Des]])</f>
        <v>562152990</v>
      </c>
      <c r="BX123" s="5">
        <v>0</v>
      </c>
      <c r="BY123" s="5">
        <v>0</v>
      </c>
      <c r="BZ123" s="5">
        <v>0</v>
      </c>
      <c r="CA123" s="5">
        <f>Target_CC[[#This Row],[Est_Sust_NP Mar]]*95%</f>
        <v>0</v>
      </c>
      <c r="CB123" s="5">
        <f>Target_CC[[#This Row],[Est_Sust_NP Apr]]</f>
        <v>0</v>
      </c>
      <c r="CC123" s="5">
        <f>Target_CC[[#This Row],[Est_Sust_NP Mei]]</f>
        <v>0</v>
      </c>
      <c r="CD123" s="5">
        <f>Target_CC[[#This Row],[Est_Sust_NP Jun]]</f>
        <v>0</v>
      </c>
      <c r="CE123" s="5">
        <f>Target_CC[[#This Row],[Est_Sust_NP Jul]]</f>
        <v>0</v>
      </c>
      <c r="CF123" s="5">
        <f>Target_CC[[#This Row],[Est_Sust_NP Agu]]</f>
        <v>0</v>
      </c>
      <c r="CG123" s="5">
        <f>Target_CC[[#This Row],[Est_Sust_NP Sep]]</f>
        <v>0</v>
      </c>
      <c r="CH123" s="5">
        <f>Target_CC[[#This Row],[Est_Sust_NP Okt]]</f>
        <v>0</v>
      </c>
      <c r="CI123" s="5">
        <f>Target_CC[[#This Row],[Est_Sust_NP Nov]]</f>
        <v>0</v>
      </c>
      <c r="CJ123" s="5">
        <f>SUM(Target_CC[[#This Row],[Est_Sust_NP Jan]:[Est_Sust_NP Des]])</f>
        <v>0</v>
      </c>
      <c r="CK123" s="5">
        <v>49845728</v>
      </c>
      <c r="CL123" s="5">
        <v>48220752</v>
      </c>
      <c r="CM123" s="5">
        <v>46408651</v>
      </c>
      <c r="CN123" s="5">
        <f>Target_CC[[#This Row],[Est_Sust_POTS Mar]]</f>
        <v>46408651</v>
      </c>
      <c r="CO123" s="5">
        <f>Target_CC[[#This Row],[Est_Sust_POTS Apr]]</f>
        <v>46408651</v>
      </c>
      <c r="CP123" s="5">
        <f>Target_CC[[#This Row],[Est_Sust_POTS Mei]]</f>
        <v>46408651</v>
      </c>
      <c r="CQ123" s="5">
        <f>Target_CC[[#This Row],[Est_Sust_POTS Jun]]</f>
        <v>46408651</v>
      </c>
      <c r="CR123" s="5">
        <f>Target_CC[[#This Row],[Est_Sust_POTS Jul]]</f>
        <v>46408651</v>
      </c>
      <c r="CS123" s="5">
        <f>Target_CC[[#This Row],[Est_Sust_POTS Agu]]</f>
        <v>46408651</v>
      </c>
      <c r="CT123" s="5">
        <f>Target_CC[[#This Row],[Est_Sust_POTS Sep]]</f>
        <v>46408651</v>
      </c>
      <c r="CU123" s="5">
        <f>Target_CC[[#This Row],[Est_Sust_POTS Okt]]</f>
        <v>46408651</v>
      </c>
      <c r="CV123" s="5">
        <f>Target_CC[[#This Row],[Est_Sust_POTS Nov]]</f>
        <v>46408651</v>
      </c>
      <c r="CW123" s="5">
        <f>SUM(Target_CC[[#This Row],[Est_Sust_POTS Jan]:[Est_Sust_POTS Des]])</f>
        <v>562152990</v>
      </c>
      <c r="CX123" s="5"/>
      <c r="CY123" s="5">
        <v>0</v>
      </c>
      <c r="CZ123" s="5">
        <v>0</v>
      </c>
      <c r="DA123" s="5">
        <v>0</v>
      </c>
      <c r="DB123" s="5"/>
      <c r="DC123" s="5"/>
      <c r="DD123" s="5"/>
      <c r="DE123" s="5"/>
      <c r="DF123" s="5"/>
      <c r="DG123" s="5"/>
      <c r="DH123" s="5"/>
      <c r="DI123" s="5"/>
      <c r="DJ123" s="5">
        <f>SUM(Target_CC[[#This Row],[BC_Jan]:[BC_Des]])</f>
        <v>0</v>
      </c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 t="s">
        <v>160</v>
      </c>
    </row>
    <row r="124" spans="2:128" x14ac:dyDescent="0.3">
      <c r="B124">
        <v>76510219</v>
      </c>
      <c r="C124" t="s">
        <v>281</v>
      </c>
      <c r="D124" t="s">
        <v>157</v>
      </c>
      <c r="E124" t="s">
        <v>157</v>
      </c>
      <c r="F124" t="s">
        <v>158</v>
      </c>
      <c r="G124" t="s">
        <v>26</v>
      </c>
      <c r="H124" t="s">
        <v>159</v>
      </c>
      <c r="I124" t="s">
        <v>31</v>
      </c>
      <c r="J124" s="5">
        <v>4823263472</v>
      </c>
      <c r="K124" s="5">
        <v>101737334.26016688</v>
      </c>
      <c r="L124" s="5">
        <v>421674058.68534189</v>
      </c>
      <c r="M124" s="5">
        <v>481334658.07081282</v>
      </c>
      <c r="N124" s="5">
        <v>472309760.0833379</v>
      </c>
      <c r="O124" s="5">
        <v>73651722.175443441</v>
      </c>
      <c r="P124" s="5">
        <v>331541235.92849332</v>
      </c>
      <c r="Q124" s="5">
        <v>81589497.05645816</v>
      </c>
      <c r="R124" s="5">
        <v>418881362.52690029</v>
      </c>
      <c r="S124" s="5">
        <v>443354285.48506963</v>
      </c>
      <c r="T124" s="5">
        <v>813637265.5607847</v>
      </c>
      <c r="U124" s="5">
        <v>516634070.30333364</v>
      </c>
      <c r="V124" s="5">
        <v>127263365.20826717</v>
      </c>
      <c r="W124" s="5">
        <f>SUM(Target_CC[[#This Row],[Target_Sust_Jan]:[Target_Sust_Des]])</f>
        <v>4283608615.3444104</v>
      </c>
      <c r="X124" s="5">
        <v>1084558.8036625534</v>
      </c>
      <c r="Y124" s="5">
        <v>17590269.432570636</v>
      </c>
      <c r="Z124" s="5">
        <v>17504333.990778267</v>
      </c>
      <c r="AA124" s="5">
        <v>59713040.589285195</v>
      </c>
      <c r="AB124" s="5">
        <v>8134601.0833133757</v>
      </c>
      <c r="AC124" s="5">
        <v>50223445.496641636</v>
      </c>
      <c r="AD124" s="5">
        <v>13530900.430991337</v>
      </c>
      <c r="AE124" s="5">
        <v>73714542.183767557</v>
      </c>
      <c r="AF124" s="5">
        <v>81005720.750410736</v>
      </c>
      <c r="AG124" s="5">
        <v>94859456.021106124</v>
      </c>
      <c r="AH124" s="5">
        <v>60251085.265340328</v>
      </c>
      <c r="AI124" s="5">
        <v>16999662.520780936</v>
      </c>
      <c r="AJ124" s="5">
        <f>SUM(Target_CC[[#This Row],[Target_Scal_Jan]:[Target_Scal_Des]])</f>
        <v>494611616.5686487</v>
      </c>
      <c r="AK124" s="5">
        <v>102821893.06382944</v>
      </c>
      <c r="AL124" s="5">
        <v>439264328.11791253</v>
      </c>
      <c r="AM124" s="5">
        <v>498838992.06159109</v>
      </c>
      <c r="AN124" s="5">
        <v>532022800.6726231</v>
      </c>
      <c r="AO124" s="5">
        <v>81786323.258756816</v>
      </c>
      <c r="AP124" s="5">
        <v>381764681.42513496</v>
      </c>
      <c r="AQ124" s="5">
        <v>95120397.487449497</v>
      </c>
      <c r="AR124" s="5">
        <v>492595904.71066785</v>
      </c>
      <c r="AS124" s="5">
        <v>524360006.23548037</v>
      </c>
      <c r="AT124" s="5">
        <v>908496721.58189082</v>
      </c>
      <c r="AU124" s="5">
        <v>576885155.56867397</v>
      </c>
      <c r="AV124" s="5">
        <v>144263027.7290481</v>
      </c>
      <c r="AW124" s="5">
        <f>SUM(Target_CC[[#This Row],[Target_Jan]:[Target_Des]])</f>
        <v>4778220231.9130583</v>
      </c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>
        <f>SUM(Target_CC[[#This Row],[Target_NGTMA_Jan]:[Target_NGTMA_Des]])</f>
        <v>0</v>
      </c>
      <c r="BK124" s="5">
        <v>174555551</v>
      </c>
      <c r="BL124" s="5">
        <v>169112881</v>
      </c>
      <c r="BM124" s="5">
        <v>252947450</v>
      </c>
      <c r="BN124" s="5">
        <f>Target_CC[[#This Row],[Est_Sust_NP Apr]]+Target_CC[[#This Row],[Est_Sust_POTS Apr]]+Target_CC[[#This Row],[BC_Apr]]</f>
        <v>51348066</v>
      </c>
      <c r="BO124" s="5">
        <f>Target_CC[[#This Row],[Est_Sust_NP Mei]]+Target_CC[[#This Row],[Est_Sust_POTS Mei]]+Target_CC[[#This Row],[BC_Mei]]</f>
        <v>51348066</v>
      </c>
      <c r="BP124" s="5">
        <f>Target_CC[[#This Row],[Est_Sust_NP Jun]]+Target_CC[[#This Row],[Est_Sust_POTS Jun]]+Target_CC[[#This Row],[BC_Jun]]</f>
        <v>51348066</v>
      </c>
      <c r="BQ124" s="5">
        <f>Target_CC[[#This Row],[Est_Sust_NP Jul]]+Target_CC[[#This Row],[Est_Sust_POTS Jul]]+Target_CC[[#This Row],[BC_Jul]]</f>
        <v>51348066</v>
      </c>
      <c r="BR124" s="5">
        <f>Target_CC[[#This Row],[Est_Sust_NP Agu]]+Target_CC[[#This Row],[Est_Sust_POTS Agu]]+Target_CC[[#This Row],[BC_Agu]]</f>
        <v>51348066</v>
      </c>
      <c r="BS124" s="5">
        <f>Target_CC[[#This Row],[Est_Sust_NP Sep]]+Target_CC[[#This Row],[Est_Sust_POTS Sep]]+Target_CC[[#This Row],[BC_Sep]]</f>
        <v>51348066</v>
      </c>
      <c r="BT124" s="5">
        <f>Target_CC[[#This Row],[Est_Sust_NP Okt]]+Target_CC[[#This Row],[Est_Sust_POTS Okt]]+Target_CC[[#This Row],[BC_Okt]]</f>
        <v>51348066</v>
      </c>
      <c r="BU124" s="5">
        <f>Target_CC[[#This Row],[Est_Sust_NP Nov]]+Target_CC[[#This Row],[Est_Sust_POTS Nov]]+Target_CC[[#This Row],[BC_Nov]]</f>
        <v>51348066</v>
      </c>
      <c r="BV124" s="5">
        <f>Target_CC[[#This Row],[Est_Sust_NP Des]]+Target_CC[[#This Row],[Est_Sust_POTS Des]]+Target_CC[[#This Row],[BC_Des]]</f>
        <v>51348066</v>
      </c>
      <c r="BW124" s="5">
        <f>SUM(Target_CC[[#This Row],[Real_Jan]:[Real_Des]])</f>
        <v>1058748476</v>
      </c>
      <c r="BX124" s="5">
        <v>22032000</v>
      </c>
      <c r="BY124" s="5">
        <v>22032000</v>
      </c>
      <c r="BZ124" s="5">
        <v>22032000</v>
      </c>
      <c r="CA124" s="5">
        <f>Target_CC[[#This Row],[Est_Sust_NP Mar]]*95%</f>
        <v>20930400</v>
      </c>
      <c r="CB124" s="5">
        <f>Target_CC[[#This Row],[Est_Sust_NP Apr]]</f>
        <v>20930400</v>
      </c>
      <c r="CC124" s="5">
        <f>Target_CC[[#This Row],[Est_Sust_NP Mei]]</f>
        <v>20930400</v>
      </c>
      <c r="CD124" s="5">
        <f>Target_CC[[#This Row],[Est_Sust_NP Jun]]</f>
        <v>20930400</v>
      </c>
      <c r="CE124" s="5">
        <f>Target_CC[[#This Row],[Est_Sust_NP Jul]]</f>
        <v>20930400</v>
      </c>
      <c r="CF124" s="5">
        <f>Target_CC[[#This Row],[Est_Sust_NP Agu]]</f>
        <v>20930400</v>
      </c>
      <c r="CG124" s="5">
        <f>Target_CC[[#This Row],[Est_Sust_NP Sep]]</f>
        <v>20930400</v>
      </c>
      <c r="CH124" s="5">
        <f>Target_CC[[#This Row],[Est_Sust_NP Okt]]</f>
        <v>20930400</v>
      </c>
      <c r="CI124" s="5">
        <f>Target_CC[[#This Row],[Est_Sust_NP Nov]]</f>
        <v>20930400</v>
      </c>
      <c r="CJ124" s="5">
        <f>SUM(Target_CC[[#This Row],[Est_Sust_NP Jan]:[Est_Sust_NP Des]])</f>
        <v>254469600</v>
      </c>
      <c r="CK124" s="5">
        <v>152523551</v>
      </c>
      <c r="CL124" s="5">
        <v>147080881</v>
      </c>
      <c r="CM124" s="5">
        <v>30417666</v>
      </c>
      <c r="CN124" s="5">
        <f>Target_CC[[#This Row],[Est_Sust_POTS Mar]]</f>
        <v>30417666</v>
      </c>
      <c r="CO124" s="5">
        <f>Target_CC[[#This Row],[Est_Sust_POTS Apr]]</f>
        <v>30417666</v>
      </c>
      <c r="CP124" s="5">
        <f>Target_CC[[#This Row],[Est_Sust_POTS Mei]]</f>
        <v>30417666</v>
      </c>
      <c r="CQ124" s="5">
        <f>Target_CC[[#This Row],[Est_Sust_POTS Jun]]</f>
        <v>30417666</v>
      </c>
      <c r="CR124" s="5">
        <f>Target_CC[[#This Row],[Est_Sust_POTS Jul]]</f>
        <v>30417666</v>
      </c>
      <c r="CS124" s="5">
        <f>Target_CC[[#This Row],[Est_Sust_POTS Agu]]</f>
        <v>30417666</v>
      </c>
      <c r="CT124" s="5">
        <f>Target_CC[[#This Row],[Est_Sust_POTS Sep]]</f>
        <v>30417666</v>
      </c>
      <c r="CU124" s="5">
        <f>Target_CC[[#This Row],[Est_Sust_POTS Okt]]</f>
        <v>30417666</v>
      </c>
      <c r="CV124" s="5">
        <f>Target_CC[[#This Row],[Est_Sust_POTS Nov]]</f>
        <v>30417666</v>
      </c>
      <c r="CW124" s="5">
        <f>SUM(Target_CC[[#This Row],[Est_Sust_POTS Jan]:[Est_Sust_POTS Des]])</f>
        <v>603781092</v>
      </c>
      <c r="CX124" s="5"/>
      <c r="CY124" s="5">
        <v>0</v>
      </c>
      <c r="CZ124" s="5">
        <v>200497784</v>
      </c>
      <c r="DA124" s="5">
        <v>0</v>
      </c>
      <c r="DB124" s="5"/>
      <c r="DC124" s="5"/>
      <c r="DD124" s="5"/>
      <c r="DE124" s="5"/>
      <c r="DF124" s="5"/>
      <c r="DG124" s="5"/>
      <c r="DH124" s="5"/>
      <c r="DI124" s="5"/>
      <c r="DJ124" s="5">
        <f>SUM(Target_CC[[#This Row],[BC_Jan]:[BC_Des]])</f>
        <v>200497784</v>
      </c>
      <c r="DK124" s="5"/>
      <c r="DL124" s="5"/>
      <c r="DM124" s="5"/>
      <c r="DN124" s="5"/>
      <c r="DO124" s="5"/>
      <c r="DP124" s="5"/>
      <c r="DQ124" s="5"/>
      <c r="DR124" s="5"/>
      <c r="DS124" s="5"/>
      <c r="DT124" s="5"/>
      <c r="DU124" s="5"/>
      <c r="DV124" s="5"/>
      <c r="DW124" s="5"/>
      <c r="DX124" s="5" t="s">
        <v>160</v>
      </c>
    </row>
    <row r="125" spans="2:128" x14ac:dyDescent="0.3">
      <c r="B125">
        <v>76510201</v>
      </c>
      <c r="C125" t="s">
        <v>282</v>
      </c>
      <c r="D125" t="s">
        <v>157</v>
      </c>
      <c r="E125" t="s">
        <v>157</v>
      </c>
      <c r="F125" t="s">
        <v>158</v>
      </c>
      <c r="G125" t="s">
        <v>26</v>
      </c>
      <c r="H125" t="s">
        <v>159</v>
      </c>
      <c r="I125" t="s">
        <v>31</v>
      </c>
      <c r="J125" s="5">
        <v>1740778159</v>
      </c>
      <c r="K125" s="5">
        <v>138691557.42595562</v>
      </c>
      <c r="L125" s="5">
        <v>106751066.31434985</v>
      </c>
      <c r="M125" s="5">
        <v>159003506.56818721</v>
      </c>
      <c r="N125" s="5">
        <v>83744082.798169345</v>
      </c>
      <c r="O125" s="5">
        <v>118095979.93528008</v>
      </c>
      <c r="P125" s="5">
        <v>112226614.41807479</v>
      </c>
      <c r="Q125" s="5">
        <v>110032205.69424671</v>
      </c>
      <c r="R125" s="5">
        <v>70156139.839642063</v>
      </c>
      <c r="S125" s="5">
        <v>173765784.45957762</v>
      </c>
      <c r="T125" s="5">
        <v>165285823.93299165</v>
      </c>
      <c r="U125" s="5">
        <v>150762193.85257232</v>
      </c>
      <c r="V125" s="5">
        <v>146505185.65813449</v>
      </c>
      <c r="W125" s="5">
        <f>SUM(Target_CC[[#This Row],[Target_Sust_Jan]:[Target_Sust_Des]])</f>
        <v>1535020140.897182</v>
      </c>
      <c r="X125" s="5">
        <v>1478504.9234269857</v>
      </c>
      <c r="Y125" s="5">
        <v>4453155.1799463481</v>
      </c>
      <c r="Z125" s="5">
        <v>5782360.4388466477</v>
      </c>
      <c r="AA125" s="5">
        <v>10587572.474380374</v>
      </c>
      <c r="AB125" s="5">
        <v>13043329.57793054</v>
      </c>
      <c r="AC125" s="5">
        <v>17000622.069571018</v>
      </c>
      <c r="AD125" s="5">
        <v>18247873.478383735</v>
      </c>
      <c r="AE125" s="5">
        <v>12346043.99313058</v>
      </c>
      <c r="AF125" s="5">
        <v>31748926.474248827</v>
      </c>
      <c r="AG125" s="5">
        <v>19270163.75715965</v>
      </c>
      <c r="AH125" s="5">
        <v>17582243.058936894</v>
      </c>
      <c r="AI125" s="5">
        <v>19569958.013108194</v>
      </c>
      <c r="AJ125" s="5">
        <f>SUM(Target_CC[[#This Row],[Target_Scal_Jan]:[Target_Scal_Des]])</f>
        <v>171110753.43906981</v>
      </c>
      <c r="AK125" s="5">
        <v>140170062.34938261</v>
      </c>
      <c r="AL125" s="5">
        <v>111204221.49429619</v>
      </c>
      <c r="AM125" s="5">
        <v>164785867.00703385</v>
      </c>
      <c r="AN125" s="5">
        <v>94331655.272549719</v>
      </c>
      <c r="AO125" s="5">
        <v>131139309.51321062</v>
      </c>
      <c r="AP125" s="5">
        <v>129227236.4876458</v>
      </c>
      <c r="AQ125" s="5">
        <v>128280079.17263044</v>
      </c>
      <c r="AR125" s="5">
        <v>82502183.832772642</v>
      </c>
      <c r="AS125" s="5">
        <v>205514710.93382645</v>
      </c>
      <c r="AT125" s="5">
        <v>184555987.6901513</v>
      </c>
      <c r="AU125" s="5">
        <v>168344436.91150922</v>
      </c>
      <c r="AV125" s="5">
        <v>166075143.67124268</v>
      </c>
      <c r="AW125" s="5">
        <f>SUM(Target_CC[[#This Row],[Target_Jan]:[Target_Des]])</f>
        <v>1706130894.3362515</v>
      </c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>
        <f>SUM(Target_CC[[#This Row],[Target_NGTMA_Jan]:[Target_NGTMA_Des]])</f>
        <v>0</v>
      </c>
      <c r="BK125" s="5">
        <v>85729820</v>
      </c>
      <c r="BL125" s="5">
        <v>83523159</v>
      </c>
      <c r="BM125" s="5">
        <v>83447237</v>
      </c>
      <c r="BN125" s="5">
        <f>Target_CC[[#This Row],[Est_Sust_NP Apr]]+Target_CC[[#This Row],[Est_Sust_POTS Apr]]+Target_CC[[#This Row],[BC_Apr]]</f>
        <v>82192336.099999994</v>
      </c>
      <c r="BO125" s="5">
        <f>Target_CC[[#This Row],[Est_Sust_NP Mei]]+Target_CC[[#This Row],[Est_Sust_POTS Mei]]+Target_CC[[#This Row],[BC_Mei]]</f>
        <v>82192336.099999994</v>
      </c>
      <c r="BP125" s="5">
        <f>Target_CC[[#This Row],[Est_Sust_NP Jun]]+Target_CC[[#This Row],[Est_Sust_POTS Jun]]+Target_CC[[#This Row],[BC_Jun]]</f>
        <v>82192336.099999994</v>
      </c>
      <c r="BQ125" s="5">
        <f>Target_CC[[#This Row],[Est_Sust_NP Jul]]+Target_CC[[#This Row],[Est_Sust_POTS Jul]]+Target_CC[[#This Row],[BC_Jul]]</f>
        <v>82192336.099999994</v>
      </c>
      <c r="BR125" s="5">
        <f>Target_CC[[#This Row],[Est_Sust_NP Agu]]+Target_CC[[#This Row],[Est_Sust_POTS Agu]]+Target_CC[[#This Row],[BC_Agu]]</f>
        <v>82192336.099999994</v>
      </c>
      <c r="BS125" s="5">
        <f>Target_CC[[#This Row],[Est_Sust_NP Sep]]+Target_CC[[#This Row],[Est_Sust_POTS Sep]]+Target_CC[[#This Row],[BC_Sep]]</f>
        <v>82192336.099999994</v>
      </c>
      <c r="BT125" s="5">
        <f>Target_CC[[#This Row],[Est_Sust_NP Okt]]+Target_CC[[#This Row],[Est_Sust_POTS Okt]]+Target_CC[[#This Row],[BC_Okt]]</f>
        <v>82192336.099999994</v>
      </c>
      <c r="BU125" s="5">
        <f>Target_CC[[#This Row],[Est_Sust_NP Nov]]+Target_CC[[#This Row],[Est_Sust_POTS Nov]]+Target_CC[[#This Row],[BC_Nov]]</f>
        <v>82192336.099999994</v>
      </c>
      <c r="BV125" s="5">
        <f>Target_CC[[#This Row],[Est_Sust_NP Des]]+Target_CC[[#This Row],[Est_Sust_POTS Des]]+Target_CC[[#This Row],[BC_Des]]</f>
        <v>82192336.099999994</v>
      </c>
      <c r="BW125" s="5">
        <f>SUM(Target_CC[[#This Row],[Real_Jan]:[Real_Des]])</f>
        <v>992431240.90000021</v>
      </c>
      <c r="BX125" s="5">
        <v>25098018</v>
      </c>
      <c r="BY125" s="5">
        <v>25098018</v>
      </c>
      <c r="BZ125" s="5">
        <v>25098018</v>
      </c>
      <c r="CA125" s="5">
        <f>Target_CC[[#This Row],[Est_Sust_NP Mar]]*95%</f>
        <v>23843117.099999998</v>
      </c>
      <c r="CB125" s="5">
        <f>Target_CC[[#This Row],[Est_Sust_NP Apr]]</f>
        <v>23843117.099999998</v>
      </c>
      <c r="CC125" s="5">
        <f>Target_CC[[#This Row],[Est_Sust_NP Mei]]</f>
        <v>23843117.099999998</v>
      </c>
      <c r="CD125" s="5">
        <f>Target_CC[[#This Row],[Est_Sust_NP Jun]]</f>
        <v>23843117.099999998</v>
      </c>
      <c r="CE125" s="5">
        <f>Target_CC[[#This Row],[Est_Sust_NP Jul]]</f>
        <v>23843117.099999998</v>
      </c>
      <c r="CF125" s="5">
        <f>Target_CC[[#This Row],[Est_Sust_NP Agu]]</f>
        <v>23843117.099999998</v>
      </c>
      <c r="CG125" s="5">
        <f>Target_CC[[#This Row],[Est_Sust_NP Sep]]</f>
        <v>23843117.099999998</v>
      </c>
      <c r="CH125" s="5">
        <f>Target_CC[[#This Row],[Est_Sust_NP Okt]]</f>
        <v>23843117.099999998</v>
      </c>
      <c r="CI125" s="5">
        <f>Target_CC[[#This Row],[Est_Sust_NP Nov]]</f>
        <v>23843117.099999998</v>
      </c>
      <c r="CJ125" s="5">
        <f>SUM(Target_CC[[#This Row],[Est_Sust_NP Jan]:[Est_Sust_NP Des]])</f>
        <v>289882107.89999998</v>
      </c>
      <c r="CK125" s="5">
        <v>60631802</v>
      </c>
      <c r="CL125" s="5">
        <v>58425141</v>
      </c>
      <c r="CM125" s="5">
        <v>58349219</v>
      </c>
      <c r="CN125" s="5">
        <f>Target_CC[[#This Row],[Est_Sust_POTS Mar]]</f>
        <v>58349219</v>
      </c>
      <c r="CO125" s="5">
        <f>Target_CC[[#This Row],[Est_Sust_POTS Apr]]</f>
        <v>58349219</v>
      </c>
      <c r="CP125" s="5">
        <f>Target_CC[[#This Row],[Est_Sust_POTS Mei]]</f>
        <v>58349219</v>
      </c>
      <c r="CQ125" s="5">
        <f>Target_CC[[#This Row],[Est_Sust_POTS Jun]]</f>
        <v>58349219</v>
      </c>
      <c r="CR125" s="5">
        <f>Target_CC[[#This Row],[Est_Sust_POTS Jul]]</f>
        <v>58349219</v>
      </c>
      <c r="CS125" s="5">
        <f>Target_CC[[#This Row],[Est_Sust_POTS Agu]]</f>
        <v>58349219</v>
      </c>
      <c r="CT125" s="5">
        <f>Target_CC[[#This Row],[Est_Sust_POTS Sep]]</f>
        <v>58349219</v>
      </c>
      <c r="CU125" s="5">
        <f>Target_CC[[#This Row],[Est_Sust_POTS Okt]]</f>
        <v>58349219</v>
      </c>
      <c r="CV125" s="5">
        <f>Target_CC[[#This Row],[Est_Sust_POTS Nov]]</f>
        <v>58349219</v>
      </c>
      <c r="CW125" s="5">
        <f>SUM(Target_CC[[#This Row],[Est_Sust_POTS Jan]:[Est_Sust_POTS Des]])</f>
        <v>702549133</v>
      </c>
      <c r="CX125" s="5"/>
      <c r="CY125" s="5">
        <v>0</v>
      </c>
      <c r="CZ125" s="5">
        <v>0</v>
      </c>
      <c r="DA125" s="5">
        <v>0</v>
      </c>
      <c r="DB125" s="5"/>
      <c r="DC125" s="5"/>
      <c r="DD125" s="5"/>
      <c r="DE125" s="5"/>
      <c r="DF125" s="5"/>
      <c r="DG125" s="5"/>
      <c r="DH125" s="5"/>
      <c r="DI125" s="5"/>
      <c r="DJ125" s="5">
        <f>SUM(Target_CC[[#This Row],[BC_Jan]:[BC_Des]])</f>
        <v>0</v>
      </c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 t="s">
        <v>160</v>
      </c>
    </row>
    <row r="126" spans="2:128" x14ac:dyDescent="0.3">
      <c r="B126">
        <v>76510210</v>
      </c>
      <c r="C126" t="s">
        <v>283</v>
      </c>
      <c r="D126" t="s">
        <v>157</v>
      </c>
      <c r="E126" t="s">
        <v>157</v>
      </c>
      <c r="F126" t="s">
        <v>158</v>
      </c>
      <c r="G126" t="s">
        <v>26</v>
      </c>
      <c r="H126" t="s">
        <v>159</v>
      </c>
      <c r="I126" t="s">
        <v>31</v>
      </c>
      <c r="J126" s="5">
        <v>1661086373</v>
      </c>
      <c r="K126" s="5">
        <v>95453802.638713449</v>
      </c>
      <c r="L126" s="5">
        <v>73024045.207325161</v>
      </c>
      <c r="M126" s="5">
        <v>72151248.449318916</v>
      </c>
      <c r="N126" s="5">
        <v>109459008.30395697</v>
      </c>
      <c r="O126" s="5">
        <v>75506199.920549735</v>
      </c>
      <c r="P126" s="5">
        <v>37981772.484655231</v>
      </c>
      <c r="Q126" s="5">
        <v>78096834.872825548</v>
      </c>
      <c r="R126" s="5">
        <v>125470236.78064868</v>
      </c>
      <c r="S126" s="5">
        <v>90776643.685901091</v>
      </c>
      <c r="T126" s="5">
        <v>274331959.16885221</v>
      </c>
      <c r="U126" s="5">
        <v>53774973.660282448</v>
      </c>
      <c r="V126" s="5">
        <v>106049287.65810066</v>
      </c>
      <c r="W126" s="5">
        <f>SUM(Target_CC[[#This Row],[Target_Sust_Jan]:[Target_Sust_Des]])</f>
        <v>1192076012.83113</v>
      </c>
      <c r="X126" s="5">
        <v>1017573.9589376897</v>
      </c>
      <c r="Y126" s="5">
        <v>3046221.6107336581</v>
      </c>
      <c r="Z126" s="5">
        <v>2623869.9614327252</v>
      </c>
      <c r="AA126" s="5">
        <v>13838651.575956851</v>
      </c>
      <c r="AB126" s="5">
        <v>8339422.318021059</v>
      </c>
      <c r="AC126" s="5">
        <v>5753659.7971190214</v>
      </c>
      <c r="AD126" s="5">
        <v>12951673.129061535</v>
      </c>
      <c r="AE126" s="5">
        <v>22080192.363250494</v>
      </c>
      <c r="AF126" s="5">
        <v>16585894.599021018</v>
      </c>
      <c r="AG126" s="5">
        <v>31983515.895164609</v>
      </c>
      <c r="AH126" s="5">
        <v>6271364.4132002145</v>
      </c>
      <c r="AI126" s="5">
        <v>14165915.680499539</v>
      </c>
      <c r="AJ126" s="5">
        <f>SUM(Target_CC[[#This Row],[Target_Scal_Jan]:[Target_Scal_Des]])</f>
        <v>138657955.30239841</v>
      </c>
      <c r="AK126" s="5">
        <v>96471376.597651139</v>
      </c>
      <c r="AL126" s="5">
        <v>76070266.818058819</v>
      </c>
      <c r="AM126" s="5">
        <v>74775118.410751641</v>
      </c>
      <c r="AN126" s="5">
        <v>123297659.87991382</v>
      </c>
      <c r="AO126" s="5">
        <v>83845622.238570794</v>
      </c>
      <c r="AP126" s="5">
        <v>43735432.281774253</v>
      </c>
      <c r="AQ126" s="5">
        <v>91048508.001887083</v>
      </c>
      <c r="AR126" s="5">
        <v>147550429.14389917</v>
      </c>
      <c r="AS126" s="5">
        <v>107362538.28492211</v>
      </c>
      <c r="AT126" s="5">
        <v>306315475.06401682</v>
      </c>
      <c r="AU126" s="5">
        <v>60046338.073482662</v>
      </c>
      <c r="AV126" s="5">
        <v>120215203.3386002</v>
      </c>
      <c r="AW126" s="5">
        <f>SUM(Target_CC[[#This Row],[Target_Jan]:[Target_Des]])</f>
        <v>1330733968.1335285</v>
      </c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>
        <f>SUM(Target_CC[[#This Row],[Target_NGTMA_Jan]:[Target_NGTMA_Des]])</f>
        <v>0</v>
      </c>
      <c r="BK126" s="5">
        <v>117467197</v>
      </c>
      <c r="BL126" s="5">
        <v>106741911</v>
      </c>
      <c r="BM126" s="5">
        <v>56548877</v>
      </c>
      <c r="BN126" s="5">
        <f>Target_CC[[#This Row],[Est_Sust_NP Apr]]+Target_CC[[#This Row],[Est_Sust_POTS Apr]]+Target_CC[[#This Row],[BC_Apr]]</f>
        <v>55481877</v>
      </c>
      <c r="BO126" s="5">
        <f>Target_CC[[#This Row],[Est_Sust_NP Mei]]+Target_CC[[#This Row],[Est_Sust_POTS Mei]]+Target_CC[[#This Row],[BC_Mei]]</f>
        <v>55481877</v>
      </c>
      <c r="BP126" s="5">
        <f>Target_CC[[#This Row],[Est_Sust_NP Jun]]+Target_CC[[#This Row],[Est_Sust_POTS Jun]]+Target_CC[[#This Row],[BC_Jun]]</f>
        <v>55481877</v>
      </c>
      <c r="BQ126" s="5">
        <f>Target_CC[[#This Row],[Est_Sust_NP Jul]]+Target_CC[[#This Row],[Est_Sust_POTS Jul]]+Target_CC[[#This Row],[BC_Jul]]</f>
        <v>55481877</v>
      </c>
      <c r="BR126" s="5">
        <f>Target_CC[[#This Row],[Est_Sust_NP Agu]]+Target_CC[[#This Row],[Est_Sust_POTS Agu]]+Target_CC[[#This Row],[BC_Agu]]</f>
        <v>55481877</v>
      </c>
      <c r="BS126" s="5">
        <f>Target_CC[[#This Row],[Est_Sust_NP Sep]]+Target_CC[[#This Row],[Est_Sust_POTS Sep]]+Target_CC[[#This Row],[BC_Sep]]</f>
        <v>55481877</v>
      </c>
      <c r="BT126" s="5">
        <f>Target_CC[[#This Row],[Est_Sust_NP Okt]]+Target_CC[[#This Row],[Est_Sust_POTS Okt]]+Target_CC[[#This Row],[BC_Okt]]</f>
        <v>55481877</v>
      </c>
      <c r="BU126" s="5">
        <f>Target_CC[[#This Row],[Est_Sust_NP Nov]]+Target_CC[[#This Row],[Est_Sust_POTS Nov]]+Target_CC[[#This Row],[BC_Nov]]</f>
        <v>55481877</v>
      </c>
      <c r="BV126" s="5">
        <f>Target_CC[[#This Row],[Est_Sust_NP Des]]+Target_CC[[#This Row],[Est_Sust_POTS Des]]+Target_CC[[#This Row],[BC_Des]]</f>
        <v>55481877</v>
      </c>
      <c r="BW126" s="5">
        <f>SUM(Target_CC[[#This Row],[Real_Jan]:[Real_Des]])</f>
        <v>780094878</v>
      </c>
      <c r="BX126" s="5">
        <v>21340000</v>
      </c>
      <c r="BY126" s="5">
        <v>21340000</v>
      </c>
      <c r="BZ126" s="5">
        <v>21340000</v>
      </c>
      <c r="CA126" s="5">
        <f>Target_CC[[#This Row],[Est_Sust_NP Mar]]*95%</f>
        <v>20273000</v>
      </c>
      <c r="CB126" s="5">
        <f>Target_CC[[#This Row],[Est_Sust_NP Apr]]</f>
        <v>20273000</v>
      </c>
      <c r="CC126" s="5">
        <f>Target_CC[[#This Row],[Est_Sust_NP Mei]]</f>
        <v>20273000</v>
      </c>
      <c r="CD126" s="5">
        <f>Target_CC[[#This Row],[Est_Sust_NP Jun]]</f>
        <v>20273000</v>
      </c>
      <c r="CE126" s="5">
        <f>Target_CC[[#This Row],[Est_Sust_NP Jul]]</f>
        <v>20273000</v>
      </c>
      <c r="CF126" s="5">
        <f>Target_CC[[#This Row],[Est_Sust_NP Agu]]</f>
        <v>20273000</v>
      </c>
      <c r="CG126" s="5">
        <f>Target_CC[[#This Row],[Est_Sust_NP Sep]]</f>
        <v>20273000</v>
      </c>
      <c r="CH126" s="5">
        <f>Target_CC[[#This Row],[Est_Sust_NP Okt]]</f>
        <v>20273000</v>
      </c>
      <c r="CI126" s="5">
        <f>Target_CC[[#This Row],[Est_Sust_NP Nov]]</f>
        <v>20273000</v>
      </c>
      <c r="CJ126" s="5">
        <f>SUM(Target_CC[[#This Row],[Est_Sust_NP Jan]:[Est_Sust_NP Des]])</f>
        <v>246477000</v>
      </c>
      <c r="CK126" s="5">
        <v>42350633</v>
      </c>
      <c r="CL126" s="5">
        <v>37599347</v>
      </c>
      <c r="CM126" s="5">
        <v>35208877</v>
      </c>
      <c r="CN126" s="5">
        <f>Target_CC[[#This Row],[Est_Sust_POTS Mar]]</f>
        <v>35208877</v>
      </c>
      <c r="CO126" s="5">
        <f>Target_CC[[#This Row],[Est_Sust_POTS Apr]]</f>
        <v>35208877</v>
      </c>
      <c r="CP126" s="5">
        <f>Target_CC[[#This Row],[Est_Sust_POTS Mei]]</f>
        <v>35208877</v>
      </c>
      <c r="CQ126" s="5">
        <f>Target_CC[[#This Row],[Est_Sust_POTS Jun]]</f>
        <v>35208877</v>
      </c>
      <c r="CR126" s="5">
        <f>Target_CC[[#This Row],[Est_Sust_POTS Jul]]</f>
        <v>35208877</v>
      </c>
      <c r="CS126" s="5">
        <f>Target_CC[[#This Row],[Est_Sust_POTS Agu]]</f>
        <v>35208877</v>
      </c>
      <c r="CT126" s="5">
        <f>Target_CC[[#This Row],[Est_Sust_POTS Sep]]</f>
        <v>35208877</v>
      </c>
      <c r="CU126" s="5">
        <f>Target_CC[[#This Row],[Est_Sust_POTS Okt]]</f>
        <v>35208877</v>
      </c>
      <c r="CV126" s="5">
        <f>Target_CC[[#This Row],[Est_Sust_POTS Nov]]</f>
        <v>35208877</v>
      </c>
      <c r="CW126" s="5">
        <f>SUM(Target_CC[[#This Row],[Est_Sust_POTS Jan]:[Est_Sust_POTS Des]])</f>
        <v>432038750</v>
      </c>
      <c r="CX126" s="5"/>
      <c r="CY126" s="5">
        <v>0</v>
      </c>
      <c r="CZ126" s="5">
        <v>0</v>
      </c>
      <c r="DA126" s="5">
        <v>0</v>
      </c>
      <c r="DB126" s="5"/>
      <c r="DC126" s="5"/>
      <c r="DD126" s="5"/>
      <c r="DE126" s="5"/>
      <c r="DF126" s="5"/>
      <c r="DG126" s="5"/>
      <c r="DH126" s="5"/>
      <c r="DI126" s="5"/>
      <c r="DJ126" s="5">
        <f>SUM(Target_CC[[#This Row],[BC_Jan]:[BC_Des]])</f>
        <v>0</v>
      </c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 t="s">
        <v>160</v>
      </c>
    </row>
    <row r="127" spans="2:128" x14ac:dyDescent="0.3">
      <c r="B127">
        <v>76510218</v>
      </c>
      <c r="C127" t="s">
        <v>284</v>
      </c>
      <c r="D127" t="s">
        <v>157</v>
      </c>
      <c r="E127" t="s">
        <v>157</v>
      </c>
      <c r="F127" t="s">
        <v>158</v>
      </c>
      <c r="G127" t="s">
        <v>26</v>
      </c>
      <c r="H127" t="s">
        <v>159</v>
      </c>
      <c r="I127" t="s">
        <v>31</v>
      </c>
      <c r="J127" s="5">
        <v>961457494</v>
      </c>
      <c r="K127" s="5">
        <v>85419701.646129072</v>
      </c>
      <c r="L127" s="5">
        <v>69680072.938372016</v>
      </c>
      <c r="M127" s="5">
        <v>121601448.99424574</v>
      </c>
      <c r="N127" s="5">
        <v>53226349.580133773</v>
      </c>
      <c r="O127" s="5">
        <v>75359110.200885043</v>
      </c>
      <c r="P127" s="5">
        <v>76999412.218380928</v>
      </c>
      <c r="Q127" s="5">
        <v>68307242.680936605</v>
      </c>
      <c r="R127" s="5">
        <v>87798457.804139912</v>
      </c>
      <c r="S127" s="5">
        <v>24063904.591957398</v>
      </c>
      <c r="T127" s="5">
        <v>82596672.41481021</v>
      </c>
      <c r="U127" s="5">
        <v>92275693.843184873</v>
      </c>
      <c r="V127" s="5">
        <v>91666934.28250277</v>
      </c>
      <c r="W127" s="5">
        <f>SUM(Target_CC[[#This Row],[Target_Sust_Jan]:[Target_Sust_Des]])</f>
        <v>928995001.19567835</v>
      </c>
      <c r="X127" s="5">
        <v>910606.61359210312</v>
      </c>
      <c r="Y127" s="5">
        <v>2906726.7284321189</v>
      </c>
      <c r="Z127" s="5">
        <v>4422188.0582817346</v>
      </c>
      <c r="AA127" s="5">
        <v>6729285.4001941532</v>
      </c>
      <c r="AB127" s="5">
        <v>8323176.7210738659</v>
      </c>
      <c r="AC127" s="5">
        <v>11664237.698798254</v>
      </c>
      <c r="AD127" s="5">
        <v>11328155.372642502</v>
      </c>
      <c r="AE127" s="5">
        <v>15450730.68524833</v>
      </c>
      <c r="AF127" s="5">
        <v>4396740.9346407987</v>
      </c>
      <c r="AG127" s="5">
        <v>9629690.9520512372</v>
      </c>
      <c r="AH127" s="5">
        <v>10761409.317043051</v>
      </c>
      <c r="AI127" s="5">
        <v>12244741.010635495</v>
      </c>
      <c r="AJ127" s="5">
        <f>SUM(Target_CC[[#This Row],[Target_Scal_Jan]:[Target_Scal_Des]])</f>
        <v>98767689.492633641</v>
      </c>
      <c r="AK127" s="5">
        <v>86330308.259721175</v>
      </c>
      <c r="AL127" s="5">
        <v>72586799.666804135</v>
      </c>
      <c r="AM127" s="5">
        <v>126023637.05252747</v>
      </c>
      <c r="AN127" s="5">
        <v>59955634.980327927</v>
      </c>
      <c r="AO127" s="5">
        <v>83682286.921958908</v>
      </c>
      <c r="AP127" s="5">
        <v>88663649.917179182</v>
      </c>
      <c r="AQ127" s="5">
        <v>79635398.053579107</v>
      </c>
      <c r="AR127" s="5">
        <v>103249188.48938824</v>
      </c>
      <c r="AS127" s="5">
        <v>28460645.526598196</v>
      </c>
      <c r="AT127" s="5">
        <v>92226363.366861448</v>
      </c>
      <c r="AU127" s="5">
        <v>103037103.16022792</v>
      </c>
      <c r="AV127" s="5">
        <v>103911675.29313827</v>
      </c>
      <c r="AW127" s="5">
        <f>SUM(Target_CC[[#This Row],[Target_Jan]:[Target_Des]])</f>
        <v>1027762690.6883119</v>
      </c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>
        <f>SUM(Target_CC[[#This Row],[Target_NGTMA_Jan]:[Target_NGTMA_Des]])</f>
        <v>0</v>
      </c>
      <c r="BK127" s="5">
        <v>53003859</v>
      </c>
      <c r="BL127" s="5">
        <v>50640323</v>
      </c>
      <c r="BM127" s="5">
        <v>50008532</v>
      </c>
      <c r="BN127" s="5">
        <f>Target_CC[[#This Row],[Est_Sust_NP Apr]]+Target_CC[[#This Row],[Est_Sust_POTS Apr]]+Target_CC[[#This Row],[BC_Apr]]</f>
        <v>49867783.600000001</v>
      </c>
      <c r="BO127" s="5">
        <f>Target_CC[[#This Row],[Est_Sust_NP Mei]]+Target_CC[[#This Row],[Est_Sust_POTS Mei]]+Target_CC[[#This Row],[BC_Mei]]</f>
        <v>49867783.600000001</v>
      </c>
      <c r="BP127" s="5">
        <f>Target_CC[[#This Row],[Est_Sust_NP Jun]]+Target_CC[[#This Row],[Est_Sust_POTS Jun]]+Target_CC[[#This Row],[BC_Jun]]</f>
        <v>49867783.600000001</v>
      </c>
      <c r="BQ127" s="5">
        <f>Target_CC[[#This Row],[Est_Sust_NP Jul]]+Target_CC[[#This Row],[Est_Sust_POTS Jul]]+Target_CC[[#This Row],[BC_Jul]]</f>
        <v>49867783.600000001</v>
      </c>
      <c r="BR127" s="5">
        <f>Target_CC[[#This Row],[Est_Sust_NP Agu]]+Target_CC[[#This Row],[Est_Sust_POTS Agu]]+Target_CC[[#This Row],[BC_Agu]]</f>
        <v>49867783.600000001</v>
      </c>
      <c r="BS127" s="5">
        <f>Target_CC[[#This Row],[Est_Sust_NP Sep]]+Target_CC[[#This Row],[Est_Sust_POTS Sep]]+Target_CC[[#This Row],[BC_Sep]]</f>
        <v>49867783.600000001</v>
      </c>
      <c r="BT127" s="5">
        <f>Target_CC[[#This Row],[Est_Sust_NP Okt]]+Target_CC[[#This Row],[Est_Sust_POTS Okt]]+Target_CC[[#This Row],[BC_Okt]]</f>
        <v>49867783.600000001</v>
      </c>
      <c r="BU127" s="5">
        <f>Target_CC[[#This Row],[Est_Sust_NP Nov]]+Target_CC[[#This Row],[Est_Sust_POTS Nov]]+Target_CC[[#This Row],[BC_Nov]]</f>
        <v>49867783.600000001</v>
      </c>
      <c r="BV127" s="5">
        <f>Target_CC[[#This Row],[Est_Sust_NP Des]]+Target_CC[[#This Row],[Est_Sust_POTS Des]]+Target_CC[[#This Row],[BC_Des]]</f>
        <v>49867783.600000001</v>
      </c>
      <c r="BW127" s="5">
        <f>SUM(Target_CC[[#This Row],[Real_Jan]:[Real_Des]])</f>
        <v>602462766.4000001</v>
      </c>
      <c r="BX127" s="5">
        <v>3232000</v>
      </c>
      <c r="BY127" s="5">
        <v>2885715</v>
      </c>
      <c r="BZ127" s="5">
        <v>2814968</v>
      </c>
      <c r="CA127" s="5">
        <f>Target_CC[[#This Row],[Est_Sust_NP Mar]]*95%</f>
        <v>2674219.6</v>
      </c>
      <c r="CB127" s="5">
        <f>Target_CC[[#This Row],[Est_Sust_NP Apr]]</f>
        <v>2674219.6</v>
      </c>
      <c r="CC127" s="5">
        <f>Target_CC[[#This Row],[Est_Sust_NP Mei]]</f>
        <v>2674219.6</v>
      </c>
      <c r="CD127" s="5">
        <f>Target_CC[[#This Row],[Est_Sust_NP Jun]]</f>
        <v>2674219.6</v>
      </c>
      <c r="CE127" s="5">
        <f>Target_CC[[#This Row],[Est_Sust_NP Jul]]</f>
        <v>2674219.6</v>
      </c>
      <c r="CF127" s="5">
        <f>Target_CC[[#This Row],[Est_Sust_NP Agu]]</f>
        <v>2674219.6</v>
      </c>
      <c r="CG127" s="5">
        <f>Target_CC[[#This Row],[Est_Sust_NP Sep]]</f>
        <v>2674219.6</v>
      </c>
      <c r="CH127" s="5">
        <f>Target_CC[[#This Row],[Est_Sust_NP Okt]]</f>
        <v>2674219.6</v>
      </c>
      <c r="CI127" s="5">
        <f>Target_CC[[#This Row],[Est_Sust_NP Nov]]</f>
        <v>2674219.6</v>
      </c>
      <c r="CJ127" s="5">
        <f>SUM(Target_CC[[#This Row],[Est_Sust_NP Jan]:[Est_Sust_NP Des]])</f>
        <v>33000659.40000001</v>
      </c>
      <c r="CK127" s="5">
        <v>49771859</v>
      </c>
      <c r="CL127" s="5">
        <v>47754608</v>
      </c>
      <c r="CM127" s="5">
        <v>47193564</v>
      </c>
      <c r="CN127" s="5">
        <f>Target_CC[[#This Row],[Est_Sust_POTS Mar]]</f>
        <v>47193564</v>
      </c>
      <c r="CO127" s="5">
        <f>Target_CC[[#This Row],[Est_Sust_POTS Apr]]</f>
        <v>47193564</v>
      </c>
      <c r="CP127" s="5">
        <f>Target_CC[[#This Row],[Est_Sust_POTS Mei]]</f>
        <v>47193564</v>
      </c>
      <c r="CQ127" s="5">
        <f>Target_CC[[#This Row],[Est_Sust_POTS Jun]]</f>
        <v>47193564</v>
      </c>
      <c r="CR127" s="5">
        <f>Target_CC[[#This Row],[Est_Sust_POTS Jul]]</f>
        <v>47193564</v>
      </c>
      <c r="CS127" s="5">
        <f>Target_CC[[#This Row],[Est_Sust_POTS Agu]]</f>
        <v>47193564</v>
      </c>
      <c r="CT127" s="5">
        <f>Target_CC[[#This Row],[Est_Sust_POTS Sep]]</f>
        <v>47193564</v>
      </c>
      <c r="CU127" s="5">
        <f>Target_CC[[#This Row],[Est_Sust_POTS Okt]]</f>
        <v>47193564</v>
      </c>
      <c r="CV127" s="5">
        <f>Target_CC[[#This Row],[Est_Sust_POTS Nov]]</f>
        <v>47193564</v>
      </c>
      <c r="CW127" s="5">
        <f>SUM(Target_CC[[#This Row],[Est_Sust_POTS Jan]:[Est_Sust_POTS Des]])</f>
        <v>569462107</v>
      </c>
      <c r="CX127" s="5"/>
      <c r="CY127" s="5">
        <v>0</v>
      </c>
      <c r="CZ127" s="5">
        <v>0</v>
      </c>
      <c r="DA127" s="5">
        <v>0</v>
      </c>
      <c r="DB127" s="5"/>
      <c r="DC127" s="5"/>
      <c r="DD127" s="5"/>
      <c r="DE127" s="5"/>
      <c r="DF127" s="5"/>
      <c r="DG127" s="5"/>
      <c r="DH127" s="5"/>
      <c r="DI127" s="5"/>
      <c r="DJ127" s="5">
        <f>SUM(Target_CC[[#This Row],[BC_Jan]:[BC_Des]])</f>
        <v>0</v>
      </c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 t="s">
        <v>160</v>
      </c>
    </row>
    <row r="128" spans="2:128" x14ac:dyDescent="0.3">
      <c r="B128">
        <v>76510193</v>
      </c>
      <c r="C128" t="s">
        <v>285</v>
      </c>
      <c r="D128" t="s">
        <v>157</v>
      </c>
      <c r="E128" t="s">
        <v>157</v>
      </c>
      <c r="F128" t="s">
        <v>158</v>
      </c>
      <c r="G128" t="s">
        <v>24</v>
      </c>
      <c r="H128" t="s">
        <v>159</v>
      </c>
      <c r="I128" t="s">
        <v>31</v>
      </c>
      <c r="J128" s="5">
        <v>1603602344</v>
      </c>
      <c r="K128" s="5">
        <v>164305998.20989296</v>
      </c>
      <c r="L128" s="5">
        <v>165782696.43146986</v>
      </c>
      <c r="M128" s="5">
        <v>141634694.85275668</v>
      </c>
      <c r="N128" s="5">
        <v>105172139.42222542</v>
      </c>
      <c r="O128" s="5">
        <v>120438875.90014389</v>
      </c>
      <c r="P128" s="5">
        <v>169707714.83729348</v>
      </c>
      <c r="Q128" s="5">
        <v>145549083.13126051</v>
      </c>
      <c r="R128" s="5">
        <v>42581236.018638499</v>
      </c>
      <c r="S128" s="5">
        <v>129916613.37814432</v>
      </c>
      <c r="T128" s="5">
        <v>72184450.052202031</v>
      </c>
      <c r="U128" s="5">
        <v>53134880.961125277</v>
      </c>
      <c r="V128" s="5">
        <v>55051045.788558312</v>
      </c>
      <c r="W128" s="5">
        <f>SUM(Target_CC[[#This Row],[Target_Sust_Jan]:[Target_Sust_Des]])</f>
        <v>1365459428.9837112</v>
      </c>
      <c r="X128" s="5">
        <v>1751564.6360204816</v>
      </c>
      <c r="Y128" s="5">
        <v>6915678.6798300743</v>
      </c>
      <c r="Z128" s="5">
        <v>5150721.9806720614</v>
      </c>
      <c r="AA128" s="5">
        <v>13296672.567327812</v>
      </c>
      <c r="AB128" s="5">
        <v>13302095.068959713</v>
      </c>
      <c r="AC128" s="5">
        <v>25708132.934416384</v>
      </c>
      <c r="AD128" s="5">
        <v>24138035.197206527</v>
      </c>
      <c r="AE128" s="5">
        <v>7493425.5842698589</v>
      </c>
      <c r="AF128" s="5">
        <v>23737199.004707575</v>
      </c>
      <c r="AG128" s="5">
        <v>8415762.1030486524</v>
      </c>
      <c r="AH128" s="5">
        <v>6196715.2911010981</v>
      </c>
      <c r="AI128" s="5">
        <v>7353641.782849513</v>
      </c>
      <c r="AJ128" s="5">
        <f>SUM(Target_CC[[#This Row],[Target_Scal_Jan]:[Target_Scal_Des]])</f>
        <v>143459644.83040977</v>
      </c>
      <c r="AK128" s="5">
        <v>166057562.84591344</v>
      </c>
      <c r="AL128" s="5">
        <v>172698375.11129993</v>
      </c>
      <c r="AM128" s="5">
        <v>146785416.83342874</v>
      </c>
      <c r="AN128" s="5">
        <v>118468811.98955323</v>
      </c>
      <c r="AO128" s="5">
        <v>133740970.9691036</v>
      </c>
      <c r="AP128" s="5">
        <v>195415847.77170986</v>
      </c>
      <c r="AQ128" s="5">
        <v>169687118.32846704</v>
      </c>
      <c r="AR128" s="5">
        <v>50074661.602908358</v>
      </c>
      <c r="AS128" s="5">
        <v>153653812.3828519</v>
      </c>
      <c r="AT128" s="5">
        <v>80600212.155250683</v>
      </c>
      <c r="AU128" s="5">
        <v>59331596.252226375</v>
      </c>
      <c r="AV128" s="5">
        <v>62404687.571407825</v>
      </c>
      <c r="AW128" s="5">
        <f>SUM(Target_CC[[#This Row],[Target_Jan]:[Target_Des]])</f>
        <v>1508919073.814121</v>
      </c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>
        <f>SUM(Target_CC[[#This Row],[Target_NGTMA_Jan]:[Target_NGTMA_Des]])</f>
        <v>0</v>
      </c>
      <c r="BK128" s="5">
        <v>100850179</v>
      </c>
      <c r="BL128" s="5">
        <v>90344229</v>
      </c>
      <c r="BM128" s="5">
        <v>90523468</v>
      </c>
      <c r="BN128" s="5">
        <f>Target_CC[[#This Row],[Est_Sust_NP Apr]]+Target_CC[[#This Row],[Est_Sust_POTS Apr]]+Target_CC[[#This Row],[BC_Apr]]</f>
        <v>89658968</v>
      </c>
      <c r="BO128" s="5">
        <f>Target_CC[[#This Row],[Est_Sust_NP Mei]]+Target_CC[[#This Row],[Est_Sust_POTS Mei]]+Target_CC[[#This Row],[BC_Mei]]</f>
        <v>89658968</v>
      </c>
      <c r="BP128" s="5">
        <f>Target_CC[[#This Row],[Est_Sust_NP Jun]]+Target_CC[[#This Row],[Est_Sust_POTS Jun]]+Target_CC[[#This Row],[BC_Jun]]</f>
        <v>89658968</v>
      </c>
      <c r="BQ128" s="5">
        <f>Target_CC[[#This Row],[Est_Sust_NP Jul]]+Target_CC[[#This Row],[Est_Sust_POTS Jul]]+Target_CC[[#This Row],[BC_Jul]]</f>
        <v>89658968</v>
      </c>
      <c r="BR128" s="5">
        <f>Target_CC[[#This Row],[Est_Sust_NP Agu]]+Target_CC[[#This Row],[Est_Sust_POTS Agu]]+Target_CC[[#This Row],[BC_Agu]]</f>
        <v>89658968</v>
      </c>
      <c r="BS128" s="5">
        <f>Target_CC[[#This Row],[Est_Sust_NP Sep]]+Target_CC[[#This Row],[Est_Sust_POTS Sep]]+Target_CC[[#This Row],[BC_Sep]]</f>
        <v>89658968</v>
      </c>
      <c r="BT128" s="5">
        <f>Target_CC[[#This Row],[Est_Sust_NP Okt]]+Target_CC[[#This Row],[Est_Sust_POTS Okt]]+Target_CC[[#This Row],[BC_Okt]]</f>
        <v>89658968</v>
      </c>
      <c r="BU128" s="5">
        <f>Target_CC[[#This Row],[Est_Sust_NP Nov]]+Target_CC[[#This Row],[Est_Sust_POTS Nov]]+Target_CC[[#This Row],[BC_Nov]]</f>
        <v>89658968</v>
      </c>
      <c r="BV128" s="5">
        <f>Target_CC[[#This Row],[Est_Sust_NP Des]]+Target_CC[[#This Row],[Est_Sust_POTS Des]]+Target_CC[[#This Row],[BC_Des]]</f>
        <v>89658968</v>
      </c>
      <c r="BW128" s="5">
        <f>SUM(Target_CC[[#This Row],[Real_Jan]:[Real_Des]])</f>
        <v>1088648588</v>
      </c>
      <c r="BX128" s="5">
        <v>17290000</v>
      </c>
      <c r="BY128" s="5">
        <v>17290000</v>
      </c>
      <c r="BZ128" s="5">
        <v>17290000</v>
      </c>
      <c r="CA128" s="5">
        <f>Target_CC[[#This Row],[Est_Sust_NP Mar]]*95%</f>
        <v>16425500</v>
      </c>
      <c r="CB128" s="5">
        <f>Target_CC[[#This Row],[Est_Sust_NP Apr]]</f>
        <v>16425500</v>
      </c>
      <c r="CC128" s="5">
        <f>Target_CC[[#This Row],[Est_Sust_NP Mei]]</f>
        <v>16425500</v>
      </c>
      <c r="CD128" s="5">
        <f>Target_CC[[#This Row],[Est_Sust_NP Jun]]</f>
        <v>16425500</v>
      </c>
      <c r="CE128" s="5">
        <f>Target_CC[[#This Row],[Est_Sust_NP Jul]]</f>
        <v>16425500</v>
      </c>
      <c r="CF128" s="5">
        <f>Target_CC[[#This Row],[Est_Sust_NP Agu]]</f>
        <v>16425500</v>
      </c>
      <c r="CG128" s="5">
        <f>Target_CC[[#This Row],[Est_Sust_NP Sep]]</f>
        <v>16425500</v>
      </c>
      <c r="CH128" s="5">
        <f>Target_CC[[#This Row],[Est_Sust_NP Okt]]</f>
        <v>16425500</v>
      </c>
      <c r="CI128" s="5">
        <f>Target_CC[[#This Row],[Est_Sust_NP Nov]]</f>
        <v>16425500</v>
      </c>
      <c r="CJ128" s="5">
        <f>SUM(Target_CC[[#This Row],[Est_Sust_NP Jan]:[Est_Sust_NP Des]])</f>
        <v>199699500</v>
      </c>
      <c r="CK128" s="5">
        <v>83560179</v>
      </c>
      <c r="CL128" s="5">
        <v>73054229</v>
      </c>
      <c r="CM128" s="5">
        <v>73233468</v>
      </c>
      <c r="CN128" s="5">
        <f>Target_CC[[#This Row],[Est_Sust_POTS Mar]]</f>
        <v>73233468</v>
      </c>
      <c r="CO128" s="5">
        <f>Target_CC[[#This Row],[Est_Sust_POTS Apr]]</f>
        <v>73233468</v>
      </c>
      <c r="CP128" s="5">
        <f>Target_CC[[#This Row],[Est_Sust_POTS Mei]]</f>
        <v>73233468</v>
      </c>
      <c r="CQ128" s="5">
        <f>Target_CC[[#This Row],[Est_Sust_POTS Jun]]</f>
        <v>73233468</v>
      </c>
      <c r="CR128" s="5">
        <f>Target_CC[[#This Row],[Est_Sust_POTS Jul]]</f>
        <v>73233468</v>
      </c>
      <c r="CS128" s="5">
        <f>Target_CC[[#This Row],[Est_Sust_POTS Agu]]</f>
        <v>73233468</v>
      </c>
      <c r="CT128" s="5">
        <f>Target_CC[[#This Row],[Est_Sust_POTS Sep]]</f>
        <v>73233468</v>
      </c>
      <c r="CU128" s="5">
        <f>Target_CC[[#This Row],[Est_Sust_POTS Okt]]</f>
        <v>73233468</v>
      </c>
      <c r="CV128" s="5">
        <f>Target_CC[[#This Row],[Est_Sust_POTS Nov]]</f>
        <v>73233468</v>
      </c>
      <c r="CW128" s="5">
        <f>SUM(Target_CC[[#This Row],[Est_Sust_POTS Jan]:[Est_Sust_POTS Des]])</f>
        <v>888949088</v>
      </c>
      <c r="CX128" s="5"/>
      <c r="CY128" s="5">
        <v>0</v>
      </c>
      <c r="CZ128" s="5">
        <v>0</v>
      </c>
      <c r="DA128" s="5">
        <v>0</v>
      </c>
      <c r="DB128" s="5"/>
      <c r="DC128" s="5"/>
      <c r="DD128" s="5"/>
      <c r="DE128" s="5"/>
      <c r="DF128" s="5"/>
      <c r="DG128" s="5"/>
      <c r="DH128" s="5"/>
      <c r="DI128" s="5"/>
      <c r="DJ128" s="5">
        <f>SUM(Target_CC[[#This Row],[BC_Jan]:[BC_Des]])</f>
        <v>0</v>
      </c>
      <c r="DK128" s="5"/>
      <c r="DL128" s="5"/>
      <c r="DM128" s="5"/>
      <c r="DN128" s="5"/>
      <c r="DO128" s="5"/>
      <c r="DP128" s="5"/>
      <c r="DQ128" s="5"/>
      <c r="DR128" s="5"/>
      <c r="DS128" s="5"/>
      <c r="DT128" s="5"/>
      <c r="DU128" s="5"/>
      <c r="DV128" s="5"/>
      <c r="DW128" s="5"/>
      <c r="DX128" s="5" t="s">
        <v>160</v>
      </c>
    </row>
    <row r="129" spans="2:128" x14ac:dyDescent="0.3">
      <c r="B129">
        <v>76510197</v>
      </c>
      <c r="C129" t="s">
        <v>286</v>
      </c>
      <c r="D129" t="s">
        <v>157</v>
      </c>
      <c r="E129" t="s">
        <v>157</v>
      </c>
      <c r="F129" t="s">
        <v>158</v>
      </c>
      <c r="G129" t="s">
        <v>24</v>
      </c>
      <c r="H129" t="s">
        <v>159</v>
      </c>
      <c r="I129" t="s">
        <v>31</v>
      </c>
      <c r="J129" s="5">
        <v>1669608123</v>
      </c>
      <c r="K129" s="5">
        <v>173550927.02045774</v>
      </c>
      <c r="L129" s="5">
        <v>144188216.69620201</v>
      </c>
      <c r="M129" s="5">
        <v>77400831.518930763</v>
      </c>
      <c r="N129" s="5">
        <v>82361641.355026498</v>
      </c>
      <c r="O129" s="5">
        <v>154779622.95600548</v>
      </c>
      <c r="P129" s="5">
        <v>142372291.60981119</v>
      </c>
      <c r="Q129" s="5">
        <v>127217267.0912033</v>
      </c>
      <c r="R129" s="5">
        <v>43699178.439844117</v>
      </c>
      <c r="S129" s="5">
        <v>153140460.97710663</v>
      </c>
      <c r="T129" s="5">
        <v>63346714.09856274</v>
      </c>
      <c r="U129" s="5">
        <v>48787446.300985165</v>
      </c>
      <c r="V129" s="5">
        <v>65091307.986872353</v>
      </c>
      <c r="W129" s="5">
        <f>SUM(Target_CC[[#This Row],[Target_Sust_Jan]:[Target_Sust_Des]])</f>
        <v>1275935906.051008</v>
      </c>
      <c r="X129" s="5">
        <v>1850119.1047771871</v>
      </c>
      <c r="Y129" s="5">
        <v>6014857.9891197681</v>
      </c>
      <c r="Z129" s="5">
        <v>2814777.5842727572</v>
      </c>
      <c r="AA129" s="5">
        <v>10412793.570823222</v>
      </c>
      <c r="AB129" s="5">
        <v>17094922.581356168</v>
      </c>
      <c r="AC129" s="5">
        <v>21567232.829642713</v>
      </c>
      <c r="AD129" s="5">
        <v>21097864.752405047</v>
      </c>
      <c r="AE129" s="5">
        <v>7690160.5577951968</v>
      </c>
      <c r="AF129" s="5">
        <v>27980452.255983502</v>
      </c>
      <c r="AG129" s="5">
        <v>7385397.7619530037</v>
      </c>
      <c r="AH129" s="5">
        <v>5689707.1949455217</v>
      </c>
      <c r="AI129" s="5">
        <v>8694805.9797271565</v>
      </c>
      <c r="AJ129" s="5">
        <f>SUM(Target_CC[[#This Row],[Target_Scal_Jan]:[Target_Scal_Des]])</f>
        <v>138293092.16280124</v>
      </c>
      <c r="AK129" s="5">
        <v>175401046.12523493</v>
      </c>
      <c r="AL129" s="5">
        <v>150203074.68532178</v>
      </c>
      <c r="AM129" s="5">
        <v>80215609.10320352</v>
      </c>
      <c r="AN129" s="5">
        <v>92774434.925849721</v>
      </c>
      <c r="AO129" s="5">
        <v>171874545.53736165</v>
      </c>
      <c r="AP129" s="5">
        <v>163939524.4394539</v>
      </c>
      <c r="AQ129" s="5">
        <v>148315131.84360835</v>
      </c>
      <c r="AR129" s="5">
        <v>51389338.997639313</v>
      </c>
      <c r="AS129" s="5">
        <v>181120913.23309013</v>
      </c>
      <c r="AT129" s="5">
        <v>70732111.860515743</v>
      </c>
      <c r="AU129" s="5">
        <v>54477153.495930687</v>
      </c>
      <c r="AV129" s="5">
        <v>73786113.966599509</v>
      </c>
      <c r="AW129" s="5">
        <f>SUM(Target_CC[[#This Row],[Target_Jan]:[Target_Des]])</f>
        <v>1414228998.2138093</v>
      </c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>
        <f>SUM(Target_CC[[#This Row],[Target_NGTMA_Jan]:[Target_NGTMA_Des]])</f>
        <v>0</v>
      </c>
      <c r="BK129" s="5">
        <v>97900979</v>
      </c>
      <c r="BL129" s="5">
        <v>71781719</v>
      </c>
      <c r="BM129" s="5">
        <v>81726246</v>
      </c>
      <c r="BN129" s="5">
        <f>Target_CC[[#This Row],[Est_Sust_NP Apr]]+Target_CC[[#This Row],[Est_Sust_POTS Apr]]+Target_CC[[#This Row],[BC_Apr]]</f>
        <v>80140556</v>
      </c>
      <c r="BO129" s="5">
        <f>Target_CC[[#This Row],[Est_Sust_NP Mei]]+Target_CC[[#This Row],[Est_Sust_POTS Mei]]+Target_CC[[#This Row],[BC_Mei]]</f>
        <v>80140556</v>
      </c>
      <c r="BP129" s="5">
        <f>Target_CC[[#This Row],[Est_Sust_NP Jun]]+Target_CC[[#This Row],[Est_Sust_POTS Jun]]+Target_CC[[#This Row],[BC_Jun]]</f>
        <v>80140556</v>
      </c>
      <c r="BQ129" s="5">
        <f>Target_CC[[#This Row],[Est_Sust_NP Jul]]+Target_CC[[#This Row],[Est_Sust_POTS Jul]]+Target_CC[[#This Row],[BC_Jul]]</f>
        <v>80140556</v>
      </c>
      <c r="BR129" s="5">
        <f>Target_CC[[#This Row],[Est_Sust_NP Agu]]+Target_CC[[#This Row],[Est_Sust_POTS Agu]]+Target_CC[[#This Row],[BC_Agu]]</f>
        <v>80140556</v>
      </c>
      <c r="BS129" s="5">
        <f>Target_CC[[#This Row],[Est_Sust_NP Sep]]+Target_CC[[#This Row],[Est_Sust_POTS Sep]]+Target_CC[[#This Row],[BC_Sep]]</f>
        <v>80140556</v>
      </c>
      <c r="BT129" s="5">
        <f>Target_CC[[#This Row],[Est_Sust_NP Okt]]+Target_CC[[#This Row],[Est_Sust_POTS Okt]]+Target_CC[[#This Row],[BC_Okt]]</f>
        <v>80140556</v>
      </c>
      <c r="BU129" s="5">
        <f>Target_CC[[#This Row],[Est_Sust_NP Nov]]+Target_CC[[#This Row],[Est_Sust_POTS Nov]]+Target_CC[[#This Row],[BC_Nov]]</f>
        <v>80140556</v>
      </c>
      <c r="BV129" s="5">
        <f>Target_CC[[#This Row],[Est_Sust_NP Des]]+Target_CC[[#This Row],[Est_Sust_POTS Des]]+Target_CC[[#This Row],[BC_Des]]</f>
        <v>80140556</v>
      </c>
      <c r="BW129" s="5">
        <f>SUM(Target_CC[[#This Row],[Real_Jan]:[Real_Des]])</f>
        <v>972673948</v>
      </c>
      <c r="BX129" s="5">
        <v>47636000</v>
      </c>
      <c r="BY129" s="5">
        <v>21614000</v>
      </c>
      <c r="BZ129" s="5">
        <v>31713800</v>
      </c>
      <c r="CA129" s="5">
        <f>Target_CC[[#This Row],[Est_Sust_NP Mar]]*95%</f>
        <v>30128110</v>
      </c>
      <c r="CB129" s="5">
        <f>Target_CC[[#This Row],[Est_Sust_NP Apr]]</f>
        <v>30128110</v>
      </c>
      <c r="CC129" s="5">
        <f>Target_CC[[#This Row],[Est_Sust_NP Mei]]</f>
        <v>30128110</v>
      </c>
      <c r="CD129" s="5">
        <f>Target_CC[[#This Row],[Est_Sust_NP Jun]]</f>
        <v>30128110</v>
      </c>
      <c r="CE129" s="5">
        <f>Target_CC[[#This Row],[Est_Sust_NP Jul]]</f>
        <v>30128110</v>
      </c>
      <c r="CF129" s="5">
        <f>Target_CC[[#This Row],[Est_Sust_NP Agu]]</f>
        <v>30128110</v>
      </c>
      <c r="CG129" s="5">
        <f>Target_CC[[#This Row],[Est_Sust_NP Sep]]</f>
        <v>30128110</v>
      </c>
      <c r="CH129" s="5">
        <f>Target_CC[[#This Row],[Est_Sust_NP Okt]]</f>
        <v>30128110</v>
      </c>
      <c r="CI129" s="5">
        <f>Target_CC[[#This Row],[Est_Sust_NP Nov]]</f>
        <v>30128110</v>
      </c>
      <c r="CJ129" s="5">
        <f>SUM(Target_CC[[#This Row],[Est_Sust_NP Jan]:[Est_Sust_NP Des]])</f>
        <v>372116790</v>
      </c>
      <c r="CK129" s="5">
        <v>50264979</v>
      </c>
      <c r="CL129" s="5">
        <v>50167719</v>
      </c>
      <c r="CM129" s="5">
        <v>50012446</v>
      </c>
      <c r="CN129" s="5">
        <f>Target_CC[[#This Row],[Est_Sust_POTS Mar]]</f>
        <v>50012446</v>
      </c>
      <c r="CO129" s="5">
        <f>Target_CC[[#This Row],[Est_Sust_POTS Apr]]</f>
        <v>50012446</v>
      </c>
      <c r="CP129" s="5">
        <f>Target_CC[[#This Row],[Est_Sust_POTS Mei]]</f>
        <v>50012446</v>
      </c>
      <c r="CQ129" s="5">
        <f>Target_CC[[#This Row],[Est_Sust_POTS Jun]]</f>
        <v>50012446</v>
      </c>
      <c r="CR129" s="5">
        <f>Target_CC[[#This Row],[Est_Sust_POTS Jul]]</f>
        <v>50012446</v>
      </c>
      <c r="CS129" s="5">
        <f>Target_CC[[#This Row],[Est_Sust_POTS Agu]]</f>
        <v>50012446</v>
      </c>
      <c r="CT129" s="5">
        <f>Target_CC[[#This Row],[Est_Sust_POTS Sep]]</f>
        <v>50012446</v>
      </c>
      <c r="CU129" s="5">
        <f>Target_CC[[#This Row],[Est_Sust_POTS Okt]]</f>
        <v>50012446</v>
      </c>
      <c r="CV129" s="5">
        <f>Target_CC[[#This Row],[Est_Sust_POTS Nov]]</f>
        <v>50012446</v>
      </c>
      <c r="CW129" s="5">
        <f>SUM(Target_CC[[#This Row],[Est_Sust_POTS Jan]:[Est_Sust_POTS Des]])</f>
        <v>600557158</v>
      </c>
      <c r="CX129" s="5"/>
      <c r="CY129" s="5">
        <v>0</v>
      </c>
      <c r="CZ129" s="5">
        <v>1024600</v>
      </c>
      <c r="DA129" s="5">
        <v>0</v>
      </c>
      <c r="DB129" s="5"/>
      <c r="DC129" s="5"/>
      <c r="DD129" s="5"/>
      <c r="DE129" s="5"/>
      <c r="DF129" s="5"/>
      <c r="DG129" s="5"/>
      <c r="DH129" s="5"/>
      <c r="DI129" s="5"/>
      <c r="DJ129" s="5">
        <f>SUM(Target_CC[[#This Row],[BC_Jan]:[BC_Des]])</f>
        <v>1024600</v>
      </c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 t="s">
        <v>160</v>
      </c>
    </row>
    <row r="130" spans="2:128" x14ac:dyDescent="0.3">
      <c r="B130">
        <v>76510198</v>
      </c>
      <c r="C130" t="s">
        <v>287</v>
      </c>
      <c r="D130" t="s">
        <v>157</v>
      </c>
      <c r="E130" t="s">
        <v>157</v>
      </c>
      <c r="F130" t="s">
        <v>158</v>
      </c>
      <c r="G130" t="s">
        <v>24</v>
      </c>
      <c r="H130" t="s">
        <v>159</v>
      </c>
      <c r="I130" t="s">
        <v>31</v>
      </c>
      <c r="J130" s="5">
        <v>1910841075</v>
      </c>
      <c r="K130" s="5">
        <v>117696314.44663753</v>
      </c>
      <c r="L130" s="5">
        <v>194912176.02606061</v>
      </c>
      <c r="M130" s="5">
        <v>58061245.863801979</v>
      </c>
      <c r="N130" s="5">
        <v>62573004.460487217</v>
      </c>
      <c r="O130" s="5">
        <v>87159761.092816442</v>
      </c>
      <c r="P130" s="5">
        <v>225804432.13391325</v>
      </c>
      <c r="Q130" s="5">
        <v>166277209.44453514</v>
      </c>
      <c r="R130" s="5">
        <v>61842360.520089291</v>
      </c>
      <c r="S130" s="5">
        <v>41062141.780704208</v>
      </c>
      <c r="T130" s="5">
        <v>92494058.046816215</v>
      </c>
      <c r="U130" s="5">
        <v>68084757.317882568</v>
      </c>
      <c r="V130" s="5">
        <v>47328690.750874326</v>
      </c>
      <c r="W130" s="5">
        <f>SUM(Target_CC[[#This Row],[Target_Sust_Jan]:[Target_Sust_Des]])</f>
        <v>1223296151.8846188</v>
      </c>
      <c r="X130" s="5">
        <v>1254687.6220022589</v>
      </c>
      <c r="Y130" s="5">
        <v>8130824.3212217093</v>
      </c>
      <c r="Z130" s="5">
        <v>2111469.4786244929</v>
      </c>
      <c r="AA130" s="5">
        <v>7910961.5572697669</v>
      </c>
      <c r="AB130" s="5">
        <v>9626521.4996337742</v>
      </c>
      <c r="AC130" s="5">
        <v>34205930.850253761</v>
      </c>
      <c r="AD130" s="5">
        <v>27575612.623034418</v>
      </c>
      <c r="AE130" s="5">
        <v>10882989.07786601</v>
      </c>
      <c r="AF130" s="5">
        <v>7502506.4590551183</v>
      </c>
      <c r="AG130" s="5">
        <v>10783596.576612428</v>
      </c>
      <c r="AH130" s="5">
        <v>7940205.1746630073</v>
      </c>
      <c r="AI130" s="5">
        <v>6322100.3860661983</v>
      </c>
      <c r="AJ130" s="5">
        <f>SUM(Target_CC[[#This Row],[Target_Scal_Jan]:[Target_Scal_Des]])</f>
        <v>134247405.62630296</v>
      </c>
      <c r="AK130" s="5">
        <v>118951002.06863979</v>
      </c>
      <c r="AL130" s="5">
        <v>203043000.34728232</v>
      </c>
      <c r="AM130" s="5">
        <v>60172715.342426471</v>
      </c>
      <c r="AN130" s="5">
        <v>70483966.017756984</v>
      </c>
      <c r="AO130" s="5">
        <v>96786282.592450216</v>
      </c>
      <c r="AP130" s="5">
        <v>260010362.98416701</v>
      </c>
      <c r="AQ130" s="5">
        <v>193852822.06756955</v>
      </c>
      <c r="AR130" s="5">
        <v>72725349.597955301</v>
      </c>
      <c r="AS130" s="5">
        <v>48564648.239759326</v>
      </c>
      <c r="AT130" s="5">
        <v>103277654.62342864</v>
      </c>
      <c r="AU130" s="5">
        <v>76024962.492545575</v>
      </c>
      <c r="AV130" s="5">
        <v>53650791.136940524</v>
      </c>
      <c r="AW130" s="5">
        <f>SUM(Target_CC[[#This Row],[Target_Jan]:[Target_Des]])</f>
        <v>1357543557.5109217</v>
      </c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>
        <f>SUM(Target_CC[[#This Row],[Target_NGTMA_Jan]:[Target_NGTMA_Des]])</f>
        <v>0</v>
      </c>
      <c r="BK130" s="5">
        <v>77421338</v>
      </c>
      <c r="BL130" s="5">
        <v>47202244</v>
      </c>
      <c r="BM130" s="5">
        <v>58271100</v>
      </c>
      <c r="BN130" s="5">
        <f>Target_CC[[#This Row],[Est_Sust_NP Apr]]+Target_CC[[#This Row],[Est_Sust_POTS Apr]]+Target_CC[[#This Row],[BC_Apr]]</f>
        <v>58130340</v>
      </c>
      <c r="BO130" s="5">
        <f>Target_CC[[#This Row],[Est_Sust_NP Mei]]+Target_CC[[#This Row],[Est_Sust_POTS Mei]]+Target_CC[[#This Row],[BC_Mei]]</f>
        <v>58130340</v>
      </c>
      <c r="BP130" s="5">
        <f>Target_CC[[#This Row],[Est_Sust_NP Jun]]+Target_CC[[#This Row],[Est_Sust_POTS Jun]]+Target_CC[[#This Row],[BC_Jun]]</f>
        <v>58130340</v>
      </c>
      <c r="BQ130" s="5">
        <f>Target_CC[[#This Row],[Est_Sust_NP Jul]]+Target_CC[[#This Row],[Est_Sust_POTS Jul]]+Target_CC[[#This Row],[BC_Jul]]</f>
        <v>58130340</v>
      </c>
      <c r="BR130" s="5">
        <f>Target_CC[[#This Row],[Est_Sust_NP Agu]]+Target_CC[[#This Row],[Est_Sust_POTS Agu]]+Target_CC[[#This Row],[BC_Agu]]</f>
        <v>58130340</v>
      </c>
      <c r="BS130" s="5">
        <f>Target_CC[[#This Row],[Est_Sust_NP Sep]]+Target_CC[[#This Row],[Est_Sust_POTS Sep]]+Target_CC[[#This Row],[BC_Sep]]</f>
        <v>58130340</v>
      </c>
      <c r="BT130" s="5">
        <f>Target_CC[[#This Row],[Est_Sust_NP Okt]]+Target_CC[[#This Row],[Est_Sust_POTS Okt]]+Target_CC[[#This Row],[BC_Okt]]</f>
        <v>58130340</v>
      </c>
      <c r="BU130" s="5">
        <f>Target_CC[[#This Row],[Est_Sust_NP Nov]]+Target_CC[[#This Row],[Est_Sust_POTS Nov]]+Target_CC[[#This Row],[BC_Nov]]</f>
        <v>58130340</v>
      </c>
      <c r="BV130" s="5">
        <f>Target_CC[[#This Row],[Est_Sust_NP Des]]+Target_CC[[#This Row],[Est_Sust_POTS Des]]+Target_CC[[#This Row],[BC_Des]]</f>
        <v>58130340</v>
      </c>
      <c r="BW130" s="5">
        <f>SUM(Target_CC[[#This Row],[Real_Jan]:[Real_Des]])</f>
        <v>706067742</v>
      </c>
      <c r="BX130" s="5">
        <v>13355323</v>
      </c>
      <c r="BY130" s="5">
        <v>-8269800</v>
      </c>
      <c r="BZ130" s="5">
        <v>2815200</v>
      </c>
      <c r="CA130" s="5">
        <f>Target_CC[[#This Row],[Est_Sust_NP Mar]]*95%</f>
        <v>2674440</v>
      </c>
      <c r="CB130" s="5">
        <f>Target_CC[[#This Row],[Est_Sust_NP Apr]]</f>
        <v>2674440</v>
      </c>
      <c r="CC130" s="5">
        <f>Target_CC[[#This Row],[Est_Sust_NP Mei]]</f>
        <v>2674440</v>
      </c>
      <c r="CD130" s="5">
        <f>Target_CC[[#This Row],[Est_Sust_NP Jun]]</f>
        <v>2674440</v>
      </c>
      <c r="CE130" s="5">
        <f>Target_CC[[#This Row],[Est_Sust_NP Jul]]</f>
        <v>2674440</v>
      </c>
      <c r="CF130" s="5">
        <f>Target_CC[[#This Row],[Est_Sust_NP Agu]]</f>
        <v>2674440</v>
      </c>
      <c r="CG130" s="5">
        <f>Target_CC[[#This Row],[Est_Sust_NP Sep]]</f>
        <v>2674440</v>
      </c>
      <c r="CH130" s="5">
        <f>Target_CC[[#This Row],[Est_Sust_NP Okt]]</f>
        <v>2674440</v>
      </c>
      <c r="CI130" s="5">
        <f>Target_CC[[#This Row],[Est_Sust_NP Nov]]</f>
        <v>2674440</v>
      </c>
      <c r="CJ130" s="5">
        <f>SUM(Target_CC[[#This Row],[Est_Sust_NP Jan]:[Est_Sust_NP Des]])</f>
        <v>31970683</v>
      </c>
      <c r="CK130" s="5">
        <v>64066015</v>
      </c>
      <c r="CL130" s="5">
        <v>55472044</v>
      </c>
      <c r="CM130" s="5">
        <v>55455900</v>
      </c>
      <c r="CN130" s="5">
        <f>Target_CC[[#This Row],[Est_Sust_POTS Mar]]</f>
        <v>55455900</v>
      </c>
      <c r="CO130" s="5">
        <f>Target_CC[[#This Row],[Est_Sust_POTS Apr]]</f>
        <v>55455900</v>
      </c>
      <c r="CP130" s="5">
        <f>Target_CC[[#This Row],[Est_Sust_POTS Mei]]</f>
        <v>55455900</v>
      </c>
      <c r="CQ130" s="5">
        <f>Target_CC[[#This Row],[Est_Sust_POTS Jun]]</f>
        <v>55455900</v>
      </c>
      <c r="CR130" s="5">
        <f>Target_CC[[#This Row],[Est_Sust_POTS Jul]]</f>
        <v>55455900</v>
      </c>
      <c r="CS130" s="5">
        <f>Target_CC[[#This Row],[Est_Sust_POTS Agu]]</f>
        <v>55455900</v>
      </c>
      <c r="CT130" s="5">
        <f>Target_CC[[#This Row],[Est_Sust_POTS Sep]]</f>
        <v>55455900</v>
      </c>
      <c r="CU130" s="5">
        <f>Target_CC[[#This Row],[Est_Sust_POTS Okt]]</f>
        <v>55455900</v>
      </c>
      <c r="CV130" s="5">
        <f>Target_CC[[#This Row],[Est_Sust_POTS Nov]]</f>
        <v>55455900</v>
      </c>
      <c r="CW130" s="5">
        <f>SUM(Target_CC[[#This Row],[Est_Sust_POTS Jan]:[Est_Sust_POTS Des]])</f>
        <v>674097059</v>
      </c>
      <c r="CX130" s="5"/>
      <c r="CY130" s="5">
        <v>0</v>
      </c>
      <c r="CZ130" s="5">
        <v>0</v>
      </c>
      <c r="DA130" s="5">
        <v>0</v>
      </c>
      <c r="DB130" s="5"/>
      <c r="DC130" s="5"/>
      <c r="DD130" s="5"/>
      <c r="DE130" s="5"/>
      <c r="DF130" s="5"/>
      <c r="DG130" s="5"/>
      <c r="DH130" s="5"/>
      <c r="DI130" s="5"/>
      <c r="DJ130" s="5">
        <f>SUM(Target_CC[[#This Row],[BC_Jan]:[BC_Des]])</f>
        <v>0</v>
      </c>
      <c r="DK130" s="5"/>
      <c r="DL130" s="5"/>
      <c r="DM130" s="5"/>
      <c r="DN130" s="5"/>
      <c r="DO130" s="5"/>
      <c r="DP130" s="5"/>
      <c r="DQ130" s="5"/>
      <c r="DR130" s="5"/>
      <c r="DS130" s="5"/>
      <c r="DT130" s="5"/>
      <c r="DU130" s="5"/>
      <c r="DV130" s="5"/>
      <c r="DW130" s="5"/>
      <c r="DX130" s="5" t="s">
        <v>160</v>
      </c>
    </row>
    <row r="131" spans="2:128" x14ac:dyDescent="0.3">
      <c r="B131">
        <v>76510199</v>
      </c>
      <c r="C131" t="s">
        <v>288</v>
      </c>
      <c r="D131" t="s">
        <v>157</v>
      </c>
      <c r="E131" t="s">
        <v>157</v>
      </c>
      <c r="F131" t="s">
        <v>158</v>
      </c>
      <c r="G131" t="s">
        <v>24</v>
      </c>
      <c r="H131" t="s">
        <v>159</v>
      </c>
      <c r="I131" t="s">
        <v>31</v>
      </c>
      <c r="J131" s="5">
        <v>1549800419</v>
      </c>
      <c r="K131" s="5">
        <v>139571641.48883939</v>
      </c>
      <c r="L131" s="5">
        <v>145638755.72957855</v>
      </c>
      <c r="M131" s="5">
        <v>72166365.217098787</v>
      </c>
      <c r="N131" s="5">
        <v>75389631.971712589</v>
      </c>
      <c r="O131" s="5">
        <v>102696311.13499774</v>
      </c>
      <c r="P131" s="5">
        <v>119328737.1127671</v>
      </c>
      <c r="Q131" s="5">
        <v>92819903.712985858</v>
      </c>
      <c r="R131" s="5">
        <v>31276452.232196376</v>
      </c>
      <c r="S131" s="5">
        <v>73074068.6155563</v>
      </c>
      <c r="T131" s="5">
        <v>46817490.575023457</v>
      </c>
      <c r="U131" s="5">
        <v>34462294.674316615</v>
      </c>
      <c r="V131" s="5">
        <v>48106863.024494074</v>
      </c>
      <c r="W131" s="5">
        <f>SUM(Target_CC[[#This Row],[Target_Sust_Jan]:[Target_Sust_Des]])</f>
        <v>981348515.48956668</v>
      </c>
      <c r="X131" s="5">
        <v>1487886.9553556144</v>
      </c>
      <c r="Y131" s="5">
        <v>6075367.692986995</v>
      </c>
      <c r="Z131" s="5">
        <v>2624419.7015099078</v>
      </c>
      <c r="AA131" s="5">
        <v>9531338.4020347744</v>
      </c>
      <c r="AB131" s="5">
        <v>11342484.590123713</v>
      </c>
      <c r="AC131" s="5">
        <v>18076485.441644222</v>
      </c>
      <c r="AD131" s="5">
        <v>15393364.593061939</v>
      </c>
      <c r="AE131" s="5">
        <v>5504015.130968675</v>
      </c>
      <c r="AF131" s="5">
        <v>13351438.770670116</v>
      </c>
      <c r="AG131" s="5">
        <v>5458306.6388423666</v>
      </c>
      <c r="AH131" s="5">
        <v>4019074.1846398413</v>
      </c>
      <c r="AI131" s="5">
        <v>6426047.551166825</v>
      </c>
      <c r="AJ131" s="5">
        <f>SUM(Target_CC[[#This Row],[Target_Scal_Jan]:[Target_Scal_Des]])</f>
        <v>99290229.653005004</v>
      </c>
      <c r="AK131" s="5">
        <v>141059528.444195</v>
      </c>
      <c r="AL131" s="5">
        <v>151714123.42256555</v>
      </c>
      <c r="AM131" s="5">
        <v>74790784.918608695</v>
      </c>
      <c r="AN131" s="5">
        <v>84920970.373747364</v>
      </c>
      <c r="AO131" s="5">
        <v>114038795.72512145</v>
      </c>
      <c r="AP131" s="5">
        <v>137405222.55441132</v>
      </c>
      <c r="AQ131" s="5">
        <v>108213268.3060478</v>
      </c>
      <c r="AR131" s="5">
        <v>36780467.363165051</v>
      </c>
      <c r="AS131" s="5">
        <v>86425507.386226416</v>
      </c>
      <c r="AT131" s="5">
        <v>52275797.213865824</v>
      </c>
      <c r="AU131" s="5">
        <v>38481368.858956456</v>
      </c>
      <c r="AV131" s="5">
        <v>54532910.575660899</v>
      </c>
      <c r="AW131" s="5">
        <f>SUM(Target_CC[[#This Row],[Target_Jan]:[Target_Des]])</f>
        <v>1080638745.1425719</v>
      </c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>
        <f>SUM(Target_CC[[#This Row],[Target_NGTMA_Jan]:[Target_NGTMA_Des]])</f>
        <v>0</v>
      </c>
      <c r="BK131" s="5">
        <v>58620536</v>
      </c>
      <c r="BL131" s="5">
        <v>53950524</v>
      </c>
      <c r="BM131" s="5">
        <v>174478540</v>
      </c>
      <c r="BN131" s="5">
        <f>Target_CC[[#This Row],[Est_Sust_NP Apr]]+Target_CC[[#This Row],[Est_Sust_POTS Apr]]+Target_CC[[#This Row],[BC_Apr]]</f>
        <v>166010950.44999999</v>
      </c>
      <c r="BO131" s="5">
        <f>Target_CC[[#This Row],[Est_Sust_NP Mei]]+Target_CC[[#This Row],[Est_Sust_POTS Mei]]+Target_CC[[#This Row],[BC_Mei]]</f>
        <v>166010950.44999999</v>
      </c>
      <c r="BP131" s="5">
        <f>Target_CC[[#This Row],[Est_Sust_NP Jun]]+Target_CC[[#This Row],[Est_Sust_POTS Jun]]+Target_CC[[#This Row],[BC_Jun]]</f>
        <v>166010950.44999999</v>
      </c>
      <c r="BQ131" s="5">
        <f>Target_CC[[#This Row],[Est_Sust_NP Jul]]+Target_CC[[#This Row],[Est_Sust_POTS Jul]]+Target_CC[[#This Row],[BC_Jul]]</f>
        <v>166010950.44999999</v>
      </c>
      <c r="BR131" s="5">
        <f>Target_CC[[#This Row],[Est_Sust_NP Agu]]+Target_CC[[#This Row],[Est_Sust_POTS Agu]]+Target_CC[[#This Row],[BC_Agu]]</f>
        <v>166010950.44999999</v>
      </c>
      <c r="BS131" s="5">
        <f>Target_CC[[#This Row],[Est_Sust_NP Sep]]+Target_CC[[#This Row],[Est_Sust_POTS Sep]]+Target_CC[[#This Row],[BC_Sep]]</f>
        <v>166010950.44999999</v>
      </c>
      <c r="BT131" s="5">
        <f>Target_CC[[#This Row],[Est_Sust_NP Okt]]+Target_CC[[#This Row],[Est_Sust_POTS Okt]]+Target_CC[[#This Row],[BC_Okt]]</f>
        <v>166010950.44999999</v>
      </c>
      <c r="BU131" s="5">
        <f>Target_CC[[#This Row],[Est_Sust_NP Nov]]+Target_CC[[#This Row],[Est_Sust_POTS Nov]]+Target_CC[[#This Row],[BC_Nov]]</f>
        <v>166010950.44999999</v>
      </c>
      <c r="BV131" s="5">
        <f>Target_CC[[#This Row],[Est_Sust_NP Des]]+Target_CC[[#This Row],[Est_Sust_POTS Des]]+Target_CC[[#This Row],[BC_Des]]</f>
        <v>166010950.44999999</v>
      </c>
      <c r="BW131" s="5">
        <f>SUM(Target_CC[[#This Row],[Real_Jan]:[Real_Des]])</f>
        <v>1781148154.0500002</v>
      </c>
      <c r="BX131" s="5">
        <v>881000</v>
      </c>
      <c r="BY131" s="5">
        <v>881000</v>
      </c>
      <c r="BZ131" s="5">
        <v>119351791</v>
      </c>
      <c r="CA131" s="5">
        <f>Target_CC[[#This Row],[Est_Sust_NP Mar]]*95%</f>
        <v>113384201.44999999</v>
      </c>
      <c r="CB131" s="5">
        <f>Target_CC[[#This Row],[Est_Sust_NP Apr]]</f>
        <v>113384201.44999999</v>
      </c>
      <c r="CC131" s="5">
        <f>Target_CC[[#This Row],[Est_Sust_NP Mei]]</f>
        <v>113384201.44999999</v>
      </c>
      <c r="CD131" s="5">
        <f>Target_CC[[#This Row],[Est_Sust_NP Jun]]</f>
        <v>113384201.44999999</v>
      </c>
      <c r="CE131" s="5">
        <f>Target_CC[[#This Row],[Est_Sust_NP Jul]]</f>
        <v>113384201.44999999</v>
      </c>
      <c r="CF131" s="5">
        <f>Target_CC[[#This Row],[Est_Sust_NP Agu]]</f>
        <v>113384201.44999999</v>
      </c>
      <c r="CG131" s="5">
        <f>Target_CC[[#This Row],[Est_Sust_NP Sep]]</f>
        <v>113384201.44999999</v>
      </c>
      <c r="CH131" s="5">
        <f>Target_CC[[#This Row],[Est_Sust_NP Okt]]</f>
        <v>113384201.44999999</v>
      </c>
      <c r="CI131" s="5">
        <f>Target_CC[[#This Row],[Est_Sust_NP Nov]]</f>
        <v>113384201.44999999</v>
      </c>
      <c r="CJ131" s="5">
        <f>SUM(Target_CC[[#This Row],[Est_Sust_NP Jan]:[Est_Sust_NP Des]])</f>
        <v>1141571604.0500002</v>
      </c>
      <c r="CK131" s="5">
        <v>57739536</v>
      </c>
      <c r="CL131" s="5">
        <v>53069524</v>
      </c>
      <c r="CM131" s="5">
        <v>52626749</v>
      </c>
      <c r="CN131" s="5">
        <f>Target_CC[[#This Row],[Est_Sust_POTS Mar]]</f>
        <v>52626749</v>
      </c>
      <c r="CO131" s="5">
        <f>Target_CC[[#This Row],[Est_Sust_POTS Apr]]</f>
        <v>52626749</v>
      </c>
      <c r="CP131" s="5">
        <f>Target_CC[[#This Row],[Est_Sust_POTS Mei]]</f>
        <v>52626749</v>
      </c>
      <c r="CQ131" s="5">
        <f>Target_CC[[#This Row],[Est_Sust_POTS Jun]]</f>
        <v>52626749</v>
      </c>
      <c r="CR131" s="5">
        <f>Target_CC[[#This Row],[Est_Sust_POTS Jul]]</f>
        <v>52626749</v>
      </c>
      <c r="CS131" s="5">
        <f>Target_CC[[#This Row],[Est_Sust_POTS Agu]]</f>
        <v>52626749</v>
      </c>
      <c r="CT131" s="5">
        <f>Target_CC[[#This Row],[Est_Sust_POTS Sep]]</f>
        <v>52626749</v>
      </c>
      <c r="CU131" s="5">
        <f>Target_CC[[#This Row],[Est_Sust_POTS Okt]]</f>
        <v>52626749</v>
      </c>
      <c r="CV131" s="5">
        <f>Target_CC[[#This Row],[Est_Sust_POTS Nov]]</f>
        <v>52626749</v>
      </c>
      <c r="CW131" s="5">
        <f>SUM(Target_CC[[#This Row],[Est_Sust_POTS Jan]:[Est_Sust_POTS Des]])</f>
        <v>637076550</v>
      </c>
      <c r="CX131" s="5"/>
      <c r="CY131" s="5">
        <v>0</v>
      </c>
      <c r="CZ131" s="5">
        <v>122067565</v>
      </c>
      <c r="DA131" s="5">
        <v>0</v>
      </c>
      <c r="DB131" s="5"/>
      <c r="DC131" s="5"/>
      <c r="DD131" s="5"/>
      <c r="DE131" s="5"/>
      <c r="DF131" s="5"/>
      <c r="DG131" s="5"/>
      <c r="DH131" s="5"/>
      <c r="DI131" s="5"/>
      <c r="DJ131" s="5">
        <f>SUM(Target_CC[[#This Row],[BC_Jan]:[BC_Des]])</f>
        <v>122067565</v>
      </c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 t="s">
        <v>160</v>
      </c>
    </row>
    <row r="132" spans="2:128" x14ac:dyDescent="0.3">
      <c r="B132">
        <v>76510204</v>
      </c>
      <c r="C132" t="s">
        <v>289</v>
      </c>
      <c r="D132" t="s">
        <v>157</v>
      </c>
      <c r="E132" t="s">
        <v>157</v>
      </c>
      <c r="F132" t="s">
        <v>158</v>
      </c>
      <c r="G132" t="s">
        <v>24</v>
      </c>
      <c r="H132" t="s">
        <v>159</v>
      </c>
      <c r="I132" t="s">
        <v>31</v>
      </c>
      <c r="J132" s="5">
        <v>1358702230</v>
      </c>
      <c r="K132" s="5">
        <v>118621632.27496843</v>
      </c>
      <c r="L132" s="5">
        <v>123752961.44776621</v>
      </c>
      <c r="M132" s="5">
        <v>122994299.94545324</v>
      </c>
      <c r="N132" s="5">
        <v>65464435.816012077</v>
      </c>
      <c r="O132" s="5">
        <v>90234738.070540488</v>
      </c>
      <c r="P132" s="5">
        <v>104689591.77090019</v>
      </c>
      <c r="Q132" s="5">
        <v>183865638.17690209</v>
      </c>
      <c r="R132" s="5">
        <v>32098604.176896341</v>
      </c>
      <c r="S132" s="5">
        <v>43448333.958599009</v>
      </c>
      <c r="T132" s="5">
        <v>47805967.163829528</v>
      </c>
      <c r="U132" s="5">
        <v>51955474.451034024</v>
      </c>
      <c r="V132" s="5">
        <v>49122562.654622942</v>
      </c>
      <c r="W132" s="5">
        <f>SUM(Target_CC[[#This Row],[Target_Sust_Jan]:[Target_Sust_Des]])</f>
        <v>1034054239.9075246</v>
      </c>
      <c r="X132" s="5">
        <v>1264551.863130644</v>
      </c>
      <c r="Y132" s="5">
        <v>5162394.721960187</v>
      </c>
      <c r="Z132" s="5">
        <v>4472840.8168988079</v>
      </c>
      <c r="AA132" s="5">
        <v>8276518.5973426327</v>
      </c>
      <c r="AB132" s="5">
        <v>9966143.0361753553</v>
      </c>
      <c r="AC132" s="5">
        <v>15858877.981336489</v>
      </c>
      <c r="AD132" s="5">
        <v>30492498.821641117</v>
      </c>
      <c r="AE132" s="5">
        <v>5648697.0376628563</v>
      </c>
      <c r="AF132" s="5">
        <v>7938490.103620261</v>
      </c>
      <c r="AG132" s="5">
        <v>5573550.0716012046</v>
      </c>
      <c r="AH132" s="5">
        <v>6059170.1188280359</v>
      </c>
      <c r="AI132" s="5">
        <v>6561723.2886928245</v>
      </c>
      <c r="AJ132" s="5">
        <f>SUM(Target_CC[[#This Row],[Target_Scal_Jan]:[Target_Scal_Des]])</f>
        <v>107275456.45889044</v>
      </c>
      <c r="AK132" s="5">
        <v>119886184.13809907</v>
      </c>
      <c r="AL132" s="5">
        <v>128915356.1697264</v>
      </c>
      <c r="AM132" s="5">
        <v>127467140.76235205</v>
      </c>
      <c r="AN132" s="5">
        <v>73740954.41335471</v>
      </c>
      <c r="AO132" s="5">
        <v>100200881.10671584</v>
      </c>
      <c r="AP132" s="5">
        <v>120548469.75223668</v>
      </c>
      <c r="AQ132" s="5">
        <v>214358136.9985432</v>
      </c>
      <c r="AR132" s="5">
        <v>37747301.214559197</v>
      </c>
      <c r="AS132" s="5">
        <v>51386824.06221927</v>
      </c>
      <c r="AT132" s="5">
        <v>53379517.235430732</v>
      </c>
      <c r="AU132" s="5">
        <v>58014644.56986206</v>
      </c>
      <c r="AV132" s="5">
        <v>55684285.943315767</v>
      </c>
      <c r="AW132" s="5">
        <f>SUM(Target_CC[[#This Row],[Target_Jan]:[Target_Des]])</f>
        <v>1141329696.366415</v>
      </c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>
        <f>SUM(Target_CC[[#This Row],[Target_NGTMA_Jan]:[Target_NGTMA_Des]])</f>
        <v>0</v>
      </c>
      <c r="BK132" s="5">
        <v>75774116</v>
      </c>
      <c r="BL132" s="5">
        <v>73706915</v>
      </c>
      <c r="BM132" s="5">
        <v>76319710</v>
      </c>
      <c r="BN132" s="5">
        <f>Target_CC[[#This Row],[Est_Sust_NP Apr]]+Target_CC[[#This Row],[Est_Sust_POTS Apr]]+Target_CC[[#This Row],[BC_Apr]]</f>
        <v>75535592.5</v>
      </c>
      <c r="BO132" s="5">
        <f>Target_CC[[#This Row],[Est_Sust_NP Mei]]+Target_CC[[#This Row],[Est_Sust_POTS Mei]]+Target_CC[[#This Row],[BC_Mei]]</f>
        <v>75535592.5</v>
      </c>
      <c r="BP132" s="5">
        <f>Target_CC[[#This Row],[Est_Sust_NP Jun]]+Target_CC[[#This Row],[Est_Sust_POTS Jun]]+Target_CC[[#This Row],[BC_Jun]]</f>
        <v>75535592.5</v>
      </c>
      <c r="BQ132" s="5">
        <f>Target_CC[[#This Row],[Est_Sust_NP Jul]]+Target_CC[[#This Row],[Est_Sust_POTS Jul]]+Target_CC[[#This Row],[BC_Jul]]</f>
        <v>75535592.5</v>
      </c>
      <c r="BR132" s="5">
        <f>Target_CC[[#This Row],[Est_Sust_NP Agu]]+Target_CC[[#This Row],[Est_Sust_POTS Agu]]+Target_CC[[#This Row],[BC_Agu]]</f>
        <v>75535592.5</v>
      </c>
      <c r="BS132" s="5">
        <f>Target_CC[[#This Row],[Est_Sust_NP Sep]]+Target_CC[[#This Row],[Est_Sust_POTS Sep]]+Target_CC[[#This Row],[BC_Sep]]</f>
        <v>75535592.5</v>
      </c>
      <c r="BT132" s="5">
        <f>Target_CC[[#This Row],[Est_Sust_NP Okt]]+Target_CC[[#This Row],[Est_Sust_POTS Okt]]+Target_CC[[#This Row],[BC_Okt]]</f>
        <v>75535592.5</v>
      </c>
      <c r="BU132" s="5">
        <f>Target_CC[[#This Row],[Est_Sust_NP Nov]]+Target_CC[[#This Row],[Est_Sust_POTS Nov]]+Target_CC[[#This Row],[BC_Nov]]</f>
        <v>75535592.5</v>
      </c>
      <c r="BV132" s="5">
        <f>Target_CC[[#This Row],[Est_Sust_NP Des]]+Target_CC[[#This Row],[Est_Sust_POTS Des]]+Target_CC[[#This Row],[BC_Des]]</f>
        <v>75535592.5</v>
      </c>
      <c r="BW132" s="5">
        <f>SUM(Target_CC[[#This Row],[Real_Jan]:[Real_Des]])</f>
        <v>905621073.5</v>
      </c>
      <c r="BX132" s="5">
        <v>15682350</v>
      </c>
      <c r="BY132" s="5">
        <v>15682350</v>
      </c>
      <c r="BZ132" s="5">
        <v>15682350</v>
      </c>
      <c r="CA132" s="5">
        <f>Target_CC[[#This Row],[Est_Sust_NP Mar]]*95%</f>
        <v>14898232.5</v>
      </c>
      <c r="CB132" s="5">
        <f>Target_CC[[#This Row],[Est_Sust_NP Apr]]</f>
        <v>14898232.5</v>
      </c>
      <c r="CC132" s="5">
        <f>Target_CC[[#This Row],[Est_Sust_NP Mei]]</f>
        <v>14898232.5</v>
      </c>
      <c r="CD132" s="5">
        <f>Target_CC[[#This Row],[Est_Sust_NP Jun]]</f>
        <v>14898232.5</v>
      </c>
      <c r="CE132" s="5">
        <f>Target_CC[[#This Row],[Est_Sust_NP Jul]]</f>
        <v>14898232.5</v>
      </c>
      <c r="CF132" s="5">
        <f>Target_CC[[#This Row],[Est_Sust_NP Agu]]</f>
        <v>14898232.5</v>
      </c>
      <c r="CG132" s="5">
        <f>Target_CC[[#This Row],[Est_Sust_NP Sep]]</f>
        <v>14898232.5</v>
      </c>
      <c r="CH132" s="5">
        <f>Target_CC[[#This Row],[Est_Sust_NP Okt]]</f>
        <v>14898232.5</v>
      </c>
      <c r="CI132" s="5">
        <f>Target_CC[[#This Row],[Est_Sust_NP Nov]]</f>
        <v>14898232.5</v>
      </c>
      <c r="CJ132" s="5">
        <f>SUM(Target_CC[[#This Row],[Est_Sust_NP Jan]:[Est_Sust_NP Des]])</f>
        <v>181131142.5</v>
      </c>
      <c r="CK132" s="5">
        <v>60091766</v>
      </c>
      <c r="CL132" s="5">
        <v>58024565</v>
      </c>
      <c r="CM132" s="5">
        <v>60637360</v>
      </c>
      <c r="CN132" s="5">
        <f>Target_CC[[#This Row],[Est_Sust_POTS Mar]]</f>
        <v>60637360</v>
      </c>
      <c r="CO132" s="5">
        <f>Target_CC[[#This Row],[Est_Sust_POTS Apr]]</f>
        <v>60637360</v>
      </c>
      <c r="CP132" s="5">
        <f>Target_CC[[#This Row],[Est_Sust_POTS Mei]]</f>
        <v>60637360</v>
      </c>
      <c r="CQ132" s="5">
        <f>Target_CC[[#This Row],[Est_Sust_POTS Jun]]</f>
        <v>60637360</v>
      </c>
      <c r="CR132" s="5">
        <f>Target_CC[[#This Row],[Est_Sust_POTS Jul]]</f>
        <v>60637360</v>
      </c>
      <c r="CS132" s="5">
        <f>Target_CC[[#This Row],[Est_Sust_POTS Agu]]</f>
        <v>60637360</v>
      </c>
      <c r="CT132" s="5">
        <f>Target_CC[[#This Row],[Est_Sust_POTS Sep]]</f>
        <v>60637360</v>
      </c>
      <c r="CU132" s="5">
        <f>Target_CC[[#This Row],[Est_Sust_POTS Okt]]</f>
        <v>60637360</v>
      </c>
      <c r="CV132" s="5">
        <f>Target_CC[[#This Row],[Est_Sust_POTS Nov]]</f>
        <v>60637360</v>
      </c>
      <c r="CW132" s="5">
        <f>SUM(Target_CC[[#This Row],[Est_Sust_POTS Jan]:[Est_Sust_POTS Des]])</f>
        <v>724489931</v>
      </c>
      <c r="CX132" s="5"/>
      <c r="CY132" s="5">
        <v>0</v>
      </c>
      <c r="CZ132" s="5">
        <v>0</v>
      </c>
      <c r="DA132" s="5">
        <v>0</v>
      </c>
      <c r="DB132" s="5"/>
      <c r="DC132" s="5"/>
      <c r="DD132" s="5"/>
      <c r="DE132" s="5"/>
      <c r="DF132" s="5"/>
      <c r="DG132" s="5"/>
      <c r="DH132" s="5"/>
      <c r="DI132" s="5"/>
      <c r="DJ132" s="5">
        <f>SUM(Target_CC[[#This Row],[BC_Jan]:[BC_Des]])</f>
        <v>0</v>
      </c>
      <c r="DK132" s="5"/>
      <c r="DL132" s="5"/>
      <c r="DM132" s="5"/>
      <c r="DN132" s="5"/>
      <c r="DO132" s="5"/>
      <c r="DP132" s="5"/>
      <c r="DQ132" s="5"/>
      <c r="DR132" s="5"/>
      <c r="DS132" s="5"/>
      <c r="DT132" s="5"/>
      <c r="DU132" s="5"/>
      <c r="DV132" s="5"/>
      <c r="DW132" s="5"/>
      <c r="DX132" s="5" t="s">
        <v>160</v>
      </c>
    </row>
    <row r="133" spans="2:128" x14ac:dyDescent="0.3">
      <c r="B133">
        <v>76510206</v>
      </c>
      <c r="C133" t="s">
        <v>290</v>
      </c>
      <c r="D133" t="s">
        <v>157</v>
      </c>
      <c r="E133" t="s">
        <v>157</v>
      </c>
      <c r="F133" t="s">
        <v>158</v>
      </c>
      <c r="G133" t="s">
        <v>24</v>
      </c>
      <c r="H133" t="s">
        <v>159</v>
      </c>
      <c r="I133" t="s">
        <v>31</v>
      </c>
      <c r="J133" s="5">
        <v>1359712699.1652229</v>
      </c>
      <c r="K133" s="5">
        <v>124037797.68205892</v>
      </c>
      <c r="L133" s="5">
        <v>121424178.67877457</v>
      </c>
      <c r="M133" s="5">
        <v>65479345.491169356</v>
      </c>
      <c r="N133" s="5">
        <v>63251419.911431924</v>
      </c>
      <c r="O133" s="5">
        <v>90832182.707417503</v>
      </c>
      <c r="P133" s="5">
        <v>54122751.05386734</v>
      </c>
      <c r="Q133" s="5">
        <v>99749628.364480391</v>
      </c>
      <c r="R133" s="5">
        <v>35379217.05733835</v>
      </c>
      <c r="S133" s="5">
        <v>103132170.65585768</v>
      </c>
      <c r="T133" s="5">
        <v>63039748.47796151</v>
      </c>
      <c r="U133" s="5">
        <v>46403477.878870144</v>
      </c>
      <c r="V133" s="5">
        <v>64775888.410083458</v>
      </c>
      <c r="W133" s="5">
        <f>SUM(Target_CC[[#This Row],[Target_Sust_Jan]:[Target_Sust_Des]])</f>
        <v>931627806.36931109</v>
      </c>
      <c r="X133" s="5">
        <v>1322290.2530449331</v>
      </c>
      <c r="Y133" s="5">
        <v>5065248.7972518802</v>
      </c>
      <c r="Z133" s="5">
        <v>2381237.9053875729</v>
      </c>
      <c r="AA133" s="5">
        <v>7996732.06802845</v>
      </c>
      <c r="AB133" s="5">
        <v>10032128.917385086</v>
      </c>
      <c r="AC133" s="5">
        <v>8198772.1076978669</v>
      </c>
      <c r="AD133" s="5">
        <v>16542598.473112389</v>
      </c>
      <c r="AE133" s="5">
        <v>6226017.7260437459</v>
      </c>
      <c r="AF133" s="5">
        <v>18843385.730199397</v>
      </c>
      <c r="AG133" s="5">
        <v>7349609.588254571</v>
      </c>
      <c r="AH133" s="5">
        <v>5411683.1680237204</v>
      </c>
      <c r="AI133" s="5">
        <v>8652672.6733425409</v>
      </c>
      <c r="AJ133" s="5">
        <f>SUM(Target_CC[[#This Row],[Target_Scal_Jan]:[Target_Scal_Des]])</f>
        <v>98022377.407772154</v>
      </c>
      <c r="AK133" s="5">
        <v>125360087.93510385</v>
      </c>
      <c r="AL133" s="5">
        <v>126489427.47602645</v>
      </c>
      <c r="AM133" s="5">
        <v>67860583.396556929</v>
      </c>
      <c r="AN133" s="5">
        <v>71248151.979460374</v>
      </c>
      <c r="AO133" s="5">
        <v>100864311.62480259</v>
      </c>
      <c r="AP133" s="5">
        <v>62321523.161565207</v>
      </c>
      <c r="AQ133" s="5">
        <v>116292226.83759278</v>
      </c>
      <c r="AR133" s="5">
        <v>41605234.783382095</v>
      </c>
      <c r="AS133" s="5">
        <v>121975556.38605708</v>
      </c>
      <c r="AT133" s="5">
        <v>70389358.066216081</v>
      </c>
      <c r="AU133" s="5">
        <v>51815161.046893865</v>
      </c>
      <c r="AV133" s="5">
        <v>73428561.083425999</v>
      </c>
      <c r="AW133" s="5">
        <f>SUM(Target_CC[[#This Row],[Target_Jan]:[Target_Des]])</f>
        <v>1029650183.7770833</v>
      </c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>
        <f>SUM(Target_CC[[#This Row],[Target_NGTMA_Jan]:[Target_NGTMA_Des]])</f>
        <v>0</v>
      </c>
      <c r="BK133" s="5">
        <v>99571673</v>
      </c>
      <c r="BL133" s="5">
        <v>92648309</v>
      </c>
      <c r="BM133" s="5">
        <v>91029322</v>
      </c>
      <c r="BN133" s="5">
        <f>Target_CC[[#This Row],[Est_Sust_NP Apr]]+Target_CC[[#This Row],[Est_Sust_POTS Apr]]+Target_CC[[#This Row],[BC_Apr]]</f>
        <v>88205431.299999997</v>
      </c>
      <c r="BO133" s="5">
        <f>Target_CC[[#This Row],[Est_Sust_NP Mei]]+Target_CC[[#This Row],[Est_Sust_POTS Mei]]+Target_CC[[#This Row],[BC_Mei]]</f>
        <v>88205431.299999997</v>
      </c>
      <c r="BP133" s="5">
        <f>Target_CC[[#This Row],[Est_Sust_NP Jun]]+Target_CC[[#This Row],[Est_Sust_POTS Jun]]+Target_CC[[#This Row],[BC_Jun]]</f>
        <v>88205431.299999997</v>
      </c>
      <c r="BQ133" s="5">
        <f>Target_CC[[#This Row],[Est_Sust_NP Jul]]+Target_CC[[#This Row],[Est_Sust_POTS Jul]]+Target_CC[[#This Row],[BC_Jul]]</f>
        <v>88205431.299999997</v>
      </c>
      <c r="BR133" s="5">
        <f>Target_CC[[#This Row],[Est_Sust_NP Agu]]+Target_CC[[#This Row],[Est_Sust_POTS Agu]]+Target_CC[[#This Row],[BC_Agu]]</f>
        <v>88205431.299999997</v>
      </c>
      <c r="BS133" s="5">
        <f>Target_CC[[#This Row],[Est_Sust_NP Sep]]+Target_CC[[#This Row],[Est_Sust_POTS Sep]]+Target_CC[[#This Row],[BC_Sep]]</f>
        <v>88205431.299999997</v>
      </c>
      <c r="BT133" s="5">
        <f>Target_CC[[#This Row],[Est_Sust_NP Okt]]+Target_CC[[#This Row],[Est_Sust_POTS Okt]]+Target_CC[[#This Row],[BC_Okt]]</f>
        <v>88205431.299999997</v>
      </c>
      <c r="BU133" s="5">
        <f>Target_CC[[#This Row],[Est_Sust_NP Nov]]+Target_CC[[#This Row],[Est_Sust_POTS Nov]]+Target_CC[[#This Row],[BC_Nov]]</f>
        <v>88205431.299999997</v>
      </c>
      <c r="BV133" s="5">
        <f>Target_CC[[#This Row],[Est_Sust_NP Des]]+Target_CC[[#This Row],[Est_Sust_POTS Des]]+Target_CC[[#This Row],[BC_Des]]</f>
        <v>88205431.299999997</v>
      </c>
      <c r="BW133" s="5">
        <f>SUM(Target_CC[[#This Row],[Real_Jan]:[Real_Des]])</f>
        <v>1077098185.6999998</v>
      </c>
      <c r="BX133" s="5">
        <v>56477814</v>
      </c>
      <c r="BY133" s="5">
        <v>56477814</v>
      </c>
      <c r="BZ133" s="5">
        <v>56477814</v>
      </c>
      <c r="CA133" s="5">
        <f>Target_CC[[#This Row],[Est_Sust_NP Mar]]*95%</f>
        <v>53653923.299999997</v>
      </c>
      <c r="CB133" s="5">
        <f>Target_CC[[#This Row],[Est_Sust_NP Apr]]</f>
        <v>53653923.299999997</v>
      </c>
      <c r="CC133" s="5">
        <f>Target_CC[[#This Row],[Est_Sust_NP Mei]]</f>
        <v>53653923.299999997</v>
      </c>
      <c r="CD133" s="5">
        <f>Target_CC[[#This Row],[Est_Sust_NP Jun]]</f>
        <v>53653923.299999997</v>
      </c>
      <c r="CE133" s="5">
        <f>Target_CC[[#This Row],[Est_Sust_NP Jul]]</f>
        <v>53653923.299999997</v>
      </c>
      <c r="CF133" s="5">
        <f>Target_CC[[#This Row],[Est_Sust_NP Agu]]</f>
        <v>53653923.299999997</v>
      </c>
      <c r="CG133" s="5">
        <f>Target_CC[[#This Row],[Est_Sust_NP Sep]]</f>
        <v>53653923.299999997</v>
      </c>
      <c r="CH133" s="5">
        <f>Target_CC[[#This Row],[Est_Sust_NP Okt]]</f>
        <v>53653923.299999997</v>
      </c>
      <c r="CI133" s="5">
        <f>Target_CC[[#This Row],[Est_Sust_NP Nov]]</f>
        <v>53653923.299999997</v>
      </c>
      <c r="CJ133" s="5">
        <f>SUM(Target_CC[[#This Row],[Est_Sust_NP Jan]:[Est_Sust_NP Des]])</f>
        <v>652318751.69999993</v>
      </c>
      <c r="CK133" s="5">
        <v>43093859</v>
      </c>
      <c r="CL133" s="5">
        <v>36170495</v>
      </c>
      <c r="CM133" s="5">
        <v>34551508</v>
      </c>
      <c r="CN133" s="5">
        <f>Target_CC[[#This Row],[Est_Sust_POTS Mar]]</f>
        <v>34551508</v>
      </c>
      <c r="CO133" s="5">
        <f>Target_CC[[#This Row],[Est_Sust_POTS Apr]]</f>
        <v>34551508</v>
      </c>
      <c r="CP133" s="5">
        <f>Target_CC[[#This Row],[Est_Sust_POTS Mei]]</f>
        <v>34551508</v>
      </c>
      <c r="CQ133" s="5">
        <f>Target_CC[[#This Row],[Est_Sust_POTS Jun]]</f>
        <v>34551508</v>
      </c>
      <c r="CR133" s="5">
        <f>Target_CC[[#This Row],[Est_Sust_POTS Jul]]</f>
        <v>34551508</v>
      </c>
      <c r="CS133" s="5">
        <f>Target_CC[[#This Row],[Est_Sust_POTS Agu]]</f>
        <v>34551508</v>
      </c>
      <c r="CT133" s="5">
        <f>Target_CC[[#This Row],[Est_Sust_POTS Sep]]</f>
        <v>34551508</v>
      </c>
      <c r="CU133" s="5">
        <f>Target_CC[[#This Row],[Est_Sust_POTS Okt]]</f>
        <v>34551508</v>
      </c>
      <c r="CV133" s="5">
        <f>Target_CC[[#This Row],[Est_Sust_POTS Nov]]</f>
        <v>34551508</v>
      </c>
      <c r="CW133" s="5">
        <f>SUM(Target_CC[[#This Row],[Est_Sust_POTS Jan]:[Est_Sust_POTS Des]])</f>
        <v>424779434</v>
      </c>
      <c r="CX133" s="5"/>
      <c r="CY133" s="5">
        <v>0</v>
      </c>
      <c r="CZ133" s="5">
        <v>0</v>
      </c>
      <c r="DA133" s="5">
        <v>0</v>
      </c>
      <c r="DB133" s="5"/>
      <c r="DC133" s="5"/>
      <c r="DD133" s="5"/>
      <c r="DE133" s="5"/>
      <c r="DF133" s="5"/>
      <c r="DG133" s="5"/>
      <c r="DH133" s="5"/>
      <c r="DI133" s="5"/>
      <c r="DJ133" s="5">
        <f>SUM(Target_CC[[#This Row],[BC_Jan]:[BC_Des]])</f>
        <v>0</v>
      </c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 t="s">
        <v>160</v>
      </c>
    </row>
    <row r="134" spans="2:128" x14ac:dyDescent="0.3">
      <c r="B134">
        <v>76510211</v>
      </c>
      <c r="C134" t="s">
        <v>291</v>
      </c>
      <c r="D134" t="s">
        <v>157</v>
      </c>
      <c r="E134" t="s">
        <v>157</v>
      </c>
      <c r="F134" t="s">
        <v>158</v>
      </c>
      <c r="G134" t="s">
        <v>24</v>
      </c>
      <c r="H134" t="s">
        <v>159</v>
      </c>
      <c r="I134" t="s">
        <v>31</v>
      </c>
      <c r="J134" s="5">
        <v>1015459736</v>
      </c>
      <c r="K134" s="5">
        <v>118539785.9547708</v>
      </c>
      <c r="L134" s="5">
        <v>119803444.01683852</v>
      </c>
      <c r="M134" s="5">
        <v>52325294.813650638</v>
      </c>
      <c r="N134" s="5">
        <v>60895637.423951261</v>
      </c>
      <c r="O134" s="5">
        <v>86948812.658330902</v>
      </c>
      <c r="P134" s="5">
        <v>74179463.641490772</v>
      </c>
      <c r="Q134" s="5">
        <v>88165701.607865617</v>
      </c>
      <c r="R134" s="5">
        <v>30641336.393767901</v>
      </c>
      <c r="S134" s="5">
        <v>93010755.779416218</v>
      </c>
      <c r="T134" s="5">
        <v>45823496.35237103</v>
      </c>
      <c r="U134" s="5">
        <v>33730616.803826675</v>
      </c>
      <c r="V134" s="5">
        <v>47085493.802671902</v>
      </c>
      <c r="W134" s="5">
        <f>SUM(Target_CC[[#This Row],[Target_Sust_Jan]:[Target_Sust_Des]])</f>
        <v>851149839.24895227</v>
      </c>
      <c r="X134" s="5">
        <v>1263679.3501268178</v>
      </c>
      <c r="Y134" s="5">
        <v>4997639.3278170079</v>
      </c>
      <c r="Z134" s="5">
        <v>1902874.4787567854</v>
      </c>
      <c r="AA134" s="5">
        <v>7698895.8868120536</v>
      </c>
      <c r="AB134" s="5">
        <v>9603222.9084670842</v>
      </c>
      <c r="AC134" s="5">
        <v>11237058.457404211</v>
      </c>
      <c r="AD134" s="5">
        <v>14621506.111981779</v>
      </c>
      <c r="AE134" s="5">
        <v>5392247.748956278</v>
      </c>
      <c r="AF134" s="5">
        <v>16994091.533836707</v>
      </c>
      <c r="AG134" s="5">
        <v>5342419.9221935868</v>
      </c>
      <c r="AH134" s="5">
        <v>3933744.1835894436</v>
      </c>
      <c r="AI134" s="5">
        <v>6289614.4775035977</v>
      </c>
      <c r="AJ134" s="5">
        <f>SUM(Target_CC[[#This Row],[Target_Scal_Jan]:[Target_Scal_Des]])</f>
        <v>89276994.387445346</v>
      </c>
      <c r="AK134" s="5">
        <v>119803465.30489762</v>
      </c>
      <c r="AL134" s="5">
        <v>124801083.34465553</v>
      </c>
      <c r="AM134" s="5">
        <v>54228169.292407423</v>
      </c>
      <c r="AN134" s="5">
        <v>68594533.310763314</v>
      </c>
      <c r="AO134" s="5">
        <v>96552035.566797987</v>
      </c>
      <c r="AP134" s="5">
        <v>85416522.098894984</v>
      </c>
      <c r="AQ134" s="5">
        <v>102787207.7198474</v>
      </c>
      <c r="AR134" s="5">
        <v>36033584.142724179</v>
      </c>
      <c r="AS134" s="5">
        <v>110004847.31325293</v>
      </c>
      <c r="AT134" s="5">
        <v>51165916.274564616</v>
      </c>
      <c r="AU134" s="5">
        <v>37664360.987416118</v>
      </c>
      <c r="AV134" s="5">
        <v>53375108.2801755</v>
      </c>
      <c r="AW134" s="5">
        <f>SUM(Target_CC[[#This Row],[Target_Jan]:[Target_Des]])</f>
        <v>940426833.6363976</v>
      </c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>
        <f>SUM(Target_CC[[#This Row],[Target_NGTMA_Jan]:[Target_NGTMA_Des]])</f>
        <v>0</v>
      </c>
      <c r="BK134" s="5">
        <v>71345496</v>
      </c>
      <c r="BL134" s="5">
        <v>69869594</v>
      </c>
      <c r="BM134" s="5">
        <v>68525264</v>
      </c>
      <c r="BN134" s="5">
        <f>Target_CC[[#This Row],[Est_Sust_NP Apr]]+Target_CC[[#This Row],[Est_Sust_POTS Apr]]+Target_CC[[#This Row],[BC_Apr]]</f>
        <v>67979338.150000006</v>
      </c>
      <c r="BO134" s="5">
        <f>Target_CC[[#This Row],[Est_Sust_NP Mei]]+Target_CC[[#This Row],[Est_Sust_POTS Mei]]+Target_CC[[#This Row],[BC_Mei]]</f>
        <v>67979338.150000006</v>
      </c>
      <c r="BP134" s="5">
        <f>Target_CC[[#This Row],[Est_Sust_NP Jun]]+Target_CC[[#This Row],[Est_Sust_POTS Jun]]+Target_CC[[#This Row],[BC_Jun]]</f>
        <v>67979338.150000006</v>
      </c>
      <c r="BQ134" s="5">
        <f>Target_CC[[#This Row],[Est_Sust_NP Jul]]+Target_CC[[#This Row],[Est_Sust_POTS Jul]]+Target_CC[[#This Row],[BC_Jul]]</f>
        <v>67979338.150000006</v>
      </c>
      <c r="BR134" s="5">
        <f>Target_CC[[#This Row],[Est_Sust_NP Agu]]+Target_CC[[#This Row],[Est_Sust_POTS Agu]]+Target_CC[[#This Row],[BC_Agu]]</f>
        <v>67979338.150000006</v>
      </c>
      <c r="BS134" s="5">
        <f>Target_CC[[#This Row],[Est_Sust_NP Sep]]+Target_CC[[#This Row],[Est_Sust_POTS Sep]]+Target_CC[[#This Row],[BC_Sep]]</f>
        <v>67979338.150000006</v>
      </c>
      <c r="BT134" s="5">
        <f>Target_CC[[#This Row],[Est_Sust_NP Okt]]+Target_CC[[#This Row],[Est_Sust_POTS Okt]]+Target_CC[[#This Row],[BC_Okt]]</f>
        <v>67979338.150000006</v>
      </c>
      <c r="BU134" s="5">
        <f>Target_CC[[#This Row],[Est_Sust_NP Nov]]+Target_CC[[#This Row],[Est_Sust_POTS Nov]]+Target_CC[[#This Row],[BC_Nov]]</f>
        <v>67979338.150000006</v>
      </c>
      <c r="BV134" s="5">
        <f>Target_CC[[#This Row],[Est_Sust_NP Des]]+Target_CC[[#This Row],[Est_Sust_POTS Des]]+Target_CC[[#This Row],[BC_Des]]</f>
        <v>67979338.150000006</v>
      </c>
      <c r="BW134" s="5">
        <f>SUM(Target_CC[[#This Row],[Real_Jan]:[Real_Des]])</f>
        <v>821554397.34999979</v>
      </c>
      <c r="BX134" s="5">
        <v>11894000</v>
      </c>
      <c r="BY134" s="5">
        <v>11894000</v>
      </c>
      <c r="BZ134" s="5">
        <v>10918517</v>
      </c>
      <c r="CA134" s="5">
        <f>Target_CC[[#This Row],[Est_Sust_NP Mar]]*95%</f>
        <v>10372591.15</v>
      </c>
      <c r="CB134" s="5">
        <f>Target_CC[[#This Row],[Est_Sust_NP Apr]]</f>
        <v>10372591.15</v>
      </c>
      <c r="CC134" s="5">
        <f>Target_CC[[#This Row],[Est_Sust_NP Mei]]</f>
        <v>10372591.15</v>
      </c>
      <c r="CD134" s="5">
        <f>Target_CC[[#This Row],[Est_Sust_NP Jun]]</f>
        <v>10372591.15</v>
      </c>
      <c r="CE134" s="5">
        <f>Target_CC[[#This Row],[Est_Sust_NP Jul]]</f>
        <v>10372591.15</v>
      </c>
      <c r="CF134" s="5">
        <f>Target_CC[[#This Row],[Est_Sust_NP Agu]]</f>
        <v>10372591.15</v>
      </c>
      <c r="CG134" s="5">
        <f>Target_CC[[#This Row],[Est_Sust_NP Sep]]</f>
        <v>10372591.15</v>
      </c>
      <c r="CH134" s="5">
        <f>Target_CC[[#This Row],[Est_Sust_NP Okt]]</f>
        <v>10372591.15</v>
      </c>
      <c r="CI134" s="5">
        <f>Target_CC[[#This Row],[Est_Sust_NP Nov]]</f>
        <v>10372591.15</v>
      </c>
      <c r="CJ134" s="5">
        <f>SUM(Target_CC[[#This Row],[Est_Sust_NP Jan]:[Est_Sust_NP Des]])</f>
        <v>128059837.35000002</v>
      </c>
      <c r="CK134" s="5">
        <v>59451496</v>
      </c>
      <c r="CL134" s="5">
        <v>57975594</v>
      </c>
      <c r="CM134" s="5">
        <v>57606747</v>
      </c>
      <c r="CN134" s="5">
        <f>Target_CC[[#This Row],[Est_Sust_POTS Mar]]</f>
        <v>57606747</v>
      </c>
      <c r="CO134" s="5">
        <f>Target_CC[[#This Row],[Est_Sust_POTS Apr]]</f>
        <v>57606747</v>
      </c>
      <c r="CP134" s="5">
        <f>Target_CC[[#This Row],[Est_Sust_POTS Mei]]</f>
        <v>57606747</v>
      </c>
      <c r="CQ134" s="5">
        <f>Target_CC[[#This Row],[Est_Sust_POTS Jun]]</f>
        <v>57606747</v>
      </c>
      <c r="CR134" s="5">
        <f>Target_CC[[#This Row],[Est_Sust_POTS Jul]]</f>
        <v>57606747</v>
      </c>
      <c r="CS134" s="5">
        <f>Target_CC[[#This Row],[Est_Sust_POTS Agu]]</f>
        <v>57606747</v>
      </c>
      <c r="CT134" s="5">
        <f>Target_CC[[#This Row],[Est_Sust_POTS Sep]]</f>
        <v>57606747</v>
      </c>
      <c r="CU134" s="5">
        <f>Target_CC[[#This Row],[Est_Sust_POTS Okt]]</f>
        <v>57606747</v>
      </c>
      <c r="CV134" s="5">
        <f>Target_CC[[#This Row],[Est_Sust_POTS Nov]]</f>
        <v>57606747</v>
      </c>
      <c r="CW134" s="5">
        <f>SUM(Target_CC[[#This Row],[Est_Sust_POTS Jan]:[Est_Sust_POTS Des]])</f>
        <v>693494560</v>
      </c>
      <c r="CX134" s="5"/>
      <c r="CY134" s="5">
        <v>0</v>
      </c>
      <c r="CZ134" s="5">
        <v>0</v>
      </c>
      <c r="DA134" s="5">
        <v>0</v>
      </c>
      <c r="DB134" s="5"/>
      <c r="DC134" s="5"/>
      <c r="DD134" s="5"/>
      <c r="DE134" s="5"/>
      <c r="DF134" s="5"/>
      <c r="DG134" s="5"/>
      <c r="DH134" s="5"/>
      <c r="DI134" s="5"/>
      <c r="DJ134" s="5">
        <f>SUM(Target_CC[[#This Row],[BC_Jan]:[BC_Des]])</f>
        <v>0</v>
      </c>
      <c r="DK134" s="5"/>
      <c r="DL134" s="5"/>
      <c r="DM134" s="5"/>
      <c r="DN134" s="5"/>
      <c r="DO134" s="5"/>
      <c r="DP134" s="5"/>
      <c r="DQ134" s="5"/>
      <c r="DR134" s="5"/>
      <c r="DS134" s="5"/>
      <c r="DT134" s="5"/>
      <c r="DU134" s="5"/>
      <c r="DV134" s="5"/>
      <c r="DW134" s="5"/>
      <c r="DX134" s="5" t="s">
        <v>160</v>
      </c>
    </row>
    <row r="135" spans="2:128" x14ac:dyDescent="0.3">
      <c r="B135" s="6">
        <v>3013018</v>
      </c>
      <c r="C135" s="6" t="s">
        <v>292</v>
      </c>
      <c r="D135" s="6"/>
      <c r="E135" s="6" t="s">
        <v>293</v>
      </c>
      <c r="F135" s="6" t="s">
        <v>294</v>
      </c>
      <c r="G135" s="6" t="s">
        <v>19</v>
      </c>
      <c r="H135" s="6" t="s">
        <v>159</v>
      </c>
      <c r="I135" s="6" t="s">
        <v>29</v>
      </c>
      <c r="J135" s="20">
        <v>278006747.31142783</v>
      </c>
      <c r="K135" s="5">
        <v>14137583.045454545</v>
      </c>
      <c r="L135" s="5">
        <v>14881666.363636361</v>
      </c>
      <c r="M135" s="5">
        <v>13393499.727272727</v>
      </c>
      <c r="N135" s="5">
        <v>11905333.09090909</v>
      </c>
      <c r="O135" s="5">
        <v>12649416.409090908</v>
      </c>
      <c r="P135" s="5">
        <v>13393499.727272727</v>
      </c>
      <c r="Q135" s="5">
        <v>17113916.318181816</v>
      </c>
      <c r="R135" s="5">
        <v>15625749.681818184</v>
      </c>
      <c r="S135" s="5">
        <v>15625749.681818184</v>
      </c>
      <c r="T135" s="5">
        <v>17113916.318181816</v>
      </c>
      <c r="U135" s="5">
        <v>14881666.363636361</v>
      </c>
      <c r="V135" s="5">
        <v>15625749.681818184</v>
      </c>
      <c r="W135" s="5">
        <v>176347746.40909091</v>
      </c>
      <c r="X135" s="5">
        <v>544556.98148362164</v>
      </c>
      <c r="Y135" s="5">
        <v>1040431.9727595521</v>
      </c>
      <c r="Z135" s="5">
        <v>1144475.1700355071</v>
      </c>
      <c r="AA135" s="5">
        <v>1113840.2286153648</v>
      </c>
      <c r="AB135" s="5">
        <v>1788570.3671035182</v>
      </c>
      <c r="AC135" s="5">
        <v>1609713.3303931665</v>
      </c>
      <c r="AD135" s="5">
        <v>909189.93661095505</v>
      </c>
      <c r="AE135" s="5">
        <v>2000217.8605441011</v>
      </c>
      <c r="AF135" s="5">
        <v>1666848.217120084</v>
      </c>
      <c r="AG135" s="5">
        <v>2000217.8605441011</v>
      </c>
      <c r="AH135" s="5">
        <v>2166902.68225611</v>
      </c>
      <c r="AI135" s="5">
        <v>2166902.68225611</v>
      </c>
      <c r="AJ135" s="5">
        <v>18151867.289722189</v>
      </c>
      <c r="AK135" s="5">
        <v>14682140.026938166</v>
      </c>
      <c r="AL135" s="5">
        <v>15922098.336395914</v>
      </c>
      <c r="AM135" s="5">
        <v>14537974.897308234</v>
      </c>
      <c r="AN135" s="5">
        <v>13019173.319524454</v>
      </c>
      <c r="AO135" s="5">
        <v>14437986.776194427</v>
      </c>
      <c r="AP135" s="5">
        <v>15003213.057665894</v>
      </c>
      <c r="AQ135" s="5">
        <v>18023106.254792772</v>
      </c>
      <c r="AR135" s="5">
        <v>17625967.542362284</v>
      </c>
      <c r="AS135" s="5">
        <v>17292597.898938268</v>
      </c>
      <c r="AT135" s="5">
        <v>19114134.178725917</v>
      </c>
      <c r="AU135" s="5">
        <v>17048569.04589247</v>
      </c>
      <c r="AV135" s="5">
        <v>17792652.364074294</v>
      </c>
      <c r="AW135" s="5">
        <f>SUM(Target_CC[[#This Row],[Target_Jan]:[Target_Des]])</f>
        <v>194499613.69881311</v>
      </c>
      <c r="AX135" s="5">
        <v>0</v>
      </c>
      <c r="AY135" s="5">
        <v>0</v>
      </c>
      <c r="AZ135" s="5">
        <v>0</v>
      </c>
      <c r="BA135" s="5">
        <v>0</v>
      </c>
      <c r="BB135" s="5">
        <v>0</v>
      </c>
      <c r="BC135" s="5">
        <v>0</v>
      </c>
      <c r="BD135" s="5">
        <v>0</v>
      </c>
      <c r="BE135" s="5">
        <v>0</v>
      </c>
      <c r="BF135" s="5">
        <v>0</v>
      </c>
      <c r="BG135" s="5">
        <v>0</v>
      </c>
      <c r="BH135" s="5">
        <v>0</v>
      </c>
      <c r="BI135" s="5">
        <v>0</v>
      </c>
      <c r="BJ135" s="5">
        <f>SUM(Target_CC[[#This Row],[Target_NGTMA_Jan]:[Target_NGTMA_Des]])</f>
        <v>0</v>
      </c>
      <c r="BK135" s="5">
        <v>13968794</v>
      </c>
      <c r="BL135" s="5">
        <v>13434016</v>
      </c>
      <c r="BM135" s="5">
        <v>13381134</v>
      </c>
      <c r="BN135" s="5">
        <f>Target_CC[[#This Row],[Est_Sust_NP Apr]]+Target_CC[[#This Row],[Est_Sust_POTS Apr]]+Target_CC[[#This Row],[BC_Apr]]</f>
        <v>0</v>
      </c>
      <c r="BO135" s="5">
        <f>Target_CC[[#This Row],[Est_Sust_NP Mei]]+Target_CC[[#This Row],[Est_Sust_POTS Mei]]+Target_CC[[#This Row],[BC_Mei]]</f>
        <v>0</v>
      </c>
      <c r="BP135" s="5">
        <f>Target_CC[[#This Row],[Est_Sust_NP Jun]]+Target_CC[[#This Row],[Est_Sust_POTS Jun]]+Target_CC[[#This Row],[BC_Jun]]</f>
        <v>0</v>
      </c>
      <c r="BQ135" s="5">
        <f>Target_CC[[#This Row],[Est_Sust_NP Jul]]+Target_CC[[#This Row],[Est_Sust_POTS Jul]]+Target_CC[[#This Row],[BC_Jul]]</f>
        <v>0</v>
      </c>
      <c r="BR135" s="5">
        <f>Target_CC[[#This Row],[Est_Sust_NP Agu]]+Target_CC[[#This Row],[Est_Sust_POTS Agu]]+Target_CC[[#This Row],[BC_Agu]]</f>
        <v>0</v>
      </c>
      <c r="BS135" s="5">
        <f>Target_CC[[#This Row],[Est_Sust_NP Sep]]+Target_CC[[#This Row],[Est_Sust_POTS Sep]]+Target_CC[[#This Row],[BC_Sep]]</f>
        <v>0</v>
      </c>
      <c r="BT135" s="5">
        <f>Target_CC[[#This Row],[Est_Sust_NP Okt]]+Target_CC[[#This Row],[Est_Sust_POTS Okt]]+Target_CC[[#This Row],[BC_Okt]]</f>
        <v>0</v>
      </c>
      <c r="BU135" s="5">
        <f>Target_CC[[#This Row],[Est_Sust_NP Nov]]+Target_CC[[#This Row],[Est_Sust_POTS Nov]]+Target_CC[[#This Row],[BC_Nov]]</f>
        <v>0</v>
      </c>
      <c r="BV135" s="5">
        <f>Target_CC[[#This Row],[Est_Sust_NP Des]]+Target_CC[[#This Row],[Est_Sust_POTS Des]]+Target_CC[[#This Row],[BC_Des]]</f>
        <v>0</v>
      </c>
      <c r="BW135" s="5">
        <f>SUM(Target_CC[[#This Row],[Real_Jan]:[Real_Des]])</f>
        <v>40783944</v>
      </c>
      <c r="BX135" s="5">
        <v>0</v>
      </c>
      <c r="BY135" s="5">
        <v>0</v>
      </c>
      <c r="BZ135" s="5">
        <v>0</v>
      </c>
      <c r="CA135" s="5">
        <f>Target_CC[[#This Row],[Est_Sust_NP Mar]]*95%</f>
        <v>0</v>
      </c>
      <c r="CB135" s="5">
        <f>Target_CC[[#This Row],[Est_Sust_NP Apr]]</f>
        <v>0</v>
      </c>
      <c r="CC135" s="5">
        <f>Target_CC[[#This Row],[Est_Sust_NP Mei]]</f>
        <v>0</v>
      </c>
      <c r="CD135" s="5">
        <f>Target_CC[[#This Row],[Est_Sust_NP Jun]]</f>
        <v>0</v>
      </c>
      <c r="CE135" s="5">
        <f>Target_CC[[#This Row],[Est_Sust_NP Jul]]</f>
        <v>0</v>
      </c>
      <c r="CF135" s="5">
        <f>Target_CC[[#This Row],[Est_Sust_NP Agu]]</f>
        <v>0</v>
      </c>
      <c r="CG135" s="5">
        <f>Target_CC[[#This Row],[Est_Sust_NP Sep]]</f>
        <v>0</v>
      </c>
      <c r="CH135" s="5">
        <f>Target_CC[[#This Row],[Est_Sust_NP Okt]]</f>
        <v>0</v>
      </c>
      <c r="CI135" s="5">
        <f>Target_CC[[#This Row],[Est_Sust_NP Nov]]</f>
        <v>0</v>
      </c>
      <c r="CJ135" s="5">
        <f>SUM(Target_CC[[#This Row],[Est_Sust_NP Jan]:[Est_Sust_NP Des]])</f>
        <v>0</v>
      </c>
      <c r="CK135" s="5">
        <v>0</v>
      </c>
      <c r="CL135" s="5">
        <v>0</v>
      </c>
      <c r="CM135" s="5">
        <v>0</v>
      </c>
      <c r="CN135" s="5">
        <f>Target_CC[[#This Row],[Est_Sust_POTS Mar]]</f>
        <v>0</v>
      </c>
      <c r="CO135" s="5">
        <f>Target_CC[[#This Row],[Est_Sust_POTS Apr]]</f>
        <v>0</v>
      </c>
      <c r="CP135" s="5">
        <f>Target_CC[[#This Row],[Est_Sust_POTS Mei]]</f>
        <v>0</v>
      </c>
      <c r="CQ135" s="5">
        <f>Target_CC[[#This Row],[Est_Sust_POTS Jun]]</f>
        <v>0</v>
      </c>
      <c r="CR135" s="5">
        <f>Target_CC[[#This Row],[Est_Sust_POTS Jul]]</f>
        <v>0</v>
      </c>
      <c r="CS135" s="5">
        <f>Target_CC[[#This Row],[Est_Sust_POTS Agu]]</f>
        <v>0</v>
      </c>
      <c r="CT135" s="5">
        <f>Target_CC[[#This Row],[Est_Sust_POTS Sep]]</f>
        <v>0</v>
      </c>
      <c r="CU135" s="5">
        <f>Target_CC[[#This Row],[Est_Sust_POTS Okt]]</f>
        <v>0</v>
      </c>
      <c r="CV135" s="5">
        <f>Target_CC[[#This Row],[Est_Sust_POTS Nov]]</f>
        <v>0</v>
      </c>
      <c r="CW135" s="5">
        <f>SUM(Target_CC[[#This Row],[Est_Sust_POTS Jan]:[Est_Sust_POTS Des]])</f>
        <v>0</v>
      </c>
      <c r="CX135" s="5"/>
      <c r="CY135" s="5">
        <v>0</v>
      </c>
      <c r="CZ135" s="5">
        <v>0</v>
      </c>
      <c r="DA135" s="5">
        <v>0</v>
      </c>
      <c r="DB135" s="5"/>
      <c r="DC135" s="5"/>
      <c r="DD135" s="5"/>
      <c r="DE135" s="5"/>
      <c r="DF135" s="5"/>
      <c r="DG135" s="5"/>
      <c r="DH135" s="5"/>
      <c r="DI135" s="5"/>
      <c r="DJ135" s="5">
        <f>SUM(Target_CC[[#This Row],[BC_Jan]:[BC_Des]])</f>
        <v>0</v>
      </c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 t="s">
        <v>160</v>
      </c>
    </row>
    <row r="136" spans="2:128" x14ac:dyDescent="0.3">
      <c r="B136" s="6">
        <v>4602780</v>
      </c>
      <c r="C136" s="6" t="s">
        <v>295</v>
      </c>
      <c r="D136" s="6"/>
      <c r="E136" s="6"/>
      <c r="F136" s="6" t="s">
        <v>296</v>
      </c>
      <c r="G136" s="6" t="s">
        <v>26</v>
      </c>
      <c r="H136" s="6" t="s">
        <v>159</v>
      </c>
      <c r="I136" s="6" t="s">
        <v>29</v>
      </c>
      <c r="J136" s="20">
        <v>320058624.48338711</v>
      </c>
      <c r="K136" s="5">
        <v>10344380</v>
      </c>
      <c r="L136" s="5">
        <v>9911156</v>
      </c>
      <c r="M136" s="5">
        <v>9994300</v>
      </c>
      <c r="N136" s="5">
        <v>9911156</v>
      </c>
      <c r="O136" s="5">
        <v>9661724</v>
      </c>
      <c r="P136" s="5">
        <v>9412292</v>
      </c>
      <c r="Q136" s="5">
        <v>9828012</v>
      </c>
      <c r="R136" s="5">
        <v>10160588</v>
      </c>
      <c r="S136" s="5">
        <v>10077444</v>
      </c>
      <c r="T136" s="5">
        <v>10077444</v>
      </c>
      <c r="U136" s="5">
        <v>10160588</v>
      </c>
      <c r="V136" s="5">
        <v>9994300</v>
      </c>
      <c r="W136" s="5">
        <v>119533384</v>
      </c>
      <c r="X136" s="5">
        <v>0</v>
      </c>
      <c r="Y136" s="5">
        <v>8290310.6918188538</v>
      </c>
      <c r="Z136" s="5">
        <v>8204750.7624151604</v>
      </c>
      <c r="AA136" s="5">
        <v>6449842.3611770747</v>
      </c>
      <c r="AB136" s="5">
        <v>7034779.964659526</v>
      </c>
      <c r="AC136" s="5">
        <v>6858642.4782593232</v>
      </c>
      <c r="AD136" s="5">
        <v>8524388.7274190877</v>
      </c>
      <c r="AE136" s="5">
        <v>7179229.6670561284</v>
      </c>
      <c r="AF136" s="5">
        <v>8587324.9657977819</v>
      </c>
      <c r="AG136" s="5">
        <v>8648646.1046034843</v>
      </c>
      <c r="AH136" s="5">
        <v>7343523.5853233635</v>
      </c>
      <c r="AI136" s="5">
        <v>7477073.4417099226</v>
      </c>
      <c r="AJ136" s="5">
        <v>84598512.750239715</v>
      </c>
      <c r="AK136" s="5">
        <v>10344380</v>
      </c>
      <c r="AL136" s="5">
        <v>18201466.691818856</v>
      </c>
      <c r="AM136" s="5">
        <v>18199050.762415159</v>
      </c>
      <c r="AN136" s="5">
        <v>16360998.361177076</v>
      </c>
      <c r="AO136" s="5">
        <v>16696503.964659527</v>
      </c>
      <c r="AP136" s="5">
        <v>16270934.478259323</v>
      </c>
      <c r="AQ136" s="5">
        <v>18352400.727419086</v>
      </c>
      <c r="AR136" s="5">
        <v>17339817.667056128</v>
      </c>
      <c r="AS136" s="5">
        <v>18664768.965797782</v>
      </c>
      <c r="AT136" s="5">
        <v>18726090.104603484</v>
      </c>
      <c r="AU136" s="5">
        <v>17504111.585323364</v>
      </c>
      <c r="AV136" s="5">
        <v>17471373.441709921</v>
      </c>
      <c r="AW136" s="5">
        <f>SUM(Target_CC[[#This Row],[Target_Jan]:[Target_Des]])</f>
        <v>204131896.75023967</v>
      </c>
      <c r="AX136" s="5">
        <v>0</v>
      </c>
      <c r="AY136" s="5">
        <v>0</v>
      </c>
      <c r="AZ136" s="5">
        <v>0</v>
      </c>
      <c r="BA136" s="5">
        <v>0</v>
      </c>
      <c r="BB136" s="5">
        <v>0</v>
      </c>
      <c r="BC136" s="5">
        <v>0</v>
      </c>
      <c r="BD136" s="5">
        <v>0</v>
      </c>
      <c r="BE136" s="5">
        <v>0</v>
      </c>
      <c r="BF136" s="5">
        <v>0</v>
      </c>
      <c r="BG136" s="5">
        <v>0</v>
      </c>
      <c r="BH136" s="5">
        <v>0</v>
      </c>
      <c r="BI136" s="5">
        <v>0</v>
      </c>
      <c r="BJ136" s="5">
        <f>SUM(Target_CC[[#This Row],[Target_NGTMA_Jan]:[Target_NGTMA_Des]])</f>
        <v>0</v>
      </c>
      <c r="BK136" s="5">
        <v>8457000</v>
      </c>
      <c r="BL136" s="5">
        <v>8446000</v>
      </c>
      <c r="BM136" s="5">
        <v>8835000</v>
      </c>
      <c r="BN136" s="5">
        <f>Target_CC[[#This Row],[Est_Sust_NP Apr]]+Target_CC[[#This Row],[Est_Sust_POTS Apr]]+Target_CC[[#This Row],[BC_Apr]]</f>
        <v>0</v>
      </c>
      <c r="BO136" s="5">
        <f>Target_CC[[#This Row],[Est_Sust_NP Mei]]+Target_CC[[#This Row],[Est_Sust_POTS Mei]]+Target_CC[[#This Row],[BC_Mei]]</f>
        <v>0</v>
      </c>
      <c r="BP136" s="5">
        <f>Target_CC[[#This Row],[Est_Sust_NP Jun]]+Target_CC[[#This Row],[Est_Sust_POTS Jun]]+Target_CC[[#This Row],[BC_Jun]]</f>
        <v>0</v>
      </c>
      <c r="BQ136" s="5">
        <f>Target_CC[[#This Row],[Est_Sust_NP Jul]]+Target_CC[[#This Row],[Est_Sust_POTS Jul]]+Target_CC[[#This Row],[BC_Jul]]</f>
        <v>0</v>
      </c>
      <c r="BR136" s="5">
        <f>Target_CC[[#This Row],[Est_Sust_NP Agu]]+Target_CC[[#This Row],[Est_Sust_POTS Agu]]+Target_CC[[#This Row],[BC_Agu]]</f>
        <v>0</v>
      </c>
      <c r="BS136" s="5">
        <f>Target_CC[[#This Row],[Est_Sust_NP Sep]]+Target_CC[[#This Row],[Est_Sust_POTS Sep]]+Target_CC[[#This Row],[BC_Sep]]</f>
        <v>0</v>
      </c>
      <c r="BT136" s="5">
        <f>Target_CC[[#This Row],[Est_Sust_NP Okt]]+Target_CC[[#This Row],[Est_Sust_POTS Okt]]+Target_CC[[#This Row],[BC_Okt]]</f>
        <v>0</v>
      </c>
      <c r="BU136" s="5">
        <f>Target_CC[[#This Row],[Est_Sust_NP Nov]]+Target_CC[[#This Row],[Est_Sust_POTS Nov]]+Target_CC[[#This Row],[BC_Nov]]</f>
        <v>0</v>
      </c>
      <c r="BV136" s="5">
        <f>Target_CC[[#This Row],[Est_Sust_NP Des]]+Target_CC[[#This Row],[Est_Sust_POTS Des]]+Target_CC[[#This Row],[BC_Des]]</f>
        <v>0</v>
      </c>
      <c r="BW136" s="5">
        <f>SUM(Target_CC[[#This Row],[Real_Jan]:[Real_Des]])</f>
        <v>25738000</v>
      </c>
      <c r="BX136" s="5">
        <v>0</v>
      </c>
      <c r="BY136" s="5">
        <v>0</v>
      </c>
      <c r="BZ136" s="5">
        <v>0</v>
      </c>
      <c r="CA136" s="5">
        <f>Target_CC[[#This Row],[Est_Sust_NP Mar]]*95%</f>
        <v>0</v>
      </c>
      <c r="CB136" s="5">
        <f>Target_CC[[#This Row],[Est_Sust_NP Apr]]</f>
        <v>0</v>
      </c>
      <c r="CC136" s="5">
        <f>Target_CC[[#This Row],[Est_Sust_NP Mei]]</f>
        <v>0</v>
      </c>
      <c r="CD136" s="5">
        <f>Target_CC[[#This Row],[Est_Sust_NP Jun]]</f>
        <v>0</v>
      </c>
      <c r="CE136" s="5">
        <f>Target_CC[[#This Row],[Est_Sust_NP Jul]]</f>
        <v>0</v>
      </c>
      <c r="CF136" s="5">
        <f>Target_CC[[#This Row],[Est_Sust_NP Agu]]</f>
        <v>0</v>
      </c>
      <c r="CG136" s="5">
        <f>Target_CC[[#This Row],[Est_Sust_NP Sep]]</f>
        <v>0</v>
      </c>
      <c r="CH136" s="5">
        <f>Target_CC[[#This Row],[Est_Sust_NP Okt]]</f>
        <v>0</v>
      </c>
      <c r="CI136" s="5">
        <f>Target_CC[[#This Row],[Est_Sust_NP Nov]]</f>
        <v>0</v>
      </c>
      <c r="CJ136" s="5">
        <f>SUM(Target_CC[[#This Row],[Est_Sust_NP Jan]:[Est_Sust_NP Des]])</f>
        <v>0</v>
      </c>
      <c r="CK136" s="5">
        <v>0</v>
      </c>
      <c r="CL136" s="5">
        <v>0</v>
      </c>
      <c r="CM136" s="5">
        <v>0</v>
      </c>
      <c r="CN136" s="5">
        <f>Target_CC[[#This Row],[Est_Sust_POTS Mar]]</f>
        <v>0</v>
      </c>
      <c r="CO136" s="5">
        <f>Target_CC[[#This Row],[Est_Sust_POTS Apr]]</f>
        <v>0</v>
      </c>
      <c r="CP136" s="5">
        <f>Target_CC[[#This Row],[Est_Sust_POTS Mei]]</f>
        <v>0</v>
      </c>
      <c r="CQ136" s="5">
        <f>Target_CC[[#This Row],[Est_Sust_POTS Jun]]</f>
        <v>0</v>
      </c>
      <c r="CR136" s="5">
        <f>Target_CC[[#This Row],[Est_Sust_POTS Jul]]</f>
        <v>0</v>
      </c>
      <c r="CS136" s="5">
        <f>Target_CC[[#This Row],[Est_Sust_POTS Agu]]</f>
        <v>0</v>
      </c>
      <c r="CT136" s="5">
        <f>Target_CC[[#This Row],[Est_Sust_POTS Sep]]</f>
        <v>0</v>
      </c>
      <c r="CU136" s="5">
        <f>Target_CC[[#This Row],[Est_Sust_POTS Okt]]</f>
        <v>0</v>
      </c>
      <c r="CV136" s="5">
        <f>Target_CC[[#This Row],[Est_Sust_POTS Nov]]</f>
        <v>0</v>
      </c>
      <c r="CW136" s="5">
        <f>SUM(Target_CC[[#This Row],[Est_Sust_POTS Jan]:[Est_Sust_POTS Des]])</f>
        <v>0</v>
      </c>
      <c r="CX136" s="5"/>
      <c r="CY136" s="5">
        <v>0</v>
      </c>
      <c r="CZ136" s="5">
        <v>0</v>
      </c>
      <c r="DA136" s="5">
        <v>0</v>
      </c>
      <c r="DB136" s="5"/>
      <c r="DC136" s="5"/>
      <c r="DD136" s="5"/>
      <c r="DE136" s="5"/>
      <c r="DF136" s="5"/>
      <c r="DG136" s="5"/>
      <c r="DH136" s="5"/>
      <c r="DI136" s="5"/>
      <c r="DJ136" s="5">
        <f>SUM(Target_CC[[#This Row],[BC_Jan]:[BC_Des]])</f>
        <v>0</v>
      </c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 t="s">
        <v>160</v>
      </c>
    </row>
    <row r="137" spans="2:128" x14ac:dyDescent="0.3">
      <c r="B137">
        <v>19538180</v>
      </c>
      <c r="C137" t="s">
        <v>297</v>
      </c>
      <c r="D137" t="s">
        <v>298</v>
      </c>
      <c r="E137" t="s">
        <v>299</v>
      </c>
      <c r="F137" t="s">
        <v>300</v>
      </c>
      <c r="G137" t="s">
        <v>25</v>
      </c>
      <c r="H137" t="s">
        <v>159</v>
      </c>
      <c r="I137" t="s">
        <v>29</v>
      </c>
      <c r="J137" s="5">
        <v>23174687.887916531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1818835.7038306489</v>
      </c>
      <c r="Y137" s="5">
        <v>1850602.2589940848</v>
      </c>
      <c r="Z137" s="5">
        <v>1978524.2284100929</v>
      </c>
      <c r="AA137" s="5">
        <v>1859122.2062664656</v>
      </c>
      <c r="AB137" s="5">
        <v>1953352.7794865922</v>
      </c>
      <c r="AC137" s="5">
        <v>1927294.8320527535</v>
      </c>
      <c r="AD137" s="5">
        <v>2019490.5013394954</v>
      </c>
      <c r="AE137" s="5">
        <v>2039618.5545281942</v>
      </c>
      <c r="AF137" s="5">
        <v>2013511.488964149</v>
      </c>
      <c r="AG137" s="5">
        <v>2054020.1807906269</v>
      </c>
      <c r="AH137" s="5">
        <v>2039033.4604166884</v>
      </c>
      <c r="AI137" s="5">
        <v>1923866.5094657068</v>
      </c>
      <c r="AJ137" s="5">
        <v>23477272.704545498</v>
      </c>
      <c r="AK137" s="5">
        <v>1818835.7038306489</v>
      </c>
      <c r="AL137" s="5">
        <v>1850602.2589940848</v>
      </c>
      <c r="AM137" s="5">
        <v>1978524.2284100929</v>
      </c>
      <c r="AN137" s="5">
        <v>1859122.2062664656</v>
      </c>
      <c r="AO137" s="5">
        <v>1953352.7794865922</v>
      </c>
      <c r="AP137" s="5">
        <v>1927294.8320527535</v>
      </c>
      <c r="AQ137" s="5">
        <v>2019490.5013394954</v>
      </c>
      <c r="AR137" s="5">
        <v>2039618.5545281942</v>
      </c>
      <c r="AS137" s="5">
        <v>2013511.488964149</v>
      </c>
      <c r="AT137" s="5">
        <v>2054020.1807906269</v>
      </c>
      <c r="AU137" s="5">
        <v>2039033.4604166884</v>
      </c>
      <c r="AV137" s="5">
        <v>1923866.5094657068</v>
      </c>
      <c r="AW137" s="5">
        <f>SUM(Target_CC[[#This Row],[Target_Jan]:[Target_Des]])</f>
        <v>23477272.704545498</v>
      </c>
      <c r="AX137" s="5">
        <v>4941582.2328302255</v>
      </c>
      <c r="AY137" s="5">
        <v>5142088.3207596643</v>
      </c>
      <c r="AZ137" s="5">
        <v>5200167.6767443335</v>
      </c>
      <c r="BA137" s="5">
        <v>5041400.8835760169</v>
      </c>
      <c r="BB137" s="5">
        <v>5300908.0587014994</v>
      </c>
      <c r="BC137" s="5">
        <v>5267931.7796293944</v>
      </c>
      <c r="BD137" s="5">
        <v>5440025.0052966522</v>
      </c>
      <c r="BE137" s="5">
        <v>5516503.1293899361</v>
      </c>
      <c r="BF137" s="5">
        <v>5430748.8535660813</v>
      </c>
      <c r="BG137" s="5">
        <v>5523072.6990475263</v>
      </c>
      <c r="BH137" s="5">
        <v>5624891.6984470263</v>
      </c>
      <c r="BI137" s="5">
        <v>5484201.4723760169</v>
      </c>
      <c r="BJ137" s="5">
        <f>SUM(Target_CC[[#This Row],[Target_NGTMA_Jan]:[Target_NGTMA_Des]])</f>
        <v>63913521.810364373</v>
      </c>
      <c r="BK137" s="5">
        <v>0</v>
      </c>
      <c r="BL137" s="5">
        <v>0</v>
      </c>
      <c r="BM137" s="5">
        <v>0</v>
      </c>
      <c r="BN137" s="5">
        <f>Target_CC[[#This Row],[Est_Sust_NP Apr]]+Target_CC[[#This Row],[Est_Sust_POTS Apr]]+Target_CC[[#This Row],[BC_Apr]]</f>
        <v>0</v>
      </c>
      <c r="BO137" s="5">
        <f>Target_CC[[#This Row],[Est_Sust_NP Mei]]+Target_CC[[#This Row],[Est_Sust_POTS Mei]]+Target_CC[[#This Row],[BC_Mei]]</f>
        <v>0</v>
      </c>
      <c r="BP137" s="5">
        <f>Target_CC[[#This Row],[Est_Sust_NP Jun]]+Target_CC[[#This Row],[Est_Sust_POTS Jun]]+Target_CC[[#This Row],[BC_Jun]]</f>
        <v>0</v>
      </c>
      <c r="BQ137" s="5">
        <f>Target_CC[[#This Row],[Est_Sust_NP Jul]]+Target_CC[[#This Row],[Est_Sust_POTS Jul]]+Target_CC[[#This Row],[BC_Jul]]</f>
        <v>0</v>
      </c>
      <c r="BR137" s="5">
        <f>Target_CC[[#This Row],[Est_Sust_NP Agu]]+Target_CC[[#This Row],[Est_Sust_POTS Agu]]+Target_CC[[#This Row],[BC_Agu]]</f>
        <v>0</v>
      </c>
      <c r="BS137" s="5">
        <f>Target_CC[[#This Row],[Est_Sust_NP Sep]]+Target_CC[[#This Row],[Est_Sust_POTS Sep]]+Target_CC[[#This Row],[BC_Sep]]</f>
        <v>0</v>
      </c>
      <c r="BT137" s="5">
        <f>Target_CC[[#This Row],[Est_Sust_NP Okt]]+Target_CC[[#This Row],[Est_Sust_POTS Okt]]+Target_CC[[#This Row],[BC_Okt]]</f>
        <v>0</v>
      </c>
      <c r="BU137" s="5">
        <f>Target_CC[[#This Row],[Est_Sust_NP Nov]]+Target_CC[[#This Row],[Est_Sust_POTS Nov]]+Target_CC[[#This Row],[BC_Nov]]</f>
        <v>0</v>
      </c>
      <c r="BV137" s="5">
        <f>Target_CC[[#This Row],[Est_Sust_NP Des]]+Target_CC[[#This Row],[Est_Sust_POTS Des]]+Target_CC[[#This Row],[BC_Des]]</f>
        <v>0</v>
      </c>
      <c r="BW137" s="5">
        <f>SUM(Target_CC[[#This Row],[Real_Jan]:[Real_Des]])</f>
        <v>0</v>
      </c>
      <c r="BX137" s="5">
        <v>0</v>
      </c>
      <c r="BY137" s="5">
        <v>0</v>
      </c>
      <c r="BZ137" s="5">
        <v>0</v>
      </c>
      <c r="CA137" s="5">
        <f>Target_CC[[#This Row],[Est_Sust_NP Mar]]*95%</f>
        <v>0</v>
      </c>
      <c r="CB137" s="5">
        <f>Target_CC[[#This Row],[Est_Sust_NP Apr]]</f>
        <v>0</v>
      </c>
      <c r="CC137" s="5">
        <f>Target_CC[[#This Row],[Est_Sust_NP Mei]]</f>
        <v>0</v>
      </c>
      <c r="CD137" s="5">
        <f>Target_CC[[#This Row],[Est_Sust_NP Jun]]</f>
        <v>0</v>
      </c>
      <c r="CE137" s="5">
        <f>Target_CC[[#This Row],[Est_Sust_NP Jul]]</f>
        <v>0</v>
      </c>
      <c r="CF137" s="5">
        <f>Target_CC[[#This Row],[Est_Sust_NP Agu]]</f>
        <v>0</v>
      </c>
      <c r="CG137" s="5">
        <f>Target_CC[[#This Row],[Est_Sust_NP Sep]]</f>
        <v>0</v>
      </c>
      <c r="CH137" s="5">
        <f>Target_CC[[#This Row],[Est_Sust_NP Okt]]</f>
        <v>0</v>
      </c>
      <c r="CI137" s="5">
        <f>Target_CC[[#This Row],[Est_Sust_NP Nov]]</f>
        <v>0</v>
      </c>
      <c r="CJ137" s="5">
        <f>SUM(Target_CC[[#This Row],[Est_Sust_NP Jan]:[Est_Sust_NP Des]])</f>
        <v>0</v>
      </c>
      <c r="CK137" s="5">
        <v>0</v>
      </c>
      <c r="CL137" s="5">
        <v>0</v>
      </c>
      <c r="CM137" s="5">
        <v>0</v>
      </c>
      <c r="CN137" s="5">
        <f>Target_CC[[#This Row],[Est_Sust_POTS Mar]]</f>
        <v>0</v>
      </c>
      <c r="CO137" s="5">
        <f>Target_CC[[#This Row],[Est_Sust_POTS Apr]]</f>
        <v>0</v>
      </c>
      <c r="CP137" s="5">
        <f>Target_CC[[#This Row],[Est_Sust_POTS Mei]]</f>
        <v>0</v>
      </c>
      <c r="CQ137" s="5">
        <f>Target_CC[[#This Row],[Est_Sust_POTS Jun]]</f>
        <v>0</v>
      </c>
      <c r="CR137" s="5">
        <f>Target_CC[[#This Row],[Est_Sust_POTS Jul]]</f>
        <v>0</v>
      </c>
      <c r="CS137" s="5">
        <f>Target_CC[[#This Row],[Est_Sust_POTS Agu]]</f>
        <v>0</v>
      </c>
      <c r="CT137" s="5">
        <f>Target_CC[[#This Row],[Est_Sust_POTS Sep]]</f>
        <v>0</v>
      </c>
      <c r="CU137" s="5">
        <f>Target_CC[[#This Row],[Est_Sust_POTS Okt]]</f>
        <v>0</v>
      </c>
      <c r="CV137" s="5">
        <f>Target_CC[[#This Row],[Est_Sust_POTS Nov]]</f>
        <v>0</v>
      </c>
      <c r="CW137" s="5">
        <f>SUM(Target_CC[[#This Row],[Est_Sust_POTS Jan]:[Est_Sust_POTS Des]])</f>
        <v>0</v>
      </c>
      <c r="CX137" s="5"/>
      <c r="CY137" s="5">
        <v>0</v>
      </c>
      <c r="CZ137" s="5">
        <v>0</v>
      </c>
      <c r="DA137" s="5">
        <v>0</v>
      </c>
      <c r="DB137" s="5"/>
      <c r="DC137" s="5"/>
      <c r="DD137" s="5"/>
      <c r="DE137" s="5"/>
      <c r="DF137" s="5"/>
      <c r="DG137" s="5"/>
      <c r="DH137" s="5"/>
      <c r="DI137" s="5"/>
      <c r="DJ137" s="5">
        <f>SUM(Target_CC[[#This Row],[BC_Jan]:[BC_Des]])</f>
        <v>0</v>
      </c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 t="s">
        <v>160</v>
      </c>
    </row>
    <row r="138" spans="2:128" x14ac:dyDescent="0.3">
      <c r="B138">
        <v>19643309</v>
      </c>
      <c r="C138" t="s">
        <v>301</v>
      </c>
      <c r="D138" t="s">
        <v>302</v>
      </c>
      <c r="E138" t="s">
        <v>293</v>
      </c>
      <c r="F138" t="s">
        <v>296</v>
      </c>
      <c r="G138" t="s">
        <v>26</v>
      </c>
      <c r="H138" t="s">
        <v>159</v>
      </c>
      <c r="I138" t="s">
        <v>29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690859.22431823774</v>
      </c>
      <c r="Z138" s="5">
        <v>683729.23020126333</v>
      </c>
      <c r="AA138" s="5">
        <v>537486.86343142285</v>
      </c>
      <c r="AB138" s="5">
        <v>586231.66372162709</v>
      </c>
      <c r="AC138" s="5">
        <v>571553.53985494352</v>
      </c>
      <c r="AD138" s="5">
        <v>710365.72728492401</v>
      </c>
      <c r="AE138" s="5">
        <v>598269.13892134407</v>
      </c>
      <c r="AF138" s="5">
        <v>715610.41381648171</v>
      </c>
      <c r="AG138" s="5">
        <v>720720.50871695695</v>
      </c>
      <c r="AH138" s="5">
        <v>611960.29877694696</v>
      </c>
      <c r="AI138" s="5">
        <v>623089.45347582689</v>
      </c>
      <c r="AJ138" s="5">
        <v>7049876.062519975</v>
      </c>
      <c r="AK138" s="5">
        <v>0</v>
      </c>
      <c r="AL138" s="5">
        <v>690859.22431823774</v>
      </c>
      <c r="AM138" s="5">
        <v>683729.23020126333</v>
      </c>
      <c r="AN138" s="5">
        <v>537486.86343142285</v>
      </c>
      <c r="AO138" s="5">
        <v>586231.66372162709</v>
      </c>
      <c r="AP138" s="5">
        <v>571553.53985494352</v>
      </c>
      <c r="AQ138" s="5">
        <v>710365.72728492401</v>
      </c>
      <c r="AR138" s="5">
        <v>598269.13892134407</v>
      </c>
      <c r="AS138" s="5">
        <v>715610.41381648171</v>
      </c>
      <c r="AT138" s="5">
        <v>720720.50871695695</v>
      </c>
      <c r="AU138" s="5">
        <v>611960.29877694696</v>
      </c>
      <c r="AV138" s="5">
        <v>623089.45347582689</v>
      </c>
      <c r="AW138" s="5">
        <f>SUM(Target_CC[[#This Row],[Target_Jan]:[Target_Des]])</f>
        <v>7049876.062519975</v>
      </c>
      <c r="AX138" s="5">
        <v>0</v>
      </c>
      <c r="AY138" s="5">
        <v>0</v>
      </c>
      <c r="AZ138" s="5">
        <v>0</v>
      </c>
      <c r="BA138" s="5">
        <v>0</v>
      </c>
      <c r="BB138" s="5">
        <v>0</v>
      </c>
      <c r="BC138" s="5">
        <v>0</v>
      </c>
      <c r="BD138" s="5">
        <v>0</v>
      </c>
      <c r="BE138" s="5">
        <v>0</v>
      </c>
      <c r="BF138" s="5">
        <v>0</v>
      </c>
      <c r="BG138" s="5">
        <v>0</v>
      </c>
      <c r="BH138" s="5">
        <v>0</v>
      </c>
      <c r="BI138" s="5">
        <v>0</v>
      </c>
      <c r="BJ138" s="5">
        <f>SUM(Target_CC[[#This Row],[Target_NGTMA_Jan]:[Target_NGTMA_Des]])</f>
        <v>0</v>
      </c>
      <c r="BK138" s="5">
        <v>0</v>
      </c>
      <c r="BL138" s="5">
        <v>0</v>
      </c>
      <c r="BM138" s="5">
        <v>0</v>
      </c>
      <c r="BN138" s="5">
        <f>Target_CC[[#This Row],[Est_Sust_NP Apr]]+Target_CC[[#This Row],[Est_Sust_POTS Apr]]+Target_CC[[#This Row],[BC_Apr]]</f>
        <v>0</v>
      </c>
      <c r="BO138" s="5">
        <f>Target_CC[[#This Row],[Est_Sust_NP Mei]]+Target_CC[[#This Row],[Est_Sust_POTS Mei]]+Target_CC[[#This Row],[BC_Mei]]</f>
        <v>0</v>
      </c>
      <c r="BP138" s="5">
        <f>Target_CC[[#This Row],[Est_Sust_NP Jun]]+Target_CC[[#This Row],[Est_Sust_POTS Jun]]+Target_CC[[#This Row],[BC_Jun]]</f>
        <v>0</v>
      </c>
      <c r="BQ138" s="5">
        <f>Target_CC[[#This Row],[Est_Sust_NP Jul]]+Target_CC[[#This Row],[Est_Sust_POTS Jul]]+Target_CC[[#This Row],[BC_Jul]]</f>
        <v>0</v>
      </c>
      <c r="BR138" s="5">
        <f>Target_CC[[#This Row],[Est_Sust_NP Agu]]+Target_CC[[#This Row],[Est_Sust_POTS Agu]]+Target_CC[[#This Row],[BC_Agu]]</f>
        <v>0</v>
      </c>
      <c r="BS138" s="5">
        <f>Target_CC[[#This Row],[Est_Sust_NP Sep]]+Target_CC[[#This Row],[Est_Sust_POTS Sep]]+Target_CC[[#This Row],[BC_Sep]]</f>
        <v>0</v>
      </c>
      <c r="BT138" s="5">
        <f>Target_CC[[#This Row],[Est_Sust_NP Okt]]+Target_CC[[#This Row],[Est_Sust_POTS Okt]]+Target_CC[[#This Row],[BC_Okt]]</f>
        <v>0</v>
      </c>
      <c r="BU138" s="5">
        <f>Target_CC[[#This Row],[Est_Sust_NP Nov]]+Target_CC[[#This Row],[Est_Sust_POTS Nov]]+Target_CC[[#This Row],[BC_Nov]]</f>
        <v>0</v>
      </c>
      <c r="BV138" s="5">
        <f>Target_CC[[#This Row],[Est_Sust_NP Des]]+Target_CC[[#This Row],[Est_Sust_POTS Des]]+Target_CC[[#This Row],[BC_Des]]</f>
        <v>0</v>
      </c>
      <c r="BW138" s="5">
        <f>SUM(Target_CC[[#This Row],[Real_Jan]:[Real_Des]])</f>
        <v>0</v>
      </c>
      <c r="BX138" s="5">
        <v>0</v>
      </c>
      <c r="BY138" s="5">
        <v>0</v>
      </c>
      <c r="BZ138" s="5">
        <v>0</v>
      </c>
      <c r="CA138" s="5">
        <f>Target_CC[[#This Row],[Est_Sust_NP Mar]]*95%</f>
        <v>0</v>
      </c>
      <c r="CB138" s="5">
        <f>Target_CC[[#This Row],[Est_Sust_NP Apr]]</f>
        <v>0</v>
      </c>
      <c r="CC138" s="5">
        <f>Target_CC[[#This Row],[Est_Sust_NP Mei]]</f>
        <v>0</v>
      </c>
      <c r="CD138" s="5">
        <f>Target_CC[[#This Row],[Est_Sust_NP Jun]]</f>
        <v>0</v>
      </c>
      <c r="CE138" s="5">
        <f>Target_CC[[#This Row],[Est_Sust_NP Jul]]</f>
        <v>0</v>
      </c>
      <c r="CF138" s="5">
        <f>Target_CC[[#This Row],[Est_Sust_NP Agu]]</f>
        <v>0</v>
      </c>
      <c r="CG138" s="5">
        <f>Target_CC[[#This Row],[Est_Sust_NP Sep]]</f>
        <v>0</v>
      </c>
      <c r="CH138" s="5">
        <f>Target_CC[[#This Row],[Est_Sust_NP Okt]]</f>
        <v>0</v>
      </c>
      <c r="CI138" s="5">
        <f>Target_CC[[#This Row],[Est_Sust_NP Nov]]</f>
        <v>0</v>
      </c>
      <c r="CJ138" s="5">
        <f>SUM(Target_CC[[#This Row],[Est_Sust_NP Jan]:[Est_Sust_NP Des]])</f>
        <v>0</v>
      </c>
      <c r="CK138" s="5">
        <v>0</v>
      </c>
      <c r="CL138" s="5">
        <v>0</v>
      </c>
      <c r="CM138" s="5">
        <v>0</v>
      </c>
      <c r="CN138" s="5">
        <f>Target_CC[[#This Row],[Est_Sust_POTS Mar]]</f>
        <v>0</v>
      </c>
      <c r="CO138" s="5">
        <f>Target_CC[[#This Row],[Est_Sust_POTS Apr]]</f>
        <v>0</v>
      </c>
      <c r="CP138" s="5">
        <f>Target_CC[[#This Row],[Est_Sust_POTS Mei]]</f>
        <v>0</v>
      </c>
      <c r="CQ138" s="5">
        <f>Target_CC[[#This Row],[Est_Sust_POTS Jun]]</f>
        <v>0</v>
      </c>
      <c r="CR138" s="5">
        <f>Target_CC[[#This Row],[Est_Sust_POTS Jul]]</f>
        <v>0</v>
      </c>
      <c r="CS138" s="5">
        <f>Target_CC[[#This Row],[Est_Sust_POTS Agu]]</f>
        <v>0</v>
      </c>
      <c r="CT138" s="5">
        <f>Target_CC[[#This Row],[Est_Sust_POTS Sep]]</f>
        <v>0</v>
      </c>
      <c r="CU138" s="5">
        <f>Target_CC[[#This Row],[Est_Sust_POTS Okt]]</f>
        <v>0</v>
      </c>
      <c r="CV138" s="5">
        <f>Target_CC[[#This Row],[Est_Sust_POTS Nov]]</f>
        <v>0</v>
      </c>
      <c r="CW138" s="5">
        <f>SUM(Target_CC[[#This Row],[Est_Sust_POTS Jan]:[Est_Sust_POTS Des]])</f>
        <v>0</v>
      </c>
      <c r="CX138" s="5"/>
      <c r="CY138" s="5">
        <v>0</v>
      </c>
      <c r="CZ138" s="5">
        <v>0</v>
      </c>
      <c r="DA138" s="5">
        <v>0</v>
      </c>
      <c r="DB138" s="5"/>
      <c r="DC138" s="5"/>
      <c r="DD138" s="5"/>
      <c r="DE138" s="5"/>
      <c r="DF138" s="5"/>
      <c r="DG138" s="5"/>
      <c r="DH138" s="5"/>
      <c r="DI138" s="5"/>
      <c r="DJ138" s="5">
        <f>SUM(Target_CC[[#This Row],[BC_Jan]:[BC_Des]])</f>
        <v>0</v>
      </c>
      <c r="DK138" s="5"/>
      <c r="DL138" s="5"/>
      <c r="DM138" s="5"/>
      <c r="DN138" s="5"/>
      <c r="DO138" s="5"/>
      <c r="DP138" s="5"/>
      <c r="DQ138" s="5"/>
      <c r="DR138" s="5"/>
      <c r="DS138" s="5"/>
      <c r="DT138" s="5"/>
      <c r="DU138" s="5"/>
      <c r="DV138" s="5"/>
      <c r="DW138" s="5"/>
      <c r="DX138" s="5" t="s">
        <v>160</v>
      </c>
    </row>
    <row r="139" spans="2:128" x14ac:dyDescent="0.3">
      <c r="B139">
        <v>19652594</v>
      </c>
      <c r="C139" t="s">
        <v>303</v>
      </c>
      <c r="D139" t="s">
        <v>302</v>
      </c>
      <c r="E139" t="s">
        <v>304</v>
      </c>
      <c r="F139" t="s">
        <v>296</v>
      </c>
      <c r="G139" t="s">
        <v>26</v>
      </c>
      <c r="H139" t="s">
        <v>159</v>
      </c>
      <c r="I139" t="s">
        <v>29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690859.22431823774</v>
      </c>
      <c r="Z139" s="5">
        <v>683729.23020126333</v>
      </c>
      <c r="AA139" s="5">
        <v>537486.86343142285</v>
      </c>
      <c r="AB139" s="5">
        <v>586231.66372162709</v>
      </c>
      <c r="AC139" s="5">
        <v>571553.53985494352</v>
      </c>
      <c r="AD139" s="5">
        <v>710365.72728492401</v>
      </c>
      <c r="AE139" s="5">
        <v>598269.13892134407</v>
      </c>
      <c r="AF139" s="5">
        <v>715610.41381648171</v>
      </c>
      <c r="AG139" s="5">
        <v>720720.50871695695</v>
      </c>
      <c r="AH139" s="5">
        <v>611960.29877694696</v>
      </c>
      <c r="AI139" s="5">
        <v>623089.45347582689</v>
      </c>
      <c r="AJ139" s="5">
        <v>7049876.062519975</v>
      </c>
      <c r="AK139" s="5">
        <v>0</v>
      </c>
      <c r="AL139" s="5">
        <v>690859.22431823774</v>
      </c>
      <c r="AM139" s="5">
        <v>683729.23020126333</v>
      </c>
      <c r="AN139" s="5">
        <v>537486.86343142285</v>
      </c>
      <c r="AO139" s="5">
        <v>586231.66372162709</v>
      </c>
      <c r="AP139" s="5">
        <v>571553.53985494352</v>
      </c>
      <c r="AQ139" s="5">
        <v>710365.72728492401</v>
      </c>
      <c r="AR139" s="5">
        <v>598269.13892134407</v>
      </c>
      <c r="AS139" s="5">
        <v>715610.41381648171</v>
      </c>
      <c r="AT139" s="5">
        <v>720720.50871695695</v>
      </c>
      <c r="AU139" s="5">
        <v>611960.29877694696</v>
      </c>
      <c r="AV139" s="5">
        <v>623089.45347582689</v>
      </c>
      <c r="AW139" s="5">
        <f>SUM(Target_CC[[#This Row],[Target_Jan]:[Target_Des]])</f>
        <v>7049876.062519975</v>
      </c>
      <c r="AX139" s="5">
        <v>0</v>
      </c>
      <c r="AY139" s="5">
        <v>0</v>
      </c>
      <c r="AZ139" s="5">
        <v>0</v>
      </c>
      <c r="BA139" s="5">
        <v>0</v>
      </c>
      <c r="BB139" s="5">
        <v>0</v>
      </c>
      <c r="BC139" s="5">
        <v>0</v>
      </c>
      <c r="BD139" s="5">
        <v>0</v>
      </c>
      <c r="BE139" s="5">
        <v>0</v>
      </c>
      <c r="BF139" s="5">
        <v>0</v>
      </c>
      <c r="BG139" s="5">
        <v>0</v>
      </c>
      <c r="BH139" s="5">
        <v>0</v>
      </c>
      <c r="BI139" s="5">
        <v>0</v>
      </c>
      <c r="BJ139" s="5">
        <f>SUM(Target_CC[[#This Row],[Target_NGTMA_Jan]:[Target_NGTMA_Des]])</f>
        <v>0</v>
      </c>
      <c r="BK139" s="5">
        <v>0</v>
      </c>
      <c r="BL139" s="5">
        <v>0</v>
      </c>
      <c r="BM139" s="5">
        <v>0</v>
      </c>
      <c r="BN139" s="5">
        <f>Target_CC[[#This Row],[Est_Sust_NP Apr]]+Target_CC[[#This Row],[Est_Sust_POTS Apr]]+Target_CC[[#This Row],[BC_Apr]]</f>
        <v>0</v>
      </c>
      <c r="BO139" s="5">
        <f>Target_CC[[#This Row],[Est_Sust_NP Mei]]+Target_CC[[#This Row],[Est_Sust_POTS Mei]]+Target_CC[[#This Row],[BC_Mei]]</f>
        <v>0</v>
      </c>
      <c r="BP139" s="5">
        <f>Target_CC[[#This Row],[Est_Sust_NP Jun]]+Target_CC[[#This Row],[Est_Sust_POTS Jun]]+Target_CC[[#This Row],[BC_Jun]]</f>
        <v>0</v>
      </c>
      <c r="BQ139" s="5">
        <f>Target_CC[[#This Row],[Est_Sust_NP Jul]]+Target_CC[[#This Row],[Est_Sust_POTS Jul]]+Target_CC[[#This Row],[BC_Jul]]</f>
        <v>0</v>
      </c>
      <c r="BR139" s="5">
        <f>Target_CC[[#This Row],[Est_Sust_NP Agu]]+Target_CC[[#This Row],[Est_Sust_POTS Agu]]+Target_CC[[#This Row],[BC_Agu]]</f>
        <v>0</v>
      </c>
      <c r="BS139" s="5">
        <f>Target_CC[[#This Row],[Est_Sust_NP Sep]]+Target_CC[[#This Row],[Est_Sust_POTS Sep]]+Target_CC[[#This Row],[BC_Sep]]</f>
        <v>0</v>
      </c>
      <c r="BT139" s="5">
        <f>Target_CC[[#This Row],[Est_Sust_NP Okt]]+Target_CC[[#This Row],[Est_Sust_POTS Okt]]+Target_CC[[#This Row],[BC_Okt]]</f>
        <v>0</v>
      </c>
      <c r="BU139" s="5">
        <f>Target_CC[[#This Row],[Est_Sust_NP Nov]]+Target_CC[[#This Row],[Est_Sust_POTS Nov]]+Target_CC[[#This Row],[BC_Nov]]</f>
        <v>0</v>
      </c>
      <c r="BV139" s="5">
        <f>Target_CC[[#This Row],[Est_Sust_NP Des]]+Target_CC[[#This Row],[Est_Sust_POTS Des]]+Target_CC[[#This Row],[BC_Des]]</f>
        <v>0</v>
      </c>
      <c r="BW139" s="5">
        <f>SUM(Target_CC[[#This Row],[Real_Jan]:[Real_Des]])</f>
        <v>0</v>
      </c>
      <c r="BX139" s="5">
        <v>0</v>
      </c>
      <c r="BY139" s="5">
        <v>0</v>
      </c>
      <c r="BZ139" s="5">
        <v>0</v>
      </c>
      <c r="CA139" s="5">
        <f>Target_CC[[#This Row],[Est_Sust_NP Mar]]*95%</f>
        <v>0</v>
      </c>
      <c r="CB139" s="5">
        <f>Target_CC[[#This Row],[Est_Sust_NP Apr]]</f>
        <v>0</v>
      </c>
      <c r="CC139" s="5">
        <f>Target_CC[[#This Row],[Est_Sust_NP Mei]]</f>
        <v>0</v>
      </c>
      <c r="CD139" s="5">
        <f>Target_CC[[#This Row],[Est_Sust_NP Jun]]</f>
        <v>0</v>
      </c>
      <c r="CE139" s="5">
        <f>Target_CC[[#This Row],[Est_Sust_NP Jul]]</f>
        <v>0</v>
      </c>
      <c r="CF139" s="5">
        <f>Target_CC[[#This Row],[Est_Sust_NP Agu]]</f>
        <v>0</v>
      </c>
      <c r="CG139" s="5">
        <f>Target_CC[[#This Row],[Est_Sust_NP Sep]]</f>
        <v>0</v>
      </c>
      <c r="CH139" s="5">
        <f>Target_CC[[#This Row],[Est_Sust_NP Okt]]</f>
        <v>0</v>
      </c>
      <c r="CI139" s="5">
        <f>Target_CC[[#This Row],[Est_Sust_NP Nov]]</f>
        <v>0</v>
      </c>
      <c r="CJ139" s="5">
        <f>SUM(Target_CC[[#This Row],[Est_Sust_NP Jan]:[Est_Sust_NP Des]])</f>
        <v>0</v>
      </c>
      <c r="CK139" s="5">
        <v>0</v>
      </c>
      <c r="CL139" s="5">
        <v>0</v>
      </c>
      <c r="CM139" s="5">
        <v>0</v>
      </c>
      <c r="CN139" s="5">
        <f>Target_CC[[#This Row],[Est_Sust_POTS Mar]]</f>
        <v>0</v>
      </c>
      <c r="CO139" s="5">
        <f>Target_CC[[#This Row],[Est_Sust_POTS Apr]]</f>
        <v>0</v>
      </c>
      <c r="CP139" s="5">
        <f>Target_CC[[#This Row],[Est_Sust_POTS Mei]]</f>
        <v>0</v>
      </c>
      <c r="CQ139" s="5">
        <f>Target_CC[[#This Row],[Est_Sust_POTS Jun]]</f>
        <v>0</v>
      </c>
      <c r="CR139" s="5">
        <f>Target_CC[[#This Row],[Est_Sust_POTS Jul]]</f>
        <v>0</v>
      </c>
      <c r="CS139" s="5">
        <f>Target_CC[[#This Row],[Est_Sust_POTS Agu]]</f>
        <v>0</v>
      </c>
      <c r="CT139" s="5">
        <f>Target_CC[[#This Row],[Est_Sust_POTS Sep]]</f>
        <v>0</v>
      </c>
      <c r="CU139" s="5">
        <f>Target_CC[[#This Row],[Est_Sust_POTS Okt]]</f>
        <v>0</v>
      </c>
      <c r="CV139" s="5">
        <f>Target_CC[[#This Row],[Est_Sust_POTS Nov]]</f>
        <v>0</v>
      </c>
      <c r="CW139" s="5">
        <f>SUM(Target_CC[[#This Row],[Est_Sust_POTS Jan]:[Est_Sust_POTS Des]])</f>
        <v>0</v>
      </c>
      <c r="CX139" s="5"/>
      <c r="CY139" s="5">
        <v>0</v>
      </c>
      <c r="CZ139" s="5">
        <v>0</v>
      </c>
      <c r="DA139" s="5">
        <v>0</v>
      </c>
      <c r="DB139" s="5"/>
      <c r="DC139" s="5"/>
      <c r="DD139" s="5"/>
      <c r="DE139" s="5"/>
      <c r="DF139" s="5"/>
      <c r="DG139" s="5"/>
      <c r="DH139" s="5"/>
      <c r="DI139" s="5"/>
      <c r="DJ139" s="5">
        <f>SUM(Target_CC[[#This Row],[BC_Jan]:[BC_Des]])</f>
        <v>0</v>
      </c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 t="s">
        <v>160</v>
      </c>
    </row>
    <row r="140" spans="2:128" x14ac:dyDescent="0.3">
      <c r="B140" s="6">
        <v>19100937</v>
      </c>
      <c r="C140" s="6" t="s">
        <v>305</v>
      </c>
      <c r="D140" s="6" t="s">
        <v>302</v>
      </c>
      <c r="E140" s="6"/>
      <c r="F140" s="6" t="s">
        <v>296</v>
      </c>
      <c r="G140" s="6" t="s">
        <v>26</v>
      </c>
      <c r="H140" s="6" t="s">
        <v>159</v>
      </c>
      <c r="I140" s="6" t="s">
        <v>29</v>
      </c>
      <c r="J140" s="20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690859.22431823774</v>
      </c>
      <c r="Z140" s="5">
        <v>683729.23020126333</v>
      </c>
      <c r="AA140" s="5">
        <v>537486.86343142285</v>
      </c>
      <c r="AB140" s="5">
        <v>586231.66372162709</v>
      </c>
      <c r="AC140" s="5">
        <v>571553.53985494352</v>
      </c>
      <c r="AD140" s="5">
        <v>710365.72728492401</v>
      </c>
      <c r="AE140" s="5">
        <v>598269.13892134407</v>
      </c>
      <c r="AF140" s="5">
        <v>715610.41381648171</v>
      </c>
      <c r="AG140" s="5">
        <v>720720.50871695695</v>
      </c>
      <c r="AH140" s="5">
        <v>611960.29877694696</v>
      </c>
      <c r="AI140" s="5">
        <v>623089.45347582689</v>
      </c>
      <c r="AJ140" s="5">
        <v>7049876.062519975</v>
      </c>
      <c r="AK140" s="5">
        <v>0</v>
      </c>
      <c r="AL140" s="5">
        <v>690859.22431823774</v>
      </c>
      <c r="AM140" s="5">
        <v>683729.23020126333</v>
      </c>
      <c r="AN140" s="5">
        <v>537486.86343142285</v>
      </c>
      <c r="AO140" s="5">
        <v>586231.66372162709</v>
      </c>
      <c r="AP140" s="5">
        <v>571553.53985494352</v>
      </c>
      <c r="AQ140" s="5">
        <v>710365.72728492401</v>
      </c>
      <c r="AR140" s="5">
        <v>598269.13892134407</v>
      </c>
      <c r="AS140" s="5">
        <v>715610.41381648171</v>
      </c>
      <c r="AT140" s="5">
        <v>720720.50871695695</v>
      </c>
      <c r="AU140" s="5">
        <v>611960.29877694696</v>
      </c>
      <c r="AV140" s="5">
        <v>623089.45347582689</v>
      </c>
      <c r="AW140" s="5">
        <f>SUM(Target_CC[[#This Row],[Target_Jan]:[Target_Des]])</f>
        <v>7049876.062519975</v>
      </c>
      <c r="AX140" s="5">
        <v>0</v>
      </c>
      <c r="AY140" s="5">
        <v>0</v>
      </c>
      <c r="AZ140" s="5">
        <v>0</v>
      </c>
      <c r="BA140" s="5">
        <v>0</v>
      </c>
      <c r="BB140" s="5">
        <v>0</v>
      </c>
      <c r="BC140" s="5">
        <v>0</v>
      </c>
      <c r="BD140" s="5">
        <v>0</v>
      </c>
      <c r="BE140" s="5">
        <v>0</v>
      </c>
      <c r="BF140" s="5">
        <v>0</v>
      </c>
      <c r="BG140" s="5">
        <v>0</v>
      </c>
      <c r="BH140" s="5">
        <v>0</v>
      </c>
      <c r="BI140" s="5">
        <v>0</v>
      </c>
      <c r="BJ140" s="5">
        <f>SUM(Target_CC[[#This Row],[Target_NGTMA_Jan]:[Target_NGTMA_Des]])</f>
        <v>0</v>
      </c>
      <c r="BK140" s="5">
        <v>220000</v>
      </c>
      <c r="BL140" s="5">
        <v>220000</v>
      </c>
      <c r="BM140" s="5">
        <v>220000</v>
      </c>
      <c r="BN140" s="5">
        <f>Target_CC[[#This Row],[Est_Sust_NP Apr]]+Target_CC[[#This Row],[Est_Sust_POTS Apr]]+Target_CC[[#This Row],[BC_Apr]]</f>
        <v>0</v>
      </c>
      <c r="BO140" s="5">
        <f>Target_CC[[#This Row],[Est_Sust_NP Mei]]+Target_CC[[#This Row],[Est_Sust_POTS Mei]]+Target_CC[[#This Row],[BC_Mei]]</f>
        <v>0</v>
      </c>
      <c r="BP140" s="5">
        <f>Target_CC[[#This Row],[Est_Sust_NP Jun]]+Target_CC[[#This Row],[Est_Sust_POTS Jun]]+Target_CC[[#This Row],[BC_Jun]]</f>
        <v>0</v>
      </c>
      <c r="BQ140" s="5">
        <f>Target_CC[[#This Row],[Est_Sust_NP Jul]]+Target_CC[[#This Row],[Est_Sust_POTS Jul]]+Target_CC[[#This Row],[BC_Jul]]</f>
        <v>0</v>
      </c>
      <c r="BR140" s="5">
        <f>Target_CC[[#This Row],[Est_Sust_NP Agu]]+Target_CC[[#This Row],[Est_Sust_POTS Agu]]+Target_CC[[#This Row],[BC_Agu]]</f>
        <v>0</v>
      </c>
      <c r="BS140" s="5">
        <f>Target_CC[[#This Row],[Est_Sust_NP Sep]]+Target_CC[[#This Row],[Est_Sust_POTS Sep]]+Target_CC[[#This Row],[BC_Sep]]</f>
        <v>0</v>
      </c>
      <c r="BT140" s="5">
        <f>Target_CC[[#This Row],[Est_Sust_NP Okt]]+Target_CC[[#This Row],[Est_Sust_POTS Okt]]+Target_CC[[#This Row],[BC_Okt]]</f>
        <v>0</v>
      </c>
      <c r="BU140" s="5">
        <f>Target_CC[[#This Row],[Est_Sust_NP Nov]]+Target_CC[[#This Row],[Est_Sust_POTS Nov]]+Target_CC[[#This Row],[BC_Nov]]</f>
        <v>0</v>
      </c>
      <c r="BV140" s="5">
        <f>Target_CC[[#This Row],[Est_Sust_NP Des]]+Target_CC[[#This Row],[Est_Sust_POTS Des]]+Target_CC[[#This Row],[BC_Des]]</f>
        <v>0</v>
      </c>
      <c r="BW140" s="5">
        <f>SUM(Target_CC[[#This Row],[Real_Jan]:[Real_Des]])</f>
        <v>660000</v>
      </c>
      <c r="BX140" s="5">
        <v>0</v>
      </c>
      <c r="BY140" s="5">
        <v>0</v>
      </c>
      <c r="BZ140" s="5">
        <v>0</v>
      </c>
      <c r="CA140" s="5">
        <f>Target_CC[[#This Row],[Est_Sust_NP Mar]]*95%</f>
        <v>0</v>
      </c>
      <c r="CB140" s="5">
        <f>Target_CC[[#This Row],[Est_Sust_NP Apr]]</f>
        <v>0</v>
      </c>
      <c r="CC140" s="5">
        <f>Target_CC[[#This Row],[Est_Sust_NP Mei]]</f>
        <v>0</v>
      </c>
      <c r="CD140" s="5">
        <f>Target_CC[[#This Row],[Est_Sust_NP Jun]]</f>
        <v>0</v>
      </c>
      <c r="CE140" s="5">
        <f>Target_CC[[#This Row],[Est_Sust_NP Jul]]</f>
        <v>0</v>
      </c>
      <c r="CF140" s="5">
        <f>Target_CC[[#This Row],[Est_Sust_NP Agu]]</f>
        <v>0</v>
      </c>
      <c r="CG140" s="5">
        <f>Target_CC[[#This Row],[Est_Sust_NP Sep]]</f>
        <v>0</v>
      </c>
      <c r="CH140" s="5">
        <f>Target_CC[[#This Row],[Est_Sust_NP Okt]]</f>
        <v>0</v>
      </c>
      <c r="CI140" s="5">
        <f>Target_CC[[#This Row],[Est_Sust_NP Nov]]</f>
        <v>0</v>
      </c>
      <c r="CJ140" s="5">
        <f>SUM(Target_CC[[#This Row],[Est_Sust_NP Jan]:[Est_Sust_NP Des]])</f>
        <v>0</v>
      </c>
      <c r="CK140" s="5">
        <v>0</v>
      </c>
      <c r="CL140" s="5">
        <v>0</v>
      </c>
      <c r="CM140" s="5">
        <v>0</v>
      </c>
      <c r="CN140" s="5">
        <f>Target_CC[[#This Row],[Est_Sust_POTS Mar]]</f>
        <v>0</v>
      </c>
      <c r="CO140" s="5">
        <f>Target_CC[[#This Row],[Est_Sust_POTS Apr]]</f>
        <v>0</v>
      </c>
      <c r="CP140" s="5">
        <f>Target_CC[[#This Row],[Est_Sust_POTS Mei]]</f>
        <v>0</v>
      </c>
      <c r="CQ140" s="5">
        <f>Target_CC[[#This Row],[Est_Sust_POTS Jun]]</f>
        <v>0</v>
      </c>
      <c r="CR140" s="5">
        <f>Target_CC[[#This Row],[Est_Sust_POTS Jul]]</f>
        <v>0</v>
      </c>
      <c r="CS140" s="5">
        <f>Target_CC[[#This Row],[Est_Sust_POTS Agu]]</f>
        <v>0</v>
      </c>
      <c r="CT140" s="5">
        <f>Target_CC[[#This Row],[Est_Sust_POTS Sep]]</f>
        <v>0</v>
      </c>
      <c r="CU140" s="5">
        <f>Target_CC[[#This Row],[Est_Sust_POTS Okt]]</f>
        <v>0</v>
      </c>
      <c r="CV140" s="5">
        <f>Target_CC[[#This Row],[Est_Sust_POTS Nov]]</f>
        <v>0</v>
      </c>
      <c r="CW140" s="5">
        <f>SUM(Target_CC[[#This Row],[Est_Sust_POTS Jan]:[Est_Sust_POTS Des]])</f>
        <v>0</v>
      </c>
      <c r="CX140" s="5"/>
      <c r="CY140" s="5">
        <v>0</v>
      </c>
      <c r="CZ140" s="5">
        <v>0</v>
      </c>
      <c r="DA140" s="5">
        <v>0</v>
      </c>
      <c r="DB140" s="5"/>
      <c r="DC140" s="5"/>
      <c r="DD140" s="5"/>
      <c r="DE140" s="5"/>
      <c r="DF140" s="5"/>
      <c r="DG140" s="5"/>
      <c r="DH140" s="5"/>
      <c r="DI140" s="5"/>
      <c r="DJ140" s="5">
        <f>SUM(Target_CC[[#This Row],[BC_Jan]:[BC_Des]])</f>
        <v>0</v>
      </c>
      <c r="DK140" s="5"/>
      <c r="DL140" s="5"/>
      <c r="DM140" s="5"/>
      <c r="DN140" s="5"/>
      <c r="DO140" s="5"/>
      <c r="DP140" s="5"/>
      <c r="DQ140" s="5"/>
      <c r="DR140" s="5"/>
      <c r="DS140" s="5"/>
      <c r="DT140" s="5"/>
      <c r="DU140" s="5"/>
      <c r="DV140" s="5"/>
      <c r="DW140" s="5"/>
      <c r="DX140" s="5" t="s">
        <v>160</v>
      </c>
    </row>
    <row r="141" spans="2:128" x14ac:dyDescent="0.3">
      <c r="B141">
        <v>10091047</v>
      </c>
      <c r="C141" t="s">
        <v>306</v>
      </c>
      <c r="D141" t="s">
        <v>307</v>
      </c>
      <c r="E141" t="s">
        <v>308</v>
      </c>
      <c r="F141" t="s">
        <v>309</v>
      </c>
      <c r="G141" t="s">
        <v>25</v>
      </c>
      <c r="H141" t="s">
        <v>159</v>
      </c>
      <c r="I141" t="s">
        <v>29</v>
      </c>
      <c r="J141" s="5">
        <v>1704815.4201417316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292244.36682015826</v>
      </c>
      <c r="Y141" s="5">
        <v>310786.66001400823</v>
      </c>
      <c r="Z141" s="5">
        <v>408924.95962051454</v>
      </c>
      <c r="AA141" s="5">
        <v>416920.84652771457</v>
      </c>
      <c r="AB141" s="5">
        <v>545325.5214648312</v>
      </c>
      <c r="AC141" s="5">
        <v>509527.10494905798</v>
      </c>
      <c r="AD141" s="5">
        <v>447436.42448227189</v>
      </c>
      <c r="AE141" s="5">
        <v>506144.66350676445</v>
      </c>
      <c r="AF141" s="5">
        <v>439484.56497701543</v>
      </c>
      <c r="AG141" s="5">
        <v>462520.25062679447</v>
      </c>
      <c r="AH141" s="5">
        <v>568273.91259022441</v>
      </c>
      <c r="AI141" s="5">
        <v>674214.80294943717</v>
      </c>
      <c r="AJ141" s="5">
        <v>5581804.0785287917</v>
      </c>
      <c r="AK141" s="5">
        <v>292244.36682015826</v>
      </c>
      <c r="AL141" s="5">
        <v>310786.66001400823</v>
      </c>
      <c r="AM141" s="5">
        <v>408924.95962051454</v>
      </c>
      <c r="AN141" s="5">
        <v>416920.84652771457</v>
      </c>
      <c r="AO141" s="5">
        <v>545325.5214648312</v>
      </c>
      <c r="AP141" s="5">
        <v>509527.10494905798</v>
      </c>
      <c r="AQ141" s="5">
        <v>447436.42448227189</v>
      </c>
      <c r="AR141" s="5">
        <v>506144.66350676445</v>
      </c>
      <c r="AS141" s="5">
        <v>439484.56497701543</v>
      </c>
      <c r="AT141" s="5">
        <v>462520.25062679447</v>
      </c>
      <c r="AU141" s="5">
        <v>568273.91259022441</v>
      </c>
      <c r="AV141" s="5">
        <v>674214.80294943717</v>
      </c>
      <c r="AW141" s="5">
        <f>SUM(Target_CC[[#This Row],[Target_Jan]:[Target_Des]])</f>
        <v>5581804.0785287917</v>
      </c>
      <c r="AX141" s="5">
        <v>0</v>
      </c>
      <c r="AY141" s="5">
        <v>0</v>
      </c>
      <c r="AZ141" s="5">
        <v>0</v>
      </c>
      <c r="BA141" s="5">
        <v>0</v>
      </c>
      <c r="BB141" s="5">
        <v>0</v>
      </c>
      <c r="BC141" s="5">
        <v>0</v>
      </c>
      <c r="BD141" s="5">
        <v>0</v>
      </c>
      <c r="BE141" s="5">
        <v>0</v>
      </c>
      <c r="BF141" s="5">
        <v>0</v>
      </c>
      <c r="BG141" s="5">
        <v>0</v>
      </c>
      <c r="BH141" s="5">
        <v>0</v>
      </c>
      <c r="BI141" s="5">
        <v>0</v>
      </c>
      <c r="BJ141" s="5">
        <f>SUM(Target_CC[[#This Row],[Target_NGTMA_Jan]:[Target_NGTMA_Des]])</f>
        <v>0</v>
      </c>
      <c r="BK141" s="5">
        <v>0</v>
      </c>
      <c r="BL141" s="5">
        <v>0</v>
      </c>
      <c r="BM141" s="5">
        <v>0</v>
      </c>
      <c r="BN141" s="5">
        <f>Target_CC[[#This Row],[Est_Sust_NP Apr]]+Target_CC[[#This Row],[Est_Sust_POTS Apr]]+Target_CC[[#This Row],[BC_Apr]]</f>
        <v>0</v>
      </c>
      <c r="BO141" s="5">
        <f>Target_CC[[#This Row],[Est_Sust_NP Mei]]+Target_CC[[#This Row],[Est_Sust_POTS Mei]]+Target_CC[[#This Row],[BC_Mei]]</f>
        <v>0</v>
      </c>
      <c r="BP141" s="5">
        <f>Target_CC[[#This Row],[Est_Sust_NP Jun]]+Target_CC[[#This Row],[Est_Sust_POTS Jun]]+Target_CC[[#This Row],[BC_Jun]]</f>
        <v>0</v>
      </c>
      <c r="BQ141" s="5">
        <f>Target_CC[[#This Row],[Est_Sust_NP Jul]]+Target_CC[[#This Row],[Est_Sust_POTS Jul]]+Target_CC[[#This Row],[BC_Jul]]</f>
        <v>0</v>
      </c>
      <c r="BR141" s="5">
        <f>Target_CC[[#This Row],[Est_Sust_NP Agu]]+Target_CC[[#This Row],[Est_Sust_POTS Agu]]+Target_CC[[#This Row],[BC_Agu]]</f>
        <v>0</v>
      </c>
      <c r="BS141" s="5">
        <f>Target_CC[[#This Row],[Est_Sust_NP Sep]]+Target_CC[[#This Row],[Est_Sust_POTS Sep]]+Target_CC[[#This Row],[BC_Sep]]</f>
        <v>0</v>
      </c>
      <c r="BT141" s="5">
        <f>Target_CC[[#This Row],[Est_Sust_NP Okt]]+Target_CC[[#This Row],[Est_Sust_POTS Okt]]+Target_CC[[#This Row],[BC_Okt]]</f>
        <v>0</v>
      </c>
      <c r="BU141" s="5">
        <f>Target_CC[[#This Row],[Est_Sust_NP Nov]]+Target_CC[[#This Row],[Est_Sust_POTS Nov]]+Target_CC[[#This Row],[BC_Nov]]</f>
        <v>0</v>
      </c>
      <c r="BV141" s="5">
        <f>Target_CC[[#This Row],[Est_Sust_NP Des]]+Target_CC[[#This Row],[Est_Sust_POTS Des]]+Target_CC[[#This Row],[BC_Des]]</f>
        <v>0</v>
      </c>
      <c r="BW141" s="5">
        <f>SUM(Target_CC[[#This Row],[Real_Jan]:[Real_Des]])</f>
        <v>0</v>
      </c>
      <c r="BX141" s="5">
        <v>0</v>
      </c>
      <c r="BY141" s="5">
        <v>0</v>
      </c>
      <c r="BZ141" s="5">
        <v>0</v>
      </c>
      <c r="CA141" s="5">
        <f>Target_CC[[#This Row],[Est_Sust_NP Mar]]*95%</f>
        <v>0</v>
      </c>
      <c r="CB141" s="5">
        <f>Target_CC[[#This Row],[Est_Sust_NP Apr]]</f>
        <v>0</v>
      </c>
      <c r="CC141" s="5">
        <f>Target_CC[[#This Row],[Est_Sust_NP Mei]]</f>
        <v>0</v>
      </c>
      <c r="CD141" s="5">
        <f>Target_CC[[#This Row],[Est_Sust_NP Jun]]</f>
        <v>0</v>
      </c>
      <c r="CE141" s="5">
        <f>Target_CC[[#This Row],[Est_Sust_NP Jul]]</f>
        <v>0</v>
      </c>
      <c r="CF141" s="5">
        <f>Target_CC[[#This Row],[Est_Sust_NP Agu]]</f>
        <v>0</v>
      </c>
      <c r="CG141" s="5">
        <f>Target_CC[[#This Row],[Est_Sust_NP Sep]]</f>
        <v>0</v>
      </c>
      <c r="CH141" s="5">
        <f>Target_CC[[#This Row],[Est_Sust_NP Okt]]</f>
        <v>0</v>
      </c>
      <c r="CI141" s="5">
        <f>Target_CC[[#This Row],[Est_Sust_NP Nov]]</f>
        <v>0</v>
      </c>
      <c r="CJ141" s="5">
        <f>SUM(Target_CC[[#This Row],[Est_Sust_NP Jan]:[Est_Sust_NP Des]])</f>
        <v>0</v>
      </c>
      <c r="CK141" s="5">
        <v>0</v>
      </c>
      <c r="CL141" s="5">
        <v>0</v>
      </c>
      <c r="CM141" s="5">
        <v>0</v>
      </c>
      <c r="CN141" s="5">
        <f>Target_CC[[#This Row],[Est_Sust_POTS Mar]]</f>
        <v>0</v>
      </c>
      <c r="CO141" s="5">
        <f>Target_CC[[#This Row],[Est_Sust_POTS Apr]]</f>
        <v>0</v>
      </c>
      <c r="CP141" s="5">
        <f>Target_CC[[#This Row],[Est_Sust_POTS Mei]]</f>
        <v>0</v>
      </c>
      <c r="CQ141" s="5">
        <f>Target_CC[[#This Row],[Est_Sust_POTS Jun]]</f>
        <v>0</v>
      </c>
      <c r="CR141" s="5">
        <f>Target_CC[[#This Row],[Est_Sust_POTS Jul]]</f>
        <v>0</v>
      </c>
      <c r="CS141" s="5">
        <f>Target_CC[[#This Row],[Est_Sust_POTS Agu]]</f>
        <v>0</v>
      </c>
      <c r="CT141" s="5">
        <f>Target_CC[[#This Row],[Est_Sust_POTS Sep]]</f>
        <v>0</v>
      </c>
      <c r="CU141" s="5">
        <f>Target_CC[[#This Row],[Est_Sust_POTS Okt]]</f>
        <v>0</v>
      </c>
      <c r="CV141" s="5">
        <f>Target_CC[[#This Row],[Est_Sust_POTS Nov]]</f>
        <v>0</v>
      </c>
      <c r="CW141" s="5">
        <f>SUM(Target_CC[[#This Row],[Est_Sust_POTS Jan]:[Est_Sust_POTS Des]])</f>
        <v>0</v>
      </c>
      <c r="CX141" s="5"/>
      <c r="CY141" s="5">
        <v>0</v>
      </c>
      <c r="CZ141" s="5">
        <v>0</v>
      </c>
      <c r="DA141" s="5">
        <v>0</v>
      </c>
      <c r="DB141" s="5"/>
      <c r="DC141" s="5"/>
      <c r="DD141" s="5"/>
      <c r="DE141" s="5"/>
      <c r="DF141" s="5"/>
      <c r="DG141" s="5"/>
      <c r="DH141" s="5"/>
      <c r="DI141" s="5"/>
      <c r="DJ141" s="5">
        <f>SUM(Target_CC[[#This Row],[BC_Jan]:[BC_Des]])</f>
        <v>0</v>
      </c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 t="s">
        <v>160</v>
      </c>
    </row>
    <row r="142" spans="2:128" x14ac:dyDescent="0.3">
      <c r="B142">
        <v>10253824</v>
      </c>
      <c r="C142" t="s">
        <v>310</v>
      </c>
      <c r="D142" t="s">
        <v>311</v>
      </c>
      <c r="E142" t="s">
        <v>312</v>
      </c>
      <c r="F142" t="s">
        <v>300</v>
      </c>
      <c r="G142" t="s">
        <v>25</v>
      </c>
      <c r="H142" t="s">
        <v>159</v>
      </c>
      <c r="I142" t="s">
        <v>29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1818835.7038306489</v>
      </c>
      <c r="Y142" s="5">
        <v>1850602.2589940848</v>
      </c>
      <c r="Z142" s="5">
        <v>1978524.2284100929</v>
      </c>
      <c r="AA142" s="5">
        <v>1859122.2062664656</v>
      </c>
      <c r="AB142" s="5">
        <v>1953352.7794865922</v>
      </c>
      <c r="AC142" s="5">
        <v>1927294.8320527535</v>
      </c>
      <c r="AD142" s="5">
        <v>2019490.5013394954</v>
      </c>
      <c r="AE142" s="5">
        <v>2039618.5545281942</v>
      </c>
      <c r="AF142" s="5">
        <v>2013511.488964149</v>
      </c>
      <c r="AG142" s="5">
        <v>2054020.1807906269</v>
      </c>
      <c r="AH142" s="5">
        <v>2039033.4604166884</v>
      </c>
      <c r="AI142" s="5">
        <v>1923866.5094657068</v>
      </c>
      <c r="AJ142" s="5">
        <v>23477272.704545498</v>
      </c>
      <c r="AK142" s="5">
        <v>1818835.7038306489</v>
      </c>
      <c r="AL142" s="5">
        <v>1850602.2589940848</v>
      </c>
      <c r="AM142" s="5">
        <v>1978524.2284100929</v>
      </c>
      <c r="AN142" s="5">
        <v>1859122.2062664656</v>
      </c>
      <c r="AO142" s="5">
        <v>1953352.7794865922</v>
      </c>
      <c r="AP142" s="5">
        <v>1927294.8320527535</v>
      </c>
      <c r="AQ142" s="5">
        <v>2019490.5013394954</v>
      </c>
      <c r="AR142" s="5">
        <v>2039618.5545281942</v>
      </c>
      <c r="AS142" s="5">
        <v>2013511.488964149</v>
      </c>
      <c r="AT142" s="5">
        <v>2054020.1807906269</v>
      </c>
      <c r="AU142" s="5">
        <v>2039033.4604166884</v>
      </c>
      <c r="AV142" s="5">
        <v>1923866.5094657068</v>
      </c>
      <c r="AW142" s="5">
        <f>SUM(Target_CC[[#This Row],[Target_Jan]:[Target_Des]])</f>
        <v>23477272.704545498</v>
      </c>
      <c r="AX142" s="5">
        <v>4941582.2328302255</v>
      </c>
      <c r="AY142" s="5">
        <v>5142088.3207596643</v>
      </c>
      <c r="AZ142" s="5">
        <v>5200167.6767443335</v>
      </c>
      <c r="BA142" s="5">
        <v>5041400.8835760169</v>
      </c>
      <c r="BB142" s="5">
        <v>5300908.0587014994</v>
      </c>
      <c r="BC142" s="5">
        <v>5267931.7796293944</v>
      </c>
      <c r="BD142" s="5">
        <v>5440025.0052966522</v>
      </c>
      <c r="BE142" s="5">
        <v>5516503.1293899361</v>
      </c>
      <c r="BF142" s="5">
        <v>5430748.8535660813</v>
      </c>
      <c r="BG142" s="5">
        <v>5523072.6990475263</v>
      </c>
      <c r="BH142" s="5">
        <v>5624891.6984470263</v>
      </c>
      <c r="BI142" s="5">
        <v>5484201.4723760169</v>
      </c>
      <c r="BJ142" s="5">
        <f>SUM(Target_CC[[#This Row],[Target_NGTMA_Jan]:[Target_NGTMA_Des]])</f>
        <v>63913521.810364373</v>
      </c>
      <c r="BK142" s="5">
        <v>0</v>
      </c>
      <c r="BL142" s="5">
        <v>0</v>
      </c>
      <c r="BM142" s="5">
        <v>0</v>
      </c>
      <c r="BN142" s="5">
        <f>Target_CC[[#This Row],[Est_Sust_NP Apr]]+Target_CC[[#This Row],[Est_Sust_POTS Apr]]+Target_CC[[#This Row],[BC_Apr]]</f>
        <v>0</v>
      </c>
      <c r="BO142" s="5">
        <f>Target_CC[[#This Row],[Est_Sust_NP Mei]]+Target_CC[[#This Row],[Est_Sust_POTS Mei]]+Target_CC[[#This Row],[BC_Mei]]</f>
        <v>0</v>
      </c>
      <c r="BP142" s="5">
        <f>Target_CC[[#This Row],[Est_Sust_NP Jun]]+Target_CC[[#This Row],[Est_Sust_POTS Jun]]+Target_CC[[#This Row],[BC_Jun]]</f>
        <v>0</v>
      </c>
      <c r="BQ142" s="5">
        <f>Target_CC[[#This Row],[Est_Sust_NP Jul]]+Target_CC[[#This Row],[Est_Sust_POTS Jul]]+Target_CC[[#This Row],[BC_Jul]]</f>
        <v>0</v>
      </c>
      <c r="BR142" s="5">
        <f>Target_CC[[#This Row],[Est_Sust_NP Agu]]+Target_CC[[#This Row],[Est_Sust_POTS Agu]]+Target_CC[[#This Row],[BC_Agu]]</f>
        <v>0</v>
      </c>
      <c r="BS142" s="5">
        <f>Target_CC[[#This Row],[Est_Sust_NP Sep]]+Target_CC[[#This Row],[Est_Sust_POTS Sep]]+Target_CC[[#This Row],[BC_Sep]]</f>
        <v>0</v>
      </c>
      <c r="BT142" s="5">
        <f>Target_CC[[#This Row],[Est_Sust_NP Okt]]+Target_CC[[#This Row],[Est_Sust_POTS Okt]]+Target_CC[[#This Row],[BC_Okt]]</f>
        <v>0</v>
      </c>
      <c r="BU142" s="5">
        <f>Target_CC[[#This Row],[Est_Sust_NP Nov]]+Target_CC[[#This Row],[Est_Sust_POTS Nov]]+Target_CC[[#This Row],[BC_Nov]]</f>
        <v>0</v>
      </c>
      <c r="BV142" s="5">
        <f>Target_CC[[#This Row],[Est_Sust_NP Des]]+Target_CC[[#This Row],[Est_Sust_POTS Des]]+Target_CC[[#This Row],[BC_Des]]</f>
        <v>0</v>
      </c>
      <c r="BW142" s="5">
        <f>SUM(Target_CC[[#This Row],[Real_Jan]:[Real_Des]])</f>
        <v>0</v>
      </c>
      <c r="BX142" s="5">
        <v>0</v>
      </c>
      <c r="BY142" s="5">
        <v>0</v>
      </c>
      <c r="BZ142" s="5">
        <v>0</v>
      </c>
      <c r="CA142" s="5">
        <f>Target_CC[[#This Row],[Est_Sust_NP Mar]]*95%</f>
        <v>0</v>
      </c>
      <c r="CB142" s="5">
        <f>Target_CC[[#This Row],[Est_Sust_NP Apr]]</f>
        <v>0</v>
      </c>
      <c r="CC142" s="5">
        <f>Target_CC[[#This Row],[Est_Sust_NP Mei]]</f>
        <v>0</v>
      </c>
      <c r="CD142" s="5">
        <f>Target_CC[[#This Row],[Est_Sust_NP Jun]]</f>
        <v>0</v>
      </c>
      <c r="CE142" s="5">
        <f>Target_CC[[#This Row],[Est_Sust_NP Jul]]</f>
        <v>0</v>
      </c>
      <c r="CF142" s="5">
        <f>Target_CC[[#This Row],[Est_Sust_NP Agu]]</f>
        <v>0</v>
      </c>
      <c r="CG142" s="5">
        <f>Target_CC[[#This Row],[Est_Sust_NP Sep]]</f>
        <v>0</v>
      </c>
      <c r="CH142" s="5">
        <f>Target_CC[[#This Row],[Est_Sust_NP Okt]]</f>
        <v>0</v>
      </c>
      <c r="CI142" s="5">
        <f>Target_CC[[#This Row],[Est_Sust_NP Nov]]</f>
        <v>0</v>
      </c>
      <c r="CJ142" s="5">
        <f>SUM(Target_CC[[#This Row],[Est_Sust_NP Jan]:[Est_Sust_NP Des]])</f>
        <v>0</v>
      </c>
      <c r="CK142" s="5">
        <v>0</v>
      </c>
      <c r="CL142" s="5">
        <v>0</v>
      </c>
      <c r="CM142" s="5">
        <v>0</v>
      </c>
      <c r="CN142" s="5">
        <f>Target_CC[[#This Row],[Est_Sust_POTS Mar]]</f>
        <v>0</v>
      </c>
      <c r="CO142" s="5">
        <f>Target_CC[[#This Row],[Est_Sust_POTS Apr]]</f>
        <v>0</v>
      </c>
      <c r="CP142" s="5">
        <f>Target_CC[[#This Row],[Est_Sust_POTS Mei]]</f>
        <v>0</v>
      </c>
      <c r="CQ142" s="5">
        <f>Target_CC[[#This Row],[Est_Sust_POTS Jun]]</f>
        <v>0</v>
      </c>
      <c r="CR142" s="5">
        <f>Target_CC[[#This Row],[Est_Sust_POTS Jul]]</f>
        <v>0</v>
      </c>
      <c r="CS142" s="5">
        <f>Target_CC[[#This Row],[Est_Sust_POTS Agu]]</f>
        <v>0</v>
      </c>
      <c r="CT142" s="5">
        <f>Target_CC[[#This Row],[Est_Sust_POTS Sep]]</f>
        <v>0</v>
      </c>
      <c r="CU142" s="5">
        <f>Target_CC[[#This Row],[Est_Sust_POTS Okt]]</f>
        <v>0</v>
      </c>
      <c r="CV142" s="5">
        <f>Target_CC[[#This Row],[Est_Sust_POTS Nov]]</f>
        <v>0</v>
      </c>
      <c r="CW142" s="5">
        <f>SUM(Target_CC[[#This Row],[Est_Sust_POTS Jan]:[Est_Sust_POTS Des]])</f>
        <v>0</v>
      </c>
      <c r="CX142" s="5"/>
      <c r="CY142" s="5">
        <v>0</v>
      </c>
      <c r="CZ142" s="5">
        <v>0</v>
      </c>
      <c r="DA142" s="5">
        <v>0</v>
      </c>
      <c r="DB142" s="5"/>
      <c r="DC142" s="5"/>
      <c r="DD142" s="5"/>
      <c r="DE142" s="5"/>
      <c r="DF142" s="5"/>
      <c r="DG142" s="5"/>
      <c r="DH142" s="5"/>
      <c r="DI142" s="5"/>
      <c r="DJ142" s="5">
        <f>SUM(Target_CC[[#This Row],[BC_Jan]:[BC_Des]])</f>
        <v>0</v>
      </c>
      <c r="DK142" s="5"/>
      <c r="DL142" s="5"/>
      <c r="DM142" s="5"/>
      <c r="DN142" s="5"/>
      <c r="DO142" s="5"/>
      <c r="DP142" s="5"/>
      <c r="DQ142" s="5"/>
      <c r="DR142" s="5"/>
      <c r="DS142" s="5"/>
      <c r="DT142" s="5"/>
      <c r="DU142" s="5"/>
      <c r="DV142" s="5"/>
      <c r="DW142" s="5"/>
      <c r="DX142" s="5" t="s">
        <v>160</v>
      </c>
    </row>
    <row r="143" spans="2:128" x14ac:dyDescent="0.3">
      <c r="B143">
        <v>19533450</v>
      </c>
      <c r="C143" t="s">
        <v>313</v>
      </c>
      <c r="D143" t="s">
        <v>314</v>
      </c>
      <c r="E143" t="s">
        <v>315</v>
      </c>
      <c r="F143" t="s">
        <v>296</v>
      </c>
      <c r="G143" t="s">
        <v>25</v>
      </c>
      <c r="H143" t="s">
        <v>159</v>
      </c>
      <c r="I143" t="s">
        <v>29</v>
      </c>
      <c r="J143" s="5">
        <v>1317774.1358781545</v>
      </c>
      <c r="K143" s="5">
        <v>114000</v>
      </c>
      <c r="L143" s="5">
        <v>114000</v>
      </c>
      <c r="M143" s="5">
        <v>114000</v>
      </c>
      <c r="N143" s="5">
        <v>114000</v>
      </c>
      <c r="O143" s="5">
        <v>114000</v>
      </c>
      <c r="P143" s="5">
        <v>114000</v>
      </c>
      <c r="Q143" s="5">
        <v>114000</v>
      </c>
      <c r="R143" s="5">
        <v>114000</v>
      </c>
      <c r="S143" s="5">
        <v>114000</v>
      </c>
      <c r="T143" s="5">
        <v>114000</v>
      </c>
      <c r="U143" s="5">
        <v>114000</v>
      </c>
      <c r="V143" s="5">
        <v>114000</v>
      </c>
      <c r="W143" s="5">
        <v>1368000</v>
      </c>
      <c r="X143" s="5">
        <v>0</v>
      </c>
      <c r="Y143" s="5">
        <v>690859.22431823774</v>
      </c>
      <c r="Z143" s="5">
        <v>683729.23020126333</v>
      </c>
      <c r="AA143" s="5">
        <v>537486.86343142285</v>
      </c>
      <c r="AB143" s="5">
        <v>586231.66372162709</v>
      </c>
      <c r="AC143" s="5">
        <v>571553.53985494352</v>
      </c>
      <c r="AD143" s="5">
        <v>710365.72728492401</v>
      </c>
      <c r="AE143" s="5">
        <v>598269.13892134407</v>
      </c>
      <c r="AF143" s="5">
        <v>715610.41381648171</v>
      </c>
      <c r="AG143" s="5">
        <v>720720.50871695695</v>
      </c>
      <c r="AH143" s="5">
        <v>611960.29877694696</v>
      </c>
      <c r="AI143" s="5">
        <v>623089.45347582689</v>
      </c>
      <c r="AJ143" s="5">
        <v>7049876.062519975</v>
      </c>
      <c r="AK143" s="5">
        <v>114000</v>
      </c>
      <c r="AL143" s="5">
        <v>804859.22431823774</v>
      </c>
      <c r="AM143" s="5">
        <v>797729.23020126333</v>
      </c>
      <c r="AN143" s="5">
        <v>651486.86343142285</v>
      </c>
      <c r="AO143" s="5">
        <v>700231.66372162709</v>
      </c>
      <c r="AP143" s="5">
        <v>685553.53985494352</v>
      </c>
      <c r="AQ143" s="5">
        <v>824365.72728492401</v>
      </c>
      <c r="AR143" s="5">
        <v>712269.13892134407</v>
      </c>
      <c r="AS143" s="5">
        <v>829610.41381648171</v>
      </c>
      <c r="AT143" s="5">
        <v>834720.50871695695</v>
      </c>
      <c r="AU143" s="5">
        <v>725960.29877694696</v>
      </c>
      <c r="AV143" s="5">
        <v>737089.45347582689</v>
      </c>
      <c r="AW143" s="5">
        <f>SUM(Target_CC[[#This Row],[Target_Jan]:[Target_Des]])</f>
        <v>8417876.062519975</v>
      </c>
      <c r="AX143" s="5">
        <v>0</v>
      </c>
      <c r="AY143" s="5">
        <v>0</v>
      </c>
      <c r="AZ143" s="5">
        <v>0</v>
      </c>
      <c r="BA143" s="5">
        <v>0</v>
      </c>
      <c r="BB143" s="5">
        <v>0</v>
      </c>
      <c r="BC143" s="5">
        <v>0</v>
      </c>
      <c r="BD143" s="5">
        <v>0</v>
      </c>
      <c r="BE143" s="5">
        <v>0</v>
      </c>
      <c r="BF143" s="5">
        <v>0</v>
      </c>
      <c r="BG143" s="5">
        <v>0</v>
      </c>
      <c r="BH143" s="5">
        <v>0</v>
      </c>
      <c r="BI143" s="5">
        <v>0</v>
      </c>
      <c r="BJ143" s="5">
        <f>SUM(Target_CC[[#This Row],[Target_NGTMA_Jan]:[Target_NGTMA_Des]])</f>
        <v>0</v>
      </c>
      <c r="BK143" s="5">
        <v>0</v>
      </c>
      <c r="BL143" s="5">
        <v>0</v>
      </c>
      <c r="BM143" s="5">
        <v>0</v>
      </c>
      <c r="BN143" s="5">
        <f>Target_CC[[#This Row],[Est_Sust_NP Apr]]+Target_CC[[#This Row],[Est_Sust_POTS Apr]]+Target_CC[[#This Row],[BC_Apr]]</f>
        <v>0</v>
      </c>
      <c r="BO143" s="5">
        <f>Target_CC[[#This Row],[Est_Sust_NP Mei]]+Target_CC[[#This Row],[Est_Sust_POTS Mei]]+Target_CC[[#This Row],[BC_Mei]]</f>
        <v>0</v>
      </c>
      <c r="BP143" s="5">
        <f>Target_CC[[#This Row],[Est_Sust_NP Jun]]+Target_CC[[#This Row],[Est_Sust_POTS Jun]]+Target_CC[[#This Row],[BC_Jun]]</f>
        <v>0</v>
      </c>
      <c r="BQ143" s="5">
        <f>Target_CC[[#This Row],[Est_Sust_NP Jul]]+Target_CC[[#This Row],[Est_Sust_POTS Jul]]+Target_CC[[#This Row],[BC_Jul]]</f>
        <v>0</v>
      </c>
      <c r="BR143" s="5">
        <f>Target_CC[[#This Row],[Est_Sust_NP Agu]]+Target_CC[[#This Row],[Est_Sust_POTS Agu]]+Target_CC[[#This Row],[BC_Agu]]</f>
        <v>0</v>
      </c>
      <c r="BS143" s="5">
        <f>Target_CC[[#This Row],[Est_Sust_NP Sep]]+Target_CC[[#This Row],[Est_Sust_POTS Sep]]+Target_CC[[#This Row],[BC_Sep]]</f>
        <v>0</v>
      </c>
      <c r="BT143" s="5">
        <f>Target_CC[[#This Row],[Est_Sust_NP Okt]]+Target_CC[[#This Row],[Est_Sust_POTS Okt]]+Target_CC[[#This Row],[BC_Okt]]</f>
        <v>0</v>
      </c>
      <c r="BU143" s="5">
        <f>Target_CC[[#This Row],[Est_Sust_NP Nov]]+Target_CC[[#This Row],[Est_Sust_POTS Nov]]+Target_CC[[#This Row],[BC_Nov]]</f>
        <v>0</v>
      </c>
      <c r="BV143" s="5">
        <f>Target_CC[[#This Row],[Est_Sust_NP Des]]+Target_CC[[#This Row],[Est_Sust_POTS Des]]+Target_CC[[#This Row],[BC_Des]]</f>
        <v>0</v>
      </c>
      <c r="BW143" s="5">
        <f>SUM(Target_CC[[#This Row],[Real_Jan]:[Real_Des]])</f>
        <v>0</v>
      </c>
      <c r="BX143" s="5">
        <v>0</v>
      </c>
      <c r="BY143" s="5">
        <v>0</v>
      </c>
      <c r="BZ143" s="5">
        <v>0</v>
      </c>
      <c r="CA143" s="5">
        <f>Target_CC[[#This Row],[Est_Sust_NP Mar]]*95%</f>
        <v>0</v>
      </c>
      <c r="CB143" s="5">
        <f>Target_CC[[#This Row],[Est_Sust_NP Apr]]</f>
        <v>0</v>
      </c>
      <c r="CC143" s="5">
        <f>Target_CC[[#This Row],[Est_Sust_NP Mei]]</f>
        <v>0</v>
      </c>
      <c r="CD143" s="5">
        <f>Target_CC[[#This Row],[Est_Sust_NP Jun]]</f>
        <v>0</v>
      </c>
      <c r="CE143" s="5">
        <f>Target_CC[[#This Row],[Est_Sust_NP Jul]]</f>
        <v>0</v>
      </c>
      <c r="CF143" s="5">
        <f>Target_CC[[#This Row],[Est_Sust_NP Agu]]</f>
        <v>0</v>
      </c>
      <c r="CG143" s="5">
        <f>Target_CC[[#This Row],[Est_Sust_NP Sep]]</f>
        <v>0</v>
      </c>
      <c r="CH143" s="5">
        <f>Target_CC[[#This Row],[Est_Sust_NP Okt]]</f>
        <v>0</v>
      </c>
      <c r="CI143" s="5">
        <f>Target_CC[[#This Row],[Est_Sust_NP Nov]]</f>
        <v>0</v>
      </c>
      <c r="CJ143" s="5">
        <f>SUM(Target_CC[[#This Row],[Est_Sust_NP Jan]:[Est_Sust_NP Des]])</f>
        <v>0</v>
      </c>
      <c r="CK143" s="5">
        <v>0</v>
      </c>
      <c r="CL143" s="5">
        <v>0</v>
      </c>
      <c r="CM143" s="5">
        <v>0</v>
      </c>
      <c r="CN143" s="5">
        <f>Target_CC[[#This Row],[Est_Sust_POTS Mar]]</f>
        <v>0</v>
      </c>
      <c r="CO143" s="5">
        <f>Target_CC[[#This Row],[Est_Sust_POTS Apr]]</f>
        <v>0</v>
      </c>
      <c r="CP143" s="5">
        <f>Target_CC[[#This Row],[Est_Sust_POTS Mei]]</f>
        <v>0</v>
      </c>
      <c r="CQ143" s="5">
        <f>Target_CC[[#This Row],[Est_Sust_POTS Jun]]</f>
        <v>0</v>
      </c>
      <c r="CR143" s="5">
        <f>Target_CC[[#This Row],[Est_Sust_POTS Jul]]</f>
        <v>0</v>
      </c>
      <c r="CS143" s="5">
        <f>Target_CC[[#This Row],[Est_Sust_POTS Agu]]</f>
        <v>0</v>
      </c>
      <c r="CT143" s="5">
        <f>Target_CC[[#This Row],[Est_Sust_POTS Sep]]</f>
        <v>0</v>
      </c>
      <c r="CU143" s="5">
        <f>Target_CC[[#This Row],[Est_Sust_POTS Okt]]</f>
        <v>0</v>
      </c>
      <c r="CV143" s="5">
        <f>Target_CC[[#This Row],[Est_Sust_POTS Nov]]</f>
        <v>0</v>
      </c>
      <c r="CW143" s="5">
        <f>SUM(Target_CC[[#This Row],[Est_Sust_POTS Jan]:[Est_Sust_POTS Des]])</f>
        <v>0</v>
      </c>
      <c r="CX143" s="5"/>
      <c r="CY143" s="5">
        <v>0</v>
      </c>
      <c r="CZ143" s="5">
        <v>0</v>
      </c>
      <c r="DA143" s="5">
        <v>0</v>
      </c>
      <c r="DB143" s="5"/>
      <c r="DC143" s="5"/>
      <c r="DD143" s="5"/>
      <c r="DE143" s="5"/>
      <c r="DF143" s="5"/>
      <c r="DG143" s="5"/>
      <c r="DH143" s="5"/>
      <c r="DI143" s="5"/>
      <c r="DJ143" s="5">
        <f>SUM(Target_CC[[#This Row],[BC_Jan]:[BC_Des]])</f>
        <v>0</v>
      </c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 t="s">
        <v>160</v>
      </c>
    </row>
    <row r="144" spans="2:128" x14ac:dyDescent="0.3">
      <c r="B144">
        <v>19670254</v>
      </c>
      <c r="C144" t="s">
        <v>316</v>
      </c>
      <c r="D144" t="s">
        <v>317</v>
      </c>
      <c r="E144" t="s">
        <v>318</v>
      </c>
      <c r="F144" t="s">
        <v>296</v>
      </c>
      <c r="G144" t="s">
        <v>26</v>
      </c>
      <c r="H144" t="s">
        <v>159</v>
      </c>
      <c r="I144" t="s">
        <v>29</v>
      </c>
      <c r="J144" s="5">
        <v>10300513.073810123</v>
      </c>
      <c r="K144" s="5">
        <v>454410</v>
      </c>
      <c r="L144" s="5">
        <v>431689.5</v>
      </c>
      <c r="M144" s="5">
        <v>436050</v>
      </c>
      <c r="N144" s="5">
        <v>431689.5</v>
      </c>
      <c r="O144" s="5">
        <v>418608</v>
      </c>
      <c r="P144" s="5">
        <v>405526.5</v>
      </c>
      <c r="Q144" s="5">
        <v>427329</v>
      </c>
      <c r="R144" s="5">
        <v>444771</v>
      </c>
      <c r="S144" s="5">
        <v>440410.5</v>
      </c>
      <c r="T144" s="5">
        <v>440410.5</v>
      </c>
      <c r="U144" s="5">
        <v>444771</v>
      </c>
      <c r="V144" s="5">
        <v>436050</v>
      </c>
      <c r="W144" s="5">
        <v>5211715.5</v>
      </c>
      <c r="X144" s="5">
        <v>0</v>
      </c>
      <c r="Y144" s="5">
        <v>690859.22431823774</v>
      </c>
      <c r="Z144" s="5">
        <v>683729.23020126333</v>
      </c>
      <c r="AA144" s="5">
        <v>537486.86343142285</v>
      </c>
      <c r="AB144" s="5">
        <v>586231.66372162709</v>
      </c>
      <c r="AC144" s="5">
        <v>571553.53985494352</v>
      </c>
      <c r="AD144" s="5">
        <v>710365.72728492401</v>
      </c>
      <c r="AE144" s="5">
        <v>598269.13892134407</v>
      </c>
      <c r="AF144" s="5">
        <v>715610.41381648171</v>
      </c>
      <c r="AG144" s="5">
        <v>720720.50871695695</v>
      </c>
      <c r="AH144" s="5">
        <v>611960.29877694696</v>
      </c>
      <c r="AI144" s="5">
        <v>623089.45347582689</v>
      </c>
      <c r="AJ144" s="5">
        <v>7049876.062519975</v>
      </c>
      <c r="AK144" s="5">
        <v>454410</v>
      </c>
      <c r="AL144" s="5">
        <v>1122548.7243182377</v>
      </c>
      <c r="AM144" s="5">
        <v>1119779.2302012634</v>
      </c>
      <c r="AN144" s="5">
        <v>969176.36343142285</v>
      </c>
      <c r="AO144" s="5">
        <v>1004839.6637216271</v>
      </c>
      <c r="AP144" s="5">
        <v>977080.03985494352</v>
      </c>
      <c r="AQ144" s="5">
        <v>1137694.7272849241</v>
      </c>
      <c r="AR144" s="5">
        <v>1043040.1389213441</v>
      </c>
      <c r="AS144" s="5">
        <v>1156020.9138164818</v>
      </c>
      <c r="AT144" s="5">
        <v>1161131.0087169569</v>
      </c>
      <c r="AU144" s="5">
        <v>1056731.298776947</v>
      </c>
      <c r="AV144" s="5">
        <v>1059139.4534758269</v>
      </c>
      <c r="AW144" s="5">
        <f>SUM(Target_CC[[#This Row],[Target_Jan]:[Target_Des]])</f>
        <v>12261591.562519977</v>
      </c>
      <c r="AX144" s="5">
        <v>0</v>
      </c>
      <c r="AY144" s="5">
        <v>0</v>
      </c>
      <c r="AZ144" s="5">
        <v>0</v>
      </c>
      <c r="BA144" s="5">
        <v>0</v>
      </c>
      <c r="BB144" s="5">
        <v>0</v>
      </c>
      <c r="BC144" s="5">
        <v>0</v>
      </c>
      <c r="BD144" s="5">
        <v>0</v>
      </c>
      <c r="BE144" s="5">
        <v>0</v>
      </c>
      <c r="BF144" s="5">
        <v>0</v>
      </c>
      <c r="BG144" s="5">
        <v>0</v>
      </c>
      <c r="BH144" s="5">
        <v>0</v>
      </c>
      <c r="BI144" s="5">
        <v>0</v>
      </c>
      <c r="BJ144" s="5">
        <f>SUM(Target_CC[[#This Row],[Target_NGTMA_Jan]:[Target_NGTMA_Des]])</f>
        <v>0</v>
      </c>
      <c r="BK144" s="5">
        <v>0</v>
      </c>
      <c r="BL144" s="5">
        <v>0</v>
      </c>
      <c r="BM144" s="5">
        <v>0</v>
      </c>
      <c r="BN144" s="5">
        <f>Target_CC[[#This Row],[Est_Sust_NP Apr]]+Target_CC[[#This Row],[Est_Sust_POTS Apr]]+Target_CC[[#This Row],[BC_Apr]]</f>
        <v>0</v>
      </c>
      <c r="BO144" s="5">
        <f>Target_CC[[#This Row],[Est_Sust_NP Mei]]+Target_CC[[#This Row],[Est_Sust_POTS Mei]]+Target_CC[[#This Row],[BC_Mei]]</f>
        <v>0</v>
      </c>
      <c r="BP144" s="5">
        <f>Target_CC[[#This Row],[Est_Sust_NP Jun]]+Target_CC[[#This Row],[Est_Sust_POTS Jun]]+Target_CC[[#This Row],[BC_Jun]]</f>
        <v>0</v>
      </c>
      <c r="BQ144" s="5">
        <f>Target_CC[[#This Row],[Est_Sust_NP Jul]]+Target_CC[[#This Row],[Est_Sust_POTS Jul]]+Target_CC[[#This Row],[BC_Jul]]</f>
        <v>0</v>
      </c>
      <c r="BR144" s="5">
        <f>Target_CC[[#This Row],[Est_Sust_NP Agu]]+Target_CC[[#This Row],[Est_Sust_POTS Agu]]+Target_CC[[#This Row],[BC_Agu]]</f>
        <v>0</v>
      </c>
      <c r="BS144" s="5">
        <f>Target_CC[[#This Row],[Est_Sust_NP Sep]]+Target_CC[[#This Row],[Est_Sust_POTS Sep]]+Target_CC[[#This Row],[BC_Sep]]</f>
        <v>0</v>
      </c>
      <c r="BT144" s="5">
        <f>Target_CC[[#This Row],[Est_Sust_NP Okt]]+Target_CC[[#This Row],[Est_Sust_POTS Okt]]+Target_CC[[#This Row],[BC_Okt]]</f>
        <v>0</v>
      </c>
      <c r="BU144" s="5">
        <f>Target_CC[[#This Row],[Est_Sust_NP Nov]]+Target_CC[[#This Row],[Est_Sust_POTS Nov]]+Target_CC[[#This Row],[BC_Nov]]</f>
        <v>0</v>
      </c>
      <c r="BV144" s="5">
        <f>Target_CC[[#This Row],[Est_Sust_NP Des]]+Target_CC[[#This Row],[Est_Sust_POTS Des]]+Target_CC[[#This Row],[BC_Des]]</f>
        <v>0</v>
      </c>
      <c r="BW144" s="5">
        <f>SUM(Target_CC[[#This Row],[Real_Jan]:[Real_Des]])</f>
        <v>0</v>
      </c>
      <c r="BX144" s="5">
        <v>0</v>
      </c>
      <c r="BY144" s="5">
        <v>0</v>
      </c>
      <c r="BZ144" s="5">
        <v>0</v>
      </c>
      <c r="CA144" s="5">
        <f>Target_CC[[#This Row],[Est_Sust_NP Mar]]*95%</f>
        <v>0</v>
      </c>
      <c r="CB144" s="5">
        <f>Target_CC[[#This Row],[Est_Sust_NP Apr]]</f>
        <v>0</v>
      </c>
      <c r="CC144" s="5">
        <f>Target_CC[[#This Row],[Est_Sust_NP Mei]]</f>
        <v>0</v>
      </c>
      <c r="CD144" s="5">
        <f>Target_CC[[#This Row],[Est_Sust_NP Jun]]</f>
        <v>0</v>
      </c>
      <c r="CE144" s="5">
        <f>Target_CC[[#This Row],[Est_Sust_NP Jul]]</f>
        <v>0</v>
      </c>
      <c r="CF144" s="5">
        <f>Target_CC[[#This Row],[Est_Sust_NP Agu]]</f>
        <v>0</v>
      </c>
      <c r="CG144" s="5">
        <f>Target_CC[[#This Row],[Est_Sust_NP Sep]]</f>
        <v>0</v>
      </c>
      <c r="CH144" s="5">
        <f>Target_CC[[#This Row],[Est_Sust_NP Okt]]</f>
        <v>0</v>
      </c>
      <c r="CI144" s="5">
        <f>Target_CC[[#This Row],[Est_Sust_NP Nov]]</f>
        <v>0</v>
      </c>
      <c r="CJ144" s="5">
        <f>SUM(Target_CC[[#This Row],[Est_Sust_NP Jan]:[Est_Sust_NP Des]])</f>
        <v>0</v>
      </c>
      <c r="CK144" s="5">
        <v>0</v>
      </c>
      <c r="CL144" s="5">
        <v>0</v>
      </c>
      <c r="CM144" s="5">
        <v>0</v>
      </c>
      <c r="CN144" s="5">
        <f>Target_CC[[#This Row],[Est_Sust_POTS Mar]]</f>
        <v>0</v>
      </c>
      <c r="CO144" s="5">
        <f>Target_CC[[#This Row],[Est_Sust_POTS Apr]]</f>
        <v>0</v>
      </c>
      <c r="CP144" s="5">
        <f>Target_CC[[#This Row],[Est_Sust_POTS Mei]]</f>
        <v>0</v>
      </c>
      <c r="CQ144" s="5">
        <f>Target_CC[[#This Row],[Est_Sust_POTS Jun]]</f>
        <v>0</v>
      </c>
      <c r="CR144" s="5">
        <f>Target_CC[[#This Row],[Est_Sust_POTS Jul]]</f>
        <v>0</v>
      </c>
      <c r="CS144" s="5">
        <f>Target_CC[[#This Row],[Est_Sust_POTS Agu]]</f>
        <v>0</v>
      </c>
      <c r="CT144" s="5">
        <f>Target_CC[[#This Row],[Est_Sust_POTS Sep]]</f>
        <v>0</v>
      </c>
      <c r="CU144" s="5">
        <f>Target_CC[[#This Row],[Est_Sust_POTS Okt]]</f>
        <v>0</v>
      </c>
      <c r="CV144" s="5">
        <f>Target_CC[[#This Row],[Est_Sust_POTS Nov]]</f>
        <v>0</v>
      </c>
      <c r="CW144" s="5">
        <f>SUM(Target_CC[[#This Row],[Est_Sust_POTS Jan]:[Est_Sust_POTS Des]])</f>
        <v>0</v>
      </c>
      <c r="CX144" s="5"/>
      <c r="CY144" s="5">
        <v>0</v>
      </c>
      <c r="CZ144" s="5">
        <v>0</v>
      </c>
      <c r="DA144" s="5">
        <v>0</v>
      </c>
      <c r="DB144" s="5"/>
      <c r="DC144" s="5"/>
      <c r="DD144" s="5"/>
      <c r="DE144" s="5"/>
      <c r="DF144" s="5"/>
      <c r="DG144" s="5"/>
      <c r="DH144" s="5"/>
      <c r="DI144" s="5"/>
      <c r="DJ144" s="5">
        <f>SUM(Target_CC[[#This Row],[BC_Jan]:[BC_Des]])</f>
        <v>0</v>
      </c>
      <c r="DK144" s="5"/>
      <c r="DL144" s="5"/>
      <c r="DM144" s="5"/>
      <c r="DN144" s="5"/>
      <c r="DO144" s="5"/>
      <c r="DP144" s="5"/>
      <c r="DQ144" s="5"/>
      <c r="DR144" s="5"/>
      <c r="DS144" s="5"/>
      <c r="DT144" s="5"/>
      <c r="DU144" s="5"/>
      <c r="DV144" s="5"/>
      <c r="DW144" s="5"/>
      <c r="DX144" s="5" t="s">
        <v>160</v>
      </c>
    </row>
    <row r="145" spans="2:128" x14ac:dyDescent="0.3">
      <c r="B145" s="6">
        <v>2000357</v>
      </c>
      <c r="C145" s="6" t="s">
        <v>319</v>
      </c>
      <c r="D145" s="6"/>
      <c r="E145" s="6"/>
      <c r="F145" s="6" t="s">
        <v>296</v>
      </c>
      <c r="G145" s="6" t="s">
        <v>20</v>
      </c>
      <c r="H145" s="6" t="s">
        <v>159</v>
      </c>
      <c r="I145" s="6" t="s">
        <v>29</v>
      </c>
      <c r="J145" s="20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690859.22431823774</v>
      </c>
      <c r="Z145" s="5">
        <v>683729.23020126333</v>
      </c>
      <c r="AA145" s="5">
        <v>537486.86343142285</v>
      </c>
      <c r="AB145" s="5">
        <v>586231.66372162709</v>
      </c>
      <c r="AC145" s="5">
        <v>571553.53985494352</v>
      </c>
      <c r="AD145" s="5">
        <v>710365.72728492401</v>
      </c>
      <c r="AE145" s="5">
        <v>598269.13892134407</v>
      </c>
      <c r="AF145" s="5">
        <v>715610.41381648171</v>
      </c>
      <c r="AG145" s="5">
        <v>720720.50871695695</v>
      </c>
      <c r="AH145" s="5">
        <v>611960.29877694696</v>
      </c>
      <c r="AI145" s="5">
        <v>623089.45347582689</v>
      </c>
      <c r="AJ145" s="5">
        <v>7049876.062519975</v>
      </c>
      <c r="AK145" s="5">
        <v>0</v>
      </c>
      <c r="AL145" s="5">
        <v>690859.22431823774</v>
      </c>
      <c r="AM145" s="5">
        <v>683729.23020126333</v>
      </c>
      <c r="AN145" s="5">
        <v>537486.86343142285</v>
      </c>
      <c r="AO145" s="5">
        <v>586231.66372162709</v>
      </c>
      <c r="AP145" s="5">
        <v>571553.53985494352</v>
      </c>
      <c r="AQ145" s="5">
        <v>710365.72728492401</v>
      </c>
      <c r="AR145" s="5">
        <v>598269.13892134407</v>
      </c>
      <c r="AS145" s="5">
        <v>715610.41381648171</v>
      </c>
      <c r="AT145" s="5">
        <v>720720.50871695695</v>
      </c>
      <c r="AU145" s="5">
        <v>611960.29877694696</v>
      </c>
      <c r="AV145" s="5">
        <v>623089.45347582689</v>
      </c>
      <c r="AW145" s="5">
        <f>SUM(Target_CC[[#This Row],[Target_Jan]:[Target_Des]])</f>
        <v>7049876.062519975</v>
      </c>
      <c r="AX145" s="5">
        <v>0</v>
      </c>
      <c r="AY145" s="5">
        <v>0</v>
      </c>
      <c r="AZ145" s="5">
        <v>0</v>
      </c>
      <c r="BA145" s="5">
        <v>0</v>
      </c>
      <c r="BB145" s="5">
        <v>0</v>
      </c>
      <c r="BC145" s="5">
        <v>0</v>
      </c>
      <c r="BD145" s="5">
        <v>0</v>
      </c>
      <c r="BE145" s="5">
        <v>0</v>
      </c>
      <c r="BF145" s="5">
        <v>0</v>
      </c>
      <c r="BG145" s="5">
        <v>0</v>
      </c>
      <c r="BH145" s="5">
        <v>0</v>
      </c>
      <c r="BI145" s="5">
        <v>0</v>
      </c>
      <c r="BJ145" s="5">
        <f>SUM(Target_CC[[#This Row],[Target_NGTMA_Jan]:[Target_NGTMA_Des]])</f>
        <v>0</v>
      </c>
      <c r="BK145" s="5">
        <v>0</v>
      </c>
      <c r="BL145" s="5">
        <v>0</v>
      </c>
      <c r="BM145" s="5">
        <v>0</v>
      </c>
      <c r="BN145" s="5">
        <f>Target_CC[[#This Row],[Est_Sust_NP Apr]]+Target_CC[[#This Row],[Est_Sust_POTS Apr]]+Target_CC[[#This Row],[BC_Apr]]</f>
        <v>0</v>
      </c>
      <c r="BO145" s="5">
        <f>Target_CC[[#This Row],[Est_Sust_NP Mei]]+Target_CC[[#This Row],[Est_Sust_POTS Mei]]+Target_CC[[#This Row],[BC_Mei]]</f>
        <v>0</v>
      </c>
      <c r="BP145" s="5">
        <f>Target_CC[[#This Row],[Est_Sust_NP Jun]]+Target_CC[[#This Row],[Est_Sust_POTS Jun]]+Target_CC[[#This Row],[BC_Jun]]</f>
        <v>0</v>
      </c>
      <c r="BQ145" s="5">
        <f>Target_CC[[#This Row],[Est_Sust_NP Jul]]+Target_CC[[#This Row],[Est_Sust_POTS Jul]]+Target_CC[[#This Row],[BC_Jul]]</f>
        <v>0</v>
      </c>
      <c r="BR145" s="5">
        <f>Target_CC[[#This Row],[Est_Sust_NP Agu]]+Target_CC[[#This Row],[Est_Sust_POTS Agu]]+Target_CC[[#This Row],[BC_Agu]]</f>
        <v>0</v>
      </c>
      <c r="BS145" s="5">
        <f>Target_CC[[#This Row],[Est_Sust_NP Sep]]+Target_CC[[#This Row],[Est_Sust_POTS Sep]]+Target_CC[[#This Row],[BC_Sep]]</f>
        <v>0</v>
      </c>
      <c r="BT145" s="5">
        <f>Target_CC[[#This Row],[Est_Sust_NP Okt]]+Target_CC[[#This Row],[Est_Sust_POTS Okt]]+Target_CC[[#This Row],[BC_Okt]]</f>
        <v>0</v>
      </c>
      <c r="BU145" s="5">
        <f>Target_CC[[#This Row],[Est_Sust_NP Nov]]+Target_CC[[#This Row],[Est_Sust_POTS Nov]]+Target_CC[[#This Row],[BC_Nov]]</f>
        <v>0</v>
      </c>
      <c r="BV145" s="5">
        <f>Target_CC[[#This Row],[Est_Sust_NP Des]]+Target_CC[[#This Row],[Est_Sust_POTS Des]]+Target_CC[[#This Row],[BC_Des]]</f>
        <v>0</v>
      </c>
      <c r="BW145" s="5">
        <f>SUM(Target_CC[[#This Row],[Real_Jan]:[Real_Des]])</f>
        <v>0</v>
      </c>
      <c r="BX145" s="5">
        <v>0</v>
      </c>
      <c r="BY145" s="5">
        <v>0</v>
      </c>
      <c r="BZ145" s="5">
        <v>0</v>
      </c>
      <c r="CA145" s="5">
        <f>Target_CC[[#This Row],[Est_Sust_NP Mar]]*95%</f>
        <v>0</v>
      </c>
      <c r="CB145" s="5">
        <f>Target_CC[[#This Row],[Est_Sust_NP Apr]]</f>
        <v>0</v>
      </c>
      <c r="CC145" s="5">
        <f>Target_CC[[#This Row],[Est_Sust_NP Mei]]</f>
        <v>0</v>
      </c>
      <c r="CD145" s="5">
        <f>Target_CC[[#This Row],[Est_Sust_NP Jun]]</f>
        <v>0</v>
      </c>
      <c r="CE145" s="5">
        <f>Target_CC[[#This Row],[Est_Sust_NP Jul]]</f>
        <v>0</v>
      </c>
      <c r="CF145" s="5">
        <f>Target_CC[[#This Row],[Est_Sust_NP Agu]]</f>
        <v>0</v>
      </c>
      <c r="CG145" s="5">
        <f>Target_CC[[#This Row],[Est_Sust_NP Sep]]</f>
        <v>0</v>
      </c>
      <c r="CH145" s="5">
        <f>Target_CC[[#This Row],[Est_Sust_NP Okt]]</f>
        <v>0</v>
      </c>
      <c r="CI145" s="5">
        <f>Target_CC[[#This Row],[Est_Sust_NP Nov]]</f>
        <v>0</v>
      </c>
      <c r="CJ145" s="5">
        <f>SUM(Target_CC[[#This Row],[Est_Sust_NP Jan]:[Est_Sust_NP Des]])</f>
        <v>0</v>
      </c>
      <c r="CK145" s="5">
        <v>0</v>
      </c>
      <c r="CL145" s="5">
        <v>0</v>
      </c>
      <c r="CM145" s="5">
        <v>0</v>
      </c>
      <c r="CN145" s="5">
        <f>Target_CC[[#This Row],[Est_Sust_POTS Mar]]</f>
        <v>0</v>
      </c>
      <c r="CO145" s="5">
        <f>Target_CC[[#This Row],[Est_Sust_POTS Apr]]</f>
        <v>0</v>
      </c>
      <c r="CP145" s="5">
        <f>Target_CC[[#This Row],[Est_Sust_POTS Mei]]</f>
        <v>0</v>
      </c>
      <c r="CQ145" s="5">
        <f>Target_CC[[#This Row],[Est_Sust_POTS Jun]]</f>
        <v>0</v>
      </c>
      <c r="CR145" s="5">
        <f>Target_CC[[#This Row],[Est_Sust_POTS Jul]]</f>
        <v>0</v>
      </c>
      <c r="CS145" s="5">
        <f>Target_CC[[#This Row],[Est_Sust_POTS Agu]]</f>
        <v>0</v>
      </c>
      <c r="CT145" s="5">
        <f>Target_CC[[#This Row],[Est_Sust_POTS Sep]]</f>
        <v>0</v>
      </c>
      <c r="CU145" s="5">
        <f>Target_CC[[#This Row],[Est_Sust_POTS Okt]]</f>
        <v>0</v>
      </c>
      <c r="CV145" s="5">
        <f>Target_CC[[#This Row],[Est_Sust_POTS Nov]]</f>
        <v>0</v>
      </c>
      <c r="CW145" s="5">
        <f>SUM(Target_CC[[#This Row],[Est_Sust_POTS Jan]:[Est_Sust_POTS Des]])</f>
        <v>0</v>
      </c>
      <c r="CX145" s="5"/>
      <c r="CY145" s="5">
        <v>0</v>
      </c>
      <c r="CZ145" s="5">
        <v>0</v>
      </c>
      <c r="DA145" s="5">
        <v>0</v>
      </c>
      <c r="DB145" s="5"/>
      <c r="DC145" s="5"/>
      <c r="DD145" s="5"/>
      <c r="DE145" s="5"/>
      <c r="DF145" s="5"/>
      <c r="DG145" s="5"/>
      <c r="DH145" s="5"/>
      <c r="DI145" s="5"/>
      <c r="DJ145" s="5">
        <f>SUM(Target_CC[[#This Row],[BC_Jan]:[BC_Des]])</f>
        <v>0</v>
      </c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 t="s">
        <v>160</v>
      </c>
    </row>
    <row r="146" spans="2:128" x14ac:dyDescent="0.3">
      <c r="B146" s="6">
        <v>19049126</v>
      </c>
      <c r="C146" s="6" t="s">
        <v>320</v>
      </c>
      <c r="D146" s="6" t="s">
        <v>321</v>
      </c>
      <c r="E146" s="6" t="s">
        <v>322</v>
      </c>
      <c r="F146" s="6" t="s">
        <v>294</v>
      </c>
      <c r="G146" s="6" t="s">
        <v>25</v>
      </c>
      <c r="H146" s="6" t="s">
        <v>323</v>
      </c>
      <c r="I146" s="6" t="s">
        <v>29</v>
      </c>
      <c r="J146" s="20">
        <v>25067008.87480963</v>
      </c>
      <c r="K146" s="5">
        <v>40000</v>
      </c>
      <c r="L146" s="5">
        <v>42105.263157894733</v>
      </c>
      <c r="M146" s="5">
        <v>37894.73684210526</v>
      </c>
      <c r="N146" s="5">
        <v>33684.210526315786</v>
      </c>
      <c r="O146" s="5">
        <v>35789.473684210527</v>
      </c>
      <c r="P146" s="5">
        <v>37894.73684210526</v>
      </c>
      <c r="Q146" s="5">
        <v>48421.052631578947</v>
      </c>
      <c r="R146" s="5">
        <v>44210.526315789481</v>
      </c>
      <c r="S146" s="5">
        <v>44210.526315789481</v>
      </c>
      <c r="T146" s="5">
        <v>48421.052631578947</v>
      </c>
      <c r="U146" s="5">
        <v>42105.263157894733</v>
      </c>
      <c r="V146" s="5">
        <v>44210.526315789481</v>
      </c>
      <c r="W146" s="5">
        <v>498947.36842105264</v>
      </c>
      <c r="X146" s="5">
        <v>3945.5621916125542</v>
      </c>
      <c r="Y146" s="5">
        <v>7538.4012954545469</v>
      </c>
      <c r="Z146" s="5">
        <v>8292.2414250000002</v>
      </c>
      <c r="AA146" s="5">
        <v>8070.2773868560616</v>
      </c>
      <c r="AB146" s="5">
        <v>12959.003111586177</v>
      </c>
      <c r="AC146" s="5">
        <v>11663.102800427558</v>
      </c>
      <c r="AD146" s="5">
        <v>6587.4932483896391</v>
      </c>
      <c r="AE146" s="5">
        <v>14492.485146457208</v>
      </c>
      <c r="AF146" s="5">
        <v>12077.070955381005</v>
      </c>
      <c r="AG146" s="5">
        <v>14492.485146457208</v>
      </c>
      <c r="AH146" s="5">
        <v>15700.192241995306</v>
      </c>
      <c r="AI146" s="5">
        <v>15700.192241995306</v>
      </c>
      <c r="AJ146" s="5">
        <v>131518.50719161259</v>
      </c>
      <c r="AK146" s="5">
        <v>43945.562191612553</v>
      </c>
      <c r="AL146" s="5">
        <v>49643.66445334928</v>
      </c>
      <c r="AM146" s="5">
        <v>46186.97826710526</v>
      </c>
      <c r="AN146" s="5">
        <v>41754.487913171848</v>
      </c>
      <c r="AO146" s="5">
        <v>48748.476795796705</v>
      </c>
      <c r="AP146" s="5">
        <v>49557.839642532817</v>
      </c>
      <c r="AQ146" s="5">
        <v>55008.545879968588</v>
      </c>
      <c r="AR146" s="5">
        <v>58703.011462246686</v>
      </c>
      <c r="AS146" s="5">
        <v>56287.597271170482</v>
      </c>
      <c r="AT146" s="5">
        <v>62913.537778036152</v>
      </c>
      <c r="AU146" s="5">
        <v>57805.455399890037</v>
      </c>
      <c r="AV146" s="5">
        <v>59910.718557784785</v>
      </c>
      <c r="AW146" s="5">
        <f>SUM(Target_CC[[#This Row],[Target_Jan]:[Target_Des]])</f>
        <v>630465.87561266532</v>
      </c>
      <c r="AX146" s="5">
        <v>0</v>
      </c>
      <c r="AY146" s="5">
        <v>0</v>
      </c>
      <c r="AZ146" s="5">
        <v>0</v>
      </c>
      <c r="BA146" s="5">
        <v>0</v>
      </c>
      <c r="BB146" s="5">
        <v>0</v>
      </c>
      <c r="BC146" s="5">
        <v>0</v>
      </c>
      <c r="BD146" s="5">
        <v>0</v>
      </c>
      <c r="BE146" s="5">
        <v>0</v>
      </c>
      <c r="BF146" s="5">
        <v>0</v>
      </c>
      <c r="BG146" s="5">
        <v>0</v>
      </c>
      <c r="BH146" s="5">
        <v>0</v>
      </c>
      <c r="BI146" s="5">
        <v>0</v>
      </c>
      <c r="BJ146" s="5">
        <f>SUM(Target_CC[[#This Row],[Target_NGTMA_Jan]:[Target_NGTMA_Des]])</f>
        <v>0</v>
      </c>
      <c r="BK146" s="5">
        <v>0</v>
      </c>
      <c r="BL146" s="5">
        <v>0</v>
      </c>
      <c r="BM146" s="5">
        <v>0</v>
      </c>
      <c r="BN146" s="5">
        <f>Target_CC[[#This Row],[Est_Sust_NP Apr]]+Target_CC[[#This Row],[Est_Sust_POTS Apr]]+Target_CC[[#This Row],[BC_Apr]]</f>
        <v>0</v>
      </c>
      <c r="BO146" s="5">
        <f>Target_CC[[#This Row],[Est_Sust_NP Mei]]+Target_CC[[#This Row],[Est_Sust_POTS Mei]]+Target_CC[[#This Row],[BC_Mei]]</f>
        <v>0</v>
      </c>
      <c r="BP146" s="5">
        <f>Target_CC[[#This Row],[Est_Sust_NP Jun]]+Target_CC[[#This Row],[Est_Sust_POTS Jun]]+Target_CC[[#This Row],[BC_Jun]]</f>
        <v>0</v>
      </c>
      <c r="BQ146" s="5">
        <f>Target_CC[[#This Row],[Est_Sust_NP Jul]]+Target_CC[[#This Row],[Est_Sust_POTS Jul]]+Target_CC[[#This Row],[BC_Jul]]</f>
        <v>0</v>
      </c>
      <c r="BR146" s="5">
        <f>Target_CC[[#This Row],[Est_Sust_NP Agu]]+Target_CC[[#This Row],[Est_Sust_POTS Agu]]+Target_CC[[#This Row],[BC_Agu]]</f>
        <v>0</v>
      </c>
      <c r="BS146" s="5">
        <f>Target_CC[[#This Row],[Est_Sust_NP Sep]]+Target_CC[[#This Row],[Est_Sust_POTS Sep]]+Target_CC[[#This Row],[BC_Sep]]</f>
        <v>0</v>
      </c>
      <c r="BT146" s="5">
        <f>Target_CC[[#This Row],[Est_Sust_NP Okt]]+Target_CC[[#This Row],[Est_Sust_POTS Okt]]+Target_CC[[#This Row],[BC_Okt]]</f>
        <v>0</v>
      </c>
      <c r="BU146" s="5">
        <f>Target_CC[[#This Row],[Est_Sust_NP Nov]]+Target_CC[[#This Row],[Est_Sust_POTS Nov]]+Target_CC[[#This Row],[BC_Nov]]</f>
        <v>0</v>
      </c>
      <c r="BV146" s="5">
        <f>Target_CC[[#This Row],[Est_Sust_NP Des]]+Target_CC[[#This Row],[Est_Sust_POTS Des]]+Target_CC[[#This Row],[BC_Des]]</f>
        <v>0</v>
      </c>
      <c r="BW146" s="5">
        <f>SUM(Target_CC[[#This Row],[Real_Jan]:[Real_Des]])</f>
        <v>0</v>
      </c>
      <c r="BX146" s="5">
        <v>0</v>
      </c>
      <c r="BY146" s="5">
        <v>0</v>
      </c>
      <c r="BZ146" s="5">
        <v>0</v>
      </c>
      <c r="CA146" s="5">
        <f>Target_CC[[#This Row],[Est_Sust_NP Mar]]*95%</f>
        <v>0</v>
      </c>
      <c r="CB146" s="5">
        <f>Target_CC[[#This Row],[Est_Sust_NP Apr]]</f>
        <v>0</v>
      </c>
      <c r="CC146" s="5">
        <f>Target_CC[[#This Row],[Est_Sust_NP Mei]]</f>
        <v>0</v>
      </c>
      <c r="CD146" s="5">
        <f>Target_CC[[#This Row],[Est_Sust_NP Jun]]</f>
        <v>0</v>
      </c>
      <c r="CE146" s="5">
        <f>Target_CC[[#This Row],[Est_Sust_NP Jul]]</f>
        <v>0</v>
      </c>
      <c r="CF146" s="5">
        <f>Target_CC[[#This Row],[Est_Sust_NP Agu]]</f>
        <v>0</v>
      </c>
      <c r="CG146" s="5">
        <f>Target_CC[[#This Row],[Est_Sust_NP Sep]]</f>
        <v>0</v>
      </c>
      <c r="CH146" s="5">
        <f>Target_CC[[#This Row],[Est_Sust_NP Okt]]</f>
        <v>0</v>
      </c>
      <c r="CI146" s="5">
        <f>Target_CC[[#This Row],[Est_Sust_NP Nov]]</f>
        <v>0</v>
      </c>
      <c r="CJ146" s="5">
        <f>SUM(Target_CC[[#This Row],[Est_Sust_NP Jan]:[Est_Sust_NP Des]])</f>
        <v>0</v>
      </c>
      <c r="CK146" s="5">
        <v>0</v>
      </c>
      <c r="CL146" s="5">
        <v>0</v>
      </c>
      <c r="CM146" s="5">
        <v>0</v>
      </c>
      <c r="CN146" s="5">
        <f>Target_CC[[#This Row],[Est_Sust_POTS Mar]]</f>
        <v>0</v>
      </c>
      <c r="CO146" s="5">
        <f>Target_CC[[#This Row],[Est_Sust_POTS Apr]]</f>
        <v>0</v>
      </c>
      <c r="CP146" s="5">
        <f>Target_CC[[#This Row],[Est_Sust_POTS Mei]]</f>
        <v>0</v>
      </c>
      <c r="CQ146" s="5">
        <f>Target_CC[[#This Row],[Est_Sust_POTS Jun]]</f>
        <v>0</v>
      </c>
      <c r="CR146" s="5">
        <f>Target_CC[[#This Row],[Est_Sust_POTS Jul]]</f>
        <v>0</v>
      </c>
      <c r="CS146" s="5">
        <f>Target_CC[[#This Row],[Est_Sust_POTS Agu]]</f>
        <v>0</v>
      </c>
      <c r="CT146" s="5">
        <f>Target_CC[[#This Row],[Est_Sust_POTS Sep]]</f>
        <v>0</v>
      </c>
      <c r="CU146" s="5">
        <f>Target_CC[[#This Row],[Est_Sust_POTS Okt]]</f>
        <v>0</v>
      </c>
      <c r="CV146" s="5">
        <f>Target_CC[[#This Row],[Est_Sust_POTS Nov]]</f>
        <v>0</v>
      </c>
      <c r="CW146" s="5">
        <f>SUM(Target_CC[[#This Row],[Est_Sust_POTS Jan]:[Est_Sust_POTS Des]])</f>
        <v>0</v>
      </c>
      <c r="CX146" s="5"/>
      <c r="CY146" s="5">
        <v>0</v>
      </c>
      <c r="CZ146" s="5">
        <v>0</v>
      </c>
      <c r="DA146" s="5">
        <v>0</v>
      </c>
      <c r="DB146" s="5"/>
      <c r="DC146" s="5"/>
      <c r="DD146" s="5"/>
      <c r="DE146" s="5"/>
      <c r="DF146" s="5"/>
      <c r="DG146" s="5"/>
      <c r="DH146" s="5"/>
      <c r="DI146" s="5"/>
      <c r="DJ146" s="5">
        <f>SUM(Target_CC[[#This Row],[BC_Jan]:[BC_Des]])</f>
        <v>0</v>
      </c>
      <c r="DK146" s="5"/>
      <c r="DL146" s="5"/>
      <c r="DM146" s="5"/>
      <c r="DN146" s="5"/>
      <c r="DO146" s="5"/>
      <c r="DP146" s="5"/>
      <c r="DQ146" s="5"/>
      <c r="DR146" s="5"/>
      <c r="DS146" s="5"/>
      <c r="DT146" s="5"/>
      <c r="DU146" s="5"/>
      <c r="DV146" s="5"/>
      <c r="DW146" s="5"/>
      <c r="DX146" s="5" t="s">
        <v>160</v>
      </c>
    </row>
    <row r="147" spans="2:128" x14ac:dyDescent="0.3">
      <c r="B147" s="6">
        <v>321146800</v>
      </c>
      <c r="C147" s="6" t="s">
        <v>324</v>
      </c>
      <c r="D147" s="6" t="s">
        <v>325</v>
      </c>
      <c r="E147" s="6" t="s">
        <v>326</v>
      </c>
      <c r="F147" s="6" t="s">
        <v>294</v>
      </c>
      <c r="G147" s="6" t="s">
        <v>23</v>
      </c>
      <c r="H147" s="6" t="s">
        <v>323</v>
      </c>
      <c r="I147" s="6" t="s">
        <v>29</v>
      </c>
      <c r="J147" s="20">
        <v>0</v>
      </c>
      <c r="K147" s="5">
        <v>40000</v>
      </c>
      <c r="L147" s="5">
        <v>42105.263157894733</v>
      </c>
      <c r="M147" s="5">
        <v>37894.73684210526</v>
      </c>
      <c r="N147" s="5">
        <v>33684.210526315786</v>
      </c>
      <c r="O147" s="5">
        <v>35789.473684210527</v>
      </c>
      <c r="P147" s="5">
        <v>37894.73684210526</v>
      </c>
      <c r="Q147" s="5">
        <v>48421.052631578947</v>
      </c>
      <c r="R147" s="5">
        <v>44210.526315789481</v>
      </c>
      <c r="S147" s="5">
        <v>44210.526315789481</v>
      </c>
      <c r="T147" s="5">
        <v>48421.052631578947</v>
      </c>
      <c r="U147" s="5">
        <v>42105.263157894733</v>
      </c>
      <c r="V147" s="5">
        <v>44210.526315789481</v>
      </c>
      <c r="W147" s="5">
        <v>498947.36842105264</v>
      </c>
      <c r="X147" s="5">
        <v>3945.5621916125542</v>
      </c>
      <c r="Y147" s="5">
        <v>7538.4012954545469</v>
      </c>
      <c r="Z147" s="5">
        <v>8292.2414250000002</v>
      </c>
      <c r="AA147" s="5">
        <v>8070.2773868560616</v>
      </c>
      <c r="AB147" s="5">
        <v>12959.003111586177</v>
      </c>
      <c r="AC147" s="5">
        <v>11663.102800427558</v>
      </c>
      <c r="AD147" s="5">
        <v>6587.4932483896391</v>
      </c>
      <c r="AE147" s="5">
        <v>14492.485146457208</v>
      </c>
      <c r="AF147" s="5">
        <v>12077.070955381005</v>
      </c>
      <c r="AG147" s="5">
        <v>14492.485146457208</v>
      </c>
      <c r="AH147" s="5">
        <v>15700.192241995306</v>
      </c>
      <c r="AI147" s="5">
        <v>15700.192241995306</v>
      </c>
      <c r="AJ147" s="5">
        <v>131518.50719161259</v>
      </c>
      <c r="AK147" s="5">
        <v>43945.562191612553</v>
      </c>
      <c r="AL147" s="5">
        <v>49643.66445334928</v>
      </c>
      <c r="AM147" s="5">
        <v>46186.97826710526</v>
      </c>
      <c r="AN147" s="5">
        <v>41754.487913171848</v>
      </c>
      <c r="AO147" s="5">
        <v>48748.476795796705</v>
      </c>
      <c r="AP147" s="5">
        <v>49557.839642532817</v>
      </c>
      <c r="AQ147" s="5">
        <v>55008.545879968588</v>
      </c>
      <c r="AR147" s="5">
        <v>58703.011462246686</v>
      </c>
      <c r="AS147" s="5">
        <v>56287.597271170482</v>
      </c>
      <c r="AT147" s="5">
        <v>62913.537778036152</v>
      </c>
      <c r="AU147" s="5">
        <v>57805.455399890037</v>
      </c>
      <c r="AV147" s="5">
        <v>59910.718557784785</v>
      </c>
      <c r="AW147" s="5">
        <f>SUM(Target_CC[[#This Row],[Target_Jan]:[Target_Des]])</f>
        <v>630465.87561266532</v>
      </c>
      <c r="AX147" s="5">
        <v>0</v>
      </c>
      <c r="AY147" s="5">
        <v>0</v>
      </c>
      <c r="AZ147" s="5">
        <v>0</v>
      </c>
      <c r="BA147" s="5">
        <v>0</v>
      </c>
      <c r="BB147" s="5">
        <v>0</v>
      </c>
      <c r="BC147" s="5">
        <v>0</v>
      </c>
      <c r="BD147" s="5">
        <v>0</v>
      </c>
      <c r="BE147" s="5">
        <v>0</v>
      </c>
      <c r="BF147" s="5">
        <v>0</v>
      </c>
      <c r="BG147" s="5">
        <v>0</v>
      </c>
      <c r="BH147" s="5">
        <v>0</v>
      </c>
      <c r="BI147" s="5">
        <v>0</v>
      </c>
      <c r="BJ147" s="5">
        <f>SUM(Target_CC[[#This Row],[Target_NGTMA_Jan]:[Target_NGTMA_Des]])</f>
        <v>0</v>
      </c>
      <c r="BK147" s="5">
        <v>0</v>
      </c>
      <c r="BL147" s="5">
        <v>0</v>
      </c>
      <c r="BM147" s="5">
        <v>0</v>
      </c>
      <c r="BN147" s="5">
        <f>Target_CC[[#This Row],[Est_Sust_NP Apr]]+Target_CC[[#This Row],[Est_Sust_POTS Apr]]+Target_CC[[#This Row],[BC_Apr]]</f>
        <v>0</v>
      </c>
      <c r="BO147" s="5">
        <f>Target_CC[[#This Row],[Est_Sust_NP Mei]]+Target_CC[[#This Row],[Est_Sust_POTS Mei]]+Target_CC[[#This Row],[BC_Mei]]</f>
        <v>0</v>
      </c>
      <c r="BP147" s="5">
        <f>Target_CC[[#This Row],[Est_Sust_NP Jun]]+Target_CC[[#This Row],[Est_Sust_POTS Jun]]+Target_CC[[#This Row],[BC_Jun]]</f>
        <v>0</v>
      </c>
      <c r="BQ147" s="5">
        <f>Target_CC[[#This Row],[Est_Sust_NP Jul]]+Target_CC[[#This Row],[Est_Sust_POTS Jul]]+Target_CC[[#This Row],[BC_Jul]]</f>
        <v>0</v>
      </c>
      <c r="BR147" s="5">
        <f>Target_CC[[#This Row],[Est_Sust_NP Agu]]+Target_CC[[#This Row],[Est_Sust_POTS Agu]]+Target_CC[[#This Row],[BC_Agu]]</f>
        <v>0</v>
      </c>
      <c r="BS147" s="5">
        <f>Target_CC[[#This Row],[Est_Sust_NP Sep]]+Target_CC[[#This Row],[Est_Sust_POTS Sep]]+Target_CC[[#This Row],[BC_Sep]]</f>
        <v>0</v>
      </c>
      <c r="BT147" s="5">
        <f>Target_CC[[#This Row],[Est_Sust_NP Okt]]+Target_CC[[#This Row],[Est_Sust_POTS Okt]]+Target_CC[[#This Row],[BC_Okt]]</f>
        <v>0</v>
      </c>
      <c r="BU147" s="5">
        <f>Target_CC[[#This Row],[Est_Sust_NP Nov]]+Target_CC[[#This Row],[Est_Sust_POTS Nov]]+Target_CC[[#This Row],[BC_Nov]]</f>
        <v>0</v>
      </c>
      <c r="BV147" s="5">
        <f>Target_CC[[#This Row],[Est_Sust_NP Des]]+Target_CC[[#This Row],[Est_Sust_POTS Des]]+Target_CC[[#This Row],[BC_Des]]</f>
        <v>0</v>
      </c>
      <c r="BW147" s="5">
        <f>SUM(Target_CC[[#This Row],[Real_Jan]:[Real_Des]])</f>
        <v>0</v>
      </c>
      <c r="BX147" s="5">
        <v>0</v>
      </c>
      <c r="BY147" s="5">
        <v>0</v>
      </c>
      <c r="BZ147" s="5">
        <v>0</v>
      </c>
      <c r="CA147" s="5">
        <f>Target_CC[[#This Row],[Est_Sust_NP Mar]]*95%</f>
        <v>0</v>
      </c>
      <c r="CB147" s="5">
        <f>Target_CC[[#This Row],[Est_Sust_NP Apr]]</f>
        <v>0</v>
      </c>
      <c r="CC147" s="5">
        <f>Target_CC[[#This Row],[Est_Sust_NP Mei]]</f>
        <v>0</v>
      </c>
      <c r="CD147" s="5">
        <f>Target_CC[[#This Row],[Est_Sust_NP Jun]]</f>
        <v>0</v>
      </c>
      <c r="CE147" s="5">
        <f>Target_CC[[#This Row],[Est_Sust_NP Jul]]</f>
        <v>0</v>
      </c>
      <c r="CF147" s="5">
        <f>Target_CC[[#This Row],[Est_Sust_NP Agu]]</f>
        <v>0</v>
      </c>
      <c r="CG147" s="5">
        <f>Target_CC[[#This Row],[Est_Sust_NP Sep]]</f>
        <v>0</v>
      </c>
      <c r="CH147" s="5">
        <f>Target_CC[[#This Row],[Est_Sust_NP Okt]]</f>
        <v>0</v>
      </c>
      <c r="CI147" s="5">
        <f>Target_CC[[#This Row],[Est_Sust_NP Nov]]</f>
        <v>0</v>
      </c>
      <c r="CJ147" s="5">
        <f>SUM(Target_CC[[#This Row],[Est_Sust_NP Jan]:[Est_Sust_NP Des]])</f>
        <v>0</v>
      </c>
      <c r="CK147" s="5">
        <v>0</v>
      </c>
      <c r="CL147" s="5">
        <v>0</v>
      </c>
      <c r="CM147" s="5">
        <v>0</v>
      </c>
      <c r="CN147" s="5">
        <f>Target_CC[[#This Row],[Est_Sust_POTS Mar]]</f>
        <v>0</v>
      </c>
      <c r="CO147" s="5">
        <f>Target_CC[[#This Row],[Est_Sust_POTS Apr]]</f>
        <v>0</v>
      </c>
      <c r="CP147" s="5">
        <f>Target_CC[[#This Row],[Est_Sust_POTS Mei]]</f>
        <v>0</v>
      </c>
      <c r="CQ147" s="5">
        <f>Target_CC[[#This Row],[Est_Sust_POTS Jun]]</f>
        <v>0</v>
      </c>
      <c r="CR147" s="5">
        <f>Target_CC[[#This Row],[Est_Sust_POTS Jul]]</f>
        <v>0</v>
      </c>
      <c r="CS147" s="5">
        <f>Target_CC[[#This Row],[Est_Sust_POTS Agu]]</f>
        <v>0</v>
      </c>
      <c r="CT147" s="5">
        <f>Target_CC[[#This Row],[Est_Sust_POTS Sep]]</f>
        <v>0</v>
      </c>
      <c r="CU147" s="5">
        <f>Target_CC[[#This Row],[Est_Sust_POTS Okt]]</f>
        <v>0</v>
      </c>
      <c r="CV147" s="5">
        <f>Target_CC[[#This Row],[Est_Sust_POTS Nov]]</f>
        <v>0</v>
      </c>
      <c r="CW147" s="5">
        <f>SUM(Target_CC[[#This Row],[Est_Sust_POTS Jan]:[Est_Sust_POTS Des]])</f>
        <v>0</v>
      </c>
      <c r="CX147" s="5"/>
      <c r="CY147" s="5">
        <v>0</v>
      </c>
      <c r="CZ147" s="5">
        <v>0</v>
      </c>
      <c r="DA147" s="5">
        <v>0</v>
      </c>
      <c r="DB147" s="5"/>
      <c r="DC147" s="5"/>
      <c r="DD147" s="5"/>
      <c r="DE147" s="5"/>
      <c r="DF147" s="5"/>
      <c r="DG147" s="5"/>
      <c r="DH147" s="5"/>
      <c r="DI147" s="5"/>
      <c r="DJ147" s="5">
        <f>SUM(Target_CC[[#This Row],[BC_Jan]:[BC_Des]])</f>
        <v>0</v>
      </c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 t="s">
        <v>160</v>
      </c>
    </row>
    <row r="148" spans="2:128" x14ac:dyDescent="0.3">
      <c r="B148">
        <v>2000110</v>
      </c>
      <c r="C148" t="s">
        <v>327</v>
      </c>
      <c r="D148" t="s">
        <v>317</v>
      </c>
      <c r="E148" t="s">
        <v>318</v>
      </c>
      <c r="F148" t="s">
        <v>296</v>
      </c>
      <c r="G148" t="s">
        <v>26</v>
      </c>
      <c r="H148" t="s">
        <v>159</v>
      </c>
      <c r="I148" t="s">
        <v>29</v>
      </c>
      <c r="J148" s="5">
        <v>2036010.3173410725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690859.22431823774</v>
      </c>
      <c r="Z148" s="5">
        <v>683729.23020126333</v>
      </c>
      <c r="AA148" s="5">
        <v>537486.86343142285</v>
      </c>
      <c r="AB148" s="5">
        <v>586231.66372162709</v>
      </c>
      <c r="AC148" s="5">
        <v>571553.53985494352</v>
      </c>
      <c r="AD148" s="5">
        <v>710365.72728492401</v>
      </c>
      <c r="AE148" s="5">
        <v>598269.13892134407</v>
      </c>
      <c r="AF148" s="5">
        <v>715610.41381648171</v>
      </c>
      <c r="AG148" s="5">
        <v>720720.50871695695</v>
      </c>
      <c r="AH148" s="5">
        <v>611960.29877694696</v>
      </c>
      <c r="AI148" s="5">
        <v>623089.45347582689</v>
      </c>
      <c r="AJ148" s="5">
        <v>7049876.062519975</v>
      </c>
      <c r="AK148" s="5">
        <v>0</v>
      </c>
      <c r="AL148" s="5">
        <v>690859.22431823774</v>
      </c>
      <c r="AM148" s="5">
        <v>683729.23020126333</v>
      </c>
      <c r="AN148" s="5">
        <v>537486.86343142285</v>
      </c>
      <c r="AO148" s="5">
        <v>586231.66372162709</v>
      </c>
      <c r="AP148" s="5">
        <v>571553.53985494352</v>
      </c>
      <c r="AQ148" s="5">
        <v>710365.72728492401</v>
      </c>
      <c r="AR148" s="5">
        <v>598269.13892134407</v>
      </c>
      <c r="AS148" s="5">
        <v>715610.41381648171</v>
      </c>
      <c r="AT148" s="5">
        <v>720720.50871695695</v>
      </c>
      <c r="AU148" s="5">
        <v>611960.29877694696</v>
      </c>
      <c r="AV148" s="5">
        <v>623089.45347582689</v>
      </c>
      <c r="AW148" s="5">
        <f>SUM(Target_CC[[#This Row],[Target_Jan]:[Target_Des]])</f>
        <v>7049876.062519975</v>
      </c>
      <c r="AX148" s="5">
        <v>0</v>
      </c>
      <c r="AY148" s="5">
        <v>0</v>
      </c>
      <c r="AZ148" s="5">
        <v>0</v>
      </c>
      <c r="BA148" s="5">
        <v>0</v>
      </c>
      <c r="BB148" s="5">
        <v>0</v>
      </c>
      <c r="BC148" s="5">
        <v>0</v>
      </c>
      <c r="BD148" s="5">
        <v>0</v>
      </c>
      <c r="BE148" s="5">
        <v>0</v>
      </c>
      <c r="BF148" s="5">
        <v>0</v>
      </c>
      <c r="BG148" s="5">
        <v>0</v>
      </c>
      <c r="BH148" s="5">
        <v>0</v>
      </c>
      <c r="BI148" s="5">
        <v>0</v>
      </c>
      <c r="BJ148" s="5">
        <f>SUM(Target_CC[[#This Row],[Target_NGTMA_Jan]:[Target_NGTMA_Des]])</f>
        <v>0</v>
      </c>
      <c r="BK148" s="5">
        <v>0</v>
      </c>
      <c r="BL148" s="5">
        <v>0</v>
      </c>
      <c r="BM148" s="5">
        <v>0</v>
      </c>
      <c r="BN148" s="5">
        <f>Target_CC[[#This Row],[Est_Sust_NP Apr]]+Target_CC[[#This Row],[Est_Sust_POTS Apr]]+Target_CC[[#This Row],[BC_Apr]]</f>
        <v>0</v>
      </c>
      <c r="BO148" s="5">
        <f>Target_CC[[#This Row],[Est_Sust_NP Mei]]+Target_CC[[#This Row],[Est_Sust_POTS Mei]]+Target_CC[[#This Row],[BC_Mei]]</f>
        <v>0</v>
      </c>
      <c r="BP148" s="5">
        <f>Target_CC[[#This Row],[Est_Sust_NP Jun]]+Target_CC[[#This Row],[Est_Sust_POTS Jun]]+Target_CC[[#This Row],[BC_Jun]]</f>
        <v>0</v>
      </c>
      <c r="BQ148" s="5">
        <f>Target_CC[[#This Row],[Est_Sust_NP Jul]]+Target_CC[[#This Row],[Est_Sust_POTS Jul]]+Target_CC[[#This Row],[BC_Jul]]</f>
        <v>0</v>
      </c>
      <c r="BR148" s="5">
        <f>Target_CC[[#This Row],[Est_Sust_NP Agu]]+Target_CC[[#This Row],[Est_Sust_POTS Agu]]+Target_CC[[#This Row],[BC_Agu]]</f>
        <v>0</v>
      </c>
      <c r="BS148" s="5">
        <f>Target_CC[[#This Row],[Est_Sust_NP Sep]]+Target_CC[[#This Row],[Est_Sust_POTS Sep]]+Target_CC[[#This Row],[BC_Sep]]</f>
        <v>0</v>
      </c>
      <c r="BT148" s="5">
        <f>Target_CC[[#This Row],[Est_Sust_NP Okt]]+Target_CC[[#This Row],[Est_Sust_POTS Okt]]+Target_CC[[#This Row],[BC_Okt]]</f>
        <v>0</v>
      </c>
      <c r="BU148" s="5">
        <f>Target_CC[[#This Row],[Est_Sust_NP Nov]]+Target_CC[[#This Row],[Est_Sust_POTS Nov]]+Target_CC[[#This Row],[BC_Nov]]</f>
        <v>0</v>
      </c>
      <c r="BV148" s="5">
        <f>Target_CC[[#This Row],[Est_Sust_NP Des]]+Target_CC[[#This Row],[Est_Sust_POTS Des]]+Target_CC[[#This Row],[BC_Des]]</f>
        <v>0</v>
      </c>
      <c r="BW148" s="5">
        <f>SUM(Target_CC[[#This Row],[Real_Jan]:[Real_Des]])</f>
        <v>0</v>
      </c>
      <c r="BX148" s="5">
        <v>0</v>
      </c>
      <c r="BY148" s="5">
        <v>0</v>
      </c>
      <c r="BZ148" s="5">
        <v>0</v>
      </c>
      <c r="CA148" s="5">
        <f>Target_CC[[#This Row],[Est_Sust_NP Mar]]*95%</f>
        <v>0</v>
      </c>
      <c r="CB148" s="5">
        <f>Target_CC[[#This Row],[Est_Sust_NP Apr]]</f>
        <v>0</v>
      </c>
      <c r="CC148" s="5">
        <f>Target_CC[[#This Row],[Est_Sust_NP Mei]]</f>
        <v>0</v>
      </c>
      <c r="CD148" s="5">
        <f>Target_CC[[#This Row],[Est_Sust_NP Jun]]</f>
        <v>0</v>
      </c>
      <c r="CE148" s="5">
        <f>Target_CC[[#This Row],[Est_Sust_NP Jul]]</f>
        <v>0</v>
      </c>
      <c r="CF148" s="5">
        <f>Target_CC[[#This Row],[Est_Sust_NP Agu]]</f>
        <v>0</v>
      </c>
      <c r="CG148" s="5">
        <f>Target_CC[[#This Row],[Est_Sust_NP Sep]]</f>
        <v>0</v>
      </c>
      <c r="CH148" s="5">
        <f>Target_CC[[#This Row],[Est_Sust_NP Okt]]</f>
        <v>0</v>
      </c>
      <c r="CI148" s="5">
        <f>Target_CC[[#This Row],[Est_Sust_NP Nov]]</f>
        <v>0</v>
      </c>
      <c r="CJ148" s="5">
        <f>SUM(Target_CC[[#This Row],[Est_Sust_NP Jan]:[Est_Sust_NP Des]])</f>
        <v>0</v>
      </c>
      <c r="CK148" s="5">
        <v>0</v>
      </c>
      <c r="CL148" s="5">
        <v>0</v>
      </c>
      <c r="CM148" s="5">
        <v>0</v>
      </c>
      <c r="CN148" s="5">
        <f>Target_CC[[#This Row],[Est_Sust_POTS Mar]]</f>
        <v>0</v>
      </c>
      <c r="CO148" s="5">
        <f>Target_CC[[#This Row],[Est_Sust_POTS Apr]]</f>
        <v>0</v>
      </c>
      <c r="CP148" s="5">
        <f>Target_CC[[#This Row],[Est_Sust_POTS Mei]]</f>
        <v>0</v>
      </c>
      <c r="CQ148" s="5">
        <f>Target_CC[[#This Row],[Est_Sust_POTS Jun]]</f>
        <v>0</v>
      </c>
      <c r="CR148" s="5">
        <f>Target_CC[[#This Row],[Est_Sust_POTS Jul]]</f>
        <v>0</v>
      </c>
      <c r="CS148" s="5">
        <f>Target_CC[[#This Row],[Est_Sust_POTS Agu]]</f>
        <v>0</v>
      </c>
      <c r="CT148" s="5">
        <f>Target_CC[[#This Row],[Est_Sust_POTS Sep]]</f>
        <v>0</v>
      </c>
      <c r="CU148" s="5">
        <f>Target_CC[[#This Row],[Est_Sust_POTS Okt]]</f>
        <v>0</v>
      </c>
      <c r="CV148" s="5">
        <f>Target_CC[[#This Row],[Est_Sust_POTS Nov]]</f>
        <v>0</v>
      </c>
      <c r="CW148" s="5">
        <f>SUM(Target_CC[[#This Row],[Est_Sust_POTS Jan]:[Est_Sust_POTS Des]])</f>
        <v>0</v>
      </c>
      <c r="CX148" s="5"/>
      <c r="CY148" s="5">
        <v>0</v>
      </c>
      <c r="CZ148" s="5">
        <v>0</v>
      </c>
      <c r="DA148" s="5">
        <v>0</v>
      </c>
      <c r="DB148" s="5"/>
      <c r="DC148" s="5"/>
      <c r="DD148" s="5"/>
      <c r="DE148" s="5"/>
      <c r="DF148" s="5"/>
      <c r="DG148" s="5"/>
      <c r="DH148" s="5"/>
      <c r="DI148" s="5"/>
      <c r="DJ148" s="5">
        <f>SUM(Target_CC[[#This Row],[BC_Jan]:[BC_Des]])</f>
        <v>0</v>
      </c>
      <c r="DK148" s="5"/>
      <c r="DL148" s="5"/>
      <c r="DM148" s="5"/>
      <c r="DN148" s="5"/>
      <c r="DO148" s="5"/>
      <c r="DP148" s="5"/>
      <c r="DQ148" s="5"/>
      <c r="DR148" s="5"/>
      <c r="DS148" s="5"/>
      <c r="DT148" s="5"/>
      <c r="DU148" s="5"/>
      <c r="DV148" s="5"/>
      <c r="DW148" s="5"/>
      <c r="DX148" s="5" t="s">
        <v>160</v>
      </c>
    </row>
    <row r="149" spans="2:128" x14ac:dyDescent="0.3">
      <c r="B149">
        <v>2000401</v>
      </c>
      <c r="C149" t="s">
        <v>328</v>
      </c>
      <c r="D149" t="s">
        <v>329</v>
      </c>
      <c r="E149" t="s">
        <v>318</v>
      </c>
      <c r="F149" t="s">
        <v>296</v>
      </c>
      <c r="G149" t="s">
        <v>19</v>
      </c>
      <c r="H149" t="s">
        <v>159</v>
      </c>
      <c r="I149" t="s">
        <v>29</v>
      </c>
      <c r="J149" s="5">
        <v>66358941.068616509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690859.22431823774</v>
      </c>
      <c r="Z149" s="5">
        <v>683729.23020126333</v>
      </c>
      <c r="AA149" s="5">
        <v>537486.86343142285</v>
      </c>
      <c r="AB149" s="5">
        <v>586231.66372162709</v>
      </c>
      <c r="AC149" s="5">
        <v>571553.53985494352</v>
      </c>
      <c r="AD149" s="5">
        <v>710365.72728492401</v>
      </c>
      <c r="AE149" s="5">
        <v>598269.13892134407</v>
      </c>
      <c r="AF149" s="5">
        <v>715610.41381648171</v>
      </c>
      <c r="AG149" s="5">
        <v>720720.50871695695</v>
      </c>
      <c r="AH149" s="5">
        <v>611960.29877694696</v>
      </c>
      <c r="AI149" s="5">
        <v>623089.45347582689</v>
      </c>
      <c r="AJ149" s="5">
        <v>7049876.062519975</v>
      </c>
      <c r="AK149" s="5">
        <v>0</v>
      </c>
      <c r="AL149" s="5">
        <v>690859.22431823774</v>
      </c>
      <c r="AM149" s="5">
        <v>683729.23020126333</v>
      </c>
      <c r="AN149" s="5">
        <v>537486.86343142285</v>
      </c>
      <c r="AO149" s="5">
        <v>586231.66372162709</v>
      </c>
      <c r="AP149" s="5">
        <v>571553.53985494352</v>
      </c>
      <c r="AQ149" s="5">
        <v>710365.72728492401</v>
      </c>
      <c r="AR149" s="5">
        <v>598269.13892134407</v>
      </c>
      <c r="AS149" s="5">
        <v>715610.41381648171</v>
      </c>
      <c r="AT149" s="5">
        <v>720720.50871695695</v>
      </c>
      <c r="AU149" s="5">
        <v>611960.29877694696</v>
      </c>
      <c r="AV149" s="5">
        <v>623089.45347582689</v>
      </c>
      <c r="AW149" s="5">
        <f>SUM(Target_CC[[#This Row],[Target_Jan]:[Target_Des]])</f>
        <v>7049876.062519975</v>
      </c>
      <c r="AX149" s="5">
        <v>0</v>
      </c>
      <c r="AY149" s="5">
        <v>0</v>
      </c>
      <c r="AZ149" s="5">
        <v>0</v>
      </c>
      <c r="BA149" s="5">
        <v>0</v>
      </c>
      <c r="BB149" s="5">
        <v>0</v>
      </c>
      <c r="BC149" s="5">
        <v>0</v>
      </c>
      <c r="BD149" s="5">
        <v>0</v>
      </c>
      <c r="BE149" s="5">
        <v>0</v>
      </c>
      <c r="BF149" s="5">
        <v>0</v>
      </c>
      <c r="BG149" s="5">
        <v>0</v>
      </c>
      <c r="BH149" s="5">
        <v>0</v>
      </c>
      <c r="BI149" s="5">
        <v>0</v>
      </c>
      <c r="BJ149" s="5">
        <f>SUM(Target_CC[[#This Row],[Target_NGTMA_Jan]:[Target_NGTMA_Des]])</f>
        <v>0</v>
      </c>
      <c r="BK149" s="5">
        <v>0</v>
      </c>
      <c r="BL149" s="5">
        <v>0</v>
      </c>
      <c r="BM149" s="5">
        <v>0</v>
      </c>
      <c r="BN149" s="5">
        <f>Target_CC[[#This Row],[Est_Sust_NP Apr]]+Target_CC[[#This Row],[Est_Sust_POTS Apr]]+Target_CC[[#This Row],[BC_Apr]]</f>
        <v>0</v>
      </c>
      <c r="BO149" s="5">
        <f>Target_CC[[#This Row],[Est_Sust_NP Mei]]+Target_CC[[#This Row],[Est_Sust_POTS Mei]]+Target_CC[[#This Row],[BC_Mei]]</f>
        <v>0</v>
      </c>
      <c r="BP149" s="5">
        <f>Target_CC[[#This Row],[Est_Sust_NP Jun]]+Target_CC[[#This Row],[Est_Sust_POTS Jun]]+Target_CC[[#This Row],[BC_Jun]]</f>
        <v>0</v>
      </c>
      <c r="BQ149" s="5">
        <f>Target_CC[[#This Row],[Est_Sust_NP Jul]]+Target_CC[[#This Row],[Est_Sust_POTS Jul]]+Target_CC[[#This Row],[BC_Jul]]</f>
        <v>0</v>
      </c>
      <c r="BR149" s="5">
        <f>Target_CC[[#This Row],[Est_Sust_NP Agu]]+Target_CC[[#This Row],[Est_Sust_POTS Agu]]+Target_CC[[#This Row],[BC_Agu]]</f>
        <v>0</v>
      </c>
      <c r="BS149" s="5">
        <f>Target_CC[[#This Row],[Est_Sust_NP Sep]]+Target_CC[[#This Row],[Est_Sust_POTS Sep]]+Target_CC[[#This Row],[BC_Sep]]</f>
        <v>0</v>
      </c>
      <c r="BT149" s="5">
        <f>Target_CC[[#This Row],[Est_Sust_NP Okt]]+Target_CC[[#This Row],[Est_Sust_POTS Okt]]+Target_CC[[#This Row],[BC_Okt]]</f>
        <v>0</v>
      </c>
      <c r="BU149" s="5">
        <f>Target_CC[[#This Row],[Est_Sust_NP Nov]]+Target_CC[[#This Row],[Est_Sust_POTS Nov]]+Target_CC[[#This Row],[BC_Nov]]</f>
        <v>0</v>
      </c>
      <c r="BV149" s="5">
        <f>Target_CC[[#This Row],[Est_Sust_NP Des]]+Target_CC[[#This Row],[Est_Sust_POTS Des]]+Target_CC[[#This Row],[BC_Des]]</f>
        <v>0</v>
      </c>
      <c r="BW149" s="5">
        <f>SUM(Target_CC[[#This Row],[Real_Jan]:[Real_Des]])</f>
        <v>0</v>
      </c>
      <c r="BX149" s="5">
        <v>0</v>
      </c>
      <c r="BY149" s="5">
        <v>0</v>
      </c>
      <c r="BZ149" s="5">
        <v>0</v>
      </c>
      <c r="CA149" s="5">
        <f>Target_CC[[#This Row],[Est_Sust_NP Mar]]*95%</f>
        <v>0</v>
      </c>
      <c r="CB149" s="5">
        <f>Target_CC[[#This Row],[Est_Sust_NP Apr]]</f>
        <v>0</v>
      </c>
      <c r="CC149" s="5">
        <f>Target_CC[[#This Row],[Est_Sust_NP Mei]]</f>
        <v>0</v>
      </c>
      <c r="CD149" s="5">
        <f>Target_CC[[#This Row],[Est_Sust_NP Jun]]</f>
        <v>0</v>
      </c>
      <c r="CE149" s="5">
        <f>Target_CC[[#This Row],[Est_Sust_NP Jul]]</f>
        <v>0</v>
      </c>
      <c r="CF149" s="5">
        <f>Target_CC[[#This Row],[Est_Sust_NP Agu]]</f>
        <v>0</v>
      </c>
      <c r="CG149" s="5">
        <f>Target_CC[[#This Row],[Est_Sust_NP Sep]]</f>
        <v>0</v>
      </c>
      <c r="CH149" s="5">
        <f>Target_CC[[#This Row],[Est_Sust_NP Okt]]</f>
        <v>0</v>
      </c>
      <c r="CI149" s="5">
        <f>Target_CC[[#This Row],[Est_Sust_NP Nov]]</f>
        <v>0</v>
      </c>
      <c r="CJ149" s="5">
        <f>SUM(Target_CC[[#This Row],[Est_Sust_NP Jan]:[Est_Sust_NP Des]])</f>
        <v>0</v>
      </c>
      <c r="CK149" s="5">
        <v>0</v>
      </c>
      <c r="CL149" s="5">
        <v>0</v>
      </c>
      <c r="CM149" s="5">
        <v>0</v>
      </c>
      <c r="CN149" s="5">
        <f>Target_CC[[#This Row],[Est_Sust_POTS Mar]]</f>
        <v>0</v>
      </c>
      <c r="CO149" s="5">
        <f>Target_CC[[#This Row],[Est_Sust_POTS Apr]]</f>
        <v>0</v>
      </c>
      <c r="CP149" s="5">
        <f>Target_CC[[#This Row],[Est_Sust_POTS Mei]]</f>
        <v>0</v>
      </c>
      <c r="CQ149" s="5">
        <f>Target_CC[[#This Row],[Est_Sust_POTS Jun]]</f>
        <v>0</v>
      </c>
      <c r="CR149" s="5">
        <f>Target_CC[[#This Row],[Est_Sust_POTS Jul]]</f>
        <v>0</v>
      </c>
      <c r="CS149" s="5">
        <f>Target_CC[[#This Row],[Est_Sust_POTS Agu]]</f>
        <v>0</v>
      </c>
      <c r="CT149" s="5">
        <f>Target_CC[[#This Row],[Est_Sust_POTS Sep]]</f>
        <v>0</v>
      </c>
      <c r="CU149" s="5">
        <f>Target_CC[[#This Row],[Est_Sust_POTS Okt]]</f>
        <v>0</v>
      </c>
      <c r="CV149" s="5">
        <f>Target_CC[[#This Row],[Est_Sust_POTS Nov]]</f>
        <v>0</v>
      </c>
      <c r="CW149" s="5">
        <f>SUM(Target_CC[[#This Row],[Est_Sust_POTS Jan]:[Est_Sust_POTS Des]])</f>
        <v>0</v>
      </c>
      <c r="CX149" s="5"/>
      <c r="CY149" s="5">
        <v>0</v>
      </c>
      <c r="CZ149" s="5">
        <v>0</v>
      </c>
      <c r="DA149" s="5">
        <v>0</v>
      </c>
      <c r="DB149" s="5"/>
      <c r="DC149" s="5"/>
      <c r="DD149" s="5"/>
      <c r="DE149" s="5"/>
      <c r="DF149" s="5"/>
      <c r="DG149" s="5"/>
      <c r="DH149" s="5"/>
      <c r="DI149" s="5"/>
      <c r="DJ149" s="5">
        <f>SUM(Target_CC[[#This Row],[BC_Jan]:[BC_Des]])</f>
        <v>0</v>
      </c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 t="s">
        <v>160</v>
      </c>
    </row>
    <row r="150" spans="2:128" x14ac:dyDescent="0.3">
      <c r="B150">
        <v>2000410</v>
      </c>
      <c r="C150" t="s">
        <v>330</v>
      </c>
      <c r="D150" t="s">
        <v>331</v>
      </c>
      <c r="E150" t="s">
        <v>318</v>
      </c>
      <c r="F150" t="s">
        <v>296</v>
      </c>
      <c r="G150" t="s">
        <v>19</v>
      </c>
      <c r="H150" t="s">
        <v>159</v>
      </c>
      <c r="I150" t="s">
        <v>29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690859.22431823774</v>
      </c>
      <c r="Z150" s="5">
        <v>683729.23020126333</v>
      </c>
      <c r="AA150" s="5">
        <v>537486.86343142285</v>
      </c>
      <c r="AB150" s="5">
        <v>586231.66372162709</v>
      </c>
      <c r="AC150" s="5">
        <v>571553.53985494352</v>
      </c>
      <c r="AD150" s="5">
        <v>710365.72728492401</v>
      </c>
      <c r="AE150" s="5">
        <v>598269.13892134407</v>
      </c>
      <c r="AF150" s="5">
        <v>715610.41381648171</v>
      </c>
      <c r="AG150" s="5">
        <v>720720.50871695695</v>
      </c>
      <c r="AH150" s="5">
        <v>611960.29877694696</v>
      </c>
      <c r="AI150" s="5">
        <v>623089.45347582689</v>
      </c>
      <c r="AJ150" s="5">
        <v>7049876.062519975</v>
      </c>
      <c r="AK150" s="5">
        <v>0</v>
      </c>
      <c r="AL150" s="5">
        <v>690859.22431823774</v>
      </c>
      <c r="AM150" s="5">
        <v>683729.23020126333</v>
      </c>
      <c r="AN150" s="5">
        <v>537486.86343142285</v>
      </c>
      <c r="AO150" s="5">
        <v>586231.66372162709</v>
      </c>
      <c r="AP150" s="5">
        <v>571553.53985494352</v>
      </c>
      <c r="AQ150" s="5">
        <v>710365.72728492401</v>
      </c>
      <c r="AR150" s="5">
        <v>598269.13892134407</v>
      </c>
      <c r="AS150" s="5">
        <v>715610.41381648171</v>
      </c>
      <c r="AT150" s="5">
        <v>720720.50871695695</v>
      </c>
      <c r="AU150" s="5">
        <v>611960.29877694696</v>
      </c>
      <c r="AV150" s="5">
        <v>623089.45347582689</v>
      </c>
      <c r="AW150" s="5">
        <f>SUM(Target_CC[[#This Row],[Target_Jan]:[Target_Des]])</f>
        <v>7049876.062519975</v>
      </c>
      <c r="AX150" s="5">
        <v>0</v>
      </c>
      <c r="AY150" s="5">
        <v>0</v>
      </c>
      <c r="AZ150" s="5">
        <v>0</v>
      </c>
      <c r="BA150" s="5">
        <v>0</v>
      </c>
      <c r="BB150" s="5">
        <v>0</v>
      </c>
      <c r="BC150" s="5">
        <v>0</v>
      </c>
      <c r="BD150" s="5">
        <v>0</v>
      </c>
      <c r="BE150" s="5">
        <v>0</v>
      </c>
      <c r="BF150" s="5">
        <v>0</v>
      </c>
      <c r="BG150" s="5">
        <v>0</v>
      </c>
      <c r="BH150" s="5">
        <v>0</v>
      </c>
      <c r="BI150" s="5">
        <v>0</v>
      </c>
      <c r="BJ150" s="5">
        <f>SUM(Target_CC[[#This Row],[Target_NGTMA_Jan]:[Target_NGTMA_Des]])</f>
        <v>0</v>
      </c>
      <c r="BK150" s="5">
        <v>0</v>
      </c>
      <c r="BL150" s="5">
        <v>0</v>
      </c>
      <c r="BM150" s="5">
        <v>0</v>
      </c>
      <c r="BN150" s="5">
        <f>Target_CC[[#This Row],[Est_Sust_NP Apr]]+Target_CC[[#This Row],[Est_Sust_POTS Apr]]+Target_CC[[#This Row],[BC_Apr]]</f>
        <v>0</v>
      </c>
      <c r="BO150" s="5">
        <f>Target_CC[[#This Row],[Est_Sust_NP Mei]]+Target_CC[[#This Row],[Est_Sust_POTS Mei]]+Target_CC[[#This Row],[BC_Mei]]</f>
        <v>0</v>
      </c>
      <c r="BP150" s="5">
        <f>Target_CC[[#This Row],[Est_Sust_NP Jun]]+Target_CC[[#This Row],[Est_Sust_POTS Jun]]+Target_CC[[#This Row],[BC_Jun]]</f>
        <v>0</v>
      </c>
      <c r="BQ150" s="5">
        <f>Target_CC[[#This Row],[Est_Sust_NP Jul]]+Target_CC[[#This Row],[Est_Sust_POTS Jul]]+Target_CC[[#This Row],[BC_Jul]]</f>
        <v>0</v>
      </c>
      <c r="BR150" s="5">
        <f>Target_CC[[#This Row],[Est_Sust_NP Agu]]+Target_CC[[#This Row],[Est_Sust_POTS Agu]]+Target_CC[[#This Row],[BC_Agu]]</f>
        <v>0</v>
      </c>
      <c r="BS150" s="5">
        <f>Target_CC[[#This Row],[Est_Sust_NP Sep]]+Target_CC[[#This Row],[Est_Sust_POTS Sep]]+Target_CC[[#This Row],[BC_Sep]]</f>
        <v>0</v>
      </c>
      <c r="BT150" s="5">
        <f>Target_CC[[#This Row],[Est_Sust_NP Okt]]+Target_CC[[#This Row],[Est_Sust_POTS Okt]]+Target_CC[[#This Row],[BC_Okt]]</f>
        <v>0</v>
      </c>
      <c r="BU150" s="5">
        <f>Target_CC[[#This Row],[Est_Sust_NP Nov]]+Target_CC[[#This Row],[Est_Sust_POTS Nov]]+Target_CC[[#This Row],[BC_Nov]]</f>
        <v>0</v>
      </c>
      <c r="BV150" s="5">
        <f>Target_CC[[#This Row],[Est_Sust_NP Des]]+Target_CC[[#This Row],[Est_Sust_POTS Des]]+Target_CC[[#This Row],[BC_Des]]</f>
        <v>0</v>
      </c>
      <c r="BW150" s="5">
        <f>SUM(Target_CC[[#This Row],[Real_Jan]:[Real_Des]])</f>
        <v>0</v>
      </c>
      <c r="BX150" s="5">
        <v>0</v>
      </c>
      <c r="BY150" s="5">
        <v>0</v>
      </c>
      <c r="BZ150" s="5">
        <v>0</v>
      </c>
      <c r="CA150" s="5">
        <f>Target_CC[[#This Row],[Est_Sust_NP Mar]]*95%</f>
        <v>0</v>
      </c>
      <c r="CB150" s="5">
        <f>Target_CC[[#This Row],[Est_Sust_NP Apr]]</f>
        <v>0</v>
      </c>
      <c r="CC150" s="5">
        <f>Target_CC[[#This Row],[Est_Sust_NP Mei]]</f>
        <v>0</v>
      </c>
      <c r="CD150" s="5">
        <f>Target_CC[[#This Row],[Est_Sust_NP Jun]]</f>
        <v>0</v>
      </c>
      <c r="CE150" s="5">
        <f>Target_CC[[#This Row],[Est_Sust_NP Jul]]</f>
        <v>0</v>
      </c>
      <c r="CF150" s="5">
        <f>Target_CC[[#This Row],[Est_Sust_NP Agu]]</f>
        <v>0</v>
      </c>
      <c r="CG150" s="5">
        <f>Target_CC[[#This Row],[Est_Sust_NP Sep]]</f>
        <v>0</v>
      </c>
      <c r="CH150" s="5">
        <f>Target_CC[[#This Row],[Est_Sust_NP Okt]]</f>
        <v>0</v>
      </c>
      <c r="CI150" s="5">
        <f>Target_CC[[#This Row],[Est_Sust_NP Nov]]</f>
        <v>0</v>
      </c>
      <c r="CJ150" s="5">
        <f>SUM(Target_CC[[#This Row],[Est_Sust_NP Jan]:[Est_Sust_NP Des]])</f>
        <v>0</v>
      </c>
      <c r="CK150" s="5">
        <v>0</v>
      </c>
      <c r="CL150" s="5">
        <v>0</v>
      </c>
      <c r="CM150" s="5">
        <v>0</v>
      </c>
      <c r="CN150" s="5">
        <f>Target_CC[[#This Row],[Est_Sust_POTS Mar]]</f>
        <v>0</v>
      </c>
      <c r="CO150" s="5">
        <f>Target_CC[[#This Row],[Est_Sust_POTS Apr]]</f>
        <v>0</v>
      </c>
      <c r="CP150" s="5">
        <f>Target_CC[[#This Row],[Est_Sust_POTS Mei]]</f>
        <v>0</v>
      </c>
      <c r="CQ150" s="5">
        <f>Target_CC[[#This Row],[Est_Sust_POTS Jun]]</f>
        <v>0</v>
      </c>
      <c r="CR150" s="5">
        <f>Target_CC[[#This Row],[Est_Sust_POTS Jul]]</f>
        <v>0</v>
      </c>
      <c r="CS150" s="5">
        <f>Target_CC[[#This Row],[Est_Sust_POTS Agu]]</f>
        <v>0</v>
      </c>
      <c r="CT150" s="5">
        <f>Target_CC[[#This Row],[Est_Sust_POTS Sep]]</f>
        <v>0</v>
      </c>
      <c r="CU150" s="5">
        <f>Target_CC[[#This Row],[Est_Sust_POTS Okt]]</f>
        <v>0</v>
      </c>
      <c r="CV150" s="5">
        <f>Target_CC[[#This Row],[Est_Sust_POTS Nov]]</f>
        <v>0</v>
      </c>
      <c r="CW150" s="5">
        <f>SUM(Target_CC[[#This Row],[Est_Sust_POTS Jan]:[Est_Sust_POTS Des]])</f>
        <v>0</v>
      </c>
      <c r="CX150" s="5"/>
      <c r="CY150" s="5">
        <v>0</v>
      </c>
      <c r="CZ150" s="5">
        <v>0</v>
      </c>
      <c r="DA150" s="5">
        <v>0</v>
      </c>
      <c r="DB150" s="5"/>
      <c r="DC150" s="5"/>
      <c r="DD150" s="5"/>
      <c r="DE150" s="5"/>
      <c r="DF150" s="5"/>
      <c r="DG150" s="5"/>
      <c r="DH150" s="5"/>
      <c r="DI150" s="5"/>
      <c r="DJ150" s="5">
        <f>SUM(Target_CC[[#This Row],[BC_Jan]:[BC_Des]])</f>
        <v>0</v>
      </c>
      <c r="DK150" s="5"/>
      <c r="DL150" s="5"/>
      <c r="DM150" s="5"/>
      <c r="DN150" s="5"/>
      <c r="DO150" s="5"/>
      <c r="DP150" s="5"/>
      <c r="DQ150" s="5"/>
      <c r="DR150" s="5"/>
      <c r="DS150" s="5"/>
      <c r="DT150" s="5"/>
      <c r="DU150" s="5"/>
      <c r="DV150" s="5"/>
      <c r="DW150" s="5"/>
      <c r="DX150" s="5" t="s">
        <v>160</v>
      </c>
    </row>
    <row r="151" spans="2:128" x14ac:dyDescent="0.3">
      <c r="B151">
        <v>4602802</v>
      </c>
      <c r="C151" t="s">
        <v>332</v>
      </c>
      <c r="D151" t="s">
        <v>333</v>
      </c>
      <c r="E151" t="s">
        <v>334</v>
      </c>
      <c r="F151" t="s">
        <v>296</v>
      </c>
      <c r="G151" t="s">
        <v>21</v>
      </c>
      <c r="H151" t="s">
        <v>159</v>
      </c>
      <c r="I151" t="s">
        <v>29</v>
      </c>
      <c r="J151" s="5">
        <v>7295006.1246604035</v>
      </c>
      <c r="K151" s="5">
        <v>41283</v>
      </c>
      <c r="L151" s="5">
        <v>39218.85</v>
      </c>
      <c r="M151" s="5">
        <v>39615</v>
      </c>
      <c r="N151" s="5">
        <v>39218.85</v>
      </c>
      <c r="O151" s="5">
        <v>38030.400000000001</v>
      </c>
      <c r="P151" s="5">
        <v>36841.949999999997</v>
      </c>
      <c r="Q151" s="5">
        <v>38822.699999999997</v>
      </c>
      <c r="R151" s="5">
        <v>40407.299999999996</v>
      </c>
      <c r="S151" s="5">
        <v>40011.15</v>
      </c>
      <c r="T151" s="5">
        <v>40011.15</v>
      </c>
      <c r="U151" s="5">
        <v>40407.299999999996</v>
      </c>
      <c r="V151" s="5">
        <v>39615</v>
      </c>
      <c r="W151" s="5">
        <v>473482.65</v>
      </c>
      <c r="X151" s="5">
        <v>0</v>
      </c>
      <c r="Y151" s="5">
        <v>11950724.263759997</v>
      </c>
      <c r="Z151" s="5">
        <v>11827387.134146826</v>
      </c>
      <c r="AA151" s="5">
        <v>9297635.5734425317</v>
      </c>
      <c r="AB151" s="5">
        <v>10140840.16137453</v>
      </c>
      <c r="AC151" s="5">
        <v>9886932.8458673004</v>
      </c>
      <c r="AD151" s="5">
        <v>12288154.568081591</v>
      </c>
      <c r="AE151" s="5">
        <v>10349068.613539482</v>
      </c>
      <c r="AF151" s="5">
        <v>12378878.988314027</v>
      </c>
      <c r="AG151" s="5">
        <v>12467275.195482703</v>
      </c>
      <c r="AH151" s="5">
        <v>10585903.080715967</v>
      </c>
      <c r="AI151" s="5">
        <v>10778419.087470157</v>
      </c>
      <c r="AJ151" s="5">
        <v>121951219.51219513</v>
      </c>
      <c r="AK151" s="5">
        <v>41283</v>
      </c>
      <c r="AL151" s="5">
        <v>11989943.113759996</v>
      </c>
      <c r="AM151" s="5">
        <v>11867002.134146826</v>
      </c>
      <c r="AN151" s="5">
        <v>9336854.4234425314</v>
      </c>
      <c r="AO151" s="5">
        <v>10178870.56137453</v>
      </c>
      <c r="AP151" s="5">
        <v>9923774.7958672997</v>
      </c>
      <c r="AQ151" s="5">
        <v>12326977.268081591</v>
      </c>
      <c r="AR151" s="5">
        <v>10389475.913539482</v>
      </c>
      <c r="AS151" s="5">
        <v>12418890.138314027</v>
      </c>
      <c r="AT151" s="5">
        <v>12507286.345482703</v>
      </c>
      <c r="AU151" s="5">
        <v>10626310.380715968</v>
      </c>
      <c r="AV151" s="5">
        <v>10818034.087470157</v>
      </c>
      <c r="AW151" s="5">
        <f>SUM(Target_CC[[#This Row],[Target_Jan]:[Target_Des]])</f>
        <v>122424702.16219512</v>
      </c>
      <c r="AX151" s="5">
        <v>0</v>
      </c>
      <c r="AY151" s="5">
        <v>0</v>
      </c>
      <c r="AZ151" s="5">
        <v>0</v>
      </c>
      <c r="BA151" s="5">
        <v>0</v>
      </c>
      <c r="BB151" s="5">
        <v>0</v>
      </c>
      <c r="BC151" s="5">
        <v>0</v>
      </c>
      <c r="BD151" s="5">
        <v>0</v>
      </c>
      <c r="BE151" s="5">
        <v>0</v>
      </c>
      <c r="BF151" s="5">
        <v>0</v>
      </c>
      <c r="BG151" s="5">
        <v>0</v>
      </c>
      <c r="BH151" s="5">
        <v>0</v>
      </c>
      <c r="BI151" s="5">
        <v>0</v>
      </c>
      <c r="BJ151" s="5">
        <f>SUM(Target_CC[[#This Row],[Target_NGTMA_Jan]:[Target_NGTMA_Des]])</f>
        <v>0</v>
      </c>
      <c r="BK151" s="5">
        <v>0</v>
      </c>
      <c r="BL151" s="5">
        <v>0</v>
      </c>
      <c r="BM151" s="5">
        <v>0</v>
      </c>
      <c r="BN151" s="5">
        <f>Target_CC[[#This Row],[Est_Sust_NP Apr]]+Target_CC[[#This Row],[Est_Sust_POTS Apr]]+Target_CC[[#This Row],[BC_Apr]]</f>
        <v>0</v>
      </c>
      <c r="BO151" s="5">
        <f>Target_CC[[#This Row],[Est_Sust_NP Mei]]+Target_CC[[#This Row],[Est_Sust_POTS Mei]]+Target_CC[[#This Row],[BC_Mei]]</f>
        <v>0</v>
      </c>
      <c r="BP151" s="5">
        <f>Target_CC[[#This Row],[Est_Sust_NP Jun]]+Target_CC[[#This Row],[Est_Sust_POTS Jun]]+Target_CC[[#This Row],[BC_Jun]]</f>
        <v>0</v>
      </c>
      <c r="BQ151" s="5">
        <f>Target_CC[[#This Row],[Est_Sust_NP Jul]]+Target_CC[[#This Row],[Est_Sust_POTS Jul]]+Target_CC[[#This Row],[BC_Jul]]</f>
        <v>0</v>
      </c>
      <c r="BR151" s="5">
        <f>Target_CC[[#This Row],[Est_Sust_NP Agu]]+Target_CC[[#This Row],[Est_Sust_POTS Agu]]+Target_CC[[#This Row],[BC_Agu]]</f>
        <v>0</v>
      </c>
      <c r="BS151" s="5">
        <f>Target_CC[[#This Row],[Est_Sust_NP Sep]]+Target_CC[[#This Row],[Est_Sust_POTS Sep]]+Target_CC[[#This Row],[BC_Sep]]</f>
        <v>0</v>
      </c>
      <c r="BT151" s="5">
        <f>Target_CC[[#This Row],[Est_Sust_NP Okt]]+Target_CC[[#This Row],[Est_Sust_POTS Okt]]+Target_CC[[#This Row],[BC_Okt]]</f>
        <v>0</v>
      </c>
      <c r="BU151" s="5">
        <f>Target_CC[[#This Row],[Est_Sust_NP Nov]]+Target_CC[[#This Row],[Est_Sust_POTS Nov]]+Target_CC[[#This Row],[BC_Nov]]</f>
        <v>0</v>
      </c>
      <c r="BV151" s="5">
        <f>Target_CC[[#This Row],[Est_Sust_NP Des]]+Target_CC[[#This Row],[Est_Sust_POTS Des]]+Target_CC[[#This Row],[BC_Des]]</f>
        <v>0</v>
      </c>
      <c r="BW151" s="5">
        <f>SUM(Target_CC[[#This Row],[Real_Jan]:[Real_Des]])</f>
        <v>0</v>
      </c>
      <c r="BX151" s="5">
        <v>0</v>
      </c>
      <c r="BY151" s="5">
        <v>0</v>
      </c>
      <c r="BZ151" s="5">
        <v>0</v>
      </c>
      <c r="CA151" s="5">
        <f>Target_CC[[#This Row],[Est_Sust_NP Mar]]*95%</f>
        <v>0</v>
      </c>
      <c r="CB151" s="5">
        <f>Target_CC[[#This Row],[Est_Sust_NP Apr]]</f>
        <v>0</v>
      </c>
      <c r="CC151" s="5">
        <f>Target_CC[[#This Row],[Est_Sust_NP Mei]]</f>
        <v>0</v>
      </c>
      <c r="CD151" s="5">
        <f>Target_CC[[#This Row],[Est_Sust_NP Jun]]</f>
        <v>0</v>
      </c>
      <c r="CE151" s="5">
        <f>Target_CC[[#This Row],[Est_Sust_NP Jul]]</f>
        <v>0</v>
      </c>
      <c r="CF151" s="5">
        <f>Target_CC[[#This Row],[Est_Sust_NP Agu]]</f>
        <v>0</v>
      </c>
      <c r="CG151" s="5">
        <f>Target_CC[[#This Row],[Est_Sust_NP Sep]]</f>
        <v>0</v>
      </c>
      <c r="CH151" s="5">
        <f>Target_CC[[#This Row],[Est_Sust_NP Okt]]</f>
        <v>0</v>
      </c>
      <c r="CI151" s="5">
        <f>Target_CC[[#This Row],[Est_Sust_NP Nov]]</f>
        <v>0</v>
      </c>
      <c r="CJ151" s="5">
        <f>SUM(Target_CC[[#This Row],[Est_Sust_NP Jan]:[Est_Sust_NP Des]])</f>
        <v>0</v>
      </c>
      <c r="CK151" s="5">
        <v>0</v>
      </c>
      <c r="CL151" s="5">
        <v>0</v>
      </c>
      <c r="CM151" s="5">
        <v>0</v>
      </c>
      <c r="CN151" s="5">
        <f>Target_CC[[#This Row],[Est_Sust_POTS Mar]]</f>
        <v>0</v>
      </c>
      <c r="CO151" s="5">
        <f>Target_CC[[#This Row],[Est_Sust_POTS Apr]]</f>
        <v>0</v>
      </c>
      <c r="CP151" s="5">
        <f>Target_CC[[#This Row],[Est_Sust_POTS Mei]]</f>
        <v>0</v>
      </c>
      <c r="CQ151" s="5">
        <f>Target_CC[[#This Row],[Est_Sust_POTS Jun]]</f>
        <v>0</v>
      </c>
      <c r="CR151" s="5">
        <f>Target_CC[[#This Row],[Est_Sust_POTS Jul]]</f>
        <v>0</v>
      </c>
      <c r="CS151" s="5">
        <f>Target_CC[[#This Row],[Est_Sust_POTS Agu]]</f>
        <v>0</v>
      </c>
      <c r="CT151" s="5">
        <f>Target_CC[[#This Row],[Est_Sust_POTS Sep]]</f>
        <v>0</v>
      </c>
      <c r="CU151" s="5">
        <f>Target_CC[[#This Row],[Est_Sust_POTS Okt]]</f>
        <v>0</v>
      </c>
      <c r="CV151" s="5">
        <f>Target_CC[[#This Row],[Est_Sust_POTS Nov]]</f>
        <v>0</v>
      </c>
      <c r="CW151" s="5">
        <f>SUM(Target_CC[[#This Row],[Est_Sust_POTS Jan]:[Est_Sust_POTS Des]])</f>
        <v>0</v>
      </c>
      <c r="CX151" s="5"/>
      <c r="CY151" s="5">
        <v>0</v>
      </c>
      <c r="CZ151" s="5">
        <v>0</v>
      </c>
      <c r="DA151" s="5">
        <v>0</v>
      </c>
      <c r="DB151" s="5"/>
      <c r="DC151" s="5"/>
      <c r="DD151" s="5"/>
      <c r="DE151" s="5"/>
      <c r="DF151" s="5"/>
      <c r="DG151" s="5"/>
      <c r="DH151" s="5"/>
      <c r="DI151" s="5"/>
      <c r="DJ151" s="5">
        <f>SUM(Target_CC[[#This Row],[BC_Jan]:[BC_Des]])</f>
        <v>0</v>
      </c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 t="s">
        <v>160</v>
      </c>
    </row>
    <row r="152" spans="2:128" x14ac:dyDescent="0.3">
      <c r="B152">
        <v>4603029</v>
      </c>
      <c r="C152" t="s">
        <v>335</v>
      </c>
      <c r="D152" t="s">
        <v>331</v>
      </c>
      <c r="E152" t="s">
        <v>318</v>
      </c>
      <c r="F152" t="s">
        <v>296</v>
      </c>
      <c r="G152" t="s">
        <v>26</v>
      </c>
      <c r="H152" t="s">
        <v>159</v>
      </c>
      <c r="I152" t="s">
        <v>29</v>
      </c>
      <c r="J152" s="5">
        <v>21369739.355684042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690859.22431823774</v>
      </c>
      <c r="Z152" s="5">
        <v>683729.23020126333</v>
      </c>
      <c r="AA152" s="5">
        <v>537486.86343142285</v>
      </c>
      <c r="AB152" s="5">
        <v>586231.66372162709</v>
      </c>
      <c r="AC152" s="5">
        <v>571553.53985494352</v>
      </c>
      <c r="AD152" s="5">
        <v>710365.72728492401</v>
      </c>
      <c r="AE152" s="5">
        <v>598269.13892134407</v>
      </c>
      <c r="AF152" s="5">
        <v>715610.41381648171</v>
      </c>
      <c r="AG152" s="5">
        <v>720720.50871695695</v>
      </c>
      <c r="AH152" s="5">
        <v>611960.29877694696</v>
      </c>
      <c r="AI152" s="5">
        <v>623089.45347582689</v>
      </c>
      <c r="AJ152" s="5">
        <v>7049876.062519975</v>
      </c>
      <c r="AK152" s="5">
        <v>0</v>
      </c>
      <c r="AL152" s="5">
        <v>690859.22431823774</v>
      </c>
      <c r="AM152" s="5">
        <v>683729.23020126333</v>
      </c>
      <c r="AN152" s="5">
        <v>537486.86343142285</v>
      </c>
      <c r="AO152" s="5">
        <v>586231.66372162709</v>
      </c>
      <c r="AP152" s="5">
        <v>571553.53985494352</v>
      </c>
      <c r="AQ152" s="5">
        <v>710365.72728492401</v>
      </c>
      <c r="AR152" s="5">
        <v>598269.13892134407</v>
      </c>
      <c r="AS152" s="5">
        <v>715610.41381648171</v>
      </c>
      <c r="AT152" s="5">
        <v>720720.50871695695</v>
      </c>
      <c r="AU152" s="5">
        <v>611960.29877694696</v>
      </c>
      <c r="AV152" s="5">
        <v>623089.45347582689</v>
      </c>
      <c r="AW152" s="5">
        <f>SUM(Target_CC[[#This Row],[Target_Jan]:[Target_Des]])</f>
        <v>7049876.062519975</v>
      </c>
      <c r="AX152" s="5">
        <v>0</v>
      </c>
      <c r="AY152" s="5">
        <v>0</v>
      </c>
      <c r="AZ152" s="5">
        <v>0</v>
      </c>
      <c r="BA152" s="5">
        <v>0</v>
      </c>
      <c r="BB152" s="5">
        <v>0</v>
      </c>
      <c r="BC152" s="5">
        <v>0</v>
      </c>
      <c r="BD152" s="5">
        <v>0</v>
      </c>
      <c r="BE152" s="5">
        <v>0</v>
      </c>
      <c r="BF152" s="5">
        <v>0</v>
      </c>
      <c r="BG152" s="5">
        <v>0</v>
      </c>
      <c r="BH152" s="5">
        <v>0</v>
      </c>
      <c r="BI152" s="5">
        <v>0</v>
      </c>
      <c r="BJ152" s="5">
        <f>SUM(Target_CC[[#This Row],[Target_NGTMA_Jan]:[Target_NGTMA_Des]])</f>
        <v>0</v>
      </c>
      <c r="BK152" s="5">
        <v>0</v>
      </c>
      <c r="BL152" s="5">
        <v>0</v>
      </c>
      <c r="BM152" s="5">
        <v>0</v>
      </c>
      <c r="BN152" s="5">
        <f>Target_CC[[#This Row],[Est_Sust_NP Apr]]+Target_CC[[#This Row],[Est_Sust_POTS Apr]]+Target_CC[[#This Row],[BC_Apr]]</f>
        <v>0</v>
      </c>
      <c r="BO152" s="5">
        <f>Target_CC[[#This Row],[Est_Sust_NP Mei]]+Target_CC[[#This Row],[Est_Sust_POTS Mei]]+Target_CC[[#This Row],[BC_Mei]]</f>
        <v>0</v>
      </c>
      <c r="BP152" s="5">
        <f>Target_CC[[#This Row],[Est_Sust_NP Jun]]+Target_CC[[#This Row],[Est_Sust_POTS Jun]]+Target_CC[[#This Row],[BC_Jun]]</f>
        <v>0</v>
      </c>
      <c r="BQ152" s="5">
        <f>Target_CC[[#This Row],[Est_Sust_NP Jul]]+Target_CC[[#This Row],[Est_Sust_POTS Jul]]+Target_CC[[#This Row],[BC_Jul]]</f>
        <v>0</v>
      </c>
      <c r="BR152" s="5">
        <f>Target_CC[[#This Row],[Est_Sust_NP Agu]]+Target_CC[[#This Row],[Est_Sust_POTS Agu]]+Target_CC[[#This Row],[BC_Agu]]</f>
        <v>0</v>
      </c>
      <c r="BS152" s="5">
        <f>Target_CC[[#This Row],[Est_Sust_NP Sep]]+Target_CC[[#This Row],[Est_Sust_POTS Sep]]+Target_CC[[#This Row],[BC_Sep]]</f>
        <v>0</v>
      </c>
      <c r="BT152" s="5">
        <f>Target_CC[[#This Row],[Est_Sust_NP Okt]]+Target_CC[[#This Row],[Est_Sust_POTS Okt]]+Target_CC[[#This Row],[BC_Okt]]</f>
        <v>0</v>
      </c>
      <c r="BU152" s="5">
        <f>Target_CC[[#This Row],[Est_Sust_NP Nov]]+Target_CC[[#This Row],[Est_Sust_POTS Nov]]+Target_CC[[#This Row],[BC_Nov]]</f>
        <v>0</v>
      </c>
      <c r="BV152" s="5">
        <f>Target_CC[[#This Row],[Est_Sust_NP Des]]+Target_CC[[#This Row],[Est_Sust_POTS Des]]+Target_CC[[#This Row],[BC_Des]]</f>
        <v>0</v>
      </c>
      <c r="BW152" s="5">
        <f>SUM(Target_CC[[#This Row],[Real_Jan]:[Real_Des]])</f>
        <v>0</v>
      </c>
      <c r="BX152" s="5">
        <v>0</v>
      </c>
      <c r="BY152" s="5">
        <v>0</v>
      </c>
      <c r="BZ152" s="5">
        <v>0</v>
      </c>
      <c r="CA152" s="5">
        <f>Target_CC[[#This Row],[Est_Sust_NP Mar]]*95%</f>
        <v>0</v>
      </c>
      <c r="CB152" s="5">
        <f>Target_CC[[#This Row],[Est_Sust_NP Apr]]</f>
        <v>0</v>
      </c>
      <c r="CC152" s="5">
        <f>Target_CC[[#This Row],[Est_Sust_NP Mei]]</f>
        <v>0</v>
      </c>
      <c r="CD152" s="5">
        <f>Target_CC[[#This Row],[Est_Sust_NP Jun]]</f>
        <v>0</v>
      </c>
      <c r="CE152" s="5">
        <f>Target_CC[[#This Row],[Est_Sust_NP Jul]]</f>
        <v>0</v>
      </c>
      <c r="CF152" s="5">
        <f>Target_CC[[#This Row],[Est_Sust_NP Agu]]</f>
        <v>0</v>
      </c>
      <c r="CG152" s="5">
        <f>Target_CC[[#This Row],[Est_Sust_NP Sep]]</f>
        <v>0</v>
      </c>
      <c r="CH152" s="5">
        <f>Target_CC[[#This Row],[Est_Sust_NP Okt]]</f>
        <v>0</v>
      </c>
      <c r="CI152" s="5">
        <f>Target_CC[[#This Row],[Est_Sust_NP Nov]]</f>
        <v>0</v>
      </c>
      <c r="CJ152" s="5">
        <f>SUM(Target_CC[[#This Row],[Est_Sust_NP Jan]:[Est_Sust_NP Des]])</f>
        <v>0</v>
      </c>
      <c r="CK152" s="5">
        <v>0</v>
      </c>
      <c r="CL152" s="5">
        <v>0</v>
      </c>
      <c r="CM152" s="5">
        <v>0</v>
      </c>
      <c r="CN152" s="5">
        <f>Target_CC[[#This Row],[Est_Sust_POTS Mar]]</f>
        <v>0</v>
      </c>
      <c r="CO152" s="5">
        <f>Target_CC[[#This Row],[Est_Sust_POTS Apr]]</f>
        <v>0</v>
      </c>
      <c r="CP152" s="5">
        <f>Target_CC[[#This Row],[Est_Sust_POTS Mei]]</f>
        <v>0</v>
      </c>
      <c r="CQ152" s="5">
        <f>Target_CC[[#This Row],[Est_Sust_POTS Jun]]</f>
        <v>0</v>
      </c>
      <c r="CR152" s="5">
        <f>Target_CC[[#This Row],[Est_Sust_POTS Jul]]</f>
        <v>0</v>
      </c>
      <c r="CS152" s="5">
        <f>Target_CC[[#This Row],[Est_Sust_POTS Agu]]</f>
        <v>0</v>
      </c>
      <c r="CT152" s="5">
        <f>Target_CC[[#This Row],[Est_Sust_POTS Sep]]</f>
        <v>0</v>
      </c>
      <c r="CU152" s="5">
        <f>Target_CC[[#This Row],[Est_Sust_POTS Okt]]</f>
        <v>0</v>
      </c>
      <c r="CV152" s="5">
        <f>Target_CC[[#This Row],[Est_Sust_POTS Nov]]</f>
        <v>0</v>
      </c>
      <c r="CW152" s="5">
        <f>SUM(Target_CC[[#This Row],[Est_Sust_POTS Jan]:[Est_Sust_POTS Des]])</f>
        <v>0</v>
      </c>
      <c r="CX152" s="5"/>
      <c r="CY152" s="5">
        <v>0</v>
      </c>
      <c r="CZ152" s="5">
        <v>0</v>
      </c>
      <c r="DA152" s="5">
        <v>0</v>
      </c>
      <c r="DB152" s="5"/>
      <c r="DC152" s="5"/>
      <c r="DD152" s="5"/>
      <c r="DE152" s="5"/>
      <c r="DF152" s="5"/>
      <c r="DG152" s="5"/>
      <c r="DH152" s="5"/>
      <c r="DI152" s="5"/>
      <c r="DJ152" s="5">
        <f>SUM(Target_CC[[#This Row],[BC_Jan]:[BC_Des]])</f>
        <v>0</v>
      </c>
      <c r="DK152" s="5"/>
      <c r="DL152" s="5"/>
      <c r="DM152" s="5"/>
      <c r="DN152" s="5"/>
      <c r="DO152" s="5"/>
      <c r="DP152" s="5"/>
      <c r="DQ152" s="5"/>
      <c r="DR152" s="5"/>
      <c r="DS152" s="5"/>
      <c r="DT152" s="5"/>
      <c r="DU152" s="5"/>
      <c r="DV152" s="5"/>
      <c r="DW152" s="5"/>
      <c r="DX152" s="5" t="s">
        <v>160</v>
      </c>
    </row>
    <row r="153" spans="2:128" x14ac:dyDescent="0.3">
      <c r="B153">
        <v>4636882</v>
      </c>
      <c r="C153" t="s">
        <v>336</v>
      </c>
      <c r="D153" t="s">
        <v>331</v>
      </c>
      <c r="E153" t="s">
        <v>318</v>
      </c>
      <c r="F153" t="s">
        <v>296</v>
      </c>
      <c r="G153" t="s">
        <v>19</v>
      </c>
      <c r="H153" t="s">
        <v>159</v>
      </c>
      <c r="I153" t="s">
        <v>29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690859.22431823774</v>
      </c>
      <c r="Z153" s="5">
        <v>683729.23020126333</v>
      </c>
      <c r="AA153" s="5">
        <v>537486.86343142285</v>
      </c>
      <c r="AB153" s="5">
        <v>586231.66372162709</v>
      </c>
      <c r="AC153" s="5">
        <v>571553.53985494352</v>
      </c>
      <c r="AD153" s="5">
        <v>710365.72728492401</v>
      </c>
      <c r="AE153" s="5">
        <v>598269.13892134407</v>
      </c>
      <c r="AF153" s="5">
        <v>715610.41381648171</v>
      </c>
      <c r="AG153" s="5">
        <v>720720.50871695695</v>
      </c>
      <c r="AH153" s="5">
        <v>611960.29877694696</v>
      </c>
      <c r="AI153" s="5">
        <v>623089.45347582689</v>
      </c>
      <c r="AJ153" s="5">
        <v>7049876.062519975</v>
      </c>
      <c r="AK153" s="5">
        <v>0</v>
      </c>
      <c r="AL153" s="5">
        <v>690859.22431823774</v>
      </c>
      <c r="AM153" s="5">
        <v>683729.23020126333</v>
      </c>
      <c r="AN153" s="5">
        <v>537486.86343142285</v>
      </c>
      <c r="AO153" s="5">
        <v>586231.66372162709</v>
      </c>
      <c r="AP153" s="5">
        <v>571553.53985494352</v>
      </c>
      <c r="AQ153" s="5">
        <v>710365.72728492401</v>
      </c>
      <c r="AR153" s="5">
        <v>598269.13892134407</v>
      </c>
      <c r="AS153" s="5">
        <v>715610.41381648171</v>
      </c>
      <c r="AT153" s="5">
        <v>720720.50871695695</v>
      </c>
      <c r="AU153" s="5">
        <v>611960.29877694696</v>
      </c>
      <c r="AV153" s="5">
        <v>623089.45347582689</v>
      </c>
      <c r="AW153" s="5">
        <f>SUM(Target_CC[[#This Row],[Target_Jan]:[Target_Des]])</f>
        <v>7049876.062519975</v>
      </c>
      <c r="AX153" s="5">
        <v>0</v>
      </c>
      <c r="AY153" s="5">
        <v>0</v>
      </c>
      <c r="AZ153" s="5">
        <v>0</v>
      </c>
      <c r="BA153" s="5">
        <v>0</v>
      </c>
      <c r="BB153" s="5">
        <v>0</v>
      </c>
      <c r="BC153" s="5">
        <v>0</v>
      </c>
      <c r="BD153" s="5">
        <v>0</v>
      </c>
      <c r="BE153" s="5">
        <v>0</v>
      </c>
      <c r="BF153" s="5">
        <v>0</v>
      </c>
      <c r="BG153" s="5">
        <v>0</v>
      </c>
      <c r="BH153" s="5">
        <v>0</v>
      </c>
      <c r="BI153" s="5">
        <v>0</v>
      </c>
      <c r="BJ153" s="5">
        <f>SUM(Target_CC[[#This Row],[Target_NGTMA_Jan]:[Target_NGTMA_Des]])</f>
        <v>0</v>
      </c>
      <c r="BK153" s="5">
        <v>0</v>
      </c>
      <c r="BL153" s="5">
        <v>0</v>
      </c>
      <c r="BM153" s="5">
        <v>0</v>
      </c>
      <c r="BN153" s="5">
        <f>Target_CC[[#This Row],[Est_Sust_NP Apr]]+Target_CC[[#This Row],[Est_Sust_POTS Apr]]+Target_CC[[#This Row],[BC_Apr]]</f>
        <v>0</v>
      </c>
      <c r="BO153" s="5">
        <f>Target_CC[[#This Row],[Est_Sust_NP Mei]]+Target_CC[[#This Row],[Est_Sust_POTS Mei]]+Target_CC[[#This Row],[BC_Mei]]</f>
        <v>0</v>
      </c>
      <c r="BP153" s="5">
        <f>Target_CC[[#This Row],[Est_Sust_NP Jun]]+Target_CC[[#This Row],[Est_Sust_POTS Jun]]+Target_CC[[#This Row],[BC_Jun]]</f>
        <v>0</v>
      </c>
      <c r="BQ153" s="5">
        <f>Target_CC[[#This Row],[Est_Sust_NP Jul]]+Target_CC[[#This Row],[Est_Sust_POTS Jul]]+Target_CC[[#This Row],[BC_Jul]]</f>
        <v>0</v>
      </c>
      <c r="BR153" s="5">
        <f>Target_CC[[#This Row],[Est_Sust_NP Agu]]+Target_CC[[#This Row],[Est_Sust_POTS Agu]]+Target_CC[[#This Row],[BC_Agu]]</f>
        <v>0</v>
      </c>
      <c r="BS153" s="5">
        <f>Target_CC[[#This Row],[Est_Sust_NP Sep]]+Target_CC[[#This Row],[Est_Sust_POTS Sep]]+Target_CC[[#This Row],[BC_Sep]]</f>
        <v>0</v>
      </c>
      <c r="BT153" s="5">
        <f>Target_CC[[#This Row],[Est_Sust_NP Okt]]+Target_CC[[#This Row],[Est_Sust_POTS Okt]]+Target_CC[[#This Row],[BC_Okt]]</f>
        <v>0</v>
      </c>
      <c r="BU153" s="5">
        <f>Target_CC[[#This Row],[Est_Sust_NP Nov]]+Target_CC[[#This Row],[Est_Sust_POTS Nov]]+Target_CC[[#This Row],[BC_Nov]]</f>
        <v>0</v>
      </c>
      <c r="BV153" s="5">
        <f>Target_CC[[#This Row],[Est_Sust_NP Des]]+Target_CC[[#This Row],[Est_Sust_POTS Des]]+Target_CC[[#This Row],[BC_Des]]</f>
        <v>0</v>
      </c>
      <c r="BW153" s="5">
        <f>SUM(Target_CC[[#This Row],[Real_Jan]:[Real_Des]])</f>
        <v>0</v>
      </c>
      <c r="BX153" s="5">
        <v>0</v>
      </c>
      <c r="BY153" s="5">
        <v>0</v>
      </c>
      <c r="BZ153" s="5">
        <v>0</v>
      </c>
      <c r="CA153" s="5">
        <f>Target_CC[[#This Row],[Est_Sust_NP Mar]]*95%</f>
        <v>0</v>
      </c>
      <c r="CB153" s="5">
        <f>Target_CC[[#This Row],[Est_Sust_NP Apr]]</f>
        <v>0</v>
      </c>
      <c r="CC153" s="5">
        <f>Target_CC[[#This Row],[Est_Sust_NP Mei]]</f>
        <v>0</v>
      </c>
      <c r="CD153" s="5">
        <f>Target_CC[[#This Row],[Est_Sust_NP Jun]]</f>
        <v>0</v>
      </c>
      <c r="CE153" s="5">
        <f>Target_CC[[#This Row],[Est_Sust_NP Jul]]</f>
        <v>0</v>
      </c>
      <c r="CF153" s="5">
        <f>Target_CC[[#This Row],[Est_Sust_NP Agu]]</f>
        <v>0</v>
      </c>
      <c r="CG153" s="5">
        <f>Target_CC[[#This Row],[Est_Sust_NP Sep]]</f>
        <v>0</v>
      </c>
      <c r="CH153" s="5">
        <f>Target_CC[[#This Row],[Est_Sust_NP Okt]]</f>
        <v>0</v>
      </c>
      <c r="CI153" s="5">
        <f>Target_CC[[#This Row],[Est_Sust_NP Nov]]</f>
        <v>0</v>
      </c>
      <c r="CJ153" s="5">
        <f>SUM(Target_CC[[#This Row],[Est_Sust_NP Jan]:[Est_Sust_NP Des]])</f>
        <v>0</v>
      </c>
      <c r="CK153" s="5">
        <v>0</v>
      </c>
      <c r="CL153" s="5">
        <v>0</v>
      </c>
      <c r="CM153" s="5">
        <v>0</v>
      </c>
      <c r="CN153" s="5">
        <f>Target_CC[[#This Row],[Est_Sust_POTS Mar]]</f>
        <v>0</v>
      </c>
      <c r="CO153" s="5">
        <f>Target_CC[[#This Row],[Est_Sust_POTS Apr]]</f>
        <v>0</v>
      </c>
      <c r="CP153" s="5">
        <f>Target_CC[[#This Row],[Est_Sust_POTS Mei]]</f>
        <v>0</v>
      </c>
      <c r="CQ153" s="5">
        <f>Target_CC[[#This Row],[Est_Sust_POTS Jun]]</f>
        <v>0</v>
      </c>
      <c r="CR153" s="5">
        <f>Target_CC[[#This Row],[Est_Sust_POTS Jul]]</f>
        <v>0</v>
      </c>
      <c r="CS153" s="5">
        <f>Target_CC[[#This Row],[Est_Sust_POTS Agu]]</f>
        <v>0</v>
      </c>
      <c r="CT153" s="5">
        <f>Target_CC[[#This Row],[Est_Sust_POTS Sep]]</f>
        <v>0</v>
      </c>
      <c r="CU153" s="5">
        <f>Target_CC[[#This Row],[Est_Sust_POTS Okt]]</f>
        <v>0</v>
      </c>
      <c r="CV153" s="5">
        <f>Target_CC[[#This Row],[Est_Sust_POTS Nov]]</f>
        <v>0</v>
      </c>
      <c r="CW153" s="5">
        <f>SUM(Target_CC[[#This Row],[Est_Sust_POTS Jan]:[Est_Sust_POTS Des]])</f>
        <v>0</v>
      </c>
      <c r="CX153" s="5"/>
      <c r="CY153" s="5">
        <v>0</v>
      </c>
      <c r="CZ153" s="5">
        <v>0</v>
      </c>
      <c r="DA153" s="5">
        <v>0</v>
      </c>
      <c r="DB153" s="5"/>
      <c r="DC153" s="5"/>
      <c r="DD153" s="5"/>
      <c r="DE153" s="5"/>
      <c r="DF153" s="5"/>
      <c r="DG153" s="5"/>
      <c r="DH153" s="5"/>
      <c r="DI153" s="5"/>
      <c r="DJ153" s="5">
        <f>SUM(Target_CC[[#This Row],[BC_Jan]:[BC_Des]])</f>
        <v>0</v>
      </c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 t="s">
        <v>160</v>
      </c>
    </row>
    <row r="154" spans="2:128" x14ac:dyDescent="0.3">
      <c r="B154">
        <v>4642141</v>
      </c>
      <c r="C154" t="s">
        <v>337</v>
      </c>
      <c r="D154" t="s">
        <v>333</v>
      </c>
      <c r="E154" t="s">
        <v>334</v>
      </c>
      <c r="F154" t="s">
        <v>296</v>
      </c>
      <c r="G154" t="s">
        <v>24</v>
      </c>
      <c r="H154" t="s">
        <v>159</v>
      </c>
      <c r="I154" t="s">
        <v>29</v>
      </c>
      <c r="J154" s="5">
        <v>27150147.951682493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11950724.263759997</v>
      </c>
      <c r="Z154" s="5">
        <v>11827387.134146826</v>
      </c>
      <c r="AA154" s="5">
        <v>9297635.5734425317</v>
      </c>
      <c r="AB154" s="5">
        <v>10140840.16137453</v>
      </c>
      <c r="AC154" s="5">
        <v>9886932.8458673004</v>
      </c>
      <c r="AD154" s="5">
        <v>12288154.568081591</v>
      </c>
      <c r="AE154" s="5">
        <v>10349068.613539482</v>
      </c>
      <c r="AF154" s="5">
        <v>12378878.988314027</v>
      </c>
      <c r="AG154" s="5">
        <v>12467275.195482703</v>
      </c>
      <c r="AH154" s="5">
        <v>10585903.080715967</v>
      </c>
      <c r="AI154" s="5">
        <v>10778419.087470157</v>
      </c>
      <c r="AJ154" s="5">
        <v>121951219.51219513</v>
      </c>
      <c r="AK154" s="5">
        <v>0</v>
      </c>
      <c r="AL154" s="5">
        <v>11950724.263759997</v>
      </c>
      <c r="AM154" s="5">
        <v>11827387.134146826</v>
      </c>
      <c r="AN154" s="5">
        <v>9297635.5734425317</v>
      </c>
      <c r="AO154" s="5">
        <v>10140840.16137453</v>
      </c>
      <c r="AP154" s="5">
        <v>9886932.8458673004</v>
      </c>
      <c r="AQ154" s="5">
        <v>12288154.568081591</v>
      </c>
      <c r="AR154" s="5">
        <v>10349068.613539482</v>
      </c>
      <c r="AS154" s="5">
        <v>12378878.988314027</v>
      </c>
      <c r="AT154" s="5">
        <v>12467275.195482703</v>
      </c>
      <c r="AU154" s="5">
        <v>10585903.080715967</v>
      </c>
      <c r="AV154" s="5">
        <v>10778419.087470157</v>
      </c>
      <c r="AW154" s="5">
        <f>SUM(Target_CC[[#This Row],[Target_Jan]:[Target_Des]])</f>
        <v>121951219.51219513</v>
      </c>
      <c r="AX154" s="5">
        <v>0</v>
      </c>
      <c r="AY154" s="5">
        <v>0</v>
      </c>
      <c r="AZ154" s="5">
        <v>0</v>
      </c>
      <c r="BA154" s="5">
        <v>0</v>
      </c>
      <c r="BB154" s="5">
        <v>0</v>
      </c>
      <c r="BC154" s="5">
        <v>0</v>
      </c>
      <c r="BD154" s="5">
        <v>0</v>
      </c>
      <c r="BE154" s="5">
        <v>0</v>
      </c>
      <c r="BF154" s="5">
        <v>0</v>
      </c>
      <c r="BG154" s="5">
        <v>0</v>
      </c>
      <c r="BH154" s="5">
        <v>0</v>
      </c>
      <c r="BI154" s="5">
        <v>0</v>
      </c>
      <c r="BJ154" s="5">
        <f>SUM(Target_CC[[#This Row],[Target_NGTMA_Jan]:[Target_NGTMA_Des]])</f>
        <v>0</v>
      </c>
      <c r="BK154" s="5">
        <v>0</v>
      </c>
      <c r="BL154" s="5">
        <v>0</v>
      </c>
      <c r="BM154" s="5">
        <v>0</v>
      </c>
      <c r="BN154" s="5">
        <f>Target_CC[[#This Row],[Est_Sust_NP Apr]]+Target_CC[[#This Row],[Est_Sust_POTS Apr]]+Target_CC[[#This Row],[BC_Apr]]</f>
        <v>0</v>
      </c>
      <c r="BO154" s="5">
        <f>Target_CC[[#This Row],[Est_Sust_NP Mei]]+Target_CC[[#This Row],[Est_Sust_POTS Mei]]+Target_CC[[#This Row],[BC_Mei]]</f>
        <v>0</v>
      </c>
      <c r="BP154" s="5">
        <f>Target_CC[[#This Row],[Est_Sust_NP Jun]]+Target_CC[[#This Row],[Est_Sust_POTS Jun]]+Target_CC[[#This Row],[BC_Jun]]</f>
        <v>0</v>
      </c>
      <c r="BQ154" s="5">
        <f>Target_CC[[#This Row],[Est_Sust_NP Jul]]+Target_CC[[#This Row],[Est_Sust_POTS Jul]]+Target_CC[[#This Row],[BC_Jul]]</f>
        <v>0</v>
      </c>
      <c r="BR154" s="5">
        <f>Target_CC[[#This Row],[Est_Sust_NP Agu]]+Target_CC[[#This Row],[Est_Sust_POTS Agu]]+Target_CC[[#This Row],[BC_Agu]]</f>
        <v>0</v>
      </c>
      <c r="BS154" s="5">
        <f>Target_CC[[#This Row],[Est_Sust_NP Sep]]+Target_CC[[#This Row],[Est_Sust_POTS Sep]]+Target_CC[[#This Row],[BC_Sep]]</f>
        <v>0</v>
      </c>
      <c r="BT154" s="5">
        <f>Target_CC[[#This Row],[Est_Sust_NP Okt]]+Target_CC[[#This Row],[Est_Sust_POTS Okt]]+Target_CC[[#This Row],[BC_Okt]]</f>
        <v>0</v>
      </c>
      <c r="BU154" s="5">
        <f>Target_CC[[#This Row],[Est_Sust_NP Nov]]+Target_CC[[#This Row],[Est_Sust_POTS Nov]]+Target_CC[[#This Row],[BC_Nov]]</f>
        <v>0</v>
      </c>
      <c r="BV154" s="5">
        <f>Target_CC[[#This Row],[Est_Sust_NP Des]]+Target_CC[[#This Row],[Est_Sust_POTS Des]]+Target_CC[[#This Row],[BC_Des]]</f>
        <v>0</v>
      </c>
      <c r="BW154" s="5">
        <f>SUM(Target_CC[[#This Row],[Real_Jan]:[Real_Des]])</f>
        <v>0</v>
      </c>
      <c r="BX154" s="5">
        <v>0</v>
      </c>
      <c r="BY154" s="5">
        <v>0</v>
      </c>
      <c r="BZ154" s="5">
        <v>0</v>
      </c>
      <c r="CA154" s="5">
        <f>Target_CC[[#This Row],[Est_Sust_NP Mar]]*95%</f>
        <v>0</v>
      </c>
      <c r="CB154" s="5">
        <f>Target_CC[[#This Row],[Est_Sust_NP Apr]]</f>
        <v>0</v>
      </c>
      <c r="CC154" s="5">
        <f>Target_CC[[#This Row],[Est_Sust_NP Mei]]</f>
        <v>0</v>
      </c>
      <c r="CD154" s="5">
        <f>Target_CC[[#This Row],[Est_Sust_NP Jun]]</f>
        <v>0</v>
      </c>
      <c r="CE154" s="5">
        <f>Target_CC[[#This Row],[Est_Sust_NP Jul]]</f>
        <v>0</v>
      </c>
      <c r="CF154" s="5">
        <f>Target_CC[[#This Row],[Est_Sust_NP Agu]]</f>
        <v>0</v>
      </c>
      <c r="CG154" s="5">
        <f>Target_CC[[#This Row],[Est_Sust_NP Sep]]</f>
        <v>0</v>
      </c>
      <c r="CH154" s="5">
        <f>Target_CC[[#This Row],[Est_Sust_NP Okt]]</f>
        <v>0</v>
      </c>
      <c r="CI154" s="5">
        <f>Target_CC[[#This Row],[Est_Sust_NP Nov]]</f>
        <v>0</v>
      </c>
      <c r="CJ154" s="5">
        <f>SUM(Target_CC[[#This Row],[Est_Sust_NP Jan]:[Est_Sust_NP Des]])</f>
        <v>0</v>
      </c>
      <c r="CK154" s="5">
        <v>0</v>
      </c>
      <c r="CL154" s="5">
        <v>0</v>
      </c>
      <c r="CM154" s="5">
        <v>0</v>
      </c>
      <c r="CN154" s="5">
        <f>Target_CC[[#This Row],[Est_Sust_POTS Mar]]</f>
        <v>0</v>
      </c>
      <c r="CO154" s="5">
        <f>Target_CC[[#This Row],[Est_Sust_POTS Apr]]</f>
        <v>0</v>
      </c>
      <c r="CP154" s="5">
        <f>Target_CC[[#This Row],[Est_Sust_POTS Mei]]</f>
        <v>0</v>
      </c>
      <c r="CQ154" s="5">
        <f>Target_CC[[#This Row],[Est_Sust_POTS Jun]]</f>
        <v>0</v>
      </c>
      <c r="CR154" s="5">
        <f>Target_CC[[#This Row],[Est_Sust_POTS Jul]]</f>
        <v>0</v>
      </c>
      <c r="CS154" s="5">
        <f>Target_CC[[#This Row],[Est_Sust_POTS Agu]]</f>
        <v>0</v>
      </c>
      <c r="CT154" s="5">
        <f>Target_CC[[#This Row],[Est_Sust_POTS Sep]]</f>
        <v>0</v>
      </c>
      <c r="CU154" s="5">
        <f>Target_CC[[#This Row],[Est_Sust_POTS Okt]]</f>
        <v>0</v>
      </c>
      <c r="CV154" s="5">
        <f>Target_CC[[#This Row],[Est_Sust_POTS Nov]]</f>
        <v>0</v>
      </c>
      <c r="CW154" s="5">
        <f>SUM(Target_CC[[#This Row],[Est_Sust_POTS Jan]:[Est_Sust_POTS Des]])</f>
        <v>0</v>
      </c>
      <c r="CX154" s="5"/>
      <c r="CY154" s="5">
        <v>0</v>
      </c>
      <c r="CZ154" s="5">
        <v>0</v>
      </c>
      <c r="DA154" s="5">
        <v>0</v>
      </c>
      <c r="DB154" s="5"/>
      <c r="DC154" s="5"/>
      <c r="DD154" s="5"/>
      <c r="DE154" s="5"/>
      <c r="DF154" s="5"/>
      <c r="DG154" s="5"/>
      <c r="DH154" s="5"/>
      <c r="DI154" s="5"/>
      <c r="DJ154" s="5">
        <f>SUM(Target_CC[[#This Row],[BC_Jan]:[BC_Des]])</f>
        <v>0</v>
      </c>
      <c r="DK154" s="5"/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 t="s">
        <v>160</v>
      </c>
    </row>
    <row r="155" spans="2:128" x14ac:dyDescent="0.3">
      <c r="B155">
        <v>10035312</v>
      </c>
      <c r="C155" t="s">
        <v>338</v>
      </c>
      <c r="D155" t="s">
        <v>339</v>
      </c>
      <c r="E155" t="s">
        <v>340</v>
      </c>
      <c r="F155" t="s">
        <v>296</v>
      </c>
      <c r="G155" t="s">
        <v>25</v>
      </c>
      <c r="H155" t="s">
        <v>159</v>
      </c>
      <c r="I155" t="s">
        <v>29</v>
      </c>
      <c r="J155" s="5">
        <v>1510864.8176855971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690859.22431823774</v>
      </c>
      <c r="Z155" s="5">
        <v>683729.23020126333</v>
      </c>
      <c r="AA155" s="5">
        <v>537486.86343142285</v>
      </c>
      <c r="AB155" s="5">
        <v>586231.66372162709</v>
      </c>
      <c r="AC155" s="5">
        <v>571553.53985494352</v>
      </c>
      <c r="AD155" s="5">
        <v>710365.72728492401</v>
      </c>
      <c r="AE155" s="5">
        <v>598269.13892134407</v>
      </c>
      <c r="AF155" s="5">
        <v>715610.41381648171</v>
      </c>
      <c r="AG155" s="5">
        <v>720720.50871695695</v>
      </c>
      <c r="AH155" s="5">
        <v>611960.29877694696</v>
      </c>
      <c r="AI155" s="5">
        <v>623089.45347582689</v>
      </c>
      <c r="AJ155" s="5">
        <v>7049876.062519975</v>
      </c>
      <c r="AK155" s="5">
        <v>0</v>
      </c>
      <c r="AL155" s="5">
        <v>690859.22431823774</v>
      </c>
      <c r="AM155" s="5">
        <v>683729.23020126333</v>
      </c>
      <c r="AN155" s="5">
        <v>537486.86343142285</v>
      </c>
      <c r="AO155" s="5">
        <v>586231.66372162709</v>
      </c>
      <c r="AP155" s="5">
        <v>571553.53985494352</v>
      </c>
      <c r="AQ155" s="5">
        <v>710365.72728492401</v>
      </c>
      <c r="AR155" s="5">
        <v>598269.13892134407</v>
      </c>
      <c r="AS155" s="5">
        <v>715610.41381648171</v>
      </c>
      <c r="AT155" s="5">
        <v>720720.50871695695</v>
      </c>
      <c r="AU155" s="5">
        <v>611960.29877694696</v>
      </c>
      <c r="AV155" s="5">
        <v>623089.45347582689</v>
      </c>
      <c r="AW155" s="5">
        <f>SUM(Target_CC[[#This Row],[Target_Jan]:[Target_Des]])</f>
        <v>7049876.062519975</v>
      </c>
      <c r="AX155" s="5">
        <v>0</v>
      </c>
      <c r="AY155" s="5">
        <v>0</v>
      </c>
      <c r="AZ155" s="5">
        <v>0</v>
      </c>
      <c r="BA155" s="5">
        <v>0</v>
      </c>
      <c r="BB155" s="5">
        <v>0</v>
      </c>
      <c r="BC155" s="5">
        <v>0</v>
      </c>
      <c r="BD155" s="5">
        <v>0</v>
      </c>
      <c r="BE155" s="5">
        <v>0</v>
      </c>
      <c r="BF155" s="5">
        <v>0</v>
      </c>
      <c r="BG155" s="5">
        <v>0</v>
      </c>
      <c r="BH155" s="5">
        <v>0</v>
      </c>
      <c r="BI155" s="5">
        <v>0</v>
      </c>
      <c r="BJ155" s="5">
        <f>SUM(Target_CC[[#This Row],[Target_NGTMA_Jan]:[Target_NGTMA_Des]])</f>
        <v>0</v>
      </c>
      <c r="BK155" s="5">
        <v>0</v>
      </c>
      <c r="BL155" s="5">
        <v>0</v>
      </c>
      <c r="BM155" s="5">
        <v>0</v>
      </c>
      <c r="BN155" s="5">
        <f>Target_CC[[#This Row],[Est_Sust_NP Apr]]+Target_CC[[#This Row],[Est_Sust_POTS Apr]]+Target_CC[[#This Row],[BC_Apr]]</f>
        <v>0</v>
      </c>
      <c r="BO155" s="5">
        <f>Target_CC[[#This Row],[Est_Sust_NP Mei]]+Target_CC[[#This Row],[Est_Sust_POTS Mei]]+Target_CC[[#This Row],[BC_Mei]]</f>
        <v>0</v>
      </c>
      <c r="BP155" s="5">
        <f>Target_CC[[#This Row],[Est_Sust_NP Jun]]+Target_CC[[#This Row],[Est_Sust_POTS Jun]]+Target_CC[[#This Row],[BC_Jun]]</f>
        <v>0</v>
      </c>
      <c r="BQ155" s="5">
        <f>Target_CC[[#This Row],[Est_Sust_NP Jul]]+Target_CC[[#This Row],[Est_Sust_POTS Jul]]+Target_CC[[#This Row],[BC_Jul]]</f>
        <v>0</v>
      </c>
      <c r="BR155" s="5">
        <f>Target_CC[[#This Row],[Est_Sust_NP Agu]]+Target_CC[[#This Row],[Est_Sust_POTS Agu]]+Target_CC[[#This Row],[BC_Agu]]</f>
        <v>0</v>
      </c>
      <c r="BS155" s="5">
        <f>Target_CC[[#This Row],[Est_Sust_NP Sep]]+Target_CC[[#This Row],[Est_Sust_POTS Sep]]+Target_CC[[#This Row],[BC_Sep]]</f>
        <v>0</v>
      </c>
      <c r="BT155" s="5">
        <f>Target_CC[[#This Row],[Est_Sust_NP Okt]]+Target_CC[[#This Row],[Est_Sust_POTS Okt]]+Target_CC[[#This Row],[BC_Okt]]</f>
        <v>0</v>
      </c>
      <c r="BU155" s="5">
        <f>Target_CC[[#This Row],[Est_Sust_NP Nov]]+Target_CC[[#This Row],[Est_Sust_POTS Nov]]+Target_CC[[#This Row],[BC_Nov]]</f>
        <v>0</v>
      </c>
      <c r="BV155" s="5">
        <f>Target_CC[[#This Row],[Est_Sust_NP Des]]+Target_CC[[#This Row],[Est_Sust_POTS Des]]+Target_CC[[#This Row],[BC_Des]]</f>
        <v>0</v>
      </c>
      <c r="BW155" s="5">
        <f>SUM(Target_CC[[#This Row],[Real_Jan]:[Real_Des]])</f>
        <v>0</v>
      </c>
      <c r="BX155" s="5">
        <v>0</v>
      </c>
      <c r="BY155" s="5">
        <v>0</v>
      </c>
      <c r="BZ155" s="5">
        <v>0</v>
      </c>
      <c r="CA155" s="5">
        <f>Target_CC[[#This Row],[Est_Sust_NP Mar]]*95%</f>
        <v>0</v>
      </c>
      <c r="CB155" s="5">
        <f>Target_CC[[#This Row],[Est_Sust_NP Apr]]</f>
        <v>0</v>
      </c>
      <c r="CC155" s="5">
        <f>Target_CC[[#This Row],[Est_Sust_NP Mei]]</f>
        <v>0</v>
      </c>
      <c r="CD155" s="5">
        <f>Target_CC[[#This Row],[Est_Sust_NP Jun]]</f>
        <v>0</v>
      </c>
      <c r="CE155" s="5">
        <f>Target_CC[[#This Row],[Est_Sust_NP Jul]]</f>
        <v>0</v>
      </c>
      <c r="CF155" s="5">
        <f>Target_CC[[#This Row],[Est_Sust_NP Agu]]</f>
        <v>0</v>
      </c>
      <c r="CG155" s="5">
        <f>Target_CC[[#This Row],[Est_Sust_NP Sep]]</f>
        <v>0</v>
      </c>
      <c r="CH155" s="5">
        <f>Target_CC[[#This Row],[Est_Sust_NP Okt]]</f>
        <v>0</v>
      </c>
      <c r="CI155" s="5">
        <f>Target_CC[[#This Row],[Est_Sust_NP Nov]]</f>
        <v>0</v>
      </c>
      <c r="CJ155" s="5">
        <f>SUM(Target_CC[[#This Row],[Est_Sust_NP Jan]:[Est_Sust_NP Des]])</f>
        <v>0</v>
      </c>
      <c r="CK155" s="5">
        <v>0</v>
      </c>
      <c r="CL155" s="5">
        <v>0</v>
      </c>
      <c r="CM155" s="5">
        <v>0</v>
      </c>
      <c r="CN155" s="5">
        <f>Target_CC[[#This Row],[Est_Sust_POTS Mar]]</f>
        <v>0</v>
      </c>
      <c r="CO155" s="5">
        <f>Target_CC[[#This Row],[Est_Sust_POTS Apr]]</f>
        <v>0</v>
      </c>
      <c r="CP155" s="5">
        <f>Target_CC[[#This Row],[Est_Sust_POTS Mei]]</f>
        <v>0</v>
      </c>
      <c r="CQ155" s="5">
        <f>Target_CC[[#This Row],[Est_Sust_POTS Jun]]</f>
        <v>0</v>
      </c>
      <c r="CR155" s="5">
        <f>Target_CC[[#This Row],[Est_Sust_POTS Jul]]</f>
        <v>0</v>
      </c>
      <c r="CS155" s="5">
        <f>Target_CC[[#This Row],[Est_Sust_POTS Agu]]</f>
        <v>0</v>
      </c>
      <c r="CT155" s="5">
        <f>Target_CC[[#This Row],[Est_Sust_POTS Sep]]</f>
        <v>0</v>
      </c>
      <c r="CU155" s="5">
        <f>Target_CC[[#This Row],[Est_Sust_POTS Okt]]</f>
        <v>0</v>
      </c>
      <c r="CV155" s="5">
        <f>Target_CC[[#This Row],[Est_Sust_POTS Nov]]</f>
        <v>0</v>
      </c>
      <c r="CW155" s="5">
        <f>SUM(Target_CC[[#This Row],[Est_Sust_POTS Jan]:[Est_Sust_POTS Des]])</f>
        <v>0</v>
      </c>
      <c r="CX155" s="5"/>
      <c r="CY155" s="5">
        <v>0</v>
      </c>
      <c r="CZ155" s="5">
        <v>0</v>
      </c>
      <c r="DA155" s="5">
        <v>0</v>
      </c>
      <c r="DB155" s="5"/>
      <c r="DC155" s="5"/>
      <c r="DD155" s="5"/>
      <c r="DE155" s="5"/>
      <c r="DF155" s="5"/>
      <c r="DG155" s="5"/>
      <c r="DH155" s="5"/>
      <c r="DI155" s="5"/>
      <c r="DJ155" s="5">
        <f>SUM(Target_CC[[#This Row],[BC_Jan]:[BC_Des]])</f>
        <v>0</v>
      </c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 t="s">
        <v>160</v>
      </c>
    </row>
    <row r="156" spans="2:128" x14ac:dyDescent="0.3">
      <c r="B156">
        <v>19088174</v>
      </c>
      <c r="C156" t="s">
        <v>341</v>
      </c>
      <c r="D156" t="s">
        <v>342</v>
      </c>
      <c r="E156" t="s">
        <v>343</v>
      </c>
      <c r="F156" t="s">
        <v>296</v>
      </c>
      <c r="G156" t="s">
        <v>25</v>
      </c>
      <c r="H156" t="s">
        <v>159</v>
      </c>
      <c r="I156" t="s">
        <v>29</v>
      </c>
      <c r="J156" s="5">
        <v>4494663.6363636367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690859.22431823774</v>
      </c>
      <c r="Z156" s="5">
        <v>683729.23020126333</v>
      </c>
      <c r="AA156" s="5">
        <v>537486.86343142285</v>
      </c>
      <c r="AB156" s="5">
        <v>586231.66372162709</v>
      </c>
      <c r="AC156" s="5">
        <v>571553.53985494352</v>
      </c>
      <c r="AD156" s="5">
        <v>710365.72728492401</v>
      </c>
      <c r="AE156" s="5">
        <v>598269.13892134407</v>
      </c>
      <c r="AF156" s="5">
        <v>715610.41381648171</v>
      </c>
      <c r="AG156" s="5">
        <v>720720.50871695695</v>
      </c>
      <c r="AH156" s="5">
        <v>611960.29877694696</v>
      </c>
      <c r="AI156" s="5">
        <v>623089.45347582689</v>
      </c>
      <c r="AJ156" s="5">
        <v>7049876.062519975</v>
      </c>
      <c r="AK156" s="5">
        <v>0</v>
      </c>
      <c r="AL156" s="5">
        <v>690859.22431823774</v>
      </c>
      <c r="AM156" s="5">
        <v>683729.23020126333</v>
      </c>
      <c r="AN156" s="5">
        <v>537486.86343142285</v>
      </c>
      <c r="AO156" s="5">
        <v>586231.66372162709</v>
      </c>
      <c r="AP156" s="5">
        <v>571553.53985494352</v>
      </c>
      <c r="AQ156" s="5">
        <v>710365.72728492401</v>
      </c>
      <c r="AR156" s="5">
        <v>598269.13892134407</v>
      </c>
      <c r="AS156" s="5">
        <v>715610.41381648171</v>
      </c>
      <c r="AT156" s="5">
        <v>720720.50871695695</v>
      </c>
      <c r="AU156" s="5">
        <v>611960.29877694696</v>
      </c>
      <c r="AV156" s="5">
        <v>623089.45347582689</v>
      </c>
      <c r="AW156" s="5">
        <f>SUM(Target_CC[[#This Row],[Target_Jan]:[Target_Des]])</f>
        <v>7049876.062519975</v>
      </c>
      <c r="AX156" s="5">
        <v>0</v>
      </c>
      <c r="AY156" s="5">
        <v>0</v>
      </c>
      <c r="AZ156" s="5">
        <v>0</v>
      </c>
      <c r="BA156" s="5">
        <v>0</v>
      </c>
      <c r="BB156" s="5">
        <v>0</v>
      </c>
      <c r="BC156" s="5">
        <v>0</v>
      </c>
      <c r="BD156" s="5">
        <v>0</v>
      </c>
      <c r="BE156" s="5">
        <v>0</v>
      </c>
      <c r="BF156" s="5">
        <v>0</v>
      </c>
      <c r="BG156" s="5">
        <v>0</v>
      </c>
      <c r="BH156" s="5">
        <v>0</v>
      </c>
      <c r="BI156" s="5">
        <v>0</v>
      </c>
      <c r="BJ156" s="5">
        <f>SUM(Target_CC[[#This Row],[Target_NGTMA_Jan]:[Target_NGTMA_Des]])</f>
        <v>0</v>
      </c>
      <c r="BK156" s="5">
        <v>0</v>
      </c>
      <c r="BL156" s="5">
        <v>0</v>
      </c>
      <c r="BM156" s="5">
        <v>0</v>
      </c>
      <c r="BN156" s="5">
        <f>Target_CC[[#This Row],[Est_Sust_NP Apr]]+Target_CC[[#This Row],[Est_Sust_POTS Apr]]+Target_CC[[#This Row],[BC_Apr]]</f>
        <v>0</v>
      </c>
      <c r="BO156" s="5">
        <f>Target_CC[[#This Row],[Est_Sust_NP Mei]]+Target_CC[[#This Row],[Est_Sust_POTS Mei]]+Target_CC[[#This Row],[BC_Mei]]</f>
        <v>0</v>
      </c>
      <c r="BP156" s="5">
        <f>Target_CC[[#This Row],[Est_Sust_NP Jun]]+Target_CC[[#This Row],[Est_Sust_POTS Jun]]+Target_CC[[#This Row],[BC_Jun]]</f>
        <v>0</v>
      </c>
      <c r="BQ156" s="5">
        <f>Target_CC[[#This Row],[Est_Sust_NP Jul]]+Target_CC[[#This Row],[Est_Sust_POTS Jul]]+Target_CC[[#This Row],[BC_Jul]]</f>
        <v>0</v>
      </c>
      <c r="BR156" s="5">
        <f>Target_CC[[#This Row],[Est_Sust_NP Agu]]+Target_CC[[#This Row],[Est_Sust_POTS Agu]]+Target_CC[[#This Row],[BC_Agu]]</f>
        <v>0</v>
      </c>
      <c r="BS156" s="5">
        <f>Target_CC[[#This Row],[Est_Sust_NP Sep]]+Target_CC[[#This Row],[Est_Sust_POTS Sep]]+Target_CC[[#This Row],[BC_Sep]]</f>
        <v>0</v>
      </c>
      <c r="BT156" s="5">
        <f>Target_CC[[#This Row],[Est_Sust_NP Okt]]+Target_CC[[#This Row],[Est_Sust_POTS Okt]]+Target_CC[[#This Row],[BC_Okt]]</f>
        <v>0</v>
      </c>
      <c r="BU156" s="5">
        <f>Target_CC[[#This Row],[Est_Sust_NP Nov]]+Target_CC[[#This Row],[Est_Sust_POTS Nov]]+Target_CC[[#This Row],[BC_Nov]]</f>
        <v>0</v>
      </c>
      <c r="BV156" s="5">
        <f>Target_CC[[#This Row],[Est_Sust_NP Des]]+Target_CC[[#This Row],[Est_Sust_POTS Des]]+Target_CC[[#This Row],[BC_Des]]</f>
        <v>0</v>
      </c>
      <c r="BW156" s="5">
        <f>SUM(Target_CC[[#This Row],[Real_Jan]:[Real_Des]])</f>
        <v>0</v>
      </c>
      <c r="BX156" s="5">
        <v>0</v>
      </c>
      <c r="BY156" s="5">
        <v>0</v>
      </c>
      <c r="BZ156" s="5">
        <v>0</v>
      </c>
      <c r="CA156" s="5">
        <f>Target_CC[[#This Row],[Est_Sust_NP Mar]]*95%</f>
        <v>0</v>
      </c>
      <c r="CB156" s="5">
        <f>Target_CC[[#This Row],[Est_Sust_NP Apr]]</f>
        <v>0</v>
      </c>
      <c r="CC156" s="5">
        <f>Target_CC[[#This Row],[Est_Sust_NP Mei]]</f>
        <v>0</v>
      </c>
      <c r="CD156" s="5">
        <f>Target_CC[[#This Row],[Est_Sust_NP Jun]]</f>
        <v>0</v>
      </c>
      <c r="CE156" s="5">
        <f>Target_CC[[#This Row],[Est_Sust_NP Jul]]</f>
        <v>0</v>
      </c>
      <c r="CF156" s="5">
        <f>Target_CC[[#This Row],[Est_Sust_NP Agu]]</f>
        <v>0</v>
      </c>
      <c r="CG156" s="5">
        <f>Target_CC[[#This Row],[Est_Sust_NP Sep]]</f>
        <v>0</v>
      </c>
      <c r="CH156" s="5">
        <f>Target_CC[[#This Row],[Est_Sust_NP Okt]]</f>
        <v>0</v>
      </c>
      <c r="CI156" s="5">
        <f>Target_CC[[#This Row],[Est_Sust_NP Nov]]</f>
        <v>0</v>
      </c>
      <c r="CJ156" s="5">
        <f>SUM(Target_CC[[#This Row],[Est_Sust_NP Jan]:[Est_Sust_NP Des]])</f>
        <v>0</v>
      </c>
      <c r="CK156" s="5">
        <v>0</v>
      </c>
      <c r="CL156" s="5">
        <v>0</v>
      </c>
      <c r="CM156" s="5">
        <v>0</v>
      </c>
      <c r="CN156" s="5">
        <f>Target_CC[[#This Row],[Est_Sust_POTS Mar]]</f>
        <v>0</v>
      </c>
      <c r="CO156" s="5">
        <f>Target_CC[[#This Row],[Est_Sust_POTS Apr]]</f>
        <v>0</v>
      </c>
      <c r="CP156" s="5">
        <f>Target_CC[[#This Row],[Est_Sust_POTS Mei]]</f>
        <v>0</v>
      </c>
      <c r="CQ156" s="5">
        <f>Target_CC[[#This Row],[Est_Sust_POTS Jun]]</f>
        <v>0</v>
      </c>
      <c r="CR156" s="5">
        <f>Target_CC[[#This Row],[Est_Sust_POTS Jul]]</f>
        <v>0</v>
      </c>
      <c r="CS156" s="5">
        <f>Target_CC[[#This Row],[Est_Sust_POTS Agu]]</f>
        <v>0</v>
      </c>
      <c r="CT156" s="5">
        <f>Target_CC[[#This Row],[Est_Sust_POTS Sep]]</f>
        <v>0</v>
      </c>
      <c r="CU156" s="5">
        <f>Target_CC[[#This Row],[Est_Sust_POTS Okt]]</f>
        <v>0</v>
      </c>
      <c r="CV156" s="5">
        <f>Target_CC[[#This Row],[Est_Sust_POTS Nov]]</f>
        <v>0</v>
      </c>
      <c r="CW156" s="5">
        <f>SUM(Target_CC[[#This Row],[Est_Sust_POTS Jan]:[Est_Sust_POTS Des]])</f>
        <v>0</v>
      </c>
      <c r="CX156" s="5"/>
      <c r="CY156" s="5">
        <v>0</v>
      </c>
      <c r="CZ156" s="5">
        <v>0</v>
      </c>
      <c r="DA156" s="5">
        <v>0</v>
      </c>
      <c r="DB156" s="5"/>
      <c r="DC156" s="5"/>
      <c r="DD156" s="5"/>
      <c r="DE156" s="5"/>
      <c r="DF156" s="5"/>
      <c r="DG156" s="5"/>
      <c r="DH156" s="5"/>
      <c r="DI156" s="5"/>
      <c r="DJ156" s="5">
        <f>SUM(Target_CC[[#This Row],[BC_Jan]:[BC_Des]])</f>
        <v>0</v>
      </c>
      <c r="DK156" s="5"/>
      <c r="DL156" s="5"/>
      <c r="DM156" s="5"/>
      <c r="DN156" s="5"/>
      <c r="DO156" s="5"/>
      <c r="DP156" s="5"/>
      <c r="DQ156" s="5"/>
      <c r="DR156" s="5"/>
      <c r="DS156" s="5"/>
      <c r="DT156" s="5"/>
      <c r="DU156" s="5"/>
      <c r="DV156" s="5"/>
      <c r="DW156" s="5"/>
      <c r="DX156" s="5" t="s">
        <v>160</v>
      </c>
    </row>
    <row r="157" spans="2:128" x14ac:dyDescent="0.3">
      <c r="B157">
        <v>19516996</v>
      </c>
      <c r="C157" t="s">
        <v>344</v>
      </c>
      <c r="D157" t="s">
        <v>345</v>
      </c>
      <c r="E157" t="s">
        <v>315</v>
      </c>
      <c r="F157" t="s">
        <v>296</v>
      </c>
      <c r="G157" t="s">
        <v>25</v>
      </c>
      <c r="H157" t="s">
        <v>159</v>
      </c>
      <c r="I157" t="s">
        <v>29</v>
      </c>
      <c r="J157" s="5">
        <v>7778809.0909090899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690859.22431823774</v>
      </c>
      <c r="Z157" s="5">
        <v>683729.23020126333</v>
      </c>
      <c r="AA157" s="5">
        <v>537486.86343142285</v>
      </c>
      <c r="AB157" s="5">
        <v>586231.66372162709</v>
      </c>
      <c r="AC157" s="5">
        <v>571553.53985494352</v>
      </c>
      <c r="AD157" s="5">
        <v>710365.72728492401</v>
      </c>
      <c r="AE157" s="5">
        <v>598269.13892134407</v>
      </c>
      <c r="AF157" s="5">
        <v>715610.41381648171</v>
      </c>
      <c r="AG157" s="5">
        <v>720720.50871695695</v>
      </c>
      <c r="AH157" s="5">
        <v>611960.29877694696</v>
      </c>
      <c r="AI157" s="5">
        <v>623089.45347582689</v>
      </c>
      <c r="AJ157" s="5">
        <v>7049876.062519975</v>
      </c>
      <c r="AK157" s="5">
        <v>0</v>
      </c>
      <c r="AL157" s="5">
        <v>690859.22431823774</v>
      </c>
      <c r="AM157" s="5">
        <v>683729.23020126333</v>
      </c>
      <c r="AN157" s="5">
        <v>537486.86343142285</v>
      </c>
      <c r="AO157" s="5">
        <v>586231.66372162709</v>
      </c>
      <c r="AP157" s="5">
        <v>571553.53985494352</v>
      </c>
      <c r="AQ157" s="5">
        <v>710365.72728492401</v>
      </c>
      <c r="AR157" s="5">
        <v>598269.13892134407</v>
      </c>
      <c r="AS157" s="5">
        <v>715610.41381648171</v>
      </c>
      <c r="AT157" s="5">
        <v>720720.50871695695</v>
      </c>
      <c r="AU157" s="5">
        <v>611960.29877694696</v>
      </c>
      <c r="AV157" s="5">
        <v>623089.45347582689</v>
      </c>
      <c r="AW157" s="5">
        <f>SUM(Target_CC[[#This Row],[Target_Jan]:[Target_Des]])</f>
        <v>7049876.062519975</v>
      </c>
      <c r="AX157" s="5">
        <v>0</v>
      </c>
      <c r="AY157" s="5">
        <v>0</v>
      </c>
      <c r="AZ157" s="5">
        <v>0</v>
      </c>
      <c r="BA157" s="5">
        <v>0</v>
      </c>
      <c r="BB157" s="5">
        <v>0</v>
      </c>
      <c r="BC157" s="5">
        <v>0</v>
      </c>
      <c r="BD157" s="5">
        <v>0</v>
      </c>
      <c r="BE157" s="5">
        <v>0</v>
      </c>
      <c r="BF157" s="5">
        <v>0</v>
      </c>
      <c r="BG157" s="5">
        <v>0</v>
      </c>
      <c r="BH157" s="5">
        <v>0</v>
      </c>
      <c r="BI157" s="5">
        <v>0</v>
      </c>
      <c r="BJ157" s="5">
        <f>SUM(Target_CC[[#This Row],[Target_NGTMA_Jan]:[Target_NGTMA_Des]])</f>
        <v>0</v>
      </c>
      <c r="BK157" s="5">
        <v>0</v>
      </c>
      <c r="BL157" s="5">
        <v>0</v>
      </c>
      <c r="BM157" s="5">
        <v>0</v>
      </c>
      <c r="BN157" s="5">
        <f>Target_CC[[#This Row],[Est_Sust_NP Apr]]+Target_CC[[#This Row],[Est_Sust_POTS Apr]]+Target_CC[[#This Row],[BC_Apr]]</f>
        <v>0</v>
      </c>
      <c r="BO157" s="5">
        <f>Target_CC[[#This Row],[Est_Sust_NP Mei]]+Target_CC[[#This Row],[Est_Sust_POTS Mei]]+Target_CC[[#This Row],[BC_Mei]]</f>
        <v>0</v>
      </c>
      <c r="BP157" s="5">
        <f>Target_CC[[#This Row],[Est_Sust_NP Jun]]+Target_CC[[#This Row],[Est_Sust_POTS Jun]]+Target_CC[[#This Row],[BC_Jun]]</f>
        <v>0</v>
      </c>
      <c r="BQ157" s="5">
        <f>Target_CC[[#This Row],[Est_Sust_NP Jul]]+Target_CC[[#This Row],[Est_Sust_POTS Jul]]+Target_CC[[#This Row],[BC_Jul]]</f>
        <v>0</v>
      </c>
      <c r="BR157" s="5">
        <f>Target_CC[[#This Row],[Est_Sust_NP Agu]]+Target_CC[[#This Row],[Est_Sust_POTS Agu]]+Target_CC[[#This Row],[BC_Agu]]</f>
        <v>0</v>
      </c>
      <c r="BS157" s="5">
        <f>Target_CC[[#This Row],[Est_Sust_NP Sep]]+Target_CC[[#This Row],[Est_Sust_POTS Sep]]+Target_CC[[#This Row],[BC_Sep]]</f>
        <v>0</v>
      </c>
      <c r="BT157" s="5">
        <f>Target_CC[[#This Row],[Est_Sust_NP Okt]]+Target_CC[[#This Row],[Est_Sust_POTS Okt]]+Target_CC[[#This Row],[BC_Okt]]</f>
        <v>0</v>
      </c>
      <c r="BU157" s="5">
        <f>Target_CC[[#This Row],[Est_Sust_NP Nov]]+Target_CC[[#This Row],[Est_Sust_POTS Nov]]+Target_CC[[#This Row],[BC_Nov]]</f>
        <v>0</v>
      </c>
      <c r="BV157" s="5">
        <f>Target_CC[[#This Row],[Est_Sust_NP Des]]+Target_CC[[#This Row],[Est_Sust_POTS Des]]+Target_CC[[#This Row],[BC_Des]]</f>
        <v>0</v>
      </c>
      <c r="BW157" s="5">
        <f>SUM(Target_CC[[#This Row],[Real_Jan]:[Real_Des]])</f>
        <v>0</v>
      </c>
      <c r="BX157" s="5">
        <v>0</v>
      </c>
      <c r="BY157" s="5">
        <v>0</v>
      </c>
      <c r="BZ157" s="5">
        <v>0</v>
      </c>
      <c r="CA157" s="5">
        <f>Target_CC[[#This Row],[Est_Sust_NP Mar]]*95%</f>
        <v>0</v>
      </c>
      <c r="CB157" s="5">
        <f>Target_CC[[#This Row],[Est_Sust_NP Apr]]</f>
        <v>0</v>
      </c>
      <c r="CC157" s="5">
        <f>Target_CC[[#This Row],[Est_Sust_NP Mei]]</f>
        <v>0</v>
      </c>
      <c r="CD157" s="5">
        <f>Target_CC[[#This Row],[Est_Sust_NP Jun]]</f>
        <v>0</v>
      </c>
      <c r="CE157" s="5">
        <f>Target_CC[[#This Row],[Est_Sust_NP Jul]]</f>
        <v>0</v>
      </c>
      <c r="CF157" s="5">
        <f>Target_CC[[#This Row],[Est_Sust_NP Agu]]</f>
        <v>0</v>
      </c>
      <c r="CG157" s="5">
        <f>Target_CC[[#This Row],[Est_Sust_NP Sep]]</f>
        <v>0</v>
      </c>
      <c r="CH157" s="5">
        <f>Target_CC[[#This Row],[Est_Sust_NP Okt]]</f>
        <v>0</v>
      </c>
      <c r="CI157" s="5">
        <f>Target_CC[[#This Row],[Est_Sust_NP Nov]]</f>
        <v>0</v>
      </c>
      <c r="CJ157" s="5">
        <f>SUM(Target_CC[[#This Row],[Est_Sust_NP Jan]:[Est_Sust_NP Des]])</f>
        <v>0</v>
      </c>
      <c r="CK157" s="5">
        <v>0</v>
      </c>
      <c r="CL157" s="5">
        <v>0</v>
      </c>
      <c r="CM157" s="5">
        <v>0</v>
      </c>
      <c r="CN157" s="5">
        <f>Target_CC[[#This Row],[Est_Sust_POTS Mar]]</f>
        <v>0</v>
      </c>
      <c r="CO157" s="5">
        <f>Target_CC[[#This Row],[Est_Sust_POTS Apr]]</f>
        <v>0</v>
      </c>
      <c r="CP157" s="5">
        <f>Target_CC[[#This Row],[Est_Sust_POTS Mei]]</f>
        <v>0</v>
      </c>
      <c r="CQ157" s="5">
        <f>Target_CC[[#This Row],[Est_Sust_POTS Jun]]</f>
        <v>0</v>
      </c>
      <c r="CR157" s="5">
        <f>Target_CC[[#This Row],[Est_Sust_POTS Jul]]</f>
        <v>0</v>
      </c>
      <c r="CS157" s="5">
        <f>Target_CC[[#This Row],[Est_Sust_POTS Agu]]</f>
        <v>0</v>
      </c>
      <c r="CT157" s="5">
        <f>Target_CC[[#This Row],[Est_Sust_POTS Sep]]</f>
        <v>0</v>
      </c>
      <c r="CU157" s="5">
        <f>Target_CC[[#This Row],[Est_Sust_POTS Okt]]</f>
        <v>0</v>
      </c>
      <c r="CV157" s="5">
        <f>Target_CC[[#This Row],[Est_Sust_POTS Nov]]</f>
        <v>0</v>
      </c>
      <c r="CW157" s="5">
        <f>SUM(Target_CC[[#This Row],[Est_Sust_POTS Jan]:[Est_Sust_POTS Des]])</f>
        <v>0</v>
      </c>
      <c r="CX157" s="5"/>
      <c r="CY157" s="5">
        <v>0</v>
      </c>
      <c r="CZ157" s="5">
        <v>0</v>
      </c>
      <c r="DA157" s="5">
        <v>0</v>
      </c>
      <c r="DB157" s="5"/>
      <c r="DC157" s="5"/>
      <c r="DD157" s="5"/>
      <c r="DE157" s="5"/>
      <c r="DF157" s="5"/>
      <c r="DG157" s="5"/>
      <c r="DH157" s="5"/>
      <c r="DI157" s="5"/>
      <c r="DJ157" s="5">
        <f>SUM(Target_CC[[#This Row],[BC_Jan]:[BC_Des]])</f>
        <v>0</v>
      </c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 t="s">
        <v>160</v>
      </c>
    </row>
    <row r="158" spans="2:128" x14ac:dyDescent="0.3">
      <c r="B158">
        <v>4660468</v>
      </c>
      <c r="C158" t="s">
        <v>346</v>
      </c>
      <c r="D158" t="s">
        <v>331</v>
      </c>
      <c r="E158" t="s">
        <v>334</v>
      </c>
      <c r="F158" t="s">
        <v>296</v>
      </c>
      <c r="G158" t="s">
        <v>23</v>
      </c>
      <c r="H158" t="s">
        <v>159</v>
      </c>
      <c r="I158" t="s">
        <v>29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11950724.263759997</v>
      </c>
      <c r="Z158" s="5">
        <v>11827387.134146826</v>
      </c>
      <c r="AA158" s="5">
        <v>9297635.5734425317</v>
      </c>
      <c r="AB158" s="5">
        <v>10140840.16137453</v>
      </c>
      <c r="AC158" s="5">
        <v>9886932.8458673004</v>
      </c>
      <c r="AD158" s="5">
        <v>12288154.568081591</v>
      </c>
      <c r="AE158" s="5">
        <v>10349068.613539482</v>
      </c>
      <c r="AF158" s="5">
        <v>12378878.988314027</v>
      </c>
      <c r="AG158" s="5">
        <v>12467275.195482703</v>
      </c>
      <c r="AH158" s="5">
        <v>10585903.080715967</v>
      </c>
      <c r="AI158" s="5">
        <v>10778419.087470157</v>
      </c>
      <c r="AJ158" s="5">
        <v>121951219.51219513</v>
      </c>
      <c r="AK158" s="5">
        <v>0</v>
      </c>
      <c r="AL158" s="5">
        <v>11950724.263759997</v>
      </c>
      <c r="AM158" s="5">
        <v>11827387.134146826</v>
      </c>
      <c r="AN158" s="5">
        <v>9297635.5734425317</v>
      </c>
      <c r="AO158" s="5">
        <v>10140840.16137453</v>
      </c>
      <c r="AP158" s="5">
        <v>9886932.8458673004</v>
      </c>
      <c r="AQ158" s="5">
        <v>12288154.568081591</v>
      </c>
      <c r="AR158" s="5">
        <v>10349068.613539482</v>
      </c>
      <c r="AS158" s="5">
        <v>12378878.988314027</v>
      </c>
      <c r="AT158" s="5">
        <v>12467275.195482703</v>
      </c>
      <c r="AU158" s="5">
        <v>10585903.080715967</v>
      </c>
      <c r="AV158" s="5">
        <v>10778419.087470157</v>
      </c>
      <c r="AW158" s="5">
        <f>SUM(Target_CC[[#This Row],[Target_Jan]:[Target_Des]])</f>
        <v>121951219.51219513</v>
      </c>
      <c r="AX158" s="5">
        <v>0</v>
      </c>
      <c r="AY158" s="5">
        <v>0</v>
      </c>
      <c r="AZ158" s="5">
        <v>0</v>
      </c>
      <c r="BA158" s="5">
        <v>0</v>
      </c>
      <c r="BB158" s="5">
        <v>0</v>
      </c>
      <c r="BC158" s="5">
        <v>0</v>
      </c>
      <c r="BD158" s="5">
        <v>0</v>
      </c>
      <c r="BE158" s="5">
        <v>0</v>
      </c>
      <c r="BF158" s="5">
        <v>0</v>
      </c>
      <c r="BG158" s="5">
        <v>0</v>
      </c>
      <c r="BH158" s="5">
        <v>0</v>
      </c>
      <c r="BI158" s="5">
        <v>0</v>
      </c>
      <c r="BJ158" s="5">
        <f>SUM(Target_CC[[#This Row],[Target_NGTMA_Jan]:[Target_NGTMA_Des]])</f>
        <v>0</v>
      </c>
      <c r="BK158" s="5">
        <v>0</v>
      </c>
      <c r="BL158" s="5">
        <v>0</v>
      </c>
      <c r="BM158" s="5">
        <v>0</v>
      </c>
      <c r="BN158" s="5">
        <f>Target_CC[[#This Row],[Est_Sust_NP Apr]]+Target_CC[[#This Row],[Est_Sust_POTS Apr]]+Target_CC[[#This Row],[BC_Apr]]</f>
        <v>0</v>
      </c>
      <c r="BO158" s="5">
        <f>Target_CC[[#This Row],[Est_Sust_NP Mei]]+Target_CC[[#This Row],[Est_Sust_POTS Mei]]+Target_CC[[#This Row],[BC_Mei]]</f>
        <v>0</v>
      </c>
      <c r="BP158" s="5">
        <f>Target_CC[[#This Row],[Est_Sust_NP Jun]]+Target_CC[[#This Row],[Est_Sust_POTS Jun]]+Target_CC[[#This Row],[BC_Jun]]</f>
        <v>0</v>
      </c>
      <c r="BQ158" s="5">
        <f>Target_CC[[#This Row],[Est_Sust_NP Jul]]+Target_CC[[#This Row],[Est_Sust_POTS Jul]]+Target_CC[[#This Row],[BC_Jul]]</f>
        <v>0</v>
      </c>
      <c r="BR158" s="5">
        <f>Target_CC[[#This Row],[Est_Sust_NP Agu]]+Target_CC[[#This Row],[Est_Sust_POTS Agu]]+Target_CC[[#This Row],[BC_Agu]]</f>
        <v>0</v>
      </c>
      <c r="BS158" s="5">
        <f>Target_CC[[#This Row],[Est_Sust_NP Sep]]+Target_CC[[#This Row],[Est_Sust_POTS Sep]]+Target_CC[[#This Row],[BC_Sep]]</f>
        <v>0</v>
      </c>
      <c r="BT158" s="5">
        <f>Target_CC[[#This Row],[Est_Sust_NP Okt]]+Target_CC[[#This Row],[Est_Sust_POTS Okt]]+Target_CC[[#This Row],[BC_Okt]]</f>
        <v>0</v>
      </c>
      <c r="BU158" s="5">
        <f>Target_CC[[#This Row],[Est_Sust_NP Nov]]+Target_CC[[#This Row],[Est_Sust_POTS Nov]]+Target_CC[[#This Row],[BC_Nov]]</f>
        <v>0</v>
      </c>
      <c r="BV158" s="5">
        <f>Target_CC[[#This Row],[Est_Sust_NP Des]]+Target_CC[[#This Row],[Est_Sust_POTS Des]]+Target_CC[[#This Row],[BC_Des]]</f>
        <v>0</v>
      </c>
      <c r="BW158" s="5">
        <f>SUM(Target_CC[[#This Row],[Real_Jan]:[Real_Des]])</f>
        <v>0</v>
      </c>
      <c r="BX158" s="5">
        <v>0</v>
      </c>
      <c r="BY158" s="5">
        <v>0</v>
      </c>
      <c r="BZ158" s="5">
        <v>0</v>
      </c>
      <c r="CA158" s="5">
        <f>Target_CC[[#This Row],[Est_Sust_NP Mar]]*95%</f>
        <v>0</v>
      </c>
      <c r="CB158" s="5">
        <f>Target_CC[[#This Row],[Est_Sust_NP Apr]]</f>
        <v>0</v>
      </c>
      <c r="CC158" s="5">
        <f>Target_CC[[#This Row],[Est_Sust_NP Mei]]</f>
        <v>0</v>
      </c>
      <c r="CD158" s="5">
        <f>Target_CC[[#This Row],[Est_Sust_NP Jun]]</f>
        <v>0</v>
      </c>
      <c r="CE158" s="5">
        <f>Target_CC[[#This Row],[Est_Sust_NP Jul]]</f>
        <v>0</v>
      </c>
      <c r="CF158" s="5">
        <f>Target_CC[[#This Row],[Est_Sust_NP Agu]]</f>
        <v>0</v>
      </c>
      <c r="CG158" s="5">
        <f>Target_CC[[#This Row],[Est_Sust_NP Sep]]</f>
        <v>0</v>
      </c>
      <c r="CH158" s="5">
        <f>Target_CC[[#This Row],[Est_Sust_NP Okt]]</f>
        <v>0</v>
      </c>
      <c r="CI158" s="5">
        <f>Target_CC[[#This Row],[Est_Sust_NP Nov]]</f>
        <v>0</v>
      </c>
      <c r="CJ158" s="5">
        <f>SUM(Target_CC[[#This Row],[Est_Sust_NP Jan]:[Est_Sust_NP Des]])</f>
        <v>0</v>
      </c>
      <c r="CK158" s="5">
        <v>0</v>
      </c>
      <c r="CL158" s="5">
        <v>0</v>
      </c>
      <c r="CM158" s="5">
        <v>0</v>
      </c>
      <c r="CN158" s="5">
        <f>Target_CC[[#This Row],[Est_Sust_POTS Mar]]</f>
        <v>0</v>
      </c>
      <c r="CO158" s="5">
        <f>Target_CC[[#This Row],[Est_Sust_POTS Apr]]</f>
        <v>0</v>
      </c>
      <c r="CP158" s="5">
        <f>Target_CC[[#This Row],[Est_Sust_POTS Mei]]</f>
        <v>0</v>
      </c>
      <c r="CQ158" s="5">
        <f>Target_CC[[#This Row],[Est_Sust_POTS Jun]]</f>
        <v>0</v>
      </c>
      <c r="CR158" s="5">
        <f>Target_CC[[#This Row],[Est_Sust_POTS Jul]]</f>
        <v>0</v>
      </c>
      <c r="CS158" s="5">
        <f>Target_CC[[#This Row],[Est_Sust_POTS Agu]]</f>
        <v>0</v>
      </c>
      <c r="CT158" s="5">
        <f>Target_CC[[#This Row],[Est_Sust_POTS Sep]]</f>
        <v>0</v>
      </c>
      <c r="CU158" s="5">
        <f>Target_CC[[#This Row],[Est_Sust_POTS Okt]]</f>
        <v>0</v>
      </c>
      <c r="CV158" s="5">
        <f>Target_CC[[#This Row],[Est_Sust_POTS Nov]]</f>
        <v>0</v>
      </c>
      <c r="CW158" s="5">
        <f>SUM(Target_CC[[#This Row],[Est_Sust_POTS Jan]:[Est_Sust_POTS Des]])</f>
        <v>0</v>
      </c>
      <c r="CX158" s="5"/>
      <c r="CY158" s="5">
        <v>0</v>
      </c>
      <c r="CZ158" s="5">
        <v>0</v>
      </c>
      <c r="DA158" s="5">
        <v>0</v>
      </c>
      <c r="DB158" s="5"/>
      <c r="DC158" s="5"/>
      <c r="DD158" s="5"/>
      <c r="DE158" s="5"/>
      <c r="DF158" s="5"/>
      <c r="DG158" s="5"/>
      <c r="DH158" s="5"/>
      <c r="DI158" s="5"/>
      <c r="DJ158" s="5">
        <f>SUM(Target_CC[[#This Row],[BC_Jan]:[BC_Des]])</f>
        <v>0</v>
      </c>
      <c r="DK158" s="5"/>
      <c r="DL158" s="5"/>
      <c r="DM158" s="5"/>
      <c r="DN158" s="5"/>
      <c r="DO158" s="5"/>
      <c r="DP158" s="5"/>
      <c r="DQ158" s="5"/>
      <c r="DR158" s="5"/>
      <c r="DS158" s="5"/>
      <c r="DT158" s="5"/>
      <c r="DU158" s="5"/>
      <c r="DV158" s="5"/>
      <c r="DW158" s="5"/>
      <c r="DX158" s="5" t="s">
        <v>160</v>
      </c>
    </row>
    <row r="159" spans="2:128" x14ac:dyDescent="0.3">
      <c r="B159">
        <v>10015700</v>
      </c>
      <c r="C159" t="s">
        <v>347</v>
      </c>
      <c r="D159" t="s">
        <v>348</v>
      </c>
      <c r="E159" t="s">
        <v>293</v>
      </c>
      <c r="F159" t="s">
        <v>300</v>
      </c>
      <c r="G159" t="s">
        <v>25</v>
      </c>
      <c r="H159" t="s">
        <v>159</v>
      </c>
      <c r="I159" t="s">
        <v>29</v>
      </c>
      <c r="J159" s="5">
        <v>15377087.887916535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1818835.7038306489</v>
      </c>
      <c r="Y159" s="5">
        <v>1850602.2589940848</v>
      </c>
      <c r="Z159" s="5">
        <v>1978524.2284100929</v>
      </c>
      <c r="AA159" s="5">
        <v>1859122.2062664656</v>
      </c>
      <c r="AB159" s="5">
        <v>1953352.7794865922</v>
      </c>
      <c r="AC159" s="5">
        <v>1927294.8320527535</v>
      </c>
      <c r="AD159" s="5">
        <v>2019490.5013394954</v>
      </c>
      <c r="AE159" s="5">
        <v>2039618.5545281942</v>
      </c>
      <c r="AF159" s="5">
        <v>2013511.488964149</v>
      </c>
      <c r="AG159" s="5">
        <v>2054020.1807906269</v>
      </c>
      <c r="AH159" s="5">
        <v>2039033.4604166884</v>
      </c>
      <c r="AI159" s="5">
        <v>1923866.5094657068</v>
      </c>
      <c r="AJ159" s="5">
        <v>23477272.704545498</v>
      </c>
      <c r="AK159" s="5">
        <v>1818835.7038306489</v>
      </c>
      <c r="AL159" s="5">
        <v>1850602.2589940848</v>
      </c>
      <c r="AM159" s="5">
        <v>1978524.2284100929</v>
      </c>
      <c r="AN159" s="5">
        <v>1859122.2062664656</v>
      </c>
      <c r="AO159" s="5">
        <v>1953352.7794865922</v>
      </c>
      <c r="AP159" s="5">
        <v>1927294.8320527535</v>
      </c>
      <c r="AQ159" s="5">
        <v>2019490.5013394954</v>
      </c>
      <c r="AR159" s="5">
        <v>2039618.5545281942</v>
      </c>
      <c r="AS159" s="5">
        <v>2013511.488964149</v>
      </c>
      <c r="AT159" s="5">
        <v>2054020.1807906269</v>
      </c>
      <c r="AU159" s="5">
        <v>2039033.4604166884</v>
      </c>
      <c r="AV159" s="5">
        <v>1923866.5094657068</v>
      </c>
      <c r="AW159" s="5">
        <f>SUM(Target_CC[[#This Row],[Target_Jan]:[Target_Des]])</f>
        <v>23477272.704545498</v>
      </c>
      <c r="AX159" s="5">
        <v>4941582.2328302255</v>
      </c>
      <c r="AY159" s="5">
        <v>5142088.3207596643</v>
      </c>
      <c r="AZ159" s="5">
        <v>5200167.6767443335</v>
      </c>
      <c r="BA159" s="5">
        <v>5041400.8835760169</v>
      </c>
      <c r="BB159" s="5">
        <v>5300908.0587014994</v>
      </c>
      <c r="BC159" s="5">
        <v>5267931.7796293944</v>
      </c>
      <c r="BD159" s="5">
        <v>5440025.0052966522</v>
      </c>
      <c r="BE159" s="5">
        <v>5516503.1293899361</v>
      </c>
      <c r="BF159" s="5">
        <v>5430748.8535660813</v>
      </c>
      <c r="BG159" s="5">
        <v>5523072.6990475263</v>
      </c>
      <c r="BH159" s="5">
        <v>5624891.6984470263</v>
      </c>
      <c r="BI159" s="5">
        <v>5484201.4723760169</v>
      </c>
      <c r="BJ159" s="5">
        <f>SUM(Target_CC[[#This Row],[Target_NGTMA_Jan]:[Target_NGTMA_Des]])</f>
        <v>63913521.810364373</v>
      </c>
      <c r="BK159" s="5">
        <v>0</v>
      </c>
      <c r="BL159" s="5">
        <v>0</v>
      </c>
      <c r="BM159" s="5">
        <v>0</v>
      </c>
      <c r="BN159" s="5">
        <f>Target_CC[[#This Row],[Est_Sust_NP Apr]]+Target_CC[[#This Row],[Est_Sust_POTS Apr]]+Target_CC[[#This Row],[BC_Apr]]</f>
        <v>0</v>
      </c>
      <c r="BO159" s="5">
        <f>Target_CC[[#This Row],[Est_Sust_NP Mei]]+Target_CC[[#This Row],[Est_Sust_POTS Mei]]+Target_CC[[#This Row],[BC_Mei]]</f>
        <v>0</v>
      </c>
      <c r="BP159" s="5">
        <f>Target_CC[[#This Row],[Est_Sust_NP Jun]]+Target_CC[[#This Row],[Est_Sust_POTS Jun]]+Target_CC[[#This Row],[BC_Jun]]</f>
        <v>0</v>
      </c>
      <c r="BQ159" s="5">
        <f>Target_CC[[#This Row],[Est_Sust_NP Jul]]+Target_CC[[#This Row],[Est_Sust_POTS Jul]]+Target_CC[[#This Row],[BC_Jul]]</f>
        <v>0</v>
      </c>
      <c r="BR159" s="5">
        <f>Target_CC[[#This Row],[Est_Sust_NP Agu]]+Target_CC[[#This Row],[Est_Sust_POTS Agu]]+Target_CC[[#This Row],[BC_Agu]]</f>
        <v>0</v>
      </c>
      <c r="BS159" s="5">
        <f>Target_CC[[#This Row],[Est_Sust_NP Sep]]+Target_CC[[#This Row],[Est_Sust_POTS Sep]]+Target_CC[[#This Row],[BC_Sep]]</f>
        <v>0</v>
      </c>
      <c r="BT159" s="5">
        <f>Target_CC[[#This Row],[Est_Sust_NP Okt]]+Target_CC[[#This Row],[Est_Sust_POTS Okt]]+Target_CC[[#This Row],[BC_Okt]]</f>
        <v>0</v>
      </c>
      <c r="BU159" s="5">
        <f>Target_CC[[#This Row],[Est_Sust_NP Nov]]+Target_CC[[#This Row],[Est_Sust_POTS Nov]]+Target_CC[[#This Row],[BC_Nov]]</f>
        <v>0</v>
      </c>
      <c r="BV159" s="5">
        <f>Target_CC[[#This Row],[Est_Sust_NP Des]]+Target_CC[[#This Row],[Est_Sust_POTS Des]]+Target_CC[[#This Row],[BC_Des]]</f>
        <v>0</v>
      </c>
      <c r="BW159" s="5">
        <f>SUM(Target_CC[[#This Row],[Real_Jan]:[Real_Des]])</f>
        <v>0</v>
      </c>
      <c r="BX159" s="5">
        <v>0</v>
      </c>
      <c r="BY159" s="5">
        <v>0</v>
      </c>
      <c r="BZ159" s="5">
        <v>0</v>
      </c>
      <c r="CA159" s="5">
        <f>Target_CC[[#This Row],[Est_Sust_NP Mar]]*95%</f>
        <v>0</v>
      </c>
      <c r="CB159" s="5">
        <f>Target_CC[[#This Row],[Est_Sust_NP Apr]]</f>
        <v>0</v>
      </c>
      <c r="CC159" s="5">
        <f>Target_CC[[#This Row],[Est_Sust_NP Mei]]</f>
        <v>0</v>
      </c>
      <c r="CD159" s="5">
        <f>Target_CC[[#This Row],[Est_Sust_NP Jun]]</f>
        <v>0</v>
      </c>
      <c r="CE159" s="5">
        <f>Target_CC[[#This Row],[Est_Sust_NP Jul]]</f>
        <v>0</v>
      </c>
      <c r="CF159" s="5">
        <f>Target_CC[[#This Row],[Est_Sust_NP Agu]]</f>
        <v>0</v>
      </c>
      <c r="CG159" s="5">
        <f>Target_CC[[#This Row],[Est_Sust_NP Sep]]</f>
        <v>0</v>
      </c>
      <c r="CH159" s="5">
        <f>Target_CC[[#This Row],[Est_Sust_NP Okt]]</f>
        <v>0</v>
      </c>
      <c r="CI159" s="5">
        <f>Target_CC[[#This Row],[Est_Sust_NP Nov]]</f>
        <v>0</v>
      </c>
      <c r="CJ159" s="5">
        <f>SUM(Target_CC[[#This Row],[Est_Sust_NP Jan]:[Est_Sust_NP Des]])</f>
        <v>0</v>
      </c>
      <c r="CK159" s="5">
        <v>0</v>
      </c>
      <c r="CL159" s="5">
        <v>0</v>
      </c>
      <c r="CM159" s="5">
        <v>0</v>
      </c>
      <c r="CN159" s="5">
        <f>Target_CC[[#This Row],[Est_Sust_POTS Mar]]</f>
        <v>0</v>
      </c>
      <c r="CO159" s="5">
        <f>Target_CC[[#This Row],[Est_Sust_POTS Apr]]</f>
        <v>0</v>
      </c>
      <c r="CP159" s="5">
        <f>Target_CC[[#This Row],[Est_Sust_POTS Mei]]</f>
        <v>0</v>
      </c>
      <c r="CQ159" s="5">
        <f>Target_CC[[#This Row],[Est_Sust_POTS Jun]]</f>
        <v>0</v>
      </c>
      <c r="CR159" s="5">
        <f>Target_CC[[#This Row],[Est_Sust_POTS Jul]]</f>
        <v>0</v>
      </c>
      <c r="CS159" s="5">
        <f>Target_CC[[#This Row],[Est_Sust_POTS Agu]]</f>
        <v>0</v>
      </c>
      <c r="CT159" s="5">
        <f>Target_CC[[#This Row],[Est_Sust_POTS Sep]]</f>
        <v>0</v>
      </c>
      <c r="CU159" s="5">
        <f>Target_CC[[#This Row],[Est_Sust_POTS Okt]]</f>
        <v>0</v>
      </c>
      <c r="CV159" s="5">
        <f>Target_CC[[#This Row],[Est_Sust_POTS Nov]]</f>
        <v>0</v>
      </c>
      <c r="CW159" s="5">
        <f>SUM(Target_CC[[#This Row],[Est_Sust_POTS Jan]:[Est_Sust_POTS Des]])</f>
        <v>0</v>
      </c>
      <c r="CX159" s="5"/>
      <c r="CY159" s="5">
        <v>0</v>
      </c>
      <c r="CZ159" s="5">
        <v>0</v>
      </c>
      <c r="DA159" s="5">
        <v>0</v>
      </c>
      <c r="DB159" s="5"/>
      <c r="DC159" s="5"/>
      <c r="DD159" s="5"/>
      <c r="DE159" s="5"/>
      <c r="DF159" s="5"/>
      <c r="DG159" s="5"/>
      <c r="DH159" s="5"/>
      <c r="DI159" s="5"/>
      <c r="DJ159" s="5">
        <f>SUM(Target_CC[[#This Row],[BC_Jan]:[BC_Des]])</f>
        <v>0</v>
      </c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 t="s">
        <v>160</v>
      </c>
    </row>
    <row r="160" spans="2:128" x14ac:dyDescent="0.3">
      <c r="B160">
        <v>19079631</v>
      </c>
      <c r="C160" t="s">
        <v>349</v>
      </c>
      <c r="D160" t="s">
        <v>350</v>
      </c>
      <c r="E160" t="s">
        <v>351</v>
      </c>
      <c r="F160" t="s">
        <v>300</v>
      </c>
      <c r="G160" t="s">
        <v>25</v>
      </c>
      <c r="H160" t="s">
        <v>159</v>
      </c>
      <c r="I160" t="s">
        <v>29</v>
      </c>
      <c r="J160" s="5">
        <v>15362307.652786836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1818835.7038306489</v>
      </c>
      <c r="Y160" s="5">
        <v>1850602.2589940848</v>
      </c>
      <c r="Z160" s="5">
        <v>1978524.2284100929</v>
      </c>
      <c r="AA160" s="5">
        <v>1859122.2062664656</v>
      </c>
      <c r="AB160" s="5">
        <v>1953352.7794865922</v>
      </c>
      <c r="AC160" s="5">
        <v>1927294.8320527535</v>
      </c>
      <c r="AD160" s="5">
        <v>2019490.5013394954</v>
      </c>
      <c r="AE160" s="5">
        <v>2039618.5545281942</v>
      </c>
      <c r="AF160" s="5">
        <v>2013511.488964149</v>
      </c>
      <c r="AG160" s="5">
        <v>2054020.1807906269</v>
      </c>
      <c r="AH160" s="5">
        <v>2039033.4604166884</v>
      </c>
      <c r="AI160" s="5">
        <v>1923866.5094657068</v>
      </c>
      <c r="AJ160" s="5">
        <v>23477272.704545498</v>
      </c>
      <c r="AK160" s="5">
        <v>1818835.7038306489</v>
      </c>
      <c r="AL160" s="5">
        <v>1850602.2589940848</v>
      </c>
      <c r="AM160" s="5">
        <v>1978524.2284100929</v>
      </c>
      <c r="AN160" s="5">
        <v>1859122.2062664656</v>
      </c>
      <c r="AO160" s="5">
        <v>1953352.7794865922</v>
      </c>
      <c r="AP160" s="5">
        <v>1927294.8320527535</v>
      </c>
      <c r="AQ160" s="5">
        <v>2019490.5013394954</v>
      </c>
      <c r="AR160" s="5">
        <v>2039618.5545281942</v>
      </c>
      <c r="AS160" s="5">
        <v>2013511.488964149</v>
      </c>
      <c r="AT160" s="5">
        <v>2054020.1807906269</v>
      </c>
      <c r="AU160" s="5">
        <v>2039033.4604166884</v>
      </c>
      <c r="AV160" s="5">
        <v>1923866.5094657068</v>
      </c>
      <c r="AW160" s="5">
        <f>SUM(Target_CC[[#This Row],[Target_Jan]:[Target_Des]])</f>
        <v>23477272.704545498</v>
      </c>
      <c r="AX160" s="5">
        <v>4941582.2328302255</v>
      </c>
      <c r="AY160" s="5">
        <v>5142088.3207596643</v>
      </c>
      <c r="AZ160" s="5">
        <v>5200167.6767443335</v>
      </c>
      <c r="BA160" s="5">
        <v>5041400.8835760169</v>
      </c>
      <c r="BB160" s="5">
        <v>5300908.0587014994</v>
      </c>
      <c r="BC160" s="5">
        <v>5267931.7796293944</v>
      </c>
      <c r="BD160" s="5">
        <v>5440025.0052966522</v>
      </c>
      <c r="BE160" s="5">
        <v>5516503.1293899361</v>
      </c>
      <c r="BF160" s="5">
        <v>5430748.8535660813</v>
      </c>
      <c r="BG160" s="5">
        <v>5523072.6990475263</v>
      </c>
      <c r="BH160" s="5">
        <v>5624891.6984470263</v>
      </c>
      <c r="BI160" s="5">
        <v>5484201.4723760169</v>
      </c>
      <c r="BJ160" s="5">
        <f>SUM(Target_CC[[#This Row],[Target_NGTMA_Jan]:[Target_NGTMA_Des]])</f>
        <v>63913521.810364373</v>
      </c>
      <c r="BK160" s="5">
        <v>0</v>
      </c>
      <c r="BL160" s="5">
        <v>0</v>
      </c>
      <c r="BM160" s="5">
        <v>0</v>
      </c>
      <c r="BN160" s="5">
        <f>Target_CC[[#This Row],[Est_Sust_NP Apr]]+Target_CC[[#This Row],[Est_Sust_POTS Apr]]+Target_CC[[#This Row],[BC_Apr]]</f>
        <v>0</v>
      </c>
      <c r="BO160" s="5">
        <f>Target_CC[[#This Row],[Est_Sust_NP Mei]]+Target_CC[[#This Row],[Est_Sust_POTS Mei]]+Target_CC[[#This Row],[BC_Mei]]</f>
        <v>0</v>
      </c>
      <c r="BP160" s="5">
        <f>Target_CC[[#This Row],[Est_Sust_NP Jun]]+Target_CC[[#This Row],[Est_Sust_POTS Jun]]+Target_CC[[#This Row],[BC_Jun]]</f>
        <v>0</v>
      </c>
      <c r="BQ160" s="5">
        <f>Target_CC[[#This Row],[Est_Sust_NP Jul]]+Target_CC[[#This Row],[Est_Sust_POTS Jul]]+Target_CC[[#This Row],[BC_Jul]]</f>
        <v>0</v>
      </c>
      <c r="BR160" s="5">
        <f>Target_CC[[#This Row],[Est_Sust_NP Agu]]+Target_CC[[#This Row],[Est_Sust_POTS Agu]]+Target_CC[[#This Row],[BC_Agu]]</f>
        <v>0</v>
      </c>
      <c r="BS160" s="5">
        <f>Target_CC[[#This Row],[Est_Sust_NP Sep]]+Target_CC[[#This Row],[Est_Sust_POTS Sep]]+Target_CC[[#This Row],[BC_Sep]]</f>
        <v>0</v>
      </c>
      <c r="BT160" s="5">
        <f>Target_CC[[#This Row],[Est_Sust_NP Okt]]+Target_CC[[#This Row],[Est_Sust_POTS Okt]]+Target_CC[[#This Row],[BC_Okt]]</f>
        <v>0</v>
      </c>
      <c r="BU160" s="5">
        <f>Target_CC[[#This Row],[Est_Sust_NP Nov]]+Target_CC[[#This Row],[Est_Sust_POTS Nov]]+Target_CC[[#This Row],[BC_Nov]]</f>
        <v>0</v>
      </c>
      <c r="BV160" s="5">
        <f>Target_CC[[#This Row],[Est_Sust_NP Des]]+Target_CC[[#This Row],[Est_Sust_POTS Des]]+Target_CC[[#This Row],[BC_Des]]</f>
        <v>0</v>
      </c>
      <c r="BW160" s="5">
        <f>SUM(Target_CC[[#This Row],[Real_Jan]:[Real_Des]])</f>
        <v>0</v>
      </c>
      <c r="BX160" s="5">
        <v>0</v>
      </c>
      <c r="BY160" s="5">
        <v>0</v>
      </c>
      <c r="BZ160" s="5">
        <v>0</v>
      </c>
      <c r="CA160" s="5">
        <f>Target_CC[[#This Row],[Est_Sust_NP Mar]]*95%</f>
        <v>0</v>
      </c>
      <c r="CB160" s="5">
        <f>Target_CC[[#This Row],[Est_Sust_NP Apr]]</f>
        <v>0</v>
      </c>
      <c r="CC160" s="5">
        <f>Target_CC[[#This Row],[Est_Sust_NP Mei]]</f>
        <v>0</v>
      </c>
      <c r="CD160" s="5">
        <f>Target_CC[[#This Row],[Est_Sust_NP Jun]]</f>
        <v>0</v>
      </c>
      <c r="CE160" s="5">
        <f>Target_CC[[#This Row],[Est_Sust_NP Jul]]</f>
        <v>0</v>
      </c>
      <c r="CF160" s="5">
        <f>Target_CC[[#This Row],[Est_Sust_NP Agu]]</f>
        <v>0</v>
      </c>
      <c r="CG160" s="5">
        <f>Target_CC[[#This Row],[Est_Sust_NP Sep]]</f>
        <v>0</v>
      </c>
      <c r="CH160" s="5">
        <f>Target_CC[[#This Row],[Est_Sust_NP Okt]]</f>
        <v>0</v>
      </c>
      <c r="CI160" s="5">
        <f>Target_CC[[#This Row],[Est_Sust_NP Nov]]</f>
        <v>0</v>
      </c>
      <c r="CJ160" s="5">
        <f>SUM(Target_CC[[#This Row],[Est_Sust_NP Jan]:[Est_Sust_NP Des]])</f>
        <v>0</v>
      </c>
      <c r="CK160" s="5">
        <v>0</v>
      </c>
      <c r="CL160" s="5">
        <v>0</v>
      </c>
      <c r="CM160" s="5">
        <v>0</v>
      </c>
      <c r="CN160" s="5">
        <f>Target_CC[[#This Row],[Est_Sust_POTS Mar]]</f>
        <v>0</v>
      </c>
      <c r="CO160" s="5">
        <f>Target_CC[[#This Row],[Est_Sust_POTS Apr]]</f>
        <v>0</v>
      </c>
      <c r="CP160" s="5">
        <f>Target_CC[[#This Row],[Est_Sust_POTS Mei]]</f>
        <v>0</v>
      </c>
      <c r="CQ160" s="5">
        <f>Target_CC[[#This Row],[Est_Sust_POTS Jun]]</f>
        <v>0</v>
      </c>
      <c r="CR160" s="5">
        <f>Target_CC[[#This Row],[Est_Sust_POTS Jul]]</f>
        <v>0</v>
      </c>
      <c r="CS160" s="5">
        <f>Target_CC[[#This Row],[Est_Sust_POTS Agu]]</f>
        <v>0</v>
      </c>
      <c r="CT160" s="5">
        <f>Target_CC[[#This Row],[Est_Sust_POTS Sep]]</f>
        <v>0</v>
      </c>
      <c r="CU160" s="5">
        <f>Target_CC[[#This Row],[Est_Sust_POTS Okt]]</f>
        <v>0</v>
      </c>
      <c r="CV160" s="5">
        <f>Target_CC[[#This Row],[Est_Sust_POTS Nov]]</f>
        <v>0</v>
      </c>
      <c r="CW160" s="5">
        <f>SUM(Target_CC[[#This Row],[Est_Sust_POTS Jan]:[Est_Sust_POTS Des]])</f>
        <v>0</v>
      </c>
      <c r="CX160" s="5"/>
      <c r="CY160" s="5">
        <v>0</v>
      </c>
      <c r="CZ160" s="5">
        <v>0</v>
      </c>
      <c r="DA160" s="5">
        <v>0</v>
      </c>
      <c r="DB160" s="5"/>
      <c r="DC160" s="5"/>
      <c r="DD160" s="5"/>
      <c r="DE160" s="5"/>
      <c r="DF160" s="5"/>
      <c r="DG160" s="5"/>
      <c r="DH160" s="5"/>
      <c r="DI160" s="5"/>
      <c r="DJ160" s="5">
        <f>SUM(Target_CC[[#This Row],[BC_Jan]:[BC_Des]])</f>
        <v>0</v>
      </c>
      <c r="DK160" s="5"/>
      <c r="DL160" s="5"/>
      <c r="DM160" s="5"/>
      <c r="DN160" s="5"/>
      <c r="DO160" s="5"/>
      <c r="DP160" s="5"/>
      <c r="DQ160" s="5"/>
      <c r="DR160" s="5"/>
      <c r="DS160" s="5"/>
      <c r="DT160" s="5"/>
      <c r="DU160" s="5"/>
      <c r="DV160" s="5"/>
      <c r="DW160" s="5"/>
      <c r="DX160" s="5" t="s">
        <v>160</v>
      </c>
    </row>
    <row r="161" spans="2:128" x14ac:dyDescent="0.3">
      <c r="B161">
        <v>19215227</v>
      </c>
      <c r="C161" t="s">
        <v>352</v>
      </c>
      <c r="D161" t="s">
        <v>298</v>
      </c>
      <c r="E161" t="s">
        <v>353</v>
      </c>
      <c r="F161" t="s">
        <v>300</v>
      </c>
      <c r="G161" t="s">
        <v>25</v>
      </c>
      <c r="H161" t="s">
        <v>159</v>
      </c>
      <c r="I161" t="s">
        <v>29</v>
      </c>
      <c r="J161" s="5">
        <v>17678687.887916531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3873609.4407560783</v>
      </c>
      <c r="Y161" s="5">
        <v>3941263.2853129152</v>
      </c>
      <c r="Z161" s="5">
        <v>4213701.1681664055</v>
      </c>
      <c r="AA161" s="5">
        <v>3959408.3811671101</v>
      </c>
      <c r="AB161" s="5">
        <v>4160093.0484323208</v>
      </c>
      <c r="AC161" s="5">
        <v>4104596.9357411871</v>
      </c>
      <c r="AD161" s="5">
        <v>4300947.8288943162</v>
      </c>
      <c r="AE161" s="5">
        <v>4343814.9315642137</v>
      </c>
      <c r="AF161" s="5">
        <v>4288214.2110448526</v>
      </c>
      <c r="AG161" s="5">
        <v>4374486.3524819519</v>
      </c>
      <c r="AH161" s="5">
        <v>4342568.8453623177</v>
      </c>
      <c r="AI161" s="5">
        <v>4097295.5710763233</v>
      </c>
      <c r="AJ161" s="5">
        <v>50000000</v>
      </c>
      <c r="AK161" s="5">
        <v>3873609.4407560783</v>
      </c>
      <c r="AL161" s="5">
        <v>3941263.2853129152</v>
      </c>
      <c r="AM161" s="5">
        <v>4213701.1681664055</v>
      </c>
      <c r="AN161" s="5">
        <v>3959408.3811671101</v>
      </c>
      <c r="AO161" s="5">
        <v>4160093.0484323208</v>
      </c>
      <c r="AP161" s="5">
        <v>4104596.9357411871</v>
      </c>
      <c r="AQ161" s="5">
        <v>4300947.8288943162</v>
      </c>
      <c r="AR161" s="5">
        <v>4343814.9315642137</v>
      </c>
      <c r="AS161" s="5">
        <v>4288214.2110448526</v>
      </c>
      <c r="AT161" s="5">
        <v>4374486.3524819519</v>
      </c>
      <c r="AU161" s="5">
        <v>4342568.8453623177</v>
      </c>
      <c r="AV161" s="5">
        <v>4097295.5710763233</v>
      </c>
      <c r="AW161" s="5">
        <f>SUM(Target_CC[[#This Row],[Target_Jan]:[Target_Des]])</f>
        <v>50000000</v>
      </c>
      <c r="AX161" s="5">
        <v>4941582.2328302255</v>
      </c>
      <c r="AY161" s="5">
        <v>5142088.3207596643</v>
      </c>
      <c r="AZ161" s="5">
        <v>5200167.6767443335</v>
      </c>
      <c r="BA161" s="5">
        <v>5041400.8835760169</v>
      </c>
      <c r="BB161" s="5">
        <v>5300908.0587014994</v>
      </c>
      <c r="BC161" s="5">
        <v>5267931.7796293944</v>
      </c>
      <c r="BD161" s="5">
        <v>5440025.0052966522</v>
      </c>
      <c r="BE161" s="5">
        <v>5516503.1293899361</v>
      </c>
      <c r="BF161" s="5">
        <v>5430748.8535660813</v>
      </c>
      <c r="BG161" s="5">
        <v>5523072.6990475263</v>
      </c>
      <c r="BH161" s="5">
        <v>5624891.6984470263</v>
      </c>
      <c r="BI161" s="5">
        <v>5484201.4723760169</v>
      </c>
      <c r="BJ161" s="5">
        <f>SUM(Target_CC[[#This Row],[Target_NGTMA_Jan]:[Target_NGTMA_Des]])</f>
        <v>63913521.810364373</v>
      </c>
      <c r="BK161" s="5">
        <v>0</v>
      </c>
      <c r="BL161" s="5">
        <v>0</v>
      </c>
      <c r="BM161" s="5">
        <v>0</v>
      </c>
      <c r="BN161" s="5">
        <f>Target_CC[[#This Row],[Est_Sust_NP Apr]]+Target_CC[[#This Row],[Est_Sust_POTS Apr]]+Target_CC[[#This Row],[BC_Apr]]</f>
        <v>0</v>
      </c>
      <c r="BO161" s="5">
        <f>Target_CC[[#This Row],[Est_Sust_NP Mei]]+Target_CC[[#This Row],[Est_Sust_POTS Mei]]+Target_CC[[#This Row],[BC_Mei]]</f>
        <v>0</v>
      </c>
      <c r="BP161" s="5">
        <f>Target_CC[[#This Row],[Est_Sust_NP Jun]]+Target_CC[[#This Row],[Est_Sust_POTS Jun]]+Target_CC[[#This Row],[BC_Jun]]</f>
        <v>0</v>
      </c>
      <c r="BQ161" s="5">
        <f>Target_CC[[#This Row],[Est_Sust_NP Jul]]+Target_CC[[#This Row],[Est_Sust_POTS Jul]]+Target_CC[[#This Row],[BC_Jul]]</f>
        <v>0</v>
      </c>
      <c r="BR161" s="5">
        <f>Target_CC[[#This Row],[Est_Sust_NP Agu]]+Target_CC[[#This Row],[Est_Sust_POTS Agu]]+Target_CC[[#This Row],[BC_Agu]]</f>
        <v>0</v>
      </c>
      <c r="BS161" s="5">
        <f>Target_CC[[#This Row],[Est_Sust_NP Sep]]+Target_CC[[#This Row],[Est_Sust_POTS Sep]]+Target_CC[[#This Row],[BC_Sep]]</f>
        <v>0</v>
      </c>
      <c r="BT161" s="5">
        <f>Target_CC[[#This Row],[Est_Sust_NP Okt]]+Target_CC[[#This Row],[Est_Sust_POTS Okt]]+Target_CC[[#This Row],[BC_Okt]]</f>
        <v>0</v>
      </c>
      <c r="BU161" s="5">
        <f>Target_CC[[#This Row],[Est_Sust_NP Nov]]+Target_CC[[#This Row],[Est_Sust_POTS Nov]]+Target_CC[[#This Row],[BC_Nov]]</f>
        <v>0</v>
      </c>
      <c r="BV161" s="5">
        <f>Target_CC[[#This Row],[Est_Sust_NP Des]]+Target_CC[[#This Row],[Est_Sust_POTS Des]]+Target_CC[[#This Row],[BC_Des]]</f>
        <v>0</v>
      </c>
      <c r="BW161" s="5">
        <f>SUM(Target_CC[[#This Row],[Real_Jan]:[Real_Des]])</f>
        <v>0</v>
      </c>
      <c r="BX161" s="5">
        <v>0</v>
      </c>
      <c r="BY161" s="5">
        <v>0</v>
      </c>
      <c r="BZ161" s="5">
        <v>0</v>
      </c>
      <c r="CA161" s="5">
        <f>Target_CC[[#This Row],[Est_Sust_NP Mar]]*95%</f>
        <v>0</v>
      </c>
      <c r="CB161" s="5">
        <f>Target_CC[[#This Row],[Est_Sust_NP Apr]]</f>
        <v>0</v>
      </c>
      <c r="CC161" s="5">
        <f>Target_CC[[#This Row],[Est_Sust_NP Mei]]</f>
        <v>0</v>
      </c>
      <c r="CD161" s="5">
        <f>Target_CC[[#This Row],[Est_Sust_NP Jun]]</f>
        <v>0</v>
      </c>
      <c r="CE161" s="5">
        <f>Target_CC[[#This Row],[Est_Sust_NP Jul]]</f>
        <v>0</v>
      </c>
      <c r="CF161" s="5">
        <f>Target_CC[[#This Row],[Est_Sust_NP Agu]]</f>
        <v>0</v>
      </c>
      <c r="CG161" s="5">
        <f>Target_CC[[#This Row],[Est_Sust_NP Sep]]</f>
        <v>0</v>
      </c>
      <c r="CH161" s="5">
        <f>Target_CC[[#This Row],[Est_Sust_NP Okt]]</f>
        <v>0</v>
      </c>
      <c r="CI161" s="5">
        <f>Target_CC[[#This Row],[Est_Sust_NP Nov]]</f>
        <v>0</v>
      </c>
      <c r="CJ161" s="5">
        <f>SUM(Target_CC[[#This Row],[Est_Sust_NP Jan]:[Est_Sust_NP Des]])</f>
        <v>0</v>
      </c>
      <c r="CK161" s="5">
        <v>0</v>
      </c>
      <c r="CL161" s="5">
        <v>0</v>
      </c>
      <c r="CM161" s="5">
        <v>0</v>
      </c>
      <c r="CN161" s="5">
        <f>Target_CC[[#This Row],[Est_Sust_POTS Mar]]</f>
        <v>0</v>
      </c>
      <c r="CO161" s="5">
        <f>Target_CC[[#This Row],[Est_Sust_POTS Apr]]</f>
        <v>0</v>
      </c>
      <c r="CP161" s="5">
        <f>Target_CC[[#This Row],[Est_Sust_POTS Mei]]</f>
        <v>0</v>
      </c>
      <c r="CQ161" s="5">
        <f>Target_CC[[#This Row],[Est_Sust_POTS Jun]]</f>
        <v>0</v>
      </c>
      <c r="CR161" s="5">
        <f>Target_CC[[#This Row],[Est_Sust_POTS Jul]]</f>
        <v>0</v>
      </c>
      <c r="CS161" s="5">
        <f>Target_CC[[#This Row],[Est_Sust_POTS Agu]]</f>
        <v>0</v>
      </c>
      <c r="CT161" s="5">
        <f>Target_CC[[#This Row],[Est_Sust_POTS Sep]]</f>
        <v>0</v>
      </c>
      <c r="CU161" s="5">
        <f>Target_CC[[#This Row],[Est_Sust_POTS Okt]]</f>
        <v>0</v>
      </c>
      <c r="CV161" s="5">
        <f>Target_CC[[#This Row],[Est_Sust_POTS Nov]]</f>
        <v>0</v>
      </c>
      <c r="CW161" s="5">
        <f>SUM(Target_CC[[#This Row],[Est_Sust_POTS Jan]:[Est_Sust_POTS Des]])</f>
        <v>0</v>
      </c>
      <c r="CX161" s="5"/>
      <c r="CY161" s="5">
        <v>0</v>
      </c>
      <c r="CZ161" s="5">
        <v>0</v>
      </c>
      <c r="DA161" s="5">
        <v>0</v>
      </c>
      <c r="DB161" s="5"/>
      <c r="DC161" s="5"/>
      <c r="DD161" s="5"/>
      <c r="DE161" s="5"/>
      <c r="DF161" s="5"/>
      <c r="DG161" s="5"/>
      <c r="DH161" s="5"/>
      <c r="DI161" s="5"/>
      <c r="DJ161" s="5">
        <f>SUM(Target_CC[[#This Row],[BC_Jan]:[BC_Des]])</f>
        <v>0</v>
      </c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 t="s">
        <v>160</v>
      </c>
    </row>
    <row r="162" spans="2:128" x14ac:dyDescent="0.3">
      <c r="B162">
        <v>19412708</v>
      </c>
      <c r="C162" t="s">
        <v>354</v>
      </c>
      <c r="D162" t="s">
        <v>355</v>
      </c>
      <c r="E162" t="s">
        <v>326</v>
      </c>
      <c r="F162" t="s">
        <v>300</v>
      </c>
      <c r="G162" t="s">
        <v>25</v>
      </c>
      <c r="H162" t="s">
        <v>159</v>
      </c>
      <c r="I162" t="s">
        <v>29</v>
      </c>
      <c r="J162" s="5">
        <v>13898687.887916537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1818835.7038306489</v>
      </c>
      <c r="Y162" s="5">
        <v>1850602.2589940848</v>
      </c>
      <c r="Z162" s="5">
        <v>1978524.2284100929</v>
      </c>
      <c r="AA162" s="5">
        <v>1859122.2062664656</v>
      </c>
      <c r="AB162" s="5">
        <v>1953352.7794865922</v>
      </c>
      <c r="AC162" s="5">
        <v>1927294.8320527535</v>
      </c>
      <c r="AD162" s="5">
        <v>2019490.5013394954</v>
      </c>
      <c r="AE162" s="5">
        <v>2039618.5545281942</v>
      </c>
      <c r="AF162" s="5">
        <v>2013511.488964149</v>
      </c>
      <c r="AG162" s="5">
        <v>2054020.1807906269</v>
      </c>
      <c r="AH162" s="5">
        <v>2039033.4604166884</v>
      </c>
      <c r="AI162" s="5">
        <v>1923866.5094657068</v>
      </c>
      <c r="AJ162" s="5">
        <v>23477272.704545498</v>
      </c>
      <c r="AK162" s="5">
        <v>1818835.7038306489</v>
      </c>
      <c r="AL162" s="5">
        <v>1850602.2589940848</v>
      </c>
      <c r="AM162" s="5">
        <v>1978524.2284100929</v>
      </c>
      <c r="AN162" s="5">
        <v>1859122.2062664656</v>
      </c>
      <c r="AO162" s="5">
        <v>1953352.7794865922</v>
      </c>
      <c r="AP162" s="5">
        <v>1927294.8320527535</v>
      </c>
      <c r="AQ162" s="5">
        <v>2019490.5013394954</v>
      </c>
      <c r="AR162" s="5">
        <v>2039618.5545281942</v>
      </c>
      <c r="AS162" s="5">
        <v>2013511.488964149</v>
      </c>
      <c r="AT162" s="5">
        <v>2054020.1807906269</v>
      </c>
      <c r="AU162" s="5">
        <v>2039033.4604166884</v>
      </c>
      <c r="AV162" s="5">
        <v>1923866.5094657068</v>
      </c>
      <c r="AW162" s="5">
        <f>SUM(Target_CC[[#This Row],[Target_Jan]:[Target_Des]])</f>
        <v>23477272.704545498</v>
      </c>
      <c r="AX162" s="5">
        <v>4941582.2328302255</v>
      </c>
      <c r="AY162" s="5">
        <v>5142088.3207596643</v>
      </c>
      <c r="AZ162" s="5">
        <v>5200167.6767443335</v>
      </c>
      <c r="BA162" s="5">
        <v>5041400.8835760169</v>
      </c>
      <c r="BB162" s="5">
        <v>5300908.0587014994</v>
      </c>
      <c r="BC162" s="5">
        <v>5267931.7796293944</v>
      </c>
      <c r="BD162" s="5">
        <v>5440025.0052966522</v>
      </c>
      <c r="BE162" s="5">
        <v>5516503.1293899361</v>
      </c>
      <c r="BF162" s="5">
        <v>5430748.8535660813</v>
      </c>
      <c r="BG162" s="5">
        <v>5523072.6990475263</v>
      </c>
      <c r="BH162" s="5">
        <v>5624891.6984470263</v>
      </c>
      <c r="BI162" s="5">
        <v>5484201.4723760169</v>
      </c>
      <c r="BJ162" s="5">
        <f>SUM(Target_CC[[#This Row],[Target_NGTMA_Jan]:[Target_NGTMA_Des]])</f>
        <v>63913521.810364373</v>
      </c>
      <c r="BK162" s="5">
        <v>0</v>
      </c>
      <c r="BL162" s="5">
        <v>0</v>
      </c>
      <c r="BM162" s="5">
        <v>0</v>
      </c>
      <c r="BN162" s="5">
        <f>Target_CC[[#This Row],[Est_Sust_NP Apr]]+Target_CC[[#This Row],[Est_Sust_POTS Apr]]+Target_CC[[#This Row],[BC_Apr]]</f>
        <v>0</v>
      </c>
      <c r="BO162" s="5">
        <f>Target_CC[[#This Row],[Est_Sust_NP Mei]]+Target_CC[[#This Row],[Est_Sust_POTS Mei]]+Target_CC[[#This Row],[BC_Mei]]</f>
        <v>0</v>
      </c>
      <c r="BP162" s="5">
        <f>Target_CC[[#This Row],[Est_Sust_NP Jun]]+Target_CC[[#This Row],[Est_Sust_POTS Jun]]+Target_CC[[#This Row],[BC_Jun]]</f>
        <v>0</v>
      </c>
      <c r="BQ162" s="5">
        <f>Target_CC[[#This Row],[Est_Sust_NP Jul]]+Target_CC[[#This Row],[Est_Sust_POTS Jul]]+Target_CC[[#This Row],[BC_Jul]]</f>
        <v>0</v>
      </c>
      <c r="BR162" s="5">
        <f>Target_CC[[#This Row],[Est_Sust_NP Agu]]+Target_CC[[#This Row],[Est_Sust_POTS Agu]]+Target_CC[[#This Row],[BC_Agu]]</f>
        <v>0</v>
      </c>
      <c r="BS162" s="5">
        <f>Target_CC[[#This Row],[Est_Sust_NP Sep]]+Target_CC[[#This Row],[Est_Sust_POTS Sep]]+Target_CC[[#This Row],[BC_Sep]]</f>
        <v>0</v>
      </c>
      <c r="BT162" s="5">
        <f>Target_CC[[#This Row],[Est_Sust_NP Okt]]+Target_CC[[#This Row],[Est_Sust_POTS Okt]]+Target_CC[[#This Row],[BC_Okt]]</f>
        <v>0</v>
      </c>
      <c r="BU162" s="5">
        <f>Target_CC[[#This Row],[Est_Sust_NP Nov]]+Target_CC[[#This Row],[Est_Sust_POTS Nov]]+Target_CC[[#This Row],[BC_Nov]]</f>
        <v>0</v>
      </c>
      <c r="BV162" s="5">
        <f>Target_CC[[#This Row],[Est_Sust_NP Des]]+Target_CC[[#This Row],[Est_Sust_POTS Des]]+Target_CC[[#This Row],[BC_Des]]</f>
        <v>0</v>
      </c>
      <c r="BW162" s="5">
        <f>SUM(Target_CC[[#This Row],[Real_Jan]:[Real_Des]])</f>
        <v>0</v>
      </c>
      <c r="BX162" s="5">
        <v>0</v>
      </c>
      <c r="BY162" s="5">
        <v>0</v>
      </c>
      <c r="BZ162" s="5">
        <v>0</v>
      </c>
      <c r="CA162" s="5">
        <f>Target_CC[[#This Row],[Est_Sust_NP Mar]]*95%</f>
        <v>0</v>
      </c>
      <c r="CB162" s="5">
        <f>Target_CC[[#This Row],[Est_Sust_NP Apr]]</f>
        <v>0</v>
      </c>
      <c r="CC162" s="5">
        <f>Target_CC[[#This Row],[Est_Sust_NP Mei]]</f>
        <v>0</v>
      </c>
      <c r="CD162" s="5">
        <f>Target_CC[[#This Row],[Est_Sust_NP Jun]]</f>
        <v>0</v>
      </c>
      <c r="CE162" s="5">
        <f>Target_CC[[#This Row],[Est_Sust_NP Jul]]</f>
        <v>0</v>
      </c>
      <c r="CF162" s="5">
        <f>Target_CC[[#This Row],[Est_Sust_NP Agu]]</f>
        <v>0</v>
      </c>
      <c r="CG162" s="5">
        <f>Target_CC[[#This Row],[Est_Sust_NP Sep]]</f>
        <v>0</v>
      </c>
      <c r="CH162" s="5">
        <f>Target_CC[[#This Row],[Est_Sust_NP Okt]]</f>
        <v>0</v>
      </c>
      <c r="CI162" s="5">
        <f>Target_CC[[#This Row],[Est_Sust_NP Nov]]</f>
        <v>0</v>
      </c>
      <c r="CJ162" s="5">
        <f>SUM(Target_CC[[#This Row],[Est_Sust_NP Jan]:[Est_Sust_NP Des]])</f>
        <v>0</v>
      </c>
      <c r="CK162" s="5">
        <v>0</v>
      </c>
      <c r="CL162" s="5">
        <v>0</v>
      </c>
      <c r="CM162" s="5">
        <v>0</v>
      </c>
      <c r="CN162" s="5">
        <f>Target_CC[[#This Row],[Est_Sust_POTS Mar]]</f>
        <v>0</v>
      </c>
      <c r="CO162" s="5">
        <f>Target_CC[[#This Row],[Est_Sust_POTS Apr]]</f>
        <v>0</v>
      </c>
      <c r="CP162" s="5">
        <f>Target_CC[[#This Row],[Est_Sust_POTS Mei]]</f>
        <v>0</v>
      </c>
      <c r="CQ162" s="5">
        <f>Target_CC[[#This Row],[Est_Sust_POTS Jun]]</f>
        <v>0</v>
      </c>
      <c r="CR162" s="5">
        <f>Target_CC[[#This Row],[Est_Sust_POTS Jul]]</f>
        <v>0</v>
      </c>
      <c r="CS162" s="5">
        <f>Target_CC[[#This Row],[Est_Sust_POTS Agu]]</f>
        <v>0</v>
      </c>
      <c r="CT162" s="5">
        <f>Target_CC[[#This Row],[Est_Sust_POTS Sep]]</f>
        <v>0</v>
      </c>
      <c r="CU162" s="5">
        <f>Target_CC[[#This Row],[Est_Sust_POTS Okt]]</f>
        <v>0</v>
      </c>
      <c r="CV162" s="5">
        <f>Target_CC[[#This Row],[Est_Sust_POTS Nov]]</f>
        <v>0</v>
      </c>
      <c r="CW162" s="5">
        <f>SUM(Target_CC[[#This Row],[Est_Sust_POTS Jan]:[Est_Sust_POTS Des]])</f>
        <v>0</v>
      </c>
      <c r="CX162" s="5"/>
      <c r="CY162" s="5">
        <v>0</v>
      </c>
      <c r="CZ162" s="5">
        <v>0</v>
      </c>
      <c r="DA162" s="5">
        <v>0</v>
      </c>
      <c r="DB162" s="5"/>
      <c r="DC162" s="5"/>
      <c r="DD162" s="5"/>
      <c r="DE162" s="5"/>
      <c r="DF162" s="5"/>
      <c r="DG162" s="5"/>
      <c r="DH162" s="5"/>
      <c r="DI162" s="5"/>
      <c r="DJ162" s="5">
        <f>SUM(Target_CC[[#This Row],[BC_Jan]:[BC_Des]])</f>
        <v>0</v>
      </c>
      <c r="DK162" s="5"/>
      <c r="DL162" s="5"/>
      <c r="DM162" s="5"/>
      <c r="DN162" s="5"/>
      <c r="DO162" s="5"/>
      <c r="DP162" s="5"/>
      <c r="DQ162" s="5"/>
      <c r="DR162" s="5"/>
      <c r="DS162" s="5"/>
      <c r="DT162" s="5"/>
      <c r="DU162" s="5"/>
      <c r="DV162" s="5"/>
      <c r="DW162" s="5"/>
      <c r="DX162" s="5" t="s">
        <v>160</v>
      </c>
    </row>
    <row r="163" spans="2:128" x14ac:dyDescent="0.3">
      <c r="B163">
        <v>19426197</v>
      </c>
      <c r="C163" t="s">
        <v>356</v>
      </c>
      <c r="D163" t="s">
        <v>357</v>
      </c>
      <c r="E163" t="s">
        <v>326</v>
      </c>
      <c r="F163" t="s">
        <v>300</v>
      </c>
      <c r="G163" t="s">
        <v>25</v>
      </c>
      <c r="H163" t="s">
        <v>159</v>
      </c>
      <c r="I163" t="s">
        <v>29</v>
      </c>
      <c r="J163" s="5">
        <v>32978687.887916528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1818835.7038306489</v>
      </c>
      <c r="Y163" s="5">
        <v>1850602.2589940848</v>
      </c>
      <c r="Z163" s="5">
        <v>1978524.2284100929</v>
      </c>
      <c r="AA163" s="5">
        <v>1859122.2062664656</v>
      </c>
      <c r="AB163" s="5">
        <v>1953352.7794865922</v>
      </c>
      <c r="AC163" s="5">
        <v>1927294.8320527535</v>
      </c>
      <c r="AD163" s="5">
        <v>2019490.5013394954</v>
      </c>
      <c r="AE163" s="5">
        <v>2039618.5545281942</v>
      </c>
      <c r="AF163" s="5">
        <v>2013511.488964149</v>
      </c>
      <c r="AG163" s="5">
        <v>2054020.1807906269</v>
      </c>
      <c r="AH163" s="5">
        <v>2039033.4604166884</v>
      </c>
      <c r="AI163" s="5">
        <v>1923866.5094657068</v>
      </c>
      <c r="AJ163" s="5">
        <v>23477272.704545498</v>
      </c>
      <c r="AK163" s="5">
        <v>1818835.7038306489</v>
      </c>
      <c r="AL163" s="5">
        <v>1850602.2589940848</v>
      </c>
      <c r="AM163" s="5">
        <v>1978524.2284100929</v>
      </c>
      <c r="AN163" s="5">
        <v>1859122.2062664656</v>
      </c>
      <c r="AO163" s="5">
        <v>1953352.7794865922</v>
      </c>
      <c r="AP163" s="5">
        <v>1927294.8320527535</v>
      </c>
      <c r="AQ163" s="5">
        <v>2019490.5013394954</v>
      </c>
      <c r="AR163" s="5">
        <v>2039618.5545281942</v>
      </c>
      <c r="AS163" s="5">
        <v>2013511.488964149</v>
      </c>
      <c r="AT163" s="5">
        <v>2054020.1807906269</v>
      </c>
      <c r="AU163" s="5">
        <v>2039033.4604166884</v>
      </c>
      <c r="AV163" s="5">
        <v>1923866.5094657068</v>
      </c>
      <c r="AW163" s="5">
        <f>SUM(Target_CC[[#This Row],[Target_Jan]:[Target_Des]])</f>
        <v>23477272.704545498</v>
      </c>
      <c r="AX163" s="5">
        <v>4941582.2328302255</v>
      </c>
      <c r="AY163" s="5">
        <v>5142088.3207596643</v>
      </c>
      <c r="AZ163" s="5">
        <v>5200167.6767443335</v>
      </c>
      <c r="BA163" s="5">
        <v>5041400.8835760169</v>
      </c>
      <c r="BB163" s="5">
        <v>5300908.0587014994</v>
      </c>
      <c r="BC163" s="5">
        <v>5267931.7796293944</v>
      </c>
      <c r="BD163" s="5">
        <v>5440025.0052966522</v>
      </c>
      <c r="BE163" s="5">
        <v>5516503.1293899361</v>
      </c>
      <c r="BF163" s="5">
        <v>5430748.8535660813</v>
      </c>
      <c r="BG163" s="5">
        <v>5523072.6990475263</v>
      </c>
      <c r="BH163" s="5">
        <v>5624891.6984470263</v>
      </c>
      <c r="BI163" s="5">
        <v>5484201.4723760169</v>
      </c>
      <c r="BJ163" s="5">
        <f>SUM(Target_CC[[#This Row],[Target_NGTMA_Jan]:[Target_NGTMA_Des]])</f>
        <v>63913521.810364373</v>
      </c>
      <c r="BK163" s="5">
        <v>0</v>
      </c>
      <c r="BL163" s="5">
        <v>0</v>
      </c>
      <c r="BM163" s="5">
        <v>0</v>
      </c>
      <c r="BN163" s="5">
        <f>Target_CC[[#This Row],[Est_Sust_NP Apr]]+Target_CC[[#This Row],[Est_Sust_POTS Apr]]+Target_CC[[#This Row],[BC_Apr]]</f>
        <v>0</v>
      </c>
      <c r="BO163" s="5">
        <f>Target_CC[[#This Row],[Est_Sust_NP Mei]]+Target_CC[[#This Row],[Est_Sust_POTS Mei]]+Target_CC[[#This Row],[BC_Mei]]</f>
        <v>0</v>
      </c>
      <c r="BP163" s="5">
        <f>Target_CC[[#This Row],[Est_Sust_NP Jun]]+Target_CC[[#This Row],[Est_Sust_POTS Jun]]+Target_CC[[#This Row],[BC_Jun]]</f>
        <v>0</v>
      </c>
      <c r="BQ163" s="5">
        <f>Target_CC[[#This Row],[Est_Sust_NP Jul]]+Target_CC[[#This Row],[Est_Sust_POTS Jul]]+Target_CC[[#This Row],[BC_Jul]]</f>
        <v>0</v>
      </c>
      <c r="BR163" s="5">
        <f>Target_CC[[#This Row],[Est_Sust_NP Agu]]+Target_CC[[#This Row],[Est_Sust_POTS Agu]]+Target_CC[[#This Row],[BC_Agu]]</f>
        <v>0</v>
      </c>
      <c r="BS163" s="5">
        <f>Target_CC[[#This Row],[Est_Sust_NP Sep]]+Target_CC[[#This Row],[Est_Sust_POTS Sep]]+Target_CC[[#This Row],[BC_Sep]]</f>
        <v>0</v>
      </c>
      <c r="BT163" s="5">
        <f>Target_CC[[#This Row],[Est_Sust_NP Okt]]+Target_CC[[#This Row],[Est_Sust_POTS Okt]]+Target_CC[[#This Row],[BC_Okt]]</f>
        <v>0</v>
      </c>
      <c r="BU163" s="5">
        <f>Target_CC[[#This Row],[Est_Sust_NP Nov]]+Target_CC[[#This Row],[Est_Sust_POTS Nov]]+Target_CC[[#This Row],[BC_Nov]]</f>
        <v>0</v>
      </c>
      <c r="BV163" s="5">
        <f>Target_CC[[#This Row],[Est_Sust_NP Des]]+Target_CC[[#This Row],[Est_Sust_POTS Des]]+Target_CC[[#This Row],[BC_Des]]</f>
        <v>0</v>
      </c>
      <c r="BW163" s="5">
        <f>SUM(Target_CC[[#This Row],[Real_Jan]:[Real_Des]])</f>
        <v>0</v>
      </c>
      <c r="BX163" s="5">
        <v>0</v>
      </c>
      <c r="BY163" s="5">
        <v>0</v>
      </c>
      <c r="BZ163" s="5">
        <v>0</v>
      </c>
      <c r="CA163" s="5">
        <f>Target_CC[[#This Row],[Est_Sust_NP Mar]]*95%</f>
        <v>0</v>
      </c>
      <c r="CB163" s="5">
        <f>Target_CC[[#This Row],[Est_Sust_NP Apr]]</f>
        <v>0</v>
      </c>
      <c r="CC163" s="5">
        <f>Target_CC[[#This Row],[Est_Sust_NP Mei]]</f>
        <v>0</v>
      </c>
      <c r="CD163" s="5">
        <f>Target_CC[[#This Row],[Est_Sust_NP Jun]]</f>
        <v>0</v>
      </c>
      <c r="CE163" s="5">
        <f>Target_CC[[#This Row],[Est_Sust_NP Jul]]</f>
        <v>0</v>
      </c>
      <c r="CF163" s="5">
        <f>Target_CC[[#This Row],[Est_Sust_NP Agu]]</f>
        <v>0</v>
      </c>
      <c r="CG163" s="5">
        <f>Target_CC[[#This Row],[Est_Sust_NP Sep]]</f>
        <v>0</v>
      </c>
      <c r="CH163" s="5">
        <f>Target_CC[[#This Row],[Est_Sust_NP Okt]]</f>
        <v>0</v>
      </c>
      <c r="CI163" s="5">
        <f>Target_CC[[#This Row],[Est_Sust_NP Nov]]</f>
        <v>0</v>
      </c>
      <c r="CJ163" s="5">
        <f>SUM(Target_CC[[#This Row],[Est_Sust_NP Jan]:[Est_Sust_NP Des]])</f>
        <v>0</v>
      </c>
      <c r="CK163" s="5">
        <v>0</v>
      </c>
      <c r="CL163" s="5">
        <v>0</v>
      </c>
      <c r="CM163" s="5">
        <v>0</v>
      </c>
      <c r="CN163" s="5">
        <f>Target_CC[[#This Row],[Est_Sust_POTS Mar]]</f>
        <v>0</v>
      </c>
      <c r="CO163" s="5">
        <f>Target_CC[[#This Row],[Est_Sust_POTS Apr]]</f>
        <v>0</v>
      </c>
      <c r="CP163" s="5">
        <f>Target_CC[[#This Row],[Est_Sust_POTS Mei]]</f>
        <v>0</v>
      </c>
      <c r="CQ163" s="5">
        <f>Target_CC[[#This Row],[Est_Sust_POTS Jun]]</f>
        <v>0</v>
      </c>
      <c r="CR163" s="5">
        <f>Target_CC[[#This Row],[Est_Sust_POTS Jul]]</f>
        <v>0</v>
      </c>
      <c r="CS163" s="5">
        <f>Target_CC[[#This Row],[Est_Sust_POTS Agu]]</f>
        <v>0</v>
      </c>
      <c r="CT163" s="5">
        <f>Target_CC[[#This Row],[Est_Sust_POTS Sep]]</f>
        <v>0</v>
      </c>
      <c r="CU163" s="5">
        <f>Target_CC[[#This Row],[Est_Sust_POTS Okt]]</f>
        <v>0</v>
      </c>
      <c r="CV163" s="5">
        <f>Target_CC[[#This Row],[Est_Sust_POTS Nov]]</f>
        <v>0</v>
      </c>
      <c r="CW163" s="5">
        <f>SUM(Target_CC[[#This Row],[Est_Sust_POTS Jan]:[Est_Sust_POTS Des]])</f>
        <v>0</v>
      </c>
      <c r="CX163" s="5"/>
      <c r="CY163" s="5">
        <v>0</v>
      </c>
      <c r="CZ163" s="5">
        <v>0</v>
      </c>
      <c r="DA163" s="5">
        <v>0</v>
      </c>
      <c r="DB163" s="5"/>
      <c r="DC163" s="5"/>
      <c r="DD163" s="5"/>
      <c r="DE163" s="5"/>
      <c r="DF163" s="5"/>
      <c r="DG163" s="5"/>
      <c r="DH163" s="5"/>
      <c r="DI163" s="5"/>
      <c r="DJ163" s="5">
        <f>SUM(Target_CC[[#This Row],[BC_Jan]:[BC_Des]])</f>
        <v>0</v>
      </c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 t="s">
        <v>160</v>
      </c>
    </row>
    <row r="164" spans="2:128" x14ac:dyDescent="0.3">
      <c r="B164">
        <v>59158720</v>
      </c>
      <c r="C164" t="s">
        <v>358</v>
      </c>
      <c r="D164" t="s">
        <v>350</v>
      </c>
      <c r="E164" t="s">
        <v>293</v>
      </c>
      <c r="F164" t="s">
        <v>300</v>
      </c>
      <c r="G164" t="s">
        <v>25</v>
      </c>
      <c r="H164" t="s">
        <v>159</v>
      </c>
      <c r="I164" t="s">
        <v>29</v>
      </c>
      <c r="J164" s="5">
        <v>13898687.887916537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1818835.7038306489</v>
      </c>
      <c r="Y164" s="5">
        <v>1850602.2589940848</v>
      </c>
      <c r="Z164" s="5">
        <v>1978524.2284100929</v>
      </c>
      <c r="AA164" s="5">
        <v>1859122.2062664656</v>
      </c>
      <c r="AB164" s="5">
        <v>1953352.7794865922</v>
      </c>
      <c r="AC164" s="5">
        <v>1927294.8320527535</v>
      </c>
      <c r="AD164" s="5">
        <v>2019490.5013394954</v>
      </c>
      <c r="AE164" s="5">
        <v>2039618.5545281942</v>
      </c>
      <c r="AF164" s="5">
        <v>2013511.488964149</v>
      </c>
      <c r="AG164" s="5">
        <v>2054020.1807906269</v>
      </c>
      <c r="AH164" s="5">
        <v>2039033.4604166884</v>
      </c>
      <c r="AI164" s="5">
        <v>1923866.5094657068</v>
      </c>
      <c r="AJ164" s="5">
        <v>23477272.704545498</v>
      </c>
      <c r="AK164" s="5">
        <v>1818835.7038306489</v>
      </c>
      <c r="AL164" s="5">
        <v>1850602.2589940848</v>
      </c>
      <c r="AM164" s="5">
        <v>1978524.2284100929</v>
      </c>
      <c r="AN164" s="5">
        <v>1859122.2062664656</v>
      </c>
      <c r="AO164" s="5">
        <v>1953352.7794865922</v>
      </c>
      <c r="AP164" s="5">
        <v>1927294.8320527535</v>
      </c>
      <c r="AQ164" s="5">
        <v>2019490.5013394954</v>
      </c>
      <c r="AR164" s="5">
        <v>2039618.5545281942</v>
      </c>
      <c r="AS164" s="5">
        <v>2013511.488964149</v>
      </c>
      <c r="AT164" s="5">
        <v>2054020.1807906269</v>
      </c>
      <c r="AU164" s="5">
        <v>2039033.4604166884</v>
      </c>
      <c r="AV164" s="5">
        <v>1923866.5094657068</v>
      </c>
      <c r="AW164" s="5">
        <f>SUM(Target_CC[[#This Row],[Target_Jan]:[Target_Des]])</f>
        <v>23477272.704545498</v>
      </c>
      <c r="AX164" s="5">
        <v>0</v>
      </c>
      <c r="AY164" s="5">
        <v>0</v>
      </c>
      <c r="AZ164" s="5">
        <v>0</v>
      </c>
      <c r="BA164" s="5">
        <v>0</v>
      </c>
      <c r="BB164" s="5">
        <v>0</v>
      </c>
      <c r="BC164" s="5">
        <v>0</v>
      </c>
      <c r="BD164" s="5">
        <v>0</v>
      </c>
      <c r="BE164" s="5">
        <v>0</v>
      </c>
      <c r="BF164" s="5">
        <v>0</v>
      </c>
      <c r="BG164" s="5">
        <v>0</v>
      </c>
      <c r="BH164" s="5">
        <v>0</v>
      </c>
      <c r="BI164" s="5">
        <v>0</v>
      </c>
      <c r="BJ164" s="5">
        <f>SUM(Target_CC[[#This Row],[Target_NGTMA_Jan]:[Target_NGTMA_Des]])</f>
        <v>0</v>
      </c>
      <c r="BK164" s="5">
        <v>0</v>
      </c>
      <c r="BL164" s="5">
        <v>0</v>
      </c>
      <c r="BM164" s="5">
        <v>0</v>
      </c>
      <c r="BN164" s="5">
        <f>Target_CC[[#This Row],[Est_Sust_NP Apr]]+Target_CC[[#This Row],[Est_Sust_POTS Apr]]+Target_CC[[#This Row],[BC_Apr]]</f>
        <v>0</v>
      </c>
      <c r="BO164" s="5">
        <f>Target_CC[[#This Row],[Est_Sust_NP Mei]]+Target_CC[[#This Row],[Est_Sust_POTS Mei]]+Target_CC[[#This Row],[BC_Mei]]</f>
        <v>0</v>
      </c>
      <c r="BP164" s="5">
        <f>Target_CC[[#This Row],[Est_Sust_NP Jun]]+Target_CC[[#This Row],[Est_Sust_POTS Jun]]+Target_CC[[#This Row],[BC_Jun]]</f>
        <v>0</v>
      </c>
      <c r="BQ164" s="5">
        <f>Target_CC[[#This Row],[Est_Sust_NP Jul]]+Target_CC[[#This Row],[Est_Sust_POTS Jul]]+Target_CC[[#This Row],[BC_Jul]]</f>
        <v>0</v>
      </c>
      <c r="BR164" s="5">
        <f>Target_CC[[#This Row],[Est_Sust_NP Agu]]+Target_CC[[#This Row],[Est_Sust_POTS Agu]]+Target_CC[[#This Row],[BC_Agu]]</f>
        <v>0</v>
      </c>
      <c r="BS164" s="5">
        <f>Target_CC[[#This Row],[Est_Sust_NP Sep]]+Target_CC[[#This Row],[Est_Sust_POTS Sep]]+Target_CC[[#This Row],[BC_Sep]]</f>
        <v>0</v>
      </c>
      <c r="BT164" s="5">
        <f>Target_CC[[#This Row],[Est_Sust_NP Okt]]+Target_CC[[#This Row],[Est_Sust_POTS Okt]]+Target_CC[[#This Row],[BC_Okt]]</f>
        <v>0</v>
      </c>
      <c r="BU164" s="5">
        <f>Target_CC[[#This Row],[Est_Sust_NP Nov]]+Target_CC[[#This Row],[Est_Sust_POTS Nov]]+Target_CC[[#This Row],[BC_Nov]]</f>
        <v>0</v>
      </c>
      <c r="BV164" s="5">
        <f>Target_CC[[#This Row],[Est_Sust_NP Des]]+Target_CC[[#This Row],[Est_Sust_POTS Des]]+Target_CC[[#This Row],[BC_Des]]</f>
        <v>0</v>
      </c>
      <c r="BW164" s="5">
        <f>SUM(Target_CC[[#This Row],[Real_Jan]:[Real_Des]])</f>
        <v>0</v>
      </c>
      <c r="BX164" s="5">
        <v>0</v>
      </c>
      <c r="BY164" s="5">
        <v>0</v>
      </c>
      <c r="BZ164" s="5">
        <v>0</v>
      </c>
      <c r="CA164" s="5">
        <f>Target_CC[[#This Row],[Est_Sust_NP Mar]]*95%</f>
        <v>0</v>
      </c>
      <c r="CB164" s="5">
        <f>Target_CC[[#This Row],[Est_Sust_NP Apr]]</f>
        <v>0</v>
      </c>
      <c r="CC164" s="5">
        <f>Target_CC[[#This Row],[Est_Sust_NP Mei]]</f>
        <v>0</v>
      </c>
      <c r="CD164" s="5">
        <f>Target_CC[[#This Row],[Est_Sust_NP Jun]]</f>
        <v>0</v>
      </c>
      <c r="CE164" s="5">
        <f>Target_CC[[#This Row],[Est_Sust_NP Jul]]</f>
        <v>0</v>
      </c>
      <c r="CF164" s="5">
        <f>Target_CC[[#This Row],[Est_Sust_NP Agu]]</f>
        <v>0</v>
      </c>
      <c r="CG164" s="5">
        <f>Target_CC[[#This Row],[Est_Sust_NP Sep]]</f>
        <v>0</v>
      </c>
      <c r="CH164" s="5">
        <f>Target_CC[[#This Row],[Est_Sust_NP Okt]]</f>
        <v>0</v>
      </c>
      <c r="CI164" s="5">
        <f>Target_CC[[#This Row],[Est_Sust_NP Nov]]</f>
        <v>0</v>
      </c>
      <c r="CJ164" s="5">
        <f>SUM(Target_CC[[#This Row],[Est_Sust_NP Jan]:[Est_Sust_NP Des]])</f>
        <v>0</v>
      </c>
      <c r="CK164" s="5">
        <v>0</v>
      </c>
      <c r="CL164" s="5">
        <v>0</v>
      </c>
      <c r="CM164" s="5">
        <v>0</v>
      </c>
      <c r="CN164" s="5">
        <f>Target_CC[[#This Row],[Est_Sust_POTS Mar]]</f>
        <v>0</v>
      </c>
      <c r="CO164" s="5">
        <f>Target_CC[[#This Row],[Est_Sust_POTS Apr]]</f>
        <v>0</v>
      </c>
      <c r="CP164" s="5">
        <f>Target_CC[[#This Row],[Est_Sust_POTS Mei]]</f>
        <v>0</v>
      </c>
      <c r="CQ164" s="5">
        <f>Target_CC[[#This Row],[Est_Sust_POTS Jun]]</f>
        <v>0</v>
      </c>
      <c r="CR164" s="5">
        <f>Target_CC[[#This Row],[Est_Sust_POTS Jul]]</f>
        <v>0</v>
      </c>
      <c r="CS164" s="5">
        <f>Target_CC[[#This Row],[Est_Sust_POTS Agu]]</f>
        <v>0</v>
      </c>
      <c r="CT164" s="5">
        <f>Target_CC[[#This Row],[Est_Sust_POTS Sep]]</f>
        <v>0</v>
      </c>
      <c r="CU164" s="5">
        <f>Target_CC[[#This Row],[Est_Sust_POTS Okt]]</f>
        <v>0</v>
      </c>
      <c r="CV164" s="5">
        <f>Target_CC[[#This Row],[Est_Sust_POTS Nov]]</f>
        <v>0</v>
      </c>
      <c r="CW164" s="5">
        <f>SUM(Target_CC[[#This Row],[Est_Sust_POTS Jan]:[Est_Sust_POTS Des]])</f>
        <v>0</v>
      </c>
      <c r="CX164" s="5"/>
      <c r="CY164" s="5">
        <v>0</v>
      </c>
      <c r="CZ164" s="5">
        <v>0</v>
      </c>
      <c r="DA164" s="5">
        <v>0</v>
      </c>
      <c r="DB164" s="5"/>
      <c r="DC164" s="5"/>
      <c r="DD164" s="5"/>
      <c r="DE164" s="5"/>
      <c r="DF164" s="5"/>
      <c r="DG164" s="5"/>
      <c r="DH164" s="5"/>
      <c r="DI164" s="5"/>
      <c r="DJ164" s="5">
        <f>SUM(Target_CC[[#This Row],[BC_Jan]:[BC_Des]])</f>
        <v>0</v>
      </c>
      <c r="DK164" s="5"/>
      <c r="DL164" s="5"/>
      <c r="DM164" s="5"/>
      <c r="DN164" s="5"/>
      <c r="DO164" s="5"/>
      <c r="DP164" s="5"/>
      <c r="DQ164" s="5"/>
      <c r="DR164" s="5"/>
      <c r="DS164" s="5"/>
      <c r="DT164" s="5"/>
      <c r="DU164" s="5"/>
      <c r="DV164" s="5"/>
      <c r="DW164" s="5"/>
      <c r="DX164" s="5" t="s">
        <v>160</v>
      </c>
    </row>
    <row r="165" spans="2:128" x14ac:dyDescent="0.3">
      <c r="B165">
        <v>4638361</v>
      </c>
      <c r="C165" t="s">
        <v>359</v>
      </c>
      <c r="D165" t="s">
        <v>360</v>
      </c>
      <c r="E165" t="s">
        <v>351</v>
      </c>
      <c r="F165" t="s">
        <v>300</v>
      </c>
      <c r="G165" t="s">
        <v>21</v>
      </c>
      <c r="H165" t="s">
        <v>159</v>
      </c>
      <c r="I165" t="s">
        <v>29</v>
      </c>
      <c r="J165" s="5">
        <v>40682719.404387139</v>
      </c>
      <c r="K165" s="5">
        <v>3067898.6770788138</v>
      </c>
      <c r="L165" s="5">
        <v>3121480.5219678297</v>
      </c>
      <c r="M165" s="5">
        <v>3337251.325187793</v>
      </c>
      <c r="N165" s="5">
        <v>3135851.4378843517</v>
      </c>
      <c r="O165" s="5">
        <v>3294793.6943583987</v>
      </c>
      <c r="P165" s="5">
        <v>3250840.7731070207</v>
      </c>
      <c r="Q165" s="5">
        <v>3406350.6804842982</v>
      </c>
      <c r="R165" s="5">
        <v>3440301.4257988581</v>
      </c>
      <c r="S165" s="5">
        <v>3396265.6551475236</v>
      </c>
      <c r="T165" s="5">
        <v>3464593.1911657061</v>
      </c>
      <c r="U165" s="5">
        <v>3439314.5255269562</v>
      </c>
      <c r="V165" s="5">
        <v>3245058.0922924485</v>
      </c>
      <c r="W165" s="5">
        <v>39600000</v>
      </c>
      <c r="X165" s="5">
        <v>748682.61100378819</v>
      </c>
      <c r="Y165" s="5">
        <v>761758.5954988515</v>
      </c>
      <c r="Z165" s="5">
        <v>814414.78311679652</v>
      </c>
      <c r="AA165" s="5">
        <v>765265.6392390125</v>
      </c>
      <c r="AB165" s="5">
        <v>804053.52505313267</v>
      </c>
      <c r="AC165" s="5">
        <v>793327.35991294018</v>
      </c>
      <c r="AD165" s="5">
        <v>831277.62351259659</v>
      </c>
      <c r="AE165" s="5">
        <v>839562.88170496665</v>
      </c>
      <c r="AF165" s="5">
        <v>828816.49819656578</v>
      </c>
      <c r="AG165" s="5">
        <v>845490.98567287892</v>
      </c>
      <c r="AH165" s="5">
        <v>839322.04093734676</v>
      </c>
      <c r="AI165" s="5">
        <v>791916.16840156412</v>
      </c>
      <c r="AJ165" s="5">
        <v>9663888.7122504395</v>
      </c>
      <c r="AK165" s="5">
        <v>3816581.288082602</v>
      </c>
      <c r="AL165" s="5">
        <v>3883239.1174666812</v>
      </c>
      <c r="AM165" s="5">
        <v>4151666.1083045895</v>
      </c>
      <c r="AN165" s="5">
        <v>3901117.0771233644</v>
      </c>
      <c r="AO165" s="5">
        <v>4098847.2194115315</v>
      </c>
      <c r="AP165" s="5">
        <v>4044168.133019961</v>
      </c>
      <c r="AQ165" s="5">
        <v>4237628.3039968945</v>
      </c>
      <c r="AR165" s="5">
        <v>4279864.3075038251</v>
      </c>
      <c r="AS165" s="5">
        <v>4225082.1533440892</v>
      </c>
      <c r="AT165" s="5">
        <v>4310084.1768385852</v>
      </c>
      <c r="AU165" s="5">
        <v>4278636.5664643031</v>
      </c>
      <c r="AV165" s="5">
        <v>4036974.2606940125</v>
      </c>
      <c r="AW165" s="5">
        <f>SUM(Target_CC[[#This Row],[Target_Jan]:[Target_Des]])</f>
        <v>49263888.712250434</v>
      </c>
      <c r="AX165" s="5">
        <v>4941582.2328302255</v>
      </c>
      <c r="AY165" s="5">
        <v>5142088.3207596643</v>
      </c>
      <c r="AZ165" s="5">
        <v>5200167.6767443335</v>
      </c>
      <c r="BA165" s="5">
        <v>5041400.8835760169</v>
      </c>
      <c r="BB165" s="5">
        <v>5300908.0587014994</v>
      </c>
      <c r="BC165" s="5">
        <v>5267931.7796293944</v>
      </c>
      <c r="BD165" s="5">
        <v>5440025.0052966522</v>
      </c>
      <c r="BE165" s="5">
        <v>5516503.1293899361</v>
      </c>
      <c r="BF165" s="5">
        <v>5430748.8535660813</v>
      </c>
      <c r="BG165" s="5">
        <v>5523072.6990475263</v>
      </c>
      <c r="BH165" s="5">
        <v>5624891.6984470263</v>
      </c>
      <c r="BI165" s="5">
        <v>5484201.4723760169</v>
      </c>
      <c r="BJ165" s="5">
        <f>SUM(Target_CC[[#This Row],[Target_NGTMA_Jan]:[Target_NGTMA_Des]])</f>
        <v>63913521.810364373</v>
      </c>
      <c r="BK165" s="5">
        <v>0</v>
      </c>
      <c r="BL165" s="5">
        <v>0</v>
      </c>
      <c r="BM165" s="5">
        <v>0</v>
      </c>
      <c r="BN165" s="5">
        <f>Target_CC[[#This Row],[Est_Sust_NP Apr]]+Target_CC[[#This Row],[Est_Sust_POTS Apr]]+Target_CC[[#This Row],[BC_Apr]]</f>
        <v>0</v>
      </c>
      <c r="BO165" s="5">
        <f>Target_CC[[#This Row],[Est_Sust_NP Mei]]+Target_CC[[#This Row],[Est_Sust_POTS Mei]]+Target_CC[[#This Row],[BC_Mei]]</f>
        <v>0</v>
      </c>
      <c r="BP165" s="5">
        <f>Target_CC[[#This Row],[Est_Sust_NP Jun]]+Target_CC[[#This Row],[Est_Sust_POTS Jun]]+Target_CC[[#This Row],[BC_Jun]]</f>
        <v>0</v>
      </c>
      <c r="BQ165" s="5">
        <f>Target_CC[[#This Row],[Est_Sust_NP Jul]]+Target_CC[[#This Row],[Est_Sust_POTS Jul]]+Target_CC[[#This Row],[BC_Jul]]</f>
        <v>0</v>
      </c>
      <c r="BR165" s="5">
        <f>Target_CC[[#This Row],[Est_Sust_NP Agu]]+Target_CC[[#This Row],[Est_Sust_POTS Agu]]+Target_CC[[#This Row],[BC_Agu]]</f>
        <v>0</v>
      </c>
      <c r="BS165" s="5">
        <f>Target_CC[[#This Row],[Est_Sust_NP Sep]]+Target_CC[[#This Row],[Est_Sust_POTS Sep]]+Target_CC[[#This Row],[BC_Sep]]</f>
        <v>0</v>
      </c>
      <c r="BT165" s="5">
        <f>Target_CC[[#This Row],[Est_Sust_NP Okt]]+Target_CC[[#This Row],[Est_Sust_POTS Okt]]+Target_CC[[#This Row],[BC_Okt]]</f>
        <v>0</v>
      </c>
      <c r="BU165" s="5">
        <f>Target_CC[[#This Row],[Est_Sust_NP Nov]]+Target_CC[[#This Row],[Est_Sust_POTS Nov]]+Target_CC[[#This Row],[BC_Nov]]</f>
        <v>0</v>
      </c>
      <c r="BV165" s="5">
        <f>Target_CC[[#This Row],[Est_Sust_NP Des]]+Target_CC[[#This Row],[Est_Sust_POTS Des]]+Target_CC[[#This Row],[BC_Des]]</f>
        <v>0</v>
      </c>
      <c r="BW165" s="5">
        <f>SUM(Target_CC[[#This Row],[Real_Jan]:[Real_Des]])</f>
        <v>0</v>
      </c>
      <c r="BX165" s="5">
        <v>0</v>
      </c>
      <c r="BY165" s="5">
        <v>0</v>
      </c>
      <c r="BZ165" s="5">
        <v>0</v>
      </c>
      <c r="CA165" s="5">
        <f>Target_CC[[#This Row],[Est_Sust_NP Mar]]*95%</f>
        <v>0</v>
      </c>
      <c r="CB165" s="5">
        <f>Target_CC[[#This Row],[Est_Sust_NP Apr]]</f>
        <v>0</v>
      </c>
      <c r="CC165" s="5">
        <f>Target_CC[[#This Row],[Est_Sust_NP Mei]]</f>
        <v>0</v>
      </c>
      <c r="CD165" s="5">
        <f>Target_CC[[#This Row],[Est_Sust_NP Jun]]</f>
        <v>0</v>
      </c>
      <c r="CE165" s="5">
        <f>Target_CC[[#This Row],[Est_Sust_NP Jul]]</f>
        <v>0</v>
      </c>
      <c r="CF165" s="5">
        <f>Target_CC[[#This Row],[Est_Sust_NP Agu]]</f>
        <v>0</v>
      </c>
      <c r="CG165" s="5">
        <f>Target_CC[[#This Row],[Est_Sust_NP Sep]]</f>
        <v>0</v>
      </c>
      <c r="CH165" s="5">
        <f>Target_CC[[#This Row],[Est_Sust_NP Okt]]</f>
        <v>0</v>
      </c>
      <c r="CI165" s="5">
        <f>Target_CC[[#This Row],[Est_Sust_NP Nov]]</f>
        <v>0</v>
      </c>
      <c r="CJ165" s="5">
        <f>SUM(Target_CC[[#This Row],[Est_Sust_NP Jan]:[Est_Sust_NP Des]])</f>
        <v>0</v>
      </c>
      <c r="CK165" s="5">
        <v>0</v>
      </c>
      <c r="CL165" s="5">
        <v>0</v>
      </c>
      <c r="CM165" s="5">
        <v>0</v>
      </c>
      <c r="CN165" s="5">
        <f>Target_CC[[#This Row],[Est_Sust_POTS Mar]]</f>
        <v>0</v>
      </c>
      <c r="CO165" s="5">
        <f>Target_CC[[#This Row],[Est_Sust_POTS Apr]]</f>
        <v>0</v>
      </c>
      <c r="CP165" s="5">
        <f>Target_CC[[#This Row],[Est_Sust_POTS Mei]]</f>
        <v>0</v>
      </c>
      <c r="CQ165" s="5">
        <f>Target_CC[[#This Row],[Est_Sust_POTS Jun]]</f>
        <v>0</v>
      </c>
      <c r="CR165" s="5">
        <f>Target_CC[[#This Row],[Est_Sust_POTS Jul]]</f>
        <v>0</v>
      </c>
      <c r="CS165" s="5">
        <f>Target_CC[[#This Row],[Est_Sust_POTS Agu]]</f>
        <v>0</v>
      </c>
      <c r="CT165" s="5">
        <f>Target_CC[[#This Row],[Est_Sust_POTS Sep]]</f>
        <v>0</v>
      </c>
      <c r="CU165" s="5">
        <f>Target_CC[[#This Row],[Est_Sust_POTS Okt]]</f>
        <v>0</v>
      </c>
      <c r="CV165" s="5">
        <f>Target_CC[[#This Row],[Est_Sust_POTS Nov]]</f>
        <v>0</v>
      </c>
      <c r="CW165" s="5">
        <f>SUM(Target_CC[[#This Row],[Est_Sust_POTS Jan]:[Est_Sust_POTS Des]])</f>
        <v>0</v>
      </c>
      <c r="CX165" s="5"/>
      <c r="CY165" s="5">
        <v>0</v>
      </c>
      <c r="CZ165" s="5">
        <v>0</v>
      </c>
      <c r="DA165" s="5">
        <v>0</v>
      </c>
      <c r="DB165" s="5"/>
      <c r="DC165" s="5"/>
      <c r="DD165" s="5"/>
      <c r="DE165" s="5"/>
      <c r="DF165" s="5"/>
      <c r="DG165" s="5"/>
      <c r="DH165" s="5"/>
      <c r="DI165" s="5"/>
      <c r="DJ165" s="5">
        <f>SUM(Target_CC[[#This Row],[BC_Jan]:[BC_Des]])</f>
        <v>0</v>
      </c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 t="s">
        <v>160</v>
      </c>
    </row>
    <row r="166" spans="2:128" x14ac:dyDescent="0.3">
      <c r="B166">
        <v>4645138</v>
      </c>
      <c r="C166" t="s">
        <v>361</v>
      </c>
      <c r="D166" t="s">
        <v>362</v>
      </c>
      <c r="E166" t="s">
        <v>293</v>
      </c>
      <c r="F166" t="s">
        <v>363</v>
      </c>
      <c r="G166" t="s">
        <v>24</v>
      </c>
      <c r="H166" t="s">
        <v>159</v>
      </c>
      <c r="I166" t="s">
        <v>29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53990.35827144685</v>
      </c>
      <c r="Y166" s="5">
        <v>315842.25673536473</v>
      </c>
      <c r="Z166" s="5">
        <v>288580.2906829585</v>
      </c>
      <c r="AA166" s="5">
        <v>199194.03602125234</v>
      </c>
      <c r="AB166" s="5">
        <v>269153.86200172227</v>
      </c>
      <c r="AC166" s="5">
        <v>389125.60231675283</v>
      </c>
      <c r="AD166" s="5">
        <v>457942.90076036146</v>
      </c>
      <c r="AE166" s="5">
        <v>505926.58672094718</v>
      </c>
      <c r="AF166" s="5">
        <v>414425.94830180408</v>
      </c>
      <c r="AG166" s="5">
        <v>509899.20229839097</v>
      </c>
      <c r="AH166" s="5">
        <v>686455.40640639118</v>
      </c>
      <c r="AI166" s="5">
        <v>429864.32948260714</v>
      </c>
      <c r="AJ166" s="5">
        <v>4520400.78</v>
      </c>
      <c r="AK166" s="5">
        <v>53990.35827144685</v>
      </c>
      <c r="AL166" s="5">
        <v>315842.25673536473</v>
      </c>
      <c r="AM166" s="5">
        <v>288580.2906829585</v>
      </c>
      <c r="AN166" s="5">
        <v>199194.03602125234</v>
      </c>
      <c r="AO166" s="5">
        <v>269153.86200172227</v>
      </c>
      <c r="AP166" s="5">
        <v>389125.60231675283</v>
      </c>
      <c r="AQ166" s="5">
        <v>457942.90076036146</v>
      </c>
      <c r="AR166" s="5">
        <v>505926.58672094718</v>
      </c>
      <c r="AS166" s="5">
        <v>414425.94830180408</v>
      </c>
      <c r="AT166" s="5">
        <v>509899.20229839097</v>
      </c>
      <c r="AU166" s="5">
        <v>686455.40640639118</v>
      </c>
      <c r="AV166" s="5">
        <v>429864.32948260714</v>
      </c>
      <c r="AW166" s="5">
        <f>SUM(Target_CC[[#This Row],[Target_Jan]:[Target_Des]])</f>
        <v>4520400.78</v>
      </c>
      <c r="AX166" s="5">
        <v>792396.75529236195</v>
      </c>
      <c r="AY166" s="5">
        <v>6032290.547343405</v>
      </c>
      <c r="AZ166" s="5">
        <v>1721168.2227272117</v>
      </c>
      <c r="BA166" s="5">
        <v>3730263.1812121775</v>
      </c>
      <c r="BB166" s="5">
        <v>4356146.5649457099</v>
      </c>
      <c r="BC166" s="5">
        <v>4727385.5144472579</v>
      </c>
      <c r="BD166" s="5">
        <v>304335.51175167295</v>
      </c>
      <c r="BE166" s="5">
        <v>6178364.2199487239</v>
      </c>
      <c r="BF166" s="5">
        <v>2219161.1340547749</v>
      </c>
      <c r="BG166" s="5">
        <v>6294176.2929679696</v>
      </c>
      <c r="BH166" s="5">
        <v>4667404.7998496499</v>
      </c>
      <c r="BI166" s="5">
        <v>3677144.2621599752</v>
      </c>
      <c r="BJ166" s="5">
        <f>SUM(Target_CC[[#This Row],[Target_NGTMA_Jan]:[Target_NGTMA_Des]])</f>
        <v>44700237.006700888</v>
      </c>
      <c r="BK166" s="5">
        <v>0</v>
      </c>
      <c r="BL166" s="5">
        <v>0</v>
      </c>
      <c r="BM166" s="5">
        <v>0</v>
      </c>
      <c r="BN166" s="5">
        <f>Target_CC[[#This Row],[Est_Sust_NP Apr]]+Target_CC[[#This Row],[Est_Sust_POTS Apr]]+Target_CC[[#This Row],[BC_Apr]]</f>
        <v>0</v>
      </c>
      <c r="BO166" s="5">
        <f>Target_CC[[#This Row],[Est_Sust_NP Mei]]+Target_CC[[#This Row],[Est_Sust_POTS Mei]]+Target_CC[[#This Row],[BC_Mei]]</f>
        <v>0</v>
      </c>
      <c r="BP166" s="5">
        <f>Target_CC[[#This Row],[Est_Sust_NP Jun]]+Target_CC[[#This Row],[Est_Sust_POTS Jun]]+Target_CC[[#This Row],[BC_Jun]]</f>
        <v>0</v>
      </c>
      <c r="BQ166" s="5">
        <f>Target_CC[[#This Row],[Est_Sust_NP Jul]]+Target_CC[[#This Row],[Est_Sust_POTS Jul]]+Target_CC[[#This Row],[BC_Jul]]</f>
        <v>0</v>
      </c>
      <c r="BR166" s="5">
        <f>Target_CC[[#This Row],[Est_Sust_NP Agu]]+Target_CC[[#This Row],[Est_Sust_POTS Agu]]+Target_CC[[#This Row],[BC_Agu]]</f>
        <v>0</v>
      </c>
      <c r="BS166" s="5">
        <f>Target_CC[[#This Row],[Est_Sust_NP Sep]]+Target_CC[[#This Row],[Est_Sust_POTS Sep]]+Target_CC[[#This Row],[BC_Sep]]</f>
        <v>0</v>
      </c>
      <c r="BT166" s="5">
        <f>Target_CC[[#This Row],[Est_Sust_NP Okt]]+Target_CC[[#This Row],[Est_Sust_POTS Okt]]+Target_CC[[#This Row],[BC_Okt]]</f>
        <v>0</v>
      </c>
      <c r="BU166" s="5">
        <f>Target_CC[[#This Row],[Est_Sust_NP Nov]]+Target_CC[[#This Row],[Est_Sust_POTS Nov]]+Target_CC[[#This Row],[BC_Nov]]</f>
        <v>0</v>
      </c>
      <c r="BV166" s="5">
        <f>Target_CC[[#This Row],[Est_Sust_NP Des]]+Target_CC[[#This Row],[Est_Sust_POTS Des]]+Target_CC[[#This Row],[BC_Des]]</f>
        <v>0</v>
      </c>
      <c r="BW166" s="5">
        <f>SUM(Target_CC[[#This Row],[Real_Jan]:[Real_Des]])</f>
        <v>0</v>
      </c>
      <c r="BX166" s="5">
        <v>0</v>
      </c>
      <c r="BY166" s="5">
        <v>0</v>
      </c>
      <c r="BZ166" s="5">
        <v>0</v>
      </c>
      <c r="CA166" s="5">
        <f>Target_CC[[#This Row],[Est_Sust_NP Mar]]*95%</f>
        <v>0</v>
      </c>
      <c r="CB166" s="5">
        <f>Target_CC[[#This Row],[Est_Sust_NP Apr]]</f>
        <v>0</v>
      </c>
      <c r="CC166" s="5">
        <f>Target_CC[[#This Row],[Est_Sust_NP Mei]]</f>
        <v>0</v>
      </c>
      <c r="CD166" s="5">
        <f>Target_CC[[#This Row],[Est_Sust_NP Jun]]</f>
        <v>0</v>
      </c>
      <c r="CE166" s="5">
        <f>Target_CC[[#This Row],[Est_Sust_NP Jul]]</f>
        <v>0</v>
      </c>
      <c r="CF166" s="5">
        <f>Target_CC[[#This Row],[Est_Sust_NP Agu]]</f>
        <v>0</v>
      </c>
      <c r="CG166" s="5">
        <f>Target_CC[[#This Row],[Est_Sust_NP Sep]]</f>
        <v>0</v>
      </c>
      <c r="CH166" s="5">
        <f>Target_CC[[#This Row],[Est_Sust_NP Okt]]</f>
        <v>0</v>
      </c>
      <c r="CI166" s="5">
        <f>Target_CC[[#This Row],[Est_Sust_NP Nov]]</f>
        <v>0</v>
      </c>
      <c r="CJ166" s="5">
        <f>SUM(Target_CC[[#This Row],[Est_Sust_NP Jan]:[Est_Sust_NP Des]])</f>
        <v>0</v>
      </c>
      <c r="CK166" s="5">
        <v>0</v>
      </c>
      <c r="CL166" s="5">
        <v>0</v>
      </c>
      <c r="CM166" s="5">
        <v>0</v>
      </c>
      <c r="CN166" s="5">
        <f>Target_CC[[#This Row],[Est_Sust_POTS Mar]]</f>
        <v>0</v>
      </c>
      <c r="CO166" s="5">
        <f>Target_CC[[#This Row],[Est_Sust_POTS Apr]]</f>
        <v>0</v>
      </c>
      <c r="CP166" s="5">
        <f>Target_CC[[#This Row],[Est_Sust_POTS Mei]]</f>
        <v>0</v>
      </c>
      <c r="CQ166" s="5">
        <f>Target_CC[[#This Row],[Est_Sust_POTS Jun]]</f>
        <v>0</v>
      </c>
      <c r="CR166" s="5">
        <f>Target_CC[[#This Row],[Est_Sust_POTS Jul]]</f>
        <v>0</v>
      </c>
      <c r="CS166" s="5">
        <f>Target_CC[[#This Row],[Est_Sust_POTS Agu]]</f>
        <v>0</v>
      </c>
      <c r="CT166" s="5">
        <f>Target_CC[[#This Row],[Est_Sust_POTS Sep]]</f>
        <v>0</v>
      </c>
      <c r="CU166" s="5">
        <f>Target_CC[[#This Row],[Est_Sust_POTS Okt]]</f>
        <v>0</v>
      </c>
      <c r="CV166" s="5">
        <f>Target_CC[[#This Row],[Est_Sust_POTS Nov]]</f>
        <v>0</v>
      </c>
      <c r="CW166" s="5">
        <f>SUM(Target_CC[[#This Row],[Est_Sust_POTS Jan]:[Est_Sust_POTS Des]])</f>
        <v>0</v>
      </c>
      <c r="CX166" s="5"/>
      <c r="CY166" s="5">
        <v>0</v>
      </c>
      <c r="CZ166" s="5">
        <v>0</v>
      </c>
      <c r="DA166" s="5">
        <v>0</v>
      </c>
      <c r="DB166" s="5"/>
      <c r="DC166" s="5"/>
      <c r="DD166" s="5"/>
      <c r="DE166" s="5"/>
      <c r="DF166" s="5"/>
      <c r="DG166" s="5"/>
      <c r="DH166" s="5"/>
      <c r="DI166" s="5"/>
      <c r="DJ166" s="5">
        <f>SUM(Target_CC[[#This Row],[BC_Jan]:[BC_Des]])</f>
        <v>0</v>
      </c>
      <c r="DK166" s="5"/>
      <c r="DL166" s="5"/>
      <c r="DM166" s="5"/>
      <c r="DN166" s="5"/>
      <c r="DO166" s="5"/>
      <c r="DP166" s="5"/>
      <c r="DQ166" s="5"/>
      <c r="DR166" s="5"/>
      <c r="DS166" s="5"/>
      <c r="DT166" s="5"/>
      <c r="DU166" s="5"/>
      <c r="DV166" s="5"/>
      <c r="DW166" s="5"/>
      <c r="DX166" s="5" t="s">
        <v>160</v>
      </c>
    </row>
    <row r="167" spans="2:128" x14ac:dyDescent="0.3">
      <c r="B167">
        <v>19278687</v>
      </c>
      <c r="C167" t="s">
        <v>364</v>
      </c>
      <c r="D167" t="s">
        <v>365</v>
      </c>
      <c r="E167" t="s">
        <v>351</v>
      </c>
      <c r="F167" t="s">
        <v>363</v>
      </c>
      <c r="G167" t="s">
        <v>25</v>
      </c>
      <c r="H167" t="s">
        <v>159</v>
      </c>
      <c r="I167" t="s">
        <v>29</v>
      </c>
      <c r="J167" s="5">
        <v>22869722.756110534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200485.06002232071</v>
      </c>
      <c r="Y167" s="5">
        <v>1172832.6283891858</v>
      </c>
      <c r="Z167" s="5">
        <v>1071599.425363125</v>
      </c>
      <c r="AA167" s="5">
        <v>739677.03764857573</v>
      </c>
      <c r="AB167" s="5">
        <v>999462.30968414422</v>
      </c>
      <c r="AC167" s="5">
        <v>1444959.2896655034</v>
      </c>
      <c r="AD167" s="5">
        <v>1700501.9578521932</v>
      </c>
      <c r="AE167" s="5">
        <v>1878682.1453503713</v>
      </c>
      <c r="AF167" s="5">
        <v>1538908.3121538581</v>
      </c>
      <c r="AG167" s="5">
        <v>1893433.8546923453</v>
      </c>
      <c r="AH167" s="5">
        <v>2549048.7146631004</v>
      </c>
      <c r="AI167" s="5">
        <v>1596236.4143701692</v>
      </c>
      <c r="AJ167" s="5">
        <v>16785827.149854895</v>
      </c>
      <c r="AK167" s="5">
        <v>200485.06002232071</v>
      </c>
      <c r="AL167" s="5">
        <v>1172832.6283891858</v>
      </c>
      <c r="AM167" s="5">
        <v>1071599.425363125</v>
      </c>
      <c r="AN167" s="5">
        <v>739677.03764857573</v>
      </c>
      <c r="AO167" s="5">
        <v>999462.30968414422</v>
      </c>
      <c r="AP167" s="5">
        <v>1444959.2896655034</v>
      </c>
      <c r="AQ167" s="5">
        <v>1700501.9578521932</v>
      </c>
      <c r="AR167" s="5">
        <v>1878682.1453503713</v>
      </c>
      <c r="AS167" s="5">
        <v>1538908.3121538581</v>
      </c>
      <c r="AT167" s="5">
        <v>1893433.8546923453</v>
      </c>
      <c r="AU167" s="5">
        <v>2549048.7146631004</v>
      </c>
      <c r="AV167" s="5">
        <v>1596236.4143701692</v>
      </c>
      <c r="AW167" s="5">
        <f>SUM(Target_CC[[#This Row],[Target_Jan]:[Target_Des]])</f>
        <v>16785827.149854891</v>
      </c>
      <c r="AX167" s="5">
        <v>792396.75529236195</v>
      </c>
      <c r="AY167" s="5">
        <v>6032290.547343405</v>
      </c>
      <c r="AZ167" s="5">
        <v>1721168.2227272117</v>
      </c>
      <c r="BA167" s="5">
        <v>3730263.1812121775</v>
      </c>
      <c r="BB167" s="5">
        <v>4356146.5649457099</v>
      </c>
      <c r="BC167" s="5">
        <v>4727385.5144472579</v>
      </c>
      <c r="BD167" s="5">
        <v>304335.51175167295</v>
      </c>
      <c r="BE167" s="5">
        <v>6178364.2199487239</v>
      </c>
      <c r="BF167" s="5">
        <v>2219161.1340547749</v>
      </c>
      <c r="BG167" s="5">
        <v>6294176.2929679696</v>
      </c>
      <c r="BH167" s="5">
        <v>4667404.7998496499</v>
      </c>
      <c r="BI167" s="5">
        <v>3677144.2621599752</v>
      </c>
      <c r="BJ167" s="5">
        <f>SUM(Target_CC[[#This Row],[Target_NGTMA_Jan]:[Target_NGTMA_Des]])</f>
        <v>44700237.006700888</v>
      </c>
      <c r="BK167" s="5">
        <v>0</v>
      </c>
      <c r="BL167" s="5">
        <v>0</v>
      </c>
      <c r="BM167" s="5">
        <v>0</v>
      </c>
      <c r="BN167" s="5">
        <f>Target_CC[[#This Row],[Est_Sust_NP Apr]]+Target_CC[[#This Row],[Est_Sust_POTS Apr]]+Target_CC[[#This Row],[BC_Apr]]</f>
        <v>0</v>
      </c>
      <c r="BO167" s="5">
        <f>Target_CC[[#This Row],[Est_Sust_NP Mei]]+Target_CC[[#This Row],[Est_Sust_POTS Mei]]+Target_CC[[#This Row],[BC_Mei]]</f>
        <v>0</v>
      </c>
      <c r="BP167" s="5">
        <f>Target_CC[[#This Row],[Est_Sust_NP Jun]]+Target_CC[[#This Row],[Est_Sust_POTS Jun]]+Target_CC[[#This Row],[BC_Jun]]</f>
        <v>0</v>
      </c>
      <c r="BQ167" s="5">
        <f>Target_CC[[#This Row],[Est_Sust_NP Jul]]+Target_CC[[#This Row],[Est_Sust_POTS Jul]]+Target_CC[[#This Row],[BC_Jul]]</f>
        <v>0</v>
      </c>
      <c r="BR167" s="5">
        <f>Target_CC[[#This Row],[Est_Sust_NP Agu]]+Target_CC[[#This Row],[Est_Sust_POTS Agu]]+Target_CC[[#This Row],[BC_Agu]]</f>
        <v>0</v>
      </c>
      <c r="BS167" s="5">
        <f>Target_CC[[#This Row],[Est_Sust_NP Sep]]+Target_CC[[#This Row],[Est_Sust_POTS Sep]]+Target_CC[[#This Row],[BC_Sep]]</f>
        <v>0</v>
      </c>
      <c r="BT167" s="5">
        <f>Target_CC[[#This Row],[Est_Sust_NP Okt]]+Target_CC[[#This Row],[Est_Sust_POTS Okt]]+Target_CC[[#This Row],[BC_Okt]]</f>
        <v>0</v>
      </c>
      <c r="BU167" s="5">
        <f>Target_CC[[#This Row],[Est_Sust_NP Nov]]+Target_CC[[#This Row],[Est_Sust_POTS Nov]]+Target_CC[[#This Row],[BC_Nov]]</f>
        <v>0</v>
      </c>
      <c r="BV167" s="5">
        <f>Target_CC[[#This Row],[Est_Sust_NP Des]]+Target_CC[[#This Row],[Est_Sust_POTS Des]]+Target_CC[[#This Row],[BC_Des]]</f>
        <v>0</v>
      </c>
      <c r="BW167" s="5">
        <f>SUM(Target_CC[[#This Row],[Real_Jan]:[Real_Des]])</f>
        <v>0</v>
      </c>
      <c r="BX167" s="5">
        <v>0</v>
      </c>
      <c r="BY167" s="5">
        <v>0</v>
      </c>
      <c r="BZ167" s="5">
        <v>0</v>
      </c>
      <c r="CA167" s="5">
        <f>Target_CC[[#This Row],[Est_Sust_NP Mar]]*95%</f>
        <v>0</v>
      </c>
      <c r="CB167" s="5">
        <f>Target_CC[[#This Row],[Est_Sust_NP Apr]]</f>
        <v>0</v>
      </c>
      <c r="CC167" s="5">
        <f>Target_CC[[#This Row],[Est_Sust_NP Mei]]</f>
        <v>0</v>
      </c>
      <c r="CD167" s="5">
        <f>Target_CC[[#This Row],[Est_Sust_NP Jun]]</f>
        <v>0</v>
      </c>
      <c r="CE167" s="5">
        <f>Target_CC[[#This Row],[Est_Sust_NP Jul]]</f>
        <v>0</v>
      </c>
      <c r="CF167" s="5">
        <f>Target_CC[[#This Row],[Est_Sust_NP Agu]]</f>
        <v>0</v>
      </c>
      <c r="CG167" s="5">
        <f>Target_CC[[#This Row],[Est_Sust_NP Sep]]</f>
        <v>0</v>
      </c>
      <c r="CH167" s="5">
        <f>Target_CC[[#This Row],[Est_Sust_NP Okt]]</f>
        <v>0</v>
      </c>
      <c r="CI167" s="5">
        <f>Target_CC[[#This Row],[Est_Sust_NP Nov]]</f>
        <v>0</v>
      </c>
      <c r="CJ167" s="5">
        <f>SUM(Target_CC[[#This Row],[Est_Sust_NP Jan]:[Est_Sust_NP Des]])</f>
        <v>0</v>
      </c>
      <c r="CK167" s="5">
        <v>0</v>
      </c>
      <c r="CL167" s="5">
        <v>0</v>
      </c>
      <c r="CM167" s="5">
        <v>0</v>
      </c>
      <c r="CN167" s="5">
        <f>Target_CC[[#This Row],[Est_Sust_POTS Mar]]</f>
        <v>0</v>
      </c>
      <c r="CO167" s="5">
        <f>Target_CC[[#This Row],[Est_Sust_POTS Apr]]</f>
        <v>0</v>
      </c>
      <c r="CP167" s="5">
        <f>Target_CC[[#This Row],[Est_Sust_POTS Mei]]</f>
        <v>0</v>
      </c>
      <c r="CQ167" s="5">
        <f>Target_CC[[#This Row],[Est_Sust_POTS Jun]]</f>
        <v>0</v>
      </c>
      <c r="CR167" s="5">
        <f>Target_CC[[#This Row],[Est_Sust_POTS Jul]]</f>
        <v>0</v>
      </c>
      <c r="CS167" s="5">
        <f>Target_CC[[#This Row],[Est_Sust_POTS Agu]]</f>
        <v>0</v>
      </c>
      <c r="CT167" s="5">
        <f>Target_CC[[#This Row],[Est_Sust_POTS Sep]]</f>
        <v>0</v>
      </c>
      <c r="CU167" s="5">
        <f>Target_CC[[#This Row],[Est_Sust_POTS Okt]]</f>
        <v>0</v>
      </c>
      <c r="CV167" s="5">
        <f>Target_CC[[#This Row],[Est_Sust_POTS Nov]]</f>
        <v>0</v>
      </c>
      <c r="CW167" s="5">
        <f>SUM(Target_CC[[#This Row],[Est_Sust_POTS Jan]:[Est_Sust_POTS Des]])</f>
        <v>0</v>
      </c>
      <c r="CX167" s="5"/>
      <c r="CY167" s="5">
        <v>0</v>
      </c>
      <c r="CZ167" s="5">
        <v>0</v>
      </c>
      <c r="DA167" s="5">
        <v>0</v>
      </c>
      <c r="DB167" s="5"/>
      <c r="DC167" s="5"/>
      <c r="DD167" s="5"/>
      <c r="DE167" s="5"/>
      <c r="DF167" s="5"/>
      <c r="DG167" s="5"/>
      <c r="DH167" s="5"/>
      <c r="DI167" s="5"/>
      <c r="DJ167" s="5">
        <f>SUM(Target_CC[[#This Row],[BC_Jan]:[BC_Des]])</f>
        <v>0</v>
      </c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 t="s">
        <v>160</v>
      </c>
    </row>
    <row r="168" spans="2:128" x14ac:dyDescent="0.3">
      <c r="B168">
        <v>19429737</v>
      </c>
      <c r="C168" t="s">
        <v>366</v>
      </c>
      <c r="D168" t="s">
        <v>365</v>
      </c>
      <c r="E168" t="s">
        <v>299</v>
      </c>
      <c r="F168" t="s">
        <v>363</v>
      </c>
      <c r="G168" t="s">
        <v>25</v>
      </c>
      <c r="H168" t="s">
        <v>159</v>
      </c>
      <c r="I168" t="s">
        <v>29</v>
      </c>
      <c r="J168" s="5">
        <v>22869722.756110534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163584.63021123077</v>
      </c>
      <c r="Y168" s="5">
        <v>956966.02925599867</v>
      </c>
      <c r="Z168" s="5">
        <v>874365.38020876853</v>
      </c>
      <c r="AA168" s="5">
        <v>603535.21936252795</v>
      </c>
      <c r="AB168" s="5">
        <v>815505.51607955573</v>
      </c>
      <c r="AC168" s="5">
        <v>1179006.2114548478</v>
      </c>
      <c r="AD168" s="5">
        <v>1387514.7799928566</v>
      </c>
      <c r="AE168" s="5">
        <v>1532899.8779129318</v>
      </c>
      <c r="AF168" s="5">
        <v>1255663.3753390447</v>
      </c>
      <c r="AG168" s="5">
        <v>1544936.4502012695</v>
      </c>
      <c r="AH168" s="5">
        <v>2079881.6197683359</v>
      </c>
      <c r="AI168" s="5">
        <v>1302439.9102126299</v>
      </c>
      <c r="AJ168" s="5">
        <v>13696299</v>
      </c>
      <c r="AK168" s="5">
        <v>163584.63021123077</v>
      </c>
      <c r="AL168" s="5">
        <v>956966.02925599867</v>
      </c>
      <c r="AM168" s="5">
        <v>874365.38020876853</v>
      </c>
      <c r="AN168" s="5">
        <v>603535.21936252795</v>
      </c>
      <c r="AO168" s="5">
        <v>815505.51607955573</v>
      </c>
      <c r="AP168" s="5">
        <v>1179006.2114548478</v>
      </c>
      <c r="AQ168" s="5">
        <v>1387514.7799928566</v>
      </c>
      <c r="AR168" s="5">
        <v>1532899.8779129318</v>
      </c>
      <c r="AS168" s="5">
        <v>1255663.3753390447</v>
      </c>
      <c r="AT168" s="5">
        <v>1544936.4502012695</v>
      </c>
      <c r="AU168" s="5">
        <v>2079881.6197683359</v>
      </c>
      <c r="AV168" s="5">
        <v>1302439.9102126299</v>
      </c>
      <c r="AW168" s="5">
        <f>SUM(Target_CC[[#This Row],[Target_Jan]:[Target_Des]])</f>
        <v>13696299</v>
      </c>
      <c r="AX168" s="5">
        <v>792396.75529236195</v>
      </c>
      <c r="AY168" s="5">
        <v>6032290.547343405</v>
      </c>
      <c r="AZ168" s="5">
        <v>1721168.2227272117</v>
      </c>
      <c r="BA168" s="5">
        <v>3730263.1812121775</v>
      </c>
      <c r="BB168" s="5">
        <v>4356146.5649457099</v>
      </c>
      <c r="BC168" s="5">
        <v>4727385.5144472579</v>
      </c>
      <c r="BD168" s="5">
        <v>304335.51175167295</v>
      </c>
      <c r="BE168" s="5">
        <v>6178364.2199487239</v>
      </c>
      <c r="BF168" s="5">
        <v>2219161.1340547749</v>
      </c>
      <c r="BG168" s="5">
        <v>6294176.2929679696</v>
      </c>
      <c r="BH168" s="5">
        <v>4667404.7998496499</v>
      </c>
      <c r="BI168" s="5">
        <v>3677144.2621599752</v>
      </c>
      <c r="BJ168" s="5">
        <f>SUM(Target_CC[[#This Row],[Target_NGTMA_Jan]:[Target_NGTMA_Des]])</f>
        <v>44700237.006700888</v>
      </c>
      <c r="BK168" s="5">
        <v>0</v>
      </c>
      <c r="BL168" s="5">
        <v>0</v>
      </c>
      <c r="BM168" s="5">
        <v>0</v>
      </c>
      <c r="BN168" s="5">
        <f>Target_CC[[#This Row],[Est_Sust_NP Apr]]+Target_CC[[#This Row],[Est_Sust_POTS Apr]]+Target_CC[[#This Row],[BC_Apr]]</f>
        <v>0</v>
      </c>
      <c r="BO168" s="5">
        <f>Target_CC[[#This Row],[Est_Sust_NP Mei]]+Target_CC[[#This Row],[Est_Sust_POTS Mei]]+Target_CC[[#This Row],[BC_Mei]]</f>
        <v>0</v>
      </c>
      <c r="BP168" s="5">
        <f>Target_CC[[#This Row],[Est_Sust_NP Jun]]+Target_CC[[#This Row],[Est_Sust_POTS Jun]]+Target_CC[[#This Row],[BC_Jun]]</f>
        <v>0</v>
      </c>
      <c r="BQ168" s="5">
        <f>Target_CC[[#This Row],[Est_Sust_NP Jul]]+Target_CC[[#This Row],[Est_Sust_POTS Jul]]+Target_CC[[#This Row],[BC_Jul]]</f>
        <v>0</v>
      </c>
      <c r="BR168" s="5">
        <f>Target_CC[[#This Row],[Est_Sust_NP Agu]]+Target_CC[[#This Row],[Est_Sust_POTS Agu]]+Target_CC[[#This Row],[BC_Agu]]</f>
        <v>0</v>
      </c>
      <c r="BS168" s="5">
        <f>Target_CC[[#This Row],[Est_Sust_NP Sep]]+Target_CC[[#This Row],[Est_Sust_POTS Sep]]+Target_CC[[#This Row],[BC_Sep]]</f>
        <v>0</v>
      </c>
      <c r="BT168" s="5">
        <f>Target_CC[[#This Row],[Est_Sust_NP Okt]]+Target_CC[[#This Row],[Est_Sust_POTS Okt]]+Target_CC[[#This Row],[BC_Okt]]</f>
        <v>0</v>
      </c>
      <c r="BU168" s="5">
        <f>Target_CC[[#This Row],[Est_Sust_NP Nov]]+Target_CC[[#This Row],[Est_Sust_POTS Nov]]+Target_CC[[#This Row],[BC_Nov]]</f>
        <v>0</v>
      </c>
      <c r="BV168" s="5">
        <f>Target_CC[[#This Row],[Est_Sust_NP Des]]+Target_CC[[#This Row],[Est_Sust_POTS Des]]+Target_CC[[#This Row],[BC_Des]]</f>
        <v>0</v>
      </c>
      <c r="BW168" s="5">
        <f>SUM(Target_CC[[#This Row],[Real_Jan]:[Real_Des]])</f>
        <v>0</v>
      </c>
      <c r="BX168" s="5">
        <v>0</v>
      </c>
      <c r="BY168" s="5">
        <v>0</v>
      </c>
      <c r="BZ168" s="5">
        <v>0</v>
      </c>
      <c r="CA168" s="5">
        <f>Target_CC[[#This Row],[Est_Sust_NP Mar]]*95%</f>
        <v>0</v>
      </c>
      <c r="CB168" s="5">
        <f>Target_CC[[#This Row],[Est_Sust_NP Apr]]</f>
        <v>0</v>
      </c>
      <c r="CC168" s="5">
        <f>Target_CC[[#This Row],[Est_Sust_NP Mei]]</f>
        <v>0</v>
      </c>
      <c r="CD168" s="5">
        <f>Target_CC[[#This Row],[Est_Sust_NP Jun]]</f>
        <v>0</v>
      </c>
      <c r="CE168" s="5">
        <f>Target_CC[[#This Row],[Est_Sust_NP Jul]]</f>
        <v>0</v>
      </c>
      <c r="CF168" s="5">
        <f>Target_CC[[#This Row],[Est_Sust_NP Agu]]</f>
        <v>0</v>
      </c>
      <c r="CG168" s="5">
        <f>Target_CC[[#This Row],[Est_Sust_NP Sep]]</f>
        <v>0</v>
      </c>
      <c r="CH168" s="5">
        <f>Target_CC[[#This Row],[Est_Sust_NP Okt]]</f>
        <v>0</v>
      </c>
      <c r="CI168" s="5">
        <f>Target_CC[[#This Row],[Est_Sust_NP Nov]]</f>
        <v>0</v>
      </c>
      <c r="CJ168" s="5">
        <f>SUM(Target_CC[[#This Row],[Est_Sust_NP Jan]:[Est_Sust_NP Des]])</f>
        <v>0</v>
      </c>
      <c r="CK168" s="5">
        <v>0</v>
      </c>
      <c r="CL168" s="5">
        <v>0</v>
      </c>
      <c r="CM168" s="5">
        <v>0</v>
      </c>
      <c r="CN168" s="5">
        <f>Target_CC[[#This Row],[Est_Sust_POTS Mar]]</f>
        <v>0</v>
      </c>
      <c r="CO168" s="5">
        <f>Target_CC[[#This Row],[Est_Sust_POTS Apr]]</f>
        <v>0</v>
      </c>
      <c r="CP168" s="5">
        <f>Target_CC[[#This Row],[Est_Sust_POTS Mei]]</f>
        <v>0</v>
      </c>
      <c r="CQ168" s="5">
        <f>Target_CC[[#This Row],[Est_Sust_POTS Jun]]</f>
        <v>0</v>
      </c>
      <c r="CR168" s="5">
        <f>Target_CC[[#This Row],[Est_Sust_POTS Jul]]</f>
        <v>0</v>
      </c>
      <c r="CS168" s="5">
        <f>Target_CC[[#This Row],[Est_Sust_POTS Agu]]</f>
        <v>0</v>
      </c>
      <c r="CT168" s="5">
        <f>Target_CC[[#This Row],[Est_Sust_POTS Sep]]</f>
        <v>0</v>
      </c>
      <c r="CU168" s="5">
        <f>Target_CC[[#This Row],[Est_Sust_POTS Okt]]</f>
        <v>0</v>
      </c>
      <c r="CV168" s="5">
        <f>Target_CC[[#This Row],[Est_Sust_POTS Nov]]</f>
        <v>0</v>
      </c>
      <c r="CW168" s="5">
        <f>SUM(Target_CC[[#This Row],[Est_Sust_POTS Jan]:[Est_Sust_POTS Des]])</f>
        <v>0</v>
      </c>
      <c r="CX168" s="5"/>
      <c r="CY168" s="5">
        <v>0</v>
      </c>
      <c r="CZ168" s="5">
        <v>0</v>
      </c>
      <c r="DA168" s="5">
        <v>0</v>
      </c>
      <c r="DB168" s="5"/>
      <c r="DC168" s="5"/>
      <c r="DD168" s="5"/>
      <c r="DE168" s="5"/>
      <c r="DF168" s="5"/>
      <c r="DG168" s="5"/>
      <c r="DH168" s="5"/>
      <c r="DI168" s="5"/>
      <c r="DJ168" s="5">
        <f>SUM(Target_CC[[#This Row],[BC_Jan]:[BC_Des]])</f>
        <v>0</v>
      </c>
      <c r="DK168" s="5"/>
      <c r="DL168" s="5"/>
      <c r="DM168" s="5"/>
      <c r="DN168" s="5"/>
      <c r="DO168" s="5"/>
      <c r="DP168" s="5"/>
      <c r="DQ168" s="5"/>
      <c r="DR168" s="5"/>
      <c r="DS168" s="5"/>
      <c r="DT168" s="5"/>
      <c r="DU168" s="5"/>
      <c r="DV168" s="5"/>
      <c r="DW168" s="5"/>
      <c r="DX168" s="5" t="s">
        <v>160</v>
      </c>
    </row>
    <row r="169" spans="2:128" x14ac:dyDescent="0.3">
      <c r="B169">
        <v>19179936</v>
      </c>
      <c r="C169" t="s">
        <v>367</v>
      </c>
      <c r="D169" t="s">
        <v>362</v>
      </c>
      <c r="E169" t="s">
        <v>343</v>
      </c>
      <c r="F169" t="s">
        <v>363</v>
      </c>
      <c r="G169" t="s">
        <v>21</v>
      </c>
      <c r="H169" t="s">
        <v>159</v>
      </c>
      <c r="I169" t="s">
        <v>29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53425.889197006058</v>
      </c>
      <c r="Y169" s="5">
        <v>312540.12665072351</v>
      </c>
      <c r="Z169" s="5">
        <v>285563.1843921523</v>
      </c>
      <c r="AA169" s="5">
        <v>197111.46282213161</v>
      </c>
      <c r="AB169" s="5">
        <v>266339.85897913767</v>
      </c>
      <c r="AC169" s="5">
        <v>385057.29501868627</v>
      </c>
      <c r="AD169" s="5">
        <v>453155.10876166233</v>
      </c>
      <c r="AE169" s="5">
        <v>500637.12539332354</v>
      </c>
      <c r="AF169" s="5">
        <v>410093.12594330002</v>
      </c>
      <c r="AG169" s="5">
        <v>504568.20728382951</v>
      </c>
      <c r="AH169" s="5">
        <v>679278.51667450706</v>
      </c>
      <c r="AI169" s="5">
        <v>425370.0988835395</v>
      </c>
      <c r="AJ169" s="5">
        <v>4473140</v>
      </c>
      <c r="AK169" s="5">
        <v>53425.889197006058</v>
      </c>
      <c r="AL169" s="5">
        <v>312540.12665072351</v>
      </c>
      <c r="AM169" s="5">
        <v>285563.1843921523</v>
      </c>
      <c r="AN169" s="5">
        <v>197111.46282213161</v>
      </c>
      <c r="AO169" s="5">
        <v>266339.85897913767</v>
      </c>
      <c r="AP169" s="5">
        <v>385057.29501868627</v>
      </c>
      <c r="AQ169" s="5">
        <v>453155.10876166233</v>
      </c>
      <c r="AR169" s="5">
        <v>500637.12539332354</v>
      </c>
      <c r="AS169" s="5">
        <v>410093.12594330002</v>
      </c>
      <c r="AT169" s="5">
        <v>504568.20728382951</v>
      </c>
      <c r="AU169" s="5">
        <v>679278.51667450706</v>
      </c>
      <c r="AV169" s="5">
        <v>425370.0988835395</v>
      </c>
      <c r="AW169" s="5">
        <f>SUM(Target_CC[[#This Row],[Target_Jan]:[Target_Des]])</f>
        <v>4473139.9999999991</v>
      </c>
      <c r="AX169" s="5">
        <v>792396.75529236195</v>
      </c>
      <c r="AY169" s="5">
        <v>6032290.547343405</v>
      </c>
      <c r="AZ169" s="5">
        <v>1721168.2227272117</v>
      </c>
      <c r="BA169" s="5">
        <v>3730263.1812121775</v>
      </c>
      <c r="BB169" s="5">
        <v>4356146.5649457099</v>
      </c>
      <c r="BC169" s="5">
        <v>4727385.5144472579</v>
      </c>
      <c r="BD169" s="5">
        <v>304335.51175167295</v>
      </c>
      <c r="BE169" s="5">
        <v>6178364.2199487239</v>
      </c>
      <c r="BF169" s="5">
        <v>2219161.1340547749</v>
      </c>
      <c r="BG169" s="5">
        <v>6294176.2929679696</v>
      </c>
      <c r="BH169" s="5">
        <v>4667404.7998496499</v>
      </c>
      <c r="BI169" s="5">
        <v>3677144.2621599752</v>
      </c>
      <c r="BJ169" s="5">
        <f>SUM(Target_CC[[#This Row],[Target_NGTMA_Jan]:[Target_NGTMA_Des]])</f>
        <v>44700237.006700888</v>
      </c>
      <c r="BK169" s="5">
        <v>0</v>
      </c>
      <c r="BL169" s="5">
        <v>0</v>
      </c>
      <c r="BM169" s="5">
        <v>0</v>
      </c>
      <c r="BN169" s="5">
        <f>Target_CC[[#This Row],[Est_Sust_NP Apr]]+Target_CC[[#This Row],[Est_Sust_POTS Apr]]+Target_CC[[#This Row],[BC_Apr]]</f>
        <v>0</v>
      </c>
      <c r="BO169" s="5">
        <f>Target_CC[[#This Row],[Est_Sust_NP Mei]]+Target_CC[[#This Row],[Est_Sust_POTS Mei]]+Target_CC[[#This Row],[BC_Mei]]</f>
        <v>0</v>
      </c>
      <c r="BP169" s="5">
        <f>Target_CC[[#This Row],[Est_Sust_NP Jun]]+Target_CC[[#This Row],[Est_Sust_POTS Jun]]+Target_CC[[#This Row],[BC_Jun]]</f>
        <v>0</v>
      </c>
      <c r="BQ169" s="5">
        <f>Target_CC[[#This Row],[Est_Sust_NP Jul]]+Target_CC[[#This Row],[Est_Sust_POTS Jul]]+Target_CC[[#This Row],[BC_Jul]]</f>
        <v>0</v>
      </c>
      <c r="BR169" s="5">
        <f>Target_CC[[#This Row],[Est_Sust_NP Agu]]+Target_CC[[#This Row],[Est_Sust_POTS Agu]]+Target_CC[[#This Row],[BC_Agu]]</f>
        <v>0</v>
      </c>
      <c r="BS169" s="5">
        <f>Target_CC[[#This Row],[Est_Sust_NP Sep]]+Target_CC[[#This Row],[Est_Sust_POTS Sep]]+Target_CC[[#This Row],[BC_Sep]]</f>
        <v>0</v>
      </c>
      <c r="BT169" s="5">
        <f>Target_CC[[#This Row],[Est_Sust_NP Okt]]+Target_CC[[#This Row],[Est_Sust_POTS Okt]]+Target_CC[[#This Row],[BC_Okt]]</f>
        <v>0</v>
      </c>
      <c r="BU169" s="5">
        <f>Target_CC[[#This Row],[Est_Sust_NP Nov]]+Target_CC[[#This Row],[Est_Sust_POTS Nov]]+Target_CC[[#This Row],[BC_Nov]]</f>
        <v>0</v>
      </c>
      <c r="BV169" s="5">
        <f>Target_CC[[#This Row],[Est_Sust_NP Des]]+Target_CC[[#This Row],[Est_Sust_POTS Des]]+Target_CC[[#This Row],[BC_Des]]</f>
        <v>0</v>
      </c>
      <c r="BW169" s="5">
        <f>SUM(Target_CC[[#This Row],[Real_Jan]:[Real_Des]])</f>
        <v>0</v>
      </c>
      <c r="BX169" s="5">
        <v>0</v>
      </c>
      <c r="BY169" s="5">
        <v>0</v>
      </c>
      <c r="BZ169" s="5">
        <v>0</v>
      </c>
      <c r="CA169" s="5">
        <f>Target_CC[[#This Row],[Est_Sust_NP Mar]]*95%</f>
        <v>0</v>
      </c>
      <c r="CB169" s="5">
        <f>Target_CC[[#This Row],[Est_Sust_NP Apr]]</f>
        <v>0</v>
      </c>
      <c r="CC169" s="5">
        <f>Target_CC[[#This Row],[Est_Sust_NP Mei]]</f>
        <v>0</v>
      </c>
      <c r="CD169" s="5">
        <f>Target_CC[[#This Row],[Est_Sust_NP Jun]]</f>
        <v>0</v>
      </c>
      <c r="CE169" s="5">
        <f>Target_CC[[#This Row],[Est_Sust_NP Jul]]</f>
        <v>0</v>
      </c>
      <c r="CF169" s="5">
        <f>Target_CC[[#This Row],[Est_Sust_NP Agu]]</f>
        <v>0</v>
      </c>
      <c r="CG169" s="5">
        <f>Target_CC[[#This Row],[Est_Sust_NP Sep]]</f>
        <v>0</v>
      </c>
      <c r="CH169" s="5">
        <f>Target_CC[[#This Row],[Est_Sust_NP Okt]]</f>
        <v>0</v>
      </c>
      <c r="CI169" s="5">
        <f>Target_CC[[#This Row],[Est_Sust_NP Nov]]</f>
        <v>0</v>
      </c>
      <c r="CJ169" s="5">
        <f>SUM(Target_CC[[#This Row],[Est_Sust_NP Jan]:[Est_Sust_NP Des]])</f>
        <v>0</v>
      </c>
      <c r="CK169" s="5">
        <v>0</v>
      </c>
      <c r="CL169" s="5">
        <v>0</v>
      </c>
      <c r="CM169" s="5">
        <v>0</v>
      </c>
      <c r="CN169" s="5">
        <f>Target_CC[[#This Row],[Est_Sust_POTS Mar]]</f>
        <v>0</v>
      </c>
      <c r="CO169" s="5">
        <f>Target_CC[[#This Row],[Est_Sust_POTS Apr]]</f>
        <v>0</v>
      </c>
      <c r="CP169" s="5">
        <f>Target_CC[[#This Row],[Est_Sust_POTS Mei]]</f>
        <v>0</v>
      </c>
      <c r="CQ169" s="5">
        <f>Target_CC[[#This Row],[Est_Sust_POTS Jun]]</f>
        <v>0</v>
      </c>
      <c r="CR169" s="5">
        <f>Target_CC[[#This Row],[Est_Sust_POTS Jul]]</f>
        <v>0</v>
      </c>
      <c r="CS169" s="5">
        <f>Target_CC[[#This Row],[Est_Sust_POTS Agu]]</f>
        <v>0</v>
      </c>
      <c r="CT169" s="5">
        <f>Target_CC[[#This Row],[Est_Sust_POTS Sep]]</f>
        <v>0</v>
      </c>
      <c r="CU169" s="5">
        <f>Target_CC[[#This Row],[Est_Sust_POTS Okt]]</f>
        <v>0</v>
      </c>
      <c r="CV169" s="5">
        <f>Target_CC[[#This Row],[Est_Sust_POTS Nov]]</f>
        <v>0</v>
      </c>
      <c r="CW169" s="5">
        <f>SUM(Target_CC[[#This Row],[Est_Sust_POTS Jan]:[Est_Sust_POTS Des]])</f>
        <v>0</v>
      </c>
      <c r="CX169" s="5"/>
      <c r="CY169" s="5">
        <v>0</v>
      </c>
      <c r="CZ169" s="5">
        <v>0</v>
      </c>
      <c r="DA169" s="5">
        <v>0</v>
      </c>
      <c r="DB169" s="5"/>
      <c r="DC169" s="5"/>
      <c r="DD169" s="5"/>
      <c r="DE169" s="5"/>
      <c r="DF169" s="5"/>
      <c r="DG169" s="5"/>
      <c r="DH169" s="5"/>
      <c r="DI169" s="5"/>
      <c r="DJ169" s="5">
        <f>SUM(Target_CC[[#This Row],[BC_Jan]:[BC_Des]])</f>
        <v>0</v>
      </c>
      <c r="DK169" s="5"/>
      <c r="DL169" s="5"/>
      <c r="DM169" s="5"/>
      <c r="DN169" s="5"/>
      <c r="DO169" s="5"/>
      <c r="DP169" s="5"/>
      <c r="DQ169" s="5"/>
      <c r="DR169" s="5"/>
      <c r="DS169" s="5"/>
      <c r="DT169" s="5"/>
      <c r="DU169" s="5"/>
      <c r="DV169" s="5"/>
      <c r="DW169" s="5"/>
      <c r="DX169" s="5" t="s">
        <v>160</v>
      </c>
    </row>
    <row r="170" spans="2:128" x14ac:dyDescent="0.3">
      <c r="B170">
        <v>19018769</v>
      </c>
      <c r="C170" t="s">
        <v>368</v>
      </c>
      <c r="D170" t="s">
        <v>369</v>
      </c>
      <c r="E170" t="s">
        <v>293</v>
      </c>
      <c r="F170" t="s">
        <v>363</v>
      </c>
      <c r="G170" t="s">
        <v>20</v>
      </c>
      <c r="H170" t="s">
        <v>159</v>
      </c>
      <c r="I170" t="s">
        <v>29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53498.927256033632</v>
      </c>
      <c r="Y170" s="5">
        <v>312967.39748443163</v>
      </c>
      <c r="Z170" s="5">
        <v>285953.57528748817</v>
      </c>
      <c r="AA170" s="5">
        <v>197380.93215381698</v>
      </c>
      <c r="AB170" s="5">
        <v>266703.96983688645</v>
      </c>
      <c r="AC170" s="5">
        <v>385583.70342976332</v>
      </c>
      <c r="AD170" s="5">
        <v>453774.61308961717</v>
      </c>
      <c r="AE170" s="5">
        <v>501321.54196486692</v>
      </c>
      <c r="AF170" s="5">
        <v>410653.76061666978</v>
      </c>
      <c r="AG170" s="5">
        <v>505257.9980025416</v>
      </c>
      <c r="AH170" s="5">
        <v>680207.15230683296</v>
      </c>
      <c r="AI170" s="5">
        <v>425951.61857105017</v>
      </c>
      <c r="AJ170" s="5">
        <v>4479255.1899999995</v>
      </c>
      <c r="AK170" s="5">
        <v>53498.927256033632</v>
      </c>
      <c r="AL170" s="5">
        <v>312967.39748443163</v>
      </c>
      <c r="AM170" s="5">
        <v>285953.57528748817</v>
      </c>
      <c r="AN170" s="5">
        <v>197380.93215381698</v>
      </c>
      <c r="AO170" s="5">
        <v>266703.96983688645</v>
      </c>
      <c r="AP170" s="5">
        <v>385583.70342976332</v>
      </c>
      <c r="AQ170" s="5">
        <v>453774.61308961717</v>
      </c>
      <c r="AR170" s="5">
        <v>501321.54196486692</v>
      </c>
      <c r="AS170" s="5">
        <v>410653.76061666978</v>
      </c>
      <c r="AT170" s="5">
        <v>505257.9980025416</v>
      </c>
      <c r="AU170" s="5">
        <v>680207.15230683296</v>
      </c>
      <c r="AV170" s="5">
        <v>425951.61857105017</v>
      </c>
      <c r="AW170" s="5">
        <f>SUM(Target_CC[[#This Row],[Target_Jan]:[Target_Des]])</f>
        <v>4479255.1899999985</v>
      </c>
      <c r="AX170" s="5">
        <v>792396.75529236195</v>
      </c>
      <c r="AY170" s="5">
        <v>6032290.547343405</v>
      </c>
      <c r="AZ170" s="5">
        <v>1721168.2227272117</v>
      </c>
      <c r="BA170" s="5">
        <v>3730263.1812121775</v>
      </c>
      <c r="BB170" s="5">
        <v>4356146.5649457099</v>
      </c>
      <c r="BC170" s="5">
        <v>4727385.5144472579</v>
      </c>
      <c r="BD170" s="5">
        <v>304335.51175167295</v>
      </c>
      <c r="BE170" s="5">
        <v>6178364.2199487239</v>
      </c>
      <c r="BF170" s="5">
        <v>2219161.1340547749</v>
      </c>
      <c r="BG170" s="5">
        <v>6294176.2929679696</v>
      </c>
      <c r="BH170" s="5">
        <v>4667404.7998496499</v>
      </c>
      <c r="BI170" s="5">
        <v>3677144.2621599752</v>
      </c>
      <c r="BJ170" s="5">
        <f>SUM(Target_CC[[#This Row],[Target_NGTMA_Jan]:[Target_NGTMA_Des]])</f>
        <v>44700237.006700888</v>
      </c>
      <c r="BK170" s="5">
        <v>0</v>
      </c>
      <c r="BL170" s="5">
        <v>0</v>
      </c>
      <c r="BM170" s="5">
        <v>0</v>
      </c>
      <c r="BN170" s="5">
        <f>Target_CC[[#This Row],[Est_Sust_NP Apr]]+Target_CC[[#This Row],[Est_Sust_POTS Apr]]+Target_CC[[#This Row],[BC_Apr]]</f>
        <v>0</v>
      </c>
      <c r="BO170" s="5">
        <f>Target_CC[[#This Row],[Est_Sust_NP Mei]]+Target_CC[[#This Row],[Est_Sust_POTS Mei]]+Target_CC[[#This Row],[BC_Mei]]</f>
        <v>0</v>
      </c>
      <c r="BP170" s="5">
        <f>Target_CC[[#This Row],[Est_Sust_NP Jun]]+Target_CC[[#This Row],[Est_Sust_POTS Jun]]+Target_CC[[#This Row],[BC_Jun]]</f>
        <v>0</v>
      </c>
      <c r="BQ170" s="5">
        <f>Target_CC[[#This Row],[Est_Sust_NP Jul]]+Target_CC[[#This Row],[Est_Sust_POTS Jul]]+Target_CC[[#This Row],[BC_Jul]]</f>
        <v>0</v>
      </c>
      <c r="BR170" s="5">
        <f>Target_CC[[#This Row],[Est_Sust_NP Agu]]+Target_CC[[#This Row],[Est_Sust_POTS Agu]]+Target_CC[[#This Row],[BC_Agu]]</f>
        <v>0</v>
      </c>
      <c r="BS170" s="5">
        <f>Target_CC[[#This Row],[Est_Sust_NP Sep]]+Target_CC[[#This Row],[Est_Sust_POTS Sep]]+Target_CC[[#This Row],[BC_Sep]]</f>
        <v>0</v>
      </c>
      <c r="BT170" s="5">
        <f>Target_CC[[#This Row],[Est_Sust_NP Okt]]+Target_CC[[#This Row],[Est_Sust_POTS Okt]]+Target_CC[[#This Row],[BC_Okt]]</f>
        <v>0</v>
      </c>
      <c r="BU170" s="5">
        <f>Target_CC[[#This Row],[Est_Sust_NP Nov]]+Target_CC[[#This Row],[Est_Sust_POTS Nov]]+Target_CC[[#This Row],[BC_Nov]]</f>
        <v>0</v>
      </c>
      <c r="BV170" s="5">
        <f>Target_CC[[#This Row],[Est_Sust_NP Des]]+Target_CC[[#This Row],[Est_Sust_POTS Des]]+Target_CC[[#This Row],[BC_Des]]</f>
        <v>0</v>
      </c>
      <c r="BW170" s="5">
        <f>SUM(Target_CC[[#This Row],[Real_Jan]:[Real_Des]])</f>
        <v>0</v>
      </c>
      <c r="BX170" s="5">
        <v>0</v>
      </c>
      <c r="BY170" s="5">
        <v>0</v>
      </c>
      <c r="BZ170" s="5">
        <v>0</v>
      </c>
      <c r="CA170" s="5">
        <f>Target_CC[[#This Row],[Est_Sust_NP Mar]]*95%</f>
        <v>0</v>
      </c>
      <c r="CB170" s="5">
        <f>Target_CC[[#This Row],[Est_Sust_NP Apr]]</f>
        <v>0</v>
      </c>
      <c r="CC170" s="5">
        <f>Target_CC[[#This Row],[Est_Sust_NP Mei]]</f>
        <v>0</v>
      </c>
      <c r="CD170" s="5">
        <f>Target_CC[[#This Row],[Est_Sust_NP Jun]]</f>
        <v>0</v>
      </c>
      <c r="CE170" s="5">
        <f>Target_CC[[#This Row],[Est_Sust_NP Jul]]</f>
        <v>0</v>
      </c>
      <c r="CF170" s="5">
        <f>Target_CC[[#This Row],[Est_Sust_NP Agu]]</f>
        <v>0</v>
      </c>
      <c r="CG170" s="5">
        <f>Target_CC[[#This Row],[Est_Sust_NP Sep]]</f>
        <v>0</v>
      </c>
      <c r="CH170" s="5">
        <f>Target_CC[[#This Row],[Est_Sust_NP Okt]]</f>
        <v>0</v>
      </c>
      <c r="CI170" s="5">
        <f>Target_CC[[#This Row],[Est_Sust_NP Nov]]</f>
        <v>0</v>
      </c>
      <c r="CJ170" s="5">
        <f>SUM(Target_CC[[#This Row],[Est_Sust_NP Jan]:[Est_Sust_NP Des]])</f>
        <v>0</v>
      </c>
      <c r="CK170" s="5">
        <v>0</v>
      </c>
      <c r="CL170" s="5">
        <v>0</v>
      </c>
      <c r="CM170" s="5">
        <v>0</v>
      </c>
      <c r="CN170" s="5">
        <f>Target_CC[[#This Row],[Est_Sust_POTS Mar]]</f>
        <v>0</v>
      </c>
      <c r="CO170" s="5">
        <f>Target_CC[[#This Row],[Est_Sust_POTS Apr]]</f>
        <v>0</v>
      </c>
      <c r="CP170" s="5">
        <f>Target_CC[[#This Row],[Est_Sust_POTS Mei]]</f>
        <v>0</v>
      </c>
      <c r="CQ170" s="5">
        <f>Target_CC[[#This Row],[Est_Sust_POTS Jun]]</f>
        <v>0</v>
      </c>
      <c r="CR170" s="5">
        <f>Target_CC[[#This Row],[Est_Sust_POTS Jul]]</f>
        <v>0</v>
      </c>
      <c r="CS170" s="5">
        <f>Target_CC[[#This Row],[Est_Sust_POTS Agu]]</f>
        <v>0</v>
      </c>
      <c r="CT170" s="5">
        <f>Target_CC[[#This Row],[Est_Sust_POTS Sep]]</f>
        <v>0</v>
      </c>
      <c r="CU170" s="5">
        <f>Target_CC[[#This Row],[Est_Sust_POTS Okt]]</f>
        <v>0</v>
      </c>
      <c r="CV170" s="5">
        <f>Target_CC[[#This Row],[Est_Sust_POTS Nov]]</f>
        <v>0</v>
      </c>
      <c r="CW170" s="5">
        <f>SUM(Target_CC[[#This Row],[Est_Sust_POTS Jan]:[Est_Sust_POTS Des]])</f>
        <v>0</v>
      </c>
      <c r="CX170" s="5"/>
      <c r="CY170" s="5">
        <v>0</v>
      </c>
      <c r="CZ170" s="5">
        <v>0</v>
      </c>
      <c r="DA170" s="5">
        <v>0</v>
      </c>
      <c r="DB170" s="5"/>
      <c r="DC170" s="5"/>
      <c r="DD170" s="5"/>
      <c r="DE170" s="5"/>
      <c r="DF170" s="5"/>
      <c r="DG170" s="5"/>
      <c r="DH170" s="5"/>
      <c r="DI170" s="5"/>
      <c r="DJ170" s="5">
        <f>SUM(Target_CC[[#This Row],[BC_Jan]:[BC_Des]])</f>
        <v>0</v>
      </c>
      <c r="DK170" s="5"/>
      <c r="DL170" s="5"/>
      <c r="DM170" s="5"/>
      <c r="DN170" s="5"/>
      <c r="DO170" s="5"/>
      <c r="DP170" s="5"/>
      <c r="DQ170" s="5"/>
      <c r="DR170" s="5"/>
      <c r="DS170" s="5"/>
      <c r="DT170" s="5"/>
      <c r="DU170" s="5"/>
      <c r="DV170" s="5"/>
      <c r="DW170" s="5"/>
      <c r="DX170" s="5" t="s">
        <v>160</v>
      </c>
    </row>
    <row r="171" spans="2:128" x14ac:dyDescent="0.3">
      <c r="B171">
        <v>4659220</v>
      </c>
      <c r="C171" t="s">
        <v>370</v>
      </c>
      <c r="D171" t="s">
        <v>371</v>
      </c>
      <c r="E171" t="s">
        <v>322</v>
      </c>
      <c r="F171" t="s">
        <v>363</v>
      </c>
      <c r="G171" t="s">
        <v>25</v>
      </c>
      <c r="H171" t="s">
        <v>159</v>
      </c>
      <c r="I171" t="s">
        <v>29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53149.511735978966</v>
      </c>
      <c r="Y171" s="5">
        <v>310923.32535885746</v>
      </c>
      <c r="Z171" s="5">
        <v>284085.93751706358</v>
      </c>
      <c r="AA171" s="5">
        <v>196091.78553733745</v>
      </c>
      <c r="AB171" s="5">
        <v>264962.05628644815</v>
      </c>
      <c r="AC171" s="5">
        <v>383065.35517179297</v>
      </c>
      <c r="AD171" s="5">
        <v>450810.89212262467</v>
      </c>
      <c r="AE171" s="5">
        <v>498047.27953971701</v>
      </c>
      <c r="AF171" s="5">
        <v>407971.67324243934</v>
      </c>
      <c r="AG171" s="5">
        <v>501958.02555096446</v>
      </c>
      <c r="AH171" s="5">
        <v>675764.54106098984</v>
      </c>
      <c r="AI171" s="5">
        <v>423169.6168757854</v>
      </c>
      <c r="AJ171" s="5">
        <v>4450000</v>
      </c>
      <c r="AK171" s="5">
        <v>53149.511735978966</v>
      </c>
      <c r="AL171" s="5">
        <v>310923.32535885746</v>
      </c>
      <c r="AM171" s="5">
        <v>284085.93751706358</v>
      </c>
      <c r="AN171" s="5">
        <v>196091.78553733745</v>
      </c>
      <c r="AO171" s="5">
        <v>264962.05628644815</v>
      </c>
      <c r="AP171" s="5">
        <v>383065.35517179297</v>
      </c>
      <c r="AQ171" s="5">
        <v>450810.89212262467</v>
      </c>
      <c r="AR171" s="5">
        <v>498047.27953971701</v>
      </c>
      <c r="AS171" s="5">
        <v>407971.67324243934</v>
      </c>
      <c r="AT171" s="5">
        <v>501958.02555096446</v>
      </c>
      <c r="AU171" s="5">
        <v>675764.54106098984</v>
      </c>
      <c r="AV171" s="5">
        <v>423169.6168757854</v>
      </c>
      <c r="AW171" s="5">
        <f>SUM(Target_CC[[#This Row],[Target_Jan]:[Target_Des]])</f>
        <v>4449999.9999999991</v>
      </c>
      <c r="AX171" s="5">
        <v>792396.75529236195</v>
      </c>
      <c r="AY171" s="5">
        <v>6032290.547343405</v>
      </c>
      <c r="AZ171" s="5">
        <v>1721168.2227272117</v>
      </c>
      <c r="BA171" s="5">
        <v>3730263.1812121775</v>
      </c>
      <c r="BB171" s="5">
        <v>4356146.5649457099</v>
      </c>
      <c r="BC171" s="5">
        <v>4727385.5144472579</v>
      </c>
      <c r="BD171" s="5">
        <v>304335.51175167295</v>
      </c>
      <c r="BE171" s="5">
        <v>6178364.2199487239</v>
      </c>
      <c r="BF171" s="5">
        <v>2219161.1340547749</v>
      </c>
      <c r="BG171" s="5">
        <v>6294176.2929679696</v>
      </c>
      <c r="BH171" s="5">
        <v>4667404.7998496499</v>
      </c>
      <c r="BI171" s="5">
        <v>3677144.2621599752</v>
      </c>
      <c r="BJ171" s="5">
        <f>SUM(Target_CC[[#This Row],[Target_NGTMA_Jan]:[Target_NGTMA_Des]])</f>
        <v>44700237.006700888</v>
      </c>
      <c r="BK171" s="5">
        <v>0</v>
      </c>
      <c r="BL171" s="5">
        <v>0</v>
      </c>
      <c r="BM171" s="5">
        <v>0</v>
      </c>
      <c r="BN171" s="5">
        <f>Target_CC[[#This Row],[Est_Sust_NP Apr]]+Target_CC[[#This Row],[Est_Sust_POTS Apr]]+Target_CC[[#This Row],[BC_Apr]]</f>
        <v>0</v>
      </c>
      <c r="BO171" s="5">
        <f>Target_CC[[#This Row],[Est_Sust_NP Mei]]+Target_CC[[#This Row],[Est_Sust_POTS Mei]]+Target_CC[[#This Row],[BC_Mei]]</f>
        <v>0</v>
      </c>
      <c r="BP171" s="5">
        <f>Target_CC[[#This Row],[Est_Sust_NP Jun]]+Target_CC[[#This Row],[Est_Sust_POTS Jun]]+Target_CC[[#This Row],[BC_Jun]]</f>
        <v>0</v>
      </c>
      <c r="BQ171" s="5">
        <f>Target_CC[[#This Row],[Est_Sust_NP Jul]]+Target_CC[[#This Row],[Est_Sust_POTS Jul]]+Target_CC[[#This Row],[BC_Jul]]</f>
        <v>0</v>
      </c>
      <c r="BR171" s="5">
        <f>Target_CC[[#This Row],[Est_Sust_NP Agu]]+Target_CC[[#This Row],[Est_Sust_POTS Agu]]+Target_CC[[#This Row],[BC_Agu]]</f>
        <v>0</v>
      </c>
      <c r="BS171" s="5">
        <f>Target_CC[[#This Row],[Est_Sust_NP Sep]]+Target_CC[[#This Row],[Est_Sust_POTS Sep]]+Target_CC[[#This Row],[BC_Sep]]</f>
        <v>0</v>
      </c>
      <c r="BT171" s="5">
        <f>Target_CC[[#This Row],[Est_Sust_NP Okt]]+Target_CC[[#This Row],[Est_Sust_POTS Okt]]+Target_CC[[#This Row],[BC_Okt]]</f>
        <v>0</v>
      </c>
      <c r="BU171" s="5">
        <f>Target_CC[[#This Row],[Est_Sust_NP Nov]]+Target_CC[[#This Row],[Est_Sust_POTS Nov]]+Target_CC[[#This Row],[BC_Nov]]</f>
        <v>0</v>
      </c>
      <c r="BV171" s="5">
        <f>Target_CC[[#This Row],[Est_Sust_NP Des]]+Target_CC[[#This Row],[Est_Sust_POTS Des]]+Target_CC[[#This Row],[BC_Des]]</f>
        <v>0</v>
      </c>
      <c r="BW171" s="5">
        <f>SUM(Target_CC[[#This Row],[Real_Jan]:[Real_Des]])</f>
        <v>0</v>
      </c>
      <c r="BX171" s="5">
        <v>0</v>
      </c>
      <c r="BY171" s="5">
        <v>0</v>
      </c>
      <c r="BZ171" s="5">
        <v>0</v>
      </c>
      <c r="CA171" s="5">
        <f>Target_CC[[#This Row],[Est_Sust_NP Mar]]*95%</f>
        <v>0</v>
      </c>
      <c r="CB171" s="5">
        <f>Target_CC[[#This Row],[Est_Sust_NP Apr]]</f>
        <v>0</v>
      </c>
      <c r="CC171" s="5">
        <f>Target_CC[[#This Row],[Est_Sust_NP Mei]]</f>
        <v>0</v>
      </c>
      <c r="CD171" s="5">
        <f>Target_CC[[#This Row],[Est_Sust_NP Jun]]</f>
        <v>0</v>
      </c>
      <c r="CE171" s="5">
        <f>Target_CC[[#This Row],[Est_Sust_NP Jul]]</f>
        <v>0</v>
      </c>
      <c r="CF171" s="5">
        <f>Target_CC[[#This Row],[Est_Sust_NP Agu]]</f>
        <v>0</v>
      </c>
      <c r="CG171" s="5">
        <f>Target_CC[[#This Row],[Est_Sust_NP Sep]]</f>
        <v>0</v>
      </c>
      <c r="CH171" s="5">
        <f>Target_CC[[#This Row],[Est_Sust_NP Okt]]</f>
        <v>0</v>
      </c>
      <c r="CI171" s="5">
        <f>Target_CC[[#This Row],[Est_Sust_NP Nov]]</f>
        <v>0</v>
      </c>
      <c r="CJ171" s="5">
        <f>SUM(Target_CC[[#This Row],[Est_Sust_NP Jan]:[Est_Sust_NP Des]])</f>
        <v>0</v>
      </c>
      <c r="CK171" s="5">
        <v>0</v>
      </c>
      <c r="CL171" s="5">
        <v>0</v>
      </c>
      <c r="CM171" s="5">
        <v>0</v>
      </c>
      <c r="CN171" s="5">
        <f>Target_CC[[#This Row],[Est_Sust_POTS Mar]]</f>
        <v>0</v>
      </c>
      <c r="CO171" s="5">
        <f>Target_CC[[#This Row],[Est_Sust_POTS Apr]]</f>
        <v>0</v>
      </c>
      <c r="CP171" s="5">
        <f>Target_CC[[#This Row],[Est_Sust_POTS Mei]]</f>
        <v>0</v>
      </c>
      <c r="CQ171" s="5">
        <f>Target_CC[[#This Row],[Est_Sust_POTS Jun]]</f>
        <v>0</v>
      </c>
      <c r="CR171" s="5">
        <f>Target_CC[[#This Row],[Est_Sust_POTS Jul]]</f>
        <v>0</v>
      </c>
      <c r="CS171" s="5">
        <f>Target_CC[[#This Row],[Est_Sust_POTS Agu]]</f>
        <v>0</v>
      </c>
      <c r="CT171" s="5">
        <f>Target_CC[[#This Row],[Est_Sust_POTS Sep]]</f>
        <v>0</v>
      </c>
      <c r="CU171" s="5">
        <f>Target_CC[[#This Row],[Est_Sust_POTS Okt]]</f>
        <v>0</v>
      </c>
      <c r="CV171" s="5">
        <f>Target_CC[[#This Row],[Est_Sust_POTS Nov]]</f>
        <v>0</v>
      </c>
      <c r="CW171" s="5">
        <f>SUM(Target_CC[[#This Row],[Est_Sust_POTS Jan]:[Est_Sust_POTS Des]])</f>
        <v>0</v>
      </c>
      <c r="CX171" s="5"/>
      <c r="CY171" s="5">
        <v>0</v>
      </c>
      <c r="CZ171" s="5">
        <v>0</v>
      </c>
      <c r="DA171" s="5">
        <v>0</v>
      </c>
      <c r="DB171" s="5"/>
      <c r="DC171" s="5"/>
      <c r="DD171" s="5"/>
      <c r="DE171" s="5"/>
      <c r="DF171" s="5"/>
      <c r="DG171" s="5"/>
      <c r="DH171" s="5"/>
      <c r="DI171" s="5"/>
      <c r="DJ171" s="5">
        <f>SUM(Target_CC[[#This Row],[BC_Jan]:[BC_Des]])</f>
        <v>0</v>
      </c>
      <c r="DK171" s="5"/>
      <c r="DL171" s="5"/>
      <c r="DM171" s="5"/>
      <c r="DN171" s="5"/>
      <c r="DO171" s="5"/>
      <c r="DP171" s="5"/>
      <c r="DQ171" s="5"/>
      <c r="DR171" s="5"/>
      <c r="DS171" s="5"/>
      <c r="DT171" s="5"/>
      <c r="DU171" s="5"/>
      <c r="DV171" s="5"/>
      <c r="DW171" s="5"/>
      <c r="DX171" s="5" t="s">
        <v>160</v>
      </c>
    </row>
    <row r="172" spans="2:128" x14ac:dyDescent="0.3">
      <c r="B172">
        <v>3001075405</v>
      </c>
      <c r="C172" t="s">
        <v>372</v>
      </c>
      <c r="D172" t="s">
        <v>371</v>
      </c>
      <c r="E172" t="s">
        <v>293</v>
      </c>
      <c r="F172" t="s">
        <v>363</v>
      </c>
      <c r="G172" t="s">
        <v>23</v>
      </c>
      <c r="H172" t="s">
        <v>159</v>
      </c>
      <c r="I172" t="s">
        <v>29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53149.511735978966</v>
      </c>
      <c r="Y172" s="5">
        <v>310923.32535885746</v>
      </c>
      <c r="Z172" s="5">
        <v>284085.93751706358</v>
      </c>
      <c r="AA172" s="5">
        <v>196091.78553733745</v>
      </c>
      <c r="AB172" s="5">
        <v>264962.05628644815</v>
      </c>
      <c r="AC172" s="5">
        <v>383065.35517179297</v>
      </c>
      <c r="AD172" s="5">
        <v>450810.89212262467</v>
      </c>
      <c r="AE172" s="5">
        <v>498047.27953971701</v>
      </c>
      <c r="AF172" s="5">
        <v>407971.67324243934</v>
      </c>
      <c r="AG172" s="5">
        <v>501958.02555096446</v>
      </c>
      <c r="AH172" s="5">
        <v>675764.54106098984</v>
      </c>
      <c r="AI172" s="5">
        <v>423169.6168757854</v>
      </c>
      <c r="AJ172" s="5">
        <v>4450000</v>
      </c>
      <c r="AK172" s="5">
        <v>53149.511735978966</v>
      </c>
      <c r="AL172" s="5">
        <v>310923.32535885746</v>
      </c>
      <c r="AM172" s="5">
        <v>284085.93751706358</v>
      </c>
      <c r="AN172" s="5">
        <v>196091.78553733745</v>
      </c>
      <c r="AO172" s="5">
        <v>264962.05628644815</v>
      </c>
      <c r="AP172" s="5">
        <v>383065.35517179297</v>
      </c>
      <c r="AQ172" s="5">
        <v>450810.89212262467</v>
      </c>
      <c r="AR172" s="5">
        <v>498047.27953971701</v>
      </c>
      <c r="AS172" s="5">
        <v>407971.67324243934</v>
      </c>
      <c r="AT172" s="5">
        <v>501958.02555096446</v>
      </c>
      <c r="AU172" s="5">
        <v>675764.54106098984</v>
      </c>
      <c r="AV172" s="5">
        <v>423169.6168757854</v>
      </c>
      <c r="AW172" s="5">
        <f>SUM(Target_CC[[#This Row],[Target_Jan]:[Target_Des]])</f>
        <v>4449999.9999999991</v>
      </c>
      <c r="AX172" s="5">
        <v>792396.75529236195</v>
      </c>
      <c r="AY172" s="5">
        <v>6032290.547343405</v>
      </c>
      <c r="AZ172" s="5">
        <v>1721168.2227272117</v>
      </c>
      <c r="BA172" s="5">
        <v>3730263.1812121775</v>
      </c>
      <c r="BB172" s="5">
        <v>4356146.5649457099</v>
      </c>
      <c r="BC172" s="5">
        <v>4727385.5144472579</v>
      </c>
      <c r="BD172" s="5">
        <v>304335.51175167295</v>
      </c>
      <c r="BE172" s="5">
        <v>6178364.2199487239</v>
      </c>
      <c r="BF172" s="5">
        <v>2219161.1340547749</v>
      </c>
      <c r="BG172" s="5">
        <v>6294176.2929679696</v>
      </c>
      <c r="BH172" s="5">
        <v>4667404.7998496499</v>
      </c>
      <c r="BI172" s="5">
        <v>3677144.2621599752</v>
      </c>
      <c r="BJ172" s="5">
        <f>SUM(Target_CC[[#This Row],[Target_NGTMA_Jan]:[Target_NGTMA_Des]])</f>
        <v>44700237.006700888</v>
      </c>
      <c r="BK172" s="5">
        <v>0</v>
      </c>
      <c r="BL172" s="5">
        <v>0</v>
      </c>
      <c r="BM172" s="5">
        <v>0</v>
      </c>
      <c r="BN172" s="5">
        <f>Target_CC[[#This Row],[Est_Sust_NP Apr]]+Target_CC[[#This Row],[Est_Sust_POTS Apr]]+Target_CC[[#This Row],[BC_Apr]]</f>
        <v>0</v>
      </c>
      <c r="BO172" s="5">
        <f>Target_CC[[#This Row],[Est_Sust_NP Mei]]+Target_CC[[#This Row],[Est_Sust_POTS Mei]]+Target_CC[[#This Row],[BC_Mei]]</f>
        <v>0</v>
      </c>
      <c r="BP172" s="5">
        <f>Target_CC[[#This Row],[Est_Sust_NP Jun]]+Target_CC[[#This Row],[Est_Sust_POTS Jun]]+Target_CC[[#This Row],[BC_Jun]]</f>
        <v>0</v>
      </c>
      <c r="BQ172" s="5">
        <f>Target_CC[[#This Row],[Est_Sust_NP Jul]]+Target_CC[[#This Row],[Est_Sust_POTS Jul]]+Target_CC[[#This Row],[BC_Jul]]</f>
        <v>0</v>
      </c>
      <c r="BR172" s="5">
        <f>Target_CC[[#This Row],[Est_Sust_NP Agu]]+Target_CC[[#This Row],[Est_Sust_POTS Agu]]+Target_CC[[#This Row],[BC_Agu]]</f>
        <v>0</v>
      </c>
      <c r="BS172" s="5">
        <f>Target_CC[[#This Row],[Est_Sust_NP Sep]]+Target_CC[[#This Row],[Est_Sust_POTS Sep]]+Target_CC[[#This Row],[BC_Sep]]</f>
        <v>0</v>
      </c>
      <c r="BT172" s="5">
        <f>Target_CC[[#This Row],[Est_Sust_NP Okt]]+Target_CC[[#This Row],[Est_Sust_POTS Okt]]+Target_CC[[#This Row],[BC_Okt]]</f>
        <v>0</v>
      </c>
      <c r="BU172" s="5">
        <f>Target_CC[[#This Row],[Est_Sust_NP Nov]]+Target_CC[[#This Row],[Est_Sust_POTS Nov]]+Target_CC[[#This Row],[BC_Nov]]</f>
        <v>0</v>
      </c>
      <c r="BV172" s="5">
        <f>Target_CC[[#This Row],[Est_Sust_NP Des]]+Target_CC[[#This Row],[Est_Sust_POTS Des]]+Target_CC[[#This Row],[BC_Des]]</f>
        <v>0</v>
      </c>
      <c r="BW172" s="5">
        <f>SUM(Target_CC[[#This Row],[Real_Jan]:[Real_Des]])</f>
        <v>0</v>
      </c>
      <c r="BX172" s="5">
        <v>0</v>
      </c>
      <c r="BY172" s="5">
        <v>0</v>
      </c>
      <c r="BZ172" s="5">
        <v>0</v>
      </c>
      <c r="CA172" s="5">
        <f>Target_CC[[#This Row],[Est_Sust_NP Mar]]*95%</f>
        <v>0</v>
      </c>
      <c r="CB172" s="5">
        <f>Target_CC[[#This Row],[Est_Sust_NP Apr]]</f>
        <v>0</v>
      </c>
      <c r="CC172" s="5">
        <f>Target_CC[[#This Row],[Est_Sust_NP Mei]]</f>
        <v>0</v>
      </c>
      <c r="CD172" s="5">
        <f>Target_CC[[#This Row],[Est_Sust_NP Jun]]</f>
        <v>0</v>
      </c>
      <c r="CE172" s="5">
        <f>Target_CC[[#This Row],[Est_Sust_NP Jul]]</f>
        <v>0</v>
      </c>
      <c r="CF172" s="5">
        <f>Target_CC[[#This Row],[Est_Sust_NP Agu]]</f>
        <v>0</v>
      </c>
      <c r="CG172" s="5">
        <f>Target_CC[[#This Row],[Est_Sust_NP Sep]]</f>
        <v>0</v>
      </c>
      <c r="CH172" s="5">
        <f>Target_CC[[#This Row],[Est_Sust_NP Okt]]</f>
        <v>0</v>
      </c>
      <c r="CI172" s="5">
        <f>Target_CC[[#This Row],[Est_Sust_NP Nov]]</f>
        <v>0</v>
      </c>
      <c r="CJ172" s="5">
        <f>SUM(Target_CC[[#This Row],[Est_Sust_NP Jan]:[Est_Sust_NP Des]])</f>
        <v>0</v>
      </c>
      <c r="CK172" s="5">
        <v>0</v>
      </c>
      <c r="CL172" s="5">
        <v>0</v>
      </c>
      <c r="CM172" s="5">
        <v>0</v>
      </c>
      <c r="CN172" s="5">
        <f>Target_CC[[#This Row],[Est_Sust_POTS Mar]]</f>
        <v>0</v>
      </c>
      <c r="CO172" s="5">
        <f>Target_CC[[#This Row],[Est_Sust_POTS Apr]]</f>
        <v>0</v>
      </c>
      <c r="CP172" s="5">
        <f>Target_CC[[#This Row],[Est_Sust_POTS Mei]]</f>
        <v>0</v>
      </c>
      <c r="CQ172" s="5">
        <f>Target_CC[[#This Row],[Est_Sust_POTS Jun]]</f>
        <v>0</v>
      </c>
      <c r="CR172" s="5">
        <f>Target_CC[[#This Row],[Est_Sust_POTS Jul]]</f>
        <v>0</v>
      </c>
      <c r="CS172" s="5">
        <f>Target_CC[[#This Row],[Est_Sust_POTS Agu]]</f>
        <v>0</v>
      </c>
      <c r="CT172" s="5">
        <f>Target_CC[[#This Row],[Est_Sust_POTS Sep]]</f>
        <v>0</v>
      </c>
      <c r="CU172" s="5">
        <f>Target_CC[[#This Row],[Est_Sust_POTS Okt]]</f>
        <v>0</v>
      </c>
      <c r="CV172" s="5">
        <f>Target_CC[[#This Row],[Est_Sust_POTS Nov]]</f>
        <v>0</v>
      </c>
      <c r="CW172" s="5">
        <f>SUM(Target_CC[[#This Row],[Est_Sust_POTS Jan]:[Est_Sust_POTS Des]])</f>
        <v>0</v>
      </c>
      <c r="CX172" s="5"/>
      <c r="CY172" s="5">
        <v>0</v>
      </c>
      <c r="CZ172" s="5">
        <v>0</v>
      </c>
      <c r="DA172" s="5">
        <v>0</v>
      </c>
      <c r="DB172" s="5"/>
      <c r="DC172" s="5"/>
      <c r="DD172" s="5"/>
      <c r="DE172" s="5"/>
      <c r="DF172" s="5"/>
      <c r="DG172" s="5"/>
      <c r="DH172" s="5"/>
      <c r="DI172" s="5"/>
      <c r="DJ172" s="5">
        <f>SUM(Target_CC[[#This Row],[BC_Jan]:[BC_Des]])</f>
        <v>0</v>
      </c>
      <c r="DK172" s="5"/>
      <c r="DL172" s="5"/>
      <c r="DM172" s="5"/>
      <c r="DN172" s="5"/>
      <c r="DO172" s="5"/>
      <c r="DP172" s="5"/>
      <c r="DQ172" s="5"/>
      <c r="DR172" s="5"/>
      <c r="DS172" s="5"/>
      <c r="DT172" s="5"/>
      <c r="DU172" s="5"/>
      <c r="DV172" s="5"/>
      <c r="DW172" s="5"/>
      <c r="DX172" s="5" t="s">
        <v>160</v>
      </c>
    </row>
    <row r="173" spans="2:128" x14ac:dyDescent="0.3">
      <c r="B173">
        <v>19435693</v>
      </c>
      <c r="C173" t="s">
        <v>373</v>
      </c>
      <c r="D173" t="s">
        <v>362</v>
      </c>
      <c r="E173" t="s">
        <v>293</v>
      </c>
      <c r="F173" t="s">
        <v>363</v>
      </c>
      <c r="G173" t="s">
        <v>24</v>
      </c>
      <c r="H173" t="s">
        <v>159</v>
      </c>
      <c r="I173" t="s">
        <v>29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55391.69829787768</v>
      </c>
      <c r="Y173" s="5">
        <v>324040.06113177643</v>
      </c>
      <c r="Z173" s="5">
        <v>296070.50051153341</v>
      </c>
      <c r="AA173" s="5">
        <v>204364.19203872979</v>
      </c>
      <c r="AB173" s="5">
        <v>276139.85157777078</v>
      </c>
      <c r="AC173" s="5">
        <v>399225.50347121235</v>
      </c>
      <c r="AD173" s="5">
        <v>469828.98074206663</v>
      </c>
      <c r="AE173" s="5">
        <v>519058.10129329137</v>
      </c>
      <c r="AF173" s="5">
        <v>425182.52943851426</v>
      </c>
      <c r="AG173" s="5">
        <v>523133.82760006777</v>
      </c>
      <c r="AH173" s="5">
        <v>704272.61429600534</v>
      </c>
      <c r="AI173" s="5">
        <v>441021.61960115406</v>
      </c>
      <c r="AJ173" s="5">
        <v>4637729.4800000004</v>
      </c>
      <c r="AK173" s="5">
        <v>55391.69829787768</v>
      </c>
      <c r="AL173" s="5">
        <v>324040.06113177643</v>
      </c>
      <c r="AM173" s="5">
        <v>296070.50051153341</v>
      </c>
      <c r="AN173" s="5">
        <v>204364.19203872979</v>
      </c>
      <c r="AO173" s="5">
        <v>276139.85157777078</v>
      </c>
      <c r="AP173" s="5">
        <v>399225.50347121235</v>
      </c>
      <c r="AQ173" s="5">
        <v>469828.98074206663</v>
      </c>
      <c r="AR173" s="5">
        <v>519058.10129329137</v>
      </c>
      <c r="AS173" s="5">
        <v>425182.52943851426</v>
      </c>
      <c r="AT173" s="5">
        <v>523133.82760006777</v>
      </c>
      <c r="AU173" s="5">
        <v>704272.61429600534</v>
      </c>
      <c r="AV173" s="5">
        <v>441021.61960115406</v>
      </c>
      <c r="AW173" s="5">
        <f>SUM(Target_CC[[#This Row],[Target_Jan]:[Target_Des]])</f>
        <v>4637729.4799999995</v>
      </c>
      <c r="AX173" s="5">
        <v>792396.75529236195</v>
      </c>
      <c r="AY173" s="5">
        <v>6032290.547343405</v>
      </c>
      <c r="AZ173" s="5">
        <v>1721168.2227272117</v>
      </c>
      <c r="BA173" s="5">
        <v>3730263.1812121775</v>
      </c>
      <c r="BB173" s="5">
        <v>4356146.5649457099</v>
      </c>
      <c r="BC173" s="5">
        <v>4727385.5144472579</v>
      </c>
      <c r="BD173" s="5">
        <v>304335.51175167295</v>
      </c>
      <c r="BE173" s="5">
        <v>6178364.2199487239</v>
      </c>
      <c r="BF173" s="5">
        <v>2219161.1340547749</v>
      </c>
      <c r="BG173" s="5">
        <v>6294176.2929679696</v>
      </c>
      <c r="BH173" s="5">
        <v>4667404.7998496499</v>
      </c>
      <c r="BI173" s="5">
        <v>3677144.2621599752</v>
      </c>
      <c r="BJ173" s="5">
        <f>SUM(Target_CC[[#This Row],[Target_NGTMA_Jan]:[Target_NGTMA_Des]])</f>
        <v>44700237.006700888</v>
      </c>
      <c r="BK173" s="5">
        <v>0</v>
      </c>
      <c r="BL173" s="5">
        <v>0</v>
      </c>
      <c r="BM173" s="5">
        <v>0</v>
      </c>
      <c r="BN173" s="5">
        <f>Target_CC[[#This Row],[Est_Sust_NP Apr]]+Target_CC[[#This Row],[Est_Sust_POTS Apr]]+Target_CC[[#This Row],[BC_Apr]]</f>
        <v>0</v>
      </c>
      <c r="BO173" s="5">
        <f>Target_CC[[#This Row],[Est_Sust_NP Mei]]+Target_CC[[#This Row],[Est_Sust_POTS Mei]]+Target_CC[[#This Row],[BC_Mei]]</f>
        <v>0</v>
      </c>
      <c r="BP173" s="5">
        <f>Target_CC[[#This Row],[Est_Sust_NP Jun]]+Target_CC[[#This Row],[Est_Sust_POTS Jun]]+Target_CC[[#This Row],[BC_Jun]]</f>
        <v>0</v>
      </c>
      <c r="BQ173" s="5">
        <f>Target_CC[[#This Row],[Est_Sust_NP Jul]]+Target_CC[[#This Row],[Est_Sust_POTS Jul]]+Target_CC[[#This Row],[BC_Jul]]</f>
        <v>0</v>
      </c>
      <c r="BR173" s="5">
        <f>Target_CC[[#This Row],[Est_Sust_NP Agu]]+Target_CC[[#This Row],[Est_Sust_POTS Agu]]+Target_CC[[#This Row],[BC_Agu]]</f>
        <v>0</v>
      </c>
      <c r="BS173" s="5">
        <f>Target_CC[[#This Row],[Est_Sust_NP Sep]]+Target_CC[[#This Row],[Est_Sust_POTS Sep]]+Target_CC[[#This Row],[BC_Sep]]</f>
        <v>0</v>
      </c>
      <c r="BT173" s="5">
        <f>Target_CC[[#This Row],[Est_Sust_NP Okt]]+Target_CC[[#This Row],[Est_Sust_POTS Okt]]+Target_CC[[#This Row],[BC_Okt]]</f>
        <v>0</v>
      </c>
      <c r="BU173" s="5">
        <f>Target_CC[[#This Row],[Est_Sust_NP Nov]]+Target_CC[[#This Row],[Est_Sust_POTS Nov]]+Target_CC[[#This Row],[BC_Nov]]</f>
        <v>0</v>
      </c>
      <c r="BV173" s="5">
        <f>Target_CC[[#This Row],[Est_Sust_NP Des]]+Target_CC[[#This Row],[Est_Sust_POTS Des]]+Target_CC[[#This Row],[BC_Des]]</f>
        <v>0</v>
      </c>
      <c r="BW173" s="5">
        <f>SUM(Target_CC[[#This Row],[Real_Jan]:[Real_Des]])</f>
        <v>0</v>
      </c>
      <c r="BX173" s="5">
        <v>0</v>
      </c>
      <c r="BY173" s="5">
        <v>0</v>
      </c>
      <c r="BZ173" s="5">
        <v>0</v>
      </c>
      <c r="CA173" s="5">
        <f>Target_CC[[#This Row],[Est_Sust_NP Mar]]*95%</f>
        <v>0</v>
      </c>
      <c r="CB173" s="5">
        <f>Target_CC[[#This Row],[Est_Sust_NP Apr]]</f>
        <v>0</v>
      </c>
      <c r="CC173" s="5">
        <f>Target_CC[[#This Row],[Est_Sust_NP Mei]]</f>
        <v>0</v>
      </c>
      <c r="CD173" s="5">
        <f>Target_CC[[#This Row],[Est_Sust_NP Jun]]</f>
        <v>0</v>
      </c>
      <c r="CE173" s="5">
        <f>Target_CC[[#This Row],[Est_Sust_NP Jul]]</f>
        <v>0</v>
      </c>
      <c r="CF173" s="5">
        <f>Target_CC[[#This Row],[Est_Sust_NP Agu]]</f>
        <v>0</v>
      </c>
      <c r="CG173" s="5">
        <f>Target_CC[[#This Row],[Est_Sust_NP Sep]]</f>
        <v>0</v>
      </c>
      <c r="CH173" s="5">
        <f>Target_CC[[#This Row],[Est_Sust_NP Okt]]</f>
        <v>0</v>
      </c>
      <c r="CI173" s="5">
        <f>Target_CC[[#This Row],[Est_Sust_NP Nov]]</f>
        <v>0</v>
      </c>
      <c r="CJ173" s="5">
        <f>SUM(Target_CC[[#This Row],[Est_Sust_NP Jan]:[Est_Sust_NP Des]])</f>
        <v>0</v>
      </c>
      <c r="CK173" s="5">
        <v>0</v>
      </c>
      <c r="CL173" s="5">
        <v>0</v>
      </c>
      <c r="CM173" s="5">
        <v>0</v>
      </c>
      <c r="CN173" s="5">
        <f>Target_CC[[#This Row],[Est_Sust_POTS Mar]]</f>
        <v>0</v>
      </c>
      <c r="CO173" s="5">
        <f>Target_CC[[#This Row],[Est_Sust_POTS Apr]]</f>
        <v>0</v>
      </c>
      <c r="CP173" s="5">
        <f>Target_CC[[#This Row],[Est_Sust_POTS Mei]]</f>
        <v>0</v>
      </c>
      <c r="CQ173" s="5">
        <f>Target_CC[[#This Row],[Est_Sust_POTS Jun]]</f>
        <v>0</v>
      </c>
      <c r="CR173" s="5">
        <f>Target_CC[[#This Row],[Est_Sust_POTS Jul]]</f>
        <v>0</v>
      </c>
      <c r="CS173" s="5">
        <f>Target_CC[[#This Row],[Est_Sust_POTS Agu]]</f>
        <v>0</v>
      </c>
      <c r="CT173" s="5">
        <f>Target_CC[[#This Row],[Est_Sust_POTS Sep]]</f>
        <v>0</v>
      </c>
      <c r="CU173" s="5">
        <f>Target_CC[[#This Row],[Est_Sust_POTS Okt]]</f>
        <v>0</v>
      </c>
      <c r="CV173" s="5">
        <f>Target_CC[[#This Row],[Est_Sust_POTS Nov]]</f>
        <v>0</v>
      </c>
      <c r="CW173" s="5">
        <f>SUM(Target_CC[[#This Row],[Est_Sust_POTS Jan]:[Est_Sust_POTS Des]])</f>
        <v>0</v>
      </c>
      <c r="CX173" s="5"/>
      <c r="CY173" s="5">
        <v>0</v>
      </c>
      <c r="CZ173" s="5">
        <v>0</v>
      </c>
      <c r="DA173" s="5">
        <v>0</v>
      </c>
      <c r="DB173" s="5"/>
      <c r="DC173" s="5"/>
      <c r="DD173" s="5"/>
      <c r="DE173" s="5"/>
      <c r="DF173" s="5"/>
      <c r="DG173" s="5"/>
      <c r="DH173" s="5"/>
      <c r="DI173" s="5"/>
      <c r="DJ173" s="5">
        <f>SUM(Target_CC[[#This Row],[BC_Jan]:[BC_Des]])</f>
        <v>0</v>
      </c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 t="s">
        <v>160</v>
      </c>
    </row>
    <row r="174" spans="2:128" x14ac:dyDescent="0.3">
      <c r="B174">
        <v>4659641</v>
      </c>
      <c r="C174" t="s">
        <v>374</v>
      </c>
      <c r="D174" t="s">
        <v>375</v>
      </c>
      <c r="E174" t="s">
        <v>376</v>
      </c>
      <c r="F174" t="s">
        <v>309</v>
      </c>
      <c r="G174" t="s">
        <v>21</v>
      </c>
      <c r="H174" t="s">
        <v>159</v>
      </c>
      <c r="I174" t="s">
        <v>29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292244.36682015826</v>
      </c>
      <c r="Y174" s="5">
        <v>310786.66001400823</v>
      </c>
      <c r="Z174" s="5">
        <v>408924.95962051454</v>
      </c>
      <c r="AA174" s="5">
        <v>416920.84652771457</v>
      </c>
      <c r="AB174" s="5">
        <v>545325.5214648312</v>
      </c>
      <c r="AC174" s="5">
        <v>509527.10494905798</v>
      </c>
      <c r="AD174" s="5">
        <v>447436.42448227189</v>
      </c>
      <c r="AE174" s="5">
        <v>506144.66350676445</v>
      </c>
      <c r="AF174" s="5">
        <v>439484.56497701543</v>
      </c>
      <c r="AG174" s="5">
        <v>462520.25062679447</v>
      </c>
      <c r="AH174" s="5">
        <v>568273.91259022441</v>
      </c>
      <c r="AI174" s="5">
        <v>674214.80294943717</v>
      </c>
      <c r="AJ174" s="5">
        <v>5581804.0785287917</v>
      </c>
      <c r="AK174" s="5">
        <v>292244.36682015826</v>
      </c>
      <c r="AL174" s="5">
        <v>310786.66001400823</v>
      </c>
      <c r="AM174" s="5">
        <v>408924.95962051454</v>
      </c>
      <c r="AN174" s="5">
        <v>416920.84652771457</v>
      </c>
      <c r="AO174" s="5">
        <v>545325.5214648312</v>
      </c>
      <c r="AP174" s="5">
        <v>509527.10494905798</v>
      </c>
      <c r="AQ174" s="5">
        <v>447436.42448227189</v>
      </c>
      <c r="AR174" s="5">
        <v>506144.66350676445</v>
      </c>
      <c r="AS174" s="5">
        <v>439484.56497701543</v>
      </c>
      <c r="AT174" s="5">
        <v>462520.25062679447</v>
      </c>
      <c r="AU174" s="5">
        <v>568273.91259022441</v>
      </c>
      <c r="AV174" s="5">
        <v>674214.80294943717</v>
      </c>
      <c r="AW174" s="5">
        <f>SUM(Target_CC[[#This Row],[Target_Jan]:[Target_Des]])</f>
        <v>5581804.0785287917</v>
      </c>
      <c r="AX174" s="5">
        <v>0</v>
      </c>
      <c r="AY174" s="5">
        <v>0</v>
      </c>
      <c r="AZ174" s="5">
        <v>0</v>
      </c>
      <c r="BA174" s="5">
        <v>0</v>
      </c>
      <c r="BB174" s="5">
        <v>0</v>
      </c>
      <c r="BC174" s="5">
        <v>0</v>
      </c>
      <c r="BD174" s="5">
        <v>0</v>
      </c>
      <c r="BE174" s="5">
        <v>0</v>
      </c>
      <c r="BF174" s="5">
        <v>0</v>
      </c>
      <c r="BG174" s="5">
        <v>0</v>
      </c>
      <c r="BH174" s="5">
        <v>0</v>
      </c>
      <c r="BI174" s="5">
        <v>0</v>
      </c>
      <c r="BJ174" s="5">
        <f>SUM(Target_CC[[#This Row],[Target_NGTMA_Jan]:[Target_NGTMA_Des]])</f>
        <v>0</v>
      </c>
      <c r="BK174" s="5">
        <v>0</v>
      </c>
      <c r="BL174" s="5">
        <v>0</v>
      </c>
      <c r="BM174" s="5">
        <v>0</v>
      </c>
      <c r="BN174" s="5">
        <f>Target_CC[[#This Row],[Est_Sust_NP Apr]]+Target_CC[[#This Row],[Est_Sust_POTS Apr]]+Target_CC[[#This Row],[BC_Apr]]</f>
        <v>0</v>
      </c>
      <c r="BO174" s="5">
        <f>Target_CC[[#This Row],[Est_Sust_NP Mei]]+Target_CC[[#This Row],[Est_Sust_POTS Mei]]+Target_CC[[#This Row],[BC_Mei]]</f>
        <v>0</v>
      </c>
      <c r="BP174" s="5">
        <f>Target_CC[[#This Row],[Est_Sust_NP Jun]]+Target_CC[[#This Row],[Est_Sust_POTS Jun]]+Target_CC[[#This Row],[BC_Jun]]</f>
        <v>0</v>
      </c>
      <c r="BQ174" s="5">
        <f>Target_CC[[#This Row],[Est_Sust_NP Jul]]+Target_CC[[#This Row],[Est_Sust_POTS Jul]]+Target_CC[[#This Row],[BC_Jul]]</f>
        <v>0</v>
      </c>
      <c r="BR174" s="5">
        <f>Target_CC[[#This Row],[Est_Sust_NP Agu]]+Target_CC[[#This Row],[Est_Sust_POTS Agu]]+Target_CC[[#This Row],[BC_Agu]]</f>
        <v>0</v>
      </c>
      <c r="BS174" s="5">
        <f>Target_CC[[#This Row],[Est_Sust_NP Sep]]+Target_CC[[#This Row],[Est_Sust_POTS Sep]]+Target_CC[[#This Row],[BC_Sep]]</f>
        <v>0</v>
      </c>
      <c r="BT174" s="5">
        <f>Target_CC[[#This Row],[Est_Sust_NP Okt]]+Target_CC[[#This Row],[Est_Sust_POTS Okt]]+Target_CC[[#This Row],[BC_Okt]]</f>
        <v>0</v>
      </c>
      <c r="BU174" s="5">
        <f>Target_CC[[#This Row],[Est_Sust_NP Nov]]+Target_CC[[#This Row],[Est_Sust_POTS Nov]]+Target_CC[[#This Row],[BC_Nov]]</f>
        <v>0</v>
      </c>
      <c r="BV174" s="5">
        <f>Target_CC[[#This Row],[Est_Sust_NP Des]]+Target_CC[[#This Row],[Est_Sust_POTS Des]]+Target_CC[[#This Row],[BC_Des]]</f>
        <v>0</v>
      </c>
      <c r="BW174" s="5">
        <f>SUM(Target_CC[[#This Row],[Real_Jan]:[Real_Des]])</f>
        <v>0</v>
      </c>
      <c r="BX174" s="5">
        <v>0</v>
      </c>
      <c r="BY174" s="5">
        <v>0</v>
      </c>
      <c r="BZ174" s="5">
        <v>0</v>
      </c>
      <c r="CA174" s="5">
        <f>Target_CC[[#This Row],[Est_Sust_NP Mar]]*95%</f>
        <v>0</v>
      </c>
      <c r="CB174" s="5">
        <f>Target_CC[[#This Row],[Est_Sust_NP Apr]]</f>
        <v>0</v>
      </c>
      <c r="CC174" s="5">
        <f>Target_CC[[#This Row],[Est_Sust_NP Mei]]</f>
        <v>0</v>
      </c>
      <c r="CD174" s="5">
        <f>Target_CC[[#This Row],[Est_Sust_NP Jun]]</f>
        <v>0</v>
      </c>
      <c r="CE174" s="5">
        <f>Target_CC[[#This Row],[Est_Sust_NP Jul]]</f>
        <v>0</v>
      </c>
      <c r="CF174" s="5">
        <f>Target_CC[[#This Row],[Est_Sust_NP Agu]]</f>
        <v>0</v>
      </c>
      <c r="CG174" s="5">
        <f>Target_CC[[#This Row],[Est_Sust_NP Sep]]</f>
        <v>0</v>
      </c>
      <c r="CH174" s="5">
        <f>Target_CC[[#This Row],[Est_Sust_NP Okt]]</f>
        <v>0</v>
      </c>
      <c r="CI174" s="5">
        <f>Target_CC[[#This Row],[Est_Sust_NP Nov]]</f>
        <v>0</v>
      </c>
      <c r="CJ174" s="5">
        <f>SUM(Target_CC[[#This Row],[Est_Sust_NP Jan]:[Est_Sust_NP Des]])</f>
        <v>0</v>
      </c>
      <c r="CK174" s="5">
        <v>0</v>
      </c>
      <c r="CL174" s="5">
        <v>0</v>
      </c>
      <c r="CM174" s="5">
        <v>0</v>
      </c>
      <c r="CN174" s="5">
        <f>Target_CC[[#This Row],[Est_Sust_POTS Mar]]</f>
        <v>0</v>
      </c>
      <c r="CO174" s="5">
        <f>Target_CC[[#This Row],[Est_Sust_POTS Apr]]</f>
        <v>0</v>
      </c>
      <c r="CP174" s="5">
        <f>Target_CC[[#This Row],[Est_Sust_POTS Mei]]</f>
        <v>0</v>
      </c>
      <c r="CQ174" s="5">
        <f>Target_CC[[#This Row],[Est_Sust_POTS Jun]]</f>
        <v>0</v>
      </c>
      <c r="CR174" s="5">
        <f>Target_CC[[#This Row],[Est_Sust_POTS Jul]]</f>
        <v>0</v>
      </c>
      <c r="CS174" s="5">
        <f>Target_CC[[#This Row],[Est_Sust_POTS Agu]]</f>
        <v>0</v>
      </c>
      <c r="CT174" s="5">
        <f>Target_CC[[#This Row],[Est_Sust_POTS Sep]]</f>
        <v>0</v>
      </c>
      <c r="CU174" s="5">
        <f>Target_CC[[#This Row],[Est_Sust_POTS Okt]]</f>
        <v>0</v>
      </c>
      <c r="CV174" s="5">
        <f>Target_CC[[#This Row],[Est_Sust_POTS Nov]]</f>
        <v>0</v>
      </c>
      <c r="CW174" s="5">
        <f>SUM(Target_CC[[#This Row],[Est_Sust_POTS Jan]:[Est_Sust_POTS Des]])</f>
        <v>0</v>
      </c>
      <c r="CX174" s="5"/>
      <c r="CY174" s="5">
        <v>0</v>
      </c>
      <c r="CZ174" s="5">
        <v>0</v>
      </c>
      <c r="DA174" s="5">
        <v>0</v>
      </c>
      <c r="DB174" s="5"/>
      <c r="DC174" s="5"/>
      <c r="DD174" s="5"/>
      <c r="DE174" s="5"/>
      <c r="DF174" s="5"/>
      <c r="DG174" s="5"/>
      <c r="DH174" s="5"/>
      <c r="DI174" s="5"/>
      <c r="DJ174" s="5">
        <f>SUM(Target_CC[[#This Row],[BC_Jan]:[BC_Des]])</f>
        <v>0</v>
      </c>
      <c r="DK174" s="5"/>
      <c r="DL174" s="5"/>
      <c r="DM174" s="5"/>
      <c r="DN174" s="5"/>
      <c r="DO174" s="5"/>
      <c r="DP174" s="5"/>
      <c r="DQ174" s="5"/>
      <c r="DR174" s="5"/>
      <c r="DS174" s="5"/>
      <c r="DT174" s="5"/>
      <c r="DU174" s="5"/>
      <c r="DV174" s="5"/>
      <c r="DW174" s="5"/>
      <c r="DX174" s="5" t="s">
        <v>160</v>
      </c>
    </row>
    <row r="175" spans="2:128" x14ac:dyDescent="0.3">
      <c r="B175">
        <v>10041432</v>
      </c>
      <c r="C175" t="s">
        <v>377</v>
      </c>
      <c r="D175" t="s">
        <v>378</v>
      </c>
      <c r="E175" t="s">
        <v>308</v>
      </c>
      <c r="F175" t="s">
        <v>309</v>
      </c>
      <c r="G175" t="s">
        <v>25</v>
      </c>
      <c r="H175" t="s">
        <v>159</v>
      </c>
      <c r="I175" t="s">
        <v>29</v>
      </c>
      <c r="J175" s="5">
        <v>5344725.1081198929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292244.36682015826</v>
      </c>
      <c r="Y175" s="5">
        <v>310786.66001400823</v>
      </c>
      <c r="Z175" s="5">
        <v>408924.95962051454</v>
      </c>
      <c r="AA175" s="5">
        <v>416920.84652771457</v>
      </c>
      <c r="AB175" s="5">
        <v>545325.5214648312</v>
      </c>
      <c r="AC175" s="5">
        <v>509527.10494905798</v>
      </c>
      <c r="AD175" s="5">
        <v>447436.42448227189</v>
      </c>
      <c r="AE175" s="5">
        <v>506144.66350676445</v>
      </c>
      <c r="AF175" s="5">
        <v>439484.56497701543</v>
      </c>
      <c r="AG175" s="5">
        <v>462520.25062679447</v>
      </c>
      <c r="AH175" s="5">
        <v>568273.91259022441</v>
      </c>
      <c r="AI175" s="5">
        <v>674214.80294943717</v>
      </c>
      <c r="AJ175" s="5">
        <v>5581804.0785287917</v>
      </c>
      <c r="AK175" s="5">
        <v>292244.36682015826</v>
      </c>
      <c r="AL175" s="5">
        <v>310786.66001400823</v>
      </c>
      <c r="AM175" s="5">
        <v>408924.95962051454</v>
      </c>
      <c r="AN175" s="5">
        <v>416920.84652771457</v>
      </c>
      <c r="AO175" s="5">
        <v>545325.5214648312</v>
      </c>
      <c r="AP175" s="5">
        <v>509527.10494905798</v>
      </c>
      <c r="AQ175" s="5">
        <v>447436.42448227189</v>
      </c>
      <c r="AR175" s="5">
        <v>506144.66350676445</v>
      </c>
      <c r="AS175" s="5">
        <v>439484.56497701543</v>
      </c>
      <c r="AT175" s="5">
        <v>462520.25062679447</v>
      </c>
      <c r="AU175" s="5">
        <v>568273.91259022441</v>
      </c>
      <c r="AV175" s="5">
        <v>674214.80294943717</v>
      </c>
      <c r="AW175" s="5">
        <f>SUM(Target_CC[[#This Row],[Target_Jan]:[Target_Des]])</f>
        <v>5581804.0785287917</v>
      </c>
      <c r="AX175" s="5">
        <v>0</v>
      </c>
      <c r="AY175" s="5">
        <v>0</v>
      </c>
      <c r="AZ175" s="5">
        <v>0</v>
      </c>
      <c r="BA175" s="5">
        <v>0</v>
      </c>
      <c r="BB175" s="5">
        <v>0</v>
      </c>
      <c r="BC175" s="5">
        <v>0</v>
      </c>
      <c r="BD175" s="5">
        <v>0</v>
      </c>
      <c r="BE175" s="5">
        <v>0</v>
      </c>
      <c r="BF175" s="5">
        <v>0</v>
      </c>
      <c r="BG175" s="5">
        <v>0</v>
      </c>
      <c r="BH175" s="5">
        <v>0</v>
      </c>
      <c r="BI175" s="5">
        <v>0</v>
      </c>
      <c r="BJ175" s="5">
        <f>SUM(Target_CC[[#This Row],[Target_NGTMA_Jan]:[Target_NGTMA_Des]])</f>
        <v>0</v>
      </c>
      <c r="BK175" s="5">
        <v>0</v>
      </c>
      <c r="BL175" s="5">
        <v>0</v>
      </c>
      <c r="BM175" s="5">
        <v>0</v>
      </c>
      <c r="BN175" s="5">
        <f>Target_CC[[#This Row],[Est_Sust_NP Apr]]+Target_CC[[#This Row],[Est_Sust_POTS Apr]]+Target_CC[[#This Row],[BC_Apr]]</f>
        <v>0</v>
      </c>
      <c r="BO175" s="5">
        <f>Target_CC[[#This Row],[Est_Sust_NP Mei]]+Target_CC[[#This Row],[Est_Sust_POTS Mei]]+Target_CC[[#This Row],[BC_Mei]]</f>
        <v>0</v>
      </c>
      <c r="BP175" s="5">
        <f>Target_CC[[#This Row],[Est_Sust_NP Jun]]+Target_CC[[#This Row],[Est_Sust_POTS Jun]]+Target_CC[[#This Row],[BC_Jun]]</f>
        <v>0</v>
      </c>
      <c r="BQ175" s="5">
        <f>Target_CC[[#This Row],[Est_Sust_NP Jul]]+Target_CC[[#This Row],[Est_Sust_POTS Jul]]+Target_CC[[#This Row],[BC_Jul]]</f>
        <v>0</v>
      </c>
      <c r="BR175" s="5">
        <f>Target_CC[[#This Row],[Est_Sust_NP Agu]]+Target_CC[[#This Row],[Est_Sust_POTS Agu]]+Target_CC[[#This Row],[BC_Agu]]</f>
        <v>0</v>
      </c>
      <c r="BS175" s="5">
        <f>Target_CC[[#This Row],[Est_Sust_NP Sep]]+Target_CC[[#This Row],[Est_Sust_POTS Sep]]+Target_CC[[#This Row],[BC_Sep]]</f>
        <v>0</v>
      </c>
      <c r="BT175" s="5">
        <f>Target_CC[[#This Row],[Est_Sust_NP Okt]]+Target_CC[[#This Row],[Est_Sust_POTS Okt]]+Target_CC[[#This Row],[BC_Okt]]</f>
        <v>0</v>
      </c>
      <c r="BU175" s="5">
        <f>Target_CC[[#This Row],[Est_Sust_NP Nov]]+Target_CC[[#This Row],[Est_Sust_POTS Nov]]+Target_CC[[#This Row],[BC_Nov]]</f>
        <v>0</v>
      </c>
      <c r="BV175" s="5">
        <f>Target_CC[[#This Row],[Est_Sust_NP Des]]+Target_CC[[#This Row],[Est_Sust_POTS Des]]+Target_CC[[#This Row],[BC_Des]]</f>
        <v>0</v>
      </c>
      <c r="BW175" s="5">
        <f>SUM(Target_CC[[#This Row],[Real_Jan]:[Real_Des]])</f>
        <v>0</v>
      </c>
      <c r="BX175" s="5">
        <v>0</v>
      </c>
      <c r="BY175" s="5">
        <v>0</v>
      </c>
      <c r="BZ175" s="5">
        <v>0</v>
      </c>
      <c r="CA175" s="5">
        <f>Target_CC[[#This Row],[Est_Sust_NP Mar]]*95%</f>
        <v>0</v>
      </c>
      <c r="CB175" s="5">
        <f>Target_CC[[#This Row],[Est_Sust_NP Apr]]</f>
        <v>0</v>
      </c>
      <c r="CC175" s="5">
        <f>Target_CC[[#This Row],[Est_Sust_NP Mei]]</f>
        <v>0</v>
      </c>
      <c r="CD175" s="5">
        <f>Target_CC[[#This Row],[Est_Sust_NP Jun]]</f>
        <v>0</v>
      </c>
      <c r="CE175" s="5">
        <f>Target_CC[[#This Row],[Est_Sust_NP Jul]]</f>
        <v>0</v>
      </c>
      <c r="CF175" s="5">
        <f>Target_CC[[#This Row],[Est_Sust_NP Agu]]</f>
        <v>0</v>
      </c>
      <c r="CG175" s="5">
        <f>Target_CC[[#This Row],[Est_Sust_NP Sep]]</f>
        <v>0</v>
      </c>
      <c r="CH175" s="5">
        <f>Target_CC[[#This Row],[Est_Sust_NP Okt]]</f>
        <v>0</v>
      </c>
      <c r="CI175" s="5">
        <f>Target_CC[[#This Row],[Est_Sust_NP Nov]]</f>
        <v>0</v>
      </c>
      <c r="CJ175" s="5">
        <f>SUM(Target_CC[[#This Row],[Est_Sust_NP Jan]:[Est_Sust_NP Des]])</f>
        <v>0</v>
      </c>
      <c r="CK175" s="5">
        <v>0</v>
      </c>
      <c r="CL175" s="5">
        <v>0</v>
      </c>
      <c r="CM175" s="5">
        <v>0</v>
      </c>
      <c r="CN175" s="5">
        <f>Target_CC[[#This Row],[Est_Sust_POTS Mar]]</f>
        <v>0</v>
      </c>
      <c r="CO175" s="5">
        <f>Target_CC[[#This Row],[Est_Sust_POTS Apr]]</f>
        <v>0</v>
      </c>
      <c r="CP175" s="5">
        <f>Target_CC[[#This Row],[Est_Sust_POTS Mei]]</f>
        <v>0</v>
      </c>
      <c r="CQ175" s="5">
        <f>Target_CC[[#This Row],[Est_Sust_POTS Jun]]</f>
        <v>0</v>
      </c>
      <c r="CR175" s="5">
        <f>Target_CC[[#This Row],[Est_Sust_POTS Jul]]</f>
        <v>0</v>
      </c>
      <c r="CS175" s="5">
        <f>Target_CC[[#This Row],[Est_Sust_POTS Agu]]</f>
        <v>0</v>
      </c>
      <c r="CT175" s="5">
        <f>Target_CC[[#This Row],[Est_Sust_POTS Sep]]</f>
        <v>0</v>
      </c>
      <c r="CU175" s="5">
        <f>Target_CC[[#This Row],[Est_Sust_POTS Okt]]</f>
        <v>0</v>
      </c>
      <c r="CV175" s="5">
        <f>Target_CC[[#This Row],[Est_Sust_POTS Nov]]</f>
        <v>0</v>
      </c>
      <c r="CW175" s="5">
        <f>SUM(Target_CC[[#This Row],[Est_Sust_POTS Jan]:[Est_Sust_POTS Des]])</f>
        <v>0</v>
      </c>
      <c r="CX175" s="5"/>
      <c r="CY175" s="5">
        <v>0</v>
      </c>
      <c r="CZ175" s="5">
        <v>0</v>
      </c>
      <c r="DA175" s="5">
        <v>0</v>
      </c>
      <c r="DB175" s="5"/>
      <c r="DC175" s="5"/>
      <c r="DD175" s="5"/>
      <c r="DE175" s="5"/>
      <c r="DF175" s="5"/>
      <c r="DG175" s="5"/>
      <c r="DH175" s="5"/>
      <c r="DI175" s="5"/>
      <c r="DJ175" s="5">
        <f>SUM(Target_CC[[#This Row],[BC_Jan]:[BC_Des]])</f>
        <v>0</v>
      </c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/>
      <c r="DW175" s="5"/>
      <c r="DX175" s="5" t="s">
        <v>160</v>
      </c>
    </row>
    <row r="176" spans="2:128" x14ac:dyDescent="0.3">
      <c r="B176">
        <v>10227356</v>
      </c>
      <c r="C176" t="s">
        <v>379</v>
      </c>
      <c r="D176" t="s">
        <v>380</v>
      </c>
      <c r="E176" t="s">
        <v>381</v>
      </c>
      <c r="F176" t="s">
        <v>309</v>
      </c>
      <c r="G176" t="s">
        <v>25</v>
      </c>
      <c r="H176" t="s">
        <v>159</v>
      </c>
      <c r="I176" t="s">
        <v>29</v>
      </c>
      <c r="J176" s="5">
        <v>261913.32178687977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292244.36682015826</v>
      </c>
      <c r="Y176" s="5">
        <v>310786.66001400823</v>
      </c>
      <c r="Z176" s="5">
        <v>408924.95962051454</v>
      </c>
      <c r="AA176" s="5">
        <v>416920.84652771457</v>
      </c>
      <c r="AB176" s="5">
        <v>545325.5214648312</v>
      </c>
      <c r="AC176" s="5">
        <v>509527.10494905798</v>
      </c>
      <c r="AD176" s="5">
        <v>447436.42448227189</v>
      </c>
      <c r="AE176" s="5">
        <v>506144.66350676445</v>
      </c>
      <c r="AF176" s="5">
        <v>439484.56497701543</v>
      </c>
      <c r="AG176" s="5">
        <v>462520.25062679447</v>
      </c>
      <c r="AH176" s="5">
        <v>568273.91259022441</v>
      </c>
      <c r="AI176" s="5">
        <v>674214.80294943717</v>
      </c>
      <c r="AJ176" s="5">
        <v>5581804.0785287917</v>
      </c>
      <c r="AK176" s="5">
        <v>292244.36682015826</v>
      </c>
      <c r="AL176" s="5">
        <v>310786.66001400823</v>
      </c>
      <c r="AM176" s="5">
        <v>408924.95962051454</v>
      </c>
      <c r="AN176" s="5">
        <v>416920.84652771457</v>
      </c>
      <c r="AO176" s="5">
        <v>545325.5214648312</v>
      </c>
      <c r="AP176" s="5">
        <v>509527.10494905798</v>
      </c>
      <c r="AQ176" s="5">
        <v>447436.42448227189</v>
      </c>
      <c r="AR176" s="5">
        <v>506144.66350676445</v>
      </c>
      <c r="AS176" s="5">
        <v>439484.56497701543</v>
      </c>
      <c r="AT176" s="5">
        <v>462520.25062679447</v>
      </c>
      <c r="AU176" s="5">
        <v>568273.91259022441</v>
      </c>
      <c r="AV176" s="5">
        <v>674214.80294943717</v>
      </c>
      <c r="AW176" s="5">
        <f>SUM(Target_CC[[#This Row],[Target_Jan]:[Target_Des]])</f>
        <v>5581804.0785287917</v>
      </c>
      <c r="AX176" s="5">
        <v>0</v>
      </c>
      <c r="AY176" s="5">
        <v>0</v>
      </c>
      <c r="AZ176" s="5">
        <v>0</v>
      </c>
      <c r="BA176" s="5">
        <v>0</v>
      </c>
      <c r="BB176" s="5">
        <v>0</v>
      </c>
      <c r="BC176" s="5">
        <v>0</v>
      </c>
      <c r="BD176" s="5">
        <v>0</v>
      </c>
      <c r="BE176" s="5">
        <v>0</v>
      </c>
      <c r="BF176" s="5">
        <v>0</v>
      </c>
      <c r="BG176" s="5">
        <v>0</v>
      </c>
      <c r="BH176" s="5">
        <v>0</v>
      </c>
      <c r="BI176" s="5">
        <v>0</v>
      </c>
      <c r="BJ176" s="5">
        <f>SUM(Target_CC[[#This Row],[Target_NGTMA_Jan]:[Target_NGTMA_Des]])</f>
        <v>0</v>
      </c>
      <c r="BK176" s="5">
        <v>0</v>
      </c>
      <c r="BL176" s="5">
        <v>0</v>
      </c>
      <c r="BM176" s="5">
        <v>0</v>
      </c>
      <c r="BN176" s="5">
        <f>Target_CC[[#This Row],[Est_Sust_NP Apr]]+Target_CC[[#This Row],[Est_Sust_POTS Apr]]+Target_CC[[#This Row],[BC_Apr]]</f>
        <v>0</v>
      </c>
      <c r="BO176" s="5">
        <f>Target_CC[[#This Row],[Est_Sust_NP Mei]]+Target_CC[[#This Row],[Est_Sust_POTS Mei]]+Target_CC[[#This Row],[BC_Mei]]</f>
        <v>0</v>
      </c>
      <c r="BP176" s="5">
        <f>Target_CC[[#This Row],[Est_Sust_NP Jun]]+Target_CC[[#This Row],[Est_Sust_POTS Jun]]+Target_CC[[#This Row],[BC_Jun]]</f>
        <v>0</v>
      </c>
      <c r="BQ176" s="5">
        <f>Target_CC[[#This Row],[Est_Sust_NP Jul]]+Target_CC[[#This Row],[Est_Sust_POTS Jul]]+Target_CC[[#This Row],[BC_Jul]]</f>
        <v>0</v>
      </c>
      <c r="BR176" s="5">
        <f>Target_CC[[#This Row],[Est_Sust_NP Agu]]+Target_CC[[#This Row],[Est_Sust_POTS Agu]]+Target_CC[[#This Row],[BC_Agu]]</f>
        <v>0</v>
      </c>
      <c r="BS176" s="5">
        <f>Target_CC[[#This Row],[Est_Sust_NP Sep]]+Target_CC[[#This Row],[Est_Sust_POTS Sep]]+Target_CC[[#This Row],[BC_Sep]]</f>
        <v>0</v>
      </c>
      <c r="BT176" s="5">
        <f>Target_CC[[#This Row],[Est_Sust_NP Okt]]+Target_CC[[#This Row],[Est_Sust_POTS Okt]]+Target_CC[[#This Row],[BC_Okt]]</f>
        <v>0</v>
      </c>
      <c r="BU176" s="5">
        <f>Target_CC[[#This Row],[Est_Sust_NP Nov]]+Target_CC[[#This Row],[Est_Sust_POTS Nov]]+Target_CC[[#This Row],[BC_Nov]]</f>
        <v>0</v>
      </c>
      <c r="BV176" s="5">
        <f>Target_CC[[#This Row],[Est_Sust_NP Des]]+Target_CC[[#This Row],[Est_Sust_POTS Des]]+Target_CC[[#This Row],[BC_Des]]</f>
        <v>0</v>
      </c>
      <c r="BW176" s="5">
        <f>SUM(Target_CC[[#This Row],[Real_Jan]:[Real_Des]])</f>
        <v>0</v>
      </c>
      <c r="BX176" s="5">
        <v>0</v>
      </c>
      <c r="BY176" s="5">
        <v>0</v>
      </c>
      <c r="BZ176" s="5">
        <v>0</v>
      </c>
      <c r="CA176" s="5">
        <f>Target_CC[[#This Row],[Est_Sust_NP Mar]]*95%</f>
        <v>0</v>
      </c>
      <c r="CB176" s="5">
        <f>Target_CC[[#This Row],[Est_Sust_NP Apr]]</f>
        <v>0</v>
      </c>
      <c r="CC176" s="5">
        <f>Target_CC[[#This Row],[Est_Sust_NP Mei]]</f>
        <v>0</v>
      </c>
      <c r="CD176" s="5">
        <f>Target_CC[[#This Row],[Est_Sust_NP Jun]]</f>
        <v>0</v>
      </c>
      <c r="CE176" s="5">
        <f>Target_CC[[#This Row],[Est_Sust_NP Jul]]</f>
        <v>0</v>
      </c>
      <c r="CF176" s="5">
        <f>Target_CC[[#This Row],[Est_Sust_NP Agu]]</f>
        <v>0</v>
      </c>
      <c r="CG176" s="5">
        <f>Target_CC[[#This Row],[Est_Sust_NP Sep]]</f>
        <v>0</v>
      </c>
      <c r="CH176" s="5">
        <f>Target_CC[[#This Row],[Est_Sust_NP Okt]]</f>
        <v>0</v>
      </c>
      <c r="CI176" s="5">
        <f>Target_CC[[#This Row],[Est_Sust_NP Nov]]</f>
        <v>0</v>
      </c>
      <c r="CJ176" s="5">
        <f>SUM(Target_CC[[#This Row],[Est_Sust_NP Jan]:[Est_Sust_NP Des]])</f>
        <v>0</v>
      </c>
      <c r="CK176" s="5">
        <v>0</v>
      </c>
      <c r="CL176" s="5">
        <v>0</v>
      </c>
      <c r="CM176" s="5">
        <v>0</v>
      </c>
      <c r="CN176" s="5">
        <f>Target_CC[[#This Row],[Est_Sust_POTS Mar]]</f>
        <v>0</v>
      </c>
      <c r="CO176" s="5">
        <f>Target_CC[[#This Row],[Est_Sust_POTS Apr]]</f>
        <v>0</v>
      </c>
      <c r="CP176" s="5">
        <f>Target_CC[[#This Row],[Est_Sust_POTS Mei]]</f>
        <v>0</v>
      </c>
      <c r="CQ176" s="5">
        <f>Target_CC[[#This Row],[Est_Sust_POTS Jun]]</f>
        <v>0</v>
      </c>
      <c r="CR176" s="5">
        <f>Target_CC[[#This Row],[Est_Sust_POTS Jul]]</f>
        <v>0</v>
      </c>
      <c r="CS176" s="5">
        <f>Target_CC[[#This Row],[Est_Sust_POTS Agu]]</f>
        <v>0</v>
      </c>
      <c r="CT176" s="5">
        <f>Target_CC[[#This Row],[Est_Sust_POTS Sep]]</f>
        <v>0</v>
      </c>
      <c r="CU176" s="5">
        <f>Target_CC[[#This Row],[Est_Sust_POTS Okt]]</f>
        <v>0</v>
      </c>
      <c r="CV176" s="5">
        <f>Target_CC[[#This Row],[Est_Sust_POTS Nov]]</f>
        <v>0</v>
      </c>
      <c r="CW176" s="5">
        <f>SUM(Target_CC[[#This Row],[Est_Sust_POTS Jan]:[Est_Sust_POTS Des]])</f>
        <v>0</v>
      </c>
      <c r="CX176" s="5"/>
      <c r="CY176" s="5">
        <v>0</v>
      </c>
      <c r="CZ176" s="5">
        <v>0</v>
      </c>
      <c r="DA176" s="5">
        <v>0</v>
      </c>
      <c r="DB176" s="5"/>
      <c r="DC176" s="5"/>
      <c r="DD176" s="5"/>
      <c r="DE176" s="5"/>
      <c r="DF176" s="5"/>
      <c r="DG176" s="5"/>
      <c r="DH176" s="5"/>
      <c r="DI176" s="5"/>
      <c r="DJ176" s="5">
        <f>SUM(Target_CC[[#This Row],[BC_Jan]:[BC_Des]])</f>
        <v>0</v>
      </c>
      <c r="DK176" s="5"/>
      <c r="DL176" s="5"/>
      <c r="DM176" s="5"/>
      <c r="DN176" s="5"/>
      <c r="DO176" s="5"/>
      <c r="DP176" s="5"/>
      <c r="DQ176" s="5"/>
      <c r="DR176" s="5"/>
      <c r="DS176" s="5"/>
      <c r="DT176" s="5"/>
      <c r="DU176" s="5"/>
      <c r="DV176" s="5"/>
      <c r="DW176" s="5"/>
      <c r="DX176" s="5" t="s">
        <v>160</v>
      </c>
    </row>
    <row r="177" spans="2:128" x14ac:dyDescent="0.3">
      <c r="B177">
        <v>10241675</v>
      </c>
      <c r="C177" t="s">
        <v>382</v>
      </c>
      <c r="D177" t="s">
        <v>380</v>
      </c>
      <c r="E177" t="s">
        <v>312</v>
      </c>
      <c r="F177" t="s">
        <v>309</v>
      </c>
      <c r="G177" t="s">
        <v>25</v>
      </c>
      <c r="H177" t="s">
        <v>159</v>
      </c>
      <c r="I177" t="s">
        <v>29</v>
      </c>
      <c r="J177" s="5">
        <v>43952.631436695105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292244.36682015826</v>
      </c>
      <c r="Y177" s="5">
        <v>310786.66001400823</v>
      </c>
      <c r="Z177" s="5">
        <v>408924.95962051454</v>
      </c>
      <c r="AA177" s="5">
        <v>416920.84652771457</v>
      </c>
      <c r="AB177" s="5">
        <v>545325.5214648312</v>
      </c>
      <c r="AC177" s="5">
        <v>509527.10494905798</v>
      </c>
      <c r="AD177" s="5">
        <v>447436.42448227189</v>
      </c>
      <c r="AE177" s="5">
        <v>506144.66350676445</v>
      </c>
      <c r="AF177" s="5">
        <v>439484.56497701543</v>
      </c>
      <c r="AG177" s="5">
        <v>462520.25062679447</v>
      </c>
      <c r="AH177" s="5">
        <v>568273.91259022441</v>
      </c>
      <c r="AI177" s="5">
        <v>674214.80294943717</v>
      </c>
      <c r="AJ177" s="5">
        <v>5581804.0785287917</v>
      </c>
      <c r="AK177" s="5">
        <v>292244.36682015826</v>
      </c>
      <c r="AL177" s="5">
        <v>310786.66001400823</v>
      </c>
      <c r="AM177" s="5">
        <v>408924.95962051454</v>
      </c>
      <c r="AN177" s="5">
        <v>416920.84652771457</v>
      </c>
      <c r="AO177" s="5">
        <v>545325.5214648312</v>
      </c>
      <c r="AP177" s="5">
        <v>509527.10494905798</v>
      </c>
      <c r="AQ177" s="5">
        <v>447436.42448227189</v>
      </c>
      <c r="AR177" s="5">
        <v>506144.66350676445</v>
      </c>
      <c r="AS177" s="5">
        <v>439484.56497701543</v>
      </c>
      <c r="AT177" s="5">
        <v>462520.25062679447</v>
      </c>
      <c r="AU177" s="5">
        <v>568273.91259022441</v>
      </c>
      <c r="AV177" s="5">
        <v>674214.80294943717</v>
      </c>
      <c r="AW177" s="5">
        <f>SUM(Target_CC[[#This Row],[Target_Jan]:[Target_Des]])</f>
        <v>5581804.0785287917</v>
      </c>
      <c r="AX177" s="5">
        <v>0</v>
      </c>
      <c r="AY177" s="5">
        <v>0</v>
      </c>
      <c r="AZ177" s="5">
        <v>0</v>
      </c>
      <c r="BA177" s="5">
        <v>0</v>
      </c>
      <c r="BB177" s="5">
        <v>0</v>
      </c>
      <c r="BC177" s="5">
        <v>0</v>
      </c>
      <c r="BD177" s="5">
        <v>0</v>
      </c>
      <c r="BE177" s="5">
        <v>0</v>
      </c>
      <c r="BF177" s="5">
        <v>0</v>
      </c>
      <c r="BG177" s="5">
        <v>0</v>
      </c>
      <c r="BH177" s="5">
        <v>0</v>
      </c>
      <c r="BI177" s="5">
        <v>0</v>
      </c>
      <c r="BJ177" s="5">
        <f>SUM(Target_CC[[#This Row],[Target_NGTMA_Jan]:[Target_NGTMA_Des]])</f>
        <v>0</v>
      </c>
      <c r="BK177" s="5">
        <v>0</v>
      </c>
      <c r="BL177" s="5">
        <v>0</v>
      </c>
      <c r="BM177" s="5">
        <v>0</v>
      </c>
      <c r="BN177" s="5">
        <f>Target_CC[[#This Row],[Est_Sust_NP Apr]]+Target_CC[[#This Row],[Est_Sust_POTS Apr]]+Target_CC[[#This Row],[BC_Apr]]</f>
        <v>0</v>
      </c>
      <c r="BO177" s="5">
        <f>Target_CC[[#This Row],[Est_Sust_NP Mei]]+Target_CC[[#This Row],[Est_Sust_POTS Mei]]+Target_CC[[#This Row],[BC_Mei]]</f>
        <v>0</v>
      </c>
      <c r="BP177" s="5">
        <f>Target_CC[[#This Row],[Est_Sust_NP Jun]]+Target_CC[[#This Row],[Est_Sust_POTS Jun]]+Target_CC[[#This Row],[BC_Jun]]</f>
        <v>0</v>
      </c>
      <c r="BQ177" s="5">
        <f>Target_CC[[#This Row],[Est_Sust_NP Jul]]+Target_CC[[#This Row],[Est_Sust_POTS Jul]]+Target_CC[[#This Row],[BC_Jul]]</f>
        <v>0</v>
      </c>
      <c r="BR177" s="5">
        <f>Target_CC[[#This Row],[Est_Sust_NP Agu]]+Target_CC[[#This Row],[Est_Sust_POTS Agu]]+Target_CC[[#This Row],[BC_Agu]]</f>
        <v>0</v>
      </c>
      <c r="BS177" s="5">
        <f>Target_CC[[#This Row],[Est_Sust_NP Sep]]+Target_CC[[#This Row],[Est_Sust_POTS Sep]]+Target_CC[[#This Row],[BC_Sep]]</f>
        <v>0</v>
      </c>
      <c r="BT177" s="5">
        <f>Target_CC[[#This Row],[Est_Sust_NP Okt]]+Target_CC[[#This Row],[Est_Sust_POTS Okt]]+Target_CC[[#This Row],[BC_Okt]]</f>
        <v>0</v>
      </c>
      <c r="BU177" s="5">
        <f>Target_CC[[#This Row],[Est_Sust_NP Nov]]+Target_CC[[#This Row],[Est_Sust_POTS Nov]]+Target_CC[[#This Row],[BC_Nov]]</f>
        <v>0</v>
      </c>
      <c r="BV177" s="5">
        <f>Target_CC[[#This Row],[Est_Sust_NP Des]]+Target_CC[[#This Row],[Est_Sust_POTS Des]]+Target_CC[[#This Row],[BC_Des]]</f>
        <v>0</v>
      </c>
      <c r="BW177" s="5">
        <f>SUM(Target_CC[[#This Row],[Real_Jan]:[Real_Des]])</f>
        <v>0</v>
      </c>
      <c r="BX177" s="5">
        <v>0</v>
      </c>
      <c r="BY177" s="5">
        <v>0</v>
      </c>
      <c r="BZ177" s="5">
        <v>0</v>
      </c>
      <c r="CA177" s="5">
        <f>Target_CC[[#This Row],[Est_Sust_NP Mar]]*95%</f>
        <v>0</v>
      </c>
      <c r="CB177" s="5">
        <f>Target_CC[[#This Row],[Est_Sust_NP Apr]]</f>
        <v>0</v>
      </c>
      <c r="CC177" s="5">
        <f>Target_CC[[#This Row],[Est_Sust_NP Mei]]</f>
        <v>0</v>
      </c>
      <c r="CD177" s="5">
        <f>Target_CC[[#This Row],[Est_Sust_NP Jun]]</f>
        <v>0</v>
      </c>
      <c r="CE177" s="5">
        <f>Target_CC[[#This Row],[Est_Sust_NP Jul]]</f>
        <v>0</v>
      </c>
      <c r="CF177" s="5">
        <f>Target_CC[[#This Row],[Est_Sust_NP Agu]]</f>
        <v>0</v>
      </c>
      <c r="CG177" s="5">
        <f>Target_CC[[#This Row],[Est_Sust_NP Sep]]</f>
        <v>0</v>
      </c>
      <c r="CH177" s="5">
        <f>Target_CC[[#This Row],[Est_Sust_NP Okt]]</f>
        <v>0</v>
      </c>
      <c r="CI177" s="5">
        <f>Target_CC[[#This Row],[Est_Sust_NP Nov]]</f>
        <v>0</v>
      </c>
      <c r="CJ177" s="5">
        <f>SUM(Target_CC[[#This Row],[Est_Sust_NP Jan]:[Est_Sust_NP Des]])</f>
        <v>0</v>
      </c>
      <c r="CK177" s="5">
        <v>0</v>
      </c>
      <c r="CL177" s="5">
        <v>0</v>
      </c>
      <c r="CM177" s="5">
        <v>0</v>
      </c>
      <c r="CN177" s="5">
        <f>Target_CC[[#This Row],[Est_Sust_POTS Mar]]</f>
        <v>0</v>
      </c>
      <c r="CO177" s="5">
        <f>Target_CC[[#This Row],[Est_Sust_POTS Apr]]</f>
        <v>0</v>
      </c>
      <c r="CP177" s="5">
        <f>Target_CC[[#This Row],[Est_Sust_POTS Mei]]</f>
        <v>0</v>
      </c>
      <c r="CQ177" s="5">
        <f>Target_CC[[#This Row],[Est_Sust_POTS Jun]]</f>
        <v>0</v>
      </c>
      <c r="CR177" s="5">
        <f>Target_CC[[#This Row],[Est_Sust_POTS Jul]]</f>
        <v>0</v>
      </c>
      <c r="CS177" s="5">
        <f>Target_CC[[#This Row],[Est_Sust_POTS Agu]]</f>
        <v>0</v>
      </c>
      <c r="CT177" s="5">
        <f>Target_CC[[#This Row],[Est_Sust_POTS Sep]]</f>
        <v>0</v>
      </c>
      <c r="CU177" s="5">
        <f>Target_CC[[#This Row],[Est_Sust_POTS Okt]]</f>
        <v>0</v>
      </c>
      <c r="CV177" s="5">
        <f>Target_CC[[#This Row],[Est_Sust_POTS Nov]]</f>
        <v>0</v>
      </c>
      <c r="CW177" s="5">
        <f>SUM(Target_CC[[#This Row],[Est_Sust_POTS Jan]:[Est_Sust_POTS Des]])</f>
        <v>0</v>
      </c>
      <c r="CX177" s="5"/>
      <c r="CY177" s="5">
        <v>0</v>
      </c>
      <c r="CZ177" s="5">
        <v>0</v>
      </c>
      <c r="DA177" s="5">
        <v>0</v>
      </c>
      <c r="DB177" s="5"/>
      <c r="DC177" s="5"/>
      <c r="DD177" s="5"/>
      <c r="DE177" s="5"/>
      <c r="DF177" s="5"/>
      <c r="DG177" s="5"/>
      <c r="DH177" s="5"/>
      <c r="DI177" s="5"/>
      <c r="DJ177" s="5">
        <f>SUM(Target_CC[[#This Row],[BC_Jan]:[BC_Des]])</f>
        <v>0</v>
      </c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 t="s">
        <v>160</v>
      </c>
    </row>
    <row r="178" spans="2:128" x14ac:dyDescent="0.3">
      <c r="B178">
        <v>19031335</v>
      </c>
      <c r="C178" t="s">
        <v>383</v>
      </c>
      <c r="D178" t="s">
        <v>384</v>
      </c>
      <c r="E178" t="s">
        <v>326</v>
      </c>
      <c r="F178" t="s">
        <v>309</v>
      </c>
      <c r="G178" t="s">
        <v>25</v>
      </c>
      <c r="H178" t="s">
        <v>159</v>
      </c>
      <c r="I178" t="s">
        <v>29</v>
      </c>
      <c r="J178" s="5">
        <v>8941548.3474836089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292244.36682015826</v>
      </c>
      <c r="Y178" s="5">
        <v>310786.66001400823</v>
      </c>
      <c r="Z178" s="5">
        <v>408924.95962051454</v>
      </c>
      <c r="AA178" s="5">
        <v>416920.84652771457</v>
      </c>
      <c r="AB178" s="5">
        <v>545325.5214648312</v>
      </c>
      <c r="AC178" s="5">
        <v>509527.10494905798</v>
      </c>
      <c r="AD178" s="5">
        <v>447436.42448227189</v>
      </c>
      <c r="AE178" s="5">
        <v>506144.66350676445</v>
      </c>
      <c r="AF178" s="5">
        <v>439484.56497701543</v>
      </c>
      <c r="AG178" s="5">
        <v>462520.25062679447</v>
      </c>
      <c r="AH178" s="5">
        <v>568273.91259022441</v>
      </c>
      <c r="AI178" s="5">
        <v>674214.80294943717</v>
      </c>
      <c r="AJ178" s="5">
        <v>5581804.0785287917</v>
      </c>
      <c r="AK178" s="5">
        <v>292244.36682015826</v>
      </c>
      <c r="AL178" s="5">
        <v>310786.66001400823</v>
      </c>
      <c r="AM178" s="5">
        <v>408924.95962051454</v>
      </c>
      <c r="AN178" s="5">
        <v>416920.84652771457</v>
      </c>
      <c r="AO178" s="5">
        <v>545325.5214648312</v>
      </c>
      <c r="AP178" s="5">
        <v>509527.10494905798</v>
      </c>
      <c r="AQ178" s="5">
        <v>447436.42448227189</v>
      </c>
      <c r="AR178" s="5">
        <v>506144.66350676445</v>
      </c>
      <c r="AS178" s="5">
        <v>439484.56497701543</v>
      </c>
      <c r="AT178" s="5">
        <v>462520.25062679447</v>
      </c>
      <c r="AU178" s="5">
        <v>568273.91259022441</v>
      </c>
      <c r="AV178" s="5">
        <v>674214.80294943717</v>
      </c>
      <c r="AW178" s="5">
        <f>SUM(Target_CC[[#This Row],[Target_Jan]:[Target_Des]])</f>
        <v>5581804.0785287917</v>
      </c>
      <c r="AX178" s="5">
        <v>0</v>
      </c>
      <c r="AY178" s="5">
        <v>0</v>
      </c>
      <c r="AZ178" s="5">
        <v>0</v>
      </c>
      <c r="BA178" s="5">
        <v>0</v>
      </c>
      <c r="BB178" s="5">
        <v>0</v>
      </c>
      <c r="BC178" s="5">
        <v>0</v>
      </c>
      <c r="BD178" s="5">
        <v>0</v>
      </c>
      <c r="BE178" s="5">
        <v>0</v>
      </c>
      <c r="BF178" s="5">
        <v>0</v>
      </c>
      <c r="BG178" s="5">
        <v>0</v>
      </c>
      <c r="BH178" s="5">
        <v>0</v>
      </c>
      <c r="BI178" s="5">
        <v>0</v>
      </c>
      <c r="BJ178" s="5">
        <f>SUM(Target_CC[[#This Row],[Target_NGTMA_Jan]:[Target_NGTMA_Des]])</f>
        <v>0</v>
      </c>
      <c r="BK178" s="5">
        <v>0</v>
      </c>
      <c r="BL178" s="5">
        <v>0</v>
      </c>
      <c r="BM178" s="5">
        <v>0</v>
      </c>
      <c r="BN178" s="5">
        <f>Target_CC[[#This Row],[Est_Sust_NP Apr]]+Target_CC[[#This Row],[Est_Sust_POTS Apr]]+Target_CC[[#This Row],[BC_Apr]]</f>
        <v>0</v>
      </c>
      <c r="BO178" s="5">
        <f>Target_CC[[#This Row],[Est_Sust_NP Mei]]+Target_CC[[#This Row],[Est_Sust_POTS Mei]]+Target_CC[[#This Row],[BC_Mei]]</f>
        <v>0</v>
      </c>
      <c r="BP178" s="5">
        <f>Target_CC[[#This Row],[Est_Sust_NP Jun]]+Target_CC[[#This Row],[Est_Sust_POTS Jun]]+Target_CC[[#This Row],[BC_Jun]]</f>
        <v>0</v>
      </c>
      <c r="BQ178" s="5">
        <f>Target_CC[[#This Row],[Est_Sust_NP Jul]]+Target_CC[[#This Row],[Est_Sust_POTS Jul]]+Target_CC[[#This Row],[BC_Jul]]</f>
        <v>0</v>
      </c>
      <c r="BR178" s="5">
        <f>Target_CC[[#This Row],[Est_Sust_NP Agu]]+Target_CC[[#This Row],[Est_Sust_POTS Agu]]+Target_CC[[#This Row],[BC_Agu]]</f>
        <v>0</v>
      </c>
      <c r="BS178" s="5">
        <f>Target_CC[[#This Row],[Est_Sust_NP Sep]]+Target_CC[[#This Row],[Est_Sust_POTS Sep]]+Target_CC[[#This Row],[BC_Sep]]</f>
        <v>0</v>
      </c>
      <c r="BT178" s="5">
        <f>Target_CC[[#This Row],[Est_Sust_NP Okt]]+Target_CC[[#This Row],[Est_Sust_POTS Okt]]+Target_CC[[#This Row],[BC_Okt]]</f>
        <v>0</v>
      </c>
      <c r="BU178" s="5">
        <f>Target_CC[[#This Row],[Est_Sust_NP Nov]]+Target_CC[[#This Row],[Est_Sust_POTS Nov]]+Target_CC[[#This Row],[BC_Nov]]</f>
        <v>0</v>
      </c>
      <c r="BV178" s="5">
        <f>Target_CC[[#This Row],[Est_Sust_NP Des]]+Target_CC[[#This Row],[Est_Sust_POTS Des]]+Target_CC[[#This Row],[BC_Des]]</f>
        <v>0</v>
      </c>
      <c r="BW178" s="5">
        <f>SUM(Target_CC[[#This Row],[Real_Jan]:[Real_Des]])</f>
        <v>0</v>
      </c>
      <c r="BX178" s="5">
        <v>0</v>
      </c>
      <c r="BY178" s="5">
        <v>0</v>
      </c>
      <c r="BZ178" s="5">
        <v>0</v>
      </c>
      <c r="CA178" s="5">
        <f>Target_CC[[#This Row],[Est_Sust_NP Mar]]*95%</f>
        <v>0</v>
      </c>
      <c r="CB178" s="5">
        <f>Target_CC[[#This Row],[Est_Sust_NP Apr]]</f>
        <v>0</v>
      </c>
      <c r="CC178" s="5">
        <f>Target_CC[[#This Row],[Est_Sust_NP Mei]]</f>
        <v>0</v>
      </c>
      <c r="CD178" s="5">
        <f>Target_CC[[#This Row],[Est_Sust_NP Jun]]</f>
        <v>0</v>
      </c>
      <c r="CE178" s="5">
        <f>Target_CC[[#This Row],[Est_Sust_NP Jul]]</f>
        <v>0</v>
      </c>
      <c r="CF178" s="5">
        <f>Target_CC[[#This Row],[Est_Sust_NP Agu]]</f>
        <v>0</v>
      </c>
      <c r="CG178" s="5">
        <f>Target_CC[[#This Row],[Est_Sust_NP Sep]]</f>
        <v>0</v>
      </c>
      <c r="CH178" s="5">
        <f>Target_CC[[#This Row],[Est_Sust_NP Okt]]</f>
        <v>0</v>
      </c>
      <c r="CI178" s="5">
        <f>Target_CC[[#This Row],[Est_Sust_NP Nov]]</f>
        <v>0</v>
      </c>
      <c r="CJ178" s="5">
        <f>SUM(Target_CC[[#This Row],[Est_Sust_NP Jan]:[Est_Sust_NP Des]])</f>
        <v>0</v>
      </c>
      <c r="CK178" s="5">
        <v>0</v>
      </c>
      <c r="CL178" s="5">
        <v>0</v>
      </c>
      <c r="CM178" s="5">
        <v>0</v>
      </c>
      <c r="CN178" s="5">
        <f>Target_CC[[#This Row],[Est_Sust_POTS Mar]]</f>
        <v>0</v>
      </c>
      <c r="CO178" s="5">
        <f>Target_CC[[#This Row],[Est_Sust_POTS Apr]]</f>
        <v>0</v>
      </c>
      <c r="CP178" s="5">
        <f>Target_CC[[#This Row],[Est_Sust_POTS Mei]]</f>
        <v>0</v>
      </c>
      <c r="CQ178" s="5">
        <f>Target_CC[[#This Row],[Est_Sust_POTS Jun]]</f>
        <v>0</v>
      </c>
      <c r="CR178" s="5">
        <f>Target_CC[[#This Row],[Est_Sust_POTS Jul]]</f>
        <v>0</v>
      </c>
      <c r="CS178" s="5">
        <f>Target_CC[[#This Row],[Est_Sust_POTS Agu]]</f>
        <v>0</v>
      </c>
      <c r="CT178" s="5">
        <f>Target_CC[[#This Row],[Est_Sust_POTS Sep]]</f>
        <v>0</v>
      </c>
      <c r="CU178" s="5">
        <f>Target_CC[[#This Row],[Est_Sust_POTS Okt]]</f>
        <v>0</v>
      </c>
      <c r="CV178" s="5">
        <f>Target_CC[[#This Row],[Est_Sust_POTS Nov]]</f>
        <v>0</v>
      </c>
      <c r="CW178" s="5">
        <f>SUM(Target_CC[[#This Row],[Est_Sust_POTS Jan]:[Est_Sust_POTS Des]])</f>
        <v>0</v>
      </c>
      <c r="CX178" s="5"/>
      <c r="CY178" s="5">
        <v>0</v>
      </c>
      <c r="CZ178" s="5">
        <v>0</v>
      </c>
      <c r="DA178" s="5">
        <v>0</v>
      </c>
      <c r="DB178" s="5"/>
      <c r="DC178" s="5"/>
      <c r="DD178" s="5"/>
      <c r="DE178" s="5"/>
      <c r="DF178" s="5"/>
      <c r="DG178" s="5"/>
      <c r="DH178" s="5"/>
      <c r="DI178" s="5"/>
      <c r="DJ178" s="5">
        <f>SUM(Target_CC[[#This Row],[BC_Jan]:[BC_Des]])</f>
        <v>0</v>
      </c>
      <c r="DK178" s="5"/>
      <c r="DL178" s="5"/>
      <c r="DM178" s="5"/>
      <c r="DN178" s="5"/>
      <c r="DO178" s="5"/>
      <c r="DP178" s="5"/>
      <c r="DQ178" s="5"/>
      <c r="DR178" s="5"/>
      <c r="DS178" s="5"/>
      <c r="DT178" s="5"/>
      <c r="DU178" s="5"/>
      <c r="DV178" s="5"/>
      <c r="DW178" s="5"/>
      <c r="DX178" s="5" t="s">
        <v>160</v>
      </c>
    </row>
    <row r="179" spans="2:128" x14ac:dyDescent="0.3">
      <c r="B179">
        <v>19035252</v>
      </c>
      <c r="C179" t="s">
        <v>385</v>
      </c>
      <c r="D179" t="s">
        <v>386</v>
      </c>
      <c r="E179" t="s">
        <v>299</v>
      </c>
      <c r="F179" t="s">
        <v>309</v>
      </c>
      <c r="G179" t="s">
        <v>25</v>
      </c>
      <c r="H179" t="s">
        <v>159</v>
      </c>
      <c r="I179" t="s">
        <v>29</v>
      </c>
      <c r="J179" s="5">
        <v>294246.74676242936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292244.36682015826</v>
      </c>
      <c r="Y179" s="5">
        <v>310786.66001400823</v>
      </c>
      <c r="Z179" s="5">
        <v>408924.95962051454</v>
      </c>
      <c r="AA179" s="5">
        <v>416920.84652771457</v>
      </c>
      <c r="AB179" s="5">
        <v>545325.5214648312</v>
      </c>
      <c r="AC179" s="5">
        <v>509527.10494905798</v>
      </c>
      <c r="AD179" s="5">
        <v>447436.42448227189</v>
      </c>
      <c r="AE179" s="5">
        <v>506144.66350676445</v>
      </c>
      <c r="AF179" s="5">
        <v>439484.56497701543</v>
      </c>
      <c r="AG179" s="5">
        <v>462520.25062679447</v>
      </c>
      <c r="AH179" s="5">
        <v>568273.91259022441</v>
      </c>
      <c r="AI179" s="5">
        <v>674214.80294943717</v>
      </c>
      <c r="AJ179" s="5">
        <v>5581804.0785287917</v>
      </c>
      <c r="AK179" s="5">
        <v>292244.36682015826</v>
      </c>
      <c r="AL179" s="5">
        <v>310786.66001400823</v>
      </c>
      <c r="AM179" s="5">
        <v>408924.95962051454</v>
      </c>
      <c r="AN179" s="5">
        <v>416920.84652771457</v>
      </c>
      <c r="AO179" s="5">
        <v>545325.5214648312</v>
      </c>
      <c r="AP179" s="5">
        <v>509527.10494905798</v>
      </c>
      <c r="AQ179" s="5">
        <v>447436.42448227189</v>
      </c>
      <c r="AR179" s="5">
        <v>506144.66350676445</v>
      </c>
      <c r="AS179" s="5">
        <v>439484.56497701543</v>
      </c>
      <c r="AT179" s="5">
        <v>462520.25062679447</v>
      </c>
      <c r="AU179" s="5">
        <v>568273.91259022441</v>
      </c>
      <c r="AV179" s="5">
        <v>674214.80294943717</v>
      </c>
      <c r="AW179" s="5">
        <f>SUM(Target_CC[[#This Row],[Target_Jan]:[Target_Des]])</f>
        <v>5581804.0785287917</v>
      </c>
      <c r="AX179" s="5">
        <v>0</v>
      </c>
      <c r="AY179" s="5">
        <v>0</v>
      </c>
      <c r="AZ179" s="5">
        <v>0</v>
      </c>
      <c r="BA179" s="5">
        <v>0</v>
      </c>
      <c r="BB179" s="5">
        <v>0</v>
      </c>
      <c r="BC179" s="5">
        <v>0</v>
      </c>
      <c r="BD179" s="5">
        <v>0</v>
      </c>
      <c r="BE179" s="5">
        <v>0</v>
      </c>
      <c r="BF179" s="5">
        <v>0</v>
      </c>
      <c r="BG179" s="5">
        <v>0</v>
      </c>
      <c r="BH179" s="5">
        <v>0</v>
      </c>
      <c r="BI179" s="5">
        <v>0</v>
      </c>
      <c r="BJ179" s="5">
        <f>SUM(Target_CC[[#This Row],[Target_NGTMA_Jan]:[Target_NGTMA_Des]])</f>
        <v>0</v>
      </c>
      <c r="BK179" s="5">
        <v>0</v>
      </c>
      <c r="BL179" s="5">
        <v>0</v>
      </c>
      <c r="BM179" s="5">
        <v>0</v>
      </c>
      <c r="BN179" s="5">
        <f>Target_CC[[#This Row],[Est_Sust_NP Apr]]+Target_CC[[#This Row],[Est_Sust_POTS Apr]]+Target_CC[[#This Row],[BC_Apr]]</f>
        <v>0</v>
      </c>
      <c r="BO179" s="5">
        <f>Target_CC[[#This Row],[Est_Sust_NP Mei]]+Target_CC[[#This Row],[Est_Sust_POTS Mei]]+Target_CC[[#This Row],[BC_Mei]]</f>
        <v>0</v>
      </c>
      <c r="BP179" s="5">
        <f>Target_CC[[#This Row],[Est_Sust_NP Jun]]+Target_CC[[#This Row],[Est_Sust_POTS Jun]]+Target_CC[[#This Row],[BC_Jun]]</f>
        <v>0</v>
      </c>
      <c r="BQ179" s="5">
        <f>Target_CC[[#This Row],[Est_Sust_NP Jul]]+Target_CC[[#This Row],[Est_Sust_POTS Jul]]+Target_CC[[#This Row],[BC_Jul]]</f>
        <v>0</v>
      </c>
      <c r="BR179" s="5">
        <f>Target_CC[[#This Row],[Est_Sust_NP Agu]]+Target_CC[[#This Row],[Est_Sust_POTS Agu]]+Target_CC[[#This Row],[BC_Agu]]</f>
        <v>0</v>
      </c>
      <c r="BS179" s="5">
        <f>Target_CC[[#This Row],[Est_Sust_NP Sep]]+Target_CC[[#This Row],[Est_Sust_POTS Sep]]+Target_CC[[#This Row],[BC_Sep]]</f>
        <v>0</v>
      </c>
      <c r="BT179" s="5">
        <f>Target_CC[[#This Row],[Est_Sust_NP Okt]]+Target_CC[[#This Row],[Est_Sust_POTS Okt]]+Target_CC[[#This Row],[BC_Okt]]</f>
        <v>0</v>
      </c>
      <c r="BU179" s="5">
        <f>Target_CC[[#This Row],[Est_Sust_NP Nov]]+Target_CC[[#This Row],[Est_Sust_POTS Nov]]+Target_CC[[#This Row],[BC_Nov]]</f>
        <v>0</v>
      </c>
      <c r="BV179" s="5">
        <f>Target_CC[[#This Row],[Est_Sust_NP Des]]+Target_CC[[#This Row],[Est_Sust_POTS Des]]+Target_CC[[#This Row],[BC_Des]]</f>
        <v>0</v>
      </c>
      <c r="BW179" s="5">
        <f>SUM(Target_CC[[#This Row],[Real_Jan]:[Real_Des]])</f>
        <v>0</v>
      </c>
      <c r="BX179" s="5">
        <v>0</v>
      </c>
      <c r="BY179" s="5">
        <v>0</v>
      </c>
      <c r="BZ179" s="5">
        <v>0</v>
      </c>
      <c r="CA179" s="5">
        <f>Target_CC[[#This Row],[Est_Sust_NP Mar]]*95%</f>
        <v>0</v>
      </c>
      <c r="CB179" s="5">
        <f>Target_CC[[#This Row],[Est_Sust_NP Apr]]</f>
        <v>0</v>
      </c>
      <c r="CC179" s="5">
        <f>Target_CC[[#This Row],[Est_Sust_NP Mei]]</f>
        <v>0</v>
      </c>
      <c r="CD179" s="5">
        <f>Target_CC[[#This Row],[Est_Sust_NP Jun]]</f>
        <v>0</v>
      </c>
      <c r="CE179" s="5">
        <f>Target_CC[[#This Row],[Est_Sust_NP Jul]]</f>
        <v>0</v>
      </c>
      <c r="CF179" s="5">
        <f>Target_CC[[#This Row],[Est_Sust_NP Agu]]</f>
        <v>0</v>
      </c>
      <c r="CG179" s="5">
        <f>Target_CC[[#This Row],[Est_Sust_NP Sep]]</f>
        <v>0</v>
      </c>
      <c r="CH179" s="5">
        <f>Target_CC[[#This Row],[Est_Sust_NP Okt]]</f>
        <v>0</v>
      </c>
      <c r="CI179" s="5">
        <f>Target_CC[[#This Row],[Est_Sust_NP Nov]]</f>
        <v>0</v>
      </c>
      <c r="CJ179" s="5">
        <f>SUM(Target_CC[[#This Row],[Est_Sust_NP Jan]:[Est_Sust_NP Des]])</f>
        <v>0</v>
      </c>
      <c r="CK179" s="5">
        <v>0</v>
      </c>
      <c r="CL179" s="5">
        <v>0</v>
      </c>
      <c r="CM179" s="5">
        <v>0</v>
      </c>
      <c r="CN179" s="5">
        <f>Target_CC[[#This Row],[Est_Sust_POTS Mar]]</f>
        <v>0</v>
      </c>
      <c r="CO179" s="5">
        <f>Target_CC[[#This Row],[Est_Sust_POTS Apr]]</f>
        <v>0</v>
      </c>
      <c r="CP179" s="5">
        <f>Target_CC[[#This Row],[Est_Sust_POTS Mei]]</f>
        <v>0</v>
      </c>
      <c r="CQ179" s="5">
        <f>Target_CC[[#This Row],[Est_Sust_POTS Jun]]</f>
        <v>0</v>
      </c>
      <c r="CR179" s="5">
        <f>Target_CC[[#This Row],[Est_Sust_POTS Jul]]</f>
        <v>0</v>
      </c>
      <c r="CS179" s="5">
        <f>Target_CC[[#This Row],[Est_Sust_POTS Agu]]</f>
        <v>0</v>
      </c>
      <c r="CT179" s="5">
        <f>Target_CC[[#This Row],[Est_Sust_POTS Sep]]</f>
        <v>0</v>
      </c>
      <c r="CU179" s="5">
        <f>Target_CC[[#This Row],[Est_Sust_POTS Okt]]</f>
        <v>0</v>
      </c>
      <c r="CV179" s="5">
        <f>Target_CC[[#This Row],[Est_Sust_POTS Nov]]</f>
        <v>0</v>
      </c>
      <c r="CW179" s="5">
        <f>SUM(Target_CC[[#This Row],[Est_Sust_POTS Jan]:[Est_Sust_POTS Des]])</f>
        <v>0</v>
      </c>
      <c r="CX179" s="5"/>
      <c r="CY179" s="5">
        <v>0</v>
      </c>
      <c r="CZ179" s="5">
        <v>0</v>
      </c>
      <c r="DA179" s="5">
        <v>0</v>
      </c>
      <c r="DB179" s="5"/>
      <c r="DC179" s="5"/>
      <c r="DD179" s="5"/>
      <c r="DE179" s="5"/>
      <c r="DF179" s="5"/>
      <c r="DG179" s="5"/>
      <c r="DH179" s="5"/>
      <c r="DI179" s="5"/>
      <c r="DJ179" s="5">
        <f>SUM(Target_CC[[#This Row],[BC_Jan]:[BC_Des]])</f>
        <v>0</v>
      </c>
      <c r="DK179" s="5"/>
      <c r="DL179" s="5"/>
      <c r="DM179" s="5"/>
      <c r="DN179" s="5"/>
      <c r="DO179" s="5"/>
      <c r="DP179" s="5"/>
      <c r="DQ179" s="5"/>
      <c r="DR179" s="5"/>
      <c r="DS179" s="5"/>
      <c r="DT179" s="5"/>
      <c r="DU179" s="5"/>
      <c r="DV179" s="5"/>
      <c r="DW179" s="5"/>
      <c r="DX179" s="5" t="s">
        <v>160</v>
      </c>
    </row>
    <row r="180" spans="2:128" x14ac:dyDescent="0.3">
      <c r="B180">
        <v>19039090</v>
      </c>
      <c r="C180" t="s">
        <v>387</v>
      </c>
      <c r="D180" t="s">
        <v>388</v>
      </c>
      <c r="E180" t="s">
        <v>308</v>
      </c>
      <c r="F180" t="s">
        <v>309</v>
      </c>
      <c r="G180" t="s">
        <v>25</v>
      </c>
      <c r="H180" t="s">
        <v>159</v>
      </c>
      <c r="I180" t="s">
        <v>29</v>
      </c>
      <c r="J180" s="5">
        <v>20258687.887916531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292244.36682015826</v>
      </c>
      <c r="Y180" s="5">
        <v>310786.66001400823</v>
      </c>
      <c r="Z180" s="5">
        <v>408924.95962051454</v>
      </c>
      <c r="AA180" s="5">
        <v>416920.84652771457</v>
      </c>
      <c r="AB180" s="5">
        <v>545325.5214648312</v>
      </c>
      <c r="AC180" s="5">
        <v>509527.10494905798</v>
      </c>
      <c r="AD180" s="5">
        <v>447436.42448227189</v>
      </c>
      <c r="AE180" s="5">
        <v>506144.66350676445</v>
      </c>
      <c r="AF180" s="5">
        <v>439484.56497701543</v>
      </c>
      <c r="AG180" s="5">
        <v>462520.25062679447</v>
      </c>
      <c r="AH180" s="5">
        <v>568273.91259022441</v>
      </c>
      <c r="AI180" s="5">
        <v>674214.80294943717</v>
      </c>
      <c r="AJ180" s="5">
        <v>5581804.0785287917</v>
      </c>
      <c r="AK180" s="5">
        <v>292244.36682015826</v>
      </c>
      <c r="AL180" s="5">
        <v>310786.66001400823</v>
      </c>
      <c r="AM180" s="5">
        <v>408924.95962051454</v>
      </c>
      <c r="AN180" s="5">
        <v>416920.84652771457</v>
      </c>
      <c r="AO180" s="5">
        <v>545325.5214648312</v>
      </c>
      <c r="AP180" s="5">
        <v>509527.10494905798</v>
      </c>
      <c r="AQ180" s="5">
        <v>447436.42448227189</v>
      </c>
      <c r="AR180" s="5">
        <v>506144.66350676445</v>
      </c>
      <c r="AS180" s="5">
        <v>439484.56497701543</v>
      </c>
      <c r="AT180" s="5">
        <v>462520.25062679447</v>
      </c>
      <c r="AU180" s="5">
        <v>568273.91259022441</v>
      </c>
      <c r="AV180" s="5">
        <v>674214.80294943717</v>
      </c>
      <c r="AW180" s="5">
        <f>SUM(Target_CC[[#This Row],[Target_Jan]:[Target_Des]])</f>
        <v>5581804.0785287917</v>
      </c>
      <c r="AX180" s="5">
        <v>0</v>
      </c>
      <c r="AY180" s="5">
        <v>0</v>
      </c>
      <c r="AZ180" s="5">
        <v>0</v>
      </c>
      <c r="BA180" s="5">
        <v>0</v>
      </c>
      <c r="BB180" s="5">
        <v>0</v>
      </c>
      <c r="BC180" s="5">
        <v>0</v>
      </c>
      <c r="BD180" s="5">
        <v>0</v>
      </c>
      <c r="BE180" s="5">
        <v>0</v>
      </c>
      <c r="BF180" s="5">
        <v>0</v>
      </c>
      <c r="BG180" s="5">
        <v>0</v>
      </c>
      <c r="BH180" s="5">
        <v>0</v>
      </c>
      <c r="BI180" s="5">
        <v>0</v>
      </c>
      <c r="BJ180" s="5">
        <f>SUM(Target_CC[[#This Row],[Target_NGTMA_Jan]:[Target_NGTMA_Des]])</f>
        <v>0</v>
      </c>
      <c r="BK180" s="5">
        <v>0</v>
      </c>
      <c r="BL180" s="5">
        <v>0</v>
      </c>
      <c r="BM180" s="5">
        <v>0</v>
      </c>
      <c r="BN180" s="5">
        <f>Target_CC[[#This Row],[Est_Sust_NP Apr]]+Target_CC[[#This Row],[Est_Sust_POTS Apr]]+Target_CC[[#This Row],[BC_Apr]]</f>
        <v>0</v>
      </c>
      <c r="BO180" s="5">
        <f>Target_CC[[#This Row],[Est_Sust_NP Mei]]+Target_CC[[#This Row],[Est_Sust_POTS Mei]]+Target_CC[[#This Row],[BC_Mei]]</f>
        <v>0</v>
      </c>
      <c r="BP180" s="5">
        <f>Target_CC[[#This Row],[Est_Sust_NP Jun]]+Target_CC[[#This Row],[Est_Sust_POTS Jun]]+Target_CC[[#This Row],[BC_Jun]]</f>
        <v>0</v>
      </c>
      <c r="BQ180" s="5">
        <f>Target_CC[[#This Row],[Est_Sust_NP Jul]]+Target_CC[[#This Row],[Est_Sust_POTS Jul]]+Target_CC[[#This Row],[BC_Jul]]</f>
        <v>0</v>
      </c>
      <c r="BR180" s="5">
        <f>Target_CC[[#This Row],[Est_Sust_NP Agu]]+Target_CC[[#This Row],[Est_Sust_POTS Agu]]+Target_CC[[#This Row],[BC_Agu]]</f>
        <v>0</v>
      </c>
      <c r="BS180" s="5">
        <f>Target_CC[[#This Row],[Est_Sust_NP Sep]]+Target_CC[[#This Row],[Est_Sust_POTS Sep]]+Target_CC[[#This Row],[BC_Sep]]</f>
        <v>0</v>
      </c>
      <c r="BT180" s="5">
        <f>Target_CC[[#This Row],[Est_Sust_NP Okt]]+Target_CC[[#This Row],[Est_Sust_POTS Okt]]+Target_CC[[#This Row],[BC_Okt]]</f>
        <v>0</v>
      </c>
      <c r="BU180" s="5">
        <f>Target_CC[[#This Row],[Est_Sust_NP Nov]]+Target_CC[[#This Row],[Est_Sust_POTS Nov]]+Target_CC[[#This Row],[BC_Nov]]</f>
        <v>0</v>
      </c>
      <c r="BV180" s="5">
        <f>Target_CC[[#This Row],[Est_Sust_NP Des]]+Target_CC[[#This Row],[Est_Sust_POTS Des]]+Target_CC[[#This Row],[BC_Des]]</f>
        <v>0</v>
      </c>
      <c r="BW180" s="5">
        <f>SUM(Target_CC[[#This Row],[Real_Jan]:[Real_Des]])</f>
        <v>0</v>
      </c>
      <c r="BX180" s="5">
        <v>0</v>
      </c>
      <c r="BY180" s="5">
        <v>0</v>
      </c>
      <c r="BZ180" s="5">
        <v>0</v>
      </c>
      <c r="CA180" s="5">
        <f>Target_CC[[#This Row],[Est_Sust_NP Mar]]*95%</f>
        <v>0</v>
      </c>
      <c r="CB180" s="5">
        <f>Target_CC[[#This Row],[Est_Sust_NP Apr]]</f>
        <v>0</v>
      </c>
      <c r="CC180" s="5">
        <f>Target_CC[[#This Row],[Est_Sust_NP Mei]]</f>
        <v>0</v>
      </c>
      <c r="CD180" s="5">
        <f>Target_CC[[#This Row],[Est_Sust_NP Jun]]</f>
        <v>0</v>
      </c>
      <c r="CE180" s="5">
        <f>Target_CC[[#This Row],[Est_Sust_NP Jul]]</f>
        <v>0</v>
      </c>
      <c r="CF180" s="5">
        <f>Target_CC[[#This Row],[Est_Sust_NP Agu]]</f>
        <v>0</v>
      </c>
      <c r="CG180" s="5">
        <f>Target_CC[[#This Row],[Est_Sust_NP Sep]]</f>
        <v>0</v>
      </c>
      <c r="CH180" s="5">
        <f>Target_CC[[#This Row],[Est_Sust_NP Okt]]</f>
        <v>0</v>
      </c>
      <c r="CI180" s="5">
        <f>Target_CC[[#This Row],[Est_Sust_NP Nov]]</f>
        <v>0</v>
      </c>
      <c r="CJ180" s="5">
        <f>SUM(Target_CC[[#This Row],[Est_Sust_NP Jan]:[Est_Sust_NP Des]])</f>
        <v>0</v>
      </c>
      <c r="CK180" s="5">
        <v>0</v>
      </c>
      <c r="CL180" s="5">
        <v>0</v>
      </c>
      <c r="CM180" s="5">
        <v>0</v>
      </c>
      <c r="CN180" s="5">
        <f>Target_CC[[#This Row],[Est_Sust_POTS Mar]]</f>
        <v>0</v>
      </c>
      <c r="CO180" s="5">
        <f>Target_CC[[#This Row],[Est_Sust_POTS Apr]]</f>
        <v>0</v>
      </c>
      <c r="CP180" s="5">
        <f>Target_CC[[#This Row],[Est_Sust_POTS Mei]]</f>
        <v>0</v>
      </c>
      <c r="CQ180" s="5">
        <f>Target_CC[[#This Row],[Est_Sust_POTS Jun]]</f>
        <v>0</v>
      </c>
      <c r="CR180" s="5">
        <f>Target_CC[[#This Row],[Est_Sust_POTS Jul]]</f>
        <v>0</v>
      </c>
      <c r="CS180" s="5">
        <f>Target_CC[[#This Row],[Est_Sust_POTS Agu]]</f>
        <v>0</v>
      </c>
      <c r="CT180" s="5">
        <f>Target_CC[[#This Row],[Est_Sust_POTS Sep]]</f>
        <v>0</v>
      </c>
      <c r="CU180" s="5">
        <f>Target_CC[[#This Row],[Est_Sust_POTS Okt]]</f>
        <v>0</v>
      </c>
      <c r="CV180" s="5">
        <f>Target_CC[[#This Row],[Est_Sust_POTS Nov]]</f>
        <v>0</v>
      </c>
      <c r="CW180" s="5">
        <f>SUM(Target_CC[[#This Row],[Est_Sust_POTS Jan]:[Est_Sust_POTS Des]])</f>
        <v>0</v>
      </c>
      <c r="CX180" s="5"/>
      <c r="CY180" s="5">
        <v>0</v>
      </c>
      <c r="CZ180" s="5">
        <v>0</v>
      </c>
      <c r="DA180" s="5">
        <v>0</v>
      </c>
      <c r="DB180" s="5"/>
      <c r="DC180" s="5"/>
      <c r="DD180" s="5"/>
      <c r="DE180" s="5"/>
      <c r="DF180" s="5"/>
      <c r="DG180" s="5"/>
      <c r="DH180" s="5"/>
      <c r="DI180" s="5"/>
      <c r="DJ180" s="5">
        <f>SUM(Target_CC[[#This Row],[BC_Jan]:[BC_Des]])</f>
        <v>0</v>
      </c>
      <c r="DK180" s="5"/>
      <c r="DL180" s="5"/>
      <c r="DM180" s="5"/>
      <c r="DN180" s="5"/>
      <c r="DO180" s="5"/>
      <c r="DP180" s="5"/>
      <c r="DQ180" s="5"/>
      <c r="DR180" s="5"/>
      <c r="DS180" s="5"/>
      <c r="DT180" s="5"/>
      <c r="DU180" s="5"/>
      <c r="DV180" s="5"/>
      <c r="DW180" s="5"/>
      <c r="DX180" s="5" t="s">
        <v>160</v>
      </c>
    </row>
    <row r="181" spans="2:128" x14ac:dyDescent="0.3">
      <c r="B181">
        <v>19052381</v>
      </c>
      <c r="C181" t="s">
        <v>389</v>
      </c>
      <c r="D181" t="s">
        <v>390</v>
      </c>
      <c r="E181" t="s">
        <v>312</v>
      </c>
      <c r="F181" t="s">
        <v>309</v>
      </c>
      <c r="G181" t="s">
        <v>25</v>
      </c>
      <c r="H181" t="s">
        <v>159</v>
      </c>
      <c r="I181" t="s">
        <v>29</v>
      </c>
      <c r="J181" s="5">
        <v>633345.20993848855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292244.36682015826</v>
      </c>
      <c r="Y181" s="5">
        <v>310786.66001400823</v>
      </c>
      <c r="Z181" s="5">
        <v>408924.95962051454</v>
      </c>
      <c r="AA181" s="5">
        <v>416920.84652771457</v>
      </c>
      <c r="AB181" s="5">
        <v>545325.5214648312</v>
      </c>
      <c r="AC181" s="5">
        <v>509527.10494905798</v>
      </c>
      <c r="AD181" s="5">
        <v>447436.42448227189</v>
      </c>
      <c r="AE181" s="5">
        <v>506144.66350676445</v>
      </c>
      <c r="AF181" s="5">
        <v>439484.56497701543</v>
      </c>
      <c r="AG181" s="5">
        <v>462520.25062679447</v>
      </c>
      <c r="AH181" s="5">
        <v>568273.91259022441</v>
      </c>
      <c r="AI181" s="5">
        <v>674214.80294943717</v>
      </c>
      <c r="AJ181" s="5">
        <v>5581804.0785287917</v>
      </c>
      <c r="AK181" s="5">
        <v>292244.36682015826</v>
      </c>
      <c r="AL181" s="5">
        <v>310786.66001400823</v>
      </c>
      <c r="AM181" s="5">
        <v>408924.95962051454</v>
      </c>
      <c r="AN181" s="5">
        <v>416920.84652771457</v>
      </c>
      <c r="AO181" s="5">
        <v>545325.5214648312</v>
      </c>
      <c r="AP181" s="5">
        <v>509527.10494905798</v>
      </c>
      <c r="AQ181" s="5">
        <v>447436.42448227189</v>
      </c>
      <c r="AR181" s="5">
        <v>506144.66350676445</v>
      </c>
      <c r="AS181" s="5">
        <v>439484.56497701543</v>
      </c>
      <c r="AT181" s="5">
        <v>462520.25062679447</v>
      </c>
      <c r="AU181" s="5">
        <v>568273.91259022441</v>
      </c>
      <c r="AV181" s="5">
        <v>674214.80294943717</v>
      </c>
      <c r="AW181" s="5">
        <f>SUM(Target_CC[[#This Row],[Target_Jan]:[Target_Des]])</f>
        <v>5581804.0785287917</v>
      </c>
      <c r="AX181" s="5">
        <v>0</v>
      </c>
      <c r="AY181" s="5">
        <v>0</v>
      </c>
      <c r="AZ181" s="5">
        <v>0</v>
      </c>
      <c r="BA181" s="5">
        <v>0</v>
      </c>
      <c r="BB181" s="5">
        <v>0</v>
      </c>
      <c r="BC181" s="5">
        <v>0</v>
      </c>
      <c r="BD181" s="5">
        <v>0</v>
      </c>
      <c r="BE181" s="5">
        <v>0</v>
      </c>
      <c r="BF181" s="5">
        <v>0</v>
      </c>
      <c r="BG181" s="5">
        <v>0</v>
      </c>
      <c r="BH181" s="5">
        <v>0</v>
      </c>
      <c r="BI181" s="5">
        <v>0</v>
      </c>
      <c r="BJ181" s="5">
        <f>SUM(Target_CC[[#This Row],[Target_NGTMA_Jan]:[Target_NGTMA_Des]])</f>
        <v>0</v>
      </c>
      <c r="BK181" s="5">
        <v>0</v>
      </c>
      <c r="BL181" s="5">
        <v>0</v>
      </c>
      <c r="BM181" s="5">
        <v>0</v>
      </c>
      <c r="BN181" s="5">
        <f>Target_CC[[#This Row],[Est_Sust_NP Apr]]+Target_CC[[#This Row],[Est_Sust_POTS Apr]]+Target_CC[[#This Row],[BC_Apr]]</f>
        <v>0</v>
      </c>
      <c r="BO181" s="5">
        <f>Target_CC[[#This Row],[Est_Sust_NP Mei]]+Target_CC[[#This Row],[Est_Sust_POTS Mei]]+Target_CC[[#This Row],[BC_Mei]]</f>
        <v>0</v>
      </c>
      <c r="BP181" s="5">
        <f>Target_CC[[#This Row],[Est_Sust_NP Jun]]+Target_CC[[#This Row],[Est_Sust_POTS Jun]]+Target_CC[[#This Row],[BC_Jun]]</f>
        <v>0</v>
      </c>
      <c r="BQ181" s="5">
        <f>Target_CC[[#This Row],[Est_Sust_NP Jul]]+Target_CC[[#This Row],[Est_Sust_POTS Jul]]+Target_CC[[#This Row],[BC_Jul]]</f>
        <v>0</v>
      </c>
      <c r="BR181" s="5">
        <f>Target_CC[[#This Row],[Est_Sust_NP Agu]]+Target_CC[[#This Row],[Est_Sust_POTS Agu]]+Target_CC[[#This Row],[BC_Agu]]</f>
        <v>0</v>
      </c>
      <c r="BS181" s="5">
        <f>Target_CC[[#This Row],[Est_Sust_NP Sep]]+Target_CC[[#This Row],[Est_Sust_POTS Sep]]+Target_CC[[#This Row],[BC_Sep]]</f>
        <v>0</v>
      </c>
      <c r="BT181" s="5">
        <f>Target_CC[[#This Row],[Est_Sust_NP Okt]]+Target_CC[[#This Row],[Est_Sust_POTS Okt]]+Target_CC[[#This Row],[BC_Okt]]</f>
        <v>0</v>
      </c>
      <c r="BU181" s="5">
        <f>Target_CC[[#This Row],[Est_Sust_NP Nov]]+Target_CC[[#This Row],[Est_Sust_POTS Nov]]+Target_CC[[#This Row],[BC_Nov]]</f>
        <v>0</v>
      </c>
      <c r="BV181" s="5">
        <f>Target_CC[[#This Row],[Est_Sust_NP Des]]+Target_CC[[#This Row],[Est_Sust_POTS Des]]+Target_CC[[#This Row],[BC_Des]]</f>
        <v>0</v>
      </c>
      <c r="BW181" s="5">
        <f>SUM(Target_CC[[#This Row],[Real_Jan]:[Real_Des]])</f>
        <v>0</v>
      </c>
      <c r="BX181" s="5">
        <v>0</v>
      </c>
      <c r="BY181" s="5">
        <v>0</v>
      </c>
      <c r="BZ181" s="5">
        <v>0</v>
      </c>
      <c r="CA181" s="5">
        <f>Target_CC[[#This Row],[Est_Sust_NP Mar]]*95%</f>
        <v>0</v>
      </c>
      <c r="CB181" s="5">
        <f>Target_CC[[#This Row],[Est_Sust_NP Apr]]</f>
        <v>0</v>
      </c>
      <c r="CC181" s="5">
        <f>Target_CC[[#This Row],[Est_Sust_NP Mei]]</f>
        <v>0</v>
      </c>
      <c r="CD181" s="5">
        <f>Target_CC[[#This Row],[Est_Sust_NP Jun]]</f>
        <v>0</v>
      </c>
      <c r="CE181" s="5">
        <f>Target_CC[[#This Row],[Est_Sust_NP Jul]]</f>
        <v>0</v>
      </c>
      <c r="CF181" s="5">
        <f>Target_CC[[#This Row],[Est_Sust_NP Agu]]</f>
        <v>0</v>
      </c>
      <c r="CG181" s="5">
        <f>Target_CC[[#This Row],[Est_Sust_NP Sep]]</f>
        <v>0</v>
      </c>
      <c r="CH181" s="5">
        <f>Target_CC[[#This Row],[Est_Sust_NP Okt]]</f>
        <v>0</v>
      </c>
      <c r="CI181" s="5">
        <f>Target_CC[[#This Row],[Est_Sust_NP Nov]]</f>
        <v>0</v>
      </c>
      <c r="CJ181" s="5">
        <f>SUM(Target_CC[[#This Row],[Est_Sust_NP Jan]:[Est_Sust_NP Des]])</f>
        <v>0</v>
      </c>
      <c r="CK181" s="5">
        <v>0</v>
      </c>
      <c r="CL181" s="5">
        <v>0</v>
      </c>
      <c r="CM181" s="5">
        <v>0</v>
      </c>
      <c r="CN181" s="5">
        <f>Target_CC[[#This Row],[Est_Sust_POTS Mar]]</f>
        <v>0</v>
      </c>
      <c r="CO181" s="5">
        <f>Target_CC[[#This Row],[Est_Sust_POTS Apr]]</f>
        <v>0</v>
      </c>
      <c r="CP181" s="5">
        <f>Target_CC[[#This Row],[Est_Sust_POTS Mei]]</f>
        <v>0</v>
      </c>
      <c r="CQ181" s="5">
        <f>Target_CC[[#This Row],[Est_Sust_POTS Jun]]</f>
        <v>0</v>
      </c>
      <c r="CR181" s="5">
        <f>Target_CC[[#This Row],[Est_Sust_POTS Jul]]</f>
        <v>0</v>
      </c>
      <c r="CS181" s="5">
        <f>Target_CC[[#This Row],[Est_Sust_POTS Agu]]</f>
        <v>0</v>
      </c>
      <c r="CT181" s="5">
        <f>Target_CC[[#This Row],[Est_Sust_POTS Sep]]</f>
        <v>0</v>
      </c>
      <c r="CU181" s="5">
        <f>Target_CC[[#This Row],[Est_Sust_POTS Okt]]</f>
        <v>0</v>
      </c>
      <c r="CV181" s="5">
        <f>Target_CC[[#This Row],[Est_Sust_POTS Nov]]</f>
        <v>0</v>
      </c>
      <c r="CW181" s="5">
        <f>SUM(Target_CC[[#This Row],[Est_Sust_POTS Jan]:[Est_Sust_POTS Des]])</f>
        <v>0</v>
      </c>
      <c r="CX181" s="5"/>
      <c r="CY181" s="5">
        <v>0</v>
      </c>
      <c r="CZ181" s="5">
        <v>0</v>
      </c>
      <c r="DA181" s="5">
        <v>0</v>
      </c>
      <c r="DB181" s="5"/>
      <c r="DC181" s="5"/>
      <c r="DD181" s="5"/>
      <c r="DE181" s="5"/>
      <c r="DF181" s="5"/>
      <c r="DG181" s="5"/>
      <c r="DH181" s="5"/>
      <c r="DI181" s="5"/>
      <c r="DJ181" s="5">
        <f>SUM(Target_CC[[#This Row],[BC_Jan]:[BC_Des]])</f>
        <v>0</v>
      </c>
      <c r="DK181" s="5"/>
      <c r="DL181" s="5"/>
      <c r="DM181" s="5"/>
      <c r="DN181" s="5"/>
      <c r="DO181" s="5"/>
      <c r="DP181" s="5"/>
      <c r="DQ181" s="5"/>
      <c r="DR181" s="5"/>
      <c r="DS181" s="5"/>
      <c r="DT181" s="5"/>
      <c r="DU181" s="5"/>
      <c r="DV181" s="5"/>
      <c r="DW181" s="5"/>
      <c r="DX181" s="5" t="s">
        <v>160</v>
      </c>
    </row>
    <row r="182" spans="2:128" x14ac:dyDescent="0.3">
      <c r="B182">
        <v>19070736</v>
      </c>
      <c r="C182" t="s">
        <v>391</v>
      </c>
      <c r="D182" t="s">
        <v>392</v>
      </c>
      <c r="E182" t="s">
        <v>351</v>
      </c>
      <c r="F182" t="s">
        <v>309</v>
      </c>
      <c r="G182" t="s">
        <v>25</v>
      </c>
      <c r="H182" t="s">
        <v>159</v>
      </c>
      <c r="I182" t="s">
        <v>29</v>
      </c>
      <c r="J182" s="5">
        <v>22869722.756110538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292244.36682015826</v>
      </c>
      <c r="Y182" s="5">
        <v>310786.66001400823</v>
      </c>
      <c r="Z182" s="5">
        <v>408924.95962051454</v>
      </c>
      <c r="AA182" s="5">
        <v>416920.84652771457</v>
      </c>
      <c r="AB182" s="5">
        <v>545325.5214648312</v>
      </c>
      <c r="AC182" s="5">
        <v>509527.10494905798</v>
      </c>
      <c r="AD182" s="5">
        <v>447436.42448227189</v>
      </c>
      <c r="AE182" s="5">
        <v>506144.66350676445</v>
      </c>
      <c r="AF182" s="5">
        <v>439484.56497701543</v>
      </c>
      <c r="AG182" s="5">
        <v>462520.25062679447</v>
      </c>
      <c r="AH182" s="5">
        <v>568273.91259022441</v>
      </c>
      <c r="AI182" s="5">
        <v>674214.80294943717</v>
      </c>
      <c r="AJ182" s="5">
        <v>5581804.0785287917</v>
      </c>
      <c r="AK182" s="5">
        <v>292244.36682015826</v>
      </c>
      <c r="AL182" s="5">
        <v>310786.66001400823</v>
      </c>
      <c r="AM182" s="5">
        <v>408924.95962051454</v>
      </c>
      <c r="AN182" s="5">
        <v>416920.84652771457</v>
      </c>
      <c r="AO182" s="5">
        <v>545325.5214648312</v>
      </c>
      <c r="AP182" s="5">
        <v>509527.10494905798</v>
      </c>
      <c r="AQ182" s="5">
        <v>447436.42448227189</v>
      </c>
      <c r="AR182" s="5">
        <v>506144.66350676445</v>
      </c>
      <c r="AS182" s="5">
        <v>439484.56497701543</v>
      </c>
      <c r="AT182" s="5">
        <v>462520.25062679447</v>
      </c>
      <c r="AU182" s="5">
        <v>568273.91259022441</v>
      </c>
      <c r="AV182" s="5">
        <v>674214.80294943717</v>
      </c>
      <c r="AW182" s="5">
        <f>SUM(Target_CC[[#This Row],[Target_Jan]:[Target_Des]])</f>
        <v>5581804.0785287917</v>
      </c>
      <c r="AX182" s="5">
        <v>0</v>
      </c>
      <c r="AY182" s="5">
        <v>0</v>
      </c>
      <c r="AZ182" s="5">
        <v>0</v>
      </c>
      <c r="BA182" s="5">
        <v>0</v>
      </c>
      <c r="BB182" s="5">
        <v>0</v>
      </c>
      <c r="BC182" s="5">
        <v>0</v>
      </c>
      <c r="BD182" s="5">
        <v>0</v>
      </c>
      <c r="BE182" s="5">
        <v>0</v>
      </c>
      <c r="BF182" s="5">
        <v>0</v>
      </c>
      <c r="BG182" s="5">
        <v>0</v>
      </c>
      <c r="BH182" s="5">
        <v>0</v>
      </c>
      <c r="BI182" s="5">
        <v>0</v>
      </c>
      <c r="BJ182" s="5">
        <f>SUM(Target_CC[[#This Row],[Target_NGTMA_Jan]:[Target_NGTMA_Des]])</f>
        <v>0</v>
      </c>
      <c r="BK182" s="5">
        <v>0</v>
      </c>
      <c r="BL182" s="5">
        <v>0</v>
      </c>
      <c r="BM182" s="5">
        <v>0</v>
      </c>
      <c r="BN182" s="5">
        <f>Target_CC[[#This Row],[Est_Sust_NP Apr]]+Target_CC[[#This Row],[Est_Sust_POTS Apr]]+Target_CC[[#This Row],[BC_Apr]]</f>
        <v>0</v>
      </c>
      <c r="BO182" s="5">
        <f>Target_CC[[#This Row],[Est_Sust_NP Mei]]+Target_CC[[#This Row],[Est_Sust_POTS Mei]]+Target_CC[[#This Row],[BC_Mei]]</f>
        <v>0</v>
      </c>
      <c r="BP182" s="5">
        <f>Target_CC[[#This Row],[Est_Sust_NP Jun]]+Target_CC[[#This Row],[Est_Sust_POTS Jun]]+Target_CC[[#This Row],[BC_Jun]]</f>
        <v>0</v>
      </c>
      <c r="BQ182" s="5">
        <f>Target_CC[[#This Row],[Est_Sust_NP Jul]]+Target_CC[[#This Row],[Est_Sust_POTS Jul]]+Target_CC[[#This Row],[BC_Jul]]</f>
        <v>0</v>
      </c>
      <c r="BR182" s="5">
        <f>Target_CC[[#This Row],[Est_Sust_NP Agu]]+Target_CC[[#This Row],[Est_Sust_POTS Agu]]+Target_CC[[#This Row],[BC_Agu]]</f>
        <v>0</v>
      </c>
      <c r="BS182" s="5">
        <f>Target_CC[[#This Row],[Est_Sust_NP Sep]]+Target_CC[[#This Row],[Est_Sust_POTS Sep]]+Target_CC[[#This Row],[BC_Sep]]</f>
        <v>0</v>
      </c>
      <c r="BT182" s="5">
        <f>Target_CC[[#This Row],[Est_Sust_NP Okt]]+Target_CC[[#This Row],[Est_Sust_POTS Okt]]+Target_CC[[#This Row],[BC_Okt]]</f>
        <v>0</v>
      </c>
      <c r="BU182" s="5">
        <f>Target_CC[[#This Row],[Est_Sust_NP Nov]]+Target_CC[[#This Row],[Est_Sust_POTS Nov]]+Target_CC[[#This Row],[BC_Nov]]</f>
        <v>0</v>
      </c>
      <c r="BV182" s="5">
        <f>Target_CC[[#This Row],[Est_Sust_NP Des]]+Target_CC[[#This Row],[Est_Sust_POTS Des]]+Target_CC[[#This Row],[BC_Des]]</f>
        <v>0</v>
      </c>
      <c r="BW182" s="5">
        <f>SUM(Target_CC[[#This Row],[Real_Jan]:[Real_Des]])</f>
        <v>0</v>
      </c>
      <c r="BX182" s="5">
        <v>0</v>
      </c>
      <c r="BY182" s="5">
        <v>0</v>
      </c>
      <c r="BZ182" s="5">
        <v>0</v>
      </c>
      <c r="CA182" s="5">
        <f>Target_CC[[#This Row],[Est_Sust_NP Mar]]*95%</f>
        <v>0</v>
      </c>
      <c r="CB182" s="5">
        <f>Target_CC[[#This Row],[Est_Sust_NP Apr]]</f>
        <v>0</v>
      </c>
      <c r="CC182" s="5">
        <f>Target_CC[[#This Row],[Est_Sust_NP Mei]]</f>
        <v>0</v>
      </c>
      <c r="CD182" s="5">
        <f>Target_CC[[#This Row],[Est_Sust_NP Jun]]</f>
        <v>0</v>
      </c>
      <c r="CE182" s="5">
        <f>Target_CC[[#This Row],[Est_Sust_NP Jul]]</f>
        <v>0</v>
      </c>
      <c r="CF182" s="5">
        <f>Target_CC[[#This Row],[Est_Sust_NP Agu]]</f>
        <v>0</v>
      </c>
      <c r="CG182" s="5">
        <f>Target_CC[[#This Row],[Est_Sust_NP Sep]]</f>
        <v>0</v>
      </c>
      <c r="CH182" s="5">
        <f>Target_CC[[#This Row],[Est_Sust_NP Okt]]</f>
        <v>0</v>
      </c>
      <c r="CI182" s="5">
        <f>Target_CC[[#This Row],[Est_Sust_NP Nov]]</f>
        <v>0</v>
      </c>
      <c r="CJ182" s="5">
        <f>SUM(Target_CC[[#This Row],[Est_Sust_NP Jan]:[Est_Sust_NP Des]])</f>
        <v>0</v>
      </c>
      <c r="CK182" s="5">
        <v>0</v>
      </c>
      <c r="CL182" s="5">
        <v>0</v>
      </c>
      <c r="CM182" s="5">
        <v>0</v>
      </c>
      <c r="CN182" s="5">
        <f>Target_CC[[#This Row],[Est_Sust_POTS Mar]]</f>
        <v>0</v>
      </c>
      <c r="CO182" s="5">
        <f>Target_CC[[#This Row],[Est_Sust_POTS Apr]]</f>
        <v>0</v>
      </c>
      <c r="CP182" s="5">
        <f>Target_CC[[#This Row],[Est_Sust_POTS Mei]]</f>
        <v>0</v>
      </c>
      <c r="CQ182" s="5">
        <f>Target_CC[[#This Row],[Est_Sust_POTS Jun]]</f>
        <v>0</v>
      </c>
      <c r="CR182" s="5">
        <f>Target_CC[[#This Row],[Est_Sust_POTS Jul]]</f>
        <v>0</v>
      </c>
      <c r="CS182" s="5">
        <f>Target_CC[[#This Row],[Est_Sust_POTS Agu]]</f>
        <v>0</v>
      </c>
      <c r="CT182" s="5">
        <f>Target_CC[[#This Row],[Est_Sust_POTS Sep]]</f>
        <v>0</v>
      </c>
      <c r="CU182" s="5">
        <f>Target_CC[[#This Row],[Est_Sust_POTS Okt]]</f>
        <v>0</v>
      </c>
      <c r="CV182" s="5">
        <f>Target_CC[[#This Row],[Est_Sust_POTS Nov]]</f>
        <v>0</v>
      </c>
      <c r="CW182" s="5">
        <f>SUM(Target_CC[[#This Row],[Est_Sust_POTS Jan]:[Est_Sust_POTS Des]])</f>
        <v>0</v>
      </c>
      <c r="CX182" s="5"/>
      <c r="CY182" s="5">
        <v>0</v>
      </c>
      <c r="CZ182" s="5">
        <v>0</v>
      </c>
      <c r="DA182" s="5">
        <v>0</v>
      </c>
      <c r="DB182" s="5"/>
      <c r="DC182" s="5"/>
      <c r="DD182" s="5"/>
      <c r="DE182" s="5"/>
      <c r="DF182" s="5"/>
      <c r="DG182" s="5"/>
      <c r="DH182" s="5"/>
      <c r="DI182" s="5"/>
      <c r="DJ182" s="5">
        <f>SUM(Target_CC[[#This Row],[BC_Jan]:[BC_Des]])</f>
        <v>0</v>
      </c>
      <c r="DK182" s="5"/>
      <c r="DL182" s="5"/>
      <c r="DM182" s="5"/>
      <c r="DN182" s="5"/>
      <c r="DO182" s="5"/>
      <c r="DP182" s="5"/>
      <c r="DQ182" s="5"/>
      <c r="DR182" s="5"/>
      <c r="DS182" s="5"/>
      <c r="DT182" s="5"/>
      <c r="DU182" s="5"/>
      <c r="DV182" s="5"/>
      <c r="DW182" s="5"/>
      <c r="DX182" s="5" t="s">
        <v>160</v>
      </c>
    </row>
    <row r="183" spans="2:128" x14ac:dyDescent="0.3">
      <c r="B183">
        <v>19073562</v>
      </c>
      <c r="C183" t="s">
        <v>393</v>
      </c>
      <c r="D183" t="s">
        <v>378</v>
      </c>
      <c r="E183" t="s">
        <v>312</v>
      </c>
      <c r="F183" t="s">
        <v>309</v>
      </c>
      <c r="G183" t="s">
        <v>25</v>
      </c>
      <c r="H183" t="s">
        <v>159</v>
      </c>
      <c r="I183" t="s">
        <v>29</v>
      </c>
      <c r="J183" s="5">
        <v>3721530.5429289364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292244.36682015826</v>
      </c>
      <c r="Y183" s="5">
        <v>310786.66001400823</v>
      </c>
      <c r="Z183" s="5">
        <v>408924.95962051454</v>
      </c>
      <c r="AA183" s="5">
        <v>416920.84652771457</v>
      </c>
      <c r="AB183" s="5">
        <v>545325.5214648312</v>
      </c>
      <c r="AC183" s="5">
        <v>509527.10494905798</v>
      </c>
      <c r="AD183" s="5">
        <v>447436.42448227189</v>
      </c>
      <c r="AE183" s="5">
        <v>506144.66350676445</v>
      </c>
      <c r="AF183" s="5">
        <v>439484.56497701543</v>
      </c>
      <c r="AG183" s="5">
        <v>462520.25062679447</v>
      </c>
      <c r="AH183" s="5">
        <v>568273.91259022441</v>
      </c>
      <c r="AI183" s="5">
        <v>674214.80294943717</v>
      </c>
      <c r="AJ183" s="5">
        <v>5581804.0785287917</v>
      </c>
      <c r="AK183" s="5">
        <v>292244.36682015826</v>
      </c>
      <c r="AL183" s="5">
        <v>310786.66001400823</v>
      </c>
      <c r="AM183" s="5">
        <v>408924.95962051454</v>
      </c>
      <c r="AN183" s="5">
        <v>416920.84652771457</v>
      </c>
      <c r="AO183" s="5">
        <v>545325.5214648312</v>
      </c>
      <c r="AP183" s="5">
        <v>509527.10494905798</v>
      </c>
      <c r="AQ183" s="5">
        <v>447436.42448227189</v>
      </c>
      <c r="AR183" s="5">
        <v>506144.66350676445</v>
      </c>
      <c r="AS183" s="5">
        <v>439484.56497701543</v>
      </c>
      <c r="AT183" s="5">
        <v>462520.25062679447</v>
      </c>
      <c r="AU183" s="5">
        <v>568273.91259022441</v>
      </c>
      <c r="AV183" s="5">
        <v>674214.80294943717</v>
      </c>
      <c r="AW183" s="5">
        <f>SUM(Target_CC[[#This Row],[Target_Jan]:[Target_Des]])</f>
        <v>5581804.0785287917</v>
      </c>
      <c r="AX183" s="5">
        <v>0</v>
      </c>
      <c r="AY183" s="5">
        <v>0</v>
      </c>
      <c r="AZ183" s="5">
        <v>0</v>
      </c>
      <c r="BA183" s="5">
        <v>0</v>
      </c>
      <c r="BB183" s="5">
        <v>0</v>
      </c>
      <c r="BC183" s="5">
        <v>0</v>
      </c>
      <c r="BD183" s="5">
        <v>0</v>
      </c>
      <c r="BE183" s="5">
        <v>0</v>
      </c>
      <c r="BF183" s="5">
        <v>0</v>
      </c>
      <c r="BG183" s="5">
        <v>0</v>
      </c>
      <c r="BH183" s="5">
        <v>0</v>
      </c>
      <c r="BI183" s="5">
        <v>0</v>
      </c>
      <c r="BJ183" s="5">
        <f>SUM(Target_CC[[#This Row],[Target_NGTMA_Jan]:[Target_NGTMA_Des]])</f>
        <v>0</v>
      </c>
      <c r="BK183" s="5">
        <v>0</v>
      </c>
      <c r="BL183" s="5">
        <v>0</v>
      </c>
      <c r="BM183" s="5">
        <v>0</v>
      </c>
      <c r="BN183" s="5">
        <f>Target_CC[[#This Row],[Est_Sust_NP Apr]]+Target_CC[[#This Row],[Est_Sust_POTS Apr]]+Target_CC[[#This Row],[BC_Apr]]</f>
        <v>0</v>
      </c>
      <c r="BO183" s="5">
        <f>Target_CC[[#This Row],[Est_Sust_NP Mei]]+Target_CC[[#This Row],[Est_Sust_POTS Mei]]+Target_CC[[#This Row],[BC_Mei]]</f>
        <v>0</v>
      </c>
      <c r="BP183" s="5">
        <f>Target_CC[[#This Row],[Est_Sust_NP Jun]]+Target_CC[[#This Row],[Est_Sust_POTS Jun]]+Target_CC[[#This Row],[BC_Jun]]</f>
        <v>0</v>
      </c>
      <c r="BQ183" s="5">
        <f>Target_CC[[#This Row],[Est_Sust_NP Jul]]+Target_CC[[#This Row],[Est_Sust_POTS Jul]]+Target_CC[[#This Row],[BC_Jul]]</f>
        <v>0</v>
      </c>
      <c r="BR183" s="5">
        <f>Target_CC[[#This Row],[Est_Sust_NP Agu]]+Target_CC[[#This Row],[Est_Sust_POTS Agu]]+Target_CC[[#This Row],[BC_Agu]]</f>
        <v>0</v>
      </c>
      <c r="BS183" s="5">
        <f>Target_CC[[#This Row],[Est_Sust_NP Sep]]+Target_CC[[#This Row],[Est_Sust_POTS Sep]]+Target_CC[[#This Row],[BC_Sep]]</f>
        <v>0</v>
      </c>
      <c r="BT183" s="5">
        <f>Target_CC[[#This Row],[Est_Sust_NP Okt]]+Target_CC[[#This Row],[Est_Sust_POTS Okt]]+Target_CC[[#This Row],[BC_Okt]]</f>
        <v>0</v>
      </c>
      <c r="BU183" s="5">
        <f>Target_CC[[#This Row],[Est_Sust_NP Nov]]+Target_CC[[#This Row],[Est_Sust_POTS Nov]]+Target_CC[[#This Row],[BC_Nov]]</f>
        <v>0</v>
      </c>
      <c r="BV183" s="5">
        <f>Target_CC[[#This Row],[Est_Sust_NP Des]]+Target_CC[[#This Row],[Est_Sust_POTS Des]]+Target_CC[[#This Row],[BC_Des]]</f>
        <v>0</v>
      </c>
      <c r="BW183" s="5">
        <f>SUM(Target_CC[[#This Row],[Real_Jan]:[Real_Des]])</f>
        <v>0</v>
      </c>
      <c r="BX183" s="5">
        <v>0</v>
      </c>
      <c r="BY183" s="5">
        <v>0</v>
      </c>
      <c r="BZ183" s="5">
        <v>0</v>
      </c>
      <c r="CA183" s="5">
        <f>Target_CC[[#This Row],[Est_Sust_NP Mar]]*95%</f>
        <v>0</v>
      </c>
      <c r="CB183" s="5">
        <f>Target_CC[[#This Row],[Est_Sust_NP Apr]]</f>
        <v>0</v>
      </c>
      <c r="CC183" s="5">
        <f>Target_CC[[#This Row],[Est_Sust_NP Mei]]</f>
        <v>0</v>
      </c>
      <c r="CD183" s="5">
        <f>Target_CC[[#This Row],[Est_Sust_NP Jun]]</f>
        <v>0</v>
      </c>
      <c r="CE183" s="5">
        <f>Target_CC[[#This Row],[Est_Sust_NP Jul]]</f>
        <v>0</v>
      </c>
      <c r="CF183" s="5">
        <f>Target_CC[[#This Row],[Est_Sust_NP Agu]]</f>
        <v>0</v>
      </c>
      <c r="CG183" s="5">
        <f>Target_CC[[#This Row],[Est_Sust_NP Sep]]</f>
        <v>0</v>
      </c>
      <c r="CH183" s="5">
        <f>Target_CC[[#This Row],[Est_Sust_NP Okt]]</f>
        <v>0</v>
      </c>
      <c r="CI183" s="5">
        <f>Target_CC[[#This Row],[Est_Sust_NP Nov]]</f>
        <v>0</v>
      </c>
      <c r="CJ183" s="5">
        <f>SUM(Target_CC[[#This Row],[Est_Sust_NP Jan]:[Est_Sust_NP Des]])</f>
        <v>0</v>
      </c>
      <c r="CK183" s="5">
        <v>0</v>
      </c>
      <c r="CL183" s="5">
        <v>0</v>
      </c>
      <c r="CM183" s="5">
        <v>0</v>
      </c>
      <c r="CN183" s="5">
        <f>Target_CC[[#This Row],[Est_Sust_POTS Mar]]</f>
        <v>0</v>
      </c>
      <c r="CO183" s="5">
        <f>Target_CC[[#This Row],[Est_Sust_POTS Apr]]</f>
        <v>0</v>
      </c>
      <c r="CP183" s="5">
        <f>Target_CC[[#This Row],[Est_Sust_POTS Mei]]</f>
        <v>0</v>
      </c>
      <c r="CQ183" s="5">
        <f>Target_CC[[#This Row],[Est_Sust_POTS Jun]]</f>
        <v>0</v>
      </c>
      <c r="CR183" s="5">
        <f>Target_CC[[#This Row],[Est_Sust_POTS Jul]]</f>
        <v>0</v>
      </c>
      <c r="CS183" s="5">
        <f>Target_CC[[#This Row],[Est_Sust_POTS Agu]]</f>
        <v>0</v>
      </c>
      <c r="CT183" s="5">
        <f>Target_CC[[#This Row],[Est_Sust_POTS Sep]]</f>
        <v>0</v>
      </c>
      <c r="CU183" s="5">
        <f>Target_CC[[#This Row],[Est_Sust_POTS Okt]]</f>
        <v>0</v>
      </c>
      <c r="CV183" s="5">
        <f>Target_CC[[#This Row],[Est_Sust_POTS Nov]]</f>
        <v>0</v>
      </c>
      <c r="CW183" s="5">
        <f>SUM(Target_CC[[#This Row],[Est_Sust_POTS Jan]:[Est_Sust_POTS Des]])</f>
        <v>0</v>
      </c>
      <c r="CX183" s="5"/>
      <c r="CY183" s="5">
        <v>0</v>
      </c>
      <c r="CZ183" s="5">
        <v>0</v>
      </c>
      <c r="DA183" s="5">
        <v>0</v>
      </c>
      <c r="DB183" s="5"/>
      <c r="DC183" s="5"/>
      <c r="DD183" s="5"/>
      <c r="DE183" s="5"/>
      <c r="DF183" s="5"/>
      <c r="DG183" s="5"/>
      <c r="DH183" s="5"/>
      <c r="DI183" s="5"/>
      <c r="DJ183" s="5">
        <f>SUM(Target_CC[[#This Row],[BC_Jan]:[BC_Des]])</f>
        <v>0</v>
      </c>
      <c r="DK183" s="5"/>
      <c r="DL183" s="5"/>
      <c r="DM183" s="5"/>
      <c r="DN183" s="5"/>
      <c r="DO183" s="5"/>
      <c r="DP183" s="5"/>
      <c r="DQ183" s="5"/>
      <c r="DR183" s="5"/>
      <c r="DS183" s="5"/>
      <c r="DT183" s="5"/>
      <c r="DU183" s="5"/>
      <c r="DV183" s="5"/>
      <c r="DW183" s="5"/>
      <c r="DX183" s="5" t="s">
        <v>160</v>
      </c>
    </row>
    <row r="184" spans="2:128" x14ac:dyDescent="0.3">
      <c r="B184">
        <v>19081415</v>
      </c>
      <c r="C184" t="s">
        <v>394</v>
      </c>
      <c r="D184" t="s">
        <v>395</v>
      </c>
      <c r="E184" t="s">
        <v>312</v>
      </c>
      <c r="F184" t="s">
        <v>309</v>
      </c>
      <c r="G184" t="s">
        <v>25</v>
      </c>
      <c r="H184" t="s">
        <v>159</v>
      </c>
      <c r="I184" t="s">
        <v>29</v>
      </c>
      <c r="J184" s="5">
        <v>4495452.4945454551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292244.36682015826</v>
      </c>
      <c r="Y184" s="5">
        <v>310786.66001400823</v>
      </c>
      <c r="Z184" s="5">
        <v>408924.95962051454</v>
      </c>
      <c r="AA184" s="5">
        <v>416920.84652771457</v>
      </c>
      <c r="AB184" s="5">
        <v>545325.5214648312</v>
      </c>
      <c r="AC184" s="5">
        <v>509527.10494905798</v>
      </c>
      <c r="AD184" s="5">
        <v>447436.42448227189</v>
      </c>
      <c r="AE184" s="5">
        <v>506144.66350676445</v>
      </c>
      <c r="AF184" s="5">
        <v>439484.56497701543</v>
      </c>
      <c r="AG184" s="5">
        <v>462520.25062679447</v>
      </c>
      <c r="AH184" s="5">
        <v>568273.91259022441</v>
      </c>
      <c r="AI184" s="5">
        <v>674214.80294943717</v>
      </c>
      <c r="AJ184" s="5">
        <v>5581804.0785287917</v>
      </c>
      <c r="AK184" s="5">
        <v>292244.36682015826</v>
      </c>
      <c r="AL184" s="5">
        <v>310786.66001400823</v>
      </c>
      <c r="AM184" s="5">
        <v>408924.95962051454</v>
      </c>
      <c r="AN184" s="5">
        <v>416920.84652771457</v>
      </c>
      <c r="AO184" s="5">
        <v>545325.5214648312</v>
      </c>
      <c r="AP184" s="5">
        <v>509527.10494905798</v>
      </c>
      <c r="AQ184" s="5">
        <v>447436.42448227189</v>
      </c>
      <c r="AR184" s="5">
        <v>506144.66350676445</v>
      </c>
      <c r="AS184" s="5">
        <v>439484.56497701543</v>
      </c>
      <c r="AT184" s="5">
        <v>462520.25062679447</v>
      </c>
      <c r="AU184" s="5">
        <v>568273.91259022441</v>
      </c>
      <c r="AV184" s="5">
        <v>674214.80294943717</v>
      </c>
      <c r="AW184" s="5">
        <f>SUM(Target_CC[[#This Row],[Target_Jan]:[Target_Des]])</f>
        <v>5581804.0785287917</v>
      </c>
      <c r="AX184" s="5">
        <v>0</v>
      </c>
      <c r="AY184" s="5">
        <v>0</v>
      </c>
      <c r="AZ184" s="5">
        <v>0</v>
      </c>
      <c r="BA184" s="5">
        <v>0</v>
      </c>
      <c r="BB184" s="5">
        <v>0</v>
      </c>
      <c r="BC184" s="5">
        <v>0</v>
      </c>
      <c r="BD184" s="5">
        <v>0</v>
      </c>
      <c r="BE184" s="5">
        <v>0</v>
      </c>
      <c r="BF184" s="5">
        <v>0</v>
      </c>
      <c r="BG184" s="5">
        <v>0</v>
      </c>
      <c r="BH184" s="5">
        <v>0</v>
      </c>
      <c r="BI184" s="5">
        <v>0</v>
      </c>
      <c r="BJ184" s="5">
        <f>SUM(Target_CC[[#This Row],[Target_NGTMA_Jan]:[Target_NGTMA_Des]])</f>
        <v>0</v>
      </c>
      <c r="BK184" s="5">
        <v>0</v>
      </c>
      <c r="BL184" s="5">
        <v>0</v>
      </c>
      <c r="BM184" s="5">
        <v>0</v>
      </c>
      <c r="BN184" s="5">
        <f>Target_CC[[#This Row],[Est_Sust_NP Apr]]+Target_CC[[#This Row],[Est_Sust_POTS Apr]]+Target_CC[[#This Row],[BC_Apr]]</f>
        <v>0</v>
      </c>
      <c r="BO184" s="5">
        <f>Target_CC[[#This Row],[Est_Sust_NP Mei]]+Target_CC[[#This Row],[Est_Sust_POTS Mei]]+Target_CC[[#This Row],[BC_Mei]]</f>
        <v>0</v>
      </c>
      <c r="BP184" s="5">
        <f>Target_CC[[#This Row],[Est_Sust_NP Jun]]+Target_CC[[#This Row],[Est_Sust_POTS Jun]]+Target_CC[[#This Row],[BC_Jun]]</f>
        <v>0</v>
      </c>
      <c r="BQ184" s="5">
        <f>Target_CC[[#This Row],[Est_Sust_NP Jul]]+Target_CC[[#This Row],[Est_Sust_POTS Jul]]+Target_CC[[#This Row],[BC_Jul]]</f>
        <v>0</v>
      </c>
      <c r="BR184" s="5">
        <f>Target_CC[[#This Row],[Est_Sust_NP Agu]]+Target_CC[[#This Row],[Est_Sust_POTS Agu]]+Target_CC[[#This Row],[BC_Agu]]</f>
        <v>0</v>
      </c>
      <c r="BS184" s="5">
        <f>Target_CC[[#This Row],[Est_Sust_NP Sep]]+Target_CC[[#This Row],[Est_Sust_POTS Sep]]+Target_CC[[#This Row],[BC_Sep]]</f>
        <v>0</v>
      </c>
      <c r="BT184" s="5">
        <f>Target_CC[[#This Row],[Est_Sust_NP Okt]]+Target_CC[[#This Row],[Est_Sust_POTS Okt]]+Target_CC[[#This Row],[BC_Okt]]</f>
        <v>0</v>
      </c>
      <c r="BU184" s="5">
        <f>Target_CC[[#This Row],[Est_Sust_NP Nov]]+Target_CC[[#This Row],[Est_Sust_POTS Nov]]+Target_CC[[#This Row],[BC_Nov]]</f>
        <v>0</v>
      </c>
      <c r="BV184" s="5">
        <f>Target_CC[[#This Row],[Est_Sust_NP Des]]+Target_CC[[#This Row],[Est_Sust_POTS Des]]+Target_CC[[#This Row],[BC_Des]]</f>
        <v>0</v>
      </c>
      <c r="BW184" s="5">
        <f>SUM(Target_CC[[#This Row],[Real_Jan]:[Real_Des]])</f>
        <v>0</v>
      </c>
      <c r="BX184" s="5">
        <v>0</v>
      </c>
      <c r="BY184" s="5">
        <v>0</v>
      </c>
      <c r="BZ184" s="5">
        <v>0</v>
      </c>
      <c r="CA184" s="5">
        <f>Target_CC[[#This Row],[Est_Sust_NP Mar]]*95%</f>
        <v>0</v>
      </c>
      <c r="CB184" s="5">
        <f>Target_CC[[#This Row],[Est_Sust_NP Apr]]</f>
        <v>0</v>
      </c>
      <c r="CC184" s="5">
        <f>Target_CC[[#This Row],[Est_Sust_NP Mei]]</f>
        <v>0</v>
      </c>
      <c r="CD184" s="5">
        <f>Target_CC[[#This Row],[Est_Sust_NP Jun]]</f>
        <v>0</v>
      </c>
      <c r="CE184" s="5">
        <f>Target_CC[[#This Row],[Est_Sust_NP Jul]]</f>
        <v>0</v>
      </c>
      <c r="CF184" s="5">
        <f>Target_CC[[#This Row],[Est_Sust_NP Agu]]</f>
        <v>0</v>
      </c>
      <c r="CG184" s="5">
        <f>Target_CC[[#This Row],[Est_Sust_NP Sep]]</f>
        <v>0</v>
      </c>
      <c r="CH184" s="5">
        <f>Target_CC[[#This Row],[Est_Sust_NP Okt]]</f>
        <v>0</v>
      </c>
      <c r="CI184" s="5">
        <f>Target_CC[[#This Row],[Est_Sust_NP Nov]]</f>
        <v>0</v>
      </c>
      <c r="CJ184" s="5">
        <f>SUM(Target_CC[[#This Row],[Est_Sust_NP Jan]:[Est_Sust_NP Des]])</f>
        <v>0</v>
      </c>
      <c r="CK184" s="5">
        <v>0</v>
      </c>
      <c r="CL184" s="5">
        <v>0</v>
      </c>
      <c r="CM184" s="5">
        <v>0</v>
      </c>
      <c r="CN184" s="5">
        <f>Target_CC[[#This Row],[Est_Sust_POTS Mar]]</f>
        <v>0</v>
      </c>
      <c r="CO184" s="5">
        <f>Target_CC[[#This Row],[Est_Sust_POTS Apr]]</f>
        <v>0</v>
      </c>
      <c r="CP184" s="5">
        <f>Target_CC[[#This Row],[Est_Sust_POTS Mei]]</f>
        <v>0</v>
      </c>
      <c r="CQ184" s="5">
        <f>Target_CC[[#This Row],[Est_Sust_POTS Jun]]</f>
        <v>0</v>
      </c>
      <c r="CR184" s="5">
        <f>Target_CC[[#This Row],[Est_Sust_POTS Jul]]</f>
        <v>0</v>
      </c>
      <c r="CS184" s="5">
        <f>Target_CC[[#This Row],[Est_Sust_POTS Agu]]</f>
        <v>0</v>
      </c>
      <c r="CT184" s="5">
        <f>Target_CC[[#This Row],[Est_Sust_POTS Sep]]</f>
        <v>0</v>
      </c>
      <c r="CU184" s="5">
        <f>Target_CC[[#This Row],[Est_Sust_POTS Okt]]</f>
        <v>0</v>
      </c>
      <c r="CV184" s="5">
        <f>Target_CC[[#This Row],[Est_Sust_POTS Nov]]</f>
        <v>0</v>
      </c>
      <c r="CW184" s="5">
        <f>SUM(Target_CC[[#This Row],[Est_Sust_POTS Jan]:[Est_Sust_POTS Des]])</f>
        <v>0</v>
      </c>
      <c r="CX184" s="5"/>
      <c r="CY184" s="5">
        <v>0</v>
      </c>
      <c r="CZ184" s="5">
        <v>0</v>
      </c>
      <c r="DA184" s="5">
        <v>0</v>
      </c>
      <c r="DB184" s="5"/>
      <c r="DC184" s="5"/>
      <c r="DD184" s="5"/>
      <c r="DE184" s="5"/>
      <c r="DF184" s="5"/>
      <c r="DG184" s="5"/>
      <c r="DH184" s="5"/>
      <c r="DI184" s="5"/>
      <c r="DJ184" s="5">
        <f>SUM(Target_CC[[#This Row],[BC_Jan]:[BC_Des]])</f>
        <v>0</v>
      </c>
      <c r="DK184" s="5"/>
      <c r="DL184" s="5"/>
      <c r="DM184" s="5"/>
      <c r="DN184" s="5"/>
      <c r="DO184" s="5"/>
      <c r="DP184" s="5"/>
      <c r="DQ184" s="5"/>
      <c r="DR184" s="5"/>
      <c r="DS184" s="5"/>
      <c r="DT184" s="5"/>
      <c r="DU184" s="5"/>
      <c r="DV184" s="5"/>
      <c r="DW184" s="5"/>
      <c r="DX184" s="5" t="s">
        <v>160</v>
      </c>
    </row>
    <row r="185" spans="2:128" x14ac:dyDescent="0.3">
      <c r="B185">
        <v>19448306</v>
      </c>
      <c r="C185" t="s">
        <v>396</v>
      </c>
      <c r="D185" t="s">
        <v>380</v>
      </c>
      <c r="E185" t="s">
        <v>381</v>
      </c>
      <c r="F185" t="s">
        <v>309</v>
      </c>
      <c r="G185" t="s">
        <v>25</v>
      </c>
      <c r="H185" t="s">
        <v>159</v>
      </c>
      <c r="I185" t="s">
        <v>29</v>
      </c>
      <c r="J185" s="5">
        <v>3337119.5440027146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292244.36682015826</v>
      </c>
      <c r="Y185" s="5">
        <v>310786.66001400823</v>
      </c>
      <c r="Z185" s="5">
        <v>408924.95962051454</v>
      </c>
      <c r="AA185" s="5">
        <v>416920.84652771457</v>
      </c>
      <c r="AB185" s="5">
        <v>545325.5214648312</v>
      </c>
      <c r="AC185" s="5">
        <v>509527.10494905798</v>
      </c>
      <c r="AD185" s="5">
        <v>447436.42448227189</v>
      </c>
      <c r="AE185" s="5">
        <v>506144.66350676445</v>
      </c>
      <c r="AF185" s="5">
        <v>439484.56497701543</v>
      </c>
      <c r="AG185" s="5">
        <v>462520.25062679447</v>
      </c>
      <c r="AH185" s="5">
        <v>568273.91259022441</v>
      </c>
      <c r="AI185" s="5">
        <v>674214.80294943717</v>
      </c>
      <c r="AJ185" s="5">
        <v>5581804.0785287917</v>
      </c>
      <c r="AK185" s="5">
        <v>292244.36682015826</v>
      </c>
      <c r="AL185" s="5">
        <v>310786.66001400823</v>
      </c>
      <c r="AM185" s="5">
        <v>408924.95962051454</v>
      </c>
      <c r="AN185" s="5">
        <v>416920.84652771457</v>
      </c>
      <c r="AO185" s="5">
        <v>545325.5214648312</v>
      </c>
      <c r="AP185" s="5">
        <v>509527.10494905798</v>
      </c>
      <c r="AQ185" s="5">
        <v>447436.42448227189</v>
      </c>
      <c r="AR185" s="5">
        <v>506144.66350676445</v>
      </c>
      <c r="AS185" s="5">
        <v>439484.56497701543</v>
      </c>
      <c r="AT185" s="5">
        <v>462520.25062679447</v>
      </c>
      <c r="AU185" s="5">
        <v>568273.91259022441</v>
      </c>
      <c r="AV185" s="5">
        <v>674214.80294943717</v>
      </c>
      <c r="AW185" s="5">
        <f>SUM(Target_CC[[#This Row],[Target_Jan]:[Target_Des]])</f>
        <v>5581804.0785287917</v>
      </c>
      <c r="AX185" s="5">
        <v>0</v>
      </c>
      <c r="AY185" s="5">
        <v>0</v>
      </c>
      <c r="AZ185" s="5">
        <v>0</v>
      </c>
      <c r="BA185" s="5">
        <v>0</v>
      </c>
      <c r="BB185" s="5">
        <v>0</v>
      </c>
      <c r="BC185" s="5">
        <v>0</v>
      </c>
      <c r="BD185" s="5">
        <v>0</v>
      </c>
      <c r="BE185" s="5">
        <v>0</v>
      </c>
      <c r="BF185" s="5">
        <v>0</v>
      </c>
      <c r="BG185" s="5">
        <v>0</v>
      </c>
      <c r="BH185" s="5">
        <v>0</v>
      </c>
      <c r="BI185" s="5">
        <v>0</v>
      </c>
      <c r="BJ185" s="5">
        <f>SUM(Target_CC[[#This Row],[Target_NGTMA_Jan]:[Target_NGTMA_Des]])</f>
        <v>0</v>
      </c>
      <c r="BK185" s="5">
        <v>0</v>
      </c>
      <c r="BL185" s="5">
        <v>0</v>
      </c>
      <c r="BM185" s="5">
        <v>0</v>
      </c>
      <c r="BN185" s="5">
        <f>Target_CC[[#This Row],[Est_Sust_NP Apr]]+Target_CC[[#This Row],[Est_Sust_POTS Apr]]+Target_CC[[#This Row],[BC_Apr]]</f>
        <v>0</v>
      </c>
      <c r="BO185" s="5">
        <f>Target_CC[[#This Row],[Est_Sust_NP Mei]]+Target_CC[[#This Row],[Est_Sust_POTS Mei]]+Target_CC[[#This Row],[BC_Mei]]</f>
        <v>0</v>
      </c>
      <c r="BP185" s="5">
        <f>Target_CC[[#This Row],[Est_Sust_NP Jun]]+Target_CC[[#This Row],[Est_Sust_POTS Jun]]+Target_CC[[#This Row],[BC_Jun]]</f>
        <v>0</v>
      </c>
      <c r="BQ185" s="5">
        <f>Target_CC[[#This Row],[Est_Sust_NP Jul]]+Target_CC[[#This Row],[Est_Sust_POTS Jul]]+Target_CC[[#This Row],[BC_Jul]]</f>
        <v>0</v>
      </c>
      <c r="BR185" s="5">
        <f>Target_CC[[#This Row],[Est_Sust_NP Agu]]+Target_CC[[#This Row],[Est_Sust_POTS Agu]]+Target_CC[[#This Row],[BC_Agu]]</f>
        <v>0</v>
      </c>
      <c r="BS185" s="5">
        <f>Target_CC[[#This Row],[Est_Sust_NP Sep]]+Target_CC[[#This Row],[Est_Sust_POTS Sep]]+Target_CC[[#This Row],[BC_Sep]]</f>
        <v>0</v>
      </c>
      <c r="BT185" s="5">
        <f>Target_CC[[#This Row],[Est_Sust_NP Okt]]+Target_CC[[#This Row],[Est_Sust_POTS Okt]]+Target_CC[[#This Row],[BC_Okt]]</f>
        <v>0</v>
      </c>
      <c r="BU185" s="5">
        <f>Target_CC[[#This Row],[Est_Sust_NP Nov]]+Target_CC[[#This Row],[Est_Sust_POTS Nov]]+Target_CC[[#This Row],[BC_Nov]]</f>
        <v>0</v>
      </c>
      <c r="BV185" s="5">
        <f>Target_CC[[#This Row],[Est_Sust_NP Des]]+Target_CC[[#This Row],[Est_Sust_POTS Des]]+Target_CC[[#This Row],[BC_Des]]</f>
        <v>0</v>
      </c>
      <c r="BW185" s="5">
        <f>SUM(Target_CC[[#This Row],[Real_Jan]:[Real_Des]])</f>
        <v>0</v>
      </c>
      <c r="BX185" s="5">
        <v>0</v>
      </c>
      <c r="BY185" s="5">
        <v>0</v>
      </c>
      <c r="BZ185" s="5">
        <v>0</v>
      </c>
      <c r="CA185" s="5">
        <f>Target_CC[[#This Row],[Est_Sust_NP Mar]]*95%</f>
        <v>0</v>
      </c>
      <c r="CB185" s="5">
        <f>Target_CC[[#This Row],[Est_Sust_NP Apr]]</f>
        <v>0</v>
      </c>
      <c r="CC185" s="5">
        <f>Target_CC[[#This Row],[Est_Sust_NP Mei]]</f>
        <v>0</v>
      </c>
      <c r="CD185" s="5">
        <f>Target_CC[[#This Row],[Est_Sust_NP Jun]]</f>
        <v>0</v>
      </c>
      <c r="CE185" s="5">
        <f>Target_CC[[#This Row],[Est_Sust_NP Jul]]</f>
        <v>0</v>
      </c>
      <c r="CF185" s="5">
        <f>Target_CC[[#This Row],[Est_Sust_NP Agu]]</f>
        <v>0</v>
      </c>
      <c r="CG185" s="5">
        <f>Target_CC[[#This Row],[Est_Sust_NP Sep]]</f>
        <v>0</v>
      </c>
      <c r="CH185" s="5">
        <f>Target_CC[[#This Row],[Est_Sust_NP Okt]]</f>
        <v>0</v>
      </c>
      <c r="CI185" s="5">
        <f>Target_CC[[#This Row],[Est_Sust_NP Nov]]</f>
        <v>0</v>
      </c>
      <c r="CJ185" s="5">
        <f>SUM(Target_CC[[#This Row],[Est_Sust_NP Jan]:[Est_Sust_NP Des]])</f>
        <v>0</v>
      </c>
      <c r="CK185" s="5">
        <v>0</v>
      </c>
      <c r="CL185" s="5">
        <v>0</v>
      </c>
      <c r="CM185" s="5">
        <v>0</v>
      </c>
      <c r="CN185" s="5">
        <f>Target_CC[[#This Row],[Est_Sust_POTS Mar]]</f>
        <v>0</v>
      </c>
      <c r="CO185" s="5">
        <f>Target_CC[[#This Row],[Est_Sust_POTS Apr]]</f>
        <v>0</v>
      </c>
      <c r="CP185" s="5">
        <f>Target_CC[[#This Row],[Est_Sust_POTS Mei]]</f>
        <v>0</v>
      </c>
      <c r="CQ185" s="5">
        <f>Target_CC[[#This Row],[Est_Sust_POTS Jun]]</f>
        <v>0</v>
      </c>
      <c r="CR185" s="5">
        <f>Target_CC[[#This Row],[Est_Sust_POTS Jul]]</f>
        <v>0</v>
      </c>
      <c r="CS185" s="5">
        <f>Target_CC[[#This Row],[Est_Sust_POTS Agu]]</f>
        <v>0</v>
      </c>
      <c r="CT185" s="5">
        <f>Target_CC[[#This Row],[Est_Sust_POTS Sep]]</f>
        <v>0</v>
      </c>
      <c r="CU185" s="5">
        <f>Target_CC[[#This Row],[Est_Sust_POTS Okt]]</f>
        <v>0</v>
      </c>
      <c r="CV185" s="5">
        <f>Target_CC[[#This Row],[Est_Sust_POTS Nov]]</f>
        <v>0</v>
      </c>
      <c r="CW185" s="5">
        <f>SUM(Target_CC[[#This Row],[Est_Sust_POTS Jan]:[Est_Sust_POTS Des]])</f>
        <v>0</v>
      </c>
      <c r="CX185" s="5"/>
      <c r="CY185" s="5">
        <v>0</v>
      </c>
      <c r="CZ185" s="5">
        <v>0</v>
      </c>
      <c r="DA185" s="5">
        <v>0</v>
      </c>
      <c r="DB185" s="5"/>
      <c r="DC185" s="5"/>
      <c r="DD185" s="5"/>
      <c r="DE185" s="5"/>
      <c r="DF185" s="5"/>
      <c r="DG185" s="5"/>
      <c r="DH185" s="5"/>
      <c r="DI185" s="5"/>
      <c r="DJ185" s="5">
        <f>SUM(Target_CC[[#This Row],[BC_Jan]:[BC_Des]])</f>
        <v>0</v>
      </c>
      <c r="DK185" s="5"/>
      <c r="DL185" s="5"/>
      <c r="DM185" s="5"/>
      <c r="DN185" s="5"/>
      <c r="DO185" s="5"/>
      <c r="DP185" s="5"/>
      <c r="DQ185" s="5"/>
      <c r="DR185" s="5"/>
      <c r="DS185" s="5"/>
      <c r="DT185" s="5"/>
      <c r="DU185" s="5"/>
      <c r="DV185" s="5"/>
      <c r="DW185" s="5"/>
      <c r="DX185" s="5" t="s">
        <v>160</v>
      </c>
    </row>
    <row r="186" spans="2:128" x14ac:dyDescent="0.3">
      <c r="B186">
        <v>4626981</v>
      </c>
      <c r="C186" t="s">
        <v>397</v>
      </c>
      <c r="D186" t="s">
        <v>398</v>
      </c>
      <c r="E186" t="s">
        <v>312</v>
      </c>
      <c r="F186" t="s">
        <v>309</v>
      </c>
      <c r="G186" t="s">
        <v>25</v>
      </c>
      <c r="H186" t="s">
        <v>159</v>
      </c>
      <c r="I186" t="s">
        <v>29</v>
      </c>
      <c r="J186" s="5">
        <v>0</v>
      </c>
      <c r="K186" s="5">
        <v>423124.31727272726</v>
      </c>
      <c r="L186" s="5">
        <v>445394.01818181819</v>
      </c>
      <c r="M186" s="5">
        <v>400854.61636363633</v>
      </c>
      <c r="N186" s="5">
        <v>356315.21454545454</v>
      </c>
      <c r="O186" s="5">
        <v>378584.91545454547</v>
      </c>
      <c r="P186" s="5">
        <v>400854.61636363633</v>
      </c>
      <c r="Q186" s="5">
        <v>512203.12090909091</v>
      </c>
      <c r="R186" s="5">
        <v>467663.71909090906</v>
      </c>
      <c r="S186" s="5">
        <v>467663.71909090906</v>
      </c>
      <c r="T186" s="5">
        <v>512203.12090909091</v>
      </c>
      <c r="U186" s="5">
        <v>445394.01818181819</v>
      </c>
      <c r="V186" s="5">
        <v>467663.71909090906</v>
      </c>
      <c r="W186" s="5">
        <v>5277919.1154545462</v>
      </c>
      <c r="X186" s="5">
        <v>56699.896299456384</v>
      </c>
      <c r="Y186" s="5">
        <v>60297.386005365363</v>
      </c>
      <c r="Z186" s="5">
        <v>79337.723621584111</v>
      </c>
      <c r="AA186" s="5">
        <v>80889.048505596045</v>
      </c>
      <c r="AB186" s="5">
        <v>105801.52785470262</v>
      </c>
      <c r="AC186" s="5">
        <v>98856.085154764558</v>
      </c>
      <c r="AD186" s="5">
        <v>86809.53937550605</v>
      </c>
      <c r="AE186" s="5">
        <v>98199.839557616579</v>
      </c>
      <c r="AF186" s="5">
        <v>85266.756483771664</v>
      </c>
      <c r="AG186" s="5">
        <v>89736.033348680779</v>
      </c>
      <c r="AH186" s="5">
        <v>110253.86824095847</v>
      </c>
      <c r="AI186" s="5">
        <v>130808.02831801462</v>
      </c>
      <c r="AJ186" s="5">
        <v>1082955.7327660173</v>
      </c>
      <c r="AK186" s="5">
        <v>479824.21357218362</v>
      </c>
      <c r="AL186" s="5">
        <v>505691.40418718354</v>
      </c>
      <c r="AM186" s="5">
        <v>480192.33998522046</v>
      </c>
      <c r="AN186" s="5">
        <v>437204.2630510506</v>
      </c>
      <c r="AO186" s="5">
        <v>484386.44330924808</v>
      </c>
      <c r="AP186" s="5">
        <v>499710.70151840092</v>
      </c>
      <c r="AQ186" s="5">
        <v>599012.66028459696</v>
      </c>
      <c r="AR186" s="5">
        <v>565863.55864852562</v>
      </c>
      <c r="AS186" s="5">
        <v>552930.47557468072</v>
      </c>
      <c r="AT186" s="5">
        <v>601939.15425777168</v>
      </c>
      <c r="AU186" s="5">
        <v>555647.88642277662</v>
      </c>
      <c r="AV186" s="5">
        <v>598471.74740892369</v>
      </c>
      <c r="AW186" s="5">
        <f>SUM(Target_CC[[#This Row],[Target_Jan]:[Target_Des]])</f>
        <v>6360874.8482205626</v>
      </c>
      <c r="AX186" s="5">
        <v>0</v>
      </c>
      <c r="AY186" s="5">
        <v>0</v>
      </c>
      <c r="AZ186" s="5">
        <v>0</v>
      </c>
      <c r="BA186" s="5">
        <v>0</v>
      </c>
      <c r="BB186" s="5">
        <v>0</v>
      </c>
      <c r="BC186" s="5">
        <v>0</v>
      </c>
      <c r="BD186" s="5">
        <v>0</v>
      </c>
      <c r="BE186" s="5">
        <v>0</v>
      </c>
      <c r="BF186" s="5">
        <v>0</v>
      </c>
      <c r="BG186" s="5">
        <v>0</v>
      </c>
      <c r="BH186" s="5">
        <v>0</v>
      </c>
      <c r="BI186" s="5">
        <v>0</v>
      </c>
      <c r="BJ186" s="5">
        <f>SUM(Target_CC[[#This Row],[Target_NGTMA_Jan]:[Target_NGTMA_Des]])</f>
        <v>0</v>
      </c>
      <c r="BK186" s="5">
        <v>0</v>
      </c>
      <c r="BL186" s="5">
        <v>0</v>
      </c>
      <c r="BM186" s="5">
        <v>0</v>
      </c>
      <c r="BN186" s="5">
        <f>Target_CC[[#This Row],[Est_Sust_NP Apr]]+Target_CC[[#This Row],[Est_Sust_POTS Apr]]+Target_CC[[#This Row],[BC_Apr]]</f>
        <v>0</v>
      </c>
      <c r="BO186" s="5">
        <f>Target_CC[[#This Row],[Est_Sust_NP Mei]]+Target_CC[[#This Row],[Est_Sust_POTS Mei]]+Target_CC[[#This Row],[BC_Mei]]</f>
        <v>0</v>
      </c>
      <c r="BP186" s="5">
        <f>Target_CC[[#This Row],[Est_Sust_NP Jun]]+Target_CC[[#This Row],[Est_Sust_POTS Jun]]+Target_CC[[#This Row],[BC_Jun]]</f>
        <v>0</v>
      </c>
      <c r="BQ186" s="5">
        <f>Target_CC[[#This Row],[Est_Sust_NP Jul]]+Target_CC[[#This Row],[Est_Sust_POTS Jul]]+Target_CC[[#This Row],[BC_Jul]]</f>
        <v>0</v>
      </c>
      <c r="BR186" s="5">
        <f>Target_CC[[#This Row],[Est_Sust_NP Agu]]+Target_CC[[#This Row],[Est_Sust_POTS Agu]]+Target_CC[[#This Row],[BC_Agu]]</f>
        <v>0</v>
      </c>
      <c r="BS186" s="5">
        <f>Target_CC[[#This Row],[Est_Sust_NP Sep]]+Target_CC[[#This Row],[Est_Sust_POTS Sep]]+Target_CC[[#This Row],[BC_Sep]]</f>
        <v>0</v>
      </c>
      <c r="BT186" s="5">
        <f>Target_CC[[#This Row],[Est_Sust_NP Okt]]+Target_CC[[#This Row],[Est_Sust_POTS Okt]]+Target_CC[[#This Row],[BC_Okt]]</f>
        <v>0</v>
      </c>
      <c r="BU186" s="5">
        <f>Target_CC[[#This Row],[Est_Sust_NP Nov]]+Target_CC[[#This Row],[Est_Sust_POTS Nov]]+Target_CC[[#This Row],[BC_Nov]]</f>
        <v>0</v>
      </c>
      <c r="BV186" s="5">
        <f>Target_CC[[#This Row],[Est_Sust_NP Des]]+Target_CC[[#This Row],[Est_Sust_POTS Des]]+Target_CC[[#This Row],[BC_Des]]</f>
        <v>0</v>
      </c>
      <c r="BW186" s="5">
        <f>SUM(Target_CC[[#This Row],[Real_Jan]:[Real_Des]])</f>
        <v>0</v>
      </c>
      <c r="BX186" s="5">
        <v>0</v>
      </c>
      <c r="BY186" s="5">
        <v>0</v>
      </c>
      <c r="BZ186" s="5">
        <v>0</v>
      </c>
      <c r="CA186" s="5">
        <f>Target_CC[[#This Row],[Est_Sust_NP Mar]]*95%</f>
        <v>0</v>
      </c>
      <c r="CB186" s="5">
        <f>Target_CC[[#This Row],[Est_Sust_NP Apr]]</f>
        <v>0</v>
      </c>
      <c r="CC186" s="5">
        <f>Target_CC[[#This Row],[Est_Sust_NP Mei]]</f>
        <v>0</v>
      </c>
      <c r="CD186" s="5">
        <f>Target_CC[[#This Row],[Est_Sust_NP Jun]]</f>
        <v>0</v>
      </c>
      <c r="CE186" s="5">
        <f>Target_CC[[#This Row],[Est_Sust_NP Jul]]</f>
        <v>0</v>
      </c>
      <c r="CF186" s="5">
        <f>Target_CC[[#This Row],[Est_Sust_NP Agu]]</f>
        <v>0</v>
      </c>
      <c r="CG186" s="5">
        <f>Target_CC[[#This Row],[Est_Sust_NP Sep]]</f>
        <v>0</v>
      </c>
      <c r="CH186" s="5">
        <f>Target_CC[[#This Row],[Est_Sust_NP Okt]]</f>
        <v>0</v>
      </c>
      <c r="CI186" s="5">
        <f>Target_CC[[#This Row],[Est_Sust_NP Nov]]</f>
        <v>0</v>
      </c>
      <c r="CJ186" s="5">
        <f>SUM(Target_CC[[#This Row],[Est_Sust_NP Jan]:[Est_Sust_NP Des]])</f>
        <v>0</v>
      </c>
      <c r="CK186" s="5">
        <v>0</v>
      </c>
      <c r="CL186" s="5">
        <v>0</v>
      </c>
      <c r="CM186" s="5">
        <v>0</v>
      </c>
      <c r="CN186" s="5">
        <f>Target_CC[[#This Row],[Est_Sust_POTS Mar]]</f>
        <v>0</v>
      </c>
      <c r="CO186" s="5">
        <f>Target_CC[[#This Row],[Est_Sust_POTS Apr]]</f>
        <v>0</v>
      </c>
      <c r="CP186" s="5">
        <f>Target_CC[[#This Row],[Est_Sust_POTS Mei]]</f>
        <v>0</v>
      </c>
      <c r="CQ186" s="5">
        <f>Target_CC[[#This Row],[Est_Sust_POTS Jun]]</f>
        <v>0</v>
      </c>
      <c r="CR186" s="5">
        <f>Target_CC[[#This Row],[Est_Sust_POTS Jul]]</f>
        <v>0</v>
      </c>
      <c r="CS186" s="5">
        <f>Target_CC[[#This Row],[Est_Sust_POTS Agu]]</f>
        <v>0</v>
      </c>
      <c r="CT186" s="5">
        <f>Target_CC[[#This Row],[Est_Sust_POTS Sep]]</f>
        <v>0</v>
      </c>
      <c r="CU186" s="5">
        <f>Target_CC[[#This Row],[Est_Sust_POTS Okt]]</f>
        <v>0</v>
      </c>
      <c r="CV186" s="5">
        <f>Target_CC[[#This Row],[Est_Sust_POTS Nov]]</f>
        <v>0</v>
      </c>
      <c r="CW186" s="5">
        <f>SUM(Target_CC[[#This Row],[Est_Sust_POTS Jan]:[Est_Sust_POTS Des]])</f>
        <v>0</v>
      </c>
      <c r="CX186" s="5"/>
      <c r="CY186" s="5">
        <v>0</v>
      </c>
      <c r="CZ186" s="5">
        <v>0</v>
      </c>
      <c r="DA186" s="5">
        <v>0</v>
      </c>
      <c r="DB186" s="5"/>
      <c r="DC186" s="5"/>
      <c r="DD186" s="5"/>
      <c r="DE186" s="5"/>
      <c r="DF186" s="5"/>
      <c r="DG186" s="5"/>
      <c r="DH186" s="5"/>
      <c r="DI186" s="5"/>
      <c r="DJ186" s="5">
        <f>SUM(Target_CC[[#This Row],[BC_Jan]:[BC_Des]])</f>
        <v>0</v>
      </c>
      <c r="DK186" s="5"/>
      <c r="DL186" s="5"/>
      <c r="DM186" s="5"/>
      <c r="DN186" s="5"/>
      <c r="DO186" s="5"/>
      <c r="DP186" s="5"/>
      <c r="DQ186" s="5"/>
      <c r="DR186" s="5"/>
      <c r="DS186" s="5"/>
      <c r="DT186" s="5"/>
      <c r="DU186" s="5"/>
      <c r="DV186" s="5"/>
      <c r="DW186" s="5"/>
      <c r="DX186" s="5" t="s">
        <v>160</v>
      </c>
    </row>
    <row r="187" spans="2:128" x14ac:dyDescent="0.3">
      <c r="B187">
        <v>4601571</v>
      </c>
      <c r="C187" t="s">
        <v>399</v>
      </c>
      <c r="D187" t="s">
        <v>331</v>
      </c>
      <c r="E187" t="s">
        <v>400</v>
      </c>
      <c r="F187" t="s">
        <v>309</v>
      </c>
      <c r="G187" t="s">
        <v>22</v>
      </c>
      <c r="H187" t="s">
        <v>159</v>
      </c>
      <c r="I187" t="s">
        <v>29</v>
      </c>
      <c r="J187" s="5">
        <v>1931780099.7596793</v>
      </c>
      <c r="K187" s="5">
        <v>10150800.66</v>
      </c>
      <c r="L187" s="5">
        <v>10150800.66</v>
      </c>
      <c r="M187" s="5">
        <v>10150800.66</v>
      </c>
      <c r="N187" s="5">
        <v>10150800.66</v>
      </c>
      <c r="O187" s="5">
        <v>10150800.66</v>
      </c>
      <c r="P187" s="5">
        <v>10150800.66</v>
      </c>
      <c r="Q187" s="5">
        <v>10150800.66</v>
      </c>
      <c r="R187" s="5">
        <v>10150800.66</v>
      </c>
      <c r="S187" s="5">
        <v>10150800.66</v>
      </c>
      <c r="T187" s="5">
        <v>10150800.66</v>
      </c>
      <c r="U187" s="5">
        <v>10150800.66</v>
      </c>
      <c r="V187" s="5">
        <v>10150800.66</v>
      </c>
      <c r="W187" s="5">
        <v>121809607.91999997</v>
      </c>
      <c r="X187" s="5">
        <v>1308582.414065023</v>
      </c>
      <c r="Y187" s="5">
        <v>1391609.2284187835</v>
      </c>
      <c r="Z187" s="5">
        <v>1831043.0296880719</v>
      </c>
      <c r="AA187" s="5">
        <v>1866846.2073693501</v>
      </c>
      <c r="AB187" s="5">
        <v>2441803.7380643664</v>
      </c>
      <c r="AC187" s="5">
        <v>2281509.1913683009</v>
      </c>
      <c r="AD187" s="5">
        <v>2003485.7912246566</v>
      </c>
      <c r="AE187" s="5">
        <v>2266363.6354893274</v>
      </c>
      <c r="AF187" s="5">
        <v>1967879.7550128524</v>
      </c>
      <c r="AG187" s="5">
        <v>2071026.629887539</v>
      </c>
      <c r="AH187" s="5">
        <v>2544559.7343031415</v>
      </c>
      <c r="AI187" s="5">
        <v>3018931.1911865799</v>
      </c>
      <c r="AJ187" s="5">
        <v>24993640.546077993</v>
      </c>
      <c r="AK187" s="5">
        <v>11459383.074065022</v>
      </c>
      <c r="AL187" s="5">
        <v>11542409.888418784</v>
      </c>
      <c r="AM187" s="5">
        <v>11981843.689688072</v>
      </c>
      <c r="AN187" s="5">
        <v>12017646.86736935</v>
      </c>
      <c r="AO187" s="5">
        <v>12592604.398064367</v>
      </c>
      <c r="AP187" s="5">
        <v>12432309.851368301</v>
      </c>
      <c r="AQ187" s="5">
        <v>12154286.451224657</v>
      </c>
      <c r="AR187" s="5">
        <v>12417164.295489328</v>
      </c>
      <c r="AS187" s="5">
        <v>12118680.415012853</v>
      </c>
      <c r="AT187" s="5">
        <v>12221827.28988754</v>
      </c>
      <c r="AU187" s="5">
        <v>12695360.394303141</v>
      </c>
      <c r="AV187" s="5">
        <v>13169731.851186581</v>
      </c>
      <c r="AW187" s="5">
        <f>SUM(Target_CC[[#This Row],[Target_Jan]:[Target_Des]])</f>
        <v>146803248.46607798</v>
      </c>
      <c r="AX187" s="5">
        <v>0</v>
      </c>
      <c r="AY187" s="5">
        <v>0</v>
      </c>
      <c r="AZ187" s="5">
        <v>0</v>
      </c>
      <c r="BA187" s="5">
        <v>0</v>
      </c>
      <c r="BB187" s="5">
        <v>0</v>
      </c>
      <c r="BC187" s="5">
        <v>0</v>
      </c>
      <c r="BD187" s="5">
        <v>0</v>
      </c>
      <c r="BE187" s="5">
        <v>0</v>
      </c>
      <c r="BF187" s="5">
        <v>0</v>
      </c>
      <c r="BG187" s="5">
        <v>0</v>
      </c>
      <c r="BH187" s="5">
        <v>0</v>
      </c>
      <c r="BI187" s="5">
        <v>0</v>
      </c>
      <c r="BJ187" s="5">
        <f>SUM(Target_CC[[#This Row],[Target_NGTMA_Jan]:[Target_NGTMA_Des]])</f>
        <v>0</v>
      </c>
      <c r="BK187" s="5">
        <v>0</v>
      </c>
      <c r="BL187" s="5">
        <v>-4183360</v>
      </c>
      <c r="BM187" s="5">
        <v>0</v>
      </c>
      <c r="BN187" s="5">
        <f>Target_CC[[#This Row],[Est_Sust_NP Apr]]+Target_CC[[#This Row],[Est_Sust_POTS Apr]]+Target_CC[[#This Row],[BC_Apr]]</f>
        <v>0</v>
      </c>
      <c r="BO187" s="5">
        <f>Target_CC[[#This Row],[Est_Sust_NP Mei]]+Target_CC[[#This Row],[Est_Sust_POTS Mei]]+Target_CC[[#This Row],[BC_Mei]]</f>
        <v>0</v>
      </c>
      <c r="BP187" s="5">
        <f>Target_CC[[#This Row],[Est_Sust_NP Jun]]+Target_CC[[#This Row],[Est_Sust_POTS Jun]]+Target_CC[[#This Row],[BC_Jun]]</f>
        <v>0</v>
      </c>
      <c r="BQ187" s="5">
        <f>Target_CC[[#This Row],[Est_Sust_NP Jul]]+Target_CC[[#This Row],[Est_Sust_POTS Jul]]+Target_CC[[#This Row],[BC_Jul]]</f>
        <v>0</v>
      </c>
      <c r="BR187" s="5">
        <f>Target_CC[[#This Row],[Est_Sust_NP Agu]]+Target_CC[[#This Row],[Est_Sust_POTS Agu]]+Target_CC[[#This Row],[BC_Agu]]</f>
        <v>0</v>
      </c>
      <c r="BS187" s="5">
        <f>Target_CC[[#This Row],[Est_Sust_NP Sep]]+Target_CC[[#This Row],[Est_Sust_POTS Sep]]+Target_CC[[#This Row],[BC_Sep]]</f>
        <v>0</v>
      </c>
      <c r="BT187" s="5">
        <f>Target_CC[[#This Row],[Est_Sust_NP Okt]]+Target_CC[[#This Row],[Est_Sust_POTS Okt]]+Target_CC[[#This Row],[BC_Okt]]</f>
        <v>0</v>
      </c>
      <c r="BU187" s="5">
        <f>Target_CC[[#This Row],[Est_Sust_NP Nov]]+Target_CC[[#This Row],[Est_Sust_POTS Nov]]+Target_CC[[#This Row],[BC_Nov]]</f>
        <v>0</v>
      </c>
      <c r="BV187" s="5">
        <f>Target_CC[[#This Row],[Est_Sust_NP Des]]+Target_CC[[#This Row],[Est_Sust_POTS Des]]+Target_CC[[#This Row],[BC_Des]]</f>
        <v>0</v>
      </c>
      <c r="BW187" s="5">
        <f>SUM(Target_CC[[#This Row],[Real_Jan]:[Real_Des]])</f>
        <v>-4183360</v>
      </c>
      <c r="BX187" s="5">
        <v>0</v>
      </c>
      <c r="BY187" s="5">
        <v>0</v>
      </c>
      <c r="BZ187" s="5">
        <v>0</v>
      </c>
      <c r="CA187" s="5">
        <f>Target_CC[[#This Row],[Est_Sust_NP Mar]]*95%</f>
        <v>0</v>
      </c>
      <c r="CB187" s="5">
        <f>Target_CC[[#This Row],[Est_Sust_NP Apr]]</f>
        <v>0</v>
      </c>
      <c r="CC187" s="5">
        <f>Target_CC[[#This Row],[Est_Sust_NP Mei]]</f>
        <v>0</v>
      </c>
      <c r="CD187" s="5">
        <f>Target_CC[[#This Row],[Est_Sust_NP Jun]]</f>
        <v>0</v>
      </c>
      <c r="CE187" s="5">
        <f>Target_CC[[#This Row],[Est_Sust_NP Jul]]</f>
        <v>0</v>
      </c>
      <c r="CF187" s="5">
        <f>Target_CC[[#This Row],[Est_Sust_NP Agu]]</f>
        <v>0</v>
      </c>
      <c r="CG187" s="5">
        <f>Target_CC[[#This Row],[Est_Sust_NP Sep]]</f>
        <v>0</v>
      </c>
      <c r="CH187" s="5">
        <f>Target_CC[[#This Row],[Est_Sust_NP Okt]]</f>
        <v>0</v>
      </c>
      <c r="CI187" s="5">
        <f>Target_CC[[#This Row],[Est_Sust_NP Nov]]</f>
        <v>0</v>
      </c>
      <c r="CJ187" s="5">
        <f>SUM(Target_CC[[#This Row],[Est_Sust_NP Jan]:[Est_Sust_NP Des]])</f>
        <v>0</v>
      </c>
      <c r="CK187" s="5">
        <v>0</v>
      </c>
      <c r="CL187" s="5">
        <v>0</v>
      </c>
      <c r="CM187" s="5">
        <v>0</v>
      </c>
      <c r="CN187" s="5">
        <f>Target_CC[[#This Row],[Est_Sust_POTS Mar]]</f>
        <v>0</v>
      </c>
      <c r="CO187" s="5">
        <f>Target_CC[[#This Row],[Est_Sust_POTS Apr]]</f>
        <v>0</v>
      </c>
      <c r="CP187" s="5">
        <f>Target_CC[[#This Row],[Est_Sust_POTS Mei]]</f>
        <v>0</v>
      </c>
      <c r="CQ187" s="5">
        <f>Target_CC[[#This Row],[Est_Sust_POTS Jun]]</f>
        <v>0</v>
      </c>
      <c r="CR187" s="5">
        <f>Target_CC[[#This Row],[Est_Sust_POTS Jul]]</f>
        <v>0</v>
      </c>
      <c r="CS187" s="5">
        <f>Target_CC[[#This Row],[Est_Sust_POTS Agu]]</f>
        <v>0</v>
      </c>
      <c r="CT187" s="5">
        <f>Target_CC[[#This Row],[Est_Sust_POTS Sep]]</f>
        <v>0</v>
      </c>
      <c r="CU187" s="5">
        <f>Target_CC[[#This Row],[Est_Sust_POTS Okt]]</f>
        <v>0</v>
      </c>
      <c r="CV187" s="5">
        <f>Target_CC[[#This Row],[Est_Sust_POTS Nov]]</f>
        <v>0</v>
      </c>
      <c r="CW187" s="5">
        <f>SUM(Target_CC[[#This Row],[Est_Sust_POTS Jan]:[Est_Sust_POTS Des]])</f>
        <v>0</v>
      </c>
      <c r="CX187" s="5"/>
      <c r="CY187" s="5">
        <v>0</v>
      </c>
      <c r="CZ187" s="5">
        <v>0</v>
      </c>
      <c r="DA187" s="5">
        <v>0</v>
      </c>
      <c r="DB187" s="5"/>
      <c r="DC187" s="5"/>
      <c r="DD187" s="5"/>
      <c r="DE187" s="5"/>
      <c r="DF187" s="5"/>
      <c r="DG187" s="5"/>
      <c r="DH187" s="5"/>
      <c r="DI187" s="5"/>
      <c r="DJ187" s="5">
        <f>SUM(Target_CC[[#This Row],[BC_Jan]:[BC_Des]])</f>
        <v>0</v>
      </c>
      <c r="DK187" s="5"/>
      <c r="DL187" s="5"/>
      <c r="DM187" s="5"/>
      <c r="DN187" s="5"/>
      <c r="DO187" s="5"/>
      <c r="DP187" s="5"/>
      <c r="DQ187" s="5"/>
      <c r="DR187" s="5"/>
      <c r="DS187" s="5"/>
      <c r="DT187" s="5"/>
      <c r="DU187" s="5"/>
      <c r="DV187" s="5"/>
      <c r="DW187" s="5"/>
      <c r="DX187" s="5" t="s">
        <v>160</v>
      </c>
    </row>
    <row r="188" spans="2:128" x14ac:dyDescent="0.3">
      <c r="B188">
        <v>19393144</v>
      </c>
      <c r="C188" t="s">
        <v>401</v>
      </c>
      <c r="D188" t="s">
        <v>402</v>
      </c>
      <c r="E188" t="s">
        <v>304</v>
      </c>
      <c r="F188" t="s">
        <v>294</v>
      </c>
      <c r="G188" t="s">
        <v>25</v>
      </c>
      <c r="H188" t="s">
        <v>159</v>
      </c>
      <c r="I188" t="s">
        <v>29</v>
      </c>
      <c r="J188" s="5">
        <v>26246448.87480963</v>
      </c>
      <c r="K188" s="5">
        <v>40000</v>
      </c>
      <c r="L188" s="5">
        <v>42105.263157894733</v>
      </c>
      <c r="M188" s="5">
        <v>37894.73684210526</v>
      </c>
      <c r="N188" s="5">
        <v>33684.210526315786</v>
      </c>
      <c r="O188" s="5">
        <v>35789.473684210527</v>
      </c>
      <c r="P188" s="5">
        <v>37894.73684210526</v>
      </c>
      <c r="Q188" s="5">
        <v>48421.052631578947</v>
      </c>
      <c r="R188" s="5">
        <v>44210.526315789481</v>
      </c>
      <c r="S188" s="5">
        <v>44210.526315789481</v>
      </c>
      <c r="T188" s="5">
        <v>48421.052631578947</v>
      </c>
      <c r="U188" s="5">
        <v>42105.263157894733</v>
      </c>
      <c r="V188" s="5">
        <v>44210.526315789481</v>
      </c>
      <c r="W188" s="5">
        <v>498947.36842105264</v>
      </c>
      <c r="X188" s="5">
        <v>3945.5621916125542</v>
      </c>
      <c r="Y188" s="5">
        <v>7538.4012954545469</v>
      </c>
      <c r="Z188" s="5">
        <v>8292.2414250000002</v>
      </c>
      <c r="AA188" s="5">
        <v>8070.2773868560616</v>
      </c>
      <c r="AB188" s="5">
        <v>12959.003111586177</v>
      </c>
      <c r="AC188" s="5">
        <v>11663.102800427558</v>
      </c>
      <c r="AD188" s="5">
        <v>6587.4932483896391</v>
      </c>
      <c r="AE188" s="5">
        <v>14492.485146457208</v>
      </c>
      <c r="AF188" s="5">
        <v>12077.070955381005</v>
      </c>
      <c r="AG188" s="5">
        <v>14492.485146457208</v>
      </c>
      <c r="AH188" s="5">
        <v>15700.192241995306</v>
      </c>
      <c r="AI188" s="5">
        <v>15700.192241995306</v>
      </c>
      <c r="AJ188" s="5">
        <v>131518.50719161259</v>
      </c>
      <c r="AK188" s="5">
        <v>43945.562191612553</v>
      </c>
      <c r="AL188" s="5">
        <v>49643.66445334928</v>
      </c>
      <c r="AM188" s="5">
        <v>46186.97826710526</v>
      </c>
      <c r="AN188" s="5">
        <v>41754.487913171848</v>
      </c>
      <c r="AO188" s="5">
        <v>48748.476795796705</v>
      </c>
      <c r="AP188" s="5">
        <v>49557.839642532817</v>
      </c>
      <c r="AQ188" s="5">
        <v>55008.545879968588</v>
      </c>
      <c r="AR188" s="5">
        <v>58703.011462246686</v>
      </c>
      <c r="AS188" s="5">
        <v>56287.597271170482</v>
      </c>
      <c r="AT188" s="5">
        <v>62913.537778036152</v>
      </c>
      <c r="AU188" s="5">
        <v>57805.455399890037</v>
      </c>
      <c r="AV188" s="5">
        <v>59910.718557784785</v>
      </c>
      <c r="AW188" s="5">
        <f>SUM(Target_CC[[#This Row],[Target_Jan]:[Target_Des]])</f>
        <v>630465.87561266532</v>
      </c>
      <c r="AX188" s="5">
        <v>0</v>
      </c>
      <c r="AY188" s="5">
        <v>0</v>
      </c>
      <c r="AZ188" s="5">
        <v>0</v>
      </c>
      <c r="BA188" s="5">
        <v>0</v>
      </c>
      <c r="BB188" s="5">
        <v>0</v>
      </c>
      <c r="BC188" s="5">
        <v>0</v>
      </c>
      <c r="BD188" s="5">
        <v>0</v>
      </c>
      <c r="BE188" s="5">
        <v>0</v>
      </c>
      <c r="BF188" s="5">
        <v>0</v>
      </c>
      <c r="BG188" s="5">
        <v>0</v>
      </c>
      <c r="BH188" s="5">
        <v>0</v>
      </c>
      <c r="BI188" s="5">
        <v>0</v>
      </c>
      <c r="BJ188" s="5">
        <f>SUM(Target_CC[[#This Row],[Target_NGTMA_Jan]:[Target_NGTMA_Des]])</f>
        <v>0</v>
      </c>
      <c r="BK188" s="5">
        <v>0</v>
      </c>
      <c r="BL188" s="5">
        <v>0</v>
      </c>
      <c r="BM188" s="5">
        <v>0</v>
      </c>
      <c r="BN188" s="5">
        <f>Target_CC[[#This Row],[Est_Sust_NP Apr]]+Target_CC[[#This Row],[Est_Sust_POTS Apr]]+Target_CC[[#This Row],[BC_Apr]]</f>
        <v>0</v>
      </c>
      <c r="BO188" s="5">
        <f>Target_CC[[#This Row],[Est_Sust_NP Mei]]+Target_CC[[#This Row],[Est_Sust_POTS Mei]]+Target_CC[[#This Row],[BC_Mei]]</f>
        <v>0</v>
      </c>
      <c r="BP188" s="5">
        <f>Target_CC[[#This Row],[Est_Sust_NP Jun]]+Target_CC[[#This Row],[Est_Sust_POTS Jun]]+Target_CC[[#This Row],[BC_Jun]]</f>
        <v>0</v>
      </c>
      <c r="BQ188" s="5">
        <f>Target_CC[[#This Row],[Est_Sust_NP Jul]]+Target_CC[[#This Row],[Est_Sust_POTS Jul]]+Target_CC[[#This Row],[BC_Jul]]</f>
        <v>0</v>
      </c>
      <c r="BR188" s="5">
        <f>Target_CC[[#This Row],[Est_Sust_NP Agu]]+Target_CC[[#This Row],[Est_Sust_POTS Agu]]+Target_CC[[#This Row],[BC_Agu]]</f>
        <v>0</v>
      </c>
      <c r="BS188" s="5">
        <f>Target_CC[[#This Row],[Est_Sust_NP Sep]]+Target_CC[[#This Row],[Est_Sust_POTS Sep]]+Target_CC[[#This Row],[BC_Sep]]</f>
        <v>0</v>
      </c>
      <c r="BT188" s="5">
        <f>Target_CC[[#This Row],[Est_Sust_NP Okt]]+Target_CC[[#This Row],[Est_Sust_POTS Okt]]+Target_CC[[#This Row],[BC_Okt]]</f>
        <v>0</v>
      </c>
      <c r="BU188" s="5">
        <f>Target_CC[[#This Row],[Est_Sust_NP Nov]]+Target_CC[[#This Row],[Est_Sust_POTS Nov]]+Target_CC[[#This Row],[BC_Nov]]</f>
        <v>0</v>
      </c>
      <c r="BV188" s="5">
        <f>Target_CC[[#This Row],[Est_Sust_NP Des]]+Target_CC[[#This Row],[Est_Sust_POTS Des]]+Target_CC[[#This Row],[BC_Des]]</f>
        <v>0</v>
      </c>
      <c r="BW188" s="5">
        <f>SUM(Target_CC[[#This Row],[Real_Jan]:[Real_Des]])</f>
        <v>0</v>
      </c>
      <c r="BX188" s="5">
        <v>0</v>
      </c>
      <c r="BY188" s="5">
        <v>0</v>
      </c>
      <c r="BZ188" s="5">
        <v>0</v>
      </c>
      <c r="CA188" s="5">
        <f>Target_CC[[#This Row],[Est_Sust_NP Mar]]*95%</f>
        <v>0</v>
      </c>
      <c r="CB188" s="5">
        <f>Target_CC[[#This Row],[Est_Sust_NP Apr]]</f>
        <v>0</v>
      </c>
      <c r="CC188" s="5">
        <f>Target_CC[[#This Row],[Est_Sust_NP Mei]]</f>
        <v>0</v>
      </c>
      <c r="CD188" s="5">
        <f>Target_CC[[#This Row],[Est_Sust_NP Jun]]</f>
        <v>0</v>
      </c>
      <c r="CE188" s="5">
        <f>Target_CC[[#This Row],[Est_Sust_NP Jul]]</f>
        <v>0</v>
      </c>
      <c r="CF188" s="5">
        <f>Target_CC[[#This Row],[Est_Sust_NP Agu]]</f>
        <v>0</v>
      </c>
      <c r="CG188" s="5">
        <f>Target_CC[[#This Row],[Est_Sust_NP Sep]]</f>
        <v>0</v>
      </c>
      <c r="CH188" s="5">
        <f>Target_CC[[#This Row],[Est_Sust_NP Okt]]</f>
        <v>0</v>
      </c>
      <c r="CI188" s="5">
        <f>Target_CC[[#This Row],[Est_Sust_NP Nov]]</f>
        <v>0</v>
      </c>
      <c r="CJ188" s="5">
        <f>SUM(Target_CC[[#This Row],[Est_Sust_NP Jan]:[Est_Sust_NP Des]])</f>
        <v>0</v>
      </c>
      <c r="CK188" s="5">
        <v>0</v>
      </c>
      <c r="CL188" s="5">
        <v>0</v>
      </c>
      <c r="CM188" s="5">
        <v>0</v>
      </c>
      <c r="CN188" s="5">
        <f>Target_CC[[#This Row],[Est_Sust_POTS Mar]]</f>
        <v>0</v>
      </c>
      <c r="CO188" s="5">
        <f>Target_CC[[#This Row],[Est_Sust_POTS Apr]]</f>
        <v>0</v>
      </c>
      <c r="CP188" s="5">
        <f>Target_CC[[#This Row],[Est_Sust_POTS Mei]]</f>
        <v>0</v>
      </c>
      <c r="CQ188" s="5">
        <f>Target_CC[[#This Row],[Est_Sust_POTS Jun]]</f>
        <v>0</v>
      </c>
      <c r="CR188" s="5">
        <f>Target_CC[[#This Row],[Est_Sust_POTS Jul]]</f>
        <v>0</v>
      </c>
      <c r="CS188" s="5">
        <f>Target_CC[[#This Row],[Est_Sust_POTS Agu]]</f>
        <v>0</v>
      </c>
      <c r="CT188" s="5">
        <f>Target_CC[[#This Row],[Est_Sust_POTS Sep]]</f>
        <v>0</v>
      </c>
      <c r="CU188" s="5">
        <f>Target_CC[[#This Row],[Est_Sust_POTS Okt]]</f>
        <v>0</v>
      </c>
      <c r="CV188" s="5">
        <f>Target_CC[[#This Row],[Est_Sust_POTS Nov]]</f>
        <v>0</v>
      </c>
      <c r="CW188" s="5">
        <f>SUM(Target_CC[[#This Row],[Est_Sust_POTS Jan]:[Est_Sust_POTS Des]])</f>
        <v>0</v>
      </c>
      <c r="CX188" s="5"/>
      <c r="CY188" s="5">
        <v>0</v>
      </c>
      <c r="CZ188" s="5">
        <v>0</v>
      </c>
      <c r="DA188" s="5">
        <v>0</v>
      </c>
      <c r="DB188" s="5"/>
      <c r="DC188" s="5"/>
      <c r="DD188" s="5"/>
      <c r="DE188" s="5"/>
      <c r="DF188" s="5"/>
      <c r="DG188" s="5"/>
      <c r="DH188" s="5"/>
      <c r="DI188" s="5"/>
      <c r="DJ188" s="5">
        <f>SUM(Target_CC[[#This Row],[BC_Jan]:[BC_Des]])</f>
        <v>0</v>
      </c>
      <c r="DK188" s="5"/>
      <c r="DL188" s="5"/>
      <c r="DM188" s="5"/>
      <c r="DN188" s="5"/>
      <c r="DO188" s="5"/>
      <c r="DP188" s="5"/>
      <c r="DQ188" s="5"/>
      <c r="DR188" s="5"/>
      <c r="DS188" s="5"/>
      <c r="DT188" s="5"/>
      <c r="DU188" s="5"/>
      <c r="DV188" s="5"/>
      <c r="DW188" s="5"/>
      <c r="DX188" s="5" t="s">
        <v>160</v>
      </c>
    </row>
    <row r="189" spans="2:128" x14ac:dyDescent="0.3">
      <c r="B189">
        <v>19468878</v>
      </c>
      <c r="C189" t="s">
        <v>403</v>
      </c>
      <c r="D189" t="s">
        <v>380</v>
      </c>
      <c r="E189" t="s">
        <v>293</v>
      </c>
      <c r="F189" t="s">
        <v>294</v>
      </c>
      <c r="G189" t="s">
        <v>25</v>
      </c>
      <c r="H189" t="s">
        <v>159</v>
      </c>
      <c r="I189" t="s">
        <v>29</v>
      </c>
      <c r="J189" s="5">
        <v>23690893.319254074</v>
      </c>
      <c r="K189" s="5">
        <v>40000</v>
      </c>
      <c r="L189" s="5">
        <v>42105.263157894733</v>
      </c>
      <c r="M189" s="5">
        <v>37894.73684210526</v>
      </c>
      <c r="N189" s="5">
        <v>33684.210526315786</v>
      </c>
      <c r="O189" s="5">
        <v>35789.473684210527</v>
      </c>
      <c r="P189" s="5">
        <v>37894.73684210526</v>
      </c>
      <c r="Q189" s="5">
        <v>48421.052631578947</v>
      </c>
      <c r="R189" s="5">
        <v>44210.526315789481</v>
      </c>
      <c r="S189" s="5">
        <v>44210.526315789481</v>
      </c>
      <c r="T189" s="5">
        <v>48421.052631578947</v>
      </c>
      <c r="U189" s="5">
        <v>42105.263157894733</v>
      </c>
      <c r="V189" s="5">
        <v>44210.526315789481</v>
      </c>
      <c r="W189" s="5">
        <v>498947.36842105264</v>
      </c>
      <c r="X189" s="5">
        <v>3945.5621916125542</v>
      </c>
      <c r="Y189" s="5">
        <v>7538.4012954545469</v>
      </c>
      <c r="Z189" s="5">
        <v>8292.2414250000002</v>
      </c>
      <c r="AA189" s="5">
        <v>8070.2773868560616</v>
      </c>
      <c r="AB189" s="5">
        <v>12959.003111586177</v>
      </c>
      <c r="AC189" s="5">
        <v>11663.102800427558</v>
      </c>
      <c r="AD189" s="5">
        <v>6587.4932483896391</v>
      </c>
      <c r="AE189" s="5">
        <v>14492.485146457208</v>
      </c>
      <c r="AF189" s="5">
        <v>12077.070955381005</v>
      </c>
      <c r="AG189" s="5">
        <v>14492.485146457208</v>
      </c>
      <c r="AH189" s="5">
        <v>15700.192241995306</v>
      </c>
      <c r="AI189" s="5">
        <v>15700.192241995306</v>
      </c>
      <c r="AJ189" s="5">
        <v>131518.50719161259</v>
      </c>
      <c r="AK189" s="5">
        <v>43945.562191612553</v>
      </c>
      <c r="AL189" s="5">
        <v>49643.66445334928</v>
      </c>
      <c r="AM189" s="5">
        <v>46186.97826710526</v>
      </c>
      <c r="AN189" s="5">
        <v>41754.487913171848</v>
      </c>
      <c r="AO189" s="5">
        <v>48748.476795796705</v>
      </c>
      <c r="AP189" s="5">
        <v>49557.839642532817</v>
      </c>
      <c r="AQ189" s="5">
        <v>55008.545879968588</v>
      </c>
      <c r="AR189" s="5">
        <v>58703.011462246686</v>
      </c>
      <c r="AS189" s="5">
        <v>56287.597271170482</v>
      </c>
      <c r="AT189" s="5">
        <v>62913.537778036152</v>
      </c>
      <c r="AU189" s="5">
        <v>57805.455399890037</v>
      </c>
      <c r="AV189" s="5">
        <v>59910.718557784785</v>
      </c>
      <c r="AW189" s="5">
        <f>SUM(Target_CC[[#This Row],[Target_Jan]:[Target_Des]])</f>
        <v>630465.87561266532</v>
      </c>
      <c r="AX189" s="5">
        <v>0</v>
      </c>
      <c r="AY189" s="5">
        <v>0</v>
      </c>
      <c r="AZ189" s="5">
        <v>0</v>
      </c>
      <c r="BA189" s="5">
        <v>0</v>
      </c>
      <c r="BB189" s="5">
        <v>0</v>
      </c>
      <c r="BC189" s="5">
        <v>0</v>
      </c>
      <c r="BD189" s="5">
        <v>0</v>
      </c>
      <c r="BE189" s="5">
        <v>0</v>
      </c>
      <c r="BF189" s="5">
        <v>0</v>
      </c>
      <c r="BG189" s="5">
        <v>0</v>
      </c>
      <c r="BH189" s="5">
        <v>0</v>
      </c>
      <c r="BI189" s="5">
        <v>0</v>
      </c>
      <c r="BJ189" s="5">
        <f>SUM(Target_CC[[#This Row],[Target_NGTMA_Jan]:[Target_NGTMA_Des]])</f>
        <v>0</v>
      </c>
      <c r="BK189" s="5">
        <v>0</v>
      </c>
      <c r="BL189" s="5">
        <v>0</v>
      </c>
      <c r="BM189" s="5">
        <v>0</v>
      </c>
      <c r="BN189" s="5">
        <f>Target_CC[[#This Row],[Est_Sust_NP Apr]]+Target_CC[[#This Row],[Est_Sust_POTS Apr]]+Target_CC[[#This Row],[BC_Apr]]</f>
        <v>0</v>
      </c>
      <c r="BO189" s="5">
        <f>Target_CC[[#This Row],[Est_Sust_NP Mei]]+Target_CC[[#This Row],[Est_Sust_POTS Mei]]+Target_CC[[#This Row],[BC_Mei]]</f>
        <v>0</v>
      </c>
      <c r="BP189" s="5">
        <f>Target_CC[[#This Row],[Est_Sust_NP Jun]]+Target_CC[[#This Row],[Est_Sust_POTS Jun]]+Target_CC[[#This Row],[BC_Jun]]</f>
        <v>0</v>
      </c>
      <c r="BQ189" s="5">
        <f>Target_CC[[#This Row],[Est_Sust_NP Jul]]+Target_CC[[#This Row],[Est_Sust_POTS Jul]]+Target_CC[[#This Row],[BC_Jul]]</f>
        <v>0</v>
      </c>
      <c r="BR189" s="5">
        <f>Target_CC[[#This Row],[Est_Sust_NP Agu]]+Target_CC[[#This Row],[Est_Sust_POTS Agu]]+Target_CC[[#This Row],[BC_Agu]]</f>
        <v>0</v>
      </c>
      <c r="BS189" s="5">
        <f>Target_CC[[#This Row],[Est_Sust_NP Sep]]+Target_CC[[#This Row],[Est_Sust_POTS Sep]]+Target_CC[[#This Row],[BC_Sep]]</f>
        <v>0</v>
      </c>
      <c r="BT189" s="5">
        <f>Target_CC[[#This Row],[Est_Sust_NP Okt]]+Target_CC[[#This Row],[Est_Sust_POTS Okt]]+Target_CC[[#This Row],[BC_Okt]]</f>
        <v>0</v>
      </c>
      <c r="BU189" s="5">
        <f>Target_CC[[#This Row],[Est_Sust_NP Nov]]+Target_CC[[#This Row],[Est_Sust_POTS Nov]]+Target_CC[[#This Row],[BC_Nov]]</f>
        <v>0</v>
      </c>
      <c r="BV189" s="5">
        <f>Target_CC[[#This Row],[Est_Sust_NP Des]]+Target_CC[[#This Row],[Est_Sust_POTS Des]]+Target_CC[[#This Row],[BC_Des]]</f>
        <v>0</v>
      </c>
      <c r="BW189" s="5">
        <f>SUM(Target_CC[[#This Row],[Real_Jan]:[Real_Des]])</f>
        <v>0</v>
      </c>
      <c r="BX189" s="5">
        <v>0</v>
      </c>
      <c r="BY189" s="5">
        <v>0</v>
      </c>
      <c r="BZ189" s="5">
        <v>0</v>
      </c>
      <c r="CA189" s="5">
        <f>Target_CC[[#This Row],[Est_Sust_NP Mar]]*95%</f>
        <v>0</v>
      </c>
      <c r="CB189" s="5">
        <f>Target_CC[[#This Row],[Est_Sust_NP Apr]]</f>
        <v>0</v>
      </c>
      <c r="CC189" s="5">
        <f>Target_CC[[#This Row],[Est_Sust_NP Mei]]</f>
        <v>0</v>
      </c>
      <c r="CD189" s="5">
        <f>Target_CC[[#This Row],[Est_Sust_NP Jun]]</f>
        <v>0</v>
      </c>
      <c r="CE189" s="5">
        <f>Target_CC[[#This Row],[Est_Sust_NP Jul]]</f>
        <v>0</v>
      </c>
      <c r="CF189" s="5">
        <f>Target_CC[[#This Row],[Est_Sust_NP Agu]]</f>
        <v>0</v>
      </c>
      <c r="CG189" s="5">
        <f>Target_CC[[#This Row],[Est_Sust_NP Sep]]</f>
        <v>0</v>
      </c>
      <c r="CH189" s="5">
        <f>Target_CC[[#This Row],[Est_Sust_NP Okt]]</f>
        <v>0</v>
      </c>
      <c r="CI189" s="5">
        <f>Target_CC[[#This Row],[Est_Sust_NP Nov]]</f>
        <v>0</v>
      </c>
      <c r="CJ189" s="5">
        <f>SUM(Target_CC[[#This Row],[Est_Sust_NP Jan]:[Est_Sust_NP Des]])</f>
        <v>0</v>
      </c>
      <c r="CK189" s="5">
        <v>0</v>
      </c>
      <c r="CL189" s="5">
        <v>0</v>
      </c>
      <c r="CM189" s="5">
        <v>0</v>
      </c>
      <c r="CN189" s="5">
        <f>Target_CC[[#This Row],[Est_Sust_POTS Mar]]</f>
        <v>0</v>
      </c>
      <c r="CO189" s="5">
        <f>Target_CC[[#This Row],[Est_Sust_POTS Apr]]</f>
        <v>0</v>
      </c>
      <c r="CP189" s="5">
        <f>Target_CC[[#This Row],[Est_Sust_POTS Mei]]</f>
        <v>0</v>
      </c>
      <c r="CQ189" s="5">
        <f>Target_CC[[#This Row],[Est_Sust_POTS Jun]]</f>
        <v>0</v>
      </c>
      <c r="CR189" s="5">
        <f>Target_CC[[#This Row],[Est_Sust_POTS Jul]]</f>
        <v>0</v>
      </c>
      <c r="CS189" s="5">
        <f>Target_CC[[#This Row],[Est_Sust_POTS Agu]]</f>
        <v>0</v>
      </c>
      <c r="CT189" s="5">
        <f>Target_CC[[#This Row],[Est_Sust_POTS Sep]]</f>
        <v>0</v>
      </c>
      <c r="CU189" s="5">
        <f>Target_CC[[#This Row],[Est_Sust_POTS Okt]]</f>
        <v>0</v>
      </c>
      <c r="CV189" s="5">
        <f>Target_CC[[#This Row],[Est_Sust_POTS Nov]]</f>
        <v>0</v>
      </c>
      <c r="CW189" s="5">
        <f>SUM(Target_CC[[#This Row],[Est_Sust_POTS Jan]:[Est_Sust_POTS Des]])</f>
        <v>0</v>
      </c>
      <c r="CX189" s="5"/>
      <c r="CY189" s="5">
        <v>0</v>
      </c>
      <c r="CZ189" s="5">
        <v>0</v>
      </c>
      <c r="DA189" s="5">
        <v>0</v>
      </c>
      <c r="DB189" s="5"/>
      <c r="DC189" s="5"/>
      <c r="DD189" s="5"/>
      <c r="DE189" s="5"/>
      <c r="DF189" s="5"/>
      <c r="DG189" s="5"/>
      <c r="DH189" s="5"/>
      <c r="DI189" s="5"/>
      <c r="DJ189" s="5">
        <f>SUM(Target_CC[[#This Row],[BC_Jan]:[BC_Des]])</f>
        <v>0</v>
      </c>
      <c r="DK189" s="5"/>
      <c r="DL189" s="5"/>
      <c r="DM189" s="5"/>
      <c r="DN189" s="5"/>
      <c r="DO189" s="5"/>
      <c r="DP189" s="5"/>
      <c r="DQ189" s="5"/>
      <c r="DR189" s="5"/>
      <c r="DS189" s="5"/>
      <c r="DT189" s="5"/>
      <c r="DU189" s="5"/>
      <c r="DV189" s="5"/>
      <c r="DW189" s="5"/>
      <c r="DX189" s="5" t="s">
        <v>160</v>
      </c>
    </row>
    <row r="190" spans="2:128" x14ac:dyDescent="0.3">
      <c r="B190">
        <v>3001039442</v>
      </c>
      <c r="C190" t="s">
        <v>404</v>
      </c>
      <c r="D190" t="s">
        <v>331</v>
      </c>
      <c r="E190" t="s">
        <v>322</v>
      </c>
      <c r="F190" t="s">
        <v>294</v>
      </c>
      <c r="G190" t="s">
        <v>19</v>
      </c>
      <c r="H190" t="s">
        <v>159</v>
      </c>
      <c r="I190" t="s">
        <v>29</v>
      </c>
      <c r="J190" s="5">
        <v>781820000</v>
      </c>
      <c r="K190" s="5">
        <v>18040000</v>
      </c>
      <c r="L190" s="5">
        <v>18042105.263157893</v>
      </c>
      <c r="M190" s="5">
        <v>18037894.736842107</v>
      </c>
      <c r="N190" s="5">
        <v>18033684.210526317</v>
      </c>
      <c r="O190" s="5">
        <v>18035789.47368421</v>
      </c>
      <c r="P190" s="5">
        <v>18037894.736842107</v>
      </c>
      <c r="Q190" s="5">
        <v>18048421.052631579</v>
      </c>
      <c r="R190" s="5">
        <v>18044210.52631579</v>
      </c>
      <c r="S190" s="5">
        <v>18044210.52631579</v>
      </c>
      <c r="T190" s="5">
        <v>18048421.052631579</v>
      </c>
      <c r="U190" s="5">
        <v>18042105.263157893</v>
      </c>
      <c r="V190" s="5">
        <v>18044210.52631579</v>
      </c>
      <c r="W190" s="5">
        <v>216498947.36842105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18040000</v>
      </c>
      <c r="AL190" s="5">
        <v>18042105.263157893</v>
      </c>
      <c r="AM190" s="5">
        <v>18037894.736842107</v>
      </c>
      <c r="AN190" s="5">
        <v>18033684.210526317</v>
      </c>
      <c r="AO190" s="5">
        <v>18035789.47368421</v>
      </c>
      <c r="AP190" s="5">
        <v>18037894.736842107</v>
      </c>
      <c r="AQ190" s="5">
        <v>18048421.052631579</v>
      </c>
      <c r="AR190" s="5">
        <v>18044210.52631579</v>
      </c>
      <c r="AS190" s="5">
        <v>18044210.52631579</v>
      </c>
      <c r="AT190" s="5">
        <v>18048421.052631579</v>
      </c>
      <c r="AU190" s="5">
        <v>18042105.263157893</v>
      </c>
      <c r="AV190" s="5">
        <v>18044210.52631579</v>
      </c>
      <c r="AW190" s="5">
        <f>SUM(Target_CC[[#This Row],[Target_Jan]:[Target_Des]])</f>
        <v>216498947.36842105</v>
      </c>
      <c r="AX190" s="5">
        <v>0</v>
      </c>
      <c r="AY190" s="5">
        <v>0</v>
      </c>
      <c r="AZ190" s="5">
        <v>0</v>
      </c>
      <c r="BA190" s="5">
        <v>0</v>
      </c>
      <c r="BB190" s="5">
        <v>0</v>
      </c>
      <c r="BC190" s="5">
        <v>0</v>
      </c>
      <c r="BD190" s="5">
        <v>0</v>
      </c>
      <c r="BE190" s="5">
        <v>0</v>
      </c>
      <c r="BF190" s="5">
        <v>0</v>
      </c>
      <c r="BG190" s="5">
        <v>0</v>
      </c>
      <c r="BH190" s="5">
        <v>0</v>
      </c>
      <c r="BI190" s="5">
        <v>0</v>
      </c>
      <c r="BJ190" s="5">
        <f>SUM(Target_CC[[#This Row],[Target_NGTMA_Jan]:[Target_NGTMA_Des]])</f>
        <v>0</v>
      </c>
      <c r="BK190" s="5">
        <v>0</v>
      </c>
      <c r="BL190" s="5">
        <v>0</v>
      </c>
      <c r="BM190" s="5">
        <v>0</v>
      </c>
      <c r="BN190" s="5">
        <f>Target_CC[[#This Row],[Est_Sust_NP Apr]]+Target_CC[[#This Row],[Est_Sust_POTS Apr]]+Target_CC[[#This Row],[BC_Apr]]</f>
        <v>0</v>
      </c>
      <c r="BO190" s="5">
        <f>Target_CC[[#This Row],[Est_Sust_NP Mei]]+Target_CC[[#This Row],[Est_Sust_POTS Mei]]+Target_CC[[#This Row],[BC_Mei]]</f>
        <v>0</v>
      </c>
      <c r="BP190" s="5">
        <f>Target_CC[[#This Row],[Est_Sust_NP Jun]]+Target_CC[[#This Row],[Est_Sust_POTS Jun]]+Target_CC[[#This Row],[BC_Jun]]</f>
        <v>0</v>
      </c>
      <c r="BQ190" s="5">
        <f>Target_CC[[#This Row],[Est_Sust_NP Jul]]+Target_CC[[#This Row],[Est_Sust_POTS Jul]]+Target_CC[[#This Row],[BC_Jul]]</f>
        <v>0</v>
      </c>
      <c r="BR190" s="5">
        <f>Target_CC[[#This Row],[Est_Sust_NP Agu]]+Target_CC[[#This Row],[Est_Sust_POTS Agu]]+Target_CC[[#This Row],[BC_Agu]]</f>
        <v>0</v>
      </c>
      <c r="BS190" s="5">
        <f>Target_CC[[#This Row],[Est_Sust_NP Sep]]+Target_CC[[#This Row],[Est_Sust_POTS Sep]]+Target_CC[[#This Row],[BC_Sep]]</f>
        <v>0</v>
      </c>
      <c r="BT190" s="5">
        <f>Target_CC[[#This Row],[Est_Sust_NP Okt]]+Target_CC[[#This Row],[Est_Sust_POTS Okt]]+Target_CC[[#This Row],[BC_Okt]]</f>
        <v>0</v>
      </c>
      <c r="BU190" s="5">
        <f>Target_CC[[#This Row],[Est_Sust_NP Nov]]+Target_CC[[#This Row],[Est_Sust_POTS Nov]]+Target_CC[[#This Row],[BC_Nov]]</f>
        <v>0</v>
      </c>
      <c r="BV190" s="5">
        <f>Target_CC[[#This Row],[Est_Sust_NP Des]]+Target_CC[[#This Row],[Est_Sust_POTS Des]]+Target_CC[[#This Row],[BC_Des]]</f>
        <v>0</v>
      </c>
      <c r="BW190" s="5">
        <f>SUM(Target_CC[[#This Row],[Real_Jan]:[Real_Des]])</f>
        <v>0</v>
      </c>
      <c r="BX190" s="5">
        <v>0</v>
      </c>
      <c r="BY190" s="5">
        <v>0</v>
      </c>
      <c r="BZ190" s="5">
        <v>0</v>
      </c>
      <c r="CA190" s="5">
        <f>Target_CC[[#This Row],[Est_Sust_NP Mar]]*95%</f>
        <v>0</v>
      </c>
      <c r="CB190" s="5">
        <f>Target_CC[[#This Row],[Est_Sust_NP Apr]]</f>
        <v>0</v>
      </c>
      <c r="CC190" s="5">
        <f>Target_CC[[#This Row],[Est_Sust_NP Mei]]</f>
        <v>0</v>
      </c>
      <c r="CD190" s="5">
        <f>Target_CC[[#This Row],[Est_Sust_NP Jun]]</f>
        <v>0</v>
      </c>
      <c r="CE190" s="5">
        <f>Target_CC[[#This Row],[Est_Sust_NP Jul]]</f>
        <v>0</v>
      </c>
      <c r="CF190" s="5">
        <f>Target_CC[[#This Row],[Est_Sust_NP Agu]]</f>
        <v>0</v>
      </c>
      <c r="CG190" s="5">
        <f>Target_CC[[#This Row],[Est_Sust_NP Sep]]</f>
        <v>0</v>
      </c>
      <c r="CH190" s="5">
        <f>Target_CC[[#This Row],[Est_Sust_NP Okt]]</f>
        <v>0</v>
      </c>
      <c r="CI190" s="5">
        <f>Target_CC[[#This Row],[Est_Sust_NP Nov]]</f>
        <v>0</v>
      </c>
      <c r="CJ190" s="5">
        <f>SUM(Target_CC[[#This Row],[Est_Sust_NP Jan]:[Est_Sust_NP Des]])</f>
        <v>0</v>
      </c>
      <c r="CK190" s="5">
        <v>0</v>
      </c>
      <c r="CL190" s="5">
        <v>0</v>
      </c>
      <c r="CM190" s="5">
        <v>0</v>
      </c>
      <c r="CN190" s="5">
        <f>Target_CC[[#This Row],[Est_Sust_POTS Mar]]</f>
        <v>0</v>
      </c>
      <c r="CO190" s="5">
        <f>Target_CC[[#This Row],[Est_Sust_POTS Apr]]</f>
        <v>0</v>
      </c>
      <c r="CP190" s="5">
        <f>Target_CC[[#This Row],[Est_Sust_POTS Mei]]</f>
        <v>0</v>
      </c>
      <c r="CQ190" s="5">
        <f>Target_CC[[#This Row],[Est_Sust_POTS Jun]]</f>
        <v>0</v>
      </c>
      <c r="CR190" s="5">
        <f>Target_CC[[#This Row],[Est_Sust_POTS Jul]]</f>
        <v>0</v>
      </c>
      <c r="CS190" s="5">
        <f>Target_CC[[#This Row],[Est_Sust_POTS Agu]]</f>
        <v>0</v>
      </c>
      <c r="CT190" s="5">
        <f>Target_CC[[#This Row],[Est_Sust_POTS Sep]]</f>
        <v>0</v>
      </c>
      <c r="CU190" s="5">
        <f>Target_CC[[#This Row],[Est_Sust_POTS Okt]]</f>
        <v>0</v>
      </c>
      <c r="CV190" s="5">
        <f>Target_CC[[#This Row],[Est_Sust_POTS Nov]]</f>
        <v>0</v>
      </c>
      <c r="CW190" s="5">
        <f>SUM(Target_CC[[#This Row],[Est_Sust_POTS Jan]:[Est_Sust_POTS Des]])</f>
        <v>0</v>
      </c>
      <c r="CX190" s="5"/>
      <c r="CY190" s="5">
        <v>0</v>
      </c>
      <c r="CZ190" s="5">
        <v>0</v>
      </c>
      <c r="DA190" s="5">
        <v>0</v>
      </c>
      <c r="DB190" s="5"/>
      <c r="DC190" s="5"/>
      <c r="DD190" s="5"/>
      <c r="DE190" s="5"/>
      <c r="DF190" s="5"/>
      <c r="DG190" s="5"/>
      <c r="DH190" s="5"/>
      <c r="DI190" s="5"/>
      <c r="DJ190" s="5">
        <f>SUM(Target_CC[[#This Row],[BC_Jan]:[BC_Des]])</f>
        <v>0</v>
      </c>
      <c r="DK190" s="5"/>
      <c r="DL190" s="5"/>
      <c r="DM190" s="5"/>
      <c r="DN190" s="5"/>
      <c r="DO190" s="5"/>
      <c r="DP190" s="5"/>
      <c r="DQ190" s="5"/>
      <c r="DR190" s="5"/>
      <c r="DS190" s="5"/>
      <c r="DT190" s="5"/>
      <c r="DU190" s="5"/>
      <c r="DV190" s="5"/>
      <c r="DW190" s="5"/>
      <c r="DX190" s="5" t="s">
        <v>160</v>
      </c>
    </row>
    <row r="191" spans="2:128" x14ac:dyDescent="0.3">
      <c r="B191">
        <v>19500380</v>
      </c>
      <c r="C191" t="s">
        <v>405</v>
      </c>
      <c r="D191" t="s">
        <v>362</v>
      </c>
      <c r="E191" t="s">
        <v>343</v>
      </c>
      <c r="F191" t="s">
        <v>363</v>
      </c>
      <c r="G191" t="s">
        <v>25</v>
      </c>
      <c r="H191" t="s">
        <v>159</v>
      </c>
      <c r="I191" t="s">
        <v>29</v>
      </c>
      <c r="J191" s="5">
        <v>22869722.756110534</v>
      </c>
      <c r="K191" s="5">
        <v>3903</v>
      </c>
      <c r="L191" s="5">
        <v>3903</v>
      </c>
      <c r="M191" s="5">
        <v>3746.88</v>
      </c>
      <c r="N191" s="5">
        <v>3940.4688000000001</v>
      </c>
      <c r="O191" s="5">
        <v>3747.254688</v>
      </c>
      <c r="P191" s="5">
        <v>3745.3225468800001</v>
      </c>
      <c r="Q191" s="5">
        <v>4525.9032254688</v>
      </c>
      <c r="R191" s="5">
        <v>3948.259032254688</v>
      </c>
      <c r="S191" s="5">
        <v>4137.632590322547</v>
      </c>
      <c r="T191" s="5">
        <v>4529.8263259032256</v>
      </c>
      <c r="U191" s="5">
        <v>3948.2982632590324</v>
      </c>
      <c r="V191" s="5">
        <v>4332.7829826325906</v>
      </c>
      <c r="W191" s="5">
        <v>48408.628454720885</v>
      </c>
      <c r="X191" s="5">
        <v>233859.20163590557</v>
      </c>
      <c r="Y191" s="5">
        <v>1368070.5290314371</v>
      </c>
      <c r="Z191" s="5">
        <v>1249985.3408578928</v>
      </c>
      <c r="AA191" s="5">
        <v>862808.83709563746</v>
      </c>
      <c r="AB191" s="5">
        <v>1165839.7776966016</v>
      </c>
      <c r="AC191" s="5">
        <v>1685497.2926159105</v>
      </c>
      <c r="AD191" s="5">
        <v>1983579.3759362085</v>
      </c>
      <c r="AE191" s="5">
        <v>2191420.6803756552</v>
      </c>
      <c r="AF191" s="5">
        <v>1795085.7247472336</v>
      </c>
      <c r="AG191" s="5">
        <v>2208628.0621580929</v>
      </c>
      <c r="AH191" s="5">
        <v>2973381.1450876985</v>
      </c>
      <c r="AI191" s="5">
        <v>1861957.0627617245</v>
      </c>
      <c r="AJ191" s="5">
        <v>19580113.030000001</v>
      </c>
      <c r="AK191" s="5">
        <v>237762.20163590557</v>
      </c>
      <c r="AL191" s="5">
        <v>1371973.5290314371</v>
      </c>
      <c r="AM191" s="5">
        <v>1253732.2208578927</v>
      </c>
      <c r="AN191" s="5">
        <v>866749.30589563749</v>
      </c>
      <c r="AO191" s="5">
        <v>1169587.0323846017</v>
      </c>
      <c r="AP191" s="5">
        <v>1689242.6151627905</v>
      </c>
      <c r="AQ191" s="5">
        <v>1988105.2791616772</v>
      </c>
      <c r="AR191" s="5">
        <v>2195368.9394079098</v>
      </c>
      <c r="AS191" s="5">
        <v>1799223.3573375561</v>
      </c>
      <c r="AT191" s="5">
        <v>2213157.888483996</v>
      </c>
      <c r="AU191" s="5">
        <v>2977329.4433509577</v>
      </c>
      <c r="AV191" s="5">
        <v>1866289.845744357</v>
      </c>
      <c r="AW191" s="5">
        <f>SUM(Target_CC[[#This Row],[Target_Jan]:[Target_Des]])</f>
        <v>19628521.658454716</v>
      </c>
      <c r="AX191" s="5">
        <v>792396.75529236195</v>
      </c>
      <c r="AY191" s="5">
        <v>6032290.547343405</v>
      </c>
      <c r="AZ191" s="5">
        <v>1721168.2227272117</v>
      </c>
      <c r="BA191" s="5">
        <v>3730263.1812121775</v>
      </c>
      <c r="BB191" s="5">
        <v>4356146.5649457099</v>
      </c>
      <c r="BC191" s="5">
        <v>4727385.5144472579</v>
      </c>
      <c r="BD191" s="5">
        <v>304335.51175167295</v>
      </c>
      <c r="BE191" s="5">
        <v>6178364.2199487239</v>
      </c>
      <c r="BF191" s="5">
        <v>2219161.1340547749</v>
      </c>
      <c r="BG191" s="5">
        <v>6294176.2929679696</v>
      </c>
      <c r="BH191" s="5">
        <v>4667404.7998496499</v>
      </c>
      <c r="BI191" s="5">
        <v>3677144.2621599752</v>
      </c>
      <c r="BJ191" s="5">
        <f>SUM(Target_CC[[#This Row],[Target_NGTMA_Jan]:[Target_NGTMA_Des]])</f>
        <v>44700237.006700888</v>
      </c>
      <c r="BK191" s="5">
        <v>1268</v>
      </c>
      <c r="BL191" s="5">
        <v>3840</v>
      </c>
      <c r="BM191" s="5">
        <v>2071</v>
      </c>
      <c r="BN191" s="5">
        <f>Target_CC[[#This Row],[Est_Sust_NP Apr]]+Target_CC[[#This Row],[Est_Sust_POTS Apr]]+Target_CC[[#This Row],[BC_Apr]]</f>
        <v>2071</v>
      </c>
      <c r="BO191" s="5">
        <f>Target_CC[[#This Row],[Est_Sust_NP Mei]]+Target_CC[[#This Row],[Est_Sust_POTS Mei]]+Target_CC[[#This Row],[BC_Mei]]</f>
        <v>2071</v>
      </c>
      <c r="BP191" s="5">
        <f>Target_CC[[#This Row],[Est_Sust_NP Jun]]+Target_CC[[#This Row],[Est_Sust_POTS Jun]]+Target_CC[[#This Row],[BC_Jun]]</f>
        <v>2071</v>
      </c>
      <c r="BQ191" s="5">
        <f>Target_CC[[#This Row],[Est_Sust_NP Jul]]+Target_CC[[#This Row],[Est_Sust_POTS Jul]]+Target_CC[[#This Row],[BC_Jul]]</f>
        <v>2071</v>
      </c>
      <c r="BR191" s="5">
        <f>Target_CC[[#This Row],[Est_Sust_NP Agu]]+Target_CC[[#This Row],[Est_Sust_POTS Agu]]+Target_CC[[#This Row],[BC_Agu]]</f>
        <v>2071</v>
      </c>
      <c r="BS191" s="5">
        <f>Target_CC[[#This Row],[Est_Sust_NP Sep]]+Target_CC[[#This Row],[Est_Sust_POTS Sep]]+Target_CC[[#This Row],[BC_Sep]]</f>
        <v>2071</v>
      </c>
      <c r="BT191" s="5">
        <f>Target_CC[[#This Row],[Est_Sust_NP Okt]]+Target_CC[[#This Row],[Est_Sust_POTS Okt]]+Target_CC[[#This Row],[BC_Okt]]</f>
        <v>2071</v>
      </c>
      <c r="BU191" s="5">
        <f>Target_CC[[#This Row],[Est_Sust_NP Nov]]+Target_CC[[#This Row],[Est_Sust_POTS Nov]]+Target_CC[[#This Row],[BC_Nov]]</f>
        <v>2071</v>
      </c>
      <c r="BV191" s="5">
        <f>Target_CC[[#This Row],[Est_Sust_NP Des]]+Target_CC[[#This Row],[Est_Sust_POTS Des]]+Target_CC[[#This Row],[BC_Des]]</f>
        <v>2071</v>
      </c>
      <c r="BW191" s="5">
        <f>SUM(Target_CC[[#This Row],[Real_Jan]:[Real_Des]])</f>
        <v>25818</v>
      </c>
      <c r="BX191" s="5">
        <v>0</v>
      </c>
      <c r="BY191" s="5">
        <v>0</v>
      </c>
      <c r="BZ191" s="5">
        <v>0</v>
      </c>
      <c r="CA191" s="5">
        <f>Target_CC[[#This Row],[Est_Sust_NP Mar]]*95%</f>
        <v>0</v>
      </c>
      <c r="CB191" s="5">
        <f>Target_CC[[#This Row],[Est_Sust_NP Apr]]</f>
        <v>0</v>
      </c>
      <c r="CC191" s="5">
        <f>Target_CC[[#This Row],[Est_Sust_NP Mei]]</f>
        <v>0</v>
      </c>
      <c r="CD191" s="5">
        <f>Target_CC[[#This Row],[Est_Sust_NP Jun]]</f>
        <v>0</v>
      </c>
      <c r="CE191" s="5">
        <f>Target_CC[[#This Row],[Est_Sust_NP Jul]]</f>
        <v>0</v>
      </c>
      <c r="CF191" s="5">
        <f>Target_CC[[#This Row],[Est_Sust_NP Agu]]</f>
        <v>0</v>
      </c>
      <c r="CG191" s="5">
        <f>Target_CC[[#This Row],[Est_Sust_NP Sep]]</f>
        <v>0</v>
      </c>
      <c r="CH191" s="5">
        <f>Target_CC[[#This Row],[Est_Sust_NP Okt]]</f>
        <v>0</v>
      </c>
      <c r="CI191" s="5">
        <f>Target_CC[[#This Row],[Est_Sust_NP Nov]]</f>
        <v>0</v>
      </c>
      <c r="CJ191" s="5">
        <f>SUM(Target_CC[[#This Row],[Est_Sust_NP Jan]:[Est_Sust_NP Des]])</f>
        <v>0</v>
      </c>
      <c r="CK191" s="5">
        <v>1268</v>
      </c>
      <c r="CL191" s="5">
        <v>3840</v>
      </c>
      <c r="CM191" s="5">
        <v>2071</v>
      </c>
      <c r="CN191" s="5">
        <f>Target_CC[[#This Row],[Est_Sust_POTS Mar]]</f>
        <v>2071</v>
      </c>
      <c r="CO191" s="5">
        <f>Target_CC[[#This Row],[Est_Sust_POTS Apr]]</f>
        <v>2071</v>
      </c>
      <c r="CP191" s="5">
        <f>Target_CC[[#This Row],[Est_Sust_POTS Mei]]</f>
        <v>2071</v>
      </c>
      <c r="CQ191" s="5">
        <f>Target_CC[[#This Row],[Est_Sust_POTS Jun]]</f>
        <v>2071</v>
      </c>
      <c r="CR191" s="5">
        <f>Target_CC[[#This Row],[Est_Sust_POTS Jul]]</f>
        <v>2071</v>
      </c>
      <c r="CS191" s="5">
        <f>Target_CC[[#This Row],[Est_Sust_POTS Agu]]</f>
        <v>2071</v>
      </c>
      <c r="CT191" s="5">
        <f>Target_CC[[#This Row],[Est_Sust_POTS Sep]]</f>
        <v>2071</v>
      </c>
      <c r="CU191" s="5">
        <f>Target_CC[[#This Row],[Est_Sust_POTS Okt]]</f>
        <v>2071</v>
      </c>
      <c r="CV191" s="5">
        <f>Target_CC[[#This Row],[Est_Sust_POTS Nov]]</f>
        <v>2071</v>
      </c>
      <c r="CW191" s="5">
        <f>SUM(Target_CC[[#This Row],[Est_Sust_POTS Jan]:[Est_Sust_POTS Des]])</f>
        <v>25818</v>
      </c>
      <c r="CX191" s="5"/>
      <c r="CY191" s="5">
        <v>0</v>
      </c>
      <c r="CZ191" s="5">
        <v>0</v>
      </c>
      <c r="DA191" s="5">
        <v>0</v>
      </c>
      <c r="DB191" s="5"/>
      <c r="DC191" s="5"/>
      <c r="DD191" s="5"/>
      <c r="DE191" s="5"/>
      <c r="DF191" s="5"/>
      <c r="DG191" s="5"/>
      <c r="DH191" s="5"/>
      <c r="DI191" s="5"/>
      <c r="DJ191" s="5">
        <f>SUM(Target_CC[[#This Row],[BC_Jan]:[BC_Des]])</f>
        <v>0</v>
      </c>
      <c r="DK191" s="5"/>
      <c r="DL191" s="5"/>
      <c r="DM191" s="5"/>
      <c r="DN191" s="5"/>
      <c r="DO191" s="5"/>
      <c r="DP191" s="5"/>
      <c r="DQ191" s="5"/>
      <c r="DR191" s="5"/>
      <c r="DS191" s="5"/>
      <c r="DT191" s="5"/>
      <c r="DU191" s="5"/>
      <c r="DV191" s="5"/>
      <c r="DW191" s="5"/>
      <c r="DX191" s="5" t="s">
        <v>160</v>
      </c>
    </row>
    <row r="192" spans="2:128" x14ac:dyDescent="0.3">
      <c r="B192">
        <v>5587969</v>
      </c>
      <c r="C192" t="s">
        <v>406</v>
      </c>
      <c r="D192" t="s">
        <v>407</v>
      </c>
      <c r="E192" t="s">
        <v>351</v>
      </c>
      <c r="F192" t="s">
        <v>300</v>
      </c>
      <c r="G192" t="s">
        <v>23</v>
      </c>
      <c r="H192" t="s">
        <v>159</v>
      </c>
      <c r="I192" t="s">
        <v>29</v>
      </c>
      <c r="J192" s="5">
        <v>0</v>
      </c>
      <c r="K192" s="5">
        <v>53362.843655855737</v>
      </c>
      <c r="L192" s="5">
        <v>54294.843018470732</v>
      </c>
      <c r="M192" s="5">
        <v>58047.947292660399</v>
      </c>
      <c r="N192" s="5">
        <v>54544.80985895812</v>
      </c>
      <c r="O192" s="5">
        <v>57309.441835203659</v>
      </c>
      <c r="P192" s="5">
        <v>56544.927386770607</v>
      </c>
      <c r="Q192" s="5">
        <v>59249.857290848093</v>
      </c>
      <c r="R192" s="5">
        <v>59840.394497228619</v>
      </c>
      <c r="S192" s="5">
        <v>59074.438971353899</v>
      </c>
      <c r="T192" s="5">
        <v>60262.923991791373</v>
      </c>
      <c r="U192" s="5">
        <v>59823.228413711302</v>
      </c>
      <c r="V192" s="5">
        <v>56444.343787147438</v>
      </c>
      <c r="W192" s="5">
        <v>688799.99999999988</v>
      </c>
      <c r="X192" s="5">
        <v>1825120.5110069148</v>
      </c>
      <c r="Y192" s="5">
        <v>1856996.8323649752</v>
      </c>
      <c r="Z192" s="5">
        <v>1985360.8235148289</v>
      </c>
      <c r="AA192" s="5">
        <v>1865546.2194738658</v>
      </c>
      <c r="AB192" s="5">
        <v>1960102.3971350919</v>
      </c>
      <c r="AC192" s="5">
        <v>1933954.4090369502</v>
      </c>
      <c r="AD192" s="5">
        <v>2026468.6513551835</v>
      </c>
      <c r="AE192" s="5">
        <v>2046666.2550441599</v>
      </c>
      <c r="AF192" s="5">
        <v>2020468.9790929628</v>
      </c>
      <c r="AG192" s="5">
        <v>2061117.6447040746</v>
      </c>
      <c r="AH192" s="5">
        <v>2046079.139197726</v>
      </c>
      <c r="AI192" s="5">
        <v>1930514.2402197286</v>
      </c>
      <c r="AJ192" s="5">
        <v>23558396.102146458</v>
      </c>
      <c r="AK192" s="5">
        <v>1878483.3546627704</v>
      </c>
      <c r="AL192" s="5">
        <v>1911291.675383446</v>
      </c>
      <c r="AM192" s="5">
        <v>2043408.7708074893</v>
      </c>
      <c r="AN192" s="5">
        <v>1920091.0293328241</v>
      </c>
      <c r="AO192" s="5">
        <v>2017411.8389702956</v>
      </c>
      <c r="AP192" s="5">
        <v>1990499.3364237207</v>
      </c>
      <c r="AQ192" s="5">
        <v>2085718.5086460316</v>
      </c>
      <c r="AR192" s="5">
        <v>2106506.6495413887</v>
      </c>
      <c r="AS192" s="5">
        <v>2079543.4180643167</v>
      </c>
      <c r="AT192" s="5">
        <v>2121380.568695866</v>
      </c>
      <c r="AU192" s="5">
        <v>2105902.3676114371</v>
      </c>
      <c r="AV192" s="5">
        <v>1986958.584006876</v>
      </c>
      <c r="AW192" s="5">
        <f>SUM(Target_CC[[#This Row],[Target_Jan]:[Target_Des]])</f>
        <v>24247196.102146462</v>
      </c>
      <c r="AX192" s="5">
        <v>0</v>
      </c>
      <c r="AY192" s="5">
        <v>0</v>
      </c>
      <c r="AZ192" s="5">
        <v>0</v>
      </c>
      <c r="BA192" s="5">
        <v>0</v>
      </c>
      <c r="BB192" s="5">
        <v>0</v>
      </c>
      <c r="BC192" s="5">
        <v>0</v>
      </c>
      <c r="BD192" s="5">
        <v>0</v>
      </c>
      <c r="BE192" s="5">
        <v>0</v>
      </c>
      <c r="BF192" s="5">
        <v>0</v>
      </c>
      <c r="BG192" s="5">
        <v>0</v>
      </c>
      <c r="BH192" s="5">
        <v>0</v>
      </c>
      <c r="BI192" s="5">
        <v>0</v>
      </c>
      <c r="BJ192" s="5">
        <f>SUM(Target_CC[[#This Row],[Target_NGTMA_Jan]:[Target_NGTMA_Des]])</f>
        <v>0</v>
      </c>
      <c r="BK192" s="5">
        <v>28700</v>
      </c>
      <c r="BL192" s="5">
        <v>28700</v>
      </c>
      <c r="BM192" s="5">
        <v>28700</v>
      </c>
      <c r="BN192" s="5">
        <f>Target_CC[[#This Row],[Est_Sust_NP Apr]]+Target_CC[[#This Row],[Est_Sust_POTS Apr]]+Target_CC[[#This Row],[BC_Apr]]</f>
        <v>28700</v>
      </c>
      <c r="BO192" s="5">
        <f>Target_CC[[#This Row],[Est_Sust_NP Mei]]+Target_CC[[#This Row],[Est_Sust_POTS Mei]]+Target_CC[[#This Row],[BC_Mei]]</f>
        <v>28700</v>
      </c>
      <c r="BP192" s="5">
        <f>Target_CC[[#This Row],[Est_Sust_NP Jun]]+Target_CC[[#This Row],[Est_Sust_POTS Jun]]+Target_CC[[#This Row],[BC_Jun]]</f>
        <v>28700</v>
      </c>
      <c r="BQ192" s="5">
        <f>Target_CC[[#This Row],[Est_Sust_NP Jul]]+Target_CC[[#This Row],[Est_Sust_POTS Jul]]+Target_CC[[#This Row],[BC_Jul]]</f>
        <v>28700</v>
      </c>
      <c r="BR192" s="5">
        <f>Target_CC[[#This Row],[Est_Sust_NP Agu]]+Target_CC[[#This Row],[Est_Sust_POTS Agu]]+Target_CC[[#This Row],[BC_Agu]]</f>
        <v>28700</v>
      </c>
      <c r="BS192" s="5">
        <f>Target_CC[[#This Row],[Est_Sust_NP Sep]]+Target_CC[[#This Row],[Est_Sust_POTS Sep]]+Target_CC[[#This Row],[BC_Sep]]</f>
        <v>28700</v>
      </c>
      <c r="BT192" s="5">
        <f>Target_CC[[#This Row],[Est_Sust_NP Okt]]+Target_CC[[#This Row],[Est_Sust_POTS Okt]]+Target_CC[[#This Row],[BC_Okt]]</f>
        <v>28700</v>
      </c>
      <c r="BU192" s="5">
        <f>Target_CC[[#This Row],[Est_Sust_NP Nov]]+Target_CC[[#This Row],[Est_Sust_POTS Nov]]+Target_CC[[#This Row],[BC_Nov]]</f>
        <v>28700</v>
      </c>
      <c r="BV192" s="5">
        <f>Target_CC[[#This Row],[Est_Sust_NP Des]]+Target_CC[[#This Row],[Est_Sust_POTS Des]]+Target_CC[[#This Row],[BC_Des]]</f>
        <v>28700</v>
      </c>
      <c r="BW192" s="5">
        <f>SUM(Target_CC[[#This Row],[Real_Jan]:[Real_Des]])</f>
        <v>344400</v>
      </c>
      <c r="BX192" s="5">
        <v>0</v>
      </c>
      <c r="BY192" s="5">
        <v>0</v>
      </c>
      <c r="BZ192" s="5">
        <v>0</v>
      </c>
      <c r="CA192" s="5">
        <f>Target_CC[[#This Row],[Est_Sust_NP Mar]]*95%</f>
        <v>0</v>
      </c>
      <c r="CB192" s="5">
        <f>Target_CC[[#This Row],[Est_Sust_NP Apr]]</f>
        <v>0</v>
      </c>
      <c r="CC192" s="5">
        <f>Target_CC[[#This Row],[Est_Sust_NP Mei]]</f>
        <v>0</v>
      </c>
      <c r="CD192" s="5">
        <f>Target_CC[[#This Row],[Est_Sust_NP Jun]]</f>
        <v>0</v>
      </c>
      <c r="CE192" s="5">
        <f>Target_CC[[#This Row],[Est_Sust_NP Jul]]</f>
        <v>0</v>
      </c>
      <c r="CF192" s="5">
        <f>Target_CC[[#This Row],[Est_Sust_NP Agu]]</f>
        <v>0</v>
      </c>
      <c r="CG192" s="5">
        <f>Target_CC[[#This Row],[Est_Sust_NP Sep]]</f>
        <v>0</v>
      </c>
      <c r="CH192" s="5">
        <f>Target_CC[[#This Row],[Est_Sust_NP Okt]]</f>
        <v>0</v>
      </c>
      <c r="CI192" s="5">
        <f>Target_CC[[#This Row],[Est_Sust_NP Nov]]</f>
        <v>0</v>
      </c>
      <c r="CJ192" s="5">
        <f>SUM(Target_CC[[#This Row],[Est_Sust_NP Jan]:[Est_Sust_NP Des]])</f>
        <v>0</v>
      </c>
      <c r="CK192" s="5">
        <v>28700</v>
      </c>
      <c r="CL192" s="5">
        <v>28700</v>
      </c>
      <c r="CM192" s="5">
        <v>28700</v>
      </c>
      <c r="CN192" s="5">
        <f>Target_CC[[#This Row],[Est_Sust_POTS Mar]]</f>
        <v>28700</v>
      </c>
      <c r="CO192" s="5">
        <f>Target_CC[[#This Row],[Est_Sust_POTS Apr]]</f>
        <v>28700</v>
      </c>
      <c r="CP192" s="5">
        <f>Target_CC[[#This Row],[Est_Sust_POTS Mei]]</f>
        <v>28700</v>
      </c>
      <c r="CQ192" s="5">
        <f>Target_CC[[#This Row],[Est_Sust_POTS Jun]]</f>
        <v>28700</v>
      </c>
      <c r="CR192" s="5">
        <f>Target_CC[[#This Row],[Est_Sust_POTS Jul]]</f>
        <v>28700</v>
      </c>
      <c r="CS192" s="5">
        <f>Target_CC[[#This Row],[Est_Sust_POTS Agu]]</f>
        <v>28700</v>
      </c>
      <c r="CT192" s="5">
        <f>Target_CC[[#This Row],[Est_Sust_POTS Sep]]</f>
        <v>28700</v>
      </c>
      <c r="CU192" s="5">
        <f>Target_CC[[#This Row],[Est_Sust_POTS Okt]]</f>
        <v>28700</v>
      </c>
      <c r="CV192" s="5">
        <f>Target_CC[[#This Row],[Est_Sust_POTS Nov]]</f>
        <v>28700</v>
      </c>
      <c r="CW192" s="5">
        <f>SUM(Target_CC[[#This Row],[Est_Sust_POTS Jan]:[Est_Sust_POTS Des]])</f>
        <v>344400</v>
      </c>
      <c r="CX192" s="5"/>
      <c r="CY192" s="5">
        <v>0</v>
      </c>
      <c r="CZ192" s="5">
        <v>0</v>
      </c>
      <c r="DA192" s="5">
        <v>0</v>
      </c>
      <c r="DB192" s="5"/>
      <c r="DC192" s="5"/>
      <c r="DD192" s="5"/>
      <c r="DE192" s="5"/>
      <c r="DF192" s="5"/>
      <c r="DG192" s="5"/>
      <c r="DH192" s="5"/>
      <c r="DI192" s="5"/>
      <c r="DJ192" s="5">
        <f>SUM(Target_CC[[#This Row],[BC_Jan]:[BC_Des]])</f>
        <v>0</v>
      </c>
      <c r="DK192" s="5"/>
      <c r="DL192" s="5"/>
      <c r="DM192" s="5"/>
      <c r="DN192" s="5"/>
      <c r="DO192" s="5"/>
      <c r="DP192" s="5"/>
      <c r="DQ192" s="5"/>
      <c r="DR192" s="5"/>
      <c r="DS192" s="5"/>
      <c r="DT192" s="5"/>
      <c r="DU192" s="5"/>
      <c r="DV192" s="5"/>
      <c r="DW192" s="5"/>
      <c r="DX192" s="5" t="s">
        <v>160</v>
      </c>
    </row>
    <row r="193" spans="2:128" x14ac:dyDescent="0.3">
      <c r="B193">
        <v>10129551</v>
      </c>
      <c r="C193" t="s">
        <v>408</v>
      </c>
      <c r="D193" t="s">
        <v>409</v>
      </c>
      <c r="E193" t="s">
        <v>308</v>
      </c>
      <c r="F193" t="s">
        <v>300</v>
      </c>
      <c r="G193" t="s">
        <v>24</v>
      </c>
      <c r="H193" t="s">
        <v>159</v>
      </c>
      <c r="I193" t="s">
        <v>29</v>
      </c>
      <c r="J193" s="5">
        <v>0</v>
      </c>
      <c r="K193" s="5">
        <v>53362.843655855737</v>
      </c>
      <c r="L193" s="5">
        <v>54294.843018470732</v>
      </c>
      <c r="M193" s="5">
        <v>58047.947292660399</v>
      </c>
      <c r="N193" s="5">
        <v>54544.80985895812</v>
      </c>
      <c r="O193" s="5">
        <v>57309.441835203659</v>
      </c>
      <c r="P193" s="5">
        <v>56544.927386770607</v>
      </c>
      <c r="Q193" s="5">
        <v>59249.857290848093</v>
      </c>
      <c r="R193" s="5">
        <v>59840.394497228619</v>
      </c>
      <c r="S193" s="5">
        <v>59074.438971353899</v>
      </c>
      <c r="T193" s="5">
        <v>60262.923991791373</v>
      </c>
      <c r="U193" s="5">
        <v>59823.228413711302</v>
      </c>
      <c r="V193" s="5">
        <v>56444.343787147438</v>
      </c>
      <c r="W193" s="5">
        <v>688799.99999999988</v>
      </c>
      <c r="X193" s="5">
        <v>1825120.5110069148</v>
      </c>
      <c r="Y193" s="5">
        <v>1856996.8323649752</v>
      </c>
      <c r="Z193" s="5">
        <v>1985360.8235148289</v>
      </c>
      <c r="AA193" s="5">
        <v>1865546.2194738658</v>
      </c>
      <c r="AB193" s="5">
        <v>1960102.3971350919</v>
      </c>
      <c r="AC193" s="5">
        <v>1933954.4090369502</v>
      </c>
      <c r="AD193" s="5">
        <v>2026468.6513551835</v>
      </c>
      <c r="AE193" s="5">
        <v>2046666.2550441599</v>
      </c>
      <c r="AF193" s="5">
        <v>2020468.9790929628</v>
      </c>
      <c r="AG193" s="5">
        <v>2061117.6447040746</v>
      </c>
      <c r="AH193" s="5">
        <v>2046079.139197726</v>
      </c>
      <c r="AI193" s="5">
        <v>1930514.2402197286</v>
      </c>
      <c r="AJ193" s="5">
        <v>23558396.102146458</v>
      </c>
      <c r="AK193" s="5">
        <v>1878483.3546627704</v>
      </c>
      <c r="AL193" s="5">
        <v>1911291.675383446</v>
      </c>
      <c r="AM193" s="5">
        <v>2043408.7708074893</v>
      </c>
      <c r="AN193" s="5">
        <v>1920091.0293328241</v>
      </c>
      <c r="AO193" s="5">
        <v>2017411.8389702956</v>
      </c>
      <c r="AP193" s="5">
        <v>1990499.3364237207</v>
      </c>
      <c r="AQ193" s="5">
        <v>2085718.5086460316</v>
      </c>
      <c r="AR193" s="5">
        <v>2106506.6495413887</v>
      </c>
      <c r="AS193" s="5">
        <v>2079543.4180643167</v>
      </c>
      <c r="AT193" s="5">
        <v>2121380.568695866</v>
      </c>
      <c r="AU193" s="5">
        <v>2105902.3676114371</v>
      </c>
      <c r="AV193" s="5">
        <v>1986958.584006876</v>
      </c>
      <c r="AW193" s="5">
        <f>SUM(Target_CC[[#This Row],[Target_Jan]:[Target_Des]])</f>
        <v>24247196.102146462</v>
      </c>
      <c r="AX193" s="5">
        <v>4941582.2328302255</v>
      </c>
      <c r="AY193" s="5">
        <v>5142088.3207596643</v>
      </c>
      <c r="AZ193" s="5">
        <v>5200167.6767443335</v>
      </c>
      <c r="BA193" s="5">
        <v>5041400.8835760169</v>
      </c>
      <c r="BB193" s="5">
        <v>5300908.0587014994</v>
      </c>
      <c r="BC193" s="5">
        <v>5267931.7796293944</v>
      </c>
      <c r="BD193" s="5">
        <v>5440025.0052966522</v>
      </c>
      <c r="BE193" s="5">
        <v>5516503.1293899361</v>
      </c>
      <c r="BF193" s="5">
        <v>5430748.8535660813</v>
      </c>
      <c r="BG193" s="5">
        <v>5523072.6990475263</v>
      </c>
      <c r="BH193" s="5">
        <v>5624891.6984470263</v>
      </c>
      <c r="BI193" s="5">
        <v>5484201.4723760169</v>
      </c>
      <c r="BJ193" s="5">
        <f>SUM(Target_CC[[#This Row],[Target_NGTMA_Jan]:[Target_NGTMA_Des]])</f>
        <v>63913521.810364373</v>
      </c>
      <c r="BK193" s="5">
        <v>28700</v>
      </c>
      <c r="BL193" s="5">
        <v>28700</v>
      </c>
      <c r="BM193" s="5">
        <v>28700</v>
      </c>
      <c r="BN193" s="5">
        <f>Target_CC[[#This Row],[Est_Sust_NP Apr]]+Target_CC[[#This Row],[Est_Sust_POTS Apr]]+Target_CC[[#This Row],[BC_Apr]]</f>
        <v>28700</v>
      </c>
      <c r="BO193" s="5">
        <f>Target_CC[[#This Row],[Est_Sust_NP Mei]]+Target_CC[[#This Row],[Est_Sust_POTS Mei]]+Target_CC[[#This Row],[BC_Mei]]</f>
        <v>28700</v>
      </c>
      <c r="BP193" s="5">
        <f>Target_CC[[#This Row],[Est_Sust_NP Jun]]+Target_CC[[#This Row],[Est_Sust_POTS Jun]]+Target_CC[[#This Row],[BC_Jun]]</f>
        <v>28700</v>
      </c>
      <c r="BQ193" s="5">
        <f>Target_CC[[#This Row],[Est_Sust_NP Jul]]+Target_CC[[#This Row],[Est_Sust_POTS Jul]]+Target_CC[[#This Row],[BC_Jul]]</f>
        <v>28700</v>
      </c>
      <c r="BR193" s="5">
        <f>Target_CC[[#This Row],[Est_Sust_NP Agu]]+Target_CC[[#This Row],[Est_Sust_POTS Agu]]+Target_CC[[#This Row],[BC_Agu]]</f>
        <v>28700</v>
      </c>
      <c r="BS193" s="5">
        <f>Target_CC[[#This Row],[Est_Sust_NP Sep]]+Target_CC[[#This Row],[Est_Sust_POTS Sep]]+Target_CC[[#This Row],[BC_Sep]]</f>
        <v>28700</v>
      </c>
      <c r="BT193" s="5">
        <f>Target_CC[[#This Row],[Est_Sust_NP Okt]]+Target_CC[[#This Row],[Est_Sust_POTS Okt]]+Target_CC[[#This Row],[BC_Okt]]</f>
        <v>28700</v>
      </c>
      <c r="BU193" s="5">
        <f>Target_CC[[#This Row],[Est_Sust_NP Nov]]+Target_CC[[#This Row],[Est_Sust_POTS Nov]]+Target_CC[[#This Row],[BC_Nov]]</f>
        <v>28700</v>
      </c>
      <c r="BV193" s="5">
        <f>Target_CC[[#This Row],[Est_Sust_NP Des]]+Target_CC[[#This Row],[Est_Sust_POTS Des]]+Target_CC[[#This Row],[BC_Des]]</f>
        <v>28700</v>
      </c>
      <c r="BW193" s="5">
        <f>SUM(Target_CC[[#This Row],[Real_Jan]:[Real_Des]])</f>
        <v>344400</v>
      </c>
      <c r="BX193" s="5">
        <v>0</v>
      </c>
      <c r="BY193" s="5">
        <v>0</v>
      </c>
      <c r="BZ193" s="5">
        <v>0</v>
      </c>
      <c r="CA193" s="5">
        <f>Target_CC[[#This Row],[Est_Sust_NP Mar]]*95%</f>
        <v>0</v>
      </c>
      <c r="CB193" s="5">
        <f>Target_CC[[#This Row],[Est_Sust_NP Apr]]</f>
        <v>0</v>
      </c>
      <c r="CC193" s="5">
        <f>Target_CC[[#This Row],[Est_Sust_NP Mei]]</f>
        <v>0</v>
      </c>
      <c r="CD193" s="5">
        <f>Target_CC[[#This Row],[Est_Sust_NP Jun]]</f>
        <v>0</v>
      </c>
      <c r="CE193" s="5">
        <f>Target_CC[[#This Row],[Est_Sust_NP Jul]]</f>
        <v>0</v>
      </c>
      <c r="CF193" s="5">
        <f>Target_CC[[#This Row],[Est_Sust_NP Agu]]</f>
        <v>0</v>
      </c>
      <c r="CG193" s="5">
        <f>Target_CC[[#This Row],[Est_Sust_NP Sep]]</f>
        <v>0</v>
      </c>
      <c r="CH193" s="5">
        <f>Target_CC[[#This Row],[Est_Sust_NP Okt]]</f>
        <v>0</v>
      </c>
      <c r="CI193" s="5">
        <f>Target_CC[[#This Row],[Est_Sust_NP Nov]]</f>
        <v>0</v>
      </c>
      <c r="CJ193" s="5">
        <f>SUM(Target_CC[[#This Row],[Est_Sust_NP Jan]:[Est_Sust_NP Des]])</f>
        <v>0</v>
      </c>
      <c r="CK193" s="5">
        <v>28700</v>
      </c>
      <c r="CL193" s="5">
        <v>28700</v>
      </c>
      <c r="CM193" s="5">
        <v>28700</v>
      </c>
      <c r="CN193" s="5">
        <f>Target_CC[[#This Row],[Est_Sust_POTS Mar]]</f>
        <v>28700</v>
      </c>
      <c r="CO193" s="5">
        <f>Target_CC[[#This Row],[Est_Sust_POTS Apr]]</f>
        <v>28700</v>
      </c>
      <c r="CP193" s="5">
        <f>Target_CC[[#This Row],[Est_Sust_POTS Mei]]</f>
        <v>28700</v>
      </c>
      <c r="CQ193" s="5">
        <f>Target_CC[[#This Row],[Est_Sust_POTS Jun]]</f>
        <v>28700</v>
      </c>
      <c r="CR193" s="5">
        <f>Target_CC[[#This Row],[Est_Sust_POTS Jul]]</f>
        <v>28700</v>
      </c>
      <c r="CS193" s="5">
        <f>Target_CC[[#This Row],[Est_Sust_POTS Agu]]</f>
        <v>28700</v>
      </c>
      <c r="CT193" s="5">
        <f>Target_CC[[#This Row],[Est_Sust_POTS Sep]]</f>
        <v>28700</v>
      </c>
      <c r="CU193" s="5">
        <f>Target_CC[[#This Row],[Est_Sust_POTS Okt]]</f>
        <v>28700</v>
      </c>
      <c r="CV193" s="5">
        <f>Target_CC[[#This Row],[Est_Sust_POTS Nov]]</f>
        <v>28700</v>
      </c>
      <c r="CW193" s="5">
        <f>SUM(Target_CC[[#This Row],[Est_Sust_POTS Jan]:[Est_Sust_POTS Des]])</f>
        <v>344400</v>
      </c>
      <c r="CX193" s="5"/>
      <c r="CY193" s="5">
        <v>0</v>
      </c>
      <c r="CZ193" s="5">
        <v>0</v>
      </c>
      <c r="DA193" s="5">
        <v>0</v>
      </c>
      <c r="DB193" s="5"/>
      <c r="DC193" s="5"/>
      <c r="DD193" s="5"/>
      <c r="DE193" s="5"/>
      <c r="DF193" s="5"/>
      <c r="DG193" s="5"/>
      <c r="DH193" s="5"/>
      <c r="DI193" s="5"/>
      <c r="DJ193" s="5">
        <f>SUM(Target_CC[[#This Row],[BC_Jan]:[BC_Des]])</f>
        <v>0</v>
      </c>
      <c r="DK193" s="5"/>
      <c r="DL193" s="5"/>
      <c r="DM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 t="s">
        <v>160</v>
      </c>
    </row>
    <row r="194" spans="2:128" x14ac:dyDescent="0.3">
      <c r="B194">
        <v>10231379</v>
      </c>
      <c r="C194" t="s">
        <v>410</v>
      </c>
      <c r="D194" t="s">
        <v>380</v>
      </c>
      <c r="E194" t="s">
        <v>411</v>
      </c>
      <c r="F194" t="s">
        <v>296</v>
      </c>
      <c r="G194" t="s">
        <v>25</v>
      </c>
      <c r="H194" t="s">
        <v>159</v>
      </c>
      <c r="I194" t="s">
        <v>29</v>
      </c>
      <c r="J194" s="5">
        <v>3404193.204686645</v>
      </c>
      <c r="K194" s="5">
        <v>47619</v>
      </c>
      <c r="L194" s="5">
        <v>45238.049999999996</v>
      </c>
      <c r="M194" s="5">
        <v>45695</v>
      </c>
      <c r="N194" s="5">
        <v>45238.049999999996</v>
      </c>
      <c r="O194" s="5">
        <v>43867.199999999997</v>
      </c>
      <c r="P194" s="5">
        <v>42496.35</v>
      </c>
      <c r="Q194" s="5">
        <v>44781.1</v>
      </c>
      <c r="R194" s="5">
        <v>46608.9</v>
      </c>
      <c r="S194" s="5">
        <v>46151.95</v>
      </c>
      <c r="T194" s="5">
        <v>46151.95</v>
      </c>
      <c r="U194" s="5">
        <v>46608.9</v>
      </c>
      <c r="V194" s="5">
        <v>45695</v>
      </c>
      <c r="W194" s="5">
        <v>546151.44999999995</v>
      </c>
      <c r="X194" s="5">
        <v>0</v>
      </c>
      <c r="Y194" s="5">
        <v>690859.22431823774</v>
      </c>
      <c r="Z194" s="5">
        <v>683729.23020126333</v>
      </c>
      <c r="AA194" s="5">
        <v>537486.86343142285</v>
      </c>
      <c r="AB194" s="5">
        <v>586231.66372162709</v>
      </c>
      <c r="AC194" s="5">
        <v>571553.53985494352</v>
      </c>
      <c r="AD194" s="5">
        <v>710365.72728492401</v>
      </c>
      <c r="AE194" s="5">
        <v>598269.13892134407</v>
      </c>
      <c r="AF194" s="5">
        <v>715610.41381648171</v>
      </c>
      <c r="AG194" s="5">
        <v>720720.50871695695</v>
      </c>
      <c r="AH194" s="5">
        <v>611960.29877694696</v>
      </c>
      <c r="AI194" s="5">
        <v>623089.45347582689</v>
      </c>
      <c r="AJ194" s="5">
        <v>7049876.062519975</v>
      </c>
      <c r="AK194" s="5">
        <v>47619</v>
      </c>
      <c r="AL194" s="5">
        <v>736097.27431823779</v>
      </c>
      <c r="AM194" s="5">
        <v>729424.23020126333</v>
      </c>
      <c r="AN194" s="5">
        <v>582724.9134314229</v>
      </c>
      <c r="AO194" s="5">
        <v>630098.86372162704</v>
      </c>
      <c r="AP194" s="5">
        <v>614049.8898549435</v>
      </c>
      <c r="AQ194" s="5">
        <v>755146.82728492399</v>
      </c>
      <c r="AR194" s="5">
        <v>644878.03892134409</v>
      </c>
      <c r="AS194" s="5">
        <v>761762.36381648167</v>
      </c>
      <c r="AT194" s="5">
        <v>766872.4587169569</v>
      </c>
      <c r="AU194" s="5">
        <v>658569.19877694699</v>
      </c>
      <c r="AV194" s="5">
        <v>668784.45347582689</v>
      </c>
      <c r="AW194" s="5">
        <f>SUM(Target_CC[[#This Row],[Target_Jan]:[Target_Des]])</f>
        <v>7596027.5125199761</v>
      </c>
      <c r="AX194" s="5">
        <v>0</v>
      </c>
      <c r="AY194" s="5">
        <v>0</v>
      </c>
      <c r="AZ194" s="5">
        <v>0</v>
      </c>
      <c r="BA194" s="5">
        <v>0</v>
      </c>
      <c r="BB194" s="5">
        <v>0</v>
      </c>
      <c r="BC194" s="5">
        <v>0</v>
      </c>
      <c r="BD194" s="5">
        <v>0</v>
      </c>
      <c r="BE194" s="5">
        <v>0</v>
      </c>
      <c r="BF194" s="5">
        <v>0</v>
      </c>
      <c r="BG194" s="5">
        <v>0</v>
      </c>
      <c r="BH194" s="5">
        <v>0</v>
      </c>
      <c r="BI194" s="5">
        <v>0</v>
      </c>
      <c r="BJ194" s="5">
        <f>SUM(Target_CC[[#This Row],[Target_NGTMA_Jan]:[Target_NGTMA_Des]])</f>
        <v>0</v>
      </c>
      <c r="BK194" s="5">
        <v>48100</v>
      </c>
      <c r="BL194" s="5">
        <v>48100</v>
      </c>
      <c r="BM194" s="5">
        <v>48100</v>
      </c>
      <c r="BN194" s="5">
        <f>Target_CC[[#This Row],[Est_Sust_NP Apr]]+Target_CC[[#This Row],[Est_Sust_POTS Apr]]+Target_CC[[#This Row],[BC_Apr]]</f>
        <v>48100</v>
      </c>
      <c r="BO194" s="5">
        <f>Target_CC[[#This Row],[Est_Sust_NP Mei]]+Target_CC[[#This Row],[Est_Sust_POTS Mei]]+Target_CC[[#This Row],[BC_Mei]]</f>
        <v>48100</v>
      </c>
      <c r="BP194" s="5">
        <f>Target_CC[[#This Row],[Est_Sust_NP Jun]]+Target_CC[[#This Row],[Est_Sust_POTS Jun]]+Target_CC[[#This Row],[BC_Jun]]</f>
        <v>48100</v>
      </c>
      <c r="BQ194" s="5">
        <f>Target_CC[[#This Row],[Est_Sust_NP Jul]]+Target_CC[[#This Row],[Est_Sust_POTS Jul]]+Target_CC[[#This Row],[BC_Jul]]</f>
        <v>48100</v>
      </c>
      <c r="BR194" s="5">
        <f>Target_CC[[#This Row],[Est_Sust_NP Agu]]+Target_CC[[#This Row],[Est_Sust_POTS Agu]]+Target_CC[[#This Row],[BC_Agu]]</f>
        <v>48100</v>
      </c>
      <c r="BS194" s="5">
        <f>Target_CC[[#This Row],[Est_Sust_NP Sep]]+Target_CC[[#This Row],[Est_Sust_POTS Sep]]+Target_CC[[#This Row],[BC_Sep]]</f>
        <v>48100</v>
      </c>
      <c r="BT194" s="5">
        <f>Target_CC[[#This Row],[Est_Sust_NP Okt]]+Target_CC[[#This Row],[Est_Sust_POTS Okt]]+Target_CC[[#This Row],[BC_Okt]]</f>
        <v>48100</v>
      </c>
      <c r="BU194" s="5">
        <f>Target_CC[[#This Row],[Est_Sust_NP Nov]]+Target_CC[[#This Row],[Est_Sust_POTS Nov]]+Target_CC[[#This Row],[BC_Nov]]</f>
        <v>48100</v>
      </c>
      <c r="BV194" s="5">
        <f>Target_CC[[#This Row],[Est_Sust_NP Des]]+Target_CC[[#This Row],[Est_Sust_POTS Des]]+Target_CC[[#This Row],[BC_Des]]</f>
        <v>48100</v>
      </c>
      <c r="BW194" s="5">
        <f>SUM(Target_CC[[#This Row],[Real_Jan]:[Real_Des]])</f>
        <v>577200</v>
      </c>
      <c r="BX194" s="5">
        <v>0</v>
      </c>
      <c r="BY194" s="5">
        <v>0</v>
      </c>
      <c r="BZ194" s="5">
        <v>0</v>
      </c>
      <c r="CA194" s="5">
        <f>Target_CC[[#This Row],[Est_Sust_NP Mar]]*95%</f>
        <v>0</v>
      </c>
      <c r="CB194" s="5">
        <f>Target_CC[[#This Row],[Est_Sust_NP Apr]]</f>
        <v>0</v>
      </c>
      <c r="CC194" s="5">
        <f>Target_CC[[#This Row],[Est_Sust_NP Mei]]</f>
        <v>0</v>
      </c>
      <c r="CD194" s="5">
        <f>Target_CC[[#This Row],[Est_Sust_NP Jun]]</f>
        <v>0</v>
      </c>
      <c r="CE194" s="5">
        <f>Target_CC[[#This Row],[Est_Sust_NP Jul]]</f>
        <v>0</v>
      </c>
      <c r="CF194" s="5">
        <f>Target_CC[[#This Row],[Est_Sust_NP Agu]]</f>
        <v>0</v>
      </c>
      <c r="CG194" s="5">
        <f>Target_CC[[#This Row],[Est_Sust_NP Sep]]</f>
        <v>0</v>
      </c>
      <c r="CH194" s="5">
        <f>Target_CC[[#This Row],[Est_Sust_NP Okt]]</f>
        <v>0</v>
      </c>
      <c r="CI194" s="5">
        <f>Target_CC[[#This Row],[Est_Sust_NP Nov]]</f>
        <v>0</v>
      </c>
      <c r="CJ194" s="5">
        <f>SUM(Target_CC[[#This Row],[Est_Sust_NP Jan]:[Est_Sust_NP Des]])</f>
        <v>0</v>
      </c>
      <c r="CK194" s="5">
        <v>48100</v>
      </c>
      <c r="CL194" s="5">
        <v>48100</v>
      </c>
      <c r="CM194" s="5">
        <v>48100</v>
      </c>
      <c r="CN194" s="5">
        <f>Target_CC[[#This Row],[Est_Sust_POTS Mar]]</f>
        <v>48100</v>
      </c>
      <c r="CO194" s="5">
        <f>Target_CC[[#This Row],[Est_Sust_POTS Apr]]</f>
        <v>48100</v>
      </c>
      <c r="CP194" s="5">
        <f>Target_CC[[#This Row],[Est_Sust_POTS Mei]]</f>
        <v>48100</v>
      </c>
      <c r="CQ194" s="5">
        <f>Target_CC[[#This Row],[Est_Sust_POTS Jun]]</f>
        <v>48100</v>
      </c>
      <c r="CR194" s="5">
        <f>Target_CC[[#This Row],[Est_Sust_POTS Jul]]</f>
        <v>48100</v>
      </c>
      <c r="CS194" s="5">
        <f>Target_CC[[#This Row],[Est_Sust_POTS Agu]]</f>
        <v>48100</v>
      </c>
      <c r="CT194" s="5">
        <f>Target_CC[[#This Row],[Est_Sust_POTS Sep]]</f>
        <v>48100</v>
      </c>
      <c r="CU194" s="5">
        <f>Target_CC[[#This Row],[Est_Sust_POTS Okt]]</f>
        <v>48100</v>
      </c>
      <c r="CV194" s="5">
        <f>Target_CC[[#This Row],[Est_Sust_POTS Nov]]</f>
        <v>48100</v>
      </c>
      <c r="CW194" s="5">
        <f>SUM(Target_CC[[#This Row],[Est_Sust_POTS Jan]:[Est_Sust_POTS Des]])</f>
        <v>577200</v>
      </c>
      <c r="CX194" s="5"/>
      <c r="CY194" s="5">
        <v>0</v>
      </c>
      <c r="CZ194" s="5">
        <v>0</v>
      </c>
      <c r="DA194" s="5">
        <v>0</v>
      </c>
      <c r="DB194" s="5"/>
      <c r="DC194" s="5"/>
      <c r="DD194" s="5"/>
      <c r="DE194" s="5"/>
      <c r="DF194" s="5"/>
      <c r="DG194" s="5"/>
      <c r="DH194" s="5"/>
      <c r="DI194" s="5"/>
      <c r="DJ194" s="5">
        <f>SUM(Target_CC[[#This Row],[BC_Jan]:[BC_Des]])</f>
        <v>0</v>
      </c>
      <c r="DK194" s="5"/>
      <c r="DL194" s="5"/>
      <c r="DM194" s="5"/>
      <c r="DN194" s="5"/>
      <c r="DO194" s="5"/>
      <c r="DP194" s="5"/>
      <c r="DQ194" s="5"/>
      <c r="DR194" s="5"/>
      <c r="DS194" s="5"/>
      <c r="DT194" s="5"/>
      <c r="DU194" s="5"/>
      <c r="DV194" s="5"/>
      <c r="DW194" s="5"/>
      <c r="DX194" s="5" t="s">
        <v>160</v>
      </c>
    </row>
    <row r="195" spans="2:128" x14ac:dyDescent="0.3">
      <c r="B195">
        <v>10070931</v>
      </c>
      <c r="C195" t="s">
        <v>412</v>
      </c>
      <c r="D195" t="s">
        <v>413</v>
      </c>
      <c r="E195" t="s">
        <v>414</v>
      </c>
      <c r="F195" t="s">
        <v>296</v>
      </c>
      <c r="G195" t="s">
        <v>20</v>
      </c>
      <c r="H195" t="s">
        <v>159</v>
      </c>
      <c r="I195" t="s">
        <v>29</v>
      </c>
      <c r="J195" s="5">
        <v>1932600.7884138552</v>
      </c>
      <c r="K195" s="5">
        <v>93092.174999999988</v>
      </c>
      <c r="L195" s="5">
        <v>91170.549999999988</v>
      </c>
      <c r="M195" s="5">
        <v>91168.174999999988</v>
      </c>
      <c r="N195" s="5">
        <v>89333.25</v>
      </c>
      <c r="O195" s="5">
        <v>86584.424999999988</v>
      </c>
      <c r="P195" s="5">
        <v>87510.2</v>
      </c>
      <c r="Q195" s="5">
        <v>91632.25</v>
      </c>
      <c r="R195" s="5">
        <v>93000.725000000006</v>
      </c>
      <c r="S195" s="5">
        <v>92543.774999999994</v>
      </c>
      <c r="T195" s="5">
        <v>93003.099999999991</v>
      </c>
      <c r="U195" s="5">
        <v>92541.4</v>
      </c>
      <c r="V195" s="5">
        <v>92086.824999999997</v>
      </c>
      <c r="W195" s="5">
        <v>1093666.8499999999</v>
      </c>
      <c r="X195" s="5">
        <v>0</v>
      </c>
      <c r="Y195" s="5">
        <v>690859.22431823774</v>
      </c>
      <c r="Z195" s="5">
        <v>683729.23020126333</v>
      </c>
      <c r="AA195" s="5">
        <v>537486.86343142285</v>
      </c>
      <c r="AB195" s="5">
        <v>586231.66372162709</v>
      </c>
      <c r="AC195" s="5">
        <v>571553.53985494352</v>
      </c>
      <c r="AD195" s="5">
        <v>710365.72728492401</v>
      </c>
      <c r="AE195" s="5">
        <v>598269.13892134407</v>
      </c>
      <c r="AF195" s="5">
        <v>715610.41381648171</v>
      </c>
      <c r="AG195" s="5">
        <v>720720.50871695695</v>
      </c>
      <c r="AH195" s="5">
        <v>611960.29877694696</v>
      </c>
      <c r="AI195" s="5">
        <v>623089.45347582689</v>
      </c>
      <c r="AJ195" s="5">
        <v>7049876.062519975</v>
      </c>
      <c r="AK195" s="5">
        <v>93092.174999999988</v>
      </c>
      <c r="AL195" s="5">
        <v>782029.77431823779</v>
      </c>
      <c r="AM195" s="5">
        <v>774897.40520126326</v>
      </c>
      <c r="AN195" s="5">
        <v>626820.11343142285</v>
      </c>
      <c r="AO195" s="5">
        <v>672816.08872162714</v>
      </c>
      <c r="AP195" s="5">
        <v>659063.73985494347</v>
      </c>
      <c r="AQ195" s="5">
        <v>801997.97728492401</v>
      </c>
      <c r="AR195" s="5">
        <v>691269.86392134405</v>
      </c>
      <c r="AS195" s="5">
        <v>808154.18881648174</v>
      </c>
      <c r="AT195" s="5">
        <v>813723.60871695692</v>
      </c>
      <c r="AU195" s="5">
        <v>704501.69877694699</v>
      </c>
      <c r="AV195" s="5">
        <v>715176.27847582684</v>
      </c>
      <c r="AW195" s="5">
        <f>SUM(Target_CC[[#This Row],[Target_Jan]:[Target_Des]])</f>
        <v>8143542.9125199746</v>
      </c>
      <c r="AX195" s="5">
        <v>0</v>
      </c>
      <c r="AY195" s="5">
        <v>0</v>
      </c>
      <c r="AZ195" s="5">
        <v>0</v>
      </c>
      <c r="BA195" s="5">
        <v>0</v>
      </c>
      <c r="BB195" s="5">
        <v>0</v>
      </c>
      <c r="BC195" s="5">
        <v>0</v>
      </c>
      <c r="BD195" s="5">
        <v>0</v>
      </c>
      <c r="BE195" s="5">
        <v>0</v>
      </c>
      <c r="BF195" s="5">
        <v>0</v>
      </c>
      <c r="BG195" s="5">
        <v>0</v>
      </c>
      <c r="BH195" s="5">
        <v>0</v>
      </c>
      <c r="BI195" s="5">
        <v>0</v>
      </c>
      <c r="BJ195" s="5">
        <f>SUM(Target_CC[[#This Row],[Target_NGTMA_Jan]:[Target_NGTMA_Des]])</f>
        <v>0</v>
      </c>
      <c r="BK195" s="5">
        <v>48100</v>
      </c>
      <c r="BL195" s="5">
        <v>48100</v>
      </c>
      <c r="BM195" s="5">
        <v>48100</v>
      </c>
      <c r="BN195" s="5">
        <f>Target_CC[[#This Row],[Est_Sust_NP Apr]]+Target_CC[[#This Row],[Est_Sust_POTS Apr]]+Target_CC[[#This Row],[BC_Apr]]</f>
        <v>48100</v>
      </c>
      <c r="BO195" s="5">
        <f>Target_CC[[#This Row],[Est_Sust_NP Mei]]+Target_CC[[#This Row],[Est_Sust_POTS Mei]]+Target_CC[[#This Row],[BC_Mei]]</f>
        <v>48100</v>
      </c>
      <c r="BP195" s="5">
        <f>Target_CC[[#This Row],[Est_Sust_NP Jun]]+Target_CC[[#This Row],[Est_Sust_POTS Jun]]+Target_CC[[#This Row],[BC_Jun]]</f>
        <v>48100</v>
      </c>
      <c r="BQ195" s="5">
        <f>Target_CC[[#This Row],[Est_Sust_NP Jul]]+Target_CC[[#This Row],[Est_Sust_POTS Jul]]+Target_CC[[#This Row],[BC_Jul]]</f>
        <v>48100</v>
      </c>
      <c r="BR195" s="5">
        <f>Target_CC[[#This Row],[Est_Sust_NP Agu]]+Target_CC[[#This Row],[Est_Sust_POTS Agu]]+Target_CC[[#This Row],[BC_Agu]]</f>
        <v>48100</v>
      </c>
      <c r="BS195" s="5">
        <f>Target_CC[[#This Row],[Est_Sust_NP Sep]]+Target_CC[[#This Row],[Est_Sust_POTS Sep]]+Target_CC[[#This Row],[BC_Sep]]</f>
        <v>48100</v>
      </c>
      <c r="BT195" s="5">
        <f>Target_CC[[#This Row],[Est_Sust_NP Okt]]+Target_CC[[#This Row],[Est_Sust_POTS Okt]]+Target_CC[[#This Row],[BC_Okt]]</f>
        <v>48100</v>
      </c>
      <c r="BU195" s="5">
        <f>Target_CC[[#This Row],[Est_Sust_NP Nov]]+Target_CC[[#This Row],[Est_Sust_POTS Nov]]+Target_CC[[#This Row],[BC_Nov]]</f>
        <v>48100</v>
      </c>
      <c r="BV195" s="5">
        <f>Target_CC[[#This Row],[Est_Sust_NP Des]]+Target_CC[[#This Row],[Est_Sust_POTS Des]]+Target_CC[[#This Row],[BC_Des]]</f>
        <v>48100</v>
      </c>
      <c r="BW195" s="5">
        <f>SUM(Target_CC[[#This Row],[Real_Jan]:[Real_Des]])</f>
        <v>577200</v>
      </c>
      <c r="BX195" s="5">
        <v>0</v>
      </c>
      <c r="BY195" s="5">
        <v>0</v>
      </c>
      <c r="BZ195" s="5">
        <v>0</v>
      </c>
      <c r="CA195" s="5">
        <f>Target_CC[[#This Row],[Est_Sust_NP Mar]]*95%</f>
        <v>0</v>
      </c>
      <c r="CB195" s="5">
        <f>Target_CC[[#This Row],[Est_Sust_NP Apr]]</f>
        <v>0</v>
      </c>
      <c r="CC195" s="5">
        <f>Target_CC[[#This Row],[Est_Sust_NP Mei]]</f>
        <v>0</v>
      </c>
      <c r="CD195" s="5">
        <f>Target_CC[[#This Row],[Est_Sust_NP Jun]]</f>
        <v>0</v>
      </c>
      <c r="CE195" s="5">
        <f>Target_CC[[#This Row],[Est_Sust_NP Jul]]</f>
        <v>0</v>
      </c>
      <c r="CF195" s="5">
        <f>Target_CC[[#This Row],[Est_Sust_NP Agu]]</f>
        <v>0</v>
      </c>
      <c r="CG195" s="5">
        <f>Target_CC[[#This Row],[Est_Sust_NP Sep]]</f>
        <v>0</v>
      </c>
      <c r="CH195" s="5">
        <f>Target_CC[[#This Row],[Est_Sust_NP Okt]]</f>
        <v>0</v>
      </c>
      <c r="CI195" s="5">
        <f>Target_CC[[#This Row],[Est_Sust_NP Nov]]</f>
        <v>0</v>
      </c>
      <c r="CJ195" s="5">
        <f>SUM(Target_CC[[#This Row],[Est_Sust_NP Jan]:[Est_Sust_NP Des]])</f>
        <v>0</v>
      </c>
      <c r="CK195" s="5">
        <v>48100</v>
      </c>
      <c r="CL195" s="5">
        <v>48100</v>
      </c>
      <c r="CM195" s="5">
        <v>48100</v>
      </c>
      <c r="CN195" s="5">
        <f>Target_CC[[#This Row],[Est_Sust_POTS Mar]]</f>
        <v>48100</v>
      </c>
      <c r="CO195" s="5">
        <f>Target_CC[[#This Row],[Est_Sust_POTS Apr]]</f>
        <v>48100</v>
      </c>
      <c r="CP195" s="5">
        <f>Target_CC[[#This Row],[Est_Sust_POTS Mei]]</f>
        <v>48100</v>
      </c>
      <c r="CQ195" s="5">
        <f>Target_CC[[#This Row],[Est_Sust_POTS Jun]]</f>
        <v>48100</v>
      </c>
      <c r="CR195" s="5">
        <f>Target_CC[[#This Row],[Est_Sust_POTS Jul]]</f>
        <v>48100</v>
      </c>
      <c r="CS195" s="5">
        <f>Target_CC[[#This Row],[Est_Sust_POTS Agu]]</f>
        <v>48100</v>
      </c>
      <c r="CT195" s="5">
        <f>Target_CC[[#This Row],[Est_Sust_POTS Sep]]</f>
        <v>48100</v>
      </c>
      <c r="CU195" s="5">
        <f>Target_CC[[#This Row],[Est_Sust_POTS Okt]]</f>
        <v>48100</v>
      </c>
      <c r="CV195" s="5">
        <f>Target_CC[[#This Row],[Est_Sust_POTS Nov]]</f>
        <v>48100</v>
      </c>
      <c r="CW195" s="5">
        <f>SUM(Target_CC[[#This Row],[Est_Sust_POTS Jan]:[Est_Sust_POTS Des]])</f>
        <v>577200</v>
      </c>
      <c r="CX195" s="5"/>
      <c r="CY195" s="5">
        <v>0</v>
      </c>
      <c r="CZ195" s="5">
        <v>0</v>
      </c>
      <c r="DA195" s="5">
        <v>0</v>
      </c>
      <c r="DB195" s="5"/>
      <c r="DC195" s="5"/>
      <c r="DD195" s="5"/>
      <c r="DE195" s="5"/>
      <c r="DF195" s="5"/>
      <c r="DG195" s="5"/>
      <c r="DH195" s="5"/>
      <c r="DI195" s="5"/>
      <c r="DJ195" s="5">
        <f>SUM(Target_CC[[#This Row],[BC_Jan]:[BC_Des]])</f>
        <v>0</v>
      </c>
      <c r="DK195" s="5"/>
      <c r="DL195" s="5"/>
      <c r="DM195" s="5"/>
      <c r="DN195" s="5"/>
      <c r="DO195" s="5"/>
      <c r="DP195" s="5"/>
      <c r="DQ195" s="5"/>
      <c r="DR195" s="5"/>
      <c r="DS195" s="5"/>
      <c r="DT195" s="5"/>
      <c r="DU195" s="5"/>
      <c r="DV195" s="5"/>
      <c r="DW195" s="5"/>
      <c r="DX195" s="5" t="s">
        <v>160</v>
      </c>
    </row>
    <row r="196" spans="2:128" x14ac:dyDescent="0.3">
      <c r="B196">
        <v>10283745</v>
      </c>
      <c r="C196" t="s">
        <v>415</v>
      </c>
      <c r="D196" t="s">
        <v>371</v>
      </c>
      <c r="E196" t="s">
        <v>343</v>
      </c>
      <c r="F196" t="s">
        <v>363</v>
      </c>
      <c r="G196" t="s">
        <v>25</v>
      </c>
      <c r="H196" t="s">
        <v>159</v>
      </c>
      <c r="I196" t="s">
        <v>29</v>
      </c>
      <c r="J196" s="5">
        <v>22869722.756110534</v>
      </c>
      <c r="K196" s="5">
        <v>58200</v>
      </c>
      <c r="L196" s="5">
        <v>58200</v>
      </c>
      <c r="M196" s="5">
        <v>55872</v>
      </c>
      <c r="N196" s="5">
        <v>58758.720000000001</v>
      </c>
      <c r="O196" s="5">
        <v>55877.587200000002</v>
      </c>
      <c r="P196" s="5">
        <v>55848.775871999998</v>
      </c>
      <c r="Q196" s="5">
        <v>67488.487758720003</v>
      </c>
      <c r="R196" s="5">
        <v>58874.884877587203</v>
      </c>
      <c r="S196" s="5">
        <v>61698.748848775875</v>
      </c>
      <c r="T196" s="5">
        <v>67546.987488487764</v>
      </c>
      <c r="U196" s="5">
        <v>58875.469874884875</v>
      </c>
      <c r="V196" s="5">
        <v>64608.754698748853</v>
      </c>
      <c r="W196" s="5">
        <v>721850.41661920457</v>
      </c>
      <c r="X196" s="5">
        <v>247383.25492419946</v>
      </c>
      <c r="Y196" s="5">
        <v>1447185.9053234123</v>
      </c>
      <c r="Z196" s="5">
        <v>1322271.8630092316</v>
      </c>
      <c r="AA196" s="5">
        <v>912704.98233545222</v>
      </c>
      <c r="AB196" s="5">
        <v>1233260.170689001</v>
      </c>
      <c r="AC196" s="5">
        <v>1782969.4256051511</v>
      </c>
      <c r="AD196" s="5">
        <v>2098289.5647766176</v>
      </c>
      <c r="AE196" s="5">
        <v>2318150.3102176795</v>
      </c>
      <c r="AF196" s="5">
        <v>1898895.3453596127</v>
      </c>
      <c r="AG196" s="5">
        <v>2336352.7930974858</v>
      </c>
      <c r="AH196" s="5">
        <v>3145331.4672100688</v>
      </c>
      <c r="AI196" s="5">
        <v>1969633.845890871</v>
      </c>
      <c r="AJ196" s="5">
        <v>20712428.928438786</v>
      </c>
      <c r="AK196" s="5">
        <v>305583.25492419943</v>
      </c>
      <c r="AL196" s="5">
        <v>1505385.9053234123</v>
      </c>
      <c r="AM196" s="5">
        <v>1378143.8630092316</v>
      </c>
      <c r="AN196" s="5">
        <v>971463.7023354522</v>
      </c>
      <c r="AO196" s="5">
        <v>1289137.7578890009</v>
      </c>
      <c r="AP196" s="5">
        <v>1838818.2014771511</v>
      </c>
      <c r="AQ196" s="5">
        <v>2165778.0525353374</v>
      </c>
      <c r="AR196" s="5">
        <v>2377025.1950952667</v>
      </c>
      <c r="AS196" s="5">
        <v>1960594.0942083886</v>
      </c>
      <c r="AT196" s="5">
        <v>2403899.7805859735</v>
      </c>
      <c r="AU196" s="5">
        <v>3204206.9370849538</v>
      </c>
      <c r="AV196" s="5">
        <v>2034242.6005896199</v>
      </c>
      <c r="AW196" s="5">
        <f>SUM(Target_CC[[#This Row],[Target_Jan]:[Target_Des]])</f>
        <v>21434279.345057987</v>
      </c>
      <c r="AX196" s="5">
        <v>792396.75529236195</v>
      </c>
      <c r="AY196" s="5">
        <v>6032290.547343405</v>
      </c>
      <c r="AZ196" s="5">
        <v>1721168.2227272117</v>
      </c>
      <c r="BA196" s="5">
        <v>3730263.1812121775</v>
      </c>
      <c r="BB196" s="5">
        <v>4356146.5649457099</v>
      </c>
      <c r="BC196" s="5">
        <v>4727385.5144472579</v>
      </c>
      <c r="BD196" s="5">
        <v>304335.51175167295</v>
      </c>
      <c r="BE196" s="5">
        <v>6178364.2199487239</v>
      </c>
      <c r="BF196" s="5">
        <v>2219161.1340547749</v>
      </c>
      <c r="BG196" s="5">
        <v>6294176.2929679696</v>
      </c>
      <c r="BH196" s="5">
        <v>4667404.7998496499</v>
      </c>
      <c r="BI196" s="5">
        <v>3677144.2621599752</v>
      </c>
      <c r="BJ196" s="5">
        <f>SUM(Target_CC[[#This Row],[Target_NGTMA_Jan]:[Target_NGTMA_Des]])</f>
        <v>44700237.006700888</v>
      </c>
      <c r="BK196" s="5">
        <v>57100</v>
      </c>
      <c r="BL196" s="5">
        <v>62550</v>
      </c>
      <c r="BM196" s="5">
        <v>59500</v>
      </c>
      <c r="BN196" s="5">
        <f>Target_CC[[#This Row],[Est_Sust_NP Apr]]+Target_CC[[#This Row],[Est_Sust_POTS Apr]]+Target_CC[[#This Row],[BC_Apr]]</f>
        <v>59500</v>
      </c>
      <c r="BO196" s="5">
        <f>Target_CC[[#This Row],[Est_Sust_NP Mei]]+Target_CC[[#This Row],[Est_Sust_POTS Mei]]+Target_CC[[#This Row],[BC_Mei]]</f>
        <v>59500</v>
      </c>
      <c r="BP196" s="5">
        <f>Target_CC[[#This Row],[Est_Sust_NP Jun]]+Target_CC[[#This Row],[Est_Sust_POTS Jun]]+Target_CC[[#This Row],[BC_Jun]]</f>
        <v>59500</v>
      </c>
      <c r="BQ196" s="5">
        <f>Target_CC[[#This Row],[Est_Sust_NP Jul]]+Target_CC[[#This Row],[Est_Sust_POTS Jul]]+Target_CC[[#This Row],[BC_Jul]]</f>
        <v>59500</v>
      </c>
      <c r="BR196" s="5">
        <f>Target_CC[[#This Row],[Est_Sust_NP Agu]]+Target_CC[[#This Row],[Est_Sust_POTS Agu]]+Target_CC[[#This Row],[BC_Agu]]</f>
        <v>59500</v>
      </c>
      <c r="BS196" s="5">
        <f>Target_CC[[#This Row],[Est_Sust_NP Sep]]+Target_CC[[#This Row],[Est_Sust_POTS Sep]]+Target_CC[[#This Row],[BC_Sep]]</f>
        <v>59500</v>
      </c>
      <c r="BT196" s="5">
        <f>Target_CC[[#This Row],[Est_Sust_NP Okt]]+Target_CC[[#This Row],[Est_Sust_POTS Okt]]+Target_CC[[#This Row],[BC_Okt]]</f>
        <v>59500</v>
      </c>
      <c r="BU196" s="5">
        <f>Target_CC[[#This Row],[Est_Sust_NP Nov]]+Target_CC[[#This Row],[Est_Sust_POTS Nov]]+Target_CC[[#This Row],[BC_Nov]]</f>
        <v>59500</v>
      </c>
      <c r="BV196" s="5">
        <f>Target_CC[[#This Row],[Est_Sust_NP Des]]+Target_CC[[#This Row],[Est_Sust_POTS Des]]+Target_CC[[#This Row],[BC_Des]]</f>
        <v>59500</v>
      </c>
      <c r="BW196" s="5">
        <f>SUM(Target_CC[[#This Row],[Real_Jan]:[Real_Des]])</f>
        <v>714650</v>
      </c>
      <c r="BX196" s="5">
        <v>0</v>
      </c>
      <c r="BY196" s="5">
        <v>0</v>
      </c>
      <c r="BZ196" s="5">
        <v>0</v>
      </c>
      <c r="CA196" s="5">
        <f>Target_CC[[#This Row],[Est_Sust_NP Mar]]*95%</f>
        <v>0</v>
      </c>
      <c r="CB196" s="5">
        <f>Target_CC[[#This Row],[Est_Sust_NP Apr]]</f>
        <v>0</v>
      </c>
      <c r="CC196" s="5">
        <f>Target_CC[[#This Row],[Est_Sust_NP Mei]]</f>
        <v>0</v>
      </c>
      <c r="CD196" s="5">
        <f>Target_CC[[#This Row],[Est_Sust_NP Jun]]</f>
        <v>0</v>
      </c>
      <c r="CE196" s="5">
        <f>Target_CC[[#This Row],[Est_Sust_NP Jul]]</f>
        <v>0</v>
      </c>
      <c r="CF196" s="5">
        <f>Target_CC[[#This Row],[Est_Sust_NP Agu]]</f>
        <v>0</v>
      </c>
      <c r="CG196" s="5">
        <f>Target_CC[[#This Row],[Est_Sust_NP Sep]]</f>
        <v>0</v>
      </c>
      <c r="CH196" s="5">
        <f>Target_CC[[#This Row],[Est_Sust_NP Okt]]</f>
        <v>0</v>
      </c>
      <c r="CI196" s="5">
        <f>Target_CC[[#This Row],[Est_Sust_NP Nov]]</f>
        <v>0</v>
      </c>
      <c r="CJ196" s="5">
        <f>SUM(Target_CC[[#This Row],[Est_Sust_NP Jan]:[Est_Sust_NP Des]])</f>
        <v>0</v>
      </c>
      <c r="CK196" s="5">
        <v>57100</v>
      </c>
      <c r="CL196" s="5">
        <v>62550</v>
      </c>
      <c r="CM196" s="5">
        <v>59500</v>
      </c>
      <c r="CN196" s="5">
        <f>Target_CC[[#This Row],[Est_Sust_POTS Mar]]</f>
        <v>59500</v>
      </c>
      <c r="CO196" s="5">
        <f>Target_CC[[#This Row],[Est_Sust_POTS Apr]]</f>
        <v>59500</v>
      </c>
      <c r="CP196" s="5">
        <f>Target_CC[[#This Row],[Est_Sust_POTS Mei]]</f>
        <v>59500</v>
      </c>
      <c r="CQ196" s="5">
        <f>Target_CC[[#This Row],[Est_Sust_POTS Jun]]</f>
        <v>59500</v>
      </c>
      <c r="CR196" s="5">
        <f>Target_CC[[#This Row],[Est_Sust_POTS Jul]]</f>
        <v>59500</v>
      </c>
      <c r="CS196" s="5">
        <f>Target_CC[[#This Row],[Est_Sust_POTS Agu]]</f>
        <v>59500</v>
      </c>
      <c r="CT196" s="5">
        <f>Target_CC[[#This Row],[Est_Sust_POTS Sep]]</f>
        <v>59500</v>
      </c>
      <c r="CU196" s="5">
        <f>Target_CC[[#This Row],[Est_Sust_POTS Okt]]</f>
        <v>59500</v>
      </c>
      <c r="CV196" s="5">
        <f>Target_CC[[#This Row],[Est_Sust_POTS Nov]]</f>
        <v>59500</v>
      </c>
      <c r="CW196" s="5">
        <f>SUM(Target_CC[[#This Row],[Est_Sust_POTS Jan]:[Est_Sust_POTS Des]])</f>
        <v>714650</v>
      </c>
      <c r="CX196" s="5"/>
      <c r="CY196" s="5">
        <v>0</v>
      </c>
      <c r="CZ196" s="5">
        <v>0</v>
      </c>
      <c r="DA196" s="5">
        <v>0</v>
      </c>
      <c r="DB196" s="5"/>
      <c r="DC196" s="5"/>
      <c r="DD196" s="5"/>
      <c r="DE196" s="5"/>
      <c r="DF196" s="5"/>
      <c r="DG196" s="5"/>
      <c r="DH196" s="5"/>
      <c r="DI196" s="5"/>
      <c r="DJ196" s="5">
        <f>SUM(Target_CC[[#This Row],[BC_Jan]:[BC_Des]])</f>
        <v>0</v>
      </c>
      <c r="DK196" s="5"/>
      <c r="DL196" s="5"/>
      <c r="DM196" s="5"/>
      <c r="DN196" s="5"/>
      <c r="DO196" s="5"/>
      <c r="DP196" s="5"/>
      <c r="DQ196" s="5"/>
      <c r="DR196" s="5"/>
      <c r="DS196" s="5"/>
      <c r="DT196" s="5"/>
      <c r="DU196" s="5"/>
      <c r="DV196" s="5"/>
      <c r="DW196" s="5"/>
      <c r="DX196" s="5" t="s">
        <v>160</v>
      </c>
    </row>
    <row r="197" spans="2:128" x14ac:dyDescent="0.3">
      <c r="B197">
        <v>19069572</v>
      </c>
      <c r="C197" t="s">
        <v>416</v>
      </c>
      <c r="D197" t="s">
        <v>417</v>
      </c>
      <c r="E197" t="s">
        <v>318</v>
      </c>
      <c r="F197" t="s">
        <v>296</v>
      </c>
      <c r="G197" t="s">
        <v>25</v>
      </c>
      <c r="H197" t="s">
        <v>159</v>
      </c>
      <c r="I197" t="s">
        <v>29</v>
      </c>
      <c r="J197" s="5">
        <v>1476725.8181818184</v>
      </c>
      <c r="K197" s="5">
        <v>57024</v>
      </c>
      <c r="L197" s="5">
        <v>54172.799999999996</v>
      </c>
      <c r="M197" s="5">
        <v>54720</v>
      </c>
      <c r="N197" s="5">
        <v>54172.799999999996</v>
      </c>
      <c r="O197" s="5">
        <v>52531.199999999997</v>
      </c>
      <c r="P197" s="5">
        <v>50889.599999999999</v>
      </c>
      <c r="Q197" s="5">
        <v>53625.599999999999</v>
      </c>
      <c r="R197" s="5">
        <v>55814.399999999994</v>
      </c>
      <c r="S197" s="5">
        <v>55267.199999999997</v>
      </c>
      <c r="T197" s="5">
        <v>55267.199999999997</v>
      </c>
      <c r="U197" s="5">
        <v>55814.399999999994</v>
      </c>
      <c r="V197" s="5">
        <v>54720</v>
      </c>
      <c r="W197" s="5">
        <v>654019.19999999995</v>
      </c>
      <c r="X197" s="5">
        <v>0</v>
      </c>
      <c r="Y197" s="5">
        <v>690859.22431823774</v>
      </c>
      <c r="Z197" s="5">
        <v>683729.23020126333</v>
      </c>
      <c r="AA197" s="5">
        <v>537486.86343142285</v>
      </c>
      <c r="AB197" s="5">
        <v>586231.66372162709</v>
      </c>
      <c r="AC197" s="5">
        <v>571553.53985494352</v>
      </c>
      <c r="AD197" s="5">
        <v>710365.72728492401</v>
      </c>
      <c r="AE197" s="5">
        <v>598269.13892134407</v>
      </c>
      <c r="AF197" s="5">
        <v>715610.41381648171</v>
      </c>
      <c r="AG197" s="5">
        <v>720720.50871695695</v>
      </c>
      <c r="AH197" s="5">
        <v>611960.29877694696</v>
      </c>
      <c r="AI197" s="5">
        <v>623089.45347582689</v>
      </c>
      <c r="AJ197" s="5">
        <v>7049876.062519975</v>
      </c>
      <c r="AK197" s="5">
        <v>57024</v>
      </c>
      <c r="AL197" s="5">
        <v>745032.02431823779</v>
      </c>
      <c r="AM197" s="5">
        <v>738449.23020126333</v>
      </c>
      <c r="AN197" s="5">
        <v>591659.6634314229</v>
      </c>
      <c r="AO197" s="5">
        <v>638762.86372162704</v>
      </c>
      <c r="AP197" s="5">
        <v>622443.1398549435</v>
      </c>
      <c r="AQ197" s="5">
        <v>763991.32728492399</v>
      </c>
      <c r="AR197" s="5">
        <v>654083.53892134409</v>
      </c>
      <c r="AS197" s="5">
        <v>770877.61381648167</v>
      </c>
      <c r="AT197" s="5">
        <v>775987.7087169569</v>
      </c>
      <c r="AU197" s="5">
        <v>667774.69877694699</v>
      </c>
      <c r="AV197" s="5">
        <v>677809.45347582689</v>
      </c>
      <c r="AW197" s="5">
        <f>SUM(Target_CC[[#This Row],[Target_Jan]:[Target_Des]])</f>
        <v>7703895.2625199761</v>
      </c>
      <c r="AX197" s="5">
        <v>0</v>
      </c>
      <c r="AY197" s="5">
        <v>0</v>
      </c>
      <c r="AZ197" s="5">
        <v>0</v>
      </c>
      <c r="BA197" s="5">
        <v>0</v>
      </c>
      <c r="BB197" s="5">
        <v>0</v>
      </c>
      <c r="BC197" s="5">
        <v>0</v>
      </c>
      <c r="BD197" s="5">
        <v>0</v>
      </c>
      <c r="BE197" s="5">
        <v>0</v>
      </c>
      <c r="BF197" s="5">
        <v>0</v>
      </c>
      <c r="BG197" s="5">
        <v>0</v>
      </c>
      <c r="BH197" s="5">
        <v>0</v>
      </c>
      <c r="BI197" s="5">
        <v>0</v>
      </c>
      <c r="BJ197" s="5">
        <f>SUM(Target_CC[[#This Row],[Target_NGTMA_Jan]:[Target_NGTMA_Des]])</f>
        <v>0</v>
      </c>
      <c r="BK197" s="5">
        <v>57600</v>
      </c>
      <c r="BL197" s="5">
        <v>57600</v>
      </c>
      <c r="BM197" s="5">
        <v>57600</v>
      </c>
      <c r="BN197" s="5">
        <f>Target_CC[[#This Row],[Est_Sust_NP Apr]]+Target_CC[[#This Row],[Est_Sust_POTS Apr]]+Target_CC[[#This Row],[BC_Apr]]</f>
        <v>57600</v>
      </c>
      <c r="BO197" s="5">
        <f>Target_CC[[#This Row],[Est_Sust_NP Mei]]+Target_CC[[#This Row],[Est_Sust_POTS Mei]]+Target_CC[[#This Row],[BC_Mei]]</f>
        <v>57600</v>
      </c>
      <c r="BP197" s="5">
        <f>Target_CC[[#This Row],[Est_Sust_NP Jun]]+Target_CC[[#This Row],[Est_Sust_POTS Jun]]+Target_CC[[#This Row],[BC_Jun]]</f>
        <v>57600</v>
      </c>
      <c r="BQ197" s="5">
        <f>Target_CC[[#This Row],[Est_Sust_NP Jul]]+Target_CC[[#This Row],[Est_Sust_POTS Jul]]+Target_CC[[#This Row],[BC_Jul]]</f>
        <v>57600</v>
      </c>
      <c r="BR197" s="5">
        <f>Target_CC[[#This Row],[Est_Sust_NP Agu]]+Target_CC[[#This Row],[Est_Sust_POTS Agu]]+Target_CC[[#This Row],[BC_Agu]]</f>
        <v>57600</v>
      </c>
      <c r="BS197" s="5">
        <f>Target_CC[[#This Row],[Est_Sust_NP Sep]]+Target_CC[[#This Row],[Est_Sust_POTS Sep]]+Target_CC[[#This Row],[BC_Sep]]</f>
        <v>57600</v>
      </c>
      <c r="BT197" s="5">
        <f>Target_CC[[#This Row],[Est_Sust_NP Okt]]+Target_CC[[#This Row],[Est_Sust_POTS Okt]]+Target_CC[[#This Row],[BC_Okt]]</f>
        <v>57600</v>
      </c>
      <c r="BU197" s="5">
        <f>Target_CC[[#This Row],[Est_Sust_NP Nov]]+Target_CC[[#This Row],[Est_Sust_POTS Nov]]+Target_CC[[#This Row],[BC_Nov]]</f>
        <v>57600</v>
      </c>
      <c r="BV197" s="5">
        <f>Target_CC[[#This Row],[Est_Sust_NP Des]]+Target_CC[[#This Row],[Est_Sust_POTS Des]]+Target_CC[[#This Row],[BC_Des]]</f>
        <v>57600</v>
      </c>
      <c r="BW197" s="5">
        <f>SUM(Target_CC[[#This Row],[Real_Jan]:[Real_Des]])</f>
        <v>691200</v>
      </c>
      <c r="BX197" s="5">
        <v>0</v>
      </c>
      <c r="BY197" s="5">
        <v>0</v>
      </c>
      <c r="BZ197" s="5">
        <v>0</v>
      </c>
      <c r="CA197" s="5">
        <f>Target_CC[[#This Row],[Est_Sust_NP Mar]]*95%</f>
        <v>0</v>
      </c>
      <c r="CB197" s="5">
        <f>Target_CC[[#This Row],[Est_Sust_NP Apr]]</f>
        <v>0</v>
      </c>
      <c r="CC197" s="5">
        <f>Target_CC[[#This Row],[Est_Sust_NP Mei]]</f>
        <v>0</v>
      </c>
      <c r="CD197" s="5">
        <f>Target_CC[[#This Row],[Est_Sust_NP Jun]]</f>
        <v>0</v>
      </c>
      <c r="CE197" s="5">
        <f>Target_CC[[#This Row],[Est_Sust_NP Jul]]</f>
        <v>0</v>
      </c>
      <c r="CF197" s="5">
        <f>Target_CC[[#This Row],[Est_Sust_NP Agu]]</f>
        <v>0</v>
      </c>
      <c r="CG197" s="5">
        <f>Target_CC[[#This Row],[Est_Sust_NP Sep]]</f>
        <v>0</v>
      </c>
      <c r="CH197" s="5">
        <f>Target_CC[[#This Row],[Est_Sust_NP Okt]]</f>
        <v>0</v>
      </c>
      <c r="CI197" s="5">
        <f>Target_CC[[#This Row],[Est_Sust_NP Nov]]</f>
        <v>0</v>
      </c>
      <c r="CJ197" s="5">
        <f>SUM(Target_CC[[#This Row],[Est_Sust_NP Jan]:[Est_Sust_NP Des]])</f>
        <v>0</v>
      </c>
      <c r="CK197" s="5">
        <v>57600</v>
      </c>
      <c r="CL197" s="5">
        <v>57600</v>
      </c>
      <c r="CM197" s="5">
        <v>57600</v>
      </c>
      <c r="CN197" s="5">
        <f>Target_CC[[#This Row],[Est_Sust_POTS Mar]]</f>
        <v>57600</v>
      </c>
      <c r="CO197" s="5">
        <f>Target_CC[[#This Row],[Est_Sust_POTS Apr]]</f>
        <v>57600</v>
      </c>
      <c r="CP197" s="5">
        <f>Target_CC[[#This Row],[Est_Sust_POTS Mei]]</f>
        <v>57600</v>
      </c>
      <c r="CQ197" s="5">
        <f>Target_CC[[#This Row],[Est_Sust_POTS Jun]]</f>
        <v>57600</v>
      </c>
      <c r="CR197" s="5">
        <f>Target_CC[[#This Row],[Est_Sust_POTS Jul]]</f>
        <v>57600</v>
      </c>
      <c r="CS197" s="5">
        <f>Target_CC[[#This Row],[Est_Sust_POTS Agu]]</f>
        <v>57600</v>
      </c>
      <c r="CT197" s="5">
        <f>Target_CC[[#This Row],[Est_Sust_POTS Sep]]</f>
        <v>57600</v>
      </c>
      <c r="CU197" s="5">
        <f>Target_CC[[#This Row],[Est_Sust_POTS Okt]]</f>
        <v>57600</v>
      </c>
      <c r="CV197" s="5">
        <f>Target_CC[[#This Row],[Est_Sust_POTS Nov]]</f>
        <v>57600</v>
      </c>
      <c r="CW197" s="5">
        <f>SUM(Target_CC[[#This Row],[Est_Sust_POTS Jan]:[Est_Sust_POTS Des]])</f>
        <v>691200</v>
      </c>
      <c r="CX197" s="5"/>
      <c r="CY197" s="5">
        <v>0</v>
      </c>
      <c r="CZ197" s="5">
        <v>0</v>
      </c>
      <c r="DA197" s="5">
        <v>0</v>
      </c>
      <c r="DB197" s="5"/>
      <c r="DC197" s="5"/>
      <c r="DD197" s="5"/>
      <c r="DE197" s="5"/>
      <c r="DF197" s="5"/>
      <c r="DG197" s="5"/>
      <c r="DH197" s="5"/>
      <c r="DI197" s="5"/>
      <c r="DJ197" s="5">
        <f>SUM(Target_CC[[#This Row],[BC_Jan]:[BC_Des]])</f>
        <v>0</v>
      </c>
      <c r="DK197" s="5"/>
      <c r="DL197" s="5"/>
      <c r="DM197" s="5"/>
      <c r="DN197" s="5"/>
      <c r="DO197" s="5"/>
      <c r="DP197" s="5"/>
      <c r="DQ197" s="5"/>
      <c r="DR197" s="5"/>
      <c r="DS197" s="5"/>
      <c r="DT197" s="5"/>
      <c r="DU197" s="5"/>
      <c r="DV197" s="5"/>
      <c r="DW197" s="5"/>
      <c r="DX197" s="5" t="s">
        <v>160</v>
      </c>
    </row>
    <row r="198" spans="2:128" x14ac:dyDescent="0.3">
      <c r="B198">
        <v>19626284</v>
      </c>
      <c r="C198" t="s">
        <v>418</v>
      </c>
      <c r="D198" t="s">
        <v>302</v>
      </c>
      <c r="E198" t="s">
        <v>351</v>
      </c>
      <c r="F198" t="s">
        <v>296</v>
      </c>
      <c r="G198" t="s">
        <v>25</v>
      </c>
      <c r="H198" t="s">
        <v>159</v>
      </c>
      <c r="I198" t="s">
        <v>29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690859.22431823774</v>
      </c>
      <c r="Z198" s="5">
        <v>683729.23020126333</v>
      </c>
      <c r="AA198" s="5">
        <v>537486.86343142285</v>
      </c>
      <c r="AB198" s="5">
        <v>586231.66372162709</v>
      </c>
      <c r="AC198" s="5">
        <v>571553.53985494352</v>
      </c>
      <c r="AD198" s="5">
        <v>710365.72728492401</v>
      </c>
      <c r="AE198" s="5">
        <v>598269.13892134407</v>
      </c>
      <c r="AF198" s="5">
        <v>715610.41381648171</v>
      </c>
      <c r="AG198" s="5">
        <v>720720.50871695695</v>
      </c>
      <c r="AH198" s="5">
        <v>611960.29877694696</v>
      </c>
      <c r="AI198" s="5">
        <v>623089.45347582689</v>
      </c>
      <c r="AJ198" s="5">
        <v>7049876.062519975</v>
      </c>
      <c r="AK198" s="5">
        <v>0</v>
      </c>
      <c r="AL198" s="5">
        <v>690859.22431823774</v>
      </c>
      <c r="AM198" s="5">
        <v>683729.23020126333</v>
      </c>
      <c r="AN198" s="5">
        <v>537486.86343142285</v>
      </c>
      <c r="AO198" s="5">
        <v>586231.66372162709</v>
      </c>
      <c r="AP198" s="5">
        <v>571553.53985494352</v>
      </c>
      <c r="AQ198" s="5">
        <v>710365.72728492401</v>
      </c>
      <c r="AR198" s="5">
        <v>598269.13892134407</v>
      </c>
      <c r="AS198" s="5">
        <v>715610.41381648171</v>
      </c>
      <c r="AT198" s="5">
        <v>720720.50871695695</v>
      </c>
      <c r="AU198" s="5">
        <v>611960.29877694696</v>
      </c>
      <c r="AV198" s="5">
        <v>623089.45347582689</v>
      </c>
      <c r="AW198" s="5">
        <f>SUM(Target_CC[[#This Row],[Target_Jan]:[Target_Des]])</f>
        <v>7049876.062519975</v>
      </c>
      <c r="AX198" s="5">
        <v>0</v>
      </c>
      <c r="AY198" s="5">
        <v>0</v>
      </c>
      <c r="AZ198" s="5">
        <v>0</v>
      </c>
      <c r="BA198" s="5">
        <v>0</v>
      </c>
      <c r="BB198" s="5">
        <v>0</v>
      </c>
      <c r="BC198" s="5">
        <v>0</v>
      </c>
      <c r="BD198" s="5">
        <v>0</v>
      </c>
      <c r="BE198" s="5">
        <v>0</v>
      </c>
      <c r="BF198" s="5">
        <v>0</v>
      </c>
      <c r="BG198" s="5">
        <v>0</v>
      </c>
      <c r="BH198" s="5">
        <v>0</v>
      </c>
      <c r="BI198" s="5">
        <v>0</v>
      </c>
      <c r="BJ198" s="5">
        <f>SUM(Target_CC[[#This Row],[Target_NGTMA_Jan]:[Target_NGTMA_Des]])</f>
        <v>0</v>
      </c>
      <c r="BK198" s="5">
        <v>57600</v>
      </c>
      <c r="BL198" s="5">
        <v>57600</v>
      </c>
      <c r="BM198" s="5">
        <v>57600</v>
      </c>
      <c r="BN198" s="5">
        <f>Target_CC[[#This Row],[Est_Sust_NP Apr]]+Target_CC[[#This Row],[Est_Sust_POTS Apr]]+Target_CC[[#This Row],[BC_Apr]]</f>
        <v>57600</v>
      </c>
      <c r="BO198" s="5">
        <f>Target_CC[[#This Row],[Est_Sust_NP Mei]]+Target_CC[[#This Row],[Est_Sust_POTS Mei]]+Target_CC[[#This Row],[BC_Mei]]</f>
        <v>57600</v>
      </c>
      <c r="BP198" s="5">
        <f>Target_CC[[#This Row],[Est_Sust_NP Jun]]+Target_CC[[#This Row],[Est_Sust_POTS Jun]]+Target_CC[[#This Row],[BC_Jun]]</f>
        <v>57600</v>
      </c>
      <c r="BQ198" s="5">
        <f>Target_CC[[#This Row],[Est_Sust_NP Jul]]+Target_CC[[#This Row],[Est_Sust_POTS Jul]]+Target_CC[[#This Row],[BC_Jul]]</f>
        <v>57600</v>
      </c>
      <c r="BR198" s="5">
        <f>Target_CC[[#This Row],[Est_Sust_NP Agu]]+Target_CC[[#This Row],[Est_Sust_POTS Agu]]+Target_CC[[#This Row],[BC_Agu]]</f>
        <v>57600</v>
      </c>
      <c r="BS198" s="5">
        <f>Target_CC[[#This Row],[Est_Sust_NP Sep]]+Target_CC[[#This Row],[Est_Sust_POTS Sep]]+Target_CC[[#This Row],[BC_Sep]]</f>
        <v>57600</v>
      </c>
      <c r="BT198" s="5">
        <f>Target_CC[[#This Row],[Est_Sust_NP Okt]]+Target_CC[[#This Row],[Est_Sust_POTS Okt]]+Target_CC[[#This Row],[BC_Okt]]</f>
        <v>57600</v>
      </c>
      <c r="BU198" s="5">
        <f>Target_CC[[#This Row],[Est_Sust_NP Nov]]+Target_CC[[#This Row],[Est_Sust_POTS Nov]]+Target_CC[[#This Row],[BC_Nov]]</f>
        <v>57600</v>
      </c>
      <c r="BV198" s="5">
        <f>Target_CC[[#This Row],[Est_Sust_NP Des]]+Target_CC[[#This Row],[Est_Sust_POTS Des]]+Target_CC[[#This Row],[BC_Des]]</f>
        <v>57600</v>
      </c>
      <c r="BW198" s="5">
        <f>SUM(Target_CC[[#This Row],[Real_Jan]:[Real_Des]])</f>
        <v>691200</v>
      </c>
      <c r="BX198" s="5">
        <v>0</v>
      </c>
      <c r="BY198" s="5">
        <v>0</v>
      </c>
      <c r="BZ198" s="5">
        <v>0</v>
      </c>
      <c r="CA198" s="5">
        <f>Target_CC[[#This Row],[Est_Sust_NP Mar]]*95%</f>
        <v>0</v>
      </c>
      <c r="CB198" s="5">
        <f>Target_CC[[#This Row],[Est_Sust_NP Apr]]</f>
        <v>0</v>
      </c>
      <c r="CC198" s="5">
        <f>Target_CC[[#This Row],[Est_Sust_NP Mei]]</f>
        <v>0</v>
      </c>
      <c r="CD198" s="5">
        <f>Target_CC[[#This Row],[Est_Sust_NP Jun]]</f>
        <v>0</v>
      </c>
      <c r="CE198" s="5">
        <f>Target_CC[[#This Row],[Est_Sust_NP Jul]]</f>
        <v>0</v>
      </c>
      <c r="CF198" s="5">
        <f>Target_CC[[#This Row],[Est_Sust_NP Agu]]</f>
        <v>0</v>
      </c>
      <c r="CG198" s="5">
        <f>Target_CC[[#This Row],[Est_Sust_NP Sep]]</f>
        <v>0</v>
      </c>
      <c r="CH198" s="5">
        <f>Target_CC[[#This Row],[Est_Sust_NP Okt]]</f>
        <v>0</v>
      </c>
      <c r="CI198" s="5">
        <f>Target_CC[[#This Row],[Est_Sust_NP Nov]]</f>
        <v>0</v>
      </c>
      <c r="CJ198" s="5">
        <f>SUM(Target_CC[[#This Row],[Est_Sust_NP Jan]:[Est_Sust_NP Des]])</f>
        <v>0</v>
      </c>
      <c r="CK198" s="5">
        <v>57600</v>
      </c>
      <c r="CL198" s="5">
        <v>57600</v>
      </c>
      <c r="CM198" s="5">
        <v>57600</v>
      </c>
      <c r="CN198" s="5">
        <f>Target_CC[[#This Row],[Est_Sust_POTS Mar]]</f>
        <v>57600</v>
      </c>
      <c r="CO198" s="5">
        <f>Target_CC[[#This Row],[Est_Sust_POTS Apr]]</f>
        <v>57600</v>
      </c>
      <c r="CP198" s="5">
        <f>Target_CC[[#This Row],[Est_Sust_POTS Mei]]</f>
        <v>57600</v>
      </c>
      <c r="CQ198" s="5">
        <f>Target_CC[[#This Row],[Est_Sust_POTS Jun]]</f>
        <v>57600</v>
      </c>
      <c r="CR198" s="5">
        <f>Target_CC[[#This Row],[Est_Sust_POTS Jul]]</f>
        <v>57600</v>
      </c>
      <c r="CS198" s="5">
        <f>Target_CC[[#This Row],[Est_Sust_POTS Agu]]</f>
        <v>57600</v>
      </c>
      <c r="CT198" s="5">
        <f>Target_CC[[#This Row],[Est_Sust_POTS Sep]]</f>
        <v>57600</v>
      </c>
      <c r="CU198" s="5">
        <f>Target_CC[[#This Row],[Est_Sust_POTS Okt]]</f>
        <v>57600</v>
      </c>
      <c r="CV198" s="5">
        <f>Target_CC[[#This Row],[Est_Sust_POTS Nov]]</f>
        <v>57600</v>
      </c>
      <c r="CW198" s="5">
        <f>SUM(Target_CC[[#This Row],[Est_Sust_POTS Jan]:[Est_Sust_POTS Des]])</f>
        <v>691200</v>
      </c>
      <c r="CX198" s="5"/>
      <c r="CY198" s="5">
        <v>0</v>
      </c>
      <c r="CZ198" s="5">
        <v>0</v>
      </c>
      <c r="DA198" s="5">
        <v>0</v>
      </c>
      <c r="DB198" s="5"/>
      <c r="DC198" s="5"/>
      <c r="DD198" s="5"/>
      <c r="DE198" s="5"/>
      <c r="DF198" s="5"/>
      <c r="DG198" s="5"/>
      <c r="DH198" s="5"/>
      <c r="DI198" s="5"/>
      <c r="DJ198" s="5">
        <f>SUM(Target_CC[[#This Row],[BC_Jan]:[BC_Des]])</f>
        <v>0</v>
      </c>
      <c r="DK198" s="5"/>
      <c r="DL198" s="5"/>
      <c r="DM198" s="5"/>
      <c r="DN198" s="5"/>
      <c r="DO198" s="5"/>
      <c r="DP198" s="5"/>
      <c r="DQ198" s="5"/>
      <c r="DR198" s="5"/>
      <c r="DS198" s="5"/>
      <c r="DT198" s="5"/>
      <c r="DU198" s="5"/>
      <c r="DV198" s="5"/>
      <c r="DW198" s="5"/>
      <c r="DX198" s="5" t="s">
        <v>160</v>
      </c>
    </row>
    <row r="199" spans="2:128" x14ac:dyDescent="0.3">
      <c r="B199">
        <v>2929498</v>
      </c>
      <c r="C199" t="s">
        <v>419</v>
      </c>
      <c r="D199" t="s">
        <v>420</v>
      </c>
      <c r="E199" t="s">
        <v>326</v>
      </c>
      <c r="F199" t="s">
        <v>300</v>
      </c>
      <c r="G199" t="s">
        <v>25</v>
      </c>
      <c r="H199" t="s">
        <v>159</v>
      </c>
      <c r="I199" t="s">
        <v>29</v>
      </c>
      <c r="J199" s="5">
        <v>1860500.9119299664</v>
      </c>
      <c r="K199" s="5">
        <v>53548.776909012027</v>
      </c>
      <c r="L199" s="5">
        <v>54484.023656165751</v>
      </c>
      <c r="M199" s="5">
        <v>58250.204948732389</v>
      </c>
      <c r="N199" s="5">
        <v>54734.861461254142</v>
      </c>
      <c r="O199" s="5">
        <v>57509.126301528413</v>
      </c>
      <c r="P199" s="5">
        <v>56741.948039686184</v>
      </c>
      <c r="Q199" s="5">
        <v>59456.302786635024</v>
      </c>
      <c r="R199" s="5">
        <v>60048.8976139437</v>
      </c>
      <c r="S199" s="5">
        <v>59280.273253484047</v>
      </c>
      <c r="T199" s="5">
        <v>60472.899336710507</v>
      </c>
      <c r="U199" s="5">
        <v>60031.671718288693</v>
      </c>
      <c r="V199" s="5">
        <v>56641.0139745591</v>
      </c>
      <c r="W199" s="5">
        <v>691200</v>
      </c>
      <c r="X199" s="5">
        <v>1825142.4092897587</v>
      </c>
      <c r="Y199" s="5">
        <v>1857019.1131084275</v>
      </c>
      <c r="Z199" s="5">
        <v>1985384.6444036954</v>
      </c>
      <c r="AA199" s="5">
        <v>1865568.6027951457</v>
      </c>
      <c r="AB199" s="5">
        <v>1960125.9149666196</v>
      </c>
      <c r="AC199" s="5">
        <v>1933977.6131379402</v>
      </c>
      <c r="AD199" s="5">
        <v>2026492.9654667361</v>
      </c>
      <c r="AE199" s="5">
        <v>2046690.8114919504</v>
      </c>
      <c r="AF199" s="5">
        <v>2020493.221218847</v>
      </c>
      <c r="AG199" s="5">
        <v>2061142.3745434941</v>
      </c>
      <c r="AH199" s="5">
        <v>2046103.6886011441</v>
      </c>
      <c r="AI199" s="5">
        <v>1930537.4030446552</v>
      </c>
      <c r="AJ199" s="5">
        <v>23558678.762068413</v>
      </c>
      <c r="AK199" s="5">
        <v>1878691.1861987708</v>
      </c>
      <c r="AL199" s="5">
        <v>1911503.1367645932</v>
      </c>
      <c r="AM199" s="5">
        <v>2043634.8493524278</v>
      </c>
      <c r="AN199" s="5">
        <v>1920303.4642563998</v>
      </c>
      <c r="AO199" s="5">
        <v>2017635.041268148</v>
      </c>
      <c r="AP199" s="5">
        <v>1990719.5611776263</v>
      </c>
      <c r="AQ199" s="5">
        <v>2085949.2682533711</v>
      </c>
      <c r="AR199" s="5">
        <v>2106739.709105894</v>
      </c>
      <c r="AS199" s="5">
        <v>2079773.4944723309</v>
      </c>
      <c r="AT199" s="5">
        <v>2121615.2738802047</v>
      </c>
      <c r="AU199" s="5">
        <v>2106135.3603194328</v>
      </c>
      <c r="AV199" s="5">
        <v>1987178.4170192142</v>
      </c>
      <c r="AW199" s="5">
        <f>SUM(Target_CC[[#This Row],[Target_Jan]:[Target_Des]])</f>
        <v>24249878.762068413</v>
      </c>
      <c r="AX199" s="5">
        <v>9883164.465660451</v>
      </c>
      <c r="AY199" s="5">
        <v>10284176.641519329</v>
      </c>
      <c r="AZ199" s="5">
        <v>10400335.353488667</v>
      </c>
      <c r="BA199" s="5">
        <v>10082801.767152034</v>
      </c>
      <c r="BB199" s="5">
        <v>10601816.117402999</v>
      </c>
      <c r="BC199" s="5">
        <v>10535863.559258789</v>
      </c>
      <c r="BD199" s="5">
        <v>10880050.010593304</v>
      </c>
      <c r="BE199" s="5">
        <v>11033006.258779872</v>
      </c>
      <c r="BF199" s="5">
        <v>10861497.707132163</v>
      </c>
      <c r="BG199" s="5">
        <v>11046145.398095053</v>
      </c>
      <c r="BH199" s="5">
        <v>11249783.396894053</v>
      </c>
      <c r="BI199" s="5">
        <v>10968402.944752034</v>
      </c>
      <c r="BJ199" s="5">
        <f>SUM(Target_CC[[#This Row],[Target_NGTMA_Jan]:[Target_NGTMA_Des]])</f>
        <v>127827043.62072875</v>
      </c>
      <c r="BK199" s="5">
        <v>57600</v>
      </c>
      <c r="BL199" s="5">
        <v>57600</v>
      </c>
      <c r="BM199" s="5">
        <v>57600</v>
      </c>
      <c r="BN199" s="5">
        <f>Target_CC[[#This Row],[Est_Sust_NP Apr]]+Target_CC[[#This Row],[Est_Sust_POTS Apr]]+Target_CC[[#This Row],[BC_Apr]]</f>
        <v>57600</v>
      </c>
      <c r="BO199" s="5">
        <f>Target_CC[[#This Row],[Est_Sust_NP Mei]]+Target_CC[[#This Row],[Est_Sust_POTS Mei]]+Target_CC[[#This Row],[BC_Mei]]</f>
        <v>57600</v>
      </c>
      <c r="BP199" s="5">
        <f>Target_CC[[#This Row],[Est_Sust_NP Jun]]+Target_CC[[#This Row],[Est_Sust_POTS Jun]]+Target_CC[[#This Row],[BC_Jun]]</f>
        <v>57600</v>
      </c>
      <c r="BQ199" s="5">
        <f>Target_CC[[#This Row],[Est_Sust_NP Jul]]+Target_CC[[#This Row],[Est_Sust_POTS Jul]]+Target_CC[[#This Row],[BC_Jul]]</f>
        <v>57600</v>
      </c>
      <c r="BR199" s="5">
        <f>Target_CC[[#This Row],[Est_Sust_NP Agu]]+Target_CC[[#This Row],[Est_Sust_POTS Agu]]+Target_CC[[#This Row],[BC_Agu]]</f>
        <v>57600</v>
      </c>
      <c r="BS199" s="5">
        <f>Target_CC[[#This Row],[Est_Sust_NP Sep]]+Target_CC[[#This Row],[Est_Sust_POTS Sep]]+Target_CC[[#This Row],[BC_Sep]]</f>
        <v>57600</v>
      </c>
      <c r="BT199" s="5">
        <f>Target_CC[[#This Row],[Est_Sust_NP Okt]]+Target_CC[[#This Row],[Est_Sust_POTS Okt]]+Target_CC[[#This Row],[BC_Okt]]</f>
        <v>57600</v>
      </c>
      <c r="BU199" s="5">
        <f>Target_CC[[#This Row],[Est_Sust_NP Nov]]+Target_CC[[#This Row],[Est_Sust_POTS Nov]]+Target_CC[[#This Row],[BC_Nov]]</f>
        <v>57600</v>
      </c>
      <c r="BV199" s="5">
        <f>Target_CC[[#This Row],[Est_Sust_NP Des]]+Target_CC[[#This Row],[Est_Sust_POTS Des]]+Target_CC[[#This Row],[BC_Des]]</f>
        <v>57600</v>
      </c>
      <c r="BW199" s="5">
        <f>SUM(Target_CC[[#This Row],[Real_Jan]:[Real_Des]])</f>
        <v>691200</v>
      </c>
      <c r="BX199" s="5">
        <v>0</v>
      </c>
      <c r="BY199" s="5">
        <v>0</v>
      </c>
      <c r="BZ199" s="5">
        <v>0</v>
      </c>
      <c r="CA199" s="5">
        <f>Target_CC[[#This Row],[Est_Sust_NP Mar]]*95%</f>
        <v>0</v>
      </c>
      <c r="CB199" s="5">
        <f>Target_CC[[#This Row],[Est_Sust_NP Apr]]</f>
        <v>0</v>
      </c>
      <c r="CC199" s="5">
        <f>Target_CC[[#This Row],[Est_Sust_NP Mei]]</f>
        <v>0</v>
      </c>
      <c r="CD199" s="5">
        <f>Target_CC[[#This Row],[Est_Sust_NP Jun]]</f>
        <v>0</v>
      </c>
      <c r="CE199" s="5">
        <f>Target_CC[[#This Row],[Est_Sust_NP Jul]]</f>
        <v>0</v>
      </c>
      <c r="CF199" s="5">
        <f>Target_CC[[#This Row],[Est_Sust_NP Agu]]</f>
        <v>0</v>
      </c>
      <c r="CG199" s="5">
        <f>Target_CC[[#This Row],[Est_Sust_NP Sep]]</f>
        <v>0</v>
      </c>
      <c r="CH199" s="5">
        <f>Target_CC[[#This Row],[Est_Sust_NP Okt]]</f>
        <v>0</v>
      </c>
      <c r="CI199" s="5">
        <f>Target_CC[[#This Row],[Est_Sust_NP Nov]]</f>
        <v>0</v>
      </c>
      <c r="CJ199" s="5">
        <f>SUM(Target_CC[[#This Row],[Est_Sust_NP Jan]:[Est_Sust_NP Des]])</f>
        <v>0</v>
      </c>
      <c r="CK199" s="5">
        <v>57600</v>
      </c>
      <c r="CL199" s="5">
        <v>57600</v>
      </c>
      <c r="CM199" s="5">
        <v>57600</v>
      </c>
      <c r="CN199" s="5">
        <f>Target_CC[[#This Row],[Est_Sust_POTS Mar]]</f>
        <v>57600</v>
      </c>
      <c r="CO199" s="5">
        <f>Target_CC[[#This Row],[Est_Sust_POTS Apr]]</f>
        <v>57600</v>
      </c>
      <c r="CP199" s="5">
        <f>Target_CC[[#This Row],[Est_Sust_POTS Mei]]</f>
        <v>57600</v>
      </c>
      <c r="CQ199" s="5">
        <f>Target_CC[[#This Row],[Est_Sust_POTS Jun]]</f>
        <v>57600</v>
      </c>
      <c r="CR199" s="5">
        <f>Target_CC[[#This Row],[Est_Sust_POTS Jul]]</f>
        <v>57600</v>
      </c>
      <c r="CS199" s="5">
        <f>Target_CC[[#This Row],[Est_Sust_POTS Agu]]</f>
        <v>57600</v>
      </c>
      <c r="CT199" s="5">
        <f>Target_CC[[#This Row],[Est_Sust_POTS Sep]]</f>
        <v>57600</v>
      </c>
      <c r="CU199" s="5">
        <f>Target_CC[[#This Row],[Est_Sust_POTS Okt]]</f>
        <v>57600</v>
      </c>
      <c r="CV199" s="5">
        <f>Target_CC[[#This Row],[Est_Sust_POTS Nov]]</f>
        <v>57600</v>
      </c>
      <c r="CW199" s="5">
        <f>SUM(Target_CC[[#This Row],[Est_Sust_POTS Jan]:[Est_Sust_POTS Des]])</f>
        <v>691200</v>
      </c>
      <c r="CX199" s="5"/>
      <c r="CY199" s="5">
        <v>0</v>
      </c>
      <c r="CZ199" s="5">
        <v>0</v>
      </c>
      <c r="DA199" s="5">
        <v>0</v>
      </c>
      <c r="DB199" s="5"/>
      <c r="DC199" s="5"/>
      <c r="DD199" s="5"/>
      <c r="DE199" s="5"/>
      <c r="DF199" s="5"/>
      <c r="DG199" s="5"/>
      <c r="DH199" s="5"/>
      <c r="DI199" s="5"/>
      <c r="DJ199" s="5">
        <f>SUM(Target_CC[[#This Row],[BC_Jan]:[BC_Des]])</f>
        <v>0</v>
      </c>
      <c r="DK199" s="5"/>
      <c r="DL199" s="5"/>
      <c r="DM199" s="5"/>
      <c r="DN199" s="5"/>
      <c r="DO199" s="5"/>
      <c r="DP199" s="5"/>
      <c r="DQ199" s="5"/>
      <c r="DR199" s="5"/>
      <c r="DS199" s="5"/>
      <c r="DT199" s="5"/>
      <c r="DU199" s="5"/>
      <c r="DV199" s="5"/>
      <c r="DW199" s="5"/>
      <c r="DX199" s="5" t="s">
        <v>160</v>
      </c>
    </row>
    <row r="200" spans="2:128" x14ac:dyDescent="0.3">
      <c r="B200">
        <v>10028004</v>
      </c>
      <c r="C200" t="s">
        <v>421</v>
      </c>
      <c r="D200" t="s">
        <v>409</v>
      </c>
      <c r="E200" t="s">
        <v>326</v>
      </c>
      <c r="F200" t="s">
        <v>300</v>
      </c>
      <c r="G200" t="s">
        <v>25</v>
      </c>
      <c r="H200" t="s">
        <v>159</v>
      </c>
      <c r="I200" t="s">
        <v>29</v>
      </c>
      <c r="J200" s="5">
        <v>14589887.887916535</v>
      </c>
      <c r="K200" s="5">
        <v>53548.776909012027</v>
      </c>
      <c r="L200" s="5">
        <v>54484.023656165751</v>
      </c>
      <c r="M200" s="5">
        <v>58250.204948732389</v>
      </c>
      <c r="N200" s="5">
        <v>54734.861461254142</v>
      </c>
      <c r="O200" s="5">
        <v>57509.126301528413</v>
      </c>
      <c r="P200" s="5">
        <v>56741.948039686184</v>
      </c>
      <c r="Q200" s="5">
        <v>59456.302786635024</v>
      </c>
      <c r="R200" s="5">
        <v>60048.8976139437</v>
      </c>
      <c r="S200" s="5">
        <v>59280.273253484047</v>
      </c>
      <c r="T200" s="5">
        <v>60472.899336710507</v>
      </c>
      <c r="U200" s="5">
        <v>60031.671718288693</v>
      </c>
      <c r="V200" s="5">
        <v>56641.0139745591</v>
      </c>
      <c r="W200" s="5">
        <v>691200</v>
      </c>
      <c r="X200" s="5">
        <v>1825142.4092897587</v>
      </c>
      <c r="Y200" s="5">
        <v>1857019.1131084275</v>
      </c>
      <c r="Z200" s="5">
        <v>1985384.6444036954</v>
      </c>
      <c r="AA200" s="5">
        <v>1865568.6027951457</v>
      </c>
      <c r="AB200" s="5">
        <v>1960125.9149666196</v>
      </c>
      <c r="AC200" s="5">
        <v>1933977.6131379402</v>
      </c>
      <c r="AD200" s="5">
        <v>2026492.9654667361</v>
      </c>
      <c r="AE200" s="5">
        <v>2046690.8114919504</v>
      </c>
      <c r="AF200" s="5">
        <v>2020493.221218847</v>
      </c>
      <c r="AG200" s="5">
        <v>2061142.3745434941</v>
      </c>
      <c r="AH200" s="5">
        <v>2046103.6886011441</v>
      </c>
      <c r="AI200" s="5">
        <v>1930537.4030446552</v>
      </c>
      <c r="AJ200" s="5">
        <v>23558678.762068413</v>
      </c>
      <c r="AK200" s="5">
        <v>1878691.1861987708</v>
      </c>
      <c r="AL200" s="5">
        <v>1911503.1367645932</v>
      </c>
      <c r="AM200" s="5">
        <v>2043634.8493524278</v>
      </c>
      <c r="AN200" s="5">
        <v>1920303.4642563998</v>
      </c>
      <c r="AO200" s="5">
        <v>2017635.041268148</v>
      </c>
      <c r="AP200" s="5">
        <v>1990719.5611776263</v>
      </c>
      <c r="AQ200" s="5">
        <v>2085949.2682533711</v>
      </c>
      <c r="AR200" s="5">
        <v>2106739.709105894</v>
      </c>
      <c r="AS200" s="5">
        <v>2079773.4944723309</v>
      </c>
      <c r="AT200" s="5">
        <v>2121615.2738802047</v>
      </c>
      <c r="AU200" s="5">
        <v>2106135.3603194328</v>
      </c>
      <c r="AV200" s="5">
        <v>1987178.4170192142</v>
      </c>
      <c r="AW200" s="5">
        <f>SUM(Target_CC[[#This Row],[Target_Jan]:[Target_Des]])</f>
        <v>24249878.762068413</v>
      </c>
      <c r="AX200" s="5">
        <v>4941582.2328302255</v>
      </c>
      <c r="AY200" s="5">
        <v>5142088.3207596643</v>
      </c>
      <c r="AZ200" s="5">
        <v>5200167.6767443335</v>
      </c>
      <c r="BA200" s="5">
        <v>5041400.8835760169</v>
      </c>
      <c r="BB200" s="5">
        <v>5300908.0587014994</v>
      </c>
      <c r="BC200" s="5">
        <v>5267931.7796293944</v>
      </c>
      <c r="BD200" s="5">
        <v>5440025.0052966522</v>
      </c>
      <c r="BE200" s="5">
        <v>5516503.1293899361</v>
      </c>
      <c r="BF200" s="5">
        <v>5430748.8535660813</v>
      </c>
      <c r="BG200" s="5">
        <v>5523072.6990475263</v>
      </c>
      <c r="BH200" s="5">
        <v>5624891.6984470263</v>
      </c>
      <c r="BI200" s="5">
        <v>5484201.4723760169</v>
      </c>
      <c r="BJ200" s="5">
        <f>SUM(Target_CC[[#This Row],[Target_NGTMA_Jan]:[Target_NGTMA_Des]])</f>
        <v>63913521.810364373</v>
      </c>
      <c r="BK200" s="5">
        <v>57600</v>
      </c>
      <c r="BL200" s="5">
        <v>57600</v>
      </c>
      <c r="BM200" s="5">
        <v>57600</v>
      </c>
      <c r="BN200" s="5">
        <f>Target_CC[[#This Row],[Est_Sust_NP Apr]]+Target_CC[[#This Row],[Est_Sust_POTS Apr]]+Target_CC[[#This Row],[BC_Apr]]</f>
        <v>57600</v>
      </c>
      <c r="BO200" s="5">
        <f>Target_CC[[#This Row],[Est_Sust_NP Mei]]+Target_CC[[#This Row],[Est_Sust_POTS Mei]]+Target_CC[[#This Row],[BC_Mei]]</f>
        <v>57600</v>
      </c>
      <c r="BP200" s="5">
        <f>Target_CC[[#This Row],[Est_Sust_NP Jun]]+Target_CC[[#This Row],[Est_Sust_POTS Jun]]+Target_CC[[#This Row],[BC_Jun]]</f>
        <v>57600</v>
      </c>
      <c r="BQ200" s="5">
        <f>Target_CC[[#This Row],[Est_Sust_NP Jul]]+Target_CC[[#This Row],[Est_Sust_POTS Jul]]+Target_CC[[#This Row],[BC_Jul]]</f>
        <v>57600</v>
      </c>
      <c r="BR200" s="5">
        <f>Target_CC[[#This Row],[Est_Sust_NP Agu]]+Target_CC[[#This Row],[Est_Sust_POTS Agu]]+Target_CC[[#This Row],[BC_Agu]]</f>
        <v>57600</v>
      </c>
      <c r="BS200" s="5">
        <f>Target_CC[[#This Row],[Est_Sust_NP Sep]]+Target_CC[[#This Row],[Est_Sust_POTS Sep]]+Target_CC[[#This Row],[BC_Sep]]</f>
        <v>57600</v>
      </c>
      <c r="BT200" s="5">
        <f>Target_CC[[#This Row],[Est_Sust_NP Okt]]+Target_CC[[#This Row],[Est_Sust_POTS Okt]]+Target_CC[[#This Row],[BC_Okt]]</f>
        <v>57600</v>
      </c>
      <c r="BU200" s="5">
        <f>Target_CC[[#This Row],[Est_Sust_NP Nov]]+Target_CC[[#This Row],[Est_Sust_POTS Nov]]+Target_CC[[#This Row],[BC_Nov]]</f>
        <v>57600</v>
      </c>
      <c r="BV200" s="5">
        <f>Target_CC[[#This Row],[Est_Sust_NP Des]]+Target_CC[[#This Row],[Est_Sust_POTS Des]]+Target_CC[[#This Row],[BC_Des]]</f>
        <v>57600</v>
      </c>
      <c r="BW200" s="5">
        <f>SUM(Target_CC[[#This Row],[Real_Jan]:[Real_Des]])</f>
        <v>691200</v>
      </c>
      <c r="BX200" s="5">
        <v>0</v>
      </c>
      <c r="BY200" s="5">
        <v>0</v>
      </c>
      <c r="BZ200" s="5">
        <v>0</v>
      </c>
      <c r="CA200" s="5">
        <f>Target_CC[[#This Row],[Est_Sust_NP Mar]]*95%</f>
        <v>0</v>
      </c>
      <c r="CB200" s="5">
        <f>Target_CC[[#This Row],[Est_Sust_NP Apr]]</f>
        <v>0</v>
      </c>
      <c r="CC200" s="5">
        <f>Target_CC[[#This Row],[Est_Sust_NP Mei]]</f>
        <v>0</v>
      </c>
      <c r="CD200" s="5">
        <f>Target_CC[[#This Row],[Est_Sust_NP Jun]]</f>
        <v>0</v>
      </c>
      <c r="CE200" s="5">
        <f>Target_CC[[#This Row],[Est_Sust_NP Jul]]</f>
        <v>0</v>
      </c>
      <c r="CF200" s="5">
        <f>Target_CC[[#This Row],[Est_Sust_NP Agu]]</f>
        <v>0</v>
      </c>
      <c r="CG200" s="5">
        <f>Target_CC[[#This Row],[Est_Sust_NP Sep]]</f>
        <v>0</v>
      </c>
      <c r="CH200" s="5">
        <f>Target_CC[[#This Row],[Est_Sust_NP Okt]]</f>
        <v>0</v>
      </c>
      <c r="CI200" s="5">
        <f>Target_CC[[#This Row],[Est_Sust_NP Nov]]</f>
        <v>0</v>
      </c>
      <c r="CJ200" s="5">
        <f>SUM(Target_CC[[#This Row],[Est_Sust_NP Jan]:[Est_Sust_NP Des]])</f>
        <v>0</v>
      </c>
      <c r="CK200" s="5">
        <v>57600</v>
      </c>
      <c r="CL200" s="5">
        <v>57600</v>
      </c>
      <c r="CM200" s="5">
        <v>57600</v>
      </c>
      <c r="CN200" s="5">
        <f>Target_CC[[#This Row],[Est_Sust_POTS Mar]]</f>
        <v>57600</v>
      </c>
      <c r="CO200" s="5">
        <f>Target_CC[[#This Row],[Est_Sust_POTS Apr]]</f>
        <v>57600</v>
      </c>
      <c r="CP200" s="5">
        <f>Target_CC[[#This Row],[Est_Sust_POTS Mei]]</f>
        <v>57600</v>
      </c>
      <c r="CQ200" s="5">
        <f>Target_CC[[#This Row],[Est_Sust_POTS Jun]]</f>
        <v>57600</v>
      </c>
      <c r="CR200" s="5">
        <f>Target_CC[[#This Row],[Est_Sust_POTS Jul]]</f>
        <v>57600</v>
      </c>
      <c r="CS200" s="5">
        <f>Target_CC[[#This Row],[Est_Sust_POTS Agu]]</f>
        <v>57600</v>
      </c>
      <c r="CT200" s="5">
        <f>Target_CC[[#This Row],[Est_Sust_POTS Sep]]</f>
        <v>57600</v>
      </c>
      <c r="CU200" s="5">
        <f>Target_CC[[#This Row],[Est_Sust_POTS Okt]]</f>
        <v>57600</v>
      </c>
      <c r="CV200" s="5">
        <f>Target_CC[[#This Row],[Est_Sust_POTS Nov]]</f>
        <v>57600</v>
      </c>
      <c r="CW200" s="5">
        <f>SUM(Target_CC[[#This Row],[Est_Sust_POTS Jan]:[Est_Sust_POTS Des]])</f>
        <v>691200</v>
      </c>
      <c r="CX200" s="5"/>
      <c r="CY200" s="5">
        <v>0</v>
      </c>
      <c r="CZ200" s="5">
        <v>0</v>
      </c>
      <c r="DA200" s="5">
        <v>0</v>
      </c>
      <c r="DB200" s="5"/>
      <c r="DC200" s="5"/>
      <c r="DD200" s="5"/>
      <c r="DE200" s="5"/>
      <c r="DF200" s="5"/>
      <c r="DG200" s="5"/>
      <c r="DH200" s="5"/>
      <c r="DI200" s="5"/>
      <c r="DJ200" s="5">
        <f>SUM(Target_CC[[#This Row],[BC_Jan]:[BC_Des]])</f>
        <v>0</v>
      </c>
      <c r="DK200" s="5"/>
      <c r="DL200" s="5"/>
      <c r="DM200" s="5"/>
      <c r="DN200" s="5"/>
      <c r="DO200" s="5"/>
      <c r="DP200" s="5"/>
      <c r="DQ200" s="5"/>
      <c r="DR200" s="5"/>
      <c r="DS200" s="5"/>
      <c r="DT200" s="5"/>
      <c r="DU200" s="5"/>
      <c r="DV200" s="5"/>
      <c r="DW200" s="5"/>
      <c r="DX200" s="5" t="s">
        <v>160</v>
      </c>
    </row>
    <row r="201" spans="2:128" x14ac:dyDescent="0.3">
      <c r="B201">
        <v>10238950</v>
      </c>
      <c r="C201" t="s">
        <v>422</v>
      </c>
      <c r="D201" t="s">
        <v>390</v>
      </c>
      <c r="E201" t="s">
        <v>312</v>
      </c>
      <c r="F201" t="s">
        <v>309</v>
      </c>
      <c r="G201" t="s">
        <v>25</v>
      </c>
      <c r="H201" t="s">
        <v>159</v>
      </c>
      <c r="I201" t="s">
        <v>29</v>
      </c>
      <c r="J201" s="5">
        <v>680508.44213557697</v>
      </c>
      <c r="K201" s="5">
        <v>48253.090909090904</v>
      </c>
      <c r="L201" s="5">
        <v>50792.727272727272</v>
      </c>
      <c r="M201" s="5">
        <v>45713.454545454544</v>
      </c>
      <c r="N201" s="5">
        <v>40634.181818181816</v>
      </c>
      <c r="O201" s="5">
        <v>43173.818181818177</v>
      </c>
      <c r="P201" s="5">
        <v>45713.454545454544</v>
      </c>
      <c r="Q201" s="5">
        <v>58411.63636363636</v>
      </c>
      <c r="R201" s="5">
        <v>53332.363636363632</v>
      </c>
      <c r="S201" s="5">
        <v>53332.363636363632</v>
      </c>
      <c r="T201" s="5">
        <v>58411.63636363636</v>
      </c>
      <c r="U201" s="5">
        <v>50792.727272727272</v>
      </c>
      <c r="V201" s="5">
        <v>53332.363636363632</v>
      </c>
      <c r="W201" s="5">
        <v>601893.81818181812</v>
      </c>
      <c r="X201" s="5">
        <v>6466.0553387911905</v>
      </c>
      <c r="Y201" s="5">
        <v>6876.3130118614326</v>
      </c>
      <c r="Z201" s="5">
        <v>9047.6728331477079</v>
      </c>
      <c r="AA201" s="5">
        <v>9224.585900069158</v>
      </c>
      <c r="AB201" s="5">
        <v>12065.604678076346</v>
      </c>
      <c r="AC201" s="5">
        <v>11273.546494882925</v>
      </c>
      <c r="AD201" s="5">
        <v>9899.7585916638891</v>
      </c>
      <c r="AE201" s="5">
        <v>11198.708256650774</v>
      </c>
      <c r="AF201" s="5">
        <v>9723.8196534159451</v>
      </c>
      <c r="AG201" s="5">
        <v>10233.495921256997</v>
      </c>
      <c r="AH201" s="5">
        <v>12573.349510141255</v>
      </c>
      <c r="AI201" s="5">
        <v>14917.345622562574</v>
      </c>
      <c r="AJ201" s="5">
        <v>123500.25581252019</v>
      </c>
      <c r="AK201" s="5">
        <v>54719.146247882098</v>
      </c>
      <c r="AL201" s="5">
        <v>57669.040284588707</v>
      </c>
      <c r="AM201" s="5">
        <v>54761.12737860225</v>
      </c>
      <c r="AN201" s="5">
        <v>49858.767718250972</v>
      </c>
      <c r="AO201" s="5">
        <v>55239.422859894519</v>
      </c>
      <c r="AP201" s="5">
        <v>56987.001040337469</v>
      </c>
      <c r="AQ201" s="5">
        <v>68311.394955300246</v>
      </c>
      <c r="AR201" s="5">
        <v>64531.071893014407</v>
      </c>
      <c r="AS201" s="5">
        <v>63056.183289779576</v>
      </c>
      <c r="AT201" s="5">
        <v>68645.132284893363</v>
      </c>
      <c r="AU201" s="5">
        <v>63366.076782868528</v>
      </c>
      <c r="AV201" s="5">
        <v>68249.709258926203</v>
      </c>
      <c r="AW201" s="5">
        <f>SUM(Target_CC[[#This Row],[Target_Jan]:[Target_Des]])</f>
        <v>725394.0739943384</v>
      </c>
      <c r="AX201" s="5">
        <v>0</v>
      </c>
      <c r="AY201" s="5">
        <v>0</v>
      </c>
      <c r="AZ201" s="5">
        <v>0</v>
      </c>
      <c r="BA201" s="5">
        <v>0</v>
      </c>
      <c r="BB201" s="5">
        <v>0</v>
      </c>
      <c r="BC201" s="5">
        <v>0</v>
      </c>
      <c r="BD201" s="5">
        <v>0</v>
      </c>
      <c r="BE201" s="5">
        <v>0</v>
      </c>
      <c r="BF201" s="5">
        <v>0</v>
      </c>
      <c r="BG201" s="5">
        <v>0</v>
      </c>
      <c r="BH201" s="5">
        <v>0</v>
      </c>
      <c r="BI201" s="5">
        <v>0</v>
      </c>
      <c r="BJ201" s="5">
        <f>SUM(Target_CC[[#This Row],[Target_NGTMA_Jan]:[Target_NGTMA_Des]])</f>
        <v>0</v>
      </c>
      <c r="BK201" s="5">
        <v>57600</v>
      </c>
      <c r="BL201" s="5">
        <v>57600</v>
      </c>
      <c r="BM201" s="5">
        <v>57600</v>
      </c>
      <c r="BN201" s="5">
        <f>Target_CC[[#This Row],[Est_Sust_NP Apr]]+Target_CC[[#This Row],[Est_Sust_POTS Apr]]+Target_CC[[#This Row],[BC_Apr]]</f>
        <v>57600</v>
      </c>
      <c r="BO201" s="5">
        <f>Target_CC[[#This Row],[Est_Sust_NP Mei]]+Target_CC[[#This Row],[Est_Sust_POTS Mei]]+Target_CC[[#This Row],[BC_Mei]]</f>
        <v>57600</v>
      </c>
      <c r="BP201" s="5">
        <f>Target_CC[[#This Row],[Est_Sust_NP Jun]]+Target_CC[[#This Row],[Est_Sust_POTS Jun]]+Target_CC[[#This Row],[BC_Jun]]</f>
        <v>57600</v>
      </c>
      <c r="BQ201" s="5">
        <f>Target_CC[[#This Row],[Est_Sust_NP Jul]]+Target_CC[[#This Row],[Est_Sust_POTS Jul]]+Target_CC[[#This Row],[BC_Jul]]</f>
        <v>57600</v>
      </c>
      <c r="BR201" s="5">
        <f>Target_CC[[#This Row],[Est_Sust_NP Agu]]+Target_CC[[#This Row],[Est_Sust_POTS Agu]]+Target_CC[[#This Row],[BC_Agu]]</f>
        <v>57600</v>
      </c>
      <c r="BS201" s="5">
        <f>Target_CC[[#This Row],[Est_Sust_NP Sep]]+Target_CC[[#This Row],[Est_Sust_POTS Sep]]+Target_CC[[#This Row],[BC_Sep]]</f>
        <v>57600</v>
      </c>
      <c r="BT201" s="5">
        <f>Target_CC[[#This Row],[Est_Sust_NP Okt]]+Target_CC[[#This Row],[Est_Sust_POTS Okt]]+Target_CC[[#This Row],[BC_Okt]]</f>
        <v>57600</v>
      </c>
      <c r="BU201" s="5">
        <f>Target_CC[[#This Row],[Est_Sust_NP Nov]]+Target_CC[[#This Row],[Est_Sust_POTS Nov]]+Target_CC[[#This Row],[BC_Nov]]</f>
        <v>57600</v>
      </c>
      <c r="BV201" s="5">
        <f>Target_CC[[#This Row],[Est_Sust_NP Des]]+Target_CC[[#This Row],[Est_Sust_POTS Des]]+Target_CC[[#This Row],[BC_Des]]</f>
        <v>57600</v>
      </c>
      <c r="BW201" s="5">
        <f>SUM(Target_CC[[#This Row],[Real_Jan]:[Real_Des]])</f>
        <v>691200</v>
      </c>
      <c r="BX201" s="5">
        <v>0</v>
      </c>
      <c r="BY201" s="5">
        <v>0</v>
      </c>
      <c r="BZ201" s="5">
        <v>0</v>
      </c>
      <c r="CA201" s="5">
        <f>Target_CC[[#This Row],[Est_Sust_NP Mar]]*95%</f>
        <v>0</v>
      </c>
      <c r="CB201" s="5">
        <f>Target_CC[[#This Row],[Est_Sust_NP Apr]]</f>
        <v>0</v>
      </c>
      <c r="CC201" s="5">
        <f>Target_CC[[#This Row],[Est_Sust_NP Mei]]</f>
        <v>0</v>
      </c>
      <c r="CD201" s="5">
        <f>Target_CC[[#This Row],[Est_Sust_NP Jun]]</f>
        <v>0</v>
      </c>
      <c r="CE201" s="5">
        <f>Target_CC[[#This Row],[Est_Sust_NP Jul]]</f>
        <v>0</v>
      </c>
      <c r="CF201" s="5">
        <f>Target_CC[[#This Row],[Est_Sust_NP Agu]]</f>
        <v>0</v>
      </c>
      <c r="CG201" s="5">
        <f>Target_CC[[#This Row],[Est_Sust_NP Sep]]</f>
        <v>0</v>
      </c>
      <c r="CH201" s="5">
        <f>Target_CC[[#This Row],[Est_Sust_NP Okt]]</f>
        <v>0</v>
      </c>
      <c r="CI201" s="5">
        <f>Target_CC[[#This Row],[Est_Sust_NP Nov]]</f>
        <v>0</v>
      </c>
      <c r="CJ201" s="5">
        <f>SUM(Target_CC[[#This Row],[Est_Sust_NP Jan]:[Est_Sust_NP Des]])</f>
        <v>0</v>
      </c>
      <c r="CK201" s="5">
        <v>57600</v>
      </c>
      <c r="CL201" s="5">
        <v>57600</v>
      </c>
      <c r="CM201" s="5">
        <v>57600</v>
      </c>
      <c r="CN201" s="5">
        <f>Target_CC[[#This Row],[Est_Sust_POTS Mar]]</f>
        <v>57600</v>
      </c>
      <c r="CO201" s="5">
        <f>Target_CC[[#This Row],[Est_Sust_POTS Apr]]</f>
        <v>57600</v>
      </c>
      <c r="CP201" s="5">
        <f>Target_CC[[#This Row],[Est_Sust_POTS Mei]]</f>
        <v>57600</v>
      </c>
      <c r="CQ201" s="5">
        <f>Target_CC[[#This Row],[Est_Sust_POTS Jun]]</f>
        <v>57600</v>
      </c>
      <c r="CR201" s="5">
        <f>Target_CC[[#This Row],[Est_Sust_POTS Jul]]</f>
        <v>57600</v>
      </c>
      <c r="CS201" s="5">
        <f>Target_CC[[#This Row],[Est_Sust_POTS Agu]]</f>
        <v>57600</v>
      </c>
      <c r="CT201" s="5">
        <f>Target_CC[[#This Row],[Est_Sust_POTS Sep]]</f>
        <v>57600</v>
      </c>
      <c r="CU201" s="5">
        <f>Target_CC[[#This Row],[Est_Sust_POTS Okt]]</f>
        <v>57600</v>
      </c>
      <c r="CV201" s="5">
        <f>Target_CC[[#This Row],[Est_Sust_POTS Nov]]</f>
        <v>57600</v>
      </c>
      <c r="CW201" s="5">
        <f>SUM(Target_CC[[#This Row],[Est_Sust_POTS Jan]:[Est_Sust_POTS Des]])</f>
        <v>691200</v>
      </c>
      <c r="CX201" s="5"/>
      <c r="CY201" s="5">
        <v>0</v>
      </c>
      <c r="CZ201" s="5">
        <v>0</v>
      </c>
      <c r="DA201" s="5">
        <v>0</v>
      </c>
      <c r="DB201" s="5"/>
      <c r="DC201" s="5"/>
      <c r="DD201" s="5"/>
      <c r="DE201" s="5"/>
      <c r="DF201" s="5"/>
      <c r="DG201" s="5"/>
      <c r="DH201" s="5"/>
      <c r="DI201" s="5"/>
      <c r="DJ201" s="5">
        <f>SUM(Target_CC[[#This Row],[BC_Jan]:[BC_Des]])</f>
        <v>0</v>
      </c>
      <c r="DK201" s="5"/>
      <c r="DL201" s="5"/>
      <c r="DM201" s="5"/>
      <c r="DN201" s="5"/>
      <c r="DO201" s="5"/>
      <c r="DP201" s="5"/>
      <c r="DQ201" s="5"/>
      <c r="DR201" s="5"/>
      <c r="DS201" s="5"/>
      <c r="DT201" s="5"/>
      <c r="DU201" s="5"/>
      <c r="DV201" s="5"/>
      <c r="DW201" s="5"/>
      <c r="DX201" s="5" t="s">
        <v>160</v>
      </c>
    </row>
    <row r="202" spans="2:128" x14ac:dyDescent="0.3">
      <c r="B202">
        <v>10000932</v>
      </c>
      <c r="C202" t="s">
        <v>423</v>
      </c>
      <c r="D202" t="s">
        <v>384</v>
      </c>
      <c r="E202" t="s">
        <v>318</v>
      </c>
      <c r="F202" t="s">
        <v>309</v>
      </c>
      <c r="G202" t="s">
        <v>25</v>
      </c>
      <c r="H202" t="s">
        <v>159</v>
      </c>
      <c r="I202" t="s">
        <v>29</v>
      </c>
      <c r="J202" s="5">
        <v>809598.20537884731</v>
      </c>
      <c r="K202" s="5">
        <v>53698.318181818177</v>
      </c>
      <c r="L202" s="5">
        <v>56524.545454545449</v>
      </c>
      <c r="M202" s="5">
        <v>50872.090909090904</v>
      </c>
      <c r="N202" s="5">
        <v>45219.63636363636</v>
      </c>
      <c r="O202" s="5">
        <v>48045.863636363632</v>
      </c>
      <c r="P202" s="5">
        <v>50872.090909090904</v>
      </c>
      <c r="Q202" s="5">
        <v>65003.227272727265</v>
      </c>
      <c r="R202" s="5">
        <v>59350.772727272721</v>
      </c>
      <c r="S202" s="5">
        <v>59350.772727272721</v>
      </c>
      <c r="T202" s="5">
        <v>65003.227272727265</v>
      </c>
      <c r="U202" s="5">
        <v>56524.545454545449</v>
      </c>
      <c r="V202" s="5">
        <v>59350.772727272721</v>
      </c>
      <c r="W202" s="5">
        <v>669815.86363636353</v>
      </c>
      <c r="X202" s="5">
        <v>7195.7317225089464</v>
      </c>
      <c r="Y202" s="5">
        <v>7652.2858343805192</v>
      </c>
      <c r="Z202" s="5">
        <v>10068.677579943893</v>
      </c>
      <c r="AA202" s="5">
        <v>10265.554795042241</v>
      </c>
      <c r="AB202" s="5">
        <v>13427.174650428713</v>
      </c>
      <c r="AC202" s="5">
        <v>12545.734901423533</v>
      </c>
      <c r="AD202" s="5">
        <v>11016.918849403737</v>
      </c>
      <c r="AE202" s="5">
        <v>12462.451375890882</v>
      </c>
      <c r="AF202" s="5">
        <v>10821.125690693787</v>
      </c>
      <c r="AG202" s="5">
        <v>11388.317509593293</v>
      </c>
      <c r="AH202" s="5">
        <v>13992.217076389836</v>
      </c>
      <c r="AI202" s="5">
        <v>16600.726638997588</v>
      </c>
      <c r="AJ202" s="5">
        <v>137436.91662469698</v>
      </c>
      <c r="AK202" s="5">
        <v>60894.049904327127</v>
      </c>
      <c r="AL202" s="5">
        <v>64176.831288925969</v>
      </c>
      <c r="AM202" s="5">
        <v>60940.768489034795</v>
      </c>
      <c r="AN202" s="5">
        <v>55485.191158678601</v>
      </c>
      <c r="AO202" s="5">
        <v>61473.038286792347</v>
      </c>
      <c r="AP202" s="5">
        <v>63417.825810514434</v>
      </c>
      <c r="AQ202" s="5">
        <v>76020.146122131002</v>
      </c>
      <c r="AR202" s="5">
        <v>71813.224103163608</v>
      </c>
      <c r="AS202" s="5">
        <v>70171.898417966513</v>
      </c>
      <c r="AT202" s="5">
        <v>76391.544782320561</v>
      </c>
      <c r="AU202" s="5">
        <v>70516.762530935288</v>
      </c>
      <c r="AV202" s="5">
        <v>75951.499366270305</v>
      </c>
      <c r="AW202" s="5">
        <f>SUM(Target_CC[[#This Row],[Target_Jan]:[Target_Des]])</f>
        <v>807252.78026106057</v>
      </c>
      <c r="AX202" s="5">
        <v>0</v>
      </c>
      <c r="AY202" s="5">
        <v>0</v>
      </c>
      <c r="AZ202" s="5">
        <v>0</v>
      </c>
      <c r="BA202" s="5">
        <v>0</v>
      </c>
      <c r="BB202" s="5">
        <v>0</v>
      </c>
      <c r="BC202" s="5">
        <v>0</v>
      </c>
      <c r="BD202" s="5">
        <v>0</v>
      </c>
      <c r="BE202" s="5">
        <v>0</v>
      </c>
      <c r="BF202" s="5">
        <v>0</v>
      </c>
      <c r="BG202" s="5">
        <v>0</v>
      </c>
      <c r="BH202" s="5">
        <v>0</v>
      </c>
      <c r="BI202" s="5">
        <v>0</v>
      </c>
      <c r="BJ202" s="5">
        <f>SUM(Target_CC[[#This Row],[Target_NGTMA_Jan]:[Target_NGTMA_Des]])</f>
        <v>0</v>
      </c>
      <c r="BK202" s="5">
        <v>68710</v>
      </c>
      <c r="BL202" s="5">
        <v>62550</v>
      </c>
      <c r="BM202" s="5">
        <v>67394</v>
      </c>
      <c r="BN202" s="5">
        <f>Target_CC[[#This Row],[Est_Sust_NP Apr]]+Target_CC[[#This Row],[Est_Sust_POTS Apr]]+Target_CC[[#This Row],[BC_Apr]]</f>
        <v>60600</v>
      </c>
      <c r="BO202" s="5">
        <f>Target_CC[[#This Row],[Est_Sust_NP Mei]]+Target_CC[[#This Row],[Est_Sust_POTS Mei]]+Target_CC[[#This Row],[BC_Mei]]</f>
        <v>60600</v>
      </c>
      <c r="BP202" s="5">
        <f>Target_CC[[#This Row],[Est_Sust_NP Jun]]+Target_CC[[#This Row],[Est_Sust_POTS Jun]]+Target_CC[[#This Row],[BC_Jun]]</f>
        <v>60600</v>
      </c>
      <c r="BQ202" s="5">
        <f>Target_CC[[#This Row],[Est_Sust_NP Jul]]+Target_CC[[#This Row],[Est_Sust_POTS Jul]]+Target_CC[[#This Row],[BC_Jul]]</f>
        <v>60600</v>
      </c>
      <c r="BR202" s="5">
        <f>Target_CC[[#This Row],[Est_Sust_NP Agu]]+Target_CC[[#This Row],[Est_Sust_POTS Agu]]+Target_CC[[#This Row],[BC_Agu]]</f>
        <v>60600</v>
      </c>
      <c r="BS202" s="5">
        <f>Target_CC[[#This Row],[Est_Sust_NP Sep]]+Target_CC[[#This Row],[Est_Sust_POTS Sep]]+Target_CC[[#This Row],[BC_Sep]]</f>
        <v>60600</v>
      </c>
      <c r="BT202" s="5">
        <f>Target_CC[[#This Row],[Est_Sust_NP Okt]]+Target_CC[[#This Row],[Est_Sust_POTS Okt]]+Target_CC[[#This Row],[BC_Okt]]</f>
        <v>60600</v>
      </c>
      <c r="BU202" s="5">
        <f>Target_CC[[#This Row],[Est_Sust_NP Nov]]+Target_CC[[#This Row],[Est_Sust_POTS Nov]]+Target_CC[[#This Row],[BC_Nov]]</f>
        <v>60600</v>
      </c>
      <c r="BV202" s="5">
        <f>Target_CC[[#This Row],[Est_Sust_NP Des]]+Target_CC[[#This Row],[Est_Sust_POTS Des]]+Target_CC[[#This Row],[BC_Des]]</f>
        <v>60600</v>
      </c>
      <c r="BW202" s="5">
        <f>SUM(Target_CC[[#This Row],[Real_Jan]:[Real_Des]])</f>
        <v>744054</v>
      </c>
      <c r="BX202" s="5">
        <v>0</v>
      </c>
      <c r="BY202" s="5">
        <v>0</v>
      </c>
      <c r="BZ202" s="5">
        <v>0</v>
      </c>
      <c r="CA202" s="5">
        <f>Target_CC[[#This Row],[Est_Sust_NP Mar]]*95%</f>
        <v>0</v>
      </c>
      <c r="CB202" s="5">
        <f>Target_CC[[#This Row],[Est_Sust_NP Apr]]</f>
        <v>0</v>
      </c>
      <c r="CC202" s="5">
        <f>Target_CC[[#This Row],[Est_Sust_NP Mei]]</f>
        <v>0</v>
      </c>
      <c r="CD202" s="5">
        <f>Target_CC[[#This Row],[Est_Sust_NP Jun]]</f>
        <v>0</v>
      </c>
      <c r="CE202" s="5">
        <f>Target_CC[[#This Row],[Est_Sust_NP Jul]]</f>
        <v>0</v>
      </c>
      <c r="CF202" s="5">
        <f>Target_CC[[#This Row],[Est_Sust_NP Agu]]</f>
        <v>0</v>
      </c>
      <c r="CG202" s="5">
        <f>Target_CC[[#This Row],[Est_Sust_NP Sep]]</f>
        <v>0</v>
      </c>
      <c r="CH202" s="5">
        <f>Target_CC[[#This Row],[Est_Sust_NP Okt]]</f>
        <v>0</v>
      </c>
      <c r="CI202" s="5">
        <f>Target_CC[[#This Row],[Est_Sust_NP Nov]]</f>
        <v>0</v>
      </c>
      <c r="CJ202" s="5">
        <f>SUM(Target_CC[[#This Row],[Est_Sust_NP Jan]:[Est_Sust_NP Des]])</f>
        <v>0</v>
      </c>
      <c r="CK202" s="5">
        <v>60600</v>
      </c>
      <c r="CL202" s="5">
        <v>60600</v>
      </c>
      <c r="CM202" s="5">
        <v>60600</v>
      </c>
      <c r="CN202" s="5">
        <f>Target_CC[[#This Row],[Est_Sust_POTS Mar]]</f>
        <v>60600</v>
      </c>
      <c r="CO202" s="5">
        <f>Target_CC[[#This Row],[Est_Sust_POTS Apr]]</f>
        <v>60600</v>
      </c>
      <c r="CP202" s="5">
        <f>Target_CC[[#This Row],[Est_Sust_POTS Mei]]</f>
        <v>60600</v>
      </c>
      <c r="CQ202" s="5">
        <f>Target_CC[[#This Row],[Est_Sust_POTS Jun]]</f>
        <v>60600</v>
      </c>
      <c r="CR202" s="5">
        <f>Target_CC[[#This Row],[Est_Sust_POTS Jul]]</f>
        <v>60600</v>
      </c>
      <c r="CS202" s="5">
        <f>Target_CC[[#This Row],[Est_Sust_POTS Agu]]</f>
        <v>60600</v>
      </c>
      <c r="CT202" s="5">
        <f>Target_CC[[#This Row],[Est_Sust_POTS Sep]]</f>
        <v>60600</v>
      </c>
      <c r="CU202" s="5">
        <f>Target_CC[[#This Row],[Est_Sust_POTS Okt]]</f>
        <v>60600</v>
      </c>
      <c r="CV202" s="5">
        <f>Target_CC[[#This Row],[Est_Sust_POTS Nov]]</f>
        <v>60600</v>
      </c>
      <c r="CW202" s="5">
        <f>SUM(Target_CC[[#This Row],[Est_Sust_POTS Jan]:[Est_Sust_POTS Des]])</f>
        <v>727200</v>
      </c>
      <c r="CX202" s="5"/>
      <c r="CY202" s="5">
        <v>0</v>
      </c>
      <c r="CZ202" s="5">
        <v>0</v>
      </c>
      <c r="DA202" s="5">
        <v>0</v>
      </c>
      <c r="DB202" s="5"/>
      <c r="DC202" s="5"/>
      <c r="DD202" s="5"/>
      <c r="DE202" s="5"/>
      <c r="DF202" s="5"/>
      <c r="DG202" s="5"/>
      <c r="DH202" s="5"/>
      <c r="DI202" s="5"/>
      <c r="DJ202" s="5">
        <f>SUM(Target_CC[[#This Row],[BC_Jan]:[BC_Des]])</f>
        <v>0</v>
      </c>
      <c r="DK202" s="5"/>
      <c r="DL202" s="5"/>
      <c r="DM202" s="5"/>
      <c r="DN202" s="5"/>
      <c r="DO202" s="5"/>
      <c r="DP202" s="5"/>
      <c r="DQ202" s="5"/>
      <c r="DR202" s="5"/>
      <c r="DS202" s="5"/>
      <c r="DT202" s="5"/>
      <c r="DU202" s="5"/>
      <c r="DV202" s="5"/>
      <c r="DW202" s="5"/>
      <c r="DX202" s="5" t="s">
        <v>160</v>
      </c>
    </row>
    <row r="203" spans="2:128" x14ac:dyDescent="0.3">
      <c r="B203">
        <v>10072006</v>
      </c>
      <c r="C203" t="s">
        <v>424</v>
      </c>
      <c r="D203" t="s">
        <v>425</v>
      </c>
      <c r="E203" t="s">
        <v>351</v>
      </c>
      <c r="F203" t="s">
        <v>300</v>
      </c>
      <c r="G203" t="s">
        <v>25</v>
      </c>
      <c r="H203" t="s">
        <v>159</v>
      </c>
      <c r="I203" t="s">
        <v>29</v>
      </c>
      <c r="J203" s="5">
        <v>0</v>
      </c>
      <c r="K203" s="5">
        <v>112353.13153091147</v>
      </c>
      <c r="L203" s="5">
        <v>114315.41539362908</v>
      </c>
      <c r="M203" s="5">
        <v>122217.41216289207</v>
      </c>
      <c r="N203" s="5">
        <v>114841.70963478247</v>
      </c>
      <c r="O203" s="5">
        <v>120662.5212479131</v>
      </c>
      <c r="P203" s="5">
        <v>119052.86954089325</v>
      </c>
      <c r="Q203" s="5">
        <v>124747.98105433983</v>
      </c>
      <c r="R203" s="5">
        <v>125991.33129351113</v>
      </c>
      <c r="S203" s="5">
        <v>124378.64546101636</v>
      </c>
      <c r="T203" s="5">
        <v>126880.94864944619</v>
      </c>
      <c r="U203" s="5">
        <v>125955.18885605539</v>
      </c>
      <c r="V203" s="5">
        <v>118841.09517460957</v>
      </c>
      <c r="W203" s="5">
        <v>1450238.25</v>
      </c>
      <c r="X203" s="5">
        <v>1832068.0902430986</v>
      </c>
      <c r="Y203" s="5">
        <v>1864065.7533246547</v>
      </c>
      <c r="Z203" s="5">
        <v>1992918.3801531983</v>
      </c>
      <c r="AA203" s="5">
        <v>1872647.6848841729</v>
      </c>
      <c r="AB203" s="5">
        <v>1967563.8040027493</v>
      </c>
      <c r="AC203" s="5">
        <v>1941316.2798914607</v>
      </c>
      <c r="AD203" s="5">
        <v>2034182.6907514997</v>
      </c>
      <c r="AE203" s="5">
        <v>2054457.1794741843</v>
      </c>
      <c r="AF203" s="5">
        <v>2028160.1798886601</v>
      </c>
      <c r="AG203" s="5">
        <v>2068963.580391783</v>
      </c>
      <c r="AH203" s="5">
        <v>2053867.8286882825</v>
      </c>
      <c r="AI203" s="5">
        <v>1937863.0155853112</v>
      </c>
      <c r="AJ203" s="5">
        <v>23648074.467279054</v>
      </c>
      <c r="AK203" s="5">
        <v>1944421.22177401</v>
      </c>
      <c r="AL203" s="5">
        <v>1978381.1687182838</v>
      </c>
      <c r="AM203" s="5">
        <v>2115135.7923160903</v>
      </c>
      <c r="AN203" s="5">
        <v>1987489.3945189554</v>
      </c>
      <c r="AO203" s="5">
        <v>2088226.3252506624</v>
      </c>
      <c r="AP203" s="5">
        <v>2060369.1494323539</v>
      </c>
      <c r="AQ203" s="5">
        <v>2158930.6718058395</v>
      </c>
      <c r="AR203" s="5">
        <v>2180448.5107676955</v>
      </c>
      <c r="AS203" s="5">
        <v>2152538.8253496764</v>
      </c>
      <c r="AT203" s="5">
        <v>2195844.5290412293</v>
      </c>
      <c r="AU203" s="5">
        <v>2179823.017544338</v>
      </c>
      <c r="AV203" s="5">
        <v>2056704.1107599209</v>
      </c>
      <c r="AW203" s="5">
        <f>SUM(Target_CC[[#This Row],[Target_Jan]:[Target_Des]])</f>
        <v>25098312.717279058</v>
      </c>
      <c r="AX203" s="5">
        <v>0</v>
      </c>
      <c r="AY203" s="5">
        <v>0</v>
      </c>
      <c r="AZ203" s="5">
        <v>0</v>
      </c>
      <c r="BA203" s="5">
        <v>0</v>
      </c>
      <c r="BB203" s="5">
        <v>0</v>
      </c>
      <c r="BC203" s="5">
        <v>0</v>
      </c>
      <c r="BD203" s="5">
        <v>0</v>
      </c>
      <c r="BE203" s="5">
        <v>0</v>
      </c>
      <c r="BF203" s="5">
        <v>0</v>
      </c>
      <c r="BG203" s="5">
        <v>0</v>
      </c>
      <c r="BH203" s="5">
        <v>0</v>
      </c>
      <c r="BI203" s="5">
        <v>0</v>
      </c>
      <c r="BJ203" s="5">
        <f>SUM(Target_CC[[#This Row],[Target_NGTMA_Jan]:[Target_NGTMA_Des]])</f>
        <v>0</v>
      </c>
      <c r="BK203" s="5">
        <v>61350</v>
      </c>
      <c r="BL203" s="5">
        <v>59350</v>
      </c>
      <c r="BM203" s="5">
        <v>57600</v>
      </c>
      <c r="BN203" s="5">
        <f>Target_CC[[#This Row],[Est_Sust_NP Apr]]+Target_CC[[#This Row],[Est_Sust_POTS Apr]]+Target_CC[[#This Row],[BC_Apr]]</f>
        <v>57600</v>
      </c>
      <c r="BO203" s="5">
        <f>Target_CC[[#This Row],[Est_Sust_NP Mei]]+Target_CC[[#This Row],[Est_Sust_POTS Mei]]+Target_CC[[#This Row],[BC_Mei]]</f>
        <v>57600</v>
      </c>
      <c r="BP203" s="5">
        <f>Target_CC[[#This Row],[Est_Sust_NP Jun]]+Target_CC[[#This Row],[Est_Sust_POTS Jun]]+Target_CC[[#This Row],[BC_Jun]]</f>
        <v>57600</v>
      </c>
      <c r="BQ203" s="5">
        <f>Target_CC[[#This Row],[Est_Sust_NP Jul]]+Target_CC[[#This Row],[Est_Sust_POTS Jul]]+Target_CC[[#This Row],[BC_Jul]]</f>
        <v>57600</v>
      </c>
      <c r="BR203" s="5">
        <f>Target_CC[[#This Row],[Est_Sust_NP Agu]]+Target_CC[[#This Row],[Est_Sust_POTS Agu]]+Target_CC[[#This Row],[BC_Agu]]</f>
        <v>57600</v>
      </c>
      <c r="BS203" s="5">
        <f>Target_CC[[#This Row],[Est_Sust_NP Sep]]+Target_CC[[#This Row],[Est_Sust_POTS Sep]]+Target_CC[[#This Row],[BC_Sep]]</f>
        <v>57600</v>
      </c>
      <c r="BT203" s="5">
        <f>Target_CC[[#This Row],[Est_Sust_NP Okt]]+Target_CC[[#This Row],[Est_Sust_POTS Okt]]+Target_CC[[#This Row],[BC_Okt]]</f>
        <v>57600</v>
      </c>
      <c r="BU203" s="5">
        <f>Target_CC[[#This Row],[Est_Sust_NP Nov]]+Target_CC[[#This Row],[Est_Sust_POTS Nov]]+Target_CC[[#This Row],[BC_Nov]]</f>
        <v>57600</v>
      </c>
      <c r="BV203" s="5">
        <f>Target_CC[[#This Row],[Est_Sust_NP Des]]+Target_CC[[#This Row],[Est_Sust_POTS Des]]+Target_CC[[#This Row],[BC_Des]]</f>
        <v>57600</v>
      </c>
      <c r="BW203" s="5">
        <f>SUM(Target_CC[[#This Row],[Real_Jan]:[Real_Des]])</f>
        <v>696700</v>
      </c>
      <c r="BX203" s="5">
        <v>0</v>
      </c>
      <c r="BY203" s="5">
        <v>0</v>
      </c>
      <c r="BZ203" s="5">
        <v>0</v>
      </c>
      <c r="CA203" s="5">
        <f>Target_CC[[#This Row],[Est_Sust_NP Mar]]*95%</f>
        <v>0</v>
      </c>
      <c r="CB203" s="5">
        <f>Target_CC[[#This Row],[Est_Sust_NP Apr]]</f>
        <v>0</v>
      </c>
      <c r="CC203" s="5">
        <f>Target_CC[[#This Row],[Est_Sust_NP Mei]]</f>
        <v>0</v>
      </c>
      <c r="CD203" s="5">
        <f>Target_CC[[#This Row],[Est_Sust_NP Jun]]</f>
        <v>0</v>
      </c>
      <c r="CE203" s="5">
        <f>Target_CC[[#This Row],[Est_Sust_NP Jul]]</f>
        <v>0</v>
      </c>
      <c r="CF203" s="5">
        <f>Target_CC[[#This Row],[Est_Sust_NP Agu]]</f>
        <v>0</v>
      </c>
      <c r="CG203" s="5">
        <f>Target_CC[[#This Row],[Est_Sust_NP Sep]]</f>
        <v>0</v>
      </c>
      <c r="CH203" s="5">
        <f>Target_CC[[#This Row],[Est_Sust_NP Okt]]</f>
        <v>0</v>
      </c>
      <c r="CI203" s="5">
        <f>Target_CC[[#This Row],[Est_Sust_NP Nov]]</f>
        <v>0</v>
      </c>
      <c r="CJ203" s="5">
        <f>SUM(Target_CC[[#This Row],[Est_Sust_NP Jan]:[Est_Sust_NP Des]])</f>
        <v>0</v>
      </c>
      <c r="CK203" s="5">
        <v>61350</v>
      </c>
      <c r="CL203" s="5">
        <v>59350</v>
      </c>
      <c r="CM203" s="5">
        <v>57600</v>
      </c>
      <c r="CN203" s="5">
        <f>Target_CC[[#This Row],[Est_Sust_POTS Mar]]</f>
        <v>57600</v>
      </c>
      <c r="CO203" s="5">
        <f>Target_CC[[#This Row],[Est_Sust_POTS Apr]]</f>
        <v>57600</v>
      </c>
      <c r="CP203" s="5">
        <f>Target_CC[[#This Row],[Est_Sust_POTS Mei]]</f>
        <v>57600</v>
      </c>
      <c r="CQ203" s="5">
        <f>Target_CC[[#This Row],[Est_Sust_POTS Jun]]</f>
        <v>57600</v>
      </c>
      <c r="CR203" s="5">
        <f>Target_CC[[#This Row],[Est_Sust_POTS Jul]]</f>
        <v>57600</v>
      </c>
      <c r="CS203" s="5">
        <f>Target_CC[[#This Row],[Est_Sust_POTS Agu]]</f>
        <v>57600</v>
      </c>
      <c r="CT203" s="5">
        <f>Target_CC[[#This Row],[Est_Sust_POTS Sep]]</f>
        <v>57600</v>
      </c>
      <c r="CU203" s="5">
        <f>Target_CC[[#This Row],[Est_Sust_POTS Okt]]</f>
        <v>57600</v>
      </c>
      <c r="CV203" s="5">
        <f>Target_CC[[#This Row],[Est_Sust_POTS Nov]]</f>
        <v>57600</v>
      </c>
      <c r="CW203" s="5">
        <f>SUM(Target_CC[[#This Row],[Est_Sust_POTS Jan]:[Est_Sust_POTS Des]])</f>
        <v>696700</v>
      </c>
      <c r="CX203" s="5"/>
      <c r="CY203" s="5">
        <v>0</v>
      </c>
      <c r="CZ203" s="5">
        <v>0</v>
      </c>
      <c r="DA203" s="5">
        <v>0</v>
      </c>
      <c r="DB203" s="5"/>
      <c r="DC203" s="5"/>
      <c r="DD203" s="5"/>
      <c r="DE203" s="5"/>
      <c r="DF203" s="5"/>
      <c r="DG203" s="5"/>
      <c r="DH203" s="5"/>
      <c r="DI203" s="5"/>
      <c r="DJ203" s="5">
        <f>SUM(Target_CC[[#This Row],[BC_Jan]:[BC_Des]])</f>
        <v>0</v>
      </c>
      <c r="DK203" s="5"/>
      <c r="DL203" s="5"/>
      <c r="DM203" s="5"/>
      <c r="DN203" s="5"/>
      <c r="DO203" s="5"/>
      <c r="DP203" s="5"/>
      <c r="DQ203" s="5"/>
      <c r="DR203" s="5"/>
      <c r="DS203" s="5"/>
      <c r="DT203" s="5"/>
      <c r="DU203" s="5"/>
      <c r="DV203" s="5"/>
      <c r="DW203" s="5"/>
      <c r="DX203" s="5" t="s">
        <v>160</v>
      </c>
    </row>
    <row r="204" spans="2:128" x14ac:dyDescent="0.3">
      <c r="B204">
        <v>10016359</v>
      </c>
      <c r="C204" t="s">
        <v>426</v>
      </c>
      <c r="D204" t="s">
        <v>427</v>
      </c>
      <c r="E204" t="s">
        <v>299</v>
      </c>
      <c r="F204" t="s">
        <v>309</v>
      </c>
      <c r="G204" t="s">
        <v>25</v>
      </c>
      <c r="H204" t="s">
        <v>159</v>
      </c>
      <c r="I204" t="s">
        <v>29</v>
      </c>
      <c r="J204" s="5">
        <v>22869722.756110534</v>
      </c>
      <c r="K204" s="5">
        <v>56630.363636363625</v>
      </c>
      <c r="L204" s="5">
        <v>59610.909090909081</v>
      </c>
      <c r="M204" s="5">
        <v>53649.818181818177</v>
      </c>
      <c r="N204" s="5">
        <v>47688.727272727265</v>
      </c>
      <c r="O204" s="5">
        <v>50669.272727272721</v>
      </c>
      <c r="P204" s="5">
        <v>53649.818181818177</v>
      </c>
      <c r="Q204" s="5">
        <v>68552.545454545441</v>
      </c>
      <c r="R204" s="5">
        <v>62591.454545454537</v>
      </c>
      <c r="S204" s="5">
        <v>62591.454545454537</v>
      </c>
      <c r="T204" s="5">
        <v>68552.545454545441</v>
      </c>
      <c r="U204" s="5">
        <v>59610.909090909081</v>
      </c>
      <c r="V204" s="5">
        <v>62591.454545454537</v>
      </c>
      <c r="W204" s="5">
        <v>706389.27272727259</v>
      </c>
      <c r="X204" s="5">
        <v>7588.6343906646598</v>
      </c>
      <c r="Y204" s="5">
        <v>8070.1173541984872</v>
      </c>
      <c r="Z204" s="5">
        <v>10618.449366680297</v>
      </c>
      <c r="AA204" s="5">
        <v>10826.076507720052</v>
      </c>
      <c r="AB204" s="5">
        <v>14160.327712464599</v>
      </c>
      <c r="AC204" s="5">
        <v>13230.759428022318</v>
      </c>
      <c r="AD204" s="5">
        <v>11618.466680494423</v>
      </c>
      <c r="AE204" s="5">
        <v>13142.92844009709</v>
      </c>
      <c r="AF204" s="5">
        <v>11411.982787689545</v>
      </c>
      <c r="AG204" s="5">
        <v>12010.144518697447</v>
      </c>
      <c r="AH204" s="5">
        <v>14756.222688985223</v>
      </c>
      <c r="AI204" s="5">
        <v>17507.162570924131</v>
      </c>
      <c r="AJ204" s="5">
        <v>144941.27244663826</v>
      </c>
      <c r="AK204" s="5">
        <v>64218.998027028283</v>
      </c>
      <c r="AL204" s="5">
        <v>67681.026445107564</v>
      </c>
      <c r="AM204" s="5">
        <v>64268.267548498472</v>
      </c>
      <c r="AN204" s="5">
        <v>58514.803780447313</v>
      </c>
      <c r="AO204" s="5">
        <v>64829.600439737318</v>
      </c>
      <c r="AP204" s="5">
        <v>66880.577609840489</v>
      </c>
      <c r="AQ204" s="5">
        <v>80171.012135039869</v>
      </c>
      <c r="AR204" s="5">
        <v>75734.382985551623</v>
      </c>
      <c r="AS204" s="5">
        <v>74003.437333144087</v>
      </c>
      <c r="AT204" s="5">
        <v>80562.689973242886</v>
      </c>
      <c r="AU204" s="5">
        <v>74367.131779894306</v>
      </c>
      <c r="AV204" s="5">
        <v>80098.617116378664</v>
      </c>
      <c r="AW204" s="5">
        <f>SUM(Target_CC[[#This Row],[Target_Jan]:[Target_Des]])</f>
        <v>851330.54517391091</v>
      </c>
      <c r="AX204" s="5">
        <v>0</v>
      </c>
      <c r="AY204" s="5">
        <v>0</v>
      </c>
      <c r="AZ204" s="5">
        <v>0</v>
      </c>
      <c r="BA204" s="5">
        <v>0</v>
      </c>
      <c r="BB204" s="5">
        <v>0</v>
      </c>
      <c r="BC204" s="5">
        <v>0</v>
      </c>
      <c r="BD204" s="5">
        <v>0</v>
      </c>
      <c r="BE204" s="5">
        <v>0</v>
      </c>
      <c r="BF204" s="5">
        <v>0</v>
      </c>
      <c r="BG204" s="5">
        <v>0</v>
      </c>
      <c r="BH204" s="5">
        <v>0</v>
      </c>
      <c r="BI204" s="5">
        <v>0</v>
      </c>
      <c r="BJ204" s="5">
        <f>SUM(Target_CC[[#This Row],[Target_NGTMA_Jan]:[Target_NGTMA_Des]])</f>
        <v>0</v>
      </c>
      <c r="BK204" s="5">
        <v>67600</v>
      </c>
      <c r="BL204" s="5">
        <v>67600</v>
      </c>
      <c r="BM204" s="5">
        <v>67600</v>
      </c>
      <c r="BN204" s="5">
        <f>Target_CC[[#This Row],[Est_Sust_NP Apr]]+Target_CC[[#This Row],[Est_Sust_POTS Apr]]+Target_CC[[#This Row],[BC_Apr]]</f>
        <v>67600</v>
      </c>
      <c r="BO204" s="5">
        <f>Target_CC[[#This Row],[Est_Sust_NP Mei]]+Target_CC[[#This Row],[Est_Sust_POTS Mei]]+Target_CC[[#This Row],[BC_Mei]]</f>
        <v>67600</v>
      </c>
      <c r="BP204" s="5">
        <f>Target_CC[[#This Row],[Est_Sust_NP Jun]]+Target_CC[[#This Row],[Est_Sust_POTS Jun]]+Target_CC[[#This Row],[BC_Jun]]</f>
        <v>67600</v>
      </c>
      <c r="BQ204" s="5">
        <f>Target_CC[[#This Row],[Est_Sust_NP Jul]]+Target_CC[[#This Row],[Est_Sust_POTS Jul]]+Target_CC[[#This Row],[BC_Jul]]</f>
        <v>67600</v>
      </c>
      <c r="BR204" s="5">
        <f>Target_CC[[#This Row],[Est_Sust_NP Agu]]+Target_CC[[#This Row],[Est_Sust_POTS Agu]]+Target_CC[[#This Row],[BC_Agu]]</f>
        <v>67600</v>
      </c>
      <c r="BS204" s="5">
        <f>Target_CC[[#This Row],[Est_Sust_NP Sep]]+Target_CC[[#This Row],[Est_Sust_POTS Sep]]+Target_CC[[#This Row],[BC_Sep]]</f>
        <v>67600</v>
      </c>
      <c r="BT204" s="5">
        <f>Target_CC[[#This Row],[Est_Sust_NP Okt]]+Target_CC[[#This Row],[Est_Sust_POTS Okt]]+Target_CC[[#This Row],[BC_Okt]]</f>
        <v>67600</v>
      </c>
      <c r="BU204" s="5">
        <f>Target_CC[[#This Row],[Est_Sust_NP Nov]]+Target_CC[[#This Row],[Est_Sust_POTS Nov]]+Target_CC[[#This Row],[BC_Nov]]</f>
        <v>67600</v>
      </c>
      <c r="BV204" s="5">
        <f>Target_CC[[#This Row],[Est_Sust_NP Des]]+Target_CC[[#This Row],[Est_Sust_POTS Des]]+Target_CC[[#This Row],[BC_Des]]</f>
        <v>67600</v>
      </c>
      <c r="BW204" s="5">
        <f>SUM(Target_CC[[#This Row],[Real_Jan]:[Real_Des]])</f>
        <v>811200</v>
      </c>
      <c r="BX204" s="5">
        <v>0</v>
      </c>
      <c r="BY204" s="5">
        <v>0</v>
      </c>
      <c r="BZ204" s="5">
        <v>0</v>
      </c>
      <c r="CA204" s="5">
        <f>Target_CC[[#This Row],[Est_Sust_NP Mar]]*95%</f>
        <v>0</v>
      </c>
      <c r="CB204" s="5">
        <f>Target_CC[[#This Row],[Est_Sust_NP Apr]]</f>
        <v>0</v>
      </c>
      <c r="CC204" s="5">
        <f>Target_CC[[#This Row],[Est_Sust_NP Mei]]</f>
        <v>0</v>
      </c>
      <c r="CD204" s="5">
        <f>Target_CC[[#This Row],[Est_Sust_NP Jun]]</f>
        <v>0</v>
      </c>
      <c r="CE204" s="5">
        <f>Target_CC[[#This Row],[Est_Sust_NP Jul]]</f>
        <v>0</v>
      </c>
      <c r="CF204" s="5">
        <f>Target_CC[[#This Row],[Est_Sust_NP Agu]]</f>
        <v>0</v>
      </c>
      <c r="CG204" s="5">
        <f>Target_CC[[#This Row],[Est_Sust_NP Sep]]</f>
        <v>0</v>
      </c>
      <c r="CH204" s="5">
        <f>Target_CC[[#This Row],[Est_Sust_NP Okt]]</f>
        <v>0</v>
      </c>
      <c r="CI204" s="5">
        <f>Target_CC[[#This Row],[Est_Sust_NP Nov]]</f>
        <v>0</v>
      </c>
      <c r="CJ204" s="5">
        <f>SUM(Target_CC[[#This Row],[Est_Sust_NP Jan]:[Est_Sust_NP Des]])</f>
        <v>0</v>
      </c>
      <c r="CK204" s="5">
        <v>67600</v>
      </c>
      <c r="CL204" s="5">
        <v>67600</v>
      </c>
      <c r="CM204" s="5">
        <v>67600</v>
      </c>
      <c r="CN204" s="5">
        <f>Target_CC[[#This Row],[Est_Sust_POTS Mar]]</f>
        <v>67600</v>
      </c>
      <c r="CO204" s="5">
        <f>Target_CC[[#This Row],[Est_Sust_POTS Apr]]</f>
        <v>67600</v>
      </c>
      <c r="CP204" s="5">
        <f>Target_CC[[#This Row],[Est_Sust_POTS Mei]]</f>
        <v>67600</v>
      </c>
      <c r="CQ204" s="5">
        <f>Target_CC[[#This Row],[Est_Sust_POTS Jun]]</f>
        <v>67600</v>
      </c>
      <c r="CR204" s="5">
        <f>Target_CC[[#This Row],[Est_Sust_POTS Jul]]</f>
        <v>67600</v>
      </c>
      <c r="CS204" s="5">
        <f>Target_CC[[#This Row],[Est_Sust_POTS Agu]]</f>
        <v>67600</v>
      </c>
      <c r="CT204" s="5">
        <f>Target_CC[[#This Row],[Est_Sust_POTS Sep]]</f>
        <v>67600</v>
      </c>
      <c r="CU204" s="5">
        <f>Target_CC[[#This Row],[Est_Sust_POTS Okt]]</f>
        <v>67600</v>
      </c>
      <c r="CV204" s="5">
        <f>Target_CC[[#This Row],[Est_Sust_POTS Nov]]</f>
        <v>67600</v>
      </c>
      <c r="CW204" s="5">
        <f>SUM(Target_CC[[#This Row],[Est_Sust_POTS Jan]:[Est_Sust_POTS Des]])</f>
        <v>811200</v>
      </c>
      <c r="CX204" s="5"/>
      <c r="CY204" s="5">
        <v>0</v>
      </c>
      <c r="CZ204" s="5">
        <v>0</v>
      </c>
      <c r="DA204" s="5">
        <v>0</v>
      </c>
      <c r="DB204" s="5"/>
      <c r="DC204" s="5"/>
      <c r="DD204" s="5"/>
      <c r="DE204" s="5"/>
      <c r="DF204" s="5"/>
      <c r="DG204" s="5"/>
      <c r="DH204" s="5"/>
      <c r="DI204" s="5"/>
      <c r="DJ204" s="5">
        <f>SUM(Target_CC[[#This Row],[BC_Jan]:[BC_Des]])</f>
        <v>0</v>
      </c>
      <c r="DK204" s="5"/>
      <c r="DL204" s="5"/>
      <c r="DM204" s="5"/>
      <c r="DN204" s="5"/>
      <c r="DO204" s="5"/>
      <c r="DP204" s="5"/>
      <c r="DQ204" s="5"/>
      <c r="DR204" s="5"/>
      <c r="DS204" s="5"/>
      <c r="DT204" s="5"/>
      <c r="DU204" s="5"/>
      <c r="DV204" s="5"/>
      <c r="DW204" s="5"/>
      <c r="DX204" s="5" t="s">
        <v>160</v>
      </c>
    </row>
    <row r="205" spans="2:128" x14ac:dyDescent="0.3">
      <c r="B205">
        <v>5588727</v>
      </c>
      <c r="C205" t="s">
        <v>428</v>
      </c>
      <c r="D205" t="s">
        <v>429</v>
      </c>
      <c r="E205" t="s">
        <v>334</v>
      </c>
      <c r="F205" t="s">
        <v>296</v>
      </c>
      <c r="G205" t="s">
        <v>26</v>
      </c>
      <c r="H205" t="s">
        <v>159</v>
      </c>
      <c r="I205" t="s">
        <v>29</v>
      </c>
      <c r="J205" s="5">
        <v>1689073.8006355946</v>
      </c>
      <c r="K205" s="5">
        <v>59580</v>
      </c>
      <c r="L205" s="5">
        <v>59481</v>
      </c>
      <c r="M205" s="5">
        <v>59500</v>
      </c>
      <c r="N205" s="5">
        <v>59481</v>
      </c>
      <c r="O205" s="5">
        <v>59424</v>
      </c>
      <c r="P205" s="5">
        <v>59367</v>
      </c>
      <c r="Q205" s="5">
        <v>59462</v>
      </c>
      <c r="R205" s="5">
        <v>59538</v>
      </c>
      <c r="S205" s="5">
        <v>59519</v>
      </c>
      <c r="T205" s="5">
        <v>59519</v>
      </c>
      <c r="U205" s="5">
        <v>59538</v>
      </c>
      <c r="V205" s="5">
        <v>59500</v>
      </c>
      <c r="W205" s="5">
        <v>713909</v>
      </c>
      <c r="X205" s="5">
        <v>0</v>
      </c>
      <c r="Y205" s="5">
        <v>690859.22431823774</v>
      </c>
      <c r="Z205" s="5">
        <v>683729.23020126333</v>
      </c>
      <c r="AA205" s="5">
        <v>537486.86343142285</v>
      </c>
      <c r="AB205" s="5">
        <v>586231.66372162709</v>
      </c>
      <c r="AC205" s="5">
        <v>571553.53985494352</v>
      </c>
      <c r="AD205" s="5">
        <v>710365.72728492401</v>
      </c>
      <c r="AE205" s="5">
        <v>598269.13892134407</v>
      </c>
      <c r="AF205" s="5">
        <v>715610.41381648171</v>
      </c>
      <c r="AG205" s="5">
        <v>720720.50871695695</v>
      </c>
      <c r="AH205" s="5">
        <v>611960.29877694696</v>
      </c>
      <c r="AI205" s="5">
        <v>623089.45347582689</v>
      </c>
      <c r="AJ205" s="5">
        <v>7049876.062519975</v>
      </c>
      <c r="AK205" s="5">
        <v>59580</v>
      </c>
      <c r="AL205" s="5">
        <v>750340.22431823774</v>
      </c>
      <c r="AM205" s="5">
        <v>743229.23020126333</v>
      </c>
      <c r="AN205" s="5">
        <v>596967.86343142285</v>
      </c>
      <c r="AO205" s="5">
        <v>645655.66372162709</v>
      </c>
      <c r="AP205" s="5">
        <v>630920.53985494352</v>
      </c>
      <c r="AQ205" s="5">
        <v>769827.72728492401</v>
      </c>
      <c r="AR205" s="5">
        <v>657807.13892134407</v>
      </c>
      <c r="AS205" s="5">
        <v>775129.41381648171</v>
      </c>
      <c r="AT205" s="5">
        <v>780239.50871695695</v>
      </c>
      <c r="AU205" s="5">
        <v>671498.29877694696</v>
      </c>
      <c r="AV205" s="5">
        <v>682589.45347582689</v>
      </c>
      <c r="AW205" s="5">
        <f>SUM(Target_CC[[#This Row],[Target_Jan]:[Target_Des]])</f>
        <v>7763785.062519975</v>
      </c>
      <c r="AX205" s="5">
        <v>0</v>
      </c>
      <c r="AY205" s="5">
        <v>0</v>
      </c>
      <c r="AZ205" s="5">
        <v>0</v>
      </c>
      <c r="BA205" s="5">
        <v>0</v>
      </c>
      <c r="BB205" s="5">
        <v>0</v>
      </c>
      <c r="BC205" s="5">
        <v>0</v>
      </c>
      <c r="BD205" s="5">
        <v>0</v>
      </c>
      <c r="BE205" s="5">
        <v>0</v>
      </c>
      <c r="BF205" s="5">
        <v>0</v>
      </c>
      <c r="BG205" s="5">
        <v>0</v>
      </c>
      <c r="BH205" s="5">
        <v>0</v>
      </c>
      <c r="BI205" s="5">
        <v>0</v>
      </c>
      <c r="BJ205" s="5">
        <f>SUM(Target_CC[[#This Row],[Target_NGTMA_Jan]:[Target_NGTMA_Des]])</f>
        <v>0</v>
      </c>
      <c r="BK205" s="5">
        <v>75800</v>
      </c>
      <c r="BL205" s="5">
        <v>71780</v>
      </c>
      <c r="BM205" s="5">
        <v>60350</v>
      </c>
      <c r="BN205" s="5">
        <f>Target_CC[[#This Row],[Est_Sust_NP Apr]]+Target_CC[[#This Row],[Est_Sust_POTS Apr]]+Target_CC[[#This Row],[BC_Apr]]</f>
        <v>60350</v>
      </c>
      <c r="BO205" s="5">
        <f>Target_CC[[#This Row],[Est_Sust_NP Mei]]+Target_CC[[#This Row],[Est_Sust_POTS Mei]]+Target_CC[[#This Row],[BC_Mei]]</f>
        <v>60350</v>
      </c>
      <c r="BP205" s="5">
        <f>Target_CC[[#This Row],[Est_Sust_NP Jun]]+Target_CC[[#This Row],[Est_Sust_POTS Jun]]+Target_CC[[#This Row],[BC_Jun]]</f>
        <v>60350</v>
      </c>
      <c r="BQ205" s="5">
        <f>Target_CC[[#This Row],[Est_Sust_NP Jul]]+Target_CC[[#This Row],[Est_Sust_POTS Jul]]+Target_CC[[#This Row],[BC_Jul]]</f>
        <v>60350</v>
      </c>
      <c r="BR205" s="5">
        <f>Target_CC[[#This Row],[Est_Sust_NP Agu]]+Target_CC[[#This Row],[Est_Sust_POTS Agu]]+Target_CC[[#This Row],[BC_Agu]]</f>
        <v>60350</v>
      </c>
      <c r="BS205" s="5">
        <f>Target_CC[[#This Row],[Est_Sust_NP Sep]]+Target_CC[[#This Row],[Est_Sust_POTS Sep]]+Target_CC[[#This Row],[BC_Sep]]</f>
        <v>60350</v>
      </c>
      <c r="BT205" s="5">
        <f>Target_CC[[#This Row],[Est_Sust_NP Okt]]+Target_CC[[#This Row],[Est_Sust_POTS Okt]]+Target_CC[[#This Row],[BC_Okt]]</f>
        <v>60350</v>
      </c>
      <c r="BU205" s="5">
        <f>Target_CC[[#This Row],[Est_Sust_NP Nov]]+Target_CC[[#This Row],[Est_Sust_POTS Nov]]+Target_CC[[#This Row],[BC_Nov]]</f>
        <v>60350</v>
      </c>
      <c r="BV205" s="5">
        <f>Target_CC[[#This Row],[Est_Sust_NP Des]]+Target_CC[[#This Row],[Est_Sust_POTS Des]]+Target_CC[[#This Row],[BC_Des]]</f>
        <v>60350</v>
      </c>
      <c r="BW205" s="5">
        <f>SUM(Target_CC[[#This Row],[Real_Jan]:[Real_Des]])</f>
        <v>751080</v>
      </c>
      <c r="BX205" s="5">
        <v>0</v>
      </c>
      <c r="BY205" s="5">
        <v>0</v>
      </c>
      <c r="BZ205" s="5">
        <v>0</v>
      </c>
      <c r="CA205" s="5">
        <f>Target_CC[[#This Row],[Est_Sust_NP Mar]]*95%</f>
        <v>0</v>
      </c>
      <c r="CB205" s="5">
        <f>Target_CC[[#This Row],[Est_Sust_NP Apr]]</f>
        <v>0</v>
      </c>
      <c r="CC205" s="5">
        <f>Target_CC[[#This Row],[Est_Sust_NP Mei]]</f>
        <v>0</v>
      </c>
      <c r="CD205" s="5">
        <f>Target_CC[[#This Row],[Est_Sust_NP Jun]]</f>
        <v>0</v>
      </c>
      <c r="CE205" s="5">
        <f>Target_CC[[#This Row],[Est_Sust_NP Jul]]</f>
        <v>0</v>
      </c>
      <c r="CF205" s="5">
        <f>Target_CC[[#This Row],[Est_Sust_NP Agu]]</f>
        <v>0</v>
      </c>
      <c r="CG205" s="5">
        <f>Target_CC[[#This Row],[Est_Sust_NP Sep]]</f>
        <v>0</v>
      </c>
      <c r="CH205" s="5">
        <f>Target_CC[[#This Row],[Est_Sust_NP Okt]]</f>
        <v>0</v>
      </c>
      <c r="CI205" s="5">
        <f>Target_CC[[#This Row],[Est_Sust_NP Nov]]</f>
        <v>0</v>
      </c>
      <c r="CJ205" s="5">
        <f>SUM(Target_CC[[#This Row],[Est_Sust_NP Jan]:[Est_Sust_NP Des]])</f>
        <v>0</v>
      </c>
      <c r="CK205" s="5">
        <v>74060</v>
      </c>
      <c r="CL205" s="5">
        <v>59600</v>
      </c>
      <c r="CM205" s="5">
        <v>60350</v>
      </c>
      <c r="CN205" s="5">
        <f>Target_CC[[#This Row],[Est_Sust_POTS Mar]]</f>
        <v>60350</v>
      </c>
      <c r="CO205" s="5">
        <f>Target_CC[[#This Row],[Est_Sust_POTS Apr]]</f>
        <v>60350</v>
      </c>
      <c r="CP205" s="5">
        <f>Target_CC[[#This Row],[Est_Sust_POTS Mei]]</f>
        <v>60350</v>
      </c>
      <c r="CQ205" s="5">
        <f>Target_CC[[#This Row],[Est_Sust_POTS Jun]]</f>
        <v>60350</v>
      </c>
      <c r="CR205" s="5">
        <f>Target_CC[[#This Row],[Est_Sust_POTS Jul]]</f>
        <v>60350</v>
      </c>
      <c r="CS205" s="5">
        <f>Target_CC[[#This Row],[Est_Sust_POTS Agu]]</f>
        <v>60350</v>
      </c>
      <c r="CT205" s="5">
        <f>Target_CC[[#This Row],[Est_Sust_POTS Sep]]</f>
        <v>60350</v>
      </c>
      <c r="CU205" s="5">
        <f>Target_CC[[#This Row],[Est_Sust_POTS Okt]]</f>
        <v>60350</v>
      </c>
      <c r="CV205" s="5">
        <f>Target_CC[[#This Row],[Est_Sust_POTS Nov]]</f>
        <v>60350</v>
      </c>
      <c r="CW205" s="5">
        <f>SUM(Target_CC[[#This Row],[Est_Sust_POTS Jan]:[Est_Sust_POTS Des]])</f>
        <v>737160</v>
      </c>
      <c r="CX205" s="5"/>
      <c r="CY205" s="5">
        <v>0</v>
      </c>
      <c r="CZ205" s="5">
        <v>0</v>
      </c>
      <c r="DA205" s="5">
        <v>0</v>
      </c>
      <c r="DB205" s="5"/>
      <c r="DC205" s="5"/>
      <c r="DD205" s="5"/>
      <c r="DE205" s="5"/>
      <c r="DF205" s="5"/>
      <c r="DG205" s="5"/>
      <c r="DH205" s="5"/>
      <c r="DI205" s="5"/>
      <c r="DJ205" s="5">
        <f>SUM(Target_CC[[#This Row],[BC_Jan]:[BC_Des]])</f>
        <v>0</v>
      </c>
      <c r="DK205" s="5"/>
      <c r="DL205" s="5"/>
      <c r="DM205" s="5"/>
      <c r="DN205" s="5"/>
      <c r="DO205" s="5"/>
      <c r="DP205" s="5"/>
      <c r="DQ205" s="5"/>
      <c r="DR205" s="5"/>
      <c r="DS205" s="5"/>
      <c r="DT205" s="5"/>
      <c r="DU205" s="5"/>
      <c r="DV205" s="5"/>
      <c r="DW205" s="5"/>
      <c r="DX205" s="5" t="s">
        <v>160</v>
      </c>
    </row>
    <row r="206" spans="2:128" x14ac:dyDescent="0.3">
      <c r="B206">
        <v>19608612</v>
      </c>
      <c r="C206" t="s">
        <v>430</v>
      </c>
      <c r="D206" t="s">
        <v>307</v>
      </c>
      <c r="E206" t="s">
        <v>308</v>
      </c>
      <c r="F206" t="s">
        <v>309</v>
      </c>
      <c r="G206" t="s">
        <v>25</v>
      </c>
      <c r="H206" t="s">
        <v>159</v>
      </c>
      <c r="I206" t="s">
        <v>29</v>
      </c>
      <c r="J206" s="5">
        <v>1102508.7968488268</v>
      </c>
      <c r="K206" s="5">
        <v>67268.662272727277</v>
      </c>
      <c r="L206" s="5">
        <v>70809.118181818179</v>
      </c>
      <c r="M206" s="5">
        <v>63728.206363636367</v>
      </c>
      <c r="N206" s="5">
        <v>56647.294545454548</v>
      </c>
      <c r="O206" s="5">
        <v>60187.750454545458</v>
      </c>
      <c r="P206" s="5">
        <v>63728.206363636367</v>
      </c>
      <c r="Q206" s="5">
        <v>81430.485909090916</v>
      </c>
      <c r="R206" s="5">
        <v>74349.574090909096</v>
      </c>
      <c r="S206" s="5">
        <v>74349.574090909096</v>
      </c>
      <c r="T206" s="5">
        <v>81430.485909090916</v>
      </c>
      <c r="U206" s="5">
        <v>70809.118181818179</v>
      </c>
      <c r="V206" s="5">
        <v>74349.574090909096</v>
      </c>
      <c r="W206" s="5">
        <v>839088.05045454553</v>
      </c>
      <c r="X206" s="5">
        <v>9014.1975286387824</v>
      </c>
      <c r="Y206" s="5">
        <v>9586.129488532315</v>
      </c>
      <c r="Z206" s="5">
        <v>12613.178486613335</v>
      </c>
      <c r="AA206" s="5">
        <v>12859.80943037593</v>
      </c>
      <c r="AB206" s="5">
        <v>16820.416493834251</v>
      </c>
      <c r="AC206" s="5">
        <v>15716.224131816043</v>
      </c>
      <c r="AD206" s="5">
        <v>13801.054082500326</v>
      </c>
      <c r="AE206" s="5">
        <v>15611.893651055569</v>
      </c>
      <c r="AF206" s="5">
        <v>13555.781151903599</v>
      </c>
      <c r="AG206" s="5">
        <v>14266.310572587081</v>
      </c>
      <c r="AH206" s="5">
        <v>17528.253338799186</v>
      </c>
      <c r="AI206" s="5">
        <v>20795.971113648477</v>
      </c>
      <c r="AJ206" s="5">
        <v>172169.21947030487</v>
      </c>
      <c r="AK206" s="5">
        <v>76282.859801366052</v>
      </c>
      <c r="AL206" s="5">
        <v>80395.247670350494</v>
      </c>
      <c r="AM206" s="5">
        <v>76341.384850249699</v>
      </c>
      <c r="AN206" s="5">
        <v>69507.103975830483</v>
      </c>
      <c r="AO206" s="5">
        <v>77008.166948379716</v>
      </c>
      <c r="AP206" s="5">
        <v>79444.430495452412</v>
      </c>
      <c r="AQ206" s="5">
        <v>95231.539991591242</v>
      </c>
      <c r="AR206" s="5">
        <v>89961.467741964661</v>
      </c>
      <c r="AS206" s="5">
        <v>87905.3552428127</v>
      </c>
      <c r="AT206" s="5">
        <v>95696.796481678</v>
      </c>
      <c r="AU206" s="5">
        <v>88337.371520617366</v>
      </c>
      <c r="AV206" s="5">
        <v>95145.545204557566</v>
      </c>
      <c r="AW206" s="5">
        <f>SUM(Target_CC[[#This Row],[Target_Jan]:[Target_Des]])</f>
        <v>1011257.2699248503</v>
      </c>
      <c r="AX206" s="5">
        <v>0</v>
      </c>
      <c r="AY206" s="5">
        <v>0</v>
      </c>
      <c r="AZ206" s="5">
        <v>0</v>
      </c>
      <c r="BA206" s="5">
        <v>0</v>
      </c>
      <c r="BB206" s="5">
        <v>0</v>
      </c>
      <c r="BC206" s="5">
        <v>0</v>
      </c>
      <c r="BD206" s="5">
        <v>0</v>
      </c>
      <c r="BE206" s="5">
        <v>0</v>
      </c>
      <c r="BF206" s="5">
        <v>0</v>
      </c>
      <c r="BG206" s="5">
        <v>0</v>
      </c>
      <c r="BH206" s="5">
        <v>0</v>
      </c>
      <c r="BI206" s="5">
        <v>0</v>
      </c>
      <c r="BJ206" s="5">
        <f>SUM(Target_CC[[#This Row],[Target_NGTMA_Jan]:[Target_NGTMA_Des]])</f>
        <v>0</v>
      </c>
      <c r="BK206" s="5">
        <v>75468</v>
      </c>
      <c r="BL206" s="5">
        <v>103603</v>
      </c>
      <c r="BM206" s="5">
        <v>86870</v>
      </c>
      <c r="BN206" s="5">
        <f>Target_CC[[#This Row],[Est_Sust_NP Apr]]+Target_CC[[#This Row],[Est_Sust_POTS Apr]]+Target_CC[[#This Row],[BC_Apr]]</f>
        <v>86870</v>
      </c>
      <c r="BO206" s="5">
        <f>Target_CC[[#This Row],[Est_Sust_NP Mei]]+Target_CC[[#This Row],[Est_Sust_POTS Mei]]+Target_CC[[#This Row],[BC_Mei]]</f>
        <v>86870</v>
      </c>
      <c r="BP206" s="5">
        <f>Target_CC[[#This Row],[Est_Sust_NP Jun]]+Target_CC[[#This Row],[Est_Sust_POTS Jun]]+Target_CC[[#This Row],[BC_Jun]]</f>
        <v>86870</v>
      </c>
      <c r="BQ206" s="5">
        <f>Target_CC[[#This Row],[Est_Sust_NP Jul]]+Target_CC[[#This Row],[Est_Sust_POTS Jul]]+Target_CC[[#This Row],[BC_Jul]]</f>
        <v>86870</v>
      </c>
      <c r="BR206" s="5">
        <f>Target_CC[[#This Row],[Est_Sust_NP Agu]]+Target_CC[[#This Row],[Est_Sust_POTS Agu]]+Target_CC[[#This Row],[BC_Agu]]</f>
        <v>86870</v>
      </c>
      <c r="BS206" s="5">
        <f>Target_CC[[#This Row],[Est_Sust_NP Sep]]+Target_CC[[#This Row],[Est_Sust_POTS Sep]]+Target_CC[[#This Row],[BC_Sep]]</f>
        <v>86870</v>
      </c>
      <c r="BT206" s="5">
        <f>Target_CC[[#This Row],[Est_Sust_NP Okt]]+Target_CC[[#This Row],[Est_Sust_POTS Okt]]+Target_CC[[#This Row],[BC_Okt]]</f>
        <v>86870</v>
      </c>
      <c r="BU206" s="5">
        <f>Target_CC[[#This Row],[Est_Sust_NP Nov]]+Target_CC[[#This Row],[Est_Sust_POTS Nov]]+Target_CC[[#This Row],[BC_Nov]]</f>
        <v>86870</v>
      </c>
      <c r="BV206" s="5">
        <f>Target_CC[[#This Row],[Est_Sust_NP Des]]+Target_CC[[#This Row],[Est_Sust_POTS Des]]+Target_CC[[#This Row],[BC_Des]]</f>
        <v>86870</v>
      </c>
      <c r="BW206" s="5">
        <f>SUM(Target_CC[[#This Row],[Real_Jan]:[Real_Des]])</f>
        <v>1047771</v>
      </c>
      <c r="BX206" s="5">
        <v>0</v>
      </c>
      <c r="BY206" s="5">
        <v>0</v>
      </c>
      <c r="BZ206" s="5">
        <v>0</v>
      </c>
      <c r="CA206" s="5">
        <f>Target_CC[[#This Row],[Est_Sust_NP Mar]]*95%</f>
        <v>0</v>
      </c>
      <c r="CB206" s="5">
        <f>Target_CC[[#This Row],[Est_Sust_NP Apr]]</f>
        <v>0</v>
      </c>
      <c r="CC206" s="5">
        <f>Target_CC[[#This Row],[Est_Sust_NP Mei]]</f>
        <v>0</v>
      </c>
      <c r="CD206" s="5">
        <f>Target_CC[[#This Row],[Est_Sust_NP Jun]]</f>
        <v>0</v>
      </c>
      <c r="CE206" s="5">
        <f>Target_CC[[#This Row],[Est_Sust_NP Jul]]</f>
        <v>0</v>
      </c>
      <c r="CF206" s="5">
        <f>Target_CC[[#This Row],[Est_Sust_NP Agu]]</f>
        <v>0</v>
      </c>
      <c r="CG206" s="5">
        <f>Target_CC[[#This Row],[Est_Sust_NP Sep]]</f>
        <v>0</v>
      </c>
      <c r="CH206" s="5">
        <f>Target_CC[[#This Row],[Est_Sust_NP Okt]]</f>
        <v>0</v>
      </c>
      <c r="CI206" s="5">
        <f>Target_CC[[#This Row],[Est_Sust_NP Nov]]</f>
        <v>0</v>
      </c>
      <c r="CJ206" s="5">
        <f>SUM(Target_CC[[#This Row],[Est_Sust_NP Jan]:[Est_Sust_NP Des]])</f>
        <v>0</v>
      </c>
      <c r="CK206" s="5">
        <v>75468</v>
      </c>
      <c r="CL206" s="5">
        <v>103603</v>
      </c>
      <c r="CM206" s="5">
        <v>86870</v>
      </c>
      <c r="CN206" s="5">
        <f>Target_CC[[#This Row],[Est_Sust_POTS Mar]]</f>
        <v>86870</v>
      </c>
      <c r="CO206" s="5">
        <f>Target_CC[[#This Row],[Est_Sust_POTS Apr]]</f>
        <v>86870</v>
      </c>
      <c r="CP206" s="5">
        <f>Target_CC[[#This Row],[Est_Sust_POTS Mei]]</f>
        <v>86870</v>
      </c>
      <c r="CQ206" s="5">
        <f>Target_CC[[#This Row],[Est_Sust_POTS Jun]]</f>
        <v>86870</v>
      </c>
      <c r="CR206" s="5">
        <f>Target_CC[[#This Row],[Est_Sust_POTS Jul]]</f>
        <v>86870</v>
      </c>
      <c r="CS206" s="5">
        <f>Target_CC[[#This Row],[Est_Sust_POTS Agu]]</f>
        <v>86870</v>
      </c>
      <c r="CT206" s="5">
        <f>Target_CC[[#This Row],[Est_Sust_POTS Sep]]</f>
        <v>86870</v>
      </c>
      <c r="CU206" s="5">
        <f>Target_CC[[#This Row],[Est_Sust_POTS Okt]]</f>
        <v>86870</v>
      </c>
      <c r="CV206" s="5">
        <f>Target_CC[[#This Row],[Est_Sust_POTS Nov]]</f>
        <v>86870</v>
      </c>
      <c r="CW206" s="5">
        <f>SUM(Target_CC[[#This Row],[Est_Sust_POTS Jan]:[Est_Sust_POTS Des]])</f>
        <v>1047771</v>
      </c>
      <c r="CX206" s="5"/>
      <c r="CY206" s="5">
        <v>0</v>
      </c>
      <c r="CZ206" s="5">
        <v>0</v>
      </c>
      <c r="DA206" s="5">
        <v>0</v>
      </c>
      <c r="DB206" s="5"/>
      <c r="DC206" s="5"/>
      <c r="DD206" s="5"/>
      <c r="DE206" s="5"/>
      <c r="DF206" s="5"/>
      <c r="DG206" s="5"/>
      <c r="DH206" s="5"/>
      <c r="DI206" s="5"/>
      <c r="DJ206" s="5">
        <f>SUM(Target_CC[[#This Row],[BC_Jan]:[BC_Des]])</f>
        <v>0</v>
      </c>
      <c r="DK206" s="5"/>
      <c r="DL206" s="5"/>
      <c r="DM206" s="5"/>
      <c r="DN206" s="5"/>
      <c r="DO206" s="5"/>
      <c r="DP206" s="5"/>
      <c r="DQ206" s="5"/>
      <c r="DR206" s="5"/>
      <c r="DS206" s="5"/>
      <c r="DT206" s="5"/>
      <c r="DU206" s="5"/>
      <c r="DV206" s="5"/>
      <c r="DW206" s="5"/>
      <c r="DX206" s="5" t="s">
        <v>160</v>
      </c>
    </row>
    <row r="207" spans="2:128" x14ac:dyDescent="0.3">
      <c r="B207">
        <v>19655680</v>
      </c>
      <c r="C207" t="s">
        <v>431</v>
      </c>
      <c r="D207" t="s">
        <v>427</v>
      </c>
      <c r="E207" t="s">
        <v>299</v>
      </c>
      <c r="F207" t="s">
        <v>309</v>
      </c>
      <c r="G207" t="s">
        <v>25</v>
      </c>
      <c r="H207" t="s">
        <v>159</v>
      </c>
      <c r="I207" t="s">
        <v>29</v>
      </c>
      <c r="J207" s="5">
        <v>434435.45098013355</v>
      </c>
      <c r="K207" s="5">
        <v>35695.55909090909</v>
      </c>
      <c r="L207" s="5">
        <v>37574.272727272721</v>
      </c>
      <c r="M207" s="5">
        <v>33816.845454545452</v>
      </c>
      <c r="N207" s="5">
        <v>30059.418181818179</v>
      </c>
      <c r="O207" s="5">
        <v>31938.131818181813</v>
      </c>
      <c r="P207" s="5">
        <v>33816.845454545452</v>
      </c>
      <c r="Q207" s="5">
        <v>43210.413636363635</v>
      </c>
      <c r="R207" s="5">
        <v>39452.986363636359</v>
      </c>
      <c r="S207" s="5">
        <v>39452.986363636359</v>
      </c>
      <c r="T207" s="5">
        <v>43210.413636363635</v>
      </c>
      <c r="U207" s="5">
        <v>37574.272727272721</v>
      </c>
      <c r="V207" s="5">
        <v>39452.986363636359</v>
      </c>
      <c r="W207" s="5">
        <v>445255.13181818184</v>
      </c>
      <c r="X207" s="5">
        <v>4783.3093400328589</v>
      </c>
      <c r="Y207" s="5">
        <v>5086.8003026981887</v>
      </c>
      <c r="Z207" s="5">
        <v>6693.0788093823594</v>
      </c>
      <c r="AA207" s="5">
        <v>6823.9514792004675</v>
      </c>
      <c r="AB207" s="5">
        <v>8925.614849528356</v>
      </c>
      <c r="AC207" s="5">
        <v>8339.684308106971</v>
      </c>
      <c r="AD207" s="5">
        <v>7323.4151665069157</v>
      </c>
      <c r="AE207" s="5">
        <v>8284.3222016647505</v>
      </c>
      <c r="AF207" s="5">
        <v>7193.2631151398173</v>
      </c>
      <c r="AG207" s="5">
        <v>7570.2996736937639</v>
      </c>
      <c r="AH207" s="5">
        <v>9301.2226150541501</v>
      </c>
      <c r="AI207" s="5">
        <v>11035.2100169686</v>
      </c>
      <c r="AJ207" s="5">
        <v>91360.171877977191</v>
      </c>
      <c r="AK207" s="5">
        <v>40478.868430941948</v>
      </c>
      <c r="AL207" s="5">
        <v>42661.07302997091</v>
      </c>
      <c r="AM207" s="5">
        <v>40509.924263927809</v>
      </c>
      <c r="AN207" s="5">
        <v>36883.369661018645</v>
      </c>
      <c r="AO207" s="5">
        <v>40863.746667710169</v>
      </c>
      <c r="AP207" s="5">
        <v>42156.529762652426</v>
      </c>
      <c r="AQ207" s="5">
        <v>50533.82880287055</v>
      </c>
      <c r="AR207" s="5">
        <v>47737.308565301108</v>
      </c>
      <c r="AS207" s="5">
        <v>46646.249478776175</v>
      </c>
      <c r="AT207" s="5">
        <v>50780.713310057399</v>
      </c>
      <c r="AU207" s="5">
        <v>46875.495342326874</v>
      </c>
      <c r="AV207" s="5">
        <v>50488.196380604961</v>
      </c>
      <c r="AW207" s="5">
        <f>SUM(Target_CC[[#This Row],[Target_Jan]:[Target_Des]])</f>
        <v>536615.30369615904</v>
      </c>
      <c r="AX207" s="5">
        <v>0</v>
      </c>
      <c r="AY207" s="5">
        <v>0</v>
      </c>
      <c r="AZ207" s="5">
        <v>0</v>
      </c>
      <c r="BA207" s="5">
        <v>0</v>
      </c>
      <c r="BB207" s="5">
        <v>0</v>
      </c>
      <c r="BC207" s="5">
        <v>0</v>
      </c>
      <c r="BD207" s="5">
        <v>0</v>
      </c>
      <c r="BE207" s="5">
        <v>0</v>
      </c>
      <c r="BF207" s="5">
        <v>0</v>
      </c>
      <c r="BG207" s="5">
        <v>0</v>
      </c>
      <c r="BH207" s="5">
        <v>0</v>
      </c>
      <c r="BI207" s="5">
        <v>0</v>
      </c>
      <c r="BJ207" s="5">
        <f>SUM(Target_CC[[#This Row],[Target_NGTMA_Jan]:[Target_NGTMA_Des]])</f>
        <v>0</v>
      </c>
      <c r="BK207" s="5">
        <v>45100</v>
      </c>
      <c r="BL207" s="5">
        <v>40000</v>
      </c>
      <c r="BM207" s="5">
        <v>53794</v>
      </c>
      <c r="BN207" s="5">
        <f>Target_CC[[#This Row],[Est_Sust_NP Apr]]+Target_CC[[#This Row],[Est_Sust_POTS Apr]]+Target_CC[[#This Row],[BC_Apr]]</f>
        <v>72600</v>
      </c>
      <c r="BO207" s="5">
        <f>Target_CC[[#This Row],[Est_Sust_NP Mei]]+Target_CC[[#This Row],[Est_Sust_POTS Mei]]+Target_CC[[#This Row],[BC_Mei]]</f>
        <v>72600</v>
      </c>
      <c r="BP207" s="5">
        <f>Target_CC[[#This Row],[Est_Sust_NP Jun]]+Target_CC[[#This Row],[Est_Sust_POTS Jun]]+Target_CC[[#This Row],[BC_Jun]]</f>
        <v>72600</v>
      </c>
      <c r="BQ207" s="5">
        <f>Target_CC[[#This Row],[Est_Sust_NP Jul]]+Target_CC[[#This Row],[Est_Sust_POTS Jul]]+Target_CC[[#This Row],[BC_Jul]]</f>
        <v>72600</v>
      </c>
      <c r="BR207" s="5">
        <f>Target_CC[[#This Row],[Est_Sust_NP Agu]]+Target_CC[[#This Row],[Est_Sust_POTS Agu]]+Target_CC[[#This Row],[BC_Agu]]</f>
        <v>72600</v>
      </c>
      <c r="BS207" s="5">
        <f>Target_CC[[#This Row],[Est_Sust_NP Sep]]+Target_CC[[#This Row],[Est_Sust_POTS Sep]]+Target_CC[[#This Row],[BC_Sep]]</f>
        <v>72600</v>
      </c>
      <c r="BT207" s="5">
        <f>Target_CC[[#This Row],[Est_Sust_NP Okt]]+Target_CC[[#This Row],[Est_Sust_POTS Okt]]+Target_CC[[#This Row],[BC_Okt]]</f>
        <v>72600</v>
      </c>
      <c r="BU207" s="5">
        <f>Target_CC[[#This Row],[Est_Sust_NP Nov]]+Target_CC[[#This Row],[Est_Sust_POTS Nov]]+Target_CC[[#This Row],[BC_Nov]]</f>
        <v>72600</v>
      </c>
      <c r="BV207" s="5">
        <f>Target_CC[[#This Row],[Est_Sust_NP Des]]+Target_CC[[#This Row],[Est_Sust_POTS Des]]+Target_CC[[#This Row],[BC_Des]]</f>
        <v>72600</v>
      </c>
      <c r="BW207" s="5">
        <f>SUM(Target_CC[[#This Row],[Real_Jan]:[Real_Des]])</f>
        <v>792294</v>
      </c>
      <c r="BX207" s="5">
        <v>0</v>
      </c>
      <c r="BY207" s="5">
        <v>0</v>
      </c>
      <c r="BZ207" s="5">
        <v>0</v>
      </c>
      <c r="CA207" s="5">
        <f>Target_CC[[#This Row],[Est_Sust_NP Mar]]*95%</f>
        <v>0</v>
      </c>
      <c r="CB207" s="5">
        <f>Target_CC[[#This Row],[Est_Sust_NP Apr]]</f>
        <v>0</v>
      </c>
      <c r="CC207" s="5">
        <f>Target_CC[[#This Row],[Est_Sust_NP Mei]]</f>
        <v>0</v>
      </c>
      <c r="CD207" s="5">
        <f>Target_CC[[#This Row],[Est_Sust_NP Jun]]</f>
        <v>0</v>
      </c>
      <c r="CE207" s="5">
        <f>Target_CC[[#This Row],[Est_Sust_NP Jul]]</f>
        <v>0</v>
      </c>
      <c r="CF207" s="5">
        <f>Target_CC[[#This Row],[Est_Sust_NP Agu]]</f>
        <v>0</v>
      </c>
      <c r="CG207" s="5">
        <f>Target_CC[[#This Row],[Est_Sust_NP Sep]]</f>
        <v>0</v>
      </c>
      <c r="CH207" s="5">
        <f>Target_CC[[#This Row],[Est_Sust_NP Okt]]</f>
        <v>0</v>
      </c>
      <c r="CI207" s="5">
        <f>Target_CC[[#This Row],[Est_Sust_NP Nov]]</f>
        <v>0</v>
      </c>
      <c r="CJ207" s="5">
        <f>SUM(Target_CC[[#This Row],[Est_Sust_NP Jan]:[Est_Sust_NP Des]])</f>
        <v>0</v>
      </c>
      <c r="CK207" s="5">
        <v>76350</v>
      </c>
      <c r="CL207" s="5">
        <v>79014</v>
      </c>
      <c r="CM207" s="5">
        <v>72600</v>
      </c>
      <c r="CN207" s="5">
        <f>Target_CC[[#This Row],[Est_Sust_POTS Mar]]</f>
        <v>72600</v>
      </c>
      <c r="CO207" s="5">
        <f>Target_CC[[#This Row],[Est_Sust_POTS Apr]]</f>
        <v>72600</v>
      </c>
      <c r="CP207" s="5">
        <f>Target_CC[[#This Row],[Est_Sust_POTS Mei]]</f>
        <v>72600</v>
      </c>
      <c r="CQ207" s="5">
        <f>Target_CC[[#This Row],[Est_Sust_POTS Jun]]</f>
        <v>72600</v>
      </c>
      <c r="CR207" s="5">
        <f>Target_CC[[#This Row],[Est_Sust_POTS Jul]]</f>
        <v>72600</v>
      </c>
      <c r="CS207" s="5">
        <f>Target_CC[[#This Row],[Est_Sust_POTS Agu]]</f>
        <v>72600</v>
      </c>
      <c r="CT207" s="5">
        <f>Target_CC[[#This Row],[Est_Sust_POTS Sep]]</f>
        <v>72600</v>
      </c>
      <c r="CU207" s="5">
        <f>Target_CC[[#This Row],[Est_Sust_POTS Okt]]</f>
        <v>72600</v>
      </c>
      <c r="CV207" s="5">
        <f>Target_CC[[#This Row],[Est_Sust_POTS Nov]]</f>
        <v>72600</v>
      </c>
      <c r="CW207" s="5">
        <f>SUM(Target_CC[[#This Row],[Est_Sust_POTS Jan]:[Est_Sust_POTS Des]])</f>
        <v>881364</v>
      </c>
      <c r="CX207" s="5"/>
      <c r="CY207" s="5">
        <v>0</v>
      </c>
      <c r="CZ207" s="5">
        <v>0</v>
      </c>
      <c r="DA207" s="5">
        <v>0</v>
      </c>
      <c r="DB207" s="5"/>
      <c r="DC207" s="5"/>
      <c r="DD207" s="5"/>
      <c r="DE207" s="5"/>
      <c r="DF207" s="5"/>
      <c r="DG207" s="5"/>
      <c r="DH207" s="5"/>
      <c r="DI207" s="5"/>
      <c r="DJ207" s="5">
        <f>SUM(Target_CC[[#This Row],[BC_Jan]:[BC_Des]])</f>
        <v>0</v>
      </c>
      <c r="DK207" s="5"/>
      <c r="DL207" s="5"/>
      <c r="DM207" s="5"/>
      <c r="DN207" s="5"/>
      <c r="DO207" s="5"/>
      <c r="DP207" s="5"/>
      <c r="DQ207" s="5"/>
      <c r="DR207" s="5"/>
      <c r="DS207" s="5"/>
      <c r="DT207" s="5"/>
      <c r="DU207" s="5"/>
      <c r="DV207" s="5"/>
      <c r="DW207" s="5"/>
      <c r="DX207" s="5" t="s">
        <v>160</v>
      </c>
    </row>
    <row r="208" spans="2:128" x14ac:dyDescent="0.3">
      <c r="B208">
        <v>19070401</v>
      </c>
      <c r="C208" t="s">
        <v>432</v>
      </c>
      <c r="D208" t="s">
        <v>409</v>
      </c>
      <c r="E208" t="s">
        <v>433</v>
      </c>
      <c r="F208" t="s">
        <v>300</v>
      </c>
      <c r="G208" t="s">
        <v>25</v>
      </c>
      <c r="H208" t="s">
        <v>159</v>
      </c>
      <c r="I208" t="s">
        <v>29</v>
      </c>
      <c r="J208" s="5">
        <v>15053087.887916535</v>
      </c>
      <c r="K208" s="5">
        <v>94060.843772970649</v>
      </c>
      <c r="L208" s="5">
        <v>95703.646900345178</v>
      </c>
      <c r="M208" s="5">
        <v>102319.11434197737</v>
      </c>
      <c r="N208" s="5">
        <v>96144.254827522745</v>
      </c>
      <c r="O208" s="5">
        <v>101017.37624669688</v>
      </c>
      <c r="P208" s="5">
        <v>99669.793000196674</v>
      </c>
      <c r="Q208" s="5">
        <v>104437.67963616965</v>
      </c>
      <c r="R208" s="5">
        <v>105478.59919940941</v>
      </c>
      <c r="S208" s="5">
        <v>104128.47581541243</v>
      </c>
      <c r="T208" s="5">
        <v>106223.37736441595</v>
      </c>
      <c r="U208" s="5">
        <v>105448.34113613359</v>
      </c>
      <c r="V208" s="5">
        <v>99492.497758749407</v>
      </c>
      <c r="W208" s="5">
        <v>1214124</v>
      </c>
      <c r="X208" s="5">
        <v>1829913.7166472527</v>
      </c>
      <c r="Y208" s="5">
        <v>1861873.7528955929</v>
      </c>
      <c r="Z208" s="5">
        <v>1990574.8587744113</v>
      </c>
      <c r="AA208" s="5">
        <v>1870445.592752269</v>
      </c>
      <c r="AB208" s="5">
        <v>1965250.0976890703</v>
      </c>
      <c r="AC208" s="5">
        <v>1939033.4386821969</v>
      </c>
      <c r="AD208" s="5">
        <v>2031790.6456624439</v>
      </c>
      <c r="AE208" s="5">
        <v>2052041.2931188536</v>
      </c>
      <c r="AF208" s="5">
        <v>2025775.2168171629</v>
      </c>
      <c r="AG208" s="5">
        <v>2066530.6356054507</v>
      </c>
      <c r="AH208" s="5">
        <v>2051452.6353649294</v>
      </c>
      <c r="AI208" s="5">
        <v>1935584.2351538541</v>
      </c>
      <c r="AJ208" s="5">
        <v>23620266.119163487</v>
      </c>
      <c r="AK208" s="5">
        <v>1923974.5604202233</v>
      </c>
      <c r="AL208" s="5">
        <v>1957577.3997959381</v>
      </c>
      <c r="AM208" s="5">
        <v>2092893.9731163885</v>
      </c>
      <c r="AN208" s="5">
        <v>1966589.8475797917</v>
      </c>
      <c r="AO208" s="5">
        <v>2066267.4739357671</v>
      </c>
      <c r="AP208" s="5">
        <v>2038703.2316823935</v>
      </c>
      <c r="AQ208" s="5">
        <v>2136228.3252986134</v>
      </c>
      <c r="AR208" s="5">
        <v>2157519.8923182632</v>
      </c>
      <c r="AS208" s="5">
        <v>2129903.6926325755</v>
      </c>
      <c r="AT208" s="5">
        <v>2172754.0129698669</v>
      </c>
      <c r="AU208" s="5">
        <v>2156900.976501063</v>
      </c>
      <c r="AV208" s="5">
        <v>2035076.7329126035</v>
      </c>
      <c r="AW208" s="5">
        <f>SUM(Target_CC[[#This Row],[Target_Jan]:[Target_Des]])</f>
        <v>24834390.119163487</v>
      </c>
      <c r="AX208" s="5">
        <v>4941582.2328302255</v>
      </c>
      <c r="AY208" s="5">
        <v>5142088.3207596643</v>
      </c>
      <c r="AZ208" s="5">
        <v>5200167.6767443335</v>
      </c>
      <c r="BA208" s="5">
        <v>5041400.8835760169</v>
      </c>
      <c r="BB208" s="5">
        <v>5300908.0587014994</v>
      </c>
      <c r="BC208" s="5">
        <v>5267931.7796293944</v>
      </c>
      <c r="BD208" s="5">
        <v>5440025.0052966522</v>
      </c>
      <c r="BE208" s="5">
        <v>5516503.1293899361</v>
      </c>
      <c r="BF208" s="5">
        <v>5430748.8535660813</v>
      </c>
      <c r="BG208" s="5">
        <v>5523072.6990475263</v>
      </c>
      <c r="BH208" s="5">
        <v>5624891.6984470263</v>
      </c>
      <c r="BI208" s="5">
        <v>5484201.4723760169</v>
      </c>
      <c r="BJ208" s="5">
        <f>SUM(Target_CC[[#This Row],[Target_NGTMA_Jan]:[Target_NGTMA_Des]])</f>
        <v>63913521.810364373</v>
      </c>
      <c r="BK208" s="5">
        <v>96200</v>
      </c>
      <c r="BL208" s="5">
        <v>96200</v>
      </c>
      <c r="BM208" s="5">
        <v>96200</v>
      </c>
      <c r="BN208" s="5">
        <f>Target_CC[[#This Row],[Est_Sust_NP Apr]]+Target_CC[[#This Row],[Est_Sust_POTS Apr]]+Target_CC[[#This Row],[BC_Apr]]</f>
        <v>96200</v>
      </c>
      <c r="BO208" s="5">
        <f>Target_CC[[#This Row],[Est_Sust_NP Mei]]+Target_CC[[#This Row],[Est_Sust_POTS Mei]]+Target_CC[[#This Row],[BC_Mei]]</f>
        <v>96200</v>
      </c>
      <c r="BP208" s="5">
        <f>Target_CC[[#This Row],[Est_Sust_NP Jun]]+Target_CC[[#This Row],[Est_Sust_POTS Jun]]+Target_CC[[#This Row],[BC_Jun]]</f>
        <v>96200</v>
      </c>
      <c r="BQ208" s="5">
        <f>Target_CC[[#This Row],[Est_Sust_NP Jul]]+Target_CC[[#This Row],[Est_Sust_POTS Jul]]+Target_CC[[#This Row],[BC_Jul]]</f>
        <v>96200</v>
      </c>
      <c r="BR208" s="5">
        <f>Target_CC[[#This Row],[Est_Sust_NP Agu]]+Target_CC[[#This Row],[Est_Sust_POTS Agu]]+Target_CC[[#This Row],[BC_Agu]]</f>
        <v>96200</v>
      </c>
      <c r="BS208" s="5">
        <f>Target_CC[[#This Row],[Est_Sust_NP Sep]]+Target_CC[[#This Row],[Est_Sust_POTS Sep]]+Target_CC[[#This Row],[BC_Sep]]</f>
        <v>96200</v>
      </c>
      <c r="BT208" s="5">
        <f>Target_CC[[#This Row],[Est_Sust_NP Okt]]+Target_CC[[#This Row],[Est_Sust_POTS Okt]]+Target_CC[[#This Row],[BC_Okt]]</f>
        <v>96200</v>
      </c>
      <c r="BU208" s="5">
        <f>Target_CC[[#This Row],[Est_Sust_NP Nov]]+Target_CC[[#This Row],[Est_Sust_POTS Nov]]+Target_CC[[#This Row],[BC_Nov]]</f>
        <v>96200</v>
      </c>
      <c r="BV208" s="5">
        <f>Target_CC[[#This Row],[Est_Sust_NP Des]]+Target_CC[[#This Row],[Est_Sust_POTS Des]]+Target_CC[[#This Row],[BC_Des]]</f>
        <v>96200</v>
      </c>
      <c r="BW208" s="5">
        <f>SUM(Target_CC[[#This Row],[Real_Jan]:[Real_Des]])</f>
        <v>1154400</v>
      </c>
      <c r="BX208" s="5">
        <v>0</v>
      </c>
      <c r="BY208" s="5">
        <v>0</v>
      </c>
      <c r="BZ208" s="5">
        <v>0</v>
      </c>
      <c r="CA208" s="5">
        <f>Target_CC[[#This Row],[Est_Sust_NP Mar]]*95%</f>
        <v>0</v>
      </c>
      <c r="CB208" s="5">
        <f>Target_CC[[#This Row],[Est_Sust_NP Apr]]</f>
        <v>0</v>
      </c>
      <c r="CC208" s="5">
        <f>Target_CC[[#This Row],[Est_Sust_NP Mei]]</f>
        <v>0</v>
      </c>
      <c r="CD208" s="5">
        <f>Target_CC[[#This Row],[Est_Sust_NP Jun]]</f>
        <v>0</v>
      </c>
      <c r="CE208" s="5">
        <f>Target_CC[[#This Row],[Est_Sust_NP Jul]]</f>
        <v>0</v>
      </c>
      <c r="CF208" s="5">
        <f>Target_CC[[#This Row],[Est_Sust_NP Agu]]</f>
        <v>0</v>
      </c>
      <c r="CG208" s="5">
        <f>Target_CC[[#This Row],[Est_Sust_NP Sep]]</f>
        <v>0</v>
      </c>
      <c r="CH208" s="5">
        <f>Target_CC[[#This Row],[Est_Sust_NP Okt]]</f>
        <v>0</v>
      </c>
      <c r="CI208" s="5">
        <f>Target_CC[[#This Row],[Est_Sust_NP Nov]]</f>
        <v>0</v>
      </c>
      <c r="CJ208" s="5">
        <f>SUM(Target_CC[[#This Row],[Est_Sust_NP Jan]:[Est_Sust_NP Des]])</f>
        <v>0</v>
      </c>
      <c r="CK208" s="5">
        <v>96200</v>
      </c>
      <c r="CL208" s="5">
        <v>96200</v>
      </c>
      <c r="CM208" s="5">
        <v>96200</v>
      </c>
      <c r="CN208" s="5">
        <f>Target_CC[[#This Row],[Est_Sust_POTS Mar]]</f>
        <v>96200</v>
      </c>
      <c r="CO208" s="5">
        <f>Target_CC[[#This Row],[Est_Sust_POTS Apr]]</f>
        <v>96200</v>
      </c>
      <c r="CP208" s="5">
        <f>Target_CC[[#This Row],[Est_Sust_POTS Mei]]</f>
        <v>96200</v>
      </c>
      <c r="CQ208" s="5">
        <f>Target_CC[[#This Row],[Est_Sust_POTS Jun]]</f>
        <v>96200</v>
      </c>
      <c r="CR208" s="5">
        <f>Target_CC[[#This Row],[Est_Sust_POTS Jul]]</f>
        <v>96200</v>
      </c>
      <c r="CS208" s="5">
        <f>Target_CC[[#This Row],[Est_Sust_POTS Agu]]</f>
        <v>96200</v>
      </c>
      <c r="CT208" s="5">
        <f>Target_CC[[#This Row],[Est_Sust_POTS Sep]]</f>
        <v>96200</v>
      </c>
      <c r="CU208" s="5">
        <f>Target_CC[[#This Row],[Est_Sust_POTS Okt]]</f>
        <v>96200</v>
      </c>
      <c r="CV208" s="5">
        <f>Target_CC[[#This Row],[Est_Sust_POTS Nov]]</f>
        <v>96200</v>
      </c>
      <c r="CW208" s="5">
        <f>SUM(Target_CC[[#This Row],[Est_Sust_POTS Jan]:[Est_Sust_POTS Des]])</f>
        <v>1154400</v>
      </c>
      <c r="CX208" s="5"/>
      <c r="CY208" s="5">
        <v>0</v>
      </c>
      <c r="CZ208" s="5">
        <v>0</v>
      </c>
      <c r="DA208" s="5">
        <v>0</v>
      </c>
      <c r="DB208" s="5"/>
      <c r="DC208" s="5"/>
      <c r="DD208" s="5"/>
      <c r="DE208" s="5"/>
      <c r="DF208" s="5"/>
      <c r="DG208" s="5"/>
      <c r="DH208" s="5"/>
      <c r="DI208" s="5"/>
      <c r="DJ208" s="5">
        <f>SUM(Target_CC[[#This Row],[BC_Jan]:[BC_Des]])</f>
        <v>0</v>
      </c>
      <c r="DK208" s="5"/>
      <c r="DL208" s="5"/>
      <c r="DM208" s="5"/>
      <c r="DN208" s="5"/>
      <c r="DO208" s="5"/>
      <c r="DP208" s="5"/>
      <c r="DQ208" s="5"/>
      <c r="DR208" s="5"/>
      <c r="DS208" s="5"/>
      <c r="DT208" s="5"/>
      <c r="DU208" s="5"/>
      <c r="DV208" s="5"/>
      <c r="DW208" s="5"/>
      <c r="DX208" s="5" t="s">
        <v>160</v>
      </c>
    </row>
    <row r="209" spans="2:128" x14ac:dyDescent="0.3">
      <c r="B209">
        <v>19570237</v>
      </c>
      <c r="C209" t="s">
        <v>434</v>
      </c>
      <c r="D209" t="s">
        <v>365</v>
      </c>
      <c r="E209" t="s">
        <v>299</v>
      </c>
      <c r="F209" t="s">
        <v>363</v>
      </c>
      <c r="G209" t="s">
        <v>25</v>
      </c>
      <c r="H209" t="s">
        <v>159</v>
      </c>
      <c r="I209" t="s">
        <v>29</v>
      </c>
      <c r="J209" s="5">
        <v>22869722.756110534</v>
      </c>
      <c r="K209" s="5">
        <v>96200</v>
      </c>
      <c r="L209" s="5">
        <v>96200</v>
      </c>
      <c r="M209" s="5">
        <v>92352</v>
      </c>
      <c r="N209" s="5">
        <v>97123.520000000004</v>
      </c>
      <c r="O209" s="5">
        <v>92361.235199999996</v>
      </c>
      <c r="P209" s="5">
        <v>92313.612351999996</v>
      </c>
      <c r="Q209" s="5">
        <v>111553.13612351999</v>
      </c>
      <c r="R209" s="5">
        <v>97315.531361235204</v>
      </c>
      <c r="S209" s="5">
        <v>101983.15531361235</v>
      </c>
      <c r="T209" s="5">
        <v>111649.83155313611</v>
      </c>
      <c r="U209" s="5">
        <v>97316.498315531368</v>
      </c>
      <c r="V209" s="5">
        <v>106793.16498315532</v>
      </c>
      <c r="W209" s="5">
        <v>1193161.6852021902</v>
      </c>
      <c r="X209" s="5">
        <v>287007.36337428645</v>
      </c>
      <c r="Y209" s="5">
        <v>1678985.9569378304</v>
      </c>
      <c r="Z209" s="5">
        <v>1534064.0625921432</v>
      </c>
      <c r="AA209" s="5">
        <v>1058895.6419016223</v>
      </c>
      <c r="AB209" s="5">
        <v>1430795.1039468199</v>
      </c>
      <c r="AC209" s="5">
        <v>2068552.9179276819</v>
      </c>
      <c r="AD209" s="5">
        <v>2434378.8174621733</v>
      </c>
      <c r="AE209" s="5">
        <v>2689455.3095144718</v>
      </c>
      <c r="AF209" s="5">
        <v>2203047.0355091724</v>
      </c>
      <c r="AG209" s="5">
        <v>2710573.3379752082</v>
      </c>
      <c r="AH209" s="5">
        <v>3649128.5217293454</v>
      </c>
      <c r="AI209" s="5">
        <v>2285115.9311292414</v>
      </c>
      <c r="AJ209" s="5">
        <v>24030000</v>
      </c>
      <c r="AK209" s="5">
        <v>383207.36337428645</v>
      </c>
      <c r="AL209" s="5">
        <v>1775185.9569378304</v>
      </c>
      <c r="AM209" s="5">
        <v>1626416.0625921432</v>
      </c>
      <c r="AN209" s="5">
        <v>1156019.1619016223</v>
      </c>
      <c r="AO209" s="5">
        <v>1523156.3391468199</v>
      </c>
      <c r="AP209" s="5">
        <v>2160866.530279682</v>
      </c>
      <c r="AQ209" s="5">
        <v>2545931.9535856931</v>
      </c>
      <c r="AR209" s="5">
        <v>2786770.8408757071</v>
      </c>
      <c r="AS209" s="5">
        <v>2305030.1908227848</v>
      </c>
      <c r="AT209" s="5">
        <v>2822223.1695283442</v>
      </c>
      <c r="AU209" s="5">
        <v>3746445.0200448767</v>
      </c>
      <c r="AV209" s="5">
        <v>2391909.0961123966</v>
      </c>
      <c r="AW209" s="5">
        <f>SUM(Target_CC[[#This Row],[Target_Jan]:[Target_Des]])</f>
        <v>25223161.685202189</v>
      </c>
      <c r="AX209" s="5">
        <v>792396.75529236195</v>
      </c>
      <c r="AY209" s="5">
        <v>6032290.547343405</v>
      </c>
      <c r="AZ209" s="5">
        <v>1721168.2227272117</v>
      </c>
      <c r="BA209" s="5">
        <v>3730263.1812121775</v>
      </c>
      <c r="BB209" s="5">
        <v>4356146.5649457099</v>
      </c>
      <c r="BC209" s="5">
        <v>4727385.5144472579</v>
      </c>
      <c r="BD209" s="5">
        <v>304335.51175167295</v>
      </c>
      <c r="BE209" s="5">
        <v>6178364.2199487239</v>
      </c>
      <c r="BF209" s="5">
        <v>2219161.1340547749</v>
      </c>
      <c r="BG209" s="5">
        <v>6294176.2929679696</v>
      </c>
      <c r="BH209" s="5">
        <v>4667404.7998496499</v>
      </c>
      <c r="BI209" s="5">
        <v>3677144.2621599752</v>
      </c>
      <c r="BJ209" s="5">
        <f>SUM(Target_CC[[#This Row],[Target_NGTMA_Jan]:[Target_NGTMA_Des]])</f>
        <v>44700237.006700888</v>
      </c>
      <c r="BK209" s="5">
        <v>96200</v>
      </c>
      <c r="BL209" s="5">
        <v>96200</v>
      </c>
      <c r="BM209" s="5">
        <v>96200</v>
      </c>
      <c r="BN209" s="5">
        <f>Target_CC[[#This Row],[Est_Sust_NP Apr]]+Target_CC[[#This Row],[Est_Sust_POTS Apr]]+Target_CC[[#This Row],[BC_Apr]]</f>
        <v>96200</v>
      </c>
      <c r="BO209" s="5">
        <f>Target_CC[[#This Row],[Est_Sust_NP Mei]]+Target_CC[[#This Row],[Est_Sust_POTS Mei]]+Target_CC[[#This Row],[BC_Mei]]</f>
        <v>96200</v>
      </c>
      <c r="BP209" s="5">
        <f>Target_CC[[#This Row],[Est_Sust_NP Jun]]+Target_CC[[#This Row],[Est_Sust_POTS Jun]]+Target_CC[[#This Row],[BC_Jun]]</f>
        <v>96200</v>
      </c>
      <c r="BQ209" s="5">
        <f>Target_CC[[#This Row],[Est_Sust_NP Jul]]+Target_CC[[#This Row],[Est_Sust_POTS Jul]]+Target_CC[[#This Row],[BC_Jul]]</f>
        <v>96200</v>
      </c>
      <c r="BR209" s="5">
        <f>Target_CC[[#This Row],[Est_Sust_NP Agu]]+Target_CC[[#This Row],[Est_Sust_POTS Agu]]+Target_CC[[#This Row],[BC_Agu]]</f>
        <v>96200</v>
      </c>
      <c r="BS209" s="5">
        <f>Target_CC[[#This Row],[Est_Sust_NP Sep]]+Target_CC[[#This Row],[Est_Sust_POTS Sep]]+Target_CC[[#This Row],[BC_Sep]]</f>
        <v>96200</v>
      </c>
      <c r="BT209" s="5">
        <f>Target_CC[[#This Row],[Est_Sust_NP Okt]]+Target_CC[[#This Row],[Est_Sust_POTS Okt]]+Target_CC[[#This Row],[BC_Okt]]</f>
        <v>96200</v>
      </c>
      <c r="BU209" s="5">
        <f>Target_CC[[#This Row],[Est_Sust_NP Nov]]+Target_CC[[#This Row],[Est_Sust_POTS Nov]]+Target_CC[[#This Row],[BC_Nov]]</f>
        <v>96200</v>
      </c>
      <c r="BV209" s="5">
        <f>Target_CC[[#This Row],[Est_Sust_NP Des]]+Target_CC[[#This Row],[Est_Sust_POTS Des]]+Target_CC[[#This Row],[BC_Des]]</f>
        <v>96200</v>
      </c>
      <c r="BW209" s="5">
        <f>SUM(Target_CC[[#This Row],[Real_Jan]:[Real_Des]])</f>
        <v>1154400</v>
      </c>
      <c r="BX209" s="5">
        <v>0</v>
      </c>
      <c r="BY209" s="5">
        <v>0</v>
      </c>
      <c r="BZ209" s="5">
        <v>0</v>
      </c>
      <c r="CA209" s="5">
        <f>Target_CC[[#This Row],[Est_Sust_NP Mar]]*95%</f>
        <v>0</v>
      </c>
      <c r="CB209" s="5">
        <f>Target_CC[[#This Row],[Est_Sust_NP Apr]]</f>
        <v>0</v>
      </c>
      <c r="CC209" s="5">
        <f>Target_CC[[#This Row],[Est_Sust_NP Mei]]</f>
        <v>0</v>
      </c>
      <c r="CD209" s="5">
        <f>Target_CC[[#This Row],[Est_Sust_NP Jun]]</f>
        <v>0</v>
      </c>
      <c r="CE209" s="5">
        <f>Target_CC[[#This Row],[Est_Sust_NP Jul]]</f>
        <v>0</v>
      </c>
      <c r="CF209" s="5">
        <f>Target_CC[[#This Row],[Est_Sust_NP Agu]]</f>
        <v>0</v>
      </c>
      <c r="CG209" s="5">
        <f>Target_CC[[#This Row],[Est_Sust_NP Sep]]</f>
        <v>0</v>
      </c>
      <c r="CH209" s="5">
        <f>Target_CC[[#This Row],[Est_Sust_NP Okt]]</f>
        <v>0</v>
      </c>
      <c r="CI209" s="5">
        <f>Target_CC[[#This Row],[Est_Sust_NP Nov]]</f>
        <v>0</v>
      </c>
      <c r="CJ209" s="5">
        <f>SUM(Target_CC[[#This Row],[Est_Sust_NP Jan]:[Est_Sust_NP Des]])</f>
        <v>0</v>
      </c>
      <c r="CK209" s="5">
        <v>96200</v>
      </c>
      <c r="CL209" s="5">
        <v>96200</v>
      </c>
      <c r="CM209" s="5">
        <v>96200</v>
      </c>
      <c r="CN209" s="5">
        <f>Target_CC[[#This Row],[Est_Sust_POTS Mar]]</f>
        <v>96200</v>
      </c>
      <c r="CO209" s="5">
        <f>Target_CC[[#This Row],[Est_Sust_POTS Apr]]</f>
        <v>96200</v>
      </c>
      <c r="CP209" s="5">
        <f>Target_CC[[#This Row],[Est_Sust_POTS Mei]]</f>
        <v>96200</v>
      </c>
      <c r="CQ209" s="5">
        <f>Target_CC[[#This Row],[Est_Sust_POTS Jun]]</f>
        <v>96200</v>
      </c>
      <c r="CR209" s="5">
        <f>Target_CC[[#This Row],[Est_Sust_POTS Jul]]</f>
        <v>96200</v>
      </c>
      <c r="CS209" s="5">
        <f>Target_CC[[#This Row],[Est_Sust_POTS Agu]]</f>
        <v>96200</v>
      </c>
      <c r="CT209" s="5">
        <f>Target_CC[[#This Row],[Est_Sust_POTS Sep]]</f>
        <v>96200</v>
      </c>
      <c r="CU209" s="5">
        <f>Target_CC[[#This Row],[Est_Sust_POTS Okt]]</f>
        <v>96200</v>
      </c>
      <c r="CV209" s="5">
        <f>Target_CC[[#This Row],[Est_Sust_POTS Nov]]</f>
        <v>96200</v>
      </c>
      <c r="CW209" s="5">
        <f>SUM(Target_CC[[#This Row],[Est_Sust_POTS Jan]:[Est_Sust_POTS Des]])</f>
        <v>1154400</v>
      </c>
      <c r="CX209" s="5"/>
      <c r="CY209" s="5">
        <v>0</v>
      </c>
      <c r="CZ209" s="5">
        <v>0</v>
      </c>
      <c r="DA209" s="5">
        <v>0</v>
      </c>
      <c r="DB209" s="5"/>
      <c r="DC209" s="5"/>
      <c r="DD209" s="5"/>
      <c r="DE209" s="5"/>
      <c r="DF209" s="5"/>
      <c r="DG209" s="5"/>
      <c r="DH209" s="5"/>
      <c r="DI209" s="5"/>
      <c r="DJ209" s="5">
        <f>SUM(Target_CC[[#This Row],[BC_Jan]:[BC_Des]])</f>
        <v>0</v>
      </c>
      <c r="DK209" s="5"/>
      <c r="DL209" s="5"/>
      <c r="DM209" s="5"/>
      <c r="DN209" s="5"/>
      <c r="DO209" s="5"/>
      <c r="DP209" s="5"/>
      <c r="DQ209" s="5"/>
      <c r="DR209" s="5"/>
      <c r="DS209" s="5"/>
      <c r="DT209" s="5"/>
      <c r="DU209" s="5"/>
      <c r="DV209" s="5"/>
      <c r="DW209" s="5"/>
      <c r="DX209" s="5" t="s">
        <v>160</v>
      </c>
    </row>
    <row r="210" spans="2:128" x14ac:dyDescent="0.3">
      <c r="B210">
        <v>19043919</v>
      </c>
      <c r="C210" t="s">
        <v>435</v>
      </c>
      <c r="D210" t="s">
        <v>348</v>
      </c>
      <c r="E210" t="s">
        <v>343</v>
      </c>
      <c r="F210" t="s">
        <v>300</v>
      </c>
      <c r="G210" t="s">
        <v>23</v>
      </c>
      <c r="H210" t="s">
        <v>159</v>
      </c>
      <c r="I210" t="s">
        <v>29</v>
      </c>
      <c r="J210" s="5">
        <v>0</v>
      </c>
      <c r="K210" s="5">
        <v>178867.78953635268</v>
      </c>
      <c r="L210" s="5">
        <v>181991.77346260921</v>
      </c>
      <c r="M210" s="5">
        <v>194571.86514125194</v>
      </c>
      <c r="N210" s="5">
        <v>182829.6414087725</v>
      </c>
      <c r="O210" s="5">
        <v>192096.45660441087</v>
      </c>
      <c r="P210" s="5">
        <v>189533.8681047851</v>
      </c>
      <c r="Q210" s="5">
        <v>198600.56694702394</v>
      </c>
      <c r="R210" s="5">
        <v>200579.99827990917</v>
      </c>
      <c r="S210" s="5">
        <v>198012.57940920713</v>
      </c>
      <c r="T210" s="5">
        <v>201996.28181220664</v>
      </c>
      <c r="U210" s="5">
        <v>200522.45900345041</v>
      </c>
      <c r="V210" s="5">
        <v>189196.72029002034</v>
      </c>
      <c r="W210" s="5">
        <v>2308800</v>
      </c>
      <c r="X210" s="5">
        <v>1839901.8519267042</v>
      </c>
      <c r="Y210" s="5">
        <v>1872036.3341954662</v>
      </c>
      <c r="Z210" s="5">
        <v>2001439.9234998354</v>
      </c>
      <c r="AA210" s="5">
        <v>1880654.9613379601</v>
      </c>
      <c r="AB210" s="5">
        <v>1975976.9334164059</v>
      </c>
      <c r="AC210" s="5">
        <v>1949617.1772053565</v>
      </c>
      <c r="AD210" s="5">
        <v>2042880.6766534038</v>
      </c>
      <c r="AE210" s="5">
        <v>2063241.857302964</v>
      </c>
      <c r="AF210" s="5">
        <v>2036832.4140649117</v>
      </c>
      <c r="AG210" s="5">
        <v>2077810.2863123573</v>
      </c>
      <c r="AH210" s="5">
        <v>2062649.9865050444</v>
      </c>
      <c r="AI210" s="5">
        <v>1946149.1470453893</v>
      </c>
      <c r="AJ210" s="5">
        <v>23749191.549465794</v>
      </c>
      <c r="AK210" s="5">
        <v>2018769.6414630569</v>
      </c>
      <c r="AL210" s="5">
        <v>2054028.1076580754</v>
      </c>
      <c r="AM210" s="5">
        <v>2196011.7886410872</v>
      </c>
      <c r="AN210" s="5">
        <v>2063484.6027467325</v>
      </c>
      <c r="AO210" s="5">
        <v>2168073.3900208166</v>
      </c>
      <c r="AP210" s="5">
        <v>2139151.0453101415</v>
      </c>
      <c r="AQ210" s="5">
        <v>2241481.2436004276</v>
      </c>
      <c r="AR210" s="5">
        <v>2263821.8555828733</v>
      </c>
      <c r="AS210" s="5">
        <v>2234844.9934741189</v>
      </c>
      <c r="AT210" s="5">
        <v>2279806.5681245639</v>
      </c>
      <c r="AU210" s="5">
        <v>2263172.445508495</v>
      </c>
      <c r="AV210" s="5">
        <v>2135345.8673354099</v>
      </c>
      <c r="AW210" s="5">
        <f>SUM(Target_CC[[#This Row],[Target_Jan]:[Target_Des]])</f>
        <v>26057991.549465794</v>
      </c>
      <c r="AX210" s="5">
        <v>4941582.2328302255</v>
      </c>
      <c r="AY210" s="5">
        <v>5142088.3207596643</v>
      </c>
      <c r="AZ210" s="5">
        <v>5200167.6767443335</v>
      </c>
      <c r="BA210" s="5">
        <v>5041400.8835760169</v>
      </c>
      <c r="BB210" s="5">
        <v>5300908.0587014994</v>
      </c>
      <c r="BC210" s="5">
        <v>5267931.7796293944</v>
      </c>
      <c r="BD210" s="5">
        <v>5440025.0052966522</v>
      </c>
      <c r="BE210" s="5">
        <v>5516503.1293899361</v>
      </c>
      <c r="BF210" s="5">
        <v>5430748.8535660813</v>
      </c>
      <c r="BG210" s="5">
        <v>5523072.6990475263</v>
      </c>
      <c r="BH210" s="5">
        <v>5624891.6984470263</v>
      </c>
      <c r="BI210" s="5">
        <v>5484201.4723760169</v>
      </c>
      <c r="BJ210" s="5">
        <f>SUM(Target_CC[[#This Row],[Target_NGTMA_Jan]:[Target_NGTMA_Des]])</f>
        <v>63913521.810364373</v>
      </c>
      <c r="BK210" s="5">
        <v>96200</v>
      </c>
      <c r="BL210" s="5">
        <v>96200</v>
      </c>
      <c r="BM210" s="5">
        <v>96200</v>
      </c>
      <c r="BN210" s="5">
        <f>Target_CC[[#This Row],[Est_Sust_NP Apr]]+Target_CC[[#This Row],[Est_Sust_POTS Apr]]+Target_CC[[#This Row],[BC_Apr]]</f>
        <v>96200</v>
      </c>
      <c r="BO210" s="5">
        <f>Target_CC[[#This Row],[Est_Sust_NP Mei]]+Target_CC[[#This Row],[Est_Sust_POTS Mei]]+Target_CC[[#This Row],[BC_Mei]]</f>
        <v>96200</v>
      </c>
      <c r="BP210" s="5">
        <f>Target_CC[[#This Row],[Est_Sust_NP Jun]]+Target_CC[[#This Row],[Est_Sust_POTS Jun]]+Target_CC[[#This Row],[BC_Jun]]</f>
        <v>96200</v>
      </c>
      <c r="BQ210" s="5">
        <f>Target_CC[[#This Row],[Est_Sust_NP Jul]]+Target_CC[[#This Row],[Est_Sust_POTS Jul]]+Target_CC[[#This Row],[BC_Jul]]</f>
        <v>96200</v>
      </c>
      <c r="BR210" s="5">
        <f>Target_CC[[#This Row],[Est_Sust_NP Agu]]+Target_CC[[#This Row],[Est_Sust_POTS Agu]]+Target_CC[[#This Row],[BC_Agu]]</f>
        <v>96200</v>
      </c>
      <c r="BS210" s="5">
        <f>Target_CC[[#This Row],[Est_Sust_NP Sep]]+Target_CC[[#This Row],[Est_Sust_POTS Sep]]+Target_CC[[#This Row],[BC_Sep]]</f>
        <v>96200</v>
      </c>
      <c r="BT210" s="5">
        <f>Target_CC[[#This Row],[Est_Sust_NP Okt]]+Target_CC[[#This Row],[Est_Sust_POTS Okt]]+Target_CC[[#This Row],[BC_Okt]]</f>
        <v>96200</v>
      </c>
      <c r="BU210" s="5">
        <f>Target_CC[[#This Row],[Est_Sust_NP Nov]]+Target_CC[[#This Row],[Est_Sust_POTS Nov]]+Target_CC[[#This Row],[BC_Nov]]</f>
        <v>96200</v>
      </c>
      <c r="BV210" s="5">
        <f>Target_CC[[#This Row],[Est_Sust_NP Des]]+Target_CC[[#This Row],[Est_Sust_POTS Des]]+Target_CC[[#This Row],[BC_Des]]</f>
        <v>96200</v>
      </c>
      <c r="BW210" s="5">
        <f>SUM(Target_CC[[#This Row],[Real_Jan]:[Real_Des]])</f>
        <v>1154400</v>
      </c>
      <c r="BX210" s="5">
        <v>0</v>
      </c>
      <c r="BY210" s="5">
        <v>0</v>
      </c>
      <c r="BZ210" s="5">
        <v>0</v>
      </c>
      <c r="CA210" s="5">
        <f>Target_CC[[#This Row],[Est_Sust_NP Mar]]*95%</f>
        <v>0</v>
      </c>
      <c r="CB210" s="5">
        <f>Target_CC[[#This Row],[Est_Sust_NP Apr]]</f>
        <v>0</v>
      </c>
      <c r="CC210" s="5">
        <f>Target_CC[[#This Row],[Est_Sust_NP Mei]]</f>
        <v>0</v>
      </c>
      <c r="CD210" s="5">
        <f>Target_CC[[#This Row],[Est_Sust_NP Jun]]</f>
        <v>0</v>
      </c>
      <c r="CE210" s="5">
        <f>Target_CC[[#This Row],[Est_Sust_NP Jul]]</f>
        <v>0</v>
      </c>
      <c r="CF210" s="5">
        <f>Target_CC[[#This Row],[Est_Sust_NP Agu]]</f>
        <v>0</v>
      </c>
      <c r="CG210" s="5">
        <f>Target_CC[[#This Row],[Est_Sust_NP Sep]]</f>
        <v>0</v>
      </c>
      <c r="CH210" s="5">
        <f>Target_CC[[#This Row],[Est_Sust_NP Okt]]</f>
        <v>0</v>
      </c>
      <c r="CI210" s="5">
        <f>Target_CC[[#This Row],[Est_Sust_NP Nov]]</f>
        <v>0</v>
      </c>
      <c r="CJ210" s="5">
        <f>SUM(Target_CC[[#This Row],[Est_Sust_NP Jan]:[Est_Sust_NP Des]])</f>
        <v>0</v>
      </c>
      <c r="CK210" s="5">
        <v>96200</v>
      </c>
      <c r="CL210" s="5">
        <v>96200</v>
      </c>
      <c r="CM210" s="5">
        <v>96200</v>
      </c>
      <c r="CN210" s="5">
        <f>Target_CC[[#This Row],[Est_Sust_POTS Mar]]</f>
        <v>96200</v>
      </c>
      <c r="CO210" s="5">
        <f>Target_CC[[#This Row],[Est_Sust_POTS Apr]]</f>
        <v>96200</v>
      </c>
      <c r="CP210" s="5">
        <f>Target_CC[[#This Row],[Est_Sust_POTS Mei]]</f>
        <v>96200</v>
      </c>
      <c r="CQ210" s="5">
        <f>Target_CC[[#This Row],[Est_Sust_POTS Jun]]</f>
        <v>96200</v>
      </c>
      <c r="CR210" s="5">
        <f>Target_CC[[#This Row],[Est_Sust_POTS Jul]]</f>
        <v>96200</v>
      </c>
      <c r="CS210" s="5">
        <f>Target_CC[[#This Row],[Est_Sust_POTS Agu]]</f>
        <v>96200</v>
      </c>
      <c r="CT210" s="5">
        <f>Target_CC[[#This Row],[Est_Sust_POTS Sep]]</f>
        <v>96200</v>
      </c>
      <c r="CU210" s="5">
        <f>Target_CC[[#This Row],[Est_Sust_POTS Okt]]</f>
        <v>96200</v>
      </c>
      <c r="CV210" s="5">
        <f>Target_CC[[#This Row],[Est_Sust_POTS Nov]]</f>
        <v>96200</v>
      </c>
      <c r="CW210" s="5">
        <f>SUM(Target_CC[[#This Row],[Est_Sust_POTS Jan]:[Est_Sust_POTS Des]])</f>
        <v>1154400</v>
      </c>
      <c r="CX210" s="5"/>
      <c r="CY210" s="5">
        <v>0</v>
      </c>
      <c r="CZ210" s="5">
        <v>0</v>
      </c>
      <c r="DA210" s="5">
        <v>0</v>
      </c>
      <c r="DB210" s="5"/>
      <c r="DC210" s="5"/>
      <c r="DD210" s="5"/>
      <c r="DE210" s="5"/>
      <c r="DF210" s="5"/>
      <c r="DG210" s="5"/>
      <c r="DH210" s="5"/>
      <c r="DI210" s="5"/>
      <c r="DJ210" s="5">
        <f>SUM(Target_CC[[#This Row],[BC_Jan]:[BC_Des]])</f>
        <v>0</v>
      </c>
      <c r="DK210" s="5"/>
      <c r="DL210" s="5"/>
      <c r="DM210" s="5"/>
      <c r="DN210" s="5"/>
      <c r="DO210" s="5"/>
      <c r="DP210" s="5"/>
      <c r="DQ210" s="5"/>
      <c r="DR210" s="5"/>
      <c r="DS210" s="5"/>
      <c r="DT210" s="5"/>
      <c r="DU210" s="5"/>
      <c r="DV210" s="5"/>
      <c r="DW210" s="5"/>
      <c r="DX210" s="5" t="s">
        <v>160</v>
      </c>
    </row>
    <row r="211" spans="2:128" x14ac:dyDescent="0.3">
      <c r="B211">
        <v>19639478</v>
      </c>
      <c r="C211" t="s">
        <v>436</v>
      </c>
      <c r="D211" t="s">
        <v>409</v>
      </c>
      <c r="E211" t="s">
        <v>299</v>
      </c>
      <c r="F211" t="s">
        <v>300</v>
      </c>
      <c r="G211" t="s">
        <v>22</v>
      </c>
      <c r="H211" t="s">
        <v>159</v>
      </c>
      <c r="I211" t="s">
        <v>29</v>
      </c>
      <c r="J211" s="5">
        <v>15441383.887916537</v>
      </c>
      <c r="K211" s="5">
        <v>29756.676489334677</v>
      </c>
      <c r="L211" s="5">
        <v>30276.386490182005</v>
      </c>
      <c r="M211" s="5">
        <v>32369.22679003634</v>
      </c>
      <c r="N211" s="5">
        <v>30415.775283879248</v>
      </c>
      <c r="O211" s="5">
        <v>31957.414628659204</v>
      </c>
      <c r="P211" s="5">
        <v>31531.099096073296</v>
      </c>
      <c r="Q211" s="5">
        <v>33039.446825835417</v>
      </c>
      <c r="R211" s="5">
        <v>33368.747578968207</v>
      </c>
      <c r="S211" s="5">
        <v>32941.628459611245</v>
      </c>
      <c r="T211" s="5">
        <v>33604.362336644757</v>
      </c>
      <c r="U211" s="5">
        <v>33359.175270619948</v>
      </c>
      <c r="V211" s="5">
        <v>31475.010750155641</v>
      </c>
      <c r="W211" s="5">
        <v>384094.94999999995</v>
      </c>
      <c r="X211" s="5">
        <v>1822340.295436525</v>
      </c>
      <c r="Y211" s="5">
        <v>1854168.0594284104</v>
      </c>
      <c r="Z211" s="5">
        <v>1982336.513042677</v>
      </c>
      <c r="AA211" s="5">
        <v>1862704.4232114363</v>
      </c>
      <c r="AB211" s="5">
        <v>1957116.5629552617</v>
      </c>
      <c r="AC211" s="5">
        <v>1931008.4062234361</v>
      </c>
      <c r="AD211" s="5">
        <v>2023381.721115001</v>
      </c>
      <c r="AE211" s="5">
        <v>2043548.5576891913</v>
      </c>
      <c r="AF211" s="5">
        <v>2017391.1881847533</v>
      </c>
      <c r="AG211" s="5">
        <v>2057977.9334720476</v>
      </c>
      <c r="AH211" s="5">
        <v>2042962.3361993812</v>
      </c>
      <c r="AI211" s="5">
        <v>1927573.4778332727</v>
      </c>
      <c r="AJ211" s="5">
        <v>23522509.474791393</v>
      </c>
      <c r="AK211" s="5">
        <v>1852096.9719258598</v>
      </c>
      <c r="AL211" s="5">
        <v>1884444.4459185924</v>
      </c>
      <c r="AM211" s="5">
        <v>2014705.7398327133</v>
      </c>
      <c r="AN211" s="5">
        <v>1893120.1984953154</v>
      </c>
      <c r="AO211" s="5">
        <v>1989073.9775839208</v>
      </c>
      <c r="AP211" s="5">
        <v>1962539.5053195094</v>
      </c>
      <c r="AQ211" s="5">
        <v>2056421.1679408364</v>
      </c>
      <c r="AR211" s="5">
        <v>2076917.3052681596</v>
      </c>
      <c r="AS211" s="5">
        <v>2050332.8166443645</v>
      </c>
      <c r="AT211" s="5">
        <v>2091582.2958086922</v>
      </c>
      <c r="AU211" s="5">
        <v>2076321.5114700012</v>
      </c>
      <c r="AV211" s="5">
        <v>1959048.4885834283</v>
      </c>
      <c r="AW211" s="5">
        <f>SUM(Target_CC[[#This Row],[Target_Jan]:[Target_Des]])</f>
        <v>23906604.424791392</v>
      </c>
      <c r="AX211" s="5">
        <v>0</v>
      </c>
      <c r="AY211" s="5">
        <v>0</v>
      </c>
      <c r="AZ211" s="5">
        <v>0</v>
      </c>
      <c r="BA211" s="5">
        <v>0</v>
      </c>
      <c r="BB211" s="5">
        <v>0</v>
      </c>
      <c r="BC211" s="5">
        <v>0</v>
      </c>
      <c r="BD211" s="5">
        <v>0</v>
      </c>
      <c r="BE211" s="5">
        <v>0</v>
      </c>
      <c r="BF211" s="5">
        <v>0</v>
      </c>
      <c r="BG211" s="5">
        <v>0</v>
      </c>
      <c r="BH211" s="5">
        <v>0</v>
      </c>
      <c r="BI211" s="5">
        <v>0</v>
      </c>
      <c r="BJ211" s="5">
        <f>SUM(Target_CC[[#This Row],[Target_NGTMA_Jan]:[Target_NGTMA_Des]])</f>
        <v>0</v>
      </c>
      <c r="BK211" s="5">
        <v>103990</v>
      </c>
      <c r="BL211" s="5">
        <v>65285</v>
      </c>
      <c r="BM211" s="5">
        <v>94311</v>
      </c>
      <c r="BN211" s="5">
        <f>Target_CC[[#This Row],[Est_Sust_NP Apr]]+Target_CC[[#This Row],[Est_Sust_POTS Apr]]+Target_CC[[#This Row],[BC_Apr]]</f>
        <v>84540</v>
      </c>
      <c r="BO211" s="5">
        <f>Target_CC[[#This Row],[Est_Sust_NP Mei]]+Target_CC[[#This Row],[Est_Sust_POTS Mei]]+Target_CC[[#This Row],[BC_Mei]]</f>
        <v>84540</v>
      </c>
      <c r="BP211" s="5">
        <f>Target_CC[[#This Row],[Est_Sust_NP Jun]]+Target_CC[[#This Row],[Est_Sust_POTS Jun]]+Target_CC[[#This Row],[BC_Jun]]</f>
        <v>84540</v>
      </c>
      <c r="BQ211" s="5">
        <f>Target_CC[[#This Row],[Est_Sust_NP Jul]]+Target_CC[[#This Row],[Est_Sust_POTS Jul]]+Target_CC[[#This Row],[BC_Jul]]</f>
        <v>84540</v>
      </c>
      <c r="BR211" s="5">
        <f>Target_CC[[#This Row],[Est_Sust_NP Agu]]+Target_CC[[#This Row],[Est_Sust_POTS Agu]]+Target_CC[[#This Row],[BC_Agu]]</f>
        <v>84540</v>
      </c>
      <c r="BS211" s="5">
        <f>Target_CC[[#This Row],[Est_Sust_NP Sep]]+Target_CC[[#This Row],[Est_Sust_POTS Sep]]+Target_CC[[#This Row],[BC_Sep]]</f>
        <v>84540</v>
      </c>
      <c r="BT211" s="5">
        <f>Target_CC[[#This Row],[Est_Sust_NP Okt]]+Target_CC[[#This Row],[Est_Sust_POTS Okt]]+Target_CC[[#This Row],[BC_Okt]]</f>
        <v>84540</v>
      </c>
      <c r="BU211" s="5">
        <f>Target_CC[[#This Row],[Est_Sust_NP Nov]]+Target_CC[[#This Row],[Est_Sust_POTS Nov]]+Target_CC[[#This Row],[BC_Nov]]</f>
        <v>84540</v>
      </c>
      <c r="BV211" s="5">
        <f>Target_CC[[#This Row],[Est_Sust_NP Des]]+Target_CC[[#This Row],[Est_Sust_POTS Des]]+Target_CC[[#This Row],[BC_Des]]</f>
        <v>84540</v>
      </c>
      <c r="BW211" s="5">
        <f>SUM(Target_CC[[#This Row],[Real_Jan]:[Real_Des]])</f>
        <v>1024446</v>
      </c>
      <c r="BX211" s="5">
        <v>0</v>
      </c>
      <c r="BY211" s="5">
        <v>0</v>
      </c>
      <c r="BZ211" s="5">
        <v>0</v>
      </c>
      <c r="CA211" s="5">
        <f>Target_CC[[#This Row],[Est_Sust_NP Mar]]*95%</f>
        <v>0</v>
      </c>
      <c r="CB211" s="5">
        <f>Target_CC[[#This Row],[Est_Sust_NP Apr]]</f>
        <v>0</v>
      </c>
      <c r="CC211" s="5">
        <f>Target_CC[[#This Row],[Est_Sust_NP Mei]]</f>
        <v>0</v>
      </c>
      <c r="CD211" s="5">
        <f>Target_CC[[#This Row],[Est_Sust_NP Jun]]</f>
        <v>0</v>
      </c>
      <c r="CE211" s="5">
        <f>Target_CC[[#This Row],[Est_Sust_NP Jul]]</f>
        <v>0</v>
      </c>
      <c r="CF211" s="5">
        <f>Target_CC[[#This Row],[Est_Sust_NP Agu]]</f>
        <v>0</v>
      </c>
      <c r="CG211" s="5">
        <f>Target_CC[[#This Row],[Est_Sust_NP Sep]]</f>
        <v>0</v>
      </c>
      <c r="CH211" s="5">
        <f>Target_CC[[#This Row],[Est_Sust_NP Okt]]</f>
        <v>0</v>
      </c>
      <c r="CI211" s="5">
        <f>Target_CC[[#This Row],[Est_Sust_NP Nov]]</f>
        <v>0</v>
      </c>
      <c r="CJ211" s="5">
        <f>SUM(Target_CC[[#This Row],[Est_Sust_NP Jan]:[Est_Sust_NP Des]])</f>
        <v>0</v>
      </c>
      <c r="CK211" s="5">
        <v>103990</v>
      </c>
      <c r="CL211" s="5">
        <v>59400</v>
      </c>
      <c r="CM211" s="5">
        <v>84540</v>
      </c>
      <c r="CN211" s="5">
        <f>Target_CC[[#This Row],[Est_Sust_POTS Mar]]</f>
        <v>84540</v>
      </c>
      <c r="CO211" s="5">
        <f>Target_CC[[#This Row],[Est_Sust_POTS Apr]]</f>
        <v>84540</v>
      </c>
      <c r="CP211" s="5">
        <f>Target_CC[[#This Row],[Est_Sust_POTS Mei]]</f>
        <v>84540</v>
      </c>
      <c r="CQ211" s="5">
        <f>Target_CC[[#This Row],[Est_Sust_POTS Jun]]</f>
        <v>84540</v>
      </c>
      <c r="CR211" s="5">
        <f>Target_CC[[#This Row],[Est_Sust_POTS Jul]]</f>
        <v>84540</v>
      </c>
      <c r="CS211" s="5">
        <f>Target_CC[[#This Row],[Est_Sust_POTS Agu]]</f>
        <v>84540</v>
      </c>
      <c r="CT211" s="5">
        <f>Target_CC[[#This Row],[Est_Sust_POTS Sep]]</f>
        <v>84540</v>
      </c>
      <c r="CU211" s="5">
        <f>Target_CC[[#This Row],[Est_Sust_POTS Okt]]</f>
        <v>84540</v>
      </c>
      <c r="CV211" s="5">
        <f>Target_CC[[#This Row],[Est_Sust_POTS Nov]]</f>
        <v>84540</v>
      </c>
      <c r="CW211" s="5">
        <f>SUM(Target_CC[[#This Row],[Est_Sust_POTS Jan]:[Est_Sust_POTS Des]])</f>
        <v>1008790</v>
      </c>
      <c r="CX211" s="5"/>
      <c r="CY211" s="5">
        <v>0</v>
      </c>
      <c r="CZ211" s="5">
        <v>0</v>
      </c>
      <c r="DA211" s="5">
        <v>0</v>
      </c>
      <c r="DB211" s="5"/>
      <c r="DC211" s="5"/>
      <c r="DD211" s="5"/>
      <c r="DE211" s="5"/>
      <c r="DF211" s="5"/>
      <c r="DG211" s="5"/>
      <c r="DH211" s="5"/>
      <c r="DI211" s="5"/>
      <c r="DJ211" s="5">
        <f>SUM(Target_CC[[#This Row],[BC_Jan]:[BC_Des]])</f>
        <v>0</v>
      </c>
      <c r="DK211" s="5"/>
      <c r="DL211" s="5"/>
      <c r="DM211" s="5"/>
      <c r="DN211" s="5"/>
      <c r="DO211" s="5"/>
      <c r="DP211" s="5"/>
      <c r="DQ211" s="5"/>
      <c r="DR211" s="5"/>
      <c r="DS211" s="5"/>
      <c r="DT211" s="5"/>
      <c r="DU211" s="5"/>
      <c r="DV211" s="5"/>
      <c r="DW211" s="5"/>
      <c r="DX211" s="5" t="s">
        <v>160</v>
      </c>
    </row>
    <row r="212" spans="2:128" x14ac:dyDescent="0.3">
      <c r="B212">
        <v>10260775</v>
      </c>
      <c r="C212" t="s">
        <v>437</v>
      </c>
      <c r="D212" t="s">
        <v>380</v>
      </c>
      <c r="E212" t="s">
        <v>381</v>
      </c>
      <c r="F212" t="s">
        <v>309</v>
      </c>
      <c r="G212" t="s">
        <v>25</v>
      </c>
      <c r="H212" t="s">
        <v>159</v>
      </c>
      <c r="I212" t="s">
        <v>29</v>
      </c>
      <c r="J212" s="5">
        <v>3775212.594521231</v>
      </c>
      <c r="K212" s="5">
        <v>43017.295454545449</v>
      </c>
      <c r="L212" s="5">
        <v>45281.363636363632</v>
      </c>
      <c r="M212" s="5">
        <v>40753.227272727265</v>
      </c>
      <c r="N212" s="5">
        <v>36225.090909090904</v>
      </c>
      <c r="O212" s="5">
        <v>38489.159090909088</v>
      </c>
      <c r="P212" s="5">
        <v>40753.227272727265</v>
      </c>
      <c r="Q212" s="5">
        <v>52073.568181818177</v>
      </c>
      <c r="R212" s="5">
        <v>47545.431818181809</v>
      </c>
      <c r="S212" s="5">
        <v>47545.431818181809</v>
      </c>
      <c r="T212" s="5">
        <v>52073.568181818177</v>
      </c>
      <c r="U212" s="5">
        <v>45281.363636363632</v>
      </c>
      <c r="V212" s="5">
        <v>47545.431818181809</v>
      </c>
      <c r="W212" s="5">
        <v>536584.15909090906</v>
      </c>
      <c r="X212" s="5">
        <v>5764.4434313702714</v>
      </c>
      <c r="Y212" s="5">
        <v>6130.1852979007745</v>
      </c>
      <c r="Z212" s="5">
        <v>8065.9374996898423</v>
      </c>
      <c r="AA212" s="5">
        <v>8223.6542702873485</v>
      </c>
      <c r="AB212" s="5">
        <v>10756.402781583689</v>
      </c>
      <c r="AC212" s="5">
        <v>10050.288411670801</v>
      </c>
      <c r="AD212" s="5">
        <v>8825.5660361448026</v>
      </c>
      <c r="AE212" s="5">
        <v>9983.5706419968283</v>
      </c>
      <c r="AF212" s="5">
        <v>8668.7176944949442</v>
      </c>
      <c r="AG212" s="5">
        <v>9123.0905478567165</v>
      </c>
      <c r="AH212" s="5">
        <v>11209.053773363776</v>
      </c>
      <c r="AI212" s="5">
        <v>13298.7100298366</v>
      </c>
      <c r="AJ212" s="5">
        <v>110099.6204161964</v>
      </c>
      <c r="AK212" s="5">
        <v>48781.738885915722</v>
      </c>
      <c r="AL212" s="5">
        <v>51411.548934264407</v>
      </c>
      <c r="AM212" s="5">
        <v>48819.164772417105</v>
      </c>
      <c r="AN212" s="5">
        <v>44448.745179378253</v>
      </c>
      <c r="AO212" s="5">
        <v>49245.561872492777</v>
      </c>
      <c r="AP212" s="5">
        <v>50803.515684398066</v>
      </c>
      <c r="AQ212" s="5">
        <v>60899.134217962979</v>
      </c>
      <c r="AR212" s="5">
        <v>57529.002460178635</v>
      </c>
      <c r="AS212" s="5">
        <v>56214.149512676755</v>
      </c>
      <c r="AT212" s="5">
        <v>61196.658729674891</v>
      </c>
      <c r="AU212" s="5">
        <v>56490.417409727408</v>
      </c>
      <c r="AV212" s="5">
        <v>60844.141848018407</v>
      </c>
      <c r="AW212" s="5">
        <f>SUM(Target_CC[[#This Row],[Target_Jan]:[Target_Des]])</f>
        <v>646683.77950710547</v>
      </c>
      <c r="AX212" s="5">
        <v>0</v>
      </c>
      <c r="AY212" s="5">
        <v>0</v>
      </c>
      <c r="AZ212" s="5">
        <v>0</v>
      </c>
      <c r="BA212" s="5">
        <v>0</v>
      </c>
      <c r="BB212" s="5">
        <v>0</v>
      </c>
      <c r="BC212" s="5">
        <v>0</v>
      </c>
      <c r="BD212" s="5">
        <v>0</v>
      </c>
      <c r="BE212" s="5">
        <v>0</v>
      </c>
      <c r="BF212" s="5">
        <v>0</v>
      </c>
      <c r="BG212" s="5">
        <v>0</v>
      </c>
      <c r="BH212" s="5">
        <v>0</v>
      </c>
      <c r="BI212" s="5">
        <v>0</v>
      </c>
      <c r="BJ212" s="5">
        <f>SUM(Target_CC[[#This Row],[Target_NGTMA_Jan]:[Target_NGTMA_Des]])</f>
        <v>0</v>
      </c>
      <c r="BK212" s="5">
        <v>110112</v>
      </c>
      <c r="BL212" s="5">
        <v>61563</v>
      </c>
      <c r="BM212" s="5">
        <v>68278</v>
      </c>
      <c r="BN212" s="5">
        <f>Target_CC[[#This Row],[Est_Sust_NP Apr]]+Target_CC[[#This Row],[Est_Sust_POTS Apr]]+Target_CC[[#This Row],[BC_Apr]]</f>
        <v>68278</v>
      </c>
      <c r="BO212" s="5">
        <f>Target_CC[[#This Row],[Est_Sust_NP Mei]]+Target_CC[[#This Row],[Est_Sust_POTS Mei]]+Target_CC[[#This Row],[BC_Mei]]</f>
        <v>68278</v>
      </c>
      <c r="BP212" s="5">
        <f>Target_CC[[#This Row],[Est_Sust_NP Jun]]+Target_CC[[#This Row],[Est_Sust_POTS Jun]]+Target_CC[[#This Row],[BC_Jun]]</f>
        <v>68278</v>
      </c>
      <c r="BQ212" s="5">
        <f>Target_CC[[#This Row],[Est_Sust_NP Jul]]+Target_CC[[#This Row],[Est_Sust_POTS Jul]]+Target_CC[[#This Row],[BC_Jul]]</f>
        <v>68278</v>
      </c>
      <c r="BR212" s="5">
        <f>Target_CC[[#This Row],[Est_Sust_NP Agu]]+Target_CC[[#This Row],[Est_Sust_POTS Agu]]+Target_CC[[#This Row],[BC_Agu]]</f>
        <v>68278</v>
      </c>
      <c r="BS212" s="5">
        <f>Target_CC[[#This Row],[Est_Sust_NP Sep]]+Target_CC[[#This Row],[Est_Sust_POTS Sep]]+Target_CC[[#This Row],[BC_Sep]]</f>
        <v>68278</v>
      </c>
      <c r="BT212" s="5">
        <f>Target_CC[[#This Row],[Est_Sust_NP Okt]]+Target_CC[[#This Row],[Est_Sust_POTS Okt]]+Target_CC[[#This Row],[BC_Okt]]</f>
        <v>68278</v>
      </c>
      <c r="BU212" s="5">
        <f>Target_CC[[#This Row],[Est_Sust_NP Nov]]+Target_CC[[#This Row],[Est_Sust_POTS Nov]]+Target_CC[[#This Row],[BC_Nov]]</f>
        <v>68278</v>
      </c>
      <c r="BV212" s="5">
        <f>Target_CC[[#This Row],[Est_Sust_NP Des]]+Target_CC[[#This Row],[Est_Sust_POTS Des]]+Target_CC[[#This Row],[BC_Des]]</f>
        <v>68278</v>
      </c>
      <c r="BW212" s="5">
        <f>SUM(Target_CC[[#This Row],[Real_Jan]:[Real_Des]])</f>
        <v>854455</v>
      </c>
      <c r="BX212" s="5">
        <v>0</v>
      </c>
      <c r="BY212" s="5">
        <v>0</v>
      </c>
      <c r="BZ212" s="5">
        <v>0</v>
      </c>
      <c r="CA212" s="5">
        <f>Target_CC[[#This Row],[Est_Sust_NP Mar]]*95%</f>
        <v>0</v>
      </c>
      <c r="CB212" s="5">
        <f>Target_CC[[#This Row],[Est_Sust_NP Apr]]</f>
        <v>0</v>
      </c>
      <c r="CC212" s="5">
        <f>Target_CC[[#This Row],[Est_Sust_NP Mei]]</f>
        <v>0</v>
      </c>
      <c r="CD212" s="5">
        <f>Target_CC[[#This Row],[Est_Sust_NP Jun]]</f>
        <v>0</v>
      </c>
      <c r="CE212" s="5">
        <f>Target_CC[[#This Row],[Est_Sust_NP Jul]]</f>
        <v>0</v>
      </c>
      <c r="CF212" s="5">
        <f>Target_CC[[#This Row],[Est_Sust_NP Agu]]</f>
        <v>0</v>
      </c>
      <c r="CG212" s="5">
        <f>Target_CC[[#This Row],[Est_Sust_NP Sep]]</f>
        <v>0</v>
      </c>
      <c r="CH212" s="5">
        <f>Target_CC[[#This Row],[Est_Sust_NP Okt]]</f>
        <v>0</v>
      </c>
      <c r="CI212" s="5">
        <f>Target_CC[[#This Row],[Est_Sust_NP Nov]]</f>
        <v>0</v>
      </c>
      <c r="CJ212" s="5">
        <f>SUM(Target_CC[[#This Row],[Est_Sust_NP Jan]:[Est_Sust_NP Des]])</f>
        <v>0</v>
      </c>
      <c r="CK212" s="5">
        <v>110112</v>
      </c>
      <c r="CL212" s="5">
        <v>61563</v>
      </c>
      <c r="CM212" s="5">
        <v>68278</v>
      </c>
      <c r="CN212" s="5">
        <f>Target_CC[[#This Row],[Est_Sust_POTS Mar]]</f>
        <v>68278</v>
      </c>
      <c r="CO212" s="5">
        <f>Target_CC[[#This Row],[Est_Sust_POTS Apr]]</f>
        <v>68278</v>
      </c>
      <c r="CP212" s="5">
        <f>Target_CC[[#This Row],[Est_Sust_POTS Mei]]</f>
        <v>68278</v>
      </c>
      <c r="CQ212" s="5">
        <f>Target_CC[[#This Row],[Est_Sust_POTS Jun]]</f>
        <v>68278</v>
      </c>
      <c r="CR212" s="5">
        <f>Target_CC[[#This Row],[Est_Sust_POTS Jul]]</f>
        <v>68278</v>
      </c>
      <c r="CS212" s="5">
        <f>Target_CC[[#This Row],[Est_Sust_POTS Agu]]</f>
        <v>68278</v>
      </c>
      <c r="CT212" s="5">
        <f>Target_CC[[#This Row],[Est_Sust_POTS Sep]]</f>
        <v>68278</v>
      </c>
      <c r="CU212" s="5">
        <f>Target_CC[[#This Row],[Est_Sust_POTS Okt]]</f>
        <v>68278</v>
      </c>
      <c r="CV212" s="5">
        <f>Target_CC[[#This Row],[Est_Sust_POTS Nov]]</f>
        <v>68278</v>
      </c>
      <c r="CW212" s="5">
        <f>SUM(Target_CC[[#This Row],[Est_Sust_POTS Jan]:[Est_Sust_POTS Des]])</f>
        <v>854455</v>
      </c>
      <c r="CX212" s="5"/>
      <c r="CY212" s="5">
        <v>0</v>
      </c>
      <c r="CZ212" s="5">
        <v>0</v>
      </c>
      <c r="DA212" s="5">
        <v>0</v>
      </c>
      <c r="DB212" s="5"/>
      <c r="DC212" s="5"/>
      <c r="DD212" s="5"/>
      <c r="DE212" s="5"/>
      <c r="DF212" s="5"/>
      <c r="DG212" s="5"/>
      <c r="DH212" s="5"/>
      <c r="DI212" s="5"/>
      <c r="DJ212" s="5">
        <f>SUM(Target_CC[[#This Row],[BC_Jan]:[BC_Des]])</f>
        <v>0</v>
      </c>
      <c r="DK212" s="5"/>
      <c r="DL212" s="5"/>
      <c r="DM212" s="5"/>
      <c r="DN212" s="5"/>
      <c r="DO212" s="5"/>
      <c r="DP212" s="5"/>
      <c r="DQ212" s="5"/>
      <c r="DR212" s="5"/>
      <c r="DS212" s="5"/>
      <c r="DT212" s="5"/>
      <c r="DU212" s="5"/>
      <c r="DV212" s="5"/>
      <c r="DW212" s="5"/>
      <c r="DX212" s="5" t="s">
        <v>160</v>
      </c>
    </row>
    <row r="213" spans="2:128" x14ac:dyDescent="0.3">
      <c r="B213">
        <v>10037466</v>
      </c>
      <c r="C213" t="s">
        <v>438</v>
      </c>
      <c r="D213" t="s">
        <v>380</v>
      </c>
      <c r="E213" t="s">
        <v>304</v>
      </c>
      <c r="F213" t="s">
        <v>300</v>
      </c>
      <c r="G213" t="s">
        <v>25</v>
      </c>
      <c r="H213" t="s">
        <v>159</v>
      </c>
      <c r="I213" t="s">
        <v>29</v>
      </c>
      <c r="J213" s="5">
        <v>15530147.887916535</v>
      </c>
      <c r="K213" s="5">
        <v>96819.39600011069</v>
      </c>
      <c r="L213" s="5">
        <v>98510.378136347921</v>
      </c>
      <c r="M213" s="5">
        <v>105319.8594918754</v>
      </c>
      <c r="N213" s="5">
        <v>98963.907912087088</v>
      </c>
      <c r="O213" s="5">
        <v>103979.94491020747</v>
      </c>
      <c r="P213" s="5">
        <v>102592.84066201541</v>
      </c>
      <c r="Q213" s="5">
        <v>107500.55662303844</v>
      </c>
      <c r="R213" s="5">
        <v>108572.00356477355</v>
      </c>
      <c r="S213" s="5">
        <v>107182.2846836659</v>
      </c>
      <c r="T213" s="5">
        <v>109338.62407547246</v>
      </c>
      <c r="U213" s="5">
        <v>108540.85811366991</v>
      </c>
      <c r="V213" s="5">
        <v>102410.34582673571</v>
      </c>
      <c r="W213" s="5">
        <v>1249731</v>
      </c>
      <c r="X213" s="5">
        <v>1830238.6050460988</v>
      </c>
      <c r="Y213" s="5">
        <v>1862204.3155756411</v>
      </c>
      <c r="Z213" s="5">
        <v>1990928.2714368594</v>
      </c>
      <c r="AA213" s="5">
        <v>1870777.6773026115</v>
      </c>
      <c r="AB213" s="5">
        <v>1965599.0141170756</v>
      </c>
      <c r="AC213" s="5">
        <v>1939377.7005255132</v>
      </c>
      <c r="AD213" s="5">
        <v>2032151.375899971</v>
      </c>
      <c r="AE213" s="5">
        <v>2052405.6187173901</v>
      </c>
      <c r="AF213" s="5">
        <v>2026134.8790573147</v>
      </c>
      <c r="AG213" s="5">
        <v>2066897.5336855408</v>
      </c>
      <c r="AH213" s="5">
        <v>2051816.8564513933</v>
      </c>
      <c r="AI213" s="5">
        <v>1935927.8846151757</v>
      </c>
      <c r="AJ213" s="5">
        <v>23624459.732430585</v>
      </c>
      <c r="AK213" s="5">
        <v>1927058.0010462096</v>
      </c>
      <c r="AL213" s="5">
        <v>1960714.6937119891</v>
      </c>
      <c r="AM213" s="5">
        <v>2096248.1309287348</v>
      </c>
      <c r="AN213" s="5">
        <v>1969741.5852146987</v>
      </c>
      <c r="AO213" s="5">
        <v>2069578.9590272831</v>
      </c>
      <c r="AP213" s="5">
        <v>2041970.5411875285</v>
      </c>
      <c r="AQ213" s="5">
        <v>2139651.9325230094</v>
      </c>
      <c r="AR213" s="5">
        <v>2160977.6222821637</v>
      </c>
      <c r="AS213" s="5">
        <v>2133317.1637409804</v>
      </c>
      <c r="AT213" s="5">
        <v>2176236.1577610131</v>
      </c>
      <c r="AU213" s="5">
        <v>2160357.7145650634</v>
      </c>
      <c r="AV213" s="5">
        <v>2038338.2304419114</v>
      </c>
      <c r="AW213" s="5">
        <f>SUM(Target_CC[[#This Row],[Target_Jan]:[Target_Des]])</f>
        <v>24874190.732430588</v>
      </c>
      <c r="AX213" s="5">
        <v>0</v>
      </c>
      <c r="AY213" s="5">
        <v>0</v>
      </c>
      <c r="AZ213" s="5">
        <v>0</v>
      </c>
      <c r="BA213" s="5">
        <v>0</v>
      </c>
      <c r="BB213" s="5">
        <v>0</v>
      </c>
      <c r="BC213" s="5">
        <v>0</v>
      </c>
      <c r="BD213" s="5">
        <v>0</v>
      </c>
      <c r="BE213" s="5">
        <v>0</v>
      </c>
      <c r="BF213" s="5">
        <v>0</v>
      </c>
      <c r="BG213" s="5">
        <v>0</v>
      </c>
      <c r="BH213" s="5">
        <v>0</v>
      </c>
      <c r="BI213" s="5">
        <v>0</v>
      </c>
      <c r="BJ213" s="5">
        <f>SUM(Target_CC[[#This Row],[Target_NGTMA_Jan]:[Target_NGTMA_Des]])</f>
        <v>0</v>
      </c>
      <c r="BK213" s="5">
        <v>117531</v>
      </c>
      <c r="BL213" s="5">
        <v>128469</v>
      </c>
      <c r="BM213" s="5">
        <v>118718</v>
      </c>
      <c r="BN213" s="5">
        <f>Target_CC[[#This Row],[Est_Sust_NP Apr]]+Target_CC[[#This Row],[Est_Sust_POTS Apr]]+Target_CC[[#This Row],[BC_Apr]]</f>
        <v>111290</v>
      </c>
      <c r="BO213" s="5">
        <f>Target_CC[[#This Row],[Est_Sust_NP Mei]]+Target_CC[[#This Row],[Est_Sust_POTS Mei]]+Target_CC[[#This Row],[BC_Mei]]</f>
        <v>111290</v>
      </c>
      <c r="BP213" s="5">
        <f>Target_CC[[#This Row],[Est_Sust_NP Jun]]+Target_CC[[#This Row],[Est_Sust_POTS Jun]]+Target_CC[[#This Row],[BC_Jun]]</f>
        <v>111290</v>
      </c>
      <c r="BQ213" s="5">
        <f>Target_CC[[#This Row],[Est_Sust_NP Jul]]+Target_CC[[#This Row],[Est_Sust_POTS Jul]]+Target_CC[[#This Row],[BC_Jul]]</f>
        <v>111290</v>
      </c>
      <c r="BR213" s="5">
        <f>Target_CC[[#This Row],[Est_Sust_NP Agu]]+Target_CC[[#This Row],[Est_Sust_POTS Agu]]+Target_CC[[#This Row],[BC_Agu]]</f>
        <v>111290</v>
      </c>
      <c r="BS213" s="5">
        <f>Target_CC[[#This Row],[Est_Sust_NP Sep]]+Target_CC[[#This Row],[Est_Sust_POTS Sep]]+Target_CC[[#This Row],[BC_Sep]]</f>
        <v>111290</v>
      </c>
      <c r="BT213" s="5">
        <f>Target_CC[[#This Row],[Est_Sust_NP Okt]]+Target_CC[[#This Row],[Est_Sust_POTS Okt]]+Target_CC[[#This Row],[BC_Okt]]</f>
        <v>111290</v>
      </c>
      <c r="BU213" s="5">
        <f>Target_CC[[#This Row],[Est_Sust_NP Nov]]+Target_CC[[#This Row],[Est_Sust_POTS Nov]]+Target_CC[[#This Row],[BC_Nov]]</f>
        <v>111290</v>
      </c>
      <c r="BV213" s="5">
        <f>Target_CC[[#This Row],[Est_Sust_NP Des]]+Target_CC[[#This Row],[Est_Sust_POTS Des]]+Target_CC[[#This Row],[BC_Des]]</f>
        <v>111290</v>
      </c>
      <c r="BW213" s="5">
        <f>SUM(Target_CC[[#This Row],[Real_Jan]:[Real_Des]])</f>
        <v>1366328</v>
      </c>
      <c r="BX213" s="5">
        <v>0</v>
      </c>
      <c r="BY213" s="5">
        <v>0</v>
      </c>
      <c r="BZ213" s="5">
        <v>0</v>
      </c>
      <c r="CA213" s="5">
        <f>Target_CC[[#This Row],[Est_Sust_NP Mar]]*95%</f>
        <v>0</v>
      </c>
      <c r="CB213" s="5">
        <f>Target_CC[[#This Row],[Est_Sust_NP Apr]]</f>
        <v>0</v>
      </c>
      <c r="CC213" s="5">
        <f>Target_CC[[#This Row],[Est_Sust_NP Mei]]</f>
        <v>0</v>
      </c>
      <c r="CD213" s="5">
        <f>Target_CC[[#This Row],[Est_Sust_NP Jun]]</f>
        <v>0</v>
      </c>
      <c r="CE213" s="5">
        <f>Target_CC[[#This Row],[Est_Sust_NP Jul]]</f>
        <v>0</v>
      </c>
      <c r="CF213" s="5">
        <f>Target_CC[[#This Row],[Est_Sust_NP Agu]]</f>
        <v>0</v>
      </c>
      <c r="CG213" s="5">
        <f>Target_CC[[#This Row],[Est_Sust_NP Sep]]</f>
        <v>0</v>
      </c>
      <c r="CH213" s="5">
        <f>Target_CC[[#This Row],[Est_Sust_NP Okt]]</f>
        <v>0</v>
      </c>
      <c r="CI213" s="5">
        <f>Target_CC[[#This Row],[Est_Sust_NP Nov]]</f>
        <v>0</v>
      </c>
      <c r="CJ213" s="5">
        <f>SUM(Target_CC[[#This Row],[Est_Sust_NP Jan]:[Est_Sust_NP Des]])</f>
        <v>0</v>
      </c>
      <c r="CK213" s="5">
        <v>110750</v>
      </c>
      <c r="CL213" s="5">
        <v>111510</v>
      </c>
      <c r="CM213" s="5">
        <v>111290</v>
      </c>
      <c r="CN213" s="5">
        <f>Target_CC[[#This Row],[Est_Sust_POTS Mar]]</f>
        <v>111290</v>
      </c>
      <c r="CO213" s="5">
        <f>Target_CC[[#This Row],[Est_Sust_POTS Apr]]</f>
        <v>111290</v>
      </c>
      <c r="CP213" s="5">
        <f>Target_CC[[#This Row],[Est_Sust_POTS Mei]]</f>
        <v>111290</v>
      </c>
      <c r="CQ213" s="5">
        <f>Target_CC[[#This Row],[Est_Sust_POTS Jun]]</f>
        <v>111290</v>
      </c>
      <c r="CR213" s="5">
        <f>Target_CC[[#This Row],[Est_Sust_POTS Jul]]</f>
        <v>111290</v>
      </c>
      <c r="CS213" s="5">
        <f>Target_CC[[#This Row],[Est_Sust_POTS Agu]]</f>
        <v>111290</v>
      </c>
      <c r="CT213" s="5">
        <f>Target_CC[[#This Row],[Est_Sust_POTS Sep]]</f>
        <v>111290</v>
      </c>
      <c r="CU213" s="5">
        <f>Target_CC[[#This Row],[Est_Sust_POTS Okt]]</f>
        <v>111290</v>
      </c>
      <c r="CV213" s="5">
        <f>Target_CC[[#This Row],[Est_Sust_POTS Nov]]</f>
        <v>111290</v>
      </c>
      <c r="CW213" s="5">
        <f>SUM(Target_CC[[#This Row],[Est_Sust_POTS Jan]:[Est_Sust_POTS Des]])</f>
        <v>1335160</v>
      </c>
      <c r="CX213" s="5"/>
      <c r="CY213" s="5">
        <v>0</v>
      </c>
      <c r="CZ213" s="5">
        <v>0</v>
      </c>
      <c r="DA213" s="5">
        <v>0</v>
      </c>
      <c r="DB213" s="5"/>
      <c r="DC213" s="5"/>
      <c r="DD213" s="5"/>
      <c r="DE213" s="5"/>
      <c r="DF213" s="5"/>
      <c r="DG213" s="5"/>
      <c r="DH213" s="5"/>
      <c r="DI213" s="5"/>
      <c r="DJ213" s="5">
        <f>SUM(Target_CC[[#This Row],[BC_Jan]:[BC_Des]])</f>
        <v>0</v>
      </c>
      <c r="DK213" s="5"/>
      <c r="DL213" s="5"/>
      <c r="DM213" s="5"/>
      <c r="DN213" s="5"/>
      <c r="DO213" s="5"/>
      <c r="DP213" s="5"/>
      <c r="DQ213" s="5"/>
      <c r="DR213" s="5"/>
      <c r="DS213" s="5"/>
      <c r="DT213" s="5"/>
      <c r="DU213" s="5"/>
      <c r="DV213" s="5"/>
      <c r="DW213" s="5"/>
      <c r="DX213" s="5" t="s">
        <v>160</v>
      </c>
    </row>
    <row r="214" spans="2:128" x14ac:dyDescent="0.3">
      <c r="B214">
        <v>10032060</v>
      </c>
      <c r="C214" t="s">
        <v>439</v>
      </c>
      <c r="D214" t="s">
        <v>440</v>
      </c>
      <c r="E214" t="s">
        <v>315</v>
      </c>
      <c r="F214" t="s">
        <v>296</v>
      </c>
      <c r="G214" t="s">
        <v>25</v>
      </c>
      <c r="H214" t="s">
        <v>159</v>
      </c>
      <c r="I214" t="s">
        <v>29</v>
      </c>
      <c r="J214" s="5">
        <v>4822747.2105050497</v>
      </c>
      <c r="K214" s="5">
        <v>141474.6</v>
      </c>
      <c r="L214" s="5">
        <v>140160.87</v>
      </c>
      <c r="M214" s="5">
        <v>140413</v>
      </c>
      <c r="N214" s="5">
        <v>140160.87</v>
      </c>
      <c r="O214" s="5">
        <v>139404.47999999998</v>
      </c>
      <c r="P214" s="5">
        <v>138648.09</v>
      </c>
      <c r="Q214" s="5">
        <v>139908.74</v>
      </c>
      <c r="R214" s="5">
        <v>140917.26</v>
      </c>
      <c r="S214" s="5">
        <v>140665.13</v>
      </c>
      <c r="T214" s="5">
        <v>140665.13</v>
      </c>
      <c r="U214" s="5">
        <v>140917.26</v>
      </c>
      <c r="V214" s="5">
        <v>140413</v>
      </c>
      <c r="W214" s="5">
        <v>1683748.43</v>
      </c>
      <c r="X214" s="5">
        <v>0</v>
      </c>
      <c r="Y214" s="5">
        <v>690859.22431823774</v>
      </c>
      <c r="Z214" s="5">
        <v>683729.23020126333</v>
      </c>
      <c r="AA214" s="5">
        <v>537486.86343142285</v>
      </c>
      <c r="AB214" s="5">
        <v>586231.66372162709</v>
      </c>
      <c r="AC214" s="5">
        <v>571553.53985494352</v>
      </c>
      <c r="AD214" s="5">
        <v>710365.72728492401</v>
      </c>
      <c r="AE214" s="5">
        <v>598269.13892134407</v>
      </c>
      <c r="AF214" s="5">
        <v>715610.41381648171</v>
      </c>
      <c r="AG214" s="5">
        <v>720720.50871695695</v>
      </c>
      <c r="AH214" s="5">
        <v>611960.29877694696</v>
      </c>
      <c r="AI214" s="5">
        <v>623089.45347582689</v>
      </c>
      <c r="AJ214" s="5">
        <v>7049876.062519975</v>
      </c>
      <c r="AK214" s="5">
        <v>141474.6</v>
      </c>
      <c r="AL214" s="5">
        <v>831020.09431823774</v>
      </c>
      <c r="AM214" s="5">
        <v>824142.23020126333</v>
      </c>
      <c r="AN214" s="5">
        <v>677647.73343142285</v>
      </c>
      <c r="AO214" s="5">
        <v>725636.14372162707</v>
      </c>
      <c r="AP214" s="5">
        <v>710201.62985494349</v>
      </c>
      <c r="AQ214" s="5">
        <v>850274.467284924</v>
      </c>
      <c r="AR214" s="5">
        <v>739186.39892134408</v>
      </c>
      <c r="AS214" s="5">
        <v>856275.54381648172</v>
      </c>
      <c r="AT214" s="5">
        <v>861385.63871695695</v>
      </c>
      <c r="AU214" s="5">
        <v>752877.55877694697</v>
      </c>
      <c r="AV214" s="5">
        <v>763502.45347582689</v>
      </c>
      <c r="AW214" s="5">
        <f>SUM(Target_CC[[#This Row],[Target_Jan]:[Target_Des]])</f>
        <v>8733624.4925199747</v>
      </c>
      <c r="AX214" s="5">
        <v>0</v>
      </c>
      <c r="AY214" s="5">
        <v>0</v>
      </c>
      <c r="AZ214" s="5">
        <v>0</v>
      </c>
      <c r="BA214" s="5">
        <v>0</v>
      </c>
      <c r="BB214" s="5">
        <v>0</v>
      </c>
      <c r="BC214" s="5">
        <v>0</v>
      </c>
      <c r="BD214" s="5">
        <v>0</v>
      </c>
      <c r="BE214" s="5">
        <v>0</v>
      </c>
      <c r="BF214" s="5">
        <v>0</v>
      </c>
      <c r="BG214" s="5">
        <v>0</v>
      </c>
      <c r="BH214" s="5">
        <v>0</v>
      </c>
      <c r="BI214" s="5">
        <v>0</v>
      </c>
      <c r="BJ214" s="5">
        <f>SUM(Target_CC[[#This Row],[Target_NGTMA_Jan]:[Target_NGTMA_Des]])</f>
        <v>0</v>
      </c>
      <c r="BK214" s="5">
        <v>126700</v>
      </c>
      <c r="BL214" s="5">
        <v>136495</v>
      </c>
      <c r="BM214" s="5">
        <v>130760</v>
      </c>
      <c r="BN214" s="5">
        <f>Target_CC[[#This Row],[Est_Sust_NP Apr]]+Target_CC[[#This Row],[Est_Sust_POTS Apr]]+Target_CC[[#This Row],[BC_Apr]]</f>
        <v>130760</v>
      </c>
      <c r="BO214" s="5">
        <f>Target_CC[[#This Row],[Est_Sust_NP Mei]]+Target_CC[[#This Row],[Est_Sust_POTS Mei]]+Target_CC[[#This Row],[BC_Mei]]</f>
        <v>130760</v>
      </c>
      <c r="BP214" s="5">
        <f>Target_CC[[#This Row],[Est_Sust_NP Jun]]+Target_CC[[#This Row],[Est_Sust_POTS Jun]]+Target_CC[[#This Row],[BC_Jun]]</f>
        <v>130760</v>
      </c>
      <c r="BQ214" s="5">
        <f>Target_CC[[#This Row],[Est_Sust_NP Jul]]+Target_CC[[#This Row],[Est_Sust_POTS Jul]]+Target_CC[[#This Row],[BC_Jul]]</f>
        <v>130760</v>
      </c>
      <c r="BR214" s="5">
        <f>Target_CC[[#This Row],[Est_Sust_NP Agu]]+Target_CC[[#This Row],[Est_Sust_POTS Agu]]+Target_CC[[#This Row],[BC_Agu]]</f>
        <v>130760</v>
      </c>
      <c r="BS214" s="5">
        <f>Target_CC[[#This Row],[Est_Sust_NP Sep]]+Target_CC[[#This Row],[Est_Sust_POTS Sep]]+Target_CC[[#This Row],[BC_Sep]]</f>
        <v>130760</v>
      </c>
      <c r="BT214" s="5">
        <f>Target_CC[[#This Row],[Est_Sust_NP Okt]]+Target_CC[[#This Row],[Est_Sust_POTS Okt]]+Target_CC[[#This Row],[BC_Okt]]</f>
        <v>130760</v>
      </c>
      <c r="BU214" s="5">
        <f>Target_CC[[#This Row],[Est_Sust_NP Nov]]+Target_CC[[#This Row],[Est_Sust_POTS Nov]]+Target_CC[[#This Row],[BC_Nov]]</f>
        <v>130760</v>
      </c>
      <c r="BV214" s="5">
        <f>Target_CC[[#This Row],[Est_Sust_NP Des]]+Target_CC[[#This Row],[Est_Sust_POTS Des]]+Target_CC[[#This Row],[BC_Des]]</f>
        <v>130760</v>
      </c>
      <c r="BW214" s="5">
        <f>SUM(Target_CC[[#This Row],[Real_Jan]:[Real_Des]])</f>
        <v>1570795</v>
      </c>
      <c r="BX214" s="5">
        <v>0</v>
      </c>
      <c r="BY214" s="5">
        <v>0</v>
      </c>
      <c r="BZ214" s="5">
        <v>0</v>
      </c>
      <c r="CA214" s="5">
        <f>Target_CC[[#This Row],[Est_Sust_NP Mar]]*95%</f>
        <v>0</v>
      </c>
      <c r="CB214" s="5">
        <f>Target_CC[[#This Row],[Est_Sust_NP Apr]]</f>
        <v>0</v>
      </c>
      <c r="CC214" s="5">
        <f>Target_CC[[#This Row],[Est_Sust_NP Mei]]</f>
        <v>0</v>
      </c>
      <c r="CD214" s="5">
        <f>Target_CC[[#This Row],[Est_Sust_NP Jun]]</f>
        <v>0</v>
      </c>
      <c r="CE214" s="5">
        <f>Target_CC[[#This Row],[Est_Sust_NP Jul]]</f>
        <v>0</v>
      </c>
      <c r="CF214" s="5">
        <f>Target_CC[[#This Row],[Est_Sust_NP Agu]]</f>
        <v>0</v>
      </c>
      <c r="CG214" s="5">
        <f>Target_CC[[#This Row],[Est_Sust_NP Sep]]</f>
        <v>0</v>
      </c>
      <c r="CH214" s="5">
        <f>Target_CC[[#This Row],[Est_Sust_NP Okt]]</f>
        <v>0</v>
      </c>
      <c r="CI214" s="5">
        <f>Target_CC[[#This Row],[Est_Sust_NP Nov]]</f>
        <v>0</v>
      </c>
      <c r="CJ214" s="5">
        <f>SUM(Target_CC[[#This Row],[Est_Sust_NP Jan]:[Est_Sust_NP Des]])</f>
        <v>0</v>
      </c>
      <c r="CK214" s="5">
        <v>115700</v>
      </c>
      <c r="CL214" s="5">
        <v>126045</v>
      </c>
      <c r="CM214" s="5">
        <v>130760</v>
      </c>
      <c r="CN214" s="5">
        <f>Target_CC[[#This Row],[Est_Sust_POTS Mar]]</f>
        <v>130760</v>
      </c>
      <c r="CO214" s="5">
        <f>Target_CC[[#This Row],[Est_Sust_POTS Apr]]</f>
        <v>130760</v>
      </c>
      <c r="CP214" s="5">
        <f>Target_CC[[#This Row],[Est_Sust_POTS Mei]]</f>
        <v>130760</v>
      </c>
      <c r="CQ214" s="5">
        <f>Target_CC[[#This Row],[Est_Sust_POTS Jun]]</f>
        <v>130760</v>
      </c>
      <c r="CR214" s="5">
        <f>Target_CC[[#This Row],[Est_Sust_POTS Jul]]</f>
        <v>130760</v>
      </c>
      <c r="CS214" s="5">
        <f>Target_CC[[#This Row],[Est_Sust_POTS Agu]]</f>
        <v>130760</v>
      </c>
      <c r="CT214" s="5">
        <f>Target_CC[[#This Row],[Est_Sust_POTS Sep]]</f>
        <v>130760</v>
      </c>
      <c r="CU214" s="5">
        <f>Target_CC[[#This Row],[Est_Sust_POTS Okt]]</f>
        <v>130760</v>
      </c>
      <c r="CV214" s="5">
        <f>Target_CC[[#This Row],[Est_Sust_POTS Nov]]</f>
        <v>130760</v>
      </c>
      <c r="CW214" s="5">
        <f>SUM(Target_CC[[#This Row],[Est_Sust_POTS Jan]:[Est_Sust_POTS Des]])</f>
        <v>1549345</v>
      </c>
      <c r="CX214" s="5"/>
      <c r="CY214" s="5">
        <v>0</v>
      </c>
      <c r="CZ214" s="5">
        <v>0</v>
      </c>
      <c r="DA214" s="5">
        <v>0</v>
      </c>
      <c r="DB214" s="5"/>
      <c r="DC214" s="5"/>
      <c r="DD214" s="5"/>
      <c r="DE214" s="5"/>
      <c r="DF214" s="5"/>
      <c r="DG214" s="5"/>
      <c r="DH214" s="5"/>
      <c r="DI214" s="5"/>
      <c r="DJ214" s="5">
        <f>SUM(Target_CC[[#This Row],[BC_Jan]:[BC_Des]])</f>
        <v>0</v>
      </c>
      <c r="DK214" s="5"/>
      <c r="DL214" s="5"/>
      <c r="DM214" s="5"/>
      <c r="DN214" s="5"/>
      <c r="DO214" s="5"/>
      <c r="DP214" s="5"/>
      <c r="DQ214" s="5"/>
      <c r="DR214" s="5"/>
      <c r="DS214" s="5"/>
      <c r="DT214" s="5"/>
      <c r="DU214" s="5"/>
      <c r="DV214" s="5"/>
      <c r="DW214" s="5"/>
      <c r="DX214" s="5" t="s">
        <v>160</v>
      </c>
    </row>
    <row r="215" spans="2:128" x14ac:dyDescent="0.3">
      <c r="B215">
        <v>10224866</v>
      </c>
      <c r="C215" t="s">
        <v>441</v>
      </c>
      <c r="D215" t="s">
        <v>442</v>
      </c>
      <c r="E215" t="s">
        <v>414</v>
      </c>
      <c r="F215" t="s">
        <v>363</v>
      </c>
      <c r="G215" t="s">
        <v>25</v>
      </c>
      <c r="H215" t="s">
        <v>159</v>
      </c>
      <c r="I215" t="s">
        <v>29</v>
      </c>
      <c r="J215" s="5">
        <v>22869722.756110534</v>
      </c>
      <c r="K215" s="5">
        <v>130560</v>
      </c>
      <c r="L215" s="5">
        <v>130560</v>
      </c>
      <c r="M215" s="5">
        <v>125337.60000000001</v>
      </c>
      <c r="N215" s="5">
        <v>131813.37599999999</v>
      </c>
      <c r="O215" s="5">
        <v>125350.13376</v>
      </c>
      <c r="P215" s="5">
        <v>125285.5013376</v>
      </c>
      <c r="Q215" s="5">
        <v>151396.85501337599</v>
      </c>
      <c r="R215" s="5">
        <v>132073.96855013375</v>
      </c>
      <c r="S215" s="5">
        <v>138408.73968550135</v>
      </c>
      <c r="T215" s="5">
        <v>151528.087396855</v>
      </c>
      <c r="U215" s="5">
        <v>132075.28087396856</v>
      </c>
      <c r="V215" s="5">
        <v>144936.75280873969</v>
      </c>
      <c r="W215" s="5">
        <v>1619326.2954261741</v>
      </c>
      <c r="X215" s="5">
        <v>206773.95416605804</v>
      </c>
      <c r="Y215" s="5">
        <v>1209622.5031431431</v>
      </c>
      <c r="Z215" s="5">
        <v>1105213.7772247957</v>
      </c>
      <c r="AA215" s="5">
        <v>762879.51762293</v>
      </c>
      <c r="AB215" s="5">
        <v>1030813.83615479</v>
      </c>
      <c r="AC215" s="5">
        <v>1490285.3404630269</v>
      </c>
      <c r="AD215" s="5">
        <v>1753843.9714813379</v>
      </c>
      <c r="AE215" s="5">
        <v>1937613.3851171772</v>
      </c>
      <c r="AF215" s="5">
        <v>1587181.3928062299</v>
      </c>
      <c r="AG215" s="5">
        <v>1952827.8318745003</v>
      </c>
      <c r="AH215" s="5">
        <v>2629008.2763978313</v>
      </c>
      <c r="AI215" s="5">
        <v>1646307.7854600409</v>
      </c>
      <c r="AJ215" s="5">
        <v>17312371.571911864</v>
      </c>
      <c r="AK215" s="5">
        <v>337333.95416605804</v>
      </c>
      <c r="AL215" s="5">
        <v>1340182.5031431431</v>
      </c>
      <c r="AM215" s="5">
        <v>1230551.3772247958</v>
      </c>
      <c r="AN215" s="5">
        <v>894692.89362292993</v>
      </c>
      <c r="AO215" s="5">
        <v>1156163.96991479</v>
      </c>
      <c r="AP215" s="5">
        <v>1615570.8418006268</v>
      </c>
      <c r="AQ215" s="5">
        <v>1905240.8264947138</v>
      </c>
      <c r="AR215" s="5">
        <v>2069687.3536673109</v>
      </c>
      <c r="AS215" s="5">
        <v>1725590.1324917313</v>
      </c>
      <c r="AT215" s="5">
        <v>2104355.9192713555</v>
      </c>
      <c r="AU215" s="5">
        <v>2761083.5572718</v>
      </c>
      <c r="AV215" s="5">
        <v>1791244.5382687806</v>
      </c>
      <c r="AW215" s="5">
        <f>SUM(Target_CC[[#This Row],[Target_Jan]:[Target_Des]])</f>
        <v>18931697.867338039</v>
      </c>
      <c r="AX215" s="5">
        <v>792396.75529236195</v>
      </c>
      <c r="AY215" s="5">
        <v>6032290.547343405</v>
      </c>
      <c r="AZ215" s="5">
        <v>1721168.2227272117</v>
      </c>
      <c r="BA215" s="5">
        <v>3730263.1812121775</v>
      </c>
      <c r="BB215" s="5">
        <v>4356146.5649457099</v>
      </c>
      <c r="BC215" s="5">
        <v>4727385.5144472579</v>
      </c>
      <c r="BD215" s="5">
        <v>304335.51175167295</v>
      </c>
      <c r="BE215" s="5">
        <v>6178364.2199487239</v>
      </c>
      <c r="BF215" s="5">
        <v>2219161.1340547749</v>
      </c>
      <c r="BG215" s="5">
        <v>6294176.2929679696</v>
      </c>
      <c r="BH215" s="5">
        <v>4667404.7998496499</v>
      </c>
      <c r="BI215" s="5">
        <v>3677144.2621599752</v>
      </c>
      <c r="BJ215" s="5">
        <f>SUM(Target_CC[[#This Row],[Target_NGTMA_Jan]:[Target_NGTMA_Des]])</f>
        <v>44700237.006700888</v>
      </c>
      <c r="BK215" s="5">
        <v>126619</v>
      </c>
      <c r="BL215" s="5">
        <v>133150</v>
      </c>
      <c r="BM215" s="5">
        <v>146999</v>
      </c>
      <c r="BN215" s="5">
        <f>Target_CC[[#This Row],[Est_Sust_NP Apr]]+Target_CC[[#This Row],[Est_Sust_POTS Apr]]+Target_CC[[#This Row],[BC_Apr]]</f>
        <v>146999</v>
      </c>
      <c r="BO215" s="5">
        <f>Target_CC[[#This Row],[Est_Sust_NP Mei]]+Target_CC[[#This Row],[Est_Sust_POTS Mei]]+Target_CC[[#This Row],[BC_Mei]]</f>
        <v>146999</v>
      </c>
      <c r="BP215" s="5">
        <f>Target_CC[[#This Row],[Est_Sust_NP Jun]]+Target_CC[[#This Row],[Est_Sust_POTS Jun]]+Target_CC[[#This Row],[BC_Jun]]</f>
        <v>146999</v>
      </c>
      <c r="BQ215" s="5">
        <f>Target_CC[[#This Row],[Est_Sust_NP Jul]]+Target_CC[[#This Row],[Est_Sust_POTS Jul]]+Target_CC[[#This Row],[BC_Jul]]</f>
        <v>146999</v>
      </c>
      <c r="BR215" s="5">
        <f>Target_CC[[#This Row],[Est_Sust_NP Agu]]+Target_CC[[#This Row],[Est_Sust_POTS Agu]]+Target_CC[[#This Row],[BC_Agu]]</f>
        <v>146999</v>
      </c>
      <c r="BS215" s="5">
        <f>Target_CC[[#This Row],[Est_Sust_NP Sep]]+Target_CC[[#This Row],[Est_Sust_POTS Sep]]+Target_CC[[#This Row],[BC_Sep]]</f>
        <v>146999</v>
      </c>
      <c r="BT215" s="5">
        <f>Target_CC[[#This Row],[Est_Sust_NP Okt]]+Target_CC[[#This Row],[Est_Sust_POTS Okt]]+Target_CC[[#This Row],[BC_Okt]]</f>
        <v>146999</v>
      </c>
      <c r="BU215" s="5">
        <f>Target_CC[[#This Row],[Est_Sust_NP Nov]]+Target_CC[[#This Row],[Est_Sust_POTS Nov]]+Target_CC[[#This Row],[BC_Nov]]</f>
        <v>146999</v>
      </c>
      <c r="BV215" s="5">
        <f>Target_CC[[#This Row],[Est_Sust_NP Des]]+Target_CC[[#This Row],[Est_Sust_POTS Des]]+Target_CC[[#This Row],[BC_Des]]</f>
        <v>146999</v>
      </c>
      <c r="BW215" s="5">
        <f>SUM(Target_CC[[#This Row],[Real_Jan]:[Real_Des]])</f>
        <v>1729759</v>
      </c>
      <c r="BX215" s="5">
        <v>0</v>
      </c>
      <c r="BY215" s="5">
        <v>0</v>
      </c>
      <c r="BZ215" s="5">
        <v>0</v>
      </c>
      <c r="CA215" s="5">
        <f>Target_CC[[#This Row],[Est_Sust_NP Mar]]*95%</f>
        <v>0</v>
      </c>
      <c r="CB215" s="5">
        <f>Target_CC[[#This Row],[Est_Sust_NP Apr]]</f>
        <v>0</v>
      </c>
      <c r="CC215" s="5">
        <f>Target_CC[[#This Row],[Est_Sust_NP Mei]]</f>
        <v>0</v>
      </c>
      <c r="CD215" s="5">
        <f>Target_CC[[#This Row],[Est_Sust_NP Jun]]</f>
        <v>0</v>
      </c>
      <c r="CE215" s="5">
        <f>Target_CC[[#This Row],[Est_Sust_NP Jul]]</f>
        <v>0</v>
      </c>
      <c r="CF215" s="5">
        <f>Target_CC[[#This Row],[Est_Sust_NP Agu]]</f>
        <v>0</v>
      </c>
      <c r="CG215" s="5">
        <f>Target_CC[[#This Row],[Est_Sust_NP Sep]]</f>
        <v>0</v>
      </c>
      <c r="CH215" s="5">
        <f>Target_CC[[#This Row],[Est_Sust_NP Okt]]</f>
        <v>0</v>
      </c>
      <c r="CI215" s="5">
        <f>Target_CC[[#This Row],[Est_Sust_NP Nov]]</f>
        <v>0</v>
      </c>
      <c r="CJ215" s="5">
        <f>SUM(Target_CC[[#This Row],[Est_Sust_NP Jan]:[Est_Sust_NP Des]])</f>
        <v>0</v>
      </c>
      <c r="CK215" s="5">
        <v>126619</v>
      </c>
      <c r="CL215" s="5">
        <v>133150</v>
      </c>
      <c r="CM215" s="5">
        <v>146999</v>
      </c>
      <c r="CN215" s="5">
        <f>Target_CC[[#This Row],[Est_Sust_POTS Mar]]</f>
        <v>146999</v>
      </c>
      <c r="CO215" s="5">
        <f>Target_CC[[#This Row],[Est_Sust_POTS Apr]]</f>
        <v>146999</v>
      </c>
      <c r="CP215" s="5">
        <f>Target_CC[[#This Row],[Est_Sust_POTS Mei]]</f>
        <v>146999</v>
      </c>
      <c r="CQ215" s="5">
        <f>Target_CC[[#This Row],[Est_Sust_POTS Jun]]</f>
        <v>146999</v>
      </c>
      <c r="CR215" s="5">
        <f>Target_CC[[#This Row],[Est_Sust_POTS Jul]]</f>
        <v>146999</v>
      </c>
      <c r="CS215" s="5">
        <f>Target_CC[[#This Row],[Est_Sust_POTS Agu]]</f>
        <v>146999</v>
      </c>
      <c r="CT215" s="5">
        <f>Target_CC[[#This Row],[Est_Sust_POTS Sep]]</f>
        <v>146999</v>
      </c>
      <c r="CU215" s="5">
        <f>Target_CC[[#This Row],[Est_Sust_POTS Okt]]</f>
        <v>146999</v>
      </c>
      <c r="CV215" s="5">
        <f>Target_CC[[#This Row],[Est_Sust_POTS Nov]]</f>
        <v>146999</v>
      </c>
      <c r="CW215" s="5">
        <f>SUM(Target_CC[[#This Row],[Est_Sust_POTS Jan]:[Est_Sust_POTS Des]])</f>
        <v>1729759</v>
      </c>
      <c r="CX215" s="5"/>
      <c r="CY215" s="5">
        <v>0</v>
      </c>
      <c r="CZ215" s="5">
        <v>0</v>
      </c>
      <c r="DA215" s="5">
        <v>0</v>
      </c>
      <c r="DB215" s="5"/>
      <c r="DC215" s="5"/>
      <c r="DD215" s="5"/>
      <c r="DE215" s="5"/>
      <c r="DF215" s="5"/>
      <c r="DG215" s="5"/>
      <c r="DH215" s="5"/>
      <c r="DI215" s="5"/>
      <c r="DJ215" s="5">
        <f>SUM(Target_CC[[#This Row],[BC_Jan]:[BC_Des]])</f>
        <v>0</v>
      </c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 t="s">
        <v>160</v>
      </c>
    </row>
    <row r="216" spans="2:128" x14ac:dyDescent="0.3">
      <c r="B216">
        <v>10114856</v>
      </c>
      <c r="C216" t="s">
        <v>443</v>
      </c>
      <c r="D216" t="s">
        <v>444</v>
      </c>
      <c r="E216" t="s">
        <v>414</v>
      </c>
      <c r="F216" t="s">
        <v>309</v>
      </c>
      <c r="G216" t="s">
        <v>25</v>
      </c>
      <c r="H216" t="s">
        <v>159</v>
      </c>
      <c r="I216" t="s">
        <v>29</v>
      </c>
      <c r="J216" s="5">
        <v>2457835.2265796778</v>
      </c>
      <c r="K216" s="5">
        <v>123429.0609090909</v>
      </c>
      <c r="L216" s="5">
        <v>129925.32727272727</v>
      </c>
      <c r="M216" s="5">
        <v>116932.79454545454</v>
      </c>
      <c r="N216" s="5">
        <v>103940.26181818181</v>
      </c>
      <c r="O216" s="5">
        <v>110436.52818181817</v>
      </c>
      <c r="P216" s="5">
        <v>116932.79454545454</v>
      </c>
      <c r="Q216" s="5">
        <v>149414.12636363634</v>
      </c>
      <c r="R216" s="5">
        <v>136421.59363636363</v>
      </c>
      <c r="S216" s="5">
        <v>136421.59363636363</v>
      </c>
      <c r="T216" s="5">
        <v>149414.12636363634</v>
      </c>
      <c r="U216" s="5">
        <v>129925.32727272727</v>
      </c>
      <c r="V216" s="5">
        <v>136421.59363636363</v>
      </c>
      <c r="W216" s="5">
        <v>1539615.1281818184</v>
      </c>
      <c r="X216" s="5">
        <v>16539.855234493345</v>
      </c>
      <c r="Y216" s="5">
        <v>17589.274419125697</v>
      </c>
      <c r="Z216" s="5">
        <v>23143.507289762456</v>
      </c>
      <c r="AA216" s="5">
        <v>23596.042315006773</v>
      </c>
      <c r="AB216" s="5">
        <v>30863.230244069673</v>
      </c>
      <c r="AC216" s="5">
        <v>28837.18391428925</v>
      </c>
      <c r="AD216" s="5">
        <v>25323.101239211359</v>
      </c>
      <c r="AE216" s="5">
        <v>28645.751338861326</v>
      </c>
      <c r="AF216" s="5">
        <v>24873.0579877604</v>
      </c>
      <c r="AG216" s="5">
        <v>26176.785104968123</v>
      </c>
      <c r="AH216" s="5">
        <v>32162.016842451263</v>
      </c>
      <c r="AI216" s="5">
        <v>38157.844953769534</v>
      </c>
      <c r="AJ216" s="5">
        <v>315907.65088376921</v>
      </c>
      <c r="AK216" s="5">
        <v>139968.91614358424</v>
      </c>
      <c r="AL216" s="5">
        <v>147514.60169185296</v>
      </c>
      <c r="AM216" s="5">
        <v>140076.30183521699</v>
      </c>
      <c r="AN216" s="5">
        <v>127536.30413318859</v>
      </c>
      <c r="AO216" s="5">
        <v>141299.75842588785</v>
      </c>
      <c r="AP216" s="5">
        <v>145769.97845974378</v>
      </c>
      <c r="AQ216" s="5">
        <v>174737.22760284771</v>
      </c>
      <c r="AR216" s="5">
        <v>165067.34497522496</v>
      </c>
      <c r="AS216" s="5">
        <v>161294.65162412403</v>
      </c>
      <c r="AT216" s="5">
        <v>175590.91146860446</v>
      </c>
      <c r="AU216" s="5">
        <v>162087.34411517854</v>
      </c>
      <c r="AV216" s="5">
        <v>174579.43859013316</v>
      </c>
      <c r="AW216" s="5">
        <f>SUM(Target_CC[[#This Row],[Target_Jan]:[Target_Des]])</f>
        <v>1855522.7790655876</v>
      </c>
      <c r="AX216" s="5">
        <v>0</v>
      </c>
      <c r="AY216" s="5">
        <v>0</v>
      </c>
      <c r="AZ216" s="5">
        <v>0</v>
      </c>
      <c r="BA216" s="5">
        <v>0</v>
      </c>
      <c r="BB216" s="5">
        <v>0</v>
      </c>
      <c r="BC216" s="5">
        <v>0</v>
      </c>
      <c r="BD216" s="5">
        <v>0</v>
      </c>
      <c r="BE216" s="5">
        <v>0</v>
      </c>
      <c r="BF216" s="5">
        <v>0</v>
      </c>
      <c r="BG216" s="5">
        <v>0</v>
      </c>
      <c r="BH216" s="5">
        <v>0</v>
      </c>
      <c r="BI216" s="5">
        <v>0</v>
      </c>
      <c r="BJ216" s="5">
        <f>SUM(Target_CC[[#This Row],[Target_NGTMA_Jan]:[Target_NGTMA_Des]])</f>
        <v>0</v>
      </c>
      <c r="BK216" s="5">
        <v>127950</v>
      </c>
      <c r="BL216" s="5">
        <v>123288</v>
      </c>
      <c r="BM216" s="5">
        <v>115425</v>
      </c>
      <c r="BN216" s="5">
        <f>Target_CC[[#This Row],[Est_Sust_NP Apr]]+Target_CC[[#This Row],[Est_Sust_POTS Apr]]+Target_CC[[#This Row],[BC_Apr]]</f>
        <v>115200</v>
      </c>
      <c r="BO216" s="5">
        <f>Target_CC[[#This Row],[Est_Sust_NP Mei]]+Target_CC[[#This Row],[Est_Sust_POTS Mei]]+Target_CC[[#This Row],[BC_Mei]]</f>
        <v>115200</v>
      </c>
      <c r="BP216" s="5">
        <f>Target_CC[[#This Row],[Est_Sust_NP Jun]]+Target_CC[[#This Row],[Est_Sust_POTS Jun]]+Target_CC[[#This Row],[BC_Jun]]</f>
        <v>115200</v>
      </c>
      <c r="BQ216" s="5">
        <f>Target_CC[[#This Row],[Est_Sust_NP Jul]]+Target_CC[[#This Row],[Est_Sust_POTS Jul]]+Target_CC[[#This Row],[BC_Jul]]</f>
        <v>115200</v>
      </c>
      <c r="BR216" s="5">
        <f>Target_CC[[#This Row],[Est_Sust_NP Agu]]+Target_CC[[#This Row],[Est_Sust_POTS Agu]]+Target_CC[[#This Row],[BC_Agu]]</f>
        <v>115200</v>
      </c>
      <c r="BS216" s="5">
        <f>Target_CC[[#This Row],[Est_Sust_NP Sep]]+Target_CC[[#This Row],[Est_Sust_POTS Sep]]+Target_CC[[#This Row],[BC_Sep]]</f>
        <v>115200</v>
      </c>
      <c r="BT216" s="5">
        <f>Target_CC[[#This Row],[Est_Sust_NP Okt]]+Target_CC[[#This Row],[Est_Sust_POTS Okt]]+Target_CC[[#This Row],[BC_Okt]]</f>
        <v>115200</v>
      </c>
      <c r="BU216" s="5">
        <f>Target_CC[[#This Row],[Est_Sust_NP Nov]]+Target_CC[[#This Row],[Est_Sust_POTS Nov]]+Target_CC[[#This Row],[BC_Nov]]</f>
        <v>115200</v>
      </c>
      <c r="BV216" s="5">
        <f>Target_CC[[#This Row],[Est_Sust_NP Des]]+Target_CC[[#This Row],[Est_Sust_POTS Des]]+Target_CC[[#This Row],[BC_Des]]</f>
        <v>115200</v>
      </c>
      <c r="BW216" s="5">
        <f>SUM(Target_CC[[#This Row],[Real_Jan]:[Real_Des]])</f>
        <v>1403463</v>
      </c>
      <c r="BX216" s="5">
        <v>0</v>
      </c>
      <c r="BY216" s="5">
        <v>0</v>
      </c>
      <c r="BZ216" s="5">
        <v>0</v>
      </c>
      <c r="CA216" s="5">
        <f>Target_CC[[#This Row],[Est_Sust_NP Mar]]*95%</f>
        <v>0</v>
      </c>
      <c r="CB216" s="5">
        <f>Target_CC[[#This Row],[Est_Sust_NP Apr]]</f>
        <v>0</v>
      </c>
      <c r="CC216" s="5">
        <f>Target_CC[[#This Row],[Est_Sust_NP Mei]]</f>
        <v>0</v>
      </c>
      <c r="CD216" s="5">
        <f>Target_CC[[#This Row],[Est_Sust_NP Jun]]</f>
        <v>0</v>
      </c>
      <c r="CE216" s="5">
        <f>Target_CC[[#This Row],[Est_Sust_NP Jul]]</f>
        <v>0</v>
      </c>
      <c r="CF216" s="5">
        <f>Target_CC[[#This Row],[Est_Sust_NP Agu]]</f>
        <v>0</v>
      </c>
      <c r="CG216" s="5">
        <f>Target_CC[[#This Row],[Est_Sust_NP Sep]]</f>
        <v>0</v>
      </c>
      <c r="CH216" s="5">
        <f>Target_CC[[#This Row],[Est_Sust_NP Okt]]</f>
        <v>0</v>
      </c>
      <c r="CI216" s="5">
        <f>Target_CC[[#This Row],[Est_Sust_NP Nov]]</f>
        <v>0</v>
      </c>
      <c r="CJ216" s="5">
        <f>SUM(Target_CC[[#This Row],[Est_Sust_NP Jan]:[Est_Sust_NP Des]])</f>
        <v>0</v>
      </c>
      <c r="CK216" s="5">
        <v>127950</v>
      </c>
      <c r="CL216" s="5">
        <v>115200</v>
      </c>
      <c r="CM216" s="5">
        <v>115200</v>
      </c>
      <c r="CN216" s="5">
        <f>Target_CC[[#This Row],[Est_Sust_POTS Mar]]</f>
        <v>115200</v>
      </c>
      <c r="CO216" s="5">
        <f>Target_CC[[#This Row],[Est_Sust_POTS Apr]]</f>
        <v>115200</v>
      </c>
      <c r="CP216" s="5">
        <f>Target_CC[[#This Row],[Est_Sust_POTS Mei]]</f>
        <v>115200</v>
      </c>
      <c r="CQ216" s="5">
        <f>Target_CC[[#This Row],[Est_Sust_POTS Jun]]</f>
        <v>115200</v>
      </c>
      <c r="CR216" s="5">
        <f>Target_CC[[#This Row],[Est_Sust_POTS Jul]]</f>
        <v>115200</v>
      </c>
      <c r="CS216" s="5">
        <f>Target_CC[[#This Row],[Est_Sust_POTS Agu]]</f>
        <v>115200</v>
      </c>
      <c r="CT216" s="5">
        <f>Target_CC[[#This Row],[Est_Sust_POTS Sep]]</f>
        <v>115200</v>
      </c>
      <c r="CU216" s="5">
        <f>Target_CC[[#This Row],[Est_Sust_POTS Okt]]</f>
        <v>115200</v>
      </c>
      <c r="CV216" s="5">
        <f>Target_CC[[#This Row],[Est_Sust_POTS Nov]]</f>
        <v>115200</v>
      </c>
      <c r="CW216" s="5">
        <f>SUM(Target_CC[[#This Row],[Est_Sust_POTS Jan]:[Est_Sust_POTS Des]])</f>
        <v>1395150</v>
      </c>
      <c r="CX216" s="5"/>
      <c r="CY216" s="5">
        <v>0</v>
      </c>
      <c r="CZ216" s="5">
        <v>0</v>
      </c>
      <c r="DA216" s="5">
        <v>0</v>
      </c>
      <c r="DB216" s="5"/>
      <c r="DC216" s="5"/>
      <c r="DD216" s="5"/>
      <c r="DE216" s="5"/>
      <c r="DF216" s="5"/>
      <c r="DG216" s="5"/>
      <c r="DH216" s="5"/>
      <c r="DI216" s="5"/>
      <c r="DJ216" s="5">
        <f>SUM(Target_CC[[#This Row],[BC_Jan]:[BC_Des]])</f>
        <v>0</v>
      </c>
      <c r="DK216" s="5"/>
      <c r="DL216" s="5"/>
      <c r="DM216" s="5"/>
      <c r="DN216" s="5"/>
      <c r="DO216" s="5"/>
      <c r="DP216" s="5"/>
      <c r="DQ216" s="5"/>
      <c r="DR216" s="5"/>
      <c r="DS216" s="5"/>
      <c r="DT216" s="5"/>
      <c r="DU216" s="5"/>
      <c r="DV216" s="5"/>
      <c r="DW216" s="5"/>
      <c r="DX216" s="5" t="s">
        <v>160</v>
      </c>
    </row>
    <row r="217" spans="2:128" x14ac:dyDescent="0.3">
      <c r="B217">
        <v>10138330</v>
      </c>
      <c r="C217" t="s">
        <v>445</v>
      </c>
      <c r="D217" t="s">
        <v>311</v>
      </c>
      <c r="E217" t="s">
        <v>326</v>
      </c>
      <c r="F217" t="s">
        <v>300</v>
      </c>
      <c r="G217" t="s">
        <v>25</v>
      </c>
      <c r="H217" t="s">
        <v>159</v>
      </c>
      <c r="I217" t="s">
        <v>29</v>
      </c>
      <c r="J217" s="5">
        <v>15129887.887916533</v>
      </c>
      <c r="K217" s="5">
        <v>106001.70970723416</v>
      </c>
      <c r="L217" s="5">
        <v>107853.06392891648</v>
      </c>
      <c r="M217" s="5">
        <v>115308.3538369905</v>
      </c>
      <c r="N217" s="5">
        <v>108349.6062914761</v>
      </c>
      <c r="O217" s="5">
        <v>113841.36227965532</v>
      </c>
      <c r="P217" s="5">
        <v>112322.70560625118</v>
      </c>
      <c r="Q217" s="5">
        <v>117695.86743247585</v>
      </c>
      <c r="R217" s="5">
        <v>118868.92998374789</v>
      </c>
      <c r="S217" s="5">
        <v>117347.4107066635</v>
      </c>
      <c r="T217" s="5">
        <v>119708.25648430387</v>
      </c>
      <c r="U217" s="5">
        <v>118834.83071022439</v>
      </c>
      <c r="V217" s="5">
        <v>112122.90303206071</v>
      </c>
      <c r="W217" s="5">
        <v>1368254.9999999998</v>
      </c>
      <c r="X217" s="5">
        <v>1831320.0517443563</v>
      </c>
      <c r="Y217" s="5">
        <v>1863304.6500910469</v>
      </c>
      <c r="Z217" s="5">
        <v>1992104.6660335404</v>
      </c>
      <c r="AA217" s="5">
        <v>1871883.0776240313</v>
      </c>
      <c r="AB217" s="5">
        <v>1966760.4422270795</v>
      </c>
      <c r="AC217" s="5">
        <v>1940523.6350529159</v>
      </c>
      <c r="AD217" s="5">
        <v>2033352.1282990118</v>
      </c>
      <c r="AE217" s="5">
        <v>2053618.33889154</v>
      </c>
      <c r="AF217" s="5">
        <v>2027332.0764441143</v>
      </c>
      <c r="AG217" s="5">
        <v>2068118.8168052817</v>
      </c>
      <c r="AH217" s="5">
        <v>2053029.2287392039</v>
      </c>
      <c r="AI217" s="5">
        <v>1937071.7807241911</v>
      </c>
      <c r="AJ217" s="5">
        <v>23638418.892676309</v>
      </c>
      <c r="AK217" s="5">
        <v>1937321.7614515903</v>
      </c>
      <c r="AL217" s="5">
        <v>1971157.7140199635</v>
      </c>
      <c r="AM217" s="5">
        <v>2107413.0198705308</v>
      </c>
      <c r="AN217" s="5">
        <v>1980232.6839155075</v>
      </c>
      <c r="AO217" s="5">
        <v>2080601.8045067349</v>
      </c>
      <c r="AP217" s="5">
        <v>2052846.3406591672</v>
      </c>
      <c r="AQ217" s="5">
        <v>2151047.9957314879</v>
      </c>
      <c r="AR217" s="5">
        <v>2172487.2688752878</v>
      </c>
      <c r="AS217" s="5">
        <v>2144679.4871507781</v>
      </c>
      <c r="AT217" s="5">
        <v>2187827.0732895858</v>
      </c>
      <c r="AU217" s="5">
        <v>2171864.0594494282</v>
      </c>
      <c r="AV217" s="5">
        <v>2049194.6837562518</v>
      </c>
      <c r="AW217" s="5">
        <f>SUM(Target_CC[[#This Row],[Target_Jan]:[Target_Des]])</f>
        <v>25006673.892676312</v>
      </c>
      <c r="AX217" s="5">
        <v>0</v>
      </c>
      <c r="AY217" s="5">
        <v>0</v>
      </c>
      <c r="AZ217" s="5">
        <v>0</v>
      </c>
      <c r="BA217" s="5">
        <v>0</v>
      </c>
      <c r="BB217" s="5">
        <v>0</v>
      </c>
      <c r="BC217" s="5">
        <v>0</v>
      </c>
      <c r="BD217" s="5">
        <v>0</v>
      </c>
      <c r="BE217" s="5">
        <v>0</v>
      </c>
      <c r="BF217" s="5">
        <v>0</v>
      </c>
      <c r="BG217" s="5">
        <v>0</v>
      </c>
      <c r="BH217" s="5">
        <v>0</v>
      </c>
      <c r="BI217" s="5">
        <v>0</v>
      </c>
      <c r="BJ217" s="5">
        <f>SUM(Target_CC[[#This Row],[Target_NGTMA_Jan]:[Target_NGTMA_Des]])</f>
        <v>0</v>
      </c>
      <c r="BK217" s="5">
        <v>101800</v>
      </c>
      <c r="BL217" s="5">
        <v>103734</v>
      </c>
      <c r="BM217" s="5">
        <v>104550</v>
      </c>
      <c r="BN217" s="5">
        <f>Target_CC[[#This Row],[Est_Sust_NP Apr]]+Target_CC[[#This Row],[Est_Sust_POTS Apr]]+Target_CC[[#This Row],[BC_Apr]]</f>
        <v>142950</v>
      </c>
      <c r="BO217" s="5">
        <f>Target_CC[[#This Row],[Est_Sust_NP Mei]]+Target_CC[[#This Row],[Est_Sust_POTS Mei]]+Target_CC[[#This Row],[BC_Mei]]</f>
        <v>142950</v>
      </c>
      <c r="BP217" s="5">
        <f>Target_CC[[#This Row],[Est_Sust_NP Jun]]+Target_CC[[#This Row],[Est_Sust_POTS Jun]]+Target_CC[[#This Row],[BC_Jun]]</f>
        <v>142950</v>
      </c>
      <c r="BQ217" s="5">
        <f>Target_CC[[#This Row],[Est_Sust_NP Jul]]+Target_CC[[#This Row],[Est_Sust_POTS Jul]]+Target_CC[[#This Row],[BC_Jul]]</f>
        <v>142950</v>
      </c>
      <c r="BR217" s="5">
        <f>Target_CC[[#This Row],[Est_Sust_NP Agu]]+Target_CC[[#This Row],[Est_Sust_POTS Agu]]+Target_CC[[#This Row],[BC_Agu]]</f>
        <v>142950</v>
      </c>
      <c r="BS217" s="5">
        <f>Target_CC[[#This Row],[Est_Sust_NP Sep]]+Target_CC[[#This Row],[Est_Sust_POTS Sep]]+Target_CC[[#This Row],[BC_Sep]]</f>
        <v>142950</v>
      </c>
      <c r="BT217" s="5">
        <f>Target_CC[[#This Row],[Est_Sust_NP Okt]]+Target_CC[[#This Row],[Est_Sust_POTS Okt]]+Target_CC[[#This Row],[BC_Okt]]</f>
        <v>142950</v>
      </c>
      <c r="BU217" s="5">
        <f>Target_CC[[#This Row],[Est_Sust_NP Nov]]+Target_CC[[#This Row],[Est_Sust_POTS Nov]]+Target_CC[[#This Row],[BC_Nov]]</f>
        <v>142950</v>
      </c>
      <c r="BV217" s="5">
        <f>Target_CC[[#This Row],[Est_Sust_NP Des]]+Target_CC[[#This Row],[Est_Sust_POTS Des]]+Target_CC[[#This Row],[BC_Des]]</f>
        <v>142950</v>
      </c>
      <c r="BW217" s="5">
        <f>SUM(Target_CC[[#This Row],[Real_Jan]:[Real_Des]])</f>
        <v>1596634</v>
      </c>
      <c r="BX217" s="5">
        <v>0</v>
      </c>
      <c r="BY217" s="5">
        <v>0</v>
      </c>
      <c r="BZ217" s="5">
        <v>0</v>
      </c>
      <c r="CA217" s="5">
        <f>Target_CC[[#This Row],[Est_Sust_NP Mar]]*95%</f>
        <v>0</v>
      </c>
      <c r="CB217" s="5">
        <f>Target_CC[[#This Row],[Est_Sust_NP Apr]]</f>
        <v>0</v>
      </c>
      <c r="CC217" s="5">
        <f>Target_CC[[#This Row],[Est_Sust_NP Mei]]</f>
        <v>0</v>
      </c>
      <c r="CD217" s="5">
        <f>Target_CC[[#This Row],[Est_Sust_NP Jun]]</f>
        <v>0</v>
      </c>
      <c r="CE217" s="5">
        <f>Target_CC[[#This Row],[Est_Sust_NP Jul]]</f>
        <v>0</v>
      </c>
      <c r="CF217" s="5">
        <f>Target_CC[[#This Row],[Est_Sust_NP Agu]]</f>
        <v>0</v>
      </c>
      <c r="CG217" s="5">
        <f>Target_CC[[#This Row],[Est_Sust_NP Sep]]</f>
        <v>0</v>
      </c>
      <c r="CH217" s="5">
        <f>Target_CC[[#This Row],[Est_Sust_NP Okt]]</f>
        <v>0</v>
      </c>
      <c r="CI217" s="5">
        <f>Target_CC[[#This Row],[Est_Sust_NP Nov]]</f>
        <v>0</v>
      </c>
      <c r="CJ217" s="5">
        <f>SUM(Target_CC[[#This Row],[Est_Sust_NP Jan]:[Est_Sust_NP Des]])</f>
        <v>0</v>
      </c>
      <c r="CK217" s="5">
        <v>140200</v>
      </c>
      <c r="CL217" s="5">
        <v>140700</v>
      </c>
      <c r="CM217" s="5">
        <v>142950</v>
      </c>
      <c r="CN217" s="5">
        <f>Target_CC[[#This Row],[Est_Sust_POTS Mar]]</f>
        <v>142950</v>
      </c>
      <c r="CO217" s="5">
        <f>Target_CC[[#This Row],[Est_Sust_POTS Apr]]</f>
        <v>142950</v>
      </c>
      <c r="CP217" s="5">
        <f>Target_CC[[#This Row],[Est_Sust_POTS Mei]]</f>
        <v>142950</v>
      </c>
      <c r="CQ217" s="5">
        <f>Target_CC[[#This Row],[Est_Sust_POTS Jun]]</f>
        <v>142950</v>
      </c>
      <c r="CR217" s="5">
        <f>Target_CC[[#This Row],[Est_Sust_POTS Jul]]</f>
        <v>142950</v>
      </c>
      <c r="CS217" s="5">
        <f>Target_CC[[#This Row],[Est_Sust_POTS Agu]]</f>
        <v>142950</v>
      </c>
      <c r="CT217" s="5">
        <f>Target_CC[[#This Row],[Est_Sust_POTS Sep]]</f>
        <v>142950</v>
      </c>
      <c r="CU217" s="5">
        <f>Target_CC[[#This Row],[Est_Sust_POTS Okt]]</f>
        <v>142950</v>
      </c>
      <c r="CV217" s="5">
        <f>Target_CC[[#This Row],[Est_Sust_POTS Nov]]</f>
        <v>142950</v>
      </c>
      <c r="CW217" s="5">
        <f>SUM(Target_CC[[#This Row],[Est_Sust_POTS Jan]:[Est_Sust_POTS Des]])</f>
        <v>1710400</v>
      </c>
      <c r="CX217" s="5"/>
      <c r="CY217" s="5">
        <v>0</v>
      </c>
      <c r="CZ217" s="5">
        <v>0</v>
      </c>
      <c r="DA217" s="5">
        <v>0</v>
      </c>
      <c r="DB217" s="5"/>
      <c r="DC217" s="5"/>
      <c r="DD217" s="5"/>
      <c r="DE217" s="5"/>
      <c r="DF217" s="5"/>
      <c r="DG217" s="5"/>
      <c r="DH217" s="5"/>
      <c r="DI217" s="5"/>
      <c r="DJ217" s="5">
        <f>SUM(Target_CC[[#This Row],[BC_Jan]:[BC_Des]])</f>
        <v>0</v>
      </c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/>
      <c r="DW217" s="5"/>
      <c r="DX217" s="5" t="s">
        <v>160</v>
      </c>
    </row>
    <row r="218" spans="2:128" x14ac:dyDescent="0.3">
      <c r="B218">
        <v>19629212</v>
      </c>
      <c r="C218" t="s">
        <v>446</v>
      </c>
      <c r="D218" t="s">
        <v>302</v>
      </c>
      <c r="E218" t="s">
        <v>351</v>
      </c>
      <c r="F218" t="s">
        <v>296</v>
      </c>
      <c r="G218" t="s">
        <v>24</v>
      </c>
      <c r="H218" t="s">
        <v>159</v>
      </c>
      <c r="I218" t="s">
        <v>29</v>
      </c>
      <c r="J218" s="5">
        <v>16902633.725987539</v>
      </c>
      <c r="K218" s="5">
        <v>144447.5</v>
      </c>
      <c r="L218" s="5">
        <v>144435.125</v>
      </c>
      <c r="M218" s="5">
        <v>144437.5</v>
      </c>
      <c r="N218" s="5">
        <v>144435.125</v>
      </c>
      <c r="O218" s="5">
        <v>144428</v>
      </c>
      <c r="P218" s="5">
        <v>144420.875</v>
      </c>
      <c r="Q218" s="5">
        <v>144432.75</v>
      </c>
      <c r="R218" s="5">
        <v>144442.25</v>
      </c>
      <c r="S218" s="5">
        <v>144439.875</v>
      </c>
      <c r="T218" s="5">
        <v>144439.875</v>
      </c>
      <c r="U218" s="5">
        <v>144442.25</v>
      </c>
      <c r="V218" s="5">
        <v>144437.5</v>
      </c>
      <c r="W218" s="5">
        <v>1733238.625</v>
      </c>
      <c r="X218" s="5">
        <v>0</v>
      </c>
      <c r="Y218" s="5">
        <v>690859.22431823774</v>
      </c>
      <c r="Z218" s="5">
        <v>683729.23020126333</v>
      </c>
      <c r="AA218" s="5">
        <v>537486.86343142285</v>
      </c>
      <c r="AB218" s="5">
        <v>586231.66372162709</v>
      </c>
      <c r="AC218" s="5">
        <v>571553.53985494352</v>
      </c>
      <c r="AD218" s="5">
        <v>710365.72728492401</v>
      </c>
      <c r="AE218" s="5">
        <v>598269.13892134407</v>
      </c>
      <c r="AF218" s="5">
        <v>715610.41381648171</v>
      </c>
      <c r="AG218" s="5">
        <v>720720.50871695695</v>
      </c>
      <c r="AH218" s="5">
        <v>611960.29877694696</v>
      </c>
      <c r="AI218" s="5">
        <v>623089.45347582689</v>
      </c>
      <c r="AJ218" s="5">
        <v>7049876.062519975</v>
      </c>
      <c r="AK218" s="5">
        <v>144447.5</v>
      </c>
      <c r="AL218" s="5">
        <v>835294.34931823774</v>
      </c>
      <c r="AM218" s="5">
        <v>828166.73020126333</v>
      </c>
      <c r="AN218" s="5">
        <v>681921.98843142285</v>
      </c>
      <c r="AO218" s="5">
        <v>730659.66372162709</v>
      </c>
      <c r="AP218" s="5">
        <v>715974.41485494352</v>
      </c>
      <c r="AQ218" s="5">
        <v>854798.47728492401</v>
      </c>
      <c r="AR218" s="5">
        <v>742711.38892134407</v>
      </c>
      <c r="AS218" s="5">
        <v>860050.28881648171</v>
      </c>
      <c r="AT218" s="5">
        <v>865160.38371695695</v>
      </c>
      <c r="AU218" s="5">
        <v>756402.54877694696</v>
      </c>
      <c r="AV218" s="5">
        <v>767526.95347582689</v>
      </c>
      <c r="AW218" s="5">
        <f>SUM(Target_CC[[#This Row],[Target_Jan]:[Target_Des]])</f>
        <v>8783114.687519975</v>
      </c>
      <c r="AX218" s="5">
        <v>0</v>
      </c>
      <c r="AY218" s="5">
        <v>0</v>
      </c>
      <c r="AZ218" s="5">
        <v>0</v>
      </c>
      <c r="BA218" s="5">
        <v>0</v>
      </c>
      <c r="BB218" s="5">
        <v>0</v>
      </c>
      <c r="BC218" s="5">
        <v>0</v>
      </c>
      <c r="BD218" s="5">
        <v>0</v>
      </c>
      <c r="BE218" s="5">
        <v>0</v>
      </c>
      <c r="BF218" s="5">
        <v>0</v>
      </c>
      <c r="BG218" s="5">
        <v>0</v>
      </c>
      <c r="BH218" s="5">
        <v>0</v>
      </c>
      <c r="BI218" s="5">
        <v>0</v>
      </c>
      <c r="BJ218" s="5">
        <f>SUM(Target_CC[[#This Row],[Target_NGTMA_Jan]:[Target_NGTMA_Des]])</f>
        <v>0</v>
      </c>
      <c r="BK218" s="5">
        <v>144450</v>
      </c>
      <c r="BL218" s="5">
        <v>144950</v>
      </c>
      <c r="BM218" s="5">
        <v>144200</v>
      </c>
      <c r="BN218" s="5">
        <f>Target_CC[[#This Row],[Est_Sust_NP Apr]]+Target_CC[[#This Row],[Est_Sust_POTS Apr]]+Target_CC[[#This Row],[BC_Apr]]</f>
        <v>144200</v>
      </c>
      <c r="BO218" s="5">
        <f>Target_CC[[#This Row],[Est_Sust_NP Mei]]+Target_CC[[#This Row],[Est_Sust_POTS Mei]]+Target_CC[[#This Row],[BC_Mei]]</f>
        <v>144200</v>
      </c>
      <c r="BP218" s="5">
        <f>Target_CC[[#This Row],[Est_Sust_NP Jun]]+Target_CC[[#This Row],[Est_Sust_POTS Jun]]+Target_CC[[#This Row],[BC_Jun]]</f>
        <v>144200</v>
      </c>
      <c r="BQ218" s="5">
        <f>Target_CC[[#This Row],[Est_Sust_NP Jul]]+Target_CC[[#This Row],[Est_Sust_POTS Jul]]+Target_CC[[#This Row],[BC_Jul]]</f>
        <v>144200</v>
      </c>
      <c r="BR218" s="5">
        <f>Target_CC[[#This Row],[Est_Sust_NP Agu]]+Target_CC[[#This Row],[Est_Sust_POTS Agu]]+Target_CC[[#This Row],[BC_Agu]]</f>
        <v>144200</v>
      </c>
      <c r="BS218" s="5">
        <f>Target_CC[[#This Row],[Est_Sust_NP Sep]]+Target_CC[[#This Row],[Est_Sust_POTS Sep]]+Target_CC[[#This Row],[BC_Sep]]</f>
        <v>144200</v>
      </c>
      <c r="BT218" s="5">
        <f>Target_CC[[#This Row],[Est_Sust_NP Okt]]+Target_CC[[#This Row],[Est_Sust_POTS Okt]]+Target_CC[[#This Row],[BC_Okt]]</f>
        <v>144200</v>
      </c>
      <c r="BU218" s="5">
        <f>Target_CC[[#This Row],[Est_Sust_NP Nov]]+Target_CC[[#This Row],[Est_Sust_POTS Nov]]+Target_CC[[#This Row],[BC_Nov]]</f>
        <v>144200</v>
      </c>
      <c r="BV218" s="5">
        <f>Target_CC[[#This Row],[Est_Sust_NP Des]]+Target_CC[[#This Row],[Est_Sust_POTS Des]]+Target_CC[[#This Row],[BC_Des]]</f>
        <v>144200</v>
      </c>
      <c r="BW218" s="5">
        <f>SUM(Target_CC[[#This Row],[Real_Jan]:[Real_Des]])</f>
        <v>1731400</v>
      </c>
      <c r="BX218" s="5">
        <v>0</v>
      </c>
      <c r="BY218" s="5">
        <v>0</v>
      </c>
      <c r="BZ218" s="5">
        <v>0</v>
      </c>
      <c r="CA218" s="5">
        <f>Target_CC[[#This Row],[Est_Sust_NP Mar]]*95%</f>
        <v>0</v>
      </c>
      <c r="CB218" s="5">
        <f>Target_CC[[#This Row],[Est_Sust_NP Apr]]</f>
        <v>0</v>
      </c>
      <c r="CC218" s="5">
        <f>Target_CC[[#This Row],[Est_Sust_NP Mei]]</f>
        <v>0</v>
      </c>
      <c r="CD218" s="5">
        <f>Target_CC[[#This Row],[Est_Sust_NP Jun]]</f>
        <v>0</v>
      </c>
      <c r="CE218" s="5">
        <f>Target_CC[[#This Row],[Est_Sust_NP Jul]]</f>
        <v>0</v>
      </c>
      <c r="CF218" s="5">
        <f>Target_CC[[#This Row],[Est_Sust_NP Agu]]</f>
        <v>0</v>
      </c>
      <c r="CG218" s="5">
        <f>Target_CC[[#This Row],[Est_Sust_NP Sep]]</f>
        <v>0</v>
      </c>
      <c r="CH218" s="5">
        <f>Target_CC[[#This Row],[Est_Sust_NP Okt]]</f>
        <v>0</v>
      </c>
      <c r="CI218" s="5">
        <f>Target_CC[[#This Row],[Est_Sust_NP Nov]]</f>
        <v>0</v>
      </c>
      <c r="CJ218" s="5">
        <f>SUM(Target_CC[[#This Row],[Est_Sust_NP Jan]:[Est_Sust_NP Des]])</f>
        <v>0</v>
      </c>
      <c r="CK218" s="5">
        <v>144450</v>
      </c>
      <c r="CL218" s="5">
        <v>144950</v>
      </c>
      <c r="CM218" s="5">
        <v>144200</v>
      </c>
      <c r="CN218" s="5">
        <f>Target_CC[[#This Row],[Est_Sust_POTS Mar]]</f>
        <v>144200</v>
      </c>
      <c r="CO218" s="5">
        <f>Target_CC[[#This Row],[Est_Sust_POTS Apr]]</f>
        <v>144200</v>
      </c>
      <c r="CP218" s="5">
        <f>Target_CC[[#This Row],[Est_Sust_POTS Mei]]</f>
        <v>144200</v>
      </c>
      <c r="CQ218" s="5">
        <f>Target_CC[[#This Row],[Est_Sust_POTS Jun]]</f>
        <v>144200</v>
      </c>
      <c r="CR218" s="5">
        <f>Target_CC[[#This Row],[Est_Sust_POTS Jul]]</f>
        <v>144200</v>
      </c>
      <c r="CS218" s="5">
        <f>Target_CC[[#This Row],[Est_Sust_POTS Agu]]</f>
        <v>144200</v>
      </c>
      <c r="CT218" s="5">
        <f>Target_CC[[#This Row],[Est_Sust_POTS Sep]]</f>
        <v>144200</v>
      </c>
      <c r="CU218" s="5">
        <f>Target_CC[[#This Row],[Est_Sust_POTS Okt]]</f>
        <v>144200</v>
      </c>
      <c r="CV218" s="5">
        <f>Target_CC[[#This Row],[Est_Sust_POTS Nov]]</f>
        <v>144200</v>
      </c>
      <c r="CW218" s="5">
        <f>SUM(Target_CC[[#This Row],[Est_Sust_POTS Jan]:[Est_Sust_POTS Des]])</f>
        <v>1731400</v>
      </c>
      <c r="CX218" s="5"/>
      <c r="CY218" s="5">
        <v>0</v>
      </c>
      <c r="CZ218" s="5">
        <v>0</v>
      </c>
      <c r="DA218" s="5">
        <v>0</v>
      </c>
      <c r="DB218" s="5"/>
      <c r="DC218" s="5"/>
      <c r="DD218" s="5"/>
      <c r="DE218" s="5"/>
      <c r="DF218" s="5"/>
      <c r="DG218" s="5"/>
      <c r="DH218" s="5"/>
      <c r="DI218" s="5"/>
      <c r="DJ218" s="5">
        <f>SUM(Target_CC[[#This Row],[BC_Jan]:[BC_Des]])</f>
        <v>0</v>
      </c>
      <c r="DK218" s="5"/>
      <c r="DL218" s="5"/>
      <c r="DM218" s="5"/>
      <c r="DN218" s="5"/>
      <c r="DO218" s="5"/>
      <c r="DP218" s="5"/>
      <c r="DQ218" s="5"/>
      <c r="DR218" s="5"/>
      <c r="DS218" s="5"/>
      <c r="DT218" s="5"/>
      <c r="DU218" s="5"/>
      <c r="DV218" s="5"/>
      <c r="DW218" s="5"/>
      <c r="DX218" s="5" t="s">
        <v>160</v>
      </c>
    </row>
    <row r="219" spans="2:128" x14ac:dyDescent="0.3">
      <c r="B219">
        <v>10030262</v>
      </c>
      <c r="C219" t="s">
        <v>447</v>
      </c>
      <c r="D219" t="s">
        <v>448</v>
      </c>
      <c r="E219" t="s">
        <v>308</v>
      </c>
      <c r="F219" t="s">
        <v>309</v>
      </c>
      <c r="G219" t="s">
        <v>25</v>
      </c>
      <c r="H219" t="s">
        <v>159</v>
      </c>
      <c r="I219" t="s">
        <v>29</v>
      </c>
      <c r="J219" s="5">
        <v>2041525.3264067306</v>
      </c>
      <c r="K219" s="5">
        <v>144759.27272727274</v>
      </c>
      <c r="L219" s="5">
        <v>152378.18181818182</v>
      </c>
      <c r="M219" s="5">
        <v>137140.36363636365</v>
      </c>
      <c r="N219" s="5">
        <v>121902.54545454546</v>
      </c>
      <c r="O219" s="5">
        <v>129521.45454545454</v>
      </c>
      <c r="P219" s="5">
        <v>137140.36363636365</v>
      </c>
      <c r="Q219" s="5">
        <v>175234.90909090909</v>
      </c>
      <c r="R219" s="5">
        <v>159997.09090909091</v>
      </c>
      <c r="S219" s="5">
        <v>159997.09090909091</v>
      </c>
      <c r="T219" s="5">
        <v>175234.90909090909</v>
      </c>
      <c r="U219" s="5">
        <v>152378.18181818182</v>
      </c>
      <c r="V219" s="5">
        <v>159997.09090909091</v>
      </c>
      <c r="W219" s="5">
        <v>1805681.4545454546</v>
      </c>
      <c r="X219" s="5">
        <v>19398.166016373572</v>
      </c>
      <c r="Y219" s="5">
        <v>20628.939035584302</v>
      </c>
      <c r="Z219" s="5">
        <v>27143.018499443126</v>
      </c>
      <c r="AA219" s="5">
        <v>27673.757700207476</v>
      </c>
      <c r="AB219" s="5">
        <v>36196.814034229043</v>
      </c>
      <c r="AC219" s="5">
        <v>33820.639484648775</v>
      </c>
      <c r="AD219" s="5">
        <v>29699.275774991671</v>
      </c>
      <c r="AE219" s="5">
        <v>33596.124769952323</v>
      </c>
      <c r="AF219" s="5">
        <v>29171.458960247841</v>
      </c>
      <c r="AG219" s="5">
        <v>30700.487763770998</v>
      </c>
      <c r="AH219" s="5">
        <v>37720.048530423774</v>
      </c>
      <c r="AI219" s="5">
        <v>44752.036867687719</v>
      </c>
      <c r="AJ219" s="5">
        <v>370500.7674375606</v>
      </c>
      <c r="AK219" s="5">
        <v>164157.43874364631</v>
      </c>
      <c r="AL219" s="5">
        <v>173007.12085376613</v>
      </c>
      <c r="AM219" s="5">
        <v>164283.38213580678</v>
      </c>
      <c r="AN219" s="5">
        <v>149576.30315475294</v>
      </c>
      <c r="AO219" s="5">
        <v>165718.26857968359</v>
      </c>
      <c r="AP219" s="5">
        <v>170961.00312101241</v>
      </c>
      <c r="AQ219" s="5">
        <v>204934.18486590075</v>
      </c>
      <c r="AR219" s="5">
        <v>193593.21567904323</v>
      </c>
      <c r="AS219" s="5">
        <v>189168.54986933875</v>
      </c>
      <c r="AT219" s="5">
        <v>205935.39685468009</v>
      </c>
      <c r="AU219" s="5">
        <v>190098.2303486056</v>
      </c>
      <c r="AV219" s="5">
        <v>204749.12777677862</v>
      </c>
      <c r="AW219" s="5">
        <f>SUM(Target_CC[[#This Row],[Target_Jan]:[Target_Des]])</f>
        <v>2176182.2219830155</v>
      </c>
      <c r="AX219" s="5">
        <v>0</v>
      </c>
      <c r="AY219" s="5">
        <v>0</v>
      </c>
      <c r="AZ219" s="5">
        <v>0</v>
      </c>
      <c r="BA219" s="5">
        <v>0</v>
      </c>
      <c r="BB219" s="5">
        <v>0</v>
      </c>
      <c r="BC219" s="5">
        <v>0</v>
      </c>
      <c r="BD219" s="5">
        <v>0</v>
      </c>
      <c r="BE219" s="5">
        <v>0</v>
      </c>
      <c r="BF219" s="5">
        <v>0</v>
      </c>
      <c r="BG219" s="5">
        <v>0</v>
      </c>
      <c r="BH219" s="5">
        <v>0</v>
      </c>
      <c r="BI219" s="5">
        <v>0</v>
      </c>
      <c r="BJ219" s="5">
        <f>SUM(Target_CC[[#This Row],[Target_NGTMA_Jan]:[Target_NGTMA_Des]])</f>
        <v>0</v>
      </c>
      <c r="BK219" s="5">
        <v>172800</v>
      </c>
      <c r="BL219" s="5">
        <v>172800</v>
      </c>
      <c r="BM219" s="5">
        <v>172800</v>
      </c>
      <c r="BN219" s="5">
        <f>Target_CC[[#This Row],[Est_Sust_NP Apr]]+Target_CC[[#This Row],[Est_Sust_POTS Apr]]+Target_CC[[#This Row],[BC_Apr]]</f>
        <v>172800</v>
      </c>
      <c r="BO219" s="5">
        <f>Target_CC[[#This Row],[Est_Sust_NP Mei]]+Target_CC[[#This Row],[Est_Sust_POTS Mei]]+Target_CC[[#This Row],[BC_Mei]]</f>
        <v>172800</v>
      </c>
      <c r="BP219" s="5">
        <f>Target_CC[[#This Row],[Est_Sust_NP Jun]]+Target_CC[[#This Row],[Est_Sust_POTS Jun]]+Target_CC[[#This Row],[BC_Jun]]</f>
        <v>172800</v>
      </c>
      <c r="BQ219" s="5">
        <f>Target_CC[[#This Row],[Est_Sust_NP Jul]]+Target_CC[[#This Row],[Est_Sust_POTS Jul]]+Target_CC[[#This Row],[BC_Jul]]</f>
        <v>172800</v>
      </c>
      <c r="BR219" s="5">
        <f>Target_CC[[#This Row],[Est_Sust_NP Agu]]+Target_CC[[#This Row],[Est_Sust_POTS Agu]]+Target_CC[[#This Row],[BC_Agu]]</f>
        <v>172800</v>
      </c>
      <c r="BS219" s="5">
        <f>Target_CC[[#This Row],[Est_Sust_NP Sep]]+Target_CC[[#This Row],[Est_Sust_POTS Sep]]+Target_CC[[#This Row],[BC_Sep]]</f>
        <v>172800</v>
      </c>
      <c r="BT219" s="5">
        <f>Target_CC[[#This Row],[Est_Sust_NP Okt]]+Target_CC[[#This Row],[Est_Sust_POTS Okt]]+Target_CC[[#This Row],[BC_Okt]]</f>
        <v>172800</v>
      </c>
      <c r="BU219" s="5">
        <f>Target_CC[[#This Row],[Est_Sust_NP Nov]]+Target_CC[[#This Row],[Est_Sust_POTS Nov]]+Target_CC[[#This Row],[BC_Nov]]</f>
        <v>172800</v>
      </c>
      <c r="BV219" s="5">
        <f>Target_CC[[#This Row],[Est_Sust_NP Des]]+Target_CC[[#This Row],[Est_Sust_POTS Des]]+Target_CC[[#This Row],[BC_Des]]</f>
        <v>172800</v>
      </c>
      <c r="BW219" s="5">
        <f>SUM(Target_CC[[#This Row],[Real_Jan]:[Real_Des]])</f>
        <v>2073600</v>
      </c>
      <c r="BX219" s="5">
        <v>0</v>
      </c>
      <c r="BY219" s="5">
        <v>0</v>
      </c>
      <c r="BZ219" s="5">
        <v>0</v>
      </c>
      <c r="CA219" s="5">
        <f>Target_CC[[#This Row],[Est_Sust_NP Mar]]*95%</f>
        <v>0</v>
      </c>
      <c r="CB219" s="5">
        <f>Target_CC[[#This Row],[Est_Sust_NP Apr]]</f>
        <v>0</v>
      </c>
      <c r="CC219" s="5">
        <f>Target_CC[[#This Row],[Est_Sust_NP Mei]]</f>
        <v>0</v>
      </c>
      <c r="CD219" s="5">
        <f>Target_CC[[#This Row],[Est_Sust_NP Jun]]</f>
        <v>0</v>
      </c>
      <c r="CE219" s="5">
        <f>Target_CC[[#This Row],[Est_Sust_NP Jul]]</f>
        <v>0</v>
      </c>
      <c r="CF219" s="5">
        <f>Target_CC[[#This Row],[Est_Sust_NP Agu]]</f>
        <v>0</v>
      </c>
      <c r="CG219" s="5">
        <f>Target_CC[[#This Row],[Est_Sust_NP Sep]]</f>
        <v>0</v>
      </c>
      <c r="CH219" s="5">
        <f>Target_CC[[#This Row],[Est_Sust_NP Okt]]</f>
        <v>0</v>
      </c>
      <c r="CI219" s="5">
        <f>Target_CC[[#This Row],[Est_Sust_NP Nov]]</f>
        <v>0</v>
      </c>
      <c r="CJ219" s="5">
        <f>SUM(Target_CC[[#This Row],[Est_Sust_NP Jan]:[Est_Sust_NP Des]])</f>
        <v>0</v>
      </c>
      <c r="CK219" s="5">
        <v>172800</v>
      </c>
      <c r="CL219" s="5">
        <v>172800</v>
      </c>
      <c r="CM219" s="5">
        <v>172800</v>
      </c>
      <c r="CN219" s="5">
        <f>Target_CC[[#This Row],[Est_Sust_POTS Mar]]</f>
        <v>172800</v>
      </c>
      <c r="CO219" s="5">
        <f>Target_CC[[#This Row],[Est_Sust_POTS Apr]]</f>
        <v>172800</v>
      </c>
      <c r="CP219" s="5">
        <f>Target_CC[[#This Row],[Est_Sust_POTS Mei]]</f>
        <v>172800</v>
      </c>
      <c r="CQ219" s="5">
        <f>Target_CC[[#This Row],[Est_Sust_POTS Jun]]</f>
        <v>172800</v>
      </c>
      <c r="CR219" s="5">
        <f>Target_CC[[#This Row],[Est_Sust_POTS Jul]]</f>
        <v>172800</v>
      </c>
      <c r="CS219" s="5">
        <f>Target_CC[[#This Row],[Est_Sust_POTS Agu]]</f>
        <v>172800</v>
      </c>
      <c r="CT219" s="5">
        <f>Target_CC[[#This Row],[Est_Sust_POTS Sep]]</f>
        <v>172800</v>
      </c>
      <c r="CU219" s="5">
        <f>Target_CC[[#This Row],[Est_Sust_POTS Okt]]</f>
        <v>172800</v>
      </c>
      <c r="CV219" s="5">
        <f>Target_CC[[#This Row],[Est_Sust_POTS Nov]]</f>
        <v>172800</v>
      </c>
      <c r="CW219" s="5">
        <f>SUM(Target_CC[[#This Row],[Est_Sust_POTS Jan]:[Est_Sust_POTS Des]])</f>
        <v>2073600</v>
      </c>
      <c r="CX219" s="5"/>
      <c r="CY219" s="5">
        <v>0</v>
      </c>
      <c r="CZ219" s="5">
        <v>0</v>
      </c>
      <c r="DA219" s="5">
        <v>0</v>
      </c>
      <c r="DB219" s="5"/>
      <c r="DC219" s="5"/>
      <c r="DD219" s="5"/>
      <c r="DE219" s="5"/>
      <c r="DF219" s="5"/>
      <c r="DG219" s="5"/>
      <c r="DH219" s="5"/>
      <c r="DI219" s="5"/>
      <c r="DJ219" s="5">
        <f>SUM(Target_CC[[#This Row],[BC_Jan]:[BC_Des]])</f>
        <v>0</v>
      </c>
      <c r="DK219" s="5"/>
      <c r="DL219" s="5"/>
      <c r="DM219" s="5"/>
      <c r="DN219" s="5"/>
      <c r="DO219" s="5"/>
      <c r="DP219" s="5"/>
      <c r="DQ219" s="5"/>
      <c r="DR219" s="5"/>
      <c r="DS219" s="5"/>
      <c r="DT219" s="5"/>
      <c r="DU219" s="5"/>
      <c r="DV219" s="5"/>
      <c r="DW219" s="5"/>
      <c r="DX219" s="5" t="s">
        <v>160</v>
      </c>
    </row>
    <row r="220" spans="2:128" x14ac:dyDescent="0.3">
      <c r="B220">
        <v>10036399</v>
      </c>
      <c r="C220" t="s">
        <v>449</v>
      </c>
      <c r="D220" t="s">
        <v>380</v>
      </c>
      <c r="E220" t="s">
        <v>312</v>
      </c>
      <c r="F220" t="s">
        <v>309</v>
      </c>
      <c r="G220" t="s">
        <v>25</v>
      </c>
      <c r="H220" t="s">
        <v>159</v>
      </c>
      <c r="I220" t="s">
        <v>29</v>
      </c>
      <c r="J220" s="5">
        <v>2488214.0166669991</v>
      </c>
      <c r="K220" s="5">
        <v>150413.93181818182</v>
      </c>
      <c r="L220" s="5">
        <v>158330.45454545453</v>
      </c>
      <c r="M220" s="5">
        <v>142497.40909090909</v>
      </c>
      <c r="N220" s="5">
        <v>126664.36363636363</v>
      </c>
      <c r="O220" s="5">
        <v>134580.88636363635</v>
      </c>
      <c r="P220" s="5">
        <v>142497.40909090909</v>
      </c>
      <c r="Q220" s="5">
        <v>182080.02272727274</v>
      </c>
      <c r="R220" s="5">
        <v>166246.97727272726</v>
      </c>
      <c r="S220" s="5">
        <v>166246.97727272726</v>
      </c>
      <c r="T220" s="5">
        <v>182080.02272727274</v>
      </c>
      <c r="U220" s="5">
        <v>158330.45454545453</v>
      </c>
      <c r="V220" s="5">
        <v>166246.97727272726</v>
      </c>
      <c r="W220" s="5">
        <v>1876215.8863636362</v>
      </c>
      <c r="X220" s="5">
        <v>20155.906876388166</v>
      </c>
      <c r="Y220" s="5">
        <v>21434.756966661815</v>
      </c>
      <c r="Z220" s="5">
        <v>28203.292659577626</v>
      </c>
      <c r="AA220" s="5">
        <v>28754.763860371833</v>
      </c>
      <c r="AB220" s="5">
        <v>37610.752082441119</v>
      </c>
      <c r="AC220" s="5">
        <v>35141.758214517868</v>
      </c>
      <c r="AD220" s="5">
        <v>30859.403734952277</v>
      </c>
      <c r="AE220" s="5">
        <v>34908.473393778593</v>
      </c>
      <c r="AF220" s="5">
        <v>30310.96907588252</v>
      </c>
      <c r="AG220" s="5">
        <v>31899.725567043301</v>
      </c>
      <c r="AH220" s="5">
        <v>39193.487926143454</v>
      </c>
      <c r="AI220" s="5">
        <v>46500.163307831775</v>
      </c>
      <c r="AJ220" s="5">
        <v>384973.45366559038</v>
      </c>
      <c r="AK220" s="5">
        <v>170569.83869457</v>
      </c>
      <c r="AL220" s="5">
        <v>179765.21151211634</v>
      </c>
      <c r="AM220" s="5">
        <v>170700.70175048671</v>
      </c>
      <c r="AN220" s="5">
        <v>155419.12749673545</v>
      </c>
      <c r="AO220" s="5">
        <v>172191.63844607747</v>
      </c>
      <c r="AP220" s="5">
        <v>177639.16730542696</v>
      </c>
      <c r="AQ220" s="5">
        <v>212939.426462225</v>
      </c>
      <c r="AR220" s="5">
        <v>201155.45066650584</v>
      </c>
      <c r="AS220" s="5">
        <v>196557.94634860978</v>
      </c>
      <c r="AT220" s="5">
        <v>213979.74829431603</v>
      </c>
      <c r="AU220" s="5">
        <v>197523.94247159798</v>
      </c>
      <c r="AV220" s="5">
        <v>212747.14058055903</v>
      </c>
      <c r="AW220" s="5">
        <f>SUM(Target_CC[[#This Row],[Target_Jan]:[Target_Des]])</f>
        <v>2261189.3400292266</v>
      </c>
      <c r="AX220" s="5">
        <v>0</v>
      </c>
      <c r="AY220" s="5">
        <v>0</v>
      </c>
      <c r="AZ220" s="5">
        <v>0</v>
      </c>
      <c r="BA220" s="5">
        <v>0</v>
      </c>
      <c r="BB220" s="5">
        <v>0</v>
      </c>
      <c r="BC220" s="5">
        <v>0</v>
      </c>
      <c r="BD220" s="5">
        <v>0</v>
      </c>
      <c r="BE220" s="5">
        <v>0</v>
      </c>
      <c r="BF220" s="5">
        <v>0</v>
      </c>
      <c r="BG220" s="5">
        <v>0</v>
      </c>
      <c r="BH220" s="5">
        <v>0</v>
      </c>
      <c r="BI220" s="5">
        <v>0</v>
      </c>
      <c r="BJ220" s="5">
        <f>SUM(Target_CC[[#This Row],[Target_NGTMA_Jan]:[Target_NGTMA_Des]])</f>
        <v>0</v>
      </c>
      <c r="BK220" s="5">
        <v>181300</v>
      </c>
      <c r="BL220" s="5">
        <v>183050</v>
      </c>
      <c r="BM220" s="5">
        <v>179050</v>
      </c>
      <c r="BN220" s="5">
        <f>Target_CC[[#This Row],[Est_Sust_NP Apr]]+Target_CC[[#This Row],[Est_Sust_POTS Apr]]+Target_CC[[#This Row],[BC_Apr]]</f>
        <v>179050</v>
      </c>
      <c r="BO220" s="5">
        <f>Target_CC[[#This Row],[Est_Sust_NP Mei]]+Target_CC[[#This Row],[Est_Sust_POTS Mei]]+Target_CC[[#This Row],[BC_Mei]]</f>
        <v>179050</v>
      </c>
      <c r="BP220" s="5">
        <f>Target_CC[[#This Row],[Est_Sust_NP Jun]]+Target_CC[[#This Row],[Est_Sust_POTS Jun]]+Target_CC[[#This Row],[BC_Jun]]</f>
        <v>179050</v>
      </c>
      <c r="BQ220" s="5">
        <f>Target_CC[[#This Row],[Est_Sust_NP Jul]]+Target_CC[[#This Row],[Est_Sust_POTS Jul]]+Target_CC[[#This Row],[BC_Jul]]</f>
        <v>179050</v>
      </c>
      <c r="BR220" s="5">
        <f>Target_CC[[#This Row],[Est_Sust_NP Agu]]+Target_CC[[#This Row],[Est_Sust_POTS Agu]]+Target_CC[[#This Row],[BC_Agu]]</f>
        <v>179050</v>
      </c>
      <c r="BS220" s="5">
        <f>Target_CC[[#This Row],[Est_Sust_NP Sep]]+Target_CC[[#This Row],[Est_Sust_POTS Sep]]+Target_CC[[#This Row],[BC_Sep]]</f>
        <v>179050</v>
      </c>
      <c r="BT220" s="5">
        <f>Target_CC[[#This Row],[Est_Sust_NP Okt]]+Target_CC[[#This Row],[Est_Sust_POTS Okt]]+Target_CC[[#This Row],[BC_Okt]]</f>
        <v>179050</v>
      </c>
      <c r="BU220" s="5">
        <f>Target_CC[[#This Row],[Est_Sust_NP Nov]]+Target_CC[[#This Row],[Est_Sust_POTS Nov]]+Target_CC[[#This Row],[BC_Nov]]</f>
        <v>179050</v>
      </c>
      <c r="BV220" s="5">
        <f>Target_CC[[#This Row],[Est_Sust_NP Des]]+Target_CC[[#This Row],[Est_Sust_POTS Des]]+Target_CC[[#This Row],[BC_Des]]</f>
        <v>179050</v>
      </c>
      <c r="BW220" s="5">
        <f>SUM(Target_CC[[#This Row],[Real_Jan]:[Real_Des]])</f>
        <v>2154850</v>
      </c>
      <c r="BX220" s="5">
        <v>0</v>
      </c>
      <c r="BY220" s="5">
        <v>0</v>
      </c>
      <c r="BZ220" s="5">
        <v>0</v>
      </c>
      <c r="CA220" s="5">
        <f>Target_CC[[#This Row],[Est_Sust_NP Mar]]*95%</f>
        <v>0</v>
      </c>
      <c r="CB220" s="5">
        <f>Target_CC[[#This Row],[Est_Sust_NP Apr]]</f>
        <v>0</v>
      </c>
      <c r="CC220" s="5">
        <f>Target_CC[[#This Row],[Est_Sust_NP Mei]]</f>
        <v>0</v>
      </c>
      <c r="CD220" s="5">
        <f>Target_CC[[#This Row],[Est_Sust_NP Jun]]</f>
        <v>0</v>
      </c>
      <c r="CE220" s="5">
        <f>Target_CC[[#This Row],[Est_Sust_NP Jul]]</f>
        <v>0</v>
      </c>
      <c r="CF220" s="5">
        <f>Target_CC[[#This Row],[Est_Sust_NP Agu]]</f>
        <v>0</v>
      </c>
      <c r="CG220" s="5">
        <f>Target_CC[[#This Row],[Est_Sust_NP Sep]]</f>
        <v>0</v>
      </c>
      <c r="CH220" s="5">
        <f>Target_CC[[#This Row],[Est_Sust_NP Okt]]</f>
        <v>0</v>
      </c>
      <c r="CI220" s="5">
        <f>Target_CC[[#This Row],[Est_Sust_NP Nov]]</f>
        <v>0</v>
      </c>
      <c r="CJ220" s="5">
        <f>SUM(Target_CC[[#This Row],[Est_Sust_NP Jan]:[Est_Sust_NP Des]])</f>
        <v>0</v>
      </c>
      <c r="CK220" s="5">
        <v>181300</v>
      </c>
      <c r="CL220" s="5">
        <v>183050</v>
      </c>
      <c r="CM220" s="5">
        <v>179050</v>
      </c>
      <c r="CN220" s="5">
        <f>Target_CC[[#This Row],[Est_Sust_POTS Mar]]</f>
        <v>179050</v>
      </c>
      <c r="CO220" s="5">
        <f>Target_CC[[#This Row],[Est_Sust_POTS Apr]]</f>
        <v>179050</v>
      </c>
      <c r="CP220" s="5">
        <f>Target_CC[[#This Row],[Est_Sust_POTS Mei]]</f>
        <v>179050</v>
      </c>
      <c r="CQ220" s="5">
        <f>Target_CC[[#This Row],[Est_Sust_POTS Jun]]</f>
        <v>179050</v>
      </c>
      <c r="CR220" s="5">
        <f>Target_CC[[#This Row],[Est_Sust_POTS Jul]]</f>
        <v>179050</v>
      </c>
      <c r="CS220" s="5">
        <f>Target_CC[[#This Row],[Est_Sust_POTS Agu]]</f>
        <v>179050</v>
      </c>
      <c r="CT220" s="5">
        <f>Target_CC[[#This Row],[Est_Sust_POTS Sep]]</f>
        <v>179050</v>
      </c>
      <c r="CU220" s="5">
        <f>Target_CC[[#This Row],[Est_Sust_POTS Okt]]</f>
        <v>179050</v>
      </c>
      <c r="CV220" s="5">
        <f>Target_CC[[#This Row],[Est_Sust_POTS Nov]]</f>
        <v>179050</v>
      </c>
      <c r="CW220" s="5">
        <f>SUM(Target_CC[[#This Row],[Est_Sust_POTS Jan]:[Est_Sust_POTS Des]])</f>
        <v>2154850</v>
      </c>
      <c r="CX220" s="5"/>
      <c r="CY220" s="5">
        <v>0</v>
      </c>
      <c r="CZ220" s="5">
        <v>0</v>
      </c>
      <c r="DA220" s="5">
        <v>0</v>
      </c>
      <c r="DB220" s="5"/>
      <c r="DC220" s="5"/>
      <c r="DD220" s="5"/>
      <c r="DE220" s="5"/>
      <c r="DF220" s="5"/>
      <c r="DG220" s="5"/>
      <c r="DH220" s="5"/>
      <c r="DI220" s="5"/>
      <c r="DJ220" s="5">
        <f>SUM(Target_CC[[#This Row],[BC_Jan]:[BC_Des]])</f>
        <v>0</v>
      </c>
      <c r="DK220" s="5"/>
      <c r="DL220" s="5"/>
      <c r="DM220" s="5"/>
      <c r="DN220" s="5"/>
      <c r="DO220" s="5"/>
      <c r="DP220" s="5"/>
      <c r="DQ220" s="5"/>
      <c r="DR220" s="5"/>
      <c r="DS220" s="5"/>
      <c r="DT220" s="5"/>
      <c r="DU220" s="5"/>
      <c r="DV220" s="5"/>
      <c r="DW220" s="5"/>
      <c r="DX220" s="5" t="s">
        <v>160</v>
      </c>
    </row>
    <row r="221" spans="2:128" x14ac:dyDescent="0.3">
      <c r="B221">
        <v>19071410</v>
      </c>
      <c r="C221" t="s">
        <v>450</v>
      </c>
      <c r="D221" t="s">
        <v>386</v>
      </c>
      <c r="E221" t="s">
        <v>304</v>
      </c>
      <c r="F221" t="s">
        <v>309</v>
      </c>
      <c r="G221" t="s">
        <v>25</v>
      </c>
      <c r="H221" t="s">
        <v>159</v>
      </c>
      <c r="I221" t="s">
        <v>29</v>
      </c>
      <c r="J221" s="5">
        <v>2545413.4356491207</v>
      </c>
      <c r="K221" s="5">
        <v>231589.7045454545</v>
      </c>
      <c r="L221" s="5">
        <v>243778.63636363632</v>
      </c>
      <c r="M221" s="5">
        <v>219400.77272727271</v>
      </c>
      <c r="N221" s="5">
        <v>195022.90909090906</v>
      </c>
      <c r="O221" s="5">
        <v>207211.84090909088</v>
      </c>
      <c r="P221" s="5">
        <v>219400.77272727271</v>
      </c>
      <c r="Q221" s="5">
        <v>280345.43181818177</v>
      </c>
      <c r="R221" s="5">
        <v>255967.56818181815</v>
      </c>
      <c r="S221" s="5">
        <v>255967.56818181815</v>
      </c>
      <c r="T221" s="5">
        <v>280345.43181818177</v>
      </c>
      <c r="U221" s="5">
        <v>243778.63636363632</v>
      </c>
      <c r="V221" s="5">
        <v>255967.56818181815</v>
      </c>
      <c r="W221" s="5">
        <v>2888776.8409090904</v>
      </c>
      <c r="X221" s="5">
        <v>31033.697889042091</v>
      </c>
      <c r="Y221" s="5">
        <v>33002.72104390787</v>
      </c>
      <c r="Z221" s="5">
        <v>43424.117269508402</v>
      </c>
      <c r="AA221" s="5">
        <v>44273.20784850901</v>
      </c>
      <c r="AB221" s="5">
        <v>57908.618285663295</v>
      </c>
      <c r="AC221" s="5">
        <v>54107.151536638616</v>
      </c>
      <c r="AD221" s="5">
        <v>47513.685115720167</v>
      </c>
      <c r="AE221" s="5">
        <v>53747.966971373382</v>
      </c>
      <c r="AF221" s="5">
        <v>46669.26984699371</v>
      </c>
      <c r="AG221" s="5">
        <v>49115.450476241269</v>
      </c>
      <c r="AH221" s="5">
        <v>60345.529029141493</v>
      </c>
      <c r="AI221" s="5">
        <v>71595.489537455243</v>
      </c>
      <c r="AJ221" s="5">
        <v>592736.90485019446</v>
      </c>
      <c r="AK221" s="5">
        <v>262623.40243449662</v>
      </c>
      <c r="AL221" s="5">
        <v>276781.35740754422</v>
      </c>
      <c r="AM221" s="5">
        <v>262824.88999678113</v>
      </c>
      <c r="AN221" s="5">
        <v>239296.11693941808</v>
      </c>
      <c r="AO221" s="5">
        <v>265120.45919475419</v>
      </c>
      <c r="AP221" s="5">
        <v>273507.92426391132</v>
      </c>
      <c r="AQ221" s="5">
        <v>327859.11693390191</v>
      </c>
      <c r="AR221" s="5">
        <v>309715.53515319154</v>
      </c>
      <c r="AS221" s="5">
        <v>302636.83802881185</v>
      </c>
      <c r="AT221" s="5">
        <v>329460.88229442306</v>
      </c>
      <c r="AU221" s="5">
        <v>304124.16539277782</v>
      </c>
      <c r="AV221" s="5">
        <v>327563.05771927338</v>
      </c>
      <c r="AW221" s="5">
        <f>SUM(Target_CC[[#This Row],[Target_Jan]:[Target_Des]])</f>
        <v>3481513.7457592851</v>
      </c>
      <c r="AX221" s="5">
        <v>0</v>
      </c>
      <c r="AY221" s="5">
        <v>0</v>
      </c>
      <c r="AZ221" s="5">
        <v>0</v>
      </c>
      <c r="BA221" s="5">
        <v>0</v>
      </c>
      <c r="BB221" s="5">
        <v>0</v>
      </c>
      <c r="BC221" s="5">
        <v>0</v>
      </c>
      <c r="BD221" s="5">
        <v>0</v>
      </c>
      <c r="BE221" s="5">
        <v>0</v>
      </c>
      <c r="BF221" s="5">
        <v>0</v>
      </c>
      <c r="BG221" s="5">
        <v>0</v>
      </c>
      <c r="BH221" s="5">
        <v>0</v>
      </c>
      <c r="BI221" s="5">
        <v>0</v>
      </c>
      <c r="BJ221" s="5">
        <f>SUM(Target_CC[[#This Row],[Target_NGTMA_Jan]:[Target_NGTMA_Des]])</f>
        <v>0</v>
      </c>
      <c r="BK221" s="5">
        <v>183667</v>
      </c>
      <c r="BL221" s="5">
        <v>191400</v>
      </c>
      <c r="BM221" s="5">
        <v>412337</v>
      </c>
      <c r="BN221" s="5">
        <f>Target_CC[[#This Row],[Est_Sust_NP Apr]]+Target_CC[[#This Row],[Est_Sust_POTS Apr]]+Target_CC[[#This Row],[BC_Apr]]</f>
        <v>183200</v>
      </c>
      <c r="BO221" s="5">
        <f>Target_CC[[#This Row],[Est_Sust_NP Mei]]+Target_CC[[#This Row],[Est_Sust_POTS Mei]]+Target_CC[[#This Row],[BC_Mei]]</f>
        <v>183200</v>
      </c>
      <c r="BP221" s="5">
        <f>Target_CC[[#This Row],[Est_Sust_NP Jun]]+Target_CC[[#This Row],[Est_Sust_POTS Jun]]+Target_CC[[#This Row],[BC_Jun]]</f>
        <v>183200</v>
      </c>
      <c r="BQ221" s="5">
        <f>Target_CC[[#This Row],[Est_Sust_NP Jul]]+Target_CC[[#This Row],[Est_Sust_POTS Jul]]+Target_CC[[#This Row],[BC_Jul]]</f>
        <v>183200</v>
      </c>
      <c r="BR221" s="5">
        <f>Target_CC[[#This Row],[Est_Sust_NP Agu]]+Target_CC[[#This Row],[Est_Sust_POTS Agu]]+Target_CC[[#This Row],[BC_Agu]]</f>
        <v>183200</v>
      </c>
      <c r="BS221" s="5">
        <f>Target_CC[[#This Row],[Est_Sust_NP Sep]]+Target_CC[[#This Row],[Est_Sust_POTS Sep]]+Target_CC[[#This Row],[BC_Sep]]</f>
        <v>183200</v>
      </c>
      <c r="BT221" s="5">
        <f>Target_CC[[#This Row],[Est_Sust_NP Okt]]+Target_CC[[#This Row],[Est_Sust_POTS Okt]]+Target_CC[[#This Row],[BC_Okt]]</f>
        <v>183200</v>
      </c>
      <c r="BU221" s="5">
        <f>Target_CC[[#This Row],[Est_Sust_NP Nov]]+Target_CC[[#This Row],[Est_Sust_POTS Nov]]+Target_CC[[#This Row],[BC_Nov]]</f>
        <v>183200</v>
      </c>
      <c r="BV221" s="5">
        <f>Target_CC[[#This Row],[Est_Sust_NP Des]]+Target_CC[[#This Row],[Est_Sust_POTS Des]]+Target_CC[[#This Row],[BC_Des]]</f>
        <v>183200</v>
      </c>
      <c r="BW221" s="5">
        <f>SUM(Target_CC[[#This Row],[Real_Jan]:[Real_Des]])</f>
        <v>2436204</v>
      </c>
      <c r="BX221" s="5">
        <v>0</v>
      </c>
      <c r="BY221" s="5">
        <v>0</v>
      </c>
      <c r="BZ221" s="5">
        <v>0</v>
      </c>
      <c r="CA221" s="5">
        <f>Target_CC[[#This Row],[Est_Sust_NP Mar]]*95%</f>
        <v>0</v>
      </c>
      <c r="CB221" s="5">
        <f>Target_CC[[#This Row],[Est_Sust_NP Apr]]</f>
        <v>0</v>
      </c>
      <c r="CC221" s="5">
        <f>Target_CC[[#This Row],[Est_Sust_NP Mei]]</f>
        <v>0</v>
      </c>
      <c r="CD221" s="5">
        <f>Target_CC[[#This Row],[Est_Sust_NP Jun]]</f>
        <v>0</v>
      </c>
      <c r="CE221" s="5">
        <f>Target_CC[[#This Row],[Est_Sust_NP Jul]]</f>
        <v>0</v>
      </c>
      <c r="CF221" s="5">
        <f>Target_CC[[#This Row],[Est_Sust_NP Agu]]</f>
        <v>0</v>
      </c>
      <c r="CG221" s="5">
        <f>Target_CC[[#This Row],[Est_Sust_NP Sep]]</f>
        <v>0</v>
      </c>
      <c r="CH221" s="5">
        <f>Target_CC[[#This Row],[Est_Sust_NP Okt]]</f>
        <v>0</v>
      </c>
      <c r="CI221" s="5">
        <f>Target_CC[[#This Row],[Est_Sust_NP Nov]]</f>
        <v>0</v>
      </c>
      <c r="CJ221" s="5">
        <f>SUM(Target_CC[[#This Row],[Est_Sust_NP Jan]:[Est_Sust_NP Des]])</f>
        <v>0</v>
      </c>
      <c r="CK221" s="5">
        <v>182950</v>
      </c>
      <c r="CL221" s="5">
        <v>182700</v>
      </c>
      <c r="CM221" s="5">
        <v>183200</v>
      </c>
      <c r="CN221" s="5">
        <f>Target_CC[[#This Row],[Est_Sust_POTS Mar]]</f>
        <v>183200</v>
      </c>
      <c r="CO221" s="5">
        <f>Target_CC[[#This Row],[Est_Sust_POTS Apr]]</f>
        <v>183200</v>
      </c>
      <c r="CP221" s="5">
        <f>Target_CC[[#This Row],[Est_Sust_POTS Mei]]</f>
        <v>183200</v>
      </c>
      <c r="CQ221" s="5">
        <f>Target_CC[[#This Row],[Est_Sust_POTS Jun]]</f>
        <v>183200</v>
      </c>
      <c r="CR221" s="5">
        <f>Target_CC[[#This Row],[Est_Sust_POTS Jul]]</f>
        <v>183200</v>
      </c>
      <c r="CS221" s="5">
        <f>Target_CC[[#This Row],[Est_Sust_POTS Agu]]</f>
        <v>183200</v>
      </c>
      <c r="CT221" s="5">
        <f>Target_CC[[#This Row],[Est_Sust_POTS Sep]]</f>
        <v>183200</v>
      </c>
      <c r="CU221" s="5">
        <f>Target_CC[[#This Row],[Est_Sust_POTS Okt]]</f>
        <v>183200</v>
      </c>
      <c r="CV221" s="5">
        <f>Target_CC[[#This Row],[Est_Sust_POTS Nov]]</f>
        <v>183200</v>
      </c>
      <c r="CW221" s="5">
        <f>SUM(Target_CC[[#This Row],[Est_Sust_POTS Jan]:[Est_Sust_POTS Des]])</f>
        <v>2197650</v>
      </c>
      <c r="CX221" s="5"/>
      <c r="CY221" s="5">
        <v>0</v>
      </c>
      <c r="CZ221" s="5">
        <v>0</v>
      </c>
      <c r="DA221" s="5">
        <v>0</v>
      </c>
      <c r="DB221" s="5"/>
      <c r="DC221" s="5"/>
      <c r="DD221" s="5"/>
      <c r="DE221" s="5"/>
      <c r="DF221" s="5"/>
      <c r="DG221" s="5"/>
      <c r="DH221" s="5"/>
      <c r="DI221" s="5"/>
      <c r="DJ221" s="5">
        <f>SUM(Target_CC[[#This Row],[BC_Jan]:[BC_Des]])</f>
        <v>0</v>
      </c>
      <c r="DK221" s="5"/>
      <c r="DL221" s="5"/>
      <c r="DM221" s="5"/>
      <c r="DN221" s="5"/>
      <c r="DO221" s="5"/>
      <c r="DP221" s="5"/>
      <c r="DQ221" s="5"/>
      <c r="DR221" s="5"/>
      <c r="DS221" s="5"/>
      <c r="DT221" s="5"/>
      <c r="DU221" s="5"/>
      <c r="DV221" s="5"/>
      <c r="DW221" s="5"/>
      <c r="DX221" s="5" t="s">
        <v>160</v>
      </c>
    </row>
    <row r="222" spans="2:128" x14ac:dyDescent="0.3">
      <c r="B222">
        <v>10075722</v>
      </c>
      <c r="C222" t="s">
        <v>451</v>
      </c>
      <c r="D222" t="s">
        <v>448</v>
      </c>
      <c r="E222" t="s">
        <v>452</v>
      </c>
      <c r="F222" t="s">
        <v>309</v>
      </c>
      <c r="G222" t="s">
        <v>25</v>
      </c>
      <c r="H222" t="s">
        <v>159</v>
      </c>
      <c r="I222" t="s">
        <v>29</v>
      </c>
      <c r="J222" s="5">
        <v>2853170.0637766761</v>
      </c>
      <c r="K222" s="5">
        <v>183885.32499999998</v>
      </c>
      <c r="L222" s="5">
        <v>193563.5</v>
      </c>
      <c r="M222" s="5">
        <v>174207.15</v>
      </c>
      <c r="N222" s="5">
        <v>154850.79999999999</v>
      </c>
      <c r="O222" s="5">
        <v>164528.97499999998</v>
      </c>
      <c r="P222" s="5">
        <v>174207.15</v>
      </c>
      <c r="Q222" s="5">
        <v>222598.02499999999</v>
      </c>
      <c r="R222" s="5">
        <v>203241.67499999999</v>
      </c>
      <c r="S222" s="5">
        <v>203241.67499999999</v>
      </c>
      <c r="T222" s="5">
        <v>222598.02499999999</v>
      </c>
      <c r="U222" s="5">
        <v>193563.5</v>
      </c>
      <c r="V222" s="5">
        <v>203241.67499999999</v>
      </c>
      <c r="W222" s="5">
        <v>2293727.4749999996</v>
      </c>
      <c r="X222" s="5">
        <v>24641.171478148612</v>
      </c>
      <c r="Y222" s="5">
        <v>26204.602216469513</v>
      </c>
      <c r="Z222" s="5">
        <v>34479.330299307076</v>
      </c>
      <c r="AA222" s="5">
        <v>35153.519583240988</v>
      </c>
      <c r="AB222" s="5">
        <v>45980.217966339384</v>
      </c>
      <c r="AC222" s="5">
        <v>42961.802488876325</v>
      </c>
      <c r="AD222" s="5">
        <v>37726.501903874683</v>
      </c>
      <c r="AE222" s="5">
        <v>42676.605136738341</v>
      </c>
      <c r="AF222" s="5">
        <v>37056.024878872689</v>
      </c>
      <c r="AG222" s="5">
        <v>38998.325038116622</v>
      </c>
      <c r="AH222" s="5">
        <v>47915.157712214517</v>
      </c>
      <c r="AI222" s="5">
        <v>56847.776925010367</v>
      </c>
      <c r="AJ222" s="5">
        <v>470641.03562720912</v>
      </c>
      <c r="AK222" s="5">
        <v>208526.49647814859</v>
      </c>
      <c r="AL222" s="5">
        <v>219768.1022164695</v>
      </c>
      <c r="AM222" s="5">
        <v>208686.48029930706</v>
      </c>
      <c r="AN222" s="5">
        <v>190004.31958324098</v>
      </c>
      <c r="AO222" s="5">
        <v>210509.19296633935</v>
      </c>
      <c r="AP222" s="5">
        <v>217168.95248887633</v>
      </c>
      <c r="AQ222" s="5">
        <v>260324.52690387468</v>
      </c>
      <c r="AR222" s="5">
        <v>245918.28013673832</v>
      </c>
      <c r="AS222" s="5">
        <v>240297.69987887266</v>
      </c>
      <c r="AT222" s="5">
        <v>261596.35003811662</v>
      </c>
      <c r="AU222" s="5">
        <v>241478.65771221451</v>
      </c>
      <c r="AV222" s="5">
        <v>260089.45192501036</v>
      </c>
      <c r="AW222" s="5">
        <f>SUM(Target_CC[[#This Row],[Target_Jan]:[Target_Des]])</f>
        <v>2764368.5106272092</v>
      </c>
      <c r="AX222" s="5">
        <v>0</v>
      </c>
      <c r="AY222" s="5">
        <v>0</v>
      </c>
      <c r="AZ222" s="5">
        <v>0</v>
      </c>
      <c r="BA222" s="5">
        <v>0</v>
      </c>
      <c r="BB222" s="5">
        <v>0</v>
      </c>
      <c r="BC222" s="5">
        <v>0</v>
      </c>
      <c r="BD222" s="5">
        <v>0</v>
      </c>
      <c r="BE222" s="5">
        <v>0</v>
      </c>
      <c r="BF222" s="5">
        <v>0</v>
      </c>
      <c r="BG222" s="5">
        <v>0</v>
      </c>
      <c r="BH222" s="5">
        <v>0</v>
      </c>
      <c r="BI222" s="5">
        <v>0</v>
      </c>
      <c r="BJ222" s="5">
        <f>SUM(Target_CC[[#This Row],[Target_NGTMA_Jan]:[Target_NGTMA_Des]])</f>
        <v>0</v>
      </c>
      <c r="BK222" s="5">
        <v>203505</v>
      </c>
      <c r="BL222" s="5">
        <v>201270</v>
      </c>
      <c r="BM222" s="5">
        <v>216125</v>
      </c>
      <c r="BN222" s="5">
        <f>Target_CC[[#This Row],[Est_Sust_NP Apr]]+Target_CC[[#This Row],[Est_Sust_POTS Apr]]+Target_CC[[#This Row],[BC_Apr]]</f>
        <v>192400</v>
      </c>
      <c r="BO222" s="5">
        <f>Target_CC[[#This Row],[Est_Sust_NP Mei]]+Target_CC[[#This Row],[Est_Sust_POTS Mei]]+Target_CC[[#This Row],[BC_Mei]]</f>
        <v>192400</v>
      </c>
      <c r="BP222" s="5">
        <f>Target_CC[[#This Row],[Est_Sust_NP Jun]]+Target_CC[[#This Row],[Est_Sust_POTS Jun]]+Target_CC[[#This Row],[BC_Jun]]</f>
        <v>192400</v>
      </c>
      <c r="BQ222" s="5">
        <f>Target_CC[[#This Row],[Est_Sust_NP Jul]]+Target_CC[[#This Row],[Est_Sust_POTS Jul]]+Target_CC[[#This Row],[BC_Jul]]</f>
        <v>192400</v>
      </c>
      <c r="BR222" s="5">
        <f>Target_CC[[#This Row],[Est_Sust_NP Agu]]+Target_CC[[#This Row],[Est_Sust_POTS Agu]]+Target_CC[[#This Row],[BC_Agu]]</f>
        <v>192400</v>
      </c>
      <c r="BS222" s="5">
        <f>Target_CC[[#This Row],[Est_Sust_NP Sep]]+Target_CC[[#This Row],[Est_Sust_POTS Sep]]+Target_CC[[#This Row],[BC_Sep]]</f>
        <v>192400</v>
      </c>
      <c r="BT222" s="5">
        <f>Target_CC[[#This Row],[Est_Sust_NP Okt]]+Target_CC[[#This Row],[Est_Sust_POTS Okt]]+Target_CC[[#This Row],[BC_Okt]]</f>
        <v>192400</v>
      </c>
      <c r="BU222" s="5">
        <f>Target_CC[[#This Row],[Est_Sust_NP Nov]]+Target_CC[[#This Row],[Est_Sust_POTS Nov]]+Target_CC[[#This Row],[BC_Nov]]</f>
        <v>192400</v>
      </c>
      <c r="BV222" s="5">
        <f>Target_CC[[#This Row],[Est_Sust_NP Des]]+Target_CC[[#This Row],[Est_Sust_POTS Des]]+Target_CC[[#This Row],[BC_Des]]</f>
        <v>192400</v>
      </c>
      <c r="BW222" s="5">
        <f>SUM(Target_CC[[#This Row],[Real_Jan]:[Real_Des]])</f>
        <v>2352500</v>
      </c>
      <c r="BX222" s="5">
        <v>0</v>
      </c>
      <c r="BY222" s="5">
        <v>0</v>
      </c>
      <c r="BZ222" s="5">
        <v>0</v>
      </c>
      <c r="CA222" s="5">
        <f>Target_CC[[#This Row],[Est_Sust_NP Mar]]*95%</f>
        <v>0</v>
      </c>
      <c r="CB222" s="5">
        <f>Target_CC[[#This Row],[Est_Sust_NP Apr]]</f>
        <v>0</v>
      </c>
      <c r="CC222" s="5">
        <f>Target_CC[[#This Row],[Est_Sust_NP Mei]]</f>
        <v>0</v>
      </c>
      <c r="CD222" s="5">
        <f>Target_CC[[#This Row],[Est_Sust_NP Jun]]</f>
        <v>0</v>
      </c>
      <c r="CE222" s="5">
        <f>Target_CC[[#This Row],[Est_Sust_NP Jul]]</f>
        <v>0</v>
      </c>
      <c r="CF222" s="5">
        <f>Target_CC[[#This Row],[Est_Sust_NP Agu]]</f>
        <v>0</v>
      </c>
      <c r="CG222" s="5">
        <f>Target_CC[[#This Row],[Est_Sust_NP Sep]]</f>
        <v>0</v>
      </c>
      <c r="CH222" s="5">
        <f>Target_CC[[#This Row],[Est_Sust_NP Okt]]</f>
        <v>0</v>
      </c>
      <c r="CI222" s="5">
        <f>Target_CC[[#This Row],[Est_Sust_NP Nov]]</f>
        <v>0</v>
      </c>
      <c r="CJ222" s="5">
        <f>SUM(Target_CC[[#This Row],[Est_Sust_NP Jan]:[Est_Sust_NP Des]])</f>
        <v>0</v>
      </c>
      <c r="CK222" s="5">
        <v>192400</v>
      </c>
      <c r="CL222" s="5">
        <v>192900</v>
      </c>
      <c r="CM222" s="5">
        <v>192400</v>
      </c>
      <c r="CN222" s="5">
        <f>Target_CC[[#This Row],[Est_Sust_POTS Mar]]</f>
        <v>192400</v>
      </c>
      <c r="CO222" s="5">
        <f>Target_CC[[#This Row],[Est_Sust_POTS Apr]]</f>
        <v>192400</v>
      </c>
      <c r="CP222" s="5">
        <f>Target_CC[[#This Row],[Est_Sust_POTS Mei]]</f>
        <v>192400</v>
      </c>
      <c r="CQ222" s="5">
        <f>Target_CC[[#This Row],[Est_Sust_POTS Jun]]</f>
        <v>192400</v>
      </c>
      <c r="CR222" s="5">
        <f>Target_CC[[#This Row],[Est_Sust_POTS Jul]]</f>
        <v>192400</v>
      </c>
      <c r="CS222" s="5">
        <f>Target_CC[[#This Row],[Est_Sust_POTS Agu]]</f>
        <v>192400</v>
      </c>
      <c r="CT222" s="5">
        <f>Target_CC[[#This Row],[Est_Sust_POTS Sep]]</f>
        <v>192400</v>
      </c>
      <c r="CU222" s="5">
        <f>Target_CC[[#This Row],[Est_Sust_POTS Okt]]</f>
        <v>192400</v>
      </c>
      <c r="CV222" s="5">
        <f>Target_CC[[#This Row],[Est_Sust_POTS Nov]]</f>
        <v>192400</v>
      </c>
      <c r="CW222" s="5">
        <f>SUM(Target_CC[[#This Row],[Est_Sust_POTS Jan]:[Est_Sust_POTS Des]])</f>
        <v>2309300</v>
      </c>
      <c r="CX222" s="5"/>
      <c r="CY222" s="5">
        <v>0</v>
      </c>
      <c r="CZ222" s="5">
        <v>0</v>
      </c>
      <c r="DA222" s="5">
        <v>0</v>
      </c>
      <c r="DB222" s="5"/>
      <c r="DC222" s="5"/>
      <c r="DD222" s="5"/>
      <c r="DE222" s="5"/>
      <c r="DF222" s="5"/>
      <c r="DG222" s="5"/>
      <c r="DH222" s="5"/>
      <c r="DI222" s="5"/>
      <c r="DJ222" s="5">
        <f>SUM(Target_CC[[#This Row],[BC_Jan]:[BC_Des]])</f>
        <v>0</v>
      </c>
      <c r="DK222" s="5"/>
      <c r="DL222" s="5"/>
      <c r="DM222" s="5"/>
      <c r="DN222" s="5"/>
      <c r="DO222" s="5"/>
      <c r="DP222" s="5"/>
      <c r="DQ222" s="5"/>
      <c r="DR222" s="5"/>
      <c r="DS222" s="5"/>
      <c r="DT222" s="5"/>
      <c r="DU222" s="5"/>
      <c r="DV222" s="5"/>
      <c r="DW222" s="5"/>
      <c r="DX222" s="5" t="s">
        <v>160</v>
      </c>
    </row>
    <row r="223" spans="2:128" x14ac:dyDescent="0.3">
      <c r="B223">
        <v>19109435</v>
      </c>
      <c r="C223" t="s">
        <v>453</v>
      </c>
      <c r="D223" t="s">
        <v>369</v>
      </c>
      <c r="E223" t="s">
        <v>326</v>
      </c>
      <c r="F223" t="s">
        <v>363</v>
      </c>
      <c r="G223" t="s">
        <v>23</v>
      </c>
      <c r="H223" t="s">
        <v>159</v>
      </c>
      <c r="I223" t="s">
        <v>29</v>
      </c>
      <c r="J223" s="5">
        <v>23187970.944183711</v>
      </c>
      <c r="K223" s="5">
        <v>200000</v>
      </c>
      <c r="L223" s="5">
        <v>200000</v>
      </c>
      <c r="M223" s="5">
        <v>192000</v>
      </c>
      <c r="N223" s="5">
        <v>201920</v>
      </c>
      <c r="O223" s="5">
        <v>192019.20000000001</v>
      </c>
      <c r="P223" s="5">
        <v>191920.19200000001</v>
      </c>
      <c r="Q223" s="5">
        <v>231919.20191999996</v>
      </c>
      <c r="R223" s="5">
        <v>202319.19201920001</v>
      </c>
      <c r="S223" s="5">
        <v>212023.19192019201</v>
      </c>
      <c r="T223" s="5">
        <v>232120.23191920188</v>
      </c>
      <c r="U223" s="5">
        <v>202321.20231919203</v>
      </c>
      <c r="V223" s="5">
        <v>222023.21202319194</v>
      </c>
      <c r="W223" s="5">
        <v>2480585.6241209777</v>
      </c>
      <c r="X223" s="5">
        <v>227072.67299978534</v>
      </c>
      <c r="Y223" s="5">
        <v>1328369.5048401421</v>
      </c>
      <c r="Z223" s="5">
        <v>1213711.1158065738</v>
      </c>
      <c r="AA223" s="5">
        <v>837770.36591517262</v>
      </c>
      <c r="AB223" s="5">
        <v>1132007.4333581298</v>
      </c>
      <c r="AC223" s="5">
        <v>1636584.6325092115</v>
      </c>
      <c r="AD223" s="5">
        <v>1926016.4571259113</v>
      </c>
      <c r="AE223" s="5">
        <v>2127826.2650303491</v>
      </c>
      <c r="AF223" s="5">
        <v>1742992.8389849088</v>
      </c>
      <c r="AG223" s="5">
        <v>2144534.2934052567</v>
      </c>
      <c r="AH223" s="5">
        <v>2887094.4557204181</v>
      </c>
      <c r="AI223" s="5">
        <v>1807923.5894698245</v>
      </c>
      <c r="AJ223" s="5">
        <v>19011903.625165686</v>
      </c>
      <c r="AK223" s="5">
        <v>427072.67299978534</v>
      </c>
      <c r="AL223" s="5">
        <v>1528369.5048401421</v>
      </c>
      <c r="AM223" s="5">
        <v>1405711.1158065738</v>
      </c>
      <c r="AN223" s="5">
        <v>1039690.3659151726</v>
      </c>
      <c r="AO223" s="5">
        <v>1324026.6333581298</v>
      </c>
      <c r="AP223" s="5">
        <v>1828504.8245092116</v>
      </c>
      <c r="AQ223" s="5">
        <v>2157935.6590459114</v>
      </c>
      <c r="AR223" s="5">
        <v>2330145.4570495491</v>
      </c>
      <c r="AS223" s="5">
        <v>1955016.0309051007</v>
      </c>
      <c r="AT223" s="5">
        <v>2376654.5253244587</v>
      </c>
      <c r="AU223" s="5">
        <v>3089415.6580396104</v>
      </c>
      <c r="AV223" s="5">
        <v>2029946.8014930163</v>
      </c>
      <c r="AW223" s="5">
        <f>SUM(Target_CC[[#This Row],[Target_Jan]:[Target_Des]])</f>
        <v>21492489.249286659</v>
      </c>
      <c r="AX223" s="5">
        <v>792396.75529236195</v>
      </c>
      <c r="AY223" s="5">
        <v>6032290.547343405</v>
      </c>
      <c r="AZ223" s="5">
        <v>1721168.2227272117</v>
      </c>
      <c r="BA223" s="5">
        <v>3730263.1812121775</v>
      </c>
      <c r="BB223" s="5">
        <v>4356146.5649457099</v>
      </c>
      <c r="BC223" s="5">
        <v>4727385.5144472579</v>
      </c>
      <c r="BD223" s="5">
        <v>304335.51175167295</v>
      </c>
      <c r="BE223" s="5">
        <v>6178364.2199487239</v>
      </c>
      <c r="BF223" s="5">
        <v>2219161.1340547749</v>
      </c>
      <c r="BG223" s="5">
        <v>6294176.2929679696</v>
      </c>
      <c r="BH223" s="5">
        <v>4667404.7998496499</v>
      </c>
      <c r="BI223" s="5">
        <v>3677144.2621599752</v>
      </c>
      <c r="BJ223" s="5">
        <f>SUM(Target_CC[[#This Row],[Target_NGTMA_Jan]:[Target_NGTMA_Des]])</f>
        <v>44700237.006700888</v>
      </c>
      <c r="BK223" s="5">
        <v>200000</v>
      </c>
      <c r="BL223" s="5">
        <v>200000</v>
      </c>
      <c r="BM223" s="5">
        <v>200000</v>
      </c>
      <c r="BN223" s="5">
        <f>Target_CC[[#This Row],[Est_Sust_NP Apr]]+Target_CC[[#This Row],[Est_Sust_POTS Apr]]+Target_CC[[#This Row],[BC_Apr]]</f>
        <v>200000</v>
      </c>
      <c r="BO223" s="5">
        <f>Target_CC[[#This Row],[Est_Sust_NP Mei]]+Target_CC[[#This Row],[Est_Sust_POTS Mei]]+Target_CC[[#This Row],[BC_Mei]]</f>
        <v>200000</v>
      </c>
      <c r="BP223" s="5">
        <f>Target_CC[[#This Row],[Est_Sust_NP Jun]]+Target_CC[[#This Row],[Est_Sust_POTS Jun]]+Target_CC[[#This Row],[BC_Jun]]</f>
        <v>200000</v>
      </c>
      <c r="BQ223" s="5">
        <f>Target_CC[[#This Row],[Est_Sust_NP Jul]]+Target_CC[[#This Row],[Est_Sust_POTS Jul]]+Target_CC[[#This Row],[BC_Jul]]</f>
        <v>200000</v>
      </c>
      <c r="BR223" s="5">
        <f>Target_CC[[#This Row],[Est_Sust_NP Agu]]+Target_CC[[#This Row],[Est_Sust_POTS Agu]]+Target_CC[[#This Row],[BC_Agu]]</f>
        <v>200000</v>
      </c>
      <c r="BS223" s="5">
        <f>Target_CC[[#This Row],[Est_Sust_NP Sep]]+Target_CC[[#This Row],[Est_Sust_POTS Sep]]+Target_CC[[#This Row],[BC_Sep]]</f>
        <v>200000</v>
      </c>
      <c r="BT223" s="5">
        <f>Target_CC[[#This Row],[Est_Sust_NP Okt]]+Target_CC[[#This Row],[Est_Sust_POTS Okt]]+Target_CC[[#This Row],[BC_Okt]]</f>
        <v>200000</v>
      </c>
      <c r="BU223" s="5">
        <f>Target_CC[[#This Row],[Est_Sust_NP Nov]]+Target_CC[[#This Row],[Est_Sust_POTS Nov]]+Target_CC[[#This Row],[BC_Nov]]</f>
        <v>200000</v>
      </c>
      <c r="BV223" s="5">
        <f>Target_CC[[#This Row],[Est_Sust_NP Des]]+Target_CC[[#This Row],[Est_Sust_POTS Des]]+Target_CC[[#This Row],[BC_Des]]</f>
        <v>200000</v>
      </c>
      <c r="BW223" s="5">
        <f>SUM(Target_CC[[#This Row],[Real_Jan]:[Real_Des]])</f>
        <v>2400000</v>
      </c>
      <c r="BX223" s="5">
        <v>0</v>
      </c>
      <c r="BY223" s="5">
        <v>0</v>
      </c>
      <c r="BZ223" s="5">
        <v>0</v>
      </c>
      <c r="CA223" s="5">
        <f>Target_CC[[#This Row],[Est_Sust_NP Mar]]*95%</f>
        <v>0</v>
      </c>
      <c r="CB223" s="5">
        <f>Target_CC[[#This Row],[Est_Sust_NP Apr]]</f>
        <v>0</v>
      </c>
      <c r="CC223" s="5">
        <f>Target_CC[[#This Row],[Est_Sust_NP Mei]]</f>
        <v>0</v>
      </c>
      <c r="CD223" s="5">
        <f>Target_CC[[#This Row],[Est_Sust_NP Jun]]</f>
        <v>0</v>
      </c>
      <c r="CE223" s="5">
        <f>Target_CC[[#This Row],[Est_Sust_NP Jul]]</f>
        <v>0</v>
      </c>
      <c r="CF223" s="5">
        <f>Target_CC[[#This Row],[Est_Sust_NP Agu]]</f>
        <v>0</v>
      </c>
      <c r="CG223" s="5">
        <f>Target_CC[[#This Row],[Est_Sust_NP Sep]]</f>
        <v>0</v>
      </c>
      <c r="CH223" s="5">
        <f>Target_CC[[#This Row],[Est_Sust_NP Okt]]</f>
        <v>0</v>
      </c>
      <c r="CI223" s="5">
        <f>Target_CC[[#This Row],[Est_Sust_NP Nov]]</f>
        <v>0</v>
      </c>
      <c r="CJ223" s="5">
        <f>SUM(Target_CC[[#This Row],[Est_Sust_NP Jan]:[Est_Sust_NP Des]])</f>
        <v>0</v>
      </c>
      <c r="CK223" s="5">
        <v>200000</v>
      </c>
      <c r="CL223" s="5">
        <v>200000</v>
      </c>
      <c r="CM223" s="5">
        <v>200000</v>
      </c>
      <c r="CN223" s="5">
        <f>Target_CC[[#This Row],[Est_Sust_POTS Mar]]</f>
        <v>200000</v>
      </c>
      <c r="CO223" s="5">
        <f>Target_CC[[#This Row],[Est_Sust_POTS Apr]]</f>
        <v>200000</v>
      </c>
      <c r="CP223" s="5">
        <f>Target_CC[[#This Row],[Est_Sust_POTS Mei]]</f>
        <v>200000</v>
      </c>
      <c r="CQ223" s="5">
        <f>Target_CC[[#This Row],[Est_Sust_POTS Jun]]</f>
        <v>200000</v>
      </c>
      <c r="CR223" s="5">
        <f>Target_CC[[#This Row],[Est_Sust_POTS Jul]]</f>
        <v>200000</v>
      </c>
      <c r="CS223" s="5">
        <f>Target_CC[[#This Row],[Est_Sust_POTS Agu]]</f>
        <v>200000</v>
      </c>
      <c r="CT223" s="5">
        <f>Target_CC[[#This Row],[Est_Sust_POTS Sep]]</f>
        <v>200000</v>
      </c>
      <c r="CU223" s="5">
        <f>Target_CC[[#This Row],[Est_Sust_POTS Okt]]</f>
        <v>200000</v>
      </c>
      <c r="CV223" s="5">
        <f>Target_CC[[#This Row],[Est_Sust_POTS Nov]]</f>
        <v>200000</v>
      </c>
      <c r="CW223" s="5">
        <f>SUM(Target_CC[[#This Row],[Est_Sust_POTS Jan]:[Est_Sust_POTS Des]])</f>
        <v>2400000</v>
      </c>
      <c r="CX223" s="5"/>
      <c r="CY223" s="5">
        <v>0</v>
      </c>
      <c r="CZ223" s="5">
        <v>0</v>
      </c>
      <c r="DA223" s="5">
        <v>0</v>
      </c>
      <c r="DB223" s="5"/>
      <c r="DC223" s="5"/>
      <c r="DD223" s="5"/>
      <c r="DE223" s="5"/>
      <c r="DF223" s="5"/>
      <c r="DG223" s="5"/>
      <c r="DH223" s="5"/>
      <c r="DI223" s="5"/>
      <c r="DJ223" s="5">
        <f>SUM(Target_CC[[#This Row],[BC_Jan]:[BC_Des]])</f>
        <v>0</v>
      </c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 t="s">
        <v>160</v>
      </c>
    </row>
    <row r="224" spans="2:128" x14ac:dyDescent="0.3">
      <c r="B224">
        <v>10072725</v>
      </c>
      <c r="C224" t="s">
        <v>454</v>
      </c>
      <c r="D224" t="s">
        <v>357</v>
      </c>
      <c r="E224" t="s">
        <v>326</v>
      </c>
      <c r="F224" t="s">
        <v>300</v>
      </c>
      <c r="G224" t="s">
        <v>25</v>
      </c>
      <c r="H224" t="s">
        <v>159</v>
      </c>
      <c r="I224" t="s">
        <v>29</v>
      </c>
      <c r="J224" s="5">
        <v>24120287.887916531</v>
      </c>
      <c r="K224" s="5">
        <v>194641.90190099957</v>
      </c>
      <c r="L224" s="5">
        <v>198041.38581306048</v>
      </c>
      <c r="M224" s="5">
        <v>211730.89903825917</v>
      </c>
      <c r="N224" s="5">
        <v>198953.14421856121</v>
      </c>
      <c r="O224" s="5">
        <v>209037.18751623697</v>
      </c>
      <c r="P224" s="5">
        <v>206248.60774651036</v>
      </c>
      <c r="Q224" s="5">
        <v>216114.88669584735</v>
      </c>
      <c r="R224" s="5">
        <v>218268.88144422497</v>
      </c>
      <c r="S224" s="5">
        <v>215475.04531942398</v>
      </c>
      <c r="T224" s="5">
        <v>219810.06513678364</v>
      </c>
      <c r="U224" s="5">
        <v>218206.26785553485</v>
      </c>
      <c r="V224" s="5">
        <v>205881.72731455733</v>
      </c>
      <c r="W224" s="5">
        <v>2512410</v>
      </c>
      <c r="X224" s="5">
        <v>1841759.6474974931</v>
      </c>
      <c r="Y224" s="5">
        <v>1873926.5767681242</v>
      </c>
      <c r="Z224" s="5">
        <v>2003460.828159062</v>
      </c>
      <c r="AA224" s="5">
        <v>1882553.9063570637</v>
      </c>
      <c r="AB224" s="5">
        <v>1977972.1274486517</v>
      </c>
      <c r="AC224" s="5">
        <v>1951585.7551231151</v>
      </c>
      <c r="AD224" s="5">
        <v>2044943.4250922743</v>
      </c>
      <c r="AE224" s="5">
        <v>2065325.1649424175</v>
      </c>
      <c r="AF224" s="5">
        <v>2038889.0554196266</v>
      </c>
      <c r="AG224" s="5">
        <v>2079908.3040641239</v>
      </c>
      <c r="AH224" s="5">
        <v>2064732.6965175399</v>
      </c>
      <c r="AI224" s="5">
        <v>1948114.2232051254</v>
      </c>
      <c r="AJ224" s="5">
        <v>23773171.710594617</v>
      </c>
      <c r="AK224" s="5">
        <v>2036401.5493984926</v>
      </c>
      <c r="AL224" s="5">
        <v>2071967.9625811847</v>
      </c>
      <c r="AM224" s="5">
        <v>2215191.7271973211</v>
      </c>
      <c r="AN224" s="5">
        <v>2081507.0505756249</v>
      </c>
      <c r="AO224" s="5">
        <v>2187009.3149648886</v>
      </c>
      <c r="AP224" s="5">
        <v>2157834.3628696254</v>
      </c>
      <c r="AQ224" s="5">
        <v>2261058.3117881217</v>
      </c>
      <c r="AR224" s="5">
        <v>2283594.0463866424</v>
      </c>
      <c r="AS224" s="5">
        <v>2254364.1007390507</v>
      </c>
      <c r="AT224" s="5">
        <v>2299718.3692009076</v>
      </c>
      <c r="AU224" s="5">
        <v>2282938.9643730749</v>
      </c>
      <c r="AV224" s="5">
        <v>2153995.9505196828</v>
      </c>
      <c r="AW224" s="5">
        <f>SUM(Target_CC[[#This Row],[Target_Jan]:[Target_Des]])</f>
        <v>26285581.710594617</v>
      </c>
      <c r="AX224" s="5">
        <v>0</v>
      </c>
      <c r="AY224" s="5">
        <v>0</v>
      </c>
      <c r="AZ224" s="5">
        <v>0</v>
      </c>
      <c r="BA224" s="5">
        <v>0</v>
      </c>
      <c r="BB224" s="5">
        <v>0</v>
      </c>
      <c r="BC224" s="5">
        <v>0</v>
      </c>
      <c r="BD224" s="5">
        <v>0</v>
      </c>
      <c r="BE224" s="5">
        <v>0</v>
      </c>
      <c r="BF224" s="5">
        <v>0</v>
      </c>
      <c r="BG224" s="5">
        <v>0</v>
      </c>
      <c r="BH224" s="5">
        <v>0</v>
      </c>
      <c r="BI224" s="5">
        <v>0</v>
      </c>
      <c r="BJ224" s="5">
        <f>SUM(Target_CC[[#This Row],[Target_NGTMA_Jan]:[Target_NGTMA_Des]])</f>
        <v>0</v>
      </c>
      <c r="BK224" s="5">
        <v>201800</v>
      </c>
      <c r="BL224" s="5">
        <v>201800</v>
      </c>
      <c r="BM224" s="5">
        <v>201800</v>
      </c>
      <c r="BN224" s="5">
        <f>Target_CC[[#This Row],[Est_Sust_NP Apr]]+Target_CC[[#This Row],[Est_Sust_POTS Apr]]+Target_CC[[#This Row],[BC_Apr]]</f>
        <v>201800</v>
      </c>
      <c r="BO224" s="5">
        <f>Target_CC[[#This Row],[Est_Sust_NP Mei]]+Target_CC[[#This Row],[Est_Sust_POTS Mei]]+Target_CC[[#This Row],[BC_Mei]]</f>
        <v>201800</v>
      </c>
      <c r="BP224" s="5">
        <f>Target_CC[[#This Row],[Est_Sust_NP Jun]]+Target_CC[[#This Row],[Est_Sust_POTS Jun]]+Target_CC[[#This Row],[BC_Jun]]</f>
        <v>201800</v>
      </c>
      <c r="BQ224" s="5">
        <f>Target_CC[[#This Row],[Est_Sust_NP Jul]]+Target_CC[[#This Row],[Est_Sust_POTS Jul]]+Target_CC[[#This Row],[BC_Jul]]</f>
        <v>201800</v>
      </c>
      <c r="BR224" s="5">
        <f>Target_CC[[#This Row],[Est_Sust_NP Agu]]+Target_CC[[#This Row],[Est_Sust_POTS Agu]]+Target_CC[[#This Row],[BC_Agu]]</f>
        <v>201800</v>
      </c>
      <c r="BS224" s="5">
        <f>Target_CC[[#This Row],[Est_Sust_NP Sep]]+Target_CC[[#This Row],[Est_Sust_POTS Sep]]+Target_CC[[#This Row],[BC_Sep]]</f>
        <v>201800</v>
      </c>
      <c r="BT224" s="5">
        <f>Target_CC[[#This Row],[Est_Sust_NP Okt]]+Target_CC[[#This Row],[Est_Sust_POTS Okt]]+Target_CC[[#This Row],[BC_Okt]]</f>
        <v>201800</v>
      </c>
      <c r="BU224" s="5">
        <f>Target_CC[[#This Row],[Est_Sust_NP Nov]]+Target_CC[[#This Row],[Est_Sust_POTS Nov]]+Target_CC[[#This Row],[BC_Nov]]</f>
        <v>201800</v>
      </c>
      <c r="BV224" s="5">
        <f>Target_CC[[#This Row],[Est_Sust_NP Des]]+Target_CC[[#This Row],[Est_Sust_POTS Des]]+Target_CC[[#This Row],[BC_Des]]</f>
        <v>201800</v>
      </c>
      <c r="BW224" s="5">
        <f>SUM(Target_CC[[#This Row],[Real_Jan]:[Real_Des]])</f>
        <v>2421600</v>
      </c>
      <c r="BX224" s="5">
        <v>0</v>
      </c>
      <c r="BY224" s="5">
        <v>0</v>
      </c>
      <c r="BZ224" s="5">
        <v>0</v>
      </c>
      <c r="CA224" s="5">
        <f>Target_CC[[#This Row],[Est_Sust_NP Mar]]*95%</f>
        <v>0</v>
      </c>
      <c r="CB224" s="5">
        <f>Target_CC[[#This Row],[Est_Sust_NP Apr]]</f>
        <v>0</v>
      </c>
      <c r="CC224" s="5">
        <f>Target_CC[[#This Row],[Est_Sust_NP Mei]]</f>
        <v>0</v>
      </c>
      <c r="CD224" s="5">
        <f>Target_CC[[#This Row],[Est_Sust_NP Jun]]</f>
        <v>0</v>
      </c>
      <c r="CE224" s="5">
        <f>Target_CC[[#This Row],[Est_Sust_NP Jul]]</f>
        <v>0</v>
      </c>
      <c r="CF224" s="5">
        <f>Target_CC[[#This Row],[Est_Sust_NP Agu]]</f>
        <v>0</v>
      </c>
      <c r="CG224" s="5">
        <f>Target_CC[[#This Row],[Est_Sust_NP Sep]]</f>
        <v>0</v>
      </c>
      <c r="CH224" s="5">
        <f>Target_CC[[#This Row],[Est_Sust_NP Okt]]</f>
        <v>0</v>
      </c>
      <c r="CI224" s="5">
        <f>Target_CC[[#This Row],[Est_Sust_NP Nov]]</f>
        <v>0</v>
      </c>
      <c r="CJ224" s="5">
        <f>SUM(Target_CC[[#This Row],[Est_Sust_NP Jan]:[Est_Sust_NP Des]])</f>
        <v>0</v>
      </c>
      <c r="CK224" s="5">
        <v>201800</v>
      </c>
      <c r="CL224" s="5">
        <v>201800</v>
      </c>
      <c r="CM224" s="5">
        <v>201800</v>
      </c>
      <c r="CN224" s="5">
        <f>Target_CC[[#This Row],[Est_Sust_POTS Mar]]</f>
        <v>201800</v>
      </c>
      <c r="CO224" s="5">
        <f>Target_CC[[#This Row],[Est_Sust_POTS Apr]]</f>
        <v>201800</v>
      </c>
      <c r="CP224" s="5">
        <f>Target_CC[[#This Row],[Est_Sust_POTS Mei]]</f>
        <v>201800</v>
      </c>
      <c r="CQ224" s="5">
        <f>Target_CC[[#This Row],[Est_Sust_POTS Jun]]</f>
        <v>201800</v>
      </c>
      <c r="CR224" s="5">
        <f>Target_CC[[#This Row],[Est_Sust_POTS Jul]]</f>
        <v>201800</v>
      </c>
      <c r="CS224" s="5">
        <f>Target_CC[[#This Row],[Est_Sust_POTS Agu]]</f>
        <v>201800</v>
      </c>
      <c r="CT224" s="5">
        <f>Target_CC[[#This Row],[Est_Sust_POTS Sep]]</f>
        <v>201800</v>
      </c>
      <c r="CU224" s="5">
        <f>Target_CC[[#This Row],[Est_Sust_POTS Okt]]</f>
        <v>201800</v>
      </c>
      <c r="CV224" s="5">
        <f>Target_CC[[#This Row],[Est_Sust_POTS Nov]]</f>
        <v>201800</v>
      </c>
      <c r="CW224" s="5">
        <f>SUM(Target_CC[[#This Row],[Est_Sust_POTS Jan]:[Est_Sust_POTS Des]])</f>
        <v>2421600</v>
      </c>
      <c r="CX224" s="5"/>
      <c r="CY224" s="5">
        <v>0</v>
      </c>
      <c r="CZ224" s="5">
        <v>0</v>
      </c>
      <c r="DA224" s="5">
        <v>0</v>
      </c>
      <c r="DB224" s="5"/>
      <c r="DC224" s="5"/>
      <c r="DD224" s="5"/>
      <c r="DE224" s="5"/>
      <c r="DF224" s="5"/>
      <c r="DG224" s="5"/>
      <c r="DH224" s="5"/>
      <c r="DI224" s="5"/>
      <c r="DJ224" s="5">
        <f>SUM(Target_CC[[#This Row],[BC_Jan]:[BC_Des]])</f>
        <v>0</v>
      </c>
      <c r="DK224" s="5"/>
      <c r="DL224" s="5"/>
      <c r="DM224" s="5"/>
      <c r="DN224" s="5"/>
      <c r="DO224" s="5"/>
      <c r="DP224" s="5"/>
      <c r="DQ224" s="5"/>
      <c r="DR224" s="5"/>
      <c r="DS224" s="5"/>
      <c r="DT224" s="5"/>
      <c r="DU224" s="5"/>
      <c r="DV224" s="5"/>
      <c r="DW224" s="5"/>
      <c r="DX224" s="5" t="s">
        <v>160</v>
      </c>
    </row>
    <row r="225" spans="2:128" x14ac:dyDescent="0.3">
      <c r="B225">
        <v>10281372</v>
      </c>
      <c r="C225" t="s">
        <v>455</v>
      </c>
      <c r="D225" t="s">
        <v>409</v>
      </c>
      <c r="E225" t="s">
        <v>299</v>
      </c>
      <c r="F225" t="s">
        <v>300</v>
      </c>
      <c r="G225" t="s">
        <v>25</v>
      </c>
      <c r="H225" t="s">
        <v>159</v>
      </c>
      <c r="I225" t="s">
        <v>29</v>
      </c>
      <c r="J225" s="5">
        <v>18006935.887916535</v>
      </c>
      <c r="K225" s="5">
        <v>239434.61708574893</v>
      </c>
      <c r="L225" s="5">
        <v>243616.42028857348</v>
      </c>
      <c r="M225" s="5">
        <v>260456.28531842149</v>
      </c>
      <c r="N225" s="5">
        <v>244738.00059868998</v>
      </c>
      <c r="O225" s="5">
        <v>257142.67308736703</v>
      </c>
      <c r="P225" s="5">
        <v>253712.36068876972</v>
      </c>
      <c r="Q225" s="5">
        <v>265849.15497213649</v>
      </c>
      <c r="R225" s="5">
        <v>268498.84603426367</v>
      </c>
      <c r="S225" s="5">
        <v>265062.06764169381</v>
      </c>
      <c r="T225" s="5">
        <v>270394.70054288983</v>
      </c>
      <c r="U225" s="5">
        <v>268421.82325301273</v>
      </c>
      <c r="V225" s="5">
        <v>253261.05048843267</v>
      </c>
      <c r="W225" s="5">
        <v>3090588.0000000005</v>
      </c>
      <c r="X225" s="5">
        <v>1847035.1080717659</v>
      </c>
      <c r="Y225" s="5">
        <v>1879294.1749714268</v>
      </c>
      <c r="Z225" s="5">
        <v>2009199.4589437109</v>
      </c>
      <c r="AA225" s="5">
        <v>1887946.216328359</v>
      </c>
      <c r="AB225" s="5">
        <v>1983637.7494474528</v>
      </c>
      <c r="AC225" s="5">
        <v>1957175.7970824195</v>
      </c>
      <c r="AD225" s="5">
        <v>2050800.8769212095</v>
      </c>
      <c r="AE225" s="5">
        <v>2071240.997388585</v>
      </c>
      <c r="AF225" s="5">
        <v>2044729.1653611152</v>
      </c>
      <c r="AG225" s="5">
        <v>2085865.9078541202</v>
      </c>
      <c r="AH225" s="5">
        <v>2070646.831921522</v>
      </c>
      <c r="AI225" s="5">
        <v>1953694.3214512041</v>
      </c>
      <c r="AJ225" s="5">
        <v>23841266.605742894</v>
      </c>
      <c r="AK225" s="5">
        <v>2086469.7251575147</v>
      </c>
      <c r="AL225" s="5">
        <v>2122910.5952600003</v>
      </c>
      <c r="AM225" s="5">
        <v>2269655.7442621323</v>
      </c>
      <c r="AN225" s="5">
        <v>2132684.2169270488</v>
      </c>
      <c r="AO225" s="5">
        <v>2240780.4225348197</v>
      </c>
      <c r="AP225" s="5">
        <v>2210888.1577711892</v>
      </c>
      <c r="AQ225" s="5">
        <v>2316650.031893346</v>
      </c>
      <c r="AR225" s="5">
        <v>2339739.8434228487</v>
      </c>
      <c r="AS225" s="5">
        <v>2309791.2330028089</v>
      </c>
      <c r="AT225" s="5">
        <v>2356260.6083970102</v>
      </c>
      <c r="AU225" s="5">
        <v>2339068.6551745348</v>
      </c>
      <c r="AV225" s="5">
        <v>2206955.3719396368</v>
      </c>
      <c r="AW225" s="5">
        <f>SUM(Target_CC[[#This Row],[Target_Jan]:[Target_Des]])</f>
        <v>26931854.60574289</v>
      </c>
      <c r="AX225" s="5">
        <v>4941582.2328302255</v>
      </c>
      <c r="AY225" s="5">
        <v>5142088.3207596643</v>
      </c>
      <c r="AZ225" s="5">
        <v>5200167.6767443335</v>
      </c>
      <c r="BA225" s="5">
        <v>5041400.8835760169</v>
      </c>
      <c r="BB225" s="5">
        <v>5300908.0587014994</v>
      </c>
      <c r="BC225" s="5">
        <v>5267931.7796293944</v>
      </c>
      <c r="BD225" s="5">
        <v>5440025.0052966522</v>
      </c>
      <c r="BE225" s="5">
        <v>5516503.1293899361</v>
      </c>
      <c r="BF225" s="5">
        <v>5430748.8535660813</v>
      </c>
      <c r="BG225" s="5">
        <v>5523072.6990475263</v>
      </c>
      <c r="BH225" s="5">
        <v>5624891.6984470263</v>
      </c>
      <c r="BI225" s="5">
        <v>5484201.4723760169</v>
      </c>
      <c r="BJ225" s="5">
        <f>SUM(Target_CC[[#This Row],[Target_NGTMA_Jan]:[Target_NGTMA_Des]])</f>
        <v>63913521.810364373</v>
      </c>
      <c r="BK225" s="5">
        <v>202300</v>
      </c>
      <c r="BL225" s="5">
        <v>192400</v>
      </c>
      <c r="BM225" s="5">
        <v>192400</v>
      </c>
      <c r="BN225" s="5">
        <f>Target_CC[[#This Row],[Est_Sust_NP Apr]]+Target_CC[[#This Row],[Est_Sust_POTS Apr]]+Target_CC[[#This Row],[BC_Apr]]</f>
        <v>192400</v>
      </c>
      <c r="BO225" s="5">
        <f>Target_CC[[#This Row],[Est_Sust_NP Mei]]+Target_CC[[#This Row],[Est_Sust_POTS Mei]]+Target_CC[[#This Row],[BC_Mei]]</f>
        <v>192400</v>
      </c>
      <c r="BP225" s="5">
        <f>Target_CC[[#This Row],[Est_Sust_NP Jun]]+Target_CC[[#This Row],[Est_Sust_POTS Jun]]+Target_CC[[#This Row],[BC_Jun]]</f>
        <v>192400</v>
      </c>
      <c r="BQ225" s="5">
        <f>Target_CC[[#This Row],[Est_Sust_NP Jul]]+Target_CC[[#This Row],[Est_Sust_POTS Jul]]+Target_CC[[#This Row],[BC_Jul]]</f>
        <v>192400</v>
      </c>
      <c r="BR225" s="5">
        <f>Target_CC[[#This Row],[Est_Sust_NP Agu]]+Target_CC[[#This Row],[Est_Sust_POTS Agu]]+Target_CC[[#This Row],[BC_Agu]]</f>
        <v>192400</v>
      </c>
      <c r="BS225" s="5">
        <f>Target_CC[[#This Row],[Est_Sust_NP Sep]]+Target_CC[[#This Row],[Est_Sust_POTS Sep]]+Target_CC[[#This Row],[BC_Sep]]</f>
        <v>192400</v>
      </c>
      <c r="BT225" s="5">
        <f>Target_CC[[#This Row],[Est_Sust_NP Okt]]+Target_CC[[#This Row],[Est_Sust_POTS Okt]]+Target_CC[[#This Row],[BC_Okt]]</f>
        <v>192400</v>
      </c>
      <c r="BU225" s="5">
        <f>Target_CC[[#This Row],[Est_Sust_NP Nov]]+Target_CC[[#This Row],[Est_Sust_POTS Nov]]+Target_CC[[#This Row],[BC_Nov]]</f>
        <v>192400</v>
      </c>
      <c r="BV225" s="5">
        <f>Target_CC[[#This Row],[Est_Sust_NP Des]]+Target_CC[[#This Row],[Est_Sust_POTS Des]]+Target_CC[[#This Row],[BC_Des]]</f>
        <v>192400</v>
      </c>
      <c r="BW225" s="5">
        <f>SUM(Target_CC[[#This Row],[Real_Jan]:[Real_Des]])</f>
        <v>2318700</v>
      </c>
      <c r="BX225" s="5">
        <v>0</v>
      </c>
      <c r="BY225" s="5">
        <v>0</v>
      </c>
      <c r="BZ225" s="5">
        <v>0</v>
      </c>
      <c r="CA225" s="5">
        <f>Target_CC[[#This Row],[Est_Sust_NP Mar]]*95%</f>
        <v>0</v>
      </c>
      <c r="CB225" s="5">
        <f>Target_CC[[#This Row],[Est_Sust_NP Apr]]</f>
        <v>0</v>
      </c>
      <c r="CC225" s="5">
        <f>Target_CC[[#This Row],[Est_Sust_NP Mei]]</f>
        <v>0</v>
      </c>
      <c r="CD225" s="5">
        <f>Target_CC[[#This Row],[Est_Sust_NP Jun]]</f>
        <v>0</v>
      </c>
      <c r="CE225" s="5">
        <f>Target_CC[[#This Row],[Est_Sust_NP Jul]]</f>
        <v>0</v>
      </c>
      <c r="CF225" s="5">
        <f>Target_CC[[#This Row],[Est_Sust_NP Agu]]</f>
        <v>0</v>
      </c>
      <c r="CG225" s="5">
        <f>Target_CC[[#This Row],[Est_Sust_NP Sep]]</f>
        <v>0</v>
      </c>
      <c r="CH225" s="5">
        <f>Target_CC[[#This Row],[Est_Sust_NP Okt]]</f>
        <v>0</v>
      </c>
      <c r="CI225" s="5">
        <f>Target_CC[[#This Row],[Est_Sust_NP Nov]]</f>
        <v>0</v>
      </c>
      <c r="CJ225" s="5">
        <f>SUM(Target_CC[[#This Row],[Est_Sust_NP Jan]:[Est_Sust_NP Des]])</f>
        <v>0</v>
      </c>
      <c r="CK225" s="5">
        <v>202300</v>
      </c>
      <c r="CL225" s="5">
        <v>192400</v>
      </c>
      <c r="CM225" s="5">
        <v>192400</v>
      </c>
      <c r="CN225" s="5">
        <f>Target_CC[[#This Row],[Est_Sust_POTS Mar]]</f>
        <v>192400</v>
      </c>
      <c r="CO225" s="5">
        <f>Target_CC[[#This Row],[Est_Sust_POTS Apr]]</f>
        <v>192400</v>
      </c>
      <c r="CP225" s="5">
        <f>Target_CC[[#This Row],[Est_Sust_POTS Mei]]</f>
        <v>192400</v>
      </c>
      <c r="CQ225" s="5">
        <f>Target_CC[[#This Row],[Est_Sust_POTS Jun]]</f>
        <v>192400</v>
      </c>
      <c r="CR225" s="5">
        <f>Target_CC[[#This Row],[Est_Sust_POTS Jul]]</f>
        <v>192400</v>
      </c>
      <c r="CS225" s="5">
        <f>Target_CC[[#This Row],[Est_Sust_POTS Agu]]</f>
        <v>192400</v>
      </c>
      <c r="CT225" s="5">
        <f>Target_CC[[#This Row],[Est_Sust_POTS Sep]]</f>
        <v>192400</v>
      </c>
      <c r="CU225" s="5">
        <f>Target_CC[[#This Row],[Est_Sust_POTS Okt]]</f>
        <v>192400</v>
      </c>
      <c r="CV225" s="5">
        <f>Target_CC[[#This Row],[Est_Sust_POTS Nov]]</f>
        <v>192400</v>
      </c>
      <c r="CW225" s="5">
        <f>SUM(Target_CC[[#This Row],[Est_Sust_POTS Jan]:[Est_Sust_POTS Des]])</f>
        <v>2318700</v>
      </c>
      <c r="CX225" s="5"/>
      <c r="CY225" s="5">
        <v>0</v>
      </c>
      <c r="CZ225" s="5">
        <v>0</v>
      </c>
      <c r="DA225" s="5">
        <v>0</v>
      </c>
      <c r="DB225" s="5"/>
      <c r="DC225" s="5"/>
      <c r="DD225" s="5"/>
      <c r="DE225" s="5"/>
      <c r="DF225" s="5"/>
      <c r="DG225" s="5"/>
      <c r="DH225" s="5"/>
      <c r="DI225" s="5"/>
      <c r="DJ225" s="5">
        <f>SUM(Target_CC[[#This Row],[BC_Jan]:[BC_Des]])</f>
        <v>0</v>
      </c>
      <c r="DK225" s="5"/>
      <c r="DL225" s="5"/>
      <c r="DM225" s="5"/>
      <c r="DN225" s="5"/>
      <c r="DO225" s="5"/>
      <c r="DP225" s="5"/>
      <c r="DQ225" s="5"/>
      <c r="DR225" s="5"/>
      <c r="DS225" s="5"/>
      <c r="DT225" s="5"/>
      <c r="DU225" s="5"/>
      <c r="DV225" s="5"/>
      <c r="DW225" s="5"/>
      <c r="DX225" s="5" t="s">
        <v>160</v>
      </c>
    </row>
    <row r="226" spans="2:128" x14ac:dyDescent="0.3">
      <c r="B226">
        <v>5588137</v>
      </c>
      <c r="C226" t="s">
        <v>456</v>
      </c>
      <c r="D226" t="s">
        <v>457</v>
      </c>
      <c r="E226" t="s">
        <v>351</v>
      </c>
      <c r="F226" t="s">
        <v>363</v>
      </c>
      <c r="G226" t="s">
        <v>26</v>
      </c>
      <c r="H226" t="s">
        <v>159</v>
      </c>
      <c r="I226" t="s">
        <v>29</v>
      </c>
      <c r="J226" s="5">
        <v>23187970.944183711</v>
      </c>
      <c r="K226" s="5">
        <v>202800</v>
      </c>
      <c r="L226" s="5">
        <v>202800</v>
      </c>
      <c r="M226" s="5">
        <v>194688</v>
      </c>
      <c r="N226" s="5">
        <v>204746.88</v>
      </c>
      <c r="O226" s="5">
        <v>194707.4688</v>
      </c>
      <c r="P226" s="5">
        <v>194607.07468799999</v>
      </c>
      <c r="Q226" s="5">
        <v>235166.07074687997</v>
      </c>
      <c r="R226" s="5">
        <v>205151.66070746881</v>
      </c>
      <c r="S226" s="5">
        <v>214991.51660707468</v>
      </c>
      <c r="T226" s="5">
        <v>235369.91516607071</v>
      </c>
      <c r="U226" s="5">
        <v>205153.69915166069</v>
      </c>
      <c r="V226" s="5">
        <v>225131.53699151662</v>
      </c>
      <c r="W226" s="5">
        <v>2515313.8228586717</v>
      </c>
      <c r="X226" s="5">
        <v>223233.9764457425</v>
      </c>
      <c r="Y226" s="5">
        <v>1305913.2252122969</v>
      </c>
      <c r="Z226" s="5">
        <v>1193193.1529169814</v>
      </c>
      <c r="AA226" s="5">
        <v>823607.73606529715</v>
      </c>
      <c r="AB226" s="5">
        <v>1112870.683100265</v>
      </c>
      <c r="AC226" s="5">
        <v>1608917.9313328068</v>
      </c>
      <c r="AD226" s="5">
        <v>1893456.8688701901</v>
      </c>
      <c r="AE226" s="5">
        <v>2091855.0526283111</v>
      </c>
      <c r="AF226" s="5">
        <v>1713527.2916059908</v>
      </c>
      <c r="AG226" s="5">
        <v>2108280.6293541482</v>
      </c>
      <c r="AH226" s="5">
        <v>2838287.7041551135</v>
      </c>
      <c r="AI226" s="5">
        <v>1777360.3783128522</v>
      </c>
      <c r="AJ226" s="5">
        <v>18690504.629999999</v>
      </c>
      <c r="AK226" s="5">
        <v>426033.97644574253</v>
      </c>
      <c r="AL226" s="5">
        <v>1508713.2252122969</v>
      </c>
      <c r="AM226" s="5">
        <v>1387881.1529169814</v>
      </c>
      <c r="AN226" s="5">
        <v>1028354.6160652972</v>
      </c>
      <c r="AO226" s="5">
        <v>1307578.1519002649</v>
      </c>
      <c r="AP226" s="5">
        <v>1803525.0060208067</v>
      </c>
      <c r="AQ226" s="5">
        <v>2128622.9396170699</v>
      </c>
      <c r="AR226" s="5">
        <v>2297006.71333578</v>
      </c>
      <c r="AS226" s="5">
        <v>1928518.8082130656</v>
      </c>
      <c r="AT226" s="5">
        <v>2343650.5445202189</v>
      </c>
      <c r="AU226" s="5">
        <v>3043441.4033067743</v>
      </c>
      <c r="AV226" s="5">
        <v>2002491.9153043688</v>
      </c>
      <c r="AW226" s="5">
        <f>SUM(Target_CC[[#This Row],[Target_Jan]:[Target_Des]])</f>
        <v>21205818.452858668</v>
      </c>
      <c r="AX226" s="5">
        <v>792396.75529236195</v>
      </c>
      <c r="AY226" s="5">
        <v>6032290.547343405</v>
      </c>
      <c r="AZ226" s="5">
        <v>1721168.2227272117</v>
      </c>
      <c r="BA226" s="5">
        <v>3730263.1812121775</v>
      </c>
      <c r="BB226" s="5">
        <v>4356146.5649457099</v>
      </c>
      <c r="BC226" s="5">
        <v>4727385.5144472579</v>
      </c>
      <c r="BD226" s="5">
        <v>304335.51175167295</v>
      </c>
      <c r="BE226" s="5">
        <v>6178364.2199487239</v>
      </c>
      <c r="BF226" s="5">
        <v>2219161.1340547749</v>
      </c>
      <c r="BG226" s="5">
        <v>6294176.2929679696</v>
      </c>
      <c r="BH226" s="5">
        <v>4667404.7998496499</v>
      </c>
      <c r="BI226" s="5">
        <v>3677144.2621599752</v>
      </c>
      <c r="BJ226" s="5">
        <f>SUM(Target_CC[[#This Row],[Target_NGTMA_Jan]:[Target_NGTMA_Des]])</f>
        <v>44700237.006700888</v>
      </c>
      <c r="BK226" s="5">
        <v>202800</v>
      </c>
      <c r="BL226" s="5">
        <v>202800</v>
      </c>
      <c r="BM226" s="5">
        <v>202800</v>
      </c>
      <c r="BN226" s="5">
        <f>Target_CC[[#This Row],[Est_Sust_NP Apr]]+Target_CC[[#This Row],[Est_Sust_POTS Apr]]+Target_CC[[#This Row],[BC_Apr]]</f>
        <v>202800</v>
      </c>
      <c r="BO226" s="5">
        <f>Target_CC[[#This Row],[Est_Sust_NP Mei]]+Target_CC[[#This Row],[Est_Sust_POTS Mei]]+Target_CC[[#This Row],[BC_Mei]]</f>
        <v>202800</v>
      </c>
      <c r="BP226" s="5">
        <f>Target_CC[[#This Row],[Est_Sust_NP Jun]]+Target_CC[[#This Row],[Est_Sust_POTS Jun]]+Target_CC[[#This Row],[BC_Jun]]</f>
        <v>202800</v>
      </c>
      <c r="BQ226" s="5">
        <f>Target_CC[[#This Row],[Est_Sust_NP Jul]]+Target_CC[[#This Row],[Est_Sust_POTS Jul]]+Target_CC[[#This Row],[BC_Jul]]</f>
        <v>202800</v>
      </c>
      <c r="BR226" s="5">
        <f>Target_CC[[#This Row],[Est_Sust_NP Agu]]+Target_CC[[#This Row],[Est_Sust_POTS Agu]]+Target_CC[[#This Row],[BC_Agu]]</f>
        <v>202800</v>
      </c>
      <c r="BS226" s="5">
        <f>Target_CC[[#This Row],[Est_Sust_NP Sep]]+Target_CC[[#This Row],[Est_Sust_POTS Sep]]+Target_CC[[#This Row],[BC_Sep]]</f>
        <v>202800</v>
      </c>
      <c r="BT226" s="5">
        <f>Target_CC[[#This Row],[Est_Sust_NP Okt]]+Target_CC[[#This Row],[Est_Sust_POTS Okt]]+Target_CC[[#This Row],[BC_Okt]]</f>
        <v>202800</v>
      </c>
      <c r="BU226" s="5">
        <f>Target_CC[[#This Row],[Est_Sust_NP Nov]]+Target_CC[[#This Row],[Est_Sust_POTS Nov]]+Target_CC[[#This Row],[BC_Nov]]</f>
        <v>202800</v>
      </c>
      <c r="BV226" s="5">
        <f>Target_CC[[#This Row],[Est_Sust_NP Des]]+Target_CC[[#This Row],[Est_Sust_POTS Des]]+Target_CC[[#This Row],[BC_Des]]</f>
        <v>202800</v>
      </c>
      <c r="BW226" s="5">
        <f>SUM(Target_CC[[#This Row],[Real_Jan]:[Real_Des]])</f>
        <v>2433600</v>
      </c>
      <c r="BX226" s="5">
        <v>0</v>
      </c>
      <c r="BY226" s="5">
        <v>0</v>
      </c>
      <c r="BZ226" s="5">
        <v>0</v>
      </c>
      <c r="CA226" s="5">
        <f>Target_CC[[#This Row],[Est_Sust_NP Mar]]*95%</f>
        <v>0</v>
      </c>
      <c r="CB226" s="5">
        <f>Target_CC[[#This Row],[Est_Sust_NP Apr]]</f>
        <v>0</v>
      </c>
      <c r="CC226" s="5">
        <f>Target_CC[[#This Row],[Est_Sust_NP Mei]]</f>
        <v>0</v>
      </c>
      <c r="CD226" s="5">
        <f>Target_CC[[#This Row],[Est_Sust_NP Jun]]</f>
        <v>0</v>
      </c>
      <c r="CE226" s="5">
        <f>Target_CC[[#This Row],[Est_Sust_NP Jul]]</f>
        <v>0</v>
      </c>
      <c r="CF226" s="5">
        <f>Target_CC[[#This Row],[Est_Sust_NP Agu]]</f>
        <v>0</v>
      </c>
      <c r="CG226" s="5">
        <f>Target_CC[[#This Row],[Est_Sust_NP Sep]]</f>
        <v>0</v>
      </c>
      <c r="CH226" s="5">
        <f>Target_CC[[#This Row],[Est_Sust_NP Okt]]</f>
        <v>0</v>
      </c>
      <c r="CI226" s="5">
        <f>Target_CC[[#This Row],[Est_Sust_NP Nov]]</f>
        <v>0</v>
      </c>
      <c r="CJ226" s="5">
        <f>SUM(Target_CC[[#This Row],[Est_Sust_NP Jan]:[Est_Sust_NP Des]])</f>
        <v>0</v>
      </c>
      <c r="CK226" s="5">
        <v>202800</v>
      </c>
      <c r="CL226" s="5">
        <v>202800</v>
      </c>
      <c r="CM226" s="5">
        <v>202800</v>
      </c>
      <c r="CN226" s="5">
        <f>Target_CC[[#This Row],[Est_Sust_POTS Mar]]</f>
        <v>202800</v>
      </c>
      <c r="CO226" s="5">
        <f>Target_CC[[#This Row],[Est_Sust_POTS Apr]]</f>
        <v>202800</v>
      </c>
      <c r="CP226" s="5">
        <f>Target_CC[[#This Row],[Est_Sust_POTS Mei]]</f>
        <v>202800</v>
      </c>
      <c r="CQ226" s="5">
        <f>Target_CC[[#This Row],[Est_Sust_POTS Jun]]</f>
        <v>202800</v>
      </c>
      <c r="CR226" s="5">
        <f>Target_CC[[#This Row],[Est_Sust_POTS Jul]]</f>
        <v>202800</v>
      </c>
      <c r="CS226" s="5">
        <f>Target_CC[[#This Row],[Est_Sust_POTS Agu]]</f>
        <v>202800</v>
      </c>
      <c r="CT226" s="5">
        <f>Target_CC[[#This Row],[Est_Sust_POTS Sep]]</f>
        <v>202800</v>
      </c>
      <c r="CU226" s="5">
        <f>Target_CC[[#This Row],[Est_Sust_POTS Okt]]</f>
        <v>202800</v>
      </c>
      <c r="CV226" s="5">
        <f>Target_CC[[#This Row],[Est_Sust_POTS Nov]]</f>
        <v>202800</v>
      </c>
      <c r="CW226" s="5">
        <f>SUM(Target_CC[[#This Row],[Est_Sust_POTS Jan]:[Est_Sust_POTS Des]])</f>
        <v>2433600</v>
      </c>
      <c r="CX226" s="5"/>
      <c r="CY226" s="5">
        <v>0</v>
      </c>
      <c r="CZ226" s="5">
        <v>0</v>
      </c>
      <c r="DA226" s="5">
        <v>0</v>
      </c>
      <c r="DB226" s="5"/>
      <c r="DC226" s="5"/>
      <c r="DD226" s="5"/>
      <c r="DE226" s="5"/>
      <c r="DF226" s="5"/>
      <c r="DG226" s="5"/>
      <c r="DH226" s="5"/>
      <c r="DI226" s="5"/>
      <c r="DJ226" s="5">
        <f>SUM(Target_CC[[#This Row],[BC_Jan]:[BC_Des]])</f>
        <v>0</v>
      </c>
      <c r="DK226" s="5"/>
      <c r="DL226" s="5"/>
      <c r="DM226" s="5"/>
      <c r="DN226" s="5"/>
      <c r="DO226" s="5"/>
      <c r="DP226" s="5"/>
      <c r="DQ226" s="5"/>
      <c r="DR226" s="5"/>
      <c r="DS226" s="5"/>
      <c r="DT226" s="5"/>
      <c r="DU226" s="5"/>
      <c r="DV226" s="5"/>
      <c r="DW226" s="5"/>
      <c r="DX226" s="5" t="s">
        <v>160</v>
      </c>
    </row>
    <row r="227" spans="2:128" x14ac:dyDescent="0.3">
      <c r="B227">
        <v>10049721</v>
      </c>
      <c r="C227" t="s">
        <v>458</v>
      </c>
      <c r="D227" t="s">
        <v>407</v>
      </c>
      <c r="E227" t="s">
        <v>459</v>
      </c>
      <c r="F227" t="s">
        <v>300</v>
      </c>
      <c r="G227" t="s">
        <v>25</v>
      </c>
      <c r="H227" t="s">
        <v>159</v>
      </c>
      <c r="I227" t="s">
        <v>29</v>
      </c>
      <c r="J227" s="5">
        <v>16396547.887916535</v>
      </c>
      <c r="K227" s="5">
        <v>197294.3559655573</v>
      </c>
      <c r="L227" s="5">
        <v>200740.16584767849</v>
      </c>
      <c r="M227" s="5">
        <v>214616.23091316113</v>
      </c>
      <c r="N227" s="5">
        <v>201664.34910756539</v>
      </c>
      <c r="O227" s="5">
        <v>211885.81123115102</v>
      </c>
      <c r="P227" s="5">
        <v>209059.23049825913</v>
      </c>
      <c r="Q227" s="5">
        <v>219059.96072168273</v>
      </c>
      <c r="R227" s="5">
        <v>221243.30871861358</v>
      </c>
      <c r="S227" s="5">
        <v>218411.40000043696</v>
      </c>
      <c r="T227" s="5">
        <v>222805.49466664565</v>
      </c>
      <c r="U227" s="5">
        <v>221179.8418723967</v>
      </c>
      <c r="V227" s="5">
        <v>208687.35045685185</v>
      </c>
      <c r="W227" s="5">
        <v>2546647.5000000005</v>
      </c>
      <c r="X227" s="5">
        <v>1842072.0401886911</v>
      </c>
      <c r="Y227" s="5">
        <v>1874244.4254989398</v>
      </c>
      <c r="Z227" s="5">
        <v>2003800.6480268005</v>
      </c>
      <c r="AA227" s="5">
        <v>1882873.2184247007</v>
      </c>
      <c r="AB227" s="5">
        <v>1978307.6240140414</v>
      </c>
      <c r="AC227" s="5">
        <v>1951916.7761263039</v>
      </c>
      <c r="AD227" s="5">
        <v>2045290.2810898963</v>
      </c>
      <c r="AE227" s="5">
        <v>2065675.4780179334</v>
      </c>
      <c r="AF227" s="5">
        <v>2039234.8844966958</v>
      </c>
      <c r="AG227" s="5">
        <v>2080261.0906795952</v>
      </c>
      <c r="AH227" s="5">
        <v>2065082.9091006783</v>
      </c>
      <c r="AI227" s="5">
        <v>1948444.6553794732</v>
      </c>
      <c r="AJ227" s="5">
        <v>23777204.031043749</v>
      </c>
      <c r="AK227" s="5">
        <v>2039366.3961542484</v>
      </c>
      <c r="AL227" s="5">
        <v>2074984.5913466183</v>
      </c>
      <c r="AM227" s="5">
        <v>2218416.8789399615</v>
      </c>
      <c r="AN227" s="5">
        <v>2084537.567532266</v>
      </c>
      <c r="AO227" s="5">
        <v>2190193.4352451926</v>
      </c>
      <c r="AP227" s="5">
        <v>2160976.0066245631</v>
      </c>
      <c r="AQ227" s="5">
        <v>2264350.2418115791</v>
      </c>
      <c r="AR227" s="5">
        <v>2286918.786736547</v>
      </c>
      <c r="AS227" s="5">
        <v>2257646.284497133</v>
      </c>
      <c r="AT227" s="5">
        <v>2303066.585346241</v>
      </c>
      <c r="AU227" s="5">
        <v>2286262.7509730752</v>
      </c>
      <c r="AV227" s="5">
        <v>2157132.0058363252</v>
      </c>
      <c r="AW227" s="5">
        <f>SUM(Target_CC[[#This Row],[Target_Jan]:[Target_Des]])</f>
        <v>26323851.531043753</v>
      </c>
      <c r="AX227" s="5">
        <v>4941582.2328302255</v>
      </c>
      <c r="AY227" s="5">
        <v>5142088.3207596643</v>
      </c>
      <c r="AZ227" s="5">
        <v>5200167.6767443335</v>
      </c>
      <c r="BA227" s="5">
        <v>5041400.8835760169</v>
      </c>
      <c r="BB227" s="5">
        <v>5300908.0587014994</v>
      </c>
      <c r="BC227" s="5">
        <v>5267931.7796293944</v>
      </c>
      <c r="BD227" s="5">
        <v>5440025.0052966522</v>
      </c>
      <c r="BE227" s="5">
        <v>5516503.1293899361</v>
      </c>
      <c r="BF227" s="5">
        <v>5430748.8535660813</v>
      </c>
      <c r="BG227" s="5">
        <v>5523072.6990475263</v>
      </c>
      <c r="BH227" s="5">
        <v>5624891.6984470263</v>
      </c>
      <c r="BI227" s="5">
        <v>5484201.4723760169</v>
      </c>
      <c r="BJ227" s="5">
        <f>SUM(Target_CC[[#This Row],[Target_NGTMA_Jan]:[Target_NGTMA_Des]])</f>
        <v>63913521.810364373</v>
      </c>
      <c r="BK227" s="5">
        <v>206787</v>
      </c>
      <c r="BL227" s="5">
        <v>217414</v>
      </c>
      <c r="BM227" s="5">
        <v>205850</v>
      </c>
      <c r="BN227" s="5">
        <f>Target_CC[[#This Row],[Est_Sust_NP Apr]]+Target_CC[[#This Row],[Est_Sust_POTS Apr]]+Target_CC[[#This Row],[BC_Apr]]</f>
        <v>205850</v>
      </c>
      <c r="BO227" s="5">
        <f>Target_CC[[#This Row],[Est_Sust_NP Mei]]+Target_CC[[#This Row],[Est_Sust_POTS Mei]]+Target_CC[[#This Row],[BC_Mei]]</f>
        <v>205850</v>
      </c>
      <c r="BP227" s="5">
        <f>Target_CC[[#This Row],[Est_Sust_NP Jun]]+Target_CC[[#This Row],[Est_Sust_POTS Jun]]+Target_CC[[#This Row],[BC_Jun]]</f>
        <v>205850</v>
      </c>
      <c r="BQ227" s="5">
        <f>Target_CC[[#This Row],[Est_Sust_NP Jul]]+Target_CC[[#This Row],[Est_Sust_POTS Jul]]+Target_CC[[#This Row],[BC_Jul]]</f>
        <v>205850</v>
      </c>
      <c r="BR227" s="5">
        <f>Target_CC[[#This Row],[Est_Sust_NP Agu]]+Target_CC[[#This Row],[Est_Sust_POTS Agu]]+Target_CC[[#This Row],[BC_Agu]]</f>
        <v>205850</v>
      </c>
      <c r="BS227" s="5">
        <f>Target_CC[[#This Row],[Est_Sust_NP Sep]]+Target_CC[[#This Row],[Est_Sust_POTS Sep]]+Target_CC[[#This Row],[BC_Sep]]</f>
        <v>205850</v>
      </c>
      <c r="BT227" s="5">
        <f>Target_CC[[#This Row],[Est_Sust_NP Okt]]+Target_CC[[#This Row],[Est_Sust_POTS Okt]]+Target_CC[[#This Row],[BC_Okt]]</f>
        <v>205850</v>
      </c>
      <c r="BU227" s="5">
        <f>Target_CC[[#This Row],[Est_Sust_NP Nov]]+Target_CC[[#This Row],[Est_Sust_POTS Nov]]+Target_CC[[#This Row],[BC_Nov]]</f>
        <v>205850</v>
      </c>
      <c r="BV227" s="5">
        <f>Target_CC[[#This Row],[Est_Sust_NP Des]]+Target_CC[[#This Row],[Est_Sust_POTS Des]]+Target_CC[[#This Row],[BC_Des]]</f>
        <v>205850</v>
      </c>
      <c r="BW227" s="5">
        <f>SUM(Target_CC[[#This Row],[Real_Jan]:[Real_Des]])</f>
        <v>2482701</v>
      </c>
      <c r="BX227" s="5">
        <v>0</v>
      </c>
      <c r="BY227" s="5">
        <v>0</v>
      </c>
      <c r="BZ227" s="5">
        <v>0</v>
      </c>
      <c r="CA227" s="5">
        <f>Target_CC[[#This Row],[Est_Sust_NP Mar]]*95%</f>
        <v>0</v>
      </c>
      <c r="CB227" s="5">
        <f>Target_CC[[#This Row],[Est_Sust_NP Apr]]</f>
        <v>0</v>
      </c>
      <c r="CC227" s="5">
        <f>Target_CC[[#This Row],[Est_Sust_NP Mei]]</f>
        <v>0</v>
      </c>
      <c r="CD227" s="5">
        <f>Target_CC[[#This Row],[Est_Sust_NP Jun]]</f>
        <v>0</v>
      </c>
      <c r="CE227" s="5">
        <f>Target_CC[[#This Row],[Est_Sust_NP Jul]]</f>
        <v>0</v>
      </c>
      <c r="CF227" s="5">
        <f>Target_CC[[#This Row],[Est_Sust_NP Agu]]</f>
        <v>0</v>
      </c>
      <c r="CG227" s="5">
        <f>Target_CC[[#This Row],[Est_Sust_NP Sep]]</f>
        <v>0</v>
      </c>
      <c r="CH227" s="5">
        <f>Target_CC[[#This Row],[Est_Sust_NP Okt]]</f>
        <v>0</v>
      </c>
      <c r="CI227" s="5">
        <f>Target_CC[[#This Row],[Est_Sust_NP Nov]]</f>
        <v>0</v>
      </c>
      <c r="CJ227" s="5">
        <f>SUM(Target_CC[[#This Row],[Est_Sust_NP Jan]:[Est_Sust_NP Des]])</f>
        <v>0</v>
      </c>
      <c r="CK227" s="5">
        <v>206787</v>
      </c>
      <c r="CL227" s="5">
        <v>217414</v>
      </c>
      <c r="CM227" s="5">
        <v>205850</v>
      </c>
      <c r="CN227" s="5">
        <f>Target_CC[[#This Row],[Est_Sust_POTS Mar]]</f>
        <v>205850</v>
      </c>
      <c r="CO227" s="5">
        <f>Target_CC[[#This Row],[Est_Sust_POTS Apr]]</f>
        <v>205850</v>
      </c>
      <c r="CP227" s="5">
        <f>Target_CC[[#This Row],[Est_Sust_POTS Mei]]</f>
        <v>205850</v>
      </c>
      <c r="CQ227" s="5">
        <f>Target_CC[[#This Row],[Est_Sust_POTS Jun]]</f>
        <v>205850</v>
      </c>
      <c r="CR227" s="5">
        <f>Target_CC[[#This Row],[Est_Sust_POTS Jul]]</f>
        <v>205850</v>
      </c>
      <c r="CS227" s="5">
        <f>Target_CC[[#This Row],[Est_Sust_POTS Agu]]</f>
        <v>205850</v>
      </c>
      <c r="CT227" s="5">
        <f>Target_CC[[#This Row],[Est_Sust_POTS Sep]]</f>
        <v>205850</v>
      </c>
      <c r="CU227" s="5">
        <f>Target_CC[[#This Row],[Est_Sust_POTS Okt]]</f>
        <v>205850</v>
      </c>
      <c r="CV227" s="5">
        <f>Target_CC[[#This Row],[Est_Sust_POTS Nov]]</f>
        <v>205850</v>
      </c>
      <c r="CW227" s="5">
        <f>SUM(Target_CC[[#This Row],[Est_Sust_POTS Jan]:[Est_Sust_POTS Des]])</f>
        <v>2482701</v>
      </c>
      <c r="CX227" s="5"/>
      <c r="CY227" s="5">
        <v>0</v>
      </c>
      <c r="CZ227" s="5">
        <v>0</v>
      </c>
      <c r="DA227" s="5">
        <v>0</v>
      </c>
      <c r="DB227" s="5"/>
      <c r="DC227" s="5"/>
      <c r="DD227" s="5"/>
      <c r="DE227" s="5"/>
      <c r="DF227" s="5"/>
      <c r="DG227" s="5"/>
      <c r="DH227" s="5"/>
      <c r="DI227" s="5"/>
      <c r="DJ227" s="5">
        <f>SUM(Target_CC[[#This Row],[BC_Jan]:[BC_Des]])</f>
        <v>0</v>
      </c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 t="s">
        <v>160</v>
      </c>
    </row>
    <row r="228" spans="2:128" x14ac:dyDescent="0.3">
      <c r="B228">
        <v>19200666</v>
      </c>
      <c r="C228" t="s">
        <v>460</v>
      </c>
      <c r="D228" t="s">
        <v>311</v>
      </c>
      <c r="E228" t="s">
        <v>293</v>
      </c>
      <c r="F228" t="s">
        <v>300</v>
      </c>
      <c r="G228" t="s">
        <v>21</v>
      </c>
      <c r="H228" t="s">
        <v>159</v>
      </c>
      <c r="I228" t="s">
        <v>29</v>
      </c>
      <c r="J228" s="5">
        <v>16227287.887916533</v>
      </c>
      <c r="K228" s="5">
        <v>217429.85816617805</v>
      </c>
      <c r="L228" s="5">
        <v>221227.34112138243</v>
      </c>
      <c r="M228" s="5">
        <v>236519.57208423497</v>
      </c>
      <c r="N228" s="5">
        <v>222245.84483951132</v>
      </c>
      <c r="O228" s="5">
        <v>233510.49074844024</v>
      </c>
      <c r="P228" s="5">
        <v>230395.43434026188</v>
      </c>
      <c r="Q228" s="5">
        <v>241416.82085380619</v>
      </c>
      <c r="R228" s="5">
        <v>243822.99736593588</v>
      </c>
      <c r="S228" s="5">
        <v>240702.06920801027</v>
      </c>
      <c r="T228" s="5">
        <v>245544.61716315456</v>
      </c>
      <c r="U228" s="5">
        <v>243753.05320912687</v>
      </c>
      <c r="V228" s="5">
        <v>229985.60089995741</v>
      </c>
      <c r="W228" s="5">
        <v>2806553.7</v>
      </c>
      <c r="X228" s="5">
        <v>1844443.4983055845</v>
      </c>
      <c r="Y228" s="5">
        <v>1876657.3019005796</v>
      </c>
      <c r="Z228" s="5">
        <v>2006380.3133209508</v>
      </c>
      <c r="AA228" s="5">
        <v>1885297.2034152425</v>
      </c>
      <c r="AB228" s="5">
        <v>1980854.469940979</v>
      </c>
      <c r="AC228" s="5">
        <v>1954429.6468399656</v>
      </c>
      <c r="AD228" s="5">
        <v>2047923.3595649363</v>
      </c>
      <c r="AE228" s="5">
        <v>2068334.8001141048</v>
      </c>
      <c r="AF228" s="5">
        <v>2041860.1673377492</v>
      </c>
      <c r="AG228" s="5">
        <v>2082939.1900921699</v>
      </c>
      <c r="AH228" s="5">
        <v>2067741.4683318054</v>
      </c>
      <c r="AI228" s="5">
        <v>1950953.0561328141</v>
      </c>
      <c r="AJ228" s="5">
        <v>23807814.475296881</v>
      </c>
      <c r="AK228" s="5">
        <v>2061873.3564717625</v>
      </c>
      <c r="AL228" s="5">
        <v>2097884.6430219621</v>
      </c>
      <c r="AM228" s="5">
        <v>2242899.8854051856</v>
      </c>
      <c r="AN228" s="5">
        <v>2107543.0482547539</v>
      </c>
      <c r="AO228" s="5">
        <v>2214364.9606894194</v>
      </c>
      <c r="AP228" s="5">
        <v>2184825.0811802275</v>
      </c>
      <c r="AQ228" s="5">
        <v>2289340.1804187424</v>
      </c>
      <c r="AR228" s="5">
        <v>2312157.7974800407</v>
      </c>
      <c r="AS228" s="5">
        <v>2282562.2365457593</v>
      </c>
      <c r="AT228" s="5">
        <v>2328483.8072553244</v>
      </c>
      <c r="AU228" s="5">
        <v>2311494.5215409324</v>
      </c>
      <c r="AV228" s="5">
        <v>2180938.6570327715</v>
      </c>
      <c r="AW228" s="5">
        <f>SUM(Target_CC[[#This Row],[Target_Jan]:[Target_Des]])</f>
        <v>26614368.175296884</v>
      </c>
      <c r="AX228" s="5">
        <v>0</v>
      </c>
      <c r="AY228" s="5">
        <v>0</v>
      </c>
      <c r="AZ228" s="5">
        <v>0</v>
      </c>
      <c r="BA228" s="5">
        <v>0</v>
      </c>
      <c r="BB228" s="5">
        <v>0</v>
      </c>
      <c r="BC228" s="5">
        <v>0</v>
      </c>
      <c r="BD228" s="5">
        <v>0</v>
      </c>
      <c r="BE228" s="5">
        <v>0</v>
      </c>
      <c r="BF228" s="5">
        <v>0</v>
      </c>
      <c r="BG228" s="5">
        <v>0</v>
      </c>
      <c r="BH228" s="5">
        <v>0</v>
      </c>
      <c r="BI228" s="5">
        <v>0</v>
      </c>
      <c r="BJ228" s="5">
        <f>SUM(Target_CC[[#This Row],[Target_NGTMA_Jan]:[Target_NGTMA_Des]])</f>
        <v>0</v>
      </c>
      <c r="BK228" s="5">
        <v>224016</v>
      </c>
      <c r="BL228" s="5">
        <v>180796</v>
      </c>
      <c r="BM228" s="5">
        <v>188691</v>
      </c>
      <c r="BN228" s="5">
        <f>Target_CC[[#This Row],[Est_Sust_NP Apr]]+Target_CC[[#This Row],[Est_Sust_POTS Apr]]+Target_CC[[#This Row],[BC_Apr]]</f>
        <v>186550</v>
      </c>
      <c r="BO228" s="5">
        <f>Target_CC[[#This Row],[Est_Sust_NP Mei]]+Target_CC[[#This Row],[Est_Sust_POTS Mei]]+Target_CC[[#This Row],[BC_Mei]]</f>
        <v>186550</v>
      </c>
      <c r="BP228" s="5">
        <f>Target_CC[[#This Row],[Est_Sust_NP Jun]]+Target_CC[[#This Row],[Est_Sust_POTS Jun]]+Target_CC[[#This Row],[BC_Jun]]</f>
        <v>186550</v>
      </c>
      <c r="BQ228" s="5">
        <f>Target_CC[[#This Row],[Est_Sust_NP Jul]]+Target_CC[[#This Row],[Est_Sust_POTS Jul]]+Target_CC[[#This Row],[BC_Jul]]</f>
        <v>186550</v>
      </c>
      <c r="BR228" s="5">
        <f>Target_CC[[#This Row],[Est_Sust_NP Agu]]+Target_CC[[#This Row],[Est_Sust_POTS Agu]]+Target_CC[[#This Row],[BC_Agu]]</f>
        <v>186550</v>
      </c>
      <c r="BS228" s="5">
        <f>Target_CC[[#This Row],[Est_Sust_NP Sep]]+Target_CC[[#This Row],[Est_Sust_POTS Sep]]+Target_CC[[#This Row],[BC_Sep]]</f>
        <v>186550</v>
      </c>
      <c r="BT228" s="5">
        <f>Target_CC[[#This Row],[Est_Sust_NP Okt]]+Target_CC[[#This Row],[Est_Sust_POTS Okt]]+Target_CC[[#This Row],[BC_Okt]]</f>
        <v>186550</v>
      </c>
      <c r="BU228" s="5">
        <f>Target_CC[[#This Row],[Est_Sust_NP Nov]]+Target_CC[[#This Row],[Est_Sust_POTS Nov]]+Target_CC[[#This Row],[BC_Nov]]</f>
        <v>186550</v>
      </c>
      <c r="BV228" s="5">
        <f>Target_CC[[#This Row],[Est_Sust_NP Des]]+Target_CC[[#This Row],[Est_Sust_POTS Des]]+Target_CC[[#This Row],[BC_Des]]</f>
        <v>186550</v>
      </c>
      <c r="BW228" s="5">
        <f>SUM(Target_CC[[#This Row],[Real_Jan]:[Real_Des]])</f>
        <v>2272453</v>
      </c>
      <c r="BX228" s="5">
        <v>0</v>
      </c>
      <c r="BY228" s="5">
        <v>0</v>
      </c>
      <c r="BZ228" s="5">
        <v>0</v>
      </c>
      <c r="CA228" s="5">
        <f>Target_CC[[#This Row],[Est_Sust_NP Mar]]*95%</f>
        <v>0</v>
      </c>
      <c r="CB228" s="5">
        <f>Target_CC[[#This Row],[Est_Sust_NP Apr]]</f>
        <v>0</v>
      </c>
      <c r="CC228" s="5">
        <f>Target_CC[[#This Row],[Est_Sust_NP Mei]]</f>
        <v>0</v>
      </c>
      <c r="CD228" s="5">
        <f>Target_CC[[#This Row],[Est_Sust_NP Jun]]</f>
        <v>0</v>
      </c>
      <c r="CE228" s="5">
        <f>Target_CC[[#This Row],[Est_Sust_NP Jul]]</f>
        <v>0</v>
      </c>
      <c r="CF228" s="5">
        <f>Target_CC[[#This Row],[Est_Sust_NP Agu]]</f>
        <v>0</v>
      </c>
      <c r="CG228" s="5">
        <f>Target_CC[[#This Row],[Est_Sust_NP Sep]]</f>
        <v>0</v>
      </c>
      <c r="CH228" s="5">
        <f>Target_CC[[#This Row],[Est_Sust_NP Okt]]</f>
        <v>0</v>
      </c>
      <c r="CI228" s="5">
        <f>Target_CC[[#This Row],[Est_Sust_NP Nov]]</f>
        <v>0</v>
      </c>
      <c r="CJ228" s="5">
        <f>SUM(Target_CC[[#This Row],[Est_Sust_NP Jan]:[Est_Sust_NP Des]])</f>
        <v>0</v>
      </c>
      <c r="CK228" s="5">
        <v>222676</v>
      </c>
      <c r="CL228" s="5">
        <v>174550</v>
      </c>
      <c r="CM228" s="5">
        <v>186550</v>
      </c>
      <c r="CN228" s="5">
        <f>Target_CC[[#This Row],[Est_Sust_POTS Mar]]</f>
        <v>186550</v>
      </c>
      <c r="CO228" s="5">
        <f>Target_CC[[#This Row],[Est_Sust_POTS Apr]]</f>
        <v>186550</v>
      </c>
      <c r="CP228" s="5">
        <f>Target_CC[[#This Row],[Est_Sust_POTS Mei]]</f>
        <v>186550</v>
      </c>
      <c r="CQ228" s="5">
        <f>Target_CC[[#This Row],[Est_Sust_POTS Jun]]</f>
        <v>186550</v>
      </c>
      <c r="CR228" s="5">
        <f>Target_CC[[#This Row],[Est_Sust_POTS Jul]]</f>
        <v>186550</v>
      </c>
      <c r="CS228" s="5">
        <f>Target_CC[[#This Row],[Est_Sust_POTS Agu]]</f>
        <v>186550</v>
      </c>
      <c r="CT228" s="5">
        <f>Target_CC[[#This Row],[Est_Sust_POTS Sep]]</f>
        <v>186550</v>
      </c>
      <c r="CU228" s="5">
        <f>Target_CC[[#This Row],[Est_Sust_POTS Okt]]</f>
        <v>186550</v>
      </c>
      <c r="CV228" s="5">
        <f>Target_CC[[#This Row],[Est_Sust_POTS Nov]]</f>
        <v>186550</v>
      </c>
      <c r="CW228" s="5">
        <f>SUM(Target_CC[[#This Row],[Est_Sust_POTS Jan]:[Est_Sust_POTS Des]])</f>
        <v>2262726</v>
      </c>
      <c r="CX228" s="5"/>
      <c r="CY228" s="5">
        <v>0</v>
      </c>
      <c r="CZ228" s="5">
        <v>0</v>
      </c>
      <c r="DA228" s="5">
        <v>0</v>
      </c>
      <c r="DB228" s="5"/>
      <c r="DC228" s="5"/>
      <c r="DD228" s="5"/>
      <c r="DE228" s="5"/>
      <c r="DF228" s="5"/>
      <c r="DG228" s="5"/>
      <c r="DH228" s="5"/>
      <c r="DI228" s="5"/>
      <c r="DJ228" s="5">
        <f>SUM(Target_CC[[#This Row],[BC_Jan]:[BC_Des]])</f>
        <v>0</v>
      </c>
      <c r="DK228" s="5"/>
      <c r="DL228" s="5"/>
      <c r="DM228" s="5"/>
      <c r="DN228" s="5"/>
      <c r="DO228" s="5"/>
      <c r="DP228" s="5"/>
      <c r="DQ228" s="5"/>
      <c r="DR228" s="5"/>
      <c r="DS228" s="5"/>
      <c r="DT228" s="5"/>
      <c r="DU228" s="5"/>
      <c r="DV228" s="5"/>
      <c r="DW228" s="5"/>
      <c r="DX228" s="5" t="s">
        <v>160</v>
      </c>
    </row>
    <row r="229" spans="2:128" x14ac:dyDescent="0.3">
      <c r="B229">
        <v>19068345</v>
      </c>
      <c r="C229" t="s">
        <v>461</v>
      </c>
      <c r="D229" t="s">
        <v>362</v>
      </c>
      <c r="E229" t="s">
        <v>343</v>
      </c>
      <c r="F229" t="s">
        <v>363</v>
      </c>
      <c r="G229" t="s">
        <v>25</v>
      </c>
      <c r="H229" t="s">
        <v>159</v>
      </c>
      <c r="I229" t="s">
        <v>29</v>
      </c>
      <c r="J229" s="5">
        <v>22869722.756110534</v>
      </c>
      <c r="K229" s="5">
        <v>231150</v>
      </c>
      <c r="L229" s="5">
        <v>231150</v>
      </c>
      <c r="M229" s="5">
        <v>221904</v>
      </c>
      <c r="N229" s="5">
        <v>233369.04</v>
      </c>
      <c r="O229" s="5">
        <v>221926.19039999999</v>
      </c>
      <c r="P229" s="5">
        <v>221811.76190400001</v>
      </c>
      <c r="Q229" s="5">
        <v>268040.61761904001</v>
      </c>
      <c r="R229" s="5">
        <v>233830.40617619039</v>
      </c>
      <c r="S229" s="5">
        <v>245045.80406176191</v>
      </c>
      <c r="T229" s="5">
        <v>268272.95804061764</v>
      </c>
      <c r="U229" s="5">
        <v>233832.72958040619</v>
      </c>
      <c r="V229" s="5">
        <v>256603.32729580411</v>
      </c>
      <c r="W229" s="5">
        <v>2866936.8350778199</v>
      </c>
      <c r="X229" s="5">
        <v>222750.83404025857</v>
      </c>
      <c r="Y229" s="5">
        <v>1303086.8541238632</v>
      </c>
      <c r="Z229" s="5">
        <v>1190610.7404218682</v>
      </c>
      <c r="AA229" s="5">
        <v>821825.21250363626</v>
      </c>
      <c r="AB229" s="5">
        <v>1110462.1114868112</v>
      </c>
      <c r="AC229" s="5">
        <v>1605435.7710812767</v>
      </c>
      <c r="AD229" s="5">
        <v>1889358.8846794709</v>
      </c>
      <c r="AE229" s="5">
        <v>2087327.6778167253</v>
      </c>
      <c r="AF229" s="5">
        <v>1709818.7266701774</v>
      </c>
      <c r="AG229" s="5">
        <v>2103717.7048794818</v>
      </c>
      <c r="AH229" s="5">
        <v>2832144.8348183115</v>
      </c>
      <c r="AI229" s="5">
        <v>1773513.6602537909</v>
      </c>
      <c r="AJ229" s="5">
        <v>18650053.012775674</v>
      </c>
      <c r="AK229" s="5">
        <v>453900.83404025855</v>
      </c>
      <c r="AL229" s="5">
        <v>1534236.8541238632</v>
      </c>
      <c r="AM229" s="5">
        <v>1412514.7404218682</v>
      </c>
      <c r="AN229" s="5">
        <v>1055194.2525036363</v>
      </c>
      <c r="AO229" s="5">
        <v>1332388.3018868112</v>
      </c>
      <c r="AP229" s="5">
        <v>1827247.5329852768</v>
      </c>
      <c r="AQ229" s="5">
        <v>2157399.5022985111</v>
      </c>
      <c r="AR229" s="5">
        <v>2321158.0839929157</v>
      </c>
      <c r="AS229" s="5">
        <v>1954864.5307319392</v>
      </c>
      <c r="AT229" s="5">
        <v>2371990.6629200997</v>
      </c>
      <c r="AU229" s="5">
        <v>3065977.5643987176</v>
      </c>
      <c r="AV229" s="5">
        <v>2030116.9875495951</v>
      </c>
      <c r="AW229" s="5">
        <f>SUM(Target_CC[[#This Row],[Target_Jan]:[Target_Des]])</f>
        <v>21516989.847853493</v>
      </c>
      <c r="AX229" s="5">
        <v>792396.75529236195</v>
      </c>
      <c r="AY229" s="5">
        <v>6032290.547343405</v>
      </c>
      <c r="AZ229" s="5">
        <v>1721168.2227272117</v>
      </c>
      <c r="BA229" s="5">
        <v>3730263.1812121775</v>
      </c>
      <c r="BB229" s="5">
        <v>4356146.5649457099</v>
      </c>
      <c r="BC229" s="5">
        <v>4727385.5144472579</v>
      </c>
      <c r="BD229" s="5">
        <v>304335.51175167295</v>
      </c>
      <c r="BE229" s="5">
        <v>6178364.2199487239</v>
      </c>
      <c r="BF229" s="5">
        <v>2219161.1340547749</v>
      </c>
      <c r="BG229" s="5">
        <v>6294176.2929679696</v>
      </c>
      <c r="BH229" s="5">
        <v>4667404.7998496499</v>
      </c>
      <c r="BI229" s="5">
        <v>3677144.2621599752</v>
      </c>
      <c r="BJ229" s="5">
        <f>SUM(Target_CC[[#This Row],[Target_NGTMA_Jan]:[Target_NGTMA_Des]])</f>
        <v>44700237.006700888</v>
      </c>
      <c r="BK229" s="5">
        <v>230650</v>
      </c>
      <c r="BL229" s="5">
        <v>174050</v>
      </c>
      <c r="BM229" s="5">
        <v>174800</v>
      </c>
      <c r="BN229" s="5">
        <f>Target_CC[[#This Row],[Est_Sust_NP Apr]]+Target_CC[[#This Row],[Est_Sust_POTS Apr]]+Target_CC[[#This Row],[BC_Apr]]</f>
        <v>174800</v>
      </c>
      <c r="BO229" s="5">
        <f>Target_CC[[#This Row],[Est_Sust_NP Mei]]+Target_CC[[#This Row],[Est_Sust_POTS Mei]]+Target_CC[[#This Row],[BC_Mei]]</f>
        <v>174800</v>
      </c>
      <c r="BP229" s="5">
        <f>Target_CC[[#This Row],[Est_Sust_NP Jun]]+Target_CC[[#This Row],[Est_Sust_POTS Jun]]+Target_CC[[#This Row],[BC_Jun]]</f>
        <v>174800</v>
      </c>
      <c r="BQ229" s="5">
        <f>Target_CC[[#This Row],[Est_Sust_NP Jul]]+Target_CC[[#This Row],[Est_Sust_POTS Jul]]+Target_CC[[#This Row],[BC_Jul]]</f>
        <v>174800</v>
      </c>
      <c r="BR229" s="5">
        <f>Target_CC[[#This Row],[Est_Sust_NP Agu]]+Target_CC[[#This Row],[Est_Sust_POTS Agu]]+Target_CC[[#This Row],[BC_Agu]]</f>
        <v>174800</v>
      </c>
      <c r="BS229" s="5">
        <f>Target_CC[[#This Row],[Est_Sust_NP Sep]]+Target_CC[[#This Row],[Est_Sust_POTS Sep]]+Target_CC[[#This Row],[BC_Sep]]</f>
        <v>174800</v>
      </c>
      <c r="BT229" s="5">
        <f>Target_CC[[#This Row],[Est_Sust_NP Okt]]+Target_CC[[#This Row],[Est_Sust_POTS Okt]]+Target_CC[[#This Row],[BC_Okt]]</f>
        <v>174800</v>
      </c>
      <c r="BU229" s="5">
        <f>Target_CC[[#This Row],[Est_Sust_NP Nov]]+Target_CC[[#This Row],[Est_Sust_POTS Nov]]+Target_CC[[#This Row],[BC_Nov]]</f>
        <v>174800</v>
      </c>
      <c r="BV229" s="5">
        <f>Target_CC[[#This Row],[Est_Sust_NP Des]]+Target_CC[[#This Row],[Est_Sust_POTS Des]]+Target_CC[[#This Row],[BC_Des]]</f>
        <v>174800</v>
      </c>
      <c r="BW229" s="5">
        <f>SUM(Target_CC[[#This Row],[Real_Jan]:[Real_Des]])</f>
        <v>2152700</v>
      </c>
      <c r="BX229" s="5">
        <v>0</v>
      </c>
      <c r="BY229" s="5">
        <v>0</v>
      </c>
      <c r="BZ229" s="5">
        <v>0</v>
      </c>
      <c r="CA229" s="5">
        <f>Target_CC[[#This Row],[Est_Sust_NP Mar]]*95%</f>
        <v>0</v>
      </c>
      <c r="CB229" s="5">
        <f>Target_CC[[#This Row],[Est_Sust_NP Apr]]</f>
        <v>0</v>
      </c>
      <c r="CC229" s="5">
        <f>Target_CC[[#This Row],[Est_Sust_NP Mei]]</f>
        <v>0</v>
      </c>
      <c r="CD229" s="5">
        <f>Target_CC[[#This Row],[Est_Sust_NP Jun]]</f>
        <v>0</v>
      </c>
      <c r="CE229" s="5">
        <f>Target_CC[[#This Row],[Est_Sust_NP Jul]]</f>
        <v>0</v>
      </c>
      <c r="CF229" s="5">
        <f>Target_CC[[#This Row],[Est_Sust_NP Agu]]</f>
        <v>0</v>
      </c>
      <c r="CG229" s="5">
        <f>Target_CC[[#This Row],[Est_Sust_NP Sep]]</f>
        <v>0</v>
      </c>
      <c r="CH229" s="5">
        <f>Target_CC[[#This Row],[Est_Sust_NP Okt]]</f>
        <v>0</v>
      </c>
      <c r="CI229" s="5">
        <f>Target_CC[[#This Row],[Est_Sust_NP Nov]]</f>
        <v>0</v>
      </c>
      <c r="CJ229" s="5">
        <f>SUM(Target_CC[[#This Row],[Est_Sust_NP Jan]:[Est_Sust_NP Des]])</f>
        <v>0</v>
      </c>
      <c r="CK229" s="5">
        <v>230650</v>
      </c>
      <c r="CL229" s="5">
        <v>174050</v>
      </c>
      <c r="CM229" s="5">
        <v>174800</v>
      </c>
      <c r="CN229" s="5">
        <f>Target_CC[[#This Row],[Est_Sust_POTS Mar]]</f>
        <v>174800</v>
      </c>
      <c r="CO229" s="5">
        <f>Target_CC[[#This Row],[Est_Sust_POTS Apr]]</f>
        <v>174800</v>
      </c>
      <c r="CP229" s="5">
        <f>Target_CC[[#This Row],[Est_Sust_POTS Mei]]</f>
        <v>174800</v>
      </c>
      <c r="CQ229" s="5">
        <f>Target_CC[[#This Row],[Est_Sust_POTS Jun]]</f>
        <v>174800</v>
      </c>
      <c r="CR229" s="5">
        <f>Target_CC[[#This Row],[Est_Sust_POTS Jul]]</f>
        <v>174800</v>
      </c>
      <c r="CS229" s="5">
        <f>Target_CC[[#This Row],[Est_Sust_POTS Agu]]</f>
        <v>174800</v>
      </c>
      <c r="CT229" s="5">
        <f>Target_CC[[#This Row],[Est_Sust_POTS Sep]]</f>
        <v>174800</v>
      </c>
      <c r="CU229" s="5">
        <f>Target_CC[[#This Row],[Est_Sust_POTS Okt]]</f>
        <v>174800</v>
      </c>
      <c r="CV229" s="5">
        <f>Target_CC[[#This Row],[Est_Sust_POTS Nov]]</f>
        <v>174800</v>
      </c>
      <c r="CW229" s="5">
        <f>SUM(Target_CC[[#This Row],[Est_Sust_POTS Jan]:[Est_Sust_POTS Des]])</f>
        <v>2152700</v>
      </c>
      <c r="CX229" s="5"/>
      <c r="CY229" s="5">
        <v>0</v>
      </c>
      <c r="CZ229" s="5">
        <v>0</v>
      </c>
      <c r="DA229" s="5">
        <v>0</v>
      </c>
      <c r="DB229" s="5"/>
      <c r="DC229" s="5"/>
      <c r="DD229" s="5"/>
      <c r="DE229" s="5"/>
      <c r="DF229" s="5"/>
      <c r="DG229" s="5"/>
      <c r="DH229" s="5"/>
      <c r="DI229" s="5"/>
      <c r="DJ229" s="5">
        <f>SUM(Target_CC[[#This Row],[BC_Jan]:[BC_Des]])</f>
        <v>0</v>
      </c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 t="s">
        <v>160</v>
      </c>
    </row>
    <row r="230" spans="2:128" x14ac:dyDescent="0.3">
      <c r="B230">
        <v>10056983</v>
      </c>
      <c r="C230" t="s">
        <v>462</v>
      </c>
      <c r="D230" t="s">
        <v>378</v>
      </c>
      <c r="E230" t="s">
        <v>312</v>
      </c>
      <c r="F230" t="s">
        <v>309</v>
      </c>
      <c r="G230" t="s">
        <v>25</v>
      </c>
      <c r="H230" t="s">
        <v>159</v>
      </c>
      <c r="I230" t="s">
        <v>29</v>
      </c>
      <c r="J230" s="5">
        <v>2865317.2586164498</v>
      </c>
      <c r="K230" s="5">
        <v>199462.86363636362</v>
      </c>
      <c r="L230" s="5">
        <v>209960.90909090909</v>
      </c>
      <c r="M230" s="5">
        <v>188964.81818181818</v>
      </c>
      <c r="N230" s="5">
        <v>167968.72727272726</v>
      </c>
      <c r="O230" s="5">
        <v>178466.77272727271</v>
      </c>
      <c r="P230" s="5">
        <v>188964.81818181818</v>
      </c>
      <c r="Q230" s="5">
        <v>241455.04545454544</v>
      </c>
      <c r="R230" s="5">
        <v>220458.95454545453</v>
      </c>
      <c r="S230" s="5">
        <v>220458.95454545453</v>
      </c>
      <c r="T230" s="5">
        <v>241455.04545454544</v>
      </c>
      <c r="U230" s="5">
        <v>209960.90909090909</v>
      </c>
      <c r="V230" s="5">
        <v>220458.95454545453</v>
      </c>
      <c r="W230" s="5">
        <v>2488036.7727272725</v>
      </c>
      <c r="X230" s="5">
        <v>26728.607225107331</v>
      </c>
      <c r="Y230" s="5">
        <v>28424.481391045261</v>
      </c>
      <c r="Z230" s="5">
        <v>37400.189263410924</v>
      </c>
      <c r="AA230" s="5">
        <v>38131.491368167815</v>
      </c>
      <c r="AB230" s="5">
        <v>49875.355448784336</v>
      </c>
      <c r="AC230" s="5">
        <v>46601.239938049031</v>
      </c>
      <c r="AD230" s="5">
        <v>40922.439595055061</v>
      </c>
      <c r="AE230" s="5">
        <v>46291.882567856759</v>
      </c>
      <c r="AF230" s="5">
        <v>40195.164227054454</v>
      </c>
      <c r="AG230" s="5">
        <v>42302.003105057134</v>
      </c>
      <c r="AH230" s="5">
        <v>51974.210388274878</v>
      </c>
      <c r="AI230" s="5">
        <v>61663.541540488688</v>
      </c>
      <c r="AJ230" s="5">
        <v>510510.60605835158</v>
      </c>
      <c r="AK230" s="5">
        <v>226191.47086147094</v>
      </c>
      <c r="AL230" s="5">
        <v>238385.39048195435</v>
      </c>
      <c r="AM230" s="5">
        <v>226365.0074452291</v>
      </c>
      <c r="AN230" s="5">
        <v>206100.21864089509</v>
      </c>
      <c r="AO230" s="5">
        <v>228342.12817605704</v>
      </c>
      <c r="AP230" s="5">
        <v>235566.0581198672</v>
      </c>
      <c r="AQ230" s="5">
        <v>282377.48504960048</v>
      </c>
      <c r="AR230" s="5">
        <v>266750.83711331128</v>
      </c>
      <c r="AS230" s="5">
        <v>260654.11877250898</v>
      </c>
      <c r="AT230" s="5">
        <v>283757.04855960258</v>
      </c>
      <c r="AU230" s="5">
        <v>261935.11947918398</v>
      </c>
      <c r="AV230" s="5">
        <v>282122.49608594319</v>
      </c>
      <c r="AW230" s="5">
        <f>SUM(Target_CC[[#This Row],[Target_Jan]:[Target_Des]])</f>
        <v>2998547.3787856246</v>
      </c>
      <c r="AX230" s="5">
        <v>0</v>
      </c>
      <c r="AY230" s="5">
        <v>0</v>
      </c>
      <c r="AZ230" s="5">
        <v>0</v>
      </c>
      <c r="BA230" s="5">
        <v>0</v>
      </c>
      <c r="BB230" s="5">
        <v>0</v>
      </c>
      <c r="BC230" s="5">
        <v>0</v>
      </c>
      <c r="BD230" s="5">
        <v>0</v>
      </c>
      <c r="BE230" s="5">
        <v>0</v>
      </c>
      <c r="BF230" s="5">
        <v>0</v>
      </c>
      <c r="BG230" s="5">
        <v>0</v>
      </c>
      <c r="BH230" s="5">
        <v>0</v>
      </c>
      <c r="BI230" s="5">
        <v>0</v>
      </c>
      <c r="BJ230" s="5">
        <f>SUM(Target_CC[[#This Row],[Target_NGTMA_Jan]:[Target_NGTMA_Des]])</f>
        <v>0</v>
      </c>
      <c r="BK230" s="5">
        <v>238100</v>
      </c>
      <c r="BL230" s="5">
        <v>238100</v>
      </c>
      <c r="BM230" s="5">
        <v>238100</v>
      </c>
      <c r="BN230" s="5">
        <f>Target_CC[[#This Row],[Est_Sust_NP Apr]]+Target_CC[[#This Row],[Est_Sust_POTS Apr]]+Target_CC[[#This Row],[BC_Apr]]</f>
        <v>238100</v>
      </c>
      <c r="BO230" s="5">
        <f>Target_CC[[#This Row],[Est_Sust_NP Mei]]+Target_CC[[#This Row],[Est_Sust_POTS Mei]]+Target_CC[[#This Row],[BC_Mei]]</f>
        <v>238100</v>
      </c>
      <c r="BP230" s="5">
        <f>Target_CC[[#This Row],[Est_Sust_NP Jun]]+Target_CC[[#This Row],[Est_Sust_POTS Jun]]+Target_CC[[#This Row],[BC_Jun]]</f>
        <v>238100</v>
      </c>
      <c r="BQ230" s="5">
        <f>Target_CC[[#This Row],[Est_Sust_NP Jul]]+Target_CC[[#This Row],[Est_Sust_POTS Jul]]+Target_CC[[#This Row],[BC_Jul]]</f>
        <v>238100</v>
      </c>
      <c r="BR230" s="5">
        <f>Target_CC[[#This Row],[Est_Sust_NP Agu]]+Target_CC[[#This Row],[Est_Sust_POTS Agu]]+Target_CC[[#This Row],[BC_Agu]]</f>
        <v>238100</v>
      </c>
      <c r="BS230" s="5">
        <f>Target_CC[[#This Row],[Est_Sust_NP Sep]]+Target_CC[[#This Row],[Est_Sust_POTS Sep]]+Target_CC[[#This Row],[BC_Sep]]</f>
        <v>238100</v>
      </c>
      <c r="BT230" s="5">
        <f>Target_CC[[#This Row],[Est_Sust_NP Okt]]+Target_CC[[#This Row],[Est_Sust_POTS Okt]]+Target_CC[[#This Row],[BC_Okt]]</f>
        <v>238100</v>
      </c>
      <c r="BU230" s="5">
        <f>Target_CC[[#This Row],[Est_Sust_NP Nov]]+Target_CC[[#This Row],[Est_Sust_POTS Nov]]+Target_CC[[#This Row],[BC_Nov]]</f>
        <v>238100</v>
      </c>
      <c r="BV230" s="5">
        <f>Target_CC[[#This Row],[Est_Sust_NP Des]]+Target_CC[[#This Row],[Est_Sust_POTS Des]]+Target_CC[[#This Row],[BC_Des]]</f>
        <v>238100</v>
      </c>
      <c r="BW230" s="5">
        <f>SUM(Target_CC[[#This Row],[Real_Jan]:[Real_Des]])</f>
        <v>2857200</v>
      </c>
      <c r="BX230" s="5">
        <v>0</v>
      </c>
      <c r="BY230" s="5">
        <v>0</v>
      </c>
      <c r="BZ230" s="5">
        <v>0</v>
      </c>
      <c r="CA230" s="5">
        <f>Target_CC[[#This Row],[Est_Sust_NP Mar]]*95%</f>
        <v>0</v>
      </c>
      <c r="CB230" s="5">
        <f>Target_CC[[#This Row],[Est_Sust_NP Apr]]</f>
        <v>0</v>
      </c>
      <c r="CC230" s="5">
        <f>Target_CC[[#This Row],[Est_Sust_NP Mei]]</f>
        <v>0</v>
      </c>
      <c r="CD230" s="5">
        <f>Target_CC[[#This Row],[Est_Sust_NP Jun]]</f>
        <v>0</v>
      </c>
      <c r="CE230" s="5">
        <f>Target_CC[[#This Row],[Est_Sust_NP Jul]]</f>
        <v>0</v>
      </c>
      <c r="CF230" s="5">
        <f>Target_CC[[#This Row],[Est_Sust_NP Agu]]</f>
        <v>0</v>
      </c>
      <c r="CG230" s="5">
        <f>Target_CC[[#This Row],[Est_Sust_NP Sep]]</f>
        <v>0</v>
      </c>
      <c r="CH230" s="5">
        <f>Target_CC[[#This Row],[Est_Sust_NP Okt]]</f>
        <v>0</v>
      </c>
      <c r="CI230" s="5">
        <f>Target_CC[[#This Row],[Est_Sust_NP Nov]]</f>
        <v>0</v>
      </c>
      <c r="CJ230" s="5">
        <f>SUM(Target_CC[[#This Row],[Est_Sust_NP Jan]:[Est_Sust_NP Des]])</f>
        <v>0</v>
      </c>
      <c r="CK230" s="5">
        <v>238100</v>
      </c>
      <c r="CL230" s="5">
        <v>238100</v>
      </c>
      <c r="CM230" s="5">
        <v>238100</v>
      </c>
      <c r="CN230" s="5">
        <f>Target_CC[[#This Row],[Est_Sust_POTS Mar]]</f>
        <v>238100</v>
      </c>
      <c r="CO230" s="5">
        <f>Target_CC[[#This Row],[Est_Sust_POTS Apr]]</f>
        <v>238100</v>
      </c>
      <c r="CP230" s="5">
        <f>Target_CC[[#This Row],[Est_Sust_POTS Mei]]</f>
        <v>238100</v>
      </c>
      <c r="CQ230" s="5">
        <f>Target_CC[[#This Row],[Est_Sust_POTS Jun]]</f>
        <v>238100</v>
      </c>
      <c r="CR230" s="5">
        <f>Target_CC[[#This Row],[Est_Sust_POTS Jul]]</f>
        <v>238100</v>
      </c>
      <c r="CS230" s="5">
        <f>Target_CC[[#This Row],[Est_Sust_POTS Agu]]</f>
        <v>238100</v>
      </c>
      <c r="CT230" s="5">
        <f>Target_CC[[#This Row],[Est_Sust_POTS Sep]]</f>
        <v>238100</v>
      </c>
      <c r="CU230" s="5">
        <f>Target_CC[[#This Row],[Est_Sust_POTS Okt]]</f>
        <v>238100</v>
      </c>
      <c r="CV230" s="5">
        <f>Target_CC[[#This Row],[Est_Sust_POTS Nov]]</f>
        <v>238100</v>
      </c>
      <c r="CW230" s="5">
        <f>SUM(Target_CC[[#This Row],[Est_Sust_POTS Jan]:[Est_Sust_POTS Des]])</f>
        <v>2857200</v>
      </c>
      <c r="CX230" s="5"/>
      <c r="CY230" s="5">
        <v>0</v>
      </c>
      <c r="CZ230" s="5">
        <v>0</v>
      </c>
      <c r="DA230" s="5">
        <v>0</v>
      </c>
      <c r="DB230" s="5"/>
      <c r="DC230" s="5"/>
      <c r="DD230" s="5"/>
      <c r="DE230" s="5"/>
      <c r="DF230" s="5"/>
      <c r="DG230" s="5"/>
      <c r="DH230" s="5"/>
      <c r="DI230" s="5"/>
      <c r="DJ230" s="5">
        <f>SUM(Target_CC[[#This Row],[BC_Jan]:[BC_Des]])</f>
        <v>0</v>
      </c>
      <c r="DK230" s="5"/>
      <c r="DL230" s="5"/>
      <c r="DM230" s="5"/>
      <c r="DN230" s="5"/>
      <c r="DO230" s="5"/>
      <c r="DP230" s="5"/>
      <c r="DQ230" s="5"/>
      <c r="DR230" s="5"/>
      <c r="DS230" s="5"/>
      <c r="DT230" s="5"/>
      <c r="DU230" s="5"/>
      <c r="DV230" s="5"/>
      <c r="DW230" s="5"/>
      <c r="DX230" s="5" t="s">
        <v>160</v>
      </c>
    </row>
    <row r="231" spans="2:128" x14ac:dyDescent="0.3">
      <c r="B231">
        <v>10027026</v>
      </c>
      <c r="C231" t="s">
        <v>463</v>
      </c>
      <c r="D231" t="s">
        <v>464</v>
      </c>
      <c r="E231" t="s">
        <v>326</v>
      </c>
      <c r="F231" t="s">
        <v>300</v>
      </c>
      <c r="G231" t="s">
        <v>25</v>
      </c>
      <c r="H231" t="s">
        <v>159</v>
      </c>
      <c r="I231" t="s">
        <v>29</v>
      </c>
      <c r="J231" s="5">
        <v>17937611.887916535</v>
      </c>
      <c r="K231" s="5">
        <v>111113.71208619996</v>
      </c>
      <c r="L231" s="5">
        <v>113054.34908654394</v>
      </c>
      <c r="M231" s="5">
        <v>120869.1752686197</v>
      </c>
      <c r="N231" s="5">
        <v>113574.83753210233</v>
      </c>
      <c r="O231" s="5">
        <v>119331.43707567145</v>
      </c>
      <c r="P231" s="5">
        <v>117739.54218234883</v>
      </c>
      <c r="Q231" s="5">
        <v>123371.82828226767</v>
      </c>
      <c r="R231" s="5">
        <v>124601.46254893318</v>
      </c>
      <c r="S231" s="5">
        <v>123006.5670009794</v>
      </c>
      <c r="T231" s="5">
        <v>125481.2661236743</v>
      </c>
      <c r="U231" s="5">
        <v>124565.71881544903</v>
      </c>
      <c r="V231" s="5">
        <v>117530.10399721013</v>
      </c>
      <c r="W231" s="5">
        <v>1434239.9999999998</v>
      </c>
      <c r="X231" s="5">
        <v>1831922.1176583022</v>
      </c>
      <c r="Y231" s="5">
        <v>1863917.2312813462</v>
      </c>
      <c r="Z231" s="5">
        <v>1992759.5915968185</v>
      </c>
      <c r="AA231" s="5">
        <v>1872498.4790634769</v>
      </c>
      <c r="AB231" s="5">
        <v>1967407.035607649</v>
      </c>
      <c r="AC231" s="5">
        <v>1941161.602804516</v>
      </c>
      <c r="AD231" s="5">
        <v>2034020.6144035198</v>
      </c>
      <c r="AE231" s="5">
        <v>2054293.4877279887</v>
      </c>
      <c r="AF231" s="5">
        <v>2027998.5833926476</v>
      </c>
      <c r="AG231" s="5">
        <v>2068798.7328278264</v>
      </c>
      <c r="AH231" s="5">
        <v>2053704.1838994341</v>
      </c>
      <c r="AI231" s="5">
        <v>1937708.613642025</v>
      </c>
      <c r="AJ231" s="5">
        <v>23646190.273905549</v>
      </c>
      <c r="AK231" s="5">
        <v>1943035.8297445022</v>
      </c>
      <c r="AL231" s="5">
        <v>1976971.5803678902</v>
      </c>
      <c r="AM231" s="5">
        <v>2113628.7668654383</v>
      </c>
      <c r="AN231" s="5">
        <v>1986073.3165955793</v>
      </c>
      <c r="AO231" s="5">
        <v>2086738.4726833205</v>
      </c>
      <c r="AP231" s="5">
        <v>2058901.1449868649</v>
      </c>
      <c r="AQ231" s="5">
        <v>2157392.4426857876</v>
      </c>
      <c r="AR231" s="5">
        <v>2178894.950276922</v>
      </c>
      <c r="AS231" s="5">
        <v>2151005.1503936271</v>
      </c>
      <c r="AT231" s="5">
        <v>2194279.9989515007</v>
      </c>
      <c r="AU231" s="5">
        <v>2178269.902714883</v>
      </c>
      <c r="AV231" s="5">
        <v>2055238.7176392351</v>
      </c>
      <c r="AW231" s="5">
        <f>SUM(Target_CC[[#This Row],[Target_Jan]:[Target_Des]])</f>
        <v>25080430.273905549</v>
      </c>
      <c r="AX231" s="5">
        <v>0</v>
      </c>
      <c r="AY231" s="5">
        <v>0</v>
      </c>
      <c r="AZ231" s="5">
        <v>0</v>
      </c>
      <c r="BA231" s="5">
        <v>0</v>
      </c>
      <c r="BB231" s="5">
        <v>0</v>
      </c>
      <c r="BC231" s="5">
        <v>0</v>
      </c>
      <c r="BD231" s="5">
        <v>0</v>
      </c>
      <c r="BE231" s="5">
        <v>0</v>
      </c>
      <c r="BF231" s="5">
        <v>0</v>
      </c>
      <c r="BG231" s="5">
        <v>0</v>
      </c>
      <c r="BH231" s="5">
        <v>0</v>
      </c>
      <c r="BI231" s="5">
        <v>0</v>
      </c>
      <c r="BJ231" s="5">
        <f>SUM(Target_CC[[#This Row],[Target_NGTMA_Jan]:[Target_NGTMA_Des]])</f>
        <v>0</v>
      </c>
      <c r="BK231" s="5">
        <v>275533</v>
      </c>
      <c r="BL231" s="5">
        <v>284283</v>
      </c>
      <c r="BM231" s="5">
        <v>421898</v>
      </c>
      <c r="BN231" s="5">
        <f>Target_CC[[#This Row],[Est_Sust_NP Apr]]+Target_CC[[#This Row],[Est_Sust_POTS Apr]]+Target_CC[[#This Row],[BC_Apr]]</f>
        <v>244697</v>
      </c>
      <c r="BO231" s="5">
        <f>Target_CC[[#This Row],[Est_Sust_NP Mei]]+Target_CC[[#This Row],[Est_Sust_POTS Mei]]+Target_CC[[#This Row],[BC_Mei]]</f>
        <v>244697</v>
      </c>
      <c r="BP231" s="5">
        <f>Target_CC[[#This Row],[Est_Sust_NP Jun]]+Target_CC[[#This Row],[Est_Sust_POTS Jun]]+Target_CC[[#This Row],[BC_Jun]]</f>
        <v>244697</v>
      </c>
      <c r="BQ231" s="5">
        <f>Target_CC[[#This Row],[Est_Sust_NP Jul]]+Target_CC[[#This Row],[Est_Sust_POTS Jul]]+Target_CC[[#This Row],[BC_Jul]]</f>
        <v>244697</v>
      </c>
      <c r="BR231" s="5">
        <f>Target_CC[[#This Row],[Est_Sust_NP Agu]]+Target_CC[[#This Row],[Est_Sust_POTS Agu]]+Target_CC[[#This Row],[BC_Agu]]</f>
        <v>244697</v>
      </c>
      <c r="BS231" s="5">
        <f>Target_CC[[#This Row],[Est_Sust_NP Sep]]+Target_CC[[#This Row],[Est_Sust_POTS Sep]]+Target_CC[[#This Row],[BC_Sep]]</f>
        <v>244697</v>
      </c>
      <c r="BT231" s="5">
        <f>Target_CC[[#This Row],[Est_Sust_NP Okt]]+Target_CC[[#This Row],[Est_Sust_POTS Okt]]+Target_CC[[#This Row],[BC_Okt]]</f>
        <v>244697</v>
      </c>
      <c r="BU231" s="5">
        <f>Target_CC[[#This Row],[Est_Sust_NP Nov]]+Target_CC[[#This Row],[Est_Sust_POTS Nov]]+Target_CC[[#This Row],[BC_Nov]]</f>
        <v>244697</v>
      </c>
      <c r="BV231" s="5">
        <f>Target_CC[[#This Row],[Est_Sust_NP Des]]+Target_CC[[#This Row],[Est_Sust_POTS Des]]+Target_CC[[#This Row],[BC_Des]]</f>
        <v>244697</v>
      </c>
      <c r="BW231" s="5">
        <f>SUM(Target_CC[[#This Row],[Real_Jan]:[Real_Des]])</f>
        <v>3183987</v>
      </c>
      <c r="BX231" s="5">
        <v>0</v>
      </c>
      <c r="BY231" s="5">
        <v>0</v>
      </c>
      <c r="BZ231" s="5">
        <v>0</v>
      </c>
      <c r="CA231" s="5">
        <f>Target_CC[[#This Row],[Est_Sust_NP Mar]]*95%</f>
        <v>0</v>
      </c>
      <c r="CB231" s="5">
        <f>Target_CC[[#This Row],[Est_Sust_NP Apr]]</f>
        <v>0</v>
      </c>
      <c r="CC231" s="5">
        <f>Target_CC[[#This Row],[Est_Sust_NP Mei]]</f>
        <v>0</v>
      </c>
      <c r="CD231" s="5">
        <f>Target_CC[[#This Row],[Est_Sust_NP Jun]]</f>
        <v>0</v>
      </c>
      <c r="CE231" s="5">
        <f>Target_CC[[#This Row],[Est_Sust_NP Jul]]</f>
        <v>0</v>
      </c>
      <c r="CF231" s="5">
        <f>Target_CC[[#This Row],[Est_Sust_NP Agu]]</f>
        <v>0</v>
      </c>
      <c r="CG231" s="5">
        <f>Target_CC[[#This Row],[Est_Sust_NP Sep]]</f>
        <v>0</v>
      </c>
      <c r="CH231" s="5">
        <f>Target_CC[[#This Row],[Est_Sust_NP Okt]]</f>
        <v>0</v>
      </c>
      <c r="CI231" s="5">
        <f>Target_CC[[#This Row],[Est_Sust_NP Nov]]</f>
        <v>0</v>
      </c>
      <c r="CJ231" s="5">
        <f>SUM(Target_CC[[#This Row],[Est_Sust_NP Jan]:[Est_Sust_NP Des]])</f>
        <v>0</v>
      </c>
      <c r="CK231" s="5">
        <v>239400</v>
      </c>
      <c r="CL231" s="5">
        <v>257780</v>
      </c>
      <c r="CM231" s="5">
        <v>244697</v>
      </c>
      <c r="CN231" s="5">
        <f>Target_CC[[#This Row],[Est_Sust_POTS Mar]]</f>
        <v>244697</v>
      </c>
      <c r="CO231" s="5">
        <f>Target_CC[[#This Row],[Est_Sust_POTS Apr]]</f>
        <v>244697</v>
      </c>
      <c r="CP231" s="5">
        <f>Target_CC[[#This Row],[Est_Sust_POTS Mei]]</f>
        <v>244697</v>
      </c>
      <c r="CQ231" s="5">
        <f>Target_CC[[#This Row],[Est_Sust_POTS Jun]]</f>
        <v>244697</v>
      </c>
      <c r="CR231" s="5">
        <f>Target_CC[[#This Row],[Est_Sust_POTS Jul]]</f>
        <v>244697</v>
      </c>
      <c r="CS231" s="5">
        <f>Target_CC[[#This Row],[Est_Sust_POTS Agu]]</f>
        <v>244697</v>
      </c>
      <c r="CT231" s="5">
        <f>Target_CC[[#This Row],[Est_Sust_POTS Sep]]</f>
        <v>244697</v>
      </c>
      <c r="CU231" s="5">
        <f>Target_CC[[#This Row],[Est_Sust_POTS Okt]]</f>
        <v>244697</v>
      </c>
      <c r="CV231" s="5">
        <f>Target_CC[[#This Row],[Est_Sust_POTS Nov]]</f>
        <v>244697</v>
      </c>
      <c r="CW231" s="5">
        <f>SUM(Target_CC[[#This Row],[Est_Sust_POTS Jan]:[Est_Sust_POTS Des]])</f>
        <v>2944150</v>
      </c>
      <c r="CX231" s="5"/>
      <c r="CY231" s="5">
        <v>0</v>
      </c>
      <c r="CZ231" s="5">
        <v>0</v>
      </c>
      <c r="DA231" s="5">
        <v>0</v>
      </c>
      <c r="DB231" s="5"/>
      <c r="DC231" s="5"/>
      <c r="DD231" s="5"/>
      <c r="DE231" s="5"/>
      <c r="DF231" s="5"/>
      <c r="DG231" s="5"/>
      <c r="DH231" s="5"/>
      <c r="DI231" s="5"/>
      <c r="DJ231" s="5">
        <f>SUM(Target_CC[[#This Row],[BC_Jan]:[BC_Des]])</f>
        <v>0</v>
      </c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 t="s">
        <v>160</v>
      </c>
    </row>
    <row r="232" spans="2:128" x14ac:dyDescent="0.3">
      <c r="B232">
        <v>10237786</v>
      </c>
      <c r="C232" t="s">
        <v>465</v>
      </c>
      <c r="D232" t="s">
        <v>362</v>
      </c>
      <c r="E232" t="s">
        <v>293</v>
      </c>
      <c r="F232" t="s">
        <v>363</v>
      </c>
      <c r="G232" t="s">
        <v>19</v>
      </c>
      <c r="H232" t="s">
        <v>159</v>
      </c>
      <c r="I232" t="s">
        <v>29</v>
      </c>
      <c r="J232" s="5">
        <v>0</v>
      </c>
      <c r="K232" s="5">
        <v>482000</v>
      </c>
      <c r="L232" s="5">
        <v>482000</v>
      </c>
      <c r="M232" s="5">
        <v>462720</v>
      </c>
      <c r="N232" s="5">
        <v>486627.2</v>
      </c>
      <c r="O232" s="5">
        <v>462766.272</v>
      </c>
      <c r="P232" s="5">
        <v>462527.66272000002</v>
      </c>
      <c r="Q232" s="5">
        <v>558925.27662719996</v>
      </c>
      <c r="R232" s="5">
        <v>487589.25276627199</v>
      </c>
      <c r="S232" s="5">
        <v>510975.89252766274</v>
      </c>
      <c r="T232" s="5">
        <v>559409.75892527658</v>
      </c>
      <c r="U232" s="5">
        <v>487594.09758925275</v>
      </c>
      <c r="V232" s="5">
        <v>535075.94097589247</v>
      </c>
      <c r="W232" s="5">
        <v>5978211.354131557</v>
      </c>
      <c r="X232" s="5">
        <v>57309.1094533625</v>
      </c>
      <c r="Y232" s="5">
        <v>335256.86883275746</v>
      </c>
      <c r="Z232" s="5">
        <v>306319.12797621149</v>
      </c>
      <c r="AA232" s="5">
        <v>211438.36007541764</v>
      </c>
      <c r="AB232" s="5">
        <v>285698.56972794939</v>
      </c>
      <c r="AC232" s="5">
        <v>413044.89261131885</v>
      </c>
      <c r="AD232" s="5">
        <v>486092.34432410396</v>
      </c>
      <c r="AE232" s="5">
        <v>537025.55534051021</v>
      </c>
      <c r="AF232" s="5">
        <v>439900.43392807379</v>
      </c>
      <c r="AG232" s="5">
        <v>541242.36493823922</v>
      </c>
      <c r="AH232" s="5">
        <v>728651.36072641332</v>
      </c>
      <c r="AI232" s="5">
        <v>456287.8020656415</v>
      </c>
      <c r="AJ232" s="5">
        <v>4798266.79</v>
      </c>
      <c r="AK232" s="5">
        <v>539309.10945336253</v>
      </c>
      <c r="AL232" s="5">
        <v>817256.86883275746</v>
      </c>
      <c r="AM232" s="5">
        <v>769039.12797621149</v>
      </c>
      <c r="AN232" s="5">
        <v>698065.56007541763</v>
      </c>
      <c r="AO232" s="5">
        <v>748464.84172794945</v>
      </c>
      <c r="AP232" s="5">
        <v>875572.55533131887</v>
      </c>
      <c r="AQ232" s="5">
        <v>1045017.620951304</v>
      </c>
      <c r="AR232" s="5">
        <v>1024614.8081067821</v>
      </c>
      <c r="AS232" s="5">
        <v>950876.32645573653</v>
      </c>
      <c r="AT232" s="5">
        <v>1100652.1238635159</v>
      </c>
      <c r="AU232" s="5">
        <v>1216245.4583156661</v>
      </c>
      <c r="AV232" s="5">
        <v>991363.74304153398</v>
      </c>
      <c r="AW232" s="5">
        <f>SUM(Target_CC[[#This Row],[Target_Jan]:[Target_Des]])</f>
        <v>10776478.144131556</v>
      </c>
      <c r="AX232" s="5">
        <v>792396.75529236195</v>
      </c>
      <c r="AY232" s="5">
        <v>6032290.547343405</v>
      </c>
      <c r="AZ232" s="5">
        <v>1721168.2227272117</v>
      </c>
      <c r="BA232" s="5">
        <v>3730263.1812121775</v>
      </c>
      <c r="BB232" s="5">
        <v>4356146.5649457099</v>
      </c>
      <c r="BC232" s="5">
        <v>4727385.5144472579</v>
      </c>
      <c r="BD232" s="5">
        <v>304335.51175167295</v>
      </c>
      <c r="BE232" s="5">
        <v>6178364.2199487239</v>
      </c>
      <c r="BF232" s="5">
        <v>2219161.1340547749</v>
      </c>
      <c r="BG232" s="5">
        <v>6294176.2929679696</v>
      </c>
      <c r="BH232" s="5">
        <v>4667404.7998496499</v>
      </c>
      <c r="BI232" s="5">
        <v>3677144.2621599752</v>
      </c>
      <c r="BJ232" s="5">
        <f>SUM(Target_CC[[#This Row],[Target_NGTMA_Jan]:[Target_NGTMA_Des]])</f>
        <v>44700237.006700888</v>
      </c>
      <c r="BK232" s="5">
        <v>240500</v>
      </c>
      <c r="BL232" s="5">
        <v>240500</v>
      </c>
      <c r="BM232" s="5">
        <v>240750</v>
      </c>
      <c r="BN232" s="5">
        <f>Target_CC[[#This Row],[Est_Sust_NP Apr]]+Target_CC[[#This Row],[Est_Sust_POTS Apr]]+Target_CC[[#This Row],[BC_Apr]]</f>
        <v>240750</v>
      </c>
      <c r="BO232" s="5">
        <f>Target_CC[[#This Row],[Est_Sust_NP Mei]]+Target_CC[[#This Row],[Est_Sust_POTS Mei]]+Target_CC[[#This Row],[BC_Mei]]</f>
        <v>240750</v>
      </c>
      <c r="BP232" s="5">
        <f>Target_CC[[#This Row],[Est_Sust_NP Jun]]+Target_CC[[#This Row],[Est_Sust_POTS Jun]]+Target_CC[[#This Row],[BC_Jun]]</f>
        <v>240750</v>
      </c>
      <c r="BQ232" s="5">
        <f>Target_CC[[#This Row],[Est_Sust_NP Jul]]+Target_CC[[#This Row],[Est_Sust_POTS Jul]]+Target_CC[[#This Row],[BC_Jul]]</f>
        <v>240750</v>
      </c>
      <c r="BR232" s="5">
        <f>Target_CC[[#This Row],[Est_Sust_NP Agu]]+Target_CC[[#This Row],[Est_Sust_POTS Agu]]+Target_CC[[#This Row],[BC_Agu]]</f>
        <v>240750</v>
      </c>
      <c r="BS232" s="5">
        <f>Target_CC[[#This Row],[Est_Sust_NP Sep]]+Target_CC[[#This Row],[Est_Sust_POTS Sep]]+Target_CC[[#This Row],[BC_Sep]]</f>
        <v>240750</v>
      </c>
      <c r="BT232" s="5">
        <f>Target_CC[[#This Row],[Est_Sust_NP Okt]]+Target_CC[[#This Row],[Est_Sust_POTS Okt]]+Target_CC[[#This Row],[BC_Okt]]</f>
        <v>240750</v>
      </c>
      <c r="BU232" s="5">
        <f>Target_CC[[#This Row],[Est_Sust_NP Nov]]+Target_CC[[#This Row],[Est_Sust_POTS Nov]]+Target_CC[[#This Row],[BC_Nov]]</f>
        <v>240750</v>
      </c>
      <c r="BV232" s="5">
        <f>Target_CC[[#This Row],[Est_Sust_NP Des]]+Target_CC[[#This Row],[Est_Sust_POTS Des]]+Target_CC[[#This Row],[BC_Des]]</f>
        <v>240750</v>
      </c>
      <c r="BW232" s="5">
        <f>SUM(Target_CC[[#This Row],[Real_Jan]:[Real_Des]])</f>
        <v>2888500</v>
      </c>
      <c r="BX232" s="5">
        <v>0</v>
      </c>
      <c r="BY232" s="5">
        <v>0</v>
      </c>
      <c r="BZ232" s="5">
        <v>0</v>
      </c>
      <c r="CA232" s="5">
        <f>Target_CC[[#This Row],[Est_Sust_NP Mar]]*95%</f>
        <v>0</v>
      </c>
      <c r="CB232" s="5">
        <f>Target_CC[[#This Row],[Est_Sust_NP Apr]]</f>
        <v>0</v>
      </c>
      <c r="CC232" s="5">
        <f>Target_CC[[#This Row],[Est_Sust_NP Mei]]</f>
        <v>0</v>
      </c>
      <c r="CD232" s="5">
        <f>Target_CC[[#This Row],[Est_Sust_NP Jun]]</f>
        <v>0</v>
      </c>
      <c r="CE232" s="5">
        <f>Target_CC[[#This Row],[Est_Sust_NP Jul]]</f>
        <v>0</v>
      </c>
      <c r="CF232" s="5">
        <f>Target_CC[[#This Row],[Est_Sust_NP Agu]]</f>
        <v>0</v>
      </c>
      <c r="CG232" s="5">
        <f>Target_CC[[#This Row],[Est_Sust_NP Sep]]</f>
        <v>0</v>
      </c>
      <c r="CH232" s="5">
        <f>Target_CC[[#This Row],[Est_Sust_NP Okt]]</f>
        <v>0</v>
      </c>
      <c r="CI232" s="5">
        <f>Target_CC[[#This Row],[Est_Sust_NP Nov]]</f>
        <v>0</v>
      </c>
      <c r="CJ232" s="5">
        <f>SUM(Target_CC[[#This Row],[Est_Sust_NP Jan]:[Est_Sust_NP Des]])</f>
        <v>0</v>
      </c>
      <c r="CK232" s="5">
        <v>240500</v>
      </c>
      <c r="CL232" s="5">
        <v>240500</v>
      </c>
      <c r="CM232" s="5">
        <v>240750</v>
      </c>
      <c r="CN232" s="5">
        <f>Target_CC[[#This Row],[Est_Sust_POTS Mar]]</f>
        <v>240750</v>
      </c>
      <c r="CO232" s="5">
        <f>Target_CC[[#This Row],[Est_Sust_POTS Apr]]</f>
        <v>240750</v>
      </c>
      <c r="CP232" s="5">
        <f>Target_CC[[#This Row],[Est_Sust_POTS Mei]]</f>
        <v>240750</v>
      </c>
      <c r="CQ232" s="5">
        <f>Target_CC[[#This Row],[Est_Sust_POTS Jun]]</f>
        <v>240750</v>
      </c>
      <c r="CR232" s="5">
        <f>Target_CC[[#This Row],[Est_Sust_POTS Jul]]</f>
        <v>240750</v>
      </c>
      <c r="CS232" s="5">
        <f>Target_CC[[#This Row],[Est_Sust_POTS Agu]]</f>
        <v>240750</v>
      </c>
      <c r="CT232" s="5">
        <f>Target_CC[[#This Row],[Est_Sust_POTS Sep]]</f>
        <v>240750</v>
      </c>
      <c r="CU232" s="5">
        <f>Target_CC[[#This Row],[Est_Sust_POTS Okt]]</f>
        <v>240750</v>
      </c>
      <c r="CV232" s="5">
        <f>Target_CC[[#This Row],[Est_Sust_POTS Nov]]</f>
        <v>240750</v>
      </c>
      <c r="CW232" s="5">
        <f>SUM(Target_CC[[#This Row],[Est_Sust_POTS Jan]:[Est_Sust_POTS Des]])</f>
        <v>2888500</v>
      </c>
      <c r="CX232" s="5"/>
      <c r="CY232" s="5">
        <v>0</v>
      </c>
      <c r="CZ232" s="5">
        <v>0</v>
      </c>
      <c r="DA232" s="5">
        <v>0</v>
      </c>
      <c r="DB232" s="5"/>
      <c r="DC232" s="5"/>
      <c r="DD232" s="5"/>
      <c r="DE232" s="5"/>
      <c r="DF232" s="5"/>
      <c r="DG232" s="5"/>
      <c r="DH232" s="5"/>
      <c r="DI232" s="5"/>
      <c r="DJ232" s="5">
        <f>SUM(Target_CC[[#This Row],[BC_Jan]:[BC_Des]])</f>
        <v>0</v>
      </c>
      <c r="DK232" s="5"/>
      <c r="DL232" s="5"/>
      <c r="DM232" s="5"/>
      <c r="DN232" s="5"/>
      <c r="DO232" s="5"/>
      <c r="DP232" s="5"/>
      <c r="DQ232" s="5"/>
      <c r="DR232" s="5"/>
      <c r="DS232" s="5"/>
      <c r="DT232" s="5"/>
      <c r="DU232" s="5"/>
      <c r="DV232" s="5"/>
      <c r="DW232" s="5"/>
      <c r="DX232" s="5" t="s">
        <v>160</v>
      </c>
    </row>
    <row r="233" spans="2:128" x14ac:dyDescent="0.3">
      <c r="B233">
        <v>10252381</v>
      </c>
      <c r="C233" t="s">
        <v>466</v>
      </c>
      <c r="D233" t="s">
        <v>467</v>
      </c>
      <c r="E233" t="s">
        <v>414</v>
      </c>
      <c r="F233" t="s">
        <v>309</v>
      </c>
      <c r="G233" t="s">
        <v>25</v>
      </c>
      <c r="H233" t="s">
        <v>159</v>
      </c>
      <c r="I233" t="s">
        <v>29</v>
      </c>
      <c r="J233" s="5">
        <v>5730340.8257581061</v>
      </c>
      <c r="K233" s="5">
        <v>219620.25727272726</v>
      </c>
      <c r="L233" s="5">
        <v>231179.21818181817</v>
      </c>
      <c r="M233" s="5">
        <v>208061.29636363636</v>
      </c>
      <c r="N233" s="5">
        <v>184943.37454545454</v>
      </c>
      <c r="O233" s="5">
        <v>196502.33545454545</v>
      </c>
      <c r="P233" s="5">
        <v>208061.29636363636</v>
      </c>
      <c r="Q233" s="5">
        <v>265856.10090909089</v>
      </c>
      <c r="R233" s="5">
        <v>242738.17909090908</v>
      </c>
      <c r="S233" s="5">
        <v>242738.17909090908</v>
      </c>
      <c r="T233" s="5">
        <v>265856.10090909089</v>
      </c>
      <c r="U233" s="5">
        <v>231179.21818181817</v>
      </c>
      <c r="V233" s="5">
        <v>242738.17909090908</v>
      </c>
      <c r="W233" s="5">
        <v>2739473.7354545458</v>
      </c>
      <c r="X233" s="5">
        <v>29429.756939725281</v>
      </c>
      <c r="Y233" s="5">
        <v>31297.013399576688</v>
      </c>
      <c r="Z233" s="5">
        <v>41179.791758397048</v>
      </c>
      <c r="AA233" s="5">
        <v>41984.99806829742</v>
      </c>
      <c r="AB233" s="5">
        <v>54915.678014129371</v>
      </c>
      <c r="AC233" s="5">
        <v>51310.685697769055</v>
      </c>
      <c r="AD233" s="5">
        <v>45057.99499839911</v>
      </c>
      <c r="AE233" s="5">
        <v>50970.065173265299</v>
      </c>
      <c r="AF233" s="5">
        <v>44257.222360743603</v>
      </c>
      <c r="AG233" s="5">
        <v>46576.974960218366</v>
      </c>
      <c r="AH233" s="5">
        <v>57226.639831209257</v>
      </c>
      <c r="AI233" s="5">
        <v>67895.159081636288</v>
      </c>
      <c r="AJ233" s="5">
        <v>562101.98028336675</v>
      </c>
      <c r="AK233" s="5">
        <v>249050.01421245254</v>
      </c>
      <c r="AL233" s="5">
        <v>262476.23158139485</v>
      </c>
      <c r="AM233" s="5">
        <v>249241.0881220334</v>
      </c>
      <c r="AN233" s="5">
        <v>226928.37261375197</v>
      </c>
      <c r="AO233" s="5">
        <v>251418.01346867482</v>
      </c>
      <c r="AP233" s="5">
        <v>259371.9820614054</v>
      </c>
      <c r="AQ233" s="5">
        <v>310914.09590749</v>
      </c>
      <c r="AR233" s="5">
        <v>293708.24426417437</v>
      </c>
      <c r="AS233" s="5">
        <v>286995.40145165269</v>
      </c>
      <c r="AT233" s="5">
        <v>312433.07586930925</v>
      </c>
      <c r="AU233" s="5">
        <v>288405.85801302741</v>
      </c>
      <c r="AV233" s="5">
        <v>310633.33817254537</v>
      </c>
      <c r="AW233" s="5">
        <f>SUM(Target_CC[[#This Row],[Target_Jan]:[Target_Des]])</f>
        <v>3301575.7157379119</v>
      </c>
      <c r="AX233" s="5">
        <v>0</v>
      </c>
      <c r="AY233" s="5">
        <v>0</v>
      </c>
      <c r="AZ233" s="5">
        <v>0</v>
      </c>
      <c r="BA233" s="5">
        <v>0</v>
      </c>
      <c r="BB233" s="5">
        <v>0</v>
      </c>
      <c r="BC233" s="5">
        <v>0</v>
      </c>
      <c r="BD233" s="5">
        <v>0</v>
      </c>
      <c r="BE233" s="5">
        <v>0</v>
      </c>
      <c r="BF233" s="5">
        <v>0</v>
      </c>
      <c r="BG233" s="5">
        <v>0</v>
      </c>
      <c r="BH233" s="5">
        <v>0</v>
      </c>
      <c r="BI233" s="5">
        <v>0</v>
      </c>
      <c r="BJ233" s="5">
        <f>SUM(Target_CC[[#This Row],[Target_NGTMA_Jan]:[Target_NGTMA_Des]])</f>
        <v>0</v>
      </c>
      <c r="BK233" s="5">
        <v>239496</v>
      </c>
      <c r="BL233" s="5">
        <v>246245</v>
      </c>
      <c r="BM233" s="5">
        <v>239543</v>
      </c>
      <c r="BN233" s="5">
        <f>Target_CC[[#This Row],[Est_Sust_NP Apr]]+Target_CC[[#This Row],[Est_Sust_POTS Apr]]+Target_CC[[#This Row],[BC_Apr]]</f>
        <v>246273</v>
      </c>
      <c r="BO233" s="5">
        <f>Target_CC[[#This Row],[Est_Sust_NP Mei]]+Target_CC[[#This Row],[Est_Sust_POTS Mei]]+Target_CC[[#This Row],[BC_Mei]]</f>
        <v>246273</v>
      </c>
      <c r="BP233" s="5">
        <f>Target_CC[[#This Row],[Est_Sust_NP Jun]]+Target_CC[[#This Row],[Est_Sust_POTS Jun]]+Target_CC[[#This Row],[BC_Jun]]</f>
        <v>246273</v>
      </c>
      <c r="BQ233" s="5">
        <f>Target_CC[[#This Row],[Est_Sust_NP Jul]]+Target_CC[[#This Row],[Est_Sust_POTS Jul]]+Target_CC[[#This Row],[BC_Jul]]</f>
        <v>246273</v>
      </c>
      <c r="BR233" s="5">
        <f>Target_CC[[#This Row],[Est_Sust_NP Agu]]+Target_CC[[#This Row],[Est_Sust_POTS Agu]]+Target_CC[[#This Row],[BC_Agu]]</f>
        <v>246273</v>
      </c>
      <c r="BS233" s="5">
        <f>Target_CC[[#This Row],[Est_Sust_NP Sep]]+Target_CC[[#This Row],[Est_Sust_POTS Sep]]+Target_CC[[#This Row],[BC_Sep]]</f>
        <v>246273</v>
      </c>
      <c r="BT233" s="5">
        <f>Target_CC[[#This Row],[Est_Sust_NP Okt]]+Target_CC[[#This Row],[Est_Sust_POTS Okt]]+Target_CC[[#This Row],[BC_Okt]]</f>
        <v>246273</v>
      </c>
      <c r="BU233" s="5">
        <f>Target_CC[[#This Row],[Est_Sust_NP Nov]]+Target_CC[[#This Row],[Est_Sust_POTS Nov]]+Target_CC[[#This Row],[BC_Nov]]</f>
        <v>246273</v>
      </c>
      <c r="BV233" s="5">
        <f>Target_CC[[#This Row],[Est_Sust_NP Des]]+Target_CC[[#This Row],[Est_Sust_POTS Des]]+Target_CC[[#This Row],[BC_Des]]</f>
        <v>246273</v>
      </c>
      <c r="BW233" s="5">
        <f>SUM(Target_CC[[#This Row],[Real_Jan]:[Real_Des]])</f>
        <v>2941741</v>
      </c>
      <c r="BX233" s="5">
        <v>0</v>
      </c>
      <c r="BY233" s="5">
        <v>0</v>
      </c>
      <c r="BZ233" s="5">
        <v>0</v>
      </c>
      <c r="CA233" s="5">
        <f>Target_CC[[#This Row],[Est_Sust_NP Mar]]*95%</f>
        <v>0</v>
      </c>
      <c r="CB233" s="5">
        <f>Target_CC[[#This Row],[Est_Sust_NP Apr]]</f>
        <v>0</v>
      </c>
      <c r="CC233" s="5">
        <f>Target_CC[[#This Row],[Est_Sust_NP Mei]]</f>
        <v>0</v>
      </c>
      <c r="CD233" s="5">
        <f>Target_CC[[#This Row],[Est_Sust_NP Jun]]</f>
        <v>0</v>
      </c>
      <c r="CE233" s="5">
        <f>Target_CC[[#This Row],[Est_Sust_NP Jul]]</f>
        <v>0</v>
      </c>
      <c r="CF233" s="5">
        <f>Target_CC[[#This Row],[Est_Sust_NP Agu]]</f>
        <v>0</v>
      </c>
      <c r="CG233" s="5">
        <f>Target_CC[[#This Row],[Est_Sust_NP Sep]]</f>
        <v>0</v>
      </c>
      <c r="CH233" s="5">
        <f>Target_CC[[#This Row],[Est_Sust_NP Okt]]</f>
        <v>0</v>
      </c>
      <c r="CI233" s="5">
        <f>Target_CC[[#This Row],[Est_Sust_NP Nov]]</f>
        <v>0</v>
      </c>
      <c r="CJ233" s="5">
        <f>SUM(Target_CC[[#This Row],[Est_Sust_NP Jan]:[Est_Sust_NP Des]])</f>
        <v>0</v>
      </c>
      <c r="CK233" s="5">
        <v>241996</v>
      </c>
      <c r="CL233" s="5">
        <v>252245</v>
      </c>
      <c r="CM233" s="5">
        <v>246273</v>
      </c>
      <c r="CN233" s="5">
        <f>Target_CC[[#This Row],[Est_Sust_POTS Mar]]</f>
        <v>246273</v>
      </c>
      <c r="CO233" s="5">
        <f>Target_CC[[#This Row],[Est_Sust_POTS Apr]]</f>
        <v>246273</v>
      </c>
      <c r="CP233" s="5">
        <f>Target_CC[[#This Row],[Est_Sust_POTS Mei]]</f>
        <v>246273</v>
      </c>
      <c r="CQ233" s="5">
        <f>Target_CC[[#This Row],[Est_Sust_POTS Jun]]</f>
        <v>246273</v>
      </c>
      <c r="CR233" s="5">
        <f>Target_CC[[#This Row],[Est_Sust_POTS Jul]]</f>
        <v>246273</v>
      </c>
      <c r="CS233" s="5">
        <f>Target_CC[[#This Row],[Est_Sust_POTS Agu]]</f>
        <v>246273</v>
      </c>
      <c r="CT233" s="5">
        <f>Target_CC[[#This Row],[Est_Sust_POTS Sep]]</f>
        <v>246273</v>
      </c>
      <c r="CU233" s="5">
        <f>Target_CC[[#This Row],[Est_Sust_POTS Okt]]</f>
        <v>246273</v>
      </c>
      <c r="CV233" s="5">
        <f>Target_CC[[#This Row],[Est_Sust_POTS Nov]]</f>
        <v>246273</v>
      </c>
      <c r="CW233" s="5">
        <f>SUM(Target_CC[[#This Row],[Est_Sust_POTS Jan]:[Est_Sust_POTS Des]])</f>
        <v>2956971</v>
      </c>
      <c r="CX233" s="5"/>
      <c r="CY233" s="5">
        <v>0</v>
      </c>
      <c r="CZ233" s="5">
        <v>0</v>
      </c>
      <c r="DA233" s="5">
        <v>0</v>
      </c>
      <c r="DB233" s="5"/>
      <c r="DC233" s="5"/>
      <c r="DD233" s="5"/>
      <c r="DE233" s="5"/>
      <c r="DF233" s="5"/>
      <c r="DG233" s="5"/>
      <c r="DH233" s="5"/>
      <c r="DI233" s="5"/>
      <c r="DJ233" s="5">
        <f>SUM(Target_CC[[#This Row],[BC_Jan]:[BC_Des]])</f>
        <v>0</v>
      </c>
      <c r="DK233" s="5"/>
      <c r="DL233" s="5"/>
      <c r="DM233" s="5"/>
      <c r="DN233" s="5"/>
      <c r="DO233" s="5"/>
      <c r="DP233" s="5"/>
      <c r="DQ233" s="5"/>
      <c r="DR233" s="5"/>
      <c r="DS233" s="5"/>
      <c r="DT233" s="5"/>
      <c r="DU233" s="5"/>
      <c r="DV233" s="5"/>
      <c r="DW233" s="5"/>
      <c r="DX233" s="5" t="s">
        <v>160</v>
      </c>
    </row>
    <row r="234" spans="2:128" x14ac:dyDescent="0.3">
      <c r="B234">
        <v>19516572</v>
      </c>
      <c r="C234" t="s">
        <v>468</v>
      </c>
      <c r="D234" t="s">
        <v>442</v>
      </c>
      <c r="E234" t="s">
        <v>351</v>
      </c>
      <c r="F234" t="s">
        <v>363</v>
      </c>
      <c r="G234" t="s">
        <v>25</v>
      </c>
      <c r="H234" t="s">
        <v>159</v>
      </c>
      <c r="I234" t="s">
        <v>29</v>
      </c>
      <c r="J234" s="5">
        <v>22869722.756110534</v>
      </c>
      <c r="K234" s="5">
        <v>246400</v>
      </c>
      <c r="L234" s="5">
        <v>246400</v>
      </c>
      <c r="M234" s="5">
        <v>236544</v>
      </c>
      <c r="N234" s="5">
        <v>248765.44</v>
      </c>
      <c r="O234" s="5">
        <v>236567.6544</v>
      </c>
      <c r="P234" s="5">
        <v>236445.67654399999</v>
      </c>
      <c r="Q234" s="5">
        <v>285724.45676544</v>
      </c>
      <c r="R234" s="5">
        <v>249257.24456765439</v>
      </c>
      <c r="S234" s="5">
        <v>261212.57244567655</v>
      </c>
      <c r="T234" s="5">
        <v>285972.12572445674</v>
      </c>
      <c r="U234" s="5">
        <v>249259.72125724456</v>
      </c>
      <c r="V234" s="5">
        <v>273532.59721257247</v>
      </c>
      <c r="W234" s="5">
        <v>3056081.4889170448</v>
      </c>
      <c r="X234" s="5">
        <v>206398.18171010553</v>
      </c>
      <c r="Y234" s="5">
        <v>1207424.2435963121</v>
      </c>
      <c r="Z234" s="5">
        <v>1103205.2607407188</v>
      </c>
      <c r="AA234" s="5">
        <v>761493.12874678161</v>
      </c>
      <c r="AB234" s="5">
        <v>1028940.5274568743</v>
      </c>
      <c r="AC234" s="5">
        <v>1487577.0294249449</v>
      </c>
      <c r="AD234" s="5">
        <v>1750656.692603884</v>
      </c>
      <c r="AE234" s="5">
        <v>1934092.1401743675</v>
      </c>
      <c r="AF234" s="5">
        <v>1584296.9915651628</v>
      </c>
      <c r="AG234" s="5">
        <v>1949278.9375594717</v>
      </c>
      <c r="AH234" s="5">
        <v>2624230.5523332804</v>
      </c>
      <c r="AI234" s="5">
        <v>1643315.9332110907</v>
      </c>
      <c r="AJ234" s="5">
        <v>17280909.619122997</v>
      </c>
      <c r="AK234" s="5">
        <v>452798.18171010551</v>
      </c>
      <c r="AL234" s="5">
        <v>1453824.2435963121</v>
      </c>
      <c r="AM234" s="5">
        <v>1339749.2607407188</v>
      </c>
      <c r="AN234" s="5">
        <v>1010258.5687467817</v>
      </c>
      <c r="AO234" s="5">
        <v>1265508.1818568744</v>
      </c>
      <c r="AP234" s="5">
        <v>1724022.7059689448</v>
      </c>
      <c r="AQ234" s="5">
        <v>2036381.1493693241</v>
      </c>
      <c r="AR234" s="5">
        <v>2183349.384742022</v>
      </c>
      <c r="AS234" s="5">
        <v>1845509.5640108394</v>
      </c>
      <c r="AT234" s="5">
        <v>2235251.0632839287</v>
      </c>
      <c r="AU234" s="5">
        <v>2873490.2735905251</v>
      </c>
      <c r="AV234" s="5">
        <v>1916848.5304236631</v>
      </c>
      <c r="AW234" s="5">
        <f>SUM(Target_CC[[#This Row],[Target_Jan]:[Target_Des]])</f>
        <v>20336991.108040038</v>
      </c>
      <c r="AX234" s="5">
        <v>792396.75529236195</v>
      </c>
      <c r="AY234" s="5">
        <v>6032290.547343405</v>
      </c>
      <c r="AZ234" s="5">
        <v>1721168.2227272117</v>
      </c>
      <c r="BA234" s="5">
        <v>3730263.1812121775</v>
      </c>
      <c r="BB234" s="5">
        <v>4356146.5649457099</v>
      </c>
      <c r="BC234" s="5">
        <v>4727385.5144472579</v>
      </c>
      <c r="BD234" s="5">
        <v>304335.51175167295</v>
      </c>
      <c r="BE234" s="5">
        <v>6178364.2199487239</v>
      </c>
      <c r="BF234" s="5">
        <v>2219161.1340547749</v>
      </c>
      <c r="BG234" s="5">
        <v>6294176.2929679696</v>
      </c>
      <c r="BH234" s="5">
        <v>4667404.7998496499</v>
      </c>
      <c r="BI234" s="5">
        <v>3677144.2621599752</v>
      </c>
      <c r="BJ234" s="5">
        <f>SUM(Target_CC[[#This Row],[Target_NGTMA_Jan]:[Target_NGTMA_Des]])</f>
        <v>44700237.006700888</v>
      </c>
      <c r="BK234" s="5">
        <v>246400</v>
      </c>
      <c r="BL234" s="5">
        <v>246400</v>
      </c>
      <c r="BM234" s="5">
        <v>246400</v>
      </c>
      <c r="BN234" s="5">
        <f>Target_CC[[#This Row],[Est_Sust_NP Apr]]+Target_CC[[#This Row],[Est_Sust_POTS Apr]]+Target_CC[[#This Row],[BC_Apr]]</f>
        <v>246400</v>
      </c>
      <c r="BO234" s="5">
        <f>Target_CC[[#This Row],[Est_Sust_NP Mei]]+Target_CC[[#This Row],[Est_Sust_POTS Mei]]+Target_CC[[#This Row],[BC_Mei]]</f>
        <v>246400</v>
      </c>
      <c r="BP234" s="5">
        <f>Target_CC[[#This Row],[Est_Sust_NP Jun]]+Target_CC[[#This Row],[Est_Sust_POTS Jun]]+Target_CC[[#This Row],[BC_Jun]]</f>
        <v>246400</v>
      </c>
      <c r="BQ234" s="5">
        <f>Target_CC[[#This Row],[Est_Sust_NP Jul]]+Target_CC[[#This Row],[Est_Sust_POTS Jul]]+Target_CC[[#This Row],[BC_Jul]]</f>
        <v>246400</v>
      </c>
      <c r="BR234" s="5">
        <f>Target_CC[[#This Row],[Est_Sust_NP Agu]]+Target_CC[[#This Row],[Est_Sust_POTS Agu]]+Target_CC[[#This Row],[BC_Agu]]</f>
        <v>246400</v>
      </c>
      <c r="BS234" s="5">
        <f>Target_CC[[#This Row],[Est_Sust_NP Sep]]+Target_CC[[#This Row],[Est_Sust_POTS Sep]]+Target_CC[[#This Row],[BC_Sep]]</f>
        <v>246400</v>
      </c>
      <c r="BT234" s="5">
        <f>Target_CC[[#This Row],[Est_Sust_NP Okt]]+Target_CC[[#This Row],[Est_Sust_POTS Okt]]+Target_CC[[#This Row],[BC_Okt]]</f>
        <v>246400</v>
      </c>
      <c r="BU234" s="5">
        <f>Target_CC[[#This Row],[Est_Sust_NP Nov]]+Target_CC[[#This Row],[Est_Sust_POTS Nov]]+Target_CC[[#This Row],[BC_Nov]]</f>
        <v>246400</v>
      </c>
      <c r="BV234" s="5">
        <f>Target_CC[[#This Row],[Est_Sust_NP Des]]+Target_CC[[#This Row],[Est_Sust_POTS Des]]+Target_CC[[#This Row],[BC_Des]]</f>
        <v>246400</v>
      </c>
      <c r="BW234" s="5">
        <f>SUM(Target_CC[[#This Row],[Real_Jan]:[Real_Des]])</f>
        <v>2956800</v>
      </c>
      <c r="BX234" s="5">
        <v>0</v>
      </c>
      <c r="BY234" s="5">
        <v>0</v>
      </c>
      <c r="BZ234" s="5">
        <v>0</v>
      </c>
      <c r="CA234" s="5">
        <f>Target_CC[[#This Row],[Est_Sust_NP Mar]]*95%</f>
        <v>0</v>
      </c>
      <c r="CB234" s="5">
        <f>Target_CC[[#This Row],[Est_Sust_NP Apr]]</f>
        <v>0</v>
      </c>
      <c r="CC234" s="5">
        <f>Target_CC[[#This Row],[Est_Sust_NP Mei]]</f>
        <v>0</v>
      </c>
      <c r="CD234" s="5">
        <f>Target_CC[[#This Row],[Est_Sust_NP Jun]]</f>
        <v>0</v>
      </c>
      <c r="CE234" s="5">
        <f>Target_CC[[#This Row],[Est_Sust_NP Jul]]</f>
        <v>0</v>
      </c>
      <c r="CF234" s="5">
        <f>Target_CC[[#This Row],[Est_Sust_NP Agu]]</f>
        <v>0</v>
      </c>
      <c r="CG234" s="5">
        <f>Target_CC[[#This Row],[Est_Sust_NP Sep]]</f>
        <v>0</v>
      </c>
      <c r="CH234" s="5">
        <f>Target_CC[[#This Row],[Est_Sust_NP Okt]]</f>
        <v>0</v>
      </c>
      <c r="CI234" s="5">
        <f>Target_CC[[#This Row],[Est_Sust_NP Nov]]</f>
        <v>0</v>
      </c>
      <c r="CJ234" s="5">
        <f>SUM(Target_CC[[#This Row],[Est_Sust_NP Jan]:[Est_Sust_NP Des]])</f>
        <v>0</v>
      </c>
      <c r="CK234" s="5">
        <v>246400</v>
      </c>
      <c r="CL234" s="5">
        <v>246400</v>
      </c>
      <c r="CM234" s="5">
        <v>246400</v>
      </c>
      <c r="CN234" s="5">
        <f>Target_CC[[#This Row],[Est_Sust_POTS Mar]]</f>
        <v>246400</v>
      </c>
      <c r="CO234" s="5">
        <f>Target_CC[[#This Row],[Est_Sust_POTS Apr]]</f>
        <v>246400</v>
      </c>
      <c r="CP234" s="5">
        <f>Target_CC[[#This Row],[Est_Sust_POTS Mei]]</f>
        <v>246400</v>
      </c>
      <c r="CQ234" s="5">
        <f>Target_CC[[#This Row],[Est_Sust_POTS Jun]]</f>
        <v>246400</v>
      </c>
      <c r="CR234" s="5">
        <f>Target_CC[[#This Row],[Est_Sust_POTS Jul]]</f>
        <v>246400</v>
      </c>
      <c r="CS234" s="5">
        <f>Target_CC[[#This Row],[Est_Sust_POTS Agu]]</f>
        <v>246400</v>
      </c>
      <c r="CT234" s="5">
        <f>Target_CC[[#This Row],[Est_Sust_POTS Sep]]</f>
        <v>246400</v>
      </c>
      <c r="CU234" s="5">
        <f>Target_CC[[#This Row],[Est_Sust_POTS Okt]]</f>
        <v>246400</v>
      </c>
      <c r="CV234" s="5">
        <f>Target_CC[[#This Row],[Est_Sust_POTS Nov]]</f>
        <v>246400</v>
      </c>
      <c r="CW234" s="5">
        <f>SUM(Target_CC[[#This Row],[Est_Sust_POTS Jan]:[Est_Sust_POTS Des]])</f>
        <v>2956800</v>
      </c>
      <c r="CX234" s="5"/>
      <c r="CY234" s="5">
        <v>0</v>
      </c>
      <c r="CZ234" s="5">
        <v>0</v>
      </c>
      <c r="DA234" s="5">
        <v>0</v>
      </c>
      <c r="DB234" s="5"/>
      <c r="DC234" s="5"/>
      <c r="DD234" s="5"/>
      <c r="DE234" s="5"/>
      <c r="DF234" s="5"/>
      <c r="DG234" s="5"/>
      <c r="DH234" s="5"/>
      <c r="DI234" s="5"/>
      <c r="DJ234" s="5">
        <f>SUM(Target_CC[[#This Row],[BC_Jan]:[BC_Des]])</f>
        <v>0</v>
      </c>
      <c r="DK234" s="5"/>
      <c r="DL234" s="5"/>
      <c r="DM234" s="5"/>
      <c r="DN234" s="5"/>
      <c r="DO234" s="5"/>
      <c r="DP234" s="5"/>
      <c r="DQ234" s="5"/>
      <c r="DR234" s="5"/>
      <c r="DS234" s="5"/>
      <c r="DT234" s="5"/>
      <c r="DU234" s="5"/>
      <c r="DV234" s="5"/>
      <c r="DW234" s="5"/>
      <c r="DX234" s="5" t="s">
        <v>160</v>
      </c>
    </row>
    <row r="235" spans="2:128" x14ac:dyDescent="0.3">
      <c r="B235">
        <v>10074163</v>
      </c>
      <c r="C235" t="s">
        <v>469</v>
      </c>
      <c r="D235" t="s">
        <v>470</v>
      </c>
      <c r="E235" t="s">
        <v>414</v>
      </c>
      <c r="F235" t="s">
        <v>309</v>
      </c>
      <c r="G235" t="s">
        <v>25</v>
      </c>
      <c r="H235" t="s">
        <v>159</v>
      </c>
      <c r="I235" t="s">
        <v>29</v>
      </c>
      <c r="J235" s="5">
        <v>4592250.5461475467</v>
      </c>
      <c r="K235" s="5">
        <v>241851.86363636362</v>
      </c>
      <c r="L235" s="5">
        <v>254580.90909090909</v>
      </c>
      <c r="M235" s="5">
        <v>229122.81818181818</v>
      </c>
      <c r="N235" s="5">
        <v>203664.72727272726</v>
      </c>
      <c r="O235" s="5">
        <v>216393.77272727271</v>
      </c>
      <c r="P235" s="5">
        <v>229122.81818181818</v>
      </c>
      <c r="Q235" s="5">
        <v>292768.04545454547</v>
      </c>
      <c r="R235" s="5">
        <v>267309.95454545453</v>
      </c>
      <c r="S235" s="5">
        <v>267309.95454545453</v>
      </c>
      <c r="T235" s="5">
        <v>292768.04545454547</v>
      </c>
      <c r="U235" s="5">
        <v>254580.90909090909</v>
      </c>
      <c r="V235" s="5">
        <v>267309.95454545453</v>
      </c>
      <c r="W235" s="5">
        <v>3016783.7727272725</v>
      </c>
      <c r="X235" s="5">
        <v>32408.857227587094</v>
      </c>
      <c r="Y235" s="5">
        <v>34465.131363270761</v>
      </c>
      <c r="Z235" s="5">
        <v>45348.318523085829</v>
      </c>
      <c r="AA235" s="5">
        <v>46235.033842881356</v>
      </c>
      <c r="AB235" s="5">
        <v>60474.65400278892</v>
      </c>
      <c r="AC235" s="5">
        <v>56504.737379734383</v>
      </c>
      <c r="AD235" s="5">
        <v>49619.102524537586</v>
      </c>
      <c r="AE235" s="5">
        <v>56129.63669609512</v>
      </c>
      <c r="AF235" s="5">
        <v>48737.269686478874</v>
      </c>
      <c r="AG235" s="5">
        <v>51291.845008105833</v>
      </c>
      <c r="AH235" s="5">
        <v>63019.54867322537</v>
      </c>
      <c r="AI235" s="5">
        <v>74768.015299198189</v>
      </c>
      <c r="AJ235" s="5">
        <v>619002.15022698941</v>
      </c>
      <c r="AK235" s="5">
        <v>274260.72086395073</v>
      </c>
      <c r="AL235" s="5">
        <v>289046.04045417986</v>
      </c>
      <c r="AM235" s="5">
        <v>274471.13670490403</v>
      </c>
      <c r="AN235" s="5">
        <v>249899.76111560862</v>
      </c>
      <c r="AO235" s="5">
        <v>276868.42673006165</v>
      </c>
      <c r="AP235" s="5">
        <v>285627.55556155258</v>
      </c>
      <c r="AQ235" s="5">
        <v>342387.14797908306</v>
      </c>
      <c r="AR235" s="5">
        <v>323439.59124154964</v>
      </c>
      <c r="AS235" s="5">
        <v>316047.22423193342</v>
      </c>
      <c r="AT235" s="5">
        <v>344059.89046265132</v>
      </c>
      <c r="AU235" s="5">
        <v>317600.45776413445</v>
      </c>
      <c r="AV235" s="5">
        <v>342077.96984465269</v>
      </c>
      <c r="AW235" s="5">
        <f>SUM(Target_CC[[#This Row],[Target_Jan]:[Target_Des]])</f>
        <v>3635785.9229542618</v>
      </c>
      <c r="AX235" s="5">
        <v>0</v>
      </c>
      <c r="AY235" s="5">
        <v>0</v>
      </c>
      <c r="AZ235" s="5">
        <v>0</v>
      </c>
      <c r="BA235" s="5">
        <v>0</v>
      </c>
      <c r="BB235" s="5">
        <v>0</v>
      </c>
      <c r="BC235" s="5">
        <v>0</v>
      </c>
      <c r="BD235" s="5">
        <v>0</v>
      </c>
      <c r="BE235" s="5">
        <v>0</v>
      </c>
      <c r="BF235" s="5">
        <v>0</v>
      </c>
      <c r="BG235" s="5">
        <v>0</v>
      </c>
      <c r="BH235" s="5">
        <v>0</v>
      </c>
      <c r="BI235" s="5">
        <v>0</v>
      </c>
      <c r="BJ235" s="5">
        <f>SUM(Target_CC[[#This Row],[Target_NGTMA_Jan]:[Target_NGTMA_Des]])</f>
        <v>0</v>
      </c>
      <c r="BK235" s="5">
        <v>258700</v>
      </c>
      <c r="BL235" s="5">
        <v>258700</v>
      </c>
      <c r="BM235" s="5">
        <v>258700</v>
      </c>
      <c r="BN235" s="5">
        <f>Target_CC[[#This Row],[Est_Sust_NP Apr]]+Target_CC[[#This Row],[Est_Sust_POTS Apr]]+Target_CC[[#This Row],[BC_Apr]]</f>
        <v>258700</v>
      </c>
      <c r="BO235" s="5">
        <f>Target_CC[[#This Row],[Est_Sust_NP Mei]]+Target_CC[[#This Row],[Est_Sust_POTS Mei]]+Target_CC[[#This Row],[BC_Mei]]</f>
        <v>258700</v>
      </c>
      <c r="BP235" s="5">
        <f>Target_CC[[#This Row],[Est_Sust_NP Jun]]+Target_CC[[#This Row],[Est_Sust_POTS Jun]]+Target_CC[[#This Row],[BC_Jun]]</f>
        <v>258700</v>
      </c>
      <c r="BQ235" s="5">
        <f>Target_CC[[#This Row],[Est_Sust_NP Jul]]+Target_CC[[#This Row],[Est_Sust_POTS Jul]]+Target_CC[[#This Row],[BC_Jul]]</f>
        <v>258700</v>
      </c>
      <c r="BR235" s="5">
        <f>Target_CC[[#This Row],[Est_Sust_NP Agu]]+Target_CC[[#This Row],[Est_Sust_POTS Agu]]+Target_CC[[#This Row],[BC_Agu]]</f>
        <v>258700</v>
      </c>
      <c r="BS235" s="5">
        <f>Target_CC[[#This Row],[Est_Sust_NP Sep]]+Target_CC[[#This Row],[Est_Sust_POTS Sep]]+Target_CC[[#This Row],[BC_Sep]]</f>
        <v>258700</v>
      </c>
      <c r="BT235" s="5">
        <f>Target_CC[[#This Row],[Est_Sust_NP Okt]]+Target_CC[[#This Row],[Est_Sust_POTS Okt]]+Target_CC[[#This Row],[BC_Okt]]</f>
        <v>258700</v>
      </c>
      <c r="BU235" s="5">
        <f>Target_CC[[#This Row],[Est_Sust_NP Nov]]+Target_CC[[#This Row],[Est_Sust_POTS Nov]]+Target_CC[[#This Row],[BC_Nov]]</f>
        <v>258700</v>
      </c>
      <c r="BV235" s="5">
        <f>Target_CC[[#This Row],[Est_Sust_NP Des]]+Target_CC[[#This Row],[Est_Sust_POTS Des]]+Target_CC[[#This Row],[BC_Des]]</f>
        <v>258700</v>
      </c>
      <c r="BW235" s="5">
        <f>SUM(Target_CC[[#This Row],[Real_Jan]:[Real_Des]])</f>
        <v>3104400</v>
      </c>
      <c r="BX235" s="5">
        <v>0</v>
      </c>
      <c r="BY235" s="5">
        <v>0</v>
      </c>
      <c r="BZ235" s="5">
        <v>0</v>
      </c>
      <c r="CA235" s="5">
        <f>Target_CC[[#This Row],[Est_Sust_NP Mar]]*95%</f>
        <v>0</v>
      </c>
      <c r="CB235" s="5">
        <f>Target_CC[[#This Row],[Est_Sust_NP Apr]]</f>
        <v>0</v>
      </c>
      <c r="CC235" s="5">
        <f>Target_CC[[#This Row],[Est_Sust_NP Mei]]</f>
        <v>0</v>
      </c>
      <c r="CD235" s="5">
        <f>Target_CC[[#This Row],[Est_Sust_NP Jun]]</f>
        <v>0</v>
      </c>
      <c r="CE235" s="5">
        <f>Target_CC[[#This Row],[Est_Sust_NP Jul]]</f>
        <v>0</v>
      </c>
      <c r="CF235" s="5">
        <f>Target_CC[[#This Row],[Est_Sust_NP Agu]]</f>
        <v>0</v>
      </c>
      <c r="CG235" s="5">
        <f>Target_CC[[#This Row],[Est_Sust_NP Sep]]</f>
        <v>0</v>
      </c>
      <c r="CH235" s="5">
        <f>Target_CC[[#This Row],[Est_Sust_NP Okt]]</f>
        <v>0</v>
      </c>
      <c r="CI235" s="5">
        <f>Target_CC[[#This Row],[Est_Sust_NP Nov]]</f>
        <v>0</v>
      </c>
      <c r="CJ235" s="5">
        <f>SUM(Target_CC[[#This Row],[Est_Sust_NP Jan]:[Est_Sust_NP Des]])</f>
        <v>0</v>
      </c>
      <c r="CK235" s="5">
        <v>258700</v>
      </c>
      <c r="CL235" s="5">
        <v>258700</v>
      </c>
      <c r="CM235" s="5">
        <v>258700</v>
      </c>
      <c r="CN235" s="5">
        <f>Target_CC[[#This Row],[Est_Sust_POTS Mar]]</f>
        <v>258700</v>
      </c>
      <c r="CO235" s="5">
        <f>Target_CC[[#This Row],[Est_Sust_POTS Apr]]</f>
        <v>258700</v>
      </c>
      <c r="CP235" s="5">
        <f>Target_CC[[#This Row],[Est_Sust_POTS Mei]]</f>
        <v>258700</v>
      </c>
      <c r="CQ235" s="5">
        <f>Target_CC[[#This Row],[Est_Sust_POTS Jun]]</f>
        <v>258700</v>
      </c>
      <c r="CR235" s="5">
        <f>Target_CC[[#This Row],[Est_Sust_POTS Jul]]</f>
        <v>258700</v>
      </c>
      <c r="CS235" s="5">
        <f>Target_CC[[#This Row],[Est_Sust_POTS Agu]]</f>
        <v>258700</v>
      </c>
      <c r="CT235" s="5">
        <f>Target_CC[[#This Row],[Est_Sust_POTS Sep]]</f>
        <v>258700</v>
      </c>
      <c r="CU235" s="5">
        <f>Target_CC[[#This Row],[Est_Sust_POTS Okt]]</f>
        <v>258700</v>
      </c>
      <c r="CV235" s="5">
        <f>Target_CC[[#This Row],[Est_Sust_POTS Nov]]</f>
        <v>258700</v>
      </c>
      <c r="CW235" s="5">
        <f>SUM(Target_CC[[#This Row],[Est_Sust_POTS Jan]:[Est_Sust_POTS Des]])</f>
        <v>3104400</v>
      </c>
      <c r="CX235" s="5"/>
      <c r="CY235" s="5">
        <v>0</v>
      </c>
      <c r="CZ235" s="5">
        <v>0</v>
      </c>
      <c r="DA235" s="5">
        <v>0</v>
      </c>
      <c r="DB235" s="5"/>
      <c r="DC235" s="5"/>
      <c r="DD235" s="5"/>
      <c r="DE235" s="5"/>
      <c r="DF235" s="5"/>
      <c r="DG235" s="5"/>
      <c r="DH235" s="5"/>
      <c r="DI235" s="5"/>
      <c r="DJ235" s="5">
        <f>SUM(Target_CC[[#This Row],[BC_Jan]:[BC_Des]])</f>
        <v>0</v>
      </c>
      <c r="DK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 t="s">
        <v>160</v>
      </c>
    </row>
    <row r="236" spans="2:128" x14ac:dyDescent="0.3">
      <c r="B236">
        <v>19608761</v>
      </c>
      <c r="C236" t="s">
        <v>471</v>
      </c>
      <c r="D236" t="s">
        <v>472</v>
      </c>
      <c r="E236" t="s">
        <v>473</v>
      </c>
      <c r="F236" t="s">
        <v>296</v>
      </c>
      <c r="G236" t="s">
        <v>25</v>
      </c>
      <c r="H236" t="s">
        <v>159</v>
      </c>
      <c r="I236" t="s">
        <v>29</v>
      </c>
      <c r="J236" s="5">
        <v>4085163.6363636362</v>
      </c>
      <c r="K236" s="5">
        <v>277200</v>
      </c>
      <c r="L236" s="5">
        <v>263340</v>
      </c>
      <c r="M236" s="5">
        <v>266000</v>
      </c>
      <c r="N236" s="5">
        <v>263340</v>
      </c>
      <c r="O236" s="5">
        <v>255360</v>
      </c>
      <c r="P236" s="5">
        <v>247380</v>
      </c>
      <c r="Q236" s="5">
        <v>260680</v>
      </c>
      <c r="R236" s="5">
        <v>271320</v>
      </c>
      <c r="S236" s="5">
        <v>268660</v>
      </c>
      <c r="T236" s="5">
        <v>268660</v>
      </c>
      <c r="U236" s="5">
        <v>271320</v>
      </c>
      <c r="V236" s="5">
        <v>266000</v>
      </c>
      <c r="W236" s="5">
        <v>3179260</v>
      </c>
      <c r="X236" s="5">
        <v>0</v>
      </c>
      <c r="Y236" s="5">
        <v>690859.22431823774</v>
      </c>
      <c r="Z236" s="5">
        <v>683729.23020126333</v>
      </c>
      <c r="AA236" s="5">
        <v>537486.86343142285</v>
      </c>
      <c r="AB236" s="5">
        <v>586231.66372162709</v>
      </c>
      <c r="AC236" s="5">
        <v>571553.53985494352</v>
      </c>
      <c r="AD236" s="5">
        <v>710365.72728492401</v>
      </c>
      <c r="AE236" s="5">
        <v>598269.13892134407</v>
      </c>
      <c r="AF236" s="5">
        <v>715610.41381648171</v>
      </c>
      <c r="AG236" s="5">
        <v>720720.50871695695</v>
      </c>
      <c r="AH236" s="5">
        <v>611960.29877694696</v>
      </c>
      <c r="AI236" s="5">
        <v>623089.45347582689</v>
      </c>
      <c r="AJ236" s="5">
        <v>7049876.062519975</v>
      </c>
      <c r="AK236" s="5">
        <v>277200</v>
      </c>
      <c r="AL236" s="5">
        <v>954199.22431823774</v>
      </c>
      <c r="AM236" s="5">
        <v>949729.23020126333</v>
      </c>
      <c r="AN236" s="5">
        <v>800826.86343142285</v>
      </c>
      <c r="AO236" s="5">
        <v>841591.66372162709</v>
      </c>
      <c r="AP236" s="5">
        <v>818933.53985494352</v>
      </c>
      <c r="AQ236" s="5">
        <v>971045.72728492401</v>
      </c>
      <c r="AR236" s="5">
        <v>869589.13892134407</v>
      </c>
      <c r="AS236" s="5">
        <v>984270.41381648171</v>
      </c>
      <c r="AT236" s="5">
        <v>989380.50871695695</v>
      </c>
      <c r="AU236" s="5">
        <v>883280.29877694696</v>
      </c>
      <c r="AV236" s="5">
        <v>889089.45347582689</v>
      </c>
      <c r="AW236" s="5">
        <f>SUM(Target_CC[[#This Row],[Target_Jan]:[Target_Des]])</f>
        <v>10229136.062519975</v>
      </c>
      <c r="AX236" s="5">
        <v>0</v>
      </c>
      <c r="AY236" s="5">
        <v>0</v>
      </c>
      <c r="AZ236" s="5">
        <v>0</v>
      </c>
      <c r="BA236" s="5">
        <v>0</v>
      </c>
      <c r="BB236" s="5">
        <v>0</v>
      </c>
      <c r="BC236" s="5">
        <v>0</v>
      </c>
      <c r="BD236" s="5">
        <v>0</v>
      </c>
      <c r="BE236" s="5">
        <v>0</v>
      </c>
      <c r="BF236" s="5">
        <v>0</v>
      </c>
      <c r="BG236" s="5">
        <v>0</v>
      </c>
      <c r="BH236" s="5">
        <v>0</v>
      </c>
      <c r="BI236" s="5">
        <v>0</v>
      </c>
      <c r="BJ236" s="5">
        <f>SUM(Target_CC[[#This Row],[Target_NGTMA_Jan]:[Target_NGTMA_Des]])</f>
        <v>0</v>
      </c>
      <c r="BK236" s="5">
        <v>280000</v>
      </c>
      <c r="BL236" s="5">
        <v>280000</v>
      </c>
      <c r="BM236" s="5">
        <v>280000</v>
      </c>
      <c r="BN236" s="5">
        <f>Target_CC[[#This Row],[Est_Sust_NP Apr]]+Target_CC[[#This Row],[Est_Sust_POTS Apr]]+Target_CC[[#This Row],[BC_Apr]]</f>
        <v>280000</v>
      </c>
      <c r="BO236" s="5">
        <f>Target_CC[[#This Row],[Est_Sust_NP Mei]]+Target_CC[[#This Row],[Est_Sust_POTS Mei]]+Target_CC[[#This Row],[BC_Mei]]</f>
        <v>280000</v>
      </c>
      <c r="BP236" s="5">
        <f>Target_CC[[#This Row],[Est_Sust_NP Jun]]+Target_CC[[#This Row],[Est_Sust_POTS Jun]]+Target_CC[[#This Row],[BC_Jun]]</f>
        <v>280000</v>
      </c>
      <c r="BQ236" s="5">
        <f>Target_CC[[#This Row],[Est_Sust_NP Jul]]+Target_CC[[#This Row],[Est_Sust_POTS Jul]]+Target_CC[[#This Row],[BC_Jul]]</f>
        <v>280000</v>
      </c>
      <c r="BR236" s="5">
        <f>Target_CC[[#This Row],[Est_Sust_NP Agu]]+Target_CC[[#This Row],[Est_Sust_POTS Agu]]+Target_CC[[#This Row],[BC_Agu]]</f>
        <v>280000</v>
      </c>
      <c r="BS236" s="5">
        <f>Target_CC[[#This Row],[Est_Sust_NP Sep]]+Target_CC[[#This Row],[Est_Sust_POTS Sep]]+Target_CC[[#This Row],[BC_Sep]]</f>
        <v>280000</v>
      </c>
      <c r="BT236" s="5">
        <f>Target_CC[[#This Row],[Est_Sust_NP Okt]]+Target_CC[[#This Row],[Est_Sust_POTS Okt]]+Target_CC[[#This Row],[BC_Okt]]</f>
        <v>280000</v>
      </c>
      <c r="BU236" s="5">
        <f>Target_CC[[#This Row],[Est_Sust_NP Nov]]+Target_CC[[#This Row],[Est_Sust_POTS Nov]]+Target_CC[[#This Row],[BC_Nov]]</f>
        <v>280000</v>
      </c>
      <c r="BV236" s="5">
        <f>Target_CC[[#This Row],[Est_Sust_NP Des]]+Target_CC[[#This Row],[Est_Sust_POTS Des]]+Target_CC[[#This Row],[BC_Des]]</f>
        <v>280000</v>
      </c>
      <c r="BW236" s="5">
        <f>SUM(Target_CC[[#This Row],[Real_Jan]:[Real_Des]])</f>
        <v>3360000</v>
      </c>
      <c r="BX236" s="5">
        <v>0</v>
      </c>
      <c r="BY236" s="5">
        <v>0</v>
      </c>
      <c r="BZ236" s="5">
        <v>0</v>
      </c>
      <c r="CA236" s="5">
        <f>Target_CC[[#This Row],[Est_Sust_NP Mar]]*95%</f>
        <v>0</v>
      </c>
      <c r="CB236" s="5">
        <f>Target_CC[[#This Row],[Est_Sust_NP Apr]]</f>
        <v>0</v>
      </c>
      <c r="CC236" s="5">
        <f>Target_CC[[#This Row],[Est_Sust_NP Mei]]</f>
        <v>0</v>
      </c>
      <c r="CD236" s="5">
        <f>Target_CC[[#This Row],[Est_Sust_NP Jun]]</f>
        <v>0</v>
      </c>
      <c r="CE236" s="5">
        <f>Target_CC[[#This Row],[Est_Sust_NP Jul]]</f>
        <v>0</v>
      </c>
      <c r="CF236" s="5">
        <f>Target_CC[[#This Row],[Est_Sust_NP Agu]]</f>
        <v>0</v>
      </c>
      <c r="CG236" s="5">
        <f>Target_CC[[#This Row],[Est_Sust_NP Sep]]</f>
        <v>0</v>
      </c>
      <c r="CH236" s="5">
        <f>Target_CC[[#This Row],[Est_Sust_NP Okt]]</f>
        <v>0</v>
      </c>
      <c r="CI236" s="5">
        <f>Target_CC[[#This Row],[Est_Sust_NP Nov]]</f>
        <v>0</v>
      </c>
      <c r="CJ236" s="5">
        <f>SUM(Target_CC[[#This Row],[Est_Sust_NP Jan]:[Est_Sust_NP Des]])</f>
        <v>0</v>
      </c>
      <c r="CK236" s="5">
        <v>280000</v>
      </c>
      <c r="CL236" s="5">
        <v>280000</v>
      </c>
      <c r="CM236" s="5">
        <v>280000</v>
      </c>
      <c r="CN236" s="5">
        <f>Target_CC[[#This Row],[Est_Sust_POTS Mar]]</f>
        <v>280000</v>
      </c>
      <c r="CO236" s="5">
        <f>Target_CC[[#This Row],[Est_Sust_POTS Apr]]</f>
        <v>280000</v>
      </c>
      <c r="CP236" s="5">
        <f>Target_CC[[#This Row],[Est_Sust_POTS Mei]]</f>
        <v>280000</v>
      </c>
      <c r="CQ236" s="5">
        <f>Target_CC[[#This Row],[Est_Sust_POTS Jun]]</f>
        <v>280000</v>
      </c>
      <c r="CR236" s="5">
        <f>Target_CC[[#This Row],[Est_Sust_POTS Jul]]</f>
        <v>280000</v>
      </c>
      <c r="CS236" s="5">
        <f>Target_CC[[#This Row],[Est_Sust_POTS Agu]]</f>
        <v>280000</v>
      </c>
      <c r="CT236" s="5">
        <f>Target_CC[[#This Row],[Est_Sust_POTS Sep]]</f>
        <v>280000</v>
      </c>
      <c r="CU236" s="5">
        <f>Target_CC[[#This Row],[Est_Sust_POTS Okt]]</f>
        <v>280000</v>
      </c>
      <c r="CV236" s="5">
        <f>Target_CC[[#This Row],[Est_Sust_POTS Nov]]</f>
        <v>280000</v>
      </c>
      <c r="CW236" s="5">
        <f>SUM(Target_CC[[#This Row],[Est_Sust_POTS Jan]:[Est_Sust_POTS Des]])</f>
        <v>3360000</v>
      </c>
      <c r="CX236" s="5"/>
      <c r="CY236" s="5">
        <v>0</v>
      </c>
      <c r="CZ236" s="5">
        <v>0</v>
      </c>
      <c r="DA236" s="5">
        <v>0</v>
      </c>
      <c r="DB236" s="5"/>
      <c r="DC236" s="5"/>
      <c r="DD236" s="5"/>
      <c r="DE236" s="5"/>
      <c r="DF236" s="5"/>
      <c r="DG236" s="5"/>
      <c r="DH236" s="5"/>
      <c r="DI236" s="5"/>
      <c r="DJ236" s="5">
        <f>SUM(Target_CC[[#This Row],[BC_Jan]:[BC_Des]])</f>
        <v>0</v>
      </c>
      <c r="DK236" s="5"/>
      <c r="DL236" s="5"/>
      <c r="DM236" s="5"/>
      <c r="DN236" s="5"/>
      <c r="DO236" s="5"/>
      <c r="DP236" s="5"/>
      <c r="DQ236" s="5"/>
      <c r="DR236" s="5"/>
      <c r="DS236" s="5"/>
      <c r="DT236" s="5"/>
      <c r="DU236" s="5"/>
      <c r="DV236" s="5"/>
      <c r="DW236" s="5"/>
      <c r="DX236" s="5" t="s">
        <v>160</v>
      </c>
    </row>
    <row r="237" spans="2:128" x14ac:dyDescent="0.3">
      <c r="B237">
        <v>19662929</v>
      </c>
      <c r="C237" t="s">
        <v>474</v>
      </c>
      <c r="D237" t="s">
        <v>342</v>
      </c>
      <c r="E237" t="s">
        <v>343</v>
      </c>
      <c r="F237" t="s">
        <v>296</v>
      </c>
      <c r="G237" t="s">
        <v>25</v>
      </c>
      <c r="H237" t="s">
        <v>159</v>
      </c>
      <c r="I237" t="s">
        <v>29</v>
      </c>
      <c r="J237" s="5">
        <v>4084145.4545454546</v>
      </c>
      <c r="K237" s="5">
        <v>277200</v>
      </c>
      <c r="L237" s="5">
        <v>263340</v>
      </c>
      <c r="M237" s="5">
        <v>266000</v>
      </c>
      <c r="N237" s="5">
        <v>263340</v>
      </c>
      <c r="O237" s="5">
        <v>255360</v>
      </c>
      <c r="P237" s="5">
        <v>247380</v>
      </c>
      <c r="Q237" s="5">
        <v>260680</v>
      </c>
      <c r="R237" s="5">
        <v>271320</v>
      </c>
      <c r="S237" s="5">
        <v>268660</v>
      </c>
      <c r="T237" s="5">
        <v>268660</v>
      </c>
      <c r="U237" s="5">
        <v>271320</v>
      </c>
      <c r="V237" s="5">
        <v>266000</v>
      </c>
      <c r="W237" s="5">
        <v>3179260</v>
      </c>
      <c r="X237" s="5">
        <v>0</v>
      </c>
      <c r="Y237" s="5">
        <v>690859.22431823774</v>
      </c>
      <c r="Z237" s="5">
        <v>683729.23020126333</v>
      </c>
      <c r="AA237" s="5">
        <v>537486.86343142285</v>
      </c>
      <c r="AB237" s="5">
        <v>586231.66372162709</v>
      </c>
      <c r="AC237" s="5">
        <v>571553.53985494352</v>
      </c>
      <c r="AD237" s="5">
        <v>710365.72728492401</v>
      </c>
      <c r="AE237" s="5">
        <v>598269.13892134407</v>
      </c>
      <c r="AF237" s="5">
        <v>715610.41381648171</v>
      </c>
      <c r="AG237" s="5">
        <v>720720.50871695695</v>
      </c>
      <c r="AH237" s="5">
        <v>611960.29877694696</v>
      </c>
      <c r="AI237" s="5">
        <v>623089.45347582689</v>
      </c>
      <c r="AJ237" s="5">
        <v>7049876.062519975</v>
      </c>
      <c r="AK237" s="5">
        <v>277200</v>
      </c>
      <c r="AL237" s="5">
        <v>954199.22431823774</v>
      </c>
      <c r="AM237" s="5">
        <v>949729.23020126333</v>
      </c>
      <c r="AN237" s="5">
        <v>800826.86343142285</v>
      </c>
      <c r="AO237" s="5">
        <v>841591.66372162709</v>
      </c>
      <c r="AP237" s="5">
        <v>818933.53985494352</v>
      </c>
      <c r="AQ237" s="5">
        <v>971045.72728492401</v>
      </c>
      <c r="AR237" s="5">
        <v>869589.13892134407</v>
      </c>
      <c r="AS237" s="5">
        <v>984270.41381648171</v>
      </c>
      <c r="AT237" s="5">
        <v>989380.50871695695</v>
      </c>
      <c r="AU237" s="5">
        <v>883280.29877694696</v>
      </c>
      <c r="AV237" s="5">
        <v>889089.45347582689</v>
      </c>
      <c r="AW237" s="5">
        <f>SUM(Target_CC[[#This Row],[Target_Jan]:[Target_Des]])</f>
        <v>10229136.062519975</v>
      </c>
      <c r="AX237" s="5">
        <v>0</v>
      </c>
      <c r="AY237" s="5">
        <v>0</v>
      </c>
      <c r="AZ237" s="5">
        <v>0</v>
      </c>
      <c r="BA237" s="5">
        <v>0</v>
      </c>
      <c r="BB237" s="5">
        <v>0</v>
      </c>
      <c r="BC237" s="5">
        <v>0</v>
      </c>
      <c r="BD237" s="5">
        <v>0</v>
      </c>
      <c r="BE237" s="5">
        <v>0</v>
      </c>
      <c r="BF237" s="5">
        <v>0</v>
      </c>
      <c r="BG237" s="5">
        <v>0</v>
      </c>
      <c r="BH237" s="5">
        <v>0</v>
      </c>
      <c r="BI237" s="5">
        <v>0</v>
      </c>
      <c r="BJ237" s="5">
        <f>SUM(Target_CC[[#This Row],[Target_NGTMA_Jan]:[Target_NGTMA_Des]])</f>
        <v>0</v>
      </c>
      <c r="BK237" s="5">
        <v>280000</v>
      </c>
      <c r="BL237" s="5">
        <v>280000</v>
      </c>
      <c r="BM237" s="5">
        <v>280000</v>
      </c>
      <c r="BN237" s="5">
        <f>Target_CC[[#This Row],[Est_Sust_NP Apr]]+Target_CC[[#This Row],[Est_Sust_POTS Apr]]+Target_CC[[#This Row],[BC_Apr]]</f>
        <v>280000</v>
      </c>
      <c r="BO237" s="5">
        <f>Target_CC[[#This Row],[Est_Sust_NP Mei]]+Target_CC[[#This Row],[Est_Sust_POTS Mei]]+Target_CC[[#This Row],[BC_Mei]]</f>
        <v>280000</v>
      </c>
      <c r="BP237" s="5">
        <f>Target_CC[[#This Row],[Est_Sust_NP Jun]]+Target_CC[[#This Row],[Est_Sust_POTS Jun]]+Target_CC[[#This Row],[BC_Jun]]</f>
        <v>280000</v>
      </c>
      <c r="BQ237" s="5">
        <f>Target_CC[[#This Row],[Est_Sust_NP Jul]]+Target_CC[[#This Row],[Est_Sust_POTS Jul]]+Target_CC[[#This Row],[BC_Jul]]</f>
        <v>280000</v>
      </c>
      <c r="BR237" s="5">
        <f>Target_CC[[#This Row],[Est_Sust_NP Agu]]+Target_CC[[#This Row],[Est_Sust_POTS Agu]]+Target_CC[[#This Row],[BC_Agu]]</f>
        <v>280000</v>
      </c>
      <c r="BS237" s="5">
        <f>Target_CC[[#This Row],[Est_Sust_NP Sep]]+Target_CC[[#This Row],[Est_Sust_POTS Sep]]+Target_CC[[#This Row],[BC_Sep]]</f>
        <v>280000</v>
      </c>
      <c r="BT237" s="5">
        <f>Target_CC[[#This Row],[Est_Sust_NP Okt]]+Target_CC[[#This Row],[Est_Sust_POTS Okt]]+Target_CC[[#This Row],[BC_Okt]]</f>
        <v>280000</v>
      </c>
      <c r="BU237" s="5">
        <f>Target_CC[[#This Row],[Est_Sust_NP Nov]]+Target_CC[[#This Row],[Est_Sust_POTS Nov]]+Target_CC[[#This Row],[BC_Nov]]</f>
        <v>280000</v>
      </c>
      <c r="BV237" s="5">
        <f>Target_CC[[#This Row],[Est_Sust_NP Des]]+Target_CC[[#This Row],[Est_Sust_POTS Des]]+Target_CC[[#This Row],[BC_Des]]</f>
        <v>280000</v>
      </c>
      <c r="BW237" s="5">
        <f>SUM(Target_CC[[#This Row],[Real_Jan]:[Real_Des]])</f>
        <v>3360000</v>
      </c>
      <c r="BX237" s="5">
        <v>0</v>
      </c>
      <c r="BY237" s="5">
        <v>0</v>
      </c>
      <c r="BZ237" s="5">
        <v>0</v>
      </c>
      <c r="CA237" s="5">
        <f>Target_CC[[#This Row],[Est_Sust_NP Mar]]*95%</f>
        <v>0</v>
      </c>
      <c r="CB237" s="5">
        <f>Target_CC[[#This Row],[Est_Sust_NP Apr]]</f>
        <v>0</v>
      </c>
      <c r="CC237" s="5">
        <f>Target_CC[[#This Row],[Est_Sust_NP Mei]]</f>
        <v>0</v>
      </c>
      <c r="CD237" s="5">
        <f>Target_CC[[#This Row],[Est_Sust_NP Jun]]</f>
        <v>0</v>
      </c>
      <c r="CE237" s="5">
        <f>Target_CC[[#This Row],[Est_Sust_NP Jul]]</f>
        <v>0</v>
      </c>
      <c r="CF237" s="5">
        <f>Target_CC[[#This Row],[Est_Sust_NP Agu]]</f>
        <v>0</v>
      </c>
      <c r="CG237" s="5">
        <f>Target_CC[[#This Row],[Est_Sust_NP Sep]]</f>
        <v>0</v>
      </c>
      <c r="CH237" s="5">
        <f>Target_CC[[#This Row],[Est_Sust_NP Okt]]</f>
        <v>0</v>
      </c>
      <c r="CI237" s="5">
        <f>Target_CC[[#This Row],[Est_Sust_NP Nov]]</f>
        <v>0</v>
      </c>
      <c r="CJ237" s="5">
        <f>SUM(Target_CC[[#This Row],[Est_Sust_NP Jan]:[Est_Sust_NP Des]])</f>
        <v>0</v>
      </c>
      <c r="CK237" s="5">
        <v>280000</v>
      </c>
      <c r="CL237" s="5">
        <v>280000</v>
      </c>
      <c r="CM237" s="5">
        <v>280000</v>
      </c>
      <c r="CN237" s="5">
        <f>Target_CC[[#This Row],[Est_Sust_POTS Mar]]</f>
        <v>280000</v>
      </c>
      <c r="CO237" s="5">
        <f>Target_CC[[#This Row],[Est_Sust_POTS Apr]]</f>
        <v>280000</v>
      </c>
      <c r="CP237" s="5">
        <f>Target_CC[[#This Row],[Est_Sust_POTS Mei]]</f>
        <v>280000</v>
      </c>
      <c r="CQ237" s="5">
        <f>Target_CC[[#This Row],[Est_Sust_POTS Jun]]</f>
        <v>280000</v>
      </c>
      <c r="CR237" s="5">
        <f>Target_CC[[#This Row],[Est_Sust_POTS Jul]]</f>
        <v>280000</v>
      </c>
      <c r="CS237" s="5">
        <f>Target_CC[[#This Row],[Est_Sust_POTS Agu]]</f>
        <v>280000</v>
      </c>
      <c r="CT237" s="5">
        <f>Target_CC[[#This Row],[Est_Sust_POTS Sep]]</f>
        <v>280000</v>
      </c>
      <c r="CU237" s="5">
        <f>Target_CC[[#This Row],[Est_Sust_POTS Okt]]</f>
        <v>280000</v>
      </c>
      <c r="CV237" s="5">
        <f>Target_CC[[#This Row],[Est_Sust_POTS Nov]]</f>
        <v>280000</v>
      </c>
      <c r="CW237" s="5">
        <f>SUM(Target_CC[[#This Row],[Est_Sust_POTS Jan]:[Est_Sust_POTS Des]])</f>
        <v>3360000</v>
      </c>
      <c r="CX237" s="5"/>
      <c r="CY237" s="5">
        <v>0</v>
      </c>
      <c r="CZ237" s="5">
        <v>0</v>
      </c>
      <c r="DA237" s="5">
        <v>0</v>
      </c>
      <c r="DB237" s="5"/>
      <c r="DC237" s="5"/>
      <c r="DD237" s="5"/>
      <c r="DE237" s="5"/>
      <c r="DF237" s="5"/>
      <c r="DG237" s="5"/>
      <c r="DH237" s="5"/>
      <c r="DI237" s="5"/>
      <c r="DJ237" s="5">
        <f>SUM(Target_CC[[#This Row],[BC_Jan]:[BC_Des]])</f>
        <v>0</v>
      </c>
      <c r="DK237" s="5"/>
      <c r="DL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 t="s">
        <v>160</v>
      </c>
    </row>
    <row r="238" spans="2:128" x14ac:dyDescent="0.3">
      <c r="B238">
        <v>19035807</v>
      </c>
      <c r="C238" t="s">
        <v>475</v>
      </c>
      <c r="D238" t="s">
        <v>476</v>
      </c>
      <c r="E238" t="s">
        <v>326</v>
      </c>
      <c r="F238" t="s">
        <v>294</v>
      </c>
      <c r="G238" t="s">
        <v>25</v>
      </c>
      <c r="H238" t="s">
        <v>159</v>
      </c>
      <c r="I238" t="s">
        <v>29</v>
      </c>
      <c r="J238" s="5">
        <v>25094334.919254076</v>
      </c>
      <c r="K238" s="5">
        <v>152000</v>
      </c>
      <c r="L238" s="5">
        <v>160000</v>
      </c>
      <c r="M238" s="5">
        <v>144000</v>
      </c>
      <c r="N238" s="5">
        <v>128000</v>
      </c>
      <c r="O238" s="5">
        <v>136000</v>
      </c>
      <c r="P238" s="5">
        <v>144000</v>
      </c>
      <c r="Q238" s="5">
        <v>184000</v>
      </c>
      <c r="R238" s="5">
        <v>168000.00000000003</v>
      </c>
      <c r="S238" s="5">
        <v>168000.00000000003</v>
      </c>
      <c r="T238" s="5">
        <v>184000</v>
      </c>
      <c r="U238" s="5">
        <v>160000</v>
      </c>
      <c r="V238" s="5">
        <v>168000.00000000003</v>
      </c>
      <c r="W238" s="5">
        <v>1896000</v>
      </c>
      <c r="X238" s="5">
        <v>3945.5621916125542</v>
      </c>
      <c r="Y238" s="5">
        <v>7538.4012954545469</v>
      </c>
      <c r="Z238" s="5">
        <v>8292.2414250000002</v>
      </c>
      <c r="AA238" s="5">
        <v>8070.2773868560616</v>
      </c>
      <c r="AB238" s="5">
        <v>12959.003111586177</v>
      </c>
      <c r="AC238" s="5">
        <v>11663.102800427558</v>
      </c>
      <c r="AD238" s="5">
        <v>6587.4932483896391</v>
      </c>
      <c r="AE238" s="5">
        <v>14492.485146457208</v>
      </c>
      <c r="AF238" s="5">
        <v>12077.070955381005</v>
      </c>
      <c r="AG238" s="5">
        <v>14492.485146457208</v>
      </c>
      <c r="AH238" s="5">
        <v>15700.192241995306</v>
      </c>
      <c r="AI238" s="5">
        <v>15700.192241995306</v>
      </c>
      <c r="AJ238" s="5">
        <v>131518.50719161259</v>
      </c>
      <c r="AK238" s="5">
        <v>155945.56219161255</v>
      </c>
      <c r="AL238" s="5">
        <v>167538.40129545453</v>
      </c>
      <c r="AM238" s="5">
        <v>152292.24142500001</v>
      </c>
      <c r="AN238" s="5">
        <v>136070.27738685606</v>
      </c>
      <c r="AO238" s="5">
        <v>148959.00311158618</v>
      </c>
      <c r="AP238" s="5">
        <v>155663.10280042756</v>
      </c>
      <c r="AQ238" s="5">
        <v>190587.49324838963</v>
      </c>
      <c r="AR238" s="5">
        <v>182492.48514645724</v>
      </c>
      <c r="AS238" s="5">
        <v>180077.07095538103</v>
      </c>
      <c r="AT238" s="5">
        <v>198492.48514645721</v>
      </c>
      <c r="AU238" s="5">
        <v>175700.1922419953</v>
      </c>
      <c r="AV238" s="5">
        <v>183700.19224199533</v>
      </c>
      <c r="AW238" s="5">
        <f>SUM(Target_CC[[#This Row],[Target_Jan]:[Target_Des]])</f>
        <v>2027518.5071916129</v>
      </c>
      <c r="AX238" s="5">
        <v>0</v>
      </c>
      <c r="AY238" s="5">
        <v>0</v>
      </c>
      <c r="AZ238" s="5">
        <v>0</v>
      </c>
      <c r="BA238" s="5">
        <v>0</v>
      </c>
      <c r="BB238" s="5">
        <v>0</v>
      </c>
      <c r="BC238" s="5">
        <v>0</v>
      </c>
      <c r="BD238" s="5">
        <v>0</v>
      </c>
      <c r="BE238" s="5">
        <v>0</v>
      </c>
      <c r="BF238" s="5">
        <v>0</v>
      </c>
      <c r="BG238" s="5">
        <v>0</v>
      </c>
      <c r="BH238" s="5">
        <v>0</v>
      </c>
      <c r="BI238" s="5">
        <v>0</v>
      </c>
      <c r="BJ238" s="5">
        <f>SUM(Target_CC[[#This Row],[Target_NGTMA_Jan]:[Target_NGTMA_Des]])</f>
        <v>0</v>
      </c>
      <c r="BK238" s="5">
        <v>176000</v>
      </c>
      <c r="BL238" s="5">
        <v>176000</v>
      </c>
      <c r="BM238" s="5">
        <v>176000</v>
      </c>
      <c r="BN238" s="5">
        <f>Target_CC[[#This Row],[Est_Sust_NP Apr]]+Target_CC[[#This Row],[Est_Sust_POTS Apr]]+Target_CC[[#This Row],[BC_Apr]]</f>
        <v>291200</v>
      </c>
      <c r="BO238" s="5">
        <f>Target_CC[[#This Row],[Est_Sust_NP Mei]]+Target_CC[[#This Row],[Est_Sust_POTS Mei]]+Target_CC[[#This Row],[BC_Mei]]</f>
        <v>291200</v>
      </c>
      <c r="BP238" s="5">
        <f>Target_CC[[#This Row],[Est_Sust_NP Jun]]+Target_CC[[#This Row],[Est_Sust_POTS Jun]]+Target_CC[[#This Row],[BC_Jun]]</f>
        <v>291200</v>
      </c>
      <c r="BQ238" s="5">
        <f>Target_CC[[#This Row],[Est_Sust_NP Jul]]+Target_CC[[#This Row],[Est_Sust_POTS Jul]]+Target_CC[[#This Row],[BC_Jul]]</f>
        <v>291200</v>
      </c>
      <c r="BR238" s="5">
        <f>Target_CC[[#This Row],[Est_Sust_NP Agu]]+Target_CC[[#This Row],[Est_Sust_POTS Agu]]+Target_CC[[#This Row],[BC_Agu]]</f>
        <v>291200</v>
      </c>
      <c r="BS238" s="5">
        <f>Target_CC[[#This Row],[Est_Sust_NP Sep]]+Target_CC[[#This Row],[Est_Sust_POTS Sep]]+Target_CC[[#This Row],[BC_Sep]]</f>
        <v>291200</v>
      </c>
      <c r="BT238" s="5">
        <f>Target_CC[[#This Row],[Est_Sust_NP Okt]]+Target_CC[[#This Row],[Est_Sust_POTS Okt]]+Target_CC[[#This Row],[BC_Okt]]</f>
        <v>291200</v>
      </c>
      <c r="BU238" s="5">
        <f>Target_CC[[#This Row],[Est_Sust_NP Nov]]+Target_CC[[#This Row],[Est_Sust_POTS Nov]]+Target_CC[[#This Row],[BC_Nov]]</f>
        <v>291200</v>
      </c>
      <c r="BV238" s="5">
        <f>Target_CC[[#This Row],[Est_Sust_NP Des]]+Target_CC[[#This Row],[Est_Sust_POTS Des]]+Target_CC[[#This Row],[BC_Des]]</f>
        <v>291200</v>
      </c>
      <c r="BW238" s="5">
        <f>SUM(Target_CC[[#This Row],[Real_Jan]:[Real_Des]])</f>
        <v>3148800</v>
      </c>
      <c r="BX238" s="5">
        <v>0</v>
      </c>
      <c r="BY238" s="5">
        <v>0</v>
      </c>
      <c r="BZ238" s="5">
        <v>0</v>
      </c>
      <c r="CA238" s="5">
        <f>Target_CC[[#This Row],[Est_Sust_NP Mar]]*95%</f>
        <v>0</v>
      </c>
      <c r="CB238" s="5">
        <f>Target_CC[[#This Row],[Est_Sust_NP Apr]]</f>
        <v>0</v>
      </c>
      <c r="CC238" s="5">
        <f>Target_CC[[#This Row],[Est_Sust_NP Mei]]</f>
        <v>0</v>
      </c>
      <c r="CD238" s="5">
        <f>Target_CC[[#This Row],[Est_Sust_NP Jun]]</f>
        <v>0</v>
      </c>
      <c r="CE238" s="5">
        <f>Target_CC[[#This Row],[Est_Sust_NP Jul]]</f>
        <v>0</v>
      </c>
      <c r="CF238" s="5">
        <f>Target_CC[[#This Row],[Est_Sust_NP Agu]]</f>
        <v>0</v>
      </c>
      <c r="CG238" s="5">
        <f>Target_CC[[#This Row],[Est_Sust_NP Sep]]</f>
        <v>0</v>
      </c>
      <c r="CH238" s="5">
        <f>Target_CC[[#This Row],[Est_Sust_NP Okt]]</f>
        <v>0</v>
      </c>
      <c r="CI238" s="5">
        <f>Target_CC[[#This Row],[Est_Sust_NP Nov]]</f>
        <v>0</v>
      </c>
      <c r="CJ238" s="5">
        <f>SUM(Target_CC[[#This Row],[Est_Sust_NP Jan]:[Est_Sust_NP Des]])</f>
        <v>0</v>
      </c>
      <c r="CK238" s="5">
        <v>291200</v>
      </c>
      <c r="CL238" s="5">
        <v>291200</v>
      </c>
      <c r="CM238" s="5">
        <v>291200</v>
      </c>
      <c r="CN238" s="5">
        <f>Target_CC[[#This Row],[Est_Sust_POTS Mar]]</f>
        <v>291200</v>
      </c>
      <c r="CO238" s="5">
        <f>Target_CC[[#This Row],[Est_Sust_POTS Apr]]</f>
        <v>291200</v>
      </c>
      <c r="CP238" s="5">
        <f>Target_CC[[#This Row],[Est_Sust_POTS Mei]]</f>
        <v>291200</v>
      </c>
      <c r="CQ238" s="5">
        <f>Target_CC[[#This Row],[Est_Sust_POTS Jun]]</f>
        <v>291200</v>
      </c>
      <c r="CR238" s="5">
        <f>Target_CC[[#This Row],[Est_Sust_POTS Jul]]</f>
        <v>291200</v>
      </c>
      <c r="CS238" s="5">
        <f>Target_CC[[#This Row],[Est_Sust_POTS Agu]]</f>
        <v>291200</v>
      </c>
      <c r="CT238" s="5">
        <f>Target_CC[[#This Row],[Est_Sust_POTS Sep]]</f>
        <v>291200</v>
      </c>
      <c r="CU238" s="5">
        <f>Target_CC[[#This Row],[Est_Sust_POTS Okt]]</f>
        <v>291200</v>
      </c>
      <c r="CV238" s="5">
        <f>Target_CC[[#This Row],[Est_Sust_POTS Nov]]</f>
        <v>291200</v>
      </c>
      <c r="CW238" s="5">
        <f>SUM(Target_CC[[#This Row],[Est_Sust_POTS Jan]:[Est_Sust_POTS Des]])</f>
        <v>3494400</v>
      </c>
      <c r="CX238" s="5"/>
      <c r="CY238" s="5">
        <v>0</v>
      </c>
      <c r="CZ238" s="5">
        <v>0</v>
      </c>
      <c r="DA238" s="5">
        <v>0</v>
      </c>
      <c r="DB238" s="5"/>
      <c r="DC238" s="5"/>
      <c r="DD238" s="5"/>
      <c r="DE238" s="5"/>
      <c r="DF238" s="5"/>
      <c r="DG238" s="5"/>
      <c r="DH238" s="5"/>
      <c r="DI238" s="5"/>
      <c r="DJ238" s="5">
        <f>SUM(Target_CC[[#This Row],[BC_Jan]:[BC_Des]])</f>
        <v>0</v>
      </c>
      <c r="DK238" s="5"/>
      <c r="DL238" s="5"/>
      <c r="DM238" s="5"/>
      <c r="DN238" s="5"/>
      <c r="DO238" s="5"/>
      <c r="DP238" s="5"/>
      <c r="DQ238" s="5"/>
      <c r="DR238" s="5"/>
      <c r="DS238" s="5"/>
      <c r="DT238" s="5"/>
      <c r="DU238" s="5"/>
      <c r="DV238" s="5"/>
      <c r="DW238" s="5"/>
      <c r="DX238" s="5" t="s">
        <v>160</v>
      </c>
    </row>
    <row r="239" spans="2:128" x14ac:dyDescent="0.3">
      <c r="B239">
        <v>19085807</v>
      </c>
      <c r="C239" t="s">
        <v>477</v>
      </c>
      <c r="D239" t="s">
        <v>472</v>
      </c>
      <c r="E239" t="s">
        <v>473</v>
      </c>
      <c r="F239" t="s">
        <v>296</v>
      </c>
      <c r="G239" t="s">
        <v>25</v>
      </c>
      <c r="H239" t="s">
        <v>159</v>
      </c>
      <c r="I239" t="s">
        <v>29</v>
      </c>
      <c r="J239" s="5">
        <v>3565196.5751919197</v>
      </c>
      <c r="K239" s="5">
        <v>289674</v>
      </c>
      <c r="L239" s="5">
        <v>275190.3</v>
      </c>
      <c r="M239" s="5">
        <v>277970</v>
      </c>
      <c r="N239" s="5">
        <v>275190.3</v>
      </c>
      <c r="O239" s="5">
        <v>266851.19999999995</v>
      </c>
      <c r="P239" s="5">
        <v>258512.09999999998</v>
      </c>
      <c r="Q239" s="5">
        <v>272410.59999999998</v>
      </c>
      <c r="R239" s="5">
        <v>283529.40000000002</v>
      </c>
      <c r="S239" s="5">
        <v>280749.69999999995</v>
      </c>
      <c r="T239" s="5">
        <v>280749.69999999995</v>
      </c>
      <c r="U239" s="5">
        <v>283529.40000000002</v>
      </c>
      <c r="V239" s="5">
        <v>277970</v>
      </c>
      <c r="W239" s="5">
        <v>3322326.6999999997</v>
      </c>
      <c r="X239" s="5">
        <v>0</v>
      </c>
      <c r="Y239" s="5">
        <v>690859.22431823774</v>
      </c>
      <c r="Z239" s="5">
        <v>683729.23020126333</v>
      </c>
      <c r="AA239" s="5">
        <v>537486.86343142285</v>
      </c>
      <c r="AB239" s="5">
        <v>586231.66372162709</v>
      </c>
      <c r="AC239" s="5">
        <v>571553.53985494352</v>
      </c>
      <c r="AD239" s="5">
        <v>710365.72728492401</v>
      </c>
      <c r="AE239" s="5">
        <v>598269.13892134407</v>
      </c>
      <c r="AF239" s="5">
        <v>715610.41381648171</v>
      </c>
      <c r="AG239" s="5">
        <v>720720.50871695695</v>
      </c>
      <c r="AH239" s="5">
        <v>611960.29877694696</v>
      </c>
      <c r="AI239" s="5">
        <v>623089.45347582689</v>
      </c>
      <c r="AJ239" s="5">
        <v>7049876.062519975</v>
      </c>
      <c r="AK239" s="5">
        <v>289674</v>
      </c>
      <c r="AL239" s="5">
        <v>966049.52431823779</v>
      </c>
      <c r="AM239" s="5">
        <v>961699.23020126333</v>
      </c>
      <c r="AN239" s="5">
        <v>812677.16343142278</v>
      </c>
      <c r="AO239" s="5">
        <v>853082.86372162704</v>
      </c>
      <c r="AP239" s="5">
        <v>830065.6398549435</v>
      </c>
      <c r="AQ239" s="5">
        <v>982776.32728492399</v>
      </c>
      <c r="AR239" s="5">
        <v>881798.53892134409</v>
      </c>
      <c r="AS239" s="5">
        <v>996360.11381648167</v>
      </c>
      <c r="AT239" s="5">
        <v>1001470.2087169569</v>
      </c>
      <c r="AU239" s="5">
        <v>895489.69877694699</v>
      </c>
      <c r="AV239" s="5">
        <v>901059.45347582689</v>
      </c>
      <c r="AW239" s="5">
        <f>SUM(Target_CC[[#This Row],[Target_Jan]:[Target_Des]])</f>
        <v>10372202.762519976</v>
      </c>
      <c r="AX239" s="5">
        <v>0</v>
      </c>
      <c r="AY239" s="5">
        <v>0</v>
      </c>
      <c r="AZ239" s="5">
        <v>0</v>
      </c>
      <c r="BA239" s="5">
        <v>0</v>
      </c>
      <c r="BB239" s="5">
        <v>0</v>
      </c>
      <c r="BC239" s="5">
        <v>0</v>
      </c>
      <c r="BD239" s="5">
        <v>0</v>
      </c>
      <c r="BE239" s="5">
        <v>0</v>
      </c>
      <c r="BF239" s="5">
        <v>0</v>
      </c>
      <c r="BG239" s="5">
        <v>0</v>
      </c>
      <c r="BH239" s="5">
        <v>0</v>
      </c>
      <c r="BI239" s="5">
        <v>0</v>
      </c>
      <c r="BJ239" s="5">
        <f>SUM(Target_CC[[#This Row],[Target_NGTMA_Jan]:[Target_NGTMA_Des]])</f>
        <v>0</v>
      </c>
      <c r="BK239" s="5">
        <v>235000</v>
      </c>
      <c r="BL239" s="5">
        <v>235000</v>
      </c>
      <c r="BM239" s="5">
        <v>235000</v>
      </c>
      <c r="BN239" s="5">
        <f>Target_CC[[#This Row],[Est_Sust_NP Apr]]+Target_CC[[#This Row],[Est_Sust_POTS Apr]]+Target_CC[[#This Row],[BC_Apr]]</f>
        <v>292600</v>
      </c>
      <c r="BO239" s="5">
        <f>Target_CC[[#This Row],[Est_Sust_NP Mei]]+Target_CC[[#This Row],[Est_Sust_POTS Mei]]+Target_CC[[#This Row],[BC_Mei]]</f>
        <v>292600</v>
      </c>
      <c r="BP239" s="5">
        <f>Target_CC[[#This Row],[Est_Sust_NP Jun]]+Target_CC[[#This Row],[Est_Sust_POTS Jun]]+Target_CC[[#This Row],[BC_Jun]]</f>
        <v>292600</v>
      </c>
      <c r="BQ239" s="5">
        <f>Target_CC[[#This Row],[Est_Sust_NP Jul]]+Target_CC[[#This Row],[Est_Sust_POTS Jul]]+Target_CC[[#This Row],[BC_Jul]]</f>
        <v>292600</v>
      </c>
      <c r="BR239" s="5">
        <f>Target_CC[[#This Row],[Est_Sust_NP Agu]]+Target_CC[[#This Row],[Est_Sust_POTS Agu]]+Target_CC[[#This Row],[BC_Agu]]</f>
        <v>292600</v>
      </c>
      <c r="BS239" s="5">
        <f>Target_CC[[#This Row],[Est_Sust_NP Sep]]+Target_CC[[#This Row],[Est_Sust_POTS Sep]]+Target_CC[[#This Row],[BC_Sep]]</f>
        <v>292600</v>
      </c>
      <c r="BT239" s="5">
        <f>Target_CC[[#This Row],[Est_Sust_NP Okt]]+Target_CC[[#This Row],[Est_Sust_POTS Okt]]+Target_CC[[#This Row],[BC_Okt]]</f>
        <v>292600</v>
      </c>
      <c r="BU239" s="5">
        <f>Target_CC[[#This Row],[Est_Sust_NP Nov]]+Target_CC[[#This Row],[Est_Sust_POTS Nov]]+Target_CC[[#This Row],[BC_Nov]]</f>
        <v>292600</v>
      </c>
      <c r="BV239" s="5">
        <f>Target_CC[[#This Row],[Est_Sust_NP Des]]+Target_CC[[#This Row],[Est_Sust_POTS Des]]+Target_CC[[#This Row],[BC_Des]]</f>
        <v>292600</v>
      </c>
      <c r="BW239" s="5">
        <f>SUM(Target_CC[[#This Row],[Real_Jan]:[Real_Des]])</f>
        <v>3338400</v>
      </c>
      <c r="BX239" s="5">
        <v>0</v>
      </c>
      <c r="BY239" s="5">
        <v>0</v>
      </c>
      <c r="BZ239" s="5">
        <v>0</v>
      </c>
      <c r="CA239" s="5">
        <f>Target_CC[[#This Row],[Est_Sust_NP Mar]]*95%</f>
        <v>0</v>
      </c>
      <c r="CB239" s="5">
        <f>Target_CC[[#This Row],[Est_Sust_NP Apr]]</f>
        <v>0</v>
      </c>
      <c r="CC239" s="5">
        <f>Target_CC[[#This Row],[Est_Sust_NP Mei]]</f>
        <v>0</v>
      </c>
      <c r="CD239" s="5">
        <f>Target_CC[[#This Row],[Est_Sust_NP Jun]]</f>
        <v>0</v>
      </c>
      <c r="CE239" s="5">
        <f>Target_CC[[#This Row],[Est_Sust_NP Jul]]</f>
        <v>0</v>
      </c>
      <c r="CF239" s="5">
        <f>Target_CC[[#This Row],[Est_Sust_NP Agu]]</f>
        <v>0</v>
      </c>
      <c r="CG239" s="5">
        <f>Target_CC[[#This Row],[Est_Sust_NP Sep]]</f>
        <v>0</v>
      </c>
      <c r="CH239" s="5">
        <f>Target_CC[[#This Row],[Est_Sust_NP Okt]]</f>
        <v>0</v>
      </c>
      <c r="CI239" s="5">
        <f>Target_CC[[#This Row],[Est_Sust_NP Nov]]</f>
        <v>0</v>
      </c>
      <c r="CJ239" s="5">
        <f>SUM(Target_CC[[#This Row],[Est_Sust_NP Jan]:[Est_Sust_NP Des]])</f>
        <v>0</v>
      </c>
      <c r="CK239" s="5">
        <v>292600</v>
      </c>
      <c r="CL239" s="5">
        <v>292600</v>
      </c>
      <c r="CM239" s="5">
        <v>292600</v>
      </c>
      <c r="CN239" s="5">
        <f>Target_CC[[#This Row],[Est_Sust_POTS Mar]]</f>
        <v>292600</v>
      </c>
      <c r="CO239" s="5">
        <f>Target_CC[[#This Row],[Est_Sust_POTS Apr]]</f>
        <v>292600</v>
      </c>
      <c r="CP239" s="5">
        <f>Target_CC[[#This Row],[Est_Sust_POTS Mei]]</f>
        <v>292600</v>
      </c>
      <c r="CQ239" s="5">
        <f>Target_CC[[#This Row],[Est_Sust_POTS Jun]]</f>
        <v>292600</v>
      </c>
      <c r="CR239" s="5">
        <f>Target_CC[[#This Row],[Est_Sust_POTS Jul]]</f>
        <v>292600</v>
      </c>
      <c r="CS239" s="5">
        <f>Target_CC[[#This Row],[Est_Sust_POTS Agu]]</f>
        <v>292600</v>
      </c>
      <c r="CT239" s="5">
        <f>Target_CC[[#This Row],[Est_Sust_POTS Sep]]</f>
        <v>292600</v>
      </c>
      <c r="CU239" s="5">
        <f>Target_CC[[#This Row],[Est_Sust_POTS Okt]]</f>
        <v>292600</v>
      </c>
      <c r="CV239" s="5">
        <f>Target_CC[[#This Row],[Est_Sust_POTS Nov]]</f>
        <v>292600</v>
      </c>
      <c r="CW239" s="5">
        <f>SUM(Target_CC[[#This Row],[Est_Sust_POTS Jan]:[Est_Sust_POTS Des]])</f>
        <v>3511200</v>
      </c>
      <c r="CX239" s="5"/>
      <c r="CY239" s="5">
        <v>0</v>
      </c>
      <c r="CZ239" s="5">
        <v>0</v>
      </c>
      <c r="DA239" s="5">
        <v>0</v>
      </c>
      <c r="DB239" s="5"/>
      <c r="DC239" s="5"/>
      <c r="DD239" s="5"/>
      <c r="DE239" s="5"/>
      <c r="DF239" s="5"/>
      <c r="DG239" s="5"/>
      <c r="DH239" s="5"/>
      <c r="DI239" s="5"/>
      <c r="DJ239" s="5">
        <f>SUM(Target_CC[[#This Row],[BC_Jan]:[BC_Des]])</f>
        <v>0</v>
      </c>
      <c r="DK239" s="5"/>
      <c r="DL239" s="5"/>
      <c r="DM239" s="5"/>
      <c r="DN239" s="5"/>
      <c r="DO239" s="5"/>
      <c r="DP239" s="5"/>
      <c r="DQ239" s="5"/>
      <c r="DR239" s="5"/>
      <c r="DS239" s="5"/>
      <c r="DT239" s="5"/>
      <c r="DU239" s="5"/>
      <c r="DV239" s="5"/>
      <c r="DW239" s="5"/>
      <c r="DX239" s="5" t="s">
        <v>160</v>
      </c>
    </row>
    <row r="240" spans="2:128" x14ac:dyDescent="0.3">
      <c r="B240">
        <v>10001375</v>
      </c>
      <c r="C240" t="s">
        <v>478</v>
      </c>
      <c r="D240" t="s">
        <v>427</v>
      </c>
      <c r="E240" t="s">
        <v>299</v>
      </c>
      <c r="F240" t="s">
        <v>309</v>
      </c>
      <c r="G240" t="s">
        <v>25</v>
      </c>
      <c r="H240" t="s">
        <v>159</v>
      </c>
      <c r="I240" t="s">
        <v>29</v>
      </c>
      <c r="J240" s="5">
        <v>7752440.4290386196</v>
      </c>
      <c r="K240" s="5">
        <v>265015.02272727271</v>
      </c>
      <c r="L240" s="5">
        <v>278963.18181818182</v>
      </c>
      <c r="M240" s="5">
        <v>251066.86363636362</v>
      </c>
      <c r="N240" s="5">
        <v>223170.54545454544</v>
      </c>
      <c r="O240" s="5">
        <v>237118.70454545453</v>
      </c>
      <c r="P240" s="5">
        <v>251066.86363636362</v>
      </c>
      <c r="Q240" s="5">
        <v>320807.65909090906</v>
      </c>
      <c r="R240" s="5">
        <v>292911.34090909088</v>
      </c>
      <c r="S240" s="5">
        <v>292911.34090909088</v>
      </c>
      <c r="T240" s="5">
        <v>320807.65909090906</v>
      </c>
      <c r="U240" s="5">
        <v>278963.18181818182</v>
      </c>
      <c r="V240" s="5">
        <v>292911.34090909088</v>
      </c>
      <c r="W240" s="5">
        <v>3305713.7045454541</v>
      </c>
      <c r="X240" s="5">
        <v>35512.788306017246</v>
      </c>
      <c r="Y240" s="5">
        <v>37766.00036983272</v>
      </c>
      <c r="Z240" s="5">
        <v>49691.515638303434</v>
      </c>
      <c r="AA240" s="5">
        <v>50663.155373036083</v>
      </c>
      <c r="AB240" s="5">
        <v>66266.563192872447</v>
      </c>
      <c r="AC240" s="5">
        <v>61916.431139864806</v>
      </c>
      <c r="AD240" s="5">
        <v>54371.33039015402</v>
      </c>
      <c r="AE240" s="5">
        <v>61505.405503324182</v>
      </c>
      <c r="AF240" s="5">
        <v>53405.040752745394</v>
      </c>
      <c r="AG240" s="5">
        <v>56204.278380028671</v>
      </c>
      <c r="AH240" s="5">
        <v>69055.193012728938</v>
      </c>
      <c r="AI240" s="5">
        <v>81928.859161417873</v>
      </c>
      <c r="AJ240" s="5">
        <v>678286.56122032576</v>
      </c>
      <c r="AK240" s="5">
        <v>300527.81103328994</v>
      </c>
      <c r="AL240" s="5">
        <v>316729.18218801456</v>
      </c>
      <c r="AM240" s="5">
        <v>300758.37927466707</v>
      </c>
      <c r="AN240" s="5">
        <v>273833.70082758152</v>
      </c>
      <c r="AO240" s="5">
        <v>303385.26773832698</v>
      </c>
      <c r="AP240" s="5">
        <v>312983.29477622843</v>
      </c>
      <c r="AQ240" s="5">
        <v>375178.98948106309</v>
      </c>
      <c r="AR240" s="5">
        <v>354416.74641241506</v>
      </c>
      <c r="AS240" s="5">
        <v>346316.38166183629</v>
      </c>
      <c r="AT240" s="5">
        <v>377011.93747093773</v>
      </c>
      <c r="AU240" s="5">
        <v>348018.37483091076</v>
      </c>
      <c r="AV240" s="5">
        <v>374840.20007050876</v>
      </c>
      <c r="AW240" s="5">
        <f>SUM(Target_CC[[#This Row],[Target_Jan]:[Target_Des]])</f>
        <v>3984000.2657657801</v>
      </c>
      <c r="AX240" s="5">
        <v>0</v>
      </c>
      <c r="AY240" s="5">
        <v>0</v>
      </c>
      <c r="AZ240" s="5">
        <v>0</v>
      </c>
      <c r="BA240" s="5">
        <v>0</v>
      </c>
      <c r="BB240" s="5">
        <v>0</v>
      </c>
      <c r="BC240" s="5">
        <v>0</v>
      </c>
      <c r="BD240" s="5">
        <v>0</v>
      </c>
      <c r="BE240" s="5">
        <v>0</v>
      </c>
      <c r="BF240" s="5">
        <v>0</v>
      </c>
      <c r="BG240" s="5">
        <v>0</v>
      </c>
      <c r="BH240" s="5">
        <v>0</v>
      </c>
      <c r="BI240" s="5">
        <v>0</v>
      </c>
      <c r="BJ240" s="5">
        <f>SUM(Target_CC[[#This Row],[Target_NGTMA_Jan]:[Target_NGTMA_Des]])</f>
        <v>0</v>
      </c>
      <c r="BK240" s="5">
        <v>294350</v>
      </c>
      <c r="BL240" s="5">
        <v>295350</v>
      </c>
      <c r="BM240" s="5">
        <v>301100</v>
      </c>
      <c r="BN240" s="5">
        <f>Target_CC[[#This Row],[Est_Sust_NP Apr]]+Target_CC[[#This Row],[Est_Sust_POTS Apr]]+Target_CC[[#This Row],[BC_Apr]]</f>
        <v>301100</v>
      </c>
      <c r="BO240" s="5">
        <f>Target_CC[[#This Row],[Est_Sust_NP Mei]]+Target_CC[[#This Row],[Est_Sust_POTS Mei]]+Target_CC[[#This Row],[BC_Mei]]</f>
        <v>301100</v>
      </c>
      <c r="BP240" s="5">
        <f>Target_CC[[#This Row],[Est_Sust_NP Jun]]+Target_CC[[#This Row],[Est_Sust_POTS Jun]]+Target_CC[[#This Row],[BC_Jun]]</f>
        <v>301100</v>
      </c>
      <c r="BQ240" s="5">
        <f>Target_CC[[#This Row],[Est_Sust_NP Jul]]+Target_CC[[#This Row],[Est_Sust_POTS Jul]]+Target_CC[[#This Row],[BC_Jul]]</f>
        <v>301100</v>
      </c>
      <c r="BR240" s="5">
        <f>Target_CC[[#This Row],[Est_Sust_NP Agu]]+Target_CC[[#This Row],[Est_Sust_POTS Agu]]+Target_CC[[#This Row],[BC_Agu]]</f>
        <v>301100</v>
      </c>
      <c r="BS240" s="5">
        <f>Target_CC[[#This Row],[Est_Sust_NP Sep]]+Target_CC[[#This Row],[Est_Sust_POTS Sep]]+Target_CC[[#This Row],[BC_Sep]]</f>
        <v>301100</v>
      </c>
      <c r="BT240" s="5">
        <f>Target_CC[[#This Row],[Est_Sust_NP Okt]]+Target_CC[[#This Row],[Est_Sust_POTS Okt]]+Target_CC[[#This Row],[BC_Okt]]</f>
        <v>301100</v>
      </c>
      <c r="BU240" s="5">
        <f>Target_CC[[#This Row],[Est_Sust_NP Nov]]+Target_CC[[#This Row],[Est_Sust_POTS Nov]]+Target_CC[[#This Row],[BC_Nov]]</f>
        <v>301100</v>
      </c>
      <c r="BV240" s="5">
        <f>Target_CC[[#This Row],[Est_Sust_NP Des]]+Target_CC[[#This Row],[Est_Sust_POTS Des]]+Target_CC[[#This Row],[BC_Des]]</f>
        <v>301100</v>
      </c>
      <c r="BW240" s="5">
        <f>SUM(Target_CC[[#This Row],[Real_Jan]:[Real_Des]])</f>
        <v>3600700</v>
      </c>
      <c r="BX240" s="5">
        <v>0</v>
      </c>
      <c r="BY240" s="5">
        <v>0</v>
      </c>
      <c r="BZ240" s="5">
        <v>0</v>
      </c>
      <c r="CA240" s="5">
        <f>Target_CC[[#This Row],[Est_Sust_NP Mar]]*95%</f>
        <v>0</v>
      </c>
      <c r="CB240" s="5">
        <f>Target_CC[[#This Row],[Est_Sust_NP Apr]]</f>
        <v>0</v>
      </c>
      <c r="CC240" s="5">
        <f>Target_CC[[#This Row],[Est_Sust_NP Mei]]</f>
        <v>0</v>
      </c>
      <c r="CD240" s="5">
        <f>Target_CC[[#This Row],[Est_Sust_NP Jun]]</f>
        <v>0</v>
      </c>
      <c r="CE240" s="5">
        <f>Target_CC[[#This Row],[Est_Sust_NP Jul]]</f>
        <v>0</v>
      </c>
      <c r="CF240" s="5">
        <f>Target_CC[[#This Row],[Est_Sust_NP Agu]]</f>
        <v>0</v>
      </c>
      <c r="CG240" s="5">
        <f>Target_CC[[#This Row],[Est_Sust_NP Sep]]</f>
        <v>0</v>
      </c>
      <c r="CH240" s="5">
        <f>Target_CC[[#This Row],[Est_Sust_NP Okt]]</f>
        <v>0</v>
      </c>
      <c r="CI240" s="5">
        <f>Target_CC[[#This Row],[Est_Sust_NP Nov]]</f>
        <v>0</v>
      </c>
      <c r="CJ240" s="5">
        <f>SUM(Target_CC[[#This Row],[Est_Sust_NP Jan]:[Est_Sust_NP Des]])</f>
        <v>0</v>
      </c>
      <c r="CK240" s="5">
        <v>294350</v>
      </c>
      <c r="CL240" s="5">
        <v>295350</v>
      </c>
      <c r="CM240" s="5">
        <v>301100</v>
      </c>
      <c r="CN240" s="5">
        <f>Target_CC[[#This Row],[Est_Sust_POTS Mar]]</f>
        <v>301100</v>
      </c>
      <c r="CO240" s="5">
        <f>Target_CC[[#This Row],[Est_Sust_POTS Apr]]</f>
        <v>301100</v>
      </c>
      <c r="CP240" s="5">
        <f>Target_CC[[#This Row],[Est_Sust_POTS Mei]]</f>
        <v>301100</v>
      </c>
      <c r="CQ240" s="5">
        <f>Target_CC[[#This Row],[Est_Sust_POTS Jun]]</f>
        <v>301100</v>
      </c>
      <c r="CR240" s="5">
        <f>Target_CC[[#This Row],[Est_Sust_POTS Jul]]</f>
        <v>301100</v>
      </c>
      <c r="CS240" s="5">
        <f>Target_CC[[#This Row],[Est_Sust_POTS Agu]]</f>
        <v>301100</v>
      </c>
      <c r="CT240" s="5">
        <f>Target_CC[[#This Row],[Est_Sust_POTS Sep]]</f>
        <v>301100</v>
      </c>
      <c r="CU240" s="5">
        <f>Target_CC[[#This Row],[Est_Sust_POTS Okt]]</f>
        <v>301100</v>
      </c>
      <c r="CV240" s="5">
        <f>Target_CC[[#This Row],[Est_Sust_POTS Nov]]</f>
        <v>301100</v>
      </c>
      <c r="CW240" s="5">
        <f>SUM(Target_CC[[#This Row],[Est_Sust_POTS Jan]:[Est_Sust_POTS Des]])</f>
        <v>3600700</v>
      </c>
      <c r="CX240" s="5"/>
      <c r="CY240" s="5">
        <v>0</v>
      </c>
      <c r="CZ240" s="5">
        <v>0</v>
      </c>
      <c r="DA240" s="5">
        <v>0</v>
      </c>
      <c r="DB240" s="5"/>
      <c r="DC240" s="5"/>
      <c r="DD240" s="5"/>
      <c r="DE240" s="5"/>
      <c r="DF240" s="5"/>
      <c r="DG240" s="5"/>
      <c r="DH240" s="5"/>
      <c r="DI240" s="5"/>
      <c r="DJ240" s="5">
        <f>SUM(Target_CC[[#This Row],[BC_Jan]:[BC_Des]])</f>
        <v>0</v>
      </c>
      <c r="DK240" s="5"/>
      <c r="DL240" s="5"/>
      <c r="DM240" s="5"/>
      <c r="DN240" s="5"/>
      <c r="DO240" s="5"/>
      <c r="DP240" s="5"/>
      <c r="DQ240" s="5"/>
      <c r="DR240" s="5"/>
      <c r="DS240" s="5"/>
      <c r="DT240" s="5"/>
      <c r="DU240" s="5"/>
      <c r="DV240" s="5"/>
      <c r="DW240" s="5"/>
      <c r="DX240" s="5" t="s">
        <v>160</v>
      </c>
    </row>
    <row r="241" spans="2:128" x14ac:dyDescent="0.3">
      <c r="B241">
        <v>19317960</v>
      </c>
      <c r="C241" t="s">
        <v>479</v>
      </c>
      <c r="D241" t="s">
        <v>457</v>
      </c>
      <c r="E241" t="s">
        <v>351</v>
      </c>
      <c r="F241" t="s">
        <v>363</v>
      </c>
      <c r="G241" t="s">
        <v>25</v>
      </c>
      <c r="H241" t="s">
        <v>159</v>
      </c>
      <c r="I241" t="s">
        <v>29</v>
      </c>
      <c r="J241" s="5">
        <v>22869722.756110534</v>
      </c>
      <c r="K241" s="5">
        <v>289996</v>
      </c>
      <c r="L241" s="5">
        <v>289996</v>
      </c>
      <c r="M241" s="5">
        <v>278396.16000000003</v>
      </c>
      <c r="N241" s="5">
        <v>292779.96159999998</v>
      </c>
      <c r="O241" s="5">
        <v>278423.99961599999</v>
      </c>
      <c r="P241" s="5">
        <v>278280.43999615998</v>
      </c>
      <c r="Q241" s="5">
        <v>336278.20439996157</v>
      </c>
      <c r="R241" s="5">
        <v>293358.78204399964</v>
      </c>
      <c r="S241" s="5">
        <v>307429.38782044</v>
      </c>
      <c r="T241" s="5">
        <v>336569.69387820439</v>
      </c>
      <c r="U241" s="5">
        <v>293361.69693878206</v>
      </c>
      <c r="V241" s="5">
        <v>321929.21696938784</v>
      </c>
      <c r="W241" s="5">
        <v>3596799.5432629352</v>
      </c>
      <c r="X241" s="5">
        <v>218172.81942701849</v>
      </c>
      <c r="Y241" s="5">
        <v>1276305.5821874272</v>
      </c>
      <c r="Z241" s="5">
        <v>1166141.0975053043</v>
      </c>
      <c r="AA241" s="5">
        <v>804934.9151066317</v>
      </c>
      <c r="AB241" s="5">
        <v>1087639.6973946723</v>
      </c>
      <c r="AC241" s="5">
        <v>1572440.5706264935</v>
      </c>
      <c r="AD241" s="5">
        <v>1850528.4460820812</v>
      </c>
      <c r="AE241" s="5">
        <v>2044428.5495021781</v>
      </c>
      <c r="AF241" s="5">
        <v>1674678.2292151917</v>
      </c>
      <c r="AG241" s="5">
        <v>2060481.7258243843</v>
      </c>
      <c r="AH241" s="5">
        <v>2773938.0923094717</v>
      </c>
      <c r="AI241" s="5">
        <v>1737064.093236882</v>
      </c>
      <c r="AJ241" s="5">
        <v>18266753.818417739</v>
      </c>
      <c r="AK241" s="5">
        <v>508168.81942701852</v>
      </c>
      <c r="AL241" s="5">
        <v>1566301.5821874272</v>
      </c>
      <c r="AM241" s="5">
        <v>1444537.2575053042</v>
      </c>
      <c r="AN241" s="5">
        <v>1097714.8767066316</v>
      </c>
      <c r="AO241" s="5">
        <v>1366063.6970106722</v>
      </c>
      <c r="AP241" s="5">
        <v>1850721.0106226536</v>
      </c>
      <c r="AQ241" s="5">
        <v>2186806.6504820427</v>
      </c>
      <c r="AR241" s="5">
        <v>2337787.3315461776</v>
      </c>
      <c r="AS241" s="5">
        <v>1982107.6170356316</v>
      </c>
      <c r="AT241" s="5">
        <v>2397051.4197025886</v>
      </c>
      <c r="AU241" s="5">
        <v>3067299.7892482537</v>
      </c>
      <c r="AV241" s="5">
        <v>2058993.3102062698</v>
      </c>
      <c r="AW241" s="5">
        <f>SUM(Target_CC[[#This Row],[Target_Jan]:[Target_Des]])</f>
        <v>21863553.361680672</v>
      </c>
      <c r="AX241" s="5">
        <v>792396.75529236195</v>
      </c>
      <c r="AY241" s="5">
        <v>6032290.547343405</v>
      </c>
      <c r="AZ241" s="5">
        <v>1721168.2227272117</v>
      </c>
      <c r="BA241" s="5">
        <v>3730263.1812121775</v>
      </c>
      <c r="BB241" s="5">
        <v>4356146.5649457099</v>
      </c>
      <c r="BC241" s="5">
        <v>4727385.5144472579</v>
      </c>
      <c r="BD241" s="5">
        <v>304335.51175167295</v>
      </c>
      <c r="BE241" s="5">
        <v>6178364.2199487239</v>
      </c>
      <c r="BF241" s="5">
        <v>2219161.1340547749</v>
      </c>
      <c r="BG241" s="5">
        <v>6294176.2929679696</v>
      </c>
      <c r="BH241" s="5">
        <v>4667404.7998496499</v>
      </c>
      <c r="BI241" s="5">
        <v>3677144.2621599752</v>
      </c>
      <c r="BJ241" s="5">
        <f>SUM(Target_CC[[#This Row],[Target_NGTMA_Jan]:[Target_NGTMA_Des]])</f>
        <v>44700237.006700888</v>
      </c>
      <c r="BK241" s="5">
        <v>269996</v>
      </c>
      <c r="BL241" s="5">
        <v>269996</v>
      </c>
      <c r="BM241" s="5">
        <v>269996</v>
      </c>
      <c r="BN241" s="5">
        <f>Target_CC[[#This Row],[Est_Sust_NP Apr]]+Target_CC[[#This Row],[Est_Sust_POTS Apr]]+Target_CC[[#This Row],[BC_Apr]]</f>
        <v>300000</v>
      </c>
      <c r="BO241" s="5">
        <f>Target_CC[[#This Row],[Est_Sust_NP Mei]]+Target_CC[[#This Row],[Est_Sust_POTS Mei]]+Target_CC[[#This Row],[BC_Mei]]</f>
        <v>300000</v>
      </c>
      <c r="BP241" s="5">
        <f>Target_CC[[#This Row],[Est_Sust_NP Jun]]+Target_CC[[#This Row],[Est_Sust_POTS Jun]]+Target_CC[[#This Row],[BC_Jun]]</f>
        <v>300000</v>
      </c>
      <c r="BQ241" s="5">
        <f>Target_CC[[#This Row],[Est_Sust_NP Jul]]+Target_CC[[#This Row],[Est_Sust_POTS Jul]]+Target_CC[[#This Row],[BC_Jul]]</f>
        <v>300000</v>
      </c>
      <c r="BR241" s="5">
        <f>Target_CC[[#This Row],[Est_Sust_NP Agu]]+Target_CC[[#This Row],[Est_Sust_POTS Agu]]+Target_CC[[#This Row],[BC_Agu]]</f>
        <v>300000</v>
      </c>
      <c r="BS241" s="5">
        <f>Target_CC[[#This Row],[Est_Sust_NP Sep]]+Target_CC[[#This Row],[Est_Sust_POTS Sep]]+Target_CC[[#This Row],[BC_Sep]]</f>
        <v>300000</v>
      </c>
      <c r="BT241" s="5">
        <f>Target_CC[[#This Row],[Est_Sust_NP Okt]]+Target_CC[[#This Row],[Est_Sust_POTS Okt]]+Target_CC[[#This Row],[BC_Okt]]</f>
        <v>300000</v>
      </c>
      <c r="BU241" s="5">
        <f>Target_CC[[#This Row],[Est_Sust_NP Nov]]+Target_CC[[#This Row],[Est_Sust_POTS Nov]]+Target_CC[[#This Row],[BC_Nov]]</f>
        <v>300000</v>
      </c>
      <c r="BV241" s="5">
        <f>Target_CC[[#This Row],[Est_Sust_NP Des]]+Target_CC[[#This Row],[Est_Sust_POTS Des]]+Target_CC[[#This Row],[BC_Des]]</f>
        <v>300000</v>
      </c>
      <c r="BW241" s="5">
        <f>SUM(Target_CC[[#This Row],[Real_Jan]:[Real_Des]])</f>
        <v>3509988</v>
      </c>
      <c r="BX241" s="5">
        <v>0</v>
      </c>
      <c r="BY241" s="5">
        <v>0</v>
      </c>
      <c r="BZ241" s="5">
        <v>0</v>
      </c>
      <c r="CA241" s="5">
        <f>Target_CC[[#This Row],[Est_Sust_NP Mar]]*95%</f>
        <v>0</v>
      </c>
      <c r="CB241" s="5">
        <f>Target_CC[[#This Row],[Est_Sust_NP Apr]]</f>
        <v>0</v>
      </c>
      <c r="CC241" s="5">
        <f>Target_CC[[#This Row],[Est_Sust_NP Mei]]</f>
        <v>0</v>
      </c>
      <c r="CD241" s="5">
        <f>Target_CC[[#This Row],[Est_Sust_NP Jun]]</f>
        <v>0</v>
      </c>
      <c r="CE241" s="5">
        <f>Target_CC[[#This Row],[Est_Sust_NP Jul]]</f>
        <v>0</v>
      </c>
      <c r="CF241" s="5">
        <f>Target_CC[[#This Row],[Est_Sust_NP Agu]]</f>
        <v>0</v>
      </c>
      <c r="CG241" s="5">
        <f>Target_CC[[#This Row],[Est_Sust_NP Sep]]</f>
        <v>0</v>
      </c>
      <c r="CH241" s="5">
        <f>Target_CC[[#This Row],[Est_Sust_NP Okt]]</f>
        <v>0</v>
      </c>
      <c r="CI241" s="5">
        <f>Target_CC[[#This Row],[Est_Sust_NP Nov]]</f>
        <v>0</v>
      </c>
      <c r="CJ241" s="5">
        <f>SUM(Target_CC[[#This Row],[Est_Sust_NP Jan]:[Est_Sust_NP Des]])</f>
        <v>0</v>
      </c>
      <c r="CK241" s="5">
        <v>300000</v>
      </c>
      <c r="CL241" s="5">
        <v>300000</v>
      </c>
      <c r="CM241" s="5">
        <v>300000</v>
      </c>
      <c r="CN241" s="5">
        <f>Target_CC[[#This Row],[Est_Sust_POTS Mar]]</f>
        <v>300000</v>
      </c>
      <c r="CO241" s="5">
        <f>Target_CC[[#This Row],[Est_Sust_POTS Apr]]</f>
        <v>300000</v>
      </c>
      <c r="CP241" s="5">
        <f>Target_CC[[#This Row],[Est_Sust_POTS Mei]]</f>
        <v>300000</v>
      </c>
      <c r="CQ241" s="5">
        <f>Target_CC[[#This Row],[Est_Sust_POTS Jun]]</f>
        <v>300000</v>
      </c>
      <c r="CR241" s="5">
        <f>Target_CC[[#This Row],[Est_Sust_POTS Jul]]</f>
        <v>300000</v>
      </c>
      <c r="CS241" s="5">
        <f>Target_CC[[#This Row],[Est_Sust_POTS Agu]]</f>
        <v>300000</v>
      </c>
      <c r="CT241" s="5">
        <f>Target_CC[[#This Row],[Est_Sust_POTS Sep]]</f>
        <v>300000</v>
      </c>
      <c r="CU241" s="5">
        <f>Target_CC[[#This Row],[Est_Sust_POTS Okt]]</f>
        <v>300000</v>
      </c>
      <c r="CV241" s="5">
        <f>Target_CC[[#This Row],[Est_Sust_POTS Nov]]</f>
        <v>300000</v>
      </c>
      <c r="CW241" s="5">
        <f>SUM(Target_CC[[#This Row],[Est_Sust_POTS Jan]:[Est_Sust_POTS Des]])</f>
        <v>3600000</v>
      </c>
      <c r="CX241" s="5"/>
      <c r="CY241" s="5">
        <v>0</v>
      </c>
      <c r="CZ241" s="5">
        <v>0</v>
      </c>
      <c r="DA241" s="5">
        <v>0</v>
      </c>
      <c r="DB241" s="5"/>
      <c r="DC241" s="5"/>
      <c r="DD241" s="5"/>
      <c r="DE241" s="5"/>
      <c r="DF241" s="5"/>
      <c r="DG241" s="5"/>
      <c r="DH241" s="5"/>
      <c r="DI241" s="5"/>
      <c r="DJ241" s="5">
        <f>SUM(Target_CC[[#This Row],[BC_Jan]:[BC_Des]])</f>
        <v>0</v>
      </c>
      <c r="DK241" s="5"/>
      <c r="DL241" s="5"/>
      <c r="DM241" s="5"/>
      <c r="DN241" s="5"/>
      <c r="DO241" s="5"/>
      <c r="DP241" s="5"/>
      <c r="DQ241" s="5"/>
      <c r="DR241" s="5"/>
      <c r="DS241" s="5"/>
      <c r="DT241" s="5"/>
      <c r="DU241" s="5"/>
      <c r="DV241" s="5"/>
      <c r="DW241" s="5"/>
      <c r="DX241" s="5" t="s">
        <v>160</v>
      </c>
    </row>
    <row r="242" spans="2:128" x14ac:dyDescent="0.3">
      <c r="B242">
        <v>19222080</v>
      </c>
      <c r="C242" t="s">
        <v>480</v>
      </c>
      <c r="D242" t="s">
        <v>481</v>
      </c>
      <c r="E242" t="s">
        <v>326</v>
      </c>
      <c r="F242" t="s">
        <v>300</v>
      </c>
      <c r="G242" t="s">
        <v>24</v>
      </c>
      <c r="H242" t="s">
        <v>159</v>
      </c>
      <c r="I242" t="s">
        <v>29</v>
      </c>
      <c r="J242" s="5">
        <v>0</v>
      </c>
      <c r="K242" s="5">
        <v>567096.42212668981</v>
      </c>
      <c r="L242" s="5">
        <v>577000.94496981089</v>
      </c>
      <c r="M242" s="5">
        <v>616885.85101956176</v>
      </c>
      <c r="N242" s="5">
        <v>579657.38700286497</v>
      </c>
      <c r="O242" s="5">
        <v>609037.62229049182</v>
      </c>
      <c r="P242" s="5">
        <v>600912.9913925099</v>
      </c>
      <c r="Q242" s="5">
        <v>629658.76215012779</v>
      </c>
      <c r="R242" s="5">
        <v>635934.50598100107</v>
      </c>
      <c r="S242" s="5">
        <v>627794.56049696647</v>
      </c>
      <c r="T242" s="5">
        <v>640424.80200335779</v>
      </c>
      <c r="U242" s="5">
        <v>635752.07896104339</v>
      </c>
      <c r="V242" s="5">
        <v>599844.07160557376</v>
      </c>
      <c r="W242" s="5">
        <v>7319999.9999999991</v>
      </c>
      <c r="X242" s="5">
        <v>1885625.4665052518</v>
      </c>
      <c r="Y242" s="5">
        <v>1918558.5265244518</v>
      </c>
      <c r="Z242" s="5">
        <v>2051177.9394534549</v>
      </c>
      <c r="AA242" s="5">
        <v>1927391.3361708911</v>
      </c>
      <c r="AB242" s="5">
        <v>2025082.1656466043</v>
      </c>
      <c r="AC242" s="5">
        <v>1998067.3400729601</v>
      </c>
      <c r="AD242" s="5">
        <v>2093648.5415758986</v>
      </c>
      <c r="AE242" s="5">
        <v>2114515.720290198</v>
      </c>
      <c r="AF242" s="5">
        <v>2087449.9729114729</v>
      </c>
      <c r="AG242" s="5">
        <v>2129446.1910206443</v>
      </c>
      <c r="AH242" s="5">
        <v>2113909.1408423488</v>
      </c>
      <c r="AI242" s="5">
        <v>1994513.1254927667</v>
      </c>
      <c r="AJ242" s="5">
        <v>24339385.466506943</v>
      </c>
      <c r="AK242" s="5">
        <v>2452721.8886319418</v>
      </c>
      <c r="AL242" s="5">
        <v>2495559.4714942626</v>
      </c>
      <c r="AM242" s="5">
        <v>2668063.7904730169</v>
      </c>
      <c r="AN242" s="5">
        <v>2507048.7231737562</v>
      </c>
      <c r="AO242" s="5">
        <v>2634119.7879370963</v>
      </c>
      <c r="AP242" s="5">
        <v>2598980.3314654701</v>
      </c>
      <c r="AQ242" s="5">
        <v>2723307.3037260263</v>
      </c>
      <c r="AR242" s="5">
        <v>2750450.2262711991</v>
      </c>
      <c r="AS242" s="5">
        <v>2715244.5334084393</v>
      </c>
      <c r="AT242" s="5">
        <v>2769870.9930240018</v>
      </c>
      <c r="AU242" s="5">
        <v>2749661.219803392</v>
      </c>
      <c r="AV242" s="5">
        <v>2594357.1970983404</v>
      </c>
      <c r="AW242" s="5">
        <f>SUM(Target_CC[[#This Row],[Target_Jan]:[Target_Des]])</f>
        <v>31659385.466506951</v>
      </c>
      <c r="AX242" s="5">
        <v>4941582.2328302255</v>
      </c>
      <c r="AY242" s="5">
        <v>5142088.3207596643</v>
      </c>
      <c r="AZ242" s="5">
        <v>5200167.6767443335</v>
      </c>
      <c r="BA242" s="5">
        <v>5041400.8835760169</v>
      </c>
      <c r="BB242" s="5">
        <v>5300908.0587014994</v>
      </c>
      <c r="BC242" s="5">
        <v>5267931.7796293944</v>
      </c>
      <c r="BD242" s="5">
        <v>5440025.0052966522</v>
      </c>
      <c r="BE242" s="5">
        <v>5516503.1293899361</v>
      </c>
      <c r="BF242" s="5">
        <v>5430748.8535660813</v>
      </c>
      <c r="BG242" s="5">
        <v>5523072.6990475263</v>
      </c>
      <c r="BH242" s="5">
        <v>5624891.6984470263</v>
      </c>
      <c r="BI242" s="5">
        <v>5484201.4723760169</v>
      </c>
      <c r="BJ242" s="5">
        <f>SUM(Target_CC[[#This Row],[Target_NGTMA_Jan]:[Target_NGTMA_Des]])</f>
        <v>63913521.810364373</v>
      </c>
      <c r="BK242" s="5">
        <v>305000</v>
      </c>
      <c r="BL242" s="5">
        <v>305000</v>
      </c>
      <c r="BM242" s="5">
        <v>305000</v>
      </c>
      <c r="BN242" s="5">
        <f>Target_CC[[#This Row],[Est_Sust_NP Apr]]+Target_CC[[#This Row],[Est_Sust_POTS Apr]]+Target_CC[[#This Row],[BC_Apr]]</f>
        <v>305000</v>
      </c>
      <c r="BO242" s="5">
        <f>Target_CC[[#This Row],[Est_Sust_NP Mei]]+Target_CC[[#This Row],[Est_Sust_POTS Mei]]+Target_CC[[#This Row],[BC_Mei]]</f>
        <v>305000</v>
      </c>
      <c r="BP242" s="5">
        <f>Target_CC[[#This Row],[Est_Sust_NP Jun]]+Target_CC[[#This Row],[Est_Sust_POTS Jun]]+Target_CC[[#This Row],[BC_Jun]]</f>
        <v>305000</v>
      </c>
      <c r="BQ242" s="5">
        <f>Target_CC[[#This Row],[Est_Sust_NP Jul]]+Target_CC[[#This Row],[Est_Sust_POTS Jul]]+Target_CC[[#This Row],[BC_Jul]]</f>
        <v>305000</v>
      </c>
      <c r="BR242" s="5">
        <f>Target_CC[[#This Row],[Est_Sust_NP Agu]]+Target_CC[[#This Row],[Est_Sust_POTS Agu]]+Target_CC[[#This Row],[BC_Agu]]</f>
        <v>305000</v>
      </c>
      <c r="BS242" s="5">
        <f>Target_CC[[#This Row],[Est_Sust_NP Sep]]+Target_CC[[#This Row],[Est_Sust_POTS Sep]]+Target_CC[[#This Row],[BC_Sep]]</f>
        <v>305000</v>
      </c>
      <c r="BT242" s="5">
        <f>Target_CC[[#This Row],[Est_Sust_NP Okt]]+Target_CC[[#This Row],[Est_Sust_POTS Okt]]+Target_CC[[#This Row],[BC_Okt]]</f>
        <v>305000</v>
      </c>
      <c r="BU242" s="5">
        <f>Target_CC[[#This Row],[Est_Sust_NP Nov]]+Target_CC[[#This Row],[Est_Sust_POTS Nov]]+Target_CC[[#This Row],[BC_Nov]]</f>
        <v>305000</v>
      </c>
      <c r="BV242" s="5">
        <f>Target_CC[[#This Row],[Est_Sust_NP Des]]+Target_CC[[#This Row],[Est_Sust_POTS Des]]+Target_CC[[#This Row],[BC_Des]]</f>
        <v>305000</v>
      </c>
      <c r="BW242" s="5">
        <f>SUM(Target_CC[[#This Row],[Real_Jan]:[Real_Des]])</f>
        <v>3660000</v>
      </c>
      <c r="BX242" s="5">
        <v>0</v>
      </c>
      <c r="BY242" s="5">
        <v>0</v>
      </c>
      <c r="BZ242" s="5">
        <v>0</v>
      </c>
      <c r="CA242" s="5">
        <f>Target_CC[[#This Row],[Est_Sust_NP Mar]]*95%</f>
        <v>0</v>
      </c>
      <c r="CB242" s="5">
        <f>Target_CC[[#This Row],[Est_Sust_NP Apr]]</f>
        <v>0</v>
      </c>
      <c r="CC242" s="5">
        <f>Target_CC[[#This Row],[Est_Sust_NP Mei]]</f>
        <v>0</v>
      </c>
      <c r="CD242" s="5">
        <f>Target_CC[[#This Row],[Est_Sust_NP Jun]]</f>
        <v>0</v>
      </c>
      <c r="CE242" s="5">
        <f>Target_CC[[#This Row],[Est_Sust_NP Jul]]</f>
        <v>0</v>
      </c>
      <c r="CF242" s="5">
        <f>Target_CC[[#This Row],[Est_Sust_NP Agu]]</f>
        <v>0</v>
      </c>
      <c r="CG242" s="5">
        <f>Target_CC[[#This Row],[Est_Sust_NP Sep]]</f>
        <v>0</v>
      </c>
      <c r="CH242" s="5">
        <f>Target_CC[[#This Row],[Est_Sust_NP Okt]]</f>
        <v>0</v>
      </c>
      <c r="CI242" s="5">
        <f>Target_CC[[#This Row],[Est_Sust_NP Nov]]</f>
        <v>0</v>
      </c>
      <c r="CJ242" s="5">
        <f>SUM(Target_CC[[#This Row],[Est_Sust_NP Jan]:[Est_Sust_NP Des]])</f>
        <v>0</v>
      </c>
      <c r="CK242" s="5">
        <v>305000</v>
      </c>
      <c r="CL242" s="5">
        <v>305000</v>
      </c>
      <c r="CM242" s="5">
        <v>305000</v>
      </c>
      <c r="CN242" s="5">
        <f>Target_CC[[#This Row],[Est_Sust_POTS Mar]]</f>
        <v>305000</v>
      </c>
      <c r="CO242" s="5">
        <f>Target_CC[[#This Row],[Est_Sust_POTS Apr]]</f>
        <v>305000</v>
      </c>
      <c r="CP242" s="5">
        <f>Target_CC[[#This Row],[Est_Sust_POTS Mei]]</f>
        <v>305000</v>
      </c>
      <c r="CQ242" s="5">
        <f>Target_CC[[#This Row],[Est_Sust_POTS Jun]]</f>
        <v>305000</v>
      </c>
      <c r="CR242" s="5">
        <f>Target_CC[[#This Row],[Est_Sust_POTS Jul]]</f>
        <v>305000</v>
      </c>
      <c r="CS242" s="5">
        <f>Target_CC[[#This Row],[Est_Sust_POTS Agu]]</f>
        <v>305000</v>
      </c>
      <c r="CT242" s="5">
        <f>Target_CC[[#This Row],[Est_Sust_POTS Sep]]</f>
        <v>305000</v>
      </c>
      <c r="CU242" s="5">
        <f>Target_CC[[#This Row],[Est_Sust_POTS Okt]]</f>
        <v>305000</v>
      </c>
      <c r="CV242" s="5">
        <f>Target_CC[[#This Row],[Est_Sust_POTS Nov]]</f>
        <v>305000</v>
      </c>
      <c r="CW242" s="5">
        <f>SUM(Target_CC[[#This Row],[Est_Sust_POTS Jan]:[Est_Sust_POTS Des]])</f>
        <v>3660000</v>
      </c>
      <c r="CX242" s="5"/>
      <c r="CY242" s="5">
        <v>0</v>
      </c>
      <c r="CZ242" s="5">
        <v>0</v>
      </c>
      <c r="DA242" s="5">
        <v>0</v>
      </c>
      <c r="DB242" s="5"/>
      <c r="DC242" s="5"/>
      <c r="DD242" s="5"/>
      <c r="DE242" s="5"/>
      <c r="DF242" s="5"/>
      <c r="DG242" s="5"/>
      <c r="DH242" s="5"/>
      <c r="DI242" s="5"/>
      <c r="DJ242" s="5">
        <f>SUM(Target_CC[[#This Row],[BC_Jan]:[BC_Des]])</f>
        <v>0</v>
      </c>
      <c r="DK242" s="5"/>
      <c r="DL242" s="5"/>
      <c r="DM242" s="5"/>
      <c r="DN242" s="5"/>
      <c r="DO242" s="5"/>
      <c r="DP242" s="5"/>
      <c r="DQ242" s="5"/>
      <c r="DR242" s="5"/>
      <c r="DS242" s="5"/>
      <c r="DT242" s="5"/>
      <c r="DU242" s="5"/>
      <c r="DV242" s="5"/>
      <c r="DW242" s="5"/>
      <c r="DX242" s="5" t="s">
        <v>160</v>
      </c>
    </row>
    <row r="243" spans="2:128" x14ac:dyDescent="0.3">
      <c r="B243">
        <v>3001072038</v>
      </c>
      <c r="C243" t="s">
        <v>482</v>
      </c>
      <c r="D243" t="s">
        <v>472</v>
      </c>
      <c r="E243" t="s">
        <v>473</v>
      </c>
      <c r="F243" t="s">
        <v>296</v>
      </c>
      <c r="G243" t="s">
        <v>19</v>
      </c>
      <c r="H243" t="s">
        <v>159</v>
      </c>
      <c r="I243" t="s">
        <v>29</v>
      </c>
      <c r="J243" s="5">
        <v>10387151.936969697</v>
      </c>
      <c r="K243" s="5">
        <v>305044.74</v>
      </c>
      <c r="L243" s="5">
        <v>289792.50299999997</v>
      </c>
      <c r="M243" s="5">
        <v>292719.7</v>
      </c>
      <c r="N243" s="5">
        <v>289792.50299999997</v>
      </c>
      <c r="O243" s="5">
        <v>281010.91200000001</v>
      </c>
      <c r="P243" s="5">
        <v>272229.321</v>
      </c>
      <c r="Q243" s="5">
        <v>286865.30599999998</v>
      </c>
      <c r="R243" s="5">
        <v>298574.09399999998</v>
      </c>
      <c r="S243" s="5">
        <v>295646.897</v>
      </c>
      <c r="T243" s="5">
        <v>295646.897</v>
      </c>
      <c r="U243" s="5">
        <v>298574.09399999998</v>
      </c>
      <c r="V243" s="5">
        <v>292719.7</v>
      </c>
      <c r="W243" s="5">
        <v>3498616.6669999999</v>
      </c>
      <c r="X243" s="5">
        <v>0</v>
      </c>
      <c r="Y243" s="5">
        <v>690859.22431823774</v>
      </c>
      <c r="Z243" s="5">
        <v>683729.23020126333</v>
      </c>
      <c r="AA243" s="5">
        <v>537486.86343142285</v>
      </c>
      <c r="AB243" s="5">
        <v>586231.66372162709</v>
      </c>
      <c r="AC243" s="5">
        <v>571553.53985494352</v>
      </c>
      <c r="AD243" s="5">
        <v>710365.72728492401</v>
      </c>
      <c r="AE243" s="5">
        <v>598269.13892134407</v>
      </c>
      <c r="AF243" s="5">
        <v>715610.41381648171</v>
      </c>
      <c r="AG243" s="5">
        <v>720720.50871695695</v>
      </c>
      <c r="AH243" s="5">
        <v>611960.29877694696</v>
      </c>
      <c r="AI243" s="5">
        <v>623089.45347582689</v>
      </c>
      <c r="AJ243" s="5">
        <v>7049876.062519975</v>
      </c>
      <c r="AK243" s="5">
        <v>305044.74</v>
      </c>
      <c r="AL243" s="5">
        <v>980651.72731823777</v>
      </c>
      <c r="AM243" s="5">
        <v>976448.9302012634</v>
      </c>
      <c r="AN243" s="5">
        <v>827279.36643142276</v>
      </c>
      <c r="AO243" s="5">
        <v>867242.5757216271</v>
      </c>
      <c r="AP243" s="5">
        <v>843782.86085494352</v>
      </c>
      <c r="AQ243" s="5">
        <v>997231.03328492399</v>
      </c>
      <c r="AR243" s="5">
        <v>896843.232921344</v>
      </c>
      <c r="AS243" s="5">
        <v>1011257.3108164817</v>
      </c>
      <c r="AT243" s="5">
        <v>1016367.4057169569</v>
      </c>
      <c r="AU243" s="5">
        <v>910534.392776947</v>
      </c>
      <c r="AV243" s="5">
        <v>915809.15347582684</v>
      </c>
      <c r="AW243" s="5">
        <f>SUM(Target_CC[[#This Row],[Target_Jan]:[Target_Des]])</f>
        <v>10548492.729519974</v>
      </c>
      <c r="AX243" s="5">
        <v>0</v>
      </c>
      <c r="AY243" s="5">
        <v>0</v>
      </c>
      <c r="AZ243" s="5">
        <v>0</v>
      </c>
      <c r="BA243" s="5">
        <v>0</v>
      </c>
      <c r="BB243" s="5">
        <v>0</v>
      </c>
      <c r="BC243" s="5">
        <v>0</v>
      </c>
      <c r="BD243" s="5">
        <v>0</v>
      </c>
      <c r="BE243" s="5">
        <v>0</v>
      </c>
      <c r="BF243" s="5">
        <v>0</v>
      </c>
      <c r="BG243" s="5">
        <v>0</v>
      </c>
      <c r="BH243" s="5">
        <v>0</v>
      </c>
      <c r="BI243" s="5">
        <v>0</v>
      </c>
      <c r="BJ243" s="5">
        <f>SUM(Target_CC[[#This Row],[Target_NGTMA_Jan]:[Target_NGTMA_Des]])</f>
        <v>0</v>
      </c>
      <c r="BK243" s="5">
        <v>312456</v>
      </c>
      <c r="BL243" s="5">
        <v>302790</v>
      </c>
      <c r="BM243" s="5">
        <v>300250</v>
      </c>
      <c r="BN243" s="5">
        <f>Target_CC[[#This Row],[Est_Sust_NP Apr]]+Target_CC[[#This Row],[Est_Sust_POTS Apr]]+Target_CC[[#This Row],[BC_Apr]]</f>
        <v>301250</v>
      </c>
      <c r="BO243" s="5">
        <f>Target_CC[[#This Row],[Est_Sust_NP Mei]]+Target_CC[[#This Row],[Est_Sust_POTS Mei]]+Target_CC[[#This Row],[BC_Mei]]</f>
        <v>301250</v>
      </c>
      <c r="BP243" s="5">
        <f>Target_CC[[#This Row],[Est_Sust_NP Jun]]+Target_CC[[#This Row],[Est_Sust_POTS Jun]]+Target_CC[[#This Row],[BC_Jun]]</f>
        <v>301250</v>
      </c>
      <c r="BQ243" s="5">
        <f>Target_CC[[#This Row],[Est_Sust_NP Jul]]+Target_CC[[#This Row],[Est_Sust_POTS Jul]]+Target_CC[[#This Row],[BC_Jul]]</f>
        <v>301250</v>
      </c>
      <c r="BR243" s="5">
        <f>Target_CC[[#This Row],[Est_Sust_NP Agu]]+Target_CC[[#This Row],[Est_Sust_POTS Agu]]+Target_CC[[#This Row],[BC_Agu]]</f>
        <v>301250</v>
      </c>
      <c r="BS243" s="5">
        <f>Target_CC[[#This Row],[Est_Sust_NP Sep]]+Target_CC[[#This Row],[Est_Sust_POTS Sep]]+Target_CC[[#This Row],[BC_Sep]]</f>
        <v>301250</v>
      </c>
      <c r="BT243" s="5">
        <f>Target_CC[[#This Row],[Est_Sust_NP Okt]]+Target_CC[[#This Row],[Est_Sust_POTS Okt]]+Target_CC[[#This Row],[BC_Okt]]</f>
        <v>301250</v>
      </c>
      <c r="BU243" s="5">
        <f>Target_CC[[#This Row],[Est_Sust_NP Nov]]+Target_CC[[#This Row],[Est_Sust_POTS Nov]]+Target_CC[[#This Row],[BC_Nov]]</f>
        <v>301250</v>
      </c>
      <c r="BV243" s="5">
        <f>Target_CC[[#This Row],[Est_Sust_NP Des]]+Target_CC[[#This Row],[Est_Sust_POTS Des]]+Target_CC[[#This Row],[BC_Des]]</f>
        <v>301250</v>
      </c>
      <c r="BW243" s="5">
        <f>SUM(Target_CC[[#This Row],[Real_Jan]:[Real_Des]])</f>
        <v>3626746</v>
      </c>
      <c r="BX243" s="5">
        <v>0</v>
      </c>
      <c r="BY243" s="5">
        <v>0</v>
      </c>
      <c r="BZ243" s="5">
        <v>0</v>
      </c>
      <c r="CA243" s="5">
        <f>Target_CC[[#This Row],[Est_Sust_NP Mar]]*95%</f>
        <v>0</v>
      </c>
      <c r="CB243" s="5">
        <f>Target_CC[[#This Row],[Est_Sust_NP Apr]]</f>
        <v>0</v>
      </c>
      <c r="CC243" s="5">
        <f>Target_CC[[#This Row],[Est_Sust_NP Mei]]</f>
        <v>0</v>
      </c>
      <c r="CD243" s="5">
        <f>Target_CC[[#This Row],[Est_Sust_NP Jun]]</f>
        <v>0</v>
      </c>
      <c r="CE243" s="5">
        <f>Target_CC[[#This Row],[Est_Sust_NP Jul]]</f>
        <v>0</v>
      </c>
      <c r="CF243" s="5">
        <f>Target_CC[[#This Row],[Est_Sust_NP Agu]]</f>
        <v>0</v>
      </c>
      <c r="CG243" s="5">
        <f>Target_CC[[#This Row],[Est_Sust_NP Sep]]</f>
        <v>0</v>
      </c>
      <c r="CH243" s="5">
        <f>Target_CC[[#This Row],[Est_Sust_NP Okt]]</f>
        <v>0</v>
      </c>
      <c r="CI243" s="5">
        <f>Target_CC[[#This Row],[Est_Sust_NP Nov]]</f>
        <v>0</v>
      </c>
      <c r="CJ243" s="5">
        <f>SUM(Target_CC[[#This Row],[Est_Sust_NP Jan]:[Est_Sust_NP Des]])</f>
        <v>0</v>
      </c>
      <c r="CK243" s="5">
        <v>312956</v>
      </c>
      <c r="CL243" s="5">
        <v>303540</v>
      </c>
      <c r="CM243" s="5">
        <v>301250</v>
      </c>
      <c r="CN243" s="5">
        <f>Target_CC[[#This Row],[Est_Sust_POTS Mar]]</f>
        <v>301250</v>
      </c>
      <c r="CO243" s="5">
        <f>Target_CC[[#This Row],[Est_Sust_POTS Apr]]</f>
        <v>301250</v>
      </c>
      <c r="CP243" s="5">
        <f>Target_CC[[#This Row],[Est_Sust_POTS Mei]]</f>
        <v>301250</v>
      </c>
      <c r="CQ243" s="5">
        <f>Target_CC[[#This Row],[Est_Sust_POTS Jun]]</f>
        <v>301250</v>
      </c>
      <c r="CR243" s="5">
        <f>Target_CC[[#This Row],[Est_Sust_POTS Jul]]</f>
        <v>301250</v>
      </c>
      <c r="CS243" s="5">
        <f>Target_CC[[#This Row],[Est_Sust_POTS Agu]]</f>
        <v>301250</v>
      </c>
      <c r="CT243" s="5">
        <f>Target_CC[[#This Row],[Est_Sust_POTS Sep]]</f>
        <v>301250</v>
      </c>
      <c r="CU243" s="5">
        <f>Target_CC[[#This Row],[Est_Sust_POTS Okt]]</f>
        <v>301250</v>
      </c>
      <c r="CV243" s="5">
        <f>Target_CC[[#This Row],[Est_Sust_POTS Nov]]</f>
        <v>301250</v>
      </c>
      <c r="CW243" s="5">
        <f>SUM(Target_CC[[#This Row],[Est_Sust_POTS Jan]:[Est_Sust_POTS Des]])</f>
        <v>3628996</v>
      </c>
      <c r="CX243" s="5"/>
      <c r="CY243" s="5">
        <v>0</v>
      </c>
      <c r="CZ243" s="5">
        <v>0</v>
      </c>
      <c r="DA243" s="5">
        <v>0</v>
      </c>
      <c r="DB243" s="5"/>
      <c r="DC243" s="5"/>
      <c r="DD243" s="5"/>
      <c r="DE243" s="5"/>
      <c r="DF243" s="5"/>
      <c r="DG243" s="5"/>
      <c r="DH243" s="5"/>
      <c r="DI243" s="5"/>
      <c r="DJ243" s="5">
        <f>SUM(Target_CC[[#This Row],[BC_Jan]:[BC_Des]])</f>
        <v>0</v>
      </c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 t="s">
        <v>160</v>
      </c>
    </row>
    <row r="244" spans="2:128" x14ac:dyDescent="0.3">
      <c r="B244">
        <v>4600022</v>
      </c>
      <c r="C244" t="s">
        <v>483</v>
      </c>
      <c r="D244" t="s">
        <v>333</v>
      </c>
      <c r="E244" t="s">
        <v>334</v>
      </c>
      <c r="F244" t="s">
        <v>296</v>
      </c>
      <c r="G244" t="s">
        <v>22</v>
      </c>
      <c r="H244" t="s">
        <v>159</v>
      </c>
      <c r="I244" t="s">
        <v>29</v>
      </c>
      <c r="J244" s="5">
        <v>75505826.397389933</v>
      </c>
      <c r="K244" s="5">
        <v>3906406.9679999999</v>
      </c>
      <c r="L244" s="5">
        <v>3828893.6</v>
      </c>
      <c r="M244" s="5">
        <v>3828134.9679999999</v>
      </c>
      <c r="N244" s="5">
        <v>3751500.6719999998</v>
      </c>
      <c r="O244" s="5">
        <v>3637687.176</v>
      </c>
      <c r="P244" s="5">
        <v>3678659.5359999994</v>
      </c>
      <c r="Q244" s="5">
        <v>3849000.4639999997</v>
      </c>
      <c r="R244" s="5">
        <v>3904010.6320000002</v>
      </c>
      <c r="S244" s="5">
        <v>3885421.0320000001</v>
      </c>
      <c r="T244" s="5">
        <v>3904769.264</v>
      </c>
      <c r="U244" s="5">
        <v>3884662.4000000004</v>
      </c>
      <c r="V244" s="5">
        <v>3866831.432</v>
      </c>
      <c r="W244" s="5">
        <v>45925978.143999994</v>
      </c>
      <c r="X244" s="5">
        <v>0</v>
      </c>
      <c r="Y244" s="5">
        <v>11950724.263759997</v>
      </c>
      <c r="Z244" s="5">
        <v>11827387.134146826</v>
      </c>
      <c r="AA244" s="5">
        <v>9297635.5734425317</v>
      </c>
      <c r="AB244" s="5">
        <v>10140840.16137453</v>
      </c>
      <c r="AC244" s="5">
        <v>9886932.8458673004</v>
      </c>
      <c r="AD244" s="5">
        <v>12288154.568081591</v>
      </c>
      <c r="AE244" s="5">
        <v>10349068.613539482</v>
      </c>
      <c r="AF244" s="5">
        <v>12378878.988314027</v>
      </c>
      <c r="AG244" s="5">
        <v>12467275.195482703</v>
      </c>
      <c r="AH244" s="5">
        <v>10585903.080715967</v>
      </c>
      <c r="AI244" s="5">
        <v>10778419.087470157</v>
      </c>
      <c r="AJ244" s="5">
        <v>121951219.51219513</v>
      </c>
      <c r="AK244" s="5">
        <v>3906406.9679999999</v>
      </c>
      <c r="AL244" s="5">
        <v>15779617.863759996</v>
      </c>
      <c r="AM244" s="5">
        <v>15655522.102146827</v>
      </c>
      <c r="AN244" s="5">
        <v>13049136.245442532</v>
      </c>
      <c r="AO244" s="5">
        <v>13778527.337374531</v>
      </c>
      <c r="AP244" s="5">
        <v>13565592.381867301</v>
      </c>
      <c r="AQ244" s="5">
        <v>16137155.032081591</v>
      </c>
      <c r="AR244" s="5">
        <v>14253079.245539483</v>
      </c>
      <c r="AS244" s="5">
        <v>16264300.020314027</v>
      </c>
      <c r="AT244" s="5">
        <v>16372044.459482703</v>
      </c>
      <c r="AU244" s="5">
        <v>14470565.480715968</v>
      </c>
      <c r="AV244" s="5">
        <v>14645250.519470157</v>
      </c>
      <c r="AW244" s="5">
        <f>SUM(Target_CC[[#This Row],[Target_Jan]:[Target_Des]])</f>
        <v>167877197.6561951</v>
      </c>
      <c r="AX244" s="5">
        <v>0</v>
      </c>
      <c r="AY244" s="5">
        <v>0</v>
      </c>
      <c r="AZ244" s="5">
        <v>0</v>
      </c>
      <c r="BA244" s="5">
        <v>0</v>
      </c>
      <c r="BB244" s="5">
        <v>0</v>
      </c>
      <c r="BC244" s="5">
        <v>0</v>
      </c>
      <c r="BD244" s="5">
        <v>0</v>
      </c>
      <c r="BE244" s="5">
        <v>0</v>
      </c>
      <c r="BF244" s="5">
        <v>0</v>
      </c>
      <c r="BG244" s="5">
        <v>0</v>
      </c>
      <c r="BH244" s="5">
        <v>0</v>
      </c>
      <c r="BI244" s="5">
        <v>0</v>
      </c>
      <c r="BJ244" s="5">
        <f>SUM(Target_CC[[#This Row],[Target_NGTMA_Jan]:[Target_NGTMA_Des]])</f>
        <v>0</v>
      </c>
      <c r="BK244" s="5">
        <v>290000</v>
      </c>
      <c r="BL244" s="5">
        <v>290000</v>
      </c>
      <c r="BM244" s="5">
        <v>290000</v>
      </c>
      <c r="BN244" s="5">
        <f>Target_CC[[#This Row],[Est_Sust_NP Apr]]+Target_CC[[#This Row],[Est_Sust_POTS Apr]]+Target_CC[[#This Row],[BC_Apr]]</f>
        <v>318700</v>
      </c>
      <c r="BO244" s="5">
        <f>Target_CC[[#This Row],[Est_Sust_NP Mei]]+Target_CC[[#This Row],[Est_Sust_POTS Mei]]+Target_CC[[#This Row],[BC_Mei]]</f>
        <v>318700</v>
      </c>
      <c r="BP244" s="5">
        <f>Target_CC[[#This Row],[Est_Sust_NP Jun]]+Target_CC[[#This Row],[Est_Sust_POTS Jun]]+Target_CC[[#This Row],[BC_Jun]]</f>
        <v>318700</v>
      </c>
      <c r="BQ244" s="5">
        <f>Target_CC[[#This Row],[Est_Sust_NP Jul]]+Target_CC[[#This Row],[Est_Sust_POTS Jul]]+Target_CC[[#This Row],[BC_Jul]]</f>
        <v>318700</v>
      </c>
      <c r="BR244" s="5">
        <f>Target_CC[[#This Row],[Est_Sust_NP Agu]]+Target_CC[[#This Row],[Est_Sust_POTS Agu]]+Target_CC[[#This Row],[BC_Agu]]</f>
        <v>318700</v>
      </c>
      <c r="BS244" s="5">
        <f>Target_CC[[#This Row],[Est_Sust_NP Sep]]+Target_CC[[#This Row],[Est_Sust_POTS Sep]]+Target_CC[[#This Row],[BC_Sep]]</f>
        <v>318700</v>
      </c>
      <c r="BT244" s="5">
        <f>Target_CC[[#This Row],[Est_Sust_NP Okt]]+Target_CC[[#This Row],[Est_Sust_POTS Okt]]+Target_CC[[#This Row],[BC_Okt]]</f>
        <v>318700</v>
      </c>
      <c r="BU244" s="5">
        <f>Target_CC[[#This Row],[Est_Sust_NP Nov]]+Target_CC[[#This Row],[Est_Sust_POTS Nov]]+Target_CC[[#This Row],[BC_Nov]]</f>
        <v>318700</v>
      </c>
      <c r="BV244" s="5">
        <f>Target_CC[[#This Row],[Est_Sust_NP Des]]+Target_CC[[#This Row],[Est_Sust_POTS Des]]+Target_CC[[#This Row],[BC_Des]]</f>
        <v>318700</v>
      </c>
      <c r="BW244" s="5">
        <f>SUM(Target_CC[[#This Row],[Real_Jan]:[Real_Des]])</f>
        <v>3738300</v>
      </c>
      <c r="BX244" s="5">
        <v>0</v>
      </c>
      <c r="BY244" s="5">
        <v>0</v>
      </c>
      <c r="BZ244" s="5">
        <v>0</v>
      </c>
      <c r="CA244" s="5">
        <f>Target_CC[[#This Row],[Est_Sust_NP Mar]]*95%</f>
        <v>0</v>
      </c>
      <c r="CB244" s="5">
        <f>Target_CC[[#This Row],[Est_Sust_NP Apr]]</f>
        <v>0</v>
      </c>
      <c r="CC244" s="5">
        <f>Target_CC[[#This Row],[Est_Sust_NP Mei]]</f>
        <v>0</v>
      </c>
      <c r="CD244" s="5">
        <f>Target_CC[[#This Row],[Est_Sust_NP Jun]]</f>
        <v>0</v>
      </c>
      <c r="CE244" s="5">
        <f>Target_CC[[#This Row],[Est_Sust_NP Jul]]</f>
        <v>0</v>
      </c>
      <c r="CF244" s="5">
        <f>Target_CC[[#This Row],[Est_Sust_NP Agu]]</f>
        <v>0</v>
      </c>
      <c r="CG244" s="5">
        <f>Target_CC[[#This Row],[Est_Sust_NP Sep]]</f>
        <v>0</v>
      </c>
      <c r="CH244" s="5">
        <f>Target_CC[[#This Row],[Est_Sust_NP Okt]]</f>
        <v>0</v>
      </c>
      <c r="CI244" s="5">
        <f>Target_CC[[#This Row],[Est_Sust_NP Nov]]</f>
        <v>0</v>
      </c>
      <c r="CJ244" s="5">
        <f>SUM(Target_CC[[#This Row],[Est_Sust_NP Jan]:[Est_Sust_NP Des]])</f>
        <v>0</v>
      </c>
      <c r="CK244" s="5">
        <v>318700</v>
      </c>
      <c r="CL244" s="5">
        <v>318700</v>
      </c>
      <c r="CM244" s="5">
        <v>318700</v>
      </c>
      <c r="CN244" s="5">
        <f>Target_CC[[#This Row],[Est_Sust_POTS Mar]]</f>
        <v>318700</v>
      </c>
      <c r="CO244" s="5">
        <f>Target_CC[[#This Row],[Est_Sust_POTS Apr]]</f>
        <v>318700</v>
      </c>
      <c r="CP244" s="5">
        <f>Target_CC[[#This Row],[Est_Sust_POTS Mei]]</f>
        <v>318700</v>
      </c>
      <c r="CQ244" s="5">
        <f>Target_CC[[#This Row],[Est_Sust_POTS Jun]]</f>
        <v>318700</v>
      </c>
      <c r="CR244" s="5">
        <f>Target_CC[[#This Row],[Est_Sust_POTS Jul]]</f>
        <v>318700</v>
      </c>
      <c r="CS244" s="5">
        <f>Target_CC[[#This Row],[Est_Sust_POTS Agu]]</f>
        <v>318700</v>
      </c>
      <c r="CT244" s="5">
        <f>Target_CC[[#This Row],[Est_Sust_POTS Sep]]</f>
        <v>318700</v>
      </c>
      <c r="CU244" s="5">
        <f>Target_CC[[#This Row],[Est_Sust_POTS Okt]]</f>
        <v>318700</v>
      </c>
      <c r="CV244" s="5">
        <f>Target_CC[[#This Row],[Est_Sust_POTS Nov]]</f>
        <v>318700</v>
      </c>
      <c r="CW244" s="5">
        <f>SUM(Target_CC[[#This Row],[Est_Sust_POTS Jan]:[Est_Sust_POTS Des]])</f>
        <v>3824400</v>
      </c>
      <c r="CX244" s="5"/>
      <c r="CY244" s="5">
        <v>0</v>
      </c>
      <c r="CZ244" s="5">
        <v>0</v>
      </c>
      <c r="DA244" s="5">
        <v>0</v>
      </c>
      <c r="DB244" s="5"/>
      <c r="DC244" s="5"/>
      <c r="DD244" s="5"/>
      <c r="DE244" s="5"/>
      <c r="DF244" s="5"/>
      <c r="DG244" s="5"/>
      <c r="DH244" s="5"/>
      <c r="DI244" s="5"/>
      <c r="DJ244" s="5">
        <f>SUM(Target_CC[[#This Row],[BC_Jan]:[BC_Des]])</f>
        <v>0</v>
      </c>
      <c r="DK244" s="5"/>
      <c r="DL244" s="5"/>
      <c r="DM244" s="5"/>
      <c r="DN244" s="5"/>
      <c r="DO244" s="5"/>
      <c r="DP244" s="5"/>
      <c r="DQ244" s="5"/>
      <c r="DR244" s="5"/>
      <c r="DS244" s="5"/>
      <c r="DT244" s="5"/>
      <c r="DU244" s="5"/>
      <c r="DV244" s="5"/>
      <c r="DW244" s="5"/>
      <c r="DX244" s="5" t="s">
        <v>160</v>
      </c>
    </row>
    <row r="245" spans="2:128" x14ac:dyDescent="0.3">
      <c r="B245">
        <v>10256246</v>
      </c>
      <c r="C245" t="s">
        <v>484</v>
      </c>
      <c r="D245" t="s">
        <v>314</v>
      </c>
      <c r="E245" t="s">
        <v>299</v>
      </c>
      <c r="F245" t="s">
        <v>309</v>
      </c>
      <c r="G245" t="s">
        <v>25</v>
      </c>
      <c r="H245" t="s">
        <v>159</v>
      </c>
      <c r="I245" t="s">
        <v>29</v>
      </c>
      <c r="J245" s="5">
        <v>17385638.114126213</v>
      </c>
      <c r="K245" s="5">
        <v>299671.8</v>
      </c>
      <c r="L245" s="5">
        <v>315444</v>
      </c>
      <c r="M245" s="5">
        <v>283899.59999999998</v>
      </c>
      <c r="N245" s="5">
        <v>252355.19999999998</v>
      </c>
      <c r="O245" s="5">
        <v>268127.39999999997</v>
      </c>
      <c r="P245" s="5">
        <v>283899.59999999998</v>
      </c>
      <c r="Q245" s="5">
        <v>362760.6</v>
      </c>
      <c r="R245" s="5">
        <v>331216.19999999995</v>
      </c>
      <c r="S245" s="5">
        <v>331216.19999999995</v>
      </c>
      <c r="T245" s="5">
        <v>362760.6</v>
      </c>
      <c r="U245" s="5">
        <v>315444</v>
      </c>
      <c r="V245" s="5">
        <v>331216.19999999995</v>
      </c>
      <c r="W245" s="5">
        <v>3738011.4000000004</v>
      </c>
      <c r="X245" s="5">
        <v>40156.897843617793</v>
      </c>
      <c r="Y245" s="5">
        <v>42704.768934081119</v>
      </c>
      <c r="Z245" s="5">
        <v>56189.818157527763</v>
      </c>
      <c r="AA245" s="5">
        <v>57288.522016887851</v>
      </c>
      <c r="AB245" s="5">
        <v>74932.432386136657</v>
      </c>
      <c r="AC245" s="5">
        <v>70013.421044262519</v>
      </c>
      <c r="AD245" s="5">
        <v>61481.62575364596</v>
      </c>
      <c r="AE245" s="5">
        <v>69548.644402241611</v>
      </c>
      <c r="AF245" s="5">
        <v>60388.971639235286</v>
      </c>
      <c r="AG245" s="5">
        <v>63554.273627639828</v>
      </c>
      <c r="AH245" s="5">
        <v>78085.739353606448</v>
      </c>
      <c r="AI245" s="5">
        <v>92642.931876789677</v>
      </c>
      <c r="AJ245" s="5">
        <v>766988.04703567259</v>
      </c>
      <c r="AK245" s="5">
        <v>339828.69784361776</v>
      </c>
      <c r="AL245" s="5">
        <v>358148.76893408113</v>
      </c>
      <c r="AM245" s="5">
        <v>340089.41815752775</v>
      </c>
      <c r="AN245" s="5">
        <v>309643.72201688786</v>
      </c>
      <c r="AO245" s="5">
        <v>343059.83238613664</v>
      </c>
      <c r="AP245" s="5">
        <v>353913.02104426251</v>
      </c>
      <c r="AQ245" s="5">
        <v>424242.22575364594</v>
      </c>
      <c r="AR245" s="5">
        <v>400764.84440224158</v>
      </c>
      <c r="AS245" s="5">
        <v>391605.17163923522</v>
      </c>
      <c r="AT245" s="5">
        <v>426314.87362763978</v>
      </c>
      <c r="AU245" s="5">
        <v>393529.73935360648</v>
      </c>
      <c r="AV245" s="5">
        <v>423859.13187678962</v>
      </c>
      <c r="AW245" s="5">
        <f>SUM(Target_CC[[#This Row],[Target_Jan]:[Target_Des]])</f>
        <v>4504999.4470356721</v>
      </c>
      <c r="AX245" s="5">
        <v>0</v>
      </c>
      <c r="AY245" s="5">
        <v>0</v>
      </c>
      <c r="AZ245" s="5">
        <v>0</v>
      </c>
      <c r="BA245" s="5">
        <v>0</v>
      </c>
      <c r="BB245" s="5">
        <v>0</v>
      </c>
      <c r="BC245" s="5">
        <v>0</v>
      </c>
      <c r="BD245" s="5">
        <v>0</v>
      </c>
      <c r="BE245" s="5">
        <v>0</v>
      </c>
      <c r="BF245" s="5">
        <v>0</v>
      </c>
      <c r="BG245" s="5">
        <v>0</v>
      </c>
      <c r="BH245" s="5">
        <v>0</v>
      </c>
      <c r="BI245" s="5">
        <v>0</v>
      </c>
      <c r="BJ245" s="5">
        <f>SUM(Target_CC[[#This Row],[Target_NGTMA_Jan]:[Target_NGTMA_Des]])</f>
        <v>0</v>
      </c>
      <c r="BK245" s="5">
        <v>336765</v>
      </c>
      <c r="BL245" s="5">
        <v>294233</v>
      </c>
      <c r="BM245" s="5">
        <v>294381</v>
      </c>
      <c r="BN245" s="5">
        <f>Target_CC[[#This Row],[Est_Sust_NP Apr]]+Target_CC[[#This Row],[Est_Sust_POTS Apr]]+Target_CC[[#This Row],[BC_Apr]]</f>
        <v>266020</v>
      </c>
      <c r="BO245" s="5">
        <f>Target_CC[[#This Row],[Est_Sust_NP Mei]]+Target_CC[[#This Row],[Est_Sust_POTS Mei]]+Target_CC[[#This Row],[BC_Mei]]</f>
        <v>266020</v>
      </c>
      <c r="BP245" s="5">
        <f>Target_CC[[#This Row],[Est_Sust_NP Jun]]+Target_CC[[#This Row],[Est_Sust_POTS Jun]]+Target_CC[[#This Row],[BC_Jun]]</f>
        <v>266020</v>
      </c>
      <c r="BQ245" s="5">
        <f>Target_CC[[#This Row],[Est_Sust_NP Jul]]+Target_CC[[#This Row],[Est_Sust_POTS Jul]]+Target_CC[[#This Row],[BC_Jul]]</f>
        <v>266020</v>
      </c>
      <c r="BR245" s="5">
        <f>Target_CC[[#This Row],[Est_Sust_NP Agu]]+Target_CC[[#This Row],[Est_Sust_POTS Agu]]+Target_CC[[#This Row],[BC_Agu]]</f>
        <v>266020</v>
      </c>
      <c r="BS245" s="5">
        <f>Target_CC[[#This Row],[Est_Sust_NP Sep]]+Target_CC[[#This Row],[Est_Sust_POTS Sep]]+Target_CC[[#This Row],[BC_Sep]]</f>
        <v>266020</v>
      </c>
      <c r="BT245" s="5">
        <f>Target_CC[[#This Row],[Est_Sust_NP Okt]]+Target_CC[[#This Row],[Est_Sust_POTS Okt]]+Target_CC[[#This Row],[BC_Okt]]</f>
        <v>266020</v>
      </c>
      <c r="BU245" s="5">
        <f>Target_CC[[#This Row],[Est_Sust_NP Nov]]+Target_CC[[#This Row],[Est_Sust_POTS Nov]]+Target_CC[[#This Row],[BC_Nov]]</f>
        <v>266020</v>
      </c>
      <c r="BV245" s="5">
        <f>Target_CC[[#This Row],[Est_Sust_NP Des]]+Target_CC[[#This Row],[Est_Sust_POTS Des]]+Target_CC[[#This Row],[BC_Des]]</f>
        <v>266020</v>
      </c>
      <c r="BW245" s="5">
        <f>SUM(Target_CC[[#This Row],[Real_Jan]:[Real_Des]])</f>
        <v>3319559</v>
      </c>
      <c r="BX245" s="5">
        <v>0</v>
      </c>
      <c r="BY245" s="5">
        <v>0</v>
      </c>
      <c r="BZ245" s="5">
        <v>0</v>
      </c>
      <c r="CA245" s="5">
        <f>Target_CC[[#This Row],[Est_Sust_NP Mar]]*95%</f>
        <v>0</v>
      </c>
      <c r="CB245" s="5">
        <f>Target_CC[[#This Row],[Est_Sust_NP Apr]]</f>
        <v>0</v>
      </c>
      <c r="CC245" s="5">
        <f>Target_CC[[#This Row],[Est_Sust_NP Mei]]</f>
        <v>0</v>
      </c>
      <c r="CD245" s="5">
        <f>Target_CC[[#This Row],[Est_Sust_NP Jun]]</f>
        <v>0</v>
      </c>
      <c r="CE245" s="5">
        <f>Target_CC[[#This Row],[Est_Sust_NP Jul]]</f>
        <v>0</v>
      </c>
      <c r="CF245" s="5">
        <f>Target_CC[[#This Row],[Est_Sust_NP Agu]]</f>
        <v>0</v>
      </c>
      <c r="CG245" s="5">
        <f>Target_CC[[#This Row],[Est_Sust_NP Sep]]</f>
        <v>0</v>
      </c>
      <c r="CH245" s="5">
        <f>Target_CC[[#This Row],[Est_Sust_NP Okt]]</f>
        <v>0</v>
      </c>
      <c r="CI245" s="5">
        <f>Target_CC[[#This Row],[Est_Sust_NP Nov]]</f>
        <v>0</v>
      </c>
      <c r="CJ245" s="5">
        <f>SUM(Target_CC[[#This Row],[Est_Sust_NP Jan]:[Est_Sust_NP Des]])</f>
        <v>0</v>
      </c>
      <c r="CK245" s="5">
        <v>319710</v>
      </c>
      <c r="CL245" s="5">
        <v>257760</v>
      </c>
      <c r="CM245" s="5">
        <v>266020</v>
      </c>
      <c r="CN245" s="5">
        <f>Target_CC[[#This Row],[Est_Sust_POTS Mar]]</f>
        <v>266020</v>
      </c>
      <c r="CO245" s="5">
        <f>Target_CC[[#This Row],[Est_Sust_POTS Apr]]</f>
        <v>266020</v>
      </c>
      <c r="CP245" s="5">
        <f>Target_CC[[#This Row],[Est_Sust_POTS Mei]]</f>
        <v>266020</v>
      </c>
      <c r="CQ245" s="5">
        <f>Target_CC[[#This Row],[Est_Sust_POTS Jun]]</f>
        <v>266020</v>
      </c>
      <c r="CR245" s="5">
        <f>Target_CC[[#This Row],[Est_Sust_POTS Jul]]</f>
        <v>266020</v>
      </c>
      <c r="CS245" s="5">
        <f>Target_CC[[#This Row],[Est_Sust_POTS Agu]]</f>
        <v>266020</v>
      </c>
      <c r="CT245" s="5">
        <f>Target_CC[[#This Row],[Est_Sust_POTS Sep]]</f>
        <v>266020</v>
      </c>
      <c r="CU245" s="5">
        <f>Target_CC[[#This Row],[Est_Sust_POTS Okt]]</f>
        <v>266020</v>
      </c>
      <c r="CV245" s="5">
        <f>Target_CC[[#This Row],[Est_Sust_POTS Nov]]</f>
        <v>266020</v>
      </c>
      <c r="CW245" s="5">
        <f>SUM(Target_CC[[#This Row],[Est_Sust_POTS Jan]:[Est_Sust_POTS Des]])</f>
        <v>3237670</v>
      </c>
      <c r="CX245" s="5"/>
      <c r="CY245" s="5">
        <v>0</v>
      </c>
      <c r="CZ245" s="5">
        <v>0</v>
      </c>
      <c r="DA245" s="5">
        <v>0</v>
      </c>
      <c r="DB245" s="5"/>
      <c r="DC245" s="5"/>
      <c r="DD245" s="5"/>
      <c r="DE245" s="5"/>
      <c r="DF245" s="5"/>
      <c r="DG245" s="5"/>
      <c r="DH245" s="5"/>
      <c r="DI245" s="5"/>
      <c r="DJ245" s="5">
        <f>SUM(Target_CC[[#This Row],[BC_Jan]:[BC_Des]])</f>
        <v>0</v>
      </c>
      <c r="DK245" s="5"/>
      <c r="DL245" s="5"/>
      <c r="DM245" s="5"/>
      <c r="DN245" s="5"/>
      <c r="DO245" s="5"/>
      <c r="DP245" s="5"/>
      <c r="DQ245" s="5"/>
      <c r="DR245" s="5"/>
      <c r="DS245" s="5"/>
      <c r="DT245" s="5"/>
      <c r="DU245" s="5"/>
      <c r="DV245" s="5"/>
      <c r="DW245" s="5"/>
      <c r="DX245" s="5" t="s">
        <v>160</v>
      </c>
    </row>
    <row r="246" spans="2:128" x14ac:dyDescent="0.3">
      <c r="B246">
        <v>19478227</v>
      </c>
      <c r="C246" t="s">
        <v>485</v>
      </c>
      <c r="D246" t="s">
        <v>311</v>
      </c>
      <c r="E246" t="s">
        <v>293</v>
      </c>
      <c r="F246" t="s">
        <v>300</v>
      </c>
      <c r="G246" t="s">
        <v>25</v>
      </c>
      <c r="H246" t="s">
        <v>159</v>
      </c>
      <c r="I246" t="s">
        <v>29</v>
      </c>
      <c r="J246" s="5">
        <v>17678687.887916531</v>
      </c>
      <c r="K246" s="5">
        <v>284535.98147073772</v>
      </c>
      <c r="L246" s="5">
        <v>289505.49462266028</v>
      </c>
      <c r="M246" s="5">
        <v>309517.41930766328</v>
      </c>
      <c r="N246" s="5">
        <v>290838.34263863013</v>
      </c>
      <c r="O246" s="5">
        <v>305579.63487259619</v>
      </c>
      <c r="P246" s="5">
        <v>301503.16791486897</v>
      </c>
      <c r="Q246" s="5">
        <v>315926.12277143198</v>
      </c>
      <c r="R246" s="5">
        <v>319074.92579804937</v>
      </c>
      <c r="S246" s="5">
        <v>314990.77487229969</v>
      </c>
      <c r="T246" s="5">
        <v>321327.89502156182</v>
      </c>
      <c r="U246" s="5">
        <v>318983.39453608909</v>
      </c>
      <c r="V246" s="5">
        <v>300966.84617341135</v>
      </c>
      <c r="W246" s="5">
        <v>3672750</v>
      </c>
      <c r="X246" s="5">
        <v>1852346.9197955597</v>
      </c>
      <c r="Y246" s="5">
        <v>1884698.7592088601</v>
      </c>
      <c r="Z246" s="5">
        <v>2014977.6324038783</v>
      </c>
      <c r="AA246" s="5">
        <v>1893375.6826129791</v>
      </c>
      <c r="AB246" s="5">
        <v>1989342.41104659</v>
      </c>
      <c r="AC246" s="5">
        <v>1962804.3578493674</v>
      </c>
      <c r="AD246" s="5">
        <v>2056698.6901753219</v>
      </c>
      <c r="AE246" s="5">
        <v>2077197.5935380848</v>
      </c>
      <c r="AF246" s="5">
        <v>2050609.5172315717</v>
      </c>
      <c r="AG246" s="5">
        <v>2091864.5631775528</v>
      </c>
      <c r="AH246" s="5">
        <v>2076601.7193351781</v>
      </c>
      <c r="AI246" s="5">
        <v>1959312.869986661</v>
      </c>
      <c r="AJ246" s="5">
        <v>23909830.716361605</v>
      </c>
      <c r="AK246" s="5">
        <v>2136882.9012662973</v>
      </c>
      <c r="AL246" s="5">
        <v>2174204.2538315202</v>
      </c>
      <c r="AM246" s="5">
        <v>2324495.0517115416</v>
      </c>
      <c r="AN246" s="5">
        <v>2184214.0252516093</v>
      </c>
      <c r="AO246" s="5">
        <v>2294922.045919186</v>
      </c>
      <c r="AP246" s="5">
        <v>2264307.5257642362</v>
      </c>
      <c r="AQ246" s="5">
        <v>2372624.812946754</v>
      </c>
      <c r="AR246" s="5">
        <v>2396272.5193361342</v>
      </c>
      <c r="AS246" s="5">
        <v>2365600.2921038712</v>
      </c>
      <c r="AT246" s="5">
        <v>2413192.4581991145</v>
      </c>
      <c r="AU246" s="5">
        <v>2395585.1138712671</v>
      </c>
      <c r="AV246" s="5">
        <v>2260279.7161600725</v>
      </c>
      <c r="AW246" s="5">
        <f>SUM(Target_CC[[#This Row],[Target_Jan]:[Target_Des]])</f>
        <v>27582580.716361605</v>
      </c>
      <c r="AX246" s="5">
        <v>0</v>
      </c>
      <c r="AY246" s="5">
        <v>0</v>
      </c>
      <c r="AZ246" s="5">
        <v>0</v>
      </c>
      <c r="BA246" s="5">
        <v>0</v>
      </c>
      <c r="BB246" s="5">
        <v>0</v>
      </c>
      <c r="BC246" s="5">
        <v>0</v>
      </c>
      <c r="BD246" s="5">
        <v>0</v>
      </c>
      <c r="BE246" s="5">
        <v>0</v>
      </c>
      <c r="BF246" s="5">
        <v>0</v>
      </c>
      <c r="BG246" s="5">
        <v>0</v>
      </c>
      <c r="BH246" s="5">
        <v>0</v>
      </c>
      <c r="BI246" s="5">
        <v>0</v>
      </c>
      <c r="BJ246" s="5">
        <f>SUM(Target_CC[[#This Row],[Target_NGTMA_Jan]:[Target_NGTMA_Des]])</f>
        <v>0</v>
      </c>
      <c r="BK246" s="5">
        <v>295000</v>
      </c>
      <c r="BL246" s="5">
        <v>295000</v>
      </c>
      <c r="BM246" s="5">
        <v>295000</v>
      </c>
      <c r="BN246" s="5">
        <f>Target_CC[[#This Row],[Est_Sust_NP Apr]]+Target_CC[[#This Row],[Est_Sust_POTS Apr]]+Target_CC[[#This Row],[BC_Apr]]</f>
        <v>327600</v>
      </c>
      <c r="BO246" s="5">
        <f>Target_CC[[#This Row],[Est_Sust_NP Mei]]+Target_CC[[#This Row],[Est_Sust_POTS Mei]]+Target_CC[[#This Row],[BC_Mei]]</f>
        <v>327600</v>
      </c>
      <c r="BP246" s="5">
        <f>Target_CC[[#This Row],[Est_Sust_NP Jun]]+Target_CC[[#This Row],[Est_Sust_POTS Jun]]+Target_CC[[#This Row],[BC_Jun]]</f>
        <v>327600</v>
      </c>
      <c r="BQ246" s="5">
        <f>Target_CC[[#This Row],[Est_Sust_NP Jul]]+Target_CC[[#This Row],[Est_Sust_POTS Jul]]+Target_CC[[#This Row],[BC_Jul]]</f>
        <v>327600</v>
      </c>
      <c r="BR246" s="5">
        <f>Target_CC[[#This Row],[Est_Sust_NP Agu]]+Target_CC[[#This Row],[Est_Sust_POTS Agu]]+Target_CC[[#This Row],[BC_Agu]]</f>
        <v>327600</v>
      </c>
      <c r="BS246" s="5">
        <f>Target_CC[[#This Row],[Est_Sust_NP Sep]]+Target_CC[[#This Row],[Est_Sust_POTS Sep]]+Target_CC[[#This Row],[BC_Sep]]</f>
        <v>327600</v>
      </c>
      <c r="BT246" s="5">
        <f>Target_CC[[#This Row],[Est_Sust_NP Okt]]+Target_CC[[#This Row],[Est_Sust_POTS Okt]]+Target_CC[[#This Row],[BC_Okt]]</f>
        <v>327600</v>
      </c>
      <c r="BU246" s="5">
        <f>Target_CC[[#This Row],[Est_Sust_NP Nov]]+Target_CC[[#This Row],[Est_Sust_POTS Nov]]+Target_CC[[#This Row],[BC_Nov]]</f>
        <v>327600</v>
      </c>
      <c r="BV246" s="5">
        <f>Target_CC[[#This Row],[Est_Sust_NP Des]]+Target_CC[[#This Row],[Est_Sust_POTS Des]]+Target_CC[[#This Row],[BC_Des]]</f>
        <v>327600</v>
      </c>
      <c r="BW246" s="5">
        <f>SUM(Target_CC[[#This Row],[Real_Jan]:[Real_Des]])</f>
        <v>3833400</v>
      </c>
      <c r="BX246" s="5">
        <v>0</v>
      </c>
      <c r="BY246" s="5">
        <v>0</v>
      </c>
      <c r="BZ246" s="5">
        <v>0</v>
      </c>
      <c r="CA246" s="5">
        <f>Target_CC[[#This Row],[Est_Sust_NP Mar]]*95%</f>
        <v>0</v>
      </c>
      <c r="CB246" s="5">
        <f>Target_CC[[#This Row],[Est_Sust_NP Apr]]</f>
        <v>0</v>
      </c>
      <c r="CC246" s="5">
        <f>Target_CC[[#This Row],[Est_Sust_NP Mei]]</f>
        <v>0</v>
      </c>
      <c r="CD246" s="5">
        <f>Target_CC[[#This Row],[Est_Sust_NP Jun]]</f>
        <v>0</v>
      </c>
      <c r="CE246" s="5">
        <f>Target_CC[[#This Row],[Est_Sust_NP Jul]]</f>
        <v>0</v>
      </c>
      <c r="CF246" s="5">
        <f>Target_CC[[#This Row],[Est_Sust_NP Agu]]</f>
        <v>0</v>
      </c>
      <c r="CG246" s="5">
        <f>Target_CC[[#This Row],[Est_Sust_NP Sep]]</f>
        <v>0</v>
      </c>
      <c r="CH246" s="5">
        <f>Target_CC[[#This Row],[Est_Sust_NP Okt]]</f>
        <v>0</v>
      </c>
      <c r="CI246" s="5">
        <f>Target_CC[[#This Row],[Est_Sust_NP Nov]]</f>
        <v>0</v>
      </c>
      <c r="CJ246" s="5">
        <f>SUM(Target_CC[[#This Row],[Est_Sust_NP Jan]:[Est_Sust_NP Des]])</f>
        <v>0</v>
      </c>
      <c r="CK246" s="5">
        <v>327600</v>
      </c>
      <c r="CL246" s="5">
        <v>327600</v>
      </c>
      <c r="CM246" s="5">
        <v>327600</v>
      </c>
      <c r="CN246" s="5">
        <f>Target_CC[[#This Row],[Est_Sust_POTS Mar]]</f>
        <v>327600</v>
      </c>
      <c r="CO246" s="5">
        <f>Target_CC[[#This Row],[Est_Sust_POTS Apr]]</f>
        <v>327600</v>
      </c>
      <c r="CP246" s="5">
        <f>Target_CC[[#This Row],[Est_Sust_POTS Mei]]</f>
        <v>327600</v>
      </c>
      <c r="CQ246" s="5">
        <f>Target_CC[[#This Row],[Est_Sust_POTS Jun]]</f>
        <v>327600</v>
      </c>
      <c r="CR246" s="5">
        <f>Target_CC[[#This Row],[Est_Sust_POTS Jul]]</f>
        <v>327600</v>
      </c>
      <c r="CS246" s="5">
        <f>Target_CC[[#This Row],[Est_Sust_POTS Agu]]</f>
        <v>327600</v>
      </c>
      <c r="CT246" s="5">
        <f>Target_CC[[#This Row],[Est_Sust_POTS Sep]]</f>
        <v>327600</v>
      </c>
      <c r="CU246" s="5">
        <f>Target_CC[[#This Row],[Est_Sust_POTS Okt]]</f>
        <v>327600</v>
      </c>
      <c r="CV246" s="5">
        <f>Target_CC[[#This Row],[Est_Sust_POTS Nov]]</f>
        <v>327600</v>
      </c>
      <c r="CW246" s="5">
        <f>SUM(Target_CC[[#This Row],[Est_Sust_POTS Jan]:[Est_Sust_POTS Des]])</f>
        <v>3931200</v>
      </c>
      <c r="CX246" s="5"/>
      <c r="CY246" s="5">
        <v>0</v>
      </c>
      <c r="CZ246" s="5">
        <v>0</v>
      </c>
      <c r="DA246" s="5">
        <v>0</v>
      </c>
      <c r="DB246" s="5"/>
      <c r="DC246" s="5"/>
      <c r="DD246" s="5"/>
      <c r="DE246" s="5"/>
      <c r="DF246" s="5"/>
      <c r="DG246" s="5"/>
      <c r="DH246" s="5"/>
      <c r="DI246" s="5"/>
      <c r="DJ246" s="5">
        <f>SUM(Target_CC[[#This Row],[BC_Jan]:[BC_Des]])</f>
        <v>0</v>
      </c>
      <c r="DK246" s="5"/>
      <c r="DL246" s="5"/>
      <c r="DM246" s="5"/>
      <c r="DN246" s="5"/>
      <c r="DO246" s="5"/>
      <c r="DP246" s="5"/>
      <c r="DQ246" s="5"/>
      <c r="DR246" s="5"/>
      <c r="DS246" s="5"/>
      <c r="DT246" s="5"/>
      <c r="DU246" s="5"/>
      <c r="DV246" s="5"/>
      <c r="DW246" s="5"/>
      <c r="DX246" s="5" t="s">
        <v>160</v>
      </c>
    </row>
    <row r="247" spans="2:128" x14ac:dyDescent="0.3">
      <c r="B247">
        <v>19658106</v>
      </c>
      <c r="C247" t="s">
        <v>486</v>
      </c>
      <c r="D247" t="s">
        <v>369</v>
      </c>
      <c r="E247" t="s">
        <v>293</v>
      </c>
      <c r="F247" t="s">
        <v>363</v>
      </c>
      <c r="G247" t="s">
        <v>22</v>
      </c>
      <c r="H247" t="s">
        <v>159</v>
      </c>
      <c r="I247" t="s">
        <v>29</v>
      </c>
      <c r="J247" s="5">
        <v>0</v>
      </c>
      <c r="K247" s="5">
        <v>649998</v>
      </c>
      <c r="L247" s="5">
        <v>649998</v>
      </c>
      <c r="M247" s="5">
        <v>623998.07999999996</v>
      </c>
      <c r="N247" s="5">
        <v>656237.98080000002</v>
      </c>
      <c r="O247" s="5">
        <v>624060.47980800003</v>
      </c>
      <c r="P247" s="5">
        <v>623738.70479808003</v>
      </c>
      <c r="Q247" s="5">
        <v>753735.08704798075</v>
      </c>
      <c r="R247" s="5">
        <v>657535.35087047983</v>
      </c>
      <c r="S247" s="5">
        <v>689073.25350870483</v>
      </c>
      <c r="T247" s="5">
        <v>754388.43253508699</v>
      </c>
      <c r="U247" s="5">
        <v>657541.88432535087</v>
      </c>
      <c r="V247" s="5">
        <v>721573.21884325356</v>
      </c>
      <c r="W247" s="5">
        <v>8061878.4725369364</v>
      </c>
      <c r="X247" s="5">
        <v>55014.922994736604</v>
      </c>
      <c r="Y247" s="5">
        <v>321835.93495376653</v>
      </c>
      <c r="Z247" s="5">
        <v>294056.62377532152</v>
      </c>
      <c r="AA247" s="5">
        <v>202974.10322086222</v>
      </c>
      <c r="AB247" s="5">
        <v>274261.54346509941</v>
      </c>
      <c r="AC247" s="5">
        <v>396509.96459599829</v>
      </c>
      <c r="AD247" s="5">
        <v>466633.19577639177</v>
      </c>
      <c r="AE247" s="5">
        <v>515527.45898637181</v>
      </c>
      <c r="AF247" s="5">
        <v>422290.43041750218</v>
      </c>
      <c r="AG247" s="5">
        <v>519575.46213133977</v>
      </c>
      <c r="AH247" s="5">
        <v>699482.13962381962</v>
      </c>
      <c r="AI247" s="5">
        <v>438021.78281111002</v>
      </c>
      <c r="AJ247" s="5">
        <v>4606183.5627523204</v>
      </c>
      <c r="AK247" s="5">
        <v>705012.92299473658</v>
      </c>
      <c r="AL247" s="5">
        <v>971833.93495376653</v>
      </c>
      <c r="AM247" s="5">
        <v>918054.70377532148</v>
      </c>
      <c r="AN247" s="5">
        <v>859212.08402086224</v>
      </c>
      <c r="AO247" s="5">
        <v>898322.02327309945</v>
      </c>
      <c r="AP247" s="5">
        <v>1020248.6693940783</v>
      </c>
      <c r="AQ247" s="5">
        <v>1220368.2828243724</v>
      </c>
      <c r="AR247" s="5">
        <v>1173062.8098568516</v>
      </c>
      <c r="AS247" s="5">
        <v>1111363.683926207</v>
      </c>
      <c r="AT247" s="5">
        <v>1273963.8946664268</v>
      </c>
      <c r="AU247" s="5">
        <v>1357024.0239491705</v>
      </c>
      <c r="AV247" s="5">
        <v>1159595.0016543637</v>
      </c>
      <c r="AW247" s="5">
        <f>SUM(Target_CC[[#This Row],[Target_Jan]:[Target_Des]])</f>
        <v>12668062.035289256</v>
      </c>
      <c r="AX247" s="5">
        <v>792396.75529236195</v>
      </c>
      <c r="AY247" s="5">
        <v>6032290.547343405</v>
      </c>
      <c r="AZ247" s="5">
        <v>1721168.2227272117</v>
      </c>
      <c r="BA247" s="5">
        <v>3730263.1812121775</v>
      </c>
      <c r="BB247" s="5">
        <v>4356146.5649457099</v>
      </c>
      <c r="BC247" s="5">
        <v>4727385.5144472579</v>
      </c>
      <c r="BD247" s="5">
        <v>304335.51175167295</v>
      </c>
      <c r="BE247" s="5">
        <v>6178364.2199487239</v>
      </c>
      <c r="BF247" s="5">
        <v>2219161.1340547749</v>
      </c>
      <c r="BG247" s="5">
        <v>6294176.2929679696</v>
      </c>
      <c r="BH247" s="5">
        <v>4667404.7998496499</v>
      </c>
      <c r="BI247" s="5">
        <v>3677144.2621599752</v>
      </c>
      <c r="BJ247" s="5">
        <f>SUM(Target_CC[[#This Row],[Target_NGTMA_Jan]:[Target_NGTMA_Des]])</f>
        <v>44700237.006700888</v>
      </c>
      <c r="BK247" s="5">
        <v>284999</v>
      </c>
      <c r="BL247" s="5">
        <v>284999</v>
      </c>
      <c r="BM247" s="5">
        <v>284999</v>
      </c>
      <c r="BN247" s="5">
        <f>Target_CC[[#This Row],[Est_Sust_NP Apr]]+Target_CC[[#This Row],[Est_Sust_POTS Apr]]+Target_CC[[#This Row],[BC_Apr]]</f>
        <v>337600</v>
      </c>
      <c r="BO247" s="5">
        <f>Target_CC[[#This Row],[Est_Sust_NP Mei]]+Target_CC[[#This Row],[Est_Sust_POTS Mei]]+Target_CC[[#This Row],[BC_Mei]]</f>
        <v>337600</v>
      </c>
      <c r="BP247" s="5">
        <f>Target_CC[[#This Row],[Est_Sust_NP Jun]]+Target_CC[[#This Row],[Est_Sust_POTS Jun]]+Target_CC[[#This Row],[BC_Jun]]</f>
        <v>337600</v>
      </c>
      <c r="BQ247" s="5">
        <f>Target_CC[[#This Row],[Est_Sust_NP Jul]]+Target_CC[[#This Row],[Est_Sust_POTS Jul]]+Target_CC[[#This Row],[BC_Jul]]</f>
        <v>337600</v>
      </c>
      <c r="BR247" s="5">
        <f>Target_CC[[#This Row],[Est_Sust_NP Agu]]+Target_CC[[#This Row],[Est_Sust_POTS Agu]]+Target_CC[[#This Row],[BC_Agu]]</f>
        <v>337600</v>
      </c>
      <c r="BS247" s="5">
        <f>Target_CC[[#This Row],[Est_Sust_NP Sep]]+Target_CC[[#This Row],[Est_Sust_POTS Sep]]+Target_CC[[#This Row],[BC_Sep]]</f>
        <v>337600</v>
      </c>
      <c r="BT247" s="5">
        <f>Target_CC[[#This Row],[Est_Sust_NP Okt]]+Target_CC[[#This Row],[Est_Sust_POTS Okt]]+Target_CC[[#This Row],[BC_Okt]]</f>
        <v>337600</v>
      </c>
      <c r="BU247" s="5">
        <f>Target_CC[[#This Row],[Est_Sust_NP Nov]]+Target_CC[[#This Row],[Est_Sust_POTS Nov]]+Target_CC[[#This Row],[BC_Nov]]</f>
        <v>337600</v>
      </c>
      <c r="BV247" s="5">
        <f>Target_CC[[#This Row],[Est_Sust_NP Des]]+Target_CC[[#This Row],[Est_Sust_POTS Des]]+Target_CC[[#This Row],[BC_Des]]</f>
        <v>337600</v>
      </c>
      <c r="BW247" s="5">
        <f>SUM(Target_CC[[#This Row],[Real_Jan]:[Real_Des]])</f>
        <v>3893397</v>
      </c>
      <c r="BX247" s="5">
        <v>0</v>
      </c>
      <c r="BY247" s="5">
        <v>0</v>
      </c>
      <c r="BZ247" s="5">
        <v>0</v>
      </c>
      <c r="CA247" s="5">
        <f>Target_CC[[#This Row],[Est_Sust_NP Mar]]*95%</f>
        <v>0</v>
      </c>
      <c r="CB247" s="5">
        <f>Target_CC[[#This Row],[Est_Sust_NP Apr]]</f>
        <v>0</v>
      </c>
      <c r="CC247" s="5">
        <f>Target_CC[[#This Row],[Est_Sust_NP Mei]]</f>
        <v>0</v>
      </c>
      <c r="CD247" s="5">
        <f>Target_CC[[#This Row],[Est_Sust_NP Jun]]</f>
        <v>0</v>
      </c>
      <c r="CE247" s="5">
        <f>Target_CC[[#This Row],[Est_Sust_NP Jul]]</f>
        <v>0</v>
      </c>
      <c r="CF247" s="5">
        <f>Target_CC[[#This Row],[Est_Sust_NP Agu]]</f>
        <v>0</v>
      </c>
      <c r="CG247" s="5">
        <f>Target_CC[[#This Row],[Est_Sust_NP Sep]]</f>
        <v>0</v>
      </c>
      <c r="CH247" s="5">
        <f>Target_CC[[#This Row],[Est_Sust_NP Okt]]</f>
        <v>0</v>
      </c>
      <c r="CI247" s="5">
        <f>Target_CC[[#This Row],[Est_Sust_NP Nov]]</f>
        <v>0</v>
      </c>
      <c r="CJ247" s="5">
        <f>SUM(Target_CC[[#This Row],[Est_Sust_NP Jan]:[Est_Sust_NP Des]])</f>
        <v>0</v>
      </c>
      <c r="CK247" s="5">
        <v>337600</v>
      </c>
      <c r="CL247" s="5">
        <v>337600</v>
      </c>
      <c r="CM247" s="5">
        <v>337600</v>
      </c>
      <c r="CN247" s="5">
        <f>Target_CC[[#This Row],[Est_Sust_POTS Mar]]</f>
        <v>337600</v>
      </c>
      <c r="CO247" s="5">
        <f>Target_CC[[#This Row],[Est_Sust_POTS Apr]]</f>
        <v>337600</v>
      </c>
      <c r="CP247" s="5">
        <f>Target_CC[[#This Row],[Est_Sust_POTS Mei]]</f>
        <v>337600</v>
      </c>
      <c r="CQ247" s="5">
        <f>Target_CC[[#This Row],[Est_Sust_POTS Jun]]</f>
        <v>337600</v>
      </c>
      <c r="CR247" s="5">
        <f>Target_CC[[#This Row],[Est_Sust_POTS Jul]]</f>
        <v>337600</v>
      </c>
      <c r="CS247" s="5">
        <f>Target_CC[[#This Row],[Est_Sust_POTS Agu]]</f>
        <v>337600</v>
      </c>
      <c r="CT247" s="5">
        <f>Target_CC[[#This Row],[Est_Sust_POTS Sep]]</f>
        <v>337600</v>
      </c>
      <c r="CU247" s="5">
        <f>Target_CC[[#This Row],[Est_Sust_POTS Okt]]</f>
        <v>337600</v>
      </c>
      <c r="CV247" s="5">
        <f>Target_CC[[#This Row],[Est_Sust_POTS Nov]]</f>
        <v>337600</v>
      </c>
      <c r="CW247" s="5">
        <f>SUM(Target_CC[[#This Row],[Est_Sust_POTS Jan]:[Est_Sust_POTS Des]])</f>
        <v>4051200</v>
      </c>
      <c r="CX247" s="5"/>
      <c r="CY247" s="5">
        <v>0</v>
      </c>
      <c r="CZ247" s="5">
        <v>0</v>
      </c>
      <c r="DA247" s="5">
        <v>0</v>
      </c>
      <c r="DB247" s="5"/>
      <c r="DC247" s="5"/>
      <c r="DD247" s="5"/>
      <c r="DE247" s="5"/>
      <c r="DF247" s="5"/>
      <c r="DG247" s="5"/>
      <c r="DH247" s="5"/>
      <c r="DI247" s="5"/>
      <c r="DJ247" s="5">
        <f>SUM(Target_CC[[#This Row],[BC_Jan]:[BC_Des]])</f>
        <v>0</v>
      </c>
      <c r="DK247" s="5"/>
      <c r="DL247" s="5"/>
      <c r="DM247" s="5"/>
      <c r="DN247" s="5"/>
      <c r="DO247" s="5"/>
      <c r="DP247" s="5"/>
      <c r="DQ247" s="5"/>
      <c r="DR247" s="5"/>
      <c r="DS247" s="5"/>
      <c r="DT247" s="5"/>
      <c r="DU247" s="5"/>
      <c r="DV247" s="5"/>
      <c r="DW247" s="5"/>
      <c r="DX247" s="5" t="s">
        <v>160</v>
      </c>
    </row>
    <row r="248" spans="2:128" x14ac:dyDescent="0.3">
      <c r="B248">
        <v>19014658</v>
      </c>
      <c r="C248" t="s">
        <v>487</v>
      </c>
      <c r="D248" t="s">
        <v>369</v>
      </c>
      <c r="E248" t="s">
        <v>293</v>
      </c>
      <c r="F248" t="s">
        <v>363</v>
      </c>
      <c r="G248" t="s">
        <v>22</v>
      </c>
      <c r="H248" t="s">
        <v>159</v>
      </c>
      <c r="I248" t="s">
        <v>29</v>
      </c>
      <c r="J248" s="5">
        <v>0</v>
      </c>
      <c r="K248" s="5">
        <v>741186</v>
      </c>
      <c r="L248" s="5">
        <v>741186</v>
      </c>
      <c r="M248" s="5">
        <v>711538.55999999994</v>
      </c>
      <c r="N248" s="5">
        <v>748301.38560000004</v>
      </c>
      <c r="O248" s="5">
        <v>711609.71385599999</v>
      </c>
      <c r="P248" s="5">
        <v>711242.79713855998</v>
      </c>
      <c r="Q248" s="5">
        <v>859476.32797138556</v>
      </c>
      <c r="R248" s="5">
        <v>749780.76327971381</v>
      </c>
      <c r="S248" s="5">
        <v>785743.10763279721</v>
      </c>
      <c r="T248" s="5">
        <v>860221.33107632783</v>
      </c>
      <c r="U248" s="5">
        <v>749788.21331076324</v>
      </c>
      <c r="V248" s="5">
        <v>822802.48213310773</v>
      </c>
      <c r="W248" s="5">
        <v>9192876.6819986552</v>
      </c>
      <c r="X248" s="5">
        <v>56767.886322469421</v>
      </c>
      <c r="Y248" s="5">
        <v>332090.72694128839</v>
      </c>
      <c r="Z248" s="5">
        <v>303426.27203974576</v>
      </c>
      <c r="AA248" s="5">
        <v>209441.55132507329</v>
      </c>
      <c r="AB248" s="5">
        <v>283000.4528687846</v>
      </c>
      <c r="AC248" s="5">
        <v>409144.12618673471</v>
      </c>
      <c r="AD248" s="5">
        <v>481501.72298994509</v>
      </c>
      <c r="AE248" s="5">
        <v>531953.92440428853</v>
      </c>
      <c r="AF248" s="5">
        <v>435746.04569201986</v>
      </c>
      <c r="AG248" s="5">
        <v>536130.91075376549</v>
      </c>
      <c r="AH248" s="5">
        <v>721770.02938932832</v>
      </c>
      <c r="AI248" s="5">
        <v>451978.6526969315</v>
      </c>
      <c r="AJ248" s="5">
        <v>4752952.3016103758</v>
      </c>
      <c r="AK248" s="5">
        <v>797953.88632246945</v>
      </c>
      <c r="AL248" s="5">
        <v>1073276.7269412884</v>
      </c>
      <c r="AM248" s="5">
        <v>1014964.8320397458</v>
      </c>
      <c r="AN248" s="5">
        <v>957742.93692507339</v>
      </c>
      <c r="AO248" s="5">
        <v>994610.16672478453</v>
      </c>
      <c r="AP248" s="5">
        <v>1120386.9233252946</v>
      </c>
      <c r="AQ248" s="5">
        <v>1340978.0509613305</v>
      </c>
      <c r="AR248" s="5">
        <v>1281734.6876840023</v>
      </c>
      <c r="AS248" s="5">
        <v>1221489.1533248171</v>
      </c>
      <c r="AT248" s="5">
        <v>1396352.2418300933</v>
      </c>
      <c r="AU248" s="5">
        <v>1471558.2427000916</v>
      </c>
      <c r="AV248" s="5">
        <v>1274781.1348300392</v>
      </c>
      <c r="AW248" s="5">
        <f>SUM(Target_CC[[#This Row],[Target_Jan]:[Target_Des]])</f>
        <v>13945828.983609028</v>
      </c>
      <c r="AX248" s="5">
        <v>792396.75529236195</v>
      </c>
      <c r="AY248" s="5">
        <v>6032290.547343405</v>
      </c>
      <c r="AZ248" s="5">
        <v>1721168.2227272117</v>
      </c>
      <c r="BA248" s="5">
        <v>3730263.1812121775</v>
      </c>
      <c r="BB248" s="5">
        <v>4356146.5649457099</v>
      </c>
      <c r="BC248" s="5">
        <v>4727385.5144472579</v>
      </c>
      <c r="BD248" s="5">
        <v>304335.51175167295</v>
      </c>
      <c r="BE248" s="5">
        <v>6178364.2199487239</v>
      </c>
      <c r="BF248" s="5">
        <v>2219161.1340547749</v>
      </c>
      <c r="BG248" s="5">
        <v>6294176.2929679696</v>
      </c>
      <c r="BH248" s="5">
        <v>4667404.7998496499</v>
      </c>
      <c r="BI248" s="5">
        <v>3677144.2621599752</v>
      </c>
      <c r="BJ248" s="5">
        <f>SUM(Target_CC[[#This Row],[Target_NGTMA_Jan]:[Target_NGTMA_Des]])</f>
        <v>44700237.006700888</v>
      </c>
      <c r="BK248" s="5">
        <v>344320</v>
      </c>
      <c r="BL248" s="5">
        <v>338200</v>
      </c>
      <c r="BM248" s="5">
        <v>350410</v>
      </c>
      <c r="BN248" s="5">
        <f>Target_CC[[#This Row],[Est_Sust_NP Apr]]+Target_CC[[#This Row],[Est_Sust_POTS Apr]]+Target_CC[[#This Row],[BC_Apr]]</f>
        <v>350410</v>
      </c>
      <c r="BO248" s="5">
        <f>Target_CC[[#This Row],[Est_Sust_NP Mei]]+Target_CC[[#This Row],[Est_Sust_POTS Mei]]+Target_CC[[#This Row],[BC_Mei]]</f>
        <v>350410</v>
      </c>
      <c r="BP248" s="5">
        <f>Target_CC[[#This Row],[Est_Sust_NP Jun]]+Target_CC[[#This Row],[Est_Sust_POTS Jun]]+Target_CC[[#This Row],[BC_Jun]]</f>
        <v>350410</v>
      </c>
      <c r="BQ248" s="5">
        <f>Target_CC[[#This Row],[Est_Sust_NP Jul]]+Target_CC[[#This Row],[Est_Sust_POTS Jul]]+Target_CC[[#This Row],[BC_Jul]]</f>
        <v>350410</v>
      </c>
      <c r="BR248" s="5">
        <f>Target_CC[[#This Row],[Est_Sust_NP Agu]]+Target_CC[[#This Row],[Est_Sust_POTS Agu]]+Target_CC[[#This Row],[BC_Agu]]</f>
        <v>350410</v>
      </c>
      <c r="BS248" s="5">
        <f>Target_CC[[#This Row],[Est_Sust_NP Sep]]+Target_CC[[#This Row],[Est_Sust_POTS Sep]]+Target_CC[[#This Row],[BC_Sep]]</f>
        <v>350410</v>
      </c>
      <c r="BT248" s="5">
        <f>Target_CC[[#This Row],[Est_Sust_NP Okt]]+Target_CC[[#This Row],[Est_Sust_POTS Okt]]+Target_CC[[#This Row],[BC_Okt]]</f>
        <v>350410</v>
      </c>
      <c r="BU248" s="5">
        <f>Target_CC[[#This Row],[Est_Sust_NP Nov]]+Target_CC[[#This Row],[Est_Sust_POTS Nov]]+Target_CC[[#This Row],[BC_Nov]]</f>
        <v>350410</v>
      </c>
      <c r="BV248" s="5">
        <f>Target_CC[[#This Row],[Est_Sust_NP Des]]+Target_CC[[#This Row],[Est_Sust_POTS Des]]+Target_CC[[#This Row],[BC_Des]]</f>
        <v>350410</v>
      </c>
      <c r="BW248" s="5">
        <f>SUM(Target_CC[[#This Row],[Real_Jan]:[Real_Des]])</f>
        <v>4186620</v>
      </c>
      <c r="BX248" s="5">
        <v>0</v>
      </c>
      <c r="BY248" s="5">
        <v>0</v>
      </c>
      <c r="BZ248" s="5">
        <v>0</v>
      </c>
      <c r="CA248" s="5">
        <f>Target_CC[[#This Row],[Est_Sust_NP Mar]]*95%</f>
        <v>0</v>
      </c>
      <c r="CB248" s="5">
        <f>Target_CC[[#This Row],[Est_Sust_NP Apr]]</f>
        <v>0</v>
      </c>
      <c r="CC248" s="5">
        <f>Target_CC[[#This Row],[Est_Sust_NP Mei]]</f>
        <v>0</v>
      </c>
      <c r="CD248" s="5">
        <f>Target_CC[[#This Row],[Est_Sust_NP Jun]]</f>
        <v>0</v>
      </c>
      <c r="CE248" s="5">
        <f>Target_CC[[#This Row],[Est_Sust_NP Jul]]</f>
        <v>0</v>
      </c>
      <c r="CF248" s="5">
        <f>Target_CC[[#This Row],[Est_Sust_NP Agu]]</f>
        <v>0</v>
      </c>
      <c r="CG248" s="5">
        <f>Target_CC[[#This Row],[Est_Sust_NP Sep]]</f>
        <v>0</v>
      </c>
      <c r="CH248" s="5">
        <f>Target_CC[[#This Row],[Est_Sust_NP Okt]]</f>
        <v>0</v>
      </c>
      <c r="CI248" s="5">
        <f>Target_CC[[#This Row],[Est_Sust_NP Nov]]</f>
        <v>0</v>
      </c>
      <c r="CJ248" s="5">
        <f>SUM(Target_CC[[#This Row],[Est_Sust_NP Jan]:[Est_Sust_NP Des]])</f>
        <v>0</v>
      </c>
      <c r="CK248" s="5">
        <v>344320</v>
      </c>
      <c r="CL248" s="5">
        <v>338200</v>
      </c>
      <c r="CM248" s="5">
        <v>350410</v>
      </c>
      <c r="CN248" s="5">
        <f>Target_CC[[#This Row],[Est_Sust_POTS Mar]]</f>
        <v>350410</v>
      </c>
      <c r="CO248" s="5">
        <f>Target_CC[[#This Row],[Est_Sust_POTS Apr]]</f>
        <v>350410</v>
      </c>
      <c r="CP248" s="5">
        <f>Target_CC[[#This Row],[Est_Sust_POTS Mei]]</f>
        <v>350410</v>
      </c>
      <c r="CQ248" s="5">
        <f>Target_CC[[#This Row],[Est_Sust_POTS Jun]]</f>
        <v>350410</v>
      </c>
      <c r="CR248" s="5">
        <f>Target_CC[[#This Row],[Est_Sust_POTS Jul]]</f>
        <v>350410</v>
      </c>
      <c r="CS248" s="5">
        <f>Target_CC[[#This Row],[Est_Sust_POTS Agu]]</f>
        <v>350410</v>
      </c>
      <c r="CT248" s="5">
        <f>Target_CC[[#This Row],[Est_Sust_POTS Sep]]</f>
        <v>350410</v>
      </c>
      <c r="CU248" s="5">
        <f>Target_CC[[#This Row],[Est_Sust_POTS Okt]]</f>
        <v>350410</v>
      </c>
      <c r="CV248" s="5">
        <f>Target_CC[[#This Row],[Est_Sust_POTS Nov]]</f>
        <v>350410</v>
      </c>
      <c r="CW248" s="5">
        <f>SUM(Target_CC[[#This Row],[Est_Sust_POTS Jan]:[Est_Sust_POTS Des]])</f>
        <v>4186620</v>
      </c>
      <c r="CX248" s="5"/>
      <c r="CY248" s="5">
        <v>0</v>
      </c>
      <c r="CZ248" s="5">
        <v>0</v>
      </c>
      <c r="DA248" s="5">
        <v>0</v>
      </c>
      <c r="DB248" s="5"/>
      <c r="DC248" s="5"/>
      <c r="DD248" s="5"/>
      <c r="DE248" s="5"/>
      <c r="DF248" s="5"/>
      <c r="DG248" s="5"/>
      <c r="DH248" s="5"/>
      <c r="DI248" s="5"/>
      <c r="DJ248" s="5">
        <f>SUM(Target_CC[[#This Row],[BC_Jan]:[BC_Des]])</f>
        <v>0</v>
      </c>
      <c r="DK248" s="5"/>
      <c r="DL248" s="5"/>
      <c r="DM248" s="5"/>
      <c r="DN248" s="5"/>
      <c r="DO248" s="5"/>
      <c r="DP248" s="5"/>
      <c r="DQ248" s="5"/>
      <c r="DR248" s="5"/>
      <c r="DS248" s="5"/>
      <c r="DT248" s="5"/>
      <c r="DU248" s="5"/>
      <c r="DV248" s="5"/>
      <c r="DW248" s="5"/>
      <c r="DX248" s="5" t="s">
        <v>160</v>
      </c>
    </row>
    <row r="249" spans="2:128" x14ac:dyDescent="0.3">
      <c r="B249">
        <v>19025803</v>
      </c>
      <c r="C249" t="s">
        <v>488</v>
      </c>
      <c r="D249" t="s">
        <v>409</v>
      </c>
      <c r="E249" t="s">
        <v>459</v>
      </c>
      <c r="F249" t="s">
        <v>300</v>
      </c>
      <c r="G249" t="s">
        <v>25</v>
      </c>
      <c r="H249" t="s">
        <v>159</v>
      </c>
      <c r="I249" t="s">
        <v>29</v>
      </c>
      <c r="J249" s="5">
        <v>18398687.887916535</v>
      </c>
      <c r="K249" s="5">
        <v>361553.60221798654</v>
      </c>
      <c r="L249" s="5">
        <v>367868.25308238709</v>
      </c>
      <c r="M249" s="5">
        <v>393296.96483890706</v>
      </c>
      <c r="N249" s="5">
        <v>369561.8736884424</v>
      </c>
      <c r="O249" s="5">
        <v>388293.30892200908</v>
      </c>
      <c r="P249" s="5">
        <v>383113.43217928347</v>
      </c>
      <c r="Q249" s="5">
        <v>401440.36312159756</v>
      </c>
      <c r="R249" s="5">
        <v>405441.47774711461</v>
      </c>
      <c r="S249" s="5">
        <v>400251.83715553064</v>
      </c>
      <c r="T249" s="5">
        <v>408304.27609773708</v>
      </c>
      <c r="U249" s="5">
        <v>405325.1709893322</v>
      </c>
      <c r="V249" s="5">
        <v>382431.93995967205</v>
      </c>
      <c r="W249" s="5">
        <v>4666882.5</v>
      </c>
      <c r="X249" s="5">
        <v>1861417.6675745365</v>
      </c>
      <c r="Y249" s="5">
        <v>1893927.9305381814</v>
      </c>
      <c r="Z249" s="5">
        <v>2024844.7656543993</v>
      </c>
      <c r="AA249" s="5">
        <v>1902647.3439223657</v>
      </c>
      <c r="AB249" s="5">
        <v>1999084.0113179996</v>
      </c>
      <c r="AC249" s="5">
        <v>1972416.0040692303</v>
      </c>
      <c r="AD249" s="5">
        <v>2066770.1270517311</v>
      </c>
      <c r="AE249" s="5">
        <v>2087369.4113853381</v>
      </c>
      <c r="AF249" s="5">
        <v>2060651.1360693807</v>
      </c>
      <c r="AG249" s="5">
        <v>2102108.2036304204</v>
      </c>
      <c r="AH249" s="5">
        <v>2086770.6192492167</v>
      </c>
      <c r="AI249" s="5">
        <v>1968907.41875818</v>
      </c>
      <c r="AJ249" s="5">
        <v>24026914.639220983</v>
      </c>
      <c r="AK249" s="5">
        <v>2222971.2697925232</v>
      </c>
      <c r="AL249" s="5">
        <v>2261796.1836205684</v>
      </c>
      <c r="AM249" s="5">
        <v>2418141.7304933062</v>
      </c>
      <c r="AN249" s="5">
        <v>2272209.2176108081</v>
      </c>
      <c r="AO249" s="5">
        <v>2387377.3202400086</v>
      </c>
      <c r="AP249" s="5">
        <v>2355529.4362485139</v>
      </c>
      <c r="AQ249" s="5">
        <v>2468210.4901733287</v>
      </c>
      <c r="AR249" s="5">
        <v>2492810.8891324527</v>
      </c>
      <c r="AS249" s="5">
        <v>2460902.9732249114</v>
      </c>
      <c r="AT249" s="5">
        <v>2510412.4797281576</v>
      </c>
      <c r="AU249" s="5">
        <v>2492095.790238549</v>
      </c>
      <c r="AV249" s="5">
        <v>2351339.3587178523</v>
      </c>
      <c r="AW249" s="5">
        <f>SUM(Target_CC[[#This Row],[Target_Jan]:[Target_Des]])</f>
        <v>28693797.139220979</v>
      </c>
      <c r="AX249" s="5">
        <v>4941582.2328302255</v>
      </c>
      <c r="AY249" s="5">
        <v>5142088.3207596643</v>
      </c>
      <c r="AZ249" s="5">
        <v>5200167.6767443335</v>
      </c>
      <c r="BA249" s="5">
        <v>5041400.8835760169</v>
      </c>
      <c r="BB249" s="5">
        <v>5300908.0587014994</v>
      </c>
      <c r="BC249" s="5">
        <v>5267931.7796293944</v>
      </c>
      <c r="BD249" s="5">
        <v>5440025.0052966522</v>
      </c>
      <c r="BE249" s="5">
        <v>5516503.1293899361</v>
      </c>
      <c r="BF249" s="5">
        <v>5430748.8535660813</v>
      </c>
      <c r="BG249" s="5">
        <v>5523072.6990475263</v>
      </c>
      <c r="BH249" s="5">
        <v>5624891.6984470263</v>
      </c>
      <c r="BI249" s="5">
        <v>5484201.4723760169</v>
      </c>
      <c r="BJ249" s="5">
        <f>SUM(Target_CC[[#This Row],[Target_NGTMA_Jan]:[Target_NGTMA_Des]])</f>
        <v>63913521.810364373</v>
      </c>
      <c r="BK249" s="5">
        <v>345600</v>
      </c>
      <c r="BL249" s="5">
        <v>346060</v>
      </c>
      <c r="BM249" s="5">
        <v>348829</v>
      </c>
      <c r="BN249" s="5">
        <f>Target_CC[[#This Row],[Est_Sust_NP Apr]]+Target_CC[[#This Row],[Est_Sust_POTS Apr]]+Target_CC[[#This Row],[BC_Apr]]</f>
        <v>345350</v>
      </c>
      <c r="BO249" s="5">
        <f>Target_CC[[#This Row],[Est_Sust_NP Mei]]+Target_CC[[#This Row],[Est_Sust_POTS Mei]]+Target_CC[[#This Row],[BC_Mei]]</f>
        <v>345350</v>
      </c>
      <c r="BP249" s="5">
        <f>Target_CC[[#This Row],[Est_Sust_NP Jun]]+Target_CC[[#This Row],[Est_Sust_POTS Jun]]+Target_CC[[#This Row],[BC_Jun]]</f>
        <v>345350</v>
      </c>
      <c r="BQ249" s="5">
        <f>Target_CC[[#This Row],[Est_Sust_NP Jul]]+Target_CC[[#This Row],[Est_Sust_POTS Jul]]+Target_CC[[#This Row],[BC_Jul]]</f>
        <v>345350</v>
      </c>
      <c r="BR249" s="5">
        <f>Target_CC[[#This Row],[Est_Sust_NP Agu]]+Target_CC[[#This Row],[Est_Sust_POTS Agu]]+Target_CC[[#This Row],[BC_Agu]]</f>
        <v>345350</v>
      </c>
      <c r="BS249" s="5">
        <f>Target_CC[[#This Row],[Est_Sust_NP Sep]]+Target_CC[[#This Row],[Est_Sust_POTS Sep]]+Target_CC[[#This Row],[BC_Sep]]</f>
        <v>345350</v>
      </c>
      <c r="BT249" s="5">
        <f>Target_CC[[#This Row],[Est_Sust_NP Okt]]+Target_CC[[#This Row],[Est_Sust_POTS Okt]]+Target_CC[[#This Row],[BC_Okt]]</f>
        <v>345350</v>
      </c>
      <c r="BU249" s="5">
        <f>Target_CC[[#This Row],[Est_Sust_NP Nov]]+Target_CC[[#This Row],[Est_Sust_POTS Nov]]+Target_CC[[#This Row],[BC_Nov]]</f>
        <v>345350</v>
      </c>
      <c r="BV249" s="5">
        <f>Target_CC[[#This Row],[Est_Sust_NP Des]]+Target_CC[[#This Row],[Est_Sust_POTS Des]]+Target_CC[[#This Row],[BC_Des]]</f>
        <v>345350</v>
      </c>
      <c r="BW249" s="5">
        <f>SUM(Target_CC[[#This Row],[Real_Jan]:[Real_Des]])</f>
        <v>4148639</v>
      </c>
      <c r="BX249" s="5">
        <v>0</v>
      </c>
      <c r="BY249" s="5">
        <v>0</v>
      </c>
      <c r="BZ249" s="5">
        <v>0</v>
      </c>
      <c r="CA249" s="5">
        <f>Target_CC[[#This Row],[Est_Sust_NP Mar]]*95%</f>
        <v>0</v>
      </c>
      <c r="CB249" s="5">
        <f>Target_CC[[#This Row],[Est_Sust_NP Apr]]</f>
        <v>0</v>
      </c>
      <c r="CC249" s="5">
        <f>Target_CC[[#This Row],[Est_Sust_NP Mei]]</f>
        <v>0</v>
      </c>
      <c r="CD249" s="5">
        <f>Target_CC[[#This Row],[Est_Sust_NP Jun]]</f>
        <v>0</v>
      </c>
      <c r="CE249" s="5">
        <f>Target_CC[[#This Row],[Est_Sust_NP Jul]]</f>
        <v>0</v>
      </c>
      <c r="CF249" s="5">
        <f>Target_CC[[#This Row],[Est_Sust_NP Agu]]</f>
        <v>0</v>
      </c>
      <c r="CG249" s="5">
        <f>Target_CC[[#This Row],[Est_Sust_NP Sep]]</f>
        <v>0</v>
      </c>
      <c r="CH249" s="5">
        <f>Target_CC[[#This Row],[Est_Sust_NP Okt]]</f>
        <v>0</v>
      </c>
      <c r="CI249" s="5">
        <f>Target_CC[[#This Row],[Est_Sust_NP Nov]]</f>
        <v>0</v>
      </c>
      <c r="CJ249" s="5">
        <f>SUM(Target_CC[[#This Row],[Est_Sust_NP Jan]:[Est_Sust_NP Des]])</f>
        <v>0</v>
      </c>
      <c r="CK249" s="5">
        <v>345600</v>
      </c>
      <c r="CL249" s="5">
        <v>342850</v>
      </c>
      <c r="CM249" s="5">
        <v>345350</v>
      </c>
      <c r="CN249" s="5">
        <f>Target_CC[[#This Row],[Est_Sust_POTS Mar]]</f>
        <v>345350</v>
      </c>
      <c r="CO249" s="5">
        <f>Target_CC[[#This Row],[Est_Sust_POTS Apr]]</f>
        <v>345350</v>
      </c>
      <c r="CP249" s="5">
        <f>Target_CC[[#This Row],[Est_Sust_POTS Mei]]</f>
        <v>345350</v>
      </c>
      <c r="CQ249" s="5">
        <f>Target_CC[[#This Row],[Est_Sust_POTS Jun]]</f>
        <v>345350</v>
      </c>
      <c r="CR249" s="5">
        <f>Target_CC[[#This Row],[Est_Sust_POTS Jul]]</f>
        <v>345350</v>
      </c>
      <c r="CS249" s="5">
        <f>Target_CC[[#This Row],[Est_Sust_POTS Agu]]</f>
        <v>345350</v>
      </c>
      <c r="CT249" s="5">
        <f>Target_CC[[#This Row],[Est_Sust_POTS Sep]]</f>
        <v>345350</v>
      </c>
      <c r="CU249" s="5">
        <f>Target_CC[[#This Row],[Est_Sust_POTS Okt]]</f>
        <v>345350</v>
      </c>
      <c r="CV249" s="5">
        <f>Target_CC[[#This Row],[Est_Sust_POTS Nov]]</f>
        <v>345350</v>
      </c>
      <c r="CW249" s="5">
        <f>SUM(Target_CC[[#This Row],[Est_Sust_POTS Jan]:[Est_Sust_POTS Des]])</f>
        <v>4141950</v>
      </c>
      <c r="CX249" s="5"/>
      <c r="CY249" s="5">
        <v>0</v>
      </c>
      <c r="CZ249" s="5">
        <v>0</v>
      </c>
      <c r="DA249" s="5">
        <v>0</v>
      </c>
      <c r="DB249" s="5"/>
      <c r="DC249" s="5"/>
      <c r="DD249" s="5"/>
      <c r="DE249" s="5"/>
      <c r="DF249" s="5"/>
      <c r="DG249" s="5"/>
      <c r="DH249" s="5"/>
      <c r="DI249" s="5"/>
      <c r="DJ249" s="5">
        <f>SUM(Target_CC[[#This Row],[BC_Jan]:[BC_Des]])</f>
        <v>0</v>
      </c>
      <c r="DK249" s="5"/>
      <c r="DL249" s="5"/>
      <c r="DM249" s="5"/>
      <c r="DN249" s="5"/>
      <c r="DO249" s="5"/>
      <c r="DP249" s="5"/>
      <c r="DQ249" s="5"/>
      <c r="DR249" s="5"/>
      <c r="DS249" s="5"/>
      <c r="DT249" s="5"/>
      <c r="DU249" s="5"/>
      <c r="DV249" s="5"/>
      <c r="DW249" s="5"/>
      <c r="DX249" s="5" t="s">
        <v>160</v>
      </c>
    </row>
    <row r="250" spans="2:128" x14ac:dyDescent="0.3">
      <c r="B250">
        <v>4605184</v>
      </c>
      <c r="C250" t="s">
        <v>489</v>
      </c>
      <c r="D250" t="s">
        <v>302</v>
      </c>
      <c r="E250" t="s">
        <v>293</v>
      </c>
      <c r="F250" t="s">
        <v>296</v>
      </c>
      <c r="G250" t="s">
        <v>23</v>
      </c>
      <c r="H250" t="s">
        <v>159</v>
      </c>
      <c r="I250" t="s">
        <v>29</v>
      </c>
      <c r="J250" s="5">
        <v>21301424.675141372</v>
      </c>
      <c r="K250" s="5">
        <v>499300</v>
      </c>
      <c r="L250" s="5">
        <v>485440</v>
      </c>
      <c r="M250" s="5">
        <v>488100</v>
      </c>
      <c r="N250" s="5">
        <v>485440</v>
      </c>
      <c r="O250" s="5">
        <v>477460</v>
      </c>
      <c r="P250" s="5">
        <v>469480</v>
      </c>
      <c r="Q250" s="5">
        <v>482780</v>
      </c>
      <c r="R250" s="5">
        <v>493420</v>
      </c>
      <c r="S250" s="5">
        <v>490760</v>
      </c>
      <c r="T250" s="5">
        <v>490760</v>
      </c>
      <c r="U250" s="5">
        <v>493420</v>
      </c>
      <c r="V250" s="5">
        <v>488100</v>
      </c>
      <c r="W250" s="5">
        <v>5844460</v>
      </c>
      <c r="X250" s="5">
        <v>0</v>
      </c>
      <c r="Y250" s="5">
        <v>690859.22431823774</v>
      </c>
      <c r="Z250" s="5">
        <v>683729.23020126333</v>
      </c>
      <c r="AA250" s="5">
        <v>537486.86343142285</v>
      </c>
      <c r="AB250" s="5">
        <v>586231.66372162709</v>
      </c>
      <c r="AC250" s="5">
        <v>571553.53985494352</v>
      </c>
      <c r="AD250" s="5">
        <v>710365.72728492401</v>
      </c>
      <c r="AE250" s="5">
        <v>598269.13892134407</v>
      </c>
      <c r="AF250" s="5">
        <v>715610.41381648171</v>
      </c>
      <c r="AG250" s="5">
        <v>720720.50871695695</v>
      </c>
      <c r="AH250" s="5">
        <v>611960.29877694696</v>
      </c>
      <c r="AI250" s="5">
        <v>623089.45347582689</v>
      </c>
      <c r="AJ250" s="5">
        <v>7049876.062519975</v>
      </c>
      <c r="AK250" s="5">
        <v>499300</v>
      </c>
      <c r="AL250" s="5">
        <v>1176299.2243182377</v>
      </c>
      <c r="AM250" s="5">
        <v>1171829.2302012634</v>
      </c>
      <c r="AN250" s="5">
        <v>1022926.8634314229</v>
      </c>
      <c r="AO250" s="5">
        <v>1063691.6637216271</v>
      </c>
      <c r="AP250" s="5">
        <v>1041033.5398549435</v>
      </c>
      <c r="AQ250" s="5">
        <v>1193145.7272849241</v>
      </c>
      <c r="AR250" s="5">
        <v>1091689.1389213442</v>
      </c>
      <c r="AS250" s="5">
        <v>1206370.4138164818</v>
      </c>
      <c r="AT250" s="5">
        <v>1211480.5087169569</v>
      </c>
      <c r="AU250" s="5">
        <v>1105380.298776947</v>
      </c>
      <c r="AV250" s="5">
        <v>1111189.4534758269</v>
      </c>
      <c r="AW250" s="5">
        <f>SUM(Target_CC[[#This Row],[Target_Jan]:[Target_Des]])</f>
        <v>12894336.062519977</v>
      </c>
      <c r="AX250" s="5">
        <v>0</v>
      </c>
      <c r="AY250" s="5">
        <v>0</v>
      </c>
      <c r="AZ250" s="5">
        <v>0</v>
      </c>
      <c r="BA250" s="5">
        <v>0</v>
      </c>
      <c r="BB250" s="5">
        <v>0</v>
      </c>
      <c r="BC250" s="5">
        <v>0</v>
      </c>
      <c r="BD250" s="5">
        <v>0</v>
      </c>
      <c r="BE250" s="5">
        <v>0</v>
      </c>
      <c r="BF250" s="5">
        <v>0</v>
      </c>
      <c r="BG250" s="5">
        <v>0</v>
      </c>
      <c r="BH250" s="5">
        <v>0</v>
      </c>
      <c r="BI250" s="5">
        <v>0</v>
      </c>
      <c r="BJ250" s="5">
        <f>SUM(Target_CC[[#This Row],[Target_NGTMA_Jan]:[Target_NGTMA_Des]])</f>
        <v>0</v>
      </c>
      <c r="BK250" s="5">
        <v>300000</v>
      </c>
      <c r="BL250" s="5">
        <v>300000</v>
      </c>
      <c r="BM250" s="5">
        <v>300000</v>
      </c>
      <c r="BN250" s="5">
        <f>Target_CC[[#This Row],[Est_Sust_NP Apr]]+Target_CC[[#This Row],[Est_Sust_POTS Apr]]+Target_CC[[#This Row],[BC_Apr]]</f>
        <v>348100</v>
      </c>
      <c r="BO250" s="5">
        <f>Target_CC[[#This Row],[Est_Sust_NP Mei]]+Target_CC[[#This Row],[Est_Sust_POTS Mei]]+Target_CC[[#This Row],[BC_Mei]]</f>
        <v>348100</v>
      </c>
      <c r="BP250" s="5">
        <f>Target_CC[[#This Row],[Est_Sust_NP Jun]]+Target_CC[[#This Row],[Est_Sust_POTS Jun]]+Target_CC[[#This Row],[BC_Jun]]</f>
        <v>348100</v>
      </c>
      <c r="BQ250" s="5">
        <f>Target_CC[[#This Row],[Est_Sust_NP Jul]]+Target_CC[[#This Row],[Est_Sust_POTS Jul]]+Target_CC[[#This Row],[BC_Jul]]</f>
        <v>348100</v>
      </c>
      <c r="BR250" s="5">
        <f>Target_CC[[#This Row],[Est_Sust_NP Agu]]+Target_CC[[#This Row],[Est_Sust_POTS Agu]]+Target_CC[[#This Row],[BC_Agu]]</f>
        <v>348100</v>
      </c>
      <c r="BS250" s="5">
        <f>Target_CC[[#This Row],[Est_Sust_NP Sep]]+Target_CC[[#This Row],[Est_Sust_POTS Sep]]+Target_CC[[#This Row],[BC_Sep]]</f>
        <v>348100</v>
      </c>
      <c r="BT250" s="5">
        <f>Target_CC[[#This Row],[Est_Sust_NP Okt]]+Target_CC[[#This Row],[Est_Sust_POTS Okt]]+Target_CC[[#This Row],[BC_Okt]]</f>
        <v>348100</v>
      </c>
      <c r="BU250" s="5">
        <f>Target_CC[[#This Row],[Est_Sust_NP Nov]]+Target_CC[[#This Row],[Est_Sust_POTS Nov]]+Target_CC[[#This Row],[BC_Nov]]</f>
        <v>348100</v>
      </c>
      <c r="BV250" s="5">
        <f>Target_CC[[#This Row],[Est_Sust_NP Des]]+Target_CC[[#This Row],[Est_Sust_POTS Des]]+Target_CC[[#This Row],[BC_Des]]</f>
        <v>348100</v>
      </c>
      <c r="BW250" s="5">
        <f>SUM(Target_CC[[#This Row],[Real_Jan]:[Real_Des]])</f>
        <v>4032900</v>
      </c>
      <c r="BX250" s="5">
        <v>0</v>
      </c>
      <c r="BY250" s="5">
        <v>0</v>
      </c>
      <c r="BZ250" s="5">
        <v>0</v>
      </c>
      <c r="CA250" s="5">
        <f>Target_CC[[#This Row],[Est_Sust_NP Mar]]*95%</f>
        <v>0</v>
      </c>
      <c r="CB250" s="5">
        <f>Target_CC[[#This Row],[Est_Sust_NP Apr]]</f>
        <v>0</v>
      </c>
      <c r="CC250" s="5">
        <f>Target_CC[[#This Row],[Est_Sust_NP Mei]]</f>
        <v>0</v>
      </c>
      <c r="CD250" s="5">
        <f>Target_CC[[#This Row],[Est_Sust_NP Jun]]</f>
        <v>0</v>
      </c>
      <c r="CE250" s="5">
        <f>Target_CC[[#This Row],[Est_Sust_NP Jul]]</f>
        <v>0</v>
      </c>
      <c r="CF250" s="5">
        <f>Target_CC[[#This Row],[Est_Sust_NP Agu]]</f>
        <v>0</v>
      </c>
      <c r="CG250" s="5">
        <f>Target_CC[[#This Row],[Est_Sust_NP Sep]]</f>
        <v>0</v>
      </c>
      <c r="CH250" s="5">
        <f>Target_CC[[#This Row],[Est_Sust_NP Okt]]</f>
        <v>0</v>
      </c>
      <c r="CI250" s="5">
        <f>Target_CC[[#This Row],[Est_Sust_NP Nov]]</f>
        <v>0</v>
      </c>
      <c r="CJ250" s="5">
        <f>SUM(Target_CC[[#This Row],[Est_Sust_NP Jan]:[Est_Sust_NP Des]])</f>
        <v>0</v>
      </c>
      <c r="CK250" s="5">
        <v>348100</v>
      </c>
      <c r="CL250" s="5">
        <v>348100</v>
      </c>
      <c r="CM250" s="5">
        <v>348100</v>
      </c>
      <c r="CN250" s="5">
        <f>Target_CC[[#This Row],[Est_Sust_POTS Mar]]</f>
        <v>348100</v>
      </c>
      <c r="CO250" s="5">
        <f>Target_CC[[#This Row],[Est_Sust_POTS Apr]]</f>
        <v>348100</v>
      </c>
      <c r="CP250" s="5">
        <f>Target_CC[[#This Row],[Est_Sust_POTS Mei]]</f>
        <v>348100</v>
      </c>
      <c r="CQ250" s="5">
        <f>Target_CC[[#This Row],[Est_Sust_POTS Jun]]</f>
        <v>348100</v>
      </c>
      <c r="CR250" s="5">
        <f>Target_CC[[#This Row],[Est_Sust_POTS Jul]]</f>
        <v>348100</v>
      </c>
      <c r="CS250" s="5">
        <f>Target_CC[[#This Row],[Est_Sust_POTS Agu]]</f>
        <v>348100</v>
      </c>
      <c r="CT250" s="5">
        <f>Target_CC[[#This Row],[Est_Sust_POTS Sep]]</f>
        <v>348100</v>
      </c>
      <c r="CU250" s="5">
        <f>Target_CC[[#This Row],[Est_Sust_POTS Okt]]</f>
        <v>348100</v>
      </c>
      <c r="CV250" s="5">
        <f>Target_CC[[#This Row],[Est_Sust_POTS Nov]]</f>
        <v>348100</v>
      </c>
      <c r="CW250" s="5">
        <f>SUM(Target_CC[[#This Row],[Est_Sust_POTS Jan]:[Est_Sust_POTS Des]])</f>
        <v>4177200</v>
      </c>
      <c r="CX250" s="5"/>
      <c r="CY250" s="5">
        <v>0</v>
      </c>
      <c r="CZ250" s="5">
        <v>0</v>
      </c>
      <c r="DA250" s="5">
        <v>0</v>
      </c>
      <c r="DB250" s="5"/>
      <c r="DC250" s="5"/>
      <c r="DD250" s="5"/>
      <c r="DE250" s="5"/>
      <c r="DF250" s="5"/>
      <c r="DG250" s="5"/>
      <c r="DH250" s="5"/>
      <c r="DI250" s="5"/>
      <c r="DJ250" s="5">
        <f>SUM(Target_CC[[#This Row],[BC_Jan]:[BC_Des]])</f>
        <v>0</v>
      </c>
      <c r="DK250" s="5"/>
      <c r="DL250" s="5"/>
      <c r="DM250" s="5"/>
      <c r="DN250" s="5"/>
      <c r="DO250" s="5"/>
      <c r="DP250" s="5"/>
      <c r="DQ250" s="5"/>
      <c r="DR250" s="5"/>
      <c r="DS250" s="5"/>
      <c r="DT250" s="5"/>
      <c r="DU250" s="5"/>
      <c r="DV250" s="5"/>
      <c r="DW250" s="5"/>
      <c r="DX250" s="5" t="s">
        <v>160</v>
      </c>
    </row>
    <row r="251" spans="2:128" x14ac:dyDescent="0.3">
      <c r="B251">
        <v>19305950</v>
      </c>
      <c r="C251" t="s">
        <v>490</v>
      </c>
      <c r="D251" t="s">
        <v>457</v>
      </c>
      <c r="E251" t="s">
        <v>414</v>
      </c>
      <c r="F251" t="s">
        <v>363</v>
      </c>
      <c r="G251" t="s">
        <v>25</v>
      </c>
      <c r="H251" t="s">
        <v>159</v>
      </c>
      <c r="I251" t="s">
        <v>29</v>
      </c>
      <c r="J251" s="5">
        <v>22869722.756110534</v>
      </c>
      <c r="K251" s="5">
        <v>326000</v>
      </c>
      <c r="L251" s="5">
        <v>326000</v>
      </c>
      <c r="M251" s="5">
        <v>312960</v>
      </c>
      <c r="N251" s="5">
        <v>329129.59999999998</v>
      </c>
      <c r="O251" s="5">
        <v>312991.29599999997</v>
      </c>
      <c r="P251" s="5">
        <v>312829.91295999999</v>
      </c>
      <c r="Q251" s="5">
        <v>378028.2991296</v>
      </c>
      <c r="R251" s="5">
        <v>329780.28299129597</v>
      </c>
      <c r="S251" s="5">
        <v>345597.80282991298</v>
      </c>
      <c r="T251" s="5">
        <v>378355.97802829911</v>
      </c>
      <c r="U251" s="5">
        <v>329783.55978028302</v>
      </c>
      <c r="V251" s="5">
        <v>361897.83559780283</v>
      </c>
      <c r="W251" s="5">
        <v>4043354.5673171943</v>
      </c>
      <c r="X251" s="5">
        <v>189555.53858884436</v>
      </c>
      <c r="Y251" s="5">
        <v>1108895.1990942904</v>
      </c>
      <c r="Z251" s="5">
        <v>1013180.763711712</v>
      </c>
      <c r="AA251" s="5">
        <v>699353.25473961316</v>
      </c>
      <c r="AB251" s="5">
        <v>944976.23109839589</v>
      </c>
      <c r="AC251" s="5">
        <v>1366186.7690340828</v>
      </c>
      <c r="AD251" s="5">
        <v>1607798.4287515967</v>
      </c>
      <c r="AE251" s="5">
        <v>1776265.0536627902</v>
      </c>
      <c r="AF251" s="5">
        <v>1455014.1238289629</v>
      </c>
      <c r="AG251" s="5">
        <v>1790212.5678023109</v>
      </c>
      <c r="AH251" s="5">
        <v>2410086.327347138</v>
      </c>
      <c r="AI251" s="5">
        <v>1509216.9621386072</v>
      </c>
      <c r="AJ251" s="5">
        <v>15870741.219798347</v>
      </c>
      <c r="AK251" s="5">
        <v>515555.53858884436</v>
      </c>
      <c r="AL251" s="5">
        <v>1434895.1990942904</v>
      </c>
      <c r="AM251" s="5">
        <v>1326140.7637117119</v>
      </c>
      <c r="AN251" s="5">
        <v>1028482.8547396131</v>
      </c>
      <c r="AO251" s="5">
        <v>1257967.5270983959</v>
      </c>
      <c r="AP251" s="5">
        <v>1679016.6819940829</v>
      </c>
      <c r="AQ251" s="5">
        <v>1985826.7278811967</v>
      </c>
      <c r="AR251" s="5">
        <v>2106045.3366540861</v>
      </c>
      <c r="AS251" s="5">
        <v>1800611.9266588758</v>
      </c>
      <c r="AT251" s="5">
        <v>2168568.5458306102</v>
      </c>
      <c r="AU251" s="5">
        <v>2739869.8871274209</v>
      </c>
      <c r="AV251" s="5">
        <v>1871114.7977364101</v>
      </c>
      <c r="AW251" s="5">
        <f>SUM(Target_CC[[#This Row],[Target_Jan]:[Target_Des]])</f>
        <v>19914095.78711554</v>
      </c>
      <c r="AX251" s="5">
        <v>792396.75529236195</v>
      </c>
      <c r="AY251" s="5">
        <v>6032290.547343405</v>
      </c>
      <c r="AZ251" s="5">
        <v>1721168.2227272117</v>
      </c>
      <c r="BA251" s="5">
        <v>3730263.1812121775</v>
      </c>
      <c r="BB251" s="5">
        <v>4356146.5649457099</v>
      </c>
      <c r="BC251" s="5">
        <v>4727385.5144472579</v>
      </c>
      <c r="BD251" s="5">
        <v>304335.51175167295</v>
      </c>
      <c r="BE251" s="5">
        <v>6178364.2199487239</v>
      </c>
      <c r="BF251" s="5">
        <v>2219161.1340547749</v>
      </c>
      <c r="BG251" s="5">
        <v>6294176.2929679696</v>
      </c>
      <c r="BH251" s="5">
        <v>4667404.7998496499</v>
      </c>
      <c r="BI251" s="5">
        <v>3677144.2621599752</v>
      </c>
      <c r="BJ251" s="5">
        <f>SUM(Target_CC[[#This Row],[Target_NGTMA_Jan]:[Target_NGTMA_Des]])</f>
        <v>44700237.006700888</v>
      </c>
      <c r="BK251" s="5">
        <v>305000</v>
      </c>
      <c r="BL251" s="5">
        <v>305000</v>
      </c>
      <c r="BM251" s="5">
        <v>305000</v>
      </c>
      <c r="BN251" s="5">
        <f>Target_CC[[#This Row],[Est_Sust_NP Apr]]+Target_CC[[#This Row],[Est_Sust_POTS Apr]]+Target_CC[[#This Row],[BC_Apr]]</f>
        <v>354100</v>
      </c>
      <c r="BO251" s="5">
        <f>Target_CC[[#This Row],[Est_Sust_NP Mei]]+Target_CC[[#This Row],[Est_Sust_POTS Mei]]+Target_CC[[#This Row],[BC_Mei]]</f>
        <v>354100</v>
      </c>
      <c r="BP251" s="5">
        <f>Target_CC[[#This Row],[Est_Sust_NP Jun]]+Target_CC[[#This Row],[Est_Sust_POTS Jun]]+Target_CC[[#This Row],[BC_Jun]]</f>
        <v>354100</v>
      </c>
      <c r="BQ251" s="5">
        <f>Target_CC[[#This Row],[Est_Sust_NP Jul]]+Target_CC[[#This Row],[Est_Sust_POTS Jul]]+Target_CC[[#This Row],[BC_Jul]]</f>
        <v>354100</v>
      </c>
      <c r="BR251" s="5">
        <f>Target_CC[[#This Row],[Est_Sust_NP Agu]]+Target_CC[[#This Row],[Est_Sust_POTS Agu]]+Target_CC[[#This Row],[BC_Agu]]</f>
        <v>354100</v>
      </c>
      <c r="BS251" s="5">
        <f>Target_CC[[#This Row],[Est_Sust_NP Sep]]+Target_CC[[#This Row],[Est_Sust_POTS Sep]]+Target_CC[[#This Row],[BC_Sep]]</f>
        <v>354100</v>
      </c>
      <c r="BT251" s="5">
        <f>Target_CC[[#This Row],[Est_Sust_NP Okt]]+Target_CC[[#This Row],[Est_Sust_POTS Okt]]+Target_CC[[#This Row],[BC_Okt]]</f>
        <v>354100</v>
      </c>
      <c r="BU251" s="5">
        <f>Target_CC[[#This Row],[Est_Sust_NP Nov]]+Target_CC[[#This Row],[Est_Sust_POTS Nov]]+Target_CC[[#This Row],[BC_Nov]]</f>
        <v>354100</v>
      </c>
      <c r="BV251" s="5">
        <f>Target_CC[[#This Row],[Est_Sust_NP Des]]+Target_CC[[#This Row],[Est_Sust_POTS Des]]+Target_CC[[#This Row],[BC_Des]]</f>
        <v>354100</v>
      </c>
      <c r="BW251" s="5">
        <f>SUM(Target_CC[[#This Row],[Real_Jan]:[Real_Des]])</f>
        <v>4101900</v>
      </c>
      <c r="BX251" s="5">
        <v>0</v>
      </c>
      <c r="BY251" s="5">
        <v>0</v>
      </c>
      <c r="BZ251" s="5">
        <v>0</v>
      </c>
      <c r="CA251" s="5">
        <f>Target_CC[[#This Row],[Est_Sust_NP Mar]]*95%</f>
        <v>0</v>
      </c>
      <c r="CB251" s="5">
        <f>Target_CC[[#This Row],[Est_Sust_NP Apr]]</f>
        <v>0</v>
      </c>
      <c r="CC251" s="5">
        <f>Target_CC[[#This Row],[Est_Sust_NP Mei]]</f>
        <v>0</v>
      </c>
      <c r="CD251" s="5">
        <f>Target_CC[[#This Row],[Est_Sust_NP Jun]]</f>
        <v>0</v>
      </c>
      <c r="CE251" s="5">
        <f>Target_CC[[#This Row],[Est_Sust_NP Jul]]</f>
        <v>0</v>
      </c>
      <c r="CF251" s="5">
        <f>Target_CC[[#This Row],[Est_Sust_NP Agu]]</f>
        <v>0</v>
      </c>
      <c r="CG251" s="5">
        <f>Target_CC[[#This Row],[Est_Sust_NP Sep]]</f>
        <v>0</v>
      </c>
      <c r="CH251" s="5">
        <f>Target_CC[[#This Row],[Est_Sust_NP Okt]]</f>
        <v>0</v>
      </c>
      <c r="CI251" s="5">
        <f>Target_CC[[#This Row],[Est_Sust_NP Nov]]</f>
        <v>0</v>
      </c>
      <c r="CJ251" s="5">
        <f>SUM(Target_CC[[#This Row],[Est_Sust_NP Jan]:[Est_Sust_NP Des]])</f>
        <v>0</v>
      </c>
      <c r="CK251" s="5">
        <v>353100</v>
      </c>
      <c r="CL251" s="5">
        <v>353100</v>
      </c>
      <c r="CM251" s="5">
        <v>354100</v>
      </c>
      <c r="CN251" s="5">
        <f>Target_CC[[#This Row],[Est_Sust_POTS Mar]]</f>
        <v>354100</v>
      </c>
      <c r="CO251" s="5">
        <f>Target_CC[[#This Row],[Est_Sust_POTS Apr]]</f>
        <v>354100</v>
      </c>
      <c r="CP251" s="5">
        <f>Target_CC[[#This Row],[Est_Sust_POTS Mei]]</f>
        <v>354100</v>
      </c>
      <c r="CQ251" s="5">
        <f>Target_CC[[#This Row],[Est_Sust_POTS Jun]]</f>
        <v>354100</v>
      </c>
      <c r="CR251" s="5">
        <f>Target_CC[[#This Row],[Est_Sust_POTS Jul]]</f>
        <v>354100</v>
      </c>
      <c r="CS251" s="5">
        <f>Target_CC[[#This Row],[Est_Sust_POTS Agu]]</f>
        <v>354100</v>
      </c>
      <c r="CT251" s="5">
        <f>Target_CC[[#This Row],[Est_Sust_POTS Sep]]</f>
        <v>354100</v>
      </c>
      <c r="CU251" s="5">
        <f>Target_CC[[#This Row],[Est_Sust_POTS Okt]]</f>
        <v>354100</v>
      </c>
      <c r="CV251" s="5">
        <f>Target_CC[[#This Row],[Est_Sust_POTS Nov]]</f>
        <v>354100</v>
      </c>
      <c r="CW251" s="5">
        <f>SUM(Target_CC[[#This Row],[Est_Sust_POTS Jan]:[Est_Sust_POTS Des]])</f>
        <v>4247200</v>
      </c>
      <c r="CX251" s="5"/>
      <c r="CY251" s="5">
        <v>0</v>
      </c>
      <c r="CZ251" s="5">
        <v>0</v>
      </c>
      <c r="DA251" s="5">
        <v>0</v>
      </c>
      <c r="DB251" s="5"/>
      <c r="DC251" s="5"/>
      <c r="DD251" s="5"/>
      <c r="DE251" s="5"/>
      <c r="DF251" s="5"/>
      <c r="DG251" s="5"/>
      <c r="DH251" s="5"/>
      <c r="DI251" s="5"/>
      <c r="DJ251" s="5">
        <f>SUM(Target_CC[[#This Row],[BC_Jan]:[BC_Des]])</f>
        <v>0</v>
      </c>
      <c r="DK251" s="5"/>
      <c r="DL251" s="5"/>
      <c r="DM251" s="5"/>
      <c r="DN251" s="5"/>
      <c r="DO251" s="5"/>
      <c r="DP251" s="5"/>
      <c r="DQ251" s="5"/>
      <c r="DR251" s="5"/>
      <c r="DS251" s="5"/>
      <c r="DT251" s="5"/>
      <c r="DU251" s="5"/>
      <c r="DV251" s="5"/>
      <c r="DW251" s="5"/>
      <c r="DX251" s="5" t="s">
        <v>160</v>
      </c>
    </row>
    <row r="252" spans="2:128" x14ac:dyDescent="0.3">
      <c r="B252">
        <v>10043666</v>
      </c>
      <c r="C252" t="s">
        <v>491</v>
      </c>
      <c r="D252" t="s">
        <v>442</v>
      </c>
      <c r="E252" t="s">
        <v>400</v>
      </c>
      <c r="F252" t="s">
        <v>363</v>
      </c>
      <c r="G252" t="s">
        <v>25</v>
      </c>
      <c r="H252" t="s">
        <v>159</v>
      </c>
      <c r="I252" t="s">
        <v>29</v>
      </c>
      <c r="J252" s="5">
        <v>22869722.756110534</v>
      </c>
      <c r="K252" s="5">
        <v>347850</v>
      </c>
      <c r="L252" s="5">
        <v>347850</v>
      </c>
      <c r="M252" s="5">
        <v>333936</v>
      </c>
      <c r="N252" s="5">
        <v>351189.36</v>
      </c>
      <c r="O252" s="5">
        <v>333969.39360000001</v>
      </c>
      <c r="P252" s="5">
        <v>333797.193936</v>
      </c>
      <c r="Q252" s="5">
        <v>403365.47193935997</v>
      </c>
      <c r="R252" s="5">
        <v>351883.65471939358</v>
      </c>
      <c r="S252" s="5">
        <v>368761.33654719393</v>
      </c>
      <c r="T252" s="5">
        <v>403715.11336547189</v>
      </c>
      <c r="U252" s="5">
        <v>351887.1511336547</v>
      </c>
      <c r="V252" s="5">
        <v>386153.87151133659</v>
      </c>
      <c r="W252" s="5">
        <v>4314358.5467524109</v>
      </c>
      <c r="X252" s="5">
        <v>170091.42729580097</v>
      </c>
      <c r="Y252" s="5">
        <v>995030.63080906158</v>
      </c>
      <c r="Z252" s="5">
        <v>909144.43065773253</v>
      </c>
      <c r="AA252" s="5">
        <v>627541.63855186512</v>
      </c>
      <c r="AB252" s="5">
        <v>847943.33684319037</v>
      </c>
      <c r="AC252" s="5">
        <v>1225902.7577225415</v>
      </c>
      <c r="AD252" s="5">
        <v>1442705.0329744336</v>
      </c>
      <c r="AE252" s="5">
        <v>1593873.017282214</v>
      </c>
      <c r="AF252" s="5">
        <v>1305609.0626527464</v>
      </c>
      <c r="AG252" s="5">
        <v>1606388.3603045309</v>
      </c>
      <c r="AH252" s="5">
        <v>2162611.6882490031</v>
      </c>
      <c r="AI252" s="5">
        <v>1354246.1966568776</v>
      </c>
      <c r="AJ252" s="5">
        <v>14241087.58</v>
      </c>
      <c r="AK252" s="5">
        <v>517941.427295801</v>
      </c>
      <c r="AL252" s="5">
        <v>1342880.6308090617</v>
      </c>
      <c r="AM252" s="5">
        <v>1243080.4306577325</v>
      </c>
      <c r="AN252" s="5">
        <v>978730.99855186511</v>
      </c>
      <c r="AO252" s="5">
        <v>1181912.7304431903</v>
      </c>
      <c r="AP252" s="5">
        <v>1559699.9516585413</v>
      </c>
      <c r="AQ252" s="5">
        <v>1846070.5049137936</v>
      </c>
      <c r="AR252" s="5">
        <v>1945756.6720016077</v>
      </c>
      <c r="AS252" s="5">
        <v>1674370.3991999403</v>
      </c>
      <c r="AT252" s="5">
        <v>2010103.4736700028</v>
      </c>
      <c r="AU252" s="5">
        <v>2514498.8393826578</v>
      </c>
      <c r="AV252" s="5">
        <v>1740400.0681682143</v>
      </c>
      <c r="AW252" s="5">
        <f>SUM(Target_CC[[#This Row],[Target_Jan]:[Target_Des]])</f>
        <v>18555446.126752406</v>
      </c>
      <c r="AX252" s="5">
        <v>792396.75529236195</v>
      </c>
      <c r="AY252" s="5">
        <v>6032290.547343405</v>
      </c>
      <c r="AZ252" s="5">
        <v>1721168.2227272117</v>
      </c>
      <c r="BA252" s="5">
        <v>3730263.1812121775</v>
      </c>
      <c r="BB252" s="5">
        <v>4356146.5649457099</v>
      </c>
      <c r="BC252" s="5">
        <v>4727385.5144472579</v>
      </c>
      <c r="BD252" s="5">
        <v>304335.51175167295</v>
      </c>
      <c r="BE252" s="5">
        <v>6178364.2199487239</v>
      </c>
      <c r="BF252" s="5">
        <v>2219161.1340547749</v>
      </c>
      <c r="BG252" s="5">
        <v>6294176.2929679696</v>
      </c>
      <c r="BH252" s="5">
        <v>4667404.7998496499</v>
      </c>
      <c r="BI252" s="5">
        <v>3677144.2621599752</v>
      </c>
      <c r="BJ252" s="5">
        <f>SUM(Target_CC[[#This Row],[Target_NGTMA_Jan]:[Target_NGTMA_Des]])</f>
        <v>44700237.006700888</v>
      </c>
      <c r="BK252" s="5">
        <v>355370</v>
      </c>
      <c r="BL252" s="5">
        <v>358506</v>
      </c>
      <c r="BM252" s="5">
        <v>350244</v>
      </c>
      <c r="BN252" s="5">
        <f>Target_CC[[#This Row],[Est_Sust_NP Apr]]+Target_CC[[#This Row],[Est_Sust_POTS Apr]]+Target_CC[[#This Row],[BC_Apr]]</f>
        <v>350244</v>
      </c>
      <c r="BO252" s="5">
        <f>Target_CC[[#This Row],[Est_Sust_NP Mei]]+Target_CC[[#This Row],[Est_Sust_POTS Mei]]+Target_CC[[#This Row],[BC_Mei]]</f>
        <v>350244</v>
      </c>
      <c r="BP252" s="5">
        <f>Target_CC[[#This Row],[Est_Sust_NP Jun]]+Target_CC[[#This Row],[Est_Sust_POTS Jun]]+Target_CC[[#This Row],[BC_Jun]]</f>
        <v>350244</v>
      </c>
      <c r="BQ252" s="5">
        <f>Target_CC[[#This Row],[Est_Sust_NP Jul]]+Target_CC[[#This Row],[Est_Sust_POTS Jul]]+Target_CC[[#This Row],[BC_Jul]]</f>
        <v>350244</v>
      </c>
      <c r="BR252" s="5">
        <f>Target_CC[[#This Row],[Est_Sust_NP Agu]]+Target_CC[[#This Row],[Est_Sust_POTS Agu]]+Target_CC[[#This Row],[BC_Agu]]</f>
        <v>350244</v>
      </c>
      <c r="BS252" s="5">
        <f>Target_CC[[#This Row],[Est_Sust_NP Sep]]+Target_CC[[#This Row],[Est_Sust_POTS Sep]]+Target_CC[[#This Row],[BC_Sep]]</f>
        <v>350244</v>
      </c>
      <c r="BT252" s="5">
        <f>Target_CC[[#This Row],[Est_Sust_NP Okt]]+Target_CC[[#This Row],[Est_Sust_POTS Okt]]+Target_CC[[#This Row],[BC_Okt]]</f>
        <v>350244</v>
      </c>
      <c r="BU252" s="5">
        <f>Target_CC[[#This Row],[Est_Sust_NP Nov]]+Target_CC[[#This Row],[Est_Sust_POTS Nov]]+Target_CC[[#This Row],[BC_Nov]]</f>
        <v>350244</v>
      </c>
      <c r="BV252" s="5">
        <f>Target_CC[[#This Row],[Est_Sust_NP Des]]+Target_CC[[#This Row],[Est_Sust_POTS Des]]+Target_CC[[#This Row],[BC_Des]]</f>
        <v>350244</v>
      </c>
      <c r="BW252" s="5">
        <f>SUM(Target_CC[[#This Row],[Real_Jan]:[Real_Des]])</f>
        <v>4216316</v>
      </c>
      <c r="BX252" s="5">
        <v>0</v>
      </c>
      <c r="BY252" s="5">
        <v>0</v>
      </c>
      <c r="BZ252" s="5">
        <v>0</v>
      </c>
      <c r="CA252" s="5">
        <f>Target_CC[[#This Row],[Est_Sust_NP Mar]]*95%</f>
        <v>0</v>
      </c>
      <c r="CB252" s="5">
        <f>Target_CC[[#This Row],[Est_Sust_NP Apr]]</f>
        <v>0</v>
      </c>
      <c r="CC252" s="5">
        <f>Target_CC[[#This Row],[Est_Sust_NP Mei]]</f>
        <v>0</v>
      </c>
      <c r="CD252" s="5">
        <f>Target_CC[[#This Row],[Est_Sust_NP Jun]]</f>
        <v>0</v>
      </c>
      <c r="CE252" s="5">
        <f>Target_CC[[#This Row],[Est_Sust_NP Jul]]</f>
        <v>0</v>
      </c>
      <c r="CF252" s="5">
        <f>Target_CC[[#This Row],[Est_Sust_NP Agu]]</f>
        <v>0</v>
      </c>
      <c r="CG252" s="5">
        <f>Target_CC[[#This Row],[Est_Sust_NP Sep]]</f>
        <v>0</v>
      </c>
      <c r="CH252" s="5">
        <f>Target_CC[[#This Row],[Est_Sust_NP Okt]]</f>
        <v>0</v>
      </c>
      <c r="CI252" s="5">
        <f>Target_CC[[#This Row],[Est_Sust_NP Nov]]</f>
        <v>0</v>
      </c>
      <c r="CJ252" s="5">
        <f>SUM(Target_CC[[#This Row],[Est_Sust_NP Jan]:[Est_Sust_NP Des]])</f>
        <v>0</v>
      </c>
      <c r="CK252" s="5">
        <v>355370</v>
      </c>
      <c r="CL252" s="5">
        <v>358506</v>
      </c>
      <c r="CM252" s="5">
        <v>350244</v>
      </c>
      <c r="CN252" s="5">
        <f>Target_CC[[#This Row],[Est_Sust_POTS Mar]]</f>
        <v>350244</v>
      </c>
      <c r="CO252" s="5">
        <f>Target_CC[[#This Row],[Est_Sust_POTS Apr]]</f>
        <v>350244</v>
      </c>
      <c r="CP252" s="5">
        <f>Target_CC[[#This Row],[Est_Sust_POTS Mei]]</f>
        <v>350244</v>
      </c>
      <c r="CQ252" s="5">
        <f>Target_CC[[#This Row],[Est_Sust_POTS Jun]]</f>
        <v>350244</v>
      </c>
      <c r="CR252" s="5">
        <f>Target_CC[[#This Row],[Est_Sust_POTS Jul]]</f>
        <v>350244</v>
      </c>
      <c r="CS252" s="5">
        <f>Target_CC[[#This Row],[Est_Sust_POTS Agu]]</f>
        <v>350244</v>
      </c>
      <c r="CT252" s="5">
        <f>Target_CC[[#This Row],[Est_Sust_POTS Sep]]</f>
        <v>350244</v>
      </c>
      <c r="CU252" s="5">
        <f>Target_CC[[#This Row],[Est_Sust_POTS Okt]]</f>
        <v>350244</v>
      </c>
      <c r="CV252" s="5">
        <f>Target_CC[[#This Row],[Est_Sust_POTS Nov]]</f>
        <v>350244</v>
      </c>
      <c r="CW252" s="5">
        <f>SUM(Target_CC[[#This Row],[Est_Sust_POTS Jan]:[Est_Sust_POTS Des]])</f>
        <v>4216316</v>
      </c>
      <c r="CX252" s="5"/>
      <c r="CY252" s="5">
        <v>0</v>
      </c>
      <c r="CZ252" s="5">
        <v>0</v>
      </c>
      <c r="DA252" s="5">
        <v>0</v>
      </c>
      <c r="DB252" s="5"/>
      <c r="DC252" s="5"/>
      <c r="DD252" s="5"/>
      <c r="DE252" s="5"/>
      <c r="DF252" s="5"/>
      <c r="DG252" s="5"/>
      <c r="DH252" s="5"/>
      <c r="DI252" s="5"/>
      <c r="DJ252" s="5">
        <f>SUM(Target_CC[[#This Row],[BC_Jan]:[BC_Des]])</f>
        <v>0</v>
      </c>
      <c r="DK252" s="5"/>
      <c r="DL252" s="5"/>
      <c r="DM252" s="5"/>
      <c r="DN252" s="5"/>
      <c r="DO252" s="5"/>
      <c r="DP252" s="5"/>
      <c r="DQ252" s="5"/>
      <c r="DR252" s="5"/>
      <c r="DS252" s="5"/>
      <c r="DT252" s="5"/>
      <c r="DU252" s="5"/>
      <c r="DV252" s="5"/>
      <c r="DW252" s="5"/>
      <c r="DX252" s="5" t="s">
        <v>160</v>
      </c>
    </row>
    <row r="253" spans="2:128" x14ac:dyDescent="0.3">
      <c r="B253">
        <v>19008958</v>
      </c>
      <c r="C253" t="s">
        <v>492</v>
      </c>
      <c r="D253" t="s">
        <v>321</v>
      </c>
      <c r="E253" t="s">
        <v>322</v>
      </c>
      <c r="F253" t="s">
        <v>294</v>
      </c>
      <c r="G253" t="s">
        <v>25</v>
      </c>
      <c r="H253" t="s">
        <v>159</v>
      </c>
      <c r="I253" t="s">
        <v>29</v>
      </c>
      <c r="J253" s="5">
        <v>26292448.87480963</v>
      </c>
      <c r="K253" s="5">
        <v>272045.45454545453</v>
      </c>
      <c r="L253" s="5">
        <v>286363.63636363635</v>
      </c>
      <c r="M253" s="5">
        <v>257727.27272727271</v>
      </c>
      <c r="N253" s="5">
        <v>229090.90909090906</v>
      </c>
      <c r="O253" s="5">
        <v>243409.09090909088</v>
      </c>
      <c r="P253" s="5">
        <v>257727.27272727271</v>
      </c>
      <c r="Q253" s="5">
        <v>329318.18181818182</v>
      </c>
      <c r="R253" s="5">
        <v>300681.81818181818</v>
      </c>
      <c r="S253" s="5">
        <v>300681.81818181818</v>
      </c>
      <c r="T253" s="5">
        <v>329318.18181818182</v>
      </c>
      <c r="U253" s="5">
        <v>286363.63636363635</v>
      </c>
      <c r="V253" s="5">
        <v>300681.81818181818</v>
      </c>
      <c r="W253" s="5">
        <v>3393409.0909090908</v>
      </c>
      <c r="X253" s="5">
        <v>3945.5621916125542</v>
      </c>
      <c r="Y253" s="5">
        <v>7538.4012954545469</v>
      </c>
      <c r="Z253" s="5">
        <v>8292.2414250000002</v>
      </c>
      <c r="AA253" s="5">
        <v>8070.2773868560616</v>
      </c>
      <c r="AB253" s="5">
        <v>12959.003111586177</v>
      </c>
      <c r="AC253" s="5">
        <v>11663.102800427558</v>
      </c>
      <c r="AD253" s="5">
        <v>6587.4932483896391</v>
      </c>
      <c r="AE253" s="5">
        <v>14492.485146457208</v>
      </c>
      <c r="AF253" s="5">
        <v>12077.070955381005</v>
      </c>
      <c r="AG253" s="5">
        <v>14492.485146457208</v>
      </c>
      <c r="AH253" s="5">
        <v>15700.192241995306</v>
      </c>
      <c r="AI253" s="5">
        <v>15700.192241995306</v>
      </c>
      <c r="AJ253" s="5">
        <v>131518.50719161259</v>
      </c>
      <c r="AK253" s="5">
        <v>275991.01673706708</v>
      </c>
      <c r="AL253" s="5">
        <v>293902.03765909089</v>
      </c>
      <c r="AM253" s="5">
        <v>266019.51415227272</v>
      </c>
      <c r="AN253" s="5">
        <v>237161.18647776512</v>
      </c>
      <c r="AO253" s="5">
        <v>256368.09402067706</v>
      </c>
      <c r="AP253" s="5">
        <v>269390.37552770029</v>
      </c>
      <c r="AQ253" s="5">
        <v>335905.67506657145</v>
      </c>
      <c r="AR253" s="5">
        <v>315174.30332827539</v>
      </c>
      <c r="AS253" s="5">
        <v>312758.88913719921</v>
      </c>
      <c r="AT253" s="5">
        <v>343810.66696463904</v>
      </c>
      <c r="AU253" s="5">
        <v>302063.82860563166</v>
      </c>
      <c r="AV253" s="5">
        <v>316382.01042381348</v>
      </c>
      <c r="AW253" s="5">
        <f>SUM(Target_CC[[#This Row],[Target_Jan]:[Target_Des]])</f>
        <v>3524927.5981007037</v>
      </c>
      <c r="AX253" s="5">
        <v>0</v>
      </c>
      <c r="AY253" s="5">
        <v>0</v>
      </c>
      <c r="AZ253" s="5">
        <v>0</v>
      </c>
      <c r="BA253" s="5">
        <v>0</v>
      </c>
      <c r="BB253" s="5">
        <v>0</v>
      </c>
      <c r="BC253" s="5">
        <v>0</v>
      </c>
      <c r="BD253" s="5">
        <v>0</v>
      </c>
      <c r="BE253" s="5">
        <v>0</v>
      </c>
      <c r="BF253" s="5">
        <v>0</v>
      </c>
      <c r="BG253" s="5">
        <v>0</v>
      </c>
      <c r="BH253" s="5">
        <v>0</v>
      </c>
      <c r="BI253" s="5">
        <v>0</v>
      </c>
      <c r="BJ253" s="5">
        <f>SUM(Target_CC[[#This Row],[Target_NGTMA_Jan]:[Target_NGTMA_Des]])</f>
        <v>0</v>
      </c>
      <c r="BK253" s="5">
        <v>328518</v>
      </c>
      <c r="BL253" s="5">
        <v>335019</v>
      </c>
      <c r="BM253" s="5">
        <v>350469</v>
      </c>
      <c r="BN253" s="5">
        <f>Target_CC[[#This Row],[Est_Sust_NP Apr]]+Target_CC[[#This Row],[Est_Sust_POTS Apr]]+Target_CC[[#This Row],[BC_Apr]]</f>
        <v>353400</v>
      </c>
      <c r="BO253" s="5">
        <f>Target_CC[[#This Row],[Est_Sust_NP Mei]]+Target_CC[[#This Row],[Est_Sust_POTS Mei]]+Target_CC[[#This Row],[BC_Mei]]</f>
        <v>353400</v>
      </c>
      <c r="BP253" s="5">
        <f>Target_CC[[#This Row],[Est_Sust_NP Jun]]+Target_CC[[#This Row],[Est_Sust_POTS Jun]]+Target_CC[[#This Row],[BC_Jun]]</f>
        <v>353400</v>
      </c>
      <c r="BQ253" s="5">
        <f>Target_CC[[#This Row],[Est_Sust_NP Jul]]+Target_CC[[#This Row],[Est_Sust_POTS Jul]]+Target_CC[[#This Row],[BC_Jul]]</f>
        <v>353400</v>
      </c>
      <c r="BR253" s="5">
        <f>Target_CC[[#This Row],[Est_Sust_NP Agu]]+Target_CC[[#This Row],[Est_Sust_POTS Agu]]+Target_CC[[#This Row],[BC_Agu]]</f>
        <v>353400</v>
      </c>
      <c r="BS253" s="5">
        <f>Target_CC[[#This Row],[Est_Sust_NP Sep]]+Target_CC[[#This Row],[Est_Sust_POTS Sep]]+Target_CC[[#This Row],[BC_Sep]]</f>
        <v>353400</v>
      </c>
      <c r="BT253" s="5">
        <f>Target_CC[[#This Row],[Est_Sust_NP Okt]]+Target_CC[[#This Row],[Est_Sust_POTS Okt]]+Target_CC[[#This Row],[BC_Okt]]</f>
        <v>353400</v>
      </c>
      <c r="BU253" s="5">
        <f>Target_CC[[#This Row],[Est_Sust_NP Nov]]+Target_CC[[#This Row],[Est_Sust_POTS Nov]]+Target_CC[[#This Row],[BC_Nov]]</f>
        <v>353400</v>
      </c>
      <c r="BV253" s="5">
        <f>Target_CC[[#This Row],[Est_Sust_NP Des]]+Target_CC[[#This Row],[Est_Sust_POTS Des]]+Target_CC[[#This Row],[BC_Des]]</f>
        <v>353400</v>
      </c>
      <c r="BW253" s="5">
        <f>SUM(Target_CC[[#This Row],[Real_Jan]:[Real_Des]])</f>
        <v>4194606</v>
      </c>
      <c r="BX253" s="5">
        <v>0</v>
      </c>
      <c r="BY253" s="5">
        <v>0</v>
      </c>
      <c r="BZ253" s="5">
        <v>0</v>
      </c>
      <c r="CA253" s="5">
        <f>Target_CC[[#This Row],[Est_Sust_NP Mar]]*95%</f>
        <v>0</v>
      </c>
      <c r="CB253" s="5">
        <f>Target_CC[[#This Row],[Est_Sust_NP Apr]]</f>
        <v>0</v>
      </c>
      <c r="CC253" s="5">
        <f>Target_CC[[#This Row],[Est_Sust_NP Mei]]</f>
        <v>0</v>
      </c>
      <c r="CD253" s="5">
        <f>Target_CC[[#This Row],[Est_Sust_NP Jun]]</f>
        <v>0</v>
      </c>
      <c r="CE253" s="5">
        <f>Target_CC[[#This Row],[Est_Sust_NP Jul]]</f>
        <v>0</v>
      </c>
      <c r="CF253" s="5">
        <f>Target_CC[[#This Row],[Est_Sust_NP Agu]]</f>
        <v>0</v>
      </c>
      <c r="CG253" s="5">
        <f>Target_CC[[#This Row],[Est_Sust_NP Sep]]</f>
        <v>0</v>
      </c>
      <c r="CH253" s="5">
        <f>Target_CC[[#This Row],[Est_Sust_NP Okt]]</f>
        <v>0</v>
      </c>
      <c r="CI253" s="5">
        <f>Target_CC[[#This Row],[Est_Sust_NP Nov]]</f>
        <v>0</v>
      </c>
      <c r="CJ253" s="5">
        <f>SUM(Target_CC[[#This Row],[Est_Sust_NP Jan]:[Est_Sust_NP Des]])</f>
        <v>0</v>
      </c>
      <c r="CK253" s="5">
        <v>359070</v>
      </c>
      <c r="CL253" s="5">
        <v>355290</v>
      </c>
      <c r="CM253" s="5">
        <v>353400</v>
      </c>
      <c r="CN253" s="5">
        <f>Target_CC[[#This Row],[Est_Sust_POTS Mar]]</f>
        <v>353400</v>
      </c>
      <c r="CO253" s="5">
        <f>Target_CC[[#This Row],[Est_Sust_POTS Apr]]</f>
        <v>353400</v>
      </c>
      <c r="CP253" s="5">
        <f>Target_CC[[#This Row],[Est_Sust_POTS Mei]]</f>
        <v>353400</v>
      </c>
      <c r="CQ253" s="5">
        <f>Target_CC[[#This Row],[Est_Sust_POTS Jun]]</f>
        <v>353400</v>
      </c>
      <c r="CR253" s="5">
        <f>Target_CC[[#This Row],[Est_Sust_POTS Jul]]</f>
        <v>353400</v>
      </c>
      <c r="CS253" s="5">
        <f>Target_CC[[#This Row],[Est_Sust_POTS Agu]]</f>
        <v>353400</v>
      </c>
      <c r="CT253" s="5">
        <f>Target_CC[[#This Row],[Est_Sust_POTS Sep]]</f>
        <v>353400</v>
      </c>
      <c r="CU253" s="5">
        <f>Target_CC[[#This Row],[Est_Sust_POTS Okt]]</f>
        <v>353400</v>
      </c>
      <c r="CV253" s="5">
        <f>Target_CC[[#This Row],[Est_Sust_POTS Nov]]</f>
        <v>353400</v>
      </c>
      <c r="CW253" s="5">
        <f>SUM(Target_CC[[#This Row],[Est_Sust_POTS Jan]:[Est_Sust_POTS Des]])</f>
        <v>4248360</v>
      </c>
      <c r="CX253" s="5"/>
      <c r="CY253" s="5">
        <v>0</v>
      </c>
      <c r="CZ253" s="5">
        <v>0</v>
      </c>
      <c r="DA253" s="5">
        <v>0</v>
      </c>
      <c r="DB253" s="5"/>
      <c r="DC253" s="5"/>
      <c r="DD253" s="5"/>
      <c r="DE253" s="5"/>
      <c r="DF253" s="5"/>
      <c r="DG253" s="5"/>
      <c r="DH253" s="5"/>
      <c r="DI253" s="5"/>
      <c r="DJ253" s="5">
        <f>SUM(Target_CC[[#This Row],[BC_Jan]:[BC_Des]])</f>
        <v>0</v>
      </c>
      <c r="DK253" s="5"/>
      <c r="DL253" s="5"/>
      <c r="DM253" s="5"/>
      <c r="DN253" s="5"/>
      <c r="DO253" s="5"/>
      <c r="DP253" s="5"/>
      <c r="DQ253" s="5"/>
      <c r="DR253" s="5"/>
      <c r="DS253" s="5"/>
      <c r="DT253" s="5"/>
      <c r="DU253" s="5"/>
      <c r="DV253" s="5"/>
      <c r="DW253" s="5"/>
      <c r="DX253" s="5" t="s">
        <v>160</v>
      </c>
    </row>
    <row r="254" spans="2:128" x14ac:dyDescent="0.3">
      <c r="B254">
        <v>2925419</v>
      </c>
      <c r="C254" t="s">
        <v>493</v>
      </c>
      <c r="D254" t="s">
        <v>407</v>
      </c>
      <c r="E254" t="s">
        <v>351</v>
      </c>
      <c r="F254" t="s">
        <v>300</v>
      </c>
      <c r="G254" t="s">
        <v>21</v>
      </c>
      <c r="H254" t="s">
        <v>159</v>
      </c>
      <c r="I254" t="s">
        <v>29</v>
      </c>
      <c r="J254" s="5">
        <v>5894863.8717338163</v>
      </c>
      <c r="K254" s="5">
        <v>357395.51877351088</v>
      </c>
      <c r="L254" s="5">
        <v>363637.54736266413</v>
      </c>
      <c r="M254" s="5">
        <v>388773.81367065175</v>
      </c>
      <c r="N254" s="5">
        <v>365311.6903151708</v>
      </c>
      <c r="O254" s="5">
        <v>383827.70280019299</v>
      </c>
      <c r="P254" s="5">
        <v>378707.39774917846</v>
      </c>
      <c r="Q254" s="5">
        <v>396823.55798509711</v>
      </c>
      <c r="R254" s="5">
        <v>400778.65739079134</v>
      </c>
      <c r="S254" s="5">
        <v>395648.70078104094</v>
      </c>
      <c r="T254" s="5">
        <v>403608.53184201528</v>
      </c>
      <c r="U254" s="5">
        <v>400663.68823053536</v>
      </c>
      <c r="V254" s="5">
        <v>378033.74309915153</v>
      </c>
      <c r="W254" s="5">
        <v>4613210.55</v>
      </c>
      <c r="X254" s="5">
        <v>1860927.9494320799</v>
      </c>
      <c r="Y254" s="5">
        <v>1893429.6593096193</v>
      </c>
      <c r="Z254" s="5">
        <v>2024312.0516726463</v>
      </c>
      <c r="AA254" s="5">
        <v>1902146.7787137905</v>
      </c>
      <c r="AB254" s="5">
        <v>1998558.0747022196</v>
      </c>
      <c r="AC254" s="5">
        <v>1971897.0835075045</v>
      </c>
      <c r="AD254" s="5">
        <v>2066226.3829769136</v>
      </c>
      <c r="AE254" s="5">
        <v>2086820.2478695023</v>
      </c>
      <c r="AF254" s="5">
        <v>2060109.0018325646</v>
      </c>
      <c r="AG254" s="5">
        <v>2101555.1625034036</v>
      </c>
      <c r="AH254" s="5">
        <v>2086221.613268886</v>
      </c>
      <c r="AI254" s="5">
        <v>1968389.4212659572</v>
      </c>
      <c r="AJ254" s="5">
        <v>24020593.427055087</v>
      </c>
      <c r="AK254" s="5">
        <v>2218323.4682055907</v>
      </c>
      <c r="AL254" s="5">
        <v>2257067.2066722834</v>
      </c>
      <c r="AM254" s="5">
        <v>2413085.8653432978</v>
      </c>
      <c r="AN254" s="5">
        <v>2267458.4690289614</v>
      </c>
      <c r="AO254" s="5">
        <v>2382385.7775024124</v>
      </c>
      <c r="AP254" s="5">
        <v>2350604.4812566829</v>
      </c>
      <c r="AQ254" s="5">
        <v>2463049.9409620105</v>
      </c>
      <c r="AR254" s="5">
        <v>2487598.9052602937</v>
      </c>
      <c r="AS254" s="5">
        <v>2455757.7026136057</v>
      </c>
      <c r="AT254" s="5">
        <v>2505163.6943454188</v>
      </c>
      <c r="AU254" s="5">
        <v>2486885.3014994212</v>
      </c>
      <c r="AV254" s="5">
        <v>2346423.1643651086</v>
      </c>
      <c r="AW254" s="5">
        <f>SUM(Target_CC[[#This Row],[Target_Jan]:[Target_Des]])</f>
        <v>28633803.977055091</v>
      </c>
      <c r="AX254" s="5">
        <v>4941582.2328302255</v>
      </c>
      <c r="AY254" s="5">
        <v>5142088.3207596643</v>
      </c>
      <c r="AZ254" s="5">
        <v>5200167.6767443335</v>
      </c>
      <c r="BA254" s="5">
        <v>5041400.8835760169</v>
      </c>
      <c r="BB254" s="5">
        <v>5300908.0587014994</v>
      </c>
      <c r="BC254" s="5">
        <v>5267931.7796293944</v>
      </c>
      <c r="BD254" s="5">
        <v>5440025.0052966522</v>
      </c>
      <c r="BE254" s="5">
        <v>5516503.1293899361</v>
      </c>
      <c r="BF254" s="5">
        <v>5430748.8535660813</v>
      </c>
      <c r="BG254" s="5">
        <v>5523072.6990475263</v>
      </c>
      <c r="BH254" s="5">
        <v>5624891.6984470263</v>
      </c>
      <c r="BI254" s="5">
        <v>5484201.4723760169</v>
      </c>
      <c r="BJ254" s="5">
        <f>SUM(Target_CC[[#This Row],[Target_NGTMA_Jan]:[Target_NGTMA_Des]])</f>
        <v>63913521.810364373</v>
      </c>
      <c r="BK254" s="5">
        <v>359180</v>
      </c>
      <c r="BL254" s="5">
        <v>371940</v>
      </c>
      <c r="BM254" s="5">
        <v>374300</v>
      </c>
      <c r="BN254" s="5">
        <f>Target_CC[[#This Row],[Est_Sust_NP Apr]]+Target_CC[[#This Row],[Est_Sust_POTS Apr]]+Target_CC[[#This Row],[BC_Apr]]</f>
        <v>374300</v>
      </c>
      <c r="BO254" s="5">
        <f>Target_CC[[#This Row],[Est_Sust_NP Mei]]+Target_CC[[#This Row],[Est_Sust_POTS Mei]]+Target_CC[[#This Row],[BC_Mei]]</f>
        <v>374300</v>
      </c>
      <c r="BP254" s="5">
        <f>Target_CC[[#This Row],[Est_Sust_NP Jun]]+Target_CC[[#This Row],[Est_Sust_POTS Jun]]+Target_CC[[#This Row],[BC_Jun]]</f>
        <v>374300</v>
      </c>
      <c r="BQ254" s="5">
        <f>Target_CC[[#This Row],[Est_Sust_NP Jul]]+Target_CC[[#This Row],[Est_Sust_POTS Jul]]+Target_CC[[#This Row],[BC_Jul]]</f>
        <v>374300</v>
      </c>
      <c r="BR254" s="5">
        <f>Target_CC[[#This Row],[Est_Sust_NP Agu]]+Target_CC[[#This Row],[Est_Sust_POTS Agu]]+Target_CC[[#This Row],[BC_Agu]]</f>
        <v>374300</v>
      </c>
      <c r="BS254" s="5">
        <f>Target_CC[[#This Row],[Est_Sust_NP Sep]]+Target_CC[[#This Row],[Est_Sust_POTS Sep]]+Target_CC[[#This Row],[BC_Sep]]</f>
        <v>374300</v>
      </c>
      <c r="BT254" s="5">
        <f>Target_CC[[#This Row],[Est_Sust_NP Okt]]+Target_CC[[#This Row],[Est_Sust_POTS Okt]]+Target_CC[[#This Row],[BC_Okt]]</f>
        <v>374300</v>
      </c>
      <c r="BU254" s="5">
        <f>Target_CC[[#This Row],[Est_Sust_NP Nov]]+Target_CC[[#This Row],[Est_Sust_POTS Nov]]+Target_CC[[#This Row],[BC_Nov]]</f>
        <v>374300</v>
      </c>
      <c r="BV254" s="5">
        <f>Target_CC[[#This Row],[Est_Sust_NP Des]]+Target_CC[[#This Row],[Est_Sust_POTS Des]]+Target_CC[[#This Row],[BC_Des]]</f>
        <v>374300</v>
      </c>
      <c r="BW254" s="5">
        <f>SUM(Target_CC[[#This Row],[Real_Jan]:[Real_Des]])</f>
        <v>4474120</v>
      </c>
      <c r="BX254" s="5">
        <v>0</v>
      </c>
      <c r="BY254" s="5">
        <v>0</v>
      </c>
      <c r="BZ254" s="5">
        <v>0</v>
      </c>
      <c r="CA254" s="5">
        <f>Target_CC[[#This Row],[Est_Sust_NP Mar]]*95%</f>
        <v>0</v>
      </c>
      <c r="CB254" s="5">
        <f>Target_CC[[#This Row],[Est_Sust_NP Apr]]</f>
        <v>0</v>
      </c>
      <c r="CC254" s="5">
        <f>Target_CC[[#This Row],[Est_Sust_NP Mei]]</f>
        <v>0</v>
      </c>
      <c r="CD254" s="5">
        <f>Target_CC[[#This Row],[Est_Sust_NP Jun]]</f>
        <v>0</v>
      </c>
      <c r="CE254" s="5">
        <f>Target_CC[[#This Row],[Est_Sust_NP Jul]]</f>
        <v>0</v>
      </c>
      <c r="CF254" s="5">
        <f>Target_CC[[#This Row],[Est_Sust_NP Agu]]</f>
        <v>0</v>
      </c>
      <c r="CG254" s="5">
        <f>Target_CC[[#This Row],[Est_Sust_NP Sep]]</f>
        <v>0</v>
      </c>
      <c r="CH254" s="5">
        <f>Target_CC[[#This Row],[Est_Sust_NP Okt]]</f>
        <v>0</v>
      </c>
      <c r="CI254" s="5">
        <f>Target_CC[[#This Row],[Est_Sust_NP Nov]]</f>
        <v>0</v>
      </c>
      <c r="CJ254" s="5">
        <f>SUM(Target_CC[[#This Row],[Est_Sust_NP Jan]:[Est_Sust_NP Des]])</f>
        <v>0</v>
      </c>
      <c r="CK254" s="5">
        <v>359180</v>
      </c>
      <c r="CL254" s="5">
        <v>371940</v>
      </c>
      <c r="CM254" s="5">
        <v>374300</v>
      </c>
      <c r="CN254" s="5">
        <f>Target_CC[[#This Row],[Est_Sust_POTS Mar]]</f>
        <v>374300</v>
      </c>
      <c r="CO254" s="5">
        <f>Target_CC[[#This Row],[Est_Sust_POTS Apr]]</f>
        <v>374300</v>
      </c>
      <c r="CP254" s="5">
        <f>Target_CC[[#This Row],[Est_Sust_POTS Mei]]</f>
        <v>374300</v>
      </c>
      <c r="CQ254" s="5">
        <f>Target_CC[[#This Row],[Est_Sust_POTS Jun]]</f>
        <v>374300</v>
      </c>
      <c r="CR254" s="5">
        <f>Target_CC[[#This Row],[Est_Sust_POTS Jul]]</f>
        <v>374300</v>
      </c>
      <c r="CS254" s="5">
        <f>Target_CC[[#This Row],[Est_Sust_POTS Agu]]</f>
        <v>374300</v>
      </c>
      <c r="CT254" s="5">
        <f>Target_CC[[#This Row],[Est_Sust_POTS Sep]]</f>
        <v>374300</v>
      </c>
      <c r="CU254" s="5">
        <f>Target_CC[[#This Row],[Est_Sust_POTS Okt]]</f>
        <v>374300</v>
      </c>
      <c r="CV254" s="5">
        <f>Target_CC[[#This Row],[Est_Sust_POTS Nov]]</f>
        <v>374300</v>
      </c>
      <c r="CW254" s="5">
        <f>SUM(Target_CC[[#This Row],[Est_Sust_POTS Jan]:[Est_Sust_POTS Des]])</f>
        <v>4474120</v>
      </c>
      <c r="CX254" s="5"/>
      <c r="CY254" s="5">
        <v>0</v>
      </c>
      <c r="CZ254" s="5">
        <v>0</v>
      </c>
      <c r="DA254" s="5">
        <v>0</v>
      </c>
      <c r="DB254" s="5"/>
      <c r="DC254" s="5"/>
      <c r="DD254" s="5"/>
      <c r="DE254" s="5"/>
      <c r="DF254" s="5"/>
      <c r="DG254" s="5"/>
      <c r="DH254" s="5"/>
      <c r="DI254" s="5"/>
      <c r="DJ254" s="5">
        <f>SUM(Target_CC[[#This Row],[BC_Jan]:[BC_Des]])</f>
        <v>0</v>
      </c>
      <c r="DK254" s="5"/>
      <c r="DL254" s="5"/>
      <c r="DM254" s="5"/>
      <c r="DN254" s="5"/>
      <c r="DO254" s="5"/>
      <c r="DP254" s="5"/>
      <c r="DQ254" s="5"/>
      <c r="DR254" s="5"/>
      <c r="DS254" s="5"/>
      <c r="DT254" s="5"/>
      <c r="DU254" s="5"/>
      <c r="DV254" s="5"/>
      <c r="DW254" s="5"/>
      <c r="DX254" s="5" t="s">
        <v>160</v>
      </c>
    </row>
    <row r="255" spans="2:128" x14ac:dyDescent="0.3">
      <c r="B255">
        <v>10278841</v>
      </c>
      <c r="C255" t="s">
        <v>494</v>
      </c>
      <c r="D255" t="s">
        <v>495</v>
      </c>
      <c r="E255" t="s">
        <v>326</v>
      </c>
      <c r="F255" t="s">
        <v>300</v>
      </c>
      <c r="G255" t="s">
        <v>25</v>
      </c>
      <c r="H255" t="s">
        <v>159</v>
      </c>
      <c r="I255" t="s">
        <v>29</v>
      </c>
      <c r="J255" s="5">
        <v>18815507.887916535</v>
      </c>
      <c r="K255" s="5">
        <v>295051.27391139528</v>
      </c>
      <c r="L255" s="5">
        <v>300204.44005444413</v>
      </c>
      <c r="M255" s="5">
        <v>320955.9240713655</v>
      </c>
      <c r="N255" s="5">
        <v>301586.54471132957</v>
      </c>
      <c r="O255" s="5">
        <v>316872.61514168442</v>
      </c>
      <c r="P255" s="5">
        <v>312645.49854743812</v>
      </c>
      <c r="Q255" s="5">
        <v>327601.4671458528</v>
      </c>
      <c r="R255" s="5">
        <v>330866.63712364371</v>
      </c>
      <c r="S255" s="5">
        <v>326631.55259317363</v>
      </c>
      <c r="T255" s="5">
        <v>333202.86692503659</v>
      </c>
      <c r="U255" s="5">
        <v>330771.72323857195</v>
      </c>
      <c r="V255" s="5">
        <v>312089.35653606401</v>
      </c>
      <c r="W255" s="5">
        <v>3808479.8999999994</v>
      </c>
      <c r="X255" s="5">
        <v>1853585.3580208123</v>
      </c>
      <c r="Y255" s="5">
        <v>1885958.8271591703</v>
      </c>
      <c r="Z255" s="5">
        <v>2016324.8019304555</v>
      </c>
      <c r="AA255" s="5">
        <v>1894641.5517625716</v>
      </c>
      <c r="AB255" s="5">
        <v>1990672.4414305463</v>
      </c>
      <c r="AC255" s="5">
        <v>1964116.6454772817</v>
      </c>
      <c r="AD255" s="5">
        <v>2058073.7534793499</v>
      </c>
      <c r="AE255" s="5">
        <v>2078586.3619560029</v>
      </c>
      <c r="AF255" s="5">
        <v>2051980.5094491022</v>
      </c>
      <c r="AG255" s="5">
        <v>2093263.1376073232</v>
      </c>
      <c r="AH255" s="5">
        <v>2077990.0893647694</v>
      </c>
      <c r="AI255" s="5">
        <v>1960622.8232829303</v>
      </c>
      <c r="AJ255" s="5">
        <v>23925816.300920319</v>
      </c>
      <c r="AK255" s="5">
        <v>2148636.6319322074</v>
      </c>
      <c r="AL255" s="5">
        <v>2186163.2672136147</v>
      </c>
      <c r="AM255" s="5">
        <v>2337280.726001821</v>
      </c>
      <c r="AN255" s="5">
        <v>2196228.0964739011</v>
      </c>
      <c r="AO255" s="5">
        <v>2307545.0565722305</v>
      </c>
      <c r="AP255" s="5">
        <v>2276762.1440247199</v>
      </c>
      <c r="AQ255" s="5">
        <v>2385675.2206252026</v>
      </c>
      <c r="AR255" s="5">
        <v>2409452.9990796465</v>
      </c>
      <c r="AS255" s="5">
        <v>2378612.0620422759</v>
      </c>
      <c r="AT255" s="5">
        <v>2426466.00453236</v>
      </c>
      <c r="AU255" s="5">
        <v>2408761.8126033414</v>
      </c>
      <c r="AV255" s="5">
        <v>2272712.1798189944</v>
      </c>
      <c r="AW255" s="5">
        <f>SUM(Target_CC[[#This Row],[Target_Jan]:[Target_Des]])</f>
        <v>27734296.200920321</v>
      </c>
      <c r="AX255" s="5">
        <v>4941582.2328302255</v>
      </c>
      <c r="AY255" s="5">
        <v>5142088.3207596643</v>
      </c>
      <c r="AZ255" s="5">
        <v>5200167.6767443335</v>
      </c>
      <c r="BA255" s="5">
        <v>5041400.8835760169</v>
      </c>
      <c r="BB255" s="5">
        <v>5300908.0587014994</v>
      </c>
      <c r="BC255" s="5">
        <v>5267931.7796293944</v>
      </c>
      <c r="BD255" s="5">
        <v>5440025.0052966522</v>
      </c>
      <c r="BE255" s="5">
        <v>5516503.1293899361</v>
      </c>
      <c r="BF255" s="5">
        <v>5430748.8535660813</v>
      </c>
      <c r="BG255" s="5">
        <v>5523072.6990475263</v>
      </c>
      <c r="BH255" s="5">
        <v>5624891.6984470263</v>
      </c>
      <c r="BI255" s="5">
        <v>5484201.4723760169</v>
      </c>
      <c r="BJ255" s="5">
        <f>SUM(Target_CC[[#This Row],[Target_NGTMA_Jan]:[Target_NGTMA_Des]])</f>
        <v>63913521.810364373</v>
      </c>
      <c r="BK255" s="5">
        <v>305085</v>
      </c>
      <c r="BL255" s="5">
        <v>301600</v>
      </c>
      <c r="BM255" s="5">
        <v>309253</v>
      </c>
      <c r="BN255" s="5">
        <f>Target_CC[[#This Row],[Est_Sust_NP Apr]]+Target_CC[[#This Row],[Est_Sust_POTS Apr]]+Target_CC[[#This Row],[BC_Apr]]</f>
        <v>366853</v>
      </c>
      <c r="BO255" s="5">
        <f>Target_CC[[#This Row],[Est_Sust_NP Mei]]+Target_CC[[#This Row],[Est_Sust_POTS Mei]]+Target_CC[[#This Row],[BC_Mei]]</f>
        <v>366853</v>
      </c>
      <c r="BP255" s="5">
        <f>Target_CC[[#This Row],[Est_Sust_NP Jun]]+Target_CC[[#This Row],[Est_Sust_POTS Jun]]+Target_CC[[#This Row],[BC_Jun]]</f>
        <v>366853</v>
      </c>
      <c r="BQ255" s="5">
        <f>Target_CC[[#This Row],[Est_Sust_NP Jul]]+Target_CC[[#This Row],[Est_Sust_POTS Jul]]+Target_CC[[#This Row],[BC_Jul]]</f>
        <v>366853</v>
      </c>
      <c r="BR255" s="5">
        <f>Target_CC[[#This Row],[Est_Sust_NP Agu]]+Target_CC[[#This Row],[Est_Sust_POTS Agu]]+Target_CC[[#This Row],[BC_Agu]]</f>
        <v>366853</v>
      </c>
      <c r="BS255" s="5">
        <f>Target_CC[[#This Row],[Est_Sust_NP Sep]]+Target_CC[[#This Row],[Est_Sust_POTS Sep]]+Target_CC[[#This Row],[BC_Sep]]</f>
        <v>366853</v>
      </c>
      <c r="BT255" s="5">
        <f>Target_CC[[#This Row],[Est_Sust_NP Okt]]+Target_CC[[#This Row],[Est_Sust_POTS Okt]]+Target_CC[[#This Row],[BC_Okt]]</f>
        <v>366853</v>
      </c>
      <c r="BU255" s="5">
        <f>Target_CC[[#This Row],[Est_Sust_NP Nov]]+Target_CC[[#This Row],[Est_Sust_POTS Nov]]+Target_CC[[#This Row],[BC_Nov]]</f>
        <v>366853</v>
      </c>
      <c r="BV255" s="5">
        <f>Target_CC[[#This Row],[Est_Sust_NP Des]]+Target_CC[[#This Row],[Est_Sust_POTS Des]]+Target_CC[[#This Row],[BC_Des]]</f>
        <v>366853</v>
      </c>
      <c r="BW255" s="5">
        <f>SUM(Target_CC[[#This Row],[Real_Jan]:[Real_Des]])</f>
        <v>4217615</v>
      </c>
      <c r="BX255" s="5">
        <v>0</v>
      </c>
      <c r="BY255" s="5">
        <v>0</v>
      </c>
      <c r="BZ255" s="5">
        <v>0</v>
      </c>
      <c r="CA255" s="5">
        <f>Target_CC[[#This Row],[Est_Sust_NP Mar]]*95%</f>
        <v>0</v>
      </c>
      <c r="CB255" s="5">
        <f>Target_CC[[#This Row],[Est_Sust_NP Apr]]</f>
        <v>0</v>
      </c>
      <c r="CC255" s="5">
        <f>Target_CC[[#This Row],[Est_Sust_NP Mei]]</f>
        <v>0</v>
      </c>
      <c r="CD255" s="5">
        <f>Target_CC[[#This Row],[Est_Sust_NP Jun]]</f>
        <v>0</v>
      </c>
      <c r="CE255" s="5">
        <f>Target_CC[[#This Row],[Est_Sust_NP Jul]]</f>
        <v>0</v>
      </c>
      <c r="CF255" s="5">
        <f>Target_CC[[#This Row],[Est_Sust_NP Agu]]</f>
        <v>0</v>
      </c>
      <c r="CG255" s="5">
        <f>Target_CC[[#This Row],[Est_Sust_NP Sep]]</f>
        <v>0</v>
      </c>
      <c r="CH255" s="5">
        <f>Target_CC[[#This Row],[Est_Sust_NP Okt]]</f>
        <v>0</v>
      </c>
      <c r="CI255" s="5">
        <f>Target_CC[[#This Row],[Est_Sust_NP Nov]]</f>
        <v>0</v>
      </c>
      <c r="CJ255" s="5">
        <f>SUM(Target_CC[[#This Row],[Est_Sust_NP Jan]:[Est_Sust_NP Des]])</f>
        <v>0</v>
      </c>
      <c r="CK255" s="5">
        <v>360485</v>
      </c>
      <c r="CL255" s="5">
        <v>359200</v>
      </c>
      <c r="CM255" s="5">
        <v>366853</v>
      </c>
      <c r="CN255" s="5">
        <f>Target_CC[[#This Row],[Est_Sust_POTS Mar]]</f>
        <v>366853</v>
      </c>
      <c r="CO255" s="5">
        <f>Target_CC[[#This Row],[Est_Sust_POTS Apr]]</f>
        <v>366853</v>
      </c>
      <c r="CP255" s="5">
        <f>Target_CC[[#This Row],[Est_Sust_POTS Mei]]</f>
        <v>366853</v>
      </c>
      <c r="CQ255" s="5">
        <f>Target_CC[[#This Row],[Est_Sust_POTS Jun]]</f>
        <v>366853</v>
      </c>
      <c r="CR255" s="5">
        <f>Target_CC[[#This Row],[Est_Sust_POTS Jul]]</f>
        <v>366853</v>
      </c>
      <c r="CS255" s="5">
        <f>Target_CC[[#This Row],[Est_Sust_POTS Agu]]</f>
        <v>366853</v>
      </c>
      <c r="CT255" s="5">
        <f>Target_CC[[#This Row],[Est_Sust_POTS Sep]]</f>
        <v>366853</v>
      </c>
      <c r="CU255" s="5">
        <f>Target_CC[[#This Row],[Est_Sust_POTS Okt]]</f>
        <v>366853</v>
      </c>
      <c r="CV255" s="5">
        <f>Target_CC[[#This Row],[Est_Sust_POTS Nov]]</f>
        <v>366853</v>
      </c>
      <c r="CW255" s="5">
        <f>SUM(Target_CC[[#This Row],[Est_Sust_POTS Jan]:[Est_Sust_POTS Des]])</f>
        <v>4388215</v>
      </c>
      <c r="CX255" s="5"/>
      <c r="CY255" s="5">
        <v>0</v>
      </c>
      <c r="CZ255" s="5">
        <v>0</v>
      </c>
      <c r="DA255" s="5">
        <v>0</v>
      </c>
      <c r="DB255" s="5"/>
      <c r="DC255" s="5"/>
      <c r="DD255" s="5"/>
      <c r="DE255" s="5"/>
      <c r="DF255" s="5"/>
      <c r="DG255" s="5"/>
      <c r="DH255" s="5"/>
      <c r="DI255" s="5"/>
      <c r="DJ255" s="5">
        <f>SUM(Target_CC[[#This Row],[BC_Jan]:[BC_Des]])</f>
        <v>0</v>
      </c>
      <c r="DK255" s="5"/>
      <c r="DL255" s="5"/>
      <c r="DM255" s="5"/>
      <c r="DN255" s="5"/>
      <c r="DO255" s="5"/>
      <c r="DP255" s="5"/>
      <c r="DQ255" s="5"/>
      <c r="DR255" s="5"/>
      <c r="DS255" s="5"/>
      <c r="DT255" s="5"/>
      <c r="DU255" s="5"/>
      <c r="DV255" s="5"/>
      <c r="DW255" s="5"/>
      <c r="DX255" s="5" t="s">
        <v>160</v>
      </c>
    </row>
    <row r="256" spans="2:128" x14ac:dyDescent="0.3">
      <c r="B256">
        <v>19439531</v>
      </c>
      <c r="C256" t="s">
        <v>496</v>
      </c>
      <c r="D256" t="s">
        <v>378</v>
      </c>
      <c r="E256" t="s">
        <v>312</v>
      </c>
      <c r="F256" t="s">
        <v>309</v>
      </c>
      <c r="G256" t="s">
        <v>25</v>
      </c>
      <c r="H256" t="s">
        <v>159</v>
      </c>
      <c r="I256" t="s">
        <v>29</v>
      </c>
      <c r="J256" s="5">
        <v>251811.95093939899</v>
      </c>
      <c r="K256" s="5">
        <v>280638.63636363635</v>
      </c>
      <c r="L256" s="5">
        <v>295409.09090909094</v>
      </c>
      <c r="M256" s="5">
        <v>265868.18181818182</v>
      </c>
      <c r="N256" s="5">
        <v>236327.27272727274</v>
      </c>
      <c r="O256" s="5">
        <v>251097.72727272729</v>
      </c>
      <c r="P256" s="5">
        <v>265868.18181818182</v>
      </c>
      <c r="Q256" s="5">
        <v>339720.45454545453</v>
      </c>
      <c r="R256" s="5">
        <v>310179.54545454547</v>
      </c>
      <c r="S256" s="5">
        <v>310179.54545454547</v>
      </c>
      <c r="T256" s="5">
        <v>339720.45454545453</v>
      </c>
      <c r="U256" s="5">
        <v>295409.09090909094</v>
      </c>
      <c r="V256" s="5">
        <v>310179.54545454547</v>
      </c>
      <c r="W256" s="5">
        <v>3500597.7272727275</v>
      </c>
      <c r="X256" s="5">
        <v>37606.39823776127</v>
      </c>
      <c r="Y256" s="5">
        <v>39992.445468291327</v>
      </c>
      <c r="Z256" s="5">
        <v>52621.013873341719</v>
      </c>
      <c r="AA256" s="5">
        <v>53649.93535630501</v>
      </c>
      <c r="AB256" s="5">
        <v>70173.221652006541</v>
      </c>
      <c r="AC256" s="5">
        <v>65566.633260169809</v>
      </c>
      <c r="AD256" s="5">
        <v>57576.720975822973</v>
      </c>
      <c r="AE256" s="5">
        <v>65131.37614545157</v>
      </c>
      <c r="AF256" s="5">
        <v>56553.464998165662</v>
      </c>
      <c r="AG256" s="5">
        <v>59517.728014255117</v>
      </c>
      <c r="AH256" s="5">
        <v>73126.251491272938</v>
      </c>
      <c r="AI256" s="5">
        <v>86758.867770112192</v>
      </c>
      <c r="AJ256" s="5">
        <v>718274.05724295625</v>
      </c>
      <c r="AK256" s="5">
        <v>318245.03460139764</v>
      </c>
      <c r="AL256" s="5">
        <v>335401.53637738229</v>
      </c>
      <c r="AM256" s="5">
        <v>318489.19569152355</v>
      </c>
      <c r="AN256" s="5">
        <v>289977.20808357775</v>
      </c>
      <c r="AO256" s="5">
        <v>321270.94892473385</v>
      </c>
      <c r="AP256" s="5">
        <v>331434.81507835165</v>
      </c>
      <c r="AQ256" s="5">
        <v>397297.17552127747</v>
      </c>
      <c r="AR256" s="5">
        <v>375310.92159999703</v>
      </c>
      <c r="AS256" s="5">
        <v>366733.01045271114</v>
      </c>
      <c r="AT256" s="5">
        <v>399238.18255970965</v>
      </c>
      <c r="AU256" s="5">
        <v>368535.34240036388</v>
      </c>
      <c r="AV256" s="5">
        <v>396938.41322465765</v>
      </c>
      <c r="AW256" s="5">
        <f>SUM(Target_CC[[#This Row],[Target_Jan]:[Target_Des]])</f>
        <v>4218871.7845156835</v>
      </c>
      <c r="AX256" s="5">
        <v>0</v>
      </c>
      <c r="AY256" s="5">
        <v>0</v>
      </c>
      <c r="AZ256" s="5">
        <v>0</v>
      </c>
      <c r="BA256" s="5">
        <v>0</v>
      </c>
      <c r="BB256" s="5">
        <v>0</v>
      </c>
      <c r="BC256" s="5">
        <v>0</v>
      </c>
      <c r="BD256" s="5">
        <v>0</v>
      </c>
      <c r="BE256" s="5">
        <v>0</v>
      </c>
      <c r="BF256" s="5">
        <v>0</v>
      </c>
      <c r="BG256" s="5">
        <v>0</v>
      </c>
      <c r="BH256" s="5">
        <v>0</v>
      </c>
      <c r="BI256" s="5">
        <v>0</v>
      </c>
      <c r="BJ256" s="5">
        <f>SUM(Target_CC[[#This Row],[Target_NGTMA_Jan]:[Target_NGTMA_Des]])</f>
        <v>0</v>
      </c>
      <c r="BK256" s="5">
        <v>305000</v>
      </c>
      <c r="BL256" s="5">
        <v>305000</v>
      </c>
      <c r="BM256" s="5">
        <v>305000</v>
      </c>
      <c r="BN256" s="5">
        <f>Target_CC[[#This Row],[Est_Sust_NP Apr]]+Target_CC[[#This Row],[Est_Sust_POTS Apr]]+Target_CC[[#This Row],[BC_Apr]]</f>
        <v>362600</v>
      </c>
      <c r="BO256" s="5">
        <f>Target_CC[[#This Row],[Est_Sust_NP Mei]]+Target_CC[[#This Row],[Est_Sust_POTS Mei]]+Target_CC[[#This Row],[BC_Mei]]</f>
        <v>362600</v>
      </c>
      <c r="BP256" s="5">
        <f>Target_CC[[#This Row],[Est_Sust_NP Jun]]+Target_CC[[#This Row],[Est_Sust_POTS Jun]]+Target_CC[[#This Row],[BC_Jun]]</f>
        <v>362600</v>
      </c>
      <c r="BQ256" s="5">
        <f>Target_CC[[#This Row],[Est_Sust_NP Jul]]+Target_CC[[#This Row],[Est_Sust_POTS Jul]]+Target_CC[[#This Row],[BC_Jul]]</f>
        <v>362600</v>
      </c>
      <c r="BR256" s="5">
        <f>Target_CC[[#This Row],[Est_Sust_NP Agu]]+Target_CC[[#This Row],[Est_Sust_POTS Agu]]+Target_CC[[#This Row],[BC_Agu]]</f>
        <v>362600</v>
      </c>
      <c r="BS256" s="5">
        <f>Target_CC[[#This Row],[Est_Sust_NP Sep]]+Target_CC[[#This Row],[Est_Sust_POTS Sep]]+Target_CC[[#This Row],[BC_Sep]]</f>
        <v>362600</v>
      </c>
      <c r="BT256" s="5">
        <f>Target_CC[[#This Row],[Est_Sust_NP Okt]]+Target_CC[[#This Row],[Est_Sust_POTS Okt]]+Target_CC[[#This Row],[BC_Okt]]</f>
        <v>362600</v>
      </c>
      <c r="BU256" s="5">
        <f>Target_CC[[#This Row],[Est_Sust_NP Nov]]+Target_CC[[#This Row],[Est_Sust_POTS Nov]]+Target_CC[[#This Row],[BC_Nov]]</f>
        <v>362600</v>
      </c>
      <c r="BV256" s="5">
        <f>Target_CC[[#This Row],[Est_Sust_NP Des]]+Target_CC[[#This Row],[Est_Sust_POTS Des]]+Target_CC[[#This Row],[BC_Des]]</f>
        <v>362600</v>
      </c>
      <c r="BW256" s="5">
        <f>SUM(Target_CC[[#This Row],[Real_Jan]:[Real_Des]])</f>
        <v>4178400</v>
      </c>
      <c r="BX256" s="5">
        <v>0</v>
      </c>
      <c r="BY256" s="5">
        <v>0</v>
      </c>
      <c r="BZ256" s="5">
        <v>0</v>
      </c>
      <c r="CA256" s="5">
        <f>Target_CC[[#This Row],[Est_Sust_NP Mar]]*95%</f>
        <v>0</v>
      </c>
      <c r="CB256" s="5">
        <f>Target_CC[[#This Row],[Est_Sust_NP Apr]]</f>
        <v>0</v>
      </c>
      <c r="CC256" s="5">
        <f>Target_CC[[#This Row],[Est_Sust_NP Mei]]</f>
        <v>0</v>
      </c>
      <c r="CD256" s="5">
        <f>Target_CC[[#This Row],[Est_Sust_NP Jun]]</f>
        <v>0</v>
      </c>
      <c r="CE256" s="5">
        <f>Target_CC[[#This Row],[Est_Sust_NP Jul]]</f>
        <v>0</v>
      </c>
      <c r="CF256" s="5">
        <f>Target_CC[[#This Row],[Est_Sust_NP Agu]]</f>
        <v>0</v>
      </c>
      <c r="CG256" s="5">
        <f>Target_CC[[#This Row],[Est_Sust_NP Sep]]</f>
        <v>0</v>
      </c>
      <c r="CH256" s="5">
        <f>Target_CC[[#This Row],[Est_Sust_NP Okt]]</f>
        <v>0</v>
      </c>
      <c r="CI256" s="5">
        <f>Target_CC[[#This Row],[Est_Sust_NP Nov]]</f>
        <v>0</v>
      </c>
      <c r="CJ256" s="5">
        <f>SUM(Target_CC[[#This Row],[Est_Sust_NP Jan]:[Est_Sust_NP Des]])</f>
        <v>0</v>
      </c>
      <c r="CK256" s="5">
        <v>362600</v>
      </c>
      <c r="CL256" s="5">
        <v>362600</v>
      </c>
      <c r="CM256" s="5">
        <v>362600</v>
      </c>
      <c r="CN256" s="5">
        <f>Target_CC[[#This Row],[Est_Sust_POTS Mar]]</f>
        <v>362600</v>
      </c>
      <c r="CO256" s="5">
        <f>Target_CC[[#This Row],[Est_Sust_POTS Apr]]</f>
        <v>362600</v>
      </c>
      <c r="CP256" s="5">
        <f>Target_CC[[#This Row],[Est_Sust_POTS Mei]]</f>
        <v>362600</v>
      </c>
      <c r="CQ256" s="5">
        <f>Target_CC[[#This Row],[Est_Sust_POTS Jun]]</f>
        <v>362600</v>
      </c>
      <c r="CR256" s="5">
        <f>Target_CC[[#This Row],[Est_Sust_POTS Jul]]</f>
        <v>362600</v>
      </c>
      <c r="CS256" s="5">
        <f>Target_CC[[#This Row],[Est_Sust_POTS Agu]]</f>
        <v>362600</v>
      </c>
      <c r="CT256" s="5">
        <f>Target_CC[[#This Row],[Est_Sust_POTS Sep]]</f>
        <v>362600</v>
      </c>
      <c r="CU256" s="5">
        <f>Target_CC[[#This Row],[Est_Sust_POTS Okt]]</f>
        <v>362600</v>
      </c>
      <c r="CV256" s="5">
        <f>Target_CC[[#This Row],[Est_Sust_POTS Nov]]</f>
        <v>362600</v>
      </c>
      <c r="CW256" s="5">
        <f>SUM(Target_CC[[#This Row],[Est_Sust_POTS Jan]:[Est_Sust_POTS Des]])</f>
        <v>4351200</v>
      </c>
      <c r="CX256" s="5"/>
      <c r="CY256" s="5">
        <v>0</v>
      </c>
      <c r="CZ256" s="5">
        <v>0</v>
      </c>
      <c r="DA256" s="5">
        <v>0</v>
      </c>
      <c r="DB256" s="5"/>
      <c r="DC256" s="5"/>
      <c r="DD256" s="5"/>
      <c r="DE256" s="5"/>
      <c r="DF256" s="5"/>
      <c r="DG256" s="5"/>
      <c r="DH256" s="5"/>
      <c r="DI256" s="5"/>
      <c r="DJ256" s="5">
        <f>SUM(Target_CC[[#This Row],[BC_Jan]:[BC_Des]])</f>
        <v>0</v>
      </c>
      <c r="DK256" s="5"/>
      <c r="DL256" s="5"/>
      <c r="DM256" s="5"/>
      <c r="DN256" s="5"/>
      <c r="DO256" s="5"/>
      <c r="DP256" s="5"/>
      <c r="DQ256" s="5"/>
      <c r="DR256" s="5"/>
      <c r="DS256" s="5"/>
      <c r="DT256" s="5"/>
      <c r="DU256" s="5"/>
      <c r="DV256" s="5"/>
      <c r="DW256" s="5"/>
      <c r="DX256" s="5" t="s">
        <v>160</v>
      </c>
    </row>
    <row r="257" spans="2:128" x14ac:dyDescent="0.3">
      <c r="B257">
        <v>19086913</v>
      </c>
      <c r="C257" t="s">
        <v>497</v>
      </c>
      <c r="D257" t="s">
        <v>457</v>
      </c>
      <c r="E257" t="s">
        <v>498</v>
      </c>
      <c r="F257" t="s">
        <v>363</v>
      </c>
      <c r="G257" t="s">
        <v>19</v>
      </c>
      <c r="H257" t="s">
        <v>159</v>
      </c>
      <c r="I257" t="s">
        <v>29</v>
      </c>
      <c r="J257" s="5">
        <v>0</v>
      </c>
      <c r="K257" s="5">
        <v>630000</v>
      </c>
      <c r="L257" s="5">
        <v>630000</v>
      </c>
      <c r="M257" s="5">
        <v>604800</v>
      </c>
      <c r="N257" s="5">
        <v>636048</v>
      </c>
      <c r="O257" s="5">
        <v>604860.48</v>
      </c>
      <c r="P257" s="5">
        <v>604548.60479999997</v>
      </c>
      <c r="Q257" s="5">
        <v>730545.48604800005</v>
      </c>
      <c r="R257" s="5">
        <v>637305.45486048004</v>
      </c>
      <c r="S257" s="5">
        <v>667873.05454860476</v>
      </c>
      <c r="T257" s="5">
        <v>731178.73054548609</v>
      </c>
      <c r="U257" s="5">
        <v>637311.78730545484</v>
      </c>
      <c r="V257" s="5">
        <v>699373.11787305458</v>
      </c>
      <c r="W257" s="5">
        <v>7813844.7159810802</v>
      </c>
      <c r="X257" s="5">
        <v>54630.489071106269</v>
      </c>
      <c r="Y257" s="5">
        <v>319587.00603585545</v>
      </c>
      <c r="Z257" s="5">
        <v>292001.81145361293</v>
      </c>
      <c r="AA257" s="5">
        <v>201555.75840369309</v>
      </c>
      <c r="AB257" s="5">
        <v>272345.05543756392</v>
      </c>
      <c r="AC257" s="5">
        <v>393739.22761863767</v>
      </c>
      <c r="AD257" s="5">
        <v>463372.45086240466</v>
      </c>
      <c r="AE257" s="5">
        <v>511925.05016692716</v>
      </c>
      <c r="AF257" s="5">
        <v>419339.54439894913</v>
      </c>
      <c r="AG257" s="5">
        <v>515944.76662807958</v>
      </c>
      <c r="AH257" s="5">
        <v>694594.29013122548</v>
      </c>
      <c r="AI257" s="5">
        <v>434960.96906394296</v>
      </c>
      <c r="AJ257" s="5">
        <v>4573996.419271999</v>
      </c>
      <c r="AK257" s="5">
        <v>684630.48907110631</v>
      </c>
      <c r="AL257" s="5">
        <v>949587.00603585551</v>
      </c>
      <c r="AM257" s="5">
        <v>896801.81145361299</v>
      </c>
      <c r="AN257" s="5">
        <v>837603.75840369309</v>
      </c>
      <c r="AO257" s="5">
        <v>877205.5354375639</v>
      </c>
      <c r="AP257" s="5">
        <v>998287.83241863758</v>
      </c>
      <c r="AQ257" s="5">
        <v>1193917.9369104048</v>
      </c>
      <c r="AR257" s="5">
        <v>1149230.5050274073</v>
      </c>
      <c r="AS257" s="5">
        <v>1087212.5989475539</v>
      </c>
      <c r="AT257" s="5">
        <v>1247123.4971735657</v>
      </c>
      <c r="AU257" s="5">
        <v>1331906.0774366804</v>
      </c>
      <c r="AV257" s="5">
        <v>1134334.0869369975</v>
      </c>
      <c r="AW257" s="5">
        <f>SUM(Target_CC[[#This Row],[Target_Jan]:[Target_Des]])</f>
        <v>12387841.135253079</v>
      </c>
      <c r="AX257" s="5">
        <v>792396.75529236195</v>
      </c>
      <c r="AY257" s="5">
        <v>6032290.547343405</v>
      </c>
      <c r="AZ257" s="5">
        <v>1721168.2227272117</v>
      </c>
      <c r="BA257" s="5">
        <v>3730263.1812121775</v>
      </c>
      <c r="BB257" s="5">
        <v>4356146.5649457099</v>
      </c>
      <c r="BC257" s="5">
        <v>4727385.5144472579</v>
      </c>
      <c r="BD257" s="5">
        <v>304335.51175167295</v>
      </c>
      <c r="BE257" s="5">
        <v>6178364.2199487239</v>
      </c>
      <c r="BF257" s="5">
        <v>2219161.1340547749</v>
      </c>
      <c r="BG257" s="5">
        <v>6294176.2929679696</v>
      </c>
      <c r="BH257" s="5">
        <v>4667404.7998496499</v>
      </c>
      <c r="BI257" s="5">
        <v>3677144.2621599752</v>
      </c>
      <c r="BJ257" s="5">
        <f>SUM(Target_CC[[#This Row],[Target_NGTMA_Jan]:[Target_NGTMA_Des]])</f>
        <v>44700237.006700888</v>
      </c>
      <c r="BK257" s="5">
        <v>315000</v>
      </c>
      <c r="BL257" s="5">
        <v>315000</v>
      </c>
      <c r="BM257" s="5">
        <v>315000</v>
      </c>
      <c r="BN257" s="5">
        <f>Target_CC[[#This Row],[Est_Sust_NP Apr]]+Target_CC[[#This Row],[Est_Sust_POTS Apr]]+Target_CC[[#This Row],[BC_Apr]]</f>
        <v>363100</v>
      </c>
      <c r="BO257" s="5">
        <f>Target_CC[[#This Row],[Est_Sust_NP Mei]]+Target_CC[[#This Row],[Est_Sust_POTS Mei]]+Target_CC[[#This Row],[BC_Mei]]</f>
        <v>363100</v>
      </c>
      <c r="BP257" s="5">
        <f>Target_CC[[#This Row],[Est_Sust_NP Jun]]+Target_CC[[#This Row],[Est_Sust_POTS Jun]]+Target_CC[[#This Row],[BC_Jun]]</f>
        <v>363100</v>
      </c>
      <c r="BQ257" s="5">
        <f>Target_CC[[#This Row],[Est_Sust_NP Jul]]+Target_CC[[#This Row],[Est_Sust_POTS Jul]]+Target_CC[[#This Row],[BC_Jul]]</f>
        <v>363100</v>
      </c>
      <c r="BR257" s="5">
        <f>Target_CC[[#This Row],[Est_Sust_NP Agu]]+Target_CC[[#This Row],[Est_Sust_POTS Agu]]+Target_CC[[#This Row],[BC_Agu]]</f>
        <v>363100</v>
      </c>
      <c r="BS257" s="5">
        <f>Target_CC[[#This Row],[Est_Sust_NP Sep]]+Target_CC[[#This Row],[Est_Sust_POTS Sep]]+Target_CC[[#This Row],[BC_Sep]]</f>
        <v>363100</v>
      </c>
      <c r="BT257" s="5">
        <f>Target_CC[[#This Row],[Est_Sust_NP Okt]]+Target_CC[[#This Row],[Est_Sust_POTS Okt]]+Target_CC[[#This Row],[BC_Okt]]</f>
        <v>363100</v>
      </c>
      <c r="BU257" s="5">
        <f>Target_CC[[#This Row],[Est_Sust_NP Nov]]+Target_CC[[#This Row],[Est_Sust_POTS Nov]]+Target_CC[[#This Row],[BC_Nov]]</f>
        <v>363100</v>
      </c>
      <c r="BV257" s="5">
        <f>Target_CC[[#This Row],[Est_Sust_NP Des]]+Target_CC[[#This Row],[Est_Sust_POTS Des]]+Target_CC[[#This Row],[BC_Des]]</f>
        <v>363100</v>
      </c>
      <c r="BW257" s="5">
        <f>SUM(Target_CC[[#This Row],[Real_Jan]:[Real_Des]])</f>
        <v>4212900</v>
      </c>
      <c r="BX257" s="5">
        <v>0</v>
      </c>
      <c r="BY257" s="5">
        <v>0</v>
      </c>
      <c r="BZ257" s="5">
        <v>0</v>
      </c>
      <c r="CA257" s="5">
        <f>Target_CC[[#This Row],[Est_Sust_NP Mar]]*95%</f>
        <v>0</v>
      </c>
      <c r="CB257" s="5">
        <f>Target_CC[[#This Row],[Est_Sust_NP Apr]]</f>
        <v>0</v>
      </c>
      <c r="CC257" s="5">
        <f>Target_CC[[#This Row],[Est_Sust_NP Mei]]</f>
        <v>0</v>
      </c>
      <c r="CD257" s="5">
        <f>Target_CC[[#This Row],[Est_Sust_NP Jun]]</f>
        <v>0</v>
      </c>
      <c r="CE257" s="5">
        <f>Target_CC[[#This Row],[Est_Sust_NP Jul]]</f>
        <v>0</v>
      </c>
      <c r="CF257" s="5">
        <f>Target_CC[[#This Row],[Est_Sust_NP Agu]]</f>
        <v>0</v>
      </c>
      <c r="CG257" s="5">
        <f>Target_CC[[#This Row],[Est_Sust_NP Sep]]</f>
        <v>0</v>
      </c>
      <c r="CH257" s="5">
        <f>Target_CC[[#This Row],[Est_Sust_NP Okt]]</f>
        <v>0</v>
      </c>
      <c r="CI257" s="5">
        <f>Target_CC[[#This Row],[Est_Sust_NP Nov]]</f>
        <v>0</v>
      </c>
      <c r="CJ257" s="5">
        <f>SUM(Target_CC[[#This Row],[Est_Sust_NP Jan]:[Est_Sust_NP Des]])</f>
        <v>0</v>
      </c>
      <c r="CK257" s="5">
        <v>363100</v>
      </c>
      <c r="CL257" s="5">
        <v>363100</v>
      </c>
      <c r="CM257" s="5">
        <v>363100</v>
      </c>
      <c r="CN257" s="5">
        <f>Target_CC[[#This Row],[Est_Sust_POTS Mar]]</f>
        <v>363100</v>
      </c>
      <c r="CO257" s="5">
        <f>Target_CC[[#This Row],[Est_Sust_POTS Apr]]</f>
        <v>363100</v>
      </c>
      <c r="CP257" s="5">
        <f>Target_CC[[#This Row],[Est_Sust_POTS Mei]]</f>
        <v>363100</v>
      </c>
      <c r="CQ257" s="5">
        <f>Target_CC[[#This Row],[Est_Sust_POTS Jun]]</f>
        <v>363100</v>
      </c>
      <c r="CR257" s="5">
        <f>Target_CC[[#This Row],[Est_Sust_POTS Jul]]</f>
        <v>363100</v>
      </c>
      <c r="CS257" s="5">
        <f>Target_CC[[#This Row],[Est_Sust_POTS Agu]]</f>
        <v>363100</v>
      </c>
      <c r="CT257" s="5">
        <f>Target_CC[[#This Row],[Est_Sust_POTS Sep]]</f>
        <v>363100</v>
      </c>
      <c r="CU257" s="5">
        <f>Target_CC[[#This Row],[Est_Sust_POTS Okt]]</f>
        <v>363100</v>
      </c>
      <c r="CV257" s="5">
        <f>Target_CC[[#This Row],[Est_Sust_POTS Nov]]</f>
        <v>363100</v>
      </c>
      <c r="CW257" s="5">
        <f>SUM(Target_CC[[#This Row],[Est_Sust_POTS Jan]:[Est_Sust_POTS Des]])</f>
        <v>4357200</v>
      </c>
      <c r="CX257" s="5"/>
      <c r="CY257" s="5">
        <v>0</v>
      </c>
      <c r="CZ257" s="5">
        <v>0</v>
      </c>
      <c r="DA257" s="5">
        <v>0</v>
      </c>
      <c r="DB257" s="5"/>
      <c r="DC257" s="5"/>
      <c r="DD257" s="5"/>
      <c r="DE257" s="5"/>
      <c r="DF257" s="5"/>
      <c r="DG257" s="5"/>
      <c r="DH257" s="5"/>
      <c r="DI257" s="5"/>
      <c r="DJ257" s="5">
        <f>SUM(Target_CC[[#This Row],[BC_Jan]:[BC_Des]])</f>
        <v>0</v>
      </c>
      <c r="DK257" s="5"/>
      <c r="DL257" s="5"/>
      <c r="DM257" s="5"/>
      <c r="DN257" s="5"/>
      <c r="DO257" s="5"/>
      <c r="DP257" s="5"/>
      <c r="DQ257" s="5"/>
      <c r="DR257" s="5"/>
      <c r="DS257" s="5"/>
      <c r="DT257" s="5"/>
      <c r="DU257" s="5"/>
      <c r="DV257" s="5"/>
      <c r="DW257" s="5"/>
      <c r="DX257" s="5" t="s">
        <v>160</v>
      </c>
    </row>
    <row r="258" spans="2:128" x14ac:dyDescent="0.3">
      <c r="B258">
        <v>19390186</v>
      </c>
      <c r="C258" t="s">
        <v>499</v>
      </c>
      <c r="D258" t="s">
        <v>500</v>
      </c>
      <c r="E258" t="s">
        <v>353</v>
      </c>
      <c r="F258" t="s">
        <v>294</v>
      </c>
      <c r="G258" t="s">
        <v>26</v>
      </c>
      <c r="H258" t="s">
        <v>159</v>
      </c>
      <c r="I258" t="s">
        <v>29</v>
      </c>
      <c r="J258" s="5">
        <v>0</v>
      </c>
      <c r="K258" s="5">
        <v>544090.90909090906</v>
      </c>
      <c r="L258" s="5">
        <v>572727.27272727271</v>
      </c>
      <c r="M258" s="5">
        <v>515454.54545454541</v>
      </c>
      <c r="N258" s="5">
        <v>458181.81818181812</v>
      </c>
      <c r="O258" s="5">
        <v>486818.18181818177</v>
      </c>
      <c r="P258" s="5">
        <v>515454.54545454541</v>
      </c>
      <c r="Q258" s="5">
        <v>658636.36363636365</v>
      </c>
      <c r="R258" s="5">
        <v>601363.63636363635</v>
      </c>
      <c r="S258" s="5">
        <v>601363.63636363635</v>
      </c>
      <c r="T258" s="5">
        <v>658636.36363636365</v>
      </c>
      <c r="U258" s="5">
        <v>572727.27272727271</v>
      </c>
      <c r="V258" s="5">
        <v>601363.63636363635</v>
      </c>
      <c r="W258" s="5">
        <v>6786818.1818181816</v>
      </c>
      <c r="X258" s="5">
        <v>184126.23560858588</v>
      </c>
      <c r="Y258" s="5">
        <v>351792.06045454554</v>
      </c>
      <c r="Z258" s="5">
        <v>386971.26650000003</v>
      </c>
      <c r="AA258" s="5">
        <v>376612.94471994956</v>
      </c>
      <c r="AB258" s="5">
        <v>604753.47854068817</v>
      </c>
      <c r="AC258" s="5">
        <v>544278.13068661944</v>
      </c>
      <c r="AD258" s="5">
        <v>307416.35159151646</v>
      </c>
      <c r="AE258" s="5">
        <v>676315.9735013363</v>
      </c>
      <c r="AF258" s="5">
        <v>563596.64458444691</v>
      </c>
      <c r="AG258" s="5">
        <v>676315.9735013363</v>
      </c>
      <c r="AH258" s="5">
        <v>732675.63795978075</v>
      </c>
      <c r="AI258" s="5">
        <v>732675.63795978075</v>
      </c>
      <c r="AJ258" s="5">
        <v>6137530.3356085867</v>
      </c>
      <c r="AK258" s="5">
        <v>728217.14469949494</v>
      </c>
      <c r="AL258" s="5">
        <v>924519.33318181825</v>
      </c>
      <c r="AM258" s="5">
        <v>902425.81195454544</v>
      </c>
      <c r="AN258" s="5">
        <v>834794.76290176762</v>
      </c>
      <c r="AO258" s="5">
        <v>1091571.6603588699</v>
      </c>
      <c r="AP258" s="5">
        <v>1059732.6761411647</v>
      </c>
      <c r="AQ258" s="5">
        <v>966052.71522788005</v>
      </c>
      <c r="AR258" s="5">
        <v>1277679.6098649725</v>
      </c>
      <c r="AS258" s="5">
        <v>1164960.2809480834</v>
      </c>
      <c r="AT258" s="5">
        <v>1334952.3371377001</v>
      </c>
      <c r="AU258" s="5">
        <v>1305402.9106870536</v>
      </c>
      <c r="AV258" s="5">
        <v>1334039.2743234171</v>
      </c>
      <c r="AW258" s="5">
        <f>SUM(Target_CC[[#This Row],[Target_Jan]:[Target_Des]])</f>
        <v>12924348.517426766</v>
      </c>
      <c r="AX258" s="5">
        <v>0</v>
      </c>
      <c r="AY258" s="5">
        <v>0</v>
      </c>
      <c r="AZ258" s="5">
        <v>0</v>
      </c>
      <c r="BA258" s="5">
        <v>0</v>
      </c>
      <c r="BB258" s="5">
        <v>0</v>
      </c>
      <c r="BC258" s="5">
        <v>0</v>
      </c>
      <c r="BD258" s="5">
        <v>0</v>
      </c>
      <c r="BE258" s="5">
        <v>0</v>
      </c>
      <c r="BF258" s="5">
        <v>0</v>
      </c>
      <c r="BG258" s="5">
        <v>0</v>
      </c>
      <c r="BH258" s="5">
        <v>0</v>
      </c>
      <c r="BI258" s="5">
        <v>0</v>
      </c>
      <c r="BJ258" s="5">
        <f>SUM(Target_CC[[#This Row],[Target_NGTMA_Jan]:[Target_NGTMA_Des]])</f>
        <v>0</v>
      </c>
      <c r="BK258" s="5">
        <v>315000</v>
      </c>
      <c r="BL258" s="5">
        <v>315000</v>
      </c>
      <c r="BM258" s="5">
        <v>315000</v>
      </c>
      <c r="BN258" s="5">
        <f>Target_CC[[#This Row],[Est_Sust_NP Apr]]+Target_CC[[#This Row],[Est_Sust_POTS Apr]]+Target_CC[[#This Row],[BC_Apr]]</f>
        <v>363100</v>
      </c>
      <c r="BO258" s="5">
        <f>Target_CC[[#This Row],[Est_Sust_NP Mei]]+Target_CC[[#This Row],[Est_Sust_POTS Mei]]+Target_CC[[#This Row],[BC_Mei]]</f>
        <v>363100</v>
      </c>
      <c r="BP258" s="5">
        <f>Target_CC[[#This Row],[Est_Sust_NP Jun]]+Target_CC[[#This Row],[Est_Sust_POTS Jun]]+Target_CC[[#This Row],[BC_Jun]]</f>
        <v>363100</v>
      </c>
      <c r="BQ258" s="5">
        <f>Target_CC[[#This Row],[Est_Sust_NP Jul]]+Target_CC[[#This Row],[Est_Sust_POTS Jul]]+Target_CC[[#This Row],[BC_Jul]]</f>
        <v>363100</v>
      </c>
      <c r="BR258" s="5">
        <f>Target_CC[[#This Row],[Est_Sust_NP Agu]]+Target_CC[[#This Row],[Est_Sust_POTS Agu]]+Target_CC[[#This Row],[BC_Agu]]</f>
        <v>363100</v>
      </c>
      <c r="BS258" s="5">
        <f>Target_CC[[#This Row],[Est_Sust_NP Sep]]+Target_CC[[#This Row],[Est_Sust_POTS Sep]]+Target_CC[[#This Row],[BC_Sep]]</f>
        <v>363100</v>
      </c>
      <c r="BT258" s="5">
        <f>Target_CC[[#This Row],[Est_Sust_NP Okt]]+Target_CC[[#This Row],[Est_Sust_POTS Okt]]+Target_CC[[#This Row],[BC_Okt]]</f>
        <v>363100</v>
      </c>
      <c r="BU258" s="5">
        <f>Target_CC[[#This Row],[Est_Sust_NP Nov]]+Target_CC[[#This Row],[Est_Sust_POTS Nov]]+Target_CC[[#This Row],[BC_Nov]]</f>
        <v>363100</v>
      </c>
      <c r="BV258" s="5">
        <f>Target_CC[[#This Row],[Est_Sust_NP Des]]+Target_CC[[#This Row],[Est_Sust_POTS Des]]+Target_CC[[#This Row],[BC_Des]]</f>
        <v>363100</v>
      </c>
      <c r="BW258" s="5">
        <f>SUM(Target_CC[[#This Row],[Real_Jan]:[Real_Des]])</f>
        <v>4212900</v>
      </c>
      <c r="BX258" s="5">
        <v>0</v>
      </c>
      <c r="BY258" s="5">
        <v>0</v>
      </c>
      <c r="BZ258" s="5">
        <v>0</v>
      </c>
      <c r="CA258" s="5">
        <f>Target_CC[[#This Row],[Est_Sust_NP Mar]]*95%</f>
        <v>0</v>
      </c>
      <c r="CB258" s="5">
        <f>Target_CC[[#This Row],[Est_Sust_NP Apr]]</f>
        <v>0</v>
      </c>
      <c r="CC258" s="5">
        <f>Target_CC[[#This Row],[Est_Sust_NP Mei]]</f>
        <v>0</v>
      </c>
      <c r="CD258" s="5">
        <f>Target_CC[[#This Row],[Est_Sust_NP Jun]]</f>
        <v>0</v>
      </c>
      <c r="CE258" s="5">
        <f>Target_CC[[#This Row],[Est_Sust_NP Jul]]</f>
        <v>0</v>
      </c>
      <c r="CF258" s="5">
        <f>Target_CC[[#This Row],[Est_Sust_NP Agu]]</f>
        <v>0</v>
      </c>
      <c r="CG258" s="5">
        <f>Target_CC[[#This Row],[Est_Sust_NP Sep]]</f>
        <v>0</v>
      </c>
      <c r="CH258" s="5">
        <f>Target_CC[[#This Row],[Est_Sust_NP Okt]]</f>
        <v>0</v>
      </c>
      <c r="CI258" s="5">
        <f>Target_CC[[#This Row],[Est_Sust_NP Nov]]</f>
        <v>0</v>
      </c>
      <c r="CJ258" s="5">
        <f>SUM(Target_CC[[#This Row],[Est_Sust_NP Jan]:[Est_Sust_NP Des]])</f>
        <v>0</v>
      </c>
      <c r="CK258" s="5">
        <v>363100</v>
      </c>
      <c r="CL258" s="5">
        <v>363100</v>
      </c>
      <c r="CM258" s="5">
        <v>363100</v>
      </c>
      <c r="CN258" s="5">
        <f>Target_CC[[#This Row],[Est_Sust_POTS Mar]]</f>
        <v>363100</v>
      </c>
      <c r="CO258" s="5">
        <f>Target_CC[[#This Row],[Est_Sust_POTS Apr]]</f>
        <v>363100</v>
      </c>
      <c r="CP258" s="5">
        <f>Target_CC[[#This Row],[Est_Sust_POTS Mei]]</f>
        <v>363100</v>
      </c>
      <c r="CQ258" s="5">
        <f>Target_CC[[#This Row],[Est_Sust_POTS Jun]]</f>
        <v>363100</v>
      </c>
      <c r="CR258" s="5">
        <f>Target_CC[[#This Row],[Est_Sust_POTS Jul]]</f>
        <v>363100</v>
      </c>
      <c r="CS258" s="5">
        <f>Target_CC[[#This Row],[Est_Sust_POTS Agu]]</f>
        <v>363100</v>
      </c>
      <c r="CT258" s="5">
        <f>Target_CC[[#This Row],[Est_Sust_POTS Sep]]</f>
        <v>363100</v>
      </c>
      <c r="CU258" s="5">
        <f>Target_CC[[#This Row],[Est_Sust_POTS Okt]]</f>
        <v>363100</v>
      </c>
      <c r="CV258" s="5">
        <f>Target_CC[[#This Row],[Est_Sust_POTS Nov]]</f>
        <v>363100</v>
      </c>
      <c r="CW258" s="5">
        <f>SUM(Target_CC[[#This Row],[Est_Sust_POTS Jan]:[Est_Sust_POTS Des]])</f>
        <v>4357200</v>
      </c>
      <c r="CX258" s="5"/>
      <c r="CY258" s="5">
        <v>0</v>
      </c>
      <c r="CZ258" s="5">
        <v>0</v>
      </c>
      <c r="DA258" s="5">
        <v>0</v>
      </c>
      <c r="DB258" s="5"/>
      <c r="DC258" s="5"/>
      <c r="DD258" s="5"/>
      <c r="DE258" s="5"/>
      <c r="DF258" s="5"/>
      <c r="DG258" s="5"/>
      <c r="DH258" s="5"/>
      <c r="DI258" s="5"/>
      <c r="DJ258" s="5">
        <f>SUM(Target_CC[[#This Row],[BC_Jan]:[BC_Des]])</f>
        <v>0</v>
      </c>
      <c r="DK258" s="5"/>
      <c r="DL258" s="5"/>
      <c r="DM258" s="5"/>
      <c r="DN258" s="5"/>
      <c r="DO258" s="5"/>
      <c r="DP258" s="5"/>
      <c r="DQ258" s="5"/>
      <c r="DR258" s="5"/>
      <c r="DS258" s="5"/>
      <c r="DT258" s="5"/>
      <c r="DU258" s="5"/>
      <c r="DV258" s="5"/>
      <c r="DW258" s="5"/>
      <c r="DX258" s="5" t="s">
        <v>160</v>
      </c>
    </row>
    <row r="259" spans="2:128" x14ac:dyDescent="0.3">
      <c r="B259">
        <v>19528666</v>
      </c>
      <c r="C259" t="s">
        <v>501</v>
      </c>
      <c r="D259" t="s">
        <v>331</v>
      </c>
      <c r="E259" t="s">
        <v>334</v>
      </c>
      <c r="F259" t="s">
        <v>296</v>
      </c>
      <c r="G259" t="s">
        <v>25</v>
      </c>
      <c r="H259" t="s">
        <v>159</v>
      </c>
      <c r="I259" t="s">
        <v>29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11950724.263759997</v>
      </c>
      <c r="Z259" s="5">
        <v>11827387.134146826</v>
      </c>
      <c r="AA259" s="5">
        <v>9297635.5734425317</v>
      </c>
      <c r="AB259" s="5">
        <v>10140840.16137453</v>
      </c>
      <c r="AC259" s="5">
        <v>9886932.8458673004</v>
      </c>
      <c r="AD259" s="5">
        <v>12288154.568081591</v>
      </c>
      <c r="AE259" s="5">
        <v>10349068.613539482</v>
      </c>
      <c r="AF259" s="5">
        <v>12378878.988314027</v>
      </c>
      <c r="AG259" s="5">
        <v>12467275.195482703</v>
      </c>
      <c r="AH259" s="5">
        <v>10585903.080715967</v>
      </c>
      <c r="AI259" s="5">
        <v>10778419.087470157</v>
      </c>
      <c r="AJ259" s="5">
        <v>121951219.51219513</v>
      </c>
      <c r="AK259" s="5">
        <v>0</v>
      </c>
      <c r="AL259" s="5">
        <v>11950724.263759997</v>
      </c>
      <c r="AM259" s="5">
        <v>11827387.134146826</v>
      </c>
      <c r="AN259" s="5">
        <v>9297635.5734425317</v>
      </c>
      <c r="AO259" s="5">
        <v>10140840.16137453</v>
      </c>
      <c r="AP259" s="5">
        <v>9886932.8458673004</v>
      </c>
      <c r="AQ259" s="5">
        <v>12288154.568081591</v>
      </c>
      <c r="AR259" s="5">
        <v>10349068.613539482</v>
      </c>
      <c r="AS259" s="5">
        <v>12378878.988314027</v>
      </c>
      <c r="AT259" s="5">
        <v>12467275.195482703</v>
      </c>
      <c r="AU259" s="5">
        <v>10585903.080715967</v>
      </c>
      <c r="AV259" s="5">
        <v>10778419.087470157</v>
      </c>
      <c r="AW259" s="5">
        <f>SUM(Target_CC[[#This Row],[Target_Jan]:[Target_Des]])</f>
        <v>121951219.51219513</v>
      </c>
      <c r="AX259" s="5">
        <v>0</v>
      </c>
      <c r="AY259" s="5">
        <v>0</v>
      </c>
      <c r="AZ259" s="5">
        <v>0</v>
      </c>
      <c r="BA259" s="5">
        <v>0</v>
      </c>
      <c r="BB259" s="5">
        <v>0</v>
      </c>
      <c r="BC259" s="5">
        <v>0</v>
      </c>
      <c r="BD259" s="5">
        <v>0</v>
      </c>
      <c r="BE259" s="5">
        <v>0</v>
      </c>
      <c r="BF259" s="5">
        <v>0</v>
      </c>
      <c r="BG259" s="5">
        <v>0</v>
      </c>
      <c r="BH259" s="5">
        <v>0</v>
      </c>
      <c r="BI259" s="5">
        <v>0</v>
      </c>
      <c r="BJ259" s="5">
        <f>SUM(Target_CC[[#This Row],[Target_NGTMA_Jan]:[Target_NGTMA_Des]])</f>
        <v>0</v>
      </c>
      <c r="BK259" s="5">
        <v>335000</v>
      </c>
      <c r="BL259" s="5">
        <v>335000</v>
      </c>
      <c r="BM259" s="5">
        <v>335000</v>
      </c>
      <c r="BN259" s="5">
        <f>Target_CC[[#This Row],[Est_Sust_NP Apr]]+Target_CC[[#This Row],[Est_Sust_POTS Apr]]+Target_CC[[#This Row],[BC_Apr]]</f>
        <v>367600</v>
      </c>
      <c r="BO259" s="5">
        <f>Target_CC[[#This Row],[Est_Sust_NP Mei]]+Target_CC[[#This Row],[Est_Sust_POTS Mei]]+Target_CC[[#This Row],[BC_Mei]]</f>
        <v>367600</v>
      </c>
      <c r="BP259" s="5">
        <f>Target_CC[[#This Row],[Est_Sust_NP Jun]]+Target_CC[[#This Row],[Est_Sust_POTS Jun]]+Target_CC[[#This Row],[BC_Jun]]</f>
        <v>367600</v>
      </c>
      <c r="BQ259" s="5">
        <f>Target_CC[[#This Row],[Est_Sust_NP Jul]]+Target_CC[[#This Row],[Est_Sust_POTS Jul]]+Target_CC[[#This Row],[BC_Jul]]</f>
        <v>367600</v>
      </c>
      <c r="BR259" s="5">
        <f>Target_CC[[#This Row],[Est_Sust_NP Agu]]+Target_CC[[#This Row],[Est_Sust_POTS Agu]]+Target_CC[[#This Row],[BC_Agu]]</f>
        <v>367600</v>
      </c>
      <c r="BS259" s="5">
        <f>Target_CC[[#This Row],[Est_Sust_NP Sep]]+Target_CC[[#This Row],[Est_Sust_POTS Sep]]+Target_CC[[#This Row],[BC_Sep]]</f>
        <v>367600</v>
      </c>
      <c r="BT259" s="5">
        <f>Target_CC[[#This Row],[Est_Sust_NP Okt]]+Target_CC[[#This Row],[Est_Sust_POTS Okt]]+Target_CC[[#This Row],[BC_Okt]]</f>
        <v>367600</v>
      </c>
      <c r="BU259" s="5">
        <f>Target_CC[[#This Row],[Est_Sust_NP Nov]]+Target_CC[[#This Row],[Est_Sust_POTS Nov]]+Target_CC[[#This Row],[BC_Nov]]</f>
        <v>367600</v>
      </c>
      <c r="BV259" s="5">
        <f>Target_CC[[#This Row],[Est_Sust_NP Des]]+Target_CC[[#This Row],[Est_Sust_POTS Des]]+Target_CC[[#This Row],[BC_Des]]</f>
        <v>367600</v>
      </c>
      <c r="BW259" s="5">
        <f>SUM(Target_CC[[#This Row],[Real_Jan]:[Real_Des]])</f>
        <v>4313400</v>
      </c>
      <c r="BX259" s="5">
        <v>0</v>
      </c>
      <c r="BY259" s="5">
        <v>0</v>
      </c>
      <c r="BZ259" s="5">
        <v>0</v>
      </c>
      <c r="CA259" s="5">
        <f>Target_CC[[#This Row],[Est_Sust_NP Mar]]*95%</f>
        <v>0</v>
      </c>
      <c r="CB259" s="5">
        <f>Target_CC[[#This Row],[Est_Sust_NP Apr]]</f>
        <v>0</v>
      </c>
      <c r="CC259" s="5">
        <f>Target_CC[[#This Row],[Est_Sust_NP Mei]]</f>
        <v>0</v>
      </c>
      <c r="CD259" s="5">
        <f>Target_CC[[#This Row],[Est_Sust_NP Jun]]</f>
        <v>0</v>
      </c>
      <c r="CE259" s="5">
        <f>Target_CC[[#This Row],[Est_Sust_NP Jul]]</f>
        <v>0</v>
      </c>
      <c r="CF259" s="5">
        <f>Target_CC[[#This Row],[Est_Sust_NP Agu]]</f>
        <v>0</v>
      </c>
      <c r="CG259" s="5">
        <f>Target_CC[[#This Row],[Est_Sust_NP Sep]]</f>
        <v>0</v>
      </c>
      <c r="CH259" s="5">
        <f>Target_CC[[#This Row],[Est_Sust_NP Okt]]</f>
        <v>0</v>
      </c>
      <c r="CI259" s="5">
        <f>Target_CC[[#This Row],[Est_Sust_NP Nov]]</f>
        <v>0</v>
      </c>
      <c r="CJ259" s="5">
        <f>SUM(Target_CC[[#This Row],[Est_Sust_NP Jan]:[Est_Sust_NP Des]])</f>
        <v>0</v>
      </c>
      <c r="CK259" s="5">
        <v>367600</v>
      </c>
      <c r="CL259" s="5">
        <v>367600</v>
      </c>
      <c r="CM259" s="5">
        <v>367600</v>
      </c>
      <c r="CN259" s="5">
        <f>Target_CC[[#This Row],[Est_Sust_POTS Mar]]</f>
        <v>367600</v>
      </c>
      <c r="CO259" s="5">
        <f>Target_CC[[#This Row],[Est_Sust_POTS Apr]]</f>
        <v>367600</v>
      </c>
      <c r="CP259" s="5">
        <f>Target_CC[[#This Row],[Est_Sust_POTS Mei]]</f>
        <v>367600</v>
      </c>
      <c r="CQ259" s="5">
        <f>Target_CC[[#This Row],[Est_Sust_POTS Jun]]</f>
        <v>367600</v>
      </c>
      <c r="CR259" s="5">
        <f>Target_CC[[#This Row],[Est_Sust_POTS Jul]]</f>
        <v>367600</v>
      </c>
      <c r="CS259" s="5">
        <f>Target_CC[[#This Row],[Est_Sust_POTS Agu]]</f>
        <v>367600</v>
      </c>
      <c r="CT259" s="5">
        <f>Target_CC[[#This Row],[Est_Sust_POTS Sep]]</f>
        <v>367600</v>
      </c>
      <c r="CU259" s="5">
        <f>Target_CC[[#This Row],[Est_Sust_POTS Okt]]</f>
        <v>367600</v>
      </c>
      <c r="CV259" s="5">
        <f>Target_CC[[#This Row],[Est_Sust_POTS Nov]]</f>
        <v>367600</v>
      </c>
      <c r="CW259" s="5">
        <f>SUM(Target_CC[[#This Row],[Est_Sust_POTS Jan]:[Est_Sust_POTS Des]])</f>
        <v>4411200</v>
      </c>
      <c r="CX259" s="5"/>
      <c r="CY259" s="5">
        <v>0</v>
      </c>
      <c r="CZ259" s="5">
        <v>0</v>
      </c>
      <c r="DA259" s="5">
        <v>0</v>
      </c>
      <c r="DB259" s="5"/>
      <c r="DC259" s="5"/>
      <c r="DD259" s="5"/>
      <c r="DE259" s="5"/>
      <c r="DF259" s="5"/>
      <c r="DG259" s="5"/>
      <c r="DH259" s="5"/>
      <c r="DI259" s="5"/>
      <c r="DJ259" s="5">
        <f>SUM(Target_CC[[#This Row],[BC_Jan]:[BC_Des]])</f>
        <v>0</v>
      </c>
      <c r="DK259" s="5"/>
      <c r="DL259" s="5"/>
      <c r="DM259" s="5"/>
      <c r="DN259" s="5"/>
      <c r="DO259" s="5"/>
      <c r="DP259" s="5"/>
      <c r="DQ259" s="5"/>
      <c r="DR259" s="5"/>
      <c r="DS259" s="5"/>
      <c r="DT259" s="5"/>
      <c r="DU259" s="5"/>
      <c r="DV259" s="5"/>
      <c r="DW259" s="5"/>
      <c r="DX259" s="5" t="s">
        <v>160</v>
      </c>
    </row>
    <row r="260" spans="2:128" x14ac:dyDescent="0.3">
      <c r="B260">
        <v>10071110</v>
      </c>
      <c r="C260" t="s">
        <v>502</v>
      </c>
      <c r="D260" t="s">
        <v>457</v>
      </c>
      <c r="E260" t="s">
        <v>503</v>
      </c>
      <c r="F260" t="s">
        <v>363</v>
      </c>
      <c r="G260" t="s">
        <v>25</v>
      </c>
      <c r="H260" t="s">
        <v>159</v>
      </c>
      <c r="I260" t="s">
        <v>29</v>
      </c>
      <c r="J260" s="5">
        <v>22869722.756110534</v>
      </c>
      <c r="K260" s="5">
        <v>525832</v>
      </c>
      <c r="L260" s="5">
        <v>525832</v>
      </c>
      <c r="M260" s="5">
        <v>504798.71999999997</v>
      </c>
      <c r="N260" s="5">
        <v>530879.98719999997</v>
      </c>
      <c r="O260" s="5">
        <v>504849.19987199997</v>
      </c>
      <c r="P260" s="5">
        <v>504588.89199871995</v>
      </c>
      <c r="Q260" s="5">
        <v>609752.68891998718</v>
      </c>
      <c r="R260" s="5">
        <v>531929.52688919986</v>
      </c>
      <c r="S260" s="5">
        <v>557442.89526889194</v>
      </c>
      <c r="T260" s="5">
        <v>610281.22895268886</v>
      </c>
      <c r="U260" s="5">
        <v>531934.81228952692</v>
      </c>
      <c r="V260" s="5">
        <v>583734.5481228953</v>
      </c>
      <c r="W260" s="5">
        <v>6521856.4995139092</v>
      </c>
      <c r="X260" s="5">
        <v>202509.62627014046</v>
      </c>
      <c r="Y260" s="5">
        <v>1184676.2907224994</v>
      </c>
      <c r="Z260" s="5">
        <v>1082420.8004198584</v>
      </c>
      <c r="AA260" s="5">
        <v>747146.54766864353</v>
      </c>
      <c r="AB260" s="5">
        <v>1009555.2196392762</v>
      </c>
      <c r="AC260" s="5">
        <v>1459550.9794752314</v>
      </c>
      <c r="AD260" s="5">
        <v>1717674.2043419599</v>
      </c>
      <c r="AE260" s="5">
        <v>1897653.7159074717</v>
      </c>
      <c r="AF260" s="5">
        <v>1554448.7311104082</v>
      </c>
      <c r="AG260" s="5">
        <v>1912554.3930220474</v>
      </c>
      <c r="AH260" s="5">
        <v>2574789.8745838483</v>
      </c>
      <c r="AI260" s="5">
        <v>1612355.7519792404</v>
      </c>
      <c r="AJ260" s="5">
        <v>16955336.135140628</v>
      </c>
      <c r="AK260" s="5">
        <v>728341.62627014052</v>
      </c>
      <c r="AL260" s="5">
        <v>1710508.2907224994</v>
      </c>
      <c r="AM260" s="5">
        <v>1587219.5204198584</v>
      </c>
      <c r="AN260" s="5">
        <v>1278026.5348686436</v>
      </c>
      <c r="AO260" s="5">
        <v>1514404.4195112761</v>
      </c>
      <c r="AP260" s="5">
        <v>1964139.8714739513</v>
      </c>
      <c r="AQ260" s="5">
        <v>2327426.8932619472</v>
      </c>
      <c r="AR260" s="5">
        <v>2429583.2427966716</v>
      </c>
      <c r="AS260" s="5">
        <v>2111891.6263792999</v>
      </c>
      <c r="AT260" s="5">
        <v>2522835.6219747365</v>
      </c>
      <c r="AU260" s="5">
        <v>3106724.6868733754</v>
      </c>
      <c r="AV260" s="5">
        <v>2196090.3001021356</v>
      </c>
      <c r="AW260" s="5">
        <f>SUM(Target_CC[[#This Row],[Target_Jan]:[Target_Des]])</f>
        <v>23477192.634654537</v>
      </c>
      <c r="AX260" s="5">
        <v>792396.75529236195</v>
      </c>
      <c r="AY260" s="5">
        <v>6032290.547343405</v>
      </c>
      <c r="AZ260" s="5">
        <v>1721168.2227272117</v>
      </c>
      <c r="BA260" s="5">
        <v>3730263.1812121775</v>
      </c>
      <c r="BB260" s="5">
        <v>4356146.5649457099</v>
      </c>
      <c r="BC260" s="5">
        <v>4727385.5144472579</v>
      </c>
      <c r="BD260" s="5">
        <v>304335.51175167295</v>
      </c>
      <c r="BE260" s="5">
        <v>6178364.2199487239</v>
      </c>
      <c r="BF260" s="5">
        <v>2219161.1340547749</v>
      </c>
      <c r="BG260" s="5">
        <v>6294176.2929679696</v>
      </c>
      <c r="BH260" s="5">
        <v>4667404.7998496499</v>
      </c>
      <c r="BI260" s="5">
        <v>3677144.2621599752</v>
      </c>
      <c r="BJ260" s="5">
        <f>SUM(Target_CC[[#This Row],[Target_NGTMA_Jan]:[Target_NGTMA_Des]])</f>
        <v>44700237.006700888</v>
      </c>
      <c r="BK260" s="5">
        <v>406733</v>
      </c>
      <c r="BL260" s="5">
        <v>475320</v>
      </c>
      <c r="BM260" s="5">
        <v>373849</v>
      </c>
      <c r="BN260" s="5">
        <f>Target_CC[[#This Row],[Est_Sust_NP Apr]]+Target_CC[[#This Row],[Est_Sust_POTS Apr]]+Target_CC[[#This Row],[BC_Apr]]</f>
        <v>350470</v>
      </c>
      <c r="BO260" s="5">
        <f>Target_CC[[#This Row],[Est_Sust_NP Mei]]+Target_CC[[#This Row],[Est_Sust_POTS Mei]]+Target_CC[[#This Row],[BC_Mei]]</f>
        <v>350470</v>
      </c>
      <c r="BP260" s="5">
        <f>Target_CC[[#This Row],[Est_Sust_NP Jun]]+Target_CC[[#This Row],[Est_Sust_POTS Jun]]+Target_CC[[#This Row],[BC_Jun]]</f>
        <v>350470</v>
      </c>
      <c r="BQ260" s="5">
        <f>Target_CC[[#This Row],[Est_Sust_NP Jul]]+Target_CC[[#This Row],[Est_Sust_POTS Jul]]+Target_CC[[#This Row],[BC_Jul]]</f>
        <v>350470</v>
      </c>
      <c r="BR260" s="5">
        <f>Target_CC[[#This Row],[Est_Sust_NP Agu]]+Target_CC[[#This Row],[Est_Sust_POTS Agu]]+Target_CC[[#This Row],[BC_Agu]]</f>
        <v>350470</v>
      </c>
      <c r="BS260" s="5">
        <f>Target_CC[[#This Row],[Est_Sust_NP Sep]]+Target_CC[[#This Row],[Est_Sust_POTS Sep]]+Target_CC[[#This Row],[BC_Sep]]</f>
        <v>350470</v>
      </c>
      <c r="BT260" s="5">
        <f>Target_CC[[#This Row],[Est_Sust_NP Okt]]+Target_CC[[#This Row],[Est_Sust_POTS Okt]]+Target_CC[[#This Row],[BC_Okt]]</f>
        <v>350470</v>
      </c>
      <c r="BU260" s="5">
        <f>Target_CC[[#This Row],[Est_Sust_NP Nov]]+Target_CC[[#This Row],[Est_Sust_POTS Nov]]+Target_CC[[#This Row],[BC_Nov]]</f>
        <v>350470</v>
      </c>
      <c r="BV260" s="5">
        <f>Target_CC[[#This Row],[Est_Sust_NP Des]]+Target_CC[[#This Row],[Est_Sust_POTS Des]]+Target_CC[[#This Row],[BC_Des]]</f>
        <v>350470</v>
      </c>
      <c r="BW260" s="5">
        <f>SUM(Target_CC[[#This Row],[Real_Jan]:[Real_Des]])</f>
        <v>4410132</v>
      </c>
      <c r="BX260" s="5">
        <v>0</v>
      </c>
      <c r="BY260" s="5">
        <v>0</v>
      </c>
      <c r="BZ260" s="5">
        <v>0</v>
      </c>
      <c r="CA260" s="5">
        <f>Target_CC[[#This Row],[Est_Sust_NP Mar]]*95%</f>
        <v>0</v>
      </c>
      <c r="CB260" s="5">
        <f>Target_CC[[#This Row],[Est_Sust_NP Apr]]</f>
        <v>0</v>
      </c>
      <c r="CC260" s="5">
        <f>Target_CC[[#This Row],[Est_Sust_NP Mei]]</f>
        <v>0</v>
      </c>
      <c r="CD260" s="5">
        <f>Target_CC[[#This Row],[Est_Sust_NP Jun]]</f>
        <v>0</v>
      </c>
      <c r="CE260" s="5">
        <f>Target_CC[[#This Row],[Est_Sust_NP Jul]]</f>
        <v>0</v>
      </c>
      <c r="CF260" s="5">
        <f>Target_CC[[#This Row],[Est_Sust_NP Agu]]</f>
        <v>0</v>
      </c>
      <c r="CG260" s="5">
        <f>Target_CC[[#This Row],[Est_Sust_NP Sep]]</f>
        <v>0</v>
      </c>
      <c r="CH260" s="5">
        <f>Target_CC[[#This Row],[Est_Sust_NP Okt]]</f>
        <v>0</v>
      </c>
      <c r="CI260" s="5">
        <f>Target_CC[[#This Row],[Est_Sust_NP Nov]]</f>
        <v>0</v>
      </c>
      <c r="CJ260" s="5">
        <f>SUM(Target_CC[[#This Row],[Est_Sust_NP Jan]:[Est_Sust_NP Des]])</f>
        <v>0</v>
      </c>
      <c r="CK260" s="5">
        <v>371542</v>
      </c>
      <c r="CL260" s="5">
        <v>412930</v>
      </c>
      <c r="CM260" s="5">
        <v>350470</v>
      </c>
      <c r="CN260" s="5">
        <f>Target_CC[[#This Row],[Est_Sust_POTS Mar]]</f>
        <v>350470</v>
      </c>
      <c r="CO260" s="5">
        <f>Target_CC[[#This Row],[Est_Sust_POTS Apr]]</f>
        <v>350470</v>
      </c>
      <c r="CP260" s="5">
        <f>Target_CC[[#This Row],[Est_Sust_POTS Mei]]</f>
        <v>350470</v>
      </c>
      <c r="CQ260" s="5">
        <f>Target_CC[[#This Row],[Est_Sust_POTS Jun]]</f>
        <v>350470</v>
      </c>
      <c r="CR260" s="5">
        <f>Target_CC[[#This Row],[Est_Sust_POTS Jul]]</f>
        <v>350470</v>
      </c>
      <c r="CS260" s="5">
        <f>Target_CC[[#This Row],[Est_Sust_POTS Agu]]</f>
        <v>350470</v>
      </c>
      <c r="CT260" s="5">
        <f>Target_CC[[#This Row],[Est_Sust_POTS Sep]]</f>
        <v>350470</v>
      </c>
      <c r="CU260" s="5">
        <f>Target_CC[[#This Row],[Est_Sust_POTS Okt]]</f>
        <v>350470</v>
      </c>
      <c r="CV260" s="5">
        <f>Target_CC[[#This Row],[Est_Sust_POTS Nov]]</f>
        <v>350470</v>
      </c>
      <c r="CW260" s="5">
        <f>SUM(Target_CC[[#This Row],[Est_Sust_POTS Jan]:[Est_Sust_POTS Des]])</f>
        <v>4289172</v>
      </c>
      <c r="CX260" s="5"/>
      <c r="CY260" s="5">
        <v>0</v>
      </c>
      <c r="CZ260" s="5">
        <v>0</v>
      </c>
      <c r="DA260" s="5">
        <v>0</v>
      </c>
      <c r="DB260" s="5"/>
      <c r="DC260" s="5"/>
      <c r="DD260" s="5"/>
      <c r="DE260" s="5"/>
      <c r="DF260" s="5"/>
      <c r="DG260" s="5"/>
      <c r="DH260" s="5"/>
      <c r="DI260" s="5"/>
      <c r="DJ260" s="5">
        <f>SUM(Target_CC[[#This Row],[BC_Jan]:[BC_Des]])</f>
        <v>0</v>
      </c>
      <c r="DK260" s="5"/>
      <c r="DL260" s="5"/>
      <c r="DM260" s="5"/>
      <c r="DN260" s="5"/>
      <c r="DO260" s="5"/>
      <c r="DP260" s="5"/>
      <c r="DQ260" s="5"/>
      <c r="DR260" s="5"/>
      <c r="DS260" s="5"/>
      <c r="DT260" s="5"/>
      <c r="DU260" s="5"/>
      <c r="DV260" s="5"/>
      <c r="DW260" s="5"/>
      <c r="DX260" s="5" t="s">
        <v>160</v>
      </c>
    </row>
    <row r="261" spans="2:128" x14ac:dyDescent="0.3">
      <c r="B261">
        <v>19346530</v>
      </c>
      <c r="C261" t="s">
        <v>504</v>
      </c>
      <c r="D261" t="s">
        <v>427</v>
      </c>
      <c r="E261" t="s">
        <v>299</v>
      </c>
      <c r="F261" t="s">
        <v>309</v>
      </c>
      <c r="G261" t="s">
        <v>25</v>
      </c>
      <c r="H261" t="s">
        <v>159</v>
      </c>
      <c r="I261" t="s">
        <v>29</v>
      </c>
      <c r="J261" s="5">
        <v>3915329.5704843393</v>
      </c>
      <c r="K261" s="5">
        <v>263884.09090909094</v>
      </c>
      <c r="L261" s="5">
        <v>277772.72727272729</v>
      </c>
      <c r="M261" s="5">
        <v>249995.45454545456</v>
      </c>
      <c r="N261" s="5">
        <v>222218.18181818182</v>
      </c>
      <c r="O261" s="5">
        <v>236106.81818181818</v>
      </c>
      <c r="P261" s="5">
        <v>249995.45454545456</v>
      </c>
      <c r="Q261" s="5">
        <v>319438.63636363635</v>
      </c>
      <c r="R261" s="5">
        <v>291661.36363636365</v>
      </c>
      <c r="S261" s="5">
        <v>291661.36363636365</v>
      </c>
      <c r="T261" s="5">
        <v>319438.63636363635</v>
      </c>
      <c r="U261" s="5">
        <v>277772.72727272729</v>
      </c>
      <c r="V261" s="5">
        <v>291661.36363636365</v>
      </c>
      <c r="W261" s="5">
        <v>3291606.8181818188</v>
      </c>
      <c r="X261" s="5">
        <v>35361.240134014326</v>
      </c>
      <c r="Y261" s="5">
        <v>37604.836783617226</v>
      </c>
      <c r="Z261" s="5">
        <v>49479.46080627654</v>
      </c>
      <c r="AA261" s="5">
        <v>50446.954141003225</v>
      </c>
      <c r="AB261" s="5">
        <v>65983.775583230032</v>
      </c>
      <c r="AC261" s="5">
        <v>61652.207393891003</v>
      </c>
      <c r="AD261" s="5">
        <v>54139.304798161902</v>
      </c>
      <c r="AE261" s="5">
        <v>61242.935778558945</v>
      </c>
      <c r="AF261" s="5">
        <v>53177.138729618462</v>
      </c>
      <c r="AG261" s="5">
        <v>55964.430819374225</v>
      </c>
      <c r="AH261" s="5">
        <v>68760.505133585</v>
      </c>
      <c r="AI261" s="5">
        <v>81579.233873389094</v>
      </c>
      <c r="AJ261" s="5">
        <v>675392.02397471992</v>
      </c>
      <c r="AK261" s="5">
        <v>299245.33104310528</v>
      </c>
      <c r="AL261" s="5">
        <v>315377.5640563445</v>
      </c>
      <c r="AM261" s="5">
        <v>299474.91535173112</v>
      </c>
      <c r="AN261" s="5">
        <v>272665.13595918508</v>
      </c>
      <c r="AO261" s="5">
        <v>302090.59376504819</v>
      </c>
      <c r="AP261" s="5">
        <v>311647.66193934553</v>
      </c>
      <c r="AQ261" s="5">
        <v>373577.94116179826</v>
      </c>
      <c r="AR261" s="5">
        <v>352904.2994149226</v>
      </c>
      <c r="AS261" s="5">
        <v>344838.5023659821</v>
      </c>
      <c r="AT261" s="5">
        <v>375403.06718301057</v>
      </c>
      <c r="AU261" s="5">
        <v>346533.23240631231</v>
      </c>
      <c r="AV261" s="5">
        <v>373240.59750975273</v>
      </c>
      <c r="AW261" s="5">
        <f>SUM(Target_CC[[#This Row],[Target_Jan]:[Target_Des]])</f>
        <v>3966998.8421565378</v>
      </c>
      <c r="AX261" s="5">
        <v>0</v>
      </c>
      <c r="AY261" s="5">
        <v>0</v>
      </c>
      <c r="AZ261" s="5">
        <v>0</v>
      </c>
      <c r="BA261" s="5">
        <v>0</v>
      </c>
      <c r="BB261" s="5">
        <v>0</v>
      </c>
      <c r="BC261" s="5">
        <v>0</v>
      </c>
      <c r="BD261" s="5">
        <v>0</v>
      </c>
      <c r="BE261" s="5">
        <v>0</v>
      </c>
      <c r="BF261" s="5">
        <v>0</v>
      </c>
      <c r="BG261" s="5">
        <v>0</v>
      </c>
      <c r="BH261" s="5">
        <v>0</v>
      </c>
      <c r="BI261" s="5">
        <v>0</v>
      </c>
      <c r="BJ261" s="5">
        <f>SUM(Target_CC[[#This Row],[Target_NGTMA_Jan]:[Target_NGTMA_Des]])</f>
        <v>0</v>
      </c>
      <c r="BK261" s="5">
        <v>315000</v>
      </c>
      <c r="BL261" s="5">
        <v>315000</v>
      </c>
      <c r="BM261" s="5">
        <v>315000</v>
      </c>
      <c r="BN261" s="5">
        <f>Target_CC[[#This Row],[Est_Sust_NP Apr]]+Target_CC[[#This Row],[Est_Sust_POTS Apr]]+Target_CC[[#This Row],[BC_Apr]]</f>
        <v>372600</v>
      </c>
      <c r="BO261" s="5">
        <f>Target_CC[[#This Row],[Est_Sust_NP Mei]]+Target_CC[[#This Row],[Est_Sust_POTS Mei]]+Target_CC[[#This Row],[BC_Mei]]</f>
        <v>372600</v>
      </c>
      <c r="BP261" s="5">
        <f>Target_CC[[#This Row],[Est_Sust_NP Jun]]+Target_CC[[#This Row],[Est_Sust_POTS Jun]]+Target_CC[[#This Row],[BC_Jun]]</f>
        <v>372600</v>
      </c>
      <c r="BQ261" s="5">
        <f>Target_CC[[#This Row],[Est_Sust_NP Jul]]+Target_CC[[#This Row],[Est_Sust_POTS Jul]]+Target_CC[[#This Row],[BC_Jul]]</f>
        <v>372600</v>
      </c>
      <c r="BR261" s="5">
        <f>Target_CC[[#This Row],[Est_Sust_NP Agu]]+Target_CC[[#This Row],[Est_Sust_POTS Agu]]+Target_CC[[#This Row],[BC_Agu]]</f>
        <v>372600</v>
      </c>
      <c r="BS261" s="5">
        <f>Target_CC[[#This Row],[Est_Sust_NP Sep]]+Target_CC[[#This Row],[Est_Sust_POTS Sep]]+Target_CC[[#This Row],[BC_Sep]]</f>
        <v>372600</v>
      </c>
      <c r="BT261" s="5">
        <f>Target_CC[[#This Row],[Est_Sust_NP Okt]]+Target_CC[[#This Row],[Est_Sust_POTS Okt]]+Target_CC[[#This Row],[BC_Okt]]</f>
        <v>372600</v>
      </c>
      <c r="BU261" s="5">
        <f>Target_CC[[#This Row],[Est_Sust_NP Nov]]+Target_CC[[#This Row],[Est_Sust_POTS Nov]]+Target_CC[[#This Row],[BC_Nov]]</f>
        <v>372600</v>
      </c>
      <c r="BV261" s="5">
        <f>Target_CC[[#This Row],[Est_Sust_NP Des]]+Target_CC[[#This Row],[Est_Sust_POTS Des]]+Target_CC[[#This Row],[BC_Des]]</f>
        <v>372600</v>
      </c>
      <c r="BW261" s="5">
        <f>SUM(Target_CC[[#This Row],[Real_Jan]:[Real_Des]])</f>
        <v>4298400</v>
      </c>
      <c r="BX261" s="5">
        <v>0</v>
      </c>
      <c r="BY261" s="5">
        <v>0</v>
      </c>
      <c r="BZ261" s="5">
        <v>0</v>
      </c>
      <c r="CA261" s="5">
        <f>Target_CC[[#This Row],[Est_Sust_NP Mar]]*95%</f>
        <v>0</v>
      </c>
      <c r="CB261" s="5">
        <f>Target_CC[[#This Row],[Est_Sust_NP Apr]]</f>
        <v>0</v>
      </c>
      <c r="CC261" s="5">
        <f>Target_CC[[#This Row],[Est_Sust_NP Mei]]</f>
        <v>0</v>
      </c>
      <c r="CD261" s="5">
        <f>Target_CC[[#This Row],[Est_Sust_NP Jun]]</f>
        <v>0</v>
      </c>
      <c r="CE261" s="5">
        <f>Target_CC[[#This Row],[Est_Sust_NP Jul]]</f>
        <v>0</v>
      </c>
      <c r="CF261" s="5">
        <f>Target_CC[[#This Row],[Est_Sust_NP Agu]]</f>
        <v>0</v>
      </c>
      <c r="CG261" s="5">
        <f>Target_CC[[#This Row],[Est_Sust_NP Sep]]</f>
        <v>0</v>
      </c>
      <c r="CH261" s="5">
        <f>Target_CC[[#This Row],[Est_Sust_NP Okt]]</f>
        <v>0</v>
      </c>
      <c r="CI261" s="5">
        <f>Target_CC[[#This Row],[Est_Sust_NP Nov]]</f>
        <v>0</v>
      </c>
      <c r="CJ261" s="5">
        <f>SUM(Target_CC[[#This Row],[Est_Sust_NP Jan]:[Est_Sust_NP Des]])</f>
        <v>0</v>
      </c>
      <c r="CK261" s="5">
        <v>372600</v>
      </c>
      <c r="CL261" s="5">
        <v>372600</v>
      </c>
      <c r="CM261" s="5">
        <v>372600</v>
      </c>
      <c r="CN261" s="5">
        <f>Target_CC[[#This Row],[Est_Sust_POTS Mar]]</f>
        <v>372600</v>
      </c>
      <c r="CO261" s="5">
        <f>Target_CC[[#This Row],[Est_Sust_POTS Apr]]</f>
        <v>372600</v>
      </c>
      <c r="CP261" s="5">
        <f>Target_CC[[#This Row],[Est_Sust_POTS Mei]]</f>
        <v>372600</v>
      </c>
      <c r="CQ261" s="5">
        <f>Target_CC[[#This Row],[Est_Sust_POTS Jun]]</f>
        <v>372600</v>
      </c>
      <c r="CR261" s="5">
        <f>Target_CC[[#This Row],[Est_Sust_POTS Jul]]</f>
        <v>372600</v>
      </c>
      <c r="CS261" s="5">
        <f>Target_CC[[#This Row],[Est_Sust_POTS Agu]]</f>
        <v>372600</v>
      </c>
      <c r="CT261" s="5">
        <f>Target_CC[[#This Row],[Est_Sust_POTS Sep]]</f>
        <v>372600</v>
      </c>
      <c r="CU261" s="5">
        <f>Target_CC[[#This Row],[Est_Sust_POTS Okt]]</f>
        <v>372600</v>
      </c>
      <c r="CV261" s="5">
        <f>Target_CC[[#This Row],[Est_Sust_POTS Nov]]</f>
        <v>372600</v>
      </c>
      <c r="CW261" s="5">
        <f>SUM(Target_CC[[#This Row],[Est_Sust_POTS Jan]:[Est_Sust_POTS Des]])</f>
        <v>4471200</v>
      </c>
      <c r="CX261" s="5"/>
      <c r="CY261" s="5">
        <v>0</v>
      </c>
      <c r="CZ261" s="5">
        <v>0</v>
      </c>
      <c r="DA261" s="5">
        <v>0</v>
      </c>
      <c r="DB261" s="5"/>
      <c r="DC261" s="5"/>
      <c r="DD261" s="5"/>
      <c r="DE261" s="5"/>
      <c r="DF261" s="5"/>
      <c r="DG261" s="5"/>
      <c r="DH261" s="5"/>
      <c r="DI261" s="5"/>
      <c r="DJ261" s="5">
        <f>SUM(Target_CC[[#This Row],[BC_Jan]:[BC_Des]])</f>
        <v>0</v>
      </c>
      <c r="DK261" s="5"/>
      <c r="DL261" s="5"/>
      <c r="DM261" s="5"/>
      <c r="DN261" s="5"/>
      <c r="DO261" s="5"/>
      <c r="DP261" s="5"/>
      <c r="DQ261" s="5"/>
      <c r="DR261" s="5"/>
      <c r="DS261" s="5"/>
      <c r="DT261" s="5"/>
      <c r="DU261" s="5"/>
      <c r="DV261" s="5"/>
      <c r="DW261" s="5"/>
      <c r="DX261" s="5" t="s">
        <v>160</v>
      </c>
    </row>
    <row r="262" spans="2:128" x14ac:dyDescent="0.3">
      <c r="B262">
        <v>19048726</v>
      </c>
      <c r="C262" t="s">
        <v>505</v>
      </c>
      <c r="D262" t="s">
        <v>506</v>
      </c>
      <c r="E262" t="s">
        <v>381</v>
      </c>
      <c r="F262" t="s">
        <v>309</v>
      </c>
      <c r="G262" t="s">
        <v>25</v>
      </c>
      <c r="H262" t="s">
        <v>159</v>
      </c>
      <c r="I262" t="s">
        <v>29</v>
      </c>
      <c r="J262" s="5">
        <v>6140009.1124142213</v>
      </c>
      <c r="K262" s="5">
        <v>204575.51318181818</v>
      </c>
      <c r="L262" s="5">
        <v>215342.64545454545</v>
      </c>
      <c r="M262" s="5">
        <v>193808.38090909092</v>
      </c>
      <c r="N262" s="5">
        <v>172274.11636363636</v>
      </c>
      <c r="O262" s="5">
        <v>183041.24863636363</v>
      </c>
      <c r="P262" s="5">
        <v>193808.38090909092</v>
      </c>
      <c r="Q262" s="5">
        <v>247644.04227272727</v>
      </c>
      <c r="R262" s="5">
        <v>226109.77772727274</v>
      </c>
      <c r="S262" s="5">
        <v>226109.77772727274</v>
      </c>
      <c r="T262" s="5">
        <v>247644.04227272727</v>
      </c>
      <c r="U262" s="5">
        <v>215342.64545454545</v>
      </c>
      <c r="V262" s="5">
        <v>226109.77772727274</v>
      </c>
      <c r="W262" s="5">
        <v>2551810.3486363641</v>
      </c>
      <c r="X262" s="5">
        <v>27413.717220465725</v>
      </c>
      <c r="Y262" s="5">
        <v>29153.06018117358</v>
      </c>
      <c r="Z262" s="5">
        <v>38358.834181825885</v>
      </c>
      <c r="AA262" s="5">
        <v>39108.88108601718</v>
      </c>
      <c r="AB262" s="5">
        <v>51153.76491667152</v>
      </c>
      <c r="AC262" s="5">
        <v>47795.726991144023</v>
      </c>
      <c r="AD262" s="5">
        <v>41971.367141668357</v>
      </c>
      <c r="AE262" s="5">
        <v>47478.440145814078</v>
      </c>
      <c r="AF262" s="5">
        <v>41225.450187901653</v>
      </c>
      <c r="AG262" s="5">
        <v>43386.291744075061</v>
      </c>
      <c r="AH262" s="5">
        <v>53306.417889323377</v>
      </c>
      <c r="AI262" s="5">
        <v>63244.10682407378</v>
      </c>
      <c r="AJ262" s="5">
        <v>523596.05851015425</v>
      </c>
      <c r="AK262" s="5">
        <v>231989.23040228389</v>
      </c>
      <c r="AL262" s="5">
        <v>244495.70563571903</v>
      </c>
      <c r="AM262" s="5">
        <v>232167.21509091681</v>
      </c>
      <c r="AN262" s="5">
        <v>211382.99744965354</v>
      </c>
      <c r="AO262" s="5">
        <v>234195.01355303515</v>
      </c>
      <c r="AP262" s="5">
        <v>241604.10790023493</v>
      </c>
      <c r="AQ262" s="5">
        <v>289615.40941439563</v>
      </c>
      <c r="AR262" s="5">
        <v>273588.2178730868</v>
      </c>
      <c r="AS262" s="5">
        <v>267335.22791517439</v>
      </c>
      <c r="AT262" s="5">
        <v>291030.33401680231</v>
      </c>
      <c r="AU262" s="5">
        <v>268649.06334386882</v>
      </c>
      <c r="AV262" s="5">
        <v>289353.88455134653</v>
      </c>
      <c r="AW262" s="5">
        <f>SUM(Target_CC[[#This Row],[Target_Jan]:[Target_Des]])</f>
        <v>3075406.4071465172</v>
      </c>
      <c r="AX262" s="5">
        <v>0</v>
      </c>
      <c r="AY262" s="5">
        <v>0</v>
      </c>
      <c r="AZ262" s="5">
        <v>0</v>
      </c>
      <c r="BA262" s="5">
        <v>0</v>
      </c>
      <c r="BB262" s="5">
        <v>0</v>
      </c>
      <c r="BC262" s="5">
        <v>0</v>
      </c>
      <c r="BD262" s="5">
        <v>0</v>
      </c>
      <c r="BE262" s="5">
        <v>0</v>
      </c>
      <c r="BF262" s="5">
        <v>0</v>
      </c>
      <c r="BG262" s="5">
        <v>0</v>
      </c>
      <c r="BH262" s="5">
        <v>0</v>
      </c>
      <c r="BI262" s="5">
        <v>0</v>
      </c>
      <c r="BJ262" s="5">
        <f>SUM(Target_CC[[#This Row],[Target_NGTMA_Jan]:[Target_NGTMA_Des]])</f>
        <v>0</v>
      </c>
      <c r="BK262" s="5">
        <v>257115</v>
      </c>
      <c r="BL262" s="5">
        <v>261024</v>
      </c>
      <c r="BM262" s="5">
        <v>280524</v>
      </c>
      <c r="BN262" s="5">
        <f>Target_CC[[#This Row],[Est_Sust_NP Apr]]+Target_CC[[#This Row],[Est_Sust_POTS Apr]]+Target_CC[[#This Row],[BC_Apr]]</f>
        <v>403724</v>
      </c>
      <c r="BO262" s="5">
        <f>Target_CC[[#This Row],[Est_Sust_NP Mei]]+Target_CC[[#This Row],[Est_Sust_POTS Mei]]+Target_CC[[#This Row],[BC_Mei]]</f>
        <v>403724</v>
      </c>
      <c r="BP262" s="5">
        <f>Target_CC[[#This Row],[Est_Sust_NP Jun]]+Target_CC[[#This Row],[Est_Sust_POTS Jun]]+Target_CC[[#This Row],[BC_Jun]]</f>
        <v>403724</v>
      </c>
      <c r="BQ262" s="5">
        <f>Target_CC[[#This Row],[Est_Sust_NP Jul]]+Target_CC[[#This Row],[Est_Sust_POTS Jul]]+Target_CC[[#This Row],[BC_Jul]]</f>
        <v>403724</v>
      </c>
      <c r="BR262" s="5">
        <f>Target_CC[[#This Row],[Est_Sust_NP Agu]]+Target_CC[[#This Row],[Est_Sust_POTS Agu]]+Target_CC[[#This Row],[BC_Agu]]</f>
        <v>403724</v>
      </c>
      <c r="BS262" s="5">
        <f>Target_CC[[#This Row],[Est_Sust_NP Sep]]+Target_CC[[#This Row],[Est_Sust_POTS Sep]]+Target_CC[[#This Row],[BC_Sep]]</f>
        <v>403724</v>
      </c>
      <c r="BT262" s="5">
        <f>Target_CC[[#This Row],[Est_Sust_NP Okt]]+Target_CC[[#This Row],[Est_Sust_POTS Okt]]+Target_CC[[#This Row],[BC_Okt]]</f>
        <v>403724</v>
      </c>
      <c r="BU262" s="5">
        <f>Target_CC[[#This Row],[Est_Sust_NP Nov]]+Target_CC[[#This Row],[Est_Sust_POTS Nov]]+Target_CC[[#This Row],[BC_Nov]]</f>
        <v>403724</v>
      </c>
      <c r="BV262" s="5">
        <f>Target_CC[[#This Row],[Est_Sust_NP Des]]+Target_CC[[#This Row],[Est_Sust_POTS Des]]+Target_CC[[#This Row],[BC_Des]]</f>
        <v>403724</v>
      </c>
      <c r="BW262" s="5">
        <f>SUM(Target_CC[[#This Row],[Real_Jan]:[Real_Des]])</f>
        <v>4432179</v>
      </c>
      <c r="BX262" s="5">
        <v>0</v>
      </c>
      <c r="BY262" s="5">
        <v>0</v>
      </c>
      <c r="BZ262" s="5">
        <v>0</v>
      </c>
      <c r="CA262" s="5">
        <f>Target_CC[[#This Row],[Est_Sust_NP Mar]]*95%</f>
        <v>0</v>
      </c>
      <c r="CB262" s="5">
        <f>Target_CC[[#This Row],[Est_Sust_NP Apr]]</f>
        <v>0</v>
      </c>
      <c r="CC262" s="5">
        <f>Target_CC[[#This Row],[Est_Sust_NP Mei]]</f>
        <v>0</v>
      </c>
      <c r="CD262" s="5">
        <f>Target_CC[[#This Row],[Est_Sust_NP Jun]]</f>
        <v>0</v>
      </c>
      <c r="CE262" s="5">
        <f>Target_CC[[#This Row],[Est_Sust_NP Jul]]</f>
        <v>0</v>
      </c>
      <c r="CF262" s="5">
        <f>Target_CC[[#This Row],[Est_Sust_NP Agu]]</f>
        <v>0</v>
      </c>
      <c r="CG262" s="5">
        <f>Target_CC[[#This Row],[Est_Sust_NP Sep]]</f>
        <v>0</v>
      </c>
      <c r="CH262" s="5">
        <f>Target_CC[[#This Row],[Est_Sust_NP Okt]]</f>
        <v>0</v>
      </c>
      <c r="CI262" s="5">
        <f>Target_CC[[#This Row],[Est_Sust_NP Nov]]</f>
        <v>0</v>
      </c>
      <c r="CJ262" s="5">
        <f>SUM(Target_CC[[#This Row],[Est_Sust_NP Jan]:[Est_Sust_NP Des]])</f>
        <v>0</v>
      </c>
      <c r="CK262" s="5">
        <v>380315</v>
      </c>
      <c r="CL262" s="5">
        <v>384224</v>
      </c>
      <c r="CM262" s="5">
        <v>403724</v>
      </c>
      <c r="CN262" s="5">
        <f>Target_CC[[#This Row],[Est_Sust_POTS Mar]]</f>
        <v>403724</v>
      </c>
      <c r="CO262" s="5">
        <f>Target_CC[[#This Row],[Est_Sust_POTS Apr]]</f>
        <v>403724</v>
      </c>
      <c r="CP262" s="5">
        <f>Target_CC[[#This Row],[Est_Sust_POTS Mei]]</f>
        <v>403724</v>
      </c>
      <c r="CQ262" s="5">
        <f>Target_CC[[#This Row],[Est_Sust_POTS Jun]]</f>
        <v>403724</v>
      </c>
      <c r="CR262" s="5">
        <f>Target_CC[[#This Row],[Est_Sust_POTS Jul]]</f>
        <v>403724</v>
      </c>
      <c r="CS262" s="5">
        <f>Target_CC[[#This Row],[Est_Sust_POTS Agu]]</f>
        <v>403724</v>
      </c>
      <c r="CT262" s="5">
        <f>Target_CC[[#This Row],[Est_Sust_POTS Sep]]</f>
        <v>403724</v>
      </c>
      <c r="CU262" s="5">
        <f>Target_CC[[#This Row],[Est_Sust_POTS Okt]]</f>
        <v>403724</v>
      </c>
      <c r="CV262" s="5">
        <f>Target_CC[[#This Row],[Est_Sust_POTS Nov]]</f>
        <v>403724</v>
      </c>
      <c r="CW262" s="5">
        <f>SUM(Target_CC[[#This Row],[Est_Sust_POTS Jan]:[Est_Sust_POTS Des]])</f>
        <v>4801779</v>
      </c>
      <c r="CX262" s="5"/>
      <c r="CY262" s="5">
        <v>0</v>
      </c>
      <c r="CZ262" s="5">
        <v>0</v>
      </c>
      <c r="DA262" s="5">
        <v>0</v>
      </c>
      <c r="DB262" s="5"/>
      <c r="DC262" s="5"/>
      <c r="DD262" s="5"/>
      <c r="DE262" s="5"/>
      <c r="DF262" s="5"/>
      <c r="DG262" s="5"/>
      <c r="DH262" s="5"/>
      <c r="DI262" s="5"/>
      <c r="DJ262" s="5">
        <f>SUM(Target_CC[[#This Row],[BC_Jan]:[BC_Des]])</f>
        <v>0</v>
      </c>
      <c r="DK262" s="5"/>
      <c r="DL262" s="5"/>
      <c r="DM262" s="5"/>
      <c r="DN262" s="5"/>
      <c r="DO262" s="5"/>
      <c r="DP262" s="5"/>
      <c r="DQ262" s="5"/>
      <c r="DR262" s="5"/>
      <c r="DS262" s="5"/>
      <c r="DT262" s="5"/>
      <c r="DU262" s="5"/>
      <c r="DV262" s="5"/>
      <c r="DW262" s="5"/>
      <c r="DX262" s="5" t="s">
        <v>160</v>
      </c>
    </row>
    <row r="263" spans="2:128" x14ac:dyDescent="0.3">
      <c r="B263">
        <v>19219876</v>
      </c>
      <c r="C263" t="s">
        <v>507</v>
      </c>
      <c r="D263" t="s">
        <v>369</v>
      </c>
      <c r="E263" t="s">
        <v>293</v>
      </c>
      <c r="F263" t="s">
        <v>363</v>
      </c>
      <c r="G263" t="s">
        <v>24</v>
      </c>
      <c r="H263" t="s">
        <v>159</v>
      </c>
      <c r="I263" t="s">
        <v>29</v>
      </c>
      <c r="J263" s="5">
        <v>0</v>
      </c>
      <c r="K263" s="5">
        <v>841668</v>
      </c>
      <c r="L263" s="5">
        <v>841668</v>
      </c>
      <c r="M263" s="5">
        <v>808001.28</v>
      </c>
      <c r="N263" s="5">
        <v>849748.01280000003</v>
      </c>
      <c r="O263" s="5">
        <v>808082.080128</v>
      </c>
      <c r="P263" s="5">
        <v>807665.42080127995</v>
      </c>
      <c r="Q263" s="5">
        <v>975994.85420801281</v>
      </c>
      <c r="R263" s="5">
        <v>851427.94854208012</v>
      </c>
      <c r="S263" s="5">
        <v>892265.67948542081</v>
      </c>
      <c r="T263" s="5">
        <v>976840.85679485416</v>
      </c>
      <c r="U263" s="5">
        <v>851436.4085679485</v>
      </c>
      <c r="V263" s="5">
        <v>934349.16408567957</v>
      </c>
      <c r="W263" s="5">
        <v>10439147.705413274</v>
      </c>
      <c r="X263" s="5">
        <v>58699.513960944336</v>
      </c>
      <c r="Y263" s="5">
        <v>343390.70071514219</v>
      </c>
      <c r="Z263" s="5">
        <v>313750.88708674628</v>
      </c>
      <c r="AA263" s="5">
        <v>216568.17018289826</v>
      </c>
      <c r="AB263" s="5">
        <v>292630.043326971</v>
      </c>
      <c r="AC263" s="5">
        <v>423065.97801987489</v>
      </c>
      <c r="AD263" s="5">
        <v>497885.66990699869</v>
      </c>
      <c r="AE263" s="5">
        <v>550054.59662128123</v>
      </c>
      <c r="AF263" s="5">
        <v>450573.07484074659</v>
      </c>
      <c r="AG263" s="5">
        <v>554373.71231184993</v>
      </c>
      <c r="AH263" s="5">
        <v>746329.52997512778</v>
      </c>
      <c r="AI263" s="5">
        <v>467358.02498130139</v>
      </c>
      <c r="AJ263" s="5">
        <v>4914679.9019298833</v>
      </c>
      <c r="AK263" s="5">
        <v>900367.51396094437</v>
      </c>
      <c r="AL263" s="5">
        <v>1185058.7007151423</v>
      </c>
      <c r="AM263" s="5">
        <v>1121752.1670867463</v>
      </c>
      <c r="AN263" s="5">
        <v>1066316.1829828983</v>
      </c>
      <c r="AO263" s="5">
        <v>1100712.123454971</v>
      </c>
      <c r="AP263" s="5">
        <v>1230731.3988211548</v>
      </c>
      <c r="AQ263" s="5">
        <v>1473880.5241150116</v>
      </c>
      <c r="AR263" s="5">
        <v>1401482.5451633614</v>
      </c>
      <c r="AS263" s="5">
        <v>1342838.7543261675</v>
      </c>
      <c r="AT263" s="5">
        <v>1531214.5691067041</v>
      </c>
      <c r="AU263" s="5">
        <v>1597765.9385430762</v>
      </c>
      <c r="AV263" s="5">
        <v>1401707.189066981</v>
      </c>
      <c r="AW263" s="5">
        <f>SUM(Target_CC[[#This Row],[Target_Jan]:[Target_Des]])</f>
        <v>15353827.607343156</v>
      </c>
      <c r="AX263" s="5">
        <v>792396.75529236195</v>
      </c>
      <c r="AY263" s="5">
        <v>6032290.547343405</v>
      </c>
      <c r="AZ263" s="5">
        <v>1721168.2227272117</v>
      </c>
      <c r="BA263" s="5">
        <v>3730263.1812121775</v>
      </c>
      <c r="BB263" s="5">
        <v>4356146.5649457099</v>
      </c>
      <c r="BC263" s="5">
        <v>4727385.5144472579</v>
      </c>
      <c r="BD263" s="5">
        <v>304335.51175167295</v>
      </c>
      <c r="BE263" s="5">
        <v>6178364.2199487239</v>
      </c>
      <c r="BF263" s="5">
        <v>2219161.1340547749</v>
      </c>
      <c r="BG263" s="5">
        <v>6294176.2929679696</v>
      </c>
      <c r="BH263" s="5">
        <v>4667404.7998496499</v>
      </c>
      <c r="BI263" s="5">
        <v>3677144.2621599752</v>
      </c>
      <c r="BJ263" s="5">
        <f>SUM(Target_CC[[#This Row],[Target_NGTMA_Jan]:[Target_NGTMA_Des]])</f>
        <v>44700237.006700888</v>
      </c>
      <c r="BK263" s="5">
        <v>387000</v>
      </c>
      <c r="BL263" s="5">
        <v>387000</v>
      </c>
      <c r="BM263" s="5">
        <v>387000</v>
      </c>
      <c r="BN263" s="5">
        <f>Target_CC[[#This Row],[Est_Sust_NP Apr]]+Target_CC[[#This Row],[Est_Sust_POTS Apr]]+Target_CC[[#This Row],[BC_Apr]]</f>
        <v>387000</v>
      </c>
      <c r="BO263" s="5">
        <f>Target_CC[[#This Row],[Est_Sust_NP Mei]]+Target_CC[[#This Row],[Est_Sust_POTS Mei]]+Target_CC[[#This Row],[BC_Mei]]</f>
        <v>387000</v>
      </c>
      <c r="BP263" s="5">
        <f>Target_CC[[#This Row],[Est_Sust_NP Jun]]+Target_CC[[#This Row],[Est_Sust_POTS Jun]]+Target_CC[[#This Row],[BC_Jun]]</f>
        <v>387000</v>
      </c>
      <c r="BQ263" s="5">
        <f>Target_CC[[#This Row],[Est_Sust_NP Jul]]+Target_CC[[#This Row],[Est_Sust_POTS Jul]]+Target_CC[[#This Row],[BC_Jul]]</f>
        <v>387000</v>
      </c>
      <c r="BR263" s="5">
        <f>Target_CC[[#This Row],[Est_Sust_NP Agu]]+Target_CC[[#This Row],[Est_Sust_POTS Agu]]+Target_CC[[#This Row],[BC_Agu]]</f>
        <v>387000</v>
      </c>
      <c r="BS263" s="5">
        <f>Target_CC[[#This Row],[Est_Sust_NP Sep]]+Target_CC[[#This Row],[Est_Sust_POTS Sep]]+Target_CC[[#This Row],[BC_Sep]]</f>
        <v>387000</v>
      </c>
      <c r="BT263" s="5">
        <f>Target_CC[[#This Row],[Est_Sust_NP Okt]]+Target_CC[[#This Row],[Est_Sust_POTS Okt]]+Target_CC[[#This Row],[BC_Okt]]</f>
        <v>387000</v>
      </c>
      <c r="BU263" s="5">
        <f>Target_CC[[#This Row],[Est_Sust_NP Nov]]+Target_CC[[#This Row],[Est_Sust_POTS Nov]]+Target_CC[[#This Row],[BC_Nov]]</f>
        <v>387000</v>
      </c>
      <c r="BV263" s="5">
        <f>Target_CC[[#This Row],[Est_Sust_NP Des]]+Target_CC[[#This Row],[Est_Sust_POTS Des]]+Target_CC[[#This Row],[BC_Des]]</f>
        <v>387000</v>
      </c>
      <c r="BW263" s="5">
        <f>SUM(Target_CC[[#This Row],[Real_Jan]:[Real_Des]])</f>
        <v>4644000</v>
      </c>
      <c r="BX263" s="5">
        <v>0</v>
      </c>
      <c r="BY263" s="5">
        <v>0</v>
      </c>
      <c r="BZ263" s="5">
        <v>0</v>
      </c>
      <c r="CA263" s="5">
        <f>Target_CC[[#This Row],[Est_Sust_NP Mar]]*95%</f>
        <v>0</v>
      </c>
      <c r="CB263" s="5">
        <f>Target_CC[[#This Row],[Est_Sust_NP Apr]]</f>
        <v>0</v>
      </c>
      <c r="CC263" s="5">
        <f>Target_CC[[#This Row],[Est_Sust_NP Mei]]</f>
        <v>0</v>
      </c>
      <c r="CD263" s="5">
        <f>Target_CC[[#This Row],[Est_Sust_NP Jun]]</f>
        <v>0</v>
      </c>
      <c r="CE263" s="5">
        <f>Target_CC[[#This Row],[Est_Sust_NP Jul]]</f>
        <v>0</v>
      </c>
      <c r="CF263" s="5">
        <f>Target_CC[[#This Row],[Est_Sust_NP Agu]]</f>
        <v>0</v>
      </c>
      <c r="CG263" s="5">
        <f>Target_CC[[#This Row],[Est_Sust_NP Sep]]</f>
        <v>0</v>
      </c>
      <c r="CH263" s="5">
        <f>Target_CC[[#This Row],[Est_Sust_NP Okt]]</f>
        <v>0</v>
      </c>
      <c r="CI263" s="5">
        <f>Target_CC[[#This Row],[Est_Sust_NP Nov]]</f>
        <v>0</v>
      </c>
      <c r="CJ263" s="5">
        <f>SUM(Target_CC[[#This Row],[Est_Sust_NP Jan]:[Est_Sust_NP Des]])</f>
        <v>0</v>
      </c>
      <c r="CK263" s="5">
        <v>387000</v>
      </c>
      <c r="CL263" s="5">
        <v>387000</v>
      </c>
      <c r="CM263" s="5">
        <v>387000</v>
      </c>
      <c r="CN263" s="5">
        <f>Target_CC[[#This Row],[Est_Sust_POTS Mar]]</f>
        <v>387000</v>
      </c>
      <c r="CO263" s="5">
        <f>Target_CC[[#This Row],[Est_Sust_POTS Apr]]</f>
        <v>387000</v>
      </c>
      <c r="CP263" s="5">
        <f>Target_CC[[#This Row],[Est_Sust_POTS Mei]]</f>
        <v>387000</v>
      </c>
      <c r="CQ263" s="5">
        <f>Target_CC[[#This Row],[Est_Sust_POTS Jun]]</f>
        <v>387000</v>
      </c>
      <c r="CR263" s="5">
        <f>Target_CC[[#This Row],[Est_Sust_POTS Jul]]</f>
        <v>387000</v>
      </c>
      <c r="CS263" s="5">
        <f>Target_CC[[#This Row],[Est_Sust_POTS Agu]]</f>
        <v>387000</v>
      </c>
      <c r="CT263" s="5">
        <f>Target_CC[[#This Row],[Est_Sust_POTS Sep]]</f>
        <v>387000</v>
      </c>
      <c r="CU263" s="5">
        <f>Target_CC[[#This Row],[Est_Sust_POTS Okt]]</f>
        <v>387000</v>
      </c>
      <c r="CV263" s="5">
        <f>Target_CC[[#This Row],[Est_Sust_POTS Nov]]</f>
        <v>387000</v>
      </c>
      <c r="CW263" s="5">
        <f>SUM(Target_CC[[#This Row],[Est_Sust_POTS Jan]:[Est_Sust_POTS Des]])</f>
        <v>4644000</v>
      </c>
      <c r="CX263" s="5"/>
      <c r="CY263" s="5">
        <v>0</v>
      </c>
      <c r="CZ263" s="5">
        <v>0</v>
      </c>
      <c r="DA263" s="5">
        <v>0</v>
      </c>
      <c r="DB263" s="5"/>
      <c r="DC263" s="5"/>
      <c r="DD263" s="5"/>
      <c r="DE263" s="5"/>
      <c r="DF263" s="5"/>
      <c r="DG263" s="5"/>
      <c r="DH263" s="5"/>
      <c r="DI263" s="5"/>
      <c r="DJ263" s="5">
        <f>SUM(Target_CC[[#This Row],[BC_Jan]:[BC_Des]])</f>
        <v>0</v>
      </c>
      <c r="DK263" s="5"/>
      <c r="DL263" s="5"/>
      <c r="DM263" s="5"/>
      <c r="DN263" s="5"/>
      <c r="DO263" s="5"/>
      <c r="DP263" s="5"/>
      <c r="DQ263" s="5"/>
      <c r="DR263" s="5"/>
      <c r="DS263" s="5"/>
      <c r="DT263" s="5"/>
      <c r="DU263" s="5"/>
      <c r="DV263" s="5"/>
      <c r="DW263" s="5"/>
      <c r="DX263" s="5" t="s">
        <v>160</v>
      </c>
    </row>
    <row r="264" spans="2:128" x14ac:dyDescent="0.3">
      <c r="B264">
        <v>10061784</v>
      </c>
      <c r="C264" t="s">
        <v>508</v>
      </c>
      <c r="D264" t="s">
        <v>509</v>
      </c>
      <c r="E264" t="s">
        <v>326</v>
      </c>
      <c r="F264" t="s">
        <v>309</v>
      </c>
      <c r="G264" t="s">
        <v>25</v>
      </c>
      <c r="H264" t="s">
        <v>159</v>
      </c>
      <c r="I264" t="s">
        <v>29</v>
      </c>
      <c r="J264" s="5">
        <v>8414673.5045354497</v>
      </c>
      <c r="K264" s="5">
        <v>327315.12454545457</v>
      </c>
      <c r="L264" s="5">
        <v>344542.23636363639</v>
      </c>
      <c r="M264" s="5">
        <v>310088.01272727276</v>
      </c>
      <c r="N264" s="5">
        <v>275633.78909090912</v>
      </c>
      <c r="O264" s="5">
        <v>292860.90090909094</v>
      </c>
      <c r="P264" s="5">
        <v>310088.01272727276</v>
      </c>
      <c r="Q264" s="5">
        <v>396223.57181818184</v>
      </c>
      <c r="R264" s="5">
        <v>361769.3481818182</v>
      </c>
      <c r="S264" s="5">
        <v>361769.3481818182</v>
      </c>
      <c r="T264" s="5">
        <v>396223.57181818184</v>
      </c>
      <c r="U264" s="5">
        <v>344542.23636363639</v>
      </c>
      <c r="V264" s="5">
        <v>361769.3481818182</v>
      </c>
      <c r="W264" s="5">
        <v>4082825.500909091</v>
      </c>
      <c r="X264" s="5">
        <v>43861.184198989868</v>
      </c>
      <c r="Y264" s="5">
        <v>46644.084502924925</v>
      </c>
      <c r="Z264" s="5">
        <v>61373.066562878586</v>
      </c>
      <c r="AA264" s="5">
        <v>62573.120724014276</v>
      </c>
      <c r="AB264" s="5">
        <v>81844.599455011019</v>
      </c>
      <c r="AC264" s="5">
        <v>76471.83228103588</v>
      </c>
      <c r="AD264" s="5">
        <v>67153.018705168957</v>
      </c>
      <c r="AE264" s="5">
        <v>75964.182163577745</v>
      </c>
      <c r="AF264" s="5">
        <v>65959.572349711321</v>
      </c>
      <c r="AG264" s="5">
        <v>69416.858669473819</v>
      </c>
      <c r="AH264" s="5">
        <v>85288.78426915576</v>
      </c>
      <c r="AI264" s="5">
        <v>101188.80984299313</v>
      </c>
      <c r="AJ264" s="5">
        <v>837739.11372493522</v>
      </c>
      <c r="AK264" s="5">
        <v>371176.30874444445</v>
      </c>
      <c r="AL264" s="5">
        <v>391186.32086656132</v>
      </c>
      <c r="AM264" s="5">
        <v>371461.07929015136</v>
      </c>
      <c r="AN264" s="5">
        <v>338206.90981492342</v>
      </c>
      <c r="AO264" s="5">
        <v>374705.50036410196</v>
      </c>
      <c r="AP264" s="5">
        <v>386559.84500830865</v>
      </c>
      <c r="AQ264" s="5">
        <v>463376.59052335081</v>
      </c>
      <c r="AR264" s="5">
        <v>437733.53034539596</v>
      </c>
      <c r="AS264" s="5">
        <v>427728.92053152953</v>
      </c>
      <c r="AT264" s="5">
        <v>465640.43048765569</v>
      </c>
      <c r="AU264" s="5">
        <v>429831.02063279215</v>
      </c>
      <c r="AV264" s="5">
        <v>462958.1580248113</v>
      </c>
      <c r="AW264" s="5">
        <f>SUM(Target_CC[[#This Row],[Target_Jan]:[Target_Des]])</f>
        <v>4920564.6146340268</v>
      </c>
      <c r="AX264" s="5">
        <v>0</v>
      </c>
      <c r="AY264" s="5">
        <v>0</v>
      </c>
      <c r="AZ264" s="5">
        <v>0</v>
      </c>
      <c r="BA264" s="5">
        <v>0</v>
      </c>
      <c r="BB264" s="5">
        <v>0</v>
      </c>
      <c r="BC264" s="5">
        <v>0</v>
      </c>
      <c r="BD264" s="5">
        <v>0</v>
      </c>
      <c r="BE264" s="5">
        <v>0</v>
      </c>
      <c r="BF264" s="5">
        <v>0</v>
      </c>
      <c r="BG264" s="5">
        <v>0</v>
      </c>
      <c r="BH264" s="5">
        <v>0</v>
      </c>
      <c r="BI264" s="5">
        <v>0</v>
      </c>
      <c r="BJ264" s="5">
        <f>SUM(Target_CC[[#This Row],[Target_NGTMA_Jan]:[Target_NGTMA_Des]])</f>
        <v>0</v>
      </c>
      <c r="BK264" s="5">
        <v>390468</v>
      </c>
      <c r="BL264" s="5">
        <v>390200</v>
      </c>
      <c r="BM264" s="5">
        <v>391003</v>
      </c>
      <c r="BN264" s="5">
        <f>Target_CC[[#This Row],[Est_Sust_NP Apr]]+Target_CC[[#This Row],[Est_Sust_POTS Apr]]+Target_CC[[#This Row],[BC_Apr]]</f>
        <v>390200</v>
      </c>
      <c r="BO264" s="5">
        <f>Target_CC[[#This Row],[Est_Sust_NP Mei]]+Target_CC[[#This Row],[Est_Sust_POTS Mei]]+Target_CC[[#This Row],[BC_Mei]]</f>
        <v>390200</v>
      </c>
      <c r="BP264" s="5">
        <f>Target_CC[[#This Row],[Est_Sust_NP Jun]]+Target_CC[[#This Row],[Est_Sust_POTS Jun]]+Target_CC[[#This Row],[BC_Jun]]</f>
        <v>390200</v>
      </c>
      <c r="BQ264" s="5">
        <f>Target_CC[[#This Row],[Est_Sust_NP Jul]]+Target_CC[[#This Row],[Est_Sust_POTS Jul]]+Target_CC[[#This Row],[BC_Jul]]</f>
        <v>390200</v>
      </c>
      <c r="BR264" s="5">
        <f>Target_CC[[#This Row],[Est_Sust_NP Agu]]+Target_CC[[#This Row],[Est_Sust_POTS Agu]]+Target_CC[[#This Row],[BC_Agu]]</f>
        <v>390200</v>
      </c>
      <c r="BS264" s="5">
        <f>Target_CC[[#This Row],[Est_Sust_NP Sep]]+Target_CC[[#This Row],[Est_Sust_POTS Sep]]+Target_CC[[#This Row],[BC_Sep]]</f>
        <v>390200</v>
      </c>
      <c r="BT264" s="5">
        <f>Target_CC[[#This Row],[Est_Sust_NP Okt]]+Target_CC[[#This Row],[Est_Sust_POTS Okt]]+Target_CC[[#This Row],[BC_Okt]]</f>
        <v>390200</v>
      </c>
      <c r="BU264" s="5">
        <f>Target_CC[[#This Row],[Est_Sust_NP Nov]]+Target_CC[[#This Row],[Est_Sust_POTS Nov]]+Target_CC[[#This Row],[BC_Nov]]</f>
        <v>390200</v>
      </c>
      <c r="BV264" s="5">
        <f>Target_CC[[#This Row],[Est_Sust_NP Des]]+Target_CC[[#This Row],[Est_Sust_POTS Des]]+Target_CC[[#This Row],[BC_Des]]</f>
        <v>390200</v>
      </c>
      <c r="BW264" s="5">
        <f>SUM(Target_CC[[#This Row],[Real_Jan]:[Real_Des]])</f>
        <v>4683471</v>
      </c>
      <c r="BX264" s="5">
        <v>0</v>
      </c>
      <c r="BY264" s="5">
        <v>0</v>
      </c>
      <c r="BZ264" s="5">
        <v>0</v>
      </c>
      <c r="CA264" s="5">
        <f>Target_CC[[#This Row],[Est_Sust_NP Mar]]*95%</f>
        <v>0</v>
      </c>
      <c r="CB264" s="5">
        <f>Target_CC[[#This Row],[Est_Sust_NP Apr]]</f>
        <v>0</v>
      </c>
      <c r="CC264" s="5">
        <f>Target_CC[[#This Row],[Est_Sust_NP Mei]]</f>
        <v>0</v>
      </c>
      <c r="CD264" s="5">
        <f>Target_CC[[#This Row],[Est_Sust_NP Jun]]</f>
        <v>0</v>
      </c>
      <c r="CE264" s="5">
        <f>Target_CC[[#This Row],[Est_Sust_NP Jul]]</f>
        <v>0</v>
      </c>
      <c r="CF264" s="5">
        <f>Target_CC[[#This Row],[Est_Sust_NP Agu]]</f>
        <v>0</v>
      </c>
      <c r="CG264" s="5">
        <f>Target_CC[[#This Row],[Est_Sust_NP Sep]]</f>
        <v>0</v>
      </c>
      <c r="CH264" s="5">
        <f>Target_CC[[#This Row],[Est_Sust_NP Okt]]</f>
        <v>0</v>
      </c>
      <c r="CI264" s="5">
        <f>Target_CC[[#This Row],[Est_Sust_NP Nov]]</f>
        <v>0</v>
      </c>
      <c r="CJ264" s="5">
        <f>SUM(Target_CC[[#This Row],[Est_Sust_NP Jan]:[Est_Sust_NP Des]])</f>
        <v>0</v>
      </c>
      <c r="CK264" s="5">
        <v>390468</v>
      </c>
      <c r="CL264" s="5">
        <v>390200</v>
      </c>
      <c r="CM264" s="5">
        <v>390200</v>
      </c>
      <c r="CN264" s="5">
        <f>Target_CC[[#This Row],[Est_Sust_POTS Mar]]</f>
        <v>390200</v>
      </c>
      <c r="CO264" s="5">
        <f>Target_CC[[#This Row],[Est_Sust_POTS Apr]]</f>
        <v>390200</v>
      </c>
      <c r="CP264" s="5">
        <f>Target_CC[[#This Row],[Est_Sust_POTS Mei]]</f>
        <v>390200</v>
      </c>
      <c r="CQ264" s="5">
        <f>Target_CC[[#This Row],[Est_Sust_POTS Jun]]</f>
        <v>390200</v>
      </c>
      <c r="CR264" s="5">
        <f>Target_CC[[#This Row],[Est_Sust_POTS Jul]]</f>
        <v>390200</v>
      </c>
      <c r="CS264" s="5">
        <f>Target_CC[[#This Row],[Est_Sust_POTS Agu]]</f>
        <v>390200</v>
      </c>
      <c r="CT264" s="5">
        <f>Target_CC[[#This Row],[Est_Sust_POTS Sep]]</f>
        <v>390200</v>
      </c>
      <c r="CU264" s="5">
        <f>Target_CC[[#This Row],[Est_Sust_POTS Okt]]</f>
        <v>390200</v>
      </c>
      <c r="CV264" s="5">
        <f>Target_CC[[#This Row],[Est_Sust_POTS Nov]]</f>
        <v>390200</v>
      </c>
      <c r="CW264" s="5">
        <f>SUM(Target_CC[[#This Row],[Est_Sust_POTS Jan]:[Est_Sust_POTS Des]])</f>
        <v>4682668</v>
      </c>
      <c r="CX264" s="5"/>
      <c r="CY264" s="5">
        <v>0</v>
      </c>
      <c r="CZ264" s="5">
        <v>0</v>
      </c>
      <c r="DA264" s="5">
        <v>0</v>
      </c>
      <c r="DB264" s="5"/>
      <c r="DC264" s="5"/>
      <c r="DD264" s="5"/>
      <c r="DE264" s="5"/>
      <c r="DF264" s="5"/>
      <c r="DG264" s="5"/>
      <c r="DH264" s="5"/>
      <c r="DI264" s="5"/>
      <c r="DJ264" s="5">
        <f>SUM(Target_CC[[#This Row],[BC_Jan]:[BC_Des]])</f>
        <v>0</v>
      </c>
      <c r="DK264" s="5"/>
      <c r="DL264" s="5"/>
      <c r="DM264" s="5"/>
      <c r="DN264" s="5"/>
      <c r="DO264" s="5"/>
      <c r="DP264" s="5"/>
      <c r="DQ264" s="5"/>
      <c r="DR264" s="5"/>
      <c r="DS264" s="5"/>
      <c r="DT264" s="5"/>
      <c r="DU264" s="5"/>
      <c r="DV264" s="5"/>
      <c r="DW264" s="5"/>
      <c r="DX264" s="5" t="s">
        <v>160</v>
      </c>
    </row>
    <row r="265" spans="2:128" x14ac:dyDescent="0.3">
      <c r="B265">
        <v>19040063</v>
      </c>
      <c r="C265" t="s">
        <v>510</v>
      </c>
      <c r="D265" t="s">
        <v>511</v>
      </c>
      <c r="E265" t="s">
        <v>312</v>
      </c>
      <c r="F265" t="s">
        <v>309</v>
      </c>
      <c r="G265" t="s">
        <v>25</v>
      </c>
      <c r="H265" t="s">
        <v>159</v>
      </c>
      <c r="I265" t="s">
        <v>29</v>
      </c>
      <c r="J265" s="5">
        <v>4607609.2436263021</v>
      </c>
      <c r="K265" s="5">
        <v>312137.18181818182</v>
      </c>
      <c r="L265" s="5">
        <v>328565.45454545459</v>
      </c>
      <c r="M265" s="5">
        <v>295708.90909090912</v>
      </c>
      <c r="N265" s="5">
        <v>262852.36363636365</v>
      </c>
      <c r="O265" s="5">
        <v>279280.63636363635</v>
      </c>
      <c r="P265" s="5">
        <v>295708.90909090912</v>
      </c>
      <c r="Q265" s="5">
        <v>377850.27272727276</v>
      </c>
      <c r="R265" s="5">
        <v>344993.72727272729</v>
      </c>
      <c r="S265" s="5">
        <v>344993.72727272729</v>
      </c>
      <c r="T265" s="5">
        <v>377850.27272727276</v>
      </c>
      <c r="U265" s="5">
        <v>328565.45454545459</v>
      </c>
      <c r="V265" s="5">
        <v>344993.72727272729</v>
      </c>
      <c r="W265" s="5">
        <v>3893500.6363636376</v>
      </c>
      <c r="X265" s="5">
        <v>41827.295472805527</v>
      </c>
      <c r="Y265" s="5">
        <v>44481.149795478661</v>
      </c>
      <c r="Z265" s="5">
        <v>58527.133639424268</v>
      </c>
      <c r="AA265" s="5">
        <v>59671.540041072389</v>
      </c>
      <c r="AB265" s="5">
        <v>78049.380261306389</v>
      </c>
      <c r="AC265" s="5">
        <v>72925.75388877395</v>
      </c>
      <c r="AD265" s="5">
        <v>64039.063389825802</v>
      </c>
      <c r="AE265" s="5">
        <v>72441.644035209727</v>
      </c>
      <c r="AF265" s="5">
        <v>62900.95838303442</v>
      </c>
      <c r="AG265" s="5">
        <v>66197.926740631228</v>
      </c>
      <c r="AH265" s="5">
        <v>81333.854643726285</v>
      </c>
      <c r="AI265" s="5">
        <v>96496.579495951679</v>
      </c>
      <c r="AJ265" s="5">
        <v>798892.27978724032</v>
      </c>
      <c r="AK265" s="5">
        <v>353964.47729098733</v>
      </c>
      <c r="AL265" s="5">
        <v>373046.60434093326</v>
      </c>
      <c r="AM265" s="5">
        <v>354236.0427303334</v>
      </c>
      <c r="AN265" s="5">
        <v>322523.90367743606</v>
      </c>
      <c r="AO265" s="5">
        <v>357330.01662494277</v>
      </c>
      <c r="AP265" s="5">
        <v>368634.66297968308</v>
      </c>
      <c r="AQ265" s="5">
        <v>441889.33611709857</v>
      </c>
      <c r="AR265" s="5">
        <v>417435.37130793702</v>
      </c>
      <c r="AS265" s="5">
        <v>407894.68565576174</v>
      </c>
      <c r="AT265" s="5">
        <v>444048.19946790399</v>
      </c>
      <c r="AU265" s="5">
        <v>409899.30918918084</v>
      </c>
      <c r="AV265" s="5">
        <v>441490.30676867894</v>
      </c>
      <c r="AW265" s="5">
        <f>SUM(Target_CC[[#This Row],[Target_Jan]:[Target_Des]])</f>
        <v>4692392.9161508773</v>
      </c>
      <c r="AX265" s="5">
        <v>0</v>
      </c>
      <c r="AY265" s="5">
        <v>0</v>
      </c>
      <c r="AZ265" s="5">
        <v>0</v>
      </c>
      <c r="BA265" s="5">
        <v>0</v>
      </c>
      <c r="BB265" s="5">
        <v>0</v>
      </c>
      <c r="BC265" s="5">
        <v>0</v>
      </c>
      <c r="BD265" s="5">
        <v>0</v>
      </c>
      <c r="BE265" s="5">
        <v>0</v>
      </c>
      <c r="BF265" s="5">
        <v>0</v>
      </c>
      <c r="BG265" s="5">
        <v>0</v>
      </c>
      <c r="BH265" s="5">
        <v>0</v>
      </c>
      <c r="BI265" s="5">
        <v>0</v>
      </c>
      <c r="BJ265" s="5">
        <f>SUM(Target_CC[[#This Row],[Target_NGTMA_Jan]:[Target_NGTMA_Des]])</f>
        <v>0</v>
      </c>
      <c r="BK265" s="5">
        <v>372600</v>
      </c>
      <c r="BL265" s="5">
        <v>372600</v>
      </c>
      <c r="BM265" s="5">
        <v>372600</v>
      </c>
      <c r="BN265" s="5">
        <f>Target_CC[[#This Row],[Est_Sust_NP Apr]]+Target_CC[[#This Row],[Est_Sust_POTS Apr]]+Target_CC[[#This Row],[BC_Apr]]</f>
        <v>420700</v>
      </c>
      <c r="BO265" s="5">
        <f>Target_CC[[#This Row],[Est_Sust_NP Mei]]+Target_CC[[#This Row],[Est_Sust_POTS Mei]]+Target_CC[[#This Row],[BC_Mei]]</f>
        <v>420700</v>
      </c>
      <c r="BP265" s="5">
        <f>Target_CC[[#This Row],[Est_Sust_NP Jun]]+Target_CC[[#This Row],[Est_Sust_POTS Jun]]+Target_CC[[#This Row],[BC_Jun]]</f>
        <v>420700</v>
      </c>
      <c r="BQ265" s="5">
        <f>Target_CC[[#This Row],[Est_Sust_NP Jul]]+Target_CC[[#This Row],[Est_Sust_POTS Jul]]+Target_CC[[#This Row],[BC_Jul]]</f>
        <v>420700</v>
      </c>
      <c r="BR265" s="5">
        <f>Target_CC[[#This Row],[Est_Sust_NP Agu]]+Target_CC[[#This Row],[Est_Sust_POTS Agu]]+Target_CC[[#This Row],[BC_Agu]]</f>
        <v>420700</v>
      </c>
      <c r="BS265" s="5">
        <f>Target_CC[[#This Row],[Est_Sust_NP Sep]]+Target_CC[[#This Row],[Est_Sust_POTS Sep]]+Target_CC[[#This Row],[BC_Sep]]</f>
        <v>420700</v>
      </c>
      <c r="BT265" s="5">
        <f>Target_CC[[#This Row],[Est_Sust_NP Okt]]+Target_CC[[#This Row],[Est_Sust_POTS Okt]]+Target_CC[[#This Row],[BC_Okt]]</f>
        <v>420700</v>
      </c>
      <c r="BU265" s="5">
        <f>Target_CC[[#This Row],[Est_Sust_NP Nov]]+Target_CC[[#This Row],[Est_Sust_POTS Nov]]+Target_CC[[#This Row],[BC_Nov]]</f>
        <v>420700</v>
      </c>
      <c r="BV265" s="5">
        <f>Target_CC[[#This Row],[Est_Sust_NP Des]]+Target_CC[[#This Row],[Est_Sust_POTS Des]]+Target_CC[[#This Row],[BC_Des]]</f>
        <v>420700</v>
      </c>
      <c r="BW265" s="5">
        <f>SUM(Target_CC[[#This Row],[Real_Jan]:[Real_Des]])</f>
        <v>4904100</v>
      </c>
      <c r="BX265" s="5">
        <v>0</v>
      </c>
      <c r="BY265" s="5">
        <v>0</v>
      </c>
      <c r="BZ265" s="5">
        <v>0</v>
      </c>
      <c r="CA265" s="5">
        <f>Target_CC[[#This Row],[Est_Sust_NP Mar]]*95%</f>
        <v>0</v>
      </c>
      <c r="CB265" s="5">
        <f>Target_CC[[#This Row],[Est_Sust_NP Apr]]</f>
        <v>0</v>
      </c>
      <c r="CC265" s="5">
        <f>Target_CC[[#This Row],[Est_Sust_NP Mei]]</f>
        <v>0</v>
      </c>
      <c r="CD265" s="5">
        <f>Target_CC[[#This Row],[Est_Sust_NP Jun]]</f>
        <v>0</v>
      </c>
      <c r="CE265" s="5">
        <f>Target_CC[[#This Row],[Est_Sust_NP Jul]]</f>
        <v>0</v>
      </c>
      <c r="CF265" s="5">
        <f>Target_CC[[#This Row],[Est_Sust_NP Agu]]</f>
        <v>0</v>
      </c>
      <c r="CG265" s="5">
        <f>Target_CC[[#This Row],[Est_Sust_NP Sep]]</f>
        <v>0</v>
      </c>
      <c r="CH265" s="5">
        <f>Target_CC[[#This Row],[Est_Sust_NP Okt]]</f>
        <v>0</v>
      </c>
      <c r="CI265" s="5">
        <f>Target_CC[[#This Row],[Est_Sust_NP Nov]]</f>
        <v>0</v>
      </c>
      <c r="CJ265" s="5">
        <f>SUM(Target_CC[[#This Row],[Est_Sust_NP Jan]:[Est_Sust_NP Des]])</f>
        <v>0</v>
      </c>
      <c r="CK265" s="5">
        <v>420700</v>
      </c>
      <c r="CL265" s="5">
        <v>420700</v>
      </c>
      <c r="CM265" s="5">
        <v>420700</v>
      </c>
      <c r="CN265" s="5">
        <f>Target_CC[[#This Row],[Est_Sust_POTS Mar]]</f>
        <v>420700</v>
      </c>
      <c r="CO265" s="5">
        <f>Target_CC[[#This Row],[Est_Sust_POTS Apr]]</f>
        <v>420700</v>
      </c>
      <c r="CP265" s="5">
        <f>Target_CC[[#This Row],[Est_Sust_POTS Mei]]</f>
        <v>420700</v>
      </c>
      <c r="CQ265" s="5">
        <f>Target_CC[[#This Row],[Est_Sust_POTS Jun]]</f>
        <v>420700</v>
      </c>
      <c r="CR265" s="5">
        <f>Target_CC[[#This Row],[Est_Sust_POTS Jul]]</f>
        <v>420700</v>
      </c>
      <c r="CS265" s="5">
        <f>Target_CC[[#This Row],[Est_Sust_POTS Agu]]</f>
        <v>420700</v>
      </c>
      <c r="CT265" s="5">
        <f>Target_CC[[#This Row],[Est_Sust_POTS Sep]]</f>
        <v>420700</v>
      </c>
      <c r="CU265" s="5">
        <f>Target_CC[[#This Row],[Est_Sust_POTS Okt]]</f>
        <v>420700</v>
      </c>
      <c r="CV265" s="5">
        <f>Target_CC[[#This Row],[Est_Sust_POTS Nov]]</f>
        <v>420700</v>
      </c>
      <c r="CW265" s="5">
        <f>SUM(Target_CC[[#This Row],[Est_Sust_POTS Jan]:[Est_Sust_POTS Des]])</f>
        <v>5048400</v>
      </c>
      <c r="CX265" s="5"/>
      <c r="CY265" s="5">
        <v>0</v>
      </c>
      <c r="CZ265" s="5">
        <v>0</v>
      </c>
      <c r="DA265" s="5">
        <v>0</v>
      </c>
      <c r="DB265" s="5"/>
      <c r="DC265" s="5"/>
      <c r="DD265" s="5"/>
      <c r="DE265" s="5"/>
      <c r="DF265" s="5"/>
      <c r="DG265" s="5"/>
      <c r="DH265" s="5"/>
      <c r="DI265" s="5"/>
      <c r="DJ265" s="5">
        <f>SUM(Target_CC[[#This Row],[BC_Jan]:[BC_Des]])</f>
        <v>0</v>
      </c>
      <c r="DK265" s="5"/>
      <c r="DL265" s="5"/>
      <c r="DM265" s="5"/>
      <c r="DN265" s="5"/>
      <c r="DO265" s="5"/>
      <c r="DP265" s="5"/>
      <c r="DQ265" s="5"/>
      <c r="DR265" s="5"/>
      <c r="DS265" s="5"/>
      <c r="DT265" s="5"/>
      <c r="DU265" s="5"/>
      <c r="DV265" s="5"/>
      <c r="DW265" s="5"/>
      <c r="DX265" s="5" t="s">
        <v>160</v>
      </c>
    </row>
    <row r="266" spans="2:128" x14ac:dyDescent="0.3">
      <c r="B266">
        <v>19430065</v>
      </c>
      <c r="C266" t="s">
        <v>512</v>
      </c>
      <c r="D266" t="s">
        <v>513</v>
      </c>
      <c r="E266" t="s">
        <v>351</v>
      </c>
      <c r="F266" t="s">
        <v>300</v>
      </c>
      <c r="G266" t="s">
        <v>25</v>
      </c>
      <c r="H266" t="s">
        <v>159</v>
      </c>
      <c r="I266" t="s">
        <v>29</v>
      </c>
      <c r="J266" s="5">
        <v>17918687.887916535</v>
      </c>
      <c r="K266" s="5">
        <v>311438.19903678872</v>
      </c>
      <c r="L266" s="5">
        <v>316877.56813915842</v>
      </c>
      <c r="M266" s="5">
        <v>338781.57392057899</v>
      </c>
      <c r="N266" s="5">
        <v>318336.43384583568</v>
      </c>
      <c r="O266" s="5">
        <v>334471.48109395866</v>
      </c>
      <c r="P266" s="5">
        <v>330009.59363359149</v>
      </c>
      <c r="Q266" s="5">
        <v>345796.20544310298</v>
      </c>
      <c r="R266" s="5">
        <v>349242.72049776284</v>
      </c>
      <c r="S266" s="5">
        <v>344772.42256800621</v>
      </c>
      <c r="T266" s="5">
        <v>351708.70273954899</v>
      </c>
      <c r="U266" s="5">
        <v>349142.53516713041</v>
      </c>
      <c r="V266" s="5">
        <v>329422.56391453644</v>
      </c>
      <c r="W266" s="5">
        <v>4020000</v>
      </c>
      <c r="X266" s="5">
        <v>1855515.3275945701</v>
      </c>
      <c r="Y266" s="5">
        <v>1887922.5042771553</v>
      </c>
      <c r="Z266" s="5">
        <v>2018424.2172617754</v>
      </c>
      <c r="AA266" s="5">
        <v>1896614.2694106994</v>
      </c>
      <c r="AB266" s="5">
        <v>1992745.1472957791</v>
      </c>
      <c r="AC266" s="5">
        <v>1966161.7012113915</v>
      </c>
      <c r="AD266" s="5">
        <v>2060216.638190635</v>
      </c>
      <c r="AE266" s="5">
        <v>2080750.6045778191</v>
      </c>
      <c r="AF266" s="5">
        <v>2054117.0498204662</v>
      </c>
      <c r="AG266" s="5">
        <v>2095442.6618185872</v>
      </c>
      <c r="AH266" s="5">
        <v>2080153.7111422562</v>
      </c>
      <c r="AI266" s="5">
        <v>1962664.2412182726</v>
      </c>
      <c r="AJ266" s="5">
        <v>23950728.073819406</v>
      </c>
      <c r="AK266" s="5">
        <v>2166953.526631359</v>
      </c>
      <c r="AL266" s="5">
        <v>2204800.0724163139</v>
      </c>
      <c r="AM266" s="5">
        <v>2357205.7911823546</v>
      </c>
      <c r="AN266" s="5">
        <v>2214950.7032565349</v>
      </c>
      <c r="AO266" s="5">
        <v>2327216.6283897376</v>
      </c>
      <c r="AP266" s="5">
        <v>2296171.2948449831</v>
      </c>
      <c r="AQ266" s="5">
        <v>2406012.8436337379</v>
      </c>
      <c r="AR266" s="5">
        <v>2429993.3250755821</v>
      </c>
      <c r="AS266" s="5">
        <v>2398889.4723884724</v>
      </c>
      <c r="AT266" s="5">
        <v>2447151.3645581361</v>
      </c>
      <c r="AU266" s="5">
        <v>2429296.2463093866</v>
      </c>
      <c r="AV266" s="5">
        <v>2292086.8051328091</v>
      </c>
      <c r="AW266" s="5">
        <f>SUM(Target_CC[[#This Row],[Target_Jan]:[Target_Des]])</f>
        <v>27970728.07381941</v>
      </c>
      <c r="AX266" s="5">
        <v>4941582.2328302255</v>
      </c>
      <c r="AY266" s="5">
        <v>5142088.3207596643</v>
      </c>
      <c r="AZ266" s="5">
        <v>5200167.6767443335</v>
      </c>
      <c r="BA266" s="5">
        <v>5041400.8835760169</v>
      </c>
      <c r="BB266" s="5">
        <v>5300908.0587014994</v>
      </c>
      <c r="BC266" s="5">
        <v>5267931.7796293944</v>
      </c>
      <c r="BD266" s="5">
        <v>5440025.0052966522</v>
      </c>
      <c r="BE266" s="5">
        <v>5516503.1293899361</v>
      </c>
      <c r="BF266" s="5">
        <v>5430748.8535660813</v>
      </c>
      <c r="BG266" s="5">
        <v>5523072.6990475263</v>
      </c>
      <c r="BH266" s="5">
        <v>5624891.6984470263</v>
      </c>
      <c r="BI266" s="5">
        <v>5484201.4723760169</v>
      </c>
      <c r="BJ266" s="5">
        <f>SUM(Target_CC[[#This Row],[Target_NGTMA_Jan]:[Target_NGTMA_Des]])</f>
        <v>63913521.810364373</v>
      </c>
      <c r="BK266" s="5">
        <v>335000</v>
      </c>
      <c r="BL266" s="5">
        <v>335000</v>
      </c>
      <c r="BM266" s="5">
        <v>335000</v>
      </c>
      <c r="BN266" s="5">
        <f>Target_CC[[#This Row],[Est_Sust_NP Apr]]+Target_CC[[#This Row],[Est_Sust_POTS Apr]]+Target_CC[[#This Row],[BC_Apr]]</f>
        <v>425200</v>
      </c>
      <c r="BO266" s="5">
        <f>Target_CC[[#This Row],[Est_Sust_NP Mei]]+Target_CC[[#This Row],[Est_Sust_POTS Mei]]+Target_CC[[#This Row],[BC_Mei]]</f>
        <v>425200</v>
      </c>
      <c r="BP266" s="5">
        <f>Target_CC[[#This Row],[Est_Sust_NP Jun]]+Target_CC[[#This Row],[Est_Sust_POTS Jun]]+Target_CC[[#This Row],[BC_Jun]]</f>
        <v>425200</v>
      </c>
      <c r="BQ266" s="5">
        <f>Target_CC[[#This Row],[Est_Sust_NP Jul]]+Target_CC[[#This Row],[Est_Sust_POTS Jul]]+Target_CC[[#This Row],[BC_Jul]]</f>
        <v>425200</v>
      </c>
      <c r="BR266" s="5">
        <f>Target_CC[[#This Row],[Est_Sust_NP Agu]]+Target_CC[[#This Row],[Est_Sust_POTS Agu]]+Target_CC[[#This Row],[BC_Agu]]</f>
        <v>425200</v>
      </c>
      <c r="BS266" s="5">
        <f>Target_CC[[#This Row],[Est_Sust_NP Sep]]+Target_CC[[#This Row],[Est_Sust_POTS Sep]]+Target_CC[[#This Row],[BC_Sep]]</f>
        <v>425200</v>
      </c>
      <c r="BT266" s="5">
        <f>Target_CC[[#This Row],[Est_Sust_NP Okt]]+Target_CC[[#This Row],[Est_Sust_POTS Okt]]+Target_CC[[#This Row],[BC_Okt]]</f>
        <v>425200</v>
      </c>
      <c r="BU266" s="5">
        <f>Target_CC[[#This Row],[Est_Sust_NP Nov]]+Target_CC[[#This Row],[Est_Sust_POTS Nov]]+Target_CC[[#This Row],[BC_Nov]]</f>
        <v>425200</v>
      </c>
      <c r="BV266" s="5">
        <f>Target_CC[[#This Row],[Est_Sust_NP Des]]+Target_CC[[#This Row],[Est_Sust_POTS Des]]+Target_CC[[#This Row],[BC_Des]]</f>
        <v>425200</v>
      </c>
      <c r="BW266" s="5">
        <f>SUM(Target_CC[[#This Row],[Real_Jan]:[Real_Des]])</f>
        <v>4831800</v>
      </c>
      <c r="BX266" s="5">
        <v>0</v>
      </c>
      <c r="BY266" s="5">
        <v>0</v>
      </c>
      <c r="BZ266" s="5">
        <v>0</v>
      </c>
      <c r="CA266" s="5">
        <f>Target_CC[[#This Row],[Est_Sust_NP Mar]]*95%</f>
        <v>0</v>
      </c>
      <c r="CB266" s="5">
        <f>Target_CC[[#This Row],[Est_Sust_NP Apr]]</f>
        <v>0</v>
      </c>
      <c r="CC266" s="5">
        <f>Target_CC[[#This Row],[Est_Sust_NP Mei]]</f>
        <v>0</v>
      </c>
      <c r="CD266" s="5">
        <f>Target_CC[[#This Row],[Est_Sust_NP Jun]]</f>
        <v>0</v>
      </c>
      <c r="CE266" s="5">
        <f>Target_CC[[#This Row],[Est_Sust_NP Jul]]</f>
        <v>0</v>
      </c>
      <c r="CF266" s="5">
        <f>Target_CC[[#This Row],[Est_Sust_NP Agu]]</f>
        <v>0</v>
      </c>
      <c r="CG266" s="5">
        <f>Target_CC[[#This Row],[Est_Sust_NP Sep]]</f>
        <v>0</v>
      </c>
      <c r="CH266" s="5">
        <f>Target_CC[[#This Row],[Est_Sust_NP Okt]]</f>
        <v>0</v>
      </c>
      <c r="CI266" s="5">
        <f>Target_CC[[#This Row],[Est_Sust_NP Nov]]</f>
        <v>0</v>
      </c>
      <c r="CJ266" s="5">
        <f>SUM(Target_CC[[#This Row],[Est_Sust_NP Jan]:[Est_Sust_NP Des]])</f>
        <v>0</v>
      </c>
      <c r="CK266" s="5">
        <v>425200</v>
      </c>
      <c r="CL266" s="5">
        <v>425200</v>
      </c>
      <c r="CM266" s="5">
        <v>425200</v>
      </c>
      <c r="CN266" s="5">
        <f>Target_CC[[#This Row],[Est_Sust_POTS Mar]]</f>
        <v>425200</v>
      </c>
      <c r="CO266" s="5">
        <f>Target_CC[[#This Row],[Est_Sust_POTS Apr]]</f>
        <v>425200</v>
      </c>
      <c r="CP266" s="5">
        <f>Target_CC[[#This Row],[Est_Sust_POTS Mei]]</f>
        <v>425200</v>
      </c>
      <c r="CQ266" s="5">
        <f>Target_CC[[#This Row],[Est_Sust_POTS Jun]]</f>
        <v>425200</v>
      </c>
      <c r="CR266" s="5">
        <f>Target_CC[[#This Row],[Est_Sust_POTS Jul]]</f>
        <v>425200</v>
      </c>
      <c r="CS266" s="5">
        <f>Target_CC[[#This Row],[Est_Sust_POTS Agu]]</f>
        <v>425200</v>
      </c>
      <c r="CT266" s="5">
        <f>Target_CC[[#This Row],[Est_Sust_POTS Sep]]</f>
        <v>425200</v>
      </c>
      <c r="CU266" s="5">
        <f>Target_CC[[#This Row],[Est_Sust_POTS Okt]]</f>
        <v>425200</v>
      </c>
      <c r="CV266" s="5">
        <f>Target_CC[[#This Row],[Est_Sust_POTS Nov]]</f>
        <v>425200</v>
      </c>
      <c r="CW266" s="5">
        <f>SUM(Target_CC[[#This Row],[Est_Sust_POTS Jan]:[Est_Sust_POTS Des]])</f>
        <v>5102400</v>
      </c>
      <c r="CX266" s="5"/>
      <c r="CY266" s="5">
        <v>0</v>
      </c>
      <c r="CZ266" s="5">
        <v>0</v>
      </c>
      <c r="DA266" s="5">
        <v>0</v>
      </c>
      <c r="DB266" s="5"/>
      <c r="DC266" s="5"/>
      <c r="DD266" s="5"/>
      <c r="DE266" s="5"/>
      <c r="DF266" s="5"/>
      <c r="DG266" s="5"/>
      <c r="DH266" s="5"/>
      <c r="DI266" s="5"/>
      <c r="DJ266" s="5">
        <f>SUM(Target_CC[[#This Row],[BC_Jan]:[BC_Des]])</f>
        <v>0</v>
      </c>
      <c r="DK266" s="5"/>
      <c r="DL266" s="5"/>
      <c r="DM266" s="5"/>
      <c r="DN266" s="5"/>
      <c r="DO266" s="5"/>
      <c r="DP266" s="5"/>
      <c r="DQ266" s="5"/>
      <c r="DR266" s="5"/>
      <c r="DS266" s="5"/>
      <c r="DT266" s="5"/>
      <c r="DU266" s="5"/>
      <c r="DV266" s="5"/>
      <c r="DW266" s="5"/>
      <c r="DX266" s="5" t="s">
        <v>160</v>
      </c>
    </row>
    <row r="267" spans="2:128" x14ac:dyDescent="0.3">
      <c r="B267">
        <v>2952424</v>
      </c>
      <c r="C267" t="s">
        <v>514</v>
      </c>
      <c r="D267" t="s">
        <v>464</v>
      </c>
      <c r="E267" t="s">
        <v>326</v>
      </c>
      <c r="F267" t="s">
        <v>300</v>
      </c>
      <c r="G267" t="s">
        <v>21</v>
      </c>
      <c r="H267" t="s">
        <v>159</v>
      </c>
      <c r="I267" t="s">
        <v>29</v>
      </c>
      <c r="J267" s="5">
        <v>25493759.887916535</v>
      </c>
      <c r="K267" s="5">
        <v>484578.2798471768</v>
      </c>
      <c r="L267" s="5">
        <v>493041.59658620297</v>
      </c>
      <c r="M267" s="5">
        <v>527122.85404322285</v>
      </c>
      <c r="N267" s="5">
        <v>495311.50001120381</v>
      </c>
      <c r="O267" s="5">
        <v>520416.62027239811</v>
      </c>
      <c r="P267" s="5">
        <v>513474.20358393982</v>
      </c>
      <c r="Q267" s="5">
        <v>538037.18018388015</v>
      </c>
      <c r="R267" s="5">
        <v>543399.74117292953</v>
      </c>
      <c r="S267" s="5">
        <v>536444.23832226603</v>
      </c>
      <c r="T267" s="5">
        <v>547236.65468114452</v>
      </c>
      <c r="U267" s="5">
        <v>543243.85908995464</v>
      </c>
      <c r="V267" s="5">
        <v>512560.82220568031</v>
      </c>
      <c r="W267" s="5">
        <v>6254867.5499999998</v>
      </c>
      <c r="X267" s="5">
        <v>1875906.8949816839</v>
      </c>
      <c r="Y267" s="5">
        <v>1908670.2169988407</v>
      </c>
      <c r="Z267" s="5">
        <v>2040606.1054035632</v>
      </c>
      <c r="AA267" s="5">
        <v>1917457.5020732863</v>
      </c>
      <c r="AB267" s="5">
        <v>2014644.8300157834</v>
      </c>
      <c r="AC267" s="5">
        <v>1987769.2396822216</v>
      </c>
      <c r="AD267" s="5">
        <v>2082857.8127392596</v>
      </c>
      <c r="AE267" s="5">
        <v>2103617.4413740588</v>
      </c>
      <c r="AF267" s="5">
        <v>2076691.1916879625</v>
      </c>
      <c r="AG267" s="5">
        <v>2118470.9600001494</v>
      </c>
      <c r="AH267" s="5">
        <v>2103013.9882553001</v>
      </c>
      <c r="AI267" s="5">
        <v>1984233.3436330522</v>
      </c>
      <c r="AJ267" s="5">
        <v>24213939.526845165</v>
      </c>
      <c r="AK267" s="5">
        <v>2360485.1748288609</v>
      </c>
      <c r="AL267" s="5">
        <v>2401711.8135850439</v>
      </c>
      <c r="AM267" s="5">
        <v>2567728.959446786</v>
      </c>
      <c r="AN267" s="5">
        <v>2412769.0020844899</v>
      </c>
      <c r="AO267" s="5">
        <v>2535061.4502881817</v>
      </c>
      <c r="AP267" s="5">
        <v>2501243.4432661613</v>
      </c>
      <c r="AQ267" s="5">
        <v>2620894.9929231396</v>
      </c>
      <c r="AR267" s="5">
        <v>2647017.1825469881</v>
      </c>
      <c r="AS267" s="5">
        <v>2613135.4300102284</v>
      </c>
      <c r="AT267" s="5">
        <v>2665707.6146812942</v>
      </c>
      <c r="AU267" s="5">
        <v>2646257.8473452548</v>
      </c>
      <c r="AV267" s="5">
        <v>2496794.1658387324</v>
      </c>
      <c r="AW267" s="5">
        <f>SUM(Target_CC[[#This Row],[Target_Jan]:[Target_Des]])</f>
        <v>30468807.076845162</v>
      </c>
      <c r="AX267" s="5">
        <v>9883164.465660451</v>
      </c>
      <c r="AY267" s="5">
        <v>10284176.641519329</v>
      </c>
      <c r="AZ267" s="5">
        <v>10400335.353488667</v>
      </c>
      <c r="BA267" s="5">
        <v>10082801.767152034</v>
      </c>
      <c r="BB267" s="5">
        <v>10601816.117402999</v>
      </c>
      <c r="BC267" s="5">
        <v>10535863.559258789</v>
      </c>
      <c r="BD267" s="5">
        <v>10880050.010593304</v>
      </c>
      <c r="BE267" s="5">
        <v>11033006.258779872</v>
      </c>
      <c r="BF267" s="5">
        <v>10861497.707132163</v>
      </c>
      <c r="BG267" s="5">
        <v>11046145.398095053</v>
      </c>
      <c r="BH267" s="5">
        <v>11249783.396894053</v>
      </c>
      <c r="BI267" s="5">
        <v>10968402.944752034</v>
      </c>
      <c r="BJ267" s="5">
        <f>SUM(Target_CC[[#This Row],[Target_NGTMA_Jan]:[Target_NGTMA_Des]])</f>
        <v>127827043.62072875</v>
      </c>
      <c r="BK267" s="5">
        <v>557847</v>
      </c>
      <c r="BL267" s="5">
        <v>505041</v>
      </c>
      <c r="BM267" s="5">
        <v>538757</v>
      </c>
      <c r="BN267" s="5">
        <f>Target_CC[[#This Row],[Est_Sust_NP Apr]]+Target_CC[[#This Row],[Est_Sust_POTS Apr]]+Target_CC[[#This Row],[BC_Apr]]</f>
        <v>423639</v>
      </c>
      <c r="BO267" s="5">
        <f>Target_CC[[#This Row],[Est_Sust_NP Mei]]+Target_CC[[#This Row],[Est_Sust_POTS Mei]]+Target_CC[[#This Row],[BC_Mei]]</f>
        <v>423639</v>
      </c>
      <c r="BP267" s="5">
        <f>Target_CC[[#This Row],[Est_Sust_NP Jun]]+Target_CC[[#This Row],[Est_Sust_POTS Jun]]+Target_CC[[#This Row],[BC_Jun]]</f>
        <v>423639</v>
      </c>
      <c r="BQ267" s="5">
        <f>Target_CC[[#This Row],[Est_Sust_NP Jul]]+Target_CC[[#This Row],[Est_Sust_POTS Jul]]+Target_CC[[#This Row],[BC_Jul]]</f>
        <v>423639</v>
      </c>
      <c r="BR267" s="5">
        <f>Target_CC[[#This Row],[Est_Sust_NP Agu]]+Target_CC[[#This Row],[Est_Sust_POTS Agu]]+Target_CC[[#This Row],[BC_Agu]]</f>
        <v>423639</v>
      </c>
      <c r="BS267" s="5">
        <f>Target_CC[[#This Row],[Est_Sust_NP Sep]]+Target_CC[[#This Row],[Est_Sust_POTS Sep]]+Target_CC[[#This Row],[BC_Sep]]</f>
        <v>423639</v>
      </c>
      <c r="BT267" s="5">
        <f>Target_CC[[#This Row],[Est_Sust_NP Okt]]+Target_CC[[#This Row],[Est_Sust_POTS Okt]]+Target_CC[[#This Row],[BC_Okt]]</f>
        <v>423639</v>
      </c>
      <c r="BU267" s="5">
        <f>Target_CC[[#This Row],[Est_Sust_NP Nov]]+Target_CC[[#This Row],[Est_Sust_POTS Nov]]+Target_CC[[#This Row],[BC_Nov]]</f>
        <v>423639</v>
      </c>
      <c r="BV267" s="5">
        <f>Target_CC[[#This Row],[Est_Sust_NP Des]]+Target_CC[[#This Row],[Est_Sust_POTS Des]]+Target_CC[[#This Row],[BC_Des]]</f>
        <v>423639</v>
      </c>
      <c r="BW267" s="5">
        <f>SUM(Target_CC[[#This Row],[Real_Jan]:[Real_Des]])</f>
        <v>5414396</v>
      </c>
      <c r="BX267" s="5">
        <v>0</v>
      </c>
      <c r="BY267" s="5">
        <v>0</v>
      </c>
      <c r="BZ267" s="5">
        <v>0</v>
      </c>
      <c r="CA267" s="5">
        <f>Target_CC[[#This Row],[Est_Sust_NP Mar]]*95%</f>
        <v>0</v>
      </c>
      <c r="CB267" s="5">
        <f>Target_CC[[#This Row],[Est_Sust_NP Apr]]</f>
        <v>0</v>
      </c>
      <c r="CC267" s="5">
        <f>Target_CC[[#This Row],[Est_Sust_NP Mei]]</f>
        <v>0</v>
      </c>
      <c r="CD267" s="5">
        <f>Target_CC[[#This Row],[Est_Sust_NP Jun]]</f>
        <v>0</v>
      </c>
      <c r="CE267" s="5">
        <f>Target_CC[[#This Row],[Est_Sust_NP Jul]]</f>
        <v>0</v>
      </c>
      <c r="CF267" s="5">
        <f>Target_CC[[#This Row],[Est_Sust_NP Agu]]</f>
        <v>0</v>
      </c>
      <c r="CG267" s="5">
        <f>Target_CC[[#This Row],[Est_Sust_NP Sep]]</f>
        <v>0</v>
      </c>
      <c r="CH267" s="5">
        <f>Target_CC[[#This Row],[Est_Sust_NP Okt]]</f>
        <v>0</v>
      </c>
      <c r="CI267" s="5">
        <f>Target_CC[[#This Row],[Est_Sust_NP Nov]]</f>
        <v>0</v>
      </c>
      <c r="CJ267" s="5">
        <f>SUM(Target_CC[[#This Row],[Est_Sust_NP Jan]:[Est_Sust_NP Des]])</f>
        <v>0</v>
      </c>
      <c r="CK267" s="5">
        <v>435497</v>
      </c>
      <c r="CL267" s="5">
        <v>455936</v>
      </c>
      <c r="CM267" s="5">
        <v>423639</v>
      </c>
      <c r="CN267" s="5">
        <f>Target_CC[[#This Row],[Est_Sust_POTS Mar]]</f>
        <v>423639</v>
      </c>
      <c r="CO267" s="5">
        <f>Target_CC[[#This Row],[Est_Sust_POTS Apr]]</f>
        <v>423639</v>
      </c>
      <c r="CP267" s="5">
        <f>Target_CC[[#This Row],[Est_Sust_POTS Mei]]</f>
        <v>423639</v>
      </c>
      <c r="CQ267" s="5">
        <f>Target_CC[[#This Row],[Est_Sust_POTS Jun]]</f>
        <v>423639</v>
      </c>
      <c r="CR267" s="5">
        <f>Target_CC[[#This Row],[Est_Sust_POTS Jul]]</f>
        <v>423639</v>
      </c>
      <c r="CS267" s="5">
        <f>Target_CC[[#This Row],[Est_Sust_POTS Agu]]</f>
        <v>423639</v>
      </c>
      <c r="CT267" s="5">
        <f>Target_CC[[#This Row],[Est_Sust_POTS Sep]]</f>
        <v>423639</v>
      </c>
      <c r="CU267" s="5">
        <f>Target_CC[[#This Row],[Est_Sust_POTS Okt]]</f>
        <v>423639</v>
      </c>
      <c r="CV267" s="5">
        <f>Target_CC[[#This Row],[Est_Sust_POTS Nov]]</f>
        <v>423639</v>
      </c>
      <c r="CW267" s="5">
        <f>SUM(Target_CC[[#This Row],[Est_Sust_POTS Jan]:[Est_Sust_POTS Des]])</f>
        <v>5127823</v>
      </c>
      <c r="CX267" s="5"/>
      <c r="CY267" s="5">
        <v>0</v>
      </c>
      <c r="CZ267" s="5">
        <v>0</v>
      </c>
      <c r="DA267" s="5">
        <v>0</v>
      </c>
      <c r="DB267" s="5"/>
      <c r="DC267" s="5"/>
      <c r="DD267" s="5"/>
      <c r="DE267" s="5"/>
      <c r="DF267" s="5"/>
      <c r="DG267" s="5"/>
      <c r="DH267" s="5"/>
      <c r="DI267" s="5"/>
      <c r="DJ267" s="5">
        <f>SUM(Target_CC[[#This Row],[BC_Jan]:[BC_Des]])</f>
        <v>0</v>
      </c>
      <c r="DK267" s="5"/>
      <c r="DL267" s="5"/>
      <c r="DM267" s="5"/>
      <c r="DN267" s="5"/>
      <c r="DO267" s="5"/>
      <c r="DP267" s="5"/>
      <c r="DQ267" s="5"/>
      <c r="DR267" s="5"/>
      <c r="DS267" s="5"/>
      <c r="DT267" s="5"/>
      <c r="DU267" s="5"/>
      <c r="DV267" s="5"/>
      <c r="DW267" s="5"/>
      <c r="DX267" s="5" t="s">
        <v>160</v>
      </c>
    </row>
    <row r="268" spans="2:128" x14ac:dyDescent="0.3">
      <c r="B268">
        <v>19636647</v>
      </c>
      <c r="C268" t="s">
        <v>515</v>
      </c>
      <c r="D268" t="s">
        <v>311</v>
      </c>
      <c r="E268" t="s">
        <v>326</v>
      </c>
      <c r="F268" t="s">
        <v>300</v>
      </c>
      <c r="G268" t="s">
        <v>21</v>
      </c>
      <c r="H268" t="s">
        <v>159</v>
      </c>
      <c r="I268" t="s">
        <v>29</v>
      </c>
      <c r="J268" s="5">
        <v>0</v>
      </c>
      <c r="K268" s="5">
        <v>834282.50691228115</v>
      </c>
      <c r="L268" s="5">
        <v>848853.52133755456</v>
      </c>
      <c r="M268" s="5">
        <v>907530.10279500776</v>
      </c>
      <c r="N268" s="5">
        <v>852761.5395022477</v>
      </c>
      <c r="O268" s="5">
        <v>895984.20039915969</v>
      </c>
      <c r="P268" s="5">
        <v>884031.6696321941</v>
      </c>
      <c r="Q268" s="5">
        <v>926320.93959594215</v>
      </c>
      <c r="R268" s="5">
        <v>935553.48470057431</v>
      </c>
      <c r="S268" s="5">
        <v>923578.42391799623</v>
      </c>
      <c r="T268" s="5">
        <v>942159.3726521529</v>
      </c>
      <c r="U268" s="5">
        <v>935285.10763875465</v>
      </c>
      <c r="V268" s="5">
        <v>882459.13091613434</v>
      </c>
      <c r="W268" s="5">
        <v>10768799.999999998</v>
      </c>
      <c r="X268" s="5">
        <v>1917093.2989522698</v>
      </c>
      <c r="Y268" s="5">
        <v>1950575.9548658086</v>
      </c>
      <c r="Z268" s="5">
        <v>2085408.5567548687</v>
      </c>
      <c r="AA268" s="5">
        <v>1959556.1688504517</v>
      </c>
      <c r="AB268" s="5">
        <v>2058877.2895521575</v>
      </c>
      <c r="AC268" s="5">
        <v>2031411.6331959229</v>
      </c>
      <c r="AD268" s="5">
        <v>2128587.9198774435</v>
      </c>
      <c r="AE268" s="5">
        <v>2149803.3357656077</v>
      </c>
      <c r="AF268" s="5">
        <v>2122285.9078073106</v>
      </c>
      <c r="AG268" s="5">
        <v>2164982.9702667212</v>
      </c>
      <c r="AH268" s="5">
        <v>2149186.6335543734</v>
      </c>
      <c r="AI268" s="5">
        <v>2027798.1049127295</v>
      </c>
      <c r="AJ268" s="5">
        <v>24745567.774355665</v>
      </c>
      <c r="AK268" s="5">
        <v>2751375.8058645511</v>
      </c>
      <c r="AL268" s="5">
        <v>2799429.4762033634</v>
      </c>
      <c r="AM268" s="5">
        <v>2992938.6595498766</v>
      </c>
      <c r="AN268" s="5">
        <v>2812317.7083526994</v>
      </c>
      <c r="AO268" s="5">
        <v>2954861.4899513172</v>
      </c>
      <c r="AP268" s="5">
        <v>2915443.3028281173</v>
      </c>
      <c r="AQ268" s="5">
        <v>3054908.8594733858</v>
      </c>
      <c r="AR268" s="5">
        <v>3085356.8204661822</v>
      </c>
      <c r="AS268" s="5">
        <v>3045864.3317253068</v>
      </c>
      <c r="AT268" s="5">
        <v>3107142.3429188742</v>
      </c>
      <c r="AU268" s="5">
        <v>3084471.7411931278</v>
      </c>
      <c r="AV268" s="5">
        <v>2910257.2358288639</v>
      </c>
      <c r="AW268" s="5">
        <f>SUM(Target_CC[[#This Row],[Target_Jan]:[Target_Des]])</f>
        <v>35514367.774355665</v>
      </c>
      <c r="AX268" s="5">
        <v>0</v>
      </c>
      <c r="AY268" s="5">
        <v>0</v>
      </c>
      <c r="AZ268" s="5">
        <v>0</v>
      </c>
      <c r="BA268" s="5">
        <v>0</v>
      </c>
      <c r="BB268" s="5">
        <v>0</v>
      </c>
      <c r="BC268" s="5">
        <v>0</v>
      </c>
      <c r="BD268" s="5">
        <v>0</v>
      </c>
      <c r="BE268" s="5">
        <v>0</v>
      </c>
      <c r="BF268" s="5">
        <v>0</v>
      </c>
      <c r="BG268" s="5">
        <v>0</v>
      </c>
      <c r="BH268" s="5">
        <v>0</v>
      </c>
      <c r="BI268" s="5">
        <v>0</v>
      </c>
      <c r="BJ268" s="5">
        <f>SUM(Target_CC[[#This Row],[Target_NGTMA_Jan]:[Target_NGTMA_Des]])</f>
        <v>0</v>
      </c>
      <c r="BK268" s="5">
        <v>408700</v>
      </c>
      <c r="BL268" s="5">
        <v>137273</v>
      </c>
      <c r="BM268" s="5">
        <v>28700</v>
      </c>
      <c r="BN268" s="5">
        <f>Target_CC[[#This Row],[Est_Sust_NP Apr]]+Target_CC[[#This Row],[Est_Sust_POTS Apr]]+Target_CC[[#This Row],[BC_Apr]]</f>
        <v>28700</v>
      </c>
      <c r="BO268" s="5">
        <f>Target_CC[[#This Row],[Est_Sust_NP Mei]]+Target_CC[[#This Row],[Est_Sust_POTS Mei]]+Target_CC[[#This Row],[BC_Mei]]</f>
        <v>28700</v>
      </c>
      <c r="BP268" s="5">
        <f>Target_CC[[#This Row],[Est_Sust_NP Jun]]+Target_CC[[#This Row],[Est_Sust_POTS Jun]]+Target_CC[[#This Row],[BC_Jun]]</f>
        <v>28700</v>
      </c>
      <c r="BQ268" s="5">
        <f>Target_CC[[#This Row],[Est_Sust_NP Jul]]+Target_CC[[#This Row],[Est_Sust_POTS Jul]]+Target_CC[[#This Row],[BC_Jul]]</f>
        <v>28700</v>
      </c>
      <c r="BR268" s="5">
        <f>Target_CC[[#This Row],[Est_Sust_NP Agu]]+Target_CC[[#This Row],[Est_Sust_POTS Agu]]+Target_CC[[#This Row],[BC_Agu]]</f>
        <v>28700</v>
      </c>
      <c r="BS268" s="5">
        <f>Target_CC[[#This Row],[Est_Sust_NP Sep]]+Target_CC[[#This Row],[Est_Sust_POTS Sep]]+Target_CC[[#This Row],[BC_Sep]]</f>
        <v>28700</v>
      </c>
      <c r="BT268" s="5">
        <f>Target_CC[[#This Row],[Est_Sust_NP Okt]]+Target_CC[[#This Row],[Est_Sust_POTS Okt]]+Target_CC[[#This Row],[BC_Okt]]</f>
        <v>28700</v>
      </c>
      <c r="BU268" s="5">
        <f>Target_CC[[#This Row],[Est_Sust_NP Nov]]+Target_CC[[#This Row],[Est_Sust_POTS Nov]]+Target_CC[[#This Row],[BC_Nov]]</f>
        <v>28700</v>
      </c>
      <c r="BV268" s="5">
        <f>Target_CC[[#This Row],[Est_Sust_NP Des]]+Target_CC[[#This Row],[Est_Sust_POTS Des]]+Target_CC[[#This Row],[BC_Des]]</f>
        <v>28700</v>
      </c>
      <c r="BW268" s="5">
        <f>SUM(Target_CC[[#This Row],[Real_Jan]:[Real_Des]])</f>
        <v>832973</v>
      </c>
      <c r="BX268" s="5">
        <v>0</v>
      </c>
      <c r="BY268" s="5">
        <v>0</v>
      </c>
      <c r="BZ268" s="5">
        <v>0</v>
      </c>
      <c r="CA268" s="5">
        <f>Target_CC[[#This Row],[Est_Sust_NP Mar]]*95%</f>
        <v>0</v>
      </c>
      <c r="CB268" s="5">
        <f>Target_CC[[#This Row],[Est_Sust_NP Apr]]</f>
        <v>0</v>
      </c>
      <c r="CC268" s="5">
        <f>Target_CC[[#This Row],[Est_Sust_NP Mei]]</f>
        <v>0</v>
      </c>
      <c r="CD268" s="5">
        <f>Target_CC[[#This Row],[Est_Sust_NP Jun]]</f>
        <v>0</v>
      </c>
      <c r="CE268" s="5">
        <f>Target_CC[[#This Row],[Est_Sust_NP Jul]]</f>
        <v>0</v>
      </c>
      <c r="CF268" s="5">
        <f>Target_CC[[#This Row],[Est_Sust_NP Agu]]</f>
        <v>0</v>
      </c>
      <c r="CG268" s="5">
        <f>Target_CC[[#This Row],[Est_Sust_NP Sep]]</f>
        <v>0</v>
      </c>
      <c r="CH268" s="5">
        <f>Target_CC[[#This Row],[Est_Sust_NP Okt]]</f>
        <v>0</v>
      </c>
      <c r="CI268" s="5">
        <f>Target_CC[[#This Row],[Est_Sust_NP Nov]]</f>
        <v>0</v>
      </c>
      <c r="CJ268" s="5">
        <f>SUM(Target_CC[[#This Row],[Est_Sust_NP Jan]:[Est_Sust_NP Des]])</f>
        <v>0</v>
      </c>
      <c r="CK268" s="5">
        <v>437400</v>
      </c>
      <c r="CL268" s="5">
        <v>145473</v>
      </c>
      <c r="CM268" s="5">
        <v>28700</v>
      </c>
      <c r="CN268" s="5">
        <f>Target_CC[[#This Row],[Est_Sust_POTS Mar]]</f>
        <v>28700</v>
      </c>
      <c r="CO268" s="5">
        <f>Target_CC[[#This Row],[Est_Sust_POTS Apr]]</f>
        <v>28700</v>
      </c>
      <c r="CP268" s="5">
        <f>Target_CC[[#This Row],[Est_Sust_POTS Mei]]</f>
        <v>28700</v>
      </c>
      <c r="CQ268" s="5">
        <f>Target_CC[[#This Row],[Est_Sust_POTS Jun]]</f>
        <v>28700</v>
      </c>
      <c r="CR268" s="5">
        <f>Target_CC[[#This Row],[Est_Sust_POTS Jul]]</f>
        <v>28700</v>
      </c>
      <c r="CS268" s="5">
        <f>Target_CC[[#This Row],[Est_Sust_POTS Agu]]</f>
        <v>28700</v>
      </c>
      <c r="CT268" s="5">
        <f>Target_CC[[#This Row],[Est_Sust_POTS Sep]]</f>
        <v>28700</v>
      </c>
      <c r="CU268" s="5">
        <f>Target_CC[[#This Row],[Est_Sust_POTS Okt]]</f>
        <v>28700</v>
      </c>
      <c r="CV268" s="5">
        <f>Target_CC[[#This Row],[Est_Sust_POTS Nov]]</f>
        <v>28700</v>
      </c>
      <c r="CW268" s="5">
        <f>SUM(Target_CC[[#This Row],[Est_Sust_POTS Jan]:[Est_Sust_POTS Des]])</f>
        <v>869873</v>
      </c>
      <c r="CX268" s="5"/>
      <c r="CY268" s="5">
        <v>0</v>
      </c>
      <c r="CZ268" s="5">
        <v>0</v>
      </c>
      <c r="DA268" s="5">
        <v>0</v>
      </c>
      <c r="DB268" s="5"/>
      <c r="DC268" s="5"/>
      <c r="DD268" s="5"/>
      <c r="DE268" s="5"/>
      <c r="DF268" s="5"/>
      <c r="DG268" s="5"/>
      <c r="DH268" s="5"/>
      <c r="DI268" s="5"/>
      <c r="DJ268" s="5">
        <f>SUM(Target_CC[[#This Row],[BC_Jan]:[BC_Des]])</f>
        <v>0</v>
      </c>
      <c r="DK268" s="5"/>
      <c r="DL268" s="5"/>
      <c r="DM268" s="5"/>
      <c r="DN268" s="5"/>
      <c r="DO268" s="5"/>
      <c r="DP268" s="5"/>
      <c r="DQ268" s="5"/>
      <c r="DR268" s="5"/>
      <c r="DS268" s="5"/>
      <c r="DT268" s="5"/>
      <c r="DU268" s="5"/>
      <c r="DV268" s="5"/>
      <c r="DW268" s="5"/>
      <c r="DX268" s="5" t="s">
        <v>160</v>
      </c>
    </row>
    <row r="269" spans="2:128" x14ac:dyDescent="0.3">
      <c r="B269">
        <v>10275630</v>
      </c>
      <c r="C269" t="s">
        <v>516</v>
      </c>
      <c r="D269" t="s">
        <v>311</v>
      </c>
      <c r="E269" t="s">
        <v>381</v>
      </c>
      <c r="F269" t="s">
        <v>300</v>
      </c>
      <c r="G269" t="s">
        <v>25</v>
      </c>
      <c r="H269" t="s">
        <v>159</v>
      </c>
      <c r="I269" t="s">
        <v>29</v>
      </c>
      <c r="J269" s="5">
        <v>18384887.887916535</v>
      </c>
      <c r="K269" s="5">
        <v>304379.23145988176</v>
      </c>
      <c r="L269" s="5">
        <v>309695.31340527715</v>
      </c>
      <c r="M269" s="5">
        <v>331102.84936670249</v>
      </c>
      <c r="N269" s="5">
        <v>311121.1128864421</v>
      </c>
      <c r="O269" s="5">
        <v>326890.4478496603</v>
      </c>
      <c r="P269" s="5">
        <v>322529.69223186083</v>
      </c>
      <c r="Q269" s="5">
        <v>337958.48929270881</v>
      </c>
      <c r="R269" s="5">
        <v>341326.88664022996</v>
      </c>
      <c r="S269" s="5">
        <v>336957.91118229233</v>
      </c>
      <c r="T269" s="5">
        <v>343736.97564623499</v>
      </c>
      <c r="U269" s="5">
        <v>341228.97208114323</v>
      </c>
      <c r="V269" s="5">
        <v>321955.96795756591</v>
      </c>
      <c r="W269" s="5">
        <v>3928883.8499999996</v>
      </c>
      <c r="X269" s="5">
        <v>1854683.9579177501</v>
      </c>
      <c r="Y269" s="5">
        <v>1887076.6144594317</v>
      </c>
      <c r="Z269" s="5">
        <v>2017519.8557271466</v>
      </c>
      <c r="AA269" s="5">
        <v>1895764.4852193415</v>
      </c>
      <c r="AB269" s="5">
        <v>1991852.2913519591</v>
      </c>
      <c r="AC269" s="5">
        <v>1965280.7560670413</v>
      </c>
      <c r="AD269" s="5">
        <v>2059293.5514258966</v>
      </c>
      <c r="AE269" s="5">
        <v>2079818.3175026628</v>
      </c>
      <c r="AF269" s="5">
        <v>2053196.6959961336</v>
      </c>
      <c r="AG269" s="5">
        <v>2094503.7919194044</v>
      </c>
      <c r="AH269" s="5">
        <v>2079221.6915071446</v>
      </c>
      <c r="AI269" s="5">
        <v>1961784.8631222462</v>
      </c>
      <c r="AJ269" s="5">
        <v>23939996.872216158</v>
      </c>
      <c r="AK269" s="5">
        <v>2159063.189377632</v>
      </c>
      <c r="AL269" s="5">
        <v>2196771.9278647089</v>
      </c>
      <c r="AM269" s="5">
        <v>2348622.705093849</v>
      </c>
      <c r="AN269" s="5">
        <v>2206885.5981057836</v>
      </c>
      <c r="AO269" s="5">
        <v>2318742.7392016193</v>
      </c>
      <c r="AP269" s="5">
        <v>2287810.4482989023</v>
      </c>
      <c r="AQ269" s="5">
        <v>2397252.0407186053</v>
      </c>
      <c r="AR269" s="5">
        <v>2421145.2041428927</v>
      </c>
      <c r="AS269" s="5">
        <v>2390154.6071784259</v>
      </c>
      <c r="AT269" s="5">
        <v>2438240.7675656392</v>
      </c>
      <c r="AU269" s="5">
        <v>2420450.6635882878</v>
      </c>
      <c r="AV269" s="5">
        <v>2283740.8310798123</v>
      </c>
      <c r="AW269" s="5">
        <f>SUM(Target_CC[[#This Row],[Target_Jan]:[Target_Des]])</f>
        <v>27868880.722216159</v>
      </c>
      <c r="AX269" s="5">
        <v>0</v>
      </c>
      <c r="AY269" s="5">
        <v>0</v>
      </c>
      <c r="AZ269" s="5">
        <v>0</v>
      </c>
      <c r="BA269" s="5">
        <v>0</v>
      </c>
      <c r="BB269" s="5">
        <v>0</v>
      </c>
      <c r="BC269" s="5">
        <v>0</v>
      </c>
      <c r="BD269" s="5">
        <v>0</v>
      </c>
      <c r="BE269" s="5">
        <v>0</v>
      </c>
      <c r="BF269" s="5">
        <v>0</v>
      </c>
      <c r="BG269" s="5">
        <v>0</v>
      </c>
      <c r="BH269" s="5">
        <v>0</v>
      </c>
      <c r="BI269" s="5">
        <v>0</v>
      </c>
      <c r="BJ269" s="5">
        <f>SUM(Target_CC[[#This Row],[Target_NGTMA_Jan]:[Target_NGTMA_Des]])</f>
        <v>0</v>
      </c>
      <c r="BK269" s="5">
        <v>461446</v>
      </c>
      <c r="BL269" s="5">
        <v>450066</v>
      </c>
      <c r="BM269" s="5">
        <v>467319</v>
      </c>
      <c r="BN269" s="5">
        <f>Target_CC[[#This Row],[Est_Sust_NP Apr]]+Target_CC[[#This Row],[Est_Sust_POTS Apr]]+Target_CC[[#This Row],[BC_Apr]]</f>
        <v>467319</v>
      </c>
      <c r="BO269" s="5">
        <f>Target_CC[[#This Row],[Est_Sust_NP Mei]]+Target_CC[[#This Row],[Est_Sust_POTS Mei]]+Target_CC[[#This Row],[BC_Mei]]</f>
        <v>467319</v>
      </c>
      <c r="BP269" s="5">
        <f>Target_CC[[#This Row],[Est_Sust_NP Jun]]+Target_CC[[#This Row],[Est_Sust_POTS Jun]]+Target_CC[[#This Row],[BC_Jun]]</f>
        <v>467319</v>
      </c>
      <c r="BQ269" s="5">
        <f>Target_CC[[#This Row],[Est_Sust_NP Jul]]+Target_CC[[#This Row],[Est_Sust_POTS Jul]]+Target_CC[[#This Row],[BC_Jul]]</f>
        <v>467319</v>
      </c>
      <c r="BR269" s="5">
        <f>Target_CC[[#This Row],[Est_Sust_NP Agu]]+Target_CC[[#This Row],[Est_Sust_POTS Agu]]+Target_CC[[#This Row],[BC_Agu]]</f>
        <v>467319</v>
      </c>
      <c r="BS269" s="5">
        <f>Target_CC[[#This Row],[Est_Sust_NP Sep]]+Target_CC[[#This Row],[Est_Sust_POTS Sep]]+Target_CC[[#This Row],[BC_Sep]]</f>
        <v>467319</v>
      </c>
      <c r="BT269" s="5">
        <f>Target_CC[[#This Row],[Est_Sust_NP Okt]]+Target_CC[[#This Row],[Est_Sust_POTS Okt]]+Target_CC[[#This Row],[BC_Okt]]</f>
        <v>467319</v>
      </c>
      <c r="BU269" s="5">
        <f>Target_CC[[#This Row],[Est_Sust_NP Nov]]+Target_CC[[#This Row],[Est_Sust_POTS Nov]]+Target_CC[[#This Row],[BC_Nov]]</f>
        <v>467319</v>
      </c>
      <c r="BV269" s="5">
        <f>Target_CC[[#This Row],[Est_Sust_NP Des]]+Target_CC[[#This Row],[Est_Sust_POTS Des]]+Target_CC[[#This Row],[BC_Des]]</f>
        <v>467319</v>
      </c>
      <c r="BW269" s="5">
        <f>SUM(Target_CC[[#This Row],[Real_Jan]:[Real_Des]])</f>
        <v>5584702</v>
      </c>
      <c r="BX269" s="5">
        <v>0</v>
      </c>
      <c r="BY269" s="5">
        <v>0</v>
      </c>
      <c r="BZ269" s="5">
        <v>0</v>
      </c>
      <c r="CA269" s="5">
        <f>Target_CC[[#This Row],[Est_Sust_NP Mar]]*95%</f>
        <v>0</v>
      </c>
      <c r="CB269" s="5">
        <f>Target_CC[[#This Row],[Est_Sust_NP Apr]]</f>
        <v>0</v>
      </c>
      <c r="CC269" s="5">
        <f>Target_CC[[#This Row],[Est_Sust_NP Mei]]</f>
        <v>0</v>
      </c>
      <c r="CD269" s="5">
        <f>Target_CC[[#This Row],[Est_Sust_NP Jun]]</f>
        <v>0</v>
      </c>
      <c r="CE269" s="5">
        <f>Target_CC[[#This Row],[Est_Sust_NP Jul]]</f>
        <v>0</v>
      </c>
      <c r="CF269" s="5">
        <f>Target_CC[[#This Row],[Est_Sust_NP Agu]]</f>
        <v>0</v>
      </c>
      <c r="CG269" s="5">
        <f>Target_CC[[#This Row],[Est_Sust_NP Sep]]</f>
        <v>0</v>
      </c>
      <c r="CH269" s="5">
        <f>Target_CC[[#This Row],[Est_Sust_NP Okt]]</f>
        <v>0</v>
      </c>
      <c r="CI269" s="5">
        <f>Target_CC[[#This Row],[Est_Sust_NP Nov]]</f>
        <v>0</v>
      </c>
      <c r="CJ269" s="5">
        <f>SUM(Target_CC[[#This Row],[Est_Sust_NP Jan]:[Est_Sust_NP Des]])</f>
        <v>0</v>
      </c>
      <c r="CK269" s="5">
        <v>440433</v>
      </c>
      <c r="CL269" s="5">
        <v>450066</v>
      </c>
      <c r="CM269" s="5">
        <v>467319</v>
      </c>
      <c r="CN269" s="5">
        <f>Target_CC[[#This Row],[Est_Sust_POTS Mar]]</f>
        <v>467319</v>
      </c>
      <c r="CO269" s="5">
        <f>Target_CC[[#This Row],[Est_Sust_POTS Apr]]</f>
        <v>467319</v>
      </c>
      <c r="CP269" s="5">
        <f>Target_CC[[#This Row],[Est_Sust_POTS Mei]]</f>
        <v>467319</v>
      </c>
      <c r="CQ269" s="5">
        <f>Target_CC[[#This Row],[Est_Sust_POTS Jun]]</f>
        <v>467319</v>
      </c>
      <c r="CR269" s="5">
        <f>Target_CC[[#This Row],[Est_Sust_POTS Jul]]</f>
        <v>467319</v>
      </c>
      <c r="CS269" s="5">
        <f>Target_CC[[#This Row],[Est_Sust_POTS Agu]]</f>
        <v>467319</v>
      </c>
      <c r="CT269" s="5">
        <f>Target_CC[[#This Row],[Est_Sust_POTS Sep]]</f>
        <v>467319</v>
      </c>
      <c r="CU269" s="5">
        <f>Target_CC[[#This Row],[Est_Sust_POTS Okt]]</f>
        <v>467319</v>
      </c>
      <c r="CV269" s="5">
        <f>Target_CC[[#This Row],[Est_Sust_POTS Nov]]</f>
        <v>467319</v>
      </c>
      <c r="CW269" s="5">
        <f>SUM(Target_CC[[#This Row],[Est_Sust_POTS Jan]:[Est_Sust_POTS Des]])</f>
        <v>5563689</v>
      </c>
      <c r="CX269" s="5"/>
      <c r="CY269" s="5">
        <v>0</v>
      </c>
      <c r="CZ269" s="5">
        <v>0</v>
      </c>
      <c r="DA269" s="5">
        <v>0</v>
      </c>
      <c r="DB269" s="5"/>
      <c r="DC269" s="5"/>
      <c r="DD269" s="5"/>
      <c r="DE269" s="5"/>
      <c r="DF269" s="5"/>
      <c r="DG269" s="5"/>
      <c r="DH269" s="5"/>
      <c r="DI269" s="5"/>
      <c r="DJ269" s="5">
        <f>SUM(Target_CC[[#This Row],[BC_Jan]:[BC_Des]])</f>
        <v>0</v>
      </c>
      <c r="DK269" s="5"/>
      <c r="DL269" s="5"/>
      <c r="DM269" s="5"/>
      <c r="DN269" s="5"/>
      <c r="DO269" s="5"/>
      <c r="DP269" s="5"/>
      <c r="DQ269" s="5"/>
      <c r="DR269" s="5"/>
      <c r="DS269" s="5"/>
      <c r="DT269" s="5"/>
      <c r="DU269" s="5"/>
      <c r="DV269" s="5"/>
      <c r="DW269" s="5"/>
      <c r="DX269" s="5" t="s">
        <v>160</v>
      </c>
    </row>
    <row r="270" spans="2:128" x14ac:dyDescent="0.3">
      <c r="B270">
        <v>10133001</v>
      </c>
      <c r="C270" t="s">
        <v>517</v>
      </c>
      <c r="D270" t="s">
        <v>518</v>
      </c>
      <c r="E270" t="s">
        <v>400</v>
      </c>
      <c r="F270" t="s">
        <v>309</v>
      </c>
      <c r="G270" t="s">
        <v>25</v>
      </c>
      <c r="H270" t="s">
        <v>159</v>
      </c>
      <c r="I270" t="s">
        <v>29</v>
      </c>
      <c r="J270" s="5">
        <v>5819037.4867422823</v>
      </c>
      <c r="K270" s="5">
        <v>367008.31818181818</v>
      </c>
      <c r="L270" s="5">
        <v>386324.54545454541</v>
      </c>
      <c r="M270" s="5">
        <v>347692.09090909088</v>
      </c>
      <c r="N270" s="5">
        <v>309059.63636363635</v>
      </c>
      <c r="O270" s="5">
        <v>328375.86363636365</v>
      </c>
      <c r="P270" s="5">
        <v>347692.09090909088</v>
      </c>
      <c r="Q270" s="5">
        <v>444273.22727272724</v>
      </c>
      <c r="R270" s="5">
        <v>405640.77272727271</v>
      </c>
      <c r="S270" s="5">
        <v>405640.77272727271</v>
      </c>
      <c r="T270" s="5">
        <v>444273.22727272724</v>
      </c>
      <c r="U270" s="5">
        <v>386324.54545454541</v>
      </c>
      <c r="V270" s="5">
        <v>405640.77272727271</v>
      </c>
      <c r="W270" s="5">
        <v>4577945.8636363624</v>
      </c>
      <c r="X270" s="5">
        <v>49180.188262576732</v>
      </c>
      <c r="Y270" s="5">
        <v>52300.568237786349</v>
      </c>
      <c r="Z270" s="5">
        <v>68815.719934062683</v>
      </c>
      <c r="AA270" s="5">
        <v>70161.303521185735</v>
      </c>
      <c r="AB270" s="5">
        <v>91769.816136549416</v>
      </c>
      <c r="AC270" s="5">
        <v>85745.498600836945</v>
      </c>
      <c r="AD270" s="5">
        <v>75296.601371665776</v>
      </c>
      <c r="AE270" s="5">
        <v>85176.286236783053</v>
      </c>
      <c r="AF270" s="5">
        <v>73958.426912526484</v>
      </c>
      <c r="AG270" s="5">
        <v>77834.975053866161</v>
      </c>
      <c r="AH270" s="5">
        <v>95631.67396515423</v>
      </c>
      <c r="AI270" s="5">
        <v>113459.88050771983</v>
      </c>
      <c r="AJ270" s="5">
        <v>939330.93874071341</v>
      </c>
      <c r="AK270" s="5">
        <v>416188.50644439494</v>
      </c>
      <c r="AL270" s="5">
        <v>438625.11369233177</v>
      </c>
      <c r="AM270" s="5">
        <v>416507.81084315357</v>
      </c>
      <c r="AN270" s="5">
        <v>379220.93988482212</v>
      </c>
      <c r="AO270" s="5">
        <v>420145.67977291305</v>
      </c>
      <c r="AP270" s="5">
        <v>433437.58950992784</v>
      </c>
      <c r="AQ270" s="5">
        <v>519569.82864439301</v>
      </c>
      <c r="AR270" s="5">
        <v>490817.05896405573</v>
      </c>
      <c r="AS270" s="5">
        <v>479599.19963979919</v>
      </c>
      <c r="AT270" s="5">
        <v>522108.2023265934</v>
      </c>
      <c r="AU270" s="5">
        <v>481956.21941969963</v>
      </c>
      <c r="AV270" s="5">
        <v>519100.65323499253</v>
      </c>
      <c r="AW270" s="5">
        <f>SUM(Target_CC[[#This Row],[Target_Jan]:[Target_Des]])</f>
        <v>5517276.802377075</v>
      </c>
      <c r="AX270" s="5">
        <v>0</v>
      </c>
      <c r="AY270" s="5">
        <v>0</v>
      </c>
      <c r="AZ270" s="5">
        <v>0</v>
      </c>
      <c r="BA270" s="5">
        <v>0</v>
      </c>
      <c r="BB270" s="5">
        <v>0</v>
      </c>
      <c r="BC270" s="5">
        <v>0</v>
      </c>
      <c r="BD270" s="5">
        <v>0</v>
      </c>
      <c r="BE270" s="5">
        <v>0</v>
      </c>
      <c r="BF270" s="5">
        <v>0</v>
      </c>
      <c r="BG270" s="5">
        <v>0</v>
      </c>
      <c r="BH270" s="5">
        <v>0</v>
      </c>
      <c r="BI270" s="5">
        <v>0</v>
      </c>
      <c r="BJ270" s="5">
        <f>SUM(Target_CC[[#This Row],[Target_NGTMA_Jan]:[Target_NGTMA_Des]])</f>
        <v>0</v>
      </c>
      <c r="BK270" s="5">
        <v>398100</v>
      </c>
      <c r="BL270" s="5">
        <v>398100</v>
      </c>
      <c r="BM270" s="5">
        <v>398100</v>
      </c>
      <c r="BN270" s="5">
        <f>Target_CC[[#This Row],[Est_Sust_NP Apr]]+Target_CC[[#This Row],[Est_Sust_POTS Apr]]+Target_CC[[#This Row],[BC_Apr]]</f>
        <v>458059</v>
      </c>
      <c r="BO270" s="5">
        <f>Target_CC[[#This Row],[Est_Sust_NP Mei]]+Target_CC[[#This Row],[Est_Sust_POTS Mei]]+Target_CC[[#This Row],[BC_Mei]]</f>
        <v>458059</v>
      </c>
      <c r="BP270" s="5">
        <f>Target_CC[[#This Row],[Est_Sust_NP Jun]]+Target_CC[[#This Row],[Est_Sust_POTS Jun]]+Target_CC[[#This Row],[BC_Jun]]</f>
        <v>458059</v>
      </c>
      <c r="BQ270" s="5">
        <f>Target_CC[[#This Row],[Est_Sust_NP Jul]]+Target_CC[[#This Row],[Est_Sust_POTS Jul]]+Target_CC[[#This Row],[BC_Jul]]</f>
        <v>458059</v>
      </c>
      <c r="BR270" s="5">
        <f>Target_CC[[#This Row],[Est_Sust_NP Agu]]+Target_CC[[#This Row],[Est_Sust_POTS Agu]]+Target_CC[[#This Row],[BC_Agu]]</f>
        <v>458059</v>
      </c>
      <c r="BS270" s="5">
        <f>Target_CC[[#This Row],[Est_Sust_NP Sep]]+Target_CC[[#This Row],[Est_Sust_POTS Sep]]+Target_CC[[#This Row],[BC_Sep]]</f>
        <v>458059</v>
      </c>
      <c r="BT270" s="5">
        <f>Target_CC[[#This Row],[Est_Sust_NP Okt]]+Target_CC[[#This Row],[Est_Sust_POTS Okt]]+Target_CC[[#This Row],[BC_Okt]]</f>
        <v>458059</v>
      </c>
      <c r="BU270" s="5">
        <f>Target_CC[[#This Row],[Est_Sust_NP Nov]]+Target_CC[[#This Row],[Est_Sust_POTS Nov]]+Target_CC[[#This Row],[BC_Nov]]</f>
        <v>458059</v>
      </c>
      <c r="BV270" s="5">
        <f>Target_CC[[#This Row],[Est_Sust_NP Des]]+Target_CC[[#This Row],[Est_Sust_POTS Des]]+Target_CC[[#This Row],[BC_Des]]</f>
        <v>458059</v>
      </c>
      <c r="BW270" s="5">
        <f>SUM(Target_CC[[#This Row],[Real_Jan]:[Real_Des]])</f>
        <v>5316831</v>
      </c>
      <c r="BX270" s="5">
        <v>0</v>
      </c>
      <c r="BY270" s="5">
        <v>0</v>
      </c>
      <c r="BZ270" s="5">
        <v>0</v>
      </c>
      <c r="CA270" s="5">
        <f>Target_CC[[#This Row],[Est_Sust_NP Mar]]*95%</f>
        <v>0</v>
      </c>
      <c r="CB270" s="5">
        <f>Target_CC[[#This Row],[Est_Sust_NP Apr]]</f>
        <v>0</v>
      </c>
      <c r="CC270" s="5">
        <f>Target_CC[[#This Row],[Est_Sust_NP Mei]]</f>
        <v>0</v>
      </c>
      <c r="CD270" s="5">
        <f>Target_CC[[#This Row],[Est_Sust_NP Jun]]</f>
        <v>0</v>
      </c>
      <c r="CE270" s="5">
        <f>Target_CC[[#This Row],[Est_Sust_NP Jul]]</f>
        <v>0</v>
      </c>
      <c r="CF270" s="5">
        <f>Target_CC[[#This Row],[Est_Sust_NP Agu]]</f>
        <v>0</v>
      </c>
      <c r="CG270" s="5">
        <f>Target_CC[[#This Row],[Est_Sust_NP Sep]]</f>
        <v>0</v>
      </c>
      <c r="CH270" s="5">
        <f>Target_CC[[#This Row],[Est_Sust_NP Okt]]</f>
        <v>0</v>
      </c>
      <c r="CI270" s="5">
        <f>Target_CC[[#This Row],[Est_Sust_NP Nov]]</f>
        <v>0</v>
      </c>
      <c r="CJ270" s="5">
        <f>SUM(Target_CC[[#This Row],[Est_Sust_NP Jan]:[Est_Sust_NP Des]])</f>
        <v>0</v>
      </c>
      <c r="CK270" s="5">
        <v>446200</v>
      </c>
      <c r="CL270" s="5">
        <v>446200</v>
      </c>
      <c r="CM270" s="5">
        <v>458059</v>
      </c>
      <c r="CN270" s="5">
        <f>Target_CC[[#This Row],[Est_Sust_POTS Mar]]</f>
        <v>458059</v>
      </c>
      <c r="CO270" s="5">
        <f>Target_CC[[#This Row],[Est_Sust_POTS Apr]]</f>
        <v>458059</v>
      </c>
      <c r="CP270" s="5">
        <f>Target_CC[[#This Row],[Est_Sust_POTS Mei]]</f>
        <v>458059</v>
      </c>
      <c r="CQ270" s="5">
        <f>Target_CC[[#This Row],[Est_Sust_POTS Jun]]</f>
        <v>458059</v>
      </c>
      <c r="CR270" s="5">
        <f>Target_CC[[#This Row],[Est_Sust_POTS Jul]]</f>
        <v>458059</v>
      </c>
      <c r="CS270" s="5">
        <f>Target_CC[[#This Row],[Est_Sust_POTS Agu]]</f>
        <v>458059</v>
      </c>
      <c r="CT270" s="5">
        <f>Target_CC[[#This Row],[Est_Sust_POTS Sep]]</f>
        <v>458059</v>
      </c>
      <c r="CU270" s="5">
        <f>Target_CC[[#This Row],[Est_Sust_POTS Okt]]</f>
        <v>458059</v>
      </c>
      <c r="CV270" s="5">
        <f>Target_CC[[#This Row],[Est_Sust_POTS Nov]]</f>
        <v>458059</v>
      </c>
      <c r="CW270" s="5">
        <f>SUM(Target_CC[[#This Row],[Est_Sust_POTS Jan]:[Est_Sust_POTS Des]])</f>
        <v>5472990</v>
      </c>
      <c r="CX270" s="5"/>
      <c r="CY270" s="5">
        <v>0</v>
      </c>
      <c r="CZ270" s="5">
        <v>0</v>
      </c>
      <c r="DA270" s="5">
        <v>0</v>
      </c>
      <c r="DB270" s="5"/>
      <c r="DC270" s="5"/>
      <c r="DD270" s="5"/>
      <c r="DE270" s="5"/>
      <c r="DF270" s="5"/>
      <c r="DG270" s="5"/>
      <c r="DH270" s="5"/>
      <c r="DI270" s="5"/>
      <c r="DJ270" s="5">
        <f>SUM(Target_CC[[#This Row],[BC_Jan]:[BC_Des]])</f>
        <v>0</v>
      </c>
      <c r="DK270" s="5"/>
      <c r="DL270" s="5"/>
      <c r="DM270" s="5"/>
      <c r="DN270" s="5"/>
      <c r="DO270" s="5"/>
      <c r="DP270" s="5"/>
      <c r="DQ270" s="5"/>
      <c r="DR270" s="5"/>
      <c r="DS270" s="5"/>
      <c r="DT270" s="5"/>
      <c r="DU270" s="5"/>
      <c r="DV270" s="5"/>
      <c r="DW270" s="5"/>
      <c r="DX270" s="5" t="s">
        <v>160</v>
      </c>
    </row>
    <row r="271" spans="2:128" x14ac:dyDescent="0.3">
      <c r="B271">
        <v>19016322</v>
      </c>
      <c r="C271" t="s">
        <v>519</v>
      </c>
      <c r="D271" t="s">
        <v>357</v>
      </c>
      <c r="E271" t="s">
        <v>326</v>
      </c>
      <c r="F271" t="s">
        <v>300</v>
      </c>
      <c r="G271" t="s">
        <v>25</v>
      </c>
      <c r="H271" t="s">
        <v>159</v>
      </c>
      <c r="I271" t="s">
        <v>29</v>
      </c>
      <c r="J271" s="5">
        <v>17858687.887916539</v>
      </c>
      <c r="K271" s="5">
        <v>422905.18430398562</v>
      </c>
      <c r="L271" s="5">
        <v>430291.36043732293</v>
      </c>
      <c r="M271" s="5">
        <v>460035.03873573546</v>
      </c>
      <c r="N271" s="5">
        <v>432272.36942230049</v>
      </c>
      <c r="O271" s="5">
        <v>454182.3186556471</v>
      </c>
      <c r="P271" s="5">
        <v>448123.47505647992</v>
      </c>
      <c r="Q271" s="5">
        <v>469560.2801673658</v>
      </c>
      <c r="R271" s="5">
        <v>474240.33896845469</v>
      </c>
      <c r="S271" s="5">
        <v>468170.07470503286</v>
      </c>
      <c r="T271" s="5">
        <v>477588.9220185696</v>
      </c>
      <c r="U271" s="5">
        <v>474104.29626127647</v>
      </c>
      <c r="V271" s="5">
        <v>447326.34126782871</v>
      </c>
      <c r="W271" s="5">
        <v>5458800</v>
      </c>
      <c r="X271" s="5">
        <v>1868643.3481596275</v>
      </c>
      <c r="Y271" s="5">
        <v>1901279.8099769766</v>
      </c>
      <c r="Z271" s="5">
        <v>2032704.8401373478</v>
      </c>
      <c r="AA271" s="5">
        <v>1910033.070518143</v>
      </c>
      <c r="AB271" s="5">
        <v>2006844.087296739</v>
      </c>
      <c r="AC271" s="5">
        <v>1980072.5597550354</v>
      </c>
      <c r="AD271" s="5">
        <v>2074792.9480666101</v>
      </c>
      <c r="AE271" s="5">
        <v>2095472.1950284163</v>
      </c>
      <c r="AF271" s="5">
        <v>2068650.2042881453</v>
      </c>
      <c r="AG271" s="5">
        <v>2110268.2005506842</v>
      </c>
      <c r="AH271" s="5">
        <v>2094871.0784914966</v>
      </c>
      <c r="AI271" s="5">
        <v>1976550.3547619521</v>
      </c>
      <c r="AJ271" s="5">
        <v>24120182.697031174</v>
      </c>
      <c r="AK271" s="5">
        <v>2291548.532463613</v>
      </c>
      <c r="AL271" s="5">
        <v>2331571.1704142997</v>
      </c>
      <c r="AM271" s="5">
        <v>2492739.8788730833</v>
      </c>
      <c r="AN271" s="5">
        <v>2342305.4399404433</v>
      </c>
      <c r="AO271" s="5">
        <v>2461026.4059523861</v>
      </c>
      <c r="AP271" s="5">
        <v>2428196.0348115154</v>
      </c>
      <c r="AQ271" s="5">
        <v>2544353.2282339758</v>
      </c>
      <c r="AR271" s="5">
        <v>2569712.5339968712</v>
      </c>
      <c r="AS271" s="5">
        <v>2536820.2789931782</v>
      </c>
      <c r="AT271" s="5">
        <v>2587857.1225692537</v>
      </c>
      <c r="AU271" s="5">
        <v>2568975.374752773</v>
      </c>
      <c r="AV271" s="5">
        <v>2423876.6960297809</v>
      </c>
      <c r="AW271" s="5">
        <f>SUM(Target_CC[[#This Row],[Target_Jan]:[Target_Des]])</f>
        <v>29578982.697031178</v>
      </c>
      <c r="AX271" s="5">
        <v>4941582.2328302255</v>
      </c>
      <c r="AY271" s="5">
        <v>5142088.3207596643</v>
      </c>
      <c r="AZ271" s="5">
        <v>5200167.6767443335</v>
      </c>
      <c r="BA271" s="5">
        <v>5041400.8835760169</v>
      </c>
      <c r="BB271" s="5">
        <v>5300908.0587014994</v>
      </c>
      <c r="BC271" s="5">
        <v>5267931.7796293944</v>
      </c>
      <c r="BD271" s="5">
        <v>5440025.0052966522</v>
      </c>
      <c r="BE271" s="5">
        <v>5516503.1293899361</v>
      </c>
      <c r="BF271" s="5">
        <v>5430748.8535660813</v>
      </c>
      <c r="BG271" s="5">
        <v>5523072.6990475263</v>
      </c>
      <c r="BH271" s="5">
        <v>5624891.6984470263</v>
      </c>
      <c r="BI271" s="5">
        <v>5484201.4723760169</v>
      </c>
      <c r="BJ271" s="5">
        <f>SUM(Target_CC[[#This Row],[Target_NGTMA_Jan]:[Target_NGTMA_Des]])</f>
        <v>63913521.810364373</v>
      </c>
      <c r="BK271" s="5">
        <v>454900</v>
      </c>
      <c r="BL271" s="5">
        <v>454900</v>
      </c>
      <c r="BM271" s="5">
        <v>454900</v>
      </c>
      <c r="BN271" s="5">
        <f>Target_CC[[#This Row],[Est_Sust_NP Apr]]+Target_CC[[#This Row],[Est_Sust_POTS Apr]]+Target_CC[[#This Row],[BC_Apr]]</f>
        <v>454900</v>
      </c>
      <c r="BO271" s="5">
        <f>Target_CC[[#This Row],[Est_Sust_NP Mei]]+Target_CC[[#This Row],[Est_Sust_POTS Mei]]+Target_CC[[#This Row],[BC_Mei]]</f>
        <v>454900</v>
      </c>
      <c r="BP271" s="5">
        <f>Target_CC[[#This Row],[Est_Sust_NP Jun]]+Target_CC[[#This Row],[Est_Sust_POTS Jun]]+Target_CC[[#This Row],[BC_Jun]]</f>
        <v>454900</v>
      </c>
      <c r="BQ271" s="5">
        <f>Target_CC[[#This Row],[Est_Sust_NP Jul]]+Target_CC[[#This Row],[Est_Sust_POTS Jul]]+Target_CC[[#This Row],[BC_Jul]]</f>
        <v>454900</v>
      </c>
      <c r="BR271" s="5">
        <f>Target_CC[[#This Row],[Est_Sust_NP Agu]]+Target_CC[[#This Row],[Est_Sust_POTS Agu]]+Target_CC[[#This Row],[BC_Agu]]</f>
        <v>454900</v>
      </c>
      <c r="BS271" s="5">
        <f>Target_CC[[#This Row],[Est_Sust_NP Sep]]+Target_CC[[#This Row],[Est_Sust_POTS Sep]]+Target_CC[[#This Row],[BC_Sep]]</f>
        <v>454900</v>
      </c>
      <c r="BT271" s="5">
        <f>Target_CC[[#This Row],[Est_Sust_NP Okt]]+Target_CC[[#This Row],[Est_Sust_POTS Okt]]+Target_CC[[#This Row],[BC_Okt]]</f>
        <v>454900</v>
      </c>
      <c r="BU271" s="5">
        <f>Target_CC[[#This Row],[Est_Sust_NP Nov]]+Target_CC[[#This Row],[Est_Sust_POTS Nov]]+Target_CC[[#This Row],[BC_Nov]]</f>
        <v>454900</v>
      </c>
      <c r="BV271" s="5">
        <f>Target_CC[[#This Row],[Est_Sust_NP Des]]+Target_CC[[#This Row],[Est_Sust_POTS Des]]+Target_CC[[#This Row],[BC_Des]]</f>
        <v>454900</v>
      </c>
      <c r="BW271" s="5">
        <f>SUM(Target_CC[[#This Row],[Real_Jan]:[Real_Des]])</f>
        <v>5458800</v>
      </c>
      <c r="BX271" s="5">
        <v>0</v>
      </c>
      <c r="BY271" s="5">
        <v>0</v>
      </c>
      <c r="BZ271" s="5">
        <v>0</v>
      </c>
      <c r="CA271" s="5">
        <f>Target_CC[[#This Row],[Est_Sust_NP Mar]]*95%</f>
        <v>0</v>
      </c>
      <c r="CB271" s="5">
        <f>Target_CC[[#This Row],[Est_Sust_NP Apr]]</f>
        <v>0</v>
      </c>
      <c r="CC271" s="5">
        <f>Target_CC[[#This Row],[Est_Sust_NP Mei]]</f>
        <v>0</v>
      </c>
      <c r="CD271" s="5">
        <f>Target_CC[[#This Row],[Est_Sust_NP Jun]]</f>
        <v>0</v>
      </c>
      <c r="CE271" s="5">
        <f>Target_CC[[#This Row],[Est_Sust_NP Jul]]</f>
        <v>0</v>
      </c>
      <c r="CF271" s="5">
        <f>Target_CC[[#This Row],[Est_Sust_NP Agu]]</f>
        <v>0</v>
      </c>
      <c r="CG271" s="5">
        <f>Target_CC[[#This Row],[Est_Sust_NP Sep]]</f>
        <v>0</v>
      </c>
      <c r="CH271" s="5">
        <f>Target_CC[[#This Row],[Est_Sust_NP Okt]]</f>
        <v>0</v>
      </c>
      <c r="CI271" s="5">
        <f>Target_CC[[#This Row],[Est_Sust_NP Nov]]</f>
        <v>0</v>
      </c>
      <c r="CJ271" s="5">
        <f>SUM(Target_CC[[#This Row],[Est_Sust_NP Jan]:[Est_Sust_NP Des]])</f>
        <v>0</v>
      </c>
      <c r="CK271" s="5">
        <v>454900</v>
      </c>
      <c r="CL271" s="5">
        <v>454900</v>
      </c>
      <c r="CM271" s="5">
        <v>454900</v>
      </c>
      <c r="CN271" s="5">
        <f>Target_CC[[#This Row],[Est_Sust_POTS Mar]]</f>
        <v>454900</v>
      </c>
      <c r="CO271" s="5">
        <f>Target_CC[[#This Row],[Est_Sust_POTS Apr]]</f>
        <v>454900</v>
      </c>
      <c r="CP271" s="5">
        <f>Target_CC[[#This Row],[Est_Sust_POTS Mei]]</f>
        <v>454900</v>
      </c>
      <c r="CQ271" s="5">
        <f>Target_CC[[#This Row],[Est_Sust_POTS Jun]]</f>
        <v>454900</v>
      </c>
      <c r="CR271" s="5">
        <f>Target_CC[[#This Row],[Est_Sust_POTS Jul]]</f>
        <v>454900</v>
      </c>
      <c r="CS271" s="5">
        <f>Target_CC[[#This Row],[Est_Sust_POTS Agu]]</f>
        <v>454900</v>
      </c>
      <c r="CT271" s="5">
        <f>Target_CC[[#This Row],[Est_Sust_POTS Sep]]</f>
        <v>454900</v>
      </c>
      <c r="CU271" s="5">
        <f>Target_CC[[#This Row],[Est_Sust_POTS Okt]]</f>
        <v>454900</v>
      </c>
      <c r="CV271" s="5">
        <f>Target_CC[[#This Row],[Est_Sust_POTS Nov]]</f>
        <v>454900</v>
      </c>
      <c r="CW271" s="5">
        <f>SUM(Target_CC[[#This Row],[Est_Sust_POTS Jan]:[Est_Sust_POTS Des]])</f>
        <v>5458800</v>
      </c>
      <c r="CX271" s="5"/>
      <c r="CY271" s="5">
        <v>0</v>
      </c>
      <c r="CZ271" s="5">
        <v>0</v>
      </c>
      <c r="DA271" s="5">
        <v>0</v>
      </c>
      <c r="DB271" s="5"/>
      <c r="DC271" s="5"/>
      <c r="DD271" s="5"/>
      <c r="DE271" s="5"/>
      <c r="DF271" s="5"/>
      <c r="DG271" s="5"/>
      <c r="DH271" s="5"/>
      <c r="DI271" s="5"/>
      <c r="DJ271" s="5">
        <f>SUM(Target_CC[[#This Row],[BC_Jan]:[BC_Des]])</f>
        <v>0</v>
      </c>
      <c r="DK271" s="5"/>
      <c r="DL271" s="5"/>
      <c r="DM271" s="5"/>
      <c r="DN271" s="5"/>
      <c r="DO271" s="5"/>
      <c r="DP271" s="5"/>
      <c r="DQ271" s="5"/>
      <c r="DR271" s="5"/>
      <c r="DS271" s="5"/>
      <c r="DT271" s="5"/>
      <c r="DU271" s="5"/>
      <c r="DV271" s="5"/>
      <c r="DW271" s="5"/>
      <c r="DX271" s="5" t="s">
        <v>160</v>
      </c>
    </row>
    <row r="272" spans="2:128" x14ac:dyDescent="0.3">
      <c r="B272">
        <v>19608686</v>
      </c>
      <c r="C272" t="s">
        <v>520</v>
      </c>
      <c r="D272" t="s">
        <v>457</v>
      </c>
      <c r="E272" t="s">
        <v>351</v>
      </c>
      <c r="F272" t="s">
        <v>363</v>
      </c>
      <c r="G272" t="s">
        <v>25</v>
      </c>
      <c r="H272" t="s">
        <v>159</v>
      </c>
      <c r="I272" t="s">
        <v>29</v>
      </c>
      <c r="J272" s="5">
        <v>22869722.756110534</v>
      </c>
      <c r="K272" s="5">
        <v>425000</v>
      </c>
      <c r="L272" s="5">
        <v>425000</v>
      </c>
      <c r="M272" s="5">
        <v>408000</v>
      </c>
      <c r="N272" s="5">
        <v>429080</v>
      </c>
      <c r="O272" s="5">
        <v>408040.8</v>
      </c>
      <c r="P272" s="5">
        <v>407830.408</v>
      </c>
      <c r="Q272" s="5">
        <v>492828.30407999991</v>
      </c>
      <c r="R272" s="5">
        <v>429928.28304080002</v>
      </c>
      <c r="S272" s="5">
        <v>450549.28283040802</v>
      </c>
      <c r="T272" s="5">
        <v>493255.49282830401</v>
      </c>
      <c r="U272" s="5">
        <v>429932.55492828303</v>
      </c>
      <c r="V272" s="5">
        <v>471799.32554928289</v>
      </c>
      <c r="W272" s="5">
        <v>5271244.451257078</v>
      </c>
      <c r="X272" s="5">
        <v>188878.37778326019</v>
      </c>
      <c r="Y272" s="5">
        <v>1104933.8251776153</v>
      </c>
      <c r="Z272" s="5">
        <v>1009561.3163071939</v>
      </c>
      <c r="AA272" s="5">
        <v>696854.91247595288</v>
      </c>
      <c r="AB272" s="5">
        <v>941600.43490340072</v>
      </c>
      <c r="AC272" s="5">
        <v>1361306.2567579197</v>
      </c>
      <c r="AD272" s="5">
        <v>1602054.7924150613</v>
      </c>
      <c r="AE272" s="5">
        <v>1769919.5937325568</v>
      </c>
      <c r="AF272" s="5">
        <v>1449816.2881784546</v>
      </c>
      <c r="AG272" s="5">
        <v>1783817.2823170929</v>
      </c>
      <c r="AH272" s="5">
        <v>2401476.6290439209</v>
      </c>
      <c r="AI272" s="5">
        <v>1503825.4943846639</v>
      </c>
      <c r="AJ272" s="5">
        <v>15814045.203477096</v>
      </c>
      <c r="AK272" s="5">
        <v>613878.37778326019</v>
      </c>
      <c r="AL272" s="5">
        <v>1529933.8251776153</v>
      </c>
      <c r="AM272" s="5">
        <v>1417561.3163071941</v>
      </c>
      <c r="AN272" s="5">
        <v>1125934.9124759529</v>
      </c>
      <c r="AO272" s="5">
        <v>1349641.2349034008</v>
      </c>
      <c r="AP272" s="5">
        <v>1769136.6647579197</v>
      </c>
      <c r="AQ272" s="5">
        <v>2094883.0964950612</v>
      </c>
      <c r="AR272" s="5">
        <v>2199847.8767733569</v>
      </c>
      <c r="AS272" s="5">
        <v>1900365.5710088627</v>
      </c>
      <c r="AT272" s="5">
        <v>2277072.7751453971</v>
      </c>
      <c r="AU272" s="5">
        <v>2831409.1839722041</v>
      </c>
      <c r="AV272" s="5">
        <v>1975624.8199339467</v>
      </c>
      <c r="AW272" s="5">
        <f>SUM(Target_CC[[#This Row],[Target_Jan]:[Target_Des]])</f>
        <v>21085289.654734172</v>
      </c>
      <c r="AX272" s="5">
        <v>792396.75529236195</v>
      </c>
      <c r="AY272" s="5">
        <v>6032290.547343405</v>
      </c>
      <c r="AZ272" s="5">
        <v>1721168.2227272117</v>
      </c>
      <c r="BA272" s="5">
        <v>3730263.1812121775</v>
      </c>
      <c r="BB272" s="5">
        <v>4356146.5649457099</v>
      </c>
      <c r="BC272" s="5">
        <v>4727385.5144472579</v>
      </c>
      <c r="BD272" s="5">
        <v>304335.51175167295</v>
      </c>
      <c r="BE272" s="5">
        <v>6178364.2199487239</v>
      </c>
      <c r="BF272" s="5">
        <v>2219161.1340547749</v>
      </c>
      <c r="BG272" s="5">
        <v>6294176.2929679696</v>
      </c>
      <c r="BH272" s="5">
        <v>4667404.7998496499</v>
      </c>
      <c r="BI272" s="5">
        <v>3677144.2621599752</v>
      </c>
      <c r="BJ272" s="5">
        <f>SUM(Target_CC[[#This Row],[Target_NGTMA_Jan]:[Target_NGTMA_Des]])</f>
        <v>44700237.006700888</v>
      </c>
      <c r="BK272" s="5">
        <v>425000</v>
      </c>
      <c r="BL272" s="5">
        <v>425000</v>
      </c>
      <c r="BM272" s="5">
        <v>425000</v>
      </c>
      <c r="BN272" s="5">
        <f>Target_CC[[#This Row],[Est_Sust_NP Apr]]+Target_CC[[#This Row],[Est_Sust_POTS Apr]]+Target_CC[[#This Row],[BC_Apr]]</f>
        <v>457600</v>
      </c>
      <c r="BO272" s="5">
        <f>Target_CC[[#This Row],[Est_Sust_NP Mei]]+Target_CC[[#This Row],[Est_Sust_POTS Mei]]+Target_CC[[#This Row],[BC_Mei]]</f>
        <v>457600</v>
      </c>
      <c r="BP272" s="5">
        <f>Target_CC[[#This Row],[Est_Sust_NP Jun]]+Target_CC[[#This Row],[Est_Sust_POTS Jun]]+Target_CC[[#This Row],[BC_Jun]]</f>
        <v>457600</v>
      </c>
      <c r="BQ272" s="5">
        <f>Target_CC[[#This Row],[Est_Sust_NP Jul]]+Target_CC[[#This Row],[Est_Sust_POTS Jul]]+Target_CC[[#This Row],[BC_Jul]]</f>
        <v>457600</v>
      </c>
      <c r="BR272" s="5">
        <f>Target_CC[[#This Row],[Est_Sust_NP Agu]]+Target_CC[[#This Row],[Est_Sust_POTS Agu]]+Target_CC[[#This Row],[BC_Agu]]</f>
        <v>457600</v>
      </c>
      <c r="BS272" s="5">
        <f>Target_CC[[#This Row],[Est_Sust_NP Sep]]+Target_CC[[#This Row],[Est_Sust_POTS Sep]]+Target_CC[[#This Row],[BC_Sep]]</f>
        <v>457600</v>
      </c>
      <c r="BT272" s="5">
        <f>Target_CC[[#This Row],[Est_Sust_NP Okt]]+Target_CC[[#This Row],[Est_Sust_POTS Okt]]+Target_CC[[#This Row],[BC_Okt]]</f>
        <v>457600</v>
      </c>
      <c r="BU272" s="5">
        <f>Target_CC[[#This Row],[Est_Sust_NP Nov]]+Target_CC[[#This Row],[Est_Sust_POTS Nov]]+Target_CC[[#This Row],[BC_Nov]]</f>
        <v>457600</v>
      </c>
      <c r="BV272" s="5">
        <f>Target_CC[[#This Row],[Est_Sust_NP Des]]+Target_CC[[#This Row],[Est_Sust_POTS Des]]+Target_CC[[#This Row],[BC_Des]]</f>
        <v>457600</v>
      </c>
      <c r="BW272" s="5">
        <f>SUM(Target_CC[[#This Row],[Real_Jan]:[Real_Des]])</f>
        <v>5393400</v>
      </c>
      <c r="BX272" s="5">
        <v>0</v>
      </c>
      <c r="BY272" s="5">
        <v>0</v>
      </c>
      <c r="BZ272" s="5">
        <v>0</v>
      </c>
      <c r="CA272" s="5">
        <f>Target_CC[[#This Row],[Est_Sust_NP Mar]]*95%</f>
        <v>0</v>
      </c>
      <c r="CB272" s="5">
        <f>Target_CC[[#This Row],[Est_Sust_NP Apr]]</f>
        <v>0</v>
      </c>
      <c r="CC272" s="5">
        <f>Target_CC[[#This Row],[Est_Sust_NP Mei]]</f>
        <v>0</v>
      </c>
      <c r="CD272" s="5">
        <f>Target_CC[[#This Row],[Est_Sust_NP Jun]]</f>
        <v>0</v>
      </c>
      <c r="CE272" s="5">
        <f>Target_CC[[#This Row],[Est_Sust_NP Jul]]</f>
        <v>0</v>
      </c>
      <c r="CF272" s="5">
        <f>Target_CC[[#This Row],[Est_Sust_NP Agu]]</f>
        <v>0</v>
      </c>
      <c r="CG272" s="5">
        <f>Target_CC[[#This Row],[Est_Sust_NP Sep]]</f>
        <v>0</v>
      </c>
      <c r="CH272" s="5">
        <f>Target_CC[[#This Row],[Est_Sust_NP Okt]]</f>
        <v>0</v>
      </c>
      <c r="CI272" s="5">
        <f>Target_CC[[#This Row],[Est_Sust_NP Nov]]</f>
        <v>0</v>
      </c>
      <c r="CJ272" s="5">
        <f>SUM(Target_CC[[#This Row],[Est_Sust_NP Jan]:[Est_Sust_NP Des]])</f>
        <v>0</v>
      </c>
      <c r="CK272" s="5">
        <v>457600</v>
      </c>
      <c r="CL272" s="5">
        <v>457600</v>
      </c>
      <c r="CM272" s="5">
        <v>457600</v>
      </c>
      <c r="CN272" s="5">
        <f>Target_CC[[#This Row],[Est_Sust_POTS Mar]]</f>
        <v>457600</v>
      </c>
      <c r="CO272" s="5">
        <f>Target_CC[[#This Row],[Est_Sust_POTS Apr]]</f>
        <v>457600</v>
      </c>
      <c r="CP272" s="5">
        <f>Target_CC[[#This Row],[Est_Sust_POTS Mei]]</f>
        <v>457600</v>
      </c>
      <c r="CQ272" s="5">
        <f>Target_CC[[#This Row],[Est_Sust_POTS Jun]]</f>
        <v>457600</v>
      </c>
      <c r="CR272" s="5">
        <f>Target_CC[[#This Row],[Est_Sust_POTS Jul]]</f>
        <v>457600</v>
      </c>
      <c r="CS272" s="5">
        <f>Target_CC[[#This Row],[Est_Sust_POTS Agu]]</f>
        <v>457600</v>
      </c>
      <c r="CT272" s="5">
        <f>Target_CC[[#This Row],[Est_Sust_POTS Sep]]</f>
        <v>457600</v>
      </c>
      <c r="CU272" s="5">
        <f>Target_CC[[#This Row],[Est_Sust_POTS Okt]]</f>
        <v>457600</v>
      </c>
      <c r="CV272" s="5">
        <f>Target_CC[[#This Row],[Est_Sust_POTS Nov]]</f>
        <v>457600</v>
      </c>
      <c r="CW272" s="5">
        <f>SUM(Target_CC[[#This Row],[Est_Sust_POTS Jan]:[Est_Sust_POTS Des]])</f>
        <v>5491200</v>
      </c>
      <c r="CX272" s="5"/>
      <c r="CY272" s="5">
        <v>0</v>
      </c>
      <c r="CZ272" s="5">
        <v>0</v>
      </c>
      <c r="DA272" s="5">
        <v>0</v>
      </c>
      <c r="DB272" s="5"/>
      <c r="DC272" s="5"/>
      <c r="DD272" s="5"/>
      <c r="DE272" s="5"/>
      <c r="DF272" s="5"/>
      <c r="DG272" s="5"/>
      <c r="DH272" s="5"/>
      <c r="DI272" s="5"/>
      <c r="DJ272" s="5">
        <f>SUM(Target_CC[[#This Row],[BC_Jan]:[BC_Des]])</f>
        <v>0</v>
      </c>
      <c r="DK272" s="5"/>
      <c r="DL272" s="5"/>
      <c r="DM272" s="5"/>
      <c r="DN272" s="5"/>
      <c r="DO272" s="5"/>
      <c r="DP272" s="5"/>
      <c r="DQ272" s="5"/>
      <c r="DR272" s="5"/>
      <c r="DS272" s="5"/>
      <c r="DT272" s="5"/>
      <c r="DU272" s="5"/>
      <c r="DV272" s="5"/>
      <c r="DW272" s="5"/>
      <c r="DX272" s="5" t="s">
        <v>160</v>
      </c>
    </row>
    <row r="273" spans="2:128" x14ac:dyDescent="0.3">
      <c r="B273">
        <v>19082139</v>
      </c>
      <c r="C273" t="s">
        <v>521</v>
      </c>
      <c r="D273" t="s">
        <v>331</v>
      </c>
      <c r="E273" t="s">
        <v>522</v>
      </c>
      <c r="F273" t="s">
        <v>296</v>
      </c>
      <c r="G273" t="s">
        <v>25</v>
      </c>
      <c r="H273" t="s">
        <v>159</v>
      </c>
      <c r="I273" t="s">
        <v>29</v>
      </c>
      <c r="J273" s="5">
        <v>6421251.7314517042</v>
      </c>
      <c r="K273" s="5">
        <v>527495.9</v>
      </c>
      <c r="L273" s="5">
        <v>507131.10499999998</v>
      </c>
      <c r="M273" s="5">
        <v>511039.5</v>
      </c>
      <c r="N273" s="5">
        <v>507131.10499999998</v>
      </c>
      <c r="O273" s="5">
        <v>495405.92</v>
      </c>
      <c r="P273" s="5">
        <v>483680.73499999999</v>
      </c>
      <c r="Q273" s="5">
        <v>503222.71</v>
      </c>
      <c r="R273" s="5">
        <v>518856.29</v>
      </c>
      <c r="S273" s="5">
        <v>514947.89499999996</v>
      </c>
      <c r="T273" s="5">
        <v>514947.89499999996</v>
      </c>
      <c r="U273" s="5">
        <v>518856.29</v>
      </c>
      <c r="V273" s="5">
        <v>511039.5</v>
      </c>
      <c r="W273" s="5">
        <v>6113754.8449999988</v>
      </c>
      <c r="X273" s="5">
        <v>0</v>
      </c>
      <c r="Y273" s="5">
        <v>690859.22431823774</v>
      </c>
      <c r="Z273" s="5">
        <v>683729.23020126333</v>
      </c>
      <c r="AA273" s="5">
        <v>537486.86343142285</v>
      </c>
      <c r="AB273" s="5">
        <v>586231.66372162709</v>
      </c>
      <c r="AC273" s="5">
        <v>571553.53985494352</v>
      </c>
      <c r="AD273" s="5">
        <v>710365.72728492401</v>
      </c>
      <c r="AE273" s="5">
        <v>598269.13892134407</v>
      </c>
      <c r="AF273" s="5">
        <v>715610.41381648171</v>
      </c>
      <c r="AG273" s="5">
        <v>720720.50871695695</v>
      </c>
      <c r="AH273" s="5">
        <v>611960.29877694696</v>
      </c>
      <c r="AI273" s="5">
        <v>623089.45347582689</v>
      </c>
      <c r="AJ273" s="5">
        <v>7049876.062519975</v>
      </c>
      <c r="AK273" s="5">
        <v>527495.9</v>
      </c>
      <c r="AL273" s="5">
        <v>1197990.3293182377</v>
      </c>
      <c r="AM273" s="5">
        <v>1194768.7302012634</v>
      </c>
      <c r="AN273" s="5">
        <v>1044617.9684314228</v>
      </c>
      <c r="AO273" s="5">
        <v>1081637.583721627</v>
      </c>
      <c r="AP273" s="5">
        <v>1055234.2748549436</v>
      </c>
      <c r="AQ273" s="5">
        <v>1213588.4372849241</v>
      </c>
      <c r="AR273" s="5">
        <v>1117125.428921344</v>
      </c>
      <c r="AS273" s="5">
        <v>1230558.3088164816</v>
      </c>
      <c r="AT273" s="5">
        <v>1235668.403716957</v>
      </c>
      <c r="AU273" s="5">
        <v>1130816.588776947</v>
      </c>
      <c r="AV273" s="5">
        <v>1134128.9534758269</v>
      </c>
      <c r="AW273" s="5">
        <f>SUM(Target_CC[[#This Row],[Target_Jan]:[Target_Des]])</f>
        <v>13163630.907519976</v>
      </c>
      <c r="AX273" s="5">
        <v>0</v>
      </c>
      <c r="AY273" s="5">
        <v>0</v>
      </c>
      <c r="AZ273" s="5">
        <v>0</v>
      </c>
      <c r="BA273" s="5">
        <v>0</v>
      </c>
      <c r="BB273" s="5">
        <v>0</v>
      </c>
      <c r="BC273" s="5">
        <v>0</v>
      </c>
      <c r="BD273" s="5">
        <v>0</v>
      </c>
      <c r="BE273" s="5">
        <v>0</v>
      </c>
      <c r="BF273" s="5">
        <v>0</v>
      </c>
      <c r="BG273" s="5">
        <v>0</v>
      </c>
      <c r="BH273" s="5">
        <v>0</v>
      </c>
      <c r="BI273" s="5">
        <v>0</v>
      </c>
      <c r="BJ273" s="5">
        <f>SUM(Target_CC[[#This Row],[Target_NGTMA_Jan]:[Target_NGTMA_Des]])</f>
        <v>0</v>
      </c>
      <c r="BK273" s="5">
        <v>503228</v>
      </c>
      <c r="BL273" s="5">
        <v>462109</v>
      </c>
      <c r="BM273" s="5">
        <v>499383</v>
      </c>
      <c r="BN273" s="5">
        <f>Target_CC[[#This Row],[Est_Sust_NP Apr]]+Target_CC[[#This Row],[Est_Sust_POTS Apr]]+Target_CC[[#This Row],[BC_Apr]]</f>
        <v>459700</v>
      </c>
      <c r="BO273" s="5">
        <f>Target_CC[[#This Row],[Est_Sust_NP Mei]]+Target_CC[[#This Row],[Est_Sust_POTS Mei]]+Target_CC[[#This Row],[BC_Mei]]</f>
        <v>459700</v>
      </c>
      <c r="BP273" s="5">
        <f>Target_CC[[#This Row],[Est_Sust_NP Jun]]+Target_CC[[#This Row],[Est_Sust_POTS Jun]]+Target_CC[[#This Row],[BC_Jun]]</f>
        <v>459700</v>
      </c>
      <c r="BQ273" s="5">
        <f>Target_CC[[#This Row],[Est_Sust_NP Jul]]+Target_CC[[#This Row],[Est_Sust_POTS Jul]]+Target_CC[[#This Row],[BC_Jul]]</f>
        <v>459700</v>
      </c>
      <c r="BR273" s="5">
        <f>Target_CC[[#This Row],[Est_Sust_NP Agu]]+Target_CC[[#This Row],[Est_Sust_POTS Agu]]+Target_CC[[#This Row],[BC_Agu]]</f>
        <v>459700</v>
      </c>
      <c r="BS273" s="5">
        <f>Target_CC[[#This Row],[Est_Sust_NP Sep]]+Target_CC[[#This Row],[Est_Sust_POTS Sep]]+Target_CC[[#This Row],[BC_Sep]]</f>
        <v>459700</v>
      </c>
      <c r="BT273" s="5">
        <f>Target_CC[[#This Row],[Est_Sust_NP Okt]]+Target_CC[[#This Row],[Est_Sust_POTS Okt]]+Target_CC[[#This Row],[BC_Okt]]</f>
        <v>459700</v>
      </c>
      <c r="BU273" s="5">
        <f>Target_CC[[#This Row],[Est_Sust_NP Nov]]+Target_CC[[#This Row],[Est_Sust_POTS Nov]]+Target_CC[[#This Row],[BC_Nov]]</f>
        <v>459700</v>
      </c>
      <c r="BV273" s="5">
        <f>Target_CC[[#This Row],[Est_Sust_NP Des]]+Target_CC[[#This Row],[Est_Sust_POTS Des]]+Target_CC[[#This Row],[BC_Des]]</f>
        <v>459700</v>
      </c>
      <c r="BW273" s="5">
        <f>SUM(Target_CC[[#This Row],[Real_Jan]:[Real_Des]])</f>
        <v>5602020</v>
      </c>
      <c r="BX273" s="5">
        <v>0</v>
      </c>
      <c r="BY273" s="5">
        <v>0</v>
      </c>
      <c r="BZ273" s="5">
        <v>0</v>
      </c>
      <c r="CA273" s="5">
        <f>Target_CC[[#This Row],[Est_Sust_NP Mar]]*95%</f>
        <v>0</v>
      </c>
      <c r="CB273" s="5">
        <f>Target_CC[[#This Row],[Est_Sust_NP Apr]]</f>
        <v>0</v>
      </c>
      <c r="CC273" s="5">
        <f>Target_CC[[#This Row],[Est_Sust_NP Mei]]</f>
        <v>0</v>
      </c>
      <c r="CD273" s="5">
        <f>Target_CC[[#This Row],[Est_Sust_NP Jun]]</f>
        <v>0</v>
      </c>
      <c r="CE273" s="5">
        <f>Target_CC[[#This Row],[Est_Sust_NP Jul]]</f>
        <v>0</v>
      </c>
      <c r="CF273" s="5">
        <f>Target_CC[[#This Row],[Est_Sust_NP Agu]]</f>
        <v>0</v>
      </c>
      <c r="CG273" s="5">
        <f>Target_CC[[#This Row],[Est_Sust_NP Sep]]</f>
        <v>0</v>
      </c>
      <c r="CH273" s="5">
        <f>Target_CC[[#This Row],[Est_Sust_NP Okt]]</f>
        <v>0</v>
      </c>
      <c r="CI273" s="5">
        <f>Target_CC[[#This Row],[Est_Sust_NP Nov]]</f>
        <v>0</v>
      </c>
      <c r="CJ273" s="5">
        <f>SUM(Target_CC[[#This Row],[Est_Sust_NP Jan]:[Est_Sust_NP Des]])</f>
        <v>0</v>
      </c>
      <c r="CK273" s="5">
        <v>462700</v>
      </c>
      <c r="CL273" s="5">
        <v>459700</v>
      </c>
      <c r="CM273" s="5">
        <v>459700</v>
      </c>
      <c r="CN273" s="5">
        <f>Target_CC[[#This Row],[Est_Sust_POTS Mar]]</f>
        <v>459700</v>
      </c>
      <c r="CO273" s="5">
        <f>Target_CC[[#This Row],[Est_Sust_POTS Apr]]</f>
        <v>459700</v>
      </c>
      <c r="CP273" s="5">
        <f>Target_CC[[#This Row],[Est_Sust_POTS Mei]]</f>
        <v>459700</v>
      </c>
      <c r="CQ273" s="5">
        <f>Target_CC[[#This Row],[Est_Sust_POTS Jun]]</f>
        <v>459700</v>
      </c>
      <c r="CR273" s="5">
        <f>Target_CC[[#This Row],[Est_Sust_POTS Jul]]</f>
        <v>459700</v>
      </c>
      <c r="CS273" s="5">
        <f>Target_CC[[#This Row],[Est_Sust_POTS Agu]]</f>
        <v>459700</v>
      </c>
      <c r="CT273" s="5">
        <f>Target_CC[[#This Row],[Est_Sust_POTS Sep]]</f>
        <v>459700</v>
      </c>
      <c r="CU273" s="5">
        <f>Target_CC[[#This Row],[Est_Sust_POTS Okt]]</f>
        <v>459700</v>
      </c>
      <c r="CV273" s="5">
        <f>Target_CC[[#This Row],[Est_Sust_POTS Nov]]</f>
        <v>459700</v>
      </c>
      <c r="CW273" s="5">
        <f>SUM(Target_CC[[#This Row],[Est_Sust_POTS Jan]:[Est_Sust_POTS Des]])</f>
        <v>5519400</v>
      </c>
      <c r="CX273" s="5"/>
      <c r="CY273" s="5">
        <v>0</v>
      </c>
      <c r="CZ273" s="5">
        <v>0</v>
      </c>
      <c r="DA273" s="5">
        <v>0</v>
      </c>
      <c r="DB273" s="5"/>
      <c r="DC273" s="5"/>
      <c r="DD273" s="5"/>
      <c r="DE273" s="5"/>
      <c r="DF273" s="5"/>
      <c r="DG273" s="5"/>
      <c r="DH273" s="5"/>
      <c r="DI273" s="5"/>
      <c r="DJ273" s="5">
        <f>SUM(Target_CC[[#This Row],[BC_Jan]:[BC_Des]])</f>
        <v>0</v>
      </c>
      <c r="DK273" s="5"/>
      <c r="DL273" s="5"/>
      <c r="DM273" s="5"/>
      <c r="DN273" s="5"/>
      <c r="DO273" s="5"/>
      <c r="DP273" s="5"/>
      <c r="DQ273" s="5"/>
      <c r="DR273" s="5"/>
      <c r="DS273" s="5"/>
      <c r="DT273" s="5"/>
      <c r="DU273" s="5"/>
      <c r="DV273" s="5"/>
      <c r="DW273" s="5"/>
      <c r="DX273" s="5" t="s">
        <v>160</v>
      </c>
    </row>
    <row r="274" spans="2:128" x14ac:dyDescent="0.3">
      <c r="B274">
        <v>10264021</v>
      </c>
      <c r="C274" t="s">
        <v>523</v>
      </c>
      <c r="D274" t="s">
        <v>390</v>
      </c>
      <c r="E274" t="s">
        <v>312</v>
      </c>
      <c r="F274" t="s">
        <v>309</v>
      </c>
      <c r="G274" t="s">
        <v>25</v>
      </c>
      <c r="H274" t="s">
        <v>159</v>
      </c>
      <c r="I274" t="s">
        <v>29</v>
      </c>
      <c r="J274" s="5">
        <v>5646200.630679748</v>
      </c>
      <c r="K274" s="5">
        <v>386862.45454545459</v>
      </c>
      <c r="L274" s="5">
        <v>407223.63636363641</v>
      </c>
      <c r="M274" s="5">
        <v>366501.27272727276</v>
      </c>
      <c r="N274" s="5">
        <v>325778.90909090912</v>
      </c>
      <c r="O274" s="5">
        <v>346140.09090909094</v>
      </c>
      <c r="P274" s="5">
        <v>366501.27272727276</v>
      </c>
      <c r="Q274" s="5">
        <v>468307.18181818188</v>
      </c>
      <c r="R274" s="5">
        <v>427584.81818181823</v>
      </c>
      <c r="S274" s="5">
        <v>427584.81818181823</v>
      </c>
      <c r="T274" s="5">
        <v>468307.18181818188</v>
      </c>
      <c r="U274" s="5">
        <v>407223.63636363641</v>
      </c>
      <c r="V274" s="5">
        <v>427584.81818181823</v>
      </c>
      <c r="W274" s="5">
        <v>4825600.0909090918</v>
      </c>
      <c r="X274" s="5">
        <v>51840.700615516886</v>
      </c>
      <c r="Y274" s="5">
        <v>55129.884529125193</v>
      </c>
      <c r="Z274" s="5">
        <v>72538.460318534955</v>
      </c>
      <c r="AA274" s="5">
        <v>73956.836261318385</v>
      </c>
      <c r="AB274" s="5">
        <v>96734.309728049629</v>
      </c>
      <c r="AC274" s="5">
        <v>90384.093252377366</v>
      </c>
      <c r="AD274" s="5">
        <v>79369.939542194188</v>
      </c>
      <c r="AE274" s="5">
        <v>89784.088071550854</v>
      </c>
      <c r="AF274" s="5">
        <v>77959.373540754939</v>
      </c>
      <c r="AG274" s="5">
        <v>82045.63222980006</v>
      </c>
      <c r="AH274" s="5">
        <v>100805.08339901447</v>
      </c>
      <c r="AI274" s="5">
        <v>119597.74667533678</v>
      </c>
      <c r="AJ274" s="5">
        <v>990146.14816357358</v>
      </c>
      <c r="AK274" s="5">
        <v>438703.15516097145</v>
      </c>
      <c r="AL274" s="5">
        <v>462353.52089276159</v>
      </c>
      <c r="AM274" s="5">
        <v>439039.73304580769</v>
      </c>
      <c r="AN274" s="5">
        <v>399735.74535222747</v>
      </c>
      <c r="AO274" s="5">
        <v>442874.40063714056</v>
      </c>
      <c r="AP274" s="5">
        <v>456885.36597965012</v>
      </c>
      <c r="AQ274" s="5">
        <v>547677.12136037601</v>
      </c>
      <c r="AR274" s="5">
        <v>517368.90625336906</v>
      </c>
      <c r="AS274" s="5">
        <v>505544.19172257319</v>
      </c>
      <c r="AT274" s="5">
        <v>550352.81404798198</v>
      </c>
      <c r="AU274" s="5">
        <v>508028.7197626509</v>
      </c>
      <c r="AV274" s="5">
        <v>547182.56485715497</v>
      </c>
      <c r="AW274" s="5">
        <f>SUM(Target_CC[[#This Row],[Target_Jan]:[Target_Des]])</f>
        <v>5815746.2390726656</v>
      </c>
      <c r="AX274" s="5">
        <v>0</v>
      </c>
      <c r="AY274" s="5">
        <v>0</v>
      </c>
      <c r="AZ274" s="5">
        <v>0</v>
      </c>
      <c r="BA274" s="5">
        <v>0</v>
      </c>
      <c r="BB274" s="5">
        <v>0</v>
      </c>
      <c r="BC274" s="5">
        <v>0</v>
      </c>
      <c r="BD274" s="5">
        <v>0</v>
      </c>
      <c r="BE274" s="5">
        <v>0</v>
      </c>
      <c r="BF274" s="5">
        <v>0</v>
      </c>
      <c r="BG274" s="5">
        <v>0</v>
      </c>
      <c r="BH274" s="5">
        <v>0</v>
      </c>
      <c r="BI274" s="5">
        <v>0</v>
      </c>
      <c r="BJ274" s="5">
        <f>SUM(Target_CC[[#This Row],[Target_NGTMA_Jan]:[Target_NGTMA_Des]])</f>
        <v>0</v>
      </c>
      <c r="BK274" s="5">
        <v>465050</v>
      </c>
      <c r="BL274" s="5">
        <v>460800</v>
      </c>
      <c r="BM274" s="5">
        <v>464605</v>
      </c>
      <c r="BN274" s="5">
        <f>Target_CC[[#This Row],[Est_Sust_NP Apr]]+Target_CC[[#This Row],[Est_Sust_POTS Apr]]+Target_CC[[#This Row],[BC_Apr]]</f>
        <v>464605</v>
      </c>
      <c r="BO274" s="5">
        <f>Target_CC[[#This Row],[Est_Sust_NP Mei]]+Target_CC[[#This Row],[Est_Sust_POTS Mei]]+Target_CC[[#This Row],[BC_Mei]]</f>
        <v>464605</v>
      </c>
      <c r="BP274" s="5">
        <f>Target_CC[[#This Row],[Est_Sust_NP Jun]]+Target_CC[[#This Row],[Est_Sust_POTS Jun]]+Target_CC[[#This Row],[BC_Jun]]</f>
        <v>464605</v>
      </c>
      <c r="BQ274" s="5">
        <f>Target_CC[[#This Row],[Est_Sust_NP Jul]]+Target_CC[[#This Row],[Est_Sust_POTS Jul]]+Target_CC[[#This Row],[BC_Jul]]</f>
        <v>464605</v>
      </c>
      <c r="BR274" s="5">
        <f>Target_CC[[#This Row],[Est_Sust_NP Agu]]+Target_CC[[#This Row],[Est_Sust_POTS Agu]]+Target_CC[[#This Row],[BC_Agu]]</f>
        <v>464605</v>
      </c>
      <c r="BS274" s="5">
        <f>Target_CC[[#This Row],[Est_Sust_NP Sep]]+Target_CC[[#This Row],[Est_Sust_POTS Sep]]+Target_CC[[#This Row],[BC_Sep]]</f>
        <v>464605</v>
      </c>
      <c r="BT274" s="5">
        <f>Target_CC[[#This Row],[Est_Sust_NP Okt]]+Target_CC[[#This Row],[Est_Sust_POTS Okt]]+Target_CC[[#This Row],[BC_Okt]]</f>
        <v>464605</v>
      </c>
      <c r="BU274" s="5">
        <f>Target_CC[[#This Row],[Est_Sust_NP Nov]]+Target_CC[[#This Row],[Est_Sust_POTS Nov]]+Target_CC[[#This Row],[BC_Nov]]</f>
        <v>464605</v>
      </c>
      <c r="BV274" s="5">
        <f>Target_CC[[#This Row],[Est_Sust_NP Des]]+Target_CC[[#This Row],[Est_Sust_POTS Des]]+Target_CC[[#This Row],[BC_Des]]</f>
        <v>464605</v>
      </c>
      <c r="BW274" s="5">
        <f>SUM(Target_CC[[#This Row],[Real_Jan]:[Real_Des]])</f>
        <v>5571900</v>
      </c>
      <c r="BX274" s="5">
        <v>0</v>
      </c>
      <c r="BY274" s="5">
        <v>0</v>
      </c>
      <c r="BZ274" s="5">
        <v>0</v>
      </c>
      <c r="CA274" s="5">
        <f>Target_CC[[#This Row],[Est_Sust_NP Mar]]*95%</f>
        <v>0</v>
      </c>
      <c r="CB274" s="5">
        <f>Target_CC[[#This Row],[Est_Sust_NP Apr]]</f>
        <v>0</v>
      </c>
      <c r="CC274" s="5">
        <f>Target_CC[[#This Row],[Est_Sust_NP Mei]]</f>
        <v>0</v>
      </c>
      <c r="CD274" s="5">
        <f>Target_CC[[#This Row],[Est_Sust_NP Jun]]</f>
        <v>0</v>
      </c>
      <c r="CE274" s="5">
        <f>Target_CC[[#This Row],[Est_Sust_NP Jul]]</f>
        <v>0</v>
      </c>
      <c r="CF274" s="5">
        <f>Target_CC[[#This Row],[Est_Sust_NP Agu]]</f>
        <v>0</v>
      </c>
      <c r="CG274" s="5">
        <f>Target_CC[[#This Row],[Est_Sust_NP Sep]]</f>
        <v>0</v>
      </c>
      <c r="CH274" s="5">
        <f>Target_CC[[#This Row],[Est_Sust_NP Okt]]</f>
        <v>0</v>
      </c>
      <c r="CI274" s="5">
        <f>Target_CC[[#This Row],[Est_Sust_NP Nov]]</f>
        <v>0</v>
      </c>
      <c r="CJ274" s="5">
        <f>SUM(Target_CC[[#This Row],[Est_Sust_NP Jan]:[Est_Sust_NP Des]])</f>
        <v>0</v>
      </c>
      <c r="CK274" s="5">
        <v>465050</v>
      </c>
      <c r="CL274" s="5">
        <v>460800</v>
      </c>
      <c r="CM274" s="5">
        <v>464605</v>
      </c>
      <c r="CN274" s="5">
        <f>Target_CC[[#This Row],[Est_Sust_POTS Mar]]</f>
        <v>464605</v>
      </c>
      <c r="CO274" s="5">
        <f>Target_CC[[#This Row],[Est_Sust_POTS Apr]]</f>
        <v>464605</v>
      </c>
      <c r="CP274" s="5">
        <f>Target_CC[[#This Row],[Est_Sust_POTS Mei]]</f>
        <v>464605</v>
      </c>
      <c r="CQ274" s="5">
        <f>Target_CC[[#This Row],[Est_Sust_POTS Jun]]</f>
        <v>464605</v>
      </c>
      <c r="CR274" s="5">
        <f>Target_CC[[#This Row],[Est_Sust_POTS Jul]]</f>
        <v>464605</v>
      </c>
      <c r="CS274" s="5">
        <f>Target_CC[[#This Row],[Est_Sust_POTS Agu]]</f>
        <v>464605</v>
      </c>
      <c r="CT274" s="5">
        <f>Target_CC[[#This Row],[Est_Sust_POTS Sep]]</f>
        <v>464605</v>
      </c>
      <c r="CU274" s="5">
        <f>Target_CC[[#This Row],[Est_Sust_POTS Okt]]</f>
        <v>464605</v>
      </c>
      <c r="CV274" s="5">
        <f>Target_CC[[#This Row],[Est_Sust_POTS Nov]]</f>
        <v>464605</v>
      </c>
      <c r="CW274" s="5">
        <f>SUM(Target_CC[[#This Row],[Est_Sust_POTS Jan]:[Est_Sust_POTS Des]])</f>
        <v>5571900</v>
      </c>
      <c r="CX274" s="5"/>
      <c r="CY274" s="5">
        <v>0</v>
      </c>
      <c r="CZ274" s="5">
        <v>0</v>
      </c>
      <c r="DA274" s="5">
        <v>0</v>
      </c>
      <c r="DB274" s="5"/>
      <c r="DC274" s="5"/>
      <c r="DD274" s="5"/>
      <c r="DE274" s="5"/>
      <c r="DF274" s="5"/>
      <c r="DG274" s="5"/>
      <c r="DH274" s="5"/>
      <c r="DI274" s="5"/>
      <c r="DJ274" s="5">
        <f>SUM(Target_CC[[#This Row],[BC_Jan]:[BC_Des]])</f>
        <v>0</v>
      </c>
      <c r="DK274" s="5"/>
      <c r="DL274" s="5"/>
      <c r="DM274" s="5"/>
      <c r="DN274" s="5"/>
      <c r="DO274" s="5"/>
      <c r="DP274" s="5"/>
      <c r="DQ274" s="5"/>
      <c r="DR274" s="5"/>
      <c r="DS274" s="5"/>
      <c r="DT274" s="5"/>
      <c r="DU274" s="5"/>
      <c r="DV274" s="5"/>
      <c r="DW274" s="5"/>
      <c r="DX274" s="5" t="s">
        <v>160</v>
      </c>
    </row>
    <row r="275" spans="2:128" x14ac:dyDescent="0.3">
      <c r="B275">
        <v>19428408</v>
      </c>
      <c r="C275" t="s">
        <v>524</v>
      </c>
      <c r="D275" t="s">
        <v>525</v>
      </c>
      <c r="E275" t="s">
        <v>322</v>
      </c>
      <c r="F275" t="s">
        <v>309</v>
      </c>
      <c r="G275" t="s">
        <v>25</v>
      </c>
      <c r="H275" t="s">
        <v>159</v>
      </c>
      <c r="I275" t="s">
        <v>29</v>
      </c>
      <c r="J275" s="5">
        <v>6692708.6134203887</v>
      </c>
      <c r="K275" s="5">
        <v>393731.81818181818</v>
      </c>
      <c r="L275" s="5">
        <v>414454.54545454541</v>
      </c>
      <c r="M275" s="5">
        <v>373009.09090909088</v>
      </c>
      <c r="N275" s="5">
        <v>331563.63636363635</v>
      </c>
      <c r="O275" s="5">
        <v>352286.36363636365</v>
      </c>
      <c r="P275" s="5">
        <v>373009.09090909088</v>
      </c>
      <c r="Q275" s="5">
        <v>476622.72727272724</v>
      </c>
      <c r="R275" s="5">
        <v>435177.27272727271</v>
      </c>
      <c r="S275" s="5">
        <v>435177.27272727271</v>
      </c>
      <c r="T275" s="5">
        <v>476622.72727272724</v>
      </c>
      <c r="U275" s="5">
        <v>414454.54545454541</v>
      </c>
      <c r="V275" s="5">
        <v>435177.27272727271</v>
      </c>
      <c r="W275" s="5">
        <v>4911286.3636363624</v>
      </c>
      <c r="X275" s="5">
        <v>52761.215438053106</v>
      </c>
      <c r="Y275" s="5">
        <v>56108.804089841549</v>
      </c>
      <c r="Z275" s="5">
        <v>73826.49707603165</v>
      </c>
      <c r="AA275" s="5">
        <v>75270.058559592086</v>
      </c>
      <c r="AB275" s="5">
        <v>98451.982616247944</v>
      </c>
      <c r="AC275" s="5">
        <v>91989.007857551624</v>
      </c>
      <c r="AD275" s="5">
        <v>80779.280175035194</v>
      </c>
      <c r="AE275" s="5">
        <v>91378.348621976795</v>
      </c>
      <c r="AF275" s="5">
        <v>79343.667310859266</v>
      </c>
      <c r="AG275" s="5">
        <v>83502.484079701186</v>
      </c>
      <c r="AH275" s="5">
        <v>102595.03940566648</v>
      </c>
      <c r="AI275" s="5">
        <v>121721.39657299321</v>
      </c>
      <c r="AJ275" s="5">
        <v>1007727.7818035503</v>
      </c>
      <c r="AK275" s="5">
        <v>446493.0336198713</v>
      </c>
      <c r="AL275" s="5">
        <v>470563.34954438696</v>
      </c>
      <c r="AM275" s="5">
        <v>446835.58798512252</v>
      </c>
      <c r="AN275" s="5">
        <v>406833.69492322847</v>
      </c>
      <c r="AO275" s="5">
        <v>450738.34625261161</v>
      </c>
      <c r="AP275" s="5">
        <v>464998.09876664251</v>
      </c>
      <c r="AQ275" s="5">
        <v>557402.00744776241</v>
      </c>
      <c r="AR275" s="5">
        <v>526555.6213492495</v>
      </c>
      <c r="AS275" s="5">
        <v>514520.94003813196</v>
      </c>
      <c r="AT275" s="5">
        <v>560125.21135242842</v>
      </c>
      <c r="AU275" s="5">
        <v>517049.58486021188</v>
      </c>
      <c r="AV275" s="5">
        <v>556898.66930026596</v>
      </c>
      <c r="AW275" s="5">
        <f>SUM(Target_CC[[#This Row],[Target_Jan]:[Target_Des]])</f>
        <v>5919014.1454399135</v>
      </c>
      <c r="AX275" s="5">
        <v>0</v>
      </c>
      <c r="AY275" s="5">
        <v>0</v>
      </c>
      <c r="AZ275" s="5">
        <v>0</v>
      </c>
      <c r="BA275" s="5">
        <v>0</v>
      </c>
      <c r="BB275" s="5">
        <v>0</v>
      </c>
      <c r="BC275" s="5">
        <v>0</v>
      </c>
      <c r="BD275" s="5">
        <v>0</v>
      </c>
      <c r="BE275" s="5">
        <v>0</v>
      </c>
      <c r="BF275" s="5">
        <v>0</v>
      </c>
      <c r="BG275" s="5">
        <v>0</v>
      </c>
      <c r="BH275" s="5">
        <v>0</v>
      </c>
      <c r="BI275" s="5">
        <v>0</v>
      </c>
      <c r="BJ275" s="5">
        <f>SUM(Target_CC[[#This Row],[Target_NGTMA_Jan]:[Target_NGTMA_Des]])</f>
        <v>0</v>
      </c>
      <c r="BK275" s="5">
        <v>470000</v>
      </c>
      <c r="BL275" s="5">
        <v>470000</v>
      </c>
      <c r="BM275" s="5">
        <v>470000</v>
      </c>
      <c r="BN275" s="5">
        <f>Target_CC[[#This Row],[Est_Sust_NP Apr]]+Target_CC[[#This Row],[Est_Sust_POTS Apr]]+Target_CC[[#This Row],[BC_Apr]]</f>
        <v>470000</v>
      </c>
      <c r="BO275" s="5">
        <f>Target_CC[[#This Row],[Est_Sust_NP Mei]]+Target_CC[[#This Row],[Est_Sust_POTS Mei]]+Target_CC[[#This Row],[BC_Mei]]</f>
        <v>470000</v>
      </c>
      <c r="BP275" s="5">
        <f>Target_CC[[#This Row],[Est_Sust_NP Jun]]+Target_CC[[#This Row],[Est_Sust_POTS Jun]]+Target_CC[[#This Row],[BC_Jun]]</f>
        <v>470000</v>
      </c>
      <c r="BQ275" s="5">
        <f>Target_CC[[#This Row],[Est_Sust_NP Jul]]+Target_CC[[#This Row],[Est_Sust_POTS Jul]]+Target_CC[[#This Row],[BC_Jul]]</f>
        <v>470000</v>
      </c>
      <c r="BR275" s="5">
        <f>Target_CC[[#This Row],[Est_Sust_NP Agu]]+Target_CC[[#This Row],[Est_Sust_POTS Agu]]+Target_CC[[#This Row],[BC_Agu]]</f>
        <v>470000</v>
      </c>
      <c r="BS275" s="5">
        <f>Target_CC[[#This Row],[Est_Sust_NP Sep]]+Target_CC[[#This Row],[Est_Sust_POTS Sep]]+Target_CC[[#This Row],[BC_Sep]]</f>
        <v>470000</v>
      </c>
      <c r="BT275" s="5">
        <f>Target_CC[[#This Row],[Est_Sust_NP Okt]]+Target_CC[[#This Row],[Est_Sust_POTS Okt]]+Target_CC[[#This Row],[BC_Okt]]</f>
        <v>470000</v>
      </c>
      <c r="BU275" s="5">
        <f>Target_CC[[#This Row],[Est_Sust_NP Nov]]+Target_CC[[#This Row],[Est_Sust_POTS Nov]]+Target_CC[[#This Row],[BC_Nov]]</f>
        <v>470000</v>
      </c>
      <c r="BV275" s="5">
        <f>Target_CC[[#This Row],[Est_Sust_NP Des]]+Target_CC[[#This Row],[Est_Sust_POTS Des]]+Target_CC[[#This Row],[BC_Des]]</f>
        <v>470000</v>
      </c>
      <c r="BW275" s="5">
        <f>SUM(Target_CC[[#This Row],[Real_Jan]:[Real_Des]])</f>
        <v>5640000</v>
      </c>
      <c r="BX275" s="5">
        <v>0</v>
      </c>
      <c r="BY275" s="5">
        <v>0</v>
      </c>
      <c r="BZ275" s="5">
        <v>0</v>
      </c>
      <c r="CA275" s="5">
        <f>Target_CC[[#This Row],[Est_Sust_NP Mar]]*95%</f>
        <v>0</v>
      </c>
      <c r="CB275" s="5">
        <f>Target_CC[[#This Row],[Est_Sust_NP Apr]]</f>
        <v>0</v>
      </c>
      <c r="CC275" s="5">
        <f>Target_CC[[#This Row],[Est_Sust_NP Mei]]</f>
        <v>0</v>
      </c>
      <c r="CD275" s="5">
        <f>Target_CC[[#This Row],[Est_Sust_NP Jun]]</f>
        <v>0</v>
      </c>
      <c r="CE275" s="5">
        <f>Target_CC[[#This Row],[Est_Sust_NP Jul]]</f>
        <v>0</v>
      </c>
      <c r="CF275" s="5">
        <f>Target_CC[[#This Row],[Est_Sust_NP Agu]]</f>
        <v>0</v>
      </c>
      <c r="CG275" s="5">
        <f>Target_CC[[#This Row],[Est_Sust_NP Sep]]</f>
        <v>0</v>
      </c>
      <c r="CH275" s="5">
        <f>Target_CC[[#This Row],[Est_Sust_NP Okt]]</f>
        <v>0</v>
      </c>
      <c r="CI275" s="5">
        <f>Target_CC[[#This Row],[Est_Sust_NP Nov]]</f>
        <v>0</v>
      </c>
      <c r="CJ275" s="5">
        <f>SUM(Target_CC[[#This Row],[Est_Sust_NP Jan]:[Est_Sust_NP Des]])</f>
        <v>0</v>
      </c>
      <c r="CK275" s="5">
        <v>470000</v>
      </c>
      <c r="CL275" s="5">
        <v>470000</v>
      </c>
      <c r="CM275" s="5">
        <v>470000</v>
      </c>
      <c r="CN275" s="5">
        <f>Target_CC[[#This Row],[Est_Sust_POTS Mar]]</f>
        <v>470000</v>
      </c>
      <c r="CO275" s="5">
        <f>Target_CC[[#This Row],[Est_Sust_POTS Apr]]</f>
        <v>470000</v>
      </c>
      <c r="CP275" s="5">
        <f>Target_CC[[#This Row],[Est_Sust_POTS Mei]]</f>
        <v>470000</v>
      </c>
      <c r="CQ275" s="5">
        <f>Target_CC[[#This Row],[Est_Sust_POTS Jun]]</f>
        <v>470000</v>
      </c>
      <c r="CR275" s="5">
        <f>Target_CC[[#This Row],[Est_Sust_POTS Jul]]</f>
        <v>470000</v>
      </c>
      <c r="CS275" s="5">
        <f>Target_CC[[#This Row],[Est_Sust_POTS Agu]]</f>
        <v>470000</v>
      </c>
      <c r="CT275" s="5">
        <f>Target_CC[[#This Row],[Est_Sust_POTS Sep]]</f>
        <v>470000</v>
      </c>
      <c r="CU275" s="5">
        <f>Target_CC[[#This Row],[Est_Sust_POTS Okt]]</f>
        <v>470000</v>
      </c>
      <c r="CV275" s="5">
        <f>Target_CC[[#This Row],[Est_Sust_POTS Nov]]</f>
        <v>470000</v>
      </c>
      <c r="CW275" s="5">
        <f>SUM(Target_CC[[#This Row],[Est_Sust_POTS Jan]:[Est_Sust_POTS Des]])</f>
        <v>5640000</v>
      </c>
      <c r="CX275" s="5"/>
      <c r="CY275" s="5">
        <v>0</v>
      </c>
      <c r="CZ275" s="5">
        <v>0</v>
      </c>
      <c r="DA275" s="5">
        <v>0</v>
      </c>
      <c r="DB275" s="5"/>
      <c r="DC275" s="5"/>
      <c r="DD275" s="5"/>
      <c r="DE275" s="5"/>
      <c r="DF275" s="5"/>
      <c r="DG275" s="5"/>
      <c r="DH275" s="5"/>
      <c r="DI275" s="5"/>
      <c r="DJ275" s="5">
        <f>SUM(Target_CC[[#This Row],[BC_Jan]:[BC_Des]])</f>
        <v>0</v>
      </c>
      <c r="DK275" s="5"/>
      <c r="DL275" s="5"/>
      <c r="DM275" s="5"/>
      <c r="DN275" s="5"/>
      <c r="DO275" s="5"/>
      <c r="DP275" s="5"/>
      <c r="DQ275" s="5"/>
      <c r="DR275" s="5"/>
      <c r="DS275" s="5"/>
      <c r="DT275" s="5"/>
      <c r="DU275" s="5"/>
      <c r="DV275" s="5"/>
      <c r="DW275" s="5"/>
      <c r="DX275" s="5" t="s">
        <v>160</v>
      </c>
    </row>
    <row r="276" spans="2:128" x14ac:dyDescent="0.3">
      <c r="B276">
        <v>19669082</v>
      </c>
      <c r="C276" t="s">
        <v>526</v>
      </c>
      <c r="D276" t="s">
        <v>527</v>
      </c>
      <c r="E276" t="s">
        <v>299</v>
      </c>
      <c r="F276" t="s">
        <v>309</v>
      </c>
      <c r="G276" t="s">
        <v>22</v>
      </c>
      <c r="H276" t="s">
        <v>159</v>
      </c>
      <c r="I276" t="s">
        <v>29</v>
      </c>
      <c r="J276" s="5">
        <v>0</v>
      </c>
      <c r="K276" s="5">
        <v>418863.63636363635</v>
      </c>
      <c r="L276" s="5">
        <v>440909.09090909088</v>
      </c>
      <c r="M276" s="5">
        <v>396818.18181818177</v>
      </c>
      <c r="N276" s="5">
        <v>352727.27272727271</v>
      </c>
      <c r="O276" s="5">
        <v>374772.72727272724</v>
      </c>
      <c r="P276" s="5">
        <v>396818.18181818177</v>
      </c>
      <c r="Q276" s="5">
        <v>507045.45454545453</v>
      </c>
      <c r="R276" s="5">
        <v>462954.54545454541</v>
      </c>
      <c r="S276" s="5">
        <v>462954.54545454541</v>
      </c>
      <c r="T276" s="5">
        <v>507045.45454545453</v>
      </c>
      <c r="U276" s="5">
        <v>440909.09090909088</v>
      </c>
      <c r="V276" s="5">
        <v>462954.54545454541</v>
      </c>
      <c r="W276" s="5">
        <v>5224772.7272727266</v>
      </c>
      <c r="X276" s="5">
        <v>56128.952593673537</v>
      </c>
      <c r="Y276" s="5">
        <v>59690.217116852735</v>
      </c>
      <c r="Z276" s="5">
        <v>78538.82667662944</v>
      </c>
      <c r="AA276" s="5">
        <v>80074.530382544792</v>
      </c>
      <c r="AB276" s="5">
        <v>104736.15171941274</v>
      </c>
      <c r="AC276" s="5">
        <v>97860.646656969839</v>
      </c>
      <c r="AD276" s="5">
        <v>85935.404441526814</v>
      </c>
      <c r="AE276" s="5">
        <v>97211.009172315782</v>
      </c>
      <c r="AF276" s="5">
        <v>84408.156713680088</v>
      </c>
      <c r="AG276" s="5">
        <v>88832.429872022563</v>
      </c>
      <c r="AH276" s="5">
        <v>109143.65894219841</v>
      </c>
      <c r="AI276" s="5">
        <v>129490.8474180779</v>
      </c>
      <c r="AJ276" s="5">
        <v>1072050.8317059048</v>
      </c>
      <c r="AK276" s="5">
        <v>474992.5889573099</v>
      </c>
      <c r="AL276" s="5">
        <v>500599.30802594364</v>
      </c>
      <c r="AM276" s="5">
        <v>475357.00849481119</v>
      </c>
      <c r="AN276" s="5">
        <v>432801.8031098175</v>
      </c>
      <c r="AO276" s="5">
        <v>479508.87899213994</v>
      </c>
      <c r="AP276" s="5">
        <v>494678.82847515162</v>
      </c>
      <c r="AQ276" s="5">
        <v>592980.85898698133</v>
      </c>
      <c r="AR276" s="5">
        <v>560165.55462686124</v>
      </c>
      <c r="AS276" s="5">
        <v>547362.70216822554</v>
      </c>
      <c r="AT276" s="5">
        <v>595877.88441747706</v>
      </c>
      <c r="AU276" s="5">
        <v>550052.74985128932</v>
      </c>
      <c r="AV276" s="5">
        <v>592445.39287262328</v>
      </c>
      <c r="AW276" s="5">
        <f>SUM(Target_CC[[#This Row],[Target_Jan]:[Target_Des]])</f>
        <v>6296823.5589786312</v>
      </c>
      <c r="AX276" s="5">
        <v>0</v>
      </c>
      <c r="AY276" s="5">
        <v>0</v>
      </c>
      <c r="AZ276" s="5">
        <v>0</v>
      </c>
      <c r="BA276" s="5">
        <v>0</v>
      </c>
      <c r="BB276" s="5">
        <v>0</v>
      </c>
      <c r="BC276" s="5">
        <v>0</v>
      </c>
      <c r="BD276" s="5">
        <v>0</v>
      </c>
      <c r="BE276" s="5">
        <v>0</v>
      </c>
      <c r="BF276" s="5">
        <v>0</v>
      </c>
      <c r="BG276" s="5">
        <v>0</v>
      </c>
      <c r="BH276" s="5">
        <v>0</v>
      </c>
      <c r="BI276" s="5">
        <v>0</v>
      </c>
      <c r="BJ276" s="5">
        <f>SUM(Target_CC[[#This Row],[Target_NGTMA_Jan]:[Target_NGTMA_Des]])</f>
        <v>0</v>
      </c>
      <c r="BK276" s="5">
        <v>480000</v>
      </c>
      <c r="BL276" s="5">
        <v>480000</v>
      </c>
      <c r="BM276" s="5">
        <v>480000</v>
      </c>
      <c r="BN276" s="5">
        <f>Target_CC[[#This Row],[Est_Sust_NP Apr]]+Target_CC[[#This Row],[Est_Sust_POTS Apr]]+Target_CC[[#This Row],[BC_Apr]]</f>
        <v>480000</v>
      </c>
      <c r="BO276" s="5">
        <f>Target_CC[[#This Row],[Est_Sust_NP Mei]]+Target_CC[[#This Row],[Est_Sust_POTS Mei]]+Target_CC[[#This Row],[BC_Mei]]</f>
        <v>480000</v>
      </c>
      <c r="BP276" s="5">
        <f>Target_CC[[#This Row],[Est_Sust_NP Jun]]+Target_CC[[#This Row],[Est_Sust_POTS Jun]]+Target_CC[[#This Row],[BC_Jun]]</f>
        <v>480000</v>
      </c>
      <c r="BQ276" s="5">
        <f>Target_CC[[#This Row],[Est_Sust_NP Jul]]+Target_CC[[#This Row],[Est_Sust_POTS Jul]]+Target_CC[[#This Row],[BC_Jul]]</f>
        <v>480000</v>
      </c>
      <c r="BR276" s="5">
        <f>Target_CC[[#This Row],[Est_Sust_NP Agu]]+Target_CC[[#This Row],[Est_Sust_POTS Agu]]+Target_CC[[#This Row],[BC_Agu]]</f>
        <v>480000</v>
      </c>
      <c r="BS276" s="5">
        <f>Target_CC[[#This Row],[Est_Sust_NP Sep]]+Target_CC[[#This Row],[Est_Sust_POTS Sep]]+Target_CC[[#This Row],[BC_Sep]]</f>
        <v>480000</v>
      </c>
      <c r="BT276" s="5">
        <f>Target_CC[[#This Row],[Est_Sust_NP Okt]]+Target_CC[[#This Row],[Est_Sust_POTS Okt]]+Target_CC[[#This Row],[BC_Okt]]</f>
        <v>480000</v>
      </c>
      <c r="BU276" s="5">
        <f>Target_CC[[#This Row],[Est_Sust_NP Nov]]+Target_CC[[#This Row],[Est_Sust_POTS Nov]]+Target_CC[[#This Row],[BC_Nov]]</f>
        <v>480000</v>
      </c>
      <c r="BV276" s="5">
        <f>Target_CC[[#This Row],[Est_Sust_NP Des]]+Target_CC[[#This Row],[Est_Sust_POTS Des]]+Target_CC[[#This Row],[BC_Des]]</f>
        <v>480000</v>
      </c>
      <c r="BW276" s="5">
        <f>SUM(Target_CC[[#This Row],[Real_Jan]:[Real_Des]])</f>
        <v>5760000</v>
      </c>
      <c r="BX276" s="5">
        <v>0</v>
      </c>
      <c r="BY276" s="5">
        <v>0</v>
      </c>
      <c r="BZ276" s="5">
        <v>0</v>
      </c>
      <c r="CA276" s="5">
        <f>Target_CC[[#This Row],[Est_Sust_NP Mar]]*95%</f>
        <v>0</v>
      </c>
      <c r="CB276" s="5">
        <f>Target_CC[[#This Row],[Est_Sust_NP Apr]]</f>
        <v>0</v>
      </c>
      <c r="CC276" s="5">
        <f>Target_CC[[#This Row],[Est_Sust_NP Mei]]</f>
        <v>0</v>
      </c>
      <c r="CD276" s="5">
        <f>Target_CC[[#This Row],[Est_Sust_NP Jun]]</f>
        <v>0</v>
      </c>
      <c r="CE276" s="5">
        <f>Target_CC[[#This Row],[Est_Sust_NP Jul]]</f>
        <v>0</v>
      </c>
      <c r="CF276" s="5">
        <f>Target_CC[[#This Row],[Est_Sust_NP Agu]]</f>
        <v>0</v>
      </c>
      <c r="CG276" s="5">
        <f>Target_CC[[#This Row],[Est_Sust_NP Sep]]</f>
        <v>0</v>
      </c>
      <c r="CH276" s="5">
        <f>Target_CC[[#This Row],[Est_Sust_NP Okt]]</f>
        <v>0</v>
      </c>
      <c r="CI276" s="5">
        <f>Target_CC[[#This Row],[Est_Sust_NP Nov]]</f>
        <v>0</v>
      </c>
      <c r="CJ276" s="5">
        <f>SUM(Target_CC[[#This Row],[Est_Sust_NP Jan]:[Est_Sust_NP Des]])</f>
        <v>0</v>
      </c>
      <c r="CK276" s="5">
        <v>480000</v>
      </c>
      <c r="CL276" s="5">
        <v>480000</v>
      </c>
      <c r="CM276" s="5">
        <v>480000</v>
      </c>
      <c r="CN276" s="5">
        <f>Target_CC[[#This Row],[Est_Sust_POTS Mar]]</f>
        <v>480000</v>
      </c>
      <c r="CO276" s="5">
        <f>Target_CC[[#This Row],[Est_Sust_POTS Apr]]</f>
        <v>480000</v>
      </c>
      <c r="CP276" s="5">
        <f>Target_CC[[#This Row],[Est_Sust_POTS Mei]]</f>
        <v>480000</v>
      </c>
      <c r="CQ276" s="5">
        <f>Target_CC[[#This Row],[Est_Sust_POTS Jun]]</f>
        <v>480000</v>
      </c>
      <c r="CR276" s="5">
        <f>Target_CC[[#This Row],[Est_Sust_POTS Jul]]</f>
        <v>480000</v>
      </c>
      <c r="CS276" s="5">
        <f>Target_CC[[#This Row],[Est_Sust_POTS Agu]]</f>
        <v>480000</v>
      </c>
      <c r="CT276" s="5">
        <f>Target_CC[[#This Row],[Est_Sust_POTS Sep]]</f>
        <v>480000</v>
      </c>
      <c r="CU276" s="5">
        <f>Target_CC[[#This Row],[Est_Sust_POTS Okt]]</f>
        <v>480000</v>
      </c>
      <c r="CV276" s="5">
        <f>Target_CC[[#This Row],[Est_Sust_POTS Nov]]</f>
        <v>480000</v>
      </c>
      <c r="CW276" s="5">
        <f>SUM(Target_CC[[#This Row],[Est_Sust_POTS Jan]:[Est_Sust_POTS Des]])</f>
        <v>5760000</v>
      </c>
      <c r="CX276" s="5"/>
      <c r="CY276" s="5">
        <v>0</v>
      </c>
      <c r="CZ276" s="5">
        <v>0</v>
      </c>
      <c r="DA276" s="5">
        <v>0</v>
      </c>
      <c r="DB276" s="5"/>
      <c r="DC276" s="5"/>
      <c r="DD276" s="5"/>
      <c r="DE276" s="5"/>
      <c r="DF276" s="5"/>
      <c r="DG276" s="5"/>
      <c r="DH276" s="5"/>
      <c r="DI276" s="5"/>
      <c r="DJ276" s="5">
        <f>SUM(Target_CC[[#This Row],[BC_Jan]:[BC_Des]])</f>
        <v>0</v>
      </c>
      <c r="DK276" s="5"/>
      <c r="DL276" s="5"/>
      <c r="DM276" s="5"/>
      <c r="DN276" s="5"/>
      <c r="DO276" s="5"/>
      <c r="DP276" s="5"/>
      <c r="DQ276" s="5"/>
      <c r="DR276" s="5"/>
      <c r="DS276" s="5"/>
      <c r="DT276" s="5"/>
      <c r="DU276" s="5"/>
      <c r="DV276" s="5"/>
      <c r="DW276" s="5"/>
      <c r="DX276" s="5" t="s">
        <v>160</v>
      </c>
    </row>
    <row r="277" spans="2:128" x14ac:dyDescent="0.3">
      <c r="B277">
        <v>19274646</v>
      </c>
      <c r="C277" t="s">
        <v>528</v>
      </c>
      <c r="D277" t="s">
        <v>529</v>
      </c>
      <c r="E277" t="s">
        <v>293</v>
      </c>
      <c r="F277" t="s">
        <v>309</v>
      </c>
      <c r="G277" t="s">
        <v>25</v>
      </c>
      <c r="H277" t="s">
        <v>159</v>
      </c>
      <c r="I277" t="s">
        <v>29</v>
      </c>
      <c r="J277" s="5">
        <v>5593327.9578347709</v>
      </c>
      <c r="K277" s="5">
        <v>376977.27272727276</v>
      </c>
      <c r="L277" s="5">
        <v>396818.18181818182</v>
      </c>
      <c r="M277" s="5">
        <v>357136.36363636365</v>
      </c>
      <c r="N277" s="5">
        <v>317454.54545454547</v>
      </c>
      <c r="O277" s="5">
        <v>337295.45454545459</v>
      </c>
      <c r="P277" s="5">
        <v>357136.36363636365</v>
      </c>
      <c r="Q277" s="5">
        <v>456340.90909090912</v>
      </c>
      <c r="R277" s="5">
        <v>416659.09090909094</v>
      </c>
      <c r="S277" s="5">
        <v>416659.09090909094</v>
      </c>
      <c r="T277" s="5">
        <v>456340.90909090912</v>
      </c>
      <c r="U277" s="5">
        <v>396818.18181818182</v>
      </c>
      <c r="V277" s="5">
        <v>416659.09090909094</v>
      </c>
      <c r="W277" s="5">
        <v>4702295.4545454551</v>
      </c>
      <c r="X277" s="5">
        <v>50516.057334306184</v>
      </c>
      <c r="Y277" s="5">
        <v>53721.195405167462</v>
      </c>
      <c r="Z277" s="5">
        <v>70684.9440089665</v>
      </c>
      <c r="AA277" s="5">
        <v>72067.07734429033</v>
      </c>
      <c r="AB277" s="5">
        <v>94262.536547471493</v>
      </c>
      <c r="AC277" s="5">
        <v>88074.581991272862</v>
      </c>
      <c r="AD277" s="5">
        <v>77341.863997374152</v>
      </c>
      <c r="AE277" s="5">
        <v>87489.908255084214</v>
      </c>
      <c r="AF277" s="5">
        <v>75967.341042312095</v>
      </c>
      <c r="AG277" s="5">
        <v>79949.186884820316</v>
      </c>
      <c r="AH277" s="5">
        <v>98229.293047978601</v>
      </c>
      <c r="AI277" s="5">
        <v>116541.76267627013</v>
      </c>
      <c r="AJ277" s="5">
        <v>964845.74853531423</v>
      </c>
      <c r="AK277" s="5">
        <v>427493.33006157895</v>
      </c>
      <c r="AL277" s="5">
        <v>450539.37722334929</v>
      </c>
      <c r="AM277" s="5">
        <v>427821.30764533015</v>
      </c>
      <c r="AN277" s="5">
        <v>389521.6227988358</v>
      </c>
      <c r="AO277" s="5">
        <v>431557.99109292607</v>
      </c>
      <c r="AP277" s="5">
        <v>445210.94562763651</v>
      </c>
      <c r="AQ277" s="5">
        <v>533682.77308828325</v>
      </c>
      <c r="AR277" s="5">
        <v>504148.99916417513</v>
      </c>
      <c r="AS277" s="5">
        <v>492626.43195140304</v>
      </c>
      <c r="AT277" s="5">
        <v>536290.0959757294</v>
      </c>
      <c r="AU277" s="5">
        <v>495047.47486616042</v>
      </c>
      <c r="AV277" s="5">
        <v>533200.85358536104</v>
      </c>
      <c r="AW277" s="5">
        <f>SUM(Target_CC[[#This Row],[Target_Jan]:[Target_Des]])</f>
        <v>5667141.2030807696</v>
      </c>
      <c r="AX277" s="5">
        <v>0</v>
      </c>
      <c r="AY277" s="5">
        <v>0</v>
      </c>
      <c r="AZ277" s="5">
        <v>0</v>
      </c>
      <c r="BA277" s="5">
        <v>0</v>
      </c>
      <c r="BB277" s="5">
        <v>0</v>
      </c>
      <c r="BC277" s="5">
        <v>0</v>
      </c>
      <c r="BD277" s="5">
        <v>0</v>
      </c>
      <c r="BE277" s="5">
        <v>0</v>
      </c>
      <c r="BF277" s="5">
        <v>0</v>
      </c>
      <c r="BG277" s="5">
        <v>0</v>
      </c>
      <c r="BH277" s="5">
        <v>0</v>
      </c>
      <c r="BI277" s="5">
        <v>0</v>
      </c>
      <c r="BJ277" s="5">
        <f>SUM(Target_CC[[#This Row],[Target_NGTMA_Jan]:[Target_NGTMA_Des]])</f>
        <v>0</v>
      </c>
      <c r="BK277" s="5">
        <v>450000</v>
      </c>
      <c r="BL277" s="5">
        <v>450000</v>
      </c>
      <c r="BM277" s="5">
        <v>450000</v>
      </c>
      <c r="BN277" s="5">
        <f>Target_CC[[#This Row],[Est_Sust_NP Apr]]+Target_CC[[#This Row],[Est_Sust_POTS Apr]]+Target_CC[[#This Row],[BC_Apr]]</f>
        <v>482600</v>
      </c>
      <c r="BO277" s="5">
        <f>Target_CC[[#This Row],[Est_Sust_NP Mei]]+Target_CC[[#This Row],[Est_Sust_POTS Mei]]+Target_CC[[#This Row],[BC_Mei]]</f>
        <v>482600</v>
      </c>
      <c r="BP277" s="5">
        <f>Target_CC[[#This Row],[Est_Sust_NP Jun]]+Target_CC[[#This Row],[Est_Sust_POTS Jun]]+Target_CC[[#This Row],[BC_Jun]]</f>
        <v>482600</v>
      </c>
      <c r="BQ277" s="5">
        <f>Target_CC[[#This Row],[Est_Sust_NP Jul]]+Target_CC[[#This Row],[Est_Sust_POTS Jul]]+Target_CC[[#This Row],[BC_Jul]]</f>
        <v>482600</v>
      </c>
      <c r="BR277" s="5">
        <f>Target_CC[[#This Row],[Est_Sust_NP Agu]]+Target_CC[[#This Row],[Est_Sust_POTS Agu]]+Target_CC[[#This Row],[BC_Agu]]</f>
        <v>482600</v>
      </c>
      <c r="BS277" s="5">
        <f>Target_CC[[#This Row],[Est_Sust_NP Sep]]+Target_CC[[#This Row],[Est_Sust_POTS Sep]]+Target_CC[[#This Row],[BC_Sep]]</f>
        <v>482600</v>
      </c>
      <c r="BT277" s="5">
        <f>Target_CC[[#This Row],[Est_Sust_NP Okt]]+Target_CC[[#This Row],[Est_Sust_POTS Okt]]+Target_CC[[#This Row],[BC_Okt]]</f>
        <v>482600</v>
      </c>
      <c r="BU277" s="5">
        <f>Target_CC[[#This Row],[Est_Sust_NP Nov]]+Target_CC[[#This Row],[Est_Sust_POTS Nov]]+Target_CC[[#This Row],[BC_Nov]]</f>
        <v>482600</v>
      </c>
      <c r="BV277" s="5">
        <f>Target_CC[[#This Row],[Est_Sust_NP Des]]+Target_CC[[#This Row],[Est_Sust_POTS Des]]+Target_CC[[#This Row],[BC_Des]]</f>
        <v>482600</v>
      </c>
      <c r="BW277" s="5">
        <f>SUM(Target_CC[[#This Row],[Real_Jan]:[Real_Des]])</f>
        <v>5693400</v>
      </c>
      <c r="BX277" s="5">
        <v>0</v>
      </c>
      <c r="BY277" s="5">
        <v>0</v>
      </c>
      <c r="BZ277" s="5">
        <v>0</v>
      </c>
      <c r="CA277" s="5">
        <f>Target_CC[[#This Row],[Est_Sust_NP Mar]]*95%</f>
        <v>0</v>
      </c>
      <c r="CB277" s="5">
        <f>Target_CC[[#This Row],[Est_Sust_NP Apr]]</f>
        <v>0</v>
      </c>
      <c r="CC277" s="5">
        <f>Target_CC[[#This Row],[Est_Sust_NP Mei]]</f>
        <v>0</v>
      </c>
      <c r="CD277" s="5">
        <f>Target_CC[[#This Row],[Est_Sust_NP Jun]]</f>
        <v>0</v>
      </c>
      <c r="CE277" s="5">
        <f>Target_CC[[#This Row],[Est_Sust_NP Jul]]</f>
        <v>0</v>
      </c>
      <c r="CF277" s="5">
        <f>Target_CC[[#This Row],[Est_Sust_NP Agu]]</f>
        <v>0</v>
      </c>
      <c r="CG277" s="5">
        <f>Target_CC[[#This Row],[Est_Sust_NP Sep]]</f>
        <v>0</v>
      </c>
      <c r="CH277" s="5">
        <f>Target_CC[[#This Row],[Est_Sust_NP Okt]]</f>
        <v>0</v>
      </c>
      <c r="CI277" s="5">
        <f>Target_CC[[#This Row],[Est_Sust_NP Nov]]</f>
        <v>0</v>
      </c>
      <c r="CJ277" s="5">
        <f>SUM(Target_CC[[#This Row],[Est_Sust_NP Jan]:[Est_Sust_NP Des]])</f>
        <v>0</v>
      </c>
      <c r="CK277" s="5">
        <v>482600</v>
      </c>
      <c r="CL277" s="5">
        <v>482600</v>
      </c>
      <c r="CM277" s="5">
        <v>482600</v>
      </c>
      <c r="CN277" s="5">
        <f>Target_CC[[#This Row],[Est_Sust_POTS Mar]]</f>
        <v>482600</v>
      </c>
      <c r="CO277" s="5">
        <f>Target_CC[[#This Row],[Est_Sust_POTS Apr]]</f>
        <v>482600</v>
      </c>
      <c r="CP277" s="5">
        <f>Target_CC[[#This Row],[Est_Sust_POTS Mei]]</f>
        <v>482600</v>
      </c>
      <c r="CQ277" s="5">
        <f>Target_CC[[#This Row],[Est_Sust_POTS Jun]]</f>
        <v>482600</v>
      </c>
      <c r="CR277" s="5">
        <f>Target_CC[[#This Row],[Est_Sust_POTS Jul]]</f>
        <v>482600</v>
      </c>
      <c r="CS277" s="5">
        <f>Target_CC[[#This Row],[Est_Sust_POTS Agu]]</f>
        <v>482600</v>
      </c>
      <c r="CT277" s="5">
        <f>Target_CC[[#This Row],[Est_Sust_POTS Sep]]</f>
        <v>482600</v>
      </c>
      <c r="CU277" s="5">
        <f>Target_CC[[#This Row],[Est_Sust_POTS Okt]]</f>
        <v>482600</v>
      </c>
      <c r="CV277" s="5">
        <f>Target_CC[[#This Row],[Est_Sust_POTS Nov]]</f>
        <v>482600</v>
      </c>
      <c r="CW277" s="5">
        <f>SUM(Target_CC[[#This Row],[Est_Sust_POTS Jan]:[Est_Sust_POTS Des]])</f>
        <v>5791200</v>
      </c>
      <c r="CX277" s="5"/>
      <c r="CY277" s="5">
        <v>0</v>
      </c>
      <c r="CZ277" s="5">
        <v>0</v>
      </c>
      <c r="DA277" s="5">
        <v>0</v>
      </c>
      <c r="DB277" s="5"/>
      <c r="DC277" s="5"/>
      <c r="DD277" s="5"/>
      <c r="DE277" s="5"/>
      <c r="DF277" s="5"/>
      <c r="DG277" s="5"/>
      <c r="DH277" s="5"/>
      <c r="DI277" s="5"/>
      <c r="DJ277" s="5">
        <f>SUM(Target_CC[[#This Row],[BC_Jan]:[BC_Des]])</f>
        <v>0</v>
      </c>
      <c r="DK277" s="5"/>
      <c r="DL277" s="5"/>
      <c r="DM277" s="5"/>
      <c r="DN277" s="5"/>
      <c r="DO277" s="5"/>
      <c r="DP277" s="5"/>
      <c r="DQ277" s="5"/>
      <c r="DR277" s="5"/>
      <c r="DS277" s="5"/>
      <c r="DT277" s="5"/>
      <c r="DU277" s="5"/>
      <c r="DV277" s="5"/>
      <c r="DW277" s="5"/>
      <c r="DX277" s="5" t="s">
        <v>160</v>
      </c>
    </row>
    <row r="278" spans="2:128" x14ac:dyDescent="0.3">
      <c r="B278">
        <v>2922506</v>
      </c>
      <c r="C278" t="s">
        <v>530</v>
      </c>
      <c r="D278" t="s">
        <v>464</v>
      </c>
      <c r="E278" t="s">
        <v>353</v>
      </c>
      <c r="F278" t="s">
        <v>300</v>
      </c>
      <c r="G278" t="s">
        <v>23</v>
      </c>
      <c r="H278" t="s">
        <v>159</v>
      </c>
      <c r="I278" t="s">
        <v>29</v>
      </c>
      <c r="J278" s="5">
        <v>26286901.955520757</v>
      </c>
      <c r="K278" s="5">
        <v>461501.9294855246</v>
      </c>
      <c r="L278" s="5">
        <v>469562.21028502623</v>
      </c>
      <c r="M278" s="5">
        <v>502020.4667315759</v>
      </c>
      <c r="N278" s="5">
        <v>471724.01747686748</v>
      </c>
      <c r="O278" s="5">
        <v>495633.59395264601</v>
      </c>
      <c r="P278" s="5">
        <v>489021.78564372542</v>
      </c>
      <c r="Q278" s="5">
        <v>512415.03615911229</v>
      </c>
      <c r="R278" s="5">
        <v>517522.22388574877</v>
      </c>
      <c r="S278" s="5">
        <v>510897.95259745326</v>
      </c>
      <c r="T278" s="5">
        <v>521176.41777134495</v>
      </c>
      <c r="U278" s="5">
        <v>517373.76514325658</v>
      </c>
      <c r="V278" s="5">
        <v>488151.90086771804</v>
      </c>
      <c r="W278" s="5">
        <v>5957001.2999999998</v>
      </c>
      <c r="X278" s="5">
        <v>3927962.8154936875</v>
      </c>
      <c r="Y278" s="5">
        <v>3996565.9593595746</v>
      </c>
      <c r="Z278" s="5">
        <v>4272826.6123105492</v>
      </c>
      <c r="AA278" s="5">
        <v>4014965.6619854886</v>
      </c>
      <c r="AB278" s="5">
        <v>4218466.2788426206</v>
      </c>
      <c r="AC278" s="5">
        <v>4162191.4606429124</v>
      </c>
      <c r="AD278" s="5">
        <v>4361297.4931147685</v>
      </c>
      <c r="AE278" s="5">
        <v>4404766.0946530895</v>
      </c>
      <c r="AF278" s="5">
        <v>4348385.2007981641</v>
      </c>
      <c r="AG278" s="5">
        <v>4435867.888136874</v>
      </c>
      <c r="AH278" s="5">
        <v>4403502.5237276247</v>
      </c>
      <c r="AI278" s="5">
        <v>4154787.6453268421</v>
      </c>
      <c r="AJ278" s="5">
        <v>50701585.634392194</v>
      </c>
      <c r="AK278" s="5">
        <v>4389464.7449792121</v>
      </c>
      <c r="AL278" s="5">
        <v>4466128.1696446007</v>
      </c>
      <c r="AM278" s="5">
        <v>4774847.0790421255</v>
      </c>
      <c r="AN278" s="5">
        <v>4486689.6794623565</v>
      </c>
      <c r="AO278" s="5">
        <v>4714099.872795267</v>
      </c>
      <c r="AP278" s="5">
        <v>4651213.2462866381</v>
      </c>
      <c r="AQ278" s="5">
        <v>4873712.5292738806</v>
      </c>
      <c r="AR278" s="5">
        <v>4922288.3185388381</v>
      </c>
      <c r="AS278" s="5">
        <v>4859283.1533956174</v>
      </c>
      <c r="AT278" s="5">
        <v>4957044.305908219</v>
      </c>
      <c r="AU278" s="5">
        <v>4920876.2888708813</v>
      </c>
      <c r="AV278" s="5">
        <v>4642939.5461945599</v>
      </c>
      <c r="AW278" s="5">
        <f>SUM(Target_CC[[#This Row],[Target_Jan]:[Target_Des]])</f>
        <v>56658586.934392191</v>
      </c>
      <c r="AX278" s="5">
        <v>9883164.465660451</v>
      </c>
      <c r="AY278" s="5">
        <v>10284176.641519329</v>
      </c>
      <c r="AZ278" s="5">
        <v>10400335.353488667</v>
      </c>
      <c r="BA278" s="5">
        <v>10082801.767152034</v>
      </c>
      <c r="BB278" s="5">
        <v>10601816.117402999</v>
      </c>
      <c r="BC278" s="5">
        <v>10535863.559258789</v>
      </c>
      <c r="BD278" s="5">
        <v>10880050.010593304</v>
      </c>
      <c r="BE278" s="5">
        <v>11033006.258779872</v>
      </c>
      <c r="BF278" s="5">
        <v>10861497.707132163</v>
      </c>
      <c r="BG278" s="5">
        <v>11046145.398095053</v>
      </c>
      <c r="BH278" s="5">
        <v>11249783.396894053</v>
      </c>
      <c r="BI278" s="5">
        <v>10968402.944752034</v>
      </c>
      <c r="BJ278" s="5">
        <f>SUM(Target_CC[[#This Row],[Target_NGTMA_Jan]:[Target_NGTMA_Des]])</f>
        <v>127827043.62072875</v>
      </c>
      <c r="BK278" s="5">
        <v>435971</v>
      </c>
      <c r="BL278" s="5">
        <v>602906</v>
      </c>
      <c r="BM278" s="5">
        <v>454102</v>
      </c>
      <c r="BN278" s="5">
        <f>Target_CC[[#This Row],[Est_Sust_NP Apr]]+Target_CC[[#This Row],[Est_Sust_POTS Apr]]+Target_CC[[#This Row],[BC_Apr]]</f>
        <v>502202</v>
      </c>
      <c r="BO278" s="5">
        <f>Target_CC[[#This Row],[Est_Sust_NP Mei]]+Target_CC[[#This Row],[Est_Sust_POTS Mei]]+Target_CC[[#This Row],[BC_Mei]]</f>
        <v>502202</v>
      </c>
      <c r="BP278" s="5">
        <f>Target_CC[[#This Row],[Est_Sust_NP Jun]]+Target_CC[[#This Row],[Est_Sust_POTS Jun]]+Target_CC[[#This Row],[BC_Jun]]</f>
        <v>502202</v>
      </c>
      <c r="BQ278" s="5">
        <f>Target_CC[[#This Row],[Est_Sust_NP Jul]]+Target_CC[[#This Row],[Est_Sust_POTS Jul]]+Target_CC[[#This Row],[BC_Jul]]</f>
        <v>502202</v>
      </c>
      <c r="BR278" s="5">
        <f>Target_CC[[#This Row],[Est_Sust_NP Agu]]+Target_CC[[#This Row],[Est_Sust_POTS Agu]]+Target_CC[[#This Row],[BC_Agu]]</f>
        <v>502202</v>
      </c>
      <c r="BS278" s="5">
        <f>Target_CC[[#This Row],[Est_Sust_NP Sep]]+Target_CC[[#This Row],[Est_Sust_POTS Sep]]+Target_CC[[#This Row],[BC_Sep]]</f>
        <v>502202</v>
      </c>
      <c r="BT278" s="5">
        <f>Target_CC[[#This Row],[Est_Sust_NP Okt]]+Target_CC[[#This Row],[Est_Sust_POTS Okt]]+Target_CC[[#This Row],[BC_Okt]]</f>
        <v>502202</v>
      </c>
      <c r="BU278" s="5">
        <f>Target_CC[[#This Row],[Est_Sust_NP Nov]]+Target_CC[[#This Row],[Est_Sust_POTS Nov]]+Target_CC[[#This Row],[BC_Nov]]</f>
        <v>502202</v>
      </c>
      <c r="BV278" s="5">
        <f>Target_CC[[#This Row],[Est_Sust_NP Des]]+Target_CC[[#This Row],[Est_Sust_POTS Des]]+Target_CC[[#This Row],[BC_Des]]</f>
        <v>502202</v>
      </c>
      <c r="BW278" s="5">
        <f>SUM(Target_CC[[#This Row],[Real_Jan]:[Real_Des]])</f>
        <v>6012797</v>
      </c>
      <c r="BX278" s="5">
        <v>0</v>
      </c>
      <c r="BY278" s="5">
        <v>0</v>
      </c>
      <c r="BZ278" s="5">
        <v>0</v>
      </c>
      <c r="CA278" s="5">
        <f>Target_CC[[#This Row],[Est_Sust_NP Mar]]*95%</f>
        <v>0</v>
      </c>
      <c r="CB278" s="5">
        <f>Target_CC[[#This Row],[Est_Sust_NP Apr]]</f>
        <v>0</v>
      </c>
      <c r="CC278" s="5">
        <f>Target_CC[[#This Row],[Est_Sust_NP Mei]]</f>
        <v>0</v>
      </c>
      <c r="CD278" s="5">
        <f>Target_CC[[#This Row],[Est_Sust_NP Jun]]</f>
        <v>0</v>
      </c>
      <c r="CE278" s="5">
        <f>Target_CC[[#This Row],[Est_Sust_NP Jul]]</f>
        <v>0</v>
      </c>
      <c r="CF278" s="5">
        <f>Target_CC[[#This Row],[Est_Sust_NP Agu]]</f>
        <v>0</v>
      </c>
      <c r="CG278" s="5">
        <f>Target_CC[[#This Row],[Est_Sust_NP Sep]]</f>
        <v>0</v>
      </c>
      <c r="CH278" s="5">
        <f>Target_CC[[#This Row],[Est_Sust_NP Okt]]</f>
        <v>0</v>
      </c>
      <c r="CI278" s="5">
        <f>Target_CC[[#This Row],[Est_Sust_NP Nov]]</f>
        <v>0</v>
      </c>
      <c r="CJ278" s="5">
        <f>SUM(Target_CC[[#This Row],[Est_Sust_NP Jan]:[Est_Sust_NP Des]])</f>
        <v>0</v>
      </c>
      <c r="CK278" s="5">
        <v>484071</v>
      </c>
      <c r="CL278" s="5">
        <v>651006</v>
      </c>
      <c r="CM278" s="5">
        <v>502202</v>
      </c>
      <c r="CN278" s="5">
        <f>Target_CC[[#This Row],[Est_Sust_POTS Mar]]</f>
        <v>502202</v>
      </c>
      <c r="CO278" s="5">
        <f>Target_CC[[#This Row],[Est_Sust_POTS Apr]]</f>
        <v>502202</v>
      </c>
      <c r="CP278" s="5">
        <f>Target_CC[[#This Row],[Est_Sust_POTS Mei]]</f>
        <v>502202</v>
      </c>
      <c r="CQ278" s="5">
        <f>Target_CC[[#This Row],[Est_Sust_POTS Jun]]</f>
        <v>502202</v>
      </c>
      <c r="CR278" s="5">
        <f>Target_CC[[#This Row],[Est_Sust_POTS Jul]]</f>
        <v>502202</v>
      </c>
      <c r="CS278" s="5">
        <f>Target_CC[[#This Row],[Est_Sust_POTS Agu]]</f>
        <v>502202</v>
      </c>
      <c r="CT278" s="5">
        <f>Target_CC[[#This Row],[Est_Sust_POTS Sep]]</f>
        <v>502202</v>
      </c>
      <c r="CU278" s="5">
        <f>Target_CC[[#This Row],[Est_Sust_POTS Okt]]</f>
        <v>502202</v>
      </c>
      <c r="CV278" s="5">
        <f>Target_CC[[#This Row],[Est_Sust_POTS Nov]]</f>
        <v>502202</v>
      </c>
      <c r="CW278" s="5">
        <f>SUM(Target_CC[[#This Row],[Est_Sust_POTS Jan]:[Est_Sust_POTS Des]])</f>
        <v>6157097</v>
      </c>
      <c r="CX278" s="5"/>
      <c r="CY278" s="5">
        <v>0</v>
      </c>
      <c r="CZ278" s="5">
        <v>0</v>
      </c>
      <c r="DA278" s="5">
        <v>0</v>
      </c>
      <c r="DB278" s="5"/>
      <c r="DC278" s="5"/>
      <c r="DD278" s="5"/>
      <c r="DE278" s="5"/>
      <c r="DF278" s="5"/>
      <c r="DG278" s="5"/>
      <c r="DH278" s="5"/>
      <c r="DI278" s="5"/>
      <c r="DJ278" s="5">
        <f>SUM(Target_CC[[#This Row],[BC_Jan]:[BC_Des]])</f>
        <v>0</v>
      </c>
      <c r="DK278" s="5"/>
      <c r="DL278" s="5"/>
      <c r="DM278" s="5"/>
      <c r="DN278" s="5"/>
      <c r="DO278" s="5"/>
      <c r="DP278" s="5"/>
      <c r="DQ278" s="5"/>
      <c r="DR278" s="5"/>
      <c r="DS278" s="5"/>
      <c r="DT278" s="5"/>
      <c r="DU278" s="5"/>
      <c r="DV278" s="5"/>
      <c r="DW278" s="5"/>
      <c r="DX278" s="5" t="s">
        <v>160</v>
      </c>
    </row>
    <row r="279" spans="2:128" x14ac:dyDescent="0.3">
      <c r="B279">
        <v>10185197</v>
      </c>
      <c r="C279" t="s">
        <v>531</v>
      </c>
      <c r="D279" t="s">
        <v>331</v>
      </c>
      <c r="E279" t="s">
        <v>318</v>
      </c>
      <c r="F279" t="s">
        <v>296</v>
      </c>
      <c r="G279" t="s">
        <v>25</v>
      </c>
      <c r="H279" t="s">
        <v>159</v>
      </c>
      <c r="I279" t="s">
        <v>29</v>
      </c>
      <c r="J279" s="5">
        <v>6619974.9090909092</v>
      </c>
      <c r="K279" s="5">
        <v>492200</v>
      </c>
      <c r="L279" s="5">
        <v>472400</v>
      </c>
      <c r="M279" s="5">
        <v>476200</v>
      </c>
      <c r="N279" s="5">
        <v>472400</v>
      </c>
      <c r="O279" s="5">
        <v>461000</v>
      </c>
      <c r="P279" s="5">
        <v>449600</v>
      </c>
      <c r="Q279" s="5">
        <v>468600</v>
      </c>
      <c r="R279" s="5">
        <v>483800</v>
      </c>
      <c r="S279" s="5">
        <v>480000</v>
      </c>
      <c r="T279" s="5">
        <v>480000</v>
      </c>
      <c r="U279" s="5">
        <v>483800</v>
      </c>
      <c r="V279" s="5">
        <v>476200</v>
      </c>
      <c r="W279" s="5">
        <v>5696200</v>
      </c>
      <c r="X279" s="5">
        <v>0</v>
      </c>
      <c r="Y279" s="5">
        <v>690859.22431823774</v>
      </c>
      <c r="Z279" s="5">
        <v>683729.23020126333</v>
      </c>
      <c r="AA279" s="5">
        <v>537486.86343142285</v>
      </c>
      <c r="AB279" s="5">
        <v>586231.66372162709</v>
      </c>
      <c r="AC279" s="5">
        <v>571553.53985494352</v>
      </c>
      <c r="AD279" s="5">
        <v>710365.72728492401</v>
      </c>
      <c r="AE279" s="5">
        <v>598269.13892134407</v>
      </c>
      <c r="AF279" s="5">
        <v>715610.41381648171</v>
      </c>
      <c r="AG279" s="5">
        <v>720720.50871695695</v>
      </c>
      <c r="AH279" s="5">
        <v>611960.29877694696</v>
      </c>
      <c r="AI279" s="5">
        <v>623089.45347582689</v>
      </c>
      <c r="AJ279" s="5">
        <v>7049876.062519975</v>
      </c>
      <c r="AK279" s="5">
        <v>492200</v>
      </c>
      <c r="AL279" s="5">
        <v>1163259.2243182377</v>
      </c>
      <c r="AM279" s="5">
        <v>1159929.2302012634</v>
      </c>
      <c r="AN279" s="5">
        <v>1009886.8634314229</v>
      </c>
      <c r="AO279" s="5">
        <v>1047231.6637216271</v>
      </c>
      <c r="AP279" s="5">
        <v>1021153.5398549435</v>
      </c>
      <c r="AQ279" s="5">
        <v>1178965.7272849241</v>
      </c>
      <c r="AR279" s="5">
        <v>1082069.1389213442</v>
      </c>
      <c r="AS279" s="5">
        <v>1195610.4138164818</v>
      </c>
      <c r="AT279" s="5">
        <v>1200720.5087169569</v>
      </c>
      <c r="AU279" s="5">
        <v>1095760.298776947</v>
      </c>
      <c r="AV279" s="5">
        <v>1099289.4534758269</v>
      </c>
      <c r="AW279" s="5">
        <f>SUM(Target_CC[[#This Row],[Target_Jan]:[Target_Des]])</f>
        <v>12746076.062519977</v>
      </c>
      <c r="AX279" s="5">
        <v>0</v>
      </c>
      <c r="AY279" s="5">
        <v>0</v>
      </c>
      <c r="AZ279" s="5">
        <v>0</v>
      </c>
      <c r="BA279" s="5">
        <v>0</v>
      </c>
      <c r="BB279" s="5">
        <v>0</v>
      </c>
      <c r="BC279" s="5">
        <v>0</v>
      </c>
      <c r="BD279" s="5">
        <v>0</v>
      </c>
      <c r="BE279" s="5">
        <v>0</v>
      </c>
      <c r="BF279" s="5">
        <v>0</v>
      </c>
      <c r="BG279" s="5">
        <v>0</v>
      </c>
      <c r="BH279" s="5">
        <v>0</v>
      </c>
      <c r="BI279" s="5">
        <v>0</v>
      </c>
      <c r="BJ279" s="5">
        <f>SUM(Target_CC[[#This Row],[Target_NGTMA_Jan]:[Target_NGTMA_Des]])</f>
        <v>0</v>
      </c>
      <c r="BK279" s="5">
        <v>496200</v>
      </c>
      <c r="BL279" s="5">
        <v>496200</v>
      </c>
      <c r="BM279" s="5">
        <v>496200</v>
      </c>
      <c r="BN279" s="5">
        <f>Target_CC[[#This Row],[Est_Sust_NP Apr]]+Target_CC[[#This Row],[Est_Sust_POTS Apr]]+Target_CC[[#This Row],[BC_Apr]]</f>
        <v>496200</v>
      </c>
      <c r="BO279" s="5">
        <f>Target_CC[[#This Row],[Est_Sust_NP Mei]]+Target_CC[[#This Row],[Est_Sust_POTS Mei]]+Target_CC[[#This Row],[BC_Mei]]</f>
        <v>496200</v>
      </c>
      <c r="BP279" s="5">
        <f>Target_CC[[#This Row],[Est_Sust_NP Jun]]+Target_CC[[#This Row],[Est_Sust_POTS Jun]]+Target_CC[[#This Row],[BC_Jun]]</f>
        <v>496200</v>
      </c>
      <c r="BQ279" s="5">
        <f>Target_CC[[#This Row],[Est_Sust_NP Jul]]+Target_CC[[#This Row],[Est_Sust_POTS Jul]]+Target_CC[[#This Row],[BC_Jul]]</f>
        <v>496200</v>
      </c>
      <c r="BR279" s="5">
        <f>Target_CC[[#This Row],[Est_Sust_NP Agu]]+Target_CC[[#This Row],[Est_Sust_POTS Agu]]+Target_CC[[#This Row],[BC_Agu]]</f>
        <v>496200</v>
      </c>
      <c r="BS279" s="5">
        <f>Target_CC[[#This Row],[Est_Sust_NP Sep]]+Target_CC[[#This Row],[Est_Sust_POTS Sep]]+Target_CC[[#This Row],[BC_Sep]]</f>
        <v>496200</v>
      </c>
      <c r="BT279" s="5">
        <f>Target_CC[[#This Row],[Est_Sust_NP Okt]]+Target_CC[[#This Row],[Est_Sust_POTS Okt]]+Target_CC[[#This Row],[BC_Okt]]</f>
        <v>496200</v>
      </c>
      <c r="BU279" s="5">
        <f>Target_CC[[#This Row],[Est_Sust_NP Nov]]+Target_CC[[#This Row],[Est_Sust_POTS Nov]]+Target_CC[[#This Row],[BC_Nov]]</f>
        <v>496200</v>
      </c>
      <c r="BV279" s="5">
        <f>Target_CC[[#This Row],[Est_Sust_NP Des]]+Target_CC[[#This Row],[Est_Sust_POTS Des]]+Target_CC[[#This Row],[BC_Des]]</f>
        <v>496200</v>
      </c>
      <c r="BW279" s="5">
        <f>SUM(Target_CC[[#This Row],[Real_Jan]:[Real_Des]])</f>
        <v>5954400</v>
      </c>
      <c r="BX279" s="5">
        <v>0</v>
      </c>
      <c r="BY279" s="5">
        <v>0</v>
      </c>
      <c r="BZ279" s="5">
        <v>0</v>
      </c>
      <c r="CA279" s="5">
        <f>Target_CC[[#This Row],[Est_Sust_NP Mar]]*95%</f>
        <v>0</v>
      </c>
      <c r="CB279" s="5">
        <f>Target_CC[[#This Row],[Est_Sust_NP Apr]]</f>
        <v>0</v>
      </c>
      <c r="CC279" s="5">
        <f>Target_CC[[#This Row],[Est_Sust_NP Mei]]</f>
        <v>0</v>
      </c>
      <c r="CD279" s="5">
        <f>Target_CC[[#This Row],[Est_Sust_NP Jun]]</f>
        <v>0</v>
      </c>
      <c r="CE279" s="5">
        <f>Target_CC[[#This Row],[Est_Sust_NP Jul]]</f>
        <v>0</v>
      </c>
      <c r="CF279" s="5">
        <f>Target_CC[[#This Row],[Est_Sust_NP Agu]]</f>
        <v>0</v>
      </c>
      <c r="CG279" s="5">
        <f>Target_CC[[#This Row],[Est_Sust_NP Sep]]</f>
        <v>0</v>
      </c>
      <c r="CH279" s="5">
        <f>Target_CC[[#This Row],[Est_Sust_NP Okt]]</f>
        <v>0</v>
      </c>
      <c r="CI279" s="5">
        <f>Target_CC[[#This Row],[Est_Sust_NP Nov]]</f>
        <v>0</v>
      </c>
      <c r="CJ279" s="5">
        <f>SUM(Target_CC[[#This Row],[Est_Sust_NP Jan]:[Est_Sust_NP Des]])</f>
        <v>0</v>
      </c>
      <c r="CK279" s="5">
        <v>496200</v>
      </c>
      <c r="CL279" s="5">
        <v>496200</v>
      </c>
      <c r="CM279" s="5">
        <v>496200</v>
      </c>
      <c r="CN279" s="5">
        <f>Target_CC[[#This Row],[Est_Sust_POTS Mar]]</f>
        <v>496200</v>
      </c>
      <c r="CO279" s="5">
        <f>Target_CC[[#This Row],[Est_Sust_POTS Apr]]</f>
        <v>496200</v>
      </c>
      <c r="CP279" s="5">
        <f>Target_CC[[#This Row],[Est_Sust_POTS Mei]]</f>
        <v>496200</v>
      </c>
      <c r="CQ279" s="5">
        <f>Target_CC[[#This Row],[Est_Sust_POTS Jun]]</f>
        <v>496200</v>
      </c>
      <c r="CR279" s="5">
        <f>Target_CC[[#This Row],[Est_Sust_POTS Jul]]</f>
        <v>496200</v>
      </c>
      <c r="CS279" s="5">
        <f>Target_CC[[#This Row],[Est_Sust_POTS Agu]]</f>
        <v>496200</v>
      </c>
      <c r="CT279" s="5">
        <f>Target_CC[[#This Row],[Est_Sust_POTS Sep]]</f>
        <v>496200</v>
      </c>
      <c r="CU279" s="5">
        <f>Target_CC[[#This Row],[Est_Sust_POTS Okt]]</f>
        <v>496200</v>
      </c>
      <c r="CV279" s="5">
        <f>Target_CC[[#This Row],[Est_Sust_POTS Nov]]</f>
        <v>496200</v>
      </c>
      <c r="CW279" s="5">
        <f>SUM(Target_CC[[#This Row],[Est_Sust_POTS Jan]:[Est_Sust_POTS Des]])</f>
        <v>5954400</v>
      </c>
      <c r="CX279" s="5"/>
      <c r="CY279" s="5">
        <v>0</v>
      </c>
      <c r="CZ279" s="5">
        <v>0</v>
      </c>
      <c r="DA279" s="5">
        <v>0</v>
      </c>
      <c r="DB279" s="5"/>
      <c r="DC279" s="5"/>
      <c r="DD279" s="5"/>
      <c r="DE279" s="5"/>
      <c r="DF279" s="5"/>
      <c r="DG279" s="5"/>
      <c r="DH279" s="5"/>
      <c r="DI279" s="5"/>
      <c r="DJ279" s="5">
        <f>SUM(Target_CC[[#This Row],[BC_Jan]:[BC_Des]])</f>
        <v>0</v>
      </c>
      <c r="DK279" s="5"/>
      <c r="DL279" s="5"/>
      <c r="DM279" s="5"/>
      <c r="DN279" s="5"/>
      <c r="DO279" s="5"/>
      <c r="DP279" s="5"/>
      <c r="DQ279" s="5"/>
      <c r="DR279" s="5"/>
      <c r="DS279" s="5"/>
      <c r="DT279" s="5"/>
      <c r="DU279" s="5"/>
      <c r="DV279" s="5"/>
      <c r="DW279" s="5"/>
      <c r="DX279" s="5" t="s">
        <v>160</v>
      </c>
    </row>
    <row r="280" spans="2:128" x14ac:dyDescent="0.3">
      <c r="B280">
        <v>10013740</v>
      </c>
      <c r="C280" t="s">
        <v>532</v>
      </c>
      <c r="D280" t="s">
        <v>427</v>
      </c>
      <c r="E280" t="s">
        <v>533</v>
      </c>
      <c r="F280" t="s">
        <v>309</v>
      </c>
      <c r="G280" t="s">
        <v>25</v>
      </c>
      <c r="H280" t="s">
        <v>159</v>
      </c>
      <c r="I280" t="s">
        <v>29</v>
      </c>
      <c r="J280" s="5">
        <v>6065813.3798752306</v>
      </c>
      <c r="K280" s="5">
        <v>370778.09090909094</v>
      </c>
      <c r="L280" s="5">
        <v>390292.72727272729</v>
      </c>
      <c r="M280" s="5">
        <v>351263.45454545453</v>
      </c>
      <c r="N280" s="5">
        <v>312234.18181818182</v>
      </c>
      <c r="O280" s="5">
        <v>331748.81818181818</v>
      </c>
      <c r="P280" s="5">
        <v>351263.45454545453</v>
      </c>
      <c r="Q280" s="5">
        <v>448836.63636363635</v>
      </c>
      <c r="R280" s="5">
        <v>409807.36363636365</v>
      </c>
      <c r="S280" s="5">
        <v>409807.36363636365</v>
      </c>
      <c r="T280" s="5">
        <v>448836.63636363635</v>
      </c>
      <c r="U280" s="5">
        <v>390292.72727272729</v>
      </c>
      <c r="V280" s="5">
        <v>409807.36363636365</v>
      </c>
      <c r="W280" s="5">
        <v>4624968.8181818174</v>
      </c>
      <c r="X280" s="5">
        <v>49685.348835919809</v>
      </c>
      <c r="Y280" s="5">
        <v>52837.780191838028</v>
      </c>
      <c r="Z280" s="5">
        <v>69522.569374152357</v>
      </c>
      <c r="AA280" s="5">
        <v>70881.974294628642</v>
      </c>
      <c r="AB280" s="5">
        <v>92712.441502024158</v>
      </c>
      <c r="AC280" s="5">
        <v>86626.244420749703</v>
      </c>
      <c r="AD280" s="5">
        <v>76070.020011639543</v>
      </c>
      <c r="AE280" s="5">
        <v>86051.185319333905</v>
      </c>
      <c r="AF280" s="5">
        <v>74718.100322949598</v>
      </c>
      <c r="AG280" s="5">
        <v>78634.466922714375</v>
      </c>
      <c r="AH280" s="5">
        <v>96613.966895634032</v>
      </c>
      <c r="AI280" s="5">
        <v>114625.29813448255</v>
      </c>
      <c r="AJ280" s="5">
        <v>948979.39622606686</v>
      </c>
      <c r="AK280" s="5">
        <v>420463.43974501075</v>
      </c>
      <c r="AL280" s="5">
        <v>443130.50746456534</v>
      </c>
      <c r="AM280" s="5">
        <v>420786.02391960687</v>
      </c>
      <c r="AN280" s="5">
        <v>383116.15611281048</v>
      </c>
      <c r="AO280" s="5">
        <v>424461.25968384231</v>
      </c>
      <c r="AP280" s="5">
        <v>437889.69896620425</v>
      </c>
      <c r="AQ280" s="5">
        <v>524906.65637527592</v>
      </c>
      <c r="AR280" s="5">
        <v>495858.54895569757</v>
      </c>
      <c r="AS280" s="5">
        <v>484525.46395931323</v>
      </c>
      <c r="AT280" s="5">
        <v>527471.10328635073</v>
      </c>
      <c r="AU280" s="5">
        <v>486906.69416836131</v>
      </c>
      <c r="AV280" s="5">
        <v>524432.66177084623</v>
      </c>
      <c r="AW280" s="5">
        <f>SUM(Target_CC[[#This Row],[Target_Jan]:[Target_Des]])</f>
        <v>5573948.2144078854</v>
      </c>
      <c r="AX280" s="5">
        <v>0</v>
      </c>
      <c r="AY280" s="5">
        <v>0</v>
      </c>
      <c r="AZ280" s="5">
        <v>0</v>
      </c>
      <c r="BA280" s="5">
        <v>0</v>
      </c>
      <c r="BB280" s="5">
        <v>0</v>
      </c>
      <c r="BC280" s="5">
        <v>0</v>
      </c>
      <c r="BD280" s="5">
        <v>0</v>
      </c>
      <c r="BE280" s="5">
        <v>0</v>
      </c>
      <c r="BF280" s="5">
        <v>0</v>
      </c>
      <c r="BG280" s="5">
        <v>0</v>
      </c>
      <c r="BH280" s="5">
        <v>0</v>
      </c>
      <c r="BI280" s="5">
        <v>0</v>
      </c>
      <c r="BJ280" s="5">
        <f>SUM(Target_CC[[#This Row],[Target_NGTMA_Jan]:[Target_NGTMA_Des]])</f>
        <v>0</v>
      </c>
      <c r="BK280" s="5">
        <v>442600</v>
      </c>
      <c r="BL280" s="5">
        <v>442600</v>
      </c>
      <c r="BM280" s="5">
        <v>442600</v>
      </c>
      <c r="BN280" s="5">
        <f>Target_CC[[#This Row],[Est_Sust_NP Apr]]+Target_CC[[#This Row],[Est_Sust_POTS Apr]]+Target_CC[[#This Row],[BC_Apr]]</f>
        <v>500200</v>
      </c>
      <c r="BO280" s="5">
        <f>Target_CC[[#This Row],[Est_Sust_NP Mei]]+Target_CC[[#This Row],[Est_Sust_POTS Mei]]+Target_CC[[#This Row],[BC_Mei]]</f>
        <v>500200</v>
      </c>
      <c r="BP280" s="5">
        <f>Target_CC[[#This Row],[Est_Sust_NP Jun]]+Target_CC[[#This Row],[Est_Sust_POTS Jun]]+Target_CC[[#This Row],[BC_Jun]]</f>
        <v>500200</v>
      </c>
      <c r="BQ280" s="5">
        <f>Target_CC[[#This Row],[Est_Sust_NP Jul]]+Target_CC[[#This Row],[Est_Sust_POTS Jul]]+Target_CC[[#This Row],[BC_Jul]]</f>
        <v>500200</v>
      </c>
      <c r="BR280" s="5">
        <f>Target_CC[[#This Row],[Est_Sust_NP Agu]]+Target_CC[[#This Row],[Est_Sust_POTS Agu]]+Target_CC[[#This Row],[BC_Agu]]</f>
        <v>500200</v>
      </c>
      <c r="BS280" s="5">
        <f>Target_CC[[#This Row],[Est_Sust_NP Sep]]+Target_CC[[#This Row],[Est_Sust_POTS Sep]]+Target_CC[[#This Row],[BC_Sep]]</f>
        <v>500200</v>
      </c>
      <c r="BT280" s="5">
        <f>Target_CC[[#This Row],[Est_Sust_NP Okt]]+Target_CC[[#This Row],[Est_Sust_POTS Okt]]+Target_CC[[#This Row],[BC_Okt]]</f>
        <v>500200</v>
      </c>
      <c r="BU280" s="5">
        <f>Target_CC[[#This Row],[Est_Sust_NP Nov]]+Target_CC[[#This Row],[Est_Sust_POTS Nov]]+Target_CC[[#This Row],[BC_Nov]]</f>
        <v>500200</v>
      </c>
      <c r="BV280" s="5">
        <f>Target_CC[[#This Row],[Est_Sust_NP Des]]+Target_CC[[#This Row],[Est_Sust_POTS Des]]+Target_CC[[#This Row],[BC_Des]]</f>
        <v>500200</v>
      </c>
      <c r="BW280" s="5">
        <f>SUM(Target_CC[[#This Row],[Real_Jan]:[Real_Des]])</f>
        <v>5829600</v>
      </c>
      <c r="BX280" s="5">
        <v>0</v>
      </c>
      <c r="BY280" s="5">
        <v>0</v>
      </c>
      <c r="BZ280" s="5">
        <v>0</v>
      </c>
      <c r="CA280" s="5">
        <f>Target_CC[[#This Row],[Est_Sust_NP Mar]]*95%</f>
        <v>0</v>
      </c>
      <c r="CB280" s="5">
        <f>Target_CC[[#This Row],[Est_Sust_NP Apr]]</f>
        <v>0</v>
      </c>
      <c r="CC280" s="5">
        <f>Target_CC[[#This Row],[Est_Sust_NP Mei]]</f>
        <v>0</v>
      </c>
      <c r="CD280" s="5">
        <f>Target_CC[[#This Row],[Est_Sust_NP Jun]]</f>
        <v>0</v>
      </c>
      <c r="CE280" s="5">
        <f>Target_CC[[#This Row],[Est_Sust_NP Jul]]</f>
        <v>0</v>
      </c>
      <c r="CF280" s="5">
        <f>Target_CC[[#This Row],[Est_Sust_NP Agu]]</f>
        <v>0</v>
      </c>
      <c r="CG280" s="5">
        <f>Target_CC[[#This Row],[Est_Sust_NP Sep]]</f>
        <v>0</v>
      </c>
      <c r="CH280" s="5">
        <f>Target_CC[[#This Row],[Est_Sust_NP Okt]]</f>
        <v>0</v>
      </c>
      <c r="CI280" s="5">
        <f>Target_CC[[#This Row],[Est_Sust_NP Nov]]</f>
        <v>0</v>
      </c>
      <c r="CJ280" s="5">
        <f>SUM(Target_CC[[#This Row],[Est_Sust_NP Jan]:[Est_Sust_NP Des]])</f>
        <v>0</v>
      </c>
      <c r="CK280" s="5">
        <v>500200</v>
      </c>
      <c r="CL280" s="5">
        <v>500200</v>
      </c>
      <c r="CM280" s="5">
        <v>500200</v>
      </c>
      <c r="CN280" s="5">
        <f>Target_CC[[#This Row],[Est_Sust_POTS Mar]]</f>
        <v>500200</v>
      </c>
      <c r="CO280" s="5">
        <f>Target_CC[[#This Row],[Est_Sust_POTS Apr]]</f>
        <v>500200</v>
      </c>
      <c r="CP280" s="5">
        <f>Target_CC[[#This Row],[Est_Sust_POTS Mei]]</f>
        <v>500200</v>
      </c>
      <c r="CQ280" s="5">
        <f>Target_CC[[#This Row],[Est_Sust_POTS Jun]]</f>
        <v>500200</v>
      </c>
      <c r="CR280" s="5">
        <f>Target_CC[[#This Row],[Est_Sust_POTS Jul]]</f>
        <v>500200</v>
      </c>
      <c r="CS280" s="5">
        <f>Target_CC[[#This Row],[Est_Sust_POTS Agu]]</f>
        <v>500200</v>
      </c>
      <c r="CT280" s="5">
        <f>Target_CC[[#This Row],[Est_Sust_POTS Sep]]</f>
        <v>500200</v>
      </c>
      <c r="CU280" s="5">
        <f>Target_CC[[#This Row],[Est_Sust_POTS Okt]]</f>
        <v>500200</v>
      </c>
      <c r="CV280" s="5">
        <f>Target_CC[[#This Row],[Est_Sust_POTS Nov]]</f>
        <v>500200</v>
      </c>
      <c r="CW280" s="5">
        <f>SUM(Target_CC[[#This Row],[Est_Sust_POTS Jan]:[Est_Sust_POTS Des]])</f>
        <v>6002400</v>
      </c>
      <c r="CX280" s="5"/>
      <c r="CY280" s="5">
        <v>0</v>
      </c>
      <c r="CZ280" s="5">
        <v>0</v>
      </c>
      <c r="DA280" s="5">
        <v>0</v>
      </c>
      <c r="DB280" s="5"/>
      <c r="DC280" s="5"/>
      <c r="DD280" s="5"/>
      <c r="DE280" s="5"/>
      <c r="DF280" s="5"/>
      <c r="DG280" s="5"/>
      <c r="DH280" s="5"/>
      <c r="DI280" s="5"/>
      <c r="DJ280" s="5">
        <f>SUM(Target_CC[[#This Row],[BC_Jan]:[BC_Des]])</f>
        <v>0</v>
      </c>
      <c r="DK280" s="5"/>
      <c r="DL280" s="5"/>
      <c r="DM280" s="5"/>
      <c r="DN280" s="5"/>
      <c r="DO280" s="5"/>
      <c r="DP280" s="5"/>
      <c r="DQ280" s="5"/>
      <c r="DR280" s="5"/>
      <c r="DS280" s="5"/>
      <c r="DT280" s="5"/>
      <c r="DU280" s="5"/>
      <c r="DV280" s="5"/>
      <c r="DW280" s="5"/>
      <c r="DX280" s="5" t="s">
        <v>160</v>
      </c>
    </row>
    <row r="281" spans="2:128" x14ac:dyDescent="0.3">
      <c r="B281">
        <v>19573180</v>
      </c>
      <c r="C281" t="s">
        <v>534</v>
      </c>
      <c r="D281" t="s">
        <v>302</v>
      </c>
      <c r="E281" t="s">
        <v>293</v>
      </c>
      <c r="F281" t="s">
        <v>296</v>
      </c>
      <c r="G281" t="s">
        <v>25</v>
      </c>
      <c r="H281" t="s">
        <v>159</v>
      </c>
      <c r="I281" t="s">
        <v>29</v>
      </c>
      <c r="J281" s="5">
        <v>15407687.887916535</v>
      </c>
      <c r="K281" s="5">
        <v>520049.2</v>
      </c>
      <c r="L281" s="5">
        <v>503066.74</v>
      </c>
      <c r="M281" s="5">
        <v>506326</v>
      </c>
      <c r="N281" s="5">
        <v>503066.74</v>
      </c>
      <c r="O281" s="5">
        <v>493288.96000000002</v>
      </c>
      <c r="P281" s="5">
        <v>483511.18</v>
      </c>
      <c r="Q281" s="5">
        <v>499807.48</v>
      </c>
      <c r="R281" s="5">
        <v>512844.52</v>
      </c>
      <c r="S281" s="5">
        <v>509585.26</v>
      </c>
      <c r="T281" s="5">
        <v>509585.26</v>
      </c>
      <c r="U281" s="5">
        <v>512844.52</v>
      </c>
      <c r="V281" s="5">
        <v>506326</v>
      </c>
      <c r="W281" s="5">
        <v>6060301.8599999994</v>
      </c>
      <c r="X281" s="5">
        <v>0</v>
      </c>
      <c r="Y281" s="5">
        <v>690859.22431823774</v>
      </c>
      <c r="Z281" s="5">
        <v>683729.23020126333</v>
      </c>
      <c r="AA281" s="5">
        <v>537486.86343142285</v>
      </c>
      <c r="AB281" s="5">
        <v>586231.66372162709</v>
      </c>
      <c r="AC281" s="5">
        <v>571553.53985494352</v>
      </c>
      <c r="AD281" s="5">
        <v>710365.72728492401</v>
      </c>
      <c r="AE281" s="5">
        <v>598269.13892134407</v>
      </c>
      <c r="AF281" s="5">
        <v>715610.41381648171</v>
      </c>
      <c r="AG281" s="5">
        <v>720720.50871695695</v>
      </c>
      <c r="AH281" s="5">
        <v>611960.29877694696</v>
      </c>
      <c r="AI281" s="5">
        <v>623089.45347582689</v>
      </c>
      <c r="AJ281" s="5">
        <v>7049876.062519975</v>
      </c>
      <c r="AK281" s="5">
        <v>520049.2</v>
      </c>
      <c r="AL281" s="5">
        <v>1193925.9643182377</v>
      </c>
      <c r="AM281" s="5">
        <v>1190055.2302012634</v>
      </c>
      <c r="AN281" s="5">
        <v>1040553.6034314228</v>
      </c>
      <c r="AO281" s="5">
        <v>1079520.6237216271</v>
      </c>
      <c r="AP281" s="5">
        <v>1055064.7198549435</v>
      </c>
      <c r="AQ281" s="5">
        <v>1210173.2072849241</v>
      </c>
      <c r="AR281" s="5">
        <v>1111113.6589213442</v>
      </c>
      <c r="AS281" s="5">
        <v>1225195.6738164816</v>
      </c>
      <c r="AT281" s="5">
        <v>1230305.768716957</v>
      </c>
      <c r="AU281" s="5">
        <v>1124804.818776947</v>
      </c>
      <c r="AV281" s="5">
        <v>1129415.4534758269</v>
      </c>
      <c r="AW281" s="5">
        <f>SUM(Target_CC[[#This Row],[Target_Jan]:[Target_Des]])</f>
        <v>13110177.922519976</v>
      </c>
      <c r="AX281" s="5">
        <v>0</v>
      </c>
      <c r="AY281" s="5">
        <v>0</v>
      </c>
      <c r="AZ281" s="5">
        <v>0</v>
      </c>
      <c r="BA281" s="5">
        <v>0</v>
      </c>
      <c r="BB281" s="5">
        <v>0</v>
      </c>
      <c r="BC281" s="5">
        <v>0</v>
      </c>
      <c r="BD281" s="5">
        <v>0</v>
      </c>
      <c r="BE281" s="5">
        <v>0</v>
      </c>
      <c r="BF281" s="5">
        <v>0</v>
      </c>
      <c r="BG281" s="5">
        <v>0</v>
      </c>
      <c r="BH281" s="5">
        <v>0</v>
      </c>
      <c r="BI281" s="5">
        <v>0</v>
      </c>
      <c r="BJ281" s="5">
        <f>SUM(Target_CC[[#This Row],[Target_NGTMA_Jan]:[Target_NGTMA_Des]])</f>
        <v>0</v>
      </c>
      <c r="BK281" s="5">
        <v>497750</v>
      </c>
      <c r="BL281" s="5">
        <v>454650</v>
      </c>
      <c r="BM281" s="5">
        <v>454700</v>
      </c>
      <c r="BN281" s="5">
        <f>Target_CC[[#This Row],[Est_Sust_NP Apr]]+Target_CC[[#This Row],[Est_Sust_POTS Apr]]+Target_CC[[#This Row],[BC_Apr]]</f>
        <v>509150</v>
      </c>
      <c r="BO281" s="5">
        <f>Target_CC[[#This Row],[Est_Sust_NP Mei]]+Target_CC[[#This Row],[Est_Sust_POTS Mei]]+Target_CC[[#This Row],[BC_Mei]]</f>
        <v>509150</v>
      </c>
      <c r="BP281" s="5">
        <f>Target_CC[[#This Row],[Est_Sust_NP Jun]]+Target_CC[[#This Row],[Est_Sust_POTS Jun]]+Target_CC[[#This Row],[BC_Jun]]</f>
        <v>509150</v>
      </c>
      <c r="BQ281" s="5">
        <f>Target_CC[[#This Row],[Est_Sust_NP Jul]]+Target_CC[[#This Row],[Est_Sust_POTS Jul]]+Target_CC[[#This Row],[BC_Jul]]</f>
        <v>509150</v>
      </c>
      <c r="BR281" s="5">
        <f>Target_CC[[#This Row],[Est_Sust_NP Agu]]+Target_CC[[#This Row],[Est_Sust_POTS Agu]]+Target_CC[[#This Row],[BC_Agu]]</f>
        <v>509150</v>
      </c>
      <c r="BS281" s="5">
        <f>Target_CC[[#This Row],[Est_Sust_NP Sep]]+Target_CC[[#This Row],[Est_Sust_POTS Sep]]+Target_CC[[#This Row],[BC_Sep]]</f>
        <v>509150</v>
      </c>
      <c r="BT281" s="5">
        <f>Target_CC[[#This Row],[Est_Sust_NP Okt]]+Target_CC[[#This Row],[Est_Sust_POTS Okt]]+Target_CC[[#This Row],[BC_Okt]]</f>
        <v>509150</v>
      </c>
      <c r="BU281" s="5">
        <f>Target_CC[[#This Row],[Est_Sust_NP Nov]]+Target_CC[[#This Row],[Est_Sust_POTS Nov]]+Target_CC[[#This Row],[BC_Nov]]</f>
        <v>509150</v>
      </c>
      <c r="BV281" s="5">
        <f>Target_CC[[#This Row],[Est_Sust_NP Des]]+Target_CC[[#This Row],[Est_Sust_POTS Des]]+Target_CC[[#This Row],[BC_Des]]</f>
        <v>509150</v>
      </c>
      <c r="BW281" s="5">
        <f>SUM(Target_CC[[#This Row],[Real_Jan]:[Real_Des]])</f>
        <v>5989450</v>
      </c>
      <c r="BX281" s="5">
        <v>0</v>
      </c>
      <c r="BY281" s="5">
        <v>0</v>
      </c>
      <c r="BZ281" s="5">
        <v>0</v>
      </c>
      <c r="CA281" s="5">
        <f>Target_CC[[#This Row],[Est_Sust_NP Mar]]*95%</f>
        <v>0</v>
      </c>
      <c r="CB281" s="5">
        <f>Target_CC[[#This Row],[Est_Sust_NP Apr]]</f>
        <v>0</v>
      </c>
      <c r="CC281" s="5">
        <f>Target_CC[[#This Row],[Est_Sust_NP Mei]]</f>
        <v>0</v>
      </c>
      <c r="CD281" s="5">
        <f>Target_CC[[#This Row],[Est_Sust_NP Jun]]</f>
        <v>0</v>
      </c>
      <c r="CE281" s="5">
        <f>Target_CC[[#This Row],[Est_Sust_NP Jul]]</f>
        <v>0</v>
      </c>
      <c r="CF281" s="5">
        <f>Target_CC[[#This Row],[Est_Sust_NP Agu]]</f>
        <v>0</v>
      </c>
      <c r="CG281" s="5">
        <f>Target_CC[[#This Row],[Est_Sust_NP Sep]]</f>
        <v>0</v>
      </c>
      <c r="CH281" s="5">
        <f>Target_CC[[#This Row],[Est_Sust_NP Okt]]</f>
        <v>0</v>
      </c>
      <c r="CI281" s="5">
        <f>Target_CC[[#This Row],[Est_Sust_NP Nov]]</f>
        <v>0</v>
      </c>
      <c r="CJ281" s="5">
        <f>SUM(Target_CC[[#This Row],[Est_Sust_NP Jan]:[Est_Sust_NP Des]])</f>
        <v>0</v>
      </c>
      <c r="CK281" s="5">
        <v>509150</v>
      </c>
      <c r="CL281" s="5">
        <v>508650</v>
      </c>
      <c r="CM281" s="5">
        <v>509150</v>
      </c>
      <c r="CN281" s="5">
        <f>Target_CC[[#This Row],[Est_Sust_POTS Mar]]</f>
        <v>509150</v>
      </c>
      <c r="CO281" s="5">
        <f>Target_CC[[#This Row],[Est_Sust_POTS Apr]]</f>
        <v>509150</v>
      </c>
      <c r="CP281" s="5">
        <f>Target_CC[[#This Row],[Est_Sust_POTS Mei]]</f>
        <v>509150</v>
      </c>
      <c r="CQ281" s="5">
        <f>Target_CC[[#This Row],[Est_Sust_POTS Jun]]</f>
        <v>509150</v>
      </c>
      <c r="CR281" s="5">
        <f>Target_CC[[#This Row],[Est_Sust_POTS Jul]]</f>
        <v>509150</v>
      </c>
      <c r="CS281" s="5">
        <f>Target_CC[[#This Row],[Est_Sust_POTS Agu]]</f>
        <v>509150</v>
      </c>
      <c r="CT281" s="5">
        <f>Target_CC[[#This Row],[Est_Sust_POTS Sep]]</f>
        <v>509150</v>
      </c>
      <c r="CU281" s="5">
        <f>Target_CC[[#This Row],[Est_Sust_POTS Okt]]</f>
        <v>509150</v>
      </c>
      <c r="CV281" s="5">
        <f>Target_CC[[#This Row],[Est_Sust_POTS Nov]]</f>
        <v>509150</v>
      </c>
      <c r="CW281" s="5">
        <f>SUM(Target_CC[[#This Row],[Est_Sust_POTS Jan]:[Est_Sust_POTS Des]])</f>
        <v>6109300</v>
      </c>
      <c r="CX281" s="5"/>
      <c r="CY281" s="5">
        <v>0</v>
      </c>
      <c r="CZ281" s="5">
        <v>0</v>
      </c>
      <c r="DA281" s="5">
        <v>0</v>
      </c>
      <c r="DB281" s="5"/>
      <c r="DC281" s="5"/>
      <c r="DD281" s="5"/>
      <c r="DE281" s="5"/>
      <c r="DF281" s="5"/>
      <c r="DG281" s="5"/>
      <c r="DH281" s="5"/>
      <c r="DI281" s="5"/>
      <c r="DJ281" s="5">
        <f>SUM(Target_CC[[#This Row],[BC_Jan]:[BC_Des]])</f>
        <v>0</v>
      </c>
      <c r="DK281" s="5"/>
      <c r="DL281" s="5"/>
      <c r="DM281" s="5"/>
      <c r="DN281" s="5"/>
      <c r="DO281" s="5"/>
      <c r="DP281" s="5"/>
      <c r="DQ281" s="5"/>
      <c r="DR281" s="5"/>
      <c r="DS281" s="5"/>
      <c r="DT281" s="5"/>
      <c r="DU281" s="5"/>
      <c r="DV281" s="5"/>
      <c r="DW281" s="5"/>
      <c r="DX281" s="5" t="s">
        <v>160</v>
      </c>
    </row>
    <row r="282" spans="2:128" x14ac:dyDescent="0.3">
      <c r="B282">
        <v>19476790</v>
      </c>
      <c r="C282" t="s">
        <v>535</v>
      </c>
      <c r="D282" t="s">
        <v>536</v>
      </c>
      <c r="E282" t="s">
        <v>308</v>
      </c>
      <c r="F282" t="s">
        <v>309</v>
      </c>
      <c r="G282" t="s">
        <v>25</v>
      </c>
      <c r="H282" t="s">
        <v>159</v>
      </c>
      <c r="I282" t="s">
        <v>29</v>
      </c>
      <c r="J282" s="5">
        <v>23378687.887916535</v>
      </c>
      <c r="K282" s="5">
        <v>381165.909090909</v>
      </c>
      <c r="L282" s="5">
        <v>401227.27272727265</v>
      </c>
      <c r="M282" s="5">
        <v>361104.54545454541</v>
      </c>
      <c r="N282" s="5">
        <v>320981.81818181812</v>
      </c>
      <c r="O282" s="5">
        <v>341043.18181818177</v>
      </c>
      <c r="P282" s="5">
        <v>361104.54545454541</v>
      </c>
      <c r="Q282" s="5">
        <v>461411.36363636353</v>
      </c>
      <c r="R282" s="5">
        <v>421288.63636363629</v>
      </c>
      <c r="S282" s="5">
        <v>421288.63636363629</v>
      </c>
      <c r="T282" s="5">
        <v>461411.36363636353</v>
      </c>
      <c r="U282" s="5">
        <v>401227.27272727265</v>
      </c>
      <c r="V282" s="5">
        <v>421288.63636363629</v>
      </c>
      <c r="W282" s="5">
        <v>4754543.1818181807</v>
      </c>
      <c r="X282" s="5">
        <v>51077.346860242906</v>
      </c>
      <c r="Y282" s="5">
        <v>54318.097576335975</v>
      </c>
      <c r="Z282" s="5">
        <v>71470.332275732755</v>
      </c>
      <c r="AA282" s="5">
        <v>72867.822648115747</v>
      </c>
      <c r="AB282" s="5">
        <v>95309.898064665584</v>
      </c>
      <c r="AC282" s="5">
        <v>89053.188457842538</v>
      </c>
      <c r="AD282" s="5">
        <v>78201.218041789398</v>
      </c>
      <c r="AE282" s="5">
        <v>88462.018346807323</v>
      </c>
      <c r="AF282" s="5">
        <v>76811.422609448869</v>
      </c>
      <c r="AG282" s="5">
        <v>80837.511183540511</v>
      </c>
      <c r="AH282" s="5">
        <v>99320.729637400553</v>
      </c>
      <c r="AI282" s="5">
        <v>117836.67115045087</v>
      </c>
      <c r="AJ282" s="5">
        <v>975566.25685237313</v>
      </c>
      <c r="AK282" s="5">
        <v>432243.25595115189</v>
      </c>
      <c r="AL282" s="5">
        <v>455545.37030360859</v>
      </c>
      <c r="AM282" s="5">
        <v>432574.87773027818</v>
      </c>
      <c r="AN282" s="5">
        <v>393849.64082993387</v>
      </c>
      <c r="AO282" s="5">
        <v>436353.07988284738</v>
      </c>
      <c r="AP282" s="5">
        <v>450157.73391238798</v>
      </c>
      <c r="AQ282" s="5">
        <v>539612.5816781529</v>
      </c>
      <c r="AR282" s="5">
        <v>509750.65471044363</v>
      </c>
      <c r="AS282" s="5">
        <v>498100.05897308514</v>
      </c>
      <c r="AT282" s="5">
        <v>542248.8748199041</v>
      </c>
      <c r="AU282" s="5">
        <v>500548.00236467319</v>
      </c>
      <c r="AV282" s="5">
        <v>539125.30751408718</v>
      </c>
      <c r="AW282" s="5">
        <f>SUM(Target_CC[[#This Row],[Target_Jan]:[Target_Des]])</f>
        <v>5730109.4386705542</v>
      </c>
      <c r="AX282" s="5">
        <v>0</v>
      </c>
      <c r="AY282" s="5">
        <v>0</v>
      </c>
      <c r="AZ282" s="5">
        <v>0</v>
      </c>
      <c r="BA282" s="5">
        <v>0</v>
      </c>
      <c r="BB282" s="5">
        <v>0</v>
      </c>
      <c r="BC282" s="5">
        <v>0</v>
      </c>
      <c r="BD282" s="5">
        <v>0</v>
      </c>
      <c r="BE282" s="5">
        <v>0</v>
      </c>
      <c r="BF282" s="5">
        <v>0</v>
      </c>
      <c r="BG282" s="5">
        <v>0</v>
      </c>
      <c r="BH282" s="5">
        <v>0</v>
      </c>
      <c r="BI282" s="5">
        <v>0</v>
      </c>
      <c r="BJ282" s="5">
        <f>SUM(Target_CC[[#This Row],[Target_NGTMA_Jan]:[Target_NGTMA_Des]])</f>
        <v>0</v>
      </c>
      <c r="BK282" s="5">
        <v>455000</v>
      </c>
      <c r="BL282" s="5">
        <v>455000</v>
      </c>
      <c r="BM282" s="5">
        <v>455000</v>
      </c>
      <c r="BN282" s="5">
        <f>Target_CC[[#This Row],[Est_Sust_NP Apr]]+Target_CC[[#This Row],[Est_Sust_POTS Apr]]+Target_CC[[#This Row],[BC_Apr]]</f>
        <v>512600</v>
      </c>
      <c r="BO282" s="5">
        <f>Target_CC[[#This Row],[Est_Sust_NP Mei]]+Target_CC[[#This Row],[Est_Sust_POTS Mei]]+Target_CC[[#This Row],[BC_Mei]]</f>
        <v>512600</v>
      </c>
      <c r="BP282" s="5">
        <f>Target_CC[[#This Row],[Est_Sust_NP Jun]]+Target_CC[[#This Row],[Est_Sust_POTS Jun]]+Target_CC[[#This Row],[BC_Jun]]</f>
        <v>512600</v>
      </c>
      <c r="BQ282" s="5">
        <f>Target_CC[[#This Row],[Est_Sust_NP Jul]]+Target_CC[[#This Row],[Est_Sust_POTS Jul]]+Target_CC[[#This Row],[BC_Jul]]</f>
        <v>512600</v>
      </c>
      <c r="BR282" s="5">
        <f>Target_CC[[#This Row],[Est_Sust_NP Agu]]+Target_CC[[#This Row],[Est_Sust_POTS Agu]]+Target_CC[[#This Row],[BC_Agu]]</f>
        <v>512600</v>
      </c>
      <c r="BS282" s="5">
        <f>Target_CC[[#This Row],[Est_Sust_NP Sep]]+Target_CC[[#This Row],[Est_Sust_POTS Sep]]+Target_CC[[#This Row],[BC_Sep]]</f>
        <v>512600</v>
      </c>
      <c r="BT282" s="5">
        <f>Target_CC[[#This Row],[Est_Sust_NP Okt]]+Target_CC[[#This Row],[Est_Sust_POTS Okt]]+Target_CC[[#This Row],[BC_Okt]]</f>
        <v>512600</v>
      </c>
      <c r="BU282" s="5">
        <f>Target_CC[[#This Row],[Est_Sust_NP Nov]]+Target_CC[[#This Row],[Est_Sust_POTS Nov]]+Target_CC[[#This Row],[BC_Nov]]</f>
        <v>512600</v>
      </c>
      <c r="BV282" s="5">
        <f>Target_CC[[#This Row],[Est_Sust_NP Des]]+Target_CC[[#This Row],[Est_Sust_POTS Des]]+Target_CC[[#This Row],[BC_Des]]</f>
        <v>512600</v>
      </c>
      <c r="BW282" s="5">
        <f>SUM(Target_CC[[#This Row],[Real_Jan]:[Real_Des]])</f>
        <v>5978400</v>
      </c>
      <c r="BX282" s="5">
        <v>0</v>
      </c>
      <c r="BY282" s="5">
        <v>0</v>
      </c>
      <c r="BZ282" s="5">
        <v>0</v>
      </c>
      <c r="CA282" s="5">
        <f>Target_CC[[#This Row],[Est_Sust_NP Mar]]*95%</f>
        <v>0</v>
      </c>
      <c r="CB282" s="5">
        <f>Target_CC[[#This Row],[Est_Sust_NP Apr]]</f>
        <v>0</v>
      </c>
      <c r="CC282" s="5">
        <f>Target_CC[[#This Row],[Est_Sust_NP Mei]]</f>
        <v>0</v>
      </c>
      <c r="CD282" s="5">
        <f>Target_CC[[#This Row],[Est_Sust_NP Jun]]</f>
        <v>0</v>
      </c>
      <c r="CE282" s="5">
        <f>Target_CC[[#This Row],[Est_Sust_NP Jul]]</f>
        <v>0</v>
      </c>
      <c r="CF282" s="5">
        <f>Target_CC[[#This Row],[Est_Sust_NP Agu]]</f>
        <v>0</v>
      </c>
      <c r="CG282" s="5">
        <f>Target_CC[[#This Row],[Est_Sust_NP Sep]]</f>
        <v>0</v>
      </c>
      <c r="CH282" s="5">
        <f>Target_CC[[#This Row],[Est_Sust_NP Okt]]</f>
        <v>0</v>
      </c>
      <c r="CI282" s="5">
        <f>Target_CC[[#This Row],[Est_Sust_NP Nov]]</f>
        <v>0</v>
      </c>
      <c r="CJ282" s="5">
        <f>SUM(Target_CC[[#This Row],[Est_Sust_NP Jan]:[Est_Sust_NP Des]])</f>
        <v>0</v>
      </c>
      <c r="CK282" s="5">
        <v>512600</v>
      </c>
      <c r="CL282" s="5">
        <v>512600</v>
      </c>
      <c r="CM282" s="5">
        <v>512600</v>
      </c>
      <c r="CN282" s="5">
        <f>Target_CC[[#This Row],[Est_Sust_POTS Mar]]</f>
        <v>512600</v>
      </c>
      <c r="CO282" s="5">
        <f>Target_CC[[#This Row],[Est_Sust_POTS Apr]]</f>
        <v>512600</v>
      </c>
      <c r="CP282" s="5">
        <f>Target_CC[[#This Row],[Est_Sust_POTS Mei]]</f>
        <v>512600</v>
      </c>
      <c r="CQ282" s="5">
        <f>Target_CC[[#This Row],[Est_Sust_POTS Jun]]</f>
        <v>512600</v>
      </c>
      <c r="CR282" s="5">
        <f>Target_CC[[#This Row],[Est_Sust_POTS Jul]]</f>
        <v>512600</v>
      </c>
      <c r="CS282" s="5">
        <f>Target_CC[[#This Row],[Est_Sust_POTS Agu]]</f>
        <v>512600</v>
      </c>
      <c r="CT282" s="5">
        <f>Target_CC[[#This Row],[Est_Sust_POTS Sep]]</f>
        <v>512600</v>
      </c>
      <c r="CU282" s="5">
        <f>Target_CC[[#This Row],[Est_Sust_POTS Okt]]</f>
        <v>512600</v>
      </c>
      <c r="CV282" s="5">
        <f>Target_CC[[#This Row],[Est_Sust_POTS Nov]]</f>
        <v>512600</v>
      </c>
      <c r="CW282" s="5">
        <f>SUM(Target_CC[[#This Row],[Est_Sust_POTS Jan]:[Est_Sust_POTS Des]])</f>
        <v>6151200</v>
      </c>
      <c r="CX282" s="5"/>
      <c r="CY282" s="5">
        <v>0</v>
      </c>
      <c r="CZ282" s="5">
        <v>0</v>
      </c>
      <c r="DA282" s="5">
        <v>0</v>
      </c>
      <c r="DB282" s="5"/>
      <c r="DC282" s="5"/>
      <c r="DD282" s="5"/>
      <c r="DE282" s="5"/>
      <c r="DF282" s="5"/>
      <c r="DG282" s="5"/>
      <c r="DH282" s="5"/>
      <c r="DI282" s="5"/>
      <c r="DJ282" s="5">
        <f>SUM(Target_CC[[#This Row],[BC_Jan]:[BC_Des]])</f>
        <v>0</v>
      </c>
      <c r="DK282" s="5"/>
      <c r="DL282" s="5"/>
      <c r="DM282" s="5"/>
      <c r="DN282" s="5"/>
      <c r="DO282" s="5"/>
      <c r="DP282" s="5"/>
      <c r="DQ282" s="5"/>
      <c r="DR282" s="5"/>
      <c r="DS282" s="5"/>
      <c r="DT282" s="5"/>
      <c r="DU282" s="5"/>
      <c r="DV282" s="5"/>
      <c r="DW282" s="5"/>
      <c r="DX282" s="5" t="s">
        <v>160</v>
      </c>
    </row>
    <row r="283" spans="2:128" x14ac:dyDescent="0.3">
      <c r="B283">
        <v>19201668</v>
      </c>
      <c r="C283" t="s">
        <v>537</v>
      </c>
      <c r="D283" t="s">
        <v>538</v>
      </c>
      <c r="E283" t="s">
        <v>326</v>
      </c>
      <c r="F283" t="s">
        <v>300</v>
      </c>
      <c r="G283" t="s">
        <v>24</v>
      </c>
      <c r="H283" t="s">
        <v>159</v>
      </c>
      <c r="I283" t="s">
        <v>29</v>
      </c>
      <c r="J283" s="5">
        <v>19673582.629813064</v>
      </c>
      <c r="K283" s="5">
        <v>445310.14130931877</v>
      </c>
      <c r="L283" s="5">
        <v>453087.62727957283</v>
      </c>
      <c r="M283" s="5">
        <v>484407.08629240998</v>
      </c>
      <c r="N283" s="5">
        <v>455173.58749897103</v>
      </c>
      <c r="O283" s="5">
        <v>478244.29684777965</v>
      </c>
      <c r="P283" s="5">
        <v>471864.46373280697</v>
      </c>
      <c r="Q283" s="5">
        <v>494436.96240969055</v>
      </c>
      <c r="R283" s="5">
        <v>499364.96453262214</v>
      </c>
      <c r="S283" s="5">
        <v>492973.10570171633</v>
      </c>
      <c r="T283" s="5">
        <v>502890.95108132524</v>
      </c>
      <c r="U283" s="5">
        <v>499221.71446285211</v>
      </c>
      <c r="V283" s="5">
        <v>471025.09885093418</v>
      </c>
      <c r="W283" s="5">
        <v>5747999.9999999991</v>
      </c>
      <c r="X283" s="5">
        <v>1871282.0912423453</v>
      </c>
      <c r="Y283" s="5">
        <v>1903964.6395630124</v>
      </c>
      <c r="Z283" s="5">
        <v>2035575.2572457821</v>
      </c>
      <c r="AA283" s="5">
        <v>1912730.2607323998</v>
      </c>
      <c r="AB283" s="5">
        <v>2009677.9859958475</v>
      </c>
      <c r="AC283" s="5">
        <v>1982868.6539243583</v>
      </c>
      <c r="AD283" s="5">
        <v>2077722.7985087368</v>
      </c>
      <c r="AE283" s="5">
        <v>2098431.2469872101</v>
      </c>
      <c r="AF283" s="5">
        <v>2071571.3804572115</v>
      </c>
      <c r="AG283" s="5">
        <v>2113248.1462007551</v>
      </c>
      <c r="AH283" s="5">
        <v>2097829.2816033955</v>
      </c>
      <c r="AI283" s="5">
        <v>1979341.475165644</v>
      </c>
      <c r="AJ283" s="5">
        <v>24154243.217626698</v>
      </c>
      <c r="AK283" s="5">
        <v>2316592.2325516641</v>
      </c>
      <c r="AL283" s="5">
        <v>2357052.2668425851</v>
      </c>
      <c r="AM283" s="5">
        <v>2519982.3435381921</v>
      </c>
      <c r="AN283" s="5">
        <v>2367903.8482313706</v>
      </c>
      <c r="AO283" s="5">
        <v>2487922.282843627</v>
      </c>
      <c r="AP283" s="5">
        <v>2454733.117657165</v>
      </c>
      <c r="AQ283" s="5">
        <v>2572159.7609184273</v>
      </c>
      <c r="AR283" s="5">
        <v>2597796.2115198323</v>
      </c>
      <c r="AS283" s="5">
        <v>2564544.4861589279</v>
      </c>
      <c r="AT283" s="5">
        <v>2616139.0972820804</v>
      </c>
      <c r="AU283" s="5">
        <v>2597050.9960662476</v>
      </c>
      <c r="AV283" s="5">
        <v>2450366.574016578</v>
      </c>
      <c r="AW283" s="5">
        <f>SUM(Target_CC[[#This Row],[Target_Jan]:[Target_Des]])</f>
        <v>29902243.217626702</v>
      </c>
      <c r="AX283" s="5">
        <v>0</v>
      </c>
      <c r="AY283" s="5">
        <v>0</v>
      </c>
      <c r="AZ283" s="5">
        <v>0</v>
      </c>
      <c r="BA283" s="5">
        <v>0</v>
      </c>
      <c r="BB283" s="5">
        <v>0</v>
      </c>
      <c r="BC283" s="5">
        <v>0</v>
      </c>
      <c r="BD283" s="5">
        <v>0</v>
      </c>
      <c r="BE283" s="5">
        <v>0</v>
      </c>
      <c r="BF283" s="5">
        <v>0</v>
      </c>
      <c r="BG283" s="5">
        <v>0</v>
      </c>
      <c r="BH283" s="5">
        <v>0</v>
      </c>
      <c r="BI283" s="5">
        <v>0</v>
      </c>
      <c r="BJ283" s="5">
        <f>SUM(Target_CC[[#This Row],[Target_NGTMA_Jan]:[Target_NGTMA_Des]])</f>
        <v>0</v>
      </c>
      <c r="BK283" s="5">
        <v>479000</v>
      </c>
      <c r="BL283" s="5">
        <v>479000</v>
      </c>
      <c r="BM283" s="5">
        <v>479000</v>
      </c>
      <c r="BN283" s="5">
        <f>Target_CC[[#This Row],[Est_Sust_NP Apr]]+Target_CC[[#This Row],[Est_Sust_POTS Apr]]+Target_CC[[#This Row],[BC_Apr]]</f>
        <v>527100</v>
      </c>
      <c r="BO283" s="5">
        <f>Target_CC[[#This Row],[Est_Sust_NP Mei]]+Target_CC[[#This Row],[Est_Sust_POTS Mei]]+Target_CC[[#This Row],[BC_Mei]]</f>
        <v>527100</v>
      </c>
      <c r="BP283" s="5">
        <f>Target_CC[[#This Row],[Est_Sust_NP Jun]]+Target_CC[[#This Row],[Est_Sust_POTS Jun]]+Target_CC[[#This Row],[BC_Jun]]</f>
        <v>527100</v>
      </c>
      <c r="BQ283" s="5">
        <f>Target_CC[[#This Row],[Est_Sust_NP Jul]]+Target_CC[[#This Row],[Est_Sust_POTS Jul]]+Target_CC[[#This Row],[BC_Jul]]</f>
        <v>527100</v>
      </c>
      <c r="BR283" s="5">
        <f>Target_CC[[#This Row],[Est_Sust_NP Agu]]+Target_CC[[#This Row],[Est_Sust_POTS Agu]]+Target_CC[[#This Row],[BC_Agu]]</f>
        <v>527100</v>
      </c>
      <c r="BS283" s="5">
        <f>Target_CC[[#This Row],[Est_Sust_NP Sep]]+Target_CC[[#This Row],[Est_Sust_POTS Sep]]+Target_CC[[#This Row],[BC_Sep]]</f>
        <v>527100</v>
      </c>
      <c r="BT283" s="5">
        <f>Target_CC[[#This Row],[Est_Sust_NP Okt]]+Target_CC[[#This Row],[Est_Sust_POTS Okt]]+Target_CC[[#This Row],[BC_Okt]]</f>
        <v>527100</v>
      </c>
      <c r="BU283" s="5">
        <f>Target_CC[[#This Row],[Est_Sust_NP Nov]]+Target_CC[[#This Row],[Est_Sust_POTS Nov]]+Target_CC[[#This Row],[BC_Nov]]</f>
        <v>527100</v>
      </c>
      <c r="BV283" s="5">
        <f>Target_CC[[#This Row],[Est_Sust_NP Des]]+Target_CC[[#This Row],[Est_Sust_POTS Des]]+Target_CC[[#This Row],[BC_Des]]</f>
        <v>527100</v>
      </c>
      <c r="BW283" s="5">
        <f>SUM(Target_CC[[#This Row],[Real_Jan]:[Real_Des]])</f>
        <v>6180900</v>
      </c>
      <c r="BX283" s="5">
        <v>0</v>
      </c>
      <c r="BY283" s="5">
        <v>0</v>
      </c>
      <c r="BZ283" s="5">
        <v>0</v>
      </c>
      <c r="CA283" s="5">
        <f>Target_CC[[#This Row],[Est_Sust_NP Mar]]*95%</f>
        <v>0</v>
      </c>
      <c r="CB283" s="5">
        <f>Target_CC[[#This Row],[Est_Sust_NP Apr]]</f>
        <v>0</v>
      </c>
      <c r="CC283" s="5">
        <f>Target_CC[[#This Row],[Est_Sust_NP Mei]]</f>
        <v>0</v>
      </c>
      <c r="CD283" s="5">
        <f>Target_CC[[#This Row],[Est_Sust_NP Jun]]</f>
        <v>0</v>
      </c>
      <c r="CE283" s="5">
        <f>Target_CC[[#This Row],[Est_Sust_NP Jul]]</f>
        <v>0</v>
      </c>
      <c r="CF283" s="5">
        <f>Target_CC[[#This Row],[Est_Sust_NP Agu]]</f>
        <v>0</v>
      </c>
      <c r="CG283" s="5">
        <f>Target_CC[[#This Row],[Est_Sust_NP Sep]]</f>
        <v>0</v>
      </c>
      <c r="CH283" s="5">
        <f>Target_CC[[#This Row],[Est_Sust_NP Okt]]</f>
        <v>0</v>
      </c>
      <c r="CI283" s="5">
        <f>Target_CC[[#This Row],[Est_Sust_NP Nov]]</f>
        <v>0</v>
      </c>
      <c r="CJ283" s="5">
        <f>SUM(Target_CC[[#This Row],[Est_Sust_NP Jan]:[Est_Sust_NP Des]])</f>
        <v>0</v>
      </c>
      <c r="CK283" s="5">
        <v>527100</v>
      </c>
      <c r="CL283" s="5">
        <v>527100</v>
      </c>
      <c r="CM283" s="5">
        <v>527100</v>
      </c>
      <c r="CN283" s="5">
        <f>Target_CC[[#This Row],[Est_Sust_POTS Mar]]</f>
        <v>527100</v>
      </c>
      <c r="CO283" s="5">
        <f>Target_CC[[#This Row],[Est_Sust_POTS Apr]]</f>
        <v>527100</v>
      </c>
      <c r="CP283" s="5">
        <f>Target_CC[[#This Row],[Est_Sust_POTS Mei]]</f>
        <v>527100</v>
      </c>
      <c r="CQ283" s="5">
        <f>Target_CC[[#This Row],[Est_Sust_POTS Jun]]</f>
        <v>527100</v>
      </c>
      <c r="CR283" s="5">
        <f>Target_CC[[#This Row],[Est_Sust_POTS Jul]]</f>
        <v>527100</v>
      </c>
      <c r="CS283" s="5">
        <f>Target_CC[[#This Row],[Est_Sust_POTS Agu]]</f>
        <v>527100</v>
      </c>
      <c r="CT283" s="5">
        <f>Target_CC[[#This Row],[Est_Sust_POTS Sep]]</f>
        <v>527100</v>
      </c>
      <c r="CU283" s="5">
        <f>Target_CC[[#This Row],[Est_Sust_POTS Okt]]</f>
        <v>527100</v>
      </c>
      <c r="CV283" s="5">
        <f>Target_CC[[#This Row],[Est_Sust_POTS Nov]]</f>
        <v>527100</v>
      </c>
      <c r="CW283" s="5">
        <f>SUM(Target_CC[[#This Row],[Est_Sust_POTS Jan]:[Est_Sust_POTS Des]])</f>
        <v>6325200</v>
      </c>
      <c r="CX283" s="5"/>
      <c r="CY283" s="5">
        <v>0</v>
      </c>
      <c r="CZ283" s="5">
        <v>0</v>
      </c>
      <c r="DA283" s="5">
        <v>0</v>
      </c>
      <c r="DB283" s="5"/>
      <c r="DC283" s="5"/>
      <c r="DD283" s="5"/>
      <c r="DE283" s="5"/>
      <c r="DF283" s="5"/>
      <c r="DG283" s="5"/>
      <c r="DH283" s="5"/>
      <c r="DI283" s="5"/>
      <c r="DJ283" s="5">
        <f>SUM(Target_CC[[#This Row],[BC_Jan]:[BC_Des]])</f>
        <v>0</v>
      </c>
      <c r="DK283" s="5"/>
      <c r="DL283" s="5"/>
      <c r="DM283" s="5"/>
      <c r="DN283" s="5"/>
      <c r="DO283" s="5"/>
      <c r="DP283" s="5"/>
      <c r="DQ283" s="5"/>
      <c r="DR283" s="5"/>
      <c r="DS283" s="5"/>
      <c r="DT283" s="5"/>
      <c r="DU283" s="5"/>
      <c r="DV283" s="5"/>
      <c r="DW283" s="5"/>
      <c r="DX283" s="5" t="s">
        <v>160</v>
      </c>
    </row>
    <row r="284" spans="2:128" x14ac:dyDescent="0.3">
      <c r="B284">
        <v>19098381</v>
      </c>
      <c r="C284" t="s">
        <v>539</v>
      </c>
      <c r="D284" t="s">
        <v>298</v>
      </c>
      <c r="E284" t="s">
        <v>353</v>
      </c>
      <c r="F284" t="s">
        <v>300</v>
      </c>
      <c r="G284" t="s">
        <v>25</v>
      </c>
      <c r="H284" t="s">
        <v>159</v>
      </c>
      <c r="I284" t="s">
        <v>29</v>
      </c>
      <c r="J284" s="5">
        <v>43803287.887916535</v>
      </c>
      <c r="K284" s="5">
        <v>483614.71562517929</v>
      </c>
      <c r="L284" s="5">
        <v>492061.20340271812</v>
      </c>
      <c r="M284" s="5">
        <v>526074.69166394032</v>
      </c>
      <c r="N284" s="5">
        <v>494326.59321698017</v>
      </c>
      <c r="O284" s="5">
        <v>519381.79296650755</v>
      </c>
      <c r="P284" s="5">
        <v>512453.18099157728</v>
      </c>
      <c r="Q284" s="5">
        <v>536967.31511049485</v>
      </c>
      <c r="R284" s="5">
        <v>542319.21286488802</v>
      </c>
      <c r="S284" s="5">
        <v>535377.5407490544</v>
      </c>
      <c r="T284" s="5">
        <v>546148.49682647828</v>
      </c>
      <c r="U284" s="5">
        <v>542163.64074710198</v>
      </c>
      <c r="V284" s="5">
        <v>511541.61583507952</v>
      </c>
      <c r="W284" s="5">
        <v>6242430</v>
      </c>
      <c r="X284" s="5">
        <v>1875793.4112367721</v>
      </c>
      <c r="Y284" s="5">
        <v>1908554.7512235369</v>
      </c>
      <c r="Z284" s="5">
        <v>2040482.6581134284</v>
      </c>
      <c r="AA284" s="5">
        <v>1917341.5047076244</v>
      </c>
      <c r="AB284" s="5">
        <v>2014522.9532634835</v>
      </c>
      <c r="AC284" s="5">
        <v>1987648.9887796084</v>
      </c>
      <c r="AD284" s="5">
        <v>2082731.8094150324</v>
      </c>
      <c r="AE284" s="5">
        <v>2103490.1821877169</v>
      </c>
      <c r="AF284" s="5">
        <v>2076565.5614159652</v>
      </c>
      <c r="AG284" s="5">
        <v>2118342.8022442018</v>
      </c>
      <c r="AH284" s="5">
        <v>2102886.7655750979</v>
      </c>
      <c r="AI284" s="5">
        <v>1984113.3066358981</v>
      </c>
      <c r="AJ284" s="5">
        <v>24212474.694798369</v>
      </c>
      <c r="AK284" s="5">
        <v>2359408.1268619513</v>
      </c>
      <c r="AL284" s="5">
        <v>2400615.9546262552</v>
      </c>
      <c r="AM284" s="5">
        <v>2566557.3497773688</v>
      </c>
      <c r="AN284" s="5">
        <v>2411668.0979246045</v>
      </c>
      <c r="AO284" s="5">
        <v>2533904.7462299909</v>
      </c>
      <c r="AP284" s="5">
        <v>2500102.1697711856</v>
      </c>
      <c r="AQ284" s="5">
        <v>2619699.1245255275</v>
      </c>
      <c r="AR284" s="5">
        <v>2645809.3950526048</v>
      </c>
      <c r="AS284" s="5">
        <v>2611943.1021650196</v>
      </c>
      <c r="AT284" s="5">
        <v>2664491.29907068</v>
      </c>
      <c r="AU284" s="5">
        <v>2645050.4063221999</v>
      </c>
      <c r="AV284" s="5">
        <v>2495654.9224709775</v>
      </c>
      <c r="AW284" s="5">
        <f>SUM(Target_CC[[#This Row],[Target_Jan]:[Target_Des]])</f>
        <v>30454904.694798365</v>
      </c>
      <c r="AX284" s="5">
        <v>4941582.2328302255</v>
      </c>
      <c r="AY284" s="5">
        <v>5142088.3207596643</v>
      </c>
      <c r="AZ284" s="5">
        <v>5200167.6767443335</v>
      </c>
      <c r="BA284" s="5">
        <v>5041400.8835760169</v>
      </c>
      <c r="BB284" s="5">
        <v>5300908.0587014994</v>
      </c>
      <c r="BC284" s="5">
        <v>5267931.7796293944</v>
      </c>
      <c r="BD284" s="5">
        <v>5440025.0052966522</v>
      </c>
      <c r="BE284" s="5">
        <v>5516503.1293899361</v>
      </c>
      <c r="BF284" s="5">
        <v>5430748.8535660813</v>
      </c>
      <c r="BG284" s="5">
        <v>5523072.6990475263</v>
      </c>
      <c r="BH284" s="5">
        <v>5624891.6984470263</v>
      </c>
      <c r="BI284" s="5">
        <v>5484201.4723760169</v>
      </c>
      <c r="BJ284" s="5">
        <f>SUM(Target_CC[[#This Row],[Target_NGTMA_Jan]:[Target_NGTMA_Des]])</f>
        <v>63913521.810364373</v>
      </c>
      <c r="BK284" s="5">
        <v>503400</v>
      </c>
      <c r="BL284" s="5">
        <v>501900</v>
      </c>
      <c r="BM284" s="5">
        <v>501400</v>
      </c>
      <c r="BN284" s="5">
        <f>Target_CC[[#This Row],[Est_Sust_NP Apr]]+Target_CC[[#This Row],[Est_Sust_POTS Apr]]+Target_CC[[#This Row],[BC_Apr]]</f>
        <v>530100</v>
      </c>
      <c r="BO284" s="5">
        <f>Target_CC[[#This Row],[Est_Sust_NP Mei]]+Target_CC[[#This Row],[Est_Sust_POTS Mei]]+Target_CC[[#This Row],[BC_Mei]]</f>
        <v>530100</v>
      </c>
      <c r="BP284" s="5">
        <f>Target_CC[[#This Row],[Est_Sust_NP Jun]]+Target_CC[[#This Row],[Est_Sust_POTS Jun]]+Target_CC[[#This Row],[BC_Jun]]</f>
        <v>530100</v>
      </c>
      <c r="BQ284" s="5">
        <f>Target_CC[[#This Row],[Est_Sust_NP Jul]]+Target_CC[[#This Row],[Est_Sust_POTS Jul]]+Target_CC[[#This Row],[BC_Jul]]</f>
        <v>530100</v>
      </c>
      <c r="BR284" s="5">
        <f>Target_CC[[#This Row],[Est_Sust_NP Agu]]+Target_CC[[#This Row],[Est_Sust_POTS Agu]]+Target_CC[[#This Row],[BC_Agu]]</f>
        <v>530100</v>
      </c>
      <c r="BS284" s="5">
        <f>Target_CC[[#This Row],[Est_Sust_NP Sep]]+Target_CC[[#This Row],[Est_Sust_POTS Sep]]+Target_CC[[#This Row],[BC_Sep]]</f>
        <v>530100</v>
      </c>
      <c r="BT284" s="5">
        <f>Target_CC[[#This Row],[Est_Sust_NP Okt]]+Target_CC[[#This Row],[Est_Sust_POTS Okt]]+Target_CC[[#This Row],[BC_Okt]]</f>
        <v>530100</v>
      </c>
      <c r="BU284" s="5">
        <f>Target_CC[[#This Row],[Est_Sust_NP Nov]]+Target_CC[[#This Row],[Est_Sust_POTS Nov]]+Target_CC[[#This Row],[BC_Nov]]</f>
        <v>530100</v>
      </c>
      <c r="BV284" s="5">
        <f>Target_CC[[#This Row],[Est_Sust_NP Des]]+Target_CC[[#This Row],[Est_Sust_POTS Des]]+Target_CC[[#This Row],[BC_Des]]</f>
        <v>530100</v>
      </c>
      <c r="BW284" s="5">
        <f>SUM(Target_CC[[#This Row],[Real_Jan]:[Real_Des]])</f>
        <v>6277600</v>
      </c>
      <c r="BX284" s="5">
        <v>0</v>
      </c>
      <c r="BY284" s="5">
        <v>0</v>
      </c>
      <c r="BZ284" s="5">
        <v>0</v>
      </c>
      <c r="CA284" s="5">
        <f>Target_CC[[#This Row],[Est_Sust_NP Mar]]*95%</f>
        <v>0</v>
      </c>
      <c r="CB284" s="5">
        <f>Target_CC[[#This Row],[Est_Sust_NP Apr]]</f>
        <v>0</v>
      </c>
      <c r="CC284" s="5">
        <f>Target_CC[[#This Row],[Est_Sust_NP Mei]]</f>
        <v>0</v>
      </c>
      <c r="CD284" s="5">
        <f>Target_CC[[#This Row],[Est_Sust_NP Jun]]</f>
        <v>0</v>
      </c>
      <c r="CE284" s="5">
        <f>Target_CC[[#This Row],[Est_Sust_NP Jul]]</f>
        <v>0</v>
      </c>
      <c r="CF284" s="5">
        <f>Target_CC[[#This Row],[Est_Sust_NP Agu]]</f>
        <v>0</v>
      </c>
      <c r="CG284" s="5">
        <f>Target_CC[[#This Row],[Est_Sust_NP Sep]]</f>
        <v>0</v>
      </c>
      <c r="CH284" s="5">
        <f>Target_CC[[#This Row],[Est_Sust_NP Okt]]</f>
        <v>0</v>
      </c>
      <c r="CI284" s="5">
        <f>Target_CC[[#This Row],[Est_Sust_NP Nov]]</f>
        <v>0</v>
      </c>
      <c r="CJ284" s="5">
        <f>SUM(Target_CC[[#This Row],[Est_Sust_NP Jan]:[Est_Sust_NP Des]])</f>
        <v>0</v>
      </c>
      <c r="CK284" s="5">
        <v>532100</v>
      </c>
      <c r="CL284" s="5">
        <v>530600</v>
      </c>
      <c r="CM284" s="5">
        <v>530100</v>
      </c>
      <c r="CN284" s="5">
        <f>Target_CC[[#This Row],[Est_Sust_POTS Mar]]</f>
        <v>530100</v>
      </c>
      <c r="CO284" s="5">
        <f>Target_CC[[#This Row],[Est_Sust_POTS Apr]]</f>
        <v>530100</v>
      </c>
      <c r="CP284" s="5">
        <f>Target_CC[[#This Row],[Est_Sust_POTS Mei]]</f>
        <v>530100</v>
      </c>
      <c r="CQ284" s="5">
        <f>Target_CC[[#This Row],[Est_Sust_POTS Jun]]</f>
        <v>530100</v>
      </c>
      <c r="CR284" s="5">
        <f>Target_CC[[#This Row],[Est_Sust_POTS Jul]]</f>
        <v>530100</v>
      </c>
      <c r="CS284" s="5">
        <f>Target_CC[[#This Row],[Est_Sust_POTS Agu]]</f>
        <v>530100</v>
      </c>
      <c r="CT284" s="5">
        <f>Target_CC[[#This Row],[Est_Sust_POTS Sep]]</f>
        <v>530100</v>
      </c>
      <c r="CU284" s="5">
        <f>Target_CC[[#This Row],[Est_Sust_POTS Okt]]</f>
        <v>530100</v>
      </c>
      <c r="CV284" s="5">
        <f>Target_CC[[#This Row],[Est_Sust_POTS Nov]]</f>
        <v>530100</v>
      </c>
      <c r="CW284" s="5">
        <f>SUM(Target_CC[[#This Row],[Est_Sust_POTS Jan]:[Est_Sust_POTS Des]])</f>
        <v>6363700</v>
      </c>
      <c r="CX284" s="5"/>
      <c r="CY284" s="5">
        <v>0</v>
      </c>
      <c r="CZ284" s="5">
        <v>0</v>
      </c>
      <c r="DA284" s="5">
        <v>0</v>
      </c>
      <c r="DB284" s="5"/>
      <c r="DC284" s="5"/>
      <c r="DD284" s="5"/>
      <c r="DE284" s="5"/>
      <c r="DF284" s="5"/>
      <c r="DG284" s="5"/>
      <c r="DH284" s="5"/>
      <c r="DI284" s="5"/>
      <c r="DJ284" s="5">
        <f>SUM(Target_CC[[#This Row],[BC_Jan]:[BC_Des]])</f>
        <v>0</v>
      </c>
      <c r="DK284" s="5"/>
      <c r="DL284" s="5"/>
      <c r="DM284" s="5"/>
      <c r="DN284" s="5"/>
      <c r="DO284" s="5"/>
      <c r="DP284" s="5"/>
      <c r="DQ284" s="5"/>
      <c r="DR284" s="5"/>
      <c r="DS284" s="5"/>
      <c r="DT284" s="5"/>
      <c r="DU284" s="5"/>
      <c r="DV284" s="5"/>
      <c r="DW284" s="5"/>
      <c r="DX284" s="5" t="s">
        <v>160</v>
      </c>
    </row>
    <row r="285" spans="2:128" x14ac:dyDescent="0.3">
      <c r="B285">
        <v>19653685</v>
      </c>
      <c r="C285" t="s">
        <v>540</v>
      </c>
      <c r="D285" t="s">
        <v>457</v>
      </c>
      <c r="E285" t="s">
        <v>351</v>
      </c>
      <c r="F285" t="s">
        <v>363</v>
      </c>
      <c r="G285" t="s">
        <v>25</v>
      </c>
      <c r="H285" t="s">
        <v>159</v>
      </c>
      <c r="I285" t="s">
        <v>29</v>
      </c>
      <c r="J285" s="5">
        <v>22869722.756110534</v>
      </c>
      <c r="K285" s="5">
        <v>525000</v>
      </c>
      <c r="L285" s="5">
        <v>525000</v>
      </c>
      <c r="M285" s="5">
        <v>504000</v>
      </c>
      <c r="N285" s="5">
        <v>530040</v>
      </c>
      <c r="O285" s="5">
        <v>504050.4</v>
      </c>
      <c r="P285" s="5">
        <v>503790.50400000002</v>
      </c>
      <c r="Q285" s="5">
        <v>608787.90503999998</v>
      </c>
      <c r="R285" s="5">
        <v>531087.87905039999</v>
      </c>
      <c r="S285" s="5">
        <v>556560.87879050395</v>
      </c>
      <c r="T285" s="5">
        <v>609315.60878790508</v>
      </c>
      <c r="U285" s="5">
        <v>531093.15608787909</v>
      </c>
      <c r="V285" s="5">
        <v>582810.93156087876</v>
      </c>
      <c r="W285" s="5">
        <v>6511537.2633175673</v>
      </c>
      <c r="X285" s="5">
        <v>190800.73963759755</v>
      </c>
      <c r="Y285" s="5">
        <v>1116179.5943440888</v>
      </c>
      <c r="Z285" s="5">
        <v>1019836.4054246502</v>
      </c>
      <c r="AA285" s="5">
        <v>703947.34580513253</v>
      </c>
      <c r="AB285" s="5">
        <v>951183.83338092722</v>
      </c>
      <c r="AC285" s="5">
        <v>1375161.3271517642</v>
      </c>
      <c r="AD285" s="5">
        <v>1618360.1475205098</v>
      </c>
      <c r="AE285" s="5">
        <v>1787933.4392143306</v>
      </c>
      <c r="AF285" s="5">
        <v>1464572.1938617905</v>
      </c>
      <c r="AG285" s="5">
        <v>1801972.5753627007</v>
      </c>
      <c r="AH285" s="5">
        <v>2425918.3206760581</v>
      </c>
      <c r="AI285" s="5">
        <v>1519131.0936804311</v>
      </c>
      <c r="AJ285" s="5">
        <v>15974997.016059984</v>
      </c>
      <c r="AK285" s="5">
        <v>715800.73963759758</v>
      </c>
      <c r="AL285" s="5">
        <v>1641179.5943440888</v>
      </c>
      <c r="AM285" s="5">
        <v>1523836.4054246503</v>
      </c>
      <c r="AN285" s="5">
        <v>1233987.3458051325</v>
      </c>
      <c r="AO285" s="5">
        <v>1455234.2333809272</v>
      </c>
      <c r="AP285" s="5">
        <v>1878951.8311517641</v>
      </c>
      <c r="AQ285" s="5">
        <v>2227148.0525605096</v>
      </c>
      <c r="AR285" s="5">
        <v>2319021.3182647307</v>
      </c>
      <c r="AS285" s="5">
        <v>2021133.0726522943</v>
      </c>
      <c r="AT285" s="5">
        <v>2411288.1841506059</v>
      </c>
      <c r="AU285" s="5">
        <v>2957011.4767639372</v>
      </c>
      <c r="AV285" s="5">
        <v>2101942.0252413098</v>
      </c>
      <c r="AW285" s="5">
        <f>SUM(Target_CC[[#This Row],[Target_Jan]:[Target_Des]])</f>
        <v>22486534.27937755</v>
      </c>
      <c r="AX285" s="5">
        <v>792396.75529236195</v>
      </c>
      <c r="AY285" s="5">
        <v>6032290.547343405</v>
      </c>
      <c r="AZ285" s="5">
        <v>1721168.2227272117</v>
      </c>
      <c r="BA285" s="5">
        <v>3730263.1812121775</v>
      </c>
      <c r="BB285" s="5">
        <v>4356146.5649457099</v>
      </c>
      <c r="BC285" s="5">
        <v>4727385.5144472579</v>
      </c>
      <c r="BD285" s="5">
        <v>304335.51175167295</v>
      </c>
      <c r="BE285" s="5">
        <v>6178364.2199487239</v>
      </c>
      <c r="BF285" s="5">
        <v>2219161.1340547749</v>
      </c>
      <c r="BG285" s="5">
        <v>6294176.2929679696</v>
      </c>
      <c r="BH285" s="5">
        <v>4667404.7998496499</v>
      </c>
      <c r="BI285" s="5">
        <v>3677144.2621599752</v>
      </c>
      <c r="BJ285" s="5">
        <f>SUM(Target_CC[[#This Row],[Target_NGTMA_Jan]:[Target_NGTMA_Des]])</f>
        <v>44700237.006700888</v>
      </c>
      <c r="BK285" s="5">
        <v>505000</v>
      </c>
      <c r="BL285" s="5">
        <v>505000</v>
      </c>
      <c r="BM285" s="5">
        <v>505000</v>
      </c>
      <c r="BN285" s="5">
        <f>Target_CC[[#This Row],[Est_Sust_NP Apr]]+Target_CC[[#This Row],[Est_Sust_POTS Apr]]+Target_CC[[#This Row],[BC_Apr]]</f>
        <v>533700</v>
      </c>
      <c r="BO285" s="5">
        <f>Target_CC[[#This Row],[Est_Sust_NP Mei]]+Target_CC[[#This Row],[Est_Sust_POTS Mei]]+Target_CC[[#This Row],[BC_Mei]]</f>
        <v>533700</v>
      </c>
      <c r="BP285" s="5">
        <f>Target_CC[[#This Row],[Est_Sust_NP Jun]]+Target_CC[[#This Row],[Est_Sust_POTS Jun]]+Target_CC[[#This Row],[BC_Jun]]</f>
        <v>533700</v>
      </c>
      <c r="BQ285" s="5">
        <f>Target_CC[[#This Row],[Est_Sust_NP Jul]]+Target_CC[[#This Row],[Est_Sust_POTS Jul]]+Target_CC[[#This Row],[BC_Jul]]</f>
        <v>533700</v>
      </c>
      <c r="BR285" s="5">
        <f>Target_CC[[#This Row],[Est_Sust_NP Agu]]+Target_CC[[#This Row],[Est_Sust_POTS Agu]]+Target_CC[[#This Row],[BC_Agu]]</f>
        <v>533700</v>
      </c>
      <c r="BS285" s="5">
        <f>Target_CC[[#This Row],[Est_Sust_NP Sep]]+Target_CC[[#This Row],[Est_Sust_POTS Sep]]+Target_CC[[#This Row],[BC_Sep]]</f>
        <v>533700</v>
      </c>
      <c r="BT285" s="5">
        <f>Target_CC[[#This Row],[Est_Sust_NP Okt]]+Target_CC[[#This Row],[Est_Sust_POTS Okt]]+Target_CC[[#This Row],[BC_Okt]]</f>
        <v>533700</v>
      </c>
      <c r="BU285" s="5">
        <f>Target_CC[[#This Row],[Est_Sust_NP Nov]]+Target_CC[[#This Row],[Est_Sust_POTS Nov]]+Target_CC[[#This Row],[BC_Nov]]</f>
        <v>533700</v>
      </c>
      <c r="BV285" s="5">
        <f>Target_CC[[#This Row],[Est_Sust_NP Des]]+Target_CC[[#This Row],[Est_Sust_POTS Des]]+Target_CC[[#This Row],[BC_Des]]</f>
        <v>533700</v>
      </c>
      <c r="BW285" s="5">
        <f>SUM(Target_CC[[#This Row],[Real_Jan]:[Real_Des]])</f>
        <v>6318300</v>
      </c>
      <c r="BX285" s="5">
        <v>0</v>
      </c>
      <c r="BY285" s="5">
        <v>0</v>
      </c>
      <c r="BZ285" s="5">
        <v>0</v>
      </c>
      <c r="CA285" s="5">
        <f>Target_CC[[#This Row],[Est_Sust_NP Mar]]*95%</f>
        <v>0</v>
      </c>
      <c r="CB285" s="5">
        <f>Target_CC[[#This Row],[Est_Sust_NP Apr]]</f>
        <v>0</v>
      </c>
      <c r="CC285" s="5">
        <f>Target_CC[[#This Row],[Est_Sust_NP Mei]]</f>
        <v>0</v>
      </c>
      <c r="CD285" s="5">
        <f>Target_CC[[#This Row],[Est_Sust_NP Jun]]</f>
        <v>0</v>
      </c>
      <c r="CE285" s="5">
        <f>Target_CC[[#This Row],[Est_Sust_NP Jul]]</f>
        <v>0</v>
      </c>
      <c r="CF285" s="5">
        <f>Target_CC[[#This Row],[Est_Sust_NP Agu]]</f>
        <v>0</v>
      </c>
      <c r="CG285" s="5">
        <f>Target_CC[[#This Row],[Est_Sust_NP Sep]]</f>
        <v>0</v>
      </c>
      <c r="CH285" s="5">
        <f>Target_CC[[#This Row],[Est_Sust_NP Okt]]</f>
        <v>0</v>
      </c>
      <c r="CI285" s="5">
        <f>Target_CC[[#This Row],[Est_Sust_NP Nov]]</f>
        <v>0</v>
      </c>
      <c r="CJ285" s="5">
        <f>SUM(Target_CC[[#This Row],[Est_Sust_NP Jan]:[Est_Sust_NP Des]])</f>
        <v>0</v>
      </c>
      <c r="CK285" s="5">
        <v>533700</v>
      </c>
      <c r="CL285" s="5">
        <v>533700</v>
      </c>
      <c r="CM285" s="5">
        <v>533700</v>
      </c>
      <c r="CN285" s="5">
        <f>Target_CC[[#This Row],[Est_Sust_POTS Mar]]</f>
        <v>533700</v>
      </c>
      <c r="CO285" s="5">
        <f>Target_CC[[#This Row],[Est_Sust_POTS Apr]]</f>
        <v>533700</v>
      </c>
      <c r="CP285" s="5">
        <f>Target_CC[[#This Row],[Est_Sust_POTS Mei]]</f>
        <v>533700</v>
      </c>
      <c r="CQ285" s="5">
        <f>Target_CC[[#This Row],[Est_Sust_POTS Jun]]</f>
        <v>533700</v>
      </c>
      <c r="CR285" s="5">
        <f>Target_CC[[#This Row],[Est_Sust_POTS Jul]]</f>
        <v>533700</v>
      </c>
      <c r="CS285" s="5">
        <f>Target_CC[[#This Row],[Est_Sust_POTS Agu]]</f>
        <v>533700</v>
      </c>
      <c r="CT285" s="5">
        <f>Target_CC[[#This Row],[Est_Sust_POTS Sep]]</f>
        <v>533700</v>
      </c>
      <c r="CU285" s="5">
        <f>Target_CC[[#This Row],[Est_Sust_POTS Okt]]</f>
        <v>533700</v>
      </c>
      <c r="CV285" s="5">
        <f>Target_CC[[#This Row],[Est_Sust_POTS Nov]]</f>
        <v>533700</v>
      </c>
      <c r="CW285" s="5">
        <f>SUM(Target_CC[[#This Row],[Est_Sust_POTS Jan]:[Est_Sust_POTS Des]])</f>
        <v>6404400</v>
      </c>
      <c r="CX285" s="5"/>
      <c r="CY285" s="5">
        <v>0</v>
      </c>
      <c r="CZ285" s="5">
        <v>0</v>
      </c>
      <c r="DA285" s="5">
        <v>0</v>
      </c>
      <c r="DB285" s="5"/>
      <c r="DC285" s="5"/>
      <c r="DD285" s="5"/>
      <c r="DE285" s="5"/>
      <c r="DF285" s="5"/>
      <c r="DG285" s="5"/>
      <c r="DH285" s="5"/>
      <c r="DI285" s="5"/>
      <c r="DJ285" s="5">
        <f>SUM(Target_CC[[#This Row],[BC_Jan]:[BC_Des]])</f>
        <v>0</v>
      </c>
      <c r="DK285" s="5"/>
      <c r="DL285" s="5"/>
      <c r="DM285" s="5"/>
      <c r="DN285" s="5"/>
      <c r="DO285" s="5"/>
      <c r="DP285" s="5"/>
      <c r="DQ285" s="5"/>
      <c r="DR285" s="5"/>
      <c r="DS285" s="5"/>
      <c r="DT285" s="5"/>
      <c r="DU285" s="5"/>
      <c r="DV285" s="5"/>
      <c r="DW285" s="5"/>
      <c r="DX285" s="5" t="s">
        <v>160</v>
      </c>
    </row>
    <row r="286" spans="2:128" x14ac:dyDescent="0.3">
      <c r="B286">
        <v>19068049</v>
      </c>
      <c r="C286" t="s">
        <v>541</v>
      </c>
      <c r="D286" t="s">
        <v>380</v>
      </c>
      <c r="E286" t="s">
        <v>312</v>
      </c>
      <c r="F286" t="s">
        <v>309</v>
      </c>
      <c r="G286" t="s">
        <v>25</v>
      </c>
      <c r="H286" t="s">
        <v>159</v>
      </c>
      <c r="I286" t="s">
        <v>29</v>
      </c>
      <c r="J286" s="5">
        <v>25840701.486718565</v>
      </c>
      <c r="K286" s="5">
        <v>453922.52272727276</v>
      </c>
      <c r="L286" s="5">
        <v>477813.18181818182</v>
      </c>
      <c r="M286" s="5">
        <v>430031.86363636365</v>
      </c>
      <c r="N286" s="5">
        <v>382250.54545454547</v>
      </c>
      <c r="O286" s="5">
        <v>406141.20454545459</v>
      </c>
      <c r="P286" s="5">
        <v>430031.86363636365</v>
      </c>
      <c r="Q286" s="5">
        <v>549485.15909090906</v>
      </c>
      <c r="R286" s="5">
        <v>501703.84090909094</v>
      </c>
      <c r="S286" s="5">
        <v>501703.84090909094</v>
      </c>
      <c r="T286" s="5">
        <v>549485.15909090906</v>
      </c>
      <c r="U286" s="5">
        <v>477813.18181818182</v>
      </c>
      <c r="V286" s="5">
        <v>501703.84090909094</v>
      </c>
      <c r="W286" s="5">
        <v>5662086.2045454541</v>
      </c>
      <c r="X286" s="5">
        <v>60826.945925763997</v>
      </c>
      <c r="Y286" s="5">
        <v>64686.288289533288</v>
      </c>
      <c r="Z286" s="5">
        <v>85112.526469463308</v>
      </c>
      <c r="AA286" s="5">
        <v>86776.768575563779</v>
      </c>
      <c r="AB286" s="5">
        <v>113502.56761832758</v>
      </c>
      <c r="AC286" s="5">
        <v>106051.58278215819</v>
      </c>
      <c r="AD286" s="5">
        <v>93128.197793282598</v>
      </c>
      <c r="AE286" s="5">
        <v>105347.57064003858</v>
      </c>
      <c r="AF286" s="5">
        <v>91473.119430615086</v>
      </c>
      <c r="AG286" s="5">
        <v>96267.704252310839</v>
      </c>
      <c r="AH286" s="5">
        <v>118278.98319566042</v>
      </c>
      <c r="AI286" s="5">
        <v>140329.23134697101</v>
      </c>
      <c r="AJ286" s="5">
        <v>1161781.4863196886</v>
      </c>
      <c r="AK286" s="5">
        <v>514749.46865303675</v>
      </c>
      <c r="AL286" s="5">
        <v>542499.47010771511</v>
      </c>
      <c r="AM286" s="5">
        <v>515144.39010582695</v>
      </c>
      <c r="AN286" s="5">
        <v>469027.31403010926</v>
      </c>
      <c r="AO286" s="5">
        <v>519643.77216378215</v>
      </c>
      <c r="AP286" s="5">
        <v>536083.44641852181</v>
      </c>
      <c r="AQ286" s="5">
        <v>642613.35688419163</v>
      </c>
      <c r="AR286" s="5">
        <v>607051.41154912952</v>
      </c>
      <c r="AS286" s="5">
        <v>593176.96033970604</v>
      </c>
      <c r="AT286" s="5">
        <v>645752.86334321985</v>
      </c>
      <c r="AU286" s="5">
        <v>596092.16501384228</v>
      </c>
      <c r="AV286" s="5">
        <v>642033.07225606195</v>
      </c>
      <c r="AW286" s="5">
        <f>SUM(Target_CC[[#This Row],[Target_Jan]:[Target_Des]])</f>
        <v>6823867.6908651441</v>
      </c>
      <c r="AX286" s="5">
        <v>0</v>
      </c>
      <c r="AY286" s="5">
        <v>0</v>
      </c>
      <c r="AZ286" s="5">
        <v>0</v>
      </c>
      <c r="BA286" s="5">
        <v>0</v>
      </c>
      <c r="BB286" s="5">
        <v>0</v>
      </c>
      <c r="BC286" s="5">
        <v>0</v>
      </c>
      <c r="BD286" s="5">
        <v>0</v>
      </c>
      <c r="BE286" s="5">
        <v>0</v>
      </c>
      <c r="BF286" s="5">
        <v>0</v>
      </c>
      <c r="BG286" s="5">
        <v>0</v>
      </c>
      <c r="BH286" s="5">
        <v>0</v>
      </c>
      <c r="BI286" s="5">
        <v>0</v>
      </c>
      <c r="BJ286" s="5">
        <f>SUM(Target_CC[[#This Row],[Target_NGTMA_Jan]:[Target_NGTMA_Des]])</f>
        <v>0</v>
      </c>
      <c r="BK286" s="5">
        <v>541721</v>
      </c>
      <c r="BL286" s="5">
        <v>551350</v>
      </c>
      <c r="BM286" s="5">
        <v>480950</v>
      </c>
      <c r="BN286" s="5">
        <f>Target_CC[[#This Row],[Est_Sust_NP Apr]]+Target_CC[[#This Row],[Est_Sust_POTS Apr]]+Target_CC[[#This Row],[BC_Apr]]</f>
        <v>480950</v>
      </c>
      <c r="BO286" s="5">
        <f>Target_CC[[#This Row],[Est_Sust_NP Mei]]+Target_CC[[#This Row],[Est_Sust_POTS Mei]]+Target_CC[[#This Row],[BC_Mei]]</f>
        <v>480950</v>
      </c>
      <c r="BP286" s="5">
        <f>Target_CC[[#This Row],[Est_Sust_NP Jun]]+Target_CC[[#This Row],[Est_Sust_POTS Jun]]+Target_CC[[#This Row],[BC_Jun]]</f>
        <v>480950</v>
      </c>
      <c r="BQ286" s="5">
        <f>Target_CC[[#This Row],[Est_Sust_NP Jul]]+Target_CC[[#This Row],[Est_Sust_POTS Jul]]+Target_CC[[#This Row],[BC_Jul]]</f>
        <v>480950</v>
      </c>
      <c r="BR286" s="5">
        <f>Target_CC[[#This Row],[Est_Sust_NP Agu]]+Target_CC[[#This Row],[Est_Sust_POTS Agu]]+Target_CC[[#This Row],[BC_Agu]]</f>
        <v>480950</v>
      </c>
      <c r="BS286" s="5">
        <f>Target_CC[[#This Row],[Est_Sust_NP Sep]]+Target_CC[[#This Row],[Est_Sust_POTS Sep]]+Target_CC[[#This Row],[BC_Sep]]</f>
        <v>480950</v>
      </c>
      <c r="BT286" s="5">
        <f>Target_CC[[#This Row],[Est_Sust_NP Okt]]+Target_CC[[#This Row],[Est_Sust_POTS Okt]]+Target_CC[[#This Row],[BC_Okt]]</f>
        <v>480950</v>
      </c>
      <c r="BU286" s="5">
        <f>Target_CC[[#This Row],[Est_Sust_NP Nov]]+Target_CC[[#This Row],[Est_Sust_POTS Nov]]+Target_CC[[#This Row],[BC_Nov]]</f>
        <v>480950</v>
      </c>
      <c r="BV286" s="5">
        <f>Target_CC[[#This Row],[Est_Sust_NP Des]]+Target_CC[[#This Row],[Est_Sust_POTS Des]]+Target_CC[[#This Row],[BC_Des]]</f>
        <v>480950</v>
      </c>
      <c r="BW286" s="5">
        <f>SUM(Target_CC[[#This Row],[Real_Jan]:[Real_Des]])</f>
        <v>5902571</v>
      </c>
      <c r="BX286" s="5">
        <v>0</v>
      </c>
      <c r="BY286" s="5">
        <v>0</v>
      </c>
      <c r="BZ286" s="5">
        <v>0</v>
      </c>
      <c r="CA286" s="5">
        <f>Target_CC[[#This Row],[Est_Sust_NP Mar]]*95%</f>
        <v>0</v>
      </c>
      <c r="CB286" s="5">
        <f>Target_CC[[#This Row],[Est_Sust_NP Apr]]</f>
        <v>0</v>
      </c>
      <c r="CC286" s="5">
        <f>Target_CC[[#This Row],[Est_Sust_NP Mei]]</f>
        <v>0</v>
      </c>
      <c r="CD286" s="5">
        <f>Target_CC[[#This Row],[Est_Sust_NP Jun]]</f>
        <v>0</v>
      </c>
      <c r="CE286" s="5">
        <f>Target_CC[[#This Row],[Est_Sust_NP Jul]]</f>
        <v>0</v>
      </c>
      <c r="CF286" s="5">
        <f>Target_CC[[#This Row],[Est_Sust_NP Agu]]</f>
        <v>0</v>
      </c>
      <c r="CG286" s="5">
        <f>Target_CC[[#This Row],[Est_Sust_NP Sep]]</f>
        <v>0</v>
      </c>
      <c r="CH286" s="5">
        <f>Target_CC[[#This Row],[Est_Sust_NP Okt]]</f>
        <v>0</v>
      </c>
      <c r="CI286" s="5">
        <f>Target_CC[[#This Row],[Est_Sust_NP Nov]]</f>
        <v>0</v>
      </c>
      <c r="CJ286" s="5">
        <f>SUM(Target_CC[[#This Row],[Est_Sust_NP Jan]:[Est_Sust_NP Des]])</f>
        <v>0</v>
      </c>
      <c r="CK286" s="5">
        <v>541721</v>
      </c>
      <c r="CL286" s="5">
        <v>548740</v>
      </c>
      <c r="CM286" s="5">
        <v>480950</v>
      </c>
      <c r="CN286" s="5">
        <f>Target_CC[[#This Row],[Est_Sust_POTS Mar]]</f>
        <v>480950</v>
      </c>
      <c r="CO286" s="5">
        <f>Target_CC[[#This Row],[Est_Sust_POTS Apr]]</f>
        <v>480950</v>
      </c>
      <c r="CP286" s="5">
        <f>Target_CC[[#This Row],[Est_Sust_POTS Mei]]</f>
        <v>480950</v>
      </c>
      <c r="CQ286" s="5">
        <f>Target_CC[[#This Row],[Est_Sust_POTS Jun]]</f>
        <v>480950</v>
      </c>
      <c r="CR286" s="5">
        <f>Target_CC[[#This Row],[Est_Sust_POTS Jul]]</f>
        <v>480950</v>
      </c>
      <c r="CS286" s="5">
        <f>Target_CC[[#This Row],[Est_Sust_POTS Agu]]</f>
        <v>480950</v>
      </c>
      <c r="CT286" s="5">
        <f>Target_CC[[#This Row],[Est_Sust_POTS Sep]]</f>
        <v>480950</v>
      </c>
      <c r="CU286" s="5">
        <f>Target_CC[[#This Row],[Est_Sust_POTS Okt]]</f>
        <v>480950</v>
      </c>
      <c r="CV286" s="5">
        <f>Target_CC[[#This Row],[Est_Sust_POTS Nov]]</f>
        <v>480950</v>
      </c>
      <c r="CW286" s="5">
        <f>SUM(Target_CC[[#This Row],[Est_Sust_POTS Jan]:[Est_Sust_POTS Des]])</f>
        <v>5899961</v>
      </c>
      <c r="CX286" s="5"/>
      <c r="CY286" s="5">
        <v>0</v>
      </c>
      <c r="CZ286" s="5">
        <v>0</v>
      </c>
      <c r="DA286" s="5">
        <v>0</v>
      </c>
      <c r="DB286" s="5"/>
      <c r="DC286" s="5"/>
      <c r="DD286" s="5"/>
      <c r="DE286" s="5"/>
      <c r="DF286" s="5"/>
      <c r="DG286" s="5"/>
      <c r="DH286" s="5"/>
      <c r="DI286" s="5"/>
      <c r="DJ286" s="5">
        <f>SUM(Target_CC[[#This Row],[BC_Jan]:[BC_Des]])</f>
        <v>0</v>
      </c>
      <c r="DK286" s="5"/>
      <c r="DL286" s="5"/>
      <c r="DM286" s="5"/>
      <c r="DN286" s="5"/>
      <c r="DO286" s="5"/>
      <c r="DP286" s="5"/>
      <c r="DQ286" s="5"/>
      <c r="DR286" s="5"/>
      <c r="DS286" s="5"/>
      <c r="DT286" s="5"/>
      <c r="DU286" s="5"/>
      <c r="DV286" s="5"/>
      <c r="DW286" s="5"/>
      <c r="DX286" s="5" t="s">
        <v>160</v>
      </c>
    </row>
    <row r="287" spans="2:128" x14ac:dyDescent="0.3">
      <c r="B287">
        <v>19017256</v>
      </c>
      <c r="C287" t="s">
        <v>542</v>
      </c>
      <c r="D287" t="s">
        <v>331</v>
      </c>
      <c r="E287" t="s">
        <v>340</v>
      </c>
      <c r="F287" t="s">
        <v>296</v>
      </c>
      <c r="G287" t="s">
        <v>25</v>
      </c>
      <c r="H287" t="s">
        <v>159</v>
      </c>
      <c r="I287" t="s">
        <v>29</v>
      </c>
      <c r="J287" s="5">
        <v>9726234.9434698485</v>
      </c>
      <c r="K287" s="5">
        <v>588800</v>
      </c>
      <c r="L287" s="5">
        <v>565040</v>
      </c>
      <c r="M287" s="5">
        <v>569600</v>
      </c>
      <c r="N287" s="5">
        <v>565040</v>
      </c>
      <c r="O287" s="5">
        <v>551360</v>
      </c>
      <c r="P287" s="5">
        <v>537680</v>
      </c>
      <c r="Q287" s="5">
        <v>560480</v>
      </c>
      <c r="R287" s="5">
        <v>578720</v>
      </c>
      <c r="S287" s="5">
        <v>574160</v>
      </c>
      <c r="T287" s="5">
        <v>574160</v>
      </c>
      <c r="U287" s="5">
        <v>578720</v>
      </c>
      <c r="V287" s="5">
        <v>569600</v>
      </c>
      <c r="W287" s="5">
        <v>6813360</v>
      </c>
      <c r="X287" s="5">
        <v>0</v>
      </c>
      <c r="Y287" s="5">
        <v>690859.22431823774</v>
      </c>
      <c r="Z287" s="5">
        <v>683729.23020126333</v>
      </c>
      <c r="AA287" s="5">
        <v>537486.86343142285</v>
      </c>
      <c r="AB287" s="5">
        <v>586231.66372162709</v>
      </c>
      <c r="AC287" s="5">
        <v>571553.53985494352</v>
      </c>
      <c r="AD287" s="5">
        <v>710365.72728492401</v>
      </c>
      <c r="AE287" s="5">
        <v>598269.13892134407</v>
      </c>
      <c r="AF287" s="5">
        <v>715610.41381648171</v>
      </c>
      <c r="AG287" s="5">
        <v>720720.50871695695</v>
      </c>
      <c r="AH287" s="5">
        <v>611960.29877694696</v>
      </c>
      <c r="AI287" s="5">
        <v>623089.45347582689</v>
      </c>
      <c r="AJ287" s="5">
        <v>7049876.062519975</v>
      </c>
      <c r="AK287" s="5">
        <v>588800</v>
      </c>
      <c r="AL287" s="5">
        <v>1255899.2243182377</v>
      </c>
      <c r="AM287" s="5">
        <v>1253329.2302012634</v>
      </c>
      <c r="AN287" s="5">
        <v>1102526.863431423</v>
      </c>
      <c r="AO287" s="5">
        <v>1137591.6637216271</v>
      </c>
      <c r="AP287" s="5">
        <v>1109233.5398549435</v>
      </c>
      <c r="AQ287" s="5">
        <v>1270845.7272849241</v>
      </c>
      <c r="AR287" s="5">
        <v>1176989.1389213442</v>
      </c>
      <c r="AS287" s="5">
        <v>1289770.4138164818</v>
      </c>
      <c r="AT287" s="5">
        <v>1294880.5087169569</v>
      </c>
      <c r="AU287" s="5">
        <v>1190680.298776947</v>
      </c>
      <c r="AV287" s="5">
        <v>1192689.4534758269</v>
      </c>
      <c r="AW287" s="5">
        <f>SUM(Target_CC[[#This Row],[Target_Jan]:[Target_Des]])</f>
        <v>13863236.062519977</v>
      </c>
      <c r="AX287" s="5">
        <v>0</v>
      </c>
      <c r="AY287" s="5">
        <v>0</v>
      </c>
      <c r="AZ287" s="5">
        <v>0</v>
      </c>
      <c r="BA287" s="5">
        <v>0</v>
      </c>
      <c r="BB287" s="5">
        <v>0</v>
      </c>
      <c r="BC287" s="5">
        <v>0</v>
      </c>
      <c r="BD287" s="5">
        <v>0</v>
      </c>
      <c r="BE287" s="5">
        <v>0</v>
      </c>
      <c r="BF287" s="5">
        <v>0</v>
      </c>
      <c r="BG287" s="5">
        <v>0</v>
      </c>
      <c r="BH287" s="5">
        <v>0</v>
      </c>
      <c r="BI287" s="5">
        <v>0</v>
      </c>
      <c r="BJ287" s="5">
        <f>SUM(Target_CC[[#This Row],[Target_NGTMA_Jan]:[Target_NGTMA_Des]])</f>
        <v>0</v>
      </c>
      <c r="BK287" s="5">
        <v>546730</v>
      </c>
      <c r="BL287" s="5">
        <v>662148</v>
      </c>
      <c r="BM287" s="5">
        <v>779438</v>
      </c>
      <c r="BN287" s="5">
        <f>Target_CC[[#This Row],[Est_Sust_NP Apr]]+Target_CC[[#This Row],[Est_Sust_POTS Apr]]+Target_CC[[#This Row],[BC_Apr]]</f>
        <v>775490</v>
      </c>
      <c r="BO287" s="5">
        <f>Target_CC[[#This Row],[Est_Sust_NP Mei]]+Target_CC[[#This Row],[Est_Sust_POTS Mei]]+Target_CC[[#This Row],[BC_Mei]]</f>
        <v>775490</v>
      </c>
      <c r="BP287" s="5">
        <f>Target_CC[[#This Row],[Est_Sust_NP Jun]]+Target_CC[[#This Row],[Est_Sust_POTS Jun]]+Target_CC[[#This Row],[BC_Jun]]</f>
        <v>775490</v>
      </c>
      <c r="BQ287" s="5">
        <f>Target_CC[[#This Row],[Est_Sust_NP Jul]]+Target_CC[[#This Row],[Est_Sust_POTS Jul]]+Target_CC[[#This Row],[BC_Jul]]</f>
        <v>775490</v>
      </c>
      <c r="BR287" s="5">
        <f>Target_CC[[#This Row],[Est_Sust_NP Agu]]+Target_CC[[#This Row],[Est_Sust_POTS Agu]]+Target_CC[[#This Row],[BC_Agu]]</f>
        <v>775490</v>
      </c>
      <c r="BS287" s="5">
        <f>Target_CC[[#This Row],[Est_Sust_NP Sep]]+Target_CC[[#This Row],[Est_Sust_POTS Sep]]+Target_CC[[#This Row],[BC_Sep]]</f>
        <v>775490</v>
      </c>
      <c r="BT287" s="5">
        <f>Target_CC[[#This Row],[Est_Sust_NP Okt]]+Target_CC[[#This Row],[Est_Sust_POTS Okt]]+Target_CC[[#This Row],[BC_Okt]]</f>
        <v>775490</v>
      </c>
      <c r="BU287" s="5">
        <f>Target_CC[[#This Row],[Est_Sust_NP Nov]]+Target_CC[[#This Row],[Est_Sust_POTS Nov]]+Target_CC[[#This Row],[BC_Nov]]</f>
        <v>775490</v>
      </c>
      <c r="BV287" s="5">
        <f>Target_CC[[#This Row],[Est_Sust_NP Des]]+Target_CC[[#This Row],[Est_Sust_POTS Des]]+Target_CC[[#This Row],[BC_Des]]</f>
        <v>775490</v>
      </c>
      <c r="BW287" s="5">
        <f>SUM(Target_CC[[#This Row],[Real_Jan]:[Real_Des]])</f>
        <v>8967726</v>
      </c>
      <c r="BX287" s="5">
        <v>0</v>
      </c>
      <c r="BY287" s="5">
        <v>0</v>
      </c>
      <c r="BZ287" s="5">
        <v>0</v>
      </c>
      <c r="CA287" s="5">
        <f>Target_CC[[#This Row],[Est_Sust_NP Mar]]*95%</f>
        <v>0</v>
      </c>
      <c r="CB287" s="5">
        <f>Target_CC[[#This Row],[Est_Sust_NP Apr]]</f>
        <v>0</v>
      </c>
      <c r="CC287" s="5">
        <f>Target_CC[[#This Row],[Est_Sust_NP Mei]]</f>
        <v>0</v>
      </c>
      <c r="CD287" s="5">
        <f>Target_CC[[#This Row],[Est_Sust_NP Jun]]</f>
        <v>0</v>
      </c>
      <c r="CE287" s="5">
        <f>Target_CC[[#This Row],[Est_Sust_NP Jul]]</f>
        <v>0</v>
      </c>
      <c r="CF287" s="5">
        <f>Target_CC[[#This Row],[Est_Sust_NP Agu]]</f>
        <v>0</v>
      </c>
      <c r="CG287" s="5">
        <f>Target_CC[[#This Row],[Est_Sust_NP Sep]]</f>
        <v>0</v>
      </c>
      <c r="CH287" s="5">
        <f>Target_CC[[#This Row],[Est_Sust_NP Okt]]</f>
        <v>0</v>
      </c>
      <c r="CI287" s="5">
        <f>Target_CC[[#This Row],[Est_Sust_NP Nov]]</f>
        <v>0</v>
      </c>
      <c r="CJ287" s="5">
        <f>SUM(Target_CC[[#This Row],[Est_Sust_NP Jan]:[Est_Sust_NP Des]])</f>
        <v>0</v>
      </c>
      <c r="CK287" s="5">
        <v>545660</v>
      </c>
      <c r="CL287" s="5">
        <v>645390</v>
      </c>
      <c r="CM287" s="5">
        <v>775490</v>
      </c>
      <c r="CN287" s="5">
        <f>Target_CC[[#This Row],[Est_Sust_POTS Mar]]</f>
        <v>775490</v>
      </c>
      <c r="CO287" s="5">
        <f>Target_CC[[#This Row],[Est_Sust_POTS Apr]]</f>
        <v>775490</v>
      </c>
      <c r="CP287" s="5">
        <f>Target_CC[[#This Row],[Est_Sust_POTS Mei]]</f>
        <v>775490</v>
      </c>
      <c r="CQ287" s="5">
        <f>Target_CC[[#This Row],[Est_Sust_POTS Jun]]</f>
        <v>775490</v>
      </c>
      <c r="CR287" s="5">
        <f>Target_CC[[#This Row],[Est_Sust_POTS Jul]]</f>
        <v>775490</v>
      </c>
      <c r="CS287" s="5">
        <f>Target_CC[[#This Row],[Est_Sust_POTS Agu]]</f>
        <v>775490</v>
      </c>
      <c r="CT287" s="5">
        <f>Target_CC[[#This Row],[Est_Sust_POTS Sep]]</f>
        <v>775490</v>
      </c>
      <c r="CU287" s="5">
        <f>Target_CC[[#This Row],[Est_Sust_POTS Okt]]</f>
        <v>775490</v>
      </c>
      <c r="CV287" s="5">
        <f>Target_CC[[#This Row],[Est_Sust_POTS Nov]]</f>
        <v>775490</v>
      </c>
      <c r="CW287" s="5">
        <f>SUM(Target_CC[[#This Row],[Est_Sust_POTS Jan]:[Est_Sust_POTS Des]])</f>
        <v>8945950</v>
      </c>
      <c r="CX287" s="5"/>
      <c r="CY287" s="5">
        <v>0</v>
      </c>
      <c r="CZ287" s="5">
        <v>0</v>
      </c>
      <c r="DA287" s="5">
        <v>0</v>
      </c>
      <c r="DB287" s="5"/>
      <c r="DC287" s="5"/>
      <c r="DD287" s="5"/>
      <c r="DE287" s="5"/>
      <c r="DF287" s="5"/>
      <c r="DG287" s="5"/>
      <c r="DH287" s="5"/>
      <c r="DI287" s="5"/>
      <c r="DJ287" s="5">
        <f>SUM(Target_CC[[#This Row],[BC_Jan]:[BC_Des]])</f>
        <v>0</v>
      </c>
      <c r="DK287" s="5"/>
      <c r="DL287" s="5"/>
      <c r="DM287" s="5"/>
      <c r="DN287" s="5"/>
      <c r="DO287" s="5"/>
      <c r="DP287" s="5"/>
      <c r="DQ287" s="5"/>
      <c r="DR287" s="5"/>
      <c r="DS287" s="5"/>
      <c r="DT287" s="5"/>
      <c r="DU287" s="5"/>
      <c r="DV287" s="5"/>
      <c r="DW287" s="5"/>
      <c r="DX287" s="5" t="s">
        <v>160</v>
      </c>
    </row>
    <row r="288" spans="2:128" x14ac:dyDescent="0.3">
      <c r="B288">
        <v>4602871</v>
      </c>
      <c r="C288" t="s">
        <v>543</v>
      </c>
      <c r="D288" t="s">
        <v>331</v>
      </c>
      <c r="E288" t="s">
        <v>318</v>
      </c>
      <c r="F288" t="s">
        <v>296</v>
      </c>
      <c r="G288" t="s">
        <v>20</v>
      </c>
      <c r="H288" t="s">
        <v>159</v>
      </c>
      <c r="I288" t="s">
        <v>29</v>
      </c>
      <c r="J288" s="5">
        <v>30588829.91674085</v>
      </c>
      <c r="K288" s="5">
        <v>2000845.76</v>
      </c>
      <c r="L288" s="5">
        <v>1981648.4720000001</v>
      </c>
      <c r="M288" s="5">
        <v>1985332.8</v>
      </c>
      <c r="N288" s="5">
        <v>1981648.4720000001</v>
      </c>
      <c r="O288" s="5">
        <v>1970595.4879999999</v>
      </c>
      <c r="P288" s="5">
        <v>1959542.5040000002</v>
      </c>
      <c r="Q288" s="5">
        <v>1977964.1440000001</v>
      </c>
      <c r="R288" s="5">
        <v>1992701.456</v>
      </c>
      <c r="S288" s="5">
        <v>1989017.1279999998</v>
      </c>
      <c r="T288" s="5">
        <v>1989017.1279999998</v>
      </c>
      <c r="U288" s="5">
        <v>1992701.456</v>
      </c>
      <c r="V288" s="5">
        <v>1985332.8</v>
      </c>
      <c r="W288" s="5">
        <v>23806347.607999999</v>
      </c>
      <c r="X288" s="5">
        <v>0</v>
      </c>
      <c r="Y288" s="5">
        <v>690859.22431823774</v>
      </c>
      <c r="Z288" s="5">
        <v>683729.23020126333</v>
      </c>
      <c r="AA288" s="5">
        <v>537486.86343142285</v>
      </c>
      <c r="AB288" s="5">
        <v>586231.66372162709</v>
      </c>
      <c r="AC288" s="5">
        <v>571553.53985494352</v>
      </c>
      <c r="AD288" s="5">
        <v>710365.72728492401</v>
      </c>
      <c r="AE288" s="5">
        <v>598269.13892134407</v>
      </c>
      <c r="AF288" s="5">
        <v>715610.41381648171</v>
      </c>
      <c r="AG288" s="5">
        <v>720720.50871695695</v>
      </c>
      <c r="AH288" s="5">
        <v>611960.29877694696</v>
      </c>
      <c r="AI288" s="5">
        <v>623089.45347582689</v>
      </c>
      <c r="AJ288" s="5">
        <v>7049876.062519975</v>
      </c>
      <c r="AK288" s="5">
        <v>2000845.76</v>
      </c>
      <c r="AL288" s="5">
        <v>2672507.696318238</v>
      </c>
      <c r="AM288" s="5">
        <v>2669062.0302012633</v>
      </c>
      <c r="AN288" s="5">
        <v>2519135.335431423</v>
      </c>
      <c r="AO288" s="5">
        <v>2556827.151721627</v>
      </c>
      <c r="AP288" s="5">
        <v>2531096.0438549435</v>
      </c>
      <c r="AQ288" s="5">
        <v>2688329.871284924</v>
      </c>
      <c r="AR288" s="5">
        <v>2590970.594921344</v>
      </c>
      <c r="AS288" s="5">
        <v>2704627.5418164814</v>
      </c>
      <c r="AT288" s="5">
        <v>2709737.6367169567</v>
      </c>
      <c r="AU288" s="5">
        <v>2604661.7547769472</v>
      </c>
      <c r="AV288" s="5">
        <v>2608422.2534758272</v>
      </c>
      <c r="AW288" s="5">
        <f>SUM(Target_CC[[#This Row],[Target_Jan]:[Target_Des]])</f>
        <v>30856223.670519974</v>
      </c>
      <c r="AX288" s="5">
        <v>0</v>
      </c>
      <c r="AY288" s="5">
        <v>0</v>
      </c>
      <c r="AZ288" s="5">
        <v>0</v>
      </c>
      <c r="BA288" s="5">
        <v>0</v>
      </c>
      <c r="BB288" s="5">
        <v>0</v>
      </c>
      <c r="BC288" s="5">
        <v>0</v>
      </c>
      <c r="BD288" s="5">
        <v>0</v>
      </c>
      <c r="BE288" s="5">
        <v>0</v>
      </c>
      <c r="BF288" s="5">
        <v>0</v>
      </c>
      <c r="BG288" s="5">
        <v>0</v>
      </c>
      <c r="BH288" s="5">
        <v>0</v>
      </c>
      <c r="BI288" s="5">
        <v>0</v>
      </c>
      <c r="BJ288" s="5">
        <f>SUM(Target_CC[[#This Row],[Target_NGTMA_Jan]:[Target_NGTMA_Des]])</f>
        <v>0</v>
      </c>
      <c r="BK288" s="5">
        <v>558487</v>
      </c>
      <c r="BL288" s="5">
        <v>382258</v>
      </c>
      <c r="BM288" s="5">
        <v>359586</v>
      </c>
      <c r="BN288" s="5">
        <f>Target_CC[[#This Row],[Est_Sust_NP Apr]]+Target_CC[[#This Row],[Est_Sust_POTS Apr]]+Target_CC[[#This Row],[BC_Apr]]</f>
        <v>359586</v>
      </c>
      <c r="BO288" s="5">
        <f>Target_CC[[#This Row],[Est_Sust_NP Mei]]+Target_CC[[#This Row],[Est_Sust_POTS Mei]]+Target_CC[[#This Row],[BC_Mei]]</f>
        <v>359586</v>
      </c>
      <c r="BP288" s="5">
        <f>Target_CC[[#This Row],[Est_Sust_NP Jun]]+Target_CC[[#This Row],[Est_Sust_POTS Jun]]+Target_CC[[#This Row],[BC_Jun]]</f>
        <v>359586</v>
      </c>
      <c r="BQ288" s="5">
        <f>Target_CC[[#This Row],[Est_Sust_NP Jul]]+Target_CC[[#This Row],[Est_Sust_POTS Jul]]+Target_CC[[#This Row],[BC_Jul]]</f>
        <v>359586</v>
      </c>
      <c r="BR288" s="5">
        <f>Target_CC[[#This Row],[Est_Sust_NP Agu]]+Target_CC[[#This Row],[Est_Sust_POTS Agu]]+Target_CC[[#This Row],[BC_Agu]]</f>
        <v>359586</v>
      </c>
      <c r="BS288" s="5">
        <f>Target_CC[[#This Row],[Est_Sust_NP Sep]]+Target_CC[[#This Row],[Est_Sust_POTS Sep]]+Target_CC[[#This Row],[BC_Sep]]</f>
        <v>359586</v>
      </c>
      <c r="BT288" s="5">
        <f>Target_CC[[#This Row],[Est_Sust_NP Okt]]+Target_CC[[#This Row],[Est_Sust_POTS Okt]]+Target_CC[[#This Row],[BC_Okt]]</f>
        <v>359586</v>
      </c>
      <c r="BU288" s="5">
        <f>Target_CC[[#This Row],[Est_Sust_NP Nov]]+Target_CC[[#This Row],[Est_Sust_POTS Nov]]+Target_CC[[#This Row],[BC_Nov]]</f>
        <v>359586</v>
      </c>
      <c r="BV288" s="5">
        <f>Target_CC[[#This Row],[Est_Sust_NP Des]]+Target_CC[[#This Row],[Est_Sust_POTS Des]]+Target_CC[[#This Row],[BC_Des]]</f>
        <v>359586</v>
      </c>
      <c r="BW288" s="5">
        <f>SUM(Target_CC[[#This Row],[Real_Jan]:[Real_Des]])</f>
        <v>4536605</v>
      </c>
      <c r="BX288" s="5">
        <v>0</v>
      </c>
      <c r="BY288" s="5">
        <v>0</v>
      </c>
      <c r="BZ288" s="5">
        <v>0</v>
      </c>
      <c r="CA288" s="5">
        <f>Target_CC[[#This Row],[Est_Sust_NP Mar]]*95%</f>
        <v>0</v>
      </c>
      <c r="CB288" s="5">
        <f>Target_CC[[#This Row],[Est_Sust_NP Apr]]</f>
        <v>0</v>
      </c>
      <c r="CC288" s="5">
        <f>Target_CC[[#This Row],[Est_Sust_NP Mei]]</f>
        <v>0</v>
      </c>
      <c r="CD288" s="5">
        <f>Target_CC[[#This Row],[Est_Sust_NP Jun]]</f>
        <v>0</v>
      </c>
      <c r="CE288" s="5">
        <f>Target_CC[[#This Row],[Est_Sust_NP Jul]]</f>
        <v>0</v>
      </c>
      <c r="CF288" s="5">
        <f>Target_CC[[#This Row],[Est_Sust_NP Agu]]</f>
        <v>0</v>
      </c>
      <c r="CG288" s="5">
        <f>Target_CC[[#This Row],[Est_Sust_NP Sep]]</f>
        <v>0</v>
      </c>
      <c r="CH288" s="5">
        <f>Target_CC[[#This Row],[Est_Sust_NP Okt]]</f>
        <v>0</v>
      </c>
      <c r="CI288" s="5">
        <f>Target_CC[[#This Row],[Est_Sust_NP Nov]]</f>
        <v>0</v>
      </c>
      <c r="CJ288" s="5">
        <f>SUM(Target_CC[[#This Row],[Est_Sust_NP Jan]:[Est_Sust_NP Des]])</f>
        <v>0</v>
      </c>
      <c r="CK288" s="5">
        <v>558487</v>
      </c>
      <c r="CL288" s="5">
        <v>382258</v>
      </c>
      <c r="CM288" s="5">
        <v>359586</v>
      </c>
      <c r="CN288" s="5">
        <f>Target_CC[[#This Row],[Est_Sust_POTS Mar]]</f>
        <v>359586</v>
      </c>
      <c r="CO288" s="5">
        <f>Target_CC[[#This Row],[Est_Sust_POTS Apr]]</f>
        <v>359586</v>
      </c>
      <c r="CP288" s="5">
        <f>Target_CC[[#This Row],[Est_Sust_POTS Mei]]</f>
        <v>359586</v>
      </c>
      <c r="CQ288" s="5">
        <f>Target_CC[[#This Row],[Est_Sust_POTS Jun]]</f>
        <v>359586</v>
      </c>
      <c r="CR288" s="5">
        <f>Target_CC[[#This Row],[Est_Sust_POTS Jul]]</f>
        <v>359586</v>
      </c>
      <c r="CS288" s="5">
        <f>Target_CC[[#This Row],[Est_Sust_POTS Agu]]</f>
        <v>359586</v>
      </c>
      <c r="CT288" s="5">
        <f>Target_CC[[#This Row],[Est_Sust_POTS Sep]]</f>
        <v>359586</v>
      </c>
      <c r="CU288" s="5">
        <f>Target_CC[[#This Row],[Est_Sust_POTS Okt]]</f>
        <v>359586</v>
      </c>
      <c r="CV288" s="5">
        <f>Target_CC[[#This Row],[Est_Sust_POTS Nov]]</f>
        <v>359586</v>
      </c>
      <c r="CW288" s="5">
        <f>SUM(Target_CC[[#This Row],[Est_Sust_POTS Jan]:[Est_Sust_POTS Des]])</f>
        <v>4536605</v>
      </c>
      <c r="CX288" s="5"/>
      <c r="CY288" s="5">
        <v>0</v>
      </c>
      <c r="CZ288" s="5">
        <v>0</v>
      </c>
      <c r="DA288" s="5">
        <v>0</v>
      </c>
      <c r="DB288" s="5"/>
      <c r="DC288" s="5"/>
      <c r="DD288" s="5"/>
      <c r="DE288" s="5"/>
      <c r="DF288" s="5"/>
      <c r="DG288" s="5"/>
      <c r="DH288" s="5"/>
      <c r="DI288" s="5"/>
      <c r="DJ288" s="5">
        <f>SUM(Target_CC[[#This Row],[BC_Jan]:[BC_Des]])</f>
        <v>0</v>
      </c>
      <c r="DK288" s="5"/>
      <c r="DL288" s="5"/>
      <c r="DM288" s="5"/>
      <c r="DN288" s="5"/>
      <c r="DO288" s="5"/>
      <c r="DP288" s="5"/>
      <c r="DQ288" s="5"/>
      <c r="DR288" s="5"/>
      <c r="DS288" s="5"/>
      <c r="DT288" s="5"/>
      <c r="DU288" s="5"/>
      <c r="DV288" s="5"/>
      <c r="DW288" s="5"/>
      <c r="DX288" s="5" t="s">
        <v>160</v>
      </c>
    </row>
    <row r="289" spans="2:128" x14ac:dyDescent="0.3">
      <c r="B289">
        <v>19545144</v>
      </c>
      <c r="C289" t="s">
        <v>544</v>
      </c>
      <c r="D289" t="s">
        <v>386</v>
      </c>
      <c r="E289" t="s">
        <v>381</v>
      </c>
      <c r="F289" t="s">
        <v>309</v>
      </c>
      <c r="G289" t="s">
        <v>25</v>
      </c>
      <c r="H289" t="s">
        <v>159</v>
      </c>
      <c r="I289" t="s">
        <v>29</v>
      </c>
      <c r="J289" s="5">
        <v>7379523.6911742818</v>
      </c>
      <c r="K289" s="5">
        <v>578031.81818181812</v>
      </c>
      <c r="L289" s="5">
        <v>608454.54545454541</v>
      </c>
      <c r="M289" s="5">
        <v>547609.09090909094</v>
      </c>
      <c r="N289" s="5">
        <v>486763.63636363635</v>
      </c>
      <c r="O289" s="5">
        <v>517186.36363636365</v>
      </c>
      <c r="P289" s="5">
        <v>547609.09090909094</v>
      </c>
      <c r="Q289" s="5">
        <v>699722.72727272729</v>
      </c>
      <c r="R289" s="5">
        <v>638877.27272727271</v>
      </c>
      <c r="S289" s="5">
        <v>638877.27272727271</v>
      </c>
      <c r="T289" s="5">
        <v>699722.72727272729</v>
      </c>
      <c r="U289" s="5">
        <v>608454.54545454541</v>
      </c>
      <c r="V289" s="5">
        <v>638877.27272727271</v>
      </c>
      <c r="W289" s="5">
        <v>7210186.3636363624</v>
      </c>
      <c r="X289" s="5">
        <v>77457.95457926947</v>
      </c>
      <c r="Y289" s="5">
        <v>82372.499621256749</v>
      </c>
      <c r="Z289" s="5">
        <v>108383.5808137486</v>
      </c>
      <c r="AA289" s="5">
        <v>110502.85192791179</v>
      </c>
      <c r="AB289" s="5">
        <v>144535.88937278959</v>
      </c>
      <c r="AC289" s="5">
        <v>135047.69238661838</v>
      </c>
      <c r="AD289" s="5">
        <v>118590.858129307</v>
      </c>
      <c r="AE289" s="5">
        <v>134151.19265779573</v>
      </c>
      <c r="AF289" s="5">
        <v>116483.25626487851</v>
      </c>
      <c r="AG289" s="5">
        <v>122588.75322339112</v>
      </c>
      <c r="AH289" s="5">
        <v>150618.2493402338</v>
      </c>
      <c r="AI289" s="5">
        <v>178697.36943694748</v>
      </c>
      <c r="AJ289" s="5">
        <v>1479430.1477541483</v>
      </c>
      <c r="AK289" s="5">
        <v>655489.77276108763</v>
      </c>
      <c r="AL289" s="5">
        <v>690827.04507580213</v>
      </c>
      <c r="AM289" s="5">
        <v>655992.67172283959</v>
      </c>
      <c r="AN289" s="5">
        <v>597266.4882915481</v>
      </c>
      <c r="AO289" s="5">
        <v>661722.2530091533</v>
      </c>
      <c r="AP289" s="5">
        <v>682656.78329570929</v>
      </c>
      <c r="AQ289" s="5">
        <v>818313.58540203434</v>
      </c>
      <c r="AR289" s="5">
        <v>773028.46538506844</v>
      </c>
      <c r="AS289" s="5">
        <v>755360.52899215126</v>
      </c>
      <c r="AT289" s="5">
        <v>822311.48049611843</v>
      </c>
      <c r="AU289" s="5">
        <v>759072.79479477927</v>
      </c>
      <c r="AV289" s="5">
        <v>817574.64216422022</v>
      </c>
      <c r="AW289" s="5">
        <f>SUM(Target_CC[[#This Row],[Target_Jan]:[Target_Des]])</f>
        <v>8689616.5113905128</v>
      </c>
      <c r="AX289" s="5">
        <v>0</v>
      </c>
      <c r="AY289" s="5">
        <v>0</v>
      </c>
      <c r="AZ289" s="5">
        <v>0</v>
      </c>
      <c r="BA289" s="5">
        <v>0</v>
      </c>
      <c r="BB289" s="5">
        <v>0</v>
      </c>
      <c r="BC289" s="5">
        <v>0</v>
      </c>
      <c r="BD289" s="5">
        <v>0</v>
      </c>
      <c r="BE289" s="5">
        <v>0</v>
      </c>
      <c r="BF289" s="5">
        <v>0</v>
      </c>
      <c r="BG289" s="5">
        <v>0</v>
      </c>
      <c r="BH289" s="5">
        <v>0</v>
      </c>
      <c r="BI289" s="5">
        <v>0</v>
      </c>
      <c r="BJ289" s="5">
        <f>SUM(Target_CC[[#This Row],[Target_NGTMA_Jan]:[Target_NGTMA_Des]])</f>
        <v>0</v>
      </c>
      <c r="BK289" s="5">
        <v>570000</v>
      </c>
      <c r="BL289" s="5">
        <v>570000</v>
      </c>
      <c r="BM289" s="5">
        <v>570000</v>
      </c>
      <c r="BN289" s="5">
        <f>Target_CC[[#This Row],[Est_Sust_NP Apr]]+Target_CC[[#This Row],[Est_Sust_POTS Apr]]+Target_CC[[#This Row],[BC_Apr]]</f>
        <v>570000</v>
      </c>
      <c r="BO289" s="5">
        <f>Target_CC[[#This Row],[Est_Sust_NP Mei]]+Target_CC[[#This Row],[Est_Sust_POTS Mei]]+Target_CC[[#This Row],[BC_Mei]]</f>
        <v>570000</v>
      </c>
      <c r="BP289" s="5">
        <f>Target_CC[[#This Row],[Est_Sust_NP Jun]]+Target_CC[[#This Row],[Est_Sust_POTS Jun]]+Target_CC[[#This Row],[BC_Jun]]</f>
        <v>570000</v>
      </c>
      <c r="BQ289" s="5">
        <f>Target_CC[[#This Row],[Est_Sust_NP Jul]]+Target_CC[[#This Row],[Est_Sust_POTS Jul]]+Target_CC[[#This Row],[BC_Jul]]</f>
        <v>570000</v>
      </c>
      <c r="BR289" s="5">
        <f>Target_CC[[#This Row],[Est_Sust_NP Agu]]+Target_CC[[#This Row],[Est_Sust_POTS Agu]]+Target_CC[[#This Row],[BC_Agu]]</f>
        <v>570000</v>
      </c>
      <c r="BS289" s="5">
        <f>Target_CC[[#This Row],[Est_Sust_NP Sep]]+Target_CC[[#This Row],[Est_Sust_POTS Sep]]+Target_CC[[#This Row],[BC_Sep]]</f>
        <v>570000</v>
      </c>
      <c r="BT289" s="5">
        <f>Target_CC[[#This Row],[Est_Sust_NP Okt]]+Target_CC[[#This Row],[Est_Sust_POTS Okt]]+Target_CC[[#This Row],[BC_Okt]]</f>
        <v>570000</v>
      </c>
      <c r="BU289" s="5">
        <f>Target_CC[[#This Row],[Est_Sust_NP Nov]]+Target_CC[[#This Row],[Est_Sust_POTS Nov]]+Target_CC[[#This Row],[BC_Nov]]</f>
        <v>570000</v>
      </c>
      <c r="BV289" s="5">
        <f>Target_CC[[#This Row],[Est_Sust_NP Des]]+Target_CC[[#This Row],[Est_Sust_POTS Des]]+Target_CC[[#This Row],[BC_Des]]</f>
        <v>570000</v>
      </c>
      <c r="BW289" s="5">
        <f>SUM(Target_CC[[#This Row],[Real_Jan]:[Real_Des]])</f>
        <v>6840000</v>
      </c>
      <c r="BX289" s="5">
        <v>0</v>
      </c>
      <c r="BY289" s="5">
        <v>0</v>
      </c>
      <c r="BZ289" s="5">
        <v>0</v>
      </c>
      <c r="CA289" s="5">
        <f>Target_CC[[#This Row],[Est_Sust_NP Mar]]*95%</f>
        <v>0</v>
      </c>
      <c r="CB289" s="5">
        <f>Target_CC[[#This Row],[Est_Sust_NP Apr]]</f>
        <v>0</v>
      </c>
      <c r="CC289" s="5">
        <f>Target_CC[[#This Row],[Est_Sust_NP Mei]]</f>
        <v>0</v>
      </c>
      <c r="CD289" s="5">
        <f>Target_CC[[#This Row],[Est_Sust_NP Jun]]</f>
        <v>0</v>
      </c>
      <c r="CE289" s="5">
        <f>Target_CC[[#This Row],[Est_Sust_NP Jul]]</f>
        <v>0</v>
      </c>
      <c r="CF289" s="5">
        <f>Target_CC[[#This Row],[Est_Sust_NP Agu]]</f>
        <v>0</v>
      </c>
      <c r="CG289" s="5">
        <f>Target_CC[[#This Row],[Est_Sust_NP Sep]]</f>
        <v>0</v>
      </c>
      <c r="CH289" s="5">
        <f>Target_CC[[#This Row],[Est_Sust_NP Okt]]</f>
        <v>0</v>
      </c>
      <c r="CI289" s="5">
        <f>Target_CC[[#This Row],[Est_Sust_NP Nov]]</f>
        <v>0</v>
      </c>
      <c r="CJ289" s="5">
        <f>SUM(Target_CC[[#This Row],[Est_Sust_NP Jan]:[Est_Sust_NP Des]])</f>
        <v>0</v>
      </c>
      <c r="CK289" s="5">
        <v>570000</v>
      </c>
      <c r="CL289" s="5">
        <v>570000</v>
      </c>
      <c r="CM289" s="5">
        <v>570000</v>
      </c>
      <c r="CN289" s="5">
        <f>Target_CC[[#This Row],[Est_Sust_POTS Mar]]</f>
        <v>570000</v>
      </c>
      <c r="CO289" s="5">
        <f>Target_CC[[#This Row],[Est_Sust_POTS Apr]]</f>
        <v>570000</v>
      </c>
      <c r="CP289" s="5">
        <f>Target_CC[[#This Row],[Est_Sust_POTS Mei]]</f>
        <v>570000</v>
      </c>
      <c r="CQ289" s="5">
        <f>Target_CC[[#This Row],[Est_Sust_POTS Jun]]</f>
        <v>570000</v>
      </c>
      <c r="CR289" s="5">
        <f>Target_CC[[#This Row],[Est_Sust_POTS Jul]]</f>
        <v>570000</v>
      </c>
      <c r="CS289" s="5">
        <f>Target_CC[[#This Row],[Est_Sust_POTS Agu]]</f>
        <v>570000</v>
      </c>
      <c r="CT289" s="5">
        <f>Target_CC[[#This Row],[Est_Sust_POTS Sep]]</f>
        <v>570000</v>
      </c>
      <c r="CU289" s="5">
        <f>Target_CC[[#This Row],[Est_Sust_POTS Okt]]</f>
        <v>570000</v>
      </c>
      <c r="CV289" s="5">
        <f>Target_CC[[#This Row],[Est_Sust_POTS Nov]]</f>
        <v>570000</v>
      </c>
      <c r="CW289" s="5">
        <f>SUM(Target_CC[[#This Row],[Est_Sust_POTS Jan]:[Est_Sust_POTS Des]])</f>
        <v>6840000</v>
      </c>
      <c r="CX289" s="5"/>
      <c r="CY289" s="5">
        <v>0</v>
      </c>
      <c r="CZ289" s="5">
        <v>0</v>
      </c>
      <c r="DA289" s="5">
        <v>0</v>
      </c>
      <c r="DB289" s="5"/>
      <c r="DC289" s="5"/>
      <c r="DD289" s="5"/>
      <c r="DE289" s="5"/>
      <c r="DF289" s="5"/>
      <c r="DG289" s="5"/>
      <c r="DH289" s="5"/>
      <c r="DI289" s="5"/>
      <c r="DJ289" s="5">
        <f>SUM(Target_CC[[#This Row],[BC_Jan]:[BC_Des]])</f>
        <v>0</v>
      </c>
      <c r="DK289" s="5"/>
      <c r="DL289" s="5"/>
      <c r="DM289" s="5"/>
      <c r="DN289" s="5"/>
      <c r="DO289" s="5"/>
      <c r="DP289" s="5"/>
      <c r="DQ289" s="5"/>
      <c r="DR289" s="5"/>
      <c r="DS289" s="5"/>
      <c r="DT289" s="5"/>
      <c r="DU289" s="5"/>
      <c r="DV289" s="5"/>
      <c r="DW289" s="5"/>
      <c r="DX289" s="5" t="s">
        <v>160</v>
      </c>
    </row>
    <row r="290" spans="2:128" x14ac:dyDescent="0.3">
      <c r="B290">
        <v>19346207</v>
      </c>
      <c r="C290" t="s">
        <v>545</v>
      </c>
      <c r="D290" t="s">
        <v>546</v>
      </c>
      <c r="E290" t="s">
        <v>326</v>
      </c>
      <c r="F290" t="s">
        <v>300</v>
      </c>
      <c r="G290" t="s">
        <v>21</v>
      </c>
      <c r="H290" t="s">
        <v>159</v>
      </c>
      <c r="I290" t="s">
        <v>29</v>
      </c>
      <c r="J290" s="5">
        <v>7144685.3618644373</v>
      </c>
      <c r="K290" s="5">
        <v>549781.38792651019</v>
      </c>
      <c r="L290" s="5">
        <v>559383.49808446213</v>
      </c>
      <c r="M290" s="5">
        <v>598050.60679785791</v>
      </c>
      <c r="N290" s="5">
        <v>561958.831539048</v>
      </c>
      <c r="O290" s="5">
        <v>590442.00636399933</v>
      </c>
      <c r="P290" s="5">
        <v>582565.44308974675</v>
      </c>
      <c r="Q290" s="5">
        <v>610433.52535497025</v>
      </c>
      <c r="R290" s="5">
        <v>616517.65323690895</v>
      </c>
      <c r="S290" s="5">
        <v>608626.24297359597</v>
      </c>
      <c r="T290" s="5">
        <v>620870.8480077635</v>
      </c>
      <c r="U290" s="5">
        <v>616340.79622227384</v>
      </c>
      <c r="V290" s="5">
        <v>581529.16040286259</v>
      </c>
      <c r="W290" s="5">
        <v>7096500</v>
      </c>
      <c r="X290" s="5">
        <v>1883586.1889153919</v>
      </c>
      <c r="Y290" s="5">
        <v>1916483.6322904304</v>
      </c>
      <c r="Z290" s="5">
        <v>2048959.6191777457</v>
      </c>
      <c r="AA290" s="5">
        <v>1925306.889376678</v>
      </c>
      <c r="AB290" s="5">
        <v>2022892.067585571</v>
      </c>
      <c r="AC290" s="5">
        <v>1995906.4581682447</v>
      </c>
      <c r="AD290" s="5">
        <v>2091384.289937533</v>
      </c>
      <c r="AE290" s="5">
        <v>2112228.9010896776</v>
      </c>
      <c r="AF290" s="5">
        <v>2085192.4249384911</v>
      </c>
      <c r="AG290" s="5">
        <v>2127143.2247246867</v>
      </c>
      <c r="AH290" s="5">
        <v>2111622.9776490242</v>
      </c>
      <c r="AI290" s="5">
        <v>1992356.0874214487</v>
      </c>
      <c r="AJ290" s="5">
        <v>24313062.761274923</v>
      </c>
      <c r="AK290" s="5">
        <v>2433367.576841902</v>
      </c>
      <c r="AL290" s="5">
        <v>2475867.1303748926</v>
      </c>
      <c r="AM290" s="5">
        <v>2647010.2259756038</v>
      </c>
      <c r="AN290" s="5">
        <v>2487265.7209157259</v>
      </c>
      <c r="AO290" s="5">
        <v>2613334.0739495703</v>
      </c>
      <c r="AP290" s="5">
        <v>2578471.9012579913</v>
      </c>
      <c r="AQ290" s="5">
        <v>2701817.8152925032</v>
      </c>
      <c r="AR290" s="5">
        <v>2728746.5543265864</v>
      </c>
      <c r="AS290" s="5">
        <v>2693818.6679120869</v>
      </c>
      <c r="AT290" s="5">
        <v>2748014.0727324504</v>
      </c>
      <c r="AU290" s="5">
        <v>2727963.7738712979</v>
      </c>
      <c r="AV290" s="5">
        <v>2573885.2478243113</v>
      </c>
      <c r="AW290" s="5">
        <f>SUM(Target_CC[[#This Row],[Target_Jan]:[Target_Des]])</f>
        <v>31409562.761274923</v>
      </c>
      <c r="AX290" s="5">
        <v>0</v>
      </c>
      <c r="AY290" s="5">
        <v>0</v>
      </c>
      <c r="AZ290" s="5">
        <v>0</v>
      </c>
      <c r="BA290" s="5">
        <v>0</v>
      </c>
      <c r="BB290" s="5">
        <v>0</v>
      </c>
      <c r="BC290" s="5">
        <v>0</v>
      </c>
      <c r="BD290" s="5">
        <v>0</v>
      </c>
      <c r="BE290" s="5">
        <v>0</v>
      </c>
      <c r="BF290" s="5">
        <v>0</v>
      </c>
      <c r="BG290" s="5">
        <v>0</v>
      </c>
      <c r="BH290" s="5">
        <v>0</v>
      </c>
      <c r="BI290" s="5">
        <v>0</v>
      </c>
      <c r="BJ290" s="5">
        <f>SUM(Target_CC[[#This Row],[Target_NGTMA_Jan]:[Target_NGTMA_Des]])</f>
        <v>0</v>
      </c>
      <c r="BK290" s="5">
        <v>550000</v>
      </c>
      <c r="BL290" s="5">
        <v>550500</v>
      </c>
      <c r="BM290" s="5">
        <v>550000</v>
      </c>
      <c r="BN290" s="5">
        <f>Target_CC[[#This Row],[Est_Sust_NP Apr]]+Target_CC[[#This Row],[Est_Sust_POTS Apr]]+Target_CC[[#This Row],[BC_Apr]]</f>
        <v>578700</v>
      </c>
      <c r="BO290" s="5">
        <f>Target_CC[[#This Row],[Est_Sust_NP Mei]]+Target_CC[[#This Row],[Est_Sust_POTS Mei]]+Target_CC[[#This Row],[BC_Mei]]</f>
        <v>578700</v>
      </c>
      <c r="BP290" s="5">
        <f>Target_CC[[#This Row],[Est_Sust_NP Jun]]+Target_CC[[#This Row],[Est_Sust_POTS Jun]]+Target_CC[[#This Row],[BC_Jun]]</f>
        <v>578700</v>
      </c>
      <c r="BQ290" s="5">
        <f>Target_CC[[#This Row],[Est_Sust_NP Jul]]+Target_CC[[#This Row],[Est_Sust_POTS Jul]]+Target_CC[[#This Row],[BC_Jul]]</f>
        <v>578700</v>
      </c>
      <c r="BR290" s="5">
        <f>Target_CC[[#This Row],[Est_Sust_NP Agu]]+Target_CC[[#This Row],[Est_Sust_POTS Agu]]+Target_CC[[#This Row],[BC_Agu]]</f>
        <v>578700</v>
      </c>
      <c r="BS290" s="5">
        <f>Target_CC[[#This Row],[Est_Sust_NP Sep]]+Target_CC[[#This Row],[Est_Sust_POTS Sep]]+Target_CC[[#This Row],[BC_Sep]]</f>
        <v>578700</v>
      </c>
      <c r="BT290" s="5">
        <f>Target_CC[[#This Row],[Est_Sust_NP Okt]]+Target_CC[[#This Row],[Est_Sust_POTS Okt]]+Target_CC[[#This Row],[BC_Okt]]</f>
        <v>578700</v>
      </c>
      <c r="BU290" s="5">
        <f>Target_CC[[#This Row],[Est_Sust_NP Nov]]+Target_CC[[#This Row],[Est_Sust_POTS Nov]]+Target_CC[[#This Row],[BC_Nov]]</f>
        <v>578700</v>
      </c>
      <c r="BV290" s="5">
        <f>Target_CC[[#This Row],[Est_Sust_NP Des]]+Target_CC[[#This Row],[Est_Sust_POTS Des]]+Target_CC[[#This Row],[BC_Des]]</f>
        <v>578700</v>
      </c>
      <c r="BW290" s="5">
        <f>SUM(Target_CC[[#This Row],[Real_Jan]:[Real_Des]])</f>
        <v>6858800</v>
      </c>
      <c r="BX290" s="5">
        <v>0</v>
      </c>
      <c r="BY290" s="5">
        <v>0</v>
      </c>
      <c r="BZ290" s="5">
        <v>0</v>
      </c>
      <c r="CA290" s="5">
        <f>Target_CC[[#This Row],[Est_Sust_NP Mar]]*95%</f>
        <v>0</v>
      </c>
      <c r="CB290" s="5">
        <f>Target_CC[[#This Row],[Est_Sust_NP Apr]]</f>
        <v>0</v>
      </c>
      <c r="CC290" s="5">
        <f>Target_CC[[#This Row],[Est_Sust_NP Mei]]</f>
        <v>0</v>
      </c>
      <c r="CD290" s="5">
        <f>Target_CC[[#This Row],[Est_Sust_NP Jun]]</f>
        <v>0</v>
      </c>
      <c r="CE290" s="5">
        <f>Target_CC[[#This Row],[Est_Sust_NP Jul]]</f>
        <v>0</v>
      </c>
      <c r="CF290" s="5">
        <f>Target_CC[[#This Row],[Est_Sust_NP Agu]]</f>
        <v>0</v>
      </c>
      <c r="CG290" s="5">
        <f>Target_CC[[#This Row],[Est_Sust_NP Sep]]</f>
        <v>0</v>
      </c>
      <c r="CH290" s="5">
        <f>Target_CC[[#This Row],[Est_Sust_NP Okt]]</f>
        <v>0</v>
      </c>
      <c r="CI290" s="5">
        <f>Target_CC[[#This Row],[Est_Sust_NP Nov]]</f>
        <v>0</v>
      </c>
      <c r="CJ290" s="5">
        <f>SUM(Target_CC[[#This Row],[Est_Sust_NP Jan]:[Est_Sust_NP Des]])</f>
        <v>0</v>
      </c>
      <c r="CK290" s="5">
        <v>578700</v>
      </c>
      <c r="CL290" s="5">
        <v>579200</v>
      </c>
      <c r="CM290" s="5">
        <v>578700</v>
      </c>
      <c r="CN290" s="5">
        <f>Target_CC[[#This Row],[Est_Sust_POTS Mar]]</f>
        <v>578700</v>
      </c>
      <c r="CO290" s="5">
        <f>Target_CC[[#This Row],[Est_Sust_POTS Apr]]</f>
        <v>578700</v>
      </c>
      <c r="CP290" s="5">
        <f>Target_CC[[#This Row],[Est_Sust_POTS Mei]]</f>
        <v>578700</v>
      </c>
      <c r="CQ290" s="5">
        <f>Target_CC[[#This Row],[Est_Sust_POTS Jun]]</f>
        <v>578700</v>
      </c>
      <c r="CR290" s="5">
        <f>Target_CC[[#This Row],[Est_Sust_POTS Jul]]</f>
        <v>578700</v>
      </c>
      <c r="CS290" s="5">
        <f>Target_CC[[#This Row],[Est_Sust_POTS Agu]]</f>
        <v>578700</v>
      </c>
      <c r="CT290" s="5">
        <f>Target_CC[[#This Row],[Est_Sust_POTS Sep]]</f>
        <v>578700</v>
      </c>
      <c r="CU290" s="5">
        <f>Target_CC[[#This Row],[Est_Sust_POTS Okt]]</f>
        <v>578700</v>
      </c>
      <c r="CV290" s="5">
        <f>Target_CC[[#This Row],[Est_Sust_POTS Nov]]</f>
        <v>578700</v>
      </c>
      <c r="CW290" s="5">
        <f>SUM(Target_CC[[#This Row],[Est_Sust_POTS Jan]:[Est_Sust_POTS Des]])</f>
        <v>6944900</v>
      </c>
      <c r="CX290" s="5"/>
      <c r="CY290" s="5">
        <v>0</v>
      </c>
      <c r="CZ290" s="5">
        <v>0</v>
      </c>
      <c r="DA290" s="5">
        <v>0</v>
      </c>
      <c r="DB290" s="5"/>
      <c r="DC290" s="5"/>
      <c r="DD290" s="5"/>
      <c r="DE290" s="5"/>
      <c r="DF290" s="5"/>
      <c r="DG290" s="5"/>
      <c r="DH290" s="5"/>
      <c r="DI290" s="5"/>
      <c r="DJ290" s="5">
        <f>SUM(Target_CC[[#This Row],[BC_Jan]:[BC_Des]])</f>
        <v>0</v>
      </c>
      <c r="DK290" s="5"/>
      <c r="DL290" s="5"/>
      <c r="DM290" s="5"/>
      <c r="DN290" s="5"/>
      <c r="DO290" s="5"/>
      <c r="DP290" s="5"/>
      <c r="DQ290" s="5"/>
      <c r="DR290" s="5"/>
      <c r="DS290" s="5"/>
      <c r="DT290" s="5"/>
      <c r="DU290" s="5"/>
      <c r="DV290" s="5"/>
      <c r="DW290" s="5"/>
      <c r="DX290" s="5" t="s">
        <v>160</v>
      </c>
    </row>
    <row r="291" spans="2:128" x14ac:dyDescent="0.3">
      <c r="B291">
        <v>10000788</v>
      </c>
      <c r="C291" t="s">
        <v>547</v>
      </c>
      <c r="D291" t="s">
        <v>365</v>
      </c>
      <c r="E291" t="s">
        <v>498</v>
      </c>
      <c r="F291" t="s">
        <v>363</v>
      </c>
      <c r="G291" t="s">
        <v>25</v>
      </c>
      <c r="H291" t="s">
        <v>159</v>
      </c>
      <c r="I291" t="s">
        <v>29</v>
      </c>
      <c r="J291" s="5">
        <v>22869722.756110534</v>
      </c>
      <c r="K291" s="5">
        <v>728664</v>
      </c>
      <c r="L291" s="5">
        <v>728664</v>
      </c>
      <c r="M291" s="5">
        <v>699517.43999999994</v>
      </c>
      <c r="N291" s="5">
        <v>735659.17440000002</v>
      </c>
      <c r="O291" s="5">
        <v>699587.39174399991</v>
      </c>
      <c r="P291" s="5">
        <v>699226.67391743988</v>
      </c>
      <c r="Q291" s="5">
        <v>844955.86673917435</v>
      </c>
      <c r="R291" s="5">
        <v>737113.55866739177</v>
      </c>
      <c r="S291" s="5">
        <v>772468.33558667405</v>
      </c>
      <c r="T291" s="5">
        <v>845688.28335586668</v>
      </c>
      <c r="U291" s="5">
        <v>737120.88283355872</v>
      </c>
      <c r="V291" s="5">
        <v>808901.60882833565</v>
      </c>
      <c r="W291" s="5">
        <v>9037567.2160724401</v>
      </c>
      <c r="X291" s="5">
        <v>58397.915245622244</v>
      </c>
      <c r="Y291" s="5">
        <v>341626.35571122705</v>
      </c>
      <c r="Z291" s="5">
        <v>312138.83175457624</v>
      </c>
      <c r="AA291" s="5">
        <v>215455.44066438341</v>
      </c>
      <c r="AB291" s="5">
        <v>291126.50711045682</v>
      </c>
      <c r="AC291" s="5">
        <v>420892.26060967328</v>
      </c>
      <c r="AD291" s="5">
        <v>495327.52813905937</v>
      </c>
      <c r="AE291" s="5">
        <v>547228.41036344669</v>
      </c>
      <c r="AF291" s="5">
        <v>448258.02568001405</v>
      </c>
      <c r="AG291" s="5">
        <v>551525.33439252269</v>
      </c>
      <c r="AH291" s="5">
        <v>742494.88106138713</v>
      </c>
      <c r="AI291" s="5">
        <v>464956.73457157821</v>
      </c>
      <c r="AJ291" s="5">
        <v>4889428.2253039479</v>
      </c>
      <c r="AK291" s="5">
        <v>787061.91524562228</v>
      </c>
      <c r="AL291" s="5">
        <v>1070290.3557112271</v>
      </c>
      <c r="AM291" s="5">
        <v>1011656.2717545761</v>
      </c>
      <c r="AN291" s="5">
        <v>951114.61506438348</v>
      </c>
      <c r="AO291" s="5">
        <v>990713.89885445673</v>
      </c>
      <c r="AP291" s="5">
        <v>1120118.9345271131</v>
      </c>
      <c r="AQ291" s="5">
        <v>1340283.3948782338</v>
      </c>
      <c r="AR291" s="5">
        <v>1284341.9690308385</v>
      </c>
      <c r="AS291" s="5">
        <v>1220726.361266688</v>
      </c>
      <c r="AT291" s="5">
        <v>1397213.6177483895</v>
      </c>
      <c r="AU291" s="5">
        <v>1479615.7638949458</v>
      </c>
      <c r="AV291" s="5">
        <v>1273858.343399914</v>
      </c>
      <c r="AW291" s="5">
        <f>SUM(Target_CC[[#This Row],[Target_Jan]:[Target_Des]])</f>
        <v>13926995.441376388</v>
      </c>
      <c r="AX291" s="5">
        <v>792396.75529236195</v>
      </c>
      <c r="AY291" s="5">
        <v>6032290.547343405</v>
      </c>
      <c r="AZ291" s="5">
        <v>1721168.2227272117</v>
      </c>
      <c r="BA291" s="5">
        <v>3730263.1812121775</v>
      </c>
      <c r="BB291" s="5">
        <v>4356146.5649457099</v>
      </c>
      <c r="BC291" s="5">
        <v>4727385.5144472579</v>
      </c>
      <c r="BD291" s="5">
        <v>304335.51175167295</v>
      </c>
      <c r="BE291" s="5">
        <v>6178364.2199487239</v>
      </c>
      <c r="BF291" s="5">
        <v>2219161.1340547749</v>
      </c>
      <c r="BG291" s="5">
        <v>6294176.2929679696</v>
      </c>
      <c r="BH291" s="5">
        <v>4667404.7998496499</v>
      </c>
      <c r="BI291" s="5">
        <v>3677144.2621599752</v>
      </c>
      <c r="BJ291" s="5">
        <f>SUM(Target_CC[[#This Row],[Target_NGTMA_Jan]:[Target_NGTMA_Des]])</f>
        <v>44700237.006700888</v>
      </c>
      <c r="BK291" s="5">
        <v>573567</v>
      </c>
      <c r="BL291" s="5">
        <v>682786</v>
      </c>
      <c r="BM291" s="5">
        <v>549846</v>
      </c>
      <c r="BN291" s="5">
        <f>Target_CC[[#This Row],[Est_Sust_NP Apr]]+Target_CC[[#This Row],[Est_Sust_POTS Apr]]+Target_CC[[#This Row],[BC_Apr]]</f>
        <v>555538</v>
      </c>
      <c r="BO291" s="5">
        <f>Target_CC[[#This Row],[Est_Sust_NP Mei]]+Target_CC[[#This Row],[Est_Sust_POTS Mei]]+Target_CC[[#This Row],[BC_Mei]]</f>
        <v>555538</v>
      </c>
      <c r="BP291" s="5">
        <f>Target_CC[[#This Row],[Est_Sust_NP Jun]]+Target_CC[[#This Row],[Est_Sust_POTS Jun]]+Target_CC[[#This Row],[BC_Jun]]</f>
        <v>555538</v>
      </c>
      <c r="BQ291" s="5">
        <f>Target_CC[[#This Row],[Est_Sust_NP Jul]]+Target_CC[[#This Row],[Est_Sust_POTS Jul]]+Target_CC[[#This Row],[BC_Jul]]</f>
        <v>555538</v>
      </c>
      <c r="BR291" s="5">
        <f>Target_CC[[#This Row],[Est_Sust_NP Agu]]+Target_CC[[#This Row],[Est_Sust_POTS Agu]]+Target_CC[[#This Row],[BC_Agu]]</f>
        <v>555538</v>
      </c>
      <c r="BS291" s="5">
        <f>Target_CC[[#This Row],[Est_Sust_NP Sep]]+Target_CC[[#This Row],[Est_Sust_POTS Sep]]+Target_CC[[#This Row],[BC_Sep]]</f>
        <v>555538</v>
      </c>
      <c r="BT291" s="5">
        <f>Target_CC[[#This Row],[Est_Sust_NP Okt]]+Target_CC[[#This Row],[Est_Sust_POTS Okt]]+Target_CC[[#This Row],[BC_Okt]]</f>
        <v>555538</v>
      </c>
      <c r="BU291" s="5">
        <f>Target_CC[[#This Row],[Est_Sust_NP Nov]]+Target_CC[[#This Row],[Est_Sust_POTS Nov]]+Target_CC[[#This Row],[BC_Nov]]</f>
        <v>555538</v>
      </c>
      <c r="BV291" s="5">
        <f>Target_CC[[#This Row],[Est_Sust_NP Des]]+Target_CC[[#This Row],[Est_Sust_POTS Des]]+Target_CC[[#This Row],[BC_Des]]</f>
        <v>555538</v>
      </c>
      <c r="BW291" s="5">
        <f>SUM(Target_CC[[#This Row],[Real_Jan]:[Real_Des]])</f>
        <v>6806041</v>
      </c>
      <c r="BX291" s="5">
        <v>0</v>
      </c>
      <c r="BY291" s="5">
        <v>0</v>
      </c>
      <c r="BZ291" s="5">
        <v>0</v>
      </c>
      <c r="CA291" s="5">
        <f>Target_CC[[#This Row],[Est_Sust_NP Mar]]*95%</f>
        <v>0</v>
      </c>
      <c r="CB291" s="5">
        <f>Target_CC[[#This Row],[Est_Sust_NP Apr]]</f>
        <v>0</v>
      </c>
      <c r="CC291" s="5">
        <f>Target_CC[[#This Row],[Est_Sust_NP Mei]]</f>
        <v>0</v>
      </c>
      <c r="CD291" s="5">
        <f>Target_CC[[#This Row],[Est_Sust_NP Jun]]</f>
        <v>0</v>
      </c>
      <c r="CE291" s="5">
        <f>Target_CC[[#This Row],[Est_Sust_NP Jul]]</f>
        <v>0</v>
      </c>
      <c r="CF291" s="5">
        <f>Target_CC[[#This Row],[Est_Sust_NP Agu]]</f>
        <v>0</v>
      </c>
      <c r="CG291" s="5">
        <f>Target_CC[[#This Row],[Est_Sust_NP Sep]]</f>
        <v>0</v>
      </c>
      <c r="CH291" s="5">
        <f>Target_CC[[#This Row],[Est_Sust_NP Okt]]</f>
        <v>0</v>
      </c>
      <c r="CI291" s="5">
        <f>Target_CC[[#This Row],[Est_Sust_NP Nov]]</f>
        <v>0</v>
      </c>
      <c r="CJ291" s="5">
        <f>SUM(Target_CC[[#This Row],[Est_Sust_NP Jan]:[Est_Sust_NP Des]])</f>
        <v>0</v>
      </c>
      <c r="CK291" s="5">
        <v>587048</v>
      </c>
      <c r="CL291" s="5">
        <v>631558</v>
      </c>
      <c r="CM291" s="5">
        <v>555538</v>
      </c>
      <c r="CN291" s="5">
        <f>Target_CC[[#This Row],[Est_Sust_POTS Mar]]</f>
        <v>555538</v>
      </c>
      <c r="CO291" s="5">
        <f>Target_CC[[#This Row],[Est_Sust_POTS Apr]]</f>
        <v>555538</v>
      </c>
      <c r="CP291" s="5">
        <f>Target_CC[[#This Row],[Est_Sust_POTS Mei]]</f>
        <v>555538</v>
      </c>
      <c r="CQ291" s="5">
        <f>Target_CC[[#This Row],[Est_Sust_POTS Jun]]</f>
        <v>555538</v>
      </c>
      <c r="CR291" s="5">
        <f>Target_CC[[#This Row],[Est_Sust_POTS Jul]]</f>
        <v>555538</v>
      </c>
      <c r="CS291" s="5">
        <f>Target_CC[[#This Row],[Est_Sust_POTS Agu]]</f>
        <v>555538</v>
      </c>
      <c r="CT291" s="5">
        <f>Target_CC[[#This Row],[Est_Sust_POTS Sep]]</f>
        <v>555538</v>
      </c>
      <c r="CU291" s="5">
        <f>Target_CC[[#This Row],[Est_Sust_POTS Okt]]</f>
        <v>555538</v>
      </c>
      <c r="CV291" s="5">
        <f>Target_CC[[#This Row],[Est_Sust_POTS Nov]]</f>
        <v>555538</v>
      </c>
      <c r="CW291" s="5">
        <f>SUM(Target_CC[[#This Row],[Est_Sust_POTS Jan]:[Est_Sust_POTS Des]])</f>
        <v>6773986</v>
      </c>
      <c r="CX291" s="5"/>
      <c r="CY291" s="5">
        <v>0</v>
      </c>
      <c r="CZ291" s="5">
        <v>0</v>
      </c>
      <c r="DA291" s="5">
        <v>0</v>
      </c>
      <c r="DB291" s="5"/>
      <c r="DC291" s="5"/>
      <c r="DD291" s="5"/>
      <c r="DE291" s="5"/>
      <c r="DF291" s="5"/>
      <c r="DG291" s="5"/>
      <c r="DH291" s="5"/>
      <c r="DI291" s="5"/>
      <c r="DJ291" s="5">
        <f>SUM(Target_CC[[#This Row],[BC_Jan]:[BC_Des]])</f>
        <v>0</v>
      </c>
      <c r="DK291" s="5"/>
      <c r="DL291" s="5"/>
      <c r="DM291" s="5"/>
      <c r="DN291" s="5"/>
      <c r="DO291" s="5"/>
      <c r="DP291" s="5"/>
      <c r="DQ291" s="5"/>
      <c r="DR291" s="5"/>
      <c r="DS291" s="5"/>
      <c r="DT291" s="5"/>
      <c r="DU291" s="5"/>
      <c r="DV291" s="5"/>
      <c r="DW291" s="5"/>
      <c r="DX291" s="5" t="s">
        <v>160</v>
      </c>
    </row>
    <row r="292" spans="2:128" x14ac:dyDescent="0.3">
      <c r="B292">
        <v>19162641</v>
      </c>
      <c r="C292" t="s">
        <v>548</v>
      </c>
      <c r="D292" t="s">
        <v>464</v>
      </c>
      <c r="E292" t="s">
        <v>549</v>
      </c>
      <c r="F292" t="s">
        <v>300</v>
      </c>
      <c r="G292" t="s">
        <v>25</v>
      </c>
      <c r="H292" t="s">
        <v>159</v>
      </c>
      <c r="I292" t="s">
        <v>29</v>
      </c>
      <c r="J292" s="5">
        <v>0</v>
      </c>
      <c r="K292" s="5">
        <v>985446.24172834633</v>
      </c>
      <c r="L292" s="5">
        <v>1002657.3797836058</v>
      </c>
      <c r="M292" s="5">
        <v>1071965.5771815334</v>
      </c>
      <c r="N292" s="5">
        <v>1007273.492168913</v>
      </c>
      <c r="O292" s="5">
        <v>1058327.6715211826</v>
      </c>
      <c r="P292" s="5">
        <v>1044209.4604525582</v>
      </c>
      <c r="Q292" s="5">
        <v>1094161.1276707139</v>
      </c>
      <c r="R292" s="5">
        <v>1105066.5185899362</v>
      </c>
      <c r="S292" s="5">
        <v>1090921.6952898107</v>
      </c>
      <c r="T292" s="5">
        <v>1112869.3280714087</v>
      </c>
      <c r="U292" s="5">
        <v>1104749.5142601738</v>
      </c>
      <c r="V292" s="5">
        <v>1042351.9932818168</v>
      </c>
      <c r="W292" s="5">
        <v>12719999.999999998</v>
      </c>
      <c r="X292" s="5">
        <v>1934896.6029045496</v>
      </c>
      <c r="Y292" s="5">
        <v>1968690.1992927559</v>
      </c>
      <c r="Z292" s="5">
        <v>2104774.9394034767</v>
      </c>
      <c r="AA292" s="5">
        <v>1977753.8090512052</v>
      </c>
      <c r="AB292" s="5">
        <v>2077997.2865843181</v>
      </c>
      <c r="AC292" s="5">
        <v>2050276.5673009814</v>
      </c>
      <c r="AD292" s="5">
        <v>2148355.292569967</v>
      </c>
      <c r="AE292" s="5">
        <v>2169767.7278195452</v>
      </c>
      <c r="AF292" s="5">
        <v>2141994.7561513023</v>
      </c>
      <c r="AG292" s="5">
        <v>2185088.3297149194</v>
      </c>
      <c r="AH292" s="5">
        <v>2169145.2985334103</v>
      </c>
      <c r="AI292" s="5">
        <v>2046629.4815783033</v>
      </c>
      <c r="AJ292" s="5">
        <v>24975370.290904734</v>
      </c>
      <c r="AK292" s="5">
        <v>2920342.8446328957</v>
      </c>
      <c r="AL292" s="5">
        <v>2971347.5790763618</v>
      </c>
      <c r="AM292" s="5">
        <v>3176740.5165850101</v>
      </c>
      <c r="AN292" s="5">
        <v>2985027.3012201181</v>
      </c>
      <c r="AO292" s="5">
        <v>3136324.9581055008</v>
      </c>
      <c r="AP292" s="5">
        <v>3094486.0277535394</v>
      </c>
      <c r="AQ292" s="5">
        <v>3242516.4202406807</v>
      </c>
      <c r="AR292" s="5">
        <v>3274834.2464094814</v>
      </c>
      <c r="AS292" s="5">
        <v>3232916.4514411129</v>
      </c>
      <c r="AT292" s="5">
        <v>3297957.6577863283</v>
      </c>
      <c r="AU292" s="5">
        <v>3273894.8127935841</v>
      </c>
      <c r="AV292" s="5">
        <v>3088981.4748601201</v>
      </c>
      <c r="AW292" s="5">
        <f>SUM(Target_CC[[#This Row],[Target_Jan]:[Target_Des]])</f>
        <v>37695370.290904731</v>
      </c>
      <c r="AX292" s="5">
        <v>0</v>
      </c>
      <c r="AY292" s="5">
        <v>0</v>
      </c>
      <c r="AZ292" s="5">
        <v>0</v>
      </c>
      <c r="BA292" s="5">
        <v>0</v>
      </c>
      <c r="BB292" s="5">
        <v>0</v>
      </c>
      <c r="BC292" s="5">
        <v>0</v>
      </c>
      <c r="BD292" s="5">
        <v>0</v>
      </c>
      <c r="BE292" s="5">
        <v>0</v>
      </c>
      <c r="BF292" s="5">
        <v>0</v>
      </c>
      <c r="BG292" s="5">
        <v>0</v>
      </c>
      <c r="BH292" s="5">
        <v>0</v>
      </c>
      <c r="BI292" s="5">
        <v>0</v>
      </c>
      <c r="BJ292" s="5">
        <f>SUM(Target_CC[[#This Row],[Target_NGTMA_Jan]:[Target_NGTMA_Des]])</f>
        <v>0</v>
      </c>
      <c r="BK292" s="5">
        <v>530000</v>
      </c>
      <c r="BL292" s="5">
        <v>530000</v>
      </c>
      <c r="BM292" s="5">
        <v>530000</v>
      </c>
      <c r="BN292" s="5">
        <f>Target_CC[[#This Row],[Est_Sust_NP Apr]]+Target_CC[[#This Row],[Est_Sust_POTS Apr]]+Target_CC[[#This Row],[BC_Apr]]</f>
        <v>587600</v>
      </c>
      <c r="BO292" s="5">
        <f>Target_CC[[#This Row],[Est_Sust_NP Mei]]+Target_CC[[#This Row],[Est_Sust_POTS Mei]]+Target_CC[[#This Row],[BC_Mei]]</f>
        <v>587600</v>
      </c>
      <c r="BP292" s="5">
        <f>Target_CC[[#This Row],[Est_Sust_NP Jun]]+Target_CC[[#This Row],[Est_Sust_POTS Jun]]+Target_CC[[#This Row],[BC_Jun]]</f>
        <v>587600</v>
      </c>
      <c r="BQ292" s="5">
        <f>Target_CC[[#This Row],[Est_Sust_NP Jul]]+Target_CC[[#This Row],[Est_Sust_POTS Jul]]+Target_CC[[#This Row],[BC_Jul]]</f>
        <v>587600</v>
      </c>
      <c r="BR292" s="5">
        <f>Target_CC[[#This Row],[Est_Sust_NP Agu]]+Target_CC[[#This Row],[Est_Sust_POTS Agu]]+Target_CC[[#This Row],[BC_Agu]]</f>
        <v>587600</v>
      </c>
      <c r="BS292" s="5">
        <f>Target_CC[[#This Row],[Est_Sust_NP Sep]]+Target_CC[[#This Row],[Est_Sust_POTS Sep]]+Target_CC[[#This Row],[BC_Sep]]</f>
        <v>587600</v>
      </c>
      <c r="BT292" s="5">
        <f>Target_CC[[#This Row],[Est_Sust_NP Okt]]+Target_CC[[#This Row],[Est_Sust_POTS Okt]]+Target_CC[[#This Row],[BC_Okt]]</f>
        <v>587600</v>
      </c>
      <c r="BU292" s="5">
        <f>Target_CC[[#This Row],[Est_Sust_NP Nov]]+Target_CC[[#This Row],[Est_Sust_POTS Nov]]+Target_CC[[#This Row],[BC_Nov]]</f>
        <v>587600</v>
      </c>
      <c r="BV292" s="5">
        <f>Target_CC[[#This Row],[Est_Sust_NP Des]]+Target_CC[[#This Row],[Est_Sust_POTS Des]]+Target_CC[[#This Row],[BC_Des]]</f>
        <v>587600</v>
      </c>
      <c r="BW292" s="5">
        <f>SUM(Target_CC[[#This Row],[Real_Jan]:[Real_Des]])</f>
        <v>6878400</v>
      </c>
      <c r="BX292" s="5">
        <v>0</v>
      </c>
      <c r="BY292" s="5">
        <v>0</v>
      </c>
      <c r="BZ292" s="5">
        <v>0</v>
      </c>
      <c r="CA292" s="5">
        <f>Target_CC[[#This Row],[Est_Sust_NP Mar]]*95%</f>
        <v>0</v>
      </c>
      <c r="CB292" s="5">
        <f>Target_CC[[#This Row],[Est_Sust_NP Apr]]</f>
        <v>0</v>
      </c>
      <c r="CC292" s="5">
        <f>Target_CC[[#This Row],[Est_Sust_NP Mei]]</f>
        <v>0</v>
      </c>
      <c r="CD292" s="5">
        <f>Target_CC[[#This Row],[Est_Sust_NP Jun]]</f>
        <v>0</v>
      </c>
      <c r="CE292" s="5">
        <f>Target_CC[[#This Row],[Est_Sust_NP Jul]]</f>
        <v>0</v>
      </c>
      <c r="CF292" s="5">
        <f>Target_CC[[#This Row],[Est_Sust_NP Agu]]</f>
        <v>0</v>
      </c>
      <c r="CG292" s="5">
        <f>Target_CC[[#This Row],[Est_Sust_NP Sep]]</f>
        <v>0</v>
      </c>
      <c r="CH292" s="5">
        <f>Target_CC[[#This Row],[Est_Sust_NP Okt]]</f>
        <v>0</v>
      </c>
      <c r="CI292" s="5">
        <f>Target_CC[[#This Row],[Est_Sust_NP Nov]]</f>
        <v>0</v>
      </c>
      <c r="CJ292" s="5">
        <f>SUM(Target_CC[[#This Row],[Est_Sust_NP Jan]:[Est_Sust_NP Des]])</f>
        <v>0</v>
      </c>
      <c r="CK292" s="5">
        <v>587600</v>
      </c>
      <c r="CL292" s="5">
        <v>587600</v>
      </c>
      <c r="CM292" s="5">
        <v>587600</v>
      </c>
      <c r="CN292" s="5">
        <f>Target_CC[[#This Row],[Est_Sust_POTS Mar]]</f>
        <v>587600</v>
      </c>
      <c r="CO292" s="5">
        <f>Target_CC[[#This Row],[Est_Sust_POTS Apr]]</f>
        <v>587600</v>
      </c>
      <c r="CP292" s="5">
        <f>Target_CC[[#This Row],[Est_Sust_POTS Mei]]</f>
        <v>587600</v>
      </c>
      <c r="CQ292" s="5">
        <f>Target_CC[[#This Row],[Est_Sust_POTS Jun]]</f>
        <v>587600</v>
      </c>
      <c r="CR292" s="5">
        <f>Target_CC[[#This Row],[Est_Sust_POTS Jul]]</f>
        <v>587600</v>
      </c>
      <c r="CS292" s="5">
        <f>Target_CC[[#This Row],[Est_Sust_POTS Agu]]</f>
        <v>587600</v>
      </c>
      <c r="CT292" s="5">
        <f>Target_CC[[#This Row],[Est_Sust_POTS Sep]]</f>
        <v>587600</v>
      </c>
      <c r="CU292" s="5">
        <f>Target_CC[[#This Row],[Est_Sust_POTS Okt]]</f>
        <v>587600</v>
      </c>
      <c r="CV292" s="5">
        <f>Target_CC[[#This Row],[Est_Sust_POTS Nov]]</f>
        <v>587600</v>
      </c>
      <c r="CW292" s="5">
        <f>SUM(Target_CC[[#This Row],[Est_Sust_POTS Jan]:[Est_Sust_POTS Des]])</f>
        <v>7051200</v>
      </c>
      <c r="CX292" s="5"/>
      <c r="CY292" s="5">
        <v>0</v>
      </c>
      <c r="CZ292" s="5">
        <v>0</v>
      </c>
      <c r="DA292" s="5">
        <v>0</v>
      </c>
      <c r="DB292" s="5"/>
      <c r="DC292" s="5"/>
      <c r="DD292" s="5"/>
      <c r="DE292" s="5"/>
      <c r="DF292" s="5"/>
      <c r="DG292" s="5"/>
      <c r="DH292" s="5"/>
      <c r="DI292" s="5"/>
      <c r="DJ292" s="5">
        <f>SUM(Target_CC[[#This Row],[BC_Jan]:[BC_Des]])</f>
        <v>0</v>
      </c>
      <c r="DK292" s="5"/>
      <c r="DL292" s="5"/>
      <c r="DM292" s="5"/>
      <c r="DN292" s="5"/>
      <c r="DO292" s="5"/>
      <c r="DP292" s="5"/>
      <c r="DQ292" s="5"/>
      <c r="DR292" s="5"/>
      <c r="DS292" s="5"/>
      <c r="DT292" s="5"/>
      <c r="DU292" s="5"/>
      <c r="DV292" s="5"/>
      <c r="DW292" s="5"/>
      <c r="DX292" s="5" t="s">
        <v>160</v>
      </c>
    </row>
    <row r="293" spans="2:128" x14ac:dyDescent="0.3">
      <c r="B293">
        <v>19079364</v>
      </c>
      <c r="C293" t="s">
        <v>550</v>
      </c>
      <c r="D293" t="s">
        <v>350</v>
      </c>
      <c r="E293" t="s">
        <v>351</v>
      </c>
      <c r="F293" t="s">
        <v>300</v>
      </c>
      <c r="G293" t="s">
        <v>25</v>
      </c>
      <c r="H293" t="s">
        <v>159</v>
      </c>
      <c r="I293" t="s">
        <v>29</v>
      </c>
      <c r="J293" s="5">
        <v>0</v>
      </c>
      <c r="K293" s="5">
        <v>1095146.8610905583</v>
      </c>
      <c r="L293" s="5">
        <v>1114273.9560236677</v>
      </c>
      <c r="M293" s="5">
        <v>1191297.594264006</v>
      </c>
      <c r="N293" s="5">
        <v>1119403.9375235655</v>
      </c>
      <c r="O293" s="5">
        <v>1176141.5066527859</v>
      </c>
      <c r="P293" s="5">
        <v>1160451.6456727486</v>
      </c>
      <c r="Q293" s="5">
        <v>1215963.9701850009</v>
      </c>
      <c r="R293" s="5">
        <v>1228083.3574518347</v>
      </c>
      <c r="S293" s="5">
        <v>1212363.9217466009</v>
      </c>
      <c r="T293" s="5">
        <v>1236754.7815736975</v>
      </c>
      <c r="U293" s="5">
        <v>1227731.0639608346</v>
      </c>
      <c r="V293" s="5">
        <v>1158387.4038546982</v>
      </c>
      <c r="W293" s="5">
        <v>14136000</v>
      </c>
      <c r="X293" s="5">
        <v>1947816.5897825875</v>
      </c>
      <c r="Y293" s="5">
        <v>1981835.8379297776</v>
      </c>
      <c r="Z293" s="5">
        <v>2118829.2638348155</v>
      </c>
      <c r="AA293" s="5">
        <v>1990959.9686064876</v>
      </c>
      <c r="AB293" s="5">
        <v>2091872.807185763</v>
      </c>
      <c r="AC293" s="5">
        <v>2063966.9868852182</v>
      </c>
      <c r="AD293" s="5">
        <v>2162700.618386189</v>
      </c>
      <c r="AE293" s="5">
        <v>2184256.0320161297</v>
      </c>
      <c r="AF293" s="5">
        <v>2156297.6104230797</v>
      </c>
      <c r="AG293" s="5">
        <v>2199678.9349725298</v>
      </c>
      <c r="AH293" s="5">
        <v>2183629.4465501774</v>
      </c>
      <c r="AI293" s="5">
        <v>2060295.5482851772</v>
      </c>
      <c r="AJ293" s="5">
        <v>25142139.644857936</v>
      </c>
      <c r="AK293" s="5">
        <v>3042963.4508731458</v>
      </c>
      <c r="AL293" s="5">
        <v>3096109.7939534453</v>
      </c>
      <c r="AM293" s="5">
        <v>3310126.8580988217</v>
      </c>
      <c r="AN293" s="5">
        <v>3110363.9061300531</v>
      </c>
      <c r="AO293" s="5">
        <v>3268014.313838549</v>
      </c>
      <c r="AP293" s="5">
        <v>3224418.6325579667</v>
      </c>
      <c r="AQ293" s="5">
        <v>3378664.5885711899</v>
      </c>
      <c r="AR293" s="5">
        <v>3412339.3894679644</v>
      </c>
      <c r="AS293" s="5">
        <v>3368661.5321696806</v>
      </c>
      <c r="AT293" s="5">
        <v>3436433.7165462272</v>
      </c>
      <c r="AU293" s="5">
        <v>3411360.5105110118</v>
      </c>
      <c r="AV293" s="5">
        <v>3218682.9521398754</v>
      </c>
      <c r="AW293" s="5">
        <f>SUM(Target_CC[[#This Row],[Target_Jan]:[Target_Des]])</f>
        <v>39278139.644857936</v>
      </c>
      <c r="AX293" s="5">
        <v>4941582.2328302255</v>
      </c>
      <c r="AY293" s="5">
        <v>5142088.3207596643</v>
      </c>
      <c r="AZ293" s="5">
        <v>5200167.6767443335</v>
      </c>
      <c r="BA293" s="5">
        <v>5041400.8835760169</v>
      </c>
      <c r="BB293" s="5">
        <v>5300908.0587014994</v>
      </c>
      <c r="BC293" s="5">
        <v>5267931.7796293944</v>
      </c>
      <c r="BD293" s="5">
        <v>5440025.0052966522</v>
      </c>
      <c r="BE293" s="5">
        <v>5516503.1293899361</v>
      </c>
      <c r="BF293" s="5">
        <v>5430748.8535660813</v>
      </c>
      <c r="BG293" s="5">
        <v>5523072.6990475263</v>
      </c>
      <c r="BH293" s="5">
        <v>5624891.6984470263</v>
      </c>
      <c r="BI293" s="5">
        <v>5484201.4723760169</v>
      </c>
      <c r="BJ293" s="5">
        <f>SUM(Target_CC[[#This Row],[Target_NGTMA_Jan]:[Target_NGTMA_Des]])</f>
        <v>63913521.810364373</v>
      </c>
      <c r="BK293" s="5">
        <v>589000</v>
      </c>
      <c r="BL293" s="5">
        <v>589000</v>
      </c>
      <c r="BM293" s="5">
        <v>589000</v>
      </c>
      <c r="BN293" s="5">
        <f>Target_CC[[#This Row],[Est_Sust_NP Apr]]+Target_CC[[#This Row],[Est_Sust_POTS Apr]]+Target_CC[[#This Row],[BC_Apr]]</f>
        <v>589000</v>
      </c>
      <c r="BO293" s="5">
        <f>Target_CC[[#This Row],[Est_Sust_NP Mei]]+Target_CC[[#This Row],[Est_Sust_POTS Mei]]+Target_CC[[#This Row],[BC_Mei]]</f>
        <v>589000</v>
      </c>
      <c r="BP293" s="5">
        <f>Target_CC[[#This Row],[Est_Sust_NP Jun]]+Target_CC[[#This Row],[Est_Sust_POTS Jun]]+Target_CC[[#This Row],[BC_Jun]]</f>
        <v>589000</v>
      </c>
      <c r="BQ293" s="5">
        <f>Target_CC[[#This Row],[Est_Sust_NP Jul]]+Target_CC[[#This Row],[Est_Sust_POTS Jul]]+Target_CC[[#This Row],[BC_Jul]]</f>
        <v>589000</v>
      </c>
      <c r="BR293" s="5">
        <f>Target_CC[[#This Row],[Est_Sust_NP Agu]]+Target_CC[[#This Row],[Est_Sust_POTS Agu]]+Target_CC[[#This Row],[BC_Agu]]</f>
        <v>589000</v>
      </c>
      <c r="BS293" s="5">
        <f>Target_CC[[#This Row],[Est_Sust_NP Sep]]+Target_CC[[#This Row],[Est_Sust_POTS Sep]]+Target_CC[[#This Row],[BC_Sep]]</f>
        <v>589000</v>
      </c>
      <c r="BT293" s="5">
        <f>Target_CC[[#This Row],[Est_Sust_NP Okt]]+Target_CC[[#This Row],[Est_Sust_POTS Okt]]+Target_CC[[#This Row],[BC_Okt]]</f>
        <v>589000</v>
      </c>
      <c r="BU293" s="5">
        <f>Target_CC[[#This Row],[Est_Sust_NP Nov]]+Target_CC[[#This Row],[Est_Sust_POTS Nov]]+Target_CC[[#This Row],[BC_Nov]]</f>
        <v>589000</v>
      </c>
      <c r="BV293" s="5">
        <f>Target_CC[[#This Row],[Est_Sust_NP Des]]+Target_CC[[#This Row],[Est_Sust_POTS Des]]+Target_CC[[#This Row],[BC_Des]]</f>
        <v>589000</v>
      </c>
      <c r="BW293" s="5">
        <f>SUM(Target_CC[[#This Row],[Real_Jan]:[Real_Des]])</f>
        <v>7068000</v>
      </c>
      <c r="BX293" s="5">
        <v>0</v>
      </c>
      <c r="BY293" s="5">
        <v>0</v>
      </c>
      <c r="BZ293" s="5">
        <v>0</v>
      </c>
      <c r="CA293" s="5">
        <f>Target_CC[[#This Row],[Est_Sust_NP Mar]]*95%</f>
        <v>0</v>
      </c>
      <c r="CB293" s="5">
        <f>Target_CC[[#This Row],[Est_Sust_NP Apr]]</f>
        <v>0</v>
      </c>
      <c r="CC293" s="5">
        <f>Target_CC[[#This Row],[Est_Sust_NP Mei]]</f>
        <v>0</v>
      </c>
      <c r="CD293" s="5">
        <f>Target_CC[[#This Row],[Est_Sust_NP Jun]]</f>
        <v>0</v>
      </c>
      <c r="CE293" s="5">
        <f>Target_CC[[#This Row],[Est_Sust_NP Jul]]</f>
        <v>0</v>
      </c>
      <c r="CF293" s="5">
        <f>Target_CC[[#This Row],[Est_Sust_NP Agu]]</f>
        <v>0</v>
      </c>
      <c r="CG293" s="5">
        <f>Target_CC[[#This Row],[Est_Sust_NP Sep]]</f>
        <v>0</v>
      </c>
      <c r="CH293" s="5">
        <f>Target_CC[[#This Row],[Est_Sust_NP Okt]]</f>
        <v>0</v>
      </c>
      <c r="CI293" s="5">
        <f>Target_CC[[#This Row],[Est_Sust_NP Nov]]</f>
        <v>0</v>
      </c>
      <c r="CJ293" s="5">
        <f>SUM(Target_CC[[#This Row],[Est_Sust_NP Jan]:[Est_Sust_NP Des]])</f>
        <v>0</v>
      </c>
      <c r="CK293" s="5">
        <v>589000</v>
      </c>
      <c r="CL293" s="5">
        <v>589000</v>
      </c>
      <c r="CM293" s="5">
        <v>589000</v>
      </c>
      <c r="CN293" s="5">
        <f>Target_CC[[#This Row],[Est_Sust_POTS Mar]]</f>
        <v>589000</v>
      </c>
      <c r="CO293" s="5">
        <f>Target_CC[[#This Row],[Est_Sust_POTS Apr]]</f>
        <v>589000</v>
      </c>
      <c r="CP293" s="5">
        <f>Target_CC[[#This Row],[Est_Sust_POTS Mei]]</f>
        <v>589000</v>
      </c>
      <c r="CQ293" s="5">
        <f>Target_CC[[#This Row],[Est_Sust_POTS Jun]]</f>
        <v>589000</v>
      </c>
      <c r="CR293" s="5">
        <f>Target_CC[[#This Row],[Est_Sust_POTS Jul]]</f>
        <v>589000</v>
      </c>
      <c r="CS293" s="5">
        <f>Target_CC[[#This Row],[Est_Sust_POTS Agu]]</f>
        <v>589000</v>
      </c>
      <c r="CT293" s="5">
        <f>Target_CC[[#This Row],[Est_Sust_POTS Sep]]</f>
        <v>589000</v>
      </c>
      <c r="CU293" s="5">
        <f>Target_CC[[#This Row],[Est_Sust_POTS Okt]]</f>
        <v>589000</v>
      </c>
      <c r="CV293" s="5">
        <f>Target_CC[[#This Row],[Est_Sust_POTS Nov]]</f>
        <v>589000</v>
      </c>
      <c r="CW293" s="5">
        <f>SUM(Target_CC[[#This Row],[Est_Sust_POTS Jan]:[Est_Sust_POTS Des]])</f>
        <v>7068000</v>
      </c>
      <c r="CX293" s="5"/>
      <c r="CY293" s="5">
        <v>0</v>
      </c>
      <c r="CZ293" s="5">
        <v>0</v>
      </c>
      <c r="DA293" s="5">
        <v>0</v>
      </c>
      <c r="DB293" s="5"/>
      <c r="DC293" s="5"/>
      <c r="DD293" s="5"/>
      <c r="DE293" s="5"/>
      <c r="DF293" s="5"/>
      <c r="DG293" s="5"/>
      <c r="DH293" s="5"/>
      <c r="DI293" s="5"/>
      <c r="DJ293" s="5">
        <f>SUM(Target_CC[[#This Row],[BC_Jan]:[BC_Des]])</f>
        <v>0</v>
      </c>
      <c r="DK293" s="5"/>
      <c r="DL293" s="5"/>
      <c r="DM293" s="5"/>
      <c r="DN293" s="5"/>
      <c r="DO293" s="5"/>
      <c r="DP293" s="5"/>
      <c r="DQ293" s="5"/>
      <c r="DR293" s="5"/>
      <c r="DS293" s="5"/>
      <c r="DT293" s="5"/>
      <c r="DU293" s="5"/>
      <c r="DV293" s="5"/>
      <c r="DW293" s="5"/>
      <c r="DX293" s="5" t="s">
        <v>160</v>
      </c>
    </row>
    <row r="294" spans="2:128" x14ac:dyDescent="0.3">
      <c r="B294">
        <v>19157917</v>
      </c>
      <c r="C294" t="s">
        <v>551</v>
      </c>
      <c r="D294" t="s">
        <v>371</v>
      </c>
      <c r="E294" t="s">
        <v>312</v>
      </c>
      <c r="F294" t="s">
        <v>363</v>
      </c>
      <c r="G294" t="s">
        <v>25</v>
      </c>
      <c r="H294" t="s">
        <v>159</v>
      </c>
      <c r="I294" t="s">
        <v>29</v>
      </c>
      <c r="J294" s="5">
        <v>22869722.756110534</v>
      </c>
      <c r="K294" s="5">
        <v>668658</v>
      </c>
      <c r="L294" s="5">
        <v>668658</v>
      </c>
      <c r="M294" s="5">
        <v>641911.67999999993</v>
      </c>
      <c r="N294" s="5">
        <v>675077.11679999996</v>
      </c>
      <c r="O294" s="5">
        <v>641975.87116799993</v>
      </c>
      <c r="P294" s="5">
        <v>641644.85871167993</v>
      </c>
      <c r="Q294" s="5">
        <v>775373.14858711674</v>
      </c>
      <c r="R294" s="5">
        <v>676411.73148587113</v>
      </c>
      <c r="S294" s="5">
        <v>708855.01731485873</v>
      </c>
      <c r="T294" s="5">
        <v>776045.25017314858</v>
      </c>
      <c r="U294" s="5">
        <v>676418.45250173146</v>
      </c>
      <c r="V294" s="5">
        <v>742287.98452501732</v>
      </c>
      <c r="W294" s="5">
        <v>8293317.1112674233</v>
      </c>
      <c r="X294" s="5">
        <v>53149.511735978966</v>
      </c>
      <c r="Y294" s="5">
        <v>310923.32535885746</v>
      </c>
      <c r="Z294" s="5">
        <v>284085.93751706358</v>
      </c>
      <c r="AA294" s="5">
        <v>196091.78553733745</v>
      </c>
      <c r="AB294" s="5">
        <v>264962.05628644815</v>
      </c>
      <c r="AC294" s="5">
        <v>383065.35517179297</v>
      </c>
      <c r="AD294" s="5">
        <v>450810.89212262467</v>
      </c>
      <c r="AE294" s="5">
        <v>498047.27953971701</v>
      </c>
      <c r="AF294" s="5">
        <v>407971.67324243934</v>
      </c>
      <c r="AG294" s="5">
        <v>501958.02555096446</v>
      </c>
      <c r="AH294" s="5">
        <v>675764.54106098984</v>
      </c>
      <c r="AI294" s="5">
        <v>423169.6168757854</v>
      </c>
      <c r="AJ294" s="5">
        <v>4450000</v>
      </c>
      <c r="AK294" s="5">
        <v>721807.511735979</v>
      </c>
      <c r="AL294" s="5">
        <v>979581.3253588574</v>
      </c>
      <c r="AM294" s="5">
        <v>925997.61751706351</v>
      </c>
      <c r="AN294" s="5">
        <v>871168.90233733738</v>
      </c>
      <c r="AO294" s="5">
        <v>906937.92745444807</v>
      </c>
      <c r="AP294" s="5">
        <v>1024710.2138834728</v>
      </c>
      <c r="AQ294" s="5">
        <v>1226184.0407097414</v>
      </c>
      <c r="AR294" s="5">
        <v>1174459.011025588</v>
      </c>
      <c r="AS294" s="5">
        <v>1116826.690557298</v>
      </c>
      <c r="AT294" s="5">
        <v>1278003.275724113</v>
      </c>
      <c r="AU294" s="5">
        <v>1352182.9935627212</v>
      </c>
      <c r="AV294" s="5">
        <v>1165457.6014008028</v>
      </c>
      <c r="AW294" s="5">
        <f>SUM(Target_CC[[#This Row],[Target_Jan]:[Target_Des]])</f>
        <v>12743317.111267421</v>
      </c>
      <c r="AX294" s="5">
        <v>792396.75529236195</v>
      </c>
      <c r="AY294" s="5">
        <v>6032290.547343405</v>
      </c>
      <c r="AZ294" s="5">
        <v>1721168.2227272117</v>
      </c>
      <c r="BA294" s="5">
        <v>3730263.1812121775</v>
      </c>
      <c r="BB294" s="5">
        <v>4356146.5649457099</v>
      </c>
      <c r="BC294" s="5">
        <v>4727385.5144472579</v>
      </c>
      <c r="BD294" s="5">
        <v>304335.51175167295</v>
      </c>
      <c r="BE294" s="5">
        <v>6178364.2199487239</v>
      </c>
      <c r="BF294" s="5">
        <v>2219161.1340547749</v>
      </c>
      <c r="BG294" s="5">
        <v>6294176.2929679696</v>
      </c>
      <c r="BH294" s="5">
        <v>4667404.7998496499</v>
      </c>
      <c r="BI294" s="5">
        <v>3677144.2621599752</v>
      </c>
      <c r="BJ294" s="5">
        <f>SUM(Target_CC[[#This Row],[Target_NGTMA_Jan]:[Target_NGTMA_Des]])</f>
        <v>44700237.006700888</v>
      </c>
      <c r="BK294" s="5">
        <v>605432</v>
      </c>
      <c r="BL294" s="5">
        <v>665032</v>
      </c>
      <c r="BM294" s="5">
        <v>661439</v>
      </c>
      <c r="BN294" s="5">
        <f>Target_CC[[#This Row],[Est_Sust_NP Apr]]+Target_CC[[#This Row],[Est_Sust_POTS Apr]]+Target_CC[[#This Row],[BC_Apr]]</f>
        <v>661439</v>
      </c>
      <c r="BO294" s="5">
        <f>Target_CC[[#This Row],[Est_Sust_NP Mei]]+Target_CC[[#This Row],[Est_Sust_POTS Mei]]+Target_CC[[#This Row],[BC_Mei]]</f>
        <v>661439</v>
      </c>
      <c r="BP294" s="5">
        <f>Target_CC[[#This Row],[Est_Sust_NP Jun]]+Target_CC[[#This Row],[Est_Sust_POTS Jun]]+Target_CC[[#This Row],[BC_Jun]]</f>
        <v>661439</v>
      </c>
      <c r="BQ294" s="5">
        <f>Target_CC[[#This Row],[Est_Sust_NP Jul]]+Target_CC[[#This Row],[Est_Sust_POTS Jul]]+Target_CC[[#This Row],[BC_Jul]]</f>
        <v>661439</v>
      </c>
      <c r="BR294" s="5">
        <f>Target_CC[[#This Row],[Est_Sust_NP Agu]]+Target_CC[[#This Row],[Est_Sust_POTS Agu]]+Target_CC[[#This Row],[BC_Agu]]</f>
        <v>661439</v>
      </c>
      <c r="BS294" s="5">
        <f>Target_CC[[#This Row],[Est_Sust_NP Sep]]+Target_CC[[#This Row],[Est_Sust_POTS Sep]]+Target_CC[[#This Row],[BC_Sep]]</f>
        <v>661439</v>
      </c>
      <c r="BT294" s="5">
        <f>Target_CC[[#This Row],[Est_Sust_NP Okt]]+Target_CC[[#This Row],[Est_Sust_POTS Okt]]+Target_CC[[#This Row],[BC_Okt]]</f>
        <v>661439</v>
      </c>
      <c r="BU294" s="5">
        <f>Target_CC[[#This Row],[Est_Sust_NP Nov]]+Target_CC[[#This Row],[Est_Sust_POTS Nov]]+Target_CC[[#This Row],[BC_Nov]]</f>
        <v>661439</v>
      </c>
      <c r="BV294" s="5">
        <f>Target_CC[[#This Row],[Est_Sust_NP Des]]+Target_CC[[#This Row],[Est_Sust_POTS Des]]+Target_CC[[#This Row],[BC_Des]]</f>
        <v>661439</v>
      </c>
      <c r="BW294" s="5">
        <f>SUM(Target_CC[[#This Row],[Real_Jan]:[Real_Des]])</f>
        <v>7884854</v>
      </c>
      <c r="BX294" s="5">
        <v>0</v>
      </c>
      <c r="BY294" s="5">
        <v>0</v>
      </c>
      <c r="BZ294" s="5">
        <v>0</v>
      </c>
      <c r="CA294" s="5">
        <f>Target_CC[[#This Row],[Est_Sust_NP Mar]]*95%</f>
        <v>0</v>
      </c>
      <c r="CB294" s="5">
        <f>Target_CC[[#This Row],[Est_Sust_NP Apr]]</f>
        <v>0</v>
      </c>
      <c r="CC294" s="5">
        <f>Target_CC[[#This Row],[Est_Sust_NP Mei]]</f>
        <v>0</v>
      </c>
      <c r="CD294" s="5">
        <f>Target_CC[[#This Row],[Est_Sust_NP Jun]]</f>
        <v>0</v>
      </c>
      <c r="CE294" s="5">
        <f>Target_CC[[#This Row],[Est_Sust_NP Jul]]</f>
        <v>0</v>
      </c>
      <c r="CF294" s="5">
        <f>Target_CC[[#This Row],[Est_Sust_NP Agu]]</f>
        <v>0</v>
      </c>
      <c r="CG294" s="5">
        <f>Target_CC[[#This Row],[Est_Sust_NP Sep]]</f>
        <v>0</v>
      </c>
      <c r="CH294" s="5">
        <f>Target_CC[[#This Row],[Est_Sust_NP Okt]]</f>
        <v>0</v>
      </c>
      <c r="CI294" s="5">
        <f>Target_CC[[#This Row],[Est_Sust_NP Nov]]</f>
        <v>0</v>
      </c>
      <c r="CJ294" s="5">
        <f>SUM(Target_CC[[#This Row],[Est_Sust_NP Jan]:[Est_Sust_NP Des]])</f>
        <v>0</v>
      </c>
      <c r="CK294" s="5">
        <v>605432</v>
      </c>
      <c r="CL294" s="5">
        <v>665032</v>
      </c>
      <c r="CM294" s="5">
        <v>661439</v>
      </c>
      <c r="CN294" s="5">
        <f>Target_CC[[#This Row],[Est_Sust_POTS Mar]]</f>
        <v>661439</v>
      </c>
      <c r="CO294" s="5">
        <f>Target_CC[[#This Row],[Est_Sust_POTS Apr]]</f>
        <v>661439</v>
      </c>
      <c r="CP294" s="5">
        <f>Target_CC[[#This Row],[Est_Sust_POTS Mei]]</f>
        <v>661439</v>
      </c>
      <c r="CQ294" s="5">
        <f>Target_CC[[#This Row],[Est_Sust_POTS Jun]]</f>
        <v>661439</v>
      </c>
      <c r="CR294" s="5">
        <f>Target_CC[[#This Row],[Est_Sust_POTS Jul]]</f>
        <v>661439</v>
      </c>
      <c r="CS294" s="5">
        <f>Target_CC[[#This Row],[Est_Sust_POTS Agu]]</f>
        <v>661439</v>
      </c>
      <c r="CT294" s="5">
        <f>Target_CC[[#This Row],[Est_Sust_POTS Sep]]</f>
        <v>661439</v>
      </c>
      <c r="CU294" s="5">
        <f>Target_CC[[#This Row],[Est_Sust_POTS Okt]]</f>
        <v>661439</v>
      </c>
      <c r="CV294" s="5">
        <f>Target_CC[[#This Row],[Est_Sust_POTS Nov]]</f>
        <v>661439</v>
      </c>
      <c r="CW294" s="5">
        <f>SUM(Target_CC[[#This Row],[Est_Sust_POTS Jan]:[Est_Sust_POTS Des]])</f>
        <v>7884854</v>
      </c>
      <c r="CX294" s="5"/>
      <c r="CY294" s="5">
        <v>0</v>
      </c>
      <c r="CZ294" s="5">
        <v>0</v>
      </c>
      <c r="DA294" s="5">
        <v>0</v>
      </c>
      <c r="DB294" s="5"/>
      <c r="DC294" s="5"/>
      <c r="DD294" s="5"/>
      <c r="DE294" s="5"/>
      <c r="DF294" s="5"/>
      <c r="DG294" s="5"/>
      <c r="DH294" s="5"/>
      <c r="DI294" s="5"/>
      <c r="DJ294" s="5">
        <f>SUM(Target_CC[[#This Row],[BC_Jan]:[BC_Des]])</f>
        <v>0</v>
      </c>
      <c r="DK294" s="5"/>
      <c r="DL294" s="5"/>
      <c r="DM294" s="5"/>
      <c r="DN294" s="5"/>
      <c r="DO294" s="5"/>
      <c r="DP294" s="5"/>
      <c r="DQ294" s="5"/>
      <c r="DR294" s="5"/>
      <c r="DS294" s="5"/>
      <c r="DT294" s="5"/>
      <c r="DU294" s="5"/>
      <c r="DV294" s="5"/>
      <c r="DW294" s="5"/>
      <c r="DX294" s="5" t="s">
        <v>160</v>
      </c>
    </row>
    <row r="295" spans="2:128" x14ac:dyDescent="0.3">
      <c r="B295">
        <v>55893616</v>
      </c>
      <c r="C295" t="s">
        <v>552</v>
      </c>
      <c r="D295" t="s">
        <v>331</v>
      </c>
      <c r="E295" t="s">
        <v>326</v>
      </c>
      <c r="F295" t="s">
        <v>300</v>
      </c>
      <c r="G295" t="s">
        <v>25</v>
      </c>
      <c r="H295" t="s">
        <v>159</v>
      </c>
      <c r="I295" t="s">
        <v>29</v>
      </c>
      <c r="J295" s="5">
        <v>14383115.460712411</v>
      </c>
      <c r="K295" s="5">
        <v>1069855.2903299739</v>
      </c>
      <c r="L295" s="5">
        <v>1088540.6597812024</v>
      </c>
      <c r="M295" s="5">
        <v>1163785.4965968141</v>
      </c>
      <c r="N295" s="5">
        <v>1093552.1683212493</v>
      </c>
      <c r="O295" s="5">
        <v>1148979.4271209617</v>
      </c>
      <c r="P295" s="5">
        <v>1133651.9113599074</v>
      </c>
      <c r="Q295" s="5">
        <v>1187882.2216205841</v>
      </c>
      <c r="R295" s="5">
        <v>1199721.7210006658</v>
      </c>
      <c r="S295" s="5">
        <v>1184365.3135198469</v>
      </c>
      <c r="T295" s="5">
        <v>1208192.8852810725</v>
      </c>
      <c r="U295" s="5">
        <v>1199377.5634556951</v>
      </c>
      <c r="V295" s="5">
        <v>1131635.3416120268</v>
      </c>
      <c r="W295" s="5">
        <v>13809540</v>
      </c>
      <c r="X295" s="5">
        <v>513363.11610367318</v>
      </c>
      <c r="Y295" s="5">
        <v>522329.16933884716</v>
      </c>
      <c r="Z295" s="5">
        <v>558434.91583327332</v>
      </c>
      <c r="AA295" s="5">
        <v>524733.9091796017</v>
      </c>
      <c r="AB295" s="5">
        <v>551330.31950882392</v>
      </c>
      <c r="AC295" s="5">
        <v>543975.51056938677</v>
      </c>
      <c r="AD295" s="5">
        <v>569997.57291213935</v>
      </c>
      <c r="AE295" s="5">
        <v>575678.67983361031</v>
      </c>
      <c r="AF295" s="5">
        <v>568310.00738999469</v>
      </c>
      <c r="AG295" s="5">
        <v>579743.51302303595</v>
      </c>
      <c r="AH295" s="5">
        <v>575513.53806975344</v>
      </c>
      <c r="AI295" s="5">
        <v>543007.87266642042</v>
      </c>
      <c r="AJ295" s="5">
        <v>6626418.1244285591</v>
      </c>
      <c r="AK295" s="5">
        <v>1583218.406433647</v>
      </c>
      <c r="AL295" s="5">
        <v>1610869.8291200497</v>
      </c>
      <c r="AM295" s="5">
        <v>1722220.4124300876</v>
      </c>
      <c r="AN295" s="5">
        <v>1618286.0775008509</v>
      </c>
      <c r="AO295" s="5">
        <v>1700309.7466297857</v>
      </c>
      <c r="AP295" s="5">
        <v>1677627.4219292942</v>
      </c>
      <c r="AQ295" s="5">
        <v>1757879.7945327235</v>
      </c>
      <c r="AR295" s="5">
        <v>1775400.4008342761</v>
      </c>
      <c r="AS295" s="5">
        <v>1752675.3209098415</v>
      </c>
      <c r="AT295" s="5">
        <v>1787936.3983041085</v>
      </c>
      <c r="AU295" s="5">
        <v>1774891.1015254485</v>
      </c>
      <c r="AV295" s="5">
        <v>1674643.2142784472</v>
      </c>
      <c r="AW295" s="5">
        <f>SUM(Target_CC[[#This Row],[Target_Jan]:[Target_Des]])</f>
        <v>20435958.124428559</v>
      </c>
      <c r="AX295" s="5">
        <v>0</v>
      </c>
      <c r="AY295" s="5">
        <v>0</v>
      </c>
      <c r="AZ295" s="5">
        <v>0</v>
      </c>
      <c r="BA295" s="5">
        <v>0</v>
      </c>
      <c r="BB295" s="5">
        <v>0</v>
      </c>
      <c r="BC295" s="5">
        <v>0</v>
      </c>
      <c r="BD295" s="5">
        <v>0</v>
      </c>
      <c r="BE295" s="5">
        <v>0</v>
      </c>
      <c r="BF295" s="5">
        <v>0</v>
      </c>
      <c r="BG295" s="5">
        <v>0</v>
      </c>
      <c r="BH295" s="5">
        <v>0</v>
      </c>
      <c r="BI295" s="5">
        <v>0</v>
      </c>
      <c r="BJ295" s="5">
        <f>SUM(Target_CC[[#This Row],[Target_NGTMA_Jan]:[Target_NGTMA_Des]])</f>
        <v>0</v>
      </c>
      <c r="BK295" s="5">
        <v>578000</v>
      </c>
      <c r="BL295" s="5">
        <v>579500</v>
      </c>
      <c r="BM295" s="5">
        <v>578250</v>
      </c>
      <c r="BN295" s="5">
        <f>Target_CC[[#This Row],[Est_Sust_NP Apr]]+Target_CC[[#This Row],[Est_Sust_POTS Apr]]+Target_CC[[#This Row],[BC_Apr]]</f>
        <v>610850</v>
      </c>
      <c r="BO295" s="5">
        <f>Target_CC[[#This Row],[Est_Sust_NP Mei]]+Target_CC[[#This Row],[Est_Sust_POTS Mei]]+Target_CC[[#This Row],[BC_Mei]]</f>
        <v>610850</v>
      </c>
      <c r="BP295" s="5">
        <f>Target_CC[[#This Row],[Est_Sust_NP Jun]]+Target_CC[[#This Row],[Est_Sust_POTS Jun]]+Target_CC[[#This Row],[BC_Jun]]</f>
        <v>610850</v>
      </c>
      <c r="BQ295" s="5">
        <f>Target_CC[[#This Row],[Est_Sust_NP Jul]]+Target_CC[[#This Row],[Est_Sust_POTS Jul]]+Target_CC[[#This Row],[BC_Jul]]</f>
        <v>610850</v>
      </c>
      <c r="BR295" s="5">
        <f>Target_CC[[#This Row],[Est_Sust_NP Agu]]+Target_CC[[#This Row],[Est_Sust_POTS Agu]]+Target_CC[[#This Row],[BC_Agu]]</f>
        <v>610850</v>
      </c>
      <c r="BS295" s="5">
        <f>Target_CC[[#This Row],[Est_Sust_NP Sep]]+Target_CC[[#This Row],[Est_Sust_POTS Sep]]+Target_CC[[#This Row],[BC_Sep]]</f>
        <v>610850</v>
      </c>
      <c r="BT295" s="5">
        <f>Target_CC[[#This Row],[Est_Sust_NP Okt]]+Target_CC[[#This Row],[Est_Sust_POTS Okt]]+Target_CC[[#This Row],[BC_Okt]]</f>
        <v>610850</v>
      </c>
      <c r="BU295" s="5">
        <f>Target_CC[[#This Row],[Est_Sust_NP Nov]]+Target_CC[[#This Row],[Est_Sust_POTS Nov]]+Target_CC[[#This Row],[BC_Nov]]</f>
        <v>610850</v>
      </c>
      <c r="BV295" s="5">
        <f>Target_CC[[#This Row],[Est_Sust_NP Des]]+Target_CC[[#This Row],[Est_Sust_POTS Des]]+Target_CC[[#This Row],[BC_Des]]</f>
        <v>610850</v>
      </c>
      <c r="BW295" s="5">
        <f>SUM(Target_CC[[#This Row],[Real_Jan]:[Real_Des]])</f>
        <v>7233400</v>
      </c>
      <c r="BX295" s="5">
        <v>0</v>
      </c>
      <c r="BY295" s="5">
        <v>0</v>
      </c>
      <c r="BZ295" s="5">
        <v>0</v>
      </c>
      <c r="CA295" s="5">
        <f>Target_CC[[#This Row],[Est_Sust_NP Mar]]*95%</f>
        <v>0</v>
      </c>
      <c r="CB295" s="5">
        <f>Target_CC[[#This Row],[Est_Sust_NP Apr]]</f>
        <v>0</v>
      </c>
      <c r="CC295" s="5">
        <f>Target_CC[[#This Row],[Est_Sust_NP Mei]]</f>
        <v>0</v>
      </c>
      <c r="CD295" s="5">
        <f>Target_CC[[#This Row],[Est_Sust_NP Jun]]</f>
        <v>0</v>
      </c>
      <c r="CE295" s="5">
        <f>Target_CC[[#This Row],[Est_Sust_NP Jul]]</f>
        <v>0</v>
      </c>
      <c r="CF295" s="5">
        <f>Target_CC[[#This Row],[Est_Sust_NP Agu]]</f>
        <v>0</v>
      </c>
      <c r="CG295" s="5">
        <f>Target_CC[[#This Row],[Est_Sust_NP Sep]]</f>
        <v>0</v>
      </c>
      <c r="CH295" s="5">
        <f>Target_CC[[#This Row],[Est_Sust_NP Okt]]</f>
        <v>0</v>
      </c>
      <c r="CI295" s="5">
        <f>Target_CC[[#This Row],[Est_Sust_NP Nov]]</f>
        <v>0</v>
      </c>
      <c r="CJ295" s="5">
        <f>SUM(Target_CC[[#This Row],[Est_Sust_NP Jan]:[Est_Sust_NP Des]])</f>
        <v>0</v>
      </c>
      <c r="CK295" s="5">
        <v>610600</v>
      </c>
      <c r="CL295" s="5">
        <v>612100</v>
      </c>
      <c r="CM295" s="5">
        <v>610850</v>
      </c>
      <c r="CN295" s="5">
        <f>Target_CC[[#This Row],[Est_Sust_POTS Mar]]</f>
        <v>610850</v>
      </c>
      <c r="CO295" s="5">
        <f>Target_CC[[#This Row],[Est_Sust_POTS Apr]]</f>
        <v>610850</v>
      </c>
      <c r="CP295" s="5">
        <f>Target_CC[[#This Row],[Est_Sust_POTS Mei]]</f>
        <v>610850</v>
      </c>
      <c r="CQ295" s="5">
        <f>Target_CC[[#This Row],[Est_Sust_POTS Jun]]</f>
        <v>610850</v>
      </c>
      <c r="CR295" s="5">
        <f>Target_CC[[#This Row],[Est_Sust_POTS Jul]]</f>
        <v>610850</v>
      </c>
      <c r="CS295" s="5">
        <f>Target_CC[[#This Row],[Est_Sust_POTS Agu]]</f>
        <v>610850</v>
      </c>
      <c r="CT295" s="5">
        <f>Target_CC[[#This Row],[Est_Sust_POTS Sep]]</f>
        <v>610850</v>
      </c>
      <c r="CU295" s="5">
        <f>Target_CC[[#This Row],[Est_Sust_POTS Okt]]</f>
        <v>610850</v>
      </c>
      <c r="CV295" s="5">
        <f>Target_CC[[#This Row],[Est_Sust_POTS Nov]]</f>
        <v>610850</v>
      </c>
      <c r="CW295" s="5">
        <f>SUM(Target_CC[[#This Row],[Est_Sust_POTS Jan]:[Est_Sust_POTS Des]])</f>
        <v>7331200</v>
      </c>
      <c r="CX295" s="5"/>
      <c r="CY295" s="5">
        <v>0</v>
      </c>
      <c r="CZ295" s="5">
        <v>0</v>
      </c>
      <c r="DA295" s="5">
        <v>0</v>
      </c>
      <c r="DB295" s="5"/>
      <c r="DC295" s="5"/>
      <c r="DD295" s="5"/>
      <c r="DE295" s="5"/>
      <c r="DF295" s="5"/>
      <c r="DG295" s="5"/>
      <c r="DH295" s="5"/>
      <c r="DI295" s="5"/>
      <c r="DJ295" s="5">
        <f>SUM(Target_CC[[#This Row],[BC_Jan]:[BC_Des]])</f>
        <v>0</v>
      </c>
      <c r="DK295" s="5"/>
      <c r="DL295" s="5"/>
      <c r="DM295" s="5"/>
      <c r="DN295" s="5"/>
      <c r="DO295" s="5"/>
      <c r="DP295" s="5"/>
      <c r="DQ295" s="5"/>
      <c r="DR295" s="5"/>
      <c r="DS295" s="5"/>
      <c r="DT295" s="5"/>
      <c r="DU295" s="5"/>
      <c r="DV295" s="5"/>
      <c r="DW295" s="5"/>
      <c r="DX295" s="5" t="s">
        <v>160</v>
      </c>
    </row>
    <row r="296" spans="2:128" x14ac:dyDescent="0.3">
      <c r="B296">
        <v>3001066745</v>
      </c>
      <c r="C296" t="s">
        <v>553</v>
      </c>
      <c r="D296" t="s">
        <v>333</v>
      </c>
      <c r="E296" t="s">
        <v>334</v>
      </c>
      <c r="F296" t="s">
        <v>296</v>
      </c>
      <c r="G296" t="s">
        <v>25</v>
      </c>
      <c r="H296" t="s">
        <v>159</v>
      </c>
      <c r="I296" t="s">
        <v>29</v>
      </c>
      <c r="J296" s="5">
        <v>52066333.393487953</v>
      </c>
      <c r="K296" s="5">
        <v>617250</v>
      </c>
      <c r="L296" s="5">
        <v>590767.5</v>
      </c>
      <c r="M296" s="5">
        <v>595850</v>
      </c>
      <c r="N296" s="5">
        <v>590767.5</v>
      </c>
      <c r="O296" s="5">
        <v>575520</v>
      </c>
      <c r="P296" s="5">
        <v>560272.5</v>
      </c>
      <c r="Q296" s="5">
        <v>585685</v>
      </c>
      <c r="R296" s="5">
        <v>606015</v>
      </c>
      <c r="S296" s="5">
        <v>600932.5</v>
      </c>
      <c r="T296" s="5">
        <v>600932.5</v>
      </c>
      <c r="U296" s="5">
        <v>606015</v>
      </c>
      <c r="V296" s="5">
        <v>595850</v>
      </c>
      <c r="W296" s="5">
        <v>7125857.5</v>
      </c>
      <c r="X296" s="5">
        <v>0</v>
      </c>
      <c r="Y296" s="5">
        <v>690859.22431823774</v>
      </c>
      <c r="Z296" s="5">
        <v>683729.23020126333</v>
      </c>
      <c r="AA296" s="5">
        <v>537486.86343142285</v>
      </c>
      <c r="AB296" s="5">
        <v>586231.66372162709</v>
      </c>
      <c r="AC296" s="5">
        <v>571553.53985494352</v>
      </c>
      <c r="AD296" s="5">
        <v>710365.72728492401</v>
      </c>
      <c r="AE296" s="5">
        <v>598269.13892134407</v>
      </c>
      <c r="AF296" s="5">
        <v>715610.41381648171</v>
      </c>
      <c r="AG296" s="5">
        <v>720720.50871695695</v>
      </c>
      <c r="AH296" s="5">
        <v>611960.29877694696</v>
      </c>
      <c r="AI296" s="5">
        <v>623089.45347582689</v>
      </c>
      <c r="AJ296" s="5">
        <v>7049876.062519975</v>
      </c>
      <c r="AK296" s="5">
        <v>617250</v>
      </c>
      <c r="AL296" s="5">
        <v>1281626.7243182377</v>
      </c>
      <c r="AM296" s="5">
        <v>1279579.2302012634</v>
      </c>
      <c r="AN296" s="5">
        <v>1128254.363431423</v>
      </c>
      <c r="AO296" s="5">
        <v>1161751.6637216271</v>
      </c>
      <c r="AP296" s="5">
        <v>1131826.0398549435</v>
      </c>
      <c r="AQ296" s="5">
        <v>1296050.7272849241</v>
      </c>
      <c r="AR296" s="5">
        <v>1204284.1389213442</v>
      </c>
      <c r="AS296" s="5">
        <v>1316542.9138164818</v>
      </c>
      <c r="AT296" s="5">
        <v>1321653.0087169569</v>
      </c>
      <c r="AU296" s="5">
        <v>1217975.298776947</v>
      </c>
      <c r="AV296" s="5">
        <v>1218939.4534758269</v>
      </c>
      <c r="AW296" s="5">
        <f>SUM(Target_CC[[#This Row],[Target_Jan]:[Target_Des]])</f>
        <v>14175733.562519977</v>
      </c>
      <c r="AX296" s="5">
        <v>0</v>
      </c>
      <c r="AY296" s="5">
        <v>0</v>
      </c>
      <c r="AZ296" s="5">
        <v>0</v>
      </c>
      <c r="BA296" s="5">
        <v>0</v>
      </c>
      <c r="BB296" s="5">
        <v>0</v>
      </c>
      <c r="BC296" s="5">
        <v>0</v>
      </c>
      <c r="BD296" s="5">
        <v>0</v>
      </c>
      <c r="BE296" s="5">
        <v>0</v>
      </c>
      <c r="BF296" s="5">
        <v>0</v>
      </c>
      <c r="BG296" s="5">
        <v>0</v>
      </c>
      <c r="BH296" s="5">
        <v>0</v>
      </c>
      <c r="BI296" s="5">
        <v>0</v>
      </c>
      <c r="BJ296" s="5">
        <f>SUM(Target_CC[[#This Row],[Target_NGTMA_Jan]:[Target_NGTMA_Des]])</f>
        <v>0</v>
      </c>
      <c r="BK296" s="5">
        <v>565000</v>
      </c>
      <c r="BL296" s="5">
        <v>565000</v>
      </c>
      <c r="BM296" s="5">
        <v>565000</v>
      </c>
      <c r="BN296" s="5">
        <f>Target_CC[[#This Row],[Est_Sust_NP Apr]]+Target_CC[[#This Row],[Est_Sust_POTS Apr]]+Target_CC[[#This Row],[BC_Apr]]</f>
        <v>613100</v>
      </c>
      <c r="BO296" s="5">
        <f>Target_CC[[#This Row],[Est_Sust_NP Mei]]+Target_CC[[#This Row],[Est_Sust_POTS Mei]]+Target_CC[[#This Row],[BC_Mei]]</f>
        <v>613100</v>
      </c>
      <c r="BP296" s="5">
        <f>Target_CC[[#This Row],[Est_Sust_NP Jun]]+Target_CC[[#This Row],[Est_Sust_POTS Jun]]+Target_CC[[#This Row],[BC_Jun]]</f>
        <v>613100</v>
      </c>
      <c r="BQ296" s="5">
        <f>Target_CC[[#This Row],[Est_Sust_NP Jul]]+Target_CC[[#This Row],[Est_Sust_POTS Jul]]+Target_CC[[#This Row],[BC_Jul]]</f>
        <v>613100</v>
      </c>
      <c r="BR296" s="5">
        <f>Target_CC[[#This Row],[Est_Sust_NP Agu]]+Target_CC[[#This Row],[Est_Sust_POTS Agu]]+Target_CC[[#This Row],[BC_Agu]]</f>
        <v>613100</v>
      </c>
      <c r="BS296" s="5">
        <f>Target_CC[[#This Row],[Est_Sust_NP Sep]]+Target_CC[[#This Row],[Est_Sust_POTS Sep]]+Target_CC[[#This Row],[BC_Sep]]</f>
        <v>613100</v>
      </c>
      <c r="BT296" s="5">
        <f>Target_CC[[#This Row],[Est_Sust_NP Okt]]+Target_CC[[#This Row],[Est_Sust_POTS Okt]]+Target_CC[[#This Row],[BC_Okt]]</f>
        <v>613100</v>
      </c>
      <c r="BU296" s="5">
        <f>Target_CC[[#This Row],[Est_Sust_NP Nov]]+Target_CC[[#This Row],[Est_Sust_POTS Nov]]+Target_CC[[#This Row],[BC_Nov]]</f>
        <v>613100</v>
      </c>
      <c r="BV296" s="5">
        <f>Target_CC[[#This Row],[Est_Sust_NP Des]]+Target_CC[[#This Row],[Est_Sust_POTS Des]]+Target_CC[[#This Row],[BC_Des]]</f>
        <v>613100</v>
      </c>
      <c r="BW296" s="5">
        <f>SUM(Target_CC[[#This Row],[Real_Jan]:[Real_Des]])</f>
        <v>7212900</v>
      </c>
      <c r="BX296" s="5">
        <v>0</v>
      </c>
      <c r="BY296" s="5">
        <v>0</v>
      </c>
      <c r="BZ296" s="5">
        <v>0</v>
      </c>
      <c r="CA296" s="5">
        <f>Target_CC[[#This Row],[Est_Sust_NP Mar]]*95%</f>
        <v>0</v>
      </c>
      <c r="CB296" s="5">
        <f>Target_CC[[#This Row],[Est_Sust_NP Apr]]</f>
        <v>0</v>
      </c>
      <c r="CC296" s="5">
        <f>Target_CC[[#This Row],[Est_Sust_NP Mei]]</f>
        <v>0</v>
      </c>
      <c r="CD296" s="5">
        <f>Target_CC[[#This Row],[Est_Sust_NP Jun]]</f>
        <v>0</v>
      </c>
      <c r="CE296" s="5">
        <f>Target_CC[[#This Row],[Est_Sust_NP Jul]]</f>
        <v>0</v>
      </c>
      <c r="CF296" s="5">
        <f>Target_CC[[#This Row],[Est_Sust_NP Agu]]</f>
        <v>0</v>
      </c>
      <c r="CG296" s="5">
        <f>Target_CC[[#This Row],[Est_Sust_NP Sep]]</f>
        <v>0</v>
      </c>
      <c r="CH296" s="5">
        <f>Target_CC[[#This Row],[Est_Sust_NP Okt]]</f>
        <v>0</v>
      </c>
      <c r="CI296" s="5">
        <f>Target_CC[[#This Row],[Est_Sust_NP Nov]]</f>
        <v>0</v>
      </c>
      <c r="CJ296" s="5">
        <f>SUM(Target_CC[[#This Row],[Est_Sust_NP Jan]:[Est_Sust_NP Des]])</f>
        <v>0</v>
      </c>
      <c r="CK296" s="5">
        <v>613100</v>
      </c>
      <c r="CL296" s="5">
        <v>613100</v>
      </c>
      <c r="CM296" s="5">
        <v>613100</v>
      </c>
      <c r="CN296" s="5">
        <f>Target_CC[[#This Row],[Est_Sust_POTS Mar]]</f>
        <v>613100</v>
      </c>
      <c r="CO296" s="5">
        <f>Target_CC[[#This Row],[Est_Sust_POTS Apr]]</f>
        <v>613100</v>
      </c>
      <c r="CP296" s="5">
        <f>Target_CC[[#This Row],[Est_Sust_POTS Mei]]</f>
        <v>613100</v>
      </c>
      <c r="CQ296" s="5">
        <f>Target_CC[[#This Row],[Est_Sust_POTS Jun]]</f>
        <v>613100</v>
      </c>
      <c r="CR296" s="5">
        <f>Target_CC[[#This Row],[Est_Sust_POTS Jul]]</f>
        <v>613100</v>
      </c>
      <c r="CS296" s="5">
        <f>Target_CC[[#This Row],[Est_Sust_POTS Agu]]</f>
        <v>613100</v>
      </c>
      <c r="CT296" s="5">
        <f>Target_CC[[#This Row],[Est_Sust_POTS Sep]]</f>
        <v>613100</v>
      </c>
      <c r="CU296" s="5">
        <f>Target_CC[[#This Row],[Est_Sust_POTS Okt]]</f>
        <v>613100</v>
      </c>
      <c r="CV296" s="5">
        <f>Target_CC[[#This Row],[Est_Sust_POTS Nov]]</f>
        <v>613100</v>
      </c>
      <c r="CW296" s="5">
        <f>SUM(Target_CC[[#This Row],[Est_Sust_POTS Jan]:[Est_Sust_POTS Des]])</f>
        <v>7357200</v>
      </c>
      <c r="CX296" s="5"/>
      <c r="CY296" s="5">
        <v>0</v>
      </c>
      <c r="CZ296" s="5">
        <v>0</v>
      </c>
      <c r="DA296" s="5">
        <v>0</v>
      </c>
      <c r="DB296" s="5"/>
      <c r="DC296" s="5"/>
      <c r="DD296" s="5"/>
      <c r="DE296" s="5"/>
      <c r="DF296" s="5"/>
      <c r="DG296" s="5"/>
      <c r="DH296" s="5"/>
      <c r="DI296" s="5"/>
      <c r="DJ296" s="5">
        <f>SUM(Target_CC[[#This Row],[BC_Jan]:[BC_Des]])</f>
        <v>0</v>
      </c>
      <c r="DK296" s="5"/>
      <c r="DL296" s="5"/>
      <c r="DM296" s="5"/>
      <c r="DN296" s="5"/>
      <c r="DO296" s="5"/>
      <c r="DP296" s="5"/>
      <c r="DQ296" s="5"/>
      <c r="DR296" s="5"/>
      <c r="DS296" s="5"/>
      <c r="DT296" s="5"/>
      <c r="DU296" s="5"/>
      <c r="DV296" s="5"/>
      <c r="DW296" s="5"/>
      <c r="DX296" s="5" t="s">
        <v>160</v>
      </c>
    </row>
    <row r="297" spans="2:128" x14ac:dyDescent="0.3">
      <c r="B297">
        <v>10143728</v>
      </c>
      <c r="C297" t="s">
        <v>554</v>
      </c>
      <c r="D297" t="s">
        <v>448</v>
      </c>
      <c r="E297" t="s">
        <v>400</v>
      </c>
      <c r="F297" t="s">
        <v>309</v>
      </c>
      <c r="G297" t="s">
        <v>25</v>
      </c>
      <c r="H297" t="s">
        <v>159</v>
      </c>
      <c r="I297" t="s">
        <v>29</v>
      </c>
      <c r="J297" s="5">
        <v>32502715.536328796</v>
      </c>
      <c r="K297" s="5">
        <v>549924.3927272727</v>
      </c>
      <c r="L297" s="5">
        <v>578867.78181818186</v>
      </c>
      <c r="M297" s="5">
        <v>520981.00363636366</v>
      </c>
      <c r="N297" s="5">
        <v>463094.22545454546</v>
      </c>
      <c r="O297" s="5">
        <v>492037.61454545456</v>
      </c>
      <c r="P297" s="5">
        <v>520981.00363636366</v>
      </c>
      <c r="Q297" s="5">
        <v>665697.9490909091</v>
      </c>
      <c r="R297" s="5">
        <v>607811.1709090909</v>
      </c>
      <c r="S297" s="5">
        <v>607811.1709090909</v>
      </c>
      <c r="T297" s="5">
        <v>665697.9490909091</v>
      </c>
      <c r="U297" s="5">
        <v>578867.78181818186</v>
      </c>
      <c r="V297" s="5">
        <v>607811.1709090909</v>
      </c>
      <c r="W297" s="5">
        <v>6859583.2145454558</v>
      </c>
      <c r="X297" s="5">
        <v>73691.47734442362</v>
      </c>
      <c r="Y297" s="5">
        <v>78367.047291847484</v>
      </c>
      <c r="Z297" s="5">
        <v>103113.31138844007</v>
      </c>
      <c r="AA297" s="5">
        <v>105129.53064112153</v>
      </c>
      <c r="AB297" s="5">
        <v>137507.67464781014</v>
      </c>
      <c r="AC297" s="5">
        <v>128480.85155334909</v>
      </c>
      <c r="AD297" s="5">
        <v>112824.24874966282</v>
      </c>
      <c r="AE297" s="5">
        <v>127627.94509829671</v>
      </c>
      <c r="AF297" s="5">
        <v>110819.13131676376</v>
      </c>
      <c r="AG297" s="5">
        <v>116627.74184925895</v>
      </c>
      <c r="AH297" s="5">
        <v>143294.27325057655</v>
      </c>
      <c r="AI297" s="5">
        <v>170008.01561180482</v>
      </c>
      <c r="AJ297" s="5">
        <v>1407491.2487433555</v>
      </c>
      <c r="AK297" s="5">
        <v>623615.87007169635</v>
      </c>
      <c r="AL297" s="5">
        <v>657234.82911002939</v>
      </c>
      <c r="AM297" s="5">
        <v>624094.31502480374</v>
      </c>
      <c r="AN297" s="5">
        <v>568223.75609566702</v>
      </c>
      <c r="AO297" s="5">
        <v>629545.28919326467</v>
      </c>
      <c r="AP297" s="5">
        <v>649461.85518971272</v>
      </c>
      <c r="AQ297" s="5">
        <v>778522.19784057187</v>
      </c>
      <c r="AR297" s="5">
        <v>735439.11600738764</v>
      </c>
      <c r="AS297" s="5">
        <v>718630.30222585471</v>
      </c>
      <c r="AT297" s="5">
        <v>782325.69094016799</v>
      </c>
      <c r="AU297" s="5">
        <v>722162.05506875843</v>
      </c>
      <c r="AV297" s="5">
        <v>777819.18652089569</v>
      </c>
      <c r="AW297" s="5">
        <f>SUM(Target_CC[[#This Row],[Target_Jan]:[Target_Des]])</f>
        <v>8267074.4632888101</v>
      </c>
      <c r="AX297" s="5">
        <v>0</v>
      </c>
      <c r="AY297" s="5">
        <v>0</v>
      </c>
      <c r="AZ297" s="5">
        <v>0</v>
      </c>
      <c r="BA297" s="5">
        <v>0</v>
      </c>
      <c r="BB297" s="5">
        <v>0</v>
      </c>
      <c r="BC297" s="5">
        <v>0</v>
      </c>
      <c r="BD297" s="5">
        <v>0</v>
      </c>
      <c r="BE297" s="5">
        <v>0</v>
      </c>
      <c r="BF297" s="5">
        <v>0</v>
      </c>
      <c r="BG297" s="5">
        <v>0</v>
      </c>
      <c r="BH297" s="5">
        <v>0</v>
      </c>
      <c r="BI297" s="5">
        <v>0</v>
      </c>
      <c r="BJ297" s="5">
        <f>SUM(Target_CC[[#This Row],[Target_NGTMA_Jan]:[Target_NGTMA_Des]])</f>
        <v>0</v>
      </c>
      <c r="BK297" s="5">
        <v>658901</v>
      </c>
      <c r="BL297" s="5">
        <v>836417</v>
      </c>
      <c r="BM297" s="5">
        <v>840692</v>
      </c>
      <c r="BN297" s="5">
        <f>Target_CC[[#This Row],[Est_Sust_NP Apr]]+Target_CC[[#This Row],[Est_Sust_POTS Apr]]+Target_CC[[#This Row],[BC_Apr]]</f>
        <v>760480</v>
      </c>
      <c r="BO297" s="5">
        <f>Target_CC[[#This Row],[Est_Sust_NP Mei]]+Target_CC[[#This Row],[Est_Sust_POTS Mei]]+Target_CC[[#This Row],[BC_Mei]]</f>
        <v>760480</v>
      </c>
      <c r="BP297" s="5">
        <f>Target_CC[[#This Row],[Est_Sust_NP Jun]]+Target_CC[[#This Row],[Est_Sust_POTS Jun]]+Target_CC[[#This Row],[BC_Jun]]</f>
        <v>760480</v>
      </c>
      <c r="BQ297" s="5">
        <f>Target_CC[[#This Row],[Est_Sust_NP Jul]]+Target_CC[[#This Row],[Est_Sust_POTS Jul]]+Target_CC[[#This Row],[BC_Jul]]</f>
        <v>760480</v>
      </c>
      <c r="BR297" s="5">
        <f>Target_CC[[#This Row],[Est_Sust_NP Agu]]+Target_CC[[#This Row],[Est_Sust_POTS Agu]]+Target_CC[[#This Row],[BC_Agu]]</f>
        <v>760480</v>
      </c>
      <c r="BS297" s="5">
        <f>Target_CC[[#This Row],[Est_Sust_NP Sep]]+Target_CC[[#This Row],[Est_Sust_POTS Sep]]+Target_CC[[#This Row],[BC_Sep]]</f>
        <v>760480</v>
      </c>
      <c r="BT297" s="5">
        <f>Target_CC[[#This Row],[Est_Sust_NP Okt]]+Target_CC[[#This Row],[Est_Sust_POTS Okt]]+Target_CC[[#This Row],[BC_Okt]]</f>
        <v>760480</v>
      </c>
      <c r="BU297" s="5">
        <f>Target_CC[[#This Row],[Est_Sust_NP Nov]]+Target_CC[[#This Row],[Est_Sust_POTS Nov]]+Target_CC[[#This Row],[BC_Nov]]</f>
        <v>760480</v>
      </c>
      <c r="BV297" s="5">
        <f>Target_CC[[#This Row],[Est_Sust_NP Des]]+Target_CC[[#This Row],[Est_Sust_POTS Des]]+Target_CC[[#This Row],[BC_Des]]</f>
        <v>760480</v>
      </c>
      <c r="BW297" s="5">
        <f>SUM(Target_CC[[#This Row],[Real_Jan]:[Real_Des]])</f>
        <v>9180330</v>
      </c>
      <c r="BX297" s="5">
        <v>0</v>
      </c>
      <c r="BY297" s="5">
        <v>0</v>
      </c>
      <c r="BZ297" s="5">
        <v>0</v>
      </c>
      <c r="CA297" s="5">
        <f>Target_CC[[#This Row],[Est_Sust_NP Mar]]*95%</f>
        <v>0</v>
      </c>
      <c r="CB297" s="5">
        <f>Target_CC[[#This Row],[Est_Sust_NP Apr]]</f>
        <v>0</v>
      </c>
      <c r="CC297" s="5">
        <f>Target_CC[[#This Row],[Est_Sust_NP Mei]]</f>
        <v>0</v>
      </c>
      <c r="CD297" s="5">
        <f>Target_CC[[#This Row],[Est_Sust_NP Jun]]</f>
        <v>0</v>
      </c>
      <c r="CE297" s="5">
        <f>Target_CC[[#This Row],[Est_Sust_NP Jul]]</f>
        <v>0</v>
      </c>
      <c r="CF297" s="5">
        <f>Target_CC[[#This Row],[Est_Sust_NP Agu]]</f>
        <v>0</v>
      </c>
      <c r="CG297" s="5">
        <f>Target_CC[[#This Row],[Est_Sust_NP Sep]]</f>
        <v>0</v>
      </c>
      <c r="CH297" s="5">
        <f>Target_CC[[#This Row],[Est_Sust_NP Okt]]</f>
        <v>0</v>
      </c>
      <c r="CI297" s="5">
        <f>Target_CC[[#This Row],[Est_Sust_NP Nov]]</f>
        <v>0</v>
      </c>
      <c r="CJ297" s="5">
        <f>SUM(Target_CC[[#This Row],[Est_Sust_NP Jan]:[Est_Sust_NP Des]])</f>
        <v>0</v>
      </c>
      <c r="CK297" s="5">
        <v>623873</v>
      </c>
      <c r="CL297" s="5">
        <v>788305</v>
      </c>
      <c r="CM297" s="5">
        <v>760480</v>
      </c>
      <c r="CN297" s="5">
        <f>Target_CC[[#This Row],[Est_Sust_POTS Mar]]</f>
        <v>760480</v>
      </c>
      <c r="CO297" s="5">
        <f>Target_CC[[#This Row],[Est_Sust_POTS Apr]]</f>
        <v>760480</v>
      </c>
      <c r="CP297" s="5">
        <f>Target_CC[[#This Row],[Est_Sust_POTS Mei]]</f>
        <v>760480</v>
      </c>
      <c r="CQ297" s="5">
        <f>Target_CC[[#This Row],[Est_Sust_POTS Jun]]</f>
        <v>760480</v>
      </c>
      <c r="CR297" s="5">
        <f>Target_CC[[#This Row],[Est_Sust_POTS Jul]]</f>
        <v>760480</v>
      </c>
      <c r="CS297" s="5">
        <f>Target_CC[[#This Row],[Est_Sust_POTS Agu]]</f>
        <v>760480</v>
      </c>
      <c r="CT297" s="5">
        <f>Target_CC[[#This Row],[Est_Sust_POTS Sep]]</f>
        <v>760480</v>
      </c>
      <c r="CU297" s="5">
        <f>Target_CC[[#This Row],[Est_Sust_POTS Okt]]</f>
        <v>760480</v>
      </c>
      <c r="CV297" s="5">
        <f>Target_CC[[#This Row],[Est_Sust_POTS Nov]]</f>
        <v>760480</v>
      </c>
      <c r="CW297" s="5">
        <f>SUM(Target_CC[[#This Row],[Est_Sust_POTS Jan]:[Est_Sust_POTS Des]])</f>
        <v>9016978</v>
      </c>
      <c r="CX297" s="5"/>
      <c r="CY297" s="5">
        <v>0</v>
      </c>
      <c r="CZ297" s="5">
        <v>0</v>
      </c>
      <c r="DA297" s="5">
        <v>0</v>
      </c>
      <c r="DB297" s="5"/>
      <c r="DC297" s="5"/>
      <c r="DD297" s="5"/>
      <c r="DE297" s="5"/>
      <c r="DF297" s="5"/>
      <c r="DG297" s="5"/>
      <c r="DH297" s="5"/>
      <c r="DI297" s="5"/>
      <c r="DJ297" s="5">
        <f>SUM(Target_CC[[#This Row],[BC_Jan]:[BC_Des]])</f>
        <v>0</v>
      </c>
      <c r="DK297" s="5"/>
      <c r="DL297" s="5"/>
      <c r="DM297" s="5"/>
      <c r="DN297" s="5"/>
      <c r="DO297" s="5"/>
      <c r="DP297" s="5"/>
      <c r="DQ297" s="5"/>
      <c r="DR297" s="5"/>
      <c r="DS297" s="5"/>
      <c r="DT297" s="5"/>
      <c r="DU297" s="5"/>
      <c r="DV297" s="5"/>
      <c r="DW297" s="5"/>
      <c r="DX297" s="5" t="s">
        <v>160</v>
      </c>
    </row>
    <row r="298" spans="2:128" x14ac:dyDescent="0.3">
      <c r="B298">
        <v>19275714</v>
      </c>
      <c r="C298" t="s">
        <v>555</v>
      </c>
      <c r="D298" t="s">
        <v>357</v>
      </c>
      <c r="E298" t="s">
        <v>343</v>
      </c>
      <c r="F298" t="s">
        <v>300</v>
      </c>
      <c r="G298" t="s">
        <v>19</v>
      </c>
      <c r="H298" t="s">
        <v>159</v>
      </c>
      <c r="I298" t="s">
        <v>29</v>
      </c>
      <c r="J298" s="5">
        <v>0</v>
      </c>
      <c r="K298" s="5">
        <v>1078412.8683064922</v>
      </c>
      <c r="L298" s="5">
        <v>1097247.6986311157</v>
      </c>
      <c r="M298" s="5">
        <v>1173094.4052175272</v>
      </c>
      <c r="N298" s="5">
        <v>1102299.2933169235</v>
      </c>
      <c r="O298" s="5">
        <v>1158169.9046835583</v>
      </c>
      <c r="P298" s="5">
        <v>1142719.7869103467</v>
      </c>
      <c r="Q298" s="5">
        <v>1197383.8755641775</v>
      </c>
      <c r="R298" s="5">
        <v>1209318.0769474774</v>
      </c>
      <c r="S298" s="5">
        <v>1193838.8363548871</v>
      </c>
      <c r="T298" s="5">
        <v>1217857.0005309756</v>
      </c>
      <c r="U298" s="5">
        <v>1208971.1665488696</v>
      </c>
      <c r="V298" s="5">
        <v>1140687.0869876486</v>
      </c>
      <c r="W298" s="5">
        <v>13919999.999999996</v>
      </c>
      <c r="X298" s="5">
        <v>1945845.7443266155</v>
      </c>
      <c r="Y298" s="5">
        <v>1979830.5710190455</v>
      </c>
      <c r="Z298" s="5">
        <v>2116685.3838368147</v>
      </c>
      <c r="AA298" s="5">
        <v>1988945.4696912749</v>
      </c>
      <c r="AB298" s="5">
        <v>2089756.2023482546</v>
      </c>
      <c r="AC298" s="5">
        <v>2061878.6177960972</v>
      </c>
      <c r="AD298" s="5">
        <v>2160512.3483464266</v>
      </c>
      <c r="AE298" s="5">
        <v>2182045.9517149557</v>
      </c>
      <c r="AF298" s="5">
        <v>2154115.8190934868</v>
      </c>
      <c r="AG298" s="5">
        <v>2197453.2494247584</v>
      </c>
      <c r="AH298" s="5">
        <v>2181420.000242535</v>
      </c>
      <c r="AI298" s="5">
        <v>2058210.8940417557</v>
      </c>
      <c r="AJ298" s="5">
        <v>25116700.25188202</v>
      </c>
      <c r="AK298" s="5">
        <v>3024258.6126331077</v>
      </c>
      <c r="AL298" s="5">
        <v>3077078.2696501613</v>
      </c>
      <c r="AM298" s="5">
        <v>3289779.7890543416</v>
      </c>
      <c r="AN298" s="5">
        <v>3091244.7630081987</v>
      </c>
      <c r="AO298" s="5">
        <v>3247926.1070318129</v>
      </c>
      <c r="AP298" s="5">
        <v>3204598.4047064437</v>
      </c>
      <c r="AQ298" s="5">
        <v>3357896.2239106041</v>
      </c>
      <c r="AR298" s="5">
        <v>3391364.0286624329</v>
      </c>
      <c r="AS298" s="5">
        <v>3347954.6554483739</v>
      </c>
      <c r="AT298" s="5">
        <v>3415310.2499557342</v>
      </c>
      <c r="AU298" s="5">
        <v>3390391.1667914046</v>
      </c>
      <c r="AV298" s="5">
        <v>3198897.9810294043</v>
      </c>
      <c r="AW298" s="5">
        <f>SUM(Target_CC[[#This Row],[Target_Jan]:[Target_Des]])</f>
        <v>39036700.251882017</v>
      </c>
      <c r="AX298" s="5">
        <v>4941582.2328302255</v>
      </c>
      <c r="AY298" s="5">
        <v>5142088.3207596643</v>
      </c>
      <c r="AZ298" s="5">
        <v>5200167.6767443335</v>
      </c>
      <c r="BA298" s="5">
        <v>5041400.8835760169</v>
      </c>
      <c r="BB298" s="5">
        <v>5300908.0587014994</v>
      </c>
      <c r="BC298" s="5">
        <v>5267931.7796293944</v>
      </c>
      <c r="BD298" s="5">
        <v>5440025.0052966522</v>
      </c>
      <c r="BE298" s="5">
        <v>5516503.1293899361</v>
      </c>
      <c r="BF298" s="5">
        <v>5430748.8535660813</v>
      </c>
      <c r="BG298" s="5">
        <v>5523072.6990475263</v>
      </c>
      <c r="BH298" s="5">
        <v>5624891.6984470263</v>
      </c>
      <c r="BI298" s="5">
        <v>5484201.4723760169</v>
      </c>
      <c r="BJ298" s="5">
        <f>SUM(Target_CC[[#This Row],[Target_NGTMA_Jan]:[Target_NGTMA_Des]])</f>
        <v>63913521.810364373</v>
      </c>
      <c r="BK298" s="5">
        <v>580000</v>
      </c>
      <c r="BL298" s="5">
        <v>580000</v>
      </c>
      <c r="BM298" s="5">
        <v>580000</v>
      </c>
      <c r="BN298" s="5">
        <f>Target_CC[[#This Row],[Est_Sust_NP Apr]]+Target_CC[[#This Row],[Est_Sust_POTS Apr]]+Target_CC[[#This Row],[BC_Apr]]</f>
        <v>628100</v>
      </c>
      <c r="BO298" s="5">
        <f>Target_CC[[#This Row],[Est_Sust_NP Mei]]+Target_CC[[#This Row],[Est_Sust_POTS Mei]]+Target_CC[[#This Row],[BC_Mei]]</f>
        <v>628100</v>
      </c>
      <c r="BP298" s="5">
        <f>Target_CC[[#This Row],[Est_Sust_NP Jun]]+Target_CC[[#This Row],[Est_Sust_POTS Jun]]+Target_CC[[#This Row],[BC_Jun]]</f>
        <v>628100</v>
      </c>
      <c r="BQ298" s="5">
        <f>Target_CC[[#This Row],[Est_Sust_NP Jul]]+Target_CC[[#This Row],[Est_Sust_POTS Jul]]+Target_CC[[#This Row],[BC_Jul]]</f>
        <v>628100</v>
      </c>
      <c r="BR298" s="5">
        <f>Target_CC[[#This Row],[Est_Sust_NP Agu]]+Target_CC[[#This Row],[Est_Sust_POTS Agu]]+Target_CC[[#This Row],[BC_Agu]]</f>
        <v>628100</v>
      </c>
      <c r="BS298" s="5">
        <f>Target_CC[[#This Row],[Est_Sust_NP Sep]]+Target_CC[[#This Row],[Est_Sust_POTS Sep]]+Target_CC[[#This Row],[BC_Sep]]</f>
        <v>628100</v>
      </c>
      <c r="BT298" s="5">
        <f>Target_CC[[#This Row],[Est_Sust_NP Okt]]+Target_CC[[#This Row],[Est_Sust_POTS Okt]]+Target_CC[[#This Row],[BC_Okt]]</f>
        <v>628100</v>
      </c>
      <c r="BU298" s="5">
        <f>Target_CC[[#This Row],[Est_Sust_NP Nov]]+Target_CC[[#This Row],[Est_Sust_POTS Nov]]+Target_CC[[#This Row],[BC_Nov]]</f>
        <v>628100</v>
      </c>
      <c r="BV298" s="5">
        <f>Target_CC[[#This Row],[Est_Sust_NP Des]]+Target_CC[[#This Row],[Est_Sust_POTS Des]]+Target_CC[[#This Row],[BC_Des]]</f>
        <v>628100</v>
      </c>
      <c r="BW298" s="5">
        <f>SUM(Target_CC[[#This Row],[Real_Jan]:[Real_Des]])</f>
        <v>7392900</v>
      </c>
      <c r="BX298" s="5">
        <v>0</v>
      </c>
      <c r="BY298" s="5">
        <v>0</v>
      </c>
      <c r="BZ298" s="5">
        <v>0</v>
      </c>
      <c r="CA298" s="5">
        <f>Target_CC[[#This Row],[Est_Sust_NP Mar]]*95%</f>
        <v>0</v>
      </c>
      <c r="CB298" s="5">
        <f>Target_CC[[#This Row],[Est_Sust_NP Apr]]</f>
        <v>0</v>
      </c>
      <c r="CC298" s="5">
        <f>Target_CC[[#This Row],[Est_Sust_NP Mei]]</f>
        <v>0</v>
      </c>
      <c r="CD298" s="5">
        <f>Target_CC[[#This Row],[Est_Sust_NP Jun]]</f>
        <v>0</v>
      </c>
      <c r="CE298" s="5">
        <f>Target_CC[[#This Row],[Est_Sust_NP Jul]]</f>
        <v>0</v>
      </c>
      <c r="CF298" s="5">
        <f>Target_CC[[#This Row],[Est_Sust_NP Agu]]</f>
        <v>0</v>
      </c>
      <c r="CG298" s="5">
        <f>Target_CC[[#This Row],[Est_Sust_NP Sep]]</f>
        <v>0</v>
      </c>
      <c r="CH298" s="5">
        <f>Target_CC[[#This Row],[Est_Sust_NP Okt]]</f>
        <v>0</v>
      </c>
      <c r="CI298" s="5">
        <f>Target_CC[[#This Row],[Est_Sust_NP Nov]]</f>
        <v>0</v>
      </c>
      <c r="CJ298" s="5">
        <f>SUM(Target_CC[[#This Row],[Est_Sust_NP Jan]:[Est_Sust_NP Des]])</f>
        <v>0</v>
      </c>
      <c r="CK298" s="5">
        <v>628100</v>
      </c>
      <c r="CL298" s="5">
        <v>628100</v>
      </c>
      <c r="CM298" s="5">
        <v>628100</v>
      </c>
      <c r="CN298" s="5">
        <f>Target_CC[[#This Row],[Est_Sust_POTS Mar]]</f>
        <v>628100</v>
      </c>
      <c r="CO298" s="5">
        <f>Target_CC[[#This Row],[Est_Sust_POTS Apr]]</f>
        <v>628100</v>
      </c>
      <c r="CP298" s="5">
        <f>Target_CC[[#This Row],[Est_Sust_POTS Mei]]</f>
        <v>628100</v>
      </c>
      <c r="CQ298" s="5">
        <f>Target_CC[[#This Row],[Est_Sust_POTS Jun]]</f>
        <v>628100</v>
      </c>
      <c r="CR298" s="5">
        <f>Target_CC[[#This Row],[Est_Sust_POTS Jul]]</f>
        <v>628100</v>
      </c>
      <c r="CS298" s="5">
        <f>Target_CC[[#This Row],[Est_Sust_POTS Agu]]</f>
        <v>628100</v>
      </c>
      <c r="CT298" s="5">
        <f>Target_CC[[#This Row],[Est_Sust_POTS Sep]]</f>
        <v>628100</v>
      </c>
      <c r="CU298" s="5">
        <f>Target_CC[[#This Row],[Est_Sust_POTS Okt]]</f>
        <v>628100</v>
      </c>
      <c r="CV298" s="5">
        <f>Target_CC[[#This Row],[Est_Sust_POTS Nov]]</f>
        <v>628100</v>
      </c>
      <c r="CW298" s="5">
        <f>SUM(Target_CC[[#This Row],[Est_Sust_POTS Jan]:[Est_Sust_POTS Des]])</f>
        <v>7537200</v>
      </c>
      <c r="CX298" s="5"/>
      <c r="CY298" s="5">
        <v>0</v>
      </c>
      <c r="CZ298" s="5">
        <v>0</v>
      </c>
      <c r="DA298" s="5">
        <v>0</v>
      </c>
      <c r="DB298" s="5"/>
      <c r="DC298" s="5"/>
      <c r="DD298" s="5"/>
      <c r="DE298" s="5"/>
      <c r="DF298" s="5"/>
      <c r="DG298" s="5"/>
      <c r="DH298" s="5"/>
      <c r="DI298" s="5"/>
      <c r="DJ298" s="5">
        <f>SUM(Target_CC[[#This Row],[BC_Jan]:[BC_Des]])</f>
        <v>0</v>
      </c>
      <c r="DK298" s="5"/>
      <c r="DL298" s="5"/>
      <c r="DM298" s="5"/>
      <c r="DN298" s="5"/>
      <c r="DO298" s="5"/>
      <c r="DP298" s="5"/>
      <c r="DQ298" s="5"/>
      <c r="DR298" s="5"/>
      <c r="DS298" s="5"/>
      <c r="DT298" s="5"/>
      <c r="DU298" s="5"/>
      <c r="DV298" s="5"/>
      <c r="DW298" s="5"/>
      <c r="DX298" s="5" t="s">
        <v>160</v>
      </c>
    </row>
    <row r="299" spans="2:128" x14ac:dyDescent="0.3">
      <c r="B299">
        <v>19032917</v>
      </c>
      <c r="C299" t="s">
        <v>556</v>
      </c>
      <c r="D299" t="s">
        <v>302</v>
      </c>
      <c r="E299" t="s">
        <v>293</v>
      </c>
      <c r="F299" t="s">
        <v>296</v>
      </c>
      <c r="G299" t="s">
        <v>26</v>
      </c>
      <c r="H299" t="s">
        <v>159</v>
      </c>
      <c r="I299" t="s">
        <v>29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690859.22431823774</v>
      </c>
      <c r="Z299" s="5">
        <v>683729.23020126333</v>
      </c>
      <c r="AA299" s="5">
        <v>537486.86343142285</v>
      </c>
      <c r="AB299" s="5">
        <v>586231.66372162709</v>
      </c>
      <c r="AC299" s="5">
        <v>571553.53985494352</v>
      </c>
      <c r="AD299" s="5">
        <v>710365.72728492401</v>
      </c>
      <c r="AE299" s="5">
        <v>598269.13892134407</v>
      </c>
      <c r="AF299" s="5">
        <v>715610.41381648171</v>
      </c>
      <c r="AG299" s="5">
        <v>720720.50871695695</v>
      </c>
      <c r="AH299" s="5">
        <v>611960.29877694696</v>
      </c>
      <c r="AI299" s="5">
        <v>623089.45347582689</v>
      </c>
      <c r="AJ299" s="5">
        <v>7049876.062519975</v>
      </c>
      <c r="AK299" s="5">
        <v>0</v>
      </c>
      <c r="AL299" s="5">
        <v>690859.22431823774</v>
      </c>
      <c r="AM299" s="5">
        <v>683729.23020126333</v>
      </c>
      <c r="AN299" s="5">
        <v>537486.86343142285</v>
      </c>
      <c r="AO299" s="5">
        <v>586231.66372162709</v>
      </c>
      <c r="AP299" s="5">
        <v>571553.53985494352</v>
      </c>
      <c r="AQ299" s="5">
        <v>710365.72728492401</v>
      </c>
      <c r="AR299" s="5">
        <v>598269.13892134407</v>
      </c>
      <c r="AS299" s="5">
        <v>715610.41381648171</v>
      </c>
      <c r="AT299" s="5">
        <v>720720.50871695695</v>
      </c>
      <c r="AU299" s="5">
        <v>611960.29877694696</v>
      </c>
      <c r="AV299" s="5">
        <v>623089.45347582689</v>
      </c>
      <c r="AW299" s="5">
        <f>SUM(Target_CC[[#This Row],[Target_Jan]:[Target_Des]])</f>
        <v>7049876.062519975</v>
      </c>
      <c r="AX299" s="5">
        <v>0</v>
      </c>
      <c r="AY299" s="5">
        <v>0</v>
      </c>
      <c r="AZ299" s="5">
        <v>0</v>
      </c>
      <c r="BA299" s="5">
        <v>0</v>
      </c>
      <c r="BB299" s="5">
        <v>0</v>
      </c>
      <c r="BC299" s="5">
        <v>0</v>
      </c>
      <c r="BD299" s="5">
        <v>0</v>
      </c>
      <c r="BE299" s="5">
        <v>0</v>
      </c>
      <c r="BF299" s="5">
        <v>0</v>
      </c>
      <c r="BG299" s="5">
        <v>0</v>
      </c>
      <c r="BH299" s="5">
        <v>0</v>
      </c>
      <c r="BI299" s="5">
        <v>0</v>
      </c>
      <c r="BJ299" s="5">
        <f>SUM(Target_CC[[#This Row],[Target_NGTMA_Jan]:[Target_NGTMA_Des]])</f>
        <v>0</v>
      </c>
      <c r="BK299" s="5">
        <v>669000</v>
      </c>
      <c r="BL299" s="5">
        <v>669000</v>
      </c>
      <c r="BM299" s="5">
        <v>669000</v>
      </c>
      <c r="BN299" s="5">
        <f>Target_CC[[#This Row],[Est_Sust_NP Apr]]+Target_CC[[#This Row],[Est_Sust_POTS Apr]]+Target_CC[[#This Row],[BC_Apr]]</f>
        <v>669000</v>
      </c>
      <c r="BO299" s="5">
        <f>Target_CC[[#This Row],[Est_Sust_NP Mei]]+Target_CC[[#This Row],[Est_Sust_POTS Mei]]+Target_CC[[#This Row],[BC_Mei]]</f>
        <v>669000</v>
      </c>
      <c r="BP299" s="5">
        <f>Target_CC[[#This Row],[Est_Sust_NP Jun]]+Target_CC[[#This Row],[Est_Sust_POTS Jun]]+Target_CC[[#This Row],[BC_Jun]]</f>
        <v>669000</v>
      </c>
      <c r="BQ299" s="5">
        <f>Target_CC[[#This Row],[Est_Sust_NP Jul]]+Target_CC[[#This Row],[Est_Sust_POTS Jul]]+Target_CC[[#This Row],[BC_Jul]]</f>
        <v>669000</v>
      </c>
      <c r="BR299" s="5">
        <f>Target_CC[[#This Row],[Est_Sust_NP Agu]]+Target_CC[[#This Row],[Est_Sust_POTS Agu]]+Target_CC[[#This Row],[BC_Agu]]</f>
        <v>669000</v>
      </c>
      <c r="BS299" s="5">
        <f>Target_CC[[#This Row],[Est_Sust_NP Sep]]+Target_CC[[#This Row],[Est_Sust_POTS Sep]]+Target_CC[[#This Row],[BC_Sep]]</f>
        <v>669000</v>
      </c>
      <c r="BT299" s="5">
        <f>Target_CC[[#This Row],[Est_Sust_NP Okt]]+Target_CC[[#This Row],[Est_Sust_POTS Okt]]+Target_CC[[#This Row],[BC_Okt]]</f>
        <v>669000</v>
      </c>
      <c r="BU299" s="5">
        <f>Target_CC[[#This Row],[Est_Sust_NP Nov]]+Target_CC[[#This Row],[Est_Sust_POTS Nov]]+Target_CC[[#This Row],[BC_Nov]]</f>
        <v>669000</v>
      </c>
      <c r="BV299" s="5">
        <f>Target_CC[[#This Row],[Est_Sust_NP Des]]+Target_CC[[#This Row],[Est_Sust_POTS Des]]+Target_CC[[#This Row],[BC_Des]]</f>
        <v>669000</v>
      </c>
      <c r="BW299" s="5">
        <f>SUM(Target_CC[[#This Row],[Real_Jan]:[Real_Des]])</f>
        <v>8028000</v>
      </c>
      <c r="BX299" s="5">
        <v>0</v>
      </c>
      <c r="BY299" s="5">
        <v>0</v>
      </c>
      <c r="BZ299" s="5">
        <v>0</v>
      </c>
      <c r="CA299" s="5">
        <f>Target_CC[[#This Row],[Est_Sust_NP Mar]]*95%</f>
        <v>0</v>
      </c>
      <c r="CB299" s="5">
        <f>Target_CC[[#This Row],[Est_Sust_NP Apr]]</f>
        <v>0</v>
      </c>
      <c r="CC299" s="5">
        <f>Target_CC[[#This Row],[Est_Sust_NP Mei]]</f>
        <v>0</v>
      </c>
      <c r="CD299" s="5">
        <f>Target_CC[[#This Row],[Est_Sust_NP Jun]]</f>
        <v>0</v>
      </c>
      <c r="CE299" s="5">
        <f>Target_CC[[#This Row],[Est_Sust_NP Jul]]</f>
        <v>0</v>
      </c>
      <c r="CF299" s="5">
        <f>Target_CC[[#This Row],[Est_Sust_NP Agu]]</f>
        <v>0</v>
      </c>
      <c r="CG299" s="5">
        <f>Target_CC[[#This Row],[Est_Sust_NP Sep]]</f>
        <v>0</v>
      </c>
      <c r="CH299" s="5">
        <f>Target_CC[[#This Row],[Est_Sust_NP Okt]]</f>
        <v>0</v>
      </c>
      <c r="CI299" s="5">
        <f>Target_CC[[#This Row],[Est_Sust_NP Nov]]</f>
        <v>0</v>
      </c>
      <c r="CJ299" s="5">
        <f>SUM(Target_CC[[#This Row],[Est_Sust_NP Jan]:[Est_Sust_NP Des]])</f>
        <v>0</v>
      </c>
      <c r="CK299" s="5">
        <v>669000</v>
      </c>
      <c r="CL299" s="5">
        <v>669000</v>
      </c>
      <c r="CM299" s="5">
        <v>669000</v>
      </c>
      <c r="CN299" s="5">
        <f>Target_CC[[#This Row],[Est_Sust_POTS Mar]]</f>
        <v>669000</v>
      </c>
      <c r="CO299" s="5">
        <f>Target_CC[[#This Row],[Est_Sust_POTS Apr]]</f>
        <v>669000</v>
      </c>
      <c r="CP299" s="5">
        <f>Target_CC[[#This Row],[Est_Sust_POTS Mei]]</f>
        <v>669000</v>
      </c>
      <c r="CQ299" s="5">
        <f>Target_CC[[#This Row],[Est_Sust_POTS Jun]]</f>
        <v>669000</v>
      </c>
      <c r="CR299" s="5">
        <f>Target_CC[[#This Row],[Est_Sust_POTS Jul]]</f>
        <v>669000</v>
      </c>
      <c r="CS299" s="5">
        <f>Target_CC[[#This Row],[Est_Sust_POTS Agu]]</f>
        <v>669000</v>
      </c>
      <c r="CT299" s="5">
        <f>Target_CC[[#This Row],[Est_Sust_POTS Sep]]</f>
        <v>669000</v>
      </c>
      <c r="CU299" s="5">
        <f>Target_CC[[#This Row],[Est_Sust_POTS Okt]]</f>
        <v>669000</v>
      </c>
      <c r="CV299" s="5">
        <f>Target_CC[[#This Row],[Est_Sust_POTS Nov]]</f>
        <v>669000</v>
      </c>
      <c r="CW299" s="5">
        <f>SUM(Target_CC[[#This Row],[Est_Sust_POTS Jan]:[Est_Sust_POTS Des]])</f>
        <v>8028000</v>
      </c>
      <c r="CX299" s="5"/>
      <c r="CY299" s="5">
        <v>0</v>
      </c>
      <c r="CZ299" s="5">
        <v>0</v>
      </c>
      <c r="DA299" s="5">
        <v>0</v>
      </c>
      <c r="DB299" s="5"/>
      <c r="DC299" s="5"/>
      <c r="DD299" s="5"/>
      <c r="DE299" s="5"/>
      <c r="DF299" s="5"/>
      <c r="DG299" s="5"/>
      <c r="DH299" s="5"/>
      <c r="DI299" s="5"/>
      <c r="DJ299" s="5">
        <f>SUM(Target_CC[[#This Row],[BC_Jan]:[BC_Des]])</f>
        <v>0</v>
      </c>
      <c r="DK299" s="5"/>
      <c r="DL299" s="5"/>
      <c r="DM299" s="5"/>
      <c r="DN299" s="5"/>
      <c r="DO299" s="5"/>
      <c r="DP299" s="5"/>
      <c r="DQ299" s="5"/>
      <c r="DR299" s="5"/>
      <c r="DS299" s="5"/>
      <c r="DT299" s="5"/>
      <c r="DU299" s="5"/>
      <c r="DV299" s="5"/>
      <c r="DW299" s="5"/>
      <c r="DX299" s="5" t="s">
        <v>160</v>
      </c>
    </row>
    <row r="300" spans="2:128" x14ac:dyDescent="0.3">
      <c r="B300">
        <v>4661407</v>
      </c>
      <c r="C300" t="s">
        <v>557</v>
      </c>
      <c r="D300" t="s">
        <v>362</v>
      </c>
      <c r="E300" t="s">
        <v>299</v>
      </c>
      <c r="F300" t="s">
        <v>363</v>
      </c>
      <c r="G300" t="s">
        <v>26</v>
      </c>
      <c r="H300" t="s">
        <v>159</v>
      </c>
      <c r="I300" t="s">
        <v>29</v>
      </c>
      <c r="J300" s="5">
        <v>0</v>
      </c>
      <c r="K300" s="5">
        <v>1338000</v>
      </c>
      <c r="L300" s="5">
        <v>1338000</v>
      </c>
      <c r="M300" s="5">
        <v>1284480</v>
      </c>
      <c r="N300" s="5">
        <v>1350844.8</v>
      </c>
      <c r="O300" s="5">
        <v>1284608.4480000001</v>
      </c>
      <c r="P300" s="5">
        <v>1283946.08448</v>
      </c>
      <c r="Q300" s="5">
        <v>1551539.4608447999</v>
      </c>
      <c r="R300" s="5">
        <v>1353515.394608448</v>
      </c>
      <c r="S300" s="5">
        <v>1418435.1539460844</v>
      </c>
      <c r="T300" s="5">
        <v>1552884.3515394607</v>
      </c>
      <c r="U300" s="5">
        <v>1353528.8435153947</v>
      </c>
      <c r="V300" s="5">
        <v>1485335.2884351541</v>
      </c>
      <c r="W300" s="5">
        <v>16595117.825369339</v>
      </c>
      <c r="X300" s="5">
        <v>53344.910600925126</v>
      </c>
      <c r="Y300" s="5">
        <v>312066.40387220681</v>
      </c>
      <c r="Z300" s="5">
        <v>285130.35105775134</v>
      </c>
      <c r="AA300" s="5">
        <v>196812.69737768694</v>
      </c>
      <c r="AB300" s="5">
        <v>265936.16279017966</v>
      </c>
      <c r="AC300" s="5">
        <v>384473.65664354659</v>
      </c>
      <c r="AD300" s="5">
        <v>452468.25328642433</v>
      </c>
      <c r="AE300" s="5">
        <v>499878.30055821687</v>
      </c>
      <c r="AF300" s="5">
        <v>409471.54030194791</v>
      </c>
      <c r="AG300" s="5">
        <v>503803.4240361001</v>
      </c>
      <c r="AH300" s="5">
        <v>678248.92181974661</v>
      </c>
      <c r="AI300" s="5">
        <v>424725.35765526758</v>
      </c>
      <c r="AJ300" s="5">
        <v>4466359.9800000004</v>
      </c>
      <c r="AK300" s="5">
        <v>1391344.9106009251</v>
      </c>
      <c r="AL300" s="5">
        <v>1650066.4038722068</v>
      </c>
      <c r="AM300" s="5">
        <v>1569610.3510577513</v>
      </c>
      <c r="AN300" s="5">
        <v>1547657.4973776869</v>
      </c>
      <c r="AO300" s="5">
        <v>1550544.6107901798</v>
      </c>
      <c r="AP300" s="5">
        <v>1668419.7411235466</v>
      </c>
      <c r="AQ300" s="5">
        <v>2004007.7141312242</v>
      </c>
      <c r="AR300" s="5">
        <v>1853393.6951666649</v>
      </c>
      <c r="AS300" s="5">
        <v>1827906.6942480323</v>
      </c>
      <c r="AT300" s="5">
        <v>2056687.7755755608</v>
      </c>
      <c r="AU300" s="5">
        <v>2031777.7653351412</v>
      </c>
      <c r="AV300" s="5">
        <v>1910060.6460904218</v>
      </c>
      <c r="AW300" s="5">
        <f>SUM(Target_CC[[#This Row],[Target_Jan]:[Target_Des]])</f>
        <v>21061477.805369344</v>
      </c>
      <c r="AX300" s="5">
        <v>792396.75529236195</v>
      </c>
      <c r="AY300" s="5">
        <v>6032290.547343405</v>
      </c>
      <c r="AZ300" s="5">
        <v>1721168.2227272117</v>
      </c>
      <c r="BA300" s="5">
        <v>3730263.1812121775</v>
      </c>
      <c r="BB300" s="5">
        <v>4356146.5649457099</v>
      </c>
      <c r="BC300" s="5">
        <v>4727385.5144472579</v>
      </c>
      <c r="BD300" s="5">
        <v>304335.51175167295</v>
      </c>
      <c r="BE300" s="5">
        <v>6178364.2199487239</v>
      </c>
      <c r="BF300" s="5">
        <v>2219161.1340547749</v>
      </c>
      <c r="BG300" s="5">
        <v>6294176.2929679696</v>
      </c>
      <c r="BH300" s="5">
        <v>4667404.7998496499</v>
      </c>
      <c r="BI300" s="5">
        <v>3677144.2621599752</v>
      </c>
      <c r="BJ300" s="5">
        <f>SUM(Target_CC[[#This Row],[Target_NGTMA_Jan]:[Target_NGTMA_Des]])</f>
        <v>44700237.006700888</v>
      </c>
      <c r="BK300" s="5">
        <v>669000</v>
      </c>
      <c r="BL300" s="5">
        <v>669000</v>
      </c>
      <c r="BM300" s="5">
        <v>669000</v>
      </c>
      <c r="BN300" s="5">
        <f>Target_CC[[#This Row],[Est_Sust_NP Apr]]+Target_CC[[#This Row],[Est_Sust_POTS Apr]]+Target_CC[[#This Row],[BC_Apr]]</f>
        <v>669000</v>
      </c>
      <c r="BO300" s="5">
        <f>Target_CC[[#This Row],[Est_Sust_NP Mei]]+Target_CC[[#This Row],[Est_Sust_POTS Mei]]+Target_CC[[#This Row],[BC_Mei]]</f>
        <v>669000</v>
      </c>
      <c r="BP300" s="5">
        <f>Target_CC[[#This Row],[Est_Sust_NP Jun]]+Target_CC[[#This Row],[Est_Sust_POTS Jun]]+Target_CC[[#This Row],[BC_Jun]]</f>
        <v>669000</v>
      </c>
      <c r="BQ300" s="5">
        <f>Target_CC[[#This Row],[Est_Sust_NP Jul]]+Target_CC[[#This Row],[Est_Sust_POTS Jul]]+Target_CC[[#This Row],[BC_Jul]]</f>
        <v>669000</v>
      </c>
      <c r="BR300" s="5">
        <f>Target_CC[[#This Row],[Est_Sust_NP Agu]]+Target_CC[[#This Row],[Est_Sust_POTS Agu]]+Target_CC[[#This Row],[BC_Agu]]</f>
        <v>669000</v>
      </c>
      <c r="BS300" s="5">
        <f>Target_CC[[#This Row],[Est_Sust_NP Sep]]+Target_CC[[#This Row],[Est_Sust_POTS Sep]]+Target_CC[[#This Row],[BC_Sep]]</f>
        <v>669000</v>
      </c>
      <c r="BT300" s="5">
        <f>Target_CC[[#This Row],[Est_Sust_NP Okt]]+Target_CC[[#This Row],[Est_Sust_POTS Okt]]+Target_CC[[#This Row],[BC_Okt]]</f>
        <v>669000</v>
      </c>
      <c r="BU300" s="5">
        <f>Target_CC[[#This Row],[Est_Sust_NP Nov]]+Target_CC[[#This Row],[Est_Sust_POTS Nov]]+Target_CC[[#This Row],[BC_Nov]]</f>
        <v>669000</v>
      </c>
      <c r="BV300" s="5">
        <f>Target_CC[[#This Row],[Est_Sust_NP Des]]+Target_CC[[#This Row],[Est_Sust_POTS Des]]+Target_CC[[#This Row],[BC_Des]]</f>
        <v>669000</v>
      </c>
      <c r="BW300" s="5">
        <f>SUM(Target_CC[[#This Row],[Real_Jan]:[Real_Des]])</f>
        <v>8028000</v>
      </c>
      <c r="BX300" s="5">
        <v>0</v>
      </c>
      <c r="BY300" s="5">
        <v>0</v>
      </c>
      <c r="BZ300" s="5">
        <v>0</v>
      </c>
      <c r="CA300" s="5">
        <f>Target_CC[[#This Row],[Est_Sust_NP Mar]]*95%</f>
        <v>0</v>
      </c>
      <c r="CB300" s="5">
        <f>Target_CC[[#This Row],[Est_Sust_NP Apr]]</f>
        <v>0</v>
      </c>
      <c r="CC300" s="5">
        <f>Target_CC[[#This Row],[Est_Sust_NP Mei]]</f>
        <v>0</v>
      </c>
      <c r="CD300" s="5">
        <f>Target_CC[[#This Row],[Est_Sust_NP Jun]]</f>
        <v>0</v>
      </c>
      <c r="CE300" s="5">
        <f>Target_CC[[#This Row],[Est_Sust_NP Jul]]</f>
        <v>0</v>
      </c>
      <c r="CF300" s="5">
        <f>Target_CC[[#This Row],[Est_Sust_NP Agu]]</f>
        <v>0</v>
      </c>
      <c r="CG300" s="5">
        <f>Target_CC[[#This Row],[Est_Sust_NP Sep]]</f>
        <v>0</v>
      </c>
      <c r="CH300" s="5">
        <f>Target_CC[[#This Row],[Est_Sust_NP Okt]]</f>
        <v>0</v>
      </c>
      <c r="CI300" s="5">
        <f>Target_CC[[#This Row],[Est_Sust_NP Nov]]</f>
        <v>0</v>
      </c>
      <c r="CJ300" s="5">
        <f>SUM(Target_CC[[#This Row],[Est_Sust_NP Jan]:[Est_Sust_NP Des]])</f>
        <v>0</v>
      </c>
      <c r="CK300" s="5">
        <v>669000</v>
      </c>
      <c r="CL300" s="5">
        <v>669000</v>
      </c>
      <c r="CM300" s="5">
        <v>669000</v>
      </c>
      <c r="CN300" s="5">
        <f>Target_CC[[#This Row],[Est_Sust_POTS Mar]]</f>
        <v>669000</v>
      </c>
      <c r="CO300" s="5">
        <f>Target_CC[[#This Row],[Est_Sust_POTS Apr]]</f>
        <v>669000</v>
      </c>
      <c r="CP300" s="5">
        <f>Target_CC[[#This Row],[Est_Sust_POTS Mei]]</f>
        <v>669000</v>
      </c>
      <c r="CQ300" s="5">
        <f>Target_CC[[#This Row],[Est_Sust_POTS Jun]]</f>
        <v>669000</v>
      </c>
      <c r="CR300" s="5">
        <f>Target_CC[[#This Row],[Est_Sust_POTS Jul]]</f>
        <v>669000</v>
      </c>
      <c r="CS300" s="5">
        <f>Target_CC[[#This Row],[Est_Sust_POTS Agu]]</f>
        <v>669000</v>
      </c>
      <c r="CT300" s="5">
        <f>Target_CC[[#This Row],[Est_Sust_POTS Sep]]</f>
        <v>669000</v>
      </c>
      <c r="CU300" s="5">
        <f>Target_CC[[#This Row],[Est_Sust_POTS Okt]]</f>
        <v>669000</v>
      </c>
      <c r="CV300" s="5">
        <f>Target_CC[[#This Row],[Est_Sust_POTS Nov]]</f>
        <v>669000</v>
      </c>
      <c r="CW300" s="5">
        <f>SUM(Target_CC[[#This Row],[Est_Sust_POTS Jan]:[Est_Sust_POTS Des]])</f>
        <v>8028000</v>
      </c>
      <c r="CX300" s="5"/>
      <c r="CY300" s="5">
        <v>0</v>
      </c>
      <c r="CZ300" s="5">
        <v>0</v>
      </c>
      <c r="DA300" s="5">
        <v>0</v>
      </c>
      <c r="DB300" s="5"/>
      <c r="DC300" s="5"/>
      <c r="DD300" s="5"/>
      <c r="DE300" s="5"/>
      <c r="DF300" s="5"/>
      <c r="DG300" s="5"/>
      <c r="DH300" s="5"/>
      <c r="DI300" s="5"/>
      <c r="DJ300" s="5">
        <f>SUM(Target_CC[[#This Row],[BC_Jan]:[BC_Des]])</f>
        <v>0</v>
      </c>
      <c r="DK300" s="5"/>
      <c r="DL300" s="5"/>
      <c r="DM300" s="5"/>
      <c r="DN300" s="5"/>
      <c r="DO300" s="5"/>
      <c r="DP300" s="5"/>
      <c r="DQ300" s="5"/>
      <c r="DR300" s="5"/>
      <c r="DS300" s="5"/>
      <c r="DT300" s="5"/>
      <c r="DU300" s="5"/>
      <c r="DV300" s="5"/>
      <c r="DW300" s="5"/>
      <c r="DX300" s="5" t="s">
        <v>160</v>
      </c>
    </row>
    <row r="301" spans="2:128" x14ac:dyDescent="0.3">
      <c r="B301">
        <v>10262004</v>
      </c>
      <c r="C301" t="s">
        <v>558</v>
      </c>
      <c r="D301" t="s">
        <v>331</v>
      </c>
      <c r="E301" t="s">
        <v>334</v>
      </c>
      <c r="F301" t="s">
        <v>296</v>
      </c>
      <c r="G301" t="s">
        <v>21</v>
      </c>
      <c r="H301" t="s">
        <v>159</v>
      </c>
      <c r="I301" t="s">
        <v>29</v>
      </c>
      <c r="J301" s="5">
        <v>129891141.69556619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11950724.263759997</v>
      </c>
      <c r="Z301" s="5">
        <v>11827387.134146826</v>
      </c>
      <c r="AA301" s="5">
        <v>9297635.5734425317</v>
      </c>
      <c r="AB301" s="5">
        <v>10140840.16137453</v>
      </c>
      <c r="AC301" s="5">
        <v>9886932.8458673004</v>
      </c>
      <c r="AD301" s="5">
        <v>12288154.568081591</v>
      </c>
      <c r="AE301" s="5">
        <v>10349068.613539482</v>
      </c>
      <c r="AF301" s="5">
        <v>12378878.988314027</v>
      </c>
      <c r="AG301" s="5">
        <v>12467275.195482703</v>
      </c>
      <c r="AH301" s="5">
        <v>10585903.080715967</v>
      </c>
      <c r="AI301" s="5">
        <v>10778419.087470157</v>
      </c>
      <c r="AJ301" s="5">
        <v>121951219.51219513</v>
      </c>
      <c r="AK301" s="5">
        <v>0</v>
      </c>
      <c r="AL301" s="5">
        <v>11950724.263759997</v>
      </c>
      <c r="AM301" s="5">
        <v>11827387.134146826</v>
      </c>
      <c r="AN301" s="5">
        <v>9297635.5734425317</v>
      </c>
      <c r="AO301" s="5">
        <v>10140840.16137453</v>
      </c>
      <c r="AP301" s="5">
        <v>9886932.8458673004</v>
      </c>
      <c r="AQ301" s="5">
        <v>12288154.568081591</v>
      </c>
      <c r="AR301" s="5">
        <v>10349068.613539482</v>
      </c>
      <c r="AS301" s="5">
        <v>12378878.988314027</v>
      </c>
      <c r="AT301" s="5">
        <v>12467275.195482703</v>
      </c>
      <c r="AU301" s="5">
        <v>10585903.080715967</v>
      </c>
      <c r="AV301" s="5">
        <v>10778419.087470157</v>
      </c>
      <c r="AW301" s="5">
        <f>SUM(Target_CC[[#This Row],[Target_Jan]:[Target_Des]])</f>
        <v>121951219.51219513</v>
      </c>
      <c r="AX301" s="5">
        <v>0</v>
      </c>
      <c r="AY301" s="5">
        <v>0</v>
      </c>
      <c r="AZ301" s="5">
        <v>0</v>
      </c>
      <c r="BA301" s="5">
        <v>0</v>
      </c>
      <c r="BB301" s="5">
        <v>0</v>
      </c>
      <c r="BC301" s="5">
        <v>0</v>
      </c>
      <c r="BD301" s="5">
        <v>0</v>
      </c>
      <c r="BE301" s="5">
        <v>0</v>
      </c>
      <c r="BF301" s="5">
        <v>0</v>
      </c>
      <c r="BG301" s="5">
        <v>0</v>
      </c>
      <c r="BH301" s="5">
        <v>0</v>
      </c>
      <c r="BI301" s="5">
        <v>0</v>
      </c>
      <c r="BJ301" s="5">
        <f>SUM(Target_CC[[#This Row],[Target_NGTMA_Jan]:[Target_NGTMA_Des]])</f>
        <v>0</v>
      </c>
      <c r="BK301" s="5">
        <v>648000</v>
      </c>
      <c r="BL301" s="5">
        <v>648000</v>
      </c>
      <c r="BM301" s="5">
        <v>648000</v>
      </c>
      <c r="BN301" s="5">
        <f>Target_CC[[#This Row],[Est_Sust_NP Apr]]+Target_CC[[#This Row],[Est_Sust_POTS Apr]]+Target_CC[[#This Row],[BC_Apr]]</f>
        <v>676700</v>
      </c>
      <c r="BO301" s="5">
        <f>Target_CC[[#This Row],[Est_Sust_NP Mei]]+Target_CC[[#This Row],[Est_Sust_POTS Mei]]+Target_CC[[#This Row],[BC_Mei]]</f>
        <v>676700</v>
      </c>
      <c r="BP301" s="5">
        <f>Target_CC[[#This Row],[Est_Sust_NP Jun]]+Target_CC[[#This Row],[Est_Sust_POTS Jun]]+Target_CC[[#This Row],[BC_Jun]]</f>
        <v>676700</v>
      </c>
      <c r="BQ301" s="5">
        <f>Target_CC[[#This Row],[Est_Sust_NP Jul]]+Target_CC[[#This Row],[Est_Sust_POTS Jul]]+Target_CC[[#This Row],[BC_Jul]]</f>
        <v>676700</v>
      </c>
      <c r="BR301" s="5">
        <f>Target_CC[[#This Row],[Est_Sust_NP Agu]]+Target_CC[[#This Row],[Est_Sust_POTS Agu]]+Target_CC[[#This Row],[BC_Agu]]</f>
        <v>676700</v>
      </c>
      <c r="BS301" s="5">
        <f>Target_CC[[#This Row],[Est_Sust_NP Sep]]+Target_CC[[#This Row],[Est_Sust_POTS Sep]]+Target_CC[[#This Row],[BC_Sep]]</f>
        <v>676700</v>
      </c>
      <c r="BT301" s="5">
        <f>Target_CC[[#This Row],[Est_Sust_NP Okt]]+Target_CC[[#This Row],[Est_Sust_POTS Okt]]+Target_CC[[#This Row],[BC_Okt]]</f>
        <v>676700</v>
      </c>
      <c r="BU301" s="5">
        <f>Target_CC[[#This Row],[Est_Sust_NP Nov]]+Target_CC[[#This Row],[Est_Sust_POTS Nov]]+Target_CC[[#This Row],[BC_Nov]]</f>
        <v>676700</v>
      </c>
      <c r="BV301" s="5">
        <f>Target_CC[[#This Row],[Est_Sust_NP Des]]+Target_CC[[#This Row],[Est_Sust_POTS Des]]+Target_CC[[#This Row],[BC_Des]]</f>
        <v>676700</v>
      </c>
      <c r="BW301" s="5">
        <f>SUM(Target_CC[[#This Row],[Real_Jan]:[Real_Des]])</f>
        <v>8034300</v>
      </c>
      <c r="BX301" s="5">
        <v>0</v>
      </c>
      <c r="BY301" s="5">
        <v>0</v>
      </c>
      <c r="BZ301" s="5">
        <v>0</v>
      </c>
      <c r="CA301" s="5">
        <f>Target_CC[[#This Row],[Est_Sust_NP Mar]]*95%</f>
        <v>0</v>
      </c>
      <c r="CB301" s="5">
        <f>Target_CC[[#This Row],[Est_Sust_NP Apr]]</f>
        <v>0</v>
      </c>
      <c r="CC301" s="5">
        <f>Target_CC[[#This Row],[Est_Sust_NP Mei]]</f>
        <v>0</v>
      </c>
      <c r="CD301" s="5">
        <f>Target_CC[[#This Row],[Est_Sust_NP Jun]]</f>
        <v>0</v>
      </c>
      <c r="CE301" s="5">
        <f>Target_CC[[#This Row],[Est_Sust_NP Jul]]</f>
        <v>0</v>
      </c>
      <c r="CF301" s="5">
        <f>Target_CC[[#This Row],[Est_Sust_NP Agu]]</f>
        <v>0</v>
      </c>
      <c r="CG301" s="5">
        <f>Target_CC[[#This Row],[Est_Sust_NP Sep]]</f>
        <v>0</v>
      </c>
      <c r="CH301" s="5">
        <f>Target_CC[[#This Row],[Est_Sust_NP Okt]]</f>
        <v>0</v>
      </c>
      <c r="CI301" s="5">
        <f>Target_CC[[#This Row],[Est_Sust_NP Nov]]</f>
        <v>0</v>
      </c>
      <c r="CJ301" s="5">
        <f>SUM(Target_CC[[#This Row],[Est_Sust_NP Jan]:[Est_Sust_NP Des]])</f>
        <v>0</v>
      </c>
      <c r="CK301" s="5">
        <v>676700</v>
      </c>
      <c r="CL301" s="5">
        <v>676700</v>
      </c>
      <c r="CM301" s="5">
        <v>676700</v>
      </c>
      <c r="CN301" s="5">
        <f>Target_CC[[#This Row],[Est_Sust_POTS Mar]]</f>
        <v>676700</v>
      </c>
      <c r="CO301" s="5">
        <f>Target_CC[[#This Row],[Est_Sust_POTS Apr]]</f>
        <v>676700</v>
      </c>
      <c r="CP301" s="5">
        <f>Target_CC[[#This Row],[Est_Sust_POTS Mei]]</f>
        <v>676700</v>
      </c>
      <c r="CQ301" s="5">
        <f>Target_CC[[#This Row],[Est_Sust_POTS Jun]]</f>
        <v>676700</v>
      </c>
      <c r="CR301" s="5">
        <f>Target_CC[[#This Row],[Est_Sust_POTS Jul]]</f>
        <v>676700</v>
      </c>
      <c r="CS301" s="5">
        <f>Target_CC[[#This Row],[Est_Sust_POTS Agu]]</f>
        <v>676700</v>
      </c>
      <c r="CT301" s="5">
        <f>Target_CC[[#This Row],[Est_Sust_POTS Sep]]</f>
        <v>676700</v>
      </c>
      <c r="CU301" s="5">
        <f>Target_CC[[#This Row],[Est_Sust_POTS Okt]]</f>
        <v>676700</v>
      </c>
      <c r="CV301" s="5">
        <f>Target_CC[[#This Row],[Est_Sust_POTS Nov]]</f>
        <v>676700</v>
      </c>
      <c r="CW301" s="5">
        <f>SUM(Target_CC[[#This Row],[Est_Sust_POTS Jan]:[Est_Sust_POTS Des]])</f>
        <v>8120400</v>
      </c>
      <c r="CX301" s="5"/>
      <c r="CY301" s="5">
        <v>0</v>
      </c>
      <c r="CZ301" s="5">
        <v>0</v>
      </c>
      <c r="DA301" s="5">
        <v>0</v>
      </c>
      <c r="DB301" s="5"/>
      <c r="DC301" s="5"/>
      <c r="DD301" s="5"/>
      <c r="DE301" s="5"/>
      <c r="DF301" s="5"/>
      <c r="DG301" s="5"/>
      <c r="DH301" s="5"/>
      <c r="DI301" s="5"/>
      <c r="DJ301" s="5">
        <f>SUM(Target_CC[[#This Row],[BC_Jan]:[BC_Des]])</f>
        <v>0</v>
      </c>
      <c r="DK301" s="5"/>
      <c r="DL301" s="5"/>
      <c r="DM301" s="5"/>
      <c r="DN301" s="5"/>
      <c r="DO301" s="5"/>
      <c r="DP301" s="5"/>
      <c r="DQ301" s="5"/>
      <c r="DR301" s="5"/>
      <c r="DS301" s="5"/>
      <c r="DT301" s="5"/>
      <c r="DU301" s="5"/>
      <c r="DV301" s="5"/>
      <c r="DW301" s="5"/>
      <c r="DX301" s="5" t="s">
        <v>160</v>
      </c>
    </row>
    <row r="302" spans="2:128" x14ac:dyDescent="0.3">
      <c r="B302">
        <v>2000360</v>
      </c>
      <c r="C302" t="s">
        <v>559</v>
      </c>
      <c r="D302" t="s">
        <v>333</v>
      </c>
      <c r="E302" t="s">
        <v>334</v>
      </c>
      <c r="F302" t="s">
        <v>296</v>
      </c>
      <c r="G302" t="s">
        <v>20</v>
      </c>
      <c r="H302" t="s">
        <v>159</v>
      </c>
      <c r="I302" t="s">
        <v>29</v>
      </c>
      <c r="J302" s="5">
        <v>11183474.81605139</v>
      </c>
      <c r="K302" s="5">
        <v>812163</v>
      </c>
      <c r="L302" s="5">
        <v>780547.35</v>
      </c>
      <c r="M302" s="5">
        <v>786615</v>
      </c>
      <c r="N302" s="5">
        <v>780547.35</v>
      </c>
      <c r="O302" s="5">
        <v>762344.4</v>
      </c>
      <c r="P302" s="5">
        <v>744141.45</v>
      </c>
      <c r="Q302" s="5">
        <v>774479.7</v>
      </c>
      <c r="R302" s="5">
        <v>798750.3</v>
      </c>
      <c r="S302" s="5">
        <v>792682.65</v>
      </c>
      <c r="T302" s="5">
        <v>792682.65</v>
      </c>
      <c r="U302" s="5">
        <v>798750.3</v>
      </c>
      <c r="V302" s="5">
        <v>786615</v>
      </c>
      <c r="W302" s="5">
        <v>9410319.1500000004</v>
      </c>
      <c r="X302" s="5">
        <v>0</v>
      </c>
      <c r="Y302" s="5">
        <v>11950724.263759997</v>
      </c>
      <c r="Z302" s="5">
        <v>11827387.134146826</v>
      </c>
      <c r="AA302" s="5">
        <v>9297635.5734425317</v>
      </c>
      <c r="AB302" s="5">
        <v>10140840.16137453</v>
      </c>
      <c r="AC302" s="5">
        <v>9886932.8458673004</v>
      </c>
      <c r="AD302" s="5">
        <v>12288154.568081591</v>
      </c>
      <c r="AE302" s="5">
        <v>10349068.613539482</v>
      </c>
      <c r="AF302" s="5">
        <v>12378878.988314027</v>
      </c>
      <c r="AG302" s="5">
        <v>12467275.195482703</v>
      </c>
      <c r="AH302" s="5">
        <v>10585903.080715967</v>
      </c>
      <c r="AI302" s="5">
        <v>10778419.087470157</v>
      </c>
      <c r="AJ302" s="5">
        <v>121951219.51219513</v>
      </c>
      <c r="AK302" s="5">
        <v>812163</v>
      </c>
      <c r="AL302" s="5">
        <v>12731271.613759996</v>
      </c>
      <c r="AM302" s="5">
        <v>12614002.134146826</v>
      </c>
      <c r="AN302" s="5">
        <v>10078182.923442531</v>
      </c>
      <c r="AO302" s="5">
        <v>10903184.56137453</v>
      </c>
      <c r="AP302" s="5">
        <v>10631074.2958673</v>
      </c>
      <c r="AQ302" s="5">
        <v>13062634.268081591</v>
      </c>
      <c r="AR302" s="5">
        <v>11147818.913539482</v>
      </c>
      <c r="AS302" s="5">
        <v>13171561.638314027</v>
      </c>
      <c r="AT302" s="5">
        <v>13259957.845482703</v>
      </c>
      <c r="AU302" s="5">
        <v>11384653.380715968</v>
      </c>
      <c r="AV302" s="5">
        <v>11565034.087470157</v>
      </c>
      <c r="AW302" s="5">
        <f>SUM(Target_CC[[#This Row],[Target_Jan]:[Target_Des]])</f>
        <v>131361538.66219512</v>
      </c>
      <c r="AX302" s="5">
        <v>0</v>
      </c>
      <c r="AY302" s="5">
        <v>0</v>
      </c>
      <c r="AZ302" s="5">
        <v>0</v>
      </c>
      <c r="BA302" s="5">
        <v>0</v>
      </c>
      <c r="BB302" s="5">
        <v>0</v>
      </c>
      <c r="BC302" s="5">
        <v>0</v>
      </c>
      <c r="BD302" s="5">
        <v>0</v>
      </c>
      <c r="BE302" s="5">
        <v>0</v>
      </c>
      <c r="BF302" s="5">
        <v>0</v>
      </c>
      <c r="BG302" s="5">
        <v>0</v>
      </c>
      <c r="BH302" s="5">
        <v>0</v>
      </c>
      <c r="BI302" s="5">
        <v>0</v>
      </c>
      <c r="BJ302" s="5">
        <f>SUM(Target_CC[[#This Row],[Target_NGTMA_Jan]:[Target_NGTMA_Des]])</f>
        <v>0</v>
      </c>
      <c r="BK302" s="5">
        <v>658700</v>
      </c>
      <c r="BL302" s="5">
        <v>733846</v>
      </c>
      <c r="BM302" s="5">
        <v>752700</v>
      </c>
      <c r="BN302" s="5">
        <f>Target_CC[[#This Row],[Est_Sust_NP Apr]]+Target_CC[[#This Row],[Est_Sust_POTS Apr]]+Target_CC[[#This Row],[BC_Apr]]</f>
        <v>773300</v>
      </c>
      <c r="BO302" s="5">
        <f>Target_CC[[#This Row],[Est_Sust_NP Mei]]+Target_CC[[#This Row],[Est_Sust_POTS Mei]]+Target_CC[[#This Row],[BC_Mei]]</f>
        <v>773300</v>
      </c>
      <c r="BP302" s="5">
        <f>Target_CC[[#This Row],[Est_Sust_NP Jun]]+Target_CC[[#This Row],[Est_Sust_POTS Jun]]+Target_CC[[#This Row],[BC_Jun]]</f>
        <v>773300</v>
      </c>
      <c r="BQ302" s="5">
        <f>Target_CC[[#This Row],[Est_Sust_NP Jul]]+Target_CC[[#This Row],[Est_Sust_POTS Jul]]+Target_CC[[#This Row],[BC_Jul]]</f>
        <v>773300</v>
      </c>
      <c r="BR302" s="5">
        <f>Target_CC[[#This Row],[Est_Sust_NP Agu]]+Target_CC[[#This Row],[Est_Sust_POTS Agu]]+Target_CC[[#This Row],[BC_Agu]]</f>
        <v>773300</v>
      </c>
      <c r="BS302" s="5">
        <f>Target_CC[[#This Row],[Est_Sust_NP Sep]]+Target_CC[[#This Row],[Est_Sust_POTS Sep]]+Target_CC[[#This Row],[BC_Sep]]</f>
        <v>773300</v>
      </c>
      <c r="BT302" s="5">
        <f>Target_CC[[#This Row],[Est_Sust_NP Okt]]+Target_CC[[#This Row],[Est_Sust_POTS Okt]]+Target_CC[[#This Row],[BC_Okt]]</f>
        <v>773300</v>
      </c>
      <c r="BU302" s="5">
        <f>Target_CC[[#This Row],[Est_Sust_NP Nov]]+Target_CC[[#This Row],[Est_Sust_POTS Nov]]+Target_CC[[#This Row],[BC_Nov]]</f>
        <v>773300</v>
      </c>
      <c r="BV302" s="5">
        <f>Target_CC[[#This Row],[Est_Sust_NP Des]]+Target_CC[[#This Row],[Est_Sust_POTS Des]]+Target_CC[[#This Row],[BC_Des]]</f>
        <v>773300</v>
      </c>
      <c r="BW302" s="5">
        <f>SUM(Target_CC[[#This Row],[Real_Jan]:[Real_Des]])</f>
        <v>9104946</v>
      </c>
      <c r="BX302" s="5">
        <v>0</v>
      </c>
      <c r="BY302" s="5">
        <v>0</v>
      </c>
      <c r="BZ302" s="5">
        <v>0</v>
      </c>
      <c r="CA302" s="5">
        <f>Target_CC[[#This Row],[Est_Sust_NP Mar]]*95%</f>
        <v>0</v>
      </c>
      <c r="CB302" s="5">
        <f>Target_CC[[#This Row],[Est_Sust_NP Apr]]</f>
        <v>0</v>
      </c>
      <c r="CC302" s="5">
        <f>Target_CC[[#This Row],[Est_Sust_NP Mei]]</f>
        <v>0</v>
      </c>
      <c r="CD302" s="5">
        <f>Target_CC[[#This Row],[Est_Sust_NP Jun]]</f>
        <v>0</v>
      </c>
      <c r="CE302" s="5">
        <f>Target_CC[[#This Row],[Est_Sust_NP Jul]]</f>
        <v>0</v>
      </c>
      <c r="CF302" s="5">
        <f>Target_CC[[#This Row],[Est_Sust_NP Agu]]</f>
        <v>0</v>
      </c>
      <c r="CG302" s="5">
        <f>Target_CC[[#This Row],[Est_Sust_NP Sep]]</f>
        <v>0</v>
      </c>
      <c r="CH302" s="5">
        <f>Target_CC[[#This Row],[Est_Sust_NP Okt]]</f>
        <v>0</v>
      </c>
      <c r="CI302" s="5">
        <f>Target_CC[[#This Row],[Est_Sust_NP Nov]]</f>
        <v>0</v>
      </c>
      <c r="CJ302" s="5">
        <f>SUM(Target_CC[[#This Row],[Est_Sust_NP Jan]:[Est_Sust_NP Des]])</f>
        <v>0</v>
      </c>
      <c r="CK302" s="5">
        <v>679300</v>
      </c>
      <c r="CL302" s="5">
        <v>754446</v>
      </c>
      <c r="CM302" s="5">
        <v>773300</v>
      </c>
      <c r="CN302" s="5">
        <f>Target_CC[[#This Row],[Est_Sust_POTS Mar]]</f>
        <v>773300</v>
      </c>
      <c r="CO302" s="5">
        <f>Target_CC[[#This Row],[Est_Sust_POTS Apr]]</f>
        <v>773300</v>
      </c>
      <c r="CP302" s="5">
        <f>Target_CC[[#This Row],[Est_Sust_POTS Mei]]</f>
        <v>773300</v>
      </c>
      <c r="CQ302" s="5">
        <f>Target_CC[[#This Row],[Est_Sust_POTS Jun]]</f>
        <v>773300</v>
      </c>
      <c r="CR302" s="5">
        <f>Target_CC[[#This Row],[Est_Sust_POTS Jul]]</f>
        <v>773300</v>
      </c>
      <c r="CS302" s="5">
        <f>Target_CC[[#This Row],[Est_Sust_POTS Agu]]</f>
        <v>773300</v>
      </c>
      <c r="CT302" s="5">
        <f>Target_CC[[#This Row],[Est_Sust_POTS Sep]]</f>
        <v>773300</v>
      </c>
      <c r="CU302" s="5">
        <f>Target_CC[[#This Row],[Est_Sust_POTS Okt]]</f>
        <v>773300</v>
      </c>
      <c r="CV302" s="5">
        <f>Target_CC[[#This Row],[Est_Sust_POTS Nov]]</f>
        <v>773300</v>
      </c>
      <c r="CW302" s="5">
        <f>SUM(Target_CC[[#This Row],[Est_Sust_POTS Jan]:[Est_Sust_POTS Des]])</f>
        <v>9166746</v>
      </c>
      <c r="CX302" s="5"/>
      <c r="CY302" s="5">
        <v>0</v>
      </c>
      <c r="CZ302" s="5">
        <v>0</v>
      </c>
      <c r="DA302" s="5">
        <v>0</v>
      </c>
      <c r="DB302" s="5"/>
      <c r="DC302" s="5"/>
      <c r="DD302" s="5"/>
      <c r="DE302" s="5"/>
      <c r="DF302" s="5"/>
      <c r="DG302" s="5"/>
      <c r="DH302" s="5"/>
      <c r="DI302" s="5"/>
      <c r="DJ302" s="5">
        <f>SUM(Target_CC[[#This Row],[BC_Jan]:[BC_Des]])</f>
        <v>0</v>
      </c>
      <c r="DK302" s="5"/>
      <c r="DL302" s="5"/>
      <c r="DM302" s="5"/>
      <c r="DN302" s="5"/>
      <c r="DO302" s="5"/>
      <c r="DP302" s="5"/>
      <c r="DQ302" s="5"/>
      <c r="DR302" s="5"/>
      <c r="DS302" s="5"/>
      <c r="DT302" s="5"/>
      <c r="DU302" s="5"/>
      <c r="DV302" s="5"/>
      <c r="DW302" s="5"/>
      <c r="DX302" s="5" t="s">
        <v>160</v>
      </c>
    </row>
    <row r="303" spans="2:128" x14ac:dyDescent="0.3">
      <c r="B303">
        <v>19129407</v>
      </c>
      <c r="C303" t="s">
        <v>560</v>
      </c>
      <c r="D303" t="s">
        <v>457</v>
      </c>
      <c r="E303" t="s">
        <v>351</v>
      </c>
      <c r="F303" t="s">
        <v>363</v>
      </c>
      <c r="G303" t="s">
        <v>25</v>
      </c>
      <c r="H303" t="s">
        <v>159</v>
      </c>
      <c r="I303" t="s">
        <v>29</v>
      </c>
      <c r="J303" s="5">
        <v>22869722.756110534</v>
      </c>
      <c r="K303" s="5">
        <v>452750</v>
      </c>
      <c r="L303" s="5">
        <v>452750</v>
      </c>
      <c r="M303" s="5">
        <v>434640</v>
      </c>
      <c r="N303" s="5">
        <v>457096.4</v>
      </c>
      <c r="O303" s="5">
        <v>434683.46399999998</v>
      </c>
      <c r="P303" s="5">
        <v>434459.33464000002</v>
      </c>
      <c r="Q303" s="5">
        <v>525007.09334639995</v>
      </c>
      <c r="R303" s="5">
        <v>458000.07093346398</v>
      </c>
      <c r="S303" s="5">
        <v>479967.50070933462</v>
      </c>
      <c r="T303" s="5">
        <v>525462.17500709323</v>
      </c>
      <c r="U303" s="5">
        <v>458004.62175007095</v>
      </c>
      <c r="V303" s="5">
        <v>502605.04621750076</v>
      </c>
      <c r="W303" s="5">
        <v>5615425.7066038633</v>
      </c>
      <c r="X303" s="5">
        <v>210671.63789223062</v>
      </c>
      <c r="Y303" s="5">
        <v>1232423.8562648559</v>
      </c>
      <c r="Z303" s="5">
        <v>1126047.0285441147</v>
      </c>
      <c r="AA303" s="5">
        <v>777259.7769397361</v>
      </c>
      <c r="AB303" s="5">
        <v>1050244.6504954947</v>
      </c>
      <c r="AC303" s="5">
        <v>1518377.1808609304</v>
      </c>
      <c r="AD303" s="5">
        <v>1786903.885305875</v>
      </c>
      <c r="AE303" s="5">
        <v>1974137.347669638</v>
      </c>
      <c r="AF303" s="5">
        <v>1617099.7213025577</v>
      </c>
      <c r="AG303" s="5">
        <v>1989638.5863576368</v>
      </c>
      <c r="AH303" s="5">
        <v>2678565.0148962378</v>
      </c>
      <c r="AI303" s="5">
        <v>1677340.6449395553</v>
      </c>
      <c r="AJ303" s="5">
        <v>17638709.331468865</v>
      </c>
      <c r="AK303" s="5">
        <v>663421.63789223065</v>
      </c>
      <c r="AL303" s="5">
        <v>1685173.8562648559</v>
      </c>
      <c r="AM303" s="5">
        <v>1560687.0285441147</v>
      </c>
      <c r="AN303" s="5">
        <v>1234356.1769397361</v>
      </c>
      <c r="AO303" s="5">
        <v>1484928.1144954946</v>
      </c>
      <c r="AP303" s="5">
        <v>1952836.5155009304</v>
      </c>
      <c r="AQ303" s="5">
        <v>2311910.9786522752</v>
      </c>
      <c r="AR303" s="5">
        <v>2432137.4186031017</v>
      </c>
      <c r="AS303" s="5">
        <v>2097067.2220118924</v>
      </c>
      <c r="AT303" s="5">
        <v>2515100.7613647301</v>
      </c>
      <c r="AU303" s="5">
        <v>3136569.6366463089</v>
      </c>
      <c r="AV303" s="5">
        <v>2179945.691157056</v>
      </c>
      <c r="AW303" s="5">
        <f>SUM(Target_CC[[#This Row],[Target_Jan]:[Target_Des]])</f>
        <v>23254135.038072728</v>
      </c>
      <c r="AX303" s="5">
        <v>792396.75529236195</v>
      </c>
      <c r="AY303" s="5">
        <v>6032290.547343405</v>
      </c>
      <c r="AZ303" s="5">
        <v>1721168.2227272117</v>
      </c>
      <c r="BA303" s="5">
        <v>3730263.1812121775</v>
      </c>
      <c r="BB303" s="5">
        <v>4356146.5649457099</v>
      </c>
      <c r="BC303" s="5">
        <v>4727385.5144472579</v>
      </c>
      <c r="BD303" s="5">
        <v>304335.51175167295</v>
      </c>
      <c r="BE303" s="5">
        <v>6178364.2199487239</v>
      </c>
      <c r="BF303" s="5">
        <v>2219161.1340547749</v>
      </c>
      <c r="BG303" s="5">
        <v>6294176.2929679696</v>
      </c>
      <c r="BH303" s="5">
        <v>4667404.7998496499</v>
      </c>
      <c r="BI303" s="5">
        <v>3677144.2621599752</v>
      </c>
      <c r="BJ303" s="5">
        <f>SUM(Target_CC[[#This Row],[Target_NGTMA_Jan]:[Target_NGTMA_Des]])</f>
        <v>44700237.006700888</v>
      </c>
      <c r="BK303" s="5">
        <v>450000</v>
      </c>
      <c r="BL303" s="5">
        <v>450000</v>
      </c>
      <c r="BM303" s="5">
        <v>450250</v>
      </c>
      <c r="BN303" s="5">
        <f>Target_CC[[#This Row],[Est_Sust_NP Apr]]+Target_CC[[#This Row],[Est_Sust_POTS Apr]]+Target_CC[[#This Row],[BC_Apr]]</f>
        <v>681150</v>
      </c>
      <c r="BO303" s="5">
        <f>Target_CC[[#This Row],[Est_Sust_NP Mei]]+Target_CC[[#This Row],[Est_Sust_POTS Mei]]+Target_CC[[#This Row],[BC_Mei]]</f>
        <v>681150</v>
      </c>
      <c r="BP303" s="5">
        <f>Target_CC[[#This Row],[Est_Sust_NP Jun]]+Target_CC[[#This Row],[Est_Sust_POTS Jun]]+Target_CC[[#This Row],[BC_Jun]]</f>
        <v>681150</v>
      </c>
      <c r="BQ303" s="5">
        <f>Target_CC[[#This Row],[Est_Sust_NP Jul]]+Target_CC[[#This Row],[Est_Sust_POTS Jul]]+Target_CC[[#This Row],[BC_Jul]]</f>
        <v>681150</v>
      </c>
      <c r="BR303" s="5">
        <f>Target_CC[[#This Row],[Est_Sust_NP Agu]]+Target_CC[[#This Row],[Est_Sust_POTS Agu]]+Target_CC[[#This Row],[BC_Agu]]</f>
        <v>681150</v>
      </c>
      <c r="BS303" s="5">
        <f>Target_CC[[#This Row],[Est_Sust_NP Sep]]+Target_CC[[#This Row],[Est_Sust_POTS Sep]]+Target_CC[[#This Row],[BC_Sep]]</f>
        <v>681150</v>
      </c>
      <c r="BT303" s="5">
        <f>Target_CC[[#This Row],[Est_Sust_NP Okt]]+Target_CC[[#This Row],[Est_Sust_POTS Okt]]+Target_CC[[#This Row],[BC_Okt]]</f>
        <v>681150</v>
      </c>
      <c r="BU303" s="5">
        <f>Target_CC[[#This Row],[Est_Sust_NP Nov]]+Target_CC[[#This Row],[Est_Sust_POTS Nov]]+Target_CC[[#This Row],[BC_Nov]]</f>
        <v>681150</v>
      </c>
      <c r="BV303" s="5">
        <f>Target_CC[[#This Row],[Est_Sust_NP Des]]+Target_CC[[#This Row],[Est_Sust_POTS Des]]+Target_CC[[#This Row],[BC_Des]]</f>
        <v>681150</v>
      </c>
      <c r="BW303" s="5">
        <f>SUM(Target_CC[[#This Row],[Real_Jan]:[Real_Des]])</f>
        <v>7480600</v>
      </c>
      <c r="BX303" s="5">
        <v>0</v>
      </c>
      <c r="BY303" s="5">
        <v>0</v>
      </c>
      <c r="BZ303" s="5">
        <v>0</v>
      </c>
      <c r="CA303" s="5">
        <f>Target_CC[[#This Row],[Est_Sust_NP Mar]]*95%</f>
        <v>0</v>
      </c>
      <c r="CB303" s="5">
        <f>Target_CC[[#This Row],[Est_Sust_NP Apr]]</f>
        <v>0</v>
      </c>
      <c r="CC303" s="5">
        <f>Target_CC[[#This Row],[Est_Sust_NP Mei]]</f>
        <v>0</v>
      </c>
      <c r="CD303" s="5">
        <f>Target_CC[[#This Row],[Est_Sust_NP Jun]]</f>
        <v>0</v>
      </c>
      <c r="CE303" s="5">
        <f>Target_CC[[#This Row],[Est_Sust_NP Jul]]</f>
        <v>0</v>
      </c>
      <c r="CF303" s="5">
        <f>Target_CC[[#This Row],[Est_Sust_NP Agu]]</f>
        <v>0</v>
      </c>
      <c r="CG303" s="5">
        <f>Target_CC[[#This Row],[Est_Sust_NP Sep]]</f>
        <v>0</v>
      </c>
      <c r="CH303" s="5">
        <f>Target_CC[[#This Row],[Est_Sust_NP Okt]]</f>
        <v>0</v>
      </c>
      <c r="CI303" s="5">
        <f>Target_CC[[#This Row],[Est_Sust_NP Nov]]</f>
        <v>0</v>
      </c>
      <c r="CJ303" s="5">
        <f>SUM(Target_CC[[#This Row],[Est_Sust_NP Jan]:[Est_Sust_NP Des]])</f>
        <v>0</v>
      </c>
      <c r="CK303" s="5">
        <v>680400</v>
      </c>
      <c r="CL303" s="5">
        <v>682900</v>
      </c>
      <c r="CM303" s="5">
        <v>681150</v>
      </c>
      <c r="CN303" s="5">
        <f>Target_CC[[#This Row],[Est_Sust_POTS Mar]]</f>
        <v>681150</v>
      </c>
      <c r="CO303" s="5">
        <f>Target_CC[[#This Row],[Est_Sust_POTS Apr]]</f>
        <v>681150</v>
      </c>
      <c r="CP303" s="5">
        <f>Target_CC[[#This Row],[Est_Sust_POTS Mei]]</f>
        <v>681150</v>
      </c>
      <c r="CQ303" s="5">
        <f>Target_CC[[#This Row],[Est_Sust_POTS Jun]]</f>
        <v>681150</v>
      </c>
      <c r="CR303" s="5">
        <f>Target_CC[[#This Row],[Est_Sust_POTS Jul]]</f>
        <v>681150</v>
      </c>
      <c r="CS303" s="5">
        <f>Target_CC[[#This Row],[Est_Sust_POTS Agu]]</f>
        <v>681150</v>
      </c>
      <c r="CT303" s="5">
        <f>Target_CC[[#This Row],[Est_Sust_POTS Sep]]</f>
        <v>681150</v>
      </c>
      <c r="CU303" s="5">
        <f>Target_CC[[#This Row],[Est_Sust_POTS Okt]]</f>
        <v>681150</v>
      </c>
      <c r="CV303" s="5">
        <f>Target_CC[[#This Row],[Est_Sust_POTS Nov]]</f>
        <v>681150</v>
      </c>
      <c r="CW303" s="5">
        <f>SUM(Target_CC[[#This Row],[Est_Sust_POTS Jan]:[Est_Sust_POTS Des]])</f>
        <v>8174800</v>
      </c>
      <c r="CX303" s="5"/>
      <c r="CY303" s="5">
        <v>0</v>
      </c>
      <c r="CZ303" s="5">
        <v>0</v>
      </c>
      <c r="DA303" s="5">
        <v>0</v>
      </c>
      <c r="DB303" s="5"/>
      <c r="DC303" s="5"/>
      <c r="DD303" s="5"/>
      <c r="DE303" s="5"/>
      <c r="DF303" s="5"/>
      <c r="DG303" s="5"/>
      <c r="DH303" s="5"/>
      <c r="DI303" s="5"/>
      <c r="DJ303" s="5">
        <f>SUM(Target_CC[[#This Row],[BC_Jan]:[BC_Des]])</f>
        <v>0</v>
      </c>
      <c r="DK303" s="5"/>
      <c r="DL303" s="5"/>
      <c r="DM303" s="5"/>
      <c r="DN303" s="5"/>
      <c r="DO303" s="5"/>
      <c r="DP303" s="5"/>
      <c r="DQ303" s="5"/>
      <c r="DR303" s="5"/>
      <c r="DS303" s="5"/>
      <c r="DT303" s="5"/>
      <c r="DU303" s="5"/>
      <c r="DV303" s="5"/>
      <c r="DW303" s="5"/>
      <c r="DX303" s="5" t="s">
        <v>160</v>
      </c>
    </row>
    <row r="304" spans="2:128" x14ac:dyDescent="0.3">
      <c r="B304">
        <v>10039419</v>
      </c>
      <c r="C304" t="s">
        <v>561</v>
      </c>
      <c r="D304" t="s">
        <v>525</v>
      </c>
      <c r="E304" t="s">
        <v>414</v>
      </c>
      <c r="F304" t="s">
        <v>309</v>
      </c>
      <c r="G304" t="s">
        <v>25</v>
      </c>
      <c r="H304" t="s">
        <v>159</v>
      </c>
      <c r="I304" t="s">
        <v>29</v>
      </c>
      <c r="J304" s="5">
        <v>8129484.904808457</v>
      </c>
      <c r="K304" s="5">
        <v>570366.61363636365</v>
      </c>
      <c r="L304" s="5">
        <v>600385.90909090906</v>
      </c>
      <c r="M304" s="5">
        <v>540347.31818181812</v>
      </c>
      <c r="N304" s="5">
        <v>480308.72727272724</v>
      </c>
      <c r="O304" s="5">
        <v>510328.02272727271</v>
      </c>
      <c r="P304" s="5">
        <v>540347.31818181812</v>
      </c>
      <c r="Q304" s="5">
        <v>690443.79545454541</v>
      </c>
      <c r="R304" s="5">
        <v>630405.20454545447</v>
      </c>
      <c r="S304" s="5">
        <v>630405.20454545447</v>
      </c>
      <c r="T304" s="5">
        <v>690443.79545454541</v>
      </c>
      <c r="U304" s="5">
        <v>600385.90909090906</v>
      </c>
      <c r="V304" s="5">
        <v>630405.20454545447</v>
      </c>
      <c r="W304" s="5">
        <v>7114573.0227272715</v>
      </c>
      <c r="X304" s="5">
        <v>76430.79474680523</v>
      </c>
      <c r="Y304" s="5">
        <v>81280.168648018356</v>
      </c>
      <c r="Z304" s="5">
        <v>106946.32028556627</v>
      </c>
      <c r="AA304" s="5">
        <v>109037.48802191122</v>
      </c>
      <c r="AB304" s="5">
        <v>142619.21779632432</v>
      </c>
      <c r="AC304" s="5">
        <v>133256.8425527958</v>
      </c>
      <c r="AD304" s="5">
        <v>117018.24022802703</v>
      </c>
      <c r="AE304" s="5">
        <v>132372.23118994237</v>
      </c>
      <c r="AF304" s="5">
        <v>114938.58699701815</v>
      </c>
      <c r="AG304" s="5">
        <v>120963.11975673311</v>
      </c>
      <c r="AH304" s="5">
        <v>148620.92038159157</v>
      </c>
      <c r="AI304" s="5">
        <v>176327.68692919667</v>
      </c>
      <c r="AJ304" s="5">
        <v>1459811.6175339301</v>
      </c>
      <c r="AK304" s="5">
        <v>646797.40838316886</v>
      </c>
      <c r="AL304" s="5">
        <v>681666.07773892744</v>
      </c>
      <c r="AM304" s="5">
        <v>647293.63846738439</v>
      </c>
      <c r="AN304" s="5">
        <v>589346.21529463842</v>
      </c>
      <c r="AO304" s="5">
        <v>652947.24052359699</v>
      </c>
      <c r="AP304" s="5">
        <v>673604.16073461389</v>
      </c>
      <c r="AQ304" s="5">
        <v>807462.0356825724</v>
      </c>
      <c r="AR304" s="5">
        <v>762777.43573539681</v>
      </c>
      <c r="AS304" s="5">
        <v>745343.79154247267</v>
      </c>
      <c r="AT304" s="5">
        <v>811406.91521127848</v>
      </c>
      <c r="AU304" s="5">
        <v>749006.8294725006</v>
      </c>
      <c r="AV304" s="5">
        <v>806732.89147465117</v>
      </c>
      <c r="AW304" s="5">
        <f>SUM(Target_CC[[#This Row],[Target_Jan]:[Target_Des]])</f>
        <v>8574384.6402612031</v>
      </c>
      <c r="AX304" s="5">
        <v>0</v>
      </c>
      <c r="AY304" s="5">
        <v>0</v>
      </c>
      <c r="AZ304" s="5">
        <v>0</v>
      </c>
      <c r="BA304" s="5">
        <v>0</v>
      </c>
      <c r="BB304" s="5">
        <v>0</v>
      </c>
      <c r="BC304" s="5">
        <v>0</v>
      </c>
      <c r="BD304" s="5">
        <v>0</v>
      </c>
      <c r="BE304" s="5">
        <v>0</v>
      </c>
      <c r="BF304" s="5">
        <v>0</v>
      </c>
      <c r="BG304" s="5">
        <v>0</v>
      </c>
      <c r="BH304" s="5">
        <v>0</v>
      </c>
      <c r="BI304" s="5">
        <v>0</v>
      </c>
      <c r="BJ304" s="5">
        <f>SUM(Target_CC[[#This Row],[Target_NGTMA_Jan]:[Target_NGTMA_Des]])</f>
        <v>0</v>
      </c>
      <c r="BK304" s="5">
        <v>681850</v>
      </c>
      <c r="BL304" s="5">
        <v>678850</v>
      </c>
      <c r="BM304" s="5">
        <v>684679</v>
      </c>
      <c r="BN304" s="5">
        <f>Target_CC[[#This Row],[Est_Sust_NP Apr]]+Target_CC[[#This Row],[Est_Sust_POTS Apr]]+Target_CC[[#This Row],[BC_Apr]]</f>
        <v>684679</v>
      </c>
      <c r="BO304" s="5">
        <f>Target_CC[[#This Row],[Est_Sust_NP Mei]]+Target_CC[[#This Row],[Est_Sust_POTS Mei]]+Target_CC[[#This Row],[BC_Mei]]</f>
        <v>684679</v>
      </c>
      <c r="BP304" s="5">
        <f>Target_CC[[#This Row],[Est_Sust_NP Jun]]+Target_CC[[#This Row],[Est_Sust_POTS Jun]]+Target_CC[[#This Row],[BC_Jun]]</f>
        <v>684679</v>
      </c>
      <c r="BQ304" s="5">
        <f>Target_CC[[#This Row],[Est_Sust_NP Jul]]+Target_CC[[#This Row],[Est_Sust_POTS Jul]]+Target_CC[[#This Row],[BC_Jul]]</f>
        <v>684679</v>
      </c>
      <c r="BR304" s="5">
        <f>Target_CC[[#This Row],[Est_Sust_NP Agu]]+Target_CC[[#This Row],[Est_Sust_POTS Agu]]+Target_CC[[#This Row],[BC_Agu]]</f>
        <v>684679</v>
      </c>
      <c r="BS304" s="5">
        <f>Target_CC[[#This Row],[Est_Sust_NP Sep]]+Target_CC[[#This Row],[Est_Sust_POTS Sep]]+Target_CC[[#This Row],[BC_Sep]]</f>
        <v>684679</v>
      </c>
      <c r="BT304" s="5">
        <f>Target_CC[[#This Row],[Est_Sust_NP Okt]]+Target_CC[[#This Row],[Est_Sust_POTS Okt]]+Target_CC[[#This Row],[BC_Okt]]</f>
        <v>684679</v>
      </c>
      <c r="BU304" s="5">
        <f>Target_CC[[#This Row],[Est_Sust_NP Nov]]+Target_CC[[#This Row],[Est_Sust_POTS Nov]]+Target_CC[[#This Row],[BC_Nov]]</f>
        <v>684679</v>
      </c>
      <c r="BV304" s="5">
        <f>Target_CC[[#This Row],[Est_Sust_NP Des]]+Target_CC[[#This Row],[Est_Sust_POTS Des]]+Target_CC[[#This Row],[BC_Des]]</f>
        <v>684679</v>
      </c>
      <c r="BW304" s="5">
        <f>SUM(Target_CC[[#This Row],[Real_Jan]:[Real_Des]])</f>
        <v>8207490</v>
      </c>
      <c r="BX304" s="5">
        <v>0</v>
      </c>
      <c r="BY304" s="5">
        <v>0</v>
      </c>
      <c r="BZ304" s="5">
        <v>0</v>
      </c>
      <c r="CA304" s="5">
        <f>Target_CC[[#This Row],[Est_Sust_NP Mar]]*95%</f>
        <v>0</v>
      </c>
      <c r="CB304" s="5">
        <f>Target_CC[[#This Row],[Est_Sust_NP Apr]]</f>
        <v>0</v>
      </c>
      <c r="CC304" s="5">
        <f>Target_CC[[#This Row],[Est_Sust_NP Mei]]</f>
        <v>0</v>
      </c>
      <c r="CD304" s="5">
        <f>Target_CC[[#This Row],[Est_Sust_NP Jun]]</f>
        <v>0</v>
      </c>
      <c r="CE304" s="5">
        <f>Target_CC[[#This Row],[Est_Sust_NP Jul]]</f>
        <v>0</v>
      </c>
      <c r="CF304" s="5">
        <f>Target_CC[[#This Row],[Est_Sust_NP Agu]]</f>
        <v>0</v>
      </c>
      <c r="CG304" s="5">
        <f>Target_CC[[#This Row],[Est_Sust_NP Sep]]</f>
        <v>0</v>
      </c>
      <c r="CH304" s="5">
        <f>Target_CC[[#This Row],[Est_Sust_NP Okt]]</f>
        <v>0</v>
      </c>
      <c r="CI304" s="5">
        <f>Target_CC[[#This Row],[Est_Sust_NP Nov]]</f>
        <v>0</v>
      </c>
      <c r="CJ304" s="5">
        <f>SUM(Target_CC[[#This Row],[Est_Sust_NP Jan]:[Est_Sust_NP Des]])</f>
        <v>0</v>
      </c>
      <c r="CK304" s="5">
        <v>681850</v>
      </c>
      <c r="CL304" s="5">
        <v>678850</v>
      </c>
      <c r="CM304" s="5">
        <v>684679</v>
      </c>
      <c r="CN304" s="5">
        <f>Target_CC[[#This Row],[Est_Sust_POTS Mar]]</f>
        <v>684679</v>
      </c>
      <c r="CO304" s="5">
        <f>Target_CC[[#This Row],[Est_Sust_POTS Apr]]</f>
        <v>684679</v>
      </c>
      <c r="CP304" s="5">
        <f>Target_CC[[#This Row],[Est_Sust_POTS Mei]]</f>
        <v>684679</v>
      </c>
      <c r="CQ304" s="5">
        <f>Target_CC[[#This Row],[Est_Sust_POTS Jun]]</f>
        <v>684679</v>
      </c>
      <c r="CR304" s="5">
        <f>Target_CC[[#This Row],[Est_Sust_POTS Jul]]</f>
        <v>684679</v>
      </c>
      <c r="CS304" s="5">
        <f>Target_CC[[#This Row],[Est_Sust_POTS Agu]]</f>
        <v>684679</v>
      </c>
      <c r="CT304" s="5">
        <f>Target_CC[[#This Row],[Est_Sust_POTS Sep]]</f>
        <v>684679</v>
      </c>
      <c r="CU304" s="5">
        <f>Target_CC[[#This Row],[Est_Sust_POTS Okt]]</f>
        <v>684679</v>
      </c>
      <c r="CV304" s="5">
        <f>Target_CC[[#This Row],[Est_Sust_POTS Nov]]</f>
        <v>684679</v>
      </c>
      <c r="CW304" s="5">
        <f>SUM(Target_CC[[#This Row],[Est_Sust_POTS Jan]:[Est_Sust_POTS Des]])</f>
        <v>8207490</v>
      </c>
      <c r="CX304" s="5"/>
      <c r="CY304" s="5">
        <v>0</v>
      </c>
      <c r="CZ304" s="5">
        <v>0</v>
      </c>
      <c r="DA304" s="5">
        <v>0</v>
      </c>
      <c r="DB304" s="5"/>
      <c r="DC304" s="5"/>
      <c r="DD304" s="5"/>
      <c r="DE304" s="5"/>
      <c r="DF304" s="5"/>
      <c r="DG304" s="5"/>
      <c r="DH304" s="5"/>
      <c r="DI304" s="5"/>
      <c r="DJ304" s="5">
        <f>SUM(Target_CC[[#This Row],[BC_Jan]:[BC_Des]])</f>
        <v>0</v>
      </c>
      <c r="DK304" s="5"/>
      <c r="DL304" s="5"/>
      <c r="DM304" s="5"/>
      <c r="DN304" s="5"/>
      <c r="DO304" s="5"/>
      <c r="DP304" s="5"/>
      <c r="DQ304" s="5"/>
      <c r="DR304" s="5"/>
      <c r="DS304" s="5"/>
      <c r="DT304" s="5"/>
      <c r="DU304" s="5"/>
      <c r="DV304" s="5"/>
      <c r="DW304" s="5"/>
      <c r="DX304" s="5" t="s">
        <v>160</v>
      </c>
    </row>
    <row r="305" spans="2:128" x14ac:dyDescent="0.3">
      <c r="B305">
        <v>19113864</v>
      </c>
      <c r="C305" t="s">
        <v>562</v>
      </c>
      <c r="D305" t="s">
        <v>409</v>
      </c>
      <c r="E305" t="s">
        <v>308</v>
      </c>
      <c r="F305" t="s">
        <v>300</v>
      </c>
      <c r="G305" t="s">
        <v>25</v>
      </c>
      <c r="H305" t="s">
        <v>159</v>
      </c>
      <c r="I305" t="s">
        <v>29</v>
      </c>
      <c r="J305" s="5">
        <v>0</v>
      </c>
      <c r="K305" s="5">
        <v>1069116.2056486777</v>
      </c>
      <c r="L305" s="5">
        <v>1087788.6667463649</v>
      </c>
      <c r="M305" s="5">
        <v>1162981.5224139278</v>
      </c>
      <c r="N305" s="5">
        <v>1092796.7132021226</v>
      </c>
      <c r="O305" s="5">
        <v>1148185.6813673207</v>
      </c>
      <c r="P305" s="5">
        <v>1132868.754264568</v>
      </c>
      <c r="Q305" s="5">
        <v>1187061.6007748311</v>
      </c>
      <c r="R305" s="5">
        <v>1198892.9211117232</v>
      </c>
      <c r="S305" s="5">
        <v>1183547.1222483795</v>
      </c>
      <c r="T305" s="5">
        <v>1207358.2332850189</v>
      </c>
      <c r="U305" s="5">
        <v>1198549.0013199998</v>
      </c>
      <c r="V305" s="5">
        <v>1130853.5776170653</v>
      </c>
      <c r="W305" s="5">
        <v>13800000.000000002</v>
      </c>
      <c r="X305" s="5">
        <v>1944750.8301844089</v>
      </c>
      <c r="Y305" s="5">
        <v>1978716.5338464165</v>
      </c>
      <c r="Z305" s="5">
        <v>2115494.3393934807</v>
      </c>
      <c r="AA305" s="5">
        <v>1987826.3036272679</v>
      </c>
      <c r="AB305" s="5">
        <v>2088580.3107718609</v>
      </c>
      <c r="AC305" s="5">
        <v>2060718.4127465857</v>
      </c>
      <c r="AD305" s="5">
        <v>2159296.6427687807</v>
      </c>
      <c r="AE305" s="5">
        <v>2180818.1293254145</v>
      </c>
      <c r="AF305" s="5">
        <v>2152903.7127992683</v>
      </c>
      <c r="AG305" s="5">
        <v>2196216.7574537746</v>
      </c>
      <c r="AH305" s="5">
        <v>2180192.5300716227</v>
      </c>
      <c r="AI305" s="5">
        <v>2057052.7527954106</v>
      </c>
      <c r="AJ305" s="5">
        <v>25102567.255784288</v>
      </c>
      <c r="AK305" s="5">
        <v>3013867.0358330868</v>
      </c>
      <c r="AL305" s="5">
        <v>3066505.2005927814</v>
      </c>
      <c r="AM305" s="5">
        <v>3278475.8618074087</v>
      </c>
      <c r="AN305" s="5">
        <v>3080623.0168293905</v>
      </c>
      <c r="AO305" s="5">
        <v>3236765.9921391816</v>
      </c>
      <c r="AP305" s="5">
        <v>3193587.1670111539</v>
      </c>
      <c r="AQ305" s="5">
        <v>3346358.2435436118</v>
      </c>
      <c r="AR305" s="5">
        <v>3379711.0504371375</v>
      </c>
      <c r="AS305" s="5">
        <v>3336450.8350476478</v>
      </c>
      <c r="AT305" s="5">
        <v>3403574.9907387933</v>
      </c>
      <c r="AU305" s="5">
        <v>3378741.5313916225</v>
      </c>
      <c r="AV305" s="5">
        <v>3187906.3304124759</v>
      </c>
      <c r="AW305" s="5">
        <f>SUM(Target_CC[[#This Row],[Target_Jan]:[Target_Des]])</f>
        <v>38902567.255784288</v>
      </c>
      <c r="AX305" s="5">
        <v>0</v>
      </c>
      <c r="AY305" s="5">
        <v>0</v>
      </c>
      <c r="AZ305" s="5">
        <v>0</v>
      </c>
      <c r="BA305" s="5">
        <v>0</v>
      </c>
      <c r="BB305" s="5">
        <v>0</v>
      </c>
      <c r="BC305" s="5">
        <v>0</v>
      </c>
      <c r="BD305" s="5">
        <v>0</v>
      </c>
      <c r="BE305" s="5">
        <v>0</v>
      </c>
      <c r="BF305" s="5">
        <v>0</v>
      </c>
      <c r="BG305" s="5">
        <v>0</v>
      </c>
      <c r="BH305" s="5">
        <v>0</v>
      </c>
      <c r="BI305" s="5">
        <v>0</v>
      </c>
      <c r="BJ305" s="5">
        <f>SUM(Target_CC[[#This Row],[Target_NGTMA_Jan]:[Target_NGTMA_Des]])</f>
        <v>0</v>
      </c>
      <c r="BK305" s="5">
        <v>575000</v>
      </c>
      <c r="BL305" s="5">
        <v>575000</v>
      </c>
      <c r="BM305" s="5">
        <v>575000</v>
      </c>
      <c r="BN305" s="5">
        <f>Target_CC[[#This Row],[Est_Sust_NP Apr]]+Target_CC[[#This Row],[Est_Sust_POTS Apr]]+Target_CC[[#This Row],[BC_Apr]]</f>
        <v>690200</v>
      </c>
      <c r="BO305" s="5">
        <f>Target_CC[[#This Row],[Est_Sust_NP Mei]]+Target_CC[[#This Row],[Est_Sust_POTS Mei]]+Target_CC[[#This Row],[BC_Mei]]</f>
        <v>690200</v>
      </c>
      <c r="BP305" s="5">
        <f>Target_CC[[#This Row],[Est_Sust_NP Jun]]+Target_CC[[#This Row],[Est_Sust_POTS Jun]]+Target_CC[[#This Row],[BC_Jun]]</f>
        <v>690200</v>
      </c>
      <c r="BQ305" s="5">
        <f>Target_CC[[#This Row],[Est_Sust_NP Jul]]+Target_CC[[#This Row],[Est_Sust_POTS Jul]]+Target_CC[[#This Row],[BC_Jul]]</f>
        <v>690200</v>
      </c>
      <c r="BR305" s="5">
        <f>Target_CC[[#This Row],[Est_Sust_NP Agu]]+Target_CC[[#This Row],[Est_Sust_POTS Agu]]+Target_CC[[#This Row],[BC_Agu]]</f>
        <v>690200</v>
      </c>
      <c r="BS305" s="5">
        <f>Target_CC[[#This Row],[Est_Sust_NP Sep]]+Target_CC[[#This Row],[Est_Sust_POTS Sep]]+Target_CC[[#This Row],[BC_Sep]]</f>
        <v>690200</v>
      </c>
      <c r="BT305" s="5">
        <f>Target_CC[[#This Row],[Est_Sust_NP Okt]]+Target_CC[[#This Row],[Est_Sust_POTS Okt]]+Target_CC[[#This Row],[BC_Okt]]</f>
        <v>690200</v>
      </c>
      <c r="BU305" s="5">
        <f>Target_CC[[#This Row],[Est_Sust_NP Nov]]+Target_CC[[#This Row],[Est_Sust_POTS Nov]]+Target_CC[[#This Row],[BC_Nov]]</f>
        <v>690200</v>
      </c>
      <c r="BV305" s="5">
        <f>Target_CC[[#This Row],[Est_Sust_NP Des]]+Target_CC[[#This Row],[Est_Sust_POTS Des]]+Target_CC[[#This Row],[BC_Des]]</f>
        <v>690200</v>
      </c>
      <c r="BW305" s="5">
        <f>SUM(Target_CC[[#This Row],[Real_Jan]:[Real_Des]])</f>
        <v>7936800</v>
      </c>
      <c r="BX305" s="5">
        <v>0</v>
      </c>
      <c r="BY305" s="5">
        <v>0</v>
      </c>
      <c r="BZ305" s="5">
        <v>0</v>
      </c>
      <c r="CA305" s="5">
        <f>Target_CC[[#This Row],[Est_Sust_NP Mar]]*95%</f>
        <v>0</v>
      </c>
      <c r="CB305" s="5">
        <f>Target_CC[[#This Row],[Est_Sust_NP Apr]]</f>
        <v>0</v>
      </c>
      <c r="CC305" s="5">
        <f>Target_CC[[#This Row],[Est_Sust_NP Mei]]</f>
        <v>0</v>
      </c>
      <c r="CD305" s="5">
        <f>Target_CC[[#This Row],[Est_Sust_NP Jun]]</f>
        <v>0</v>
      </c>
      <c r="CE305" s="5">
        <f>Target_CC[[#This Row],[Est_Sust_NP Jul]]</f>
        <v>0</v>
      </c>
      <c r="CF305" s="5">
        <f>Target_CC[[#This Row],[Est_Sust_NP Agu]]</f>
        <v>0</v>
      </c>
      <c r="CG305" s="5">
        <f>Target_CC[[#This Row],[Est_Sust_NP Sep]]</f>
        <v>0</v>
      </c>
      <c r="CH305" s="5">
        <f>Target_CC[[#This Row],[Est_Sust_NP Okt]]</f>
        <v>0</v>
      </c>
      <c r="CI305" s="5">
        <f>Target_CC[[#This Row],[Est_Sust_NP Nov]]</f>
        <v>0</v>
      </c>
      <c r="CJ305" s="5">
        <f>SUM(Target_CC[[#This Row],[Est_Sust_NP Jan]:[Est_Sust_NP Des]])</f>
        <v>0</v>
      </c>
      <c r="CK305" s="5">
        <v>690200</v>
      </c>
      <c r="CL305" s="5">
        <v>690200</v>
      </c>
      <c r="CM305" s="5">
        <v>690200</v>
      </c>
      <c r="CN305" s="5">
        <f>Target_CC[[#This Row],[Est_Sust_POTS Mar]]</f>
        <v>690200</v>
      </c>
      <c r="CO305" s="5">
        <f>Target_CC[[#This Row],[Est_Sust_POTS Apr]]</f>
        <v>690200</v>
      </c>
      <c r="CP305" s="5">
        <f>Target_CC[[#This Row],[Est_Sust_POTS Mei]]</f>
        <v>690200</v>
      </c>
      <c r="CQ305" s="5">
        <f>Target_CC[[#This Row],[Est_Sust_POTS Jun]]</f>
        <v>690200</v>
      </c>
      <c r="CR305" s="5">
        <f>Target_CC[[#This Row],[Est_Sust_POTS Jul]]</f>
        <v>690200</v>
      </c>
      <c r="CS305" s="5">
        <f>Target_CC[[#This Row],[Est_Sust_POTS Agu]]</f>
        <v>690200</v>
      </c>
      <c r="CT305" s="5">
        <f>Target_CC[[#This Row],[Est_Sust_POTS Sep]]</f>
        <v>690200</v>
      </c>
      <c r="CU305" s="5">
        <f>Target_CC[[#This Row],[Est_Sust_POTS Okt]]</f>
        <v>690200</v>
      </c>
      <c r="CV305" s="5">
        <f>Target_CC[[#This Row],[Est_Sust_POTS Nov]]</f>
        <v>690200</v>
      </c>
      <c r="CW305" s="5">
        <f>SUM(Target_CC[[#This Row],[Est_Sust_POTS Jan]:[Est_Sust_POTS Des]])</f>
        <v>8282400</v>
      </c>
      <c r="CX305" s="5"/>
      <c r="CY305" s="5">
        <v>0</v>
      </c>
      <c r="CZ305" s="5">
        <v>0</v>
      </c>
      <c r="DA305" s="5">
        <v>0</v>
      </c>
      <c r="DB305" s="5"/>
      <c r="DC305" s="5"/>
      <c r="DD305" s="5"/>
      <c r="DE305" s="5"/>
      <c r="DF305" s="5"/>
      <c r="DG305" s="5"/>
      <c r="DH305" s="5"/>
      <c r="DI305" s="5"/>
      <c r="DJ305" s="5">
        <f>SUM(Target_CC[[#This Row],[BC_Jan]:[BC_Des]])</f>
        <v>0</v>
      </c>
      <c r="DK305" s="5"/>
      <c r="DL305" s="5"/>
      <c r="DM305" s="5"/>
      <c r="DN305" s="5"/>
      <c r="DO305" s="5"/>
      <c r="DP305" s="5"/>
      <c r="DQ305" s="5"/>
      <c r="DR305" s="5"/>
      <c r="DS305" s="5"/>
      <c r="DT305" s="5"/>
      <c r="DU305" s="5"/>
      <c r="DV305" s="5"/>
      <c r="DW305" s="5"/>
      <c r="DX305" s="5" t="s">
        <v>160</v>
      </c>
    </row>
    <row r="306" spans="2:128" x14ac:dyDescent="0.3">
      <c r="B306">
        <v>297766500</v>
      </c>
      <c r="C306" t="s">
        <v>563</v>
      </c>
      <c r="D306" t="s">
        <v>333</v>
      </c>
      <c r="E306" t="s">
        <v>334</v>
      </c>
      <c r="F306" t="s">
        <v>296</v>
      </c>
      <c r="G306" t="s">
        <v>25</v>
      </c>
      <c r="H306" t="s">
        <v>159</v>
      </c>
      <c r="I306" t="s">
        <v>29</v>
      </c>
      <c r="J306" s="5">
        <v>12820668.748407148</v>
      </c>
      <c r="K306" s="5">
        <v>730711.32000000007</v>
      </c>
      <c r="L306" s="5">
        <v>725975.75399999996</v>
      </c>
      <c r="M306" s="5">
        <v>726884.60000000009</v>
      </c>
      <c r="N306" s="5">
        <v>725975.75399999996</v>
      </c>
      <c r="O306" s="5">
        <v>723249.2159999999</v>
      </c>
      <c r="P306" s="5">
        <v>720522.67800000007</v>
      </c>
      <c r="Q306" s="5">
        <v>725066.90799999994</v>
      </c>
      <c r="R306" s="5">
        <v>728702.29200000002</v>
      </c>
      <c r="S306" s="5">
        <v>727793.446</v>
      </c>
      <c r="T306" s="5">
        <v>727793.446</v>
      </c>
      <c r="U306" s="5">
        <v>728702.29200000002</v>
      </c>
      <c r="V306" s="5">
        <v>726884.60000000009</v>
      </c>
      <c r="W306" s="5">
        <v>8718262.3060000017</v>
      </c>
      <c r="X306" s="5">
        <v>0</v>
      </c>
      <c r="Y306" s="5">
        <v>4145155.3459094269</v>
      </c>
      <c r="Z306" s="5">
        <v>4102375.3812075802</v>
      </c>
      <c r="AA306" s="5">
        <v>3224921.1805885374</v>
      </c>
      <c r="AB306" s="5">
        <v>3517389.982329763</v>
      </c>
      <c r="AC306" s="5">
        <v>3429321.2391296616</v>
      </c>
      <c r="AD306" s="5">
        <v>4262194.3637095438</v>
      </c>
      <c r="AE306" s="5">
        <v>3589614.8335280642</v>
      </c>
      <c r="AF306" s="5">
        <v>4293662.482898891</v>
      </c>
      <c r="AG306" s="5">
        <v>4324323.0523017421</v>
      </c>
      <c r="AH306" s="5">
        <v>3671761.7926616818</v>
      </c>
      <c r="AI306" s="5">
        <v>3738536.7208549613</v>
      </c>
      <c r="AJ306" s="5">
        <v>42299256.375119857</v>
      </c>
      <c r="AK306" s="5">
        <v>730711.32000000007</v>
      </c>
      <c r="AL306" s="5">
        <v>4871131.0999094266</v>
      </c>
      <c r="AM306" s="5">
        <v>4829259.9812075803</v>
      </c>
      <c r="AN306" s="5">
        <v>3950896.9345885376</v>
      </c>
      <c r="AO306" s="5">
        <v>4240639.1983297626</v>
      </c>
      <c r="AP306" s="5">
        <v>4149843.9171296619</v>
      </c>
      <c r="AQ306" s="5">
        <v>4987261.2717095437</v>
      </c>
      <c r="AR306" s="5">
        <v>4318317.1255280646</v>
      </c>
      <c r="AS306" s="5">
        <v>5021455.9288988914</v>
      </c>
      <c r="AT306" s="5">
        <v>5052116.4983017426</v>
      </c>
      <c r="AU306" s="5">
        <v>4400464.0846616821</v>
      </c>
      <c r="AV306" s="5">
        <v>4465421.3208549619</v>
      </c>
      <c r="AW306" s="5">
        <f>SUM(Target_CC[[#This Row],[Target_Jan]:[Target_Des]])</f>
        <v>51017518.681119859</v>
      </c>
      <c r="AX306" s="5">
        <v>0</v>
      </c>
      <c r="AY306" s="5">
        <v>0</v>
      </c>
      <c r="AZ306" s="5">
        <v>0</v>
      </c>
      <c r="BA306" s="5">
        <v>0</v>
      </c>
      <c r="BB306" s="5">
        <v>0</v>
      </c>
      <c r="BC306" s="5">
        <v>0</v>
      </c>
      <c r="BD306" s="5">
        <v>0</v>
      </c>
      <c r="BE306" s="5">
        <v>0</v>
      </c>
      <c r="BF306" s="5">
        <v>0</v>
      </c>
      <c r="BG306" s="5">
        <v>0</v>
      </c>
      <c r="BH306" s="5">
        <v>0</v>
      </c>
      <c r="BI306" s="5">
        <v>0</v>
      </c>
      <c r="BJ306" s="5">
        <f>SUM(Target_CC[[#This Row],[Target_NGTMA_Jan]:[Target_NGTMA_Des]])</f>
        <v>0</v>
      </c>
      <c r="BK306" s="5">
        <v>756659</v>
      </c>
      <c r="BL306" s="5">
        <v>716050</v>
      </c>
      <c r="BM306" s="5">
        <v>737947</v>
      </c>
      <c r="BN306" s="5">
        <f>Target_CC[[#This Row],[Est_Sust_NP Apr]]+Target_CC[[#This Row],[Est_Sust_POTS Apr]]+Target_CC[[#This Row],[BC_Apr]]</f>
        <v>702040</v>
      </c>
      <c r="BO306" s="5">
        <f>Target_CC[[#This Row],[Est_Sust_NP Mei]]+Target_CC[[#This Row],[Est_Sust_POTS Mei]]+Target_CC[[#This Row],[BC_Mei]]</f>
        <v>702040</v>
      </c>
      <c r="BP306" s="5">
        <f>Target_CC[[#This Row],[Est_Sust_NP Jun]]+Target_CC[[#This Row],[Est_Sust_POTS Jun]]+Target_CC[[#This Row],[BC_Jun]]</f>
        <v>702040</v>
      </c>
      <c r="BQ306" s="5">
        <f>Target_CC[[#This Row],[Est_Sust_NP Jul]]+Target_CC[[#This Row],[Est_Sust_POTS Jul]]+Target_CC[[#This Row],[BC_Jul]]</f>
        <v>702040</v>
      </c>
      <c r="BR306" s="5">
        <f>Target_CC[[#This Row],[Est_Sust_NP Agu]]+Target_CC[[#This Row],[Est_Sust_POTS Agu]]+Target_CC[[#This Row],[BC_Agu]]</f>
        <v>702040</v>
      </c>
      <c r="BS306" s="5">
        <f>Target_CC[[#This Row],[Est_Sust_NP Sep]]+Target_CC[[#This Row],[Est_Sust_POTS Sep]]+Target_CC[[#This Row],[BC_Sep]]</f>
        <v>702040</v>
      </c>
      <c r="BT306" s="5">
        <f>Target_CC[[#This Row],[Est_Sust_NP Okt]]+Target_CC[[#This Row],[Est_Sust_POTS Okt]]+Target_CC[[#This Row],[BC_Okt]]</f>
        <v>702040</v>
      </c>
      <c r="BU306" s="5">
        <f>Target_CC[[#This Row],[Est_Sust_NP Nov]]+Target_CC[[#This Row],[Est_Sust_POTS Nov]]+Target_CC[[#This Row],[BC_Nov]]</f>
        <v>702040</v>
      </c>
      <c r="BV306" s="5">
        <f>Target_CC[[#This Row],[Est_Sust_NP Des]]+Target_CC[[#This Row],[Est_Sust_POTS Des]]+Target_CC[[#This Row],[BC_Des]]</f>
        <v>702040</v>
      </c>
      <c r="BW306" s="5">
        <f>SUM(Target_CC[[#This Row],[Real_Jan]:[Real_Des]])</f>
        <v>8529016</v>
      </c>
      <c r="BX306" s="5">
        <v>0</v>
      </c>
      <c r="BY306" s="5">
        <v>0</v>
      </c>
      <c r="BZ306" s="5">
        <v>0</v>
      </c>
      <c r="CA306" s="5">
        <f>Target_CC[[#This Row],[Est_Sust_NP Mar]]*95%</f>
        <v>0</v>
      </c>
      <c r="CB306" s="5">
        <f>Target_CC[[#This Row],[Est_Sust_NP Apr]]</f>
        <v>0</v>
      </c>
      <c r="CC306" s="5">
        <f>Target_CC[[#This Row],[Est_Sust_NP Mei]]</f>
        <v>0</v>
      </c>
      <c r="CD306" s="5">
        <f>Target_CC[[#This Row],[Est_Sust_NP Jun]]</f>
        <v>0</v>
      </c>
      <c r="CE306" s="5">
        <f>Target_CC[[#This Row],[Est_Sust_NP Jul]]</f>
        <v>0</v>
      </c>
      <c r="CF306" s="5">
        <f>Target_CC[[#This Row],[Est_Sust_NP Agu]]</f>
        <v>0</v>
      </c>
      <c r="CG306" s="5">
        <f>Target_CC[[#This Row],[Est_Sust_NP Sep]]</f>
        <v>0</v>
      </c>
      <c r="CH306" s="5">
        <f>Target_CC[[#This Row],[Est_Sust_NP Okt]]</f>
        <v>0</v>
      </c>
      <c r="CI306" s="5">
        <f>Target_CC[[#This Row],[Est_Sust_NP Nov]]</f>
        <v>0</v>
      </c>
      <c r="CJ306" s="5">
        <f>SUM(Target_CC[[#This Row],[Est_Sust_NP Jan]:[Est_Sust_NP Des]])</f>
        <v>0</v>
      </c>
      <c r="CK306" s="5">
        <v>691403</v>
      </c>
      <c r="CL306" s="5">
        <v>691450</v>
      </c>
      <c r="CM306" s="5">
        <v>702040</v>
      </c>
      <c r="CN306" s="5">
        <f>Target_CC[[#This Row],[Est_Sust_POTS Mar]]</f>
        <v>702040</v>
      </c>
      <c r="CO306" s="5">
        <f>Target_CC[[#This Row],[Est_Sust_POTS Apr]]</f>
        <v>702040</v>
      </c>
      <c r="CP306" s="5">
        <f>Target_CC[[#This Row],[Est_Sust_POTS Mei]]</f>
        <v>702040</v>
      </c>
      <c r="CQ306" s="5">
        <f>Target_CC[[#This Row],[Est_Sust_POTS Jun]]</f>
        <v>702040</v>
      </c>
      <c r="CR306" s="5">
        <f>Target_CC[[#This Row],[Est_Sust_POTS Jul]]</f>
        <v>702040</v>
      </c>
      <c r="CS306" s="5">
        <f>Target_CC[[#This Row],[Est_Sust_POTS Agu]]</f>
        <v>702040</v>
      </c>
      <c r="CT306" s="5">
        <f>Target_CC[[#This Row],[Est_Sust_POTS Sep]]</f>
        <v>702040</v>
      </c>
      <c r="CU306" s="5">
        <f>Target_CC[[#This Row],[Est_Sust_POTS Okt]]</f>
        <v>702040</v>
      </c>
      <c r="CV306" s="5">
        <f>Target_CC[[#This Row],[Est_Sust_POTS Nov]]</f>
        <v>702040</v>
      </c>
      <c r="CW306" s="5">
        <f>SUM(Target_CC[[#This Row],[Est_Sust_POTS Jan]:[Est_Sust_POTS Des]])</f>
        <v>8403253</v>
      </c>
      <c r="CX306" s="5"/>
      <c r="CY306" s="5">
        <v>0</v>
      </c>
      <c r="CZ306" s="5">
        <v>0</v>
      </c>
      <c r="DA306" s="5">
        <v>0</v>
      </c>
      <c r="DB306" s="5"/>
      <c r="DC306" s="5"/>
      <c r="DD306" s="5"/>
      <c r="DE306" s="5"/>
      <c r="DF306" s="5"/>
      <c r="DG306" s="5"/>
      <c r="DH306" s="5"/>
      <c r="DI306" s="5"/>
      <c r="DJ306" s="5">
        <f>SUM(Target_CC[[#This Row],[BC_Jan]:[BC_Des]])</f>
        <v>0</v>
      </c>
      <c r="DK306" s="5"/>
      <c r="DL306" s="5"/>
      <c r="DM306" s="5"/>
      <c r="DN306" s="5"/>
      <c r="DO306" s="5"/>
      <c r="DP306" s="5"/>
      <c r="DQ306" s="5"/>
      <c r="DR306" s="5"/>
      <c r="DS306" s="5"/>
      <c r="DT306" s="5"/>
      <c r="DU306" s="5"/>
      <c r="DV306" s="5"/>
      <c r="DW306" s="5"/>
      <c r="DX306" s="5" t="s">
        <v>160</v>
      </c>
    </row>
    <row r="307" spans="2:128" x14ac:dyDescent="0.3">
      <c r="B307">
        <v>19221024</v>
      </c>
      <c r="C307" t="s">
        <v>564</v>
      </c>
      <c r="D307" t="s">
        <v>369</v>
      </c>
      <c r="E307" t="s">
        <v>326</v>
      </c>
      <c r="F307" t="s">
        <v>363</v>
      </c>
      <c r="G307" t="s">
        <v>23</v>
      </c>
      <c r="H307" t="s">
        <v>159</v>
      </c>
      <c r="I307" t="s">
        <v>29</v>
      </c>
      <c r="J307" s="5">
        <v>0</v>
      </c>
      <c r="K307" s="5">
        <v>1260000</v>
      </c>
      <c r="L307" s="5">
        <v>1260000</v>
      </c>
      <c r="M307" s="5">
        <v>1209600</v>
      </c>
      <c r="N307" s="5">
        <v>1272096</v>
      </c>
      <c r="O307" s="5">
        <v>1209720.96</v>
      </c>
      <c r="P307" s="5">
        <v>1209097.2095999999</v>
      </c>
      <c r="Q307" s="5">
        <v>1461090.9720960001</v>
      </c>
      <c r="R307" s="5">
        <v>1274610.9097209601</v>
      </c>
      <c r="S307" s="5">
        <v>1335746.1090972095</v>
      </c>
      <c r="T307" s="5">
        <v>1462357.4610909722</v>
      </c>
      <c r="U307" s="5">
        <v>1274623.5746109097</v>
      </c>
      <c r="V307" s="5">
        <v>1398746.2357461092</v>
      </c>
      <c r="W307" s="5">
        <v>15627689.43196216</v>
      </c>
      <c r="X307" s="5">
        <v>56111.466406233667</v>
      </c>
      <c r="Y307" s="5">
        <v>328250.68671285402</v>
      </c>
      <c r="Z307" s="5">
        <v>299917.68539016286</v>
      </c>
      <c r="AA307" s="5">
        <v>207019.73127004909</v>
      </c>
      <c r="AB307" s="5">
        <v>279728.05458868027</v>
      </c>
      <c r="AC307" s="5">
        <v>404413.10006548307</v>
      </c>
      <c r="AD307" s="5">
        <v>475934.00960218546</v>
      </c>
      <c r="AE307" s="5">
        <v>525802.82079413824</v>
      </c>
      <c r="AF307" s="5">
        <v>430707.41555545968</v>
      </c>
      <c r="AG307" s="5">
        <v>529931.50770519569</v>
      </c>
      <c r="AH307" s="5">
        <v>713424.03920146241</v>
      </c>
      <c r="AI307" s="5">
        <v>446752.32125210128</v>
      </c>
      <c r="AJ307" s="5">
        <v>4697992.8385440065</v>
      </c>
      <c r="AK307" s="5">
        <v>1316111.4664062336</v>
      </c>
      <c r="AL307" s="5">
        <v>1588250.6867128541</v>
      </c>
      <c r="AM307" s="5">
        <v>1509517.6853901627</v>
      </c>
      <c r="AN307" s="5">
        <v>1479115.731270049</v>
      </c>
      <c r="AO307" s="5">
        <v>1489449.0145886801</v>
      </c>
      <c r="AP307" s="5">
        <v>1613510.309665483</v>
      </c>
      <c r="AQ307" s="5">
        <v>1937024.9816981857</v>
      </c>
      <c r="AR307" s="5">
        <v>1800413.7305150982</v>
      </c>
      <c r="AS307" s="5">
        <v>1766453.5246526692</v>
      </c>
      <c r="AT307" s="5">
        <v>1992288.968796168</v>
      </c>
      <c r="AU307" s="5">
        <v>1988047.6138123721</v>
      </c>
      <c r="AV307" s="5">
        <v>1845498.5569982105</v>
      </c>
      <c r="AW307" s="5">
        <f>SUM(Target_CC[[#This Row],[Target_Jan]:[Target_Des]])</f>
        <v>20325682.270506166</v>
      </c>
      <c r="AX307" s="5">
        <v>792396.75529236195</v>
      </c>
      <c r="AY307" s="5">
        <v>6032290.547343405</v>
      </c>
      <c r="AZ307" s="5">
        <v>1721168.2227272117</v>
      </c>
      <c r="BA307" s="5">
        <v>3730263.1812121775</v>
      </c>
      <c r="BB307" s="5">
        <v>4356146.5649457099</v>
      </c>
      <c r="BC307" s="5">
        <v>4727385.5144472579</v>
      </c>
      <c r="BD307" s="5">
        <v>304335.51175167295</v>
      </c>
      <c r="BE307" s="5">
        <v>6178364.2199487239</v>
      </c>
      <c r="BF307" s="5">
        <v>2219161.1340547749</v>
      </c>
      <c r="BG307" s="5">
        <v>6294176.2929679696</v>
      </c>
      <c r="BH307" s="5">
        <v>4667404.7998496499</v>
      </c>
      <c r="BI307" s="5">
        <v>3677144.2621599752</v>
      </c>
      <c r="BJ307" s="5">
        <f>SUM(Target_CC[[#This Row],[Target_NGTMA_Jan]:[Target_NGTMA_Des]])</f>
        <v>44700237.006700888</v>
      </c>
      <c r="BK307" s="5">
        <v>632200</v>
      </c>
      <c r="BL307" s="5">
        <v>631650</v>
      </c>
      <c r="BM307" s="5">
        <v>630000</v>
      </c>
      <c r="BN307" s="5">
        <f>Target_CC[[#This Row],[Est_Sust_NP Apr]]+Target_CC[[#This Row],[Est_Sust_POTS Apr]]+Target_CC[[#This Row],[BC_Apr]]</f>
        <v>682230</v>
      </c>
      <c r="BO307" s="5">
        <f>Target_CC[[#This Row],[Est_Sust_NP Mei]]+Target_CC[[#This Row],[Est_Sust_POTS Mei]]+Target_CC[[#This Row],[BC_Mei]]</f>
        <v>682230</v>
      </c>
      <c r="BP307" s="5">
        <f>Target_CC[[#This Row],[Est_Sust_NP Jun]]+Target_CC[[#This Row],[Est_Sust_POTS Jun]]+Target_CC[[#This Row],[BC_Jun]]</f>
        <v>682230</v>
      </c>
      <c r="BQ307" s="5">
        <f>Target_CC[[#This Row],[Est_Sust_NP Jul]]+Target_CC[[#This Row],[Est_Sust_POTS Jul]]+Target_CC[[#This Row],[BC_Jul]]</f>
        <v>682230</v>
      </c>
      <c r="BR307" s="5">
        <f>Target_CC[[#This Row],[Est_Sust_NP Agu]]+Target_CC[[#This Row],[Est_Sust_POTS Agu]]+Target_CC[[#This Row],[BC_Agu]]</f>
        <v>682230</v>
      </c>
      <c r="BS307" s="5">
        <f>Target_CC[[#This Row],[Est_Sust_NP Sep]]+Target_CC[[#This Row],[Est_Sust_POTS Sep]]+Target_CC[[#This Row],[BC_Sep]]</f>
        <v>682230</v>
      </c>
      <c r="BT307" s="5">
        <f>Target_CC[[#This Row],[Est_Sust_NP Okt]]+Target_CC[[#This Row],[Est_Sust_POTS Okt]]+Target_CC[[#This Row],[BC_Okt]]</f>
        <v>682230</v>
      </c>
      <c r="BU307" s="5">
        <f>Target_CC[[#This Row],[Est_Sust_NP Nov]]+Target_CC[[#This Row],[Est_Sust_POTS Nov]]+Target_CC[[#This Row],[BC_Nov]]</f>
        <v>682230</v>
      </c>
      <c r="BV307" s="5">
        <f>Target_CC[[#This Row],[Est_Sust_NP Des]]+Target_CC[[#This Row],[Est_Sust_POTS Des]]+Target_CC[[#This Row],[BC_Des]]</f>
        <v>682230</v>
      </c>
      <c r="BW307" s="5">
        <f>SUM(Target_CC[[#This Row],[Real_Jan]:[Real_Des]])</f>
        <v>8033920</v>
      </c>
      <c r="BX307" s="5">
        <v>0</v>
      </c>
      <c r="BY307" s="5">
        <v>0</v>
      </c>
      <c r="BZ307" s="5">
        <v>0</v>
      </c>
      <c r="CA307" s="5">
        <f>Target_CC[[#This Row],[Est_Sust_NP Mar]]*95%</f>
        <v>0</v>
      </c>
      <c r="CB307" s="5">
        <f>Target_CC[[#This Row],[Est_Sust_NP Apr]]</f>
        <v>0</v>
      </c>
      <c r="CC307" s="5">
        <f>Target_CC[[#This Row],[Est_Sust_NP Mei]]</f>
        <v>0</v>
      </c>
      <c r="CD307" s="5">
        <f>Target_CC[[#This Row],[Est_Sust_NP Jun]]</f>
        <v>0</v>
      </c>
      <c r="CE307" s="5">
        <f>Target_CC[[#This Row],[Est_Sust_NP Jul]]</f>
        <v>0</v>
      </c>
      <c r="CF307" s="5">
        <f>Target_CC[[#This Row],[Est_Sust_NP Agu]]</f>
        <v>0</v>
      </c>
      <c r="CG307" s="5">
        <f>Target_CC[[#This Row],[Est_Sust_NP Sep]]</f>
        <v>0</v>
      </c>
      <c r="CH307" s="5">
        <f>Target_CC[[#This Row],[Est_Sust_NP Okt]]</f>
        <v>0</v>
      </c>
      <c r="CI307" s="5">
        <f>Target_CC[[#This Row],[Est_Sust_NP Nov]]</f>
        <v>0</v>
      </c>
      <c r="CJ307" s="5">
        <f>SUM(Target_CC[[#This Row],[Est_Sust_NP Jan]:[Est_Sust_NP Des]])</f>
        <v>0</v>
      </c>
      <c r="CK307" s="5">
        <v>691830</v>
      </c>
      <c r="CL307" s="5">
        <v>691850</v>
      </c>
      <c r="CM307" s="5">
        <v>682230</v>
      </c>
      <c r="CN307" s="5">
        <f>Target_CC[[#This Row],[Est_Sust_POTS Mar]]</f>
        <v>682230</v>
      </c>
      <c r="CO307" s="5">
        <f>Target_CC[[#This Row],[Est_Sust_POTS Apr]]</f>
        <v>682230</v>
      </c>
      <c r="CP307" s="5">
        <f>Target_CC[[#This Row],[Est_Sust_POTS Mei]]</f>
        <v>682230</v>
      </c>
      <c r="CQ307" s="5">
        <f>Target_CC[[#This Row],[Est_Sust_POTS Jun]]</f>
        <v>682230</v>
      </c>
      <c r="CR307" s="5">
        <f>Target_CC[[#This Row],[Est_Sust_POTS Jul]]</f>
        <v>682230</v>
      </c>
      <c r="CS307" s="5">
        <f>Target_CC[[#This Row],[Est_Sust_POTS Agu]]</f>
        <v>682230</v>
      </c>
      <c r="CT307" s="5">
        <f>Target_CC[[#This Row],[Est_Sust_POTS Sep]]</f>
        <v>682230</v>
      </c>
      <c r="CU307" s="5">
        <f>Target_CC[[#This Row],[Est_Sust_POTS Okt]]</f>
        <v>682230</v>
      </c>
      <c r="CV307" s="5">
        <f>Target_CC[[#This Row],[Est_Sust_POTS Nov]]</f>
        <v>682230</v>
      </c>
      <c r="CW307" s="5">
        <f>SUM(Target_CC[[#This Row],[Est_Sust_POTS Jan]:[Est_Sust_POTS Des]])</f>
        <v>8205980</v>
      </c>
      <c r="CX307" s="5"/>
      <c r="CY307" s="5">
        <v>0</v>
      </c>
      <c r="CZ307" s="5">
        <v>0</v>
      </c>
      <c r="DA307" s="5">
        <v>0</v>
      </c>
      <c r="DB307" s="5"/>
      <c r="DC307" s="5"/>
      <c r="DD307" s="5"/>
      <c r="DE307" s="5"/>
      <c r="DF307" s="5"/>
      <c r="DG307" s="5"/>
      <c r="DH307" s="5"/>
      <c r="DI307" s="5"/>
      <c r="DJ307" s="5">
        <f>SUM(Target_CC[[#This Row],[BC_Jan]:[BC_Des]])</f>
        <v>0</v>
      </c>
      <c r="DK307" s="5"/>
      <c r="DL307" s="5"/>
      <c r="DM307" s="5"/>
      <c r="DN307" s="5"/>
      <c r="DO307" s="5"/>
      <c r="DP307" s="5"/>
      <c r="DQ307" s="5"/>
      <c r="DR307" s="5"/>
      <c r="DS307" s="5"/>
      <c r="DT307" s="5"/>
      <c r="DU307" s="5"/>
      <c r="DV307" s="5"/>
      <c r="DW307" s="5"/>
      <c r="DX307" s="5" t="s">
        <v>160</v>
      </c>
    </row>
    <row r="308" spans="2:128" x14ac:dyDescent="0.3">
      <c r="B308">
        <v>19039474</v>
      </c>
      <c r="C308" t="s">
        <v>565</v>
      </c>
      <c r="D308" t="s">
        <v>386</v>
      </c>
      <c r="E308" t="s">
        <v>400</v>
      </c>
      <c r="F308" t="s">
        <v>309</v>
      </c>
      <c r="G308" t="s">
        <v>25</v>
      </c>
      <c r="H308" t="s">
        <v>159</v>
      </c>
      <c r="I308" t="s">
        <v>29</v>
      </c>
      <c r="J308" s="5">
        <v>7865823.8086091168</v>
      </c>
      <c r="K308" s="5">
        <v>558410.56999999995</v>
      </c>
      <c r="L308" s="5">
        <v>587800.6</v>
      </c>
      <c r="M308" s="5">
        <v>529020.54</v>
      </c>
      <c r="N308" s="5">
        <v>470240.48</v>
      </c>
      <c r="O308" s="5">
        <v>499630.51</v>
      </c>
      <c r="P308" s="5">
        <v>529020.54</v>
      </c>
      <c r="Q308" s="5">
        <v>675970.69</v>
      </c>
      <c r="R308" s="5">
        <v>617190.63</v>
      </c>
      <c r="S308" s="5">
        <v>617190.63</v>
      </c>
      <c r="T308" s="5">
        <v>675970.69</v>
      </c>
      <c r="U308" s="5">
        <v>587800.6</v>
      </c>
      <c r="V308" s="5">
        <v>617190.63</v>
      </c>
      <c r="W308" s="5">
        <v>6965437.1100000003</v>
      </c>
      <c r="X308" s="5">
        <v>74828.649923971432</v>
      </c>
      <c r="Y308" s="5">
        <v>79576.371090634915</v>
      </c>
      <c r="Z308" s="5">
        <v>104704.5080169086</v>
      </c>
      <c r="AA308" s="5">
        <v>106751.8406266719</v>
      </c>
      <c r="AB308" s="5">
        <v>139629.62908164543</v>
      </c>
      <c r="AC308" s="5">
        <v>130463.5082546193</v>
      </c>
      <c r="AD308" s="5">
        <v>114565.30004364815</v>
      </c>
      <c r="AE308" s="5">
        <v>129597.44014412782</v>
      </c>
      <c r="AF308" s="5">
        <v>112529.24057178292</v>
      </c>
      <c r="AG308" s="5">
        <v>118427.48687846614</v>
      </c>
      <c r="AH308" s="5">
        <v>145505.52378074548</v>
      </c>
      <c r="AI308" s="5">
        <v>172631.50018049506</v>
      </c>
      <c r="AJ308" s="5">
        <v>1429210.9985937171</v>
      </c>
      <c r="AK308" s="5">
        <v>633239.21992397134</v>
      </c>
      <c r="AL308" s="5">
        <v>667376.97109063494</v>
      </c>
      <c r="AM308" s="5">
        <v>633725.04801690858</v>
      </c>
      <c r="AN308" s="5">
        <v>576992.32062667189</v>
      </c>
      <c r="AO308" s="5">
        <v>639260.13908164541</v>
      </c>
      <c r="AP308" s="5">
        <v>659484.04825461935</v>
      </c>
      <c r="AQ308" s="5">
        <v>790535.99004364805</v>
      </c>
      <c r="AR308" s="5">
        <v>746788.07014412782</v>
      </c>
      <c r="AS308" s="5">
        <v>729719.87057178293</v>
      </c>
      <c r="AT308" s="5">
        <v>794398.17687846604</v>
      </c>
      <c r="AU308" s="5">
        <v>733306.12378074543</v>
      </c>
      <c r="AV308" s="5">
        <v>789822.13018049509</v>
      </c>
      <c r="AW308" s="5">
        <f>SUM(Target_CC[[#This Row],[Target_Jan]:[Target_Des]])</f>
        <v>8394648.1085937172</v>
      </c>
      <c r="AX308" s="5">
        <v>0</v>
      </c>
      <c r="AY308" s="5">
        <v>0</v>
      </c>
      <c r="AZ308" s="5">
        <v>0</v>
      </c>
      <c r="BA308" s="5">
        <v>0</v>
      </c>
      <c r="BB308" s="5">
        <v>0</v>
      </c>
      <c r="BC308" s="5">
        <v>0</v>
      </c>
      <c r="BD308" s="5">
        <v>0</v>
      </c>
      <c r="BE308" s="5">
        <v>0</v>
      </c>
      <c r="BF308" s="5">
        <v>0</v>
      </c>
      <c r="BG308" s="5">
        <v>0</v>
      </c>
      <c r="BH308" s="5">
        <v>0</v>
      </c>
      <c r="BI308" s="5">
        <v>0</v>
      </c>
      <c r="BJ308" s="5">
        <f>SUM(Target_CC[[#This Row],[Target_NGTMA_Jan]:[Target_NGTMA_Des]])</f>
        <v>0</v>
      </c>
      <c r="BK308" s="5">
        <v>647750</v>
      </c>
      <c r="BL308" s="5">
        <v>646100</v>
      </c>
      <c r="BM308" s="5">
        <v>647250</v>
      </c>
      <c r="BN308" s="5">
        <f>Target_CC[[#This Row],[Est_Sust_NP Apr]]+Target_CC[[#This Row],[Est_Sust_POTS Apr]]+Target_CC[[#This Row],[BC_Apr]]</f>
        <v>703089</v>
      </c>
      <c r="BO308" s="5">
        <f>Target_CC[[#This Row],[Est_Sust_NP Mei]]+Target_CC[[#This Row],[Est_Sust_POTS Mei]]+Target_CC[[#This Row],[BC_Mei]]</f>
        <v>703089</v>
      </c>
      <c r="BP308" s="5">
        <f>Target_CC[[#This Row],[Est_Sust_NP Jun]]+Target_CC[[#This Row],[Est_Sust_POTS Jun]]+Target_CC[[#This Row],[BC_Jun]]</f>
        <v>703089</v>
      </c>
      <c r="BQ308" s="5">
        <f>Target_CC[[#This Row],[Est_Sust_NP Jul]]+Target_CC[[#This Row],[Est_Sust_POTS Jul]]+Target_CC[[#This Row],[BC_Jul]]</f>
        <v>703089</v>
      </c>
      <c r="BR308" s="5">
        <f>Target_CC[[#This Row],[Est_Sust_NP Agu]]+Target_CC[[#This Row],[Est_Sust_POTS Agu]]+Target_CC[[#This Row],[BC_Agu]]</f>
        <v>703089</v>
      </c>
      <c r="BS308" s="5">
        <f>Target_CC[[#This Row],[Est_Sust_NP Sep]]+Target_CC[[#This Row],[Est_Sust_POTS Sep]]+Target_CC[[#This Row],[BC_Sep]]</f>
        <v>703089</v>
      </c>
      <c r="BT308" s="5">
        <f>Target_CC[[#This Row],[Est_Sust_NP Okt]]+Target_CC[[#This Row],[Est_Sust_POTS Okt]]+Target_CC[[#This Row],[BC_Okt]]</f>
        <v>703089</v>
      </c>
      <c r="BU308" s="5">
        <f>Target_CC[[#This Row],[Est_Sust_NP Nov]]+Target_CC[[#This Row],[Est_Sust_POTS Nov]]+Target_CC[[#This Row],[BC_Nov]]</f>
        <v>703089</v>
      </c>
      <c r="BV308" s="5">
        <f>Target_CC[[#This Row],[Est_Sust_NP Des]]+Target_CC[[#This Row],[Est_Sust_POTS Des]]+Target_CC[[#This Row],[BC_Des]]</f>
        <v>703089</v>
      </c>
      <c r="BW308" s="5">
        <f>SUM(Target_CC[[#This Row],[Real_Jan]:[Real_Des]])</f>
        <v>8268901</v>
      </c>
      <c r="BX308" s="5">
        <v>0</v>
      </c>
      <c r="BY308" s="5">
        <v>0</v>
      </c>
      <c r="BZ308" s="5">
        <v>0</v>
      </c>
      <c r="CA308" s="5">
        <f>Target_CC[[#This Row],[Est_Sust_NP Mar]]*95%</f>
        <v>0</v>
      </c>
      <c r="CB308" s="5">
        <f>Target_CC[[#This Row],[Est_Sust_NP Apr]]</f>
        <v>0</v>
      </c>
      <c r="CC308" s="5">
        <f>Target_CC[[#This Row],[Est_Sust_NP Mei]]</f>
        <v>0</v>
      </c>
      <c r="CD308" s="5">
        <f>Target_CC[[#This Row],[Est_Sust_NP Jun]]</f>
        <v>0</v>
      </c>
      <c r="CE308" s="5">
        <f>Target_CC[[#This Row],[Est_Sust_NP Jul]]</f>
        <v>0</v>
      </c>
      <c r="CF308" s="5">
        <f>Target_CC[[#This Row],[Est_Sust_NP Agu]]</f>
        <v>0</v>
      </c>
      <c r="CG308" s="5">
        <f>Target_CC[[#This Row],[Est_Sust_NP Sep]]</f>
        <v>0</v>
      </c>
      <c r="CH308" s="5">
        <f>Target_CC[[#This Row],[Est_Sust_NP Okt]]</f>
        <v>0</v>
      </c>
      <c r="CI308" s="5">
        <f>Target_CC[[#This Row],[Est_Sust_NP Nov]]</f>
        <v>0</v>
      </c>
      <c r="CJ308" s="5">
        <f>SUM(Target_CC[[#This Row],[Est_Sust_NP Jan]:[Est_Sust_NP Des]])</f>
        <v>0</v>
      </c>
      <c r="CK308" s="5">
        <v>702600</v>
      </c>
      <c r="CL308" s="5">
        <v>703100</v>
      </c>
      <c r="CM308" s="5">
        <v>703089</v>
      </c>
      <c r="CN308" s="5">
        <f>Target_CC[[#This Row],[Est_Sust_POTS Mar]]</f>
        <v>703089</v>
      </c>
      <c r="CO308" s="5">
        <f>Target_CC[[#This Row],[Est_Sust_POTS Apr]]</f>
        <v>703089</v>
      </c>
      <c r="CP308" s="5">
        <f>Target_CC[[#This Row],[Est_Sust_POTS Mei]]</f>
        <v>703089</v>
      </c>
      <c r="CQ308" s="5">
        <f>Target_CC[[#This Row],[Est_Sust_POTS Jun]]</f>
        <v>703089</v>
      </c>
      <c r="CR308" s="5">
        <f>Target_CC[[#This Row],[Est_Sust_POTS Jul]]</f>
        <v>703089</v>
      </c>
      <c r="CS308" s="5">
        <f>Target_CC[[#This Row],[Est_Sust_POTS Agu]]</f>
        <v>703089</v>
      </c>
      <c r="CT308" s="5">
        <f>Target_CC[[#This Row],[Est_Sust_POTS Sep]]</f>
        <v>703089</v>
      </c>
      <c r="CU308" s="5">
        <f>Target_CC[[#This Row],[Est_Sust_POTS Okt]]</f>
        <v>703089</v>
      </c>
      <c r="CV308" s="5">
        <f>Target_CC[[#This Row],[Est_Sust_POTS Nov]]</f>
        <v>703089</v>
      </c>
      <c r="CW308" s="5">
        <f>SUM(Target_CC[[#This Row],[Est_Sust_POTS Jan]:[Est_Sust_POTS Des]])</f>
        <v>8436590</v>
      </c>
      <c r="CX308" s="5"/>
      <c r="CY308" s="5">
        <v>0</v>
      </c>
      <c r="CZ308" s="5">
        <v>0</v>
      </c>
      <c r="DA308" s="5">
        <v>0</v>
      </c>
      <c r="DB308" s="5"/>
      <c r="DC308" s="5"/>
      <c r="DD308" s="5"/>
      <c r="DE308" s="5"/>
      <c r="DF308" s="5"/>
      <c r="DG308" s="5"/>
      <c r="DH308" s="5"/>
      <c r="DI308" s="5"/>
      <c r="DJ308" s="5">
        <f>SUM(Target_CC[[#This Row],[BC_Jan]:[BC_Des]])</f>
        <v>0</v>
      </c>
      <c r="DK308" s="5"/>
      <c r="DL308" s="5"/>
      <c r="DM308" s="5"/>
      <c r="DN308" s="5"/>
      <c r="DO308" s="5"/>
      <c r="DP308" s="5"/>
      <c r="DQ308" s="5"/>
      <c r="DR308" s="5"/>
      <c r="DS308" s="5"/>
      <c r="DT308" s="5"/>
      <c r="DU308" s="5"/>
      <c r="DV308" s="5"/>
      <c r="DW308" s="5"/>
      <c r="DX308" s="5" t="s">
        <v>160</v>
      </c>
    </row>
    <row r="309" spans="2:128" x14ac:dyDescent="0.3">
      <c r="B309">
        <v>4664792</v>
      </c>
      <c r="C309" t="s">
        <v>566</v>
      </c>
      <c r="D309" t="s">
        <v>420</v>
      </c>
      <c r="E309" t="s">
        <v>351</v>
      </c>
      <c r="F309" t="s">
        <v>300</v>
      </c>
      <c r="G309" t="s">
        <v>25</v>
      </c>
      <c r="H309" t="s">
        <v>159</v>
      </c>
      <c r="I309" t="s">
        <v>29</v>
      </c>
      <c r="J309" s="5">
        <v>10419996.457313709</v>
      </c>
      <c r="K309" s="5">
        <v>462973.80035916646</v>
      </c>
      <c r="L309" s="5">
        <v>471059.78786059975</v>
      </c>
      <c r="M309" s="5">
        <v>503621.56361924874</v>
      </c>
      <c r="N309" s="5">
        <v>473228.48971709306</v>
      </c>
      <c r="O309" s="5">
        <v>497214.32114863105</v>
      </c>
      <c r="P309" s="5">
        <v>490581.4257597868</v>
      </c>
      <c r="Q309" s="5">
        <v>514049.28450944863</v>
      </c>
      <c r="R309" s="5">
        <v>519172.76062055491</v>
      </c>
      <c r="S309" s="5">
        <v>512527.36250408081</v>
      </c>
      <c r="T309" s="5">
        <v>522838.60884864297</v>
      </c>
      <c r="U309" s="5">
        <v>519023.82839770429</v>
      </c>
      <c r="V309" s="5">
        <v>489708.76665504224</v>
      </c>
      <c r="W309" s="5">
        <v>5975999.9999999991</v>
      </c>
      <c r="X309" s="5">
        <v>1873362.4281125378</v>
      </c>
      <c r="Y309" s="5">
        <v>1906081.3101910073</v>
      </c>
      <c r="Z309" s="5">
        <v>2037838.2416881165</v>
      </c>
      <c r="AA309" s="5">
        <v>1914856.6762540131</v>
      </c>
      <c r="AB309" s="5">
        <v>2011912.1799909954</v>
      </c>
      <c r="AC309" s="5">
        <v>1985073.0435184303</v>
      </c>
      <c r="AD309" s="5">
        <v>2080032.6391062639</v>
      </c>
      <c r="AE309" s="5">
        <v>2100764.1095273383</v>
      </c>
      <c r="AF309" s="5">
        <v>2073874.3824162267</v>
      </c>
      <c r="AG309" s="5">
        <v>2115597.4809456249</v>
      </c>
      <c r="AH309" s="5">
        <v>2100161.4749281295</v>
      </c>
      <c r="AI309" s="5">
        <v>1981541.9435337</v>
      </c>
      <c r="AJ309" s="5">
        <v>24181095.910212383</v>
      </c>
      <c r="AK309" s="5">
        <v>2336336.2284717043</v>
      </c>
      <c r="AL309" s="5">
        <v>2377141.0980516071</v>
      </c>
      <c r="AM309" s="5">
        <v>2541459.805307365</v>
      </c>
      <c r="AN309" s="5">
        <v>2388085.1659711059</v>
      </c>
      <c r="AO309" s="5">
        <v>2509126.5011396264</v>
      </c>
      <c r="AP309" s="5">
        <v>2475654.4692782173</v>
      </c>
      <c r="AQ309" s="5">
        <v>2594081.9236157127</v>
      </c>
      <c r="AR309" s="5">
        <v>2619936.8701478932</v>
      </c>
      <c r="AS309" s="5">
        <v>2586401.7449203073</v>
      </c>
      <c r="AT309" s="5">
        <v>2638436.0897942679</v>
      </c>
      <c r="AU309" s="5">
        <v>2619185.3033258338</v>
      </c>
      <c r="AV309" s="5">
        <v>2471250.7101887423</v>
      </c>
      <c r="AW309" s="5">
        <f>SUM(Target_CC[[#This Row],[Target_Jan]:[Target_Des]])</f>
        <v>30157095.910212379</v>
      </c>
      <c r="AX309" s="5">
        <v>0</v>
      </c>
      <c r="AY309" s="5">
        <v>0</v>
      </c>
      <c r="AZ309" s="5">
        <v>0</v>
      </c>
      <c r="BA309" s="5">
        <v>0</v>
      </c>
      <c r="BB309" s="5">
        <v>0</v>
      </c>
      <c r="BC309" s="5">
        <v>0</v>
      </c>
      <c r="BD309" s="5">
        <v>0</v>
      </c>
      <c r="BE309" s="5">
        <v>0</v>
      </c>
      <c r="BF309" s="5">
        <v>0</v>
      </c>
      <c r="BG309" s="5">
        <v>0</v>
      </c>
      <c r="BH309" s="5">
        <v>0</v>
      </c>
      <c r="BI309" s="5">
        <v>0</v>
      </c>
      <c r="BJ309" s="5">
        <f>SUM(Target_CC[[#This Row],[Target_NGTMA_Jan]:[Target_NGTMA_Des]])</f>
        <v>0</v>
      </c>
      <c r="BK309" s="5">
        <v>485000</v>
      </c>
      <c r="BL309" s="5">
        <v>483250</v>
      </c>
      <c r="BM309" s="5">
        <v>484250</v>
      </c>
      <c r="BN309" s="5">
        <f>Target_CC[[#This Row],[Est_Sust_NP Apr]]+Target_CC[[#This Row],[Est_Sust_POTS Apr]]+Target_CC[[#This Row],[BC_Apr]]</f>
        <v>624780</v>
      </c>
      <c r="BO309" s="5">
        <f>Target_CC[[#This Row],[Est_Sust_NP Mei]]+Target_CC[[#This Row],[Est_Sust_POTS Mei]]+Target_CC[[#This Row],[BC_Mei]]</f>
        <v>624780</v>
      </c>
      <c r="BP309" s="5">
        <f>Target_CC[[#This Row],[Est_Sust_NP Jun]]+Target_CC[[#This Row],[Est_Sust_POTS Jun]]+Target_CC[[#This Row],[BC_Jun]]</f>
        <v>624780</v>
      </c>
      <c r="BQ309" s="5">
        <f>Target_CC[[#This Row],[Est_Sust_NP Jul]]+Target_CC[[#This Row],[Est_Sust_POTS Jul]]+Target_CC[[#This Row],[BC_Jul]]</f>
        <v>624780</v>
      </c>
      <c r="BR309" s="5">
        <f>Target_CC[[#This Row],[Est_Sust_NP Agu]]+Target_CC[[#This Row],[Est_Sust_POTS Agu]]+Target_CC[[#This Row],[BC_Agu]]</f>
        <v>624780</v>
      </c>
      <c r="BS309" s="5">
        <f>Target_CC[[#This Row],[Est_Sust_NP Sep]]+Target_CC[[#This Row],[Est_Sust_POTS Sep]]+Target_CC[[#This Row],[BC_Sep]]</f>
        <v>624780</v>
      </c>
      <c r="BT309" s="5">
        <f>Target_CC[[#This Row],[Est_Sust_NP Okt]]+Target_CC[[#This Row],[Est_Sust_POTS Okt]]+Target_CC[[#This Row],[BC_Okt]]</f>
        <v>624780</v>
      </c>
      <c r="BU309" s="5">
        <f>Target_CC[[#This Row],[Est_Sust_NP Nov]]+Target_CC[[#This Row],[Est_Sust_POTS Nov]]+Target_CC[[#This Row],[BC_Nov]]</f>
        <v>624780</v>
      </c>
      <c r="BV309" s="5">
        <f>Target_CC[[#This Row],[Est_Sust_NP Des]]+Target_CC[[#This Row],[Est_Sust_POTS Des]]+Target_CC[[#This Row],[BC_Des]]</f>
        <v>624780</v>
      </c>
      <c r="BW309" s="5">
        <f>SUM(Target_CC[[#This Row],[Real_Jan]:[Real_Des]])</f>
        <v>7075520</v>
      </c>
      <c r="BX309" s="5">
        <v>0</v>
      </c>
      <c r="BY309" s="5">
        <v>0</v>
      </c>
      <c r="BZ309" s="5">
        <v>0</v>
      </c>
      <c r="CA309" s="5">
        <f>Target_CC[[#This Row],[Est_Sust_NP Mar]]*95%</f>
        <v>0</v>
      </c>
      <c r="CB309" s="5">
        <f>Target_CC[[#This Row],[Est_Sust_NP Apr]]</f>
        <v>0</v>
      </c>
      <c r="CC309" s="5">
        <f>Target_CC[[#This Row],[Est_Sust_NP Mei]]</f>
        <v>0</v>
      </c>
      <c r="CD309" s="5">
        <f>Target_CC[[#This Row],[Est_Sust_NP Jun]]</f>
        <v>0</v>
      </c>
      <c r="CE309" s="5">
        <f>Target_CC[[#This Row],[Est_Sust_NP Jul]]</f>
        <v>0</v>
      </c>
      <c r="CF309" s="5">
        <f>Target_CC[[#This Row],[Est_Sust_NP Agu]]</f>
        <v>0</v>
      </c>
      <c r="CG309" s="5">
        <f>Target_CC[[#This Row],[Est_Sust_NP Sep]]</f>
        <v>0</v>
      </c>
      <c r="CH309" s="5">
        <f>Target_CC[[#This Row],[Est_Sust_NP Okt]]</f>
        <v>0</v>
      </c>
      <c r="CI309" s="5">
        <f>Target_CC[[#This Row],[Est_Sust_NP Nov]]</f>
        <v>0</v>
      </c>
      <c r="CJ309" s="5">
        <f>SUM(Target_CC[[#This Row],[Est_Sust_NP Jan]:[Est_Sust_NP Des]])</f>
        <v>0</v>
      </c>
      <c r="CK309" s="5">
        <v>709380</v>
      </c>
      <c r="CL309" s="5">
        <v>639750</v>
      </c>
      <c r="CM309" s="5">
        <v>624780</v>
      </c>
      <c r="CN309" s="5">
        <f>Target_CC[[#This Row],[Est_Sust_POTS Mar]]</f>
        <v>624780</v>
      </c>
      <c r="CO309" s="5">
        <f>Target_CC[[#This Row],[Est_Sust_POTS Apr]]</f>
        <v>624780</v>
      </c>
      <c r="CP309" s="5">
        <f>Target_CC[[#This Row],[Est_Sust_POTS Mei]]</f>
        <v>624780</v>
      </c>
      <c r="CQ309" s="5">
        <f>Target_CC[[#This Row],[Est_Sust_POTS Jun]]</f>
        <v>624780</v>
      </c>
      <c r="CR309" s="5">
        <f>Target_CC[[#This Row],[Est_Sust_POTS Jul]]</f>
        <v>624780</v>
      </c>
      <c r="CS309" s="5">
        <f>Target_CC[[#This Row],[Est_Sust_POTS Agu]]</f>
        <v>624780</v>
      </c>
      <c r="CT309" s="5">
        <f>Target_CC[[#This Row],[Est_Sust_POTS Sep]]</f>
        <v>624780</v>
      </c>
      <c r="CU309" s="5">
        <f>Target_CC[[#This Row],[Est_Sust_POTS Okt]]</f>
        <v>624780</v>
      </c>
      <c r="CV309" s="5">
        <f>Target_CC[[#This Row],[Est_Sust_POTS Nov]]</f>
        <v>624780</v>
      </c>
      <c r="CW309" s="5">
        <f>SUM(Target_CC[[#This Row],[Est_Sust_POTS Jan]:[Est_Sust_POTS Des]])</f>
        <v>7596930</v>
      </c>
      <c r="CX309" s="5"/>
      <c r="CY309" s="5">
        <v>0</v>
      </c>
      <c r="CZ309" s="5">
        <v>0</v>
      </c>
      <c r="DA309" s="5">
        <v>0</v>
      </c>
      <c r="DB309" s="5"/>
      <c r="DC309" s="5"/>
      <c r="DD309" s="5"/>
      <c r="DE309" s="5"/>
      <c r="DF309" s="5"/>
      <c r="DG309" s="5"/>
      <c r="DH309" s="5"/>
      <c r="DI309" s="5"/>
      <c r="DJ309" s="5">
        <f>SUM(Target_CC[[#This Row],[BC_Jan]:[BC_Des]])</f>
        <v>0</v>
      </c>
      <c r="DK309" s="5"/>
      <c r="DL309" s="5"/>
      <c r="DM309" s="5"/>
      <c r="DN309" s="5"/>
      <c r="DO309" s="5"/>
      <c r="DP309" s="5"/>
      <c r="DQ309" s="5"/>
      <c r="DR309" s="5"/>
      <c r="DS309" s="5"/>
      <c r="DT309" s="5"/>
      <c r="DU309" s="5"/>
      <c r="DV309" s="5"/>
      <c r="DW309" s="5"/>
      <c r="DX309" s="5" t="s">
        <v>160</v>
      </c>
    </row>
    <row r="310" spans="2:128" x14ac:dyDescent="0.3">
      <c r="B310">
        <v>19086745</v>
      </c>
      <c r="C310" t="s">
        <v>567</v>
      </c>
      <c r="D310" t="s">
        <v>369</v>
      </c>
      <c r="E310" t="s">
        <v>326</v>
      </c>
      <c r="F310" t="s">
        <v>363</v>
      </c>
      <c r="G310" t="s">
        <v>23</v>
      </c>
      <c r="H310" t="s">
        <v>159</v>
      </c>
      <c r="I310" t="s">
        <v>29</v>
      </c>
      <c r="J310" s="5">
        <v>23187970.944183711</v>
      </c>
      <c r="K310" s="5">
        <v>645600</v>
      </c>
      <c r="L310" s="5">
        <v>645600</v>
      </c>
      <c r="M310" s="5">
        <v>619776</v>
      </c>
      <c r="N310" s="5">
        <v>651797.76000000001</v>
      </c>
      <c r="O310" s="5">
        <v>619837.97759999998</v>
      </c>
      <c r="P310" s="5">
        <v>619518.37977600005</v>
      </c>
      <c r="Q310" s="5">
        <v>748635.18379776005</v>
      </c>
      <c r="R310" s="5">
        <v>653086.35183797765</v>
      </c>
      <c r="S310" s="5">
        <v>684410.86351837975</v>
      </c>
      <c r="T310" s="5">
        <v>749284.10863518377</v>
      </c>
      <c r="U310" s="5">
        <v>653092.84108635189</v>
      </c>
      <c r="V310" s="5">
        <v>716690.9284108635</v>
      </c>
      <c r="W310" s="5">
        <v>8007330.3946625162</v>
      </c>
      <c r="X310" s="5">
        <v>161229.40099234023</v>
      </c>
      <c r="Y310" s="5">
        <v>943187.99674353667</v>
      </c>
      <c r="Z310" s="5">
        <v>861776.60039005999</v>
      </c>
      <c r="AA310" s="5">
        <v>594845.74907771777</v>
      </c>
      <c r="AB310" s="5">
        <v>803764.17817295133</v>
      </c>
      <c r="AC310" s="5">
        <v>1162031.3289436589</v>
      </c>
      <c r="AD310" s="5">
        <v>1367537.8705040987</v>
      </c>
      <c r="AE310" s="5">
        <v>1510829.7691415122</v>
      </c>
      <c r="AF310" s="5">
        <v>1237584.8121704236</v>
      </c>
      <c r="AG310" s="5">
        <v>1522693.0434451178</v>
      </c>
      <c r="AH310" s="5">
        <v>2049936.276147811</v>
      </c>
      <c r="AI310" s="5">
        <v>1283687.8763056486</v>
      </c>
      <c r="AJ310" s="5">
        <v>13499104.902034879</v>
      </c>
      <c r="AK310" s="5">
        <v>806829.40099234018</v>
      </c>
      <c r="AL310" s="5">
        <v>1588787.9967435366</v>
      </c>
      <c r="AM310" s="5">
        <v>1481552.6003900599</v>
      </c>
      <c r="AN310" s="5">
        <v>1246643.5090777178</v>
      </c>
      <c r="AO310" s="5">
        <v>1423602.1557729514</v>
      </c>
      <c r="AP310" s="5">
        <v>1781549.7087196589</v>
      </c>
      <c r="AQ310" s="5">
        <v>2116173.0543018589</v>
      </c>
      <c r="AR310" s="5">
        <v>2163916.1209794898</v>
      </c>
      <c r="AS310" s="5">
        <v>1921995.6756888032</v>
      </c>
      <c r="AT310" s="5">
        <v>2271977.1520803017</v>
      </c>
      <c r="AU310" s="5">
        <v>2703029.117234163</v>
      </c>
      <c r="AV310" s="5">
        <v>2000378.8047165121</v>
      </c>
      <c r="AW310" s="5">
        <f>SUM(Target_CC[[#This Row],[Target_Jan]:[Target_Des]])</f>
        <v>21506435.296697393</v>
      </c>
      <c r="AX310" s="5">
        <v>792396.75529236195</v>
      </c>
      <c r="AY310" s="5">
        <v>6032290.547343405</v>
      </c>
      <c r="AZ310" s="5">
        <v>1721168.2227272117</v>
      </c>
      <c r="BA310" s="5">
        <v>3730263.1812121775</v>
      </c>
      <c r="BB310" s="5">
        <v>4356146.5649457099</v>
      </c>
      <c r="BC310" s="5">
        <v>4727385.5144472579</v>
      </c>
      <c r="BD310" s="5">
        <v>304335.51175167295</v>
      </c>
      <c r="BE310" s="5">
        <v>6178364.2199487239</v>
      </c>
      <c r="BF310" s="5">
        <v>2219161.1340547749</v>
      </c>
      <c r="BG310" s="5">
        <v>6294176.2929679696</v>
      </c>
      <c r="BH310" s="5">
        <v>4667404.7998496499</v>
      </c>
      <c r="BI310" s="5">
        <v>3677144.2621599752</v>
      </c>
      <c r="BJ310" s="5">
        <f>SUM(Target_CC[[#This Row],[Target_NGTMA_Jan]:[Target_NGTMA_Des]])</f>
        <v>44700237.006700888</v>
      </c>
      <c r="BK310" s="5">
        <v>658600</v>
      </c>
      <c r="BL310" s="5">
        <v>660300</v>
      </c>
      <c r="BM310" s="5">
        <v>652600</v>
      </c>
      <c r="BN310" s="5">
        <f>Target_CC[[#This Row],[Est_Sust_NP Apr]]+Target_CC[[#This Row],[Est_Sust_POTS Apr]]+Target_CC[[#This Row],[BC_Apr]]</f>
        <v>717800</v>
      </c>
      <c r="BO310" s="5">
        <f>Target_CC[[#This Row],[Est_Sust_NP Mei]]+Target_CC[[#This Row],[Est_Sust_POTS Mei]]+Target_CC[[#This Row],[BC_Mei]]</f>
        <v>717800</v>
      </c>
      <c r="BP310" s="5">
        <f>Target_CC[[#This Row],[Est_Sust_NP Jun]]+Target_CC[[#This Row],[Est_Sust_POTS Jun]]+Target_CC[[#This Row],[BC_Jun]]</f>
        <v>717800</v>
      </c>
      <c r="BQ310" s="5">
        <f>Target_CC[[#This Row],[Est_Sust_NP Jul]]+Target_CC[[#This Row],[Est_Sust_POTS Jul]]+Target_CC[[#This Row],[BC_Jul]]</f>
        <v>717800</v>
      </c>
      <c r="BR310" s="5">
        <f>Target_CC[[#This Row],[Est_Sust_NP Agu]]+Target_CC[[#This Row],[Est_Sust_POTS Agu]]+Target_CC[[#This Row],[BC_Agu]]</f>
        <v>717800</v>
      </c>
      <c r="BS310" s="5">
        <f>Target_CC[[#This Row],[Est_Sust_NP Sep]]+Target_CC[[#This Row],[Est_Sust_POTS Sep]]+Target_CC[[#This Row],[BC_Sep]]</f>
        <v>717800</v>
      </c>
      <c r="BT310" s="5">
        <f>Target_CC[[#This Row],[Est_Sust_NP Okt]]+Target_CC[[#This Row],[Est_Sust_POTS Okt]]+Target_CC[[#This Row],[BC_Okt]]</f>
        <v>717800</v>
      </c>
      <c r="BU310" s="5">
        <f>Target_CC[[#This Row],[Est_Sust_NP Nov]]+Target_CC[[#This Row],[Est_Sust_POTS Nov]]+Target_CC[[#This Row],[BC_Nov]]</f>
        <v>717800</v>
      </c>
      <c r="BV310" s="5">
        <f>Target_CC[[#This Row],[Est_Sust_NP Des]]+Target_CC[[#This Row],[Est_Sust_POTS Des]]+Target_CC[[#This Row],[BC_Des]]</f>
        <v>717800</v>
      </c>
      <c r="BW310" s="5">
        <f>SUM(Target_CC[[#This Row],[Real_Jan]:[Real_Des]])</f>
        <v>8431700</v>
      </c>
      <c r="BX310" s="5">
        <v>0</v>
      </c>
      <c r="BY310" s="5">
        <v>0</v>
      </c>
      <c r="BZ310" s="5">
        <v>0</v>
      </c>
      <c r="CA310" s="5">
        <f>Target_CC[[#This Row],[Est_Sust_NP Mar]]*95%</f>
        <v>0</v>
      </c>
      <c r="CB310" s="5">
        <f>Target_CC[[#This Row],[Est_Sust_NP Apr]]</f>
        <v>0</v>
      </c>
      <c r="CC310" s="5">
        <f>Target_CC[[#This Row],[Est_Sust_NP Mei]]</f>
        <v>0</v>
      </c>
      <c r="CD310" s="5">
        <f>Target_CC[[#This Row],[Est_Sust_NP Jun]]</f>
        <v>0</v>
      </c>
      <c r="CE310" s="5">
        <f>Target_CC[[#This Row],[Est_Sust_NP Jul]]</f>
        <v>0</v>
      </c>
      <c r="CF310" s="5">
        <f>Target_CC[[#This Row],[Est_Sust_NP Agu]]</f>
        <v>0</v>
      </c>
      <c r="CG310" s="5">
        <f>Target_CC[[#This Row],[Est_Sust_NP Sep]]</f>
        <v>0</v>
      </c>
      <c r="CH310" s="5">
        <f>Target_CC[[#This Row],[Est_Sust_NP Okt]]</f>
        <v>0</v>
      </c>
      <c r="CI310" s="5">
        <f>Target_CC[[#This Row],[Est_Sust_NP Nov]]</f>
        <v>0</v>
      </c>
      <c r="CJ310" s="5">
        <f>SUM(Target_CC[[#This Row],[Est_Sust_NP Jan]:[Est_Sust_NP Des]])</f>
        <v>0</v>
      </c>
      <c r="CK310" s="5">
        <v>723800</v>
      </c>
      <c r="CL310" s="5">
        <v>725500</v>
      </c>
      <c r="CM310" s="5">
        <v>717800</v>
      </c>
      <c r="CN310" s="5">
        <f>Target_CC[[#This Row],[Est_Sust_POTS Mar]]</f>
        <v>717800</v>
      </c>
      <c r="CO310" s="5">
        <f>Target_CC[[#This Row],[Est_Sust_POTS Apr]]</f>
        <v>717800</v>
      </c>
      <c r="CP310" s="5">
        <f>Target_CC[[#This Row],[Est_Sust_POTS Mei]]</f>
        <v>717800</v>
      </c>
      <c r="CQ310" s="5">
        <f>Target_CC[[#This Row],[Est_Sust_POTS Jun]]</f>
        <v>717800</v>
      </c>
      <c r="CR310" s="5">
        <f>Target_CC[[#This Row],[Est_Sust_POTS Jul]]</f>
        <v>717800</v>
      </c>
      <c r="CS310" s="5">
        <f>Target_CC[[#This Row],[Est_Sust_POTS Agu]]</f>
        <v>717800</v>
      </c>
      <c r="CT310" s="5">
        <f>Target_CC[[#This Row],[Est_Sust_POTS Sep]]</f>
        <v>717800</v>
      </c>
      <c r="CU310" s="5">
        <f>Target_CC[[#This Row],[Est_Sust_POTS Okt]]</f>
        <v>717800</v>
      </c>
      <c r="CV310" s="5">
        <f>Target_CC[[#This Row],[Est_Sust_POTS Nov]]</f>
        <v>717800</v>
      </c>
      <c r="CW310" s="5">
        <f>SUM(Target_CC[[#This Row],[Est_Sust_POTS Jan]:[Est_Sust_POTS Des]])</f>
        <v>8627300</v>
      </c>
      <c r="CX310" s="5"/>
      <c r="CY310" s="5">
        <v>0</v>
      </c>
      <c r="CZ310" s="5">
        <v>0</v>
      </c>
      <c r="DA310" s="5">
        <v>0</v>
      </c>
      <c r="DB310" s="5"/>
      <c r="DC310" s="5"/>
      <c r="DD310" s="5"/>
      <c r="DE310" s="5"/>
      <c r="DF310" s="5"/>
      <c r="DG310" s="5"/>
      <c r="DH310" s="5"/>
      <c r="DI310" s="5"/>
      <c r="DJ310" s="5">
        <f>SUM(Target_CC[[#This Row],[BC_Jan]:[BC_Des]])</f>
        <v>0</v>
      </c>
      <c r="DK310" s="5"/>
      <c r="DL310" s="5"/>
      <c r="DM310" s="5"/>
      <c r="DN310" s="5"/>
      <c r="DO310" s="5"/>
      <c r="DP310" s="5"/>
      <c r="DQ310" s="5"/>
      <c r="DR310" s="5"/>
      <c r="DS310" s="5"/>
      <c r="DT310" s="5"/>
      <c r="DU310" s="5"/>
      <c r="DV310" s="5"/>
      <c r="DW310" s="5"/>
      <c r="DX310" s="5" t="s">
        <v>160</v>
      </c>
    </row>
    <row r="311" spans="2:128" x14ac:dyDescent="0.3">
      <c r="B311">
        <v>19569542</v>
      </c>
      <c r="C311" t="s">
        <v>568</v>
      </c>
      <c r="D311" t="s">
        <v>331</v>
      </c>
      <c r="E311" t="s">
        <v>452</v>
      </c>
      <c r="F311" t="s">
        <v>300</v>
      </c>
      <c r="G311" t="s">
        <v>25</v>
      </c>
      <c r="H311" t="s">
        <v>159</v>
      </c>
      <c r="I311" t="s">
        <v>29</v>
      </c>
      <c r="J311" s="5">
        <v>22339847.887916539</v>
      </c>
      <c r="K311" s="5">
        <v>675912.8126618606</v>
      </c>
      <c r="L311" s="5">
        <v>687717.84903973434</v>
      </c>
      <c r="M311" s="5">
        <v>735256.00653637701</v>
      </c>
      <c r="N311" s="5">
        <v>690884.01820634853</v>
      </c>
      <c r="O311" s="5">
        <v>725901.83298192953</v>
      </c>
      <c r="P311" s="5">
        <v>716218.22027017875</v>
      </c>
      <c r="Q311" s="5">
        <v>750479.82730351319</v>
      </c>
      <c r="R311" s="5">
        <v>757959.78220847144</v>
      </c>
      <c r="S311" s="5">
        <v>748257.91629580152</v>
      </c>
      <c r="T311" s="5">
        <v>763311.69150596566</v>
      </c>
      <c r="U311" s="5">
        <v>757742.35047137341</v>
      </c>
      <c r="V311" s="5">
        <v>714944.19251844566</v>
      </c>
      <c r="W311" s="5">
        <v>8724586.5</v>
      </c>
      <c r="X311" s="5">
        <v>466966.55360689841</v>
      </c>
      <c r="Y311" s="5">
        <v>475122.27583809901</v>
      </c>
      <c r="Z311" s="5">
        <v>507964.86907672521</v>
      </c>
      <c r="AA311" s="5">
        <v>477309.68089415604</v>
      </c>
      <c r="AB311" s="5">
        <v>501502.36961712939</v>
      </c>
      <c r="AC311" s="5">
        <v>494812.27117579029</v>
      </c>
      <c r="AD311" s="5">
        <v>518482.52014530345</v>
      </c>
      <c r="AE311" s="5">
        <v>523650.18185798457</v>
      </c>
      <c r="AF311" s="5">
        <v>516947.47286367806</v>
      </c>
      <c r="AG311" s="5">
        <v>527347.64489323238</v>
      </c>
      <c r="AH311" s="5">
        <v>523499.96522202884</v>
      </c>
      <c r="AI311" s="5">
        <v>493932.08613227354</v>
      </c>
      <c r="AJ311" s="5">
        <v>6027537.8913233001</v>
      </c>
      <c r="AK311" s="5">
        <v>1142879.3662687591</v>
      </c>
      <c r="AL311" s="5">
        <v>1162840.1248778333</v>
      </c>
      <c r="AM311" s="5">
        <v>1243220.8756131022</v>
      </c>
      <c r="AN311" s="5">
        <v>1168193.6991005046</v>
      </c>
      <c r="AO311" s="5">
        <v>1227404.2025990589</v>
      </c>
      <c r="AP311" s="5">
        <v>1211030.4914459691</v>
      </c>
      <c r="AQ311" s="5">
        <v>1268962.3474488165</v>
      </c>
      <c r="AR311" s="5">
        <v>1281609.9640664561</v>
      </c>
      <c r="AS311" s="5">
        <v>1265205.3891594796</v>
      </c>
      <c r="AT311" s="5">
        <v>1290659.336399198</v>
      </c>
      <c r="AU311" s="5">
        <v>1281242.3156934022</v>
      </c>
      <c r="AV311" s="5">
        <v>1208876.2786507192</v>
      </c>
      <c r="AW311" s="5">
        <f>SUM(Target_CC[[#This Row],[Target_Jan]:[Target_Des]])</f>
        <v>14752124.391323298</v>
      </c>
      <c r="AX311" s="5">
        <v>0</v>
      </c>
      <c r="AY311" s="5">
        <v>0</v>
      </c>
      <c r="AZ311" s="5">
        <v>0</v>
      </c>
      <c r="BA311" s="5">
        <v>0</v>
      </c>
      <c r="BB311" s="5">
        <v>0</v>
      </c>
      <c r="BC311" s="5">
        <v>0</v>
      </c>
      <c r="BD311" s="5">
        <v>0</v>
      </c>
      <c r="BE311" s="5">
        <v>0</v>
      </c>
      <c r="BF311" s="5">
        <v>0</v>
      </c>
      <c r="BG311" s="5">
        <v>0</v>
      </c>
      <c r="BH311" s="5">
        <v>0</v>
      </c>
      <c r="BI311" s="5">
        <v>0</v>
      </c>
      <c r="BJ311" s="5">
        <f>SUM(Target_CC[[#This Row],[Target_NGTMA_Jan]:[Target_NGTMA_Des]])</f>
        <v>0</v>
      </c>
      <c r="BK311" s="5">
        <v>706770</v>
      </c>
      <c r="BL311" s="5">
        <v>693600</v>
      </c>
      <c r="BM311" s="5">
        <v>736650</v>
      </c>
      <c r="BN311" s="5">
        <f>Target_CC[[#This Row],[Est_Sust_NP Apr]]+Target_CC[[#This Row],[Est_Sust_POTS Apr]]+Target_CC[[#This Row],[BC_Apr]]</f>
        <v>778440</v>
      </c>
      <c r="BO311" s="5">
        <f>Target_CC[[#This Row],[Est_Sust_NP Mei]]+Target_CC[[#This Row],[Est_Sust_POTS Mei]]+Target_CC[[#This Row],[BC_Mei]]</f>
        <v>778440</v>
      </c>
      <c r="BP311" s="5">
        <f>Target_CC[[#This Row],[Est_Sust_NP Jun]]+Target_CC[[#This Row],[Est_Sust_POTS Jun]]+Target_CC[[#This Row],[BC_Jun]]</f>
        <v>778440</v>
      </c>
      <c r="BQ311" s="5">
        <f>Target_CC[[#This Row],[Est_Sust_NP Jul]]+Target_CC[[#This Row],[Est_Sust_POTS Jul]]+Target_CC[[#This Row],[BC_Jul]]</f>
        <v>778440</v>
      </c>
      <c r="BR311" s="5">
        <f>Target_CC[[#This Row],[Est_Sust_NP Agu]]+Target_CC[[#This Row],[Est_Sust_POTS Agu]]+Target_CC[[#This Row],[BC_Agu]]</f>
        <v>778440</v>
      </c>
      <c r="BS311" s="5">
        <f>Target_CC[[#This Row],[Est_Sust_NP Sep]]+Target_CC[[#This Row],[Est_Sust_POTS Sep]]+Target_CC[[#This Row],[BC_Sep]]</f>
        <v>778440</v>
      </c>
      <c r="BT311" s="5">
        <f>Target_CC[[#This Row],[Est_Sust_NP Okt]]+Target_CC[[#This Row],[Est_Sust_POTS Okt]]+Target_CC[[#This Row],[BC_Okt]]</f>
        <v>778440</v>
      </c>
      <c r="BU311" s="5">
        <f>Target_CC[[#This Row],[Est_Sust_NP Nov]]+Target_CC[[#This Row],[Est_Sust_POTS Nov]]+Target_CC[[#This Row],[BC_Nov]]</f>
        <v>778440</v>
      </c>
      <c r="BV311" s="5">
        <f>Target_CC[[#This Row],[Est_Sust_NP Des]]+Target_CC[[#This Row],[Est_Sust_POTS Des]]+Target_CC[[#This Row],[BC_Des]]</f>
        <v>778440</v>
      </c>
      <c r="BW311" s="5">
        <f>SUM(Target_CC[[#This Row],[Real_Jan]:[Real_Des]])</f>
        <v>9142980</v>
      </c>
      <c r="BX311" s="5">
        <v>0</v>
      </c>
      <c r="BY311" s="5">
        <v>0</v>
      </c>
      <c r="BZ311" s="5">
        <v>0</v>
      </c>
      <c r="CA311" s="5">
        <f>Target_CC[[#This Row],[Est_Sust_NP Mar]]*95%</f>
        <v>0</v>
      </c>
      <c r="CB311" s="5">
        <f>Target_CC[[#This Row],[Est_Sust_NP Apr]]</f>
        <v>0</v>
      </c>
      <c r="CC311" s="5">
        <f>Target_CC[[#This Row],[Est_Sust_NP Mei]]</f>
        <v>0</v>
      </c>
      <c r="CD311" s="5">
        <f>Target_CC[[#This Row],[Est_Sust_NP Jun]]</f>
        <v>0</v>
      </c>
      <c r="CE311" s="5">
        <f>Target_CC[[#This Row],[Est_Sust_NP Jul]]</f>
        <v>0</v>
      </c>
      <c r="CF311" s="5">
        <f>Target_CC[[#This Row],[Est_Sust_NP Agu]]</f>
        <v>0</v>
      </c>
      <c r="CG311" s="5">
        <f>Target_CC[[#This Row],[Est_Sust_NP Sep]]</f>
        <v>0</v>
      </c>
      <c r="CH311" s="5">
        <f>Target_CC[[#This Row],[Est_Sust_NP Okt]]</f>
        <v>0</v>
      </c>
      <c r="CI311" s="5">
        <f>Target_CC[[#This Row],[Est_Sust_NP Nov]]</f>
        <v>0</v>
      </c>
      <c r="CJ311" s="5">
        <f>SUM(Target_CC[[#This Row],[Est_Sust_NP Jan]:[Est_Sust_NP Des]])</f>
        <v>0</v>
      </c>
      <c r="CK311" s="5">
        <v>743870</v>
      </c>
      <c r="CL311" s="5">
        <v>739667</v>
      </c>
      <c r="CM311" s="5">
        <v>778440</v>
      </c>
      <c r="CN311" s="5">
        <f>Target_CC[[#This Row],[Est_Sust_POTS Mar]]</f>
        <v>778440</v>
      </c>
      <c r="CO311" s="5">
        <f>Target_CC[[#This Row],[Est_Sust_POTS Apr]]</f>
        <v>778440</v>
      </c>
      <c r="CP311" s="5">
        <f>Target_CC[[#This Row],[Est_Sust_POTS Mei]]</f>
        <v>778440</v>
      </c>
      <c r="CQ311" s="5">
        <f>Target_CC[[#This Row],[Est_Sust_POTS Jun]]</f>
        <v>778440</v>
      </c>
      <c r="CR311" s="5">
        <f>Target_CC[[#This Row],[Est_Sust_POTS Jul]]</f>
        <v>778440</v>
      </c>
      <c r="CS311" s="5">
        <f>Target_CC[[#This Row],[Est_Sust_POTS Agu]]</f>
        <v>778440</v>
      </c>
      <c r="CT311" s="5">
        <f>Target_CC[[#This Row],[Est_Sust_POTS Sep]]</f>
        <v>778440</v>
      </c>
      <c r="CU311" s="5">
        <f>Target_CC[[#This Row],[Est_Sust_POTS Okt]]</f>
        <v>778440</v>
      </c>
      <c r="CV311" s="5">
        <f>Target_CC[[#This Row],[Est_Sust_POTS Nov]]</f>
        <v>778440</v>
      </c>
      <c r="CW311" s="5">
        <f>SUM(Target_CC[[#This Row],[Est_Sust_POTS Jan]:[Est_Sust_POTS Des]])</f>
        <v>9267937</v>
      </c>
      <c r="CX311" s="5"/>
      <c r="CY311" s="5">
        <v>0</v>
      </c>
      <c r="CZ311" s="5">
        <v>0</v>
      </c>
      <c r="DA311" s="5">
        <v>0</v>
      </c>
      <c r="DB311" s="5"/>
      <c r="DC311" s="5"/>
      <c r="DD311" s="5"/>
      <c r="DE311" s="5"/>
      <c r="DF311" s="5"/>
      <c r="DG311" s="5"/>
      <c r="DH311" s="5"/>
      <c r="DI311" s="5"/>
      <c r="DJ311" s="5">
        <f>SUM(Target_CC[[#This Row],[BC_Jan]:[BC_Des]])</f>
        <v>0</v>
      </c>
      <c r="DK311" s="5"/>
      <c r="DL311" s="5"/>
      <c r="DM311" s="5"/>
      <c r="DN311" s="5"/>
      <c r="DO311" s="5"/>
      <c r="DP311" s="5"/>
      <c r="DQ311" s="5"/>
      <c r="DR311" s="5"/>
      <c r="DS311" s="5"/>
      <c r="DT311" s="5"/>
      <c r="DU311" s="5"/>
      <c r="DV311" s="5"/>
      <c r="DW311" s="5"/>
      <c r="DX311" s="5" t="s">
        <v>160</v>
      </c>
    </row>
    <row r="312" spans="2:128" x14ac:dyDescent="0.3">
      <c r="B312">
        <v>19649620</v>
      </c>
      <c r="C312" t="s">
        <v>569</v>
      </c>
      <c r="D312" t="s">
        <v>409</v>
      </c>
      <c r="E312" t="s">
        <v>293</v>
      </c>
      <c r="F312" t="s">
        <v>300</v>
      </c>
      <c r="G312" t="s">
        <v>25</v>
      </c>
      <c r="H312" t="s">
        <v>159</v>
      </c>
      <c r="I312" t="s">
        <v>29</v>
      </c>
      <c r="J312" s="5">
        <v>21614687.887916535</v>
      </c>
      <c r="K312" s="5">
        <v>722432.03431044938</v>
      </c>
      <c r="L312" s="5">
        <v>735049.54397414415</v>
      </c>
      <c r="M312" s="5">
        <v>785859.48156420281</v>
      </c>
      <c r="N312" s="5">
        <v>738433.62249604729</v>
      </c>
      <c r="O312" s="5">
        <v>775861.51362567639</v>
      </c>
      <c r="P312" s="5">
        <v>765511.43311266729</v>
      </c>
      <c r="Q312" s="5">
        <v>802131.07103661879</v>
      </c>
      <c r="R312" s="5">
        <v>810125.82855165761</v>
      </c>
      <c r="S312" s="5">
        <v>799756.23857407609</v>
      </c>
      <c r="T312" s="5">
        <v>815846.07922423654</v>
      </c>
      <c r="U312" s="5">
        <v>809893.43222891772</v>
      </c>
      <c r="V312" s="5">
        <v>764149.72130130546</v>
      </c>
      <c r="W312" s="5">
        <v>9325050</v>
      </c>
      <c r="X312" s="5">
        <v>1903920.1131788467</v>
      </c>
      <c r="Y312" s="5">
        <v>1937172.6951326164</v>
      </c>
      <c r="Z312" s="5">
        <v>2071078.8032960091</v>
      </c>
      <c r="AA312" s="5">
        <v>1946091.202142868</v>
      </c>
      <c r="AB312" s="5">
        <v>2044729.8440236717</v>
      </c>
      <c r="AC312" s="5">
        <v>2017452.9161939868</v>
      </c>
      <c r="AD312" s="5">
        <v>2113961.4621463907</v>
      </c>
      <c r="AE312" s="5">
        <v>2135031.097641442</v>
      </c>
      <c r="AF312" s="5">
        <v>2107702.7539549954</v>
      </c>
      <c r="AG312" s="5">
        <v>2150106.4262408218</v>
      </c>
      <c r="AH312" s="5">
        <v>2134418.6330605829</v>
      </c>
      <c r="AI312" s="5">
        <v>2013864.2180426382</v>
      </c>
      <c r="AJ312" s="5">
        <v>24575530.165054865</v>
      </c>
      <c r="AK312" s="5">
        <v>2626352.1474892963</v>
      </c>
      <c r="AL312" s="5">
        <v>2672222.2391067604</v>
      </c>
      <c r="AM312" s="5">
        <v>2856938.2848602119</v>
      </c>
      <c r="AN312" s="5">
        <v>2684524.8246389152</v>
      </c>
      <c r="AO312" s="5">
        <v>2820591.3576493482</v>
      </c>
      <c r="AP312" s="5">
        <v>2782964.3493066542</v>
      </c>
      <c r="AQ312" s="5">
        <v>2916092.5331830094</v>
      </c>
      <c r="AR312" s="5">
        <v>2945156.9261930995</v>
      </c>
      <c r="AS312" s="5">
        <v>2907458.9925290714</v>
      </c>
      <c r="AT312" s="5">
        <v>2965952.5054650586</v>
      </c>
      <c r="AU312" s="5">
        <v>2944312.0652895006</v>
      </c>
      <c r="AV312" s="5">
        <v>2778013.9393439437</v>
      </c>
      <c r="AW312" s="5">
        <f>SUM(Target_CC[[#This Row],[Target_Jan]:[Target_Des]])</f>
        <v>33900580.165054865</v>
      </c>
      <c r="AX312" s="5">
        <v>0</v>
      </c>
      <c r="AY312" s="5">
        <v>0</v>
      </c>
      <c r="AZ312" s="5">
        <v>0</v>
      </c>
      <c r="BA312" s="5">
        <v>0</v>
      </c>
      <c r="BB312" s="5">
        <v>0</v>
      </c>
      <c r="BC312" s="5">
        <v>0</v>
      </c>
      <c r="BD312" s="5">
        <v>0</v>
      </c>
      <c r="BE312" s="5">
        <v>0</v>
      </c>
      <c r="BF312" s="5">
        <v>0</v>
      </c>
      <c r="BG312" s="5">
        <v>0</v>
      </c>
      <c r="BH312" s="5">
        <v>0</v>
      </c>
      <c r="BI312" s="5">
        <v>0</v>
      </c>
      <c r="BJ312" s="5">
        <f>SUM(Target_CC[[#This Row],[Target_NGTMA_Jan]:[Target_NGTMA_Des]])</f>
        <v>0</v>
      </c>
      <c r="BK312" s="5">
        <v>708000</v>
      </c>
      <c r="BL312" s="5">
        <v>708000</v>
      </c>
      <c r="BM312" s="5">
        <v>708000</v>
      </c>
      <c r="BN312" s="5">
        <f>Target_CC[[#This Row],[Est_Sust_NP Apr]]+Target_CC[[#This Row],[Est_Sust_POTS Apr]]+Target_CC[[#This Row],[BC_Apr]]</f>
        <v>746400</v>
      </c>
      <c r="BO312" s="5">
        <f>Target_CC[[#This Row],[Est_Sust_NP Mei]]+Target_CC[[#This Row],[Est_Sust_POTS Mei]]+Target_CC[[#This Row],[BC_Mei]]</f>
        <v>746400</v>
      </c>
      <c r="BP312" s="5">
        <f>Target_CC[[#This Row],[Est_Sust_NP Jun]]+Target_CC[[#This Row],[Est_Sust_POTS Jun]]+Target_CC[[#This Row],[BC_Jun]]</f>
        <v>746400</v>
      </c>
      <c r="BQ312" s="5">
        <f>Target_CC[[#This Row],[Est_Sust_NP Jul]]+Target_CC[[#This Row],[Est_Sust_POTS Jul]]+Target_CC[[#This Row],[BC_Jul]]</f>
        <v>746400</v>
      </c>
      <c r="BR312" s="5">
        <f>Target_CC[[#This Row],[Est_Sust_NP Agu]]+Target_CC[[#This Row],[Est_Sust_POTS Agu]]+Target_CC[[#This Row],[BC_Agu]]</f>
        <v>746400</v>
      </c>
      <c r="BS312" s="5">
        <f>Target_CC[[#This Row],[Est_Sust_NP Sep]]+Target_CC[[#This Row],[Est_Sust_POTS Sep]]+Target_CC[[#This Row],[BC_Sep]]</f>
        <v>746400</v>
      </c>
      <c r="BT312" s="5">
        <f>Target_CC[[#This Row],[Est_Sust_NP Okt]]+Target_CC[[#This Row],[Est_Sust_POTS Okt]]+Target_CC[[#This Row],[BC_Okt]]</f>
        <v>746400</v>
      </c>
      <c r="BU312" s="5">
        <f>Target_CC[[#This Row],[Est_Sust_NP Nov]]+Target_CC[[#This Row],[Est_Sust_POTS Nov]]+Target_CC[[#This Row],[BC_Nov]]</f>
        <v>746400</v>
      </c>
      <c r="BV312" s="5">
        <f>Target_CC[[#This Row],[Est_Sust_NP Des]]+Target_CC[[#This Row],[Est_Sust_POTS Des]]+Target_CC[[#This Row],[BC_Des]]</f>
        <v>746400</v>
      </c>
      <c r="BW312" s="5">
        <f>SUM(Target_CC[[#This Row],[Real_Jan]:[Real_Des]])</f>
        <v>8841600</v>
      </c>
      <c r="BX312" s="5">
        <v>0</v>
      </c>
      <c r="BY312" s="5">
        <v>0</v>
      </c>
      <c r="BZ312" s="5">
        <v>0</v>
      </c>
      <c r="CA312" s="5">
        <f>Target_CC[[#This Row],[Est_Sust_NP Mar]]*95%</f>
        <v>0</v>
      </c>
      <c r="CB312" s="5">
        <f>Target_CC[[#This Row],[Est_Sust_NP Apr]]</f>
        <v>0</v>
      </c>
      <c r="CC312" s="5">
        <f>Target_CC[[#This Row],[Est_Sust_NP Mei]]</f>
        <v>0</v>
      </c>
      <c r="CD312" s="5">
        <f>Target_CC[[#This Row],[Est_Sust_NP Jun]]</f>
        <v>0</v>
      </c>
      <c r="CE312" s="5">
        <f>Target_CC[[#This Row],[Est_Sust_NP Jul]]</f>
        <v>0</v>
      </c>
      <c r="CF312" s="5">
        <f>Target_CC[[#This Row],[Est_Sust_NP Agu]]</f>
        <v>0</v>
      </c>
      <c r="CG312" s="5">
        <f>Target_CC[[#This Row],[Est_Sust_NP Sep]]</f>
        <v>0</v>
      </c>
      <c r="CH312" s="5">
        <f>Target_CC[[#This Row],[Est_Sust_NP Okt]]</f>
        <v>0</v>
      </c>
      <c r="CI312" s="5">
        <f>Target_CC[[#This Row],[Est_Sust_NP Nov]]</f>
        <v>0</v>
      </c>
      <c r="CJ312" s="5">
        <f>SUM(Target_CC[[#This Row],[Est_Sust_NP Jan]:[Est_Sust_NP Des]])</f>
        <v>0</v>
      </c>
      <c r="CK312" s="5">
        <v>746400</v>
      </c>
      <c r="CL312" s="5">
        <v>746400</v>
      </c>
      <c r="CM312" s="5">
        <v>746400</v>
      </c>
      <c r="CN312" s="5">
        <f>Target_CC[[#This Row],[Est_Sust_POTS Mar]]</f>
        <v>746400</v>
      </c>
      <c r="CO312" s="5">
        <f>Target_CC[[#This Row],[Est_Sust_POTS Apr]]</f>
        <v>746400</v>
      </c>
      <c r="CP312" s="5">
        <f>Target_CC[[#This Row],[Est_Sust_POTS Mei]]</f>
        <v>746400</v>
      </c>
      <c r="CQ312" s="5">
        <f>Target_CC[[#This Row],[Est_Sust_POTS Jun]]</f>
        <v>746400</v>
      </c>
      <c r="CR312" s="5">
        <f>Target_CC[[#This Row],[Est_Sust_POTS Jul]]</f>
        <v>746400</v>
      </c>
      <c r="CS312" s="5">
        <f>Target_CC[[#This Row],[Est_Sust_POTS Agu]]</f>
        <v>746400</v>
      </c>
      <c r="CT312" s="5">
        <f>Target_CC[[#This Row],[Est_Sust_POTS Sep]]</f>
        <v>746400</v>
      </c>
      <c r="CU312" s="5">
        <f>Target_CC[[#This Row],[Est_Sust_POTS Okt]]</f>
        <v>746400</v>
      </c>
      <c r="CV312" s="5">
        <f>Target_CC[[#This Row],[Est_Sust_POTS Nov]]</f>
        <v>746400</v>
      </c>
      <c r="CW312" s="5">
        <f>SUM(Target_CC[[#This Row],[Est_Sust_POTS Jan]:[Est_Sust_POTS Des]])</f>
        <v>8956800</v>
      </c>
      <c r="CX312" s="5"/>
      <c r="CY312" s="5">
        <v>0</v>
      </c>
      <c r="CZ312" s="5">
        <v>0</v>
      </c>
      <c r="DA312" s="5">
        <v>0</v>
      </c>
      <c r="DB312" s="5"/>
      <c r="DC312" s="5"/>
      <c r="DD312" s="5"/>
      <c r="DE312" s="5"/>
      <c r="DF312" s="5"/>
      <c r="DG312" s="5"/>
      <c r="DH312" s="5"/>
      <c r="DI312" s="5"/>
      <c r="DJ312" s="5">
        <f>SUM(Target_CC[[#This Row],[BC_Jan]:[BC_Des]])</f>
        <v>0</v>
      </c>
      <c r="DK312" s="5"/>
      <c r="DL312" s="5"/>
      <c r="DM312" s="5"/>
      <c r="DN312" s="5"/>
      <c r="DO312" s="5"/>
      <c r="DP312" s="5"/>
      <c r="DQ312" s="5"/>
      <c r="DR312" s="5"/>
      <c r="DS312" s="5"/>
      <c r="DT312" s="5"/>
      <c r="DU312" s="5"/>
      <c r="DV312" s="5"/>
      <c r="DW312" s="5"/>
      <c r="DX312" s="5" t="s">
        <v>160</v>
      </c>
    </row>
    <row r="313" spans="2:128" x14ac:dyDescent="0.3">
      <c r="B313">
        <v>10040109</v>
      </c>
      <c r="C313" t="s">
        <v>570</v>
      </c>
      <c r="D313" t="s">
        <v>457</v>
      </c>
      <c r="E313" t="s">
        <v>304</v>
      </c>
      <c r="F313" t="s">
        <v>363</v>
      </c>
      <c r="G313" t="s">
        <v>25</v>
      </c>
      <c r="H313" t="s">
        <v>159</v>
      </c>
      <c r="I313" t="s">
        <v>29</v>
      </c>
      <c r="J313" s="5">
        <v>22869722.756110534</v>
      </c>
      <c r="K313" s="5">
        <v>739700</v>
      </c>
      <c r="L313" s="5">
        <v>739700</v>
      </c>
      <c r="M313" s="5">
        <v>710112</v>
      </c>
      <c r="N313" s="5">
        <v>746801.12</v>
      </c>
      <c r="O313" s="5">
        <v>710183.01119999995</v>
      </c>
      <c r="P313" s="5">
        <v>709816.830112</v>
      </c>
      <c r="Q313" s="5">
        <v>857753.16830111993</v>
      </c>
      <c r="R313" s="5">
        <v>748277.53168301121</v>
      </c>
      <c r="S313" s="5">
        <v>784167.77531683014</v>
      </c>
      <c r="T313" s="5">
        <v>858496.67775316816</v>
      </c>
      <c r="U313" s="5">
        <v>748284.96677753166</v>
      </c>
      <c r="V313" s="5">
        <v>821152.84966777544</v>
      </c>
      <c r="W313" s="5">
        <v>9174445.930811435</v>
      </c>
      <c r="X313" s="5">
        <v>99258.929414097176</v>
      </c>
      <c r="Y313" s="5">
        <v>580662.27509856073</v>
      </c>
      <c r="Z313" s="5">
        <v>530542.33422911144</v>
      </c>
      <c r="AA313" s="5">
        <v>366209.58619567176</v>
      </c>
      <c r="AB313" s="5">
        <v>494827.68859656726</v>
      </c>
      <c r="AC313" s="5">
        <v>715390.52397811681</v>
      </c>
      <c r="AD313" s="5">
        <v>841908.13911117823</v>
      </c>
      <c r="AE313" s="5">
        <v>930124.06229220331</v>
      </c>
      <c r="AF313" s="5">
        <v>761904.11152751721</v>
      </c>
      <c r="AG313" s="5">
        <v>937427.54353987973</v>
      </c>
      <c r="AH313" s="5">
        <v>1262018.4587004671</v>
      </c>
      <c r="AI313" s="5">
        <v>790286.904992025</v>
      </c>
      <c r="AJ313" s="5">
        <v>8310560.557675397</v>
      </c>
      <c r="AK313" s="5">
        <v>838958.92941409722</v>
      </c>
      <c r="AL313" s="5">
        <v>1320362.2750985608</v>
      </c>
      <c r="AM313" s="5">
        <v>1240654.3342291114</v>
      </c>
      <c r="AN313" s="5">
        <v>1113010.7061956718</v>
      </c>
      <c r="AO313" s="5">
        <v>1205010.6997965672</v>
      </c>
      <c r="AP313" s="5">
        <v>1425207.3540901169</v>
      </c>
      <c r="AQ313" s="5">
        <v>1699661.3074122982</v>
      </c>
      <c r="AR313" s="5">
        <v>1678401.5939752145</v>
      </c>
      <c r="AS313" s="5">
        <v>1546071.8868443472</v>
      </c>
      <c r="AT313" s="5">
        <v>1795924.221293048</v>
      </c>
      <c r="AU313" s="5">
        <v>2010303.4254779988</v>
      </c>
      <c r="AV313" s="5">
        <v>1611439.7546598003</v>
      </c>
      <c r="AW313" s="5">
        <f>SUM(Target_CC[[#This Row],[Target_Jan]:[Target_Des]])</f>
        <v>17485006.48848683</v>
      </c>
      <c r="AX313" s="5">
        <v>792396.75529236195</v>
      </c>
      <c r="AY313" s="5">
        <v>6032290.547343405</v>
      </c>
      <c r="AZ313" s="5">
        <v>1721168.2227272117</v>
      </c>
      <c r="BA313" s="5">
        <v>3730263.1812121775</v>
      </c>
      <c r="BB313" s="5">
        <v>4356146.5649457099</v>
      </c>
      <c r="BC313" s="5">
        <v>4727385.5144472579</v>
      </c>
      <c r="BD313" s="5">
        <v>304335.51175167295</v>
      </c>
      <c r="BE313" s="5">
        <v>6178364.2199487239</v>
      </c>
      <c r="BF313" s="5">
        <v>2219161.1340547749</v>
      </c>
      <c r="BG313" s="5">
        <v>6294176.2929679696</v>
      </c>
      <c r="BH313" s="5">
        <v>4667404.7998496499</v>
      </c>
      <c r="BI313" s="5">
        <v>3677144.2621599752</v>
      </c>
      <c r="BJ313" s="5">
        <f>SUM(Target_CC[[#This Row],[Target_NGTMA_Jan]:[Target_NGTMA_Des]])</f>
        <v>44700237.006700888</v>
      </c>
      <c r="BK313" s="5">
        <v>753898</v>
      </c>
      <c r="BL313" s="5">
        <v>735450</v>
      </c>
      <c r="BM313" s="5">
        <v>736646</v>
      </c>
      <c r="BN313" s="5">
        <f>Target_CC[[#This Row],[Est_Sust_NP Apr]]+Target_CC[[#This Row],[Est_Sust_POTS Apr]]+Target_CC[[#This Row],[BC_Apr]]</f>
        <v>736646</v>
      </c>
      <c r="BO313" s="5">
        <f>Target_CC[[#This Row],[Est_Sust_NP Mei]]+Target_CC[[#This Row],[Est_Sust_POTS Mei]]+Target_CC[[#This Row],[BC_Mei]]</f>
        <v>736646</v>
      </c>
      <c r="BP313" s="5">
        <f>Target_CC[[#This Row],[Est_Sust_NP Jun]]+Target_CC[[#This Row],[Est_Sust_POTS Jun]]+Target_CC[[#This Row],[BC_Jun]]</f>
        <v>736646</v>
      </c>
      <c r="BQ313" s="5">
        <f>Target_CC[[#This Row],[Est_Sust_NP Jul]]+Target_CC[[#This Row],[Est_Sust_POTS Jul]]+Target_CC[[#This Row],[BC_Jul]]</f>
        <v>736646</v>
      </c>
      <c r="BR313" s="5">
        <f>Target_CC[[#This Row],[Est_Sust_NP Agu]]+Target_CC[[#This Row],[Est_Sust_POTS Agu]]+Target_CC[[#This Row],[BC_Agu]]</f>
        <v>736646</v>
      </c>
      <c r="BS313" s="5">
        <f>Target_CC[[#This Row],[Est_Sust_NP Sep]]+Target_CC[[#This Row],[Est_Sust_POTS Sep]]+Target_CC[[#This Row],[BC_Sep]]</f>
        <v>736646</v>
      </c>
      <c r="BT313" s="5">
        <f>Target_CC[[#This Row],[Est_Sust_NP Okt]]+Target_CC[[#This Row],[Est_Sust_POTS Okt]]+Target_CC[[#This Row],[BC_Okt]]</f>
        <v>736646</v>
      </c>
      <c r="BU313" s="5">
        <f>Target_CC[[#This Row],[Est_Sust_NP Nov]]+Target_CC[[#This Row],[Est_Sust_POTS Nov]]+Target_CC[[#This Row],[BC_Nov]]</f>
        <v>736646</v>
      </c>
      <c r="BV313" s="5">
        <f>Target_CC[[#This Row],[Est_Sust_NP Des]]+Target_CC[[#This Row],[Est_Sust_POTS Des]]+Target_CC[[#This Row],[BC_Des]]</f>
        <v>736646</v>
      </c>
      <c r="BW313" s="5">
        <f>SUM(Target_CC[[#This Row],[Real_Jan]:[Real_Des]])</f>
        <v>8855808</v>
      </c>
      <c r="BX313" s="5">
        <v>0</v>
      </c>
      <c r="BY313" s="5">
        <v>0</v>
      </c>
      <c r="BZ313" s="5">
        <v>0</v>
      </c>
      <c r="CA313" s="5">
        <f>Target_CC[[#This Row],[Est_Sust_NP Mar]]*95%</f>
        <v>0</v>
      </c>
      <c r="CB313" s="5">
        <f>Target_CC[[#This Row],[Est_Sust_NP Apr]]</f>
        <v>0</v>
      </c>
      <c r="CC313" s="5">
        <f>Target_CC[[#This Row],[Est_Sust_NP Mei]]</f>
        <v>0</v>
      </c>
      <c r="CD313" s="5">
        <f>Target_CC[[#This Row],[Est_Sust_NP Jun]]</f>
        <v>0</v>
      </c>
      <c r="CE313" s="5">
        <f>Target_CC[[#This Row],[Est_Sust_NP Jul]]</f>
        <v>0</v>
      </c>
      <c r="CF313" s="5">
        <f>Target_CC[[#This Row],[Est_Sust_NP Agu]]</f>
        <v>0</v>
      </c>
      <c r="CG313" s="5">
        <f>Target_CC[[#This Row],[Est_Sust_NP Sep]]</f>
        <v>0</v>
      </c>
      <c r="CH313" s="5">
        <f>Target_CC[[#This Row],[Est_Sust_NP Okt]]</f>
        <v>0</v>
      </c>
      <c r="CI313" s="5">
        <f>Target_CC[[#This Row],[Est_Sust_NP Nov]]</f>
        <v>0</v>
      </c>
      <c r="CJ313" s="5">
        <f>SUM(Target_CC[[#This Row],[Est_Sust_NP Jan]:[Est_Sust_NP Des]])</f>
        <v>0</v>
      </c>
      <c r="CK313" s="5">
        <v>753898</v>
      </c>
      <c r="CL313" s="5">
        <v>735450</v>
      </c>
      <c r="CM313" s="5">
        <v>736646</v>
      </c>
      <c r="CN313" s="5">
        <f>Target_CC[[#This Row],[Est_Sust_POTS Mar]]</f>
        <v>736646</v>
      </c>
      <c r="CO313" s="5">
        <f>Target_CC[[#This Row],[Est_Sust_POTS Apr]]</f>
        <v>736646</v>
      </c>
      <c r="CP313" s="5">
        <f>Target_CC[[#This Row],[Est_Sust_POTS Mei]]</f>
        <v>736646</v>
      </c>
      <c r="CQ313" s="5">
        <f>Target_CC[[#This Row],[Est_Sust_POTS Jun]]</f>
        <v>736646</v>
      </c>
      <c r="CR313" s="5">
        <f>Target_CC[[#This Row],[Est_Sust_POTS Jul]]</f>
        <v>736646</v>
      </c>
      <c r="CS313" s="5">
        <f>Target_CC[[#This Row],[Est_Sust_POTS Agu]]</f>
        <v>736646</v>
      </c>
      <c r="CT313" s="5">
        <f>Target_CC[[#This Row],[Est_Sust_POTS Sep]]</f>
        <v>736646</v>
      </c>
      <c r="CU313" s="5">
        <f>Target_CC[[#This Row],[Est_Sust_POTS Okt]]</f>
        <v>736646</v>
      </c>
      <c r="CV313" s="5">
        <f>Target_CC[[#This Row],[Est_Sust_POTS Nov]]</f>
        <v>736646</v>
      </c>
      <c r="CW313" s="5">
        <f>SUM(Target_CC[[#This Row],[Est_Sust_POTS Jan]:[Est_Sust_POTS Des]])</f>
        <v>8855808</v>
      </c>
      <c r="CX313" s="5"/>
      <c r="CY313" s="5">
        <v>0</v>
      </c>
      <c r="CZ313" s="5">
        <v>0</v>
      </c>
      <c r="DA313" s="5">
        <v>0</v>
      </c>
      <c r="DB313" s="5"/>
      <c r="DC313" s="5"/>
      <c r="DD313" s="5"/>
      <c r="DE313" s="5"/>
      <c r="DF313" s="5"/>
      <c r="DG313" s="5"/>
      <c r="DH313" s="5"/>
      <c r="DI313" s="5"/>
      <c r="DJ313" s="5">
        <f>SUM(Target_CC[[#This Row],[BC_Jan]:[BC_Des]])</f>
        <v>0</v>
      </c>
      <c r="DK313" s="5"/>
      <c r="DL313" s="5"/>
      <c r="DM313" s="5"/>
      <c r="DN313" s="5"/>
      <c r="DO313" s="5"/>
      <c r="DP313" s="5"/>
      <c r="DQ313" s="5"/>
      <c r="DR313" s="5"/>
      <c r="DS313" s="5"/>
      <c r="DT313" s="5"/>
      <c r="DU313" s="5"/>
      <c r="DV313" s="5"/>
      <c r="DW313" s="5"/>
      <c r="DX313" s="5" t="s">
        <v>160</v>
      </c>
    </row>
    <row r="314" spans="2:128" x14ac:dyDescent="0.3">
      <c r="B314">
        <v>19035936</v>
      </c>
      <c r="C314" t="s">
        <v>571</v>
      </c>
      <c r="D314" t="s">
        <v>572</v>
      </c>
      <c r="E314" t="s">
        <v>315</v>
      </c>
      <c r="F314" t="s">
        <v>296</v>
      </c>
      <c r="G314" t="s">
        <v>25</v>
      </c>
      <c r="H314" t="s">
        <v>159</v>
      </c>
      <c r="I314" t="s">
        <v>29</v>
      </c>
      <c r="J314" s="5">
        <v>6381111.9727272727</v>
      </c>
      <c r="K314" s="5">
        <v>1020207.96</v>
      </c>
      <c r="L314" s="5">
        <v>987557.56200000003</v>
      </c>
      <c r="M314" s="5">
        <v>993823.8</v>
      </c>
      <c r="N314" s="5">
        <v>987557.56200000003</v>
      </c>
      <c r="O314" s="5">
        <v>968758.848</v>
      </c>
      <c r="P314" s="5">
        <v>949960.13399999996</v>
      </c>
      <c r="Q314" s="5">
        <v>981291.32400000002</v>
      </c>
      <c r="R314" s="5">
        <v>1006356.276</v>
      </c>
      <c r="S314" s="5">
        <v>1000090.0379999999</v>
      </c>
      <c r="T314" s="5">
        <v>1000090.0379999999</v>
      </c>
      <c r="U314" s="5">
        <v>1006356.276</v>
      </c>
      <c r="V314" s="5">
        <v>993823.8</v>
      </c>
      <c r="W314" s="5">
        <v>11895873.618000001</v>
      </c>
      <c r="X314" s="5">
        <v>0</v>
      </c>
      <c r="Y314" s="5">
        <v>690859.22431823774</v>
      </c>
      <c r="Z314" s="5">
        <v>683729.23020126333</v>
      </c>
      <c r="AA314" s="5">
        <v>537486.86343142285</v>
      </c>
      <c r="AB314" s="5">
        <v>586231.66372162709</v>
      </c>
      <c r="AC314" s="5">
        <v>571553.53985494352</v>
      </c>
      <c r="AD314" s="5">
        <v>710365.72728492401</v>
      </c>
      <c r="AE314" s="5">
        <v>598269.13892134407</v>
      </c>
      <c r="AF314" s="5">
        <v>715610.41381648171</v>
      </c>
      <c r="AG314" s="5">
        <v>720720.50871695695</v>
      </c>
      <c r="AH314" s="5">
        <v>611960.29877694696</v>
      </c>
      <c r="AI314" s="5">
        <v>623089.45347582689</v>
      </c>
      <c r="AJ314" s="5">
        <v>7049876.062519975</v>
      </c>
      <c r="AK314" s="5">
        <v>1020207.96</v>
      </c>
      <c r="AL314" s="5">
        <v>1678416.7863182379</v>
      </c>
      <c r="AM314" s="5">
        <v>1677553.0302012633</v>
      </c>
      <c r="AN314" s="5">
        <v>1525044.4254314229</v>
      </c>
      <c r="AO314" s="5">
        <v>1554990.5117216271</v>
      </c>
      <c r="AP314" s="5">
        <v>1521513.6738549434</v>
      </c>
      <c r="AQ314" s="5">
        <v>1691657.0512849241</v>
      </c>
      <c r="AR314" s="5">
        <v>1604625.414921344</v>
      </c>
      <c r="AS314" s="5">
        <v>1715700.4518164815</v>
      </c>
      <c r="AT314" s="5">
        <v>1720810.5467169569</v>
      </c>
      <c r="AU314" s="5">
        <v>1618316.574776947</v>
      </c>
      <c r="AV314" s="5">
        <v>1616913.2534758269</v>
      </c>
      <c r="AW314" s="5">
        <f>SUM(Target_CC[[#This Row],[Target_Jan]:[Target_Des]])</f>
        <v>18945749.680519972</v>
      </c>
      <c r="AX314" s="5">
        <v>0</v>
      </c>
      <c r="AY314" s="5">
        <v>0</v>
      </c>
      <c r="AZ314" s="5">
        <v>0</v>
      </c>
      <c r="BA314" s="5">
        <v>0</v>
      </c>
      <c r="BB314" s="5">
        <v>0</v>
      </c>
      <c r="BC314" s="5">
        <v>0</v>
      </c>
      <c r="BD314" s="5">
        <v>0</v>
      </c>
      <c r="BE314" s="5">
        <v>0</v>
      </c>
      <c r="BF314" s="5">
        <v>0</v>
      </c>
      <c r="BG314" s="5">
        <v>0</v>
      </c>
      <c r="BH314" s="5">
        <v>0</v>
      </c>
      <c r="BI314" s="5">
        <v>0</v>
      </c>
      <c r="BJ314" s="5">
        <f>SUM(Target_CC[[#This Row],[Target_NGTMA_Jan]:[Target_NGTMA_Des]])</f>
        <v>0</v>
      </c>
      <c r="BK314" s="5">
        <v>675338</v>
      </c>
      <c r="BL314" s="5">
        <v>670000</v>
      </c>
      <c r="BM314" s="5">
        <v>670000</v>
      </c>
      <c r="BN314" s="5">
        <f>Target_CC[[#This Row],[Est_Sust_NP Apr]]+Target_CC[[#This Row],[Est_Sust_POTS Apr]]+Target_CC[[#This Row],[BC_Apr]]</f>
        <v>766700</v>
      </c>
      <c r="BO314" s="5">
        <f>Target_CC[[#This Row],[Est_Sust_NP Mei]]+Target_CC[[#This Row],[Est_Sust_POTS Mei]]+Target_CC[[#This Row],[BC_Mei]]</f>
        <v>766700</v>
      </c>
      <c r="BP314" s="5">
        <f>Target_CC[[#This Row],[Est_Sust_NP Jun]]+Target_CC[[#This Row],[Est_Sust_POTS Jun]]+Target_CC[[#This Row],[BC_Jun]]</f>
        <v>766700</v>
      </c>
      <c r="BQ314" s="5">
        <f>Target_CC[[#This Row],[Est_Sust_NP Jul]]+Target_CC[[#This Row],[Est_Sust_POTS Jul]]+Target_CC[[#This Row],[BC_Jul]]</f>
        <v>766700</v>
      </c>
      <c r="BR314" s="5">
        <f>Target_CC[[#This Row],[Est_Sust_NP Agu]]+Target_CC[[#This Row],[Est_Sust_POTS Agu]]+Target_CC[[#This Row],[BC_Agu]]</f>
        <v>766700</v>
      </c>
      <c r="BS314" s="5">
        <f>Target_CC[[#This Row],[Est_Sust_NP Sep]]+Target_CC[[#This Row],[Est_Sust_POTS Sep]]+Target_CC[[#This Row],[BC_Sep]]</f>
        <v>766700</v>
      </c>
      <c r="BT314" s="5">
        <f>Target_CC[[#This Row],[Est_Sust_NP Okt]]+Target_CC[[#This Row],[Est_Sust_POTS Okt]]+Target_CC[[#This Row],[BC_Okt]]</f>
        <v>766700</v>
      </c>
      <c r="BU314" s="5">
        <f>Target_CC[[#This Row],[Est_Sust_NP Nov]]+Target_CC[[#This Row],[Est_Sust_POTS Nov]]+Target_CC[[#This Row],[BC_Nov]]</f>
        <v>766700</v>
      </c>
      <c r="BV314" s="5">
        <f>Target_CC[[#This Row],[Est_Sust_NP Des]]+Target_CC[[#This Row],[Est_Sust_POTS Des]]+Target_CC[[#This Row],[BC_Des]]</f>
        <v>766700</v>
      </c>
      <c r="BW314" s="5">
        <f>SUM(Target_CC[[#This Row],[Real_Jan]:[Real_Des]])</f>
        <v>8915638</v>
      </c>
      <c r="BX314" s="5">
        <v>0</v>
      </c>
      <c r="BY314" s="5">
        <v>0</v>
      </c>
      <c r="BZ314" s="5">
        <v>0</v>
      </c>
      <c r="CA314" s="5">
        <f>Target_CC[[#This Row],[Est_Sust_NP Mar]]*95%</f>
        <v>0</v>
      </c>
      <c r="CB314" s="5">
        <f>Target_CC[[#This Row],[Est_Sust_NP Apr]]</f>
        <v>0</v>
      </c>
      <c r="CC314" s="5">
        <f>Target_CC[[#This Row],[Est_Sust_NP Mei]]</f>
        <v>0</v>
      </c>
      <c r="CD314" s="5">
        <f>Target_CC[[#This Row],[Est_Sust_NP Jun]]</f>
        <v>0</v>
      </c>
      <c r="CE314" s="5">
        <f>Target_CC[[#This Row],[Est_Sust_NP Jul]]</f>
        <v>0</v>
      </c>
      <c r="CF314" s="5">
        <f>Target_CC[[#This Row],[Est_Sust_NP Agu]]</f>
        <v>0</v>
      </c>
      <c r="CG314" s="5">
        <f>Target_CC[[#This Row],[Est_Sust_NP Sep]]</f>
        <v>0</v>
      </c>
      <c r="CH314" s="5">
        <f>Target_CC[[#This Row],[Est_Sust_NP Okt]]</f>
        <v>0</v>
      </c>
      <c r="CI314" s="5">
        <f>Target_CC[[#This Row],[Est_Sust_NP Nov]]</f>
        <v>0</v>
      </c>
      <c r="CJ314" s="5">
        <f>SUM(Target_CC[[#This Row],[Est_Sust_NP Jan]:[Est_Sust_NP Des]])</f>
        <v>0</v>
      </c>
      <c r="CK314" s="5">
        <v>770200</v>
      </c>
      <c r="CL314" s="5">
        <v>766200</v>
      </c>
      <c r="CM314" s="5">
        <v>766700</v>
      </c>
      <c r="CN314" s="5">
        <f>Target_CC[[#This Row],[Est_Sust_POTS Mar]]</f>
        <v>766700</v>
      </c>
      <c r="CO314" s="5">
        <f>Target_CC[[#This Row],[Est_Sust_POTS Apr]]</f>
        <v>766700</v>
      </c>
      <c r="CP314" s="5">
        <f>Target_CC[[#This Row],[Est_Sust_POTS Mei]]</f>
        <v>766700</v>
      </c>
      <c r="CQ314" s="5">
        <f>Target_CC[[#This Row],[Est_Sust_POTS Jun]]</f>
        <v>766700</v>
      </c>
      <c r="CR314" s="5">
        <f>Target_CC[[#This Row],[Est_Sust_POTS Jul]]</f>
        <v>766700</v>
      </c>
      <c r="CS314" s="5">
        <f>Target_CC[[#This Row],[Est_Sust_POTS Agu]]</f>
        <v>766700</v>
      </c>
      <c r="CT314" s="5">
        <f>Target_CC[[#This Row],[Est_Sust_POTS Sep]]</f>
        <v>766700</v>
      </c>
      <c r="CU314" s="5">
        <f>Target_CC[[#This Row],[Est_Sust_POTS Okt]]</f>
        <v>766700</v>
      </c>
      <c r="CV314" s="5">
        <f>Target_CC[[#This Row],[Est_Sust_POTS Nov]]</f>
        <v>766700</v>
      </c>
      <c r="CW314" s="5">
        <f>SUM(Target_CC[[#This Row],[Est_Sust_POTS Jan]:[Est_Sust_POTS Des]])</f>
        <v>9203400</v>
      </c>
      <c r="CX314" s="5"/>
      <c r="CY314" s="5">
        <v>0</v>
      </c>
      <c r="CZ314" s="5">
        <v>0</v>
      </c>
      <c r="DA314" s="5">
        <v>0</v>
      </c>
      <c r="DB314" s="5"/>
      <c r="DC314" s="5"/>
      <c r="DD314" s="5"/>
      <c r="DE314" s="5"/>
      <c r="DF314" s="5"/>
      <c r="DG314" s="5"/>
      <c r="DH314" s="5"/>
      <c r="DI314" s="5"/>
      <c r="DJ314" s="5">
        <f>SUM(Target_CC[[#This Row],[BC_Jan]:[BC_Des]])</f>
        <v>0</v>
      </c>
      <c r="DK314" s="5"/>
      <c r="DL314" s="5"/>
      <c r="DM314" s="5"/>
      <c r="DN314" s="5"/>
      <c r="DO314" s="5"/>
      <c r="DP314" s="5"/>
      <c r="DQ314" s="5"/>
      <c r="DR314" s="5"/>
      <c r="DS314" s="5"/>
      <c r="DT314" s="5"/>
      <c r="DU314" s="5"/>
      <c r="DV314" s="5"/>
      <c r="DW314" s="5"/>
      <c r="DX314" s="5" t="s">
        <v>160</v>
      </c>
    </row>
    <row r="315" spans="2:128" x14ac:dyDescent="0.3">
      <c r="B315">
        <v>19607659</v>
      </c>
      <c r="C315" t="s">
        <v>573</v>
      </c>
      <c r="D315" t="s">
        <v>392</v>
      </c>
      <c r="E315" t="s">
        <v>304</v>
      </c>
      <c r="F315" t="s">
        <v>309</v>
      </c>
      <c r="G315" t="s">
        <v>25</v>
      </c>
      <c r="H315" t="s">
        <v>159</v>
      </c>
      <c r="I315" t="s">
        <v>29</v>
      </c>
      <c r="J315" s="5">
        <v>0</v>
      </c>
      <c r="K315" s="5">
        <v>650076.36363636365</v>
      </c>
      <c r="L315" s="5">
        <v>684290.90909090918</v>
      </c>
      <c r="M315" s="5">
        <v>615861.81818181823</v>
      </c>
      <c r="N315" s="5">
        <v>547432.72727272729</v>
      </c>
      <c r="O315" s="5">
        <v>581647.27272727271</v>
      </c>
      <c r="P315" s="5">
        <v>615861.81818181823</v>
      </c>
      <c r="Q315" s="5">
        <v>786934.54545454553</v>
      </c>
      <c r="R315" s="5">
        <v>718505.45454545459</v>
      </c>
      <c r="S315" s="5">
        <v>718505.45454545459</v>
      </c>
      <c r="T315" s="5">
        <v>786934.54545454553</v>
      </c>
      <c r="U315" s="5">
        <v>684290.90909090918</v>
      </c>
      <c r="V315" s="5">
        <v>718505.45454545459</v>
      </c>
      <c r="W315" s="5">
        <v>8108847.2727272753</v>
      </c>
      <c r="X315" s="5">
        <v>87112.134425381344</v>
      </c>
      <c r="Y315" s="5">
        <v>92639.216965355474</v>
      </c>
      <c r="Z315" s="5">
        <v>121892.25900212889</v>
      </c>
      <c r="AA315" s="5">
        <v>124275.67115370954</v>
      </c>
      <c r="AB315" s="5">
        <v>162550.50746852864</v>
      </c>
      <c r="AC315" s="5">
        <v>151879.72361161726</v>
      </c>
      <c r="AD315" s="5">
        <v>133371.74769324966</v>
      </c>
      <c r="AE315" s="5">
        <v>150871.48623543413</v>
      </c>
      <c r="AF315" s="5">
        <v>131001.45921963154</v>
      </c>
      <c r="AG315" s="5">
        <v>137867.93116137906</v>
      </c>
      <c r="AH315" s="5">
        <v>169390.95867829199</v>
      </c>
      <c r="AI315" s="5">
        <v>200969.79519285701</v>
      </c>
      <c r="AJ315" s="5">
        <v>1663822.8908075646</v>
      </c>
      <c r="AK315" s="5">
        <v>737188.49806174496</v>
      </c>
      <c r="AL315" s="5">
        <v>776930.12605626462</v>
      </c>
      <c r="AM315" s="5">
        <v>737754.07718394708</v>
      </c>
      <c r="AN315" s="5">
        <v>671708.39842643682</v>
      </c>
      <c r="AO315" s="5">
        <v>744197.78019580129</v>
      </c>
      <c r="AP315" s="5">
        <v>767741.54179343546</v>
      </c>
      <c r="AQ315" s="5">
        <v>920306.29314779514</v>
      </c>
      <c r="AR315" s="5">
        <v>869376.94078088878</v>
      </c>
      <c r="AS315" s="5">
        <v>849506.91376508609</v>
      </c>
      <c r="AT315" s="5">
        <v>924802.47661592462</v>
      </c>
      <c r="AU315" s="5">
        <v>853681.86776920117</v>
      </c>
      <c r="AV315" s="5">
        <v>919475.24973831163</v>
      </c>
      <c r="AW315" s="5">
        <f>SUM(Target_CC[[#This Row],[Target_Jan]:[Target_Des]])</f>
        <v>9772670.1635348368</v>
      </c>
      <c r="AX315" s="5">
        <v>0</v>
      </c>
      <c r="AY315" s="5">
        <v>0</v>
      </c>
      <c r="AZ315" s="5">
        <v>0</v>
      </c>
      <c r="BA315" s="5">
        <v>0</v>
      </c>
      <c r="BB315" s="5">
        <v>0</v>
      </c>
      <c r="BC315" s="5">
        <v>0</v>
      </c>
      <c r="BD315" s="5">
        <v>0</v>
      </c>
      <c r="BE315" s="5">
        <v>0</v>
      </c>
      <c r="BF315" s="5">
        <v>0</v>
      </c>
      <c r="BG315" s="5">
        <v>0</v>
      </c>
      <c r="BH315" s="5">
        <v>0</v>
      </c>
      <c r="BI315" s="5">
        <v>0</v>
      </c>
      <c r="BJ315" s="5">
        <f>SUM(Target_CC[[#This Row],[Target_NGTMA_Jan]:[Target_NGTMA_Des]])</f>
        <v>0</v>
      </c>
      <c r="BK315" s="5">
        <v>776000</v>
      </c>
      <c r="BL315" s="5">
        <v>776000</v>
      </c>
      <c r="BM315" s="5">
        <v>776000</v>
      </c>
      <c r="BN315" s="5">
        <f>Target_CC[[#This Row],[Est_Sust_NP Apr]]+Target_CC[[#This Row],[Est_Sust_POTS Apr]]+Target_CC[[#This Row],[BC_Apr]]</f>
        <v>776000</v>
      </c>
      <c r="BO315" s="5">
        <f>Target_CC[[#This Row],[Est_Sust_NP Mei]]+Target_CC[[#This Row],[Est_Sust_POTS Mei]]+Target_CC[[#This Row],[BC_Mei]]</f>
        <v>776000</v>
      </c>
      <c r="BP315" s="5">
        <f>Target_CC[[#This Row],[Est_Sust_NP Jun]]+Target_CC[[#This Row],[Est_Sust_POTS Jun]]+Target_CC[[#This Row],[BC_Jun]]</f>
        <v>776000</v>
      </c>
      <c r="BQ315" s="5">
        <f>Target_CC[[#This Row],[Est_Sust_NP Jul]]+Target_CC[[#This Row],[Est_Sust_POTS Jul]]+Target_CC[[#This Row],[BC_Jul]]</f>
        <v>776000</v>
      </c>
      <c r="BR315" s="5">
        <f>Target_CC[[#This Row],[Est_Sust_NP Agu]]+Target_CC[[#This Row],[Est_Sust_POTS Agu]]+Target_CC[[#This Row],[BC_Agu]]</f>
        <v>776000</v>
      </c>
      <c r="BS315" s="5">
        <f>Target_CC[[#This Row],[Est_Sust_NP Sep]]+Target_CC[[#This Row],[Est_Sust_POTS Sep]]+Target_CC[[#This Row],[BC_Sep]]</f>
        <v>776000</v>
      </c>
      <c r="BT315" s="5">
        <f>Target_CC[[#This Row],[Est_Sust_NP Okt]]+Target_CC[[#This Row],[Est_Sust_POTS Okt]]+Target_CC[[#This Row],[BC_Okt]]</f>
        <v>776000</v>
      </c>
      <c r="BU315" s="5">
        <f>Target_CC[[#This Row],[Est_Sust_NP Nov]]+Target_CC[[#This Row],[Est_Sust_POTS Nov]]+Target_CC[[#This Row],[BC_Nov]]</f>
        <v>776000</v>
      </c>
      <c r="BV315" s="5">
        <f>Target_CC[[#This Row],[Est_Sust_NP Des]]+Target_CC[[#This Row],[Est_Sust_POTS Des]]+Target_CC[[#This Row],[BC_Des]]</f>
        <v>776000</v>
      </c>
      <c r="BW315" s="5">
        <f>SUM(Target_CC[[#This Row],[Real_Jan]:[Real_Des]])</f>
        <v>9312000</v>
      </c>
      <c r="BX315" s="5">
        <v>0</v>
      </c>
      <c r="BY315" s="5">
        <v>0</v>
      </c>
      <c r="BZ315" s="5">
        <v>0</v>
      </c>
      <c r="CA315" s="5">
        <f>Target_CC[[#This Row],[Est_Sust_NP Mar]]*95%</f>
        <v>0</v>
      </c>
      <c r="CB315" s="5">
        <f>Target_CC[[#This Row],[Est_Sust_NP Apr]]</f>
        <v>0</v>
      </c>
      <c r="CC315" s="5">
        <f>Target_CC[[#This Row],[Est_Sust_NP Mei]]</f>
        <v>0</v>
      </c>
      <c r="CD315" s="5">
        <f>Target_CC[[#This Row],[Est_Sust_NP Jun]]</f>
        <v>0</v>
      </c>
      <c r="CE315" s="5">
        <f>Target_CC[[#This Row],[Est_Sust_NP Jul]]</f>
        <v>0</v>
      </c>
      <c r="CF315" s="5">
        <f>Target_CC[[#This Row],[Est_Sust_NP Agu]]</f>
        <v>0</v>
      </c>
      <c r="CG315" s="5">
        <f>Target_CC[[#This Row],[Est_Sust_NP Sep]]</f>
        <v>0</v>
      </c>
      <c r="CH315" s="5">
        <f>Target_CC[[#This Row],[Est_Sust_NP Okt]]</f>
        <v>0</v>
      </c>
      <c r="CI315" s="5">
        <f>Target_CC[[#This Row],[Est_Sust_NP Nov]]</f>
        <v>0</v>
      </c>
      <c r="CJ315" s="5">
        <f>SUM(Target_CC[[#This Row],[Est_Sust_NP Jan]:[Est_Sust_NP Des]])</f>
        <v>0</v>
      </c>
      <c r="CK315" s="5">
        <v>776000</v>
      </c>
      <c r="CL315" s="5">
        <v>776000</v>
      </c>
      <c r="CM315" s="5">
        <v>776000</v>
      </c>
      <c r="CN315" s="5">
        <f>Target_CC[[#This Row],[Est_Sust_POTS Mar]]</f>
        <v>776000</v>
      </c>
      <c r="CO315" s="5">
        <f>Target_CC[[#This Row],[Est_Sust_POTS Apr]]</f>
        <v>776000</v>
      </c>
      <c r="CP315" s="5">
        <f>Target_CC[[#This Row],[Est_Sust_POTS Mei]]</f>
        <v>776000</v>
      </c>
      <c r="CQ315" s="5">
        <f>Target_CC[[#This Row],[Est_Sust_POTS Jun]]</f>
        <v>776000</v>
      </c>
      <c r="CR315" s="5">
        <f>Target_CC[[#This Row],[Est_Sust_POTS Jul]]</f>
        <v>776000</v>
      </c>
      <c r="CS315" s="5">
        <f>Target_CC[[#This Row],[Est_Sust_POTS Agu]]</f>
        <v>776000</v>
      </c>
      <c r="CT315" s="5">
        <f>Target_CC[[#This Row],[Est_Sust_POTS Sep]]</f>
        <v>776000</v>
      </c>
      <c r="CU315" s="5">
        <f>Target_CC[[#This Row],[Est_Sust_POTS Okt]]</f>
        <v>776000</v>
      </c>
      <c r="CV315" s="5">
        <f>Target_CC[[#This Row],[Est_Sust_POTS Nov]]</f>
        <v>776000</v>
      </c>
      <c r="CW315" s="5">
        <f>SUM(Target_CC[[#This Row],[Est_Sust_POTS Jan]:[Est_Sust_POTS Des]])</f>
        <v>9312000</v>
      </c>
      <c r="CX315" s="5"/>
      <c r="CY315" s="5">
        <v>0</v>
      </c>
      <c r="CZ315" s="5">
        <v>0</v>
      </c>
      <c r="DA315" s="5">
        <v>0</v>
      </c>
      <c r="DB315" s="5"/>
      <c r="DC315" s="5"/>
      <c r="DD315" s="5"/>
      <c r="DE315" s="5"/>
      <c r="DF315" s="5"/>
      <c r="DG315" s="5"/>
      <c r="DH315" s="5"/>
      <c r="DI315" s="5"/>
      <c r="DJ315" s="5">
        <f>SUM(Target_CC[[#This Row],[BC_Jan]:[BC_Des]])</f>
        <v>0</v>
      </c>
      <c r="DK315" s="5"/>
      <c r="DL315" s="5"/>
      <c r="DM315" s="5"/>
      <c r="DN315" s="5"/>
      <c r="DO315" s="5"/>
      <c r="DP315" s="5"/>
      <c r="DQ315" s="5"/>
      <c r="DR315" s="5"/>
      <c r="DS315" s="5"/>
      <c r="DT315" s="5"/>
      <c r="DU315" s="5"/>
      <c r="DV315" s="5"/>
      <c r="DW315" s="5"/>
      <c r="DX315" s="5" t="s">
        <v>160</v>
      </c>
    </row>
    <row r="316" spans="2:128" x14ac:dyDescent="0.3">
      <c r="B316">
        <v>3001071349</v>
      </c>
      <c r="C316" t="s">
        <v>574</v>
      </c>
      <c r="D316" t="s">
        <v>369</v>
      </c>
      <c r="E316" t="s">
        <v>326</v>
      </c>
      <c r="F316" t="s">
        <v>363</v>
      </c>
      <c r="G316" t="s">
        <v>26</v>
      </c>
      <c r="H316" t="s">
        <v>159</v>
      </c>
      <c r="I316" t="s">
        <v>29</v>
      </c>
      <c r="J316" s="5">
        <v>26422207.166382216</v>
      </c>
      <c r="K316" s="5">
        <v>765000</v>
      </c>
      <c r="L316" s="5">
        <v>765000</v>
      </c>
      <c r="M316" s="5">
        <v>734400</v>
      </c>
      <c r="N316" s="5">
        <v>772344</v>
      </c>
      <c r="O316" s="5">
        <v>734473.44</v>
      </c>
      <c r="P316" s="5">
        <v>734094.73439999996</v>
      </c>
      <c r="Q316" s="5">
        <v>887090.94734399987</v>
      </c>
      <c r="R316" s="5">
        <v>773870.90947344003</v>
      </c>
      <c r="S316" s="5">
        <v>810988.7090947344</v>
      </c>
      <c r="T316" s="5">
        <v>887859.88709094725</v>
      </c>
      <c r="U316" s="5">
        <v>773878.59887090942</v>
      </c>
      <c r="V316" s="5">
        <v>849238.78598870919</v>
      </c>
      <c r="W316" s="5">
        <v>9488240.0122627392</v>
      </c>
      <c r="X316" s="5">
        <v>67855.579921657074</v>
      </c>
      <c r="Y316" s="5">
        <v>396953.45948236366</v>
      </c>
      <c r="Z316" s="5">
        <v>362690.36926558928</v>
      </c>
      <c r="AA316" s="5">
        <v>250348.90050555149</v>
      </c>
      <c r="AB316" s="5">
        <v>338275.05463951221</v>
      </c>
      <c r="AC316" s="5">
        <v>489056.64368468313</v>
      </c>
      <c r="AD316" s="5">
        <v>575546.8586792812</v>
      </c>
      <c r="AE316" s="5">
        <v>635853.19747526129</v>
      </c>
      <c r="AF316" s="5">
        <v>520854.351719937</v>
      </c>
      <c r="AG316" s="5">
        <v>640846.01734983909</v>
      </c>
      <c r="AH316" s="5">
        <v>862743.48204680299</v>
      </c>
      <c r="AI316" s="5">
        <v>540257.4514883823</v>
      </c>
      <c r="AJ316" s="5">
        <v>5681281.3662588615</v>
      </c>
      <c r="AK316" s="5">
        <v>832855.5799216571</v>
      </c>
      <c r="AL316" s="5">
        <v>1161953.4594823637</v>
      </c>
      <c r="AM316" s="5">
        <v>1097090.3692655894</v>
      </c>
      <c r="AN316" s="5">
        <v>1022692.9005055515</v>
      </c>
      <c r="AO316" s="5">
        <v>1072748.4946395122</v>
      </c>
      <c r="AP316" s="5">
        <v>1223151.3780846831</v>
      </c>
      <c r="AQ316" s="5">
        <v>1462637.8060232811</v>
      </c>
      <c r="AR316" s="5">
        <v>1409724.1069487012</v>
      </c>
      <c r="AS316" s="5">
        <v>1331843.0608146715</v>
      </c>
      <c r="AT316" s="5">
        <v>1528705.9044407862</v>
      </c>
      <c r="AU316" s="5">
        <v>1636622.0809177123</v>
      </c>
      <c r="AV316" s="5">
        <v>1389496.2374770916</v>
      </c>
      <c r="AW316" s="5">
        <f>SUM(Target_CC[[#This Row],[Target_Jan]:[Target_Des]])</f>
        <v>15169521.378521601</v>
      </c>
      <c r="AX316" s="5">
        <v>792396.75529236195</v>
      </c>
      <c r="AY316" s="5">
        <v>6032290.547343405</v>
      </c>
      <c r="AZ316" s="5">
        <v>1721168.2227272117</v>
      </c>
      <c r="BA316" s="5">
        <v>3730263.1812121775</v>
      </c>
      <c r="BB316" s="5">
        <v>4356146.5649457099</v>
      </c>
      <c r="BC316" s="5">
        <v>4727385.5144472579</v>
      </c>
      <c r="BD316" s="5">
        <v>304335.51175167295</v>
      </c>
      <c r="BE316" s="5">
        <v>6178364.2199487239</v>
      </c>
      <c r="BF316" s="5">
        <v>2219161.1340547749</v>
      </c>
      <c r="BG316" s="5">
        <v>6294176.2929679696</v>
      </c>
      <c r="BH316" s="5">
        <v>4667404.7998496499</v>
      </c>
      <c r="BI316" s="5">
        <v>3677144.2621599752</v>
      </c>
      <c r="BJ316" s="5">
        <f>SUM(Target_CC[[#This Row],[Target_NGTMA_Jan]:[Target_NGTMA_Des]])</f>
        <v>44700237.006700888</v>
      </c>
      <c r="BK316" s="5">
        <v>725000</v>
      </c>
      <c r="BL316" s="5">
        <v>700000</v>
      </c>
      <c r="BM316" s="5">
        <v>700000</v>
      </c>
      <c r="BN316" s="5">
        <f>Target_CC[[#This Row],[Est_Sust_NP Apr]]+Target_CC[[#This Row],[Est_Sust_POTS Apr]]+Target_CC[[#This Row],[BC_Apr]]</f>
        <v>761300</v>
      </c>
      <c r="BO316" s="5">
        <f>Target_CC[[#This Row],[Est_Sust_NP Mei]]+Target_CC[[#This Row],[Est_Sust_POTS Mei]]+Target_CC[[#This Row],[BC_Mei]]</f>
        <v>761300</v>
      </c>
      <c r="BP316" s="5">
        <f>Target_CC[[#This Row],[Est_Sust_NP Jun]]+Target_CC[[#This Row],[Est_Sust_POTS Jun]]+Target_CC[[#This Row],[BC_Jun]]</f>
        <v>761300</v>
      </c>
      <c r="BQ316" s="5">
        <f>Target_CC[[#This Row],[Est_Sust_NP Jul]]+Target_CC[[#This Row],[Est_Sust_POTS Jul]]+Target_CC[[#This Row],[BC_Jul]]</f>
        <v>761300</v>
      </c>
      <c r="BR316" s="5">
        <f>Target_CC[[#This Row],[Est_Sust_NP Agu]]+Target_CC[[#This Row],[Est_Sust_POTS Agu]]+Target_CC[[#This Row],[BC_Agu]]</f>
        <v>761300</v>
      </c>
      <c r="BS316" s="5">
        <f>Target_CC[[#This Row],[Est_Sust_NP Sep]]+Target_CC[[#This Row],[Est_Sust_POTS Sep]]+Target_CC[[#This Row],[BC_Sep]]</f>
        <v>761300</v>
      </c>
      <c r="BT316" s="5">
        <f>Target_CC[[#This Row],[Est_Sust_NP Okt]]+Target_CC[[#This Row],[Est_Sust_POTS Okt]]+Target_CC[[#This Row],[BC_Okt]]</f>
        <v>761300</v>
      </c>
      <c r="BU316" s="5">
        <f>Target_CC[[#This Row],[Est_Sust_NP Nov]]+Target_CC[[#This Row],[Est_Sust_POTS Nov]]+Target_CC[[#This Row],[BC_Nov]]</f>
        <v>761300</v>
      </c>
      <c r="BV316" s="5">
        <f>Target_CC[[#This Row],[Est_Sust_NP Des]]+Target_CC[[#This Row],[Est_Sust_POTS Des]]+Target_CC[[#This Row],[BC_Des]]</f>
        <v>761300</v>
      </c>
      <c r="BW316" s="5">
        <f>SUM(Target_CC[[#This Row],[Real_Jan]:[Real_Des]])</f>
        <v>8976700</v>
      </c>
      <c r="BX316" s="5">
        <v>0</v>
      </c>
      <c r="BY316" s="5">
        <v>0</v>
      </c>
      <c r="BZ316" s="5">
        <v>0</v>
      </c>
      <c r="CA316" s="5">
        <f>Target_CC[[#This Row],[Est_Sust_NP Mar]]*95%</f>
        <v>0</v>
      </c>
      <c r="CB316" s="5">
        <f>Target_CC[[#This Row],[Est_Sust_NP Apr]]</f>
        <v>0</v>
      </c>
      <c r="CC316" s="5">
        <f>Target_CC[[#This Row],[Est_Sust_NP Mei]]</f>
        <v>0</v>
      </c>
      <c r="CD316" s="5">
        <f>Target_CC[[#This Row],[Est_Sust_NP Jun]]</f>
        <v>0</v>
      </c>
      <c r="CE316" s="5">
        <f>Target_CC[[#This Row],[Est_Sust_NP Jul]]</f>
        <v>0</v>
      </c>
      <c r="CF316" s="5">
        <f>Target_CC[[#This Row],[Est_Sust_NP Agu]]</f>
        <v>0</v>
      </c>
      <c r="CG316" s="5">
        <f>Target_CC[[#This Row],[Est_Sust_NP Sep]]</f>
        <v>0</v>
      </c>
      <c r="CH316" s="5">
        <f>Target_CC[[#This Row],[Est_Sust_NP Okt]]</f>
        <v>0</v>
      </c>
      <c r="CI316" s="5">
        <f>Target_CC[[#This Row],[Est_Sust_NP Nov]]</f>
        <v>0</v>
      </c>
      <c r="CJ316" s="5">
        <f>SUM(Target_CC[[#This Row],[Est_Sust_NP Jan]:[Est_Sust_NP Des]])</f>
        <v>0</v>
      </c>
      <c r="CK316" s="5">
        <v>786300</v>
      </c>
      <c r="CL316" s="5">
        <v>761300</v>
      </c>
      <c r="CM316" s="5">
        <v>761300</v>
      </c>
      <c r="CN316" s="5">
        <f>Target_CC[[#This Row],[Est_Sust_POTS Mar]]</f>
        <v>761300</v>
      </c>
      <c r="CO316" s="5">
        <f>Target_CC[[#This Row],[Est_Sust_POTS Apr]]</f>
        <v>761300</v>
      </c>
      <c r="CP316" s="5">
        <f>Target_CC[[#This Row],[Est_Sust_POTS Mei]]</f>
        <v>761300</v>
      </c>
      <c r="CQ316" s="5">
        <f>Target_CC[[#This Row],[Est_Sust_POTS Jun]]</f>
        <v>761300</v>
      </c>
      <c r="CR316" s="5">
        <f>Target_CC[[#This Row],[Est_Sust_POTS Jul]]</f>
        <v>761300</v>
      </c>
      <c r="CS316" s="5">
        <f>Target_CC[[#This Row],[Est_Sust_POTS Agu]]</f>
        <v>761300</v>
      </c>
      <c r="CT316" s="5">
        <f>Target_CC[[#This Row],[Est_Sust_POTS Sep]]</f>
        <v>761300</v>
      </c>
      <c r="CU316" s="5">
        <f>Target_CC[[#This Row],[Est_Sust_POTS Okt]]</f>
        <v>761300</v>
      </c>
      <c r="CV316" s="5">
        <f>Target_CC[[#This Row],[Est_Sust_POTS Nov]]</f>
        <v>761300</v>
      </c>
      <c r="CW316" s="5">
        <f>SUM(Target_CC[[#This Row],[Est_Sust_POTS Jan]:[Est_Sust_POTS Des]])</f>
        <v>9160600</v>
      </c>
      <c r="CX316" s="5"/>
      <c r="CY316" s="5">
        <v>0</v>
      </c>
      <c r="CZ316" s="5">
        <v>0</v>
      </c>
      <c r="DA316" s="5">
        <v>0</v>
      </c>
      <c r="DB316" s="5"/>
      <c r="DC316" s="5"/>
      <c r="DD316" s="5"/>
      <c r="DE316" s="5"/>
      <c r="DF316" s="5"/>
      <c r="DG316" s="5"/>
      <c r="DH316" s="5"/>
      <c r="DI316" s="5"/>
      <c r="DJ316" s="5">
        <f>SUM(Target_CC[[#This Row],[BC_Jan]:[BC_Des]])</f>
        <v>0</v>
      </c>
      <c r="DK316" s="5"/>
      <c r="DL316" s="5"/>
      <c r="DM316" s="5"/>
      <c r="DN316" s="5"/>
      <c r="DO316" s="5"/>
      <c r="DP316" s="5"/>
      <c r="DQ316" s="5"/>
      <c r="DR316" s="5"/>
      <c r="DS316" s="5"/>
      <c r="DT316" s="5"/>
      <c r="DU316" s="5"/>
      <c r="DV316" s="5"/>
      <c r="DW316" s="5"/>
      <c r="DX316" s="5" t="s">
        <v>160</v>
      </c>
    </row>
    <row r="317" spans="2:128" x14ac:dyDescent="0.3">
      <c r="B317">
        <v>19032928</v>
      </c>
      <c r="C317" t="s">
        <v>575</v>
      </c>
      <c r="D317" t="s">
        <v>362</v>
      </c>
      <c r="E317" t="s">
        <v>353</v>
      </c>
      <c r="F317" t="s">
        <v>363</v>
      </c>
      <c r="G317" t="s">
        <v>25</v>
      </c>
      <c r="H317" t="s">
        <v>159</v>
      </c>
      <c r="I317" t="s">
        <v>29</v>
      </c>
      <c r="J317" s="5">
        <v>22869722.756110534</v>
      </c>
      <c r="K317" s="5">
        <v>775000</v>
      </c>
      <c r="L317" s="5">
        <v>775000</v>
      </c>
      <c r="M317" s="5">
        <v>744000</v>
      </c>
      <c r="N317" s="5">
        <v>782440</v>
      </c>
      <c r="O317" s="5">
        <v>744074.4</v>
      </c>
      <c r="P317" s="5">
        <v>743690.74399999995</v>
      </c>
      <c r="Q317" s="5">
        <v>898686.90743999986</v>
      </c>
      <c r="R317" s="5">
        <v>783986.86907440005</v>
      </c>
      <c r="S317" s="5">
        <v>821589.86869074404</v>
      </c>
      <c r="T317" s="5">
        <v>899465.89868690737</v>
      </c>
      <c r="U317" s="5">
        <v>783994.65898686904</v>
      </c>
      <c r="V317" s="5">
        <v>860339.94658986875</v>
      </c>
      <c r="W317" s="5">
        <v>9612269.2934687883</v>
      </c>
      <c r="X317" s="5">
        <v>186026.58634565404</v>
      </c>
      <c r="Y317" s="5">
        <v>1088250.9160021734</v>
      </c>
      <c r="Z317" s="5">
        <v>994318.39463784848</v>
      </c>
      <c r="AA317" s="5">
        <v>686333.40707138437</v>
      </c>
      <c r="AB317" s="5">
        <v>927383.62465005822</v>
      </c>
      <c r="AC317" s="5">
        <v>1340752.4931532962</v>
      </c>
      <c r="AD317" s="5">
        <v>1577866.072704498</v>
      </c>
      <c r="AE317" s="5">
        <v>1743196.357320341</v>
      </c>
      <c r="AF317" s="5">
        <v>1427926.1505922789</v>
      </c>
      <c r="AG317" s="5">
        <v>1756884.2108259599</v>
      </c>
      <c r="AH317" s="5">
        <v>2365217.7911150106</v>
      </c>
      <c r="AI317" s="5">
        <v>1481119.8955814952</v>
      </c>
      <c r="AJ317" s="5">
        <v>15575275.9</v>
      </c>
      <c r="AK317" s="5">
        <v>961026.58634565398</v>
      </c>
      <c r="AL317" s="5">
        <v>1863250.9160021734</v>
      </c>
      <c r="AM317" s="5">
        <v>1738318.3946378485</v>
      </c>
      <c r="AN317" s="5">
        <v>1468773.4070713844</v>
      </c>
      <c r="AO317" s="5">
        <v>1671458.0246500582</v>
      </c>
      <c r="AP317" s="5">
        <v>2084443.2371532961</v>
      </c>
      <c r="AQ317" s="5">
        <v>2476552.9801444979</v>
      </c>
      <c r="AR317" s="5">
        <v>2527183.2263947409</v>
      </c>
      <c r="AS317" s="5">
        <v>2249516.0192830227</v>
      </c>
      <c r="AT317" s="5">
        <v>2656350.1095128674</v>
      </c>
      <c r="AU317" s="5">
        <v>3149212.4501018794</v>
      </c>
      <c r="AV317" s="5">
        <v>2341459.842171364</v>
      </c>
      <c r="AW317" s="5">
        <f>SUM(Target_CC[[#This Row],[Target_Jan]:[Target_Des]])</f>
        <v>25187545.193468783</v>
      </c>
      <c r="AX317" s="5">
        <v>792396.75529236195</v>
      </c>
      <c r="AY317" s="5">
        <v>6032290.547343405</v>
      </c>
      <c r="AZ317" s="5">
        <v>1721168.2227272117</v>
      </c>
      <c r="BA317" s="5">
        <v>3730263.1812121775</v>
      </c>
      <c r="BB317" s="5">
        <v>4356146.5649457099</v>
      </c>
      <c r="BC317" s="5">
        <v>4727385.5144472579</v>
      </c>
      <c r="BD317" s="5">
        <v>304335.51175167295</v>
      </c>
      <c r="BE317" s="5">
        <v>6178364.2199487239</v>
      </c>
      <c r="BF317" s="5">
        <v>2219161.1340547749</v>
      </c>
      <c r="BG317" s="5">
        <v>6294176.2929679696</v>
      </c>
      <c r="BH317" s="5">
        <v>4667404.7998496499</v>
      </c>
      <c r="BI317" s="5">
        <v>3677144.2621599752</v>
      </c>
      <c r="BJ317" s="5">
        <f>SUM(Target_CC[[#This Row],[Target_NGTMA_Jan]:[Target_NGTMA_Des]])</f>
        <v>44700237.006700888</v>
      </c>
      <c r="BK317" s="5">
        <v>755000</v>
      </c>
      <c r="BL317" s="5">
        <v>755000</v>
      </c>
      <c r="BM317" s="5">
        <v>755000</v>
      </c>
      <c r="BN317" s="5">
        <f>Target_CC[[#This Row],[Est_Sust_NP Apr]]+Target_CC[[#This Row],[Est_Sust_POTS Apr]]+Target_CC[[#This Row],[BC_Apr]]</f>
        <v>787600</v>
      </c>
      <c r="BO317" s="5">
        <f>Target_CC[[#This Row],[Est_Sust_NP Mei]]+Target_CC[[#This Row],[Est_Sust_POTS Mei]]+Target_CC[[#This Row],[BC_Mei]]</f>
        <v>787600</v>
      </c>
      <c r="BP317" s="5">
        <f>Target_CC[[#This Row],[Est_Sust_NP Jun]]+Target_CC[[#This Row],[Est_Sust_POTS Jun]]+Target_CC[[#This Row],[BC_Jun]]</f>
        <v>787600</v>
      </c>
      <c r="BQ317" s="5">
        <f>Target_CC[[#This Row],[Est_Sust_NP Jul]]+Target_CC[[#This Row],[Est_Sust_POTS Jul]]+Target_CC[[#This Row],[BC_Jul]]</f>
        <v>787600</v>
      </c>
      <c r="BR317" s="5">
        <f>Target_CC[[#This Row],[Est_Sust_NP Agu]]+Target_CC[[#This Row],[Est_Sust_POTS Agu]]+Target_CC[[#This Row],[BC_Agu]]</f>
        <v>787600</v>
      </c>
      <c r="BS317" s="5">
        <f>Target_CC[[#This Row],[Est_Sust_NP Sep]]+Target_CC[[#This Row],[Est_Sust_POTS Sep]]+Target_CC[[#This Row],[BC_Sep]]</f>
        <v>787600</v>
      </c>
      <c r="BT317" s="5">
        <f>Target_CC[[#This Row],[Est_Sust_NP Okt]]+Target_CC[[#This Row],[Est_Sust_POTS Okt]]+Target_CC[[#This Row],[BC_Okt]]</f>
        <v>787600</v>
      </c>
      <c r="BU317" s="5">
        <f>Target_CC[[#This Row],[Est_Sust_NP Nov]]+Target_CC[[#This Row],[Est_Sust_POTS Nov]]+Target_CC[[#This Row],[BC_Nov]]</f>
        <v>787600</v>
      </c>
      <c r="BV317" s="5">
        <f>Target_CC[[#This Row],[Est_Sust_NP Des]]+Target_CC[[#This Row],[Est_Sust_POTS Des]]+Target_CC[[#This Row],[BC_Des]]</f>
        <v>787600</v>
      </c>
      <c r="BW317" s="5">
        <f>SUM(Target_CC[[#This Row],[Real_Jan]:[Real_Des]])</f>
        <v>9353400</v>
      </c>
      <c r="BX317" s="5">
        <v>0</v>
      </c>
      <c r="BY317" s="5">
        <v>0</v>
      </c>
      <c r="BZ317" s="5">
        <v>0</v>
      </c>
      <c r="CA317" s="5">
        <f>Target_CC[[#This Row],[Est_Sust_NP Mar]]*95%</f>
        <v>0</v>
      </c>
      <c r="CB317" s="5">
        <f>Target_CC[[#This Row],[Est_Sust_NP Apr]]</f>
        <v>0</v>
      </c>
      <c r="CC317" s="5">
        <f>Target_CC[[#This Row],[Est_Sust_NP Mei]]</f>
        <v>0</v>
      </c>
      <c r="CD317" s="5">
        <f>Target_CC[[#This Row],[Est_Sust_NP Jun]]</f>
        <v>0</v>
      </c>
      <c r="CE317" s="5">
        <f>Target_CC[[#This Row],[Est_Sust_NP Jul]]</f>
        <v>0</v>
      </c>
      <c r="CF317" s="5">
        <f>Target_CC[[#This Row],[Est_Sust_NP Agu]]</f>
        <v>0</v>
      </c>
      <c r="CG317" s="5">
        <f>Target_CC[[#This Row],[Est_Sust_NP Sep]]</f>
        <v>0</v>
      </c>
      <c r="CH317" s="5">
        <f>Target_CC[[#This Row],[Est_Sust_NP Okt]]</f>
        <v>0</v>
      </c>
      <c r="CI317" s="5">
        <f>Target_CC[[#This Row],[Est_Sust_NP Nov]]</f>
        <v>0</v>
      </c>
      <c r="CJ317" s="5">
        <f>SUM(Target_CC[[#This Row],[Est_Sust_NP Jan]:[Est_Sust_NP Des]])</f>
        <v>0</v>
      </c>
      <c r="CK317" s="5">
        <v>787600</v>
      </c>
      <c r="CL317" s="5">
        <v>787600</v>
      </c>
      <c r="CM317" s="5">
        <v>787600</v>
      </c>
      <c r="CN317" s="5">
        <f>Target_CC[[#This Row],[Est_Sust_POTS Mar]]</f>
        <v>787600</v>
      </c>
      <c r="CO317" s="5">
        <f>Target_CC[[#This Row],[Est_Sust_POTS Apr]]</f>
        <v>787600</v>
      </c>
      <c r="CP317" s="5">
        <f>Target_CC[[#This Row],[Est_Sust_POTS Mei]]</f>
        <v>787600</v>
      </c>
      <c r="CQ317" s="5">
        <f>Target_CC[[#This Row],[Est_Sust_POTS Jun]]</f>
        <v>787600</v>
      </c>
      <c r="CR317" s="5">
        <f>Target_CC[[#This Row],[Est_Sust_POTS Jul]]</f>
        <v>787600</v>
      </c>
      <c r="CS317" s="5">
        <f>Target_CC[[#This Row],[Est_Sust_POTS Agu]]</f>
        <v>787600</v>
      </c>
      <c r="CT317" s="5">
        <f>Target_CC[[#This Row],[Est_Sust_POTS Sep]]</f>
        <v>787600</v>
      </c>
      <c r="CU317" s="5">
        <f>Target_CC[[#This Row],[Est_Sust_POTS Okt]]</f>
        <v>787600</v>
      </c>
      <c r="CV317" s="5">
        <f>Target_CC[[#This Row],[Est_Sust_POTS Nov]]</f>
        <v>787600</v>
      </c>
      <c r="CW317" s="5">
        <f>SUM(Target_CC[[#This Row],[Est_Sust_POTS Jan]:[Est_Sust_POTS Des]])</f>
        <v>9451200</v>
      </c>
      <c r="CX317" s="5"/>
      <c r="CY317" s="5">
        <v>0</v>
      </c>
      <c r="CZ317" s="5">
        <v>0</v>
      </c>
      <c r="DA317" s="5">
        <v>0</v>
      </c>
      <c r="DB317" s="5"/>
      <c r="DC317" s="5"/>
      <c r="DD317" s="5"/>
      <c r="DE317" s="5"/>
      <c r="DF317" s="5"/>
      <c r="DG317" s="5"/>
      <c r="DH317" s="5"/>
      <c r="DI317" s="5"/>
      <c r="DJ317" s="5">
        <f>SUM(Target_CC[[#This Row],[BC_Jan]:[BC_Des]])</f>
        <v>0</v>
      </c>
      <c r="DK317" s="5"/>
      <c r="DL317" s="5"/>
      <c r="DM317" s="5"/>
      <c r="DN317" s="5"/>
      <c r="DO317" s="5"/>
      <c r="DP317" s="5"/>
      <c r="DQ317" s="5"/>
      <c r="DR317" s="5"/>
      <c r="DS317" s="5"/>
      <c r="DT317" s="5"/>
      <c r="DU317" s="5"/>
      <c r="DV317" s="5"/>
      <c r="DW317" s="5"/>
      <c r="DX317" s="5" t="s">
        <v>160</v>
      </c>
    </row>
    <row r="318" spans="2:128" x14ac:dyDescent="0.3">
      <c r="B318">
        <v>10011714</v>
      </c>
      <c r="C318" t="s">
        <v>576</v>
      </c>
      <c r="D318" t="s">
        <v>395</v>
      </c>
      <c r="E318" t="s">
        <v>340</v>
      </c>
      <c r="F318" t="s">
        <v>296</v>
      </c>
      <c r="G318" t="s">
        <v>25</v>
      </c>
      <c r="H318" t="s">
        <v>159</v>
      </c>
      <c r="I318" t="s">
        <v>29</v>
      </c>
      <c r="J318" s="5">
        <v>12633356.051343521</v>
      </c>
      <c r="K318" s="5">
        <v>836101.67</v>
      </c>
      <c r="L318" s="5">
        <v>800306.58649999998</v>
      </c>
      <c r="M318" s="5">
        <v>807176.35</v>
      </c>
      <c r="N318" s="5">
        <v>800306.58649999998</v>
      </c>
      <c r="O318" s="5">
        <v>779697.29599999997</v>
      </c>
      <c r="P318" s="5">
        <v>759088.00549999997</v>
      </c>
      <c r="Q318" s="5">
        <v>793436.82299999997</v>
      </c>
      <c r="R318" s="5">
        <v>820915.87699999998</v>
      </c>
      <c r="S318" s="5">
        <v>814046.11350000009</v>
      </c>
      <c r="T318" s="5">
        <v>814046.11350000009</v>
      </c>
      <c r="U318" s="5">
        <v>820915.87699999998</v>
      </c>
      <c r="V318" s="5">
        <v>807176.35</v>
      </c>
      <c r="W318" s="5">
        <v>9653213.6484999992</v>
      </c>
      <c r="X318" s="5">
        <v>0</v>
      </c>
      <c r="Y318" s="5">
        <v>690859.22431823774</v>
      </c>
      <c r="Z318" s="5">
        <v>683729.23020126333</v>
      </c>
      <c r="AA318" s="5">
        <v>537486.86343142285</v>
      </c>
      <c r="AB318" s="5">
        <v>586231.66372162709</v>
      </c>
      <c r="AC318" s="5">
        <v>571553.53985494352</v>
      </c>
      <c r="AD318" s="5">
        <v>710365.72728492401</v>
      </c>
      <c r="AE318" s="5">
        <v>598269.13892134407</v>
      </c>
      <c r="AF318" s="5">
        <v>715610.41381648171</v>
      </c>
      <c r="AG318" s="5">
        <v>720720.50871695695</v>
      </c>
      <c r="AH318" s="5">
        <v>611960.29877694696</v>
      </c>
      <c r="AI318" s="5">
        <v>623089.45347582689</v>
      </c>
      <c r="AJ318" s="5">
        <v>7049876.062519975</v>
      </c>
      <c r="AK318" s="5">
        <v>836101.67</v>
      </c>
      <c r="AL318" s="5">
        <v>1491165.8108182377</v>
      </c>
      <c r="AM318" s="5">
        <v>1490905.5802012633</v>
      </c>
      <c r="AN318" s="5">
        <v>1337793.4499314227</v>
      </c>
      <c r="AO318" s="5">
        <v>1365928.9597216272</v>
      </c>
      <c r="AP318" s="5">
        <v>1330641.5453549435</v>
      </c>
      <c r="AQ318" s="5">
        <v>1503802.550284924</v>
      </c>
      <c r="AR318" s="5">
        <v>1419185.015921344</v>
      </c>
      <c r="AS318" s="5">
        <v>1529656.5273164818</v>
      </c>
      <c r="AT318" s="5">
        <v>1534766.6222169572</v>
      </c>
      <c r="AU318" s="5">
        <v>1432876.1757769468</v>
      </c>
      <c r="AV318" s="5">
        <v>1430265.803475827</v>
      </c>
      <c r="AW318" s="5">
        <f>SUM(Target_CC[[#This Row],[Target_Jan]:[Target_Des]])</f>
        <v>16703089.711019972</v>
      </c>
      <c r="AX318" s="5">
        <v>0</v>
      </c>
      <c r="AY318" s="5">
        <v>0</v>
      </c>
      <c r="AZ318" s="5">
        <v>0</v>
      </c>
      <c r="BA318" s="5">
        <v>0</v>
      </c>
      <c r="BB318" s="5">
        <v>0</v>
      </c>
      <c r="BC318" s="5">
        <v>0</v>
      </c>
      <c r="BD318" s="5">
        <v>0</v>
      </c>
      <c r="BE318" s="5">
        <v>0</v>
      </c>
      <c r="BF318" s="5">
        <v>0</v>
      </c>
      <c r="BG318" s="5">
        <v>0</v>
      </c>
      <c r="BH318" s="5">
        <v>0</v>
      </c>
      <c r="BI318" s="5">
        <v>0</v>
      </c>
      <c r="BJ318" s="5">
        <f>SUM(Target_CC[[#This Row],[Target_NGTMA_Jan]:[Target_NGTMA_Des]])</f>
        <v>0</v>
      </c>
      <c r="BK318" s="5">
        <v>804630</v>
      </c>
      <c r="BL318" s="5">
        <v>758640</v>
      </c>
      <c r="BM318" s="5">
        <v>851878</v>
      </c>
      <c r="BN318" s="5">
        <f>Target_CC[[#This Row],[Est_Sust_NP Apr]]+Target_CC[[#This Row],[Est_Sust_POTS Apr]]+Target_CC[[#This Row],[BC_Apr]]</f>
        <v>841840</v>
      </c>
      <c r="BO318" s="5">
        <f>Target_CC[[#This Row],[Est_Sust_NP Mei]]+Target_CC[[#This Row],[Est_Sust_POTS Mei]]+Target_CC[[#This Row],[BC_Mei]]</f>
        <v>841840</v>
      </c>
      <c r="BP318" s="5">
        <f>Target_CC[[#This Row],[Est_Sust_NP Jun]]+Target_CC[[#This Row],[Est_Sust_POTS Jun]]+Target_CC[[#This Row],[BC_Jun]]</f>
        <v>841840</v>
      </c>
      <c r="BQ318" s="5">
        <f>Target_CC[[#This Row],[Est_Sust_NP Jul]]+Target_CC[[#This Row],[Est_Sust_POTS Jul]]+Target_CC[[#This Row],[BC_Jul]]</f>
        <v>841840</v>
      </c>
      <c r="BR318" s="5">
        <f>Target_CC[[#This Row],[Est_Sust_NP Agu]]+Target_CC[[#This Row],[Est_Sust_POTS Agu]]+Target_CC[[#This Row],[BC_Agu]]</f>
        <v>841840</v>
      </c>
      <c r="BS318" s="5">
        <f>Target_CC[[#This Row],[Est_Sust_NP Sep]]+Target_CC[[#This Row],[Est_Sust_POTS Sep]]+Target_CC[[#This Row],[BC_Sep]]</f>
        <v>841840</v>
      </c>
      <c r="BT318" s="5">
        <f>Target_CC[[#This Row],[Est_Sust_NP Okt]]+Target_CC[[#This Row],[Est_Sust_POTS Okt]]+Target_CC[[#This Row],[BC_Okt]]</f>
        <v>841840</v>
      </c>
      <c r="BU318" s="5">
        <f>Target_CC[[#This Row],[Est_Sust_NP Nov]]+Target_CC[[#This Row],[Est_Sust_POTS Nov]]+Target_CC[[#This Row],[BC_Nov]]</f>
        <v>841840</v>
      </c>
      <c r="BV318" s="5">
        <f>Target_CC[[#This Row],[Est_Sust_NP Des]]+Target_CC[[#This Row],[Est_Sust_POTS Des]]+Target_CC[[#This Row],[BC_Des]]</f>
        <v>841840</v>
      </c>
      <c r="BW318" s="5">
        <f>SUM(Target_CC[[#This Row],[Real_Jan]:[Real_Des]])</f>
        <v>9991708</v>
      </c>
      <c r="BX318" s="5">
        <v>0</v>
      </c>
      <c r="BY318" s="5">
        <v>0</v>
      </c>
      <c r="BZ318" s="5">
        <v>0</v>
      </c>
      <c r="CA318" s="5">
        <f>Target_CC[[#This Row],[Est_Sust_NP Mar]]*95%</f>
        <v>0</v>
      </c>
      <c r="CB318" s="5">
        <f>Target_CC[[#This Row],[Est_Sust_NP Apr]]</f>
        <v>0</v>
      </c>
      <c r="CC318" s="5">
        <f>Target_CC[[#This Row],[Est_Sust_NP Mei]]</f>
        <v>0</v>
      </c>
      <c r="CD318" s="5">
        <f>Target_CC[[#This Row],[Est_Sust_NP Jun]]</f>
        <v>0</v>
      </c>
      <c r="CE318" s="5">
        <f>Target_CC[[#This Row],[Est_Sust_NP Jul]]</f>
        <v>0</v>
      </c>
      <c r="CF318" s="5">
        <f>Target_CC[[#This Row],[Est_Sust_NP Agu]]</f>
        <v>0</v>
      </c>
      <c r="CG318" s="5">
        <f>Target_CC[[#This Row],[Est_Sust_NP Sep]]</f>
        <v>0</v>
      </c>
      <c r="CH318" s="5">
        <f>Target_CC[[#This Row],[Est_Sust_NP Okt]]</f>
        <v>0</v>
      </c>
      <c r="CI318" s="5">
        <f>Target_CC[[#This Row],[Est_Sust_NP Nov]]</f>
        <v>0</v>
      </c>
      <c r="CJ318" s="5">
        <f>SUM(Target_CC[[#This Row],[Est_Sust_NP Jan]:[Est_Sust_NP Des]])</f>
        <v>0</v>
      </c>
      <c r="CK318" s="5">
        <v>804630</v>
      </c>
      <c r="CL318" s="5">
        <v>758640</v>
      </c>
      <c r="CM318" s="5">
        <v>841840</v>
      </c>
      <c r="CN318" s="5">
        <f>Target_CC[[#This Row],[Est_Sust_POTS Mar]]</f>
        <v>841840</v>
      </c>
      <c r="CO318" s="5">
        <f>Target_CC[[#This Row],[Est_Sust_POTS Apr]]</f>
        <v>841840</v>
      </c>
      <c r="CP318" s="5">
        <f>Target_CC[[#This Row],[Est_Sust_POTS Mei]]</f>
        <v>841840</v>
      </c>
      <c r="CQ318" s="5">
        <f>Target_CC[[#This Row],[Est_Sust_POTS Jun]]</f>
        <v>841840</v>
      </c>
      <c r="CR318" s="5">
        <f>Target_CC[[#This Row],[Est_Sust_POTS Jul]]</f>
        <v>841840</v>
      </c>
      <c r="CS318" s="5">
        <f>Target_CC[[#This Row],[Est_Sust_POTS Agu]]</f>
        <v>841840</v>
      </c>
      <c r="CT318" s="5">
        <f>Target_CC[[#This Row],[Est_Sust_POTS Sep]]</f>
        <v>841840</v>
      </c>
      <c r="CU318" s="5">
        <f>Target_CC[[#This Row],[Est_Sust_POTS Okt]]</f>
        <v>841840</v>
      </c>
      <c r="CV318" s="5">
        <f>Target_CC[[#This Row],[Est_Sust_POTS Nov]]</f>
        <v>841840</v>
      </c>
      <c r="CW318" s="5">
        <f>SUM(Target_CC[[#This Row],[Est_Sust_POTS Jan]:[Est_Sust_POTS Des]])</f>
        <v>9981670</v>
      </c>
      <c r="CX318" s="5"/>
      <c r="CY318" s="5">
        <v>0</v>
      </c>
      <c r="CZ318" s="5">
        <v>0</v>
      </c>
      <c r="DA318" s="5">
        <v>0</v>
      </c>
      <c r="DB318" s="5"/>
      <c r="DC318" s="5"/>
      <c r="DD318" s="5"/>
      <c r="DE318" s="5"/>
      <c r="DF318" s="5"/>
      <c r="DG318" s="5"/>
      <c r="DH318" s="5"/>
      <c r="DI318" s="5"/>
      <c r="DJ318" s="5">
        <f>SUM(Target_CC[[#This Row],[BC_Jan]:[BC_Des]])</f>
        <v>0</v>
      </c>
      <c r="DK318" s="5"/>
      <c r="DL318" s="5"/>
      <c r="DM318" s="5"/>
      <c r="DN318" s="5"/>
      <c r="DO318" s="5"/>
      <c r="DP318" s="5"/>
      <c r="DQ318" s="5"/>
      <c r="DR318" s="5"/>
      <c r="DS318" s="5"/>
      <c r="DT318" s="5"/>
      <c r="DU318" s="5"/>
      <c r="DV318" s="5"/>
      <c r="DW318" s="5"/>
      <c r="DX318" s="5" t="s">
        <v>160</v>
      </c>
    </row>
    <row r="319" spans="2:128" x14ac:dyDescent="0.3">
      <c r="B319">
        <v>10136891</v>
      </c>
      <c r="C319" t="s">
        <v>577</v>
      </c>
      <c r="D319" t="s">
        <v>513</v>
      </c>
      <c r="E319" t="s">
        <v>578</v>
      </c>
      <c r="F319" t="s">
        <v>309</v>
      </c>
      <c r="G319" t="s">
        <v>21</v>
      </c>
      <c r="H319" t="s">
        <v>159</v>
      </c>
      <c r="I319" t="s">
        <v>29</v>
      </c>
      <c r="J319" s="5">
        <v>15468254.354907576</v>
      </c>
      <c r="K319" s="5">
        <v>683920.54545454553</v>
      </c>
      <c r="L319" s="5">
        <v>719916.36363636365</v>
      </c>
      <c r="M319" s="5">
        <v>647924.72727272729</v>
      </c>
      <c r="N319" s="5">
        <v>575933.09090909094</v>
      </c>
      <c r="O319" s="5">
        <v>611928.90909090918</v>
      </c>
      <c r="P319" s="5">
        <v>647924.72727272729</v>
      </c>
      <c r="Q319" s="5">
        <v>827903.81818181823</v>
      </c>
      <c r="R319" s="5">
        <v>755912.18181818188</v>
      </c>
      <c r="S319" s="5">
        <v>755912.18181818188</v>
      </c>
      <c r="T319" s="5">
        <v>827903.81818181823</v>
      </c>
      <c r="U319" s="5">
        <v>719916.36363636365</v>
      </c>
      <c r="V319" s="5">
        <v>755912.18181818188</v>
      </c>
      <c r="W319" s="5">
        <v>8531008.9090909101</v>
      </c>
      <c r="X319" s="5">
        <v>91647.353794950148</v>
      </c>
      <c r="Y319" s="5">
        <v>97462.186508397135</v>
      </c>
      <c r="Z319" s="5">
        <v>128238.19619760054</v>
      </c>
      <c r="AA319" s="5">
        <v>130745.69320861915</v>
      </c>
      <c r="AB319" s="5">
        <v>171013.18852745713</v>
      </c>
      <c r="AC319" s="5">
        <v>159786.86386150037</v>
      </c>
      <c r="AD319" s="5">
        <v>140315.32837212502</v>
      </c>
      <c r="AE319" s="5">
        <v>158726.1357765572</v>
      </c>
      <c r="AF319" s="5">
        <v>137821.63828209686</v>
      </c>
      <c r="AG319" s="5">
        <v>145045.59149503848</v>
      </c>
      <c r="AH319" s="5">
        <v>178209.7663208216</v>
      </c>
      <c r="AI319" s="5">
        <v>211432.65566423762</v>
      </c>
      <c r="AJ319" s="5">
        <v>1750444.5980094015</v>
      </c>
      <c r="AK319" s="5">
        <v>775567.89924949571</v>
      </c>
      <c r="AL319" s="5">
        <v>817378.55014476075</v>
      </c>
      <c r="AM319" s="5">
        <v>776162.92347032786</v>
      </c>
      <c r="AN319" s="5">
        <v>706678.78411771008</v>
      </c>
      <c r="AO319" s="5">
        <v>782942.09761836636</v>
      </c>
      <c r="AP319" s="5">
        <v>807711.5911342277</v>
      </c>
      <c r="AQ319" s="5">
        <v>968219.14655394328</v>
      </c>
      <c r="AR319" s="5">
        <v>914638.31759473914</v>
      </c>
      <c r="AS319" s="5">
        <v>893733.82010027871</v>
      </c>
      <c r="AT319" s="5">
        <v>972949.40967685671</v>
      </c>
      <c r="AU319" s="5">
        <v>898126.12995718524</v>
      </c>
      <c r="AV319" s="5">
        <v>967344.83748241956</v>
      </c>
      <c r="AW319" s="5">
        <f>SUM(Target_CC[[#This Row],[Target_Jan]:[Target_Des]])</f>
        <v>10281453.50710031</v>
      </c>
      <c r="AX319" s="5">
        <v>0</v>
      </c>
      <c r="AY319" s="5">
        <v>0</v>
      </c>
      <c r="AZ319" s="5">
        <v>0</v>
      </c>
      <c r="BA319" s="5">
        <v>0</v>
      </c>
      <c r="BB319" s="5">
        <v>0</v>
      </c>
      <c r="BC319" s="5">
        <v>0</v>
      </c>
      <c r="BD319" s="5">
        <v>0</v>
      </c>
      <c r="BE319" s="5">
        <v>0</v>
      </c>
      <c r="BF319" s="5">
        <v>0</v>
      </c>
      <c r="BG319" s="5">
        <v>0</v>
      </c>
      <c r="BH319" s="5">
        <v>0</v>
      </c>
      <c r="BI319" s="5">
        <v>0</v>
      </c>
      <c r="BJ319" s="5">
        <f>SUM(Target_CC[[#This Row],[Target_NGTMA_Jan]:[Target_NGTMA_Des]])</f>
        <v>0</v>
      </c>
      <c r="BK319" s="5">
        <v>816400</v>
      </c>
      <c r="BL319" s="5">
        <v>816400</v>
      </c>
      <c r="BM319" s="5">
        <v>816400</v>
      </c>
      <c r="BN319" s="5">
        <f>Target_CC[[#This Row],[Est_Sust_NP Apr]]+Target_CC[[#This Row],[Est_Sust_POTS Apr]]+Target_CC[[#This Row],[BC_Apr]]</f>
        <v>816400</v>
      </c>
      <c r="BO319" s="5">
        <f>Target_CC[[#This Row],[Est_Sust_NP Mei]]+Target_CC[[#This Row],[Est_Sust_POTS Mei]]+Target_CC[[#This Row],[BC_Mei]]</f>
        <v>816400</v>
      </c>
      <c r="BP319" s="5">
        <f>Target_CC[[#This Row],[Est_Sust_NP Jun]]+Target_CC[[#This Row],[Est_Sust_POTS Jun]]+Target_CC[[#This Row],[BC_Jun]]</f>
        <v>816400</v>
      </c>
      <c r="BQ319" s="5">
        <f>Target_CC[[#This Row],[Est_Sust_NP Jul]]+Target_CC[[#This Row],[Est_Sust_POTS Jul]]+Target_CC[[#This Row],[BC_Jul]]</f>
        <v>816400</v>
      </c>
      <c r="BR319" s="5">
        <f>Target_CC[[#This Row],[Est_Sust_NP Agu]]+Target_CC[[#This Row],[Est_Sust_POTS Agu]]+Target_CC[[#This Row],[BC_Agu]]</f>
        <v>816400</v>
      </c>
      <c r="BS319" s="5">
        <f>Target_CC[[#This Row],[Est_Sust_NP Sep]]+Target_CC[[#This Row],[Est_Sust_POTS Sep]]+Target_CC[[#This Row],[BC_Sep]]</f>
        <v>816400</v>
      </c>
      <c r="BT319" s="5">
        <f>Target_CC[[#This Row],[Est_Sust_NP Okt]]+Target_CC[[#This Row],[Est_Sust_POTS Okt]]+Target_CC[[#This Row],[BC_Okt]]</f>
        <v>816400</v>
      </c>
      <c r="BU319" s="5">
        <f>Target_CC[[#This Row],[Est_Sust_NP Nov]]+Target_CC[[#This Row],[Est_Sust_POTS Nov]]+Target_CC[[#This Row],[BC_Nov]]</f>
        <v>816400</v>
      </c>
      <c r="BV319" s="5">
        <f>Target_CC[[#This Row],[Est_Sust_NP Des]]+Target_CC[[#This Row],[Est_Sust_POTS Des]]+Target_CC[[#This Row],[BC_Des]]</f>
        <v>816400</v>
      </c>
      <c r="BW319" s="5">
        <f>SUM(Target_CC[[#This Row],[Real_Jan]:[Real_Des]])</f>
        <v>9796800</v>
      </c>
      <c r="BX319" s="5">
        <v>0</v>
      </c>
      <c r="BY319" s="5">
        <v>0</v>
      </c>
      <c r="BZ319" s="5">
        <v>0</v>
      </c>
      <c r="CA319" s="5">
        <f>Target_CC[[#This Row],[Est_Sust_NP Mar]]*95%</f>
        <v>0</v>
      </c>
      <c r="CB319" s="5">
        <f>Target_CC[[#This Row],[Est_Sust_NP Apr]]</f>
        <v>0</v>
      </c>
      <c r="CC319" s="5">
        <f>Target_CC[[#This Row],[Est_Sust_NP Mei]]</f>
        <v>0</v>
      </c>
      <c r="CD319" s="5">
        <f>Target_CC[[#This Row],[Est_Sust_NP Jun]]</f>
        <v>0</v>
      </c>
      <c r="CE319" s="5">
        <f>Target_CC[[#This Row],[Est_Sust_NP Jul]]</f>
        <v>0</v>
      </c>
      <c r="CF319" s="5">
        <f>Target_CC[[#This Row],[Est_Sust_NP Agu]]</f>
        <v>0</v>
      </c>
      <c r="CG319" s="5">
        <f>Target_CC[[#This Row],[Est_Sust_NP Sep]]</f>
        <v>0</v>
      </c>
      <c r="CH319" s="5">
        <f>Target_CC[[#This Row],[Est_Sust_NP Okt]]</f>
        <v>0</v>
      </c>
      <c r="CI319" s="5">
        <f>Target_CC[[#This Row],[Est_Sust_NP Nov]]</f>
        <v>0</v>
      </c>
      <c r="CJ319" s="5">
        <f>SUM(Target_CC[[#This Row],[Est_Sust_NP Jan]:[Est_Sust_NP Des]])</f>
        <v>0</v>
      </c>
      <c r="CK319" s="5">
        <v>816400</v>
      </c>
      <c r="CL319" s="5">
        <v>816400</v>
      </c>
      <c r="CM319" s="5">
        <v>816400</v>
      </c>
      <c r="CN319" s="5">
        <f>Target_CC[[#This Row],[Est_Sust_POTS Mar]]</f>
        <v>816400</v>
      </c>
      <c r="CO319" s="5">
        <f>Target_CC[[#This Row],[Est_Sust_POTS Apr]]</f>
        <v>816400</v>
      </c>
      <c r="CP319" s="5">
        <f>Target_CC[[#This Row],[Est_Sust_POTS Mei]]</f>
        <v>816400</v>
      </c>
      <c r="CQ319" s="5">
        <f>Target_CC[[#This Row],[Est_Sust_POTS Jun]]</f>
        <v>816400</v>
      </c>
      <c r="CR319" s="5">
        <f>Target_CC[[#This Row],[Est_Sust_POTS Jul]]</f>
        <v>816400</v>
      </c>
      <c r="CS319" s="5">
        <f>Target_CC[[#This Row],[Est_Sust_POTS Agu]]</f>
        <v>816400</v>
      </c>
      <c r="CT319" s="5">
        <f>Target_CC[[#This Row],[Est_Sust_POTS Sep]]</f>
        <v>816400</v>
      </c>
      <c r="CU319" s="5">
        <f>Target_CC[[#This Row],[Est_Sust_POTS Okt]]</f>
        <v>816400</v>
      </c>
      <c r="CV319" s="5">
        <f>Target_CC[[#This Row],[Est_Sust_POTS Nov]]</f>
        <v>816400</v>
      </c>
      <c r="CW319" s="5">
        <f>SUM(Target_CC[[#This Row],[Est_Sust_POTS Jan]:[Est_Sust_POTS Des]])</f>
        <v>9796800</v>
      </c>
      <c r="CX319" s="5"/>
      <c r="CY319" s="5">
        <v>0</v>
      </c>
      <c r="CZ319" s="5">
        <v>0</v>
      </c>
      <c r="DA319" s="5">
        <v>0</v>
      </c>
      <c r="DB319" s="5"/>
      <c r="DC319" s="5"/>
      <c r="DD319" s="5"/>
      <c r="DE319" s="5"/>
      <c r="DF319" s="5"/>
      <c r="DG319" s="5"/>
      <c r="DH319" s="5"/>
      <c r="DI319" s="5"/>
      <c r="DJ319" s="5">
        <f>SUM(Target_CC[[#This Row],[BC_Jan]:[BC_Des]])</f>
        <v>0</v>
      </c>
      <c r="DK319" s="5"/>
      <c r="DL319" s="5"/>
      <c r="DM319" s="5"/>
      <c r="DN319" s="5"/>
      <c r="DO319" s="5"/>
      <c r="DP319" s="5"/>
      <c r="DQ319" s="5"/>
      <c r="DR319" s="5"/>
      <c r="DS319" s="5"/>
      <c r="DT319" s="5"/>
      <c r="DU319" s="5"/>
      <c r="DV319" s="5"/>
      <c r="DW319" s="5"/>
      <c r="DX319" s="5" t="s">
        <v>160</v>
      </c>
    </row>
    <row r="320" spans="2:128" x14ac:dyDescent="0.3">
      <c r="B320">
        <v>19988158</v>
      </c>
      <c r="C320" t="s">
        <v>457</v>
      </c>
      <c r="D320" t="s">
        <v>457</v>
      </c>
      <c r="E320" t="s">
        <v>351</v>
      </c>
      <c r="F320" t="s">
        <v>363</v>
      </c>
      <c r="G320" t="s">
        <v>25</v>
      </c>
      <c r="H320" t="s">
        <v>159</v>
      </c>
      <c r="I320" t="s">
        <v>29</v>
      </c>
      <c r="J320" s="5">
        <v>22869722.756110534</v>
      </c>
      <c r="K320" s="5">
        <v>645000</v>
      </c>
      <c r="L320" s="5">
        <v>645000</v>
      </c>
      <c r="M320" s="5">
        <v>619200</v>
      </c>
      <c r="N320" s="5">
        <v>651192</v>
      </c>
      <c r="O320" s="5">
        <v>619261.92000000004</v>
      </c>
      <c r="P320" s="5">
        <v>618942.61919999996</v>
      </c>
      <c r="Q320" s="5">
        <v>747939.42619200004</v>
      </c>
      <c r="R320" s="5">
        <v>652479.39426192001</v>
      </c>
      <c r="S320" s="5">
        <v>683774.79394261923</v>
      </c>
      <c r="T320" s="5">
        <v>748587.74793942622</v>
      </c>
      <c r="U320" s="5">
        <v>652485.87747939432</v>
      </c>
      <c r="V320" s="5">
        <v>716024.85877479392</v>
      </c>
      <c r="W320" s="5">
        <v>7999888.6377901537</v>
      </c>
      <c r="X320" s="5">
        <v>224997.28090438296</v>
      </c>
      <c r="Y320" s="5">
        <v>1316228.5125591317</v>
      </c>
      <c r="Z320" s="5">
        <v>1202618.0748757995</v>
      </c>
      <c r="AA320" s="5">
        <v>830113.33712252544</v>
      </c>
      <c r="AB320" s="5">
        <v>1121661.1453257941</v>
      </c>
      <c r="AC320" s="5">
        <v>1621626.6247274042</v>
      </c>
      <c r="AD320" s="5">
        <v>1908413.1089205649</v>
      </c>
      <c r="AE320" s="5">
        <v>2108378.4215162257</v>
      </c>
      <c r="AF320" s="5">
        <v>1727062.2846272048</v>
      </c>
      <c r="AG320" s="5">
        <v>2124933.742347945</v>
      </c>
      <c r="AH320" s="5">
        <v>2860707.0752711296</v>
      </c>
      <c r="AI320" s="5">
        <v>1791399.5829607688</v>
      </c>
      <c r="AJ320" s="5">
        <v>18838139.19115888</v>
      </c>
      <c r="AK320" s="5">
        <v>869997.28090438293</v>
      </c>
      <c r="AL320" s="5">
        <v>1961228.5125591317</v>
      </c>
      <c r="AM320" s="5">
        <v>1821818.0748757995</v>
      </c>
      <c r="AN320" s="5">
        <v>1481305.3371225256</v>
      </c>
      <c r="AO320" s="5">
        <v>1740923.0653257943</v>
      </c>
      <c r="AP320" s="5">
        <v>2240569.2439274043</v>
      </c>
      <c r="AQ320" s="5">
        <v>2656352.5351125649</v>
      </c>
      <c r="AR320" s="5">
        <v>2760857.8157781456</v>
      </c>
      <c r="AS320" s="5">
        <v>2410837.0785698239</v>
      </c>
      <c r="AT320" s="5">
        <v>2873521.490287371</v>
      </c>
      <c r="AU320" s="5">
        <v>3513192.952750524</v>
      </c>
      <c r="AV320" s="5">
        <v>2507424.4417355629</v>
      </c>
      <c r="AW320" s="5">
        <f>SUM(Target_CC[[#This Row],[Target_Jan]:[Target_Des]])</f>
        <v>26838027.828949027</v>
      </c>
      <c r="AX320" s="5">
        <v>792396.75529236195</v>
      </c>
      <c r="AY320" s="5">
        <v>6032290.547343405</v>
      </c>
      <c r="AZ320" s="5">
        <v>1721168.2227272117</v>
      </c>
      <c r="BA320" s="5">
        <v>3730263.1812121775</v>
      </c>
      <c r="BB320" s="5">
        <v>4356146.5649457099</v>
      </c>
      <c r="BC320" s="5">
        <v>4727385.5144472579</v>
      </c>
      <c r="BD320" s="5">
        <v>304335.51175167295</v>
      </c>
      <c r="BE320" s="5">
        <v>6178364.2199487239</v>
      </c>
      <c r="BF320" s="5">
        <v>2219161.1340547749</v>
      </c>
      <c r="BG320" s="5">
        <v>6294176.2929679696</v>
      </c>
      <c r="BH320" s="5">
        <v>4667404.7998496499</v>
      </c>
      <c r="BI320" s="5">
        <v>3677144.2621599752</v>
      </c>
      <c r="BJ320" s="5">
        <f>SUM(Target_CC[[#This Row],[Target_NGTMA_Jan]:[Target_NGTMA_Des]])</f>
        <v>44700237.006700888</v>
      </c>
      <c r="BK320" s="5">
        <v>645000</v>
      </c>
      <c r="BL320" s="5">
        <v>645000</v>
      </c>
      <c r="BM320" s="5">
        <v>645000</v>
      </c>
      <c r="BN320" s="5">
        <f>Target_CC[[#This Row],[Est_Sust_NP Apr]]+Target_CC[[#This Row],[Est_Sust_POTS Apr]]+Target_CC[[#This Row],[BC_Apr]]</f>
        <v>817800</v>
      </c>
      <c r="BO320" s="5">
        <f>Target_CC[[#This Row],[Est_Sust_NP Mei]]+Target_CC[[#This Row],[Est_Sust_POTS Mei]]+Target_CC[[#This Row],[BC_Mei]]</f>
        <v>817800</v>
      </c>
      <c r="BP320" s="5">
        <f>Target_CC[[#This Row],[Est_Sust_NP Jun]]+Target_CC[[#This Row],[Est_Sust_POTS Jun]]+Target_CC[[#This Row],[BC_Jun]]</f>
        <v>817800</v>
      </c>
      <c r="BQ320" s="5">
        <f>Target_CC[[#This Row],[Est_Sust_NP Jul]]+Target_CC[[#This Row],[Est_Sust_POTS Jul]]+Target_CC[[#This Row],[BC_Jul]]</f>
        <v>817800</v>
      </c>
      <c r="BR320" s="5">
        <f>Target_CC[[#This Row],[Est_Sust_NP Agu]]+Target_CC[[#This Row],[Est_Sust_POTS Agu]]+Target_CC[[#This Row],[BC_Agu]]</f>
        <v>817800</v>
      </c>
      <c r="BS320" s="5">
        <f>Target_CC[[#This Row],[Est_Sust_NP Sep]]+Target_CC[[#This Row],[Est_Sust_POTS Sep]]+Target_CC[[#This Row],[BC_Sep]]</f>
        <v>817800</v>
      </c>
      <c r="BT320" s="5">
        <f>Target_CC[[#This Row],[Est_Sust_NP Okt]]+Target_CC[[#This Row],[Est_Sust_POTS Okt]]+Target_CC[[#This Row],[BC_Okt]]</f>
        <v>817800</v>
      </c>
      <c r="BU320" s="5">
        <f>Target_CC[[#This Row],[Est_Sust_NP Nov]]+Target_CC[[#This Row],[Est_Sust_POTS Nov]]+Target_CC[[#This Row],[BC_Nov]]</f>
        <v>817800</v>
      </c>
      <c r="BV320" s="5">
        <f>Target_CC[[#This Row],[Est_Sust_NP Des]]+Target_CC[[#This Row],[Est_Sust_POTS Des]]+Target_CC[[#This Row],[BC_Des]]</f>
        <v>817800</v>
      </c>
      <c r="BW320" s="5">
        <f>SUM(Target_CC[[#This Row],[Real_Jan]:[Real_Des]])</f>
        <v>9295200</v>
      </c>
      <c r="BX320" s="5">
        <v>0</v>
      </c>
      <c r="BY320" s="5">
        <v>0</v>
      </c>
      <c r="BZ320" s="5">
        <v>0</v>
      </c>
      <c r="CA320" s="5">
        <f>Target_CC[[#This Row],[Est_Sust_NP Mar]]*95%</f>
        <v>0</v>
      </c>
      <c r="CB320" s="5">
        <f>Target_CC[[#This Row],[Est_Sust_NP Apr]]</f>
        <v>0</v>
      </c>
      <c r="CC320" s="5">
        <f>Target_CC[[#This Row],[Est_Sust_NP Mei]]</f>
        <v>0</v>
      </c>
      <c r="CD320" s="5">
        <f>Target_CC[[#This Row],[Est_Sust_NP Jun]]</f>
        <v>0</v>
      </c>
      <c r="CE320" s="5">
        <f>Target_CC[[#This Row],[Est_Sust_NP Jul]]</f>
        <v>0</v>
      </c>
      <c r="CF320" s="5">
        <f>Target_CC[[#This Row],[Est_Sust_NP Agu]]</f>
        <v>0</v>
      </c>
      <c r="CG320" s="5">
        <f>Target_CC[[#This Row],[Est_Sust_NP Sep]]</f>
        <v>0</v>
      </c>
      <c r="CH320" s="5">
        <f>Target_CC[[#This Row],[Est_Sust_NP Okt]]</f>
        <v>0</v>
      </c>
      <c r="CI320" s="5">
        <f>Target_CC[[#This Row],[Est_Sust_NP Nov]]</f>
        <v>0</v>
      </c>
      <c r="CJ320" s="5">
        <f>SUM(Target_CC[[#This Row],[Est_Sust_NP Jan]:[Est_Sust_NP Des]])</f>
        <v>0</v>
      </c>
      <c r="CK320" s="5">
        <v>817800</v>
      </c>
      <c r="CL320" s="5">
        <v>817800</v>
      </c>
      <c r="CM320" s="5">
        <v>817800</v>
      </c>
      <c r="CN320" s="5">
        <f>Target_CC[[#This Row],[Est_Sust_POTS Mar]]</f>
        <v>817800</v>
      </c>
      <c r="CO320" s="5">
        <f>Target_CC[[#This Row],[Est_Sust_POTS Apr]]</f>
        <v>817800</v>
      </c>
      <c r="CP320" s="5">
        <f>Target_CC[[#This Row],[Est_Sust_POTS Mei]]</f>
        <v>817800</v>
      </c>
      <c r="CQ320" s="5">
        <f>Target_CC[[#This Row],[Est_Sust_POTS Jun]]</f>
        <v>817800</v>
      </c>
      <c r="CR320" s="5">
        <f>Target_CC[[#This Row],[Est_Sust_POTS Jul]]</f>
        <v>817800</v>
      </c>
      <c r="CS320" s="5">
        <f>Target_CC[[#This Row],[Est_Sust_POTS Agu]]</f>
        <v>817800</v>
      </c>
      <c r="CT320" s="5">
        <f>Target_CC[[#This Row],[Est_Sust_POTS Sep]]</f>
        <v>817800</v>
      </c>
      <c r="CU320" s="5">
        <f>Target_CC[[#This Row],[Est_Sust_POTS Okt]]</f>
        <v>817800</v>
      </c>
      <c r="CV320" s="5">
        <f>Target_CC[[#This Row],[Est_Sust_POTS Nov]]</f>
        <v>817800</v>
      </c>
      <c r="CW320" s="5">
        <f>SUM(Target_CC[[#This Row],[Est_Sust_POTS Jan]:[Est_Sust_POTS Des]])</f>
        <v>9813600</v>
      </c>
      <c r="CX320" s="5"/>
      <c r="CY320" s="5">
        <v>0</v>
      </c>
      <c r="CZ320" s="5">
        <v>0</v>
      </c>
      <c r="DA320" s="5">
        <v>0</v>
      </c>
      <c r="DB320" s="5"/>
      <c r="DC320" s="5"/>
      <c r="DD320" s="5"/>
      <c r="DE320" s="5"/>
      <c r="DF320" s="5"/>
      <c r="DG320" s="5"/>
      <c r="DH320" s="5"/>
      <c r="DI320" s="5"/>
      <c r="DJ320" s="5">
        <f>SUM(Target_CC[[#This Row],[BC_Jan]:[BC_Des]])</f>
        <v>0</v>
      </c>
      <c r="DK320" s="5"/>
      <c r="DL320" s="5"/>
      <c r="DM320" s="5"/>
      <c r="DN320" s="5"/>
      <c r="DO320" s="5"/>
      <c r="DP320" s="5"/>
      <c r="DQ320" s="5"/>
      <c r="DR320" s="5"/>
      <c r="DS320" s="5"/>
      <c r="DT320" s="5"/>
      <c r="DU320" s="5"/>
      <c r="DV320" s="5"/>
      <c r="DW320" s="5"/>
      <c r="DX320" s="5" t="s">
        <v>160</v>
      </c>
    </row>
    <row r="321" spans="2:128" x14ac:dyDescent="0.3">
      <c r="B321">
        <v>10141754</v>
      </c>
      <c r="C321" t="s">
        <v>579</v>
      </c>
      <c r="D321" t="s">
        <v>476</v>
      </c>
      <c r="E321" t="s">
        <v>343</v>
      </c>
      <c r="F321" t="s">
        <v>294</v>
      </c>
      <c r="G321" t="s">
        <v>25</v>
      </c>
      <c r="H321" t="s">
        <v>159</v>
      </c>
      <c r="I321" t="s">
        <v>29</v>
      </c>
      <c r="J321" s="5">
        <v>31628882.297031853</v>
      </c>
      <c r="K321" s="5">
        <v>744359.54545454541</v>
      </c>
      <c r="L321" s="5">
        <v>783536.36363636353</v>
      </c>
      <c r="M321" s="5">
        <v>705182.72727272718</v>
      </c>
      <c r="N321" s="5">
        <v>626829.09090909082</v>
      </c>
      <c r="O321" s="5">
        <v>666005.90909090906</v>
      </c>
      <c r="P321" s="5">
        <v>705182.72727272718</v>
      </c>
      <c r="Q321" s="5">
        <v>901066.81818181812</v>
      </c>
      <c r="R321" s="5">
        <v>822713.18181818188</v>
      </c>
      <c r="S321" s="5">
        <v>822713.18181818188</v>
      </c>
      <c r="T321" s="5">
        <v>901066.81818181812</v>
      </c>
      <c r="U321" s="5">
        <v>783536.36363636353</v>
      </c>
      <c r="V321" s="5">
        <v>822713.18181818188</v>
      </c>
      <c r="W321" s="5">
        <v>9284905.9090909082</v>
      </c>
      <c r="X321" s="5">
        <v>3945.5621916125542</v>
      </c>
      <c r="Y321" s="5">
        <v>7538.4012954545469</v>
      </c>
      <c r="Z321" s="5">
        <v>8292.2414250000002</v>
      </c>
      <c r="AA321" s="5">
        <v>8070.2773868560616</v>
      </c>
      <c r="AB321" s="5">
        <v>12959.003111586177</v>
      </c>
      <c r="AC321" s="5">
        <v>11663.102800427558</v>
      </c>
      <c r="AD321" s="5">
        <v>6587.4932483896391</v>
      </c>
      <c r="AE321" s="5">
        <v>14492.485146457208</v>
      </c>
      <c r="AF321" s="5">
        <v>12077.070955381005</v>
      </c>
      <c r="AG321" s="5">
        <v>14492.485146457208</v>
      </c>
      <c r="AH321" s="5">
        <v>15700.192241995306</v>
      </c>
      <c r="AI321" s="5">
        <v>15700.192241995306</v>
      </c>
      <c r="AJ321" s="5">
        <v>131518.50719161259</v>
      </c>
      <c r="AK321" s="5">
        <v>748305.10764615797</v>
      </c>
      <c r="AL321" s="5">
        <v>791074.76493181812</v>
      </c>
      <c r="AM321" s="5">
        <v>713474.96869772719</v>
      </c>
      <c r="AN321" s="5">
        <v>634899.36829594686</v>
      </c>
      <c r="AO321" s="5">
        <v>678964.91220249527</v>
      </c>
      <c r="AP321" s="5">
        <v>716845.83007315476</v>
      </c>
      <c r="AQ321" s="5">
        <v>907654.3114302078</v>
      </c>
      <c r="AR321" s="5">
        <v>837205.66696463909</v>
      </c>
      <c r="AS321" s="5">
        <v>834790.25277356291</v>
      </c>
      <c r="AT321" s="5">
        <v>915559.30332827533</v>
      </c>
      <c r="AU321" s="5">
        <v>799236.55587835889</v>
      </c>
      <c r="AV321" s="5">
        <v>838413.37406017724</v>
      </c>
      <c r="AW321" s="5">
        <f>SUM(Target_CC[[#This Row],[Target_Jan]:[Target_Des]])</f>
        <v>9416424.4162825197</v>
      </c>
      <c r="AX321" s="5">
        <v>0</v>
      </c>
      <c r="AY321" s="5">
        <v>0</v>
      </c>
      <c r="AZ321" s="5">
        <v>0</v>
      </c>
      <c r="BA321" s="5">
        <v>0</v>
      </c>
      <c r="BB321" s="5">
        <v>0</v>
      </c>
      <c r="BC321" s="5">
        <v>0</v>
      </c>
      <c r="BD321" s="5">
        <v>0</v>
      </c>
      <c r="BE321" s="5">
        <v>0</v>
      </c>
      <c r="BF321" s="5">
        <v>0</v>
      </c>
      <c r="BG321" s="5">
        <v>0</v>
      </c>
      <c r="BH321" s="5">
        <v>0</v>
      </c>
      <c r="BI321" s="5">
        <v>0</v>
      </c>
      <c r="BJ321" s="5">
        <f>SUM(Target_CC[[#This Row],[Target_NGTMA_Jan]:[Target_NGTMA_Des]])</f>
        <v>0</v>
      </c>
      <c r="BK321" s="5">
        <v>823600</v>
      </c>
      <c r="BL321" s="5">
        <v>797450</v>
      </c>
      <c r="BM321" s="5">
        <v>771700</v>
      </c>
      <c r="BN321" s="5">
        <f>Target_CC[[#This Row],[Est_Sust_NP Apr]]+Target_CC[[#This Row],[Est_Sust_POTS Apr]]+Target_CC[[#This Row],[BC_Apr]]</f>
        <v>771700</v>
      </c>
      <c r="BO321" s="5">
        <f>Target_CC[[#This Row],[Est_Sust_NP Mei]]+Target_CC[[#This Row],[Est_Sust_POTS Mei]]+Target_CC[[#This Row],[BC_Mei]]</f>
        <v>771700</v>
      </c>
      <c r="BP321" s="5">
        <f>Target_CC[[#This Row],[Est_Sust_NP Jun]]+Target_CC[[#This Row],[Est_Sust_POTS Jun]]+Target_CC[[#This Row],[BC_Jun]]</f>
        <v>771700</v>
      </c>
      <c r="BQ321" s="5">
        <f>Target_CC[[#This Row],[Est_Sust_NP Jul]]+Target_CC[[#This Row],[Est_Sust_POTS Jul]]+Target_CC[[#This Row],[BC_Jul]]</f>
        <v>771700</v>
      </c>
      <c r="BR321" s="5">
        <f>Target_CC[[#This Row],[Est_Sust_NP Agu]]+Target_CC[[#This Row],[Est_Sust_POTS Agu]]+Target_CC[[#This Row],[BC_Agu]]</f>
        <v>771700</v>
      </c>
      <c r="BS321" s="5">
        <f>Target_CC[[#This Row],[Est_Sust_NP Sep]]+Target_CC[[#This Row],[Est_Sust_POTS Sep]]+Target_CC[[#This Row],[BC_Sep]]</f>
        <v>771700</v>
      </c>
      <c r="BT321" s="5">
        <f>Target_CC[[#This Row],[Est_Sust_NP Okt]]+Target_CC[[#This Row],[Est_Sust_POTS Okt]]+Target_CC[[#This Row],[BC_Okt]]</f>
        <v>771700</v>
      </c>
      <c r="BU321" s="5">
        <f>Target_CC[[#This Row],[Est_Sust_NP Nov]]+Target_CC[[#This Row],[Est_Sust_POTS Nov]]+Target_CC[[#This Row],[BC_Nov]]</f>
        <v>771700</v>
      </c>
      <c r="BV321" s="5">
        <f>Target_CC[[#This Row],[Est_Sust_NP Des]]+Target_CC[[#This Row],[Est_Sust_POTS Des]]+Target_CC[[#This Row],[BC_Des]]</f>
        <v>771700</v>
      </c>
      <c r="BW321" s="5">
        <f>SUM(Target_CC[[#This Row],[Real_Jan]:[Real_Des]])</f>
        <v>9338050</v>
      </c>
      <c r="BX321" s="5">
        <v>0</v>
      </c>
      <c r="BY321" s="5">
        <v>0</v>
      </c>
      <c r="BZ321" s="5">
        <v>0</v>
      </c>
      <c r="CA321" s="5">
        <f>Target_CC[[#This Row],[Est_Sust_NP Mar]]*95%</f>
        <v>0</v>
      </c>
      <c r="CB321" s="5">
        <f>Target_CC[[#This Row],[Est_Sust_NP Apr]]</f>
        <v>0</v>
      </c>
      <c r="CC321" s="5">
        <f>Target_CC[[#This Row],[Est_Sust_NP Mei]]</f>
        <v>0</v>
      </c>
      <c r="CD321" s="5">
        <f>Target_CC[[#This Row],[Est_Sust_NP Jun]]</f>
        <v>0</v>
      </c>
      <c r="CE321" s="5">
        <f>Target_CC[[#This Row],[Est_Sust_NP Jul]]</f>
        <v>0</v>
      </c>
      <c r="CF321" s="5">
        <f>Target_CC[[#This Row],[Est_Sust_NP Agu]]</f>
        <v>0</v>
      </c>
      <c r="CG321" s="5">
        <f>Target_CC[[#This Row],[Est_Sust_NP Sep]]</f>
        <v>0</v>
      </c>
      <c r="CH321" s="5">
        <f>Target_CC[[#This Row],[Est_Sust_NP Okt]]</f>
        <v>0</v>
      </c>
      <c r="CI321" s="5">
        <f>Target_CC[[#This Row],[Est_Sust_NP Nov]]</f>
        <v>0</v>
      </c>
      <c r="CJ321" s="5">
        <f>SUM(Target_CC[[#This Row],[Est_Sust_NP Jan]:[Est_Sust_NP Des]])</f>
        <v>0</v>
      </c>
      <c r="CK321" s="5">
        <v>823600</v>
      </c>
      <c r="CL321" s="5">
        <v>797450</v>
      </c>
      <c r="CM321" s="5">
        <v>771700</v>
      </c>
      <c r="CN321" s="5">
        <f>Target_CC[[#This Row],[Est_Sust_POTS Mar]]</f>
        <v>771700</v>
      </c>
      <c r="CO321" s="5">
        <f>Target_CC[[#This Row],[Est_Sust_POTS Apr]]</f>
        <v>771700</v>
      </c>
      <c r="CP321" s="5">
        <f>Target_CC[[#This Row],[Est_Sust_POTS Mei]]</f>
        <v>771700</v>
      </c>
      <c r="CQ321" s="5">
        <f>Target_CC[[#This Row],[Est_Sust_POTS Jun]]</f>
        <v>771700</v>
      </c>
      <c r="CR321" s="5">
        <f>Target_CC[[#This Row],[Est_Sust_POTS Jul]]</f>
        <v>771700</v>
      </c>
      <c r="CS321" s="5">
        <f>Target_CC[[#This Row],[Est_Sust_POTS Agu]]</f>
        <v>771700</v>
      </c>
      <c r="CT321" s="5">
        <f>Target_CC[[#This Row],[Est_Sust_POTS Sep]]</f>
        <v>771700</v>
      </c>
      <c r="CU321" s="5">
        <f>Target_CC[[#This Row],[Est_Sust_POTS Okt]]</f>
        <v>771700</v>
      </c>
      <c r="CV321" s="5">
        <f>Target_CC[[#This Row],[Est_Sust_POTS Nov]]</f>
        <v>771700</v>
      </c>
      <c r="CW321" s="5">
        <f>SUM(Target_CC[[#This Row],[Est_Sust_POTS Jan]:[Est_Sust_POTS Des]])</f>
        <v>9338050</v>
      </c>
      <c r="CX321" s="5"/>
      <c r="CY321" s="5">
        <v>0</v>
      </c>
      <c r="CZ321" s="5">
        <v>0</v>
      </c>
      <c r="DA321" s="5">
        <v>0</v>
      </c>
      <c r="DB321" s="5"/>
      <c r="DC321" s="5"/>
      <c r="DD321" s="5"/>
      <c r="DE321" s="5"/>
      <c r="DF321" s="5"/>
      <c r="DG321" s="5"/>
      <c r="DH321" s="5"/>
      <c r="DI321" s="5"/>
      <c r="DJ321" s="5">
        <f>SUM(Target_CC[[#This Row],[BC_Jan]:[BC_Des]])</f>
        <v>0</v>
      </c>
      <c r="DK321" s="5"/>
      <c r="DL321" s="5"/>
      <c r="DM321" s="5"/>
      <c r="DN321" s="5"/>
      <c r="DO321" s="5"/>
      <c r="DP321" s="5"/>
      <c r="DQ321" s="5"/>
      <c r="DR321" s="5"/>
      <c r="DS321" s="5"/>
      <c r="DT321" s="5"/>
      <c r="DU321" s="5"/>
      <c r="DV321" s="5"/>
      <c r="DW321" s="5"/>
      <c r="DX321" s="5" t="s">
        <v>160</v>
      </c>
    </row>
    <row r="322" spans="2:128" x14ac:dyDescent="0.3">
      <c r="B322">
        <v>19100983</v>
      </c>
      <c r="C322" t="s">
        <v>580</v>
      </c>
      <c r="D322" t="s">
        <v>331</v>
      </c>
      <c r="E322" t="s">
        <v>334</v>
      </c>
      <c r="F322" t="s">
        <v>296</v>
      </c>
      <c r="G322" t="s">
        <v>23</v>
      </c>
      <c r="H322" t="s">
        <v>159</v>
      </c>
      <c r="I322" t="s">
        <v>29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11950724.263759997</v>
      </c>
      <c r="Z322" s="5">
        <v>11827387.134146826</v>
      </c>
      <c r="AA322" s="5">
        <v>9297635.5734425317</v>
      </c>
      <c r="AB322" s="5">
        <v>10140840.16137453</v>
      </c>
      <c r="AC322" s="5">
        <v>9886932.8458673004</v>
      </c>
      <c r="AD322" s="5">
        <v>12288154.568081591</v>
      </c>
      <c r="AE322" s="5">
        <v>10349068.613539482</v>
      </c>
      <c r="AF322" s="5">
        <v>12378878.988314027</v>
      </c>
      <c r="AG322" s="5">
        <v>12467275.195482703</v>
      </c>
      <c r="AH322" s="5">
        <v>10585903.080715967</v>
      </c>
      <c r="AI322" s="5">
        <v>10778419.087470157</v>
      </c>
      <c r="AJ322" s="5">
        <v>121951219.51219513</v>
      </c>
      <c r="AK322" s="5">
        <v>0</v>
      </c>
      <c r="AL322" s="5">
        <v>11950724.263759997</v>
      </c>
      <c r="AM322" s="5">
        <v>11827387.134146826</v>
      </c>
      <c r="AN322" s="5">
        <v>9297635.5734425317</v>
      </c>
      <c r="AO322" s="5">
        <v>10140840.16137453</v>
      </c>
      <c r="AP322" s="5">
        <v>9886932.8458673004</v>
      </c>
      <c r="AQ322" s="5">
        <v>12288154.568081591</v>
      </c>
      <c r="AR322" s="5">
        <v>10349068.613539482</v>
      </c>
      <c r="AS322" s="5">
        <v>12378878.988314027</v>
      </c>
      <c r="AT322" s="5">
        <v>12467275.195482703</v>
      </c>
      <c r="AU322" s="5">
        <v>10585903.080715967</v>
      </c>
      <c r="AV322" s="5">
        <v>10778419.087470157</v>
      </c>
      <c r="AW322" s="5">
        <f>SUM(Target_CC[[#This Row],[Target_Jan]:[Target_Des]])</f>
        <v>121951219.51219513</v>
      </c>
      <c r="AX322" s="5">
        <v>0</v>
      </c>
      <c r="AY322" s="5">
        <v>0</v>
      </c>
      <c r="AZ322" s="5">
        <v>0</v>
      </c>
      <c r="BA322" s="5">
        <v>0</v>
      </c>
      <c r="BB322" s="5">
        <v>0</v>
      </c>
      <c r="BC322" s="5">
        <v>0</v>
      </c>
      <c r="BD322" s="5">
        <v>0</v>
      </c>
      <c r="BE322" s="5">
        <v>0</v>
      </c>
      <c r="BF322" s="5">
        <v>0</v>
      </c>
      <c r="BG322" s="5">
        <v>0</v>
      </c>
      <c r="BH322" s="5">
        <v>0</v>
      </c>
      <c r="BI322" s="5">
        <v>0</v>
      </c>
      <c r="BJ322" s="5">
        <f>SUM(Target_CC[[#This Row],[Target_NGTMA_Jan]:[Target_NGTMA_Des]])</f>
        <v>0</v>
      </c>
      <c r="BK322" s="5">
        <v>833100</v>
      </c>
      <c r="BL322" s="5">
        <v>838600</v>
      </c>
      <c r="BM322" s="5">
        <v>834350</v>
      </c>
      <c r="BN322" s="5">
        <f>Target_CC[[#This Row],[Est_Sust_NP Apr]]+Target_CC[[#This Row],[Est_Sust_POTS Apr]]+Target_CC[[#This Row],[BC_Apr]]</f>
        <v>834350</v>
      </c>
      <c r="BO322" s="5">
        <f>Target_CC[[#This Row],[Est_Sust_NP Mei]]+Target_CC[[#This Row],[Est_Sust_POTS Mei]]+Target_CC[[#This Row],[BC_Mei]]</f>
        <v>834350</v>
      </c>
      <c r="BP322" s="5">
        <f>Target_CC[[#This Row],[Est_Sust_NP Jun]]+Target_CC[[#This Row],[Est_Sust_POTS Jun]]+Target_CC[[#This Row],[BC_Jun]]</f>
        <v>834350</v>
      </c>
      <c r="BQ322" s="5">
        <f>Target_CC[[#This Row],[Est_Sust_NP Jul]]+Target_CC[[#This Row],[Est_Sust_POTS Jul]]+Target_CC[[#This Row],[BC_Jul]]</f>
        <v>834350</v>
      </c>
      <c r="BR322" s="5">
        <f>Target_CC[[#This Row],[Est_Sust_NP Agu]]+Target_CC[[#This Row],[Est_Sust_POTS Agu]]+Target_CC[[#This Row],[BC_Agu]]</f>
        <v>834350</v>
      </c>
      <c r="BS322" s="5">
        <f>Target_CC[[#This Row],[Est_Sust_NP Sep]]+Target_CC[[#This Row],[Est_Sust_POTS Sep]]+Target_CC[[#This Row],[BC_Sep]]</f>
        <v>834350</v>
      </c>
      <c r="BT322" s="5">
        <f>Target_CC[[#This Row],[Est_Sust_NP Okt]]+Target_CC[[#This Row],[Est_Sust_POTS Okt]]+Target_CC[[#This Row],[BC_Okt]]</f>
        <v>834350</v>
      </c>
      <c r="BU322" s="5">
        <f>Target_CC[[#This Row],[Est_Sust_NP Nov]]+Target_CC[[#This Row],[Est_Sust_POTS Nov]]+Target_CC[[#This Row],[BC_Nov]]</f>
        <v>834350</v>
      </c>
      <c r="BV322" s="5">
        <f>Target_CC[[#This Row],[Est_Sust_NP Des]]+Target_CC[[#This Row],[Est_Sust_POTS Des]]+Target_CC[[#This Row],[BC_Des]]</f>
        <v>834350</v>
      </c>
      <c r="BW322" s="5">
        <f>SUM(Target_CC[[#This Row],[Real_Jan]:[Real_Des]])</f>
        <v>10015200</v>
      </c>
      <c r="BX322" s="5">
        <v>0</v>
      </c>
      <c r="BY322" s="5">
        <v>0</v>
      </c>
      <c r="BZ322" s="5">
        <v>0</v>
      </c>
      <c r="CA322" s="5">
        <f>Target_CC[[#This Row],[Est_Sust_NP Mar]]*95%</f>
        <v>0</v>
      </c>
      <c r="CB322" s="5">
        <f>Target_CC[[#This Row],[Est_Sust_NP Apr]]</f>
        <v>0</v>
      </c>
      <c r="CC322" s="5">
        <f>Target_CC[[#This Row],[Est_Sust_NP Mei]]</f>
        <v>0</v>
      </c>
      <c r="CD322" s="5">
        <f>Target_CC[[#This Row],[Est_Sust_NP Jun]]</f>
        <v>0</v>
      </c>
      <c r="CE322" s="5">
        <f>Target_CC[[#This Row],[Est_Sust_NP Jul]]</f>
        <v>0</v>
      </c>
      <c r="CF322" s="5">
        <f>Target_CC[[#This Row],[Est_Sust_NP Agu]]</f>
        <v>0</v>
      </c>
      <c r="CG322" s="5">
        <f>Target_CC[[#This Row],[Est_Sust_NP Sep]]</f>
        <v>0</v>
      </c>
      <c r="CH322" s="5">
        <f>Target_CC[[#This Row],[Est_Sust_NP Okt]]</f>
        <v>0</v>
      </c>
      <c r="CI322" s="5">
        <f>Target_CC[[#This Row],[Est_Sust_NP Nov]]</f>
        <v>0</v>
      </c>
      <c r="CJ322" s="5">
        <f>SUM(Target_CC[[#This Row],[Est_Sust_NP Jan]:[Est_Sust_NP Des]])</f>
        <v>0</v>
      </c>
      <c r="CK322" s="5">
        <v>833100</v>
      </c>
      <c r="CL322" s="5">
        <v>838600</v>
      </c>
      <c r="CM322" s="5">
        <v>834350</v>
      </c>
      <c r="CN322" s="5">
        <f>Target_CC[[#This Row],[Est_Sust_POTS Mar]]</f>
        <v>834350</v>
      </c>
      <c r="CO322" s="5">
        <f>Target_CC[[#This Row],[Est_Sust_POTS Apr]]</f>
        <v>834350</v>
      </c>
      <c r="CP322" s="5">
        <f>Target_CC[[#This Row],[Est_Sust_POTS Mei]]</f>
        <v>834350</v>
      </c>
      <c r="CQ322" s="5">
        <f>Target_CC[[#This Row],[Est_Sust_POTS Jun]]</f>
        <v>834350</v>
      </c>
      <c r="CR322" s="5">
        <f>Target_CC[[#This Row],[Est_Sust_POTS Jul]]</f>
        <v>834350</v>
      </c>
      <c r="CS322" s="5">
        <f>Target_CC[[#This Row],[Est_Sust_POTS Agu]]</f>
        <v>834350</v>
      </c>
      <c r="CT322" s="5">
        <f>Target_CC[[#This Row],[Est_Sust_POTS Sep]]</f>
        <v>834350</v>
      </c>
      <c r="CU322" s="5">
        <f>Target_CC[[#This Row],[Est_Sust_POTS Okt]]</f>
        <v>834350</v>
      </c>
      <c r="CV322" s="5">
        <f>Target_CC[[#This Row],[Est_Sust_POTS Nov]]</f>
        <v>834350</v>
      </c>
      <c r="CW322" s="5">
        <f>SUM(Target_CC[[#This Row],[Est_Sust_POTS Jan]:[Est_Sust_POTS Des]])</f>
        <v>10015200</v>
      </c>
      <c r="CX322" s="5"/>
      <c r="CY322" s="5">
        <v>0</v>
      </c>
      <c r="CZ322" s="5">
        <v>0</v>
      </c>
      <c r="DA322" s="5">
        <v>0</v>
      </c>
      <c r="DB322" s="5"/>
      <c r="DC322" s="5"/>
      <c r="DD322" s="5"/>
      <c r="DE322" s="5"/>
      <c r="DF322" s="5"/>
      <c r="DG322" s="5"/>
      <c r="DH322" s="5"/>
      <c r="DI322" s="5"/>
      <c r="DJ322" s="5">
        <f>SUM(Target_CC[[#This Row],[BC_Jan]:[BC_Des]])</f>
        <v>0</v>
      </c>
      <c r="DK322" s="5"/>
      <c r="DL322" s="5"/>
      <c r="DM322" s="5"/>
      <c r="DN322" s="5"/>
      <c r="DO322" s="5"/>
      <c r="DP322" s="5"/>
      <c r="DQ322" s="5"/>
      <c r="DR322" s="5"/>
      <c r="DS322" s="5"/>
      <c r="DT322" s="5"/>
      <c r="DU322" s="5"/>
      <c r="DV322" s="5"/>
      <c r="DW322" s="5"/>
      <c r="DX322" s="5" t="s">
        <v>160</v>
      </c>
    </row>
    <row r="323" spans="2:128" x14ac:dyDescent="0.3">
      <c r="B323">
        <v>19052569</v>
      </c>
      <c r="C323" t="s">
        <v>581</v>
      </c>
      <c r="D323" t="s">
        <v>582</v>
      </c>
      <c r="E323" t="s">
        <v>326</v>
      </c>
      <c r="F323" t="s">
        <v>300</v>
      </c>
      <c r="G323" t="s">
        <v>25</v>
      </c>
      <c r="H323" t="s">
        <v>159</v>
      </c>
      <c r="I323" t="s">
        <v>29</v>
      </c>
      <c r="J323" s="5">
        <v>18615887.887916539</v>
      </c>
      <c r="K323" s="5">
        <v>712217.32621517556</v>
      </c>
      <c r="L323" s="5">
        <v>724656.43269077397</v>
      </c>
      <c r="M323" s="5">
        <v>774747.95158374798</v>
      </c>
      <c r="N323" s="5">
        <v>727992.66259490966</v>
      </c>
      <c r="O323" s="5">
        <v>764891.34825696039</v>
      </c>
      <c r="P323" s="5">
        <v>754687.61099311779</v>
      </c>
      <c r="Q323" s="5">
        <v>790789.47161182447</v>
      </c>
      <c r="R323" s="5">
        <v>798671.18857712275</v>
      </c>
      <c r="S323" s="5">
        <v>788448.21769955091</v>
      </c>
      <c r="T323" s="5">
        <v>804310.55871274171</v>
      </c>
      <c r="U323" s="5">
        <v>798442.0781836973</v>
      </c>
      <c r="V323" s="5">
        <v>753345.15288037725</v>
      </c>
      <c r="W323" s="5">
        <v>9193200.0000000019</v>
      </c>
      <c r="X323" s="5">
        <v>1902717.0762650969</v>
      </c>
      <c r="Y323" s="5">
        <v>1935948.6467891899</v>
      </c>
      <c r="Z323" s="5">
        <v>2069770.1432138956</v>
      </c>
      <c r="AA323" s="5">
        <v>1944861.51843004</v>
      </c>
      <c r="AB323" s="5">
        <v>2043437.8331541088</v>
      </c>
      <c r="AC323" s="5">
        <v>2016178.1408958356</v>
      </c>
      <c r="AD323" s="5">
        <v>2112625.7056429517</v>
      </c>
      <c r="AE323" s="5">
        <v>2133682.0277909334</v>
      </c>
      <c r="AF323" s="5">
        <v>2106370.9521642225</v>
      </c>
      <c r="AG323" s="5">
        <v>2148747.8306877026</v>
      </c>
      <c r="AH323" s="5">
        <v>2133069.9502102924</v>
      </c>
      <c r="AI323" s="5">
        <v>2012591.7103482161</v>
      </c>
      <c r="AJ323" s="5">
        <v>24560001.535592485</v>
      </c>
      <c r="AK323" s="5">
        <v>2614934.4024802726</v>
      </c>
      <c r="AL323" s="5">
        <v>2660605.079479964</v>
      </c>
      <c r="AM323" s="5">
        <v>2844518.0947976438</v>
      </c>
      <c r="AN323" s="5">
        <v>2672854.1810249495</v>
      </c>
      <c r="AO323" s="5">
        <v>2808329.1814110694</v>
      </c>
      <c r="AP323" s="5">
        <v>2770865.7518889531</v>
      </c>
      <c r="AQ323" s="5">
        <v>2903415.177254776</v>
      </c>
      <c r="AR323" s="5">
        <v>2932353.2163680559</v>
      </c>
      <c r="AS323" s="5">
        <v>2894819.1698637735</v>
      </c>
      <c r="AT323" s="5">
        <v>2953058.3894004445</v>
      </c>
      <c r="AU323" s="5">
        <v>2931512.0283939894</v>
      </c>
      <c r="AV323" s="5">
        <v>2765936.8632285935</v>
      </c>
      <c r="AW323" s="5">
        <f>SUM(Target_CC[[#This Row],[Target_Jan]:[Target_Des]])</f>
        <v>33753201.535592489</v>
      </c>
      <c r="AX323" s="5">
        <v>4941582.2328302255</v>
      </c>
      <c r="AY323" s="5">
        <v>5142088.3207596643</v>
      </c>
      <c r="AZ323" s="5">
        <v>5200167.6767443335</v>
      </c>
      <c r="BA323" s="5">
        <v>5041400.8835760169</v>
      </c>
      <c r="BB323" s="5">
        <v>5300908.0587014994</v>
      </c>
      <c r="BC323" s="5">
        <v>5267931.7796293944</v>
      </c>
      <c r="BD323" s="5">
        <v>5440025.0052966522</v>
      </c>
      <c r="BE323" s="5">
        <v>5516503.1293899361</v>
      </c>
      <c r="BF323" s="5">
        <v>5430748.8535660813</v>
      </c>
      <c r="BG323" s="5">
        <v>5523072.6990475263</v>
      </c>
      <c r="BH323" s="5">
        <v>5624891.6984470263</v>
      </c>
      <c r="BI323" s="5">
        <v>5484201.4723760169</v>
      </c>
      <c r="BJ323" s="5">
        <f>SUM(Target_CC[[#This Row],[Target_NGTMA_Jan]:[Target_NGTMA_Des]])</f>
        <v>63913521.810364373</v>
      </c>
      <c r="BK323" s="5">
        <v>766100</v>
      </c>
      <c r="BL323" s="5">
        <v>766100</v>
      </c>
      <c r="BM323" s="5">
        <v>766100</v>
      </c>
      <c r="BN323" s="5">
        <f>Target_CC[[#This Row],[Est_Sust_NP Apr]]+Target_CC[[#This Row],[Est_Sust_POTS Apr]]+Target_CC[[#This Row],[BC_Apr]]</f>
        <v>852400</v>
      </c>
      <c r="BO323" s="5">
        <f>Target_CC[[#This Row],[Est_Sust_NP Mei]]+Target_CC[[#This Row],[Est_Sust_POTS Mei]]+Target_CC[[#This Row],[BC_Mei]]</f>
        <v>852400</v>
      </c>
      <c r="BP323" s="5">
        <f>Target_CC[[#This Row],[Est_Sust_NP Jun]]+Target_CC[[#This Row],[Est_Sust_POTS Jun]]+Target_CC[[#This Row],[BC_Jun]]</f>
        <v>852400</v>
      </c>
      <c r="BQ323" s="5">
        <f>Target_CC[[#This Row],[Est_Sust_NP Jul]]+Target_CC[[#This Row],[Est_Sust_POTS Jul]]+Target_CC[[#This Row],[BC_Jul]]</f>
        <v>852400</v>
      </c>
      <c r="BR323" s="5">
        <f>Target_CC[[#This Row],[Est_Sust_NP Agu]]+Target_CC[[#This Row],[Est_Sust_POTS Agu]]+Target_CC[[#This Row],[BC_Agu]]</f>
        <v>852400</v>
      </c>
      <c r="BS323" s="5">
        <f>Target_CC[[#This Row],[Est_Sust_NP Sep]]+Target_CC[[#This Row],[Est_Sust_POTS Sep]]+Target_CC[[#This Row],[BC_Sep]]</f>
        <v>852400</v>
      </c>
      <c r="BT323" s="5">
        <f>Target_CC[[#This Row],[Est_Sust_NP Okt]]+Target_CC[[#This Row],[Est_Sust_POTS Okt]]+Target_CC[[#This Row],[BC_Okt]]</f>
        <v>852400</v>
      </c>
      <c r="BU323" s="5">
        <f>Target_CC[[#This Row],[Est_Sust_NP Nov]]+Target_CC[[#This Row],[Est_Sust_POTS Nov]]+Target_CC[[#This Row],[BC_Nov]]</f>
        <v>852400</v>
      </c>
      <c r="BV323" s="5">
        <f>Target_CC[[#This Row],[Est_Sust_NP Des]]+Target_CC[[#This Row],[Est_Sust_POTS Des]]+Target_CC[[#This Row],[BC_Des]]</f>
        <v>852400</v>
      </c>
      <c r="BW323" s="5">
        <f>SUM(Target_CC[[#This Row],[Real_Jan]:[Real_Des]])</f>
        <v>9969900</v>
      </c>
      <c r="BX323" s="5">
        <v>0</v>
      </c>
      <c r="BY323" s="5">
        <v>0</v>
      </c>
      <c r="BZ323" s="5">
        <v>0</v>
      </c>
      <c r="CA323" s="5">
        <f>Target_CC[[#This Row],[Est_Sust_NP Mar]]*95%</f>
        <v>0</v>
      </c>
      <c r="CB323" s="5">
        <f>Target_CC[[#This Row],[Est_Sust_NP Apr]]</f>
        <v>0</v>
      </c>
      <c r="CC323" s="5">
        <f>Target_CC[[#This Row],[Est_Sust_NP Mei]]</f>
        <v>0</v>
      </c>
      <c r="CD323" s="5">
        <f>Target_CC[[#This Row],[Est_Sust_NP Jun]]</f>
        <v>0</v>
      </c>
      <c r="CE323" s="5">
        <f>Target_CC[[#This Row],[Est_Sust_NP Jul]]</f>
        <v>0</v>
      </c>
      <c r="CF323" s="5">
        <f>Target_CC[[#This Row],[Est_Sust_NP Agu]]</f>
        <v>0</v>
      </c>
      <c r="CG323" s="5">
        <f>Target_CC[[#This Row],[Est_Sust_NP Sep]]</f>
        <v>0</v>
      </c>
      <c r="CH323" s="5">
        <f>Target_CC[[#This Row],[Est_Sust_NP Okt]]</f>
        <v>0</v>
      </c>
      <c r="CI323" s="5">
        <f>Target_CC[[#This Row],[Est_Sust_NP Nov]]</f>
        <v>0</v>
      </c>
      <c r="CJ323" s="5">
        <f>SUM(Target_CC[[#This Row],[Est_Sust_NP Jan]:[Est_Sust_NP Des]])</f>
        <v>0</v>
      </c>
      <c r="CK323" s="5">
        <v>852400</v>
      </c>
      <c r="CL323" s="5">
        <v>852400</v>
      </c>
      <c r="CM323" s="5">
        <v>852400</v>
      </c>
      <c r="CN323" s="5">
        <f>Target_CC[[#This Row],[Est_Sust_POTS Mar]]</f>
        <v>852400</v>
      </c>
      <c r="CO323" s="5">
        <f>Target_CC[[#This Row],[Est_Sust_POTS Apr]]</f>
        <v>852400</v>
      </c>
      <c r="CP323" s="5">
        <f>Target_CC[[#This Row],[Est_Sust_POTS Mei]]</f>
        <v>852400</v>
      </c>
      <c r="CQ323" s="5">
        <f>Target_CC[[#This Row],[Est_Sust_POTS Jun]]</f>
        <v>852400</v>
      </c>
      <c r="CR323" s="5">
        <f>Target_CC[[#This Row],[Est_Sust_POTS Jul]]</f>
        <v>852400</v>
      </c>
      <c r="CS323" s="5">
        <f>Target_CC[[#This Row],[Est_Sust_POTS Agu]]</f>
        <v>852400</v>
      </c>
      <c r="CT323" s="5">
        <f>Target_CC[[#This Row],[Est_Sust_POTS Sep]]</f>
        <v>852400</v>
      </c>
      <c r="CU323" s="5">
        <f>Target_CC[[#This Row],[Est_Sust_POTS Okt]]</f>
        <v>852400</v>
      </c>
      <c r="CV323" s="5">
        <f>Target_CC[[#This Row],[Est_Sust_POTS Nov]]</f>
        <v>852400</v>
      </c>
      <c r="CW323" s="5">
        <f>SUM(Target_CC[[#This Row],[Est_Sust_POTS Jan]:[Est_Sust_POTS Des]])</f>
        <v>10228800</v>
      </c>
      <c r="CX323" s="5"/>
      <c r="CY323" s="5">
        <v>0</v>
      </c>
      <c r="CZ323" s="5">
        <v>0</v>
      </c>
      <c r="DA323" s="5">
        <v>0</v>
      </c>
      <c r="DB323" s="5"/>
      <c r="DC323" s="5"/>
      <c r="DD323" s="5"/>
      <c r="DE323" s="5"/>
      <c r="DF323" s="5"/>
      <c r="DG323" s="5"/>
      <c r="DH323" s="5"/>
      <c r="DI323" s="5"/>
      <c r="DJ323" s="5">
        <f>SUM(Target_CC[[#This Row],[BC_Jan]:[BC_Des]])</f>
        <v>0</v>
      </c>
      <c r="DK323" s="5"/>
      <c r="DL323" s="5"/>
      <c r="DM323" s="5"/>
      <c r="DN323" s="5"/>
      <c r="DO323" s="5"/>
      <c r="DP323" s="5"/>
      <c r="DQ323" s="5"/>
      <c r="DR323" s="5"/>
      <c r="DS323" s="5"/>
      <c r="DT323" s="5"/>
      <c r="DU323" s="5"/>
      <c r="DV323" s="5"/>
      <c r="DW323" s="5"/>
      <c r="DX323" s="5" t="s">
        <v>160</v>
      </c>
    </row>
    <row r="324" spans="2:128" x14ac:dyDescent="0.3">
      <c r="B324">
        <v>10071040</v>
      </c>
      <c r="C324" t="s">
        <v>583</v>
      </c>
      <c r="D324" t="s">
        <v>584</v>
      </c>
      <c r="E324" t="s">
        <v>312</v>
      </c>
      <c r="F324" t="s">
        <v>300</v>
      </c>
      <c r="G324" t="s">
        <v>25</v>
      </c>
      <c r="H324" t="s">
        <v>159</v>
      </c>
      <c r="I324" t="s">
        <v>29</v>
      </c>
      <c r="J324" s="5">
        <v>0</v>
      </c>
      <c r="K324" s="5">
        <v>1603657.6519524211</v>
      </c>
      <c r="L324" s="5">
        <v>1631666.0526874205</v>
      </c>
      <c r="M324" s="5">
        <v>1744454.1647058688</v>
      </c>
      <c r="N324" s="5">
        <v>1639178.0443471449</v>
      </c>
      <c r="O324" s="5">
        <v>1722260.6336508729</v>
      </c>
      <c r="P324" s="5">
        <v>1699285.4816300282</v>
      </c>
      <c r="Q324" s="5">
        <v>1780573.9070865824</v>
      </c>
      <c r="R324" s="5">
        <v>1798320.7032633792</v>
      </c>
      <c r="S324" s="5">
        <v>1775302.2440514616</v>
      </c>
      <c r="T324" s="5">
        <v>1811018.5396362126</v>
      </c>
      <c r="U324" s="5">
        <v>1797804.8289339647</v>
      </c>
      <c r="V324" s="5">
        <v>1696262.7480546425</v>
      </c>
      <c r="W324" s="5">
        <v>20699785</v>
      </c>
      <c r="X324" s="5">
        <v>2007706.4316401174</v>
      </c>
      <c r="Y324" s="5">
        <v>2042771.6752893145</v>
      </c>
      <c r="Z324" s="5">
        <v>2183977.260930547</v>
      </c>
      <c r="AA324" s="5">
        <v>2052176.3471351375</v>
      </c>
      <c r="AB324" s="5">
        <v>2156191.9696087539</v>
      </c>
      <c r="AC324" s="5">
        <v>2127428.1243927879</v>
      </c>
      <c r="AD324" s="5">
        <v>2229197.5353442631</v>
      </c>
      <c r="AE324" s="5">
        <v>2251415.7168755769</v>
      </c>
      <c r="AF324" s="5">
        <v>2222597.6530263838</v>
      </c>
      <c r="AG324" s="5">
        <v>2267312.8304039002</v>
      </c>
      <c r="AH324" s="5">
        <v>2250769.8656816999</v>
      </c>
      <c r="AI324" s="5">
        <v>2123643.7994571957</v>
      </c>
      <c r="AJ324" s="5">
        <v>25915189.209785681</v>
      </c>
      <c r="AK324" s="5">
        <v>3611364.0835925387</v>
      </c>
      <c r="AL324" s="5">
        <v>3674437.7279767347</v>
      </c>
      <c r="AM324" s="5">
        <v>3928431.4256364158</v>
      </c>
      <c r="AN324" s="5">
        <v>3691354.3914822824</v>
      </c>
      <c r="AO324" s="5">
        <v>3878452.6032596268</v>
      </c>
      <c r="AP324" s="5">
        <v>3826713.6060228162</v>
      </c>
      <c r="AQ324" s="5">
        <v>4009771.4424308455</v>
      </c>
      <c r="AR324" s="5">
        <v>4049736.420138956</v>
      </c>
      <c r="AS324" s="5">
        <v>3997899.8970778454</v>
      </c>
      <c r="AT324" s="5">
        <v>4078331.3700401131</v>
      </c>
      <c r="AU324" s="5">
        <v>4048574.6946156649</v>
      </c>
      <c r="AV324" s="5">
        <v>3819906.5475118384</v>
      </c>
      <c r="AW324" s="5">
        <f>SUM(Target_CC[[#This Row],[Target_Jan]:[Target_Des]])</f>
        <v>46614974.209785677</v>
      </c>
      <c r="AX324" s="5">
        <v>4941582.2328302255</v>
      </c>
      <c r="AY324" s="5">
        <v>5142088.3207596643</v>
      </c>
      <c r="AZ324" s="5">
        <v>5200167.6767443335</v>
      </c>
      <c r="BA324" s="5">
        <v>5041400.8835760169</v>
      </c>
      <c r="BB324" s="5">
        <v>5300908.0587014994</v>
      </c>
      <c r="BC324" s="5">
        <v>5267931.7796293944</v>
      </c>
      <c r="BD324" s="5">
        <v>5440025.0052966522</v>
      </c>
      <c r="BE324" s="5">
        <v>5516503.1293899361</v>
      </c>
      <c r="BF324" s="5">
        <v>5430748.8535660813</v>
      </c>
      <c r="BG324" s="5">
        <v>5523072.6990475263</v>
      </c>
      <c r="BH324" s="5">
        <v>5624891.6984470263</v>
      </c>
      <c r="BI324" s="5">
        <v>5484201.4723760169</v>
      </c>
      <c r="BJ324" s="5">
        <f>SUM(Target_CC[[#This Row],[Target_NGTMA_Jan]:[Target_NGTMA_Des]])</f>
        <v>63913521.810364373</v>
      </c>
      <c r="BK324" s="5">
        <v>854100</v>
      </c>
      <c r="BL324" s="5">
        <v>857100</v>
      </c>
      <c r="BM324" s="5">
        <v>854100</v>
      </c>
      <c r="BN324" s="5">
        <f>Target_CC[[#This Row],[Est_Sust_NP Apr]]+Target_CC[[#This Row],[Est_Sust_POTS Apr]]+Target_CC[[#This Row],[BC_Apr]]</f>
        <v>854100</v>
      </c>
      <c r="BO324" s="5">
        <f>Target_CC[[#This Row],[Est_Sust_NP Mei]]+Target_CC[[#This Row],[Est_Sust_POTS Mei]]+Target_CC[[#This Row],[BC_Mei]]</f>
        <v>854100</v>
      </c>
      <c r="BP324" s="5">
        <f>Target_CC[[#This Row],[Est_Sust_NP Jun]]+Target_CC[[#This Row],[Est_Sust_POTS Jun]]+Target_CC[[#This Row],[BC_Jun]]</f>
        <v>854100</v>
      </c>
      <c r="BQ324" s="5">
        <f>Target_CC[[#This Row],[Est_Sust_NP Jul]]+Target_CC[[#This Row],[Est_Sust_POTS Jul]]+Target_CC[[#This Row],[BC_Jul]]</f>
        <v>854100</v>
      </c>
      <c r="BR324" s="5">
        <f>Target_CC[[#This Row],[Est_Sust_NP Agu]]+Target_CC[[#This Row],[Est_Sust_POTS Agu]]+Target_CC[[#This Row],[BC_Agu]]</f>
        <v>854100</v>
      </c>
      <c r="BS324" s="5">
        <f>Target_CC[[#This Row],[Est_Sust_NP Sep]]+Target_CC[[#This Row],[Est_Sust_POTS Sep]]+Target_CC[[#This Row],[BC_Sep]]</f>
        <v>854100</v>
      </c>
      <c r="BT324" s="5">
        <f>Target_CC[[#This Row],[Est_Sust_NP Okt]]+Target_CC[[#This Row],[Est_Sust_POTS Okt]]+Target_CC[[#This Row],[BC_Okt]]</f>
        <v>854100</v>
      </c>
      <c r="BU324" s="5">
        <f>Target_CC[[#This Row],[Est_Sust_NP Nov]]+Target_CC[[#This Row],[Est_Sust_POTS Nov]]+Target_CC[[#This Row],[BC_Nov]]</f>
        <v>854100</v>
      </c>
      <c r="BV324" s="5">
        <f>Target_CC[[#This Row],[Est_Sust_NP Des]]+Target_CC[[#This Row],[Est_Sust_POTS Des]]+Target_CC[[#This Row],[BC_Des]]</f>
        <v>854100</v>
      </c>
      <c r="BW324" s="5">
        <f>SUM(Target_CC[[#This Row],[Real_Jan]:[Real_Des]])</f>
        <v>10252200</v>
      </c>
      <c r="BX324" s="5">
        <v>0</v>
      </c>
      <c r="BY324" s="5">
        <v>0</v>
      </c>
      <c r="BZ324" s="5">
        <v>0</v>
      </c>
      <c r="CA324" s="5">
        <f>Target_CC[[#This Row],[Est_Sust_NP Mar]]*95%</f>
        <v>0</v>
      </c>
      <c r="CB324" s="5">
        <f>Target_CC[[#This Row],[Est_Sust_NP Apr]]</f>
        <v>0</v>
      </c>
      <c r="CC324" s="5">
        <f>Target_CC[[#This Row],[Est_Sust_NP Mei]]</f>
        <v>0</v>
      </c>
      <c r="CD324" s="5">
        <f>Target_CC[[#This Row],[Est_Sust_NP Jun]]</f>
        <v>0</v>
      </c>
      <c r="CE324" s="5">
        <f>Target_CC[[#This Row],[Est_Sust_NP Jul]]</f>
        <v>0</v>
      </c>
      <c r="CF324" s="5">
        <f>Target_CC[[#This Row],[Est_Sust_NP Agu]]</f>
        <v>0</v>
      </c>
      <c r="CG324" s="5">
        <f>Target_CC[[#This Row],[Est_Sust_NP Sep]]</f>
        <v>0</v>
      </c>
      <c r="CH324" s="5">
        <f>Target_CC[[#This Row],[Est_Sust_NP Okt]]</f>
        <v>0</v>
      </c>
      <c r="CI324" s="5">
        <f>Target_CC[[#This Row],[Est_Sust_NP Nov]]</f>
        <v>0</v>
      </c>
      <c r="CJ324" s="5">
        <f>SUM(Target_CC[[#This Row],[Est_Sust_NP Jan]:[Est_Sust_NP Des]])</f>
        <v>0</v>
      </c>
      <c r="CK324" s="5">
        <v>854100</v>
      </c>
      <c r="CL324" s="5">
        <v>857100</v>
      </c>
      <c r="CM324" s="5">
        <v>854100</v>
      </c>
      <c r="CN324" s="5">
        <f>Target_CC[[#This Row],[Est_Sust_POTS Mar]]</f>
        <v>854100</v>
      </c>
      <c r="CO324" s="5">
        <f>Target_CC[[#This Row],[Est_Sust_POTS Apr]]</f>
        <v>854100</v>
      </c>
      <c r="CP324" s="5">
        <f>Target_CC[[#This Row],[Est_Sust_POTS Mei]]</f>
        <v>854100</v>
      </c>
      <c r="CQ324" s="5">
        <f>Target_CC[[#This Row],[Est_Sust_POTS Jun]]</f>
        <v>854100</v>
      </c>
      <c r="CR324" s="5">
        <f>Target_CC[[#This Row],[Est_Sust_POTS Jul]]</f>
        <v>854100</v>
      </c>
      <c r="CS324" s="5">
        <f>Target_CC[[#This Row],[Est_Sust_POTS Agu]]</f>
        <v>854100</v>
      </c>
      <c r="CT324" s="5">
        <f>Target_CC[[#This Row],[Est_Sust_POTS Sep]]</f>
        <v>854100</v>
      </c>
      <c r="CU324" s="5">
        <f>Target_CC[[#This Row],[Est_Sust_POTS Okt]]</f>
        <v>854100</v>
      </c>
      <c r="CV324" s="5">
        <f>Target_CC[[#This Row],[Est_Sust_POTS Nov]]</f>
        <v>854100</v>
      </c>
      <c r="CW324" s="5">
        <f>SUM(Target_CC[[#This Row],[Est_Sust_POTS Jan]:[Est_Sust_POTS Des]])</f>
        <v>10252200</v>
      </c>
      <c r="CX324" s="5"/>
      <c r="CY324" s="5">
        <v>0</v>
      </c>
      <c r="CZ324" s="5">
        <v>0</v>
      </c>
      <c r="DA324" s="5">
        <v>0</v>
      </c>
      <c r="DB324" s="5"/>
      <c r="DC324" s="5"/>
      <c r="DD324" s="5"/>
      <c r="DE324" s="5"/>
      <c r="DF324" s="5"/>
      <c r="DG324" s="5"/>
      <c r="DH324" s="5"/>
      <c r="DI324" s="5"/>
      <c r="DJ324" s="5">
        <f>SUM(Target_CC[[#This Row],[BC_Jan]:[BC_Des]])</f>
        <v>0</v>
      </c>
      <c r="DK324" s="5"/>
      <c r="DL324" s="5"/>
      <c r="DM324" s="5"/>
      <c r="DN324" s="5"/>
      <c r="DO324" s="5"/>
      <c r="DP324" s="5"/>
      <c r="DQ324" s="5"/>
      <c r="DR324" s="5"/>
      <c r="DS324" s="5"/>
      <c r="DT324" s="5"/>
      <c r="DU324" s="5"/>
      <c r="DV324" s="5"/>
      <c r="DW324" s="5"/>
      <c r="DX324" s="5" t="s">
        <v>160</v>
      </c>
    </row>
    <row r="325" spans="2:128" x14ac:dyDescent="0.3">
      <c r="B325">
        <v>10263208</v>
      </c>
      <c r="C325" t="s">
        <v>585</v>
      </c>
      <c r="D325" t="s">
        <v>331</v>
      </c>
      <c r="E325" t="s">
        <v>326</v>
      </c>
      <c r="F325" t="s">
        <v>300</v>
      </c>
      <c r="G325" t="s">
        <v>20</v>
      </c>
      <c r="H325" t="s">
        <v>159</v>
      </c>
      <c r="I325" t="s">
        <v>29</v>
      </c>
      <c r="J325" s="5">
        <v>9454272.8627701439</v>
      </c>
      <c r="K325" s="5">
        <v>744941.57877068291</v>
      </c>
      <c r="L325" s="5">
        <v>757952.22492509754</v>
      </c>
      <c r="M325" s="5">
        <v>810345.29905241774</v>
      </c>
      <c r="N325" s="5">
        <v>761441.7445990094</v>
      </c>
      <c r="O325" s="5">
        <v>800035.81433011661</v>
      </c>
      <c r="P325" s="5">
        <v>789363.24590625928</v>
      </c>
      <c r="Q325" s="5">
        <v>827123.87887032365</v>
      </c>
      <c r="R325" s="5">
        <v>835367.73711897724</v>
      </c>
      <c r="S325" s="5">
        <v>824675.05135445774</v>
      </c>
      <c r="T325" s="5">
        <v>841266.21941850916</v>
      </c>
      <c r="U325" s="5">
        <v>835128.09978931816</v>
      </c>
      <c r="V325" s="5">
        <v>787959.10586482997</v>
      </c>
      <c r="W325" s="5">
        <v>9615599.9999999981</v>
      </c>
      <c r="X325" s="5">
        <v>475096.41429062333</v>
      </c>
      <c r="Y325" s="5">
        <v>483394.12717405095</v>
      </c>
      <c r="Z325" s="5">
        <v>516808.50806097849</v>
      </c>
      <c r="AA325" s="5">
        <v>485619.61482558993</v>
      </c>
      <c r="AB325" s="5">
        <v>510233.49685965438</v>
      </c>
      <c r="AC325" s="5">
        <v>503426.92419148172</v>
      </c>
      <c r="AD325" s="5">
        <v>527509.270826202</v>
      </c>
      <c r="AE325" s="5">
        <v>532766.90123034548</v>
      </c>
      <c r="AF325" s="5">
        <v>525947.49846020783</v>
      </c>
      <c r="AG325" s="5">
        <v>536528.73688313446</v>
      </c>
      <c r="AH325" s="5">
        <v>532614.06933144806</v>
      </c>
      <c r="AI325" s="5">
        <v>502531.41517727711</v>
      </c>
      <c r="AJ325" s="5">
        <v>6132476.9773109937</v>
      </c>
      <c r="AK325" s="5">
        <v>1220037.9930613062</v>
      </c>
      <c r="AL325" s="5">
        <v>1241346.3520991486</v>
      </c>
      <c r="AM325" s="5">
        <v>1327153.8071133962</v>
      </c>
      <c r="AN325" s="5">
        <v>1247061.3594245994</v>
      </c>
      <c r="AO325" s="5">
        <v>1310269.3111897709</v>
      </c>
      <c r="AP325" s="5">
        <v>1292790.1700977411</v>
      </c>
      <c r="AQ325" s="5">
        <v>1354633.1496965257</v>
      </c>
      <c r="AR325" s="5">
        <v>1368134.6383493226</v>
      </c>
      <c r="AS325" s="5">
        <v>1350622.5498146657</v>
      </c>
      <c r="AT325" s="5">
        <v>1377794.9563016435</v>
      </c>
      <c r="AU325" s="5">
        <v>1367742.1691207662</v>
      </c>
      <c r="AV325" s="5">
        <v>1290490.5210421071</v>
      </c>
      <c r="AW325" s="5">
        <f>SUM(Target_CC[[#This Row],[Target_Jan]:[Target_Des]])</f>
        <v>15748076.977310991</v>
      </c>
      <c r="AX325" s="5">
        <v>0</v>
      </c>
      <c r="AY325" s="5">
        <v>0</v>
      </c>
      <c r="AZ325" s="5">
        <v>0</v>
      </c>
      <c r="BA325" s="5">
        <v>0</v>
      </c>
      <c r="BB325" s="5">
        <v>0</v>
      </c>
      <c r="BC325" s="5">
        <v>0</v>
      </c>
      <c r="BD325" s="5">
        <v>0</v>
      </c>
      <c r="BE325" s="5">
        <v>0</v>
      </c>
      <c r="BF325" s="5">
        <v>0</v>
      </c>
      <c r="BG325" s="5">
        <v>0</v>
      </c>
      <c r="BH325" s="5">
        <v>0</v>
      </c>
      <c r="BI325" s="5">
        <v>0</v>
      </c>
      <c r="BJ325" s="5">
        <f>SUM(Target_CC[[#This Row],[Target_NGTMA_Jan]:[Target_NGTMA_Des]])</f>
        <v>0</v>
      </c>
      <c r="BK325" s="5">
        <v>859246</v>
      </c>
      <c r="BL325" s="5">
        <v>879400</v>
      </c>
      <c r="BM325" s="5">
        <v>879400</v>
      </c>
      <c r="BN325" s="5">
        <f>Target_CC[[#This Row],[Est_Sust_NP Apr]]+Target_CC[[#This Row],[Est_Sust_POTS Apr]]+Target_CC[[#This Row],[BC_Apr]]</f>
        <v>879400</v>
      </c>
      <c r="BO325" s="5">
        <f>Target_CC[[#This Row],[Est_Sust_NP Mei]]+Target_CC[[#This Row],[Est_Sust_POTS Mei]]+Target_CC[[#This Row],[BC_Mei]]</f>
        <v>879400</v>
      </c>
      <c r="BP325" s="5">
        <f>Target_CC[[#This Row],[Est_Sust_NP Jun]]+Target_CC[[#This Row],[Est_Sust_POTS Jun]]+Target_CC[[#This Row],[BC_Jun]]</f>
        <v>879400</v>
      </c>
      <c r="BQ325" s="5">
        <f>Target_CC[[#This Row],[Est_Sust_NP Jul]]+Target_CC[[#This Row],[Est_Sust_POTS Jul]]+Target_CC[[#This Row],[BC_Jul]]</f>
        <v>879400</v>
      </c>
      <c r="BR325" s="5">
        <f>Target_CC[[#This Row],[Est_Sust_NP Agu]]+Target_CC[[#This Row],[Est_Sust_POTS Agu]]+Target_CC[[#This Row],[BC_Agu]]</f>
        <v>879400</v>
      </c>
      <c r="BS325" s="5">
        <f>Target_CC[[#This Row],[Est_Sust_NP Sep]]+Target_CC[[#This Row],[Est_Sust_POTS Sep]]+Target_CC[[#This Row],[BC_Sep]]</f>
        <v>879400</v>
      </c>
      <c r="BT325" s="5">
        <f>Target_CC[[#This Row],[Est_Sust_NP Okt]]+Target_CC[[#This Row],[Est_Sust_POTS Okt]]+Target_CC[[#This Row],[BC_Okt]]</f>
        <v>879400</v>
      </c>
      <c r="BU325" s="5">
        <f>Target_CC[[#This Row],[Est_Sust_NP Nov]]+Target_CC[[#This Row],[Est_Sust_POTS Nov]]+Target_CC[[#This Row],[BC_Nov]]</f>
        <v>879400</v>
      </c>
      <c r="BV325" s="5">
        <f>Target_CC[[#This Row],[Est_Sust_NP Des]]+Target_CC[[#This Row],[Est_Sust_POTS Des]]+Target_CC[[#This Row],[BC_Des]]</f>
        <v>879400</v>
      </c>
      <c r="BW325" s="5">
        <f>SUM(Target_CC[[#This Row],[Real_Jan]:[Real_Des]])</f>
        <v>10532646</v>
      </c>
      <c r="BX325" s="5">
        <v>0</v>
      </c>
      <c r="BY325" s="5">
        <v>0</v>
      </c>
      <c r="BZ325" s="5">
        <v>0</v>
      </c>
      <c r="CA325" s="5">
        <f>Target_CC[[#This Row],[Est_Sust_NP Mar]]*95%</f>
        <v>0</v>
      </c>
      <c r="CB325" s="5">
        <f>Target_CC[[#This Row],[Est_Sust_NP Apr]]</f>
        <v>0</v>
      </c>
      <c r="CC325" s="5">
        <f>Target_CC[[#This Row],[Est_Sust_NP Mei]]</f>
        <v>0</v>
      </c>
      <c r="CD325" s="5">
        <f>Target_CC[[#This Row],[Est_Sust_NP Jun]]</f>
        <v>0</v>
      </c>
      <c r="CE325" s="5">
        <f>Target_CC[[#This Row],[Est_Sust_NP Jul]]</f>
        <v>0</v>
      </c>
      <c r="CF325" s="5">
        <f>Target_CC[[#This Row],[Est_Sust_NP Agu]]</f>
        <v>0</v>
      </c>
      <c r="CG325" s="5">
        <f>Target_CC[[#This Row],[Est_Sust_NP Sep]]</f>
        <v>0</v>
      </c>
      <c r="CH325" s="5">
        <f>Target_CC[[#This Row],[Est_Sust_NP Okt]]</f>
        <v>0</v>
      </c>
      <c r="CI325" s="5">
        <f>Target_CC[[#This Row],[Est_Sust_NP Nov]]</f>
        <v>0</v>
      </c>
      <c r="CJ325" s="5">
        <f>SUM(Target_CC[[#This Row],[Est_Sust_NP Jan]:[Est_Sust_NP Des]])</f>
        <v>0</v>
      </c>
      <c r="CK325" s="5">
        <v>859246</v>
      </c>
      <c r="CL325" s="5">
        <v>879400</v>
      </c>
      <c r="CM325" s="5">
        <v>879400</v>
      </c>
      <c r="CN325" s="5">
        <f>Target_CC[[#This Row],[Est_Sust_POTS Mar]]</f>
        <v>879400</v>
      </c>
      <c r="CO325" s="5">
        <f>Target_CC[[#This Row],[Est_Sust_POTS Apr]]</f>
        <v>879400</v>
      </c>
      <c r="CP325" s="5">
        <f>Target_CC[[#This Row],[Est_Sust_POTS Mei]]</f>
        <v>879400</v>
      </c>
      <c r="CQ325" s="5">
        <f>Target_CC[[#This Row],[Est_Sust_POTS Jun]]</f>
        <v>879400</v>
      </c>
      <c r="CR325" s="5">
        <f>Target_CC[[#This Row],[Est_Sust_POTS Jul]]</f>
        <v>879400</v>
      </c>
      <c r="CS325" s="5">
        <f>Target_CC[[#This Row],[Est_Sust_POTS Agu]]</f>
        <v>879400</v>
      </c>
      <c r="CT325" s="5">
        <f>Target_CC[[#This Row],[Est_Sust_POTS Sep]]</f>
        <v>879400</v>
      </c>
      <c r="CU325" s="5">
        <f>Target_CC[[#This Row],[Est_Sust_POTS Okt]]</f>
        <v>879400</v>
      </c>
      <c r="CV325" s="5">
        <f>Target_CC[[#This Row],[Est_Sust_POTS Nov]]</f>
        <v>879400</v>
      </c>
      <c r="CW325" s="5">
        <f>SUM(Target_CC[[#This Row],[Est_Sust_POTS Jan]:[Est_Sust_POTS Des]])</f>
        <v>10532646</v>
      </c>
      <c r="CX325" s="5"/>
      <c r="CY325" s="5">
        <v>0</v>
      </c>
      <c r="CZ325" s="5">
        <v>0</v>
      </c>
      <c r="DA325" s="5">
        <v>0</v>
      </c>
      <c r="DB325" s="5"/>
      <c r="DC325" s="5"/>
      <c r="DD325" s="5"/>
      <c r="DE325" s="5"/>
      <c r="DF325" s="5"/>
      <c r="DG325" s="5"/>
      <c r="DH325" s="5"/>
      <c r="DI325" s="5"/>
      <c r="DJ325" s="5">
        <f>SUM(Target_CC[[#This Row],[BC_Jan]:[BC_Des]])</f>
        <v>0</v>
      </c>
      <c r="DK325" s="5"/>
      <c r="DL325" s="5"/>
      <c r="DM325" s="5"/>
      <c r="DN325" s="5"/>
      <c r="DO325" s="5"/>
      <c r="DP325" s="5"/>
      <c r="DQ325" s="5"/>
      <c r="DR325" s="5"/>
      <c r="DS325" s="5"/>
      <c r="DT325" s="5"/>
      <c r="DU325" s="5"/>
      <c r="DV325" s="5"/>
      <c r="DW325" s="5"/>
      <c r="DX325" s="5" t="s">
        <v>160</v>
      </c>
    </row>
    <row r="326" spans="2:128" x14ac:dyDescent="0.3">
      <c r="B326" s="6">
        <v>4642528</v>
      </c>
      <c r="C326" s="6" t="s">
        <v>586</v>
      </c>
      <c r="D326" s="6" t="s">
        <v>331</v>
      </c>
      <c r="E326" s="6" t="s">
        <v>353</v>
      </c>
      <c r="F326" s="6" t="s">
        <v>294</v>
      </c>
      <c r="G326" s="6" t="s">
        <v>23</v>
      </c>
      <c r="H326" s="6" t="s">
        <v>323</v>
      </c>
      <c r="I326" s="6" t="s">
        <v>29</v>
      </c>
      <c r="J326" s="20">
        <v>9022537.8146164287</v>
      </c>
      <c r="K326" s="5">
        <v>656591.63636363635</v>
      </c>
      <c r="L326" s="5">
        <v>691149.09090909082</v>
      </c>
      <c r="M326" s="5">
        <v>622034.18181818177</v>
      </c>
      <c r="N326" s="5">
        <v>552919.27272727271</v>
      </c>
      <c r="O326" s="5">
        <v>587476.72727272729</v>
      </c>
      <c r="P326" s="5">
        <v>622034.18181818177</v>
      </c>
      <c r="Q326" s="5">
        <v>794821.45454545447</v>
      </c>
      <c r="R326" s="5">
        <v>725706.54545454553</v>
      </c>
      <c r="S326" s="5">
        <v>725706.54545454553</v>
      </c>
      <c r="T326" s="5">
        <v>794821.45454545447</v>
      </c>
      <c r="U326" s="5">
        <v>691149.09090909082</v>
      </c>
      <c r="V326" s="5">
        <v>725706.54545454553</v>
      </c>
      <c r="W326" s="5">
        <v>8190116.7272727275</v>
      </c>
      <c r="X326" s="5">
        <v>26303.747944083694</v>
      </c>
      <c r="Y326" s="5">
        <v>50256.008636363636</v>
      </c>
      <c r="Z326" s="5">
        <v>55281.609500000006</v>
      </c>
      <c r="AA326" s="5">
        <v>53801.849245707075</v>
      </c>
      <c r="AB326" s="5">
        <v>86393.354077241165</v>
      </c>
      <c r="AC326" s="5">
        <v>77754.018669517056</v>
      </c>
      <c r="AD326" s="5">
        <v>43916.621655930925</v>
      </c>
      <c r="AE326" s="5">
        <v>96616.567643048038</v>
      </c>
      <c r="AF326" s="5">
        <v>80513.806369206693</v>
      </c>
      <c r="AG326" s="5">
        <v>96616.567643048038</v>
      </c>
      <c r="AH326" s="5">
        <v>104667.94827996874</v>
      </c>
      <c r="AI326" s="5">
        <v>104667.94827996874</v>
      </c>
      <c r="AJ326" s="5">
        <v>876790.04794408381</v>
      </c>
      <c r="AK326" s="5">
        <v>682895.38430772</v>
      </c>
      <c r="AL326" s="5">
        <v>741405.09954545449</v>
      </c>
      <c r="AM326" s="5">
        <v>677315.79131818179</v>
      </c>
      <c r="AN326" s="5">
        <v>606721.12197297974</v>
      </c>
      <c r="AO326" s="5">
        <v>673870.08134996844</v>
      </c>
      <c r="AP326" s="5">
        <v>699788.20048769878</v>
      </c>
      <c r="AQ326" s="5">
        <v>838738.07620138535</v>
      </c>
      <c r="AR326" s="5">
        <v>822323.11309759354</v>
      </c>
      <c r="AS326" s="5">
        <v>806220.35182375228</v>
      </c>
      <c r="AT326" s="5">
        <v>891438.02218850248</v>
      </c>
      <c r="AU326" s="5">
        <v>795817.03918905952</v>
      </c>
      <c r="AV326" s="5">
        <v>830374.49373451422</v>
      </c>
      <c r="AW326" s="5">
        <f>SUM(Target_CC[[#This Row],[Target_Jan]:[Target_Des]])</f>
        <v>9066906.7752168104</v>
      </c>
      <c r="AX326" s="5">
        <v>0</v>
      </c>
      <c r="AY326" s="5">
        <v>0</v>
      </c>
      <c r="AZ326" s="5">
        <v>0</v>
      </c>
      <c r="BA326" s="5">
        <v>0</v>
      </c>
      <c r="BB326" s="5">
        <v>0</v>
      </c>
      <c r="BC326" s="5">
        <v>0</v>
      </c>
      <c r="BD326" s="5">
        <v>0</v>
      </c>
      <c r="BE326" s="5">
        <v>0</v>
      </c>
      <c r="BF326" s="5">
        <v>0</v>
      </c>
      <c r="BG326" s="5">
        <v>0</v>
      </c>
      <c r="BH326" s="5">
        <v>0</v>
      </c>
      <c r="BI326" s="5">
        <v>0</v>
      </c>
      <c r="BJ326" s="5">
        <f>SUM(Target_CC[[#This Row],[Target_NGTMA_Jan]:[Target_NGTMA_Des]])</f>
        <v>0</v>
      </c>
      <c r="BK326" s="5">
        <v>763154</v>
      </c>
      <c r="BL326" s="5">
        <v>778487</v>
      </c>
      <c r="BM326" s="5">
        <v>753506</v>
      </c>
      <c r="BN326" s="5">
        <f>Target_CC[[#This Row],[Est_Sust_NP Apr]]+Target_CC[[#This Row],[Est_Sust_POTS Apr]]+Target_CC[[#This Row],[BC_Apr]]</f>
        <v>849706</v>
      </c>
      <c r="BO326" s="5">
        <f>Target_CC[[#This Row],[Est_Sust_NP Mei]]+Target_CC[[#This Row],[Est_Sust_POTS Mei]]+Target_CC[[#This Row],[BC_Mei]]</f>
        <v>849706</v>
      </c>
      <c r="BP326" s="5">
        <f>Target_CC[[#This Row],[Est_Sust_NP Jun]]+Target_CC[[#This Row],[Est_Sust_POTS Jun]]+Target_CC[[#This Row],[BC_Jun]]</f>
        <v>849706</v>
      </c>
      <c r="BQ326" s="5">
        <f>Target_CC[[#This Row],[Est_Sust_NP Jul]]+Target_CC[[#This Row],[Est_Sust_POTS Jul]]+Target_CC[[#This Row],[BC_Jul]]</f>
        <v>849706</v>
      </c>
      <c r="BR326" s="5">
        <f>Target_CC[[#This Row],[Est_Sust_NP Agu]]+Target_CC[[#This Row],[Est_Sust_POTS Agu]]+Target_CC[[#This Row],[BC_Agu]]</f>
        <v>849706</v>
      </c>
      <c r="BS326" s="5">
        <f>Target_CC[[#This Row],[Est_Sust_NP Sep]]+Target_CC[[#This Row],[Est_Sust_POTS Sep]]+Target_CC[[#This Row],[BC_Sep]]</f>
        <v>849706</v>
      </c>
      <c r="BT326" s="5">
        <f>Target_CC[[#This Row],[Est_Sust_NP Okt]]+Target_CC[[#This Row],[Est_Sust_POTS Okt]]+Target_CC[[#This Row],[BC_Okt]]</f>
        <v>849706</v>
      </c>
      <c r="BU326" s="5">
        <f>Target_CC[[#This Row],[Est_Sust_NP Nov]]+Target_CC[[#This Row],[Est_Sust_POTS Nov]]+Target_CC[[#This Row],[BC_Nov]]</f>
        <v>849706</v>
      </c>
      <c r="BV326" s="5">
        <f>Target_CC[[#This Row],[Est_Sust_NP Des]]+Target_CC[[#This Row],[Est_Sust_POTS Des]]+Target_CC[[#This Row],[BC_Des]]</f>
        <v>849706</v>
      </c>
      <c r="BW326" s="5">
        <f>SUM(Target_CC[[#This Row],[Real_Jan]:[Real_Des]])</f>
        <v>9942501</v>
      </c>
      <c r="BX326" s="5">
        <v>0</v>
      </c>
      <c r="BY326" s="5">
        <v>0</v>
      </c>
      <c r="BZ326" s="5">
        <v>0</v>
      </c>
      <c r="CA326" s="5">
        <f>Target_CC[[#This Row],[Est_Sust_NP Mar]]*95%</f>
        <v>0</v>
      </c>
      <c r="CB326" s="5">
        <f>Target_CC[[#This Row],[Est_Sust_NP Apr]]</f>
        <v>0</v>
      </c>
      <c r="CC326" s="5">
        <f>Target_CC[[#This Row],[Est_Sust_NP Mei]]</f>
        <v>0</v>
      </c>
      <c r="CD326" s="5">
        <f>Target_CC[[#This Row],[Est_Sust_NP Jun]]</f>
        <v>0</v>
      </c>
      <c r="CE326" s="5">
        <f>Target_CC[[#This Row],[Est_Sust_NP Jul]]</f>
        <v>0</v>
      </c>
      <c r="CF326" s="5">
        <f>Target_CC[[#This Row],[Est_Sust_NP Agu]]</f>
        <v>0</v>
      </c>
      <c r="CG326" s="5">
        <f>Target_CC[[#This Row],[Est_Sust_NP Sep]]</f>
        <v>0</v>
      </c>
      <c r="CH326" s="5">
        <f>Target_CC[[#This Row],[Est_Sust_NP Okt]]</f>
        <v>0</v>
      </c>
      <c r="CI326" s="5">
        <f>Target_CC[[#This Row],[Est_Sust_NP Nov]]</f>
        <v>0</v>
      </c>
      <c r="CJ326" s="5">
        <f>SUM(Target_CC[[#This Row],[Est_Sust_NP Jan]:[Est_Sust_NP Des]])</f>
        <v>0</v>
      </c>
      <c r="CK326" s="5">
        <v>859354</v>
      </c>
      <c r="CL326" s="5">
        <v>874687</v>
      </c>
      <c r="CM326" s="5">
        <v>849706</v>
      </c>
      <c r="CN326" s="5">
        <f>Target_CC[[#This Row],[Est_Sust_POTS Mar]]</f>
        <v>849706</v>
      </c>
      <c r="CO326" s="5">
        <f>Target_CC[[#This Row],[Est_Sust_POTS Apr]]</f>
        <v>849706</v>
      </c>
      <c r="CP326" s="5">
        <f>Target_CC[[#This Row],[Est_Sust_POTS Mei]]</f>
        <v>849706</v>
      </c>
      <c r="CQ326" s="5">
        <f>Target_CC[[#This Row],[Est_Sust_POTS Jun]]</f>
        <v>849706</v>
      </c>
      <c r="CR326" s="5">
        <f>Target_CC[[#This Row],[Est_Sust_POTS Jul]]</f>
        <v>849706</v>
      </c>
      <c r="CS326" s="5">
        <f>Target_CC[[#This Row],[Est_Sust_POTS Agu]]</f>
        <v>849706</v>
      </c>
      <c r="CT326" s="5">
        <f>Target_CC[[#This Row],[Est_Sust_POTS Sep]]</f>
        <v>849706</v>
      </c>
      <c r="CU326" s="5">
        <f>Target_CC[[#This Row],[Est_Sust_POTS Okt]]</f>
        <v>849706</v>
      </c>
      <c r="CV326" s="5">
        <f>Target_CC[[#This Row],[Est_Sust_POTS Nov]]</f>
        <v>849706</v>
      </c>
      <c r="CW326" s="5">
        <f>SUM(Target_CC[[#This Row],[Est_Sust_POTS Jan]:[Est_Sust_POTS Des]])</f>
        <v>10231101</v>
      </c>
      <c r="CX326" s="5"/>
      <c r="CY326" s="5">
        <v>0</v>
      </c>
      <c r="CZ326" s="5">
        <v>0</v>
      </c>
      <c r="DA326" s="5">
        <v>0</v>
      </c>
      <c r="DB326" s="5"/>
      <c r="DC326" s="5"/>
      <c r="DD326" s="5"/>
      <c r="DE326" s="5"/>
      <c r="DF326" s="5"/>
      <c r="DG326" s="5"/>
      <c r="DH326" s="5"/>
      <c r="DI326" s="5"/>
      <c r="DJ326" s="5">
        <f>SUM(Target_CC[[#This Row],[BC_Jan]:[BC_Des]])</f>
        <v>0</v>
      </c>
      <c r="DK326" s="5"/>
      <c r="DL326" s="5"/>
      <c r="DM326" s="5"/>
      <c r="DN326" s="5"/>
      <c r="DO326" s="5"/>
      <c r="DP326" s="5"/>
      <c r="DQ326" s="5"/>
      <c r="DR326" s="5"/>
      <c r="DS326" s="5"/>
      <c r="DT326" s="5"/>
      <c r="DU326" s="5"/>
      <c r="DV326" s="5"/>
      <c r="DW326" s="5"/>
      <c r="DX326" s="5" t="s">
        <v>160</v>
      </c>
    </row>
    <row r="327" spans="2:128" x14ac:dyDescent="0.3">
      <c r="B327">
        <v>19571645</v>
      </c>
      <c r="C327" t="s">
        <v>587</v>
      </c>
      <c r="D327" t="s">
        <v>302</v>
      </c>
      <c r="E327" t="s">
        <v>293</v>
      </c>
      <c r="F327" t="s">
        <v>296</v>
      </c>
      <c r="G327" t="s">
        <v>25</v>
      </c>
      <c r="H327" t="s">
        <v>159</v>
      </c>
      <c r="I327" t="s">
        <v>29</v>
      </c>
      <c r="J327" s="5">
        <v>15229847.887916533</v>
      </c>
      <c r="K327" s="5">
        <v>1234501.0199999998</v>
      </c>
      <c r="L327" s="5">
        <v>1183738.469</v>
      </c>
      <c r="M327" s="5">
        <v>1192713.1000000001</v>
      </c>
      <c r="N327" s="5">
        <v>1179938.469</v>
      </c>
      <c r="O327" s="5">
        <v>1147314.5759999999</v>
      </c>
      <c r="P327" s="5">
        <v>1122290.683</v>
      </c>
      <c r="Q327" s="5">
        <v>1175713.8380000002</v>
      </c>
      <c r="R327" s="5">
        <v>1214462.362</v>
      </c>
      <c r="S327" s="5">
        <v>1204537.7309999999</v>
      </c>
      <c r="T327" s="5">
        <v>1205487.7309999999</v>
      </c>
      <c r="U327" s="5">
        <v>1213512.362</v>
      </c>
      <c r="V327" s="5">
        <v>1194613.1000000001</v>
      </c>
      <c r="W327" s="5">
        <v>14268823.441000002</v>
      </c>
      <c r="X327" s="5">
        <v>0</v>
      </c>
      <c r="Y327" s="5">
        <v>690859.22431823774</v>
      </c>
      <c r="Z327" s="5">
        <v>683729.23020126333</v>
      </c>
      <c r="AA327" s="5">
        <v>537486.86343142285</v>
      </c>
      <c r="AB327" s="5">
        <v>586231.66372162709</v>
      </c>
      <c r="AC327" s="5">
        <v>571553.53985494352</v>
      </c>
      <c r="AD327" s="5">
        <v>710365.72728492401</v>
      </c>
      <c r="AE327" s="5">
        <v>598269.13892134407</v>
      </c>
      <c r="AF327" s="5">
        <v>715610.41381648171</v>
      </c>
      <c r="AG327" s="5">
        <v>720720.50871695695</v>
      </c>
      <c r="AH327" s="5">
        <v>611960.29877694696</v>
      </c>
      <c r="AI327" s="5">
        <v>623089.45347582689</v>
      </c>
      <c r="AJ327" s="5">
        <v>7049876.062519975</v>
      </c>
      <c r="AK327" s="5">
        <v>1234501.0199999998</v>
      </c>
      <c r="AL327" s="5">
        <v>1874597.6933182378</v>
      </c>
      <c r="AM327" s="5">
        <v>1876442.3302012635</v>
      </c>
      <c r="AN327" s="5">
        <v>1717425.332431423</v>
      </c>
      <c r="AO327" s="5">
        <v>1733546.239721627</v>
      </c>
      <c r="AP327" s="5">
        <v>1693844.2228549435</v>
      </c>
      <c r="AQ327" s="5">
        <v>1886079.5652849241</v>
      </c>
      <c r="AR327" s="5">
        <v>1812731.5009213439</v>
      </c>
      <c r="AS327" s="5">
        <v>1920148.1448164815</v>
      </c>
      <c r="AT327" s="5">
        <v>1926208.2397169569</v>
      </c>
      <c r="AU327" s="5">
        <v>1825472.6607769469</v>
      </c>
      <c r="AV327" s="5">
        <v>1817702.553475827</v>
      </c>
      <c r="AW327" s="5">
        <f>SUM(Target_CC[[#This Row],[Target_Jan]:[Target_Des]])</f>
        <v>21318699.503519978</v>
      </c>
      <c r="AX327" s="5">
        <v>0</v>
      </c>
      <c r="AY327" s="5">
        <v>0</v>
      </c>
      <c r="AZ327" s="5">
        <v>0</v>
      </c>
      <c r="BA327" s="5">
        <v>0</v>
      </c>
      <c r="BB327" s="5">
        <v>0</v>
      </c>
      <c r="BC327" s="5">
        <v>0</v>
      </c>
      <c r="BD327" s="5">
        <v>0</v>
      </c>
      <c r="BE327" s="5">
        <v>0</v>
      </c>
      <c r="BF327" s="5">
        <v>0</v>
      </c>
      <c r="BG327" s="5">
        <v>0</v>
      </c>
      <c r="BH327" s="5">
        <v>0</v>
      </c>
      <c r="BI327" s="5">
        <v>0</v>
      </c>
      <c r="BJ327" s="5">
        <f>SUM(Target_CC[[#This Row],[Target_NGTMA_Jan]:[Target_NGTMA_Des]])</f>
        <v>0</v>
      </c>
      <c r="BK327" s="5">
        <v>1172458</v>
      </c>
      <c r="BL327" s="5">
        <v>1053344</v>
      </c>
      <c r="BM327" s="5">
        <v>1107205</v>
      </c>
      <c r="BN327" s="5">
        <f>Target_CC[[#This Row],[Est_Sust_NP Apr]]+Target_CC[[#This Row],[Est_Sust_POTS Apr]]+Target_CC[[#This Row],[BC_Apr]]</f>
        <v>874913</v>
      </c>
      <c r="BO327" s="5">
        <f>Target_CC[[#This Row],[Est_Sust_NP Mei]]+Target_CC[[#This Row],[Est_Sust_POTS Mei]]+Target_CC[[#This Row],[BC_Mei]]</f>
        <v>874913</v>
      </c>
      <c r="BP327" s="5">
        <f>Target_CC[[#This Row],[Est_Sust_NP Jun]]+Target_CC[[#This Row],[Est_Sust_POTS Jun]]+Target_CC[[#This Row],[BC_Jun]]</f>
        <v>874913</v>
      </c>
      <c r="BQ327" s="5">
        <f>Target_CC[[#This Row],[Est_Sust_NP Jul]]+Target_CC[[#This Row],[Est_Sust_POTS Jul]]+Target_CC[[#This Row],[BC_Jul]]</f>
        <v>874913</v>
      </c>
      <c r="BR327" s="5">
        <f>Target_CC[[#This Row],[Est_Sust_NP Agu]]+Target_CC[[#This Row],[Est_Sust_POTS Agu]]+Target_CC[[#This Row],[BC_Agu]]</f>
        <v>874913</v>
      </c>
      <c r="BS327" s="5">
        <f>Target_CC[[#This Row],[Est_Sust_NP Sep]]+Target_CC[[#This Row],[Est_Sust_POTS Sep]]+Target_CC[[#This Row],[BC_Sep]]</f>
        <v>874913</v>
      </c>
      <c r="BT327" s="5">
        <f>Target_CC[[#This Row],[Est_Sust_NP Okt]]+Target_CC[[#This Row],[Est_Sust_POTS Okt]]+Target_CC[[#This Row],[BC_Okt]]</f>
        <v>874913</v>
      </c>
      <c r="BU327" s="5">
        <f>Target_CC[[#This Row],[Est_Sust_NP Nov]]+Target_CC[[#This Row],[Est_Sust_POTS Nov]]+Target_CC[[#This Row],[BC_Nov]]</f>
        <v>874913</v>
      </c>
      <c r="BV327" s="5">
        <f>Target_CC[[#This Row],[Est_Sust_NP Des]]+Target_CC[[#This Row],[Est_Sust_POTS Des]]+Target_CC[[#This Row],[BC_Des]]</f>
        <v>874913</v>
      </c>
      <c r="BW327" s="5">
        <f>SUM(Target_CC[[#This Row],[Real_Jan]:[Real_Des]])</f>
        <v>11207224</v>
      </c>
      <c r="BX327" s="5">
        <v>0</v>
      </c>
      <c r="BY327" s="5">
        <v>0</v>
      </c>
      <c r="BZ327" s="5">
        <v>0</v>
      </c>
      <c r="CA327" s="5">
        <f>Target_CC[[#This Row],[Est_Sust_NP Mar]]*95%</f>
        <v>0</v>
      </c>
      <c r="CB327" s="5">
        <f>Target_CC[[#This Row],[Est_Sust_NP Apr]]</f>
        <v>0</v>
      </c>
      <c r="CC327" s="5">
        <f>Target_CC[[#This Row],[Est_Sust_NP Mei]]</f>
        <v>0</v>
      </c>
      <c r="CD327" s="5">
        <f>Target_CC[[#This Row],[Est_Sust_NP Jun]]</f>
        <v>0</v>
      </c>
      <c r="CE327" s="5">
        <f>Target_CC[[#This Row],[Est_Sust_NP Jul]]</f>
        <v>0</v>
      </c>
      <c r="CF327" s="5">
        <f>Target_CC[[#This Row],[Est_Sust_NP Agu]]</f>
        <v>0</v>
      </c>
      <c r="CG327" s="5">
        <f>Target_CC[[#This Row],[Est_Sust_NP Sep]]</f>
        <v>0</v>
      </c>
      <c r="CH327" s="5">
        <f>Target_CC[[#This Row],[Est_Sust_NP Okt]]</f>
        <v>0</v>
      </c>
      <c r="CI327" s="5">
        <f>Target_CC[[#This Row],[Est_Sust_NP Nov]]</f>
        <v>0</v>
      </c>
      <c r="CJ327" s="5">
        <f>SUM(Target_CC[[#This Row],[Est_Sust_NP Jan]:[Est_Sust_NP Des]])</f>
        <v>0</v>
      </c>
      <c r="CK327" s="5">
        <v>865610</v>
      </c>
      <c r="CL327" s="5">
        <v>873640</v>
      </c>
      <c r="CM327" s="5">
        <v>874913</v>
      </c>
      <c r="CN327" s="5">
        <f>Target_CC[[#This Row],[Est_Sust_POTS Mar]]</f>
        <v>874913</v>
      </c>
      <c r="CO327" s="5">
        <f>Target_CC[[#This Row],[Est_Sust_POTS Apr]]</f>
        <v>874913</v>
      </c>
      <c r="CP327" s="5">
        <f>Target_CC[[#This Row],[Est_Sust_POTS Mei]]</f>
        <v>874913</v>
      </c>
      <c r="CQ327" s="5">
        <f>Target_CC[[#This Row],[Est_Sust_POTS Jun]]</f>
        <v>874913</v>
      </c>
      <c r="CR327" s="5">
        <f>Target_CC[[#This Row],[Est_Sust_POTS Jul]]</f>
        <v>874913</v>
      </c>
      <c r="CS327" s="5">
        <f>Target_CC[[#This Row],[Est_Sust_POTS Agu]]</f>
        <v>874913</v>
      </c>
      <c r="CT327" s="5">
        <f>Target_CC[[#This Row],[Est_Sust_POTS Sep]]</f>
        <v>874913</v>
      </c>
      <c r="CU327" s="5">
        <f>Target_CC[[#This Row],[Est_Sust_POTS Okt]]</f>
        <v>874913</v>
      </c>
      <c r="CV327" s="5">
        <f>Target_CC[[#This Row],[Est_Sust_POTS Nov]]</f>
        <v>874913</v>
      </c>
      <c r="CW327" s="5">
        <f>SUM(Target_CC[[#This Row],[Est_Sust_POTS Jan]:[Est_Sust_POTS Des]])</f>
        <v>10488380</v>
      </c>
      <c r="CX327" s="5"/>
      <c r="CY327" s="5">
        <v>0</v>
      </c>
      <c r="CZ327" s="5">
        <v>0</v>
      </c>
      <c r="DA327" s="5">
        <v>0</v>
      </c>
      <c r="DB327" s="5"/>
      <c r="DC327" s="5"/>
      <c r="DD327" s="5"/>
      <c r="DE327" s="5"/>
      <c r="DF327" s="5"/>
      <c r="DG327" s="5"/>
      <c r="DH327" s="5"/>
      <c r="DI327" s="5"/>
      <c r="DJ327" s="5">
        <f>SUM(Target_CC[[#This Row],[BC_Jan]:[BC_Des]])</f>
        <v>0</v>
      </c>
      <c r="DK327" s="5"/>
      <c r="DL327" s="5"/>
      <c r="DM327" s="5"/>
      <c r="DN327" s="5"/>
      <c r="DO327" s="5"/>
      <c r="DP327" s="5"/>
      <c r="DQ327" s="5"/>
      <c r="DR327" s="5"/>
      <c r="DS327" s="5"/>
      <c r="DT327" s="5"/>
      <c r="DU327" s="5"/>
      <c r="DV327" s="5"/>
      <c r="DW327" s="5"/>
      <c r="DX327" s="5" t="s">
        <v>160</v>
      </c>
    </row>
    <row r="328" spans="2:128" x14ac:dyDescent="0.3">
      <c r="B328">
        <v>19538750</v>
      </c>
      <c r="C328" t="s">
        <v>588</v>
      </c>
      <c r="D328" t="s">
        <v>457</v>
      </c>
      <c r="E328" t="s">
        <v>351</v>
      </c>
      <c r="F328" t="s">
        <v>363</v>
      </c>
      <c r="G328" t="s">
        <v>25</v>
      </c>
      <c r="H328" t="s">
        <v>159</v>
      </c>
      <c r="I328" t="s">
        <v>29</v>
      </c>
      <c r="J328" s="5">
        <v>22869722.756110534</v>
      </c>
      <c r="K328" s="5">
        <v>905000</v>
      </c>
      <c r="L328" s="5">
        <v>905000</v>
      </c>
      <c r="M328" s="5">
        <v>868800</v>
      </c>
      <c r="N328" s="5">
        <v>913688</v>
      </c>
      <c r="O328" s="5">
        <v>868886.88</v>
      </c>
      <c r="P328" s="5">
        <v>868438.86880000005</v>
      </c>
      <c r="Q328" s="5">
        <v>1049434.3886879999</v>
      </c>
      <c r="R328" s="5">
        <v>915494.34388687997</v>
      </c>
      <c r="S328" s="5">
        <v>959404.94343886885</v>
      </c>
      <c r="T328" s="5">
        <v>1050344.0494343885</v>
      </c>
      <c r="U328" s="5">
        <v>915503.44049434387</v>
      </c>
      <c r="V328" s="5">
        <v>1004655.0344049436</v>
      </c>
      <c r="W328" s="5">
        <v>11224649.949147424</v>
      </c>
      <c r="X328" s="5">
        <v>173973.66785586457</v>
      </c>
      <c r="Y328" s="5">
        <v>1017741.6417920823</v>
      </c>
      <c r="Z328" s="5">
        <v>929895.13773197739</v>
      </c>
      <c r="AA328" s="5">
        <v>641864.92127720779</v>
      </c>
      <c r="AB328" s="5">
        <v>867297.16358957556</v>
      </c>
      <c r="AC328" s="5">
        <v>1253883.2943338759</v>
      </c>
      <c r="AD328" s="5">
        <v>1475633.958813129</v>
      </c>
      <c r="AE328" s="5">
        <v>1630252.2668050188</v>
      </c>
      <c r="AF328" s="5">
        <v>1335408.8505621178</v>
      </c>
      <c r="AG328" s="5">
        <v>1643053.2654484147</v>
      </c>
      <c r="AH328" s="5">
        <v>2211972.0760431923</v>
      </c>
      <c r="AI328" s="5">
        <v>1385156.0996223576</v>
      </c>
      <c r="AJ328" s="5">
        <v>14566132.343874816</v>
      </c>
      <c r="AK328" s="5">
        <v>1078973.6678558646</v>
      </c>
      <c r="AL328" s="5">
        <v>1922741.6417920822</v>
      </c>
      <c r="AM328" s="5">
        <v>1798695.1377319773</v>
      </c>
      <c r="AN328" s="5">
        <v>1555552.9212772078</v>
      </c>
      <c r="AO328" s="5">
        <v>1736184.0435895757</v>
      </c>
      <c r="AP328" s="5">
        <v>2122322.1631338759</v>
      </c>
      <c r="AQ328" s="5">
        <v>2525068.3475011289</v>
      </c>
      <c r="AR328" s="5">
        <v>2545746.6106918985</v>
      </c>
      <c r="AS328" s="5">
        <v>2294813.7940009865</v>
      </c>
      <c r="AT328" s="5">
        <v>2693397.3148828032</v>
      </c>
      <c r="AU328" s="5">
        <v>3127475.5165375359</v>
      </c>
      <c r="AV328" s="5">
        <v>2389811.1340273013</v>
      </c>
      <c r="AW328" s="5">
        <f>SUM(Target_CC[[#This Row],[Target_Jan]:[Target_Des]])</f>
        <v>25790782.293022241</v>
      </c>
      <c r="AX328" s="5">
        <v>792396.75529236195</v>
      </c>
      <c r="AY328" s="5">
        <v>6032290.547343405</v>
      </c>
      <c r="AZ328" s="5">
        <v>1721168.2227272117</v>
      </c>
      <c r="BA328" s="5">
        <v>3730263.1812121775</v>
      </c>
      <c r="BB328" s="5">
        <v>4356146.5649457099</v>
      </c>
      <c r="BC328" s="5">
        <v>4727385.5144472579</v>
      </c>
      <c r="BD328" s="5">
        <v>304335.51175167295</v>
      </c>
      <c r="BE328" s="5">
        <v>6178364.2199487239</v>
      </c>
      <c r="BF328" s="5">
        <v>2219161.1340547749</v>
      </c>
      <c r="BG328" s="5">
        <v>6294176.2929679696</v>
      </c>
      <c r="BH328" s="5">
        <v>4667404.7998496499</v>
      </c>
      <c r="BI328" s="5">
        <v>3677144.2621599752</v>
      </c>
      <c r="BJ328" s="5">
        <f>SUM(Target_CC[[#This Row],[Target_NGTMA_Jan]:[Target_NGTMA_Des]])</f>
        <v>44700237.006700888</v>
      </c>
      <c r="BK328" s="5">
        <v>851500</v>
      </c>
      <c r="BL328" s="5">
        <v>849500</v>
      </c>
      <c r="BM328" s="5">
        <v>845000</v>
      </c>
      <c r="BN328" s="5">
        <f>Target_CC[[#This Row],[Est_Sust_NP Apr]]+Target_CC[[#This Row],[Est_Sust_POTS Apr]]+Target_CC[[#This Row],[BC_Apr]]</f>
        <v>845000</v>
      </c>
      <c r="BO328" s="5">
        <f>Target_CC[[#This Row],[Est_Sust_NP Mei]]+Target_CC[[#This Row],[Est_Sust_POTS Mei]]+Target_CC[[#This Row],[BC_Mei]]</f>
        <v>845000</v>
      </c>
      <c r="BP328" s="5">
        <f>Target_CC[[#This Row],[Est_Sust_NP Jun]]+Target_CC[[#This Row],[Est_Sust_POTS Jun]]+Target_CC[[#This Row],[BC_Jun]]</f>
        <v>845000</v>
      </c>
      <c r="BQ328" s="5">
        <f>Target_CC[[#This Row],[Est_Sust_NP Jul]]+Target_CC[[#This Row],[Est_Sust_POTS Jul]]+Target_CC[[#This Row],[BC_Jul]]</f>
        <v>845000</v>
      </c>
      <c r="BR328" s="5">
        <f>Target_CC[[#This Row],[Est_Sust_NP Agu]]+Target_CC[[#This Row],[Est_Sust_POTS Agu]]+Target_CC[[#This Row],[BC_Agu]]</f>
        <v>845000</v>
      </c>
      <c r="BS328" s="5">
        <f>Target_CC[[#This Row],[Est_Sust_NP Sep]]+Target_CC[[#This Row],[Est_Sust_POTS Sep]]+Target_CC[[#This Row],[BC_Sep]]</f>
        <v>845000</v>
      </c>
      <c r="BT328" s="5">
        <f>Target_CC[[#This Row],[Est_Sust_NP Okt]]+Target_CC[[#This Row],[Est_Sust_POTS Okt]]+Target_CC[[#This Row],[BC_Okt]]</f>
        <v>845000</v>
      </c>
      <c r="BU328" s="5">
        <f>Target_CC[[#This Row],[Est_Sust_NP Nov]]+Target_CC[[#This Row],[Est_Sust_POTS Nov]]+Target_CC[[#This Row],[BC_Nov]]</f>
        <v>845000</v>
      </c>
      <c r="BV328" s="5">
        <f>Target_CC[[#This Row],[Est_Sust_NP Des]]+Target_CC[[#This Row],[Est_Sust_POTS Des]]+Target_CC[[#This Row],[BC_Des]]</f>
        <v>845000</v>
      </c>
      <c r="BW328" s="5">
        <f>SUM(Target_CC[[#This Row],[Real_Jan]:[Real_Des]])</f>
        <v>10151000</v>
      </c>
      <c r="BX328" s="5">
        <v>0</v>
      </c>
      <c r="BY328" s="5">
        <v>0</v>
      </c>
      <c r="BZ328" s="5">
        <v>0</v>
      </c>
      <c r="CA328" s="5">
        <f>Target_CC[[#This Row],[Est_Sust_NP Mar]]*95%</f>
        <v>0</v>
      </c>
      <c r="CB328" s="5">
        <f>Target_CC[[#This Row],[Est_Sust_NP Apr]]</f>
        <v>0</v>
      </c>
      <c r="CC328" s="5">
        <f>Target_CC[[#This Row],[Est_Sust_NP Mei]]</f>
        <v>0</v>
      </c>
      <c r="CD328" s="5">
        <f>Target_CC[[#This Row],[Est_Sust_NP Jun]]</f>
        <v>0</v>
      </c>
      <c r="CE328" s="5">
        <f>Target_CC[[#This Row],[Est_Sust_NP Jul]]</f>
        <v>0</v>
      </c>
      <c r="CF328" s="5">
        <f>Target_CC[[#This Row],[Est_Sust_NP Agu]]</f>
        <v>0</v>
      </c>
      <c r="CG328" s="5">
        <f>Target_CC[[#This Row],[Est_Sust_NP Sep]]</f>
        <v>0</v>
      </c>
      <c r="CH328" s="5">
        <f>Target_CC[[#This Row],[Est_Sust_NP Okt]]</f>
        <v>0</v>
      </c>
      <c r="CI328" s="5">
        <f>Target_CC[[#This Row],[Est_Sust_NP Nov]]</f>
        <v>0</v>
      </c>
      <c r="CJ328" s="5">
        <f>SUM(Target_CC[[#This Row],[Est_Sust_NP Jan]:[Est_Sust_NP Des]])</f>
        <v>0</v>
      </c>
      <c r="CK328" s="5">
        <v>866360</v>
      </c>
      <c r="CL328" s="5">
        <v>849500</v>
      </c>
      <c r="CM328" s="5">
        <v>845000</v>
      </c>
      <c r="CN328" s="5">
        <f>Target_CC[[#This Row],[Est_Sust_POTS Mar]]</f>
        <v>845000</v>
      </c>
      <c r="CO328" s="5">
        <f>Target_CC[[#This Row],[Est_Sust_POTS Apr]]</f>
        <v>845000</v>
      </c>
      <c r="CP328" s="5">
        <f>Target_CC[[#This Row],[Est_Sust_POTS Mei]]</f>
        <v>845000</v>
      </c>
      <c r="CQ328" s="5">
        <f>Target_CC[[#This Row],[Est_Sust_POTS Jun]]</f>
        <v>845000</v>
      </c>
      <c r="CR328" s="5">
        <f>Target_CC[[#This Row],[Est_Sust_POTS Jul]]</f>
        <v>845000</v>
      </c>
      <c r="CS328" s="5">
        <f>Target_CC[[#This Row],[Est_Sust_POTS Agu]]</f>
        <v>845000</v>
      </c>
      <c r="CT328" s="5">
        <f>Target_CC[[#This Row],[Est_Sust_POTS Sep]]</f>
        <v>845000</v>
      </c>
      <c r="CU328" s="5">
        <f>Target_CC[[#This Row],[Est_Sust_POTS Okt]]</f>
        <v>845000</v>
      </c>
      <c r="CV328" s="5">
        <f>Target_CC[[#This Row],[Est_Sust_POTS Nov]]</f>
        <v>845000</v>
      </c>
      <c r="CW328" s="5">
        <f>SUM(Target_CC[[#This Row],[Est_Sust_POTS Jan]:[Est_Sust_POTS Des]])</f>
        <v>10165860</v>
      </c>
      <c r="CX328" s="5"/>
      <c r="CY328" s="5">
        <v>0</v>
      </c>
      <c r="CZ328" s="5">
        <v>0</v>
      </c>
      <c r="DA328" s="5">
        <v>0</v>
      </c>
      <c r="DB328" s="5"/>
      <c r="DC328" s="5"/>
      <c r="DD328" s="5"/>
      <c r="DE328" s="5"/>
      <c r="DF328" s="5"/>
      <c r="DG328" s="5"/>
      <c r="DH328" s="5"/>
      <c r="DI328" s="5"/>
      <c r="DJ328" s="5">
        <f>SUM(Target_CC[[#This Row],[BC_Jan]:[BC_Des]])</f>
        <v>0</v>
      </c>
      <c r="DK328" s="5"/>
      <c r="DL328" s="5"/>
      <c r="DM328" s="5"/>
      <c r="DN328" s="5"/>
      <c r="DO328" s="5"/>
      <c r="DP328" s="5"/>
      <c r="DQ328" s="5"/>
      <c r="DR328" s="5"/>
      <c r="DS328" s="5"/>
      <c r="DT328" s="5"/>
      <c r="DU328" s="5"/>
      <c r="DV328" s="5"/>
      <c r="DW328" s="5"/>
      <c r="DX328" s="5" t="s">
        <v>160</v>
      </c>
    </row>
    <row r="329" spans="2:128" x14ac:dyDescent="0.3">
      <c r="B329">
        <v>19032916</v>
      </c>
      <c r="C329" t="s">
        <v>589</v>
      </c>
      <c r="D329" t="s">
        <v>311</v>
      </c>
      <c r="E329" t="s">
        <v>293</v>
      </c>
      <c r="F329" t="s">
        <v>300</v>
      </c>
      <c r="G329" t="s">
        <v>20</v>
      </c>
      <c r="H329" t="s">
        <v>159</v>
      </c>
      <c r="I329" t="s">
        <v>29</v>
      </c>
      <c r="J329" s="5">
        <v>17229887.887916535</v>
      </c>
      <c r="K329" s="5">
        <v>922861.10871593852</v>
      </c>
      <c r="L329" s="5">
        <v>938979.17713546217</v>
      </c>
      <c r="M329" s="5">
        <v>1003885.6501477025</v>
      </c>
      <c r="N329" s="5">
        <v>943302.12283607223</v>
      </c>
      <c r="O329" s="5">
        <v>991113.88015627128</v>
      </c>
      <c r="P329" s="5">
        <v>977892.308681175</v>
      </c>
      <c r="Q329" s="5">
        <v>1024671.5737888343</v>
      </c>
      <c r="R329" s="5">
        <v>1034884.3695036395</v>
      </c>
      <c r="S329" s="5">
        <v>1021637.8759248011</v>
      </c>
      <c r="T329" s="5">
        <v>1042191.6269716283</v>
      </c>
      <c r="U329" s="5">
        <v>1034587.4979394239</v>
      </c>
      <c r="V329" s="5">
        <v>976152.80819905084</v>
      </c>
      <c r="W329" s="5">
        <v>11912160</v>
      </c>
      <c r="X329" s="5">
        <v>2432855.6015222124</v>
      </c>
      <c r="Y329" s="5">
        <v>2475346.2132402817</v>
      </c>
      <c r="Z329" s="5">
        <v>2646453.3007007036</v>
      </c>
      <c r="AA329" s="5">
        <v>2486742.4055421106</v>
      </c>
      <c r="AB329" s="5">
        <v>2612784.2340648361</v>
      </c>
      <c r="AC329" s="5">
        <v>2577929.3962996281</v>
      </c>
      <c r="AD329" s="5">
        <v>2701249.3586183488</v>
      </c>
      <c r="AE329" s="5">
        <v>2728172.4319034889</v>
      </c>
      <c r="AF329" s="5">
        <v>2693251.8942413866</v>
      </c>
      <c r="AG329" s="5">
        <v>2747435.8964648005</v>
      </c>
      <c r="AH329" s="5">
        <v>2727389.81614353</v>
      </c>
      <c r="AI329" s="5">
        <v>2573343.7078879941</v>
      </c>
      <c r="AJ329" s="5">
        <v>31402954.256629325</v>
      </c>
      <c r="AK329" s="5">
        <v>3355716.7102381508</v>
      </c>
      <c r="AL329" s="5">
        <v>3414325.3903757436</v>
      </c>
      <c r="AM329" s="5">
        <v>3650338.9508484062</v>
      </c>
      <c r="AN329" s="5">
        <v>3430044.528378183</v>
      </c>
      <c r="AO329" s="5">
        <v>3603898.1142211072</v>
      </c>
      <c r="AP329" s="5">
        <v>3555821.7049808032</v>
      </c>
      <c r="AQ329" s="5">
        <v>3725920.9324071831</v>
      </c>
      <c r="AR329" s="5">
        <v>3763056.8014071286</v>
      </c>
      <c r="AS329" s="5">
        <v>3714889.7701661875</v>
      </c>
      <c r="AT329" s="5">
        <v>3789627.523436429</v>
      </c>
      <c r="AU329" s="5">
        <v>3761977.3140829541</v>
      </c>
      <c r="AV329" s="5">
        <v>3549496.516087045</v>
      </c>
      <c r="AW329" s="5">
        <f>SUM(Target_CC[[#This Row],[Target_Jan]:[Target_Des]])</f>
        <v>43315114.256629325</v>
      </c>
      <c r="AX329" s="5">
        <v>9883164.465660451</v>
      </c>
      <c r="AY329" s="5">
        <v>10284176.641519329</v>
      </c>
      <c r="AZ329" s="5">
        <v>10400335.353488667</v>
      </c>
      <c r="BA329" s="5">
        <v>10082801.767152034</v>
      </c>
      <c r="BB329" s="5">
        <v>10601816.117402999</v>
      </c>
      <c r="BC329" s="5">
        <v>10535863.559258789</v>
      </c>
      <c r="BD329" s="5">
        <v>10880050.010593304</v>
      </c>
      <c r="BE329" s="5">
        <v>11033006.258779872</v>
      </c>
      <c r="BF329" s="5">
        <v>10861497.707132163</v>
      </c>
      <c r="BG329" s="5">
        <v>11046145.398095053</v>
      </c>
      <c r="BH329" s="5">
        <v>11249783.396894053</v>
      </c>
      <c r="BI329" s="5">
        <v>10968402.944752034</v>
      </c>
      <c r="BJ329" s="5">
        <f>SUM(Target_CC[[#This Row],[Target_NGTMA_Jan]:[Target_NGTMA_Des]])</f>
        <v>127827043.62072875</v>
      </c>
      <c r="BK329" s="5">
        <v>899200</v>
      </c>
      <c r="BL329" s="5">
        <v>899200</v>
      </c>
      <c r="BM329" s="5">
        <v>899200</v>
      </c>
      <c r="BN329" s="5">
        <f>Target_CC[[#This Row],[Est_Sust_NP Apr]]+Target_CC[[#This Row],[Est_Sust_POTS Apr]]+Target_CC[[#This Row],[BC_Apr]]</f>
        <v>899200</v>
      </c>
      <c r="BO329" s="5">
        <f>Target_CC[[#This Row],[Est_Sust_NP Mei]]+Target_CC[[#This Row],[Est_Sust_POTS Mei]]+Target_CC[[#This Row],[BC_Mei]]</f>
        <v>899200</v>
      </c>
      <c r="BP329" s="5">
        <f>Target_CC[[#This Row],[Est_Sust_NP Jun]]+Target_CC[[#This Row],[Est_Sust_POTS Jun]]+Target_CC[[#This Row],[BC_Jun]]</f>
        <v>899200</v>
      </c>
      <c r="BQ329" s="5">
        <f>Target_CC[[#This Row],[Est_Sust_NP Jul]]+Target_CC[[#This Row],[Est_Sust_POTS Jul]]+Target_CC[[#This Row],[BC_Jul]]</f>
        <v>899200</v>
      </c>
      <c r="BR329" s="5">
        <f>Target_CC[[#This Row],[Est_Sust_NP Agu]]+Target_CC[[#This Row],[Est_Sust_POTS Agu]]+Target_CC[[#This Row],[BC_Agu]]</f>
        <v>899200</v>
      </c>
      <c r="BS329" s="5">
        <f>Target_CC[[#This Row],[Est_Sust_NP Sep]]+Target_CC[[#This Row],[Est_Sust_POTS Sep]]+Target_CC[[#This Row],[BC_Sep]]</f>
        <v>899200</v>
      </c>
      <c r="BT329" s="5">
        <f>Target_CC[[#This Row],[Est_Sust_NP Okt]]+Target_CC[[#This Row],[Est_Sust_POTS Okt]]+Target_CC[[#This Row],[BC_Okt]]</f>
        <v>899200</v>
      </c>
      <c r="BU329" s="5">
        <f>Target_CC[[#This Row],[Est_Sust_NP Nov]]+Target_CC[[#This Row],[Est_Sust_POTS Nov]]+Target_CC[[#This Row],[BC_Nov]]</f>
        <v>899200</v>
      </c>
      <c r="BV329" s="5">
        <f>Target_CC[[#This Row],[Est_Sust_NP Des]]+Target_CC[[#This Row],[Est_Sust_POTS Des]]+Target_CC[[#This Row],[BC_Des]]</f>
        <v>899200</v>
      </c>
      <c r="BW329" s="5">
        <f>SUM(Target_CC[[#This Row],[Real_Jan]:[Real_Des]])</f>
        <v>10790400</v>
      </c>
      <c r="BX329" s="5">
        <v>0</v>
      </c>
      <c r="BY329" s="5">
        <v>0</v>
      </c>
      <c r="BZ329" s="5">
        <v>0</v>
      </c>
      <c r="CA329" s="5">
        <f>Target_CC[[#This Row],[Est_Sust_NP Mar]]*95%</f>
        <v>0</v>
      </c>
      <c r="CB329" s="5">
        <f>Target_CC[[#This Row],[Est_Sust_NP Apr]]</f>
        <v>0</v>
      </c>
      <c r="CC329" s="5">
        <f>Target_CC[[#This Row],[Est_Sust_NP Mei]]</f>
        <v>0</v>
      </c>
      <c r="CD329" s="5">
        <f>Target_CC[[#This Row],[Est_Sust_NP Jun]]</f>
        <v>0</v>
      </c>
      <c r="CE329" s="5">
        <f>Target_CC[[#This Row],[Est_Sust_NP Jul]]</f>
        <v>0</v>
      </c>
      <c r="CF329" s="5">
        <f>Target_CC[[#This Row],[Est_Sust_NP Agu]]</f>
        <v>0</v>
      </c>
      <c r="CG329" s="5">
        <f>Target_CC[[#This Row],[Est_Sust_NP Sep]]</f>
        <v>0</v>
      </c>
      <c r="CH329" s="5">
        <f>Target_CC[[#This Row],[Est_Sust_NP Okt]]</f>
        <v>0</v>
      </c>
      <c r="CI329" s="5">
        <f>Target_CC[[#This Row],[Est_Sust_NP Nov]]</f>
        <v>0</v>
      </c>
      <c r="CJ329" s="5">
        <f>SUM(Target_CC[[#This Row],[Est_Sust_NP Jan]:[Est_Sust_NP Des]])</f>
        <v>0</v>
      </c>
      <c r="CK329" s="5">
        <v>899200</v>
      </c>
      <c r="CL329" s="5">
        <v>899200</v>
      </c>
      <c r="CM329" s="5">
        <v>899200</v>
      </c>
      <c r="CN329" s="5">
        <f>Target_CC[[#This Row],[Est_Sust_POTS Mar]]</f>
        <v>899200</v>
      </c>
      <c r="CO329" s="5">
        <f>Target_CC[[#This Row],[Est_Sust_POTS Apr]]</f>
        <v>899200</v>
      </c>
      <c r="CP329" s="5">
        <f>Target_CC[[#This Row],[Est_Sust_POTS Mei]]</f>
        <v>899200</v>
      </c>
      <c r="CQ329" s="5">
        <f>Target_CC[[#This Row],[Est_Sust_POTS Jun]]</f>
        <v>899200</v>
      </c>
      <c r="CR329" s="5">
        <f>Target_CC[[#This Row],[Est_Sust_POTS Jul]]</f>
        <v>899200</v>
      </c>
      <c r="CS329" s="5">
        <f>Target_CC[[#This Row],[Est_Sust_POTS Agu]]</f>
        <v>899200</v>
      </c>
      <c r="CT329" s="5">
        <f>Target_CC[[#This Row],[Est_Sust_POTS Sep]]</f>
        <v>899200</v>
      </c>
      <c r="CU329" s="5">
        <f>Target_CC[[#This Row],[Est_Sust_POTS Okt]]</f>
        <v>899200</v>
      </c>
      <c r="CV329" s="5">
        <f>Target_CC[[#This Row],[Est_Sust_POTS Nov]]</f>
        <v>899200</v>
      </c>
      <c r="CW329" s="5">
        <f>SUM(Target_CC[[#This Row],[Est_Sust_POTS Jan]:[Est_Sust_POTS Des]])</f>
        <v>10790400</v>
      </c>
      <c r="CX329" s="5"/>
      <c r="CY329" s="5">
        <v>0</v>
      </c>
      <c r="CZ329" s="5">
        <v>0</v>
      </c>
      <c r="DA329" s="5">
        <v>0</v>
      </c>
      <c r="DB329" s="5"/>
      <c r="DC329" s="5"/>
      <c r="DD329" s="5"/>
      <c r="DE329" s="5"/>
      <c r="DF329" s="5"/>
      <c r="DG329" s="5"/>
      <c r="DH329" s="5"/>
      <c r="DI329" s="5"/>
      <c r="DJ329" s="5">
        <f>SUM(Target_CC[[#This Row],[BC_Jan]:[BC_Des]])</f>
        <v>0</v>
      </c>
      <c r="DK329" s="5"/>
      <c r="DL329" s="5"/>
      <c r="DM329" s="5"/>
      <c r="DN329" s="5"/>
      <c r="DO329" s="5"/>
      <c r="DP329" s="5"/>
      <c r="DQ329" s="5"/>
      <c r="DR329" s="5"/>
      <c r="DS329" s="5"/>
      <c r="DT329" s="5"/>
      <c r="DU329" s="5"/>
      <c r="DV329" s="5"/>
      <c r="DW329" s="5"/>
      <c r="DX329" s="5" t="s">
        <v>160</v>
      </c>
    </row>
    <row r="330" spans="2:128" x14ac:dyDescent="0.3">
      <c r="B330">
        <v>19426446</v>
      </c>
      <c r="C330" t="s">
        <v>590</v>
      </c>
      <c r="D330" t="s">
        <v>331</v>
      </c>
      <c r="E330" t="s">
        <v>326</v>
      </c>
      <c r="F330" t="s">
        <v>300</v>
      </c>
      <c r="G330" t="s">
        <v>25</v>
      </c>
      <c r="H330" t="s">
        <v>159</v>
      </c>
      <c r="I330" t="s">
        <v>29</v>
      </c>
      <c r="J330" s="5">
        <v>41716895.775833063</v>
      </c>
      <c r="K330" s="5">
        <v>833019.11369874084</v>
      </c>
      <c r="L330" s="5">
        <v>847568.06255199667</v>
      </c>
      <c r="M330" s="5">
        <v>906155.78730420559</v>
      </c>
      <c r="N330" s="5">
        <v>851470.16262109648</v>
      </c>
      <c r="O330" s="5">
        <v>894627.36941104138</v>
      </c>
      <c r="P330" s="5">
        <v>882692.93892321445</v>
      </c>
      <c r="Q330" s="5">
        <v>924918.16825775697</v>
      </c>
      <c r="R330" s="5">
        <v>934136.73208538501</v>
      </c>
      <c r="S330" s="5">
        <v>922179.80570020725</v>
      </c>
      <c r="T330" s="5">
        <v>940732.61643034557</v>
      </c>
      <c r="U330" s="5">
        <v>933868.76143956452</v>
      </c>
      <c r="V330" s="5">
        <v>881122.78157644556</v>
      </c>
      <c r="W330" s="5">
        <v>10752492.299999999</v>
      </c>
      <c r="X330" s="5">
        <v>485469.74310258828</v>
      </c>
      <c r="Y330" s="5">
        <v>493948.62953634793</v>
      </c>
      <c r="Z330" s="5">
        <v>528092.58519917831</v>
      </c>
      <c r="AA330" s="5">
        <v>496222.70883051353</v>
      </c>
      <c r="AB330" s="5">
        <v>521374.01418329426</v>
      </c>
      <c r="AC330" s="5">
        <v>514418.82575157197</v>
      </c>
      <c r="AD330" s="5">
        <v>539026.99007864145</v>
      </c>
      <c r="AE330" s="5">
        <v>544399.41640065226</v>
      </c>
      <c r="AF330" s="5">
        <v>537431.11773252825</v>
      </c>
      <c r="AG330" s="5">
        <v>548243.38855666271</v>
      </c>
      <c r="AH330" s="5">
        <v>544243.24754636525</v>
      </c>
      <c r="AI330" s="5">
        <v>513503.76405462966</v>
      </c>
      <c r="AJ330" s="5">
        <v>6266374.4309729747</v>
      </c>
      <c r="AK330" s="5">
        <v>1318488.8568013292</v>
      </c>
      <c r="AL330" s="5">
        <v>1341516.6920883446</v>
      </c>
      <c r="AM330" s="5">
        <v>1434248.372503384</v>
      </c>
      <c r="AN330" s="5">
        <v>1347692.87145161</v>
      </c>
      <c r="AO330" s="5">
        <v>1416001.3835943355</v>
      </c>
      <c r="AP330" s="5">
        <v>1397111.7646747865</v>
      </c>
      <c r="AQ330" s="5">
        <v>1463945.1583363984</v>
      </c>
      <c r="AR330" s="5">
        <v>1478536.1484860373</v>
      </c>
      <c r="AS330" s="5">
        <v>1459610.9234327355</v>
      </c>
      <c r="AT330" s="5">
        <v>1488976.0049870084</v>
      </c>
      <c r="AU330" s="5">
        <v>1478112.0089859297</v>
      </c>
      <c r="AV330" s="5">
        <v>1394626.5456310753</v>
      </c>
      <c r="AW330" s="5">
        <f>SUM(Target_CC[[#This Row],[Target_Jan]:[Target_Des]])</f>
        <v>17018866.730972975</v>
      </c>
      <c r="AX330" s="5">
        <v>0</v>
      </c>
      <c r="AY330" s="5">
        <v>0</v>
      </c>
      <c r="AZ330" s="5">
        <v>0</v>
      </c>
      <c r="BA330" s="5">
        <v>0</v>
      </c>
      <c r="BB330" s="5">
        <v>0</v>
      </c>
      <c r="BC330" s="5">
        <v>0</v>
      </c>
      <c r="BD330" s="5">
        <v>0</v>
      </c>
      <c r="BE330" s="5">
        <v>0</v>
      </c>
      <c r="BF330" s="5">
        <v>0</v>
      </c>
      <c r="BG330" s="5">
        <v>0</v>
      </c>
      <c r="BH330" s="5">
        <v>0</v>
      </c>
      <c r="BI330" s="5">
        <v>0</v>
      </c>
      <c r="BJ330" s="5">
        <f>SUM(Target_CC[[#This Row],[Target_NGTMA_Jan]:[Target_NGTMA_Des]])</f>
        <v>0</v>
      </c>
      <c r="BK330" s="5">
        <v>824448</v>
      </c>
      <c r="BL330" s="5">
        <v>892176</v>
      </c>
      <c r="BM330" s="5">
        <v>911775</v>
      </c>
      <c r="BN330" s="5">
        <f>Target_CC[[#This Row],[Est_Sust_NP Apr]]+Target_CC[[#This Row],[Est_Sust_POTS Apr]]+Target_CC[[#This Row],[BC_Apr]]</f>
        <v>932530</v>
      </c>
      <c r="BO330" s="5">
        <f>Target_CC[[#This Row],[Est_Sust_NP Mei]]+Target_CC[[#This Row],[Est_Sust_POTS Mei]]+Target_CC[[#This Row],[BC_Mei]]</f>
        <v>932530</v>
      </c>
      <c r="BP330" s="5">
        <f>Target_CC[[#This Row],[Est_Sust_NP Jun]]+Target_CC[[#This Row],[Est_Sust_POTS Jun]]+Target_CC[[#This Row],[BC_Jun]]</f>
        <v>932530</v>
      </c>
      <c r="BQ330" s="5">
        <f>Target_CC[[#This Row],[Est_Sust_NP Jul]]+Target_CC[[#This Row],[Est_Sust_POTS Jul]]+Target_CC[[#This Row],[BC_Jul]]</f>
        <v>932530</v>
      </c>
      <c r="BR330" s="5">
        <f>Target_CC[[#This Row],[Est_Sust_NP Agu]]+Target_CC[[#This Row],[Est_Sust_POTS Agu]]+Target_CC[[#This Row],[BC_Agu]]</f>
        <v>932530</v>
      </c>
      <c r="BS330" s="5">
        <f>Target_CC[[#This Row],[Est_Sust_NP Sep]]+Target_CC[[#This Row],[Est_Sust_POTS Sep]]+Target_CC[[#This Row],[BC_Sep]]</f>
        <v>932530</v>
      </c>
      <c r="BT330" s="5">
        <f>Target_CC[[#This Row],[Est_Sust_NP Okt]]+Target_CC[[#This Row],[Est_Sust_POTS Okt]]+Target_CC[[#This Row],[BC_Okt]]</f>
        <v>932530</v>
      </c>
      <c r="BU330" s="5">
        <f>Target_CC[[#This Row],[Est_Sust_NP Nov]]+Target_CC[[#This Row],[Est_Sust_POTS Nov]]+Target_CC[[#This Row],[BC_Nov]]</f>
        <v>932530</v>
      </c>
      <c r="BV330" s="5">
        <f>Target_CC[[#This Row],[Est_Sust_NP Des]]+Target_CC[[#This Row],[Est_Sust_POTS Des]]+Target_CC[[#This Row],[BC_Des]]</f>
        <v>932530</v>
      </c>
      <c r="BW330" s="5">
        <f>SUM(Target_CC[[#This Row],[Real_Jan]:[Real_Des]])</f>
        <v>11021169</v>
      </c>
      <c r="BX330" s="5">
        <v>0</v>
      </c>
      <c r="BY330" s="5">
        <v>0</v>
      </c>
      <c r="BZ330" s="5">
        <v>0</v>
      </c>
      <c r="CA330" s="5">
        <f>Target_CC[[#This Row],[Est_Sust_NP Mar]]*95%</f>
        <v>0</v>
      </c>
      <c r="CB330" s="5">
        <f>Target_CC[[#This Row],[Est_Sust_NP Apr]]</f>
        <v>0</v>
      </c>
      <c r="CC330" s="5">
        <f>Target_CC[[#This Row],[Est_Sust_NP Mei]]</f>
        <v>0</v>
      </c>
      <c r="CD330" s="5">
        <f>Target_CC[[#This Row],[Est_Sust_NP Jun]]</f>
        <v>0</v>
      </c>
      <c r="CE330" s="5">
        <f>Target_CC[[#This Row],[Est_Sust_NP Jul]]</f>
        <v>0</v>
      </c>
      <c r="CF330" s="5">
        <f>Target_CC[[#This Row],[Est_Sust_NP Agu]]</f>
        <v>0</v>
      </c>
      <c r="CG330" s="5">
        <f>Target_CC[[#This Row],[Est_Sust_NP Sep]]</f>
        <v>0</v>
      </c>
      <c r="CH330" s="5">
        <f>Target_CC[[#This Row],[Est_Sust_NP Okt]]</f>
        <v>0</v>
      </c>
      <c r="CI330" s="5">
        <f>Target_CC[[#This Row],[Est_Sust_NP Nov]]</f>
        <v>0</v>
      </c>
      <c r="CJ330" s="5">
        <f>SUM(Target_CC[[#This Row],[Est_Sust_NP Jan]:[Est_Sust_NP Des]])</f>
        <v>0</v>
      </c>
      <c r="CK330" s="5">
        <v>903950</v>
      </c>
      <c r="CL330" s="5">
        <v>935438</v>
      </c>
      <c r="CM330" s="5">
        <v>932530</v>
      </c>
      <c r="CN330" s="5">
        <f>Target_CC[[#This Row],[Est_Sust_POTS Mar]]</f>
        <v>932530</v>
      </c>
      <c r="CO330" s="5">
        <f>Target_CC[[#This Row],[Est_Sust_POTS Apr]]</f>
        <v>932530</v>
      </c>
      <c r="CP330" s="5">
        <f>Target_CC[[#This Row],[Est_Sust_POTS Mei]]</f>
        <v>932530</v>
      </c>
      <c r="CQ330" s="5">
        <f>Target_CC[[#This Row],[Est_Sust_POTS Jun]]</f>
        <v>932530</v>
      </c>
      <c r="CR330" s="5">
        <f>Target_CC[[#This Row],[Est_Sust_POTS Jul]]</f>
        <v>932530</v>
      </c>
      <c r="CS330" s="5">
        <f>Target_CC[[#This Row],[Est_Sust_POTS Agu]]</f>
        <v>932530</v>
      </c>
      <c r="CT330" s="5">
        <f>Target_CC[[#This Row],[Est_Sust_POTS Sep]]</f>
        <v>932530</v>
      </c>
      <c r="CU330" s="5">
        <f>Target_CC[[#This Row],[Est_Sust_POTS Okt]]</f>
        <v>932530</v>
      </c>
      <c r="CV330" s="5">
        <f>Target_CC[[#This Row],[Est_Sust_POTS Nov]]</f>
        <v>932530</v>
      </c>
      <c r="CW330" s="5">
        <f>SUM(Target_CC[[#This Row],[Est_Sust_POTS Jan]:[Est_Sust_POTS Des]])</f>
        <v>11164688</v>
      </c>
      <c r="CX330" s="5"/>
      <c r="CY330" s="5">
        <v>0</v>
      </c>
      <c r="CZ330" s="5">
        <v>0</v>
      </c>
      <c r="DA330" s="5">
        <v>0</v>
      </c>
      <c r="DB330" s="5"/>
      <c r="DC330" s="5"/>
      <c r="DD330" s="5"/>
      <c r="DE330" s="5"/>
      <c r="DF330" s="5"/>
      <c r="DG330" s="5"/>
      <c r="DH330" s="5"/>
      <c r="DI330" s="5"/>
      <c r="DJ330" s="5">
        <f>SUM(Target_CC[[#This Row],[BC_Jan]:[BC_Des]])</f>
        <v>0</v>
      </c>
      <c r="DK330" s="5"/>
      <c r="DL330" s="5"/>
      <c r="DM330" s="5"/>
      <c r="DN330" s="5"/>
      <c r="DO330" s="5"/>
      <c r="DP330" s="5"/>
      <c r="DQ330" s="5"/>
      <c r="DR330" s="5"/>
      <c r="DS330" s="5"/>
      <c r="DT330" s="5"/>
      <c r="DU330" s="5"/>
      <c r="DV330" s="5"/>
      <c r="DW330" s="5"/>
      <c r="DX330" s="5" t="s">
        <v>160</v>
      </c>
    </row>
    <row r="331" spans="2:128" x14ac:dyDescent="0.3">
      <c r="B331">
        <v>19646733</v>
      </c>
      <c r="C331" t="s">
        <v>591</v>
      </c>
      <c r="D331" t="s">
        <v>592</v>
      </c>
      <c r="E331" t="s">
        <v>381</v>
      </c>
      <c r="F331" t="s">
        <v>294</v>
      </c>
      <c r="G331" t="s">
        <v>25</v>
      </c>
      <c r="H331" t="s">
        <v>159</v>
      </c>
      <c r="I331" t="s">
        <v>29</v>
      </c>
      <c r="J331" s="5">
        <v>27427933.319254078</v>
      </c>
      <c r="K331" s="5">
        <v>959954.27272727271</v>
      </c>
      <c r="L331" s="5">
        <v>1010478.1818181818</v>
      </c>
      <c r="M331" s="5">
        <v>909430.36363636353</v>
      </c>
      <c r="N331" s="5">
        <v>808382.54545454541</v>
      </c>
      <c r="O331" s="5">
        <v>858906.45454545459</v>
      </c>
      <c r="P331" s="5">
        <v>909430.36363636353</v>
      </c>
      <c r="Q331" s="5">
        <v>1162049.9090909089</v>
      </c>
      <c r="R331" s="5">
        <v>1061002.0909090911</v>
      </c>
      <c r="S331" s="5">
        <v>1061002.0909090911</v>
      </c>
      <c r="T331" s="5">
        <v>1162049.9090909089</v>
      </c>
      <c r="U331" s="5">
        <v>1010478.1818181818</v>
      </c>
      <c r="V331" s="5">
        <v>1061002.0909090911</v>
      </c>
      <c r="W331" s="5">
        <v>11974166.454545455</v>
      </c>
      <c r="X331" s="5">
        <v>26303.747944083694</v>
      </c>
      <c r="Y331" s="5">
        <v>50256.008636363636</v>
      </c>
      <c r="Z331" s="5">
        <v>55281.609500000006</v>
      </c>
      <c r="AA331" s="5">
        <v>53801.849245707075</v>
      </c>
      <c r="AB331" s="5">
        <v>86393.354077241165</v>
      </c>
      <c r="AC331" s="5">
        <v>77754.018669517056</v>
      </c>
      <c r="AD331" s="5">
        <v>43916.621655930925</v>
      </c>
      <c r="AE331" s="5">
        <v>96616.567643048038</v>
      </c>
      <c r="AF331" s="5">
        <v>80513.806369206693</v>
      </c>
      <c r="AG331" s="5">
        <v>96616.567643048038</v>
      </c>
      <c r="AH331" s="5">
        <v>104667.94827996874</v>
      </c>
      <c r="AI331" s="5">
        <v>104667.94827996874</v>
      </c>
      <c r="AJ331" s="5">
        <v>876790.04794408381</v>
      </c>
      <c r="AK331" s="5">
        <v>986258.02067135635</v>
      </c>
      <c r="AL331" s="5">
        <v>1060734.1904545454</v>
      </c>
      <c r="AM331" s="5">
        <v>964711.97313636355</v>
      </c>
      <c r="AN331" s="5">
        <v>862184.39470025245</v>
      </c>
      <c r="AO331" s="5">
        <v>945299.80862269574</v>
      </c>
      <c r="AP331" s="5">
        <v>987184.38230588054</v>
      </c>
      <c r="AQ331" s="5">
        <v>1205966.5307468399</v>
      </c>
      <c r="AR331" s="5">
        <v>1157618.6585521391</v>
      </c>
      <c r="AS331" s="5">
        <v>1141515.8972782977</v>
      </c>
      <c r="AT331" s="5">
        <v>1258666.476733957</v>
      </c>
      <c r="AU331" s="5">
        <v>1115146.1300981506</v>
      </c>
      <c r="AV331" s="5">
        <v>1165670.0391890598</v>
      </c>
      <c r="AW331" s="5">
        <f>SUM(Target_CC[[#This Row],[Target_Jan]:[Target_Des]])</f>
        <v>12850956.502489539</v>
      </c>
      <c r="AX331" s="5">
        <v>0</v>
      </c>
      <c r="AY331" s="5">
        <v>0</v>
      </c>
      <c r="AZ331" s="5">
        <v>0</v>
      </c>
      <c r="BA331" s="5">
        <v>0</v>
      </c>
      <c r="BB331" s="5">
        <v>0</v>
      </c>
      <c r="BC331" s="5">
        <v>0</v>
      </c>
      <c r="BD331" s="5">
        <v>0</v>
      </c>
      <c r="BE331" s="5">
        <v>0</v>
      </c>
      <c r="BF331" s="5">
        <v>0</v>
      </c>
      <c r="BG331" s="5">
        <v>0</v>
      </c>
      <c r="BH331" s="5">
        <v>0</v>
      </c>
      <c r="BI331" s="5">
        <v>0</v>
      </c>
      <c r="BJ331" s="5">
        <f>SUM(Target_CC[[#This Row],[Target_NGTMA_Jan]:[Target_NGTMA_Des]])</f>
        <v>0</v>
      </c>
      <c r="BK331" s="5">
        <v>887736</v>
      </c>
      <c r="BL331" s="5">
        <v>877600</v>
      </c>
      <c r="BM331" s="5">
        <v>878403</v>
      </c>
      <c r="BN331" s="5">
        <f>Target_CC[[#This Row],[Est_Sust_NP Apr]]+Target_CC[[#This Row],[Est_Sust_POTS Apr]]+Target_CC[[#This Row],[BC_Apr]]</f>
        <v>969760</v>
      </c>
      <c r="BO331" s="5">
        <f>Target_CC[[#This Row],[Est_Sust_NP Mei]]+Target_CC[[#This Row],[Est_Sust_POTS Mei]]+Target_CC[[#This Row],[BC_Mei]]</f>
        <v>969760</v>
      </c>
      <c r="BP331" s="5">
        <f>Target_CC[[#This Row],[Est_Sust_NP Jun]]+Target_CC[[#This Row],[Est_Sust_POTS Jun]]+Target_CC[[#This Row],[BC_Jun]]</f>
        <v>969760</v>
      </c>
      <c r="BQ331" s="5">
        <f>Target_CC[[#This Row],[Est_Sust_NP Jul]]+Target_CC[[#This Row],[Est_Sust_POTS Jul]]+Target_CC[[#This Row],[BC_Jul]]</f>
        <v>969760</v>
      </c>
      <c r="BR331" s="5">
        <f>Target_CC[[#This Row],[Est_Sust_NP Agu]]+Target_CC[[#This Row],[Est_Sust_POTS Agu]]+Target_CC[[#This Row],[BC_Agu]]</f>
        <v>969760</v>
      </c>
      <c r="BS331" s="5">
        <f>Target_CC[[#This Row],[Est_Sust_NP Sep]]+Target_CC[[#This Row],[Est_Sust_POTS Sep]]+Target_CC[[#This Row],[BC_Sep]]</f>
        <v>969760</v>
      </c>
      <c r="BT331" s="5">
        <f>Target_CC[[#This Row],[Est_Sust_NP Okt]]+Target_CC[[#This Row],[Est_Sust_POTS Okt]]+Target_CC[[#This Row],[BC_Okt]]</f>
        <v>969760</v>
      </c>
      <c r="BU331" s="5">
        <f>Target_CC[[#This Row],[Est_Sust_NP Nov]]+Target_CC[[#This Row],[Est_Sust_POTS Nov]]+Target_CC[[#This Row],[BC_Nov]]</f>
        <v>969760</v>
      </c>
      <c r="BV331" s="5">
        <f>Target_CC[[#This Row],[Est_Sust_NP Des]]+Target_CC[[#This Row],[Est_Sust_POTS Des]]+Target_CC[[#This Row],[BC_Des]]</f>
        <v>969760</v>
      </c>
      <c r="BW331" s="5">
        <f>SUM(Target_CC[[#This Row],[Real_Jan]:[Real_Des]])</f>
        <v>11371579</v>
      </c>
      <c r="BX331" s="5">
        <v>0</v>
      </c>
      <c r="BY331" s="5">
        <v>0</v>
      </c>
      <c r="BZ331" s="5">
        <v>0</v>
      </c>
      <c r="CA331" s="5">
        <f>Target_CC[[#This Row],[Est_Sust_NP Mar]]*95%</f>
        <v>0</v>
      </c>
      <c r="CB331" s="5">
        <f>Target_CC[[#This Row],[Est_Sust_NP Apr]]</f>
        <v>0</v>
      </c>
      <c r="CC331" s="5">
        <f>Target_CC[[#This Row],[Est_Sust_NP Mei]]</f>
        <v>0</v>
      </c>
      <c r="CD331" s="5">
        <f>Target_CC[[#This Row],[Est_Sust_NP Jun]]</f>
        <v>0</v>
      </c>
      <c r="CE331" s="5">
        <f>Target_CC[[#This Row],[Est_Sust_NP Jul]]</f>
        <v>0</v>
      </c>
      <c r="CF331" s="5">
        <f>Target_CC[[#This Row],[Est_Sust_NP Agu]]</f>
        <v>0</v>
      </c>
      <c r="CG331" s="5">
        <f>Target_CC[[#This Row],[Est_Sust_NP Sep]]</f>
        <v>0</v>
      </c>
      <c r="CH331" s="5">
        <f>Target_CC[[#This Row],[Est_Sust_NP Okt]]</f>
        <v>0</v>
      </c>
      <c r="CI331" s="5">
        <f>Target_CC[[#This Row],[Est_Sust_NP Nov]]</f>
        <v>0</v>
      </c>
      <c r="CJ331" s="5">
        <f>SUM(Target_CC[[#This Row],[Est_Sust_NP Jan]:[Est_Sust_NP Des]])</f>
        <v>0</v>
      </c>
      <c r="CK331" s="5">
        <v>908300</v>
      </c>
      <c r="CL331" s="5">
        <v>1000170</v>
      </c>
      <c r="CM331" s="5">
        <v>969760</v>
      </c>
      <c r="CN331" s="5">
        <f>Target_CC[[#This Row],[Est_Sust_POTS Mar]]</f>
        <v>969760</v>
      </c>
      <c r="CO331" s="5">
        <f>Target_CC[[#This Row],[Est_Sust_POTS Apr]]</f>
        <v>969760</v>
      </c>
      <c r="CP331" s="5">
        <f>Target_CC[[#This Row],[Est_Sust_POTS Mei]]</f>
        <v>969760</v>
      </c>
      <c r="CQ331" s="5">
        <f>Target_CC[[#This Row],[Est_Sust_POTS Jun]]</f>
        <v>969760</v>
      </c>
      <c r="CR331" s="5">
        <f>Target_CC[[#This Row],[Est_Sust_POTS Jul]]</f>
        <v>969760</v>
      </c>
      <c r="CS331" s="5">
        <f>Target_CC[[#This Row],[Est_Sust_POTS Agu]]</f>
        <v>969760</v>
      </c>
      <c r="CT331" s="5">
        <f>Target_CC[[#This Row],[Est_Sust_POTS Sep]]</f>
        <v>969760</v>
      </c>
      <c r="CU331" s="5">
        <f>Target_CC[[#This Row],[Est_Sust_POTS Okt]]</f>
        <v>969760</v>
      </c>
      <c r="CV331" s="5">
        <f>Target_CC[[#This Row],[Est_Sust_POTS Nov]]</f>
        <v>969760</v>
      </c>
      <c r="CW331" s="5">
        <f>SUM(Target_CC[[#This Row],[Est_Sust_POTS Jan]:[Est_Sust_POTS Des]])</f>
        <v>11606070</v>
      </c>
      <c r="CX331" s="5"/>
      <c r="CY331" s="5">
        <v>0</v>
      </c>
      <c r="CZ331" s="5">
        <v>0</v>
      </c>
      <c r="DA331" s="5">
        <v>0</v>
      </c>
      <c r="DB331" s="5"/>
      <c r="DC331" s="5"/>
      <c r="DD331" s="5"/>
      <c r="DE331" s="5"/>
      <c r="DF331" s="5"/>
      <c r="DG331" s="5"/>
      <c r="DH331" s="5"/>
      <c r="DI331" s="5"/>
      <c r="DJ331" s="5">
        <f>SUM(Target_CC[[#This Row],[BC_Jan]:[BC_Des]])</f>
        <v>0</v>
      </c>
      <c r="DK331" s="5"/>
      <c r="DL331" s="5"/>
      <c r="DM331" s="5"/>
      <c r="DN331" s="5"/>
      <c r="DO331" s="5"/>
      <c r="DP331" s="5"/>
      <c r="DQ331" s="5"/>
      <c r="DR331" s="5"/>
      <c r="DS331" s="5"/>
      <c r="DT331" s="5"/>
      <c r="DU331" s="5"/>
      <c r="DV331" s="5"/>
      <c r="DW331" s="5"/>
      <c r="DX331" s="5" t="s">
        <v>160</v>
      </c>
    </row>
    <row r="332" spans="2:128" x14ac:dyDescent="0.3">
      <c r="B332">
        <v>19087764</v>
      </c>
      <c r="C332" t="s">
        <v>593</v>
      </c>
      <c r="D332" t="s">
        <v>302</v>
      </c>
      <c r="E332" t="s">
        <v>293</v>
      </c>
      <c r="F332" t="s">
        <v>296</v>
      </c>
      <c r="G332" t="s">
        <v>25</v>
      </c>
      <c r="H332" t="s">
        <v>159</v>
      </c>
      <c r="I332" t="s">
        <v>29</v>
      </c>
      <c r="J332" s="5">
        <v>26594687.88791655</v>
      </c>
      <c r="K332" s="5">
        <v>1072800</v>
      </c>
      <c r="L332" s="5">
        <v>1033695</v>
      </c>
      <c r="M332" s="5">
        <v>1041200</v>
      </c>
      <c r="N332" s="5">
        <v>1033695</v>
      </c>
      <c r="O332" s="5">
        <v>1011180</v>
      </c>
      <c r="P332" s="5">
        <v>988665</v>
      </c>
      <c r="Q332" s="5">
        <v>1026190</v>
      </c>
      <c r="R332" s="5">
        <v>1056210</v>
      </c>
      <c r="S332" s="5">
        <v>1048705</v>
      </c>
      <c r="T332" s="5">
        <v>1048705</v>
      </c>
      <c r="U332" s="5">
        <v>1056210</v>
      </c>
      <c r="V332" s="5">
        <v>1041200</v>
      </c>
      <c r="W332" s="5">
        <v>12458455</v>
      </c>
      <c r="X332" s="5">
        <v>0</v>
      </c>
      <c r="Y332" s="5">
        <v>690859.22431823774</v>
      </c>
      <c r="Z332" s="5">
        <v>683729.23020126333</v>
      </c>
      <c r="AA332" s="5">
        <v>537486.86343142285</v>
      </c>
      <c r="AB332" s="5">
        <v>586231.66372162709</v>
      </c>
      <c r="AC332" s="5">
        <v>571553.53985494352</v>
      </c>
      <c r="AD332" s="5">
        <v>710365.72728492401</v>
      </c>
      <c r="AE332" s="5">
        <v>598269.13892134407</v>
      </c>
      <c r="AF332" s="5">
        <v>715610.41381648171</v>
      </c>
      <c r="AG332" s="5">
        <v>720720.50871695695</v>
      </c>
      <c r="AH332" s="5">
        <v>611960.29877694696</v>
      </c>
      <c r="AI332" s="5">
        <v>623089.45347582689</v>
      </c>
      <c r="AJ332" s="5">
        <v>7049876.062519975</v>
      </c>
      <c r="AK332" s="5">
        <v>1072800</v>
      </c>
      <c r="AL332" s="5">
        <v>1724554.2243182377</v>
      </c>
      <c r="AM332" s="5">
        <v>1724929.2302012634</v>
      </c>
      <c r="AN332" s="5">
        <v>1571181.863431423</v>
      </c>
      <c r="AO332" s="5">
        <v>1597411.6637216271</v>
      </c>
      <c r="AP332" s="5">
        <v>1560218.5398549435</v>
      </c>
      <c r="AQ332" s="5">
        <v>1736555.7272849241</v>
      </c>
      <c r="AR332" s="5">
        <v>1654479.1389213442</v>
      </c>
      <c r="AS332" s="5">
        <v>1764315.4138164818</v>
      </c>
      <c r="AT332" s="5">
        <v>1769425.5087169569</v>
      </c>
      <c r="AU332" s="5">
        <v>1668170.298776947</v>
      </c>
      <c r="AV332" s="5">
        <v>1664289.4534758269</v>
      </c>
      <c r="AW332" s="5">
        <f>SUM(Target_CC[[#This Row],[Target_Jan]:[Target_Des]])</f>
        <v>19508331.062519975</v>
      </c>
      <c r="AX332" s="5">
        <v>0</v>
      </c>
      <c r="AY332" s="5">
        <v>0</v>
      </c>
      <c r="AZ332" s="5">
        <v>0</v>
      </c>
      <c r="BA332" s="5">
        <v>0</v>
      </c>
      <c r="BB332" s="5">
        <v>0</v>
      </c>
      <c r="BC332" s="5">
        <v>0</v>
      </c>
      <c r="BD332" s="5">
        <v>0</v>
      </c>
      <c r="BE332" s="5">
        <v>0</v>
      </c>
      <c r="BF332" s="5">
        <v>0</v>
      </c>
      <c r="BG332" s="5">
        <v>0</v>
      </c>
      <c r="BH332" s="5">
        <v>0</v>
      </c>
      <c r="BI332" s="5">
        <v>0</v>
      </c>
      <c r="BJ332" s="5">
        <f>SUM(Target_CC[[#This Row],[Target_NGTMA_Jan]:[Target_NGTMA_Des]])</f>
        <v>0</v>
      </c>
      <c r="BK332" s="5">
        <v>898000</v>
      </c>
      <c r="BL332" s="5">
        <v>898000</v>
      </c>
      <c r="BM332" s="5">
        <v>898000</v>
      </c>
      <c r="BN332" s="5">
        <f>Target_CC[[#This Row],[Est_Sust_NP Apr]]+Target_CC[[#This Row],[Est_Sust_POTS Apr]]+Target_CC[[#This Row],[BC_Apr]]</f>
        <v>926700</v>
      </c>
      <c r="BO332" s="5">
        <f>Target_CC[[#This Row],[Est_Sust_NP Mei]]+Target_CC[[#This Row],[Est_Sust_POTS Mei]]+Target_CC[[#This Row],[BC_Mei]]</f>
        <v>926700</v>
      </c>
      <c r="BP332" s="5">
        <f>Target_CC[[#This Row],[Est_Sust_NP Jun]]+Target_CC[[#This Row],[Est_Sust_POTS Jun]]+Target_CC[[#This Row],[BC_Jun]]</f>
        <v>926700</v>
      </c>
      <c r="BQ332" s="5">
        <f>Target_CC[[#This Row],[Est_Sust_NP Jul]]+Target_CC[[#This Row],[Est_Sust_POTS Jul]]+Target_CC[[#This Row],[BC_Jul]]</f>
        <v>926700</v>
      </c>
      <c r="BR332" s="5">
        <f>Target_CC[[#This Row],[Est_Sust_NP Agu]]+Target_CC[[#This Row],[Est_Sust_POTS Agu]]+Target_CC[[#This Row],[BC_Agu]]</f>
        <v>926700</v>
      </c>
      <c r="BS332" s="5">
        <f>Target_CC[[#This Row],[Est_Sust_NP Sep]]+Target_CC[[#This Row],[Est_Sust_POTS Sep]]+Target_CC[[#This Row],[BC_Sep]]</f>
        <v>926700</v>
      </c>
      <c r="BT332" s="5">
        <f>Target_CC[[#This Row],[Est_Sust_NP Okt]]+Target_CC[[#This Row],[Est_Sust_POTS Okt]]+Target_CC[[#This Row],[BC_Okt]]</f>
        <v>926700</v>
      </c>
      <c r="BU332" s="5">
        <f>Target_CC[[#This Row],[Est_Sust_NP Nov]]+Target_CC[[#This Row],[Est_Sust_POTS Nov]]+Target_CC[[#This Row],[BC_Nov]]</f>
        <v>926700</v>
      </c>
      <c r="BV332" s="5">
        <f>Target_CC[[#This Row],[Est_Sust_NP Des]]+Target_CC[[#This Row],[Est_Sust_POTS Des]]+Target_CC[[#This Row],[BC_Des]]</f>
        <v>926700</v>
      </c>
      <c r="BW332" s="5">
        <f>SUM(Target_CC[[#This Row],[Real_Jan]:[Real_Des]])</f>
        <v>11034300</v>
      </c>
      <c r="BX332" s="5">
        <v>0</v>
      </c>
      <c r="BY332" s="5">
        <v>0</v>
      </c>
      <c r="BZ332" s="5">
        <v>0</v>
      </c>
      <c r="CA332" s="5">
        <f>Target_CC[[#This Row],[Est_Sust_NP Mar]]*95%</f>
        <v>0</v>
      </c>
      <c r="CB332" s="5">
        <f>Target_CC[[#This Row],[Est_Sust_NP Apr]]</f>
        <v>0</v>
      </c>
      <c r="CC332" s="5">
        <f>Target_CC[[#This Row],[Est_Sust_NP Mei]]</f>
        <v>0</v>
      </c>
      <c r="CD332" s="5">
        <f>Target_CC[[#This Row],[Est_Sust_NP Jun]]</f>
        <v>0</v>
      </c>
      <c r="CE332" s="5">
        <f>Target_CC[[#This Row],[Est_Sust_NP Jul]]</f>
        <v>0</v>
      </c>
      <c r="CF332" s="5">
        <f>Target_CC[[#This Row],[Est_Sust_NP Agu]]</f>
        <v>0</v>
      </c>
      <c r="CG332" s="5">
        <f>Target_CC[[#This Row],[Est_Sust_NP Sep]]</f>
        <v>0</v>
      </c>
      <c r="CH332" s="5">
        <f>Target_CC[[#This Row],[Est_Sust_NP Okt]]</f>
        <v>0</v>
      </c>
      <c r="CI332" s="5">
        <f>Target_CC[[#This Row],[Est_Sust_NP Nov]]</f>
        <v>0</v>
      </c>
      <c r="CJ332" s="5">
        <f>SUM(Target_CC[[#This Row],[Est_Sust_NP Jan]:[Est_Sust_NP Des]])</f>
        <v>0</v>
      </c>
      <c r="CK332" s="5">
        <v>926700</v>
      </c>
      <c r="CL332" s="5">
        <v>926700</v>
      </c>
      <c r="CM332" s="5">
        <v>926700</v>
      </c>
      <c r="CN332" s="5">
        <f>Target_CC[[#This Row],[Est_Sust_POTS Mar]]</f>
        <v>926700</v>
      </c>
      <c r="CO332" s="5">
        <f>Target_CC[[#This Row],[Est_Sust_POTS Apr]]</f>
        <v>926700</v>
      </c>
      <c r="CP332" s="5">
        <f>Target_CC[[#This Row],[Est_Sust_POTS Mei]]</f>
        <v>926700</v>
      </c>
      <c r="CQ332" s="5">
        <f>Target_CC[[#This Row],[Est_Sust_POTS Jun]]</f>
        <v>926700</v>
      </c>
      <c r="CR332" s="5">
        <f>Target_CC[[#This Row],[Est_Sust_POTS Jul]]</f>
        <v>926700</v>
      </c>
      <c r="CS332" s="5">
        <f>Target_CC[[#This Row],[Est_Sust_POTS Agu]]</f>
        <v>926700</v>
      </c>
      <c r="CT332" s="5">
        <f>Target_CC[[#This Row],[Est_Sust_POTS Sep]]</f>
        <v>926700</v>
      </c>
      <c r="CU332" s="5">
        <f>Target_CC[[#This Row],[Est_Sust_POTS Okt]]</f>
        <v>926700</v>
      </c>
      <c r="CV332" s="5">
        <f>Target_CC[[#This Row],[Est_Sust_POTS Nov]]</f>
        <v>926700</v>
      </c>
      <c r="CW332" s="5">
        <f>SUM(Target_CC[[#This Row],[Est_Sust_POTS Jan]:[Est_Sust_POTS Des]])</f>
        <v>11120400</v>
      </c>
      <c r="CX332" s="5"/>
      <c r="CY332" s="5">
        <v>0</v>
      </c>
      <c r="CZ332" s="5">
        <v>0</v>
      </c>
      <c r="DA332" s="5">
        <v>0</v>
      </c>
      <c r="DB332" s="5"/>
      <c r="DC332" s="5"/>
      <c r="DD332" s="5"/>
      <c r="DE332" s="5"/>
      <c r="DF332" s="5"/>
      <c r="DG332" s="5"/>
      <c r="DH332" s="5"/>
      <c r="DI332" s="5"/>
      <c r="DJ332" s="5">
        <f>SUM(Target_CC[[#This Row],[BC_Jan]:[BC_Des]])</f>
        <v>0</v>
      </c>
      <c r="DK332" s="5"/>
      <c r="DL332" s="5"/>
      <c r="DM332" s="5"/>
      <c r="DN332" s="5"/>
      <c r="DO332" s="5"/>
      <c r="DP332" s="5"/>
      <c r="DQ332" s="5"/>
      <c r="DR332" s="5"/>
      <c r="DS332" s="5"/>
      <c r="DT332" s="5"/>
      <c r="DU332" s="5"/>
      <c r="DV332" s="5"/>
      <c r="DW332" s="5"/>
      <c r="DX332" s="5" t="s">
        <v>160</v>
      </c>
    </row>
    <row r="333" spans="2:128" x14ac:dyDescent="0.3">
      <c r="B333">
        <v>19181703</v>
      </c>
      <c r="C333" t="s">
        <v>594</v>
      </c>
      <c r="D333" t="s">
        <v>357</v>
      </c>
      <c r="E333" t="s">
        <v>326</v>
      </c>
      <c r="F333" t="s">
        <v>300</v>
      </c>
      <c r="G333" t="s">
        <v>25</v>
      </c>
      <c r="H333" t="s">
        <v>159</v>
      </c>
      <c r="I333" t="s">
        <v>29</v>
      </c>
      <c r="J333" s="5">
        <v>27638687.887916535</v>
      </c>
      <c r="K333" s="5">
        <v>1064467.8743197704</v>
      </c>
      <c r="L333" s="5">
        <v>1083059.1508039893</v>
      </c>
      <c r="M333" s="5">
        <v>1157925.0810121282</v>
      </c>
      <c r="N333" s="5">
        <v>1088045.4231447221</v>
      </c>
      <c r="O333" s="5">
        <v>1143193.569709202</v>
      </c>
      <c r="P333" s="5">
        <v>1127943.2379416784</v>
      </c>
      <c r="Q333" s="5">
        <v>1181900.4633801579</v>
      </c>
      <c r="R333" s="5">
        <v>1193680.3431938463</v>
      </c>
      <c r="S333" s="5">
        <v>1178401.2651951257</v>
      </c>
      <c r="T333" s="5">
        <v>1202108.8496620406</v>
      </c>
      <c r="U333" s="5">
        <v>1193337.9187055652</v>
      </c>
      <c r="V333" s="5">
        <v>1125936.8229317737</v>
      </c>
      <c r="W333" s="5">
        <v>13740000.000000002</v>
      </c>
      <c r="X333" s="5">
        <v>1944203.3731133055</v>
      </c>
      <c r="Y333" s="5">
        <v>1978159.515260102</v>
      </c>
      <c r="Z333" s="5">
        <v>2114898.8171718139</v>
      </c>
      <c r="AA333" s="5">
        <v>1987266.7205952646</v>
      </c>
      <c r="AB333" s="5">
        <v>2087992.3649836641</v>
      </c>
      <c r="AC333" s="5">
        <v>2060138.3102218299</v>
      </c>
      <c r="AD333" s="5">
        <v>2158688.7899799575</v>
      </c>
      <c r="AE333" s="5">
        <v>2180204.2181306444</v>
      </c>
      <c r="AF333" s="5">
        <v>2152297.6596521591</v>
      </c>
      <c r="AG333" s="5">
        <v>2195598.5114682829</v>
      </c>
      <c r="AH333" s="5">
        <v>2179578.7949861665</v>
      </c>
      <c r="AI333" s="5">
        <v>2056473.6821722379</v>
      </c>
      <c r="AJ333" s="5">
        <v>25095500.757735431</v>
      </c>
      <c r="AK333" s="5">
        <v>3008671.2474330757</v>
      </c>
      <c r="AL333" s="5">
        <v>3061218.666064091</v>
      </c>
      <c r="AM333" s="5">
        <v>3272823.8981839418</v>
      </c>
      <c r="AN333" s="5">
        <v>3075312.1437399867</v>
      </c>
      <c r="AO333" s="5">
        <v>3231185.9346928662</v>
      </c>
      <c r="AP333" s="5">
        <v>3188081.5481635081</v>
      </c>
      <c r="AQ333" s="5">
        <v>3340589.2533601155</v>
      </c>
      <c r="AR333" s="5">
        <v>3373884.5613244907</v>
      </c>
      <c r="AS333" s="5">
        <v>3330698.9248472848</v>
      </c>
      <c r="AT333" s="5">
        <v>3397707.3611303233</v>
      </c>
      <c r="AU333" s="5">
        <v>3372916.7136917319</v>
      </c>
      <c r="AV333" s="5">
        <v>3182410.5051040119</v>
      </c>
      <c r="AW333" s="5">
        <f>SUM(Target_CC[[#This Row],[Target_Jan]:[Target_Des]])</f>
        <v>38835500.757735431</v>
      </c>
      <c r="AX333" s="5">
        <v>4941582.2328302255</v>
      </c>
      <c r="AY333" s="5">
        <v>5142088.3207596643</v>
      </c>
      <c r="AZ333" s="5">
        <v>5200167.6767443335</v>
      </c>
      <c r="BA333" s="5">
        <v>5041400.8835760169</v>
      </c>
      <c r="BB333" s="5">
        <v>5300908.0587014994</v>
      </c>
      <c r="BC333" s="5">
        <v>5267931.7796293944</v>
      </c>
      <c r="BD333" s="5">
        <v>5440025.0052966522</v>
      </c>
      <c r="BE333" s="5">
        <v>5516503.1293899361</v>
      </c>
      <c r="BF333" s="5">
        <v>5430748.8535660813</v>
      </c>
      <c r="BG333" s="5">
        <v>5523072.6990475263</v>
      </c>
      <c r="BH333" s="5">
        <v>5624891.6984470263</v>
      </c>
      <c r="BI333" s="5">
        <v>5484201.4723760169</v>
      </c>
      <c r="BJ333" s="5">
        <f>SUM(Target_CC[[#This Row],[Target_NGTMA_Jan]:[Target_NGTMA_Des]])</f>
        <v>63913521.810364373</v>
      </c>
      <c r="BK333" s="5">
        <v>885000</v>
      </c>
      <c r="BL333" s="5">
        <v>885000</v>
      </c>
      <c r="BM333" s="5">
        <v>885000</v>
      </c>
      <c r="BN333" s="5">
        <f>Target_CC[[#This Row],[Est_Sust_NP Apr]]+Target_CC[[#This Row],[Est_Sust_POTS Apr]]+Target_CC[[#This Row],[BC_Apr]]</f>
        <v>933100</v>
      </c>
      <c r="BO333" s="5">
        <f>Target_CC[[#This Row],[Est_Sust_NP Mei]]+Target_CC[[#This Row],[Est_Sust_POTS Mei]]+Target_CC[[#This Row],[BC_Mei]]</f>
        <v>933100</v>
      </c>
      <c r="BP333" s="5">
        <f>Target_CC[[#This Row],[Est_Sust_NP Jun]]+Target_CC[[#This Row],[Est_Sust_POTS Jun]]+Target_CC[[#This Row],[BC_Jun]]</f>
        <v>933100</v>
      </c>
      <c r="BQ333" s="5">
        <f>Target_CC[[#This Row],[Est_Sust_NP Jul]]+Target_CC[[#This Row],[Est_Sust_POTS Jul]]+Target_CC[[#This Row],[BC_Jul]]</f>
        <v>933100</v>
      </c>
      <c r="BR333" s="5">
        <f>Target_CC[[#This Row],[Est_Sust_NP Agu]]+Target_CC[[#This Row],[Est_Sust_POTS Agu]]+Target_CC[[#This Row],[BC_Agu]]</f>
        <v>933100</v>
      </c>
      <c r="BS333" s="5">
        <f>Target_CC[[#This Row],[Est_Sust_NP Sep]]+Target_CC[[#This Row],[Est_Sust_POTS Sep]]+Target_CC[[#This Row],[BC_Sep]]</f>
        <v>933100</v>
      </c>
      <c r="BT333" s="5">
        <f>Target_CC[[#This Row],[Est_Sust_NP Okt]]+Target_CC[[#This Row],[Est_Sust_POTS Okt]]+Target_CC[[#This Row],[BC_Okt]]</f>
        <v>933100</v>
      </c>
      <c r="BU333" s="5">
        <f>Target_CC[[#This Row],[Est_Sust_NP Nov]]+Target_CC[[#This Row],[Est_Sust_POTS Nov]]+Target_CC[[#This Row],[BC_Nov]]</f>
        <v>933100</v>
      </c>
      <c r="BV333" s="5">
        <f>Target_CC[[#This Row],[Est_Sust_NP Des]]+Target_CC[[#This Row],[Est_Sust_POTS Des]]+Target_CC[[#This Row],[BC_Des]]</f>
        <v>933100</v>
      </c>
      <c r="BW333" s="5">
        <f>SUM(Target_CC[[#This Row],[Real_Jan]:[Real_Des]])</f>
        <v>11052900</v>
      </c>
      <c r="BX333" s="5">
        <v>0</v>
      </c>
      <c r="BY333" s="5">
        <v>0</v>
      </c>
      <c r="BZ333" s="5">
        <v>0</v>
      </c>
      <c r="CA333" s="5">
        <f>Target_CC[[#This Row],[Est_Sust_NP Mar]]*95%</f>
        <v>0</v>
      </c>
      <c r="CB333" s="5">
        <f>Target_CC[[#This Row],[Est_Sust_NP Apr]]</f>
        <v>0</v>
      </c>
      <c r="CC333" s="5">
        <f>Target_CC[[#This Row],[Est_Sust_NP Mei]]</f>
        <v>0</v>
      </c>
      <c r="CD333" s="5">
        <f>Target_CC[[#This Row],[Est_Sust_NP Jun]]</f>
        <v>0</v>
      </c>
      <c r="CE333" s="5">
        <f>Target_CC[[#This Row],[Est_Sust_NP Jul]]</f>
        <v>0</v>
      </c>
      <c r="CF333" s="5">
        <f>Target_CC[[#This Row],[Est_Sust_NP Agu]]</f>
        <v>0</v>
      </c>
      <c r="CG333" s="5">
        <f>Target_CC[[#This Row],[Est_Sust_NP Sep]]</f>
        <v>0</v>
      </c>
      <c r="CH333" s="5">
        <f>Target_CC[[#This Row],[Est_Sust_NP Okt]]</f>
        <v>0</v>
      </c>
      <c r="CI333" s="5">
        <f>Target_CC[[#This Row],[Est_Sust_NP Nov]]</f>
        <v>0</v>
      </c>
      <c r="CJ333" s="5">
        <f>SUM(Target_CC[[#This Row],[Est_Sust_NP Jan]:[Est_Sust_NP Des]])</f>
        <v>0</v>
      </c>
      <c r="CK333" s="5">
        <v>933100</v>
      </c>
      <c r="CL333" s="5">
        <v>933100</v>
      </c>
      <c r="CM333" s="5">
        <v>933100</v>
      </c>
      <c r="CN333" s="5">
        <f>Target_CC[[#This Row],[Est_Sust_POTS Mar]]</f>
        <v>933100</v>
      </c>
      <c r="CO333" s="5">
        <f>Target_CC[[#This Row],[Est_Sust_POTS Apr]]</f>
        <v>933100</v>
      </c>
      <c r="CP333" s="5">
        <f>Target_CC[[#This Row],[Est_Sust_POTS Mei]]</f>
        <v>933100</v>
      </c>
      <c r="CQ333" s="5">
        <f>Target_CC[[#This Row],[Est_Sust_POTS Jun]]</f>
        <v>933100</v>
      </c>
      <c r="CR333" s="5">
        <f>Target_CC[[#This Row],[Est_Sust_POTS Jul]]</f>
        <v>933100</v>
      </c>
      <c r="CS333" s="5">
        <f>Target_CC[[#This Row],[Est_Sust_POTS Agu]]</f>
        <v>933100</v>
      </c>
      <c r="CT333" s="5">
        <f>Target_CC[[#This Row],[Est_Sust_POTS Sep]]</f>
        <v>933100</v>
      </c>
      <c r="CU333" s="5">
        <f>Target_CC[[#This Row],[Est_Sust_POTS Okt]]</f>
        <v>933100</v>
      </c>
      <c r="CV333" s="5">
        <f>Target_CC[[#This Row],[Est_Sust_POTS Nov]]</f>
        <v>933100</v>
      </c>
      <c r="CW333" s="5">
        <f>SUM(Target_CC[[#This Row],[Est_Sust_POTS Jan]:[Est_Sust_POTS Des]])</f>
        <v>11197200</v>
      </c>
      <c r="CX333" s="5"/>
      <c r="CY333" s="5">
        <v>0</v>
      </c>
      <c r="CZ333" s="5">
        <v>0</v>
      </c>
      <c r="DA333" s="5">
        <v>0</v>
      </c>
      <c r="DB333" s="5"/>
      <c r="DC333" s="5"/>
      <c r="DD333" s="5"/>
      <c r="DE333" s="5"/>
      <c r="DF333" s="5"/>
      <c r="DG333" s="5"/>
      <c r="DH333" s="5"/>
      <c r="DI333" s="5"/>
      <c r="DJ333" s="5">
        <f>SUM(Target_CC[[#This Row],[BC_Jan]:[BC_Des]])</f>
        <v>0</v>
      </c>
      <c r="DK333" s="5"/>
      <c r="DL333" s="5"/>
      <c r="DM333" s="5"/>
      <c r="DN333" s="5"/>
      <c r="DO333" s="5"/>
      <c r="DP333" s="5"/>
      <c r="DQ333" s="5"/>
      <c r="DR333" s="5"/>
      <c r="DS333" s="5"/>
      <c r="DT333" s="5"/>
      <c r="DU333" s="5"/>
      <c r="DV333" s="5"/>
      <c r="DW333" s="5"/>
      <c r="DX333" s="5" t="s">
        <v>160</v>
      </c>
    </row>
    <row r="334" spans="2:128" x14ac:dyDescent="0.3">
      <c r="B334">
        <v>19658513</v>
      </c>
      <c r="C334" t="s">
        <v>595</v>
      </c>
      <c r="D334" t="s">
        <v>365</v>
      </c>
      <c r="E334" t="s">
        <v>343</v>
      </c>
      <c r="F334" t="s">
        <v>363</v>
      </c>
      <c r="G334" t="s">
        <v>25</v>
      </c>
      <c r="H334" t="s">
        <v>159</v>
      </c>
      <c r="I334" t="s">
        <v>29</v>
      </c>
      <c r="J334" s="5">
        <v>22869722.756110538</v>
      </c>
      <c r="K334" s="5">
        <v>999632</v>
      </c>
      <c r="L334" s="5">
        <v>999632</v>
      </c>
      <c r="M334" s="5">
        <v>959646.71999999986</v>
      </c>
      <c r="N334" s="5">
        <v>1009228.4672</v>
      </c>
      <c r="O334" s="5">
        <v>959742.68467199989</v>
      </c>
      <c r="P334" s="5">
        <v>959247.82684671995</v>
      </c>
      <c r="Q334" s="5">
        <v>1159169.2782684669</v>
      </c>
      <c r="R334" s="5">
        <v>1011223.6927826847</v>
      </c>
      <c r="S334" s="5">
        <v>1059725.836927827</v>
      </c>
      <c r="T334" s="5">
        <v>1160174.058369278</v>
      </c>
      <c r="U334" s="5">
        <v>1011233.7405836928</v>
      </c>
      <c r="V334" s="5">
        <v>1109707.5374058371</v>
      </c>
      <c r="W334" s="5">
        <v>12398363.843056506</v>
      </c>
      <c r="X334" s="5">
        <v>161574.51567737607</v>
      </c>
      <c r="Y334" s="5">
        <v>945206.90909092675</v>
      </c>
      <c r="Z334" s="5">
        <v>863621.25005187315</v>
      </c>
      <c r="AA334" s="5">
        <v>596119.02803350578</v>
      </c>
      <c r="AB334" s="5">
        <v>805484.65111080231</v>
      </c>
      <c r="AC334" s="5">
        <v>1164518.6797222507</v>
      </c>
      <c r="AD334" s="5">
        <v>1370465.1120527789</v>
      </c>
      <c r="AE334" s="5">
        <v>1514063.7298007396</v>
      </c>
      <c r="AF334" s="5">
        <v>1240233.8866570157</v>
      </c>
      <c r="AG334" s="5">
        <v>1525952.3976749321</v>
      </c>
      <c r="AH334" s="5">
        <v>2054324.2048254092</v>
      </c>
      <c r="AI334" s="5">
        <v>1286435.6353023876</v>
      </c>
      <c r="AJ334" s="5">
        <v>13528000</v>
      </c>
      <c r="AK334" s="5">
        <v>1161206.5156773762</v>
      </c>
      <c r="AL334" s="5">
        <v>1944838.9090909269</v>
      </c>
      <c r="AM334" s="5">
        <v>1823267.970051873</v>
      </c>
      <c r="AN334" s="5">
        <v>1605347.4952335057</v>
      </c>
      <c r="AO334" s="5">
        <v>1765227.3357828022</v>
      </c>
      <c r="AP334" s="5">
        <v>2123766.5065689706</v>
      </c>
      <c r="AQ334" s="5">
        <v>2529634.3903212459</v>
      </c>
      <c r="AR334" s="5">
        <v>2525287.4225834245</v>
      </c>
      <c r="AS334" s="5">
        <v>2299959.7235848429</v>
      </c>
      <c r="AT334" s="5">
        <v>2686126.4560442101</v>
      </c>
      <c r="AU334" s="5">
        <v>3065557.9454091019</v>
      </c>
      <c r="AV334" s="5">
        <v>2396143.1727082245</v>
      </c>
      <c r="AW334" s="5">
        <f>SUM(Target_CC[[#This Row],[Target_Jan]:[Target_Des]])</f>
        <v>25926363.8430565</v>
      </c>
      <c r="AX334" s="5">
        <v>792396.75529236195</v>
      </c>
      <c r="AY334" s="5">
        <v>6032290.547343405</v>
      </c>
      <c r="AZ334" s="5">
        <v>1721168.2227272117</v>
      </c>
      <c r="BA334" s="5">
        <v>3730263.1812121775</v>
      </c>
      <c r="BB334" s="5">
        <v>4356146.5649457099</v>
      </c>
      <c r="BC334" s="5">
        <v>4727385.5144472579</v>
      </c>
      <c r="BD334" s="5">
        <v>304335.51175167295</v>
      </c>
      <c r="BE334" s="5">
        <v>6178364.2199487239</v>
      </c>
      <c r="BF334" s="5">
        <v>2219161.1340547749</v>
      </c>
      <c r="BG334" s="5">
        <v>6294176.2929679696</v>
      </c>
      <c r="BH334" s="5">
        <v>4667404.7998496499</v>
      </c>
      <c r="BI334" s="5">
        <v>3677144.2621599752</v>
      </c>
      <c r="BJ334" s="5">
        <f>SUM(Target_CC[[#This Row],[Target_NGTMA_Jan]:[Target_NGTMA_Des]])</f>
        <v>44700237.006700888</v>
      </c>
      <c r="BK334" s="5">
        <v>890469</v>
      </c>
      <c r="BL334" s="5">
        <v>933202</v>
      </c>
      <c r="BM334" s="5">
        <v>874216</v>
      </c>
      <c r="BN334" s="5">
        <f>Target_CC[[#This Row],[Est_Sust_NP Apr]]+Target_CC[[#This Row],[Est_Sust_POTS Apr]]+Target_CC[[#This Row],[BC_Apr]]</f>
        <v>955517</v>
      </c>
      <c r="BO334" s="5">
        <f>Target_CC[[#This Row],[Est_Sust_NP Mei]]+Target_CC[[#This Row],[Est_Sust_POTS Mei]]+Target_CC[[#This Row],[BC_Mei]]</f>
        <v>955517</v>
      </c>
      <c r="BP334" s="5">
        <f>Target_CC[[#This Row],[Est_Sust_NP Jun]]+Target_CC[[#This Row],[Est_Sust_POTS Jun]]+Target_CC[[#This Row],[BC_Jun]]</f>
        <v>955517</v>
      </c>
      <c r="BQ334" s="5">
        <f>Target_CC[[#This Row],[Est_Sust_NP Jul]]+Target_CC[[#This Row],[Est_Sust_POTS Jul]]+Target_CC[[#This Row],[BC_Jul]]</f>
        <v>955517</v>
      </c>
      <c r="BR334" s="5">
        <f>Target_CC[[#This Row],[Est_Sust_NP Agu]]+Target_CC[[#This Row],[Est_Sust_POTS Agu]]+Target_CC[[#This Row],[BC_Agu]]</f>
        <v>955517</v>
      </c>
      <c r="BS334" s="5">
        <f>Target_CC[[#This Row],[Est_Sust_NP Sep]]+Target_CC[[#This Row],[Est_Sust_POTS Sep]]+Target_CC[[#This Row],[BC_Sep]]</f>
        <v>955517</v>
      </c>
      <c r="BT334" s="5">
        <f>Target_CC[[#This Row],[Est_Sust_NP Okt]]+Target_CC[[#This Row],[Est_Sust_POTS Okt]]+Target_CC[[#This Row],[BC_Okt]]</f>
        <v>955517</v>
      </c>
      <c r="BU334" s="5">
        <f>Target_CC[[#This Row],[Est_Sust_NP Nov]]+Target_CC[[#This Row],[Est_Sust_POTS Nov]]+Target_CC[[#This Row],[BC_Nov]]</f>
        <v>955517</v>
      </c>
      <c r="BV334" s="5">
        <f>Target_CC[[#This Row],[Est_Sust_NP Des]]+Target_CC[[#This Row],[Est_Sust_POTS Des]]+Target_CC[[#This Row],[BC_Des]]</f>
        <v>955517</v>
      </c>
      <c r="BW334" s="5">
        <f>SUM(Target_CC[[#This Row],[Real_Jan]:[Real_Des]])</f>
        <v>11297540</v>
      </c>
      <c r="BX334" s="5">
        <v>0</v>
      </c>
      <c r="BY334" s="5">
        <v>0</v>
      </c>
      <c r="BZ334" s="5">
        <v>0</v>
      </c>
      <c r="CA334" s="5">
        <f>Target_CC[[#This Row],[Est_Sust_NP Mar]]*95%</f>
        <v>0</v>
      </c>
      <c r="CB334" s="5">
        <f>Target_CC[[#This Row],[Est_Sust_NP Apr]]</f>
        <v>0</v>
      </c>
      <c r="CC334" s="5">
        <f>Target_CC[[#This Row],[Est_Sust_NP Mei]]</f>
        <v>0</v>
      </c>
      <c r="CD334" s="5">
        <f>Target_CC[[#This Row],[Est_Sust_NP Jun]]</f>
        <v>0</v>
      </c>
      <c r="CE334" s="5">
        <f>Target_CC[[#This Row],[Est_Sust_NP Jul]]</f>
        <v>0</v>
      </c>
      <c r="CF334" s="5">
        <f>Target_CC[[#This Row],[Est_Sust_NP Agu]]</f>
        <v>0</v>
      </c>
      <c r="CG334" s="5">
        <f>Target_CC[[#This Row],[Est_Sust_NP Sep]]</f>
        <v>0</v>
      </c>
      <c r="CH334" s="5">
        <f>Target_CC[[#This Row],[Est_Sust_NP Okt]]</f>
        <v>0</v>
      </c>
      <c r="CI334" s="5">
        <f>Target_CC[[#This Row],[Est_Sust_NP Nov]]</f>
        <v>0</v>
      </c>
      <c r="CJ334" s="5">
        <f>SUM(Target_CC[[#This Row],[Est_Sust_NP Jan]:[Est_Sust_NP Des]])</f>
        <v>0</v>
      </c>
      <c r="CK334" s="5">
        <v>946420</v>
      </c>
      <c r="CL334" s="5">
        <v>995144</v>
      </c>
      <c r="CM334" s="5">
        <v>955517</v>
      </c>
      <c r="CN334" s="5">
        <f>Target_CC[[#This Row],[Est_Sust_POTS Mar]]</f>
        <v>955517</v>
      </c>
      <c r="CO334" s="5">
        <f>Target_CC[[#This Row],[Est_Sust_POTS Apr]]</f>
        <v>955517</v>
      </c>
      <c r="CP334" s="5">
        <f>Target_CC[[#This Row],[Est_Sust_POTS Mei]]</f>
        <v>955517</v>
      </c>
      <c r="CQ334" s="5">
        <f>Target_CC[[#This Row],[Est_Sust_POTS Jun]]</f>
        <v>955517</v>
      </c>
      <c r="CR334" s="5">
        <f>Target_CC[[#This Row],[Est_Sust_POTS Jul]]</f>
        <v>955517</v>
      </c>
      <c r="CS334" s="5">
        <f>Target_CC[[#This Row],[Est_Sust_POTS Agu]]</f>
        <v>955517</v>
      </c>
      <c r="CT334" s="5">
        <f>Target_CC[[#This Row],[Est_Sust_POTS Sep]]</f>
        <v>955517</v>
      </c>
      <c r="CU334" s="5">
        <f>Target_CC[[#This Row],[Est_Sust_POTS Okt]]</f>
        <v>955517</v>
      </c>
      <c r="CV334" s="5">
        <f>Target_CC[[#This Row],[Est_Sust_POTS Nov]]</f>
        <v>955517</v>
      </c>
      <c r="CW334" s="5">
        <f>SUM(Target_CC[[#This Row],[Est_Sust_POTS Jan]:[Est_Sust_POTS Des]])</f>
        <v>11496734</v>
      </c>
      <c r="CX334" s="5"/>
      <c r="CY334" s="5">
        <v>0</v>
      </c>
      <c r="CZ334" s="5">
        <v>0</v>
      </c>
      <c r="DA334" s="5">
        <v>0</v>
      </c>
      <c r="DB334" s="5"/>
      <c r="DC334" s="5"/>
      <c r="DD334" s="5"/>
      <c r="DE334" s="5"/>
      <c r="DF334" s="5"/>
      <c r="DG334" s="5"/>
      <c r="DH334" s="5"/>
      <c r="DI334" s="5"/>
      <c r="DJ334" s="5">
        <f>SUM(Target_CC[[#This Row],[BC_Jan]:[BC_Des]])</f>
        <v>0</v>
      </c>
      <c r="DK334" s="5"/>
      <c r="DL334" s="5"/>
      <c r="DM334" s="5"/>
      <c r="DN334" s="5"/>
      <c r="DO334" s="5"/>
      <c r="DP334" s="5"/>
      <c r="DQ334" s="5"/>
      <c r="DR334" s="5"/>
      <c r="DS334" s="5"/>
      <c r="DT334" s="5"/>
      <c r="DU334" s="5"/>
      <c r="DV334" s="5"/>
      <c r="DW334" s="5"/>
      <c r="DX334" s="5" t="s">
        <v>160</v>
      </c>
    </row>
    <row r="335" spans="2:128" x14ac:dyDescent="0.3">
      <c r="B335">
        <v>19567367</v>
      </c>
      <c r="C335" t="s">
        <v>596</v>
      </c>
      <c r="D335" t="s">
        <v>342</v>
      </c>
      <c r="E335" t="s">
        <v>315</v>
      </c>
      <c r="F335" t="s">
        <v>296</v>
      </c>
      <c r="G335" t="s">
        <v>25</v>
      </c>
      <c r="H335" t="s">
        <v>159</v>
      </c>
      <c r="I335" t="s">
        <v>29</v>
      </c>
      <c r="J335" s="5">
        <v>2439499.5008888892</v>
      </c>
      <c r="K335" s="5">
        <v>1477652.311</v>
      </c>
      <c r="L335" s="5">
        <v>1456179.9314999997</v>
      </c>
      <c r="M335" s="5">
        <v>1456019.3910000001</v>
      </c>
      <c r="N335" s="5">
        <v>1434986.4954999997</v>
      </c>
      <c r="O335" s="5">
        <v>1403677.9630000002</v>
      </c>
      <c r="P335" s="5">
        <v>1414756.3025000002</v>
      </c>
      <c r="Q335" s="5">
        <v>1461638.8310000002</v>
      </c>
      <c r="R335" s="5">
        <v>1476891.7459999998</v>
      </c>
      <c r="S335" s="5">
        <v>1471753.9275000002</v>
      </c>
      <c r="T335" s="5">
        <v>1477052.2864999999</v>
      </c>
      <c r="U335" s="5">
        <v>1471593.3869999996</v>
      </c>
      <c r="V335" s="5">
        <v>1466616.1090000002</v>
      </c>
      <c r="W335" s="5">
        <v>17468818.681499999</v>
      </c>
      <c r="X335" s="5">
        <v>0</v>
      </c>
      <c r="Y335" s="5">
        <v>690859.22431823774</v>
      </c>
      <c r="Z335" s="5">
        <v>683729.23020126333</v>
      </c>
      <c r="AA335" s="5">
        <v>537486.86343142285</v>
      </c>
      <c r="AB335" s="5">
        <v>586231.66372162709</v>
      </c>
      <c r="AC335" s="5">
        <v>571553.53985494352</v>
      </c>
      <c r="AD335" s="5">
        <v>710365.72728492401</v>
      </c>
      <c r="AE335" s="5">
        <v>598269.13892134407</v>
      </c>
      <c r="AF335" s="5">
        <v>715610.41381648171</v>
      </c>
      <c r="AG335" s="5">
        <v>720720.50871695695</v>
      </c>
      <c r="AH335" s="5">
        <v>611960.29877694696</v>
      </c>
      <c r="AI335" s="5">
        <v>623089.45347582689</v>
      </c>
      <c r="AJ335" s="5">
        <v>7049876.062519975</v>
      </c>
      <c r="AK335" s="5">
        <v>1477652.311</v>
      </c>
      <c r="AL335" s="5">
        <v>2147039.1558182375</v>
      </c>
      <c r="AM335" s="5">
        <v>2139748.6212012633</v>
      </c>
      <c r="AN335" s="5">
        <v>1972473.3589314227</v>
      </c>
      <c r="AO335" s="5">
        <v>1989909.6267216273</v>
      </c>
      <c r="AP335" s="5">
        <v>1986309.8423549437</v>
      </c>
      <c r="AQ335" s="5">
        <v>2172004.5582849244</v>
      </c>
      <c r="AR335" s="5">
        <v>2075160.884921344</v>
      </c>
      <c r="AS335" s="5">
        <v>2187364.3413164821</v>
      </c>
      <c r="AT335" s="5">
        <v>2197772.7952169571</v>
      </c>
      <c r="AU335" s="5">
        <v>2083553.6857769466</v>
      </c>
      <c r="AV335" s="5">
        <v>2089705.5624758271</v>
      </c>
      <c r="AW335" s="5">
        <f>SUM(Target_CC[[#This Row],[Target_Jan]:[Target_Des]])</f>
        <v>24518694.744019978</v>
      </c>
      <c r="AX335" s="5">
        <v>0</v>
      </c>
      <c r="AY335" s="5">
        <v>0</v>
      </c>
      <c r="AZ335" s="5">
        <v>0</v>
      </c>
      <c r="BA335" s="5">
        <v>0</v>
      </c>
      <c r="BB335" s="5">
        <v>0</v>
      </c>
      <c r="BC335" s="5">
        <v>0</v>
      </c>
      <c r="BD335" s="5">
        <v>0</v>
      </c>
      <c r="BE335" s="5">
        <v>0</v>
      </c>
      <c r="BF335" s="5">
        <v>0</v>
      </c>
      <c r="BG335" s="5">
        <v>0</v>
      </c>
      <c r="BH335" s="5">
        <v>0</v>
      </c>
      <c r="BI335" s="5">
        <v>0</v>
      </c>
      <c r="BJ335" s="5">
        <f>SUM(Target_CC[[#This Row],[Target_NGTMA_Jan]:[Target_NGTMA_Des]])</f>
        <v>0</v>
      </c>
      <c r="BK335" s="5">
        <v>876326</v>
      </c>
      <c r="BL335" s="5">
        <v>886787</v>
      </c>
      <c r="BM335" s="5">
        <v>885390</v>
      </c>
      <c r="BN335" s="5">
        <f>Target_CC[[#This Row],[Est_Sust_NP Apr]]+Target_CC[[#This Row],[Est_Sust_POTS Apr]]+Target_CC[[#This Row],[BC_Apr]]</f>
        <v>952750</v>
      </c>
      <c r="BO335" s="5">
        <f>Target_CC[[#This Row],[Est_Sust_NP Mei]]+Target_CC[[#This Row],[Est_Sust_POTS Mei]]+Target_CC[[#This Row],[BC_Mei]]</f>
        <v>952750</v>
      </c>
      <c r="BP335" s="5">
        <f>Target_CC[[#This Row],[Est_Sust_NP Jun]]+Target_CC[[#This Row],[Est_Sust_POTS Jun]]+Target_CC[[#This Row],[BC_Jun]]</f>
        <v>952750</v>
      </c>
      <c r="BQ335" s="5">
        <f>Target_CC[[#This Row],[Est_Sust_NP Jul]]+Target_CC[[#This Row],[Est_Sust_POTS Jul]]+Target_CC[[#This Row],[BC_Jul]]</f>
        <v>952750</v>
      </c>
      <c r="BR335" s="5">
        <f>Target_CC[[#This Row],[Est_Sust_NP Agu]]+Target_CC[[#This Row],[Est_Sust_POTS Agu]]+Target_CC[[#This Row],[BC_Agu]]</f>
        <v>952750</v>
      </c>
      <c r="BS335" s="5">
        <f>Target_CC[[#This Row],[Est_Sust_NP Sep]]+Target_CC[[#This Row],[Est_Sust_POTS Sep]]+Target_CC[[#This Row],[BC_Sep]]</f>
        <v>952750</v>
      </c>
      <c r="BT335" s="5">
        <f>Target_CC[[#This Row],[Est_Sust_NP Okt]]+Target_CC[[#This Row],[Est_Sust_POTS Okt]]+Target_CC[[#This Row],[BC_Okt]]</f>
        <v>952750</v>
      </c>
      <c r="BU335" s="5">
        <f>Target_CC[[#This Row],[Est_Sust_NP Nov]]+Target_CC[[#This Row],[Est_Sust_POTS Nov]]+Target_CC[[#This Row],[BC_Nov]]</f>
        <v>952750</v>
      </c>
      <c r="BV335" s="5">
        <f>Target_CC[[#This Row],[Est_Sust_NP Des]]+Target_CC[[#This Row],[Est_Sust_POTS Des]]+Target_CC[[#This Row],[BC_Des]]</f>
        <v>952750</v>
      </c>
      <c r="BW335" s="5">
        <f>SUM(Target_CC[[#This Row],[Real_Jan]:[Real_Des]])</f>
        <v>11223253</v>
      </c>
      <c r="BX335" s="5">
        <v>0</v>
      </c>
      <c r="BY335" s="5">
        <v>0</v>
      </c>
      <c r="BZ335" s="5">
        <v>0</v>
      </c>
      <c r="CA335" s="5">
        <f>Target_CC[[#This Row],[Est_Sust_NP Mar]]*95%</f>
        <v>0</v>
      </c>
      <c r="CB335" s="5">
        <f>Target_CC[[#This Row],[Est_Sust_NP Apr]]</f>
        <v>0</v>
      </c>
      <c r="CC335" s="5">
        <f>Target_CC[[#This Row],[Est_Sust_NP Mei]]</f>
        <v>0</v>
      </c>
      <c r="CD335" s="5">
        <f>Target_CC[[#This Row],[Est_Sust_NP Jun]]</f>
        <v>0</v>
      </c>
      <c r="CE335" s="5">
        <f>Target_CC[[#This Row],[Est_Sust_NP Jul]]</f>
        <v>0</v>
      </c>
      <c r="CF335" s="5">
        <f>Target_CC[[#This Row],[Est_Sust_NP Agu]]</f>
        <v>0</v>
      </c>
      <c r="CG335" s="5">
        <f>Target_CC[[#This Row],[Est_Sust_NP Sep]]</f>
        <v>0</v>
      </c>
      <c r="CH335" s="5">
        <f>Target_CC[[#This Row],[Est_Sust_NP Okt]]</f>
        <v>0</v>
      </c>
      <c r="CI335" s="5">
        <f>Target_CC[[#This Row],[Est_Sust_NP Nov]]</f>
        <v>0</v>
      </c>
      <c r="CJ335" s="5">
        <f>SUM(Target_CC[[#This Row],[Est_Sust_NP Jan]:[Est_Sust_NP Des]])</f>
        <v>0</v>
      </c>
      <c r="CK335" s="5">
        <v>951788</v>
      </c>
      <c r="CL335" s="5">
        <v>952500</v>
      </c>
      <c r="CM335" s="5">
        <v>952750</v>
      </c>
      <c r="CN335" s="5">
        <f>Target_CC[[#This Row],[Est_Sust_POTS Mar]]</f>
        <v>952750</v>
      </c>
      <c r="CO335" s="5">
        <f>Target_CC[[#This Row],[Est_Sust_POTS Apr]]</f>
        <v>952750</v>
      </c>
      <c r="CP335" s="5">
        <f>Target_CC[[#This Row],[Est_Sust_POTS Mei]]</f>
        <v>952750</v>
      </c>
      <c r="CQ335" s="5">
        <f>Target_CC[[#This Row],[Est_Sust_POTS Jun]]</f>
        <v>952750</v>
      </c>
      <c r="CR335" s="5">
        <f>Target_CC[[#This Row],[Est_Sust_POTS Jul]]</f>
        <v>952750</v>
      </c>
      <c r="CS335" s="5">
        <f>Target_CC[[#This Row],[Est_Sust_POTS Agu]]</f>
        <v>952750</v>
      </c>
      <c r="CT335" s="5">
        <f>Target_CC[[#This Row],[Est_Sust_POTS Sep]]</f>
        <v>952750</v>
      </c>
      <c r="CU335" s="5">
        <f>Target_CC[[#This Row],[Est_Sust_POTS Okt]]</f>
        <v>952750</v>
      </c>
      <c r="CV335" s="5">
        <f>Target_CC[[#This Row],[Est_Sust_POTS Nov]]</f>
        <v>952750</v>
      </c>
      <c r="CW335" s="5">
        <f>SUM(Target_CC[[#This Row],[Est_Sust_POTS Jan]:[Est_Sust_POTS Des]])</f>
        <v>11431788</v>
      </c>
      <c r="CX335" s="5"/>
      <c r="CY335" s="5">
        <v>0</v>
      </c>
      <c r="CZ335" s="5">
        <v>0</v>
      </c>
      <c r="DA335" s="5">
        <v>0</v>
      </c>
      <c r="DB335" s="5"/>
      <c r="DC335" s="5"/>
      <c r="DD335" s="5"/>
      <c r="DE335" s="5"/>
      <c r="DF335" s="5"/>
      <c r="DG335" s="5"/>
      <c r="DH335" s="5"/>
      <c r="DI335" s="5"/>
      <c r="DJ335" s="5">
        <f>SUM(Target_CC[[#This Row],[BC_Jan]:[BC_Des]])</f>
        <v>0</v>
      </c>
      <c r="DK335" s="5"/>
      <c r="DL335" s="5"/>
      <c r="DM335" s="5"/>
      <c r="DN335" s="5"/>
      <c r="DO335" s="5"/>
      <c r="DP335" s="5"/>
      <c r="DQ335" s="5"/>
      <c r="DR335" s="5"/>
      <c r="DS335" s="5"/>
      <c r="DT335" s="5"/>
      <c r="DU335" s="5"/>
      <c r="DV335" s="5"/>
      <c r="DW335" s="5"/>
      <c r="DX335" s="5" t="s">
        <v>160</v>
      </c>
    </row>
    <row r="336" spans="2:128" x14ac:dyDescent="0.3">
      <c r="B336">
        <v>10122682</v>
      </c>
      <c r="C336" t="s">
        <v>597</v>
      </c>
      <c r="D336" t="s">
        <v>384</v>
      </c>
      <c r="E336" t="s">
        <v>318</v>
      </c>
      <c r="F336" t="s">
        <v>309</v>
      </c>
      <c r="G336" t="s">
        <v>25</v>
      </c>
      <c r="H336" t="s">
        <v>159</v>
      </c>
      <c r="I336" t="s">
        <v>29</v>
      </c>
      <c r="J336" s="5">
        <v>11249021.68042659</v>
      </c>
      <c r="K336" s="5">
        <v>769033.63636363635</v>
      </c>
      <c r="L336" s="5">
        <v>809509.09090909082</v>
      </c>
      <c r="M336" s="5">
        <v>728558.18181818177</v>
      </c>
      <c r="N336" s="5">
        <v>647607.27272727271</v>
      </c>
      <c r="O336" s="5">
        <v>688082.72727272729</v>
      </c>
      <c r="P336" s="5">
        <v>728558.18181818177</v>
      </c>
      <c r="Q336" s="5">
        <v>930935.45454545447</v>
      </c>
      <c r="R336" s="5">
        <v>849984.54545454541</v>
      </c>
      <c r="S336" s="5">
        <v>849984.54545454541</v>
      </c>
      <c r="T336" s="5">
        <v>930935.45454545447</v>
      </c>
      <c r="U336" s="5">
        <v>809509.09090909082</v>
      </c>
      <c r="V336" s="5">
        <v>849984.54545454541</v>
      </c>
      <c r="W336" s="5">
        <v>9592682.7272727247</v>
      </c>
      <c r="X336" s="5">
        <v>103052.75696198457</v>
      </c>
      <c r="Y336" s="5">
        <v>109591.23862654157</v>
      </c>
      <c r="Z336" s="5">
        <v>144197.28577829158</v>
      </c>
      <c r="AA336" s="5">
        <v>147016.83778235217</v>
      </c>
      <c r="AB336" s="5">
        <v>192295.57455684175</v>
      </c>
      <c r="AC336" s="5">
        <v>179672.14726219658</v>
      </c>
      <c r="AD336" s="5">
        <v>157777.40255464319</v>
      </c>
      <c r="AE336" s="5">
        <v>178479.41284037169</v>
      </c>
      <c r="AF336" s="5">
        <v>154973.37572631659</v>
      </c>
      <c r="AG336" s="5">
        <v>163096.34124503337</v>
      </c>
      <c r="AH336" s="5">
        <v>200387.75781787623</v>
      </c>
      <c r="AI336" s="5">
        <v>237745.19585959095</v>
      </c>
      <c r="AJ336" s="5">
        <v>1968285.3270120402</v>
      </c>
      <c r="AK336" s="5">
        <v>872086.39332562091</v>
      </c>
      <c r="AL336" s="5">
        <v>919100.32953563239</v>
      </c>
      <c r="AM336" s="5">
        <v>872755.46759647341</v>
      </c>
      <c r="AN336" s="5">
        <v>794624.11050962494</v>
      </c>
      <c r="AO336" s="5">
        <v>880378.30182956904</v>
      </c>
      <c r="AP336" s="5">
        <v>908230.3290803784</v>
      </c>
      <c r="AQ336" s="5">
        <v>1088712.8571000977</v>
      </c>
      <c r="AR336" s="5">
        <v>1028463.9582949171</v>
      </c>
      <c r="AS336" s="5">
        <v>1004957.921180862</v>
      </c>
      <c r="AT336" s="5">
        <v>1094031.7957904879</v>
      </c>
      <c r="AU336" s="5">
        <v>1009896.8487269671</v>
      </c>
      <c r="AV336" s="5">
        <v>1087729.7413141364</v>
      </c>
      <c r="AW336" s="5">
        <f>SUM(Target_CC[[#This Row],[Target_Jan]:[Target_Des]])</f>
        <v>11560968.054284766</v>
      </c>
      <c r="AX336" s="5">
        <v>0</v>
      </c>
      <c r="AY336" s="5">
        <v>0</v>
      </c>
      <c r="AZ336" s="5">
        <v>0</v>
      </c>
      <c r="BA336" s="5">
        <v>0</v>
      </c>
      <c r="BB336" s="5">
        <v>0</v>
      </c>
      <c r="BC336" s="5">
        <v>0</v>
      </c>
      <c r="BD336" s="5">
        <v>0</v>
      </c>
      <c r="BE336" s="5">
        <v>0</v>
      </c>
      <c r="BF336" s="5">
        <v>0</v>
      </c>
      <c r="BG336" s="5">
        <v>0</v>
      </c>
      <c r="BH336" s="5">
        <v>0</v>
      </c>
      <c r="BI336" s="5">
        <v>0</v>
      </c>
      <c r="BJ336" s="5">
        <f>SUM(Target_CC[[#This Row],[Target_NGTMA_Jan]:[Target_NGTMA_Des]])</f>
        <v>0</v>
      </c>
      <c r="BK336" s="5">
        <v>918000</v>
      </c>
      <c r="BL336" s="5">
        <v>918000</v>
      </c>
      <c r="BM336" s="5">
        <v>918000</v>
      </c>
      <c r="BN336" s="5">
        <f>Target_CC[[#This Row],[Est_Sust_NP Apr]]+Target_CC[[#This Row],[Est_Sust_POTS Apr]]+Target_CC[[#This Row],[BC_Apr]]</f>
        <v>966100</v>
      </c>
      <c r="BO336" s="5">
        <f>Target_CC[[#This Row],[Est_Sust_NP Mei]]+Target_CC[[#This Row],[Est_Sust_POTS Mei]]+Target_CC[[#This Row],[BC_Mei]]</f>
        <v>966100</v>
      </c>
      <c r="BP336" s="5">
        <f>Target_CC[[#This Row],[Est_Sust_NP Jun]]+Target_CC[[#This Row],[Est_Sust_POTS Jun]]+Target_CC[[#This Row],[BC_Jun]]</f>
        <v>966100</v>
      </c>
      <c r="BQ336" s="5">
        <f>Target_CC[[#This Row],[Est_Sust_NP Jul]]+Target_CC[[#This Row],[Est_Sust_POTS Jul]]+Target_CC[[#This Row],[BC_Jul]]</f>
        <v>966100</v>
      </c>
      <c r="BR336" s="5">
        <f>Target_CC[[#This Row],[Est_Sust_NP Agu]]+Target_CC[[#This Row],[Est_Sust_POTS Agu]]+Target_CC[[#This Row],[BC_Agu]]</f>
        <v>966100</v>
      </c>
      <c r="BS336" s="5">
        <f>Target_CC[[#This Row],[Est_Sust_NP Sep]]+Target_CC[[#This Row],[Est_Sust_POTS Sep]]+Target_CC[[#This Row],[BC_Sep]]</f>
        <v>966100</v>
      </c>
      <c r="BT336" s="5">
        <f>Target_CC[[#This Row],[Est_Sust_NP Okt]]+Target_CC[[#This Row],[Est_Sust_POTS Okt]]+Target_CC[[#This Row],[BC_Okt]]</f>
        <v>966100</v>
      </c>
      <c r="BU336" s="5">
        <f>Target_CC[[#This Row],[Est_Sust_NP Nov]]+Target_CC[[#This Row],[Est_Sust_POTS Nov]]+Target_CC[[#This Row],[BC_Nov]]</f>
        <v>966100</v>
      </c>
      <c r="BV336" s="5">
        <f>Target_CC[[#This Row],[Est_Sust_NP Des]]+Target_CC[[#This Row],[Est_Sust_POTS Des]]+Target_CC[[#This Row],[BC_Des]]</f>
        <v>966100</v>
      </c>
      <c r="BW336" s="5">
        <f>SUM(Target_CC[[#This Row],[Real_Jan]:[Real_Des]])</f>
        <v>11448900</v>
      </c>
      <c r="BX336" s="5">
        <v>0</v>
      </c>
      <c r="BY336" s="5">
        <v>0</v>
      </c>
      <c r="BZ336" s="5">
        <v>0</v>
      </c>
      <c r="CA336" s="5">
        <f>Target_CC[[#This Row],[Est_Sust_NP Mar]]*95%</f>
        <v>0</v>
      </c>
      <c r="CB336" s="5">
        <f>Target_CC[[#This Row],[Est_Sust_NP Apr]]</f>
        <v>0</v>
      </c>
      <c r="CC336" s="5">
        <f>Target_CC[[#This Row],[Est_Sust_NP Mei]]</f>
        <v>0</v>
      </c>
      <c r="CD336" s="5">
        <f>Target_CC[[#This Row],[Est_Sust_NP Jun]]</f>
        <v>0</v>
      </c>
      <c r="CE336" s="5">
        <f>Target_CC[[#This Row],[Est_Sust_NP Jul]]</f>
        <v>0</v>
      </c>
      <c r="CF336" s="5">
        <f>Target_CC[[#This Row],[Est_Sust_NP Agu]]</f>
        <v>0</v>
      </c>
      <c r="CG336" s="5">
        <f>Target_CC[[#This Row],[Est_Sust_NP Sep]]</f>
        <v>0</v>
      </c>
      <c r="CH336" s="5">
        <f>Target_CC[[#This Row],[Est_Sust_NP Okt]]</f>
        <v>0</v>
      </c>
      <c r="CI336" s="5">
        <f>Target_CC[[#This Row],[Est_Sust_NP Nov]]</f>
        <v>0</v>
      </c>
      <c r="CJ336" s="5">
        <f>SUM(Target_CC[[#This Row],[Est_Sust_NP Jan]:[Est_Sust_NP Des]])</f>
        <v>0</v>
      </c>
      <c r="CK336" s="5">
        <v>966100</v>
      </c>
      <c r="CL336" s="5">
        <v>966100</v>
      </c>
      <c r="CM336" s="5">
        <v>966100</v>
      </c>
      <c r="CN336" s="5">
        <f>Target_CC[[#This Row],[Est_Sust_POTS Mar]]</f>
        <v>966100</v>
      </c>
      <c r="CO336" s="5">
        <f>Target_CC[[#This Row],[Est_Sust_POTS Apr]]</f>
        <v>966100</v>
      </c>
      <c r="CP336" s="5">
        <f>Target_CC[[#This Row],[Est_Sust_POTS Mei]]</f>
        <v>966100</v>
      </c>
      <c r="CQ336" s="5">
        <f>Target_CC[[#This Row],[Est_Sust_POTS Jun]]</f>
        <v>966100</v>
      </c>
      <c r="CR336" s="5">
        <f>Target_CC[[#This Row],[Est_Sust_POTS Jul]]</f>
        <v>966100</v>
      </c>
      <c r="CS336" s="5">
        <f>Target_CC[[#This Row],[Est_Sust_POTS Agu]]</f>
        <v>966100</v>
      </c>
      <c r="CT336" s="5">
        <f>Target_CC[[#This Row],[Est_Sust_POTS Sep]]</f>
        <v>966100</v>
      </c>
      <c r="CU336" s="5">
        <f>Target_CC[[#This Row],[Est_Sust_POTS Okt]]</f>
        <v>966100</v>
      </c>
      <c r="CV336" s="5">
        <f>Target_CC[[#This Row],[Est_Sust_POTS Nov]]</f>
        <v>966100</v>
      </c>
      <c r="CW336" s="5">
        <f>SUM(Target_CC[[#This Row],[Est_Sust_POTS Jan]:[Est_Sust_POTS Des]])</f>
        <v>11593200</v>
      </c>
      <c r="CX336" s="5"/>
      <c r="CY336" s="5">
        <v>0</v>
      </c>
      <c r="CZ336" s="5">
        <v>0</v>
      </c>
      <c r="DA336" s="5">
        <v>0</v>
      </c>
      <c r="DB336" s="5"/>
      <c r="DC336" s="5"/>
      <c r="DD336" s="5"/>
      <c r="DE336" s="5"/>
      <c r="DF336" s="5"/>
      <c r="DG336" s="5"/>
      <c r="DH336" s="5"/>
      <c r="DI336" s="5"/>
      <c r="DJ336" s="5">
        <f>SUM(Target_CC[[#This Row],[BC_Jan]:[BC_Des]])</f>
        <v>0</v>
      </c>
      <c r="DK336" s="5"/>
      <c r="DL336" s="5"/>
      <c r="DM336" s="5"/>
      <c r="DN336" s="5"/>
      <c r="DO336" s="5"/>
      <c r="DP336" s="5"/>
      <c r="DQ336" s="5"/>
      <c r="DR336" s="5"/>
      <c r="DS336" s="5"/>
      <c r="DT336" s="5"/>
      <c r="DU336" s="5"/>
      <c r="DV336" s="5"/>
      <c r="DW336" s="5"/>
      <c r="DX336" s="5" t="s">
        <v>160</v>
      </c>
    </row>
    <row r="337" spans="2:128" x14ac:dyDescent="0.3">
      <c r="B337">
        <v>19053416</v>
      </c>
      <c r="C337" t="s">
        <v>598</v>
      </c>
      <c r="D337" t="s">
        <v>599</v>
      </c>
      <c r="E337" t="s">
        <v>304</v>
      </c>
      <c r="F337" t="s">
        <v>300</v>
      </c>
      <c r="G337" t="s">
        <v>25</v>
      </c>
      <c r="H337" t="s">
        <v>159</v>
      </c>
      <c r="I337" t="s">
        <v>29</v>
      </c>
      <c r="J337" s="5">
        <v>0</v>
      </c>
      <c r="K337" s="5">
        <v>1701289.2663800695</v>
      </c>
      <c r="L337" s="5">
        <v>1731002.8349094328</v>
      </c>
      <c r="M337" s="5">
        <v>1850657.5530586853</v>
      </c>
      <c r="N337" s="5">
        <v>1738972.161008595</v>
      </c>
      <c r="O337" s="5">
        <v>1827112.8668714755</v>
      </c>
      <c r="P337" s="5">
        <v>1802738.9741775298</v>
      </c>
      <c r="Q337" s="5">
        <v>1888976.2864503835</v>
      </c>
      <c r="R337" s="5">
        <v>1907803.517943003</v>
      </c>
      <c r="S337" s="5">
        <v>1883383.6814908995</v>
      </c>
      <c r="T337" s="5">
        <v>1921274.4060100734</v>
      </c>
      <c r="U337" s="5">
        <v>1907256.2368831302</v>
      </c>
      <c r="V337" s="5">
        <v>1799532.2148167214</v>
      </c>
      <c r="W337" s="5">
        <v>21960000</v>
      </c>
      <c r="X337" s="5">
        <v>2019204.9918544579</v>
      </c>
      <c r="Y337" s="5">
        <v>2054471.0615851863</v>
      </c>
      <c r="Z337" s="5">
        <v>2196485.3615401792</v>
      </c>
      <c r="AA337" s="5">
        <v>2063929.595979742</v>
      </c>
      <c r="AB337" s="5">
        <v>2168540.937966628</v>
      </c>
      <c r="AC337" s="5">
        <v>2139612.3561133728</v>
      </c>
      <c r="AD337" s="5">
        <v>2241964.6220487049</v>
      </c>
      <c r="AE337" s="5">
        <v>2264310.0518142055</v>
      </c>
      <c r="AF337" s="5">
        <v>2235326.9408061211</v>
      </c>
      <c r="AG337" s="5">
        <v>2280298.211480679</v>
      </c>
      <c r="AH337" s="5">
        <v>2263660.5016936702</v>
      </c>
      <c r="AI337" s="5">
        <v>2135806.3575468869</v>
      </c>
      <c r="AJ337" s="5">
        <v>26063610.99042983</v>
      </c>
      <c r="AK337" s="5">
        <v>3720494.2582345274</v>
      </c>
      <c r="AL337" s="5">
        <v>3785473.8964946191</v>
      </c>
      <c r="AM337" s="5">
        <v>4047142.9145988645</v>
      </c>
      <c r="AN337" s="5">
        <v>3802901.7569883373</v>
      </c>
      <c r="AO337" s="5">
        <v>3995653.8048381032</v>
      </c>
      <c r="AP337" s="5">
        <v>3942351.3302909024</v>
      </c>
      <c r="AQ337" s="5">
        <v>4130940.9084990881</v>
      </c>
      <c r="AR337" s="5">
        <v>4172113.5697572082</v>
      </c>
      <c r="AS337" s="5">
        <v>4118710.6222970206</v>
      </c>
      <c r="AT337" s="5">
        <v>4201572.6174907526</v>
      </c>
      <c r="AU337" s="5">
        <v>4170916.7385768006</v>
      </c>
      <c r="AV337" s="5">
        <v>3935338.5723636085</v>
      </c>
      <c r="AW337" s="5">
        <f>SUM(Target_CC[[#This Row],[Target_Jan]:[Target_Des]])</f>
        <v>48023610.990429834</v>
      </c>
      <c r="AX337" s="5">
        <v>4941582.2328302255</v>
      </c>
      <c r="AY337" s="5">
        <v>5142088.3207596643</v>
      </c>
      <c r="AZ337" s="5">
        <v>5200167.6767443335</v>
      </c>
      <c r="BA337" s="5">
        <v>5041400.8835760169</v>
      </c>
      <c r="BB337" s="5">
        <v>5300908.0587014994</v>
      </c>
      <c r="BC337" s="5">
        <v>5267931.7796293944</v>
      </c>
      <c r="BD337" s="5">
        <v>5440025.0052966522</v>
      </c>
      <c r="BE337" s="5">
        <v>5516503.1293899361</v>
      </c>
      <c r="BF337" s="5">
        <v>5430748.8535660813</v>
      </c>
      <c r="BG337" s="5">
        <v>5523072.6990475263</v>
      </c>
      <c r="BH337" s="5">
        <v>5624891.6984470263</v>
      </c>
      <c r="BI337" s="5">
        <v>5484201.4723760169</v>
      </c>
      <c r="BJ337" s="5">
        <f>SUM(Target_CC[[#This Row],[Target_NGTMA_Jan]:[Target_NGTMA_Des]])</f>
        <v>63913521.810364373</v>
      </c>
      <c r="BK337" s="5">
        <v>897750</v>
      </c>
      <c r="BL337" s="5">
        <v>899480</v>
      </c>
      <c r="BM337" s="5">
        <v>895000</v>
      </c>
      <c r="BN337" s="5">
        <f>Target_CC[[#This Row],[Est_Sust_NP Apr]]+Target_CC[[#This Row],[Est_Sust_POTS Apr]]+Target_CC[[#This Row],[BC_Apr]]</f>
        <v>992800</v>
      </c>
      <c r="BO337" s="5">
        <f>Target_CC[[#This Row],[Est_Sust_NP Mei]]+Target_CC[[#This Row],[Est_Sust_POTS Mei]]+Target_CC[[#This Row],[BC_Mei]]</f>
        <v>992800</v>
      </c>
      <c r="BP337" s="5">
        <f>Target_CC[[#This Row],[Est_Sust_NP Jun]]+Target_CC[[#This Row],[Est_Sust_POTS Jun]]+Target_CC[[#This Row],[BC_Jun]]</f>
        <v>992800</v>
      </c>
      <c r="BQ337" s="5">
        <f>Target_CC[[#This Row],[Est_Sust_NP Jul]]+Target_CC[[#This Row],[Est_Sust_POTS Jul]]+Target_CC[[#This Row],[BC_Jul]]</f>
        <v>992800</v>
      </c>
      <c r="BR337" s="5">
        <f>Target_CC[[#This Row],[Est_Sust_NP Agu]]+Target_CC[[#This Row],[Est_Sust_POTS Agu]]+Target_CC[[#This Row],[BC_Agu]]</f>
        <v>992800</v>
      </c>
      <c r="BS337" s="5">
        <f>Target_CC[[#This Row],[Est_Sust_NP Sep]]+Target_CC[[#This Row],[Est_Sust_POTS Sep]]+Target_CC[[#This Row],[BC_Sep]]</f>
        <v>992800</v>
      </c>
      <c r="BT337" s="5">
        <f>Target_CC[[#This Row],[Est_Sust_NP Okt]]+Target_CC[[#This Row],[Est_Sust_POTS Okt]]+Target_CC[[#This Row],[BC_Okt]]</f>
        <v>992800</v>
      </c>
      <c r="BU337" s="5">
        <f>Target_CC[[#This Row],[Est_Sust_NP Nov]]+Target_CC[[#This Row],[Est_Sust_POTS Nov]]+Target_CC[[#This Row],[BC_Nov]]</f>
        <v>992800</v>
      </c>
      <c r="BV337" s="5">
        <f>Target_CC[[#This Row],[Est_Sust_NP Des]]+Target_CC[[#This Row],[Est_Sust_POTS Des]]+Target_CC[[#This Row],[BC_Des]]</f>
        <v>992800</v>
      </c>
      <c r="BW337" s="5">
        <f>SUM(Target_CC[[#This Row],[Real_Jan]:[Real_Des]])</f>
        <v>11627430</v>
      </c>
      <c r="BX337" s="5">
        <v>0</v>
      </c>
      <c r="BY337" s="5">
        <v>0</v>
      </c>
      <c r="BZ337" s="5">
        <v>0</v>
      </c>
      <c r="CA337" s="5">
        <f>Target_CC[[#This Row],[Est_Sust_NP Mar]]*95%</f>
        <v>0</v>
      </c>
      <c r="CB337" s="5">
        <f>Target_CC[[#This Row],[Est_Sust_NP Apr]]</f>
        <v>0</v>
      </c>
      <c r="CC337" s="5">
        <f>Target_CC[[#This Row],[Est_Sust_NP Mei]]</f>
        <v>0</v>
      </c>
      <c r="CD337" s="5">
        <f>Target_CC[[#This Row],[Est_Sust_NP Jun]]</f>
        <v>0</v>
      </c>
      <c r="CE337" s="5">
        <f>Target_CC[[#This Row],[Est_Sust_NP Jul]]</f>
        <v>0</v>
      </c>
      <c r="CF337" s="5">
        <f>Target_CC[[#This Row],[Est_Sust_NP Agu]]</f>
        <v>0</v>
      </c>
      <c r="CG337" s="5">
        <f>Target_CC[[#This Row],[Est_Sust_NP Sep]]</f>
        <v>0</v>
      </c>
      <c r="CH337" s="5">
        <f>Target_CC[[#This Row],[Est_Sust_NP Okt]]</f>
        <v>0</v>
      </c>
      <c r="CI337" s="5">
        <f>Target_CC[[#This Row],[Est_Sust_NP Nov]]</f>
        <v>0</v>
      </c>
      <c r="CJ337" s="5">
        <f>SUM(Target_CC[[#This Row],[Est_Sust_NP Jan]:[Est_Sust_NP Des]])</f>
        <v>0</v>
      </c>
      <c r="CK337" s="5">
        <v>995550</v>
      </c>
      <c r="CL337" s="5">
        <v>997280</v>
      </c>
      <c r="CM337" s="5">
        <v>992800</v>
      </c>
      <c r="CN337" s="5">
        <f>Target_CC[[#This Row],[Est_Sust_POTS Mar]]</f>
        <v>992800</v>
      </c>
      <c r="CO337" s="5">
        <f>Target_CC[[#This Row],[Est_Sust_POTS Apr]]</f>
        <v>992800</v>
      </c>
      <c r="CP337" s="5">
        <f>Target_CC[[#This Row],[Est_Sust_POTS Mei]]</f>
        <v>992800</v>
      </c>
      <c r="CQ337" s="5">
        <f>Target_CC[[#This Row],[Est_Sust_POTS Jun]]</f>
        <v>992800</v>
      </c>
      <c r="CR337" s="5">
        <f>Target_CC[[#This Row],[Est_Sust_POTS Jul]]</f>
        <v>992800</v>
      </c>
      <c r="CS337" s="5">
        <f>Target_CC[[#This Row],[Est_Sust_POTS Agu]]</f>
        <v>992800</v>
      </c>
      <c r="CT337" s="5">
        <f>Target_CC[[#This Row],[Est_Sust_POTS Sep]]</f>
        <v>992800</v>
      </c>
      <c r="CU337" s="5">
        <f>Target_CC[[#This Row],[Est_Sust_POTS Okt]]</f>
        <v>992800</v>
      </c>
      <c r="CV337" s="5">
        <f>Target_CC[[#This Row],[Est_Sust_POTS Nov]]</f>
        <v>992800</v>
      </c>
      <c r="CW337" s="5">
        <f>SUM(Target_CC[[#This Row],[Est_Sust_POTS Jan]:[Est_Sust_POTS Des]])</f>
        <v>11920830</v>
      </c>
      <c r="CX337" s="5"/>
      <c r="CY337" s="5">
        <v>0</v>
      </c>
      <c r="CZ337" s="5">
        <v>0</v>
      </c>
      <c r="DA337" s="5">
        <v>0</v>
      </c>
      <c r="DB337" s="5"/>
      <c r="DC337" s="5"/>
      <c r="DD337" s="5"/>
      <c r="DE337" s="5"/>
      <c r="DF337" s="5"/>
      <c r="DG337" s="5"/>
      <c r="DH337" s="5"/>
      <c r="DI337" s="5"/>
      <c r="DJ337" s="5">
        <f>SUM(Target_CC[[#This Row],[BC_Jan]:[BC_Des]])</f>
        <v>0</v>
      </c>
      <c r="DK337" s="5"/>
      <c r="DL337" s="5"/>
      <c r="DM337" s="5"/>
      <c r="DN337" s="5"/>
      <c r="DO337" s="5"/>
      <c r="DP337" s="5"/>
      <c r="DQ337" s="5"/>
      <c r="DR337" s="5"/>
      <c r="DS337" s="5"/>
      <c r="DT337" s="5"/>
      <c r="DU337" s="5"/>
      <c r="DV337" s="5"/>
      <c r="DW337" s="5"/>
      <c r="DX337" s="5" t="s">
        <v>160</v>
      </c>
    </row>
    <row r="338" spans="2:128" x14ac:dyDescent="0.3">
      <c r="B338">
        <v>19215167</v>
      </c>
      <c r="C338" t="s">
        <v>600</v>
      </c>
      <c r="D338" t="s">
        <v>369</v>
      </c>
      <c r="E338" t="s">
        <v>326</v>
      </c>
      <c r="F338" t="s">
        <v>363</v>
      </c>
      <c r="G338" t="s">
        <v>23</v>
      </c>
      <c r="H338" t="s">
        <v>159</v>
      </c>
      <c r="I338" t="s">
        <v>29</v>
      </c>
      <c r="J338" s="5">
        <v>0</v>
      </c>
      <c r="K338" s="5">
        <v>2076056</v>
      </c>
      <c r="L338" s="5">
        <v>2076056</v>
      </c>
      <c r="M338" s="5">
        <v>1993013.76</v>
      </c>
      <c r="N338" s="5">
        <v>2095986.1376</v>
      </c>
      <c r="O338" s="5">
        <v>1993213.0613760001</v>
      </c>
      <c r="P338" s="5">
        <v>1992185.33061376</v>
      </c>
      <c r="Q338" s="5">
        <v>2407386.2533061374</v>
      </c>
      <c r="R338" s="5">
        <v>2100129.8625330613</v>
      </c>
      <c r="S338" s="5">
        <v>2200860.0986253307</v>
      </c>
      <c r="T338" s="5">
        <v>2409473.0009862534</v>
      </c>
      <c r="U338" s="5">
        <v>2100150.7300098627</v>
      </c>
      <c r="V338" s="5">
        <v>2304663.1073000985</v>
      </c>
      <c r="W338" s="5">
        <v>25749173.342350502</v>
      </c>
      <c r="X338" s="5">
        <v>39909.308618674608</v>
      </c>
      <c r="Y338" s="5">
        <v>233468.46552667889</v>
      </c>
      <c r="Z338" s="5">
        <v>213316.60412825749</v>
      </c>
      <c r="AA338" s="5">
        <v>147242.88767640563</v>
      </c>
      <c r="AB338" s="5">
        <v>198956.71909656009</v>
      </c>
      <c r="AC338" s="5">
        <v>287639.02021557675</v>
      </c>
      <c r="AD338" s="5">
        <v>338508.3029879026</v>
      </c>
      <c r="AE338" s="5">
        <v>373977.51995502424</v>
      </c>
      <c r="AF338" s="5">
        <v>306340.86529317556</v>
      </c>
      <c r="AG338" s="5">
        <v>376914.0505908546</v>
      </c>
      <c r="AH338" s="5">
        <v>507423.205630382</v>
      </c>
      <c r="AI338" s="5">
        <v>317752.81251567166</v>
      </c>
      <c r="AJ338" s="5">
        <v>3341449.7622351646</v>
      </c>
      <c r="AK338" s="5">
        <v>2115965.3086186745</v>
      </c>
      <c r="AL338" s="5">
        <v>2309524.4655266791</v>
      </c>
      <c r="AM338" s="5">
        <v>2206330.3641282576</v>
      </c>
      <c r="AN338" s="5">
        <v>2243229.0252764057</v>
      </c>
      <c r="AO338" s="5">
        <v>2192169.7804725603</v>
      </c>
      <c r="AP338" s="5">
        <v>2279824.3508293368</v>
      </c>
      <c r="AQ338" s="5">
        <v>2745894.5562940398</v>
      </c>
      <c r="AR338" s="5">
        <v>2474107.3824880854</v>
      </c>
      <c r="AS338" s="5">
        <v>2507200.9639185062</v>
      </c>
      <c r="AT338" s="5">
        <v>2786387.051577108</v>
      </c>
      <c r="AU338" s="5">
        <v>2607573.9356402447</v>
      </c>
      <c r="AV338" s="5">
        <v>2622415.9198157704</v>
      </c>
      <c r="AW338" s="5">
        <f>SUM(Target_CC[[#This Row],[Target_Jan]:[Target_Des]])</f>
        <v>29090623.10458567</v>
      </c>
      <c r="AX338" s="5">
        <v>792396.75529236195</v>
      </c>
      <c r="AY338" s="5">
        <v>6032290.547343405</v>
      </c>
      <c r="AZ338" s="5">
        <v>1721168.2227272117</v>
      </c>
      <c r="BA338" s="5">
        <v>3730263.1812121775</v>
      </c>
      <c r="BB338" s="5">
        <v>4356146.5649457099</v>
      </c>
      <c r="BC338" s="5">
        <v>4727385.5144472579</v>
      </c>
      <c r="BD338" s="5">
        <v>304335.51175167295</v>
      </c>
      <c r="BE338" s="5">
        <v>6178364.2199487239</v>
      </c>
      <c r="BF338" s="5">
        <v>2219161.1340547749</v>
      </c>
      <c r="BG338" s="5">
        <v>6294176.2929679696</v>
      </c>
      <c r="BH338" s="5">
        <v>4667404.7998496499</v>
      </c>
      <c r="BI338" s="5">
        <v>3677144.2621599752</v>
      </c>
      <c r="BJ338" s="5">
        <f>SUM(Target_CC[[#This Row],[Target_NGTMA_Jan]:[Target_NGTMA_Des]])</f>
        <v>44700237.006700888</v>
      </c>
      <c r="BK338" s="5">
        <v>1003168</v>
      </c>
      <c r="BL338" s="5">
        <v>1083973</v>
      </c>
      <c r="BM338" s="5">
        <v>1018570</v>
      </c>
      <c r="BN338" s="5">
        <f>Target_CC[[#This Row],[Est_Sust_NP Apr]]+Target_CC[[#This Row],[Est_Sust_POTS Apr]]+Target_CC[[#This Row],[BC_Apr]]</f>
        <v>988494</v>
      </c>
      <c r="BO338" s="5">
        <f>Target_CC[[#This Row],[Est_Sust_NP Mei]]+Target_CC[[#This Row],[Est_Sust_POTS Mei]]+Target_CC[[#This Row],[BC_Mei]]</f>
        <v>988494</v>
      </c>
      <c r="BP338" s="5">
        <f>Target_CC[[#This Row],[Est_Sust_NP Jun]]+Target_CC[[#This Row],[Est_Sust_POTS Jun]]+Target_CC[[#This Row],[BC_Jun]]</f>
        <v>988494</v>
      </c>
      <c r="BQ338" s="5">
        <f>Target_CC[[#This Row],[Est_Sust_NP Jul]]+Target_CC[[#This Row],[Est_Sust_POTS Jul]]+Target_CC[[#This Row],[BC_Jul]]</f>
        <v>988494</v>
      </c>
      <c r="BR338" s="5">
        <f>Target_CC[[#This Row],[Est_Sust_NP Agu]]+Target_CC[[#This Row],[Est_Sust_POTS Agu]]+Target_CC[[#This Row],[BC_Agu]]</f>
        <v>988494</v>
      </c>
      <c r="BS338" s="5">
        <f>Target_CC[[#This Row],[Est_Sust_NP Sep]]+Target_CC[[#This Row],[Est_Sust_POTS Sep]]+Target_CC[[#This Row],[BC_Sep]]</f>
        <v>988494</v>
      </c>
      <c r="BT338" s="5">
        <f>Target_CC[[#This Row],[Est_Sust_NP Okt]]+Target_CC[[#This Row],[Est_Sust_POTS Okt]]+Target_CC[[#This Row],[BC_Okt]]</f>
        <v>988494</v>
      </c>
      <c r="BU338" s="5">
        <f>Target_CC[[#This Row],[Est_Sust_NP Nov]]+Target_CC[[#This Row],[Est_Sust_POTS Nov]]+Target_CC[[#This Row],[BC_Nov]]</f>
        <v>988494</v>
      </c>
      <c r="BV338" s="5">
        <f>Target_CC[[#This Row],[Est_Sust_NP Des]]+Target_CC[[#This Row],[Est_Sust_POTS Des]]+Target_CC[[#This Row],[BC_Des]]</f>
        <v>988494</v>
      </c>
      <c r="BW338" s="5">
        <f>SUM(Target_CC[[#This Row],[Real_Jan]:[Real_Des]])</f>
        <v>12002157</v>
      </c>
      <c r="BX338" s="5">
        <v>0</v>
      </c>
      <c r="BY338" s="5">
        <v>0</v>
      </c>
      <c r="BZ338" s="5">
        <v>0</v>
      </c>
      <c r="CA338" s="5">
        <f>Target_CC[[#This Row],[Est_Sust_NP Mar]]*95%</f>
        <v>0</v>
      </c>
      <c r="CB338" s="5">
        <f>Target_CC[[#This Row],[Est_Sust_NP Apr]]</f>
        <v>0</v>
      </c>
      <c r="CC338" s="5">
        <f>Target_CC[[#This Row],[Est_Sust_NP Mei]]</f>
        <v>0</v>
      </c>
      <c r="CD338" s="5">
        <f>Target_CC[[#This Row],[Est_Sust_NP Jun]]</f>
        <v>0</v>
      </c>
      <c r="CE338" s="5">
        <f>Target_CC[[#This Row],[Est_Sust_NP Jul]]</f>
        <v>0</v>
      </c>
      <c r="CF338" s="5">
        <f>Target_CC[[#This Row],[Est_Sust_NP Agu]]</f>
        <v>0</v>
      </c>
      <c r="CG338" s="5">
        <f>Target_CC[[#This Row],[Est_Sust_NP Sep]]</f>
        <v>0</v>
      </c>
      <c r="CH338" s="5">
        <f>Target_CC[[#This Row],[Est_Sust_NP Okt]]</f>
        <v>0</v>
      </c>
      <c r="CI338" s="5">
        <f>Target_CC[[#This Row],[Est_Sust_NP Nov]]</f>
        <v>0</v>
      </c>
      <c r="CJ338" s="5">
        <f>SUM(Target_CC[[#This Row],[Est_Sust_NP Jan]:[Est_Sust_NP Des]])</f>
        <v>0</v>
      </c>
      <c r="CK338" s="5">
        <v>996390</v>
      </c>
      <c r="CL338" s="5">
        <v>1048170</v>
      </c>
      <c r="CM338" s="5">
        <v>988494</v>
      </c>
      <c r="CN338" s="5">
        <f>Target_CC[[#This Row],[Est_Sust_POTS Mar]]</f>
        <v>988494</v>
      </c>
      <c r="CO338" s="5">
        <f>Target_CC[[#This Row],[Est_Sust_POTS Apr]]</f>
        <v>988494</v>
      </c>
      <c r="CP338" s="5">
        <f>Target_CC[[#This Row],[Est_Sust_POTS Mei]]</f>
        <v>988494</v>
      </c>
      <c r="CQ338" s="5">
        <f>Target_CC[[#This Row],[Est_Sust_POTS Jun]]</f>
        <v>988494</v>
      </c>
      <c r="CR338" s="5">
        <f>Target_CC[[#This Row],[Est_Sust_POTS Jul]]</f>
        <v>988494</v>
      </c>
      <c r="CS338" s="5">
        <f>Target_CC[[#This Row],[Est_Sust_POTS Agu]]</f>
        <v>988494</v>
      </c>
      <c r="CT338" s="5">
        <f>Target_CC[[#This Row],[Est_Sust_POTS Sep]]</f>
        <v>988494</v>
      </c>
      <c r="CU338" s="5">
        <f>Target_CC[[#This Row],[Est_Sust_POTS Okt]]</f>
        <v>988494</v>
      </c>
      <c r="CV338" s="5">
        <f>Target_CC[[#This Row],[Est_Sust_POTS Nov]]</f>
        <v>988494</v>
      </c>
      <c r="CW338" s="5">
        <f>SUM(Target_CC[[#This Row],[Est_Sust_POTS Jan]:[Est_Sust_POTS Des]])</f>
        <v>11929500</v>
      </c>
      <c r="CX338" s="5"/>
      <c r="CY338" s="5">
        <v>0</v>
      </c>
      <c r="CZ338" s="5">
        <v>0</v>
      </c>
      <c r="DA338" s="5">
        <v>0</v>
      </c>
      <c r="DB338" s="5"/>
      <c r="DC338" s="5"/>
      <c r="DD338" s="5"/>
      <c r="DE338" s="5"/>
      <c r="DF338" s="5"/>
      <c r="DG338" s="5"/>
      <c r="DH338" s="5"/>
      <c r="DI338" s="5"/>
      <c r="DJ338" s="5">
        <f>SUM(Target_CC[[#This Row],[BC_Jan]:[BC_Des]])</f>
        <v>0</v>
      </c>
      <c r="DK338" s="5"/>
      <c r="DL338" s="5"/>
      <c r="DM338" s="5"/>
      <c r="DN338" s="5"/>
      <c r="DO338" s="5"/>
      <c r="DP338" s="5"/>
      <c r="DQ338" s="5"/>
      <c r="DR338" s="5"/>
      <c r="DS338" s="5"/>
      <c r="DT338" s="5"/>
      <c r="DU338" s="5"/>
      <c r="DV338" s="5"/>
      <c r="DW338" s="5"/>
      <c r="DX338" s="5" t="s">
        <v>160</v>
      </c>
    </row>
    <row r="339" spans="2:128" x14ac:dyDescent="0.3">
      <c r="B339">
        <v>10021144</v>
      </c>
      <c r="C339" t="s">
        <v>601</v>
      </c>
      <c r="D339" t="s">
        <v>380</v>
      </c>
      <c r="E339" t="s">
        <v>411</v>
      </c>
      <c r="F339" t="s">
        <v>296</v>
      </c>
      <c r="G339" t="s">
        <v>25</v>
      </c>
      <c r="H339" t="s">
        <v>159</v>
      </c>
      <c r="I339" t="s">
        <v>29</v>
      </c>
      <c r="J339" s="5">
        <v>12536348.910173846</v>
      </c>
      <c r="K339" s="5">
        <v>989208</v>
      </c>
      <c r="L339" s="5">
        <v>939747.6</v>
      </c>
      <c r="M339" s="5">
        <v>949240</v>
      </c>
      <c r="N339" s="5">
        <v>939747.6</v>
      </c>
      <c r="O339" s="5">
        <v>911270.39999999991</v>
      </c>
      <c r="P339" s="5">
        <v>882793.2</v>
      </c>
      <c r="Q339" s="5">
        <v>930255.2</v>
      </c>
      <c r="R339" s="5">
        <v>968224.79999999993</v>
      </c>
      <c r="S339" s="5">
        <v>958732.39999999991</v>
      </c>
      <c r="T339" s="5">
        <v>958732.39999999991</v>
      </c>
      <c r="U339" s="5">
        <v>968224.79999999993</v>
      </c>
      <c r="V339" s="5">
        <v>949240</v>
      </c>
      <c r="W339" s="5">
        <v>11345416.4</v>
      </c>
      <c r="X339" s="5">
        <v>0</v>
      </c>
      <c r="Y339" s="5">
        <v>690859.22431823774</v>
      </c>
      <c r="Z339" s="5">
        <v>683729.23020126333</v>
      </c>
      <c r="AA339" s="5">
        <v>537486.86343142285</v>
      </c>
      <c r="AB339" s="5">
        <v>586231.66372162709</v>
      </c>
      <c r="AC339" s="5">
        <v>571553.53985494352</v>
      </c>
      <c r="AD339" s="5">
        <v>710365.72728492401</v>
      </c>
      <c r="AE339" s="5">
        <v>598269.13892134407</v>
      </c>
      <c r="AF339" s="5">
        <v>715610.41381648171</v>
      </c>
      <c r="AG339" s="5">
        <v>720720.50871695695</v>
      </c>
      <c r="AH339" s="5">
        <v>611960.29877694696</v>
      </c>
      <c r="AI339" s="5">
        <v>623089.45347582689</v>
      </c>
      <c r="AJ339" s="5">
        <v>7049876.062519975</v>
      </c>
      <c r="AK339" s="5">
        <v>989208</v>
      </c>
      <c r="AL339" s="5">
        <v>1630606.8243182376</v>
      </c>
      <c r="AM339" s="5">
        <v>1632969.2302012634</v>
      </c>
      <c r="AN339" s="5">
        <v>1477234.4634314228</v>
      </c>
      <c r="AO339" s="5">
        <v>1497502.063721627</v>
      </c>
      <c r="AP339" s="5">
        <v>1454346.7398549435</v>
      </c>
      <c r="AQ339" s="5">
        <v>1640620.9272849238</v>
      </c>
      <c r="AR339" s="5">
        <v>1566493.938921344</v>
      </c>
      <c r="AS339" s="5">
        <v>1674342.8138164817</v>
      </c>
      <c r="AT339" s="5">
        <v>1679452.9087169569</v>
      </c>
      <c r="AU339" s="5">
        <v>1580185.0987769468</v>
      </c>
      <c r="AV339" s="5">
        <v>1572329.4534758269</v>
      </c>
      <c r="AW339" s="5">
        <f>SUM(Target_CC[[#This Row],[Target_Jan]:[Target_Des]])</f>
        <v>18395292.462519974</v>
      </c>
      <c r="AX339" s="5">
        <v>0</v>
      </c>
      <c r="AY339" s="5">
        <v>0</v>
      </c>
      <c r="AZ339" s="5">
        <v>0</v>
      </c>
      <c r="BA339" s="5">
        <v>0</v>
      </c>
      <c r="BB339" s="5">
        <v>0</v>
      </c>
      <c r="BC339" s="5">
        <v>0</v>
      </c>
      <c r="BD339" s="5">
        <v>0</v>
      </c>
      <c r="BE339" s="5">
        <v>0</v>
      </c>
      <c r="BF339" s="5">
        <v>0</v>
      </c>
      <c r="BG339" s="5">
        <v>0</v>
      </c>
      <c r="BH339" s="5">
        <v>0</v>
      </c>
      <c r="BI339" s="5">
        <v>0</v>
      </c>
      <c r="BJ339" s="5">
        <f>SUM(Target_CC[[#This Row],[Target_NGTMA_Jan]:[Target_NGTMA_Des]])</f>
        <v>0</v>
      </c>
      <c r="BK339" s="5">
        <v>999200</v>
      </c>
      <c r="BL339" s="5">
        <v>999200</v>
      </c>
      <c r="BM339" s="5">
        <v>999200</v>
      </c>
      <c r="BN339" s="5">
        <f>Target_CC[[#This Row],[Est_Sust_NP Apr]]+Target_CC[[#This Row],[Est_Sust_POTS Apr]]+Target_CC[[#This Row],[BC_Apr]]</f>
        <v>999200</v>
      </c>
      <c r="BO339" s="5">
        <f>Target_CC[[#This Row],[Est_Sust_NP Mei]]+Target_CC[[#This Row],[Est_Sust_POTS Mei]]+Target_CC[[#This Row],[BC_Mei]]</f>
        <v>999200</v>
      </c>
      <c r="BP339" s="5">
        <f>Target_CC[[#This Row],[Est_Sust_NP Jun]]+Target_CC[[#This Row],[Est_Sust_POTS Jun]]+Target_CC[[#This Row],[BC_Jun]]</f>
        <v>999200</v>
      </c>
      <c r="BQ339" s="5">
        <f>Target_CC[[#This Row],[Est_Sust_NP Jul]]+Target_CC[[#This Row],[Est_Sust_POTS Jul]]+Target_CC[[#This Row],[BC_Jul]]</f>
        <v>999200</v>
      </c>
      <c r="BR339" s="5">
        <f>Target_CC[[#This Row],[Est_Sust_NP Agu]]+Target_CC[[#This Row],[Est_Sust_POTS Agu]]+Target_CC[[#This Row],[BC_Agu]]</f>
        <v>999200</v>
      </c>
      <c r="BS339" s="5">
        <f>Target_CC[[#This Row],[Est_Sust_NP Sep]]+Target_CC[[#This Row],[Est_Sust_POTS Sep]]+Target_CC[[#This Row],[BC_Sep]]</f>
        <v>999200</v>
      </c>
      <c r="BT339" s="5">
        <f>Target_CC[[#This Row],[Est_Sust_NP Okt]]+Target_CC[[#This Row],[Est_Sust_POTS Okt]]+Target_CC[[#This Row],[BC_Okt]]</f>
        <v>999200</v>
      </c>
      <c r="BU339" s="5">
        <f>Target_CC[[#This Row],[Est_Sust_NP Nov]]+Target_CC[[#This Row],[Est_Sust_POTS Nov]]+Target_CC[[#This Row],[BC_Nov]]</f>
        <v>999200</v>
      </c>
      <c r="BV339" s="5">
        <f>Target_CC[[#This Row],[Est_Sust_NP Des]]+Target_CC[[#This Row],[Est_Sust_POTS Des]]+Target_CC[[#This Row],[BC_Des]]</f>
        <v>999200</v>
      </c>
      <c r="BW339" s="5">
        <f>SUM(Target_CC[[#This Row],[Real_Jan]:[Real_Des]])</f>
        <v>11990400</v>
      </c>
      <c r="BX339" s="5">
        <v>0</v>
      </c>
      <c r="BY339" s="5">
        <v>0</v>
      </c>
      <c r="BZ339" s="5">
        <v>0</v>
      </c>
      <c r="CA339" s="5">
        <f>Target_CC[[#This Row],[Est_Sust_NP Mar]]*95%</f>
        <v>0</v>
      </c>
      <c r="CB339" s="5">
        <f>Target_CC[[#This Row],[Est_Sust_NP Apr]]</f>
        <v>0</v>
      </c>
      <c r="CC339" s="5">
        <f>Target_CC[[#This Row],[Est_Sust_NP Mei]]</f>
        <v>0</v>
      </c>
      <c r="CD339" s="5">
        <f>Target_CC[[#This Row],[Est_Sust_NP Jun]]</f>
        <v>0</v>
      </c>
      <c r="CE339" s="5">
        <f>Target_CC[[#This Row],[Est_Sust_NP Jul]]</f>
        <v>0</v>
      </c>
      <c r="CF339" s="5">
        <f>Target_CC[[#This Row],[Est_Sust_NP Agu]]</f>
        <v>0</v>
      </c>
      <c r="CG339" s="5">
        <f>Target_CC[[#This Row],[Est_Sust_NP Sep]]</f>
        <v>0</v>
      </c>
      <c r="CH339" s="5">
        <f>Target_CC[[#This Row],[Est_Sust_NP Okt]]</f>
        <v>0</v>
      </c>
      <c r="CI339" s="5">
        <f>Target_CC[[#This Row],[Est_Sust_NP Nov]]</f>
        <v>0</v>
      </c>
      <c r="CJ339" s="5">
        <f>SUM(Target_CC[[#This Row],[Est_Sust_NP Jan]:[Est_Sust_NP Des]])</f>
        <v>0</v>
      </c>
      <c r="CK339" s="5">
        <v>999200</v>
      </c>
      <c r="CL339" s="5">
        <v>999200</v>
      </c>
      <c r="CM339" s="5">
        <v>999200</v>
      </c>
      <c r="CN339" s="5">
        <f>Target_CC[[#This Row],[Est_Sust_POTS Mar]]</f>
        <v>999200</v>
      </c>
      <c r="CO339" s="5">
        <f>Target_CC[[#This Row],[Est_Sust_POTS Apr]]</f>
        <v>999200</v>
      </c>
      <c r="CP339" s="5">
        <f>Target_CC[[#This Row],[Est_Sust_POTS Mei]]</f>
        <v>999200</v>
      </c>
      <c r="CQ339" s="5">
        <f>Target_CC[[#This Row],[Est_Sust_POTS Jun]]</f>
        <v>999200</v>
      </c>
      <c r="CR339" s="5">
        <f>Target_CC[[#This Row],[Est_Sust_POTS Jul]]</f>
        <v>999200</v>
      </c>
      <c r="CS339" s="5">
        <f>Target_CC[[#This Row],[Est_Sust_POTS Agu]]</f>
        <v>999200</v>
      </c>
      <c r="CT339" s="5">
        <f>Target_CC[[#This Row],[Est_Sust_POTS Sep]]</f>
        <v>999200</v>
      </c>
      <c r="CU339" s="5">
        <f>Target_CC[[#This Row],[Est_Sust_POTS Okt]]</f>
        <v>999200</v>
      </c>
      <c r="CV339" s="5">
        <f>Target_CC[[#This Row],[Est_Sust_POTS Nov]]</f>
        <v>999200</v>
      </c>
      <c r="CW339" s="5">
        <f>SUM(Target_CC[[#This Row],[Est_Sust_POTS Jan]:[Est_Sust_POTS Des]])</f>
        <v>11990400</v>
      </c>
      <c r="CX339" s="5"/>
      <c r="CY339" s="5">
        <v>0</v>
      </c>
      <c r="CZ339" s="5">
        <v>0</v>
      </c>
      <c r="DA339" s="5">
        <v>0</v>
      </c>
      <c r="DB339" s="5"/>
      <c r="DC339" s="5"/>
      <c r="DD339" s="5"/>
      <c r="DE339" s="5"/>
      <c r="DF339" s="5"/>
      <c r="DG339" s="5"/>
      <c r="DH339" s="5"/>
      <c r="DI339" s="5"/>
      <c r="DJ339" s="5">
        <f>SUM(Target_CC[[#This Row],[BC_Jan]:[BC_Des]])</f>
        <v>0</v>
      </c>
      <c r="DK339" s="5"/>
      <c r="DL339" s="5"/>
      <c r="DM339" s="5"/>
      <c r="DN339" s="5"/>
      <c r="DO339" s="5"/>
      <c r="DP339" s="5"/>
      <c r="DQ339" s="5"/>
      <c r="DR339" s="5"/>
      <c r="DS339" s="5"/>
      <c r="DT339" s="5"/>
      <c r="DU339" s="5"/>
      <c r="DV339" s="5"/>
      <c r="DW339" s="5"/>
      <c r="DX339" s="5" t="s">
        <v>160</v>
      </c>
    </row>
    <row r="340" spans="2:128" x14ac:dyDescent="0.3">
      <c r="B340">
        <v>10006635</v>
      </c>
      <c r="C340" t="s">
        <v>602</v>
      </c>
      <c r="D340" t="s">
        <v>603</v>
      </c>
      <c r="E340" t="s">
        <v>343</v>
      </c>
      <c r="F340" t="s">
        <v>296</v>
      </c>
      <c r="G340" t="s">
        <v>25</v>
      </c>
      <c r="H340" t="s">
        <v>159</v>
      </c>
      <c r="I340" t="s">
        <v>29</v>
      </c>
      <c r="J340" s="5">
        <v>14641193.636363637</v>
      </c>
      <c r="K340" s="5">
        <v>2425331.85</v>
      </c>
      <c r="L340" s="5">
        <v>2347401.4</v>
      </c>
      <c r="M340" s="5">
        <v>2360179.85</v>
      </c>
      <c r="N340" s="5">
        <v>2336620.7999999998</v>
      </c>
      <c r="O340" s="5">
        <v>2282114.5500000003</v>
      </c>
      <c r="P340" s="5">
        <v>2249169.5000000005</v>
      </c>
      <c r="Q340" s="5">
        <v>2337318.1</v>
      </c>
      <c r="R340" s="5">
        <v>2396517.3499999996</v>
      </c>
      <c r="S340" s="5">
        <v>2381043.75</v>
      </c>
      <c r="T340" s="5">
        <v>2383738.9</v>
      </c>
      <c r="U340" s="5">
        <v>2393822.1999999997</v>
      </c>
      <c r="V340" s="5">
        <v>2365570.15</v>
      </c>
      <c r="W340" s="5">
        <v>28258828.399999995</v>
      </c>
      <c r="X340" s="5">
        <v>0</v>
      </c>
      <c r="Y340" s="5">
        <v>690859.22431823774</v>
      </c>
      <c r="Z340" s="5">
        <v>683729.23020126333</v>
      </c>
      <c r="AA340" s="5">
        <v>537486.86343142285</v>
      </c>
      <c r="AB340" s="5">
        <v>586231.66372162709</v>
      </c>
      <c r="AC340" s="5">
        <v>571553.53985494352</v>
      </c>
      <c r="AD340" s="5">
        <v>710365.72728492401</v>
      </c>
      <c r="AE340" s="5">
        <v>598269.13892134407</v>
      </c>
      <c r="AF340" s="5">
        <v>715610.41381648171</v>
      </c>
      <c r="AG340" s="5">
        <v>720720.50871695695</v>
      </c>
      <c r="AH340" s="5">
        <v>611960.29877694696</v>
      </c>
      <c r="AI340" s="5">
        <v>623089.45347582689</v>
      </c>
      <c r="AJ340" s="5">
        <v>7049876.062519975</v>
      </c>
      <c r="AK340" s="5">
        <v>2425331.85</v>
      </c>
      <c r="AL340" s="5">
        <v>3038260.6243182374</v>
      </c>
      <c r="AM340" s="5">
        <v>3043909.0802012635</v>
      </c>
      <c r="AN340" s="5">
        <v>2874107.6634314228</v>
      </c>
      <c r="AO340" s="5">
        <v>2868346.2137216274</v>
      </c>
      <c r="AP340" s="5">
        <v>2820723.0398549438</v>
      </c>
      <c r="AQ340" s="5">
        <v>3047683.8272849242</v>
      </c>
      <c r="AR340" s="5">
        <v>2994786.4889213438</v>
      </c>
      <c r="AS340" s="5">
        <v>3096654.1638164818</v>
      </c>
      <c r="AT340" s="5">
        <v>3104459.4087169571</v>
      </c>
      <c r="AU340" s="5">
        <v>3005782.4987769467</v>
      </c>
      <c r="AV340" s="5">
        <v>2988659.6034758268</v>
      </c>
      <c r="AW340" s="5">
        <f>SUM(Target_CC[[#This Row],[Target_Jan]:[Target_Des]])</f>
        <v>35308704.462519974</v>
      </c>
      <c r="AX340" s="5">
        <v>0</v>
      </c>
      <c r="AY340" s="5">
        <v>0</v>
      </c>
      <c r="AZ340" s="5">
        <v>0</v>
      </c>
      <c r="BA340" s="5">
        <v>0</v>
      </c>
      <c r="BB340" s="5">
        <v>0</v>
      </c>
      <c r="BC340" s="5">
        <v>0</v>
      </c>
      <c r="BD340" s="5">
        <v>0</v>
      </c>
      <c r="BE340" s="5">
        <v>0</v>
      </c>
      <c r="BF340" s="5">
        <v>0</v>
      </c>
      <c r="BG340" s="5">
        <v>0</v>
      </c>
      <c r="BH340" s="5">
        <v>0</v>
      </c>
      <c r="BI340" s="5">
        <v>0</v>
      </c>
      <c r="BJ340" s="5">
        <f>SUM(Target_CC[[#This Row],[Target_NGTMA_Jan]:[Target_NGTMA_Des]])</f>
        <v>0</v>
      </c>
      <c r="BK340" s="5">
        <v>932964</v>
      </c>
      <c r="BL340" s="5">
        <v>841920</v>
      </c>
      <c r="BM340" s="5">
        <v>855028</v>
      </c>
      <c r="BN340" s="5">
        <f>Target_CC[[#This Row],[Est_Sust_NP Apr]]+Target_CC[[#This Row],[Est_Sust_POTS Apr]]+Target_CC[[#This Row],[BC_Apr]]</f>
        <v>946793</v>
      </c>
      <c r="BO340" s="5">
        <f>Target_CC[[#This Row],[Est_Sust_NP Mei]]+Target_CC[[#This Row],[Est_Sust_POTS Mei]]+Target_CC[[#This Row],[BC_Mei]]</f>
        <v>946793</v>
      </c>
      <c r="BP340" s="5">
        <f>Target_CC[[#This Row],[Est_Sust_NP Jun]]+Target_CC[[#This Row],[Est_Sust_POTS Jun]]+Target_CC[[#This Row],[BC_Jun]]</f>
        <v>946793</v>
      </c>
      <c r="BQ340" s="5">
        <f>Target_CC[[#This Row],[Est_Sust_NP Jul]]+Target_CC[[#This Row],[Est_Sust_POTS Jul]]+Target_CC[[#This Row],[BC_Jul]]</f>
        <v>946793</v>
      </c>
      <c r="BR340" s="5">
        <f>Target_CC[[#This Row],[Est_Sust_NP Agu]]+Target_CC[[#This Row],[Est_Sust_POTS Agu]]+Target_CC[[#This Row],[BC_Agu]]</f>
        <v>946793</v>
      </c>
      <c r="BS340" s="5">
        <f>Target_CC[[#This Row],[Est_Sust_NP Sep]]+Target_CC[[#This Row],[Est_Sust_POTS Sep]]+Target_CC[[#This Row],[BC_Sep]]</f>
        <v>946793</v>
      </c>
      <c r="BT340" s="5">
        <f>Target_CC[[#This Row],[Est_Sust_NP Okt]]+Target_CC[[#This Row],[Est_Sust_POTS Okt]]+Target_CC[[#This Row],[BC_Okt]]</f>
        <v>946793</v>
      </c>
      <c r="BU340" s="5">
        <f>Target_CC[[#This Row],[Est_Sust_NP Nov]]+Target_CC[[#This Row],[Est_Sust_POTS Nov]]+Target_CC[[#This Row],[BC_Nov]]</f>
        <v>946793</v>
      </c>
      <c r="BV340" s="5">
        <f>Target_CC[[#This Row],[Est_Sust_NP Des]]+Target_CC[[#This Row],[Est_Sust_POTS Des]]+Target_CC[[#This Row],[BC_Des]]</f>
        <v>946793</v>
      </c>
      <c r="BW340" s="5">
        <f>SUM(Target_CC[[#This Row],[Real_Jan]:[Real_Des]])</f>
        <v>11151049</v>
      </c>
      <c r="BX340" s="5">
        <v>0</v>
      </c>
      <c r="BY340" s="5">
        <v>0</v>
      </c>
      <c r="BZ340" s="5">
        <v>0</v>
      </c>
      <c r="CA340" s="5">
        <f>Target_CC[[#This Row],[Est_Sust_NP Mar]]*95%</f>
        <v>0</v>
      </c>
      <c r="CB340" s="5">
        <f>Target_CC[[#This Row],[Est_Sust_NP Apr]]</f>
        <v>0</v>
      </c>
      <c r="CC340" s="5">
        <f>Target_CC[[#This Row],[Est_Sust_NP Mei]]</f>
        <v>0</v>
      </c>
      <c r="CD340" s="5">
        <f>Target_CC[[#This Row],[Est_Sust_NP Jun]]</f>
        <v>0</v>
      </c>
      <c r="CE340" s="5">
        <f>Target_CC[[#This Row],[Est_Sust_NP Jul]]</f>
        <v>0</v>
      </c>
      <c r="CF340" s="5">
        <f>Target_CC[[#This Row],[Est_Sust_NP Agu]]</f>
        <v>0</v>
      </c>
      <c r="CG340" s="5">
        <f>Target_CC[[#This Row],[Est_Sust_NP Sep]]</f>
        <v>0</v>
      </c>
      <c r="CH340" s="5">
        <f>Target_CC[[#This Row],[Est_Sust_NP Okt]]</f>
        <v>0</v>
      </c>
      <c r="CI340" s="5">
        <f>Target_CC[[#This Row],[Est_Sust_NP Nov]]</f>
        <v>0</v>
      </c>
      <c r="CJ340" s="5">
        <f>SUM(Target_CC[[#This Row],[Est_Sust_NP Jan]:[Est_Sust_NP Des]])</f>
        <v>0</v>
      </c>
      <c r="CK340" s="5">
        <v>1032572</v>
      </c>
      <c r="CL340" s="5">
        <v>937250</v>
      </c>
      <c r="CM340" s="5">
        <v>946793</v>
      </c>
      <c r="CN340" s="5">
        <f>Target_CC[[#This Row],[Est_Sust_POTS Mar]]</f>
        <v>946793</v>
      </c>
      <c r="CO340" s="5">
        <f>Target_CC[[#This Row],[Est_Sust_POTS Apr]]</f>
        <v>946793</v>
      </c>
      <c r="CP340" s="5">
        <f>Target_CC[[#This Row],[Est_Sust_POTS Mei]]</f>
        <v>946793</v>
      </c>
      <c r="CQ340" s="5">
        <f>Target_CC[[#This Row],[Est_Sust_POTS Jun]]</f>
        <v>946793</v>
      </c>
      <c r="CR340" s="5">
        <f>Target_CC[[#This Row],[Est_Sust_POTS Jul]]</f>
        <v>946793</v>
      </c>
      <c r="CS340" s="5">
        <f>Target_CC[[#This Row],[Est_Sust_POTS Agu]]</f>
        <v>946793</v>
      </c>
      <c r="CT340" s="5">
        <f>Target_CC[[#This Row],[Est_Sust_POTS Sep]]</f>
        <v>946793</v>
      </c>
      <c r="CU340" s="5">
        <f>Target_CC[[#This Row],[Est_Sust_POTS Okt]]</f>
        <v>946793</v>
      </c>
      <c r="CV340" s="5">
        <f>Target_CC[[#This Row],[Est_Sust_POTS Nov]]</f>
        <v>946793</v>
      </c>
      <c r="CW340" s="5">
        <f>SUM(Target_CC[[#This Row],[Est_Sust_POTS Jan]:[Est_Sust_POTS Des]])</f>
        <v>11437752</v>
      </c>
      <c r="CX340" s="5"/>
      <c r="CY340" s="5">
        <v>0</v>
      </c>
      <c r="CZ340" s="5">
        <v>0</v>
      </c>
      <c r="DA340" s="5">
        <v>0</v>
      </c>
      <c r="DB340" s="5"/>
      <c r="DC340" s="5"/>
      <c r="DD340" s="5"/>
      <c r="DE340" s="5"/>
      <c r="DF340" s="5"/>
      <c r="DG340" s="5"/>
      <c r="DH340" s="5"/>
      <c r="DI340" s="5"/>
      <c r="DJ340" s="5">
        <f>SUM(Target_CC[[#This Row],[BC_Jan]:[BC_Des]])</f>
        <v>0</v>
      </c>
      <c r="DK340" s="5"/>
      <c r="DL340" s="5"/>
      <c r="DM340" s="5"/>
      <c r="DN340" s="5"/>
      <c r="DO340" s="5"/>
      <c r="DP340" s="5"/>
      <c r="DQ340" s="5"/>
      <c r="DR340" s="5"/>
      <c r="DS340" s="5"/>
      <c r="DT340" s="5"/>
      <c r="DU340" s="5"/>
      <c r="DV340" s="5"/>
      <c r="DW340" s="5"/>
      <c r="DX340" s="5" t="s">
        <v>160</v>
      </c>
    </row>
    <row r="341" spans="2:128" x14ac:dyDescent="0.3">
      <c r="B341">
        <v>4709607</v>
      </c>
      <c r="C341" t="s">
        <v>604</v>
      </c>
      <c r="D341" t="s">
        <v>333</v>
      </c>
      <c r="E341" t="s">
        <v>334</v>
      </c>
      <c r="F341" t="s">
        <v>296</v>
      </c>
      <c r="G341" t="s">
        <v>20</v>
      </c>
      <c r="H341" t="s">
        <v>159</v>
      </c>
      <c r="I341" t="s">
        <v>29</v>
      </c>
      <c r="J341" s="5">
        <v>18439290.288857877</v>
      </c>
      <c r="K341" s="5">
        <v>1311184.6299999999</v>
      </c>
      <c r="L341" s="5">
        <v>1261425.3985000001</v>
      </c>
      <c r="M341" s="5">
        <v>1270975.1499999999</v>
      </c>
      <c r="N341" s="5">
        <v>1261425.3985000001</v>
      </c>
      <c r="O341" s="5">
        <v>1232776.1440000001</v>
      </c>
      <c r="P341" s="5">
        <v>1204126.8894999998</v>
      </c>
      <c r="Q341" s="5">
        <v>1251875.6469999999</v>
      </c>
      <c r="R341" s="5">
        <v>1290074.6530000002</v>
      </c>
      <c r="S341" s="5">
        <v>1280524.9014999999</v>
      </c>
      <c r="T341" s="5">
        <v>1280524.9014999999</v>
      </c>
      <c r="U341" s="5">
        <v>1290074.6530000002</v>
      </c>
      <c r="V341" s="5">
        <v>1270975.1499999999</v>
      </c>
      <c r="W341" s="5">
        <v>15205963.516500002</v>
      </c>
      <c r="X341" s="5">
        <v>0</v>
      </c>
      <c r="Y341" s="5">
        <v>11950724.263759997</v>
      </c>
      <c r="Z341" s="5">
        <v>11827387.134146826</v>
      </c>
      <c r="AA341" s="5">
        <v>9297635.5734425317</v>
      </c>
      <c r="AB341" s="5">
        <v>10140840.16137453</v>
      </c>
      <c r="AC341" s="5">
        <v>9886932.8458673004</v>
      </c>
      <c r="AD341" s="5">
        <v>12288154.568081591</v>
      </c>
      <c r="AE341" s="5">
        <v>10349068.613539482</v>
      </c>
      <c r="AF341" s="5">
        <v>12378878.988314027</v>
      </c>
      <c r="AG341" s="5">
        <v>12467275.195482703</v>
      </c>
      <c r="AH341" s="5">
        <v>10585903.080715967</v>
      </c>
      <c r="AI341" s="5">
        <v>10778419.087470157</v>
      </c>
      <c r="AJ341" s="5">
        <v>121951219.51219513</v>
      </c>
      <c r="AK341" s="5">
        <v>1311184.6299999999</v>
      </c>
      <c r="AL341" s="5">
        <v>13212149.662259996</v>
      </c>
      <c r="AM341" s="5">
        <v>13098362.284146827</v>
      </c>
      <c r="AN341" s="5">
        <v>10559060.971942533</v>
      </c>
      <c r="AO341" s="5">
        <v>11373616.305374529</v>
      </c>
      <c r="AP341" s="5">
        <v>11091059.7353673</v>
      </c>
      <c r="AQ341" s="5">
        <v>13540030.215081591</v>
      </c>
      <c r="AR341" s="5">
        <v>11639143.266539482</v>
      </c>
      <c r="AS341" s="5">
        <v>13659403.889814027</v>
      </c>
      <c r="AT341" s="5">
        <v>13747800.096982703</v>
      </c>
      <c r="AU341" s="5">
        <v>11875977.733715968</v>
      </c>
      <c r="AV341" s="5">
        <v>12049394.237470157</v>
      </c>
      <c r="AW341" s="5">
        <f>SUM(Target_CC[[#This Row],[Target_Jan]:[Target_Des]])</f>
        <v>137157183.02869511</v>
      </c>
      <c r="AX341" s="5">
        <v>0</v>
      </c>
      <c r="AY341" s="5">
        <v>0</v>
      </c>
      <c r="AZ341" s="5">
        <v>0</v>
      </c>
      <c r="BA341" s="5">
        <v>0</v>
      </c>
      <c r="BB341" s="5">
        <v>0</v>
      </c>
      <c r="BC341" s="5">
        <v>0</v>
      </c>
      <c r="BD341" s="5">
        <v>0</v>
      </c>
      <c r="BE341" s="5">
        <v>0</v>
      </c>
      <c r="BF341" s="5">
        <v>0</v>
      </c>
      <c r="BG341" s="5">
        <v>0</v>
      </c>
      <c r="BH341" s="5">
        <v>0</v>
      </c>
      <c r="BI341" s="5">
        <v>0</v>
      </c>
      <c r="BJ341" s="5">
        <f>SUM(Target_CC[[#This Row],[Target_NGTMA_Jan]:[Target_NGTMA_Des]])</f>
        <v>0</v>
      </c>
      <c r="BK341" s="5">
        <v>1032244</v>
      </c>
      <c r="BL341" s="5">
        <v>1024006</v>
      </c>
      <c r="BM341" s="5">
        <v>986836</v>
      </c>
      <c r="BN341" s="5">
        <f>Target_CC[[#This Row],[Est_Sust_NP Apr]]+Target_CC[[#This Row],[Est_Sust_POTS Apr]]+Target_CC[[#This Row],[BC_Apr]]</f>
        <v>1015536</v>
      </c>
      <c r="BO341" s="5">
        <f>Target_CC[[#This Row],[Est_Sust_NP Mei]]+Target_CC[[#This Row],[Est_Sust_POTS Mei]]+Target_CC[[#This Row],[BC_Mei]]</f>
        <v>1015536</v>
      </c>
      <c r="BP341" s="5">
        <f>Target_CC[[#This Row],[Est_Sust_NP Jun]]+Target_CC[[#This Row],[Est_Sust_POTS Jun]]+Target_CC[[#This Row],[BC_Jun]]</f>
        <v>1015536</v>
      </c>
      <c r="BQ341" s="5">
        <f>Target_CC[[#This Row],[Est_Sust_NP Jul]]+Target_CC[[#This Row],[Est_Sust_POTS Jul]]+Target_CC[[#This Row],[BC_Jul]]</f>
        <v>1015536</v>
      </c>
      <c r="BR341" s="5">
        <f>Target_CC[[#This Row],[Est_Sust_NP Agu]]+Target_CC[[#This Row],[Est_Sust_POTS Agu]]+Target_CC[[#This Row],[BC_Agu]]</f>
        <v>1015536</v>
      </c>
      <c r="BS341" s="5">
        <f>Target_CC[[#This Row],[Est_Sust_NP Sep]]+Target_CC[[#This Row],[Est_Sust_POTS Sep]]+Target_CC[[#This Row],[BC_Sep]]</f>
        <v>1015536</v>
      </c>
      <c r="BT341" s="5">
        <f>Target_CC[[#This Row],[Est_Sust_NP Okt]]+Target_CC[[#This Row],[Est_Sust_POTS Okt]]+Target_CC[[#This Row],[BC_Okt]]</f>
        <v>1015536</v>
      </c>
      <c r="BU341" s="5">
        <f>Target_CC[[#This Row],[Est_Sust_NP Nov]]+Target_CC[[#This Row],[Est_Sust_POTS Nov]]+Target_CC[[#This Row],[BC_Nov]]</f>
        <v>1015536</v>
      </c>
      <c r="BV341" s="5">
        <f>Target_CC[[#This Row],[Est_Sust_NP Des]]+Target_CC[[#This Row],[Est_Sust_POTS Des]]+Target_CC[[#This Row],[BC_Des]]</f>
        <v>1015536</v>
      </c>
      <c r="BW341" s="5">
        <f>SUM(Target_CC[[#This Row],[Real_Jan]:[Real_Des]])</f>
        <v>12182910</v>
      </c>
      <c r="BX341" s="5">
        <v>0</v>
      </c>
      <c r="BY341" s="5">
        <v>0</v>
      </c>
      <c r="BZ341" s="5">
        <v>0</v>
      </c>
      <c r="CA341" s="5">
        <f>Target_CC[[#This Row],[Est_Sust_NP Mar]]*95%</f>
        <v>0</v>
      </c>
      <c r="CB341" s="5">
        <f>Target_CC[[#This Row],[Est_Sust_NP Apr]]</f>
        <v>0</v>
      </c>
      <c r="CC341" s="5">
        <f>Target_CC[[#This Row],[Est_Sust_NP Mei]]</f>
        <v>0</v>
      </c>
      <c r="CD341" s="5">
        <f>Target_CC[[#This Row],[Est_Sust_NP Jun]]</f>
        <v>0</v>
      </c>
      <c r="CE341" s="5">
        <f>Target_CC[[#This Row],[Est_Sust_NP Jul]]</f>
        <v>0</v>
      </c>
      <c r="CF341" s="5">
        <f>Target_CC[[#This Row],[Est_Sust_NP Agu]]</f>
        <v>0</v>
      </c>
      <c r="CG341" s="5">
        <f>Target_CC[[#This Row],[Est_Sust_NP Sep]]</f>
        <v>0</v>
      </c>
      <c r="CH341" s="5">
        <f>Target_CC[[#This Row],[Est_Sust_NP Okt]]</f>
        <v>0</v>
      </c>
      <c r="CI341" s="5">
        <f>Target_CC[[#This Row],[Est_Sust_NP Nov]]</f>
        <v>0</v>
      </c>
      <c r="CJ341" s="5">
        <f>SUM(Target_CC[[#This Row],[Est_Sust_NP Jan]:[Est_Sust_NP Des]])</f>
        <v>0</v>
      </c>
      <c r="CK341" s="5">
        <v>1060944</v>
      </c>
      <c r="CL341" s="5">
        <v>1052706</v>
      </c>
      <c r="CM341" s="5">
        <v>1015536</v>
      </c>
      <c r="CN341" s="5">
        <f>Target_CC[[#This Row],[Est_Sust_POTS Mar]]</f>
        <v>1015536</v>
      </c>
      <c r="CO341" s="5">
        <f>Target_CC[[#This Row],[Est_Sust_POTS Apr]]</f>
        <v>1015536</v>
      </c>
      <c r="CP341" s="5">
        <f>Target_CC[[#This Row],[Est_Sust_POTS Mei]]</f>
        <v>1015536</v>
      </c>
      <c r="CQ341" s="5">
        <f>Target_CC[[#This Row],[Est_Sust_POTS Jun]]</f>
        <v>1015536</v>
      </c>
      <c r="CR341" s="5">
        <f>Target_CC[[#This Row],[Est_Sust_POTS Jul]]</f>
        <v>1015536</v>
      </c>
      <c r="CS341" s="5">
        <f>Target_CC[[#This Row],[Est_Sust_POTS Agu]]</f>
        <v>1015536</v>
      </c>
      <c r="CT341" s="5">
        <f>Target_CC[[#This Row],[Est_Sust_POTS Sep]]</f>
        <v>1015536</v>
      </c>
      <c r="CU341" s="5">
        <f>Target_CC[[#This Row],[Est_Sust_POTS Okt]]</f>
        <v>1015536</v>
      </c>
      <c r="CV341" s="5">
        <f>Target_CC[[#This Row],[Est_Sust_POTS Nov]]</f>
        <v>1015536</v>
      </c>
      <c r="CW341" s="5">
        <f>SUM(Target_CC[[#This Row],[Est_Sust_POTS Jan]:[Est_Sust_POTS Des]])</f>
        <v>12269010</v>
      </c>
      <c r="CX341" s="5"/>
      <c r="CY341" s="5">
        <v>0</v>
      </c>
      <c r="CZ341" s="5">
        <v>0</v>
      </c>
      <c r="DA341" s="5">
        <v>0</v>
      </c>
      <c r="DB341" s="5"/>
      <c r="DC341" s="5"/>
      <c r="DD341" s="5"/>
      <c r="DE341" s="5"/>
      <c r="DF341" s="5"/>
      <c r="DG341" s="5"/>
      <c r="DH341" s="5"/>
      <c r="DI341" s="5"/>
      <c r="DJ341" s="5">
        <f>SUM(Target_CC[[#This Row],[BC_Jan]:[BC_Des]])</f>
        <v>0</v>
      </c>
      <c r="DK341" s="5"/>
      <c r="DL341" s="5"/>
      <c r="DM341" s="5"/>
      <c r="DN341" s="5"/>
      <c r="DO341" s="5"/>
      <c r="DP341" s="5"/>
      <c r="DQ341" s="5"/>
      <c r="DR341" s="5"/>
      <c r="DS341" s="5"/>
      <c r="DT341" s="5"/>
      <c r="DU341" s="5"/>
      <c r="DV341" s="5"/>
      <c r="DW341" s="5"/>
      <c r="DX341" s="5" t="s">
        <v>160</v>
      </c>
    </row>
    <row r="342" spans="2:128" x14ac:dyDescent="0.3">
      <c r="B342">
        <v>60965733</v>
      </c>
      <c r="C342" t="s">
        <v>605</v>
      </c>
      <c r="D342" t="s">
        <v>350</v>
      </c>
      <c r="E342" t="s">
        <v>606</v>
      </c>
      <c r="F342" t="s">
        <v>300</v>
      </c>
      <c r="G342" t="s">
        <v>25</v>
      </c>
      <c r="H342" t="s">
        <v>159</v>
      </c>
      <c r="I342" t="s">
        <v>29</v>
      </c>
      <c r="J342" s="5">
        <v>18232932.367319945</v>
      </c>
      <c r="K342" s="5">
        <v>899712.41869798023</v>
      </c>
      <c r="L342" s="5">
        <v>915426.18774243211</v>
      </c>
      <c r="M342" s="5">
        <v>978704.57196674007</v>
      </c>
      <c r="N342" s="5">
        <v>919640.69835021754</v>
      </c>
      <c r="O342" s="5">
        <v>966253.16409883974</v>
      </c>
      <c r="P342" s="5">
        <v>953363.23739318561</v>
      </c>
      <c r="Q342" s="5">
        <v>998969.10956336185</v>
      </c>
      <c r="R342" s="5">
        <v>1008925.7314726118</v>
      </c>
      <c r="S342" s="5">
        <v>996011.50779959711</v>
      </c>
      <c r="T342" s="5">
        <v>1016049.6965291961</v>
      </c>
      <c r="U342" s="5">
        <v>1008636.3065195387</v>
      </c>
      <c r="V342" s="5">
        <v>951667.36986629874</v>
      </c>
      <c r="W342" s="5">
        <v>11613359.999999998</v>
      </c>
      <c r="X342" s="5">
        <v>1924799.3046851198</v>
      </c>
      <c r="Y342" s="5">
        <v>1958416.5484867713</v>
      </c>
      <c r="Z342" s="5">
        <v>2093791.127547052</v>
      </c>
      <c r="AA342" s="5">
        <v>1967432.8596089326</v>
      </c>
      <c r="AB342" s="5">
        <v>2067153.2144668158</v>
      </c>
      <c r="AC342" s="5">
        <v>2039577.1563343853</v>
      </c>
      <c r="AD342" s="5">
        <v>2137144.0557329156</v>
      </c>
      <c r="AE342" s="5">
        <v>2158444.7497431976</v>
      </c>
      <c r="AF342" s="5">
        <v>2130816.7119060201</v>
      </c>
      <c r="AG342" s="5">
        <v>2173685.4007585058</v>
      </c>
      <c r="AH342" s="5">
        <v>2157825.5686172554</v>
      </c>
      <c r="AI342" s="5">
        <v>2035949.103004507</v>
      </c>
      <c r="AJ342" s="5">
        <v>24845035.800891478</v>
      </c>
      <c r="AK342" s="5">
        <v>2824511.7233830998</v>
      </c>
      <c r="AL342" s="5">
        <v>2873842.7362292036</v>
      </c>
      <c r="AM342" s="5">
        <v>3072495.6995137921</v>
      </c>
      <c r="AN342" s="5">
        <v>2887073.5579591501</v>
      </c>
      <c r="AO342" s="5">
        <v>3033406.3785656556</v>
      </c>
      <c r="AP342" s="5">
        <v>2992940.3937275708</v>
      </c>
      <c r="AQ342" s="5">
        <v>3136113.1652962775</v>
      </c>
      <c r="AR342" s="5">
        <v>3167370.4812158095</v>
      </c>
      <c r="AS342" s="5">
        <v>3126828.2197056171</v>
      </c>
      <c r="AT342" s="5">
        <v>3189735.0972877019</v>
      </c>
      <c r="AU342" s="5">
        <v>3166461.8751367941</v>
      </c>
      <c r="AV342" s="5">
        <v>2987616.4728708058</v>
      </c>
      <c r="AW342" s="5">
        <f>SUM(Target_CC[[#This Row],[Target_Jan]:[Target_Des]])</f>
        <v>36458395.800891481</v>
      </c>
      <c r="AX342" s="5">
        <v>0</v>
      </c>
      <c r="AY342" s="5">
        <v>0</v>
      </c>
      <c r="AZ342" s="5">
        <v>0</v>
      </c>
      <c r="BA342" s="5">
        <v>0</v>
      </c>
      <c r="BB342" s="5">
        <v>0</v>
      </c>
      <c r="BC342" s="5">
        <v>0</v>
      </c>
      <c r="BD342" s="5">
        <v>0</v>
      </c>
      <c r="BE342" s="5">
        <v>0</v>
      </c>
      <c r="BF342" s="5">
        <v>0</v>
      </c>
      <c r="BG342" s="5">
        <v>0</v>
      </c>
      <c r="BH342" s="5">
        <v>0</v>
      </c>
      <c r="BI342" s="5">
        <v>0</v>
      </c>
      <c r="BJ342" s="5">
        <f>SUM(Target_CC[[#This Row],[Target_NGTMA_Jan]:[Target_NGTMA_Des]])</f>
        <v>0</v>
      </c>
      <c r="BK342" s="5">
        <v>1105600</v>
      </c>
      <c r="BL342" s="5">
        <v>1105600</v>
      </c>
      <c r="BM342" s="5">
        <v>1046143</v>
      </c>
      <c r="BN342" s="5">
        <f>Target_CC[[#This Row],[Est_Sust_NP Apr]]+Target_CC[[#This Row],[Est_Sust_POTS Apr]]+Target_CC[[#This Row],[BC_Apr]]</f>
        <v>1046143</v>
      </c>
      <c r="BO342" s="5">
        <f>Target_CC[[#This Row],[Est_Sust_NP Mei]]+Target_CC[[#This Row],[Est_Sust_POTS Mei]]+Target_CC[[#This Row],[BC_Mei]]</f>
        <v>1046143</v>
      </c>
      <c r="BP342" s="5">
        <f>Target_CC[[#This Row],[Est_Sust_NP Jun]]+Target_CC[[#This Row],[Est_Sust_POTS Jun]]+Target_CC[[#This Row],[BC_Jun]]</f>
        <v>1046143</v>
      </c>
      <c r="BQ342" s="5">
        <f>Target_CC[[#This Row],[Est_Sust_NP Jul]]+Target_CC[[#This Row],[Est_Sust_POTS Jul]]+Target_CC[[#This Row],[BC_Jul]]</f>
        <v>1046143</v>
      </c>
      <c r="BR342" s="5">
        <f>Target_CC[[#This Row],[Est_Sust_NP Agu]]+Target_CC[[#This Row],[Est_Sust_POTS Agu]]+Target_CC[[#This Row],[BC_Agu]]</f>
        <v>1046143</v>
      </c>
      <c r="BS342" s="5">
        <f>Target_CC[[#This Row],[Est_Sust_NP Sep]]+Target_CC[[#This Row],[Est_Sust_POTS Sep]]+Target_CC[[#This Row],[BC_Sep]]</f>
        <v>1046143</v>
      </c>
      <c r="BT342" s="5">
        <f>Target_CC[[#This Row],[Est_Sust_NP Okt]]+Target_CC[[#This Row],[Est_Sust_POTS Okt]]+Target_CC[[#This Row],[BC_Okt]]</f>
        <v>1046143</v>
      </c>
      <c r="BU342" s="5">
        <f>Target_CC[[#This Row],[Est_Sust_NP Nov]]+Target_CC[[#This Row],[Est_Sust_POTS Nov]]+Target_CC[[#This Row],[BC_Nov]]</f>
        <v>1046143</v>
      </c>
      <c r="BV342" s="5">
        <f>Target_CC[[#This Row],[Est_Sust_NP Des]]+Target_CC[[#This Row],[Est_Sust_POTS Des]]+Target_CC[[#This Row],[BC_Des]]</f>
        <v>1046143</v>
      </c>
      <c r="BW342" s="5">
        <f>SUM(Target_CC[[#This Row],[Real_Jan]:[Real_Des]])</f>
        <v>12672630</v>
      </c>
      <c r="BX342" s="5">
        <v>0</v>
      </c>
      <c r="BY342" s="5">
        <v>0</v>
      </c>
      <c r="BZ342" s="5">
        <v>0</v>
      </c>
      <c r="CA342" s="5">
        <f>Target_CC[[#This Row],[Est_Sust_NP Mar]]*95%</f>
        <v>0</v>
      </c>
      <c r="CB342" s="5">
        <f>Target_CC[[#This Row],[Est_Sust_NP Apr]]</f>
        <v>0</v>
      </c>
      <c r="CC342" s="5">
        <f>Target_CC[[#This Row],[Est_Sust_NP Mei]]</f>
        <v>0</v>
      </c>
      <c r="CD342" s="5">
        <f>Target_CC[[#This Row],[Est_Sust_NP Jun]]</f>
        <v>0</v>
      </c>
      <c r="CE342" s="5">
        <f>Target_CC[[#This Row],[Est_Sust_NP Jul]]</f>
        <v>0</v>
      </c>
      <c r="CF342" s="5">
        <f>Target_CC[[#This Row],[Est_Sust_NP Agu]]</f>
        <v>0</v>
      </c>
      <c r="CG342" s="5">
        <f>Target_CC[[#This Row],[Est_Sust_NP Sep]]</f>
        <v>0</v>
      </c>
      <c r="CH342" s="5">
        <f>Target_CC[[#This Row],[Est_Sust_NP Okt]]</f>
        <v>0</v>
      </c>
      <c r="CI342" s="5">
        <f>Target_CC[[#This Row],[Est_Sust_NP Nov]]</f>
        <v>0</v>
      </c>
      <c r="CJ342" s="5">
        <f>SUM(Target_CC[[#This Row],[Est_Sust_NP Jan]:[Est_Sust_NP Des]])</f>
        <v>0</v>
      </c>
      <c r="CK342" s="5">
        <v>1105600</v>
      </c>
      <c r="CL342" s="5">
        <v>1105600</v>
      </c>
      <c r="CM342" s="5">
        <v>1046143</v>
      </c>
      <c r="CN342" s="5">
        <f>Target_CC[[#This Row],[Est_Sust_POTS Mar]]</f>
        <v>1046143</v>
      </c>
      <c r="CO342" s="5">
        <f>Target_CC[[#This Row],[Est_Sust_POTS Apr]]</f>
        <v>1046143</v>
      </c>
      <c r="CP342" s="5">
        <f>Target_CC[[#This Row],[Est_Sust_POTS Mei]]</f>
        <v>1046143</v>
      </c>
      <c r="CQ342" s="5">
        <f>Target_CC[[#This Row],[Est_Sust_POTS Jun]]</f>
        <v>1046143</v>
      </c>
      <c r="CR342" s="5">
        <f>Target_CC[[#This Row],[Est_Sust_POTS Jul]]</f>
        <v>1046143</v>
      </c>
      <c r="CS342" s="5">
        <f>Target_CC[[#This Row],[Est_Sust_POTS Agu]]</f>
        <v>1046143</v>
      </c>
      <c r="CT342" s="5">
        <f>Target_CC[[#This Row],[Est_Sust_POTS Sep]]</f>
        <v>1046143</v>
      </c>
      <c r="CU342" s="5">
        <f>Target_CC[[#This Row],[Est_Sust_POTS Okt]]</f>
        <v>1046143</v>
      </c>
      <c r="CV342" s="5">
        <f>Target_CC[[#This Row],[Est_Sust_POTS Nov]]</f>
        <v>1046143</v>
      </c>
      <c r="CW342" s="5">
        <f>SUM(Target_CC[[#This Row],[Est_Sust_POTS Jan]:[Est_Sust_POTS Des]])</f>
        <v>12672630</v>
      </c>
      <c r="CX342" s="5"/>
      <c r="CY342" s="5">
        <v>0</v>
      </c>
      <c r="CZ342" s="5">
        <v>0</v>
      </c>
      <c r="DA342" s="5">
        <v>0</v>
      </c>
      <c r="DB342" s="5"/>
      <c r="DC342" s="5"/>
      <c r="DD342" s="5"/>
      <c r="DE342" s="5"/>
      <c r="DF342" s="5"/>
      <c r="DG342" s="5"/>
      <c r="DH342" s="5"/>
      <c r="DI342" s="5"/>
      <c r="DJ342" s="5">
        <f>SUM(Target_CC[[#This Row],[BC_Jan]:[BC_Des]])</f>
        <v>0</v>
      </c>
      <c r="DK342" s="5"/>
      <c r="DL342" s="5"/>
      <c r="DM342" s="5"/>
      <c r="DN342" s="5"/>
      <c r="DO342" s="5"/>
      <c r="DP342" s="5"/>
      <c r="DQ342" s="5"/>
      <c r="DR342" s="5"/>
      <c r="DS342" s="5"/>
      <c r="DT342" s="5"/>
      <c r="DU342" s="5"/>
      <c r="DV342" s="5"/>
      <c r="DW342" s="5"/>
      <c r="DX342" s="5" t="s">
        <v>160</v>
      </c>
    </row>
    <row r="343" spans="2:128" x14ac:dyDescent="0.3">
      <c r="B343">
        <v>10043729</v>
      </c>
      <c r="C343" t="s">
        <v>607</v>
      </c>
      <c r="D343" t="s">
        <v>608</v>
      </c>
      <c r="E343" t="s">
        <v>353</v>
      </c>
      <c r="F343" t="s">
        <v>309</v>
      </c>
      <c r="G343" t="s">
        <v>25</v>
      </c>
      <c r="H343" t="s">
        <v>159</v>
      </c>
      <c r="I343" t="s">
        <v>29</v>
      </c>
      <c r="J343" s="5">
        <v>22869722.756110534</v>
      </c>
      <c r="K343" s="5">
        <v>945431.35499999998</v>
      </c>
      <c r="L343" s="5">
        <v>995190.89999999991</v>
      </c>
      <c r="M343" s="5">
        <v>895671.80999999994</v>
      </c>
      <c r="N343" s="5">
        <v>796152.72</v>
      </c>
      <c r="O343" s="5">
        <v>845912.26500000001</v>
      </c>
      <c r="P343" s="5">
        <v>895671.80999999994</v>
      </c>
      <c r="Q343" s="5">
        <v>1144469.5349999999</v>
      </c>
      <c r="R343" s="5">
        <v>1044950.4449999999</v>
      </c>
      <c r="S343" s="5">
        <v>1044950.4449999999</v>
      </c>
      <c r="T343" s="5">
        <v>1144469.5349999999</v>
      </c>
      <c r="U343" s="5">
        <v>995190.89999999991</v>
      </c>
      <c r="V343" s="5">
        <v>1044950.4449999999</v>
      </c>
      <c r="W343" s="5">
        <v>11793012.165000001</v>
      </c>
      <c r="X343" s="5">
        <v>126690.56728356873</v>
      </c>
      <c r="Y343" s="5">
        <v>134728.81852183031</v>
      </c>
      <c r="Z343" s="5">
        <v>177272.65601192729</v>
      </c>
      <c r="AA343" s="5">
        <v>180738.94506047486</v>
      </c>
      <c r="AB343" s="5">
        <v>236403.52907504499</v>
      </c>
      <c r="AC343" s="5">
        <v>220884.59283143296</v>
      </c>
      <c r="AD343" s="5">
        <v>193967.72316872122</v>
      </c>
      <c r="AE343" s="5">
        <v>219418.27397714581</v>
      </c>
      <c r="AF343" s="5">
        <v>190520.52039577562</v>
      </c>
      <c r="AG343" s="5">
        <v>200506.6977667578</v>
      </c>
      <c r="AH343" s="5">
        <v>246351.86348284013</v>
      </c>
      <c r="AI343" s="5">
        <v>292278.19439615589</v>
      </c>
      <c r="AJ343" s="5">
        <v>2419762.3819716754</v>
      </c>
      <c r="AK343" s="5">
        <v>1072121.9222835687</v>
      </c>
      <c r="AL343" s="5">
        <v>1129919.7185218302</v>
      </c>
      <c r="AM343" s="5">
        <v>1072944.4660119272</v>
      </c>
      <c r="AN343" s="5">
        <v>976891.66506047477</v>
      </c>
      <c r="AO343" s="5">
        <v>1082315.794075045</v>
      </c>
      <c r="AP343" s="5">
        <v>1116556.4028314329</v>
      </c>
      <c r="AQ343" s="5">
        <v>1338437.2581687211</v>
      </c>
      <c r="AR343" s="5">
        <v>1264368.7189771459</v>
      </c>
      <c r="AS343" s="5">
        <v>1235470.9653957756</v>
      </c>
      <c r="AT343" s="5">
        <v>1344976.2327667577</v>
      </c>
      <c r="AU343" s="5">
        <v>1241542.76348284</v>
      </c>
      <c r="AV343" s="5">
        <v>1337228.6393961557</v>
      </c>
      <c r="AW343" s="5">
        <f>SUM(Target_CC[[#This Row],[Target_Jan]:[Target_Des]])</f>
        <v>14212774.546971675</v>
      </c>
      <c r="AX343" s="5">
        <v>0</v>
      </c>
      <c r="AY343" s="5">
        <v>0</v>
      </c>
      <c r="AZ343" s="5">
        <v>0</v>
      </c>
      <c r="BA343" s="5">
        <v>0</v>
      </c>
      <c r="BB343" s="5">
        <v>0</v>
      </c>
      <c r="BC343" s="5">
        <v>0</v>
      </c>
      <c r="BD343" s="5">
        <v>0</v>
      </c>
      <c r="BE343" s="5">
        <v>0</v>
      </c>
      <c r="BF343" s="5">
        <v>0</v>
      </c>
      <c r="BG343" s="5">
        <v>0</v>
      </c>
      <c r="BH343" s="5">
        <v>0</v>
      </c>
      <c r="BI343" s="5">
        <v>0</v>
      </c>
      <c r="BJ343" s="5">
        <f>SUM(Target_CC[[#This Row],[Target_NGTMA_Jan]:[Target_NGTMA_Des]])</f>
        <v>0</v>
      </c>
      <c r="BK343" s="5">
        <v>1072725</v>
      </c>
      <c r="BL343" s="5">
        <v>960900</v>
      </c>
      <c r="BM343" s="5">
        <v>1037756</v>
      </c>
      <c r="BN343" s="5">
        <f>Target_CC[[#This Row],[Est_Sust_NP Apr]]+Target_CC[[#This Row],[Est_Sust_POTS Apr]]+Target_CC[[#This Row],[BC_Apr]]</f>
        <v>1093847</v>
      </c>
      <c r="BO343" s="5">
        <f>Target_CC[[#This Row],[Est_Sust_NP Mei]]+Target_CC[[#This Row],[Est_Sust_POTS Mei]]+Target_CC[[#This Row],[BC_Mei]]</f>
        <v>1093847</v>
      </c>
      <c r="BP343" s="5">
        <f>Target_CC[[#This Row],[Est_Sust_NP Jun]]+Target_CC[[#This Row],[Est_Sust_POTS Jun]]+Target_CC[[#This Row],[BC_Jun]]</f>
        <v>1093847</v>
      </c>
      <c r="BQ343" s="5">
        <f>Target_CC[[#This Row],[Est_Sust_NP Jul]]+Target_CC[[#This Row],[Est_Sust_POTS Jul]]+Target_CC[[#This Row],[BC_Jul]]</f>
        <v>1093847</v>
      </c>
      <c r="BR343" s="5">
        <f>Target_CC[[#This Row],[Est_Sust_NP Agu]]+Target_CC[[#This Row],[Est_Sust_POTS Agu]]+Target_CC[[#This Row],[BC_Agu]]</f>
        <v>1093847</v>
      </c>
      <c r="BS343" s="5">
        <f>Target_CC[[#This Row],[Est_Sust_NP Sep]]+Target_CC[[#This Row],[Est_Sust_POTS Sep]]+Target_CC[[#This Row],[BC_Sep]]</f>
        <v>1093847</v>
      </c>
      <c r="BT343" s="5">
        <f>Target_CC[[#This Row],[Est_Sust_NP Okt]]+Target_CC[[#This Row],[Est_Sust_POTS Okt]]+Target_CC[[#This Row],[BC_Okt]]</f>
        <v>1093847</v>
      </c>
      <c r="BU343" s="5">
        <f>Target_CC[[#This Row],[Est_Sust_NP Nov]]+Target_CC[[#This Row],[Est_Sust_POTS Nov]]+Target_CC[[#This Row],[BC_Nov]]</f>
        <v>1093847</v>
      </c>
      <c r="BV343" s="5">
        <f>Target_CC[[#This Row],[Est_Sust_NP Des]]+Target_CC[[#This Row],[Est_Sust_POTS Des]]+Target_CC[[#This Row],[BC_Des]]</f>
        <v>1093847</v>
      </c>
      <c r="BW343" s="5">
        <f>SUM(Target_CC[[#This Row],[Real_Jan]:[Real_Des]])</f>
        <v>12916004</v>
      </c>
      <c r="BX343" s="5">
        <v>0</v>
      </c>
      <c r="BY343" s="5">
        <v>0</v>
      </c>
      <c r="BZ343" s="5">
        <v>0</v>
      </c>
      <c r="CA343" s="5">
        <f>Target_CC[[#This Row],[Est_Sust_NP Mar]]*95%</f>
        <v>0</v>
      </c>
      <c r="CB343" s="5">
        <f>Target_CC[[#This Row],[Est_Sust_NP Apr]]</f>
        <v>0</v>
      </c>
      <c r="CC343" s="5">
        <f>Target_CC[[#This Row],[Est_Sust_NP Mei]]</f>
        <v>0</v>
      </c>
      <c r="CD343" s="5">
        <f>Target_CC[[#This Row],[Est_Sust_NP Jun]]</f>
        <v>0</v>
      </c>
      <c r="CE343" s="5">
        <f>Target_CC[[#This Row],[Est_Sust_NP Jul]]</f>
        <v>0</v>
      </c>
      <c r="CF343" s="5">
        <f>Target_CC[[#This Row],[Est_Sust_NP Agu]]</f>
        <v>0</v>
      </c>
      <c r="CG343" s="5">
        <f>Target_CC[[#This Row],[Est_Sust_NP Sep]]</f>
        <v>0</v>
      </c>
      <c r="CH343" s="5">
        <f>Target_CC[[#This Row],[Est_Sust_NP Okt]]</f>
        <v>0</v>
      </c>
      <c r="CI343" s="5">
        <f>Target_CC[[#This Row],[Est_Sust_NP Nov]]</f>
        <v>0</v>
      </c>
      <c r="CJ343" s="5">
        <f>SUM(Target_CC[[#This Row],[Est_Sust_NP Jan]:[Est_Sust_NP Des]])</f>
        <v>0</v>
      </c>
      <c r="CK343" s="5">
        <v>1106588</v>
      </c>
      <c r="CL343" s="5">
        <v>988885</v>
      </c>
      <c r="CM343" s="5">
        <v>1093847</v>
      </c>
      <c r="CN343" s="5">
        <f>Target_CC[[#This Row],[Est_Sust_POTS Mar]]</f>
        <v>1093847</v>
      </c>
      <c r="CO343" s="5">
        <f>Target_CC[[#This Row],[Est_Sust_POTS Apr]]</f>
        <v>1093847</v>
      </c>
      <c r="CP343" s="5">
        <f>Target_CC[[#This Row],[Est_Sust_POTS Mei]]</f>
        <v>1093847</v>
      </c>
      <c r="CQ343" s="5">
        <f>Target_CC[[#This Row],[Est_Sust_POTS Jun]]</f>
        <v>1093847</v>
      </c>
      <c r="CR343" s="5">
        <f>Target_CC[[#This Row],[Est_Sust_POTS Jul]]</f>
        <v>1093847</v>
      </c>
      <c r="CS343" s="5">
        <f>Target_CC[[#This Row],[Est_Sust_POTS Agu]]</f>
        <v>1093847</v>
      </c>
      <c r="CT343" s="5">
        <f>Target_CC[[#This Row],[Est_Sust_POTS Sep]]</f>
        <v>1093847</v>
      </c>
      <c r="CU343" s="5">
        <f>Target_CC[[#This Row],[Est_Sust_POTS Okt]]</f>
        <v>1093847</v>
      </c>
      <c r="CV343" s="5">
        <f>Target_CC[[#This Row],[Est_Sust_POTS Nov]]</f>
        <v>1093847</v>
      </c>
      <c r="CW343" s="5">
        <f>SUM(Target_CC[[#This Row],[Est_Sust_POTS Jan]:[Est_Sust_POTS Des]])</f>
        <v>13033943</v>
      </c>
      <c r="CX343" s="5"/>
      <c r="CY343" s="5">
        <v>0</v>
      </c>
      <c r="CZ343" s="5">
        <v>0</v>
      </c>
      <c r="DA343" s="5">
        <v>0</v>
      </c>
      <c r="DB343" s="5"/>
      <c r="DC343" s="5"/>
      <c r="DD343" s="5"/>
      <c r="DE343" s="5"/>
      <c r="DF343" s="5"/>
      <c r="DG343" s="5"/>
      <c r="DH343" s="5"/>
      <c r="DI343" s="5"/>
      <c r="DJ343" s="5">
        <f>SUM(Target_CC[[#This Row],[BC_Jan]:[BC_Des]])</f>
        <v>0</v>
      </c>
      <c r="DK343" s="5"/>
      <c r="DL343" s="5"/>
      <c r="DM343" s="5"/>
      <c r="DN343" s="5"/>
      <c r="DO343" s="5"/>
      <c r="DP343" s="5"/>
      <c r="DQ343" s="5"/>
      <c r="DR343" s="5"/>
      <c r="DS343" s="5"/>
      <c r="DT343" s="5"/>
      <c r="DU343" s="5"/>
      <c r="DV343" s="5"/>
      <c r="DW343" s="5"/>
      <c r="DX343" s="5" t="s">
        <v>160</v>
      </c>
    </row>
    <row r="344" spans="2:128" x14ac:dyDescent="0.3">
      <c r="B344">
        <v>19651601</v>
      </c>
      <c r="C344" t="s">
        <v>609</v>
      </c>
      <c r="D344" t="s">
        <v>472</v>
      </c>
      <c r="E344" t="s">
        <v>473</v>
      </c>
      <c r="F344" t="s">
        <v>296</v>
      </c>
      <c r="G344" t="s">
        <v>25</v>
      </c>
      <c r="H344" t="s">
        <v>159</v>
      </c>
      <c r="I344" t="s">
        <v>29</v>
      </c>
      <c r="J344" s="5">
        <v>4025645.4545454551</v>
      </c>
      <c r="K344" s="5">
        <v>1156698.18</v>
      </c>
      <c r="L344" s="5">
        <v>1098863.2709999999</v>
      </c>
      <c r="M344" s="5">
        <v>1109962.9000000001</v>
      </c>
      <c r="N344" s="5">
        <v>1098863.2709999999</v>
      </c>
      <c r="O344" s="5">
        <v>1065564.3840000001</v>
      </c>
      <c r="P344" s="5">
        <v>1032265.497</v>
      </c>
      <c r="Q344" s="5">
        <v>1087763.642</v>
      </c>
      <c r="R344" s="5">
        <v>1132162.1579999998</v>
      </c>
      <c r="S344" s="5">
        <v>1121062.5290000001</v>
      </c>
      <c r="T344" s="5">
        <v>1121062.5290000001</v>
      </c>
      <c r="U344" s="5">
        <v>1132162.1579999998</v>
      </c>
      <c r="V344" s="5">
        <v>1109962.9000000001</v>
      </c>
      <c r="W344" s="5">
        <v>13266393.418999998</v>
      </c>
      <c r="X344" s="5">
        <v>0</v>
      </c>
      <c r="Y344" s="5">
        <v>690859.22431823774</v>
      </c>
      <c r="Z344" s="5">
        <v>683729.23020126333</v>
      </c>
      <c r="AA344" s="5">
        <v>537486.86343142285</v>
      </c>
      <c r="AB344" s="5">
        <v>586231.66372162709</v>
      </c>
      <c r="AC344" s="5">
        <v>571553.53985494352</v>
      </c>
      <c r="AD344" s="5">
        <v>710365.72728492401</v>
      </c>
      <c r="AE344" s="5">
        <v>598269.13892134407</v>
      </c>
      <c r="AF344" s="5">
        <v>715610.41381648171</v>
      </c>
      <c r="AG344" s="5">
        <v>720720.50871695695</v>
      </c>
      <c r="AH344" s="5">
        <v>611960.29877694696</v>
      </c>
      <c r="AI344" s="5">
        <v>623089.45347582689</v>
      </c>
      <c r="AJ344" s="5">
        <v>7049876.062519975</v>
      </c>
      <c r="AK344" s="5">
        <v>1156698.18</v>
      </c>
      <c r="AL344" s="5">
        <v>1789722.4953182377</v>
      </c>
      <c r="AM344" s="5">
        <v>1793692.1302012634</v>
      </c>
      <c r="AN344" s="5">
        <v>1636350.1344314227</v>
      </c>
      <c r="AO344" s="5">
        <v>1651796.0477216272</v>
      </c>
      <c r="AP344" s="5">
        <v>1603819.0368549435</v>
      </c>
      <c r="AQ344" s="5">
        <v>1798129.3692849241</v>
      </c>
      <c r="AR344" s="5">
        <v>1730431.296921344</v>
      </c>
      <c r="AS344" s="5">
        <v>1836672.9428164819</v>
      </c>
      <c r="AT344" s="5">
        <v>1841783.037716957</v>
      </c>
      <c r="AU344" s="5">
        <v>1744122.4567769468</v>
      </c>
      <c r="AV344" s="5">
        <v>1733052.353475827</v>
      </c>
      <c r="AW344" s="5">
        <f>SUM(Target_CC[[#This Row],[Target_Jan]:[Target_Des]])</f>
        <v>20316269.481519978</v>
      </c>
      <c r="AX344" s="5">
        <v>0</v>
      </c>
      <c r="AY344" s="5">
        <v>0</v>
      </c>
      <c r="AZ344" s="5">
        <v>0</v>
      </c>
      <c r="BA344" s="5">
        <v>0</v>
      </c>
      <c r="BB344" s="5">
        <v>0</v>
      </c>
      <c r="BC344" s="5">
        <v>0</v>
      </c>
      <c r="BD344" s="5">
        <v>0</v>
      </c>
      <c r="BE344" s="5">
        <v>0</v>
      </c>
      <c r="BF344" s="5">
        <v>0</v>
      </c>
      <c r="BG344" s="5">
        <v>0</v>
      </c>
      <c r="BH344" s="5">
        <v>0</v>
      </c>
      <c r="BI344" s="5">
        <v>0</v>
      </c>
      <c r="BJ344" s="5">
        <f>SUM(Target_CC[[#This Row],[Target_NGTMA_Jan]:[Target_NGTMA_Des]])</f>
        <v>0</v>
      </c>
      <c r="BK344" s="5">
        <v>1144364</v>
      </c>
      <c r="BL344" s="5">
        <v>1152283</v>
      </c>
      <c r="BM344" s="5">
        <v>1416008</v>
      </c>
      <c r="BN344" s="5">
        <f>Target_CC[[#This Row],[Est_Sust_NP Apr]]+Target_CC[[#This Row],[Est_Sust_POTS Apr]]+Target_CC[[#This Row],[BC_Apr]]</f>
        <v>1425008</v>
      </c>
      <c r="BO344" s="5">
        <f>Target_CC[[#This Row],[Est_Sust_NP Mei]]+Target_CC[[#This Row],[Est_Sust_POTS Mei]]+Target_CC[[#This Row],[BC_Mei]]</f>
        <v>1425008</v>
      </c>
      <c r="BP344" s="5">
        <f>Target_CC[[#This Row],[Est_Sust_NP Jun]]+Target_CC[[#This Row],[Est_Sust_POTS Jun]]+Target_CC[[#This Row],[BC_Jun]]</f>
        <v>1425008</v>
      </c>
      <c r="BQ344" s="5">
        <f>Target_CC[[#This Row],[Est_Sust_NP Jul]]+Target_CC[[#This Row],[Est_Sust_POTS Jul]]+Target_CC[[#This Row],[BC_Jul]]</f>
        <v>1425008</v>
      </c>
      <c r="BR344" s="5">
        <f>Target_CC[[#This Row],[Est_Sust_NP Agu]]+Target_CC[[#This Row],[Est_Sust_POTS Agu]]+Target_CC[[#This Row],[BC_Agu]]</f>
        <v>1425008</v>
      </c>
      <c r="BS344" s="5">
        <f>Target_CC[[#This Row],[Est_Sust_NP Sep]]+Target_CC[[#This Row],[Est_Sust_POTS Sep]]+Target_CC[[#This Row],[BC_Sep]]</f>
        <v>1425008</v>
      </c>
      <c r="BT344" s="5">
        <f>Target_CC[[#This Row],[Est_Sust_NP Okt]]+Target_CC[[#This Row],[Est_Sust_POTS Okt]]+Target_CC[[#This Row],[BC_Okt]]</f>
        <v>1425008</v>
      </c>
      <c r="BU344" s="5">
        <f>Target_CC[[#This Row],[Est_Sust_NP Nov]]+Target_CC[[#This Row],[Est_Sust_POTS Nov]]+Target_CC[[#This Row],[BC_Nov]]</f>
        <v>1425008</v>
      </c>
      <c r="BV344" s="5">
        <f>Target_CC[[#This Row],[Est_Sust_NP Des]]+Target_CC[[#This Row],[Est_Sust_POTS Des]]+Target_CC[[#This Row],[BC_Des]]</f>
        <v>1425008</v>
      </c>
      <c r="BW344" s="5">
        <f>SUM(Target_CC[[#This Row],[Real_Jan]:[Real_Des]])</f>
        <v>16537727</v>
      </c>
      <c r="BX344" s="5">
        <v>0</v>
      </c>
      <c r="BY344" s="5">
        <v>0</v>
      </c>
      <c r="BZ344" s="5">
        <v>0</v>
      </c>
      <c r="CA344" s="5">
        <f>Target_CC[[#This Row],[Est_Sust_NP Mar]]*95%</f>
        <v>0</v>
      </c>
      <c r="CB344" s="5">
        <f>Target_CC[[#This Row],[Est_Sust_NP Apr]]</f>
        <v>0</v>
      </c>
      <c r="CC344" s="5">
        <f>Target_CC[[#This Row],[Est_Sust_NP Mei]]</f>
        <v>0</v>
      </c>
      <c r="CD344" s="5">
        <f>Target_CC[[#This Row],[Est_Sust_NP Jun]]</f>
        <v>0</v>
      </c>
      <c r="CE344" s="5">
        <f>Target_CC[[#This Row],[Est_Sust_NP Jul]]</f>
        <v>0</v>
      </c>
      <c r="CF344" s="5">
        <f>Target_CC[[#This Row],[Est_Sust_NP Agu]]</f>
        <v>0</v>
      </c>
      <c r="CG344" s="5">
        <f>Target_CC[[#This Row],[Est_Sust_NP Sep]]</f>
        <v>0</v>
      </c>
      <c r="CH344" s="5">
        <f>Target_CC[[#This Row],[Est_Sust_NP Okt]]</f>
        <v>0</v>
      </c>
      <c r="CI344" s="5">
        <f>Target_CC[[#This Row],[Est_Sust_NP Nov]]</f>
        <v>0</v>
      </c>
      <c r="CJ344" s="5">
        <f>SUM(Target_CC[[#This Row],[Est_Sust_NP Jan]:[Est_Sust_NP Des]])</f>
        <v>0</v>
      </c>
      <c r="CK344" s="5">
        <v>1155527</v>
      </c>
      <c r="CL344" s="5">
        <v>1163283</v>
      </c>
      <c r="CM344" s="5">
        <v>1425008</v>
      </c>
      <c r="CN344" s="5">
        <f>Target_CC[[#This Row],[Est_Sust_POTS Mar]]</f>
        <v>1425008</v>
      </c>
      <c r="CO344" s="5">
        <f>Target_CC[[#This Row],[Est_Sust_POTS Apr]]</f>
        <v>1425008</v>
      </c>
      <c r="CP344" s="5">
        <f>Target_CC[[#This Row],[Est_Sust_POTS Mei]]</f>
        <v>1425008</v>
      </c>
      <c r="CQ344" s="5">
        <f>Target_CC[[#This Row],[Est_Sust_POTS Jun]]</f>
        <v>1425008</v>
      </c>
      <c r="CR344" s="5">
        <f>Target_CC[[#This Row],[Est_Sust_POTS Jul]]</f>
        <v>1425008</v>
      </c>
      <c r="CS344" s="5">
        <f>Target_CC[[#This Row],[Est_Sust_POTS Agu]]</f>
        <v>1425008</v>
      </c>
      <c r="CT344" s="5">
        <f>Target_CC[[#This Row],[Est_Sust_POTS Sep]]</f>
        <v>1425008</v>
      </c>
      <c r="CU344" s="5">
        <f>Target_CC[[#This Row],[Est_Sust_POTS Okt]]</f>
        <v>1425008</v>
      </c>
      <c r="CV344" s="5">
        <f>Target_CC[[#This Row],[Est_Sust_POTS Nov]]</f>
        <v>1425008</v>
      </c>
      <c r="CW344" s="5">
        <f>SUM(Target_CC[[#This Row],[Est_Sust_POTS Jan]:[Est_Sust_POTS Des]])</f>
        <v>16568890</v>
      </c>
      <c r="CX344" s="5"/>
      <c r="CY344" s="5">
        <v>0</v>
      </c>
      <c r="CZ344" s="5">
        <v>0</v>
      </c>
      <c r="DA344" s="5">
        <v>0</v>
      </c>
      <c r="DB344" s="5"/>
      <c r="DC344" s="5"/>
      <c r="DD344" s="5"/>
      <c r="DE344" s="5"/>
      <c r="DF344" s="5"/>
      <c r="DG344" s="5"/>
      <c r="DH344" s="5"/>
      <c r="DI344" s="5"/>
      <c r="DJ344" s="5">
        <f>SUM(Target_CC[[#This Row],[BC_Jan]:[BC_Des]])</f>
        <v>0</v>
      </c>
      <c r="DK344" s="5"/>
      <c r="DL344" s="5"/>
      <c r="DM344" s="5"/>
      <c r="DN344" s="5"/>
      <c r="DO344" s="5"/>
      <c r="DP344" s="5"/>
      <c r="DQ344" s="5"/>
      <c r="DR344" s="5"/>
      <c r="DS344" s="5"/>
      <c r="DT344" s="5"/>
      <c r="DU344" s="5"/>
      <c r="DV344" s="5"/>
      <c r="DW344" s="5"/>
      <c r="DX344" s="5" t="s">
        <v>160</v>
      </c>
    </row>
    <row r="345" spans="2:128" x14ac:dyDescent="0.3">
      <c r="B345">
        <v>10058832</v>
      </c>
      <c r="C345" t="s">
        <v>610</v>
      </c>
      <c r="D345" t="s">
        <v>321</v>
      </c>
      <c r="E345" t="s">
        <v>322</v>
      </c>
      <c r="F345" t="s">
        <v>294</v>
      </c>
      <c r="G345" t="s">
        <v>23</v>
      </c>
      <c r="H345" t="s">
        <v>159</v>
      </c>
      <c r="I345" t="s">
        <v>29</v>
      </c>
      <c r="J345" s="5">
        <v>54461404.424506679</v>
      </c>
      <c r="K345" s="5">
        <v>1086711.9090909092</v>
      </c>
      <c r="L345" s="5">
        <v>1143907.2727272727</v>
      </c>
      <c r="M345" s="5">
        <v>1029516.5454545455</v>
      </c>
      <c r="N345" s="5">
        <v>915125.81818181823</v>
      </c>
      <c r="O345" s="5">
        <v>972321.18181818188</v>
      </c>
      <c r="P345" s="5">
        <v>1029516.5454545455</v>
      </c>
      <c r="Q345" s="5">
        <v>1315493.3636363638</v>
      </c>
      <c r="R345" s="5">
        <v>1201102.6363636365</v>
      </c>
      <c r="S345" s="5">
        <v>1201102.6363636365</v>
      </c>
      <c r="T345" s="5">
        <v>1315493.3636363638</v>
      </c>
      <c r="U345" s="5">
        <v>1143907.2727272727</v>
      </c>
      <c r="V345" s="5">
        <v>1201102.6363636365</v>
      </c>
      <c r="W345" s="5">
        <v>13555301.181818184</v>
      </c>
      <c r="X345" s="5">
        <v>3945.5621916125542</v>
      </c>
      <c r="Y345" s="5">
        <v>7538.4012954545469</v>
      </c>
      <c r="Z345" s="5">
        <v>8292.2414250000002</v>
      </c>
      <c r="AA345" s="5">
        <v>8070.2773868560616</v>
      </c>
      <c r="AB345" s="5">
        <v>12959.003111586177</v>
      </c>
      <c r="AC345" s="5">
        <v>11663.102800427558</v>
      </c>
      <c r="AD345" s="5">
        <v>6587.4932483896391</v>
      </c>
      <c r="AE345" s="5">
        <v>14492.485146457208</v>
      </c>
      <c r="AF345" s="5">
        <v>12077.070955381005</v>
      </c>
      <c r="AG345" s="5">
        <v>14492.485146457208</v>
      </c>
      <c r="AH345" s="5">
        <v>15700.192241995306</v>
      </c>
      <c r="AI345" s="5">
        <v>15700.192241995306</v>
      </c>
      <c r="AJ345" s="5">
        <v>131518.50719161259</v>
      </c>
      <c r="AK345" s="5">
        <v>1090657.4712825217</v>
      </c>
      <c r="AL345" s="5">
        <v>1151445.6740227272</v>
      </c>
      <c r="AM345" s="5">
        <v>1037808.7868795455</v>
      </c>
      <c r="AN345" s="5">
        <v>923196.09556867427</v>
      </c>
      <c r="AO345" s="5">
        <v>985280.18492976809</v>
      </c>
      <c r="AP345" s="5">
        <v>1041179.6482549731</v>
      </c>
      <c r="AQ345" s="5">
        <v>1322080.8568847533</v>
      </c>
      <c r="AR345" s="5">
        <v>1215595.1215100936</v>
      </c>
      <c r="AS345" s="5">
        <v>1213179.7073190175</v>
      </c>
      <c r="AT345" s="5">
        <v>1329985.8487828209</v>
      </c>
      <c r="AU345" s="5">
        <v>1159607.4649692681</v>
      </c>
      <c r="AV345" s="5">
        <v>1216802.8286056318</v>
      </c>
      <c r="AW345" s="5">
        <f>SUM(Target_CC[[#This Row],[Target_Jan]:[Target_Des]])</f>
        <v>13686819.689009793</v>
      </c>
      <c r="AX345" s="5">
        <v>0</v>
      </c>
      <c r="AY345" s="5">
        <v>0</v>
      </c>
      <c r="AZ345" s="5">
        <v>0</v>
      </c>
      <c r="BA345" s="5">
        <v>0</v>
      </c>
      <c r="BB345" s="5">
        <v>0</v>
      </c>
      <c r="BC345" s="5">
        <v>0</v>
      </c>
      <c r="BD345" s="5">
        <v>0</v>
      </c>
      <c r="BE345" s="5">
        <v>0</v>
      </c>
      <c r="BF345" s="5">
        <v>0</v>
      </c>
      <c r="BG345" s="5">
        <v>0</v>
      </c>
      <c r="BH345" s="5">
        <v>0</v>
      </c>
      <c r="BI345" s="5">
        <v>0</v>
      </c>
      <c r="BJ345" s="5">
        <f>SUM(Target_CC[[#This Row],[Target_NGTMA_Jan]:[Target_NGTMA_Des]])</f>
        <v>0</v>
      </c>
      <c r="BK345" s="5">
        <v>1187510</v>
      </c>
      <c r="BL345" s="5">
        <v>1196503</v>
      </c>
      <c r="BM345" s="5">
        <v>1195884</v>
      </c>
      <c r="BN345" s="5">
        <f>Target_CC[[#This Row],[Est_Sust_NP Apr]]+Target_CC[[#This Row],[Est_Sust_POTS Apr]]+Target_CC[[#This Row],[BC_Apr]]</f>
        <v>1195884</v>
      </c>
      <c r="BO345" s="5">
        <f>Target_CC[[#This Row],[Est_Sust_NP Mei]]+Target_CC[[#This Row],[Est_Sust_POTS Mei]]+Target_CC[[#This Row],[BC_Mei]]</f>
        <v>1195884</v>
      </c>
      <c r="BP345" s="5">
        <f>Target_CC[[#This Row],[Est_Sust_NP Jun]]+Target_CC[[#This Row],[Est_Sust_POTS Jun]]+Target_CC[[#This Row],[BC_Jun]]</f>
        <v>1195884</v>
      </c>
      <c r="BQ345" s="5">
        <f>Target_CC[[#This Row],[Est_Sust_NP Jul]]+Target_CC[[#This Row],[Est_Sust_POTS Jul]]+Target_CC[[#This Row],[BC_Jul]]</f>
        <v>1195884</v>
      </c>
      <c r="BR345" s="5">
        <f>Target_CC[[#This Row],[Est_Sust_NP Agu]]+Target_CC[[#This Row],[Est_Sust_POTS Agu]]+Target_CC[[#This Row],[BC_Agu]]</f>
        <v>1195884</v>
      </c>
      <c r="BS345" s="5">
        <f>Target_CC[[#This Row],[Est_Sust_NP Sep]]+Target_CC[[#This Row],[Est_Sust_POTS Sep]]+Target_CC[[#This Row],[BC_Sep]]</f>
        <v>1195884</v>
      </c>
      <c r="BT345" s="5">
        <f>Target_CC[[#This Row],[Est_Sust_NP Okt]]+Target_CC[[#This Row],[Est_Sust_POTS Okt]]+Target_CC[[#This Row],[BC_Okt]]</f>
        <v>1195884</v>
      </c>
      <c r="BU345" s="5">
        <f>Target_CC[[#This Row],[Est_Sust_NP Nov]]+Target_CC[[#This Row],[Est_Sust_POTS Nov]]+Target_CC[[#This Row],[BC_Nov]]</f>
        <v>1195884</v>
      </c>
      <c r="BV345" s="5">
        <f>Target_CC[[#This Row],[Est_Sust_NP Des]]+Target_CC[[#This Row],[Est_Sust_POTS Des]]+Target_CC[[#This Row],[BC_Des]]</f>
        <v>1195884</v>
      </c>
      <c r="BW345" s="5">
        <f>SUM(Target_CC[[#This Row],[Real_Jan]:[Real_Des]])</f>
        <v>14342853</v>
      </c>
      <c r="BX345" s="5">
        <v>0</v>
      </c>
      <c r="BY345" s="5">
        <v>0</v>
      </c>
      <c r="BZ345" s="5">
        <v>0</v>
      </c>
      <c r="CA345" s="5">
        <f>Target_CC[[#This Row],[Est_Sust_NP Mar]]*95%</f>
        <v>0</v>
      </c>
      <c r="CB345" s="5">
        <f>Target_CC[[#This Row],[Est_Sust_NP Apr]]</f>
        <v>0</v>
      </c>
      <c r="CC345" s="5">
        <f>Target_CC[[#This Row],[Est_Sust_NP Mei]]</f>
        <v>0</v>
      </c>
      <c r="CD345" s="5">
        <f>Target_CC[[#This Row],[Est_Sust_NP Jun]]</f>
        <v>0</v>
      </c>
      <c r="CE345" s="5">
        <f>Target_CC[[#This Row],[Est_Sust_NP Jul]]</f>
        <v>0</v>
      </c>
      <c r="CF345" s="5">
        <f>Target_CC[[#This Row],[Est_Sust_NP Agu]]</f>
        <v>0</v>
      </c>
      <c r="CG345" s="5">
        <f>Target_CC[[#This Row],[Est_Sust_NP Sep]]</f>
        <v>0</v>
      </c>
      <c r="CH345" s="5">
        <f>Target_CC[[#This Row],[Est_Sust_NP Okt]]</f>
        <v>0</v>
      </c>
      <c r="CI345" s="5">
        <f>Target_CC[[#This Row],[Est_Sust_NP Nov]]</f>
        <v>0</v>
      </c>
      <c r="CJ345" s="5">
        <f>SUM(Target_CC[[#This Row],[Est_Sust_NP Jan]:[Est_Sust_NP Des]])</f>
        <v>0</v>
      </c>
      <c r="CK345" s="5">
        <v>1187510</v>
      </c>
      <c r="CL345" s="5">
        <v>1190050</v>
      </c>
      <c r="CM345" s="5">
        <v>1195884</v>
      </c>
      <c r="CN345" s="5">
        <f>Target_CC[[#This Row],[Est_Sust_POTS Mar]]</f>
        <v>1195884</v>
      </c>
      <c r="CO345" s="5">
        <f>Target_CC[[#This Row],[Est_Sust_POTS Apr]]</f>
        <v>1195884</v>
      </c>
      <c r="CP345" s="5">
        <f>Target_CC[[#This Row],[Est_Sust_POTS Mei]]</f>
        <v>1195884</v>
      </c>
      <c r="CQ345" s="5">
        <f>Target_CC[[#This Row],[Est_Sust_POTS Jun]]</f>
        <v>1195884</v>
      </c>
      <c r="CR345" s="5">
        <f>Target_CC[[#This Row],[Est_Sust_POTS Jul]]</f>
        <v>1195884</v>
      </c>
      <c r="CS345" s="5">
        <f>Target_CC[[#This Row],[Est_Sust_POTS Agu]]</f>
        <v>1195884</v>
      </c>
      <c r="CT345" s="5">
        <f>Target_CC[[#This Row],[Est_Sust_POTS Sep]]</f>
        <v>1195884</v>
      </c>
      <c r="CU345" s="5">
        <f>Target_CC[[#This Row],[Est_Sust_POTS Okt]]</f>
        <v>1195884</v>
      </c>
      <c r="CV345" s="5">
        <f>Target_CC[[#This Row],[Est_Sust_POTS Nov]]</f>
        <v>1195884</v>
      </c>
      <c r="CW345" s="5">
        <f>SUM(Target_CC[[#This Row],[Est_Sust_POTS Jan]:[Est_Sust_POTS Des]])</f>
        <v>14336400</v>
      </c>
      <c r="CX345" s="5"/>
      <c r="CY345" s="5">
        <v>0</v>
      </c>
      <c r="CZ345" s="5">
        <v>0</v>
      </c>
      <c r="DA345" s="5">
        <v>0</v>
      </c>
      <c r="DB345" s="5"/>
      <c r="DC345" s="5"/>
      <c r="DD345" s="5"/>
      <c r="DE345" s="5"/>
      <c r="DF345" s="5"/>
      <c r="DG345" s="5"/>
      <c r="DH345" s="5"/>
      <c r="DI345" s="5"/>
      <c r="DJ345" s="5">
        <f>SUM(Target_CC[[#This Row],[BC_Jan]:[BC_Des]])</f>
        <v>0</v>
      </c>
      <c r="DK345" s="5"/>
      <c r="DL345" s="5"/>
      <c r="DM345" s="5"/>
      <c r="DN345" s="5"/>
      <c r="DO345" s="5"/>
      <c r="DP345" s="5"/>
      <c r="DQ345" s="5"/>
      <c r="DR345" s="5"/>
      <c r="DS345" s="5"/>
      <c r="DT345" s="5"/>
      <c r="DU345" s="5"/>
      <c r="DV345" s="5"/>
      <c r="DW345" s="5"/>
      <c r="DX345" s="5" t="s">
        <v>160</v>
      </c>
    </row>
    <row r="346" spans="2:128" x14ac:dyDescent="0.3">
      <c r="B346">
        <v>3001073346</v>
      </c>
      <c r="C346" t="s">
        <v>611</v>
      </c>
      <c r="D346" t="s">
        <v>365</v>
      </c>
      <c r="E346" t="s">
        <v>326</v>
      </c>
      <c r="F346" t="s">
        <v>363</v>
      </c>
      <c r="G346" t="s">
        <v>23</v>
      </c>
      <c r="H346" t="s">
        <v>159</v>
      </c>
      <c r="I346" t="s">
        <v>29</v>
      </c>
      <c r="J346" s="5">
        <v>23187970.944183711</v>
      </c>
      <c r="K346" s="5">
        <v>858155</v>
      </c>
      <c r="L346" s="5">
        <v>858155</v>
      </c>
      <c r="M346" s="5">
        <v>823828.8</v>
      </c>
      <c r="N346" s="5">
        <v>866393.28799999994</v>
      </c>
      <c r="O346" s="5">
        <v>823911.18287999998</v>
      </c>
      <c r="P346" s="5">
        <v>823486.36182880006</v>
      </c>
      <c r="Q346" s="5">
        <v>995113.11361828784</v>
      </c>
      <c r="R346" s="5">
        <v>868106.13113618293</v>
      </c>
      <c r="S346" s="5">
        <v>909743.81131136185</v>
      </c>
      <c r="T346" s="5">
        <v>995975.68811311352</v>
      </c>
      <c r="U346" s="5">
        <v>868114.75688113109</v>
      </c>
      <c r="V346" s="5">
        <v>952651.64756881143</v>
      </c>
      <c r="W346" s="5">
        <v>10643634.781337688</v>
      </c>
      <c r="X346" s="5">
        <v>399173.32887013361</v>
      </c>
      <c r="Y346" s="5">
        <v>2335154.0729743023</v>
      </c>
      <c r="Z346" s="5">
        <v>2133594.9411387439</v>
      </c>
      <c r="AA346" s="5">
        <v>1472724.927104837</v>
      </c>
      <c r="AB346" s="5">
        <v>1989967.2184672251</v>
      </c>
      <c r="AC346" s="5">
        <v>2876968.5365751777</v>
      </c>
      <c r="AD346" s="5">
        <v>3385763.6433880255</v>
      </c>
      <c r="AE346" s="5">
        <v>3740527.128380043</v>
      </c>
      <c r="AF346" s="5">
        <v>3064024.5897623645</v>
      </c>
      <c r="AG346" s="5">
        <v>3769898.3390024449</v>
      </c>
      <c r="AH346" s="5">
        <v>5075252.2944648443</v>
      </c>
      <c r="AI346" s="5">
        <v>3178167.007142215</v>
      </c>
      <c r="AJ346" s="5">
        <v>33421216.027270362</v>
      </c>
      <c r="AK346" s="5">
        <v>1257328.3288701335</v>
      </c>
      <c r="AL346" s="5">
        <v>3193309.0729743023</v>
      </c>
      <c r="AM346" s="5">
        <v>2957423.7411387442</v>
      </c>
      <c r="AN346" s="5">
        <v>2339118.215104837</v>
      </c>
      <c r="AO346" s="5">
        <v>2813878.4013472251</v>
      </c>
      <c r="AP346" s="5">
        <v>3700454.898403978</v>
      </c>
      <c r="AQ346" s="5">
        <v>4380876.7570063137</v>
      </c>
      <c r="AR346" s="5">
        <v>4608633.2595162261</v>
      </c>
      <c r="AS346" s="5">
        <v>3973768.4010737264</v>
      </c>
      <c r="AT346" s="5">
        <v>4765874.0271155583</v>
      </c>
      <c r="AU346" s="5">
        <v>5943367.0513459751</v>
      </c>
      <c r="AV346" s="5">
        <v>4130818.6547110267</v>
      </c>
      <c r="AW346" s="5">
        <f>SUM(Target_CC[[#This Row],[Target_Jan]:[Target_Des]])</f>
        <v>44064850.80860804</v>
      </c>
      <c r="AX346" s="5">
        <v>792396.75529236195</v>
      </c>
      <c r="AY346" s="5">
        <v>6032290.547343405</v>
      </c>
      <c r="AZ346" s="5">
        <v>1721168.2227272117</v>
      </c>
      <c r="BA346" s="5">
        <v>3730263.1812121775</v>
      </c>
      <c r="BB346" s="5">
        <v>4356146.5649457099</v>
      </c>
      <c r="BC346" s="5">
        <v>4727385.5144472579</v>
      </c>
      <c r="BD346" s="5">
        <v>304335.51175167295</v>
      </c>
      <c r="BE346" s="5">
        <v>6178364.2199487239</v>
      </c>
      <c r="BF346" s="5">
        <v>2219161.1340547749</v>
      </c>
      <c r="BG346" s="5">
        <v>6294176.2929679696</v>
      </c>
      <c r="BH346" s="5">
        <v>4667404.7998496499</v>
      </c>
      <c r="BI346" s="5">
        <v>3677144.2621599752</v>
      </c>
      <c r="BJ346" s="5">
        <f>SUM(Target_CC[[#This Row],[Target_NGTMA_Jan]:[Target_NGTMA_Des]])</f>
        <v>44700237.006700888</v>
      </c>
      <c r="BK346" s="5">
        <v>851770</v>
      </c>
      <c r="BL346" s="5">
        <v>861616</v>
      </c>
      <c r="BM346" s="5">
        <v>809033</v>
      </c>
      <c r="BN346" s="5">
        <f>Target_CC[[#This Row],[Est_Sust_NP Apr]]+Target_CC[[#This Row],[Est_Sust_POTS Apr]]+Target_CC[[#This Row],[BC_Apr]]</f>
        <v>1154143</v>
      </c>
      <c r="BO346" s="5">
        <f>Target_CC[[#This Row],[Est_Sust_NP Mei]]+Target_CC[[#This Row],[Est_Sust_POTS Mei]]+Target_CC[[#This Row],[BC_Mei]]</f>
        <v>1154143</v>
      </c>
      <c r="BP346" s="5">
        <f>Target_CC[[#This Row],[Est_Sust_NP Jun]]+Target_CC[[#This Row],[Est_Sust_POTS Jun]]+Target_CC[[#This Row],[BC_Jun]]</f>
        <v>1154143</v>
      </c>
      <c r="BQ346" s="5">
        <f>Target_CC[[#This Row],[Est_Sust_NP Jul]]+Target_CC[[#This Row],[Est_Sust_POTS Jul]]+Target_CC[[#This Row],[BC_Jul]]</f>
        <v>1154143</v>
      </c>
      <c r="BR346" s="5">
        <f>Target_CC[[#This Row],[Est_Sust_NP Agu]]+Target_CC[[#This Row],[Est_Sust_POTS Agu]]+Target_CC[[#This Row],[BC_Agu]]</f>
        <v>1154143</v>
      </c>
      <c r="BS346" s="5">
        <f>Target_CC[[#This Row],[Est_Sust_NP Sep]]+Target_CC[[#This Row],[Est_Sust_POTS Sep]]+Target_CC[[#This Row],[BC_Sep]]</f>
        <v>1154143</v>
      </c>
      <c r="BT346" s="5">
        <f>Target_CC[[#This Row],[Est_Sust_NP Okt]]+Target_CC[[#This Row],[Est_Sust_POTS Okt]]+Target_CC[[#This Row],[BC_Okt]]</f>
        <v>1154143</v>
      </c>
      <c r="BU346" s="5">
        <f>Target_CC[[#This Row],[Est_Sust_NP Nov]]+Target_CC[[#This Row],[Est_Sust_POTS Nov]]+Target_CC[[#This Row],[BC_Nov]]</f>
        <v>1154143</v>
      </c>
      <c r="BV346" s="5">
        <f>Target_CC[[#This Row],[Est_Sust_NP Des]]+Target_CC[[#This Row],[Est_Sust_POTS Des]]+Target_CC[[#This Row],[BC_Des]]</f>
        <v>1154143</v>
      </c>
      <c r="BW346" s="5">
        <f>SUM(Target_CC[[#This Row],[Real_Jan]:[Real_Des]])</f>
        <v>12909706</v>
      </c>
      <c r="BX346" s="5">
        <v>0</v>
      </c>
      <c r="BY346" s="5">
        <v>0</v>
      </c>
      <c r="BZ346" s="5">
        <v>0</v>
      </c>
      <c r="CA346" s="5">
        <f>Target_CC[[#This Row],[Est_Sust_NP Mar]]*95%</f>
        <v>0</v>
      </c>
      <c r="CB346" s="5">
        <f>Target_CC[[#This Row],[Est_Sust_NP Apr]]</f>
        <v>0</v>
      </c>
      <c r="CC346" s="5">
        <f>Target_CC[[#This Row],[Est_Sust_NP Mei]]</f>
        <v>0</v>
      </c>
      <c r="CD346" s="5">
        <f>Target_CC[[#This Row],[Est_Sust_NP Jun]]</f>
        <v>0</v>
      </c>
      <c r="CE346" s="5">
        <f>Target_CC[[#This Row],[Est_Sust_NP Jul]]</f>
        <v>0</v>
      </c>
      <c r="CF346" s="5">
        <f>Target_CC[[#This Row],[Est_Sust_NP Agu]]</f>
        <v>0</v>
      </c>
      <c r="CG346" s="5">
        <f>Target_CC[[#This Row],[Est_Sust_NP Sep]]</f>
        <v>0</v>
      </c>
      <c r="CH346" s="5">
        <f>Target_CC[[#This Row],[Est_Sust_NP Okt]]</f>
        <v>0</v>
      </c>
      <c r="CI346" s="5">
        <f>Target_CC[[#This Row],[Est_Sust_NP Nov]]</f>
        <v>0</v>
      </c>
      <c r="CJ346" s="5">
        <f>SUM(Target_CC[[#This Row],[Est_Sust_NP Jan]:[Est_Sust_NP Des]])</f>
        <v>0</v>
      </c>
      <c r="CK346" s="5">
        <v>1198140</v>
      </c>
      <c r="CL346" s="5">
        <v>1215136</v>
      </c>
      <c r="CM346" s="5">
        <v>1154143</v>
      </c>
      <c r="CN346" s="5">
        <f>Target_CC[[#This Row],[Est_Sust_POTS Mar]]</f>
        <v>1154143</v>
      </c>
      <c r="CO346" s="5">
        <f>Target_CC[[#This Row],[Est_Sust_POTS Apr]]</f>
        <v>1154143</v>
      </c>
      <c r="CP346" s="5">
        <f>Target_CC[[#This Row],[Est_Sust_POTS Mei]]</f>
        <v>1154143</v>
      </c>
      <c r="CQ346" s="5">
        <f>Target_CC[[#This Row],[Est_Sust_POTS Jun]]</f>
        <v>1154143</v>
      </c>
      <c r="CR346" s="5">
        <f>Target_CC[[#This Row],[Est_Sust_POTS Jul]]</f>
        <v>1154143</v>
      </c>
      <c r="CS346" s="5">
        <f>Target_CC[[#This Row],[Est_Sust_POTS Agu]]</f>
        <v>1154143</v>
      </c>
      <c r="CT346" s="5">
        <f>Target_CC[[#This Row],[Est_Sust_POTS Sep]]</f>
        <v>1154143</v>
      </c>
      <c r="CU346" s="5">
        <f>Target_CC[[#This Row],[Est_Sust_POTS Okt]]</f>
        <v>1154143</v>
      </c>
      <c r="CV346" s="5">
        <f>Target_CC[[#This Row],[Est_Sust_POTS Nov]]</f>
        <v>1154143</v>
      </c>
      <c r="CW346" s="5">
        <f>SUM(Target_CC[[#This Row],[Est_Sust_POTS Jan]:[Est_Sust_POTS Des]])</f>
        <v>13954706</v>
      </c>
      <c r="CX346" s="5"/>
      <c r="CY346" s="5">
        <v>0</v>
      </c>
      <c r="CZ346" s="5">
        <v>0</v>
      </c>
      <c r="DA346" s="5">
        <v>0</v>
      </c>
      <c r="DB346" s="5"/>
      <c r="DC346" s="5"/>
      <c r="DD346" s="5"/>
      <c r="DE346" s="5"/>
      <c r="DF346" s="5"/>
      <c r="DG346" s="5"/>
      <c r="DH346" s="5"/>
      <c r="DI346" s="5"/>
      <c r="DJ346" s="5">
        <f>SUM(Target_CC[[#This Row],[BC_Jan]:[BC_Des]])</f>
        <v>0</v>
      </c>
      <c r="DK346" s="5"/>
      <c r="DL346" s="5"/>
      <c r="DM346" s="5"/>
      <c r="DN346" s="5"/>
      <c r="DO346" s="5"/>
      <c r="DP346" s="5"/>
      <c r="DQ346" s="5"/>
      <c r="DR346" s="5"/>
      <c r="DS346" s="5"/>
      <c r="DT346" s="5"/>
      <c r="DU346" s="5"/>
      <c r="DV346" s="5"/>
      <c r="DW346" s="5"/>
      <c r="DX346" s="5" t="s">
        <v>160</v>
      </c>
    </row>
    <row r="347" spans="2:128" x14ac:dyDescent="0.3">
      <c r="B347">
        <v>19021568</v>
      </c>
      <c r="C347" t="s">
        <v>612</v>
      </c>
      <c r="D347" t="s">
        <v>613</v>
      </c>
      <c r="E347" t="s">
        <v>326</v>
      </c>
      <c r="F347" t="s">
        <v>300</v>
      </c>
      <c r="G347" t="s">
        <v>21</v>
      </c>
      <c r="H347" t="s">
        <v>159</v>
      </c>
      <c r="I347" t="s">
        <v>29</v>
      </c>
      <c r="J347" s="5">
        <v>0</v>
      </c>
      <c r="K347" s="5">
        <v>2262807.6909120707</v>
      </c>
      <c r="L347" s="5">
        <v>2302328.360748393</v>
      </c>
      <c r="M347" s="5">
        <v>2461475.6743960874</v>
      </c>
      <c r="N347" s="5">
        <v>2312927.9999425793</v>
      </c>
      <c r="O347" s="5">
        <v>2430159.9551722249</v>
      </c>
      <c r="P347" s="5">
        <v>2397741.3459825725</v>
      </c>
      <c r="Q347" s="5">
        <v>2512441.6837269035</v>
      </c>
      <c r="R347" s="5">
        <v>2537482.9304225515</v>
      </c>
      <c r="S347" s="5">
        <v>2505003.2135239611</v>
      </c>
      <c r="T347" s="5">
        <v>2555399.9476658572</v>
      </c>
      <c r="U347" s="5">
        <v>2536755.0167068518</v>
      </c>
      <c r="V347" s="5">
        <v>2393476.1807999453</v>
      </c>
      <c r="W347" s="5">
        <v>29207999.999999996</v>
      </c>
      <c r="X347" s="5">
        <v>2085337.8060437373</v>
      </c>
      <c r="Y347" s="5">
        <v>2121758.9068119763</v>
      </c>
      <c r="Z347" s="5">
        <v>2268424.4459175416</v>
      </c>
      <c r="AA347" s="5">
        <v>2131527.2262457637</v>
      </c>
      <c r="AB347" s="5">
        <v>2239564.789180804</v>
      </c>
      <c r="AC347" s="5">
        <v>2209688.7411038727</v>
      </c>
      <c r="AD347" s="5">
        <v>2315393.2389385211</v>
      </c>
      <c r="AE347" s="5">
        <v>2338470.5241424851</v>
      </c>
      <c r="AF347" s="5">
        <v>2308538.1609769142</v>
      </c>
      <c r="AG347" s="5">
        <v>2354982.3265281064</v>
      </c>
      <c r="AH347" s="5">
        <v>2337799.7000167836</v>
      </c>
      <c r="AI347" s="5">
        <v>2205758.0888261404</v>
      </c>
      <c r="AJ347" s="5">
        <v>26917243.954732649</v>
      </c>
      <c r="AK347" s="5">
        <v>4348145.4969558083</v>
      </c>
      <c r="AL347" s="5">
        <v>4424087.2675603693</v>
      </c>
      <c r="AM347" s="5">
        <v>4729900.1203136295</v>
      </c>
      <c r="AN347" s="5">
        <v>4444455.226188343</v>
      </c>
      <c r="AO347" s="5">
        <v>4669724.7443530289</v>
      </c>
      <c r="AP347" s="5">
        <v>4607430.0870864447</v>
      </c>
      <c r="AQ347" s="5">
        <v>4827834.9226654246</v>
      </c>
      <c r="AR347" s="5">
        <v>4875953.454565037</v>
      </c>
      <c r="AS347" s="5">
        <v>4813541.3745008754</v>
      </c>
      <c r="AT347" s="5">
        <v>4910382.274193963</v>
      </c>
      <c r="AU347" s="5">
        <v>4874554.7167236358</v>
      </c>
      <c r="AV347" s="5">
        <v>4599234.2696260856</v>
      </c>
      <c r="AW347" s="5">
        <f>SUM(Target_CC[[#This Row],[Target_Jan]:[Target_Des]])</f>
        <v>56125243.954732649</v>
      </c>
      <c r="AX347" s="5">
        <v>9883164.465660451</v>
      </c>
      <c r="AY347" s="5">
        <v>10284176.641519329</v>
      </c>
      <c r="AZ347" s="5">
        <v>10400335.353488667</v>
      </c>
      <c r="BA347" s="5">
        <v>10082801.767152034</v>
      </c>
      <c r="BB347" s="5">
        <v>10601816.117402999</v>
      </c>
      <c r="BC347" s="5">
        <v>10535863.559258789</v>
      </c>
      <c r="BD347" s="5">
        <v>10880050.010593304</v>
      </c>
      <c r="BE347" s="5">
        <v>11033006.258779872</v>
      </c>
      <c r="BF347" s="5">
        <v>10861497.707132163</v>
      </c>
      <c r="BG347" s="5">
        <v>11046145.398095053</v>
      </c>
      <c r="BH347" s="5">
        <v>11249783.396894053</v>
      </c>
      <c r="BI347" s="5">
        <v>10968402.944752034</v>
      </c>
      <c r="BJ347" s="5">
        <f>SUM(Target_CC[[#This Row],[Target_NGTMA_Jan]:[Target_NGTMA_Des]])</f>
        <v>127827043.62072875</v>
      </c>
      <c r="BK347" s="5">
        <v>1217000</v>
      </c>
      <c r="BL347" s="5">
        <v>1217000</v>
      </c>
      <c r="BM347" s="5">
        <v>1217000</v>
      </c>
      <c r="BN347" s="5">
        <f>Target_CC[[#This Row],[Est_Sust_NP Apr]]+Target_CC[[#This Row],[Est_Sust_POTS Apr]]+Target_CC[[#This Row],[BC_Apr]]</f>
        <v>1217000</v>
      </c>
      <c r="BO347" s="5">
        <f>Target_CC[[#This Row],[Est_Sust_NP Mei]]+Target_CC[[#This Row],[Est_Sust_POTS Mei]]+Target_CC[[#This Row],[BC_Mei]]</f>
        <v>1217000</v>
      </c>
      <c r="BP347" s="5">
        <f>Target_CC[[#This Row],[Est_Sust_NP Jun]]+Target_CC[[#This Row],[Est_Sust_POTS Jun]]+Target_CC[[#This Row],[BC_Jun]]</f>
        <v>1217000</v>
      </c>
      <c r="BQ347" s="5">
        <f>Target_CC[[#This Row],[Est_Sust_NP Jul]]+Target_CC[[#This Row],[Est_Sust_POTS Jul]]+Target_CC[[#This Row],[BC_Jul]]</f>
        <v>1217000</v>
      </c>
      <c r="BR347" s="5">
        <f>Target_CC[[#This Row],[Est_Sust_NP Agu]]+Target_CC[[#This Row],[Est_Sust_POTS Agu]]+Target_CC[[#This Row],[BC_Agu]]</f>
        <v>1217000</v>
      </c>
      <c r="BS347" s="5">
        <f>Target_CC[[#This Row],[Est_Sust_NP Sep]]+Target_CC[[#This Row],[Est_Sust_POTS Sep]]+Target_CC[[#This Row],[BC_Sep]]</f>
        <v>1217000</v>
      </c>
      <c r="BT347" s="5">
        <f>Target_CC[[#This Row],[Est_Sust_NP Okt]]+Target_CC[[#This Row],[Est_Sust_POTS Okt]]+Target_CC[[#This Row],[BC_Okt]]</f>
        <v>1217000</v>
      </c>
      <c r="BU347" s="5">
        <f>Target_CC[[#This Row],[Est_Sust_NP Nov]]+Target_CC[[#This Row],[Est_Sust_POTS Nov]]+Target_CC[[#This Row],[BC_Nov]]</f>
        <v>1217000</v>
      </c>
      <c r="BV347" s="5">
        <f>Target_CC[[#This Row],[Est_Sust_NP Des]]+Target_CC[[#This Row],[Est_Sust_POTS Des]]+Target_CC[[#This Row],[BC_Des]]</f>
        <v>1217000</v>
      </c>
      <c r="BW347" s="5">
        <f>SUM(Target_CC[[#This Row],[Real_Jan]:[Real_Des]])</f>
        <v>14604000</v>
      </c>
      <c r="BX347" s="5">
        <v>0</v>
      </c>
      <c r="BY347" s="5">
        <v>0</v>
      </c>
      <c r="BZ347" s="5">
        <v>0</v>
      </c>
      <c r="CA347" s="5">
        <f>Target_CC[[#This Row],[Est_Sust_NP Mar]]*95%</f>
        <v>0</v>
      </c>
      <c r="CB347" s="5">
        <f>Target_CC[[#This Row],[Est_Sust_NP Apr]]</f>
        <v>0</v>
      </c>
      <c r="CC347" s="5">
        <f>Target_CC[[#This Row],[Est_Sust_NP Mei]]</f>
        <v>0</v>
      </c>
      <c r="CD347" s="5">
        <f>Target_CC[[#This Row],[Est_Sust_NP Jun]]</f>
        <v>0</v>
      </c>
      <c r="CE347" s="5">
        <f>Target_CC[[#This Row],[Est_Sust_NP Jul]]</f>
        <v>0</v>
      </c>
      <c r="CF347" s="5">
        <f>Target_CC[[#This Row],[Est_Sust_NP Agu]]</f>
        <v>0</v>
      </c>
      <c r="CG347" s="5">
        <f>Target_CC[[#This Row],[Est_Sust_NP Sep]]</f>
        <v>0</v>
      </c>
      <c r="CH347" s="5">
        <f>Target_CC[[#This Row],[Est_Sust_NP Okt]]</f>
        <v>0</v>
      </c>
      <c r="CI347" s="5">
        <f>Target_CC[[#This Row],[Est_Sust_NP Nov]]</f>
        <v>0</v>
      </c>
      <c r="CJ347" s="5">
        <f>SUM(Target_CC[[#This Row],[Est_Sust_NP Jan]:[Est_Sust_NP Des]])</f>
        <v>0</v>
      </c>
      <c r="CK347" s="5">
        <v>1217000</v>
      </c>
      <c r="CL347" s="5">
        <v>1217000</v>
      </c>
      <c r="CM347" s="5">
        <v>1217000</v>
      </c>
      <c r="CN347" s="5">
        <f>Target_CC[[#This Row],[Est_Sust_POTS Mar]]</f>
        <v>1217000</v>
      </c>
      <c r="CO347" s="5">
        <f>Target_CC[[#This Row],[Est_Sust_POTS Apr]]</f>
        <v>1217000</v>
      </c>
      <c r="CP347" s="5">
        <f>Target_CC[[#This Row],[Est_Sust_POTS Mei]]</f>
        <v>1217000</v>
      </c>
      <c r="CQ347" s="5">
        <f>Target_CC[[#This Row],[Est_Sust_POTS Jun]]</f>
        <v>1217000</v>
      </c>
      <c r="CR347" s="5">
        <f>Target_CC[[#This Row],[Est_Sust_POTS Jul]]</f>
        <v>1217000</v>
      </c>
      <c r="CS347" s="5">
        <f>Target_CC[[#This Row],[Est_Sust_POTS Agu]]</f>
        <v>1217000</v>
      </c>
      <c r="CT347" s="5">
        <f>Target_CC[[#This Row],[Est_Sust_POTS Sep]]</f>
        <v>1217000</v>
      </c>
      <c r="CU347" s="5">
        <f>Target_CC[[#This Row],[Est_Sust_POTS Okt]]</f>
        <v>1217000</v>
      </c>
      <c r="CV347" s="5">
        <f>Target_CC[[#This Row],[Est_Sust_POTS Nov]]</f>
        <v>1217000</v>
      </c>
      <c r="CW347" s="5">
        <f>SUM(Target_CC[[#This Row],[Est_Sust_POTS Jan]:[Est_Sust_POTS Des]])</f>
        <v>14604000</v>
      </c>
      <c r="CX347" s="5"/>
      <c r="CY347" s="5">
        <v>0</v>
      </c>
      <c r="CZ347" s="5">
        <v>0</v>
      </c>
      <c r="DA347" s="5">
        <v>0</v>
      </c>
      <c r="DB347" s="5"/>
      <c r="DC347" s="5"/>
      <c r="DD347" s="5"/>
      <c r="DE347" s="5"/>
      <c r="DF347" s="5"/>
      <c r="DG347" s="5"/>
      <c r="DH347" s="5"/>
      <c r="DI347" s="5"/>
      <c r="DJ347" s="5">
        <f>SUM(Target_CC[[#This Row],[BC_Jan]:[BC_Des]])</f>
        <v>0</v>
      </c>
      <c r="DK347" s="5"/>
      <c r="DL347" s="5"/>
      <c r="DM347" s="5"/>
      <c r="DN347" s="5"/>
      <c r="DO347" s="5"/>
      <c r="DP347" s="5"/>
      <c r="DQ347" s="5"/>
      <c r="DR347" s="5"/>
      <c r="DS347" s="5"/>
      <c r="DT347" s="5"/>
      <c r="DU347" s="5"/>
      <c r="DV347" s="5"/>
      <c r="DW347" s="5"/>
      <c r="DX347" s="5" t="s">
        <v>160</v>
      </c>
    </row>
    <row r="348" spans="2:128" x14ac:dyDescent="0.3">
      <c r="B348">
        <v>19512539</v>
      </c>
      <c r="C348" t="s">
        <v>614</v>
      </c>
      <c r="D348" t="s">
        <v>371</v>
      </c>
      <c r="E348" t="s">
        <v>503</v>
      </c>
      <c r="F348" t="s">
        <v>363</v>
      </c>
      <c r="G348" t="s">
        <v>25</v>
      </c>
      <c r="H348" t="s">
        <v>159</v>
      </c>
      <c r="I348" t="s">
        <v>29</v>
      </c>
      <c r="J348" s="5">
        <v>22869722.756110534</v>
      </c>
      <c r="K348" s="5">
        <v>1195000</v>
      </c>
      <c r="L348" s="5">
        <v>1195000</v>
      </c>
      <c r="M348" s="5">
        <v>1147200</v>
      </c>
      <c r="N348" s="5">
        <v>1206472</v>
      </c>
      <c r="O348" s="5">
        <v>1147314.72</v>
      </c>
      <c r="P348" s="5">
        <v>1146723.1472</v>
      </c>
      <c r="Q348" s="5">
        <v>1385717.231472</v>
      </c>
      <c r="R348" s="5">
        <v>1208857.17231472</v>
      </c>
      <c r="S348" s="5">
        <v>1266838.5717231473</v>
      </c>
      <c r="T348" s="5">
        <v>1386918.3857172315</v>
      </c>
      <c r="U348" s="5">
        <v>1208869.1838571723</v>
      </c>
      <c r="V348" s="5">
        <v>1326588.6918385718</v>
      </c>
      <c r="W348" s="5">
        <v>14821499.104122845</v>
      </c>
      <c r="X348" s="5">
        <v>86751.638242501649</v>
      </c>
      <c r="Y348" s="5">
        <v>507494.93196996005</v>
      </c>
      <c r="Z348" s="5">
        <v>463690.43997405376</v>
      </c>
      <c r="AA348" s="5">
        <v>320064.72092848434</v>
      </c>
      <c r="AB348" s="5">
        <v>432476.0793501563</v>
      </c>
      <c r="AC348" s="5">
        <v>625246.51741255913</v>
      </c>
      <c r="AD348" s="5">
        <v>735822.06405721791</v>
      </c>
      <c r="AE348" s="5">
        <v>812922.18895481434</v>
      </c>
      <c r="AF348" s="5">
        <v>665899.08080675418</v>
      </c>
      <c r="AG348" s="5">
        <v>819305.38255612808</v>
      </c>
      <c r="AH348" s="5">
        <v>1102995.6642771659</v>
      </c>
      <c r="AI348" s="5">
        <v>690705.45183532301</v>
      </c>
      <c r="AJ348" s="5">
        <v>7263374.1603651196</v>
      </c>
      <c r="AK348" s="5">
        <v>1281751.6382425018</v>
      </c>
      <c r="AL348" s="5">
        <v>1702494.93196996</v>
      </c>
      <c r="AM348" s="5">
        <v>1610890.4399740538</v>
      </c>
      <c r="AN348" s="5">
        <v>1526536.7209284843</v>
      </c>
      <c r="AO348" s="5">
        <v>1579790.7993501562</v>
      </c>
      <c r="AP348" s="5">
        <v>1771969.6646125591</v>
      </c>
      <c r="AQ348" s="5">
        <v>2121539.2955292179</v>
      </c>
      <c r="AR348" s="5">
        <v>2021779.3612695343</v>
      </c>
      <c r="AS348" s="5">
        <v>1932737.6525299014</v>
      </c>
      <c r="AT348" s="5">
        <v>2206223.7682733596</v>
      </c>
      <c r="AU348" s="5">
        <v>2311864.8481343379</v>
      </c>
      <c r="AV348" s="5">
        <v>2017294.1436738949</v>
      </c>
      <c r="AW348" s="5">
        <f>SUM(Target_CC[[#This Row],[Target_Jan]:[Target_Des]])</f>
        <v>22084873.264487959</v>
      </c>
      <c r="AX348" s="5">
        <v>792396.75529236195</v>
      </c>
      <c r="AY348" s="5">
        <v>6032290.547343405</v>
      </c>
      <c r="AZ348" s="5">
        <v>1721168.2227272117</v>
      </c>
      <c r="BA348" s="5">
        <v>3730263.1812121775</v>
      </c>
      <c r="BB348" s="5">
        <v>4356146.5649457099</v>
      </c>
      <c r="BC348" s="5">
        <v>4727385.5144472579</v>
      </c>
      <c r="BD348" s="5">
        <v>304335.51175167295</v>
      </c>
      <c r="BE348" s="5">
        <v>6178364.2199487239</v>
      </c>
      <c r="BF348" s="5">
        <v>2219161.1340547749</v>
      </c>
      <c r="BG348" s="5">
        <v>6294176.2929679696</v>
      </c>
      <c r="BH348" s="5">
        <v>4667404.7998496499</v>
      </c>
      <c r="BI348" s="5">
        <v>3677144.2621599752</v>
      </c>
      <c r="BJ348" s="5">
        <f>SUM(Target_CC[[#This Row],[Target_NGTMA_Jan]:[Target_NGTMA_Des]])</f>
        <v>44700237.006700888</v>
      </c>
      <c r="BK348" s="5">
        <v>1175000</v>
      </c>
      <c r="BL348" s="5">
        <v>1175000</v>
      </c>
      <c r="BM348" s="5">
        <v>1175000</v>
      </c>
      <c r="BN348" s="5">
        <f>Target_CC[[#This Row],[Est_Sust_NP Apr]]+Target_CC[[#This Row],[Est_Sust_POTS Apr]]+Target_CC[[#This Row],[BC_Apr]]</f>
        <v>1232600</v>
      </c>
      <c r="BO348" s="5">
        <f>Target_CC[[#This Row],[Est_Sust_NP Mei]]+Target_CC[[#This Row],[Est_Sust_POTS Mei]]+Target_CC[[#This Row],[BC_Mei]]</f>
        <v>1232600</v>
      </c>
      <c r="BP348" s="5">
        <f>Target_CC[[#This Row],[Est_Sust_NP Jun]]+Target_CC[[#This Row],[Est_Sust_POTS Jun]]+Target_CC[[#This Row],[BC_Jun]]</f>
        <v>1232600</v>
      </c>
      <c r="BQ348" s="5">
        <f>Target_CC[[#This Row],[Est_Sust_NP Jul]]+Target_CC[[#This Row],[Est_Sust_POTS Jul]]+Target_CC[[#This Row],[BC_Jul]]</f>
        <v>1232600</v>
      </c>
      <c r="BR348" s="5">
        <f>Target_CC[[#This Row],[Est_Sust_NP Agu]]+Target_CC[[#This Row],[Est_Sust_POTS Agu]]+Target_CC[[#This Row],[BC_Agu]]</f>
        <v>1232600</v>
      </c>
      <c r="BS348" s="5">
        <f>Target_CC[[#This Row],[Est_Sust_NP Sep]]+Target_CC[[#This Row],[Est_Sust_POTS Sep]]+Target_CC[[#This Row],[BC_Sep]]</f>
        <v>1232600</v>
      </c>
      <c r="BT348" s="5">
        <f>Target_CC[[#This Row],[Est_Sust_NP Okt]]+Target_CC[[#This Row],[Est_Sust_POTS Okt]]+Target_CC[[#This Row],[BC_Okt]]</f>
        <v>1232600</v>
      </c>
      <c r="BU348" s="5">
        <f>Target_CC[[#This Row],[Est_Sust_NP Nov]]+Target_CC[[#This Row],[Est_Sust_POTS Nov]]+Target_CC[[#This Row],[BC_Nov]]</f>
        <v>1232600</v>
      </c>
      <c r="BV348" s="5">
        <f>Target_CC[[#This Row],[Est_Sust_NP Des]]+Target_CC[[#This Row],[Est_Sust_POTS Des]]+Target_CC[[#This Row],[BC_Des]]</f>
        <v>1232600</v>
      </c>
      <c r="BW348" s="5">
        <f>SUM(Target_CC[[#This Row],[Real_Jan]:[Real_Des]])</f>
        <v>14618400</v>
      </c>
      <c r="BX348" s="5">
        <v>0</v>
      </c>
      <c r="BY348" s="5">
        <v>0</v>
      </c>
      <c r="BZ348" s="5">
        <v>0</v>
      </c>
      <c r="CA348" s="5">
        <f>Target_CC[[#This Row],[Est_Sust_NP Mar]]*95%</f>
        <v>0</v>
      </c>
      <c r="CB348" s="5">
        <f>Target_CC[[#This Row],[Est_Sust_NP Apr]]</f>
        <v>0</v>
      </c>
      <c r="CC348" s="5">
        <f>Target_CC[[#This Row],[Est_Sust_NP Mei]]</f>
        <v>0</v>
      </c>
      <c r="CD348" s="5">
        <f>Target_CC[[#This Row],[Est_Sust_NP Jun]]</f>
        <v>0</v>
      </c>
      <c r="CE348" s="5">
        <f>Target_CC[[#This Row],[Est_Sust_NP Jul]]</f>
        <v>0</v>
      </c>
      <c r="CF348" s="5">
        <f>Target_CC[[#This Row],[Est_Sust_NP Agu]]</f>
        <v>0</v>
      </c>
      <c r="CG348" s="5">
        <f>Target_CC[[#This Row],[Est_Sust_NP Sep]]</f>
        <v>0</v>
      </c>
      <c r="CH348" s="5">
        <f>Target_CC[[#This Row],[Est_Sust_NP Okt]]</f>
        <v>0</v>
      </c>
      <c r="CI348" s="5">
        <f>Target_CC[[#This Row],[Est_Sust_NP Nov]]</f>
        <v>0</v>
      </c>
      <c r="CJ348" s="5">
        <f>SUM(Target_CC[[#This Row],[Est_Sust_NP Jan]:[Est_Sust_NP Des]])</f>
        <v>0</v>
      </c>
      <c r="CK348" s="5">
        <v>1232600</v>
      </c>
      <c r="CL348" s="5">
        <v>1232600</v>
      </c>
      <c r="CM348" s="5">
        <v>1232600</v>
      </c>
      <c r="CN348" s="5">
        <f>Target_CC[[#This Row],[Est_Sust_POTS Mar]]</f>
        <v>1232600</v>
      </c>
      <c r="CO348" s="5">
        <f>Target_CC[[#This Row],[Est_Sust_POTS Apr]]</f>
        <v>1232600</v>
      </c>
      <c r="CP348" s="5">
        <f>Target_CC[[#This Row],[Est_Sust_POTS Mei]]</f>
        <v>1232600</v>
      </c>
      <c r="CQ348" s="5">
        <f>Target_CC[[#This Row],[Est_Sust_POTS Jun]]</f>
        <v>1232600</v>
      </c>
      <c r="CR348" s="5">
        <f>Target_CC[[#This Row],[Est_Sust_POTS Jul]]</f>
        <v>1232600</v>
      </c>
      <c r="CS348" s="5">
        <f>Target_CC[[#This Row],[Est_Sust_POTS Agu]]</f>
        <v>1232600</v>
      </c>
      <c r="CT348" s="5">
        <f>Target_CC[[#This Row],[Est_Sust_POTS Sep]]</f>
        <v>1232600</v>
      </c>
      <c r="CU348" s="5">
        <f>Target_CC[[#This Row],[Est_Sust_POTS Okt]]</f>
        <v>1232600</v>
      </c>
      <c r="CV348" s="5">
        <f>Target_CC[[#This Row],[Est_Sust_POTS Nov]]</f>
        <v>1232600</v>
      </c>
      <c r="CW348" s="5">
        <f>SUM(Target_CC[[#This Row],[Est_Sust_POTS Jan]:[Est_Sust_POTS Des]])</f>
        <v>14791200</v>
      </c>
      <c r="CX348" s="5"/>
      <c r="CY348" s="5">
        <v>0</v>
      </c>
      <c r="CZ348" s="5">
        <v>0</v>
      </c>
      <c r="DA348" s="5">
        <v>0</v>
      </c>
      <c r="DB348" s="5"/>
      <c r="DC348" s="5"/>
      <c r="DD348" s="5"/>
      <c r="DE348" s="5"/>
      <c r="DF348" s="5"/>
      <c r="DG348" s="5"/>
      <c r="DH348" s="5"/>
      <c r="DI348" s="5"/>
      <c r="DJ348" s="5">
        <f>SUM(Target_CC[[#This Row],[BC_Jan]:[BC_Des]])</f>
        <v>0</v>
      </c>
      <c r="DK348" s="5"/>
      <c r="DL348" s="5"/>
      <c r="DM348" s="5"/>
      <c r="DN348" s="5"/>
      <c r="DO348" s="5"/>
      <c r="DP348" s="5"/>
      <c r="DQ348" s="5"/>
      <c r="DR348" s="5"/>
      <c r="DS348" s="5"/>
      <c r="DT348" s="5"/>
      <c r="DU348" s="5"/>
      <c r="DV348" s="5"/>
      <c r="DW348" s="5"/>
      <c r="DX348" s="5" t="s">
        <v>160</v>
      </c>
    </row>
    <row r="349" spans="2:128" x14ac:dyDescent="0.3">
      <c r="B349">
        <v>19566540</v>
      </c>
      <c r="C349" t="s">
        <v>615</v>
      </c>
      <c r="D349" t="s">
        <v>513</v>
      </c>
      <c r="E349" t="s">
        <v>400</v>
      </c>
      <c r="F349" t="s">
        <v>309</v>
      </c>
      <c r="G349" t="s">
        <v>25</v>
      </c>
      <c r="H349" t="s">
        <v>159</v>
      </c>
      <c r="I349" t="s">
        <v>29</v>
      </c>
      <c r="J349" s="5">
        <v>6802998.402801292</v>
      </c>
      <c r="K349" s="5">
        <v>1063913.6363636362</v>
      </c>
      <c r="L349" s="5">
        <v>1119909.0909090908</v>
      </c>
      <c r="M349" s="5">
        <v>1007918.1818181818</v>
      </c>
      <c r="N349" s="5">
        <v>895927.27272727271</v>
      </c>
      <c r="O349" s="5">
        <v>951922.72727272729</v>
      </c>
      <c r="P349" s="5">
        <v>1007918.1818181818</v>
      </c>
      <c r="Q349" s="5">
        <v>1287895.4545454546</v>
      </c>
      <c r="R349" s="5">
        <v>1175904.5454545454</v>
      </c>
      <c r="S349" s="5">
        <v>1175904.5454545454</v>
      </c>
      <c r="T349" s="5">
        <v>1287895.4545454546</v>
      </c>
      <c r="U349" s="5">
        <v>1119909.0909090908</v>
      </c>
      <c r="V349" s="5">
        <v>1175904.5454545454</v>
      </c>
      <c r="W349" s="5">
        <v>13270922.727272725</v>
      </c>
      <c r="X349" s="5">
        <v>142567.53958793078</v>
      </c>
      <c r="Y349" s="5">
        <v>151613.15147680588</v>
      </c>
      <c r="Z349" s="5">
        <v>199488.6197586387</v>
      </c>
      <c r="AA349" s="5">
        <v>203389.30717166374</v>
      </c>
      <c r="AB349" s="5">
        <v>266029.82536730834</v>
      </c>
      <c r="AC349" s="5">
        <v>248566.04250870337</v>
      </c>
      <c r="AD349" s="5">
        <v>218275.92728147807</v>
      </c>
      <c r="AE349" s="5">
        <v>246915.963297682</v>
      </c>
      <c r="AF349" s="5">
        <v>214396.71805274737</v>
      </c>
      <c r="AG349" s="5">
        <v>225634.37187493726</v>
      </c>
      <c r="AH349" s="5">
        <v>277224.89371318393</v>
      </c>
      <c r="AI349" s="5">
        <v>328906.75244191784</v>
      </c>
      <c r="AJ349" s="5">
        <v>2723009.112532997</v>
      </c>
      <c r="AK349" s="5">
        <v>1206481.175951567</v>
      </c>
      <c r="AL349" s="5">
        <v>1271522.2423858966</v>
      </c>
      <c r="AM349" s="5">
        <v>1207406.8015768204</v>
      </c>
      <c r="AN349" s="5">
        <v>1099316.5798989364</v>
      </c>
      <c r="AO349" s="5">
        <v>1217952.5526400357</v>
      </c>
      <c r="AP349" s="5">
        <v>1256484.2243268851</v>
      </c>
      <c r="AQ349" s="5">
        <v>1506171.3818269325</v>
      </c>
      <c r="AR349" s="5">
        <v>1422820.5087522273</v>
      </c>
      <c r="AS349" s="5">
        <v>1390301.2635072928</v>
      </c>
      <c r="AT349" s="5">
        <v>1513529.8264203919</v>
      </c>
      <c r="AU349" s="5">
        <v>1397133.9846222748</v>
      </c>
      <c r="AV349" s="5">
        <v>1504811.2978964632</v>
      </c>
      <c r="AW349" s="5">
        <f>SUM(Target_CC[[#This Row],[Target_Jan]:[Target_Des]])</f>
        <v>15993931.839805724</v>
      </c>
      <c r="AX349" s="5">
        <v>0</v>
      </c>
      <c r="AY349" s="5">
        <v>0</v>
      </c>
      <c r="AZ349" s="5">
        <v>0</v>
      </c>
      <c r="BA349" s="5">
        <v>0</v>
      </c>
      <c r="BB349" s="5">
        <v>0</v>
      </c>
      <c r="BC349" s="5">
        <v>0</v>
      </c>
      <c r="BD349" s="5">
        <v>0</v>
      </c>
      <c r="BE349" s="5">
        <v>0</v>
      </c>
      <c r="BF349" s="5">
        <v>0</v>
      </c>
      <c r="BG349" s="5">
        <v>0</v>
      </c>
      <c r="BH349" s="5">
        <v>0</v>
      </c>
      <c r="BI349" s="5">
        <v>0</v>
      </c>
      <c r="BJ349" s="5">
        <f>SUM(Target_CC[[#This Row],[Target_NGTMA_Jan]:[Target_NGTMA_Des]])</f>
        <v>0</v>
      </c>
      <c r="BK349" s="5">
        <v>1210000</v>
      </c>
      <c r="BL349" s="5">
        <v>1210000</v>
      </c>
      <c r="BM349" s="5">
        <v>1210000</v>
      </c>
      <c r="BN349" s="5">
        <f>Target_CC[[#This Row],[Est_Sust_NP Apr]]+Target_CC[[#This Row],[Est_Sust_POTS Apr]]+Target_CC[[#This Row],[BC_Apr]]</f>
        <v>1242600</v>
      </c>
      <c r="BO349" s="5">
        <f>Target_CC[[#This Row],[Est_Sust_NP Mei]]+Target_CC[[#This Row],[Est_Sust_POTS Mei]]+Target_CC[[#This Row],[BC_Mei]]</f>
        <v>1242600</v>
      </c>
      <c r="BP349" s="5">
        <f>Target_CC[[#This Row],[Est_Sust_NP Jun]]+Target_CC[[#This Row],[Est_Sust_POTS Jun]]+Target_CC[[#This Row],[BC_Jun]]</f>
        <v>1242600</v>
      </c>
      <c r="BQ349" s="5">
        <f>Target_CC[[#This Row],[Est_Sust_NP Jul]]+Target_CC[[#This Row],[Est_Sust_POTS Jul]]+Target_CC[[#This Row],[BC_Jul]]</f>
        <v>1242600</v>
      </c>
      <c r="BR349" s="5">
        <f>Target_CC[[#This Row],[Est_Sust_NP Agu]]+Target_CC[[#This Row],[Est_Sust_POTS Agu]]+Target_CC[[#This Row],[BC_Agu]]</f>
        <v>1242600</v>
      </c>
      <c r="BS349" s="5">
        <f>Target_CC[[#This Row],[Est_Sust_NP Sep]]+Target_CC[[#This Row],[Est_Sust_POTS Sep]]+Target_CC[[#This Row],[BC_Sep]]</f>
        <v>1242600</v>
      </c>
      <c r="BT349" s="5">
        <f>Target_CC[[#This Row],[Est_Sust_NP Okt]]+Target_CC[[#This Row],[Est_Sust_POTS Okt]]+Target_CC[[#This Row],[BC_Okt]]</f>
        <v>1242600</v>
      </c>
      <c r="BU349" s="5">
        <f>Target_CC[[#This Row],[Est_Sust_NP Nov]]+Target_CC[[#This Row],[Est_Sust_POTS Nov]]+Target_CC[[#This Row],[BC_Nov]]</f>
        <v>1242600</v>
      </c>
      <c r="BV349" s="5">
        <f>Target_CC[[#This Row],[Est_Sust_NP Des]]+Target_CC[[#This Row],[Est_Sust_POTS Des]]+Target_CC[[#This Row],[BC_Des]]</f>
        <v>1242600</v>
      </c>
      <c r="BW349" s="5">
        <f>SUM(Target_CC[[#This Row],[Real_Jan]:[Real_Des]])</f>
        <v>14813400</v>
      </c>
      <c r="BX349" s="5">
        <v>0</v>
      </c>
      <c r="BY349" s="5">
        <v>0</v>
      </c>
      <c r="BZ349" s="5">
        <v>0</v>
      </c>
      <c r="CA349" s="5">
        <f>Target_CC[[#This Row],[Est_Sust_NP Mar]]*95%</f>
        <v>0</v>
      </c>
      <c r="CB349" s="5">
        <f>Target_CC[[#This Row],[Est_Sust_NP Apr]]</f>
        <v>0</v>
      </c>
      <c r="CC349" s="5">
        <f>Target_CC[[#This Row],[Est_Sust_NP Mei]]</f>
        <v>0</v>
      </c>
      <c r="CD349" s="5">
        <f>Target_CC[[#This Row],[Est_Sust_NP Jun]]</f>
        <v>0</v>
      </c>
      <c r="CE349" s="5">
        <f>Target_CC[[#This Row],[Est_Sust_NP Jul]]</f>
        <v>0</v>
      </c>
      <c r="CF349" s="5">
        <f>Target_CC[[#This Row],[Est_Sust_NP Agu]]</f>
        <v>0</v>
      </c>
      <c r="CG349" s="5">
        <f>Target_CC[[#This Row],[Est_Sust_NP Sep]]</f>
        <v>0</v>
      </c>
      <c r="CH349" s="5">
        <f>Target_CC[[#This Row],[Est_Sust_NP Okt]]</f>
        <v>0</v>
      </c>
      <c r="CI349" s="5">
        <f>Target_CC[[#This Row],[Est_Sust_NP Nov]]</f>
        <v>0</v>
      </c>
      <c r="CJ349" s="5">
        <f>SUM(Target_CC[[#This Row],[Est_Sust_NP Jan]:[Est_Sust_NP Des]])</f>
        <v>0</v>
      </c>
      <c r="CK349" s="5">
        <v>1242600</v>
      </c>
      <c r="CL349" s="5">
        <v>1242600</v>
      </c>
      <c r="CM349" s="5">
        <v>1242600</v>
      </c>
      <c r="CN349" s="5">
        <f>Target_CC[[#This Row],[Est_Sust_POTS Mar]]</f>
        <v>1242600</v>
      </c>
      <c r="CO349" s="5">
        <f>Target_CC[[#This Row],[Est_Sust_POTS Apr]]</f>
        <v>1242600</v>
      </c>
      <c r="CP349" s="5">
        <f>Target_CC[[#This Row],[Est_Sust_POTS Mei]]</f>
        <v>1242600</v>
      </c>
      <c r="CQ349" s="5">
        <f>Target_CC[[#This Row],[Est_Sust_POTS Jun]]</f>
        <v>1242600</v>
      </c>
      <c r="CR349" s="5">
        <f>Target_CC[[#This Row],[Est_Sust_POTS Jul]]</f>
        <v>1242600</v>
      </c>
      <c r="CS349" s="5">
        <f>Target_CC[[#This Row],[Est_Sust_POTS Agu]]</f>
        <v>1242600</v>
      </c>
      <c r="CT349" s="5">
        <f>Target_CC[[#This Row],[Est_Sust_POTS Sep]]</f>
        <v>1242600</v>
      </c>
      <c r="CU349" s="5">
        <f>Target_CC[[#This Row],[Est_Sust_POTS Okt]]</f>
        <v>1242600</v>
      </c>
      <c r="CV349" s="5">
        <f>Target_CC[[#This Row],[Est_Sust_POTS Nov]]</f>
        <v>1242600</v>
      </c>
      <c r="CW349" s="5">
        <f>SUM(Target_CC[[#This Row],[Est_Sust_POTS Jan]:[Est_Sust_POTS Des]])</f>
        <v>14911200</v>
      </c>
      <c r="CX349" s="5"/>
      <c r="CY349" s="5">
        <v>0</v>
      </c>
      <c r="CZ349" s="5">
        <v>0</v>
      </c>
      <c r="DA349" s="5">
        <v>0</v>
      </c>
      <c r="DB349" s="5"/>
      <c r="DC349" s="5"/>
      <c r="DD349" s="5"/>
      <c r="DE349" s="5"/>
      <c r="DF349" s="5"/>
      <c r="DG349" s="5"/>
      <c r="DH349" s="5"/>
      <c r="DI349" s="5"/>
      <c r="DJ349" s="5">
        <f>SUM(Target_CC[[#This Row],[BC_Jan]:[BC_Des]])</f>
        <v>0</v>
      </c>
      <c r="DK349" s="5"/>
      <c r="DL349" s="5"/>
      <c r="DM349" s="5"/>
      <c r="DN349" s="5"/>
      <c r="DO349" s="5"/>
      <c r="DP349" s="5"/>
      <c r="DQ349" s="5"/>
      <c r="DR349" s="5"/>
      <c r="DS349" s="5"/>
      <c r="DT349" s="5"/>
      <c r="DU349" s="5"/>
      <c r="DV349" s="5"/>
      <c r="DW349" s="5"/>
      <c r="DX349" s="5" t="s">
        <v>160</v>
      </c>
    </row>
    <row r="350" spans="2:128" x14ac:dyDescent="0.3">
      <c r="B350">
        <v>10043895</v>
      </c>
      <c r="C350" t="s">
        <v>616</v>
      </c>
      <c r="D350" t="s">
        <v>457</v>
      </c>
      <c r="E350" t="s">
        <v>414</v>
      </c>
      <c r="F350" t="s">
        <v>363</v>
      </c>
      <c r="G350" t="s">
        <v>25</v>
      </c>
      <c r="H350" t="s">
        <v>159</v>
      </c>
      <c r="I350" t="s">
        <v>29</v>
      </c>
      <c r="J350" s="5">
        <v>22869722.756110534</v>
      </c>
      <c r="K350" s="5">
        <v>1163142</v>
      </c>
      <c r="L350" s="5">
        <v>1163142</v>
      </c>
      <c r="M350" s="5">
        <v>1116616.3199999998</v>
      </c>
      <c r="N350" s="5">
        <v>1174308.1632000001</v>
      </c>
      <c r="O350" s="5">
        <v>1116727.9816319998</v>
      </c>
      <c r="P350" s="5">
        <v>1116152.1798163198</v>
      </c>
      <c r="Q350" s="5">
        <v>1348774.821798163</v>
      </c>
      <c r="R350" s="5">
        <v>1176629.7482179815</v>
      </c>
      <c r="S350" s="5">
        <v>1233065.3974821798</v>
      </c>
      <c r="T350" s="5">
        <v>1349943.9539748216</v>
      </c>
      <c r="U350" s="5">
        <v>1176641.4395397482</v>
      </c>
      <c r="V350" s="5">
        <v>1291222.6143953977</v>
      </c>
      <c r="W350" s="5">
        <v>14426366.620056611</v>
      </c>
      <c r="X350" s="5">
        <v>54249.505161359833</v>
      </c>
      <c r="Y350" s="5">
        <v>317358.25961359259</v>
      </c>
      <c r="Z350" s="5">
        <v>289965.43957277841</v>
      </c>
      <c r="AA350" s="5">
        <v>200150.14219607323</v>
      </c>
      <c r="AB350" s="5">
        <v>270445.76649131888</v>
      </c>
      <c r="AC350" s="5">
        <v>390993.35598341504</v>
      </c>
      <c r="AD350" s="5">
        <v>460140.96875415248</v>
      </c>
      <c r="AE350" s="5">
        <v>508354.97033740411</v>
      </c>
      <c r="AF350" s="5">
        <v>416415.14042869624</v>
      </c>
      <c r="AG350" s="5">
        <v>512346.65396708308</v>
      </c>
      <c r="AH350" s="5">
        <v>689750.3055204103</v>
      </c>
      <c r="AI350" s="5">
        <v>431927.62388620916</v>
      </c>
      <c r="AJ350" s="5">
        <v>4542098.1319124941</v>
      </c>
      <c r="AK350" s="5">
        <v>1217391.5051613599</v>
      </c>
      <c r="AL350" s="5">
        <v>1480500.2596135926</v>
      </c>
      <c r="AM350" s="5">
        <v>1406581.7595727784</v>
      </c>
      <c r="AN350" s="5">
        <v>1374458.3053960733</v>
      </c>
      <c r="AO350" s="5">
        <v>1387173.7481233187</v>
      </c>
      <c r="AP350" s="5">
        <v>1507145.5357997348</v>
      </c>
      <c r="AQ350" s="5">
        <v>1808915.7905523155</v>
      </c>
      <c r="AR350" s="5">
        <v>1684984.7185553857</v>
      </c>
      <c r="AS350" s="5">
        <v>1649480.5379108761</v>
      </c>
      <c r="AT350" s="5">
        <v>1862290.6079419046</v>
      </c>
      <c r="AU350" s="5">
        <v>1866391.7450601584</v>
      </c>
      <c r="AV350" s="5">
        <v>1723150.2382816069</v>
      </c>
      <c r="AW350" s="5">
        <f>SUM(Target_CC[[#This Row],[Target_Jan]:[Target_Des]])</f>
        <v>18968464.751969106</v>
      </c>
      <c r="AX350" s="5">
        <v>792396.75529236195</v>
      </c>
      <c r="AY350" s="5">
        <v>6032290.547343405</v>
      </c>
      <c r="AZ350" s="5">
        <v>1721168.2227272117</v>
      </c>
      <c r="BA350" s="5">
        <v>3730263.1812121775</v>
      </c>
      <c r="BB350" s="5">
        <v>4356146.5649457099</v>
      </c>
      <c r="BC350" s="5">
        <v>4727385.5144472579</v>
      </c>
      <c r="BD350" s="5">
        <v>304335.51175167295</v>
      </c>
      <c r="BE350" s="5">
        <v>6178364.2199487239</v>
      </c>
      <c r="BF350" s="5">
        <v>2219161.1340547749</v>
      </c>
      <c r="BG350" s="5">
        <v>6294176.2929679696</v>
      </c>
      <c r="BH350" s="5">
        <v>4667404.7998496499</v>
      </c>
      <c r="BI350" s="5">
        <v>3677144.2621599752</v>
      </c>
      <c r="BJ350" s="5">
        <f>SUM(Target_CC[[#This Row],[Target_NGTMA_Jan]:[Target_NGTMA_Des]])</f>
        <v>44700237.006700888</v>
      </c>
      <c r="BK350" s="5">
        <v>1372804</v>
      </c>
      <c r="BL350" s="5">
        <v>1113460</v>
      </c>
      <c r="BM350" s="5">
        <v>1287799</v>
      </c>
      <c r="BN350" s="5">
        <f>Target_CC[[#This Row],[Est_Sust_NP Apr]]+Target_CC[[#This Row],[Est_Sust_POTS Apr]]+Target_CC[[#This Row],[BC_Apr]]</f>
        <v>1225730</v>
      </c>
      <c r="BO350" s="5">
        <f>Target_CC[[#This Row],[Est_Sust_NP Mei]]+Target_CC[[#This Row],[Est_Sust_POTS Mei]]+Target_CC[[#This Row],[BC_Mei]]</f>
        <v>1225730</v>
      </c>
      <c r="BP350" s="5">
        <f>Target_CC[[#This Row],[Est_Sust_NP Jun]]+Target_CC[[#This Row],[Est_Sust_POTS Jun]]+Target_CC[[#This Row],[BC_Jun]]</f>
        <v>1225730</v>
      </c>
      <c r="BQ350" s="5">
        <f>Target_CC[[#This Row],[Est_Sust_NP Jul]]+Target_CC[[#This Row],[Est_Sust_POTS Jul]]+Target_CC[[#This Row],[BC_Jul]]</f>
        <v>1225730</v>
      </c>
      <c r="BR350" s="5">
        <f>Target_CC[[#This Row],[Est_Sust_NP Agu]]+Target_CC[[#This Row],[Est_Sust_POTS Agu]]+Target_CC[[#This Row],[BC_Agu]]</f>
        <v>1225730</v>
      </c>
      <c r="BS350" s="5">
        <f>Target_CC[[#This Row],[Est_Sust_NP Sep]]+Target_CC[[#This Row],[Est_Sust_POTS Sep]]+Target_CC[[#This Row],[BC_Sep]]</f>
        <v>1225730</v>
      </c>
      <c r="BT350" s="5">
        <f>Target_CC[[#This Row],[Est_Sust_NP Okt]]+Target_CC[[#This Row],[Est_Sust_POTS Okt]]+Target_CC[[#This Row],[BC_Okt]]</f>
        <v>1225730</v>
      </c>
      <c r="BU350" s="5">
        <f>Target_CC[[#This Row],[Est_Sust_NP Nov]]+Target_CC[[#This Row],[Est_Sust_POTS Nov]]+Target_CC[[#This Row],[BC_Nov]]</f>
        <v>1225730</v>
      </c>
      <c r="BV350" s="5">
        <f>Target_CC[[#This Row],[Est_Sust_NP Des]]+Target_CC[[#This Row],[Est_Sust_POTS Des]]+Target_CC[[#This Row],[BC_Des]]</f>
        <v>1225730</v>
      </c>
      <c r="BW350" s="5">
        <f>SUM(Target_CC[[#This Row],[Real_Jan]:[Real_Des]])</f>
        <v>14805633</v>
      </c>
      <c r="BX350" s="5">
        <v>0</v>
      </c>
      <c r="BY350" s="5">
        <v>0</v>
      </c>
      <c r="BZ350" s="5">
        <v>0</v>
      </c>
      <c r="CA350" s="5">
        <f>Target_CC[[#This Row],[Est_Sust_NP Mar]]*95%</f>
        <v>0</v>
      </c>
      <c r="CB350" s="5">
        <f>Target_CC[[#This Row],[Est_Sust_NP Apr]]</f>
        <v>0</v>
      </c>
      <c r="CC350" s="5">
        <f>Target_CC[[#This Row],[Est_Sust_NP Mei]]</f>
        <v>0</v>
      </c>
      <c r="CD350" s="5">
        <f>Target_CC[[#This Row],[Est_Sust_NP Jun]]</f>
        <v>0</v>
      </c>
      <c r="CE350" s="5">
        <f>Target_CC[[#This Row],[Est_Sust_NP Jul]]</f>
        <v>0</v>
      </c>
      <c r="CF350" s="5">
        <f>Target_CC[[#This Row],[Est_Sust_NP Agu]]</f>
        <v>0</v>
      </c>
      <c r="CG350" s="5">
        <f>Target_CC[[#This Row],[Est_Sust_NP Sep]]</f>
        <v>0</v>
      </c>
      <c r="CH350" s="5">
        <f>Target_CC[[#This Row],[Est_Sust_NP Okt]]</f>
        <v>0</v>
      </c>
      <c r="CI350" s="5">
        <f>Target_CC[[#This Row],[Est_Sust_NP Nov]]</f>
        <v>0</v>
      </c>
      <c r="CJ350" s="5">
        <f>SUM(Target_CC[[#This Row],[Est_Sust_NP Jan]:[Est_Sust_NP Des]])</f>
        <v>0</v>
      </c>
      <c r="CK350" s="5">
        <v>1271830</v>
      </c>
      <c r="CL350" s="5">
        <v>1102160</v>
      </c>
      <c r="CM350" s="5">
        <v>1225730</v>
      </c>
      <c r="CN350" s="5">
        <f>Target_CC[[#This Row],[Est_Sust_POTS Mar]]</f>
        <v>1225730</v>
      </c>
      <c r="CO350" s="5">
        <f>Target_CC[[#This Row],[Est_Sust_POTS Apr]]</f>
        <v>1225730</v>
      </c>
      <c r="CP350" s="5">
        <f>Target_CC[[#This Row],[Est_Sust_POTS Mei]]</f>
        <v>1225730</v>
      </c>
      <c r="CQ350" s="5">
        <f>Target_CC[[#This Row],[Est_Sust_POTS Jun]]</f>
        <v>1225730</v>
      </c>
      <c r="CR350" s="5">
        <f>Target_CC[[#This Row],[Est_Sust_POTS Jul]]</f>
        <v>1225730</v>
      </c>
      <c r="CS350" s="5">
        <f>Target_CC[[#This Row],[Est_Sust_POTS Agu]]</f>
        <v>1225730</v>
      </c>
      <c r="CT350" s="5">
        <f>Target_CC[[#This Row],[Est_Sust_POTS Sep]]</f>
        <v>1225730</v>
      </c>
      <c r="CU350" s="5">
        <f>Target_CC[[#This Row],[Est_Sust_POTS Okt]]</f>
        <v>1225730</v>
      </c>
      <c r="CV350" s="5">
        <f>Target_CC[[#This Row],[Est_Sust_POTS Nov]]</f>
        <v>1225730</v>
      </c>
      <c r="CW350" s="5">
        <f>SUM(Target_CC[[#This Row],[Est_Sust_POTS Jan]:[Est_Sust_POTS Des]])</f>
        <v>14631290</v>
      </c>
      <c r="CX350" s="5"/>
      <c r="CY350" s="5">
        <v>0</v>
      </c>
      <c r="CZ350" s="5">
        <v>0</v>
      </c>
      <c r="DA350" s="5">
        <v>0</v>
      </c>
      <c r="DB350" s="5"/>
      <c r="DC350" s="5"/>
      <c r="DD350" s="5"/>
      <c r="DE350" s="5"/>
      <c r="DF350" s="5"/>
      <c r="DG350" s="5"/>
      <c r="DH350" s="5"/>
      <c r="DI350" s="5"/>
      <c r="DJ350" s="5">
        <f>SUM(Target_CC[[#This Row],[BC_Jan]:[BC_Des]])</f>
        <v>0</v>
      </c>
      <c r="DK350" s="5"/>
      <c r="DL350" s="5"/>
      <c r="DM350" s="5"/>
      <c r="DN350" s="5"/>
      <c r="DO350" s="5"/>
      <c r="DP350" s="5"/>
      <c r="DQ350" s="5"/>
      <c r="DR350" s="5"/>
      <c r="DS350" s="5"/>
      <c r="DT350" s="5"/>
      <c r="DU350" s="5"/>
      <c r="DV350" s="5"/>
      <c r="DW350" s="5"/>
      <c r="DX350" s="5" t="s">
        <v>160</v>
      </c>
    </row>
    <row r="351" spans="2:128" x14ac:dyDescent="0.3">
      <c r="B351">
        <v>10284993</v>
      </c>
      <c r="C351" t="s">
        <v>617</v>
      </c>
      <c r="D351" t="s">
        <v>311</v>
      </c>
      <c r="E351" t="s">
        <v>293</v>
      </c>
      <c r="F351" t="s">
        <v>300</v>
      </c>
      <c r="G351" t="s">
        <v>24</v>
      </c>
      <c r="H351" t="s">
        <v>159</v>
      </c>
      <c r="I351" t="s">
        <v>29</v>
      </c>
      <c r="J351" s="5">
        <v>23170428.504962768</v>
      </c>
      <c r="K351" s="5">
        <v>1167079.7884053988</v>
      </c>
      <c r="L351" s="5">
        <v>1187463.2152319285</v>
      </c>
      <c r="M351" s="5">
        <v>1269546.0249568562</v>
      </c>
      <c r="N351" s="5">
        <v>1192930.1511618388</v>
      </c>
      <c r="O351" s="5">
        <v>1253394.4345621741</v>
      </c>
      <c r="P351" s="5">
        <v>1236674.0107694624</v>
      </c>
      <c r="Q351" s="5">
        <v>1295832.5713675683</v>
      </c>
      <c r="R351" s="5">
        <v>1308748.0007309823</v>
      </c>
      <c r="S351" s="5">
        <v>1291996.0596457038</v>
      </c>
      <c r="T351" s="5">
        <v>1317988.9931392875</v>
      </c>
      <c r="U351" s="5">
        <v>1308372.567419213</v>
      </c>
      <c r="V351" s="5">
        <v>1234474.1826095856</v>
      </c>
      <c r="W351" s="5">
        <v>15064500</v>
      </c>
      <c r="X351" s="5">
        <v>1956288.4879579106</v>
      </c>
      <c r="Y351" s="5">
        <v>1990455.7005529939</v>
      </c>
      <c r="Z351" s="5">
        <v>2128044.9702151106</v>
      </c>
      <c r="AA351" s="5">
        <v>1999619.5160267411</v>
      </c>
      <c r="AB351" s="5">
        <v>2100971.2682581083</v>
      </c>
      <c r="AC351" s="5">
        <v>2072944.0734558136</v>
      </c>
      <c r="AD351" s="5">
        <v>2172107.1402932242</v>
      </c>
      <c r="AE351" s="5">
        <v>2193756.307755203</v>
      </c>
      <c r="AF351" s="5">
        <v>2165676.2828745944</v>
      </c>
      <c r="AG351" s="5">
        <v>2209246.2915980169</v>
      </c>
      <c r="AH351" s="5">
        <v>2193126.9969976125</v>
      </c>
      <c r="AI351" s="5">
        <v>2069256.6661787732</v>
      </c>
      <c r="AJ351" s="5">
        <v>25251493.702164106</v>
      </c>
      <c r="AK351" s="5">
        <v>3123368.2763633095</v>
      </c>
      <c r="AL351" s="5">
        <v>3177918.9157849224</v>
      </c>
      <c r="AM351" s="5">
        <v>3397590.995171967</v>
      </c>
      <c r="AN351" s="5">
        <v>3192549.6671885801</v>
      </c>
      <c r="AO351" s="5">
        <v>3354365.7028202824</v>
      </c>
      <c r="AP351" s="5">
        <v>3309618.084225276</v>
      </c>
      <c r="AQ351" s="5">
        <v>3467939.7116607926</v>
      </c>
      <c r="AR351" s="5">
        <v>3502504.308486185</v>
      </c>
      <c r="AS351" s="5">
        <v>3457672.3425202984</v>
      </c>
      <c r="AT351" s="5">
        <v>3527235.2847373043</v>
      </c>
      <c r="AU351" s="5">
        <v>3501499.5644168258</v>
      </c>
      <c r="AV351" s="5">
        <v>3303730.8487883587</v>
      </c>
      <c r="AW351" s="5">
        <f>SUM(Target_CC[[#This Row],[Target_Jan]:[Target_Des]])</f>
        <v>40315993.702164099</v>
      </c>
      <c r="AX351" s="5">
        <v>0</v>
      </c>
      <c r="AY351" s="5">
        <v>0</v>
      </c>
      <c r="AZ351" s="5">
        <v>0</v>
      </c>
      <c r="BA351" s="5">
        <v>0</v>
      </c>
      <c r="BB351" s="5">
        <v>0</v>
      </c>
      <c r="BC351" s="5">
        <v>0</v>
      </c>
      <c r="BD351" s="5">
        <v>0</v>
      </c>
      <c r="BE351" s="5">
        <v>0</v>
      </c>
      <c r="BF351" s="5">
        <v>0</v>
      </c>
      <c r="BG351" s="5">
        <v>0</v>
      </c>
      <c r="BH351" s="5">
        <v>0</v>
      </c>
      <c r="BI351" s="5">
        <v>0</v>
      </c>
      <c r="BJ351" s="5">
        <f>SUM(Target_CC[[#This Row],[Target_NGTMA_Jan]:[Target_NGTMA_Des]])</f>
        <v>0</v>
      </c>
      <c r="BK351" s="5">
        <v>1210000</v>
      </c>
      <c r="BL351" s="5">
        <v>1210000</v>
      </c>
      <c r="BM351" s="5">
        <v>1210000</v>
      </c>
      <c r="BN351" s="5">
        <f>Target_CC[[#This Row],[Est_Sust_NP Apr]]+Target_CC[[#This Row],[Est_Sust_POTS Apr]]+Target_CC[[#This Row],[BC_Apr]]</f>
        <v>1275200</v>
      </c>
      <c r="BO351" s="5">
        <f>Target_CC[[#This Row],[Est_Sust_NP Mei]]+Target_CC[[#This Row],[Est_Sust_POTS Mei]]+Target_CC[[#This Row],[BC_Mei]]</f>
        <v>1275200</v>
      </c>
      <c r="BP351" s="5">
        <f>Target_CC[[#This Row],[Est_Sust_NP Jun]]+Target_CC[[#This Row],[Est_Sust_POTS Jun]]+Target_CC[[#This Row],[BC_Jun]]</f>
        <v>1275200</v>
      </c>
      <c r="BQ351" s="5">
        <f>Target_CC[[#This Row],[Est_Sust_NP Jul]]+Target_CC[[#This Row],[Est_Sust_POTS Jul]]+Target_CC[[#This Row],[BC_Jul]]</f>
        <v>1275200</v>
      </c>
      <c r="BR351" s="5">
        <f>Target_CC[[#This Row],[Est_Sust_NP Agu]]+Target_CC[[#This Row],[Est_Sust_POTS Agu]]+Target_CC[[#This Row],[BC_Agu]]</f>
        <v>1275200</v>
      </c>
      <c r="BS351" s="5">
        <f>Target_CC[[#This Row],[Est_Sust_NP Sep]]+Target_CC[[#This Row],[Est_Sust_POTS Sep]]+Target_CC[[#This Row],[BC_Sep]]</f>
        <v>1275200</v>
      </c>
      <c r="BT351" s="5">
        <f>Target_CC[[#This Row],[Est_Sust_NP Okt]]+Target_CC[[#This Row],[Est_Sust_POTS Okt]]+Target_CC[[#This Row],[BC_Okt]]</f>
        <v>1275200</v>
      </c>
      <c r="BU351" s="5">
        <f>Target_CC[[#This Row],[Est_Sust_NP Nov]]+Target_CC[[#This Row],[Est_Sust_POTS Nov]]+Target_CC[[#This Row],[BC_Nov]]</f>
        <v>1275200</v>
      </c>
      <c r="BV351" s="5">
        <f>Target_CC[[#This Row],[Est_Sust_NP Des]]+Target_CC[[#This Row],[Est_Sust_POTS Des]]+Target_CC[[#This Row],[BC_Des]]</f>
        <v>1275200</v>
      </c>
      <c r="BW351" s="5">
        <f>SUM(Target_CC[[#This Row],[Real_Jan]:[Real_Des]])</f>
        <v>15106800</v>
      </c>
      <c r="BX351" s="5">
        <v>0</v>
      </c>
      <c r="BY351" s="5">
        <v>0</v>
      </c>
      <c r="BZ351" s="5">
        <v>0</v>
      </c>
      <c r="CA351" s="5">
        <f>Target_CC[[#This Row],[Est_Sust_NP Mar]]*95%</f>
        <v>0</v>
      </c>
      <c r="CB351" s="5">
        <f>Target_CC[[#This Row],[Est_Sust_NP Apr]]</f>
        <v>0</v>
      </c>
      <c r="CC351" s="5">
        <f>Target_CC[[#This Row],[Est_Sust_NP Mei]]</f>
        <v>0</v>
      </c>
      <c r="CD351" s="5">
        <f>Target_CC[[#This Row],[Est_Sust_NP Jun]]</f>
        <v>0</v>
      </c>
      <c r="CE351" s="5">
        <f>Target_CC[[#This Row],[Est_Sust_NP Jul]]</f>
        <v>0</v>
      </c>
      <c r="CF351" s="5">
        <f>Target_CC[[#This Row],[Est_Sust_NP Agu]]</f>
        <v>0</v>
      </c>
      <c r="CG351" s="5">
        <f>Target_CC[[#This Row],[Est_Sust_NP Sep]]</f>
        <v>0</v>
      </c>
      <c r="CH351" s="5">
        <f>Target_CC[[#This Row],[Est_Sust_NP Okt]]</f>
        <v>0</v>
      </c>
      <c r="CI351" s="5">
        <f>Target_CC[[#This Row],[Est_Sust_NP Nov]]</f>
        <v>0</v>
      </c>
      <c r="CJ351" s="5">
        <f>SUM(Target_CC[[#This Row],[Est_Sust_NP Jan]:[Est_Sust_NP Des]])</f>
        <v>0</v>
      </c>
      <c r="CK351" s="5">
        <v>1275200</v>
      </c>
      <c r="CL351" s="5">
        <v>1275200</v>
      </c>
      <c r="CM351" s="5">
        <v>1275200</v>
      </c>
      <c r="CN351" s="5">
        <f>Target_CC[[#This Row],[Est_Sust_POTS Mar]]</f>
        <v>1275200</v>
      </c>
      <c r="CO351" s="5">
        <f>Target_CC[[#This Row],[Est_Sust_POTS Apr]]</f>
        <v>1275200</v>
      </c>
      <c r="CP351" s="5">
        <f>Target_CC[[#This Row],[Est_Sust_POTS Mei]]</f>
        <v>1275200</v>
      </c>
      <c r="CQ351" s="5">
        <f>Target_CC[[#This Row],[Est_Sust_POTS Jun]]</f>
        <v>1275200</v>
      </c>
      <c r="CR351" s="5">
        <f>Target_CC[[#This Row],[Est_Sust_POTS Jul]]</f>
        <v>1275200</v>
      </c>
      <c r="CS351" s="5">
        <f>Target_CC[[#This Row],[Est_Sust_POTS Agu]]</f>
        <v>1275200</v>
      </c>
      <c r="CT351" s="5">
        <f>Target_CC[[#This Row],[Est_Sust_POTS Sep]]</f>
        <v>1275200</v>
      </c>
      <c r="CU351" s="5">
        <f>Target_CC[[#This Row],[Est_Sust_POTS Okt]]</f>
        <v>1275200</v>
      </c>
      <c r="CV351" s="5">
        <f>Target_CC[[#This Row],[Est_Sust_POTS Nov]]</f>
        <v>1275200</v>
      </c>
      <c r="CW351" s="5">
        <f>SUM(Target_CC[[#This Row],[Est_Sust_POTS Jan]:[Est_Sust_POTS Des]])</f>
        <v>15302400</v>
      </c>
      <c r="CX351" s="5"/>
      <c r="CY351" s="5">
        <v>0</v>
      </c>
      <c r="CZ351" s="5">
        <v>0</v>
      </c>
      <c r="DA351" s="5">
        <v>0</v>
      </c>
      <c r="DB351" s="5"/>
      <c r="DC351" s="5"/>
      <c r="DD351" s="5"/>
      <c r="DE351" s="5"/>
      <c r="DF351" s="5"/>
      <c r="DG351" s="5"/>
      <c r="DH351" s="5"/>
      <c r="DI351" s="5"/>
      <c r="DJ351" s="5">
        <f>SUM(Target_CC[[#This Row],[BC_Jan]:[BC_Des]])</f>
        <v>0</v>
      </c>
      <c r="DK351" s="5"/>
      <c r="DL351" s="5"/>
      <c r="DM351" s="5"/>
      <c r="DN351" s="5"/>
      <c r="DO351" s="5"/>
      <c r="DP351" s="5"/>
      <c r="DQ351" s="5"/>
      <c r="DR351" s="5"/>
      <c r="DS351" s="5"/>
      <c r="DT351" s="5"/>
      <c r="DU351" s="5"/>
      <c r="DV351" s="5"/>
      <c r="DW351" s="5"/>
      <c r="DX351" s="5" t="s">
        <v>160</v>
      </c>
    </row>
    <row r="352" spans="2:128" x14ac:dyDescent="0.3">
      <c r="B352">
        <v>19447943</v>
      </c>
      <c r="C352" t="s">
        <v>618</v>
      </c>
      <c r="D352" t="s">
        <v>350</v>
      </c>
      <c r="E352" t="s">
        <v>452</v>
      </c>
      <c r="F352" t="s">
        <v>300</v>
      </c>
      <c r="G352" t="s">
        <v>25</v>
      </c>
      <c r="H352" t="s">
        <v>159</v>
      </c>
      <c r="I352" t="s">
        <v>29</v>
      </c>
      <c r="J352" s="5">
        <v>0</v>
      </c>
      <c r="K352" s="5">
        <v>2324165.6644536471</v>
      </c>
      <c r="L352" s="5">
        <v>2364757.9711877494</v>
      </c>
      <c r="M352" s="5">
        <v>2528220.7008998431</v>
      </c>
      <c r="N352" s="5">
        <v>2375645.0287002665</v>
      </c>
      <c r="O352" s="5">
        <v>2496055.8290593927</v>
      </c>
      <c r="P352" s="5">
        <v>2462758.1614447129</v>
      </c>
      <c r="Q352" s="5">
        <v>2580568.6973365895</v>
      </c>
      <c r="R352" s="5">
        <v>2606288.9589385288</v>
      </c>
      <c r="S352" s="5">
        <v>2572928.5266269119</v>
      </c>
      <c r="T352" s="5">
        <v>2624691.8114891713</v>
      </c>
      <c r="U352" s="5">
        <v>2605541.3072173912</v>
      </c>
      <c r="V352" s="5">
        <v>2458377.3426457942</v>
      </c>
      <c r="W352" s="5">
        <v>29999999.999999993</v>
      </c>
      <c r="X352" s="5">
        <v>2092564.239382301</v>
      </c>
      <c r="Y352" s="5">
        <v>2129111.5521513275</v>
      </c>
      <c r="Z352" s="5">
        <v>2276285.3392435447</v>
      </c>
      <c r="AA352" s="5">
        <v>2138913.7222682098</v>
      </c>
      <c r="AB352" s="5">
        <v>2247325.6735850023</v>
      </c>
      <c r="AC352" s="5">
        <v>2217346.0944306492</v>
      </c>
      <c r="AD352" s="5">
        <v>2323416.8957509845</v>
      </c>
      <c r="AE352" s="5">
        <v>2346574.1519134562</v>
      </c>
      <c r="AF352" s="5">
        <v>2316538.0625187559</v>
      </c>
      <c r="AG352" s="5">
        <v>2363143.1735365996</v>
      </c>
      <c r="AH352" s="5">
        <v>2345901.0031448063</v>
      </c>
      <c r="AI352" s="5">
        <v>2213401.821052019</v>
      </c>
      <c r="AJ352" s="5">
        <v>27010521.728977654</v>
      </c>
      <c r="AK352" s="5">
        <v>4416729.9038359486</v>
      </c>
      <c r="AL352" s="5">
        <v>4493869.5233390769</v>
      </c>
      <c r="AM352" s="5">
        <v>4804506.0401433874</v>
      </c>
      <c r="AN352" s="5">
        <v>4514558.7509684768</v>
      </c>
      <c r="AO352" s="5">
        <v>4743381.5026443955</v>
      </c>
      <c r="AP352" s="5">
        <v>4680104.2558753621</v>
      </c>
      <c r="AQ352" s="5">
        <v>4903985.5930875745</v>
      </c>
      <c r="AR352" s="5">
        <v>4952863.1108519845</v>
      </c>
      <c r="AS352" s="5">
        <v>4889466.5891456679</v>
      </c>
      <c r="AT352" s="5">
        <v>4987834.985025771</v>
      </c>
      <c r="AU352" s="5">
        <v>4951442.3103621975</v>
      </c>
      <c r="AV352" s="5">
        <v>4671779.1636978127</v>
      </c>
      <c r="AW352" s="5">
        <f>SUM(Target_CC[[#This Row],[Target_Jan]:[Target_Des]])</f>
        <v>57010521.728977665</v>
      </c>
      <c r="AX352" s="5">
        <v>0</v>
      </c>
      <c r="AY352" s="5">
        <v>0</v>
      </c>
      <c r="AZ352" s="5">
        <v>0</v>
      </c>
      <c r="BA352" s="5">
        <v>0</v>
      </c>
      <c r="BB352" s="5">
        <v>0</v>
      </c>
      <c r="BC352" s="5">
        <v>0</v>
      </c>
      <c r="BD352" s="5">
        <v>0</v>
      </c>
      <c r="BE352" s="5">
        <v>0</v>
      </c>
      <c r="BF352" s="5">
        <v>0</v>
      </c>
      <c r="BG352" s="5">
        <v>0</v>
      </c>
      <c r="BH352" s="5">
        <v>0</v>
      </c>
      <c r="BI352" s="5">
        <v>0</v>
      </c>
      <c r="BJ352" s="5">
        <f>SUM(Target_CC[[#This Row],[Target_NGTMA_Jan]:[Target_NGTMA_Des]])</f>
        <v>0</v>
      </c>
      <c r="BK352" s="5">
        <v>1250000</v>
      </c>
      <c r="BL352" s="5">
        <v>1250000</v>
      </c>
      <c r="BM352" s="5">
        <v>1332068</v>
      </c>
      <c r="BN352" s="5">
        <f>Target_CC[[#This Row],[Est_Sust_NP Apr]]+Target_CC[[#This Row],[Est_Sust_POTS Apr]]+Target_CC[[#This Row],[BC_Apr]]</f>
        <v>1364668</v>
      </c>
      <c r="BO352" s="5">
        <f>Target_CC[[#This Row],[Est_Sust_NP Mei]]+Target_CC[[#This Row],[Est_Sust_POTS Mei]]+Target_CC[[#This Row],[BC_Mei]]</f>
        <v>1364668</v>
      </c>
      <c r="BP352" s="5">
        <f>Target_CC[[#This Row],[Est_Sust_NP Jun]]+Target_CC[[#This Row],[Est_Sust_POTS Jun]]+Target_CC[[#This Row],[BC_Jun]]</f>
        <v>1364668</v>
      </c>
      <c r="BQ352" s="5">
        <f>Target_CC[[#This Row],[Est_Sust_NP Jul]]+Target_CC[[#This Row],[Est_Sust_POTS Jul]]+Target_CC[[#This Row],[BC_Jul]]</f>
        <v>1364668</v>
      </c>
      <c r="BR352" s="5">
        <f>Target_CC[[#This Row],[Est_Sust_NP Agu]]+Target_CC[[#This Row],[Est_Sust_POTS Agu]]+Target_CC[[#This Row],[BC_Agu]]</f>
        <v>1364668</v>
      </c>
      <c r="BS352" s="5">
        <f>Target_CC[[#This Row],[Est_Sust_NP Sep]]+Target_CC[[#This Row],[Est_Sust_POTS Sep]]+Target_CC[[#This Row],[BC_Sep]]</f>
        <v>1364668</v>
      </c>
      <c r="BT352" s="5">
        <f>Target_CC[[#This Row],[Est_Sust_NP Okt]]+Target_CC[[#This Row],[Est_Sust_POTS Okt]]+Target_CC[[#This Row],[BC_Okt]]</f>
        <v>1364668</v>
      </c>
      <c r="BU352" s="5">
        <f>Target_CC[[#This Row],[Est_Sust_NP Nov]]+Target_CC[[#This Row],[Est_Sust_POTS Nov]]+Target_CC[[#This Row],[BC_Nov]]</f>
        <v>1364668</v>
      </c>
      <c r="BV352" s="5">
        <f>Target_CC[[#This Row],[Est_Sust_NP Des]]+Target_CC[[#This Row],[Est_Sust_POTS Des]]+Target_CC[[#This Row],[BC_Des]]</f>
        <v>1364668</v>
      </c>
      <c r="BW352" s="5">
        <f>SUM(Target_CC[[#This Row],[Real_Jan]:[Real_Des]])</f>
        <v>16114080</v>
      </c>
      <c r="BX352" s="5">
        <v>0</v>
      </c>
      <c r="BY352" s="5">
        <v>0</v>
      </c>
      <c r="BZ352" s="5">
        <v>0</v>
      </c>
      <c r="CA352" s="5">
        <f>Target_CC[[#This Row],[Est_Sust_NP Mar]]*95%</f>
        <v>0</v>
      </c>
      <c r="CB352" s="5">
        <f>Target_CC[[#This Row],[Est_Sust_NP Apr]]</f>
        <v>0</v>
      </c>
      <c r="CC352" s="5">
        <f>Target_CC[[#This Row],[Est_Sust_NP Mei]]</f>
        <v>0</v>
      </c>
      <c r="CD352" s="5">
        <f>Target_CC[[#This Row],[Est_Sust_NP Jun]]</f>
        <v>0</v>
      </c>
      <c r="CE352" s="5">
        <f>Target_CC[[#This Row],[Est_Sust_NP Jul]]</f>
        <v>0</v>
      </c>
      <c r="CF352" s="5">
        <f>Target_CC[[#This Row],[Est_Sust_NP Agu]]</f>
        <v>0</v>
      </c>
      <c r="CG352" s="5">
        <f>Target_CC[[#This Row],[Est_Sust_NP Sep]]</f>
        <v>0</v>
      </c>
      <c r="CH352" s="5">
        <f>Target_CC[[#This Row],[Est_Sust_NP Okt]]</f>
        <v>0</v>
      </c>
      <c r="CI352" s="5">
        <f>Target_CC[[#This Row],[Est_Sust_NP Nov]]</f>
        <v>0</v>
      </c>
      <c r="CJ352" s="5">
        <f>SUM(Target_CC[[#This Row],[Est_Sust_NP Jan]:[Est_Sust_NP Des]])</f>
        <v>0</v>
      </c>
      <c r="CK352" s="5">
        <v>1282600</v>
      </c>
      <c r="CL352" s="5">
        <v>1282600</v>
      </c>
      <c r="CM352" s="5">
        <v>1364668</v>
      </c>
      <c r="CN352" s="5">
        <f>Target_CC[[#This Row],[Est_Sust_POTS Mar]]</f>
        <v>1364668</v>
      </c>
      <c r="CO352" s="5">
        <f>Target_CC[[#This Row],[Est_Sust_POTS Apr]]</f>
        <v>1364668</v>
      </c>
      <c r="CP352" s="5">
        <f>Target_CC[[#This Row],[Est_Sust_POTS Mei]]</f>
        <v>1364668</v>
      </c>
      <c r="CQ352" s="5">
        <f>Target_CC[[#This Row],[Est_Sust_POTS Jun]]</f>
        <v>1364668</v>
      </c>
      <c r="CR352" s="5">
        <f>Target_CC[[#This Row],[Est_Sust_POTS Jul]]</f>
        <v>1364668</v>
      </c>
      <c r="CS352" s="5">
        <f>Target_CC[[#This Row],[Est_Sust_POTS Agu]]</f>
        <v>1364668</v>
      </c>
      <c r="CT352" s="5">
        <f>Target_CC[[#This Row],[Est_Sust_POTS Sep]]</f>
        <v>1364668</v>
      </c>
      <c r="CU352" s="5">
        <f>Target_CC[[#This Row],[Est_Sust_POTS Okt]]</f>
        <v>1364668</v>
      </c>
      <c r="CV352" s="5">
        <f>Target_CC[[#This Row],[Est_Sust_POTS Nov]]</f>
        <v>1364668</v>
      </c>
      <c r="CW352" s="5">
        <f>SUM(Target_CC[[#This Row],[Est_Sust_POTS Jan]:[Est_Sust_POTS Des]])</f>
        <v>16211880</v>
      </c>
      <c r="CX352" s="5"/>
      <c r="CY352" s="5">
        <v>0</v>
      </c>
      <c r="CZ352" s="5">
        <v>0</v>
      </c>
      <c r="DA352" s="5">
        <v>0</v>
      </c>
      <c r="DB352" s="5"/>
      <c r="DC352" s="5"/>
      <c r="DD352" s="5"/>
      <c r="DE352" s="5"/>
      <c r="DF352" s="5"/>
      <c r="DG352" s="5"/>
      <c r="DH352" s="5"/>
      <c r="DI352" s="5"/>
      <c r="DJ352" s="5">
        <f>SUM(Target_CC[[#This Row],[BC_Jan]:[BC_Des]])</f>
        <v>0</v>
      </c>
      <c r="DK352" s="5"/>
      <c r="DL352" s="5"/>
      <c r="DM352" s="5"/>
      <c r="DN352" s="5"/>
      <c r="DO352" s="5"/>
      <c r="DP352" s="5"/>
      <c r="DQ352" s="5"/>
      <c r="DR352" s="5"/>
      <c r="DS352" s="5"/>
      <c r="DT352" s="5"/>
      <c r="DU352" s="5"/>
      <c r="DV352" s="5"/>
      <c r="DW352" s="5"/>
      <c r="DX352" s="5" t="s">
        <v>160</v>
      </c>
    </row>
    <row r="353" spans="2:128" x14ac:dyDescent="0.3">
      <c r="B353">
        <v>19487234</v>
      </c>
      <c r="C353" t="s">
        <v>619</v>
      </c>
      <c r="D353" t="s">
        <v>620</v>
      </c>
      <c r="E353" t="s">
        <v>522</v>
      </c>
      <c r="F353" t="s">
        <v>296</v>
      </c>
      <c r="G353" t="s">
        <v>25</v>
      </c>
      <c r="H353" t="s">
        <v>159</v>
      </c>
      <c r="I353" t="s">
        <v>29</v>
      </c>
      <c r="J353" s="5">
        <v>16578362.021818183</v>
      </c>
      <c r="K353" s="5">
        <v>1331550</v>
      </c>
      <c r="L353" s="5">
        <v>1264972.5</v>
      </c>
      <c r="M353" s="5">
        <v>1277750</v>
      </c>
      <c r="N353" s="5">
        <v>1264972.5</v>
      </c>
      <c r="O353" s="5">
        <v>1226640</v>
      </c>
      <c r="P353" s="5">
        <v>1188307.5</v>
      </c>
      <c r="Q353" s="5">
        <v>1252195</v>
      </c>
      <c r="R353" s="5">
        <v>1303305</v>
      </c>
      <c r="S353" s="5">
        <v>1290527.5</v>
      </c>
      <c r="T353" s="5">
        <v>1290527.5</v>
      </c>
      <c r="U353" s="5">
        <v>1303305</v>
      </c>
      <c r="V353" s="5">
        <v>1277750</v>
      </c>
      <c r="W353" s="5">
        <v>15271802.5</v>
      </c>
      <c r="X353" s="5">
        <v>0</v>
      </c>
      <c r="Y353" s="5">
        <v>690859.22431823774</v>
      </c>
      <c r="Z353" s="5">
        <v>683729.23020126333</v>
      </c>
      <c r="AA353" s="5">
        <v>537486.86343142285</v>
      </c>
      <c r="AB353" s="5">
        <v>586231.66372162709</v>
      </c>
      <c r="AC353" s="5">
        <v>571553.53985494352</v>
      </c>
      <c r="AD353" s="5">
        <v>710365.72728492401</v>
      </c>
      <c r="AE353" s="5">
        <v>598269.13892134407</v>
      </c>
      <c r="AF353" s="5">
        <v>715610.41381648171</v>
      </c>
      <c r="AG353" s="5">
        <v>720720.50871695695</v>
      </c>
      <c r="AH353" s="5">
        <v>611960.29877694696</v>
      </c>
      <c r="AI353" s="5">
        <v>623089.45347582689</v>
      </c>
      <c r="AJ353" s="5">
        <v>7049876.062519975</v>
      </c>
      <c r="AK353" s="5">
        <v>1331550</v>
      </c>
      <c r="AL353" s="5">
        <v>1955831.7243182377</v>
      </c>
      <c r="AM353" s="5">
        <v>1961479.2302012634</v>
      </c>
      <c r="AN353" s="5">
        <v>1802459.363431423</v>
      </c>
      <c r="AO353" s="5">
        <v>1812871.6637216271</v>
      </c>
      <c r="AP353" s="5">
        <v>1759861.0398549435</v>
      </c>
      <c r="AQ353" s="5">
        <v>1962560.7272849241</v>
      </c>
      <c r="AR353" s="5">
        <v>1901574.1389213442</v>
      </c>
      <c r="AS353" s="5">
        <v>2006137.9138164818</v>
      </c>
      <c r="AT353" s="5">
        <v>2011248.0087169569</v>
      </c>
      <c r="AU353" s="5">
        <v>1915265.298776947</v>
      </c>
      <c r="AV353" s="5">
        <v>1900839.4534758269</v>
      </c>
      <c r="AW353" s="5">
        <f>SUM(Target_CC[[#This Row],[Target_Jan]:[Target_Des]])</f>
        <v>22321678.562519975</v>
      </c>
      <c r="AX353" s="5">
        <v>0</v>
      </c>
      <c r="AY353" s="5">
        <v>0</v>
      </c>
      <c r="AZ353" s="5">
        <v>0</v>
      </c>
      <c r="BA353" s="5">
        <v>0</v>
      </c>
      <c r="BB353" s="5">
        <v>0</v>
      </c>
      <c r="BC353" s="5">
        <v>0</v>
      </c>
      <c r="BD353" s="5">
        <v>0</v>
      </c>
      <c r="BE353" s="5">
        <v>0</v>
      </c>
      <c r="BF353" s="5">
        <v>0</v>
      </c>
      <c r="BG353" s="5">
        <v>0</v>
      </c>
      <c r="BH353" s="5">
        <v>0</v>
      </c>
      <c r="BI353" s="5">
        <v>0</v>
      </c>
      <c r="BJ353" s="5">
        <f>SUM(Target_CC[[#This Row],[Target_NGTMA_Jan]:[Target_NGTMA_Des]])</f>
        <v>0</v>
      </c>
      <c r="BK353" s="5">
        <v>1345000</v>
      </c>
      <c r="BL353" s="5">
        <v>1345000</v>
      </c>
      <c r="BM353" s="5">
        <v>1345000</v>
      </c>
      <c r="BN353" s="5">
        <f>Target_CC[[#This Row],[Est_Sust_NP Apr]]+Target_CC[[#This Row],[Est_Sust_POTS Apr]]+Target_CC[[#This Row],[BC_Apr]]</f>
        <v>1345000</v>
      </c>
      <c r="BO353" s="5">
        <f>Target_CC[[#This Row],[Est_Sust_NP Mei]]+Target_CC[[#This Row],[Est_Sust_POTS Mei]]+Target_CC[[#This Row],[BC_Mei]]</f>
        <v>1345000</v>
      </c>
      <c r="BP353" s="5">
        <f>Target_CC[[#This Row],[Est_Sust_NP Jun]]+Target_CC[[#This Row],[Est_Sust_POTS Jun]]+Target_CC[[#This Row],[BC_Jun]]</f>
        <v>1345000</v>
      </c>
      <c r="BQ353" s="5">
        <f>Target_CC[[#This Row],[Est_Sust_NP Jul]]+Target_CC[[#This Row],[Est_Sust_POTS Jul]]+Target_CC[[#This Row],[BC_Jul]]</f>
        <v>1345000</v>
      </c>
      <c r="BR353" s="5">
        <f>Target_CC[[#This Row],[Est_Sust_NP Agu]]+Target_CC[[#This Row],[Est_Sust_POTS Agu]]+Target_CC[[#This Row],[BC_Agu]]</f>
        <v>1345000</v>
      </c>
      <c r="BS353" s="5">
        <f>Target_CC[[#This Row],[Est_Sust_NP Sep]]+Target_CC[[#This Row],[Est_Sust_POTS Sep]]+Target_CC[[#This Row],[BC_Sep]]</f>
        <v>1345000</v>
      </c>
      <c r="BT353" s="5">
        <f>Target_CC[[#This Row],[Est_Sust_NP Okt]]+Target_CC[[#This Row],[Est_Sust_POTS Okt]]+Target_CC[[#This Row],[BC_Okt]]</f>
        <v>1345000</v>
      </c>
      <c r="BU353" s="5">
        <f>Target_CC[[#This Row],[Est_Sust_NP Nov]]+Target_CC[[#This Row],[Est_Sust_POTS Nov]]+Target_CC[[#This Row],[BC_Nov]]</f>
        <v>1345000</v>
      </c>
      <c r="BV353" s="5">
        <f>Target_CC[[#This Row],[Est_Sust_NP Des]]+Target_CC[[#This Row],[Est_Sust_POTS Des]]+Target_CC[[#This Row],[BC_Des]]</f>
        <v>1345000</v>
      </c>
      <c r="BW353" s="5">
        <f>SUM(Target_CC[[#This Row],[Real_Jan]:[Real_Des]])</f>
        <v>16140000</v>
      </c>
      <c r="BX353" s="5">
        <v>0</v>
      </c>
      <c r="BY353" s="5">
        <v>0</v>
      </c>
      <c r="BZ353" s="5">
        <v>0</v>
      </c>
      <c r="CA353" s="5">
        <f>Target_CC[[#This Row],[Est_Sust_NP Mar]]*95%</f>
        <v>0</v>
      </c>
      <c r="CB353" s="5">
        <f>Target_CC[[#This Row],[Est_Sust_NP Apr]]</f>
        <v>0</v>
      </c>
      <c r="CC353" s="5">
        <f>Target_CC[[#This Row],[Est_Sust_NP Mei]]</f>
        <v>0</v>
      </c>
      <c r="CD353" s="5">
        <f>Target_CC[[#This Row],[Est_Sust_NP Jun]]</f>
        <v>0</v>
      </c>
      <c r="CE353" s="5">
        <f>Target_CC[[#This Row],[Est_Sust_NP Jul]]</f>
        <v>0</v>
      </c>
      <c r="CF353" s="5">
        <f>Target_CC[[#This Row],[Est_Sust_NP Agu]]</f>
        <v>0</v>
      </c>
      <c r="CG353" s="5">
        <f>Target_CC[[#This Row],[Est_Sust_NP Sep]]</f>
        <v>0</v>
      </c>
      <c r="CH353" s="5">
        <f>Target_CC[[#This Row],[Est_Sust_NP Okt]]</f>
        <v>0</v>
      </c>
      <c r="CI353" s="5">
        <f>Target_CC[[#This Row],[Est_Sust_NP Nov]]</f>
        <v>0</v>
      </c>
      <c r="CJ353" s="5">
        <f>SUM(Target_CC[[#This Row],[Est_Sust_NP Jan]:[Est_Sust_NP Des]])</f>
        <v>0</v>
      </c>
      <c r="CK353" s="5">
        <v>1345000</v>
      </c>
      <c r="CL353" s="5">
        <v>1345000</v>
      </c>
      <c r="CM353" s="5">
        <v>1345000</v>
      </c>
      <c r="CN353" s="5">
        <f>Target_CC[[#This Row],[Est_Sust_POTS Mar]]</f>
        <v>1345000</v>
      </c>
      <c r="CO353" s="5">
        <f>Target_CC[[#This Row],[Est_Sust_POTS Apr]]</f>
        <v>1345000</v>
      </c>
      <c r="CP353" s="5">
        <f>Target_CC[[#This Row],[Est_Sust_POTS Mei]]</f>
        <v>1345000</v>
      </c>
      <c r="CQ353" s="5">
        <f>Target_CC[[#This Row],[Est_Sust_POTS Jun]]</f>
        <v>1345000</v>
      </c>
      <c r="CR353" s="5">
        <f>Target_CC[[#This Row],[Est_Sust_POTS Jul]]</f>
        <v>1345000</v>
      </c>
      <c r="CS353" s="5">
        <f>Target_CC[[#This Row],[Est_Sust_POTS Agu]]</f>
        <v>1345000</v>
      </c>
      <c r="CT353" s="5">
        <f>Target_CC[[#This Row],[Est_Sust_POTS Sep]]</f>
        <v>1345000</v>
      </c>
      <c r="CU353" s="5">
        <f>Target_CC[[#This Row],[Est_Sust_POTS Okt]]</f>
        <v>1345000</v>
      </c>
      <c r="CV353" s="5">
        <f>Target_CC[[#This Row],[Est_Sust_POTS Nov]]</f>
        <v>1345000</v>
      </c>
      <c r="CW353" s="5">
        <f>SUM(Target_CC[[#This Row],[Est_Sust_POTS Jan]:[Est_Sust_POTS Des]])</f>
        <v>16140000</v>
      </c>
      <c r="CX353" s="5"/>
      <c r="CY353" s="5">
        <v>0</v>
      </c>
      <c r="CZ353" s="5">
        <v>0</v>
      </c>
      <c r="DA353" s="5">
        <v>0</v>
      </c>
      <c r="DB353" s="5"/>
      <c r="DC353" s="5"/>
      <c r="DD353" s="5"/>
      <c r="DE353" s="5"/>
      <c r="DF353" s="5"/>
      <c r="DG353" s="5"/>
      <c r="DH353" s="5"/>
      <c r="DI353" s="5"/>
      <c r="DJ353" s="5">
        <f>SUM(Target_CC[[#This Row],[BC_Jan]:[BC_Des]])</f>
        <v>0</v>
      </c>
      <c r="DK353" s="5"/>
      <c r="DL353" s="5"/>
      <c r="DM353" s="5"/>
      <c r="DN353" s="5"/>
      <c r="DO353" s="5"/>
      <c r="DP353" s="5"/>
      <c r="DQ353" s="5"/>
      <c r="DR353" s="5"/>
      <c r="DS353" s="5"/>
      <c r="DT353" s="5"/>
      <c r="DU353" s="5"/>
      <c r="DV353" s="5"/>
      <c r="DW353" s="5"/>
      <c r="DX353" s="5" t="s">
        <v>160</v>
      </c>
    </row>
    <row r="354" spans="2:128" x14ac:dyDescent="0.3">
      <c r="B354">
        <v>10202916</v>
      </c>
      <c r="C354" t="s">
        <v>621</v>
      </c>
      <c r="D354" t="s">
        <v>380</v>
      </c>
      <c r="E354" t="s">
        <v>312</v>
      </c>
      <c r="F354" t="s">
        <v>309</v>
      </c>
      <c r="G354" t="s">
        <v>25</v>
      </c>
      <c r="H354" t="s">
        <v>159</v>
      </c>
      <c r="I354" t="s">
        <v>29</v>
      </c>
      <c r="J354" s="5">
        <v>17267535.593030248</v>
      </c>
      <c r="K354" s="5">
        <v>1319877.8536363638</v>
      </c>
      <c r="L354" s="5">
        <v>1389345.1090909094</v>
      </c>
      <c r="M354" s="5">
        <v>1250410.5981818184</v>
      </c>
      <c r="N354" s="5">
        <v>1111476.0872727274</v>
      </c>
      <c r="O354" s="5">
        <v>1180943.3427272728</v>
      </c>
      <c r="P354" s="5">
        <v>1250410.5981818184</v>
      </c>
      <c r="Q354" s="5">
        <v>1597746.8754545457</v>
      </c>
      <c r="R354" s="5">
        <v>1458812.3645454547</v>
      </c>
      <c r="S354" s="5">
        <v>1458812.3645454547</v>
      </c>
      <c r="T354" s="5">
        <v>1597746.8754545457</v>
      </c>
      <c r="U354" s="5">
        <v>1389345.1090909094</v>
      </c>
      <c r="V354" s="5">
        <v>1458812.3645454547</v>
      </c>
      <c r="W354" s="5">
        <v>16463739.542727275</v>
      </c>
      <c r="X354" s="5">
        <v>176867.49348630392</v>
      </c>
      <c r="Y354" s="5">
        <v>188089.3656351777</v>
      </c>
      <c r="Z354" s="5">
        <v>247483.06843011361</v>
      </c>
      <c r="AA354" s="5">
        <v>252322.21209219383</v>
      </c>
      <c r="AB354" s="5">
        <v>330033.24979382777</v>
      </c>
      <c r="AC354" s="5">
        <v>308367.90079560445</v>
      </c>
      <c r="AD354" s="5">
        <v>270790.36545245966</v>
      </c>
      <c r="AE354" s="5">
        <v>306320.83331481088</v>
      </c>
      <c r="AF354" s="5">
        <v>265977.86735522369</v>
      </c>
      <c r="AG354" s="5">
        <v>279919.15911029134</v>
      </c>
      <c r="AH354" s="5">
        <v>343921.71054348996</v>
      </c>
      <c r="AI354" s="5">
        <v>408037.57337232598</v>
      </c>
      <c r="AJ354" s="5">
        <v>3378130.7993818228</v>
      </c>
      <c r="AK354" s="5">
        <v>1496745.3471226676</v>
      </c>
      <c r="AL354" s="5">
        <v>1577434.4747260869</v>
      </c>
      <c r="AM354" s="5">
        <v>1497893.666611932</v>
      </c>
      <c r="AN354" s="5">
        <v>1363798.2993649212</v>
      </c>
      <c r="AO354" s="5">
        <v>1510976.5925211005</v>
      </c>
      <c r="AP354" s="5">
        <v>1558778.4989774227</v>
      </c>
      <c r="AQ354" s="5">
        <v>1868537.2409070055</v>
      </c>
      <c r="AR354" s="5">
        <v>1765133.1978602656</v>
      </c>
      <c r="AS354" s="5">
        <v>1724790.2319006785</v>
      </c>
      <c r="AT354" s="5">
        <v>1877666.0345648371</v>
      </c>
      <c r="AU354" s="5">
        <v>1733266.8196343994</v>
      </c>
      <c r="AV354" s="5">
        <v>1866849.9379177806</v>
      </c>
      <c r="AW354" s="5">
        <f>SUM(Target_CC[[#This Row],[Target_Jan]:[Target_Des]])</f>
        <v>19841870.342109099</v>
      </c>
      <c r="AX354" s="5">
        <v>0</v>
      </c>
      <c r="AY354" s="5">
        <v>0</v>
      </c>
      <c r="AZ354" s="5">
        <v>0</v>
      </c>
      <c r="BA354" s="5">
        <v>0</v>
      </c>
      <c r="BB354" s="5">
        <v>0</v>
      </c>
      <c r="BC354" s="5">
        <v>0</v>
      </c>
      <c r="BD354" s="5">
        <v>0</v>
      </c>
      <c r="BE354" s="5">
        <v>0</v>
      </c>
      <c r="BF354" s="5">
        <v>0</v>
      </c>
      <c r="BG354" s="5">
        <v>0</v>
      </c>
      <c r="BH354" s="5">
        <v>0</v>
      </c>
      <c r="BI354" s="5">
        <v>0</v>
      </c>
      <c r="BJ354" s="5">
        <f>SUM(Target_CC[[#This Row],[Target_NGTMA_Jan]:[Target_NGTMA_Des]])</f>
        <v>0</v>
      </c>
      <c r="BK354" s="5">
        <v>1366160</v>
      </c>
      <c r="BL354" s="5">
        <v>1425445</v>
      </c>
      <c r="BM354" s="5">
        <v>1556384</v>
      </c>
      <c r="BN354" s="5">
        <f>Target_CC[[#This Row],[Est_Sust_NP Apr]]+Target_CC[[#This Row],[Est_Sust_POTS Apr]]+Target_CC[[#This Row],[BC_Apr]]</f>
        <v>1534528</v>
      </c>
      <c r="BO354" s="5">
        <f>Target_CC[[#This Row],[Est_Sust_NP Mei]]+Target_CC[[#This Row],[Est_Sust_POTS Mei]]+Target_CC[[#This Row],[BC_Mei]]</f>
        <v>1534528</v>
      </c>
      <c r="BP354" s="5">
        <f>Target_CC[[#This Row],[Est_Sust_NP Jun]]+Target_CC[[#This Row],[Est_Sust_POTS Jun]]+Target_CC[[#This Row],[BC_Jun]]</f>
        <v>1534528</v>
      </c>
      <c r="BQ354" s="5">
        <f>Target_CC[[#This Row],[Est_Sust_NP Jul]]+Target_CC[[#This Row],[Est_Sust_POTS Jul]]+Target_CC[[#This Row],[BC_Jul]]</f>
        <v>1534528</v>
      </c>
      <c r="BR354" s="5">
        <f>Target_CC[[#This Row],[Est_Sust_NP Agu]]+Target_CC[[#This Row],[Est_Sust_POTS Agu]]+Target_CC[[#This Row],[BC_Agu]]</f>
        <v>1534528</v>
      </c>
      <c r="BS354" s="5">
        <f>Target_CC[[#This Row],[Est_Sust_NP Sep]]+Target_CC[[#This Row],[Est_Sust_POTS Sep]]+Target_CC[[#This Row],[BC_Sep]]</f>
        <v>1534528</v>
      </c>
      <c r="BT354" s="5">
        <f>Target_CC[[#This Row],[Est_Sust_NP Okt]]+Target_CC[[#This Row],[Est_Sust_POTS Okt]]+Target_CC[[#This Row],[BC_Okt]]</f>
        <v>1534528</v>
      </c>
      <c r="BU354" s="5">
        <f>Target_CC[[#This Row],[Est_Sust_NP Nov]]+Target_CC[[#This Row],[Est_Sust_POTS Nov]]+Target_CC[[#This Row],[BC_Nov]]</f>
        <v>1534528</v>
      </c>
      <c r="BV354" s="5">
        <f>Target_CC[[#This Row],[Est_Sust_NP Des]]+Target_CC[[#This Row],[Est_Sust_POTS Des]]+Target_CC[[#This Row],[BC_Des]]</f>
        <v>1534528</v>
      </c>
      <c r="BW354" s="5">
        <f>SUM(Target_CC[[#This Row],[Real_Jan]:[Real_Des]])</f>
        <v>18158741</v>
      </c>
      <c r="BX354" s="5">
        <v>0</v>
      </c>
      <c r="BY354" s="5">
        <v>0</v>
      </c>
      <c r="BZ354" s="5">
        <v>0</v>
      </c>
      <c r="CA354" s="5">
        <f>Target_CC[[#This Row],[Est_Sust_NP Mar]]*95%</f>
        <v>0</v>
      </c>
      <c r="CB354" s="5">
        <f>Target_CC[[#This Row],[Est_Sust_NP Apr]]</f>
        <v>0</v>
      </c>
      <c r="CC354" s="5">
        <f>Target_CC[[#This Row],[Est_Sust_NP Mei]]</f>
        <v>0</v>
      </c>
      <c r="CD354" s="5">
        <f>Target_CC[[#This Row],[Est_Sust_NP Jun]]</f>
        <v>0</v>
      </c>
      <c r="CE354" s="5">
        <f>Target_CC[[#This Row],[Est_Sust_NP Jul]]</f>
        <v>0</v>
      </c>
      <c r="CF354" s="5">
        <f>Target_CC[[#This Row],[Est_Sust_NP Agu]]</f>
        <v>0</v>
      </c>
      <c r="CG354" s="5">
        <f>Target_CC[[#This Row],[Est_Sust_NP Sep]]</f>
        <v>0</v>
      </c>
      <c r="CH354" s="5">
        <f>Target_CC[[#This Row],[Est_Sust_NP Okt]]</f>
        <v>0</v>
      </c>
      <c r="CI354" s="5">
        <f>Target_CC[[#This Row],[Est_Sust_NP Nov]]</f>
        <v>0</v>
      </c>
      <c r="CJ354" s="5">
        <f>SUM(Target_CC[[#This Row],[Est_Sust_NP Jan]:[Est_Sust_NP Des]])</f>
        <v>0</v>
      </c>
      <c r="CK354" s="5">
        <v>1347000</v>
      </c>
      <c r="CL354" s="5">
        <v>1407889</v>
      </c>
      <c r="CM354" s="5">
        <v>1534528</v>
      </c>
      <c r="CN354" s="5">
        <f>Target_CC[[#This Row],[Est_Sust_POTS Mar]]</f>
        <v>1534528</v>
      </c>
      <c r="CO354" s="5">
        <f>Target_CC[[#This Row],[Est_Sust_POTS Apr]]</f>
        <v>1534528</v>
      </c>
      <c r="CP354" s="5">
        <f>Target_CC[[#This Row],[Est_Sust_POTS Mei]]</f>
        <v>1534528</v>
      </c>
      <c r="CQ354" s="5">
        <f>Target_CC[[#This Row],[Est_Sust_POTS Jun]]</f>
        <v>1534528</v>
      </c>
      <c r="CR354" s="5">
        <f>Target_CC[[#This Row],[Est_Sust_POTS Jul]]</f>
        <v>1534528</v>
      </c>
      <c r="CS354" s="5">
        <f>Target_CC[[#This Row],[Est_Sust_POTS Agu]]</f>
        <v>1534528</v>
      </c>
      <c r="CT354" s="5">
        <f>Target_CC[[#This Row],[Est_Sust_POTS Sep]]</f>
        <v>1534528</v>
      </c>
      <c r="CU354" s="5">
        <f>Target_CC[[#This Row],[Est_Sust_POTS Okt]]</f>
        <v>1534528</v>
      </c>
      <c r="CV354" s="5">
        <f>Target_CC[[#This Row],[Est_Sust_POTS Nov]]</f>
        <v>1534528</v>
      </c>
      <c r="CW354" s="5">
        <f>SUM(Target_CC[[#This Row],[Est_Sust_POTS Jan]:[Est_Sust_POTS Des]])</f>
        <v>18100169</v>
      </c>
      <c r="CX354" s="5"/>
      <c r="CY354" s="5">
        <v>0</v>
      </c>
      <c r="CZ354" s="5">
        <v>0</v>
      </c>
      <c r="DA354" s="5">
        <v>0</v>
      </c>
      <c r="DB354" s="5"/>
      <c r="DC354" s="5"/>
      <c r="DD354" s="5"/>
      <c r="DE354" s="5"/>
      <c r="DF354" s="5"/>
      <c r="DG354" s="5"/>
      <c r="DH354" s="5"/>
      <c r="DI354" s="5"/>
      <c r="DJ354" s="5">
        <f>SUM(Target_CC[[#This Row],[BC_Jan]:[BC_Des]])</f>
        <v>0</v>
      </c>
      <c r="DK354" s="5"/>
      <c r="DL354" s="5"/>
      <c r="DM354" s="5"/>
      <c r="DN354" s="5"/>
      <c r="DO354" s="5"/>
      <c r="DP354" s="5"/>
      <c r="DQ354" s="5"/>
      <c r="DR354" s="5"/>
      <c r="DS354" s="5"/>
      <c r="DT354" s="5"/>
      <c r="DU354" s="5"/>
      <c r="DV354" s="5"/>
      <c r="DW354" s="5"/>
      <c r="DX354" s="5" t="s">
        <v>160</v>
      </c>
    </row>
    <row r="355" spans="2:128" x14ac:dyDescent="0.3">
      <c r="B355">
        <v>19650683</v>
      </c>
      <c r="C355" t="s">
        <v>622</v>
      </c>
      <c r="D355" t="s">
        <v>350</v>
      </c>
      <c r="E355" t="s">
        <v>351</v>
      </c>
      <c r="F355" t="s">
        <v>300</v>
      </c>
      <c r="G355" t="s">
        <v>21</v>
      </c>
      <c r="H355" t="s">
        <v>159</v>
      </c>
      <c r="I355" t="s">
        <v>29</v>
      </c>
      <c r="J355" s="5">
        <v>0</v>
      </c>
      <c r="K355" s="5">
        <v>2528692.242925568</v>
      </c>
      <c r="L355" s="5">
        <v>2572856.6726522716</v>
      </c>
      <c r="M355" s="5">
        <v>2750704.1225790293</v>
      </c>
      <c r="N355" s="5">
        <v>2584701.7912258897</v>
      </c>
      <c r="O355" s="5">
        <v>2715708.7420166195</v>
      </c>
      <c r="P355" s="5">
        <v>2679480.8796518473</v>
      </c>
      <c r="Q355" s="5">
        <v>2807658.7427022094</v>
      </c>
      <c r="R355" s="5">
        <v>2835642.3873251192</v>
      </c>
      <c r="S355" s="5">
        <v>2799346.2369700801</v>
      </c>
      <c r="T355" s="5">
        <v>2855664.6909002187</v>
      </c>
      <c r="U355" s="5">
        <v>2834828.9422525214</v>
      </c>
      <c r="V355" s="5">
        <v>2674714.5487986244</v>
      </c>
      <c r="W355" s="5">
        <v>32639999.999999996</v>
      </c>
      <c r="X355" s="5">
        <v>685177.59075580549</v>
      </c>
      <c r="Y355" s="5">
        <v>697144.43948637182</v>
      </c>
      <c r="Z355" s="5">
        <v>745334.20540343632</v>
      </c>
      <c r="AA355" s="5">
        <v>700354.00752660865</v>
      </c>
      <c r="AB355" s="5">
        <v>735851.81362230226</v>
      </c>
      <c r="AC355" s="5">
        <v>726035.46704126918</v>
      </c>
      <c r="AD355" s="5">
        <v>760766.7000091318</v>
      </c>
      <c r="AE355" s="5">
        <v>768349.18311158661</v>
      </c>
      <c r="AF355" s="5">
        <v>758514.33313189773</v>
      </c>
      <c r="AG355" s="5">
        <v>773774.45135581389</v>
      </c>
      <c r="AH355" s="5">
        <v>768128.77102442412</v>
      </c>
      <c r="AI355" s="5">
        <v>724743.97611354035</v>
      </c>
      <c r="AJ355" s="5">
        <v>8844174.9385821894</v>
      </c>
      <c r="AK355" s="5">
        <v>3213869.8336813734</v>
      </c>
      <c r="AL355" s="5">
        <v>3270001.1121386434</v>
      </c>
      <c r="AM355" s="5">
        <v>3496038.3279824657</v>
      </c>
      <c r="AN355" s="5">
        <v>3285055.7987524983</v>
      </c>
      <c r="AO355" s="5">
        <v>3451560.5556389219</v>
      </c>
      <c r="AP355" s="5">
        <v>3405516.3466931162</v>
      </c>
      <c r="AQ355" s="5">
        <v>3568425.4427113412</v>
      </c>
      <c r="AR355" s="5">
        <v>3603991.5704367058</v>
      </c>
      <c r="AS355" s="5">
        <v>3557860.5701019778</v>
      </c>
      <c r="AT355" s="5">
        <v>3629439.1422560327</v>
      </c>
      <c r="AU355" s="5">
        <v>3602957.7132769455</v>
      </c>
      <c r="AV355" s="5">
        <v>3399458.5249121645</v>
      </c>
      <c r="AW355" s="5">
        <f>SUM(Target_CC[[#This Row],[Target_Jan]:[Target_Des]])</f>
        <v>41484174.938582182</v>
      </c>
      <c r="AX355" s="5">
        <v>0</v>
      </c>
      <c r="AY355" s="5">
        <v>0</v>
      </c>
      <c r="AZ355" s="5">
        <v>0</v>
      </c>
      <c r="BA355" s="5">
        <v>0</v>
      </c>
      <c r="BB355" s="5">
        <v>0</v>
      </c>
      <c r="BC355" s="5">
        <v>0</v>
      </c>
      <c r="BD355" s="5">
        <v>0</v>
      </c>
      <c r="BE355" s="5">
        <v>0</v>
      </c>
      <c r="BF355" s="5">
        <v>0</v>
      </c>
      <c r="BG355" s="5">
        <v>0</v>
      </c>
      <c r="BH355" s="5">
        <v>0</v>
      </c>
      <c r="BI355" s="5">
        <v>0</v>
      </c>
      <c r="BJ355" s="5">
        <f>SUM(Target_CC[[#This Row],[Target_NGTMA_Jan]:[Target_NGTMA_Des]])</f>
        <v>0</v>
      </c>
      <c r="BK355" s="5">
        <v>1320000</v>
      </c>
      <c r="BL355" s="5">
        <v>1320000</v>
      </c>
      <c r="BM355" s="5">
        <v>1320000</v>
      </c>
      <c r="BN355" s="5">
        <f>Target_CC[[#This Row],[Est_Sust_NP Apr]]+Target_CC[[#This Row],[Est_Sust_POTS Apr]]+Target_CC[[#This Row],[BC_Apr]]</f>
        <v>1352600</v>
      </c>
      <c r="BO355" s="5">
        <f>Target_CC[[#This Row],[Est_Sust_NP Mei]]+Target_CC[[#This Row],[Est_Sust_POTS Mei]]+Target_CC[[#This Row],[BC_Mei]]</f>
        <v>1352600</v>
      </c>
      <c r="BP355" s="5">
        <f>Target_CC[[#This Row],[Est_Sust_NP Jun]]+Target_CC[[#This Row],[Est_Sust_POTS Jun]]+Target_CC[[#This Row],[BC_Jun]]</f>
        <v>1352600</v>
      </c>
      <c r="BQ355" s="5">
        <f>Target_CC[[#This Row],[Est_Sust_NP Jul]]+Target_CC[[#This Row],[Est_Sust_POTS Jul]]+Target_CC[[#This Row],[BC_Jul]]</f>
        <v>1352600</v>
      </c>
      <c r="BR355" s="5">
        <f>Target_CC[[#This Row],[Est_Sust_NP Agu]]+Target_CC[[#This Row],[Est_Sust_POTS Agu]]+Target_CC[[#This Row],[BC_Agu]]</f>
        <v>1352600</v>
      </c>
      <c r="BS355" s="5">
        <f>Target_CC[[#This Row],[Est_Sust_NP Sep]]+Target_CC[[#This Row],[Est_Sust_POTS Sep]]+Target_CC[[#This Row],[BC_Sep]]</f>
        <v>1352600</v>
      </c>
      <c r="BT355" s="5">
        <f>Target_CC[[#This Row],[Est_Sust_NP Okt]]+Target_CC[[#This Row],[Est_Sust_POTS Okt]]+Target_CC[[#This Row],[BC_Okt]]</f>
        <v>1352600</v>
      </c>
      <c r="BU355" s="5">
        <f>Target_CC[[#This Row],[Est_Sust_NP Nov]]+Target_CC[[#This Row],[Est_Sust_POTS Nov]]+Target_CC[[#This Row],[BC_Nov]]</f>
        <v>1352600</v>
      </c>
      <c r="BV355" s="5">
        <f>Target_CC[[#This Row],[Est_Sust_NP Des]]+Target_CC[[#This Row],[Est_Sust_POTS Des]]+Target_CC[[#This Row],[BC_Des]]</f>
        <v>1352600</v>
      </c>
      <c r="BW355" s="5">
        <f>SUM(Target_CC[[#This Row],[Real_Jan]:[Real_Des]])</f>
        <v>16133400</v>
      </c>
      <c r="BX355" s="5">
        <v>0</v>
      </c>
      <c r="BY355" s="5">
        <v>0</v>
      </c>
      <c r="BZ355" s="5">
        <v>0</v>
      </c>
      <c r="CA355" s="5">
        <f>Target_CC[[#This Row],[Est_Sust_NP Mar]]*95%</f>
        <v>0</v>
      </c>
      <c r="CB355" s="5">
        <f>Target_CC[[#This Row],[Est_Sust_NP Apr]]</f>
        <v>0</v>
      </c>
      <c r="CC355" s="5">
        <f>Target_CC[[#This Row],[Est_Sust_NP Mei]]</f>
        <v>0</v>
      </c>
      <c r="CD355" s="5">
        <f>Target_CC[[#This Row],[Est_Sust_NP Jun]]</f>
        <v>0</v>
      </c>
      <c r="CE355" s="5">
        <f>Target_CC[[#This Row],[Est_Sust_NP Jul]]</f>
        <v>0</v>
      </c>
      <c r="CF355" s="5">
        <f>Target_CC[[#This Row],[Est_Sust_NP Agu]]</f>
        <v>0</v>
      </c>
      <c r="CG355" s="5">
        <f>Target_CC[[#This Row],[Est_Sust_NP Sep]]</f>
        <v>0</v>
      </c>
      <c r="CH355" s="5">
        <f>Target_CC[[#This Row],[Est_Sust_NP Okt]]</f>
        <v>0</v>
      </c>
      <c r="CI355" s="5">
        <f>Target_CC[[#This Row],[Est_Sust_NP Nov]]</f>
        <v>0</v>
      </c>
      <c r="CJ355" s="5">
        <f>SUM(Target_CC[[#This Row],[Est_Sust_NP Jan]:[Est_Sust_NP Des]])</f>
        <v>0</v>
      </c>
      <c r="CK355" s="5">
        <v>1352600</v>
      </c>
      <c r="CL355" s="5">
        <v>1352600</v>
      </c>
      <c r="CM355" s="5">
        <v>1352600</v>
      </c>
      <c r="CN355" s="5">
        <f>Target_CC[[#This Row],[Est_Sust_POTS Mar]]</f>
        <v>1352600</v>
      </c>
      <c r="CO355" s="5">
        <f>Target_CC[[#This Row],[Est_Sust_POTS Apr]]</f>
        <v>1352600</v>
      </c>
      <c r="CP355" s="5">
        <f>Target_CC[[#This Row],[Est_Sust_POTS Mei]]</f>
        <v>1352600</v>
      </c>
      <c r="CQ355" s="5">
        <f>Target_CC[[#This Row],[Est_Sust_POTS Jun]]</f>
        <v>1352600</v>
      </c>
      <c r="CR355" s="5">
        <f>Target_CC[[#This Row],[Est_Sust_POTS Jul]]</f>
        <v>1352600</v>
      </c>
      <c r="CS355" s="5">
        <f>Target_CC[[#This Row],[Est_Sust_POTS Agu]]</f>
        <v>1352600</v>
      </c>
      <c r="CT355" s="5">
        <f>Target_CC[[#This Row],[Est_Sust_POTS Sep]]</f>
        <v>1352600</v>
      </c>
      <c r="CU355" s="5">
        <f>Target_CC[[#This Row],[Est_Sust_POTS Okt]]</f>
        <v>1352600</v>
      </c>
      <c r="CV355" s="5">
        <f>Target_CC[[#This Row],[Est_Sust_POTS Nov]]</f>
        <v>1352600</v>
      </c>
      <c r="CW355" s="5">
        <f>SUM(Target_CC[[#This Row],[Est_Sust_POTS Jan]:[Est_Sust_POTS Des]])</f>
        <v>16231200</v>
      </c>
      <c r="CX355" s="5"/>
      <c r="CY355" s="5">
        <v>0</v>
      </c>
      <c r="CZ355" s="5">
        <v>0</v>
      </c>
      <c r="DA355" s="5">
        <v>0</v>
      </c>
      <c r="DB355" s="5"/>
      <c r="DC355" s="5"/>
      <c r="DD355" s="5"/>
      <c r="DE355" s="5"/>
      <c r="DF355" s="5"/>
      <c r="DG355" s="5"/>
      <c r="DH355" s="5"/>
      <c r="DI355" s="5"/>
      <c r="DJ355" s="5">
        <f>SUM(Target_CC[[#This Row],[BC_Jan]:[BC_Des]])</f>
        <v>0</v>
      </c>
      <c r="DK355" s="5"/>
      <c r="DL355" s="5"/>
      <c r="DM355" s="5"/>
      <c r="DN355" s="5"/>
      <c r="DO355" s="5"/>
      <c r="DP355" s="5"/>
      <c r="DQ355" s="5"/>
      <c r="DR355" s="5"/>
      <c r="DS355" s="5"/>
      <c r="DT355" s="5"/>
      <c r="DU355" s="5"/>
      <c r="DV355" s="5"/>
      <c r="DW355" s="5"/>
      <c r="DX355" s="5" t="s">
        <v>160</v>
      </c>
    </row>
    <row r="356" spans="2:128" x14ac:dyDescent="0.3">
      <c r="B356">
        <v>19045334</v>
      </c>
      <c r="C356" t="s">
        <v>623</v>
      </c>
      <c r="D356" t="s">
        <v>472</v>
      </c>
      <c r="E356" t="s">
        <v>334</v>
      </c>
      <c r="F356" t="s">
        <v>296</v>
      </c>
      <c r="G356" t="s">
        <v>25</v>
      </c>
      <c r="H356" t="s">
        <v>159</v>
      </c>
      <c r="I356" t="s">
        <v>29</v>
      </c>
      <c r="J356" s="5">
        <v>16495903.472727273</v>
      </c>
      <c r="K356" s="5">
        <v>1369485.73</v>
      </c>
      <c r="L356" s="5">
        <v>1350471.4435000001</v>
      </c>
      <c r="M356" s="5">
        <v>1354120.65</v>
      </c>
      <c r="N356" s="5">
        <v>1350471.4435000001</v>
      </c>
      <c r="O356" s="5">
        <v>1339523.8239999998</v>
      </c>
      <c r="P356" s="5">
        <v>1328576.2045</v>
      </c>
      <c r="Q356" s="5">
        <v>1346822.237</v>
      </c>
      <c r="R356" s="5">
        <v>1361419.0630000001</v>
      </c>
      <c r="S356" s="5">
        <v>1357769.8565</v>
      </c>
      <c r="T356" s="5">
        <v>1357769.8565</v>
      </c>
      <c r="U356" s="5">
        <v>1361419.0630000001</v>
      </c>
      <c r="V356" s="5">
        <v>1354120.65</v>
      </c>
      <c r="W356" s="5">
        <v>16231970.021500001</v>
      </c>
      <c r="X356" s="5">
        <v>0</v>
      </c>
      <c r="Y356" s="5">
        <v>690859.22431823774</v>
      </c>
      <c r="Z356" s="5">
        <v>683729.23020126333</v>
      </c>
      <c r="AA356" s="5">
        <v>537486.86343142285</v>
      </c>
      <c r="AB356" s="5">
        <v>586231.66372162709</v>
      </c>
      <c r="AC356" s="5">
        <v>571553.53985494352</v>
      </c>
      <c r="AD356" s="5">
        <v>710365.72728492401</v>
      </c>
      <c r="AE356" s="5">
        <v>598269.13892134407</v>
      </c>
      <c r="AF356" s="5">
        <v>715610.41381648171</v>
      </c>
      <c r="AG356" s="5">
        <v>720720.50871695695</v>
      </c>
      <c r="AH356" s="5">
        <v>611960.29877694696</v>
      </c>
      <c r="AI356" s="5">
        <v>623089.45347582689</v>
      </c>
      <c r="AJ356" s="5">
        <v>7049876.062519975</v>
      </c>
      <c r="AK356" s="5">
        <v>1369485.73</v>
      </c>
      <c r="AL356" s="5">
        <v>2041330.6678182378</v>
      </c>
      <c r="AM356" s="5">
        <v>2037849.8802012634</v>
      </c>
      <c r="AN356" s="5">
        <v>1887958.306931423</v>
      </c>
      <c r="AO356" s="5">
        <v>1925755.4877216269</v>
      </c>
      <c r="AP356" s="5">
        <v>1900129.7443549435</v>
      </c>
      <c r="AQ356" s="5">
        <v>2057187.9642849239</v>
      </c>
      <c r="AR356" s="5">
        <v>1959688.2019213443</v>
      </c>
      <c r="AS356" s="5">
        <v>2073380.2703164816</v>
      </c>
      <c r="AT356" s="5">
        <v>2078490.3652169569</v>
      </c>
      <c r="AU356" s="5">
        <v>1973379.361776947</v>
      </c>
      <c r="AV356" s="5">
        <v>1977210.1034758268</v>
      </c>
      <c r="AW356" s="5">
        <f>SUM(Target_CC[[#This Row],[Target_Jan]:[Target_Des]])</f>
        <v>23281846.084019974</v>
      </c>
      <c r="AX356" s="5">
        <v>0</v>
      </c>
      <c r="AY356" s="5">
        <v>0</v>
      </c>
      <c r="AZ356" s="5">
        <v>0</v>
      </c>
      <c r="BA356" s="5">
        <v>0</v>
      </c>
      <c r="BB356" s="5">
        <v>0</v>
      </c>
      <c r="BC356" s="5">
        <v>0</v>
      </c>
      <c r="BD356" s="5">
        <v>0</v>
      </c>
      <c r="BE356" s="5">
        <v>0</v>
      </c>
      <c r="BF356" s="5">
        <v>0</v>
      </c>
      <c r="BG356" s="5">
        <v>0</v>
      </c>
      <c r="BH356" s="5">
        <v>0</v>
      </c>
      <c r="BI356" s="5">
        <v>0</v>
      </c>
      <c r="BJ356" s="5">
        <f>SUM(Target_CC[[#This Row],[Target_NGTMA_Jan]:[Target_NGTMA_Des]])</f>
        <v>0</v>
      </c>
      <c r="BK356" s="5">
        <v>1324016</v>
      </c>
      <c r="BL356" s="5">
        <v>1312530</v>
      </c>
      <c r="BM356" s="5">
        <v>1367212</v>
      </c>
      <c r="BN356" s="5">
        <f>Target_CC[[#This Row],[Est_Sust_NP Apr]]+Target_CC[[#This Row],[Est_Sust_POTS Apr]]+Target_CC[[#This Row],[BC_Apr]]</f>
        <v>1387200</v>
      </c>
      <c r="BO356" s="5">
        <f>Target_CC[[#This Row],[Est_Sust_NP Mei]]+Target_CC[[#This Row],[Est_Sust_POTS Mei]]+Target_CC[[#This Row],[BC_Mei]]</f>
        <v>1387200</v>
      </c>
      <c r="BP356" s="5">
        <f>Target_CC[[#This Row],[Est_Sust_NP Jun]]+Target_CC[[#This Row],[Est_Sust_POTS Jun]]+Target_CC[[#This Row],[BC_Jun]]</f>
        <v>1387200</v>
      </c>
      <c r="BQ356" s="5">
        <f>Target_CC[[#This Row],[Est_Sust_NP Jul]]+Target_CC[[#This Row],[Est_Sust_POTS Jul]]+Target_CC[[#This Row],[BC_Jul]]</f>
        <v>1387200</v>
      </c>
      <c r="BR356" s="5">
        <f>Target_CC[[#This Row],[Est_Sust_NP Agu]]+Target_CC[[#This Row],[Est_Sust_POTS Agu]]+Target_CC[[#This Row],[BC_Agu]]</f>
        <v>1387200</v>
      </c>
      <c r="BS356" s="5">
        <f>Target_CC[[#This Row],[Est_Sust_NP Sep]]+Target_CC[[#This Row],[Est_Sust_POTS Sep]]+Target_CC[[#This Row],[BC_Sep]]</f>
        <v>1387200</v>
      </c>
      <c r="BT356" s="5">
        <f>Target_CC[[#This Row],[Est_Sust_NP Okt]]+Target_CC[[#This Row],[Est_Sust_POTS Okt]]+Target_CC[[#This Row],[BC_Okt]]</f>
        <v>1387200</v>
      </c>
      <c r="BU356" s="5">
        <f>Target_CC[[#This Row],[Est_Sust_NP Nov]]+Target_CC[[#This Row],[Est_Sust_POTS Nov]]+Target_CC[[#This Row],[BC_Nov]]</f>
        <v>1387200</v>
      </c>
      <c r="BV356" s="5">
        <f>Target_CC[[#This Row],[Est_Sust_NP Des]]+Target_CC[[#This Row],[Est_Sust_POTS Des]]+Target_CC[[#This Row],[BC_Des]]</f>
        <v>1387200</v>
      </c>
      <c r="BW356" s="5">
        <f>SUM(Target_CC[[#This Row],[Real_Jan]:[Real_Des]])</f>
        <v>16488558</v>
      </c>
      <c r="BX356" s="5">
        <v>0</v>
      </c>
      <c r="BY356" s="5">
        <v>0</v>
      </c>
      <c r="BZ356" s="5">
        <v>0</v>
      </c>
      <c r="CA356" s="5">
        <f>Target_CC[[#This Row],[Est_Sust_NP Mar]]*95%</f>
        <v>0</v>
      </c>
      <c r="CB356" s="5">
        <f>Target_CC[[#This Row],[Est_Sust_NP Apr]]</f>
        <v>0</v>
      </c>
      <c r="CC356" s="5">
        <f>Target_CC[[#This Row],[Est_Sust_NP Mei]]</f>
        <v>0</v>
      </c>
      <c r="CD356" s="5">
        <f>Target_CC[[#This Row],[Est_Sust_NP Jun]]</f>
        <v>0</v>
      </c>
      <c r="CE356" s="5">
        <f>Target_CC[[#This Row],[Est_Sust_NP Jul]]</f>
        <v>0</v>
      </c>
      <c r="CF356" s="5">
        <f>Target_CC[[#This Row],[Est_Sust_NP Agu]]</f>
        <v>0</v>
      </c>
      <c r="CG356" s="5">
        <f>Target_CC[[#This Row],[Est_Sust_NP Sep]]</f>
        <v>0</v>
      </c>
      <c r="CH356" s="5">
        <f>Target_CC[[#This Row],[Est_Sust_NP Okt]]</f>
        <v>0</v>
      </c>
      <c r="CI356" s="5">
        <f>Target_CC[[#This Row],[Est_Sust_NP Nov]]</f>
        <v>0</v>
      </c>
      <c r="CJ356" s="5">
        <f>SUM(Target_CC[[#This Row],[Est_Sust_NP Jan]:[Est_Sust_NP Des]])</f>
        <v>0</v>
      </c>
      <c r="CK356" s="5">
        <v>1375450</v>
      </c>
      <c r="CL356" s="5">
        <v>1366450</v>
      </c>
      <c r="CM356" s="5">
        <v>1387200</v>
      </c>
      <c r="CN356" s="5">
        <f>Target_CC[[#This Row],[Est_Sust_POTS Mar]]</f>
        <v>1387200</v>
      </c>
      <c r="CO356" s="5">
        <f>Target_CC[[#This Row],[Est_Sust_POTS Apr]]</f>
        <v>1387200</v>
      </c>
      <c r="CP356" s="5">
        <f>Target_CC[[#This Row],[Est_Sust_POTS Mei]]</f>
        <v>1387200</v>
      </c>
      <c r="CQ356" s="5">
        <f>Target_CC[[#This Row],[Est_Sust_POTS Jun]]</f>
        <v>1387200</v>
      </c>
      <c r="CR356" s="5">
        <f>Target_CC[[#This Row],[Est_Sust_POTS Jul]]</f>
        <v>1387200</v>
      </c>
      <c r="CS356" s="5">
        <f>Target_CC[[#This Row],[Est_Sust_POTS Agu]]</f>
        <v>1387200</v>
      </c>
      <c r="CT356" s="5">
        <f>Target_CC[[#This Row],[Est_Sust_POTS Sep]]</f>
        <v>1387200</v>
      </c>
      <c r="CU356" s="5">
        <f>Target_CC[[#This Row],[Est_Sust_POTS Okt]]</f>
        <v>1387200</v>
      </c>
      <c r="CV356" s="5">
        <f>Target_CC[[#This Row],[Est_Sust_POTS Nov]]</f>
        <v>1387200</v>
      </c>
      <c r="CW356" s="5">
        <f>SUM(Target_CC[[#This Row],[Est_Sust_POTS Jan]:[Est_Sust_POTS Des]])</f>
        <v>16613900</v>
      </c>
      <c r="CX356" s="5"/>
      <c r="CY356" s="5">
        <v>0</v>
      </c>
      <c r="CZ356" s="5">
        <v>0</v>
      </c>
      <c r="DA356" s="5">
        <v>0</v>
      </c>
      <c r="DB356" s="5"/>
      <c r="DC356" s="5"/>
      <c r="DD356" s="5"/>
      <c r="DE356" s="5"/>
      <c r="DF356" s="5"/>
      <c r="DG356" s="5"/>
      <c r="DH356" s="5"/>
      <c r="DI356" s="5"/>
      <c r="DJ356" s="5">
        <f>SUM(Target_CC[[#This Row],[BC_Jan]:[BC_Des]])</f>
        <v>0</v>
      </c>
      <c r="DK356" s="5"/>
      <c r="DL356" s="5"/>
      <c r="DM356" s="5"/>
      <c r="DN356" s="5"/>
      <c r="DO356" s="5"/>
      <c r="DP356" s="5"/>
      <c r="DQ356" s="5"/>
      <c r="DR356" s="5"/>
      <c r="DS356" s="5"/>
      <c r="DT356" s="5"/>
      <c r="DU356" s="5"/>
      <c r="DV356" s="5"/>
      <c r="DW356" s="5"/>
      <c r="DX356" s="5" t="s">
        <v>160</v>
      </c>
    </row>
    <row r="357" spans="2:128" x14ac:dyDescent="0.3">
      <c r="B357">
        <v>19578149</v>
      </c>
      <c r="C357" t="s">
        <v>624</v>
      </c>
      <c r="D357" t="s">
        <v>457</v>
      </c>
      <c r="E357" t="s">
        <v>414</v>
      </c>
      <c r="F357" t="s">
        <v>363</v>
      </c>
      <c r="G357" t="s">
        <v>20</v>
      </c>
      <c r="H357" t="s">
        <v>159</v>
      </c>
      <c r="I357" t="s">
        <v>29</v>
      </c>
      <c r="J357" s="5">
        <v>22869722.756110534</v>
      </c>
      <c r="K357" s="5">
        <v>1311780</v>
      </c>
      <c r="L357" s="5">
        <v>1311780</v>
      </c>
      <c r="M357" s="5">
        <v>1259308.8</v>
      </c>
      <c r="N357" s="5">
        <v>1324373.088</v>
      </c>
      <c r="O357" s="5">
        <v>1259434.7308799999</v>
      </c>
      <c r="P357" s="5">
        <v>1258785.3473088001</v>
      </c>
      <c r="Q357" s="5">
        <v>1521134.8534730878</v>
      </c>
      <c r="R357" s="5">
        <v>1326991.348534731</v>
      </c>
      <c r="S357" s="5">
        <v>1390638.9134853473</v>
      </c>
      <c r="T357" s="5">
        <v>1522453.3891348531</v>
      </c>
      <c r="U357" s="5">
        <v>1327004.5338913486</v>
      </c>
      <c r="V357" s="5">
        <v>1456228.0453389138</v>
      </c>
      <c r="W357" s="5">
        <v>16269913.050047083</v>
      </c>
      <c r="X357" s="5">
        <v>152775.98649917118</v>
      </c>
      <c r="Y357" s="5">
        <v>893735.73163319437</v>
      </c>
      <c r="Z357" s="5">
        <v>816592.8140658933</v>
      </c>
      <c r="AA357" s="5">
        <v>563657.40721510374</v>
      </c>
      <c r="AB357" s="5">
        <v>761622.03963594756</v>
      </c>
      <c r="AC357" s="5">
        <v>1101104.8948246394</v>
      </c>
      <c r="AD357" s="5">
        <v>1295836.5282965067</v>
      </c>
      <c r="AE357" s="5">
        <v>1431615.4931560864</v>
      </c>
      <c r="AF357" s="5">
        <v>1172697.0353546778</v>
      </c>
      <c r="AG357" s="5">
        <v>1442856.7644359425</v>
      </c>
      <c r="AH357" s="5">
        <v>1942456.1210383582</v>
      </c>
      <c r="AI357" s="5">
        <v>1216382.8709438592</v>
      </c>
      <c r="AJ357" s="5">
        <v>12791333.687099382</v>
      </c>
      <c r="AK357" s="5">
        <v>1464555.9864991712</v>
      </c>
      <c r="AL357" s="5">
        <v>2205515.7316331943</v>
      </c>
      <c r="AM357" s="5">
        <v>2075901.6140658935</v>
      </c>
      <c r="AN357" s="5">
        <v>1888030.4952151037</v>
      </c>
      <c r="AO357" s="5">
        <v>2021056.7705159476</v>
      </c>
      <c r="AP357" s="5">
        <v>2359890.2421334395</v>
      </c>
      <c r="AQ357" s="5">
        <v>2816971.3817695947</v>
      </c>
      <c r="AR357" s="5">
        <v>2758606.8416908174</v>
      </c>
      <c r="AS357" s="5">
        <v>2563335.9488400249</v>
      </c>
      <c r="AT357" s="5">
        <v>2965310.1535707954</v>
      </c>
      <c r="AU357" s="5">
        <v>3269460.6549297068</v>
      </c>
      <c r="AV357" s="5">
        <v>2672610.916282773</v>
      </c>
      <c r="AW357" s="5">
        <f>SUM(Target_CC[[#This Row],[Target_Jan]:[Target_Des]])</f>
        <v>29061246.73714646</v>
      </c>
      <c r="AX357" s="5">
        <v>792396.75529236195</v>
      </c>
      <c r="AY357" s="5">
        <v>6032290.547343405</v>
      </c>
      <c r="AZ357" s="5">
        <v>1721168.2227272117</v>
      </c>
      <c r="BA357" s="5">
        <v>3730263.1812121775</v>
      </c>
      <c r="BB357" s="5">
        <v>4356146.5649457099</v>
      </c>
      <c r="BC357" s="5">
        <v>4727385.5144472579</v>
      </c>
      <c r="BD357" s="5">
        <v>304335.51175167295</v>
      </c>
      <c r="BE357" s="5">
        <v>6178364.2199487239</v>
      </c>
      <c r="BF357" s="5">
        <v>2219161.1340547749</v>
      </c>
      <c r="BG357" s="5">
        <v>6294176.2929679696</v>
      </c>
      <c r="BH357" s="5">
        <v>4667404.7998496499</v>
      </c>
      <c r="BI357" s="5">
        <v>3677144.2621599752</v>
      </c>
      <c r="BJ357" s="5">
        <f>SUM(Target_CC[[#This Row],[Target_NGTMA_Jan]:[Target_NGTMA_Des]])</f>
        <v>44700237.006700888</v>
      </c>
      <c r="BK357" s="5">
        <v>1292408</v>
      </c>
      <c r="BL357" s="5">
        <v>1258020</v>
      </c>
      <c r="BM357" s="5">
        <v>639685</v>
      </c>
      <c r="BN357" s="5">
        <f>Target_CC[[#This Row],[Est_Sust_NP Apr]]+Target_CC[[#This Row],[Est_Sust_POTS Apr]]+Target_CC[[#This Row],[BC_Apr]]</f>
        <v>690560</v>
      </c>
      <c r="BO357" s="5">
        <f>Target_CC[[#This Row],[Est_Sust_NP Mei]]+Target_CC[[#This Row],[Est_Sust_POTS Mei]]+Target_CC[[#This Row],[BC_Mei]]</f>
        <v>690560</v>
      </c>
      <c r="BP357" s="5">
        <f>Target_CC[[#This Row],[Est_Sust_NP Jun]]+Target_CC[[#This Row],[Est_Sust_POTS Jun]]+Target_CC[[#This Row],[BC_Jun]]</f>
        <v>690560</v>
      </c>
      <c r="BQ357" s="5">
        <f>Target_CC[[#This Row],[Est_Sust_NP Jul]]+Target_CC[[#This Row],[Est_Sust_POTS Jul]]+Target_CC[[#This Row],[BC_Jul]]</f>
        <v>690560</v>
      </c>
      <c r="BR357" s="5">
        <f>Target_CC[[#This Row],[Est_Sust_NP Agu]]+Target_CC[[#This Row],[Est_Sust_POTS Agu]]+Target_CC[[#This Row],[BC_Agu]]</f>
        <v>690560</v>
      </c>
      <c r="BS357" s="5">
        <f>Target_CC[[#This Row],[Est_Sust_NP Sep]]+Target_CC[[#This Row],[Est_Sust_POTS Sep]]+Target_CC[[#This Row],[BC_Sep]]</f>
        <v>690560</v>
      </c>
      <c r="BT357" s="5">
        <f>Target_CC[[#This Row],[Est_Sust_NP Okt]]+Target_CC[[#This Row],[Est_Sust_POTS Okt]]+Target_CC[[#This Row],[BC_Okt]]</f>
        <v>690560</v>
      </c>
      <c r="BU357" s="5">
        <f>Target_CC[[#This Row],[Est_Sust_NP Nov]]+Target_CC[[#This Row],[Est_Sust_POTS Nov]]+Target_CC[[#This Row],[BC_Nov]]</f>
        <v>690560</v>
      </c>
      <c r="BV357" s="5">
        <f>Target_CC[[#This Row],[Est_Sust_NP Des]]+Target_CC[[#This Row],[Est_Sust_POTS Des]]+Target_CC[[#This Row],[BC_Des]]</f>
        <v>690560</v>
      </c>
      <c r="BW357" s="5">
        <f>SUM(Target_CC[[#This Row],[Real_Jan]:[Real_Des]])</f>
        <v>9405153</v>
      </c>
      <c r="BX357" s="5">
        <v>0</v>
      </c>
      <c r="BY357" s="5">
        <v>0</v>
      </c>
      <c r="BZ357" s="5">
        <v>0</v>
      </c>
      <c r="CA357" s="5">
        <f>Target_CC[[#This Row],[Est_Sust_NP Mar]]*95%</f>
        <v>0</v>
      </c>
      <c r="CB357" s="5">
        <f>Target_CC[[#This Row],[Est_Sust_NP Apr]]</f>
        <v>0</v>
      </c>
      <c r="CC357" s="5">
        <f>Target_CC[[#This Row],[Est_Sust_NP Mei]]</f>
        <v>0</v>
      </c>
      <c r="CD357" s="5">
        <f>Target_CC[[#This Row],[Est_Sust_NP Jun]]</f>
        <v>0</v>
      </c>
      <c r="CE357" s="5">
        <f>Target_CC[[#This Row],[Est_Sust_NP Jul]]</f>
        <v>0</v>
      </c>
      <c r="CF357" s="5">
        <f>Target_CC[[#This Row],[Est_Sust_NP Agu]]</f>
        <v>0</v>
      </c>
      <c r="CG357" s="5">
        <f>Target_CC[[#This Row],[Est_Sust_NP Sep]]</f>
        <v>0</v>
      </c>
      <c r="CH357" s="5">
        <f>Target_CC[[#This Row],[Est_Sust_NP Okt]]</f>
        <v>0</v>
      </c>
      <c r="CI357" s="5">
        <f>Target_CC[[#This Row],[Est_Sust_NP Nov]]</f>
        <v>0</v>
      </c>
      <c r="CJ357" s="5">
        <f>SUM(Target_CC[[#This Row],[Est_Sust_NP Jan]:[Est_Sust_NP Des]])</f>
        <v>0</v>
      </c>
      <c r="CK357" s="5">
        <v>1389090</v>
      </c>
      <c r="CL357" s="5">
        <v>1357324</v>
      </c>
      <c r="CM357" s="5">
        <v>690560</v>
      </c>
      <c r="CN357" s="5">
        <f>Target_CC[[#This Row],[Est_Sust_POTS Mar]]</f>
        <v>690560</v>
      </c>
      <c r="CO357" s="5">
        <f>Target_CC[[#This Row],[Est_Sust_POTS Apr]]</f>
        <v>690560</v>
      </c>
      <c r="CP357" s="5">
        <f>Target_CC[[#This Row],[Est_Sust_POTS Mei]]</f>
        <v>690560</v>
      </c>
      <c r="CQ357" s="5">
        <f>Target_CC[[#This Row],[Est_Sust_POTS Jun]]</f>
        <v>690560</v>
      </c>
      <c r="CR357" s="5">
        <f>Target_CC[[#This Row],[Est_Sust_POTS Jul]]</f>
        <v>690560</v>
      </c>
      <c r="CS357" s="5">
        <f>Target_CC[[#This Row],[Est_Sust_POTS Agu]]</f>
        <v>690560</v>
      </c>
      <c r="CT357" s="5">
        <f>Target_CC[[#This Row],[Est_Sust_POTS Sep]]</f>
        <v>690560</v>
      </c>
      <c r="CU357" s="5">
        <f>Target_CC[[#This Row],[Est_Sust_POTS Okt]]</f>
        <v>690560</v>
      </c>
      <c r="CV357" s="5">
        <f>Target_CC[[#This Row],[Est_Sust_POTS Nov]]</f>
        <v>690560</v>
      </c>
      <c r="CW357" s="5">
        <f>SUM(Target_CC[[#This Row],[Est_Sust_POTS Jan]:[Est_Sust_POTS Des]])</f>
        <v>9652014</v>
      </c>
      <c r="CX357" s="5"/>
      <c r="CY357" s="5">
        <v>0</v>
      </c>
      <c r="CZ357" s="5">
        <v>0</v>
      </c>
      <c r="DA357" s="5">
        <v>0</v>
      </c>
      <c r="DB357" s="5"/>
      <c r="DC357" s="5"/>
      <c r="DD357" s="5"/>
      <c r="DE357" s="5"/>
      <c r="DF357" s="5"/>
      <c r="DG357" s="5"/>
      <c r="DH357" s="5"/>
      <c r="DI357" s="5"/>
      <c r="DJ357" s="5">
        <f>SUM(Target_CC[[#This Row],[BC_Jan]:[BC_Des]])</f>
        <v>0</v>
      </c>
      <c r="DK357" s="5"/>
      <c r="DL357" s="5"/>
      <c r="DM357" s="5"/>
      <c r="DN357" s="5"/>
      <c r="DO357" s="5"/>
      <c r="DP357" s="5"/>
      <c r="DQ357" s="5"/>
      <c r="DR357" s="5"/>
      <c r="DS357" s="5"/>
      <c r="DT357" s="5"/>
      <c r="DU357" s="5"/>
      <c r="DV357" s="5"/>
      <c r="DW357" s="5"/>
      <c r="DX357" s="5" t="s">
        <v>160</v>
      </c>
    </row>
    <row r="358" spans="2:128" x14ac:dyDescent="0.3">
      <c r="B358">
        <v>19240485</v>
      </c>
      <c r="C358" t="s">
        <v>625</v>
      </c>
      <c r="D358" t="s">
        <v>613</v>
      </c>
      <c r="E358" t="s">
        <v>351</v>
      </c>
      <c r="F358" t="s">
        <v>300</v>
      </c>
      <c r="G358" t="s">
        <v>21</v>
      </c>
      <c r="H358" t="s">
        <v>159</v>
      </c>
      <c r="I358" t="s">
        <v>29</v>
      </c>
      <c r="J358" s="5">
        <v>0</v>
      </c>
      <c r="K358" s="5">
        <v>2472703.2005299437</v>
      </c>
      <c r="L358" s="5">
        <v>2515889.7634817306</v>
      </c>
      <c r="M358" s="5">
        <v>2689799.4038779847</v>
      </c>
      <c r="N358" s="5">
        <v>2527472.613347935</v>
      </c>
      <c r="O358" s="5">
        <v>2655578.873577184</v>
      </c>
      <c r="P358" s="5">
        <v>2620153.1504713586</v>
      </c>
      <c r="Q358" s="5">
        <v>2745492.9632099099</v>
      </c>
      <c r="R358" s="5">
        <v>2772857.0079311081</v>
      </c>
      <c r="S358" s="5">
        <v>2737364.5088336356</v>
      </c>
      <c r="T358" s="5">
        <v>2792435.9876470622</v>
      </c>
      <c r="U358" s="5">
        <v>2772061.5737535823</v>
      </c>
      <c r="V358" s="5">
        <v>2615492.3533385629</v>
      </c>
      <c r="W358" s="5">
        <v>31917301.399999999</v>
      </c>
      <c r="X358" s="5">
        <v>678583.48310836439</v>
      </c>
      <c r="Y358" s="5">
        <v>690435.16361131403</v>
      </c>
      <c r="Z358" s="5">
        <v>738161.15413897682</v>
      </c>
      <c r="AA358" s="5">
        <v>693613.84296306386</v>
      </c>
      <c r="AB358" s="5">
        <v>728770.02032220643</v>
      </c>
      <c r="AC358" s="5">
        <v>719048.14566631103</v>
      </c>
      <c r="AD358" s="5">
        <v>753445.12735099054</v>
      </c>
      <c r="AE358" s="5">
        <v>760954.63709516998</v>
      </c>
      <c r="AF358" s="5">
        <v>751214.43711620709</v>
      </c>
      <c r="AG358" s="5">
        <v>766327.69288630283</v>
      </c>
      <c r="AH358" s="5">
        <v>760736.34624058881</v>
      </c>
      <c r="AI358" s="5">
        <v>717769.08396907372</v>
      </c>
      <c r="AJ358" s="5">
        <v>8759059.1344685685</v>
      </c>
      <c r="AK358" s="5">
        <v>3151286.6836383082</v>
      </c>
      <c r="AL358" s="5">
        <v>3206324.9270930449</v>
      </c>
      <c r="AM358" s="5">
        <v>3427960.5580169614</v>
      </c>
      <c r="AN358" s="5">
        <v>3221086.4563109986</v>
      </c>
      <c r="AO358" s="5">
        <v>3384348.8938993905</v>
      </c>
      <c r="AP358" s="5">
        <v>3339201.2961376696</v>
      </c>
      <c r="AQ358" s="5">
        <v>3498938.0905609005</v>
      </c>
      <c r="AR358" s="5">
        <v>3533811.6450262782</v>
      </c>
      <c r="AS358" s="5">
        <v>3488578.9459498427</v>
      </c>
      <c r="AT358" s="5">
        <v>3558763.6805333649</v>
      </c>
      <c r="AU358" s="5">
        <v>3532797.9199941712</v>
      </c>
      <c r="AV358" s="5">
        <v>3333261.4373076367</v>
      </c>
      <c r="AW358" s="5">
        <f>SUM(Target_CC[[#This Row],[Target_Jan]:[Target_Des]])</f>
        <v>40676360.534468561</v>
      </c>
      <c r="AX358" s="5">
        <v>0</v>
      </c>
      <c r="AY358" s="5">
        <v>0</v>
      </c>
      <c r="AZ358" s="5">
        <v>0</v>
      </c>
      <c r="BA358" s="5">
        <v>0</v>
      </c>
      <c r="BB358" s="5">
        <v>0</v>
      </c>
      <c r="BC358" s="5">
        <v>0</v>
      </c>
      <c r="BD358" s="5">
        <v>0</v>
      </c>
      <c r="BE358" s="5">
        <v>0</v>
      </c>
      <c r="BF358" s="5">
        <v>0</v>
      </c>
      <c r="BG358" s="5">
        <v>0</v>
      </c>
      <c r="BH358" s="5">
        <v>0</v>
      </c>
      <c r="BI358" s="5">
        <v>0</v>
      </c>
      <c r="BJ358" s="5">
        <f>SUM(Target_CC[[#This Row],[Target_NGTMA_Jan]:[Target_NGTMA_Des]])</f>
        <v>0</v>
      </c>
      <c r="BK358" s="5">
        <v>1290968</v>
      </c>
      <c r="BL358" s="5">
        <v>1290844</v>
      </c>
      <c r="BM358" s="5">
        <v>1273729</v>
      </c>
      <c r="BN358" s="5">
        <f>Target_CC[[#This Row],[Est_Sust_NP Apr]]+Target_CC[[#This Row],[Est_Sust_POTS Apr]]+Target_CC[[#This Row],[BC_Apr]]</f>
        <v>1439084</v>
      </c>
      <c r="BO358" s="5">
        <f>Target_CC[[#This Row],[Est_Sust_NP Mei]]+Target_CC[[#This Row],[Est_Sust_POTS Mei]]+Target_CC[[#This Row],[BC_Mei]]</f>
        <v>1439084</v>
      </c>
      <c r="BP358" s="5">
        <f>Target_CC[[#This Row],[Est_Sust_NP Jun]]+Target_CC[[#This Row],[Est_Sust_POTS Jun]]+Target_CC[[#This Row],[BC_Jun]]</f>
        <v>1439084</v>
      </c>
      <c r="BQ358" s="5">
        <f>Target_CC[[#This Row],[Est_Sust_NP Jul]]+Target_CC[[#This Row],[Est_Sust_POTS Jul]]+Target_CC[[#This Row],[BC_Jul]]</f>
        <v>1439084</v>
      </c>
      <c r="BR358" s="5">
        <f>Target_CC[[#This Row],[Est_Sust_NP Agu]]+Target_CC[[#This Row],[Est_Sust_POTS Agu]]+Target_CC[[#This Row],[BC_Agu]]</f>
        <v>1439084</v>
      </c>
      <c r="BS358" s="5">
        <f>Target_CC[[#This Row],[Est_Sust_NP Sep]]+Target_CC[[#This Row],[Est_Sust_POTS Sep]]+Target_CC[[#This Row],[BC_Sep]]</f>
        <v>1439084</v>
      </c>
      <c r="BT358" s="5">
        <f>Target_CC[[#This Row],[Est_Sust_NP Okt]]+Target_CC[[#This Row],[Est_Sust_POTS Okt]]+Target_CC[[#This Row],[BC_Okt]]</f>
        <v>1439084</v>
      </c>
      <c r="BU358" s="5">
        <f>Target_CC[[#This Row],[Est_Sust_NP Nov]]+Target_CC[[#This Row],[Est_Sust_POTS Nov]]+Target_CC[[#This Row],[BC_Nov]]</f>
        <v>1439084</v>
      </c>
      <c r="BV358" s="5">
        <f>Target_CC[[#This Row],[Est_Sust_NP Des]]+Target_CC[[#This Row],[Est_Sust_POTS Des]]+Target_CC[[#This Row],[BC_Des]]</f>
        <v>1439084</v>
      </c>
      <c r="BW358" s="5">
        <f>SUM(Target_CC[[#This Row],[Real_Jan]:[Real_Des]])</f>
        <v>16807297</v>
      </c>
      <c r="BX358" s="5">
        <v>0</v>
      </c>
      <c r="BY358" s="5">
        <v>0</v>
      </c>
      <c r="BZ358" s="5">
        <v>0</v>
      </c>
      <c r="CA358" s="5">
        <f>Target_CC[[#This Row],[Est_Sust_NP Mar]]*95%</f>
        <v>0</v>
      </c>
      <c r="CB358" s="5">
        <f>Target_CC[[#This Row],[Est_Sust_NP Apr]]</f>
        <v>0</v>
      </c>
      <c r="CC358" s="5">
        <f>Target_CC[[#This Row],[Est_Sust_NP Mei]]</f>
        <v>0</v>
      </c>
      <c r="CD358" s="5">
        <f>Target_CC[[#This Row],[Est_Sust_NP Jun]]</f>
        <v>0</v>
      </c>
      <c r="CE358" s="5">
        <f>Target_CC[[#This Row],[Est_Sust_NP Jul]]</f>
        <v>0</v>
      </c>
      <c r="CF358" s="5">
        <f>Target_CC[[#This Row],[Est_Sust_NP Agu]]</f>
        <v>0</v>
      </c>
      <c r="CG358" s="5">
        <f>Target_CC[[#This Row],[Est_Sust_NP Sep]]</f>
        <v>0</v>
      </c>
      <c r="CH358" s="5">
        <f>Target_CC[[#This Row],[Est_Sust_NP Okt]]</f>
        <v>0</v>
      </c>
      <c r="CI358" s="5">
        <f>Target_CC[[#This Row],[Est_Sust_NP Nov]]</f>
        <v>0</v>
      </c>
      <c r="CJ358" s="5">
        <f>SUM(Target_CC[[#This Row],[Est_Sust_NP Jan]:[Est_Sust_NP Des]])</f>
        <v>0</v>
      </c>
      <c r="CK358" s="5">
        <v>1422461</v>
      </c>
      <c r="CL358" s="5">
        <v>1411180</v>
      </c>
      <c r="CM358" s="5">
        <v>1439084</v>
      </c>
      <c r="CN358" s="5">
        <f>Target_CC[[#This Row],[Est_Sust_POTS Mar]]</f>
        <v>1439084</v>
      </c>
      <c r="CO358" s="5">
        <f>Target_CC[[#This Row],[Est_Sust_POTS Apr]]</f>
        <v>1439084</v>
      </c>
      <c r="CP358" s="5">
        <f>Target_CC[[#This Row],[Est_Sust_POTS Mei]]</f>
        <v>1439084</v>
      </c>
      <c r="CQ358" s="5">
        <f>Target_CC[[#This Row],[Est_Sust_POTS Jun]]</f>
        <v>1439084</v>
      </c>
      <c r="CR358" s="5">
        <f>Target_CC[[#This Row],[Est_Sust_POTS Jul]]</f>
        <v>1439084</v>
      </c>
      <c r="CS358" s="5">
        <f>Target_CC[[#This Row],[Est_Sust_POTS Agu]]</f>
        <v>1439084</v>
      </c>
      <c r="CT358" s="5">
        <f>Target_CC[[#This Row],[Est_Sust_POTS Sep]]</f>
        <v>1439084</v>
      </c>
      <c r="CU358" s="5">
        <f>Target_CC[[#This Row],[Est_Sust_POTS Okt]]</f>
        <v>1439084</v>
      </c>
      <c r="CV358" s="5">
        <f>Target_CC[[#This Row],[Est_Sust_POTS Nov]]</f>
        <v>1439084</v>
      </c>
      <c r="CW358" s="5">
        <f>SUM(Target_CC[[#This Row],[Est_Sust_POTS Jan]:[Est_Sust_POTS Des]])</f>
        <v>17224481</v>
      </c>
      <c r="CX358" s="5"/>
      <c r="CY358" s="5">
        <v>0</v>
      </c>
      <c r="CZ358" s="5">
        <v>0</v>
      </c>
      <c r="DA358" s="5">
        <v>0</v>
      </c>
      <c r="DB358" s="5"/>
      <c r="DC358" s="5"/>
      <c r="DD358" s="5"/>
      <c r="DE358" s="5"/>
      <c r="DF358" s="5"/>
      <c r="DG358" s="5"/>
      <c r="DH358" s="5"/>
      <c r="DI358" s="5"/>
      <c r="DJ358" s="5">
        <f>SUM(Target_CC[[#This Row],[BC_Jan]:[BC_Des]])</f>
        <v>0</v>
      </c>
      <c r="DK358" s="5"/>
      <c r="DL358" s="5"/>
      <c r="DM358" s="5"/>
      <c r="DN358" s="5"/>
      <c r="DO358" s="5"/>
      <c r="DP358" s="5"/>
      <c r="DQ358" s="5"/>
      <c r="DR358" s="5"/>
      <c r="DS358" s="5"/>
      <c r="DT358" s="5"/>
      <c r="DU358" s="5"/>
      <c r="DV358" s="5"/>
      <c r="DW358" s="5"/>
      <c r="DX358" s="5" t="s">
        <v>160</v>
      </c>
    </row>
    <row r="359" spans="2:128" x14ac:dyDescent="0.3">
      <c r="B359">
        <v>19554006</v>
      </c>
      <c r="C359" t="s">
        <v>626</v>
      </c>
      <c r="D359" t="s">
        <v>592</v>
      </c>
      <c r="E359" t="s">
        <v>381</v>
      </c>
      <c r="F359" t="s">
        <v>294</v>
      </c>
      <c r="G359" t="s">
        <v>25</v>
      </c>
      <c r="H359" t="s">
        <v>159</v>
      </c>
      <c r="I359" t="s">
        <v>29</v>
      </c>
      <c r="J359" s="5">
        <v>36476848.87480963</v>
      </c>
      <c r="K359" s="5">
        <v>1568363.6363636365</v>
      </c>
      <c r="L359" s="5">
        <v>1650909.0909090908</v>
      </c>
      <c r="M359" s="5">
        <v>1485818.1818181819</v>
      </c>
      <c r="N359" s="5">
        <v>1320727.2727272727</v>
      </c>
      <c r="O359" s="5">
        <v>1403272.7272727273</v>
      </c>
      <c r="P359" s="5">
        <v>1485818.1818181819</v>
      </c>
      <c r="Q359" s="5">
        <v>1898545.4545454546</v>
      </c>
      <c r="R359" s="5">
        <v>1733454.5454545456</v>
      </c>
      <c r="S359" s="5">
        <v>1733454.5454545456</v>
      </c>
      <c r="T359" s="5">
        <v>1898545.4545454546</v>
      </c>
      <c r="U359" s="5">
        <v>1650909.0909090908</v>
      </c>
      <c r="V359" s="5">
        <v>1733454.5454545456</v>
      </c>
      <c r="W359" s="5">
        <v>19563272.72727273</v>
      </c>
      <c r="X359" s="5">
        <v>3945.5621916125542</v>
      </c>
      <c r="Y359" s="5">
        <v>7538.4012954545469</v>
      </c>
      <c r="Z359" s="5">
        <v>8292.2414250000002</v>
      </c>
      <c r="AA359" s="5">
        <v>8070.2773868560616</v>
      </c>
      <c r="AB359" s="5">
        <v>12959.003111586177</v>
      </c>
      <c r="AC359" s="5">
        <v>11663.102800427558</v>
      </c>
      <c r="AD359" s="5">
        <v>6587.4932483896391</v>
      </c>
      <c r="AE359" s="5">
        <v>14492.485146457208</v>
      </c>
      <c r="AF359" s="5">
        <v>12077.070955381005</v>
      </c>
      <c r="AG359" s="5">
        <v>14492.485146457208</v>
      </c>
      <c r="AH359" s="5">
        <v>15700.192241995306</v>
      </c>
      <c r="AI359" s="5">
        <v>15700.192241995306</v>
      </c>
      <c r="AJ359" s="5">
        <v>131518.50719161259</v>
      </c>
      <c r="AK359" s="5">
        <v>1572309.198555249</v>
      </c>
      <c r="AL359" s="5">
        <v>1658447.4922045453</v>
      </c>
      <c r="AM359" s="5">
        <v>1494110.4232431818</v>
      </c>
      <c r="AN359" s="5">
        <v>1328797.5501141287</v>
      </c>
      <c r="AO359" s="5">
        <v>1416231.7303843135</v>
      </c>
      <c r="AP359" s="5">
        <v>1497481.2846186094</v>
      </c>
      <c r="AQ359" s="5">
        <v>1905132.9477938442</v>
      </c>
      <c r="AR359" s="5">
        <v>1747947.0306010027</v>
      </c>
      <c r="AS359" s="5">
        <v>1745531.6164099267</v>
      </c>
      <c r="AT359" s="5">
        <v>1913037.9396919117</v>
      </c>
      <c r="AU359" s="5">
        <v>1666609.2831510862</v>
      </c>
      <c r="AV359" s="5">
        <v>1749154.737696541</v>
      </c>
      <c r="AW359" s="5">
        <f>SUM(Target_CC[[#This Row],[Target_Jan]:[Target_Des]])</f>
        <v>19694791.23446434</v>
      </c>
      <c r="AX359" s="5">
        <v>0</v>
      </c>
      <c r="AY359" s="5">
        <v>0</v>
      </c>
      <c r="AZ359" s="5">
        <v>0</v>
      </c>
      <c r="BA359" s="5">
        <v>0</v>
      </c>
      <c r="BB359" s="5">
        <v>0</v>
      </c>
      <c r="BC359" s="5">
        <v>0</v>
      </c>
      <c r="BD359" s="5">
        <v>0</v>
      </c>
      <c r="BE359" s="5">
        <v>0</v>
      </c>
      <c r="BF359" s="5">
        <v>0</v>
      </c>
      <c r="BG359" s="5">
        <v>0</v>
      </c>
      <c r="BH359" s="5">
        <v>0</v>
      </c>
      <c r="BI359" s="5">
        <v>0</v>
      </c>
      <c r="BJ359" s="5">
        <f>SUM(Target_CC[[#This Row],[Target_NGTMA_Jan]:[Target_NGTMA_Des]])</f>
        <v>0</v>
      </c>
      <c r="BK359" s="5">
        <v>1314000</v>
      </c>
      <c r="BL359" s="5">
        <v>1322350</v>
      </c>
      <c r="BM359" s="5">
        <v>1324200</v>
      </c>
      <c r="BN359" s="5">
        <f>Target_CC[[#This Row],[Est_Sust_NP Apr]]+Target_CC[[#This Row],[Est_Sust_POTS Apr]]+Target_CC[[#This Row],[BC_Apr]]</f>
        <v>1382550</v>
      </c>
      <c r="BO359" s="5">
        <f>Target_CC[[#This Row],[Est_Sust_NP Mei]]+Target_CC[[#This Row],[Est_Sust_POTS Mei]]+Target_CC[[#This Row],[BC_Mei]]</f>
        <v>1382550</v>
      </c>
      <c r="BP359" s="5">
        <f>Target_CC[[#This Row],[Est_Sust_NP Jun]]+Target_CC[[#This Row],[Est_Sust_POTS Jun]]+Target_CC[[#This Row],[BC_Jun]]</f>
        <v>1382550</v>
      </c>
      <c r="BQ359" s="5">
        <f>Target_CC[[#This Row],[Est_Sust_NP Jul]]+Target_CC[[#This Row],[Est_Sust_POTS Jul]]+Target_CC[[#This Row],[BC_Jul]]</f>
        <v>1382550</v>
      </c>
      <c r="BR359" s="5">
        <f>Target_CC[[#This Row],[Est_Sust_NP Agu]]+Target_CC[[#This Row],[Est_Sust_POTS Agu]]+Target_CC[[#This Row],[BC_Agu]]</f>
        <v>1382550</v>
      </c>
      <c r="BS359" s="5">
        <f>Target_CC[[#This Row],[Est_Sust_NP Sep]]+Target_CC[[#This Row],[Est_Sust_POTS Sep]]+Target_CC[[#This Row],[BC_Sep]]</f>
        <v>1382550</v>
      </c>
      <c r="BT359" s="5">
        <f>Target_CC[[#This Row],[Est_Sust_NP Okt]]+Target_CC[[#This Row],[Est_Sust_POTS Okt]]+Target_CC[[#This Row],[BC_Okt]]</f>
        <v>1382550</v>
      </c>
      <c r="BU359" s="5">
        <f>Target_CC[[#This Row],[Est_Sust_NP Nov]]+Target_CC[[#This Row],[Est_Sust_POTS Nov]]+Target_CC[[#This Row],[BC_Nov]]</f>
        <v>1382550</v>
      </c>
      <c r="BV359" s="5">
        <f>Target_CC[[#This Row],[Est_Sust_NP Des]]+Target_CC[[#This Row],[Est_Sust_POTS Des]]+Target_CC[[#This Row],[BC_Des]]</f>
        <v>1382550</v>
      </c>
      <c r="BW359" s="5">
        <f>SUM(Target_CC[[#This Row],[Real_Jan]:[Real_Des]])</f>
        <v>16403500</v>
      </c>
      <c r="BX359" s="5">
        <v>0</v>
      </c>
      <c r="BY359" s="5">
        <v>0</v>
      </c>
      <c r="BZ359" s="5">
        <v>0</v>
      </c>
      <c r="CA359" s="5">
        <f>Target_CC[[#This Row],[Est_Sust_NP Mar]]*95%</f>
        <v>0</v>
      </c>
      <c r="CB359" s="5">
        <f>Target_CC[[#This Row],[Est_Sust_NP Apr]]</f>
        <v>0</v>
      </c>
      <c r="CC359" s="5">
        <f>Target_CC[[#This Row],[Est_Sust_NP Mei]]</f>
        <v>0</v>
      </c>
      <c r="CD359" s="5">
        <f>Target_CC[[#This Row],[Est_Sust_NP Jun]]</f>
        <v>0</v>
      </c>
      <c r="CE359" s="5">
        <f>Target_CC[[#This Row],[Est_Sust_NP Jul]]</f>
        <v>0</v>
      </c>
      <c r="CF359" s="5">
        <f>Target_CC[[#This Row],[Est_Sust_NP Agu]]</f>
        <v>0</v>
      </c>
      <c r="CG359" s="5">
        <f>Target_CC[[#This Row],[Est_Sust_NP Sep]]</f>
        <v>0</v>
      </c>
      <c r="CH359" s="5">
        <f>Target_CC[[#This Row],[Est_Sust_NP Okt]]</f>
        <v>0</v>
      </c>
      <c r="CI359" s="5">
        <f>Target_CC[[#This Row],[Est_Sust_NP Nov]]</f>
        <v>0</v>
      </c>
      <c r="CJ359" s="5">
        <f>SUM(Target_CC[[#This Row],[Est_Sust_NP Jan]:[Est_Sust_NP Des]])</f>
        <v>0</v>
      </c>
      <c r="CK359" s="5">
        <v>1438475</v>
      </c>
      <c r="CL359" s="5">
        <v>1385200</v>
      </c>
      <c r="CM359" s="5">
        <v>1382550</v>
      </c>
      <c r="CN359" s="5">
        <f>Target_CC[[#This Row],[Est_Sust_POTS Mar]]</f>
        <v>1382550</v>
      </c>
      <c r="CO359" s="5">
        <f>Target_CC[[#This Row],[Est_Sust_POTS Apr]]</f>
        <v>1382550</v>
      </c>
      <c r="CP359" s="5">
        <f>Target_CC[[#This Row],[Est_Sust_POTS Mei]]</f>
        <v>1382550</v>
      </c>
      <c r="CQ359" s="5">
        <f>Target_CC[[#This Row],[Est_Sust_POTS Jun]]</f>
        <v>1382550</v>
      </c>
      <c r="CR359" s="5">
        <f>Target_CC[[#This Row],[Est_Sust_POTS Jul]]</f>
        <v>1382550</v>
      </c>
      <c r="CS359" s="5">
        <f>Target_CC[[#This Row],[Est_Sust_POTS Agu]]</f>
        <v>1382550</v>
      </c>
      <c r="CT359" s="5">
        <f>Target_CC[[#This Row],[Est_Sust_POTS Sep]]</f>
        <v>1382550</v>
      </c>
      <c r="CU359" s="5">
        <f>Target_CC[[#This Row],[Est_Sust_POTS Okt]]</f>
        <v>1382550</v>
      </c>
      <c r="CV359" s="5">
        <f>Target_CC[[#This Row],[Est_Sust_POTS Nov]]</f>
        <v>1382550</v>
      </c>
      <c r="CW359" s="5">
        <f>SUM(Target_CC[[#This Row],[Est_Sust_POTS Jan]:[Est_Sust_POTS Des]])</f>
        <v>16649175</v>
      </c>
      <c r="CX359" s="5"/>
      <c r="CY359" s="5">
        <v>0</v>
      </c>
      <c r="CZ359" s="5">
        <v>0</v>
      </c>
      <c r="DA359" s="5">
        <v>0</v>
      </c>
      <c r="DB359" s="5"/>
      <c r="DC359" s="5"/>
      <c r="DD359" s="5"/>
      <c r="DE359" s="5"/>
      <c r="DF359" s="5"/>
      <c r="DG359" s="5"/>
      <c r="DH359" s="5"/>
      <c r="DI359" s="5"/>
      <c r="DJ359" s="5">
        <f>SUM(Target_CC[[#This Row],[BC_Jan]:[BC_Des]])</f>
        <v>0</v>
      </c>
      <c r="DK359" s="5"/>
      <c r="DL359" s="5"/>
      <c r="DM359" s="5"/>
      <c r="DN359" s="5"/>
      <c r="DO359" s="5"/>
      <c r="DP359" s="5"/>
      <c r="DQ359" s="5"/>
      <c r="DR359" s="5"/>
      <c r="DS359" s="5"/>
      <c r="DT359" s="5"/>
      <c r="DU359" s="5"/>
      <c r="DV359" s="5"/>
      <c r="DW359" s="5"/>
      <c r="DX359" s="5" t="s">
        <v>160</v>
      </c>
    </row>
    <row r="360" spans="2:128" x14ac:dyDescent="0.3">
      <c r="B360">
        <v>19563679</v>
      </c>
      <c r="C360" t="s">
        <v>627</v>
      </c>
      <c r="D360" t="s">
        <v>339</v>
      </c>
      <c r="E360" t="s">
        <v>522</v>
      </c>
      <c r="F360" t="s">
        <v>296</v>
      </c>
      <c r="G360" t="s">
        <v>25</v>
      </c>
      <c r="H360" t="s">
        <v>159</v>
      </c>
      <c r="I360" t="s">
        <v>29</v>
      </c>
      <c r="J360" s="5">
        <v>14216316.363636367</v>
      </c>
      <c r="K360" s="5">
        <v>1917383.0129999998</v>
      </c>
      <c r="L360" s="5">
        <v>1850333.524</v>
      </c>
      <c r="M360" s="5">
        <v>1859678.6929999997</v>
      </c>
      <c r="N360" s="5">
        <v>1832895.0959999999</v>
      </c>
      <c r="O360" s="5">
        <v>1778701.9469999999</v>
      </c>
      <c r="P360" s="5">
        <v>1759385.6540000001</v>
      </c>
      <c r="Q360" s="5">
        <v>1845347.9619999998</v>
      </c>
      <c r="R360" s="5">
        <v>1895807.459</v>
      </c>
      <c r="S360" s="5">
        <v>1882102.683</v>
      </c>
      <c r="T360" s="5">
        <v>1886462.2899999998</v>
      </c>
      <c r="U360" s="5">
        <v>1891447.852</v>
      </c>
      <c r="V360" s="5">
        <v>1868397.9069999999</v>
      </c>
      <c r="W360" s="5">
        <v>22267944.080000002</v>
      </c>
      <c r="X360" s="5">
        <v>0</v>
      </c>
      <c r="Y360" s="5">
        <v>690859.22431823774</v>
      </c>
      <c r="Z360" s="5">
        <v>683729.23020126333</v>
      </c>
      <c r="AA360" s="5">
        <v>537486.86343142285</v>
      </c>
      <c r="AB360" s="5">
        <v>586231.66372162709</v>
      </c>
      <c r="AC360" s="5">
        <v>571553.53985494352</v>
      </c>
      <c r="AD360" s="5">
        <v>710365.72728492401</v>
      </c>
      <c r="AE360" s="5">
        <v>598269.13892134407</v>
      </c>
      <c r="AF360" s="5">
        <v>715610.41381648171</v>
      </c>
      <c r="AG360" s="5">
        <v>720720.50871695695</v>
      </c>
      <c r="AH360" s="5">
        <v>611960.29877694696</v>
      </c>
      <c r="AI360" s="5">
        <v>623089.45347582689</v>
      </c>
      <c r="AJ360" s="5">
        <v>7049876.062519975</v>
      </c>
      <c r="AK360" s="5">
        <v>1917383.0129999998</v>
      </c>
      <c r="AL360" s="5">
        <v>2541192.7483182377</v>
      </c>
      <c r="AM360" s="5">
        <v>2543407.923201263</v>
      </c>
      <c r="AN360" s="5">
        <v>2370381.9594314229</v>
      </c>
      <c r="AO360" s="5">
        <v>2364933.6107216273</v>
      </c>
      <c r="AP360" s="5">
        <v>2330939.1938549438</v>
      </c>
      <c r="AQ360" s="5">
        <v>2555713.689284924</v>
      </c>
      <c r="AR360" s="5">
        <v>2494076.597921344</v>
      </c>
      <c r="AS360" s="5">
        <v>2597713.0968164816</v>
      </c>
      <c r="AT360" s="5">
        <v>2607182.7987169567</v>
      </c>
      <c r="AU360" s="5">
        <v>2503408.1507769469</v>
      </c>
      <c r="AV360" s="5">
        <v>2491487.360475827</v>
      </c>
      <c r="AW360" s="5">
        <f>SUM(Target_CC[[#This Row],[Target_Jan]:[Target_Des]])</f>
        <v>29317820.142519977</v>
      </c>
      <c r="AX360" s="5">
        <v>0</v>
      </c>
      <c r="AY360" s="5">
        <v>0</v>
      </c>
      <c r="AZ360" s="5">
        <v>0</v>
      </c>
      <c r="BA360" s="5">
        <v>0</v>
      </c>
      <c r="BB360" s="5">
        <v>0</v>
      </c>
      <c r="BC360" s="5">
        <v>0</v>
      </c>
      <c r="BD360" s="5">
        <v>0</v>
      </c>
      <c r="BE360" s="5">
        <v>0</v>
      </c>
      <c r="BF360" s="5">
        <v>0</v>
      </c>
      <c r="BG360" s="5">
        <v>0</v>
      </c>
      <c r="BH360" s="5">
        <v>0</v>
      </c>
      <c r="BI360" s="5">
        <v>0</v>
      </c>
      <c r="BJ360" s="5">
        <f>SUM(Target_CC[[#This Row],[Target_NGTMA_Jan]:[Target_NGTMA_Des]])</f>
        <v>0</v>
      </c>
      <c r="BK360" s="5">
        <v>1456184</v>
      </c>
      <c r="BL360" s="5">
        <v>1478972</v>
      </c>
      <c r="BM360" s="5">
        <v>1462427</v>
      </c>
      <c r="BN360" s="5">
        <f>Target_CC[[#This Row],[Est_Sust_NP Apr]]+Target_CC[[#This Row],[Est_Sust_POTS Apr]]+Target_CC[[#This Row],[BC_Apr]]</f>
        <v>1240740</v>
      </c>
      <c r="BO360" s="5">
        <f>Target_CC[[#This Row],[Est_Sust_NP Mei]]+Target_CC[[#This Row],[Est_Sust_POTS Mei]]+Target_CC[[#This Row],[BC_Mei]]</f>
        <v>1240740</v>
      </c>
      <c r="BP360" s="5">
        <f>Target_CC[[#This Row],[Est_Sust_NP Jun]]+Target_CC[[#This Row],[Est_Sust_POTS Jun]]+Target_CC[[#This Row],[BC_Jun]]</f>
        <v>1240740</v>
      </c>
      <c r="BQ360" s="5">
        <f>Target_CC[[#This Row],[Est_Sust_NP Jul]]+Target_CC[[#This Row],[Est_Sust_POTS Jul]]+Target_CC[[#This Row],[BC_Jul]]</f>
        <v>1240740</v>
      </c>
      <c r="BR360" s="5">
        <f>Target_CC[[#This Row],[Est_Sust_NP Agu]]+Target_CC[[#This Row],[Est_Sust_POTS Agu]]+Target_CC[[#This Row],[BC_Agu]]</f>
        <v>1240740</v>
      </c>
      <c r="BS360" s="5">
        <f>Target_CC[[#This Row],[Est_Sust_NP Sep]]+Target_CC[[#This Row],[Est_Sust_POTS Sep]]+Target_CC[[#This Row],[BC_Sep]]</f>
        <v>1240740</v>
      </c>
      <c r="BT360" s="5">
        <f>Target_CC[[#This Row],[Est_Sust_NP Okt]]+Target_CC[[#This Row],[Est_Sust_POTS Okt]]+Target_CC[[#This Row],[BC_Okt]]</f>
        <v>1240740</v>
      </c>
      <c r="BU360" s="5">
        <f>Target_CC[[#This Row],[Est_Sust_NP Nov]]+Target_CC[[#This Row],[Est_Sust_POTS Nov]]+Target_CC[[#This Row],[BC_Nov]]</f>
        <v>1240740</v>
      </c>
      <c r="BV360" s="5">
        <f>Target_CC[[#This Row],[Est_Sust_NP Des]]+Target_CC[[#This Row],[Est_Sust_POTS Des]]+Target_CC[[#This Row],[BC_Des]]</f>
        <v>1240740</v>
      </c>
      <c r="BW360" s="5">
        <f>SUM(Target_CC[[#This Row],[Real_Jan]:[Real_Des]])</f>
        <v>15564243</v>
      </c>
      <c r="BX360" s="5">
        <v>0</v>
      </c>
      <c r="BY360" s="5">
        <v>0</v>
      </c>
      <c r="BZ360" s="5">
        <v>0</v>
      </c>
      <c r="CA360" s="5">
        <f>Target_CC[[#This Row],[Est_Sust_NP Mar]]*95%</f>
        <v>0</v>
      </c>
      <c r="CB360" s="5">
        <f>Target_CC[[#This Row],[Est_Sust_NP Apr]]</f>
        <v>0</v>
      </c>
      <c r="CC360" s="5">
        <f>Target_CC[[#This Row],[Est_Sust_NP Mei]]</f>
        <v>0</v>
      </c>
      <c r="CD360" s="5">
        <f>Target_CC[[#This Row],[Est_Sust_NP Jun]]</f>
        <v>0</v>
      </c>
      <c r="CE360" s="5">
        <f>Target_CC[[#This Row],[Est_Sust_NP Jul]]</f>
        <v>0</v>
      </c>
      <c r="CF360" s="5">
        <f>Target_CC[[#This Row],[Est_Sust_NP Agu]]</f>
        <v>0</v>
      </c>
      <c r="CG360" s="5">
        <f>Target_CC[[#This Row],[Est_Sust_NP Sep]]</f>
        <v>0</v>
      </c>
      <c r="CH360" s="5">
        <f>Target_CC[[#This Row],[Est_Sust_NP Okt]]</f>
        <v>0</v>
      </c>
      <c r="CI360" s="5">
        <f>Target_CC[[#This Row],[Est_Sust_NP Nov]]</f>
        <v>0</v>
      </c>
      <c r="CJ360" s="5">
        <f>SUM(Target_CC[[#This Row],[Est_Sust_NP Jan]:[Est_Sust_NP Des]])</f>
        <v>0</v>
      </c>
      <c r="CK360" s="5">
        <v>1462476</v>
      </c>
      <c r="CL360" s="5">
        <v>1459383</v>
      </c>
      <c r="CM360" s="5">
        <v>1240740</v>
      </c>
      <c r="CN360" s="5">
        <f>Target_CC[[#This Row],[Est_Sust_POTS Mar]]</f>
        <v>1240740</v>
      </c>
      <c r="CO360" s="5">
        <f>Target_CC[[#This Row],[Est_Sust_POTS Apr]]</f>
        <v>1240740</v>
      </c>
      <c r="CP360" s="5">
        <f>Target_CC[[#This Row],[Est_Sust_POTS Mei]]</f>
        <v>1240740</v>
      </c>
      <c r="CQ360" s="5">
        <f>Target_CC[[#This Row],[Est_Sust_POTS Jun]]</f>
        <v>1240740</v>
      </c>
      <c r="CR360" s="5">
        <f>Target_CC[[#This Row],[Est_Sust_POTS Jul]]</f>
        <v>1240740</v>
      </c>
      <c r="CS360" s="5">
        <f>Target_CC[[#This Row],[Est_Sust_POTS Agu]]</f>
        <v>1240740</v>
      </c>
      <c r="CT360" s="5">
        <f>Target_CC[[#This Row],[Est_Sust_POTS Sep]]</f>
        <v>1240740</v>
      </c>
      <c r="CU360" s="5">
        <f>Target_CC[[#This Row],[Est_Sust_POTS Okt]]</f>
        <v>1240740</v>
      </c>
      <c r="CV360" s="5">
        <f>Target_CC[[#This Row],[Est_Sust_POTS Nov]]</f>
        <v>1240740</v>
      </c>
      <c r="CW360" s="5">
        <f>SUM(Target_CC[[#This Row],[Est_Sust_POTS Jan]:[Est_Sust_POTS Des]])</f>
        <v>15329259</v>
      </c>
      <c r="CX360" s="5"/>
      <c r="CY360" s="5">
        <v>0</v>
      </c>
      <c r="CZ360" s="5">
        <v>0</v>
      </c>
      <c r="DA360" s="5">
        <v>0</v>
      </c>
      <c r="DB360" s="5"/>
      <c r="DC360" s="5"/>
      <c r="DD360" s="5"/>
      <c r="DE360" s="5"/>
      <c r="DF360" s="5"/>
      <c r="DG360" s="5"/>
      <c r="DH360" s="5"/>
      <c r="DI360" s="5"/>
      <c r="DJ360" s="5">
        <f>SUM(Target_CC[[#This Row],[BC_Jan]:[BC_Des]])</f>
        <v>0</v>
      </c>
      <c r="DK360" s="5"/>
      <c r="DL360" s="5"/>
      <c r="DM360" s="5"/>
      <c r="DN360" s="5"/>
      <c r="DO360" s="5"/>
      <c r="DP360" s="5"/>
      <c r="DQ360" s="5"/>
      <c r="DR360" s="5"/>
      <c r="DS360" s="5"/>
      <c r="DT360" s="5"/>
      <c r="DU360" s="5"/>
      <c r="DV360" s="5"/>
      <c r="DW360" s="5"/>
      <c r="DX360" s="5" t="s">
        <v>160</v>
      </c>
    </row>
    <row r="361" spans="2:128" x14ac:dyDescent="0.3">
      <c r="B361">
        <v>19084238</v>
      </c>
      <c r="C361" t="s">
        <v>628</v>
      </c>
      <c r="D361" t="s">
        <v>509</v>
      </c>
      <c r="E361" t="s">
        <v>473</v>
      </c>
      <c r="F361" t="s">
        <v>309</v>
      </c>
      <c r="G361" t="s">
        <v>25</v>
      </c>
      <c r="H361" t="s">
        <v>159</v>
      </c>
      <c r="I361" t="s">
        <v>29</v>
      </c>
      <c r="J361" s="5">
        <v>33005452.281004928</v>
      </c>
      <c r="K361" s="5">
        <v>1143699.6195454544</v>
      </c>
      <c r="L361" s="5">
        <v>1203894.3363636362</v>
      </c>
      <c r="M361" s="5">
        <v>1083504.9027272726</v>
      </c>
      <c r="N361" s="5">
        <v>963115.469090909</v>
      </c>
      <c r="O361" s="5">
        <v>1023310.1859090908</v>
      </c>
      <c r="P361" s="5">
        <v>1083504.9027272726</v>
      </c>
      <c r="Q361" s="5">
        <v>1384478.4868181816</v>
      </c>
      <c r="R361" s="5">
        <v>1264089.053181818</v>
      </c>
      <c r="S361" s="5">
        <v>1264089.053181818</v>
      </c>
      <c r="T361" s="5">
        <v>1384478.4868181816</v>
      </c>
      <c r="U361" s="5">
        <v>1203894.3363636362</v>
      </c>
      <c r="V361" s="5">
        <v>1264089.053181818</v>
      </c>
      <c r="W361" s="5">
        <v>14266147.885909088</v>
      </c>
      <c r="X361" s="5">
        <v>153259.09473587887</v>
      </c>
      <c r="Y361" s="5">
        <v>162983.06341365824</v>
      </c>
      <c r="Z361" s="5">
        <v>214448.85254165641</v>
      </c>
      <c r="AA361" s="5">
        <v>218642.06386799164</v>
      </c>
      <c r="AB361" s="5">
        <v>285980.17701912555</v>
      </c>
      <c r="AC361" s="5">
        <v>267206.73420521629</v>
      </c>
      <c r="AD361" s="5">
        <v>234645.07499030902</v>
      </c>
      <c r="AE361" s="5">
        <v>265432.91074684303</v>
      </c>
      <c r="AF361" s="5">
        <v>230474.9525598826</v>
      </c>
      <c r="AG361" s="5">
        <v>242555.3507818199</v>
      </c>
      <c r="AH361" s="5">
        <v>298014.79615581175</v>
      </c>
      <c r="AI361" s="5">
        <v>353572.42803980818</v>
      </c>
      <c r="AJ361" s="5">
        <v>2927215.4990580017</v>
      </c>
      <c r="AK361" s="5">
        <v>1296958.7142813331</v>
      </c>
      <c r="AL361" s="5">
        <v>1366877.3997772944</v>
      </c>
      <c r="AM361" s="5">
        <v>1297953.7552689291</v>
      </c>
      <c r="AN361" s="5">
        <v>1181757.5329589006</v>
      </c>
      <c r="AO361" s="5">
        <v>1309290.3629282163</v>
      </c>
      <c r="AP361" s="5">
        <v>1350711.636932489</v>
      </c>
      <c r="AQ361" s="5">
        <v>1619123.5618084907</v>
      </c>
      <c r="AR361" s="5">
        <v>1529521.9639286611</v>
      </c>
      <c r="AS361" s="5">
        <v>1494564.0057417005</v>
      </c>
      <c r="AT361" s="5">
        <v>1627033.8376000016</v>
      </c>
      <c r="AU361" s="5">
        <v>1501909.1325194479</v>
      </c>
      <c r="AV361" s="5">
        <v>1617661.481221626</v>
      </c>
      <c r="AW361" s="5">
        <f>SUM(Target_CC[[#This Row],[Target_Jan]:[Target_Des]])</f>
        <v>17193363.384967092</v>
      </c>
      <c r="AX361" s="5">
        <v>0</v>
      </c>
      <c r="AY361" s="5">
        <v>0</v>
      </c>
      <c r="AZ361" s="5">
        <v>0</v>
      </c>
      <c r="BA361" s="5">
        <v>0</v>
      </c>
      <c r="BB361" s="5">
        <v>0</v>
      </c>
      <c r="BC361" s="5">
        <v>0</v>
      </c>
      <c r="BD361" s="5">
        <v>0</v>
      </c>
      <c r="BE361" s="5">
        <v>0</v>
      </c>
      <c r="BF361" s="5">
        <v>0</v>
      </c>
      <c r="BG361" s="5">
        <v>0</v>
      </c>
      <c r="BH361" s="5">
        <v>0</v>
      </c>
      <c r="BI361" s="5">
        <v>0</v>
      </c>
      <c r="BJ361" s="5">
        <f>SUM(Target_CC[[#This Row],[Target_NGTMA_Jan]:[Target_NGTMA_Des]])</f>
        <v>0</v>
      </c>
      <c r="BK361" s="5">
        <v>1372502</v>
      </c>
      <c r="BL361" s="5">
        <v>1333481</v>
      </c>
      <c r="BM361" s="5">
        <v>1361316</v>
      </c>
      <c r="BN361" s="5">
        <f>Target_CC[[#This Row],[Est_Sust_NP Apr]]+Target_CC[[#This Row],[Est_Sust_POTS Apr]]+Target_CC[[#This Row],[BC_Apr]]</f>
        <v>1523216</v>
      </c>
      <c r="BO361" s="5">
        <f>Target_CC[[#This Row],[Est_Sust_NP Mei]]+Target_CC[[#This Row],[Est_Sust_POTS Mei]]+Target_CC[[#This Row],[BC_Mei]]</f>
        <v>1523216</v>
      </c>
      <c r="BP361" s="5">
        <f>Target_CC[[#This Row],[Est_Sust_NP Jun]]+Target_CC[[#This Row],[Est_Sust_POTS Jun]]+Target_CC[[#This Row],[BC_Jun]]</f>
        <v>1523216</v>
      </c>
      <c r="BQ361" s="5">
        <f>Target_CC[[#This Row],[Est_Sust_NP Jul]]+Target_CC[[#This Row],[Est_Sust_POTS Jul]]+Target_CC[[#This Row],[BC_Jul]]</f>
        <v>1523216</v>
      </c>
      <c r="BR361" s="5">
        <f>Target_CC[[#This Row],[Est_Sust_NP Agu]]+Target_CC[[#This Row],[Est_Sust_POTS Agu]]+Target_CC[[#This Row],[BC_Agu]]</f>
        <v>1523216</v>
      </c>
      <c r="BS361" s="5">
        <f>Target_CC[[#This Row],[Est_Sust_NP Sep]]+Target_CC[[#This Row],[Est_Sust_POTS Sep]]+Target_CC[[#This Row],[BC_Sep]]</f>
        <v>1523216</v>
      </c>
      <c r="BT361" s="5">
        <f>Target_CC[[#This Row],[Est_Sust_NP Okt]]+Target_CC[[#This Row],[Est_Sust_POTS Okt]]+Target_CC[[#This Row],[BC_Okt]]</f>
        <v>1523216</v>
      </c>
      <c r="BU361" s="5">
        <f>Target_CC[[#This Row],[Est_Sust_NP Nov]]+Target_CC[[#This Row],[Est_Sust_POTS Nov]]+Target_CC[[#This Row],[BC_Nov]]</f>
        <v>1523216</v>
      </c>
      <c r="BV361" s="5">
        <f>Target_CC[[#This Row],[Est_Sust_NP Des]]+Target_CC[[#This Row],[Est_Sust_POTS Des]]+Target_CC[[#This Row],[BC_Des]]</f>
        <v>1523216</v>
      </c>
      <c r="BW361" s="5">
        <f>SUM(Target_CC[[#This Row],[Real_Jan]:[Real_Des]])</f>
        <v>17776243</v>
      </c>
      <c r="BX361" s="5">
        <v>0</v>
      </c>
      <c r="BY361" s="5">
        <v>0</v>
      </c>
      <c r="BZ361" s="5">
        <v>0</v>
      </c>
      <c r="CA361" s="5">
        <f>Target_CC[[#This Row],[Est_Sust_NP Mar]]*95%</f>
        <v>0</v>
      </c>
      <c r="CB361" s="5">
        <f>Target_CC[[#This Row],[Est_Sust_NP Apr]]</f>
        <v>0</v>
      </c>
      <c r="CC361" s="5">
        <f>Target_CC[[#This Row],[Est_Sust_NP Mei]]</f>
        <v>0</v>
      </c>
      <c r="CD361" s="5">
        <f>Target_CC[[#This Row],[Est_Sust_NP Jun]]</f>
        <v>0</v>
      </c>
      <c r="CE361" s="5">
        <f>Target_CC[[#This Row],[Est_Sust_NP Jul]]</f>
        <v>0</v>
      </c>
      <c r="CF361" s="5">
        <f>Target_CC[[#This Row],[Est_Sust_NP Agu]]</f>
        <v>0</v>
      </c>
      <c r="CG361" s="5">
        <f>Target_CC[[#This Row],[Est_Sust_NP Sep]]</f>
        <v>0</v>
      </c>
      <c r="CH361" s="5">
        <f>Target_CC[[#This Row],[Est_Sust_NP Okt]]</f>
        <v>0</v>
      </c>
      <c r="CI361" s="5">
        <f>Target_CC[[#This Row],[Est_Sust_NP Nov]]</f>
        <v>0</v>
      </c>
      <c r="CJ361" s="5">
        <f>SUM(Target_CC[[#This Row],[Est_Sust_NP Jan]:[Est_Sust_NP Des]])</f>
        <v>0</v>
      </c>
      <c r="CK361" s="5">
        <v>1491549</v>
      </c>
      <c r="CL361" s="5">
        <v>1480611</v>
      </c>
      <c r="CM361" s="5">
        <v>1523216</v>
      </c>
      <c r="CN361" s="5">
        <f>Target_CC[[#This Row],[Est_Sust_POTS Mar]]</f>
        <v>1523216</v>
      </c>
      <c r="CO361" s="5">
        <f>Target_CC[[#This Row],[Est_Sust_POTS Apr]]</f>
        <v>1523216</v>
      </c>
      <c r="CP361" s="5">
        <f>Target_CC[[#This Row],[Est_Sust_POTS Mei]]</f>
        <v>1523216</v>
      </c>
      <c r="CQ361" s="5">
        <f>Target_CC[[#This Row],[Est_Sust_POTS Jun]]</f>
        <v>1523216</v>
      </c>
      <c r="CR361" s="5">
        <f>Target_CC[[#This Row],[Est_Sust_POTS Jul]]</f>
        <v>1523216</v>
      </c>
      <c r="CS361" s="5">
        <f>Target_CC[[#This Row],[Est_Sust_POTS Agu]]</f>
        <v>1523216</v>
      </c>
      <c r="CT361" s="5">
        <f>Target_CC[[#This Row],[Est_Sust_POTS Sep]]</f>
        <v>1523216</v>
      </c>
      <c r="CU361" s="5">
        <f>Target_CC[[#This Row],[Est_Sust_POTS Okt]]</f>
        <v>1523216</v>
      </c>
      <c r="CV361" s="5">
        <f>Target_CC[[#This Row],[Est_Sust_POTS Nov]]</f>
        <v>1523216</v>
      </c>
      <c r="CW361" s="5">
        <f>SUM(Target_CC[[#This Row],[Est_Sust_POTS Jan]:[Est_Sust_POTS Des]])</f>
        <v>18204320</v>
      </c>
      <c r="CX361" s="5"/>
      <c r="CY361" s="5">
        <v>0</v>
      </c>
      <c r="CZ361" s="5">
        <v>0</v>
      </c>
      <c r="DA361" s="5">
        <v>0</v>
      </c>
      <c r="DB361" s="5"/>
      <c r="DC361" s="5"/>
      <c r="DD361" s="5"/>
      <c r="DE361" s="5"/>
      <c r="DF361" s="5"/>
      <c r="DG361" s="5"/>
      <c r="DH361" s="5"/>
      <c r="DI361" s="5"/>
      <c r="DJ361" s="5">
        <f>SUM(Target_CC[[#This Row],[BC_Jan]:[BC_Des]])</f>
        <v>0</v>
      </c>
      <c r="DK361" s="5"/>
      <c r="DL361" s="5"/>
      <c r="DM361" s="5"/>
      <c r="DN361" s="5"/>
      <c r="DO361" s="5"/>
      <c r="DP361" s="5"/>
      <c r="DQ361" s="5"/>
      <c r="DR361" s="5"/>
      <c r="DS361" s="5"/>
      <c r="DT361" s="5"/>
      <c r="DU361" s="5"/>
      <c r="DV361" s="5"/>
      <c r="DW361" s="5"/>
      <c r="DX361" s="5" t="s">
        <v>160</v>
      </c>
    </row>
    <row r="362" spans="2:128" x14ac:dyDescent="0.3">
      <c r="B362">
        <v>19051055</v>
      </c>
      <c r="C362" t="s">
        <v>629</v>
      </c>
      <c r="D362" t="s">
        <v>584</v>
      </c>
      <c r="E362" t="s">
        <v>326</v>
      </c>
      <c r="F362" t="s">
        <v>300</v>
      </c>
      <c r="G362" t="s">
        <v>25</v>
      </c>
      <c r="H362" t="s">
        <v>159</v>
      </c>
      <c r="I362" t="s">
        <v>29</v>
      </c>
      <c r="J362" s="5">
        <v>27797375.775833074</v>
      </c>
      <c r="K362" s="5">
        <v>8887534.3838364705</v>
      </c>
      <c r="L362" s="5">
        <v>9042758.0528443251</v>
      </c>
      <c r="M362" s="5">
        <v>9667834.2481479459</v>
      </c>
      <c r="N362" s="5">
        <v>9084389.8089024909</v>
      </c>
      <c r="O362" s="5">
        <v>9544836.8177987225</v>
      </c>
      <c r="P362" s="5">
        <v>9417507.6130208038</v>
      </c>
      <c r="Q362" s="5">
        <v>9868011.294634819</v>
      </c>
      <c r="R362" s="5">
        <v>9966364.7437217813</v>
      </c>
      <c r="S362" s="5">
        <v>9838795.5287713297</v>
      </c>
      <c r="T362" s="5">
        <v>10036736.657095244</v>
      </c>
      <c r="U362" s="5">
        <v>9963505.7477042526</v>
      </c>
      <c r="V362" s="5">
        <v>9400755.5035218019</v>
      </c>
      <c r="W362" s="5">
        <v>114719030.39999998</v>
      </c>
      <c r="X362" s="5">
        <v>1434090.0171188568</v>
      </c>
      <c r="Y362" s="5">
        <v>1459136.8641442331</v>
      </c>
      <c r="Z362" s="5">
        <v>1559998.9810046584</v>
      </c>
      <c r="AA362" s="5">
        <v>1465854.5524455828</v>
      </c>
      <c r="AB362" s="5">
        <v>1540152.1506716146</v>
      </c>
      <c r="AC362" s="5">
        <v>1519606.346450391</v>
      </c>
      <c r="AD362" s="5">
        <v>1592299.4922178981</v>
      </c>
      <c r="AE362" s="5">
        <v>1608169.7767527557</v>
      </c>
      <c r="AF362" s="5">
        <v>1587585.2445584445</v>
      </c>
      <c r="AG362" s="5">
        <v>1619524.96865367</v>
      </c>
      <c r="AH362" s="5">
        <v>1607708.4499695734</v>
      </c>
      <c r="AI362" s="5">
        <v>1516903.2308324203</v>
      </c>
      <c r="AJ362" s="5">
        <v>18511030.074820098</v>
      </c>
      <c r="AK362" s="5">
        <v>10321624.400955327</v>
      </c>
      <c r="AL362" s="5">
        <v>10501894.916988559</v>
      </c>
      <c r="AM362" s="5">
        <v>11227833.229152605</v>
      </c>
      <c r="AN362" s="5">
        <v>10550244.361348074</v>
      </c>
      <c r="AO362" s="5">
        <v>11084988.968470337</v>
      </c>
      <c r="AP362" s="5">
        <v>10937113.959471194</v>
      </c>
      <c r="AQ362" s="5">
        <v>11460310.786852717</v>
      </c>
      <c r="AR362" s="5">
        <v>11574534.520474536</v>
      </c>
      <c r="AS362" s="5">
        <v>11426380.773329774</v>
      </c>
      <c r="AT362" s="5">
        <v>11656261.625748914</v>
      </c>
      <c r="AU362" s="5">
        <v>11571214.197673826</v>
      </c>
      <c r="AV362" s="5">
        <v>10917658.734354222</v>
      </c>
      <c r="AW362" s="5">
        <f>SUM(Target_CC[[#This Row],[Target_Jan]:[Target_Des]])</f>
        <v>133230060.47482011</v>
      </c>
      <c r="AX362" s="5">
        <v>9777398.6261947434</v>
      </c>
      <c r="AY362" s="5">
        <v>10174119.323391797</v>
      </c>
      <c r="AZ362" s="5">
        <v>10289034.949330807</v>
      </c>
      <c r="BA362" s="5">
        <v>9974899.4857750032</v>
      </c>
      <c r="BB362" s="5">
        <v>10488359.543305274</v>
      </c>
      <c r="BC362" s="5">
        <v>10423112.784169191</v>
      </c>
      <c r="BD362" s="5">
        <v>10763615.883973477</v>
      </c>
      <c r="BE362" s="5">
        <v>10914935.252995767</v>
      </c>
      <c r="BF362" s="5">
        <v>10745262.120155828</v>
      </c>
      <c r="BG362" s="5">
        <v>10927933.782276139</v>
      </c>
      <c r="BH362" s="5">
        <v>11129392.525234064</v>
      </c>
      <c r="BI362" s="5">
        <v>10851023.298882473</v>
      </c>
      <c r="BJ362" s="5">
        <f>SUM(Target_CC[[#This Row],[Target_NGTMA_Jan]:[Target_NGTMA_Des]])</f>
        <v>126459087.57568455</v>
      </c>
      <c r="BK362" s="5">
        <v>1921456</v>
      </c>
      <c r="BL362" s="5">
        <v>2075297</v>
      </c>
      <c r="BM362" s="5">
        <v>2268159</v>
      </c>
      <c r="BN362" s="5">
        <f>Target_CC[[#This Row],[Est_Sust_NP Apr]]+Target_CC[[#This Row],[Est_Sust_POTS Apr]]+Target_CC[[#This Row],[BC_Apr]]</f>
        <v>1681965</v>
      </c>
      <c r="BO362" s="5">
        <f>Target_CC[[#This Row],[Est_Sust_NP Mei]]+Target_CC[[#This Row],[Est_Sust_POTS Mei]]+Target_CC[[#This Row],[BC_Mei]]</f>
        <v>1681965</v>
      </c>
      <c r="BP362" s="5">
        <f>Target_CC[[#This Row],[Est_Sust_NP Jun]]+Target_CC[[#This Row],[Est_Sust_POTS Jun]]+Target_CC[[#This Row],[BC_Jun]]</f>
        <v>1681965</v>
      </c>
      <c r="BQ362" s="5">
        <f>Target_CC[[#This Row],[Est_Sust_NP Jul]]+Target_CC[[#This Row],[Est_Sust_POTS Jul]]+Target_CC[[#This Row],[BC_Jul]]</f>
        <v>1681965</v>
      </c>
      <c r="BR362" s="5">
        <f>Target_CC[[#This Row],[Est_Sust_NP Agu]]+Target_CC[[#This Row],[Est_Sust_POTS Agu]]+Target_CC[[#This Row],[BC_Agu]]</f>
        <v>1681965</v>
      </c>
      <c r="BS362" s="5">
        <f>Target_CC[[#This Row],[Est_Sust_NP Sep]]+Target_CC[[#This Row],[Est_Sust_POTS Sep]]+Target_CC[[#This Row],[BC_Sep]]</f>
        <v>1681965</v>
      </c>
      <c r="BT362" s="5">
        <f>Target_CC[[#This Row],[Est_Sust_NP Okt]]+Target_CC[[#This Row],[Est_Sust_POTS Okt]]+Target_CC[[#This Row],[BC_Okt]]</f>
        <v>1681965</v>
      </c>
      <c r="BU362" s="5">
        <f>Target_CC[[#This Row],[Est_Sust_NP Nov]]+Target_CC[[#This Row],[Est_Sust_POTS Nov]]+Target_CC[[#This Row],[BC_Nov]]</f>
        <v>1681965</v>
      </c>
      <c r="BV362" s="5">
        <f>Target_CC[[#This Row],[Est_Sust_NP Des]]+Target_CC[[#This Row],[Est_Sust_POTS Des]]+Target_CC[[#This Row],[BC_Des]]</f>
        <v>1681965</v>
      </c>
      <c r="BW362" s="5">
        <f>SUM(Target_CC[[#This Row],[Real_Jan]:[Real_Des]])</f>
        <v>21402597</v>
      </c>
      <c r="BX362" s="5">
        <v>0</v>
      </c>
      <c r="BY362" s="5">
        <v>0</v>
      </c>
      <c r="BZ362" s="5">
        <v>0</v>
      </c>
      <c r="CA362" s="5">
        <f>Target_CC[[#This Row],[Est_Sust_NP Mar]]*95%</f>
        <v>0</v>
      </c>
      <c r="CB362" s="5">
        <f>Target_CC[[#This Row],[Est_Sust_NP Apr]]</f>
        <v>0</v>
      </c>
      <c r="CC362" s="5">
        <f>Target_CC[[#This Row],[Est_Sust_NP Mei]]</f>
        <v>0</v>
      </c>
      <c r="CD362" s="5">
        <f>Target_CC[[#This Row],[Est_Sust_NP Jun]]</f>
        <v>0</v>
      </c>
      <c r="CE362" s="5">
        <f>Target_CC[[#This Row],[Est_Sust_NP Jul]]</f>
        <v>0</v>
      </c>
      <c r="CF362" s="5">
        <f>Target_CC[[#This Row],[Est_Sust_NP Agu]]</f>
        <v>0</v>
      </c>
      <c r="CG362" s="5">
        <f>Target_CC[[#This Row],[Est_Sust_NP Sep]]</f>
        <v>0</v>
      </c>
      <c r="CH362" s="5">
        <f>Target_CC[[#This Row],[Est_Sust_NP Okt]]</f>
        <v>0</v>
      </c>
      <c r="CI362" s="5">
        <f>Target_CC[[#This Row],[Est_Sust_NP Nov]]</f>
        <v>0</v>
      </c>
      <c r="CJ362" s="5">
        <f>SUM(Target_CC[[#This Row],[Est_Sust_NP Jan]:[Est_Sust_NP Des]])</f>
        <v>0</v>
      </c>
      <c r="CK362" s="5">
        <v>1495132</v>
      </c>
      <c r="CL362" s="5">
        <v>1560741</v>
      </c>
      <c r="CM362" s="5">
        <v>1681965</v>
      </c>
      <c r="CN362" s="5">
        <f>Target_CC[[#This Row],[Est_Sust_POTS Mar]]</f>
        <v>1681965</v>
      </c>
      <c r="CO362" s="5">
        <f>Target_CC[[#This Row],[Est_Sust_POTS Apr]]</f>
        <v>1681965</v>
      </c>
      <c r="CP362" s="5">
        <f>Target_CC[[#This Row],[Est_Sust_POTS Mei]]</f>
        <v>1681965</v>
      </c>
      <c r="CQ362" s="5">
        <f>Target_CC[[#This Row],[Est_Sust_POTS Jun]]</f>
        <v>1681965</v>
      </c>
      <c r="CR362" s="5">
        <f>Target_CC[[#This Row],[Est_Sust_POTS Jul]]</f>
        <v>1681965</v>
      </c>
      <c r="CS362" s="5">
        <f>Target_CC[[#This Row],[Est_Sust_POTS Agu]]</f>
        <v>1681965</v>
      </c>
      <c r="CT362" s="5">
        <f>Target_CC[[#This Row],[Est_Sust_POTS Sep]]</f>
        <v>1681965</v>
      </c>
      <c r="CU362" s="5">
        <f>Target_CC[[#This Row],[Est_Sust_POTS Okt]]</f>
        <v>1681965</v>
      </c>
      <c r="CV362" s="5">
        <f>Target_CC[[#This Row],[Est_Sust_POTS Nov]]</f>
        <v>1681965</v>
      </c>
      <c r="CW362" s="5">
        <f>SUM(Target_CC[[#This Row],[Est_Sust_POTS Jan]:[Est_Sust_POTS Des]])</f>
        <v>19875523</v>
      </c>
      <c r="CX362" s="5"/>
      <c r="CY362" s="5">
        <v>0</v>
      </c>
      <c r="CZ362" s="5">
        <v>0</v>
      </c>
      <c r="DA362" s="5">
        <v>0</v>
      </c>
      <c r="DB362" s="5"/>
      <c r="DC362" s="5"/>
      <c r="DD362" s="5"/>
      <c r="DE362" s="5"/>
      <c r="DF362" s="5"/>
      <c r="DG362" s="5"/>
      <c r="DH362" s="5"/>
      <c r="DI362" s="5"/>
      <c r="DJ362" s="5">
        <f>SUM(Target_CC[[#This Row],[BC_Jan]:[BC_Des]])</f>
        <v>0</v>
      </c>
      <c r="DK362" s="5"/>
      <c r="DL362" s="5"/>
      <c r="DM362" s="5"/>
      <c r="DN362" s="5"/>
      <c r="DO362" s="5"/>
      <c r="DP362" s="5"/>
      <c r="DQ362" s="5"/>
      <c r="DR362" s="5"/>
      <c r="DS362" s="5"/>
      <c r="DT362" s="5"/>
      <c r="DU362" s="5"/>
      <c r="DV362" s="5"/>
      <c r="DW362" s="5"/>
      <c r="DX362" s="5" t="s">
        <v>160</v>
      </c>
    </row>
    <row r="363" spans="2:128" x14ac:dyDescent="0.3">
      <c r="B363">
        <v>10000723</v>
      </c>
      <c r="C363" t="s">
        <v>630</v>
      </c>
      <c r="D363" t="s">
        <v>457</v>
      </c>
      <c r="E363" t="s">
        <v>498</v>
      </c>
      <c r="F363" t="s">
        <v>363</v>
      </c>
      <c r="G363" t="s">
        <v>25</v>
      </c>
      <c r="H363" t="s">
        <v>159</v>
      </c>
      <c r="I363" t="s">
        <v>29</v>
      </c>
      <c r="J363" s="5">
        <v>23374071.512338787</v>
      </c>
      <c r="K363" s="5">
        <v>1507600</v>
      </c>
      <c r="L363" s="5">
        <v>1507600</v>
      </c>
      <c r="M363" s="5">
        <v>1447296</v>
      </c>
      <c r="N363" s="5">
        <v>1522072.96</v>
      </c>
      <c r="O363" s="5">
        <v>1447440.7296</v>
      </c>
      <c r="P363" s="5">
        <v>1446694.407296</v>
      </c>
      <c r="Q363" s="5">
        <v>1748206.9440729597</v>
      </c>
      <c r="R363" s="5">
        <v>1525082.0694407297</v>
      </c>
      <c r="S363" s="5">
        <v>1598230.8206944072</v>
      </c>
      <c r="T363" s="5">
        <v>1749722.3082069438</v>
      </c>
      <c r="U363" s="5">
        <v>1525097.2230820695</v>
      </c>
      <c r="V363" s="5">
        <v>1673610.9722308209</v>
      </c>
      <c r="W363" s="5">
        <v>18698654.434623934</v>
      </c>
      <c r="X363" s="5">
        <v>28981.527315984677</v>
      </c>
      <c r="Y363" s="5">
        <v>169541.21595372248</v>
      </c>
      <c r="Z363" s="5">
        <v>154907.24353474146</v>
      </c>
      <c r="AA363" s="5">
        <v>106925.52487069197</v>
      </c>
      <c r="AB363" s="5">
        <v>144479.3154471624</v>
      </c>
      <c r="AC363" s="5">
        <v>208879.04125755941</v>
      </c>
      <c r="AD363" s="5">
        <v>245819.53356969287</v>
      </c>
      <c r="AE363" s="5">
        <v>271576.73448317143</v>
      </c>
      <c r="AF363" s="5">
        <v>222460.03408192832</v>
      </c>
      <c r="AG363" s="5">
        <v>273709.19795553334</v>
      </c>
      <c r="AH363" s="5">
        <v>368482.94304602785</v>
      </c>
      <c r="AI363" s="5">
        <v>230747.21498294213</v>
      </c>
      <c r="AJ363" s="5">
        <v>2426509.5264991587</v>
      </c>
      <c r="AK363" s="5">
        <v>1536581.5273159847</v>
      </c>
      <c r="AL363" s="5">
        <v>1677141.2159537226</v>
      </c>
      <c r="AM363" s="5">
        <v>1602203.2435347415</v>
      </c>
      <c r="AN363" s="5">
        <v>1628998.484870692</v>
      </c>
      <c r="AO363" s="5">
        <v>1591920.0450471623</v>
      </c>
      <c r="AP363" s="5">
        <v>1655573.4485535594</v>
      </c>
      <c r="AQ363" s="5">
        <v>1994026.4776426526</v>
      </c>
      <c r="AR363" s="5">
        <v>1796658.8039239012</v>
      </c>
      <c r="AS363" s="5">
        <v>1820690.8547763354</v>
      </c>
      <c r="AT363" s="5">
        <v>2023431.5061624772</v>
      </c>
      <c r="AU363" s="5">
        <v>1893580.1661280973</v>
      </c>
      <c r="AV363" s="5">
        <v>1904358.1872137631</v>
      </c>
      <c r="AW363" s="5">
        <f>SUM(Target_CC[[#This Row],[Target_Jan]:[Target_Des]])</f>
        <v>21125163.96112309</v>
      </c>
      <c r="AX363" s="5">
        <v>792396.75529236195</v>
      </c>
      <c r="AY363" s="5">
        <v>6032290.547343405</v>
      </c>
      <c r="AZ363" s="5">
        <v>1721168.2227272117</v>
      </c>
      <c r="BA363" s="5">
        <v>3730263.1812121775</v>
      </c>
      <c r="BB363" s="5">
        <v>4356146.5649457099</v>
      </c>
      <c r="BC363" s="5">
        <v>4727385.5144472579</v>
      </c>
      <c r="BD363" s="5">
        <v>304335.51175167295</v>
      </c>
      <c r="BE363" s="5">
        <v>6178364.2199487239</v>
      </c>
      <c r="BF363" s="5">
        <v>2219161.1340547749</v>
      </c>
      <c r="BG363" s="5">
        <v>6294176.2929679696</v>
      </c>
      <c r="BH363" s="5">
        <v>4667404.7998496499</v>
      </c>
      <c r="BI363" s="5">
        <v>3677144.2621599752</v>
      </c>
      <c r="BJ363" s="5">
        <f>SUM(Target_CC[[#This Row],[Target_NGTMA_Jan]:[Target_NGTMA_Des]])</f>
        <v>44700237.006700888</v>
      </c>
      <c r="BK363" s="5">
        <v>1507600</v>
      </c>
      <c r="BL363" s="5">
        <v>1507600</v>
      </c>
      <c r="BM363" s="5">
        <v>1507600</v>
      </c>
      <c r="BN363" s="5">
        <f>Target_CC[[#This Row],[Est_Sust_NP Apr]]+Target_CC[[#This Row],[Est_Sust_POTS Apr]]+Target_CC[[#This Row],[BC_Apr]]</f>
        <v>1507600</v>
      </c>
      <c r="BO363" s="5">
        <f>Target_CC[[#This Row],[Est_Sust_NP Mei]]+Target_CC[[#This Row],[Est_Sust_POTS Mei]]+Target_CC[[#This Row],[BC_Mei]]</f>
        <v>1507600</v>
      </c>
      <c r="BP363" s="5">
        <f>Target_CC[[#This Row],[Est_Sust_NP Jun]]+Target_CC[[#This Row],[Est_Sust_POTS Jun]]+Target_CC[[#This Row],[BC_Jun]]</f>
        <v>1507600</v>
      </c>
      <c r="BQ363" s="5">
        <f>Target_CC[[#This Row],[Est_Sust_NP Jul]]+Target_CC[[#This Row],[Est_Sust_POTS Jul]]+Target_CC[[#This Row],[BC_Jul]]</f>
        <v>1507600</v>
      </c>
      <c r="BR363" s="5">
        <f>Target_CC[[#This Row],[Est_Sust_NP Agu]]+Target_CC[[#This Row],[Est_Sust_POTS Agu]]+Target_CC[[#This Row],[BC_Agu]]</f>
        <v>1507600</v>
      </c>
      <c r="BS363" s="5">
        <f>Target_CC[[#This Row],[Est_Sust_NP Sep]]+Target_CC[[#This Row],[Est_Sust_POTS Sep]]+Target_CC[[#This Row],[BC_Sep]]</f>
        <v>1507600</v>
      </c>
      <c r="BT363" s="5">
        <f>Target_CC[[#This Row],[Est_Sust_NP Okt]]+Target_CC[[#This Row],[Est_Sust_POTS Okt]]+Target_CC[[#This Row],[BC_Okt]]</f>
        <v>1507600</v>
      </c>
      <c r="BU363" s="5">
        <f>Target_CC[[#This Row],[Est_Sust_NP Nov]]+Target_CC[[#This Row],[Est_Sust_POTS Nov]]+Target_CC[[#This Row],[BC_Nov]]</f>
        <v>1507600</v>
      </c>
      <c r="BV363" s="5">
        <f>Target_CC[[#This Row],[Est_Sust_NP Des]]+Target_CC[[#This Row],[Est_Sust_POTS Des]]+Target_CC[[#This Row],[BC_Des]]</f>
        <v>1507600</v>
      </c>
      <c r="BW363" s="5">
        <f>SUM(Target_CC[[#This Row],[Real_Jan]:[Real_Des]])</f>
        <v>18091200</v>
      </c>
      <c r="BX363" s="5">
        <v>0</v>
      </c>
      <c r="BY363" s="5">
        <v>0</v>
      </c>
      <c r="BZ363" s="5">
        <v>0</v>
      </c>
      <c r="CA363" s="5">
        <f>Target_CC[[#This Row],[Est_Sust_NP Mar]]*95%</f>
        <v>0</v>
      </c>
      <c r="CB363" s="5">
        <f>Target_CC[[#This Row],[Est_Sust_NP Apr]]</f>
        <v>0</v>
      </c>
      <c r="CC363" s="5">
        <f>Target_CC[[#This Row],[Est_Sust_NP Mei]]</f>
        <v>0</v>
      </c>
      <c r="CD363" s="5">
        <f>Target_CC[[#This Row],[Est_Sust_NP Jun]]</f>
        <v>0</v>
      </c>
      <c r="CE363" s="5">
        <f>Target_CC[[#This Row],[Est_Sust_NP Jul]]</f>
        <v>0</v>
      </c>
      <c r="CF363" s="5">
        <f>Target_CC[[#This Row],[Est_Sust_NP Agu]]</f>
        <v>0</v>
      </c>
      <c r="CG363" s="5">
        <f>Target_CC[[#This Row],[Est_Sust_NP Sep]]</f>
        <v>0</v>
      </c>
      <c r="CH363" s="5">
        <f>Target_CC[[#This Row],[Est_Sust_NP Okt]]</f>
        <v>0</v>
      </c>
      <c r="CI363" s="5">
        <f>Target_CC[[#This Row],[Est_Sust_NP Nov]]</f>
        <v>0</v>
      </c>
      <c r="CJ363" s="5">
        <f>SUM(Target_CC[[#This Row],[Est_Sust_NP Jan]:[Est_Sust_NP Des]])</f>
        <v>0</v>
      </c>
      <c r="CK363" s="5">
        <v>1507600</v>
      </c>
      <c r="CL363" s="5">
        <v>1507600</v>
      </c>
      <c r="CM363" s="5">
        <v>1507600</v>
      </c>
      <c r="CN363" s="5">
        <f>Target_CC[[#This Row],[Est_Sust_POTS Mar]]</f>
        <v>1507600</v>
      </c>
      <c r="CO363" s="5">
        <f>Target_CC[[#This Row],[Est_Sust_POTS Apr]]</f>
        <v>1507600</v>
      </c>
      <c r="CP363" s="5">
        <f>Target_CC[[#This Row],[Est_Sust_POTS Mei]]</f>
        <v>1507600</v>
      </c>
      <c r="CQ363" s="5">
        <f>Target_CC[[#This Row],[Est_Sust_POTS Jun]]</f>
        <v>1507600</v>
      </c>
      <c r="CR363" s="5">
        <f>Target_CC[[#This Row],[Est_Sust_POTS Jul]]</f>
        <v>1507600</v>
      </c>
      <c r="CS363" s="5">
        <f>Target_CC[[#This Row],[Est_Sust_POTS Agu]]</f>
        <v>1507600</v>
      </c>
      <c r="CT363" s="5">
        <f>Target_CC[[#This Row],[Est_Sust_POTS Sep]]</f>
        <v>1507600</v>
      </c>
      <c r="CU363" s="5">
        <f>Target_CC[[#This Row],[Est_Sust_POTS Okt]]</f>
        <v>1507600</v>
      </c>
      <c r="CV363" s="5">
        <f>Target_CC[[#This Row],[Est_Sust_POTS Nov]]</f>
        <v>1507600</v>
      </c>
      <c r="CW363" s="5">
        <f>SUM(Target_CC[[#This Row],[Est_Sust_POTS Jan]:[Est_Sust_POTS Des]])</f>
        <v>18091200</v>
      </c>
      <c r="CX363" s="5"/>
      <c r="CY363" s="5">
        <v>0</v>
      </c>
      <c r="CZ363" s="5">
        <v>0</v>
      </c>
      <c r="DA363" s="5">
        <v>0</v>
      </c>
      <c r="DB363" s="5"/>
      <c r="DC363" s="5"/>
      <c r="DD363" s="5"/>
      <c r="DE363" s="5"/>
      <c r="DF363" s="5"/>
      <c r="DG363" s="5"/>
      <c r="DH363" s="5"/>
      <c r="DI363" s="5"/>
      <c r="DJ363" s="5">
        <f>SUM(Target_CC[[#This Row],[BC_Jan]:[BC_Des]])</f>
        <v>0</v>
      </c>
      <c r="DK363" s="5"/>
      <c r="DL363" s="5"/>
      <c r="DM363" s="5"/>
      <c r="DN363" s="5"/>
      <c r="DO363" s="5"/>
      <c r="DP363" s="5"/>
      <c r="DQ363" s="5"/>
      <c r="DR363" s="5"/>
      <c r="DS363" s="5"/>
      <c r="DT363" s="5"/>
      <c r="DU363" s="5"/>
      <c r="DV363" s="5"/>
      <c r="DW363" s="5"/>
      <c r="DX363" s="5" t="s">
        <v>160</v>
      </c>
    </row>
    <row r="364" spans="2:128" x14ac:dyDescent="0.3">
      <c r="B364">
        <v>2000367</v>
      </c>
      <c r="C364" t="s">
        <v>631</v>
      </c>
      <c r="D364" t="s">
        <v>333</v>
      </c>
      <c r="E364" t="s">
        <v>334</v>
      </c>
      <c r="F364" t="s">
        <v>296</v>
      </c>
      <c r="G364" t="s">
        <v>26</v>
      </c>
      <c r="H364" t="s">
        <v>159</v>
      </c>
      <c r="I364" t="s">
        <v>29</v>
      </c>
      <c r="J364" s="5">
        <v>22921182.481937282</v>
      </c>
      <c r="K364" s="5">
        <v>1918187.7</v>
      </c>
      <c r="L364" s="5">
        <v>1836303.3149999997</v>
      </c>
      <c r="M364" s="5">
        <v>1852018.5</v>
      </c>
      <c r="N364" s="5">
        <v>1836303.3149999997</v>
      </c>
      <c r="O364" s="5">
        <v>1789157.76</v>
      </c>
      <c r="P364" s="5">
        <v>1742012.2050000003</v>
      </c>
      <c r="Q364" s="5">
        <v>1820588.13</v>
      </c>
      <c r="R364" s="5">
        <v>1883448.87</v>
      </c>
      <c r="S364" s="5">
        <v>1867733.6850000001</v>
      </c>
      <c r="T364" s="5">
        <v>1867733.6850000001</v>
      </c>
      <c r="U364" s="5">
        <v>1883448.87</v>
      </c>
      <c r="V364" s="5">
        <v>1852018.5</v>
      </c>
      <c r="W364" s="5">
        <v>22148954.535000004</v>
      </c>
      <c r="X364" s="5">
        <v>0</v>
      </c>
      <c r="Y364" s="5">
        <v>11950724.263759997</v>
      </c>
      <c r="Z364" s="5">
        <v>11827387.134146826</v>
      </c>
      <c r="AA364" s="5">
        <v>9297635.5734425317</v>
      </c>
      <c r="AB364" s="5">
        <v>10140840.16137453</v>
      </c>
      <c r="AC364" s="5">
        <v>9886932.8458673004</v>
      </c>
      <c r="AD364" s="5">
        <v>12288154.568081591</v>
      </c>
      <c r="AE364" s="5">
        <v>10349068.613539482</v>
      </c>
      <c r="AF364" s="5">
        <v>12378878.988314027</v>
      </c>
      <c r="AG364" s="5">
        <v>12467275.195482703</v>
      </c>
      <c r="AH364" s="5">
        <v>10585903.080715967</v>
      </c>
      <c r="AI364" s="5">
        <v>10778419.087470157</v>
      </c>
      <c r="AJ364" s="5">
        <v>121951219.51219513</v>
      </c>
      <c r="AK364" s="5">
        <v>1918187.7</v>
      </c>
      <c r="AL364" s="5">
        <v>13787027.578759996</v>
      </c>
      <c r="AM364" s="5">
        <v>13679405.634146826</v>
      </c>
      <c r="AN364" s="5">
        <v>11133938.888442531</v>
      </c>
      <c r="AO364" s="5">
        <v>11929997.92137453</v>
      </c>
      <c r="AP364" s="5">
        <v>11628945.0508673</v>
      </c>
      <c r="AQ364" s="5">
        <v>14108742.69808159</v>
      </c>
      <c r="AR364" s="5">
        <v>12232517.483539481</v>
      </c>
      <c r="AS364" s="5">
        <v>14246612.673314027</v>
      </c>
      <c r="AT364" s="5">
        <v>14335008.880482703</v>
      </c>
      <c r="AU364" s="5">
        <v>12469351.950715967</v>
      </c>
      <c r="AV364" s="5">
        <v>12630437.587470157</v>
      </c>
      <c r="AW364" s="5">
        <f>SUM(Target_CC[[#This Row],[Target_Jan]:[Target_Des]])</f>
        <v>144100174.04719508</v>
      </c>
      <c r="AX364" s="5">
        <v>0</v>
      </c>
      <c r="AY364" s="5">
        <v>0</v>
      </c>
      <c r="AZ364" s="5">
        <v>0</v>
      </c>
      <c r="BA364" s="5">
        <v>0</v>
      </c>
      <c r="BB364" s="5">
        <v>0</v>
      </c>
      <c r="BC364" s="5">
        <v>0</v>
      </c>
      <c r="BD364" s="5">
        <v>0</v>
      </c>
      <c r="BE364" s="5">
        <v>0</v>
      </c>
      <c r="BF364" s="5">
        <v>0</v>
      </c>
      <c r="BG364" s="5">
        <v>0</v>
      </c>
      <c r="BH364" s="5">
        <v>0</v>
      </c>
      <c r="BI364" s="5">
        <v>0</v>
      </c>
      <c r="BJ364" s="5">
        <f>SUM(Target_CC[[#This Row],[Target_NGTMA_Jan]:[Target_NGTMA_Des]])</f>
        <v>0</v>
      </c>
      <c r="BK364" s="5">
        <v>1878704</v>
      </c>
      <c r="BL364" s="5">
        <v>1762369</v>
      </c>
      <c r="BM364" s="5">
        <v>1704158</v>
      </c>
      <c r="BN364" s="5">
        <f>Target_CC[[#This Row],[Est_Sust_NP Apr]]+Target_CC[[#This Row],[Est_Sust_POTS Apr]]+Target_CC[[#This Row],[BC_Apr]]</f>
        <v>1557569</v>
      </c>
      <c r="BO364" s="5">
        <f>Target_CC[[#This Row],[Est_Sust_NP Mei]]+Target_CC[[#This Row],[Est_Sust_POTS Mei]]+Target_CC[[#This Row],[BC_Mei]]</f>
        <v>1557569</v>
      </c>
      <c r="BP364" s="5">
        <f>Target_CC[[#This Row],[Est_Sust_NP Jun]]+Target_CC[[#This Row],[Est_Sust_POTS Jun]]+Target_CC[[#This Row],[BC_Jun]]</f>
        <v>1557569</v>
      </c>
      <c r="BQ364" s="5">
        <f>Target_CC[[#This Row],[Est_Sust_NP Jul]]+Target_CC[[#This Row],[Est_Sust_POTS Jul]]+Target_CC[[#This Row],[BC_Jul]]</f>
        <v>1557569</v>
      </c>
      <c r="BR364" s="5">
        <f>Target_CC[[#This Row],[Est_Sust_NP Agu]]+Target_CC[[#This Row],[Est_Sust_POTS Agu]]+Target_CC[[#This Row],[BC_Agu]]</f>
        <v>1557569</v>
      </c>
      <c r="BS364" s="5">
        <f>Target_CC[[#This Row],[Est_Sust_NP Sep]]+Target_CC[[#This Row],[Est_Sust_POTS Sep]]+Target_CC[[#This Row],[BC_Sep]]</f>
        <v>1557569</v>
      </c>
      <c r="BT364" s="5">
        <f>Target_CC[[#This Row],[Est_Sust_NP Okt]]+Target_CC[[#This Row],[Est_Sust_POTS Okt]]+Target_CC[[#This Row],[BC_Okt]]</f>
        <v>1557569</v>
      </c>
      <c r="BU364" s="5">
        <f>Target_CC[[#This Row],[Est_Sust_NP Nov]]+Target_CC[[#This Row],[Est_Sust_POTS Nov]]+Target_CC[[#This Row],[BC_Nov]]</f>
        <v>1557569</v>
      </c>
      <c r="BV364" s="5">
        <f>Target_CC[[#This Row],[Est_Sust_NP Des]]+Target_CC[[#This Row],[Est_Sust_POTS Des]]+Target_CC[[#This Row],[BC_Des]]</f>
        <v>1557569</v>
      </c>
      <c r="BW364" s="5">
        <f>SUM(Target_CC[[#This Row],[Real_Jan]:[Real_Des]])</f>
        <v>19363352</v>
      </c>
      <c r="BX364" s="5">
        <v>0</v>
      </c>
      <c r="BY364" s="5">
        <v>0</v>
      </c>
      <c r="BZ364" s="5">
        <v>0</v>
      </c>
      <c r="CA364" s="5">
        <f>Target_CC[[#This Row],[Est_Sust_NP Mar]]*95%</f>
        <v>0</v>
      </c>
      <c r="CB364" s="5">
        <f>Target_CC[[#This Row],[Est_Sust_NP Apr]]</f>
        <v>0</v>
      </c>
      <c r="CC364" s="5">
        <f>Target_CC[[#This Row],[Est_Sust_NP Mei]]</f>
        <v>0</v>
      </c>
      <c r="CD364" s="5">
        <f>Target_CC[[#This Row],[Est_Sust_NP Jun]]</f>
        <v>0</v>
      </c>
      <c r="CE364" s="5">
        <f>Target_CC[[#This Row],[Est_Sust_NP Jul]]</f>
        <v>0</v>
      </c>
      <c r="CF364" s="5">
        <f>Target_CC[[#This Row],[Est_Sust_NP Agu]]</f>
        <v>0</v>
      </c>
      <c r="CG364" s="5">
        <f>Target_CC[[#This Row],[Est_Sust_NP Sep]]</f>
        <v>0</v>
      </c>
      <c r="CH364" s="5">
        <f>Target_CC[[#This Row],[Est_Sust_NP Okt]]</f>
        <v>0</v>
      </c>
      <c r="CI364" s="5">
        <f>Target_CC[[#This Row],[Est_Sust_NP Nov]]</f>
        <v>0</v>
      </c>
      <c r="CJ364" s="5">
        <f>SUM(Target_CC[[#This Row],[Est_Sust_NP Jan]:[Est_Sust_NP Des]])</f>
        <v>0</v>
      </c>
      <c r="CK364" s="5">
        <v>1522814</v>
      </c>
      <c r="CL364" s="5">
        <v>1532450</v>
      </c>
      <c r="CM364" s="5">
        <v>1557569</v>
      </c>
      <c r="CN364" s="5">
        <f>Target_CC[[#This Row],[Est_Sust_POTS Mar]]</f>
        <v>1557569</v>
      </c>
      <c r="CO364" s="5">
        <f>Target_CC[[#This Row],[Est_Sust_POTS Apr]]</f>
        <v>1557569</v>
      </c>
      <c r="CP364" s="5">
        <f>Target_CC[[#This Row],[Est_Sust_POTS Mei]]</f>
        <v>1557569</v>
      </c>
      <c r="CQ364" s="5">
        <f>Target_CC[[#This Row],[Est_Sust_POTS Jun]]</f>
        <v>1557569</v>
      </c>
      <c r="CR364" s="5">
        <f>Target_CC[[#This Row],[Est_Sust_POTS Jul]]</f>
        <v>1557569</v>
      </c>
      <c r="CS364" s="5">
        <f>Target_CC[[#This Row],[Est_Sust_POTS Agu]]</f>
        <v>1557569</v>
      </c>
      <c r="CT364" s="5">
        <f>Target_CC[[#This Row],[Est_Sust_POTS Sep]]</f>
        <v>1557569</v>
      </c>
      <c r="CU364" s="5">
        <f>Target_CC[[#This Row],[Est_Sust_POTS Okt]]</f>
        <v>1557569</v>
      </c>
      <c r="CV364" s="5">
        <f>Target_CC[[#This Row],[Est_Sust_POTS Nov]]</f>
        <v>1557569</v>
      </c>
      <c r="CW364" s="5">
        <f>SUM(Target_CC[[#This Row],[Est_Sust_POTS Jan]:[Est_Sust_POTS Des]])</f>
        <v>18630954</v>
      </c>
      <c r="CX364" s="5"/>
      <c r="CY364" s="5">
        <v>0</v>
      </c>
      <c r="CZ364" s="5">
        <v>0</v>
      </c>
      <c r="DA364" s="5">
        <v>0</v>
      </c>
      <c r="DB364" s="5"/>
      <c r="DC364" s="5"/>
      <c r="DD364" s="5"/>
      <c r="DE364" s="5"/>
      <c r="DF364" s="5"/>
      <c r="DG364" s="5"/>
      <c r="DH364" s="5"/>
      <c r="DI364" s="5"/>
      <c r="DJ364" s="5">
        <f>SUM(Target_CC[[#This Row],[BC_Jan]:[BC_Des]])</f>
        <v>0</v>
      </c>
      <c r="DK364" s="5"/>
      <c r="DL364" s="5"/>
      <c r="DM364" s="5"/>
      <c r="DN364" s="5"/>
      <c r="DO364" s="5"/>
      <c r="DP364" s="5"/>
      <c r="DQ364" s="5"/>
      <c r="DR364" s="5"/>
      <c r="DS364" s="5"/>
      <c r="DT364" s="5"/>
      <c r="DU364" s="5"/>
      <c r="DV364" s="5"/>
      <c r="DW364" s="5"/>
      <c r="DX364" s="5" t="s">
        <v>160</v>
      </c>
    </row>
    <row r="365" spans="2:128" x14ac:dyDescent="0.3">
      <c r="B365">
        <v>19289668</v>
      </c>
      <c r="C365" t="s">
        <v>632</v>
      </c>
      <c r="D365" t="s">
        <v>360</v>
      </c>
      <c r="E365" t="s">
        <v>498</v>
      </c>
      <c r="F365" t="s">
        <v>296</v>
      </c>
      <c r="G365" t="s">
        <v>25</v>
      </c>
      <c r="H365" t="s">
        <v>159</v>
      </c>
      <c r="I365" t="s">
        <v>29</v>
      </c>
      <c r="J365" s="5">
        <v>22869722.756110534</v>
      </c>
      <c r="K365" s="5">
        <v>1644600</v>
      </c>
      <c r="L365" s="5">
        <v>1568370</v>
      </c>
      <c r="M365" s="5">
        <v>1583000</v>
      </c>
      <c r="N365" s="5">
        <v>1568370</v>
      </c>
      <c r="O365" s="5">
        <v>1524480</v>
      </c>
      <c r="P365" s="5">
        <v>1480590</v>
      </c>
      <c r="Q365" s="5">
        <v>1553740</v>
      </c>
      <c r="R365" s="5">
        <v>1612260</v>
      </c>
      <c r="S365" s="5">
        <v>1597630</v>
      </c>
      <c r="T365" s="5">
        <v>1597630</v>
      </c>
      <c r="U365" s="5">
        <v>1612260</v>
      </c>
      <c r="V365" s="5">
        <v>1583000</v>
      </c>
      <c r="W365" s="5">
        <v>18925930</v>
      </c>
      <c r="X365" s="5">
        <v>0</v>
      </c>
      <c r="Y365" s="5">
        <v>690859.22431823774</v>
      </c>
      <c r="Z365" s="5">
        <v>683729.23020126333</v>
      </c>
      <c r="AA365" s="5">
        <v>537486.86343142285</v>
      </c>
      <c r="AB365" s="5">
        <v>586231.66372162709</v>
      </c>
      <c r="AC365" s="5">
        <v>571553.53985494352</v>
      </c>
      <c r="AD365" s="5">
        <v>710365.72728492401</v>
      </c>
      <c r="AE365" s="5">
        <v>598269.13892134407</v>
      </c>
      <c r="AF365" s="5">
        <v>715610.41381648171</v>
      </c>
      <c r="AG365" s="5">
        <v>720720.50871695695</v>
      </c>
      <c r="AH365" s="5">
        <v>611960.29877694696</v>
      </c>
      <c r="AI365" s="5">
        <v>623089.45347582689</v>
      </c>
      <c r="AJ365" s="5">
        <v>7049876.062519975</v>
      </c>
      <c r="AK365" s="5">
        <v>1644600</v>
      </c>
      <c r="AL365" s="5">
        <v>2259229.224318238</v>
      </c>
      <c r="AM365" s="5">
        <v>2266729.2302012634</v>
      </c>
      <c r="AN365" s="5">
        <v>2105856.863431423</v>
      </c>
      <c r="AO365" s="5">
        <v>2110711.6637216271</v>
      </c>
      <c r="AP365" s="5">
        <v>2052143.5398549435</v>
      </c>
      <c r="AQ365" s="5">
        <v>2264105.7272849241</v>
      </c>
      <c r="AR365" s="5">
        <v>2210529.1389213442</v>
      </c>
      <c r="AS365" s="5">
        <v>2313240.4138164818</v>
      </c>
      <c r="AT365" s="5">
        <v>2318350.5087169567</v>
      </c>
      <c r="AU365" s="5">
        <v>2224220.298776947</v>
      </c>
      <c r="AV365" s="5">
        <v>2206089.4534758269</v>
      </c>
      <c r="AW365" s="5">
        <f>SUM(Target_CC[[#This Row],[Target_Jan]:[Target_Des]])</f>
        <v>25975806.062519971</v>
      </c>
      <c r="AX365" s="5">
        <v>0</v>
      </c>
      <c r="AY365" s="5">
        <v>0</v>
      </c>
      <c r="AZ365" s="5">
        <v>0</v>
      </c>
      <c r="BA365" s="5">
        <v>0</v>
      </c>
      <c r="BB365" s="5">
        <v>0</v>
      </c>
      <c r="BC365" s="5">
        <v>0</v>
      </c>
      <c r="BD365" s="5">
        <v>0</v>
      </c>
      <c r="BE365" s="5">
        <v>0</v>
      </c>
      <c r="BF365" s="5">
        <v>0</v>
      </c>
      <c r="BG365" s="5">
        <v>0</v>
      </c>
      <c r="BH365" s="5">
        <v>0</v>
      </c>
      <c r="BI365" s="5">
        <v>0</v>
      </c>
      <c r="BJ365" s="5">
        <f>SUM(Target_CC[[#This Row],[Target_NGTMA_Jan]:[Target_NGTMA_Des]])</f>
        <v>0</v>
      </c>
      <c r="BK365" s="5">
        <v>1545000</v>
      </c>
      <c r="BL365" s="5">
        <v>1545000</v>
      </c>
      <c r="BM365" s="5">
        <v>1545000</v>
      </c>
      <c r="BN365" s="5">
        <f>Target_CC[[#This Row],[Est_Sust_NP Apr]]+Target_CC[[#This Row],[Est_Sust_POTS Apr]]+Target_CC[[#This Row],[BC_Apr]]</f>
        <v>1545000</v>
      </c>
      <c r="BO365" s="5">
        <f>Target_CC[[#This Row],[Est_Sust_NP Mei]]+Target_CC[[#This Row],[Est_Sust_POTS Mei]]+Target_CC[[#This Row],[BC_Mei]]</f>
        <v>1545000</v>
      </c>
      <c r="BP365" s="5">
        <f>Target_CC[[#This Row],[Est_Sust_NP Jun]]+Target_CC[[#This Row],[Est_Sust_POTS Jun]]+Target_CC[[#This Row],[BC_Jun]]</f>
        <v>1545000</v>
      </c>
      <c r="BQ365" s="5">
        <f>Target_CC[[#This Row],[Est_Sust_NP Jul]]+Target_CC[[#This Row],[Est_Sust_POTS Jul]]+Target_CC[[#This Row],[BC_Jul]]</f>
        <v>1545000</v>
      </c>
      <c r="BR365" s="5">
        <f>Target_CC[[#This Row],[Est_Sust_NP Agu]]+Target_CC[[#This Row],[Est_Sust_POTS Agu]]+Target_CC[[#This Row],[BC_Agu]]</f>
        <v>1545000</v>
      </c>
      <c r="BS365" s="5">
        <f>Target_CC[[#This Row],[Est_Sust_NP Sep]]+Target_CC[[#This Row],[Est_Sust_POTS Sep]]+Target_CC[[#This Row],[BC_Sep]]</f>
        <v>1545000</v>
      </c>
      <c r="BT365" s="5">
        <f>Target_CC[[#This Row],[Est_Sust_NP Okt]]+Target_CC[[#This Row],[Est_Sust_POTS Okt]]+Target_CC[[#This Row],[BC_Okt]]</f>
        <v>1545000</v>
      </c>
      <c r="BU365" s="5">
        <f>Target_CC[[#This Row],[Est_Sust_NP Nov]]+Target_CC[[#This Row],[Est_Sust_POTS Nov]]+Target_CC[[#This Row],[BC_Nov]]</f>
        <v>1545000</v>
      </c>
      <c r="BV365" s="5">
        <f>Target_CC[[#This Row],[Est_Sust_NP Des]]+Target_CC[[#This Row],[Est_Sust_POTS Des]]+Target_CC[[#This Row],[BC_Des]]</f>
        <v>1545000</v>
      </c>
      <c r="BW365" s="5">
        <f>SUM(Target_CC[[#This Row],[Real_Jan]:[Real_Des]])</f>
        <v>18540000</v>
      </c>
      <c r="BX365" s="5">
        <v>0</v>
      </c>
      <c r="BY365" s="5">
        <v>0</v>
      </c>
      <c r="BZ365" s="5">
        <v>0</v>
      </c>
      <c r="CA365" s="5">
        <f>Target_CC[[#This Row],[Est_Sust_NP Mar]]*95%</f>
        <v>0</v>
      </c>
      <c r="CB365" s="5">
        <f>Target_CC[[#This Row],[Est_Sust_NP Apr]]</f>
        <v>0</v>
      </c>
      <c r="CC365" s="5">
        <f>Target_CC[[#This Row],[Est_Sust_NP Mei]]</f>
        <v>0</v>
      </c>
      <c r="CD365" s="5">
        <f>Target_CC[[#This Row],[Est_Sust_NP Jun]]</f>
        <v>0</v>
      </c>
      <c r="CE365" s="5">
        <f>Target_CC[[#This Row],[Est_Sust_NP Jul]]</f>
        <v>0</v>
      </c>
      <c r="CF365" s="5">
        <f>Target_CC[[#This Row],[Est_Sust_NP Agu]]</f>
        <v>0</v>
      </c>
      <c r="CG365" s="5">
        <f>Target_CC[[#This Row],[Est_Sust_NP Sep]]</f>
        <v>0</v>
      </c>
      <c r="CH365" s="5">
        <f>Target_CC[[#This Row],[Est_Sust_NP Okt]]</f>
        <v>0</v>
      </c>
      <c r="CI365" s="5">
        <f>Target_CC[[#This Row],[Est_Sust_NP Nov]]</f>
        <v>0</v>
      </c>
      <c r="CJ365" s="5">
        <f>SUM(Target_CC[[#This Row],[Est_Sust_NP Jan]:[Est_Sust_NP Des]])</f>
        <v>0</v>
      </c>
      <c r="CK365" s="5">
        <v>1545000</v>
      </c>
      <c r="CL365" s="5">
        <v>1545000</v>
      </c>
      <c r="CM365" s="5">
        <v>1545000</v>
      </c>
      <c r="CN365" s="5">
        <f>Target_CC[[#This Row],[Est_Sust_POTS Mar]]</f>
        <v>1545000</v>
      </c>
      <c r="CO365" s="5">
        <f>Target_CC[[#This Row],[Est_Sust_POTS Apr]]</f>
        <v>1545000</v>
      </c>
      <c r="CP365" s="5">
        <f>Target_CC[[#This Row],[Est_Sust_POTS Mei]]</f>
        <v>1545000</v>
      </c>
      <c r="CQ365" s="5">
        <f>Target_CC[[#This Row],[Est_Sust_POTS Jun]]</f>
        <v>1545000</v>
      </c>
      <c r="CR365" s="5">
        <f>Target_CC[[#This Row],[Est_Sust_POTS Jul]]</f>
        <v>1545000</v>
      </c>
      <c r="CS365" s="5">
        <f>Target_CC[[#This Row],[Est_Sust_POTS Agu]]</f>
        <v>1545000</v>
      </c>
      <c r="CT365" s="5">
        <f>Target_CC[[#This Row],[Est_Sust_POTS Sep]]</f>
        <v>1545000</v>
      </c>
      <c r="CU365" s="5">
        <f>Target_CC[[#This Row],[Est_Sust_POTS Okt]]</f>
        <v>1545000</v>
      </c>
      <c r="CV365" s="5">
        <f>Target_CC[[#This Row],[Est_Sust_POTS Nov]]</f>
        <v>1545000</v>
      </c>
      <c r="CW365" s="5">
        <f>SUM(Target_CC[[#This Row],[Est_Sust_POTS Jan]:[Est_Sust_POTS Des]])</f>
        <v>18540000</v>
      </c>
      <c r="CX365" s="5"/>
      <c r="CY365" s="5">
        <v>0</v>
      </c>
      <c r="CZ365" s="5">
        <v>0</v>
      </c>
      <c r="DA365" s="5">
        <v>0</v>
      </c>
      <c r="DB365" s="5"/>
      <c r="DC365" s="5"/>
      <c r="DD365" s="5"/>
      <c r="DE365" s="5"/>
      <c r="DF365" s="5"/>
      <c r="DG365" s="5"/>
      <c r="DH365" s="5"/>
      <c r="DI365" s="5"/>
      <c r="DJ365" s="5">
        <f>SUM(Target_CC[[#This Row],[BC_Jan]:[BC_Des]])</f>
        <v>0</v>
      </c>
      <c r="DK365" s="5"/>
      <c r="DL365" s="5"/>
      <c r="DM365" s="5"/>
      <c r="DN365" s="5"/>
      <c r="DO365" s="5"/>
      <c r="DP365" s="5"/>
      <c r="DQ365" s="5"/>
      <c r="DR365" s="5"/>
      <c r="DS365" s="5"/>
      <c r="DT365" s="5"/>
      <c r="DU365" s="5"/>
      <c r="DV365" s="5"/>
      <c r="DW365" s="5"/>
      <c r="DX365" s="5" t="s">
        <v>160</v>
      </c>
    </row>
    <row r="366" spans="2:128" x14ac:dyDescent="0.3">
      <c r="B366">
        <v>10056724</v>
      </c>
      <c r="C366" t="s">
        <v>633</v>
      </c>
      <c r="D366" t="s">
        <v>427</v>
      </c>
      <c r="E366" t="s">
        <v>533</v>
      </c>
      <c r="F366" t="s">
        <v>309</v>
      </c>
      <c r="G366" t="s">
        <v>25</v>
      </c>
      <c r="H366" t="s">
        <v>159</v>
      </c>
      <c r="I366" t="s">
        <v>29</v>
      </c>
      <c r="J366" s="5">
        <v>29117160.975226238</v>
      </c>
      <c r="K366" s="5">
        <v>1366281.2427272727</v>
      </c>
      <c r="L366" s="5">
        <v>1438190.7818181817</v>
      </c>
      <c r="M366" s="5">
        <v>1294371.7036363636</v>
      </c>
      <c r="N366" s="5">
        <v>1150552.6254545455</v>
      </c>
      <c r="O366" s="5">
        <v>1222462.1645454546</v>
      </c>
      <c r="P366" s="5">
        <v>1294371.7036363636</v>
      </c>
      <c r="Q366" s="5">
        <v>1653919.3990909092</v>
      </c>
      <c r="R366" s="5">
        <v>1510100.320909091</v>
      </c>
      <c r="S366" s="5">
        <v>1510100.320909091</v>
      </c>
      <c r="T366" s="5">
        <v>1653919.3990909092</v>
      </c>
      <c r="U366" s="5">
        <v>1438190.7818181817</v>
      </c>
      <c r="V366" s="5">
        <v>1510100.320909091</v>
      </c>
      <c r="W366" s="5">
        <v>17042560.764545452</v>
      </c>
      <c r="X366" s="5">
        <v>183085.68337044137</v>
      </c>
      <c r="Y366" s="5">
        <v>194702.08664825105</v>
      </c>
      <c r="Z366" s="5">
        <v>256183.9138046572</v>
      </c>
      <c r="AA366" s="5">
        <v>261193.18886609364</v>
      </c>
      <c r="AB366" s="5">
        <v>341636.33962591109</v>
      </c>
      <c r="AC366" s="5">
        <v>319209.29467485013</v>
      </c>
      <c r="AD366" s="5">
        <v>280310.63329810969</v>
      </c>
      <c r="AE366" s="5">
        <v>317090.2577549566</v>
      </c>
      <c r="AF366" s="5">
        <v>275328.94058859185</v>
      </c>
      <c r="AG366" s="5">
        <v>289760.37102123344</v>
      </c>
      <c r="AH366" s="5">
        <v>356013.08165574237</v>
      </c>
      <c r="AI366" s="5">
        <v>422383.08741269022</v>
      </c>
      <c r="AJ366" s="5">
        <v>3496896.8787215292</v>
      </c>
      <c r="AK366" s="5">
        <v>1549366.9260977141</v>
      </c>
      <c r="AL366" s="5">
        <v>1632892.8684664327</v>
      </c>
      <c r="AM366" s="5">
        <v>1550555.6174410209</v>
      </c>
      <c r="AN366" s="5">
        <v>1411745.8143206392</v>
      </c>
      <c r="AO366" s="5">
        <v>1564098.5041713656</v>
      </c>
      <c r="AP366" s="5">
        <v>1613580.9983112137</v>
      </c>
      <c r="AQ366" s="5">
        <v>1934230.0323890189</v>
      </c>
      <c r="AR366" s="5">
        <v>1827190.5786640476</v>
      </c>
      <c r="AS366" s="5">
        <v>1785429.2614976829</v>
      </c>
      <c r="AT366" s="5">
        <v>1943679.7701121427</v>
      </c>
      <c r="AU366" s="5">
        <v>1794203.8634739241</v>
      </c>
      <c r="AV366" s="5">
        <v>1932483.4083217813</v>
      </c>
      <c r="AW366" s="5">
        <f>SUM(Target_CC[[#This Row],[Target_Jan]:[Target_Des]])</f>
        <v>20539457.643266987</v>
      </c>
      <c r="AX366" s="5">
        <v>0</v>
      </c>
      <c r="AY366" s="5">
        <v>0</v>
      </c>
      <c r="AZ366" s="5">
        <v>0</v>
      </c>
      <c r="BA366" s="5">
        <v>0</v>
      </c>
      <c r="BB366" s="5">
        <v>0</v>
      </c>
      <c r="BC366" s="5">
        <v>0</v>
      </c>
      <c r="BD366" s="5">
        <v>0</v>
      </c>
      <c r="BE366" s="5">
        <v>0</v>
      </c>
      <c r="BF366" s="5">
        <v>0</v>
      </c>
      <c r="BG366" s="5">
        <v>0</v>
      </c>
      <c r="BH366" s="5">
        <v>0</v>
      </c>
      <c r="BI366" s="5">
        <v>0</v>
      </c>
      <c r="BJ366" s="5">
        <f>SUM(Target_CC[[#This Row],[Target_NGTMA_Jan]:[Target_NGTMA_Des]])</f>
        <v>0</v>
      </c>
      <c r="BK366" s="5">
        <v>1550233</v>
      </c>
      <c r="BL366" s="5">
        <v>1557653</v>
      </c>
      <c r="BM366" s="5">
        <v>1606525</v>
      </c>
      <c r="BN366" s="5">
        <f>Target_CC[[#This Row],[Est_Sust_NP Apr]]+Target_CC[[#This Row],[Est_Sust_POTS Apr]]+Target_CC[[#This Row],[BC_Apr]]</f>
        <v>1646640</v>
      </c>
      <c r="BO366" s="5">
        <f>Target_CC[[#This Row],[Est_Sust_NP Mei]]+Target_CC[[#This Row],[Est_Sust_POTS Mei]]+Target_CC[[#This Row],[BC_Mei]]</f>
        <v>1646640</v>
      </c>
      <c r="BP366" s="5">
        <f>Target_CC[[#This Row],[Est_Sust_NP Jun]]+Target_CC[[#This Row],[Est_Sust_POTS Jun]]+Target_CC[[#This Row],[BC_Jun]]</f>
        <v>1646640</v>
      </c>
      <c r="BQ366" s="5">
        <f>Target_CC[[#This Row],[Est_Sust_NP Jul]]+Target_CC[[#This Row],[Est_Sust_POTS Jul]]+Target_CC[[#This Row],[BC_Jul]]</f>
        <v>1646640</v>
      </c>
      <c r="BR366" s="5">
        <f>Target_CC[[#This Row],[Est_Sust_NP Agu]]+Target_CC[[#This Row],[Est_Sust_POTS Agu]]+Target_CC[[#This Row],[BC_Agu]]</f>
        <v>1646640</v>
      </c>
      <c r="BS366" s="5">
        <f>Target_CC[[#This Row],[Est_Sust_NP Sep]]+Target_CC[[#This Row],[Est_Sust_POTS Sep]]+Target_CC[[#This Row],[BC_Sep]]</f>
        <v>1646640</v>
      </c>
      <c r="BT366" s="5">
        <f>Target_CC[[#This Row],[Est_Sust_NP Okt]]+Target_CC[[#This Row],[Est_Sust_POTS Okt]]+Target_CC[[#This Row],[BC_Okt]]</f>
        <v>1646640</v>
      </c>
      <c r="BU366" s="5">
        <f>Target_CC[[#This Row],[Est_Sust_NP Nov]]+Target_CC[[#This Row],[Est_Sust_POTS Nov]]+Target_CC[[#This Row],[BC_Nov]]</f>
        <v>1646640</v>
      </c>
      <c r="BV366" s="5">
        <f>Target_CC[[#This Row],[Est_Sust_NP Des]]+Target_CC[[#This Row],[Est_Sust_POTS Des]]+Target_CC[[#This Row],[BC_Des]]</f>
        <v>1646640</v>
      </c>
      <c r="BW366" s="5">
        <f>SUM(Target_CC[[#This Row],[Real_Jan]:[Real_Des]])</f>
        <v>19534171</v>
      </c>
      <c r="BX366" s="5">
        <v>0</v>
      </c>
      <c r="BY366" s="5">
        <v>0</v>
      </c>
      <c r="BZ366" s="5">
        <v>0</v>
      </c>
      <c r="CA366" s="5">
        <f>Target_CC[[#This Row],[Est_Sust_NP Mar]]*95%</f>
        <v>0</v>
      </c>
      <c r="CB366" s="5">
        <f>Target_CC[[#This Row],[Est_Sust_NP Apr]]</f>
        <v>0</v>
      </c>
      <c r="CC366" s="5">
        <f>Target_CC[[#This Row],[Est_Sust_NP Mei]]</f>
        <v>0</v>
      </c>
      <c r="CD366" s="5">
        <f>Target_CC[[#This Row],[Est_Sust_NP Jun]]</f>
        <v>0</v>
      </c>
      <c r="CE366" s="5">
        <f>Target_CC[[#This Row],[Est_Sust_NP Jul]]</f>
        <v>0</v>
      </c>
      <c r="CF366" s="5">
        <f>Target_CC[[#This Row],[Est_Sust_NP Agu]]</f>
        <v>0</v>
      </c>
      <c r="CG366" s="5">
        <f>Target_CC[[#This Row],[Est_Sust_NP Sep]]</f>
        <v>0</v>
      </c>
      <c r="CH366" s="5">
        <f>Target_CC[[#This Row],[Est_Sust_NP Okt]]</f>
        <v>0</v>
      </c>
      <c r="CI366" s="5">
        <f>Target_CC[[#This Row],[Est_Sust_NP Nov]]</f>
        <v>0</v>
      </c>
      <c r="CJ366" s="5">
        <f>SUM(Target_CC[[#This Row],[Est_Sust_NP Jan]:[Est_Sust_NP Des]])</f>
        <v>0</v>
      </c>
      <c r="CK366" s="5">
        <v>1604380</v>
      </c>
      <c r="CL366" s="5">
        <v>1576156</v>
      </c>
      <c r="CM366" s="5">
        <v>1646640</v>
      </c>
      <c r="CN366" s="5">
        <f>Target_CC[[#This Row],[Est_Sust_POTS Mar]]</f>
        <v>1646640</v>
      </c>
      <c r="CO366" s="5">
        <f>Target_CC[[#This Row],[Est_Sust_POTS Apr]]</f>
        <v>1646640</v>
      </c>
      <c r="CP366" s="5">
        <f>Target_CC[[#This Row],[Est_Sust_POTS Mei]]</f>
        <v>1646640</v>
      </c>
      <c r="CQ366" s="5">
        <f>Target_CC[[#This Row],[Est_Sust_POTS Jun]]</f>
        <v>1646640</v>
      </c>
      <c r="CR366" s="5">
        <f>Target_CC[[#This Row],[Est_Sust_POTS Jul]]</f>
        <v>1646640</v>
      </c>
      <c r="CS366" s="5">
        <f>Target_CC[[#This Row],[Est_Sust_POTS Agu]]</f>
        <v>1646640</v>
      </c>
      <c r="CT366" s="5">
        <f>Target_CC[[#This Row],[Est_Sust_POTS Sep]]</f>
        <v>1646640</v>
      </c>
      <c r="CU366" s="5">
        <f>Target_CC[[#This Row],[Est_Sust_POTS Okt]]</f>
        <v>1646640</v>
      </c>
      <c r="CV366" s="5">
        <f>Target_CC[[#This Row],[Est_Sust_POTS Nov]]</f>
        <v>1646640</v>
      </c>
      <c r="CW366" s="5">
        <f>SUM(Target_CC[[#This Row],[Est_Sust_POTS Jan]:[Est_Sust_POTS Des]])</f>
        <v>19646936</v>
      </c>
      <c r="CX366" s="5"/>
      <c r="CY366" s="5">
        <v>0</v>
      </c>
      <c r="CZ366" s="5">
        <v>0</v>
      </c>
      <c r="DA366" s="5">
        <v>0</v>
      </c>
      <c r="DB366" s="5"/>
      <c r="DC366" s="5"/>
      <c r="DD366" s="5"/>
      <c r="DE366" s="5"/>
      <c r="DF366" s="5"/>
      <c r="DG366" s="5"/>
      <c r="DH366" s="5"/>
      <c r="DI366" s="5"/>
      <c r="DJ366" s="5">
        <f>SUM(Target_CC[[#This Row],[BC_Jan]:[BC_Des]])</f>
        <v>0</v>
      </c>
      <c r="DK366" s="5"/>
      <c r="DL366" s="5"/>
      <c r="DM366" s="5"/>
      <c r="DN366" s="5"/>
      <c r="DO366" s="5"/>
      <c r="DP366" s="5"/>
      <c r="DQ366" s="5"/>
      <c r="DR366" s="5"/>
      <c r="DS366" s="5"/>
      <c r="DT366" s="5"/>
      <c r="DU366" s="5"/>
      <c r="DV366" s="5"/>
      <c r="DW366" s="5"/>
      <c r="DX366" s="5" t="s">
        <v>160</v>
      </c>
    </row>
    <row r="367" spans="2:128" x14ac:dyDescent="0.3">
      <c r="B367">
        <v>10143508</v>
      </c>
      <c r="C367" t="s">
        <v>634</v>
      </c>
      <c r="D367" t="s">
        <v>518</v>
      </c>
      <c r="E367" t="s">
        <v>578</v>
      </c>
      <c r="F367" t="s">
        <v>309</v>
      </c>
      <c r="G367" t="s">
        <v>25</v>
      </c>
      <c r="H367" t="s">
        <v>159</v>
      </c>
      <c r="I367" t="s">
        <v>29</v>
      </c>
      <c r="J367" s="5">
        <v>27489215.560390551</v>
      </c>
      <c r="K367" s="5">
        <v>1347957.6340909088</v>
      </c>
      <c r="L367" s="5">
        <v>1418902.7727272725</v>
      </c>
      <c r="M367" s="5">
        <v>1277012.4954545454</v>
      </c>
      <c r="N367" s="5">
        <v>1135122.218181818</v>
      </c>
      <c r="O367" s="5">
        <v>1206067.3568181817</v>
      </c>
      <c r="P367" s="5">
        <v>1277012.4954545454</v>
      </c>
      <c r="Q367" s="5">
        <v>1631738.1886363635</v>
      </c>
      <c r="R367" s="5">
        <v>1489847.9113636361</v>
      </c>
      <c r="S367" s="5">
        <v>1489847.9113636361</v>
      </c>
      <c r="T367" s="5">
        <v>1631738.1886363635</v>
      </c>
      <c r="U367" s="5">
        <v>1418902.7727272725</v>
      </c>
      <c r="V367" s="5">
        <v>1489847.9113636361</v>
      </c>
      <c r="W367" s="5">
        <v>16813997.856818177</v>
      </c>
      <c r="X367" s="5">
        <v>180630.26621027855</v>
      </c>
      <c r="Y367" s="5">
        <v>192090.87841025722</v>
      </c>
      <c r="Z367" s="5">
        <v>252748.15429286141</v>
      </c>
      <c r="AA367" s="5">
        <v>257690.24845997881</v>
      </c>
      <c r="AB367" s="5">
        <v>337054.55193279369</v>
      </c>
      <c r="AC367" s="5">
        <v>314928.28282619431</v>
      </c>
      <c r="AD367" s="5">
        <v>276551.30309541064</v>
      </c>
      <c r="AE367" s="5">
        <v>312837.66494770447</v>
      </c>
      <c r="AF367" s="5">
        <v>271636.42136499524</v>
      </c>
      <c r="AG367" s="5">
        <v>285874.3075440519</v>
      </c>
      <c r="AH367" s="5">
        <v>351238.48315165692</v>
      </c>
      <c r="AI367" s="5">
        <v>416718.380801539</v>
      </c>
      <c r="AJ367" s="5">
        <v>3449998.9430377218</v>
      </c>
      <c r="AK367" s="5">
        <v>1528587.9003011873</v>
      </c>
      <c r="AL367" s="5">
        <v>1610993.6511375296</v>
      </c>
      <c r="AM367" s="5">
        <v>1529760.6497474068</v>
      </c>
      <c r="AN367" s="5">
        <v>1392812.4666417968</v>
      </c>
      <c r="AO367" s="5">
        <v>1543121.9087509755</v>
      </c>
      <c r="AP367" s="5">
        <v>1591940.7782807397</v>
      </c>
      <c r="AQ367" s="5">
        <v>1908289.4917317741</v>
      </c>
      <c r="AR367" s="5">
        <v>1802685.5763113406</v>
      </c>
      <c r="AS367" s="5">
        <v>1761484.3327286313</v>
      </c>
      <c r="AT367" s="5">
        <v>1917612.4961804154</v>
      </c>
      <c r="AU367" s="5">
        <v>1770141.2558789295</v>
      </c>
      <c r="AV367" s="5">
        <v>1906566.2921651751</v>
      </c>
      <c r="AW367" s="5">
        <f>SUM(Target_CC[[#This Row],[Target_Jan]:[Target_Des]])</f>
        <v>20263996.799855903</v>
      </c>
      <c r="AX367" s="5">
        <v>0</v>
      </c>
      <c r="AY367" s="5">
        <v>0</v>
      </c>
      <c r="AZ367" s="5">
        <v>0</v>
      </c>
      <c r="BA367" s="5">
        <v>0</v>
      </c>
      <c r="BB367" s="5">
        <v>0</v>
      </c>
      <c r="BC367" s="5">
        <v>0</v>
      </c>
      <c r="BD367" s="5">
        <v>0</v>
      </c>
      <c r="BE367" s="5">
        <v>0</v>
      </c>
      <c r="BF367" s="5">
        <v>0</v>
      </c>
      <c r="BG367" s="5">
        <v>0</v>
      </c>
      <c r="BH367" s="5">
        <v>0</v>
      </c>
      <c r="BI367" s="5">
        <v>0</v>
      </c>
      <c r="BJ367" s="5">
        <f>SUM(Target_CC[[#This Row],[Target_NGTMA_Jan]:[Target_NGTMA_Des]])</f>
        <v>0</v>
      </c>
      <c r="BK367" s="5">
        <v>1536030</v>
      </c>
      <c r="BL367" s="5">
        <v>1547446</v>
      </c>
      <c r="BM367" s="5">
        <v>1459378</v>
      </c>
      <c r="BN367" s="5">
        <f>Target_CC[[#This Row],[Est_Sust_NP Apr]]+Target_CC[[#This Row],[Est_Sust_POTS Apr]]+Target_CC[[#This Row],[BC_Apr]]</f>
        <v>1520250</v>
      </c>
      <c r="BO367" s="5">
        <f>Target_CC[[#This Row],[Est_Sust_NP Mei]]+Target_CC[[#This Row],[Est_Sust_POTS Mei]]+Target_CC[[#This Row],[BC_Mei]]</f>
        <v>1520250</v>
      </c>
      <c r="BP367" s="5">
        <f>Target_CC[[#This Row],[Est_Sust_NP Jun]]+Target_CC[[#This Row],[Est_Sust_POTS Jun]]+Target_CC[[#This Row],[BC_Jun]]</f>
        <v>1520250</v>
      </c>
      <c r="BQ367" s="5">
        <f>Target_CC[[#This Row],[Est_Sust_NP Jul]]+Target_CC[[#This Row],[Est_Sust_POTS Jul]]+Target_CC[[#This Row],[BC_Jul]]</f>
        <v>1520250</v>
      </c>
      <c r="BR367" s="5">
        <f>Target_CC[[#This Row],[Est_Sust_NP Agu]]+Target_CC[[#This Row],[Est_Sust_POTS Agu]]+Target_CC[[#This Row],[BC_Agu]]</f>
        <v>1520250</v>
      </c>
      <c r="BS367" s="5">
        <f>Target_CC[[#This Row],[Est_Sust_NP Sep]]+Target_CC[[#This Row],[Est_Sust_POTS Sep]]+Target_CC[[#This Row],[BC_Sep]]</f>
        <v>1520250</v>
      </c>
      <c r="BT367" s="5">
        <f>Target_CC[[#This Row],[Est_Sust_NP Okt]]+Target_CC[[#This Row],[Est_Sust_POTS Okt]]+Target_CC[[#This Row],[BC_Okt]]</f>
        <v>1520250</v>
      </c>
      <c r="BU367" s="5">
        <f>Target_CC[[#This Row],[Est_Sust_NP Nov]]+Target_CC[[#This Row],[Est_Sust_POTS Nov]]+Target_CC[[#This Row],[BC_Nov]]</f>
        <v>1520250</v>
      </c>
      <c r="BV367" s="5">
        <f>Target_CC[[#This Row],[Est_Sust_NP Des]]+Target_CC[[#This Row],[Est_Sust_POTS Des]]+Target_CC[[#This Row],[BC_Des]]</f>
        <v>1520250</v>
      </c>
      <c r="BW367" s="5">
        <f>SUM(Target_CC[[#This Row],[Real_Jan]:[Real_Des]])</f>
        <v>18225104</v>
      </c>
      <c r="BX367" s="5">
        <v>0</v>
      </c>
      <c r="BY367" s="5">
        <v>0</v>
      </c>
      <c r="BZ367" s="5">
        <v>0</v>
      </c>
      <c r="CA367" s="5">
        <f>Target_CC[[#This Row],[Est_Sust_NP Mar]]*95%</f>
        <v>0</v>
      </c>
      <c r="CB367" s="5">
        <f>Target_CC[[#This Row],[Est_Sust_NP Apr]]</f>
        <v>0</v>
      </c>
      <c r="CC367" s="5">
        <f>Target_CC[[#This Row],[Est_Sust_NP Mei]]</f>
        <v>0</v>
      </c>
      <c r="CD367" s="5">
        <f>Target_CC[[#This Row],[Est_Sust_NP Jun]]</f>
        <v>0</v>
      </c>
      <c r="CE367" s="5">
        <f>Target_CC[[#This Row],[Est_Sust_NP Jul]]</f>
        <v>0</v>
      </c>
      <c r="CF367" s="5">
        <f>Target_CC[[#This Row],[Est_Sust_NP Agu]]</f>
        <v>0</v>
      </c>
      <c r="CG367" s="5">
        <f>Target_CC[[#This Row],[Est_Sust_NP Sep]]</f>
        <v>0</v>
      </c>
      <c r="CH367" s="5">
        <f>Target_CC[[#This Row],[Est_Sust_NP Okt]]</f>
        <v>0</v>
      </c>
      <c r="CI367" s="5">
        <f>Target_CC[[#This Row],[Est_Sust_NP Nov]]</f>
        <v>0</v>
      </c>
      <c r="CJ367" s="5">
        <f>SUM(Target_CC[[#This Row],[Est_Sust_NP Jan]:[Est_Sust_NP Des]])</f>
        <v>0</v>
      </c>
      <c r="CK367" s="5">
        <v>1611960</v>
      </c>
      <c r="CL367" s="5">
        <v>1615750</v>
      </c>
      <c r="CM367" s="5">
        <v>1520250</v>
      </c>
      <c r="CN367" s="5">
        <f>Target_CC[[#This Row],[Est_Sust_POTS Mar]]</f>
        <v>1520250</v>
      </c>
      <c r="CO367" s="5">
        <f>Target_CC[[#This Row],[Est_Sust_POTS Apr]]</f>
        <v>1520250</v>
      </c>
      <c r="CP367" s="5">
        <f>Target_CC[[#This Row],[Est_Sust_POTS Mei]]</f>
        <v>1520250</v>
      </c>
      <c r="CQ367" s="5">
        <f>Target_CC[[#This Row],[Est_Sust_POTS Jun]]</f>
        <v>1520250</v>
      </c>
      <c r="CR367" s="5">
        <f>Target_CC[[#This Row],[Est_Sust_POTS Jul]]</f>
        <v>1520250</v>
      </c>
      <c r="CS367" s="5">
        <f>Target_CC[[#This Row],[Est_Sust_POTS Agu]]</f>
        <v>1520250</v>
      </c>
      <c r="CT367" s="5">
        <f>Target_CC[[#This Row],[Est_Sust_POTS Sep]]</f>
        <v>1520250</v>
      </c>
      <c r="CU367" s="5">
        <f>Target_CC[[#This Row],[Est_Sust_POTS Okt]]</f>
        <v>1520250</v>
      </c>
      <c r="CV367" s="5">
        <f>Target_CC[[#This Row],[Est_Sust_POTS Nov]]</f>
        <v>1520250</v>
      </c>
      <c r="CW367" s="5">
        <f>SUM(Target_CC[[#This Row],[Est_Sust_POTS Jan]:[Est_Sust_POTS Des]])</f>
        <v>18430210</v>
      </c>
      <c r="CX367" s="5"/>
      <c r="CY367" s="5">
        <v>0</v>
      </c>
      <c r="CZ367" s="5">
        <v>0</v>
      </c>
      <c r="DA367" s="5">
        <v>0</v>
      </c>
      <c r="DB367" s="5"/>
      <c r="DC367" s="5"/>
      <c r="DD367" s="5"/>
      <c r="DE367" s="5"/>
      <c r="DF367" s="5"/>
      <c r="DG367" s="5"/>
      <c r="DH367" s="5"/>
      <c r="DI367" s="5"/>
      <c r="DJ367" s="5">
        <f>SUM(Target_CC[[#This Row],[BC_Jan]:[BC_Des]])</f>
        <v>0</v>
      </c>
      <c r="DK367" s="5"/>
      <c r="DL367" s="5"/>
      <c r="DM367" s="5"/>
      <c r="DN367" s="5"/>
      <c r="DO367" s="5"/>
      <c r="DP367" s="5"/>
      <c r="DQ367" s="5"/>
      <c r="DR367" s="5"/>
      <c r="DS367" s="5"/>
      <c r="DT367" s="5"/>
      <c r="DU367" s="5"/>
      <c r="DV367" s="5"/>
      <c r="DW367" s="5"/>
      <c r="DX367" s="5" t="s">
        <v>160</v>
      </c>
    </row>
    <row r="368" spans="2:128" x14ac:dyDescent="0.3">
      <c r="B368">
        <v>10215607</v>
      </c>
      <c r="C368" t="s">
        <v>635</v>
      </c>
      <c r="D368" t="s">
        <v>331</v>
      </c>
      <c r="E368" t="s">
        <v>411</v>
      </c>
      <c r="F368" t="s">
        <v>296</v>
      </c>
      <c r="G368" t="s">
        <v>24</v>
      </c>
      <c r="H368" t="s">
        <v>159</v>
      </c>
      <c r="I368" t="s">
        <v>29</v>
      </c>
      <c r="J368" s="5">
        <v>28814550.893225607</v>
      </c>
      <c r="K368" s="5">
        <v>1589129</v>
      </c>
      <c r="L368" s="5">
        <v>1513042.55</v>
      </c>
      <c r="M368" s="5">
        <v>1527645</v>
      </c>
      <c r="N368" s="5">
        <v>1513042.55</v>
      </c>
      <c r="O368" s="5">
        <v>1469235.2</v>
      </c>
      <c r="P368" s="5">
        <v>1425427.85</v>
      </c>
      <c r="Q368" s="5">
        <v>1498440.1</v>
      </c>
      <c r="R368" s="5">
        <v>1556849.9</v>
      </c>
      <c r="S368" s="5">
        <v>1542247.45</v>
      </c>
      <c r="T368" s="5">
        <v>1542247.45</v>
      </c>
      <c r="U368" s="5">
        <v>1556849.9</v>
      </c>
      <c r="V368" s="5">
        <v>1527645</v>
      </c>
      <c r="W368" s="5">
        <v>18261801.949999999</v>
      </c>
      <c r="X368" s="5">
        <v>0</v>
      </c>
      <c r="Y368" s="5">
        <v>690859.22431823774</v>
      </c>
      <c r="Z368" s="5">
        <v>683729.23020126333</v>
      </c>
      <c r="AA368" s="5">
        <v>537486.86343142285</v>
      </c>
      <c r="AB368" s="5">
        <v>586231.66372162709</v>
      </c>
      <c r="AC368" s="5">
        <v>571553.53985494352</v>
      </c>
      <c r="AD368" s="5">
        <v>710365.72728492401</v>
      </c>
      <c r="AE368" s="5">
        <v>598269.13892134407</v>
      </c>
      <c r="AF368" s="5">
        <v>715610.41381648171</v>
      </c>
      <c r="AG368" s="5">
        <v>720720.50871695695</v>
      </c>
      <c r="AH368" s="5">
        <v>611960.29877694696</v>
      </c>
      <c r="AI368" s="5">
        <v>623089.45347582689</v>
      </c>
      <c r="AJ368" s="5">
        <v>7049876.062519975</v>
      </c>
      <c r="AK368" s="5">
        <v>1589129</v>
      </c>
      <c r="AL368" s="5">
        <v>2203901.7743182378</v>
      </c>
      <c r="AM368" s="5">
        <v>2211374.2302012634</v>
      </c>
      <c r="AN368" s="5">
        <v>2050529.4134314228</v>
      </c>
      <c r="AO368" s="5">
        <v>2055466.863721627</v>
      </c>
      <c r="AP368" s="5">
        <v>1996981.3898549436</v>
      </c>
      <c r="AQ368" s="5">
        <v>2208805.8272849242</v>
      </c>
      <c r="AR368" s="5">
        <v>2155119.0389213441</v>
      </c>
      <c r="AS368" s="5">
        <v>2257857.8638164815</v>
      </c>
      <c r="AT368" s="5">
        <v>2262967.9587169569</v>
      </c>
      <c r="AU368" s="5">
        <v>2168810.1987769469</v>
      </c>
      <c r="AV368" s="5">
        <v>2150734.4534758269</v>
      </c>
      <c r="AW368" s="5">
        <f>SUM(Target_CC[[#This Row],[Target_Jan]:[Target_Des]])</f>
        <v>25311678.012519971</v>
      </c>
      <c r="AX368" s="5">
        <v>6438774.4725484867</v>
      </c>
      <c r="AY368" s="5">
        <v>6700029.5563905733</v>
      </c>
      <c r="AZ368" s="5">
        <v>6775705.6975689363</v>
      </c>
      <c r="BA368" s="5">
        <v>6568836.0095267193</v>
      </c>
      <c r="BB368" s="5">
        <v>6906968.2303243773</v>
      </c>
      <c r="BC368" s="5">
        <v>6864000.8539082818</v>
      </c>
      <c r="BD368" s="5">
        <v>7088234.5944627188</v>
      </c>
      <c r="BE368" s="5">
        <v>7187883.9314399967</v>
      </c>
      <c r="BF368" s="5">
        <v>7076147.9699460845</v>
      </c>
      <c r="BG368" s="5">
        <v>7196443.9382179668</v>
      </c>
      <c r="BH368" s="5">
        <v>7329111.886106885</v>
      </c>
      <c r="BI368" s="5">
        <v>7145795.5729339961</v>
      </c>
      <c r="BJ368" s="5">
        <f>SUM(Target_CC[[#This Row],[Target_NGTMA_Jan]:[Target_NGTMA_Des]])</f>
        <v>83277932.713375032</v>
      </c>
      <c r="BK368" s="5">
        <v>1615860</v>
      </c>
      <c r="BL368" s="5">
        <v>1608000</v>
      </c>
      <c r="BM368" s="5">
        <v>1613069</v>
      </c>
      <c r="BN368" s="5">
        <f>Target_CC[[#This Row],[Est_Sust_NP Apr]]+Target_CC[[#This Row],[Est_Sust_POTS Apr]]+Target_CC[[#This Row],[BC_Apr]]</f>
        <v>1613069</v>
      </c>
      <c r="BO368" s="5">
        <f>Target_CC[[#This Row],[Est_Sust_NP Mei]]+Target_CC[[#This Row],[Est_Sust_POTS Mei]]+Target_CC[[#This Row],[BC_Mei]]</f>
        <v>1613069</v>
      </c>
      <c r="BP368" s="5">
        <f>Target_CC[[#This Row],[Est_Sust_NP Jun]]+Target_CC[[#This Row],[Est_Sust_POTS Jun]]+Target_CC[[#This Row],[BC_Jun]]</f>
        <v>1613069</v>
      </c>
      <c r="BQ368" s="5">
        <f>Target_CC[[#This Row],[Est_Sust_NP Jul]]+Target_CC[[#This Row],[Est_Sust_POTS Jul]]+Target_CC[[#This Row],[BC_Jul]]</f>
        <v>1613069</v>
      </c>
      <c r="BR368" s="5">
        <f>Target_CC[[#This Row],[Est_Sust_NP Agu]]+Target_CC[[#This Row],[Est_Sust_POTS Agu]]+Target_CC[[#This Row],[BC_Agu]]</f>
        <v>1613069</v>
      </c>
      <c r="BS368" s="5">
        <f>Target_CC[[#This Row],[Est_Sust_NP Sep]]+Target_CC[[#This Row],[Est_Sust_POTS Sep]]+Target_CC[[#This Row],[BC_Sep]]</f>
        <v>1613069</v>
      </c>
      <c r="BT368" s="5">
        <f>Target_CC[[#This Row],[Est_Sust_NP Okt]]+Target_CC[[#This Row],[Est_Sust_POTS Okt]]+Target_CC[[#This Row],[BC_Okt]]</f>
        <v>1613069</v>
      </c>
      <c r="BU368" s="5">
        <f>Target_CC[[#This Row],[Est_Sust_NP Nov]]+Target_CC[[#This Row],[Est_Sust_POTS Nov]]+Target_CC[[#This Row],[BC_Nov]]</f>
        <v>1613069</v>
      </c>
      <c r="BV368" s="5">
        <f>Target_CC[[#This Row],[Est_Sust_NP Des]]+Target_CC[[#This Row],[Est_Sust_POTS Des]]+Target_CC[[#This Row],[BC_Des]]</f>
        <v>1613069</v>
      </c>
      <c r="BW368" s="5">
        <f>SUM(Target_CC[[#This Row],[Real_Jan]:[Real_Des]])</f>
        <v>19354550</v>
      </c>
      <c r="BX368" s="5">
        <v>0</v>
      </c>
      <c r="BY368" s="5">
        <v>0</v>
      </c>
      <c r="BZ368" s="5">
        <v>0</v>
      </c>
      <c r="CA368" s="5">
        <f>Target_CC[[#This Row],[Est_Sust_NP Mar]]*95%</f>
        <v>0</v>
      </c>
      <c r="CB368" s="5">
        <f>Target_CC[[#This Row],[Est_Sust_NP Apr]]</f>
        <v>0</v>
      </c>
      <c r="CC368" s="5">
        <f>Target_CC[[#This Row],[Est_Sust_NP Mei]]</f>
        <v>0</v>
      </c>
      <c r="CD368" s="5">
        <f>Target_CC[[#This Row],[Est_Sust_NP Jun]]</f>
        <v>0</v>
      </c>
      <c r="CE368" s="5">
        <f>Target_CC[[#This Row],[Est_Sust_NP Jul]]</f>
        <v>0</v>
      </c>
      <c r="CF368" s="5">
        <f>Target_CC[[#This Row],[Est_Sust_NP Agu]]</f>
        <v>0</v>
      </c>
      <c r="CG368" s="5">
        <f>Target_CC[[#This Row],[Est_Sust_NP Sep]]</f>
        <v>0</v>
      </c>
      <c r="CH368" s="5">
        <f>Target_CC[[#This Row],[Est_Sust_NP Okt]]</f>
        <v>0</v>
      </c>
      <c r="CI368" s="5">
        <f>Target_CC[[#This Row],[Est_Sust_NP Nov]]</f>
        <v>0</v>
      </c>
      <c r="CJ368" s="5">
        <f>SUM(Target_CC[[#This Row],[Est_Sust_NP Jan]:[Est_Sust_NP Des]])</f>
        <v>0</v>
      </c>
      <c r="CK368" s="5">
        <v>1615860</v>
      </c>
      <c r="CL368" s="5">
        <v>1608000</v>
      </c>
      <c r="CM368" s="5">
        <v>1613069</v>
      </c>
      <c r="CN368" s="5">
        <f>Target_CC[[#This Row],[Est_Sust_POTS Mar]]</f>
        <v>1613069</v>
      </c>
      <c r="CO368" s="5">
        <f>Target_CC[[#This Row],[Est_Sust_POTS Apr]]</f>
        <v>1613069</v>
      </c>
      <c r="CP368" s="5">
        <f>Target_CC[[#This Row],[Est_Sust_POTS Mei]]</f>
        <v>1613069</v>
      </c>
      <c r="CQ368" s="5">
        <f>Target_CC[[#This Row],[Est_Sust_POTS Jun]]</f>
        <v>1613069</v>
      </c>
      <c r="CR368" s="5">
        <f>Target_CC[[#This Row],[Est_Sust_POTS Jul]]</f>
        <v>1613069</v>
      </c>
      <c r="CS368" s="5">
        <f>Target_CC[[#This Row],[Est_Sust_POTS Agu]]</f>
        <v>1613069</v>
      </c>
      <c r="CT368" s="5">
        <f>Target_CC[[#This Row],[Est_Sust_POTS Sep]]</f>
        <v>1613069</v>
      </c>
      <c r="CU368" s="5">
        <f>Target_CC[[#This Row],[Est_Sust_POTS Okt]]</f>
        <v>1613069</v>
      </c>
      <c r="CV368" s="5">
        <f>Target_CC[[#This Row],[Est_Sust_POTS Nov]]</f>
        <v>1613069</v>
      </c>
      <c r="CW368" s="5">
        <f>SUM(Target_CC[[#This Row],[Est_Sust_POTS Jan]:[Est_Sust_POTS Des]])</f>
        <v>19354550</v>
      </c>
      <c r="CX368" s="5"/>
      <c r="CY368" s="5">
        <v>0</v>
      </c>
      <c r="CZ368" s="5">
        <v>0</v>
      </c>
      <c r="DA368" s="5">
        <v>0</v>
      </c>
      <c r="DB368" s="5"/>
      <c r="DC368" s="5"/>
      <c r="DD368" s="5"/>
      <c r="DE368" s="5"/>
      <c r="DF368" s="5"/>
      <c r="DG368" s="5"/>
      <c r="DH368" s="5"/>
      <c r="DI368" s="5"/>
      <c r="DJ368" s="5">
        <f>SUM(Target_CC[[#This Row],[BC_Jan]:[BC_Des]])</f>
        <v>0</v>
      </c>
      <c r="DK368" s="5"/>
      <c r="DL368" s="5"/>
      <c r="DM368" s="5"/>
      <c r="DN368" s="5"/>
      <c r="DO368" s="5"/>
      <c r="DP368" s="5"/>
      <c r="DQ368" s="5"/>
      <c r="DR368" s="5"/>
      <c r="DS368" s="5"/>
      <c r="DT368" s="5"/>
      <c r="DU368" s="5"/>
      <c r="DV368" s="5"/>
      <c r="DW368" s="5"/>
      <c r="DX368" s="5" t="s">
        <v>160</v>
      </c>
    </row>
    <row r="369" spans="2:128" x14ac:dyDescent="0.3">
      <c r="B369">
        <v>19072088</v>
      </c>
      <c r="C369" t="s">
        <v>636</v>
      </c>
      <c r="D369" t="s">
        <v>365</v>
      </c>
      <c r="E369" t="s">
        <v>343</v>
      </c>
      <c r="F369" t="s">
        <v>363</v>
      </c>
      <c r="G369" t="s">
        <v>23</v>
      </c>
      <c r="H369" t="s">
        <v>159</v>
      </c>
      <c r="I369" t="s">
        <v>29</v>
      </c>
      <c r="J369" s="5">
        <v>0</v>
      </c>
      <c r="K369" s="5">
        <v>3478000</v>
      </c>
      <c r="L369" s="5">
        <v>3478000</v>
      </c>
      <c r="M369" s="5">
        <v>3338880</v>
      </c>
      <c r="N369" s="5">
        <v>3511388.8</v>
      </c>
      <c r="O369" s="5">
        <v>3339213.8879999998</v>
      </c>
      <c r="P369" s="5">
        <v>3337492.13888</v>
      </c>
      <c r="Q369" s="5">
        <v>4033074.9213887993</v>
      </c>
      <c r="R369" s="5">
        <v>3518330.7492138878</v>
      </c>
      <c r="S369" s="5">
        <v>3687083.3074921388</v>
      </c>
      <c r="T369" s="5">
        <v>4036570.8330749208</v>
      </c>
      <c r="U369" s="5">
        <v>3518365.7083307491</v>
      </c>
      <c r="V369" s="5">
        <v>3860983.6570833079</v>
      </c>
      <c r="W369" s="5">
        <v>43137384.003463805</v>
      </c>
      <c r="X369" s="5">
        <v>66859.74529384097</v>
      </c>
      <c r="Y369" s="5">
        <v>391127.85160987434</v>
      </c>
      <c r="Z369" s="5">
        <v>357367.59950506134</v>
      </c>
      <c r="AA369" s="5">
        <v>246674.83118882094</v>
      </c>
      <c r="AB369" s="5">
        <v>333310.59904830891</v>
      </c>
      <c r="AC369" s="5">
        <v>481879.34829781856</v>
      </c>
      <c r="AD369" s="5">
        <v>567100.25056738616</v>
      </c>
      <c r="AE369" s="5">
        <v>626521.54585597618</v>
      </c>
      <c r="AF369" s="5">
        <v>513210.39966632152</v>
      </c>
      <c r="AG369" s="5">
        <v>631441.09212612396</v>
      </c>
      <c r="AH369" s="5">
        <v>850082.03496556391</v>
      </c>
      <c r="AI369" s="5">
        <v>532328.74350668106</v>
      </c>
      <c r="AJ369" s="5">
        <v>5597904.0416317787</v>
      </c>
      <c r="AK369" s="5">
        <v>3544859.7452938408</v>
      </c>
      <c r="AL369" s="5">
        <v>3869127.8516098745</v>
      </c>
      <c r="AM369" s="5">
        <v>3696247.5995050613</v>
      </c>
      <c r="AN369" s="5">
        <v>3758063.6311888206</v>
      </c>
      <c r="AO369" s="5">
        <v>3672524.4870483088</v>
      </c>
      <c r="AP369" s="5">
        <v>3819371.4871778185</v>
      </c>
      <c r="AQ369" s="5">
        <v>4600175.1719561853</v>
      </c>
      <c r="AR369" s="5">
        <v>4144852.295069864</v>
      </c>
      <c r="AS369" s="5">
        <v>4200293.7071584603</v>
      </c>
      <c r="AT369" s="5">
        <v>4668011.9252010444</v>
      </c>
      <c r="AU369" s="5">
        <v>4368447.7432963131</v>
      </c>
      <c r="AV369" s="5">
        <v>4393312.4005899886</v>
      </c>
      <c r="AW369" s="5">
        <f>SUM(Target_CC[[#This Row],[Target_Jan]:[Target_Des]])</f>
        <v>48735288.045095578</v>
      </c>
      <c r="AX369" s="5">
        <v>792396.75529236195</v>
      </c>
      <c r="AY369" s="5">
        <v>6032290.547343405</v>
      </c>
      <c r="AZ369" s="5">
        <v>1721168.2227272117</v>
      </c>
      <c r="BA369" s="5">
        <v>3730263.1812121775</v>
      </c>
      <c r="BB369" s="5">
        <v>4356146.5649457099</v>
      </c>
      <c r="BC369" s="5">
        <v>4727385.5144472579</v>
      </c>
      <c r="BD369" s="5">
        <v>304335.51175167295</v>
      </c>
      <c r="BE369" s="5">
        <v>6178364.2199487239</v>
      </c>
      <c r="BF369" s="5">
        <v>2219161.1340547749</v>
      </c>
      <c r="BG369" s="5">
        <v>6294176.2929679696</v>
      </c>
      <c r="BH369" s="5">
        <v>4667404.7998496499</v>
      </c>
      <c r="BI369" s="5">
        <v>3677144.2621599752</v>
      </c>
      <c r="BJ369" s="5">
        <f>SUM(Target_CC[[#This Row],[Target_NGTMA_Jan]:[Target_NGTMA_Des]])</f>
        <v>44700237.006700888</v>
      </c>
      <c r="BK369" s="5">
        <v>1639000</v>
      </c>
      <c r="BL369" s="5">
        <v>581429</v>
      </c>
      <c r="BM369" s="5">
        <v>550000</v>
      </c>
      <c r="BN369" s="5">
        <f>Target_CC[[#This Row],[Est_Sust_NP Apr]]+Target_CC[[#This Row],[Est_Sust_POTS Apr]]+Target_CC[[#This Row],[BC_Apr]]</f>
        <v>598100</v>
      </c>
      <c r="BO369" s="5">
        <f>Target_CC[[#This Row],[Est_Sust_NP Mei]]+Target_CC[[#This Row],[Est_Sust_POTS Mei]]+Target_CC[[#This Row],[BC_Mei]]</f>
        <v>598100</v>
      </c>
      <c r="BP369" s="5">
        <f>Target_CC[[#This Row],[Est_Sust_NP Jun]]+Target_CC[[#This Row],[Est_Sust_POTS Jun]]+Target_CC[[#This Row],[BC_Jun]]</f>
        <v>598100</v>
      </c>
      <c r="BQ369" s="5">
        <f>Target_CC[[#This Row],[Est_Sust_NP Jul]]+Target_CC[[#This Row],[Est_Sust_POTS Jul]]+Target_CC[[#This Row],[BC_Jul]]</f>
        <v>598100</v>
      </c>
      <c r="BR369" s="5">
        <f>Target_CC[[#This Row],[Est_Sust_NP Agu]]+Target_CC[[#This Row],[Est_Sust_POTS Agu]]+Target_CC[[#This Row],[BC_Agu]]</f>
        <v>598100</v>
      </c>
      <c r="BS369" s="5">
        <f>Target_CC[[#This Row],[Est_Sust_NP Sep]]+Target_CC[[#This Row],[Est_Sust_POTS Sep]]+Target_CC[[#This Row],[BC_Sep]]</f>
        <v>598100</v>
      </c>
      <c r="BT369" s="5">
        <f>Target_CC[[#This Row],[Est_Sust_NP Okt]]+Target_CC[[#This Row],[Est_Sust_POTS Okt]]+Target_CC[[#This Row],[BC_Okt]]</f>
        <v>598100</v>
      </c>
      <c r="BU369" s="5">
        <f>Target_CC[[#This Row],[Est_Sust_NP Nov]]+Target_CC[[#This Row],[Est_Sust_POTS Nov]]+Target_CC[[#This Row],[BC_Nov]]</f>
        <v>598100</v>
      </c>
      <c r="BV369" s="5">
        <f>Target_CC[[#This Row],[Est_Sust_NP Des]]+Target_CC[[#This Row],[Est_Sust_POTS Des]]+Target_CC[[#This Row],[BC_Des]]</f>
        <v>598100</v>
      </c>
      <c r="BW369" s="5">
        <f>SUM(Target_CC[[#This Row],[Real_Jan]:[Real_Des]])</f>
        <v>8153329</v>
      </c>
      <c r="BX369" s="5">
        <v>0</v>
      </c>
      <c r="BY369" s="5">
        <v>0</v>
      </c>
      <c r="BZ369" s="5">
        <v>0</v>
      </c>
      <c r="CA369" s="5">
        <f>Target_CC[[#This Row],[Est_Sust_NP Mar]]*95%</f>
        <v>0</v>
      </c>
      <c r="CB369" s="5">
        <f>Target_CC[[#This Row],[Est_Sust_NP Apr]]</f>
        <v>0</v>
      </c>
      <c r="CC369" s="5">
        <f>Target_CC[[#This Row],[Est_Sust_NP Mei]]</f>
        <v>0</v>
      </c>
      <c r="CD369" s="5">
        <f>Target_CC[[#This Row],[Est_Sust_NP Jun]]</f>
        <v>0</v>
      </c>
      <c r="CE369" s="5">
        <f>Target_CC[[#This Row],[Est_Sust_NP Jul]]</f>
        <v>0</v>
      </c>
      <c r="CF369" s="5">
        <f>Target_CC[[#This Row],[Est_Sust_NP Agu]]</f>
        <v>0</v>
      </c>
      <c r="CG369" s="5">
        <f>Target_CC[[#This Row],[Est_Sust_NP Sep]]</f>
        <v>0</v>
      </c>
      <c r="CH369" s="5">
        <f>Target_CC[[#This Row],[Est_Sust_NP Okt]]</f>
        <v>0</v>
      </c>
      <c r="CI369" s="5">
        <f>Target_CC[[#This Row],[Est_Sust_NP Nov]]</f>
        <v>0</v>
      </c>
      <c r="CJ369" s="5">
        <f>SUM(Target_CC[[#This Row],[Est_Sust_NP Jan]:[Est_Sust_NP Des]])</f>
        <v>0</v>
      </c>
      <c r="CK369" s="5">
        <v>1719700</v>
      </c>
      <c r="CL369" s="5">
        <v>655144</v>
      </c>
      <c r="CM369" s="5">
        <v>598100</v>
      </c>
      <c r="CN369" s="5">
        <f>Target_CC[[#This Row],[Est_Sust_POTS Mar]]</f>
        <v>598100</v>
      </c>
      <c r="CO369" s="5">
        <f>Target_CC[[#This Row],[Est_Sust_POTS Apr]]</f>
        <v>598100</v>
      </c>
      <c r="CP369" s="5">
        <f>Target_CC[[#This Row],[Est_Sust_POTS Mei]]</f>
        <v>598100</v>
      </c>
      <c r="CQ369" s="5">
        <f>Target_CC[[#This Row],[Est_Sust_POTS Jun]]</f>
        <v>598100</v>
      </c>
      <c r="CR369" s="5">
        <f>Target_CC[[#This Row],[Est_Sust_POTS Jul]]</f>
        <v>598100</v>
      </c>
      <c r="CS369" s="5">
        <f>Target_CC[[#This Row],[Est_Sust_POTS Agu]]</f>
        <v>598100</v>
      </c>
      <c r="CT369" s="5">
        <f>Target_CC[[#This Row],[Est_Sust_POTS Sep]]</f>
        <v>598100</v>
      </c>
      <c r="CU369" s="5">
        <f>Target_CC[[#This Row],[Est_Sust_POTS Okt]]</f>
        <v>598100</v>
      </c>
      <c r="CV369" s="5">
        <f>Target_CC[[#This Row],[Est_Sust_POTS Nov]]</f>
        <v>598100</v>
      </c>
      <c r="CW369" s="5">
        <f>SUM(Target_CC[[#This Row],[Est_Sust_POTS Jan]:[Est_Sust_POTS Des]])</f>
        <v>8355844</v>
      </c>
      <c r="CX369" s="5"/>
      <c r="CY369" s="5">
        <v>0</v>
      </c>
      <c r="CZ369" s="5">
        <v>0</v>
      </c>
      <c r="DA369" s="5">
        <v>0</v>
      </c>
      <c r="DB369" s="5"/>
      <c r="DC369" s="5"/>
      <c r="DD369" s="5"/>
      <c r="DE369" s="5"/>
      <c r="DF369" s="5"/>
      <c r="DG369" s="5"/>
      <c r="DH369" s="5"/>
      <c r="DI369" s="5"/>
      <c r="DJ369" s="5">
        <f>SUM(Target_CC[[#This Row],[BC_Jan]:[BC_Des]])</f>
        <v>0</v>
      </c>
      <c r="DK369" s="5"/>
      <c r="DL369" s="5"/>
      <c r="DM369" s="5"/>
      <c r="DN369" s="5"/>
      <c r="DO369" s="5"/>
      <c r="DP369" s="5"/>
      <c r="DQ369" s="5"/>
      <c r="DR369" s="5"/>
      <c r="DS369" s="5"/>
      <c r="DT369" s="5"/>
      <c r="DU369" s="5"/>
      <c r="DV369" s="5"/>
      <c r="DW369" s="5"/>
      <c r="DX369" s="5" t="s">
        <v>160</v>
      </c>
    </row>
    <row r="370" spans="2:128" x14ac:dyDescent="0.3">
      <c r="B370">
        <v>19024205</v>
      </c>
      <c r="C370" t="s">
        <v>637</v>
      </c>
      <c r="D370" t="s">
        <v>357</v>
      </c>
      <c r="E370" t="s">
        <v>343</v>
      </c>
      <c r="F370" t="s">
        <v>300</v>
      </c>
      <c r="G370" t="s">
        <v>25</v>
      </c>
      <c r="H370" t="s">
        <v>159</v>
      </c>
      <c r="I370" t="s">
        <v>29</v>
      </c>
      <c r="J370" s="5">
        <v>34538687.887916535</v>
      </c>
      <c r="K370" s="5">
        <v>1685996.2563079647</v>
      </c>
      <c r="L370" s="5">
        <v>1715442.7274590174</v>
      </c>
      <c r="M370" s="5">
        <v>1834021.8608467642</v>
      </c>
      <c r="N370" s="5">
        <v>1723340.4167197472</v>
      </c>
      <c r="O370" s="5">
        <v>1810688.8195162648</v>
      </c>
      <c r="P370" s="5">
        <v>1786534.0254752235</v>
      </c>
      <c r="Q370" s="5">
        <v>1871996.1444219088</v>
      </c>
      <c r="R370" s="5">
        <v>1890654.1365931875</v>
      </c>
      <c r="S370" s="5">
        <v>1866453.8117856944</v>
      </c>
      <c r="T370" s="5">
        <v>1904003.9338904747</v>
      </c>
      <c r="U370" s="5">
        <v>1890111.7750816399</v>
      </c>
      <c r="V370" s="5">
        <v>1783356.0919021121</v>
      </c>
      <c r="W370" s="5">
        <v>21762599.999999996</v>
      </c>
      <c r="X370" s="5">
        <v>2017403.8580905281</v>
      </c>
      <c r="Y370" s="5">
        <v>2052638.4704362117</v>
      </c>
      <c r="Z370" s="5">
        <v>2194526.0934308954</v>
      </c>
      <c r="AA370" s="5">
        <v>2062088.5678044506</v>
      </c>
      <c r="AB370" s="5">
        <v>2166606.5963234608</v>
      </c>
      <c r="AC370" s="5">
        <v>2137703.8188069263</v>
      </c>
      <c r="AD370" s="5">
        <v>2239964.7863734774</v>
      </c>
      <c r="AE370" s="5">
        <v>2262290.2839834108</v>
      </c>
      <c r="AF370" s="5">
        <v>2233333.0259521315</v>
      </c>
      <c r="AG370" s="5">
        <v>2278264.1821884103</v>
      </c>
      <c r="AH370" s="5">
        <v>2261641.3132625194</v>
      </c>
      <c r="AI370" s="5">
        <v>2133901.2151966491</v>
      </c>
      <c r="AJ370" s="5">
        <v>26040362.211849071</v>
      </c>
      <c r="AK370" s="5">
        <v>3703400.1143984925</v>
      </c>
      <c r="AL370" s="5">
        <v>3768081.1978952289</v>
      </c>
      <c r="AM370" s="5">
        <v>4028547.9542776598</v>
      </c>
      <c r="AN370" s="5">
        <v>3785428.9845241979</v>
      </c>
      <c r="AO370" s="5">
        <v>3977295.4158397256</v>
      </c>
      <c r="AP370" s="5">
        <v>3924237.8442821498</v>
      </c>
      <c r="AQ370" s="5">
        <v>4111960.9307953864</v>
      </c>
      <c r="AR370" s="5">
        <v>4152944.4205765985</v>
      </c>
      <c r="AS370" s="5">
        <v>4099786.8377378257</v>
      </c>
      <c r="AT370" s="5">
        <v>4182268.1160788853</v>
      </c>
      <c r="AU370" s="5">
        <v>4151753.0883441595</v>
      </c>
      <c r="AV370" s="5">
        <v>3917257.3070987612</v>
      </c>
      <c r="AW370" s="5">
        <f>SUM(Target_CC[[#This Row],[Target_Jan]:[Target_Des]])</f>
        <v>47802962.211849064</v>
      </c>
      <c r="AX370" s="5">
        <v>0</v>
      </c>
      <c r="AY370" s="5">
        <v>0</v>
      </c>
      <c r="AZ370" s="5">
        <v>0</v>
      </c>
      <c r="BA370" s="5">
        <v>0</v>
      </c>
      <c r="BB370" s="5">
        <v>0</v>
      </c>
      <c r="BC370" s="5">
        <v>0</v>
      </c>
      <c r="BD370" s="5">
        <v>0</v>
      </c>
      <c r="BE370" s="5">
        <v>0</v>
      </c>
      <c r="BF370" s="5">
        <v>0</v>
      </c>
      <c r="BG370" s="5">
        <v>0</v>
      </c>
      <c r="BH370" s="5">
        <v>0</v>
      </c>
      <c r="BI370" s="5">
        <v>0</v>
      </c>
      <c r="BJ370" s="5">
        <f>SUM(Target_CC[[#This Row],[Target_NGTMA_Jan]:[Target_NGTMA_Des]])</f>
        <v>0</v>
      </c>
      <c r="BK370" s="5">
        <v>1648000</v>
      </c>
      <c r="BL370" s="5">
        <v>1651500</v>
      </c>
      <c r="BM370" s="5">
        <v>1648000</v>
      </c>
      <c r="BN370" s="5">
        <f>Target_CC[[#This Row],[Est_Sust_NP Apr]]+Target_CC[[#This Row],[Est_Sust_POTS Apr]]+Target_CC[[#This Row],[BC_Apr]]</f>
        <v>1763200</v>
      </c>
      <c r="BO370" s="5">
        <f>Target_CC[[#This Row],[Est_Sust_NP Mei]]+Target_CC[[#This Row],[Est_Sust_POTS Mei]]+Target_CC[[#This Row],[BC_Mei]]</f>
        <v>1763200</v>
      </c>
      <c r="BP370" s="5">
        <f>Target_CC[[#This Row],[Est_Sust_NP Jun]]+Target_CC[[#This Row],[Est_Sust_POTS Jun]]+Target_CC[[#This Row],[BC_Jun]]</f>
        <v>1763200</v>
      </c>
      <c r="BQ370" s="5">
        <f>Target_CC[[#This Row],[Est_Sust_NP Jul]]+Target_CC[[#This Row],[Est_Sust_POTS Jul]]+Target_CC[[#This Row],[BC_Jul]]</f>
        <v>1763200</v>
      </c>
      <c r="BR370" s="5">
        <f>Target_CC[[#This Row],[Est_Sust_NP Agu]]+Target_CC[[#This Row],[Est_Sust_POTS Agu]]+Target_CC[[#This Row],[BC_Agu]]</f>
        <v>1763200</v>
      </c>
      <c r="BS370" s="5">
        <f>Target_CC[[#This Row],[Est_Sust_NP Sep]]+Target_CC[[#This Row],[Est_Sust_POTS Sep]]+Target_CC[[#This Row],[BC_Sep]]</f>
        <v>1763200</v>
      </c>
      <c r="BT370" s="5">
        <f>Target_CC[[#This Row],[Est_Sust_NP Okt]]+Target_CC[[#This Row],[Est_Sust_POTS Okt]]+Target_CC[[#This Row],[BC_Okt]]</f>
        <v>1763200</v>
      </c>
      <c r="BU370" s="5">
        <f>Target_CC[[#This Row],[Est_Sust_NP Nov]]+Target_CC[[#This Row],[Est_Sust_POTS Nov]]+Target_CC[[#This Row],[BC_Nov]]</f>
        <v>1763200</v>
      </c>
      <c r="BV370" s="5">
        <f>Target_CC[[#This Row],[Est_Sust_NP Des]]+Target_CC[[#This Row],[Est_Sust_POTS Des]]+Target_CC[[#This Row],[BC_Des]]</f>
        <v>1763200</v>
      </c>
      <c r="BW370" s="5">
        <f>SUM(Target_CC[[#This Row],[Real_Jan]:[Real_Des]])</f>
        <v>20816300</v>
      </c>
      <c r="BX370" s="5">
        <v>0</v>
      </c>
      <c r="BY370" s="5">
        <v>0</v>
      </c>
      <c r="BZ370" s="5">
        <v>0</v>
      </c>
      <c r="CA370" s="5">
        <f>Target_CC[[#This Row],[Est_Sust_NP Mar]]*95%</f>
        <v>0</v>
      </c>
      <c r="CB370" s="5">
        <f>Target_CC[[#This Row],[Est_Sust_NP Apr]]</f>
        <v>0</v>
      </c>
      <c r="CC370" s="5">
        <f>Target_CC[[#This Row],[Est_Sust_NP Mei]]</f>
        <v>0</v>
      </c>
      <c r="CD370" s="5">
        <f>Target_CC[[#This Row],[Est_Sust_NP Jun]]</f>
        <v>0</v>
      </c>
      <c r="CE370" s="5">
        <f>Target_CC[[#This Row],[Est_Sust_NP Jul]]</f>
        <v>0</v>
      </c>
      <c r="CF370" s="5">
        <f>Target_CC[[#This Row],[Est_Sust_NP Agu]]</f>
        <v>0</v>
      </c>
      <c r="CG370" s="5">
        <f>Target_CC[[#This Row],[Est_Sust_NP Sep]]</f>
        <v>0</v>
      </c>
      <c r="CH370" s="5">
        <f>Target_CC[[#This Row],[Est_Sust_NP Okt]]</f>
        <v>0</v>
      </c>
      <c r="CI370" s="5">
        <f>Target_CC[[#This Row],[Est_Sust_NP Nov]]</f>
        <v>0</v>
      </c>
      <c r="CJ370" s="5">
        <f>SUM(Target_CC[[#This Row],[Est_Sust_NP Jan]:[Est_Sust_NP Des]])</f>
        <v>0</v>
      </c>
      <c r="CK370" s="5">
        <v>1763200</v>
      </c>
      <c r="CL370" s="5">
        <v>1767200</v>
      </c>
      <c r="CM370" s="5">
        <v>1763200</v>
      </c>
      <c r="CN370" s="5">
        <f>Target_CC[[#This Row],[Est_Sust_POTS Mar]]</f>
        <v>1763200</v>
      </c>
      <c r="CO370" s="5">
        <f>Target_CC[[#This Row],[Est_Sust_POTS Apr]]</f>
        <v>1763200</v>
      </c>
      <c r="CP370" s="5">
        <f>Target_CC[[#This Row],[Est_Sust_POTS Mei]]</f>
        <v>1763200</v>
      </c>
      <c r="CQ370" s="5">
        <f>Target_CC[[#This Row],[Est_Sust_POTS Jun]]</f>
        <v>1763200</v>
      </c>
      <c r="CR370" s="5">
        <f>Target_CC[[#This Row],[Est_Sust_POTS Jul]]</f>
        <v>1763200</v>
      </c>
      <c r="CS370" s="5">
        <f>Target_CC[[#This Row],[Est_Sust_POTS Agu]]</f>
        <v>1763200</v>
      </c>
      <c r="CT370" s="5">
        <f>Target_CC[[#This Row],[Est_Sust_POTS Sep]]</f>
        <v>1763200</v>
      </c>
      <c r="CU370" s="5">
        <f>Target_CC[[#This Row],[Est_Sust_POTS Okt]]</f>
        <v>1763200</v>
      </c>
      <c r="CV370" s="5">
        <f>Target_CC[[#This Row],[Est_Sust_POTS Nov]]</f>
        <v>1763200</v>
      </c>
      <c r="CW370" s="5">
        <f>SUM(Target_CC[[#This Row],[Est_Sust_POTS Jan]:[Est_Sust_POTS Des]])</f>
        <v>21162400</v>
      </c>
      <c r="CX370" s="5"/>
      <c r="CY370" s="5">
        <v>0</v>
      </c>
      <c r="CZ370" s="5">
        <v>0</v>
      </c>
      <c r="DA370" s="5">
        <v>0</v>
      </c>
      <c r="DB370" s="5"/>
      <c r="DC370" s="5"/>
      <c r="DD370" s="5"/>
      <c r="DE370" s="5"/>
      <c r="DF370" s="5"/>
      <c r="DG370" s="5"/>
      <c r="DH370" s="5"/>
      <c r="DI370" s="5"/>
      <c r="DJ370" s="5">
        <f>SUM(Target_CC[[#This Row],[BC_Jan]:[BC_Des]])</f>
        <v>0</v>
      </c>
      <c r="DK370" s="5"/>
      <c r="DL370" s="5"/>
      <c r="DM370" s="5"/>
      <c r="DN370" s="5"/>
      <c r="DO370" s="5"/>
      <c r="DP370" s="5"/>
      <c r="DQ370" s="5"/>
      <c r="DR370" s="5"/>
      <c r="DS370" s="5"/>
      <c r="DT370" s="5"/>
      <c r="DU370" s="5"/>
      <c r="DV370" s="5"/>
      <c r="DW370" s="5"/>
      <c r="DX370" s="5" t="s">
        <v>160</v>
      </c>
    </row>
    <row r="371" spans="2:128" x14ac:dyDescent="0.3">
      <c r="B371">
        <v>19423664</v>
      </c>
      <c r="C371" t="s">
        <v>638</v>
      </c>
      <c r="D371" t="s">
        <v>380</v>
      </c>
      <c r="E371" t="s">
        <v>304</v>
      </c>
      <c r="F371" t="s">
        <v>300</v>
      </c>
      <c r="G371" t="s">
        <v>20</v>
      </c>
      <c r="H371" t="s">
        <v>159</v>
      </c>
      <c r="I371" t="s">
        <v>29</v>
      </c>
      <c r="J371" s="5">
        <v>0</v>
      </c>
      <c r="K371" s="5">
        <v>3040008.6891053701</v>
      </c>
      <c r="L371" s="5">
        <v>3093103.4263135768</v>
      </c>
      <c r="M371" s="5">
        <v>3306912.676776995</v>
      </c>
      <c r="N371" s="5">
        <v>3107343.6975399484</v>
      </c>
      <c r="O371" s="5">
        <v>3264841.0244096857</v>
      </c>
      <c r="P371" s="5">
        <v>3221287.6751696845</v>
      </c>
      <c r="Q371" s="5">
        <v>3375383.856116259</v>
      </c>
      <c r="R371" s="5">
        <v>3409025.9582915958</v>
      </c>
      <c r="S371" s="5">
        <v>3365390.5128280008</v>
      </c>
      <c r="T371" s="5">
        <v>3433096.8894278361</v>
      </c>
      <c r="U371" s="5">
        <v>3408048.0298403474</v>
      </c>
      <c r="V371" s="5">
        <v>3215557.5641806992</v>
      </c>
      <c r="W371" s="5">
        <v>39240000</v>
      </c>
      <c r="X371" s="5">
        <v>745397.86857716832</v>
      </c>
      <c r="Y371" s="5">
        <v>758416.48398096452</v>
      </c>
      <c r="Z371" s="5">
        <v>810841.64978679502</v>
      </c>
      <c r="AA371" s="5">
        <v>761908.14104699157</v>
      </c>
      <c r="AB371" s="5">
        <v>800525.8503239518</v>
      </c>
      <c r="AC371" s="5">
        <v>789846.74476440542</v>
      </c>
      <c r="AD371" s="5">
        <v>827630.50677965872</v>
      </c>
      <c r="AE371" s="5">
        <v>835879.41453634342</v>
      </c>
      <c r="AF371" s="5">
        <v>825180.17931391043</v>
      </c>
      <c r="AG371" s="5">
        <v>841781.50975992717</v>
      </c>
      <c r="AH371" s="5">
        <v>835639.63042460929</v>
      </c>
      <c r="AI371" s="5">
        <v>788441.74466252839</v>
      </c>
      <c r="AJ371" s="5">
        <v>9621489.7239572536</v>
      </c>
      <c r="AK371" s="5">
        <v>3785406.5576825384</v>
      </c>
      <c r="AL371" s="5">
        <v>3851519.9102945412</v>
      </c>
      <c r="AM371" s="5">
        <v>4117754.32656379</v>
      </c>
      <c r="AN371" s="5">
        <v>3869251.83858694</v>
      </c>
      <c r="AO371" s="5">
        <v>4065366.8747336376</v>
      </c>
      <c r="AP371" s="5">
        <v>4011134.4199340898</v>
      </c>
      <c r="AQ371" s="5">
        <v>4203014.3628959181</v>
      </c>
      <c r="AR371" s="5">
        <v>4244905.3728279397</v>
      </c>
      <c r="AS371" s="5">
        <v>4190570.692141911</v>
      </c>
      <c r="AT371" s="5">
        <v>4274878.3991877632</v>
      </c>
      <c r="AU371" s="5">
        <v>4243687.6602649568</v>
      </c>
      <c r="AV371" s="5">
        <v>4003999.3088432276</v>
      </c>
      <c r="AW371" s="5">
        <f>SUM(Target_CC[[#This Row],[Target_Jan]:[Target_Des]])</f>
        <v>48861489.723957248</v>
      </c>
      <c r="AX371" s="5">
        <v>4941582.2328302255</v>
      </c>
      <c r="AY371" s="5">
        <v>5142088.3207596643</v>
      </c>
      <c r="AZ371" s="5">
        <v>5200167.6767443335</v>
      </c>
      <c r="BA371" s="5">
        <v>5041400.8835760169</v>
      </c>
      <c r="BB371" s="5">
        <v>5300908.0587014994</v>
      </c>
      <c r="BC371" s="5">
        <v>5267931.7796293944</v>
      </c>
      <c r="BD371" s="5">
        <v>5440025.0052966522</v>
      </c>
      <c r="BE371" s="5">
        <v>5516503.1293899361</v>
      </c>
      <c r="BF371" s="5">
        <v>5430748.8535660813</v>
      </c>
      <c r="BG371" s="5">
        <v>5523072.6990475263</v>
      </c>
      <c r="BH371" s="5">
        <v>5624891.6984470263</v>
      </c>
      <c r="BI371" s="5">
        <v>5484201.4723760169</v>
      </c>
      <c r="BJ371" s="5">
        <f>SUM(Target_CC[[#This Row],[Target_NGTMA_Jan]:[Target_NGTMA_Des]])</f>
        <v>63913521.810364373</v>
      </c>
      <c r="BK371" s="5">
        <v>1635000</v>
      </c>
      <c r="BL371" s="5">
        <v>1635000</v>
      </c>
      <c r="BM371" s="5">
        <v>1635000</v>
      </c>
      <c r="BN371" s="5">
        <f>Target_CC[[#This Row],[Est_Sust_NP Apr]]+Target_CC[[#This Row],[Est_Sust_POTS Apr]]+Target_CC[[#This Row],[BC_Apr]]</f>
        <v>1763800</v>
      </c>
      <c r="BO371" s="5">
        <f>Target_CC[[#This Row],[Est_Sust_NP Mei]]+Target_CC[[#This Row],[Est_Sust_POTS Mei]]+Target_CC[[#This Row],[BC_Mei]]</f>
        <v>1763800</v>
      </c>
      <c r="BP371" s="5">
        <f>Target_CC[[#This Row],[Est_Sust_NP Jun]]+Target_CC[[#This Row],[Est_Sust_POTS Jun]]+Target_CC[[#This Row],[BC_Jun]]</f>
        <v>1763800</v>
      </c>
      <c r="BQ371" s="5">
        <f>Target_CC[[#This Row],[Est_Sust_NP Jul]]+Target_CC[[#This Row],[Est_Sust_POTS Jul]]+Target_CC[[#This Row],[BC_Jul]]</f>
        <v>1763800</v>
      </c>
      <c r="BR371" s="5">
        <f>Target_CC[[#This Row],[Est_Sust_NP Agu]]+Target_CC[[#This Row],[Est_Sust_POTS Agu]]+Target_CC[[#This Row],[BC_Agu]]</f>
        <v>1763800</v>
      </c>
      <c r="BS371" s="5">
        <f>Target_CC[[#This Row],[Est_Sust_NP Sep]]+Target_CC[[#This Row],[Est_Sust_POTS Sep]]+Target_CC[[#This Row],[BC_Sep]]</f>
        <v>1763800</v>
      </c>
      <c r="BT371" s="5">
        <f>Target_CC[[#This Row],[Est_Sust_NP Okt]]+Target_CC[[#This Row],[Est_Sust_POTS Okt]]+Target_CC[[#This Row],[BC_Okt]]</f>
        <v>1763800</v>
      </c>
      <c r="BU371" s="5">
        <f>Target_CC[[#This Row],[Est_Sust_NP Nov]]+Target_CC[[#This Row],[Est_Sust_POTS Nov]]+Target_CC[[#This Row],[BC_Nov]]</f>
        <v>1763800</v>
      </c>
      <c r="BV371" s="5">
        <f>Target_CC[[#This Row],[Est_Sust_NP Des]]+Target_CC[[#This Row],[Est_Sust_POTS Des]]+Target_CC[[#This Row],[BC_Des]]</f>
        <v>1763800</v>
      </c>
      <c r="BW371" s="5">
        <f>SUM(Target_CC[[#This Row],[Real_Jan]:[Real_Des]])</f>
        <v>20779200</v>
      </c>
      <c r="BX371" s="5">
        <v>0</v>
      </c>
      <c r="BY371" s="5">
        <v>0</v>
      </c>
      <c r="BZ371" s="5">
        <v>0</v>
      </c>
      <c r="CA371" s="5">
        <f>Target_CC[[#This Row],[Est_Sust_NP Mar]]*95%</f>
        <v>0</v>
      </c>
      <c r="CB371" s="5">
        <f>Target_CC[[#This Row],[Est_Sust_NP Apr]]</f>
        <v>0</v>
      </c>
      <c r="CC371" s="5">
        <f>Target_CC[[#This Row],[Est_Sust_NP Mei]]</f>
        <v>0</v>
      </c>
      <c r="CD371" s="5">
        <f>Target_CC[[#This Row],[Est_Sust_NP Jun]]</f>
        <v>0</v>
      </c>
      <c r="CE371" s="5">
        <f>Target_CC[[#This Row],[Est_Sust_NP Jul]]</f>
        <v>0</v>
      </c>
      <c r="CF371" s="5">
        <f>Target_CC[[#This Row],[Est_Sust_NP Agu]]</f>
        <v>0</v>
      </c>
      <c r="CG371" s="5">
        <f>Target_CC[[#This Row],[Est_Sust_NP Sep]]</f>
        <v>0</v>
      </c>
      <c r="CH371" s="5">
        <f>Target_CC[[#This Row],[Est_Sust_NP Okt]]</f>
        <v>0</v>
      </c>
      <c r="CI371" s="5">
        <f>Target_CC[[#This Row],[Est_Sust_NP Nov]]</f>
        <v>0</v>
      </c>
      <c r="CJ371" s="5">
        <f>SUM(Target_CC[[#This Row],[Est_Sust_NP Jan]:[Est_Sust_NP Des]])</f>
        <v>0</v>
      </c>
      <c r="CK371" s="5">
        <v>1763800</v>
      </c>
      <c r="CL371" s="5">
        <v>1763800</v>
      </c>
      <c r="CM371" s="5">
        <v>1763800</v>
      </c>
      <c r="CN371" s="5">
        <f>Target_CC[[#This Row],[Est_Sust_POTS Mar]]</f>
        <v>1763800</v>
      </c>
      <c r="CO371" s="5">
        <f>Target_CC[[#This Row],[Est_Sust_POTS Apr]]</f>
        <v>1763800</v>
      </c>
      <c r="CP371" s="5">
        <f>Target_CC[[#This Row],[Est_Sust_POTS Mei]]</f>
        <v>1763800</v>
      </c>
      <c r="CQ371" s="5">
        <f>Target_CC[[#This Row],[Est_Sust_POTS Jun]]</f>
        <v>1763800</v>
      </c>
      <c r="CR371" s="5">
        <f>Target_CC[[#This Row],[Est_Sust_POTS Jul]]</f>
        <v>1763800</v>
      </c>
      <c r="CS371" s="5">
        <f>Target_CC[[#This Row],[Est_Sust_POTS Agu]]</f>
        <v>1763800</v>
      </c>
      <c r="CT371" s="5">
        <f>Target_CC[[#This Row],[Est_Sust_POTS Sep]]</f>
        <v>1763800</v>
      </c>
      <c r="CU371" s="5">
        <f>Target_CC[[#This Row],[Est_Sust_POTS Okt]]</f>
        <v>1763800</v>
      </c>
      <c r="CV371" s="5">
        <f>Target_CC[[#This Row],[Est_Sust_POTS Nov]]</f>
        <v>1763800</v>
      </c>
      <c r="CW371" s="5">
        <f>SUM(Target_CC[[#This Row],[Est_Sust_POTS Jan]:[Est_Sust_POTS Des]])</f>
        <v>21165600</v>
      </c>
      <c r="CX371" s="5"/>
      <c r="CY371" s="5">
        <v>0</v>
      </c>
      <c r="CZ371" s="5">
        <v>0</v>
      </c>
      <c r="DA371" s="5">
        <v>0</v>
      </c>
      <c r="DB371" s="5"/>
      <c r="DC371" s="5"/>
      <c r="DD371" s="5"/>
      <c r="DE371" s="5"/>
      <c r="DF371" s="5"/>
      <c r="DG371" s="5"/>
      <c r="DH371" s="5"/>
      <c r="DI371" s="5"/>
      <c r="DJ371" s="5">
        <f>SUM(Target_CC[[#This Row],[BC_Jan]:[BC_Des]])</f>
        <v>0</v>
      </c>
      <c r="DK371" s="5"/>
      <c r="DL371" s="5"/>
      <c r="DM371" s="5"/>
      <c r="DN371" s="5"/>
      <c r="DO371" s="5"/>
      <c r="DP371" s="5"/>
      <c r="DQ371" s="5"/>
      <c r="DR371" s="5"/>
      <c r="DS371" s="5"/>
      <c r="DT371" s="5"/>
      <c r="DU371" s="5"/>
      <c r="DV371" s="5"/>
      <c r="DW371" s="5"/>
      <c r="DX371" s="5" t="s">
        <v>160</v>
      </c>
    </row>
    <row r="372" spans="2:128" x14ac:dyDescent="0.3">
      <c r="B372">
        <v>10250845</v>
      </c>
      <c r="C372" t="s">
        <v>639</v>
      </c>
      <c r="D372" t="s">
        <v>390</v>
      </c>
      <c r="E372" t="s">
        <v>308</v>
      </c>
      <c r="F372" t="s">
        <v>309</v>
      </c>
      <c r="G372" t="s">
        <v>25</v>
      </c>
      <c r="H372" t="s">
        <v>159</v>
      </c>
      <c r="I372" t="s">
        <v>29</v>
      </c>
      <c r="J372" s="5">
        <v>12380277.006970659</v>
      </c>
      <c r="K372" s="5">
        <v>749006.9281818181</v>
      </c>
      <c r="L372" s="5">
        <v>788428.34545454534</v>
      </c>
      <c r="M372" s="5">
        <v>709585.51090909075</v>
      </c>
      <c r="N372" s="5">
        <v>630742.67636363627</v>
      </c>
      <c r="O372" s="5">
        <v>670164.09363636351</v>
      </c>
      <c r="P372" s="5">
        <v>709585.51090909075</v>
      </c>
      <c r="Q372" s="5">
        <v>906692.59727272717</v>
      </c>
      <c r="R372" s="5">
        <v>827849.76272727258</v>
      </c>
      <c r="S372" s="5">
        <v>827849.76272727258</v>
      </c>
      <c r="T372" s="5">
        <v>906692.59727272717</v>
      </c>
      <c r="U372" s="5">
        <v>788428.34545454534</v>
      </c>
      <c r="V372" s="5">
        <v>827849.76272727258</v>
      </c>
      <c r="W372" s="5">
        <v>9342875.8936363626</v>
      </c>
      <c r="X372" s="5">
        <v>100369.11948057587</v>
      </c>
      <c r="Y372" s="5">
        <v>106737.32996575063</v>
      </c>
      <c r="Z372" s="5">
        <v>140442.18739722858</v>
      </c>
      <c r="AA372" s="5">
        <v>143188.31433570199</v>
      </c>
      <c r="AB372" s="5">
        <v>187287.9296708332</v>
      </c>
      <c r="AC372" s="5">
        <v>174993.23402423356</v>
      </c>
      <c r="AD372" s="5">
        <v>153668.65899748495</v>
      </c>
      <c r="AE372" s="5">
        <v>173831.56006982498</v>
      </c>
      <c r="AF372" s="5">
        <v>150937.65293752216</v>
      </c>
      <c r="AG372" s="5">
        <v>158849.08510799226</v>
      </c>
      <c r="AH372" s="5">
        <v>195169.38119653187</v>
      </c>
      <c r="AI372" s="5">
        <v>231553.97946283786</v>
      </c>
      <c r="AJ372" s="5">
        <v>1917028.4326465179</v>
      </c>
      <c r="AK372" s="5">
        <v>849376.047662394</v>
      </c>
      <c r="AL372" s="5">
        <v>895165.67542029591</v>
      </c>
      <c r="AM372" s="5">
        <v>850027.6983063193</v>
      </c>
      <c r="AN372" s="5">
        <v>773930.99069933826</v>
      </c>
      <c r="AO372" s="5">
        <v>857452.02330719668</v>
      </c>
      <c r="AP372" s="5">
        <v>884578.74493332428</v>
      </c>
      <c r="AQ372" s="5">
        <v>1060361.2562702121</v>
      </c>
      <c r="AR372" s="5">
        <v>1001681.3227970975</v>
      </c>
      <c r="AS372" s="5">
        <v>978787.41566479474</v>
      </c>
      <c r="AT372" s="5">
        <v>1065541.6823807193</v>
      </c>
      <c r="AU372" s="5">
        <v>983597.72665107716</v>
      </c>
      <c r="AV372" s="5">
        <v>1059403.7421901105</v>
      </c>
      <c r="AW372" s="5">
        <f>SUM(Target_CC[[#This Row],[Target_Jan]:[Target_Des]])</f>
        <v>11259904.326282881</v>
      </c>
      <c r="AX372" s="5">
        <v>0</v>
      </c>
      <c r="AY372" s="5">
        <v>0</v>
      </c>
      <c r="AZ372" s="5">
        <v>0</v>
      </c>
      <c r="BA372" s="5">
        <v>0</v>
      </c>
      <c r="BB372" s="5">
        <v>0</v>
      </c>
      <c r="BC372" s="5">
        <v>0</v>
      </c>
      <c r="BD372" s="5">
        <v>0</v>
      </c>
      <c r="BE372" s="5">
        <v>0</v>
      </c>
      <c r="BF372" s="5">
        <v>0</v>
      </c>
      <c r="BG372" s="5">
        <v>0</v>
      </c>
      <c r="BH372" s="5">
        <v>0</v>
      </c>
      <c r="BI372" s="5">
        <v>0</v>
      </c>
      <c r="BJ372" s="5">
        <f>SUM(Target_CC[[#This Row],[Target_NGTMA_Jan]:[Target_NGTMA_Des]])</f>
        <v>0</v>
      </c>
      <c r="BK372" s="5">
        <v>925195</v>
      </c>
      <c r="BL372" s="5">
        <v>973095</v>
      </c>
      <c r="BM372" s="5">
        <v>944019</v>
      </c>
      <c r="BN372" s="5">
        <f>Target_CC[[#This Row],[Est_Sust_NP Apr]]+Target_CC[[#This Row],[Est_Sust_POTS Apr]]+Target_CC[[#This Row],[BC_Apr]]</f>
        <v>1808019</v>
      </c>
      <c r="BO372" s="5">
        <f>Target_CC[[#This Row],[Est_Sust_NP Mei]]+Target_CC[[#This Row],[Est_Sust_POTS Mei]]+Target_CC[[#This Row],[BC_Mei]]</f>
        <v>1808019</v>
      </c>
      <c r="BP372" s="5">
        <f>Target_CC[[#This Row],[Est_Sust_NP Jun]]+Target_CC[[#This Row],[Est_Sust_POTS Jun]]+Target_CC[[#This Row],[BC_Jun]]</f>
        <v>1808019</v>
      </c>
      <c r="BQ372" s="5">
        <f>Target_CC[[#This Row],[Est_Sust_NP Jul]]+Target_CC[[#This Row],[Est_Sust_POTS Jul]]+Target_CC[[#This Row],[BC_Jul]]</f>
        <v>1808019</v>
      </c>
      <c r="BR372" s="5">
        <f>Target_CC[[#This Row],[Est_Sust_NP Agu]]+Target_CC[[#This Row],[Est_Sust_POTS Agu]]+Target_CC[[#This Row],[BC_Agu]]</f>
        <v>1808019</v>
      </c>
      <c r="BS372" s="5">
        <f>Target_CC[[#This Row],[Est_Sust_NP Sep]]+Target_CC[[#This Row],[Est_Sust_POTS Sep]]+Target_CC[[#This Row],[BC_Sep]]</f>
        <v>1808019</v>
      </c>
      <c r="BT372" s="5">
        <f>Target_CC[[#This Row],[Est_Sust_NP Okt]]+Target_CC[[#This Row],[Est_Sust_POTS Okt]]+Target_CC[[#This Row],[BC_Okt]]</f>
        <v>1808019</v>
      </c>
      <c r="BU372" s="5">
        <f>Target_CC[[#This Row],[Est_Sust_NP Nov]]+Target_CC[[#This Row],[Est_Sust_POTS Nov]]+Target_CC[[#This Row],[BC_Nov]]</f>
        <v>1808019</v>
      </c>
      <c r="BV372" s="5">
        <f>Target_CC[[#This Row],[Est_Sust_NP Des]]+Target_CC[[#This Row],[Est_Sust_POTS Des]]+Target_CC[[#This Row],[BC_Des]]</f>
        <v>1808019</v>
      </c>
      <c r="BW372" s="5">
        <f>SUM(Target_CC[[#This Row],[Real_Jan]:[Real_Des]])</f>
        <v>19114480</v>
      </c>
      <c r="BX372" s="5">
        <v>0</v>
      </c>
      <c r="BY372" s="5">
        <v>0</v>
      </c>
      <c r="BZ372" s="5">
        <v>0</v>
      </c>
      <c r="CA372" s="5">
        <f>Target_CC[[#This Row],[Est_Sust_NP Mar]]*95%</f>
        <v>0</v>
      </c>
      <c r="CB372" s="5">
        <f>Target_CC[[#This Row],[Est_Sust_NP Apr]]</f>
        <v>0</v>
      </c>
      <c r="CC372" s="5">
        <f>Target_CC[[#This Row],[Est_Sust_NP Mei]]</f>
        <v>0</v>
      </c>
      <c r="CD372" s="5">
        <f>Target_CC[[#This Row],[Est_Sust_NP Jun]]</f>
        <v>0</v>
      </c>
      <c r="CE372" s="5">
        <f>Target_CC[[#This Row],[Est_Sust_NP Jul]]</f>
        <v>0</v>
      </c>
      <c r="CF372" s="5">
        <f>Target_CC[[#This Row],[Est_Sust_NP Agu]]</f>
        <v>0</v>
      </c>
      <c r="CG372" s="5">
        <f>Target_CC[[#This Row],[Est_Sust_NP Sep]]</f>
        <v>0</v>
      </c>
      <c r="CH372" s="5">
        <f>Target_CC[[#This Row],[Est_Sust_NP Okt]]</f>
        <v>0</v>
      </c>
      <c r="CI372" s="5">
        <f>Target_CC[[#This Row],[Est_Sust_NP Nov]]</f>
        <v>0</v>
      </c>
      <c r="CJ372" s="5">
        <f>SUM(Target_CC[[#This Row],[Est_Sust_NP Jan]:[Est_Sust_NP Des]])</f>
        <v>0</v>
      </c>
      <c r="CK372" s="5">
        <v>1789195</v>
      </c>
      <c r="CL372" s="5">
        <v>1837095</v>
      </c>
      <c r="CM372" s="5">
        <v>1808019</v>
      </c>
      <c r="CN372" s="5">
        <f>Target_CC[[#This Row],[Est_Sust_POTS Mar]]</f>
        <v>1808019</v>
      </c>
      <c r="CO372" s="5">
        <f>Target_CC[[#This Row],[Est_Sust_POTS Apr]]</f>
        <v>1808019</v>
      </c>
      <c r="CP372" s="5">
        <f>Target_CC[[#This Row],[Est_Sust_POTS Mei]]</f>
        <v>1808019</v>
      </c>
      <c r="CQ372" s="5">
        <f>Target_CC[[#This Row],[Est_Sust_POTS Jun]]</f>
        <v>1808019</v>
      </c>
      <c r="CR372" s="5">
        <f>Target_CC[[#This Row],[Est_Sust_POTS Jul]]</f>
        <v>1808019</v>
      </c>
      <c r="CS372" s="5">
        <f>Target_CC[[#This Row],[Est_Sust_POTS Agu]]</f>
        <v>1808019</v>
      </c>
      <c r="CT372" s="5">
        <f>Target_CC[[#This Row],[Est_Sust_POTS Sep]]</f>
        <v>1808019</v>
      </c>
      <c r="CU372" s="5">
        <f>Target_CC[[#This Row],[Est_Sust_POTS Okt]]</f>
        <v>1808019</v>
      </c>
      <c r="CV372" s="5">
        <f>Target_CC[[#This Row],[Est_Sust_POTS Nov]]</f>
        <v>1808019</v>
      </c>
      <c r="CW372" s="5">
        <f>SUM(Target_CC[[#This Row],[Est_Sust_POTS Jan]:[Est_Sust_POTS Des]])</f>
        <v>21706480</v>
      </c>
      <c r="CX372" s="5"/>
      <c r="CY372" s="5">
        <v>0</v>
      </c>
      <c r="CZ372" s="5">
        <v>0</v>
      </c>
      <c r="DA372" s="5">
        <v>0</v>
      </c>
      <c r="DB372" s="5"/>
      <c r="DC372" s="5"/>
      <c r="DD372" s="5"/>
      <c r="DE372" s="5"/>
      <c r="DF372" s="5"/>
      <c r="DG372" s="5"/>
      <c r="DH372" s="5"/>
      <c r="DI372" s="5"/>
      <c r="DJ372" s="5">
        <f>SUM(Target_CC[[#This Row],[BC_Jan]:[BC_Des]])</f>
        <v>0</v>
      </c>
      <c r="DK372" s="5"/>
      <c r="DL372" s="5"/>
      <c r="DM372" s="5"/>
      <c r="DN372" s="5"/>
      <c r="DO372" s="5"/>
      <c r="DP372" s="5"/>
      <c r="DQ372" s="5"/>
      <c r="DR372" s="5"/>
      <c r="DS372" s="5"/>
      <c r="DT372" s="5"/>
      <c r="DU372" s="5"/>
      <c r="DV372" s="5"/>
      <c r="DW372" s="5"/>
      <c r="DX372" s="5" t="s">
        <v>160</v>
      </c>
    </row>
    <row r="373" spans="2:128" x14ac:dyDescent="0.3">
      <c r="B373">
        <v>19108098</v>
      </c>
      <c r="C373" t="s">
        <v>640</v>
      </c>
      <c r="D373" t="s">
        <v>369</v>
      </c>
      <c r="E373" t="s">
        <v>498</v>
      </c>
      <c r="F373" t="s">
        <v>363</v>
      </c>
      <c r="G373" t="s">
        <v>25</v>
      </c>
      <c r="H373" t="s">
        <v>159</v>
      </c>
      <c r="I373" t="s">
        <v>29</v>
      </c>
      <c r="J373" s="5">
        <v>0</v>
      </c>
      <c r="K373" s="5">
        <v>3465070</v>
      </c>
      <c r="L373" s="5">
        <v>3465070</v>
      </c>
      <c r="M373" s="5">
        <v>3326467.2</v>
      </c>
      <c r="N373" s="5">
        <v>3498334.6719999998</v>
      </c>
      <c r="O373" s="5">
        <v>3326799.8467199998</v>
      </c>
      <c r="P373" s="5">
        <v>3325084.4984672</v>
      </c>
      <c r="Q373" s="5">
        <v>4018081.3449846716</v>
      </c>
      <c r="R373" s="5">
        <v>3505250.8134498466</v>
      </c>
      <c r="S373" s="5">
        <v>3673376.0081344983</v>
      </c>
      <c r="T373" s="5">
        <v>4021564.2600813443</v>
      </c>
      <c r="U373" s="5">
        <v>3505285.6426008134</v>
      </c>
      <c r="V373" s="5">
        <v>3846629.8564260085</v>
      </c>
      <c r="W373" s="5">
        <v>42977014.142864384</v>
      </c>
      <c r="X373" s="5">
        <v>66611.183906075239</v>
      </c>
      <c r="Y373" s="5">
        <v>389673.77365664981</v>
      </c>
      <c r="Z373" s="5">
        <v>356039.03048217471</v>
      </c>
      <c r="AA373" s="5">
        <v>245757.77955935834</v>
      </c>
      <c r="AB373" s="5">
        <v>332071.4656251652</v>
      </c>
      <c r="AC373" s="5">
        <v>480087.88769589516</v>
      </c>
      <c r="AD373" s="5">
        <v>564991.96815225249</v>
      </c>
      <c r="AE373" s="5">
        <v>624192.35563518363</v>
      </c>
      <c r="AF373" s="5">
        <v>511302.46106146689</v>
      </c>
      <c r="AG373" s="5">
        <v>629093.61273532768</v>
      </c>
      <c r="AH373" s="5">
        <v>846921.72423752979</v>
      </c>
      <c r="AI373" s="5">
        <v>530349.72951773903</v>
      </c>
      <c r="AJ373" s="5">
        <v>5577092.9722648188</v>
      </c>
      <c r="AK373" s="5">
        <v>3531681.1839060751</v>
      </c>
      <c r="AL373" s="5">
        <v>3854743.77365665</v>
      </c>
      <c r="AM373" s="5">
        <v>3682506.230482175</v>
      </c>
      <c r="AN373" s="5">
        <v>3744092.4515593583</v>
      </c>
      <c r="AO373" s="5">
        <v>3658871.3123451648</v>
      </c>
      <c r="AP373" s="5">
        <v>3805172.386163095</v>
      </c>
      <c r="AQ373" s="5">
        <v>4583073.3131369241</v>
      </c>
      <c r="AR373" s="5">
        <v>4129443.1690850304</v>
      </c>
      <c r="AS373" s="5">
        <v>4184678.4691959652</v>
      </c>
      <c r="AT373" s="5">
        <v>4650657.8728166716</v>
      </c>
      <c r="AU373" s="5">
        <v>4352207.3668383434</v>
      </c>
      <c r="AV373" s="5">
        <v>4376979.5859437473</v>
      </c>
      <c r="AW373" s="5">
        <f>SUM(Target_CC[[#This Row],[Target_Jan]:[Target_Des]])</f>
        <v>48554107.115129203</v>
      </c>
      <c r="AX373" s="5">
        <v>792396.75529236195</v>
      </c>
      <c r="AY373" s="5">
        <v>6032290.547343405</v>
      </c>
      <c r="AZ373" s="5">
        <v>1721168.2227272117</v>
      </c>
      <c r="BA373" s="5">
        <v>3730263.1812121775</v>
      </c>
      <c r="BB373" s="5">
        <v>4356146.5649457099</v>
      </c>
      <c r="BC373" s="5">
        <v>4727385.5144472579</v>
      </c>
      <c r="BD373" s="5">
        <v>304335.51175167295</v>
      </c>
      <c r="BE373" s="5">
        <v>6178364.2199487239</v>
      </c>
      <c r="BF373" s="5">
        <v>2219161.1340547749</v>
      </c>
      <c r="BG373" s="5">
        <v>6294176.2929679696</v>
      </c>
      <c r="BH373" s="5">
        <v>4667404.7998496499</v>
      </c>
      <c r="BI373" s="5">
        <v>3677144.2621599752</v>
      </c>
      <c r="BJ373" s="5">
        <f>SUM(Target_CC[[#This Row],[Target_NGTMA_Jan]:[Target_NGTMA_Des]])</f>
        <v>44700237.006700888</v>
      </c>
      <c r="BK373" s="5">
        <v>1597310</v>
      </c>
      <c r="BL373" s="5">
        <v>1630839</v>
      </c>
      <c r="BM373" s="5">
        <v>3147729</v>
      </c>
      <c r="BN373" s="5">
        <f>Target_CC[[#This Row],[Est_Sust_NP Apr]]+Target_CC[[#This Row],[Est_Sust_POTS Apr]]+Target_CC[[#This Row],[BC_Apr]]</f>
        <v>3409718</v>
      </c>
      <c r="BO373" s="5">
        <f>Target_CC[[#This Row],[Est_Sust_NP Mei]]+Target_CC[[#This Row],[Est_Sust_POTS Mei]]+Target_CC[[#This Row],[BC_Mei]]</f>
        <v>3409718</v>
      </c>
      <c r="BP373" s="5">
        <f>Target_CC[[#This Row],[Est_Sust_NP Jun]]+Target_CC[[#This Row],[Est_Sust_POTS Jun]]+Target_CC[[#This Row],[BC_Jun]]</f>
        <v>3409718</v>
      </c>
      <c r="BQ373" s="5">
        <f>Target_CC[[#This Row],[Est_Sust_NP Jul]]+Target_CC[[#This Row],[Est_Sust_POTS Jul]]+Target_CC[[#This Row],[BC_Jul]]</f>
        <v>3409718</v>
      </c>
      <c r="BR373" s="5">
        <f>Target_CC[[#This Row],[Est_Sust_NP Agu]]+Target_CC[[#This Row],[Est_Sust_POTS Agu]]+Target_CC[[#This Row],[BC_Agu]]</f>
        <v>3409718</v>
      </c>
      <c r="BS373" s="5">
        <f>Target_CC[[#This Row],[Est_Sust_NP Sep]]+Target_CC[[#This Row],[Est_Sust_POTS Sep]]+Target_CC[[#This Row],[BC_Sep]]</f>
        <v>3409718</v>
      </c>
      <c r="BT373" s="5">
        <f>Target_CC[[#This Row],[Est_Sust_NP Okt]]+Target_CC[[#This Row],[Est_Sust_POTS Okt]]+Target_CC[[#This Row],[BC_Okt]]</f>
        <v>3409718</v>
      </c>
      <c r="BU373" s="5">
        <f>Target_CC[[#This Row],[Est_Sust_NP Nov]]+Target_CC[[#This Row],[Est_Sust_POTS Nov]]+Target_CC[[#This Row],[BC_Nov]]</f>
        <v>3409718</v>
      </c>
      <c r="BV373" s="5">
        <f>Target_CC[[#This Row],[Est_Sust_NP Des]]+Target_CC[[#This Row],[Est_Sust_POTS Des]]+Target_CC[[#This Row],[BC_Des]]</f>
        <v>3409718</v>
      </c>
      <c r="BW373" s="5">
        <f>SUM(Target_CC[[#This Row],[Real_Jan]:[Real_Des]])</f>
        <v>37063340</v>
      </c>
      <c r="BX373" s="5">
        <v>0</v>
      </c>
      <c r="BY373" s="5">
        <v>0</v>
      </c>
      <c r="BZ373" s="5">
        <v>0</v>
      </c>
      <c r="CA373" s="5">
        <f>Target_CC[[#This Row],[Est_Sust_NP Mar]]*95%</f>
        <v>0</v>
      </c>
      <c r="CB373" s="5">
        <f>Target_CC[[#This Row],[Est_Sust_NP Apr]]</f>
        <v>0</v>
      </c>
      <c r="CC373" s="5">
        <f>Target_CC[[#This Row],[Est_Sust_NP Mei]]</f>
        <v>0</v>
      </c>
      <c r="CD373" s="5">
        <f>Target_CC[[#This Row],[Est_Sust_NP Jun]]</f>
        <v>0</v>
      </c>
      <c r="CE373" s="5">
        <f>Target_CC[[#This Row],[Est_Sust_NP Jul]]</f>
        <v>0</v>
      </c>
      <c r="CF373" s="5">
        <f>Target_CC[[#This Row],[Est_Sust_NP Agu]]</f>
        <v>0</v>
      </c>
      <c r="CG373" s="5">
        <f>Target_CC[[#This Row],[Est_Sust_NP Sep]]</f>
        <v>0</v>
      </c>
      <c r="CH373" s="5">
        <f>Target_CC[[#This Row],[Est_Sust_NP Okt]]</f>
        <v>0</v>
      </c>
      <c r="CI373" s="5">
        <f>Target_CC[[#This Row],[Est_Sust_NP Nov]]</f>
        <v>0</v>
      </c>
      <c r="CJ373" s="5">
        <f>SUM(Target_CC[[#This Row],[Est_Sust_NP Jan]:[Est_Sust_NP Des]])</f>
        <v>0</v>
      </c>
      <c r="CK373" s="5">
        <v>1886110</v>
      </c>
      <c r="CL373" s="5">
        <v>1920141</v>
      </c>
      <c r="CM373" s="5">
        <v>3409718</v>
      </c>
      <c r="CN373" s="5">
        <f>Target_CC[[#This Row],[Est_Sust_POTS Mar]]</f>
        <v>3409718</v>
      </c>
      <c r="CO373" s="5">
        <f>Target_CC[[#This Row],[Est_Sust_POTS Apr]]</f>
        <v>3409718</v>
      </c>
      <c r="CP373" s="5">
        <f>Target_CC[[#This Row],[Est_Sust_POTS Mei]]</f>
        <v>3409718</v>
      </c>
      <c r="CQ373" s="5">
        <f>Target_CC[[#This Row],[Est_Sust_POTS Jun]]</f>
        <v>3409718</v>
      </c>
      <c r="CR373" s="5">
        <f>Target_CC[[#This Row],[Est_Sust_POTS Jul]]</f>
        <v>3409718</v>
      </c>
      <c r="CS373" s="5">
        <f>Target_CC[[#This Row],[Est_Sust_POTS Agu]]</f>
        <v>3409718</v>
      </c>
      <c r="CT373" s="5">
        <f>Target_CC[[#This Row],[Est_Sust_POTS Sep]]</f>
        <v>3409718</v>
      </c>
      <c r="CU373" s="5">
        <f>Target_CC[[#This Row],[Est_Sust_POTS Okt]]</f>
        <v>3409718</v>
      </c>
      <c r="CV373" s="5">
        <f>Target_CC[[#This Row],[Est_Sust_POTS Nov]]</f>
        <v>3409718</v>
      </c>
      <c r="CW373" s="5">
        <f>SUM(Target_CC[[#This Row],[Est_Sust_POTS Jan]:[Est_Sust_POTS Des]])</f>
        <v>37903431</v>
      </c>
      <c r="CX373" s="5"/>
      <c r="CY373" s="5">
        <v>0</v>
      </c>
      <c r="CZ373" s="5">
        <v>0</v>
      </c>
      <c r="DA373" s="5">
        <v>0</v>
      </c>
      <c r="DB373" s="5"/>
      <c r="DC373" s="5"/>
      <c r="DD373" s="5"/>
      <c r="DE373" s="5"/>
      <c r="DF373" s="5"/>
      <c r="DG373" s="5"/>
      <c r="DH373" s="5"/>
      <c r="DI373" s="5"/>
      <c r="DJ373" s="5">
        <f>SUM(Target_CC[[#This Row],[BC_Jan]:[BC_Des]])</f>
        <v>0</v>
      </c>
      <c r="DK373" s="5"/>
      <c r="DL373" s="5"/>
      <c r="DM373" s="5"/>
      <c r="DN373" s="5"/>
      <c r="DO373" s="5"/>
      <c r="DP373" s="5"/>
      <c r="DQ373" s="5"/>
      <c r="DR373" s="5"/>
      <c r="DS373" s="5"/>
      <c r="DT373" s="5"/>
      <c r="DU373" s="5"/>
      <c r="DV373" s="5"/>
      <c r="DW373" s="5"/>
      <c r="DX373" s="5" t="s">
        <v>160</v>
      </c>
    </row>
    <row r="374" spans="2:128" x14ac:dyDescent="0.3">
      <c r="B374">
        <v>10285746</v>
      </c>
      <c r="C374" t="s">
        <v>641</v>
      </c>
      <c r="D374" t="s">
        <v>302</v>
      </c>
      <c r="E374" t="s">
        <v>293</v>
      </c>
      <c r="F374" t="s">
        <v>296</v>
      </c>
      <c r="G374" t="s">
        <v>25</v>
      </c>
      <c r="H374" t="s">
        <v>159</v>
      </c>
      <c r="I374" t="s">
        <v>29</v>
      </c>
      <c r="J374" s="5">
        <v>39913607.887916535</v>
      </c>
      <c r="K374" s="5">
        <v>3371200.6140000001</v>
      </c>
      <c r="L374" s="5">
        <v>3302788.0249999994</v>
      </c>
      <c r="M374" s="5">
        <v>3303966.6140000001</v>
      </c>
      <c r="N374" s="5">
        <v>3243630.0809999998</v>
      </c>
      <c r="O374" s="5">
        <v>3151357.398</v>
      </c>
      <c r="P374" s="5">
        <v>3177400.6030000001</v>
      </c>
      <c r="Q374" s="5">
        <v>3316398.9219999998</v>
      </c>
      <c r="R374" s="5">
        <v>3365481.736</v>
      </c>
      <c r="S374" s="5">
        <v>3349513.6610000003</v>
      </c>
      <c r="T374" s="5">
        <v>3364303.1469999999</v>
      </c>
      <c r="U374" s="5">
        <v>3350692.2499999995</v>
      </c>
      <c r="V374" s="5">
        <v>3333545.5860000001</v>
      </c>
      <c r="W374" s="5">
        <v>39630278.637000002</v>
      </c>
      <c r="X374" s="5">
        <v>0</v>
      </c>
      <c r="Y374" s="5">
        <v>690859.22431823774</v>
      </c>
      <c r="Z374" s="5">
        <v>683729.23020126333</v>
      </c>
      <c r="AA374" s="5">
        <v>537486.86343142285</v>
      </c>
      <c r="AB374" s="5">
        <v>586231.66372162709</v>
      </c>
      <c r="AC374" s="5">
        <v>571553.53985494352</v>
      </c>
      <c r="AD374" s="5">
        <v>710365.72728492401</v>
      </c>
      <c r="AE374" s="5">
        <v>598269.13892134407</v>
      </c>
      <c r="AF374" s="5">
        <v>715610.41381648171</v>
      </c>
      <c r="AG374" s="5">
        <v>720720.50871695695</v>
      </c>
      <c r="AH374" s="5">
        <v>611960.29877694696</v>
      </c>
      <c r="AI374" s="5">
        <v>623089.45347582689</v>
      </c>
      <c r="AJ374" s="5">
        <v>7049876.062519975</v>
      </c>
      <c r="AK374" s="5">
        <v>3371200.6140000001</v>
      </c>
      <c r="AL374" s="5">
        <v>3993647.2493182374</v>
      </c>
      <c r="AM374" s="5">
        <v>3987695.8442012635</v>
      </c>
      <c r="AN374" s="5">
        <v>3781116.9444314227</v>
      </c>
      <c r="AO374" s="5">
        <v>3737589.0617216271</v>
      </c>
      <c r="AP374" s="5">
        <v>3748954.1428549439</v>
      </c>
      <c r="AQ374" s="5">
        <v>4026764.6492849239</v>
      </c>
      <c r="AR374" s="5">
        <v>3963750.8749213442</v>
      </c>
      <c r="AS374" s="5">
        <v>4065124.0748164821</v>
      </c>
      <c r="AT374" s="5">
        <v>4085023.6557169566</v>
      </c>
      <c r="AU374" s="5">
        <v>3962652.5487769465</v>
      </c>
      <c r="AV374" s="5">
        <v>3956635.039475827</v>
      </c>
      <c r="AW374" s="5">
        <f>SUM(Target_CC[[#This Row],[Target_Jan]:[Target_Des]])</f>
        <v>46680154.699519977</v>
      </c>
      <c r="AX374" s="5">
        <v>0</v>
      </c>
      <c r="AY374" s="5">
        <v>0</v>
      </c>
      <c r="AZ374" s="5">
        <v>0</v>
      </c>
      <c r="BA374" s="5">
        <v>0</v>
      </c>
      <c r="BB374" s="5">
        <v>0</v>
      </c>
      <c r="BC374" s="5">
        <v>0</v>
      </c>
      <c r="BD374" s="5">
        <v>0</v>
      </c>
      <c r="BE374" s="5">
        <v>0</v>
      </c>
      <c r="BF374" s="5">
        <v>0</v>
      </c>
      <c r="BG374" s="5">
        <v>0</v>
      </c>
      <c r="BH374" s="5">
        <v>0</v>
      </c>
      <c r="BI374" s="5">
        <v>0</v>
      </c>
      <c r="BJ374" s="5">
        <f>SUM(Target_CC[[#This Row],[Target_NGTMA_Jan]:[Target_NGTMA_Des]])</f>
        <v>0</v>
      </c>
      <c r="BK374" s="5">
        <v>1771080</v>
      </c>
      <c r="BL374" s="5">
        <v>1768010</v>
      </c>
      <c r="BM374" s="5">
        <v>1743240</v>
      </c>
      <c r="BN374" s="5">
        <f>Target_CC[[#This Row],[Est_Sust_NP Apr]]+Target_CC[[#This Row],[Est_Sust_POTS Apr]]+Target_CC[[#This Row],[BC_Apr]]</f>
        <v>1868140</v>
      </c>
      <c r="BO374" s="5">
        <f>Target_CC[[#This Row],[Est_Sust_NP Mei]]+Target_CC[[#This Row],[Est_Sust_POTS Mei]]+Target_CC[[#This Row],[BC_Mei]]</f>
        <v>1868140</v>
      </c>
      <c r="BP374" s="5">
        <f>Target_CC[[#This Row],[Est_Sust_NP Jun]]+Target_CC[[#This Row],[Est_Sust_POTS Jun]]+Target_CC[[#This Row],[BC_Jun]]</f>
        <v>1868140</v>
      </c>
      <c r="BQ374" s="5">
        <f>Target_CC[[#This Row],[Est_Sust_NP Jul]]+Target_CC[[#This Row],[Est_Sust_POTS Jul]]+Target_CC[[#This Row],[BC_Jul]]</f>
        <v>1868140</v>
      </c>
      <c r="BR374" s="5">
        <f>Target_CC[[#This Row],[Est_Sust_NP Agu]]+Target_CC[[#This Row],[Est_Sust_POTS Agu]]+Target_CC[[#This Row],[BC_Agu]]</f>
        <v>1868140</v>
      </c>
      <c r="BS374" s="5">
        <f>Target_CC[[#This Row],[Est_Sust_NP Sep]]+Target_CC[[#This Row],[Est_Sust_POTS Sep]]+Target_CC[[#This Row],[BC_Sep]]</f>
        <v>1868140</v>
      </c>
      <c r="BT374" s="5">
        <f>Target_CC[[#This Row],[Est_Sust_NP Okt]]+Target_CC[[#This Row],[Est_Sust_POTS Okt]]+Target_CC[[#This Row],[BC_Okt]]</f>
        <v>1868140</v>
      </c>
      <c r="BU374" s="5">
        <f>Target_CC[[#This Row],[Est_Sust_NP Nov]]+Target_CC[[#This Row],[Est_Sust_POTS Nov]]+Target_CC[[#This Row],[BC_Nov]]</f>
        <v>1868140</v>
      </c>
      <c r="BV374" s="5">
        <f>Target_CC[[#This Row],[Est_Sust_NP Des]]+Target_CC[[#This Row],[Est_Sust_POTS Des]]+Target_CC[[#This Row],[BC_Des]]</f>
        <v>1868140</v>
      </c>
      <c r="BW374" s="5">
        <f>SUM(Target_CC[[#This Row],[Real_Jan]:[Real_Des]])</f>
        <v>22095590</v>
      </c>
      <c r="BX374" s="5">
        <v>0</v>
      </c>
      <c r="BY374" s="5">
        <v>0</v>
      </c>
      <c r="BZ374" s="5">
        <v>0</v>
      </c>
      <c r="CA374" s="5">
        <f>Target_CC[[#This Row],[Est_Sust_NP Mar]]*95%</f>
        <v>0</v>
      </c>
      <c r="CB374" s="5">
        <f>Target_CC[[#This Row],[Est_Sust_NP Apr]]</f>
        <v>0</v>
      </c>
      <c r="CC374" s="5">
        <f>Target_CC[[#This Row],[Est_Sust_NP Mei]]</f>
        <v>0</v>
      </c>
      <c r="CD374" s="5">
        <f>Target_CC[[#This Row],[Est_Sust_NP Jun]]</f>
        <v>0</v>
      </c>
      <c r="CE374" s="5">
        <f>Target_CC[[#This Row],[Est_Sust_NP Jul]]</f>
        <v>0</v>
      </c>
      <c r="CF374" s="5">
        <f>Target_CC[[#This Row],[Est_Sust_NP Agu]]</f>
        <v>0</v>
      </c>
      <c r="CG374" s="5">
        <f>Target_CC[[#This Row],[Est_Sust_NP Sep]]</f>
        <v>0</v>
      </c>
      <c r="CH374" s="5">
        <f>Target_CC[[#This Row],[Est_Sust_NP Okt]]</f>
        <v>0</v>
      </c>
      <c r="CI374" s="5">
        <f>Target_CC[[#This Row],[Est_Sust_NP Nov]]</f>
        <v>0</v>
      </c>
      <c r="CJ374" s="5">
        <f>SUM(Target_CC[[#This Row],[Est_Sust_NP Jan]:[Est_Sust_NP Des]])</f>
        <v>0</v>
      </c>
      <c r="CK374" s="5">
        <v>1895980</v>
      </c>
      <c r="CL374" s="5">
        <v>1894910</v>
      </c>
      <c r="CM374" s="5">
        <v>1868140</v>
      </c>
      <c r="CN374" s="5">
        <f>Target_CC[[#This Row],[Est_Sust_POTS Mar]]</f>
        <v>1868140</v>
      </c>
      <c r="CO374" s="5">
        <f>Target_CC[[#This Row],[Est_Sust_POTS Apr]]</f>
        <v>1868140</v>
      </c>
      <c r="CP374" s="5">
        <f>Target_CC[[#This Row],[Est_Sust_POTS Mei]]</f>
        <v>1868140</v>
      </c>
      <c r="CQ374" s="5">
        <f>Target_CC[[#This Row],[Est_Sust_POTS Jun]]</f>
        <v>1868140</v>
      </c>
      <c r="CR374" s="5">
        <f>Target_CC[[#This Row],[Est_Sust_POTS Jul]]</f>
        <v>1868140</v>
      </c>
      <c r="CS374" s="5">
        <f>Target_CC[[#This Row],[Est_Sust_POTS Agu]]</f>
        <v>1868140</v>
      </c>
      <c r="CT374" s="5">
        <f>Target_CC[[#This Row],[Est_Sust_POTS Sep]]</f>
        <v>1868140</v>
      </c>
      <c r="CU374" s="5">
        <f>Target_CC[[#This Row],[Est_Sust_POTS Okt]]</f>
        <v>1868140</v>
      </c>
      <c r="CV374" s="5">
        <f>Target_CC[[#This Row],[Est_Sust_POTS Nov]]</f>
        <v>1868140</v>
      </c>
      <c r="CW374" s="5">
        <f>SUM(Target_CC[[#This Row],[Est_Sust_POTS Jan]:[Est_Sust_POTS Des]])</f>
        <v>22472290</v>
      </c>
      <c r="CX374" s="5"/>
      <c r="CY374" s="5">
        <v>0</v>
      </c>
      <c r="CZ374" s="5">
        <v>0</v>
      </c>
      <c r="DA374" s="5">
        <v>0</v>
      </c>
      <c r="DB374" s="5"/>
      <c r="DC374" s="5"/>
      <c r="DD374" s="5"/>
      <c r="DE374" s="5"/>
      <c r="DF374" s="5"/>
      <c r="DG374" s="5"/>
      <c r="DH374" s="5"/>
      <c r="DI374" s="5"/>
      <c r="DJ374" s="5">
        <f>SUM(Target_CC[[#This Row],[BC_Jan]:[BC_Des]])</f>
        <v>0</v>
      </c>
      <c r="DK374" s="5"/>
      <c r="DL374" s="5"/>
      <c r="DM374" s="5"/>
      <c r="DN374" s="5"/>
      <c r="DO374" s="5"/>
      <c r="DP374" s="5"/>
      <c r="DQ374" s="5"/>
      <c r="DR374" s="5"/>
      <c r="DS374" s="5"/>
      <c r="DT374" s="5"/>
      <c r="DU374" s="5"/>
      <c r="DV374" s="5"/>
      <c r="DW374" s="5"/>
      <c r="DX374" s="5" t="s">
        <v>160</v>
      </c>
    </row>
    <row r="375" spans="2:128" x14ac:dyDescent="0.3">
      <c r="B375">
        <v>19000868</v>
      </c>
      <c r="C375" t="s">
        <v>642</v>
      </c>
      <c r="D375" t="s">
        <v>350</v>
      </c>
      <c r="E375" t="s">
        <v>326</v>
      </c>
      <c r="F375" t="s">
        <v>300</v>
      </c>
      <c r="G375" t="s">
        <v>25</v>
      </c>
      <c r="H375" t="s">
        <v>159</v>
      </c>
      <c r="I375" t="s">
        <v>29</v>
      </c>
      <c r="J375" s="5">
        <v>0</v>
      </c>
      <c r="K375" s="5">
        <v>3538495.7408173885</v>
      </c>
      <c r="L375" s="5">
        <v>3600296.7159739248</v>
      </c>
      <c r="M375" s="5">
        <v>3849165.4527059933</v>
      </c>
      <c r="N375" s="5">
        <v>3616872.0432955818</v>
      </c>
      <c r="O375" s="5">
        <v>3800195.0786263444</v>
      </c>
      <c r="P375" s="5">
        <v>3749500.0456363461</v>
      </c>
      <c r="Q375" s="5">
        <v>3928864.2303210106</v>
      </c>
      <c r="R375" s="5">
        <v>3968022.8142047315</v>
      </c>
      <c r="S375" s="5">
        <v>3917232.2232189407</v>
      </c>
      <c r="T375" s="5">
        <v>3996040.7891560337</v>
      </c>
      <c r="U375" s="5">
        <v>3966884.5294123334</v>
      </c>
      <c r="V375" s="5">
        <v>3742830.3366313688</v>
      </c>
      <c r="W375" s="5">
        <v>45674400</v>
      </c>
      <c r="X375" s="5">
        <v>804107.16488228703</v>
      </c>
      <c r="Y375" s="5">
        <v>818151.15717733023</v>
      </c>
      <c r="Z375" s="5">
        <v>874705.45283835405</v>
      </c>
      <c r="AA375" s="5">
        <v>821917.82539904595</v>
      </c>
      <c r="AB375" s="5">
        <v>863577.15665017895</v>
      </c>
      <c r="AC375" s="5">
        <v>852056.93951921677</v>
      </c>
      <c r="AD375" s="5">
        <v>892816.6398530351</v>
      </c>
      <c r="AE375" s="5">
        <v>901715.25106353476</v>
      </c>
      <c r="AF375" s="5">
        <v>890173.31880990288</v>
      </c>
      <c r="AG375" s="5">
        <v>908082.20924408373</v>
      </c>
      <c r="AH375" s="5">
        <v>901456.58098893624</v>
      </c>
      <c r="AI375" s="5">
        <v>850541.27829156094</v>
      </c>
      <c r="AJ375" s="5">
        <v>10379300.974717466</v>
      </c>
      <c r="AK375" s="5">
        <v>4342602.9056996759</v>
      </c>
      <c r="AL375" s="5">
        <v>4418447.8731512548</v>
      </c>
      <c r="AM375" s="5">
        <v>4723870.9055443471</v>
      </c>
      <c r="AN375" s="5">
        <v>4438789.8686946277</v>
      </c>
      <c r="AO375" s="5">
        <v>4663772.235276523</v>
      </c>
      <c r="AP375" s="5">
        <v>4601556.9851555629</v>
      </c>
      <c r="AQ375" s="5">
        <v>4821680.8701740457</v>
      </c>
      <c r="AR375" s="5">
        <v>4869738.065268266</v>
      </c>
      <c r="AS375" s="5">
        <v>4807405.5420288434</v>
      </c>
      <c r="AT375" s="5">
        <v>4904122.9984001173</v>
      </c>
      <c r="AU375" s="5">
        <v>4868341.11040127</v>
      </c>
      <c r="AV375" s="5">
        <v>4593371.6149229296</v>
      </c>
      <c r="AW375" s="5">
        <f>SUM(Target_CC[[#This Row],[Target_Jan]:[Target_Des]])</f>
        <v>56053700.974717468</v>
      </c>
      <c r="AX375" s="5">
        <v>4941582.2328302255</v>
      </c>
      <c r="AY375" s="5">
        <v>5142088.3207596643</v>
      </c>
      <c r="AZ375" s="5">
        <v>5200167.6767443335</v>
      </c>
      <c r="BA375" s="5">
        <v>5041400.8835760169</v>
      </c>
      <c r="BB375" s="5">
        <v>5300908.0587014994</v>
      </c>
      <c r="BC375" s="5">
        <v>5267931.7796293944</v>
      </c>
      <c r="BD375" s="5">
        <v>5440025.0052966522</v>
      </c>
      <c r="BE375" s="5">
        <v>5516503.1293899361</v>
      </c>
      <c r="BF375" s="5">
        <v>5430748.8535660813</v>
      </c>
      <c r="BG375" s="5">
        <v>5523072.6990475263</v>
      </c>
      <c r="BH375" s="5">
        <v>5624891.6984470263</v>
      </c>
      <c r="BI375" s="5">
        <v>5484201.4723760169</v>
      </c>
      <c r="BJ375" s="5">
        <f>SUM(Target_CC[[#This Row],[Target_NGTMA_Jan]:[Target_NGTMA_Des]])</f>
        <v>63913521.810364373</v>
      </c>
      <c r="BK375" s="5">
        <v>1903100</v>
      </c>
      <c r="BL375" s="5">
        <v>1903100</v>
      </c>
      <c r="BM375" s="5">
        <v>1903100</v>
      </c>
      <c r="BN375" s="5">
        <f>Target_CC[[#This Row],[Est_Sust_NP Apr]]+Target_CC[[#This Row],[Est_Sust_POTS Apr]]+Target_CC[[#This Row],[BC_Apr]]</f>
        <v>1903100</v>
      </c>
      <c r="BO375" s="5">
        <f>Target_CC[[#This Row],[Est_Sust_NP Mei]]+Target_CC[[#This Row],[Est_Sust_POTS Mei]]+Target_CC[[#This Row],[BC_Mei]]</f>
        <v>1903100</v>
      </c>
      <c r="BP375" s="5">
        <f>Target_CC[[#This Row],[Est_Sust_NP Jun]]+Target_CC[[#This Row],[Est_Sust_POTS Jun]]+Target_CC[[#This Row],[BC_Jun]]</f>
        <v>1903100</v>
      </c>
      <c r="BQ375" s="5">
        <f>Target_CC[[#This Row],[Est_Sust_NP Jul]]+Target_CC[[#This Row],[Est_Sust_POTS Jul]]+Target_CC[[#This Row],[BC_Jul]]</f>
        <v>1903100</v>
      </c>
      <c r="BR375" s="5">
        <f>Target_CC[[#This Row],[Est_Sust_NP Agu]]+Target_CC[[#This Row],[Est_Sust_POTS Agu]]+Target_CC[[#This Row],[BC_Agu]]</f>
        <v>1903100</v>
      </c>
      <c r="BS375" s="5">
        <f>Target_CC[[#This Row],[Est_Sust_NP Sep]]+Target_CC[[#This Row],[Est_Sust_POTS Sep]]+Target_CC[[#This Row],[BC_Sep]]</f>
        <v>1903100</v>
      </c>
      <c r="BT375" s="5">
        <f>Target_CC[[#This Row],[Est_Sust_NP Okt]]+Target_CC[[#This Row],[Est_Sust_POTS Okt]]+Target_CC[[#This Row],[BC_Okt]]</f>
        <v>1903100</v>
      </c>
      <c r="BU375" s="5">
        <f>Target_CC[[#This Row],[Est_Sust_NP Nov]]+Target_CC[[#This Row],[Est_Sust_POTS Nov]]+Target_CC[[#This Row],[BC_Nov]]</f>
        <v>1903100</v>
      </c>
      <c r="BV375" s="5">
        <f>Target_CC[[#This Row],[Est_Sust_NP Des]]+Target_CC[[#This Row],[Est_Sust_POTS Des]]+Target_CC[[#This Row],[BC_Des]]</f>
        <v>1903100</v>
      </c>
      <c r="BW375" s="5">
        <f>SUM(Target_CC[[#This Row],[Real_Jan]:[Real_Des]])</f>
        <v>22837200</v>
      </c>
      <c r="BX375" s="5">
        <v>0</v>
      </c>
      <c r="BY375" s="5">
        <v>0</v>
      </c>
      <c r="BZ375" s="5">
        <v>0</v>
      </c>
      <c r="CA375" s="5">
        <f>Target_CC[[#This Row],[Est_Sust_NP Mar]]*95%</f>
        <v>0</v>
      </c>
      <c r="CB375" s="5">
        <f>Target_CC[[#This Row],[Est_Sust_NP Apr]]</f>
        <v>0</v>
      </c>
      <c r="CC375" s="5">
        <f>Target_CC[[#This Row],[Est_Sust_NP Mei]]</f>
        <v>0</v>
      </c>
      <c r="CD375" s="5">
        <f>Target_CC[[#This Row],[Est_Sust_NP Jun]]</f>
        <v>0</v>
      </c>
      <c r="CE375" s="5">
        <f>Target_CC[[#This Row],[Est_Sust_NP Jul]]</f>
        <v>0</v>
      </c>
      <c r="CF375" s="5">
        <f>Target_CC[[#This Row],[Est_Sust_NP Agu]]</f>
        <v>0</v>
      </c>
      <c r="CG375" s="5">
        <f>Target_CC[[#This Row],[Est_Sust_NP Sep]]</f>
        <v>0</v>
      </c>
      <c r="CH375" s="5">
        <f>Target_CC[[#This Row],[Est_Sust_NP Okt]]</f>
        <v>0</v>
      </c>
      <c r="CI375" s="5">
        <f>Target_CC[[#This Row],[Est_Sust_NP Nov]]</f>
        <v>0</v>
      </c>
      <c r="CJ375" s="5">
        <f>SUM(Target_CC[[#This Row],[Est_Sust_NP Jan]:[Est_Sust_NP Des]])</f>
        <v>0</v>
      </c>
      <c r="CK375" s="5">
        <v>1903100</v>
      </c>
      <c r="CL375" s="5">
        <v>1903100</v>
      </c>
      <c r="CM375" s="5">
        <v>1903100</v>
      </c>
      <c r="CN375" s="5">
        <f>Target_CC[[#This Row],[Est_Sust_POTS Mar]]</f>
        <v>1903100</v>
      </c>
      <c r="CO375" s="5">
        <f>Target_CC[[#This Row],[Est_Sust_POTS Apr]]</f>
        <v>1903100</v>
      </c>
      <c r="CP375" s="5">
        <f>Target_CC[[#This Row],[Est_Sust_POTS Mei]]</f>
        <v>1903100</v>
      </c>
      <c r="CQ375" s="5">
        <f>Target_CC[[#This Row],[Est_Sust_POTS Jun]]</f>
        <v>1903100</v>
      </c>
      <c r="CR375" s="5">
        <f>Target_CC[[#This Row],[Est_Sust_POTS Jul]]</f>
        <v>1903100</v>
      </c>
      <c r="CS375" s="5">
        <f>Target_CC[[#This Row],[Est_Sust_POTS Agu]]</f>
        <v>1903100</v>
      </c>
      <c r="CT375" s="5">
        <f>Target_CC[[#This Row],[Est_Sust_POTS Sep]]</f>
        <v>1903100</v>
      </c>
      <c r="CU375" s="5">
        <f>Target_CC[[#This Row],[Est_Sust_POTS Okt]]</f>
        <v>1903100</v>
      </c>
      <c r="CV375" s="5">
        <f>Target_CC[[#This Row],[Est_Sust_POTS Nov]]</f>
        <v>1903100</v>
      </c>
      <c r="CW375" s="5">
        <f>SUM(Target_CC[[#This Row],[Est_Sust_POTS Jan]:[Est_Sust_POTS Des]])</f>
        <v>22837200</v>
      </c>
      <c r="CX375" s="5"/>
      <c r="CY375" s="5">
        <v>0</v>
      </c>
      <c r="CZ375" s="5">
        <v>0</v>
      </c>
      <c r="DA375" s="5">
        <v>0</v>
      </c>
      <c r="DB375" s="5"/>
      <c r="DC375" s="5"/>
      <c r="DD375" s="5"/>
      <c r="DE375" s="5"/>
      <c r="DF375" s="5"/>
      <c r="DG375" s="5"/>
      <c r="DH375" s="5"/>
      <c r="DI375" s="5"/>
      <c r="DJ375" s="5">
        <f>SUM(Target_CC[[#This Row],[BC_Jan]:[BC_Des]])</f>
        <v>0</v>
      </c>
      <c r="DK375" s="5"/>
      <c r="DL375" s="5"/>
      <c r="DM375" s="5"/>
      <c r="DN375" s="5"/>
      <c r="DO375" s="5"/>
      <c r="DP375" s="5"/>
      <c r="DQ375" s="5"/>
      <c r="DR375" s="5"/>
      <c r="DS375" s="5"/>
      <c r="DT375" s="5"/>
      <c r="DU375" s="5"/>
      <c r="DV375" s="5"/>
      <c r="DW375" s="5"/>
      <c r="DX375" s="5" t="s">
        <v>160</v>
      </c>
    </row>
    <row r="376" spans="2:128" x14ac:dyDescent="0.3">
      <c r="B376">
        <v>19033348</v>
      </c>
      <c r="C376" t="s">
        <v>643</v>
      </c>
      <c r="D376" t="s">
        <v>329</v>
      </c>
      <c r="E376" t="s">
        <v>318</v>
      </c>
      <c r="F376" t="s">
        <v>296</v>
      </c>
      <c r="G376" t="s">
        <v>25</v>
      </c>
      <c r="H376" t="s">
        <v>159</v>
      </c>
      <c r="I376" t="s">
        <v>29</v>
      </c>
      <c r="J376" s="5">
        <v>23705331.556363638</v>
      </c>
      <c r="K376" s="5">
        <v>2063141.62</v>
      </c>
      <c r="L376" s="5">
        <v>1984454.5389999999</v>
      </c>
      <c r="M376" s="5">
        <v>1999556.0999999999</v>
      </c>
      <c r="N376" s="5">
        <v>1984454.5389999999</v>
      </c>
      <c r="O376" s="5">
        <v>1939149.8559999999</v>
      </c>
      <c r="P376" s="5">
        <v>1893845.1730000002</v>
      </c>
      <c r="Q376" s="5">
        <v>1969352.9779999999</v>
      </c>
      <c r="R376" s="5">
        <v>2029759.2220000001</v>
      </c>
      <c r="S376" s="5">
        <v>2014657.6610000001</v>
      </c>
      <c r="T376" s="5">
        <v>2014657.6610000001</v>
      </c>
      <c r="U376" s="5">
        <v>2029759.2220000001</v>
      </c>
      <c r="V376" s="5">
        <v>1999556.0999999999</v>
      </c>
      <c r="W376" s="5">
        <v>23922344.670999996</v>
      </c>
      <c r="X376" s="5">
        <v>0</v>
      </c>
      <c r="Y376" s="5">
        <v>690859.22431823774</v>
      </c>
      <c r="Z376" s="5">
        <v>683729.23020126333</v>
      </c>
      <c r="AA376" s="5">
        <v>537486.86343142285</v>
      </c>
      <c r="AB376" s="5">
        <v>586231.66372162709</v>
      </c>
      <c r="AC376" s="5">
        <v>571553.53985494352</v>
      </c>
      <c r="AD376" s="5">
        <v>710365.72728492401</v>
      </c>
      <c r="AE376" s="5">
        <v>598269.13892134407</v>
      </c>
      <c r="AF376" s="5">
        <v>715610.41381648171</v>
      </c>
      <c r="AG376" s="5">
        <v>720720.50871695695</v>
      </c>
      <c r="AH376" s="5">
        <v>611960.29877694696</v>
      </c>
      <c r="AI376" s="5">
        <v>623089.45347582689</v>
      </c>
      <c r="AJ376" s="5">
        <v>7049876.062519975</v>
      </c>
      <c r="AK376" s="5">
        <v>2063141.62</v>
      </c>
      <c r="AL376" s="5">
        <v>2675313.7633182378</v>
      </c>
      <c r="AM376" s="5">
        <v>2683285.3302012631</v>
      </c>
      <c r="AN376" s="5">
        <v>2521941.4024314228</v>
      </c>
      <c r="AO376" s="5">
        <v>2525381.5197216272</v>
      </c>
      <c r="AP376" s="5">
        <v>2465398.7128549437</v>
      </c>
      <c r="AQ376" s="5">
        <v>2679718.7052849238</v>
      </c>
      <c r="AR376" s="5">
        <v>2628028.3609213443</v>
      </c>
      <c r="AS376" s="5">
        <v>2730268.0748164817</v>
      </c>
      <c r="AT376" s="5">
        <v>2735378.169716957</v>
      </c>
      <c r="AU376" s="5">
        <v>2641719.520776947</v>
      </c>
      <c r="AV376" s="5">
        <v>2622645.553475827</v>
      </c>
      <c r="AW376" s="5">
        <f>SUM(Target_CC[[#This Row],[Target_Jan]:[Target_Des]])</f>
        <v>30972220.733519975</v>
      </c>
      <c r="AX376" s="5">
        <v>0</v>
      </c>
      <c r="AY376" s="5">
        <v>0</v>
      </c>
      <c r="AZ376" s="5">
        <v>0</v>
      </c>
      <c r="BA376" s="5">
        <v>0</v>
      </c>
      <c r="BB376" s="5">
        <v>0</v>
      </c>
      <c r="BC376" s="5">
        <v>0</v>
      </c>
      <c r="BD376" s="5">
        <v>0</v>
      </c>
      <c r="BE376" s="5">
        <v>0</v>
      </c>
      <c r="BF376" s="5">
        <v>0</v>
      </c>
      <c r="BG376" s="5">
        <v>0</v>
      </c>
      <c r="BH376" s="5">
        <v>0</v>
      </c>
      <c r="BI376" s="5">
        <v>0</v>
      </c>
      <c r="BJ376" s="5">
        <f>SUM(Target_CC[[#This Row],[Target_NGTMA_Jan]:[Target_NGTMA_Des]])</f>
        <v>0</v>
      </c>
      <c r="BK376" s="5">
        <v>1793911</v>
      </c>
      <c r="BL376" s="5">
        <v>1786416</v>
      </c>
      <c r="BM376" s="5">
        <v>1865561</v>
      </c>
      <c r="BN376" s="5">
        <f>Target_CC[[#This Row],[Est_Sust_NP Apr]]+Target_CC[[#This Row],[Est_Sust_POTS Apr]]+Target_CC[[#This Row],[BC_Apr]]</f>
        <v>2056026</v>
      </c>
      <c r="BO376" s="5">
        <f>Target_CC[[#This Row],[Est_Sust_NP Mei]]+Target_CC[[#This Row],[Est_Sust_POTS Mei]]+Target_CC[[#This Row],[BC_Mei]]</f>
        <v>2056026</v>
      </c>
      <c r="BP376" s="5">
        <f>Target_CC[[#This Row],[Est_Sust_NP Jun]]+Target_CC[[#This Row],[Est_Sust_POTS Jun]]+Target_CC[[#This Row],[BC_Jun]]</f>
        <v>2056026</v>
      </c>
      <c r="BQ376" s="5">
        <f>Target_CC[[#This Row],[Est_Sust_NP Jul]]+Target_CC[[#This Row],[Est_Sust_POTS Jul]]+Target_CC[[#This Row],[BC_Jul]]</f>
        <v>2056026</v>
      </c>
      <c r="BR376" s="5">
        <f>Target_CC[[#This Row],[Est_Sust_NP Agu]]+Target_CC[[#This Row],[Est_Sust_POTS Agu]]+Target_CC[[#This Row],[BC_Agu]]</f>
        <v>2056026</v>
      </c>
      <c r="BS376" s="5">
        <f>Target_CC[[#This Row],[Est_Sust_NP Sep]]+Target_CC[[#This Row],[Est_Sust_POTS Sep]]+Target_CC[[#This Row],[BC_Sep]]</f>
        <v>2056026</v>
      </c>
      <c r="BT376" s="5">
        <f>Target_CC[[#This Row],[Est_Sust_NP Okt]]+Target_CC[[#This Row],[Est_Sust_POTS Okt]]+Target_CC[[#This Row],[BC_Okt]]</f>
        <v>2056026</v>
      </c>
      <c r="BU376" s="5">
        <f>Target_CC[[#This Row],[Est_Sust_NP Nov]]+Target_CC[[#This Row],[Est_Sust_POTS Nov]]+Target_CC[[#This Row],[BC_Nov]]</f>
        <v>2056026</v>
      </c>
      <c r="BV376" s="5">
        <f>Target_CC[[#This Row],[Est_Sust_NP Des]]+Target_CC[[#This Row],[Est_Sust_POTS Des]]+Target_CC[[#This Row],[BC_Des]]</f>
        <v>2056026</v>
      </c>
      <c r="BW376" s="5">
        <f>SUM(Target_CC[[#This Row],[Real_Jan]:[Real_Des]])</f>
        <v>23950122</v>
      </c>
      <c r="BX376" s="5">
        <v>0</v>
      </c>
      <c r="BY376" s="5">
        <v>0</v>
      </c>
      <c r="BZ376" s="5">
        <v>0</v>
      </c>
      <c r="CA376" s="5">
        <f>Target_CC[[#This Row],[Est_Sust_NP Mar]]*95%</f>
        <v>0</v>
      </c>
      <c r="CB376" s="5">
        <f>Target_CC[[#This Row],[Est_Sust_NP Apr]]</f>
        <v>0</v>
      </c>
      <c r="CC376" s="5">
        <f>Target_CC[[#This Row],[Est_Sust_NP Mei]]</f>
        <v>0</v>
      </c>
      <c r="CD376" s="5">
        <f>Target_CC[[#This Row],[Est_Sust_NP Jun]]</f>
        <v>0</v>
      </c>
      <c r="CE376" s="5">
        <f>Target_CC[[#This Row],[Est_Sust_NP Jul]]</f>
        <v>0</v>
      </c>
      <c r="CF376" s="5">
        <f>Target_CC[[#This Row],[Est_Sust_NP Agu]]</f>
        <v>0</v>
      </c>
      <c r="CG376" s="5">
        <f>Target_CC[[#This Row],[Est_Sust_NP Sep]]</f>
        <v>0</v>
      </c>
      <c r="CH376" s="5">
        <f>Target_CC[[#This Row],[Est_Sust_NP Okt]]</f>
        <v>0</v>
      </c>
      <c r="CI376" s="5">
        <f>Target_CC[[#This Row],[Est_Sust_NP Nov]]</f>
        <v>0</v>
      </c>
      <c r="CJ376" s="5">
        <f>SUM(Target_CC[[#This Row],[Est_Sust_NP Jan]:[Est_Sust_NP Des]])</f>
        <v>0</v>
      </c>
      <c r="CK376" s="5">
        <v>1975856</v>
      </c>
      <c r="CL376" s="5">
        <v>1976746</v>
      </c>
      <c r="CM376" s="5">
        <v>2056026</v>
      </c>
      <c r="CN376" s="5">
        <f>Target_CC[[#This Row],[Est_Sust_POTS Mar]]</f>
        <v>2056026</v>
      </c>
      <c r="CO376" s="5">
        <f>Target_CC[[#This Row],[Est_Sust_POTS Apr]]</f>
        <v>2056026</v>
      </c>
      <c r="CP376" s="5">
        <f>Target_CC[[#This Row],[Est_Sust_POTS Mei]]</f>
        <v>2056026</v>
      </c>
      <c r="CQ376" s="5">
        <f>Target_CC[[#This Row],[Est_Sust_POTS Jun]]</f>
        <v>2056026</v>
      </c>
      <c r="CR376" s="5">
        <f>Target_CC[[#This Row],[Est_Sust_POTS Jul]]</f>
        <v>2056026</v>
      </c>
      <c r="CS376" s="5">
        <f>Target_CC[[#This Row],[Est_Sust_POTS Agu]]</f>
        <v>2056026</v>
      </c>
      <c r="CT376" s="5">
        <f>Target_CC[[#This Row],[Est_Sust_POTS Sep]]</f>
        <v>2056026</v>
      </c>
      <c r="CU376" s="5">
        <f>Target_CC[[#This Row],[Est_Sust_POTS Okt]]</f>
        <v>2056026</v>
      </c>
      <c r="CV376" s="5">
        <f>Target_CC[[#This Row],[Est_Sust_POTS Nov]]</f>
        <v>2056026</v>
      </c>
      <c r="CW376" s="5">
        <f>SUM(Target_CC[[#This Row],[Est_Sust_POTS Jan]:[Est_Sust_POTS Des]])</f>
        <v>24512862</v>
      </c>
      <c r="CX376" s="5"/>
      <c r="CY376" s="5">
        <v>0</v>
      </c>
      <c r="CZ376" s="5">
        <v>0</v>
      </c>
      <c r="DA376" s="5">
        <v>0</v>
      </c>
      <c r="DB376" s="5"/>
      <c r="DC376" s="5"/>
      <c r="DD376" s="5"/>
      <c r="DE376" s="5"/>
      <c r="DF376" s="5"/>
      <c r="DG376" s="5"/>
      <c r="DH376" s="5"/>
      <c r="DI376" s="5"/>
      <c r="DJ376" s="5">
        <f>SUM(Target_CC[[#This Row],[BC_Jan]:[BC_Des]])</f>
        <v>0</v>
      </c>
      <c r="DK376" s="5"/>
      <c r="DL376" s="5"/>
      <c r="DM376" s="5"/>
      <c r="DN376" s="5"/>
      <c r="DO376" s="5"/>
      <c r="DP376" s="5"/>
      <c r="DQ376" s="5"/>
      <c r="DR376" s="5"/>
      <c r="DS376" s="5"/>
      <c r="DT376" s="5"/>
      <c r="DU376" s="5"/>
      <c r="DV376" s="5"/>
      <c r="DW376" s="5"/>
      <c r="DX376" s="5" t="s">
        <v>160</v>
      </c>
    </row>
    <row r="377" spans="2:128" x14ac:dyDescent="0.3">
      <c r="B377">
        <v>4616446</v>
      </c>
      <c r="C377" t="s">
        <v>644</v>
      </c>
      <c r="D377" t="s">
        <v>331</v>
      </c>
      <c r="E377" t="s">
        <v>351</v>
      </c>
      <c r="F377" t="s">
        <v>300</v>
      </c>
      <c r="G377" t="s">
        <v>21</v>
      </c>
      <c r="H377" t="s">
        <v>159</v>
      </c>
      <c r="I377" t="s">
        <v>29</v>
      </c>
      <c r="J377" s="5">
        <v>38790775.09408991</v>
      </c>
      <c r="K377" s="5">
        <v>984434.69510620611</v>
      </c>
      <c r="L377" s="5">
        <v>1001628.1661718058</v>
      </c>
      <c r="M377" s="5">
        <v>1070865.2196858809</v>
      </c>
      <c r="N377" s="5">
        <v>1006239.5401830717</v>
      </c>
      <c r="O377" s="5">
        <v>1057241.3131427011</v>
      </c>
      <c r="P377" s="5">
        <v>1043137.5942179526</v>
      </c>
      <c r="Q377" s="5">
        <v>1093037.986756572</v>
      </c>
      <c r="R377" s="5">
        <v>1103932.1834463375</v>
      </c>
      <c r="S377" s="5">
        <v>1089801.8796071669</v>
      </c>
      <c r="T377" s="5">
        <v>1111726.9834542943</v>
      </c>
      <c r="U377" s="5">
        <v>1103615.5045170335</v>
      </c>
      <c r="V377" s="5">
        <v>1041282.0337109771</v>
      </c>
      <c r="W377" s="5">
        <v>12706943.1</v>
      </c>
      <c r="X377" s="5">
        <v>503302.70827898011</v>
      </c>
      <c r="Y377" s="5">
        <v>512093.05323030154</v>
      </c>
      <c r="Z377" s="5">
        <v>547491.23324175598</v>
      </c>
      <c r="AA377" s="5">
        <v>514450.6672399409</v>
      </c>
      <c r="AB377" s="5">
        <v>540525.86611825938</v>
      </c>
      <c r="AC377" s="5">
        <v>533315.18981142156</v>
      </c>
      <c r="AD377" s="5">
        <v>558827.29623526311</v>
      </c>
      <c r="AE377" s="5">
        <v>564397.07016312238</v>
      </c>
      <c r="AF377" s="5">
        <v>557172.80203603033</v>
      </c>
      <c r="AG377" s="5">
        <v>568382.24457235483</v>
      </c>
      <c r="AH377" s="5">
        <v>564235.16469233204</v>
      </c>
      <c r="AI377" s="5">
        <v>532366.51476656692</v>
      </c>
      <c r="AJ377" s="5">
        <v>6496559.810386328</v>
      </c>
      <c r="AK377" s="5">
        <v>1487737.4033851861</v>
      </c>
      <c r="AL377" s="5">
        <v>1513721.2194021074</v>
      </c>
      <c r="AM377" s="5">
        <v>1618356.4529276369</v>
      </c>
      <c r="AN377" s="5">
        <v>1520690.2074230127</v>
      </c>
      <c r="AO377" s="5">
        <v>1597767.1792609603</v>
      </c>
      <c r="AP377" s="5">
        <v>1576452.7840293741</v>
      </c>
      <c r="AQ377" s="5">
        <v>1651865.2829918351</v>
      </c>
      <c r="AR377" s="5">
        <v>1668329.2536094598</v>
      </c>
      <c r="AS377" s="5">
        <v>1646974.6816431973</v>
      </c>
      <c r="AT377" s="5">
        <v>1680109.228026649</v>
      </c>
      <c r="AU377" s="5">
        <v>1667850.6692093655</v>
      </c>
      <c r="AV377" s="5">
        <v>1573648.548477544</v>
      </c>
      <c r="AW377" s="5">
        <f>SUM(Target_CC[[#This Row],[Target_Jan]:[Target_Des]])</f>
        <v>19203502.910386331</v>
      </c>
      <c r="AX377" s="5">
        <v>9777398.6261947434</v>
      </c>
      <c r="AY377" s="5">
        <v>10174119.323391797</v>
      </c>
      <c r="AZ377" s="5">
        <v>10289034.949330807</v>
      </c>
      <c r="BA377" s="5">
        <v>9974899.4857750032</v>
      </c>
      <c r="BB377" s="5">
        <v>10488359.543305274</v>
      </c>
      <c r="BC377" s="5">
        <v>10423112.784169191</v>
      </c>
      <c r="BD377" s="5">
        <v>10763615.883973477</v>
      </c>
      <c r="BE377" s="5">
        <v>10914935.252995767</v>
      </c>
      <c r="BF377" s="5">
        <v>10745262.120155828</v>
      </c>
      <c r="BG377" s="5">
        <v>10927933.782276139</v>
      </c>
      <c r="BH377" s="5">
        <v>11129392.525234064</v>
      </c>
      <c r="BI377" s="5">
        <v>10851023.298882473</v>
      </c>
      <c r="BJ377" s="5">
        <f>SUM(Target_CC[[#This Row],[Target_NGTMA_Jan]:[Target_NGTMA_Des]])</f>
        <v>126459087.57568455</v>
      </c>
      <c r="BK377" s="5">
        <v>2031800</v>
      </c>
      <c r="BL377" s="5">
        <v>2028060</v>
      </c>
      <c r="BM377" s="5">
        <v>2053252</v>
      </c>
      <c r="BN377" s="5">
        <f>Target_CC[[#This Row],[Est_Sust_NP Apr]]+Target_CC[[#This Row],[Est_Sust_POTS Apr]]+Target_CC[[#This Row],[BC_Apr]]</f>
        <v>1972550</v>
      </c>
      <c r="BO377" s="5">
        <f>Target_CC[[#This Row],[Est_Sust_NP Mei]]+Target_CC[[#This Row],[Est_Sust_POTS Mei]]+Target_CC[[#This Row],[BC_Mei]]</f>
        <v>1972550</v>
      </c>
      <c r="BP377" s="5">
        <f>Target_CC[[#This Row],[Est_Sust_NP Jun]]+Target_CC[[#This Row],[Est_Sust_POTS Jun]]+Target_CC[[#This Row],[BC_Jun]]</f>
        <v>1972550</v>
      </c>
      <c r="BQ377" s="5">
        <f>Target_CC[[#This Row],[Est_Sust_NP Jul]]+Target_CC[[#This Row],[Est_Sust_POTS Jul]]+Target_CC[[#This Row],[BC_Jul]]</f>
        <v>1972550</v>
      </c>
      <c r="BR377" s="5">
        <f>Target_CC[[#This Row],[Est_Sust_NP Agu]]+Target_CC[[#This Row],[Est_Sust_POTS Agu]]+Target_CC[[#This Row],[BC_Agu]]</f>
        <v>1972550</v>
      </c>
      <c r="BS377" s="5">
        <f>Target_CC[[#This Row],[Est_Sust_NP Sep]]+Target_CC[[#This Row],[Est_Sust_POTS Sep]]+Target_CC[[#This Row],[BC_Sep]]</f>
        <v>1972550</v>
      </c>
      <c r="BT377" s="5">
        <f>Target_CC[[#This Row],[Est_Sust_NP Okt]]+Target_CC[[#This Row],[Est_Sust_POTS Okt]]+Target_CC[[#This Row],[BC_Okt]]</f>
        <v>1972550</v>
      </c>
      <c r="BU377" s="5">
        <f>Target_CC[[#This Row],[Est_Sust_NP Nov]]+Target_CC[[#This Row],[Est_Sust_POTS Nov]]+Target_CC[[#This Row],[BC_Nov]]</f>
        <v>1972550</v>
      </c>
      <c r="BV377" s="5">
        <f>Target_CC[[#This Row],[Est_Sust_NP Des]]+Target_CC[[#This Row],[Est_Sust_POTS Des]]+Target_CC[[#This Row],[BC_Des]]</f>
        <v>1972550</v>
      </c>
      <c r="BW377" s="5">
        <f>SUM(Target_CC[[#This Row],[Real_Jan]:[Real_Des]])</f>
        <v>23866062</v>
      </c>
      <c r="BX377" s="5">
        <v>1580000</v>
      </c>
      <c r="BY377" s="5">
        <v>1580000</v>
      </c>
      <c r="BZ377" s="5">
        <v>1580000</v>
      </c>
      <c r="CA377" s="5">
        <f>Target_CC[[#This Row],[Est_Sust_NP Mar]]*95%</f>
        <v>1501000</v>
      </c>
      <c r="CB377" s="5">
        <f>Target_CC[[#This Row],[Est_Sust_NP Apr]]</f>
        <v>1501000</v>
      </c>
      <c r="CC377" s="5">
        <f>Target_CC[[#This Row],[Est_Sust_NP Mei]]</f>
        <v>1501000</v>
      </c>
      <c r="CD377" s="5">
        <f>Target_CC[[#This Row],[Est_Sust_NP Jun]]</f>
        <v>1501000</v>
      </c>
      <c r="CE377" s="5">
        <f>Target_CC[[#This Row],[Est_Sust_NP Jul]]</f>
        <v>1501000</v>
      </c>
      <c r="CF377" s="5">
        <f>Target_CC[[#This Row],[Est_Sust_NP Agu]]</f>
        <v>1501000</v>
      </c>
      <c r="CG377" s="5">
        <f>Target_CC[[#This Row],[Est_Sust_NP Sep]]</f>
        <v>1501000</v>
      </c>
      <c r="CH377" s="5">
        <f>Target_CC[[#This Row],[Est_Sust_NP Okt]]</f>
        <v>1501000</v>
      </c>
      <c r="CI377" s="5">
        <f>Target_CC[[#This Row],[Est_Sust_NP Nov]]</f>
        <v>1501000</v>
      </c>
      <c r="CJ377" s="5">
        <f>SUM(Target_CC[[#This Row],[Est_Sust_NP Jan]:[Est_Sust_NP Des]])</f>
        <v>18249000</v>
      </c>
      <c r="CK377" s="5">
        <v>451800</v>
      </c>
      <c r="CL377" s="5">
        <v>448060</v>
      </c>
      <c r="CM377" s="5">
        <v>471550</v>
      </c>
      <c r="CN377" s="5">
        <f>Target_CC[[#This Row],[Est_Sust_POTS Mar]]</f>
        <v>471550</v>
      </c>
      <c r="CO377" s="5">
        <f>Target_CC[[#This Row],[Est_Sust_POTS Apr]]</f>
        <v>471550</v>
      </c>
      <c r="CP377" s="5">
        <f>Target_CC[[#This Row],[Est_Sust_POTS Mei]]</f>
        <v>471550</v>
      </c>
      <c r="CQ377" s="5">
        <f>Target_CC[[#This Row],[Est_Sust_POTS Jun]]</f>
        <v>471550</v>
      </c>
      <c r="CR377" s="5">
        <f>Target_CC[[#This Row],[Est_Sust_POTS Jul]]</f>
        <v>471550</v>
      </c>
      <c r="CS377" s="5">
        <f>Target_CC[[#This Row],[Est_Sust_POTS Agu]]</f>
        <v>471550</v>
      </c>
      <c r="CT377" s="5">
        <f>Target_CC[[#This Row],[Est_Sust_POTS Sep]]</f>
        <v>471550</v>
      </c>
      <c r="CU377" s="5">
        <f>Target_CC[[#This Row],[Est_Sust_POTS Okt]]</f>
        <v>471550</v>
      </c>
      <c r="CV377" s="5">
        <f>Target_CC[[#This Row],[Est_Sust_POTS Nov]]</f>
        <v>471550</v>
      </c>
      <c r="CW377" s="5">
        <f>SUM(Target_CC[[#This Row],[Est_Sust_POTS Jan]:[Est_Sust_POTS Des]])</f>
        <v>5615360</v>
      </c>
      <c r="CX377" s="5"/>
      <c r="CY377" s="5">
        <v>0</v>
      </c>
      <c r="CZ377" s="5">
        <v>0</v>
      </c>
      <c r="DA377" s="5">
        <v>0</v>
      </c>
      <c r="DB377" s="5"/>
      <c r="DC377" s="5"/>
      <c r="DD377" s="5"/>
      <c r="DE377" s="5"/>
      <c r="DF377" s="5"/>
      <c r="DG377" s="5"/>
      <c r="DH377" s="5"/>
      <c r="DI377" s="5"/>
      <c r="DJ377" s="5">
        <f>SUM(Target_CC[[#This Row],[BC_Jan]:[BC_Des]])</f>
        <v>0</v>
      </c>
      <c r="DK377" s="5"/>
      <c r="DL377" s="5"/>
      <c r="DM377" s="5"/>
      <c r="DN377" s="5"/>
      <c r="DO377" s="5"/>
      <c r="DP377" s="5"/>
      <c r="DQ377" s="5"/>
      <c r="DR377" s="5"/>
      <c r="DS377" s="5"/>
      <c r="DT377" s="5"/>
      <c r="DU377" s="5"/>
      <c r="DV377" s="5"/>
      <c r="DW377" s="5"/>
      <c r="DX377" s="5" t="s">
        <v>160</v>
      </c>
    </row>
    <row r="378" spans="2:128" x14ac:dyDescent="0.3">
      <c r="B378">
        <v>19533503</v>
      </c>
      <c r="C378" t="s">
        <v>645</v>
      </c>
      <c r="D378" t="s">
        <v>392</v>
      </c>
      <c r="E378" t="s">
        <v>414</v>
      </c>
      <c r="F378" t="s">
        <v>309</v>
      </c>
      <c r="G378" t="s">
        <v>25</v>
      </c>
      <c r="H378" t="s">
        <v>159</v>
      </c>
      <c r="I378" t="s">
        <v>29</v>
      </c>
      <c r="J378" s="5">
        <v>22869722.756110534</v>
      </c>
      <c r="K378" s="5">
        <v>1711329.3781818182</v>
      </c>
      <c r="L378" s="5">
        <v>1801399.3454545455</v>
      </c>
      <c r="M378" s="5">
        <v>1621259.4109090909</v>
      </c>
      <c r="N378" s="5">
        <v>1441119.4763636363</v>
      </c>
      <c r="O378" s="5">
        <v>1531189.4436363636</v>
      </c>
      <c r="P378" s="5">
        <v>1621259.4109090909</v>
      </c>
      <c r="Q378" s="5">
        <v>2071609.2472727273</v>
      </c>
      <c r="R378" s="5">
        <v>1891469.3127272727</v>
      </c>
      <c r="S378" s="5">
        <v>1891469.3127272727</v>
      </c>
      <c r="T378" s="5">
        <v>2071609.2472727273</v>
      </c>
      <c r="U378" s="5">
        <v>1801399.3454545455</v>
      </c>
      <c r="V378" s="5">
        <v>1891469.3127272727</v>
      </c>
      <c r="W378" s="5">
        <v>21346582.243636362</v>
      </c>
      <c r="X378" s="5">
        <v>229323.14290643705</v>
      </c>
      <c r="Y378" s="5">
        <v>243873.21618303508</v>
      </c>
      <c r="Z378" s="5">
        <v>320882.00013371761</v>
      </c>
      <c r="AA378" s="5">
        <v>327156.34490838333</v>
      </c>
      <c r="AB378" s="5">
        <v>427915.04880011524</v>
      </c>
      <c r="AC378" s="5">
        <v>399824.15529275546</v>
      </c>
      <c r="AD378" s="5">
        <v>351101.81328571512</v>
      </c>
      <c r="AE378" s="5">
        <v>397169.96520285355</v>
      </c>
      <c r="AF378" s="5">
        <v>344862.01666093356</v>
      </c>
      <c r="AG378" s="5">
        <v>362938.03944176924</v>
      </c>
      <c r="AH378" s="5">
        <v>445922.57186987507</v>
      </c>
      <c r="AI378" s="5">
        <v>529054.02177197509</v>
      </c>
      <c r="AJ378" s="5">
        <v>4380022.3364575654</v>
      </c>
      <c r="AK378" s="5">
        <v>1940652.5210882551</v>
      </c>
      <c r="AL378" s="5">
        <v>2045272.5616375806</v>
      </c>
      <c r="AM378" s="5">
        <v>1942141.4110428086</v>
      </c>
      <c r="AN378" s="5">
        <v>1768275.8212720198</v>
      </c>
      <c r="AO378" s="5">
        <v>1959104.4924364788</v>
      </c>
      <c r="AP378" s="5">
        <v>2021083.5662018463</v>
      </c>
      <c r="AQ378" s="5">
        <v>2422711.0605584425</v>
      </c>
      <c r="AR378" s="5">
        <v>2288639.2779301265</v>
      </c>
      <c r="AS378" s="5">
        <v>2236331.3293882064</v>
      </c>
      <c r="AT378" s="5">
        <v>2434547.2867144966</v>
      </c>
      <c r="AU378" s="5">
        <v>2247321.9173244205</v>
      </c>
      <c r="AV378" s="5">
        <v>2420523.3344992478</v>
      </c>
      <c r="AW378" s="5">
        <f>SUM(Target_CC[[#This Row],[Target_Jan]:[Target_Des]])</f>
        <v>25726604.580093928</v>
      </c>
      <c r="AX378" s="5">
        <v>0</v>
      </c>
      <c r="AY378" s="5">
        <v>0</v>
      </c>
      <c r="AZ378" s="5">
        <v>0</v>
      </c>
      <c r="BA378" s="5">
        <v>0</v>
      </c>
      <c r="BB378" s="5">
        <v>0</v>
      </c>
      <c r="BC378" s="5">
        <v>0</v>
      </c>
      <c r="BD378" s="5">
        <v>0</v>
      </c>
      <c r="BE378" s="5">
        <v>0</v>
      </c>
      <c r="BF378" s="5">
        <v>0</v>
      </c>
      <c r="BG378" s="5">
        <v>0</v>
      </c>
      <c r="BH378" s="5">
        <v>0</v>
      </c>
      <c r="BI378" s="5">
        <v>0</v>
      </c>
      <c r="BJ378" s="5">
        <f>SUM(Target_CC[[#This Row],[Target_NGTMA_Jan]:[Target_NGTMA_Des]])</f>
        <v>0</v>
      </c>
      <c r="BK378" s="5">
        <v>1992698</v>
      </c>
      <c r="BL378" s="5">
        <v>1962526</v>
      </c>
      <c r="BM378" s="5">
        <v>1964067</v>
      </c>
      <c r="BN378" s="5">
        <f>Target_CC[[#This Row],[Est_Sust_NP Apr]]+Target_CC[[#This Row],[Est_Sust_POTS Apr]]+Target_CC[[#This Row],[BC_Apr]]</f>
        <v>2041239</v>
      </c>
      <c r="BO378" s="5">
        <f>Target_CC[[#This Row],[Est_Sust_NP Mei]]+Target_CC[[#This Row],[Est_Sust_POTS Mei]]+Target_CC[[#This Row],[BC_Mei]]</f>
        <v>2041239</v>
      </c>
      <c r="BP378" s="5">
        <f>Target_CC[[#This Row],[Est_Sust_NP Jun]]+Target_CC[[#This Row],[Est_Sust_POTS Jun]]+Target_CC[[#This Row],[BC_Jun]]</f>
        <v>2041239</v>
      </c>
      <c r="BQ378" s="5">
        <f>Target_CC[[#This Row],[Est_Sust_NP Jul]]+Target_CC[[#This Row],[Est_Sust_POTS Jul]]+Target_CC[[#This Row],[BC_Jul]]</f>
        <v>2041239</v>
      </c>
      <c r="BR378" s="5">
        <f>Target_CC[[#This Row],[Est_Sust_NP Agu]]+Target_CC[[#This Row],[Est_Sust_POTS Agu]]+Target_CC[[#This Row],[BC_Agu]]</f>
        <v>2041239</v>
      </c>
      <c r="BS378" s="5">
        <f>Target_CC[[#This Row],[Est_Sust_NP Sep]]+Target_CC[[#This Row],[Est_Sust_POTS Sep]]+Target_CC[[#This Row],[BC_Sep]]</f>
        <v>2041239</v>
      </c>
      <c r="BT378" s="5">
        <f>Target_CC[[#This Row],[Est_Sust_NP Okt]]+Target_CC[[#This Row],[Est_Sust_POTS Okt]]+Target_CC[[#This Row],[BC_Okt]]</f>
        <v>2041239</v>
      </c>
      <c r="BU378" s="5">
        <f>Target_CC[[#This Row],[Est_Sust_NP Nov]]+Target_CC[[#This Row],[Est_Sust_POTS Nov]]+Target_CC[[#This Row],[BC_Nov]]</f>
        <v>2041239</v>
      </c>
      <c r="BV378" s="5">
        <f>Target_CC[[#This Row],[Est_Sust_NP Des]]+Target_CC[[#This Row],[Est_Sust_POTS Des]]+Target_CC[[#This Row],[BC_Des]]</f>
        <v>2041239</v>
      </c>
      <c r="BW378" s="5">
        <f>SUM(Target_CC[[#This Row],[Real_Jan]:[Real_Des]])</f>
        <v>24290442</v>
      </c>
      <c r="BX378" s="5">
        <v>0</v>
      </c>
      <c r="BY378" s="5">
        <v>0</v>
      </c>
      <c r="BZ378" s="5">
        <v>0</v>
      </c>
      <c r="CA378" s="5">
        <f>Target_CC[[#This Row],[Est_Sust_NP Mar]]*95%</f>
        <v>0</v>
      </c>
      <c r="CB378" s="5">
        <f>Target_CC[[#This Row],[Est_Sust_NP Apr]]</f>
        <v>0</v>
      </c>
      <c r="CC378" s="5">
        <f>Target_CC[[#This Row],[Est_Sust_NP Mei]]</f>
        <v>0</v>
      </c>
      <c r="CD378" s="5">
        <f>Target_CC[[#This Row],[Est_Sust_NP Jun]]</f>
        <v>0</v>
      </c>
      <c r="CE378" s="5">
        <f>Target_CC[[#This Row],[Est_Sust_NP Jul]]</f>
        <v>0</v>
      </c>
      <c r="CF378" s="5">
        <f>Target_CC[[#This Row],[Est_Sust_NP Agu]]</f>
        <v>0</v>
      </c>
      <c r="CG378" s="5">
        <f>Target_CC[[#This Row],[Est_Sust_NP Sep]]</f>
        <v>0</v>
      </c>
      <c r="CH378" s="5">
        <f>Target_CC[[#This Row],[Est_Sust_NP Okt]]</f>
        <v>0</v>
      </c>
      <c r="CI378" s="5">
        <f>Target_CC[[#This Row],[Est_Sust_NP Nov]]</f>
        <v>0</v>
      </c>
      <c r="CJ378" s="5">
        <f>SUM(Target_CC[[#This Row],[Est_Sust_NP Jan]:[Est_Sust_NP Des]])</f>
        <v>0</v>
      </c>
      <c r="CK378" s="5">
        <v>2034500</v>
      </c>
      <c r="CL378" s="5">
        <v>2034500</v>
      </c>
      <c r="CM378" s="5">
        <v>2041239</v>
      </c>
      <c r="CN378" s="5">
        <f>Target_CC[[#This Row],[Est_Sust_POTS Mar]]</f>
        <v>2041239</v>
      </c>
      <c r="CO378" s="5">
        <f>Target_CC[[#This Row],[Est_Sust_POTS Apr]]</f>
        <v>2041239</v>
      </c>
      <c r="CP378" s="5">
        <f>Target_CC[[#This Row],[Est_Sust_POTS Mei]]</f>
        <v>2041239</v>
      </c>
      <c r="CQ378" s="5">
        <f>Target_CC[[#This Row],[Est_Sust_POTS Jun]]</f>
        <v>2041239</v>
      </c>
      <c r="CR378" s="5">
        <f>Target_CC[[#This Row],[Est_Sust_POTS Jul]]</f>
        <v>2041239</v>
      </c>
      <c r="CS378" s="5">
        <f>Target_CC[[#This Row],[Est_Sust_POTS Agu]]</f>
        <v>2041239</v>
      </c>
      <c r="CT378" s="5">
        <f>Target_CC[[#This Row],[Est_Sust_POTS Sep]]</f>
        <v>2041239</v>
      </c>
      <c r="CU378" s="5">
        <f>Target_CC[[#This Row],[Est_Sust_POTS Okt]]</f>
        <v>2041239</v>
      </c>
      <c r="CV378" s="5">
        <f>Target_CC[[#This Row],[Est_Sust_POTS Nov]]</f>
        <v>2041239</v>
      </c>
      <c r="CW378" s="5">
        <f>SUM(Target_CC[[#This Row],[Est_Sust_POTS Jan]:[Est_Sust_POTS Des]])</f>
        <v>24481390</v>
      </c>
      <c r="CX378" s="5"/>
      <c r="CY378" s="5">
        <v>0</v>
      </c>
      <c r="CZ378" s="5">
        <v>0</v>
      </c>
      <c r="DA378" s="5">
        <v>0</v>
      </c>
      <c r="DB378" s="5"/>
      <c r="DC378" s="5"/>
      <c r="DD378" s="5"/>
      <c r="DE378" s="5"/>
      <c r="DF378" s="5"/>
      <c r="DG378" s="5"/>
      <c r="DH378" s="5"/>
      <c r="DI378" s="5"/>
      <c r="DJ378" s="5">
        <f>SUM(Target_CC[[#This Row],[BC_Jan]:[BC_Des]])</f>
        <v>0</v>
      </c>
      <c r="DK378" s="5"/>
      <c r="DL378" s="5"/>
      <c r="DM378" s="5"/>
      <c r="DN378" s="5"/>
      <c r="DO378" s="5"/>
      <c r="DP378" s="5"/>
      <c r="DQ378" s="5"/>
      <c r="DR378" s="5"/>
      <c r="DS378" s="5"/>
      <c r="DT378" s="5"/>
      <c r="DU378" s="5"/>
      <c r="DV378" s="5"/>
      <c r="DW378" s="5"/>
      <c r="DX378" s="5" t="s">
        <v>160</v>
      </c>
    </row>
    <row r="379" spans="2:128" x14ac:dyDescent="0.3">
      <c r="B379">
        <v>19068424</v>
      </c>
      <c r="C379" t="s">
        <v>646</v>
      </c>
      <c r="D379" t="s">
        <v>380</v>
      </c>
      <c r="E379" t="s">
        <v>459</v>
      </c>
      <c r="F379" t="s">
        <v>294</v>
      </c>
      <c r="G379" t="s">
        <v>25</v>
      </c>
      <c r="H379" t="s">
        <v>159</v>
      </c>
      <c r="I379" t="s">
        <v>29</v>
      </c>
      <c r="J379" s="5">
        <v>68136272.208142966</v>
      </c>
      <c r="K379" s="5">
        <v>4156079</v>
      </c>
      <c r="L379" s="5">
        <v>4374820</v>
      </c>
      <c r="M379" s="5">
        <v>3937338</v>
      </c>
      <c r="N379" s="5">
        <v>3499856</v>
      </c>
      <c r="O379" s="5">
        <v>3718597</v>
      </c>
      <c r="P379" s="5">
        <v>3937338</v>
      </c>
      <c r="Q379" s="5">
        <v>5031043</v>
      </c>
      <c r="R379" s="5">
        <v>4593561</v>
      </c>
      <c r="S379" s="5">
        <v>4593561</v>
      </c>
      <c r="T379" s="5">
        <v>5031043</v>
      </c>
      <c r="U379" s="5">
        <v>4374820</v>
      </c>
      <c r="V379" s="5">
        <v>4593561</v>
      </c>
      <c r="W379" s="5">
        <v>51841617</v>
      </c>
      <c r="X379" s="5">
        <v>3945.5621916125542</v>
      </c>
      <c r="Y379" s="5">
        <v>7538.4012954545469</v>
      </c>
      <c r="Z379" s="5">
        <v>8292.2414250000002</v>
      </c>
      <c r="AA379" s="5">
        <v>8070.2773868560616</v>
      </c>
      <c r="AB379" s="5">
        <v>12959.003111586177</v>
      </c>
      <c r="AC379" s="5">
        <v>11663.102800427558</v>
      </c>
      <c r="AD379" s="5">
        <v>6587.4932483896391</v>
      </c>
      <c r="AE379" s="5">
        <v>14492.485146457208</v>
      </c>
      <c r="AF379" s="5">
        <v>12077.070955381005</v>
      </c>
      <c r="AG379" s="5">
        <v>14492.485146457208</v>
      </c>
      <c r="AH379" s="5">
        <v>15700.192241995306</v>
      </c>
      <c r="AI379" s="5">
        <v>15700.192241995306</v>
      </c>
      <c r="AJ379" s="5">
        <v>131518.50719161259</v>
      </c>
      <c r="AK379" s="5">
        <v>4160024.5621916126</v>
      </c>
      <c r="AL379" s="5">
        <v>4382358.4012954542</v>
      </c>
      <c r="AM379" s="5">
        <v>3945630.2414250001</v>
      </c>
      <c r="AN379" s="5">
        <v>3507926.2773868563</v>
      </c>
      <c r="AO379" s="5">
        <v>3731556.003111586</v>
      </c>
      <c r="AP379" s="5">
        <v>3949001.1028004275</v>
      </c>
      <c r="AQ379" s="5">
        <v>5037630.49324839</v>
      </c>
      <c r="AR379" s="5">
        <v>4608053.4851464573</v>
      </c>
      <c r="AS379" s="5">
        <v>4605638.0709553808</v>
      </c>
      <c r="AT379" s="5">
        <v>5045535.4851464573</v>
      </c>
      <c r="AU379" s="5">
        <v>4390520.1922419956</v>
      </c>
      <c r="AV379" s="5">
        <v>4609261.1922419956</v>
      </c>
      <c r="AW379" s="5">
        <f>SUM(Target_CC[[#This Row],[Target_Jan]:[Target_Des]])</f>
        <v>51973135.507191613</v>
      </c>
      <c r="AX379" s="5">
        <v>0</v>
      </c>
      <c r="AY379" s="5">
        <v>0</v>
      </c>
      <c r="AZ379" s="5">
        <v>0</v>
      </c>
      <c r="BA379" s="5">
        <v>0</v>
      </c>
      <c r="BB379" s="5">
        <v>0</v>
      </c>
      <c r="BC379" s="5">
        <v>0</v>
      </c>
      <c r="BD379" s="5">
        <v>0</v>
      </c>
      <c r="BE379" s="5">
        <v>0</v>
      </c>
      <c r="BF379" s="5">
        <v>0</v>
      </c>
      <c r="BG379" s="5">
        <v>0</v>
      </c>
      <c r="BH379" s="5">
        <v>0</v>
      </c>
      <c r="BI379" s="5">
        <v>0</v>
      </c>
      <c r="BJ379" s="5">
        <f>SUM(Target_CC[[#This Row],[Target_NGTMA_Jan]:[Target_NGTMA_Des]])</f>
        <v>0</v>
      </c>
      <c r="BK379" s="5">
        <v>1940000</v>
      </c>
      <c r="BL379" s="5">
        <v>1307824</v>
      </c>
      <c r="BM379" s="5">
        <v>800000</v>
      </c>
      <c r="BN379" s="5">
        <f>Target_CC[[#This Row],[Est_Sust_NP Apr]]+Target_CC[[#This Row],[Est_Sust_POTS Apr]]+Target_CC[[#This Row],[BC_Apr]]</f>
        <v>857600</v>
      </c>
      <c r="BO379" s="5">
        <f>Target_CC[[#This Row],[Est_Sust_NP Mei]]+Target_CC[[#This Row],[Est_Sust_POTS Mei]]+Target_CC[[#This Row],[BC_Mei]]</f>
        <v>857600</v>
      </c>
      <c r="BP379" s="5">
        <f>Target_CC[[#This Row],[Est_Sust_NP Jun]]+Target_CC[[#This Row],[Est_Sust_POTS Jun]]+Target_CC[[#This Row],[BC_Jun]]</f>
        <v>857600</v>
      </c>
      <c r="BQ379" s="5">
        <f>Target_CC[[#This Row],[Est_Sust_NP Jul]]+Target_CC[[#This Row],[Est_Sust_POTS Jul]]+Target_CC[[#This Row],[BC_Jul]]</f>
        <v>857600</v>
      </c>
      <c r="BR379" s="5">
        <f>Target_CC[[#This Row],[Est_Sust_NP Agu]]+Target_CC[[#This Row],[Est_Sust_POTS Agu]]+Target_CC[[#This Row],[BC_Agu]]</f>
        <v>857600</v>
      </c>
      <c r="BS379" s="5">
        <f>Target_CC[[#This Row],[Est_Sust_NP Sep]]+Target_CC[[#This Row],[Est_Sust_POTS Sep]]+Target_CC[[#This Row],[BC_Sep]]</f>
        <v>857600</v>
      </c>
      <c r="BT379" s="5">
        <f>Target_CC[[#This Row],[Est_Sust_NP Okt]]+Target_CC[[#This Row],[Est_Sust_POTS Okt]]+Target_CC[[#This Row],[BC_Okt]]</f>
        <v>857600</v>
      </c>
      <c r="BU379" s="5">
        <f>Target_CC[[#This Row],[Est_Sust_NP Nov]]+Target_CC[[#This Row],[Est_Sust_POTS Nov]]+Target_CC[[#This Row],[BC_Nov]]</f>
        <v>857600</v>
      </c>
      <c r="BV379" s="5">
        <f>Target_CC[[#This Row],[Est_Sust_NP Des]]+Target_CC[[#This Row],[Est_Sust_POTS Des]]+Target_CC[[#This Row],[BC_Des]]</f>
        <v>857600</v>
      </c>
      <c r="BW379" s="5">
        <f>SUM(Target_CC[[#This Row],[Real_Jan]:[Real_Des]])</f>
        <v>11766224</v>
      </c>
      <c r="BX379" s="5">
        <v>0</v>
      </c>
      <c r="BY379" s="5">
        <v>0</v>
      </c>
      <c r="BZ379" s="5">
        <v>0</v>
      </c>
      <c r="CA379" s="5">
        <f>Target_CC[[#This Row],[Est_Sust_NP Mar]]*95%</f>
        <v>0</v>
      </c>
      <c r="CB379" s="5">
        <f>Target_CC[[#This Row],[Est_Sust_NP Apr]]</f>
        <v>0</v>
      </c>
      <c r="CC379" s="5">
        <f>Target_CC[[#This Row],[Est_Sust_NP Mei]]</f>
        <v>0</v>
      </c>
      <c r="CD379" s="5">
        <f>Target_CC[[#This Row],[Est_Sust_NP Jun]]</f>
        <v>0</v>
      </c>
      <c r="CE379" s="5">
        <f>Target_CC[[#This Row],[Est_Sust_NP Jul]]</f>
        <v>0</v>
      </c>
      <c r="CF379" s="5">
        <f>Target_CC[[#This Row],[Est_Sust_NP Agu]]</f>
        <v>0</v>
      </c>
      <c r="CG379" s="5">
        <f>Target_CC[[#This Row],[Est_Sust_NP Sep]]</f>
        <v>0</v>
      </c>
      <c r="CH379" s="5">
        <f>Target_CC[[#This Row],[Est_Sust_NP Okt]]</f>
        <v>0</v>
      </c>
      <c r="CI379" s="5">
        <f>Target_CC[[#This Row],[Est_Sust_NP Nov]]</f>
        <v>0</v>
      </c>
      <c r="CJ379" s="5">
        <f>SUM(Target_CC[[#This Row],[Est_Sust_NP Jan]:[Est_Sust_NP Des]])</f>
        <v>0</v>
      </c>
      <c r="CK379" s="5">
        <v>2055200</v>
      </c>
      <c r="CL379" s="5">
        <v>1377767</v>
      </c>
      <c r="CM379" s="5">
        <v>857600</v>
      </c>
      <c r="CN379" s="5">
        <f>Target_CC[[#This Row],[Est_Sust_POTS Mar]]</f>
        <v>857600</v>
      </c>
      <c r="CO379" s="5">
        <f>Target_CC[[#This Row],[Est_Sust_POTS Apr]]</f>
        <v>857600</v>
      </c>
      <c r="CP379" s="5">
        <f>Target_CC[[#This Row],[Est_Sust_POTS Mei]]</f>
        <v>857600</v>
      </c>
      <c r="CQ379" s="5">
        <f>Target_CC[[#This Row],[Est_Sust_POTS Jun]]</f>
        <v>857600</v>
      </c>
      <c r="CR379" s="5">
        <f>Target_CC[[#This Row],[Est_Sust_POTS Jul]]</f>
        <v>857600</v>
      </c>
      <c r="CS379" s="5">
        <f>Target_CC[[#This Row],[Est_Sust_POTS Agu]]</f>
        <v>857600</v>
      </c>
      <c r="CT379" s="5">
        <f>Target_CC[[#This Row],[Est_Sust_POTS Sep]]</f>
        <v>857600</v>
      </c>
      <c r="CU379" s="5">
        <f>Target_CC[[#This Row],[Est_Sust_POTS Okt]]</f>
        <v>857600</v>
      </c>
      <c r="CV379" s="5">
        <f>Target_CC[[#This Row],[Est_Sust_POTS Nov]]</f>
        <v>857600</v>
      </c>
      <c r="CW379" s="5">
        <f>SUM(Target_CC[[#This Row],[Est_Sust_POTS Jan]:[Est_Sust_POTS Des]])</f>
        <v>12008967</v>
      </c>
      <c r="CX379" s="5"/>
      <c r="CY379" s="5">
        <v>0</v>
      </c>
      <c r="CZ379" s="5">
        <v>0</v>
      </c>
      <c r="DA379" s="5">
        <v>0</v>
      </c>
      <c r="DB379" s="5"/>
      <c r="DC379" s="5"/>
      <c r="DD379" s="5"/>
      <c r="DE379" s="5"/>
      <c r="DF379" s="5"/>
      <c r="DG379" s="5"/>
      <c r="DH379" s="5"/>
      <c r="DI379" s="5"/>
      <c r="DJ379" s="5">
        <f>SUM(Target_CC[[#This Row],[BC_Jan]:[BC_Des]])</f>
        <v>0</v>
      </c>
      <c r="DK379" s="5"/>
      <c r="DL379" s="5"/>
      <c r="DM379" s="5"/>
      <c r="DN379" s="5"/>
      <c r="DO379" s="5"/>
      <c r="DP379" s="5"/>
      <c r="DQ379" s="5"/>
      <c r="DR379" s="5"/>
      <c r="DS379" s="5"/>
      <c r="DT379" s="5"/>
      <c r="DU379" s="5"/>
      <c r="DV379" s="5"/>
      <c r="DW379" s="5"/>
      <c r="DX379" s="5" t="s">
        <v>160</v>
      </c>
    </row>
    <row r="380" spans="2:128" x14ac:dyDescent="0.3">
      <c r="B380">
        <v>19067865</v>
      </c>
      <c r="C380" t="s">
        <v>647</v>
      </c>
      <c r="D380" t="s">
        <v>518</v>
      </c>
      <c r="E380" t="s">
        <v>381</v>
      </c>
      <c r="F380" t="s">
        <v>309</v>
      </c>
      <c r="G380" t="s">
        <v>25</v>
      </c>
      <c r="H380" t="s">
        <v>159</v>
      </c>
      <c r="I380" t="s">
        <v>29</v>
      </c>
      <c r="J380" s="5">
        <v>34529514.736156389</v>
      </c>
      <c r="K380" s="5">
        <v>2421159.1527272724</v>
      </c>
      <c r="L380" s="5">
        <v>2548588.5818181816</v>
      </c>
      <c r="M380" s="5">
        <v>2293729.7236363636</v>
      </c>
      <c r="N380" s="5">
        <v>2038870.8654545452</v>
      </c>
      <c r="O380" s="5">
        <v>2166300.2945454544</v>
      </c>
      <c r="P380" s="5">
        <v>2293729.7236363636</v>
      </c>
      <c r="Q380" s="5">
        <v>2930876.8690909087</v>
      </c>
      <c r="R380" s="5">
        <v>2676018.0109090907</v>
      </c>
      <c r="S380" s="5">
        <v>2676018.0109090907</v>
      </c>
      <c r="T380" s="5">
        <v>2930876.8690909087</v>
      </c>
      <c r="U380" s="5">
        <v>2548588.5818181816</v>
      </c>
      <c r="V380" s="5">
        <v>2676018.0109090907</v>
      </c>
      <c r="W380" s="5">
        <v>30200774.694545455</v>
      </c>
      <c r="X380" s="5">
        <v>324442.40919302148</v>
      </c>
      <c r="Y380" s="5">
        <v>345027.60076141229</v>
      </c>
      <c r="Z380" s="5">
        <v>453978.29399422783</v>
      </c>
      <c r="AA380" s="5">
        <v>462855.1282683452</v>
      </c>
      <c r="AB380" s="5">
        <v>605406.79672832834</v>
      </c>
      <c r="AC380" s="5">
        <v>565664.28731386934</v>
      </c>
      <c r="AD380" s="5">
        <v>496732.76203497523</v>
      </c>
      <c r="AE380" s="5">
        <v>561909.18516277347</v>
      </c>
      <c r="AF380" s="5">
        <v>487904.80588471185</v>
      </c>
      <c r="AG380" s="5">
        <v>513478.44971897156</v>
      </c>
      <c r="AH380" s="5">
        <v>630883.52835822536</v>
      </c>
      <c r="AI380" s="5">
        <v>748496.46329410537</v>
      </c>
      <c r="AJ380" s="5">
        <v>6196779.7107129674</v>
      </c>
      <c r="AK380" s="5">
        <v>2745601.5619202936</v>
      </c>
      <c r="AL380" s="5">
        <v>2893616.1825795937</v>
      </c>
      <c r="AM380" s="5">
        <v>2747708.0176305915</v>
      </c>
      <c r="AN380" s="5">
        <v>2501725.9937228905</v>
      </c>
      <c r="AO380" s="5">
        <v>2771707.0912737828</v>
      </c>
      <c r="AP380" s="5">
        <v>2859394.0109502329</v>
      </c>
      <c r="AQ380" s="5">
        <v>3427609.6311258841</v>
      </c>
      <c r="AR380" s="5">
        <v>3237927.1960718641</v>
      </c>
      <c r="AS380" s="5">
        <v>3163922.8167938027</v>
      </c>
      <c r="AT380" s="5">
        <v>3444355.3188098804</v>
      </c>
      <c r="AU380" s="5">
        <v>3179472.1101764068</v>
      </c>
      <c r="AV380" s="5">
        <v>3424514.4742031964</v>
      </c>
      <c r="AW380" s="5">
        <f>SUM(Target_CC[[#This Row],[Target_Jan]:[Target_Des]])</f>
        <v>36397554.405258417</v>
      </c>
      <c r="AX380" s="5">
        <v>0</v>
      </c>
      <c r="AY380" s="5">
        <v>0</v>
      </c>
      <c r="AZ380" s="5">
        <v>0</v>
      </c>
      <c r="BA380" s="5">
        <v>0</v>
      </c>
      <c r="BB380" s="5">
        <v>0</v>
      </c>
      <c r="BC380" s="5">
        <v>0</v>
      </c>
      <c r="BD380" s="5">
        <v>0</v>
      </c>
      <c r="BE380" s="5">
        <v>0</v>
      </c>
      <c r="BF380" s="5">
        <v>0</v>
      </c>
      <c r="BG380" s="5">
        <v>0</v>
      </c>
      <c r="BH380" s="5">
        <v>0</v>
      </c>
      <c r="BI380" s="5">
        <v>0</v>
      </c>
      <c r="BJ380" s="5">
        <f>SUM(Target_CC[[#This Row],[Target_NGTMA_Jan]:[Target_NGTMA_Des]])</f>
        <v>0</v>
      </c>
      <c r="BK380" s="5">
        <v>1990001</v>
      </c>
      <c r="BL380" s="5">
        <v>2283463</v>
      </c>
      <c r="BM380" s="5">
        <v>2601993</v>
      </c>
      <c r="BN380" s="5">
        <f>Target_CC[[#This Row],[Est_Sust_NP Apr]]+Target_CC[[#This Row],[Est_Sust_POTS Apr]]+Target_CC[[#This Row],[BC_Apr]]</f>
        <v>2588064</v>
      </c>
      <c r="BO380" s="5">
        <f>Target_CC[[#This Row],[Est_Sust_NP Mei]]+Target_CC[[#This Row],[Est_Sust_POTS Mei]]+Target_CC[[#This Row],[BC_Mei]]</f>
        <v>2588064</v>
      </c>
      <c r="BP380" s="5">
        <f>Target_CC[[#This Row],[Est_Sust_NP Jun]]+Target_CC[[#This Row],[Est_Sust_POTS Jun]]+Target_CC[[#This Row],[BC_Jun]]</f>
        <v>2588064</v>
      </c>
      <c r="BQ380" s="5">
        <f>Target_CC[[#This Row],[Est_Sust_NP Jul]]+Target_CC[[#This Row],[Est_Sust_POTS Jul]]+Target_CC[[#This Row],[BC_Jul]]</f>
        <v>2588064</v>
      </c>
      <c r="BR380" s="5">
        <f>Target_CC[[#This Row],[Est_Sust_NP Agu]]+Target_CC[[#This Row],[Est_Sust_POTS Agu]]+Target_CC[[#This Row],[BC_Agu]]</f>
        <v>2588064</v>
      </c>
      <c r="BS380" s="5">
        <f>Target_CC[[#This Row],[Est_Sust_NP Sep]]+Target_CC[[#This Row],[Est_Sust_POTS Sep]]+Target_CC[[#This Row],[BC_Sep]]</f>
        <v>2588064</v>
      </c>
      <c r="BT380" s="5">
        <f>Target_CC[[#This Row],[Est_Sust_NP Okt]]+Target_CC[[#This Row],[Est_Sust_POTS Okt]]+Target_CC[[#This Row],[BC_Okt]]</f>
        <v>2588064</v>
      </c>
      <c r="BU380" s="5">
        <f>Target_CC[[#This Row],[Est_Sust_NP Nov]]+Target_CC[[#This Row],[Est_Sust_POTS Nov]]+Target_CC[[#This Row],[BC_Nov]]</f>
        <v>2588064</v>
      </c>
      <c r="BV380" s="5">
        <f>Target_CC[[#This Row],[Est_Sust_NP Des]]+Target_CC[[#This Row],[Est_Sust_POTS Des]]+Target_CC[[#This Row],[BC_Des]]</f>
        <v>2588064</v>
      </c>
      <c r="BW380" s="5">
        <f>SUM(Target_CC[[#This Row],[Real_Jan]:[Real_Des]])</f>
        <v>30168033</v>
      </c>
      <c r="BX380" s="5">
        <v>0</v>
      </c>
      <c r="BY380" s="5">
        <v>0</v>
      </c>
      <c r="BZ380" s="5">
        <v>0</v>
      </c>
      <c r="CA380" s="5">
        <f>Target_CC[[#This Row],[Est_Sust_NP Mar]]*95%</f>
        <v>0</v>
      </c>
      <c r="CB380" s="5">
        <f>Target_CC[[#This Row],[Est_Sust_NP Apr]]</f>
        <v>0</v>
      </c>
      <c r="CC380" s="5">
        <f>Target_CC[[#This Row],[Est_Sust_NP Mei]]</f>
        <v>0</v>
      </c>
      <c r="CD380" s="5">
        <f>Target_CC[[#This Row],[Est_Sust_NP Jun]]</f>
        <v>0</v>
      </c>
      <c r="CE380" s="5">
        <f>Target_CC[[#This Row],[Est_Sust_NP Jul]]</f>
        <v>0</v>
      </c>
      <c r="CF380" s="5">
        <f>Target_CC[[#This Row],[Est_Sust_NP Agu]]</f>
        <v>0</v>
      </c>
      <c r="CG380" s="5">
        <f>Target_CC[[#This Row],[Est_Sust_NP Sep]]</f>
        <v>0</v>
      </c>
      <c r="CH380" s="5">
        <f>Target_CC[[#This Row],[Est_Sust_NP Okt]]</f>
        <v>0</v>
      </c>
      <c r="CI380" s="5">
        <f>Target_CC[[#This Row],[Est_Sust_NP Nov]]</f>
        <v>0</v>
      </c>
      <c r="CJ380" s="5">
        <f>SUM(Target_CC[[#This Row],[Est_Sust_NP Jan]:[Est_Sust_NP Des]])</f>
        <v>0</v>
      </c>
      <c r="CK380" s="5">
        <v>2087015</v>
      </c>
      <c r="CL380" s="5">
        <v>2338242</v>
      </c>
      <c r="CM380" s="5">
        <v>2588064</v>
      </c>
      <c r="CN380" s="5">
        <f>Target_CC[[#This Row],[Est_Sust_POTS Mar]]</f>
        <v>2588064</v>
      </c>
      <c r="CO380" s="5">
        <f>Target_CC[[#This Row],[Est_Sust_POTS Apr]]</f>
        <v>2588064</v>
      </c>
      <c r="CP380" s="5">
        <f>Target_CC[[#This Row],[Est_Sust_POTS Mei]]</f>
        <v>2588064</v>
      </c>
      <c r="CQ380" s="5">
        <f>Target_CC[[#This Row],[Est_Sust_POTS Jun]]</f>
        <v>2588064</v>
      </c>
      <c r="CR380" s="5">
        <f>Target_CC[[#This Row],[Est_Sust_POTS Jul]]</f>
        <v>2588064</v>
      </c>
      <c r="CS380" s="5">
        <f>Target_CC[[#This Row],[Est_Sust_POTS Agu]]</f>
        <v>2588064</v>
      </c>
      <c r="CT380" s="5">
        <f>Target_CC[[#This Row],[Est_Sust_POTS Sep]]</f>
        <v>2588064</v>
      </c>
      <c r="CU380" s="5">
        <f>Target_CC[[#This Row],[Est_Sust_POTS Okt]]</f>
        <v>2588064</v>
      </c>
      <c r="CV380" s="5">
        <f>Target_CC[[#This Row],[Est_Sust_POTS Nov]]</f>
        <v>2588064</v>
      </c>
      <c r="CW380" s="5">
        <f>SUM(Target_CC[[#This Row],[Est_Sust_POTS Jan]:[Est_Sust_POTS Des]])</f>
        <v>30305897</v>
      </c>
      <c r="CX380" s="5"/>
      <c r="CY380" s="5">
        <v>0</v>
      </c>
      <c r="CZ380" s="5">
        <v>0</v>
      </c>
      <c r="DA380" s="5">
        <v>0</v>
      </c>
      <c r="DB380" s="5"/>
      <c r="DC380" s="5"/>
      <c r="DD380" s="5"/>
      <c r="DE380" s="5"/>
      <c r="DF380" s="5"/>
      <c r="DG380" s="5"/>
      <c r="DH380" s="5"/>
      <c r="DI380" s="5"/>
      <c r="DJ380" s="5">
        <f>SUM(Target_CC[[#This Row],[BC_Jan]:[BC_Des]])</f>
        <v>0</v>
      </c>
      <c r="DK380" s="5"/>
      <c r="DL380" s="5"/>
      <c r="DM380" s="5"/>
      <c r="DN380" s="5"/>
      <c r="DO380" s="5"/>
      <c r="DP380" s="5"/>
      <c r="DQ380" s="5"/>
      <c r="DR380" s="5"/>
      <c r="DS380" s="5"/>
      <c r="DT380" s="5"/>
      <c r="DU380" s="5"/>
      <c r="DV380" s="5"/>
      <c r="DW380" s="5"/>
      <c r="DX380" s="5" t="s">
        <v>160</v>
      </c>
    </row>
    <row r="381" spans="2:128" x14ac:dyDescent="0.3">
      <c r="B381">
        <v>2928279</v>
      </c>
      <c r="C381" t="s">
        <v>648</v>
      </c>
      <c r="D381" t="s">
        <v>331</v>
      </c>
      <c r="E381" t="s">
        <v>351</v>
      </c>
      <c r="F381" t="s">
        <v>300</v>
      </c>
      <c r="G381" t="s">
        <v>21</v>
      </c>
      <c r="H381" t="s">
        <v>159</v>
      </c>
      <c r="I381" t="s">
        <v>29</v>
      </c>
      <c r="J381" s="5">
        <v>214611513.42473531</v>
      </c>
      <c r="K381" s="5">
        <v>20477812.691410162</v>
      </c>
      <c r="L381" s="5">
        <v>20835464.32817876</v>
      </c>
      <c r="M381" s="5">
        <v>22275705.534847535</v>
      </c>
      <c r="N381" s="5">
        <v>20931388.266782481</v>
      </c>
      <c r="O381" s="5">
        <v>21992306.536718551</v>
      </c>
      <c r="P381" s="5">
        <v>21698926.67533309</v>
      </c>
      <c r="Q381" s="5">
        <v>22736934.474848375</v>
      </c>
      <c r="R381" s="5">
        <v>22963551.151754834</v>
      </c>
      <c r="S381" s="5">
        <v>22669618.281723235</v>
      </c>
      <c r="T381" s="5">
        <v>23125695.43143478</v>
      </c>
      <c r="U381" s="5">
        <v>22956963.724645816</v>
      </c>
      <c r="V381" s="5">
        <v>21660328.055548236</v>
      </c>
      <c r="W381" s="5">
        <v>264324695.15322584</v>
      </c>
      <c r="X381" s="5">
        <v>2799134.6678899205</v>
      </c>
      <c r="Y381" s="5">
        <v>2848022.4622355774</v>
      </c>
      <c r="Z381" s="5">
        <v>3044890.611801242</v>
      </c>
      <c r="AA381" s="5">
        <v>2861134.4105707067</v>
      </c>
      <c r="AB381" s="5">
        <v>3006152.492039023</v>
      </c>
      <c r="AC381" s="5">
        <v>2966050.077135636</v>
      </c>
      <c r="AD381" s="5">
        <v>3107936.5012839613</v>
      </c>
      <c r="AE381" s="5">
        <v>3138912.9833042771</v>
      </c>
      <c r="AF381" s="5">
        <v>3098734.9770427519</v>
      </c>
      <c r="AG381" s="5">
        <v>3161076.6626625988</v>
      </c>
      <c r="AH381" s="5">
        <v>3138012.5406705388</v>
      </c>
      <c r="AI381" s="5">
        <v>2960773.9894791739</v>
      </c>
      <c r="AJ381" s="5">
        <v>36130832.376115412</v>
      </c>
      <c r="AK381" s="5">
        <v>23276947.359300081</v>
      </c>
      <c r="AL381" s="5">
        <v>23683486.790414337</v>
      </c>
      <c r="AM381" s="5">
        <v>25320596.146648776</v>
      </c>
      <c r="AN381" s="5">
        <v>23792522.677353188</v>
      </c>
      <c r="AO381" s="5">
        <v>24998459.028757572</v>
      </c>
      <c r="AP381" s="5">
        <v>24664976.752468728</v>
      </c>
      <c r="AQ381" s="5">
        <v>25844870.976132337</v>
      </c>
      <c r="AR381" s="5">
        <v>26102464.135059111</v>
      </c>
      <c r="AS381" s="5">
        <v>25768353.258765988</v>
      </c>
      <c r="AT381" s="5">
        <v>26286772.09409738</v>
      </c>
      <c r="AU381" s="5">
        <v>26094976.265316356</v>
      </c>
      <c r="AV381" s="5">
        <v>24621102.045027409</v>
      </c>
      <c r="AW381" s="5">
        <f>SUM(Target_CC[[#This Row],[Target_Jan]:[Target_Des]])</f>
        <v>300455527.52934128</v>
      </c>
      <c r="AX381" s="5">
        <v>9777398.6261947434</v>
      </c>
      <c r="AY381" s="5">
        <v>10174119.323391797</v>
      </c>
      <c r="AZ381" s="5">
        <v>10289034.949330807</v>
      </c>
      <c r="BA381" s="5">
        <v>9974899.4857750032</v>
      </c>
      <c r="BB381" s="5">
        <v>10488359.543305274</v>
      </c>
      <c r="BC381" s="5">
        <v>10423112.784169191</v>
      </c>
      <c r="BD381" s="5">
        <v>10763615.883973477</v>
      </c>
      <c r="BE381" s="5">
        <v>10914935.252995767</v>
      </c>
      <c r="BF381" s="5">
        <v>10745262.120155828</v>
      </c>
      <c r="BG381" s="5">
        <v>10927933.782276139</v>
      </c>
      <c r="BH381" s="5">
        <v>11129392.525234064</v>
      </c>
      <c r="BI381" s="5">
        <v>10851023.298882473</v>
      </c>
      <c r="BJ381" s="5">
        <f>SUM(Target_CC[[#This Row],[Target_NGTMA_Jan]:[Target_NGTMA_Des]])</f>
        <v>126459087.57568455</v>
      </c>
      <c r="BK381" s="5">
        <v>1973658</v>
      </c>
      <c r="BL381" s="5">
        <v>2245691</v>
      </c>
      <c r="BM381" s="5">
        <v>2236664</v>
      </c>
      <c r="BN381" s="5">
        <f>Target_CC[[#This Row],[Est_Sust_NP Apr]]+Target_CC[[#This Row],[Est_Sust_POTS Apr]]+Target_CC[[#This Row],[BC_Apr]]</f>
        <v>2215898</v>
      </c>
      <c r="BO381" s="5">
        <f>Target_CC[[#This Row],[Est_Sust_NP Mei]]+Target_CC[[#This Row],[Est_Sust_POTS Mei]]+Target_CC[[#This Row],[BC_Mei]]</f>
        <v>2215898</v>
      </c>
      <c r="BP381" s="5">
        <f>Target_CC[[#This Row],[Est_Sust_NP Jun]]+Target_CC[[#This Row],[Est_Sust_POTS Jun]]+Target_CC[[#This Row],[BC_Jun]]</f>
        <v>2215898</v>
      </c>
      <c r="BQ381" s="5">
        <f>Target_CC[[#This Row],[Est_Sust_NP Jul]]+Target_CC[[#This Row],[Est_Sust_POTS Jul]]+Target_CC[[#This Row],[BC_Jul]]</f>
        <v>2215898</v>
      </c>
      <c r="BR381" s="5">
        <f>Target_CC[[#This Row],[Est_Sust_NP Agu]]+Target_CC[[#This Row],[Est_Sust_POTS Agu]]+Target_CC[[#This Row],[BC_Agu]]</f>
        <v>2215898</v>
      </c>
      <c r="BS381" s="5">
        <f>Target_CC[[#This Row],[Est_Sust_NP Sep]]+Target_CC[[#This Row],[Est_Sust_POTS Sep]]+Target_CC[[#This Row],[BC_Sep]]</f>
        <v>2215898</v>
      </c>
      <c r="BT381" s="5">
        <f>Target_CC[[#This Row],[Est_Sust_NP Okt]]+Target_CC[[#This Row],[Est_Sust_POTS Okt]]+Target_CC[[#This Row],[BC_Okt]]</f>
        <v>2215898</v>
      </c>
      <c r="BU381" s="5">
        <f>Target_CC[[#This Row],[Est_Sust_NP Nov]]+Target_CC[[#This Row],[Est_Sust_POTS Nov]]+Target_CC[[#This Row],[BC_Nov]]</f>
        <v>2215898</v>
      </c>
      <c r="BV381" s="5">
        <f>Target_CC[[#This Row],[Est_Sust_NP Des]]+Target_CC[[#This Row],[Est_Sust_POTS Des]]+Target_CC[[#This Row],[BC_Des]]</f>
        <v>2215898</v>
      </c>
      <c r="BW381" s="5">
        <f>SUM(Target_CC[[#This Row],[Real_Jan]:[Real_Des]])</f>
        <v>26399095</v>
      </c>
      <c r="BX381" s="5">
        <v>0</v>
      </c>
      <c r="BY381" s="5">
        <v>0</v>
      </c>
      <c r="BZ381" s="5">
        <v>0</v>
      </c>
      <c r="CA381" s="5">
        <f>Target_CC[[#This Row],[Est_Sust_NP Mar]]*95%</f>
        <v>0</v>
      </c>
      <c r="CB381" s="5">
        <f>Target_CC[[#This Row],[Est_Sust_NP Apr]]</f>
        <v>0</v>
      </c>
      <c r="CC381" s="5">
        <f>Target_CC[[#This Row],[Est_Sust_NP Mei]]</f>
        <v>0</v>
      </c>
      <c r="CD381" s="5">
        <f>Target_CC[[#This Row],[Est_Sust_NP Jun]]</f>
        <v>0</v>
      </c>
      <c r="CE381" s="5">
        <f>Target_CC[[#This Row],[Est_Sust_NP Jul]]</f>
        <v>0</v>
      </c>
      <c r="CF381" s="5">
        <f>Target_CC[[#This Row],[Est_Sust_NP Agu]]</f>
        <v>0</v>
      </c>
      <c r="CG381" s="5">
        <f>Target_CC[[#This Row],[Est_Sust_NP Sep]]</f>
        <v>0</v>
      </c>
      <c r="CH381" s="5">
        <f>Target_CC[[#This Row],[Est_Sust_NP Okt]]</f>
        <v>0</v>
      </c>
      <c r="CI381" s="5">
        <f>Target_CC[[#This Row],[Est_Sust_NP Nov]]</f>
        <v>0</v>
      </c>
      <c r="CJ381" s="5">
        <f>SUM(Target_CC[[#This Row],[Est_Sust_NP Jan]:[Est_Sust_NP Des]])</f>
        <v>0</v>
      </c>
      <c r="CK381" s="5">
        <v>2093621</v>
      </c>
      <c r="CL381" s="5">
        <v>2188801</v>
      </c>
      <c r="CM381" s="5">
        <v>2215898</v>
      </c>
      <c r="CN381" s="5">
        <f>Target_CC[[#This Row],[Est_Sust_POTS Mar]]</f>
        <v>2215898</v>
      </c>
      <c r="CO381" s="5">
        <f>Target_CC[[#This Row],[Est_Sust_POTS Apr]]</f>
        <v>2215898</v>
      </c>
      <c r="CP381" s="5">
        <f>Target_CC[[#This Row],[Est_Sust_POTS Mei]]</f>
        <v>2215898</v>
      </c>
      <c r="CQ381" s="5">
        <f>Target_CC[[#This Row],[Est_Sust_POTS Jun]]</f>
        <v>2215898</v>
      </c>
      <c r="CR381" s="5">
        <f>Target_CC[[#This Row],[Est_Sust_POTS Jul]]</f>
        <v>2215898</v>
      </c>
      <c r="CS381" s="5">
        <f>Target_CC[[#This Row],[Est_Sust_POTS Agu]]</f>
        <v>2215898</v>
      </c>
      <c r="CT381" s="5">
        <f>Target_CC[[#This Row],[Est_Sust_POTS Sep]]</f>
        <v>2215898</v>
      </c>
      <c r="CU381" s="5">
        <f>Target_CC[[#This Row],[Est_Sust_POTS Okt]]</f>
        <v>2215898</v>
      </c>
      <c r="CV381" s="5">
        <f>Target_CC[[#This Row],[Est_Sust_POTS Nov]]</f>
        <v>2215898</v>
      </c>
      <c r="CW381" s="5">
        <f>SUM(Target_CC[[#This Row],[Est_Sust_POTS Jan]:[Est_Sust_POTS Des]])</f>
        <v>26441402</v>
      </c>
      <c r="CX381" s="5"/>
      <c r="CY381" s="5">
        <v>0</v>
      </c>
      <c r="CZ381" s="5">
        <v>0</v>
      </c>
      <c r="DA381" s="5">
        <v>0</v>
      </c>
      <c r="DB381" s="5"/>
      <c r="DC381" s="5"/>
      <c r="DD381" s="5"/>
      <c r="DE381" s="5"/>
      <c r="DF381" s="5"/>
      <c r="DG381" s="5"/>
      <c r="DH381" s="5"/>
      <c r="DI381" s="5"/>
      <c r="DJ381" s="5">
        <f>SUM(Target_CC[[#This Row],[BC_Jan]:[BC_Des]])</f>
        <v>0</v>
      </c>
      <c r="DK381" s="5"/>
      <c r="DL381" s="5"/>
      <c r="DM381" s="5"/>
      <c r="DN381" s="5"/>
      <c r="DO381" s="5"/>
      <c r="DP381" s="5"/>
      <c r="DQ381" s="5"/>
      <c r="DR381" s="5"/>
      <c r="DS381" s="5"/>
      <c r="DT381" s="5"/>
      <c r="DU381" s="5"/>
      <c r="DV381" s="5"/>
      <c r="DW381" s="5"/>
      <c r="DX381" s="5" t="s">
        <v>160</v>
      </c>
    </row>
    <row r="382" spans="2:128" x14ac:dyDescent="0.3">
      <c r="B382">
        <v>19529040</v>
      </c>
      <c r="C382" t="s">
        <v>649</v>
      </c>
      <c r="D382" t="s">
        <v>650</v>
      </c>
      <c r="E382" t="s">
        <v>299</v>
      </c>
      <c r="F382" t="s">
        <v>309</v>
      </c>
      <c r="G382" t="s">
        <v>25</v>
      </c>
      <c r="H382" t="s">
        <v>159</v>
      </c>
      <c r="I382" t="s">
        <v>29</v>
      </c>
      <c r="J382" s="5">
        <v>11033576.573433364</v>
      </c>
      <c r="K382" s="5">
        <v>1822056.8181818184</v>
      </c>
      <c r="L382" s="5">
        <v>1917954.5454545456</v>
      </c>
      <c r="M382" s="5">
        <v>1726159.0909090911</v>
      </c>
      <c r="N382" s="5">
        <v>1534363.6363636365</v>
      </c>
      <c r="O382" s="5">
        <v>1630261.3636363638</v>
      </c>
      <c r="P382" s="5">
        <v>1726159.0909090911</v>
      </c>
      <c r="Q382" s="5">
        <v>2205647.7272727275</v>
      </c>
      <c r="R382" s="5">
        <v>2013852.2727272729</v>
      </c>
      <c r="S382" s="5">
        <v>2013852.2727272729</v>
      </c>
      <c r="T382" s="5">
        <v>2205647.7272727275</v>
      </c>
      <c r="U382" s="5">
        <v>1917954.5454545456</v>
      </c>
      <c r="V382" s="5">
        <v>2013852.2727272729</v>
      </c>
      <c r="W382" s="5">
        <v>22727761.363636367</v>
      </c>
      <c r="X382" s="5">
        <v>244160.94378247988</v>
      </c>
      <c r="Y382" s="5">
        <v>259652.44445830936</v>
      </c>
      <c r="Z382" s="5">
        <v>341643.89604333806</v>
      </c>
      <c r="AA382" s="5">
        <v>348324.20716406981</v>
      </c>
      <c r="AB382" s="5">
        <v>455602.25997944543</v>
      </c>
      <c r="AC382" s="5">
        <v>425693.81295781879</v>
      </c>
      <c r="AD382" s="5">
        <v>373819.00932064163</v>
      </c>
      <c r="AE382" s="5">
        <v>422867.88989957364</v>
      </c>
      <c r="AF382" s="5">
        <v>367175.48170450836</v>
      </c>
      <c r="AG382" s="5">
        <v>386421.06994329812</v>
      </c>
      <c r="AH382" s="5">
        <v>474774.91639856319</v>
      </c>
      <c r="AI382" s="5">
        <v>563285.18626863894</v>
      </c>
      <c r="AJ382" s="5">
        <v>4663421.1179206856</v>
      </c>
      <c r="AK382" s="5">
        <v>2066217.7619642983</v>
      </c>
      <c r="AL382" s="5">
        <v>2177606.989912855</v>
      </c>
      <c r="AM382" s="5">
        <v>2067802.9869524292</v>
      </c>
      <c r="AN382" s="5">
        <v>1882687.8435277063</v>
      </c>
      <c r="AO382" s="5">
        <v>2085863.6236158093</v>
      </c>
      <c r="AP382" s="5">
        <v>2151852.9038669099</v>
      </c>
      <c r="AQ382" s="5">
        <v>2579466.7365933694</v>
      </c>
      <c r="AR382" s="5">
        <v>2436720.1626268467</v>
      </c>
      <c r="AS382" s="5">
        <v>2381027.7544317814</v>
      </c>
      <c r="AT382" s="5">
        <v>2592068.7972160256</v>
      </c>
      <c r="AU382" s="5">
        <v>2392729.4618531088</v>
      </c>
      <c r="AV382" s="5">
        <v>2577137.4589959118</v>
      </c>
      <c r="AW382" s="5">
        <f>SUM(Target_CC[[#This Row],[Target_Jan]:[Target_Des]])</f>
        <v>27391182.481557049</v>
      </c>
      <c r="AX382" s="5">
        <v>0</v>
      </c>
      <c r="AY382" s="5">
        <v>0</v>
      </c>
      <c r="AZ382" s="5">
        <v>0</v>
      </c>
      <c r="BA382" s="5">
        <v>0</v>
      </c>
      <c r="BB382" s="5">
        <v>0</v>
      </c>
      <c r="BC382" s="5">
        <v>0</v>
      </c>
      <c r="BD382" s="5">
        <v>0</v>
      </c>
      <c r="BE382" s="5">
        <v>0</v>
      </c>
      <c r="BF382" s="5">
        <v>0</v>
      </c>
      <c r="BG382" s="5">
        <v>0</v>
      </c>
      <c r="BH382" s="5">
        <v>0</v>
      </c>
      <c r="BI382" s="5">
        <v>0</v>
      </c>
      <c r="BJ382" s="5">
        <f>SUM(Target_CC[[#This Row],[Target_NGTMA_Jan]:[Target_NGTMA_Des]])</f>
        <v>0</v>
      </c>
      <c r="BK382" s="5">
        <v>2175000</v>
      </c>
      <c r="BL382" s="5">
        <v>2175000</v>
      </c>
      <c r="BM382" s="5">
        <v>2175000</v>
      </c>
      <c r="BN382" s="5">
        <f>Target_CC[[#This Row],[Est_Sust_NP Apr]]+Target_CC[[#This Row],[Est_Sust_POTS Apr]]+Target_CC[[#This Row],[BC_Apr]]</f>
        <v>2175000</v>
      </c>
      <c r="BO382" s="5">
        <f>Target_CC[[#This Row],[Est_Sust_NP Mei]]+Target_CC[[#This Row],[Est_Sust_POTS Mei]]+Target_CC[[#This Row],[BC_Mei]]</f>
        <v>2175000</v>
      </c>
      <c r="BP382" s="5">
        <f>Target_CC[[#This Row],[Est_Sust_NP Jun]]+Target_CC[[#This Row],[Est_Sust_POTS Jun]]+Target_CC[[#This Row],[BC_Jun]]</f>
        <v>2175000</v>
      </c>
      <c r="BQ382" s="5">
        <f>Target_CC[[#This Row],[Est_Sust_NP Jul]]+Target_CC[[#This Row],[Est_Sust_POTS Jul]]+Target_CC[[#This Row],[BC_Jul]]</f>
        <v>2175000</v>
      </c>
      <c r="BR382" s="5">
        <f>Target_CC[[#This Row],[Est_Sust_NP Agu]]+Target_CC[[#This Row],[Est_Sust_POTS Agu]]+Target_CC[[#This Row],[BC_Agu]]</f>
        <v>2175000</v>
      </c>
      <c r="BS382" s="5">
        <f>Target_CC[[#This Row],[Est_Sust_NP Sep]]+Target_CC[[#This Row],[Est_Sust_POTS Sep]]+Target_CC[[#This Row],[BC_Sep]]</f>
        <v>2175000</v>
      </c>
      <c r="BT382" s="5">
        <f>Target_CC[[#This Row],[Est_Sust_NP Okt]]+Target_CC[[#This Row],[Est_Sust_POTS Okt]]+Target_CC[[#This Row],[BC_Okt]]</f>
        <v>2175000</v>
      </c>
      <c r="BU382" s="5">
        <f>Target_CC[[#This Row],[Est_Sust_NP Nov]]+Target_CC[[#This Row],[Est_Sust_POTS Nov]]+Target_CC[[#This Row],[BC_Nov]]</f>
        <v>2175000</v>
      </c>
      <c r="BV382" s="5">
        <f>Target_CC[[#This Row],[Est_Sust_NP Des]]+Target_CC[[#This Row],[Est_Sust_POTS Des]]+Target_CC[[#This Row],[BC_Des]]</f>
        <v>2175000</v>
      </c>
      <c r="BW382" s="5">
        <f>SUM(Target_CC[[#This Row],[Real_Jan]:[Real_Des]])</f>
        <v>26100000</v>
      </c>
      <c r="BX382" s="5">
        <v>0</v>
      </c>
      <c r="BY382" s="5">
        <v>0</v>
      </c>
      <c r="BZ382" s="5">
        <v>0</v>
      </c>
      <c r="CA382" s="5">
        <f>Target_CC[[#This Row],[Est_Sust_NP Mar]]*95%</f>
        <v>0</v>
      </c>
      <c r="CB382" s="5">
        <f>Target_CC[[#This Row],[Est_Sust_NP Apr]]</f>
        <v>0</v>
      </c>
      <c r="CC382" s="5">
        <f>Target_CC[[#This Row],[Est_Sust_NP Mei]]</f>
        <v>0</v>
      </c>
      <c r="CD382" s="5">
        <f>Target_CC[[#This Row],[Est_Sust_NP Jun]]</f>
        <v>0</v>
      </c>
      <c r="CE382" s="5">
        <f>Target_CC[[#This Row],[Est_Sust_NP Jul]]</f>
        <v>0</v>
      </c>
      <c r="CF382" s="5">
        <f>Target_CC[[#This Row],[Est_Sust_NP Agu]]</f>
        <v>0</v>
      </c>
      <c r="CG382" s="5">
        <f>Target_CC[[#This Row],[Est_Sust_NP Sep]]</f>
        <v>0</v>
      </c>
      <c r="CH382" s="5">
        <f>Target_CC[[#This Row],[Est_Sust_NP Okt]]</f>
        <v>0</v>
      </c>
      <c r="CI382" s="5">
        <f>Target_CC[[#This Row],[Est_Sust_NP Nov]]</f>
        <v>0</v>
      </c>
      <c r="CJ382" s="5">
        <f>SUM(Target_CC[[#This Row],[Est_Sust_NP Jan]:[Est_Sust_NP Des]])</f>
        <v>0</v>
      </c>
      <c r="CK382" s="5">
        <v>2175000</v>
      </c>
      <c r="CL382" s="5">
        <v>2175000</v>
      </c>
      <c r="CM382" s="5">
        <v>2175000</v>
      </c>
      <c r="CN382" s="5">
        <f>Target_CC[[#This Row],[Est_Sust_POTS Mar]]</f>
        <v>2175000</v>
      </c>
      <c r="CO382" s="5">
        <f>Target_CC[[#This Row],[Est_Sust_POTS Apr]]</f>
        <v>2175000</v>
      </c>
      <c r="CP382" s="5">
        <f>Target_CC[[#This Row],[Est_Sust_POTS Mei]]</f>
        <v>2175000</v>
      </c>
      <c r="CQ382" s="5">
        <f>Target_CC[[#This Row],[Est_Sust_POTS Jun]]</f>
        <v>2175000</v>
      </c>
      <c r="CR382" s="5">
        <f>Target_CC[[#This Row],[Est_Sust_POTS Jul]]</f>
        <v>2175000</v>
      </c>
      <c r="CS382" s="5">
        <f>Target_CC[[#This Row],[Est_Sust_POTS Agu]]</f>
        <v>2175000</v>
      </c>
      <c r="CT382" s="5">
        <f>Target_CC[[#This Row],[Est_Sust_POTS Sep]]</f>
        <v>2175000</v>
      </c>
      <c r="CU382" s="5">
        <f>Target_CC[[#This Row],[Est_Sust_POTS Okt]]</f>
        <v>2175000</v>
      </c>
      <c r="CV382" s="5">
        <f>Target_CC[[#This Row],[Est_Sust_POTS Nov]]</f>
        <v>2175000</v>
      </c>
      <c r="CW382" s="5">
        <f>SUM(Target_CC[[#This Row],[Est_Sust_POTS Jan]:[Est_Sust_POTS Des]])</f>
        <v>26100000</v>
      </c>
      <c r="CX382" s="5"/>
      <c r="CY382" s="5">
        <v>0</v>
      </c>
      <c r="CZ382" s="5">
        <v>0</v>
      </c>
      <c r="DA382" s="5">
        <v>0</v>
      </c>
      <c r="DB382" s="5"/>
      <c r="DC382" s="5"/>
      <c r="DD382" s="5"/>
      <c r="DE382" s="5"/>
      <c r="DF382" s="5"/>
      <c r="DG382" s="5"/>
      <c r="DH382" s="5"/>
      <c r="DI382" s="5"/>
      <c r="DJ382" s="5">
        <f>SUM(Target_CC[[#This Row],[BC_Jan]:[BC_Des]])</f>
        <v>0</v>
      </c>
      <c r="DK382" s="5"/>
      <c r="DL382" s="5"/>
      <c r="DM382" s="5"/>
      <c r="DN382" s="5"/>
      <c r="DO382" s="5"/>
      <c r="DP382" s="5"/>
      <c r="DQ382" s="5"/>
      <c r="DR382" s="5"/>
      <c r="DS382" s="5"/>
      <c r="DT382" s="5"/>
      <c r="DU382" s="5"/>
      <c r="DV382" s="5"/>
      <c r="DW382" s="5"/>
      <c r="DX382" s="5" t="s">
        <v>160</v>
      </c>
    </row>
    <row r="383" spans="2:128" x14ac:dyDescent="0.3">
      <c r="B383">
        <v>3001065649</v>
      </c>
      <c r="C383" t="s">
        <v>651</v>
      </c>
      <c r="D383" t="s">
        <v>331</v>
      </c>
      <c r="E383" t="s">
        <v>459</v>
      </c>
      <c r="F383" t="s">
        <v>294</v>
      </c>
      <c r="G383" t="s">
        <v>25</v>
      </c>
      <c r="H383" t="s">
        <v>159</v>
      </c>
      <c r="I383" t="s">
        <v>29</v>
      </c>
      <c r="J383" s="5">
        <v>987460000</v>
      </c>
      <c r="K383" s="5">
        <v>2377772.7272727275</v>
      </c>
      <c r="L383" s="5">
        <v>2408181.8181818184</v>
      </c>
      <c r="M383" s="5">
        <v>2347363.6363636362</v>
      </c>
      <c r="N383" s="5">
        <v>2286545.4545454546</v>
      </c>
      <c r="O383" s="5">
        <v>2316954.5454545454</v>
      </c>
      <c r="P383" s="5">
        <v>2347363.6363636362</v>
      </c>
      <c r="Q383" s="5">
        <v>2499409.0909090908</v>
      </c>
      <c r="R383" s="5">
        <v>2438590.9090909092</v>
      </c>
      <c r="S383" s="5">
        <v>2438590.9090909092</v>
      </c>
      <c r="T383" s="5">
        <v>2499409.0909090908</v>
      </c>
      <c r="U383" s="5">
        <v>2408181.8181818184</v>
      </c>
      <c r="V383" s="5">
        <v>2438590.9090909092</v>
      </c>
      <c r="W383" s="5">
        <v>28806954.545454551</v>
      </c>
      <c r="X383" s="5">
        <v>2710767.0970723601</v>
      </c>
      <c r="Y383" s="5">
        <v>5179198.6043677339</v>
      </c>
      <c r="Z383" s="5">
        <v>5258878.5828964682</v>
      </c>
      <c r="AA383" s="5">
        <v>5576270.4973692596</v>
      </c>
      <c r="AB383" s="5">
        <v>8954203.587121794</v>
      </c>
      <c r="AC383" s="5">
        <v>8058783.2284096144</v>
      </c>
      <c r="AD383" s="5">
        <v>4551720.1567869112</v>
      </c>
      <c r="AE383" s="5">
        <v>10013784.344931206</v>
      </c>
      <c r="AF383" s="5">
        <v>8344820.2874426702</v>
      </c>
      <c r="AG383" s="5">
        <v>10013784.344931206</v>
      </c>
      <c r="AH383" s="5">
        <v>10848266.373675475</v>
      </c>
      <c r="AI383" s="5">
        <v>10848266.373675475</v>
      </c>
      <c r="AJ383" s="5">
        <v>90358743.478680179</v>
      </c>
      <c r="AK383" s="5">
        <v>5088539.8243450876</v>
      </c>
      <c r="AL383" s="5">
        <v>7587380.4225495523</v>
      </c>
      <c r="AM383" s="5">
        <v>7606242.219260104</v>
      </c>
      <c r="AN383" s="5">
        <v>7862815.9519147146</v>
      </c>
      <c r="AO383" s="5">
        <v>11271158.132576339</v>
      </c>
      <c r="AP383" s="5">
        <v>10406146.864773251</v>
      </c>
      <c r="AQ383" s="5">
        <v>7051129.247696002</v>
      </c>
      <c r="AR383" s="5">
        <v>12452375.254022114</v>
      </c>
      <c r="AS383" s="5">
        <v>10783411.196533579</v>
      </c>
      <c r="AT383" s="5">
        <v>12513193.435840297</v>
      </c>
      <c r="AU383" s="5">
        <v>13256448.191857293</v>
      </c>
      <c r="AV383" s="5">
        <v>13286857.282766383</v>
      </c>
      <c r="AW383" s="5">
        <f>SUM(Target_CC[[#This Row],[Target_Jan]:[Target_Des]])</f>
        <v>119165698.02413473</v>
      </c>
      <c r="AX383" s="5">
        <v>0</v>
      </c>
      <c r="AY383" s="5">
        <v>0</v>
      </c>
      <c r="AZ383" s="5">
        <v>0</v>
      </c>
      <c r="BA383" s="5">
        <v>0</v>
      </c>
      <c r="BB383" s="5">
        <v>0</v>
      </c>
      <c r="BC383" s="5">
        <v>0</v>
      </c>
      <c r="BD383" s="5">
        <v>0</v>
      </c>
      <c r="BE383" s="5">
        <v>0</v>
      </c>
      <c r="BF383" s="5">
        <v>0</v>
      </c>
      <c r="BG383" s="5">
        <v>0</v>
      </c>
      <c r="BH383" s="5">
        <v>0</v>
      </c>
      <c r="BI383" s="5">
        <v>0</v>
      </c>
      <c r="BJ383" s="5">
        <f>SUM(Target_CC[[#This Row],[Target_NGTMA_Jan]:[Target_NGTMA_Des]])</f>
        <v>0</v>
      </c>
      <c r="BK383" s="5">
        <v>137652040</v>
      </c>
      <c r="BL383" s="5">
        <v>73143440</v>
      </c>
      <c r="BM383" s="5">
        <v>43612930</v>
      </c>
      <c r="BN383" s="5">
        <f>Target_CC[[#This Row],[Est_Sust_NP Apr]]+Target_CC[[#This Row],[Est_Sust_POTS Apr]]+Target_CC[[#This Row],[BC_Apr]]</f>
        <v>18176733.5</v>
      </c>
      <c r="BO383" s="5">
        <f>Target_CC[[#This Row],[Est_Sust_NP Mei]]+Target_CC[[#This Row],[Est_Sust_POTS Mei]]+Target_CC[[#This Row],[BC_Mei]]</f>
        <v>18176733.5</v>
      </c>
      <c r="BP383" s="5">
        <f>Target_CC[[#This Row],[Est_Sust_NP Jun]]+Target_CC[[#This Row],[Est_Sust_POTS Jun]]+Target_CC[[#This Row],[BC_Jun]]</f>
        <v>18176733.5</v>
      </c>
      <c r="BQ383" s="5">
        <f>Target_CC[[#This Row],[Est_Sust_NP Jul]]+Target_CC[[#This Row],[Est_Sust_POTS Jul]]+Target_CC[[#This Row],[BC_Jul]]</f>
        <v>18176733.5</v>
      </c>
      <c r="BR383" s="5">
        <f>Target_CC[[#This Row],[Est_Sust_NP Agu]]+Target_CC[[#This Row],[Est_Sust_POTS Agu]]+Target_CC[[#This Row],[BC_Agu]]</f>
        <v>18176733.5</v>
      </c>
      <c r="BS383" s="5">
        <f>Target_CC[[#This Row],[Est_Sust_NP Sep]]+Target_CC[[#This Row],[Est_Sust_POTS Sep]]+Target_CC[[#This Row],[BC_Sep]]</f>
        <v>18176733.5</v>
      </c>
      <c r="BT383" s="5">
        <f>Target_CC[[#This Row],[Est_Sust_NP Okt]]+Target_CC[[#This Row],[Est_Sust_POTS Okt]]+Target_CC[[#This Row],[BC_Okt]]</f>
        <v>18176733.5</v>
      </c>
      <c r="BU383" s="5">
        <f>Target_CC[[#This Row],[Est_Sust_NP Nov]]+Target_CC[[#This Row],[Est_Sust_POTS Nov]]+Target_CC[[#This Row],[BC_Nov]]</f>
        <v>18176733.5</v>
      </c>
      <c r="BV383" s="5">
        <f>Target_CC[[#This Row],[Est_Sust_NP Des]]+Target_CC[[#This Row],[Est_Sust_POTS Des]]+Target_CC[[#This Row],[BC_Des]]</f>
        <v>18176733.5</v>
      </c>
      <c r="BW383" s="5">
        <f>SUM(Target_CC[[#This Row],[Real_Jan]:[Real_Des]])</f>
        <v>417999011.5</v>
      </c>
      <c r="BX383" s="5">
        <v>1800000</v>
      </c>
      <c r="BY383" s="5">
        <v>22231440</v>
      </c>
      <c r="BZ383" s="5">
        <v>18723930</v>
      </c>
      <c r="CA383" s="5">
        <f>Target_CC[[#This Row],[Est_Sust_NP Mar]]*95%</f>
        <v>17787733.5</v>
      </c>
      <c r="CB383" s="5">
        <f>Target_CC[[#This Row],[Est_Sust_NP Apr]]</f>
        <v>17787733.5</v>
      </c>
      <c r="CC383" s="5">
        <f>Target_CC[[#This Row],[Est_Sust_NP Mei]]</f>
        <v>17787733.5</v>
      </c>
      <c r="CD383" s="5">
        <f>Target_CC[[#This Row],[Est_Sust_NP Jun]]</f>
        <v>17787733.5</v>
      </c>
      <c r="CE383" s="5">
        <f>Target_CC[[#This Row],[Est_Sust_NP Jul]]</f>
        <v>17787733.5</v>
      </c>
      <c r="CF383" s="5">
        <f>Target_CC[[#This Row],[Est_Sust_NP Agu]]</f>
        <v>17787733.5</v>
      </c>
      <c r="CG383" s="5">
        <f>Target_CC[[#This Row],[Est_Sust_NP Sep]]</f>
        <v>17787733.5</v>
      </c>
      <c r="CH383" s="5">
        <f>Target_CC[[#This Row],[Est_Sust_NP Okt]]</f>
        <v>17787733.5</v>
      </c>
      <c r="CI383" s="5">
        <f>Target_CC[[#This Row],[Est_Sust_NP Nov]]</f>
        <v>17787733.5</v>
      </c>
      <c r="CJ383" s="5">
        <f>SUM(Target_CC[[#This Row],[Est_Sust_NP Jan]:[Est_Sust_NP Des]])</f>
        <v>202844971.5</v>
      </c>
      <c r="CK383" s="5">
        <v>389000</v>
      </c>
      <c r="CL383" s="5">
        <v>389000</v>
      </c>
      <c r="CM383" s="5">
        <v>389000</v>
      </c>
      <c r="CN383" s="5">
        <f>Target_CC[[#This Row],[Est_Sust_POTS Mar]]</f>
        <v>389000</v>
      </c>
      <c r="CO383" s="5">
        <f>Target_CC[[#This Row],[Est_Sust_POTS Apr]]</f>
        <v>389000</v>
      </c>
      <c r="CP383" s="5">
        <f>Target_CC[[#This Row],[Est_Sust_POTS Mei]]</f>
        <v>389000</v>
      </c>
      <c r="CQ383" s="5">
        <f>Target_CC[[#This Row],[Est_Sust_POTS Jun]]</f>
        <v>389000</v>
      </c>
      <c r="CR383" s="5">
        <f>Target_CC[[#This Row],[Est_Sust_POTS Jul]]</f>
        <v>389000</v>
      </c>
      <c r="CS383" s="5">
        <f>Target_CC[[#This Row],[Est_Sust_POTS Agu]]</f>
        <v>389000</v>
      </c>
      <c r="CT383" s="5">
        <f>Target_CC[[#This Row],[Est_Sust_POTS Sep]]</f>
        <v>389000</v>
      </c>
      <c r="CU383" s="5">
        <f>Target_CC[[#This Row],[Est_Sust_POTS Okt]]</f>
        <v>389000</v>
      </c>
      <c r="CV383" s="5">
        <f>Target_CC[[#This Row],[Est_Sust_POTS Nov]]</f>
        <v>389000</v>
      </c>
      <c r="CW383" s="5">
        <f>SUM(Target_CC[[#This Row],[Est_Sust_POTS Jan]:[Est_Sust_POTS Des]])</f>
        <v>4668000</v>
      </c>
      <c r="CX383" s="5"/>
      <c r="CY383" s="5">
        <v>50523000</v>
      </c>
      <c r="CZ383" s="5">
        <v>24500000</v>
      </c>
      <c r="DA383" s="5">
        <v>0</v>
      </c>
      <c r="DB383" s="5"/>
      <c r="DC383" s="5"/>
      <c r="DD383" s="5"/>
      <c r="DE383" s="5"/>
      <c r="DF383" s="5"/>
      <c r="DG383" s="5"/>
      <c r="DH383" s="5"/>
      <c r="DI383" s="5"/>
      <c r="DJ383" s="5">
        <f>SUM(Target_CC[[#This Row],[BC_Jan]:[BC_Des]])</f>
        <v>75023000</v>
      </c>
      <c r="DK383" s="5"/>
      <c r="DL383" s="5"/>
      <c r="DM383" s="5"/>
      <c r="DN383" s="5"/>
      <c r="DO383" s="5"/>
      <c r="DP383" s="5"/>
      <c r="DQ383" s="5"/>
      <c r="DR383" s="5"/>
      <c r="DS383" s="5"/>
      <c r="DT383" s="5"/>
      <c r="DU383" s="5"/>
      <c r="DV383" s="5"/>
      <c r="DW383" s="5"/>
      <c r="DX383" s="5" t="s">
        <v>160</v>
      </c>
    </row>
    <row r="384" spans="2:128" x14ac:dyDescent="0.3">
      <c r="B384">
        <v>10001080</v>
      </c>
      <c r="C384" t="s">
        <v>652</v>
      </c>
      <c r="D384" t="s">
        <v>653</v>
      </c>
      <c r="E384" t="s">
        <v>549</v>
      </c>
      <c r="F384" t="s">
        <v>296</v>
      </c>
      <c r="G384" t="s">
        <v>25</v>
      </c>
      <c r="H384" t="s">
        <v>159</v>
      </c>
      <c r="I384" t="s">
        <v>29</v>
      </c>
      <c r="J384" s="5">
        <v>17699040.67808466</v>
      </c>
      <c r="K384" s="5">
        <v>3086766.7115000002</v>
      </c>
      <c r="L384" s="5">
        <v>3002824.213</v>
      </c>
      <c r="M384" s="5">
        <v>3012756.8715000004</v>
      </c>
      <c r="N384" s="5">
        <v>2972245.4989999998</v>
      </c>
      <c r="O384" s="5">
        <v>2896579.4525000006</v>
      </c>
      <c r="P384" s="5">
        <v>2882070.8339999998</v>
      </c>
      <c r="Q384" s="5">
        <v>3000536.233</v>
      </c>
      <c r="R384" s="5">
        <v>3063200.9024999999</v>
      </c>
      <c r="S384" s="5">
        <v>3045623.5655</v>
      </c>
      <c r="T384" s="5">
        <v>3053268.2439999999</v>
      </c>
      <c r="U384" s="5">
        <v>3055556.2239999999</v>
      </c>
      <c r="V384" s="5">
        <v>3028046.2285000002</v>
      </c>
      <c r="W384" s="5">
        <v>36099474.978999995</v>
      </c>
      <c r="X384" s="5">
        <v>0</v>
      </c>
      <c r="Y384" s="5">
        <v>690859.22431823774</v>
      </c>
      <c r="Z384" s="5">
        <v>683729.23020126333</v>
      </c>
      <c r="AA384" s="5">
        <v>537486.86343142285</v>
      </c>
      <c r="AB384" s="5">
        <v>586231.66372162709</v>
      </c>
      <c r="AC384" s="5">
        <v>571553.53985494352</v>
      </c>
      <c r="AD384" s="5">
        <v>710365.72728492401</v>
      </c>
      <c r="AE384" s="5">
        <v>598269.13892134407</v>
      </c>
      <c r="AF384" s="5">
        <v>715610.41381648171</v>
      </c>
      <c r="AG384" s="5">
        <v>720720.50871695695</v>
      </c>
      <c r="AH384" s="5">
        <v>611960.29877694696</v>
      </c>
      <c r="AI384" s="5">
        <v>623089.45347582689</v>
      </c>
      <c r="AJ384" s="5">
        <v>7049876.062519975</v>
      </c>
      <c r="AK384" s="5">
        <v>3086766.7115000002</v>
      </c>
      <c r="AL384" s="5">
        <v>3693683.4373182375</v>
      </c>
      <c r="AM384" s="5">
        <v>3696486.1017012638</v>
      </c>
      <c r="AN384" s="5">
        <v>3509732.3624314228</v>
      </c>
      <c r="AO384" s="5">
        <v>3482811.1162216277</v>
      </c>
      <c r="AP384" s="5">
        <v>3453624.3738549436</v>
      </c>
      <c r="AQ384" s="5">
        <v>3710901.9602849241</v>
      </c>
      <c r="AR384" s="5">
        <v>3661470.041421344</v>
      </c>
      <c r="AS384" s="5">
        <v>3761233.9793164819</v>
      </c>
      <c r="AT384" s="5">
        <v>3773988.7527169567</v>
      </c>
      <c r="AU384" s="5">
        <v>3667516.5227769469</v>
      </c>
      <c r="AV384" s="5">
        <v>3651135.6819758271</v>
      </c>
      <c r="AW384" s="5">
        <f>SUM(Target_CC[[#This Row],[Target_Jan]:[Target_Des]])</f>
        <v>43149351.04151997</v>
      </c>
      <c r="AX384" s="5">
        <v>0</v>
      </c>
      <c r="AY384" s="5">
        <v>0</v>
      </c>
      <c r="AZ384" s="5">
        <v>0</v>
      </c>
      <c r="BA384" s="5">
        <v>0</v>
      </c>
      <c r="BB384" s="5">
        <v>0</v>
      </c>
      <c r="BC384" s="5">
        <v>0</v>
      </c>
      <c r="BD384" s="5">
        <v>0</v>
      </c>
      <c r="BE384" s="5">
        <v>0</v>
      </c>
      <c r="BF384" s="5">
        <v>0</v>
      </c>
      <c r="BG384" s="5">
        <v>0</v>
      </c>
      <c r="BH384" s="5">
        <v>0</v>
      </c>
      <c r="BI384" s="5">
        <v>0</v>
      </c>
      <c r="BJ384" s="5">
        <f>SUM(Target_CC[[#This Row],[Target_NGTMA_Jan]:[Target_NGTMA_Des]])</f>
        <v>0</v>
      </c>
      <c r="BK384" s="5">
        <v>1855600</v>
      </c>
      <c r="BL384" s="5">
        <v>1855600</v>
      </c>
      <c r="BM384" s="5">
        <v>1855600</v>
      </c>
      <c r="BN384" s="5">
        <f>Target_CC[[#This Row],[Est_Sust_NP Apr]]+Target_CC[[#This Row],[Est_Sust_POTS Apr]]+Target_CC[[#This Row],[BC_Apr]]</f>
        <v>2279798</v>
      </c>
      <c r="BO384" s="5">
        <f>Target_CC[[#This Row],[Est_Sust_NP Mei]]+Target_CC[[#This Row],[Est_Sust_POTS Mei]]+Target_CC[[#This Row],[BC_Mei]]</f>
        <v>2279798</v>
      </c>
      <c r="BP384" s="5">
        <f>Target_CC[[#This Row],[Est_Sust_NP Jun]]+Target_CC[[#This Row],[Est_Sust_POTS Jun]]+Target_CC[[#This Row],[BC_Jun]]</f>
        <v>2279798</v>
      </c>
      <c r="BQ384" s="5">
        <f>Target_CC[[#This Row],[Est_Sust_NP Jul]]+Target_CC[[#This Row],[Est_Sust_POTS Jul]]+Target_CC[[#This Row],[BC_Jul]]</f>
        <v>2279798</v>
      </c>
      <c r="BR384" s="5">
        <f>Target_CC[[#This Row],[Est_Sust_NP Agu]]+Target_CC[[#This Row],[Est_Sust_POTS Agu]]+Target_CC[[#This Row],[BC_Agu]]</f>
        <v>2279798</v>
      </c>
      <c r="BS384" s="5">
        <f>Target_CC[[#This Row],[Est_Sust_NP Sep]]+Target_CC[[#This Row],[Est_Sust_POTS Sep]]+Target_CC[[#This Row],[BC_Sep]]</f>
        <v>2279798</v>
      </c>
      <c r="BT384" s="5">
        <f>Target_CC[[#This Row],[Est_Sust_NP Okt]]+Target_CC[[#This Row],[Est_Sust_POTS Okt]]+Target_CC[[#This Row],[BC_Okt]]</f>
        <v>2279798</v>
      </c>
      <c r="BU384" s="5">
        <f>Target_CC[[#This Row],[Est_Sust_NP Nov]]+Target_CC[[#This Row],[Est_Sust_POTS Nov]]+Target_CC[[#This Row],[BC_Nov]]</f>
        <v>2279798</v>
      </c>
      <c r="BV384" s="5">
        <f>Target_CC[[#This Row],[Est_Sust_NP Des]]+Target_CC[[#This Row],[Est_Sust_POTS Des]]+Target_CC[[#This Row],[BC_Des]]</f>
        <v>2279798</v>
      </c>
      <c r="BW384" s="5">
        <f>SUM(Target_CC[[#This Row],[Real_Jan]:[Real_Des]])</f>
        <v>26084982</v>
      </c>
      <c r="BX384" s="5">
        <v>0</v>
      </c>
      <c r="BY384" s="5">
        <v>0</v>
      </c>
      <c r="BZ384" s="5">
        <v>0</v>
      </c>
      <c r="CA384" s="5">
        <f>Target_CC[[#This Row],[Est_Sust_NP Mar]]*95%</f>
        <v>0</v>
      </c>
      <c r="CB384" s="5">
        <f>Target_CC[[#This Row],[Est_Sust_NP Apr]]</f>
        <v>0</v>
      </c>
      <c r="CC384" s="5">
        <f>Target_CC[[#This Row],[Est_Sust_NP Mei]]</f>
        <v>0</v>
      </c>
      <c r="CD384" s="5">
        <f>Target_CC[[#This Row],[Est_Sust_NP Jun]]</f>
        <v>0</v>
      </c>
      <c r="CE384" s="5">
        <f>Target_CC[[#This Row],[Est_Sust_NP Jul]]</f>
        <v>0</v>
      </c>
      <c r="CF384" s="5">
        <f>Target_CC[[#This Row],[Est_Sust_NP Agu]]</f>
        <v>0</v>
      </c>
      <c r="CG384" s="5">
        <f>Target_CC[[#This Row],[Est_Sust_NP Sep]]</f>
        <v>0</v>
      </c>
      <c r="CH384" s="5">
        <f>Target_CC[[#This Row],[Est_Sust_NP Okt]]</f>
        <v>0</v>
      </c>
      <c r="CI384" s="5">
        <f>Target_CC[[#This Row],[Est_Sust_NP Nov]]</f>
        <v>0</v>
      </c>
      <c r="CJ384" s="5">
        <f>SUM(Target_CC[[#This Row],[Est_Sust_NP Jan]:[Est_Sust_NP Des]])</f>
        <v>0</v>
      </c>
      <c r="CK384" s="5">
        <v>2212960</v>
      </c>
      <c r="CL384" s="5">
        <v>2206417</v>
      </c>
      <c r="CM384" s="5">
        <v>2279798</v>
      </c>
      <c r="CN384" s="5">
        <f>Target_CC[[#This Row],[Est_Sust_POTS Mar]]</f>
        <v>2279798</v>
      </c>
      <c r="CO384" s="5">
        <f>Target_CC[[#This Row],[Est_Sust_POTS Apr]]</f>
        <v>2279798</v>
      </c>
      <c r="CP384" s="5">
        <f>Target_CC[[#This Row],[Est_Sust_POTS Mei]]</f>
        <v>2279798</v>
      </c>
      <c r="CQ384" s="5">
        <f>Target_CC[[#This Row],[Est_Sust_POTS Jun]]</f>
        <v>2279798</v>
      </c>
      <c r="CR384" s="5">
        <f>Target_CC[[#This Row],[Est_Sust_POTS Jul]]</f>
        <v>2279798</v>
      </c>
      <c r="CS384" s="5">
        <f>Target_CC[[#This Row],[Est_Sust_POTS Agu]]</f>
        <v>2279798</v>
      </c>
      <c r="CT384" s="5">
        <f>Target_CC[[#This Row],[Est_Sust_POTS Sep]]</f>
        <v>2279798</v>
      </c>
      <c r="CU384" s="5">
        <f>Target_CC[[#This Row],[Est_Sust_POTS Okt]]</f>
        <v>2279798</v>
      </c>
      <c r="CV384" s="5">
        <f>Target_CC[[#This Row],[Est_Sust_POTS Nov]]</f>
        <v>2279798</v>
      </c>
      <c r="CW384" s="5">
        <f>SUM(Target_CC[[#This Row],[Est_Sust_POTS Jan]:[Est_Sust_POTS Des]])</f>
        <v>27217357</v>
      </c>
      <c r="CX384" s="5"/>
      <c r="CY384" s="5">
        <v>0</v>
      </c>
      <c r="CZ384" s="5">
        <v>0</v>
      </c>
      <c r="DA384" s="5">
        <v>0</v>
      </c>
      <c r="DB384" s="5"/>
      <c r="DC384" s="5"/>
      <c r="DD384" s="5"/>
      <c r="DE384" s="5"/>
      <c r="DF384" s="5"/>
      <c r="DG384" s="5"/>
      <c r="DH384" s="5"/>
      <c r="DI384" s="5"/>
      <c r="DJ384" s="5">
        <f>SUM(Target_CC[[#This Row],[BC_Jan]:[BC_Des]])</f>
        <v>0</v>
      </c>
      <c r="DK384" s="5"/>
      <c r="DL384" s="5"/>
      <c r="DM384" s="5"/>
      <c r="DN384" s="5"/>
      <c r="DO384" s="5"/>
      <c r="DP384" s="5"/>
      <c r="DQ384" s="5"/>
      <c r="DR384" s="5"/>
      <c r="DS384" s="5"/>
      <c r="DT384" s="5"/>
      <c r="DU384" s="5"/>
      <c r="DV384" s="5"/>
      <c r="DW384" s="5"/>
      <c r="DX384" s="5" t="s">
        <v>160</v>
      </c>
    </row>
    <row r="385" spans="2:128" x14ac:dyDescent="0.3">
      <c r="B385">
        <v>19468690</v>
      </c>
      <c r="C385" t="s">
        <v>654</v>
      </c>
      <c r="D385" t="s">
        <v>362</v>
      </c>
      <c r="E385" t="s">
        <v>351</v>
      </c>
      <c r="F385" t="s">
        <v>363</v>
      </c>
      <c r="G385" t="s">
        <v>25</v>
      </c>
      <c r="H385" t="s">
        <v>159</v>
      </c>
      <c r="I385" t="s">
        <v>29</v>
      </c>
      <c r="J385" s="5">
        <v>35199901.465105385</v>
      </c>
      <c r="K385" s="5">
        <v>2537130</v>
      </c>
      <c r="L385" s="5">
        <v>2537130</v>
      </c>
      <c r="M385" s="5">
        <v>2435644.7999999998</v>
      </c>
      <c r="N385" s="5">
        <v>2561486.4479999999</v>
      </c>
      <c r="O385" s="5">
        <v>2435888.36448</v>
      </c>
      <c r="P385" s="5">
        <v>2434632.3836448002</v>
      </c>
      <c r="Q385" s="5">
        <v>2942045.8238364481</v>
      </c>
      <c r="R385" s="5">
        <v>2566550.4582383647</v>
      </c>
      <c r="S385" s="5">
        <v>2689652.0045823837</v>
      </c>
      <c r="T385" s="5">
        <v>2944596.0200458239</v>
      </c>
      <c r="U385" s="5">
        <v>2566575.9602004583</v>
      </c>
      <c r="V385" s="5">
        <v>2816508.7596020047</v>
      </c>
      <c r="W385" s="5">
        <v>31467841.022630282</v>
      </c>
      <c r="X385" s="5">
        <v>48772.819314940374</v>
      </c>
      <c r="Y385" s="5">
        <v>285319.78325329494</v>
      </c>
      <c r="Z385" s="5">
        <v>260692.36852566866</v>
      </c>
      <c r="AA385" s="5">
        <v>179944.25372458104</v>
      </c>
      <c r="AB385" s="5">
        <v>243143.27779282216</v>
      </c>
      <c r="AC385" s="5">
        <v>351521.14748327876</v>
      </c>
      <c r="AD385" s="5">
        <v>413688.05598678306</v>
      </c>
      <c r="AE385" s="5">
        <v>457034.67787164223</v>
      </c>
      <c r="AF385" s="5">
        <v>374376.50986354612</v>
      </c>
      <c r="AG385" s="5">
        <v>460623.38644794474</v>
      </c>
      <c r="AH385" s="5">
        <v>620117.49090631958</v>
      </c>
      <c r="AI385" s="5">
        <v>388322.95141262352</v>
      </c>
      <c r="AJ385" s="5">
        <v>4083556.7225834457</v>
      </c>
      <c r="AK385" s="5">
        <v>2585902.8193149404</v>
      </c>
      <c r="AL385" s="5">
        <v>2822449.7832532949</v>
      </c>
      <c r="AM385" s="5">
        <v>2696337.1685256683</v>
      </c>
      <c r="AN385" s="5">
        <v>2741430.701724581</v>
      </c>
      <c r="AO385" s="5">
        <v>2679031.6422728221</v>
      </c>
      <c r="AP385" s="5">
        <v>2786153.5311280787</v>
      </c>
      <c r="AQ385" s="5">
        <v>3355733.8798232311</v>
      </c>
      <c r="AR385" s="5">
        <v>3023585.1361100068</v>
      </c>
      <c r="AS385" s="5">
        <v>3064028.5144459298</v>
      </c>
      <c r="AT385" s="5">
        <v>3405219.4064937686</v>
      </c>
      <c r="AU385" s="5">
        <v>3186693.4511067779</v>
      </c>
      <c r="AV385" s="5">
        <v>3204831.7110146284</v>
      </c>
      <c r="AW385" s="5">
        <f>SUM(Target_CC[[#This Row],[Target_Jan]:[Target_Des]])</f>
        <v>35551397.745213732</v>
      </c>
      <c r="AX385" s="5">
        <v>792396.75529236195</v>
      </c>
      <c r="AY385" s="5">
        <v>6032290.547343405</v>
      </c>
      <c r="AZ385" s="5">
        <v>1721168.2227272117</v>
      </c>
      <c r="BA385" s="5">
        <v>3730263.1812121775</v>
      </c>
      <c r="BB385" s="5">
        <v>4356146.5649457099</v>
      </c>
      <c r="BC385" s="5">
        <v>4727385.5144472579</v>
      </c>
      <c r="BD385" s="5">
        <v>304335.51175167295</v>
      </c>
      <c r="BE385" s="5">
        <v>6178364.2199487239</v>
      </c>
      <c r="BF385" s="5">
        <v>2219161.1340547749</v>
      </c>
      <c r="BG385" s="5">
        <v>6294176.2929679696</v>
      </c>
      <c r="BH385" s="5">
        <v>4667404.7998496499</v>
      </c>
      <c r="BI385" s="5">
        <v>3677144.2621599752</v>
      </c>
      <c r="BJ385" s="5">
        <f>SUM(Target_CC[[#This Row],[Target_NGTMA_Jan]:[Target_NGTMA_Des]])</f>
        <v>44700237.006700888</v>
      </c>
      <c r="BK385" s="5">
        <v>2223120</v>
      </c>
      <c r="BL385" s="5">
        <v>1305439</v>
      </c>
      <c r="BM385" s="5">
        <v>1277711</v>
      </c>
      <c r="BN385" s="5">
        <f>Target_CC[[#This Row],[Est_Sust_NP Apr]]+Target_CC[[#This Row],[Est_Sust_POTS Apr]]+Target_CC[[#This Row],[BC_Apr]]</f>
        <v>1273460</v>
      </c>
      <c r="BO385" s="5">
        <f>Target_CC[[#This Row],[Est_Sust_NP Mei]]+Target_CC[[#This Row],[Est_Sust_POTS Mei]]+Target_CC[[#This Row],[BC_Mei]]</f>
        <v>1273460</v>
      </c>
      <c r="BP385" s="5">
        <f>Target_CC[[#This Row],[Est_Sust_NP Jun]]+Target_CC[[#This Row],[Est_Sust_POTS Jun]]+Target_CC[[#This Row],[BC_Jun]]</f>
        <v>1273460</v>
      </c>
      <c r="BQ385" s="5">
        <f>Target_CC[[#This Row],[Est_Sust_NP Jul]]+Target_CC[[#This Row],[Est_Sust_POTS Jul]]+Target_CC[[#This Row],[BC_Jul]]</f>
        <v>1273460</v>
      </c>
      <c r="BR385" s="5">
        <f>Target_CC[[#This Row],[Est_Sust_NP Agu]]+Target_CC[[#This Row],[Est_Sust_POTS Agu]]+Target_CC[[#This Row],[BC_Agu]]</f>
        <v>1273460</v>
      </c>
      <c r="BS385" s="5">
        <f>Target_CC[[#This Row],[Est_Sust_NP Sep]]+Target_CC[[#This Row],[Est_Sust_POTS Sep]]+Target_CC[[#This Row],[BC_Sep]]</f>
        <v>1273460</v>
      </c>
      <c r="BT385" s="5">
        <f>Target_CC[[#This Row],[Est_Sust_NP Okt]]+Target_CC[[#This Row],[Est_Sust_POTS Okt]]+Target_CC[[#This Row],[BC_Okt]]</f>
        <v>1273460</v>
      </c>
      <c r="BU385" s="5">
        <f>Target_CC[[#This Row],[Est_Sust_NP Nov]]+Target_CC[[#This Row],[Est_Sust_POTS Nov]]+Target_CC[[#This Row],[BC_Nov]]</f>
        <v>1273460</v>
      </c>
      <c r="BV385" s="5">
        <f>Target_CC[[#This Row],[Est_Sust_NP Des]]+Target_CC[[#This Row],[Est_Sust_POTS Des]]+Target_CC[[#This Row],[BC_Des]]</f>
        <v>1273460</v>
      </c>
      <c r="BW385" s="5">
        <f>SUM(Target_CC[[#This Row],[Real_Jan]:[Real_Des]])</f>
        <v>16267410</v>
      </c>
      <c r="BX385" s="5">
        <v>0</v>
      </c>
      <c r="BY385" s="5">
        <v>0</v>
      </c>
      <c r="BZ385" s="5">
        <v>0</v>
      </c>
      <c r="CA385" s="5">
        <f>Target_CC[[#This Row],[Est_Sust_NP Mar]]*95%</f>
        <v>0</v>
      </c>
      <c r="CB385" s="5">
        <f>Target_CC[[#This Row],[Est_Sust_NP Apr]]</f>
        <v>0</v>
      </c>
      <c r="CC385" s="5">
        <f>Target_CC[[#This Row],[Est_Sust_NP Mei]]</f>
        <v>0</v>
      </c>
      <c r="CD385" s="5">
        <f>Target_CC[[#This Row],[Est_Sust_NP Jun]]</f>
        <v>0</v>
      </c>
      <c r="CE385" s="5">
        <f>Target_CC[[#This Row],[Est_Sust_NP Jul]]</f>
        <v>0</v>
      </c>
      <c r="CF385" s="5">
        <f>Target_CC[[#This Row],[Est_Sust_NP Agu]]</f>
        <v>0</v>
      </c>
      <c r="CG385" s="5">
        <f>Target_CC[[#This Row],[Est_Sust_NP Sep]]</f>
        <v>0</v>
      </c>
      <c r="CH385" s="5">
        <f>Target_CC[[#This Row],[Est_Sust_NP Okt]]</f>
        <v>0</v>
      </c>
      <c r="CI385" s="5">
        <f>Target_CC[[#This Row],[Est_Sust_NP Nov]]</f>
        <v>0</v>
      </c>
      <c r="CJ385" s="5">
        <f>SUM(Target_CC[[#This Row],[Est_Sust_NP Jan]:[Est_Sust_NP Des]])</f>
        <v>0</v>
      </c>
      <c r="CK385" s="5">
        <v>2219264</v>
      </c>
      <c r="CL385" s="5">
        <v>1290500</v>
      </c>
      <c r="CM385" s="5">
        <v>1273460</v>
      </c>
      <c r="CN385" s="5">
        <f>Target_CC[[#This Row],[Est_Sust_POTS Mar]]</f>
        <v>1273460</v>
      </c>
      <c r="CO385" s="5">
        <f>Target_CC[[#This Row],[Est_Sust_POTS Apr]]</f>
        <v>1273460</v>
      </c>
      <c r="CP385" s="5">
        <f>Target_CC[[#This Row],[Est_Sust_POTS Mei]]</f>
        <v>1273460</v>
      </c>
      <c r="CQ385" s="5">
        <f>Target_CC[[#This Row],[Est_Sust_POTS Jun]]</f>
        <v>1273460</v>
      </c>
      <c r="CR385" s="5">
        <f>Target_CC[[#This Row],[Est_Sust_POTS Jul]]</f>
        <v>1273460</v>
      </c>
      <c r="CS385" s="5">
        <f>Target_CC[[#This Row],[Est_Sust_POTS Agu]]</f>
        <v>1273460</v>
      </c>
      <c r="CT385" s="5">
        <f>Target_CC[[#This Row],[Est_Sust_POTS Sep]]</f>
        <v>1273460</v>
      </c>
      <c r="CU385" s="5">
        <f>Target_CC[[#This Row],[Est_Sust_POTS Okt]]</f>
        <v>1273460</v>
      </c>
      <c r="CV385" s="5">
        <f>Target_CC[[#This Row],[Est_Sust_POTS Nov]]</f>
        <v>1273460</v>
      </c>
      <c r="CW385" s="5">
        <f>SUM(Target_CC[[#This Row],[Est_Sust_POTS Jan]:[Est_Sust_POTS Des]])</f>
        <v>16244364</v>
      </c>
      <c r="CX385" s="5"/>
      <c r="CY385" s="5">
        <v>0</v>
      </c>
      <c r="CZ385" s="5">
        <v>0</v>
      </c>
      <c r="DA385" s="5">
        <v>0</v>
      </c>
      <c r="DB385" s="5"/>
      <c r="DC385" s="5"/>
      <c r="DD385" s="5"/>
      <c r="DE385" s="5"/>
      <c r="DF385" s="5"/>
      <c r="DG385" s="5"/>
      <c r="DH385" s="5"/>
      <c r="DI385" s="5"/>
      <c r="DJ385" s="5">
        <f>SUM(Target_CC[[#This Row],[BC_Jan]:[BC_Des]])</f>
        <v>0</v>
      </c>
      <c r="DK385" s="5"/>
      <c r="DL385" s="5"/>
      <c r="DM385" s="5"/>
      <c r="DN385" s="5"/>
      <c r="DO385" s="5"/>
      <c r="DP385" s="5"/>
      <c r="DQ385" s="5"/>
      <c r="DR385" s="5"/>
      <c r="DS385" s="5"/>
      <c r="DT385" s="5"/>
      <c r="DU385" s="5"/>
      <c r="DV385" s="5"/>
      <c r="DW385" s="5"/>
      <c r="DX385" s="5" t="s">
        <v>160</v>
      </c>
    </row>
    <row r="386" spans="2:128" x14ac:dyDescent="0.3">
      <c r="B386">
        <v>10279998</v>
      </c>
      <c r="C386" t="s">
        <v>655</v>
      </c>
      <c r="D386" t="s">
        <v>509</v>
      </c>
      <c r="E386" t="s">
        <v>299</v>
      </c>
      <c r="F386" t="s">
        <v>309</v>
      </c>
      <c r="G386" t="s">
        <v>25</v>
      </c>
      <c r="H386" t="s">
        <v>159</v>
      </c>
      <c r="I386" t="s">
        <v>29</v>
      </c>
      <c r="J386" s="5">
        <v>17959989.935719024</v>
      </c>
      <c r="K386" s="5">
        <v>1647652.0527272725</v>
      </c>
      <c r="L386" s="5">
        <v>1734370.5818181816</v>
      </c>
      <c r="M386" s="5">
        <v>1560933.5236363634</v>
      </c>
      <c r="N386" s="5">
        <v>1387496.4654545453</v>
      </c>
      <c r="O386" s="5">
        <v>1474214.9945454544</v>
      </c>
      <c r="P386" s="5">
        <v>1560933.5236363634</v>
      </c>
      <c r="Q386" s="5">
        <v>1994526.169090909</v>
      </c>
      <c r="R386" s="5">
        <v>1821089.1109090908</v>
      </c>
      <c r="S386" s="5">
        <v>1821089.1109090908</v>
      </c>
      <c r="T386" s="5">
        <v>1994526.169090909</v>
      </c>
      <c r="U386" s="5">
        <v>1734370.5818181816</v>
      </c>
      <c r="V386" s="5">
        <v>1821089.1109090908</v>
      </c>
      <c r="W386" s="5">
        <v>20552291.394545451</v>
      </c>
      <c r="X386" s="5">
        <v>220790.1950173364</v>
      </c>
      <c r="Y386" s="5">
        <v>234798.87061606266</v>
      </c>
      <c r="Z386" s="5">
        <v>308942.21354702971</v>
      </c>
      <c r="AA386" s="5">
        <v>314983.09450150729</v>
      </c>
      <c r="AB386" s="5">
        <v>411992.6400711232</v>
      </c>
      <c r="AC386" s="5">
        <v>384946.98834537627</v>
      </c>
      <c r="AD386" s="5">
        <v>338037.56936089636</v>
      </c>
      <c r="AE386" s="5">
        <v>382391.55874444137</v>
      </c>
      <c r="AF386" s="5">
        <v>332029.95104469312</v>
      </c>
      <c r="AG386" s="5">
        <v>349433.37812290486</v>
      </c>
      <c r="AH386" s="5">
        <v>429330.11626284622</v>
      </c>
      <c r="AI386" s="5">
        <v>509368.30518408917</v>
      </c>
      <c r="AJ386" s="5">
        <v>4217044.8808183065</v>
      </c>
      <c r="AK386" s="5">
        <v>1868442.2477446089</v>
      </c>
      <c r="AL386" s="5">
        <v>1969169.4524342441</v>
      </c>
      <c r="AM386" s="5">
        <v>1869875.7371833932</v>
      </c>
      <c r="AN386" s="5">
        <v>1702479.5599560526</v>
      </c>
      <c r="AO386" s="5">
        <v>1886207.6346165775</v>
      </c>
      <c r="AP386" s="5">
        <v>1945880.5119817397</v>
      </c>
      <c r="AQ386" s="5">
        <v>2332563.7384518054</v>
      </c>
      <c r="AR386" s="5">
        <v>2203480.6696535321</v>
      </c>
      <c r="AS386" s="5">
        <v>2153119.061953784</v>
      </c>
      <c r="AT386" s="5">
        <v>2343959.5472138138</v>
      </c>
      <c r="AU386" s="5">
        <v>2163700.6980810277</v>
      </c>
      <c r="AV386" s="5">
        <v>2330457.41609318</v>
      </c>
      <c r="AW386" s="5">
        <f>SUM(Target_CC[[#This Row],[Target_Jan]:[Target_Des]])</f>
        <v>24769336.275363758</v>
      </c>
      <c r="AX386" s="5">
        <v>0</v>
      </c>
      <c r="AY386" s="5">
        <v>0</v>
      </c>
      <c r="AZ386" s="5">
        <v>0</v>
      </c>
      <c r="BA386" s="5">
        <v>0</v>
      </c>
      <c r="BB386" s="5">
        <v>0</v>
      </c>
      <c r="BC386" s="5">
        <v>0</v>
      </c>
      <c r="BD386" s="5">
        <v>0</v>
      </c>
      <c r="BE386" s="5">
        <v>0</v>
      </c>
      <c r="BF386" s="5">
        <v>0</v>
      </c>
      <c r="BG386" s="5">
        <v>0</v>
      </c>
      <c r="BH386" s="5">
        <v>0</v>
      </c>
      <c r="BI386" s="5">
        <v>0</v>
      </c>
      <c r="BJ386" s="5">
        <f>SUM(Target_CC[[#This Row],[Target_NGTMA_Jan]:[Target_NGTMA_Des]])</f>
        <v>0</v>
      </c>
      <c r="BK386" s="5">
        <v>1957312</v>
      </c>
      <c r="BL386" s="5">
        <v>1961619</v>
      </c>
      <c r="BM386" s="5">
        <v>1953812</v>
      </c>
      <c r="BN386" s="5">
        <f>Target_CC[[#This Row],[Est_Sust_NP Apr]]+Target_CC[[#This Row],[Est_Sust_POTS Apr]]+Target_CC[[#This Row],[BC_Apr]]</f>
        <v>2218550</v>
      </c>
      <c r="BO386" s="5">
        <f>Target_CC[[#This Row],[Est_Sust_NP Mei]]+Target_CC[[#This Row],[Est_Sust_POTS Mei]]+Target_CC[[#This Row],[BC_Mei]]</f>
        <v>2218550</v>
      </c>
      <c r="BP386" s="5">
        <f>Target_CC[[#This Row],[Est_Sust_NP Jun]]+Target_CC[[#This Row],[Est_Sust_POTS Jun]]+Target_CC[[#This Row],[BC_Jun]]</f>
        <v>2218550</v>
      </c>
      <c r="BQ386" s="5">
        <f>Target_CC[[#This Row],[Est_Sust_NP Jul]]+Target_CC[[#This Row],[Est_Sust_POTS Jul]]+Target_CC[[#This Row],[BC_Jul]]</f>
        <v>2218550</v>
      </c>
      <c r="BR386" s="5">
        <f>Target_CC[[#This Row],[Est_Sust_NP Agu]]+Target_CC[[#This Row],[Est_Sust_POTS Agu]]+Target_CC[[#This Row],[BC_Agu]]</f>
        <v>2218550</v>
      </c>
      <c r="BS386" s="5">
        <f>Target_CC[[#This Row],[Est_Sust_NP Sep]]+Target_CC[[#This Row],[Est_Sust_POTS Sep]]+Target_CC[[#This Row],[BC_Sep]]</f>
        <v>2218550</v>
      </c>
      <c r="BT386" s="5">
        <f>Target_CC[[#This Row],[Est_Sust_NP Okt]]+Target_CC[[#This Row],[Est_Sust_POTS Okt]]+Target_CC[[#This Row],[BC_Okt]]</f>
        <v>2218550</v>
      </c>
      <c r="BU386" s="5">
        <f>Target_CC[[#This Row],[Est_Sust_NP Nov]]+Target_CC[[#This Row],[Est_Sust_POTS Nov]]+Target_CC[[#This Row],[BC_Nov]]</f>
        <v>2218550</v>
      </c>
      <c r="BV386" s="5">
        <f>Target_CC[[#This Row],[Est_Sust_NP Des]]+Target_CC[[#This Row],[Est_Sust_POTS Des]]+Target_CC[[#This Row],[BC_Des]]</f>
        <v>2218550</v>
      </c>
      <c r="BW386" s="5">
        <f>SUM(Target_CC[[#This Row],[Real_Jan]:[Real_Des]])</f>
        <v>25839693</v>
      </c>
      <c r="BX386" s="5">
        <v>0</v>
      </c>
      <c r="BY386" s="5">
        <v>0</v>
      </c>
      <c r="BZ386" s="5">
        <v>0</v>
      </c>
      <c r="CA386" s="5">
        <f>Target_CC[[#This Row],[Est_Sust_NP Mar]]*95%</f>
        <v>0</v>
      </c>
      <c r="CB386" s="5">
        <f>Target_CC[[#This Row],[Est_Sust_NP Apr]]</f>
        <v>0</v>
      </c>
      <c r="CC386" s="5">
        <f>Target_CC[[#This Row],[Est_Sust_NP Mei]]</f>
        <v>0</v>
      </c>
      <c r="CD386" s="5">
        <f>Target_CC[[#This Row],[Est_Sust_NP Jun]]</f>
        <v>0</v>
      </c>
      <c r="CE386" s="5">
        <f>Target_CC[[#This Row],[Est_Sust_NP Jul]]</f>
        <v>0</v>
      </c>
      <c r="CF386" s="5">
        <f>Target_CC[[#This Row],[Est_Sust_NP Agu]]</f>
        <v>0</v>
      </c>
      <c r="CG386" s="5">
        <f>Target_CC[[#This Row],[Est_Sust_NP Sep]]</f>
        <v>0</v>
      </c>
      <c r="CH386" s="5">
        <f>Target_CC[[#This Row],[Est_Sust_NP Okt]]</f>
        <v>0</v>
      </c>
      <c r="CI386" s="5">
        <f>Target_CC[[#This Row],[Est_Sust_NP Nov]]</f>
        <v>0</v>
      </c>
      <c r="CJ386" s="5">
        <f>SUM(Target_CC[[#This Row],[Est_Sust_NP Jan]:[Est_Sust_NP Des]])</f>
        <v>0</v>
      </c>
      <c r="CK386" s="5">
        <v>2221800</v>
      </c>
      <c r="CL386" s="5">
        <v>2226107</v>
      </c>
      <c r="CM386" s="5">
        <v>2218550</v>
      </c>
      <c r="CN386" s="5">
        <f>Target_CC[[#This Row],[Est_Sust_POTS Mar]]</f>
        <v>2218550</v>
      </c>
      <c r="CO386" s="5">
        <f>Target_CC[[#This Row],[Est_Sust_POTS Apr]]</f>
        <v>2218550</v>
      </c>
      <c r="CP386" s="5">
        <f>Target_CC[[#This Row],[Est_Sust_POTS Mei]]</f>
        <v>2218550</v>
      </c>
      <c r="CQ386" s="5">
        <f>Target_CC[[#This Row],[Est_Sust_POTS Jun]]</f>
        <v>2218550</v>
      </c>
      <c r="CR386" s="5">
        <f>Target_CC[[#This Row],[Est_Sust_POTS Jul]]</f>
        <v>2218550</v>
      </c>
      <c r="CS386" s="5">
        <f>Target_CC[[#This Row],[Est_Sust_POTS Agu]]</f>
        <v>2218550</v>
      </c>
      <c r="CT386" s="5">
        <f>Target_CC[[#This Row],[Est_Sust_POTS Sep]]</f>
        <v>2218550</v>
      </c>
      <c r="CU386" s="5">
        <f>Target_CC[[#This Row],[Est_Sust_POTS Okt]]</f>
        <v>2218550</v>
      </c>
      <c r="CV386" s="5">
        <f>Target_CC[[#This Row],[Est_Sust_POTS Nov]]</f>
        <v>2218550</v>
      </c>
      <c r="CW386" s="5">
        <f>SUM(Target_CC[[#This Row],[Est_Sust_POTS Jan]:[Est_Sust_POTS Des]])</f>
        <v>26633407</v>
      </c>
      <c r="CX386" s="5"/>
      <c r="CY386" s="5">
        <v>0</v>
      </c>
      <c r="CZ386" s="5">
        <v>0</v>
      </c>
      <c r="DA386" s="5">
        <v>0</v>
      </c>
      <c r="DB386" s="5"/>
      <c r="DC386" s="5"/>
      <c r="DD386" s="5"/>
      <c r="DE386" s="5"/>
      <c r="DF386" s="5"/>
      <c r="DG386" s="5"/>
      <c r="DH386" s="5"/>
      <c r="DI386" s="5"/>
      <c r="DJ386" s="5">
        <f>SUM(Target_CC[[#This Row],[BC_Jan]:[BC_Des]])</f>
        <v>0</v>
      </c>
      <c r="DK386" s="5"/>
      <c r="DL386" s="5"/>
      <c r="DM386" s="5"/>
      <c r="DN386" s="5"/>
      <c r="DO386" s="5"/>
      <c r="DP386" s="5"/>
      <c r="DQ386" s="5"/>
      <c r="DR386" s="5"/>
      <c r="DS386" s="5"/>
      <c r="DT386" s="5"/>
      <c r="DU386" s="5"/>
      <c r="DV386" s="5"/>
      <c r="DW386" s="5"/>
      <c r="DX386" s="5" t="s">
        <v>160</v>
      </c>
    </row>
    <row r="387" spans="2:128" x14ac:dyDescent="0.3">
      <c r="B387">
        <v>19073004</v>
      </c>
      <c r="C387" t="s">
        <v>656</v>
      </c>
      <c r="D387" t="s">
        <v>457</v>
      </c>
      <c r="E387" t="s">
        <v>340</v>
      </c>
      <c r="F387" t="s">
        <v>363</v>
      </c>
      <c r="G387" t="s">
        <v>25</v>
      </c>
      <c r="H387" t="s">
        <v>159</v>
      </c>
      <c r="I387" t="s">
        <v>29</v>
      </c>
      <c r="J387" s="5">
        <v>22869722.756110534</v>
      </c>
      <c r="K387" s="5">
        <v>2200973</v>
      </c>
      <c r="L387" s="5">
        <v>2200973</v>
      </c>
      <c r="M387" s="5">
        <v>2112934.08</v>
      </c>
      <c r="N387" s="5">
        <v>2222102.3407999999</v>
      </c>
      <c r="O387" s="5">
        <v>2113145.373408</v>
      </c>
      <c r="P387" s="5">
        <v>2112055.8037340799</v>
      </c>
      <c r="Q387" s="5">
        <v>2552239.5080373404</v>
      </c>
      <c r="R387" s="5">
        <v>2226495.3950803736</v>
      </c>
      <c r="S387" s="5">
        <v>2333286.6039508036</v>
      </c>
      <c r="T387" s="5">
        <v>2554451.8160395077</v>
      </c>
      <c r="U387" s="5">
        <v>2226517.5181603949</v>
      </c>
      <c r="V387" s="5">
        <v>2443335.4751816043</v>
      </c>
      <c r="W387" s="5">
        <v>27298509.914392103</v>
      </c>
      <c r="X387" s="5">
        <v>116719.98180662667</v>
      </c>
      <c r="Y387" s="5">
        <v>682808.99849875667</v>
      </c>
      <c r="Z387" s="5">
        <v>623872.24972499348</v>
      </c>
      <c r="AA387" s="5">
        <v>430631.04237048532</v>
      </c>
      <c r="AB387" s="5">
        <v>581874.8917737538</v>
      </c>
      <c r="AC387" s="5">
        <v>841237.85573995765</v>
      </c>
      <c r="AD387" s="5">
        <v>990011.7123966408</v>
      </c>
      <c r="AE387" s="5">
        <v>1093746.0666710853</v>
      </c>
      <c r="AF387" s="5">
        <v>895933.84253503487</v>
      </c>
      <c r="AG387" s="5">
        <v>1102334.3337759767</v>
      </c>
      <c r="AH387" s="5">
        <v>1484025.3910518705</v>
      </c>
      <c r="AI387" s="5">
        <v>929309.57161405601</v>
      </c>
      <c r="AJ387" s="5">
        <v>9772505.9379592389</v>
      </c>
      <c r="AK387" s="5">
        <v>2317692.9818066265</v>
      </c>
      <c r="AL387" s="5">
        <v>2883781.9984987564</v>
      </c>
      <c r="AM387" s="5">
        <v>2736806.3297249936</v>
      </c>
      <c r="AN387" s="5">
        <v>2652733.383170485</v>
      </c>
      <c r="AO387" s="5">
        <v>2695020.2651817538</v>
      </c>
      <c r="AP387" s="5">
        <v>2953293.6594740376</v>
      </c>
      <c r="AQ387" s="5">
        <v>3542251.2204339812</v>
      </c>
      <c r="AR387" s="5">
        <v>3320241.4617514592</v>
      </c>
      <c r="AS387" s="5">
        <v>3229220.4464858384</v>
      </c>
      <c r="AT387" s="5">
        <v>3656786.1498154844</v>
      </c>
      <c r="AU387" s="5">
        <v>3710542.9092122652</v>
      </c>
      <c r="AV387" s="5">
        <v>3372645.0467956602</v>
      </c>
      <c r="AW387" s="5">
        <f>SUM(Target_CC[[#This Row],[Target_Jan]:[Target_Des]])</f>
        <v>37071015.852351345</v>
      </c>
      <c r="AX387" s="5">
        <v>792396.75529236195</v>
      </c>
      <c r="AY387" s="5">
        <v>6032290.547343405</v>
      </c>
      <c r="AZ387" s="5">
        <v>1721168.2227272117</v>
      </c>
      <c r="BA387" s="5">
        <v>3730263.1812121775</v>
      </c>
      <c r="BB387" s="5">
        <v>4356146.5649457099</v>
      </c>
      <c r="BC387" s="5">
        <v>4727385.5144472579</v>
      </c>
      <c r="BD387" s="5">
        <v>304335.51175167295</v>
      </c>
      <c r="BE387" s="5">
        <v>6178364.2199487239</v>
      </c>
      <c r="BF387" s="5">
        <v>2219161.1340547749</v>
      </c>
      <c r="BG387" s="5">
        <v>6294176.2929679696</v>
      </c>
      <c r="BH387" s="5">
        <v>4667404.7998496499</v>
      </c>
      <c r="BI387" s="5">
        <v>3677144.2621599752</v>
      </c>
      <c r="BJ387" s="5">
        <f>SUM(Target_CC[[#This Row],[Target_NGTMA_Jan]:[Target_NGTMA_Des]])</f>
        <v>44700237.006700888</v>
      </c>
      <c r="BK387" s="5">
        <v>2172586</v>
      </c>
      <c r="BL387" s="5">
        <v>2292654</v>
      </c>
      <c r="BM387" s="5">
        <v>2106855</v>
      </c>
      <c r="BN387" s="5">
        <f>Target_CC[[#This Row],[Est_Sust_NP Apr]]+Target_CC[[#This Row],[Est_Sust_POTS Apr]]+Target_CC[[#This Row],[BC_Apr]]</f>
        <v>2229655</v>
      </c>
      <c r="BO387" s="5">
        <f>Target_CC[[#This Row],[Est_Sust_NP Mei]]+Target_CC[[#This Row],[Est_Sust_POTS Mei]]+Target_CC[[#This Row],[BC_Mei]]</f>
        <v>2229655</v>
      </c>
      <c r="BP387" s="5">
        <f>Target_CC[[#This Row],[Est_Sust_NP Jun]]+Target_CC[[#This Row],[Est_Sust_POTS Jun]]+Target_CC[[#This Row],[BC_Jun]]</f>
        <v>2229655</v>
      </c>
      <c r="BQ387" s="5">
        <f>Target_CC[[#This Row],[Est_Sust_NP Jul]]+Target_CC[[#This Row],[Est_Sust_POTS Jul]]+Target_CC[[#This Row],[BC_Jul]]</f>
        <v>2229655</v>
      </c>
      <c r="BR387" s="5">
        <f>Target_CC[[#This Row],[Est_Sust_NP Agu]]+Target_CC[[#This Row],[Est_Sust_POTS Agu]]+Target_CC[[#This Row],[BC_Agu]]</f>
        <v>2229655</v>
      </c>
      <c r="BS387" s="5">
        <f>Target_CC[[#This Row],[Est_Sust_NP Sep]]+Target_CC[[#This Row],[Est_Sust_POTS Sep]]+Target_CC[[#This Row],[BC_Sep]]</f>
        <v>2229655</v>
      </c>
      <c r="BT387" s="5">
        <f>Target_CC[[#This Row],[Est_Sust_NP Okt]]+Target_CC[[#This Row],[Est_Sust_POTS Okt]]+Target_CC[[#This Row],[BC_Okt]]</f>
        <v>2229655</v>
      </c>
      <c r="BU387" s="5">
        <f>Target_CC[[#This Row],[Est_Sust_NP Nov]]+Target_CC[[#This Row],[Est_Sust_POTS Nov]]+Target_CC[[#This Row],[BC_Nov]]</f>
        <v>2229655</v>
      </c>
      <c r="BV387" s="5">
        <f>Target_CC[[#This Row],[Est_Sust_NP Des]]+Target_CC[[#This Row],[Est_Sust_POTS Des]]+Target_CC[[#This Row],[BC_Des]]</f>
        <v>2229655</v>
      </c>
      <c r="BW387" s="5">
        <f>SUM(Target_CC[[#This Row],[Real_Jan]:[Real_Des]])</f>
        <v>26638990</v>
      </c>
      <c r="BX387" s="5">
        <v>0</v>
      </c>
      <c r="BY387" s="5">
        <v>0</v>
      </c>
      <c r="BZ387" s="5">
        <v>0</v>
      </c>
      <c r="CA387" s="5">
        <f>Target_CC[[#This Row],[Est_Sust_NP Mar]]*95%</f>
        <v>0</v>
      </c>
      <c r="CB387" s="5">
        <f>Target_CC[[#This Row],[Est_Sust_NP Apr]]</f>
        <v>0</v>
      </c>
      <c r="CC387" s="5">
        <f>Target_CC[[#This Row],[Est_Sust_NP Mei]]</f>
        <v>0</v>
      </c>
      <c r="CD387" s="5">
        <f>Target_CC[[#This Row],[Est_Sust_NP Jun]]</f>
        <v>0</v>
      </c>
      <c r="CE387" s="5">
        <f>Target_CC[[#This Row],[Est_Sust_NP Jul]]</f>
        <v>0</v>
      </c>
      <c r="CF387" s="5">
        <f>Target_CC[[#This Row],[Est_Sust_NP Agu]]</f>
        <v>0</v>
      </c>
      <c r="CG387" s="5">
        <f>Target_CC[[#This Row],[Est_Sust_NP Sep]]</f>
        <v>0</v>
      </c>
      <c r="CH387" s="5">
        <f>Target_CC[[#This Row],[Est_Sust_NP Okt]]</f>
        <v>0</v>
      </c>
      <c r="CI387" s="5">
        <f>Target_CC[[#This Row],[Est_Sust_NP Nov]]</f>
        <v>0</v>
      </c>
      <c r="CJ387" s="5">
        <f>SUM(Target_CC[[#This Row],[Est_Sust_NP Jan]:[Est_Sust_NP Des]])</f>
        <v>0</v>
      </c>
      <c r="CK387" s="5">
        <v>2295386</v>
      </c>
      <c r="CL387" s="5">
        <v>2415454</v>
      </c>
      <c r="CM387" s="5">
        <v>2229655</v>
      </c>
      <c r="CN387" s="5">
        <f>Target_CC[[#This Row],[Est_Sust_POTS Mar]]</f>
        <v>2229655</v>
      </c>
      <c r="CO387" s="5">
        <f>Target_CC[[#This Row],[Est_Sust_POTS Apr]]</f>
        <v>2229655</v>
      </c>
      <c r="CP387" s="5">
        <f>Target_CC[[#This Row],[Est_Sust_POTS Mei]]</f>
        <v>2229655</v>
      </c>
      <c r="CQ387" s="5">
        <f>Target_CC[[#This Row],[Est_Sust_POTS Jun]]</f>
        <v>2229655</v>
      </c>
      <c r="CR387" s="5">
        <f>Target_CC[[#This Row],[Est_Sust_POTS Jul]]</f>
        <v>2229655</v>
      </c>
      <c r="CS387" s="5">
        <f>Target_CC[[#This Row],[Est_Sust_POTS Agu]]</f>
        <v>2229655</v>
      </c>
      <c r="CT387" s="5">
        <f>Target_CC[[#This Row],[Est_Sust_POTS Sep]]</f>
        <v>2229655</v>
      </c>
      <c r="CU387" s="5">
        <f>Target_CC[[#This Row],[Est_Sust_POTS Okt]]</f>
        <v>2229655</v>
      </c>
      <c r="CV387" s="5">
        <f>Target_CC[[#This Row],[Est_Sust_POTS Nov]]</f>
        <v>2229655</v>
      </c>
      <c r="CW387" s="5">
        <f>SUM(Target_CC[[#This Row],[Est_Sust_POTS Jan]:[Est_Sust_POTS Des]])</f>
        <v>27007390</v>
      </c>
      <c r="CX387" s="5"/>
      <c r="CY387" s="5">
        <v>0</v>
      </c>
      <c r="CZ387" s="5">
        <v>0</v>
      </c>
      <c r="DA387" s="5">
        <v>0</v>
      </c>
      <c r="DB387" s="5"/>
      <c r="DC387" s="5"/>
      <c r="DD387" s="5"/>
      <c r="DE387" s="5"/>
      <c r="DF387" s="5"/>
      <c r="DG387" s="5"/>
      <c r="DH387" s="5"/>
      <c r="DI387" s="5"/>
      <c r="DJ387" s="5">
        <f>SUM(Target_CC[[#This Row],[BC_Jan]:[BC_Des]])</f>
        <v>0</v>
      </c>
      <c r="DK387" s="5"/>
      <c r="DL387" s="5"/>
      <c r="DM387" s="5"/>
      <c r="DN387" s="5"/>
      <c r="DO387" s="5"/>
      <c r="DP387" s="5"/>
      <c r="DQ387" s="5"/>
      <c r="DR387" s="5"/>
      <c r="DS387" s="5"/>
      <c r="DT387" s="5"/>
      <c r="DU387" s="5"/>
      <c r="DV387" s="5"/>
      <c r="DW387" s="5"/>
      <c r="DX387" s="5" t="s">
        <v>160</v>
      </c>
    </row>
    <row r="388" spans="2:128" x14ac:dyDescent="0.3">
      <c r="B388">
        <v>19065872</v>
      </c>
      <c r="C388" t="s">
        <v>657</v>
      </c>
      <c r="D388" t="s">
        <v>369</v>
      </c>
      <c r="E388" t="s">
        <v>304</v>
      </c>
      <c r="F388" t="s">
        <v>363</v>
      </c>
      <c r="G388" t="s">
        <v>20</v>
      </c>
      <c r="H388" t="s">
        <v>159</v>
      </c>
      <c r="I388" t="s">
        <v>29</v>
      </c>
      <c r="J388" s="5">
        <v>0</v>
      </c>
      <c r="K388" s="5">
        <v>4679100</v>
      </c>
      <c r="L388" s="5">
        <v>4679100</v>
      </c>
      <c r="M388" s="5">
        <v>4491936</v>
      </c>
      <c r="N388" s="5">
        <v>4724019.3600000003</v>
      </c>
      <c r="O388" s="5">
        <v>4492385.1935999999</v>
      </c>
      <c r="P388" s="5">
        <v>4490068.8519360004</v>
      </c>
      <c r="Q388" s="5">
        <v>5425865.6885193596</v>
      </c>
      <c r="R388" s="5">
        <v>4733358.6568851937</v>
      </c>
      <c r="S388" s="5">
        <v>4960388.586568852</v>
      </c>
      <c r="T388" s="5">
        <v>5430568.8858656883</v>
      </c>
      <c r="U388" s="5">
        <v>4733405.6888586571</v>
      </c>
      <c r="V388" s="5">
        <v>5194344.0568885868</v>
      </c>
      <c r="W388" s="5">
        <v>58034540.969122343</v>
      </c>
      <c r="X388" s="5">
        <v>89949.233526282711</v>
      </c>
      <c r="Y388" s="5">
        <v>526200.78506836202</v>
      </c>
      <c r="Z388" s="5">
        <v>480781.69489480526</v>
      </c>
      <c r="AA388" s="5">
        <v>331862.04790558142</v>
      </c>
      <c r="AB388" s="5">
        <v>448416.79816185805</v>
      </c>
      <c r="AC388" s="5">
        <v>648292.59879825264</v>
      </c>
      <c r="AD388" s="5">
        <v>762943.87073888921</v>
      </c>
      <c r="AE388" s="5">
        <v>842885.8439375211</v>
      </c>
      <c r="AF388" s="5">
        <v>690443.58282883407</v>
      </c>
      <c r="AG388" s="5">
        <v>849504.31689687946</v>
      </c>
      <c r="AH388" s="5">
        <v>1143651.193159106</v>
      </c>
      <c r="AI388" s="5">
        <v>716164.29664810561</v>
      </c>
      <c r="AJ388" s="5">
        <v>7531096.2625644784</v>
      </c>
      <c r="AK388" s="5">
        <v>4769049.2335262829</v>
      </c>
      <c r="AL388" s="5">
        <v>5205300.785068362</v>
      </c>
      <c r="AM388" s="5">
        <v>4972717.6948948056</v>
      </c>
      <c r="AN388" s="5">
        <v>5055881.4079055814</v>
      </c>
      <c r="AO388" s="5">
        <v>4940801.9917618576</v>
      </c>
      <c r="AP388" s="5">
        <v>5138361.450734253</v>
      </c>
      <c r="AQ388" s="5">
        <v>6188809.5592582487</v>
      </c>
      <c r="AR388" s="5">
        <v>5576244.5008227145</v>
      </c>
      <c r="AS388" s="5">
        <v>5650832.1693976857</v>
      </c>
      <c r="AT388" s="5">
        <v>6280073.2027625674</v>
      </c>
      <c r="AU388" s="5">
        <v>5877056.8820177633</v>
      </c>
      <c r="AV388" s="5">
        <v>5910508.3535366924</v>
      </c>
      <c r="AW388" s="5">
        <f>SUM(Target_CC[[#This Row],[Target_Jan]:[Target_Des]])</f>
        <v>65565637.231686823</v>
      </c>
      <c r="AX388" s="5">
        <v>792396.75529236195</v>
      </c>
      <c r="AY388" s="5">
        <v>6032290.547343405</v>
      </c>
      <c r="AZ388" s="5">
        <v>1721168.2227272117</v>
      </c>
      <c r="BA388" s="5">
        <v>3730263.1812121775</v>
      </c>
      <c r="BB388" s="5">
        <v>4356146.5649457099</v>
      </c>
      <c r="BC388" s="5">
        <v>4727385.5144472579</v>
      </c>
      <c r="BD388" s="5">
        <v>304335.51175167295</v>
      </c>
      <c r="BE388" s="5">
        <v>6178364.2199487239</v>
      </c>
      <c r="BF388" s="5">
        <v>2219161.1340547749</v>
      </c>
      <c r="BG388" s="5">
        <v>6294176.2929679696</v>
      </c>
      <c r="BH388" s="5">
        <v>4667404.7998496499</v>
      </c>
      <c r="BI388" s="5">
        <v>3677144.2621599752</v>
      </c>
      <c r="BJ388" s="5">
        <f>SUM(Target_CC[[#This Row],[Target_NGTMA_Jan]:[Target_NGTMA_Des]])</f>
        <v>44700237.006700888</v>
      </c>
      <c r="BK388" s="5">
        <v>2299000</v>
      </c>
      <c r="BL388" s="5">
        <v>2297300</v>
      </c>
      <c r="BM388" s="5">
        <v>2297050</v>
      </c>
      <c r="BN388" s="5">
        <f>Target_CC[[#This Row],[Est_Sust_NP Apr]]+Target_CC[[#This Row],[Est_Sust_POTS Apr]]+Target_CC[[#This Row],[BC_Apr]]</f>
        <v>2297050</v>
      </c>
      <c r="BO388" s="5">
        <f>Target_CC[[#This Row],[Est_Sust_NP Mei]]+Target_CC[[#This Row],[Est_Sust_POTS Mei]]+Target_CC[[#This Row],[BC_Mei]]</f>
        <v>2297050</v>
      </c>
      <c r="BP388" s="5">
        <f>Target_CC[[#This Row],[Est_Sust_NP Jun]]+Target_CC[[#This Row],[Est_Sust_POTS Jun]]+Target_CC[[#This Row],[BC_Jun]]</f>
        <v>2297050</v>
      </c>
      <c r="BQ388" s="5">
        <f>Target_CC[[#This Row],[Est_Sust_NP Jul]]+Target_CC[[#This Row],[Est_Sust_POTS Jul]]+Target_CC[[#This Row],[BC_Jul]]</f>
        <v>2297050</v>
      </c>
      <c r="BR388" s="5">
        <f>Target_CC[[#This Row],[Est_Sust_NP Agu]]+Target_CC[[#This Row],[Est_Sust_POTS Agu]]+Target_CC[[#This Row],[BC_Agu]]</f>
        <v>2297050</v>
      </c>
      <c r="BS388" s="5">
        <f>Target_CC[[#This Row],[Est_Sust_NP Sep]]+Target_CC[[#This Row],[Est_Sust_POTS Sep]]+Target_CC[[#This Row],[BC_Sep]]</f>
        <v>2297050</v>
      </c>
      <c r="BT388" s="5">
        <f>Target_CC[[#This Row],[Est_Sust_NP Okt]]+Target_CC[[#This Row],[Est_Sust_POTS Okt]]+Target_CC[[#This Row],[BC_Okt]]</f>
        <v>2297050</v>
      </c>
      <c r="BU388" s="5">
        <f>Target_CC[[#This Row],[Est_Sust_NP Nov]]+Target_CC[[#This Row],[Est_Sust_POTS Nov]]+Target_CC[[#This Row],[BC_Nov]]</f>
        <v>2297050</v>
      </c>
      <c r="BV388" s="5">
        <f>Target_CC[[#This Row],[Est_Sust_NP Des]]+Target_CC[[#This Row],[Est_Sust_POTS Des]]+Target_CC[[#This Row],[BC_Des]]</f>
        <v>2297050</v>
      </c>
      <c r="BW388" s="5">
        <f>SUM(Target_CC[[#This Row],[Real_Jan]:[Real_Des]])</f>
        <v>27566800</v>
      </c>
      <c r="BX388" s="5">
        <v>0</v>
      </c>
      <c r="BY388" s="5">
        <v>0</v>
      </c>
      <c r="BZ388" s="5">
        <v>0</v>
      </c>
      <c r="CA388" s="5">
        <f>Target_CC[[#This Row],[Est_Sust_NP Mar]]*95%</f>
        <v>0</v>
      </c>
      <c r="CB388" s="5">
        <f>Target_CC[[#This Row],[Est_Sust_NP Apr]]</f>
        <v>0</v>
      </c>
      <c r="CC388" s="5">
        <f>Target_CC[[#This Row],[Est_Sust_NP Mei]]</f>
        <v>0</v>
      </c>
      <c r="CD388" s="5">
        <f>Target_CC[[#This Row],[Est_Sust_NP Jun]]</f>
        <v>0</v>
      </c>
      <c r="CE388" s="5">
        <f>Target_CC[[#This Row],[Est_Sust_NP Jul]]</f>
        <v>0</v>
      </c>
      <c r="CF388" s="5">
        <f>Target_CC[[#This Row],[Est_Sust_NP Agu]]</f>
        <v>0</v>
      </c>
      <c r="CG388" s="5">
        <f>Target_CC[[#This Row],[Est_Sust_NP Sep]]</f>
        <v>0</v>
      </c>
      <c r="CH388" s="5">
        <f>Target_CC[[#This Row],[Est_Sust_NP Okt]]</f>
        <v>0</v>
      </c>
      <c r="CI388" s="5">
        <f>Target_CC[[#This Row],[Est_Sust_NP Nov]]</f>
        <v>0</v>
      </c>
      <c r="CJ388" s="5">
        <f>SUM(Target_CC[[#This Row],[Est_Sust_NP Jan]:[Est_Sust_NP Des]])</f>
        <v>0</v>
      </c>
      <c r="CK388" s="5">
        <v>2296800</v>
      </c>
      <c r="CL388" s="5">
        <v>2297300</v>
      </c>
      <c r="CM388" s="5">
        <v>2297050</v>
      </c>
      <c r="CN388" s="5">
        <f>Target_CC[[#This Row],[Est_Sust_POTS Mar]]</f>
        <v>2297050</v>
      </c>
      <c r="CO388" s="5">
        <f>Target_CC[[#This Row],[Est_Sust_POTS Apr]]</f>
        <v>2297050</v>
      </c>
      <c r="CP388" s="5">
        <f>Target_CC[[#This Row],[Est_Sust_POTS Mei]]</f>
        <v>2297050</v>
      </c>
      <c r="CQ388" s="5">
        <f>Target_CC[[#This Row],[Est_Sust_POTS Jun]]</f>
        <v>2297050</v>
      </c>
      <c r="CR388" s="5">
        <f>Target_CC[[#This Row],[Est_Sust_POTS Jul]]</f>
        <v>2297050</v>
      </c>
      <c r="CS388" s="5">
        <f>Target_CC[[#This Row],[Est_Sust_POTS Agu]]</f>
        <v>2297050</v>
      </c>
      <c r="CT388" s="5">
        <f>Target_CC[[#This Row],[Est_Sust_POTS Sep]]</f>
        <v>2297050</v>
      </c>
      <c r="CU388" s="5">
        <f>Target_CC[[#This Row],[Est_Sust_POTS Okt]]</f>
        <v>2297050</v>
      </c>
      <c r="CV388" s="5">
        <f>Target_CC[[#This Row],[Est_Sust_POTS Nov]]</f>
        <v>2297050</v>
      </c>
      <c r="CW388" s="5">
        <f>SUM(Target_CC[[#This Row],[Est_Sust_POTS Jan]:[Est_Sust_POTS Des]])</f>
        <v>27564600</v>
      </c>
      <c r="CX388" s="5"/>
      <c r="CY388" s="5">
        <v>0</v>
      </c>
      <c r="CZ388" s="5">
        <v>0</v>
      </c>
      <c r="DA388" s="5">
        <v>0</v>
      </c>
      <c r="DB388" s="5"/>
      <c r="DC388" s="5"/>
      <c r="DD388" s="5"/>
      <c r="DE388" s="5"/>
      <c r="DF388" s="5"/>
      <c r="DG388" s="5"/>
      <c r="DH388" s="5"/>
      <c r="DI388" s="5"/>
      <c r="DJ388" s="5">
        <f>SUM(Target_CC[[#This Row],[BC_Jan]:[BC_Des]])</f>
        <v>0</v>
      </c>
      <c r="DK388" s="5"/>
      <c r="DL388" s="5"/>
      <c r="DM388" s="5"/>
      <c r="DN388" s="5"/>
      <c r="DO388" s="5"/>
      <c r="DP388" s="5"/>
      <c r="DQ388" s="5"/>
      <c r="DR388" s="5"/>
      <c r="DS388" s="5"/>
      <c r="DT388" s="5"/>
      <c r="DU388" s="5"/>
      <c r="DV388" s="5"/>
      <c r="DW388" s="5"/>
      <c r="DX388" s="5" t="s">
        <v>160</v>
      </c>
    </row>
    <row r="389" spans="2:128" x14ac:dyDescent="0.3">
      <c r="B389">
        <v>19261503</v>
      </c>
      <c r="C389" t="s">
        <v>658</v>
      </c>
      <c r="D389" t="s">
        <v>365</v>
      </c>
      <c r="E389" t="s">
        <v>498</v>
      </c>
      <c r="F389" t="s">
        <v>363</v>
      </c>
      <c r="G389" t="s">
        <v>26</v>
      </c>
      <c r="H389" t="s">
        <v>159</v>
      </c>
      <c r="I389" t="s">
        <v>29</v>
      </c>
      <c r="J389" s="5">
        <v>0</v>
      </c>
      <c r="K389" s="5">
        <v>4608454</v>
      </c>
      <c r="L389" s="5">
        <v>4608454</v>
      </c>
      <c r="M389" s="5">
        <v>4424115.84</v>
      </c>
      <c r="N389" s="5">
        <v>4652695.1584000001</v>
      </c>
      <c r="O389" s="5">
        <v>4424558.251584</v>
      </c>
      <c r="P389" s="5">
        <v>4422276.8825158402</v>
      </c>
      <c r="Q389" s="5">
        <v>5343944.8688251581</v>
      </c>
      <c r="R389" s="5">
        <v>4661893.4486882519</v>
      </c>
      <c r="S389" s="5">
        <v>4885495.6344868829</v>
      </c>
      <c r="T389" s="5">
        <v>5348577.0563448686</v>
      </c>
      <c r="U389" s="5">
        <v>4661939.7705634488</v>
      </c>
      <c r="V389" s="5">
        <v>5115918.7977056345</v>
      </c>
      <c r="W389" s="5">
        <v>57158323.709114082</v>
      </c>
      <c r="X389" s="5">
        <v>88591.161770667779</v>
      </c>
      <c r="Y389" s="5">
        <v>518256.09898301651</v>
      </c>
      <c r="Z389" s="5">
        <v>473522.75543688831</v>
      </c>
      <c r="AA389" s="5">
        <v>326851.52745585004</v>
      </c>
      <c r="AB389" s="5">
        <v>441646.51047342585</v>
      </c>
      <c r="AC389" s="5">
        <v>638504.54576781904</v>
      </c>
      <c r="AD389" s="5">
        <v>751424.78957109619</v>
      </c>
      <c r="AE389" s="5">
        <v>830159.78265846928</v>
      </c>
      <c r="AF389" s="5">
        <v>680019.12569978647</v>
      </c>
      <c r="AG389" s="5">
        <v>836678.32857188152</v>
      </c>
      <c r="AH389" s="5">
        <v>1126384.1156886693</v>
      </c>
      <c r="AI389" s="5">
        <v>705351.5029696197</v>
      </c>
      <c r="AJ389" s="5">
        <v>7417390.2450471912</v>
      </c>
      <c r="AK389" s="5">
        <v>4697045.1617706679</v>
      </c>
      <c r="AL389" s="5">
        <v>5126710.0989830168</v>
      </c>
      <c r="AM389" s="5">
        <v>4897638.5954368878</v>
      </c>
      <c r="AN389" s="5">
        <v>4979546.6858558506</v>
      </c>
      <c r="AO389" s="5">
        <v>4866204.7620574255</v>
      </c>
      <c r="AP389" s="5">
        <v>5060781.4282836597</v>
      </c>
      <c r="AQ389" s="5">
        <v>6095369.6583962543</v>
      </c>
      <c r="AR389" s="5">
        <v>5492053.2313467208</v>
      </c>
      <c r="AS389" s="5">
        <v>5565514.7601866694</v>
      </c>
      <c r="AT389" s="5">
        <v>6185255.3849167498</v>
      </c>
      <c r="AU389" s="5">
        <v>5788323.8862521183</v>
      </c>
      <c r="AV389" s="5">
        <v>5821270.3006752543</v>
      </c>
      <c r="AW389" s="5">
        <f>SUM(Target_CC[[#This Row],[Target_Jan]:[Target_Des]])</f>
        <v>64575713.954161271</v>
      </c>
      <c r="AX389" s="5">
        <v>792396.75529236195</v>
      </c>
      <c r="AY389" s="5">
        <v>6032290.547343405</v>
      </c>
      <c r="AZ389" s="5">
        <v>1721168.2227272117</v>
      </c>
      <c r="BA389" s="5">
        <v>3730263.1812121775</v>
      </c>
      <c r="BB389" s="5">
        <v>4356146.5649457099</v>
      </c>
      <c r="BC389" s="5">
        <v>4727385.5144472579</v>
      </c>
      <c r="BD389" s="5">
        <v>304335.51175167295</v>
      </c>
      <c r="BE389" s="5">
        <v>6178364.2199487239</v>
      </c>
      <c r="BF389" s="5">
        <v>2219161.1340547749</v>
      </c>
      <c r="BG389" s="5">
        <v>6294176.2929679696</v>
      </c>
      <c r="BH389" s="5">
        <v>4667404.7998496499</v>
      </c>
      <c r="BI389" s="5">
        <v>3677144.2621599752</v>
      </c>
      <c r="BJ389" s="5">
        <f>SUM(Target_CC[[#This Row],[Target_NGTMA_Jan]:[Target_NGTMA_Des]])</f>
        <v>44700237.006700888</v>
      </c>
      <c r="BK389" s="5">
        <v>2252789</v>
      </c>
      <c r="BL389" s="5">
        <v>2244878</v>
      </c>
      <c r="BM389" s="5">
        <v>2258262</v>
      </c>
      <c r="BN389" s="5">
        <f>Target_CC[[#This Row],[Est_Sust_NP Apr]]+Target_CC[[#This Row],[Est_Sust_POTS Apr]]+Target_CC[[#This Row],[BC_Apr]]</f>
        <v>2367550</v>
      </c>
      <c r="BO389" s="5">
        <f>Target_CC[[#This Row],[Est_Sust_NP Mei]]+Target_CC[[#This Row],[Est_Sust_POTS Mei]]+Target_CC[[#This Row],[BC_Mei]]</f>
        <v>2367550</v>
      </c>
      <c r="BP389" s="5">
        <f>Target_CC[[#This Row],[Est_Sust_NP Jun]]+Target_CC[[#This Row],[Est_Sust_POTS Jun]]+Target_CC[[#This Row],[BC_Jun]]</f>
        <v>2367550</v>
      </c>
      <c r="BQ389" s="5">
        <f>Target_CC[[#This Row],[Est_Sust_NP Jul]]+Target_CC[[#This Row],[Est_Sust_POTS Jul]]+Target_CC[[#This Row],[BC_Jul]]</f>
        <v>2367550</v>
      </c>
      <c r="BR389" s="5">
        <f>Target_CC[[#This Row],[Est_Sust_NP Agu]]+Target_CC[[#This Row],[Est_Sust_POTS Agu]]+Target_CC[[#This Row],[BC_Agu]]</f>
        <v>2367550</v>
      </c>
      <c r="BS389" s="5">
        <f>Target_CC[[#This Row],[Est_Sust_NP Sep]]+Target_CC[[#This Row],[Est_Sust_POTS Sep]]+Target_CC[[#This Row],[BC_Sep]]</f>
        <v>2367550</v>
      </c>
      <c r="BT389" s="5">
        <f>Target_CC[[#This Row],[Est_Sust_NP Okt]]+Target_CC[[#This Row],[Est_Sust_POTS Okt]]+Target_CC[[#This Row],[BC_Okt]]</f>
        <v>2367550</v>
      </c>
      <c r="BU389" s="5">
        <f>Target_CC[[#This Row],[Est_Sust_NP Nov]]+Target_CC[[#This Row],[Est_Sust_POTS Nov]]+Target_CC[[#This Row],[BC_Nov]]</f>
        <v>2367550</v>
      </c>
      <c r="BV389" s="5">
        <f>Target_CC[[#This Row],[Est_Sust_NP Des]]+Target_CC[[#This Row],[Est_Sust_POTS Des]]+Target_CC[[#This Row],[BC_Des]]</f>
        <v>2367550</v>
      </c>
      <c r="BW389" s="5">
        <f>SUM(Target_CC[[#This Row],[Real_Jan]:[Real_Des]])</f>
        <v>28063879</v>
      </c>
      <c r="BX389" s="5">
        <v>0</v>
      </c>
      <c r="BY389" s="5">
        <v>0</v>
      </c>
      <c r="BZ389" s="5">
        <v>0</v>
      </c>
      <c r="CA389" s="5">
        <f>Target_CC[[#This Row],[Est_Sust_NP Mar]]*95%</f>
        <v>0</v>
      </c>
      <c r="CB389" s="5">
        <f>Target_CC[[#This Row],[Est_Sust_NP Apr]]</f>
        <v>0</v>
      </c>
      <c r="CC389" s="5">
        <f>Target_CC[[#This Row],[Est_Sust_NP Mei]]</f>
        <v>0</v>
      </c>
      <c r="CD389" s="5">
        <f>Target_CC[[#This Row],[Est_Sust_NP Jun]]</f>
        <v>0</v>
      </c>
      <c r="CE389" s="5">
        <f>Target_CC[[#This Row],[Est_Sust_NP Jul]]</f>
        <v>0</v>
      </c>
      <c r="CF389" s="5">
        <f>Target_CC[[#This Row],[Est_Sust_NP Agu]]</f>
        <v>0</v>
      </c>
      <c r="CG389" s="5">
        <f>Target_CC[[#This Row],[Est_Sust_NP Sep]]</f>
        <v>0</v>
      </c>
      <c r="CH389" s="5">
        <f>Target_CC[[#This Row],[Est_Sust_NP Okt]]</f>
        <v>0</v>
      </c>
      <c r="CI389" s="5">
        <f>Target_CC[[#This Row],[Est_Sust_NP Nov]]</f>
        <v>0</v>
      </c>
      <c r="CJ389" s="5">
        <f>SUM(Target_CC[[#This Row],[Est_Sust_NP Jan]:[Est_Sust_NP Des]])</f>
        <v>0</v>
      </c>
      <c r="CK389" s="5">
        <v>2392320</v>
      </c>
      <c r="CL389" s="5">
        <v>2391210</v>
      </c>
      <c r="CM389" s="5">
        <v>2367550</v>
      </c>
      <c r="CN389" s="5">
        <f>Target_CC[[#This Row],[Est_Sust_POTS Mar]]</f>
        <v>2367550</v>
      </c>
      <c r="CO389" s="5">
        <f>Target_CC[[#This Row],[Est_Sust_POTS Apr]]</f>
        <v>2367550</v>
      </c>
      <c r="CP389" s="5">
        <f>Target_CC[[#This Row],[Est_Sust_POTS Mei]]</f>
        <v>2367550</v>
      </c>
      <c r="CQ389" s="5">
        <f>Target_CC[[#This Row],[Est_Sust_POTS Jun]]</f>
        <v>2367550</v>
      </c>
      <c r="CR389" s="5">
        <f>Target_CC[[#This Row],[Est_Sust_POTS Jul]]</f>
        <v>2367550</v>
      </c>
      <c r="CS389" s="5">
        <f>Target_CC[[#This Row],[Est_Sust_POTS Agu]]</f>
        <v>2367550</v>
      </c>
      <c r="CT389" s="5">
        <f>Target_CC[[#This Row],[Est_Sust_POTS Sep]]</f>
        <v>2367550</v>
      </c>
      <c r="CU389" s="5">
        <f>Target_CC[[#This Row],[Est_Sust_POTS Okt]]</f>
        <v>2367550</v>
      </c>
      <c r="CV389" s="5">
        <f>Target_CC[[#This Row],[Est_Sust_POTS Nov]]</f>
        <v>2367550</v>
      </c>
      <c r="CW389" s="5">
        <f>SUM(Target_CC[[#This Row],[Est_Sust_POTS Jan]:[Est_Sust_POTS Des]])</f>
        <v>28459030</v>
      </c>
      <c r="CX389" s="5"/>
      <c r="CY389" s="5">
        <v>0</v>
      </c>
      <c r="CZ389" s="5">
        <v>0</v>
      </c>
      <c r="DA389" s="5">
        <v>0</v>
      </c>
      <c r="DB389" s="5"/>
      <c r="DC389" s="5"/>
      <c r="DD389" s="5"/>
      <c r="DE389" s="5"/>
      <c r="DF389" s="5"/>
      <c r="DG389" s="5"/>
      <c r="DH389" s="5"/>
      <c r="DI389" s="5"/>
      <c r="DJ389" s="5">
        <f>SUM(Target_CC[[#This Row],[BC_Jan]:[BC_Des]])</f>
        <v>0</v>
      </c>
      <c r="DK389" s="5"/>
      <c r="DL389" s="5"/>
      <c r="DM389" s="5"/>
      <c r="DN389" s="5"/>
      <c r="DO389" s="5"/>
      <c r="DP389" s="5"/>
      <c r="DQ389" s="5"/>
      <c r="DR389" s="5"/>
      <c r="DS389" s="5"/>
      <c r="DT389" s="5"/>
      <c r="DU389" s="5"/>
      <c r="DV389" s="5"/>
      <c r="DW389" s="5"/>
      <c r="DX389" s="5" t="s">
        <v>160</v>
      </c>
    </row>
    <row r="390" spans="2:128" x14ac:dyDescent="0.3">
      <c r="B390">
        <v>10309189</v>
      </c>
      <c r="C390" t="s">
        <v>659</v>
      </c>
      <c r="D390" t="s">
        <v>311</v>
      </c>
      <c r="E390" t="s">
        <v>326</v>
      </c>
      <c r="F390" t="s">
        <v>300</v>
      </c>
      <c r="G390" t="s">
        <v>24</v>
      </c>
      <c r="H390" t="s">
        <v>159</v>
      </c>
      <c r="I390" t="s">
        <v>29</v>
      </c>
      <c r="J390" s="5">
        <v>0</v>
      </c>
      <c r="K390" s="5">
        <v>4580001.11403058</v>
      </c>
      <c r="L390" s="5">
        <v>4659992.3181459568</v>
      </c>
      <c r="M390" s="5">
        <v>4982111.9912975086</v>
      </c>
      <c r="N390" s="5">
        <v>4681446.3548776982</v>
      </c>
      <c r="O390" s="5">
        <v>4918727.891310581</v>
      </c>
      <c r="P390" s="5">
        <v>4853111.5038463492</v>
      </c>
      <c r="Q390" s="5">
        <v>5085268.95883404</v>
      </c>
      <c r="R390" s="5">
        <v>5135953.3091760511</v>
      </c>
      <c r="S390" s="5">
        <v>5070213.2375931311</v>
      </c>
      <c r="T390" s="5">
        <v>5172217.9724366609</v>
      </c>
      <c r="U390" s="5">
        <v>5134479.9866121346</v>
      </c>
      <c r="V390" s="5">
        <v>4844478.6618393101</v>
      </c>
      <c r="W390" s="5">
        <v>59118003.299999997</v>
      </c>
      <c r="X390" s="5">
        <v>926770.42634383251</v>
      </c>
      <c r="Y390" s="5">
        <v>942956.77226297639</v>
      </c>
      <c r="Z390" s="5">
        <v>1008138.194578763</v>
      </c>
      <c r="AA390" s="5">
        <v>947298.03032681451</v>
      </c>
      <c r="AB390" s="5">
        <v>995312.32229057711</v>
      </c>
      <c r="AC390" s="5">
        <v>982034.74312163831</v>
      </c>
      <c r="AD390" s="5">
        <v>1029012.1691486152</v>
      </c>
      <c r="AE390" s="5">
        <v>1039268.2271289343</v>
      </c>
      <c r="AF390" s="5">
        <v>1025965.6202841166</v>
      </c>
      <c r="AG390" s="5">
        <v>1046606.4387569386</v>
      </c>
      <c r="AH390" s="5">
        <v>1038970.0979916904</v>
      </c>
      <c r="AI390" s="5">
        <v>980287.87396850367</v>
      </c>
      <c r="AJ390" s="5">
        <v>11962620.9162034</v>
      </c>
      <c r="AK390" s="5">
        <v>5506771.5403744122</v>
      </c>
      <c r="AL390" s="5">
        <v>5602949.0904089333</v>
      </c>
      <c r="AM390" s="5">
        <v>5990250.1858762717</v>
      </c>
      <c r="AN390" s="5">
        <v>5628744.3852045126</v>
      </c>
      <c r="AO390" s="5">
        <v>5914040.213601158</v>
      </c>
      <c r="AP390" s="5">
        <v>5835146.2469679872</v>
      </c>
      <c r="AQ390" s="5">
        <v>6114281.1279826555</v>
      </c>
      <c r="AR390" s="5">
        <v>6175221.5363049852</v>
      </c>
      <c r="AS390" s="5">
        <v>6096178.857877248</v>
      </c>
      <c r="AT390" s="5">
        <v>6218824.4111935999</v>
      </c>
      <c r="AU390" s="5">
        <v>6173450.0846038247</v>
      </c>
      <c r="AV390" s="5">
        <v>5824766.5358078135</v>
      </c>
      <c r="AW390" s="5">
        <f>SUM(Target_CC[[#This Row],[Target_Jan]:[Target_Des]])</f>
        <v>71080624.216203406</v>
      </c>
      <c r="AX390" s="5">
        <v>4941582.2328302255</v>
      </c>
      <c r="AY390" s="5">
        <v>5142088.3207596643</v>
      </c>
      <c r="AZ390" s="5">
        <v>5200167.6767443335</v>
      </c>
      <c r="BA390" s="5">
        <v>5041400.8835760169</v>
      </c>
      <c r="BB390" s="5">
        <v>5300908.0587014994</v>
      </c>
      <c r="BC390" s="5">
        <v>5267931.7796293944</v>
      </c>
      <c r="BD390" s="5">
        <v>5440025.0052966522</v>
      </c>
      <c r="BE390" s="5">
        <v>5516503.1293899361</v>
      </c>
      <c r="BF390" s="5">
        <v>5430748.8535660813</v>
      </c>
      <c r="BG390" s="5">
        <v>5523072.6990475263</v>
      </c>
      <c r="BH390" s="5">
        <v>5624891.6984470263</v>
      </c>
      <c r="BI390" s="5">
        <v>5484201.4723760169</v>
      </c>
      <c r="BJ390" s="5">
        <f>SUM(Target_CC[[#This Row],[Target_NGTMA_Jan]:[Target_NGTMA_Des]])</f>
        <v>63913521.810364373</v>
      </c>
      <c r="BK390" s="5">
        <v>2860425</v>
      </c>
      <c r="BL390" s="5">
        <v>3153941</v>
      </c>
      <c r="BM390" s="5">
        <v>2720975</v>
      </c>
      <c r="BN390" s="5">
        <f>Target_CC[[#This Row],[Est_Sust_NP Apr]]+Target_CC[[#This Row],[Est_Sust_POTS Apr]]+Target_CC[[#This Row],[BC_Apr]]</f>
        <v>1831886</v>
      </c>
      <c r="BO390" s="5">
        <f>Target_CC[[#This Row],[Est_Sust_NP Mei]]+Target_CC[[#This Row],[Est_Sust_POTS Mei]]+Target_CC[[#This Row],[BC_Mei]]</f>
        <v>1831886</v>
      </c>
      <c r="BP390" s="5">
        <f>Target_CC[[#This Row],[Est_Sust_NP Jun]]+Target_CC[[#This Row],[Est_Sust_POTS Jun]]+Target_CC[[#This Row],[BC_Jun]]</f>
        <v>1831886</v>
      </c>
      <c r="BQ390" s="5">
        <f>Target_CC[[#This Row],[Est_Sust_NP Jul]]+Target_CC[[#This Row],[Est_Sust_POTS Jul]]+Target_CC[[#This Row],[BC_Jul]]</f>
        <v>1831886</v>
      </c>
      <c r="BR390" s="5">
        <f>Target_CC[[#This Row],[Est_Sust_NP Agu]]+Target_CC[[#This Row],[Est_Sust_POTS Agu]]+Target_CC[[#This Row],[BC_Agu]]</f>
        <v>1831886</v>
      </c>
      <c r="BS390" s="5">
        <f>Target_CC[[#This Row],[Est_Sust_NP Sep]]+Target_CC[[#This Row],[Est_Sust_POTS Sep]]+Target_CC[[#This Row],[BC_Sep]]</f>
        <v>1831886</v>
      </c>
      <c r="BT390" s="5">
        <f>Target_CC[[#This Row],[Est_Sust_NP Okt]]+Target_CC[[#This Row],[Est_Sust_POTS Okt]]+Target_CC[[#This Row],[BC_Okt]]</f>
        <v>1831886</v>
      </c>
      <c r="BU390" s="5">
        <f>Target_CC[[#This Row],[Est_Sust_NP Nov]]+Target_CC[[#This Row],[Est_Sust_POTS Nov]]+Target_CC[[#This Row],[BC_Nov]]</f>
        <v>1831886</v>
      </c>
      <c r="BV390" s="5">
        <f>Target_CC[[#This Row],[Est_Sust_NP Des]]+Target_CC[[#This Row],[Est_Sust_POTS Des]]+Target_CC[[#This Row],[BC_Des]]</f>
        <v>1831886</v>
      </c>
      <c r="BW390" s="5">
        <f>SUM(Target_CC[[#This Row],[Real_Jan]:[Real_Des]])</f>
        <v>25222315</v>
      </c>
      <c r="BX390" s="5">
        <v>0</v>
      </c>
      <c r="BY390" s="5">
        <v>0</v>
      </c>
      <c r="BZ390" s="5">
        <v>0</v>
      </c>
      <c r="CA390" s="5">
        <f>Target_CC[[#This Row],[Est_Sust_NP Mar]]*95%</f>
        <v>0</v>
      </c>
      <c r="CB390" s="5">
        <f>Target_CC[[#This Row],[Est_Sust_NP Apr]]</f>
        <v>0</v>
      </c>
      <c r="CC390" s="5">
        <f>Target_CC[[#This Row],[Est_Sust_NP Mei]]</f>
        <v>0</v>
      </c>
      <c r="CD390" s="5">
        <f>Target_CC[[#This Row],[Est_Sust_NP Jun]]</f>
        <v>0</v>
      </c>
      <c r="CE390" s="5">
        <f>Target_CC[[#This Row],[Est_Sust_NP Jul]]</f>
        <v>0</v>
      </c>
      <c r="CF390" s="5">
        <f>Target_CC[[#This Row],[Est_Sust_NP Agu]]</f>
        <v>0</v>
      </c>
      <c r="CG390" s="5">
        <f>Target_CC[[#This Row],[Est_Sust_NP Sep]]</f>
        <v>0</v>
      </c>
      <c r="CH390" s="5">
        <f>Target_CC[[#This Row],[Est_Sust_NP Okt]]</f>
        <v>0</v>
      </c>
      <c r="CI390" s="5">
        <f>Target_CC[[#This Row],[Est_Sust_NP Nov]]</f>
        <v>0</v>
      </c>
      <c r="CJ390" s="5">
        <f>SUM(Target_CC[[#This Row],[Est_Sust_NP Jan]:[Est_Sust_NP Des]])</f>
        <v>0</v>
      </c>
      <c r="CK390" s="5">
        <v>2399431</v>
      </c>
      <c r="CL390" s="5">
        <v>2356988</v>
      </c>
      <c r="CM390" s="5">
        <v>1831886</v>
      </c>
      <c r="CN390" s="5">
        <f>Target_CC[[#This Row],[Est_Sust_POTS Mar]]</f>
        <v>1831886</v>
      </c>
      <c r="CO390" s="5">
        <f>Target_CC[[#This Row],[Est_Sust_POTS Apr]]</f>
        <v>1831886</v>
      </c>
      <c r="CP390" s="5">
        <f>Target_CC[[#This Row],[Est_Sust_POTS Mei]]</f>
        <v>1831886</v>
      </c>
      <c r="CQ390" s="5">
        <f>Target_CC[[#This Row],[Est_Sust_POTS Jun]]</f>
        <v>1831886</v>
      </c>
      <c r="CR390" s="5">
        <f>Target_CC[[#This Row],[Est_Sust_POTS Jul]]</f>
        <v>1831886</v>
      </c>
      <c r="CS390" s="5">
        <f>Target_CC[[#This Row],[Est_Sust_POTS Agu]]</f>
        <v>1831886</v>
      </c>
      <c r="CT390" s="5">
        <f>Target_CC[[#This Row],[Est_Sust_POTS Sep]]</f>
        <v>1831886</v>
      </c>
      <c r="CU390" s="5">
        <f>Target_CC[[#This Row],[Est_Sust_POTS Okt]]</f>
        <v>1831886</v>
      </c>
      <c r="CV390" s="5">
        <f>Target_CC[[#This Row],[Est_Sust_POTS Nov]]</f>
        <v>1831886</v>
      </c>
      <c r="CW390" s="5">
        <f>SUM(Target_CC[[#This Row],[Est_Sust_POTS Jan]:[Est_Sust_POTS Des]])</f>
        <v>23075279</v>
      </c>
      <c r="CX390" s="5"/>
      <c r="CY390" s="5">
        <v>0</v>
      </c>
      <c r="CZ390" s="5">
        <v>0</v>
      </c>
      <c r="DA390" s="5">
        <v>0</v>
      </c>
      <c r="DB390" s="5"/>
      <c r="DC390" s="5"/>
      <c r="DD390" s="5"/>
      <c r="DE390" s="5"/>
      <c r="DF390" s="5"/>
      <c r="DG390" s="5"/>
      <c r="DH390" s="5"/>
      <c r="DI390" s="5"/>
      <c r="DJ390" s="5">
        <f>SUM(Target_CC[[#This Row],[BC_Jan]:[BC_Des]])</f>
        <v>0</v>
      </c>
      <c r="DK390" s="5"/>
      <c r="DL390" s="5"/>
      <c r="DM390" s="5"/>
      <c r="DN390" s="5"/>
      <c r="DO390" s="5"/>
      <c r="DP390" s="5"/>
      <c r="DQ390" s="5"/>
      <c r="DR390" s="5"/>
      <c r="DS390" s="5"/>
      <c r="DT390" s="5"/>
      <c r="DU390" s="5"/>
      <c r="DV390" s="5"/>
      <c r="DW390" s="5"/>
      <c r="DX390" s="5" t="s">
        <v>160</v>
      </c>
    </row>
    <row r="391" spans="2:128" x14ac:dyDescent="0.3">
      <c r="B391">
        <v>19608727</v>
      </c>
      <c r="C391" t="s">
        <v>660</v>
      </c>
      <c r="D391" t="s">
        <v>661</v>
      </c>
      <c r="E391" t="s">
        <v>315</v>
      </c>
      <c r="F391" t="s">
        <v>296</v>
      </c>
      <c r="G391" t="s">
        <v>25</v>
      </c>
      <c r="H391" t="s">
        <v>159</v>
      </c>
      <c r="I391" t="s">
        <v>29</v>
      </c>
      <c r="J391" s="5">
        <v>7544227.2727272725</v>
      </c>
      <c r="K391" s="5">
        <v>2503824.9</v>
      </c>
      <c r="L391" s="5">
        <v>2395246.1549999998</v>
      </c>
      <c r="M391" s="5">
        <v>2416084.5</v>
      </c>
      <c r="N391" s="5">
        <v>2395246.1549999998</v>
      </c>
      <c r="O391" s="5">
        <v>2332731.12</v>
      </c>
      <c r="P391" s="5">
        <v>2270216.085</v>
      </c>
      <c r="Q391" s="5">
        <v>2374407.81</v>
      </c>
      <c r="R391" s="5">
        <v>2457761.19</v>
      </c>
      <c r="S391" s="5">
        <v>2436922.8450000002</v>
      </c>
      <c r="T391" s="5">
        <v>2436922.8450000002</v>
      </c>
      <c r="U391" s="5">
        <v>2457761.19</v>
      </c>
      <c r="V391" s="5">
        <v>2416084.5</v>
      </c>
      <c r="W391" s="5">
        <v>28893209.294999998</v>
      </c>
      <c r="X391" s="5">
        <v>0</v>
      </c>
      <c r="Y391" s="5">
        <v>690859.22431823774</v>
      </c>
      <c r="Z391" s="5">
        <v>683729.23020126333</v>
      </c>
      <c r="AA391" s="5">
        <v>537486.86343142285</v>
      </c>
      <c r="AB391" s="5">
        <v>586231.66372162709</v>
      </c>
      <c r="AC391" s="5">
        <v>571553.53985494352</v>
      </c>
      <c r="AD391" s="5">
        <v>710365.72728492401</v>
      </c>
      <c r="AE391" s="5">
        <v>598269.13892134407</v>
      </c>
      <c r="AF391" s="5">
        <v>715610.41381648171</v>
      </c>
      <c r="AG391" s="5">
        <v>720720.50871695695</v>
      </c>
      <c r="AH391" s="5">
        <v>611960.29877694696</v>
      </c>
      <c r="AI391" s="5">
        <v>623089.45347582689</v>
      </c>
      <c r="AJ391" s="5">
        <v>7049876.062519975</v>
      </c>
      <c r="AK391" s="5">
        <v>2503824.9</v>
      </c>
      <c r="AL391" s="5">
        <v>3086105.3793182373</v>
      </c>
      <c r="AM391" s="5">
        <v>3099813.7302012634</v>
      </c>
      <c r="AN391" s="5">
        <v>2932733.0184314228</v>
      </c>
      <c r="AO391" s="5">
        <v>2918962.7837216272</v>
      </c>
      <c r="AP391" s="5">
        <v>2841769.6248549437</v>
      </c>
      <c r="AQ391" s="5">
        <v>3084773.5372849242</v>
      </c>
      <c r="AR391" s="5">
        <v>3056030.3289213441</v>
      </c>
      <c r="AS391" s="5">
        <v>3152533.258816482</v>
      </c>
      <c r="AT391" s="5">
        <v>3157643.3537169574</v>
      </c>
      <c r="AU391" s="5">
        <v>3069721.4887769469</v>
      </c>
      <c r="AV391" s="5">
        <v>3039173.9534758269</v>
      </c>
      <c r="AW391" s="5">
        <f>SUM(Target_CC[[#This Row],[Target_Jan]:[Target_Des]])</f>
        <v>35943085.357519977</v>
      </c>
      <c r="AX391" s="5">
        <v>0</v>
      </c>
      <c r="AY391" s="5">
        <v>0</v>
      </c>
      <c r="AZ391" s="5">
        <v>0</v>
      </c>
      <c r="BA391" s="5">
        <v>0</v>
      </c>
      <c r="BB391" s="5">
        <v>0</v>
      </c>
      <c r="BC391" s="5">
        <v>0</v>
      </c>
      <c r="BD391" s="5">
        <v>0</v>
      </c>
      <c r="BE391" s="5">
        <v>0</v>
      </c>
      <c r="BF391" s="5">
        <v>0</v>
      </c>
      <c r="BG391" s="5">
        <v>0</v>
      </c>
      <c r="BH391" s="5">
        <v>0</v>
      </c>
      <c r="BI391" s="5">
        <v>0</v>
      </c>
      <c r="BJ391" s="5">
        <f>SUM(Target_CC[[#This Row],[Target_NGTMA_Jan]:[Target_NGTMA_Des]])</f>
        <v>0</v>
      </c>
      <c r="BK391" s="5">
        <v>2292000</v>
      </c>
      <c r="BL391" s="5">
        <v>2292000</v>
      </c>
      <c r="BM391" s="5">
        <v>2292000</v>
      </c>
      <c r="BN391" s="5">
        <f>Target_CC[[#This Row],[Est_Sust_NP Apr]]+Target_CC[[#This Row],[Est_Sust_POTS Apr]]+Target_CC[[#This Row],[BC_Apr]]</f>
        <v>2453370</v>
      </c>
      <c r="BO391" s="5">
        <f>Target_CC[[#This Row],[Est_Sust_NP Mei]]+Target_CC[[#This Row],[Est_Sust_POTS Mei]]+Target_CC[[#This Row],[BC_Mei]]</f>
        <v>2453370</v>
      </c>
      <c r="BP391" s="5">
        <f>Target_CC[[#This Row],[Est_Sust_NP Jun]]+Target_CC[[#This Row],[Est_Sust_POTS Jun]]+Target_CC[[#This Row],[BC_Jun]]</f>
        <v>2453370</v>
      </c>
      <c r="BQ391" s="5">
        <f>Target_CC[[#This Row],[Est_Sust_NP Jul]]+Target_CC[[#This Row],[Est_Sust_POTS Jul]]+Target_CC[[#This Row],[BC_Jul]]</f>
        <v>2453370</v>
      </c>
      <c r="BR391" s="5">
        <f>Target_CC[[#This Row],[Est_Sust_NP Agu]]+Target_CC[[#This Row],[Est_Sust_POTS Agu]]+Target_CC[[#This Row],[BC_Agu]]</f>
        <v>2453370</v>
      </c>
      <c r="BS391" s="5">
        <f>Target_CC[[#This Row],[Est_Sust_NP Sep]]+Target_CC[[#This Row],[Est_Sust_POTS Sep]]+Target_CC[[#This Row],[BC_Sep]]</f>
        <v>2453370</v>
      </c>
      <c r="BT391" s="5">
        <f>Target_CC[[#This Row],[Est_Sust_NP Okt]]+Target_CC[[#This Row],[Est_Sust_POTS Okt]]+Target_CC[[#This Row],[BC_Okt]]</f>
        <v>2453370</v>
      </c>
      <c r="BU391" s="5">
        <f>Target_CC[[#This Row],[Est_Sust_NP Nov]]+Target_CC[[#This Row],[Est_Sust_POTS Nov]]+Target_CC[[#This Row],[BC_Nov]]</f>
        <v>2453370</v>
      </c>
      <c r="BV391" s="5">
        <f>Target_CC[[#This Row],[Est_Sust_NP Des]]+Target_CC[[#This Row],[Est_Sust_POTS Des]]+Target_CC[[#This Row],[BC_Des]]</f>
        <v>2453370</v>
      </c>
      <c r="BW391" s="5">
        <f>SUM(Target_CC[[#This Row],[Real_Jan]:[Real_Des]])</f>
        <v>28956330</v>
      </c>
      <c r="BX391" s="5">
        <v>0</v>
      </c>
      <c r="BY391" s="5">
        <v>0</v>
      </c>
      <c r="BZ391" s="5">
        <v>0</v>
      </c>
      <c r="CA391" s="5">
        <f>Target_CC[[#This Row],[Est_Sust_NP Mar]]*95%</f>
        <v>0</v>
      </c>
      <c r="CB391" s="5">
        <f>Target_CC[[#This Row],[Est_Sust_NP Apr]]</f>
        <v>0</v>
      </c>
      <c r="CC391" s="5">
        <f>Target_CC[[#This Row],[Est_Sust_NP Mei]]</f>
        <v>0</v>
      </c>
      <c r="CD391" s="5">
        <f>Target_CC[[#This Row],[Est_Sust_NP Jun]]</f>
        <v>0</v>
      </c>
      <c r="CE391" s="5">
        <f>Target_CC[[#This Row],[Est_Sust_NP Jul]]</f>
        <v>0</v>
      </c>
      <c r="CF391" s="5">
        <f>Target_CC[[#This Row],[Est_Sust_NP Agu]]</f>
        <v>0</v>
      </c>
      <c r="CG391" s="5">
        <f>Target_CC[[#This Row],[Est_Sust_NP Sep]]</f>
        <v>0</v>
      </c>
      <c r="CH391" s="5">
        <f>Target_CC[[#This Row],[Est_Sust_NP Okt]]</f>
        <v>0</v>
      </c>
      <c r="CI391" s="5">
        <f>Target_CC[[#This Row],[Est_Sust_NP Nov]]</f>
        <v>0</v>
      </c>
      <c r="CJ391" s="5">
        <f>SUM(Target_CC[[#This Row],[Est_Sust_NP Jan]:[Est_Sust_NP Des]])</f>
        <v>0</v>
      </c>
      <c r="CK391" s="5">
        <v>2443500</v>
      </c>
      <c r="CL391" s="5">
        <v>2443500</v>
      </c>
      <c r="CM391" s="5">
        <v>2453370</v>
      </c>
      <c r="CN391" s="5">
        <f>Target_CC[[#This Row],[Est_Sust_POTS Mar]]</f>
        <v>2453370</v>
      </c>
      <c r="CO391" s="5">
        <f>Target_CC[[#This Row],[Est_Sust_POTS Apr]]</f>
        <v>2453370</v>
      </c>
      <c r="CP391" s="5">
        <f>Target_CC[[#This Row],[Est_Sust_POTS Mei]]</f>
        <v>2453370</v>
      </c>
      <c r="CQ391" s="5">
        <f>Target_CC[[#This Row],[Est_Sust_POTS Jun]]</f>
        <v>2453370</v>
      </c>
      <c r="CR391" s="5">
        <f>Target_CC[[#This Row],[Est_Sust_POTS Jul]]</f>
        <v>2453370</v>
      </c>
      <c r="CS391" s="5">
        <f>Target_CC[[#This Row],[Est_Sust_POTS Agu]]</f>
        <v>2453370</v>
      </c>
      <c r="CT391" s="5">
        <f>Target_CC[[#This Row],[Est_Sust_POTS Sep]]</f>
        <v>2453370</v>
      </c>
      <c r="CU391" s="5">
        <f>Target_CC[[#This Row],[Est_Sust_POTS Okt]]</f>
        <v>2453370</v>
      </c>
      <c r="CV391" s="5">
        <f>Target_CC[[#This Row],[Est_Sust_POTS Nov]]</f>
        <v>2453370</v>
      </c>
      <c r="CW391" s="5">
        <f>SUM(Target_CC[[#This Row],[Est_Sust_POTS Jan]:[Est_Sust_POTS Des]])</f>
        <v>29420700</v>
      </c>
      <c r="CX391" s="5"/>
      <c r="CY391" s="5">
        <v>0</v>
      </c>
      <c r="CZ391" s="5">
        <v>0</v>
      </c>
      <c r="DA391" s="5">
        <v>0</v>
      </c>
      <c r="DB391" s="5"/>
      <c r="DC391" s="5"/>
      <c r="DD391" s="5"/>
      <c r="DE391" s="5"/>
      <c r="DF391" s="5"/>
      <c r="DG391" s="5"/>
      <c r="DH391" s="5"/>
      <c r="DI391" s="5"/>
      <c r="DJ391" s="5">
        <f>SUM(Target_CC[[#This Row],[BC_Jan]:[BC_Des]])</f>
        <v>0</v>
      </c>
      <c r="DK391" s="5"/>
      <c r="DL391" s="5"/>
      <c r="DM391" s="5"/>
      <c r="DN391" s="5"/>
      <c r="DO391" s="5"/>
      <c r="DP391" s="5"/>
      <c r="DQ391" s="5"/>
      <c r="DR391" s="5"/>
      <c r="DS391" s="5"/>
      <c r="DT391" s="5"/>
      <c r="DU391" s="5"/>
      <c r="DV391" s="5"/>
      <c r="DW391" s="5"/>
      <c r="DX391" s="5" t="s">
        <v>160</v>
      </c>
    </row>
    <row r="392" spans="2:128" x14ac:dyDescent="0.3">
      <c r="B392">
        <v>10001707</v>
      </c>
      <c r="C392" t="s">
        <v>662</v>
      </c>
      <c r="D392" t="s">
        <v>331</v>
      </c>
      <c r="E392" t="s">
        <v>343</v>
      </c>
      <c r="F392" t="s">
        <v>294</v>
      </c>
      <c r="G392" t="s">
        <v>26</v>
      </c>
      <c r="H392" t="s">
        <v>159</v>
      </c>
      <c r="I392" t="s">
        <v>29</v>
      </c>
      <c r="J392" s="5">
        <v>66307406.072068423</v>
      </c>
      <c r="K392" s="5">
        <v>2259294.3181818184</v>
      </c>
      <c r="L392" s="5">
        <v>2378204.5454545454</v>
      </c>
      <c r="M392" s="5">
        <v>2140384.0909090908</v>
      </c>
      <c r="N392" s="5">
        <v>1902563.6363636365</v>
      </c>
      <c r="O392" s="5">
        <v>2021473.8636363638</v>
      </c>
      <c r="P392" s="5">
        <v>2140384.0909090908</v>
      </c>
      <c r="Q392" s="5">
        <v>2734935.2272727275</v>
      </c>
      <c r="R392" s="5">
        <v>2497114.7727272729</v>
      </c>
      <c r="S392" s="5">
        <v>2497114.7727272729</v>
      </c>
      <c r="T392" s="5">
        <v>2734935.2272727275</v>
      </c>
      <c r="U392" s="5">
        <v>2378204.5454545454</v>
      </c>
      <c r="V392" s="5">
        <v>2497114.7727272729</v>
      </c>
      <c r="W392" s="5">
        <v>28181723.863636363</v>
      </c>
      <c r="X392" s="5">
        <v>3945.5621916125542</v>
      </c>
      <c r="Y392" s="5">
        <v>7538.4012954545469</v>
      </c>
      <c r="Z392" s="5">
        <v>8292.2414250000002</v>
      </c>
      <c r="AA392" s="5">
        <v>8070.2773868560616</v>
      </c>
      <c r="AB392" s="5">
        <v>12959.003111586177</v>
      </c>
      <c r="AC392" s="5">
        <v>11663.102800427558</v>
      </c>
      <c r="AD392" s="5">
        <v>6587.4932483896391</v>
      </c>
      <c r="AE392" s="5">
        <v>14492.485146457208</v>
      </c>
      <c r="AF392" s="5">
        <v>12077.070955381005</v>
      </c>
      <c r="AG392" s="5">
        <v>14492.485146457208</v>
      </c>
      <c r="AH392" s="5">
        <v>15700.192241995306</v>
      </c>
      <c r="AI392" s="5">
        <v>15700.192241995306</v>
      </c>
      <c r="AJ392" s="5">
        <v>131518.50719161259</v>
      </c>
      <c r="AK392" s="5">
        <v>2263239.8803734309</v>
      </c>
      <c r="AL392" s="5">
        <v>2385742.9467500001</v>
      </c>
      <c r="AM392" s="5">
        <v>2148676.332334091</v>
      </c>
      <c r="AN392" s="5">
        <v>1910633.9137504925</v>
      </c>
      <c r="AO392" s="5">
        <v>2034432.86674795</v>
      </c>
      <c r="AP392" s="5">
        <v>2152047.1937095183</v>
      </c>
      <c r="AQ392" s="5">
        <v>2741522.7205211171</v>
      </c>
      <c r="AR392" s="5">
        <v>2511607.2578737303</v>
      </c>
      <c r="AS392" s="5">
        <v>2509191.8436826537</v>
      </c>
      <c r="AT392" s="5">
        <v>2749427.7124191849</v>
      </c>
      <c r="AU392" s="5">
        <v>2393904.7376965405</v>
      </c>
      <c r="AV392" s="5">
        <v>2512814.9649692681</v>
      </c>
      <c r="AW392" s="5">
        <f>SUM(Target_CC[[#This Row],[Target_Jan]:[Target_Des]])</f>
        <v>28313242.37082798</v>
      </c>
      <c r="AX392" s="5">
        <v>0</v>
      </c>
      <c r="AY392" s="5">
        <v>0</v>
      </c>
      <c r="AZ392" s="5">
        <v>0</v>
      </c>
      <c r="BA392" s="5">
        <v>0</v>
      </c>
      <c r="BB392" s="5">
        <v>0</v>
      </c>
      <c r="BC392" s="5">
        <v>0</v>
      </c>
      <c r="BD392" s="5">
        <v>0</v>
      </c>
      <c r="BE392" s="5">
        <v>0</v>
      </c>
      <c r="BF392" s="5">
        <v>0</v>
      </c>
      <c r="BG392" s="5">
        <v>0</v>
      </c>
      <c r="BH392" s="5">
        <v>0</v>
      </c>
      <c r="BI392" s="5">
        <v>0</v>
      </c>
      <c r="BJ392" s="5">
        <f>SUM(Target_CC[[#This Row],[Target_NGTMA_Jan]:[Target_NGTMA_Des]])</f>
        <v>0</v>
      </c>
      <c r="BK392" s="5">
        <v>2499636</v>
      </c>
      <c r="BL392" s="5">
        <v>2494656</v>
      </c>
      <c r="BM392" s="5">
        <v>2525561</v>
      </c>
      <c r="BN392" s="5">
        <f>Target_CC[[#This Row],[Est_Sust_NP Apr]]+Target_CC[[#This Row],[Est_Sust_POTS Apr]]+Target_CC[[#This Row],[BC_Apr]]</f>
        <v>2706271</v>
      </c>
      <c r="BO392" s="5">
        <f>Target_CC[[#This Row],[Est_Sust_NP Mei]]+Target_CC[[#This Row],[Est_Sust_POTS Mei]]+Target_CC[[#This Row],[BC_Mei]]</f>
        <v>2706271</v>
      </c>
      <c r="BP392" s="5">
        <f>Target_CC[[#This Row],[Est_Sust_NP Jun]]+Target_CC[[#This Row],[Est_Sust_POTS Jun]]+Target_CC[[#This Row],[BC_Jun]]</f>
        <v>2706271</v>
      </c>
      <c r="BQ392" s="5">
        <f>Target_CC[[#This Row],[Est_Sust_NP Jul]]+Target_CC[[#This Row],[Est_Sust_POTS Jul]]+Target_CC[[#This Row],[BC_Jul]]</f>
        <v>2706271</v>
      </c>
      <c r="BR392" s="5">
        <f>Target_CC[[#This Row],[Est_Sust_NP Agu]]+Target_CC[[#This Row],[Est_Sust_POTS Agu]]+Target_CC[[#This Row],[BC_Agu]]</f>
        <v>2706271</v>
      </c>
      <c r="BS392" s="5">
        <f>Target_CC[[#This Row],[Est_Sust_NP Sep]]+Target_CC[[#This Row],[Est_Sust_POTS Sep]]+Target_CC[[#This Row],[BC_Sep]]</f>
        <v>2706271</v>
      </c>
      <c r="BT392" s="5">
        <f>Target_CC[[#This Row],[Est_Sust_NP Okt]]+Target_CC[[#This Row],[Est_Sust_POTS Okt]]+Target_CC[[#This Row],[BC_Okt]]</f>
        <v>2706271</v>
      </c>
      <c r="BU392" s="5">
        <f>Target_CC[[#This Row],[Est_Sust_NP Nov]]+Target_CC[[#This Row],[Est_Sust_POTS Nov]]+Target_CC[[#This Row],[BC_Nov]]</f>
        <v>2706271</v>
      </c>
      <c r="BV392" s="5">
        <f>Target_CC[[#This Row],[Est_Sust_NP Des]]+Target_CC[[#This Row],[Est_Sust_POTS Des]]+Target_CC[[#This Row],[BC_Des]]</f>
        <v>2706271</v>
      </c>
      <c r="BW392" s="5">
        <f>SUM(Target_CC[[#This Row],[Real_Jan]:[Real_Des]])</f>
        <v>31876292</v>
      </c>
      <c r="BX392" s="5">
        <v>0</v>
      </c>
      <c r="BY392" s="5">
        <v>0</v>
      </c>
      <c r="BZ392" s="5">
        <v>0</v>
      </c>
      <c r="CA392" s="5">
        <f>Target_CC[[#This Row],[Est_Sust_NP Mar]]*95%</f>
        <v>0</v>
      </c>
      <c r="CB392" s="5">
        <f>Target_CC[[#This Row],[Est_Sust_NP Apr]]</f>
        <v>0</v>
      </c>
      <c r="CC392" s="5">
        <f>Target_CC[[#This Row],[Est_Sust_NP Mei]]</f>
        <v>0</v>
      </c>
      <c r="CD392" s="5">
        <f>Target_CC[[#This Row],[Est_Sust_NP Jun]]</f>
        <v>0</v>
      </c>
      <c r="CE392" s="5">
        <f>Target_CC[[#This Row],[Est_Sust_NP Jul]]</f>
        <v>0</v>
      </c>
      <c r="CF392" s="5">
        <f>Target_CC[[#This Row],[Est_Sust_NP Agu]]</f>
        <v>0</v>
      </c>
      <c r="CG392" s="5">
        <f>Target_CC[[#This Row],[Est_Sust_NP Sep]]</f>
        <v>0</v>
      </c>
      <c r="CH392" s="5">
        <f>Target_CC[[#This Row],[Est_Sust_NP Okt]]</f>
        <v>0</v>
      </c>
      <c r="CI392" s="5">
        <f>Target_CC[[#This Row],[Est_Sust_NP Nov]]</f>
        <v>0</v>
      </c>
      <c r="CJ392" s="5">
        <f>SUM(Target_CC[[#This Row],[Est_Sust_NP Jan]:[Est_Sust_NP Des]])</f>
        <v>0</v>
      </c>
      <c r="CK392" s="5">
        <v>2690586</v>
      </c>
      <c r="CL392" s="5">
        <v>2676084</v>
      </c>
      <c r="CM392" s="5">
        <v>2706271</v>
      </c>
      <c r="CN392" s="5">
        <f>Target_CC[[#This Row],[Est_Sust_POTS Mar]]</f>
        <v>2706271</v>
      </c>
      <c r="CO392" s="5">
        <f>Target_CC[[#This Row],[Est_Sust_POTS Apr]]</f>
        <v>2706271</v>
      </c>
      <c r="CP392" s="5">
        <f>Target_CC[[#This Row],[Est_Sust_POTS Mei]]</f>
        <v>2706271</v>
      </c>
      <c r="CQ392" s="5">
        <f>Target_CC[[#This Row],[Est_Sust_POTS Jun]]</f>
        <v>2706271</v>
      </c>
      <c r="CR392" s="5">
        <f>Target_CC[[#This Row],[Est_Sust_POTS Jul]]</f>
        <v>2706271</v>
      </c>
      <c r="CS392" s="5">
        <f>Target_CC[[#This Row],[Est_Sust_POTS Agu]]</f>
        <v>2706271</v>
      </c>
      <c r="CT392" s="5">
        <f>Target_CC[[#This Row],[Est_Sust_POTS Sep]]</f>
        <v>2706271</v>
      </c>
      <c r="CU392" s="5">
        <f>Target_CC[[#This Row],[Est_Sust_POTS Okt]]</f>
        <v>2706271</v>
      </c>
      <c r="CV392" s="5">
        <f>Target_CC[[#This Row],[Est_Sust_POTS Nov]]</f>
        <v>2706271</v>
      </c>
      <c r="CW392" s="5">
        <f>SUM(Target_CC[[#This Row],[Est_Sust_POTS Jan]:[Est_Sust_POTS Des]])</f>
        <v>32429380</v>
      </c>
      <c r="CX392" s="5"/>
      <c r="CY392" s="5">
        <v>0</v>
      </c>
      <c r="CZ392" s="5">
        <v>0</v>
      </c>
      <c r="DA392" s="5">
        <v>0</v>
      </c>
      <c r="DB392" s="5"/>
      <c r="DC392" s="5"/>
      <c r="DD392" s="5"/>
      <c r="DE392" s="5"/>
      <c r="DF392" s="5"/>
      <c r="DG392" s="5"/>
      <c r="DH392" s="5"/>
      <c r="DI392" s="5"/>
      <c r="DJ392" s="5">
        <f>SUM(Target_CC[[#This Row],[BC_Jan]:[BC_Des]])</f>
        <v>0</v>
      </c>
      <c r="DK392" s="5"/>
      <c r="DL392" s="5"/>
      <c r="DM392" s="5"/>
      <c r="DN392" s="5"/>
      <c r="DO392" s="5"/>
      <c r="DP392" s="5"/>
      <c r="DQ392" s="5"/>
      <c r="DR392" s="5"/>
      <c r="DS392" s="5"/>
      <c r="DT392" s="5"/>
      <c r="DU392" s="5"/>
      <c r="DV392" s="5"/>
      <c r="DW392" s="5"/>
      <c r="DX392" s="5" t="s">
        <v>160</v>
      </c>
    </row>
    <row r="393" spans="2:128" x14ac:dyDescent="0.3">
      <c r="B393">
        <v>4662926</v>
      </c>
      <c r="C393" t="s">
        <v>663</v>
      </c>
      <c r="D393" t="s">
        <v>407</v>
      </c>
      <c r="E393" t="s">
        <v>351</v>
      </c>
      <c r="F393" t="s">
        <v>300</v>
      </c>
      <c r="G393" t="s">
        <v>21</v>
      </c>
      <c r="H393" t="s">
        <v>159</v>
      </c>
      <c r="I393" t="s">
        <v>29</v>
      </c>
      <c r="J393" s="5">
        <v>42999332.806047186</v>
      </c>
      <c r="K393" s="5">
        <v>3531627.8080372713</v>
      </c>
      <c r="L393" s="5">
        <v>3593308.8325214856</v>
      </c>
      <c r="M393" s="5">
        <v>3841694.5352526275</v>
      </c>
      <c r="N393" s="5">
        <v>3609851.9884793223</v>
      </c>
      <c r="O393" s="5">
        <v>3792819.2086909157</v>
      </c>
      <c r="P393" s="5">
        <v>3742222.570641696</v>
      </c>
      <c r="Q393" s="5">
        <v>3921238.6240146942</v>
      </c>
      <c r="R393" s="5">
        <v>3960321.2042681784</v>
      </c>
      <c r="S393" s="5">
        <v>3909629.193693473</v>
      </c>
      <c r="T393" s="5">
        <v>3988284.7986061652</v>
      </c>
      <c r="U393" s="5">
        <v>3959185.1287940932</v>
      </c>
      <c r="V393" s="5">
        <v>3735565.8070000773</v>
      </c>
      <c r="W393" s="5">
        <v>45585749.700000003</v>
      </c>
      <c r="X393" s="5">
        <v>803298.29432244634</v>
      </c>
      <c r="Y393" s="5">
        <v>817328.15943095752</v>
      </c>
      <c r="Z393" s="5">
        <v>873825.56577822997</v>
      </c>
      <c r="AA393" s="5">
        <v>821091.03867134545</v>
      </c>
      <c r="AB393" s="5">
        <v>862708.46380838915</v>
      </c>
      <c r="AC393" s="5">
        <v>851199.83513837727</v>
      </c>
      <c r="AD393" s="5">
        <v>891918.53431828506</v>
      </c>
      <c r="AE393" s="5">
        <v>900808.19420370518</v>
      </c>
      <c r="AF393" s="5">
        <v>889277.87225478305</v>
      </c>
      <c r="AG393" s="5">
        <v>907168.74770928931</v>
      </c>
      <c r="AH393" s="5">
        <v>900549.78433149913</v>
      </c>
      <c r="AI393" s="5">
        <v>849685.69855047006</v>
      </c>
      <c r="AJ393" s="5">
        <v>10368860.188517779</v>
      </c>
      <c r="AK393" s="5">
        <v>4334926.1023597177</v>
      </c>
      <c r="AL393" s="5">
        <v>4410636.9919524435</v>
      </c>
      <c r="AM393" s="5">
        <v>4715520.1010308573</v>
      </c>
      <c r="AN393" s="5">
        <v>4430943.0271506682</v>
      </c>
      <c r="AO393" s="5">
        <v>4655527.6724993046</v>
      </c>
      <c r="AP393" s="5">
        <v>4593422.4057800733</v>
      </c>
      <c r="AQ393" s="5">
        <v>4813157.1583329793</v>
      </c>
      <c r="AR393" s="5">
        <v>4861129.3984718835</v>
      </c>
      <c r="AS393" s="5">
        <v>4798907.0659482563</v>
      </c>
      <c r="AT393" s="5">
        <v>4895453.5463154549</v>
      </c>
      <c r="AU393" s="5">
        <v>4859734.9131255923</v>
      </c>
      <c r="AV393" s="5">
        <v>4585251.5055505475</v>
      </c>
      <c r="AW393" s="5">
        <f>SUM(Target_CC[[#This Row],[Target_Jan]:[Target_Des]])</f>
        <v>55954609.888517775</v>
      </c>
      <c r="AX393" s="5">
        <v>0</v>
      </c>
      <c r="AY393" s="5">
        <v>0</v>
      </c>
      <c r="AZ393" s="5">
        <v>0</v>
      </c>
      <c r="BA393" s="5">
        <v>0</v>
      </c>
      <c r="BB393" s="5">
        <v>0</v>
      </c>
      <c r="BC393" s="5">
        <v>0</v>
      </c>
      <c r="BD393" s="5">
        <v>0</v>
      </c>
      <c r="BE393" s="5">
        <v>0</v>
      </c>
      <c r="BF393" s="5">
        <v>0</v>
      </c>
      <c r="BG393" s="5">
        <v>0</v>
      </c>
      <c r="BH393" s="5">
        <v>0</v>
      </c>
      <c r="BI393" s="5">
        <v>0</v>
      </c>
      <c r="BJ393" s="5">
        <f>SUM(Target_CC[[#This Row],[Target_NGTMA_Jan]:[Target_NGTMA_Des]])</f>
        <v>0</v>
      </c>
      <c r="BK393" s="5">
        <v>3714820</v>
      </c>
      <c r="BL393" s="5">
        <v>3696436</v>
      </c>
      <c r="BM393" s="5">
        <v>4488223</v>
      </c>
      <c r="BN393" s="5">
        <f>Target_CC[[#This Row],[Est_Sust_NP Apr]]+Target_CC[[#This Row],[Est_Sust_POTS Apr]]+Target_CC[[#This Row],[BC_Apr]]</f>
        <v>3683112</v>
      </c>
      <c r="BO393" s="5">
        <f>Target_CC[[#This Row],[Est_Sust_NP Mei]]+Target_CC[[#This Row],[Est_Sust_POTS Mei]]+Target_CC[[#This Row],[BC_Mei]]</f>
        <v>3683112</v>
      </c>
      <c r="BP393" s="5">
        <f>Target_CC[[#This Row],[Est_Sust_NP Jun]]+Target_CC[[#This Row],[Est_Sust_POTS Jun]]+Target_CC[[#This Row],[BC_Jun]]</f>
        <v>3683112</v>
      </c>
      <c r="BQ393" s="5">
        <f>Target_CC[[#This Row],[Est_Sust_NP Jul]]+Target_CC[[#This Row],[Est_Sust_POTS Jul]]+Target_CC[[#This Row],[BC_Jul]]</f>
        <v>3683112</v>
      </c>
      <c r="BR393" s="5">
        <f>Target_CC[[#This Row],[Est_Sust_NP Agu]]+Target_CC[[#This Row],[Est_Sust_POTS Agu]]+Target_CC[[#This Row],[BC_Agu]]</f>
        <v>3683112</v>
      </c>
      <c r="BS393" s="5">
        <f>Target_CC[[#This Row],[Est_Sust_NP Sep]]+Target_CC[[#This Row],[Est_Sust_POTS Sep]]+Target_CC[[#This Row],[BC_Sep]]</f>
        <v>3683112</v>
      </c>
      <c r="BT393" s="5">
        <f>Target_CC[[#This Row],[Est_Sust_NP Okt]]+Target_CC[[#This Row],[Est_Sust_POTS Okt]]+Target_CC[[#This Row],[BC_Okt]]</f>
        <v>3683112</v>
      </c>
      <c r="BU393" s="5">
        <f>Target_CC[[#This Row],[Est_Sust_NP Nov]]+Target_CC[[#This Row],[Est_Sust_POTS Nov]]+Target_CC[[#This Row],[BC_Nov]]</f>
        <v>3683112</v>
      </c>
      <c r="BV393" s="5">
        <f>Target_CC[[#This Row],[Est_Sust_NP Des]]+Target_CC[[#This Row],[Est_Sust_POTS Des]]+Target_CC[[#This Row],[BC_Des]]</f>
        <v>3683112</v>
      </c>
      <c r="BW393" s="5">
        <f>SUM(Target_CC[[#This Row],[Real_Jan]:[Real_Des]])</f>
        <v>45047487</v>
      </c>
      <c r="BX393" s="5">
        <v>0</v>
      </c>
      <c r="BY393" s="5">
        <v>0</v>
      </c>
      <c r="BZ393" s="5">
        <v>0</v>
      </c>
      <c r="CA393" s="5">
        <f>Target_CC[[#This Row],[Est_Sust_NP Mar]]*95%</f>
        <v>0</v>
      </c>
      <c r="CB393" s="5">
        <f>Target_CC[[#This Row],[Est_Sust_NP Apr]]</f>
        <v>0</v>
      </c>
      <c r="CC393" s="5">
        <f>Target_CC[[#This Row],[Est_Sust_NP Mei]]</f>
        <v>0</v>
      </c>
      <c r="CD393" s="5">
        <f>Target_CC[[#This Row],[Est_Sust_NP Jun]]</f>
        <v>0</v>
      </c>
      <c r="CE393" s="5">
        <f>Target_CC[[#This Row],[Est_Sust_NP Jul]]</f>
        <v>0</v>
      </c>
      <c r="CF393" s="5">
        <f>Target_CC[[#This Row],[Est_Sust_NP Agu]]</f>
        <v>0</v>
      </c>
      <c r="CG393" s="5">
        <f>Target_CC[[#This Row],[Est_Sust_NP Sep]]</f>
        <v>0</v>
      </c>
      <c r="CH393" s="5">
        <f>Target_CC[[#This Row],[Est_Sust_NP Okt]]</f>
        <v>0</v>
      </c>
      <c r="CI393" s="5">
        <f>Target_CC[[#This Row],[Est_Sust_NP Nov]]</f>
        <v>0</v>
      </c>
      <c r="CJ393" s="5">
        <f>SUM(Target_CC[[#This Row],[Est_Sust_NP Jan]:[Est_Sust_NP Des]])</f>
        <v>0</v>
      </c>
      <c r="CK393" s="5">
        <v>2710531</v>
      </c>
      <c r="CL393" s="5">
        <v>2859357</v>
      </c>
      <c r="CM393" s="5">
        <v>3683112</v>
      </c>
      <c r="CN393" s="5">
        <f>Target_CC[[#This Row],[Est_Sust_POTS Mar]]</f>
        <v>3683112</v>
      </c>
      <c r="CO393" s="5">
        <f>Target_CC[[#This Row],[Est_Sust_POTS Apr]]</f>
        <v>3683112</v>
      </c>
      <c r="CP393" s="5">
        <f>Target_CC[[#This Row],[Est_Sust_POTS Mei]]</f>
        <v>3683112</v>
      </c>
      <c r="CQ393" s="5">
        <f>Target_CC[[#This Row],[Est_Sust_POTS Jun]]</f>
        <v>3683112</v>
      </c>
      <c r="CR393" s="5">
        <f>Target_CC[[#This Row],[Est_Sust_POTS Jul]]</f>
        <v>3683112</v>
      </c>
      <c r="CS393" s="5">
        <f>Target_CC[[#This Row],[Est_Sust_POTS Agu]]</f>
        <v>3683112</v>
      </c>
      <c r="CT393" s="5">
        <f>Target_CC[[#This Row],[Est_Sust_POTS Sep]]</f>
        <v>3683112</v>
      </c>
      <c r="CU393" s="5">
        <f>Target_CC[[#This Row],[Est_Sust_POTS Okt]]</f>
        <v>3683112</v>
      </c>
      <c r="CV393" s="5">
        <f>Target_CC[[#This Row],[Est_Sust_POTS Nov]]</f>
        <v>3683112</v>
      </c>
      <c r="CW393" s="5">
        <f>SUM(Target_CC[[#This Row],[Est_Sust_POTS Jan]:[Est_Sust_POTS Des]])</f>
        <v>42401008</v>
      </c>
      <c r="CX393" s="5"/>
      <c r="CY393" s="5">
        <v>0</v>
      </c>
      <c r="CZ393" s="5">
        <v>0</v>
      </c>
      <c r="DA393" s="5">
        <v>0</v>
      </c>
      <c r="DB393" s="5"/>
      <c r="DC393" s="5"/>
      <c r="DD393" s="5"/>
      <c r="DE393" s="5"/>
      <c r="DF393" s="5"/>
      <c r="DG393" s="5"/>
      <c r="DH393" s="5"/>
      <c r="DI393" s="5"/>
      <c r="DJ393" s="5">
        <f>SUM(Target_CC[[#This Row],[BC_Jan]:[BC_Des]])</f>
        <v>0</v>
      </c>
      <c r="DK393" s="5"/>
      <c r="DL393" s="5"/>
      <c r="DM393" s="5"/>
      <c r="DN393" s="5"/>
      <c r="DO393" s="5"/>
      <c r="DP393" s="5"/>
      <c r="DQ393" s="5"/>
      <c r="DR393" s="5"/>
      <c r="DS393" s="5"/>
      <c r="DT393" s="5"/>
      <c r="DU393" s="5"/>
      <c r="DV393" s="5"/>
      <c r="DW393" s="5"/>
      <c r="DX393" s="5" t="s">
        <v>160</v>
      </c>
    </row>
    <row r="394" spans="2:128" x14ac:dyDescent="0.3">
      <c r="B394">
        <v>2940428</v>
      </c>
      <c r="C394" t="s">
        <v>664</v>
      </c>
      <c r="D394" t="s">
        <v>665</v>
      </c>
      <c r="E394" t="s">
        <v>326</v>
      </c>
      <c r="F394" t="s">
        <v>300</v>
      </c>
      <c r="G394" t="s">
        <v>25</v>
      </c>
      <c r="H394" t="s">
        <v>159</v>
      </c>
      <c r="I394" t="s">
        <v>29</v>
      </c>
      <c r="J394" s="5">
        <v>49913175.471069165</v>
      </c>
      <c r="K394" s="5">
        <v>2601473.8974369252</v>
      </c>
      <c r="L394" s="5">
        <v>2646909.482352661</v>
      </c>
      <c r="M394" s="5">
        <v>2829875.7962663309</v>
      </c>
      <c r="N394" s="5">
        <v>2659095.5310375188</v>
      </c>
      <c r="O394" s="5">
        <v>2793873.1671133842</v>
      </c>
      <c r="P394" s="5">
        <v>2756602.5824601669</v>
      </c>
      <c r="Q394" s="5">
        <v>2888469.7030588267</v>
      </c>
      <c r="R394" s="5">
        <v>2917258.7821748471</v>
      </c>
      <c r="S394" s="5">
        <v>2879917.9440438938</v>
      </c>
      <c r="T394" s="5">
        <v>2937857.3742980687</v>
      </c>
      <c r="U394" s="5">
        <v>2916421.9242577627</v>
      </c>
      <c r="V394" s="5">
        <v>2751699.0654996121</v>
      </c>
      <c r="W394" s="5">
        <v>33579455.25</v>
      </c>
      <c r="X394" s="5">
        <v>693749.44774909841</v>
      </c>
      <c r="Y394" s="5">
        <v>705866.0067407164</v>
      </c>
      <c r="Z394" s="5">
        <v>754658.64669737942</v>
      </c>
      <c r="AA394" s="5">
        <v>709115.72781371768</v>
      </c>
      <c r="AB394" s="5">
        <v>745057.62624624954</v>
      </c>
      <c r="AC394" s="5">
        <v>735118.47308160295</v>
      </c>
      <c r="AD394" s="5">
        <v>770284.20823724568</v>
      </c>
      <c r="AE394" s="5">
        <v>777961.55136093474</v>
      </c>
      <c r="AF394" s="5">
        <v>768003.66331240966</v>
      </c>
      <c r="AG394" s="5">
        <v>783454.69197017688</v>
      </c>
      <c r="AH394" s="5">
        <v>777738.38182677422</v>
      </c>
      <c r="AI394" s="5">
        <v>733810.82506454433</v>
      </c>
      <c r="AJ394" s="5">
        <v>8954819.2501008492</v>
      </c>
      <c r="AK394" s="5">
        <v>3295223.3451860235</v>
      </c>
      <c r="AL394" s="5">
        <v>3352775.4890933773</v>
      </c>
      <c r="AM394" s="5">
        <v>3584534.4429637101</v>
      </c>
      <c r="AN394" s="5">
        <v>3368211.2588512367</v>
      </c>
      <c r="AO394" s="5">
        <v>3538930.7933596335</v>
      </c>
      <c r="AP394" s="5">
        <v>3491721.0555417696</v>
      </c>
      <c r="AQ394" s="5">
        <v>3658753.9112960724</v>
      </c>
      <c r="AR394" s="5">
        <v>3695220.3335357821</v>
      </c>
      <c r="AS394" s="5">
        <v>3647921.6073563034</v>
      </c>
      <c r="AT394" s="5">
        <v>3721312.0662682457</v>
      </c>
      <c r="AU394" s="5">
        <v>3694160.3060845369</v>
      </c>
      <c r="AV394" s="5">
        <v>3485509.8905641567</v>
      </c>
      <c r="AW394" s="5">
        <f>SUM(Target_CC[[#This Row],[Target_Jan]:[Target_Des]])</f>
        <v>42534274.500100851</v>
      </c>
      <c r="AX394" s="5">
        <v>9777398.6261947434</v>
      </c>
      <c r="AY394" s="5">
        <v>10174119.323391797</v>
      </c>
      <c r="AZ394" s="5">
        <v>10289034.949330807</v>
      </c>
      <c r="BA394" s="5">
        <v>9974899.4857750032</v>
      </c>
      <c r="BB394" s="5">
        <v>10488359.543305274</v>
      </c>
      <c r="BC394" s="5">
        <v>10423112.784169191</v>
      </c>
      <c r="BD394" s="5">
        <v>10763615.883973477</v>
      </c>
      <c r="BE394" s="5">
        <v>10914935.252995767</v>
      </c>
      <c r="BF394" s="5">
        <v>10745262.120155828</v>
      </c>
      <c r="BG394" s="5">
        <v>10927933.782276139</v>
      </c>
      <c r="BH394" s="5">
        <v>11129392.525234064</v>
      </c>
      <c r="BI394" s="5">
        <v>10851023.298882473</v>
      </c>
      <c r="BJ394" s="5">
        <f>SUM(Target_CC[[#This Row],[Target_NGTMA_Jan]:[Target_NGTMA_Des]])</f>
        <v>126459087.57568455</v>
      </c>
      <c r="BK394" s="5">
        <v>2710600</v>
      </c>
      <c r="BL394" s="5">
        <v>2165322</v>
      </c>
      <c r="BM394" s="5">
        <v>1927813</v>
      </c>
      <c r="BN394" s="5">
        <f>Target_CC[[#This Row],[Est_Sust_NP Apr]]+Target_CC[[#This Row],[Est_Sust_POTS Apr]]+Target_CC[[#This Row],[BC_Apr]]</f>
        <v>1942857</v>
      </c>
      <c r="BO394" s="5">
        <f>Target_CC[[#This Row],[Est_Sust_NP Mei]]+Target_CC[[#This Row],[Est_Sust_POTS Mei]]+Target_CC[[#This Row],[BC_Mei]]</f>
        <v>1942857</v>
      </c>
      <c r="BP394" s="5">
        <f>Target_CC[[#This Row],[Est_Sust_NP Jun]]+Target_CC[[#This Row],[Est_Sust_POTS Jun]]+Target_CC[[#This Row],[BC_Jun]]</f>
        <v>1942857</v>
      </c>
      <c r="BQ394" s="5">
        <f>Target_CC[[#This Row],[Est_Sust_NP Jul]]+Target_CC[[#This Row],[Est_Sust_POTS Jul]]+Target_CC[[#This Row],[BC_Jul]]</f>
        <v>1942857</v>
      </c>
      <c r="BR394" s="5">
        <f>Target_CC[[#This Row],[Est_Sust_NP Agu]]+Target_CC[[#This Row],[Est_Sust_POTS Agu]]+Target_CC[[#This Row],[BC_Agu]]</f>
        <v>1942857</v>
      </c>
      <c r="BS394" s="5">
        <f>Target_CC[[#This Row],[Est_Sust_NP Sep]]+Target_CC[[#This Row],[Est_Sust_POTS Sep]]+Target_CC[[#This Row],[BC_Sep]]</f>
        <v>1942857</v>
      </c>
      <c r="BT394" s="5">
        <f>Target_CC[[#This Row],[Est_Sust_NP Okt]]+Target_CC[[#This Row],[Est_Sust_POTS Okt]]+Target_CC[[#This Row],[BC_Okt]]</f>
        <v>1942857</v>
      </c>
      <c r="BU394" s="5">
        <f>Target_CC[[#This Row],[Est_Sust_NP Nov]]+Target_CC[[#This Row],[Est_Sust_POTS Nov]]+Target_CC[[#This Row],[BC_Nov]]</f>
        <v>1942857</v>
      </c>
      <c r="BV394" s="5">
        <f>Target_CC[[#This Row],[Est_Sust_NP Des]]+Target_CC[[#This Row],[Est_Sust_POTS Des]]+Target_CC[[#This Row],[BC_Des]]</f>
        <v>1942857</v>
      </c>
      <c r="BW394" s="5">
        <f>SUM(Target_CC[[#This Row],[Real_Jan]:[Real_Des]])</f>
        <v>24289448</v>
      </c>
      <c r="BX394" s="5">
        <v>0</v>
      </c>
      <c r="BY394" s="5">
        <v>0</v>
      </c>
      <c r="BZ394" s="5">
        <v>0</v>
      </c>
      <c r="CA394" s="5">
        <f>Target_CC[[#This Row],[Est_Sust_NP Mar]]*95%</f>
        <v>0</v>
      </c>
      <c r="CB394" s="5">
        <f>Target_CC[[#This Row],[Est_Sust_NP Apr]]</f>
        <v>0</v>
      </c>
      <c r="CC394" s="5">
        <f>Target_CC[[#This Row],[Est_Sust_NP Mei]]</f>
        <v>0</v>
      </c>
      <c r="CD394" s="5">
        <f>Target_CC[[#This Row],[Est_Sust_NP Jun]]</f>
        <v>0</v>
      </c>
      <c r="CE394" s="5">
        <f>Target_CC[[#This Row],[Est_Sust_NP Jul]]</f>
        <v>0</v>
      </c>
      <c r="CF394" s="5">
        <f>Target_CC[[#This Row],[Est_Sust_NP Agu]]</f>
        <v>0</v>
      </c>
      <c r="CG394" s="5">
        <f>Target_CC[[#This Row],[Est_Sust_NP Sep]]</f>
        <v>0</v>
      </c>
      <c r="CH394" s="5">
        <f>Target_CC[[#This Row],[Est_Sust_NP Okt]]</f>
        <v>0</v>
      </c>
      <c r="CI394" s="5">
        <f>Target_CC[[#This Row],[Est_Sust_NP Nov]]</f>
        <v>0</v>
      </c>
      <c r="CJ394" s="5">
        <f>SUM(Target_CC[[#This Row],[Est_Sust_NP Jan]:[Est_Sust_NP Des]])</f>
        <v>0</v>
      </c>
      <c r="CK394" s="5">
        <v>2720411</v>
      </c>
      <c r="CL394" s="5">
        <v>2160876</v>
      </c>
      <c r="CM394" s="5">
        <v>1942857</v>
      </c>
      <c r="CN394" s="5">
        <f>Target_CC[[#This Row],[Est_Sust_POTS Mar]]</f>
        <v>1942857</v>
      </c>
      <c r="CO394" s="5">
        <f>Target_CC[[#This Row],[Est_Sust_POTS Apr]]</f>
        <v>1942857</v>
      </c>
      <c r="CP394" s="5">
        <f>Target_CC[[#This Row],[Est_Sust_POTS Mei]]</f>
        <v>1942857</v>
      </c>
      <c r="CQ394" s="5">
        <f>Target_CC[[#This Row],[Est_Sust_POTS Jun]]</f>
        <v>1942857</v>
      </c>
      <c r="CR394" s="5">
        <f>Target_CC[[#This Row],[Est_Sust_POTS Jul]]</f>
        <v>1942857</v>
      </c>
      <c r="CS394" s="5">
        <f>Target_CC[[#This Row],[Est_Sust_POTS Agu]]</f>
        <v>1942857</v>
      </c>
      <c r="CT394" s="5">
        <f>Target_CC[[#This Row],[Est_Sust_POTS Sep]]</f>
        <v>1942857</v>
      </c>
      <c r="CU394" s="5">
        <f>Target_CC[[#This Row],[Est_Sust_POTS Okt]]</f>
        <v>1942857</v>
      </c>
      <c r="CV394" s="5">
        <f>Target_CC[[#This Row],[Est_Sust_POTS Nov]]</f>
        <v>1942857</v>
      </c>
      <c r="CW394" s="5">
        <f>SUM(Target_CC[[#This Row],[Est_Sust_POTS Jan]:[Est_Sust_POTS Des]])</f>
        <v>24309857</v>
      </c>
      <c r="CX394" s="5"/>
      <c r="CY394" s="5">
        <v>0</v>
      </c>
      <c r="CZ394" s="5">
        <v>0</v>
      </c>
      <c r="DA394" s="5">
        <v>0</v>
      </c>
      <c r="DB394" s="5"/>
      <c r="DC394" s="5"/>
      <c r="DD394" s="5"/>
      <c r="DE394" s="5"/>
      <c r="DF394" s="5"/>
      <c r="DG394" s="5"/>
      <c r="DH394" s="5"/>
      <c r="DI394" s="5"/>
      <c r="DJ394" s="5">
        <f>SUM(Target_CC[[#This Row],[BC_Jan]:[BC_Des]])</f>
        <v>0</v>
      </c>
      <c r="DK394" s="5"/>
      <c r="DL394" s="5"/>
      <c r="DM394" s="5"/>
      <c r="DN394" s="5"/>
      <c r="DO394" s="5"/>
      <c r="DP394" s="5"/>
      <c r="DQ394" s="5"/>
      <c r="DR394" s="5"/>
      <c r="DS394" s="5"/>
      <c r="DT394" s="5"/>
      <c r="DU394" s="5"/>
      <c r="DV394" s="5"/>
      <c r="DW394" s="5"/>
      <c r="DX394" s="5" t="s">
        <v>160</v>
      </c>
    </row>
    <row r="395" spans="2:128" x14ac:dyDescent="0.3">
      <c r="B395">
        <v>19390418</v>
      </c>
      <c r="C395" t="s">
        <v>666</v>
      </c>
      <c r="D395" t="s">
        <v>360</v>
      </c>
      <c r="E395" t="s">
        <v>340</v>
      </c>
      <c r="F395" t="s">
        <v>296</v>
      </c>
      <c r="G395" t="s">
        <v>25</v>
      </c>
      <c r="H395" t="s">
        <v>159</v>
      </c>
      <c r="I395" t="s">
        <v>29</v>
      </c>
      <c r="J395" s="5">
        <v>22869722.756110534</v>
      </c>
      <c r="K395" s="5">
        <v>2714701</v>
      </c>
      <c r="L395" s="5">
        <v>2588975.9500000002</v>
      </c>
      <c r="M395" s="5">
        <v>2613105</v>
      </c>
      <c r="N395" s="5">
        <v>2588975.9500000002</v>
      </c>
      <c r="O395" s="5">
        <v>2516588.7999999998</v>
      </c>
      <c r="P395" s="5">
        <v>2444201.65</v>
      </c>
      <c r="Q395" s="5">
        <v>2564846.9</v>
      </c>
      <c r="R395" s="5">
        <v>2661363.1</v>
      </c>
      <c r="S395" s="5">
        <v>2637234.0499999998</v>
      </c>
      <c r="T395" s="5">
        <v>2637234.0499999998</v>
      </c>
      <c r="U395" s="5">
        <v>2661363.1</v>
      </c>
      <c r="V395" s="5">
        <v>2613105</v>
      </c>
      <c r="W395" s="5">
        <v>31241694.550000004</v>
      </c>
      <c r="X395" s="5">
        <v>0</v>
      </c>
      <c r="Y395" s="5">
        <v>690859.22431823774</v>
      </c>
      <c r="Z395" s="5">
        <v>683729.23020126333</v>
      </c>
      <c r="AA395" s="5">
        <v>537486.86343142285</v>
      </c>
      <c r="AB395" s="5">
        <v>586231.66372162709</v>
      </c>
      <c r="AC395" s="5">
        <v>571553.53985494352</v>
      </c>
      <c r="AD395" s="5">
        <v>710365.72728492401</v>
      </c>
      <c r="AE395" s="5">
        <v>598269.13892134407</v>
      </c>
      <c r="AF395" s="5">
        <v>715610.41381648171</v>
      </c>
      <c r="AG395" s="5">
        <v>720720.50871695695</v>
      </c>
      <c r="AH395" s="5">
        <v>611960.29877694696</v>
      </c>
      <c r="AI395" s="5">
        <v>623089.45347582689</v>
      </c>
      <c r="AJ395" s="5">
        <v>7049876.062519975</v>
      </c>
      <c r="AK395" s="5">
        <v>2714701</v>
      </c>
      <c r="AL395" s="5">
        <v>3279835.1743182382</v>
      </c>
      <c r="AM395" s="5">
        <v>3296834.2302012634</v>
      </c>
      <c r="AN395" s="5">
        <v>3126462.8134314232</v>
      </c>
      <c r="AO395" s="5">
        <v>3102820.4637216269</v>
      </c>
      <c r="AP395" s="5">
        <v>3015755.1898549432</v>
      </c>
      <c r="AQ395" s="5">
        <v>3275212.627284924</v>
      </c>
      <c r="AR395" s="5">
        <v>3259632.2389213443</v>
      </c>
      <c r="AS395" s="5">
        <v>3352844.4638164816</v>
      </c>
      <c r="AT395" s="5">
        <v>3357954.5587169565</v>
      </c>
      <c r="AU395" s="5">
        <v>3273323.3987769471</v>
      </c>
      <c r="AV395" s="5">
        <v>3236194.4534758269</v>
      </c>
      <c r="AW395" s="5">
        <f>SUM(Target_CC[[#This Row],[Target_Jan]:[Target_Des]])</f>
        <v>38291570.612519979</v>
      </c>
      <c r="AX395" s="5">
        <v>0</v>
      </c>
      <c r="AY395" s="5">
        <v>0</v>
      </c>
      <c r="AZ395" s="5">
        <v>0</v>
      </c>
      <c r="BA395" s="5">
        <v>0</v>
      </c>
      <c r="BB395" s="5">
        <v>0</v>
      </c>
      <c r="BC395" s="5">
        <v>0</v>
      </c>
      <c r="BD395" s="5">
        <v>0</v>
      </c>
      <c r="BE395" s="5">
        <v>0</v>
      </c>
      <c r="BF395" s="5">
        <v>0</v>
      </c>
      <c r="BG395" s="5">
        <v>0</v>
      </c>
      <c r="BH395" s="5">
        <v>0</v>
      </c>
      <c r="BI395" s="5">
        <v>0</v>
      </c>
      <c r="BJ395" s="5">
        <f>SUM(Target_CC[[#This Row],[Target_NGTMA_Jan]:[Target_NGTMA_Des]])</f>
        <v>0</v>
      </c>
      <c r="BK395" s="5">
        <v>2956228</v>
      </c>
      <c r="BL395" s="5">
        <v>2594000</v>
      </c>
      <c r="BM395" s="5">
        <v>2597750</v>
      </c>
      <c r="BN395" s="5">
        <f>Target_CC[[#This Row],[Est_Sust_NP Apr]]+Target_CC[[#This Row],[Est_Sust_POTS Apr]]+Target_CC[[#This Row],[BC_Apr]]</f>
        <v>2663450</v>
      </c>
      <c r="BO395" s="5">
        <f>Target_CC[[#This Row],[Est_Sust_NP Mei]]+Target_CC[[#This Row],[Est_Sust_POTS Mei]]+Target_CC[[#This Row],[BC_Mei]]</f>
        <v>2663450</v>
      </c>
      <c r="BP395" s="5">
        <f>Target_CC[[#This Row],[Est_Sust_NP Jun]]+Target_CC[[#This Row],[Est_Sust_POTS Jun]]+Target_CC[[#This Row],[BC_Jun]]</f>
        <v>2663450</v>
      </c>
      <c r="BQ395" s="5">
        <f>Target_CC[[#This Row],[Est_Sust_NP Jul]]+Target_CC[[#This Row],[Est_Sust_POTS Jul]]+Target_CC[[#This Row],[BC_Jul]]</f>
        <v>2663450</v>
      </c>
      <c r="BR395" s="5">
        <f>Target_CC[[#This Row],[Est_Sust_NP Agu]]+Target_CC[[#This Row],[Est_Sust_POTS Agu]]+Target_CC[[#This Row],[BC_Agu]]</f>
        <v>2663450</v>
      </c>
      <c r="BS395" s="5">
        <f>Target_CC[[#This Row],[Est_Sust_NP Sep]]+Target_CC[[#This Row],[Est_Sust_POTS Sep]]+Target_CC[[#This Row],[BC_Sep]]</f>
        <v>2663450</v>
      </c>
      <c r="BT395" s="5">
        <f>Target_CC[[#This Row],[Est_Sust_NP Okt]]+Target_CC[[#This Row],[Est_Sust_POTS Okt]]+Target_CC[[#This Row],[BC_Okt]]</f>
        <v>2663450</v>
      </c>
      <c r="BU395" s="5">
        <f>Target_CC[[#This Row],[Est_Sust_NP Nov]]+Target_CC[[#This Row],[Est_Sust_POTS Nov]]+Target_CC[[#This Row],[BC_Nov]]</f>
        <v>2663450</v>
      </c>
      <c r="BV395" s="5">
        <f>Target_CC[[#This Row],[Est_Sust_NP Des]]+Target_CC[[#This Row],[Est_Sust_POTS Des]]+Target_CC[[#This Row],[BC_Des]]</f>
        <v>2663450</v>
      </c>
      <c r="BW395" s="5">
        <f>SUM(Target_CC[[#This Row],[Real_Jan]:[Real_Des]])</f>
        <v>32119028</v>
      </c>
      <c r="BX395" s="5">
        <v>0</v>
      </c>
      <c r="BY395" s="5">
        <v>0</v>
      </c>
      <c r="BZ395" s="5">
        <v>0</v>
      </c>
      <c r="CA395" s="5">
        <f>Target_CC[[#This Row],[Est_Sust_NP Mar]]*95%</f>
        <v>0</v>
      </c>
      <c r="CB395" s="5">
        <f>Target_CC[[#This Row],[Est_Sust_NP Apr]]</f>
        <v>0</v>
      </c>
      <c r="CC395" s="5">
        <f>Target_CC[[#This Row],[Est_Sust_NP Mei]]</f>
        <v>0</v>
      </c>
      <c r="CD395" s="5">
        <f>Target_CC[[#This Row],[Est_Sust_NP Jun]]</f>
        <v>0</v>
      </c>
      <c r="CE395" s="5">
        <f>Target_CC[[#This Row],[Est_Sust_NP Jul]]</f>
        <v>0</v>
      </c>
      <c r="CF395" s="5">
        <f>Target_CC[[#This Row],[Est_Sust_NP Agu]]</f>
        <v>0</v>
      </c>
      <c r="CG395" s="5">
        <f>Target_CC[[#This Row],[Est_Sust_NP Sep]]</f>
        <v>0</v>
      </c>
      <c r="CH395" s="5">
        <f>Target_CC[[#This Row],[Est_Sust_NP Okt]]</f>
        <v>0</v>
      </c>
      <c r="CI395" s="5">
        <f>Target_CC[[#This Row],[Est_Sust_NP Nov]]</f>
        <v>0</v>
      </c>
      <c r="CJ395" s="5">
        <f>SUM(Target_CC[[#This Row],[Est_Sust_NP Jan]:[Est_Sust_NP Des]])</f>
        <v>0</v>
      </c>
      <c r="CK395" s="5">
        <v>2794831</v>
      </c>
      <c r="CL395" s="5">
        <v>2659200</v>
      </c>
      <c r="CM395" s="5">
        <v>2663450</v>
      </c>
      <c r="CN395" s="5">
        <f>Target_CC[[#This Row],[Est_Sust_POTS Mar]]</f>
        <v>2663450</v>
      </c>
      <c r="CO395" s="5">
        <f>Target_CC[[#This Row],[Est_Sust_POTS Apr]]</f>
        <v>2663450</v>
      </c>
      <c r="CP395" s="5">
        <f>Target_CC[[#This Row],[Est_Sust_POTS Mei]]</f>
        <v>2663450</v>
      </c>
      <c r="CQ395" s="5">
        <f>Target_CC[[#This Row],[Est_Sust_POTS Jun]]</f>
        <v>2663450</v>
      </c>
      <c r="CR395" s="5">
        <f>Target_CC[[#This Row],[Est_Sust_POTS Jul]]</f>
        <v>2663450</v>
      </c>
      <c r="CS395" s="5">
        <f>Target_CC[[#This Row],[Est_Sust_POTS Agu]]</f>
        <v>2663450</v>
      </c>
      <c r="CT395" s="5">
        <f>Target_CC[[#This Row],[Est_Sust_POTS Sep]]</f>
        <v>2663450</v>
      </c>
      <c r="CU395" s="5">
        <f>Target_CC[[#This Row],[Est_Sust_POTS Okt]]</f>
        <v>2663450</v>
      </c>
      <c r="CV395" s="5">
        <f>Target_CC[[#This Row],[Est_Sust_POTS Nov]]</f>
        <v>2663450</v>
      </c>
      <c r="CW395" s="5">
        <f>SUM(Target_CC[[#This Row],[Est_Sust_POTS Jan]:[Est_Sust_POTS Des]])</f>
        <v>32088531</v>
      </c>
      <c r="CX395" s="5"/>
      <c r="CY395" s="5">
        <v>0</v>
      </c>
      <c r="CZ395" s="5">
        <v>0</v>
      </c>
      <c r="DA395" s="5">
        <v>0</v>
      </c>
      <c r="DB395" s="5"/>
      <c r="DC395" s="5"/>
      <c r="DD395" s="5"/>
      <c r="DE395" s="5"/>
      <c r="DF395" s="5"/>
      <c r="DG395" s="5"/>
      <c r="DH395" s="5"/>
      <c r="DI395" s="5"/>
      <c r="DJ395" s="5">
        <f>SUM(Target_CC[[#This Row],[BC_Jan]:[BC_Des]])</f>
        <v>0</v>
      </c>
      <c r="DK395" s="5"/>
      <c r="DL395" s="5"/>
      <c r="DM395" s="5"/>
      <c r="DN395" s="5"/>
      <c r="DO395" s="5"/>
      <c r="DP395" s="5"/>
      <c r="DQ395" s="5"/>
      <c r="DR395" s="5"/>
      <c r="DS395" s="5"/>
      <c r="DT395" s="5"/>
      <c r="DU395" s="5"/>
      <c r="DV395" s="5"/>
      <c r="DW395" s="5"/>
      <c r="DX395" s="5" t="s">
        <v>160</v>
      </c>
    </row>
    <row r="396" spans="2:128" x14ac:dyDescent="0.3">
      <c r="B396">
        <v>3223968</v>
      </c>
      <c r="C396" t="s">
        <v>667</v>
      </c>
      <c r="D396" t="s">
        <v>311</v>
      </c>
      <c r="E396" t="s">
        <v>326</v>
      </c>
      <c r="F396" t="s">
        <v>300</v>
      </c>
      <c r="G396" t="s">
        <v>21</v>
      </c>
      <c r="H396" t="s">
        <v>159</v>
      </c>
      <c r="I396" t="s">
        <v>29</v>
      </c>
      <c r="J396" s="5">
        <v>45400375.22236447</v>
      </c>
      <c r="K396" s="5">
        <v>2785118.2425218923</v>
      </c>
      <c r="L396" s="5">
        <v>2833761.2354549156</v>
      </c>
      <c r="M396" s="5">
        <v>3029643.5847454504</v>
      </c>
      <c r="N396" s="5">
        <v>2846807.5268399245</v>
      </c>
      <c r="O396" s="5">
        <v>2991099.4427760029</v>
      </c>
      <c r="P396" s="5">
        <v>2951197.8372556078</v>
      </c>
      <c r="Q396" s="5">
        <v>3092373.7773755551</v>
      </c>
      <c r="R396" s="5">
        <v>3123195.1473344974</v>
      </c>
      <c r="S396" s="5">
        <v>3083218.3289731685</v>
      </c>
      <c r="T396" s="5">
        <v>3145247.843980493</v>
      </c>
      <c r="U396" s="5">
        <v>3122299.2135895668</v>
      </c>
      <c r="V396" s="5">
        <v>2945948.1691529173</v>
      </c>
      <c r="W396" s="5">
        <v>35949910.349999994</v>
      </c>
      <c r="X396" s="5">
        <v>715378.15451956389</v>
      </c>
      <c r="Y396" s="5">
        <v>727872.46588611638</v>
      </c>
      <c r="Z396" s="5">
        <v>778186.29148927412</v>
      </c>
      <c r="AA396" s="5">
        <v>731223.50201515388</v>
      </c>
      <c r="AB396" s="5">
        <v>768285.94444882812</v>
      </c>
      <c r="AC396" s="5">
        <v>758036.92288710771</v>
      </c>
      <c r="AD396" s="5">
        <v>794299.00395915727</v>
      </c>
      <c r="AE396" s="5">
        <v>802215.70007078338</v>
      </c>
      <c r="AF396" s="5">
        <v>791947.35953634512</v>
      </c>
      <c r="AG396" s="5">
        <v>807880.09779290936</v>
      </c>
      <c r="AH396" s="5">
        <v>801985.57288291934</v>
      </c>
      <c r="AI396" s="5">
        <v>756688.50693054043</v>
      </c>
      <c r="AJ396" s="5">
        <v>9233999.5224187002</v>
      </c>
      <c r="AK396" s="5">
        <v>3500496.3970414563</v>
      </c>
      <c r="AL396" s="5">
        <v>3561633.7013410321</v>
      </c>
      <c r="AM396" s="5">
        <v>3807829.8762347247</v>
      </c>
      <c r="AN396" s="5">
        <v>3578031.0288550784</v>
      </c>
      <c r="AO396" s="5">
        <v>3759385.3872248312</v>
      </c>
      <c r="AP396" s="5">
        <v>3709234.7601427156</v>
      </c>
      <c r="AQ396" s="5">
        <v>3886672.7813347122</v>
      </c>
      <c r="AR396" s="5">
        <v>3925410.8474052809</v>
      </c>
      <c r="AS396" s="5">
        <v>3875165.6885095136</v>
      </c>
      <c r="AT396" s="5">
        <v>3953127.9417734025</v>
      </c>
      <c r="AU396" s="5">
        <v>3924284.7864724863</v>
      </c>
      <c r="AV396" s="5">
        <v>3702636.6760834577</v>
      </c>
      <c r="AW396" s="5">
        <f>SUM(Target_CC[[#This Row],[Target_Jan]:[Target_Des]])</f>
        <v>45183909.872418687</v>
      </c>
      <c r="AX396" s="5">
        <v>4941582.2328302255</v>
      </c>
      <c r="AY396" s="5">
        <v>5142088.3207596643</v>
      </c>
      <c r="AZ396" s="5">
        <v>5200167.6767443335</v>
      </c>
      <c r="BA396" s="5">
        <v>5041400.8835760169</v>
      </c>
      <c r="BB396" s="5">
        <v>5300908.0587014994</v>
      </c>
      <c r="BC396" s="5">
        <v>5267931.7796293944</v>
      </c>
      <c r="BD396" s="5">
        <v>5440025.0052966522</v>
      </c>
      <c r="BE396" s="5">
        <v>5516503.1293899361</v>
      </c>
      <c r="BF396" s="5">
        <v>5430748.8535660813</v>
      </c>
      <c r="BG396" s="5">
        <v>5523072.6990475263</v>
      </c>
      <c r="BH396" s="5">
        <v>5624891.6984470263</v>
      </c>
      <c r="BI396" s="5">
        <v>5484201.4723760169</v>
      </c>
      <c r="BJ396" s="5">
        <f>SUM(Target_CC[[#This Row],[Target_NGTMA_Jan]:[Target_NGTMA_Des]])</f>
        <v>63913521.810364373</v>
      </c>
      <c r="BK396" s="5">
        <v>2824501</v>
      </c>
      <c r="BL396" s="5">
        <v>2801151</v>
      </c>
      <c r="BM396" s="5">
        <v>2817420</v>
      </c>
      <c r="BN396" s="5">
        <f>Target_CC[[#This Row],[Est_Sust_NP Apr]]+Target_CC[[#This Row],[Est_Sust_POTS Apr]]+Target_CC[[#This Row],[BC_Apr]]</f>
        <v>2908199</v>
      </c>
      <c r="BO396" s="5">
        <f>Target_CC[[#This Row],[Est_Sust_NP Mei]]+Target_CC[[#This Row],[Est_Sust_POTS Mei]]+Target_CC[[#This Row],[BC_Mei]]</f>
        <v>2908199</v>
      </c>
      <c r="BP396" s="5">
        <f>Target_CC[[#This Row],[Est_Sust_NP Jun]]+Target_CC[[#This Row],[Est_Sust_POTS Jun]]+Target_CC[[#This Row],[BC_Jun]]</f>
        <v>2908199</v>
      </c>
      <c r="BQ396" s="5">
        <f>Target_CC[[#This Row],[Est_Sust_NP Jul]]+Target_CC[[#This Row],[Est_Sust_POTS Jul]]+Target_CC[[#This Row],[BC_Jul]]</f>
        <v>2908199</v>
      </c>
      <c r="BR396" s="5">
        <f>Target_CC[[#This Row],[Est_Sust_NP Agu]]+Target_CC[[#This Row],[Est_Sust_POTS Agu]]+Target_CC[[#This Row],[BC_Agu]]</f>
        <v>2908199</v>
      </c>
      <c r="BS396" s="5">
        <f>Target_CC[[#This Row],[Est_Sust_NP Sep]]+Target_CC[[#This Row],[Est_Sust_POTS Sep]]+Target_CC[[#This Row],[BC_Sep]]</f>
        <v>2908199</v>
      </c>
      <c r="BT396" s="5">
        <f>Target_CC[[#This Row],[Est_Sust_NP Okt]]+Target_CC[[#This Row],[Est_Sust_POTS Okt]]+Target_CC[[#This Row],[BC_Okt]]</f>
        <v>2908199</v>
      </c>
      <c r="BU396" s="5">
        <f>Target_CC[[#This Row],[Est_Sust_NP Nov]]+Target_CC[[#This Row],[Est_Sust_POTS Nov]]+Target_CC[[#This Row],[BC_Nov]]</f>
        <v>2908199</v>
      </c>
      <c r="BV396" s="5">
        <f>Target_CC[[#This Row],[Est_Sust_NP Des]]+Target_CC[[#This Row],[Est_Sust_POTS Des]]+Target_CC[[#This Row],[BC_Des]]</f>
        <v>2908199</v>
      </c>
      <c r="BW396" s="5">
        <f>SUM(Target_CC[[#This Row],[Real_Jan]:[Real_Des]])</f>
        <v>34616863</v>
      </c>
      <c r="BX396" s="5">
        <v>0</v>
      </c>
      <c r="BY396" s="5">
        <v>0</v>
      </c>
      <c r="BZ396" s="5">
        <v>0</v>
      </c>
      <c r="CA396" s="5">
        <f>Target_CC[[#This Row],[Est_Sust_NP Mar]]*95%</f>
        <v>0</v>
      </c>
      <c r="CB396" s="5">
        <f>Target_CC[[#This Row],[Est_Sust_NP Apr]]</f>
        <v>0</v>
      </c>
      <c r="CC396" s="5">
        <f>Target_CC[[#This Row],[Est_Sust_NP Mei]]</f>
        <v>0</v>
      </c>
      <c r="CD396" s="5">
        <f>Target_CC[[#This Row],[Est_Sust_NP Jun]]</f>
        <v>0</v>
      </c>
      <c r="CE396" s="5">
        <f>Target_CC[[#This Row],[Est_Sust_NP Jul]]</f>
        <v>0</v>
      </c>
      <c r="CF396" s="5">
        <f>Target_CC[[#This Row],[Est_Sust_NP Agu]]</f>
        <v>0</v>
      </c>
      <c r="CG396" s="5">
        <f>Target_CC[[#This Row],[Est_Sust_NP Sep]]</f>
        <v>0</v>
      </c>
      <c r="CH396" s="5">
        <f>Target_CC[[#This Row],[Est_Sust_NP Okt]]</f>
        <v>0</v>
      </c>
      <c r="CI396" s="5">
        <f>Target_CC[[#This Row],[Est_Sust_NP Nov]]</f>
        <v>0</v>
      </c>
      <c r="CJ396" s="5">
        <f>SUM(Target_CC[[#This Row],[Est_Sust_NP Jan]:[Est_Sust_NP Des]])</f>
        <v>0</v>
      </c>
      <c r="CK396" s="5">
        <v>2935955</v>
      </c>
      <c r="CL396" s="5">
        <v>2895200</v>
      </c>
      <c r="CM396" s="5">
        <v>2908199</v>
      </c>
      <c r="CN396" s="5">
        <f>Target_CC[[#This Row],[Est_Sust_POTS Mar]]</f>
        <v>2908199</v>
      </c>
      <c r="CO396" s="5">
        <f>Target_CC[[#This Row],[Est_Sust_POTS Apr]]</f>
        <v>2908199</v>
      </c>
      <c r="CP396" s="5">
        <f>Target_CC[[#This Row],[Est_Sust_POTS Mei]]</f>
        <v>2908199</v>
      </c>
      <c r="CQ396" s="5">
        <f>Target_CC[[#This Row],[Est_Sust_POTS Jun]]</f>
        <v>2908199</v>
      </c>
      <c r="CR396" s="5">
        <f>Target_CC[[#This Row],[Est_Sust_POTS Jul]]</f>
        <v>2908199</v>
      </c>
      <c r="CS396" s="5">
        <f>Target_CC[[#This Row],[Est_Sust_POTS Agu]]</f>
        <v>2908199</v>
      </c>
      <c r="CT396" s="5">
        <f>Target_CC[[#This Row],[Est_Sust_POTS Sep]]</f>
        <v>2908199</v>
      </c>
      <c r="CU396" s="5">
        <f>Target_CC[[#This Row],[Est_Sust_POTS Okt]]</f>
        <v>2908199</v>
      </c>
      <c r="CV396" s="5">
        <f>Target_CC[[#This Row],[Est_Sust_POTS Nov]]</f>
        <v>2908199</v>
      </c>
      <c r="CW396" s="5">
        <f>SUM(Target_CC[[#This Row],[Est_Sust_POTS Jan]:[Est_Sust_POTS Des]])</f>
        <v>34913145</v>
      </c>
      <c r="CX396" s="5"/>
      <c r="CY396" s="5">
        <v>0</v>
      </c>
      <c r="CZ396" s="5">
        <v>0</v>
      </c>
      <c r="DA396" s="5">
        <v>0</v>
      </c>
      <c r="DB396" s="5"/>
      <c r="DC396" s="5"/>
      <c r="DD396" s="5"/>
      <c r="DE396" s="5"/>
      <c r="DF396" s="5"/>
      <c r="DG396" s="5"/>
      <c r="DH396" s="5"/>
      <c r="DI396" s="5"/>
      <c r="DJ396" s="5">
        <f>SUM(Target_CC[[#This Row],[BC_Jan]:[BC_Des]])</f>
        <v>0</v>
      </c>
      <c r="DK396" s="5"/>
      <c r="DL396" s="5"/>
      <c r="DM396" s="5"/>
      <c r="DN396" s="5"/>
      <c r="DO396" s="5"/>
      <c r="DP396" s="5"/>
      <c r="DQ396" s="5"/>
      <c r="DR396" s="5"/>
      <c r="DS396" s="5"/>
      <c r="DT396" s="5"/>
      <c r="DU396" s="5"/>
      <c r="DV396" s="5"/>
      <c r="DW396" s="5"/>
      <c r="DX396" s="5" t="s">
        <v>160</v>
      </c>
    </row>
    <row r="397" spans="2:128" x14ac:dyDescent="0.3">
      <c r="B397">
        <v>19090336</v>
      </c>
      <c r="C397" t="s">
        <v>668</v>
      </c>
      <c r="D397" t="s">
        <v>525</v>
      </c>
      <c r="E397" t="s">
        <v>340</v>
      </c>
      <c r="F397" t="s">
        <v>296</v>
      </c>
      <c r="G397" t="s">
        <v>25</v>
      </c>
      <c r="H397" t="s">
        <v>159</v>
      </c>
      <c r="I397" t="s">
        <v>29</v>
      </c>
      <c r="J397" s="5">
        <v>38465874.707335889</v>
      </c>
      <c r="K397" s="5">
        <v>3357857.9600000004</v>
      </c>
      <c r="L397" s="5">
        <v>3198129.4144999995</v>
      </c>
      <c r="M397" s="5">
        <v>3228261.6</v>
      </c>
      <c r="N397" s="5">
        <v>3195541.6144999997</v>
      </c>
      <c r="O397" s="5">
        <v>3101263.358</v>
      </c>
      <c r="P397" s="5">
        <v>3012160.7015000004</v>
      </c>
      <c r="Q397" s="5">
        <v>3168644.179</v>
      </c>
      <c r="R397" s="5">
        <v>3291113.7709999997</v>
      </c>
      <c r="S397" s="5">
        <v>3260334.6355000003</v>
      </c>
      <c r="T397" s="5">
        <v>3260981.5855</v>
      </c>
      <c r="U397" s="5">
        <v>3290466.8209999995</v>
      </c>
      <c r="V397" s="5">
        <v>3229555.5000000005</v>
      </c>
      <c r="W397" s="5">
        <v>38594311.140500009</v>
      </c>
      <c r="X397" s="5">
        <v>0</v>
      </c>
      <c r="Y397" s="5">
        <v>690859.22431823774</v>
      </c>
      <c r="Z397" s="5">
        <v>683729.23020126333</v>
      </c>
      <c r="AA397" s="5">
        <v>537486.86343142285</v>
      </c>
      <c r="AB397" s="5">
        <v>586231.66372162709</v>
      </c>
      <c r="AC397" s="5">
        <v>571553.53985494352</v>
      </c>
      <c r="AD397" s="5">
        <v>710365.72728492401</v>
      </c>
      <c r="AE397" s="5">
        <v>598269.13892134407</v>
      </c>
      <c r="AF397" s="5">
        <v>715610.41381648171</v>
      </c>
      <c r="AG397" s="5">
        <v>720720.50871695695</v>
      </c>
      <c r="AH397" s="5">
        <v>611960.29877694696</v>
      </c>
      <c r="AI397" s="5">
        <v>623089.45347582689</v>
      </c>
      <c r="AJ397" s="5">
        <v>7049876.062519975</v>
      </c>
      <c r="AK397" s="5">
        <v>3357857.9600000004</v>
      </c>
      <c r="AL397" s="5">
        <v>3888988.638818237</v>
      </c>
      <c r="AM397" s="5">
        <v>3911990.8302012635</v>
      </c>
      <c r="AN397" s="5">
        <v>3733028.4779314226</v>
      </c>
      <c r="AO397" s="5">
        <v>3687495.0217216271</v>
      </c>
      <c r="AP397" s="5">
        <v>3583714.2413549442</v>
      </c>
      <c r="AQ397" s="5">
        <v>3879009.9062849241</v>
      </c>
      <c r="AR397" s="5">
        <v>3889382.9099213439</v>
      </c>
      <c r="AS397" s="5">
        <v>3975945.0493164822</v>
      </c>
      <c r="AT397" s="5">
        <v>3981702.0942169568</v>
      </c>
      <c r="AU397" s="5">
        <v>3902427.1197769465</v>
      </c>
      <c r="AV397" s="5">
        <v>3852644.9534758274</v>
      </c>
      <c r="AW397" s="5">
        <f>SUM(Target_CC[[#This Row],[Target_Jan]:[Target_Des]])</f>
        <v>45644187.203019977</v>
      </c>
      <c r="AX397" s="5">
        <v>0</v>
      </c>
      <c r="AY397" s="5">
        <v>0</v>
      </c>
      <c r="AZ397" s="5">
        <v>0</v>
      </c>
      <c r="BA397" s="5">
        <v>0</v>
      </c>
      <c r="BB397" s="5">
        <v>0</v>
      </c>
      <c r="BC397" s="5">
        <v>0</v>
      </c>
      <c r="BD397" s="5">
        <v>0</v>
      </c>
      <c r="BE397" s="5">
        <v>0</v>
      </c>
      <c r="BF397" s="5">
        <v>0</v>
      </c>
      <c r="BG397" s="5">
        <v>0</v>
      </c>
      <c r="BH397" s="5">
        <v>0</v>
      </c>
      <c r="BI397" s="5">
        <v>0</v>
      </c>
      <c r="BJ397" s="5">
        <f>SUM(Target_CC[[#This Row],[Target_NGTMA_Jan]:[Target_NGTMA_Des]])</f>
        <v>0</v>
      </c>
      <c r="BK397" s="5">
        <v>3060965</v>
      </c>
      <c r="BL397" s="5">
        <v>3072586</v>
      </c>
      <c r="BM397" s="5">
        <v>3079088</v>
      </c>
      <c r="BN397" s="5">
        <f>Target_CC[[#This Row],[Est_Sust_NP Apr]]+Target_CC[[#This Row],[Est_Sust_POTS Apr]]+Target_CC[[#This Row],[BC_Apr]]</f>
        <v>3077735</v>
      </c>
      <c r="BO397" s="5">
        <f>Target_CC[[#This Row],[Est_Sust_NP Mei]]+Target_CC[[#This Row],[Est_Sust_POTS Mei]]+Target_CC[[#This Row],[BC_Mei]]</f>
        <v>3077735</v>
      </c>
      <c r="BP397" s="5">
        <f>Target_CC[[#This Row],[Est_Sust_NP Jun]]+Target_CC[[#This Row],[Est_Sust_POTS Jun]]+Target_CC[[#This Row],[BC_Jun]]</f>
        <v>3077735</v>
      </c>
      <c r="BQ397" s="5">
        <f>Target_CC[[#This Row],[Est_Sust_NP Jul]]+Target_CC[[#This Row],[Est_Sust_POTS Jul]]+Target_CC[[#This Row],[BC_Jul]]</f>
        <v>3077735</v>
      </c>
      <c r="BR397" s="5">
        <f>Target_CC[[#This Row],[Est_Sust_NP Agu]]+Target_CC[[#This Row],[Est_Sust_POTS Agu]]+Target_CC[[#This Row],[BC_Agu]]</f>
        <v>3077735</v>
      </c>
      <c r="BS397" s="5">
        <f>Target_CC[[#This Row],[Est_Sust_NP Sep]]+Target_CC[[#This Row],[Est_Sust_POTS Sep]]+Target_CC[[#This Row],[BC_Sep]]</f>
        <v>3077735</v>
      </c>
      <c r="BT397" s="5">
        <f>Target_CC[[#This Row],[Est_Sust_NP Okt]]+Target_CC[[#This Row],[Est_Sust_POTS Okt]]+Target_CC[[#This Row],[BC_Okt]]</f>
        <v>3077735</v>
      </c>
      <c r="BU397" s="5">
        <f>Target_CC[[#This Row],[Est_Sust_NP Nov]]+Target_CC[[#This Row],[Est_Sust_POTS Nov]]+Target_CC[[#This Row],[BC_Nov]]</f>
        <v>3077735</v>
      </c>
      <c r="BV397" s="5">
        <f>Target_CC[[#This Row],[Est_Sust_NP Des]]+Target_CC[[#This Row],[Est_Sust_POTS Des]]+Target_CC[[#This Row],[BC_Des]]</f>
        <v>3077735</v>
      </c>
      <c r="BW397" s="5">
        <f>SUM(Target_CC[[#This Row],[Real_Jan]:[Real_Des]])</f>
        <v>36912254</v>
      </c>
      <c r="BX397" s="5">
        <v>0</v>
      </c>
      <c r="BY397" s="5">
        <v>0</v>
      </c>
      <c r="BZ397" s="5">
        <v>0</v>
      </c>
      <c r="CA397" s="5">
        <f>Target_CC[[#This Row],[Est_Sust_NP Mar]]*95%</f>
        <v>0</v>
      </c>
      <c r="CB397" s="5">
        <f>Target_CC[[#This Row],[Est_Sust_NP Apr]]</f>
        <v>0</v>
      </c>
      <c r="CC397" s="5">
        <f>Target_CC[[#This Row],[Est_Sust_NP Mei]]</f>
        <v>0</v>
      </c>
      <c r="CD397" s="5">
        <f>Target_CC[[#This Row],[Est_Sust_NP Jun]]</f>
        <v>0</v>
      </c>
      <c r="CE397" s="5">
        <f>Target_CC[[#This Row],[Est_Sust_NP Jul]]</f>
        <v>0</v>
      </c>
      <c r="CF397" s="5">
        <f>Target_CC[[#This Row],[Est_Sust_NP Agu]]</f>
        <v>0</v>
      </c>
      <c r="CG397" s="5">
        <f>Target_CC[[#This Row],[Est_Sust_NP Sep]]</f>
        <v>0</v>
      </c>
      <c r="CH397" s="5">
        <f>Target_CC[[#This Row],[Est_Sust_NP Okt]]</f>
        <v>0</v>
      </c>
      <c r="CI397" s="5">
        <f>Target_CC[[#This Row],[Est_Sust_NP Nov]]</f>
        <v>0</v>
      </c>
      <c r="CJ397" s="5">
        <f>SUM(Target_CC[[#This Row],[Est_Sust_NP Jan]:[Est_Sust_NP Des]])</f>
        <v>0</v>
      </c>
      <c r="CK397" s="5">
        <v>3056150</v>
      </c>
      <c r="CL397" s="5">
        <v>3070416</v>
      </c>
      <c r="CM397" s="5">
        <v>3077735</v>
      </c>
      <c r="CN397" s="5">
        <f>Target_CC[[#This Row],[Est_Sust_POTS Mar]]</f>
        <v>3077735</v>
      </c>
      <c r="CO397" s="5">
        <f>Target_CC[[#This Row],[Est_Sust_POTS Apr]]</f>
        <v>3077735</v>
      </c>
      <c r="CP397" s="5">
        <f>Target_CC[[#This Row],[Est_Sust_POTS Mei]]</f>
        <v>3077735</v>
      </c>
      <c r="CQ397" s="5">
        <f>Target_CC[[#This Row],[Est_Sust_POTS Jun]]</f>
        <v>3077735</v>
      </c>
      <c r="CR397" s="5">
        <f>Target_CC[[#This Row],[Est_Sust_POTS Jul]]</f>
        <v>3077735</v>
      </c>
      <c r="CS397" s="5">
        <f>Target_CC[[#This Row],[Est_Sust_POTS Agu]]</f>
        <v>3077735</v>
      </c>
      <c r="CT397" s="5">
        <f>Target_CC[[#This Row],[Est_Sust_POTS Sep]]</f>
        <v>3077735</v>
      </c>
      <c r="CU397" s="5">
        <f>Target_CC[[#This Row],[Est_Sust_POTS Okt]]</f>
        <v>3077735</v>
      </c>
      <c r="CV397" s="5">
        <f>Target_CC[[#This Row],[Est_Sust_POTS Nov]]</f>
        <v>3077735</v>
      </c>
      <c r="CW397" s="5">
        <f>SUM(Target_CC[[#This Row],[Est_Sust_POTS Jan]:[Est_Sust_POTS Des]])</f>
        <v>36903916</v>
      </c>
      <c r="CX397" s="5"/>
      <c r="CY397" s="5">
        <v>0</v>
      </c>
      <c r="CZ397" s="5">
        <v>0</v>
      </c>
      <c r="DA397" s="5">
        <v>0</v>
      </c>
      <c r="DB397" s="5"/>
      <c r="DC397" s="5"/>
      <c r="DD397" s="5"/>
      <c r="DE397" s="5"/>
      <c r="DF397" s="5"/>
      <c r="DG397" s="5"/>
      <c r="DH397" s="5"/>
      <c r="DI397" s="5"/>
      <c r="DJ397" s="5">
        <f>SUM(Target_CC[[#This Row],[BC_Jan]:[BC_Des]])</f>
        <v>0</v>
      </c>
      <c r="DK397" s="5"/>
      <c r="DL397" s="5"/>
      <c r="DM397" s="5"/>
      <c r="DN397" s="5"/>
      <c r="DO397" s="5"/>
      <c r="DP397" s="5"/>
      <c r="DQ397" s="5"/>
      <c r="DR397" s="5"/>
      <c r="DS397" s="5"/>
      <c r="DT397" s="5"/>
      <c r="DU397" s="5"/>
      <c r="DV397" s="5"/>
      <c r="DW397" s="5"/>
      <c r="DX397" s="5" t="s">
        <v>160</v>
      </c>
    </row>
    <row r="398" spans="2:128" x14ac:dyDescent="0.3">
      <c r="B398">
        <v>19568084</v>
      </c>
      <c r="C398" t="s">
        <v>669</v>
      </c>
      <c r="D398" t="s">
        <v>365</v>
      </c>
      <c r="E398" t="s">
        <v>340</v>
      </c>
      <c r="F398" t="s">
        <v>363</v>
      </c>
      <c r="G398" t="s">
        <v>25</v>
      </c>
      <c r="H398" t="s">
        <v>159</v>
      </c>
      <c r="I398" t="s">
        <v>29</v>
      </c>
      <c r="J398" s="5">
        <v>22869722.756110534</v>
      </c>
      <c r="K398" s="5">
        <v>3017185</v>
      </c>
      <c r="L398" s="5">
        <v>3017185</v>
      </c>
      <c r="M398" s="5">
        <v>2896497.6</v>
      </c>
      <c r="N398" s="5">
        <v>3046149.9759999998</v>
      </c>
      <c r="O398" s="5">
        <v>2896787.24976</v>
      </c>
      <c r="P398" s="5">
        <v>2895293.6224976</v>
      </c>
      <c r="Q398" s="5">
        <v>3498715.6862249756</v>
      </c>
      <c r="R398" s="5">
        <v>3052172.1568622496</v>
      </c>
      <c r="S398" s="5">
        <v>3198565.9715686226</v>
      </c>
      <c r="T398" s="5">
        <v>3501748.409715686</v>
      </c>
      <c r="U398" s="5">
        <v>3052202.4840971567</v>
      </c>
      <c r="V398" s="5">
        <v>3349425.5248409719</v>
      </c>
      <c r="W398" s="5">
        <v>37421928.681567259</v>
      </c>
      <c r="X398" s="5">
        <v>112099.14639797712</v>
      </c>
      <c r="Y398" s="5">
        <v>655777.22597128304</v>
      </c>
      <c r="Z398" s="5">
        <v>599173.7282089506</v>
      </c>
      <c r="AA398" s="5">
        <v>413582.76033814327</v>
      </c>
      <c r="AB398" s="5">
        <v>558839.0065577433</v>
      </c>
      <c r="AC398" s="5">
        <v>807934.03225804784</v>
      </c>
      <c r="AD398" s="5">
        <v>950818.07044423558</v>
      </c>
      <c r="AE398" s="5">
        <v>1050445.6782138795</v>
      </c>
      <c r="AF398" s="5">
        <v>860464.65586010762</v>
      </c>
      <c r="AG398" s="5">
        <v>1058693.9438201159</v>
      </c>
      <c r="AH398" s="5">
        <v>1425274.2075084357</v>
      </c>
      <c r="AI398" s="5">
        <v>892519.0708990586</v>
      </c>
      <c r="AJ398" s="5">
        <v>9385621.5264779795</v>
      </c>
      <c r="AK398" s="5">
        <v>3129284.1463979771</v>
      </c>
      <c r="AL398" s="5">
        <v>3672962.2259712829</v>
      </c>
      <c r="AM398" s="5">
        <v>3495671.3282089508</v>
      </c>
      <c r="AN398" s="5">
        <v>3459732.7363381432</v>
      </c>
      <c r="AO398" s="5">
        <v>3455626.2563177431</v>
      </c>
      <c r="AP398" s="5">
        <v>3703227.6547556478</v>
      </c>
      <c r="AQ398" s="5">
        <v>4449533.7566692112</v>
      </c>
      <c r="AR398" s="5">
        <v>4102617.8350761291</v>
      </c>
      <c r="AS398" s="5">
        <v>4059030.62742873</v>
      </c>
      <c r="AT398" s="5">
        <v>4560442.3535358021</v>
      </c>
      <c r="AU398" s="5">
        <v>4477476.6916055921</v>
      </c>
      <c r="AV398" s="5">
        <v>4241944.5957400305</v>
      </c>
      <c r="AW398" s="5">
        <f>SUM(Target_CC[[#This Row],[Target_Jan]:[Target_Des]])</f>
        <v>46807550.208045237</v>
      </c>
      <c r="AX398" s="5">
        <v>792396.75529236195</v>
      </c>
      <c r="AY398" s="5">
        <v>6032290.547343405</v>
      </c>
      <c r="AZ398" s="5">
        <v>1721168.2227272117</v>
      </c>
      <c r="BA398" s="5">
        <v>3730263.1812121775</v>
      </c>
      <c r="BB398" s="5">
        <v>4356146.5649457099</v>
      </c>
      <c r="BC398" s="5">
        <v>4727385.5144472579</v>
      </c>
      <c r="BD398" s="5">
        <v>304335.51175167295</v>
      </c>
      <c r="BE398" s="5">
        <v>6178364.2199487239</v>
      </c>
      <c r="BF398" s="5">
        <v>2219161.1340547749</v>
      </c>
      <c r="BG398" s="5">
        <v>6294176.2929679696</v>
      </c>
      <c r="BH398" s="5">
        <v>4667404.7998496499</v>
      </c>
      <c r="BI398" s="5">
        <v>3677144.2621599752</v>
      </c>
      <c r="BJ398" s="5">
        <f>SUM(Target_CC[[#This Row],[Target_NGTMA_Jan]:[Target_NGTMA_Des]])</f>
        <v>44700237.006700888</v>
      </c>
      <c r="BK398" s="5">
        <v>2928991</v>
      </c>
      <c r="BL398" s="5">
        <v>2883678</v>
      </c>
      <c r="BM398" s="5">
        <v>2968528</v>
      </c>
      <c r="BN398" s="5">
        <f>Target_CC[[#This Row],[Est_Sust_NP Apr]]+Target_CC[[#This Row],[Est_Sust_POTS Apr]]+Target_CC[[#This Row],[BC_Apr]]</f>
        <v>3105558</v>
      </c>
      <c r="BO398" s="5">
        <f>Target_CC[[#This Row],[Est_Sust_NP Mei]]+Target_CC[[#This Row],[Est_Sust_POTS Mei]]+Target_CC[[#This Row],[BC_Mei]]</f>
        <v>3105558</v>
      </c>
      <c r="BP398" s="5">
        <f>Target_CC[[#This Row],[Est_Sust_NP Jun]]+Target_CC[[#This Row],[Est_Sust_POTS Jun]]+Target_CC[[#This Row],[BC_Jun]]</f>
        <v>3105558</v>
      </c>
      <c r="BQ398" s="5">
        <f>Target_CC[[#This Row],[Est_Sust_NP Jul]]+Target_CC[[#This Row],[Est_Sust_POTS Jul]]+Target_CC[[#This Row],[BC_Jul]]</f>
        <v>3105558</v>
      </c>
      <c r="BR398" s="5">
        <f>Target_CC[[#This Row],[Est_Sust_NP Agu]]+Target_CC[[#This Row],[Est_Sust_POTS Agu]]+Target_CC[[#This Row],[BC_Agu]]</f>
        <v>3105558</v>
      </c>
      <c r="BS398" s="5">
        <f>Target_CC[[#This Row],[Est_Sust_NP Sep]]+Target_CC[[#This Row],[Est_Sust_POTS Sep]]+Target_CC[[#This Row],[BC_Sep]]</f>
        <v>3105558</v>
      </c>
      <c r="BT398" s="5">
        <f>Target_CC[[#This Row],[Est_Sust_NP Okt]]+Target_CC[[#This Row],[Est_Sust_POTS Okt]]+Target_CC[[#This Row],[BC_Okt]]</f>
        <v>3105558</v>
      </c>
      <c r="BU398" s="5">
        <f>Target_CC[[#This Row],[Est_Sust_NP Nov]]+Target_CC[[#This Row],[Est_Sust_POTS Nov]]+Target_CC[[#This Row],[BC_Nov]]</f>
        <v>3105558</v>
      </c>
      <c r="BV398" s="5">
        <f>Target_CC[[#This Row],[Est_Sust_NP Des]]+Target_CC[[#This Row],[Est_Sust_POTS Des]]+Target_CC[[#This Row],[BC_Des]]</f>
        <v>3105558</v>
      </c>
      <c r="BW398" s="5">
        <f>SUM(Target_CC[[#This Row],[Real_Jan]:[Real_Des]])</f>
        <v>36731219</v>
      </c>
      <c r="BX398" s="5">
        <v>0</v>
      </c>
      <c r="BY398" s="5">
        <v>0</v>
      </c>
      <c r="BZ398" s="5">
        <v>0</v>
      </c>
      <c r="CA398" s="5">
        <f>Target_CC[[#This Row],[Est_Sust_NP Mar]]*95%</f>
        <v>0</v>
      </c>
      <c r="CB398" s="5">
        <f>Target_CC[[#This Row],[Est_Sust_NP Apr]]</f>
        <v>0</v>
      </c>
      <c r="CC398" s="5">
        <f>Target_CC[[#This Row],[Est_Sust_NP Mei]]</f>
        <v>0</v>
      </c>
      <c r="CD398" s="5">
        <f>Target_CC[[#This Row],[Est_Sust_NP Jun]]</f>
        <v>0</v>
      </c>
      <c r="CE398" s="5">
        <f>Target_CC[[#This Row],[Est_Sust_NP Jul]]</f>
        <v>0</v>
      </c>
      <c r="CF398" s="5">
        <f>Target_CC[[#This Row],[Est_Sust_NP Agu]]</f>
        <v>0</v>
      </c>
      <c r="CG398" s="5">
        <f>Target_CC[[#This Row],[Est_Sust_NP Sep]]</f>
        <v>0</v>
      </c>
      <c r="CH398" s="5">
        <f>Target_CC[[#This Row],[Est_Sust_NP Okt]]</f>
        <v>0</v>
      </c>
      <c r="CI398" s="5">
        <f>Target_CC[[#This Row],[Est_Sust_NP Nov]]</f>
        <v>0</v>
      </c>
      <c r="CJ398" s="5">
        <f>SUM(Target_CC[[#This Row],[Est_Sust_NP Jan]:[Est_Sust_NP Des]])</f>
        <v>0</v>
      </c>
      <c r="CK398" s="5">
        <v>3071150</v>
      </c>
      <c r="CL398" s="5">
        <v>3009057</v>
      </c>
      <c r="CM398" s="5">
        <v>3105558</v>
      </c>
      <c r="CN398" s="5">
        <f>Target_CC[[#This Row],[Est_Sust_POTS Mar]]</f>
        <v>3105558</v>
      </c>
      <c r="CO398" s="5">
        <f>Target_CC[[#This Row],[Est_Sust_POTS Apr]]</f>
        <v>3105558</v>
      </c>
      <c r="CP398" s="5">
        <f>Target_CC[[#This Row],[Est_Sust_POTS Mei]]</f>
        <v>3105558</v>
      </c>
      <c r="CQ398" s="5">
        <f>Target_CC[[#This Row],[Est_Sust_POTS Jun]]</f>
        <v>3105558</v>
      </c>
      <c r="CR398" s="5">
        <f>Target_CC[[#This Row],[Est_Sust_POTS Jul]]</f>
        <v>3105558</v>
      </c>
      <c r="CS398" s="5">
        <f>Target_CC[[#This Row],[Est_Sust_POTS Agu]]</f>
        <v>3105558</v>
      </c>
      <c r="CT398" s="5">
        <f>Target_CC[[#This Row],[Est_Sust_POTS Sep]]</f>
        <v>3105558</v>
      </c>
      <c r="CU398" s="5">
        <f>Target_CC[[#This Row],[Est_Sust_POTS Okt]]</f>
        <v>3105558</v>
      </c>
      <c r="CV398" s="5">
        <f>Target_CC[[#This Row],[Est_Sust_POTS Nov]]</f>
        <v>3105558</v>
      </c>
      <c r="CW398" s="5">
        <f>SUM(Target_CC[[#This Row],[Est_Sust_POTS Jan]:[Est_Sust_POTS Des]])</f>
        <v>37135787</v>
      </c>
      <c r="CX398" s="5"/>
      <c r="CY398" s="5">
        <v>0</v>
      </c>
      <c r="CZ398" s="5">
        <v>0</v>
      </c>
      <c r="DA398" s="5">
        <v>0</v>
      </c>
      <c r="DB398" s="5"/>
      <c r="DC398" s="5"/>
      <c r="DD398" s="5"/>
      <c r="DE398" s="5"/>
      <c r="DF398" s="5"/>
      <c r="DG398" s="5"/>
      <c r="DH398" s="5"/>
      <c r="DI398" s="5"/>
      <c r="DJ398" s="5">
        <f>SUM(Target_CC[[#This Row],[BC_Jan]:[BC_Des]])</f>
        <v>0</v>
      </c>
      <c r="DK398" s="5"/>
      <c r="DL398" s="5"/>
      <c r="DM398" s="5"/>
      <c r="DN398" s="5"/>
      <c r="DO398" s="5"/>
      <c r="DP398" s="5"/>
      <c r="DQ398" s="5"/>
      <c r="DR398" s="5"/>
      <c r="DS398" s="5"/>
      <c r="DT398" s="5"/>
      <c r="DU398" s="5"/>
      <c r="DV398" s="5"/>
      <c r="DW398" s="5"/>
      <c r="DX398" s="5" t="s">
        <v>160</v>
      </c>
    </row>
    <row r="399" spans="2:128" x14ac:dyDescent="0.3">
      <c r="B399">
        <v>5588544</v>
      </c>
      <c r="C399" t="s">
        <v>670</v>
      </c>
      <c r="D399" t="s">
        <v>362</v>
      </c>
      <c r="E399" t="s">
        <v>343</v>
      </c>
      <c r="F399" t="s">
        <v>363</v>
      </c>
      <c r="G399" t="s">
        <v>26</v>
      </c>
      <c r="H399" t="s">
        <v>159</v>
      </c>
      <c r="I399" t="s">
        <v>29</v>
      </c>
      <c r="J399" s="5">
        <v>47575109.153515995</v>
      </c>
      <c r="K399" s="5">
        <v>2841744</v>
      </c>
      <c r="L399" s="5">
        <v>2841744</v>
      </c>
      <c r="M399" s="5">
        <v>2728074.2399999998</v>
      </c>
      <c r="N399" s="5">
        <v>2869024.7423999999</v>
      </c>
      <c r="O399" s="5">
        <v>2728347.0474239998</v>
      </c>
      <c r="P399" s="5">
        <v>2726940.2704742397</v>
      </c>
      <c r="Q399" s="5">
        <v>3295275.0027047419</v>
      </c>
      <c r="R399" s="5">
        <v>2874696.7500270475</v>
      </c>
      <c r="S399" s="5">
        <v>3012578.1675002705</v>
      </c>
      <c r="T399" s="5">
        <v>3298131.3816750022</v>
      </c>
      <c r="U399" s="5">
        <v>2874725.31381675</v>
      </c>
      <c r="V399" s="5">
        <v>3154665.6531381677</v>
      </c>
      <c r="W399" s="5">
        <v>35245946.569160216</v>
      </c>
      <c r="X399" s="5">
        <v>87946.520769746858</v>
      </c>
      <c r="Y399" s="5">
        <v>514484.96511701494</v>
      </c>
      <c r="Z399" s="5">
        <v>470077.12748797552</v>
      </c>
      <c r="AA399" s="5">
        <v>324473.16496911453</v>
      </c>
      <c r="AB399" s="5">
        <v>438432.8326880298</v>
      </c>
      <c r="AC399" s="5">
        <v>633858.41401777114</v>
      </c>
      <c r="AD399" s="5">
        <v>745956.98421913735</v>
      </c>
      <c r="AE399" s="5">
        <v>824119.05554166518</v>
      </c>
      <c r="AF399" s="5">
        <v>675070.90963539772</v>
      </c>
      <c r="AG399" s="5">
        <v>830590.16871034098</v>
      </c>
      <c r="AH399" s="5">
        <v>1118187.8874279018</v>
      </c>
      <c r="AI399" s="5">
        <v>700218.95374250307</v>
      </c>
      <c r="AJ399" s="5">
        <v>7363416.9843266001</v>
      </c>
      <c r="AK399" s="5">
        <v>2929690.520769747</v>
      </c>
      <c r="AL399" s="5">
        <v>3356228.9651170149</v>
      </c>
      <c r="AM399" s="5">
        <v>3198151.3674879754</v>
      </c>
      <c r="AN399" s="5">
        <v>3193497.9073691145</v>
      </c>
      <c r="AO399" s="5">
        <v>3166779.8801120296</v>
      </c>
      <c r="AP399" s="5">
        <v>3360798.6844920106</v>
      </c>
      <c r="AQ399" s="5">
        <v>4041231.986923879</v>
      </c>
      <c r="AR399" s="5">
        <v>3698815.8055687128</v>
      </c>
      <c r="AS399" s="5">
        <v>3687649.0771356681</v>
      </c>
      <c r="AT399" s="5">
        <v>4128721.5503853429</v>
      </c>
      <c r="AU399" s="5">
        <v>3992913.2012446518</v>
      </c>
      <c r="AV399" s="5">
        <v>3854884.6068806709</v>
      </c>
      <c r="AW399" s="5">
        <f>SUM(Target_CC[[#This Row],[Target_Jan]:[Target_Des]])</f>
        <v>42609363.553486824</v>
      </c>
      <c r="AX399" s="5">
        <v>792396.75529236195</v>
      </c>
      <c r="AY399" s="5">
        <v>6032290.547343405</v>
      </c>
      <c r="AZ399" s="5">
        <v>1721168.2227272117</v>
      </c>
      <c r="BA399" s="5">
        <v>3730263.1812121775</v>
      </c>
      <c r="BB399" s="5">
        <v>4356146.5649457099</v>
      </c>
      <c r="BC399" s="5">
        <v>4727385.5144472579</v>
      </c>
      <c r="BD399" s="5">
        <v>304335.51175167295</v>
      </c>
      <c r="BE399" s="5">
        <v>6178364.2199487239</v>
      </c>
      <c r="BF399" s="5">
        <v>2219161.1340547749</v>
      </c>
      <c r="BG399" s="5">
        <v>6294176.2929679696</v>
      </c>
      <c r="BH399" s="5">
        <v>4667404.7998496499</v>
      </c>
      <c r="BI399" s="5">
        <v>3677144.2621599752</v>
      </c>
      <c r="BJ399" s="5">
        <f>SUM(Target_CC[[#This Row],[Target_NGTMA_Jan]:[Target_NGTMA_Des]])</f>
        <v>44700237.006700888</v>
      </c>
      <c r="BK399" s="5">
        <v>2797883</v>
      </c>
      <c r="BL399" s="5">
        <v>2800713</v>
      </c>
      <c r="BM399" s="5">
        <v>2779053</v>
      </c>
      <c r="BN399" s="5">
        <f>Target_CC[[#This Row],[Est_Sust_NP Apr]]+Target_CC[[#This Row],[Est_Sust_POTS Apr]]+Target_CC[[#This Row],[BC_Apr]]</f>
        <v>3067903</v>
      </c>
      <c r="BO399" s="5">
        <f>Target_CC[[#This Row],[Est_Sust_NP Mei]]+Target_CC[[#This Row],[Est_Sust_POTS Mei]]+Target_CC[[#This Row],[BC_Mei]]</f>
        <v>3067903</v>
      </c>
      <c r="BP399" s="5">
        <f>Target_CC[[#This Row],[Est_Sust_NP Jun]]+Target_CC[[#This Row],[Est_Sust_POTS Jun]]+Target_CC[[#This Row],[BC_Jun]]</f>
        <v>3067903</v>
      </c>
      <c r="BQ399" s="5">
        <f>Target_CC[[#This Row],[Est_Sust_NP Jul]]+Target_CC[[#This Row],[Est_Sust_POTS Jul]]+Target_CC[[#This Row],[BC_Jul]]</f>
        <v>3067903</v>
      </c>
      <c r="BR399" s="5">
        <f>Target_CC[[#This Row],[Est_Sust_NP Agu]]+Target_CC[[#This Row],[Est_Sust_POTS Agu]]+Target_CC[[#This Row],[BC_Agu]]</f>
        <v>3067903</v>
      </c>
      <c r="BS399" s="5">
        <f>Target_CC[[#This Row],[Est_Sust_NP Sep]]+Target_CC[[#This Row],[Est_Sust_POTS Sep]]+Target_CC[[#This Row],[BC_Sep]]</f>
        <v>3067903</v>
      </c>
      <c r="BT399" s="5">
        <f>Target_CC[[#This Row],[Est_Sust_NP Okt]]+Target_CC[[#This Row],[Est_Sust_POTS Okt]]+Target_CC[[#This Row],[BC_Okt]]</f>
        <v>3067903</v>
      </c>
      <c r="BU399" s="5">
        <f>Target_CC[[#This Row],[Est_Sust_NP Nov]]+Target_CC[[#This Row],[Est_Sust_POTS Nov]]+Target_CC[[#This Row],[BC_Nov]]</f>
        <v>3067903</v>
      </c>
      <c r="BV399" s="5">
        <f>Target_CC[[#This Row],[Est_Sust_NP Des]]+Target_CC[[#This Row],[Est_Sust_POTS Des]]+Target_CC[[#This Row],[BC_Des]]</f>
        <v>3067903</v>
      </c>
      <c r="BW399" s="5">
        <f>SUM(Target_CC[[#This Row],[Real_Jan]:[Real_Des]])</f>
        <v>35988776</v>
      </c>
      <c r="BX399" s="5">
        <v>0</v>
      </c>
      <c r="BY399" s="5">
        <v>0</v>
      </c>
      <c r="BZ399" s="5">
        <v>0</v>
      </c>
      <c r="CA399" s="5">
        <f>Target_CC[[#This Row],[Est_Sust_NP Mar]]*95%</f>
        <v>0</v>
      </c>
      <c r="CB399" s="5">
        <f>Target_CC[[#This Row],[Est_Sust_NP Apr]]</f>
        <v>0</v>
      </c>
      <c r="CC399" s="5">
        <f>Target_CC[[#This Row],[Est_Sust_NP Mei]]</f>
        <v>0</v>
      </c>
      <c r="CD399" s="5">
        <f>Target_CC[[#This Row],[Est_Sust_NP Jun]]</f>
        <v>0</v>
      </c>
      <c r="CE399" s="5">
        <f>Target_CC[[#This Row],[Est_Sust_NP Jul]]</f>
        <v>0</v>
      </c>
      <c r="CF399" s="5">
        <f>Target_CC[[#This Row],[Est_Sust_NP Agu]]</f>
        <v>0</v>
      </c>
      <c r="CG399" s="5">
        <f>Target_CC[[#This Row],[Est_Sust_NP Sep]]</f>
        <v>0</v>
      </c>
      <c r="CH399" s="5">
        <f>Target_CC[[#This Row],[Est_Sust_NP Okt]]</f>
        <v>0</v>
      </c>
      <c r="CI399" s="5">
        <f>Target_CC[[#This Row],[Est_Sust_NP Nov]]</f>
        <v>0</v>
      </c>
      <c r="CJ399" s="5">
        <f>SUM(Target_CC[[#This Row],[Est_Sust_NP Jan]:[Est_Sust_NP Des]])</f>
        <v>0</v>
      </c>
      <c r="CK399" s="5">
        <v>3086483</v>
      </c>
      <c r="CL399" s="5">
        <v>3089313</v>
      </c>
      <c r="CM399" s="5">
        <v>3067903</v>
      </c>
      <c r="CN399" s="5">
        <f>Target_CC[[#This Row],[Est_Sust_POTS Mar]]</f>
        <v>3067903</v>
      </c>
      <c r="CO399" s="5">
        <f>Target_CC[[#This Row],[Est_Sust_POTS Apr]]</f>
        <v>3067903</v>
      </c>
      <c r="CP399" s="5">
        <f>Target_CC[[#This Row],[Est_Sust_POTS Mei]]</f>
        <v>3067903</v>
      </c>
      <c r="CQ399" s="5">
        <f>Target_CC[[#This Row],[Est_Sust_POTS Jun]]</f>
        <v>3067903</v>
      </c>
      <c r="CR399" s="5">
        <f>Target_CC[[#This Row],[Est_Sust_POTS Jul]]</f>
        <v>3067903</v>
      </c>
      <c r="CS399" s="5">
        <f>Target_CC[[#This Row],[Est_Sust_POTS Agu]]</f>
        <v>3067903</v>
      </c>
      <c r="CT399" s="5">
        <f>Target_CC[[#This Row],[Est_Sust_POTS Sep]]</f>
        <v>3067903</v>
      </c>
      <c r="CU399" s="5">
        <f>Target_CC[[#This Row],[Est_Sust_POTS Okt]]</f>
        <v>3067903</v>
      </c>
      <c r="CV399" s="5">
        <f>Target_CC[[#This Row],[Est_Sust_POTS Nov]]</f>
        <v>3067903</v>
      </c>
      <c r="CW399" s="5">
        <f>SUM(Target_CC[[#This Row],[Est_Sust_POTS Jan]:[Est_Sust_POTS Des]])</f>
        <v>36854826</v>
      </c>
      <c r="CX399" s="5"/>
      <c r="CY399" s="5">
        <v>0</v>
      </c>
      <c r="CZ399" s="5">
        <v>0</v>
      </c>
      <c r="DA399" s="5">
        <v>0</v>
      </c>
      <c r="DB399" s="5"/>
      <c r="DC399" s="5"/>
      <c r="DD399" s="5"/>
      <c r="DE399" s="5"/>
      <c r="DF399" s="5"/>
      <c r="DG399" s="5"/>
      <c r="DH399" s="5"/>
      <c r="DI399" s="5"/>
      <c r="DJ399" s="5">
        <f>SUM(Target_CC[[#This Row],[BC_Jan]:[BC_Des]])</f>
        <v>0</v>
      </c>
      <c r="DK399" s="5"/>
      <c r="DL399" s="5"/>
      <c r="DM399" s="5"/>
      <c r="DN399" s="5"/>
      <c r="DO399" s="5"/>
      <c r="DP399" s="5"/>
      <c r="DQ399" s="5"/>
      <c r="DR399" s="5"/>
      <c r="DS399" s="5"/>
      <c r="DT399" s="5"/>
      <c r="DU399" s="5"/>
      <c r="DV399" s="5"/>
      <c r="DW399" s="5"/>
      <c r="DX399" s="5" t="s">
        <v>160</v>
      </c>
    </row>
    <row r="400" spans="2:128" x14ac:dyDescent="0.3">
      <c r="B400">
        <v>19221898</v>
      </c>
      <c r="C400" t="s">
        <v>671</v>
      </c>
      <c r="D400" t="s">
        <v>457</v>
      </c>
      <c r="E400" t="s">
        <v>498</v>
      </c>
      <c r="F400" t="s">
        <v>363</v>
      </c>
      <c r="G400" t="s">
        <v>25</v>
      </c>
      <c r="H400" t="s">
        <v>159</v>
      </c>
      <c r="I400" t="s">
        <v>29</v>
      </c>
      <c r="J400" s="5">
        <v>74850873.483315095</v>
      </c>
      <c r="K400" s="5">
        <v>2905000</v>
      </c>
      <c r="L400" s="5">
        <v>2905000</v>
      </c>
      <c r="M400" s="5">
        <v>2788800</v>
      </c>
      <c r="N400" s="5">
        <v>2932888</v>
      </c>
      <c r="O400" s="5">
        <v>2789078.88</v>
      </c>
      <c r="P400" s="5">
        <v>2787640.7888000002</v>
      </c>
      <c r="Q400" s="5">
        <v>3368626.4078879994</v>
      </c>
      <c r="R400" s="5">
        <v>2938686.2640788802</v>
      </c>
      <c r="S400" s="5">
        <v>3079636.8626407888</v>
      </c>
      <c r="T400" s="5">
        <v>3371546.3686264073</v>
      </c>
      <c r="U400" s="5">
        <v>2938715.4636862641</v>
      </c>
      <c r="V400" s="5">
        <v>3224887.1546368632</v>
      </c>
      <c r="W400" s="5">
        <v>36030506.190357201</v>
      </c>
      <c r="X400" s="5">
        <v>98364.221257273122</v>
      </c>
      <c r="Y400" s="5">
        <v>575428.25457307929</v>
      </c>
      <c r="Z400" s="5">
        <v>525760.08887569897</v>
      </c>
      <c r="AA400" s="5">
        <v>362908.61664249928</v>
      </c>
      <c r="AB400" s="5">
        <v>490367.37080125092</v>
      </c>
      <c r="AC400" s="5">
        <v>708942.07907853927</v>
      </c>
      <c r="AD400" s="5">
        <v>834319.27951128455</v>
      </c>
      <c r="AE400" s="5">
        <v>921740.03487720515</v>
      </c>
      <c r="AF400" s="5">
        <v>755036.39869477495</v>
      </c>
      <c r="AG400" s="5">
        <v>928977.68341558194</v>
      </c>
      <c r="AH400" s="5">
        <v>1250642.7747622374</v>
      </c>
      <c r="AI400" s="5">
        <v>783163.35304258007</v>
      </c>
      <c r="AJ400" s="5">
        <v>8235650.1555320062</v>
      </c>
      <c r="AK400" s="5">
        <v>3003364.2212572731</v>
      </c>
      <c r="AL400" s="5">
        <v>3480428.2545730793</v>
      </c>
      <c r="AM400" s="5">
        <v>3314560.0888756989</v>
      </c>
      <c r="AN400" s="5">
        <v>3295796.6166424993</v>
      </c>
      <c r="AO400" s="5">
        <v>3279446.2508012508</v>
      </c>
      <c r="AP400" s="5">
        <v>3496582.8678785395</v>
      </c>
      <c r="AQ400" s="5">
        <v>4202945.687399284</v>
      </c>
      <c r="AR400" s="5">
        <v>3860426.2989560855</v>
      </c>
      <c r="AS400" s="5">
        <v>3834673.2613355638</v>
      </c>
      <c r="AT400" s="5">
        <v>4300524.0520419888</v>
      </c>
      <c r="AU400" s="5">
        <v>4189358.2384485016</v>
      </c>
      <c r="AV400" s="5">
        <v>4008050.5076794433</v>
      </c>
      <c r="AW400" s="5">
        <f>SUM(Target_CC[[#This Row],[Target_Jan]:[Target_Des]])</f>
        <v>44266156.345889203</v>
      </c>
      <c r="AX400" s="5">
        <v>792396.75529236195</v>
      </c>
      <c r="AY400" s="5">
        <v>6032290.547343405</v>
      </c>
      <c r="AZ400" s="5">
        <v>1721168.2227272117</v>
      </c>
      <c r="BA400" s="5">
        <v>3730263.1812121775</v>
      </c>
      <c r="BB400" s="5">
        <v>4356146.5649457099</v>
      </c>
      <c r="BC400" s="5">
        <v>4727385.5144472579</v>
      </c>
      <c r="BD400" s="5">
        <v>304335.51175167295</v>
      </c>
      <c r="BE400" s="5">
        <v>6178364.2199487239</v>
      </c>
      <c r="BF400" s="5">
        <v>2219161.1340547749</v>
      </c>
      <c r="BG400" s="5">
        <v>6294176.2929679696</v>
      </c>
      <c r="BH400" s="5">
        <v>4667404.7998496499</v>
      </c>
      <c r="BI400" s="5">
        <v>3677144.2621599752</v>
      </c>
      <c r="BJ400" s="5">
        <f>SUM(Target_CC[[#This Row],[Target_NGTMA_Jan]:[Target_NGTMA_Des]])</f>
        <v>44700237.006700888</v>
      </c>
      <c r="BK400" s="5">
        <v>2905000</v>
      </c>
      <c r="BL400" s="5">
        <v>2905000</v>
      </c>
      <c r="BM400" s="5">
        <v>2905000</v>
      </c>
      <c r="BN400" s="5">
        <f>Target_CC[[#This Row],[Est_Sust_NP Apr]]+Target_CC[[#This Row],[Est_Sust_POTS Apr]]+Target_CC[[#This Row],[BC_Apr]]</f>
        <v>3097400</v>
      </c>
      <c r="BO400" s="5">
        <f>Target_CC[[#This Row],[Est_Sust_NP Mei]]+Target_CC[[#This Row],[Est_Sust_POTS Mei]]+Target_CC[[#This Row],[BC_Mei]]</f>
        <v>3097400</v>
      </c>
      <c r="BP400" s="5">
        <f>Target_CC[[#This Row],[Est_Sust_NP Jun]]+Target_CC[[#This Row],[Est_Sust_POTS Jun]]+Target_CC[[#This Row],[BC_Jun]]</f>
        <v>3097400</v>
      </c>
      <c r="BQ400" s="5">
        <f>Target_CC[[#This Row],[Est_Sust_NP Jul]]+Target_CC[[#This Row],[Est_Sust_POTS Jul]]+Target_CC[[#This Row],[BC_Jul]]</f>
        <v>3097400</v>
      </c>
      <c r="BR400" s="5">
        <f>Target_CC[[#This Row],[Est_Sust_NP Agu]]+Target_CC[[#This Row],[Est_Sust_POTS Agu]]+Target_CC[[#This Row],[BC_Agu]]</f>
        <v>3097400</v>
      </c>
      <c r="BS400" s="5">
        <f>Target_CC[[#This Row],[Est_Sust_NP Sep]]+Target_CC[[#This Row],[Est_Sust_POTS Sep]]+Target_CC[[#This Row],[BC_Sep]]</f>
        <v>3097400</v>
      </c>
      <c r="BT400" s="5">
        <f>Target_CC[[#This Row],[Est_Sust_NP Okt]]+Target_CC[[#This Row],[Est_Sust_POTS Okt]]+Target_CC[[#This Row],[BC_Okt]]</f>
        <v>3097400</v>
      </c>
      <c r="BU400" s="5">
        <f>Target_CC[[#This Row],[Est_Sust_NP Nov]]+Target_CC[[#This Row],[Est_Sust_POTS Nov]]+Target_CC[[#This Row],[BC_Nov]]</f>
        <v>3097400</v>
      </c>
      <c r="BV400" s="5">
        <f>Target_CC[[#This Row],[Est_Sust_NP Des]]+Target_CC[[#This Row],[Est_Sust_POTS Des]]+Target_CC[[#This Row],[BC_Des]]</f>
        <v>3097400</v>
      </c>
      <c r="BW400" s="5">
        <f>SUM(Target_CC[[#This Row],[Real_Jan]:[Real_Des]])</f>
        <v>36591600</v>
      </c>
      <c r="BX400" s="5">
        <v>0</v>
      </c>
      <c r="BY400" s="5">
        <v>0</v>
      </c>
      <c r="BZ400" s="5">
        <v>0</v>
      </c>
      <c r="CA400" s="5">
        <f>Target_CC[[#This Row],[Est_Sust_NP Mar]]*95%</f>
        <v>0</v>
      </c>
      <c r="CB400" s="5">
        <f>Target_CC[[#This Row],[Est_Sust_NP Apr]]</f>
        <v>0</v>
      </c>
      <c r="CC400" s="5">
        <f>Target_CC[[#This Row],[Est_Sust_NP Mei]]</f>
        <v>0</v>
      </c>
      <c r="CD400" s="5">
        <f>Target_CC[[#This Row],[Est_Sust_NP Jun]]</f>
        <v>0</v>
      </c>
      <c r="CE400" s="5">
        <f>Target_CC[[#This Row],[Est_Sust_NP Jul]]</f>
        <v>0</v>
      </c>
      <c r="CF400" s="5">
        <f>Target_CC[[#This Row],[Est_Sust_NP Agu]]</f>
        <v>0</v>
      </c>
      <c r="CG400" s="5">
        <f>Target_CC[[#This Row],[Est_Sust_NP Sep]]</f>
        <v>0</v>
      </c>
      <c r="CH400" s="5">
        <f>Target_CC[[#This Row],[Est_Sust_NP Okt]]</f>
        <v>0</v>
      </c>
      <c r="CI400" s="5">
        <f>Target_CC[[#This Row],[Est_Sust_NP Nov]]</f>
        <v>0</v>
      </c>
      <c r="CJ400" s="5">
        <f>SUM(Target_CC[[#This Row],[Est_Sust_NP Jan]:[Est_Sust_NP Des]])</f>
        <v>0</v>
      </c>
      <c r="CK400" s="5">
        <v>3097400</v>
      </c>
      <c r="CL400" s="5">
        <v>3097400</v>
      </c>
      <c r="CM400" s="5">
        <v>3097400</v>
      </c>
      <c r="CN400" s="5">
        <f>Target_CC[[#This Row],[Est_Sust_POTS Mar]]</f>
        <v>3097400</v>
      </c>
      <c r="CO400" s="5">
        <f>Target_CC[[#This Row],[Est_Sust_POTS Apr]]</f>
        <v>3097400</v>
      </c>
      <c r="CP400" s="5">
        <f>Target_CC[[#This Row],[Est_Sust_POTS Mei]]</f>
        <v>3097400</v>
      </c>
      <c r="CQ400" s="5">
        <f>Target_CC[[#This Row],[Est_Sust_POTS Jun]]</f>
        <v>3097400</v>
      </c>
      <c r="CR400" s="5">
        <f>Target_CC[[#This Row],[Est_Sust_POTS Jul]]</f>
        <v>3097400</v>
      </c>
      <c r="CS400" s="5">
        <f>Target_CC[[#This Row],[Est_Sust_POTS Agu]]</f>
        <v>3097400</v>
      </c>
      <c r="CT400" s="5">
        <f>Target_CC[[#This Row],[Est_Sust_POTS Sep]]</f>
        <v>3097400</v>
      </c>
      <c r="CU400" s="5">
        <f>Target_CC[[#This Row],[Est_Sust_POTS Okt]]</f>
        <v>3097400</v>
      </c>
      <c r="CV400" s="5">
        <f>Target_CC[[#This Row],[Est_Sust_POTS Nov]]</f>
        <v>3097400</v>
      </c>
      <c r="CW400" s="5">
        <f>SUM(Target_CC[[#This Row],[Est_Sust_POTS Jan]:[Est_Sust_POTS Des]])</f>
        <v>37168800</v>
      </c>
      <c r="CX400" s="5"/>
      <c r="CY400" s="5">
        <v>0</v>
      </c>
      <c r="CZ400" s="5">
        <v>0</v>
      </c>
      <c r="DA400" s="5">
        <v>0</v>
      </c>
      <c r="DB400" s="5"/>
      <c r="DC400" s="5"/>
      <c r="DD400" s="5"/>
      <c r="DE400" s="5"/>
      <c r="DF400" s="5"/>
      <c r="DG400" s="5"/>
      <c r="DH400" s="5"/>
      <c r="DI400" s="5"/>
      <c r="DJ400" s="5">
        <f>SUM(Target_CC[[#This Row],[BC_Jan]:[BC_Des]])</f>
        <v>0</v>
      </c>
      <c r="DK400" s="5"/>
      <c r="DL400" s="5"/>
      <c r="DM400" s="5"/>
      <c r="DN400" s="5"/>
      <c r="DO400" s="5"/>
      <c r="DP400" s="5"/>
      <c r="DQ400" s="5"/>
      <c r="DR400" s="5"/>
      <c r="DS400" s="5"/>
      <c r="DT400" s="5"/>
      <c r="DU400" s="5"/>
      <c r="DV400" s="5"/>
      <c r="DW400" s="5"/>
      <c r="DX400" s="5" t="s">
        <v>160</v>
      </c>
    </row>
    <row r="401" spans="2:128" x14ac:dyDescent="0.3">
      <c r="B401" s="6">
        <v>10292390</v>
      </c>
      <c r="C401" s="6" t="s">
        <v>672</v>
      </c>
      <c r="D401" s="6" t="s">
        <v>673</v>
      </c>
      <c r="E401" s="6" t="s">
        <v>293</v>
      </c>
      <c r="F401" s="6" t="s">
        <v>294</v>
      </c>
      <c r="G401" s="6" t="s">
        <v>25</v>
      </c>
      <c r="H401" s="6" t="s">
        <v>674</v>
      </c>
      <c r="I401" s="6" t="s">
        <v>29</v>
      </c>
      <c r="J401" s="20">
        <v>53174848.874809623</v>
      </c>
      <c r="K401" s="5">
        <v>2523545.4545454546</v>
      </c>
      <c r="L401" s="5">
        <v>2656363.6363636362</v>
      </c>
      <c r="M401" s="5">
        <v>2390727.2727272725</v>
      </c>
      <c r="N401" s="5">
        <v>2125090.9090909092</v>
      </c>
      <c r="O401" s="5">
        <v>2257909.0909090908</v>
      </c>
      <c r="P401" s="5">
        <v>2390727.2727272725</v>
      </c>
      <c r="Q401" s="5">
        <v>3054818.1818181816</v>
      </c>
      <c r="R401" s="5">
        <v>2789181.8181818184</v>
      </c>
      <c r="S401" s="5">
        <v>2789181.8181818184</v>
      </c>
      <c r="T401" s="5">
        <v>3054818.1818181816</v>
      </c>
      <c r="U401" s="5">
        <v>2656363.6363636362</v>
      </c>
      <c r="V401" s="5">
        <v>2789181.8181818184</v>
      </c>
      <c r="W401" s="5">
        <v>31477909.090909094</v>
      </c>
      <c r="X401" s="5">
        <v>3945.5621916125542</v>
      </c>
      <c r="Y401" s="5">
        <v>7538.4012954545469</v>
      </c>
      <c r="Z401" s="5">
        <v>8292.2414250000002</v>
      </c>
      <c r="AA401" s="5">
        <v>8070.2773868560616</v>
      </c>
      <c r="AB401" s="5">
        <v>12959.003111586177</v>
      </c>
      <c r="AC401" s="5">
        <v>11663.102800427558</v>
      </c>
      <c r="AD401" s="5">
        <v>6587.4932483896391</v>
      </c>
      <c r="AE401" s="5">
        <v>14492.485146457208</v>
      </c>
      <c r="AF401" s="5">
        <v>12077.070955381005</v>
      </c>
      <c r="AG401" s="5">
        <v>14492.485146457208</v>
      </c>
      <c r="AH401" s="5">
        <v>15700.192241995306</v>
      </c>
      <c r="AI401" s="5">
        <v>15700.192241995306</v>
      </c>
      <c r="AJ401" s="5">
        <v>131518.50719161259</v>
      </c>
      <c r="AK401" s="5">
        <v>2527491.0167370671</v>
      </c>
      <c r="AL401" s="5">
        <v>2663902.0376590909</v>
      </c>
      <c r="AM401" s="5">
        <v>2399019.5141522726</v>
      </c>
      <c r="AN401" s="5">
        <v>2133161.1864777654</v>
      </c>
      <c r="AO401" s="5">
        <v>2270868.0940206768</v>
      </c>
      <c r="AP401" s="5">
        <v>2402390.3755276999</v>
      </c>
      <c r="AQ401" s="5">
        <v>3061405.6750665712</v>
      </c>
      <c r="AR401" s="5">
        <v>2803674.3033282757</v>
      </c>
      <c r="AS401" s="5">
        <v>2801258.8891371991</v>
      </c>
      <c r="AT401" s="5">
        <v>3069310.666964639</v>
      </c>
      <c r="AU401" s="5">
        <v>2672063.8286056314</v>
      </c>
      <c r="AV401" s="5">
        <v>2804882.0104238135</v>
      </c>
      <c r="AW401" s="5">
        <f>SUM(Target_CC[[#This Row],[Target_Jan]:[Target_Des]])</f>
        <v>31609427.598100703</v>
      </c>
      <c r="AX401" s="5">
        <v>0</v>
      </c>
      <c r="AY401" s="5">
        <v>0</v>
      </c>
      <c r="AZ401" s="5">
        <v>0</v>
      </c>
      <c r="BA401" s="5">
        <v>0</v>
      </c>
      <c r="BB401" s="5">
        <v>0</v>
      </c>
      <c r="BC401" s="5">
        <v>0</v>
      </c>
      <c r="BD401" s="5">
        <v>0</v>
      </c>
      <c r="BE401" s="5">
        <v>0</v>
      </c>
      <c r="BF401" s="5">
        <v>0</v>
      </c>
      <c r="BG401" s="5">
        <v>0</v>
      </c>
      <c r="BH401" s="5">
        <v>0</v>
      </c>
      <c r="BI401" s="5">
        <v>0</v>
      </c>
      <c r="BJ401" s="5">
        <f>SUM(Target_CC[[#This Row],[Target_NGTMA_Jan]:[Target_NGTMA_Des]])</f>
        <v>0</v>
      </c>
      <c r="BK401" s="5">
        <v>2732000</v>
      </c>
      <c r="BL401" s="5">
        <v>2732000</v>
      </c>
      <c r="BM401" s="5">
        <v>2732000</v>
      </c>
      <c r="BN401" s="5">
        <f>Target_CC[[#This Row],[Est_Sust_NP Apr]]+Target_CC[[#This Row],[Est_Sust_POTS Apr]]+Target_CC[[#This Row],[BC_Apr]]</f>
        <v>3192800</v>
      </c>
      <c r="BO401" s="5">
        <f>Target_CC[[#This Row],[Est_Sust_NP Mei]]+Target_CC[[#This Row],[Est_Sust_POTS Mei]]+Target_CC[[#This Row],[BC_Mei]]</f>
        <v>3192800</v>
      </c>
      <c r="BP401" s="5">
        <f>Target_CC[[#This Row],[Est_Sust_NP Jun]]+Target_CC[[#This Row],[Est_Sust_POTS Jun]]+Target_CC[[#This Row],[BC_Jun]]</f>
        <v>3192800</v>
      </c>
      <c r="BQ401" s="5">
        <f>Target_CC[[#This Row],[Est_Sust_NP Jul]]+Target_CC[[#This Row],[Est_Sust_POTS Jul]]+Target_CC[[#This Row],[BC_Jul]]</f>
        <v>3192800</v>
      </c>
      <c r="BR401" s="5">
        <f>Target_CC[[#This Row],[Est_Sust_NP Agu]]+Target_CC[[#This Row],[Est_Sust_POTS Agu]]+Target_CC[[#This Row],[BC_Agu]]</f>
        <v>3192800</v>
      </c>
      <c r="BS401" s="5">
        <f>Target_CC[[#This Row],[Est_Sust_NP Sep]]+Target_CC[[#This Row],[Est_Sust_POTS Sep]]+Target_CC[[#This Row],[BC_Sep]]</f>
        <v>3192800</v>
      </c>
      <c r="BT401" s="5">
        <f>Target_CC[[#This Row],[Est_Sust_NP Okt]]+Target_CC[[#This Row],[Est_Sust_POTS Okt]]+Target_CC[[#This Row],[BC_Okt]]</f>
        <v>3192800</v>
      </c>
      <c r="BU401" s="5">
        <f>Target_CC[[#This Row],[Est_Sust_NP Nov]]+Target_CC[[#This Row],[Est_Sust_POTS Nov]]+Target_CC[[#This Row],[BC_Nov]]</f>
        <v>3192800</v>
      </c>
      <c r="BV401" s="5">
        <f>Target_CC[[#This Row],[Est_Sust_NP Des]]+Target_CC[[#This Row],[Est_Sust_POTS Des]]+Target_CC[[#This Row],[BC_Des]]</f>
        <v>3192800</v>
      </c>
      <c r="BW401" s="5">
        <f>SUM(Target_CC[[#This Row],[Real_Jan]:[Real_Des]])</f>
        <v>36931200</v>
      </c>
      <c r="BX401" s="5">
        <v>0</v>
      </c>
      <c r="BY401" s="5">
        <v>0</v>
      </c>
      <c r="BZ401" s="5">
        <v>0</v>
      </c>
      <c r="CA401" s="5">
        <f>Target_CC[[#This Row],[Est_Sust_NP Mar]]*95%</f>
        <v>0</v>
      </c>
      <c r="CB401" s="5">
        <f>Target_CC[[#This Row],[Est_Sust_NP Apr]]</f>
        <v>0</v>
      </c>
      <c r="CC401" s="5">
        <f>Target_CC[[#This Row],[Est_Sust_NP Mei]]</f>
        <v>0</v>
      </c>
      <c r="CD401" s="5">
        <f>Target_CC[[#This Row],[Est_Sust_NP Jun]]</f>
        <v>0</v>
      </c>
      <c r="CE401" s="5">
        <f>Target_CC[[#This Row],[Est_Sust_NP Jul]]</f>
        <v>0</v>
      </c>
      <c r="CF401" s="5">
        <f>Target_CC[[#This Row],[Est_Sust_NP Agu]]</f>
        <v>0</v>
      </c>
      <c r="CG401" s="5">
        <f>Target_CC[[#This Row],[Est_Sust_NP Sep]]</f>
        <v>0</v>
      </c>
      <c r="CH401" s="5">
        <f>Target_CC[[#This Row],[Est_Sust_NP Okt]]</f>
        <v>0</v>
      </c>
      <c r="CI401" s="5">
        <f>Target_CC[[#This Row],[Est_Sust_NP Nov]]</f>
        <v>0</v>
      </c>
      <c r="CJ401" s="5">
        <f>SUM(Target_CC[[#This Row],[Est_Sust_NP Jan]:[Est_Sust_NP Des]])</f>
        <v>0</v>
      </c>
      <c r="CK401" s="5">
        <v>3192800</v>
      </c>
      <c r="CL401" s="5">
        <v>3192800</v>
      </c>
      <c r="CM401" s="5">
        <v>3192800</v>
      </c>
      <c r="CN401" s="5">
        <f>Target_CC[[#This Row],[Est_Sust_POTS Mar]]</f>
        <v>3192800</v>
      </c>
      <c r="CO401" s="5">
        <f>Target_CC[[#This Row],[Est_Sust_POTS Apr]]</f>
        <v>3192800</v>
      </c>
      <c r="CP401" s="5">
        <f>Target_CC[[#This Row],[Est_Sust_POTS Mei]]</f>
        <v>3192800</v>
      </c>
      <c r="CQ401" s="5">
        <f>Target_CC[[#This Row],[Est_Sust_POTS Jun]]</f>
        <v>3192800</v>
      </c>
      <c r="CR401" s="5">
        <f>Target_CC[[#This Row],[Est_Sust_POTS Jul]]</f>
        <v>3192800</v>
      </c>
      <c r="CS401" s="5">
        <f>Target_CC[[#This Row],[Est_Sust_POTS Agu]]</f>
        <v>3192800</v>
      </c>
      <c r="CT401" s="5">
        <f>Target_CC[[#This Row],[Est_Sust_POTS Sep]]</f>
        <v>3192800</v>
      </c>
      <c r="CU401" s="5">
        <f>Target_CC[[#This Row],[Est_Sust_POTS Okt]]</f>
        <v>3192800</v>
      </c>
      <c r="CV401" s="5">
        <f>Target_CC[[#This Row],[Est_Sust_POTS Nov]]</f>
        <v>3192800</v>
      </c>
      <c r="CW401" s="5">
        <f>SUM(Target_CC[[#This Row],[Est_Sust_POTS Jan]:[Est_Sust_POTS Des]])</f>
        <v>38313600</v>
      </c>
      <c r="CX401" s="5"/>
      <c r="CY401" s="5">
        <v>0</v>
      </c>
      <c r="CZ401" s="5">
        <v>0</v>
      </c>
      <c r="DA401" s="5">
        <v>0</v>
      </c>
      <c r="DB401" s="5"/>
      <c r="DC401" s="5"/>
      <c r="DD401" s="5"/>
      <c r="DE401" s="5"/>
      <c r="DF401" s="5"/>
      <c r="DG401" s="5"/>
      <c r="DH401" s="5"/>
      <c r="DI401" s="5"/>
      <c r="DJ401" s="5">
        <f>SUM(Target_CC[[#This Row],[BC_Jan]:[BC_Des]])</f>
        <v>0</v>
      </c>
      <c r="DK401" s="5"/>
      <c r="DL401" s="5"/>
      <c r="DM401" s="5"/>
      <c r="DN401" s="5"/>
      <c r="DO401" s="5"/>
      <c r="DP401" s="5"/>
      <c r="DQ401" s="5"/>
      <c r="DR401" s="5"/>
      <c r="DS401" s="5"/>
      <c r="DT401" s="5"/>
      <c r="DU401" s="5"/>
      <c r="DV401" s="5"/>
      <c r="DW401" s="5"/>
      <c r="DX401" s="5" t="s">
        <v>160</v>
      </c>
    </row>
    <row r="402" spans="2:128" x14ac:dyDescent="0.3">
      <c r="B402">
        <v>4641112</v>
      </c>
      <c r="C402" t="s">
        <v>675</v>
      </c>
      <c r="D402" t="s">
        <v>331</v>
      </c>
      <c r="E402" t="s">
        <v>326</v>
      </c>
      <c r="F402" t="s">
        <v>300</v>
      </c>
      <c r="G402" t="s">
        <v>25</v>
      </c>
      <c r="H402" t="s">
        <v>159</v>
      </c>
      <c r="I402" t="s">
        <v>29</v>
      </c>
      <c r="J402" s="5">
        <v>51472584.57454206</v>
      </c>
      <c r="K402" s="5">
        <v>3296828.9950274983</v>
      </c>
      <c r="L402" s="5">
        <v>3354409.1821298227</v>
      </c>
      <c r="M402" s="5">
        <v>3586281.0642264276</v>
      </c>
      <c r="N402" s="5">
        <v>3369852.473211328</v>
      </c>
      <c r="O402" s="5">
        <v>3540655.193520749</v>
      </c>
      <c r="P402" s="5">
        <v>3493422.4520093249</v>
      </c>
      <c r="Q402" s="5">
        <v>3660536.6971719521</v>
      </c>
      <c r="R402" s="5">
        <v>3697020.888254303</v>
      </c>
      <c r="S402" s="5">
        <v>3649699.1150202747</v>
      </c>
      <c r="T402" s="5">
        <v>3723125.3345973897</v>
      </c>
      <c r="U402" s="5">
        <v>3695960.3442878691</v>
      </c>
      <c r="V402" s="5">
        <v>3487208.2605430591</v>
      </c>
      <c r="W402" s="5">
        <v>42555000</v>
      </c>
      <c r="X402" s="5">
        <v>775644.87175562605</v>
      </c>
      <c r="Y402" s="5">
        <v>789191.76087483997</v>
      </c>
      <c r="Z402" s="5">
        <v>843744.25253389159</v>
      </c>
      <c r="AA402" s="5">
        <v>792825.1035651844</v>
      </c>
      <c r="AB402" s="5">
        <v>833009.85512182617</v>
      </c>
      <c r="AC402" s="5">
        <v>821897.40925716306</v>
      </c>
      <c r="AD402" s="5">
        <v>861214.37336212839</v>
      </c>
      <c r="AE402" s="5">
        <v>869798.00804741506</v>
      </c>
      <c r="AF402" s="5">
        <v>858664.61569169466</v>
      </c>
      <c r="AG402" s="5">
        <v>875939.60045835737</v>
      </c>
      <c r="AH402" s="5">
        <v>869548.49389606644</v>
      </c>
      <c r="AI402" s="5">
        <v>820435.39659281599</v>
      </c>
      <c r="AJ402" s="5">
        <v>10011913.74115701</v>
      </c>
      <c r="AK402" s="5">
        <v>4072473.8667831244</v>
      </c>
      <c r="AL402" s="5">
        <v>4143600.9430046626</v>
      </c>
      <c r="AM402" s="5">
        <v>4430025.3167603193</v>
      </c>
      <c r="AN402" s="5">
        <v>4162677.5767765124</v>
      </c>
      <c r="AO402" s="5">
        <v>4373665.0486425748</v>
      </c>
      <c r="AP402" s="5">
        <v>4315319.8612664882</v>
      </c>
      <c r="AQ402" s="5">
        <v>4521751.0705340803</v>
      </c>
      <c r="AR402" s="5">
        <v>4566818.8963017184</v>
      </c>
      <c r="AS402" s="5">
        <v>4508363.7307119695</v>
      </c>
      <c r="AT402" s="5">
        <v>4599064.9350557467</v>
      </c>
      <c r="AU402" s="5">
        <v>4565508.8381839357</v>
      </c>
      <c r="AV402" s="5">
        <v>4307643.657135875</v>
      </c>
      <c r="AW402" s="5">
        <f>SUM(Target_CC[[#This Row],[Target_Jan]:[Target_Des]])</f>
        <v>52566913.74115701</v>
      </c>
      <c r="AX402" s="5">
        <v>9777398.6261947434</v>
      </c>
      <c r="AY402" s="5">
        <v>10174119.323391797</v>
      </c>
      <c r="AZ402" s="5">
        <v>10289034.949330807</v>
      </c>
      <c r="BA402" s="5">
        <v>9974899.4857750032</v>
      </c>
      <c r="BB402" s="5">
        <v>10488359.543305274</v>
      </c>
      <c r="BC402" s="5">
        <v>10423112.784169191</v>
      </c>
      <c r="BD402" s="5">
        <v>10763615.883973477</v>
      </c>
      <c r="BE402" s="5">
        <v>10914935.252995767</v>
      </c>
      <c r="BF402" s="5">
        <v>10745262.120155828</v>
      </c>
      <c r="BG402" s="5">
        <v>10927933.782276139</v>
      </c>
      <c r="BH402" s="5">
        <v>11129392.525234064</v>
      </c>
      <c r="BI402" s="5">
        <v>10851023.298882473</v>
      </c>
      <c r="BJ402" s="5">
        <f>SUM(Target_CC[[#This Row],[Target_NGTMA_Jan]:[Target_NGTMA_Des]])</f>
        <v>126459087.57568455</v>
      </c>
      <c r="BK402" s="5">
        <v>3546250</v>
      </c>
      <c r="BL402" s="5">
        <v>3546250</v>
      </c>
      <c r="BM402" s="5">
        <v>3546250</v>
      </c>
      <c r="BN402" s="5">
        <f>Target_CC[[#This Row],[Est_Sust_NP Apr]]+Target_CC[[#This Row],[Est_Sust_POTS Apr]]+Target_CC[[#This Row],[BC_Apr]]</f>
        <v>3368937.5</v>
      </c>
      <c r="BO402" s="5">
        <f>Target_CC[[#This Row],[Est_Sust_NP Mei]]+Target_CC[[#This Row],[Est_Sust_POTS Mei]]+Target_CC[[#This Row],[BC_Mei]]</f>
        <v>3368937.5</v>
      </c>
      <c r="BP402" s="5">
        <f>Target_CC[[#This Row],[Est_Sust_NP Jun]]+Target_CC[[#This Row],[Est_Sust_POTS Jun]]+Target_CC[[#This Row],[BC_Jun]]</f>
        <v>3368937.5</v>
      </c>
      <c r="BQ402" s="5">
        <f>Target_CC[[#This Row],[Est_Sust_NP Jul]]+Target_CC[[#This Row],[Est_Sust_POTS Jul]]+Target_CC[[#This Row],[BC_Jul]]</f>
        <v>3368937.5</v>
      </c>
      <c r="BR402" s="5">
        <f>Target_CC[[#This Row],[Est_Sust_NP Agu]]+Target_CC[[#This Row],[Est_Sust_POTS Agu]]+Target_CC[[#This Row],[BC_Agu]]</f>
        <v>3368937.5</v>
      </c>
      <c r="BS402" s="5">
        <f>Target_CC[[#This Row],[Est_Sust_NP Sep]]+Target_CC[[#This Row],[Est_Sust_POTS Sep]]+Target_CC[[#This Row],[BC_Sep]]</f>
        <v>3368937.5</v>
      </c>
      <c r="BT402" s="5">
        <f>Target_CC[[#This Row],[Est_Sust_NP Okt]]+Target_CC[[#This Row],[Est_Sust_POTS Okt]]+Target_CC[[#This Row],[BC_Okt]]</f>
        <v>3368937.5</v>
      </c>
      <c r="BU402" s="5">
        <f>Target_CC[[#This Row],[Est_Sust_NP Nov]]+Target_CC[[#This Row],[Est_Sust_POTS Nov]]+Target_CC[[#This Row],[BC_Nov]]</f>
        <v>3368937.5</v>
      </c>
      <c r="BV402" s="5">
        <f>Target_CC[[#This Row],[Est_Sust_NP Des]]+Target_CC[[#This Row],[Est_Sust_POTS Des]]+Target_CC[[#This Row],[BC_Des]]</f>
        <v>3368937.5</v>
      </c>
      <c r="BW402" s="5">
        <f>SUM(Target_CC[[#This Row],[Real_Jan]:[Real_Des]])</f>
        <v>40959187.5</v>
      </c>
      <c r="BX402" s="5">
        <v>3546250</v>
      </c>
      <c r="BY402" s="5">
        <v>3546250</v>
      </c>
      <c r="BZ402" s="5">
        <v>3546250</v>
      </c>
      <c r="CA402" s="5">
        <f>Target_CC[[#This Row],[Est_Sust_NP Mar]]*95%</f>
        <v>3368937.5</v>
      </c>
      <c r="CB402" s="5">
        <f>Target_CC[[#This Row],[Est_Sust_NP Apr]]</f>
        <v>3368937.5</v>
      </c>
      <c r="CC402" s="5">
        <f>Target_CC[[#This Row],[Est_Sust_NP Mei]]</f>
        <v>3368937.5</v>
      </c>
      <c r="CD402" s="5">
        <f>Target_CC[[#This Row],[Est_Sust_NP Jun]]</f>
        <v>3368937.5</v>
      </c>
      <c r="CE402" s="5">
        <f>Target_CC[[#This Row],[Est_Sust_NP Jul]]</f>
        <v>3368937.5</v>
      </c>
      <c r="CF402" s="5">
        <f>Target_CC[[#This Row],[Est_Sust_NP Agu]]</f>
        <v>3368937.5</v>
      </c>
      <c r="CG402" s="5">
        <f>Target_CC[[#This Row],[Est_Sust_NP Sep]]</f>
        <v>3368937.5</v>
      </c>
      <c r="CH402" s="5">
        <f>Target_CC[[#This Row],[Est_Sust_NP Okt]]</f>
        <v>3368937.5</v>
      </c>
      <c r="CI402" s="5">
        <f>Target_CC[[#This Row],[Est_Sust_NP Nov]]</f>
        <v>3368937.5</v>
      </c>
      <c r="CJ402" s="5">
        <f>SUM(Target_CC[[#This Row],[Est_Sust_NP Jan]:[Est_Sust_NP Des]])</f>
        <v>40959187.5</v>
      </c>
      <c r="CK402" s="5">
        <v>0</v>
      </c>
      <c r="CL402" s="5">
        <v>0</v>
      </c>
      <c r="CM402" s="5">
        <v>0</v>
      </c>
      <c r="CN402" s="5">
        <f>Target_CC[[#This Row],[Est_Sust_POTS Mar]]</f>
        <v>0</v>
      </c>
      <c r="CO402" s="5">
        <f>Target_CC[[#This Row],[Est_Sust_POTS Apr]]</f>
        <v>0</v>
      </c>
      <c r="CP402" s="5">
        <f>Target_CC[[#This Row],[Est_Sust_POTS Mei]]</f>
        <v>0</v>
      </c>
      <c r="CQ402" s="5">
        <f>Target_CC[[#This Row],[Est_Sust_POTS Jun]]</f>
        <v>0</v>
      </c>
      <c r="CR402" s="5">
        <f>Target_CC[[#This Row],[Est_Sust_POTS Jul]]</f>
        <v>0</v>
      </c>
      <c r="CS402" s="5">
        <f>Target_CC[[#This Row],[Est_Sust_POTS Agu]]</f>
        <v>0</v>
      </c>
      <c r="CT402" s="5">
        <f>Target_CC[[#This Row],[Est_Sust_POTS Sep]]</f>
        <v>0</v>
      </c>
      <c r="CU402" s="5">
        <f>Target_CC[[#This Row],[Est_Sust_POTS Okt]]</f>
        <v>0</v>
      </c>
      <c r="CV402" s="5">
        <f>Target_CC[[#This Row],[Est_Sust_POTS Nov]]</f>
        <v>0</v>
      </c>
      <c r="CW402" s="5">
        <f>SUM(Target_CC[[#This Row],[Est_Sust_POTS Jan]:[Est_Sust_POTS Des]])</f>
        <v>0</v>
      </c>
      <c r="CX402" s="5"/>
      <c r="CY402" s="5">
        <v>0</v>
      </c>
      <c r="CZ402" s="5">
        <v>0</v>
      </c>
      <c r="DA402" s="5">
        <v>0</v>
      </c>
      <c r="DB402" s="5"/>
      <c r="DC402" s="5"/>
      <c r="DD402" s="5"/>
      <c r="DE402" s="5"/>
      <c r="DF402" s="5"/>
      <c r="DG402" s="5"/>
      <c r="DH402" s="5"/>
      <c r="DI402" s="5"/>
      <c r="DJ402" s="5">
        <f>SUM(Target_CC[[#This Row],[BC_Jan]:[BC_Des]])</f>
        <v>0</v>
      </c>
      <c r="DK402" s="5"/>
      <c r="DL402" s="5"/>
      <c r="DM402" s="5"/>
      <c r="DN402" s="5"/>
      <c r="DO402" s="5"/>
      <c r="DP402" s="5"/>
      <c r="DQ402" s="5"/>
      <c r="DR402" s="5"/>
      <c r="DS402" s="5"/>
      <c r="DT402" s="5"/>
      <c r="DU402" s="5"/>
      <c r="DV402" s="5"/>
      <c r="DW402" s="5"/>
      <c r="DX402" s="5" t="s">
        <v>160</v>
      </c>
    </row>
    <row r="403" spans="2:128" x14ac:dyDescent="0.3">
      <c r="B403">
        <v>19563367</v>
      </c>
      <c r="C403" t="s">
        <v>676</v>
      </c>
      <c r="D403" t="s">
        <v>457</v>
      </c>
      <c r="E403" t="s">
        <v>351</v>
      </c>
      <c r="F403" t="s">
        <v>363</v>
      </c>
      <c r="G403" t="s">
        <v>25</v>
      </c>
      <c r="H403" t="s">
        <v>159</v>
      </c>
      <c r="I403" t="s">
        <v>29</v>
      </c>
      <c r="J403" s="5">
        <v>22869722.756110534</v>
      </c>
      <c r="K403" s="5">
        <v>2570000</v>
      </c>
      <c r="L403" s="5">
        <v>2570000</v>
      </c>
      <c r="M403" s="5">
        <v>2467200</v>
      </c>
      <c r="N403" s="5">
        <v>2594672</v>
      </c>
      <c r="O403" s="5">
        <v>2467446.7200000002</v>
      </c>
      <c r="P403" s="5">
        <v>2466174.4671999998</v>
      </c>
      <c r="Q403" s="5">
        <v>2980161.7446719999</v>
      </c>
      <c r="R403" s="5">
        <v>2599801.6174467201</v>
      </c>
      <c r="S403" s="5">
        <v>2724498.0161744673</v>
      </c>
      <c r="T403" s="5">
        <v>2982744.9801617446</v>
      </c>
      <c r="U403" s="5">
        <v>2599827.4498016173</v>
      </c>
      <c r="V403" s="5">
        <v>2852998.2744980161</v>
      </c>
      <c r="W403" s="5">
        <v>31875525.269954566</v>
      </c>
      <c r="X403" s="5">
        <v>81294.406698048319</v>
      </c>
      <c r="Y403" s="5">
        <v>475570.26279362844</v>
      </c>
      <c r="Z403" s="5">
        <v>434521.35282881395</v>
      </c>
      <c r="AA403" s="5">
        <v>299930.60788228433</v>
      </c>
      <c r="AB403" s="5">
        <v>405270.5746442533</v>
      </c>
      <c r="AC403" s="5">
        <v>585914.52222481021</v>
      </c>
      <c r="AD403" s="5">
        <v>689534.16148351762</v>
      </c>
      <c r="AE403" s="5">
        <v>761784.19660533022</v>
      </c>
      <c r="AF403" s="5">
        <v>624009.78000712115</v>
      </c>
      <c r="AG403" s="5">
        <v>767765.84660261346</v>
      </c>
      <c r="AH403" s="5">
        <v>1033610.1995823953</v>
      </c>
      <c r="AI403" s="5">
        <v>647255.67202661233</v>
      </c>
      <c r="AJ403" s="5">
        <v>6806461.5833794298</v>
      </c>
      <c r="AK403" s="5">
        <v>2651294.4066980481</v>
      </c>
      <c r="AL403" s="5">
        <v>3045570.2627936285</v>
      </c>
      <c r="AM403" s="5">
        <v>2901721.3528288137</v>
      </c>
      <c r="AN403" s="5">
        <v>2894602.6078822846</v>
      </c>
      <c r="AO403" s="5">
        <v>2872717.2946442533</v>
      </c>
      <c r="AP403" s="5">
        <v>3052088.9894248098</v>
      </c>
      <c r="AQ403" s="5">
        <v>3669695.9061555173</v>
      </c>
      <c r="AR403" s="5">
        <v>3361585.8140520505</v>
      </c>
      <c r="AS403" s="5">
        <v>3348507.7961815884</v>
      </c>
      <c r="AT403" s="5">
        <v>3750510.8267643582</v>
      </c>
      <c r="AU403" s="5">
        <v>3633437.6493840124</v>
      </c>
      <c r="AV403" s="5">
        <v>3500253.9465246284</v>
      </c>
      <c r="AW403" s="5">
        <f>SUM(Target_CC[[#This Row],[Target_Jan]:[Target_Des]])</f>
        <v>38681986.853333995</v>
      </c>
      <c r="AX403" s="5">
        <v>792396.75529236195</v>
      </c>
      <c r="AY403" s="5">
        <v>6032290.547343405</v>
      </c>
      <c r="AZ403" s="5">
        <v>1721168.2227272117</v>
      </c>
      <c r="BA403" s="5">
        <v>3730263.1812121775</v>
      </c>
      <c r="BB403" s="5">
        <v>4356146.5649457099</v>
      </c>
      <c r="BC403" s="5">
        <v>4727385.5144472579</v>
      </c>
      <c r="BD403" s="5">
        <v>304335.51175167295</v>
      </c>
      <c r="BE403" s="5">
        <v>6178364.2199487239</v>
      </c>
      <c r="BF403" s="5">
        <v>2219161.1340547749</v>
      </c>
      <c r="BG403" s="5">
        <v>6294176.2929679696</v>
      </c>
      <c r="BH403" s="5">
        <v>4667404.7998496499</v>
      </c>
      <c r="BI403" s="5">
        <v>3677144.2621599752</v>
      </c>
      <c r="BJ403" s="5">
        <f>SUM(Target_CC[[#This Row],[Target_NGTMA_Jan]:[Target_NGTMA_Des]])</f>
        <v>44700237.006700888</v>
      </c>
      <c r="BK403" s="5">
        <v>3175000</v>
      </c>
      <c r="BL403" s="5">
        <v>2510000</v>
      </c>
      <c r="BM403" s="5">
        <v>2510000</v>
      </c>
      <c r="BN403" s="5">
        <f>Target_CC[[#This Row],[Est_Sust_NP Apr]]+Target_CC[[#This Row],[Est_Sust_POTS Apr]]+Target_CC[[#This Row],[BC_Apr]]</f>
        <v>2638800</v>
      </c>
      <c r="BO403" s="5">
        <f>Target_CC[[#This Row],[Est_Sust_NP Mei]]+Target_CC[[#This Row],[Est_Sust_POTS Mei]]+Target_CC[[#This Row],[BC_Mei]]</f>
        <v>2638800</v>
      </c>
      <c r="BP403" s="5">
        <f>Target_CC[[#This Row],[Est_Sust_NP Jun]]+Target_CC[[#This Row],[Est_Sust_POTS Jun]]+Target_CC[[#This Row],[BC_Jun]]</f>
        <v>2638800</v>
      </c>
      <c r="BQ403" s="5">
        <f>Target_CC[[#This Row],[Est_Sust_NP Jul]]+Target_CC[[#This Row],[Est_Sust_POTS Jul]]+Target_CC[[#This Row],[BC_Jul]]</f>
        <v>2638800</v>
      </c>
      <c r="BR403" s="5">
        <f>Target_CC[[#This Row],[Est_Sust_NP Agu]]+Target_CC[[#This Row],[Est_Sust_POTS Agu]]+Target_CC[[#This Row],[BC_Agu]]</f>
        <v>2638800</v>
      </c>
      <c r="BS403" s="5">
        <f>Target_CC[[#This Row],[Est_Sust_NP Sep]]+Target_CC[[#This Row],[Est_Sust_POTS Sep]]+Target_CC[[#This Row],[BC_Sep]]</f>
        <v>2638800</v>
      </c>
      <c r="BT403" s="5">
        <f>Target_CC[[#This Row],[Est_Sust_NP Okt]]+Target_CC[[#This Row],[Est_Sust_POTS Okt]]+Target_CC[[#This Row],[BC_Okt]]</f>
        <v>2638800</v>
      </c>
      <c r="BU403" s="5">
        <f>Target_CC[[#This Row],[Est_Sust_NP Nov]]+Target_CC[[#This Row],[Est_Sust_POTS Nov]]+Target_CC[[#This Row],[BC_Nov]]</f>
        <v>2638800</v>
      </c>
      <c r="BV403" s="5">
        <f>Target_CC[[#This Row],[Est_Sust_NP Des]]+Target_CC[[#This Row],[Est_Sust_POTS Des]]+Target_CC[[#This Row],[BC_Des]]</f>
        <v>2638800</v>
      </c>
      <c r="BW403" s="5">
        <f>SUM(Target_CC[[#This Row],[Real_Jan]:[Real_Des]])</f>
        <v>31944200</v>
      </c>
      <c r="BX403" s="5">
        <v>0</v>
      </c>
      <c r="BY403" s="5">
        <v>0</v>
      </c>
      <c r="BZ403" s="5">
        <v>0</v>
      </c>
      <c r="CA403" s="5">
        <f>Target_CC[[#This Row],[Est_Sust_NP Mar]]*95%</f>
        <v>0</v>
      </c>
      <c r="CB403" s="5">
        <f>Target_CC[[#This Row],[Est_Sust_NP Apr]]</f>
        <v>0</v>
      </c>
      <c r="CC403" s="5">
        <f>Target_CC[[#This Row],[Est_Sust_NP Mei]]</f>
        <v>0</v>
      </c>
      <c r="CD403" s="5">
        <f>Target_CC[[#This Row],[Est_Sust_NP Jun]]</f>
        <v>0</v>
      </c>
      <c r="CE403" s="5">
        <f>Target_CC[[#This Row],[Est_Sust_NP Jul]]</f>
        <v>0</v>
      </c>
      <c r="CF403" s="5">
        <f>Target_CC[[#This Row],[Est_Sust_NP Agu]]</f>
        <v>0</v>
      </c>
      <c r="CG403" s="5">
        <f>Target_CC[[#This Row],[Est_Sust_NP Sep]]</f>
        <v>0</v>
      </c>
      <c r="CH403" s="5">
        <f>Target_CC[[#This Row],[Est_Sust_NP Okt]]</f>
        <v>0</v>
      </c>
      <c r="CI403" s="5">
        <f>Target_CC[[#This Row],[Est_Sust_NP Nov]]</f>
        <v>0</v>
      </c>
      <c r="CJ403" s="5">
        <f>SUM(Target_CC[[#This Row],[Est_Sust_NP Jan]:[Est_Sust_NP Des]])</f>
        <v>0</v>
      </c>
      <c r="CK403" s="5">
        <v>3588800</v>
      </c>
      <c r="CL403" s="5">
        <v>2638800</v>
      </c>
      <c r="CM403" s="5">
        <v>2638800</v>
      </c>
      <c r="CN403" s="5">
        <f>Target_CC[[#This Row],[Est_Sust_POTS Mar]]</f>
        <v>2638800</v>
      </c>
      <c r="CO403" s="5">
        <f>Target_CC[[#This Row],[Est_Sust_POTS Apr]]</f>
        <v>2638800</v>
      </c>
      <c r="CP403" s="5">
        <f>Target_CC[[#This Row],[Est_Sust_POTS Mei]]</f>
        <v>2638800</v>
      </c>
      <c r="CQ403" s="5">
        <f>Target_CC[[#This Row],[Est_Sust_POTS Jun]]</f>
        <v>2638800</v>
      </c>
      <c r="CR403" s="5">
        <f>Target_CC[[#This Row],[Est_Sust_POTS Jul]]</f>
        <v>2638800</v>
      </c>
      <c r="CS403" s="5">
        <f>Target_CC[[#This Row],[Est_Sust_POTS Agu]]</f>
        <v>2638800</v>
      </c>
      <c r="CT403" s="5">
        <f>Target_CC[[#This Row],[Est_Sust_POTS Sep]]</f>
        <v>2638800</v>
      </c>
      <c r="CU403" s="5">
        <f>Target_CC[[#This Row],[Est_Sust_POTS Okt]]</f>
        <v>2638800</v>
      </c>
      <c r="CV403" s="5">
        <f>Target_CC[[#This Row],[Est_Sust_POTS Nov]]</f>
        <v>2638800</v>
      </c>
      <c r="CW403" s="5">
        <f>SUM(Target_CC[[#This Row],[Est_Sust_POTS Jan]:[Est_Sust_POTS Des]])</f>
        <v>32615600</v>
      </c>
      <c r="CX403" s="5"/>
      <c r="CY403" s="5">
        <v>0</v>
      </c>
      <c r="CZ403" s="5">
        <v>0</v>
      </c>
      <c r="DA403" s="5">
        <v>0</v>
      </c>
      <c r="DB403" s="5"/>
      <c r="DC403" s="5"/>
      <c r="DD403" s="5"/>
      <c r="DE403" s="5"/>
      <c r="DF403" s="5"/>
      <c r="DG403" s="5"/>
      <c r="DH403" s="5"/>
      <c r="DI403" s="5"/>
      <c r="DJ403" s="5">
        <f>SUM(Target_CC[[#This Row],[BC_Jan]:[BC_Des]])</f>
        <v>0</v>
      </c>
      <c r="DK403" s="5"/>
      <c r="DL403" s="5"/>
      <c r="DM403" s="5"/>
      <c r="DN403" s="5"/>
      <c r="DO403" s="5"/>
      <c r="DP403" s="5"/>
      <c r="DQ403" s="5"/>
      <c r="DR403" s="5"/>
      <c r="DS403" s="5"/>
      <c r="DT403" s="5"/>
      <c r="DU403" s="5"/>
      <c r="DV403" s="5"/>
      <c r="DW403" s="5"/>
      <c r="DX403" s="5" t="s">
        <v>160</v>
      </c>
    </row>
    <row r="404" spans="2:128" x14ac:dyDescent="0.3">
      <c r="B404">
        <v>5591099</v>
      </c>
      <c r="C404" t="s">
        <v>677</v>
      </c>
      <c r="D404" t="s">
        <v>584</v>
      </c>
      <c r="E404" t="s">
        <v>312</v>
      </c>
      <c r="F404" t="s">
        <v>300</v>
      </c>
      <c r="G404" t="s">
        <v>25</v>
      </c>
      <c r="H404" t="s">
        <v>159</v>
      </c>
      <c r="I404" t="s">
        <v>29</v>
      </c>
      <c r="J404" s="5">
        <v>13898687.887916537</v>
      </c>
      <c r="K404" s="5">
        <v>3481202.2449481525</v>
      </c>
      <c r="L404" s="5">
        <v>3542002.570627002</v>
      </c>
      <c r="M404" s="5">
        <v>3786841.7532817642</v>
      </c>
      <c r="N404" s="5">
        <v>3558309.5188076356</v>
      </c>
      <c r="O404" s="5">
        <v>3738664.2822124776</v>
      </c>
      <c r="P404" s="5">
        <v>3688790.077019359</v>
      </c>
      <c r="Q404" s="5">
        <v>3865250.0894435402</v>
      </c>
      <c r="R404" s="5">
        <v>3903774.6377572566</v>
      </c>
      <c r="S404" s="5">
        <v>3853806.4217940704</v>
      </c>
      <c r="T404" s="5">
        <v>3931338.9601257341</v>
      </c>
      <c r="U404" s="5">
        <v>3902654.7834844436</v>
      </c>
      <c r="V404" s="5">
        <v>3682228.3604985657</v>
      </c>
      <c r="W404" s="5">
        <v>44934863.700000003</v>
      </c>
      <c r="X404" s="5">
        <v>797359.4252694106</v>
      </c>
      <c r="Y404" s="5">
        <v>811285.56610475935</v>
      </c>
      <c r="Z404" s="5">
        <v>867365.28116536525</v>
      </c>
      <c r="AA404" s="5">
        <v>815020.62598186848</v>
      </c>
      <c r="AB404" s="5">
        <v>856330.36910345114</v>
      </c>
      <c r="AC404" s="5">
        <v>844906.824939574</v>
      </c>
      <c r="AD404" s="5">
        <v>885324.48647985456</v>
      </c>
      <c r="AE404" s="5">
        <v>894148.42417171504</v>
      </c>
      <c r="AF404" s="5">
        <v>882703.34710962768</v>
      </c>
      <c r="AG404" s="5">
        <v>900461.95343407418</v>
      </c>
      <c r="AH404" s="5">
        <v>893891.92475096136</v>
      </c>
      <c r="AI404" s="5">
        <v>843403.88252323121</v>
      </c>
      <c r="AJ404" s="5">
        <v>10292202.111033892</v>
      </c>
      <c r="AK404" s="5">
        <v>4278561.6702175634</v>
      </c>
      <c r="AL404" s="5">
        <v>4353288.1367317615</v>
      </c>
      <c r="AM404" s="5">
        <v>4654207.0344471298</v>
      </c>
      <c r="AN404" s="5">
        <v>4373330.1447895039</v>
      </c>
      <c r="AO404" s="5">
        <v>4594994.6513159284</v>
      </c>
      <c r="AP404" s="5">
        <v>4533696.9019589331</v>
      </c>
      <c r="AQ404" s="5">
        <v>4750574.5759233944</v>
      </c>
      <c r="AR404" s="5">
        <v>4797923.0619289717</v>
      </c>
      <c r="AS404" s="5">
        <v>4736509.7689036978</v>
      </c>
      <c r="AT404" s="5">
        <v>4831800.9135598084</v>
      </c>
      <c r="AU404" s="5">
        <v>4796546.7082354054</v>
      </c>
      <c r="AV404" s="5">
        <v>4525632.2430217974</v>
      </c>
      <c r="AW404" s="5">
        <f>SUM(Target_CC[[#This Row],[Target_Jan]:[Target_Des]])</f>
        <v>55227065.81103389</v>
      </c>
      <c r="AX404" s="5">
        <v>9777398.6261947434</v>
      </c>
      <c r="AY404" s="5">
        <v>10174119.323391797</v>
      </c>
      <c r="AZ404" s="5">
        <v>10289034.949330807</v>
      </c>
      <c r="BA404" s="5">
        <v>9974899.4857750032</v>
      </c>
      <c r="BB404" s="5">
        <v>10488359.543305274</v>
      </c>
      <c r="BC404" s="5">
        <v>10423112.784169191</v>
      </c>
      <c r="BD404" s="5">
        <v>10763615.883973477</v>
      </c>
      <c r="BE404" s="5">
        <v>10914935.252995767</v>
      </c>
      <c r="BF404" s="5">
        <v>10745262.120155828</v>
      </c>
      <c r="BG404" s="5">
        <v>10927933.782276139</v>
      </c>
      <c r="BH404" s="5">
        <v>11129392.525234064</v>
      </c>
      <c r="BI404" s="5">
        <v>10851023.298882473</v>
      </c>
      <c r="BJ404" s="5">
        <f>SUM(Target_CC[[#This Row],[Target_NGTMA_Jan]:[Target_NGTMA_Des]])</f>
        <v>126459087.57568455</v>
      </c>
      <c r="BK404" s="5">
        <v>3651731</v>
      </c>
      <c r="BL404" s="5">
        <v>3729035</v>
      </c>
      <c r="BM404" s="5">
        <v>3372316</v>
      </c>
      <c r="BN404" s="5">
        <f>Target_CC[[#This Row],[Est_Sust_NP Apr]]+Target_CC[[#This Row],[Est_Sust_POTS Apr]]+Target_CC[[#This Row],[BC_Apr]]</f>
        <v>3377147</v>
      </c>
      <c r="BO404" s="5">
        <f>Target_CC[[#This Row],[Est_Sust_NP Mei]]+Target_CC[[#This Row],[Est_Sust_POTS Mei]]+Target_CC[[#This Row],[BC_Mei]]</f>
        <v>3377147</v>
      </c>
      <c r="BP404" s="5">
        <f>Target_CC[[#This Row],[Est_Sust_NP Jun]]+Target_CC[[#This Row],[Est_Sust_POTS Jun]]+Target_CC[[#This Row],[BC_Jun]]</f>
        <v>3377147</v>
      </c>
      <c r="BQ404" s="5">
        <f>Target_CC[[#This Row],[Est_Sust_NP Jul]]+Target_CC[[#This Row],[Est_Sust_POTS Jul]]+Target_CC[[#This Row],[BC_Jul]]</f>
        <v>3377147</v>
      </c>
      <c r="BR404" s="5">
        <f>Target_CC[[#This Row],[Est_Sust_NP Agu]]+Target_CC[[#This Row],[Est_Sust_POTS Agu]]+Target_CC[[#This Row],[BC_Agu]]</f>
        <v>3377147</v>
      </c>
      <c r="BS404" s="5">
        <f>Target_CC[[#This Row],[Est_Sust_NP Sep]]+Target_CC[[#This Row],[Est_Sust_POTS Sep]]+Target_CC[[#This Row],[BC_Sep]]</f>
        <v>3377147</v>
      </c>
      <c r="BT404" s="5">
        <f>Target_CC[[#This Row],[Est_Sust_NP Okt]]+Target_CC[[#This Row],[Est_Sust_POTS Okt]]+Target_CC[[#This Row],[BC_Okt]]</f>
        <v>3377147</v>
      </c>
      <c r="BU404" s="5">
        <f>Target_CC[[#This Row],[Est_Sust_NP Nov]]+Target_CC[[#This Row],[Est_Sust_POTS Nov]]+Target_CC[[#This Row],[BC_Nov]]</f>
        <v>3377147</v>
      </c>
      <c r="BV404" s="5">
        <f>Target_CC[[#This Row],[Est_Sust_NP Des]]+Target_CC[[#This Row],[Est_Sust_POTS Des]]+Target_CC[[#This Row],[BC_Des]]</f>
        <v>3377147</v>
      </c>
      <c r="BW404" s="5">
        <f>SUM(Target_CC[[#This Row],[Real_Jan]:[Real_Des]])</f>
        <v>41147405</v>
      </c>
      <c r="BX404" s="5">
        <v>0</v>
      </c>
      <c r="BY404" s="5">
        <v>0</v>
      </c>
      <c r="BZ404" s="5">
        <v>0</v>
      </c>
      <c r="CA404" s="5">
        <f>Target_CC[[#This Row],[Est_Sust_NP Mar]]*95%</f>
        <v>0</v>
      </c>
      <c r="CB404" s="5">
        <f>Target_CC[[#This Row],[Est_Sust_NP Apr]]</f>
        <v>0</v>
      </c>
      <c r="CC404" s="5">
        <f>Target_CC[[#This Row],[Est_Sust_NP Mei]]</f>
        <v>0</v>
      </c>
      <c r="CD404" s="5">
        <f>Target_CC[[#This Row],[Est_Sust_NP Jun]]</f>
        <v>0</v>
      </c>
      <c r="CE404" s="5">
        <f>Target_CC[[#This Row],[Est_Sust_NP Jul]]</f>
        <v>0</v>
      </c>
      <c r="CF404" s="5">
        <f>Target_CC[[#This Row],[Est_Sust_NP Agu]]</f>
        <v>0</v>
      </c>
      <c r="CG404" s="5">
        <f>Target_CC[[#This Row],[Est_Sust_NP Sep]]</f>
        <v>0</v>
      </c>
      <c r="CH404" s="5">
        <f>Target_CC[[#This Row],[Est_Sust_NP Okt]]</f>
        <v>0</v>
      </c>
      <c r="CI404" s="5">
        <f>Target_CC[[#This Row],[Est_Sust_NP Nov]]</f>
        <v>0</v>
      </c>
      <c r="CJ404" s="5">
        <f>SUM(Target_CC[[#This Row],[Est_Sust_NP Jan]:[Est_Sust_NP Des]])</f>
        <v>0</v>
      </c>
      <c r="CK404" s="5">
        <v>3640600</v>
      </c>
      <c r="CL404" s="5">
        <v>3718838</v>
      </c>
      <c r="CM404" s="5">
        <v>3377147</v>
      </c>
      <c r="CN404" s="5">
        <f>Target_CC[[#This Row],[Est_Sust_POTS Mar]]</f>
        <v>3377147</v>
      </c>
      <c r="CO404" s="5">
        <f>Target_CC[[#This Row],[Est_Sust_POTS Apr]]</f>
        <v>3377147</v>
      </c>
      <c r="CP404" s="5">
        <f>Target_CC[[#This Row],[Est_Sust_POTS Mei]]</f>
        <v>3377147</v>
      </c>
      <c r="CQ404" s="5">
        <f>Target_CC[[#This Row],[Est_Sust_POTS Jun]]</f>
        <v>3377147</v>
      </c>
      <c r="CR404" s="5">
        <f>Target_CC[[#This Row],[Est_Sust_POTS Jul]]</f>
        <v>3377147</v>
      </c>
      <c r="CS404" s="5">
        <f>Target_CC[[#This Row],[Est_Sust_POTS Agu]]</f>
        <v>3377147</v>
      </c>
      <c r="CT404" s="5">
        <f>Target_CC[[#This Row],[Est_Sust_POTS Sep]]</f>
        <v>3377147</v>
      </c>
      <c r="CU404" s="5">
        <f>Target_CC[[#This Row],[Est_Sust_POTS Okt]]</f>
        <v>3377147</v>
      </c>
      <c r="CV404" s="5">
        <f>Target_CC[[#This Row],[Est_Sust_POTS Nov]]</f>
        <v>3377147</v>
      </c>
      <c r="CW404" s="5">
        <f>SUM(Target_CC[[#This Row],[Est_Sust_POTS Jan]:[Est_Sust_POTS Des]])</f>
        <v>41130908</v>
      </c>
      <c r="CX404" s="5"/>
      <c r="CY404" s="5">
        <v>0</v>
      </c>
      <c r="CZ404" s="5">
        <v>0</v>
      </c>
      <c r="DA404" s="5">
        <v>0</v>
      </c>
      <c r="DB404" s="5"/>
      <c r="DC404" s="5"/>
      <c r="DD404" s="5"/>
      <c r="DE404" s="5"/>
      <c r="DF404" s="5"/>
      <c r="DG404" s="5"/>
      <c r="DH404" s="5"/>
      <c r="DI404" s="5"/>
      <c r="DJ404" s="5">
        <f>SUM(Target_CC[[#This Row],[BC_Jan]:[BC_Des]])</f>
        <v>0</v>
      </c>
      <c r="DK404" s="5"/>
      <c r="DL404" s="5"/>
      <c r="DM404" s="5"/>
      <c r="DN404" s="5"/>
      <c r="DO404" s="5"/>
      <c r="DP404" s="5"/>
      <c r="DQ404" s="5"/>
      <c r="DR404" s="5"/>
      <c r="DS404" s="5"/>
      <c r="DT404" s="5"/>
      <c r="DU404" s="5"/>
      <c r="DV404" s="5"/>
      <c r="DW404" s="5"/>
      <c r="DX404" s="5" t="s">
        <v>160</v>
      </c>
    </row>
    <row r="405" spans="2:128" x14ac:dyDescent="0.3">
      <c r="B405">
        <v>5586898</v>
      </c>
      <c r="C405" t="s">
        <v>678</v>
      </c>
      <c r="D405" t="s">
        <v>470</v>
      </c>
      <c r="E405" t="s">
        <v>414</v>
      </c>
      <c r="F405" t="s">
        <v>309</v>
      </c>
      <c r="G405" t="s">
        <v>23</v>
      </c>
      <c r="H405" t="s">
        <v>159</v>
      </c>
      <c r="I405" t="s">
        <v>29</v>
      </c>
      <c r="J405" s="5">
        <v>45331450.490392052</v>
      </c>
      <c r="K405" s="5">
        <v>3019842.6236363635</v>
      </c>
      <c r="L405" s="5">
        <v>3178781.709090909</v>
      </c>
      <c r="M405" s="5">
        <v>2860903.5381818181</v>
      </c>
      <c r="N405" s="5">
        <v>2543025.3672727272</v>
      </c>
      <c r="O405" s="5">
        <v>2701964.4527272726</v>
      </c>
      <c r="P405" s="5">
        <v>2860903.5381818181</v>
      </c>
      <c r="Q405" s="5">
        <v>3655598.9654545453</v>
      </c>
      <c r="R405" s="5">
        <v>3337720.7945454544</v>
      </c>
      <c r="S405" s="5">
        <v>3337720.7945454544</v>
      </c>
      <c r="T405" s="5">
        <v>3655598.9654545453</v>
      </c>
      <c r="U405" s="5">
        <v>3178781.709090909</v>
      </c>
      <c r="V405" s="5">
        <v>3337720.7945454544</v>
      </c>
      <c r="W405" s="5">
        <v>37668563.25272727</v>
      </c>
      <c r="X405" s="5">
        <v>404667.74565096945</v>
      </c>
      <c r="Y405" s="5">
        <v>430343.06684739841</v>
      </c>
      <c r="Z405" s="5">
        <v>566234.15311844088</v>
      </c>
      <c r="AA405" s="5">
        <v>577305.97484223801</v>
      </c>
      <c r="AB405" s="5">
        <v>755106.59732549195</v>
      </c>
      <c r="AC405" s="5">
        <v>705536.901023263</v>
      </c>
      <c r="AD405" s="5">
        <v>619560.57934486726</v>
      </c>
      <c r="AE405" s="5">
        <v>700853.26941680117</v>
      </c>
      <c r="AF405" s="5">
        <v>608549.7219082017</v>
      </c>
      <c r="AG405" s="5">
        <v>640446.99706477288</v>
      </c>
      <c r="AH405" s="5">
        <v>786882.99665894534</v>
      </c>
      <c r="AI405" s="5">
        <v>933578.24947215384</v>
      </c>
      <c r="AJ405" s="5">
        <v>7729066.252673544</v>
      </c>
      <c r="AK405" s="5">
        <v>3424510.369287333</v>
      </c>
      <c r="AL405" s="5">
        <v>3609124.7759383074</v>
      </c>
      <c r="AM405" s="5">
        <v>3427137.691300259</v>
      </c>
      <c r="AN405" s="5">
        <v>3120331.3421149654</v>
      </c>
      <c r="AO405" s="5">
        <v>3457071.0500527648</v>
      </c>
      <c r="AP405" s="5">
        <v>3566440.4392050812</v>
      </c>
      <c r="AQ405" s="5">
        <v>4275159.5447994126</v>
      </c>
      <c r="AR405" s="5">
        <v>4038574.0639622556</v>
      </c>
      <c r="AS405" s="5">
        <v>3946270.5164536564</v>
      </c>
      <c r="AT405" s="5">
        <v>4296045.9625193179</v>
      </c>
      <c r="AU405" s="5">
        <v>3965664.7057498544</v>
      </c>
      <c r="AV405" s="5">
        <v>4271299.0440176083</v>
      </c>
      <c r="AW405" s="5">
        <f>SUM(Target_CC[[#This Row],[Target_Jan]:[Target_Des]])</f>
        <v>45397629.505400814</v>
      </c>
      <c r="AX405" s="5">
        <v>0</v>
      </c>
      <c r="AY405" s="5">
        <v>0</v>
      </c>
      <c r="AZ405" s="5">
        <v>0</v>
      </c>
      <c r="BA405" s="5">
        <v>0</v>
      </c>
      <c r="BB405" s="5">
        <v>0</v>
      </c>
      <c r="BC405" s="5">
        <v>0</v>
      </c>
      <c r="BD405" s="5">
        <v>0</v>
      </c>
      <c r="BE405" s="5">
        <v>0</v>
      </c>
      <c r="BF405" s="5">
        <v>0</v>
      </c>
      <c r="BG405" s="5">
        <v>0</v>
      </c>
      <c r="BH405" s="5">
        <v>0</v>
      </c>
      <c r="BI405" s="5">
        <v>0</v>
      </c>
      <c r="BJ405" s="5">
        <f>SUM(Target_CC[[#This Row],[Target_NGTMA_Jan]:[Target_NGTMA_Des]])</f>
        <v>0</v>
      </c>
      <c r="BK405" s="5">
        <v>3592027</v>
      </c>
      <c r="BL405" s="5">
        <v>3463851</v>
      </c>
      <c r="BM405" s="5">
        <v>3433684</v>
      </c>
      <c r="BN405" s="5">
        <f>Target_CC[[#This Row],[Est_Sust_NP Apr]]+Target_CC[[#This Row],[Est_Sust_POTS Apr]]+Target_CC[[#This Row],[BC_Apr]]</f>
        <v>3524359</v>
      </c>
      <c r="BO405" s="5">
        <f>Target_CC[[#This Row],[Est_Sust_NP Mei]]+Target_CC[[#This Row],[Est_Sust_POTS Mei]]+Target_CC[[#This Row],[BC_Mei]]</f>
        <v>3524359</v>
      </c>
      <c r="BP405" s="5">
        <f>Target_CC[[#This Row],[Est_Sust_NP Jun]]+Target_CC[[#This Row],[Est_Sust_POTS Jun]]+Target_CC[[#This Row],[BC_Jun]]</f>
        <v>3524359</v>
      </c>
      <c r="BQ405" s="5">
        <f>Target_CC[[#This Row],[Est_Sust_NP Jul]]+Target_CC[[#This Row],[Est_Sust_POTS Jul]]+Target_CC[[#This Row],[BC_Jul]]</f>
        <v>3524359</v>
      </c>
      <c r="BR405" s="5">
        <f>Target_CC[[#This Row],[Est_Sust_NP Agu]]+Target_CC[[#This Row],[Est_Sust_POTS Agu]]+Target_CC[[#This Row],[BC_Agu]]</f>
        <v>3524359</v>
      </c>
      <c r="BS405" s="5">
        <f>Target_CC[[#This Row],[Est_Sust_NP Sep]]+Target_CC[[#This Row],[Est_Sust_POTS Sep]]+Target_CC[[#This Row],[BC_Sep]]</f>
        <v>3524359</v>
      </c>
      <c r="BT405" s="5">
        <f>Target_CC[[#This Row],[Est_Sust_NP Okt]]+Target_CC[[#This Row],[Est_Sust_POTS Okt]]+Target_CC[[#This Row],[BC_Okt]]</f>
        <v>3524359</v>
      </c>
      <c r="BU405" s="5">
        <f>Target_CC[[#This Row],[Est_Sust_NP Nov]]+Target_CC[[#This Row],[Est_Sust_POTS Nov]]+Target_CC[[#This Row],[BC_Nov]]</f>
        <v>3524359</v>
      </c>
      <c r="BV405" s="5">
        <f>Target_CC[[#This Row],[Est_Sust_NP Des]]+Target_CC[[#This Row],[Est_Sust_POTS Des]]+Target_CC[[#This Row],[BC_Des]]</f>
        <v>3524359</v>
      </c>
      <c r="BW405" s="5">
        <f>SUM(Target_CC[[#This Row],[Real_Jan]:[Real_Des]])</f>
        <v>42208793</v>
      </c>
      <c r="BX405" s="5">
        <v>0</v>
      </c>
      <c r="BY405" s="5">
        <v>0</v>
      </c>
      <c r="BZ405" s="5">
        <v>0</v>
      </c>
      <c r="CA405" s="5">
        <f>Target_CC[[#This Row],[Est_Sust_NP Mar]]*95%</f>
        <v>0</v>
      </c>
      <c r="CB405" s="5">
        <f>Target_CC[[#This Row],[Est_Sust_NP Apr]]</f>
        <v>0</v>
      </c>
      <c r="CC405" s="5">
        <f>Target_CC[[#This Row],[Est_Sust_NP Mei]]</f>
        <v>0</v>
      </c>
      <c r="CD405" s="5">
        <f>Target_CC[[#This Row],[Est_Sust_NP Jun]]</f>
        <v>0</v>
      </c>
      <c r="CE405" s="5">
        <f>Target_CC[[#This Row],[Est_Sust_NP Jul]]</f>
        <v>0</v>
      </c>
      <c r="CF405" s="5">
        <f>Target_CC[[#This Row],[Est_Sust_NP Agu]]</f>
        <v>0</v>
      </c>
      <c r="CG405" s="5">
        <f>Target_CC[[#This Row],[Est_Sust_NP Sep]]</f>
        <v>0</v>
      </c>
      <c r="CH405" s="5">
        <f>Target_CC[[#This Row],[Est_Sust_NP Okt]]</f>
        <v>0</v>
      </c>
      <c r="CI405" s="5">
        <f>Target_CC[[#This Row],[Est_Sust_NP Nov]]</f>
        <v>0</v>
      </c>
      <c r="CJ405" s="5">
        <f>SUM(Target_CC[[#This Row],[Est_Sust_NP Jan]:[Est_Sust_NP Des]])</f>
        <v>0</v>
      </c>
      <c r="CK405" s="5">
        <v>3678250</v>
      </c>
      <c r="CL405" s="5">
        <v>3559781</v>
      </c>
      <c r="CM405" s="5">
        <v>3524359</v>
      </c>
      <c r="CN405" s="5">
        <f>Target_CC[[#This Row],[Est_Sust_POTS Mar]]</f>
        <v>3524359</v>
      </c>
      <c r="CO405" s="5">
        <f>Target_CC[[#This Row],[Est_Sust_POTS Apr]]</f>
        <v>3524359</v>
      </c>
      <c r="CP405" s="5">
        <f>Target_CC[[#This Row],[Est_Sust_POTS Mei]]</f>
        <v>3524359</v>
      </c>
      <c r="CQ405" s="5">
        <f>Target_CC[[#This Row],[Est_Sust_POTS Jun]]</f>
        <v>3524359</v>
      </c>
      <c r="CR405" s="5">
        <f>Target_CC[[#This Row],[Est_Sust_POTS Jul]]</f>
        <v>3524359</v>
      </c>
      <c r="CS405" s="5">
        <f>Target_CC[[#This Row],[Est_Sust_POTS Agu]]</f>
        <v>3524359</v>
      </c>
      <c r="CT405" s="5">
        <f>Target_CC[[#This Row],[Est_Sust_POTS Sep]]</f>
        <v>3524359</v>
      </c>
      <c r="CU405" s="5">
        <f>Target_CC[[#This Row],[Est_Sust_POTS Okt]]</f>
        <v>3524359</v>
      </c>
      <c r="CV405" s="5">
        <f>Target_CC[[#This Row],[Est_Sust_POTS Nov]]</f>
        <v>3524359</v>
      </c>
      <c r="CW405" s="5">
        <f>SUM(Target_CC[[#This Row],[Est_Sust_POTS Jan]:[Est_Sust_POTS Des]])</f>
        <v>42481621</v>
      </c>
      <c r="CX405" s="5"/>
      <c r="CY405" s="5">
        <v>0</v>
      </c>
      <c r="CZ405" s="5">
        <v>0</v>
      </c>
      <c r="DA405" s="5">
        <v>0</v>
      </c>
      <c r="DB405" s="5"/>
      <c r="DC405" s="5"/>
      <c r="DD405" s="5"/>
      <c r="DE405" s="5"/>
      <c r="DF405" s="5"/>
      <c r="DG405" s="5"/>
      <c r="DH405" s="5"/>
      <c r="DI405" s="5"/>
      <c r="DJ405" s="5">
        <f>SUM(Target_CC[[#This Row],[BC_Jan]:[BC_Des]])</f>
        <v>0</v>
      </c>
      <c r="DK405" s="5"/>
      <c r="DL405" s="5"/>
      <c r="DM405" s="5"/>
      <c r="DN405" s="5"/>
      <c r="DO405" s="5"/>
      <c r="DP405" s="5"/>
      <c r="DQ405" s="5"/>
      <c r="DR405" s="5"/>
      <c r="DS405" s="5"/>
      <c r="DT405" s="5"/>
      <c r="DU405" s="5"/>
      <c r="DV405" s="5"/>
      <c r="DW405" s="5"/>
      <c r="DX405" s="5" t="s">
        <v>160</v>
      </c>
    </row>
    <row r="406" spans="2:128" x14ac:dyDescent="0.3">
      <c r="B406">
        <v>19643532</v>
      </c>
      <c r="C406" t="s">
        <v>679</v>
      </c>
      <c r="D406" t="s">
        <v>680</v>
      </c>
      <c r="E406" t="s">
        <v>293</v>
      </c>
      <c r="F406" t="s">
        <v>300</v>
      </c>
      <c r="G406" t="s">
        <v>26</v>
      </c>
      <c r="H406" t="s">
        <v>159</v>
      </c>
      <c r="I406" t="s">
        <v>29</v>
      </c>
      <c r="J406" s="5">
        <v>33322314.694537461</v>
      </c>
      <c r="K406" s="5">
        <v>3466525.9754767665</v>
      </c>
      <c r="L406" s="5">
        <v>3527069.9753518207</v>
      </c>
      <c r="M406" s="5">
        <v>3770876.9497150341</v>
      </c>
      <c r="N406" s="5">
        <v>3543308.1756836036</v>
      </c>
      <c r="O406" s="5">
        <v>3722902.5882320656</v>
      </c>
      <c r="P406" s="5">
        <v>3673238.6458227737</v>
      </c>
      <c r="Q406" s="5">
        <v>3848954.7271245904</v>
      </c>
      <c r="R406" s="5">
        <v>3887316.8612455847</v>
      </c>
      <c r="S406" s="5">
        <v>3837559.3044026908</v>
      </c>
      <c r="T406" s="5">
        <v>3914764.9762252318</v>
      </c>
      <c r="U406" s="5">
        <v>3886201.7281242358</v>
      </c>
      <c r="V406" s="5">
        <v>3666704.5925956005</v>
      </c>
      <c r="W406" s="5">
        <v>44745424.5</v>
      </c>
      <c r="X406" s="5">
        <v>15902707.747058382</v>
      </c>
      <c r="Y406" s="5">
        <v>16180453.692902189</v>
      </c>
      <c r="Z406" s="5">
        <v>17298919.582793433</v>
      </c>
      <c r="AA406" s="5">
        <v>16254946.529834993</v>
      </c>
      <c r="AB406" s="5">
        <v>17078836.924993515</v>
      </c>
      <c r="AC406" s="5">
        <v>16851003.305026744</v>
      </c>
      <c r="AD406" s="5">
        <v>17657101.833400484</v>
      </c>
      <c r="AE406" s="5">
        <v>17833088.343178678</v>
      </c>
      <c r="AF406" s="5">
        <v>17604825.266462125</v>
      </c>
      <c r="AG406" s="5">
        <v>17959006.727698777</v>
      </c>
      <c r="AH406" s="5">
        <v>17827972.663603991</v>
      </c>
      <c r="AI406" s="5">
        <v>16821028.298460938</v>
      </c>
      <c r="AJ406" s="5">
        <v>205269890.91541424</v>
      </c>
      <c r="AK406" s="5">
        <v>19369233.722535148</v>
      </c>
      <c r="AL406" s="5">
        <v>19707523.66825401</v>
      </c>
      <c r="AM406" s="5">
        <v>21069796.532508466</v>
      </c>
      <c r="AN406" s="5">
        <v>19798254.705518596</v>
      </c>
      <c r="AO406" s="5">
        <v>20801739.513225581</v>
      </c>
      <c r="AP406" s="5">
        <v>20524241.950849518</v>
      </c>
      <c r="AQ406" s="5">
        <v>21506056.560525075</v>
      </c>
      <c r="AR406" s="5">
        <v>21720405.204424262</v>
      </c>
      <c r="AS406" s="5">
        <v>21442384.570864815</v>
      </c>
      <c r="AT406" s="5">
        <v>21873771.703924008</v>
      </c>
      <c r="AU406" s="5">
        <v>21714174.391728226</v>
      </c>
      <c r="AV406" s="5">
        <v>20487732.891056538</v>
      </c>
      <c r="AW406" s="5">
        <f>SUM(Target_CC[[#This Row],[Target_Jan]:[Target_Des]])</f>
        <v>250015315.41541424</v>
      </c>
      <c r="AX406" s="5">
        <v>9777398.6261947434</v>
      </c>
      <c r="AY406" s="5">
        <v>10174119.323391797</v>
      </c>
      <c r="AZ406" s="5">
        <v>10289034.949330807</v>
      </c>
      <c r="BA406" s="5">
        <v>9974899.4857750032</v>
      </c>
      <c r="BB406" s="5">
        <v>10488359.543305274</v>
      </c>
      <c r="BC406" s="5">
        <v>10423112.784169191</v>
      </c>
      <c r="BD406" s="5">
        <v>10763615.883973477</v>
      </c>
      <c r="BE406" s="5">
        <v>10914935.252995767</v>
      </c>
      <c r="BF406" s="5">
        <v>10745262.120155828</v>
      </c>
      <c r="BG406" s="5">
        <v>10927933.782276139</v>
      </c>
      <c r="BH406" s="5">
        <v>11129392.525234064</v>
      </c>
      <c r="BI406" s="5">
        <v>10851023.298882473</v>
      </c>
      <c r="BJ406" s="5">
        <f>SUM(Target_CC[[#This Row],[Target_NGTMA_Jan]:[Target_NGTMA_Des]])</f>
        <v>126459087.57568455</v>
      </c>
      <c r="BK406" s="5">
        <v>3494286</v>
      </c>
      <c r="BL406" s="5">
        <v>3475071</v>
      </c>
      <c r="BM406" s="5">
        <v>2967885</v>
      </c>
      <c r="BN406" s="5">
        <f>Target_CC[[#This Row],[Est_Sust_NP Apr]]+Target_CC[[#This Row],[Est_Sust_POTS Apr]]+Target_CC[[#This Row],[BC_Apr]]</f>
        <v>3186365</v>
      </c>
      <c r="BO406" s="5">
        <f>Target_CC[[#This Row],[Est_Sust_NP Mei]]+Target_CC[[#This Row],[Est_Sust_POTS Mei]]+Target_CC[[#This Row],[BC_Mei]]</f>
        <v>3186365</v>
      </c>
      <c r="BP406" s="5">
        <f>Target_CC[[#This Row],[Est_Sust_NP Jun]]+Target_CC[[#This Row],[Est_Sust_POTS Jun]]+Target_CC[[#This Row],[BC_Jun]]</f>
        <v>3186365</v>
      </c>
      <c r="BQ406" s="5">
        <f>Target_CC[[#This Row],[Est_Sust_NP Jul]]+Target_CC[[#This Row],[Est_Sust_POTS Jul]]+Target_CC[[#This Row],[BC_Jul]]</f>
        <v>3186365</v>
      </c>
      <c r="BR406" s="5">
        <f>Target_CC[[#This Row],[Est_Sust_NP Agu]]+Target_CC[[#This Row],[Est_Sust_POTS Agu]]+Target_CC[[#This Row],[BC_Agu]]</f>
        <v>3186365</v>
      </c>
      <c r="BS406" s="5">
        <f>Target_CC[[#This Row],[Est_Sust_NP Sep]]+Target_CC[[#This Row],[Est_Sust_POTS Sep]]+Target_CC[[#This Row],[BC_Sep]]</f>
        <v>3186365</v>
      </c>
      <c r="BT406" s="5">
        <f>Target_CC[[#This Row],[Est_Sust_NP Okt]]+Target_CC[[#This Row],[Est_Sust_POTS Okt]]+Target_CC[[#This Row],[BC_Okt]]</f>
        <v>3186365</v>
      </c>
      <c r="BU406" s="5">
        <f>Target_CC[[#This Row],[Est_Sust_NP Nov]]+Target_CC[[#This Row],[Est_Sust_POTS Nov]]+Target_CC[[#This Row],[BC_Nov]]</f>
        <v>3186365</v>
      </c>
      <c r="BV406" s="5">
        <f>Target_CC[[#This Row],[Est_Sust_NP Des]]+Target_CC[[#This Row],[Est_Sust_POTS Des]]+Target_CC[[#This Row],[BC_Des]]</f>
        <v>3186365</v>
      </c>
      <c r="BW406" s="5">
        <f>SUM(Target_CC[[#This Row],[Real_Jan]:[Real_Des]])</f>
        <v>38614527</v>
      </c>
      <c r="BX406" s="5">
        <v>0</v>
      </c>
      <c r="BY406" s="5">
        <v>0</v>
      </c>
      <c r="BZ406" s="5">
        <v>0</v>
      </c>
      <c r="CA406" s="5">
        <f>Target_CC[[#This Row],[Est_Sust_NP Mar]]*95%</f>
        <v>0</v>
      </c>
      <c r="CB406" s="5">
        <f>Target_CC[[#This Row],[Est_Sust_NP Apr]]</f>
        <v>0</v>
      </c>
      <c r="CC406" s="5">
        <f>Target_CC[[#This Row],[Est_Sust_NP Mei]]</f>
        <v>0</v>
      </c>
      <c r="CD406" s="5">
        <f>Target_CC[[#This Row],[Est_Sust_NP Jun]]</f>
        <v>0</v>
      </c>
      <c r="CE406" s="5">
        <f>Target_CC[[#This Row],[Est_Sust_NP Jul]]</f>
        <v>0</v>
      </c>
      <c r="CF406" s="5">
        <f>Target_CC[[#This Row],[Est_Sust_NP Agu]]</f>
        <v>0</v>
      </c>
      <c r="CG406" s="5">
        <f>Target_CC[[#This Row],[Est_Sust_NP Sep]]</f>
        <v>0</v>
      </c>
      <c r="CH406" s="5">
        <f>Target_CC[[#This Row],[Est_Sust_NP Okt]]</f>
        <v>0</v>
      </c>
      <c r="CI406" s="5">
        <f>Target_CC[[#This Row],[Est_Sust_NP Nov]]</f>
        <v>0</v>
      </c>
      <c r="CJ406" s="5">
        <f>SUM(Target_CC[[#This Row],[Est_Sust_NP Jan]:[Est_Sust_NP Des]])</f>
        <v>0</v>
      </c>
      <c r="CK406" s="5">
        <v>3707106</v>
      </c>
      <c r="CL406" s="5">
        <v>3709180</v>
      </c>
      <c r="CM406" s="5">
        <v>3186365</v>
      </c>
      <c r="CN406" s="5">
        <f>Target_CC[[#This Row],[Est_Sust_POTS Mar]]</f>
        <v>3186365</v>
      </c>
      <c r="CO406" s="5">
        <f>Target_CC[[#This Row],[Est_Sust_POTS Apr]]</f>
        <v>3186365</v>
      </c>
      <c r="CP406" s="5">
        <f>Target_CC[[#This Row],[Est_Sust_POTS Mei]]</f>
        <v>3186365</v>
      </c>
      <c r="CQ406" s="5">
        <f>Target_CC[[#This Row],[Est_Sust_POTS Jun]]</f>
        <v>3186365</v>
      </c>
      <c r="CR406" s="5">
        <f>Target_CC[[#This Row],[Est_Sust_POTS Jul]]</f>
        <v>3186365</v>
      </c>
      <c r="CS406" s="5">
        <f>Target_CC[[#This Row],[Est_Sust_POTS Agu]]</f>
        <v>3186365</v>
      </c>
      <c r="CT406" s="5">
        <f>Target_CC[[#This Row],[Est_Sust_POTS Sep]]</f>
        <v>3186365</v>
      </c>
      <c r="CU406" s="5">
        <f>Target_CC[[#This Row],[Est_Sust_POTS Okt]]</f>
        <v>3186365</v>
      </c>
      <c r="CV406" s="5">
        <f>Target_CC[[#This Row],[Est_Sust_POTS Nov]]</f>
        <v>3186365</v>
      </c>
      <c r="CW406" s="5">
        <f>SUM(Target_CC[[#This Row],[Est_Sust_POTS Jan]:[Est_Sust_POTS Des]])</f>
        <v>39279936</v>
      </c>
      <c r="CX406" s="5"/>
      <c r="CY406" s="5">
        <v>0</v>
      </c>
      <c r="CZ406" s="5">
        <v>0</v>
      </c>
      <c r="DA406" s="5">
        <v>0</v>
      </c>
      <c r="DB406" s="5"/>
      <c r="DC406" s="5"/>
      <c r="DD406" s="5"/>
      <c r="DE406" s="5"/>
      <c r="DF406" s="5"/>
      <c r="DG406" s="5"/>
      <c r="DH406" s="5"/>
      <c r="DI406" s="5"/>
      <c r="DJ406" s="5">
        <f>SUM(Target_CC[[#This Row],[BC_Jan]:[BC_Des]])</f>
        <v>0</v>
      </c>
      <c r="DK406" s="5"/>
      <c r="DL406" s="5"/>
      <c r="DM406" s="5"/>
      <c r="DN406" s="5"/>
      <c r="DO406" s="5"/>
      <c r="DP406" s="5"/>
      <c r="DQ406" s="5"/>
      <c r="DR406" s="5"/>
      <c r="DS406" s="5"/>
      <c r="DT406" s="5"/>
      <c r="DU406" s="5"/>
      <c r="DV406" s="5"/>
      <c r="DW406" s="5"/>
      <c r="DX406" s="5" t="s">
        <v>160</v>
      </c>
    </row>
    <row r="407" spans="2:128" x14ac:dyDescent="0.3">
      <c r="B407">
        <v>19071752</v>
      </c>
      <c r="C407" t="s">
        <v>681</v>
      </c>
      <c r="D407" t="s">
        <v>380</v>
      </c>
      <c r="E407" t="s">
        <v>411</v>
      </c>
      <c r="F407" t="s">
        <v>296</v>
      </c>
      <c r="G407" t="s">
        <v>25</v>
      </c>
      <c r="H407" t="s">
        <v>159</v>
      </c>
      <c r="I407" t="s">
        <v>29</v>
      </c>
      <c r="J407" s="5">
        <v>11171672.931111112</v>
      </c>
      <c r="K407" s="5">
        <v>4266917.4414999997</v>
      </c>
      <c r="L407" s="5">
        <v>4106983.1570000001</v>
      </c>
      <c r="M407" s="5">
        <v>4134441.6814999999</v>
      </c>
      <c r="N407" s="5">
        <v>4090965.2829999998</v>
      </c>
      <c r="O407" s="5">
        <v>3984562.8984999997</v>
      </c>
      <c r="P407" s="5">
        <v>3910196.2620000001</v>
      </c>
      <c r="Q407" s="5">
        <v>4083529.1010000003</v>
      </c>
      <c r="R407" s="5">
        <v>4205376.6045000004</v>
      </c>
      <c r="S407" s="5">
        <v>4173913.6114999996</v>
      </c>
      <c r="T407" s="5">
        <v>4177918.0799999996</v>
      </c>
      <c r="U407" s="5">
        <v>4201372.1360000009</v>
      </c>
      <c r="V407" s="5">
        <v>4142450.6184999999</v>
      </c>
      <c r="W407" s="5">
        <v>49478626.875</v>
      </c>
      <c r="X407" s="5">
        <v>0</v>
      </c>
      <c r="Y407" s="5">
        <v>690859.22431823774</v>
      </c>
      <c r="Z407" s="5">
        <v>683729.23020126333</v>
      </c>
      <c r="AA407" s="5">
        <v>537486.86343142285</v>
      </c>
      <c r="AB407" s="5">
        <v>586231.66372162709</v>
      </c>
      <c r="AC407" s="5">
        <v>571553.53985494352</v>
      </c>
      <c r="AD407" s="5">
        <v>710365.72728492401</v>
      </c>
      <c r="AE407" s="5">
        <v>598269.13892134407</v>
      </c>
      <c r="AF407" s="5">
        <v>715610.41381648171</v>
      </c>
      <c r="AG407" s="5">
        <v>720720.50871695695</v>
      </c>
      <c r="AH407" s="5">
        <v>611960.29877694696</v>
      </c>
      <c r="AI407" s="5">
        <v>623089.45347582689</v>
      </c>
      <c r="AJ407" s="5">
        <v>7049876.062519975</v>
      </c>
      <c r="AK407" s="5">
        <v>4266917.4414999997</v>
      </c>
      <c r="AL407" s="5">
        <v>4797842.3813182376</v>
      </c>
      <c r="AM407" s="5">
        <v>4818170.9117012629</v>
      </c>
      <c r="AN407" s="5">
        <v>4628452.1464314228</v>
      </c>
      <c r="AO407" s="5">
        <v>4570794.5622216268</v>
      </c>
      <c r="AP407" s="5">
        <v>4481749.8018549439</v>
      </c>
      <c r="AQ407" s="5">
        <v>4793894.8282849239</v>
      </c>
      <c r="AR407" s="5">
        <v>4803645.7434213441</v>
      </c>
      <c r="AS407" s="5">
        <v>4889524.0253164815</v>
      </c>
      <c r="AT407" s="5">
        <v>4898638.5887169568</v>
      </c>
      <c r="AU407" s="5">
        <v>4813332.4347769478</v>
      </c>
      <c r="AV407" s="5">
        <v>4765540.0719758272</v>
      </c>
      <c r="AW407" s="5">
        <f>SUM(Target_CC[[#This Row],[Target_Jan]:[Target_Des]])</f>
        <v>56528502.937519975</v>
      </c>
      <c r="AX407" s="5">
        <v>0</v>
      </c>
      <c r="AY407" s="5">
        <v>0</v>
      </c>
      <c r="AZ407" s="5">
        <v>0</v>
      </c>
      <c r="BA407" s="5">
        <v>0</v>
      </c>
      <c r="BB407" s="5">
        <v>0</v>
      </c>
      <c r="BC407" s="5">
        <v>0</v>
      </c>
      <c r="BD407" s="5">
        <v>0</v>
      </c>
      <c r="BE407" s="5">
        <v>0</v>
      </c>
      <c r="BF407" s="5">
        <v>0</v>
      </c>
      <c r="BG407" s="5">
        <v>0</v>
      </c>
      <c r="BH407" s="5">
        <v>0</v>
      </c>
      <c r="BI407" s="5">
        <v>0</v>
      </c>
      <c r="BJ407" s="5">
        <f>SUM(Target_CC[[#This Row],[Target_NGTMA_Jan]:[Target_NGTMA_Des]])</f>
        <v>0</v>
      </c>
      <c r="BK407" s="5">
        <v>3289471</v>
      </c>
      <c r="BL407" s="5">
        <v>3223986</v>
      </c>
      <c r="BM407" s="5">
        <v>3215956</v>
      </c>
      <c r="BN407" s="5">
        <f>Target_CC[[#This Row],[Est_Sust_NP Apr]]+Target_CC[[#This Row],[Est_Sust_POTS Apr]]+Target_CC[[#This Row],[BC_Apr]]</f>
        <v>3728118</v>
      </c>
      <c r="BO407" s="5">
        <f>Target_CC[[#This Row],[Est_Sust_NP Mei]]+Target_CC[[#This Row],[Est_Sust_POTS Mei]]+Target_CC[[#This Row],[BC_Mei]]</f>
        <v>3728118</v>
      </c>
      <c r="BP407" s="5">
        <f>Target_CC[[#This Row],[Est_Sust_NP Jun]]+Target_CC[[#This Row],[Est_Sust_POTS Jun]]+Target_CC[[#This Row],[BC_Jun]]</f>
        <v>3728118</v>
      </c>
      <c r="BQ407" s="5">
        <f>Target_CC[[#This Row],[Est_Sust_NP Jul]]+Target_CC[[#This Row],[Est_Sust_POTS Jul]]+Target_CC[[#This Row],[BC_Jul]]</f>
        <v>3728118</v>
      </c>
      <c r="BR407" s="5">
        <f>Target_CC[[#This Row],[Est_Sust_NP Agu]]+Target_CC[[#This Row],[Est_Sust_POTS Agu]]+Target_CC[[#This Row],[BC_Agu]]</f>
        <v>3728118</v>
      </c>
      <c r="BS407" s="5">
        <f>Target_CC[[#This Row],[Est_Sust_NP Sep]]+Target_CC[[#This Row],[Est_Sust_POTS Sep]]+Target_CC[[#This Row],[BC_Sep]]</f>
        <v>3728118</v>
      </c>
      <c r="BT407" s="5">
        <f>Target_CC[[#This Row],[Est_Sust_NP Okt]]+Target_CC[[#This Row],[Est_Sust_POTS Okt]]+Target_CC[[#This Row],[BC_Okt]]</f>
        <v>3728118</v>
      </c>
      <c r="BU407" s="5">
        <f>Target_CC[[#This Row],[Est_Sust_NP Nov]]+Target_CC[[#This Row],[Est_Sust_POTS Nov]]+Target_CC[[#This Row],[BC_Nov]]</f>
        <v>3728118</v>
      </c>
      <c r="BV407" s="5">
        <f>Target_CC[[#This Row],[Est_Sust_NP Des]]+Target_CC[[#This Row],[Est_Sust_POTS Des]]+Target_CC[[#This Row],[BC_Des]]</f>
        <v>3728118</v>
      </c>
      <c r="BW407" s="5">
        <f>SUM(Target_CC[[#This Row],[Real_Jan]:[Real_Des]])</f>
        <v>43282475</v>
      </c>
      <c r="BX407" s="5">
        <v>0</v>
      </c>
      <c r="BY407" s="5">
        <v>0</v>
      </c>
      <c r="BZ407" s="5">
        <v>0</v>
      </c>
      <c r="CA407" s="5">
        <f>Target_CC[[#This Row],[Est_Sust_NP Mar]]*95%</f>
        <v>0</v>
      </c>
      <c r="CB407" s="5">
        <f>Target_CC[[#This Row],[Est_Sust_NP Apr]]</f>
        <v>0</v>
      </c>
      <c r="CC407" s="5">
        <f>Target_CC[[#This Row],[Est_Sust_NP Mei]]</f>
        <v>0</v>
      </c>
      <c r="CD407" s="5">
        <f>Target_CC[[#This Row],[Est_Sust_NP Jun]]</f>
        <v>0</v>
      </c>
      <c r="CE407" s="5">
        <f>Target_CC[[#This Row],[Est_Sust_NP Jul]]</f>
        <v>0</v>
      </c>
      <c r="CF407" s="5">
        <f>Target_CC[[#This Row],[Est_Sust_NP Agu]]</f>
        <v>0</v>
      </c>
      <c r="CG407" s="5">
        <f>Target_CC[[#This Row],[Est_Sust_NP Sep]]</f>
        <v>0</v>
      </c>
      <c r="CH407" s="5">
        <f>Target_CC[[#This Row],[Est_Sust_NP Okt]]</f>
        <v>0</v>
      </c>
      <c r="CI407" s="5">
        <f>Target_CC[[#This Row],[Est_Sust_NP Nov]]</f>
        <v>0</v>
      </c>
      <c r="CJ407" s="5">
        <f>SUM(Target_CC[[#This Row],[Est_Sust_NP Jan]:[Est_Sust_NP Des]])</f>
        <v>0</v>
      </c>
      <c r="CK407" s="5">
        <v>3721805</v>
      </c>
      <c r="CL407" s="5">
        <v>3712066</v>
      </c>
      <c r="CM407" s="5">
        <v>3728118</v>
      </c>
      <c r="CN407" s="5">
        <f>Target_CC[[#This Row],[Est_Sust_POTS Mar]]</f>
        <v>3728118</v>
      </c>
      <c r="CO407" s="5">
        <f>Target_CC[[#This Row],[Est_Sust_POTS Apr]]</f>
        <v>3728118</v>
      </c>
      <c r="CP407" s="5">
        <f>Target_CC[[#This Row],[Est_Sust_POTS Mei]]</f>
        <v>3728118</v>
      </c>
      <c r="CQ407" s="5">
        <f>Target_CC[[#This Row],[Est_Sust_POTS Jun]]</f>
        <v>3728118</v>
      </c>
      <c r="CR407" s="5">
        <f>Target_CC[[#This Row],[Est_Sust_POTS Jul]]</f>
        <v>3728118</v>
      </c>
      <c r="CS407" s="5">
        <f>Target_CC[[#This Row],[Est_Sust_POTS Agu]]</f>
        <v>3728118</v>
      </c>
      <c r="CT407" s="5">
        <f>Target_CC[[#This Row],[Est_Sust_POTS Sep]]</f>
        <v>3728118</v>
      </c>
      <c r="CU407" s="5">
        <f>Target_CC[[#This Row],[Est_Sust_POTS Okt]]</f>
        <v>3728118</v>
      </c>
      <c r="CV407" s="5">
        <f>Target_CC[[#This Row],[Est_Sust_POTS Nov]]</f>
        <v>3728118</v>
      </c>
      <c r="CW407" s="5">
        <f>SUM(Target_CC[[#This Row],[Est_Sust_POTS Jan]:[Est_Sust_POTS Des]])</f>
        <v>44715051</v>
      </c>
      <c r="CX407" s="5"/>
      <c r="CY407" s="5">
        <v>0</v>
      </c>
      <c r="CZ407" s="5">
        <v>0</v>
      </c>
      <c r="DA407" s="5">
        <v>0</v>
      </c>
      <c r="DB407" s="5"/>
      <c r="DC407" s="5"/>
      <c r="DD407" s="5"/>
      <c r="DE407" s="5"/>
      <c r="DF407" s="5"/>
      <c r="DG407" s="5"/>
      <c r="DH407" s="5"/>
      <c r="DI407" s="5"/>
      <c r="DJ407" s="5">
        <f>SUM(Target_CC[[#This Row],[BC_Jan]:[BC_Des]])</f>
        <v>0</v>
      </c>
      <c r="DK407" s="5"/>
      <c r="DL407" s="5"/>
      <c r="DM407" s="5"/>
      <c r="DN407" s="5"/>
      <c r="DO407" s="5"/>
      <c r="DP407" s="5"/>
      <c r="DQ407" s="5"/>
      <c r="DR407" s="5"/>
      <c r="DS407" s="5"/>
      <c r="DT407" s="5"/>
      <c r="DU407" s="5"/>
      <c r="DV407" s="5"/>
      <c r="DW407" s="5"/>
      <c r="DX407" s="5" t="s">
        <v>160</v>
      </c>
    </row>
    <row r="408" spans="2:128" x14ac:dyDescent="0.3">
      <c r="B408">
        <v>4641296</v>
      </c>
      <c r="C408" t="s">
        <v>682</v>
      </c>
      <c r="D408" t="s">
        <v>440</v>
      </c>
      <c r="E408" t="s">
        <v>351</v>
      </c>
      <c r="F408" t="s">
        <v>294</v>
      </c>
      <c r="G408" t="s">
        <v>19</v>
      </c>
      <c r="H408" t="s">
        <v>159</v>
      </c>
      <c r="I408" t="s">
        <v>29</v>
      </c>
      <c r="J408" s="5">
        <v>0</v>
      </c>
      <c r="K408" s="5">
        <v>12227728.181818182</v>
      </c>
      <c r="L408" s="5">
        <v>12552345.454545453</v>
      </c>
      <c r="M408" s="5">
        <v>11903110.909090908</v>
      </c>
      <c r="N408" s="5">
        <v>11253876.363636363</v>
      </c>
      <c r="O408" s="5">
        <v>11578493.636363637</v>
      </c>
      <c r="P408" s="5">
        <v>11903110.909090908</v>
      </c>
      <c r="Q408" s="5">
        <v>13526197.272727273</v>
      </c>
      <c r="R408" s="5">
        <v>12876962.727272727</v>
      </c>
      <c r="S408" s="5">
        <v>12876962.727272727</v>
      </c>
      <c r="T408" s="5">
        <v>13526197.272727273</v>
      </c>
      <c r="U408" s="5">
        <v>12552345.454545453</v>
      </c>
      <c r="V408" s="5">
        <v>12876962.727272727</v>
      </c>
      <c r="W408" s="5">
        <v>149654293.6363636</v>
      </c>
      <c r="X408" s="5">
        <v>3945.5621916125542</v>
      </c>
      <c r="Y408" s="5">
        <v>7538.4012954545469</v>
      </c>
      <c r="Z408" s="5">
        <v>8292.2414250000002</v>
      </c>
      <c r="AA408" s="5">
        <v>8070.2773868560616</v>
      </c>
      <c r="AB408" s="5">
        <v>12959.003111586177</v>
      </c>
      <c r="AC408" s="5">
        <v>11663.102800427558</v>
      </c>
      <c r="AD408" s="5">
        <v>6587.4932483896391</v>
      </c>
      <c r="AE408" s="5">
        <v>14492.485146457208</v>
      </c>
      <c r="AF408" s="5">
        <v>12077.070955381005</v>
      </c>
      <c r="AG408" s="5">
        <v>14492.485146457208</v>
      </c>
      <c r="AH408" s="5">
        <v>15700.192241995306</v>
      </c>
      <c r="AI408" s="5">
        <v>15700.192241995306</v>
      </c>
      <c r="AJ408" s="5">
        <v>131518.50719161259</v>
      </c>
      <c r="AK408" s="5">
        <v>12231673.744009795</v>
      </c>
      <c r="AL408" s="5">
        <v>12559883.855840908</v>
      </c>
      <c r="AM408" s="5">
        <v>11911403.150515908</v>
      </c>
      <c r="AN408" s="5">
        <v>11261946.641023219</v>
      </c>
      <c r="AO408" s="5">
        <v>11591452.639475223</v>
      </c>
      <c r="AP408" s="5">
        <v>11914774.011891335</v>
      </c>
      <c r="AQ408" s="5">
        <v>13532784.765975663</v>
      </c>
      <c r="AR408" s="5">
        <v>12891455.212419184</v>
      </c>
      <c r="AS408" s="5">
        <v>12889039.798228107</v>
      </c>
      <c r="AT408" s="5">
        <v>13540689.757873731</v>
      </c>
      <c r="AU408" s="5">
        <v>12568045.646787448</v>
      </c>
      <c r="AV408" s="5">
        <v>12892662.919514721</v>
      </c>
      <c r="AW408" s="5">
        <f>SUM(Target_CC[[#This Row],[Target_Jan]:[Target_Des]])</f>
        <v>149785812.14355525</v>
      </c>
      <c r="AX408" s="5">
        <v>0</v>
      </c>
      <c r="AY408" s="5">
        <v>0</v>
      </c>
      <c r="AZ408" s="5">
        <v>0</v>
      </c>
      <c r="BA408" s="5">
        <v>0</v>
      </c>
      <c r="BB408" s="5">
        <v>0</v>
      </c>
      <c r="BC408" s="5">
        <v>0</v>
      </c>
      <c r="BD408" s="5">
        <v>0</v>
      </c>
      <c r="BE408" s="5">
        <v>0</v>
      </c>
      <c r="BF408" s="5">
        <v>0</v>
      </c>
      <c r="BG408" s="5">
        <v>0</v>
      </c>
      <c r="BH408" s="5">
        <v>0</v>
      </c>
      <c r="BI408" s="5">
        <v>0</v>
      </c>
      <c r="BJ408" s="5">
        <f>SUM(Target_CC[[#This Row],[Target_NGTMA_Jan]:[Target_NGTMA_Des]])</f>
        <v>0</v>
      </c>
      <c r="BK408" s="5">
        <v>3517303</v>
      </c>
      <c r="BL408" s="5">
        <v>3516370</v>
      </c>
      <c r="BM408" s="5">
        <v>3524993</v>
      </c>
      <c r="BN408" s="5">
        <f>Target_CC[[#This Row],[Est_Sust_NP Apr]]+Target_CC[[#This Row],[Est_Sust_POTS Apr]]+Target_CC[[#This Row],[BC_Apr]]</f>
        <v>3749993</v>
      </c>
      <c r="BO408" s="5">
        <f>Target_CC[[#This Row],[Est_Sust_NP Mei]]+Target_CC[[#This Row],[Est_Sust_POTS Mei]]+Target_CC[[#This Row],[BC_Mei]]</f>
        <v>3749993</v>
      </c>
      <c r="BP408" s="5">
        <f>Target_CC[[#This Row],[Est_Sust_NP Jun]]+Target_CC[[#This Row],[Est_Sust_POTS Jun]]+Target_CC[[#This Row],[BC_Jun]]</f>
        <v>3749993</v>
      </c>
      <c r="BQ408" s="5">
        <f>Target_CC[[#This Row],[Est_Sust_NP Jul]]+Target_CC[[#This Row],[Est_Sust_POTS Jul]]+Target_CC[[#This Row],[BC_Jul]]</f>
        <v>3749993</v>
      </c>
      <c r="BR408" s="5">
        <f>Target_CC[[#This Row],[Est_Sust_NP Agu]]+Target_CC[[#This Row],[Est_Sust_POTS Agu]]+Target_CC[[#This Row],[BC_Agu]]</f>
        <v>3749993</v>
      </c>
      <c r="BS408" s="5">
        <f>Target_CC[[#This Row],[Est_Sust_NP Sep]]+Target_CC[[#This Row],[Est_Sust_POTS Sep]]+Target_CC[[#This Row],[BC_Sep]]</f>
        <v>3749993</v>
      </c>
      <c r="BT408" s="5">
        <f>Target_CC[[#This Row],[Est_Sust_NP Okt]]+Target_CC[[#This Row],[Est_Sust_POTS Okt]]+Target_CC[[#This Row],[BC_Okt]]</f>
        <v>3749993</v>
      </c>
      <c r="BU408" s="5">
        <f>Target_CC[[#This Row],[Est_Sust_NP Nov]]+Target_CC[[#This Row],[Est_Sust_POTS Nov]]+Target_CC[[#This Row],[BC_Nov]]</f>
        <v>3749993</v>
      </c>
      <c r="BV408" s="5">
        <f>Target_CC[[#This Row],[Est_Sust_NP Des]]+Target_CC[[#This Row],[Est_Sust_POTS Des]]+Target_CC[[#This Row],[BC_Des]]</f>
        <v>3749993</v>
      </c>
      <c r="BW408" s="5">
        <f>SUM(Target_CC[[#This Row],[Real_Jan]:[Real_Des]])</f>
        <v>44308603</v>
      </c>
      <c r="BX408" s="5">
        <v>0</v>
      </c>
      <c r="BY408" s="5">
        <v>0</v>
      </c>
      <c r="BZ408" s="5">
        <v>0</v>
      </c>
      <c r="CA408" s="5">
        <f>Target_CC[[#This Row],[Est_Sust_NP Mar]]*95%</f>
        <v>0</v>
      </c>
      <c r="CB408" s="5">
        <f>Target_CC[[#This Row],[Est_Sust_NP Apr]]</f>
        <v>0</v>
      </c>
      <c r="CC408" s="5">
        <f>Target_CC[[#This Row],[Est_Sust_NP Mei]]</f>
        <v>0</v>
      </c>
      <c r="CD408" s="5">
        <f>Target_CC[[#This Row],[Est_Sust_NP Jun]]</f>
        <v>0</v>
      </c>
      <c r="CE408" s="5">
        <f>Target_CC[[#This Row],[Est_Sust_NP Jul]]</f>
        <v>0</v>
      </c>
      <c r="CF408" s="5">
        <f>Target_CC[[#This Row],[Est_Sust_NP Agu]]</f>
        <v>0</v>
      </c>
      <c r="CG408" s="5">
        <f>Target_CC[[#This Row],[Est_Sust_NP Sep]]</f>
        <v>0</v>
      </c>
      <c r="CH408" s="5">
        <f>Target_CC[[#This Row],[Est_Sust_NP Okt]]</f>
        <v>0</v>
      </c>
      <c r="CI408" s="5">
        <f>Target_CC[[#This Row],[Est_Sust_NP Nov]]</f>
        <v>0</v>
      </c>
      <c r="CJ408" s="5">
        <f>SUM(Target_CC[[#This Row],[Est_Sust_NP Jan]:[Est_Sust_NP Des]])</f>
        <v>0</v>
      </c>
      <c r="CK408" s="5">
        <v>3742303</v>
      </c>
      <c r="CL408" s="5">
        <v>3741370</v>
      </c>
      <c r="CM408" s="5">
        <v>3749993</v>
      </c>
      <c r="CN408" s="5">
        <f>Target_CC[[#This Row],[Est_Sust_POTS Mar]]</f>
        <v>3749993</v>
      </c>
      <c r="CO408" s="5">
        <f>Target_CC[[#This Row],[Est_Sust_POTS Apr]]</f>
        <v>3749993</v>
      </c>
      <c r="CP408" s="5">
        <f>Target_CC[[#This Row],[Est_Sust_POTS Mei]]</f>
        <v>3749993</v>
      </c>
      <c r="CQ408" s="5">
        <f>Target_CC[[#This Row],[Est_Sust_POTS Jun]]</f>
        <v>3749993</v>
      </c>
      <c r="CR408" s="5">
        <f>Target_CC[[#This Row],[Est_Sust_POTS Jul]]</f>
        <v>3749993</v>
      </c>
      <c r="CS408" s="5">
        <f>Target_CC[[#This Row],[Est_Sust_POTS Agu]]</f>
        <v>3749993</v>
      </c>
      <c r="CT408" s="5">
        <f>Target_CC[[#This Row],[Est_Sust_POTS Sep]]</f>
        <v>3749993</v>
      </c>
      <c r="CU408" s="5">
        <f>Target_CC[[#This Row],[Est_Sust_POTS Okt]]</f>
        <v>3749993</v>
      </c>
      <c r="CV408" s="5">
        <f>Target_CC[[#This Row],[Est_Sust_POTS Nov]]</f>
        <v>3749993</v>
      </c>
      <c r="CW408" s="5">
        <f>SUM(Target_CC[[#This Row],[Est_Sust_POTS Jan]:[Est_Sust_POTS Des]])</f>
        <v>44983603</v>
      </c>
      <c r="CX408" s="5"/>
      <c r="CY408" s="5">
        <v>0</v>
      </c>
      <c r="CZ408" s="5">
        <v>0</v>
      </c>
      <c r="DA408" s="5">
        <v>0</v>
      </c>
      <c r="DB408" s="5"/>
      <c r="DC408" s="5"/>
      <c r="DD408" s="5"/>
      <c r="DE408" s="5"/>
      <c r="DF408" s="5"/>
      <c r="DG408" s="5"/>
      <c r="DH408" s="5"/>
      <c r="DI408" s="5"/>
      <c r="DJ408" s="5">
        <f>SUM(Target_CC[[#This Row],[BC_Jan]:[BC_Des]])</f>
        <v>0</v>
      </c>
      <c r="DK408" s="5"/>
      <c r="DL408" s="5"/>
      <c r="DM408" s="5"/>
      <c r="DN408" s="5"/>
      <c r="DO408" s="5"/>
      <c r="DP408" s="5"/>
      <c r="DQ408" s="5"/>
      <c r="DR408" s="5"/>
      <c r="DS408" s="5"/>
      <c r="DT408" s="5"/>
      <c r="DU408" s="5"/>
      <c r="DV408" s="5"/>
      <c r="DW408" s="5"/>
      <c r="DX408" s="5" t="s">
        <v>160</v>
      </c>
    </row>
    <row r="409" spans="2:128" x14ac:dyDescent="0.3">
      <c r="B409">
        <v>5589453</v>
      </c>
      <c r="C409" t="s">
        <v>683</v>
      </c>
      <c r="D409" t="s">
        <v>331</v>
      </c>
      <c r="E409" t="s">
        <v>318</v>
      </c>
      <c r="F409" t="s">
        <v>296</v>
      </c>
      <c r="G409" t="s">
        <v>19</v>
      </c>
      <c r="H409" t="s">
        <v>159</v>
      </c>
      <c r="I409" t="s">
        <v>29</v>
      </c>
      <c r="J409" s="5">
        <v>60037798.138365775</v>
      </c>
      <c r="K409" s="5">
        <v>4668757.34</v>
      </c>
      <c r="L409" s="5">
        <v>4578649.2229999993</v>
      </c>
      <c r="M409" s="5">
        <v>4595942.6999999993</v>
      </c>
      <c r="N409" s="5">
        <v>4578649.2229999993</v>
      </c>
      <c r="O409" s="5">
        <v>4526768.7920000004</v>
      </c>
      <c r="P409" s="5">
        <v>4474888.3610000005</v>
      </c>
      <c r="Q409" s="5">
        <v>4561355.7459999993</v>
      </c>
      <c r="R409" s="5">
        <v>4630529.6540000001</v>
      </c>
      <c r="S409" s="5">
        <v>4613236.1769999992</v>
      </c>
      <c r="T409" s="5">
        <v>4613236.1769999992</v>
      </c>
      <c r="U409" s="5">
        <v>4630529.6540000001</v>
      </c>
      <c r="V409" s="5">
        <v>4595942.6999999993</v>
      </c>
      <c r="W409" s="5">
        <v>55068485.746999994</v>
      </c>
      <c r="X409" s="5">
        <v>0</v>
      </c>
      <c r="Y409" s="5">
        <v>690859.22431823774</v>
      </c>
      <c r="Z409" s="5">
        <v>683729.23020126333</v>
      </c>
      <c r="AA409" s="5">
        <v>537486.86343142285</v>
      </c>
      <c r="AB409" s="5">
        <v>586231.66372162709</v>
      </c>
      <c r="AC409" s="5">
        <v>571553.53985494352</v>
      </c>
      <c r="AD409" s="5">
        <v>710365.72728492401</v>
      </c>
      <c r="AE409" s="5">
        <v>598269.13892134407</v>
      </c>
      <c r="AF409" s="5">
        <v>715610.41381648171</v>
      </c>
      <c r="AG409" s="5">
        <v>720720.50871695695</v>
      </c>
      <c r="AH409" s="5">
        <v>611960.29877694696</v>
      </c>
      <c r="AI409" s="5">
        <v>623089.45347582689</v>
      </c>
      <c r="AJ409" s="5">
        <v>7049876.062519975</v>
      </c>
      <c r="AK409" s="5">
        <v>4668757.34</v>
      </c>
      <c r="AL409" s="5">
        <v>5269508.4473182373</v>
      </c>
      <c r="AM409" s="5">
        <v>5279671.9302012622</v>
      </c>
      <c r="AN409" s="5">
        <v>5116136.0864314223</v>
      </c>
      <c r="AO409" s="5">
        <v>5113000.4557216279</v>
      </c>
      <c r="AP409" s="5">
        <v>5046441.9008549443</v>
      </c>
      <c r="AQ409" s="5">
        <v>5271721.4732849235</v>
      </c>
      <c r="AR409" s="5">
        <v>5228798.7929213438</v>
      </c>
      <c r="AS409" s="5">
        <v>5328846.590816481</v>
      </c>
      <c r="AT409" s="5">
        <v>5333956.6857169559</v>
      </c>
      <c r="AU409" s="5">
        <v>5242489.9527769471</v>
      </c>
      <c r="AV409" s="5">
        <v>5219032.1534758266</v>
      </c>
      <c r="AW409" s="5">
        <f>SUM(Target_CC[[#This Row],[Target_Jan]:[Target_Des]])</f>
        <v>62118361.809519976</v>
      </c>
      <c r="AX409" s="5">
        <v>0</v>
      </c>
      <c r="AY409" s="5">
        <v>0</v>
      </c>
      <c r="AZ409" s="5">
        <v>0</v>
      </c>
      <c r="BA409" s="5">
        <v>0</v>
      </c>
      <c r="BB409" s="5">
        <v>0</v>
      </c>
      <c r="BC409" s="5">
        <v>0</v>
      </c>
      <c r="BD409" s="5">
        <v>0</v>
      </c>
      <c r="BE409" s="5">
        <v>0</v>
      </c>
      <c r="BF409" s="5">
        <v>0</v>
      </c>
      <c r="BG409" s="5">
        <v>0</v>
      </c>
      <c r="BH409" s="5">
        <v>0</v>
      </c>
      <c r="BI409" s="5">
        <v>0</v>
      </c>
      <c r="BJ409" s="5">
        <f>SUM(Target_CC[[#This Row],[Target_NGTMA_Jan]:[Target_NGTMA_Des]])</f>
        <v>0</v>
      </c>
      <c r="BK409" s="5">
        <v>4428215</v>
      </c>
      <c r="BL409" s="5">
        <v>4692148</v>
      </c>
      <c r="BM409" s="5">
        <v>3708411</v>
      </c>
      <c r="BN409" s="5">
        <f>Target_CC[[#This Row],[Est_Sust_NP Apr]]+Target_CC[[#This Row],[Est_Sust_POTS Apr]]+Target_CC[[#This Row],[BC_Apr]]</f>
        <v>3393866</v>
      </c>
      <c r="BO409" s="5">
        <f>Target_CC[[#This Row],[Est_Sust_NP Mei]]+Target_CC[[#This Row],[Est_Sust_POTS Mei]]+Target_CC[[#This Row],[BC_Mei]]</f>
        <v>3393866</v>
      </c>
      <c r="BP409" s="5">
        <f>Target_CC[[#This Row],[Est_Sust_NP Jun]]+Target_CC[[#This Row],[Est_Sust_POTS Jun]]+Target_CC[[#This Row],[BC_Jun]]</f>
        <v>3393866</v>
      </c>
      <c r="BQ409" s="5">
        <f>Target_CC[[#This Row],[Est_Sust_NP Jul]]+Target_CC[[#This Row],[Est_Sust_POTS Jul]]+Target_CC[[#This Row],[BC_Jul]]</f>
        <v>3393866</v>
      </c>
      <c r="BR409" s="5">
        <f>Target_CC[[#This Row],[Est_Sust_NP Agu]]+Target_CC[[#This Row],[Est_Sust_POTS Agu]]+Target_CC[[#This Row],[BC_Agu]]</f>
        <v>3393866</v>
      </c>
      <c r="BS409" s="5">
        <f>Target_CC[[#This Row],[Est_Sust_NP Sep]]+Target_CC[[#This Row],[Est_Sust_POTS Sep]]+Target_CC[[#This Row],[BC_Sep]]</f>
        <v>3393866</v>
      </c>
      <c r="BT409" s="5">
        <f>Target_CC[[#This Row],[Est_Sust_NP Okt]]+Target_CC[[#This Row],[Est_Sust_POTS Okt]]+Target_CC[[#This Row],[BC_Okt]]</f>
        <v>3393866</v>
      </c>
      <c r="BU409" s="5">
        <f>Target_CC[[#This Row],[Est_Sust_NP Nov]]+Target_CC[[#This Row],[Est_Sust_POTS Nov]]+Target_CC[[#This Row],[BC_Nov]]</f>
        <v>3393866</v>
      </c>
      <c r="BV409" s="5">
        <f>Target_CC[[#This Row],[Est_Sust_NP Des]]+Target_CC[[#This Row],[Est_Sust_POTS Des]]+Target_CC[[#This Row],[BC_Des]]</f>
        <v>3393866</v>
      </c>
      <c r="BW409" s="5">
        <f>SUM(Target_CC[[#This Row],[Real_Jan]:[Real_Des]])</f>
        <v>43373568</v>
      </c>
      <c r="BX409" s="5">
        <v>0</v>
      </c>
      <c r="BY409" s="5">
        <v>0</v>
      </c>
      <c r="BZ409" s="5">
        <v>0</v>
      </c>
      <c r="CA409" s="5">
        <f>Target_CC[[#This Row],[Est_Sust_NP Mar]]*95%</f>
        <v>0</v>
      </c>
      <c r="CB409" s="5">
        <f>Target_CC[[#This Row],[Est_Sust_NP Apr]]</f>
        <v>0</v>
      </c>
      <c r="CC409" s="5">
        <f>Target_CC[[#This Row],[Est_Sust_NP Mei]]</f>
        <v>0</v>
      </c>
      <c r="CD409" s="5">
        <f>Target_CC[[#This Row],[Est_Sust_NP Jun]]</f>
        <v>0</v>
      </c>
      <c r="CE409" s="5">
        <f>Target_CC[[#This Row],[Est_Sust_NP Jul]]</f>
        <v>0</v>
      </c>
      <c r="CF409" s="5">
        <f>Target_CC[[#This Row],[Est_Sust_NP Agu]]</f>
        <v>0</v>
      </c>
      <c r="CG409" s="5">
        <f>Target_CC[[#This Row],[Est_Sust_NP Sep]]</f>
        <v>0</v>
      </c>
      <c r="CH409" s="5">
        <f>Target_CC[[#This Row],[Est_Sust_NP Okt]]</f>
        <v>0</v>
      </c>
      <c r="CI409" s="5">
        <f>Target_CC[[#This Row],[Est_Sust_NP Nov]]</f>
        <v>0</v>
      </c>
      <c r="CJ409" s="5">
        <f>SUM(Target_CC[[#This Row],[Est_Sust_NP Jan]:[Est_Sust_NP Des]])</f>
        <v>0</v>
      </c>
      <c r="CK409" s="5">
        <v>3891271</v>
      </c>
      <c r="CL409" s="5">
        <v>4296624</v>
      </c>
      <c r="CM409" s="5">
        <v>3393866</v>
      </c>
      <c r="CN409" s="5">
        <f>Target_CC[[#This Row],[Est_Sust_POTS Mar]]</f>
        <v>3393866</v>
      </c>
      <c r="CO409" s="5">
        <f>Target_CC[[#This Row],[Est_Sust_POTS Apr]]</f>
        <v>3393866</v>
      </c>
      <c r="CP409" s="5">
        <f>Target_CC[[#This Row],[Est_Sust_POTS Mei]]</f>
        <v>3393866</v>
      </c>
      <c r="CQ409" s="5">
        <f>Target_CC[[#This Row],[Est_Sust_POTS Jun]]</f>
        <v>3393866</v>
      </c>
      <c r="CR409" s="5">
        <f>Target_CC[[#This Row],[Est_Sust_POTS Jul]]</f>
        <v>3393866</v>
      </c>
      <c r="CS409" s="5">
        <f>Target_CC[[#This Row],[Est_Sust_POTS Agu]]</f>
        <v>3393866</v>
      </c>
      <c r="CT409" s="5">
        <f>Target_CC[[#This Row],[Est_Sust_POTS Sep]]</f>
        <v>3393866</v>
      </c>
      <c r="CU409" s="5">
        <f>Target_CC[[#This Row],[Est_Sust_POTS Okt]]</f>
        <v>3393866</v>
      </c>
      <c r="CV409" s="5">
        <f>Target_CC[[#This Row],[Est_Sust_POTS Nov]]</f>
        <v>3393866</v>
      </c>
      <c r="CW409" s="5">
        <f>SUM(Target_CC[[#This Row],[Est_Sust_POTS Jan]:[Est_Sust_POTS Des]])</f>
        <v>42126555</v>
      </c>
      <c r="CX409" s="5"/>
      <c r="CY409" s="5">
        <v>0</v>
      </c>
      <c r="CZ409" s="5">
        <v>0</v>
      </c>
      <c r="DA409" s="5">
        <v>0</v>
      </c>
      <c r="DB409" s="5"/>
      <c r="DC409" s="5"/>
      <c r="DD409" s="5"/>
      <c r="DE409" s="5"/>
      <c r="DF409" s="5"/>
      <c r="DG409" s="5"/>
      <c r="DH409" s="5"/>
      <c r="DI409" s="5"/>
      <c r="DJ409" s="5">
        <f>SUM(Target_CC[[#This Row],[BC_Jan]:[BC_Des]])</f>
        <v>0</v>
      </c>
      <c r="DK409" s="5"/>
      <c r="DL409" s="5"/>
      <c r="DM409" s="5"/>
      <c r="DN409" s="5"/>
      <c r="DO409" s="5"/>
      <c r="DP409" s="5"/>
      <c r="DQ409" s="5"/>
      <c r="DR409" s="5"/>
      <c r="DS409" s="5"/>
      <c r="DT409" s="5"/>
      <c r="DU409" s="5"/>
      <c r="DV409" s="5"/>
      <c r="DW409" s="5"/>
      <c r="DX409" s="5" t="s">
        <v>160</v>
      </c>
    </row>
    <row r="410" spans="2:128" x14ac:dyDescent="0.3">
      <c r="B410">
        <v>3220062</v>
      </c>
      <c r="C410" t="s">
        <v>684</v>
      </c>
      <c r="D410" t="s">
        <v>495</v>
      </c>
      <c r="E410" t="s">
        <v>293</v>
      </c>
      <c r="F410" t="s">
        <v>294</v>
      </c>
      <c r="G410" t="s">
        <v>25</v>
      </c>
      <c r="H410" t="s">
        <v>159</v>
      </c>
      <c r="I410" t="s">
        <v>29</v>
      </c>
      <c r="J410" s="5">
        <v>67035971.349401169</v>
      </c>
      <c r="K410" s="5">
        <v>3028297.7272727275</v>
      </c>
      <c r="L410" s="5">
        <v>3187681.8181818184</v>
      </c>
      <c r="M410" s="5">
        <v>2868913.6363636362</v>
      </c>
      <c r="N410" s="5">
        <v>2550145.4545454546</v>
      </c>
      <c r="O410" s="5">
        <v>2709529.5454545459</v>
      </c>
      <c r="P410" s="5">
        <v>2868913.6363636362</v>
      </c>
      <c r="Q410" s="5">
        <v>3665834.0909090913</v>
      </c>
      <c r="R410" s="5">
        <v>3347065.9090909096</v>
      </c>
      <c r="S410" s="5">
        <v>3347065.9090909096</v>
      </c>
      <c r="T410" s="5">
        <v>3665834.0909090913</v>
      </c>
      <c r="U410" s="5">
        <v>3187681.8181818184</v>
      </c>
      <c r="V410" s="5">
        <v>3347065.9090909096</v>
      </c>
      <c r="W410" s="5">
        <v>37774029.545454547</v>
      </c>
      <c r="X410" s="5">
        <v>13151.873972041847</v>
      </c>
      <c r="Y410" s="5">
        <v>25128.004318181818</v>
      </c>
      <c r="Z410" s="5">
        <v>27640.804750000003</v>
      </c>
      <c r="AA410" s="5">
        <v>26900.924622853538</v>
      </c>
      <c r="AB410" s="5">
        <v>43196.677038620583</v>
      </c>
      <c r="AC410" s="5">
        <v>38877.009334758528</v>
      </c>
      <c r="AD410" s="5">
        <v>21958.310827965463</v>
      </c>
      <c r="AE410" s="5">
        <v>48308.283821524019</v>
      </c>
      <c r="AF410" s="5">
        <v>40256.903184603347</v>
      </c>
      <c r="AG410" s="5">
        <v>48308.283821524019</v>
      </c>
      <c r="AH410" s="5">
        <v>52333.97413998437</v>
      </c>
      <c r="AI410" s="5">
        <v>52333.97413998437</v>
      </c>
      <c r="AJ410" s="5">
        <v>438395.0239720419</v>
      </c>
      <c r="AK410" s="5">
        <v>3041449.6012447695</v>
      </c>
      <c r="AL410" s="5">
        <v>3212809.8225000002</v>
      </c>
      <c r="AM410" s="5">
        <v>2896554.4411136364</v>
      </c>
      <c r="AN410" s="5">
        <v>2577046.3791683083</v>
      </c>
      <c r="AO410" s="5">
        <v>2752726.2224931666</v>
      </c>
      <c r="AP410" s="5">
        <v>2907790.6456983946</v>
      </c>
      <c r="AQ410" s="5">
        <v>3687792.4017370567</v>
      </c>
      <c r="AR410" s="5">
        <v>3395374.1929124338</v>
      </c>
      <c r="AS410" s="5">
        <v>3387322.8122755131</v>
      </c>
      <c r="AT410" s="5">
        <v>3714142.3747306154</v>
      </c>
      <c r="AU410" s="5">
        <v>3240015.7923218026</v>
      </c>
      <c r="AV410" s="5">
        <v>3399399.8832308939</v>
      </c>
      <c r="AW410" s="5">
        <f>SUM(Target_CC[[#This Row],[Target_Jan]:[Target_Des]])</f>
        <v>38212424.569426596</v>
      </c>
      <c r="AX410" s="5">
        <v>0</v>
      </c>
      <c r="AY410" s="5">
        <v>0</v>
      </c>
      <c r="AZ410" s="5">
        <v>0</v>
      </c>
      <c r="BA410" s="5">
        <v>0</v>
      </c>
      <c r="BB410" s="5">
        <v>0</v>
      </c>
      <c r="BC410" s="5">
        <v>0</v>
      </c>
      <c r="BD410" s="5">
        <v>0</v>
      </c>
      <c r="BE410" s="5">
        <v>0</v>
      </c>
      <c r="BF410" s="5">
        <v>0</v>
      </c>
      <c r="BG410" s="5">
        <v>0</v>
      </c>
      <c r="BH410" s="5">
        <v>0</v>
      </c>
      <c r="BI410" s="5">
        <v>0</v>
      </c>
      <c r="BJ410" s="5">
        <f>SUM(Target_CC[[#This Row],[Target_NGTMA_Jan]:[Target_NGTMA_Des]])</f>
        <v>0</v>
      </c>
      <c r="BK410" s="5">
        <v>3915570</v>
      </c>
      <c r="BL410" s="5">
        <v>3921960</v>
      </c>
      <c r="BM410" s="5">
        <v>3914700</v>
      </c>
      <c r="BN410" s="5">
        <f>Target_CC[[#This Row],[Est_Sust_NP Apr]]+Target_CC[[#This Row],[Est_Sust_POTS Apr]]+Target_CC[[#This Row],[BC_Apr]]</f>
        <v>3914700</v>
      </c>
      <c r="BO410" s="5">
        <f>Target_CC[[#This Row],[Est_Sust_NP Mei]]+Target_CC[[#This Row],[Est_Sust_POTS Mei]]+Target_CC[[#This Row],[BC_Mei]]</f>
        <v>3914700</v>
      </c>
      <c r="BP410" s="5">
        <f>Target_CC[[#This Row],[Est_Sust_NP Jun]]+Target_CC[[#This Row],[Est_Sust_POTS Jun]]+Target_CC[[#This Row],[BC_Jun]]</f>
        <v>3914700</v>
      </c>
      <c r="BQ410" s="5">
        <f>Target_CC[[#This Row],[Est_Sust_NP Jul]]+Target_CC[[#This Row],[Est_Sust_POTS Jul]]+Target_CC[[#This Row],[BC_Jul]]</f>
        <v>3914700</v>
      </c>
      <c r="BR410" s="5">
        <f>Target_CC[[#This Row],[Est_Sust_NP Agu]]+Target_CC[[#This Row],[Est_Sust_POTS Agu]]+Target_CC[[#This Row],[BC_Agu]]</f>
        <v>3914700</v>
      </c>
      <c r="BS410" s="5">
        <f>Target_CC[[#This Row],[Est_Sust_NP Sep]]+Target_CC[[#This Row],[Est_Sust_POTS Sep]]+Target_CC[[#This Row],[BC_Sep]]</f>
        <v>3914700</v>
      </c>
      <c r="BT410" s="5">
        <f>Target_CC[[#This Row],[Est_Sust_NP Okt]]+Target_CC[[#This Row],[Est_Sust_POTS Okt]]+Target_CC[[#This Row],[BC_Okt]]</f>
        <v>3914700</v>
      </c>
      <c r="BU410" s="5">
        <f>Target_CC[[#This Row],[Est_Sust_NP Nov]]+Target_CC[[#This Row],[Est_Sust_POTS Nov]]+Target_CC[[#This Row],[BC_Nov]]</f>
        <v>3914700</v>
      </c>
      <c r="BV410" s="5">
        <f>Target_CC[[#This Row],[Est_Sust_NP Des]]+Target_CC[[#This Row],[Est_Sust_POTS Des]]+Target_CC[[#This Row],[BC_Des]]</f>
        <v>3914700</v>
      </c>
      <c r="BW410" s="5">
        <f>SUM(Target_CC[[#This Row],[Real_Jan]:[Real_Des]])</f>
        <v>46984530</v>
      </c>
      <c r="BX410" s="5">
        <v>0</v>
      </c>
      <c r="BY410" s="5">
        <v>0</v>
      </c>
      <c r="BZ410" s="5">
        <v>0</v>
      </c>
      <c r="CA410" s="5">
        <f>Target_CC[[#This Row],[Est_Sust_NP Mar]]*95%</f>
        <v>0</v>
      </c>
      <c r="CB410" s="5">
        <f>Target_CC[[#This Row],[Est_Sust_NP Apr]]</f>
        <v>0</v>
      </c>
      <c r="CC410" s="5">
        <f>Target_CC[[#This Row],[Est_Sust_NP Mei]]</f>
        <v>0</v>
      </c>
      <c r="CD410" s="5">
        <f>Target_CC[[#This Row],[Est_Sust_NP Jun]]</f>
        <v>0</v>
      </c>
      <c r="CE410" s="5">
        <f>Target_CC[[#This Row],[Est_Sust_NP Jul]]</f>
        <v>0</v>
      </c>
      <c r="CF410" s="5">
        <f>Target_CC[[#This Row],[Est_Sust_NP Agu]]</f>
        <v>0</v>
      </c>
      <c r="CG410" s="5">
        <f>Target_CC[[#This Row],[Est_Sust_NP Sep]]</f>
        <v>0</v>
      </c>
      <c r="CH410" s="5">
        <f>Target_CC[[#This Row],[Est_Sust_NP Okt]]</f>
        <v>0</v>
      </c>
      <c r="CI410" s="5">
        <f>Target_CC[[#This Row],[Est_Sust_NP Nov]]</f>
        <v>0</v>
      </c>
      <c r="CJ410" s="5">
        <f>SUM(Target_CC[[#This Row],[Est_Sust_NP Jan]:[Est_Sust_NP Des]])</f>
        <v>0</v>
      </c>
      <c r="CK410" s="5">
        <v>3914700</v>
      </c>
      <c r="CL410" s="5">
        <v>3914950</v>
      </c>
      <c r="CM410" s="5">
        <v>3914700</v>
      </c>
      <c r="CN410" s="5">
        <f>Target_CC[[#This Row],[Est_Sust_POTS Mar]]</f>
        <v>3914700</v>
      </c>
      <c r="CO410" s="5">
        <f>Target_CC[[#This Row],[Est_Sust_POTS Apr]]</f>
        <v>3914700</v>
      </c>
      <c r="CP410" s="5">
        <f>Target_CC[[#This Row],[Est_Sust_POTS Mei]]</f>
        <v>3914700</v>
      </c>
      <c r="CQ410" s="5">
        <f>Target_CC[[#This Row],[Est_Sust_POTS Jun]]</f>
        <v>3914700</v>
      </c>
      <c r="CR410" s="5">
        <f>Target_CC[[#This Row],[Est_Sust_POTS Jul]]</f>
        <v>3914700</v>
      </c>
      <c r="CS410" s="5">
        <f>Target_CC[[#This Row],[Est_Sust_POTS Agu]]</f>
        <v>3914700</v>
      </c>
      <c r="CT410" s="5">
        <f>Target_CC[[#This Row],[Est_Sust_POTS Sep]]</f>
        <v>3914700</v>
      </c>
      <c r="CU410" s="5">
        <f>Target_CC[[#This Row],[Est_Sust_POTS Okt]]</f>
        <v>3914700</v>
      </c>
      <c r="CV410" s="5">
        <f>Target_CC[[#This Row],[Est_Sust_POTS Nov]]</f>
        <v>3914700</v>
      </c>
      <c r="CW410" s="5">
        <f>SUM(Target_CC[[#This Row],[Est_Sust_POTS Jan]:[Est_Sust_POTS Des]])</f>
        <v>46976650</v>
      </c>
      <c r="CX410" s="5"/>
      <c r="CY410" s="5">
        <v>0</v>
      </c>
      <c r="CZ410" s="5">
        <v>0</v>
      </c>
      <c r="DA410" s="5">
        <v>0</v>
      </c>
      <c r="DB410" s="5"/>
      <c r="DC410" s="5"/>
      <c r="DD410" s="5"/>
      <c r="DE410" s="5"/>
      <c r="DF410" s="5"/>
      <c r="DG410" s="5"/>
      <c r="DH410" s="5"/>
      <c r="DI410" s="5"/>
      <c r="DJ410" s="5">
        <f>SUM(Target_CC[[#This Row],[BC_Jan]:[BC_Des]])</f>
        <v>0</v>
      </c>
      <c r="DK410" s="5"/>
      <c r="DL410" s="5"/>
      <c r="DM410" s="5"/>
      <c r="DN410" s="5"/>
      <c r="DO410" s="5"/>
      <c r="DP410" s="5"/>
      <c r="DQ410" s="5"/>
      <c r="DR410" s="5"/>
      <c r="DS410" s="5"/>
      <c r="DT410" s="5"/>
      <c r="DU410" s="5"/>
      <c r="DV410" s="5"/>
      <c r="DW410" s="5"/>
      <c r="DX410" s="5" t="s">
        <v>160</v>
      </c>
    </row>
    <row r="411" spans="2:128" x14ac:dyDescent="0.3">
      <c r="B411">
        <v>19176586</v>
      </c>
      <c r="C411" t="s">
        <v>685</v>
      </c>
      <c r="D411" t="s">
        <v>331</v>
      </c>
      <c r="E411" t="s">
        <v>318</v>
      </c>
      <c r="F411" t="s">
        <v>296</v>
      </c>
      <c r="G411" t="s">
        <v>25</v>
      </c>
      <c r="H411" t="s">
        <v>159</v>
      </c>
      <c r="I411" t="s">
        <v>29</v>
      </c>
      <c r="J411" s="5">
        <v>50183131.546666674</v>
      </c>
      <c r="K411" s="5">
        <v>4588897.3599999994</v>
      </c>
      <c r="L411" s="5">
        <v>4361857.4919999996</v>
      </c>
      <c r="M411" s="5">
        <v>4405430.8000000007</v>
      </c>
      <c r="N411" s="5">
        <v>4361857.4919999996</v>
      </c>
      <c r="O411" s="5">
        <v>4231137.568</v>
      </c>
      <c r="P411" s="5">
        <v>4100417.6440000003</v>
      </c>
      <c r="Q411" s="5">
        <v>4318284.1839999994</v>
      </c>
      <c r="R411" s="5">
        <v>4492577.4160000002</v>
      </c>
      <c r="S411" s="5">
        <v>4449004.108</v>
      </c>
      <c r="T411" s="5">
        <v>4449004.108</v>
      </c>
      <c r="U411" s="5">
        <v>4492577.4160000002</v>
      </c>
      <c r="V411" s="5">
        <v>4405430.8000000007</v>
      </c>
      <c r="W411" s="5">
        <v>52656476.388000011</v>
      </c>
      <c r="X411" s="5">
        <v>0</v>
      </c>
      <c r="Y411" s="5">
        <v>690859.22431823774</v>
      </c>
      <c r="Z411" s="5">
        <v>683729.23020126333</v>
      </c>
      <c r="AA411" s="5">
        <v>537486.86343142285</v>
      </c>
      <c r="AB411" s="5">
        <v>586231.66372162709</v>
      </c>
      <c r="AC411" s="5">
        <v>571553.53985494352</v>
      </c>
      <c r="AD411" s="5">
        <v>710365.72728492401</v>
      </c>
      <c r="AE411" s="5">
        <v>598269.13892134407</v>
      </c>
      <c r="AF411" s="5">
        <v>715610.41381648171</v>
      </c>
      <c r="AG411" s="5">
        <v>720720.50871695695</v>
      </c>
      <c r="AH411" s="5">
        <v>611960.29877694696</v>
      </c>
      <c r="AI411" s="5">
        <v>623089.45347582689</v>
      </c>
      <c r="AJ411" s="5">
        <v>7049876.062519975</v>
      </c>
      <c r="AK411" s="5">
        <v>4588897.3599999994</v>
      </c>
      <c r="AL411" s="5">
        <v>5052716.7163182376</v>
      </c>
      <c r="AM411" s="5">
        <v>5089160.0302012637</v>
      </c>
      <c r="AN411" s="5">
        <v>4899344.3554314226</v>
      </c>
      <c r="AO411" s="5">
        <v>4817369.2317216266</v>
      </c>
      <c r="AP411" s="5">
        <v>4671971.1838549441</v>
      </c>
      <c r="AQ411" s="5">
        <v>5028649.9112849236</v>
      </c>
      <c r="AR411" s="5">
        <v>5090846.5549213439</v>
      </c>
      <c r="AS411" s="5">
        <v>5164614.5218164818</v>
      </c>
      <c r="AT411" s="5">
        <v>5169724.6167169567</v>
      </c>
      <c r="AU411" s="5">
        <v>5104537.7147769472</v>
      </c>
      <c r="AV411" s="5">
        <v>5028520.2534758281</v>
      </c>
      <c r="AW411" s="5">
        <f>SUM(Target_CC[[#This Row],[Target_Jan]:[Target_Des]])</f>
        <v>59706352.450519986</v>
      </c>
      <c r="AX411" s="5">
        <v>0</v>
      </c>
      <c r="AY411" s="5">
        <v>0</v>
      </c>
      <c r="AZ411" s="5">
        <v>0</v>
      </c>
      <c r="BA411" s="5">
        <v>0</v>
      </c>
      <c r="BB411" s="5">
        <v>0</v>
      </c>
      <c r="BC411" s="5">
        <v>0</v>
      </c>
      <c r="BD411" s="5">
        <v>0</v>
      </c>
      <c r="BE411" s="5">
        <v>0</v>
      </c>
      <c r="BF411" s="5">
        <v>0</v>
      </c>
      <c r="BG411" s="5">
        <v>0</v>
      </c>
      <c r="BH411" s="5">
        <v>0</v>
      </c>
      <c r="BI411" s="5">
        <v>0</v>
      </c>
      <c r="BJ411" s="5">
        <f>SUM(Target_CC[[#This Row],[Target_NGTMA_Jan]:[Target_NGTMA_Des]])</f>
        <v>0</v>
      </c>
      <c r="BK411" s="5">
        <v>3943610</v>
      </c>
      <c r="BL411" s="5">
        <v>4143287</v>
      </c>
      <c r="BM411" s="5">
        <v>4177124</v>
      </c>
      <c r="BN411" s="5">
        <f>Target_CC[[#This Row],[Est_Sust_NP Apr]]+Target_CC[[#This Row],[Est_Sust_POTS Apr]]+Target_CC[[#This Row],[BC_Apr]]</f>
        <v>4177124</v>
      </c>
      <c r="BO411" s="5">
        <f>Target_CC[[#This Row],[Est_Sust_NP Mei]]+Target_CC[[#This Row],[Est_Sust_POTS Mei]]+Target_CC[[#This Row],[BC_Mei]]</f>
        <v>4177124</v>
      </c>
      <c r="BP411" s="5">
        <f>Target_CC[[#This Row],[Est_Sust_NP Jun]]+Target_CC[[#This Row],[Est_Sust_POTS Jun]]+Target_CC[[#This Row],[BC_Jun]]</f>
        <v>4177124</v>
      </c>
      <c r="BQ411" s="5">
        <f>Target_CC[[#This Row],[Est_Sust_NP Jul]]+Target_CC[[#This Row],[Est_Sust_POTS Jul]]+Target_CC[[#This Row],[BC_Jul]]</f>
        <v>4177124</v>
      </c>
      <c r="BR411" s="5">
        <f>Target_CC[[#This Row],[Est_Sust_NP Agu]]+Target_CC[[#This Row],[Est_Sust_POTS Agu]]+Target_CC[[#This Row],[BC_Agu]]</f>
        <v>4177124</v>
      </c>
      <c r="BS411" s="5">
        <f>Target_CC[[#This Row],[Est_Sust_NP Sep]]+Target_CC[[#This Row],[Est_Sust_POTS Sep]]+Target_CC[[#This Row],[BC_Sep]]</f>
        <v>4177124</v>
      </c>
      <c r="BT411" s="5">
        <f>Target_CC[[#This Row],[Est_Sust_NP Okt]]+Target_CC[[#This Row],[Est_Sust_POTS Okt]]+Target_CC[[#This Row],[BC_Okt]]</f>
        <v>4177124</v>
      </c>
      <c r="BU411" s="5">
        <f>Target_CC[[#This Row],[Est_Sust_NP Nov]]+Target_CC[[#This Row],[Est_Sust_POTS Nov]]+Target_CC[[#This Row],[BC_Nov]]</f>
        <v>4177124</v>
      </c>
      <c r="BV411" s="5">
        <f>Target_CC[[#This Row],[Est_Sust_NP Des]]+Target_CC[[#This Row],[Est_Sust_POTS Des]]+Target_CC[[#This Row],[BC_Des]]</f>
        <v>4177124</v>
      </c>
      <c r="BW411" s="5">
        <f>SUM(Target_CC[[#This Row],[Real_Jan]:[Real_Des]])</f>
        <v>49858137</v>
      </c>
      <c r="BX411" s="5">
        <v>0</v>
      </c>
      <c r="BY411" s="5">
        <v>0</v>
      </c>
      <c r="BZ411" s="5">
        <v>0</v>
      </c>
      <c r="CA411" s="5">
        <f>Target_CC[[#This Row],[Est_Sust_NP Mar]]*95%</f>
        <v>0</v>
      </c>
      <c r="CB411" s="5">
        <f>Target_CC[[#This Row],[Est_Sust_NP Apr]]</f>
        <v>0</v>
      </c>
      <c r="CC411" s="5">
        <f>Target_CC[[#This Row],[Est_Sust_NP Mei]]</f>
        <v>0</v>
      </c>
      <c r="CD411" s="5">
        <f>Target_CC[[#This Row],[Est_Sust_NP Jun]]</f>
        <v>0</v>
      </c>
      <c r="CE411" s="5">
        <f>Target_CC[[#This Row],[Est_Sust_NP Jul]]</f>
        <v>0</v>
      </c>
      <c r="CF411" s="5">
        <f>Target_CC[[#This Row],[Est_Sust_NP Agu]]</f>
        <v>0</v>
      </c>
      <c r="CG411" s="5">
        <f>Target_CC[[#This Row],[Est_Sust_NP Sep]]</f>
        <v>0</v>
      </c>
      <c r="CH411" s="5">
        <f>Target_CC[[#This Row],[Est_Sust_NP Okt]]</f>
        <v>0</v>
      </c>
      <c r="CI411" s="5">
        <f>Target_CC[[#This Row],[Est_Sust_NP Nov]]</f>
        <v>0</v>
      </c>
      <c r="CJ411" s="5">
        <f>SUM(Target_CC[[#This Row],[Est_Sust_NP Jan]:[Est_Sust_NP Des]])</f>
        <v>0</v>
      </c>
      <c r="CK411" s="5">
        <v>3943610</v>
      </c>
      <c r="CL411" s="5">
        <v>4143287</v>
      </c>
      <c r="CM411" s="5">
        <v>4177124</v>
      </c>
      <c r="CN411" s="5">
        <f>Target_CC[[#This Row],[Est_Sust_POTS Mar]]</f>
        <v>4177124</v>
      </c>
      <c r="CO411" s="5">
        <f>Target_CC[[#This Row],[Est_Sust_POTS Apr]]</f>
        <v>4177124</v>
      </c>
      <c r="CP411" s="5">
        <f>Target_CC[[#This Row],[Est_Sust_POTS Mei]]</f>
        <v>4177124</v>
      </c>
      <c r="CQ411" s="5">
        <f>Target_CC[[#This Row],[Est_Sust_POTS Jun]]</f>
        <v>4177124</v>
      </c>
      <c r="CR411" s="5">
        <f>Target_CC[[#This Row],[Est_Sust_POTS Jul]]</f>
        <v>4177124</v>
      </c>
      <c r="CS411" s="5">
        <f>Target_CC[[#This Row],[Est_Sust_POTS Agu]]</f>
        <v>4177124</v>
      </c>
      <c r="CT411" s="5">
        <f>Target_CC[[#This Row],[Est_Sust_POTS Sep]]</f>
        <v>4177124</v>
      </c>
      <c r="CU411" s="5">
        <f>Target_CC[[#This Row],[Est_Sust_POTS Okt]]</f>
        <v>4177124</v>
      </c>
      <c r="CV411" s="5">
        <f>Target_CC[[#This Row],[Est_Sust_POTS Nov]]</f>
        <v>4177124</v>
      </c>
      <c r="CW411" s="5">
        <f>SUM(Target_CC[[#This Row],[Est_Sust_POTS Jan]:[Est_Sust_POTS Des]])</f>
        <v>49858137</v>
      </c>
      <c r="CX411" s="5"/>
      <c r="CY411" s="5">
        <v>0</v>
      </c>
      <c r="CZ411" s="5">
        <v>0</v>
      </c>
      <c r="DA411" s="5">
        <v>0</v>
      </c>
      <c r="DB411" s="5"/>
      <c r="DC411" s="5"/>
      <c r="DD411" s="5"/>
      <c r="DE411" s="5"/>
      <c r="DF411" s="5"/>
      <c r="DG411" s="5"/>
      <c r="DH411" s="5"/>
      <c r="DI411" s="5"/>
      <c r="DJ411" s="5">
        <f>SUM(Target_CC[[#This Row],[BC_Jan]:[BC_Des]])</f>
        <v>0</v>
      </c>
      <c r="DK411" s="5"/>
      <c r="DL411" s="5"/>
      <c r="DM411" s="5"/>
      <c r="DN411" s="5"/>
      <c r="DO411" s="5"/>
      <c r="DP411" s="5"/>
      <c r="DQ411" s="5"/>
      <c r="DR411" s="5"/>
      <c r="DS411" s="5"/>
      <c r="DT411" s="5"/>
      <c r="DU411" s="5"/>
      <c r="DV411" s="5"/>
      <c r="DW411" s="5"/>
      <c r="DX411" s="5" t="s">
        <v>160</v>
      </c>
    </row>
    <row r="412" spans="2:128" x14ac:dyDescent="0.3">
      <c r="B412">
        <v>19560217</v>
      </c>
      <c r="C412" t="s">
        <v>686</v>
      </c>
      <c r="D412" t="s">
        <v>392</v>
      </c>
      <c r="E412" t="s">
        <v>308</v>
      </c>
      <c r="F412" t="s">
        <v>309</v>
      </c>
      <c r="G412" t="s">
        <v>22</v>
      </c>
      <c r="H412" t="s">
        <v>159</v>
      </c>
      <c r="I412" t="s">
        <v>29</v>
      </c>
      <c r="J412" s="5">
        <v>0</v>
      </c>
      <c r="K412" s="5">
        <v>280638.63636363635</v>
      </c>
      <c r="L412" s="5">
        <v>295409.09090909094</v>
      </c>
      <c r="M412" s="5">
        <v>265868.18181818182</v>
      </c>
      <c r="N412" s="5">
        <v>236327.27272727274</v>
      </c>
      <c r="O412" s="5">
        <v>251097.72727272729</v>
      </c>
      <c r="P412" s="5">
        <v>265868.18181818182</v>
      </c>
      <c r="Q412" s="5">
        <v>339720.45454545453</v>
      </c>
      <c r="R412" s="5">
        <v>310179.54545454547</v>
      </c>
      <c r="S412" s="5">
        <v>310179.54545454547</v>
      </c>
      <c r="T412" s="5">
        <v>339720.45454545453</v>
      </c>
      <c r="U412" s="5">
        <v>295409.09090909094</v>
      </c>
      <c r="V412" s="5">
        <v>310179.54545454547</v>
      </c>
      <c r="W412" s="5">
        <v>3500597.7272727275</v>
      </c>
      <c r="X412" s="5">
        <v>37606.39823776127</v>
      </c>
      <c r="Y412" s="5">
        <v>39992.445468291327</v>
      </c>
      <c r="Z412" s="5">
        <v>52621.013873341719</v>
      </c>
      <c r="AA412" s="5">
        <v>53649.93535630501</v>
      </c>
      <c r="AB412" s="5">
        <v>70173.221652006541</v>
      </c>
      <c r="AC412" s="5">
        <v>65566.633260169809</v>
      </c>
      <c r="AD412" s="5">
        <v>57576.720975822973</v>
      </c>
      <c r="AE412" s="5">
        <v>65131.37614545157</v>
      </c>
      <c r="AF412" s="5">
        <v>56553.464998165662</v>
      </c>
      <c r="AG412" s="5">
        <v>59517.728014255117</v>
      </c>
      <c r="AH412" s="5">
        <v>73126.251491272938</v>
      </c>
      <c r="AI412" s="5">
        <v>86758.867770112192</v>
      </c>
      <c r="AJ412" s="5">
        <v>718274.05724295625</v>
      </c>
      <c r="AK412" s="5">
        <v>318245.03460139764</v>
      </c>
      <c r="AL412" s="5">
        <v>335401.53637738229</v>
      </c>
      <c r="AM412" s="5">
        <v>318489.19569152355</v>
      </c>
      <c r="AN412" s="5">
        <v>289977.20808357775</v>
      </c>
      <c r="AO412" s="5">
        <v>321270.94892473385</v>
      </c>
      <c r="AP412" s="5">
        <v>331434.81507835165</v>
      </c>
      <c r="AQ412" s="5">
        <v>397297.17552127747</v>
      </c>
      <c r="AR412" s="5">
        <v>375310.92159999703</v>
      </c>
      <c r="AS412" s="5">
        <v>366733.01045271114</v>
      </c>
      <c r="AT412" s="5">
        <v>399238.18255970965</v>
      </c>
      <c r="AU412" s="5">
        <v>368535.34240036388</v>
      </c>
      <c r="AV412" s="5">
        <v>396938.41322465765</v>
      </c>
      <c r="AW412" s="5">
        <f>SUM(Target_CC[[#This Row],[Target_Jan]:[Target_Des]])</f>
        <v>4218871.7845156835</v>
      </c>
      <c r="AX412" s="5">
        <v>0</v>
      </c>
      <c r="AY412" s="5">
        <v>0</v>
      </c>
      <c r="AZ412" s="5">
        <v>0</v>
      </c>
      <c r="BA412" s="5">
        <v>0</v>
      </c>
      <c r="BB412" s="5">
        <v>0</v>
      </c>
      <c r="BC412" s="5">
        <v>0</v>
      </c>
      <c r="BD412" s="5">
        <v>0</v>
      </c>
      <c r="BE412" s="5">
        <v>0</v>
      </c>
      <c r="BF412" s="5">
        <v>0</v>
      </c>
      <c r="BG412" s="5">
        <v>0</v>
      </c>
      <c r="BH412" s="5">
        <v>0</v>
      </c>
      <c r="BI412" s="5">
        <v>0</v>
      </c>
      <c r="BJ412" s="5">
        <f>SUM(Target_CC[[#This Row],[Target_NGTMA_Jan]:[Target_NGTMA_Des]])</f>
        <v>0</v>
      </c>
      <c r="BK412" s="5">
        <v>3951500</v>
      </c>
      <c r="BL412" s="5">
        <v>3952000</v>
      </c>
      <c r="BM412" s="5">
        <v>3957000</v>
      </c>
      <c r="BN412" s="5">
        <f>Target_CC[[#This Row],[Est_Sust_NP Apr]]+Target_CC[[#This Row],[Est_Sust_POTS Apr]]+Target_CC[[#This Row],[BC_Apr]]</f>
        <v>4191500</v>
      </c>
      <c r="BO412" s="5">
        <f>Target_CC[[#This Row],[Est_Sust_NP Mei]]+Target_CC[[#This Row],[Est_Sust_POTS Mei]]+Target_CC[[#This Row],[BC_Mei]]</f>
        <v>4191500</v>
      </c>
      <c r="BP412" s="5">
        <f>Target_CC[[#This Row],[Est_Sust_NP Jun]]+Target_CC[[#This Row],[Est_Sust_POTS Jun]]+Target_CC[[#This Row],[BC_Jun]]</f>
        <v>4191500</v>
      </c>
      <c r="BQ412" s="5">
        <f>Target_CC[[#This Row],[Est_Sust_NP Jul]]+Target_CC[[#This Row],[Est_Sust_POTS Jul]]+Target_CC[[#This Row],[BC_Jul]]</f>
        <v>4191500</v>
      </c>
      <c r="BR412" s="5">
        <f>Target_CC[[#This Row],[Est_Sust_NP Agu]]+Target_CC[[#This Row],[Est_Sust_POTS Agu]]+Target_CC[[#This Row],[BC_Agu]]</f>
        <v>4191500</v>
      </c>
      <c r="BS412" s="5">
        <f>Target_CC[[#This Row],[Est_Sust_NP Sep]]+Target_CC[[#This Row],[Est_Sust_POTS Sep]]+Target_CC[[#This Row],[BC_Sep]]</f>
        <v>4191500</v>
      </c>
      <c r="BT412" s="5">
        <f>Target_CC[[#This Row],[Est_Sust_NP Okt]]+Target_CC[[#This Row],[Est_Sust_POTS Okt]]+Target_CC[[#This Row],[BC_Okt]]</f>
        <v>4191500</v>
      </c>
      <c r="BU412" s="5">
        <f>Target_CC[[#This Row],[Est_Sust_NP Nov]]+Target_CC[[#This Row],[Est_Sust_POTS Nov]]+Target_CC[[#This Row],[BC_Nov]]</f>
        <v>4191500</v>
      </c>
      <c r="BV412" s="5">
        <f>Target_CC[[#This Row],[Est_Sust_NP Des]]+Target_CC[[#This Row],[Est_Sust_POTS Des]]+Target_CC[[#This Row],[BC_Des]]</f>
        <v>4191500</v>
      </c>
      <c r="BW412" s="5">
        <f>SUM(Target_CC[[#This Row],[Real_Jan]:[Real_Des]])</f>
        <v>49584000</v>
      </c>
      <c r="BX412" s="5">
        <v>0</v>
      </c>
      <c r="BY412" s="5">
        <v>0</v>
      </c>
      <c r="BZ412" s="5">
        <v>0</v>
      </c>
      <c r="CA412" s="5">
        <f>Target_CC[[#This Row],[Est_Sust_NP Mar]]*95%</f>
        <v>0</v>
      </c>
      <c r="CB412" s="5">
        <f>Target_CC[[#This Row],[Est_Sust_NP Apr]]</f>
        <v>0</v>
      </c>
      <c r="CC412" s="5">
        <f>Target_CC[[#This Row],[Est_Sust_NP Mei]]</f>
        <v>0</v>
      </c>
      <c r="CD412" s="5">
        <f>Target_CC[[#This Row],[Est_Sust_NP Jun]]</f>
        <v>0</v>
      </c>
      <c r="CE412" s="5">
        <f>Target_CC[[#This Row],[Est_Sust_NP Jul]]</f>
        <v>0</v>
      </c>
      <c r="CF412" s="5">
        <f>Target_CC[[#This Row],[Est_Sust_NP Agu]]</f>
        <v>0</v>
      </c>
      <c r="CG412" s="5">
        <f>Target_CC[[#This Row],[Est_Sust_NP Sep]]</f>
        <v>0</v>
      </c>
      <c r="CH412" s="5">
        <f>Target_CC[[#This Row],[Est_Sust_NP Okt]]</f>
        <v>0</v>
      </c>
      <c r="CI412" s="5">
        <f>Target_CC[[#This Row],[Est_Sust_NP Nov]]</f>
        <v>0</v>
      </c>
      <c r="CJ412" s="5">
        <f>SUM(Target_CC[[#This Row],[Est_Sust_NP Jan]:[Est_Sust_NP Des]])</f>
        <v>0</v>
      </c>
      <c r="CK412" s="5">
        <v>4186000</v>
      </c>
      <c r="CL412" s="5">
        <v>4186500</v>
      </c>
      <c r="CM412" s="5">
        <v>4191500</v>
      </c>
      <c r="CN412" s="5">
        <f>Target_CC[[#This Row],[Est_Sust_POTS Mar]]</f>
        <v>4191500</v>
      </c>
      <c r="CO412" s="5">
        <f>Target_CC[[#This Row],[Est_Sust_POTS Apr]]</f>
        <v>4191500</v>
      </c>
      <c r="CP412" s="5">
        <f>Target_CC[[#This Row],[Est_Sust_POTS Mei]]</f>
        <v>4191500</v>
      </c>
      <c r="CQ412" s="5">
        <f>Target_CC[[#This Row],[Est_Sust_POTS Jun]]</f>
        <v>4191500</v>
      </c>
      <c r="CR412" s="5">
        <f>Target_CC[[#This Row],[Est_Sust_POTS Jul]]</f>
        <v>4191500</v>
      </c>
      <c r="CS412" s="5">
        <f>Target_CC[[#This Row],[Est_Sust_POTS Agu]]</f>
        <v>4191500</v>
      </c>
      <c r="CT412" s="5">
        <f>Target_CC[[#This Row],[Est_Sust_POTS Sep]]</f>
        <v>4191500</v>
      </c>
      <c r="CU412" s="5">
        <f>Target_CC[[#This Row],[Est_Sust_POTS Okt]]</f>
        <v>4191500</v>
      </c>
      <c r="CV412" s="5">
        <f>Target_CC[[#This Row],[Est_Sust_POTS Nov]]</f>
        <v>4191500</v>
      </c>
      <c r="CW412" s="5">
        <f>SUM(Target_CC[[#This Row],[Est_Sust_POTS Jan]:[Est_Sust_POTS Des]])</f>
        <v>50287500</v>
      </c>
      <c r="CX412" s="5"/>
      <c r="CY412" s="5">
        <v>0</v>
      </c>
      <c r="CZ412" s="5">
        <v>0</v>
      </c>
      <c r="DA412" s="5">
        <v>0</v>
      </c>
      <c r="DB412" s="5"/>
      <c r="DC412" s="5"/>
      <c r="DD412" s="5"/>
      <c r="DE412" s="5"/>
      <c r="DF412" s="5"/>
      <c r="DG412" s="5"/>
      <c r="DH412" s="5"/>
      <c r="DI412" s="5"/>
      <c r="DJ412" s="5">
        <f>SUM(Target_CC[[#This Row],[BC_Jan]:[BC_Des]])</f>
        <v>0</v>
      </c>
      <c r="DK412" s="5"/>
      <c r="DL412" s="5"/>
      <c r="DM412" s="5"/>
      <c r="DN412" s="5"/>
      <c r="DO412" s="5"/>
      <c r="DP412" s="5"/>
      <c r="DQ412" s="5"/>
      <c r="DR412" s="5"/>
      <c r="DS412" s="5"/>
      <c r="DT412" s="5"/>
      <c r="DU412" s="5"/>
      <c r="DV412" s="5"/>
      <c r="DW412" s="5"/>
      <c r="DX412" s="5" t="s">
        <v>160</v>
      </c>
    </row>
    <row r="413" spans="2:128" x14ac:dyDescent="0.3">
      <c r="B413">
        <v>19034731</v>
      </c>
      <c r="C413" t="s">
        <v>687</v>
      </c>
      <c r="D413" t="s">
        <v>311</v>
      </c>
      <c r="E413" t="s">
        <v>308</v>
      </c>
      <c r="F413" t="s">
        <v>300</v>
      </c>
      <c r="G413" t="s">
        <v>25</v>
      </c>
      <c r="H413" t="s">
        <v>159</v>
      </c>
      <c r="I413" t="s">
        <v>29</v>
      </c>
      <c r="J413" s="5">
        <v>14198687.887916535</v>
      </c>
      <c r="K413" s="5">
        <v>3804525.7856014804</v>
      </c>
      <c r="L413" s="5">
        <v>3870973.0617268002</v>
      </c>
      <c r="M413" s="5">
        <v>4138552.1675048117</v>
      </c>
      <c r="N413" s="5">
        <v>3888794.5499576889</v>
      </c>
      <c r="O413" s="5">
        <v>4085900.1185656381</v>
      </c>
      <c r="P413" s="5">
        <v>4031393.7479665279</v>
      </c>
      <c r="Q413" s="5">
        <v>4224242.83289677</v>
      </c>
      <c r="R413" s="5">
        <v>4266345.4247961286</v>
      </c>
      <c r="S413" s="5">
        <v>4211736.3119908264</v>
      </c>
      <c r="T413" s="5">
        <v>4296469.838097794</v>
      </c>
      <c r="U413" s="5">
        <v>4265121.5618438348</v>
      </c>
      <c r="V413" s="5">
        <v>4024222.5990516972</v>
      </c>
      <c r="W413" s="5">
        <v>49108278</v>
      </c>
      <c r="X413" s="5">
        <v>835438.84475572151</v>
      </c>
      <c r="Y413" s="5">
        <v>850030.05499627045</v>
      </c>
      <c r="Z413" s="5">
        <v>908787.96376323909</v>
      </c>
      <c r="AA413" s="5">
        <v>853943.48977854708</v>
      </c>
      <c r="AB413" s="5">
        <v>897226.0584382076</v>
      </c>
      <c r="AC413" s="5">
        <v>885256.96114427282</v>
      </c>
      <c r="AD413" s="5">
        <v>927604.84516599961</v>
      </c>
      <c r="AE413" s="5">
        <v>936850.18682480499</v>
      </c>
      <c r="AF413" s="5">
        <v>924858.52828805428</v>
      </c>
      <c r="AG413" s="5">
        <v>943465.23071356898</v>
      </c>
      <c r="AH413" s="5">
        <v>936581.43778520764</v>
      </c>
      <c r="AI413" s="5">
        <v>883682.2428475403</v>
      </c>
      <c r="AJ413" s="5">
        <v>10783725.844501434</v>
      </c>
      <c r="AK413" s="5">
        <v>4639964.6303572021</v>
      </c>
      <c r="AL413" s="5">
        <v>4721003.1167230709</v>
      </c>
      <c r="AM413" s="5">
        <v>5047340.1312680505</v>
      </c>
      <c r="AN413" s="5">
        <v>4742738.0397362355</v>
      </c>
      <c r="AO413" s="5">
        <v>4983126.1770038456</v>
      </c>
      <c r="AP413" s="5">
        <v>4916650.7091108011</v>
      </c>
      <c r="AQ413" s="5">
        <v>5151847.6780627696</v>
      </c>
      <c r="AR413" s="5">
        <v>5203195.6116209337</v>
      </c>
      <c r="AS413" s="5">
        <v>5136594.8402788807</v>
      </c>
      <c r="AT413" s="5">
        <v>5239935.0688113626</v>
      </c>
      <c r="AU413" s="5">
        <v>5201702.9996290421</v>
      </c>
      <c r="AV413" s="5">
        <v>4907904.8418992376</v>
      </c>
      <c r="AW413" s="5">
        <f>SUM(Target_CC[[#This Row],[Target_Jan]:[Target_Des]])</f>
        <v>59892003.844501436</v>
      </c>
      <c r="AX413" s="5">
        <v>9777398.6261947434</v>
      </c>
      <c r="AY413" s="5">
        <v>10174119.323391797</v>
      </c>
      <c r="AZ413" s="5">
        <v>10289034.949330807</v>
      </c>
      <c r="BA413" s="5">
        <v>9974899.4857750032</v>
      </c>
      <c r="BB413" s="5">
        <v>10488359.543305274</v>
      </c>
      <c r="BC413" s="5">
        <v>10423112.784169191</v>
      </c>
      <c r="BD413" s="5">
        <v>10763615.883973477</v>
      </c>
      <c r="BE413" s="5">
        <v>10914935.252995767</v>
      </c>
      <c r="BF413" s="5">
        <v>10745262.120155828</v>
      </c>
      <c r="BG413" s="5">
        <v>10927933.782276139</v>
      </c>
      <c r="BH413" s="5">
        <v>11129392.525234064</v>
      </c>
      <c r="BI413" s="5">
        <v>10851023.298882473</v>
      </c>
      <c r="BJ413" s="5">
        <f>SUM(Target_CC[[#This Row],[Target_NGTMA_Jan]:[Target_NGTMA_Des]])</f>
        <v>126459087.57568455</v>
      </c>
      <c r="BK413" s="5">
        <v>3898664</v>
      </c>
      <c r="BL413" s="5">
        <v>3916401</v>
      </c>
      <c r="BM413" s="5">
        <v>3934202</v>
      </c>
      <c r="BN413" s="5">
        <f>Target_CC[[#This Row],[Est_Sust_NP Apr]]+Target_CC[[#This Row],[Est_Sust_POTS Apr]]+Target_CC[[#This Row],[BC_Apr]]</f>
        <v>4229088</v>
      </c>
      <c r="BO413" s="5">
        <f>Target_CC[[#This Row],[Est_Sust_NP Mei]]+Target_CC[[#This Row],[Est_Sust_POTS Mei]]+Target_CC[[#This Row],[BC_Mei]]</f>
        <v>4229088</v>
      </c>
      <c r="BP413" s="5">
        <f>Target_CC[[#This Row],[Est_Sust_NP Jun]]+Target_CC[[#This Row],[Est_Sust_POTS Jun]]+Target_CC[[#This Row],[BC_Jun]]</f>
        <v>4229088</v>
      </c>
      <c r="BQ413" s="5">
        <f>Target_CC[[#This Row],[Est_Sust_NP Jul]]+Target_CC[[#This Row],[Est_Sust_POTS Jul]]+Target_CC[[#This Row],[BC_Jul]]</f>
        <v>4229088</v>
      </c>
      <c r="BR413" s="5">
        <f>Target_CC[[#This Row],[Est_Sust_NP Agu]]+Target_CC[[#This Row],[Est_Sust_POTS Agu]]+Target_CC[[#This Row],[BC_Agu]]</f>
        <v>4229088</v>
      </c>
      <c r="BS413" s="5">
        <f>Target_CC[[#This Row],[Est_Sust_NP Sep]]+Target_CC[[#This Row],[Est_Sust_POTS Sep]]+Target_CC[[#This Row],[BC_Sep]]</f>
        <v>4229088</v>
      </c>
      <c r="BT413" s="5">
        <f>Target_CC[[#This Row],[Est_Sust_NP Okt]]+Target_CC[[#This Row],[Est_Sust_POTS Okt]]+Target_CC[[#This Row],[BC_Okt]]</f>
        <v>4229088</v>
      </c>
      <c r="BU413" s="5">
        <f>Target_CC[[#This Row],[Est_Sust_NP Nov]]+Target_CC[[#This Row],[Est_Sust_POTS Nov]]+Target_CC[[#This Row],[BC_Nov]]</f>
        <v>4229088</v>
      </c>
      <c r="BV413" s="5">
        <f>Target_CC[[#This Row],[Est_Sust_NP Des]]+Target_CC[[#This Row],[Est_Sust_POTS Des]]+Target_CC[[#This Row],[BC_Des]]</f>
        <v>4229088</v>
      </c>
      <c r="BW413" s="5">
        <f>SUM(Target_CC[[#This Row],[Real_Jan]:[Real_Des]])</f>
        <v>49811059</v>
      </c>
      <c r="BX413" s="5">
        <v>0</v>
      </c>
      <c r="BY413" s="5">
        <v>0</v>
      </c>
      <c r="BZ413" s="5">
        <v>0</v>
      </c>
      <c r="CA413" s="5">
        <f>Target_CC[[#This Row],[Est_Sust_NP Mar]]*95%</f>
        <v>0</v>
      </c>
      <c r="CB413" s="5">
        <f>Target_CC[[#This Row],[Est_Sust_NP Apr]]</f>
        <v>0</v>
      </c>
      <c r="CC413" s="5">
        <f>Target_CC[[#This Row],[Est_Sust_NP Mei]]</f>
        <v>0</v>
      </c>
      <c r="CD413" s="5">
        <f>Target_CC[[#This Row],[Est_Sust_NP Jun]]</f>
        <v>0</v>
      </c>
      <c r="CE413" s="5">
        <f>Target_CC[[#This Row],[Est_Sust_NP Jul]]</f>
        <v>0</v>
      </c>
      <c r="CF413" s="5">
        <f>Target_CC[[#This Row],[Est_Sust_NP Agu]]</f>
        <v>0</v>
      </c>
      <c r="CG413" s="5">
        <f>Target_CC[[#This Row],[Est_Sust_NP Sep]]</f>
        <v>0</v>
      </c>
      <c r="CH413" s="5">
        <f>Target_CC[[#This Row],[Est_Sust_NP Okt]]</f>
        <v>0</v>
      </c>
      <c r="CI413" s="5">
        <f>Target_CC[[#This Row],[Est_Sust_NP Nov]]</f>
        <v>0</v>
      </c>
      <c r="CJ413" s="5">
        <f>SUM(Target_CC[[#This Row],[Est_Sust_NP Jan]:[Est_Sust_NP Des]])</f>
        <v>0</v>
      </c>
      <c r="CK413" s="5">
        <v>4208387</v>
      </c>
      <c r="CL413" s="5">
        <v>4205783</v>
      </c>
      <c r="CM413" s="5">
        <v>4229088</v>
      </c>
      <c r="CN413" s="5">
        <f>Target_CC[[#This Row],[Est_Sust_POTS Mar]]</f>
        <v>4229088</v>
      </c>
      <c r="CO413" s="5">
        <f>Target_CC[[#This Row],[Est_Sust_POTS Apr]]</f>
        <v>4229088</v>
      </c>
      <c r="CP413" s="5">
        <f>Target_CC[[#This Row],[Est_Sust_POTS Mei]]</f>
        <v>4229088</v>
      </c>
      <c r="CQ413" s="5">
        <f>Target_CC[[#This Row],[Est_Sust_POTS Jun]]</f>
        <v>4229088</v>
      </c>
      <c r="CR413" s="5">
        <f>Target_CC[[#This Row],[Est_Sust_POTS Jul]]</f>
        <v>4229088</v>
      </c>
      <c r="CS413" s="5">
        <f>Target_CC[[#This Row],[Est_Sust_POTS Agu]]</f>
        <v>4229088</v>
      </c>
      <c r="CT413" s="5">
        <f>Target_CC[[#This Row],[Est_Sust_POTS Sep]]</f>
        <v>4229088</v>
      </c>
      <c r="CU413" s="5">
        <f>Target_CC[[#This Row],[Est_Sust_POTS Okt]]</f>
        <v>4229088</v>
      </c>
      <c r="CV413" s="5">
        <f>Target_CC[[#This Row],[Est_Sust_POTS Nov]]</f>
        <v>4229088</v>
      </c>
      <c r="CW413" s="5">
        <f>SUM(Target_CC[[#This Row],[Est_Sust_POTS Jan]:[Est_Sust_POTS Des]])</f>
        <v>50705050</v>
      </c>
      <c r="CX413" s="5"/>
      <c r="CY413" s="5">
        <v>0</v>
      </c>
      <c r="CZ413" s="5">
        <v>0</v>
      </c>
      <c r="DA413" s="5">
        <v>0</v>
      </c>
      <c r="DB413" s="5"/>
      <c r="DC413" s="5"/>
      <c r="DD413" s="5"/>
      <c r="DE413" s="5"/>
      <c r="DF413" s="5"/>
      <c r="DG413" s="5"/>
      <c r="DH413" s="5"/>
      <c r="DI413" s="5"/>
      <c r="DJ413" s="5">
        <f>SUM(Target_CC[[#This Row],[BC_Jan]:[BC_Des]])</f>
        <v>0</v>
      </c>
      <c r="DK413" s="5"/>
      <c r="DL413" s="5"/>
      <c r="DM413" s="5"/>
      <c r="DN413" s="5"/>
      <c r="DO413" s="5"/>
      <c r="DP413" s="5"/>
      <c r="DQ413" s="5"/>
      <c r="DR413" s="5"/>
      <c r="DS413" s="5"/>
      <c r="DT413" s="5"/>
      <c r="DU413" s="5"/>
      <c r="DV413" s="5"/>
      <c r="DW413" s="5"/>
      <c r="DX413" s="5" t="s">
        <v>160</v>
      </c>
    </row>
    <row r="414" spans="2:128" x14ac:dyDescent="0.3">
      <c r="B414">
        <v>4604644</v>
      </c>
      <c r="C414" t="s">
        <v>688</v>
      </c>
      <c r="D414" t="s">
        <v>331</v>
      </c>
      <c r="E414" t="s">
        <v>293</v>
      </c>
      <c r="F414" t="s">
        <v>294</v>
      </c>
      <c r="G414" t="s">
        <v>19</v>
      </c>
      <c r="H414" t="s">
        <v>159</v>
      </c>
      <c r="I414" t="s">
        <v>29</v>
      </c>
      <c r="J414" s="5">
        <v>0</v>
      </c>
      <c r="K414" s="5">
        <v>8470000</v>
      </c>
      <c r="L414" s="5">
        <v>8472105.2631578948</v>
      </c>
      <c r="M414" s="5">
        <v>8467894.7368421052</v>
      </c>
      <c r="N414" s="5">
        <v>8463684.2105263155</v>
      </c>
      <c r="O414" s="5">
        <v>8465789.4736842103</v>
      </c>
      <c r="P414" s="5">
        <v>8467894.7368421052</v>
      </c>
      <c r="Q414" s="5">
        <v>8478421.0526315793</v>
      </c>
      <c r="R414" s="5">
        <v>8474210.5263157897</v>
      </c>
      <c r="S414" s="5">
        <v>8474210.5263157897</v>
      </c>
      <c r="T414" s="5">
        <v>8478421.0526315793</v>
      </c>
      <c r="U414" s="5">
        <v>8472105.2631578948</v>
      </c>
      <c r="V414" s="5">
        <v>8474210.5263157897</v>
      </c>
      <c r="W414" s="5">
        <v>101658947.36842105</v>
      </c>
      <c r="X414" s="5">
        <v>3945.5621916125542</v>
      </c>
      <c r="Y414" s="5">
        <v>7538.4012954545469</v>
      </c>
      <c r="Z414" s="5">
        <v>8292.2414250000002</v>
      </c>
      <c r="AA414" s="5">
        <v>8070.2773868560616</v>
      </c>
      <c r="AB414" s="5">
        <v>12959.003111586177</v>
      </c>
      <c r="AC414" s="5">
        <v>11663.102800427558</v>
      </c>
      <c r="AD414" s="5">
        <v>6587.4932483896391</v>
      </c>
      <c r="AE414" s="5">
        <v>14492.485146457208</v>
      </c>
      <c r="AF414" s="5">
        <v>12077.070955381005</v>
      </c>
      <c r="AG414" s="5">
        <v>14492.485146457208</v>
      </c>
      <c r="AH414" s="5">
        <v>15700.192241995306</v>
      </c>
      <c r="AI414" s="5">
        <v>15700.192241995306</v>
      </c>
      <c r="AJ414" s="5">
        <v>131518.50719161259</v>
      </c>
      <c r="AK414" s="5">
        <v>8473945.562191613</v>
      </c>
      <c r="AL414" s="5">
        <v>8479643.66445335</v>
      </c>
      <c r="AM414" s="5">
        <v>8476186.9782671053</v>
      </c>
      <c r="AN414" s="5">
        <v>8471754.4879131708</v>
      </c>
      <c r="AO414" s="5">
        <v>8478748.4767957963</v>
      </c>
      <c r="AP414" s="5">
        <v>8479557.8396425322</v>
      </c>
      <c r="AQ414" s="5">
        <v>8485008.5458799694</v>
      </c>
      <c r="AR414" s="5">
        <v>8488703.011462247</v>
      </c>
      <c r="AS414" s="5">
        <v>8486287.5972711705</v>
      </c>
      <c r="AT414" s="5">
        <v>8492913.5377780367</v>
      </c>
      <c r="AU414" s="5">
        <v>8487805.4553998895</v>
      </c>
      <c r="AV414" s="5">
        <v>8489910.7185577843</v>
      </c>
      <c r="AW414" s="5">
        <f>SUM(Target_CC[[#This Row],[Target_Jan]:[Target_Des]])</f>
        <v>101790465.87561266</v>
      </c>
      <c r="AX414" s="5">
        <v>0</v>
      </c>
      <c r="AY414" s="5">
        <v>0</v>
      </c>
      <c r="AZ414" s="5">
        <v>0</v>
      </c>
      <c r="BA414" s="5">
        <v>0</v>
      </c>
      <c r="BB414" s="5">
        <v>0</v>
      </c>
      <c r="BC414" s="5">
        <v>0</v>
      </c>
      <c r="BD414" s="5">
        <v>0</v>
      </c>
      <c r="BE414" s="5">
        <v>0</v>
      </c>
      <c r="BF414" s="5">
        <v>0</v>
      </c>
      <c r="BG414" s="5">
        <v>0</v>
      </c>
      <c r="BH414" s="5">
        <v>0</v>
      </c>
      <c r="BI414" s="5">
        <v>0</v>
      </c>
      <c r="BJ414" s="5">
        <f>SUM(Target_CC[[#This Row],[Target_NGTMA_Jan]:[Target_NGTMA_Des]])</f>
        <v>0</v>
      </c>
      <c r="BK414" s="5">
        <v>4215000</v>
      </c>
      <c r="BL414" s="5">
        <v>4215000</v>
      </c>
      <c r="BM414" s="5">
        <v>4215000</v>
      </c>
      <c r="BN414" s="5">
        <f>Target_CC[[#This Row],[Est_Sust_NP Apr]]+Target_CC[[#This Row],[Est_Sust_POTS Apr]]+Target_CC[[#This Row],[BC_Apr]]</f>
        <v>4004250</v>
      </c>
      <c r="BO414" s="5">
        <f>Target_CC[[#This Row],[Est_Sust_NP Mei]]+Target_CC[[#This Row],[Est_Sust_POTS Mei]]+Target_CC[[#This Row],[BC_Mei]]</f>
        <v>4004250</v>
      </c>
      <c r="BP414" s="5">
        <f>Target_CC[[#This Row],[Est_Sust_NP Jun]]+Target_CC[[#This Row],[Est_Sust_POTS Jun]]+Target_CC[[#This Row],[BC_Jun]]</f>
        <v>4004250</v>
      </c>
      <c r="BQ414" s="5">
        <f>Target_CC[[#This Row],[Est_Sust_NP Jul]]+Target_CC[[#This Row],[Est_Sust_POTS Jul]]+Target_CC[[#This Row],[BC_Jul]]</f>
        <v>4004250</v>
      </c>
      <c r="BR414" s="5">
        <f>Target_CC[[#This Row],[Est_Sust_NP Agu]]+Target_CC[[#This Row],[Est_Sust_POTS Agu]]+Target_CC[[#This Row],[BC_Agu]]</f>
        <v>4004250</v>
      </c>
      <c r="BS414" s="5">
        <f>Target_CC[[#This Row],[Est_Sust_NP Sep]]+Target_CC[[#This Row],[Est_Sust_POTS Sep]]+Target_CC[[#This Row],[BC_Sep]]</f>
        <v>4004250</v>
      </c>
      <c r="BT414" s="5">
        <f>Target_CC[[#This Row],[Est_Sust_NP Okt]]+Target_CC[[#This Row],[Est_Sust_POTS Okt]]+Target_CC[[#This Row],[BC_Okt]]</f>
        <v>4004250</v>
      </c>
      <c r="BU414" s="5">
        <f>Target_CC[[#This Row],[Est_Sust_NP Nov]]+Target_CC[[#This Row],[Est_Sust_POTS Nov]]+Target_CC[[#This Row],[BC_Nov]]</f>
        <v>4004250</v>
      </c>
      <c r="BV414" s="5">
        <f>Target_CC[[#This Row],[Est_Sust_NP Des]]+Target_CC[[#This Row],[Est_Sust_POTS Des]]+Target_CC[[#This Row],[BC_Des]]</f>
        <v>4004250</v>
      </c>
      <c r="BW414" s="5">
        <f>SUM(Target_CC[[#This Row],[Real_Jan]:[Real_Des]])</f>
        <v>48683250</v>
      </c>
      <c r="BX414" s="5">
        <v>4215000</v>
      </c>
      <c r="BY414" s="5">
        <v>4215000</v>
      </c>
      <c r="BZ414" s="5">
        <v>4215000</v>
      </c>
      <c r="CA414" s="5">
        <f>Target_CC[[#This Row],[Est_Sust_NP Mar]]*95%</f>
        <v>4004250</v>
      </c>
      <c r="CB414" s="5">
        <f>Target_CC[[#This Row],[Est_Sust_NP Apr]]</f>
        <v>4004250</v>
      </c>
      <c r="CC414" s="5">
        <f>Target_CC[[#This Row],[Est_Sust_NP Mei]]</f>
        <v>4004250</v>
      </c>
      <c r="CD414" s="5">
        <f>Target_CC[[#This Row],[Est_Sust_NP Jun]]</f>
        <v>4004250</v>
      </c>
      <c r="CE414" s="5">
        <f>Target_CC[[#This Row],[Est_Sust_NP Jul]]</f>
        <v>4004250</v>
      </c>
      <c r="CF414" s="5">
        <f>Target_CC[[#This Row],[Est_Sust_NP Agu]]</f>
        <v>4004250</v>
      </c>
      <c r="CG414" s="5">
        <f>Target_CC[[#This Row],[Est_Sust_NP Sep]]</f>
        <v>4004250</v>
      </c>
      <c r="CH414" s="5">
        <f>Target_CC[[#This Row],[Est_Sust_NP Okt]]</f>
        <v>4004250</v>
      </c>
      <c r="CI414" s="5">
        <f>Target_CC[[#This Row],[Est_Sust_NP Nov]]</f>
        <v>4004250</v>
      </c>
      <c r="CJ414" s="5">
        <f>SUM(Target_CC[[#This Row],[Est_Sust_NP Jan]:[Est_Sust_NP Des]])</f>
        <v>48683250</v>
      </c>
      <c r="CK414" s="5">
        <v>0</v>
      </c>
      <c r="CL414" s="5">
        <v>0</v>
      </c>
      <c r="CM414" s="5">
        <v>0</v>
      </c>
      <c r="CN414" s="5">
        <f>Target_CC[[#This Row],[Est_Sust_POTS Mar]]</f>
        <v>0</v>
      </c>
      <c r="CO414" s="5">
        <f>Target_CC[[#This Row],[Est_Sust_POTS Apr]]</f>
        <v>0</v>
      </c>
      <c r="CP414" s="5">
        <f>Target_CC[[#This Row],[Est_Sust_POTS Mei]]</f>
        <v>0</v>
      </c>
      <c r="CQ414" s="5">
        <f>Target_CC[[#This Row],[Est_Sust_POTS Jun]]</f>
        <v>0</v>
      </c>
      <c r="CR414" s="5">
        <f>Target_CC[[#This Row],[Est_Sust_POTS Jul]]</f>
        <v>0</v>
      </c>
      <c r="CS414" s="5">
        <f>Target_CC[[#This Row],[Est_Sust_POTS Agu]]</f>
        <v>0</v>
      </c>
      <c r="CT414" s="5">
        <f>Target_CC[[#This Row],[Est_Sust_POTS Sep]]</f>
        <v>0</v>
      </c>
      <c r="CU414" s="5">
        <f>Target_CC[[#This Row],[Est_Sust_POTS Okt]]</f>
        <v>0</v>
      </c>
      <c r="CV414" s="5">
        <f>Target_CC[[#This Row],[Est_Sust_POTS Nov]]</f>
        <v>0</v>
      </c>
      <c r="CW414" s="5">
        <f>SUM(Target_CC[[#This Row],[Est_Sust_POTS Jan]:[Est_Sust_POTS Des]])</f>
        <v>0</v>
      </c>
      <c r="CX414" s="5"/>
      <c r="CY414" s="5">
        <v>0</v>
      </c>
      <c r="CZ414" s="5">
        <v>0</v>
      </c>
      <c r="DA414" s="5">
        <v>0</v>
      </c>
      <c r="DB414" s="5"/>
      <c r="DC414" s="5"/>
      <c r="DD414" s="5"/>
      <c r="DE414" s="5"/>
      <c r="DF414" s="5"/>
      <c r="DG414" s="5"/>
      <c r="DH414" s="5"/>
      <c r="DI414" s="5"/>
      <c r="DJ414" s="5">
        <f>SUM(Target_CC[[#This Row],[BC_Jan]:[BC_Des]])</f>
        <v>0</v>
      </c>
      <c r="DK414" s="5"/>
      <c r="DL414" s="5"/>
      <c r="DM414" s="5"/>
      <c r="DN414" s="5"/>
      <c r="DO414" s="5"/>
      <c r="DP414" s="5"/>
      <c r="DQ414" s="5"/>
      <c r="DR414" s="5"/>
      <c r="DS414" s="5"/>
      <c r="DT414" s="5"/>
      <c r="DU414" s="5"/>
      <c r="DV414" s="5"/>
      <c r="DW414" s="5"/>
      <c r="DX414" s="5" t="s">
        <v>160</v>
      </c>
    </row>
    <row r="415" spans="2:128" x14ac:dyDescent="0.3">
      <c r="B415">
        <v>4615532</v>
      </c>
      <c r="C415" t="s">
        <v>689</v>
      </c>
      <c r="D415" t="s">
        <v>331</v>
      </c>
      <c r="E415" t="s">
        <v>326</v>
      </c>
      <c r="F415" t="s">
        <v>300</v>
      </c>
      <c r="G415" t="s">
        <v>20</v>
      </c>
      <c r="H415" t="s">
        <v>159</v>
      </c>
      <c r="I415" t="s">
        <v>29</v>
      </c>
      <c r="J415" s="5">
        <v>38906143.204369023</v>
      </c>
      <c r="K415" s="5">
        <v>4168199.3755302983</v>
      </c>
      <c r="L415" s="5">
        <v>4240998.3287926055</v>
      </c>
      <c r="M415" s="5">
        <v>4534155.2488560444</v>
      </c>
      <c r="N415" s="5">
        <v>4260523.3682590602</v>
      </c>
      <c r="O415" s="5">
        <v>4476470.2048121234</v>
      </c>
      <c r="P415" s="5">
        <v>4416753.5850027734</v>
      </c>
      <c r="Q415" s="5">
        <v>4628037.0617556432</v>
      </c>
      <c r="R415" s="5">
        <v>4674164.2290171394</v>
      </c>
      <c r="S415" s="5">
        <v>4614335.0459019197</v>
      </c>
      <c r="T415" s="5">
        <v>4707168.2268313812</v>
      </c>
      <c r="U415" s="5">
        <v>4672823.3773365458</v>
      </c>
      <c r="V415" s="5">
        <v>4408896.9479044639</v>
      </c>
      <c r="W415" s="5">
        <v>53802525</v>
      </c>
      <c r="X415" s="5">
        <v>878270.48998331255</v>
      </c>
      <c r="Y415" s="5">
        <v>893609.76879212051</v>
      </c>
      <c r="Z415" s="5">
        <v>955380.10380479228</v>
      </c>
      <c r="AA415" s="5">
        <v>897723.8392657683</v>
      </c>
      <c r="AB415" s="5">
        <v>943225.43764496676</v>
      </c>
      <c r="AC415" s="5">
        <v>930642.70341972762</v>
      </c>
      <c r="AD415" s="5">
        <v>975161.69733889773</v>
      </c>
      <c r="AE415" s="5">
        <v>984881.0332301039</v>
      </c>
      <c r="AF415" s="5">
        <v>972274.58108235395</v>
      </c>
      <c r="AG415" s="5">
        <v>991835.22009119554</v>
      </c>
      <c r="AH415" s="5">
        <v>984598.50584683544</v>
      </c>
      <c r="AI415" s="5">
        <v>928987.25177447719</v>
      </c>
      <c r="AJ415" s="5">
        <v>11336590.632274551</v>
      </c>
      <c r="AK415" s="5">
        <v>5046469.8655136107</v>
      </c>
      <c r="AL415" s="5">
        <v>5134608.0975847263</v>
      </c>
      <c r="AM415" s="5">
        <v>5489535.3526608367</v>
      </c>
      <c r="AN415" s="5">
        <v>5158247.2075248286</v>
      </c>
      <c r="AO415" s="5">
        <v>5419695.6424570903</v>
      </c>
      <c r="AP415" s="5">
        <v>5347396.2884225007</v>
      </c>
      <c r="AQ415" s="5">
        <v>5603198.759094541</v>
      </c>
      <c r="AR415" s="5">
        <v>5659045.262247243</v>
      </c>
      <c r="AS415" s="5">
        <v>5586609.626984274</v>
      </c>
      <c r="AT415" s="5">
        <v>5699003.446922577</v>
      </c>
      <c r="AU415" s="5">
        <v>5657421.8831833815</v>
      </c>
      <c r="AV415" s="5">
        <v>5337884.1996789407</v>
      </c>
      <c r="AW415" s="5">
        <f>SUM(Target_CC[[#This Row],[Target_Jan]:[Target_Des]])</f>
        <v>65139115.632274561</v>
      </c>
      <c r="AX415" s="5">
        <v>9777398.6261947434</v>
      </c>
      <c r="AY415" s="5">
        <v>10174119.323391797</v>
      </c>
      <c r="AZ415" s="5">
        <v>10289034.949330807</v>
      </c>
      <c r="BA415" s="5">
        <v>9974899.4857750032</v>
      </c>
      <c r="BB415" s="5">
        <v>10488359.543305274</v>
      </c>
      <c r="BC415" s="5">
        <v>10423112.784169191</v>
      </c>
      <c r="BD415" s="5">
        <v>10763615.883973477</v>
      </c>
      <c r="BE415" s="5">
        <v>10914935.252995767</v>
      </c>
      <c r="BF415" s="5">
        <v>10745262.120155828</v>
      </c>
      <c r="BG415" s="5">
        <v>10927933.782276139</v>
      </c>
      <c r="BH415" s="5">
        <v>11129392.525234064</v>
      </c>
      <c r="BI415" s="5">
        <v>10851023.298882473</v>
      </c>
      <c r="BJ415" s="5">
        <f>SUM(Target_CC[[#This Row],[Target_NGTMA_Jan]:[Target_NGTMA_Des]])</f>
        <v>126459087.57568455</v>
      </c>
      <c r="BK415" s="5">
        <v>4454775</v>
      </c>
      <c r="BL415" s="5">
        <v>4619270</v>
      </c>
      <c r="BM415" s="5">
        <v>4382750</v>
      </c>
      <c r="BN415" s="5">
        <f>Target_CC[[#This Row],[Est_Sust_NP Apr]]+Target_CC[[#This Row],[Est_Sust_POTS Apr]]+Target_CC[[#This Row],[BC_Apr]]</f>
        <v>4490750</v>
      </c>
      <c r="BO415" s="5">
        <f>Target_CC[[#This Row],[Est_Sust_NP Mei]]+Target_CC[[#This Row],[Est_Sust_POTS Mei]]+Target_CC[[#This Row],[BC_Mei]]</f>
        <v>4490750</v>
      </c>
      <c r="BP415" s="5">
        <f>Target_CC[[#This Row],[Est_Sust_NP Jun]]+Target_CC[[#This Row],[Est_Sust_POTS Jun]]+Target_CC[[#This Row],[BC_Jun]]</f>
        <v>4490750</v>
      </c>
      <c r="BQ415" s="5">
        <f>Target_CC[[#This Row],[Est_Sust_NP Jul]]+Target_CC[[#This Row],[Est_Sust_POTS Jul]]+Target_CC[[#This Row],[BC_Jul]]</f>
        <v>4490750</v>
      </c>
      <c r="BR415" s="5">
        <f>Target_CC[[#This Row],[Est_Sust_NP Agu]]+Target_CC[[#This Row],[Est_Sust_POTS Agu]]+Target_CC[[#This Row],[BC_Agu]]</f>
        <v>4490750</v>
      </c>
      <c r="BS415" s="5">
        <f>Target_CC[[#This Row],[Est_Sust_NP Sep]]+Target_CC[[#This Row],[Est_Sust_POTS Sep]]+Target_CC[[#This Row],[BC_Sep]]</f>
        <v>4490750</v>
      </c>
      <c r="BT415" s="5">
        <f>Target_CC[[#This Row],[Est_Sust_NP Okt]]+Target_CC[[#This Row],[Est_Sust_POTS Okt]]+Target_CC[[#This Row],[BC_Okt]]</f>
        <v>4490750</v>
      </c>
      <c r="BU415" s="5">
        <f>Target_CC[[#This Row],[Est_Sust_NP Nov]]+Target_CC[[#This Row],[Est_Sust_POTS Nov]]+Target_CC[[#This Row],[BC_Nov]]</f>
        <v>4490750</v>
      </c>
      <c r="BV415" s="5">
        <f>Target_CC[[#This Row],[Est_Sust_NP Des]]+Target_CC[[#This Row],[Est_Sust_POTS Des]]+Target_CC[[#This Row],[BC_Des]]</f>
        <v>4490750</v>
      </c>
      <c r="BW415" s="5">
        <f>SUM(Target_CC[[#This Row],[Real_Jan]:[Real_Des]])</f>
        <v>53873545</v>
      </c>
      <c r="BX415" s="5">
        <v>1688000</v>
      </c>
      <c r="BY415" s="5">
        <v>1688000</v>
      </c>
      <c r="BZ415" s="5">
        <v>1688000</v>
      </c>
      <c r="CA415" s="5">
        <f>Target_CC[[#This Row],[Est_Sust_NP Mar]]*95%</f>
        <v>1603600</v>
      </c>
      <c r="CB415" s="5">
        <f>Target_CC[[#This Row],[Est_Sust_NP Apr]]</f>
        <v>1603600</v>
      </c>
      <c r="CC415" s="5">
        <f>Target_CC[[#This Row],[Est_Sust_NP Mei]]</f>
        <v>1603600</v>
      </c>
      <c r="CD415" s="5">
        <f>Target_CC[[#This Row],[Est_Sust_NP Jun]]</f>
        <v>1603600</v>
      </c>
      <c r="CE415" s="5">
        <f>Target_CC[[#This Row],[Est_Sust_NP Jul]]</f>
        <v>1603600</v>
      </c>
      <c r="CF415" s="5">
        <f>Target_CC[[#This Row],[Est_Sust_NP Agu]]</f>
        <v>1603600</v>
      </c>
      <c r="CG415" s="5">
        <f>Target_CC[[#This Row],[Est_Sust_NP Sep]]</f>
        <v>1603600</v>
      </c>
      <c r="CH415" s="5">
        <f>Target_CC[[#This Row],[Est_Sust_NP Okt]]</f>
        <v>1603600</v>
      </c>
      <c r="CI415" s="5">
        <f>Target_CC[[#This Row],[Est_Sust_NP Nov]]</f>
        <v>1603600</v>
      </c>
      <c r="CJ415" s="5">
        <f>SUM(Target_CC[[#This Row],[Est_Sust_NP Jan]:[Est_Sust_NP Des]])</f>
        <v>19496400</v>
      </c>
      <c r="CK415" s="5">
        <v>2959175</v>
      </c>
      <c r="CL415" s="5">
        <v>3123670</v>
      </c>
      <c r="CM415" s="5">
        <v>2887150</v>
      </c>
      <c r="CN415" s="5">
        <f>Target_CC[[#This Row],[Est_Sust_POTS Mar]]</f>
        <v>2887150</v>
      </c>
      <c r="CO415" s="5">
        <f>Target_CC[[#This Row],[Est_Sust_POTS Apr]]</f>
        <v>2887150</v>
      </c>
      <c r="CP415" s="5">
        <f>Target_CC[[#This Row],[Est_Sust_POTS Mei]]</f>
        <v>2887150</v>
      </c>
      <c r="CQ415" s="5">
        <f>Target_CC[[#This Row],[Est_Sust_POTS Jun]]</f>
        <v>2887150</v>
      </c>
      <c r="CR415" s="5">
        <f>Target_CC[[#This Row],[Est_Sust_POTS Jul]]</f>
        <v>2887150</v>
      </c>
      <c r="CS415" s="5">
        <f>Target_CC[[#This Row],[Est_Sust_POTS Agu]]</f>
        <v>2887150</v>
      </c>
      <c r="CT415" s="5">
        <f>Target_CC[[#This Row],[Est_Sust_POTS Sep]]</f>
        <v>2887150</v>
      </c>
      <c r="CU415" s="5">
        <f>Target_CC[[#This Row],[Est_Sust_POTS Okt]]</f>
        <v>2887150</v>
      </c>
      <c r="CV415" s="5">
        <f>Target_CC[[#This Row],[Est_Sust_POTS Nov]]</f>
        <v>2887150</v>
      </c>
      <c r="CW415" s="5">
        <f>SUM(Target_CC[[#This Row],[Est_Sust_POTS Jan]:[Est_Sust_POTS Des]])</f>
        <v>34954345</v>
      </c>
      <c r="CX415" s="5"/>
      <c r="CY415" s="5">
        <v>0</v>
      </c>
      <c r="CZ415" s="5">
        <v>0</v>
      </c>
      <c r="DA415" s="5">
        <v>0</v>
      </c>
      <c r="DB415" s="5"/>
      <c r="DC415" s="5"/>
      <c r="DD415" s="5"/>
      <c r="DE415" s="5"/>
      <c r="DF415" s="5"/>
      <c r="DG415" s="5"/>
      <c r="DH415" s="5"/>
      <c r="DI415" s="5"/>
      <c r="DJ415" s="5">
        <f>SUM(Target_CC[[#This Row],[BC_Jan]:[BC_Des]])</f>
        <v>0</v>
      </c>
      <c r="DK415" s="5"/>
      <c r="DL415" s="5"/>
      <c r="DM415" s="5"/>
      <c r="DN415" s="5"/>
      <c r="DO415" s="5"/>
      <c r="DP415" s="5"/>
      <c r="DQ415" s="5"/>
      <c r="DR415" s="5"/>
      <c r="DS415" s="5"/>
      <c r="DT415" s="5"/>
      <c r="DU415" s="5"/>
      <c r="DV415" s="5"/>
      <c r="DW415" s="5"/>
      <c r="DX415" s="5" t="s">
        <v>160</v>
      </c>
    </row>
    <row r="416" spans="2:128" x14ac:dyDescent="0.3">
      <c r="B416">
        <v>19660444</v>
      </c>
      <c r="C416" t="s">
        <v>690</v>
      </c>
      <c r="D416" t="s">
        <v>357</v>
      </c>
      <c r="E416" t="s">
        <v>351</v>
      </c>
      <c r="F416" t="s">
        <v>300</v>
      </c>
      <c r="G416" t="s">
        <v>25</v>
      </c>
      <c r="H416" t="s">
        <v>159</v>
      </c>
      <c r="I416" t="s">
        <v>29</v>
      </c>
      <c r="J416" s="5">
        <v>26743355.887916535</v>
      </c>
      <c r="K416" s="5">
        <v>4543084.7406244408</v>
      </c>
      <c r="L416" s="5">
        <v>4622431.1883114213</v>
      </c>
      <c r="M416" s="5">
        <v>4941954.4668684183</v>
      </c>
      <c r="N416" s="5">
        <v>4643712.2981788814</v>
      </c>
      <c r="O416" s="5">
        <v>4879081.2643779917</v>
      </c>
      <c r="P416" s="5">
        <v>4813993.7674098276</v>
      </c>
      <c r="Q416" s="5">
        <v>5044279.954010468</v>
      </c>
      <c r="R416" s="5">
        <v>5094555.771176069</v>
      </c>
      <c r="S416" s="5">
        <v>5029345.5870254608</v>
      </c>
      <c r="T416" s="5">
        <v>5130528.1288635917</v>
      </c>
      <c r="U416" s="5">
        <v>5093094.3240952725</v>
      </c>
      <c r="V416" s="5">
        <v>4805430.5090581533</v>
      </c>
      <c r="W416" s="5">
        <v>58641492</v>
      </c>
      <c r="X416" s="5">
        <v>922422.6016664051</v>
      </c>
      <c r="Y416" s="5">
        <v>938533.01141816145</v>
      </c>
      <c r="Z416" s="5">
        <v>1003408.6434450063</v>
      </c>
      <c r="AA416" s="5">
        <v>942853.9030261822</v>
      </c>
      <c r="AB416" s="5">
        <v>990642.94209285697</v>
      </c>
      <c r="AC416" s="5">
        <v>977427.65298489365</v>
      </c>
      <c r="AD416" s="5">
        <v>1024184.6904384373</v>
      </c>
      <c r="AE416" s="5">
        <v>1034392.6334371897</v>
      </c>
      <c r="AF416" s="5">
        <v>1021152.4340674813</v>
      </c>
      <c r="AG416" s="5">
        <v>1041696.4187858292</v>
      </c>
      <c r="AH416" s="5">
        <v>1034095.9029345841</v>
      </c>
      <c r="AI416" s="5">
        <v>975688.97904450679</v>
      </c>
      <c r="AJ416" s="5">
        <v>11906499.813341536</v>
      </c>
      <c r="AK416" s="5">
        <v>5465507.3422908457</v>
      </c>
      <c r="AL416" s="5">
        <v>5560964.1997295823</v>
      </c>
      <c r="AM416" s="5">
        <v>5945363.1103134248</v>
      </c>
      <c r="AN416" s="5">
        <v>5586566.2012050636</v>
      </c>
      <c r="AO416" s="5">
        <v>5869724.206470849</v>
      </c>
      <c r="AP416" s="5">
        <v>5791421.4203947214</v>
      </c>
      <c r="AQ416" s="5">
        <v>6068464.6444489053</v>
      </c>
      <c r="AR416" s="5">
        <v>6128948.4046132583</v>
      </c>
      <c r="AS416" s="5">
        <v>6050498.021092942</v>
      </c>
      <c r="AT416" s="5">
        <v>6172224.5476494208</v>
      </c>
      <c r="AU416" s="5">
        <v>6127190.2270298563</v>
      </c>
      <c r="AV416" s="5">
        <v>5781119.4881026596</v>
      </c>
      <c r="AW416" s="5">
        <f>SUM(Target_CC[[#This Row],[Target_Jan]:[Target_Des]])</f>
        <v>70547991.813341528</v>
      </c>
      <c r="AX416" s="5">
        <v>9777398.6261947434</v>
      </c>
      <c r="AY416" s="5">
        <v>10174119.323391797</v>
      </c>
      <c r="AZ416" s="5">
        <v>10289034.949330807</v>
      </c>
      <c r="BA416" s="5">
        <v>9974899.4857750032</v>
      </c>
      <c r="BB416" s="5">
        <v>10488359.543305274</v>
      </c>
      <c r="BC416" s="5">
        <v>10423112.784169191</v>
      </c>
      <c r="BD416" s="5">
        <v>10763615.883973477</v>
      </c>
      <c r="BE416" s="5">
        <v>10914935.252995767</v>
      </c>
      <c r="BF416" s="5">
        <v>10745262.120155828</v>
      </c>
      <c r="BG416" s="5">
        <v>10927933.782276139</v>
      </c>
      <c r="BH416" s="5">
        <v>11129392.525234064</v>
      </c>
      <c r="BI416" s="5">
        <v>10851023.298882473</v>
      </c>
      <c r="BJ416" s="5">
        <f>SUM(Target_CC[[#This Row],[Target_NGTMA_Jan]:[Target_NGTMA_Des]])</f>
        <v>126459087.57568455</v>
      </c>
      <c r="BK416" s="5">
        <v>4493171</v>
      </c>
      <c r="BL416" s="5">
        <v>4501867</v>
      </c>
      <c r="BM416" s="5">
        <v>4493880</v>
      </c>
      <c r="BN416" s="5">
        <f>Target_CC[[#This Row],[Est_Sust_NP Apr]]+Target_CC[[#This Row],[Est_Sust_POTS Apr]]+Target_CC[[#This Row],[BC_Apr]]</f>
        <v>4738978</v>
      </c>
      <c r="BO416" s="5">
        <f>Target_CC[[#This Row],[Est_Sust_NP Mei]]+Target_CC[[#This Row],[Est_Sust_POTS Mei]]+Target_CC[[#This Row],[BC_Mei]]</f>
        <v>4738978</v>
      </c>
      <c r="BP416" s="5">
        <f>Target_CC[[#This Row],[Est_Sust_NP Jun]]+Target_CC[[#This Row],[Est_Sust_POTS Jun]]+Target_CC[[#This Row],[BC_Jun]]</f>
        <v>4738978</v>
      </c>
      <c r="BQ416" s="5">
        <f>Target_CC[[#This Row],[Est_Sust_NP Jul]]+Target_CC[[#This Row],[Est_Sust_POTS Jul]]+Target_CC[[#This Row],[BC_Jul]]</f>
        <v>4738978</v>
      </c>
      <c r="BR416" s="5">
        <f>Target_CC[[#This Row],[Est_Sust_NP Agu]]+Target_CC[[#This Row],[Est_Sust_POTS Agu]]+Target_CC[[#This Row],[BC_Agu]]</f>
        <v>4738978</v>
      </c>
      <c r="BS416" s="5">
        <f>Target_CC[[#This Row],[Est_Sust_NP Sep]]+Target_CC[[#This Row],[Est_Sust_POTS Sep]]+Target_CC[[#This Row],[BC_Sep]]</f>
        <v>4738978</v>
      </c>
      <c r="BT416" s="5">
        <f>Target_CC[[#This Row],[Est_Sust_NP Okt]]+Target_CC[[#This Row],[Est_Sust_POTS Okt]]+Target_CC[[#This Row],[BC_Okt]]</f>
        <v>4738978</v>
      </c>
      <c r="BU416" s="5">
        <f>Target_CC[[#This Row],[Est_Sust_NP Nov]]+Target_CC[[#This Row],[Est_Sust_POTS Nov]]+Target_CC[[#This Row],[BC_Nov]]</f>
        <v>4738978</v>
      </c>
      <c r="BV416" s="5">
        <f>Target_CC[[#This Row],[Est_Sust_NP Des]]+Target_CC[[#This Row],[Est_Sust_POTS Des]]+Target_CC[[#This Row],[BC_Des]]</f>
        <v>4738978</v>
      </c>
      <c r="BW416" s="5">
        <f>SUM(Target_CC[[#This Row],[Real_Jan]:[Real_Des]])</f>
        <v>56139720</v>
      </c>
      <c r="BX416" s="5">
        <v>0</v>
      </c>
      <c r="BY416" s="5">
        <v>0</v>
      </c>
      <c r="BZ416" s="5">
        <v>0</v>
      </c>
      <c r="CA416" s="5">
        <f>Target_CC[[#This Row],[Est_Sust_NP Mar]]*95%</f>
        <v>0</v>
      </c>
      <c r="CB416" s="5">
        <f>Target_CC[[#This Row],[Est_Sust_NP Apr]]</f>
        <v>0</v>
      </c>
      <c r="CC416" s="5">
        <f>Target_CC[[#This Row],[Est_Sust_NP Mei]]</f>
        <v>0</v>
      </c>
      <c r="CD416" s="5">
        <f>Target_CC[[#This Row],[Est_Sust_NP Jun]]</f>
        <v>0</v>
      </c>
      <c r="CE416" s="5">
        <f>Target_CC[[#This Row],[Est_Sust_NP Jul]]</f>
        <v>0</v>
      </c>
      <c r="CF416" s="5">
        <f>Target_CC[[#This Row],[Est_Sust_NP Agu]]</f>
        <v>0</v>
      </c>
      <c r="CG416" s="5">
        <f>Target_CC[[#This Row],[Est_Sust_NP Sep]]</f>
        <v>0</v>
      </c>
      <c r="CH416" s="5">
        <f>Target_CC[[#This Row],[Est_Sust_NP Okt]]</f>
        <v>0</v>
      </c>
      <c r="CI416" s="5">
        <f>Target_CC[[#This Row],[Est_Sust_NP Nov]]</f>
        <v>0</v>
      </c>
      <c r="CJ416" s="5">
        <f>SUM(Target_CC[[#This Row],[Est_Sust_NP Jan]:[Est_Sust_NP Des]])</f>
        <v>0</v>
      </c>
      <c r="CK416" s="5">
        <v>4724950</v>
      </c>
      <c r="CL416" s="5">
        <v>4726700</v>
      </c>
      <c r="CM416" s="5">
        <v>4738978</v>
      </c>
      <c r="CN416" s="5">
        <f>Target_CC[[#This Row],[Est_Sust_POTS Mar]]</f>
        <v>4738978</v>
      </c>
      <c r="CO416" s="5">
        <f>Target_CC[[#This Row],[Est_Sust_POTS Apr]]</f>
        <v>4738978</v>
      </c>
      <c r="CP416" s="5">
        <f>Target_CC[[#This Row],[Est_Sust_POTS Mei]]</f>
        <v>4738978</v>
      </c>
      <c r="CQ416" s="5">
        <f>Target_CC[[#This Row],[Est_Sust_POTS Jun]]</f>
        <v>4738978</v>
      </c>
      <c r="CR416" s="5">
        <f>Target_CC[[#This Row],[Est_Sust_POTS Jul]]</f>
        <v>4738978</v>
      </c>
      <c r="CS416" s="5">
        <f>Target_CC[[#This Row],[Est_Sust_POTS Agu]]</f>
        <v>4738978</v>
      </c>
      <c r="CT416" s="5">
        <f>Target_CC[[#This Row],[Est_Sust_POTS Sep]]</f>
        <v>4738978</v>
      </c>
      <c r="CU416" s="5">
        <f>Target_CC[[#This Row],[Est_Sust_POTS Okt]]</f>
        <v>4738978</v>
      </c>
      <c r="CV416" s="5">
        <f>Target_CC[[#This Row],[Est_Sust_POTS Nov]]</f>
        <v>4738978</v>
      </c>
      <c r="CW416" s="5">
        <f>SUM(Target_CC[[#This Row],[Est_Sust_POTS Jan]:[Est_Sust_POTS Des]])</f>
        <v>56841430</v>
      </c>
      <c r="CX416" s="5"/>
      <c r="CY416" s="5">
        <v>0</v>
      </c>
      <c r="CZ416" s="5">
        <v>0</v>
      </c>
      <c r="DA416" s="5">
        <v>0</v>
      </c>
      <c r="DB416" s="5"/>
      <c r="DC416" s="5"/>
      <c r="DD416" s="5"/>
      <c r="DE416" s="5"/>
      <c r="DF416" s="5"/>
      <c r="DG416" s="5"/>
      <c r="DH416" s="5"/>
      <c r="DI416" s="5"/>
      <c r="DJ416" s="5">
        <f>SUM(Target_CC[[#This Row],[BC_Jan]:[BC_Des]])</f>
        <v>0</v>
      </c>
      <c r="DK416" s="5"/>
      <c r="DL416" s="5"/>
      <c r="DM416" s="5"/>
      <c r="DN416" s="5"/>
      <c r="DO416" s="5"/>
      <c r="DP416" s="5"/>
      <c r="DQ416" s="5"/>
      <c r="DR416" s="5"/>
      <c r="DS416" s="5"/>
      <c r="DT416" s="5"/>
      <c r="DU416" s="5"/>
      <c r="DV416" s="5"/>
      <c r="DW416" s="5"/>
      <c r="DX416" s="5" t="s">
        <v>160</v>
      </c>
    </row>
    <row r="417" spans="2:128" x14ac:dyDescent="0.3">
      <c r="B417">
        <v>10274579</v>
      </c>
      <c r="C417" t="s">
        <v>691</v>
      </c>
      <c r="D417" t="s">
        <v>398</v>
      </c>
      <c r="E417" t="s">
        <v>293</v>
      </c>
      <c r="F417" t="s">
        <v>309</v>
      </c>
      <c r="G417" t="s">
        <v>25</v>
      </c>
      <c r="H417" t="s">
        <v>159</v>
      </c>
      <c r="I417" t="s">
        <v>29</v>
      </c>
      <c r="J417" s="5">
        <v>83705036.305333197</v>
      </c>
      <c r="K417" s="5">
        <v>3292545.4695454547</v>
      </c>
      <c r="L417" s="5">
        <v>3465837.3363636364</v>
      </c>
      <c r="M417" s="5">
        <v>3119253.6027272725</v>
      </c>
      <c r="N417" s="5">
        <v>2772669.8690909091</v>
      </c>
      <c r="O417" s="5">
        <v>2945961.7359090908</v>
      </c>
      <c r="P417" s="5">
        <v>3119253.6027272725</v>
      </c>
      <c r="Q417" s="5">
        <v>3985712.936818182</v>
      </c>
      <c r="R417" s="5">
        <v>3639129.2031818181</v>
      </c>
      <c r="S417" s="5">
        <v>3639129.2031818181</v>
      </c>
      <c r="T417" s="5">
        <v>3985712.936818182</v>
      </c>
      <c r="U417" s="5">
        <v>3465837.3363636364</v>
      </c>
      <c r="V417" s="5">
        <v>3639129.2031818181</v>
      </c>
      <c r="W417" s="5">
        <v>41070172.435909092</v>
      </c>
      <c r="X417" s="5">
        <v>441210.72475289099</v>
      </c>
      <c r="Y417" s="5">
        <v>469204.62146219384</v>
      </c>
      <c r="Z417" s="5">
        <v>617367.17038156732</v>
      </c>
      <c r="AA417" s="5">
        <v>629438.81814591528</v>
      </c>
      <c r="AB417" s="5">
        <v>823295.48784702236</v>
      </c>
      <c r="AC417" s="5">
        <v>769249.46647186973</v>
      </c>
      <c r="AD417" s="5">
        <v>675509.16814814101</v>
      </c>
      <c r="AE417" s="5">
        <v>764142.88578247407</v>
      </c>
      <c r="AF417" s="5">
        <v>663503.98996927007</v>
      </c>
      <c r="AG417" s="5">
        <v>698281.70586267277</v>
      </c>
      <c r="AH417" s="5">
        <v>857941.41238789947</v>
      </c>
      <c r="AI417" s="5">
        <v>1017883.7836470833</v>
      </c>
      <c r="AJ417" s="5">
        <v>8427029.2348590009</v>
      </c>
      <c r="AK417" s="5">
        <v>3733756.1942983456</v>
      </c>
      <c r="AL417" s="5">
        <v>3935041.9578258302</v>
      </c>
      <c r="AM417" s="5">
        <v>3736620.77310884</v>
      </c>
      <c r="AN417" s="5">
        <v>3402108.6872368245</v>
      </c>
      <c r="AO417" s="5">
        <v>3769257.2237561131</v>
      </c>
      <c r="AP417" s="5">
        <v>3888503.069199142</v>
      </c>
      <c r="AQ417" s="5">
        <v>4661222.1049663229</v>
      </c>
      <c r="AR417" s="5">
        <v>4403272.0889642918</v>
      </c>
      <c r="AS417" s="5">
        <v>4302633.1931510884</v>
      </c>
      <c r="AT417" s="5">
        <v>4683994.6426808545</v>
      </c>
      <c r="AU417" s="5">
        <v>4323778.748751536</v>
      </c>
      <c r="AV417" s="5">
        <v>4657012.9868289018</v>
      </c>
      <c r="AW417" s="5">
        <f>SUM(Target_CC[[#This Row],[Target_Jan]:[Target_Des]])</f>
        <v>49497201.67076809</v>
      </c>
      <c r="AX417" s="5">
        <v>0</v>
      </c>
      <c r="AY417" s="5">
        <v>0</v>
      </c>
      <c r="AZ417" s="5">
        <v>0</v>
      </c>
      <c r="BA417" s="5">
        <v>0</v>
      </c>
      <c r="BB417" s="5">
        <v>0</v>
      </c>
      <c r="BC417" s="5">
        <v>0</v>
      </c>
      <c r="BD417" s="5">
        <v>0</v>
      </c>
      <c r="BE417" s="5">
        <v>0</v>
      </c>
      <c r="BF417" s="5">
        <v>0</v>
      </c>
      <c r="BG417" s="5">
        <v>0</v>
      </c>
      <c r="BH417" s="5">
        <v>0</v>
      </c>
      <c r="BI417" s="5">
        <v>0</v>
      </c>
      <c r="BJ417" s="5">
        <f>SUM(Target_CC[[#This Row],[Target_NGTMA_Jan]:[Target_NGTMA_Des]])</f>
        <v>0</v>
      </c>
      <c r="BK417" s="5">
        <v>3942396</v>
      </c>
      <c r="BL417" s="5">
        <v>3696805</v>
      </c>
      <c r="BM417" s="5">
        <v>3696000</v>
      </c>
      <c r="BN417" s="5">
        <f>Target_CC[[#This Row],[Est_Sust_NP Apr]]+Target_CC[[#This Row],[Est_Sust_POTS Apr]]+Target_CC[[#This Row],[BC_Apr]]</f>
        <v>4713684</v>
      </c>
      <c r="BO417" s="5">
        <f>Target_CC[[#This Row],[Est_Sust_NP Mei]]+Target_CC[[#This Row],[Est_Sust_POTS Mei]]+Target_CC[[#This Row],[BC_Mei]]</f>
        <v>4713684</v>
      </c>
      <c r="BP417" s="5">
        <f>Target_CC[[#This Row],[Est_Sust_NP Jun]]+Target_CC[[#This Row],[Est_Sust_POTS Jun]]+Target_CC[[#This Row],[BC_Jun]]</f>
        <v>4713684</v>
      </c>
      <c r="BQ417" s="5">
        <f>Target_CC[[#This Row],[Est_Sust_NP Jul]]+Target_CC[[#This Row],[Est_Sust_POTS Jul]]+Target_CC[[#This Row],[BC_Jul]]</f>
        <v>4713684</v>
      </c>
      <c r="BR417" s="5">
        <f>Target_CC[[#This Row],[Est_Sust_NP Agu]]+Target_CC[[#This Row],[Est_Sust_POTS Agu]]+Target_CC[[#This Row],[BC_Agu]]</f>
        <v>4713684</v>
      </c>
      <c r="BS417" s="5">
        <f>Target_CC[[#This Row],[Est_Sust_NP Sep]]+Target_CC[[#This Row],[Est_Sust_POTS Sep]]+Target_CC[[#This Row],[BC_Sep]]</f>
        <v>4713684</v>
      </c>
      <c r="BT417" s="5">
        <f>Target_CC[[#This Row],[Est_Sust_NP Okt]]+Target_CC[[#This Row],[Est_Sust_POTS Okt]]+Target_CC[[#This Row],[BC_Okt]]</f>
        <v>4713684</v>
      </c>
      <c r="BU417" s="5">
        <f>Target_CC[[#This Row],[Est_Sust_NP Nov]]+Target_CC[[#This Row],[Est_Sust_POTS Nov]]+Target_CC[[#This Row],[BC_Nov]]</f>
        <v>4713684</v>
      </c>
      <c r="BV417" s="5">
        <f>Target_CC[[#This Row],[Est_Sust_NP Des]]+Target_CC[[#This Row],[Est_Sust_POTS Des]]+Target_CC[[#This Row],[BC_Des]]</f>
        <v>4713684</v>
      </c>
      <c r="BW417" s="5">
        <f>SUM(Target_CC[[#This Row],[Real_Jan]:[Real_Des]])</f>
        <v>53758357</v>
      </c>
      <c r="BX417" s="5">
        <v>0</v>
      </c>
      <c r="BY417" s="5">
        <v>0</v>
      </c>
      <c r="BZ417" s="5">
        <v>0</v>
      </c>
      <c r="CA417" s="5">
        <f>Target_CC[[#This Row],[Est_Sust_NP Mar]]*95%</f>
        <v>0</v>
      </c>
      <c r="CB417" s="5">
        <f>Target_CC[[#This Row],[Est_Sust_NP Apr]]</f>
        <v>0</v>
      </c>
      <c r="CC417" s="5">
        <f>Target_CC[[#This Row],[Est_Sust_NP Mei]]</f>
        <v>0</v>
      </c>
      <c r="CD417" s="5">
        <f>Target_CC[[#This Row],[Est_Sust_NP Jun]]</f>
        <v>0</v>
      </c>
      <c r="CE417" s="5">
        <f>Target_CC[[#This Row],[Est_Sust_NP Jul]]</f>
        <v>0</v>
      </c>
      <c r="CF417" s="5">
        <f>Target_CC[[#This Row],[Est_Sust_NP Agu]]</f>
        <v>0</v>
      </c>
      <c r="CG417" s="5">
        <f>Target_CC[[#This Row],[Est_Sust_NP Sep]]</f>
        <v>0</v>
      </c>
      <c r="CH417" s="5">
        <f>Target_CC[[#This Row],[Est_Sust_NP Okt]]</f>
        <v>0</v>
      </c>
      <c r="CI417" s="5">
        <f>Target_CC[[#This Row],[Est_Sust_NP Nov]]</f>
        <v>0</v>
      </c>
      <c r="CJ417" s="5">
        <f>SUM(Target_CC[[#This Row],[Est_Sust_NP Jan]:[Est_Sust_NP Des]])</f>
        <v>0</v>
      </c>
      <c r="CK417" s="5">
        <v>4991787</v>
      </c>
      <c r="CL417" s="5">
        <v>4667914</v>
      </c>
      <c r="CM417" s="5">
        <v>4713684</v>
      </c>
      <c r="CN417" s="5">
        <f>Target_CC[[#This Row],[Est_Sust_POTS Mar]]</f>
        <v>4713684</v>
      </c>
      <c r="CO417" s="5">
        <f>Target_CC[[#This Row],[Est_Sust_POTS Apr]]</f>
        <v>4713684</v>
      </c>
      <c r="CP417" s="5">
        <f>Target_CC[[#This Row],[Est_Sust_POTS Mei]]</f>
        <v>4713684</v>
      </c>
      <c r="CQ417" s="5">
        <f>Target_CC[[#This Row],[Est_Sust_POTS Jun]]</f>
        <v>4713684</v>
      </c>
      <c r="CR417" s="5">
        <f>Target_CC[[#This Row],[Est_Sust_POTS Jul]]</f>
        <v>4713684</v>
      </c>
      <c r="CS417" s="5">
        <f>Target_CC[[#This Row],[Est_Sust_POTS Agu]]</f>
        <v>4713684</v>
      </c>
      <c r="CT417" s="5">
        <f>Target_CC[[#This Row],[Est_Sust_POTS Sep]]</f>
        <v>4713684</v>
      </c>
      <c r="CU417" s="5">
        <f>Target_CC[[#This Row],[Est_Sust_POTS Okt]]</f>
        <v>4713684</v>
      </c>
      <c r="CV417" s="5">
        <f>Target_CC[[#This Row],[Est_Sust_POTS Nov]]</f>
        <v>4713684</v>
      </c>
      <c r="CW417" s="5">
        <f>SUM(Target_CC[[#This Row],[Est_Sust_POTS Jan]:[Est_Sust_POTS Des]])</f>
        <v>56796541</v>
      </c>
      <c r="CX417" s="5"/>
      <c r="CY417" s="5">
        <v>0</v>
      </c>
      <c r="CZ417" s="5">
        <v>0</v>
      </c>
      <c r="DA417" s="5">
        <v>0</v>
      </c>
      <c r="DB417" s="5"/>
      <c r="DC417" s="5"/>
      <c r="DD417" s="5"/>
      <c r="DE417" s="5"/>
      <c r="DF417" s="5"/>
      <c r="DG417" s="5"/>
      <c r="DH417" s="5"/>
      <c r="DI417" s="5"/>
      <c r="DJ417" s="5">
        <f>SUM(Target_CC[[#This Row],[BC_Jan]:[BC_Des]])</f>
        <v>0</v>
      </c>
      <c r="DK417" s="5"/>
      <c r="DL417" s="5"/>
      <c r="DM417" s="5"/>
      <c r="DN417" s="5"/>
      <c r="DO417" s="5"/>
      <c r="DP417" s="5"/>
      <c r="DQ417" s="5"/>
      <c r="DR417" s="5"/>
      <c r="DS417" s="5"/>
      <c r="DT417" s="5"/>
      <c r="DU417" s="5"/>
      <c r="DV417" s="5"/>
      <c r="DW417" s="5"/>
      <c r="DX417" s="5" t="s">
        <v>160</v>
      </c>
    </row>
    <row r="418" spans="2:128" x14ac:dyDescent="0.3">
      <c r="B418">
        <v>2000178</v>
      </c>
      <c r="C418" t="s">
        <v>692</v>
      </c>
      <c r="D418" t="s">
        <v>317</v>
      </c>
      <c r="E418" t="s">
        <v>318</v>
      </c>
      <c r="F418" t="s">
        <v>296</v>
      </c>
      <c r="G418" t="s">
        <v>19</v>
      </c>
      <c r="H418" t="s">
        <v>159</v>
      </c>
      <c r="I418" t="s">
        <v>29</v>
      </c>
      <c r="J418" s="5">
        <v>103301851.70844442</v>
      </c>
      <c r="K418" s="5">
        <v>7174784.0600000005</v>
      </c>
      <c r="L418" s="5">
        <v>6995742.8569999989</v>
      </c>
      <c r="M418" s="5">
        <v>7030104.2999999998</v>
      </c>
      <c r="N418" s="5">
        <v>6995742.8569999989</v>
      </c>
      <c r="O418" s="5">
        <v>6892658.5279999999</v>
      </c>
      <c r="P418" s="5">
        <v>6789574.199</v>
      </c>
      <c r="Q418" s="5">
        <v>6961381.4139999999</v>
      </c>
      <c r="R418" s="5">
        <v>7098827.1859999998</v>
      </c>
      <c r="S418" s="5">
        <v>7064465.7430000007</v>
      </c>
      <c r="T418" s="5">
        <v>7064465.7430000007</v>
      </c>
      <c r="U418" s="5">
        <v>7098827.1859999998</v>
      </c>
      <c r="V418" s="5">
        <v>7030104.2999999998</v>
      </c>
      <c r="W418" s="5">
        <v>84196678.372999996</v>
      </c>
      <c r="X418" s="5">
        <v>0</v>
      </c>
      <c r="Y418" s="5">
        <v>690859.22431823774</v>
      </c>
      <c r="Z418" s="5">
        <v>683729.23020126333</v>
      </c>
      <c r="AA418" s="5">
        <v>537486.86343142285</v>
      </c>
      <c r="AB418" s="5">
        <v>586231.66372162709</v>
      </c>
      <c r="AC418" s="5">
        <v>571553.53985494352</v>
      </c>
      <c r="AD418" s="5">
        <v>710365.72728492401</v>
      </c>
      <c r="AE418" s="5">
        <v>598269.13892134407</v>
      </c>
      <c r="AF418" s="5">
        <v>715610.41381648171</v>
      </c>
      <c r="AG418" s="5">
        <v>720720.50871695695</v>
      </c>
      <c r="AH418" s="5">
        <v>611960.29877694696</v>
      </c>
      <c r="AI418" s="5">
        <v>623089.45347582689</v>
      </c>
      <c r="AJ418" s="5">
        <v>7049876.062519975</v>
      </c>
      <c r="AK418" s="5">
        <v>7174784.0600000005</v>
      </c>
      <c r="AL418" s="5">
        <v>7686602.0813182369</v>
      </c>
      <c r="AM418" s="5">
        <v>7713833.5302012628</v>
      </c>
      <c r="AN418" s="5">
        <v>7533229.7204314219</v>
      </c>
      <c r="AO418" s="5">
        <v>7478890.1917216275</v>
      </c>
      <c r="AP418" s="5">
        <v>7361127.7388549438</v>
      </c>
      <c r="AQ418" s="5">
        <v>7671747.141284924</v>
      </c>
      <c r="AR418" s="5">
        <v>7697096.3249213435</v>
      </c>
      <c r="AS418" s="5">
        <v>7780076.1568164825</v>
      </c>
      <c r="AT418" s="5">
        <v>7785186.2517169574</v>
      </c>
      <c r="AU418" s="5">
        <v>7710787.4847769467</v>
      </c>
      <c r="AV418" s="5">
        <v>7653193.7534758262</v>
      </c>
      <c r="AW418" s="5">
        <f>SUM(Target_CC[[#This Row],[Target_Jan]:[Target_Des]])</f>
        <v>91246554.435519964</v>
      </c>
      <c r="AX418" s="5">
        <v>0</v>
      </c>
      <c r="AY418" s="5">
        <v>0</v>
      </c>
      <c r="AZ418" s="5">
        <v>0</v>
      </c>
      <c r="BA418" s="5">
        <v>0</v>
      </c>
      <c r="BB418" s="5">
        <v>0</v>
      </c>
      <c r="BC418" s="5">
        <v>0</v>
      </c>
      <c r="BD418" s="5">
        <v>0</v>
      </c>
      <c r="BE418" s="5">
        <v>0</v>
      </c>
      <c r="BF418" s="5">
        <v>0</v>
      </c>
      <c r="BG418" s="5">
        <v>0</v>
      </c>
      <c r="BH418" s="5">
        <v>0</v>
      </c>
      <c r="BI418" s="5">
        <v>0</v>
      </c>
      <c r="BJ418" s="5">
        <f>SUM(Target_CC[[#This Row],[Target_NGTMA_Jan]:[Target_NGTMA_Des]])</f>
        <v>0</v>
      </c>
      <c r="BK418" s="5">
        <v>5239938</v>
      </c>
      <c r="BL418" s="5">
        <v>5528948</v>
      </c>
      <c r="BM418" s="5">
        <v>4932347</v>
      </c>
      <c r="BN418" s="5">
        <f>Target_CC[[#This Row],[Est_Sust_NP Apr]]+Target_CC[[#This Row],[Est_Sust_POTS Apr]]+Target_CC[[#This Row],[BC_Apr]]</f>
        <v>4930851</v>
      </c>
      <c r="BO418" s="5">
        <f>Target_CC[[#This Row],[Est_Sust_NP Mei]]+Target_CC[[#This Row],[Est_Sust_POTS Mei]]+Target_CC[[#This Row],[BC_Mei]]</f>
        <v>4930851</v>
      </c>
      <c r="BP418" s="5">
        <f>Target_CC[[#This Row],[Est_Sust_NP Jun]]+Target_CC[[#This Row],[Est_Sust_POTS Jun]]+Target_CC[[#This Row],[BC_Jun]]</f>
        <v>4930851</v>
      </c>
      <c r="BQ418" s="5">
        <f>Target_CC[[#This Row],[Est_Sust_NP Jul]]+Target_CC[[#This Row],[Est_Sust_POTS Jul]]+Target_CC[[#This Row],[BC_Jul]]</f>
        <v>4930851</v>
      </c>
      <c r="BR418" s="5">
        <f>Target_CC[[#This Row],[Est_Sust_NP Agu]]+Target_CC[[#This Row],[Est_Sust_POTS Agu]]+Target_CC[[#This Row],[BC_Agu]]</f>
        <v>4930851</v>
      </c>
      <c r="BS418" s="5">
        <f>Target_CC[[#This Row],[Est_Sust_NP Sep]]+Target_CC[[#This Row],[Est_Sust_POTS Sep]]+Target_CC[[#This Row],[BC_Sep]]</f>
        <v>4930851</v>
      </c>
      <c r="BT418" s="5">
        <f>Target_CC[[#This Row],[Est_Sust_NP Okt]]+Target_CC[[#This Row],[Est_Sust_POTS Okt]]+Target_CC[[#This Row],[BC_Okt]]</f>
        <v>4930851</v>
      </c>
      <c r="BU418" s="5">
        <f>Target_CC[[#This Row],[Est_Sust_NP Nov]]+Target_CC[[#This Row],[Est_Sust_POTS Nov]]+Target_CC[[#This Row],[BC_Nov]]</f>
        <v>4930851</v>
      </c>
      <c r="BV418" s="5">
        <f>Target_CC[[#This Row],[Est_Sust_NP Des]]+Target_CC[[#This Row],[Est_Sust_POTS Des]]+Target_CC[[#This Row],[BC_Des]]</f>
        <v>4930851</v>
      </c>
      <c r="BW418" s="5">
        <f>SUM(Target_CC[[#This Row],[Real_Jan]:[Real_Des]])</f>
        <v>60078892</v>
      </c>
      <c r="BX418" s="5">
        <v>0</v>
      </c>
      <c r="BY418" s="5">
        <v>0</v>
      </c>
      <c r="BZ418" s="5">
        <v>0</v>
      </c>
      <c r="CA418" s="5">
        <f>Target_CC[[#This Row],[Est_Sust_NP Mar]]*95%</f>
        <v>0</v>
      </c>
      <c r="CB418" s="5">
        <f>Target_CC[[#This Row],[Est_Sust_NP Apr]]</f>
        <v>0</v>
      </c>
      <c r="CC418" s="5">
        <f>Target_CC[[#This Row],[Est_Sust_NP Mei]]</f>
        <v>0</v>
      </c>
      <c r="CD418" s="5">
        <f>Target_CC[[#This Row],[Est_Sust_NP Jun]]</f>
        <v>0</v>
      </c>
      <c r="CE418" s="5">
        <f>Target_CC[[#This Row],[Est_Sust_NP Jul]]</f>
        <v>0</v>
      </c>
      <c r="CF418" s="5">
        <f>Target_CC[[#This Row],[Est_Sust_NP Agu]]</f>
        <v>0</v>
      </c>
      <c r="CG418" s="5">
        <f>Target_CC[[#This Row],[Est_Sust_NP Sep]]</f>
        <v>0</v>
      </c>
      <c r="CH418" s="5">
        <f>Target_CC[[#This Row],[Est_Sust_NP Okt]]</f>
        <v>0</v>
      </c>
      <c r="CI418" s="5">
        <f>Target_CC[[#This Row],[Est_Sust_NP Nov]]</f>
        <v>0</v>
      </c>
      <c r="CJ418" s="5">
        <f>SUM(Target_CC[[#This Row],[Est_Sust_NP Jan]:[Est_Sust_NP Des]])</f>
        <v>0</v>
      </c>
      <c r="CK418" s="5">
        <v>5001071</v>
      </c>
      <c r="CL418" s="5">
        <v>5536629</v>
      </c>
      <c r="CM418" s="5">
        <v>4930851</v>
      </c>
      <c r="CN418" s="5">
        <f>Target_CC[[#This Row],[Est_Sust_POTS Mar]]</f>
        <v>4930851</v>
      </c>
      <c r="CO418" s="5">
        <f>Target_CC[[#This Row],[Est_Sust_POTS Apr]]</f>
        <v>4930851</v>
      </c>
      <c r="CP418" s="5">
        <f>Target_CC[[#This Row],[Est_Sust_POTS Mei]]</f>
        <v>4930851</v>
      </c>
      <c r="CQ418" s="5">
        <f>Target_CC[[#This Row],[Est_Sust_POTS Jun]]</f>
        <v>4930851</v>
      </c>
      <c r="CR418" s="5">
        <f>Target_CC[[#This Row],[Est_Sust_POTS Jul]]</f>
        <v>4930851</v>
      </c>
      <c r="CS418" s="5">
        <f>Target_CC[[#This Row],[Est_Sust_POTS Agu]]</f>
        <v>4930851</v>
      </c>
      <c r="CT418" s="5">
        <f>Target_CC[[#This Row],[Est_Sust_POTS Sep]]</f>
        <v>4930851</v>
      </c>
      <c r="CU418" s="5">
        <f>Target_CC[[#This Row],[Est_Sust_POTS Okt]]</f>
        <v>4930851</v>
      </c>
      <c r="CV418" s="5">
        <f>Target_CC[[#This Row],[Est_Sust_POTS Nov]]</f>
        <v>4930851</v>
      </c>
      <c r="CW418" s="5">
        <f>SUM(Target_CC[[#This Row],[Est_Sust_POTS Jan]:[Est_Sust_POTS Des]])</f>
        <v>59846210</v>
      </c>
      <c r="CX418" s="5"/>
      <c r="CY418" s="5">
        <v>0</v>
      </c>
      <c r="CZ418" s="5">
        <v>0</v>
      </c>
      <c r="DA418" s="5">
        <v>0</v>
      </c>
      <c r="DB418" s="5"/>
      <c r="DC418" s="5"/>
      <c r="DD418" s="5"/>
      <c r="DE418" s="5"/>
      <c r="DF418" s="5"/>
      <c r="DG418" s="5"/>
      <c r="DH418" s="5"/>
      <c r="DI418" s="5"/>
      <c r="DJ418" s="5">
        <f>SUM(Target_CC[[#This Row],[BC_Jan]:[BC_Des]])</f>
        <v>0</v>
      </c>
      <c r="DK418" s="5"/>
      <c r="DL418" s="5"/>
      <c r="DM418" s="5"/>
      <c r="DN418" s="5"/>
      <c r="DO418" s="5"/>
      <c r="DP418" s="5"/>
      <c r="DQ418" s="5"/>
      <c r="DR418" s="5"/>
      <c r="DS418" s="5"/>
      <c r="DT418" s="5"/>
      <c r="DU418" s="5"/>
      <c r="DV418" s="5"/>
      <c r="DW418" s="5"/>
      <c r="DX418" s="5" t="s">
        <v>160</v>
      </c>
    </row>
    <row r="419" spans="2:128" x14ac:dyDescent="0.3">
      <c r="B419">
        <v>19221323</v>
      </c>
      <c r="C419" t="s">
        <v>693</v>
      </c>
      <c r="D419" t="s">
        <v>457</v>
      </c>
      <c r="E419" t="s">
        <v>304</v>
      </c>
      <c r="F419" t="s">
        <v>363</v>
      </c>
      <c r="G419" t="s">
        <v>25</v>
      </c>
      <c r="H419" t="s">
        <v>159</v>
      </c>
      <c r="I419" t="s">
        <v>29</v>
      </c>
      <c r="J419" s="5">
        <v>22869722.756110534</v>
      </c>
      <c r="K419" s="5">
        <v>4831800</v>
      </c>
      <c r="L419" s="5">
        <v>4831800</v>
      </c>
      <c r="M419" s="5">
        <v>4638528</v>
      </c>
      <c r="N419" s="5">
        <v>4878185.28</v>
      </c>
      <c r="O419" s="5">
        <v>4638991.8528000005</v>
      </c>
      <c r="P419" s="5">
        <v>4636599.9185279999</v>
      </c>
      <c r="Q419" s="5">
        <v>5602935.9991852799</v>
      </c>
      <c r="R419" s="5">
        <v>4887829.3599918531</v>
      </c>
      <c r="S419" s="5">
        <v>5122268.2935999185</v>
      </c>
      <c r="T419" s="5">
        <v>5607792.6829359988</v>
      </c>
      <c r="U419" s="5">
        <v>4887877.9268293604</v>
      </c>
      <c r="V419" s="5">
        <v>5363858.7792682936</v>
      </c>
      <c r="W419" s="5">
        <v>59928468.09313871</v>
      </c>
      <c r="X419" s="5">
        <v>82254.777730659625</v>
      </c>
      <c r="Y419" s="5">
        <v>481188.40951379284</v>
      </c>
      <c r="Z419" s="5">
        <v>439654.56847374578</v>
      </c>
      <c r="AA419" s="5">
        <v>303473.83649176953</v>
      </c>
      <c r="AB419" s="5">
        <v>410058.23637974914</v>
      </c>
      <c r="AC419" s="5">
        <v>592836.22025529121</v>
      </c>
      <c r="AD419" s="5">
        <v>697679.96956037998</v>
      </c>
      <c r="AE419" s="5">
        <v>770783.53008024208</v>
      </c>
      <c r="AF419" s="5">
        <v>631381.51615879638</v>
      </c>
      <c r="AG419" s="5">
        <v>776835.84426732548</v>
      </c>
      <c r="AH419" s="5">
        <v>1045820.7480691752</v>
      </c>
      <c r="AI419" s="5">
        <v>654902.0233975813</v>
      </c>
      <c r="AJ419" s="5">
        <v>6886869.6803785097</v>
      </c>
      <c r="AK419" s="5">
        <v>4914054.7777306596</v>
      </c>
      <c r="AL419" s="5">
        <v>5312988.409513793</v>
      </c>
      <c r="AM419" s="5">
        <v>5078182.5684737461</v>
      </c>
      <c r="AN419" s="5">
        <v>5181659.1164917694</v>
      </c>
      <c r="AO419" s="5">
        <v>5049050.0891797496</v>
      </c>
      <c r="AP419" s="5">
        <v>5229436.138783291</v>
      </c>
      <c r="AQ419" s="5">
        <v>6300615.96874566</v>
      </c>
      <c r="AR419" s="5">
        <v>5658612.8900720952</v>
      </c>
      <c r="AS419" s="5">
        <v>5753649.8097587153</v>
      </c>
      <c r="AT419" s="5">
        <v>6384628.5272033243</v>
      </c>
      <c r="AU419" s="5">
        <v>5933698.6748985359</v>
      </c>
      <c r="AV419" s="5">
        <v>6018760.8026658753</v>
      </c>
      <c r="AW419" s="5">
        <f>SUM(Target_CC[[#This Row],[Target_Jan]:[Target_Des]])</f>
        <v>66815337.773517206</v>
      </c>
      <c r="AX419" s="5">
        <v>792396.75529236195</v>
      </c>
      <c r="AY419" s="5">
        <v>6032290.547343405</v>
      </c>
      <c r="AZ419" s="5">
        <v>1721168.2227272117</v>
      </c>
      <c r="BA419" s="5">
        <v>3730263.1812121775</v>
      </c>
      <c r="BB419" s="5">
        <v>4356146.5649457099</v>
      </c>
      <c r="BC419" s="5">
        <v>4727385.5144472579</v>
      </c>
      <c r="BD419" s="5">
        <v>304335.51175167295</v>
      </c>
      <c r="BE419" s="5">
        <v>6178364.2199487239</v>
      </c>
      <c r="BF419" s="5">
        <v>2219161.1340547749</v>
      </c>
      <c r="BG419" s="5">
        <v>6294176.2929679696</v>
      </c>
      <c r="BH419" s="5">
        <v>4667404.7998496499</v>
      </c>
      <c r="BI419" s="5">
        <v>3677144.2621599752</v>
      </c>
      <c r="BJ419" s="5">
        <f>SUM(Target_CC[[#This Row],[Target_NGTMA_Jan]:[Target_NGTMA_Des]])</f>
        <v>44700237.006700888</v>
      </c>
      <c r="BK419" s="5">
        <v>4711300</v>
      </c>
      <c r="BL419" s="5">
        <v>4712050</v>
      </c>
      <c r="BM419" s="5">
        <v>4711300</v>
      </c>
      <c r="BN419" s="5">
        <f>Target_CC[[#This Row],[Est_Sust_NP Apr]]+Target_CC[[#This Row],[Est_Sust_POTS Apr]]+Target_CC[[#This Row],[BC_Apr]]</f>
        <v>5113840</v>
      </c>
      <c r="BO419" s="5">
        <f>Target_CC[[#This Row],[Est_Sust_NP Mei]]+Target_CC[[#This Row],[Est_Sust_POTS Mei]]+Target_CC[[#This Row],[BC_Mei]]</f>
        <v>5113840</v>
      </c>
      <c r="BP419" s="5">
        <f>Target_CC[[#This Row],[Est_Sust_NP Jun]]+Target_CC[[#This Row],[Est_Sust_POTS Jun]]+Target_CC[[#This Row],[BC_Jun]]</f>
        <v>5113840</v>
      </c>
      <c r="BQ419" s="5">
        <f>Target_CC[[#This Row],[Est_Sust_NP Jul]]+Target_CC[[#This Row],[Est_Sust_POTS Jul]]+Target_CC[[#This Row],[BC_Jul]]</f>
        <v>5113840</v>
      </c>
      <c r="BR419" s="5">
        <f>Target_CC[[#This Row],[Est_Sust_NP Agu]]+Target_CC[[#This Row],[Est_Sust_POTS Agu]]+Target_CC[[#This Row],[BC_Agu]]</f>
        <v>5113840</v>
      </c>
      <c r="BS419" s="5">
        <f>Target_CC[[#This Row],[Est_Sust_NP Sep]]+Target_CC[[#This Row],[Est_Sust_POTS Sep]]+Target_CC[[#This Row],[BC_Sep]]</f>
        <v>5113840</v>
      </c>
      <c r="BT419" s="5">
        <f>Target_CC[[#This Row],[Est_Sust_NP Okt]]+Target_CC[[#This Row],[Est_Sust_POTS Okt]]+Target_CC[[#This Row],[BC_Okt]]</f>
        <v>5113840</v>
      </c>
      <c r="BU419" s="5">
        <f>Target_CC[[#This Row],[Est_Sust_NP Nov]]+Target_CC[[#This Row],[Est_Sust_POTS Nov]]+Target_CC[[#This Row],[BC_Nov]]</f>
        <v>5113840</v>
      </c>
      <c r="BV419" s="5">
        <f>Target_CC[[#This Row],[Est_Sust_NP Des]]+Target_CC[[#This Row],[Est_Sust_POTS Des]]+Target_CC[[#This Row],[BC_Des]]</f>
        <v>5113840</v>
      </c>
      <c r="BW419" s="5">
        <f>SUM(Target_CC[[#This Row],[Real_Jan]:[Real_Des]])</f>
        <v>60159210</v>
      </c>
      <c r="BX419" s="5">
        <v>0</v>
      </c>
      <c r="BY419" s="5">
        <v>0</v>
      </c>
      <c r="BZ419" s="5">
        <v>0</v>
      </c>
      <c r="CA419" s="5">
        <f>Target_CC[[#This Row],[Est_Sust_NP Mar]]*95%</f>
        <v>0</v>
      </c>
      <c r="CB419" s="5">
        <f>Target_CC[[#This Row],[Est_Sust_NP Apr]]</f>
        <v>0</v>
      </c>
      <c r="CC419" s="5">
        <f>Target_CC[[#This Row],[Est_Sust_NP Mei]]</f>
        <v>0</v>
      </c>
      <c r="CD419" s="5">
        <f>Target_CC[[#This Row],[Est_Sust_NP Jun]]</f>
        <v>0</v>
      </c>
      <c r="CE419" s="5">
        <f>Target_CC[[#This Row],[Est_Sust_NP Jul]]</f>
        <v>0</v>
      </c>
      <c r="CF419" s="5">
        <f>Target_CC[[#This Row],[Est_Sust_NP Agu]]</f>
        <v>0</v>
      </c>
      <c r="CG419" s="5">
        <f>Target_CC[[#This Row],[Est_Sust_NP Sep]]</f>
        <v>0</v>
      </c>
      <c r="CH419" s="5">
        <f>Target_CC[[#This Row],[Est_Sust_NP Okt]]</f>
        <v>0</v>
      </c>
      <c r="CI419" s="5">
        <f>Target_CC[[#This Row],[Est_Sust_NP Nov]]</f>
        <v>0</v>
      </c>
      <c r="CJ419" s="5">
        <f>SUM(Target_CC[[#This Row],[Est_Sust_NP Jan]:[Est_Sust_NP Des]])</f>
        <v>0</v>
      </c>
      <c r="CK419" s="5">
        <v>5106800</v>
      </c>
      <c r="CL419" s="5">
        <v>5107550</v>
      </c>
      <c r="CM419" s="5">
        <v>5113840</v>
      </c>
      <c r="CN419" s="5">
        <f>Target_CC[[#This Row],[Est_Sust_POTS Mar]]</f>
        <v>5113840</v>
      </c>
      <c r="CO419" s="5">
        <f>Target_CC[[#This Row],[Est_Sust_POTS Apr]]</f>
        <v>5113840</v>
      </c>
      <c r="CP419" s="5">
        <f>Target_CC[[#This Row],[Est_Sust_POTS Mei]]</f>
        <v>5113840</v>
      </c>
      <c r="CQ419" s="5">
        <f>Target_CC[[#This Row],[Est_Sust_POTS Jun]]</f>
        <v>5113840</v>
      </c>
      <c r="CR419" s="5">
        <f>Target_CC[[#This Row],[Est_Sust_POTS Jul]]</f>
        <v>5113840</v>
      </c>
      <c r="CS419" s="5">
        <f>Target_CC[[#This Row],[Est_Sust_POTS Agu]]</f>
        <v>5113840</v>
      </c>
      <c r="CT419" s="5">
        <f>Target_CC[[#This Row],[Est_Sust_POTS Sep]]</f>
        <v>5113840</v>
      </c>
      <c r="CU419" s="5">
        <f>Target_CC[[#This Row],[Est_Sust_POTS Okt]]</f>
        <v>5113840</v>
      </c>
      <c r="CV419" s="5">
        <f>Target_CC[[#This Row],[Est_Sust_POTS Nov]]</f>
        <v>5113840</v>
      </c>
      <c r="CW419" s="5">
        <f>SUM(Target_CC[[#This Row],[Est_Sust_POTS Jan]:[Est_Sust_POTS Des]])</f>
        <v>61352750</v>
      </c>
      <c r="CX419" s="5"/>
      <c r="CY419" s="5">
        <v>0</v>
      </c>
      <c r="CZ419" s="5">
        <v>0</v>
      </c>
      <c r="DA419" s="5">
        <v>0</v>
      </c>
      <c r="DB419" s="5"/>
      <c r="DC419" s="5"/>
      <c r="DD419" s="5"/>
      <c r="DE419" s="5"/>
      <c r="DF419" s="5"/>
      <c r="DG419" s="5"/>
      <c r="DH419" s="5"/>
      <c r="DI419" s="5"/>
      <c r="DJ419" s="5">
        <f>SUM(Target_CC[[#This Row],[BC_Jan]:[BC_Des]])</f>
        <v>0</v>
      </c>
      <c r="DK419" s="5"/>
      <c r="DL419" s="5"/>
      <c r="DM419" s="5"/>
      <c r="DN419" s="5"/>
      <c r="DO419" s="5"/>
      <c r="DP419" s="5"/>
      <c r="DQ419" s="5"/>
      <c r="DR419" s="5"/>
      <c r="DS419" s="5"/>
      <c r="DT419" s="5"/>
      <c r="DU419" s="5"/>
      <c r="DV419" s="5"/>
      <c r="DW419" s="5"/>
      <c r="DX419" s="5" t="s">
        <v>160</v>
      </c>
    </row>
    <row r="420" spans="2:128" x14ac:dyDescent="0.3">
      <c r="B420">
        <v>19034662</v>
      </c>
      <c r="C420" t="s">
        <v>694</v>
      </c>
      <c r="D420" t="s">
        <v>395</v>
      </c>
      <c r="E420" t="s">
        <v>312</v>
      </c>
      <c r="F420" t="s">
        <v>309</v>
      </c>
      <c r="G420" t="s">
        <v>25</v>
      </c>
      <c r="H420" t="s">
        <v>159</v>
      </c>
      <c r="I420" t="s">
        <v>29</v>
      </c>
      <c r="J420" s="5">
        <v>65251354.545454554</v>
      </c>
      <c r="K420" s="5">
        <v>4603311.3636363633</v>
      </c>
      <c r="L420" s="5">
        <v>4845590.9090909092</v>
      </c>
      <c r="M420" s="5">
        <v>4361031.8181818184</v>
      </c>
      <c r="N420" s="5">
        <v>3876472.7272727271</v>
      </c>
      <c r="O420" s="5">
        <v>4118752.2727272725</v>
      </c>
      <c r="P420" s="5">
        <v>4361031.8181818184</v>
      </c>
      <c r="Q420" s="5">
        <v>5572429.5454545449</v>
      </c>
      <c r="R420" s="5">
        <v>5087870.4545454541</v>
      </c>
      <c r="S420" s="5">
        <v>5087870.4545454541</v>
      </c>
      <c r="T420" s="5">
        <v>5572429.5454545449</v>
      </c>
      <c r="U420" s="5">
        <v>4845590.9090909092</v>
      </c>
      <c r="V420" s="5">
        <v>5087870.4545454541</v>
      </c>
      <c r="W420" s="5">
        <v>57420252.272727273</v>
      </c>
      <c r="X420" s="5">
        <v>616857.18900447211</v>
      </c>
      <c r="Y420" s="5">
        <v>655995.4861142115</v>
      </c>
      <c r="Z420" s="5">
        <v>863141.70517615741</v>
      </c>
      <c r="AA420" s="5">
        <v>880019.08890416729</v>
      </c>
      <c r="AB420" s="5">
        <v>1151050.3073963462</v>
      </c>
      <c r="AC420" s="5">
        <v>1075488.5067600987</v>
      </c>
      <c r="AD420" s="5">
        <v>944430.0948123798</v>
      </c>
      <c r="AE420" s="5">
        <v>1068348.9908037502</v>
      </c>
      <c r="AF420" s="5">
        <v>927645.64228334418</v>
      </c>
      <c r="AG420" s="5">
        <v>976268.40429352806</v>
      </c>
      <c r="AH420" s="5">
        <v>1199488.8117747607</v>
      </c>
      <c r="AI420" s="5">
        <v>1423104.4131246763</v>
      </c>
      <c r="AJ420" s="5">
        <v>11781838.640447892</v>
      </c>
      <c r="AK420" s="5">
        <v>5220168.5526408358</v>
      </c>
      <c r="AL420" s="5">
        <v>5501586.3952051206</v>
      </c>
      <c r="AM420" s="5">
        <v>5224173.5233579762</v>
      </c>
      <c r="AN420" s="5">
        <v>4756491.8161768941</v>
      </c>
      <c r="AO420" s="5">
        <v>5269802.5801236182</v>
      </c>
      <c r="AP420" s="5">
        <v>5436520.3249419173</v>
      </c>
      <c r="AQ420" s="5">
        <v>6516859.6402669251</v>
      </c>
      <c r="AR420" s="5">
        <v>6156219.4453492044</v>
      </c>
      <c r="AS420" s="5">
        <v>6015516.0968287978</v>
      </c>
      <c r="AT420" s="5">
        <v>6548697.9497480728</v>
      </c>
      <c r="AU420" s="5">
        <v>6045079.7208656697</v>
      </c>
      <c r="AV420" s="5">
        <v>6510974.86767013</v>
      </c>
      <c r="AW420" s="5">
        <f>SUM(Target_CC[[#This Row],[Target_Jan]:[Target_Des]])</f>
        <v>69202090.913175166</v>
      </c>
      <c r="AX420" s="5">
        <v>0</v>
      </c>
      <c r="AY420" s="5">
        <v>0</v>
      </c>
      <c r="AZ420" s="5">
        <v>0</v>
      </c>
      <c r="BA420" s="5">
        <v>0</v>
      </c>
      <c r="BB420" s="5">
        <v>0</v>
      </c>
      <c r="BC420" s="5">
        <v>0</v>
      </c>
      <c r="BD420" s="5">
        <v>0</v>
      </c>
      <c r="BE420" s="5">
        <v>0</v>
      </c>
      <c r="BF420" s="5">
        <v>0</v>
      </c>
      <c r="BG420" s="5">
        <v>0</v>
      </c>
      <c r="BH420" s="5">
        <v>0</v>
      </c>
      <c r="BI420" s="5">
        <v>0</v>
      </c>
      <c r="BJ420" s="5">
        <f>SUM(Target_CC[[#This Row],[Target_NGTMA_Jan]:[Target_NGTMA_Des]])</f>
        <v>0</v>
      </c>
      <c r="BK420" s="5">
        <v>5495000</v>
      </c>
      <c r="BL420" s="5">
        <v>5495000</v>
      </c>
      <c r="BM420" s="5">
        <v>5495000</v>
      </c>
      <c r="BN420" s="5">
        <f>Target_CC[[#This Row],[Est_Sust_NP Apr]]+Target_CC[[#This Row],[Est_Sust_POTS Apr]]+Target_CC[[#This Row],[BC_Apr]]</f>
        <v>5495000</v>
      </c>
      <c r="BO420" s="5">
        <f>Target_CC[[#This Row],[Est_Sust_NP Mei]]+Target_CC[[#This Row],[Est_Sust_POTS Mei]]+Target_CC[[#This Row],[BC_Mei]]</f>
        <v>5495000</v>
      </c>
      <c r="BP420" s="5">
        <f>Target_CC[[#This Row],[Est_Sust_NP Jun]]+Target_CC[[#This Row],[Est_Sust_POTS Jun]]+Target_CC[[#This Row],[BC_Jun]]</f>
        <v>5495000</v>
      </c>
      <c r="BQ420" s="5">
        <f>Target_CC[[#This Row],[Est_Sust_NP Jul]]+Target_CC[[#This Row],[Est_Sust_POTS Jul]]+Target_CC[[#This Row],[BC_Jul]]</f>
        <v>5495000</v>
      </c>
      <c r="BR420" s="5">
        <f>Target_CC[[#This Row],[Est_Sust_NP Agu]]+Target_CC[[#This Row],[Est_Sust_POTS Agu]]+Target_CC[[#This Row],[BC_Agu]]</f>
        <v>5495000</v>
      </c>
      <c r="BS420" s="5">
        <f>Target_CC[[#This Row],[Est_Sust_NP Sep]]+Target_CC[[#This Row],[Est_Sust_POTS Sep]]+Target_CC[[#This Row],[BC_Sep]]</f>
        <v>5495000</v>
      </c>
      <c r="BT420" s="5">
        <f>Target_CC[[#This Row],[Est_Sust_NP Okt]]+Target_CC[[#This Row],[Est_Sust_POTS Okt]]+Target_CC[[#This Row],[BC_Okt]]</f>
        <v>5495000</v>
      </c>
      <c r="BU420" s="5">
        <f>Target_CC[[#This Row],[Est_Sust_NP Nov]]+Target_CC[[#This Row],[Est_Sust_POTS Nov]]+Target_CC[[#This Row],[BC_Nov]]</f>
        <v>5495000</v>
      </c>
      <c r="BV420" s="5">
        <f>Target_CC[[#This Row],[Est_Sust_NP Des]]+Target_CC[[#This Row],[Est_Sust_POTS Des]]+Target_CC[[#This Row],[BC_Des]]</f>
        <v>5495000</v>
      </c>
      <c r="BW420" s="5">
        <f>SUM(Target_CC[[#This Row],[Real_Jan]:[Real_Des]])</f>
        <v>65940000</v>
      </c>
      <c r="BX420" s="5">
        <v>0</v>
      </c>
      <c r="BY420" s="5">
        <v>0</v>
      </c>
      <c r="BZ420" s="5">
        <v>0</v>
      </c>
      <c r="CA420" s="5">
        <f>Target_CC[[#This Row],[Est_Sust_NP Mar]]*95%</f>
        <v>0</v>
      </c>
      <c r="CB420" s="5">
        <f>Target_CC[[#This Row],[Est_Sust_NP Apr]]</f>
        <v>0</v>
      </c>
      <c r="CC420" s="5">
        <f>Target_CC[[#This Row],[Est_Sust_NP Mei]]</f>
        <v>0</v>
      </c>
      <c r="CD420" s="5">
        <f>Target_CC[[#This Row],[Est_Sust_NP Jun]]</f>
        <v>0</v>
      </c>
      <c r="CE420" s="5">
        <f>Target_CC[[#This Row],[Est_Sust_NP Jul]]</f>
        <v>0</v>
      </c>
      <c r="CF420" s="5">
        <f>Target_CC[[#This Row],[Est_Sust_NP Agu]]</f>
        <v>0</v>
      </c>
      <c r="CG420" s="5">
        <f>Target_CC[[#This Row],[Est_Sust_NP Sep]]</f>
        <v>0</v>
      </c>
      <c r="CH420" s="5">
        <f>Target_CC[[#This Row],[Est_Sust_NP Okt]]</f>
        <v>0</v>
      </c>
      <c r="CI420" s="5">
        <f>Target_CC[[#This Row],[Est_Sust_NP Nov]]</f>
        <v>0</v>
      </c>
      <c r="CJ420" s="5">
        <f>SUM(Target_CC[[#This Row],[Est_Sust_NP Jan]:[Est_Sust_NP Des]])</f>
        <v>0</v>
      </c>
      <c r="CK420" s="5">
        <v>5495000</v>
      </c>
      <c r="CL420" s="5">
        <v>5495000</v>
      </c>
      <c r="CM420" s="5">
        <v>5495000</v>
      </c>
      <c r="CN420" s="5">
        <f>Target_CC[[#This Row],[Est_Sust_POTS Mar]]</f>
        <v>5495000</v>
      </c>
      <c r="CO420" s="5">
        <f>Target_CC[[#This Row],[Est_Sust_POTS Apr]]</f>
        <v>5495000</v>
      </c>
      <c r="CP420" s="5">
        <f>Target_CC[[#This Row],[Est_Sust_POTS Mei]]</f>
        <v>5495000</v>
      </c>
      <c r="CQ420" s="5">
        <f>Target_CC[[#This Row],[Est_Sust_POTS Jun]]</f>
        <v>5495000</v>
      </c>
      <c r="CR420" s="5">
        <f>Target_CC[[#This Row],[Est_Sust_POTS Jul]]</f>
        <v>5495000</v>
      </c>
      <c r="CS420" s="5">
        <f>Target_CC[[#This Row],[Est_Sust_POTS Agu]]</f>
        <v>5495000</v>
      </c>
      <c r="CT420" s="5">
        <f>Target_CC[[#This Row],[Est_Sust_POTS Sep]]</f>
        <v>5495000</v>
      </c>
      <c r="CU420" s="5">
        <f>Target_CC[[#This Row],[Est_Sust_POTS Okt]]</f>
        <v>5495000</v>
      </c>
      <c r="CV420" s="5">
        <f>Target_CC[[#This Row],[Est_Sust_POTS Nov]]</f>
        <v>5495000</v>
      </c>
      <c r="CW420" s="5">
        <f>SUM(Target_CC[[#This Row],[Est_Sust_POTS Jan]:[Est_Sust_POTS Des]])</f>
        <v>65940000</v>
      </c>
      <c r="CX420" s="5"/>
      <c r="CY420" s="5">
        <v>0</v>
      </c>
      <c r="CZ420" s="5">
        <v>0</v>
      </c>
      <c r="DA420" s="5">
        <v>0</v>
      </c>
      <c r="DB420" s="5"/>
      <c r="DC420" s="5"/>
      <c r="DD420" s="5"/>
      <c r="DE420" s="5"/>
      <c r="DF420" s="5"/>
      <c r="DG420" s="5"/>
      <c r="DH420" s="5"/>
      <c r="DI420" s="5"/>
      <c r="DJ420" s="5">
        <f>SUM(Target_CC[[#This Row],[BC_Jan]:[BC_Des]])</f>
        <v>0</v>
      </c>
      <c r="DK420" s="5"/>
      <c r="DL420" s="5"/>
      <c r="DM420" s="5"/>
      <c r="DN420" s="5"/>
      <c r="DO420" s="5"/>
      <c r="DP420" s="5"/>
      <c r="DQ420" s="5"/>
      <c r="DR420" s="5"/>
      <c r="DS420" s="5"/>
      <c r="DT420" s="5"/>
      <c r="DU420" s="5"/>
      <c r="DV420" s="5"/>
      <c r="DW420" s="5"/>
      <c r="DX420" s="5" t="s">
        <v>160</v>
      </c>
    </row>
    <row r="421" spans="2:128" x14ac:dyDescent="0.3">
      <c r="B421">
        <v>4660068</v>
      </c>
      <c r="C421" t="s">
        <v>695</v>
      </c>
      <c r="D421" t="s">
        <v>696</v>
      </c>
      <c r="E421" t="s">
        <v>326</v>
      </c>
      <c r="F421" t="s">
        <v>309</v>
      </c>
      <c r="G421" t="s">
        <v>22</v>
      </c>
      <c r="H421" t="s">
        <v>159</v>
      </c>
      <c r="I421" t="s">
        <v>29</v>
      </c>
      <c r="J421" s="5">
        <v>8442066.1018406302</v>
      </c>
      <c r="K421" s="5">
        <v>5462820</v>
      </c>
      <c r="L421" s="5">
        <v>5462820</v>
      </c>
      <c r="M421" s="5">
        <v>5462820</v>
      </c>
      <c r="N421" s="5">
        <v>5462820</v>
      </c>
      <c r="O421" s="5">
        <v>5462820</v>
      </c>
      <c r="P421" s="5">
        <v>5462820</v>
      </c>
      <c r="Q421" s="5">
        <v>5462820</v>
      </c>
      <c r="R421" s="5">
        <v>5462820</v>
      </c>
      <c r="S421" s="5">
        <v>5462820</v>
      </c>
      <c r="T421" s="5">
        <v>5462820</v>
      </c>
      <c r="U421" s="5">
        <v>5462820</v>
      </c>
      <c r="V421" s="5">
        <v>5462820</v>
      </c>
      <c r="W421" s="5">
        <v>65553840</v>
      </c>
      <c r="X421" s="5">
        <v>704235.10643570148</v>
      </c>
      <c r="Y421" s="5">
        <v>748917.34946065804</v>
      </c>
      <c r="Z421" s="5">
        <v>985405.86289481877</v>
      </c>
      <c r="AA421" s="5">
        <v>1004673.9306711431</v>
      </c>
      <c r="AB421" s="5">
        <v>1314096.763710143</v>
      </c>
      <c r="AC421" s="5">
        <v>1227831.6221797015</v>
      </c>
      <c r="AD421" s="5">
        <v>1078208.7656539478</v>
      </c>
      <c r="AE421" s="5">
        <v>1219680.7926699852</v>
      </c>
      <c r="AF421" s="5">
        <v>1059046.792795487</v>
      </c>
      <c r="AG421" s="5">
        <v>1114556.97665944</v>
      </c>
      <c r="AH421" s="5">
        <v>1369396.5898199293</v>
      </c>
      <c r="AI421" s="5">
        <v>1624687.3761224938</v>
      </c>
      <c r="AJ421" s="5">
        <v>13450737.929073447</v>
      </c>
      <c r="AK421" s="5">
        <v>6167055.1064357013</v>
      </c>
      <c r="AL421" s="5">
        <v>6211737.3494606577</v>
      </c>
      <c r="AM421" s="5">
        <v>6448225.8628948191</v>
      </c>
      <c r="AN421" s="5">
        <v>6467493.9306711433</v>
      </c>
      <c r="AO421" s="5">
        <v>6776916.763710143</v>
      </c>
      <c r="AP421" s="5">
        <v>6690651.6221797019</v>
      </c>
      <c r="AQ421" s="5">
        <v>6541028.7656539474</v>
      </c>
      <c r="AR421" s="5">
        <v>6682500.7926699854</v>
      </c>
      <c r="AS421" s="5">
        <v>6521866.7927954867</v>
      </c>
      <c r="AT421" s="5">
        <v>6577376.9766594395</v>
      </c>
      <c r="AU421" s="5">
        <v>6832216.5898199296</v>
      </c>
      <c r="AV421" s="5">
        <v>7087507.3761224933</v>
      </c>
      <c r="AW421" s="5">
        <f>SUM(Target_CC[[#This Row],[Target_Jan]:[Target_Des]])</f>
        <v>79004577.929073438</v>
      </c>
      <c r="AX421" s="5">
        <v>0</v>
      </c>
      <c r="AY421" s="5">
        <v>0</v>
      </c>
      <c r="AZ421" s="5">
        <v>0</v>
      </c>
      <c r="BA421" s="5">
        <v>0</v>
      </c>
      <c r="BB421" s="5">
        <v>0</v>
      </c>
      <c r="BC421" s="5">
        <v>0</v>
      </c>
      <c r="BD421" s="5">
        <v>0</v>
      </c>
      <c r="BE421" s="5">
        <v>0</v>
      </c>
      <c r="BF421" s="5">
        <v>0</v>
      </c>
      <c r="BG421" s="5">
        <v>0</v>
      </c>
      <c r="BH421" s="5">
        <v>0</v>
      </c>
      <c r="BI421" s="5">
        <v>0</v>
      </c>
      <c r="BJ421" s="5">
        <f>SUM(Target_CC[[#This Row],[Target_NGTMA_Jan]:[Target_NGTMA_Des]])</f>
        <v>0</v>
      </c>
      <c r="BK421" s="5">
        <v>5518000</v>
      </c>
      <c r="BL421" s="5">
        <v>5518000</v>
      </c>
      <c r="BM421" s="5">
        <v>5600000</v>
      </c>
      <c r="BN421" s="5">
        <f>Target_CC[[#This Row],[Est_Sust_NP Apr]]+Target_CC[[#This Row],[Est_Sust_POTS Apr]]+Target_CC[[#This Row],[BC_Apr]]</f>
        <v>5320000</v>
      </c>
      <c r="BO421" s="5">
        <f>Target_CC[[#This Row],[Est_Sust_NP Mei]]+Target_CC[[#This Row],[Est_Sust_POTS Mei]]+Target_CC[[#This Row],[BC_Mei]]</f>
        <v>5320000</v>
      </c>
      <c r="BP421" s="5">
        <f>Target_CC[[#This Row],[Est_Sust_NP Jun]]+Target_CC[[#This Row],[Est_Sust_POTS Jun]]+Target_CC[[#This Row],[BC_Jun]]</f>
        <v>5320000</v>
      </c>
      <c r="BQ421" s="5">
        <f>Target_CC[[#This Row],[Est_Sust_NP Jul]]+Target_CC[[#This Row],[Est_Sust_POTS Jul]]+Target_CC[[#This Row],[BC_Jul]]</f>
        <v>5320000</v>
      </c>
      <c r="BR421" s="5">
        <f>Target_CC[[#This Row],[Est_Sust_NP Agu]]+Target_CC[[#This Row],[Est_Sust_POTS Agu]]+Target_CC[[#This Row],[BC_Agu]]</f>
        <v>5320000</v>
      </c>
      <c r="BS421" s="5">
        <f>Target_CC[[#This Row],[Est_Sust_NP Sep]]+Target_CC[[#This Row],[Est_Sust_POTS Sep]]+Target_CC[[#This Row],[BC_Sep]]</f>
        <v>5320000</v>
      </c>
      <c r="BT421" s="5">
        <f>Target_CC[[#This Row],[Est_Sust_NP Okt]]+Target_CC[[#This Row],[Est_Sust_POTS Okt]]+Target_CC[[#This Row],[BC_Okt]]</f>
        <v>5320000</v>
      </c>
      <c r="BU421" s="5">
        <f>Target_CC[[#This Row],[Est_Sust_NP Nov]]+Target_CC[[#This Row],[Est_Sust_POTS Nov]]+Target_CC[[#This Row],[BC_Nov]]</f>
        <v>5320000</v>
      </c>
      <c r="BV421" s="5">
        <f>Target_CC[[#This Row],[Est_Sust_NP Des]]+Target_CC[[#This Row],[Est_Sust_POTS Des]]+Target_CC[[#This Row],[BC_Des]]</f>
        <v>5320000</v>
      </c>
      <c r="BW421" s="5">
        <f>SUM(Target_CC[[#This Row],[Real_Jan]:[Real_Des]])</f>
        <v>64516000</v>
      </c>
      <c r="BX421" s="5">
        <v>5518000</v>
      </c>
      <c r="BY421" s="5">
        <v>5518000</v>
      </c>
      <c r="BZ421" s="5">
        <v>5600000</v>
      </c>
      <c r="CA421" s="5">
        <f>Target_CC[[#This Row],[Est_Sust_NP Mar]]*95%</f>
        <v>5320000</v>
      </c>
      <c r="CB421" s="5">
        <f>Target_CC[[#This Row],[Est_Sust_NP Apr]]</f>
        <v>5320000</v>
      </c>
      <c r="CC421" s="5">
        <f>Target_CC[[#This Row],[Est_Sust_NP Mei]]</f>
        <v>5320000</v>
      </c>
      <c r="CD421" s="5">
        <f>Target_CC[[#This Row],[Est_Sust_NP Jun]]</f>
        <v>5320000</v>
      </c>
      <c r="CE421" s="5">
        <f>Target_CC[[#This Row],[Est_Sust_NP Jul]]</f>
        <v>5320000</v>
      </c>
      <c r="CF421" s="5">
        <f>Target_CC[[#This Row],[Est_Sust_NP Agu]]</f>
        <v>5320000</v>
      </c>
      <c r="CG421" s="5">
        <f>Target_CC[[#This Row],[Est_Sust_NP Sep]]</f>
        <v>5320000</v>
      </c>
      <c r="CH421" s="5">
        <f>Target_CC[[#This Row],[Est_Sust_NP Okt]]</f>
        <v>5320000</v>
      </c>
      <c r="CI421" s="5">
        <f>Target_CC[[#This Row],[Est_Sust_NP Nov]]</f>
        <v>5320000</v>
      </c>
      <c r="CJ421" s="5">
        <f>SUM(Target_CC[[#This Row],[Est_Sust_NP Jan]:[Est_Sust_NP Des]])</f>
        <v>64516000</v>
      </c>
      <c r="CK421" s="5">
        <v>0</v>
      </c>
      <c r="CL421" s="5">
        <v>0</v>
      </c>
      <c r="CM421" s="5">
        <v>0</v>
      </c>
      <c r="CN421" s="5">
        <f>Target_CC[[#This Row],[Est_Sust_POTS Mar]]</f>
        <v>0</v>
      </c>
      <c r="CO421" s="5">
        <f>Target_CC[[#This Row],[Est_Sust_POTS Apr]]</f>
        <v>0</v>
      </c>
      <c r="CP421" s="5">
        <f>Target_CC[[#This Row],[Est_Sust_POTS Mei]]</f>
        <v>0</v>
      </c>
      <c r="CQ421" s="5">
        <f>Target_CC[[#This Row],[Est_Sust_POTS Jun]]</f>
        <v>0</v>
      </c>
      <c r="CR421" s="5">
        <f>Target_CC[[#This Row],[Est_Sust_POTS Jul]]</f>
        <v>0</v>
      </c>
      <c r="CS421" s="5">
        <f>Target_CC[[#This Row],[Est_Sust_POTS Agu]]</f>
        <v>0</v>
      </c>
      <c r="CT421" s="5">
        <f>Target_CC[[#This Row],[Est_Sust_POTS Sep]]</f>
        <v>0</v>
      </c>
      <c r="CU421" s="5">
        <f>Target_CC[[#This Row],[Est_Sust_POTS Okt]]</f>
        <v>0</v>
      </c>
      <c r="CV421" s="5">
        <f>Target_CC[[#This Row],[Est_Sust_POTS Nov]]</f>
        <v>0</v>
      </c>
      <c r="CW421" s="5">
        <f>SUM(Target_CC[[#This Row],[Est_Sust_POTS Jan]:[Est_Sust_POTS Des]])</f>
        <v>0</v>
      </c>
      <c r="CX421" s="5"/>
      <c r="CY421" s="5">
        <v>0</v>
      </c>
      <c r="CZ421" s="5">
        <v>82000</v>
      </c>
      <c r="DA421" s="5">
        <v>0</v>
      </c>
      <c r="DB421" s="5"/>
      <c r="DC421" s="5"/>
      <c r="DD421" s="5"/>
      <c r="DE421" s="5"/>
      <c r="DF421" s="5"/>
      <c r="DG421" s="5"/>
      <c r="DH421" s="5"/>
      <c r="DI421" s="5"/>
      <c r="DJ421" s="5">
        <f>SUM(Target_CC[[#This Row],[BC_Jan]:[BC_Des]])</f>
        <v>82000</v>
      </c>
      <c r="DK421" s="5"/>
      <c r="DL421" s="5"/>
      <c r="DM421" s="5"/>
      <c r="DN421" s="5"/>
      <c r="DO421" s="5"/>
      <c r="DP421" s="5"/>
      <c r="DQ421" s="5"/>
      <c r="DR421" s="5"/>
      <c r="DS421" s="5"/>
      <c r="DT421" s="5"/>
      <c r="DU421" s="5"/>
      <c r="DV421" s="5"/>
      <c r="DW421" s="5"/>
      <c r="DX421" s="5" t="s">
        <v>160</v>
      </c>
    </row>
    <row r="422" spans="2:128" x14ac:dyDescent="0.3">
      <c r="B422" s="6">
        <v>19420171</v>
      </c>
      <c r="C422" s="6" t="s">
        <v>697</v>
      </c>
      <c r="D422" s="6" t="s">
        <v>331</v>
      </c>
      <c r="E422" s="6" t="s">
        <v>293</v>
      </c>
      <c r="F422" s="6" t="s">
        <v>294</v>
      </c>
      <c r="G422" s="6" t="s">
        <v>24</v>
      </c>
      <c r="H422" s="6" t="s">
        <v>323</v>
      </c>
      <c r="I422" s="6" t="s">
        <v>29</v>
      </c>
      <c r="J422" s="20">
        <v>0</v>
      </c>
      <c r="K422" s="5">
        <v>6783530.2727272725</v>
      </c>
      <c r="L422" s="5">
        <v>7140558.1818181807</v>
      </c>
      <c r="M422" s="5">
        <v>6426502.3636363633</v>
      </c>
      <c r="N422" s="5">
        <v>5712446.5454545449</v>
      </c>
      <c r="O422" s="5">
        <v>6069474.4545454541</v>
      </c>
      <c r="P422" s="5">
        <v>6426502.3636363633</v>
      </c>
      <c r="Q422" s="5">
        <v>8211641.9090909082</v>
      </c>
      <c r="R422" s="5">
        <v>7497586.0909090918</v>
      </c>
      <c r="S422" s="5">
        <v>7497586.0909090918</v>
      </c>
      <c r="T422" s="5">
        <v>8211641.9090909082</v>
      </c>
      <c r="U422" s="5">
        <v>7140558.1818181807</v>
      </c>
      <c r="V422" s="5">
        <v>7497586.0909090918</v>
      </c>
      <c r="W422" s="5">
        <v>84615614.454545453</v>
      </c>
      <c r="X422" s="5">
        <v>1315187.3972041847</v>
      </c>
      <c r="Y422" s="5">
        <v>2512800.4318181826</v>
      </c>
      <c r="Z422" s="5">
        <v>2764080.4750000001</v>
      </c>
      <c r="AA422" s="5">
        <v>2690092.4622853533</v>
      </c>
      <c r="AB422" s="5">
        <v>4319667.703862058</v>
      </c>
      <c r="AC422" s="5">
        <v>3887700.9334758529</v>
      </c>
      <c r="AD422" s="5">
        <v>2195831.0827965462</v>
      </c>
      <c r="AE422" s="5">
        <v>4830828.3821524018</v>
      </c>
      <c r="AF422" s="5">
        <v>4025690.3184603346</v>
      </c>
      <c r="AG422" s="5">
        <v>4830828.3821524018</v>
      </c>
      <c r="AH422" s="5">
        <v>5233397.4139984353</v>
      </c>
      <c r="AI422" s="5">
        <v>5233397.4139984353</v>
      </c>
      <c r="AJ422" s="5">
        <v>43839502.397204183</v>
      </c>
      <c r="AK422" s="5">
        <v>8098717.6699314574</v>
      </c>
      <c r="AL422" s="5">
        <v>9653358.6136363633</v>
      </c>
      <c r="AM422" s="5">
        <v>9190582.8386363629</v>
      </c>
      <c r="AN422" s="5">
        <v>8402539.0077398978</v>
      </c>
      <c r="AO422" s="5">
        <v>10389142.158407513</v>
      </c>
      <c r="AP422" s="5">
        <v>10314203.297112215</v>
      </c>
      <c r="AQ422" s="5">
        <v>10407472.991887454</v>
      </c>
      <c r="AR422" s="5">
        <v>12328414.473061495</v>
      </c>
      <c r="AS422" s="5">
        <v>11523276.409369426</v>
      </c>
      <c r="AT422" s="5">
        <v>13042470.291243311</v>
      </c>
      <c r="AU422" s="5">
        <v>12373955.595816616</v>
      </c>
      <c r="AV422" s="5">
        <v>12730983.504907526</v>
      </c>
      <c r="AW422" s="5">
        <f>SUM(Target_CC[[#This Row],[Target_Jan]:[Target_Des]])</f>
        <v>128455116.85174963</v>
      </c>
      <c r="AX422" s="5">
        <v>0</v>
      </c>
      <c r="AY422" s="5">
        <v>0</v>
      </c>
      <c r="AZ422" s="5">
        <v>0</v>
      </c>
      <c r="BA422" s="5">
        <v>0</v>
      </c>
      <c r="BB422" s="5">
        <v>0</v>
      </c>
      <c r="BC422" s="5">
        <v>0</v>
      </c>
      <c r="BD422" s="5">
        <v>0</v>
      </c>
      <c r="BE422" s="5">
        <v>0</v>
      </c>
      <c r="BF422" s="5">
        <v>0</v>
      </c>
      <c r="BG422" s="5">
        <v>0</v>
      </c>
      <c r="BH422" s="5">
        <v>0</v>
      </c>
      <c r="BI422" s="5">
        <v>0</v>
      </c>
      <c r="BJ422" s="5">
        <f>SUM(Target_CC[[#This Row],[Target_NGTMA_Jan]:[Target_NGTMA_Des]])</f>
        <v>0</v>
      </c>
      <c r="BK422" s="5">
        <v>4605192</v>
      </c>
      <c r="BL422" s="5">
        <v>4453540</v>
      </c>
      <c r="BM422" s="5">
        <v>4371511</v>
      </c>
      <c r="BN422" s="5">
        <f>Target_CC[[#This Row],[Est_Sust_NP Apr]]+Target_CC[[#This Row],[Est_Sust_POTS Apr]]+Target_CC[[#This Row],[BC_Apr]]</f>
        <v>5339250</v>
      </c>
      <c r="BO422" s="5">
        <f>Target_CC[[#This Row],[Est_Sust_NP Mei]]+Target_CC[[#This Row],[Est_Sust_POTS Mei]]+Target_CC[[#This Row],[BC_Mei]]</f>
        <v>5339250</v>
      </c>
      <c r="BP422" s="5">
        <f>Target_CC[[#This Row],[Est_Sust_NP Jun]]+Target_CC[[#This Row],[Est_Sust_POTS Jun]]+Target_CC[[#This Row],[BC_Jun]]</f>
        <v>5339250</v>
      </c>
      <c r="BQ422" s="5">
        <f>Target_CC[[#This Row],[Est_Sust_NP Jul]]+Target_CC[[#This Row],[Est_Sust_POTS Jul]]+Target_CC[[#This Row],[BC_Jul]]</f>
        <v>5339250</v>
      </c>
      <c r="BR422" s="5">
        <f>Target_CC[[#This Row],[Est_Sust_NP Agu]]+Target_CC[[#This Row],[Est_Sust_POTS Agu]]+Target_CC[[#This Row],[BC_Agu]]</f>
        <v>5339250</v>
      </c>
      <c r="BS422" s="5">
        <f>Target_CC[[#This Row],[Est_Sust_NP Sep]]+Target_CC[[#This Row],[Est_Sust_POTS Sep]]+Target_CC[[#This Row],[BC_Sep]]</f>
        <v>5339250</v>
      </c>
      <c r="BT422" s="5">
        <f>Target_CC[[#This Row],[Est_Sust_NP Okt]]+Target_CC[[#This Row],[Est_Sust_POTS Okt]]+Target_CC[[#This Row],[BC_Okt]]</f>
        <v>5339250</v>
      </c>
      <c r="BU422" s="5">
        <f>Target_CC[[#This Row],[Est_Sust_NP Nov]]+Target_CC[[#This Row],[Est_Sust_POTS Nov]]+Target_CC[[#This Row],[BC_Nov]]</f>
        <v>5339250</v>
      </c>
      <c r="BV422" s="5">
        <f>Target_CC[[#This Row],[Est_Sust_NP Des]]+Target_CC[[#This Row],[Est_Sust_POTS Des]]+Target_CC[[#This Row],[BC_Des]]</f>
        <v>5339250</v>
      </c>
      <c r="BW422" s="5">
        <f>SUM(Target_CC[[#This Row],[Real_Jan]:[Real_Des]])</f>
        <v>61483493</v>
      </c>
      <c r="BX422" s="5">
        <v>0</v>
      </c>
      <c r="BY422" s="5">
        <v>0</v>
      </c>
      <c r="BZ422" s="5">
        <v>0</v>
      </c>
      <c r="CA422" s="5">
        <f>Target_CC[[#This Row],[Est_Sust_NP Mar]]*95%</f>
        <v>0</v>
      </c>
      <c r="CB422" s="5">
        <f>Target_CC[[#This Row],[Est_Sust_NP Apr]]</f>
        <v>0</v>
      </c>
      <c r="CC422" s="5">
        <f>Target_CC[[#This Row],[Est_Sust_NP Mei]]</f>
        <v>0</v>
      </c>
      <c r="CD422" s="5">
        <f>Target_CC[[#This Row],[Est_Sust_NP Jun]]</f>
        <v>0</v>
      </c>
      <c r="CE422" s="5">
        <f>Target_CC[[#This Row],[Est_Sust_NP Jul]]</f>
        <v>0</v>
      </c>
      <c r="CF422" s="5">
        <f>Target_CC[[#This Row],[Est_Sust_NP Agu]]</f>
        <v>0</v>
      </c>
      <c r="CG422" s="5">
        <f>Target_CC[[#This Row],[Est_Sust_NP Sep]]</f>
        <v>0</v>
      </c>
      <c r="CH422" s="5">
        <f>Target_CC[[#This Row],[Est_Sust_NP Okt]]</f>
        <v>0</v>
      </c>
      <c r="CI422" s="5">
        <f>Target_CC[[#This Row],[Est_Sust_NP Nov]]</f>
        <v>0</v>
      </c>
      <c r="CJ422" s="5">
        <f>SUM(Target_CC[[#This Row],[Est_Sust_NP Jan]:[Est_Sust_NP Des]])</f>
        <v>0</v>
      </c>
      <c r="CK422" s="5">
        <v>5535187</v>
      </c>
      <c r="CL422" s="5">
        <v>5386417</v>
      </c>
      <c r="CM422" s="5">
        <v>5339250</v>
      </c>
      <c r="CN422" s="5">
        <f>Target_CC[[#This Row],[Est_Sust_POTS Mar]]</f>
        <v>5339250</v>
      </c>
      <c r="CO422" s="5">
        <f>Target_CC[[#This Row],[Est_Sust_POTS Apr]]</f>
        <v>5339250</v>
      </c>
      <c r="CP422" s="5">
        <f>Target_CC[[#This Row],[Est_Sust_POTS Mei]]</f>
        <v>5339250</v>
      </c>
      <c r="CQ422" s="5">
        <f>Target_CC[[#This Row],[Est_Sust_POTS Jun]]</f>
        <v>5339250</v>
      </c>
      <c r="CR422" s="5">
        <f>Target_CC[[#This Row],[Est_Sust_POTS Jul]]</f>
        <v>5339250</v>
      </c>
      <c r="CS422" s="5">
        <f>Target_CC[[#This Row],[Est_Sust_POTS Agu]]</f>
        <v>5339250</v>
      </c>
      <c r="CT422" s="5">
        <f>Target_CC[[#This Row],[Est_Sust_POTS Sep]]</f>
        <v>5339250</v>
      </c>
      <c r="CU422" s="5">
        <f>Target_CC[[#This Row],[Est_Sust_POTS Okt]]</f>
        <v>5339250</v>
      </c>
      <c r="CV422" s="5">
        <f>Target_CC[[#This Row],[Est_Sust_POTS Nov]]</f>
        <v>5339250</v>
      </c>
      <c r="CW422" s="5">
        <f>SUM(Target_CC[[#This Row],[Est_Sust_POTS Jan]:[Est_Sust_POTS Des]])</f>
        <v>64314104</v>
      </c>
      <c r="CX422" s="5"/>
      <c r="CY422" s="5">
        <v>0</v>
      </c>
      <c r="CZ422" s="5">
        <v>0</v>
      </c>
      <c r="DA422" s="5">
        <v>0</v>
      </c>
      <c r="DB422" s="5"/>
      <c r="DC422" s="5"/>
      <c r="DD422" s="5"/>
      <c r="DE422" s="5"/>
      <c r="DF422" s="5"/>
      <c r="DG422" s="5"/>
      <c r="DH422" s="5"/>
      <c r="DI422" s="5"/>
      <c r="DJ422" s="5">
        <f>SUM(Target_CC[[#This Row],[BC_Jan]:[BC_Des]])</f>
        <v>0</v>
      </c>
      <c r="DK422" s="5"/>
      <c r="DL422" s="5"/>
      <c r="DM422" s="5"/>
      <c r="DN422" s="5"/>
      <c r="DO422" s="5"/>
      <c r="DP422" s="5"/>
      <c r="DQ422" s="5"/>
      <c r="DR422" s="5"/>
      <c r="DS422" s="5"/>
      <c r="DT422" s="5"/>
      <c r="DU422" s="5"/>
      <c r="DV422" s="5"/>
      <c r="DW422" s="5"/>
      <c r="DX422" s="5" t="s">
        <v>160</v>
      </c>
    </row>
    <row r="423" spans="2:128" x14ac:dyDescent="0.3">
      <c r="B423">
        <v>19673355</v>
      </c>
      <c r="C423" t="s">
        <v>698</v>
      </c>
      <c r="D423" t="s">
        <v>457</v>
      </c>
      <c r="E423" t="s">
        <v>351</v>
      </c>
      <c r="F423" t="s">
        <v>363</v>
      </c>
      <c r="G423" t="s">
        <v>25</v>
      </c>
      <c r="H423" t="s">
        <v>159</v>
      </c>
      <c r="I423" t="s">
        <v>29</v>
      </c>
      <c r="J423" s="5">
        <v>34953708.25148882</v>
      </c>
      <c r="K423" s="5">
        <v>5495357</v>
      </c>
      <c r="L423" s="5">
        <v>5495357</v>
      </c>
      <c r="M423" s="5">
        <v>5275542.72</v>
      </c>
      <c r="N423" s="5">
        <v>5548112.4271999998</v>
      </c>
      <c r="O423" s="5">
        <v>5276070.2742719995</v>
      </c>
      <c r="P423" s="5">
        <v>5273349.8527427195</v>
      </c>
      <c r="Q423" s="5">
        <v>6372394.048527427</v>
      </c>
      <c r="R423" s="5">
        <v>5559080.9404852744</v>
      </c>
      <c r="S423" s="5">
        <v>5825715.6594048534</v>
      </c>
      <c r="T423" s="5">
        <v>6377917.7065940481</v>
      </c>
      <c r="U423" s="5">
        <v>5559136.1770659406</v>
      </c>
      <c r="V423" s="5">
        <v>6100484.0617706599</v>
      </c>
      <c r="W423" s="5">
        <v>68158517.868062928</v>
      </c>
      <c r="X423" s="5">
        <v>41861.232644463635</v>
      </c>
      <c r="Y423" s="5">
        <v>244887.17266289773</v>
      </c>
      <c r="Z423" s="5">
        <v>223749.70405178855</v>
      </c>
      <c r="AA423" s="5">
        <v>154444.38878052763</v>
      </c>
      <c r="AB423" s="5">
        <v>208687.49152880951</v>
      </c>
      <c r="AC423" s="5">
        <v>301707.15453676321</v>
      </c>
      <c r="AD423" s="5">
        <v>355064.40261479461</v>
      </c>
      <c r="AE423" s="5">
        <v>392268.38320399646</v>
      </c>
      <c r="AF423" s="5">
        <v>321323.6879915109</v>
      </c>
      <c r="AG423" s="5">
        <v>395348.53659098269</v>
      </c>
      <c r="AH423" s="5">
        <v>532240.76275161374</v>
      </c>
      <c r="AI423" s="5">
        <v>333293.78204079025</v>
      </c>
      <c r="AJ423" s="5">
        <v>3504876.6993989395</v>
      </c>
      <c r="AK423" s="5">
        <v>5537218.2326444639</v>
      </c>
      <c r="AL423" s="5">
        <v>5740244.172662898</v>
      </c>
      <c r="AM423" s="5">
        <v>5499292.4240517886</v>
      </c>
      <c r="AN423" s="5">
        <v>5702556.8159805275</v>
      </c>
      <c r="AO423" s="5">
        <v>5484757.7658008086</v>
      </c>
      <c r="AP423" s="5">
        <v>5575057.0072794827</v>
      </c>
      <c r="AQ423" s="5">
        <v>6727458.4511422217</v>
      </c>
      <c r="AR423" s="5">
        <v>5951349.3236892708</v>
      </c>
      <c r="AS423" s="5">
        <v>6147039.3473963644</v>
      </c>
      <c r="AT423" s="5">
        <v>6773266.2431850303</v>
      </c>
      <c r="AU423" s="5">
        <v>6091376.9398175543</v>
      </c>
      <c r="AV423" s="5">
        <v>6433777.8438114505</v>
      </c>
      <c r="AW423" s="5">
        <f>SUM(Target_CC[[#This Row],[Target_Jan]:[Target_Des]])</f>
        <v>71663394.567461863</v>
      </c>
      <c r="AX423" s="5">
        <v>792396.75529236195</v>
      </c>
      <c r="AY423" s="5">
        <v>6032290.547343405</v>
      </c>
      <c r="AZ423" s="5">
        <v>1721168.2227272117</v>
      </c>
      <c r="BA423" s="5">
        <v>3730263.1812121775</v>
      </c>
      <c r="BB423" s="5">
        <v>4356146.5649457099</v>
      </c>
      <c r="BC423" s="5">
        <v>4727385.5144472579</v>
      </c>
      <c r="BD423" s="5">
        <v>304335.51175167295</v>
      </c>
      <c r="BE423" s="5">
        <v>6178364.2199487239</v>
      </c>
      <c r="BF423" s="5">
        <v>2219161.1340547749</v>
      </c>
      <c r="BG423" s="5">
        <v>6294176.2929679696</v>
      </c>
      <c r="BH423" s="5">
        <v>4667404.7998496499</v>
      </c>
      <c r="BI423" s="5">
        <v>3677144.2621599752</v>
      </c>
      <c r="BJ423" s="5">
        <f>SUM(Target_CC[[#This Row],[Target_NGTMA_Jan]:[Target_NGTMA_Des]])</f>
        <v>44700237.006700888</v>
      </c>
      <c r="BK423" s="5">
        <v>5399510</v>
      </c>
      <c r="BL423" s="5">
        <v>5391133</v>
      </c>
      <c r="BM423" s="5">
        <v>5405825</v>
      </c>
      <c r="BN423" s="5">
        <f>Target_CC[[#This Row],[Est_Sust_NP Apr]]+Target_CC[[#This Row],[Est_Sust_POTS Apr]]+Target_CC[[#This Row],[BC_Apr]]</f>
        <v>5804357</v>
      </c>
      <c r="BO423" s="5">
        <f>Target_CC[[#This Row],[Est_Sust_NP Mei]]+Target_CC[[#This Row],[Est_Sust_POTS Mei]]+Target_CC[[#This Row],[BC_Mei]]</f>
        <v>5804357</v>
      </c>
      <c r="BP423" s="5">
        <f>Target_CC[[#This Row],[Est_Sust_NP Jun]]+Target_CC[[#This Row],[Est_Sust_POTS Jun]]+Target_CC[[#This Row],[BC_Jun]]</f>
        <v>5804357</v>
      </c>
      <c r="BQ423" s="5">
        <f>Target_CC[[#This Row],[Est_Sust_NP Jul]]+Target_CC[[#This Row],[Est_Sust_POTS Jul]]+Target_CC[[#This Row],[BC_Jul]]</f>
        <v>5804357</v>
      </c>
      <c r="BR423" s="5">
        <f>Target_CC[[#This Row],[Est_Sust_NP Agu]]+Target_CC[[#This Row],[Est_Sust_POTS Agu]]+Target_CC[[#This Row],[BC_Agu]]</f>
        <v>5804357</v>
      </c>
      <c r="BS423" s="5">
        <f>Target_CC[[#This Row],[Est_Sust_NP Sep]]+Target_CC[[#This Row],[Est_Sust_POTS Sep]]+Target_CC[[#This Row],[BC_Sep]]</f>
        <v>5804357</v>
      </c>
      <c r="BT423" s="5">
        <f>Target_CC[[#This Row],[Est_Sust_NP Okt]]+Target_CC[[#This Row],[Est_Sust_POTS Okt]]+Target_CC[[#This Row],[BC_Okt]]</f>
        <v>5804357</v>
      </c>
      <c r="BU423" s="5">
        <f>Target_CC[[#This Row],[Est_Sust_NP Nov]]+Target_CC[[#This Row],[Est_Sust_POTS Nov]]+Target_CC[[#This Row],[BC_Nov]]</f>
        <v>5804357</v>
      </c>
      <c r="BV423" s="5">
        <f>Target_CC[[#This Row],[Est_Sust_NP Des]]+Target_CC[[#This Row],[Est_Sust_POTS Des]]+Target_CC[[#This Row],[BC_Des]]</f>
        <v>5804357</v>
      </c>
      <c r="BW423" s="5">
        <f>SUM(Target_CC[[#This Row],[Real_Jan]:[Real_Des]])</f>
        <v>68435681</v>
      </c>
      <c r="BX423" s="5">
        <v>0</v>
      </c>
      <c r="BY423" s="5">
        <v>0</v>
      </c>
      <c r="BZ423" s="5">
        <v>0</v>
      </c>
      <c r="CA423" s="5">
        <f>Target_CC[[#This Row],[Est_Sust_NP Mar]]*95%</f>
        <v>0</v>
      </c>
      <c r="CB423" s="5">
        <f>Target_CC[[#This Row],[Est_Sust_NP Apr]]</f>
        <v>0</v>
      </c>
      <c r="CC423" s="5">
        <f>Target_CC[[#This Row],[Est_Sust_NP Mei]]</f>
        <v>0</v>
      </c>
      <c r="CD423" s="5">
        <f>Target_CC[[#This Row],[Est_Sust_NP Jun]]</f>
        <v>0</v>
      </c>
      <c r="CE423" s="5">
        <f>Target_CC[[#This Row],[Est_Sust_NP Jul]]</f>
        <v>0</v>
      </c>
      <c r="CF423" s="5">
        <f>Target_CC[[#This Row],[Est_Sust_NP Agu]]</f>
        <v>0</v>
      </c>
      <c r="CG423" s="5">
        <f>Target_CC[[#This Row],[Est_Sust_NP Sep]]</f>
        <v>0</v>
      </c>
      <c r="CH423" s="5">
        <f>Target_CC[[#This Row],[Est_Sust_NP Okt]]</f>
        <v>0</v>
      </c>
      <c r="CI423" s="5">
        <f>Target_CC[[#This Row],[Est_Sust_NP Nov]]</f>
        <v>0</v>
      </c>
      <c r="CJ423" s="5">
        <f>SUM(Target_CC[[#This Row],[Est_Sust_NP Jan]:[Est_Sust_NP Des]])</f>
        <v>0</v>
      </c>
      <c r="CK423" s="5">
        <v>5793516</v>
      </c>
      <c r="CL423" s="5">
        <v>5757150</v>
      </c>
      <c r="CM423" s="5">
        <v>5804357</v>
      </c>
      <c r="CN423" s="5">
        <f>Target_CC[[#This Row],[Est_Sust_POTS Mar]]</f>
        <v>5804357</v>
      </c>
      <c r="CO423" s="5">
        <f>Target_CC[[#This Row],[Est_Sust_POTS Apr]]</f>
        <v>5804357</v>
      </c>
      <c r="CP423" s="5">
        <f>Target_CC[[#This Row],[Est_Sust_POTS Mei]]</f>
        <v>5804357</v>
      </c>
      <c r="CQ423" s="5">
        <f>Target_CC[[#This Row],[Est_Sust_POTS Jun]]</f>
        <v>5804357</v>
      </c>
      <c r="CR423" s="5">
        <f>Target_CC[[#This Row],[Est_Sust_POTS Jul]]</f>
        <v>5804357</v>
      </c>
      <c r="CS423" s="5">
        <f>Target_CC[[#This Row],[Est_Sust_POTS Agu]]</f>
        <v>5804357</v>
      </c>
      <c r="CT423" s="5">
        <f>Target_CC[[#This Row],[Est_Sust_POTS Sep]]</f>
        <v>5804357</v>
      </c>
      <c r="CU423" s="5">
        <f>Target_CC[[#This Row],[Est_Sust_POTS Okt]]</f>
        <v>5804357</v>
      </c>
      <c r="CV423" s="5">
        <f>Target_CC[[#This Row],[Est_Sust_POTS Nov]]</f>
        <v>5804357</v>
      </c>
      <c r="CW423" s="5">
        <f>SUM(Target_CC[[#This Row],[Est_Sust_POTS Jan]:[Est_Sust_POTS Des]])</f>
        <v>69594236</v>
      </c>
      <c r="CX423" s="5"/>
      <c r="CY423" s="5">
        <v>0</v>
      </c>
      <c r="CZ423" s="5">
        <v>0</v>
      </c>
      <c r="DA423" s="5">
        <v>0</v>
      </c>
      <c r="DB423" s="5"/>
      <c r="DC423" s="5"/>
      <c r="DD423" s="5"/>
      <c r="DE423" s="5"/>
      <c r="DF423" s="5"/>
      <c r="DG423" s="5"/>
      <c r="DH423" s="5"/>
      <c r="DI423" s="5"/>
      <c r="DJ423" s="5">
        <f>SUM(Target_CC[[#This Row],[BC_Jan]:[BC_Des]])</f>
        <v>0</v>
      </c>
      <c r="DK423" s="5"/>
      <c r="DL423" s="5"/>
      <c r="DM423" s="5"/>
      <c r="DN423" s="5"/>
      <c r="DO423" s="5"/>
      <c r="DP423" s="5"/>
      <c r="DQ423" s="5"/>
      <c r="DR423" s="5"/>
      <c r="DS423" s="5"/>
      <c r="DT423" s="5"/>
      <c r="DU423" s="5"/>
      <c r="DV423" s="5"/>
      <c r="DW423" s="5"/>
      <c r="DX423" s="5" t="s">
        <v>160</v>
      </c>
    </row>
    <row r="424" spans="2:128" x14ac:dyDescent="0.3">
      <c r="B424">
        <v>19666668</v>
      </c>
      <c r="C424" t="s">
        <v>699</v>
      </c>
      <c r="D424" t="s">
        <v>388</v>
      </c>
      <c r="E424" t="s">
        <v>304</v>
      </c>
      <c r="F424" t="s">
        <v>309</v>
      </c>
      <c r="G424" t="s">
        <v>25</v>
      </c>
      <c r="H424" t="s">
        <v>159</v>
      </c>
      <c r="I424" t="s">
        <v>29</v>
      </c>
      <c r="J424" s="5">
        <v>17858687.887916539</v>
      </c>
      <c r="K424" s="5">
        <v>1092460.0309090908</v>
      </c>
      <c r="L424" s="5">
        <v>1149957.9272727272</v>
      </c>
      <c r="M424" s="5">
        <v>1034962.1345454545</v>
      </c>
      <c r="N424" s="5">
        <v>919966.3418181818</v>
      </c>
      <c r="O424" s="5">
        <v>977464.23818181816</v>
      </c>
      <c r="P424" s="5">
        <v>1034962.1345454545</v>
      </c>
      <c r="Q424" s="5">
        <v>1322451.6163636362</v>
      </c>
      <c r="R424" s="5">
        <v>1207455.8236363637</v>
      </c>
      <c r="S424" s="5">
        <v>1207455.8236363637</v>
      </c>
      <c r="T424" s="5">
        <v>1322451.6163636362</v>
      </c>
      <c r="U424" s="5">
        <v>1149957.9272727272</v>
      </c>
      <c r="V424" s="5">
        <v>1207455.8236363637</v>
      </c>
      <c r="W424" s="5">
        <v>13627001.438181819</v>
      </c>
      <c r="X424" s="5">
        <v>146392.83996509484</v>
      </c>
      <c r="Y424" s="5">
        <v>155681.15915375369</v>
      </c>
      <c r="Z424" s="5">
        <v>204841.19787430443</v>
      </c>
      <c r="AA424" s="5">
        <v>208846.546566295</v>
      </c>
      <c r="AB424" s="5">
        <v>273167.80357928987</v>
      </c>
      <c r="AC424" s="5">
        <v>255235.44129966927</v>
      </c>
      <c r="AD424" s="5">
        <v>224132.5969649771</v>
      </c>
      <c r="AE424" s="5">
        <v>253541.08799479375</v>
      </c>
      <c r="AF424" s="5">
        <v>220149.30274909816</v>
      </c>
      <c r="AG424" s="5">
        <v>231688.47963557544</v>
      </c>
      <c r="AH424" s="5">
        <v>284663.25235741271</v>
      </c>
      <c r="AI424" s="5">
        <v>337731.81267515483</v>
      </c>
      <c r="AJ424" s="5">
        <v>2796071.5208154186</v>
      </c>
      <c r="AK424" s="5">
        <v>1238852.8708741856</v>
      </c>
      <c r="AL424" s="5">
        <v>1305639.0864264809</v>
      </c>
      <c r="AM424" s="5">
        <v>1239803.3324197589</v>
      </c>
      <c r="AN424" s="5">
        <v>1128812.8883844768</v>
      </c>
      <c r="AO424" s="5">
        <v>1250632.041761108</v>
      </c>
      <c r="AP424" s="5">
        <v>1290197.5758451237</v>
      </c>
      <c r="AQ424" s="5">
        <v>1546584.2133286134</v>
      </c>
      <c r="AR424" s="5">
        <v>1460996.9116311574</v>
      </c>
      <c r="AS424" s="5">
        <v>1427605.126385462</v>
      </c>
      <c r="AT424" s="5">
        <v>1554140.0959992115</v>
      </c>
      <c r="AU424" s="5">
        <v>1434621.1796301398</v>
      </c>
      <c r="AV424" s="5">
        <v>1545187.6363115185</v>
      </c>
      <c r="AW424" s="5">
        <f>SUM(Target_CC[[#This Row],[Target_Jan]:[Target_Des]])</f>
        <v>16423072.958997235</v>
      </c>
      <c r="AX424" s="5">
        <v>0</v>
      </c>
      <c r="AY424" s="5">
        <v>0</v>
      </c>
      <c r="AZ424" s="5">
        <v>0</v>
      </c>
      <c r="BA424" s="5">
        <v>0</v>
      </c>
      <c r="BB424" s="5">
        <v>0</v>
      </c>
      <c r="BC424" s="5">
        <v>0</v>
      </c>
      <c r="BD424" s="5">
        <v>0</v>
      </c>
      <c r="BE424" s="5">
        <v>0</v>
      </c>
      <c r="BF424" s="5">
        <v>0</v>
      </c>
      <c r="BG424" s="5">
        <v>0</v>
      </c>
      <c r="BH424" s="5">
        <v>0</v>
      </c>
      <c r="BI424" s="5">
        <v>0</v>
      </c>
      <c r="BJ424" s="5">
        <f>SUM(Target_CC[[#This Row],[Target_NGTMA_Jan]:[Target_NGTMA_Des]])</f>
        <v>0</v>
      </c>
      <c r="BK424" s="5">
        <v>5794235</v>
      </c>
      <c r="BL424" s="5">
        <v>5476664</v>
      </c>
      <c r="BM424" s="5">
        <v>5729971</v>
      </c>
      <c r="BN424" s="5">
        <f>Target_CC[[#This Row],[Est_Sust_NP Apr]]+Target_CC[[#This Row],[Est_Sust_POTS Apr]]+Target_CC[[#This Row],[BC_Apr]]</f>
        <v>5789354</v>
      </c>
      <c r="BO424" s="5">
        <f>Target_CC[[#This Row],[Est_Sust_NP Mei]]+Target_CC[[#This Row],[Est_Sust_POTS Mei]]+Target_CC[[#This Row],[BC_Mei]]</f>
        <v>5789354</v>
      </c>
      <c r="BP424" s="5">
        <f>Target_CC[[#This Row],[Est_Sust_NP Jun]]+Target_CC[[#This Row],[Est_Sust_POTS Jun]]+Target_CC[[#This Row],[BC_Jun]]</f>
        <v>5789354</v>
      </c>
      <c r="BQ424" s="5">
        <f>Target_CC[[#This Row],[Est_Sust_NP Jul]]+Target_CC[[#This Row],[Est_Sust_POTS Jul]]+Target_CC[[#This Row],[BC_Jul]]</f>
        <v>5789354</v>
      </c>
      <c r="BR424" s="5">
        <f>Target_CC[[#This Row],[Est_Sust_NP Agu]]+Target_CC[[#This Row],[Est_Sust_POTS Agu]]+Target_CC[[#This Row],[BC_Agu]]</f>
        <v>5789354</v>
      </c>
      <c r="BS424" s="5">
        <f>Target_CC[[#This Row],[Est_Sust_NP Sep]]+Target_CC[[#This Row],[Est_Sust_POTS Sep]]+Target_CC[[#This Row],[BC_Sep]]</f>
        <v>5789354</v>
      </c>
      <c r="BT424" s="5">
        <f>Target_CC[[#This Row],[Est_Sust_NP Okt]]+Target_CC[[#This Row],[Est_Sust_POTS Okt]]+Target_CC[[#This Row],[BC_Okt]]</f>
        <v>5789354</v>
      </c>
      <c r="BU424" s="5">
        <f>Target_CC[[#This Row],[Est_Sust_NP Nov]]+Target_CC[[#This Row],[Est_Sust_POTS Nov]]+Target_CC[[#This Row],[BC_Nov]]</f>
        <v>5789354</v>
      </c>
      <c r="BV424" s="5">
        <f>Target_CC[[#This Row],[Est_Sust_NP Des]]+Target_CC[[#This Row],[Est_Sust_POTS Des]]+Target_CC[[#This Row],[BC_Des]]</f>
        <v>5789354</v>
      </c>
      <c r="BW424" s="5">
        <f>SUM(Target_CC[[#This Row],[Real_Jan]:[Real_Des]])</f>
        <v>69105056</v>
      </c>
      <c r="BX424" s="5">
        <v>0</v>
      </c>
      <c r="BY424" s="5">
        <v>0</v>
      </c>
      <c r="BZ424" s="5">
        <v>0</v>
      </c>
      <c r="CA424" s="5">
        <f>Target_CC[[#This Row],[Est_Sust_NP Mar]]*95%</f>
        <v>0</v>
      </c>
      <c r="CB424" s="5">
        <f>Target_CC[[#This Row],[Est_Sust_NP Apr]]</f>
        <v>0</v>
      </c>
      <c r="CC424" s="5">
        <f>Target_CC[[#This Row],[Est_Sust_NP Mei]]</f>
        <v>0</v>
      </c>
      <c r="CD424" s="5">
        <f>Target_CC[[#This Row],[Est_Sust_NP Jun]]</f>
        <v>0</v>
      </c>
      <c r="CE424" s="5">
        <f>Target_CC[[#This Row],[Est_Sust_NP Jul]]</f>
        <v>0</v>
      </c>
      <c r="CF424" s="5">
        <f>Target_CC[[#This Row],[Est_Sust_NP Agu]]</f>
        <v>0</v>
      </c>
      <c r="CG424" s="5">
        <f>Target_CC[[#This Row],[Est_Sust_NP Sep]]</f>
        <v>0</v>
      </c>
      <c r="CH424" s="5">
        <f>Target_CC[[#This Row],[Est_Sust_NP Okt]]</f>
        <v>0</v>
      </c>
      <c r="CI424" s="5">
        <f>Target_CC[[#This Row],[Est_Sust_NP Nov]]</f>
        <v>0</v>
      </c>
      <c r="CJ424" s="5">
        <f>SUM(Target_CC[[#This Row],[Est_Sust_NP Jan]:[Est_Sust_NP Des]])</f>
        <v>0</v>
      </c>
      <c r="CK424" s="5">
        <v>6051550</v>
      </c>
      <c r="CL424" s="5">
        <v>5678097</v>
      </c>
      <c r="CM424" s="5">
        <v>5789354</v>
      </c>
      <c r="CN424" s="5">
        <f>Target_CC[[#This Row],[Est_Sust_POTS Mar]]</f>
        <v>5789354</v>
      </c>
      <c r="CO424" s="5">
        <f>Target_CC[[#This Row],[Est_Sust_POTS Apr]]</f>
        <v>5789354</v>
      </c>
      <c r="CP424" s="5">
        <f>Target_CC[[#This Row],[Est_Sust_POTS Mei]]</f>
        <v>5789354</v>
      </c>
      <c r="CQ424" s="5">
        <f>Target_CC[[#This Row],[Est_Sust_POTS Jun]]</f>
        <v>5789354</v>
      </c>
      <c r="CR424" s="5">
        <f>Target_CC[[#This Row],[Est_Sust_POTS Jul]]</f>
        <v>5789354</v>
      </c>
      <c r="CS424" s="5">
        <f>Target_CC[[#This Row],[Est_Sust_POTS Agu]]</f>
        <v>5789354</v>
      </c>
      <c r="CT424" s="5">
        <f>Target_CC[[#This Row],[Est_Sust_POTS Sep]]</f>
        <v>5789354</v>
      </c>
      <c r="CU424" s="5">
        <f>Target_CC[[#This Row],[Est_Sust_POTS Okt]]</f>
        <v>5789354</v>
      </c>
      <c r="CV424" s="5">
        <f>Target_CC[[#This Row],[Est_Sust_POTS Nov]]</f>
        <v>5789354</v>
      </c>
      <c r="CW424" s="5">
        <f>SUM(Target_CC[[#This Row],[Est_Sust_POTS Jan]:[Est_Sust_POTS Des]])</f>
        <v>69623187</v>
      </c>
      <c r="CX424" s="5"/>
      <c r="CY424" s="5">
        <v>0</v>
      </c>
      <c r="CZ424" s="5">
        <v>0</v>
      </c>
      <c r="DA424" s="5">
        <v>0</v>
      </c>
      <c r="DB424" s="5"/>
      <c r="DC424" s="5"/>
      <c r="DD424" s="5"/>
      <c r="DE424" s="5"/>
      <c r="DF424" s="5"/>
      <c r="DG424" s="5"/>
      <c r="DH424" s="5"/>
      <c r="DI424" s="5"/>
      <c r="DJ424" s="5">
        <f>SUM(Target_CC[[#This Row],[BC_Jan]:[BC_Des]])</f>
        <v>0</v>
      </c>
      <c r="DK424" s="5"/>
      <c r="DL424" s="5"/>
      <c r="DM424" s="5"/>
      <c r="DN424" s="5"/>
      <c r="DO424" s="5"/>
      <c r="DP424" s="5"/>
      <c r="DQ424" s="5"/>
      <c r="DR424" s="5"/>
      <c r="DS424" s="5"/>
      <c r="DT424" s="5"/>
      <c r="DU424" s="5"/>
      <c r="DV424" s="5"/>
      <c r="DW424" s="5"/>
      <c r="DX424" s="5" t="s">
        <v>160</v>
      </c>
    </row>
    <row r="425" spans="2:128" x14ac:dyDescent="0.3">
      <c r="B425" s="6">
        <v>19116470</v>
      </c>
      <c r="C425" s="6" t="s">
        <v>700</v>
      </c>
      <c r="D425" s="6" t="s">
        <v>331</v>
      </c>
      <c r="E425" s="6" t="s">
        <v>343</v>
      </c>
      <c r="F425" s="6" t="s">
        <v>294</v>
      </c>
      <c r="G425" s="6" t="s">
        <v>19</v>
      </c>
      <c r="H425" s="6" t="s">
        <v>323</v>
      </c>
      <c r="I425" s="6" t="s">
        <v>29</v>
      </c>
      <c r="J425" s="20">
        <v>0</v>
      </c>
      <c r="K425" s="5">
        <v>3207545.4545454546</v>
      </c>
      <c r="L425" s="5">
        <v>3376363.6363636362</v>
      </c>
      <c r="M425" s="5">
        <v>3038727.2727272725</v>
      </c>
      <c r="N425" s="5">
        <v>2701090.9090909092</v>
      </c>
      <c r="O425" s="5">
        <v>2869909.0909090908</v>
      </c>
      <c r="P425" s="5">
        <v>3038727.2727272725</v>
      </c>
      <c r="Q425" s="5">
        <v>3882818.1818181816</v>
      </c>
      <c r="R425" s="5">
        <v>3545181.8181818184</v>
      </c>
      <c r="S425" s="5">
        <v>3545181.8181818184</v>
      </c>
      <c r="T425" s="5">
        <v>3882818.1818181816</v>
      </c>
      <c r="U425" s="5">
        <v>3376363.6363636362</v>
      </c>
      <c r="V425" s="5">
        <v>3545181.8181818184</v>
      </c>
      <c r="W425" s="5">
        <v>40009909.090909094</v>
      </c>
      <c r="X425" s="5">
        <v>236733.73149675326</v>
      </c>
      <c r="Y425" s="5">
        <v>452304.07772727282</v>
      </c>
      <c r="Z425" s="5">
        <v>497534.48550000007</v>
      </c>
      <c r="AA425" s="5">
        <v>484216.64321136364</v>
      </c>
      <c r="AB425" s="5">
        <v>777540.18669517047</v>
      </c>
      <c r="AC425" s="5">
        <v>699786.16802565346</v>
      </c>
      <c r="AD425" s="5">
        <v>395249.59490337834</v>
      </c>
      <c r="AE425" s="5">
        <v>869549.10878743243</v>
      </c>
      <c r="AF425" s="5">
        <v>26303700.000000004</v>
      </c>
      <c r="AG425" s="5">
        <v>26303700.000000004</v>
      </c>
      <c r="AH425" s="5">
        <v>26303700.000000004</v>
      </c>
      <c r="AI425" s="5">
        <v>26303700.000000004</v>
      </c>
      <c r="AJ425" s="5">
        <v>109627713.99634704</v>
      </c>
      <c r="AK425" s="5">
        <v>3444279.1860422078</v>
      </c>
      <c r="AL425" s="5">
        <v>3828667.7140909089</v>
      </c>
      <c r="AM425" s="5">
        <v>3536261.7582272724</v>
      </c>
      <c r="AN425" s="5">
        <v>3185307.552302273</v>
      </c>
      <c r="AO425" s="5">
        <v>3647449.2776042614</v>
      </c>
      <c r="AP425" s="5">
        <v>3738513.4407529258</v>
      </c>
      <c r="AQ425" s="5">
        <v>4278067.7767215604</v>
      </c>
      <c r="AR425" s="5">
        <v>4414730.9269692507</v>
      </c>
      <c r="AS425" s="5">
        <v>29848881.81818182</v>
      </c>
      <c r="AT425" s="5">
        <v>30186518.181818187</v>
      </c>
      <c r="AU425" s="5">
        <v>29680063.63636364</v>
      </c>
      <c r="AV425" s="5">
        <v>29848881.81818182</v>
      </c>
      <c r="AW425" s="5">
        <f>SUM(Target_CC[[#This Row],[Target_Jan]:[Target_Des]])</f>
        <v>149637623.08725613</v>
      </c>
      <c r="AX425" s="5">
        <v>0</v>
      </c>
      <c r="AY425" s="5">
        <v>0</v>
      </c>
      <c r="AZ425" s="5">
        <v>0</v>
      </c>
      <c r="BA425" s="5">
        <v>0</v>
      </c>
      <c r="BB425" s="5">
        <v>0</v>
      </c>
      <c r="BC425" s="5">
        <v>0</v>
      </c>
      <c r="BD425" s="5">
        <v>0</v>
      </c>
      <c r="BE425" s="5">
        <v>0</v>
      </c>
      <c r="BF425" s="5">
        <v>0</v>
      </c>
      <c r="BG425" s="5">
        <v>0</v>
      </c>
      <c r="BH425" s="5">
        <v>0</v>
      </c>
      <c r="BI425" s="5">
        <v>0</v>
      </c>
      <c r="BJ425" s="5">
        <f>SUM(Target_CC[[#This Row],[Target_NGTMA_Jan]:[Target_NGTMA_Des]])</f>
        <v>0</v>
      </c>
      <c r="BK425" s="5">
        <v>5679000</v>
      </c>
      <c r="BL425" s="5">
        <v>5680968</v>
      </c>
      <c r="BM425" s="5">
        <v>5691010</v>
      </c>
      <c r="BN425" s="5">
        <f>Target_CC[[#This Row],[Est_Sust_NP Apr]]+Target_CC[[#This Row],[Est_Sust_POTS Apr]]+Target_CC[[#This Row],[BC_Apr]]</f>
        <v>6120100</v>
      </c>
      <c r="BO425" s="5">
        <f>Target_CC[[#This Row],[Est_Sust_NP Mei]]+Target_CC[[#This Row],[Est_Sust_POTS Mei]]+Target_CC[[#This Row],[BC_Mei]]</f>
        <v>6120100</v>
      </c>
      <c r="BP425" s="5">
        <f>Target_CC[[#This Row],[Est_Sust_NP Jun]]+Target_CC[[#This Row],[Est_Sust_POTS Jun]]+Target_CC[[#This Row],[BC_Jun]]</f>
        <v>6120100</v>
      </c>
      <c r="BQ425" s="5">
        <f>Target_CC[[#This Row],[Est_Sust_NP Jul]]+Target_CC[[#This Row],[Est_Sust_POTS Jul]]+Target_CC[[#This Row],[BC_Jul]]</f>
        <v>6120100</v>
      </c>
      <c r="BR425" s="5">
        <f>Target_CC[[#This Row],[Est_Sust_NP Agu]]+Target_CC[[#This Row],[Est_Sust_POTS Agu]]+Target_CC[[#This Row],[BC_Agu]]</f>
        <v>6120100</v>
      </c>
      <c r="BS425" s="5">
        <f>Target_CC[[#This Row],[Est_Sust_NP Sep]]+Target_CC[[#This Row],[Est_Sust_POTS Sep]]+Target_CC[[#This Row],[BC_Sep]]</f>
        <v>6120100</v>
      </c>
      <c r="BT425" s="5">
        <f>Target_CC[[#This Row],[Est_Sust_NP Okt]]+Target_CC[[#This Row],[Est_Sust_POTS Okt]]+Target_CC[[#This Row],[BC_Okt]]</f>
        <v>6120100</v>
      </c>
      <c r="BU425" s="5">
        <f>Target_CC[[#This Row],[Est_Sust_NP Nov]]+Target_CC[[#This Row],[Est_Sust_POTS Nov]]+Target_CC[[#This Row],[BC_Nov]]</f>
        <v>6120100</v>
      </c>
      <c r="BV425" s="5">
        <f>Target_CC[[#This Row],[Est_Sust_NP Des]]+Target_CC[[#This Row],[Est_Sust_POTS Des]]+Target_CC[[#This Row],[BC_Des]]</f>
        <v>6120100</v>
      </c>
      <c r="BW425" s="5">
        <f>SUM(Target_CC[[#This Row],[Real_Jan]:[Real_Des]])</f>
        <v>72131878</v>
      </c>
      <c r="BX425" s="5">
        <v>0</v>
      </c>
      <c r="BY425" s="5">
        <v>0</v>
      </c>
      <c r="BZ425" s="5">
        <v>0</v>
      </c>
      <c r="CA425" s="5">
        <f>Target_CC[[#This Row],[Est_Sust_NP Mar]]*95%</f>
        <v>0</v>
      </c>
      <c r="CB425" s="5">
        <f>Target_CC[[#This Row],[Est_Sust_NP Apr]]</f>
        <v>0</v>
      </c>
      <c r="CC425" s="5">
        <f>Target_CC[[#This Row],[Est_Sust_NP Mei]]</f>
        <v>0</v>
      </c>
      <c r="CD425" s="5">
        <f>Target_CC[[#This Row],[Est_Sust_NP Jun]]</f>
        <v>0</v>
      </c>
      <c r="CE425" s="5">
        <f>Target_CC[[#This Row],[Est_Sust_NP Jul]]</f>
        <v>0</v>
      </c>
      <c r="CF425" s="5">
        <f>Target_CC[[#This Row],[Est_Sust_NP Agu]]</f>
        <v>0</v>
      </c>
      <c r="CG425" s="5">
        <f>Target_CC[[#This Row],[Est_Sust_NP Sep]]</f>
        <v>0</v>
      </c>
      <c r="CH425" s="5">
        <f>Target_CC[[#This Row],[Est_Sust_NP Okt]]</f>
        <v>0</v>
      </c>
      <c r="CI425" s="5">
        <f>Target_CC[[#This Row],[Est_Sust_NP Nov]]</f>
        <v>0</v>
      </c>
      <c r="CJ425" s="5">
        <f>SUM(Target_CC[[#This Row],[Est_Sust_NP Jan]:[Est_Sust_NP Des]])</f>
        <v>0</v>
      </c>
      <c r="CK425" s="5">
        <v>6118184</v>
      </c>
      <c r="CL425" s="5">
        <v>6102200</v>
      </c>
      <c r="CM425" s="5">
        <v>6120100</v>
      </c>
      <c r="CN425" s="5">
        <f>Target_CC[[#This Row],[Est_Sust_POTS Mar]]</f>
        <v>6120100</v>
      </c>
      <c r="CO425" s="5">
        <f>Target_CC[[#This Row],[Est_Sust_POTS Apr]]</f>
        <v>6120100</v>
      </c>
      <c r="CP425" s="5">
        <f>Target_CC[[#This Row],[Est_Sust_POTS Mei]]</f>
        <v>6120100</v>
      </c>
      <c r="CQ425" s="5">
        <f>Target_CC[[#This Row],[Est_Sust_POTS Jun]]</f>
        <v>6120100</v>
      </c>
      <c r="CR425" s="5">
        <f>Target_CC[[#This Row],[Est_Sust_POTS Jul]]</f>
        <v>6120100</v>
      </c>
      <c r="CS425" s="5">
        <f>Target_CC[[#This Row],[Est_Sust_POTS Agu]]</f>
        <v>6120100</v>
      </c>
      <c r="CT425" s="5">
        <f>Target_CC[[#This Row],[Est_Sust_POTS Sep]]</f>
        <v>6120100</v>
      </c>
      <c r="CU425" s="5">
        <f>Target_CC[[#This Row],[Est_Sust_POTS Okt]]</f>
        <v>6120100</v>
      </c>
      <c r="CV425" s="5">
        <f>Target_CC[[#This Row],[Est_Sust_POTS Nov]]</f>
        <v>6120100</v>
      </c>
      <c r="CW425" s="5">
        <f>SUM(Target_CC[[#This Row],[Est_Sust_POTS Jan]:[Est_Sust_POTS Des]])</f>
        <v>73421384</v>
      </c>
      <c r="CX425" s="5"/>
      <c r="CY425" s="5">
        <v>0</v>
      </c>
      <c r="CZ425" s="5">
        <v>0</v>
      </c>
      <c r="DA425" s="5">
        <v>0</v>
      </c>
      <c r="DB425" s="5"/>
      <c r="DC425" s="5"/>
      <c r="DD425" s="5"/>
      <c r="DE425" s="5"/>
      <c r="DF425" s="5"/>
      <c r="DG425" s="5"/>
      <c r="DH425" s="5"/>
      <c r="DI425" s="5"/>
      <c r="DJ425" s="5">
        <f>SUM(Target_CC[[#This Row],[BC_Jan]:[BC_Des]])</f>
        <v>0</v>
      </c>
      <c r="DK425" s="5"/>
      <c r="DL425" s="5"/>
      <c r="DM425" s="5"/>
      <c r="DN425" s="5"/>
      <c r="DO425" s="5"/>
      <c r="DP425" s="5"/>
      <c r="DQ425" s="5"/>
      <c r="DR425" s="5"/>
      <c r="DS425" s="5"/>
      <c r="DT425" s="5"/>
      <c r="DU425" s="5"/>
      <c r="DV425" s="5"/>
      <c r="DW425" s="5"/>
      <c r="DX425" s="5" t="s">
        <v>160</v>
      </c>
    </row>
    <row r="426" spans="2:128" x14ac:dyDescent="0.3">
      <c r="B426">
        <v>2000369</v>
      </c>
      <c r="C426" t="s">
        <v>701</v>
      </c>
      <c r="D426" t="s">
        <v>333</v>
      </c>
      <c r="E426" t="s">
        <v>334</v>
      </c>
      <c r="F426" t="s">
        <v>296</v>
      </c>
      <c r="G426" t="s">
        <v>21</v>
      </c>
      <c r="H426" t="s">
        <v>159</v>
      </c>
      <c r="I426" t="s">
        <v>29</v>
      </c>
      <c r="J426" s="5">
        <v>129891141.69556619</v>
      </c>
      <c r="K426" s="5">
        <v>8409466</v>
      </c>
      <c r="L426" s="5">
        <v>8084082.7000000002</v>
      </c>
      <c r="M426" s="5">
        <v>8146530</v>
      </c>
      <c r="N426" s="5">
        <v>8084082.7000000002</v>
      </c>
      <c r="O426" s="5">
        <v>7896740.7999999998</v>
      </c>
      <c r="P426" s="5">
        <v>7709398.9000000004</v>
      </c>
      <c r="Q426" s="5">
        <v>8021635.4000000004</v>
      </c>
      <c r="R426" s="5">
        <v>8271424.5999999996</v>
      </c>
      <c r="S426" s="5">
        <v>8208977.2999999998</v>
      </c>
      <c r="T426" s="5">
        <v>8208977.2999999998</v>
      </c>
      <c r="U426" s="5">
        <v>8271424.5999999996</v>
      </c>
      <c r="V426" s="5">
        <v>8146530</v>
      </c>
      <c r="W426" s="5">
        <v>97459270.299999982</v>
      </c>
      <c r="X426" s="5">
        <v>0</v>
      </c>
      <c r="Y426" s="5">
        <v>11950724.263759997</v>
      </c>
      <c r="Z426" s="5">
        <v>11827387.134146826</v>
      </c>
      <c r="AA426" s="5">
        <v>9297635.5734425317</v>
      </c>
      <c r="AB426" s="5">
        <v>10140840.16137453</v>
      </c>
      <c r="AC426" s="5">
        <v>9886932.8458673004</v>
      </c>
      <c r="AD426" s="5">
        <v>12288154.568081591</v>
      </c>
      <c r="AE426" s="5">
        <v>10349068.613539482</v>
      </c>
      <c r="AF426" s="5">
        <v>12378878.988314027</v>
      </c>
      <c r="AG426" s="5">
        <v>12467275.195482703</v>
      </c>
      <c r="AH426" s="5">
        <v>10585903.080715967</v>
      </c>
      <c r="AI426" s="5">
        <v>10778419.087470157</v>
      </c>
      <c r="AJ426" s="5">
        <v>121951219.51219513</v>
      </c>
      <c r="AK426" s="5">
        <v>8409466</v>
      </c>
      <c r="AL426" s="5">
        <v>20034806.963759996</v>
      </c>
      <c r="AM426" s="5">
        <v>19973917.134146824</v>
      </c>
      <c r="AN426" s="5">
        <v>17381718.273442533</v>
      </c>
      <c r="AO426" s="5">
        <v>18037580.961374529</v>
      </c>
      <c r="AP426" s="5">
        <v>17596331.745867301</v>
      </c>
      <c r="AQ426" s="5">
        <v>20309789.968081594</v>
      </c>
      <c r="AR426" s="5">
        <v>18620493.213539481</v>
      </c>
      <c r="AS426" s="5">
        <v>20587856.288314026</v>
      </c>
      <c r="AT426" s="5">
        <v>20676252.495482702</v>
      </c>
      <c r="AU426" s="5">
        <v>18857327.680715967</v>
      </c>
      <c r="AV426" s="5">
        <v>18924949.087470159</v>
      </c>
      <c r="AW426" s="5">
        <f>SUM(Target_CC[[#This Row],[Target_Jan]:[Target_Des]])</f>
        <v>219410489.81219512</v>
      </c>
      <c r="AX426" s="5">
        <v>0</v>
      </c>
      <c r="AY426" s="5">
        <v>0</v>
      </c>
      <c r="AZ426" s="5">
        <v>0</v>
      </c>
      <c r="BA426" s="5">
        <v>0</v>
      </c>
      <c r="BB426" s="5">
        <v>0</v>
      </c>
      <c r="BC426" s="5">
        <v>0</v>
      </c>
      <c r="BD426" s="5">
        <v>0</v>
      </c>
      <c r="BE426" s="5">
        <v>0</v>
      </c>
      <c r="BF426" s="5">
        <v>0</v>
      </c>
      <c r="BG426" s="5">
        <v>0</v>
      </c>
      <c r="BH426" s="5">
        <v>0</v>
      </c>
      <c r="BI426" s="5">
        <v>0</v>
      </c>
      <c r="BJ426" s="5">
        <f>SUM(Target_CC[[#This Row],[Target_NGTMA_Jan]:[Target_NGTMA_Des]])</f>
        <v>0</v>
      </c>
      <c r="BK426" s="5">
        <v>6095360</v>
      </c>
      <c r="BL426" s="5">
        <v>6083450</v>
      </c>
      <c r="BM426" s="5">
        <v>6086740</v>
      </c>
      <c r="BN426" s="5">
        <f>Target_CC[[#This Row],[Est_Sust_NP Apr]]+Target_CC[[#This Row],[Est_Sust_POTS Apr]]+Target_CC[[#This Row],[BC_Apr]]</f>
        <v>6317140</v>
      </c>
      <c r="BO426" s="5">
        <f>Target_CC[[#This Row],[Est_Sust_NP Mei]]+Target_CC[[#This Row],[Est_Sust_POTS Mei]]+Target_CC[[#This Row],[BC_Mei]]</f>
        <v>6317140</v>
      </c>
      <c r="BP426" s="5">
        <f>Target_CC[[#This Row],[Est_Sust_NP Jun]]+Target_CC[[#This Row],[Est_Sust_POTS Jun]]+Target_CC[[#This Row],[BC_Jun]]</f>
        <v>6317140</v>
      </c>
      <c r="BQ426" s="5">
        <f>Target_CC[[#This Row],[Est_Sust_NP Jul]]+Target_CC[[#This Row],[Est_Sust_POTS Jul]]+Target_CC[[#This Row],[BC_Jul]]</f>
        <v>6317140</v>
      </c>
      <c r="BR426" s="5">
        <f>Target_CC[[#This Row],[Est_Sust_NP Agu]]+Target_CC[[#This Row],[Est_Sust_POTS Agu]]+Target_CC[[#This Row],[BC_Agu]]</f>
        <v>6317140</v>
      </c>
      <c r="BS426" s="5">
        <f>Target_CC[[#This Row],[Est_Sust_NP Sep]]+Target_CC[[#This Row],[Est_Sust_POTS Sep]]+Target_CC[[#This Row],[BC_Sep]]</f>
        <v>6317140</v>
      </c>
      <c r="BT426" s="5">
        <f>Target_CC[[#This Row],[Est_Sust_NP Okt]]+Target_CC[[#This Row],[Est_Sust_POTS Okt]]+Target_CC[[#This Row],[BC_Okt]]</f>
        <v>6317140</v>
      </c>
      <c r="BU426" s="5">
        <f>Target_CC[[#This Row],[Est_Sust_NP Nov]]+Target_CC[[#This Row],[Est_Sust_POTS Nov]]+Target_CC[[#This Row],[BC_Nov]]</f>
        <v>6317140</v>
      </c>
      <c r="BV426" s="5">
        <f>Target_CC[[#This Row],[Est_Sust_NP Des]]+Target_CC[[#This Row],[Est_Sust_POTS Des]]+Target_CC[[#This Row],[BC_Des]]</f>
        <v>6317140</v>
      </c>
      <c r="BW426" s="5">
        <f>SUM(Target_CC[[#This Row],[Real_Jan]:[Real_Des]])</f>
        <v>75119810</v>
      </c>
      <c r="BX426" s="5">
        <v>0</v>
      </c>
      <c r="BY426" s="5">
        <v>0</v>
      </c>
      <c r="BZ426" s="5">
        <v>0</v>
      </c>
      <c r="CA426" s="5">
        <f>Target_CC[[#This Row],[Est_Sust_NP Mar]]*95%</f>
        <v>0</v>
      </c>
      <c r="CB426" s="5">
        <f>Target_CC[[#This Row],[Est_Sust_NP Apr]]</f>
        <v>0</v>
      </c>
      <c r="CC426" s="5">
        <f>Target_CC[[#This Row],[Est_Sust_NP Mei]]</f>
        <v>0</v>
      </c>
      <c r="CD426" s="5">
        <f>Target_CC[[#This Row],[Est_Sust_NP Jun]]</f>
        <v>0</v>
      </c>
      <c r="CE426" s="5">
        <f>Target_CC[[#This Row],[Est_Sust_NP Jul]]</f>
        <v>0</v>
      </c>
      <c r="CF426" s="5">
        <f>Target_CC[[#This Row],[Est_Sust_NP Agu]]</f>
        <v>0</v>
      </c>
      <c r="CG426" s="5">
        <f>Target_CC[[#This Row],[Est_Sust_NP Sep]]</f>
        <v>0</v>
      </c>
      <c r="CH426" s="5">
        <f>Target_CC[[#This Row],[Est_Sust_NP Okt]]</f>
        <v>0</v>
      </c>
      <c r="CI426" s="5">
        <f>Target_CC[[#This Row],[Est_Sust_NP Nov]]</f>
        <v>0</v>
      </c>
      <c r="CJ426" s="5">
        <f>SUM(Target_CC[[#This Row],[Est_Sust_NP Jan]:[Est_Sust_NP Des]])</f>
        <v>0</v>
      </c>
      <c r="CK426" s="5">
        <v>6324660</v>
      </c>
      <c r="CL426" s="5">
        <v>6313850</v>
      </c>
      <c r="CM426" s="5">
        <v>6317140</v>
      </c>
      <c r="CN426" s="5">
        <f>Target_CC[[#This Row],[Est_Sust_POTS Mar]]</f>
        <v>6317140</v>
      </c>
      <c r="CO426" s="5">
        <f>Target_CC[[#This Row],[Est_Sust_POTS Apr]]</f>
        <v>6317140</v>
      </c>
      <c r="CP426" s="5">
        <f>Target_CC[[#This Row],[Est_Sust_POTS Mei]]</f>
        <v>6317140</v>
      </c>
      <c r="CQ426" s="5">
        <f>Target_CC[[#This Row],[Est_Sust_POTS Jun]]</f>
        <v>6317140</v>
      </c>
      <c r="CR426" s="5">
        <f>Target_CC[[#This Row],[Est_Sust_POTS Jul]]</f>
        <v>6317140</v>
      </c>
      <c r="CS426" s="5">
        <f>Target_CC[[#This Row],[Est_Sust_POTS Agu]]</f>
        <v>6317140</v>
      </c>
      <c r="CT426" s="5">
        <f>Target_CC[[#This Row],[Est_Sust_POTS Sep]]</f>
        <v>6317140</v>
      </c>
      <c r="CU426" s="5">
        <f>Target_CC[[#This Row],[Est_Sust_POTS Okt]]</f>
        <v>6317140</v>
      </c>
      <c r="CV426" s="5">
        <f>Target_CC[[#This Row],[Est_Sust_POTS Nov]]</f>
        <v>6317140</v>
      </c>
      <c r="CW426" s="5">
        <f>SUM(Target_CC[[#This Row],[Est_Sust_POTS Jan]:[Est_Sust_POTS Des]])</f>
        <v>75809910</v>
      </c>
      <c r="CX426" s="5"/>
      <c r="CY426" s="5">
        <v>0</v>
      </c>
      <c r="CZ426" s="5">
        <v>0</v>
      </c>
      <c r="DA426" s="5">
        <v>0</v>
      </c>
      <c r="DB426" s="5"/>
      <c r="DC426" s="5"/>
      <c r="DD426" s="5"/>
      <c r="DE426" s="5"/>
      <c r="DF426" s="5"/>
      <c r="DG426" s="5"/>
      <c r="DH426" s="5"/>
      <c r="DI426" s="5"/>
      <c r="DJ426" s="5">
        <f>SUM(Target_CC[[#This Row],[BC_Jan]:[BC_Des]])</f>
        <v>0</v>
      </c>
      <c r="DK426" s="5"/>
      <c r="DL426" s="5"/>
      <c r="DM426" s="5"/>
      <c r="DN426" s="5"/>
      <c r="DO426" s="5"/>
      <c r="DP426" s="5"/>
      <c r="DQ426" s="5"/>
      <c r="DR426" s="5"/>
      <c r="DS426" s="5"/>
      <c r="DT426" s="5"/>
      <c r="DU426" s="5"/>
      <c r="DV426" s="5"/>
      <c r="DW426" s="5"/>
      <c r="DX426" s="5" t="s">
        <v>160</v>
      </c>
    </row>
    <row r="427" spans="2:128" x14ac:dyDescent="0.3">
      <c r="B427">
        <v>19084704</v>
      </c>
      <c r="C427" t="s">
        <v>702</v>
      </c>
      <c r="D427" t="s">
        <v>365</v>
      </c>
      <c r="E427" t="s">
        <v>606</v>
      </c>
      <c r="F427" t="s">
        <v>363</v>
      </c>
      <c r="G427" t="s">
        <v>25</v>
      </c>
      <c r="H427" t="s">
        <v>159</v>
      </c>
      <c r="I427" t="s">
        <v>29</v>
      </c>
      <c r="J427" s="5">
        <v>93672756.030476257</v>
      </c>
      <c r="K427" s="5">
        <v>6318615</v>
      </c>
      <c r="L427" s="5">
        <v>6318615</v>
      </c>
      <c r="M427" s="5">
        <v>6065870.4000000004</v>
      </c>
      <c r="N427" s="5">
        <v>6379273.7039999999</v>
      </c>
      <c r="O427" s="5">
        <v>6066476.98704</v>
      </c>
      <c r="P427" s="5">
        <v>6063349.0198704004</v>
      </c>
      <c r="Q427" s="5">
        <v>7327040.7401987035</v>
      </c>
      <c r="R427" s="5">
        <v>6391885.4074019874</v>
      </c>
      <c r="S427" s="5">
        <v>6698464.6040740199</v>
      </c>
      <c r="T427" s="5">
        <v>7333391.8960407395</v>
      </c>
      <c r="U427" s="5">
        <v>6391948.9189604074</v>
      </c>
      <c r="V427" s="5">
        <v>7014395.9891896052</v>
      </c>
      <c r="W427" s="5">
        <v>78369327.666775867</v>
      </c>
      <c r="X427" s="5">
        <v>142726.44917680763</v>
      </c>
      <c r="Y427" s="5">
        <v>834946.187561578</v>
      </c>
      <c r="Z427" s="5">
        <v>762877.69724566187</v>
      </c>
      <c r="AA427" s="5">
        <v>526580.27041739377</v>
      </c>
      <c r="AB427" s="5">
        <v>711522.87622522633</v>
      </c>
      <c r="AC427" s="5">
        <v>1028674.6982345656</v>
      </c>
      <c r="AD427" s="5">
        <v>1210596.9703449798</v>
      </c>
      <c r="AE427" s="5">
        <v>1337444.4545038566</v>
      </c>
      <c r="AF427" s="5">
        <v>1095557.5391899068</v>
      </c>
      <c r="AG427" s="5">
        <v>1347946.2798939075</v>
      </c>
      <c r="AH427" s="5">
        <v>1814682.2101460567</v>
      </c>
      <c r="AI427" s="5">
        <v>1136369.739692369</v>
      </c>
      <c r="AJ427" s="5">
        <v>11949925.372632312</v>
      </c>
      <c r="AK427" s="5">
        <v>6461341.4491768079</v>
      </c>
      <c r="AL427" s="5">
        <v>7153561.1875615781</v>
      </c>
      <c r="AM427" s="5">
        <v>6828748.0972456625</v>
      </c>
      <c r="AN427" s="5">
        <v>6905853.974417394</v>
      </c>
      <c r="AO427" s="5">
        <v>6777999.8632652266</v>
      </c>
      <c r="AP427" s="5">
        <v>7092023.718104966</v>
      </c>
      <c r="AQ427" s="5">
        <v>8537637.7105436828</v>
      </c>
      <c r="AR427" s="5">
        <v>7729329.861905844</v>
      </c>
      <c r="AS427" s="5">
        <v>7794022.1432639267</v>
      </c>
      <c r="AT427" s="5">
        <v>8681338.1759346463</v>
      </c>
      <c r="AU427" s="5">
        <v>8206631.1291064639</v>
      </c>
      <c r="AV427" s="5">
        <v>8150765.7288819738</v>
      </c>
      <c r="AW427" s="5">
        <f>SUM(Target_CC[[#This Row],[Target_Jan]:[Target_Des]])</f>
        <v>90319253.039408162</v>
      </c>
      <c r="AX427" s="5">
        <v>792396.75529236195</v>
      </c>
      <c r="AY427" s="5">
        <v>6032290.547343405</v>
      </c>
      <c r="AZ427" s="5">
        <v>1721168.2227272117</v>
      </c>
      <c r="BA427" s="5">
        <v>3730263.1812121775</v>
      </c>
      <c r="BB427" s="5">
        <v>4356146.5649457099</v>
      </c>
      <c r="BC427" s="5">
        <v>4727385.5144472579</v>
      </c>
      <c r="BD427" s="5">
        <v>304335.51175167295</v>
      </c>
      <c r="BE427" s="5">
        <v>6178364.2199487239</v>
      </c>
      <c r="BF427" s="5">
        <v>2219161.1340547749</v>
      </c>
      <c r="BG427" s="5">
        <v>6294176.2929679696</v>
      </c>
      <c r="BH427" s="5">
        <v>4667404.7998496499</v>
      </c>
      <c r="BI427" s="5">
        <v>3677144.2621599752</v>
      </c>
      <c r="BJ427" s="5">
        <f>SUM(Target_CC[[#This Row],[Target_NGTMA_Jan]:[Target_NGTMA_Des]])</f>
        <v>44700237.006700888</v>
      </c>
      <c r="BK427" s="5">
        <v>6182792</v>
      </c>
      <c r="BL427" s="5">
        <v>6160290</v>
      </c>
      <c r="BM427" s="5">
        <v>5992400</v>
      </c>
      <c r="BN427" s="5">
        <f>Target_CC[[#This Row],[Est_Sust_NP Apr]]+Target_CC[[#This Row],[Est_Sust_POTS Apr]]+Target_CC[[#This Row],[BC_Apr]]</f>
        <v>6174700</v>
      </c>
      <c r="BO427" s="5">
        <f>Target_CC[[#This Row],[Est_Sust_NP Mei]]+Target_CC[[#This Row],[Est_Sust_POTS Mei]]+Target_CC[[#This Row],[BC_Mei]]</f>
        <v>6174700</v>
      </c>
      <c r="BP427" s="5">
        <f>Target_CC[[#This Row],[Est_Sust_NP Jun]]+Target_CC[[#This Row],[Est_Sust_POTS Jun]]+Target_CC[[#This Row],[BC_Jun]]</f>
        <v>6174700</v>
      </c>
      <c r="BQ427" s="5">
        <f>Target_CC[[#This Row],[Est_Sust_NP Jul]]+Target_CC[[#This Row],[Est_Sust_POTS Jul]]+Target_CC[[#This Row],[BC_Jul]]</f>
        <v>6174700</v>
      </c>
      <c r="BR427" s="5">
        <f>Target_CC[[#This Row],[Est_Sust_NP Agu]]+Target_CC[[#This Row],[Est_Sust_POTS Agu]]+Target_CC[[#This Row],[BC_Agu]]</f>
        <v>6174700</v>
      </c>
      <c r="BS427" s="5">
        <f>Target_CC[[#This Row],[Est_Sust_NP Sep]]+Target_CC[[#This Row],[Est_Sust_POTS Sep]]+Target_CC[[#This Row],[BC_Sep]]</f>
        <v>6174700</v>
      </c>
      <c r="BT427" s="5">
        <f>Target_CC[[#This Row],[Est_Sust_NP Okt]]+Target_CC[[#This Row],[Est_Sust_POTS Okt]]+Target_CC[[#This Row],[BC_Okt]]</f>
        <v>6174700</v>
      </c>
      <c r="BU427" s="5">
        <f>Target_CC[[#This Row],[Est_Sust_NP Nov]]+Target_CC[[#This Row],[Est_Sust_POTS Nov]]+Target_CC[[#This Row],[BC_Nov]]</f>
        <v>6174700</v>
      </c>
      <c r="BV427" s="5">
        <f>Target_CC[[#This Row],[Est_Sust_NP Des]]+Target_CC[[#This Row],[Est_Sust_POTS Des]]+Target_CC[[#This Row],[BC_Des]]</f>
        <v>6174700</v>
      </c>
      <c r="BW427" s="5">
        <f>SUM(Target_CC[[#This Row],[Real_Jan]:[Real_Des]])</f>
        <v>73907782</v>
      </c>
      <c r="BX427" s="5">
        <v>0</v>
      </c>
      <c r="BY427" s="5">
        <v>0</v>
      </c>
      <c r="BZ427" s="5">
        <v>0</v>
      </c>
      <c r="CA427" s="5">
        <f>Target_CC[[#This Row],[Est_Sust_NP Mar]]*95%</f>
        <v>0</v>
      </c>
      <c r="CB427" s="5">
        <f>Target_CC[[#This Row],[Est_Sust_NP Apr]]</f>
        <v>0</v>
      </c>
      <c r="CC427" s="5">
        <f>Target_CC[[#This Row],[Est_Sust_NP Mei]]</f>
        <v>0</v>
      </c>
      <c r="CD427" s="5">
        <f>Target_CC[[#This Row],[Est_Sust_NP Jun]]</f>
        <v>0</v>
      </c>
      <c r="CE427" s="5">
        <f>Target_CC[[#This Row],[Est_Sust_NP Jul]]</f>
        <v>0</v>
      </c>
      <c r="CF427" s="5">
        <f>Target_CC[[#This Row],[Est_Sust_NP Agu]]</f>
        <v>0</v>
      </c>
      <c r="CG427" s="5">
        <f>Target_CC[[#This Row],[Est_Sust_NP Sep]]</f>
        <v>0</v>
      </c>
      <c r="CH427" s="5">
        <f>Target_CC[[#This Row],[Est_Sust_NP Okt]]</f>
        <v>0</v>
      </c>
      <c r="CI427" s="5">
        <f>Target_CC[[#This Row],[Est_Sust_NP Nov]]</f>
        <v>0</v>
      </c>
      <c r="CJ427" s="5">
        <f>SUM(Target_CC[[#This Row],[Est_Sust_NP Jan]:[Est_Sust_NP Des]])</f>
        <v>0</v>
      </c>
      <c r="CK427" s="5">
        <v>6364289</v>
      </c>
      <c r="CL427" s="5">
        <v>6345380</v>
      </c>
      <c r="CM427" s="5">
        <v>6174700</v>
      </c>
      <c r="CN427" s="5">
        <f>Target_CC[[#This Row],[Est_Sust_POTS Mar]]</f>
        <v>6174700</v>
      </c>
      <c r="CO427" s="5">
        <f>Target_CC[[#This Row],[Est_Sust_POTS Apr]]</f>
        <v>6174700</v>
      </c>
      <c r="CP427" s="5">
        <f>Target_CC[[#This Row],[Est_Sust_POTS Mei]]</f>
        <v>6174700</v>
      </c>
      <c r="CQ427" s="5">
        <f>Target_CC[[#This Row],[Est_Sust_POTS Jun]]</f>
        <v>6174700</v>
      </c>
      <c r="CR427" s="5">
        <f>Target_CC[[#This Row],[Est_Sust_POTS Jul]]</f>
        <v>6174700</v>
      </c>
      <c r="CS427" s="5">
        <f>Target_CC[[#This Row],[Est_Sust_POTS Agu]]</f>
        <v>6174700</v>
      </c>
      <c r="CT427" s="5">
        <f>Target_CC[[#This Row],[Est_Sust_POTS Sep]]</f>
        <v>6174700</v>
      </c>
      <c r="CU427" s="5">
        <f>Target_CC[[#This Row],[Est_Sust_POTS Okt]]</f>
        <v>6174700</v>
      </c>
      <c r="CV427" s="5">
        <f>Target_CC[[#This Row],[Est_Sust_POTS Nov]]</f>
        <v>6174700</v>
      </c>
      <c r="CW427" s="5">
        <f>SUM(Target_CC[[#This Row],[Est_Sust_POTS Jan]:[Est_Sust_POTS Des]])</f>
        <v>74456669</v>
      </c>
      <c r="CX427" s="5"/>
      <c r="CY427" s="5">
        <v>0</v>
      </c>
      <c r="CZ427" s="5">
        <v>0</v>
      </c>
      <c r="DA427" s="5">
        <v>0</v>
      </c>
      <c r="DB427" s="5"/>
      <c r="DC427" s="5"/>
      <c r="DD427" s="5"/>
      <c r="DE427" s="5"/>
      <c r="DF427" s="5"/>
      <c r="DG427" s="5"/>
      <c r="DH427" s="5"/>
      <c r="DI427" s="5"/>
      <c r="DJ427" s="5">
        <f>SUM(Target_CC[[#This Row],[BC_Jan]:[BC_Des]])</f>
        <v>0</v>
      </c>
      <c r="DK427" s="5"/>
      <c r="DL427" s="5"/>
      <c r="DM427" s="5"/>
      <c r="DN427" s="5"/>
      <c r="DO427" s="5"/>
      <c r="DP427" s="5"/>
      <c r="DQ427" s="5"/>
      <c r="DR427" s="5"/>
      <c r="DS427" s="5"/>
      <c r="DT427" s="5"/>
      <c r="DU427" s="5"/>
      <c r="DV427" s="5"/>
      <c r="DW427" s="5"/>
      <c r="DX427" s="5" t="s">
        <v>160</v>
      </c>
    </row>
    <row r="428" spans="2:128" x14ac:dyDescent="0.3">
      <c r="B428">
        <v>5587682</v>
      </c>
      <c r="C428" t="s">
        <v>703</v>
      </c>
      <c r="D428" t="s">
        <v>333</v>
      </c>
      <c r="E428" t="s">
        <v>334</v>
      </c>
      <c r="F428" t="s">
        <v>296</v>
      </c>
      <c r="G428" t="s">
        <v>26</v>
      </c>
      <c r="H428" t="s">
        <v>159</v>
      </c>
      <c r="I428" t="s">
        <v>29</v>
      </c>
      <c r="J428" s="5">
        <v>3586951748.2633677</v>
      </c>
      <c r="K428" s="5">
        <v>72061866.377499983</v>
      </c>
      <c r="L428" s="5">
        <v>71312163.063999996</v>
      </c>
      <c r="M428" s="5">
        <v>71423938.857499987</v>
      </c>
      <c r="N428" s="5">
        <v>71153235.093999997</v>
      </c>
      <c r="O428" s="5">
        <v>70579515.75850001</v>
      </c>
      <c r="P428" s="5">
        <v>70323652.362999991</v>
      </c>
      <c r="Q428" s="5">
        <v>71240119.263000011</v>
      </c>
      <c r="R428" s="5">
        <v>71806418.414500013</v>
      </c>
      <c r="S428" s="5">
        <v>71654910.628500015</v>
      </c>
      <c r="T428" s="5">
        <v>71694642.621000007</v>
      </c>
      <c r="U428" s="5">
        <v>71766686.422000006</v>
      </c>
      <c r="V428" s="5">
        <v>71503402.842500001</v>
      </c>
      <c r="W428" s="5">
        <v>856520551.70600009</v>
      </c>
      <c r="X428" s="5">
        <v>0</v>
      </c>
      <c r="Y428" s="5">
        <v>254313933.60961661</v>
      </c>
      <c r="Z428" s="5">
        <v>251689293.47067863</v>
      </c>
      <c r="AA428" s="5">
        <v>197855646.55032358</v>
      </c>
      <c r="AB428" s="5">
        <v>215799218.07468191</v>
      </c>
      <c r="AC428" s="5">
        <v>210396016.8331711</v>
      </c>
      <c r="AD428" s="5">
        <v>261494521.67416924</v>
      </c>
      <c r="AE428" s="5">
        <v>220230363.46727502</v>
      </c>
      <c r="AF428" s="5">
        <v>263425156.47709319</v>
      </c>
      <c r="AG428" s="5">
        <v>265306246.41483089</v>
      </c>
      <c r="AH428" s="5">
        <v>225270250.89440235</v>
      </c>
      <c r="AI428" s="5">
        <v>229367032.13375708</v>
      </c>
      <c r="AJ428" s="5">
        <v>2595147679.5999994</v>
      </c>
      <c r="AK428" s="5">
        <v>72061866.377499983</v>
      </c>
      <c r="AL428" s="5">
        <v>325626096.67361659</v>
      </c>
      <c r="AM428" s="5">
        <v>323113232.32817864</v>
      </c>
      <c r="AN428" s="5">
        <v>269008881.64432359</v>
      </c>
      <c r="AO428" s="5">
        <v>286378733.83318192</v>
      </c>
      <c r="AP428" s="5">
        <v>280719669.1961711</v>
      </c>
      <c r="AQ428" s="5">
        <v>332734640.93716925</v>
      </c>
      <c r="AR428" s="5">
        <v>292036781.88177502</v>
      </c>
      <c r="AS428" s="5">
        <v>335080067.1055932</v>
      </c>
      <c r="AT428" s="5">
        <v>337000889.03583091</v>
      </c>
      <c r="AU428" s="5">
        <v>297036937.31640238</v>
      </c>
      <c r="AV428" s="5">
        <v>300870434.97625709</v>
      </c>
      <c r="AW428" s="5">
        <f>SUM(Target_CC[[#This Row],[Target_Jan]:[Target_Des]])</f>
        <v>3451668231.3059998</v>
      </c>
      <c r="AX428" s="5">
        <v>16834931.16463061</v>
      </c>
      <c r="AY428" s="5">
        <v>17518013.22809517</v>
      </c>
      <c r="AZ428" s="5">
        <v>17715877.376462888</v>
      </c>
      <c r="BA428" s="5">
        <v>17174992.310044199</v>
      </c>
      <c r="BB428" s="5">
        <v>18059078.66621986</v>
      </c>
      <c r="BC428" s="5">
        <v>17946735.420253765</v>
      </c>
      <c r="BD428" s="5">
        <v>18533020.838871237</v>
      </c>
      <c r="BE428" s="5">
        <v>18793565.71985222</v>
      </c>
      <c r="BF428" s="5">
        <v>18501418.941240281</v>
      </c>
      <c r="BG428" s="5">
        <v>18815946.861712415</v>
      </c>
      <c r="BH428" s="5">
        <v>19162822.774199333</v>
      </c>
      <c r="BI428" s="5">
        <v>18683520.769326042</v>
      </c>
      <c r="BJ428" s="5">
        <f>SUM(Target_CC[[#This Row],[Target_NGTMA_Jan]:[Target_NGTMA_Des]])</f>
        <v>217739924.07090804</v>
      </c>
      <c r="BK428" s="5">
        <v>5985727</v>
      </c>
      <c r="BL428" s="5">
        <v>922911201</v>
      </c>
      <c r="BM428" s="5">
        <v>46663100</v>
      </c>
      <c r="BN428" s="5">
        <f>Target_CC[[#This Row],[Est_Sust_NP Apr]]+Target_CC[[#This Row],[Est_Sust_POTS Apr]]+Target_CC[[#This Row],[BC_Apr]]</f>
        <v>6501750</v>
      </c>
      <c r="BO428" s="5">
        <f>Target_CC[[#This Row],[Est_Sust_NP Mei]]+Target_CC[[#This Row],[Est_Sust_POTS Mei]]+Target_CC[[#This Row],[BC_Mei]]</f>
        <v>6501750</v>
      </c>
      <c r="BP428" s="5">
        <f>Target_CC[[#This Row],[Est_Sust_NP Jun]]+Target_CC[[#This Row],[Est_Sust_POTS Jun]]+Target_CC[[#This Row],[BC_Jun]]</f>
        <v>6501750</v>
      </c>
      <c r="BQ428" s="5">
        <f>Target_CC[[#This Row],[Est_Sust_NP Jul]]+Target_CC[[#This Row],[Est_Sust_POTS Jul]]+Target_CC[[#This Row],[BC_Jul]]</f>
        <v>6501750</v>
      </c>
      <c r="BR428" s="5">
        <f>Target_CC[[#This Row],[Est_Sust_NP Agu]]+Target_CC[[#This Row],[Est_Sust_POTS Agu]]+Target_CC[[#This Row],[BC_Agu]]</f>
        <v>6501750</v>
      </c>
      <c r="BS428" s="5">
        <f>Target_CC[[#This Row],[Est_Sust_NP Sep]]+Target_CC[[#This Row],[Est_Sust_POTS Sep]]+Target_CC[[#This Row],[BC_Sep]]</f>
        <v>6501750</v>
      </c>
      <c r="BT428" s="5">
        <f>Target_CC[[#This Row],[Est_Sust_NP Okt]]+Target_CC[[#This Row],[Est_Sust_POTS Okt]]+Target_CC[[#This Row],[BC_Okt]]</f>
        <v>6501750</v>
      </c>
      <c r="BU428" s="5">
        <f>Target_CC[[#This Row],[Est_Sust_NP Nov]]+Target_CC[[#This Row],[Est_Sust_POTS Nov]]+Target_CC[[#This Row],[BC_Nov]]</f>
        <v>6501750</v>
      </c>
      <c r="BV428" s="5">
        <f>Target_CC[[#This Row],[Est_Sust_NP Des]]+Target_CC[[#This Row],[Est_Sust_POTS Des]]+Target_CC[[#This Row],[BC_Des]]</f>
        <v>6501750</v>
      </c>
      <c r="BW428" s="5">
        <f>SUM(Target_CC[[#This Row],[Real_Jan]:[Real_Des]])</f>
        <v>1034075778</v>
      </c>
      <c r="BX428" s="5">
        <v>0</v>
      </c>
      <c r="BY428" s="5">
        <v>0</v>
      </c>
      <c r="BZ428" s="5">
        <v>0</v>
      </c>
      <c r="CA428" s="5">
        <f>Target_CC[[#This Row],[Est_Sust_NP Mar]]*95%</f>
        <v>0</v>
      </c>
      <c r="CB428" s="5">
        <f>Target_CC[[#This Row],[Est_Sust_NP Apr]]</f>
        <v>0</v>
      </c>
      <c r="CC428" s="5">
        <f>Target_CC[[#This Row],[Est_Sust_NP Mei]]</f>
        <v>0</v>
      </c>
      <c r="CD428" s="5">
        <f>Target_CC[[#This Row],[Est_Sust_NP Jun]]</f>
        <v>0</v>
      </c>
      <c r="CE428" s="5">
        <f>Target_CC[[#This Row],[Est_Sust_NP Jul]]</f>
        <v>0</v>
      </c>
      <c r="CF428" s="5">
        <f>Target_CC[[#This Row],[Est_Sust_NP Agu]]</f>
        <v>0</v>
      </c>
      <c r="CG428" s="5">
        <f>Target_CC[[#This Row],[Est_Sust_NP Sep]]</f>
        <v>0</v>
      </c>
      <c r="CH428" s="5">
        <f>Target_CC[[#This Row],[Est_Sust_NP Okt]]</f>
        <v>0</v>
      </c>
      <c r="CI428" s="5">
        <f>Target_CC[[#This Row],[Est_Sust_NP Nov]]</f>
        <v>0</v>
      </c>
      <c r="CJ428" s="5">
        <f>SUM(Target_CC[[#This Row],[Est_Sust_NP Jan]:[Est_Sust_NP Des]])</f>
        <v>0</v>
      </c>
      <c r="CK428" s="5">
        <v>6473500</v>
      </c>
      <c r="CL428" s="5">
        <v>6483154</v>
      </c>
      <c r="CM428" s="5">
        <v>6501750</v>
      </c>
      <c r="CN428" s="5">
        <f>Target_CC[[#This Row],[Est_Sust_POTS Mar]]</f>
        <v>6501750</v>
      </c>
      <c r="CO428" s="5">
        <f>Target_CC[[#This Row],[Est_Sust_POTS Apr]]</f>
        <v>6501750</v>
      </c>
      <c r="CP428" s="5">
        <f>Target_CC[[#This Row],[Est_Sust_POTS Mei]]</f>
        <v>6501750</v>
      </c>
      <c r="CQ428" s="5">
        <f>Target_CC[[#This Row],[Est_Sust_POTS Jun]]</f>
        <v>6501750</v>
      </c>
      <c r="CR428" s="5">
        <f>Target_CC[[#This Row],[Est_Sust_POTS Jul]]</f>
        <v>6501750</v>
      </c>
      <c r="CS428" s="5">
        <f>Target_CC[[#This Row],[Est_Sust_POTS Agu]]</f>
        <v>6501750</v>
      </c>
      <c r="CT428" s="5">
        <f>Target_CC[[#This Row],[Est_Sust_POTS Sep]]</f>
        <v>6501750</v>
      </c>
      <c r="CU428" s="5">
        <f>Target_CC[[#This Row],[Est_Sust_POTS Okt]]</f>
        <v>6501750</v>
      </c>
      <c r="CV428" s="5">
        <f>Target_CC[[#This Row],[Est_Sust_POTS Nov]]</f>
        <v>6501750</v>
      </c>
      <c r="CW428" s="5">
        <f>SUM(Target_CC[[#This Row],[Est_Sust_POTS Jan]:[Est_Sust_POTS Des]])</f>
        <v>77974154</v>
      </c>
      <c r="CX428" s="5"/>
      <c r="CY428" s="5">
        <v>916926247</v>
      </c>
      <c r="CZ428" s="5">
        <v>40684800</v>
      </c>
      <c r="DA428" s="5">
        <v>0</v>
      </c>
      <c r="DB428" s="5"/>
      <c r="DC428" s="5"/>
      <c r="DD428" s="5"/>
      <c r="DE428" s="5"/>
      <c r="DF428" s="5"/>
      <c r="DG428" s="5"/>
      <c r="DH428" s="5"/>
      <c r="DI428" s="5"/>
      <c r="DJ428" s="5">
        <f>SUM(Target_CC[[#This Row],[BC_Jan]:[BC_Des]])</f>
        <v>957611047</v>
      </c>
      <c r="DK428" s="5"/>
      <c r="DL428" s="5"/>
      <c r="DM428" s="5"/>
      <c r="DN428" s="5"/>
      <c r="DO428" s="5"/>
      <c r="DP428" s="5"/>
      <c r="DQ428" s="5"/>
      <c r="DR428" s="5"/>
      <c r="DS428" s="5"/>
      <c r="DT428" s="5"/>
      <c r="DU428" s="5"/>
      <c r="DV428" s="5"/>
      <c r="DW428" s="5"/>
      <c r="DX428" s="5" t="s">
        <v>160</v>
      </c>
    </row>
    <row r="429" spans="2:128" x14ac:dyDescent="0.3">
      <c r="B429">
        <v>19567856</v>
      </c>
      <c r="C429" t="s">
        <v>704</v>
      </c>
      <c r="D429" t="s">
        <v>369</v>
      </c>
      <c r="E429" t="s">
        <v>293</v>
      </c>
      <c r="F429" t="s">
        <v>363</v>
      </c>
      <c r="G429" t="s">
        <v>20</v>
      </c>
      <c r="H429" t="s">
        <v>159</v>
      </c>
      <c r="I429" t="s">
        <v>29</v>
      </c>
      <c r="J429" s="5">
        <v>0</v>
      </c>
      <c r="K429" s="5">
        <v>13004600</v>
      </c>
      <c r="L429" s="5">
        <v>13004600</v>
      </c>
      <c r="M429" s="5">
        <v>12829206</v>
      </c>
      <c r="N429" s="5">
        <v>13132892.060000001</v>
      </c>
      <c r="O429" s="5">
        <v>12830488.920600001</v>
      </c>
      <c r="P429" s="5">
        <v>12827464.889206</v>
      </c>
      <c r="Q429" s="5">
        <v>14049194.64889206</v>
      </c>
      <c r="R429" s="5">
        <v>13145091.946488921</v>
      </c>
      <c r="S429" s="5">
        <v>13441490.91946489</v>
      </c>
      <c r="T429" s="5">
        <v>14055334.909194648</v>
      </c>
      <c r="U429" s="5">
        <v>13145153.349091947</v>
      </c>
      <c r="V429" s="5">
        <v>13746931.533490919</v>
      </c>
      <c r="W429" s="5">
        <v>159212449.17642936</v>
      </c>
      <c r="X429" s="5">
        <v>246767.4859163902</v>
      </c>
      <c r="Y429" s="5">
        <v>1443583.671900986</v>
      </c>
      <c r="Z429" s="5">
        <v>1318980.5568398274</v>
      </c>
      <c r="AA429" s="5">
        <v>910433.14125401981</v>
      </c>
      <c r="AB429" s="5">
        <v>1230190.4261668483</v>
      </c>
      <c r="AC429" s="5">
        <v>1778531.3834486781</v>
      </c>
      <c r="AD429" s="5">
        <v>2093066.6498958392</v>
      </c>
      <c r="AE429" s="5">
        <v>2312380.1334249419</v>
      </c>
      <c r="AF429" s="5">
        <v>1894168.7485529534</v>
      </c>
      <c r="AG429" s="5">
        <v>2330537.3079639473</v>
      </c>
      <c r="AH429" s="5">
        <v>3137502.3292298582</v>
      </c>
      <c r="AI429" s="5">
        <v>1964731.1717814072</v>
      </c>
      <c r="AJ429" s="5">
        <v>20660873.0063757</v>
      </c>
      <c r="AK429" s="5">
        <v>13251367.485916391</v>
      </c>
      <c r="AL429" s="5">
        <v>14448183.671900986</v>
      </c>
      <c r="AM429" s="5">
        <v>14148186.556839827</v>
      </c>
      <c r="AN429" s="5">
        <v>14043325.20125402</v>
      </c>
      <c r="AO429" s="5">
        <v>14060679.346766848</v>
      </c>
      <c r="AP429" s="5">
        <v>14605996.272654679</v>
      </c>
      <c r="AQ429" s="5">
        <v>16142261.298787899</v>
      </c>
      <c r="AR429" s="5">
        <v>15457472.079913862</v>
      </c>
      <c r="AS429" s="5">
        <v>15335659.668017844</v>
      </c>
      <c r="AT429" s="5">
        <v>16385872.217158595</v>
      </c>
      <c r="AU429" s="5">
        <v>16282655.678321805</v>
      </c>
      <c r="AV429" s="5">
        <v>15711662.705272326</v>
      </c>
      <c r="AW429" s="5">
        <f>SUM(Target_CC[[#This Row],[Target_Jan]:[Target_Des]])</f>
        <v>179873322.18280509</v>
      </c>
      <c r="AX429" s="5">
        <v>792396.75529236195</v>
      </c>
      <c r="AY429" s="5">
        <v>6032290.547343405</v>
      </c>
      <c r="AZ429" s="5">
        <v>1721168.2227272117</v>
      </c>
      <c r="BA429" s="5">
        <v>3730263.1812121775</v>
      </c>
      <c r="BB429" s="5">
        <v>4356146.5649457099</v>
      </c>
      <c r="BC429" s="5">
        <v>4727385.5144472579</v>
      </c>
      <c r="BD429" s="5">
        <v>304335.51175167295</v>
      </c>
      <c r="BE429" s="5">
        <v>6178364.2199487239</v>
      </c>
      <c r="BF429" s="5">
        <v>2219161.1340547749</v>
      </c>
      <c r="BG429" s="5">
        <v>6294176.2929679696</v>
      </c>
      <c r="BH429" s="5">
        <v>4667404.7998496499</v>
      </c>
      <c r="BI429" s="5">
        <v>3677144.2621599752</v>
      </c>
      <c r="BJ429" s="5">
        <f>SUM(Target_CC[[#This Row],[Target_NGTMA_Jan]:[Target_NGTMA_Des]])</f>
        <v>44700237.006700888</v>
      </c>
      <c r="BK429" s="5">
        <v>6442300</v>
      </c>
      <c r="BL429" s="5">
        <v>6442300</v>
      </c>
      <c r="BM429" s="5">
        <v>6442300</v>
      </c>
      <c r="BN429" s="5">
        <f>Target_CC[[#This Row],[Est_Sust_NP Apr]]+Target_CC[[#This Row],[Est_Sust_POTS Apr]]+Target_CC[[#This Row],[BC_Apr]]</f>
        <v>6398505</v>
      </c>
      <c r="BO429" s="5">
        <f>Target_CC[[#This Row],[Est_Sust_NP Mei]]+Target_CC[[#This Row],[Est_Sust_POTS Mei]]+Target_CC[[#This Row],[BC_Mei]]</f>
        <v>6398505</v>
      </c>
      <c r="BP429" s="5">
        <f>Target_CC[[#This Row],[Est_Sust_NP Jun]]+Target_CC[[#This Row],[Est_Sust_POTS Jun]]+Target_CC[[#This Row],[BC_Jun]]</f>
        <v>6398505</v>
      </c>
      <c r="BQ429" s="5">
        <f>Target_CC[[#This Row],[Est_Sust_NP Jul]]+Target_CC[[#This Row],[Est_Sust_POTS Jul]]+Target_CC[[#This Row],[BC_Jul]]</f>
        <v>6398505</v>
      </c>
      <c r="BR429" s="5">
        <f>Target_CC[[#This Row],[Est_Sust_NP Agu]]+Target_CC[[#This Row],[Est_Sust_POTS Agu]]+Target_CC[[#This Row],[BC_Agu]]</f>
        <v>6398505</v>
      </c>
      <c r="BS429" s="5">
        <f>Target_CC[[#This Row],[Est_Sust_NP Sep]]+Target_CC[[#This Row],[Est_Sust_POTS Sep]]+Target_CC[[#This Row],[BC_Sep]]</f>
        <v>6398505</v>
      </c>
      <c r="BT429" s="5">
        <f>Target_CC[[#This Row],[Est_Sust_NP Okt]]+Target_CC[[#This Row],[Est_Sust_POTS Okt]]+Target_CC[[#This Row],[BC_Okt]]</f>
        <v>6398505</v>
      </c>
      <c r="BU429" s="5">
        <f>Target_CC[[#This Row],[Est_Sust_NP Nov]]+Target_CC[[#This Row],[Est_Sust_POTS Nov]]+Target_CC[[#This Row],[BC_Nov]]</f>
        <v>6398505</v>
      </c>
      <c r="BV429" s="5">
        <f>Target_CC[[#This Row],[Est_Sust_NP Des]]+Target_CC[[#This Row],[Est_Sust_POTS Des]]+Target_CC[[#This Row],[BC_Des]]</f>
        <v>6398505</v>
      </c>
      <c r="BW429" s="5">
        <f>SUM(Target_CC[[#This Row],[Real_Jan]:[Real_Des]])</f>
        <v>76913445</v>
      </c>
      <c r="BX429" s="5">
        <v>3447900</v>
      </c>
      <c r="BY429" s="5">
        <v>3447900</v>
      </c>
      <c r="BZ429" s="5">
        <v>3447900</v>
      </c>
      <c r="CA429" s="5">
        <f>Target_CC[[#This Row],[Est_Sust_NP Mar]]*95%</f>
        <v>3275505</v>
      </c>
      <c r="CB429" s="5">
        <f>Target_CC[[#This Row],[Est_Sust_NP Apr]]</f>
        <v>3275505</v>
      </c>
      <c r="CC429" s="5">
        <f>Target_CC[[#This Row],[Est_Sust_NP Mei]]</f>
        <v>3275505</v>
      </c>
      <c r="CD429" s="5">
        <f>Target_CC[[#This Row],[Est_Sust_NP Jun]]</f>
        <v>3275505</v>
      </c>
      <c r="CE429" s="5">
        <f>Target_CC[[#This Row],[Est_Sust_NP Jul]]</f>
        <v>3275505</v>
      </c>
      <c r="CF429" s="5">
        <f>Target_CC[[#This Row],[Est_Sust_NP Agu]]</f>
        <v>3275505</v>
      </c>
      <c r="CG429" s="5">
        <f>Target_CC[[#This Row],[Est_Sust_NP Sep]]</f>
        <v>3275505</v>
      </c>
      <c r="CH429" s="5">
        <f>Target_CC[[#This Row],[Est_Sust_NP Okt]]</f>
        <v>3275505</v>
      </c>
      <c r="CI429" s="5">
        <f>Target_CC[[#This Row],[Est_Sust_NP Nov]]</f>
        <v>3275505</v>
      </c>
      <c r="CJ429" s="5">
        <f>SUM(Target_CC[[#This Row],[Est_Sust_NP Jan]:[Est_Sust_NP Des]])</f>
        <v>39823245</v>
      </c>
      <c r="CK429" s="5">
        <v>3123000</v>
      </c>
      <c r="CL429" s="5">
        <v>3123000</v>
      </c>
      <c r="CM429" s="5">
        <v>3123000</v>
      </c>
      <c r="CN429" s="5">
        <f>Target_CC[[#This Row],[Est_Sust_POTS Mar]]</f>
        <v>3123000</v>
      </c>
      <c r="CO429" s="5">
        <f>Target_CC[[#This Row],[Est_Sust_POTS Apr]]</f>
        <v>3123000</v>
      </c>
      <c r="CP429" s="5">
        <f>Target_CC[[#This Row],[Est_Sust_POTS Mei]]</f>
        <v>3123000</v>
      </c>
      <c r="CQ429" s="5">
        <f>Target_CC[[#This Row],[Est_Sust_POTS Jun]]</f>
        <v>3123000</v>
      </c>
      <c r="CR429" s="5">
        <f>Target_CC[[#This Row],[Est_Sust_POTS Jul]]</f>
        <v>3123000</v>
      </c>
      <c r="CS429" s="5">
        <f>Target_CC[[#This Row],[Est_Sust_POTS Agu]]</f>
        <v>3123000</v>
      </c>
      <c r="CT429" s="5">
        <f>Target_CC[[#This Row],[Est_Sust_POTS Sep]]</f>
        <v>3123000</v>
      </c>
      <c r="CU429" s="5">
        <f>Target_CC[[#This Row],[Est_Sust_POTS Okt]]</f>
        <v>3123000</v>
      </c>
      <c r="CV429" s="5">
        <f>Target_CC[[#This Row],[Est_Sust_POTS Nov]]</f>
        <v>3123000</v>
      </c>
      <c r="CW429" s="5">
        <f>SUM(Target_CC[[#This Row],[Est_Sust_POTS Jan]:[Est_Sust_POTS Des]])</f>
        <v>37476000</v>
      </c>
      <c r="CX429" s="5"/>
      <c r="CY429" s="5">
        <v>0</v>
      </c>
      <c r="CZ429" s="5">
        <v>0</v>
      </c>
      <c r="DA429" s="5">
        <v>0</v>
      </c>
      <c r="DB429" s="5"/>
      <c r="DC429" s="5"/>
      <c r="DD429" s="5"/>
      <c r="DE429" s="5"/>
      <c r="DF429" s="5"/>
      <c r="DG429" s="5"/>
      <c r="DH429" s="5"/>
      <c r="DI429" s="5"/>
      <c r="DJ429" s="5">
        <f>SUM(Target_CC[[#This Row],[BC_Jan]:[BC_Des]])</f>
        <v>0</v>
      </c>
      <c r="DK429" s="5"/>
      <c r="DL429" s="5"/>
      <c r="DM429" s="5"/>
      <c r="DN429" s="5"/>
      <c r="DO429" s="5"/>
      <c r="DP429" s="5"/>
      <c r="DQ429" s="5"/>
      <c r="DR429" s="5"/>
      <c r="DS429" s="5"/>
      <c r="DT429" s="5"/>
      <c r="DU429" s="5"/>
      <c r="DV429" s="5"/>
      <c r="DW429" s="5"/>
      <c r="DX429" s="5" t="s">
        <v>160</v>
      </c>
    </row>
    <row r="430" spans="2:128" x14ac:dyDescent="0.3">
      <c r="B430">
        <v>19414538</v>
      </c>
      <c r="C430" t="s">
        <v>705</v>
      </c>
      <c r="D430" t="s">
        <v>380</v>
      </c>
      <c r="E430" t="s">
        <v>340</v>
      </c>
      <c r="F430" t="s">
        <v>296</v>
      </c>
      <c r="G430" t="s">
        <v>25</v>
      </c>
      <c r="H430" t="s">
        <v>159</v>
      </c>
      <c r="I430" t="s">
        <v>29</v>
      </c>
      <c r="J430" s="5">
        <v>60263510.619119555</v>
      </c>
      <c r="K430" s="5">
        <v>8066804.6299999999</v>
      </c>
      <c r="L430" s="5">
        <v>7695676.9885</v>
      </c>
      <c r="M430" s="5">
        <v>7765923.9500000002</v>
      </c>
      <c r="N430" s="5">
        <v>7690828.1885000002</v>
      </c>
      <c r="O430" s="5">
        <v>7472814.1039999994</v>
      </c>
      <c r="P430" s="5">
        <v>7264497.6195</v>
      </c>
      <c r="Q430" s="5">
        <v>7626642.2270000009</v>
      </c>
      <c r="R430" s="5">
        <v>7911266.6729999995</v>
      </c>
      <c r="S430" s="5">
        <v>7839807.5114999991</v>
      </c>
      <c r="T430" s="5">
        <v>7841019.7114999993</v>
      </c>
      <c r="U430" s="5">
        <v>7910054.4729999993</v>
      </c>
      <c r="V430" s="5">
        <v>7768348.3500000006</v>
      </c>
      <c r="W430" s="5">
        <v>92853684.426499993</v>
      </c>
      <c r="X430" s="5">
        <v>0</v>
      </c>
      <c r="Y430" s="5">
        <v>690859.22431823774</v>
      </c>
      <c r="Z430" s="5">
        <v>683729.23020126333</v>
      </c>
      <c r="AA430" s="5">
        <v>537486.86343142285</v>
      </c>
      <c r="AB430" s="5">
        <v>586231.66372162709</v>
      </c>
      <c r="AC430" s="5">
        <v>571553.53985494352</v>
      </c>
      <c r="AD430" s="5">
        <v>710365.72728492401</v>
      </c>
      <c r="AE430" s="5">
        <v>598269.13892134407</v>
      </c>
      <c r="AF430" s="5">
        <v>715610.41381648171</v>
      </c>
      <c r="AG430" s="5">
        <v>720720.50871695695</v>
      </c>
      <c r="AH430" s="5">
        <v>611960.29877694696</v>
      </c>
      <c r="AI430" s="5">
        <v>623089.45347582689</v>
      </c>
      <c r="AJ430" s="5">
        <v>7049876.062519975</v>
      </c>
      <c r="AK430" s="5">
        <v>8066804.6299999999</v>
      </c>
      <c r="AL430" s="5">
        <v>8386536.212818238</v>
      </c>
      <c r="AM430" s="5">
        <v>8449653.1802012641</v>
      </c>
      <c r="AN430" s="5">
        <v>8228315.0519314231</v>
      </c>
      <c r="AO430" s="5">
        <v>8059045.7677216269</v>
      </c>
      <c r="AP430" s="5">
        <v>7836051.1593549438</v>
      </c>
      <c r="AQ430" s="5">
        <v>8337007.954284925</v>
      </c>
      <c r="AR430" s="5">
        <v>8509535.8119213432</v>
      </c>
      <c r="AS430" s="5">
        <v>8555417.9253164809</v>
      </c>
      <c r="AT430" s="5">
        <v>8561740.220216956</v>
      </c>
      <c r="AU430" s="5">
        <v>8522014.7717769463</v>
      </c>
      <c r="AV430" s="5">
        <v>8391437.803475827</v>
      </c>
      <c r="AW430" s="5">
        <f>SUM(Target_CC[[#This Row],[Target_Jan]:[Target_Des]])</f>
        <v>99903560.489019975</v>
      </c>
      <c r="AX430" s="5">
        <v>0</v>
      </c>
      <c r="AY430" s="5">
        <v>0</v>
      </c>
      <c r="AZ430" s="5">
        <v>0</v>
      </c>
      <c r="BA430" s="5">
        <v>0</v>
      </c>
      <c r="BB430" s="5">
        <v>0</v>
      </c>
      <c r="BC430" s="5">
        <v>0</v>
      </c>
      <c r="BD430" s="5">
        <v>0</v>
      </c>
      <c r="BE430" s="5">
        <v>0</v>
      </c>
      <c r="BF430" s="5">
        <v>0</v>
      </c>
      <c r="BG430" s="5">
        <v>0</v>
      </c>
      <c r="BH430" s="5">
        <v>0</v>
      </c>
      <c r="BI430" s="5">
        <v>0</v>
      </c>
      <c r="BJ430" s="5">
        <f>SUM(Target_CC[[#This Row],[Target_NGTMA_Jan]:[Target_NGTMA_Des]])</f>
        <v>0</v>
      </c>
      <c r="BK430" s="5">
        <v>6185363</v>
      </c>
      <c r="BL430" s="5">
        <v>6394809</v>
      </c>
      <c r="BM430" s="5">
        <v>7095861</v>
      </c>
      <c r="BN430" s="5">
        <f>Target_CC[[#This Row],[Est_Sust_NP Apr]]+Target_CC[[#This Row],[Est_Sust_POTS Apr]]+Target_CC[[#This Row],[BC_Apr]]</f>
        <v>7481766</v>
      </c>
      <c r="BO430" s="5">
        <f>Target_CC[[#This Row],[Est_Sust_NP Mei]]+Target_CC[[#This Row],[Est_Sust_POTS Mei]]+Target_CC[[#This Row],[BC_Mei]]</f>
        <v>7481766</v>
      </c>
      <c r="BP430" s="5">
        <f>Target_CC[[#This Row],[Est_Sust_NP Jun]]+Target_CC[[#This Row],[Est_Sust_POTS Jun]]+Target_CC[[#This Row],[BC_Jun]]</f>
        <v>7481766</v>
      </c>
      <c r="BQ430" s="5">
        <f>Target_CC[[#This Row],[Est_Sust_NP Jul]]+Target_CC[[#This Row],[Est_Sust_POTS Jul]]+Target_CC[[#This Row],[BC_Jul]]</f>
        <v>7481766</v>
      </c>
      <c r="BR430" s="5">
        <f>Target_CC[[#This Row],[Est_Sust_NP Agu]]+Target_CC[[#This Row],[Est_Sust_POTS Agu]]+Target_CC[[#This Row],[BC_Agu]]</f>
        <v>7481766</v>
      </c>
      <c r="BS430" s="5">
        <f>Target_CC[[#This Row],[Est_Sust_NP Sep]]+Target_CC[[#This Row],[Est_Sust_POTS Sep]]+Target_CC[[#This Row],[BC_Sep]]</f>
        <v>7481766</v>
      </c>
      <c r="BT430" s="5">
        <f>Target_CC[[#This Row],[Est_Sust_NP Okt]]+Target_CC[[#This Row],[Est_Sust_POTS Okt]]+Target_CC[[#This Row],[BC_Okt]]</f>
        <v>7481766</v>
      </c>
      <c r="BU430" s="5">
        <f>Target_CC[[#This Row],[Est_Sust_NP Nov]]+Target_CC[[#This Row],[Est_Sust_POTS Nov]]+Target_CC[[#This Row],[BC_Nov]]</f>
        <v>7481766</v>
      </c>
      <c r="BV430" s="5">
        <f>Target_CC[[#This Row],[Est_Sust_NP Des]]+Target_CC[[#This Row],[Est_Sust_POTS Des]]+Target_CC[[#This Row],[BC_Des]]</f>
        <v>7481766</v>
      </c>
      <c r="BW430" s="5">
        <f>SUM(Target_CC[[#This Row],[Real_Jan]:[Real_Des]])</f>
        <v>87011927</v>
      </c>
      <c r="BX430" s="5">
        <v>0</v>
      </c>
      <c r="BY430" s="5">
        <v>0</v>
      </c>
      <c r="BZ430" s="5">
        <v>0</v>
      </c>
      <c r="CA430" s="5">
        <f>Target_CC[[#This Row],[Est_Sust_NP Mar]]*95%</f>
        <v>0</v>
      </c>
      <c r="CB430" s="5">
        <f>Target_CC[[#This Row],[Est_Sust_NP Apr]]</f>
        <v>0</v>
      </c>
      <c r="CC430" s="5">
        <f>Target_CC[[#This Row],[Est_Sust_NP Mei]]</f>
        <v>0</v>
      </c>
      <c r="CD430" s="5">
        <f>Target_CC[[#This Row],[Est_Sust_NP Jun]]</f>
        <v>0</v>
      </c>
      <c r="CE430" s="5">
        <f>Target_CC[[#This Row],[Est_Sust_NP Jul]]</f>
        <v>0</v>
      </c>
      <c r="CF430" s="5">
        <f>Target_CC[[#This Row],[Est_Sust_NP Agu]]</f>
        <v>0</v>
      </c>
      <c r="CG430" s="5">
        <f>Target_CC[[#This Row],[Est_Sust_NP Sep]]</f>
        <v>0</v>
      </c>
      <c r="CH430" s="5">
        <f>Target_CC[[#This Row],[Est_Sust_NP Okt]]</f>
        <v>0</v>
      </c>
      <c r="CI430" s="5">
        <f>Target_CC[[#This Row],[Est_Sust_NP Nov]]</f>
        <v>0</v>
      </c>
      <c r="CJ430" s="5">
        <f>SUM(Target_CC[[#This Row],[Est_Sust_NP Jan]:[Est_Sust_NP Des]])</f>
        <v>0</v>
      </c>
      <c r="CK430" s="5">
        <v>6593405</v>
      </c>
      <c r="CL430" s="5">
        <v>6755665</v>
      </c>
      <c r="CM430" s="5">
        <v>7481766</v>
      </c>
      <c r="CN430" s="5">
        <f>Target_CC[[#This Row],[Est_Sust_POTS Mar]]</f>
        <v>7481766</v>
      </c>
      <c r="CO430" s="5">
        <f>Target_CC[[#This Row],[Est_Sust_POTS Apr]]</f>
        <v>7481766</v>
      </c>
      <c r="CP430" s="5">
        <f>Target_CC[[#This Row],[Est_Sust_POTS Mei]]</f>
        <v>7481766</v>
      </c>
      <c r="CQ430" s="5">
        <f>Target_CC[[#This Row],[Est_Sust_POTS Jun]]</f>
        <v>7481766</v>
      </c>
      <c r="CR430" s="5">
        <f>Target_CC[[#This Row],[Est_Sust_POTS Jul]]</f>
        <v>7481766</v>
      </c>
      <c r="CS430" s="5">
        <f>Target_CC[[#This Row],[Est_Sust_POTS Agu]]</f>
        <v>7481766</v>
      </c>
      <c r="CT430" s="5">
        <f>Target_CC[[#This Row],[Est_Sust_POTS Sep]]</f>
        <v>7481766</v>
      </c>
      <c r="CU430" s="5">
        <f>Target_CC[[#This Row],[Est_Sust_POTS Okt]]</f>
        <v>7481766</v>
      </c>
      <c r="CV430" s="5">
        <f>Target_CC[[#This Row],[Est_Sust_POTS Nov]]</f>
        <v>7481766</v>
      </c>
      <c r="CW430" s="5">
        <f>SUM(Target_CC[[#This Row],[Est_Sust_POTS Jan]:[Est_Sust_POTS Des]])</f>
        <v>88166730</v>
      </c>
      <c r="CX430" s="5"/>
      <c r="CY430" s="5">
        <v>0</v>
      </c>
      <c r="CZ430" s="5">
        <v>0</v>
      </c>
      <c r="DA430" s="5">
        <v>0</v>
      </c>
      <c r="DB430" s="5"/>
      <c r="DC430" s="5"/>
      <c r="DD430" s="5"/>
      <c r="DE430" s="5"/>
      <c r="DF430" s="5"/>
      <c r="DG430" s="5"/>
      <c r="DH430" s="5"/>
      <c r="DI430" s="5"/>
      <c r="DJ430" s="5">
        <f>SUM(Target_CC[[#This Row],[BC_Jan]:[BC_Des]])</f>
        <v>0</v>
      </c>
      <c r="DK430" s="5"/>
      <c r="DL430" s="5"/>
      <c r="DM430" s="5"/>
      <c r="DN430" s="5"/>
      <c r="DO430" s="5"/>
      <c r="DP430" s="5"/>
      <c r="DQ430" s="5"/>
      <c r="DR430" s="5"/>
      <c r="DS430" s="5"/>
      <c r="DT430" s="5"/>
      <c r="DU430" s="5"/>
      <c r="DV430" s="5"/>
      <c r="DW430" s="5"/>
      <c r="DX430" s="5" t="s">
        <v>160</v>
      </c>
    </row>
    <row r="431" spans="2:128" x14ac:dyDescent="0.3">
      <c r="B431">
        <v>5587428</v>
      </c>
      <c r="C431" t="s">
        <v>706</v>
      </c>
      <c r="D431" t="s">
        <v>584</v>
      </c>
      <c r="E431" t="s">
        <v>326</v>
      </c>
      <c r="F431" t="s">
        <v>300</v>
      </c>
      <c r="G431" t="s">
        <v>25</v>
      </c>
      <c r="H431" t="s">
        <v>159</v>
      </c>
      <c r="I431" t="s">
        <v>29</v>
      </c>
      <c r="J431" s="5">
        <v>0</v>
      </c>
      <c r="K431" s="5">
        <v>11266055.899473328</v>
      </c>
      <c r="L431" s="5">
        <v>11462821.217776261</v>
      </c>
      <c r="M431" s="5">
        <v>12255183.08706231</v>
      </c>
      <c r="N431" s="5">
        <v>11515594.649719043</v>
      </c>
      <c r="O431" s="5">
        <v>12099268.536866469</v>
      </c>
      <c r="P431" s="5">
        <v>11937862.923485955</v>
      </c>
      <c r="Q431" s="5">
        <v>12508932.405840088</v>
      </c>
      <c r="R431" s="5">
        <v>12633607.642802872</v>
      </c>
      <c r="S431" s="5">
        <v>12471897.786659023</v>
      </c>
      <c r="T431" s="5">
        <v>12722812.800901636</v>
      </c>
      <c r="U431" s="5">
        <v>12629983.509544</v>
      </c>
      <c r="V431" s="5">
        <v>11916627.539868979</v>
      </c>
      <c r="W431" s="5">
        <v>145420647.99999994</v>
      </c>
      <c r="X431" s="5">
        <v>1714220.3112760175</v>
      </c>
      <c r="Y431" s="5">
        <v>1744159.7246962315</v>
      </c>
      <c r="Z431" s="5">
        <v>1864723.9063699867</v>
      </c>
      <c r="AA431" s="5">
        <v>1752189.6235125768</v>
      </c>
      <c r="AB431" s="5">
        <v>1841000.2633174369</v>
      </c>
      <c r="AC431" s="5">
        <v>1816441.1111811711</v>
      </c>
      <c r="AD431" s="5">
        <v>1903333.890210175</v>
      </c>
      <c r="AE431" s="5">
        <v>1922304.2224561512</v>
      </c>
      <c r="AF431" s="5">
        <v>1897698.7773555047</v>
      </c>
      <c r="AG431" s="5">
        <v>1935877.4991421509</v>
      </c>
      <c r="AH431" s="5">
        <v>1921752.7816592508</v>
      </c>
      <c r="AI431" s="5">
        <v>1813209.9780997471</v>
      </c>
      <c r="AJ431" s="5">
        <v>22126912.089276403</v>
      </c>
      <c r="AK431" s="5">
        <v>12980276.210749345</v>
      </c>
      <c r="AL431" s="5">
        <v>13206980.942472493</v>
      </c>
      <c r="AM431" s="5">
        <v>14119906.993432296</v>
      </c>
      <c r="AN431" s="5">
        <v>13267784.27323162</v>
      </c>
      <c r="AO431" s="5">
        <v>13940268.800183907</v>
      </c>
      <c r="AP431" s="5">
        <v>13754304.034667127</v>
      </c>
      <c r="AQ431" s="5">
        <v>14412266.296050262</v>
      </c>
      <c r="AR431" s="5">
        <v>14555911.865259023</v>
      </c>
      <c r="AS431" s="5">
        <v>14369596.564014528</v>
      </c>
      <c r="AT431" s="5">
        <v>14658690.300043788</v>
      </c>
      <c r="AU431" s="5">
        <v>14551736.291203251</v>
      </c>
      <c r="AV431" s="5">
        <v>13729837.517968725</v>
      </c>
      <c r="AW431" s="5">
        <f>SUM(Target_CC[[#This Row],[Target_Jan]:[Target_Des]])</f>
        <v>167547560.08927634</v>
      </c>
      <c r="AX431" s="5">
        <v>4941582.2328302255</v>
      </c>
      <c r="AY431" s="5">
        <v>5142088.3207596643</v>
      </c>
      <c r="AZ431" s="5">
        <v>5200167.6767443335</v>
      </c>
      <c r="BA431" s="5">
        <v>5041400.8835760169</v>
      </c>
      <c r="BB431" s="5">
        <v>5300908.0587014994</v>
      </c>
      <c r="BC431" s="5">
        <v>5267931.7796293944</v>
      </c>
      <c r="BD431" s="5">
        <v>5440025.0052966522</v>
      </c>
      <c r="BE431" s="5">
        <v>5516503.1293899361</v>
      </c>
      <c r="BF431" s="5">
        <v>5430748.8535660813</v>
      </c>
      <c r="BG431" s="5">
        <v>5523072.6990475263</v>
      </c>
      <c r="BH431" s="5">
        <v>5624891.6984470263</v>
      </c>
      <c r="BI431" s="5">
        <v>5484201.4723760169</v>
      </c>
      <c r="BJ431" s="5">
        <f>SUM(Target_CC[[#This Row],[Target_NGTMA_Jan]:[Target_NGTMA_Des]])</f>
        <v>63913521.810364373</v>
      </c>
      <c r="BK431" s="5">
        <v>6679849</v>
      </c>
      <c r="BL431" s="5">
        <v>6618856</v>
      </c>
      <c r="BM431" s="5">
        <v>6660110</v>
      </c>
      <c r="BN431" s="5">
        <f>Target_CC[[#This Row],[Est_Sust_NP Apr]]+Target_CC[[#This Row],[Est_Sust_POTS Apr]]+Target_CC[[#This Row],[BC_Apr]]</f>
        <v>6587530</v>
      </c>
      <c r="BO431" s="5">
        <f>Target_CC[[#This Row],[Est_Sust_NP Mei]]+Target_CC[[#This Row],[Est_Sust_POTS Mei]]+Target_CC[[#This Row],[BC_Mei]]</f>
        <v>6587530</v>
      </c>
      <c r="BP431" s="5">
        <f>Target_CC[[#This Row],[Est_Sust_NP Jun]]+Target_CC[[#This Row],[Est_Sust_POTS Jun]]+Target_CC[[#This Row],[BC_Jun]]</f>
        <v>6587530</v>
      </c>
      <c r="BQ431" s="5">
        <f>Target_CC[[#This Row],[Est_Sust_NP Jul]]+Target_CC[[#This Row],[Est_Sust_POTS Jul]]+Target_CC[[#This Row],[BC_Jul]]</f>
        <v>6587530</v>
      </c>
      <c r="BR431" s="5">
        <f>Target_CC[[#This Row],[Est_Sust_NP Agu]]+Target_CC[[#This Row],[Est_Sust_POTS Agu]]+Target_CC[[#This Row],[BC_Agu]]</f>
        <v>6587530</v>
      </c>
      <c r="BS431" s="5">
        <f>Target_CC[[#This Row],[Est_Sust_NP Sep]]+Target_CC[[#This Row],[Est_Sust_POTS Sep]]+Target_CC[[#This Row],[BC_Sep]]</f>
        <v>6587530</v>
      </c>
      <c r="BT431" s="5">
        <f>Target_CC[[#This Row],[Est_Sust_NP Okt]]+Target_CC[[#This Row],[Est_Sust_POTS Okt]]+Target_CC[[#This Row],[BC_Okt]]</f>
        <v>6587530</v>
      </c>
      <c r="BU431" s="5">
        <f>Target_CC[[#This Row],[Est_Sust_NP Nov]]+Target_CC[[#This Row],[Est_Sust_POTS Nov]]+Target_CC[[#This Row],[BC_Nov]]</f>
        <v>6587530</v>
      </c>
      <c r="BV431" s="5">
        <f>Target_CC[[#This Row],[Est_Sust_NP Des]]+Target_CC[[#This Row],[Est_Sust_POTS Des]]+Target_CC[[#This Row],[BC_Des]]</f>
        <v>6587530</v>
      </c>
      <c r="BW431" s="5">
        <f>SUM(Target_CC[[#This Row],[Real_Jan]:[Real_Des]])</f>
        <v>79246585</v>
      </c>
      <c r="BX431" s="5">
        <v>0</v>
      </c>
      <c r="BY431" s="5">
        <v>0</v>
      </c>
      <c r="BZ431" s="5">
        <v>0</v>
      </c>
      <c r="CA431" s="5">
        <f>Target_CC[[#This Row],[Est_Sust_NP Mar]]*95%</f>
        <v>0</v>
      </c>
      <c r="CB431" s="5">
        <f>Target_CC[[#This Row],[Est_Sust_NP Apr]]</f>
        <v>0</v>
      </c>
      <c r="CC431" s="5">
        <f>Target_CC[[#This Row],[Est_Sust_NP Mei]]</f>
        <v>0</v>
      </c>
      <c r="CD431" s="5">
        <f>Target_CC[[#This Row],[Est_Sust_NP Jun]]</f>
        <v>0</v>
      </c>
      <c r="CE431" s="5">
        <f>Target_CC[[#This Row],[Est_Sust_NP Jul]]</f>
        <v>0</v>
      </c>
      <c r="CF431" s="5">
        <f>Target_CC[[#This Row],[Est_Sust_NP Agu]]</f>
        <v>0</v>
      </c>
      <c r="CG431" s="5">
        <f>Target_CC[[#This Row],[Est_Sust_NP Sep]]</f>
        <v>0</v>
      </c>
      <c r="CH431" s="5">
        <f>Target_CC[[#This Row],[Est_Sust_NP Okt]]</f>
        <v>0</v>
      </c>
      <c r="CI431" s="5">
        <f>Target_CC[[#This Row],[Est_Sust_NP Nov]]</f>
        <v>0</v>
      </c>
      <c r="CJ431" s="5">
        <f>SUM(Target_CC[[#This Row],[Est_Sust_NP Jan]:[Est_Sust_NP Des]])</f>
        <v>0</v>
      </c>
      <c r="CK431" s="5">
        <v>6720360</v>
      </c>
      <c r="CL431" s="5">
        <v>6650234</v>
      </c>
      <c r="CM431" s="5">
        <v>6587530</v>
      </c>
      <c r="CN431" s="5">
        <f>Target_CC[[#This Row],[Est_Sust_POTS Mar]]</f>
        <v>6587530</v>
      </c>
      <c r="CO431" s="5">
        <f>Target_CC[[#This Row],[Est_Sust_POTS Apr]]</f>
        <v>6587530</v>
      </c>
      <c r="CP431" s="5">
        <f>Target_CC[[#This Row],[Est_Sust_POTS Mei]]</f>
        <v>6587530</v>
      </c>
      <c r="CQ431" s="5">
        <f>Target_CC[[#This Row],[Est_Sust_POTS Jun]]</f>
        <v>6587530</v>
      </c>
      <c r="CR431" s="5">
        <f>Target_CC[[#This Row],[Est_Sust_POTS Jul]]</f>
        <v>6587530</v>
      </c>
      <c r="CS431" s="5">
        <f>Target_CC[[#This Row],[Est_Sust_POTS Agu]]</f>
        <v>6587530</v>
      </c>
      <c r="CT431" s="5">
        <f>Target_CC[[#This Row],[Est_Sust_POTS Sep]]</f>
        <v>6587530</v>
      </c>
      <c r="CU431" s="5">
        <f>Target_CC[[#This Row],[Est_Sust_POTS Okt]]</f>
        <v>6587530</v>
      </c>
      <c r="CV431" s="5">
        <f>Target_CC[[#This Row],[Est_Sust_POTS Nov]]</f>
        <v>6587530</v>
      </c>
      <c r="CW431" s="5">
        <f>SUM(Target_CC[[#This Row],[Est_Sust_POTS Jan]:[Est_Sust_POTS Des]])</f>
        <v>79245894</v>
      </c>
      <c r="CX431" s="5"/>
      <c r="CY431" s="5">
        <v>0</v>
      </c>
      <c r="CZ431" s="5">
        <v>0</v>
      </c>
      <c r="DA431" s="5">
        <v>0</v>
      </c>
      <c r="DB431" s="5"/>
      <c r="DC431" s="5"/>
      <c r="DD431" s="5"/>
      <c r="DE431" s="5"/>
      <c r="DF431" s="5"/>
      <c r="DG431" s="5"/>
      <c r="DH431" s="5"/>
      <c r="DI431" s="5"/>
      <c r="DJ431" s="5">
        <f>SUM(Target_CC[[#This Row],[BC_Jan]:[BC_Des]])</f>
        <v>0</v>
      </c>
      <c r="DK431" s="5"/>
      <c r="DL431" s="5"/>
      <c r="DM431" s="5"/>
      <c r="DN431" s="5"/>
      <c r="DO431" s="5"/>
      <c r="DP431" s="5"/>
      <c r="DQ431" s="5"/>
      <c r="DR431" s="5"/>
      <c r="DS431" s="5"/>
      <c r="DT431" s="5"/>
      <c r="DU431" s="5"/>
      <c r="DV431" s="5"/>
      <c r="DW431" s="5"/>
      <c r="DX431" s="5" t="s">
        <v>160</v>
      </c>
    </row>
    <row r="432" spans="2:128" x14ac:dyDescent="0.3">
      <c r="B432">
        <v>4608029</v>
      </c>
      <c r="C432" t="s">
        <v>707</v>
      </c>
      <c r="D432" t="s">
        <v>331</v>
      </c>
      <c r="E432" t="s">
        <v>326</v>
      </c>
      <c r="F432" t="s">
        <v>300</v>
      </c>
      <c r="G432" t="s">
        <v>20</v>
      </c>
      <c r="H432" t="s">
        <v>159</v>
      </c>
      <c r="I432" t="s">
        <v>29</v>
      </c>
      <c r="J432" s="5">
        <v>84965781.814586461</v>
      </c>
      <c r="K432" s="5">
        <v>6215423.2698218096</v>
      </c>
      <c r="L432" s="5">
        <v>6323977.6520285513</v>
      </c>
      <c r="M432" s="5">
        <v>6761119.4915884146</v>
      </c>
      <c r="N432" s="5">
        <v>6353092.474451975</v>
      </c>
      <c r="O432" s="5">
        <v>6675102.2614203719</v>
      </c>
      <c r="P432" s="5">
        <v>6586055.6408251375</v>
      </c>
      <c r="Q432" s="5">
        <v>6901111.6445393478</v>
      </c>
      <c r="R432" s="5">
        <v>6969894.3113309499</v>
      </c>
      <c r="S432" s="5">
        <v>6880679.8416172853</v>
      </c>
      <c r="T432" s="5">
        <v>7019108.3237930313</v>
      </c>
      <c r="U432" s="5">
        <v>6967894.8962391801</v>
      </c>
      <c r="V432" s="5">
        <v>6574340.1923439419</v>
      </c>
      <c r="W432" s="5">
        <v>80227800</v>
      </c>
      <c r="X432" s="5">
        <v>1119382.2175599695</v>
      </c>
      <c r="Y432" s="5">
        <v>1138932.59084998</v>
      </c>
      <c r="Z432" s="5">
        <v>1217660.745074108</v>
      </c>
      <c r="AA432" s="5">
        <v>1144176.0976995353</v>
      </c>
      <c r="AB432" s="5">
        <v>1202169.2566148462</v>
      </c>
      <c r="AC432" s="5">
        <v>1186132.1825008299</v>
      </c>
      <c r="AD432" s="5">
        <v>1242872.9824083005</v>
      </c>
      <c r="AE432" s="5">
        <v>1255260.5690199325</v>
      </c>
      <c r="AF432" s="5">
        <v>1239193.2656986285</v>
      </c>
      <c r="AG432" s="5">
        <v>1264123.8898290412</v>
      </c>
      <c r="AH432" s="5">
        <v>1254900.4793523285</v>
      </c>
      <c r="AI432" s="5">
        <v>1184022.2594704444</v>
      </c>
      <c r="AJ432" s="5">
        <v>14448826.536077945</v>
      </c>
      <c r="AK432" s="5">
        <v>7334805.4873817787</v>
      </c>
      <c r="AL432" s="5">
        <v>7462910.2428785311</v>
      </c>
      <c r="AM432" s="5">
        <v>7978780.2366625229</v>
      </c>
      <c r="AN432" s="5">
        <v>7497268.57215151</v>
      </c>
      <c r="AO432" s="5">
        <v>7877271.5180352181</v>
      </c>
      <c r="AP432" s="5">
        <v>7772187.8233259674</v>
      </c>
      <c r="AQ432" s="5">
        <v>8143984.6269476488</v>
      </c>
      <c r="AR432" s="5">
        <v>8225154.8803508822</v>
      </c>
      <c r="AS432" s="5">
        <v>8119873.1073159138</v>
      </c>
      <c r="AT432" s="5">
        <v>8283232.2136220727</v>
      </c>
      <c r="AU432" s="5">
        <v>8222795.375591509</v>
      </c>
      <c r="AV432" s="5">
        <v>7758362.4518143861</v>
      </c>
      <c r="AW432" s="5">
        <f>SUM(Target_CC[[#This Row],[Target_Jan]:[Target_Des]])</f>
        <v>94676626.536077946</v>
      </c>
      <c r="AX432" s="5">
        <v>9777398.6261947434</v>
      </c>
      <c r="AY432" s="5">
        <v>10174119.323391797</v>
      </c>
      <c r="AZ432" s="5">
        <v>10289034.949330807</v>
      </c>
      <c r="BA432" s="5">
        <v>9974899.4857750032</v>
      </c>
      <c r="BB432" s="5">
        <v>10488359.543305274</v>
      </c>
      <c r="BC432" s="5">
        <v>10423112.784169191</v>
      </c>
      <c r="BD432" s="5">
        <v>10763615.883973477</v>
      </c>
      <c r="BE432" s="5">
        <v>10914935.252995767</v>
      </c>
      <c r="BF432" s="5">
        <v>10745262.120155828</v>
      </c>
      <c r="BG432" s="5">
        <v>10927933.782276139</v>
      </c>
      <c r="BH432" s="5">
        <v>11129392.525234064</v>
      </c>
      <c r="BI432" s="5">
        <v>10851023.298882473</v>
      </c>
      <c r="BJ432" s="5">
        <f>SUM(Target_CC[[#This Row],[Target_NGTMA_Jan]:[Target_NGTMA_Des]])</f>
        <v>126459087.57568455</v>
      </c>
      <c r="BK432" s="5">
        <v>6469165</v>
      </c>
      <c r="BL432" s="5">
        <v>6435946</v>
      </c>
      <c r="BM432" s="5">
        <v>6444299</v>
      </c>
      <c r="BN432" s="5">
        <f>Target_CC[[#This Row],[Est_Sust_NP Apr]]+Target_CC[[#This Row],[Est_Sust_POTS Apr]]+Target_CC[[#This Row],[BC_Apr]]</f>
        <v>6708100</v>
      </c>
      <c r="BO432" s="5">
        <f>Target_CC[[#This Row],[Est_Sust_NP Mei]]+Target_CC[[#This Row],[Est_Sust_POTS Mei]]+Target_CC[[#This Row],[BC_Mei]]</f>
        <v>6708100</v>
      </c>
      <c r="BP432" s="5">
        <f>Target_CC[[#This Row],[Est_Sust_NP Jun]]+Target_CC[[#This Row],[Est_Sust_POTS Jun]]+Target_CC[[#This Row],[BC_Jun]]</f>
        <v>6708100</v>
      </c>
      <c r="BQ432" s="5">
        <f>Target_CC[[#This Row],[Est_Sust_NP Jul]]+Target_CC[[#This Row],[Est_Sust_POTS Jul]]+Target_CC[[#This Row],[BC_Jul]]</f>
        <v>6708100</v>
      </c>
      <c r="BR432" s="5">
        <f>Target_CC[[#This Row],[Est_Sust_NP Agu]]+Target_CC[[#This Row],[Est_Sust_POTS Agu]]+Target_CC[[#This Row],[BC_Agu]]</f>
        <v>6708100</v>
      </c>
      <c r="BS432" s="5">
        <f>Target_CC[[#This Row],[Est_Sust_NP Sep]]+Target_CC[[#This Row],[Est_Sust_POTS Sep]]+Target_CC[[#This Row],[BC_Sep]]</f>
        <v>6708100</v>
      </c>
      <c r="BT432" s="5">
        <f>Target_CC[[#This Row],[Est_Sust_NP Okt]]+Target_CC[[#This Row],[Est_Sust_POTS Okt]]+Target_CC[[#This Row],[BC_Okt]]</f>
        <v>6708100</v>
      </c>
      <c r="BU432" s="5">
        <f>Target_CC[[#This Row],[Est_Sust_NP Nov]]+Target_CC[[#This Row],[Est_Sust_POTS Nov]]+Target_CC[[#This Row],[BC_Nov]]</f>
        <v>6708100</v>
      </c>
      <c r="BV432" s="5">
        <f>Target_CC[[#This Row],[Est_Sust_NP Des]]+Target_CC[[#This Row],[Est_Sust_POTS Des]]+Target_CC[[#This Row],[BC_Des]]</f>
        <v>6708100</v>
      </c>
      <c r="BW432" s="5">
        <f>SUM(Target_CC[[#This Row],[Real_Jan]:[Real_Des]])</f>
        <v>79722310</v>
      </c>
      <c r="BX432" s="5">
        <v>0</v>
      </c>
      <c r="BY432" s="5">
        <v>0</v>
      </c>
      <c r="BZ432" s="5">
        <v>0</v>
      </c>
      <c r="CA432" s="5">
        <f>Target_CC[[#This Row],[Est_Sust_NP Mar]]*95%</f>
        <v>0</v>
      </c>
      <c r="CB432" s="5">
        <f>Target_CC[[#This Row],[Est_Sust_NP Apr]]</f>
        <v>0</v>
      </c>
      <c r="CC432" s="5">
        <f>Target_CC[[#This Row],[Est_Sust_NP Mei]]</f>
        <v>0</v>
      </c>
      <c r="CD432" s="5">
        <f>Target_CC[[#This Row],[Est_Sust_NP Jun]]</f>
        <v>0</v>
      </c>
      <c r="CE432" s="5">
        <f>Target_CC[[#This Row],[Est_Sust_NP Jul]]</f>
        <v>0</v>
      </c>
      <c r="CF432" s="5">
        <f>Target_CC[[#This Row],[Est_Sust_NP Agu]]</f>
        <v>0</v>
      </c>
      <c r="CG432" s="5">
        <f>Target_CC[[#This Row],[Est_Sust_NP Sep]]</f>
        <v>0</v>
      </c>
      <c r="CH432" s="5">
        <f>Target_CC[[#This Row],[Est_Sust_NP Okt]]</f>
        <v>0</v>
      </c>
      <c r="CI432" s="5">
        <f>Target_CC[[#This Row],[Est_Sust_NP Nov]]</f>
        <v>0</v>
      </c>
      <c r="CJ432" s="5">
        <f>SUM(Target_CC[[#This Row],[Est_Sust_NP Jan]:[Est_Sust_NP Des]])</f>
        <v>0</v>
      </c>
      <c r="CK432" s="5">
        <v>6752910</v>
      </c>
      <c r="CL432" s="5">
        <v>6721636</v>
      </c>
      <c r="CM432" s="5">
        <v>6708100</v>
      </c>
      <c r="CN432" s="5">
        <f>Target_CC[[#This Row],[Est_Sust_POTS Mar]]</f>
        <v>6708100</v>
      </c>
      <c r="CO432" s="5">
        <f>Target_CC[[#This Row],[Est_Sust_POTS Apr]]</f>
        <v>6708100</v>
      </c>
      <c r="CP432" s="5">
        <f>Target_CC[[#This Row],[Est_Sust_POTS Mei]]</f>
        <v>6708100</v>
      </c>
      <c r="CQ432" s="5">
        <f>Target_CC[[#This Row],[Est_Sust_POTS Jun]]</f>
        <v>6708100</v>
      </c>
      <c r="CR432" s="5">
        <f>Target_CC[[#This Row],[Est_Sust_POTS Jul]]</f>
        <v>6708100</v>
      </c>
      <c r="CS432" s="5">
        <f>Target_CC[[#This Row],[Est_Sust_POTS Agu]]</f>
        <v>6708100</v>
      </c>
      <c r="CT432" s="5">
        <f>Target_CC[[#This Row],[Est_Sust_POTS Sep]]</f>
        <v>6708100</v>
      </c>
      <c r="CU432" s="5">
        <f>Target_CC[[#This Row],[Est_Sust_POTS Okt]]</f>
        <v>6708100</v>
      </c>
      <c r="CV432" s="5">
        <f>Target_CC[[#This Row],[Est_Sust_POTS Nov]]</f>
        <v>6708100</v>
      </c>
      <c r="CW432" s="5">
        <f>SUM(Target_CC[[#This Row],[Est_Sust_POTS Jan]:[Est_Sust_POTS Des]])</f>
        <v>80555546</v>
      </c>
      <c r="CX432" s="5"/>
      <c r="CY432" s="5">
        <v>0</v>
      </c>
      <c r="CZ432" s="5">
        <v>0</v>
      </c>
      <c r="DA432" s="5">
        <v>0</v>
      </c>
      <c r="DB432" s="5"/>
      <c r="DC432" s="5"/>
      <c r="DD432" s="5"/>
      <c r="DE432" s="5"/>
      <c r="DF432" s="5"/>
      <c r="DG432" s="5"/>
      <c r="DH432" s="5"/>
      <c r="DI432" s="5"/>
      <c r="DJ432" s="5">
        <f>SUM(Target_CC[[#This Row],[BC_Jan]:[BC_Des]])</f>
        <v>0</v>
      </c>
      <c r="DK432" s="5"/>
      <c r="DL432" s="5"/>
      <c r="DM432" s="5"/>
      <c r="DN432" s="5"/>
      <c r="DO432" s="5"/>
      <c r="DP432" s="5"/>
      <c r="DQ432" s="5"/>
      <c r="DR432" s="5"/>
      <c r="DS432" s="5"/>
      <c r="DT432" s="5"/>
      <c r="DU432" s="5"/>
      <c r="DV432" s="5"/>
      <c r="DW432" s="5"/>
      <c r="DX432" s="5" t="s">
        <v>160</v>
      </c>
    </row>
    <row r="433" spans="2:128" x14ac:dyDescent="0.3">
      <c r="B433">
        <v>4634569</v>
      </c>
      <c r="C433" t="s">
        <v>708</v>
      </c>
      <c r="D433" t="s">
        <v>331</v>
      </c>
      <c r="E433" t="s">
        <v>326</v>
      </c>
      <c r="F433" t="s">
        <v>300</v>
      </c>
      <c r="G433" t="s">
        <v>25</v>
      </c>
      <c r="H433" t="s">
        <v>159</v>
      </c>
      <c r="I433" t="s">
        <v>29</v>
      </c>
      <c r="J433" s="5">
        <v>113290047.81319425</v>
      </c>
      <c r="K433" s="5">
        <v>7335195.8165892586</v>
      </c>
      <c r="L433" s="5">
        <v>7463307.3893121481</v>
      </c>
      <c r="M433" s="5">
        <v>7979204.8356477013</v>
      </c>
      <c r="N433" s="5">
        <v>7497667.5469989078</v>
      </c>
      <c r="O433" s="5">
        <v>7877690.7151296772</v>
      </c>
      <c r="P433" s="5">
        <v>7772601.4282836821</v>
      </c>
      <c r="Q433" s="5">
        <v>8144418.0174541343</v>
      </c>
      <c r="R433" s="5">
        <v>8225592.590415773</v>
      </c>
      <c r="S433" s="5">
        <v>8120305.2147031184</v>
      </c>
      <c r="T433" s="5">
        <v>8283673.0143319033</v>
      </c>
      <c r="U433" s="5">
        <v>8223232.9600929301</v>
      </c>
      <c r="V433" s="5">
        <v>7758775.3210407561</v>
      </c>
      <c r="W433" s="5">
        <v>94681664.849999994</v>
      </c>
      <c r="X433" s="5">
        <v>1251263.3928417016</v>
      </c>
      <c r="Y433" s="5">
        <v>1273117.1136087726</v>
      </c>
      <c r="Z433" s="5">
        <v>1361120.7068598594</v>
      </c>
      <c r="AA433" s="5">
        <v>1278978.3896483947</v>
      </c>
      <c r="AB433" s="5">
        <v>1343804.0726435708</v>
      </c>
      <c r="AC433" s="5">
        <v>1325877.5740335614</v>
      </c>
      <c r="AD433" s="5">
        <v>1389303.3500473478</v>
      </c>
      <c r="AE433" s="5">
        <v>1403150.3930051841</v>
      </c>
      <c r="AF433" s="5">
        <v>1385190.1037025228</v>
      </c>
      <c r="AG433" s="5">
        <v>1413057.9551349671</v>
      </c>
      <c r="AH433" s="5">
        <v>1402747.8790004542</v>
      </c>
      <c r="AI433" s="5">
        <v>1323519.0682361496</v>
      </c>
      <c r="AJ433" s="5">
        <v>16151129.998762488</v>
      </c>
      <c r="AK433" s="5">
        <v>8586459.2094309609</v>
      </c>
      <c r="AL433" s="5">
        <v>8736424.50292092</v>
      </c>
      <c r="AM433" s="5">
        <v>9340325.5425075609</v>
      </c>
      <c r="AN433" s="5">
        <v>8776645.9366473034</v>
      </c>
      <c r="AO433" s="5">
        <v>9221494.7877732478</v>
      </c>
      <c r="AP433" s="5">
        <v>9098479.0023172442</v>
      </c>
      <c r="AQ433" s="5">
        <v>9533721.3675014824</v>
      </c>
      <c r="AR433" s="5">
        <v>9628742.9834209569</v>
      </c>
      <c r="AS433" s="5">
        <v>9505495.3184056412</v>
      </c>
      <c r="AT433" s="5">
        <v>9696730.9694668707</v>
      </c>
      <c r="AU433" s="5">
        <v>9625980.8390933834</v>
      </c>
      <c r="AV433" s="5">
        <v>9082294.389276905</v>
      </c>
      <c r="AW433" s="5">
        <f>SUM(Target_CC[[#This Row],[Target_Jan]:[Target_Des]])</f>
        <v>110832794.84876248</v>
      </c>
      <c r="AX433" s="5">
        <v>9777398.6261947434</v>
      </c>
      <c r="AY433" s="5">
        <v>10174119.323391797</v>
      </c>
      <c r="AZ433" s="5">
        <v>10289034.949330807</v>
      </c>
      <c r="BA433" s="5">
        <v>9974899.4857750032</v>
      </c>
      <c r="BB433" s="5">
        <v>10488359.543305274</v>
      </c>
      <c r="BC433" s="5">
        <v>10423112.784169191</v>
      </c>
      <c r="BD433" s="5">
        <v>10763615.883973477</v>
      </c>
      <c r="BE433" s="5">
        <v>10914935.252995767</v>
      </c>
      <c r="BF433" s="5">
        <v>10745262.120155828</v>
      </c>
      <c r="BG433" s="5">
        <v>10927933.782276139</v>
      </c>
      <c r="BH433" s="5">
        <v>11129392.525234064</v>
      </c>
      <c r="BI433" s="5">
        <v>10851023.298882473</v>
      </c>
      <c r="BJ433" s="5">
        <f>SUM(Target_CC[[#This Row],[Target_NGTMA_Jan]:[Target_NGTMA_Des]])</f>
        <v>126459087.57568455</v>
      </c>
      <c r="BK433" s="5">
        <v>6916827</v>
      </c>
      <c r="BL433" s="5">
        <v>6972434</v>
      </c>
      <c r="BM433" s="5">
        <v>6956500</v>
      </c>
      <c r="BN433" s="5">
        <f>Target_CC[[#This Row],[Est_Sust_NP Apr]]+Target_CC[[#This Row],[Est_Sust_POTS Apr]]+Target_CC[[#This Row],[BC_Apr]]</f>
        <v>6946500</v>
      </c>
      <c r="BO433" s="5">
        <f>Target_CC[[#This Row],[Est_Sust_NP Mei]]+Target_CC[[#This Row],[Est_Sust_POTS Mei]]+Target_CC[[#This Row],[BC_Mei]]</f>
        <v>6946500</v>
      </c>
      <c r="BP433" s="5">
        <f>Target_CC[[#This Row],[Est_Sust_NP Jun]]+Target_CC[[#This Row],[Est_Sust_POTS Jun]]+Target_CC[[#This Row],[BC_Jun]]</f>
        <v>6946500</v>
      </c>
      <c r="BQ433" s="5">
        <f>Target_CC[[#This Row],[Est_Sust_NP Jul]]+Target_CC[[#This Row],[Est_Sust_POTS Jul]]+Target_CC[[#This Row],[BC_Jul]]</f>
        <v>6946500</v>
      </c>
      <c r="BR433" s="5">
        <f>Target_CC[[#This Row],[Est_Sust_NP Agu]]+Target_CC[[#This Row],[Est_Sust_POTS Agu]]+Target_CC[[#This Row],[BC_Agu]]</f>
        <v>6946500</v>
      </c>
      <c r="BS433" s="5">
        <f>Target_CC[[#This Row],[Est_Sust_NP Sep]]+Target_CC[[#This Row],[Est_Sust_POTS Sep]]+Target_CC[[#This Row],[BC_Sep]]</f>
        <v>6946500</v>
      </c>
      <c r="BT433" s="5">
        <f>Target_CC[[#This Row],[Est_Sust_NP Okt]]+Target_CC[[#This Row],[Est_Sust_POTS Okt]]+Target_CC[[#This Row],[BC_Okt]]</f>
        <v>6946500</v>
      </c>
      <c r="BU433" s="5">
        <f>Target_CC[[#This Row],[Est_Sust_NP Nov]]+Target_CC[[#This Row],[Est_Sust_POTS Nov]]+Target_CC[[#This Row],[BC_Nov]]</f>
        <v>6946500</v>
      </c>
      <c r="BV433" s="5">
        <f>Target_CC[[#This Row],[Est_Sust_NP Des]]+Target_CC[[#This Row],[Est_Sust_POTS Des]]+Target_CC[[#This Row],[BC_Des]]</f>
        <v>6946500</v>
      </c>
      <c r="BW433" s="5">
        <f>SUM(Target_CC[[#This Row],[Real_Jan]:[Real_Des]])</f>
        <v>83364261</v>
      </c>
      <c r="BX433" s="5">
        <v>0</v>
      </c>
      <c r="BY433" s="5">
        <v>0</v>
      </c>
      <c r="BZ433" s="5">
        <v>0</v>
      </c>
      <c r="CA433" s="5">
        <f>Target_CC[[#This Row],[Est_Sust_NP Mar]]*95%</f>
        <v>0</v>
      </c>
      <c r="CB433" s="5">
        <f>Target_CC[[#This Row],[Est_Sust_NP Apr]]</f>
        <v>0</v>
      </c>
      <c r="CC433" s="5">
        <f>Target_CC[[#This Row],[Est_Sust_NP Mei]]</f>
        <v>0</v>
      </c>
      <c r="CD433" s="5">
        <f>Target_CC[[#This Row],[Est_Sust_NP Jun]]</f>
        <v>0</v>
      </c>
      <c r="CE433" s="5">
        <f>Target_CC[[#This Row],[Est_Sust_NP Jul]]</f>
        <v>0</v>
      </c>
      <c r="CF433" s="5">
        <f>Target_CC[[#This Row],[Est_Sust_NP Agu]]</f>
        <v>0</v>
      </c>
      <c r="CG433" s="5">
        <f>Target_CC[[#This Row],[Est_Sust_NP Sep]]</f>
        <v>0</v>
      </c>
      <c r="CH433" s="5">
        <f>Target_CC[[#This Row],[Est_Sust_NP Okt]]</f>
        <v>0</v>
      </c>
      <c r="CI433" s="5">
        <f>Target_CC[[#This Row],[Est_Sust_NP Nov]]</f>
        <v>0</v>
      </c>
      <c r="CJ433" s="5">
        <f>SUM(Target_CC[[#This Row],[Est_Sust_NP Jan]:[Est_Sust_NP Des]])</f>
        <v>0</v>
      </c>
      <c r="CK433" s="5">
        <v>6906827</v>
      </c>
      <c r="CL433" s="5">
        <v>6962434</v>
      </c>
      <c r="CM433" s="5">
        <v>6946500</v>
      </c>
      <c r="CN433" s="5">
        <f>Target_CC[[#This Row],[Est_Sust_POTS Mar]]</f>
        <v>6946500</v>
      </c>
      <c r="CO433" s="5">
        <f>Target_CC[[#This Row],[Est_Sust_POTS Apr]]</f>
        <v>6946500</v>
      </c>
      <c r="CP433" s="5">
        <f>Target_CC[[#This Row],[Est_Sust_POTS Mei]]</f>
        <v>6946500</v>
      </c>
      <c r="CQ433" s="5">
        <f>Target_CC[[#This Row],[Est_Sust_POTS Jun]]</f>
        <v>6946500</v>
      </c>
      <c r="CR433" s="5">
        <f>Target_CC[[#This Row],[Est_Sust_POTS Jul]]</f>
        <v>6946500</v>
      </c>
      <c r="CS433" s="5">
        <f>Target_CC[[#This Row],[Est_Sust_POTS Agu]]</f>
        <v>6946500</v>
      </c>
      <c r="CT433" s="5">
        <f>Target_CC[[#This Row],[Est_Sust_POTS Sep]]</f>
        <v>6946500</v>
      </c>
      <c r="CU433" s="5">
        <f>Target_CC[[#This Row],[Est_Sust_POTS Okt]]</f>
        <v>6946500</v>
      </c>
      <c r="CV433" s="5">
        <f>Target_CC[[#This Row],[Est_Sust_POTS Nov]]</f>
        <v>6946500</v>
      </c>
      <c r="CW433" s="5">
        <f>SUM(Target_CC[[#This Row],[Est_Sust_POTS Jan]:[Est_Sust_POTS Des]])</f>
        <v>83334261</v>
      </c>
      <c r="CX433" s="5"/>
      <c r="CY433" s="5">
        <v>0</v>
      </c>
      <c r="CZ433" s="5">
        <v>0</v>
      </c>
      <c r="DA433" s="5">
        <v>0</v>
      </c>
      <c r="DB433" s="5"/>
      <c r="DC433" s="5"/>
      <c r="DD433" s="5"/>
      <c r="DE433" s="5"/>
      <c r="DF433" s="5"/>
      <c r="DG433" s="5"/>
      <c r="DH433" s="5"/>
      <c r="DI433" s="5"/>
      <c r="DJ433" s="5">
        <f>SUM(Target_CC[[#This Row],[BC_Jan]:[BC_Des]])</f>
        <v>0</v>
      </c>
      <c r="DK433" s="5"/>
      <c r="DL433" s="5"/>
      <c r="DM433" s="5"/>
      <c r="DN433" s="5"/>
      <c r="DO433" s="5"/>
      <c r="DP433" s="5"/>
      <c r="DQ433" s="5"/>
      <c r="DR433" s="5"/>
      <c r="DS433" s="5"/>
      <c r="DT433" s="5"/>
      <c r="DU433" s="5"/>
      <c r="DV433" s="5"/>
      <c r="DW433" s="5"/>
      <c r="DX433" s="5" t="s">
        <v>160</v>
      </c>
    </row>
    <row r="434" spans="2:128" x14ac:dyDescent="0.3">
      <c r="B434">
        <v>10239536</v>
      </c>
      <c r="C434" t="s">
        <v>709</v>
      </c>
      <c r="D434" t="s">
        <v>495</v>
      </c>
      <c r="E434" t="s">
        <v>414</v>
      </c>
      <c r="F434" t="s">
        <v>309</v>
      </c>
      <c r="G434" t="s">
        <v>25</v>
      </c>
      <c r="H434" t="s">
        <v>159</v>
      </c>
      <c r="I434" t="s">
        <v>29</v>
      </c>
      <c r="J434" s="5">
        <v>92503550.848654807</v>
      </c>
      <c r="K434" s="5">
        <v>6085363.4063636363</v>
      </c>
      <c r="L434" s="5">
        <v>6370995.6909090914</v>
      </c>
      <c r="M434" s="5">
        <v>5799731.1218181821</v>
      </c>
      <c r="N434" s="5">
        <v>5228466.5527272727</v>
      </c>
      <c r="O434" s="5">
        <v>5514098.8372727269</v>
      </c>
      <c r="P434" s="5">
        <v>5799731.1218181821</v>
      </c>
      <c r="Q434" s="5">
        <v>7227892.5445454549</v>
      </c>
      <c r="R434" s="5">
        <v>6656627.9754545456</v>
      </c>
      <c r="S434" s="5">
        <v>6656627.9754545456</v>
      </c>
      <c r="T434" s="5">
        <v>7227892.5445454549</v>
      </c>
      <c r="U434" s="5">
        <v>6370995.6909090914</v>
      </c>
      <c r="V434" s="5">
        <v>6656627.9754545456</v>
      </c>
      <c r="W434" s="5">
        <v>75595051.437272727</v>
      </c>
      <c r="X434" s="5">
        <v>812106.3402989069</v>
      </c>
      <c r="Y434" s="5">
        <v>863632.78725921188</v>
      </c>
      <c r="Z434" s="5">
        <v>1136345.4359366887</v>
      </c>
      <c r="AA434" s="5">
        <v>1158564.890581117</v>
      </c>
      <c r="AB434" s="5">
        <v>1515383.5754888179</v>
      </c>
      <c r="AC434" s="5">
        <v>1415904.768278785</v>
      </c>
      <c r="AD434" s="5">
        <v>1243363.4261506044</v>
      </c>
      <c r="AE434" s="5">
        <v>1406505.4352108298</v>
      </c>
      <c r="AF434" s="5">
        <v>1221266.3175163125</v>
      </c>
      <c r="AG434" s="5">
        <v>1285279.2754831989</v>
      </c>
      <c r="AH434" s="5">
        <v>1579153.9541461403</v>
      </c>
      <c r="AI434" s="5">
        <v>1873548.9144109264</v>
      </c>
      <c r="AJ434" s="5">
        <v>15511055.12076154</v>
      </c>
      <c r="AK434" s="5">
        <v>6897469.7466625432</v>
      </c>
      <c r="AL434" s="5">
        <v>7234628.4781683031</v>
      </c>
      <c r="AM434" s="5">
        <v>6936076.5577548705</v>
      </c>
      <c r="AN434" s="5">
        <v>6387031.4433083897</v>
      </c>
      <c r="AO434" s="5">
        <v>7029482.4127615448</v>
      </c>
      <c r="AP434" s="5">
        <v>7215635.8900969671</v>
      </c>
      <c r="AQ434" s="5">
        <v>8471255.97069606</v>
      </c>
      <c r="AR434" s="5">
        <v>8063133.4106653752</v>
      </c>
      <c r="AS434" s="5">
        <v>7877894.2929708585</v>
      </c>
      <c r="AT434" s="5">
        <v>8513171.8200286534</v>
      </c>
      <c r="AU434" s="5">
        <v>7950149.6450552316</v>
      </c>
      <c r="AV434" s="5">
        <v>8530176.8898654729</v>
      </c>
      <c r="AW434" s="5">
        <f>SUM(Target_CC[[#This Row],[Target_Jan]:[Target_Des]])</f>
        <v>91106106.558034286</v>
      </c>
      <c r="AX434" s="5">
        <v>0</v>
      </c>
      <c r="AY434" s="5">
        <v>0</v>
      </c>
      <c r="AZ434" s="5">
        <v>0</v>
      </c>
      <c r="BA434" s="5">
        <v>0</v>
      </c>
      <c r="BB434" s="5">
        <v>0</v>
      </c>
      <c r="BC434" s="5">
        <v>0</v>
      </c>
      <c r="BD434" s="5">
        <v>0</v>
      </c>
      <c r="BE434" s="5">
        <v>0</v>
      </c>
      <c r="BF434" s="5">
        <v>0</v>
      </c>
      <c r="BG434" s="5">
        <v>0</v>
      </c>
      <c r="BH434" s="5">
        <v>0</v>
      </c>
      <c r="BI434" s="5">
        <v>0</v>
      </c>
      <c r="BJ434" s="5">
        <f>SUM(Target_CC[[#This Row],[Target_NGTMA_Jan]:[Target_NGTMA_Des]])</f>
        <v>0</v>
      </c>
      <c r="BK434" s="5">
        <v>6767036</v>
      </c>
      <c r="BL434" s="5">
        <v>6783986</v>
      </c>
      <c r="BM434" s="5">
        <v>6783647</v>
      </c>
      <c r="BN434" s="5">
        <f>Target_CC[[#This Row],[Est_Sust_NP Apr]]+Target_CC[[#This Row],[Est_Sust_POTS Apr]]+Target_CC[[#This Row],[BC_Apr]]</f>
        <v>6956297</v>
      </c>
      <c r="BO434" s="5">
        <f>Target_CC[[#This Row],[Est_Sust_NP Mei]]+Target_CC[[#This Row],[Est_Sust_POTS Mei]]+Target_CC[[#This Row],[BC_Mei]]</f>
        <v>6956297</v>
      </c>
      <c r="BP434" s="5">
        <f>Target_CC[[#This Row],[Est_Sust_NP Jun]]+Target_CC[[#This Row],[Est_Sust_POTS Jun]]+Target_CC[[#This Row],[BC_Jun]]</f>
        <v>6956297</v>
      </c>
      <c r="BQ434" s="5">
        <f>Target_CC[[#This Row],[Est_Sust_NP Jul]]+Target_CC[[#This Row],[Est_Sust_POTS Jul]]+Target_CC[[#This Row],[BC_Jul]]</f>
        <v>6956297</v>
      </c>
      <c r="BR434" s="5">
        <f>Target_CC[[#This Row],[Est_Sust_NP Agu]]+Target_CC[[#This Row],[Est_Sust_POTS Agu]]+Target_CC[[#This Row],[BC_Agu]]</f>
        <v>6956297</v>
      </c>
      <c r="BS434" s="5">
        <f>Target_CC[[#This Row],[Est_Sust_NP Sep]]+Target_CC[[#This Row],[Est_Sust_POTS Sep]]+Target_CC[[#This Row],[BC_Sep]]</f>
        <v>6956297</v>
      </c>
      <c r="BT434" s="5">
        <f>Target_CC[[#This Row],[Est_Sust_NP Okt]]+Target_CC[[#This Row],[Est_Sust_POTS Okt]]+Target_CC[[#This Row],[BC_Okt]]</f>
        <v>6956297</v>
      </c>
      <c r="BU434" s="5">
        <f>Target_CC[[#This Row],[Est_Sust_NP Nov]]+Target_CC[[#This Row],[Est_Sust_POTS Nov]]+Target_CC[[#This Row],[BC_Nov]]</f>
        <v>6956297</v>
      </c>
      <c r="BV434" s="5">
        <f>Target_CC[[#This Row],[Est_Sust_NP Des]]+Target_CC[[#This Row],[Est_Sust_POTS Des]]+Target_CC[[#This Row],[BC_Des]]</f>
        <v>6956297</v>
      </c>
      <c r="BW434" s="5">
        <f>SUM(Target_CC[[#This Row],[Real_Jan]:[Real_Des]])</f>
        <v>82941342</v>
      </c>
      <c r="BX434" s="5">
        <v>665000</v>
      </c>
      <c r="BY434" s="5">
        <v>665000</v>
      </c>
      <c r="BZ434" s="5">
        <v>665000</v>
      </c>
      <c r="CA434" s="5">
        <f>Target_CC[[#This Row],[Est_Sust_NP Mar]]*95%</f>
        <v>631750</v>
      </c>
      <c r="CB434" s="5">
        <f>Target_CC[[#This Row],[Est_Sust_NP Apr]]</f>
        <v>631750</v>
      </c>
      <c r="CC434" s="5">
        <f>Target_CC[[#This Row],[Est_Sust_NP Mei]]</f>
        <v>631750</v>
      </c>
      <c r="CD434" s="5">
        <f>Target_CC[[#This Row],[Est_Sust_NP Jun]]</f>
        <v>631750</v>
      </c>
      <c r="CE434" s="5">
        <f>Target_CC[[#This Row],[Est_Sust_NP Jul]]</f>
        <v>631750</v>
      </c>
      <c r="CF434" s="5">
        <f>Target_CC[[#This Row],[Est_Sust_NP Agu]]</f>
        <v>631750</v>
      </c>
      <c r="CG434" s="5">
        <f>Target_CC[[#This Row],[Est_Sust_NP Sep]]</f>
        <v>631750</v>
      </c>
      <c r="CH434" s="5">
        <f>Target_CC[[#This Row],[Est_Sust_NP Okt]]</f>
        <v>631750</v>
      </c>
      <c r="CI434" s="5">
        <f>Target_CC[[#This Row],[Est_Sust_NP Nov]]</f>
        <v>631750</v>
      </c>
      <c r="CJ434" s="5">
        <f>SUM(Target_CC[[#This Row],[Est_Sust_NP Jan]:[Est_Sust_NP Des]])</f>
        <v>7680750</v>
      </c>
      <c r="CK434" s="5">
        <v>6315936</v>
      </c>
      <c r="CL434" s="5">
        <v>6330386</v>
      </c>
      <c r="CM434" s="5">
        <v>6324547</v>
      </c>
      <c r="CN434" s="5">
        <f>Target_CC[[#This Row],[Est_Sust_POTS Mar]]</f>
        <v>6324547</v>
      </c>
      <c r="CO434" s="5">
        <f>Target_CC[[#This Row],[Est_Sust_POTS Apr]]</f>
        <v>6324547</v>
      </c>
      <c r="CP434" s="5">
        <f>Target_CC[[#This Row],[Est_Sust_POTS Mei]]</f>
        <v>6324547</v>
      </c>
      <c r="CQ434" s="5">
        <f>Target_CC[[#This Row],[Est_Sust_POTS Jun]]</f>
        <v>6324547</v>
      </c>
      <c r="CR434" s="5">
        <f>Target_CC[[#This Row],[Est_Sust_POTS Jul]]</f>
        <v>6324547</v>
      </c>
      <c r="CS434" s="5">
        <f>Target_CC[[#This Row],[Est_Sust_POTS Agu]]</f>
        <v>6324547</v>
      </c>
      <c r="CT434" s="5">
        <f>Target_CC[[#This Row],[Est_Sust_POTS Sep]]</f>
        <v>6324547</v>
      </c>
      <c r="CU434" s="5">
        <f>Target_CC[[#This Row],[Est_Sust_POTS Okt]]</f>
        <v>6324547</v>
      </c>
      <c r="CV434" s="5">
        <f>Target_CC[[#This Row],[Est_Sust_POTS Nov]]</f>
        <v>6324547</v>
      </c>
      <c r="CW434" s="5">
        <f>SUM(Target_CC[[#This Row],[Est_Sust_POTS Jan]:[Est_Sust_POTS Des]])</f>
        <v>75891792</v>
      </c>
      <c r="CX434" s="5"/>
      <c r="CY434" s="5">
        <v>0</v>
      </c>
      <c r="CZ434" s="5">
        <v>0</v>
      </c>
      <c r="DA434" s="5">
        <v>0</v>
      </c>
      <c r="DB434" s="5"/>
      <c r="DC434" s="5"/>
      <c r="DD434" s="5"/>
      <c r="DE434" s="5"/>
      <c r="DF434" s="5"/>
      <c r="DG434" s="5"/>
      <c r="DH434" s="5"/>
      <c r="DI434" s="5"/>
      <c r="DJ434" s="5">
        <f>SUM(Target_CC[[#This Row],[BC_Jan]:[BC_Des]])</f>
        <v>0</v>
      </c>
      <c r="DK434" s="5"/>
      <c r="DL434" s="5"/>
      <c r="DM434" s="5"/>
      <c r="DN434" s="5"/>
      <c r="DO434" s="5"/>
      <c r="DP434" s="5"/>
      <c r="DQ434" s="5"/>
      <c r="DR434" s="5"/>
      <c r="DS434" s="5"/>
      <c r="DT434" s="5"/>
      <c r="DU434" s="5"/>
      <c r="DV434" s="5"/>
      <c r="DW434" s="5"/>
      <c r="DX434" s="5" t="s">
        <v>160</v>
      </c>
    </row>
    <row r="435" spans="2:128" x14ac:dyDescent="0.3">
      <c r="B435">
        <v>2000106</v>
      </c>
      <c r="C435" t="s">
        <v>710</v>
      </c>
      <c r="D435" t="s">
        <v>317</v>
      </c>
      <c r="E435" t="s">
        <v>318</v>
      </c>
      <c r="F435" t="s">
        <v>296</v>
      </c>
      <c r="G435" t="s">
        <v>19</v>
      </c>
      <c r="H435" t="s">
        <v>159</v>
      </c>
      <c r="I435" t="s">
        <v>29</v>
      </c>
      <c r="J435" s="5">
        <v>345747675.12227833</v>
      </c>
      <c r="K435" s="5">
        <v>8655090.9099999983</v>
      </c>
      <c r="L435" s="5">
        <v>8544789.6144999973</v>
      </c>
      <c r="M435" s="5">
        <v>8565958.5500000007</v>
      </c>
      <c r="N435" s="5">
        <v>8544789.6144999973</v>
      </c>
      <c r="O435" s="5">
        <v>8481282.8080000002</v>
      </c>
      <c r="P435" s="5">
        <v>8417776.0015000012</v>
      </c>
      <c r="Q435" s="5">
        <v>8523620.6789999995</v>
      </c>
      <c r="R435" s="5">
        <v>8608296.4210000001</v>
      </c>
      <c r="S435" s="5">
        <v>8587127.4855000004</v>
      </c>
      <c r="T435" s="5">
        <v>8587127.4855000004</v>
      </c>
      <c r="U435" s="5">
        <v>8608296.4210000001</v>
      </c>
      <c r="V435" s="5">
        <v>8565958.5500000007</v>
      </c>
      <c r="W435" s="5">
        <v>102690114.5405</v>
      </c>
      <c r="X435" s="5">
        <v>0</v>
      </c>
      <c r="Y435" s="5">
        <v>5526873.7945459019</v>
      </c>
      <c r="Z435" s="5">
        <v>5469833.8416101066</v>
      </c>
      <c r="AA435" s="5">
        <v>4299894.9074513828</v>
      </c>
      <c r="AB435" s="5">
        <v>4689853.3097730167</v>
      </c>
      <c r="AC435" s="5">
        <v>4572428.3188395482</v>
      </c>
      <c r="AD435" s="5">
        <v>5682925.8182793921</v>
      </c>
      <c r="AE435" s="5">
        <v>4786153.1113707526</v>
      </c>
      <c r="AF435" s="5">
        <v>5724883.3105318537</v>
      </c>
      <c r="AG435" s="5">
        <v>5765764.0697356556</v>
      </c>
      <c r="AH435" s="5">
        <v>4895682.3902155757</v>
      </c>
      <c r="AI435" s="5">
        <v>4984715.6278066151</v>
      </c>
      <c r="AJ435" s="5">
        <v>56399008.5001598</v>
      </c>
      <c r="AK435" s="5">
        <v>8655090.9099999983</v>
      </c>
      <c r="AL435" s="5">
        <v>14071663.409045899</v>
      </c>
      <c r="AM435" s="5">
        <v>14035792.391610108</v>
      </c>
      <c r="AN435" s="5">
        <v>12844684.521951381</v>
      </c>
      <c r="AO435" s="5">
        <v>13171136.117773017</v>
      </c>
      <c r="AP435" s="5">
        <v>12990204.320339549</v>
      </c>
      <c r="AQ435" s="5">
        <v>14206546.497279391</v>
      </c>
      <c r="AR435" s="5">
        <v>13394449.532370754</v>
      </c>
      <c r="AS435" s="5">
        <v>14312010.796031855</v>
      </c>
      <c r="AT435" s="5">
        <v>14352891.555235656</v>
      </c>
      <c r="AU435" s="5">
        <v>13503978.811215576</v>
      </c>
      <c r="AV435" s="5">
        <v>13550674.177806616</v>
      </c>
      <c r="AW435" s="5">
        <f>SUM(Target_CC[[#This Row],[Target_Jan]:[Target_Des]])</f>
        <v>159089123.04065982</v>
      </c>
      <c r="AX435" s="5">
        <v>0</v>
      </c>
      <c r="AY435" s="5">
        <v>0</v>
      </c>
      <c r="AZ435" s="5">
        <v>0</v>
      </c>
      <c r="BA435" s="5">
        <v>0</v>
      </c>
      <c r="BB435" s="5">
        <v>0</v>
      </c>
      <c r="BC435" s="5">
        <v>0</v>
      </c>
      <c r="BD435" s="5">
        <v>0</v>
      </c>
      <c r="BE435" s="5">
        <v>0</v>
      </c>
      <c r="BF435" s="5">
        <v>0</v>
      </c>
      <c r="BG435" s="5">
        <v>0</v>
      </c>
      <c r="BH435" s="5">
        <v>0</v>
      </c>
      <c r="BI435" s="5">
        <v>0</v>
      </c>
      <c r="BJ435" s="5">
        <f>SUM(Target_CC[[#This Row],[Target_NGTMA_Jan]:[Target_NGTMA_Des]])</f>
        <v>0</v>
      </c>
      <c r="BK435" s="5">
        <v>9387906</v>
      </c>
      <c r="BL435" s="5">
        <v>13642480</v>
      </c>
      <c r="BM435" s="5">
        <v>12256464</v>
      </c>
      <c r="BN435" s="5">
        <f>Target_CC[[#This Row],[Est_Sust_NP Apr]]+Target_CC[[#This Row],[Est_Sust_POTS Apr]]+Target_CC[[#This Row],[BC_Apr]]</f>
        <v>12421384</v>
      </c>
      <c r="BO435" s="5">
        <f>Target_CC[[#This Row],[Est_Sust_NP Mei]]+Target_CC[[#This Row],[Est_Sust_POTS Mei]]+Target_CC[[#This Row],[BC_Mei]]</f>
        <v>12421384</v>
      </c>
      <c r="BP435" s="5">
        <f>Target_CC[[#This Row],[Est_Sust_NP Jun]]+Target_CC[[#This Row],[Est_Sust_POTS Jun]]+Target_CC[[#This Row],[BC_Jun]]</f>
        <v>12421384</v>
      </c>
      <c r="BQ435" s="5">
        <f>Target_CC[[#This Row],[Est_Sust_NP Jul]]+Target_CC[[#This Row],[Est_Sust_POTS Jul]]+Target_CC[[#This Row],[BC_Jul]]</f>
        <v>12421384</v>
      </c>
      <c r="BR435" s="5">
        <f>Target_CC[[#This Row],[Est_Sust_NP Agu]]+Target_CC[[#This Row],[Est_Sust_POTS Agu]]+Target_CC[[#This Row],[BC_Agu]]</f>
        <v>12421384</v>
      </c>
      <c r="BS435" s="5">
        <f>Target_CC[[#This Row],[Est_Sust_NP Sep]]+Target_CC[[#This Row],[Est_Sust_POTS Sep]]+Target_CC[[#This Row],[BC_Sep]]</f>
        <v>12421384</v>
      </c>
      <c r="BT435" s="5">
        <f>Target_CC[[#This Row],[Est_Sust_NP Okt]]+Target_CC[[#This Row],[Est_Sust_POTS Okt]]+Target_CC[[#This Row],[BC_Okt]]</f>
        <v>12421384</v>
      </c>
      <c r="BU435" s="5">
        <f>Target_CC[[#This Row],[Est_Sust_NP Nov]]+Target_CC[[#This Row],[Est_Sust_POTS Nov]]+Target_CC[[#This Row],[BC_Nov]]</f>
        <v>12421384</v>
      </c>
      <c r="BV435" s="5">
        <f>Target_CC[[#This Row],[Est_Sust_NP Des]]+Target_CC[[#This Row],[Est_Sust_POTS Des]]+Target_CC[[#This Row],[BC_Des]]</f>
        <v>12421384</v>
      </c>
      <c r="BW435" s="5">
        <f>SUM(Target_CC[[#This Row],[Real_Jan]:[Real_Des]])</f>
        <v>147079306</v>
      </c>
      <c r="BX435" s="5">
        <v>290323</v>
      </c>
      <c r="BY435" s="5">
        <v>3050000</v>
      </c>
      <c r="BZ435" s="5">
        <v>5580000</v>
      </c>
      <c r="CA435" s="5">
        <f>Target_CC[[#This Row],[Est_Sust_NP Mar]]*95%</f>
        <v>5301000</v>
      </c>
      <c r="CB435" s="5">
        <f>Target_CC[[#This Row],[Est_Sust_NP Apr]]</f>
        <v>5301000</v>
      </c>
      <c r="CC435" s="5">
        <f>Target_CC[[#This Row],[Est_Sust_NP Mei]]</f>
        <v>5301000</v>
      </c>
      <c r="CD435" s="5">
        <f>Target_CC[[#This Row],[Est_Sust_NP Jun]]</f>
        <v>5301000</v>
      </c>
      <c r="CE435" s="5">
        <f>Target_CC[[#This Row],[Est_Sust_NP Jul]]</f>
        <v>5301000</v>
      </c>
      <c r="CF435" s="5">
        <f>Target_CC[[#This Row],[Est_Sust_NP Agu]]</f>
        <v>5301000</v>
      </c>
      <c r="CG435" s="5">
        <f>Target_CC[[#This Row],[Est_Sust_NP Sep]]</f>
        <v>5301000</v>
      </c>
      <c r="CH435" s="5">
        <f>Target_CC[[#This Row],[Est_Sust_NP Okt]]</f>
        <v>5301000</v>
      </c>
      <c r="CI435" s="5">
        <f>Target_CC[[#This Row],[Est_Sust_NP Nov]]</f>
        <v>5301000</v>
      </c>
      <c r="CJ435" s="5">
        <f>SUM(Target_CC[[#This Row],[Est_Sust_NP Jan]:[Est_Sust_NP Des]])</f>
        <v>56629323</v>
      </c>
      <c r="CK435" s="5">
        <v>7066802</v>
      </c>
      <c r="CL435" s="5">
        <v>7398467</v>
      </c>
      <c r="CM435" s="5">
        <v>7120384</v>
      </c>
      <c r="CN435" s="5">
        <f>Target_CC[[#This Row],[Est_Sust_POTS Mar]]</f>
        <v>7120384</v>
      </c>
      <c r="CO435" s="5">
        <f>Target_CC[[#This Row],[Est_Sust_POTS Apr]]</f>
        <v>7120384</v>
      </c>
      <c r="CP435" s="5">
        <f>Target_CC[[#This Row],[Est_Sust_POTS Mei]]</f>
        <v>7120384</v>
      </c>
      <c r="CQ435" s="5">
        <f>Target_CC[[#This Row],[Est_Sust_POTS Jun]]</f>
        <v>7120384</v>
      </c>
      <c r="CR435" s="5">
        <f>Target_CC[[#This Row],[Est_Sust_POTS Jul]]</f>
        <v>7120384</v>
      </c>
      <c r="CS435" s="5">
        <f>Target_CC[[#This Row],[Est_Sust_POTS Agu]]</f>
        <v>7120384</v>
      </c>
      <c r="CT435" s="5">
        <f>Target_CC[[#This Row],[Est_Sust_POTS Sep]]</f>
        <v>7120384</v>
      </c>
      <c r="CU435" s="5">
        <f>Target_CC[[#This Row],[Est_Sust_POTS Okt]]</f>
        <v>7120384</v>
      </c>
      <c r="CV435" s="5">
        <f>Target_CC[[#This Row],[Est_Sust_POTS Nov]]</f>
        <v>7120384</v>
      </c>
      <c r="CW435" s="5">
        <f>SUM(Target_CC[[#This Row],[Est_Sust_POTS Jan]:[Est_Sust_POTS Des]])</f>
        <v>85669109</v>
      </c>
      <c r="CX435" s="5"/>
      <c r="CY435" s="5">
        <v>7530000</v>
      </c>
      <c r="CZ435" s="5">
        <v>0</v>
      </c>
      <c r="DA435" s="5">
        <v>0</v>
      </c>
      <c r="DB435" s="5"/>
      <c r="DC435" s="5"/>
      <c r="DD435" s="5"/>
      <c r="DE435" s="5"/>
      <c r="DF435" s="5"/>
      <c r="DG435" s="5"/>
      <c r="DH435" s="5"/>
      <c r="DI435" s="5"/>
      <c r="DJ435" s="5">
        <f>SUM(Target_CC[[#This Row],[BC_Jan]:[BC_Des]])</f>
        <v>7530000</v>
      </c>
      <c r="DK435" s="5"/>
      <c r="DL435" s="5"/>
      <c r="DM435" s="5"/>
      <c r="DN435" s="5"/>
      <c r="DO435" s="5"/>
      <c r="DP435" s="5"/>
      <c r="DQ435" s="5"/>
      <c r="DR435" s="5"/>
      <c r="DS435" s="5"/>
      <c r="DT435" s="5"/>
      <c r="DU435" s="5"/>
      <c r="DV435" s="5"/>
      <c r="DW435" s="5"/>
      <c r="DX435" s="5" t="s">
        <v>160</v>
      </c>
    </row>
    <row r="436" spans="2:128" x14ac:dyDescent="0.3">
      <c r="B436">
        <v>2952034</v>
      </c>
      <c r="C436" t="s">
        <v>711</v>
      </c>
      <c r="D436" t="s">
        <v>388</v>
      </c>
      <c r="E436" t="s">
        <v>326</v>
      </c>
      <c r="F436" t="s">
        <v>309</v>
      </c>
      <c r="G436" t="s">
        <v>21</v>
      </c>
      <c r="H436" t="s">
        <v>159</v>
      </c>
      <c r="I436" t="s">
        <v>29</v>
      </c>
      <c r="J436" s="5">
        <v>38571653.339797355</v>
      </c>
      <c r="K436" s="5">
        <v>4669417.0622727275</v>
      </c>
      <c r="L436" s="5">
        <v>4797001.1181818191</v>
      </c>
      <c r="M436" s="5">
        <v>4541833.0063636368</v>
      </c>
      <c r="N436" s="5">
        <v>4286664.8945454545</v>
      </c>
      <c r="O436" s="5">
        <v>4414248.9504545461</v>
      </c>
      <c r="P436" s="5">
        <v>4541833.0063636368</v>
      </c>
      <c r="Q436" s="5">
        <v>5179753.2859090911</v>
      </c>
      <c r="R436" s="5">
        <v>4924585.1740909088</v>
      </c>
      <c r="S436" s="5">
        <v>4924585.1740909088</v>
      </c>
      <c r="T436" s="5">
        <v>5179753.2859090911</v>
      </c>
      <c r="U436" s="5">
        <v>4797001.1181818191</v>
      </c>
      <c r="V436" s="5">
        <v>4924585.1740909088</v>
      </c>
      <c r="W436" s="5">
        <v>57181261.250454545</v>
      </c>
      <c r="X436" s="5">
        <v>614289.7441681755</v>
      </c>
      <c r="Y436" s="5">
        <v>653265.14227858896</v>
      </c>
      <c r="Z436" s="5">
        <v>859549.19016061025</v>
      </c>
      <c r="AA436" s="5">
        <v>876356.32788602007</v>
      </c>
      <c r="AB436" s="5">
        <v>1146259.4770052603</v>
      </c>
      <c r="AC436" s="5">
        <v>1071012.1750217364</v>
      </c>
      <c r="AD436" s="5">
        <v>940499.24628959212</v>
      </c>
      <c r="AE436" s="5">
        <v>1063902.3747170861</v>
      </c>
      <c r="AF436" s="5">
        <v>923784.65297066851</v>
      </c>
      <c r="AG436" s="5">
        <v>972205.04032838042</v>
      </c>
      <c r="AH436" s="5">
        <v>1194496.3736369207</v>
      </c>
      <c r="AI436" s="5">
        <v>1417181.2559626685</v>
      </c>
      <c r="AJ436" s="5">
        <v>11732801.000425708</v>
      </c>
      <c r="AK436" s="5">
        <v>5283706.8064409029</v>
      </c>
      <c r="AL436" s="5">
        <v>5450266.2604604084</v>
      </c>
      <c r="AM436" s="5">
        <v>5401382.1965242475</v>
      </c>
      <c r="AN436" s="5">
        <v>5163021.2224314744</v>
      </c>
      <c r="AO436" s="5">
        <v>5560508.4274598062</v>
      </c>
      <c r="AP436" s="5">
        <v>5612845.1813853737</v>
      </c>
      <c r="AQ436" s="5">
        <v>6120252.5321986834</v>
      </c>
      <c r="AR436" s="5">
        <v>5988487.5488079954</v>
      </c>
      <c r="AS436" s="5">
        <v>5848369.8270615777</v>
      </c>
      <c r="AT436" s="5">
        <v>6151958.3262374718</v>
      </c>
      <c r="AU436" s="5">
        <v>5991497.49181874</v>
      </c>
      <c r="AV436" s="5">
        <v>6341766.4300535768</v>
      </c>
      <c r="AW436" s="5">
        <f>SUM(Target_CC[[#This Row],[Target_Jan]:[Target_Des]])</f>
        <v>68914062.250880256</v>
      </c>
      <c r="AX436" s="5">
        <v>0</v>
      </c>
      <c r="AY436" s="5">
        <v>0</v>
      </c>
      <c r="AZ436" s="5">
        <v>0</v>
      </c>
      <c r="BA436" s="5">
        <v>0</v>
      </c>
      <c r="BB436" s="5">
        <v>0</v>
      </c>
      <c r="BC436" s="5">
        <v>0</v>
      </c>
      <c r="BD436" s="5">
        <v>0</v>
      </c>
      <c r="BE436" s="5">
        <v>0</v>
      </c>
      <c r="BF436" s="5">
        <v>0</v>
      </c>
      <c r="BG436" s="5">
        <v>0</v>
      </c>
      <c r="BH436" s="5">
        <v>0</v>
      </c>
      <c r="BI436" s="5">
        <v>0</v>
      </c>
      <c r="BJ436" s="5">
        <f>SUM(Target_CC[[#This Row],[Target_NGTMA_Jan]:[Target_NGTMA_Des]])</f>
        <v>0</v>
      </c>
      <c r="BK436" s="5">
        <v>7824345</v>
      </c>
      <c r="BL436" s="5">
        <v>8730069</v>
      </c>
      <c r="BM436" s="5">
        <v>8609484</v>
      </c>
      <c r="BN436" s="5">
        <f>Target_CC[[#This Row],[Est_Sust_NP Apr]]+Target_CC[[#This Row],[Est_Sust_POTS Apr]]+Target_CC[[#This Row],[BC_Apr]]</f>
        <v>11218203</v>
      </c>
      <c r="BO436" s="5">
        <f>Target_CC[[#This Row],[Est_Sust_NP Mei]]+Target_CC[[#This Row],[Est_Sust_POTS Mei]]+Target_CC[[#This Row],[BC_Mei]]</f>
        <v>11218203</v>
      </c>
      <c r="BP436" s="5">
        <f>Target_CC[[#This Row],[Est_Sust_NP Jun]]+Target_CC[[#This Row],[Est_Sust_POTS Jun]]+Target_CC[[#This Row],[BC_Jun]]</f>
        <v>11218203</v>
      </c>
      <c r="BQ436" s="5">
        <f>Target_CC[[#This Row],[Est_Sust_NP Jul]]+Target_CC[[#This Row],[Est_Sust_POTS Jul]]+Target_CC[[#This Row],[BC_Jul]]</f>
        <v>11218203</v>
      </c>
      <c r="BR436" s="5">
        <f>Target_CC[[#This Row],[Est_Sust_NP Agu]]+Target_CC[[#This Row],[Est_Sust_POTS Agu]]+Target_CC[[#This Row],[BC_Agu]]</f>
        <v>11218203</v>
      </c>
      <c r="BS436" s="5">
        <f>Target_CC[[#This Row],[Est_Sust_NP Sep]]+Target_CC[[#This Row],[Est_Sust_POTS Sep]]+Target_CC[[#This Row],[BC_Sep]]</f>
        <v>11218203</v>
      </c>
      <c r="BT436" s="5">
        <f>Target_CC[[#This Row],[Est_Sust_NP Okt]]+Target_CC[[#This Row],[Est_Sust_POTS Okt]]+Target_CC[[#This Row],[BC_Okt]]</f>
        <v>11218203</v>
      </c>
      <c r="BU436" s="5">
        <f>Target_CC[[#This Row],[Est_Sust_NP Nov]]+Target_CC[[#This Row],[Est_Sust_POTS Nov]]+Target_CC[[#This Row],[BC_Nov]]</f>
        <v>11218203</v>
      </c>
      <c r="BV436" s="5">
        <f>Target_CC[[#This Row],[Est_Sust_NP Des]]+Target_CC[[#This Row],[Est_Sust_POTS Des]]+Target_CC[[#This Row],[BC_Des]]</f>
        <v>11218203</v>
      </c>
      <c r="BW436" s="5">
        <f>SUM(Target_CC[[#This Row],[Real_Jan]:[Real_Des]])</f>
        <v>126127725</v>
      </c>
      <c r="BX436" s="5">
        <v>5501614</v>
      </c>
      <c r="BY436" s="5">
        <v>6300000</v>
      </c>
      <c r="BZ436" s="5">
        <v>6300000</v>
      </c>
      <c r="CA436" s="5">
        <f>Target_CC[[#This Row],[Est_Sust_NP Mar]]*95%</f>
        <v>5985000</v>
      </c>
      <c r="CB436" s="5">
        <f>Target_CC[[#This Row],[Est_Sust_NP Apr]]</f>
        <v>5985000</v>
      </c>
      <c r="CC436" s="5">
        <f>Target_CC[[#This Row],[Est_Sust_NP Mei]]</f>
        <v>5985000</v>
      </c>
      <c r="CD436" s="5">
        <f>Target_CC[[#This Row],[Est_Sust_NP Jun]]</f>
        <v>5985000</v>
      </c>
      <c r="CE436" s="5">
        <f>Target_CC[[#This Row],[Est_Sust_NP Jul]]</f>
        <v>5985000</v>
      </c>
      <c r="CF436" s="5">
        <f>Target_CC[[#This Row],[Est_Sust_NP Agu]]</f>
        <v>5985000</v>
      </c>
      <c r="CG436" s="5">
        <f>Target_CC[[#This Row],[Est_Sust_NP Sep]]</f>
        <v>5985000</v>
      </c>
      <c r="CH436" s="5">
        <f>Target_CC[[#This Row],[Est_Sust_NP Okt]]</f>
        <v>5985000</v>
      </c>
      <c r="CI436" s="5">
        <f>Target_CC[[#This Row],[Est_Sust_NP Nov]]</f>
        <v>5985000</v>
      </c>
      <c r="CJ436" s="5">
        <f>SUM(Target_CC[[#This Row],[Est_Sust_NP Jan]:[Est_Sust_NP Des]])</f>
        <v>71966614</v>
      </c>
      <c r="CK436" s="5">
        <v>2316501</v>
      </c>
      <c r="CL436" s="5">
        <v>5506603</v>
      </c>
      <c r="CM436" s="5">
        <v>5233203</v>
      </c>
      <c r="CN436" s="5">
        <f>Target_CC[[#This Row],[Est_Sust_POTS Mar]]</f>
        <v>5233203</v>
      </c>
      <c r="CO436" s="5">
        <f>Target_CC[[#This Row],[Est_Sust_POTS Apr]]</f>
        <v>5233203</v>
      </c>
      <c r="CP436" s="5">
        <f>Target_CC[[#This Row],[Est_Sust_POTS Mei]]</f>
        <v>5233203</v>
      </c>
      <c r="CQ436" s="5">
        <f>Target_CC[[#This Row],[Est_Sust_POTS Jun]]</f>
        <v>5233203</v>
      </c>
      <c r="CR436" s="5">
        <f>Target_CC[[#This Row],[Est_Sust_POTS Jul]]</f>
        <v>5233203</v>
      </c>
      <c r="CS436" s="5">
        <f>Target_CC[[#This Row],[Est_Sust_POTS Agu]]</f>
        <v>5233203</v>
      </c>
      <c r="CT436" s="5">
        <f>Target_CC[[#This Row],[Est_Sust_POTS Sep]]</f>
        <v>5233203</v>
      </c>
      <c r="CU436" s="5">
        <f>Target_CC[[#This Row],[Est_Sust_POTS Okt]]</f>
        <v>5233203</v>
      </c>
      <c r="CV436" s="5">
        <f>Target_CC[[#This Row],[Est_Sust_POTS Nov]]</f>
        <v>5233203</v>
      </c>
      <c r="CW436" s="5">
        <f>SUM(Target_CC[[#This Row],[Est_Sust_POTS Jan]:[Est_Sust_POTS Des]])</f>
        <v>60155134</v>
      </c>
      <c r="CX436" s="5"/>
      <c r="CY436" s="5">
        <v>0</v>
      </c>
      <c r="CZ436" s="5">
        <v>0</v>
      </c>
      <c r="DA436" s="5">
        <v>0</v>
      </c>
      <c r="DB436" s="5"/>
      <c r="DC436" s="5"/>
      <c r="DD436" s="5"/>
      <c r="DE436" s="5"/>
      <c r="DF436" s="5"/>
      <c r="DG436" s="5"/>
      <c r="DH436" s="5"/>
      <c r="DI436" s="5"/>
      <c r="DJ436" s="5">
        <f>SUM(Target_CC[[#This Row],[BC_Jan]:[BC_Des]])</f>
        <v>0</v>
      </c>
      <c r="DK436" s="5"/>
      <c r="DL436" s="5"/>
      <c r="DM436" s="5"/>
      <c r="DN436" s="5"/>
      <c r="DO436" s="5"/>
      <c r="DP436" s="5"/>
      <c r="DQ436" s="5"/>
      <c r="DR436" s="5"/>
      <c r="DS436" s="5"/>
      <c r="DT436" s="5"/>
      <c r="DU436" s="5"/>
      <c r="DV436" s="5"/>
      <c r="DW436" s="5"/>
      <c r="DX436" s="5" t="s">
        <v>160</v>
      </c>
    </row>
    <row r="437" spans="2:128" x14ac:dyDescent="0.3">
      <c r="B437">
        <v>19575065</v>
      </c>
      <c r="C437" t="s">
        <v>712</v>
      </c>
      <c r="D437" t="s">
        <v>365</v>
      </c>
      <c r="E437" t="s">
        <v>340</v>
      </c>
      <c r="F437" t="s">
        <v>363</v>
      </c>
      <c r="G437" t="s">
        <v>25</v>
      </c>
      <c r="H437" t="s">
        <v>159</v>
      </c>
      <c r="I437" t="s">
        <v>29</v>
      </c>
      <c r="J437" s="5">
        <v>112693717.16753383</v>
      </c>
      <c r="K437" s="5">
        <v>9105403</v>
      </c>
      <c r="L437" s="5">
        <v>9105403</v>
      </c>
      <c r="M437" s="5">
        <v>8741186.879999999</v>
      </c>
      <c r="N437" s="5">
        <v>9192814.8687999994</v>
      </c>
      <c r="O437" s="5">
        <v>8742060.9986879993</v>
      </c>
      <c r="P437" s="5">
        <v>8737553.4599868804</v>
      </c>
      <c r="Q437" s="5">
        <v>10558588.984599868</v>
      </c>
      <c r="R437" s="5">
        <v>9210988.889845999</v>
      </c>
      <c r="S437" s="5">
        <v>9652783.0388984606</v>
      </c>
      <c r="T437" s="5">
        <v>10567741.280388983</v>
      </c>
      <c r="U437" s="5">
        <v>9211080.4128038902</v>
      </c>
      <c r="V437" s="5">
        <v>10108054.10412804</v>
      </c>
      <c r="W437" s="5">
        <v>112933658.91814011</v>
      </c>
      <c r="X437" s="5">
        <v>176952.42086590658</v>
      </c>
      <c r="Y437" s="5">
        <v>1035167.2730171761</v>
      </c>
      <c r="Z437" s="5">
        <v>945816.67329928745</v>
      </c>
      <c r="AA437" s="5">
        <v>652854.84342955844</v>
      </c>
      <c r="AB437" s="5">
        <v>882146.90532626014</v>
      </c>
      <c r="AC437" s="5">
        <v>1275352.110179805</v>
      </c>
      <c r="AD437" s="5">
        <v>1500899.5587783861</v>
      </c>
      <c r="AE437" s="5">
        <v>1658165.2199934085</v>
      </c>
      <c r="AF437" s="5">
        <v>1358273.5356737992</v>
      </c>
      <c r="AG437" s="5">
        <v>1671185.3955600164</v>
      </c>
      <c r="AH437" s="5">
        <v>2249845.1551180175</v>
      </c>
      <c r="AI437" s="5">
        <v>1408872.5502322656</v>
      </c>
      <c r="AJ437" s="5">
        <v>14815531.641473889</v>
      </c>
      <c r="AK437" s="5">
        <v>9282355.4208659064</v>
      </c>
      <c r="AL437" s="5">
        <v>10140570.273017175</v>
      </c>
      <c r="AM437" s="5">
        <v>9687003.5532992855</v>
      </c>
      <c r="AN437" s="5">
        <v>9845669.7122295573</v>
      </c>
      <c r="AO437" s="5">
        <v>9624207.9040142596</v>
      </c>
      <c r="AP437" s="5">
        <v>10012905.570166685</v>
      </c>
      <c r="AQ437" s="5">
        <v>12059488.543378254</v>
      </c>
      <c r="AR437" s="5">
        <v>10869154.109839408</v>
      </c>
      <c r="AS437" s="5">
        <v>11011056.57457226</v>
      </c>
      <c r="AT437" s="5">
        <v>12238926.675949</v>
      </c>
      <c r="AU437" s="5">
        <v>11460925.567921907</v>
      </c>
      <c r="AV437" s="5">
        <v>11516926.654360306</v>
      </c>
      <c r="AW437" s="5">
        <f>SUM(Target_CC[[#This Row],[Target_Jan]:[Target_Des]])</f>
        <v>127749190.55961402</v>
      </c>
      <c r="AX437" s="5">
        <v>792396.75529236195</v>
      </c>
      <c r="AY437" s="5">
        <v>6032290.547343405</v>
      </c>
      <c r="AZ437" s="5">
        <v>1721168.2227272117</v>
      </c>
      <c r="BA437" s="5">
        <v>3730263.1812121775</v>
      </c>
      <c r="BB437" s="5">
        <v>4356146.5649457099</v>
      </c>
      <c r="BC437" s="5">
        <v>4727385.5144472579</v>
      </c>
      <c r="BD437" s="5">
        <v>304335.51175167295</v>
      </c>
      <c r="BE437" s="5">
        <v>6178364.2199487239</v>
      </c>
      <c r="BF437" s="5">
        <v>2219161.1340547749</v>
      </c>
      <c r="BG437" s="5">
        <v>6294176.2929679696</v>
      </c>
      <c r="BH437" s="5">
        <v>4667404.7998496499</v>
      </c>
      <c r="BI437" s="5">
        <v>3677144.2621599752</v>
      </c>
      <c r="BJ437" s="5">
        <f>SUM(Target_CC[[#This Row],[Target_NGTMA_Jan]:[Target_NGTMA_Des]])</f>
        <v>44700237.006700888</v>
      </c>
      <c r="BK437" s="5">
        <v>9078894</v>
      </c>
      <c r="BL437" s="5">
        <v>8352325</v>
      </c>
      <c r="BM437" s="5">
        <v>8184085</v>
      </c>
      <c r="BN437" s="5">
        <f>Target_CC[[#This Row],[Est_Sust_NP Apr]]+Target_CC[[#This Row],[Est_Sust_POTS Apr]]+Target_CC[[#This Row],[BC_Apr]]</f>
        <v>7323830</v>
      </c>
      <c r="BO437" s="5">
        <f>Target_CC[[#This Row],[Est_Sust_NP Mei]]+Target_CC[[#This Row],[Est_Sust_POTS Mei]]+Target_CC[[#This Row],[BC_Mei]]</f>
        <v>7323830</v>
      </c>
      <c r="BP437" s="5">
        <f>Target_CC[[#This Row],[Est_Sust_NP Jun]]+Target_CC[[#This Row],[Est_Sust_POTS Jun]]+Target_CC[[#This Row],[BC_Jun]]</f>
        <v>7323830</v>
      </c>
      <c r="BQ437" s="5">
        <f>Target_CC[[#This Row],[Est_Sust_NP Jul]]+Target_CC[[#This Row],[Est_Sust_POTS Jul]]+Target_CC[[#This Row],[BC_Jul]]</f>
        <v>7323830</v>
      </c>
      <c r="BR437" s="5">
        <f>Target_CC[[#This Row],[Est_Sust_NP Agu]]+Target_CC[[#This Row],[Est_Sust_POTS Agu]]+Target_CC[[#This Row],[BC_Agu]]</f>
        <v>7323830</v>
      </c>
      <c r="BS437" s="5">
        <f>Target_CC[[#This Row],[Est_Sust_NP Sep]]+Target_CC[[#This Row],[Est_Sust_POTS Sep]]+Target_CC[[#This Row],[BC_Sep]]</f>
        <v>7323830</v>
      </c>
      <c r="BT437" s="5">
        <f>Target_CC[[#This Row],[Est_Sust_NP Okt]]+Target_CC[[#This Row],[Est_Sust_POTS Okt]]+Target_CC[[#This Row],[BC_Okt]]</f>
        <v>7323830</v>
      </c>
      <c r="BU437" s="5">
        <f>Target_CC[[#This Row],[Est_Sust_NP Nov]]+Target_CC[[#This Row],[Est_Sust_POTS Nov]]+Target_CC[[#This Row],[BC_Nov]]</f>
        <v>7323830</v>
      </c>
      <c r="BV437" s="5">
        <f>Target_CC[[#This Row],[Est_Sust_NP Des]]+Target_CC[[#This Row],[Est_Sust_POTS Des]]+Target_CC[[#This Row],[BC_Des]]</f>
        <v>7323830</v>
      </c>
      <c r="BW437" s="5">
        <f>SUM(Target_CC[[#This Row],[Real_Jan]:[Real_Des]])</f>
        <v>91529774</v>
      </c>
      <c r="BX437" s="5">
        <v>0</v>
      </c>
      <c r="BY437" s="5">
        <v>0</v>
      </c>
      <c r="BZ437" s="5">
        <v>0</v>
      </c>
      <c r="CA437" s="5">
        <f>Target_CC[[#This Row],[Est_Sust_NP Mar]]*95%</f>
        <v>0</v>
      </c>
      <c r="CB437" s="5">
        <f>Target_CC[[#This Row],[Est_Sust_NP Apr]]</f>
        <v>0</v>
      </c>
      <c r="CC437" s="5">
        <f>Target_CC[[#This Row],[Est_Sust_NP Mei]]</f>
        <v>0</v>
      </c>
      <c r="CD437" s="5">
        <f>Target_CC[[#This Row],[Est_Sust_NP Jun]]</f>
        <v>0</v>
      </c>
      <c r="CE437" s="5">
        <f>Target_CC[[#This Row],[Est_Sust_NP Jul]]</f>
        <v>0</v>
      </c>
      <c r="CF437" s="5">
        <f>Target_CC[[#This Row],[Est_Sust_NP Agu]]</f>
        <v>0</v>
      </c>
      <c r="CG437" s="5">
        <f>Target_CC[[#This Row],[Est_Sust_NP Sep]]</f>
        <v>0</v>
      </c>
      <c r="CH437" s="5">
        <f>Target_CC[[#This Row],[Est_Sust_NP Okt]]</f>
        <v>0</v>
      </c>
      <c r="CI437" s="5">
        <f>Target_CC[[#This Row],[Est_Sust_NP Nov]]</f>
        <v>0</v>
      </c>
      <c r="CJ437" s="5">
        <f>SUM(Target_CC[[#This Row],[Est_Sust_NP Jan]:[Est_Sust_NP Des]])</f>
        <v>0</v>
      </c>
      <c r="CK437" s="5">
        <v>8138525</v>
      </c>
      <c r="CL437" s="5">
        <v>7680578</v>
      </c>
      <c r="CM437" s="5">
        <v>7323830</v>
      </c>
      <c r="CN437" s="5">
        <f>Target_CC[[#This Row],[Est_Sust_POTS Mar]]</f>
        <v>7323830</v>
      </c>
      <c r="CO437" s="5">
        <f>Target_CC[[#This Row],[Est_Sust_POTS Apr]]</f>
        <v>7323830</v>
      </c>
      <c r="CP437" s="5">
        <f>Target_CC[[#This Row],[Est_Sust_POTS Mei]]</f>
        <v>7323830</v>
      </c>
      <c r="CQ437" s="5">
        <f>Target_CC[[#This Row],[Est_Sust_POTS Jun]]</f>
        <v>7323830</v>
      </c>
      <c r="CR437" s="5">
        <f>Target_CC[[#This Row],[Est_Sust_POTS Jul]]</f>
        <v>7323830</v>
      </c>
      <c r="CS437" s="5">
        <f>Target_CC[[#This Row],[Est_Sust_POTS Agu]]</f>
        <v>7323830</v>
      </c>
      <c r="CT437" s="5">
        <f>Target_CC[[#This Row],[Est_Sust_POTS Sep]]</f>
        <v>7323830</v>
      </c>
      <c r="CU437" s="5">
        <f>Target_CC[[#This Row],[Est_Sust_POTS Okt]]</f>
        <v>7323830</v>
      </c>
      <c r="CV437" s="5">
        <f>Target_CC[[#This Row],[Est_Sust_POTS Nov]]</f>
        <v>7323830</v>
      </c>
      <c r="CW437" s="5">
        <f>SUM(Target_CC[[#This Row],[Est_Sust_POTS Jan]:[Est_Sust_POTS Des]])</f>
        <v>89057403</v>
      </c>
      <c r="CX437" s="5"/>
      <c r="CY437" s="5">
        <v>0</v>
      </c>
      <c r="CZ437" s="5">
        <v>0</v>
      </c>
      <c r="DA437" s="5">
        <v>0</v>
      </c>
      <c r="DB437" s="5"/>
      <c r="DC437" s="5"/>
      <c r="DD437" s="5"/>
      <c r="DE437" s="5"/>
      <c r="DF437" s="5"/>
      <c r="DG437" s="5"/>
      <c r="DH437" s="5"/>
      <c r="DI437" s="5"/>
      <c r="DJ437" s="5">
        <f>SUM(Target_CC[[#This Row],[BC_Jan]:[BC_Des]])</f>
        <v>0</v>
      </c>
      <c r="DK437" s="5"/>
      <c r="DL437" s="5"/>
      <c r="DM437" s="5"/>
      <c r="DN437" s="5"/>
      <c r="DO437" s="5"/>
      <c r="DP437" s="5"/>
      <c r="DQ437" s="5"/>
      <c r="DR437" s="5"/>
      <c r="DS437" s="5"/>
      <c r="DT437" s="5"/>
      <c r="DU437" s="5"/>
      <c r="DV437" s="5"/>
      <c r="DW437" s="5"/>
      <c r="DX437" s="5" t="s">
        <v>160</v>
      </c>
    </row>
    <row r="438" spans="2:128" x14ac:dyDescent="0.3">
      <c r="B438">
        <v>4632942</v>
      </c>
      <c r="C438" t="s">
        <v>713</v>
      </c>
      <c r="D438" t="s">
        <v>331</v>
      </c>
      <c r="E438" t="s">
        <v>318</v>
      </c>
      <c r="F438" t="s">
        <v>296</v>
      </c>
      <c r="G438" t="s">
        <v>22</v>
      </c>
      <c r="H438" t="s">
        <v>159</v>
      </c>
      <c r="I438" t="s">
        <v>29</v>
      </c>
      <c r="J438" s="5">
        <v>18562111.819689192</v>
      </c>
      <c r="K438" s="5">
        <v>8283689.4799999995</v>
      </c>
      <c r="L438" s="5">
        <v>8221505.0060000001</v>
      </c>
      <c r="M438" s="5">
        <v>8233439.4000000004</v>
      </c>
      <c r="N438" s="5">
        <v>8221505.0060000001</v>
      </c>
      <c r="O438" s="5">
        <v>8185701.824</v>
      </c>
      <c r="P438" s="5">
        <v>8149898.642</v>
      </c>
      <c r="Q438" s="5">
        <v>8209570.6119999997</v>
      </c>
      <c r="R438" s="5">
        <v>8257308.1879999992</v>
      </c>
      <c r="S438" s="5">
        <v>8245373.7940000007</v>
      </c>
      <c r="T438" s="5">
        <v>8245373.7940000007</v>
      </c>
      <c r="U438" s="5">
        <v>8257308.1879999992</v>
      </c>
      <c r="V438" s="5">
        <v>8233439.4000000004</v>
      </c>
      <c r="W438" s="5">
        <v>98744113.334000006</v>
      </c>
      <c r="X438" s="5">
        <v>0</v>
      </c>
      <c r="Y438" s="5">
        <v>2763436.897272951</v>
      </c>
      <c r="Z438" s="5">
        <v>2734916.9208050533</v>
      </c>
      <c r="AA438" s="5">
        <v>2149947.4537256914</v>
      </c>
      <c r="AB438" s="5">
        <v>2344926.6548865084</v>
      </c>
      <c r="AC438" s="5">
        <v>2286214.1594197741</v>
      </c>
      <c r="AD438" s="5">
        <v>2841462.909139696</v>
      </c>
      <c r="AE438" s="5">
        <v>2393076.5556853763</v>
      </c>
      <c r="AF438" s="5">
        <v>2862441.6552659268</v>
      </c>
      <c r="AG438" s="5">
        <v>2882882.0348678278</v>
      </c>
      <c r="AH438" s="5">
        <v>2447841.1951077878</v>
      </c>
      <c r="AI438" s="5">
        <v>2492357.8139033075</v>
      </c>
      <c r="AJ438" s="5">
        <v>28199504.2500799</v>
      </c>
      <c r="AK438" s="5">
        <v>8283689.4799999995</v>
      </c>
      <c r="AL438" s="5">
        <v>10984941.903272951</v>
      </c>
      <c r="AM438" s="5">
        <v>10968356.320805054</v>
      </c>
      <c r="AN438" s="5">
        <v>10371452.459725691</v>
      </c>
      <c r="AO438" s="5">
        <v>10530628.478886507</v>
      </c>
      <c r="AP438" s="5">
        <v>10436112.801419774</v>
      </c>
      <c r="AQ438" s="5">
        <v>11051033.521139696</v>
      </c>
      <c r="AR438" s="5">
        <v>10650384.743685376</v>
      </c>
      <c r="AS438" s="5">
        <v>11107815.449265927</v>
      </c>
      <c r="AT438" s="5">
        <v>11128255.828867828</v>
      </c>
      <c r="AU438" s="5">
        <v>10705149.383107787</v>
      </c>
      <c r="AV438" s="5">
        <v>10725797.213903308</v>
      </c>
      <c r="AW438" s="5">
        <f>SUM(Target_CC[[#This Row],[Target_Jan]:[Target_Des]])</f>
        <v>126943617.58407989</v>
      </c>
      <c r="AX438" s="5">
        <v>0</v>
      </c>
      <c r="AY438" s="5">
        <v>0</v>
      </c>
      <c r="AZ438" s="5">
        <v>0</v>
      </c>
      <c r="BA438" s="5">
        <v>0</v>
      </c>
      <c r="BB438" s="5">
        <v>0</v>
      </c>
      <c r="BC438" s="5">
        <v>0</v>
      </c>
      <c r="BD438" s="5">
        <v>0</v>
      </c>
      <c r="BE438" s="5">
        <v>0</v>
      </c>
      <c r="BF438" s="5">
        <v>0</v>
      </c>
      <c r="BG438" s="5">
        <v>0</v>
      </c>
      <c r="BH438" s="5">
        <v>0</v>
      </c>
      <c r="BI438" s="5">
        <v>0</v>
      </c>
      <c r="BJ438" s="5">
        <f>SUM(Target_CC[[#This Row],[Target_NGTMA_Jan]:[Target_NGTMA_Des]])</f>
        <v>0</v>
      </c>
      <c r="BK438" s="5">
        <v>8029521</v>
      </c>
      <c r="BL438" s="5">
        <v>7995436</v>
      </c>
      <c r="BM438" s="5">
        <v>8006495</v>
      </c>
      <c r="BN438" s="5">
        <f>Target_CC[[#This Row],[Est_Sust_NP Apr]]+Target_CC[[#This Row],[Est_Sust_POTS Apr]]+Target_CC[[#This Row],[BC_Apr]]</f>
        <v>7819906</v>
      </c>
      <c r="BO438" s="5">
        <f>Target_CC[[#This Row],[Est_Sust_NP Mei]]+Target_CC[[#This Row],[Est_Sust_POTS Mei]]+Target_CC[[#This Row],[BC_Mei]]</f>
        <v>7819906</v>
      </c>
      <c r="BP438" s="5">
        <f>Target_CC[[#This Row],[Est_Sust_NP Jun]]+Target_CC[[#This Row],[Est_Sust_POTS Jun]]+Target_CC[[#This Row],[BC_Jun]]</f>
        <v>7819906</v>
      </c>
      <c r="BQ438" s="5">
        <f>Target_CC[[#This Row],[Est_Sust_NP Jul]]+Target_CC[[#This Row],[Est_Sust_POTS Jul]]+Target_CC[[#This Row],[BC_Jul]]</f>
        <v>7819906</v>
      </c>
      <c r="BR438" s="5">
        <f>Target_CC[[#This Row],[Est_Sust_NP Agu]]+Target_CC[[#This Row],[Est_Sust_POTS Agu]]+Target_CC[[#This Row],[BC_Agu]]</f>
        <v>7819906</v>
      </c>
      <c r="BS438" s="5">
        <f>Target_CC[[#This Row],[Est_Sust_NP Sep]]+Target_CC[[#This Row],[Est_Sust_POTS Sep]]+Target_CC[[#This Row],[BC_Sep]]</f>
        <v>7819906</v>
      </c>
      <c r="BT438" s="5">
        <f>Target_CC[[#This Row],[Est_Sust_NP Okt]]+Target_CC[[#This Row],[Est_Sust_POTS Okt]]+Target_CC[[#This Row],[BC_Okt]]</f>
        <v>7819906</v>
      </c>
      <c r="BU438" s="5">
        <f>Target_CC[[#This Row],[Est_Sust_NP Nov]]+Target_CC[[#This Row],[Est_Sust_POTS Nov]]+Target_CC[[#This Row],[BC_Nov]]</f>
        <v>7819906</v>
      </c>
      <c r="BV438" s="5">
        <f>Target_CC[[#This Row],[Est_Sust_NP Des]]+Target_CC[[#This Row],[Est_Sust_POTS Des]]+Target_CC[[#This Row],[BC_Des]]</f>
        <v>7819906</v>
      </c>
      <c r="BW438" s="5">
        <f>SUM(Target_CC[[#This Row],[Real_Jan]:[Real_Des]])</f>
        <v>94410606</v>
      </c>
      <c r="BX438" s="5">
        <v>6945000</v>
      </c>
      <c r="BY438" s="5">
        <v>6945000</v>
      </c>
      <c r="BZ438" s="5">
        <v>6945000</v>
      </c>
      <c r="CA438" s="5">
        <f>Target_CC[[#This Row],[Est_Sust_NP Mar]]*95%</f>
        <v>6597750</v>
      </c>
      <c r="CB438" s="5">
        <f>Target_CC[[#This Row],[Est_Sust_NP Apr]]</f>
        <v>6597750</v>
      </c>
      <c r="CC438" s="5">
        <f>Target_CC[[#This Row],[Est_Sust_NP Mei]]</f>
        <v>6597750</v>
      </c>
      <c r="CD438" s="5">
        <f>Target_CC[[#This Row],[Est_Sust_NP Jun]]</f>
        <v>6597750</v>
      </c>
      <c r="CE438" s="5">
        <f>Target_CC[[#This Row],[Est_Sust_NP Jul]]</f>
        <v>6597750</v>
      </c>
      <c r="CF438" s="5">
        <f>Target_CC[[#This Row],[Est_Sust_NP Agu]]</f>
        <v>6597750</v>
      </c>
      <c r="CG438" s="5">
        <f>Target_CC[[#This Row],[Est_Sust_NP Sep]]</f>
        <v>6597750</v>
      </c>
      <c r="CH438" s="5">
        <f>Target_CC[[#This Row],[Est_Sust_NP Okt]]</f>
        <v>6597750</v>
      </c>
      <c r="CI438" s="5">
        <f>Target_CC[[#This Row],[Est_Sust_NP Nov]]</f>
        <v>6597750</v>
      </c>
      <c r="CJ438" s="5">
        <f>SUM(Target_CC[[#This Row],[Est_Sust_NP Jan]:[Est_Sust_NP Des]])</f>
        <v>80214750</v>
      </c>
      <c r="CK438" s="5">
        <v>1230441</v>
      </c>
      <c r="CL438" s="5">
        <v>1197841</v>
      </c>
      <c r="CM438" s="5">
        <v>1222156</v>
      </c>
      <c r="CN438" s="5">
        <f>Target_CC[[#This Row],[Est_Sust_POTS Mar]]</f>
        <v>1222156</v>
      </c>
      <c r="CO438" s="5">
        <f>Target_CC[[#This Row],[Est_Sust_POTS Apr]]</f>
        <v>1222156</v>
      </c>
      <c r="CP438" s="5">
        <f>Target_CC[[#This Row],[Est_Sust_POTS Mei]]</f>
        <v>1222156</v>
      </c>
      <c r="CQ438" s="5">
        <f>Target_CC[[#This Row],[Est_Sust_POTS Jun]]</f>
        <v>1222156</v>
      </c>
      <c r="CR438" s="5">
        <f>Target_CC[[#This Row],[Est_Sust_POTS Jul]]</f>
        <v>1222156</v>
      </c>
      <c r="CS438" s="5">
        <f>Target_CC[[#This Row],[Est_Sust_POTS Agu]]</f>
        <v>1222156</v>
      </c>
      <c r="CT438" s="5">
        <f>Target_CC[[#This Row],[Est_Sust_POTS Sep]]</f>
        <v>1222156</v>
      </c>
      <c r="CU438" s="5">
        <f>Target_CC[[#This Row],[Est_Sust_POTS Okt]]</f>
        <v>1222156</v>
      </c>
      <c r="CV438" s="5">
        <f>Target_CC[[#This Row],[Est_Sust_POTS Nov]]</f>
        <v>1222156</v>
      </c>
      <c r="CW438" s="5">
        <f>SUM(Target_CC[[#This Row],[Est_Sust_POTS Jan]:[Est_Sust_POTS Des]])</f>
        <v>14649842</v>
      </c>
      <c r="CX438" s="5"/>
      <c r="CY438" s="5">
        <v>0</v>
      </c>
      <c r="CZ438" s="5">
        <v>0</v>
      </c>
      <c r="DA438" s="5">
        <v>0</v>
      </c>
      <c r="DB438" s="5"/>
      <c r="DC438" s="5"/>
      <c r="DD438" s="5"/>
      <c r="DE438" s="5"/>
      <c r="DF438" s="5"/>
      <c r="DG438" s="5"/>
      <c r="DH438" s="5"/>
      <c r="DI438" s="5"/>
      <c r="DJ438" s="5">
        <f>SUM(Target_CC[[#This Row],[BC_Jan]:[BC_Des]])</f>
        <v>0</v>
      </c>
      <c r="DK438" s="5"/>
      <c r="DL438" s="5"/>
      <c r="DM438" s="5"/>
      <c r="DN438" s="5"/>
      <c r="DO438" s="5"/>
      <c r="DP438" s="5"/>
      <c r="DQ438" s="5"/>
      <c r="DR438" s="5"/>
      <c r="DS438" s="5"/>
      <c r="DT438" s="5"/>
      <c r="DU438" s="5"/>
      <c r="DV438" s="5"/>
      <c r="DW438" s="5"/>
      <c r="DX438" s="5" t="s">
        <v>160</v>
      </c>
    </row>
    <row r="439" spans="2:128" x14ac:dyDescent="0.3">
      <c r="B439">
        <v>19200106</v>
      </c>
      <c r="C439" t="s">
        <v>714</v>
      </c>
      <c r="D439" t="s">
        <v>442</v>
      </c>
      <c r="E439" t="s">
        <v>299</v>
      </c>
      <c r="F439" t="s">
        <v>363</v>
      </c>
      <c r="G439" t="s">
        <v>25</v>
      </c>
      <c r="H439" t="s">
        <v>159</v>
      </c>
      <c r="I439" t="s">
        <v>29</v>
      </c>
      <c r="J439" s="5">
        <v>116480332.44283772</v>
      </c>
      <c r="K439" s="5">
        <v>7967163</v>
      </c>
      <c r="L439" s="5">
        <v>7967163</v>
      </c>
      <c r="M439" s="5">
        <v>7648476.4799999995</v>
      </c>
      <c r="N439" s="5">
        <v>8043647.7648</v>
      </c>
      <c r="O439" s="5">
        <v>7649241.3276479999</v>
      </c>
      <c r="P439" s="5">
        <v>7645297.2632764792</v>
      </c>
      <c r="Q439" s="5">
        <v>9238690.4226327632</v>
      </c>
      <c r="R439" s="5">
        <v>8059549.9042263273</v>
      </c>
      <c r="S439" s="5">
        <v>8446116.6490422636</v>
      </c>
      <c r="T439" s="5">
        <v>9246698.6164904218</v>
      </c>
      <c r="U439" s="5">
        <v>8059629.9861649042</v>
      </c>
      <c r="V439" s="5">
        <v>8844475.5998616498</v>
      </c>
      <c r="W439" s="5">
        <v>98816150.014142811</v>
      </c>
      <c r="X439" s="5">
        <v>195677.31177363481</v>
      </c>
      <c r="Y439" s="5">
        <v>1144707.4203836017</v>
      </c>
      <c r="Z439" s="5">
        <v>1045901.8483964982</v>
      </c>
      <c r="AA439" s="5">
        <v>721939.152431831</v>
      </c>
      <c r="AB439" s="5">
        <v>975494.62267306948</v>
      </c>
      <c r="AC439" s="5">
        <v>1410308.3261795545</v>
      </c>
      <c r="AD439" s="5">
        <v>1659722.9326777456</v>
      </c>
      <c r="AE439" s="5">
        <v>1833630.2557325605</v>
      </c>
      <c r="AF439" s="5">
        <v>1502004.3965113549</v>
      </c>
      <c r="AG439" s="5">
        <v>1848028.2105117454</v>
      </c>
      <c r="AH439" s="5">
        <v>2487921.0451381383</v>
      </c>
      <c r="AI439" s="5">
        <v>1557957.7375210193</v>
      </c>
      <c r="AJ439" s="5">
        <v>16383293.259930756</v>
      </c>
      <c r="AK439" s="5">
        <v>8162840.3117736345</v>
      </c>
      <c r="AL439" s="5">
        <v>9111870.4203836024</v>
      </c>
      <c r="AM439" s="5">
        <v>8694378.3283964973</v>
      </c>
      <c r="AN439" s="5">
        <v>8765586.9172318317</v>
      </c>
      <c r="AO439" s="5">
        <v>8624735.950321069</v>
      </c>
      <c r="AP439" s="5">
        <v>9055605.589456033</v>
      </c>
      <c r="AQ439" s="5">
        <v>10898413.355310509</v>
      </c>
      <c r="AR439" s="5">
        <v>9893180.1599588878</v>
      </c>
      <c r="AS439" s="5">
        <v>9948121.045553619</v>
      </c>
      <c r="AT439" s="5">
        <v>11094726.827002168</v>
      </c>
      <c r="AU439" s="5">
        <v>10547551.031303043</v>
      </c>
      <c r="AV439" s="5">
        <v>10402433.337382669</v>
      </c>
      <c r="AW439" s="5">
        <f>SUM(Target_CC[[#This Row],[Target_Jan]:[Target_Des]])</f>
        <v>115199443.27407359</v>
      </c>
      <c r="AX439" s="5">
        <v>792396.75529236195</v>
      </c>
      <c r="AY439" s="5">
        <v>6032290.547343405</v>
      </c>
      <c r="AZ439" s="5">
        <v>1721168.2227272117</v>
      </c>
      <c r="BA439" s="5">
        <v>3730263.1812121775</v>
      </c>
      <c r="BB439" s="5">
        <v>4356146.5649457099</v>
      </c>
      <c r="BC439" s="5">
        <v>4727385.5144472579</v>
      </c>
      <c r="BD439" s="5">
        <v>304335.51175167295</v>
      </c>
      <c r="BE439" s="5">
        <v>6178364.2199487239</v>
      </c>
      <c r="BF439" s="5">
        <v>2219161.1340547749</v>
      </c>
      <c r="BG439" s="5">
        <v>6294176.2929679696</v>
      </c>
      <c r="BH439" s="5">
        <v>4667404.7998496499</v>
      </c>
      <c r="BI439" s="5">
        <v>3677144.2621599752</v>
      </c>
      <c r="BJ439" s="5">
        <f>SUM(Target_CC[[#This Row],[Target_NGTMA_Jan]:[Target_NGTMA_Des]])</f>
        <v>44700237.006700888</v>
      </c>
      <c r="BK439" s="5">
        <v>7991603</v>
      </c>
      <c r="BL439" s="5">
        <v>4513476</v>
      </c>
      <c r="BM439" s="5">
        <v>4275135</v>
      </c>
      <c r="BN439" s="5">
        <f>Target_CC[[#This Row],[Est_Sust_NP Apr]]+Target_CC[[#This Row],[Est_Sust_POTS Apr]]+Target_CC[[#This Row],[BC_Apr]]</f>
        <v>4555658</v>
      </c>
      <c r="BO439" s="5">
        <f>Target_CC[[#This Row],[Est_Sust_NP Mei]]+Target_CC[[#This Row],[Est_Sust_POTS Mei]]+Target_CC[[#This Row],[BC_Mei]]</f>
        <v>4555658</v>
      </c>
      <c r="BP439" s="5">
        <f>Target_CC[[#This Row],[Est_Sust_NP Jun]]+Target_CC[[#This Row],[Est_Sust_POTS Jun]]+Target_CC[[#This Row],[BC_Jun]]</f>
        <v>4555658</v>
      </c>
      <c r="BQ439" s="5">
        <f>Target_CC[[#This Row],[Est_Sust_NP Jul]]+Target_CC[[#This Row],[Est_Sust_POTS Jul]]+Target_CC[[#This Row],[BC_Jul]]</f>
        <v>4555658</v>
      </c>
      <c r="BR439" s="5">
        <f>Target_CC[[#This Row],[Est_Sust_NP Agu]]+Target_CC[[#This Row],[Est_Sust_POTS Agu]]+Target_CC[[#This Row],[BC_Agu]]</f>
        <v>4555658</v>
      </c>
      <c r="BS439" s="5">
        <f>Target_CC[[#This Row],[Est_Sust_NP Sep]]+Target_CC[[#This Row],[Est_Sust_POTS Sep]]+Target_CC[[#This Row],[BC_Sep]]</f>
        <v>4555658</v>
      </c>
      <c r="BT439" s="5">
        <f>Target_CC[[#This Row],[Est_Sust_NP Okt]]+Target_CC[[#This Row],[Est_Sust_POTS Okt]]+Target_CC[[#This Row],[BC_Okt]]</f>
        <v>4555658</v>
      </c>
      <c r="BU439" s="5">
        <f>Target_CC[[#This Row],[Est_Sust_NP Nov]]+Target_CC[[#This Row],[Est_Sust_POTS Nov]]+Target_CC[[#This Row],[BC_Nov]]</f>
        <v>4555658</v>
      </c>
      <c r="BV439" s="5">
        <f>Target_CC[[#This Row],[Est_Sust_NP Des]]+Target_CC[[#This Row],[Est_Sust_POTS Des]]+Target_CC[[#This Row],[BC_Des]]</f>
        <v>4555658</v>
      </c>
      <c r="BW439" s="5">
        <f>SUM(Target_CC[[#This Row],[Real_Jan]:[Real_Des]])</f>
        <v>57781136</v>
      </c>
      <c r="BX439" s="5">
        <v>0</v>
      </c>
      <c r="BY439" s="5">
        <v>0</v>
      </c>
      <c r="BZ439" s="5">
        <v>0</v>
      </c>
      <c r="CA439" s="5">
        <f>Target_CC[[#This Row],[Est_Sust_NP Mar]]*95%</f>
        <v>0</v>
      </c>
      <c r="CB439" s="5">
        <f>Target_CC[[#This Row],[Est_Sust_NP Apr]]</f>
        <v>0</v>
      </c>
      <c r="CC439" s="5">
        <f>Target_CC[[#This Row],[Est_Sust_NP Mei]]</f>
        <v>0</v>
      </c>
      <c r="CD439" s="5">
        <f>Target_CC[[#This Row],[Est_Sust_NP Jun]]</f>
        <v>0</v>
      </c>
      <c r="CE439" s="5">
        <f>Target_CC[[#This Row],[Est_Sust_NP Jul]]</f>
        <v>0</v>
      </c>
      <c r="CF439" s="5">
        <f>Target_CC[[#This Row],[Est_Sust_NP Agu]]</f>
        <v>0</v>
      </c>
      <c r="CG439" s="5">
        <f>Target_CC[[#This Row],[Est_Sust_NP Sep]]</f>
        <v>0</v>
      </c>
      <c r="CH439" s="5">
        <f>Target_CC[[#This Row],[Est_Sust_NP Okt]]</f>
        <v>0</v>
      </c>
      <c r="CI439" s="5">
        <f>Target_CC[[#This Row],[Est_Sust_NP Nov]]</f>
        <v>0</v>
      </c>
      <c r="CJ439" s="5">
        <f>SUM(Target_CC[[#This Row],[Est_Sust_NP Jan]:[Est_Sust_NP Des]])</f>
        <v>0</v>
      </c>
      <c r="CK439" s="5">
        <v>8295979</v>
      </c>
      <c r="CL439" s="5">
        <v>4541872</v>
      </c>
      <c r="CM439" s="5">
        <v>4555658</v>
      </c>
      <c r="CN439" s="5">
        <f>Target_CC[[#This Row],[Est_Sust_POTS Mar]]</f>
        <v>4555658</v>
      </c>
      <c r="CO439" s="5">
        <f>Target_CC[[#This Row],[Est_Sust_POTS Apr]]</f>
        <v>4555658</v>
      </c>
      <c r="CP439" s="5">
        <f>Target_CC[[#This Row],[Est_Sust_POTS Mei]]</f>
        <v>4555658</v>
      </c>
      <c r="CQ439" s="5">
        <f>Target_CC[[#This Row],[Est_Sust_POTS Jun]]</f>
        <v>4555658</v>
      </c>
      <c r="CR439" s="5">
        <f>Target_CC[[#This Row],[Est_Sust_POTS Jul]]</f>
        <v>4555658</v>
      </c>
      <c r="CS439" s="5">
        <f>Target_CC[[#This Row],[Est_Sust_POTS Agu]]</f>
        <v>4555658</v>
      </c>
      <c r="CT439" s="5">
        <f>Target_CC[[#This Row],[Est_Sust_POTS Sep]]</f>
        <v>4555658</v>
      </c>
      <c r="CU439" s="5">
        <f>Target_CC[[#This Row],[Est_Sust_POTS Okt]]</f>
        <v>4555658</v>
      </c>
      <c r="CV439" s="5">
        <f>Target_CC[[#This Row],[Est_Sust_POTS Nov]]</f>
        <v>4555658</v>
      </c>
      <c r="CW439" s="5">
        <f>SUM(Target_CC[[#This Row],[Est_Sust_POTS Jan]:[Est_Sust_POTS Des]])</f>
        <v>58394431</v>
      </c>
      <c r="CX439" s="5"/>
      <c r="CY439" s="5">
        <v>0</v>
      </c>
      <c r="CZ439" s="5">
        <v>0</v>
      </c>
      <c r="DA439" s="5">
        <v>0</v>
      </c>
      <c r="DB439" s="5"/>
      <c r="DC439" s="5"/>
      <c r="DD439" s="5"/>
      <c r="DE439" s="5"/>
      <c r="DF439" s="5"/>
      <c r="DG439" s="5"/>
      <c r="DH439" s="5"/>
      <c r="DI439" s="5"/>
      <c r="DJ439" s="5">
        <f>SUM(Target_CC[[#This Row],[BC_Jan]:[BC_Des]])</f>
        <v>0</v>
      </c>
      <c r="DK439" s="5"/>
      <c r="DL439" s="5"/>
      <c r="DM439" s="5"/>
      <c r="DN439" s="5"/>
      <c r="DO439" s="5"/>
      <c r="DP439" s="5"/>
      <c r="DQ439" s="5"/>
      <c r="DR439" s="5"/>
      <c r="DS439" s="5"/>
      <c r="DT439" s="5"/>
      <c r="DU439" s="5"/>
      <c r="DV439" s="5"/>
      <c r="DW439" s="5"/>
      <c r="DX439" s="5" t="s">
        <v>160</v>
      </c>
    </row>
    <row r="440" spans="2:128" x14ac:dyDescent="0.3">
      <c r="B440">
        <v>19649632</v>
      </c>
      <c r="C440" t="s">
        <v>715</v>
      </c>
      <c r="D440" t="s">
        <v>716</v>
      </c>
      <c r="E440" t="s">
        <v>578</v>
      </c>
      <c r="F440" t="s">
        <v>309</v>
      </c>
      <c r="G440" t="s">
        <v>25</v>
      </c>
      <c r="H440" t="s">
        <v>159</v>
      </c>
      <c r="I440" t="s">
        <v>29</v>
      </c>
      <c r="J440" s="5">
        <v>4096891.1181104248</v>
      </c>
      <c r="K440" s="5">
        <v>5084329.3372727269</v>
      </c>
      <c r="L440" s="5">
        <v>5351925.6181818172</v>
      </c>
      <c r="M440" s="5">
        <v>4816733.0563636357</v>
      </c>
      <c r="N440" s="5">
        <v>4281540.4945454542</v>
      </c>
      <c r="O440" s="5">
        <v>4549136.7754545454</v>
      </c>
      <c r="P440" s="5">
        <v>4816733.0563636357</v>
      </c>
      <c r="Q440" s="5">
        <v>6154714.46090909</v>
      </c>
      <c r="R440" s="5">
        <v>5619521.8990909085</v>
      </c>
      <c r="S440" s="5">
        <v>5619521.8990909085</v>
      </c>
      <c r="T440" s="5">
        <v>6154714.46090909</v>
      </c>
      <c r="U440" s="5">
        <v>5351925.6181818172</v>
      </c>
      <c r="V440" s="5">
        <v>5619521.8990909085</v>
      </c>
      <c r="W440" s="5">
        <v>63420318.575454533</v>
      </c>
      <c r="X440" s="5">
        <v>681315.00461561559</v>
      </c>
      <c r="Y440" s="5">
        <v>724543.01516859955</v>
      </c>
      <c r="Z440" s="5">
        <v>953334.75126567832</v>
      </c>
      <c r="AA440" s="5">
        <v>971975.71870111686</v>
      </c>
      <c r="AB440" s="5">
        <v>1271328.0471970988</v>
      </c>
      <c r="AC440" s="5">
        <v>1187870.4990532026</v>
      </c>
      <c r="AD440" s="5">
        <v>1043117.2820481756</v>
      </c>
      <c r="AE440" s="5">
        <v>1179984.9472051274</v>
      </c>
      <c r="AF440" s="5">
        <v>1024578.9565554536</v>
      </c>
      <c r="AG440" s="5">
        <v>1078282.5007694</v>
      </c>
      <c r="AH440" s="5">
        <v>1324828.0799800737</v>
      </c>
      <c r="AI440" s="5">
        <v>1571810.1484094274</v>
      </c>
      <c r="AJ440" s="5">
        <v>13012968.95096897</v>
      </c>
      <c r="AK440" s="5">
        <v>5765644.3418883421</v>
      </c>
      <c r="AL440" s="5">
        <v>6076468.633350417</v>
      </c>
      <c r="AM440" s="5">
        <v>5770067.8076293143</v>
      </c>
      <c r="AN440" s="5">
        <v>5253516.2132465709</v>
      </c>
      <c r="AO440" s="5">
        <v>5820464.8226516442</v>
      </c>
      <c r="AP440" s="5">
        <v>6004603.5554168383</v>
      </c>
      <c r="AQ440" s="5">
        <v>7197831.742957266</v>
      </c>
      <c r="AR440" s="5">
        <v>6799506.8462960357</v>
      </c>
      <c r="AS440" s="5">
        <v>6644100.8556463625</v>
      </c>
      <c r="AT440" s="5">
        <v>7232996.96167849</v>
      </c>
      <c r="AU440" s="5">
        <v>6676753.6981618907</v>
      </c>
      <c r="AV440" s="5">
        <v>7191332.0475003356</v>
      </c>
      <c r="AW440" s="5">
        <f>SUM(Target_CC[[#This Row],[Target_Jan]:[Target_Des]])</f>
        <v>76433287.526423514</v>
      </c>
      <c r="AX440" s="5">
        <v>0</v>
      </c>
      <c r="AY440" s="5">
        <v>0</v>
      </c>
      <c r="AZ440" s="5">
        <v>0</v>
      </c>
      <c r="BA440" s="5">
        <v>0</v>
      </c>
      <c r="BB440" s="5">
        <v>0</v>
      </c>
      <c r="BC440" s="5">
        <v>0</v>
      </c>
      <c r="BD440" s="5">
        <v>0</v>
      </c>
      <c r="BE440" s="5">
        <v>0</v>
      </c>
      <c r="BF440" s="5">
        <v>0</v>
      </c>
      <c r="BG440" s="5">
        <v>0</v>
      </c>
      <c r="BH440" s="5">
        <v>0</v>
      </c>
      <c r="BI440" s="5">
        <v>0</v>
      </c>
      <c r="BJ440" s="5">
        <f>SUM(Target_CC[[#This Row],[Target_NGTMA_Jan]:[Target_NGTMA_Des]])</f>
        <v>0</v>
      </c>
      <c r="BK440" s="5">
        <v>8052169</v>
      </c>
      <c r="BL440" s="5">
        <v>7982734</v>
      </c>
      <c r="BM440" s="5">
        <v>8012401</v>
      </c>
      <c r="BN440" s="5">
        <f>Target_CC[[#This Row],[Est_Sust_NP Apr]]+Target_CC[[#This Row],[Est_Sust_POTS Apr]]+Target_CC[[#This Row],[BC_Apr]]</f>
        <v>8373762</v>
      </c>
      <c r="BO440" s="5">
        <f>Target_CC[[#This Row],[Est_Sust_NP Mei]]+Target_CC[[#This Row],[Est_Sust_POTS Mei]]+Target_CC[[#This Row],[BC_Mei]]</f>
        <v>8373762</v>
      </c>
      <c r="BP440" s="5">
        <f>Target_CC[[#This Row],[Est_Sust_NP Jun]]+Target_CC[[#This Row],[Est_Sust_POTS Jun]]+Target_CC[[#This Row],[BC_Jun]]</f>
        <v>8373762</v>
      </c>
      <c r="BQ440" s="5">
        <f>Target_CC[[#This Row],[Est_Sust_NP Jul]]+Target_CC[[#This Row],[Est_Sust_POTS Jul]]+Target_CC[[#This Row],[BC_Jul]]</f>
        <v>8373762</v>
      </c>
      <c r="BR440" s="5">
        <f>Target_CC[[#This Row],[Est_Sust_NP Agu]]+Target_CC[[#This Row],[Est_Sust_POTS Agu]]+Target_CC[[#This Row],[BC_Agu]]</f>
        <v>8373762</v>
      </c>
      <c r="BS440" s="5">
        <f>Target_CC[[#This Row],[Est_Sust_NP Sep]]+Target_CC[[#This Row],[Est_Sust_POTS Sep]]+Target_CC[[#This Row],[BC_Sep]]</f>
        <v>8373762</v>
      </c>
      <c r="BT440" s="5">
        <f>Target_CC[[#This Row],[Est_Sust_NP Okt]]+Target_CC[[#This Row],[Est_Sust_POTS Okt]]+Target_CC[[#This Row],[BC_Okt]]</f>
        <v>8373762</v>
      </c>
      <c r="BU440" s="5">
        <f>Target_CC[[#This Row],[Est_Sust_NP Nov]]+Target_CC[[#This Row],[Est_Sust_POTS Nov]]+Target_CC[[#This Row],[BC_Nov]]</f>
        <v>8373762</v>
      </c>
      <c r="BV440" s="5">
        <f>Target_CC[[#This Row],[Est_Sust_NP Des]]+Target_CC[[#This Row],[Est_Sust_POTS Des]]+Target_CC[[#This Row],[BC_Des]]</f>
        <v>8373762</v>
      </c>
      <c r="BW440" s="5">
        <f>SUM(Target_CC[[#This Row],[Real_Jan]:[Real_Des]])</f>
        <v>99411162</v>
      </c>
      <c r="BX440" s="5">
        <v>0</v>
      </c>
      <c r="BY440" s="5">
        <v>0</v>
      </c>
      <c r="BZ440" s="5">
        <v>0</v>
      </c>
      <c r="CA440" s="5">
        <f>Target_CC[[#This Row],[Est_Sust_NP Mar]]*95%</f>
        <v>0</v>
      </c>
      <c r="CB440" s="5">
        <f>Target_CC[[#This Row],[Est_Sust_NP Apr]]</f>
        <v>0</v>
      </c>
      <c r="CC440" s="5">
        <f>Target_CC[[#This Row],[Est_Sust_NP Mei]]</f>
        <v>0</v>
      </c>
      <c r="CD440" s="5">
        <f>Target_CC[[#This Row],[Est_Sust_NP Jun]]</f>
        <v>0</v>
      </c>
      <c r="CE440" s="5">
        <f>Target_CC[[#This Row],[Est_Sust_NP Jul]]</f>
        <v>0</v>
      </c>
      <c r="CF440" s="5">
        <f>Target_CC[[#This Row],[Est_Sust_NP Agu]]</f>
        <v>0</v>
      </c>
      <c r="CG440" s="5">
        <f>Target_CC[[#This Row],[Est_Sust_NP Sep]]</f>
        <v>0</v>
      </c>
      <c r="CH440" s="5">
        <f>Target_CC[[#This Row],[Est_Sust_NP Okt]]</f>
        <v>0</v>
      </c>
      <c r="CI440" s="5">
        <f>Target_CC[[#This Row],[Est_Sust_NP Nov]]</f>
        <v>0</v>
      </c>
      <c r="CJ440" s="5">
        <f>SUM(Target_CC[[#This Row],[Est_Sust_NP Jan]:[Est_Sust_NP Des]])</f>
        <v>0</v>
      </c>
      <c r="CK440" s="5">
        <v>8406640</v>
      </c>
      <c r="CL440" s="5">
        <v>8394139</v>
      </c>
      <c r="CM440" s="5">
        <v>8373762</v>
      </c>
      <c r="CN440" s="5">
        <f>Target_CC[[#This Row],[Est_Sust_POTS Mar]]</f>
        <v>8373762</v>
      </c>
      <c r="CO440" s="5">
        <f>Target_CC[[#This Row],[Est_Sust_POTS Apr]]</f>
        <v>8373762</v>
      </c>
      <c r="CP440" s="5">
        <f>Target_CC[[#This Row],[Est_Sust_POTS Mei]]</f>
        <v>8373762</v>
      </c>
      <c r="CQ440" s="5">
        <f>Target_CC[[#This Row],[Est_Sust_POTS Jun]]</f>
        <v>8373762</v>
      </c>
      <c r="CR440" s="5">
        <f>Target_CC[[#This Row],[Est_Sust_POTS Jul]]</f>
        <v>8373762</v>
      </c>
      <c r="CS440" s="5">
        <f>Target_CC[[#This Row],[Est_Sust_POTS Agu]]</f>
        <v>8373762</v>
      </c>
      <c r="CT440" s="5">
        <f>Target_CC[[#This Row],[Est_Sust_POTS Sep]]</f>
        <v>8373762</v>
      </c>
      <c r="CU440" s="5">
        <f>Target_CC[[#This Row],[Est_Sust_POTS Okt]]</f>
        <v>8373762</v>
      </c>
      <c r="CV440" s="5">
        <f>Target_CC[[#This Row],[Est_Sust_POTS Nov]]</f>
        <v>8373762</v>
      </c>
      <c r="CW440" s="5">
        <f>SUM(Target_CC[[#This Row],[Est_Sust_POTS Jan]:[Est_Sust_POTS Des]])</f>
        <v>100538399</v>
      </c>
      <c r="CX440" s="5"/>
      <c r="CY440" s="5">
        <v>0</v>
      </c>
      <c r="CZ440" s="5">
        <v>0</v>
      </c>
      <c r="DA440" s="5">
        <v>0</v>
      </c>
      <c r="DB440" s="5"/>
      <c r="DC440" s="5"/>
      <c r="DD440" s="5"/>
      <c r="DE440" s="5"/>
      <c r="DF440" s="5"/>
      <c r="DG440" s="5"/>
      <c r="DH440" s="5"/>
      <c r="DI440" s="5"/>
      <c r="DJ440" s="5">
        <f>SUM(Target_CC[[#This Row],[BC_Jan]:[BC_Des]])</f>
        <v>0</v>
      </c>
      <c r="DK440" s="5"/>
      <c r="DL440" s="5"/>
      <c r="DM440" s="5"/>
      <c r="DN440" s="5"/>
      <c r="DO440" s="5"/>
      <c r="DP440" s="5"/>
      <c r="DQ440" s="5"/>
      <c r="DR440" s="5"/>
      <c r="DS440" s="5"/>
      <c r="DT440" s="5"/>
      <c r="DU440" s="5"/>
      <c r="DV440" s="5"/>
      <c r="DW440" s="5"/>
      <c r="DX440" s="5" t="s">
        <v>160</v>
      </c>
    </row>
    <row r="441" spans="2:128" x14ac:dyDescent="0.3">
      <c r="B441">
        <v>10104639</v>
      </c>
      <c r="C441" t="s">
        <v>717</v>
      </c>
      <c r="D441" t="s">
        <v>509</v>
      </c>
      <c r="E441" t="s">
        <v>299</v>
      </c>
      <c r="F441" t="s">
        <v>309</v>
      </c>
      <c r="G441" t="s">
        <v>25</v>
      </c>
      <c r="H441" t="s">
        <v>159</v>
      </c>
      <c r="I441" t="s">
        <v>29</v>
      </c>
      <c r="J441" s="5">
        <v>81189812.708918616</v>
      </c>
      <c r="K441" s="5">
        <v>10583773.929545455</v>
      </c>
      <c r="L441" s="5">
        <v>10937604.136363637</v>
      </c>
      <c r="M441" s="5">
        <v>10229943.722727273</v>
      </c>
      <c r="N441" s="5">
        <v>9522283.3090909086</v>
      </c>
      <c r="O441" s="5">
        <v>9876113.5159090906</v>
      </c>
      <c r="P441" s="5">
        <v>10229943.722727273</v>
      </c>
      <c r="Q441" s="5">
        <v>11999094.756818183</v>
      </c>
      <c r="R441" s="5">
        <v>11291434.343181819</v>
      </c>
      <c r="S441" s="5">
        <v>11291434.343181819</v>
      </c>
      <c r="T441" s="5">
        <v>11999094.756818183</v>
      </c>
      <c r="U441" s="5">
        <v>10937604.136363637</v>
      </c>
      <c r="V441" s="5">
        <v>11291434.343181819</v>
      </c>
      <c r="W441" s="5">
        <v>130189759.01590909</v>
      </c>
      <c r="X441" s="5">
        <v>1398609.1249178851</v>
      </c>
      <c r="Y441" s="5">
        <v>1487347.9455836066</v>
      </c>
      <c r="Z441" s="5">
        <v>1957013.5299951977</v>
      </c>
      <c r="AA441" s="5">
        <v>1995279.863447241</v>
      </c>
      <c r="AB441" s="5">
        <v>2609792.8205427709</v>
      </c>
      <c r="AC441" s="5">
        <v>2438470.4695207491</v>
      </c>
      <c r="AD441" s="5">
        <v>2141319.8581399391</v>
      </c>
      <c r="AE441" s="5">
        <v>2422282.9429067518</v>
      </c>
      <c r="AF441" s="5">
        <v>2103264.2289241306</v>
      </c>
      <c r="AG441" s="5">
        <v>2213507.3124746419</v>
      </c>
      <c r="AH441" s="5">
        <v>2719618.1341301179</v>
      </c>
      <c r="AI441" s="5">
        <v>3226624.9844948375</v>
      </c>
      <c r="AJ441" s="5">
        <v>26713131.21507787</v>
      </c>
      <c r="AK441" s="5">
        <v>11982383.05446334</v>
      </c>
      <c r="AL441" s="5">
        <v>12424952.081947243</v>
      </c>
      <c r="AM441" s="5">
        <v>12186957.25272247</v>
      </c>
      <c r="AN441" s="5">
        <v>11517563.17253815</v>
      </c>
      <c r="AO441" s="5">
        <v>12485906.336451862</v>
      </c>
      <c r="AP441" s="5">
        <v>12668414.192248022</v>
      </c>
      <c r="AQ441" s="5">
        <v>14140414.614958122</v>
      </c>
      <c r="AR441" s="5">
        <v>13713717.286088571</v>
      </c>
      <c r="AS441" s="5">
        <v>13394698.57210595</v>
      </c>
      <c r="AT441" s="5">
        <v>14212602.069292825</v>
      </c>
      <c r="AU441" s="5">
        <v>13657222.270493755</v>
      </c>
      <c r="AV441" s="5">
        <v>14518059.327676656</v>
      </c>
      <c r="AW441" s="5">
        <f>SUM(Target_CC[[#This Row],[Target_Jan]:[Target_Des]])</f>
        <v>156902890.23098695</v>
      </c>
      <c r="AX441" s="5">
        <v>0</v>
      </c>
      <c r="AY441" s="5">
        <v>0</v>
      </c>
      <c r="AZ441" s="5">
        <v>0</v>
      </c>
      <c r="BA441" s="5">
        <v>0</v>
      </c>
      <c r="BB441" s="5">
        <v>0</v>
      </c>
      <c r="BC441" s="5">
        <v>0</v>
      </c>
      <c r="BD441" s="5">
        <v>0</v>
      </c>
      <c r="BE441" s="5">
        <v>0</v>
      </c>
      <c r="BF441" s="5">
        <v>0</v>
      </c>
      <c r="BG441" s="5">
        <v>0</v>
      </c>
      <c r="BH441" s="5">
        <v>0</v>
      </c>
      <c r="BI441" s="5">
        <v>0</v>
      </c>
      <c r="BJ441" s="5">
        <f>SUM(Target_CC[[#This Row],[Target_NGTMA_Jan]:[Target_NGTMA_Des]])</f>
        <v>0</v>
      </c>
      <c r="BK441" s="5">
        <v>7947101</v>
      </c>
      <c r="BL441" s="5">
        <v>7978522</v>
      </c>
      <c r="BM441" s="5">
        <v>7957117</v>
      </c>
      <c r="BN441" s="5">
        <f>Target_CC[[#This Row],[Est_Sust_NP Apr]]+Target_CC[[#This Row],[Est_Sust_POTS Apr]]+Target_CC[[#This Row],[BC_Apr]]</f>
        <v>8462311</v>
      </c>
      <c r="BO441" s="5">
        <f>Target_CC[[#This Row],[Est_Sust_NP Mei]]+Target_CC[[#This Row],[Est_Sust_POTS Mei]]+Target_CC[[#This Row],[BC_Mei]]</f>
        <v>8462311</v>
      </c>
      <c r="BP441" s="5">
        <f>Target_CC[[#This Row],[Est_Sust_NP Jun]]+Target_CC[[#This Row],[Est_Sust_POTS Jun]]+Target_CC[[#This Row],[BC_Jun]]</f>
        <v>8462311</v>
      </c>
      <c r="BQ441" s="5">
        <f>Target_CC[[#This Row],[Est_Sust_NP Jul]]+Target_CC[[#This Row],[Est_Sust_POTS Jul]]+Target_CC[[#This Row],[BC_Jul]]</f>
        <v>8462311</v>
      </c>
      <c r="BR441" s="5">
        <f>Target_CC[[#This Row],[Est_Sust_NP Agu]]+Target_CC[[#This Row],[Est_Sust_POTS Agu]]+Target_CC[[#This Row],[BC_Agu]]</f>
        <v>8462311</v>
      </c>
      <c r="BS441" s="5">
        <f>Target_CC[[#This Row],[Est_Sust_NP Sep]]+Target_CC[[#This Row],[Est_Sust_POTS Sep]]+Target_CC[[#This Row],[BC_Sep]]</f>
        <v>8462311</v>
      </c>
      <c r="BT441" s="5">
        <f>Target_CC[[#This Row],[Est_Sust_NP Okt]]+Target_CC[[#This Row],[Est_Sust_POTS Okt]]+Target_CC[[#This Row],[BC_Okt]]</f>
        <v>8462311</v>
      </c>
      <c r="BU441" s="5">
        <f>Target_CC[[#This Row],[Est_Sust_NP Nov]]+Target_CC[[#This Row],[Est_Sust_POTS Nov]]+Target_CC[[#This Row],[BC_Nov]]</f>
        <v>8462311</v>
      </c>
      <c r="BV441" s="5">
        <f>Target_CC[[#This Row],[Est_Sust_NP Des]]+Target_CC[[#This Row],[Est_Sust_POTS Des]]+Target_CC[[#This Row],[BC_Des]]</f>
        <v>8462311</v>
      </c>
      <c r="BW441" s="5">
        <f>SUM(Target_CC[[#This Row],[Real_Jan]:[Real_Des]])</f>
        <v>100043539</v>
      </c>
      <c r="BX441" s="5">
        <v>0</v>
      </c>
      <c r="BY441" s="5">
        <v>0</v>
      </c>
      <c r="BZ441" s="5">
        <v>0</v>
      </c>
      <c r="CA441" s="5">
        <f>Target_CC[[#This Row],[Est_Sust_NP Mar]]*95%</f>
        <v>0</v>
      </c>
      <c r="CB441" s="5">
        <f>Target_CC[[#This Row],[Est_Sust_NP Apr]]</f>
        <v>0</v>
      </c>
      <c r="CC441" s="5">
        <f>Target_CC[[#This Row],[Est_Sust_NP Mei]]</f>
        <v>0</v>
      </c>
      <c r="CD441" s="5">
        <f>Target_CC[[#This Row],[Est_Sust_NP Jun]]</f>
        <v>0</v>
      </c>
      <c r="CE441" s="5">
        <f>Target_CC[[#This Row],[Est_Sust_NP Jul]]</f>
        <v>0</v>
      </c>
      <c r="CF441" s="5">
        <f>Target_CC[[#This Row],[Est_Sust_NP Agu]]</f>
        <v>0</v>
      </c>
      <c r="CG441" s="5">
        <f>Target_CC[[#This Row],[Est_Sust_NP Sep]]</f>
        <v>0</v>
      </c>
      <c r="CH441" s="5">
        <f>Target_CC[[#This Row],[Est_Sust_NP Okt]]</f>
        <v>0</v>
      </c>
      <c r="CI441" s="5">
        <f>Target_CC[[#This Row],[Est_Sust_NP Nov]]</f>
        <v>0</v>
      </c>
      <c r="CJ441" s="5">
        <f>SUM(Target_CC[[#This Row],[Est_Sust_NP Jan]:[Est_Sust_NP Des]])</f>
        <v>0</v>
      </c>
      <c r="CK441" s="5">
        <v>8484240</v>
      </c>
      <c r="CL441" s="5">
        <v>8473009</v>
      </c>
      <c r="CM441" s="5">
        <v>8462311</v>
      </c>
      <c r="CN441" s="5">
        <f>Target_CC[[#This Row],[Est_Sust_POTS Mar]]</f>
        <v>8462311</v>
      </c>
      <c r="CO441" s="5">
        <f>Target_CC[[#This Row],[Est_Sust_POTS Apr]]</f>
        <v>8462311</v>
      </c>
      <c r="CP441" s="5">
        <f>Target_CC[[#This Row],[Est_Sust_POTS Mei]]</f>
        <v>8462311</v>
      </c>
      <c r="CQ441" s="5">
        <f>Target_CC[[#This Row],[Est_Sust_POTS Jun]]</f>
        <v>8462311</v>
      </c>
      <c r="CR441" s="5">
        <f>Target_CC[[#This Row],[Est_Sust_POTS Jul]]</f>
        <v>8462311</v>
      </c>
      <c r="CS441" s="5">
        <f>Target_CC[[#This Row],[Est_Sust_POTS Agu]]</f>
        <v>8462311</v>
      </c>
      <c r="CT441" s="5">
        <f>Target_CC[[#This Row],[Est_Sust_POTS Sep]]</f>
        <v>8462311</v>
      </c>
      <c r="CU441" s="5">
        <f>Target_CC[[#This Row],[Est_Sust_POTS Okt]]</f>
        <v>8462311</v>
      </c>
      <c r="CV441" s="5">
        <f>Target_CC[[#This Row],[Est_Sust_POTS Nov]]</f>
        <v>8462311</v>
      </c>
      <c r="CW441" s="5">
        <f>SUM(Target_CC[[#This Row],[Est_Sust_POTS Jan]:[Est_Sust_POTS Des]])</f>
        <v>101580359</v>
      </c>
      <c r="CX441" s="5"/>
      <c r="CY441" s="5">
        <v>0</v>
      </c>
      <c r="CZ441" s="5">
        <v>0</v>
      </c>
      <c r="DA441" s="5">
        <v>0</v>
      </c>
      <c r="DB441" s="5"/>
      <c r="DC441" s="5"/>
      <c r="DD441" s="5"/>
      <c r="DE441" s="5"/>
      <c r="DF441" s="5"/>
      <c r="DG441" s="5"/>
      <c r="DH441" s="5"/>
      <c r="DI441" s="5"/>
      <c r="DJ441" s="5">
        <f>SUM(Target_CC[[#This Row],[BC_Jan]:[BC_Des]])</f>
        <v>0</v>
      </c>
      <c r="DK441" s="5"/>
      <c r="DL441" s="5"/>
      <c r="DM441" s="5"/>
      <c r="DN441" s="5"/>
      <c r="DO441" s="5"/>
      <c r="DP441" s="5"/>
      <c r="DQ441" s="5"/>
      <c r="DR441" s="5"/>
      <c r="DS441" s="5"/>
      <c r="DT441" s="5"/>
      <c r="DU441" s="5"/>
      <c r="DV441" s="5"/>
      <c r="DW441" s="5"/>
      <c r="DX441" s="5" t="s">
        <v>160</v>
      </c>
    </row>
    <row r="442" spans="2:128" x14ac:dyDescent="0.3">
      <c r="B442">
        <v>3001077009</v>
      </c>
      <c r="C442" t="s">
        <v>718</v>
      </c>
      <c r="D442" t="s">
        <v>331</v>
      </c>
      <c r="E442" t="s">
        <v>326</v>
      </c>
      <c r="F442" t="s">
        <v>300</v>
      </c>
      <c r="G442" t="s">
        <v>21</v>
      </c>
      <c r="H442" t="s">
        <v>159</v>
      </c>
      <c r="I442" t="s">
        <v>29</v>
      </c>
      <c r="J442" s="5">
        <v>0</v>
      </c>
      <c r="K442" s="5">
        <v>16085085.7305508</v>
      </c>
      <c r="L442" s="5">
        <v>16366016.966996178</v>
      </c>
      <c r="M442" s="5">
        <v>17497309.826787636</v>
      </c>
      <c r="N442" s="5">
        <v>16441364.114628805</v>
      </c>
      <c r="O442" s="5">
        <v>17274703.181754246</v>
      </c>
      <c r="P442" s="5">
        <v>17044256.683726568</v>
      </c>
      <c r="Q442" s="5">
        <v>17859599.840527069</v>
      </c>
      <c r="R442" s="5">
        <v>18037604.627021771</v>
      </c>
      <c r="S442" s="5">
        <v>17806723.747079533</v>
      </c>
      <c r="T442" s="5">
        <v>18164967.088954259</v>
      </c>
      <c r="U442" s="5">
        <v>18032430.27899012</v>
      </c>
      <c r="V442" s="5">
        <v>17013937.912983011</v>
      </c>
      <c r="W442" s="5">
        <v>207623999.99999997</v>
      </c>
      <c r="X442" s="5">
        <v>9641639.3303580284</v>
      </c>
      <c r="Y442" s="5">
        <v>9810033.6867084745</v>
      </c>
      <c r="Z442" s="5">
        <v>10488147.432188964</v>
      </c>
      <c r="AA442" s="5">
        <v>9855197.8862790875</v>
      </c>
      <c r="AB442" s="5">
        <v>10354713.702340916</v>
      </c>
      <c r="AC442" s="5">
        <v>10216580.648147311</v>
      </c>
      <c r="AD442" s="5">
        <v>10705309.448231664</v>
      </c>
      <c r="AE442" s="5">
        <v>10812008.161512347</v>
      </c>
      <c r="AF442" s="5">
        <v>10673614.732346427</v>
      </c>
      <c r="AG442" s="5">
        <v>10888351.113160232</v>
      </c>
      <c r="AH442" s="5">
        <v>10808906.580437392</v>
      </c>
      <c r="AI442" s="5">
        <v>10198407.126579195</v>
      </c>
      <c r="AJ442" s="5">
        <v>124452909.84829006</v>
      </c>
      <c r="AK442" s="5">
        <v>25726725.060908828</v>
      </c>
      <c r="AL442" s="5">
        <v>26176050.653704651</v>
      </c>
      <c r="AM442" s="5">
        <v>27985457.258976601</v>
      </c>
      <c r="AN442" s="5">
        <v>26296562.00090789</v>
      </c>
      <c r="AO442" s="5">
        <v>27629416.884095162</v>
      </c>
      <c r="AP442" s="5">
        <v>27260837.331873879</v>
      </c>
      <c r="AQ442" s="5">
        <v>28564909.288758732</v>
      </c>
      <c r="AR442" s="5">
        <v>28849612.78853412</v>
      </c>
      <c r="AS442" s="5">
        <v>28480338.479425959</v>
      </c>
      <c r="AT442" s="5">
        <v>29053318.202114493</v>
      </c>
      <c r="AU442" s="5">
        <v>28841336.859427512</v>
      </c>
      <c r="AV442" s="5">
        <v>27212345.039562207</v>
      </c>
      <c r="AW442" s="5">
        <f>SUM(Target_CC[[#This Row],[Target_Jan]:[Target_Des]])</f>
        <v>332076909.84829003</v>
      </c>
      <c r="AX442" s="5">
        <v>19766328.931320902</v>
      </c>
      <c r="AY442" s="5">
        <v>20568353.283038657</v>
      </c>
      <c r="AZ442" s="5">
        <v>20800670.706977334</v>
      </c>
      <c r="BA442" s="5">
        <v>20165603.534304067</v>
      </c>
      <c r="BB442" s="5">
        <v>21203632.234805997</v>
      </c>
      <c r="BC442" s="5">
        <v>21071727.118517578</v>
      </c>
      <c r="BD442" s="5">
        <v>21760100.021186609</v>
      </c>
      <c r="BE442" s="5">
        <v>22066012.517559744</v>
      </c>
      <c r="BF442" s="5">
        <v>21722995.414264325</v>
      </c>
      <c r="BG442" s="5">
        <v>22092290.796190105</v>
      </c>
      <c r="BH442" s="5">
        <v>22499566.793788105</v>
      </c>
      <c r="BI442" s="5">
        <v>21936805.889504068</v>
      </c>
      <c r="BJ442" s="5">
        <f>SUM(Target_CC[[#This Row],[Target_NGTMA_Jan]:[Target_NGTMA_Des]])</f>
        <v>255654087.24145749</v>
      </c>
      <c r="BK442" s="5">
        <v>8651000</v>
      </c>
      <c r="BL442" s="5">
        <v>8222429</v>
      </c>
      <c r="BM442" s="5">
        <v>4651000</v>
      </c>
      <c r="BN442" s="5">
        <f>Target_CC[[#This Row],[Est_Sust_NP Apr]]+Target_CC[[#This Row],[Est_Sust_POTS Apr]]+Target_CC[[#This Row],[BC_Apr]]</f>
        <v>4418450</v>
      </c>
      <c r="BO442" s="5">
        <f>Target_CC[[#This Row],[Est_Sust_NP Mei]]+Target_CC[[#This Row],[Est_Sust_POTS Mei]]+Target_CC[[#This Row],[BC_Mei]]</f>
        <v>4418450</v>
      </c>
      <c r="BP442" s="5">
        <f>Target_CC[[#This Row],[Est_Sust_NP Jun]]+Target_CC[[#This Row],[Est_Sust_POTS Jun]]+Target_CC[[#This Row],[BC_Jun]]</f>
        <v>4418450</v>
      </c>
      <c r="BQ442" s="5">
        <f>Target_CC[[#This Row],[Est_Sust_NP Jul]]+Target_CC[[#This Row],[Est_Sust_POTS Jul]]+Target_CC[[#This Row],[BC_Jul]]</f>
        <v>4418450</v>
      </c>
      <c r="BR442" s="5">
        <f>Target_CC[[#This Row],[Est_Sust_NP Agu]]+Target_CC[[#This Row],[Est_Sust_POTS Agu]]+Target_CC[[#This Row],[BC_Agu]]</f>
        <v>4418450</v>
      </c>
      <c r="BS442" s="5">
        <f>Target_CC[[#This Row],[Est_Sust_NP Sep]]+Target_CC[[#This Row],[Est_Sust_POTS Sep]]+Target_CC[[#This Row],[BC_Sep]]</f>
        <v>4418450</v>
      </c>
      <c r="BT442" s="5">
        <f>Target_CC[[#This Row],[Est_Sust_NP Okt]]+Target_CC[[#This Row],[Est_Sust_POTS Okt]]+Target_CC[[#This Row],[BC_Okt]]</f>
        <v>4418450</v>
      </c>
      <c r="BU442" s="5">
        <f>Target_CC[[#This Row],[Est_Sust_NP Nov]]+Target_CC[[#This Row],[Est_Sust_POTS Nov]]+Target_CC[[#This Row],[BC_Nov]]</f>
        <v>4418450</v>
      </c>
      <c r="BV442" s="5">
        <f>Target_CC[[#This Row],[Est_Sust_NP Des]]+Target_CC[[#This Row],[Est_Sust_POTS Des]]+Target_CC[[#This Row],[BC_Des]]</f>
        <v>4418450</v>
      </c>
      <c r="BW442" s="5">
        <f>SUM(Target_CC[[#This Row],[Real_Jan]:[Real_Des]])</f>
        <v>61290479</v>
      </c>
      <c r="BX442" s="5">
        <v>8651000</v>
      </c>
      <c r="BY442" s="5">
        <v>8222429</v>
      </c>
      <c r="BZ442" s="5">
        <v>4651000</v>
      </c>
      <c r="CA442" s="5">
        <f>Target_CC[[#This Row],[Est_Sust_NP Mar]]*95%</f>
        <v>4418450</v>
      </c>
      <c r="CB442" s="5">
        <f>Target_CC[[#This Row],[Est_Sust_NP Apr]]</f>
        <v>4418450</v>
      </c>
      <c r="CC442" s="5">
        <f>Target_CC[[#This Row],[Est_Sust_NP Mei]]</f>
        <v>4418450</v>
      </c>
      <c r="CD442" s="5">
        <f>Target_CC[[#This Row],[Est_Sust_NP Jun]]</f>
        <v>4418450</v>
      </c>
      <c r="CE442" s="5">
        <f>Target_CC[[#This Row],[Est_Sust_NP Jul]]</f>
        <v>4418450</v>
      </c>
      <c r="CF442" s="5">
        <f>Target_CC[[#This Row],[Est_Sust_NP Agu]]</f>
        <v>4418450</v>
      </c>
      <c r="CG442" s="5">
        <f>Target_CC[[#This Row],[Est_Sust_NP Sep]]</f>
        <v>4418450</v>
      </c>
      <c r="CH442" s="5">
        <f>Target_CC[[#This Row],[Est_Sust_NP Okt]]</f>
        <v>4418450</v>
      </c>
      <c r="CI442" s="5">
        <f>Target_CC[[#This Row],[Est_Sust_NP Nov]]</f>
        <v>4418450</v>
      </c>
      <c r="CJ442" s="5">
        <f>SUM(Target_CC[[#This Row],[Est_Sust_NP Jan]:[Est_Sust_NP Des]])</f>
        <v>61290479</v>
      </c>
      <c r="CK442" s="5">
        <v>0</v>
      </c>
      <c r="CL442" s="5">
        <v>0</v>
      </c>
      <c r="CM442" s="5">
        <v>0</v>
      </c>
      <c r="CN442" s="5">
        <f>Target_CC[[#This Row],[Est_Sust_POTS Mar]]</f>
        <v>0</v>
      </c>
      <c r="CO442" s="5">
        <f>Target_CC[[#This Row],[Est_Sust_POTS Apr]]</f>
        <v>0</v>
      </c>
      <c r="CP442" s="5">
        <f>Target_CC[[#This Row],[Est_Sust_POTS Mei]]</f>
        <v>0</v>
      </c>
      <c r="CQ442" s="5">
        <f>Target_CC[[#This Row],[Est_Sust_POTS Jun]]</f>
        <v>0</v>
      </c>
      <c r="CR442" s="5">
        <f>Target_CC[[#This Row],[Est_Sust_POTS Jul]]</f>
        <v>0</v>
      </c>
      <c r="CS442" s="5">
        <f>Target_CC[[#This Row],[Est_Sust_POTS Agu]]</f>
        <v>0</v>
      </c>
      <c r="CT442" s="5">
        <f>Target_CC[[#This Row],[Est_Sust_POTS Sep]]</f>
        <v>0</v>
      </c>
      <c r="CU442" s="5">
        <f>Target_CC[[#This Row],[Est_Sust_POTS Okt]]</f>
        <v>0</v>
      </c>
      <c r="CV442" s="5">
        <f>Target_CC[[#This Row],[Est_Sust_POTS Nov]]</f>
        <v>0</v>
      </c>
      <c r="CW442" s="5">
        <f>SUM(Target_CC[[#This Row],[Est_Sust_POTS Jan]:[Est_Sust_POTS Des]])</f>
        <v>0</v>
      </c>
      <c r="CX442" s="5"/>
      <c r="CY442" s="5">
        <v>0</v>
      </c>
      <c r="CZ442" s="5">
        <v>0</v>
      </c>
      <c r="DA442" s="5">
        <v>0</v>
      </c>
      <c r="DB442" s="5"/>
      <c r="DC442" s="5"/>
      <c r="DD442" s="5"/>
      <c r="DE442" s="5"/>
      <c r="DF442" s="5"/>
      <c r="DG442" s="5"/>
      <c r="DH442" s="5"/>
      <c r="DI442" s="5"/>
      <c r="DJ442" s="5">
        <f>SUM(Target_CC[[#This Row],[BC_Jan]:[BC_Des]])</f>
        <v>0</v>
      </c>
      <c r="DK442" s="5"/>
      <c r="DL442" s="5"/>
      <c r="DM442" s="5"/>
      <c r="DN442" s="5"/>
      <c r="DO442" s="5"/>
      <c r="DP442" s="5"/>
      <c r="DQ442" s="5"/>
      <c r="DR442" s="5"/>
      <c r="DS442" s="5"/>
      <c r="DT442" s="5"/>
      <c r="DU442" s="5"/>
      <c r="DV442" s="5"/>
      <c r="DW442" s="5"/>
      <c r="DX442" s="5" t="s">
        <v>160</v>
      </c>
    </row>
    <row r="443" spans="2:128" x14ac:dyDescent="0.3">
      <c r="B443">
        <v>5588121</v>
      </c>
      <c r="C443" t="s">
        <v>719</v>
      </c>
      <c r="D443" t="s">
        <v>331</v>
      </c>
      <c r="E443" t="s">
        <v>411</v>
      </c>
      <c r="F443" t="s">
        <v>296</v>
      </c>
      <c r="G443" t="s">
        <v>23</v>
      </c>
      <c r="H443" t="s">
        <v>159</v>
      </c>
      <c r="I443" t="s">
        <v>29</v>
      </c>
      <c r="J443" s="5">
        <v>219702822.99202442</v>
      </c>
      <c r="K443" s="5">
        <v>11296031.950499998</v>
      </c>
      <c r="L443" s="5">
        <v>10908247.802499998</v>
      </c>
      <c r="M443" s="5">
        <v>10977139.750499999</v>
      </c>
      <c r="N443" s="5">
        <v>10880868.0045</v>
      </c>
      <c r="O443" s="5">
        <v>10633122.463499999</v>
      </c>
      <c r="P443" s="5">
        <v>10440136.518500004</v>
      </c>
      <c r="Q443" s="5">
        <v>10846200.804</v>
      </c>
      <c r="R443" s="5">
        <v>11142303.444499996</v>
      </c>
      <c r="S443" s="5">
        <v>11066566.546999998</v>
      </c>
      <c r="T443" s="5">
        <v>11073411.496499998</v>
      </c>
      <c r="U443" s="5">
        <v>11135458.494999995</v>
      </c>
      <c r="V443" s="5">
        <v>10990829.649499999</v>
      </c>
      <c r="W443" s="5">
        <v>131390316.92650001</v>
      </c>
      <c r="X443" s="5">
        <v>0</v>
      </c>
      <c r="Y443" s="5">
        <v>690859.22431823774</v>
      </c>
      <c r="Z443" s="5">
        <v>683729.23020126333</v>
      </c>
      <c r="AA443" s="5">
        <v>537486.86343142285</v>
      </c>
      <c r="AB443" s="5">
        <v>586231.66372162709</v>
      </c>
      <c r="AC443" s="5">
        <v>571553.53985494352</v>
      </c>
      <c r="AD443" s="5">
        <v>710365.72728492401</v>
      </c>
      <c r="AE443" s="5">
        <v>598269.13892134407</v>
      </c>
      <c r="AF443" s="5">
        <v>715610.41381648171</v>
      </c>
      <c r="AG443" s="5">
        <v>720720.50871695695</v>
      </c>
      <c r="AH443" s="5">
        <v>611960.29877694696</v>
      </c>
      <c r="AI443" s="5">
        <v>623089.45347582689</v>
      </c>
      <c r="AJ443" s="5">
        <v>7049876.062519975</v>
      </c>
      <c r="AK443" s="5">
        <v>11296031.950499998</v>
      </c>
      <c r="AL443" s="5">
        <v>11599107.026818236</v>
      </c>
      <c r="AM443" s="5">
        <v>11660868.980701262</v>
      </c>
      <c r="AN443" s="5">
        <v>11418354.867931422</v>
      </c>
      <c r="AO443" s="5">
        <v>11219354.127221625</v>
      </c>
      <c r="AP443" s="5">
        <v>11011690.058354948</v>
      </c>
      <c r="AQ443" s="5">
        <v>11556566.531284923</v>
      </c>
      <c r="AR443" s="5">
        <v>11740572.58342134</v>
      </c>
      <c r="AS443" s="5">
        <v>11782176.96081648</v>
      </c>
      <c r="AT443" s="5">
        <v>11794132.005216956</v>
      </c>
      <c r="AU443" s="5">
        <v>11747418.793776942</v>
      </c>
      <c r="AV443" s="5">
        <v>11613919.102975827</v>
      </c>
      <c r="AW443" s="5">
        <f>SUM(Target_CC[[#This Row],[Target_Jan]:[Target_Des]])</f>
        <v>138440192.98901996</v>
      </c>
      <c r="AX443" s="5">
        <v>0</v>
      </c>
      <c r="AY443" s="5">
        <v>0</v>
      </c>
      <c r="AZ443" s="5">
        <v>0</v>
      </c>
      <c r="BA443" s="5">
        <v>0</v>
      </c>
      <c r="BB443" s="5">
        <v>0</v>
      </c>
      <c r="BC443" s="5">
        <v>0</v>
      </c>
      <c r="BD443" s="5">
        <v>0</v>
      </c>
      <c r="BE443" s="5">
        <v>0</v>
      </c>
      <c r="BF443" s="5">
        <v>0</v>
      </c>
      <c r="BG443" s="5">
        <v>0</v>
      </c>
      <c r="BH443" s="5">
        <v>0</v>
      </c>
      <c r="BI443" s="5">
        <v>0</v>
      </c>
      <c r="BJ443" s="5">
        <f>SUM(Target_CC[[#This Row],[Target_NGTMA_Jan]:[Target_NGTMA_Des]])</f>
        <v>0</v>
      </c>
      <c r="BK443" s="5">
        <v>11245413</v>
      </c>
      <c r="BL443" s="5">
        <v>11062553</v>
      </c>
      <c r="BM443" s="5">
        <v>10387792</v>
      </c>
      <c r="BN443" s="5">
        <f>Target_CC[[#This Row],[Est_Sust_NP Apr]]+Target_CC[[#This Row],[Est_Sust_POTS Apr]]+Target_CC[[#This Row],[BC_Apr]]</f>
        <v>8311913</v>
      </c>
      <c r="BO443" s="5">
        <f>Target_CC[[#This Row],[Est_Sust_NP Mei]]+Target_CC[[#This Row],[Est_Sust_POTS Mei]]+Target_CC[[#This Row],[BC_Mei]]</f>
        <v>8311913</v>
      </c>
      <c r="BP443" s="5">
        <f>Target_CC[[#This Row],[Est_Sust_NP Jun]]+Target_CC[[#This Row],[Est_Sust_POTS Jun]]+Target_CC[[#This Row],[BC_Jun]]</f>
        <v>8311913</v>
      </c>
      <c r="BQ443" s="5">
        <f>Target_CC[[#This Row],[Est_Sust_NP Jul]]+Target_CC[[#This Row],[Est_Sust_POTS Jul]]+Target_CC[[#This Row],[BC_Jul]]</f>
        <v>8311913</v>
      </c>
      <c r="BR443" s="5">
        <f>Target_CC[[#This Row],[Est_Sust_NP Agu]]+Target_CC[[#This Row],[Est_Sust_POTS Agu]]+Target_CC[[#This Row],[BC_Agu]]</f>
        <v>8311913</v>
      </c>
      <c r="BS443" s="5">
        <f>Target_CC[[#This Row],[Est_Sust_NP Sep]]+Target_CC[[#This Row],[Est_Sust_POTS Sep]]+Target_CC[[#This Row],[BC_Sep]]</f>
        <v>8311913</v>
      </c>
      <c r="BT443" s="5">
        <f>Target_CC[[#This Row],[Est_Sust_NP Okt]]+Target_CC[[#This Row],[Est_Sust_POTS Okt]]+Target_CC[[#This Row],[BC_Okt]]</f>
        <v>8311913</v>
      </c>
      <c r="BU443" s="5">
        <f>Target_CC[[#This Row],[Est_Sust_NP Nov]]+Target_CC[[#This Row],[Est_Sust_POTS Nov]]+Target_CC[[#This Row],[BC_Nov]]</f>
        <v>8311913</v>
      </c>
      <c r="BV443" s="5">
        <f>Target_CC[[#This Row],[Est_Sust_NP Des]]+Target_CC[[#This Row],[Est_Sust_POTS Des]]+Target_CC[[#This Row],[BC_Des]]</f>
        <v>8311913</v>
      </c>
      <c r="BW443" s="5">
        <f>SUM(Target_CC[[#This Row],[Real_Jan]:[Real_Des]])</f>
        <v>107502975</v>
      </c>
      <c r="BX443" s="5">
        <v>0</v>
      </c>
      <c r="BY443" s="5">
        <v>0</v>
      </c>
      <c r="BZ443" s="5">
        <v>0</v>
      </c>
      <c r="CA443" s="5">
        <f>Target_CC[[#This Row],[Est_Sust_NP Mar]]*95%</f>
        <v>0</v>
      </c>
      <c r="CB443" s="5">
        <f>Target_CC[[#This Row],[Est_Sust_NP Apr]]</f>
        <v>0</v>
      </c>
      <c r="CC443" s="5">
        <f>Target_CC[[#This Row],[Est_Sust_NP Mei]]</f>
        <v>0</v>
      </c>
      <c r="CD443" s="5">
        <f>Target_CC[[#This Row],[Est_Sust_NP Jun]]</f>
        <v>0</v>
      </c>
      <c r="CE443" s="5">
        <f>Target_CC[[#This Row],[Est_Sust_NP Jul]]</f>
        <v>0</v>
      </c>
      <c r="CF443" s="5">
        <f>Target_CC[[#This Row],[Est_Sust_NP Agu]]</f>
        <v>0</v>
      </c>
      <c r="CG443" s="5">
        <f>Target_CC[[#This Row],[Est_Sust_NP Sep]]</f>
        <v>0</v>
      </c>
      <c r="CH443" s="5">
        <f>Target_CC[[#This Row],[Est_Sust_NP Okt]]</f>
        <v>0</v>
      </c>
      <c r="CI443" s="5">
        <f>Target_CC[[#This Row],[Est_Sust_NP Nov]]</f>
        <v>0</v>
      </c>
      <c r="CJ443" s="5">
        <f>SUM(Target_CC[[#This Row],[Est_Sust_NP Jan]:[Est_Sust_NP Des]])</f>
        <v>0</v>
      </c>
      <c r="CK443" s="5">
        <v>8669664</v>
      </c>
      <c r="CL443" s="5">
        <v>8471899</v>
      </c>
      <c r="CM443" s="5">
        <v>8311913</v>
      </c>
      <c r="CN443" s="5">
        <f>Target_CC[[#This Row],[Est_Sust_POTS Mar]]</f>
        <v>8311913</v>
      </c>
      <c r="CO443" s="5">
        <f>Target_CC[[#This Row],[Est_Sust_POTS Apr]]</f>
        <v>8311913</v>
      </c>
      <c r="CP443" s="5">
        <f>Target_CC[[#This Row],[Est_Sust_POTS Mei]]</f>
        <v>8311913</v>
      </c>
      <c r="CQ443" s="5">
        <f>Target_CC[[#This Row],[Est_Sust_POTS Jun]]</f>
        <v>8311913</v>
      </c>
      <c r="CR443" s="5">
        <f>Target_CC[[#This Row],[Est_Sust_POTS Jul]]</f>
        <v>8311913</v>
      </c>
      <c r="CS443" s="5">
        <f>Target_CC[[#This Row],[Est_Sust_POTS Agu]]</f>
        <v>8311913</v>
      </c>
      <c r="CT443" s="5">
        <f>Target_CC[[#This Row],[Est_Sust_POTS Sep]]</f>
        <v>8311913</v>
      </c>
      <c r="CU443" s="5">
        <f>Target_CC[[#This Row],[Est_Sust_POTS Okt]]</f>
        <v>8311913</v>
      </c>
      <c r="CV443" s="5">
        <f>Target_CC[[#This Row],[Est_Sust_POTS Nov]]</f>
        <v>8311913</v>
      </c>
      <c r="CW443" s="5">
        <f>SUM(Target_CC[[#This Row],[Est_Sust_POTS Jan]:[Est_Sust_POTS Des]])</f>
        <v>100260693</v>
      </c>
      <c r="CX443" s="5"/>
      <c r="CY443" s="5">
        <v>0</v>
      </c>
      <c r="CZ443" s="5">
        <v>0</v>
      </c>
      <c r="DA443" s="5">
        <v>0</v>
      </c>
      <c r="DB443" s="5"/>
      <c r="DC443" s="5"/>
      <c r="DD443" s="5"/>
      <c r="DE443" s="5"/>
      <c r="DF443" s="5"/>
      <c r="DG443" s="5"/>
      <c r="DH443" s="5"/>
      <c r="DI443" s="5"/>
      <c r="DJ443" s="5">
        <f>SUM(Target_CC[[#This Row],[BC_Jan]:[BC_Des]])</f>
        <v>0</v>
      </c>
      <c r="DK443" s="5"/>
      <c r="DL443" s="5"/>
      <c r="DM443" s="5"/>
      <c r="DN443" s="5"/>
      <c r="DO443" s="5"/>
      <c r="DP443" s="5"/>
      <c r="DQ443" s="5"/>
      <c r="DR443" s="5"/>
      <c r="DS443" s="5"/>
      <c r="DT443" s="5"/>
      <c r="DU443" s="5"/>
      <c r="DV443" s="5"/>
      <c r="DW443" s="5"/>
      <c r="DX443" s="5" t="s">
        <v>160</v>
      </c>
    </row>
    <row r="444" spans="2:128" x14ac:dyDescent="0.3">
      <c r="B444">
        <v>19574024</v>
      </c>
      <c r="C444" t="s">
        <v>720</v>
      </c>
      <c r="D444" t="s">
        <v>390</v>
      </c>
      <c r="E444" t="s">
        <v>312</v>
      </c>
      <c r="F444" t="s">
        <v>309</v>
      </c>
      <c r="G444" t="s">
        <v>25</v>
      </c>
      <c r="H444" t="s">
        <v>159</v>
      </c>
      <c r="I444" t="s">
        <v>29</v>
      </c>
      <c r="J444" s="5">
        <v>3694735.0189316422</v>
      </c>
      <c r="K444" s="5">
        <v>8089434.6627272731</v>
      </c>
      <c r="L444" s="5">
        <v>8515194.3818181828</v>
      </c>
      <c r="M444" s="5">
        <v>7663674.9436363643</v>
      </c>
      <c r="N444" s="5">
        <v>6812155.5054545458</v>
      </c>
      <c r="O444" s="5">
        <v>7237915.2245454546</v>
      </c>
      <c r="P444" s="5">
        <v>7663674.9436363643</v>
      </c>
      <c r="Q444" s="5">
        <v>9792473.5390909091</v>
      </c>
      <c r="R444" s="5">
        <v>8940954.1009090915</v>
      </c>
      <c r="S444" s="5">
        <v>8940954.1009090915</v>
      </c>
      <c r="T444" s="5">
        <v>9792473.5390909091</v>
      </c>
      <c r="U444" s="5">
        <v>8515194.3818181828</v>
      </c>
      <c r="V444" s="5">
        <v>8940954.1009090915</v>
      </c>
      <c r="W444" s="5">
        <v>100905053.42454544</v>
      </c>
      <c r="X444" s="5">
        <v>1084007.9091985291</v>
      </c>
      <c r="Y444" s="5">
        <v>1152785.9414169583</v>
      </c>
      <c r="Z444" s="5">
        <v>1516805.5943063288</v>
      </c>
      <c r="AA444" s="5">
        <v>1546464.3512663755</v>
      </c>
      <c r="AB444" s="5">
        <v>2022749.6077604948</v>
      </c>
      <c r="AC444" s="5">
        <v>1889964.2710844867</v>
      </c>
      <c r="AD444" s="5">
        <v>1659654.3101231724</v>
      </c>
      <c r="AE444" s="5">
        <v>1877417.9444752098</v>
      </c>
      <c r="AF444" s="5">
        <v>1630158.8618778412</v>
      </c>
      <c r="AG444" s="5">
        <v>1715604.0176215556</v>
      </c>
      <c r="AH444" s="5">
        <v>2107870.9661427969</v>
      </c>
      <c r="AI444" s="5">
        <v>2500832.3919060235</v>
      </c>
      <c r="AJ444" s="5">
        <v>20704316.167179771</v>
      </c>
      <c r="AK444" s="5">
        <v>9173442.5719258022</v>
      </c>
      <c r="AL444" s="5">
        <v>9667980.3232351411</v>
      </c>
      <c r="AM444" s="5">
        <v>9180480.5379426926</v>
      </c>
      <c r="AN444" s="5">
        <v>8358619.8567209216</v>
      </c>
      <c r="AO444" s="5">
        <v>9260664.8323059492</v>
      </c>
      <c r="AP444" s="5">
        <v>9553639.2147208508</v>
      </c>
      <c r="AQ444" s="5">
        <v>11452127.849214081</v>
      </c>
      <c r="AR444" s="5">
        <v>10818372.045384301</v>
      </c>
      <c r="AS444" s="5">
        <v>10571112.962786933</v>
      </c>
      <c r="AT444" s="5">
        <v>11508077.556712465</v>
      </c>
      <c r="AU444" s="5">
        <v>10623065.347960979</v>
      </c>
      <c r="AV444" s="5">
        <v>11441786.492815115</v>
      </c>
      <c r="AW444" s="5">
        <f>SUM(Target_CC[[#This Row],[Target_Jan]:[Target_Des]])</f>
        <v>121609369.59172523</v>
      </c>
      <c r="AX444" s="5">
        <v>0</v>
      </c>
      <c r="AY444" s="5">
        <v>0</v>
      </c>
      <c r="AZ444" s="5">
        <v>0</v>
      </c>
      <c r="BA444" s="5">
        <v>0</v>
      </c>
      <c r="BB444" s="5">
        <v>0</v>
      </c>
      <c r="BC444" s="5">
        <v>0</v>
      </c>
      <c r="BD444" s="5">
        <v>0</v>
      </c>
      <c r="BE444" s="5">
        <v>0</v>
      </c>
      <c r="BF444" s="5">
        <v>0</v>
      </c>
      <c r="BG444" s="5">
        <v>0</v>
      </c>
      <c r="BH444" s="5">
        <v>0</v>
      </c>
      <c r="BI444" s="5">
        <v>0</v>
      </c>
      <c r="BJ444" s="5">
        <f>SUM(Target_CC[[#This Row],[Target_NGTMA_Jan]:[Target_NGTMA_Des]])</f>
        <v>0</v>
      </c>
      <c r="BK444" s="5">
        <v>7964804</v>
      </c>
      <c r="BL444" s="5">
        <v>8130256</v>
      </c>
      <c r="BM444" s="5">
        <v>8058727</v>
      </c>
      <c r="BN444" s="5">
        <f>Target_CC[[#This Row],[Est_Sust_NP Apr]]+Target_CC[[#This Row],[Est_Sust_POTS Apr]]+Target_CC[[#This Row],[BC_Apr]]</f>
        <v>8787670</v>
      </c>
      <c r="BO444" s="5">
        <f>Target_CC[[#This Row],[Est_Sust_NP Mei]]+Target_CC[[#This Row],[Est_Sust_POTS Mei]]+Target_CC[[#This Row],[BC_Mei]]</f>
        <v>8787670</v>
      </c>
      <c r="BP444" s="5">
        <f>Target_CC[[#This Row],[Est_Sust_NP Jun]]+Target_CC[[#This Row],[Est_Sust_POTS Jun]]+Target_CC[[#This Row],[BC_Jun]]</f>
        <v>8787670</v>
      </c>
      <c r="BQ444" s="5">
        <f>Target_CC[[#This Row],[Est_Sust_NP Jul]]+Target_CC[[#This Row],[Est_Sust_POTS Jul]]+Target_CC[[#This Row],[BC_Jul]]</f>
        <v>8787670</v>
      </c>
      <c r="BR444" s="5">
        <f>Target_CC[[#This Row],[Est_Sust_NP Agu]]+Target_CC[[#This Row],[Est_Sust_POTS Agu]]+Target_CC[[#This Row],[BC_Agu]]</f>
        <v>8787670</v>
      </c>
      <c r="BS444" s="5">
        <f>Target_CC[[#This Row],[Est_Sust_NP Sep]]+Target_CC[[#This Row],[Est_Sust_POTS Sep]]+Target_CC[[#This Row],[BC_Sep]]</f>
        <v>8787670</v>
      </c>
      <c r="BT444" s="5">
        <f>Target_CC[[#This Row],[Est_Sust_NP Okt]]+Target_CC[[#This Row],[Est_Sust_POTS Okt]]+Target_CC[[#This Row],[BC_Okt]]</f>
        <v>8787670</v>
      </c>
      <c r="BU444" s="5">
        <f>Target_CC[[#This Row],[Est_Sust_NP Nov]]+Target_CC[[#This Row],[Est_Sust_POTS Nov]]+Target_CC[[#This Row],[BC_Nov]]</f>
        <v>8787670</v>
      </c>
      <c r="BV444" s="5">
        <f>Target_CC[[#This Row],[Est_Sust_NP Des]]+Target_CC[[#This Row],[Est_Sust_POTS Des]]+Target_CC[[#This Row],[BC_Des]]</f>
        <v>8787670</v>
      </c>
      <c r="BW444" s="5">
        <f>SUM(Target_CC[[#This Row],[Real_Jan]:[Real_Des]])</f>
        <v>103242817</v>
      </c>
      <c r="BX444" s="5">
        <v>0</v>
      </c>
      <c r="BY444" s="5">
        <v>0</v>
      </c>
      <c r="BZ444" s="5">
        <v>0</v>
      </c>
      <c r="CA444" s="5">
        <f>Target_CC[[#This Row],[Est_Sust_NP Mar]]*95%</f>
        <v>0</v>
      </c>
      <c r="CB444" s="5">
        <f>Target_CC[[#This Row],[Est_Sust_NP Apr]]</f>
        <v>0</v>
      </c>
      <c r="CC444" s="5">
        <f>Target_CC[[#This Row],[Est_Sust_NP Mei]]</f>
        <v>0</v>
      </c>
      <c r="CD444" s="5">
        <f>Target_CC[[#This Row],[Est_Sust_NP Jun]]</f>
        <v>0</v>
      </c>
      <c r="CE444" s="5">
        <f>Target_CC[[#This Row],[Est_Sust_NP Jul]]</f>
        <v>0</v>
      </c>
      <c r="CF444" s="5">
        <f>Target_CC[[#This Row],[Est_Sust_NP Agu]]</f>
        <v>0</v>
      </c>
      <c r="CG444" s="5">
        <f>Target_CC[[#This Row],[Est_Sust_NP Sep]]</f>
        <v>0</v>
      </c>
      <c r="CH444" s="5">
        <f>Target_CC[[#This Row],[Est_Sust_NP Okt]]</f>
        <v>0</v>
      </c>
      <c r="CI444" s="5">
        <f>Target_CC[[#This Row],[Est_Sust_NP Nov]]</f>
        <v>0</v>
      </c>
      <c r="CJ444" s="5">
        <f>SUM(Target_CC[[#This Row],[Est_Sust_NP Jan]:[Est_Sust_NP Des]])</f>
        <v>0</v>
      </c>
      <c r="CK444" s="5">
        <v>8833030</v>
      </c>
      <c r="CL444" s="5">
        <v>8766943</v>
      </c>
      <c r="CM444" s="5">
        <v>8787670</v>
      </c>
      <c r="CN444" s="5">
        <f>Target_CC[[#This Row],[Est_Sust_POTS Mar]]</f>
        <v>8787670</v>
      </c>
      <c r="CO444" s="5">
        <f>Target_CC[[#This Row],[Est_Sust_POTS Apr]]</f>
        <v>8787670</v>
      </c>
      <c r="CP444" s="5">
        <f>Target_CC[[#This Row],[Est_Sust_POTS Mei]]</f>
        <v>8787670</v>
      </c>
      <c r="CQ444" s="5">
        <f>Target_CC[[#This Row],[Est_Sust_POTS Jun]]</f>
        <v>8787670</v>
      </c>
      <c r="CR444" s="5">
        <f>Target_CC[[#This Row],[Est_Sust_POTS Jul]]</f>
        <v>8787670</v>
      </c>
      <c r="CS444" s="5">
        <f>Target_CC[[#This Row],[Est_Sust_POTS Agu]]</f>
        <v>8787670</v>
      </c>
      <c r="CT444" s="5">
        <f>Target_CC[[#This Row],[Est_Sust_POTS Sep]]</f>
        <v>8787670</v>
      </c>
      <c r="CU444" s="5">
        <f>Target_CC[[#This Row],[Est_Sust_POTS Okt]]</f>
        <v>8787670</v>
      </c>
      <c r="CV444" s="5">
        <f>Target_CC[[#This Row],[Est_Sust_POTS Nov]]</f>
        <v>8787670</v>
      </c>
      <c r="CW444" s="5">
        <f>SUM(Target_CC[[#This Row],[Est_Sust_POTS Jan]:[Est_Sust_POTS Des]])</f>
        <v>105476673</v>
      </c>
      <c r="CX444" s="5"/>
      <c r="CY444" s="5">
        <v>0</v>
      </c>
      <c r="CZ444" s="5">
        <v>0</v>
      </c>
      <c r="DA444" s="5">
        <v>0</v>
      </c>
      <c r="DB444" s="5"/>
      <c r="DC444" s="5"/>
      <c r="DD444" s="5"/>
      <c r="DE444" s="5"/>
      <c r="DF444" s="5"/>
      <c r="DG444" s="5"/>
      <c r="DH444" s="5"/>
      <c r="DI444" s="5"/>
      <c r="DJ444" s="5">
        <f>SUM(Target_CC[[#This Row],[BC_Jan]:[BC_Des]])</f>
        <v>0</v>
      </c>
      <c r="DK444" s="5"/>
      <c r="DL444" s="5"/>
      <c r="DM444" s="5"/>
      <c r="DN444" s="5"/>
      <c r="DO444" s="5"/>
      <c r="DP444" s="5"/>
      <c r="DQ444" s="5"/>
      <c r="DR444" s="5"/>
      <c r="DS444" s="5"/>
      <c r="DT444" s="5"/>
      <c r="DU444" s="5"/>
      <c r="DV444" s="5"/>
      <c r="DW444" s="5"/>
      <c r="DX444" s="5" t="s">
        <v>160</v>
      </c>
    </row>
    <row r="445" spans="2:128" x14ac:dyDescent="0.3">
      <c r="B445">
        <v>2000138</v>
      </c>
      <c r="C445" t="s">
        <v>721</v>
      </c>
      <c r="D445" t="s">
        <v>317</v>
      </c>
      <c r="E445" t="s">
        <v>318</v>
      </c>
      <c r="F445" t="s">
        <v>296</v>
      </c>
      <c r="G445" t="s">
        <v>19</v>
      </c>
      <c r="H445" t="s">
        <v>159</v>
      </c>
      <c r="I445" t="s">
        <v>29</v>
      </c>
      <c r="J445" s="5">
        <v>141012191.01477882</v>
      </c>
      <c r="K445" s="5">
        <v>9670816.2499999981</v>
      </c>
      <c r="L445" s="5">
        <v>9394315.4375</v>
      </c>
      <c r="M445" s="5">
        <v>9447381.2499999963</v>
      </c>
      <c r="N445" s="5">
        <v>9394315.4375</v>
      </c>
      <c r="O445" s="5">
        <v>9235117.9999999981</v>
      </c>
      <c r="P445" s="5">
        <v>9075920.5625</v>
      </c>
      <c r="Q445" s="5">
        <v>9341249.6249999981</v>
      </c>
      <c r="R445" s="5">
        <v>9553512.8749999981</v>
      </c>
      <c r="S445" s="5">
        <v>9500447.0624999981</v>
      </c>
      <c r="T445" s="5">
        <v>9500447.0624999981</v>
      </c>
      <c r="U445" s="5">
        <v>9553512.8749999981</v>
      </c>
      <c r="V445" s="5">
        <v>9447381.2499999963</v>
      </c>
      <c r="W445" s="5">
        <v>113114417.6875</v>
      </c>
      <c r="X445" s="5">
        <v>0</v>
      </c>
      <c r="Y445" s="5">
        <v>690859.22431823774</v>
      </c>
      <c r="Z445" s="5">
        <v>683729.23020126333</v>
      </c>
      <c r="AA445" s="5">
        <v>537486.86343142285</v>
      </c>
      <c r="AB445" s="5">
        <v>586231.66372162709</v>
      </c>
      <c r="AC445" s="5">
        <v>571553.53985494352</v>
      </c>
      <c r="AD445" s="5">
        <v>710365.72728492401</v>
      </c>
      <c r="AE445" s="5">
        <v>598269.13892134407</v>
      </c>
      <c r="AF445" s="5">
        <v>715610.41381648171</v>
      </c>
      <c r="AG445" s="5">
        <v>720720.50871695695</v>
      </c>
      <c r="AH445" s="5">
        <v>611960.29877694696</v>
      </c>
      <c r="AI445" s="5">
        <v>623089.45347582689</v>
      </c>
      <c r="AJ445" s="5">
        <v>7049876.062519975</v>
      </c>
      <c r="AK445" s="5">
        <v>9670816.2499999981</v>
      </c>
      <c r="AL445" s="5">
        <v>10085174.661818238</v>
      </c>
      <c r="AM445" s="5">
        <v>10131110.480201259</v>
      </c>
      <c r="AN445" s="5">
        <v>9931802.300931422</v>
      </c>
      <c r="AO445" s="5">
        <v>9821349.6637216248</v>
      </c>
      <c r="AP445" s="5">
        <v>9647474.1023549438</v>
      </c>
      <c r="AQ445" s="5">
        <v>10051615.352284921</v>
      </c>
      <c r="AR445" s="5">
        <v>10151782.013921343</v>
      </c>
      <c r="AS445" s="5">
        <v>10216057.47631648</v>
      </c>
      <c r="AT445" s="5">
        <v>10221167.571216956</v>
      </c>
      <c r="AU445" s="5">
        <v>10165473.173776945</v>
      </c>
      <c r="AV445" s="5">
        <v>10070470.703475824</v>
      </c>
      <c r="AW445" s="5">
        <f>SUM(Target_CC[[#This Row],[Target_Jan]:[Target_Des]])</f>
        <v>120164293.75001995</v>
      </c>
      <c r="AX445" s="5">
        <v>0</v>
      </c>
      <c r="AY445" s="5">
        <v>0</v>
      </c>
      <c r="AZ445" s="5">
        <v>0</v>
      </c>
      <c r="BA445" s="5">
        <v>0</v>
      </c>
      <c r="BB445" s="5">
        <v>0</v>
      </c>
      <c r="BC445" s="5">
        <v>0</v>
      </c>
      <c r="BD445" s="5">
        <v>0</v>
      </c>
      <c r="BE445" s="5">
        <v>0</v>
      </c>
      <c r="BF445" s="5">
        <v>0</v>
      </c>
      <c r="BG445" s="5">
        <v>0</v>
      </c>
      <c r="BH445" s="5">
        <v>0</v>
      </c>
      <c r="BI445" s="5">
        <v>0</v>
      </c>
      <c r="BJ445" s="5">
        <f>SUM(Target_CC[[#This Row],[Target_NGTMA_Jan]:[Target_NGTMA_Des]])</f>
        <v>0</v>
      </c>
      <c r="BK445" s="5">
        <v>9393740</v>
      </c>
      <c r="BL445" s="5">
        <v>9110109</v>
      </c>
      <c r="BM445" s="5">
        <v>9438293</v>
      </c>
      <c r="BN445" s="5">
        <f>Target_CC[[#This Row],[Est_Sust_NP Apr]]+Target_CC[[#This Row],[Est_Sust_POTS Apr]]+Target_CC[[#This Row],[BC_Apr]]</f>
        <v>9334454</v>
      </c>
      <c r="BO445" s="5">
        <f>Target_CC[[#This Row],[Est_Sust_NP Mei]]+Target_CC[[#This Row],[Est_Sust_POTS Mei]]+Target_CC[[#This Row],[BC_Mei]]</f>
        <v>9334454</v>
      </c>
      <c r="BP445" s="5">
        <f>Target_CC[[#This Row],[Est_Sust_NP Jun]]+Target_CC[[#This Row],[Est_Sust_POTS Jun]]+Target_CC[[#This Row],[BC_Jun]]</f>
        <v>9334454</v>
      </c>
      <c r="BQ445" s="5">
        <f>Target_CC[[#This Row],[Est_Sust_NP Jul]]+Target_CC[[#This Row],[Est_Sust_POTS Jul]]+Target_CC[[#This Row],[BC_Jul]]</f>
        <v>9334454</v>
      </c>
      <c r="BR445" s="5">
        <f>Target_CC[[#This Row],[Est_Sust_NP Agu]]+Target_CC[[#This Row],[Est_Sust_POTS Agu]]+Target_CC[[#This Row],[BC_Agu]]</f>
        <v>9334454</v>
      </c>
      <c r="BS445" s="5">
        <f>Target_CC[[#This Row],[Est_Sust_NP Sep]]+Target_CC[[#This Row],[Est_Sust_POTS Sep]]+Target_CC[[#This Row],[BC_Sep]]</f>
        <v>9334454</v>
      </c>
      <c r="BT445" s="5">
        <f>Target_CC[[#This Row],[Est_Sust_NP Okt]]+Target_CC[[#This Row],[Est_Sust_POTS Okt]]+Target_CC[[#This Row],[BC_Okt]]</f>
        <v>9334454</v>
      </c>
      <c r="BU445" s="5">
        <f>Target_CC[[#This Row],[Est_Sust_NP Nov]]+Target_CC[[#This Row],[Est_Sust_POTS Nov]]+Target_CC[[#This Row],[BC_Nov]]</f>
        <v>9334454</v>
      </c>
      <c r="BV445" s="5">
        <f>Target_CC[[#This Row],[Est_Sust_NP Des]]+Target_CC[[#This Row],[Est_Sust_POTS Des]]+Target_CC[[#This Row],[BC_Des]]</f>
        <v>9334454</v>
      </c>
      <c r="BW445" s="5">
        <f>SUM(Target_CC[[#This Row],[Real_Jan]:[Real_Des]])</f>
        <v>111952228</v>
      </c>
      <c r="BX445" s="5">
        <v>0</v>
      </c>
      <c r="BY445" s="5">
        <v>0</v>
      </c>
      <c r="BZ445" s="5">
        <v>0</v>
      </c>
      <c r="CA445" s="5">
        <f>Target_CC[[#This Row],[Est_Sust_NP Mar]]*95%</f>
        <v>0</v>
      </c>
      <c r="CB445" s="5">
        <f>Target_CC[[#This Row],[Est_Sust_NP Apr]]</f>
        <v>0</v>
      </c>
      <c r="CC445" s="5">
        <f>Target_CC[[#This Row],[Est_Sust_NP Mei]]</f>
        <v>0</v>
      </c>
      <c r="CD445" s="5">
        <f>Target_CC[[#This Row],[Est_Sust_NP Jun]]</f>
        <v>0</v>
      </c>
      <c r="CE445" s="5">
        <f>Target_CC[[#This Row],[Est_Sust_NP Jul]]</f>
        <v>0</v>
      </c>
      <c r="CF445" s="5">
        <f>Target_CC[[#This Row],[Est_Sust_NP Agu]]</f>
        <v>0</v>
      </c>
      <c r="CG445" s="5">
        <f>Target_CC[[#This Row],[Est_Sust_NP Sep]]</f>
        <v>0</v>
      </c>
      <c r="CH445" s="5">
        <f>Target_CC[[#This Row],[Est_Sust_NP Okt]]</f>
        <v>0</v>
      </c>
      <c r="CI445" s="5">
        <f>Target_CC[[#This Row],[Est_Sust_NP Nov]]</f>
        <v>0</v>
      </c>
      <c r="CJ445" s="5">
        <f>SUM(Target_CC[[#This Row],[Est_Sust_NP Jan]:[Est_Sust_NP Des]])</f>
        <v>0</v>
      </c>
      <c r="CK445" s="5">
        <v>9138631</v>
      </c>
      <c r="CL445" s="5">
        <v>9092047</v>
      </c>
      <c r="CM445" s="5">
        <v>9334454</v>
      </c>
      <c r="CN445" s="5">
        <f>Target_CC[[#This Row],[Est_Sust_POTS Mar]]</f>
        <v>9334454</v>
      </c>
      <c r="CO445" s="5">
        <f>Target_CC[[#This Row],[Est_Sust_POTS Apr]]</f>
        <v>9334454</v>
      </c>
      <c r="CP445" s="5">
        <f>Target_CC[[#This Row],[Est_Sust_POTS Mei]]</f>
        <v>9334454</v>
      </c>
      <c r="CQ445" s="5">
        <f>Target_CC[[#This Row],[Est_Sust_POTS Jun]]</f>
        <v>9334454</v>
      </c>
      <c r="CR445" s="5">
        <f>Target_CC[[#This Row],[Est_Sust_POTS Jul]]</f>
        <v>9334454</v>
      </c>
      <c r="CS445" s="5">
        <f>Target_CC[[#This Row],[Est_Sust_POTS Agu]]</f>
        <v>9334454</v>
      </c>
      <c r="CT445" s="5">
        <f>Target_CC[[#This Row],[Est_Sust_POTS Sep]]</f>
        <v>9334454</v>
      </c>
      <c r="CU445" s="5">
        <f>Target_CC[[#This Row],[Est_Sust_POTS Okt]]</f>
        <v>9334454</v>
      </c>
      <c r="CV445" s="5">
        <f>Target_CC[[#This Row],[Est_Sust_POTS Nov]]</f>
        <v>9334454</v>
      </c>
      <c r="CW445" s="5">
        <f>SUM(Target_CC[[#This Row],[Est_Sust_POTS Jan]:[Est_Sust_POTS Des]])</f>
        <v>111575218</v>
      </c>
      <c r="CX445" s="5"/>
      <c r="CY445" s="5">
        <v>0</v>
      </c>
      <c r="CZ445" s="5">
        <v>0</v>
      </c>
      <c r="DA445" s="5">
        <v>0</v>
      </c>
      <c r="DB445" s="5"/>
      <c r="DC445" s="5"/>
      <c r="DD445" s="5"/>
      <c r="DE445" s="5"/>
      <c r="DF445" s="5"/>
      <c r="DG445" s="5"/>
      <c r="DH445" s="5"/>
      <c r="DI445" s="5"/>
      <c r="DJ445" s="5">
        <f>SUM(Target_CC[[#This Row],[BC_Jan]:[BC_Des]])</f>
        <v>0</v>
      </c>
      <c r="DK445" s="5"/>
      <c r="DL445" s="5"/>
      <c r="DM445" s="5"/>
      <c r="DN445" s="5"/>
      <c r="DO445" s="5"/>
      <c r="DP445" s="5"/>
      <c r="DQ445" s="5"/>
      <c r="DR445" s="5"/>
      <c r="DS445" s="5"/>
      <c r="DT445" s="5"/>
      <c r="DU445" s="5"/>
      <c r="DV445" s="5"/>
      <c r="DW445" s="5"/>
      <c r="DX445" s="5" t="s">
        <v>160</v>
      </c>
    </row>
    <row r="446" spans="2:128" x14ac:dyDescent="0.3">
      <c r="B446">
        <v>19653617</v>
      </c>
      <c r="C446" t="s">
        <v>722</v>
      </c>
      <c r="D446" t="s">
        <v>357</v>
      </c>
      <c r="E446" t="s">
        <v>343</v>
      </c>
      <c r="F446" t="s">
        <v>300</v>
      </c>
      <c r="G446" t="s">
        <v>25</v>
      </c>
      <c r="H446" t="s">
        <v>159</v>
      </c>
      <c r="I446" t="s">
        <v>29</v>
      </c>
      <c r="J446" s="5">
        <v>62330675.887916535</v>
      </c>
      <c r="K446" s="5">
        <v>8338901.7961354153</v>
      </c>
      <c r="L446" s="5">
        <v>8484543.4191536531</v>
      </c>
      <c r="M446" s="5">
        <v>9071033.3029192332</v>
      </c>
      <c r="N446" s="5">
        <v>8523605.2230664548</v>
      </c>
      <c r="O446" s="5">
        <v>8955628.5743901916</v>
      </c>
      <c r="P446" s="5">
        <v>8836159.4743488878</v>
      </c>
      <c r="Q446" s="5">
        <v>9258853.3056784142</v>
      </c>
      <c r="R446" s="5">
        <v>9351135.3400229421</v>
      </c>
      <c r="S446" s="5">
        <v>9231441.0457745176</v>
      </c>
      <c r="T446" s="5">
        <v>9417163.1548795234</v>
      </c>
      <c r="U446" s="5">
        <v>9348452.8314670194</v>
      </c>
      <c r="V446" s="5">
        <v>8820441.4821637496</v>
      </c>
      <c r="W446" s="5">
        <v>107637358.94999999</v>
      </c>
      <c r="X446" s="5">
        <v>1369474.8319433087</v>
      </c>
      <c r="Y446" s="5">
        <v>1393393.1538138555</v>
      </c>
      <c r="Z446" s="5">
        <v>1489710.7690876736</v>
      </c>
      <c r="AA446" s="5">
        <v>1399808.1660848572</v>
      </c>
      <c r="AB446" s="5">
        <v>1470758.1689645951</v>
      </c>
      <c r="AC446" s="5">
        <v>1451138.0883231242</v>
      </c>
      <c r="AD446" s="5">
        <v>1520555.9298777222</v>
      </c>
      <c r="AE446" s="5">
        <v>1535711.1537387255</v>
      </c>
      <c r="AF446" s="5">
        <v>1516054.0900740118</v>
      </c>
      <c r="AG446" s="5">
        <v>1546554.7195780796</v>
      </c>
      <c r="AH446" s="5">
        <v>1535270.6127605943</v>
      </c>
      <c r="AI446" s="5">
        <v>1448556.7658381658</v>
      </c>
      <c r="AJ446" s="5">
        <v>17676986.450084712</v>
      </c>
      <c r="AK446" s="5">
        <v>9708376.6280787233</v>
      </c>
      <c r="AL446" s="5">
        <v>9877936.5729675088</v>
      </c>
      <c r="AM446" s="5">
        <v>10560744.072006907</v>
      </c>
      <c r="AN446" s="5">
        <v>9923413.3891513124</v>
      </c>
      <c r="AO446" s="5">
        <v>10426386.743354786</v>
      </c>
      <c r="AP446" s="5">
        <v>10287297.562672012</v>
      </c>
      <c r="AQ446" s="5">
        <v>10779409.235556137</v>
      </c>
      <c r="AR446" s="5">
        <v>10886846.493761668</v>
      </c>
      <c r="AS446" s="5">
        <v>10747495.13584853</v>
      </c>
      <c r="AT446" s="5">
        <v>10963717.874457603</v>
      </c>
      <c r="AU446" s="5">
        <v>10883723.444227614</v>
      </c>
      <c r="AV446" s="5">
        <v>10268998.248001914</v>
      </c>
      <c r="AW446" s="5">
        <f>SUM(Target_CC[[#This Row],[Target_Jan]:[Target_Des]])</f>
        <v>125314345.40008472</v>
      </c>
      <c r="AX446" s="5">
        <v>9777398.6261947434</v>
      </c>
      <c r="AY446" s="5">
        <v>10174119.323391797</v>
      </c>
      <c r="AZ446" s="5">
        <v>10289034.949330807</v>
      </c>
      <c r="BA446" s="5">
        <v>9974899.4857750032</v>
      </c>
      <c r="BB446" s="5">
        <v>10488359.543305274</v>
      </c>
      <c r="BC446" s="5">
        <v>10423112.784169191</v>
      </c>
      <c r="BD446" s="5">
        <v>10763615.883973477</v>
      </c>
      <c r="BE446" s="5">
        <v>10914935.252995767</v>
      </c>
      <c r="BF446" s="5">
        <v>10745262.120155828</v>
      </c>
      <c r="BG446" s="5">
        <v>10927933.782276139</v>
      </c>
      <c r="BH446" s="5">
        <v>11129392.525234064</v>
      </c>
      <c r="BI446" s="5">
        <v>10851023.298882473</v>
      </c>
      <c r="BJ446" s="5">
        <f>SUM(Target_CC[[#This Row],[Target_NGTMA_Jan]:[Target_NGTMA_Des]])</f>
        <v>126459087.57568455</v>
      </c>
      <c r="BK446" s="5">
        <v>8495135</v>
      </c>
      <c r="BL446" s="5">
        <v>8497254</v>
      </c>
      <c r="BM446" s="5">
        <v>8556965</v>
      </c>
      <c r="BN446" s="5">
        <f>Target_CC[[#This Row],[Est_Sust_NP Apr]]+Target_CC[[#This Row],[Est_Sust_POTS Apr]]+Target_CC[[#This Row],[BC_Apr]]</f>
        <v>9176240</v>
      </c>
      <c r="BO446" s="5">
        <f>Target_CC[[#This Row],[Est_Sust_NP Mei]]+Target_CC[[#This Row],[Est_Sust_POTS Mei]]+Target_CC[[#This Row],[BC_Mei]]</f>
        <v>9176240</v>
      </c>
      <c r="BP446" s="5">
        <f>Target_CC[[#This Row],[Est_Sust_NP Jun]]+Target_CC[[#This Row],[Est_Sust_POTS Jun]]+Target_CC[[#This Row],[BC_Jun]]</f>
        <v>9176240</v>
      </c>
      <c r="BQ446" s="5">
        <f>Target_CC[[#This Row],[Est_Sust_NP Jul]]+Target_CC[[#This Row],[Est_Sust_POTS Jul]]+Target_CC[[#This Row],[BC_Jul]]</f>
        <v>9176240</v>
      </c>
      <c r="BR446" s="5">
        <f>Target_CC[[#This Row],[Est_Sust_NP Agu]]+Target_CC[[#This Row],[Est_Sust_POTS Agu]]+Target_CC[[#This Row],[BC_Agu]]</f>
        <v>9176240</v>
      </c>
      <c r="BS446" s="5">
        <f>Target_CC[[#This Row],[Est_Sust_NP Sep]]+Target_CC[[#This Row],[Est_Sust_POTS Sep]]+Target_CC[[#This Row],[BC_Sep]]</f>
        <v>9176240</v>
      </c>
      <c r="BT446" s="5">
        <f>Target_CC[[#This Row],[Est_Sust_NP Okt]]+Target_CC[[#This Row],[Est_Sust_POTS Okt]]+Target_CC[[#This Row],[BC_Okt]]</f>
        <v>9176240</v>
      </c>
      <c r="BU446" s="5">
        <f>Target_CC[[#This Row],[Est_Sust_NP Nov]]+Target_CC[[#This Row],[Est_Sust_POTS Nov]]+Target_CC[[#This Row],[BC_Nov]]</f>
        <v>9176240</v>
      </c>
      <c r="BV446" s="5">
        <f>Target_CC[[#This Row],[Est_Sust_NP Des]]+Target_CC[[#This Row],[Est_Sust_POTS Des]]+Target_CC[[#This Row],[BC_Des]]</f>
        <v>9176240</v>
      </c>
      <c r="BW446" s="5">
        <f>SUM(Target_CC[[#This Row],[Real_Jan]:[Real_Des]])</f>
        <v>108135514</v>
      </c>
      <c r="BX446" s="5">
        <v>0</v>
      </c>
      <c r="BY446" s="5">
        <v>0</v>
      </c>
      <c r="BZ446" s="5">
        <v>0</v>
      </c>
      <c r="CA446" s="5">
        <f>Target_CC[[#This Row],[Est_Sust_NP Mar]]*95%</f>
        <v>0</v>
      </c>
      <c r="CB446" s="5">
        <f>Target_CC[[#This Row],[Est_Sust_NP Apr]]</f>
        <v>0</v>
      </c>
      <c r="CC446" s="5">
        <f>Target_CC[[#This Row],[Est_Sust_NP Mei]]</f>
        <v>0</v>
      </c>
      <c r="CD446" s="5">
        <f>Target_CC[[#This Row],[Est_Sust_NP Jun]]</f>
        <v>0</v>
      </c>
      <c r="CE446" s="5">
        <f>Target_CC[[#This Row],[Est_Sust_NP Jul]]</f>
        <v>0</v>
      </c>
      <c r="CF446" s="5">
        <f>Target_CC[[#This Row],[Est_Sust_NP Agu]]</f>
        <v>0</v>
      </c>
      <c r="CG446" s="5">
        <f>Target_CC[[#This Row],[Est_Sust_NP Sep]]</f>
        <v>0</v>
      </c>
      <c r="CH446" s="5">
        <f>Target_CC[[#This Row],[Est_Sust_NP Okt]]</f>
        <v>0</v>
      </c>
      <c r="CI446" s="5">
        <f>Target_CC[[#This Row],[Est_Sust_NP Nov]]</f>
        <v>0</v>
      </c>
      <c r="CJ446" s="5">
        <f>SUM(Target_CC[[#This Row],[Est_Sust_NP Jan]:[Est_Sust_NP Des]])</f>
        <v>0</v>
      </c>
      <c r="CK446" s="5">
        <v>9176524</v>
      </c>
      <c r="CL446" s="5">
        <v>9177950</v>
      </c>
      <c r="CM446" s="5">
        <v>9176240</v>
      </c>
      <c r="CN446" s="5">
        <f>Target_CC[[#This Row],[Est_Sust_POTS Mar]]</f>
        <v>9176240</v>
      </c>
      <c r="CO446" s="5">
        <f>Target_CC[[#This Row],[Est_Sust_POTS Apr]]</f>
        <v>9176240</v>
      </c>
      <c r="CP446" s="5">
        <f>Target_CC[[#This Row],[Est_Sust_POTS Mei]]</f>
        <v>9176240</v>
      </c>
      <c r="CQ446" s="5">
        <f>Target_CC[[#This Row],[Est_Sust_POTS Jun]]</f>
        <v>9176240</v>
      </c>
      <c r="CR446" s="5">
        <f>Target_CC[[#This Row],[Est_Sust_POTS Jul]]</f>
        <v>9176240</v>
      </c>
      <c r="CS446" s="5">
        <f>Target_CC[[#This Row],[Est_Sust_POTS Agu]]</f>
        <v>9176240</v>
      </c>
      <c r="CT446" s="5">
        <f>Target_CC[[#This Row],[Est_Sust_POTS Sep]]</f>
        <v>9176240</v>
      </c>
      <c r="CU446" s="5">
        <f>Target_CC[[#This Row],[Est_Sust_POTS Okt]]</f>
        <v>9176240</v>
      </c>
      <c r="CV446" s="5">
        <f>Target_CC[[#This Row],[Est_Sust_POTS Nov]]</f>
        <v>9176240</v>
      </c>
      <c r="CW446" s="5">
        <f>SUM(Target_CC[[#This Row],[Est_Sust_POTS Jan]:[Est_Sust_POTS Des]])</f>
        <v>110116874</v>
      </c>
      <c r="CX446" s="5"/>
      <c r="CY446" s="5">
        <v>0</v>
      </c>
      <c r="CZ446" s="5">
        <v>0</v>
      </c>
      <c r="DA446" s="5">
        <v>0</v>
      </c>
      <c r="DB446" s="5"/>
      <c r="DC446" s="5"/>
      <c r="DD446" s="5"/>
      <c r="DE446" s="5"/>
      <c r="DF446" s="5"/>
      <c r="DG446" s="5"/>
      <c r="DH446" s="5"/>
      <c r="DI446" s="5"/>
      <c r="DJ446" s="5">
        <f>SUM(Target_CC[[#This Row],[BC_Jan]:[BC_Des]])</f>
        <v>0</v>
      </c>
      <c r="DK446" s="5"/>
      <c r="DL446" s="5"/>
      <c r="DM446" s="5"/>
      <c r="DN446" s="5"/>
      <c r="DO446" s="5"/>
      <c r="DP446" s="5"/>
      <c r="DQ446" s="5"/>
      <c r="DR446" s="5"/>
      <c r="DS446" s="5"/>
      <c r="DT446" s="5"/>
      <c r="DU446" s="5"/>
      <c r="DV446" s="5"/>
      <c r="DW446" s="5"/>
      <c r="DX446" s="5" t="s">
        <v>160</v>
      </c>
    </row>
    <row r="447" spans="2:128" x14ac:dyDescent="0.3">
      <c r="B447">
        <v>10307294</v>
      </c>
      <c r="C447" t="s">
        <v>723</v>
      </c>
      <c r="D447" t="s">
        <v>390</v>
      </c>
      <c r="E447" t="s">
        <v>312</v>
      </c>
      <c r="F447" t="s">
        <v>309</v>
      </c>
      <c r="G447" t="s">
        <v>25</v>
      </c>
      <c r="H447" t="s">
        <v>159</v>
      </c>
      <c r="I447" t="s">
        <v>29</v>
      </c>
      <c r="J447" s="5">
        <v>145128924.07851774</v>
      </c>
      <c r="K447" s="5">
        <v>8752829.2145454548</v>
      </c>
      <c r="L447" s="5">
        <v>9213504.4363636356</v>
      </c>
      <c r="M447" s="5">
        <v>8292153.9927272722</v>
      </c>
      <c r="N447" s="5">
        <v>7370803.5490909088</v>
      </c>
      <c r="O447" s="5">
        <v>7831478.7709090905</v>
      </c>
      <c r="P447" s="5">
        <v>8292153.9927272722</v>
      </c>
      <c r="Q447" s="5">
        <v>10595530.101818182</v>
      </c>
      <c r="R447" s="5">
        <v>9674179.6581818182</v>
      </c>
      <c r="S447" s="5">
        <v>9674179.6581818182</v>
      </c>
      <c r="T447" s="5">
        <v>10595530.101818182</v>
      </c>
      <c r="U447" s="5">
        <v>9213504.4363636356</v>
      </c>
      <c r="V447" s="5">
        <v>9674179.6581818182</v>
      </c>
      <c r="W447" s="5">
        <v>109180027.57090908</v>
      </c>
      <c r="X447" s="5">
        <v>1172904.7198005791</v>
      </c>
      <c r="Y447" s="5">
        <v>1247323.0685257616</v>
      </c>
      <c r="Z447" s="5">
        <v>1641195.0738414677</v>
      </c>
      <c r="AA447" s="5">
        <v>1673286.0721881285</v>
      </c>
      <c r="AB447" s="5">
        <v>2188630.3059090944</v>
      </c>
      <c r="AC447" s="5">
        <v>2044955.5718172092</v>
      </c>
      <c r="AD447" s="5">
        <v>1795758.4599360449</v>
      </c>
      <c r="AE447" s="5">
        <v>2031380.3519582869</v>
      </c>
      <c r="AF447" s="5">
        <v>1763844.1628483413</v>
      </c>
      <c r="AG447" s="5">
        <v>1856296.4647231456</v>
      </c>
      <c r="AH447" s="5">
        <v>2280732.2566008153</v>
      </c>
      <c r="AI447" s="5">
        <v>2705919.4780833856</v>
      </c>
      <c r="AJ447" s="5">
        <v>22402225.986232262</v>
      </c>
      <c r="AK447" s="5">
        <v>9925733.9343460333</v>
      </c>
      <c r="AL447" s="5">
        <v>10460827.504889397</v>
      </c>
      <c r="AM447" s="5">
        <v>9933349.0665687397</v>
      </c>
      <c r="AN447" s="5">
        <v>9044089.6212790366</v>
      </c>
      <c r="AO447" s="5">
        <v>10020109.076818185</v>
      </c>
      <c r="AP447" s="5">
        <v>10337109.564544482</v>
      </c>
      <c r="AQ447" s="5">
        <v>12391288.561754227</v>
      </c>
      <c r="AR447" s="5">
        <v>11705560.010140106</v>
      </c>
      <c r="AS447" s="5">
        <v>11438023.821030159</v>
      </c>
      <c r="AT447" s="5">
        <v>12451826.566541327</v>
      </c>
      <c r="AU447" s="5">
        <v>11494236.692964451</v>
      </c>
      <c r="AV447" s="5">
        <v>12380099.136265203</v>
      </c>
      <c r="AW447" s="5">
        <f>SUM(Target_CC[[#This Row],[Target_Jan]:[Target_Des]])</f>
        <v>131582253.55714135</v>
      </c>
      <c r="AX447" s="5">
        <v>0</v>
      </c>
      <c r="AY447" s="5">
        <v>0</v>
      </c>
      <c r="AZ447" s="5">
        <v>0</v>
      </c>
      <c r="BA447" s="5">
        <v>0</v>
      </c>
      <c r="BB447" s="5">
        <v>0</v>
      </c>
      <c r="BC447" s="5">
        <v>0</v>
      </c>
      <c r="BD447" s="5">
        <v>0</v>
      </c>
      <c r="BE447" s="5">
        <v>0</v>
      </c>
      <c r="BF447" s="5">
        <v>0</v>
      </c>
      <c r="BG447" s="5">
        <v>0</v>
      </c>
      <c r="BH447" s="5">
        <v>0</v>
      </c>
      <c r="BI447" s="5">
        <v>0</v>
      </c>
      <c r="BJ447" s="5">
        <f>SUM(Target_CC[[#This Row],[Target_NGTMA_Jan]:[Target_NGTMA_Des]])</f>
        <v>0</v>
      </c>
      <c r="BK447" s="5">
        <v>10027031</v>
      </c>
      <c r="BL447" s="5">
        <v>9920881</v>
      </c>
      <c r="BM447" s="5">
        <v>9563525</v>
      </c>
      <c r="BN447" s="5">
        <f>Target_CC[[#This Row],[Est_Sust_NP Apr]]+Target_CC[[#This Row],[Est_Sust_POTS Apr]]+Target_CC[[#This Row],[BC_Apr]]</f>
        <v>9968003</v>
      </c>
      <c r="BO447" s="5">
        <f>Target_CC[[#This Row],[Est_Sust_NP Mei]]+Target_CC[[#This Row],[Est_Sust_POTS Mei]]+Target_CC[[#This Row],[BC_Mei]]</f>
        <v>9968003</v>
      </c>
      <c r="BP447" s="5">
        <f>Target_CC[[#This Row],[Est_Sust_NP Jun]]+Target_CC[[#This Row],[Est_Sust_POTS Jun]]+Target_CC[[#This Row],[BC_Jun]]</f>
        <v>9968003</v>
      </c>
      <c r="BQ447" s="5">
        <f>Target_CC[[#This Row],[Est_Sust_NP Jul]]+Target_CC[[#This Row],[Est_Sust_POTS Jul]]+Target_CC[[#This Row],[BC_Jul]]</f>
        <v>9968003</v>
      </c>
      <c r="BR447" s="5">
        <f>Target_CC[[#This Row],[Est_Sust_NP Agu]]+Target_CC[[#This Row],[Est_Sust_POTS Agu]]+Target_CC[[#This Row],[BC_Agu]]</f>
        <v>9968003</v>
      </c>
      <c r="BS447" s="5">
        <f>Target_CC[[#This Row],[Est_Sust_NP Sep]]+Target_CC[[#This Row],[Est_Sust_POTS Sep]]+Target_CC[[#This Row],[BC_Sep]]</f>
        <v>9968003</v>
      </c>
      <c r="BT447" s="5">
        <f>Target_CC[[#This Row],[Est_Sust_NP Okt]]+Target_CC[[#This Row],[Est_Sust_POTS Okt]]+Target_CC[[#This Row],[BC_Okt]]</f>
        <v>9968003</v>
      </c>
      <c r="BU447" s="5">
        <f>Target_CC[[#This Row],[Est_Sust_NP Nov]]+Target_CC[[#This Row],[Est_Sust_POTS Nov]]+Target_CC[[#This Row],[BC_Nov]]</f>
        <v>9968003</v>
      </c>
      <c r="BV447" s="5">
        <f>Target_CC[[#This Row],[Est_Sust_NP Des]]+Target_CC[[#This Row],[Est_Sust_POTS Des]]+Target_CC[[#This Row],[BC_Des]]</f>
        <v>9968003</v>
      </c>
      <c r="BW447" s="5">
        <f>SUM(Target_CC[[#This Row],[Real_Jan]:[Real_Des]])</f>
        <v>119223464</v>
      </c>
      <c r="BX447" s="5">
        <v>0</v>
      </c>
      <c r="BY447" s="5">
        <v>0</v>
      </c>
      <c r="BZ447" s="5">
        <v>0</v>
      </c>
      <c r="CA447" s="5">
        <f>Target_CC[[#This Row],[Est_Sust_NP Mar]]*95%</f>
        <v>0</v>
      </c>
      <c r="CB447" s="5">
        <f>Target_CC[[#This Row],[Est_Sust_NP Apr]]</f>
        <v>0</v>
      </c>
      <c r="CC447" s="5">
        <f>Target_CC[[#This Row],[Est_Sust_NP Mei]]</f>
        <v>0</v>
      </c>
      <c r="CD447" s="5">
        <f>Target_CC[[#This Row],[Est_Sust_NP Jun]]</f>
        <v>0</v>
      </c>
      <c r="CE447" s="5">
        <f>Target_CC[[#This Row],[Est_Sust_NP Jul]]</f>
        <v>0</v>
      </c>
      <c r="CF447" s="5">
        <f>Target_CC[[#This Row],[Est_Sust_NP Agu]]</f>
        <v>0</v>
      </c>
      <c r="CG447" s="5">
        <f>Target_CC[[#This Row],[Est_Sust_NP Sep]]</f>
        <v>0</v>
      </c>
      <c r="CH447" s="5">
        <f>Target_CC[[#This Row],[Est_Sust_NP Okt]]</f>
        <v>0</v>
      </c>
      <c r="CI447" s="5">
        <f>Target_CC[[#This Row],[Est_Sust_NP Nov]]</f>
        <v>0</v>
      </c>
      <c r="CJ447" s="5">
        <f>SUM(Target_CC[[#This Row],[Est_Sust_NP Jan]:[Est_Sust_NP Des]])</f>
        <v>0</v>
      </c>
      <c r="CK447" s="5">
        <v>10438963</v>
      </c>
      <c r="CL447" s="5">
        <v>10336096</v>
      </c>
      <c r="CM447" s="5">
        <v>9968003</v>
      </c>
      <c r="CN447" s="5">
        <f>Target_CC[[#This Row],[Est_Sust_POTS Mar]]</f>
        <v>9968003</v>
      </c>
      <c r="CO447" s="5">
        <f>Target_CC[[#This Row],[Est_Sust_POTS Apr]]</f>
        <v>9968003</v>
      </c>
      <c r="CP447" s="5">
        <f>Target_CC[[#This Row],[Est_Sust_POTS Mei]]</f>
        <v>9968003</v>
      </c>
      <c r="CQ447" s="5">
        <f>Target_CC[[#This Row],[Est_Sust_POTS Jun]]</f>
        <v>9968003</v>
      </c>
      <c r="CR447" s="5">
        <f>Target_CC[[#This Row],[Est_Sust_POTS Jul]]</f>
        <v>9968003</v>
      </c>
      <c r="CS447" s="5">
        <f>Target_CC[[#This Row],[Est_Sust_POTS Agu]]</f>
        <v>9968003</v>
      </c>
      <c r="CT447" s="5">
        <f>Target_CC[[#This Row],[Est_Sust_POTS Sep]]</f>
        <v>9968003</v>
      </c>
      <c r="CU447" s="5">
        <f>Target_CC[[#This Row],[Est_Sust_POTS Okt]]</f>
        <v>9968003</v>
      </c>
      <c r="CV447" s="5">
        <f>Target_CC[[#This Row],[Est_Sust_POTS Nov]]</f>
        <v>9968003</v>
      </c>
      <c r="CW447" s="5">
        <f>SUM(Target_CC[[#This Row],[Est_Sust_POTS Jan]:[Est_Sust_POTS Des]])</f>
        <v>120455089</v>
      </c>
      <c r="CX447" s="5"/>
      <c r="CY447" s="5">
        <v>0</v>
      </c>
      <c r="CZ447" s="5">
        <v>0</v>
      </c>
      <c r="DA447" s="5">
        <v>0</v>
      </c>
      <c r="DB447" s="5"/>
      <c r="DC447" s="5"/>
      <c r="DD447" s="5"/>
      <c r="DE447" s="5"/>
      <c r="DF447" s="5"/>
      <c r="DG447" s="5"/>
      <c r="DH447" s="5"/>
      <c r="DI447" s="5"/>
      <c r="DJ447" s="5">
        <f>SUM(Target_CC[[#This Row],[BC_Jan]:[BC_Des]])</f>
        <v>0</v>
      </c>
      <c r="DK447" s="5"/>
      <c r="DL447" s="5"/>
      <c r="DM447" s="5"/>
      <c r="DN447" s="5"/>
      <c r="DO447" s="5"/>
      <c r="DP447" s="5"/>
      <c r="DQ447" s="5"/>
      <c r="DR447" s="5"/>
      <c r="DS447" s="5"/>
      <c r="DT447" s="5"/>
      <c r="DU447" s="5"/>
      <c r="DV447" s="5"/>
      <c r="DW447" s="5"/>
      <c r="DX447" s="5" t="s">
        <v>160</v>
      </c>
    </row>
    <row r="448" spans="2:128" x14ac:dyDescent="0.3">
      <c r="B448">
        <v>4614509</v>
      </c>
      <c r="C448" t="s">
        <v>724</v>
      </c>
      <c r="D448" t="s">
        <v>409</v>
      </c>
      <c r="E448" t="s">
        <v>326</v>
      </c>
      <c r="F448" t="s">
        <v>300</v>
      </c>
      <c r="G448" t="s">
        <v>20</v>
      </c>
      <c r="H448" t="s">
        <v>159</v>
      </c>
      <c r="I448" t="s">
        <v>29</v>
      </c>
      <c r="J448" s="5">
        <v>8708791.1863870956</v>
      </c>
      <c r="K448" s="5">
        <v>464833.13289072941</v>
      </c>
      <c r="L448" s="5">
        <v>472951.59423754993</v>
      </c>
      <c r="M448" s="5">
        <v>505644.14017996867</v>
      </c>
      <c r="N448" s="5">
        <v>475129.00574005331</v>
      </c>
      <c r="O448" s="5">
        <v>499211.16581187857</v>
      </c>
      <c r="P448" s="5">
        <v>492551.63228894258</v>
      </c>
      <c r="Q448" s="5">
        <v>516113.73946731788</v>
      </c>
      <c r="R448" s="5">
        <v>521257.79178770573</v>
      </c>
      <c r="S448" s="5">
        <v>514585.70532538235</v>
      </c>
      <c r="T448" s="5">
        <v>524938.36229783425</v>
      </c>
      <c r="U448" s="5">
        <v>521108.26144347823</v>
      </c>
      <c r="V448" s="5">
        <v>491675.46852915885</v>
      </c>
      <c r="W448" s="5">
        <v>6000000</v>
      </c>
      <c r="X448" s="5">
        <v>1873581.4109409791</v>
      </c>
      <c r="Y448" s="5">
        <v>1906304.1176255331</v>
      </c>
      <c r="Z448" s="5">
        <v>2038076.4505767832</v>
      </c>
      <c r="AA448" s="5">
        <v>1915080.5094668143</v>
      </c>
      <c r="AB448" s="5">
        <v>2012147.3583062741</v>
      </c>
      <c r="AC448" s="5">
        <v>1985305.0845283326</v>
      </c>
      <c r="AD448" s="5">
        <v>2080275.7802217931</v>
      </c>
      <c r="AE448" s="5">
        <v>2101009.6740052463</v>
      </c>
      <c r="AF448" s="5">
        <v>2074116.8036750704</v>
      </c>
      <c r="AG448" s="5">
        <v>2115844.7793398215</v>
      </c>
      <c r="AH448" s="5">
        <v>2100406.9689623117</v>
      </c>
      <c r="AI448" s="5">
        <v>1981773.5717829692</v>
      </c>
      <c r="AJ448" s="5">
        <v>24183922.509431928</v>
      </c>
      <c r="AK448" s="5">
        <v>2338414.5438317084</v>
      </c>
      <c r="AL448" s="5">
        <v>2379255.7118630828</v>
      </c>
      <c r="AM448" s="5">
        <v>2543720.5907567516</v>
      </c>
      <c r="AN448" s="5">
        <v>2390209.5152068678</v>
      </c>
      <c r="AO448" s="5">
        <v>2511358.5241181524</v>
      </c>
      <c r="AP448" s="5">
        <v>2477856.7168172752</v>
      </c>
      <c r="AQ448" s="5">
        <v>2596389.519689111</v>
      </c>
      <c r="AR448" s="5">
        <v>2622267.4657929521</v>
      </c>
      <c r="AS448" s="5">
        <v>2588702.5090004527</v>
      </c>
      <c r="AT448" s="5">
        <v>2640783.1416376559</v>
      </c>
      <c r="AU448" s="5">
        <v>2621515.2304057898</v>
      </c>
      <c r="AV448" s="5">
        <v>2473449.0403121281</v>
      </c>
      <c r="AW448" s="5">
        <f>SUM(Target_CC[[#This Row],[Target_Jan]:[Target_Des]])</f>
        <v>30183922.509431936</v>
      </c>
      <c r="AX448" s="5">
        <v>4941582.2328302255</v>
      </c>
      <c r="AY448" s="5">
        <v>5142088.3207596643</v>
      </c>
      <c r="AZ448" s="5">
        <v>5200167.6767443335</v>
      </c>
      <c r="BA448" s="5">
        <v>5041400.8835760169</v>
      </c>
      <c r="BB448" s="5">
        <v>5300908.0587014994</v>
      </c>
      <c r="BC448" s="5">
        <v>5267931.7796293944</v>
      </c>
      <c r="BD448" s="5">
        <v>5440025.0052966522</v>
      </c>
      <c r="BE448" s="5">
        <v>5516503.1293899361</v>
      </c>
      <c r="BF448" s="5">
        <v>5430748.8535660813</v>
      </c>
      <c r="BG448" s="5">
        <v>5523072.6990475263</v>
      </c>
      <c r="BH448" s="5">
        <v>5624891.6984470263</v>
      </c>
      <c r="BI448" s="5">
        <v>5484201.4723760169</v>
      </c>
      <c r="BJ448" s="5">
        <f>SUM(Target_CC[[#This Row],[Target_NGTMA_Jan]:[Target_NGTMA_Des]])</f>
        <v>63913521.810364373</v>
      </c>
      <c r="BK448" s="5">
        <v>10500000</v>
      </c>
      <c r="BL448" s="5">
        <v>10500000</v>
      </c>
      <c r="BM448" s="5">
        <v>10500000</v>
      </c>
      <c r="BN448" s="5">
        <f>Target_CC[[#This Row],[Est_Sust_NP Apr]]+Target_CC[[#This Row],[Est_Sust_POTS Apr]]+Target_CC[[#This Row],[BC_Apr]]</f>
        <v>10028700</v>
      </c>
      <c r="BO448" s="5">
        <f>Target_CC[[#This Row],[Est_Sust_NP Mei]]+Target_CC[[#This Row],[Est_Sust_POTS Mei]]+Target_CC[[#This Row],[BC_Mei]]</f>
        <v>10028700</v>
      </c>
      <c r="BP448" s="5">
        <f>Target_CC[[#This Row],[Est_Sust_NP Jun]]+Target_CC[[#This Row],[Est_Sust_POTS Jun]]+Target_CC[[#This Row],[BC_Jun]]</f>
        <v>10028700</v>
      </c>
      <c r="BQ448" s="5">
        <f>Target_CC[[#This Row],[Est_Sust_NP Jul]]+Target_CC[[#This Row],[Est_Sust_POTS Jul]]+Target_CC[[#This Row],[BC_Jul]]</f>
        <v>10028700</v>
      </c>
      <c r="BR448" s="5">
        <f>Target_CC[[#This Row],[Est_Sust_NP Agu]]+Target_CC[[#This Row],[Est_Sust_POTS Agu]]+Target_CC[[#This Row],[BC_Agu]]</f>
        <v>10028700</v>
      </c>
      <c r="BS448" s="5">
        <f>Target_CC[[#This Row],[Est_Sust_NP Sep]]+Target_CC[[#This Row],[Est_Sust_POTS Sep]]+Target_CC[[#This Row],[BC_Sep]]</f>
        <v>10028700</v>
      </c>
      <c r="BT448" s="5">
        <f>Target_CC[[#This Row],[Est_Sust_NP Okt]]+Target_CC[[#This Row],[Est_Sust_POTS Okt]]+Target_CC[[#This Row],[BC_Okt]]</f>
        <v>10028700</v>
      </c>
      <c r="BU448" s="5">
        <f>Target_CC[[#This Row],[Est_Sust_NP Nov]]+Target_CC[[#This Row],[Est_Sust_POTS Nov]]+Target_CC[[#This Row],[BC_Nov]]</f>
        <v>10028700</v>
      </c>
      <c r="BV448" s="5">
        <f>Target_CC[[#This Row],[Est_Sust_NP Des]]+Target_CC[[#This Row],[Est_Sust_POTS Des]]+Target_CC[[#This Row],[BC_Des]]</f>
        <v>10028700</v>
      </c>
      <c r="BW448" s="5">
        <f>SUM(Target_CC[[#This Row],[Real_Jan]:[Real_Des]])</f>
        <v>121758300</v>
      </c>
      <c r="BX448" s="5">
        <v>10500000</v>
      </c>
      <c r="BY448" s="5">
        <v>10500000</v>
      </c>
      <c r="BZ448" s="5">
        <v>10500000</v>
      </c>
      <c r="CA448" s="5">
        <f>Target_CC[[#This Row],[Est_Sust_NP Mar]]*95%</f>
        <v>9975000</v>
      </c>
      <c r="CB448" s="5">
        <f>Target_CC[[#This Row],[Est_Sust_NP Apr]]</f>
        <v>9975000</v>
      </c>
      <c r="CC448" s="5">
        <f>Target_CC[[#This Row],[Est_Sust_NP Mei]]</f>
        <v>9975000</v>
      </c>
      <c r="CD448" s="5">
        <f>Target_CC[[#This Row],[Est_Sust_NP Jun]]</f>
        <v>9975000</v>
      </c>
      <c r="CE448" s="5">
        <f>Target_CC[[#This Row],[Est_Sust_NP Jul]]</f>
        <v>9975000</v>
      </c>
      <c r="CF448" s="5">
        <f>Target_CC[[#This Row],[Est_Sust_NP Agu]]</f>
        <v>9975000</v>
      </c>
      <c r="CG448" s="5">
        <f>Target_CC[[#This Row],[Est_Sust_NP Sep]]</f>
        <v>9975000</v>
      </c>
      <c r="CH448" s="5">
        <f>Target_CC[[#This Row],[Est_Sust_NP Okt]]</f>
        <v>9975000</v>
      </c>
      <c r="CI448" s="5">
        <f>Target_CC[[#This Row],[Est_Sust_NP Nov]]</f>
        <v>9975000</v>
      </c>
      <c r="CJ448" s="5">
        <f>SUM(Target_CC[[#This Row],[Est_Sust_NP Jan]:[Est_Sust_NP Des]])</f>
        <v>121275000</v>
      </c>
      <c r="CK448" s="5">
        <v>53700</v>
      </c>
      <c r="CL448" s="5">
        <v>53700</v>
      </c>
      <c r="CM448" s="5">
        <v>53700</v>
      </c>
      <c r="CN448" s="5">
        <f>Target_CC[[#This Row],[Est_Sust_POTS Mar]]</f>
        <v>53700</v>
      </c>
      <c r="CO448" s="5">
        <f>Target_CC[[#This Row],[Est_Sust_POTS Apr]]</f>
        <v>53700</v>
      </c>
      <c r="CP448" s="5">
        <f>Target_CC[[#This Row],[Est_Sust_POTS Mei]]</f>
        <v>53700</v>
      </c>
      <c r="CQ448" s="5">
        <f>Target_CC[[#This Row],[Est_Sust_POTS Jun]]</f>
        <v>53700</v>
      </c>
      <c r="CR448" s="5">
        <f>Target_CC[[#This Row],[Est_Sust_POTS Jul]]</f>
        <v>53700</v>
      </c>
      <c r="CS448" s="5">
        <f>Target_CC[[#This Row],[Est_Sust_POTS Agu]]</f>
        <v>53700</v>
      </c>
      <c r="CT448" s="5">
        <f>Target_CC[[#This Row],[Est_Sust_POTS Sep]]</f>
        <v>53700</v>
      </c>
      <c r="CU448" s="5">
        <f>Target_CC[[#This Row],[Est_Sust_POTS Okt]]</f>
        <v>53700</v>
      </c>
      <c r="CV448" s="5">
        <f>Target_CC[[#This Row],[Est_Sust_POTS Nov]]</f>
        <v>53700</v>
      </c>
      <c r="CW448" s="5">
        <f>SUM(Target_CC[[#This Row],[Est_Sust_POTS Jan]:[Est_Sust_POTS Des]])</f>
        <v>644400</v>
      </c>
      <c r="CX448" s="5"/>
      <c r="CY448" s="5">
        <v>0</v>
      </c>
      <c r="CZ448" s="5">
        <v>0</v>
      </c>
      <c r="DA448" s="5">
        <v>0</v>
      </c>
      <c r="DB448" s="5"/>
      <c r="DC448" s="5"/>
      <c r="DD448" s="5"/>
      <c r="DE448" s="5"/>
      <c r="DF448" s="5"/>
      <c r="DG448" s="5"/>
      <c r="DH448" s="5"/>
      <c r="DI448" s="5"/>
      <c r="DJ448" s="5">
        <f>SUM(Target_CC[[#This Row],[BC_Jan]:[BC_Des]])</f>
        <v>0</v>
      </c>
      <c r="DK448" s="5"/>
      <c r="DL448" s="5"/>
      <c r="DM448" s="5"/>
      <c r="DN448" s="5"/>
      <c r="DO448" s="5"/>
      <c r="DP448" s="5"/>
      <c r="DQ448" s="5"/>
      <c r="DR448" s="5"/>
      <c r="DS448" s="5"/>
      <c r="DT448" s="5"/>
      <c r="DU448" s="5"/>
      <c r="DV448" s="5"/>
      <c r="DW448" s="5"/>
      <c r="DX448" s="5" t="s">
        <v>160</v>
      </c>
    </row>
    <row r="449" spans="2:128" x14ac:dyDescent="0.3">
      <c r="B449">
        <v>4646593</v>
      </c>
      <c r="C449" t="s">
        <v>725</v>
      </c>
      <c r="D449" t="s">
        <v>331</v>
      </c>
      <c r="E449" t="s">
        <v>326</v>
      </c>
      <c r="F449" t="s">
        <v>300</v>
      </c>
      <c r="G449" t="s">
        <v>25</v>
      </c>
      <c r="H449" t="s">
        <v>159</v>
      </c>
      <c r="I449" t="s">
        <v>29</v>
      </c>
      <c r="J449" s="5">
        <v>383569295.72146481</v>
      </c>
      <c r="K449" s="5">
        <v>11209542.560166292</v>
      </c>
      <c r="L449" s="5">
        <v>11405320.854678793</v>
      </c>
      <c r="M449" s="5">
        <v>12193708.039694458</v>
      </c>
      <c r="N449" s="5">
        <v>11457829.561957292</v>
      </c>
      <c r="O449" s="5">
        <v>12038575.59567284</v>
      </c>
      <c r="P449" s="5">
        <v>11877979.633005621</v>
      </c>
      <c r="Q449" s="5">
        <v>12446184.488758205</v>
      </c>
      <c r="R449" s="5">
        <v>12570234.323714064</v>
      </c>
      <c r="S449" s="5">
        <v>12409335.644440904</v>
      </c>
      <c r="T449" s="5">
        <v>12658992.00654619</v>
      </c>
      <c r="U449" s="5">
        <v>12566628.370009277</v>
      </c>
      <c r="V449" s="5">
        <v>11856850.771356082</v>
      </c>
      <c r="W449" s="5">
        <v>144691181.85000002</v>
      </c>
      <c r="X449" s="5">
        <v>1707564.4545768837</v>
      </c>
      <c r="Y449" s="5">
        <v>1737387.6213022766</v>
      </c>
      <c r="Z449" s="5">
        <v>1857483.6846653395</v>
      </c>
      <c r="AA449" s="5">
        <v>1745386.3421798944</v>
      </c>
      <c r="AB449" s="5">
        <v>1833852.1541420256</v>
      </c>
      <c r="AC449" s="5">
        <v>1809388.3585921891</v>
      </c>
      <c r="AD449" s="5">
        <v>1895943.7563163501</v>
      </c>
      <c r="AE449" s="5">
        <v>1914840.4318612979</v>
      </c>
      <c r="AF449" s="5">
        <v>1890330.5230902184</v>
      </c>
      <c r="AG449" s="5">
        <v>1928361.0071623209</v>
      </c>
      <c r="AH449" s="5">
        <v>1914291.1321607889</v>
      </c>
      <c r="AI449" s="5">
        <v>1806169.7711320161</v>
      </c>
      <c r="AJ449" s="5">
        <v>22040999.237181604</v>
      </c>
      <c r="AK449" s="5">
        <v>12917107.014743175</v>
      </c>
      <c r="AL449" s="5">
        <v>13142708.47598107</v>
      </c>
      <c r="AM449" s="5">
        <v>14051191.724359797</v>
      </c>
      <c r="AN449" s="5">
        <v>13203215.904137187</v>
      </c>
      <c r="AO449" s="5">
        <v>13872427.749814866</v>
      </c>
      <c r="AP449" s="5">
        <v>13687367.991597811</v>
      </c>
      <c r="AQ449" s="5">
        <v>14342128.245074555</v>
      </c>
      <c r="AR449" s="5">
        <v>14485074.755575363</v>
      </c>
      <c r="AS449" s="5">
        <v>14299666.167531123</v>
      </c>
      <c r="AT449" s="5">
        <v>14587353.013708511</v>
      </c>
      <c r="AU449" s="5">
        <v>14480919.502170065</v>
      </c>
      <c r="AV449" s="5">
        <v>13663020.542488098</v>
      </c>
      <c r="AW449" s="5">
        <f>SUM(Target_CC[[#This Row],[Target_Jan]:[Target_Des]])</f>
        <v>166732181.0871816</v>
      </c>
      <c r="AX449" s="5">
        <v>9777398.6261947434</v>
      </c>
      <c r="AY449" s="5">
        <v>10174119.323391797</v>
      </c>
      <c r="AZ449" s="5">
        <v>10289034.949330807</v>
      </c>
      <c r="BA449" s="5">
        <v>9974899.4857750032</v>
      </c>
      <c r="BB449" s="5">
        <v>10488359.543305274</v>
      </c>
      <c r="BC449" s="5">
        <v>10423112.784169191</v>
      </c>
      <c r="BD449" s="5">
        <v>10763615.883973477</v>
      </c>
      <c r="BE449" s="5">
        <v>10914935.252995767</v>
      </c>
      <c r="BF449" s="5">
        <v>10745262.120155828</v>
      </c>
      <c r="BG449" s="5">
        <v>10927933.782276139</v>
      </c>
      <c r="BH449" s="5">
        <v>11129392.525234064</v>
      </c>
      <c r="BI449" s="5">
        <v>10851023.298882473</v>
      </c>
      <c r="BJ449" s="5">
        <f>SUM(Target_CC[[#This Row],[Target_NGTMA_Jan]:[Target_NGTMA_Des]])</f>
        <v>126459087.57568455</v>
      </c>
      <c r="BK449" s="5">
        <v>11316409</v>
      </c>
      <c r="BL449" s="5">
        <v>11121744</v>
      </c>
      <c r="BM449" s="5">
        <v>3921</v>
      </c>
      <c r="BN449" s="5">
        <f>Target_CC[[#This Row],[Est_Sust_NP Apr]]+Target_CC[[#This Row],[Est_Sust_POTS Apr]]+Target_CC[[#This Row],[BC_Apr]]</f>
        <v>9342593</v>
      </c>
      <c r="BO449" s="5">
        <f>Target_CC[[#This Row],[Est_Sust_NP Mei]]+Target_CC[[#This Row],[Est_Sust_POTS Mei]]+Target_CC[[#This Row],[BC_Mei]]</f>
        <v>9342593</v>
      </c>
      <c r="BP449" s="5">
        <f>Target_CC[[#This Row],[Est_Sust_NP Jun]]+Target_CC[[#This Row],[Est_Sust_POTS Jun]]+Target_CC[[#This Row],[BC_Jun]]</f>
        <v>9342593</v>
      </c>
      <c r="BQ449" s="5">
        <f>Target_CC[[#This Row],[Est_Sust_NP Jul]]+Target_CC[[#This Row],[Est_Sust_POTS Jul]]+Target_CC[[#This Row],[BC_Jul]]</f>
        <v>9342593</v>
      </c>
      <c r="BR449" s="5">
        <f>Target_CC[[#This Row],[Est_Sust_NP Agu]]+Target_CC[[#This Row],[Est_Sust_POTS Agu]]+Target_CC[[#This Row],[BC_Agu]]</f>
        <v>9342593</v>
      </c>
      <c r="BS449" s="5">
        <f>Target_CC[[#This Row],[Est_Sust_NP Sep]]+Target_CC[[#This Row],[Est_Sust_POTS Sep]]+Target_CC[[#This Row],[BC_Sep]]</f>
        <v>9342593</v>
      </c>
      <c r="BT449" s="5">
        <f>Target_CC[[#This Row],[Est_Sust_NP Okt]]+Target_CC[[#This Row],[Est_Sust_POTS Okt]]+Target_CC[[#This Row],[BC_Okt]]</f>
        <v>9342593</v>
      </c>
      <c r="BU449" s="5">
        <f>Target_CC[[#This Row],[Est_Sust_NP Nov]]+Target_CC[[#This Row],[Est_Sust_POTS Nov]]+Target_CC[[#This Row],[BC_Nov]]</f>
        <v>9342593</v>
      </c>
      <c r="BV449" s="5">
        <f>Target_CC[[#This Row],[Est_Sust_NP Des]]+Target_CC[[#This Row],[Est_Sust_POTS Des]]+Target_CC[[#This Row],[BC_Des]]</f>
        <v>9342593</v>
      </c>
      <c r="BW449" s="5">
        <f>SUM(Target_CC[[#This Row],[Real_Jan]:[Real_Des]])</f>
        <v>106525411</v>
      </c>
      <c r="BX449" s="5">
        <v>1600000</v>
      </c>
      <c r="BY449" s="5">
        <v>1600000</v>
      </c>
      <c r="BZ449" s="5">
        <v>0</v>
      </c>
      <c r="CA449" s="5">
        <f>Target_CC[[#This Row],[Est_Sust_NP Mar]]*95%</f>
        <v>0</v>
      </c>
      <c r="CB449" s="5">
        <f>Target_CC[[#This Row],[Est_Sust_NP Apr]]</f>
        <v>0</v>
      </c>
      <c r="CC449" s="5">
        <f>Target_CC[[#This Row],[Est_Sust_NP Mei]]</f>
        <v>0</v>
      </c>
      <c r="CD449" s="5">
        <f>Target_CC[[#This Row],[Est_Sust_NP Jun]]</f>
        <v>0</v>
      </c>
      <c r="CE449" s="5">
        <f>Target_CC[[#This Row],[Est_Sust_NP Jul]]</f>
        <v>0</v>
      </c>
      <c r="CF449" s="5">
        <f>Target_CC[[#This Row],[Est_Sust_NP Agu]]</f>
        <v>0</v>
      </c>
      <c r="CG449" s="5">
        <f>Target_CC[[#This Row],[Est_Sust_NP Sep]]</f>
        <v>0</v>
      </c>
      <c r="CH449" s="5">
        <f>Target_CC[[#This Row],[Est_Sust_NP Okt]]</f>
        <v>0</v>
      </c>
      <c r="CI449" s="5">
        <f>Target_CC[[#This Row],[Est_Sust_NP Nov]]</f>
        <v>0</v>
      </c>
      <c r="CJ449" s="5">
        <f>SUM(Target_CC[[#This Row],[Est_Sust_NP Jan]:[Est_Sust_NP Des]])</f>
        <v>3200000</v>
      </c>
      <c r="CK449" s="5">
        <v>9476632</v>
      </c>
      <c r="CL449" s="5">
        <v>9384677</v>
      </c>
      <c r="CM449" s="5">
        <v>9342593</v>
      </c>
      <c r="CN449" s="5">
        <f>Target_CC[[#This Row],[Est_Sust_POTS Mar]]</f>
        <v>9342593</v>
      </c>
      <c r="CO449" s="5">
        <f>Target_CC[[#This Row],[Est_Sust_POTS Apr]]</f>
        <v>9342593</v>
      </c>
      <c r="CP449" s="5">
        <f>Target_CC[[#This Row],[Est_Sust_POTS Mei]]</f>
        <v>9342593</v>
      </c>
      <c r="CQ449" s="5">
        <f>Target_CC[[#This Row],[Est_Sust_POTS Jun]]</f>
        <v>9342593</v>
      </c>
      <c r="CR449" s="5">
        <f>Target_CC[[#This Row],[Est_Sust_POTS Jul]]</f>
        <v>9342593</v>
      </c>
      <c r="CS449" s="5">
        <f>Target_CC[[#This Row],[Est_Sust_POTS Agu]]</f>
        <v>9342593</v>
      </c>
      <c r="CT449" s="5">
        <f>Target_CC[[#This Row],[Est_Sust_POTS Sep]]</f>
        <v>9342593</v>
      </c>
      <c r="CU449" s="5">
        <f>Target_CC[[#This Row],[Est_Sust_POTS Okt]]</f>
        <v>9342593</v>
      </c>
      <c r="CV449" s="5">
        <f>Target_CC[[#This Row],[Est_Sust_POTS Nov]]</f>
        <v>9342593</v>
      </c>
      <c r="CW449" s="5">
        <f>SUM(Target_CC[[#This Row],[Est_Sust_POTS Jan]:[Est_Sust_POTS Des]])</f>
        <v>112287239</v>
      </c>
      <c r="CX449" s="5"/>
      <c r="CY449" s="5">
        <v>0</v>
      </c>
      <c r="CZ449" s="5">
        <v>0</v>
      </c>
      <c r="DA449" s="5">
        <v>0</v>
      </c>
      <c r="DB449" s="5"/>
      <c r="DC449" s="5"/>
      <c r="DD449" s="5"/>
      <c r="DE449" s="5"/>
      <c r="DF449" s="5"/>
      <c r="DG449" s="5"/>
      <c r="DH449" s="5"/>
      <c r="DI449" s="5"/>
      <c r="DJ449" s="5">
        <f>SUM(Target_CC[[#This Row],[BC_Jan]:[BC_Des]])</f>
        <v>0</v>
      </c>
      <c r="DK449" s="5"/>
      <c r="DL449" s="5"/>
      <c r="DM449" s="5"/>
      <c r="DN449" s="5"/>
      <c r="DO449" s="5"/>
      <c r="DP449" s="5"/>
      <c r="DQ449" s="5"/>
      <c r="DR449" s="5"/>
      <c r="DS449" s="5"/>
      <c r="DT449" s="5"/>
      <c r="DU449" s="5"/>
      <c r="DV449" s="5"/>
      <c r="DW449" s="5"/>
      <c r="DX449" s="5" t="s">
        <v>160</v>
      </c>
    </row>
    <row r="450" spans="2:128" x14ac:dyDescent="0.3">
      <c r="B450">
        <v>4609950</v>
      </c>
      <c r="C450" t="s">
        <v>726</v>
      </c>
      <c r="D450" t="s">
        <v>727</v>
      </c>
      <c r="E450" t="s">
        <v>376</v>
      </c>
      <c r="F450" t="s">
        <v>309</v>
      </c>
      <c r="G450" t="s">
        <v>21</v>
      </c>
      <c r="H450" t="s">
        <v>159</v>
      </c>
      <c r="I450" t="s">
        <v>29</v>
      </c>
      <c r="J450" s="5">
        <v>362664670.93608785</v>
      </c>
      <c r="K450" s="5">
        <v>11036520</v>
      </c>
      <c r="L450" s="5">
        <v>11036520</v>
      </c>
      <c r="M450" s="5">
        <v>11036520</v>
      </c>
      <c r="N450" s="5">
        <v>11036520</v>
      </c>
      <c r="O450" s="5">
        <v>11036520</v>
      </c>
      <c r="P450" s="5">
        <v>11036520</v>
      </c>
      <c r="Q450" s="5">
        <v>11036520</v>
      </c>
      <c r="R450" s="5">
        <v>11036520</v>
      </c>
      <c r="S450" s="5">
        <v>11036520</v>
      </c>
      <c r="T450" s="5">
        <v>11036520</v>
      </c>
      <c r="U450" s="5">
        <v>11036520</v>
      </c>
      <c r="V450" s="5">
        <v>11036520</v>
      </c>
      <c r="W450" s="5">
        <v>132438240</v>
      </c>
      <c r="X450" s="5">
        <v>1422764.2201060529</v>
      </c>
      <c r="Y450" s="5">
        <v>1513035.6309872086</v>
      </c>
      <c r="Z450" s="5">
        <v>1990812.7146704306</v>
      </c>
      <c r="AA450" s="5">
        <v>2029739.9382243392</v>
      </c>
      <c r="AB450" s="5">
        <v>2654866.0242552864</v>
      </c>
      <c r="AC450" s="5">
        <v>2480584.7995758085</v>
      </c>
      <c r="AD450" s="5">
        <v>2178302.1601142101</v>
      </c>
      <c r="AE450" s="5">
        <v>2464117.7014652034</v>
      </c>
      <c r="AF450" s="5">
        <v>2139589.2798267645</v>
      </c>
      <c r="AG450" s="5">
        <v>2251736.3493656102</v>
      </c>
      <c r="AH450" s="5">
        <v>2766588.1086104698</v>
      </c>
      <c r="AI450" s="5">
        <v>3282351.3716950989</v>
      </c>
      <c r="AJ450" s="5">
        <v>27174488.298896484</v>
      </c>
      <c r="AK450" s="5">
        <v>12459284.220106052</v>
      </c>
      <c r="AL450" s="5">
        <v>12549555.630987208</v>
      </c>
      <c r="AM450" s="5">
        <v>13027332.714670431</v>
      </c>
      <c r="AN450" s="5">
        <v>13066259.93822434</v>
      </c>
      <c r="AO450" s="5">
        <v>13691386.024255287</v>
      </c>
      <c r="AP450" s="5">
        <v>13517104.799575809</v>
      </c>
      <c r="AQ450" s="5">
        <v>13214822.16011421</v>
      </c>
      <c r="AR450" s="5">
        <v>13500637.701465204</v>
      </c>
      <c r="AS450" s="5">
        <v>13176109.279826764</v>
      </c>
      <c r="AT450" s="5">
        <v>13288256.349365611</v>
      </c>
      <c r="AU450" s="5">
        <v>13803108.10861047</v>
      </c>
      <c r="AV450" s="5">
        <v>14318871.371695099</v>
      </c>
      <c r="AW450" s="5">
        <f>SUM(Target_CC[[#This Row],[Target_Jan]:[Target_Des]])</f>
        <v>159612728.29889649</v>
      </c>
      <c r="AX450" s="5">
        <v>0</v>
      </c>
      <c r="AY450" s="5">
        <v>0</v>
      </c>
      <c r="AZ450" s="5">
        <v>0</v>
      </c>
      <c r="BA450" s="5">
        <v>0</v>
      </c>
      <c r="BB450" s="5">
        <v>0</v>
      </c>
      <c r="BC450" s="5">
        <v>0</v>
      </c>
      <c r="BD450" s="5">
        <v>0</v>
      </c>
      <c r="BE450" s="5">
        <v>0</v>
      </c>
      <c r="BF450" s="5">
        <v>0</v>
      </c>
      <c r="BG450" s="5">
        <v>0</v>
      </c>
      <c r="BH450" s="5">
        <v>0</v>
      </c>
      <c r="BI450" s="5">
        <v>0</v>
      </c>
      <c r="BJ450" s="5">
        <f>SUM(Target_CC[[#This Row],[Target_NGTMA_Jan]:[Target_NGTMA_Des]])</f>
        <v>0</v>
      </c>
      <c r="BK450" s="5">
        <v>11102839</v>
      </c>
      <c r="BL450" s="5">
        <v>3242580</v>
      </c>
      <c r="BM450" s="5">
        <v>75920000</v>
      </c>
      <c r="BN450" s="5">
        <f>Target_CC[[#This Row],[Est_Sust_NP Apr]]+Target_CC[[#This Row],[Est_Sust_POTS Apr]]+Target_CC[[#This Row],[BC_Apr]]</f>
        <v>9424000</v>
      </c>
      <c r="BO450" s="5">
        <f>Target_CC[[#This Row],[Est_Sust_NP Mei]]+Target_CC[[#This Row],[Est_Sust_POTS Mei]]+Target_CC[[#This Row],[BC_Mei]]</f>
        <v>9424000</v>
      </c>
      <c r="BP450" s="5">
        <f>Target_CC[[#This Row],[Est_Sust_NP Jun]]+Target_CC[[#This Row],[Est_Sust_POTS Jun]]+Target_CC[[#This Row],[BC_Jun]]</f>
        <v>9424000</v>
      </c>
      <c r="BQ450" s="5">
        <f>Target_CC[[#This Row],[Est_Sust_NP Jul]]+Target_CC[[#This Row],[Est_Sust_POTS Jul]]+Target_CC[[#This Row],[BC_Jul]]</f>
        <v>9424000</v>
      </c>
      <c r="BR450" s="5">
        <f>Target_CC[[#This Row],[Est_Sust_NP Agu]]+Target_CC[[#This Row],[Est_Sust_POTS Agu]]+Target_CC[[#This Row],[BC_Agu]]</f>
        <v>9424000</v>
      </c>
      <c r="BS450" s="5">
        <f>Target_CC[[#This Row],[Est_Sust_NP Sep]]+Target_CC[[#This Row],[Est_Sust_POTS Sep]]+Target_CC[[#This Row],[BC_Sep]]</f>
        <v>9424000</v>
      </c>
      <c r="BT450" s="5">
        <f>Target_CC[[#This Row],[Est_Sust_NP Okt]]+Target_CC[[#This Row],[Est_Sust_POTS Okt]]+Target_CC[[#This Row],[BC_Okt]]</f>
        <v>9424000</v>
      </c>
      <c r="BU450" s="5">
        <f>Target_CC[[#This Row],[Est_Sust_NP Nov]]+Target_CC[[#This Row],[Est_Sust_POTS Nov]]+Target_CC[[#This Row],[BC_Nov]]</f>
        <v>9424000</v>
      </c>
      <c r="BV450" s="5">
        <f>Target_CC[[#This Row],[Est_Sust_NP Des]]+Target_CC[[#This Row],[Est_Sust_POTS Des]]+Target_CC[[#This Row],[BC_Des]]</f>
        <v>9424000</v>
      </c>
      <c r="BW450" s="5">
        <f>SUM(Target_CC[[#This Row],[Real_Jan]:[Real_Des]])</f>
        <v>175081419</v>
      </c>
      <c r="BX450" s="5">
        <v>11102839</v>
      </c>
      <c r="BY450" s="5">
        <v>3242580</v>
      </c>
      <c r="BZ450" s="5">
        <v>9920000</v>
      </c>
      <c r="CA450" s="5">
        <f>Target_CC[[#This Row],[Est_Sust_NP Mar]]*95%</f>
        <v>9424000</v>
      </c>
      <c r="CB450" s="5">
        <f>Target_CC[[#This Row],[Est_Sust_NP Apr]]</f>
        <v>9424000</v>
      </c>
      <c r="CC450" s="5">
        <f>Target_CC[[#This Row],[Est_Sust_NP Mei]]</f>
        <v>9424000</v>
      </c>
      <c r="CD450" s="5">
        <f>Target_CC[[#This Row],[Est_Sust_NP Jun]]</f>
        <v>9424000</v>
      </c>
      <c r="CE450" s="5">
        <f>Target_CC[[#This Row],[Est_Sust_NP Jul]]</f>
        <v>9424000</v>
      </c>
      <c r="CF450" s="5">
        <f>Target_CC[[#This Row],[Est_Sust_NP Agu]]</f>
        <v>9424000</v>
      </c>
      <c r="CG450" s="5">
        <f>Target_CC[[#This Row],[Est_Sust_NP Sep]]</f>
        <v>9424000</v>
      </c>
      <c r="CH450" s="5">
        <f>Target_CC[[#This Row],[Est_Sust_NP Okt]]</f>
        <v>9424000</v>
      </c>
      <c r="CI450" s="5">
        <f>Target_CC[[#This Row],[Est_Sust_NP Nov]]</f>
        <v>9424000</v>
      </c>
      <c r="CJ450" s="5">
        <f>SUM(Target_CC[[#This Row],[Est_Sust_NP Jan]:[Est_Sust_NP Des]])</f>
        <v>109081419</v>
      </c>
      <c r="CK450" s="5">
        <v>0</v>
      </c>
      <c r="CL450" s="5">
        <v>0</v>
      </c>
      <c r="CM450" s="5">
        <v>0</v>
      </c>
      <c r="CN450" s="5">
        <f>Target_CC[[#This Row],[Est_Sust_POTS Mar]]</f>
        <v>0</v>
      </c>
      <c r="CO450" s="5">
        <f>Target_CC[[#This Row],[Est_Sust_POTS Apr]]</f>
        <v>0</v>
      </c>
      <c r="CP450" s="5">
        <f>Target_CC[[#This Row],[Est_Sust_POTS Mei]]</f>
        <v>0</v>
      </c>
      <c r="CQ450" s="5">
        <f>Target_CC[[#This Row],[Est_Sust_POTS Jun]]</f>
        <v>0</v>
      </c>
      <c r="CR450" s="5">
        <f>Target_CC[[#This Row],[Est_Sust_POTS Jul]]</f>
        <v>0</v>
      </c>
      <c r="CS450" s="5">
        <f>Target_CC[[#This Row],[Est_Sust_POTS Agu]]</f>
        <v>0</v>
      </c>
      <c r="CT450" s="5">
        <f>Target_CC[[#This Row],[Est_Sust_POTS Sep]]</f>
        <v>0</v>
      </c>
      <c r="CU450" s="5">
        <f>Target_CC[[#This Row],[Est_Sust_POTS Okt]]</f>
        <v>0</v>
      </c>
      <c r="CV450" s="5">
        <f>Target_CC[[#This Row],[Est_Sust_POTS Nov]]</f>
        <v>0</v>
      </c>
      <c r="CW450" s="5">
        <f>SUM(Target_CC[[#This Row],[Est_Sust_POTS Jan]:[Est_Sust_POTS Des]])</f>
        <v>0</v>
      </c>
      <c r="CX450" s="5"/>
      <c r="CY450" s="5">
        <v>0</v>
      </c>
      <c r="CZ450" s="5">
        <v>66000000</v>
      </c>
      <c r="DA450" s="5">
        <v>0</v>
      </c>
      <c r="DB450" s="5"/>
      <c r="DC450" s="5"/>
      <c r="DD450" s="5"/>
      <c r="DE450" s="5"/>
      <c r="DF450" s="5"/>
      <c r="DG450" s="5"/>
      <c r="DH450" s="5"/>
      <c r="DI450" s="5"/>
      <c r="DJ450" s="5">
        <f>SUM(Target_CC[[#This Row],[BC_Jan]:[BC_Des]])</f>
        <v>66000000</v>
      </c>
      <c r="DK450" s="5"/>
      <c r="DL450" s="5"/>
      <c r="DM450" s="5"/>
      <c r="DN450" s="5"/>
      <c r="DO450" s="5"/>
      <c r="DP450" s="5"/>
      <c r="DQ450" s="5"/>
      <c r="DR450" s="5"/>
      <c r="DS450" s="5"/>
      <c r="DT450" s="5"/>
      <c r="DU450" s="5"/>
      <c r="DV450" s="5"/>
      <c r="DW450" s="5"/>
      <c r="DX450" s="5" t="s">
        <v>160</v>
      </c>
    </row>
    <row r="451" spans="2:128" x14ac:dyDescent="0.3">
      <c r="B451">
        <v>2000476</v>
      </c>
      <c r="C451" t="s">
        <v>728</v>
      </c>
      <c r="D451" t="s">
        <v>380</v>
      </c>
      <c r="E451" t="s">
        <v>549</v>
      </c>
      <c r="F451" t="s">
        <v>296</v>
      </c>
      <c r="G451" t="s">
        <v>19</v>
      </c>
      <c r="H451" t="s">
        <v>159</v>
      </c>
      <c r="I451" t="s">
        <v>29</v>
      </c>
      <c r="J451" s="5">
        <v>158472960.8782922</v>
      </c>
      <c r="K451" s="5">
        <v>11482581.84</v>
      </c>
      <c r="L451" s="5">
        <v>11313555.378</v>
      </c>
      <c r="M451" s="5">
        <v>11345994.800000001</v>
      </c>
      <c r="N451" s="5">
        <v>11313555.378</v>
      </c>
      <c r="O451" s="5">
        <v>11216237.112</v>
      </c>
      <c r="P451" s="5">
        <v>11118918.846000001</v>
      </c>
      <c r="Q451" s="5">
        <v>11281115.955999998</v>
      </c>
      <c r="R451" s="5">
        <v>11410873.643999999</v>
      </c>
      <c r="S451" s="5">
        <v>11378434.221999999</v>
      </c>
      <c r="T451" s="5">
        <v>11378434.221999999</v>
      </c>
      <c r="U451" s="5">
        <v>11410873.643999999</v>
      </c>
      <c r="V451" s="5">
        <v>11345994.800000001</v>
      </c>
      <c r="W451" s="5">
        <v>135996569.84200001</v>
      </c>
      <c r="X451" s="5">
        <v>0</v>
      </c>
      <c r="Y451" s="5">
        <v>690859.22431823774</v>
      </c>
      <c r="Z451" s="5">
        <v>683729.23020126333</v>
      </c>
      <c r="AA451" s="5">
        <v>537486.86343142285</v>
      </c>
      <c r="AB451" s="5">
        <v>586231.66372162709</v>
      </c>
      <c r="AC451" s="5">
        <v>571553.53985494352</v>
      </c>
      <c r="AD451" s="5">
        <v>710365.72728492401</v>
      </c>
      <c r="AE451" s="5">
        <v>598269.13892134407</v>
      </c>
      <c r="AF451" s="5">
        <v>715610.41381648171</v>
      </c>
      <c r="AG451" s="5">
        <v>720720.50871695695</v>
      </c>
      <c r="AH451" s="5">
        <v>611960.29877694696</v>
      </c>
      <c r="AI451" s="5">
        <v>623089.45347582689</v>
      </c>
      <c r="AJ451" s="5">
        <v>7049876.062519975</v>
      </c>
      <c r="AK451" s="5">
        <v>11482581.84</v>
      </c>
      <c r="AL451" s="5">
        <v>12004414.602318238</v>
      </c>
      <c r="AM451" s="5">
        <v>12029724.030201264</v>
      </c>
      <c r="AN451" s="5">
        <v>11851042.241431423</v>
      </c>
      <c r="AO451" s="5">
        <v>11802468.775721626</v>
      </c>
      <c r="AP451" s="5">
        <v>11690472.385854945</v>
      </c>
      <c r="AQ451" s="5">
        <v>11991481.683284922</v>
      </c>
      <c r="AR451" s="5">
        <v>12009142.782921344</v>
      </c>
      <c r="AS451" s="5">
        <v>12094044.635816481</v>
      </c>
      <c r="AT451" s="5">
        <v>12099154.730716957</v>
      </c>
      <c r="AU451" s="5">
        <v>12022833.942776946</v>
      </c>
      <c r="AV451" s="5">
        <v>11969084.253475828</v>
      </c>
      <c r="AW451" s="5">
        <f>SUM(Target_CC[[#This Row],[Target_Jan]:[Target_Des]])</f>
        <v>143046445.90451998</v>
      </c>
      <c r="AX451" s="5">
        <v>0</v>
      </c>
      <c r="AY451" s="5">
        <v>0</v>
      </c>
      <c r="AZ451" s="5">
        <v>0</v>
      </c>
      <c r="BA451" s="5">
        <v>0</v>
      </c>
      <c r="BB451" s="5">
        <v>0</v>
      </c>
      <c r="BC451" s="5">
        <v>0</v>
      </c>
      <c r="BD451" s="5">
        <v>0</v>
      </c>
      <c r="BE451" s="5">
        <v>0</v>
      </c>
      <c r="BF451" s="5">
        <v>0</v>
      </c>
      <c r="BG451" s="5">
        <v>0</v>
      </c>
      <c r="BH451" s="5">
        <v>0</v>
      </c>
      <c r="BI451" s="5">
        <v>0</v>
      </c>
      <c r="BJ451" s="5">
        <f>SUM(Target_CC[[#This Row],[Target_NGTMA_Jan]:[Target_NGTMA_Des]])</f>
        <v>0</v>
      </c>
      <c r="BK451" s="5">
        <v>10958442</v>
      </c>
      <c r="BL451" s="5">
        <v>-3692567</v>
      </c>
      <c r="BM451" s="5">
        <v>3745716</v>
      </c>
      <c r="BN451" s="5">
        <f>Target_CC[[#This Row],[Est_Sust_NP Apr]]+Target_CC[[#This Row],[Est_Sust_POTS Apr]]+Target_CC[[#This Row],[BC_Apr]]</f>
        <v>3903196</v>
      </c>
      <c r="BO451" s="5">
        <f>Target_CC[[#This Row],[Est_Sust_NP Mei]]+Target_CC[[#This Row],[Est_Sust_POTS Mei]]+Target_CC[[#This Row],[BC_Mei]]</f>
        <v>3903196</v>
      </c>
      <c r="BP451" s="5">
        <f>Target_CC[[#This Row],[Est_Sust_NP Jun]]+Target_CC[[#This Row],[Est_Sust_POTS Jun]]+Target_CC[[#This Row],[BC_Jun]]</f>
        <v>3903196</v>
      </c>
      <c r="BQ451" s="5">
        <f>Target_CC[[#This Row],[Est_Sust_NP Jul]]+Target_CC[[#This Row],[Est_Sust_POTS Jul]]+Target_CC[[#This Row],[BC_Jul]]</f>
        <v>3903196</v>
      </c>
      <c r="BR451" s="5">
        <f>Target_CC[[#This Row],[Est_Sust_NP Agu]]+Target_CC[[#This Row],[Est_Sust_POTS Agu]]+Target_CC[[#This Row],[BC_Agu]]</f>
        <v>3903196</v>
      </c>
      <c r="BS451" s="5">
        <f>Target_CC[[#This Row],[Est_Sust_NP Sep]]+Target_CC[[#This Row],[Est_Sust_POTS Sep]]+Target_CC[[#This Row],[BC_Sep]]</f>
        <v>3903196</v>
      </c>
      <c r="BT451" s="5">
        <f>Target_CC[[#This Row],[Est_Sust_NP Okt]]+Target_CC[[#This Row],[Est_Sust_POTS Okt]]+Target_CC[[#This Row],[BC_Okt]]</f>
        <v>3903196</v>
      </c>
      <c r="BU451" s="5">
        <f>Target_CC[[#This Row],[Est_Sust_NP Nov]]+Target_CC[[#This Row],[Est_Sust_POTS Nov]]+Target_CC[[#This Row],[BC_Nov]]</f>
        <v>3903196</v>
      </c>
      <c r="BV451" s="5">
        <f>Target_CC[[#This Row],[Est_Sust_NP Des]]+Target_CC[[#This Row],[Est_Sust_POTS Des]]+Target_CC[[#This Row],[BC_Des]]</f>
        <v>3903196</v>
      </c>
      <c r="BW451" s="5">
        <f>SUM(Target_CC[[#This Row],[Real_Jan]:[Real_Des]])</f>
        <v>46140355</v>
      </c>
      <c r="BX451" s="5">
        <v>7200000</v>
      </c>
      <c r="BY451" s="5">
        <v>-7432259</v>
      </c>
      <c r="BZ451" s="5">
        <v>0</v>
      </c>
      <c r="CA451" s="5">
        <f>Target_CC[[#This Row],[Est_Sust_NP Mar]]*95%</f>
        <v>0</v>
      </c>
      <c r="CB451" s="5">
        <f>Target_CC[[#This Row],[Est_Sust_NP Apr]]</f>
        <v>0</v>
      </c>
      <c r="CC451" s="5">
        <f>Target_CC[[#This Row],[Est_Sust_NP Mei]]</f>
        <v>0</v>
      </c>
      <c r="CD451" s="5">
        <f>Target_CC[[#This Row],[Est_Sust_NP Jun]]</f>
        <v>0</v>
      </c>
      <c r="CE451" s="5">
        <f>Target_CC[[#This Row],[Est_Sust_NP Jul]]</f>
        <v>0</v>
      </c>
      <c r="CF451" s="5">
        <f>Target_CC[[#This Row],[Est_Sust_NP Agu]]</f>
        <v>0</v>
      </c>
      <c r="CG451" s="5">
        <f>Target_CC[[#This Row],[Est_Sust_NP Sep]]</f>
        <v>0</v>
      </c>
      <c r="CH451" s="5">
        <f>Target_CC[[#This Row],[Est_Sust_NP Okt]]</f>
        <v>0</v>
      </c>
      <c r="CI451" s="5">
        <f>Target_CC[[#This Row],[Est_Sust_NP Nov]]</f>
        <v>0</v>
      </c>
      <c r="CJ451" s="5">
        <f>SUM(Target_CC[[#This Row],[Est_Sust_NP Jan]:[Est_Sust_NP Des]])</f>
        <v>-232259</v>
      </c>
      <c r="CK451" s="5">
        <v>3921242</v>
      </c>
      <c r="CL451" s="5">
        <v>3893822</v>
      </c>
      <c r="CM451" s="5">
        <v>3903196</v>
      </c>
      <c r="CN451" s="5">
        <f>Target_CC[[#This Row],[Est_Sust_POTS Mar]]</f>
        <v>3903196</v>
      </c>
      <c r="CO451" s="5">
        <f>Target_CC[[#This Row],[Est_Sust_POTS Apr]]</f>
        <v>3903196</v>
      </c>
      <c r="CP451" s="5">
        <f>Target_CC[[#This Row],[Est_Sust_POTS Mei]]</f>
        <v>3903196</v>
      </c>
      <c r="CQ451" s="5">
        <f>Target_CC[[#This Row],[Est_Sust_POTS Jun]]</f>
        <v>3903196</v>
      </c>
      <c r="CR451" s="5">
        <f>Target_CC[[#This Row],[Est_Sust_POTS Jul]]</f>
        <v>3903196</v>
      </c>
      <c r="CS451" s="5">
        <f>Target_CC[[#This Row],[Est_Sust_POTS Agu]]</f>
        <v>3903196</v>
      </c>
      <c r="CT451" s="5">
        <f>Target_CC[[#This Row],[Est_Sust_POTS Sep]]</f>
        <v>3903196</v>
      </c>
      <c r="CU451" s="5">
        <f>Target_CC[[#This Row],[Est_Sust_POTS Okt]]</f>
        <v>3903196</v>
      </c>
      <c r="CV451" s="5">
        <f>Target_CC[[#This Row],[Est_Sust_POTS Nov]]</f>
        <v>3903196</v>
      </c>
      <c r="CW451" s="5">
        <f>SUM(Target_CC[[#This Row],[Est_Sust_POTS Jan]:[Est_Sust_POTS Des]])</f>
        <v>46847024</v>
      </c>
      <c r="CX451" s="5"/>
      <c r="CY451" s="5">
        <v>0</v>
      </c>
      <c r="CZ451" s="5">
        <v>0</v>
      </c>
      <c r="DA451" s="5">
        <v>0</v>
      </c>
      <c r="DB451" s="5"/>
      <c r="DC451" s="5"/>
      <c r="DD451" s="5"/>
      <c r="DE451" s="5"/>
      <c r="DF451" s="5"/>
      <c r="DG451" s="5"/>
      <c r="DH451" s="5"/>
      <c r="DI451" s="5"/>
      <c r="DJ451" s="5">
        <f>SUM(Target_CC[[#This Row],[BC_Jan]:[BC_Des]])</f>
        <v>0</v>
      </c>
      <c r="DK451" s="5"/>
      <c r="DL451" s="5"/>
      <c r="DM451" s="5"/>
      <c r="DN451" s="5"/>
      <c r="DO451" s="5"/>
      <c r="DP451" s="5"/>
      <c r="DQ451" s="5"/>
      <c r="DR451" s="5"/>
      <c r="DS451" s="5"/>
      <c r="DT451" s="5"/>
      <c r="DU451" s="5"/>
      <c r="DV451" s="5"/>
      <c r="DW451" s="5"/>
      <c r="DX451" s="5" t="s">
        <v>160</v>
      </c>
    </row>
    <row r="452" spans="2:128" x14ac:dyDescent="0.3">
      <c r="B452">
        <v>2909207</v>
      </c>
      <c r="C452" t="s">
        <v>729</v>
      </c>
      <c r="D452" t="s">
        <v>331</v>
      </c>
      <c r="E452" t="s">
        <v>730</v>
      </c>
      <c r="F452" t="s">
        <v>300</v>
      </c>
      <c r="G452" t="s">
        <v>25</v>
      </c>
      <c r="H452" t="s">
        <v>159</v>
      </c>
      <c r="I452" t="s">
        <v>29</v>
      </c>
      <c r="J452" s="5">
        <v>155270018.93368667</v>
      </c>
      <c r="K452" s="5">
        <v>10391829.564834002</v>
      </c>
      <c r="L452" s="5">
        <v>10573326.236812167</v>
      </c>
      <c r="M452" s="5">
        <v>11304202.203766923</v>
      </c>
      <c r="N452" s="5">
        <v>10622004.542263003</v>
      </c>
      <c r="O452" s="5">
        <v>11160386.351371882</v>
      </c>
      <c r="P452" s="5">
        <v>11011505.532740742</v>
      </c>
      <c r="Q452" s="5">
        <v>11538261.016936373</v>
      </c>
      <c r="R452" s="5">
        <v>11653261.672448222</v>
      </c>
      <c r="S452" s="5">
        <v>11504100.219762791</v>
      </c>
      <c r="T452" s="5">
        <v>11735544.665497256</v>
      </c>
      <c r="U452" s="5">
        <v>11649918.765624173</v>
      </c>
      <c r="V452" s="5">
        <v>10991917.977942456</v>
      </c>
      <c r="W452" s="5">
        <v>134136258.74999999</v>
      </c>
      <c r="X452" s="5">
        <v>1611258.3331427744</v>
      </c>
      <c r="Y452" s="5">
        <v>1639399.4822386091</v>
      </c>
      <c r="Z452" s="5">
        <v>1752722.163764752</v>
      </c>
      <c r="AA452" s="5">
        <v>1646947.0776655346</v>
      </c>
      <c r="AB452" s="5">
        <v>1730423.4444522546</v>
      </c>
      <c r="AC452" s="5">
        <v>1707339.3996103033</v>
      </c>
      <c r="AD452" s="5">
        <v>1789013.0989472333</v>
      </c>
      <c r="AE452" s="5">
        <v>1806844.0076774324</v>
      </c>
      <c r="AF452" s="5">
        <v>1783716.4503860406</v>
      </c>
      <c r="AG452" s="5">
        <v>1819602.0265998021</v>
      </c>
      <c r="AH452" s="5">
        <v>1806325.6883147485</v>
      </c>
      <c r="AI452" s="5">
        <v>1704302.339514415</v>
      </c>
      <c r="AJ452" s="5">
        <v>20797893.512313899</v>
      </c>
      <c r="AK452" s="5">
        <v>12003087.897976777</v>
      </c>
      <c r="AL452" s="5">
        <v>12212725.719050776</v>
      </c>
      <c r="AM452" s="5">
        <v>13056924.367531676</v>
      </c>
      <c r="AN452" s="5">
        <v>12268951.619928537</v>
      </c>
      <c r="AO452" s="5">
        <v>12890809.795824137</v>
      </c>
      <c r="AP452" s="5">
        <v>12718844.932351045</v>
      </c>
      <c r="AQ452" s="5">
        <v>13327274.115883606</v>
      </c>
      <c r="AR452" s="5">
        <v>13460105.680125654</v>
      </c>
      <c r="AS452" s="5">
        <v>13287816.670148831</v>
      </c>
      <c r="AT452" s="5">
        <v>13555146.692097059</v>
      </c>
      <c r="AU452" s="5">
        <v>13456244.453938922</v>
      </c>
      <c r="AV452" s="5">
        <v>12696220.317456871</v>
      </c>
      <c r="AW452" s="5">
        <f>SUM(Target_CC[[#This Row],[Target_Jan]:[Target_Des]])</f>
        <v>154934152.26231387</v>
      </c>
      <c r="AX452" s="5">
        <v>9777398.6261947434</v>
      </c>
      <c r="AY452" s="5">
        <v>10174119.323391797</v>
      </c>
      <c r="AZ452" s="5">
        <v>10289034.949330807</v>
      </c>
      <c r="BA452" s="5">
        <v>9974899.4857750032</v>
      </c>
      <c r="BB452" s="5">
        <v>10488359.543305274</v>
      </c>
      <c r="BC452" s="5">
        <v>10423112.784169191</v>
      </c>
      <c r="BD452" s="5">
        <v>10763615.883973477</v>
      </c>
      <c r="BE452" s="5">
        <v>10914935.252995767</v>
      </c>
      <c r="BF452" s="5">
        <v>10745262.120155828</v>
      </c>
      <c r="BG452" s="5">
        <v>10927933.782276139</v>
      </c>
      <c r="BH452" s="5">
        <v>11129392.525234064</v>
      </c>
      <c r="BI452" s="5">
        <v>10851023.298882473</v>
      </c>
      <c r="BJ452" s="5">
        <f>SUM(Target_CC[[#This Row],[Target_NGTMA_Jan]:[Target_NGTMA_Des]])</f>
        <v>126459087.57568455</v>
      </c>
      <c r="BK452" s="5">
        <v>11065563</v>
      </c>
      <c r="BL452" s="5">
        <v>10517750</v>
      </c>
      <c r="BM452" s="5">
        <v>10614982</v>
      </c>
      <c r="BN452" s="5">
        <f>Target_CC[[#This Row],[Est_Sust_NP Apr]]+Target_CC[[#This Row],[Est_Sust_POTS Apr]]+Target_CC[[#This Row],[BC_Apr]]</f>
        <v>10540088</v>
      </c>
      <c r="BO452" s="5">
        <f>Target_CC[[#This Row],[Est_Sust_NP Mei]]+Target_CC[[#This Row],[Est_Sust_POTS Mei]]+Target_CC[[#This Row],[BC_Mei]]</f>
        <v>10540088</v>
      </c>
      <c r="BP452" s="5">
        <f>Target_CC[[#This Row],[Est_Sust_NP Jun]]+Target_CC[[#This Row],[Est_Sust_POTS Jun]]+Target_CC[[#This Row],[BC_Jun]]</f>
        <v>10540088</v>
      </c>
      <c r="BQ452" s="5">
        <f>Target_CC[[#This Row],[Est_Sust_NP Jul]]+Target_CC[[#This Row],[Est_Sust_POTS Jul]]+Target_CC[[#This Row],[BC_Jul]]</f>
        <v>10540088</v>
      </c>
      <c r="BR452" s="5">
        <f>Target_CC[[#This Row],[Est_Sust_NP Agu]]+Target_CC[[#This Row],[Est_Sust_POTS Agu]]+Target_CC[[#This Row],[BC_Agu]]</f>
        <v>10540088</v>
      </c>
      <c r="BS452" s="5">
        <f>Target_CC[[#This Row],[Est_Sust_NP Sep]]+Target_CC[[#This Row],[Est_Sust_POTS Sep]]+Target_CC[[#This Row],[BC_Sep]]</f>
        <v>10540088</v>
      </c>
      <c r="BT452" s="5">
        <f>Target_CC[[#This Row],[Est_Sust_NP Okt]]+Target_CC[[#This Row],[Est_Sust_POTS Okt]]+Target_CC[[#This Row],[BC_Okt]]</f>
        <v>10540088</v>
      </c>
      <c r="BU452" s="5">
        <f>Target_CC[[#This Row],[Est_Sust_NP Nov]]+Target_CC[[#This Row],[Est_Sust_POTS Nov]]+Target_CC[[#This Row],[BC_Nov]]</f>
        <v>10540088</v>
      </c>
      <c r="BV452" s="5">
        <f>Target_CC[[#This Row],[Est_Sust_NP Des]]+Target_CC[[#This Row],[Est_Sust_POTS Des]]+Target_CC[[#This Row],[BC_Des]]</f>
        <v>10540088</v>
      </c>
      <c r="BW452" s="5">
        <f>SUM(Target_CC[[#This Row],[Real_Jan]:[Real_Des]])</f>
        <v>127059087</v>
      </c>
      <c r="BX452" s="5">
        <v>4000000</v>
      </c>
      <c r="BY452" s="5">
        <v>4000000</v>
      </c>
      <c r="BZ452" s="5">
        <v>4000000</v>
      </c>
      <c r="CA452" s="5">
        <f>Target_CC[[#This Row],[Est_Sust_NP Mar]]*95%</f>
        <v>3800000</v>
      </c>
      <c r="CB452" s="5">
        <f>Target_CC[[#This Row],[Est_Sust_NP Apr]]</f>
        <v>3800000</v>
      </c>
      <c r="CC452" s="5">
        <f>Target_CC[[#This Row],[Est_Sust_NP Mei]]</f>
        <v>3800000</v>
      </c>
      <c r="CD452" s="5">
        <f>Target_CC[[#This Row],[Est_Sust_NP Jun]]</f>
        <v>3800000</v>
      </c>
      <c r="CE452" s="5">
        <f>Target_CC[[#This Row],[Est_Sust_NP Jul]]</f>
        <v>3800000</v>
      </c>
      <c r="CF452" s="5">
        <f>Target_CC[[#This Row],[Est_Sust_NP Agu]]</f>
        <v>3800000</v>
      </c>
      <c r="CG452" s="5">
        <f>Target_CC[[#This Row],[Est_Sust_NP Sep]]</f>
        <v>3800000</v>
      </c>
      <c r="CH452" s="5">
        <f>Target_CC[[#This Row],[Est_Sust_NP Okt]]</f>
        <v>3800000</v>
      </c>
      <c r="CI452" s="5">
        <f>Target_CC[[#This Row],[Est_Sust_NP Nov]]</f>
        <v>3800000</v>
      </c>
      <c r="CJ452" s="5">
        <f>SUM(Target_CC[[#This Row],[Est_Sust_NP Jan]:[Est_Sust_NP Des]])</f>
        <v>46200000</v>
      </c>
      <c r="CK452" s="5">
        <v>7190483</v>
      </c>
      <c r="CL452" s="5">
        <v>6605028</v>
      </c>
      <c r="CM452" s="5">
        <v>6740088</v>
      </c>
      <c r="CN452" s="5">
        <f>Target_CC[[#This Row],[Est_Sust_POTS Mar]]</f>
        <v>6740088</v>
      </c>
      <c r="CO452" s="5">
        <f>Target_CC[[#This Row],[Est_Sust_POTS Apr]]</f>
        <v>6740088</v>
      </c>
      <c r="CP452" s="5">
        <f>Target_CC[[#This Row],[Est_Sust_POTS Mei]]</f>
        <v>6740088</v>
      </c>
      <c r="CQ452" s="5">
        <f>Target_CC[[#This Row],[Est_Sust_POTS Jun]]</f>
        <v>6740088</v>
      </c>
      <c r="CR452" s="5">
        <f>Target_CC[[#This Row],[Est_Sust_POTS Jul]]</f>
        <v>6740088</v>
      </c>
      <c r="CS452" s="5">
        <f>Target_CC[[#This Row],[Est_Sust_POTS Agu]]</f>
        <v>6740088</v>
      </c>
      <c r="CT452" s="5">
        <f>Target_CC[[#This Row],[Est_Sust_POTS Sep]]</f>
        <v>6740088</v>
      </c>
      <c r="CU452" s="5">
        <f>Target_CC[[#This Row],[Est_Sust_POTS Okt]]</f>
        <v>6740088</v>
      </c>
      <c r="CV452" s="5">
        <f>Target_CC[[#This Row],[Est_Sust_POTS Nov]]</f>
        <v>6740088</v>
      </c>
      <c r="CW452" s="5">
        <f>SUM(Target_CC[[#This Row],[Est_Sust_POTS Jan]:[Est_Sust_POTS Des]])</f>
        <v>81196391</v>
      </c>
      <c r="CX452" s="5"/>
      <c r="CY452" s="5">
        <v>0</v>
      </c>
      <c r="CZ452" s="5">
        <v>0</v>
      </c>
      <c r="DA452" s="5">
        <v>0</v>
      </c>
      <c r="DB452" s="5"/>
      <c r="DC452" s="5"/>
      <c r="DD452" s="5"/>
      <c r="DE452" s="5"/>
      <c r="DF452" s="5"/>
      <c r="DG452" s="5"/>
      <c r="DH452" s="5"/>
      <c r="DI452" s="5"/>
      <c r="DJ452" s="5">
        <f>SUM(Target_CC[[#This Row],[BC_Jan]:[BC_Des]])</f>
        <v>0</v>
      </c>
      <c r="DK452" s="5"/>
      <c r="DL452" s="5"/>
      <c r="DM452" s="5"/>
      <c r="DN452" s="5"/>
      <c r="DO452" s="5"/>
      <c r="DP452" s="5"/>
      <c r="DQ452" s="5"/>
      <c r="DR452" s="5"/>
      <c r="DS452" s="5"/>
      <c r="DT452" s="5"/>
      <c r="DU452" s="5"/>
      <c r="DV452" s="5"/>
      <c r="DW452" s="5"/>
      <c r="DX452" s="5" t="s">
        <v>155</v>
      </c>
    </row>
    <row r="453" spans="2:128" x14ac:dyDescent="0.3">
      <c r="B453">
        <v>4642400</v>
      </c>
      <c r="C453" t="s">
        <v>731</v>
      </c>
      <c r="D453" t="s">
        <v>362</v>
      </c>
      <c r="E453" t="s">
        <v>293</v>
      </c>
      <c r="F453" t="s">
        <v>363</v>
      </c>
      <c r="G453" t="s">
        <v>22</v>
      </c>
      <c r="H453" t="s">
        <v>159</v>
      </c>
      <c r="I453" t="s">
        <v>29</v>
      </c>
      <c r="J453" s="5">
        <v>33561402.459704742</v>
      </c>
      <c r="K453" s="5">
        <v>1075000</v>
      </c>
      <c r="L453" s="5">
        <v>1075000</v>
      </c>
      <c r="M453" s="5">
        <v>1085750</v>
      </c>
      <c r="N453" s="5">
        <v>1085857.5</v>
      </c>
      <c r="O453" s="5">
        <v>1085858.575</v>
      </c>
      <c r="P453" s="5">
        <v>1085858.5857500001</v>
      </c>
      <c r="Q453" s="5">
        <v>1085858.5858575001</v>
      </c>
      <c r="R453" s="5">
        <v>1085858.5858585751</v>
      </c>
      <c r="S453" s="5">
        <v>1085858.5858585858</v>
      </c>
      <c r="T453" s="5">
        <v>1085858.5858585858</v>
      </c>
      <c r="U453" s="5">
        <v>1085858.5858585858</v>
      </c>
      <c r="V453" s="5">
        <v>1085858.5858585858</v>
      </c>
      <c r="W453" s="5">
        <v>13008476.175900416</v>
      </c>
      <c r="X453" s="5">
        <v>232760.22005371386</v>
      </c>
      <c r="Y453" s="5">
        <v>1361641.5140342612</v>
      </c>
      <c r="Z453" s="5">
        <v>1244111.2471382401</v>
      </c>
      <c r="AA453" s="5">
        <v>858754.21356880013</v>
      </c>
      <c r="AB453" s="5">
        <v>1160361.1117535364</v>
      </c>
      <c r="AC453" s="5">
        <v>1677576.5844784444</v>
      </c>
      <c r="AD453" s="5">
        <v>1974257.8816964263</v>
      </c>
      <c r="AE453" s="5">
        <v>2181122.471240757</v>
      </c>
      <c r="AF453" s="5">
        <v>1786650.024393549</v>
      </c>
      <c r="AG453" s="5">
        <v>2198248.989856279</v>
      </c>
      <c r="AH453" s="5">
        <v>2959408.2456147289</v>
      </c>
      <c r="AI453" s="5">
        <v>1853207.1119174012</v>
      </c>
      <c r="AJ453" s="5">
        <v>19488099.61574614</v>
      </c>
      <c r="AK453" s="5">
        <v>1307760.2200537138</v>
      </c>
      <c r="AL453" s="5">
        <v>2436641.514034261</v>
      </c>
      <c r="AM453" s="5">
        <v>2329861.2471382404</v>
      </c>
      <c r="AN453" s="5">
        <v>1944611.7135688001</v>
      </c>
      <c r="AO453" s="5">
        <v>2246219.6867535366</v>
      </c>
      <c r="AP453" s="5">
        <v>2763435.1702284445</v>
      </c>
      <c r="AQ453" s="5">
        <v>3060116.4675539266</v>
      </c>
      <c r="AR453" s="5">
        <v>3266981.0570993321</v>
      </c>
      <c r="AS453" s="5">
        <v>2872508.6102521345</v>
      </c>
      <c r="AT453" s="5">
        <v>3284107.5757148648</v>
      </c>
      <c r="AU453" s="5">
        <v>4045266.8314733147</v>
      </c>
      <c r="AV453" s="5">
        <v>2939065.697775987</v>
      </c>
      <c r="AW453" s="5">
        <f>SUM(Target_CC[[#This Row],[Target_Jan]:[Target_Des]])</f>
        <v>32496575.791646551</v>
      </c>
      <c r="AX453" s="5">
        <v>792396.75529236195</v>
      </c>
      <c r="AY453" s="5">
        <v>6032290.547343405</v>
      </c>
      <c r="AZ453" s="5">
        <v>1721168.2227272117</v>
      </c>
      <c r="BA453" s="5">
        <v>3730263.1812121775</v>
      </c>
      <c r="BB453" s="5">
        <v>4356146.5649457099</v>
      </c>
      <c r="BC453" s="5">
        <v>4727385.5144472579</v>
      </c>
      <c r="BD453" s="5">
        <v>304335.51175167295</v>
      </c>
      <c r="BE453" s="5">
        <v>6178364.2199487239</v>
      </c>
      <c r="BF453" s="5">
        <v>2219161.1340547749</v>
      </c>
      <c r="BG453" s="5">
        <v>6294176.2929679696</v>
      </c>
      <c r="BH453" s="5">
        <v>4667404.7998496499</v>
      </c>
      <c r="BI453" s="5">
        <v>3677144.2621599752</v>
      </c>
      <c r="BJ453" s="5">
        <f>SUM(Target_CC[[#This Row],[Target_NGTMA_Jan]:[Target_NGTMA_Des]])</f>
        <v>44700237.006700888</v>
      </c>
      <c r="BK453" s="5">
        <v>11227423</v>
      </c>
      <c r="BL453" s="5">
        <v>11223100</v>
      </c>
      <c r="BM453" s="5">
        <v>11225850</v>
      </c>
      <c r="BN453" s="5">
        <f>Target_CC[[#This Row],[Est_Sust_NP Apr]]+Target_CC[[#This Row],[Est_Sust_POTS Apr]]+Target_CC[[#This Row],[BC_Apr]]</f>
        <v>10667100</v>
      </c>
      <c r="BO453" s="5">
        <f>Target_CC[[#This Row],[Est_Sust_NP Mei]]+Target_CC[[#This Row],[Est_Sust_POTS Mei]]+Target_CC[[#This Row],[BC_Mei]]</f>
        <v>10667100</v>
      </c>
      <c r="BP453" s="5">
        <f>Target_CC[[#This Row],[Est_Sust_NP Jun]]+Target_CC[[#This Row],[Est_Sust_POTS Jun]]+Target_CC[[#This Row],[BC_Jun]]</f>
        <v>10667100</v>
      </c>
      <c r="BQ453" s="5">
        <f>Target_CC[[#This Row],[Est_Sust_NP Jul]]+Target_CC[[#This Row],[Est_Sust_POTS Jul]]+Target_CC[[#This Row],[BC_Jul]]</f>
        <v>10667100</v>
      </c>
      <c r="BR453" s="5">
        <f>Target_CC[[#This Row],[Est_Sust_NP Agu]]+Target_CC[[#This Row],[Est_Sust_POTS Agu]]+Target_CC[[#This Row],[BC_Agu]]</f>
        <v>10667100</v>
      </c>
      <c r="BS453" s="5">
        <f>Target_CC[[#This Row],[Est_Sust_NP Sep]]+Target_CC[[#This Row],[Est_Sust_POTS Sep]]+Target_CC[[#This Row],[BC_Sep]]</f>
        <v>10667100</v>
      </c>
      <c r="BT453" s="5">
        <f>Target_CC[[#This Row],[Est_Sust_NP Okt]]+Target_CC[[#This Row],[Est_Sust_POTS Okt]]+Target_CC[[#This Row],[BC_Okt]]</f>
        <v>10667100</v>
      </c>
      <c r="BU453" s="5">
        <f>Target_CC[[#This Row],[Est_Sust_NP Nov]]+Target_CC[[#This Row],[Est_Sust_POTS Nov]]+Target_CC[[#This Row],[BC_Nov]]</f>
        <v>10667100</v>
      </c>
      <c r="BV453" s="5">
        <f>Target_CC[[#This Row],[Est_Sust_NP Des]]+Target_CC[[#This Row],[Est_Sust_POTS Des]]+Target_CC[[#This Row],[BC_Des]]</f>
        <v>10667100</v>
      </c>
      <c r="BW453" s="5">
        <f>SUM(Target_CC[[#This Row],[Real_Jan]:[Real_Des]])</f>
        <v>129680273</v>
      </c>
      <c r="BX453" s="5">
        <v>11175000</v>
      </c>
      <c r="BY453" s="5">
        <v>11175000</v>
      </c>
      <c r="BZ453" s="5">
        <v>11175000</v>
      </c>
      <c r="CA453" s="5">
        <f>Target_CC[[#This Row],[Est_Sust_NP Mar]]*95%</f>
        <v>10616250</v>
      </c>
      <c r="CB453" s="5">
        <f>Target_CC[[#This Row],[Est_Sust_NP Apr]]</f>
        <v>10616250</v>
      </c>
      <c r="CC453" s="5">
        <f>Target_CC[[#This Row],[Est_Sust_NP Mei]]</f>
        <v>10616250</v>
      </c>
      <c r="CD453" s="5">
        <f>Target_CC[[#This Row],[Est_Sust_NP Jun]]</f>
        <v>10616250</v>
      </c>
      <c r="CE453" s="5">
        <f>Target_CC[[#This Row],[Est_Sust_NP Jul]]</f>
        <v>10616250</v>
      </c>
      <c r="CF453" s="5">
        <f>Target_CC[[#This Row],[Est_Sust_NP Agu]]</f>
        <v>10616250</v>
      </c>
      <c r="CG453" s="5">
        <f>Target_CC[[#This Row],[Est_Sust_NP Sep]]</f>
        <v>10616250</v>
      </c>
      <c r="CH453" s="5">
        <f>Target_CC[[#This Row],[Est_Sust_NP Okt]]</f>
        <v>10616250</v>
      </c>
      <c r="CI453" s="5">
        <f>Target_CC[[#This Row],[Est_Sust_NP Nov]]</f>
        <v>10616250</v>
      </c>
      <c r="CJ453" s="5">
        <f>SUM(Target_CC[[#This Row],[Est_Sust_NP Jan]:[Est_Sust_NP Des]])</f>
        <v>129071250</v>
      </c>
      <c r="CK453" s="5">
        <v>52423</v>
      </c>
      <c r="CL453" s="5">
        <v>48100</v>
      </c>
      <c r="CM453" s="5">
        <v>50850</v>
      </c>
      <c r="CN453" s="5">
        <f>Target_CC[[#This Row],[Est_Sust_POTS Mar]]</f>
        <v>50850</v>
      </c>
      <c r="CO453" s="5">
        <f>Target_CC[[#This Row],[Est_Sust_POTS Apr]]</f>
        <v>50850</v>
      </c>
      <c r="CP453" s="5">
        <f>Target_CC[[#This Row],[Est_Sust_POTS Mei]]</f>
        <v>50850</v>
      </c>
      <c r="CQ453" s="5">
        <f>Target_CC[[#This Row],[Est_Sust_POTS Jun]]</f>
        <v>50850</v>
      </c>
      <c r="CR453" s="5">
        <f>Target_CC[[#This Row],[Est_Sust_POTS Jul]]</f>
        <v>50850</v>
      </c>
      <c r="CS453" s="5">
        <f>Target_CC[[#This Row],[Est_Sust_POTS Agu]]</f>
        <v>50850</v>
      </c>
      <c r="CT453" s="5">
        <f>Target_CC[[#This Row],[Est_Sust_POTS Sep]]</f>
        <v>50850</v>
      </c>
      <c r="CU453" s="5">
        <f>Target_CC[[#This Row],[Est_Sust_POTS Okt]]</f>
        <v>50850</v>
      </c>
      <c r="CV453" s="5">
        <f>Target_CC[[#This Row],[Est_Sust_POTS Nov]]</f>
        <v>50850</v>
      </c>
      <c r="CW453" s="5">
        <f>SUM(Target_CC[[#This Row],[Est_Sust_POTS Jan]:[Est_Sust_POTS Des]])</f>
        <v>609023</v>
      </c>
      <c r="CX453" s="5"/>
      <c r="CY453" s="5">
        <v>82780000</v>
      </c>
      <c r="CZ453" s="5">
        <v>140554624</v>
      </c>
      <c r="DA453" s="5">
        <v>0</v>
      </c>
      <c r="DB453" s="5"/>
      <c r="DC453" s="5"/>
      <c r="DD453" s="5"/>
      <c r="DE453" s="5"/>
      <c r="DF453" s="5"/>
      <c r="DG453" s="5"/>
      <c r="DH453" s="5"/>
      <c r="DI453" s="5"/>
      <c r="DJ453" s="5">
        <f>SUM(Target_CC[[#This Row],[BC_Jan]:[BC_Des]])</f>
        <v>223334624</v>
      </c>
      <c r="DK453" s="5"/>
      <c r="DL453" s="5"/>
      <c r="DM453" s="5"/>
      <c r="DN453" s="5"/>
      <c r="DO453" s="5"/>
      <c r="DP453" s="5"/>
      <c r="DQ453" s="5"/>
      <c r="DR453" s="5"/>
      <c r="DS453" s="5"/>
      <c r="DT453" s="5"/>
      <c r="DU453" s="5"/>
      <c r="DV453" s="5"/>
      <c r="DW453" s="5"/>
      <c r="DX453" s="5" t="s">
        <v>160</v>
      </c>
    </row>
    <row r="454" spans="2:128" x14ac:dyDescent="0.3">
      <c r="B454">
        <v>19337949</v>
      </c>
      <c r="C454" t="s">
        <v>732</v>
      </c>
      <c r="D454" t="s">
        <v>302</v>
      </c>
      <c r="E454" t="s">
        <v>351</v>
      </c>
      <c r="F454" t="s">
        <v>296</v>
      </c>
      <c r="G454" t="s">
        <v>25</v>
      </c>
      <c r="H454" t="s">
        <v>159</v>
      </c>
      <c r="I454" t="s">
        <v>29</v>
      </c>
      <c r="J454" s="5">
        <v>160062215.88791654</v>
      </c>
      <c r="K454" s="5">
        <v>12450788.140000002</v>
      </c>
      <c r="L454" s="5">
        <v>12176120.123</v>
      </c>
      <c r="M454" s="5">
        <v>12216861.499999998</v>
      </c>
      <c r="N454" s="5">
        <v>12116855.322999999</v>
      </c>
      <c r="O454" s="5">
        <v>11905733.992000001</v>
      </c>
      <c r="P454" s="5">
        <v>11813142.260999998</v>
      </c>
      <c r="Q454" s="5">
        <v>12150194.946</v>
      </c>
      <c r="R454" s="5">
        <v>12357609.054</v>
      </c>
      <c r="S454" s="5">
        <v>12302051.477</v>
      </c>
      <c r="T454" s="5">
        <v>12316867.677000001</v>
      </c>
      <c r="U454" s="5">
        <v>12342792.854</v>
      </c>
      <c r="V454" s="5">
        <v>12246493.899999997</v>
      </c>
      <c r="W454" s="5">
        <v>146395511.24700001</v>
      </c>
      <c r="X454" s="5">
        <v>0</v>
      </c>
      <c r="Y454" s="5">
        <v>690859.22431823774</v>
      </c>
      <c r="Z454" s="5">
        <v>683729.23020126333</v>
      </c>
      <c r="AA454" s="5">
        <v>537486.86343142285</v>
      </c>
      <c r="AB454" s="5">
        <v>586231.66372162709</v>
      </c>
      <c r="AC454" s="5">
        <v>571553.53985494352</v>
      </c>
      <c r="AD454" s="5">
        <v>710365.72728492401</v>
      </c>
      <c r="AE454" s="5">
        <v>598269.13892134407</v>
      </c>
      <c r="AF454" s="5">
        <v>715610.41381648171</v>
      </c>
      <c r="AG454" s="5">
        <v>720720.50871695695</v>
      </c>
      <c r="AH454" s="5">
        <v>611960.29877694696</v>
      </c>
      <c r="AI454" s="5">
        <v>623089.45347582689</v>
      </c>
      <c r="AJ454" s="5">
        <v>7049876.062519975</v>
      </c>
      <c r="AK454" s="5">
        <v>12450788.140000002</v>
      </c>
      <c r="AL454" s="5">
        <v>12866979.347318238</v>
      </c>
      <c r="AM454" s="5">
        <v>12900590.730201261</v>
      </c>
      <c r="AN454" s="5">
        <v>12654342.186431421</v>
      </c>
      <c r="AO454" s="5">
        <v>12491965.655721627</v>
      </c>
      <c r="AP454" s="5">
        <v>12384695.800854942</v>
      </c>
      <c r="AQ454" s="5">
        <v>12860560.673284924</v>
      </c>
      <c r="AR454" s="5">
        <v>12955878.192921344</v>
      </c>
      <c r="AS454" s="5">
        <v>13017661.890816482</v>
      </c>
      <c r="AT454" s="5">
        <v>13037588.185716959</v>
      </c>
      <c r="AU454" s="5">
        <v>12954753.152776947</v>
      </c>
      <c r="AV454" s="5">
        <v>12869583.353475824</v>
      </c>
      <c r="AW454" s="5">
        <f>SUM(Target_CC[[#This Row],[Target_Jan]:[Target_Des]])</f>
        <v>153445387.30951995</v>
      </c>
      <c r="AX454" s="5">
        <v>0</v>
      </c>
      <c r="AY454" s="5">
        <v>0</v>
      </c>
      <c r="AZ454" s="5">
        <v>0</v>
      </c>
      <c r="BA454" s="5">
        <v>0</v>
      </c>
      <c r="BB454" s="5">
        <v>0</v>
      </c>
      <c r="BC454" s="5">
        <v>0</v>
      </c>
      <c r="BD454" s="5">
        <v>0</v>
      </c>
      <c r="BE454" s="5">
        <v>0</v>
      </c>
      <c r="BF454" s="5">
        <v>0</v>
      </c>
      <c r="BG454" s="5">
        <v>0</v>
      </c>
      <c r="BH454" s="5">
        <v>0</v>
      </c>
      <c r="BI454" s="5">
        <v>0</v>
      </c>
      <c r="BJ454" s="5">
        <f>SUM(Target_CC[[#This Row],[Target_NGTMA_Jan]:[Target_NGTMA_Des]])</f>
        <v>0</v>
      </c>
      <c r="BK454" s="5">
        <v>13735116</v>
      </c>
      <c r="BL454" s="5">
        <v>10441648</v>
      </c>
      <c r="BM454" s="5">
        <v>10394661</v>
      </c>
      <c r="BN454" s="5">
        <f>Target_CC[[#This Row],[Est_Sust_NP Apr]]+Target_CC[[#This Row],[Est_Sust_POTS Apr]]+Target_CC[[#This Row],[BC_Apr]]</f>
        <v>11223396</v>
      </c>
      <c r="BO454" s="5">
        <f>Target_CC[[#This Row],[Est_Sust_NP Mei]]+Target_CC[[#This Row],[Est_Sust_POTS Mei]]+Target_CC[[#This Row],[BC_Mei]]</f>
        <v>11223396</v>
      </c>
      <c r="BP454" s="5">
        <f>Target_CC[[#This Row],[Est_Sust_NP Jun]]+Target_CC[[#This Row],[Est_Sust_POTS Jun]]+Target_CC[[#This Row],[BC_Jun]]</f>
        <v>11223396</v>
      </c>
      <c r="BQ454" s="5">
        <f>Target_CC[[#This Row],[Est_Sust_NP Jul]]+Target_CC[[#This Row],[Est_Sust_POTS Jul]]+Target_CC[[#This Row],[BC_Jul]]</f>
        <v>11223396</v>
      </c>
      <c r="BR454" s="5">
        <f>Target_CC[[#This Row],[Est_Sust_NP Agu]]+Target_CC[[#This Row],[Est_Sust_POTS Agu]]+Target_CC[[#This Row],[BC_Agu]]</f>
        <v>11223396</v>
      </c>
      <c r="BS454" s="5">
        <f>Target_CC[[#This Row],[Est_Sust_NP Sep]]+Target_CC[[#This Row],[Est_Sust_POTS Sep]]+Target_CC[[#This Row],[BC_Sep]]</f>
        <v>11223396</v>
      </c>
      <c r="BT454" s="5">
        <f>Target_CC[[#This Row],[Est_Sust_NP Okt]]+Target_CC[[#This Row],[Est_Sust_POTS Okt]]+Target_CC[[#This Row],[BC_Okt]]</f>
        <v>11223396</v>
      </c>
      <c r="BU454" s="5">
        <f>Target_CC[[#This Row],[Est_Sust_NP Nov]]+Target_CC[[#This Row],[Est_Sust_POTS Nov]]+Target_CC[[#This Row],[BC_Nov]]</f>
        <v>11223396</v>
      </c>
      <c r="BV454" s="5">
        <f>Target_CC[[#This Row],[Est_Sust_NP Des]]+Target_CC[[#This Row],[Est_Sust_POTS Des]]+Target_CC[[#This Row],[BC_Des]]</f>
        <v>11223396</v>
      </c>
      <c r="BW454" s="5">
        <f>SUM(Target_CC[[#This Row],[Real_Jan]:[Real_Des]])</f>
        <v>135581989</v>
      </c>
      <c r="BX454" s="5">
        <v>0</v>
      </c>
      <c r="BY454" s="5">
        <v>0</v>
      </c>
      <c r="BZ454" s="5">
        <v>0</v>
      </c>
      <c r="CA454" s="5">
        <f>Target_CC[[#This Row],[Est_Sust_NP Mar]]*95%</f>
        <v>0</v>
      </c>
      <c r="CB454" s="5">
        <f>Target_CC[[#This Row],[Est_Sust_NP Apr]]</f>
        <v>0</v>
      </c>
      <c r="CC454" s="5">
        <f>Target_CC[[#This Row],[Est_Sust_NP Mei]]</f>
        <v>0</v>
      </c>
      <c r="CD454" s="5">
        <f>Target_CC[[#This Row],[Est_Sust_NP Jun]]</f>
        <v>0</v>
      </c>
      <c r="CE454" s="5">
        <f>Target_CC[[#This Row],[Est_Sust_NP Jul]]</f>
        <v>0</v>
      </c>
      <c r="CF454" s="5">
        <f>Target_CC[[#This Row],[Est_Sust_NP Agu]]</f>
        <v>0</v>
      </c>
      <c r="CG454" s="5">
        <f>Target_CC[[#This Row],[Est_Sust_NP Sep]]</f>
        <v>0</v>
      </c>
      <c r="CH454" s="5">
        <f>Target_CC[[#This Row],[Est_Sust_NP Okt]]</f>
        <v>0</v>
      </c>
      <c r="CI454" s="5">
        <f>Target_CC[[#This Row],[Est_Sust_NP Nov]]</f>
        <v>0</v>
      </c>
      <c r="CJ454" s="5">
        <f>SUM(Target_CC[[#This Row],[Est_Sust_NP Jan]:[Est_Sust_NP Des]])</f>
        <v>0</v>
      </c>
      <c r="CK454" s="5">
        <v>11356681</v>
      </c>
      <c r="CL454" s="5">
        <v>11212858</v>
      </c>
      <c r="CM454" s="5">
        <v>11223396</v>
      </c>
      <c r="CN454" s="5">
        <f>Target_CC[[#This Row],[Est_Sust_POTS Mar]]</f>
        <v>11223396</v>
      </c>
      <c r="CO454" s="5">
        <f>Target_CC[[#This Row],[Est_Sust_POTS Apr]]</f>
        <v>11223396</v>
      </c>
      <c r="CP454" s="5">
        <f>Target_CC[[#This Row],[Est_Sust_POTS Mei]]</f>
        <v>11223396</v>
      </c>
      <c r="CQ454" s="5">
        <f>Target_CC[[#This Row],[Est_Sust_POTS Jun]]</f>
        <v>11223396</v>
      </c>
      <c r="CR454" s="5">
        <f>Target_CC[[#This Row],[Est_Sust_POTS Jul]]</f>
        <v>11223396</v>
      </c>
      <c r="CS454" s="5">
        <f>Target_CC[[#This Row],[Est_Sust_POTS Agu]]</f>
        <v>11223396</v>
      </c>
      <c r="CT454" s="5">
        <f>Target_CC[[#This Row],[Est_Sust_POTS Sep]]</f>
        <v>11223396</v>
      </c>
      <c r="CU454" s="5">
        <f>Target_CC[[#This Row],[Est_Sust_POTS Okt]]</f>
        <v>11223396</v>
      </c>
      <c r="CV454" s="5">
        <f>Target_CC[[#This Row],[Est_Sust_POTS Nov]]</f>
        <v>11223396</v>
      </c>
      <c r="CW454" s="5">
        <f>SUM(Target_CC[[#This Row],[Est_Sust_POTS Jan]:[Est_Sust_POTS Des]])</f>
        <v>134803499</v>
      </c>
      <c r="CX454" s="5"/>
      <c r="CY454" s="5">
        <v>0</v>
      </c>
      <c r="CZ454" s="5">
        <v>0</v>
      </c>
      <c r="DA454" s="5">
        <v>0</v>
      </c>
      <c r="DB454" s="5"/>
      <c r="DC454" s="5"/>
      <c r="DD454" s="5"/>
      <c r="DE454" s="5"/>
      <c r="DF454" s="5"/>
      <c r="DG454" s="5"/>
      <c r="DH454" s="5"/>
      <c r="DI454" s="5"/>
      <c r="DJ454" s="5">
        <f>SUM(Target_CC[[#This Row],[BC_Jan]:[BC_Des]])</f>
        <v>0</v>
      </c>
      <c r="DK454" s="5"/>
      <c r="DL454" s="5"/>
      <c r="DM454" s="5"/>
      <c r="DN454" s="5"/>
      <c r="DO454" s="5"/>
      <c r="DP454" s="5"/>
      <c r="DQ454" s="5"/>
      <c r="DR454" s="5"/>
      <c r="DS454" s="5"/>
      <c r="DT454" s="5"/>
      <c r="DU454" s="5"/>
      <c r="DV454" s="5"/>
      <c r="DW454" s="5"/>
      <c r="DX454" s="5" t="s">
        <v>160</v>
      </c>
    </row>
    <row r="455" spans="2:128" x14ac:dyDescent="0.3">
      <c r="B455">
        <v>4609853</v>
      </c>
      <c r="C455" t="s">
        <v>733</v>
      </c>
      <c r="D455" t="s">
        <v>331</v>
      </c>
      <c r="E455" t="s">
        <v>411</v>
      </c>
      <c r="F455" t="s">
        <v>296</v>
      </c>
      <c r="G455" t="s">
        <v>19</v>
      </c>
      <c r="H455" t="s">
        <v>159</v>
      </c>
      <c r="I455" t="s">
        <v>29</v>
      </c>
      <c r="J455" s="5">
        <v>23158426.480618089</v>
      </c>
      <c r="K455" s="5">
        <v>11601652</v>
      </c>
      <c r="L455" s="5">
        <v>11555379.4</v>
      </c>
      <c r="M455" s="5">
        <v>11564260</v>
      </c>
      <c r="N455" s="5">
        <v>11555379.4</v>
      </c>
      <c r="O455" s="5">
        <v>11528737.6</v>
      </c>
      <c r="P455" s="5">
        <v>11502095.799999999</v>
      </c>
      <c r="Q455" s="5">
        <v>11546498.799999999</v>
      </c>
      <c r="R455" s="5">
        <v>11582021.200000001</v>
      </c>
      <c r="S455" s="5">
        <v>11573140.6</v>
      </c>
      <c r="T455" s="5">
        <v>11573140.6</v>
      </c>
      <c r="U455" s="5">
        <v>11582021.200000001</v>
      </c>
      <c r="V455" s="5">
        <v>11564260</v>
      </c>
      <c r="W455" s="5">
        <v>138728586.59999999</v>
      </c>
      <c r="X455" s="5">
        <v>0</v>
      </c>
      <c r="Y455" s="5">
        <v>690859.22431823774</v>
      </c>
      <c r="Z455" s="5">
        <v>683729.23020126333</v>
      </c>
      <c r="AA455" s="5">
        <v>537486.86343142285</v>
      </c>
      <c r="AB455" s="5">
        <v>586231.66372162709</v>
      </c>
      <c r="AC455" s="5">
        <v>571553.53985494352</v>
      </c>
      <c r="AD455" s="5">
        <v>710365.72728492401</v>
      </c>
      <c r="AE455" s="5">
        <v>598269.13892134407</v>
      </c>
      <c r="AF455" s="5">
        <v>715610.41381648171</v>
      </c>
      <c r="AG455" s="5">
        <v>720720.50871695695</v>
      </c>
      <c r="AH455" s="5">
        <v>611960.29877694696</v>
      </c>
      <c r="AI455" s="5">
        <v>623089.45347582689</v>
      </c>
      <c r="AJ455" s="5">
        <v>7049876.062519975</v>
      </c>
      <c r="AK455" s="5">
        <v>11601652</v>
      </c>
      <c r="AL455" s="5">
        <v>12246238.624318238</v>
      </c>
      <c r="AM455" s="5">
        <v>12247989.230201263</v>
      </c>
      <c r="AN455" s="5">
        <v>12092866.263431422</v>
      </c>
      <c r="AO455" s="5">
        <v>12114969.263721626</v>
      </c>
      <c r="AP455" s="5">
        <v>12073649.339854943</v>
      </c>
      <c r="AQ455" s="5">
        <v>12256864.527284922</v>
      </c>
      <c r="AR455" s="5">
        <v>12180290.338921346</v>
      </c>
      <c r="AS455" s="5">
        <v>12288751.013816481</v>
      </c>
      <c r="AT455" s="5">
        <v>12293861.108716957</v>
      </c>
      <c r="AU455" s="5">
        <v>12193981.498776948</v>
      </c>
      <c r="AV455" s="5">
        <v>12187349.453475827</v>
      </c>
      <c r="AW455" s="5">
        <f>SUM(Target_CC[[#This Row],[Target_Jan]:[Target_Des]])</f>
        <v>145778462.66251996</v>
      </c>
      <c r="AX455" s="5">
        <v>0</v>
      </c>
      <c r="AY455" s="5">
        <v>0</v>
      </c>
      <c r="AZ455" s="5">
        <v>0</v>
      </c>
      <c r="BA455" s="5">
        <v>0</v>
      </c>
      <c r="BB455" s="5">
        <v>0</v>
      </c>
      <c r="BC455" s="5">
        <v>0</v>
      </c>
      <c r="BD455" s="5">
        <v>0</v>
      </c>
      <c r="BE455" s="5">
        <v>0</v>
      </c>
      <c r="BF455" s="5">
        <v>0</v>
      </c>
      <c r="BG455" s="5">
        <v>0</v>
      </c>
      <c r="BH455" s="5">
        <v>0</v>
      </c>
      <c r="BI455" s="5">
        <v>0</v>
      </c>
      <c r="BJ455" s="5">
        <f>SUM(Target_CC[[#This Row],[Target_NGTMA_Jan]:[Target_NGTMA_Des]])</f>
        <v>0</v>
      </c>
      <c r="BK455" s="5">
        <v>11381200</v>
      </c>
      <c r="BL455" s="5">
        <v>11384950</v>
      </c>
      <c r="BM455" s="5">
        <v>11381450</v>
      </c>
      <c r="BN455" s="5">
        <f>Target_CC[[#This Row],[Est_Sust_NP Apr]]+Target_CC[[#This Row],[Est_Sust_POTS Apr]]+Target_CC[[#This Row],[BC_Apr]]</f>
        <v>10889870</v>
      </c>
      <c r="BO455" s="5">
        <f>Target_CC[[#This Row],[Est_Sust_NP Mei]]+Target_CC[[#This Row],[Est_Sust_POTS Mei]]+Target_CC[[#This Row],[BC_Mei]]</f>
        <v>10889870</v>
      </c>
      <c r="BP455" s="5">
        <f>Target_CC[[#This Row],[Est_Sust_NP Jun]]+Target_CC[[#This Row],[Est_Sust_POTS Jun]]+Target_CC[[#This Row],[BC_Jun]]</f>
        <v>10889870</v>
      </c>
      <c r="BQ455" s="5">
        <f>Target_CC[[#This Row],[Est_Sust_NP Jul]]+Target_CC[[#This Row],[Est_Sust_POTS Jul]]+Target_CC[[#This Row],[BC_Jul]]</f>
        <v>10889870</v>
      </c>
      <c r="BR455" s="5">
        <f>Target_CC[[#This Row],[Est_Sust_NP Agu]]+Target_CC[[#This Row],[Est_Sust_POTS Agu]]+Target_CC[[#This Row],[BC_Agu]]</f>
        <v>10889870</v>
      </c>
      <c r="BS455" s="5">
        <f>Target_CC[[#This Row],[Est_Sust_NP Sep]]+Target_CC[[#This Row],[Est_Sust_POTS Sep]]+Target_CC[[#This Row],[BC_Sep]]</f>
        <v>10889870</v>
      </c>
      <c r="BT455" s="5">
        <f>Target_CC[[#This Row],[Est_Sust_NP Okt]]+Target_CC[[#This Row],[Est_Sust_POTS Okt]]+Target_CC[[#This Row],[BC_Okt]]</f>
        <v>10889870</v>
      </c>
      <c r="BU455" s="5">
        <f>Target_CC[[#This Row],[Est_Sust_NP Nov]]+Target_CC[[#This Row],[Est_Sust_POTS Nov]]+Target_CC[[#This Row],[BC_Nov]]</f>
        <v>10889870</v>
      </c>
      <c r="BV455" s="5">
        <f>Target_CC[[#This Row],[Est_Sust_NP Des]]+Target_CC[[#This Row],[Est_Sust_POTS Des]]+Target_CC[[#This Row],[BC_Des]]</f>
        <v>10889870</v>
      </c>
      <c r="BW455" s="5">
        <f>SUM(Target_CC[[#This Row],[Real_Jan]:[Real_Des]])</f>
        <v>132156430</v>
      </c>
      <c r="BX455" s="5">
        <v>10483600</v>
      </c>
      <c r="BY455" s="5">
        <v>10483600</v>
      </c>
      <c r="BZ455" s="5">
        <v>10483600</v>
      </c>
      <c r="CA455" s="5">
        <f>Target_CC[[#This Row],[Est_Sust_NP Mar]]*95%</f>
        <v>9959420</v>
      </c>
      <c r="CB455" s="5">
        <f>Target_CC[[#This Row],[Est_Sust_NP Apr]]</f>
        <v>9959420</v>
      </c>
      <c r="CC455" s="5">
        <f>Target_CC[[#This Row],[Est_Sust_NP Mei]]</f>
        <v>9959420</v>
      </c>
      <c r="CD455" s="5">
        <f>Target_CC[[#This Row],[Est_Sust_NP Jun]]</f>
        <v>9959420</v>
      </c>
      <c r="CE455" s="5">
        <f>Target_CC[[#This Row],[Est_Sust_NP Jul]]</f>
        <v>9959420</v>
      </c>
      <c r="CF455" s="5">
        <f>Target_CC[[#This Row],[Est_Sust_NP Agu]]</f>
        <v>9959420</v>
      </c>
      <c r="CG455" s="5">
        <f>Target_CC[[#This Row],[Est_Sust_NP Sep]]</f>
        <v>9959420</v>
      </c>
      <c r="CH455" s="5">
        <f>Target_CC[[#This Row],[Est_Sust_NP Okt]]</f>
        <v>9959420</v>
      </c>
      <c r="CI455" s="5">
        <f>Target_CC[[#This Row],[Est_Sust_NP Nov]]</f>
        <v>9959420</v>
      </c>
      <c r="CJ455" s="5">
        <f>SUM(Target_CC[[#This Row],[Est_Sust_NP Jan]:[Est_Sust_NP Des]])</f>
        <v>121085580</v>
      </c>
      <c r="CK455" s="5">
        <v>930200</v>
      </c>
      <c r="CL455" s="5">
        <v>933950</v>
      </c>
      <c r="CM455" s="5">
        <v>930450</v>
      </c>
      <c r="CN455" s="5">
        <f>Target_CC[[#This Row],[Est_Sust_POTS Mar]]</f>
        <v>930450</v>
      </c>
      <c r="CO455" s="5">
        <f>Target_CC[[#This Row],[Est_Sust_POTS Apr]]</f>
        <v>930450</v>
      </c>
      <c r="CP455" s="5">
        <f>Target_CC[[#This Row],[Est_Sust_POTS Mei]]</f>
        <v>930450</v>
      </c>
      <c r="CQ455" s="5">
        <f>Target_CC[[#This Row],[Est_Sust_POTS Jun]]</f>
        <v>930450</v>
      </c>
      <c r="CR455" s="5">
        <f>Target_CC[[#This Row],[Est_Sust_POTS Jul]]</f>
        <v>930450</v>
      </c>
      <c r="CS455" s="5">
        <f>Target_CC[[#This Row],[Est_Sust_POTS Agu]]</f>
        <v>930450</v>
      </c>
      <c r="CT455" s="5">
        <f>Target_CC[[#This Row],[Est_Sust_POTS Sep]]</f>
        <v>930450</v>
      </c>
      <c r="CU455" s="5">
        <f>Target_CC[[#This Row],[Est_Sust_POTS Okt]]</f>
        <v>930450</v>
      </c>
      <c r="CV455" s="5">
        <f>Target_CC[[#This Row],[Est_Sust_POTS Nov]]</f>
        <v>930450</v>
      </c>
      <c r="CW455" s="5">
        <f>SUM(Target_CC[[#This Row],[Est_Sust_POTS Jan]:[Est_Sust_POTS Des]])</f>
        <v>11168650</v>
      </c>
      <c r="CX455" s="5"/>
      <c r="CY455" s="5">
        <v>0</v>
      </c>
      <c r="CZ455" s="5">
        <v>0</v>
      </c>
      <c r="DA455" s="5">
        <v>0</v>
      </c>
      <c r="DB455" s="5"/>
      <c r="DC455" s="5"/>
      <c r="DD455" s="5"/>
      <c r="DE455" s="5"/>
      <c r="DF455" s="5"/>
      <c r="DG455" s="5"/>
      <c r="DH455" s="5"/>
      <c r="DI455" s="5"/>
      <c r="DJ455" s="5">
        <f>SUM(Target_CC[[#This Row],[BC_Jan]:[BC_Des]])</f>
        <v>0</v>
      </c>
      <c r="DK455" s="5"/>
      <c r="DL455" s="5"/>
      <c r="DM455" s="5"/>
      <c r="DN455" s="5"/>
      <c r="DO455" s="5"/>
      <c r="DP455" s="5"/>
      <c r="DQ455" s="5"/>
      <c r="DR455" s="5"/>
      <c r="DS455" s="5"/>
      <c r="DT455" s="5"/>
      <c r="DU455" s="5"/>
      <c r="DV455" s="5"/>
      <c r="DW455" s="5"/>
      <c r="DX455" s="5" t="s">
        <v>160</v>
      </c>
    </row>
    <row r="456" spans="2:128" x14ac:dyDescent="0.3">
      <c r="B456">
        <v>4606029</v>
      </c>
      <c r="C456" t="s">
        <v>734</v>
      </c>
      <c r="D456" t="s">
        <v>331</v>
      </c>
      <c r="E456" t="s">
        <v>308</v>
      </c>
      <c r="F456" t="s">
        <v>309</v>
      </c>
      <c r="G456" t="s">
        <v>25</v>
      </c>
      <c r="H456" t="s">
        <v>159</v>
      </c>
      <c r="I456" t="s">
        <v>29</v>
      </c>
      <c r="J456" s="5">
        <v>419682450.41949517</v>
      </c>
      <c r="K456" s="5">
        <v>16400603.02590909</v>
      </c>
      <c r="L456" s="5">
        <v>16877380.027272727</v>
      </c>
      <c r="M456" s="5">
        <v>15923826.024545453</v>
      </c>
      <c r="N456" s="5">
        <v>14970272.021818181</v>
      </c>
      <c r="O456" s="5">
        <v>15447049.023181818</v>
      </c>
      <c r="P456" s="5">
        <v>15923826.024545453</v>
      </c>
      <c r="Q456" s="5">
        <v>18307711.031363636</v>
      </c>
      <c r="R456" s="5">
        <v>17354157.028636362</v>
      </c>
      <c r="S456" s="5">
        <v>17354157.028636362</v>
      </c>
      <c r="T456" s="5">
        <v>18307711.031363636</v>
      </c>
      <c r="U456" s="5">
        <v>16877380.027272727</v>
      </c>
      <c r="V456" s="5">
        <v>17354157.028636362</v>
      </c>
      <c r="W456" s="5">
        <v>201098229.32318184</v>
      </c>
      <c r="X456" s="5">
        <v>2160368.224522653</v>
      </c>
      <c r="Y456" s="5">
        <v>2297439.0651401803</v>
      </c>
      <c r="Z456" s="5">
        <v>3022910.2397789382</v>
      </c>
      <c r="AA456" s="5">
        <v>3082018.5134101692</v>
      </c>
      <c r="AB456" s="5">
        <v>4031228.8699095799</v>
      </c>
      <c r="AC456" s="5">
        <v>3766594.9870724273</v>
      </c>
      <c r="AD456" s="5">
        <v>3307599.8845184729</v>
      </c>
      <c r="AE456" s="5">
        <v>3741590.8472399008</v>
      </c>
      <c r="AF456" s="5">
        <v>3248817.0761860334</v>
      </c>
      <c r="AG456" s="5">
        <v>3419104.5785572943</v>
      </c>
      <c r="AH456" s="5">
        <v>4200871.0619239286</v>
      </c>
      <c r="AI456" s="5">
        <v>4984021.6002900787</v>
      </c>
      <c r="AJ456" s="5">
        <v>41262564.948549658</v>
      </c>
      <c r="AK456" s="5">
        <v>18560971.250431743</v>
      </c>
      <c r="AL456" s="5">
        <v>19174819.092412908</v>
      </c>
      <c r="AM456" s="5">
        <v>18946736.264324393</v>
      </c>
      <c r="AN456" s="5">
        <v>18052290.535228349</v>
      </c>
      <c r="AO456" s="5">
        <v>19478277.893091399</v>
      </c>
      <c r="AP456" s="5">
        <v>19690421.01161788</v>
      </c>
      <c r="AQ456" s="5">
        <v>21615310.915882111</v>
      </c>
      <c r="AR456" s="5">
        <v>21095747.875876263</v>
      </c>
      <c r="AS456" s="5">
        <v>20602974.104822397</v>
      </c>
      <c r="AT456" s="5">
        <v>21726815.60992093</v>
      </c>
      <c r="AU456" s="5">
        <v>21078251.089196656</v>
      </c>
      <c r="AV456" s="5">
        <v>22338178.628926441</v>
      </c>
      <c r="AW456" s="5">
        <f>SUM(Target_CC[[#This Row],[Target_Jan]:[Target_Des]])</f>
        <v>242360794.27173144</v>
      </c>
      <c r="AX456" s="5">
        <v>0</v>
      </c>
      <c r="AY456" s="5">
        <v>0</v>
      </c>
      <c r="AZ456" s="5">
        <v>0</v>
      </c>
      <c r="BA456" s="5">
        <v>0</v>
      </c>
      <c r="BB456" s="5">
        <v>0</v>
      </c>
      <c r="BC456" s="5">
        <v>0</v>
      </c>
      <c r="BD456" s="5">
        <v>0</v>
      </c>
      <c r="BE456" s="5">
        <v>0</v>
      </c>
      <c r="BF456" s="5">
        <v>0</v>
      </c>
      <c r="BG456" s="5">
        <v>0</v>
      </c>
      <c r="BH456" s="5">
        <v>0</v>
      </c>
      <c r="BI456" s="5">
        <v>0</v>
      </c>
      <c r="BJ456" s="5">
        <f>SUM(Target_CC[[#This Row],[Target_NGTMA_Jan]:[Target_NGTMA_Des]])</f>
        <v>0</v>
      </c>
      <c r="BK456" s="5">
        <v>10723499</v>
      </c>
      <c r="BL456" s="5">
        <v>9264319</v>
      </c>
      <c r="BM456" s="5">
        <v>9538414</v>
      </c>
      <c r="BN456" s="5">
        <f>Target_CC[[#This Row],[Est_Sust_NP Apr]]+Target_CC[[#This Row],[Est_Sust_POTS Apr]]+Target_CC[[#This Row],[BC_Apr]]</f>
        <v>10116266</v>
      </c>
      <c r="BO456" s="5">
        <f>Target_CC[[#This Row],[Est_Sust_NP Mei]]+Target_CC[[#This Row],[Est_Sust_POTS Mei]]+Target_CC[[#This Row],[BC_Mei]]</f>
        <v>10116266</v>
      </c>
      <c r="BP456" s="5">
        <f>Target_CC[[#This Row],[Est_Sust_NP Jun]]+Target_CC[[#This Row],[Est_Sust_POTS Jun]]+Target_CC[[#This Row],[BC_Jun]]</f>
        <v>10116266</v>
      </c>
      <c r="BQ456" s="5">
        <f>Target_CC[[#This Row],[Est_Sust_NP Jul]]+Target_CC[[#This Row],[Est_Sust_POTS Jul]]+Target_CC[[#This Row],[BC_Jul]]</f>
        <v>10116266</v>
      </c>
      <c r="BR456" s="5">
        <f>Target_CC[[#This Row],[Est_Sust_NP Agu]]+Target_CC[[#This Row],[Est_Sust_POTS Agu]]+Target_CC[[#This Row],[BC_Agu]]</f>
        <v>10116266</v>
      </c>
      <c r="BS456" s="5">
        <f>Target_CC[[#This Row],[Est_Sust_NP Sep]]+Target_CC[[#This Row],[Est_Sust_POTS Sep]]+Target_CC[[#This Row],[BC_Sep]]</f>
        <v>10116266</v>
      </c>
      <c r="BT456" s="5">
        <f>Target_CC[[#This Row],[Est_Sust_NP Okt]]+Target_CC[[#This Row],[Est_Sust_POTS Okt]]+Target_CC[[#This Row],[BC_Okt]]</f>
        <v>10116266</v>
      </c>
      <c r="BU456" s="5">
        <f>Target_CC[[#This Row],[Est_Sust_NP Nov]]+Target_CC[[#This Row],[Est_Sust_POTS Nov]]+Target_CC[[#This Row],[BC_Nov]]</f>
        <v>10116266</v>
      </c>
      <c r="BV456" s="5">
        <f>Target_CC[[#This Row],[Est_Sust_NP Des]]+Target_CC[[#This Row],[Est_Sust_POTS Des]]+Target_CC[[#This Row],[BC_Des]]</f>
        <v>10116266</v>
      </c>
      <c r="BW456" s="5">
        <f>SUM(Target_CC[[#This Row],[Real_Jan]:[Real_Des]])</f>
        <v>120572626</v>
      </c>
      <c r="BX456" s="5">
        <v>1196129</v>
      </c>
      <c r="BY456" s="5">
        <v>0</v>
      </c>
      <c r="BZ456" s="5">
        <v>0</v>
      </c>
      <c r="CA456" s="5">
        <f>Target_CC[[#This Row],[Est_Sust_NP Mar]]*95%</f>
        <v>0</v>
      </c>
      <c r="CB456" s="5">
        <f>Target_CC[[#This Row],[Est_Sust_NP Apr]]</f>
        <v>0</v>
      </c>
      <c r="CC456" s="5">
        <f>Target_CC[[#This Row],[Est_Sust_NP Mei]]</f>
        <v>0</v>
      </c>
      <c r="CD456" s="5">
        <f>Target_CC[[#This Row],[Est_Sust_NP Jun]]</f>
        <v>0</v>
      </c>
      <c r="CE456" s="5">
        <f>Target_CC[[#This Row],[Est_Sust_NP Jul]]</f>
        <v>0</v>
      </c>
      <c r="CF456" s="5">
        <f>Target_CC[[#This Row],[Est_Sust_NP Agu]]</f>
        <v>0</v>
      </c>
      <c r="CG456" s="5">
        <f>Target_CC[[#This Row],[Est_Sust_NP Sep]]</f>
        <v>0</v>
      </c>
      <c r="CH456" s="5">
        <f>Target_CC[[#This Row],[Est_Sust_NP Okt]]</f>
        <v>0</v>
      </c>
      <c r="CI456" s="5">
        <f>Target_CC[[#This Row],[Est_Sust_NP Nov]]</f>
        <v>0</v>
      </c>
      <c r="CJ456" s="5">
        <f>SUM(Target_CC[[#This Row],[Est_Sust_NP Jan]:[Est_Sust_NP Des]])</f>
        <v>1196129</v>
      </c>
      <c r="CK456" s="5">
        <v>10235647</v>
      </c>
      <c r="CL456" s="5">
        <v>10275356</v>
      </c>
      <c r="CM456" s="5">
        <v>10116266</v>
      </c>
      <c r="CN456" s="5">
        <f>Target_CC[[#This Row],[Est_Sust_POTS Mar]]</f>
        <v>10116266</v>
      </c>
      <c r="CO456" s="5">
        <f>Target_CC[[#This Row],[Est_Sust_POTS Apr]]</f>
        <v>10116266</v>
      </c>
      <c r="CP456" s="5">
        <f>Target_CC[[#This Row],[Est_Sust_POTS Mei]]</f>
        <v>10116266</v>
      </c>
      <c r="CQ456" s="5">
        <f>Target_CC[[#This Row],[Est_Sust_POTS Jun]]</f>
        <v>10116266</v>
      </c>
      <c r="CR456" s="5">
        <f>Target_CC[[#This Row],[Est_Sust_POTS Jul]]</f>
        <v>10116266</v>
      </c>
      <c r="CS456" s="5">
        <f>Target_CC[[#This Row],[Est_Sust_POTS Agu]]</f>
        <v>10116266</v>
      </c>
      <c r="CT456" s="5">
        <f>Target_CC[[#This Row],[Est_Sust_POTS Sep]]</f>
        <v>10116266</v>
      </c>
      <c r="CU456" s="5">
        <f>Target_CC[[#This Row],[Est_Sust_POTS Okt]]</f>
        <v>10116266</v>
      </c>
      <c r="CV456" s="5">
        <f>Target_CC[[#This Row],[Est_Sust_POTS Nov]]</f>
        <v>10116266</v>
      </c>
      <c r="CW456" s="5">
        <f>SUM(Target_CC[[#This Row],[Est_Sust_POTS Jan]:[Est_Sust_POTS Des]])</f>
        <v>121673663</v>
      </c>
      <c r="CX456" s="5"/>
      <c r="CY456" s="5">
        <v>0</v>
      </c>
      <c r="CZ456" s="5">
        <v>0</v>
      </c>
      <c r="DA456" s="5">
        <v>0</v>
      </c>
      <c r="DB456" s="5"/>
      <c r="DC456" s="5"/>
      <c r="DD456" s="5"/>
      <c r="DE456" s="5"/>
      <c r="DF456" s="5"/>
      <c r="DG456" s="5"/>
      <c r="DH456" s="5"/>
      <c r="DI456" s="5"/>
      <c r="DJ456" s="5">
        <f>SUM(Target_CC[[#This Row],[BC_Jan]:[BC_Des]])</f>
        <v>0</v>
      </c>
      <c r="DK456" s="5"/>
      <c r="DL456" s="5"/>
      <c r="DM456" s="5"/>
      <c r="DN456" s="5"/>
      <c r="DO456" s="5"/>
      <c r="DP456" s="5"/>
      <c r="DQ456" s="5"/>
      <c r="DR456" s="5"/>
      <c r="DS456" s="5"/>
      <c r="DT456" s="5"/>
      <c r="DU456" s="5"/>
      <c r="DV456" s="5"/>
      <c r="DW456" s="5"/>
      <c r="DX456" s="5" t="s">
        <v>160</v>
      </c>
    </row>
    <row r="457" spans="2:128" x14ac:dyDescent="0.3">
      <c r="B457">
        <v>4617642</v>
      </c>
      <c r="C457" t="s">
        <v>735</v>
      </c>
      <c r="D457" t="s">
        <v>331</v>
      </c>
      <c r="E457" t="s">
        <v>351</v>
      </c>
      <c r="F457" t="s">
        <v>300</v>
      </c>
      <c r="G457" t="s">
        <v>25</v>
      </c>
      <c r="H457" t="s">
        <v>159</v>
      </c>
      <c r="I457" t="s">
        <v>29</v>
      </c>
      <c r="J457" s="5">
        <v>728345236.22150743</v>
      </c>
      <c r="K457" s="5">
        <v>10691162.056486776</v>
      </c>
      <c r="L457" s="5">
        <v>10877886.667463649</v>
      </c>
      <c r="M457" s="5">
        <v>11629815.224139279</v>
      </c>
      <c r="N457" s="5">
        <v>10927967.132021226</v>
      </c>
      <c r="O457" s="5">
        <v>11481856.813673208</v>
      </c>
      <c r="P457" s="5">
        <v>11328687.542645678</v>
      </c>
      <c r="Q457" s="5">
        <v>11870616.007748311</v>
      </c>
      <c r="R457" s="5">
        <v>11988929.211117232</v>
      </c>
      <c r="S457" s="5">
        <v>11835471.222483795</v>
      </c>
      <c r="T457" s="5">
        <v>12073582.332850188</v>
      </c>
      <c r="U457" s="5">
        <v>11985490.013199998</v>
      </c>
      <c r="V457" s="5">
        <v>11308535.776170654</v>
      </c>
      <c r="W457" s="5">
        <v>138000000</v>
      </c>
      <c r="X457" s="5">
        <v>1646512.2076132083</v>
      </c>
      <c r="Y457" s="5">
        <v>1675269.0770546088</v>
      </c>
      <c r="Z457" s="5">
        <v>1791071.2266505198</v>
      </c>
      <c r="AA457" s="5">
        <v>1682981.811724734</v>
      </c>
      <c r="AB457" s="5">
        <v>1768284.6176959183</v>
      </c>
      <c r="AC457" s="5">
        <v>1744695.5005124384</v>
      </c>
      <c r="AD457" s="5">
        <v>1828156.1971822816</v>
      </c>
      <c r="AE457" s="5">
        <v>1846377.241128627</v>
      </c>
      <c r="AF457" s="5">
        <v>1822743.6594556773</v>
      </c>
      <c r="AG457" s="5">
        <v>1859414.4018796713</v>
      </c>
      <c r="AH457" s="5">
        <v>1845847.5810855743</v>
      </c>
      <c r="AI457" s="5">
        <v>1741591.9904046697</v>
      </c>
      <c r="AJ457" s="5">
        <v>21252945.512387928</v>
      </c>
      <c r="AK457" s="5">
        <v>12337674.264099985</v>
      </c>
      <c r="AL457" s="5">
        <v>12553155.744518258</v>
      </c>
      <c r="AM457" s="5">
        <v>13420886.450789798</v>
      </c>
      <c r="AN457" s="5">
        <v>12610948.94374596</v>
      </c>
      <c r="AO457" s="5">
        <v>13250141.431369126</v>
      </c>
      <c r="AP457" s="5">
        <v>13073383.043158116</v>
      </c>
      <c r="AQ457" s="5">
        <v>13698772.204930592</v>
      </c>
      <c r="AR457" s="5">
        <v>13835306.452245859</v>
      </c>
      <c r="AS457" s="5">
        <v>13658214.881939473</v>
      </c>
      <c r="AT457" s="5">
        <v>13932996.73472986</v>
      </c>
      <c r="AU457" s="5">
        <v>13831337.594285572</v>
      </c>
      <c r="AV457" s="5">
        <v>13050127.766575323</v>
      </c>
      <c r="AW457" s="5">
        <f>SUM(Target_CC[[#This Row],[Target_Jan]:[Target_Des]])</f>
        <v>159252945.51238793</v>
      </c>
      <c r="AX457" s="5">
        <v>9777398.6261947434</v>
      </c>
      <c r="AY457" s="5">
        <v>10174119.323391797</v>
      </c>
      <c r="AZ457" s="5">
        <v>10289034.949330807</v>
      </c>
      <c r="BA457" s="5">
        <v>9974899.4857750032</v>
      </c>
      <c r="BB457" s="5">
        <v>10488359.543305274</v>
      </c>
      <c r="BC457" s="5">
        <v>10423112.784169191</v>
      </c>
      <c r="BD457" s="5">
        <v>10763615.883973477</v>
      </c>
      <c r="BE457" s="5">
        <v>10914935.252995767</v>
      </c>
      <c r="BF457" s="5">
        <v>10745262.120155828</v>
      </c>
      <c r="BG457" s="5">
        <v>10927933.782276139</v>
      </c>
      <c r="BH457" s="5">
        <v>11129392.525234064</v>
      </c>
      <c r="BI457" s="5">
        <v>10851023.298882473</v>
      </c>
      <c r="BJ457" s="5">
        <f>SUM(Target_CC[[#This Row],[Target_NGTMA_Jan]:[Target_NGTMA_Des]])</f>
        <v>126459087.57568455</v>
      </c>
      <c r="BK457" s="5">
        <v>11500000</v>
      </c>
      <c r="BL457" s="5">
        <v>11500000</v>
      </c>
      <c r="BM457" s="5">
        <v>18986200</v>
      </c>
      <c r="BN457" s="5">
        <f>Target_CC[[#This Row],[Est_Sust_NP Apr]]+Target_CC[[#This Row],[Est_Sust_POTS Apr]]+Target_CC[[#This Row],[BC_Apr]]</f>
        <v>15675000</v>
      </c>
      <c r="BO457" s="5">
        <f>Target_CC[[#This Row],[Est_Sust_NP Mei]]+Target_CC[[#This Row],[Est_Sust_POTS Mei]]+Target_CC[[#This Row],[BC_Mei]]</f>
        <v>15675000</v>
      </c>
      <c r="BP457" s="5">
        <f>Target_CC[[#This Row],[Est_Sust_NP Jun]]+Target_CC[[#This Row],[Est_Sust_POTS Jun]]+Target_CC[[#This Row],[BC_Jun]]</f>
        <v>15675000</v>
      </c>
      <c r="BQ457" s="5">
        <f>Target_CC[[#This Row],[Est_Sust_NP Jul]]+Target_CC[[#This Row],[Est_Sust_POTS Jul]]+Target_CC[[#This Row],[BC_Jul]]</f>
        <v>15675000</v>
      </c>
      <c r="BR457" s="5">
        <f>Target_CC[[#This Row],[Est_Sust_NP Agu]]+Target_CC[[#This Row],[Est_Sust_POTS Agu]]+Target_CC[[#This Row],[BC_Agu]]</f>
        <v>15675000</v>
      </c>
      <c r="BS457" s="5">
        <f>Target_CC[[#This Row],[Est_Sust_NP Sep]]+Target_CC[[#This Row],[Est_Sust_POTS Sep]]+Target_CC[[#This Row],[BC_Sep]]</f>
        <v>15675000</v>
      </c>
      <c r="BT457" s="5">
        <f>Target_CC[[#This Row],[Est_Sust_NP Okt]]+Target_CC[[#This Row],[Est_Sust_POTS Okt]]+Target_CC[[#This Row],[BC_Okt]]</f>
        <v>15675000</v>
      </c>
      <c r="BU457" s="5">
        <f>Target_CC[[#This Row],[Est_Sust_NP Nov]]+Target_CC[[#This Row],[Est_Sust_POTS Nov]]+Target_CC[[#This Row],[BC_Nov]]</f>
        <v>15675000</v>
      </c>
      <c r="BV457" s="5">
        <f>Target_CC[[#This Row],[Est_Sust_NP Des]]+Target_CC[[#This Row],[Est_Sust_POTS Des]]+Target_CC[[#This Row],[BC_Des]]</f>
        <v>15675000</v>
      </c>
      <c r="BW457" s="5">
        <f>SUM(Target_CC[[#This Row],[Real_Jan]:[Real_Des]])</f>
        <v>183061200</v>
      </c>
      <c r="BX457" s="5">
        <v>11500000</v>
      </c>
      <c r="BY457" s="5">
        <v>11500000</v>
      </c>
      <c r="BZ457" s="5">
        <v>16500000</v>
      </c>
      <c r="CA457" s="5">
        <f>Target_CC[[#This Row],[Est_Sust_NP Mar]]*95%</f>
        <v>15675000</v>
      </c>
      <c r="CB457" s="5">
        <f>Target_CC[[#This Row],[Est_Sust_NP Apr]]</f>
        <v>15675000</v>
      </c>
      <c r="CC457" s="5">
        <f>Target_CC[[#This Row],[Est_Sust_NP Mei]]</f>
        <v>15675000</v>
      </c>
      <c r="CD457" s="5">
        <f>Target_CC[[#This Row],[Est_Sust_NP Jun]]</f>
        <v>15675000</v>
      </c>
      <c r="CE457" s="5">
        <f>Target_CC[[#This Row],[Est_Sust_NP Jul]]</f>
        <v>15675000</v>
      </c>
      <c r="CF457" s="5">
        <f>Target_CC[[#This Row],[Est_Sust_NP Agu]]</f>
        <v>15675000</v>
      </c>
      <c r="CG457" s="5">
        <f>Target_CC[[#This Row],[Est_Sust_NP Sep]]</f>
        <v>15675000</v>
      </c>
      <c r="CH457" s="5">
        <f>Target_CC[[#This Row],[Est_Sust_NP Okt]]</f>
        <v>15675000</v>
      </c>
      <c r="CI457" s="5">
        <f>Target_CC[[#This Row],[Est_Sust_NP Nov]]</f>
        <v>15675000</v>
      </c>
      <c r="CJ457" s="5">
        <f>SUM(Target_CC[[#This Row],[Est_Sust_NP Jan]:[Est_Sust_NP Des]])</f>
        <v>180575000</v>
      </c>
      <c r="CK457" s="5">
        <v>0</v>
      </c>
      <c r="CL457" s="5">
        <v>0</v>
      </c>
      <c r="CM457" s="5">
        <v>0</v>
      </c>
      <c r="CN457" s="5">
        <f>Target_CC[[#This Row],[Est_Sust_POTS Mar]]</f>
        <v>0</v>
      </c>
      <c r="CO457" s="5">
        <f>Target_CC[[#This Row],[Est_Sust_POTS Apr]]</f>
        <v>0</v>
      </c>
      <c r="CP457" s="5">
        <f>Target_CC[[#This Row],[Est_Sust_POTS Mei]]</f>
        <v>0</v>
      </c>
      <c r="CQ457" s="5">
        <f>Target_CC[[#This Row],[Est_Sust_POTS Jun]]</f>
        <v>0</v>
      </c>
      <c r="CR457" s="5">
        <f>Target_CC[[#This Row],[Est_Sust_POTS Jul]]</f>
        <v>0</v>
      </c>
      <c r="CS457" s="5">
        <f>Target_CC[[#This Row],[Est_Sust_POTS Agu]]</f>
        <v>0</v>
      </c>
      <c r="CT457" s="5">
        <f>Target_CC[[#This Row],[Est_Sust_POTS Sep]]</f>
        <v>0</v>
      </c>
      <c r="CU457" s="5">
        <f>Target_CC[[#This Row],[Est_Sust_POTS Okt]]</f>
        <v>0</v>
      </c>
      <c r="CV457" s="5">
        <f>Target_CC[[#This Row],[Est_Sust_POTS Nov]]</f>
        <v>0</v>
      </c>
      <c r="CW457" s="5">
        <f>SUM(Target_CC[[#This Row],[Est_Sust_POTS Jan]:[Est_Sust_POTS Des]])</f>
        <v>0</v>
      </c>
      <c r="CX457" s="5"/>
      <c r="CY457" s="5">
        <v>0</v>
      </c>
      <c r="CZ457" s="5">
        <v>7500000</v>
      </c>
      <c r="DA457" s="5">
        <v>0</v>
      </c>
      <c r="DB457" s="5"/>
      <c r="DC457" s="5"/>
      <c r="DD457" s="5"/>
      <c r="DE457" s="5"/>
      <c r="DF457" s="5"/>
      <c r="DG457" s="5"/>
      <c r="DH457" s="5"/>
      <c r="DI457" s="5"/>
      <c r="DJ457" s="5">
        <f>SUM(Target_CC[[#This Row],[BC_Jan]:[BC_Des]])</f>
        <v>7500000</v>
      </c>
      <c r="DK457" s="5"/>
      <c r="DL457" s="5"/>
      <c r="DM457" s="5"/>
      <c r="DN457" s="5"/>
      <c r="DO457" s="5"/>
      <c r="DP457" s="5"/>
      <c r="DQ457" s="5"/>
      <c r="DR457" s="5"/>
      <c r="DS457" s="5"/>
      <c r="DT457" s="5"/>
      <c r="DU457" s="5"/>
      <c r="DV457" s="5"/>
      <c r="DW457" s="5"/>
      <c r="DX457" s="5" t="s">
        <v>160</v>
      </c>
    </row>
    <row r="458" spans="2:128" x14ac:dyDescent="0.3">
      <c r="B458">
        <v>19576182</v>
      </c>
      <c r="C458" t="s">
        <v>736</v>
      </c>
      <c r="D458" t="s">
        <v>302</v>
      </c>
      <c r="E458" t="s">
        <v>293</v>
      </c>
      <c r="F458" t="s">
        <v>296</v>
      </c>
      <c r="G458" t="s">
        <v>25</v>
      </c>
      <c r="H458" t="s">
        <v>159</v>
      </c>
      <c r="I458" t="s">
        <v>29</v>
      </c>
      <c r="J458" s="5">
        <v>16759487.887916533</v>
      </c>
      <c r="K458" s="5">
        <v>12569045.828</v>
      </c>
      <c r="L458" s="5">
        <v>12191011.347999999</v>
      </c>
      <c r="M458" s="5">
        <v>12254877.188000001</v>
      </c>
      <c r="N458" s="5">
        <v>12148014.5</v>
      </c>
      <c r="O458" s="5">
        <v>11891921.708000002</v>
      </c>
      <c r="P458" s="5">
        <v>11721822.612000003</v>
      </c>
      <c r="Q458" s="5">
        <v>12137894.719999999</v>
      </c>
      <c r="R458" s="5">
        <v>12425605.716</v>
      </c>
      <c r="S458" s="5">
        <v>12350990.664000003</v>
      </c>
      <c r="T458" s="5">
        <v>12361739.876000002</v>
      </c>
      <c r="U458" s="5">
        <v>12414856.503999999</v>
      </c>
      <c r="V458" s="5">
        <v>12276375.612000002</v>
      </c>
      <c r="W458" s="5">
        <v>146744156.27600002</v>
      </c>
      <c r="X458" s="5">
        <v>0</v>
      </c>
      <c r="Y458" s="5">
        <v>690859.22431823774</v>
      </c>
      <c r="Z458" s="5">
        <v>683729.23020126333</v>
      </c>
      <c r="AA458" s="5">
        <v>537486.86343142285</v>
      </c>
      <c r="AB458" s="5">
        <v>586231.66372162709</v>
      </c>
      <c r="AC458" s="5">
        <v>571553.53985494352</v>
      </c>
      <c r="AD458" s="5">
        <v>710365.72728492401</v>
      </c>
      <c r="AE458" s="5">
        <v>598269.13892134407</v>
      </c>
      <c r="AF458" s="5">
        <v>715610.41381648171</v>
      </c>
      <c r="AG458" s="5">
        <v>720720.50871695695</v>
      </c>
      <c r="AH458" s="5">
        <v>611960.29877694696</v>
      </c>
      <c r="AI458" s="5">
        <v>623089.45347582689</v>
      </c>
      <c r="AJ458" s="5">
        <v>7049876.062519975</v>
      </c>
      <c r="AK458" s="5">
        <v>12569045.828</v>
      </c>
      <c r="AL458" s="5">
        <v>12881870.572318237</v>
      </c>
      <c r="AM458" s="5">
        <v>12938606.418201264</v>
      </c>
      <c r="AN458" s="5">
        <v>12685501.363431422</v>
      </c>
      <c r="AO458" s="5">
        <v>12478153.371721629</v>
      </c>
      <c r="AP458" s="5">
        <v>12293376.151854947</v>
      </c>
      <c r="AQ458" s="5">
        <v>12848260.447284922</v>
      </c>
      <c r="AR458" s="5">
        <v>13023874.854921345</v>
      </c>
      <c r="AS458" s="5">
        <v>13066601.077816484</v>
      </c>
      <c r="AT458" s="5">
        <v>13082460.38471696</v>
      </c>
      <c r="AU458" s="5">
        <v>13026816.802776946</v>
      </c>
      <c r="AV458" s="5">
        <v>12899465.065475829</v>
      </c>
      <c r="AW458" s="5">
        <f>SUM(Target_CC[[#This Row],[Target_Jan]:[Target_Des]])</f>
        <v>153794032.33851996</v>
      </c>
      <c r="AX458" s="5">
        <v>0</v>
      </c>
      <c r="AY458" s="5">
        <v>0</v>
      </c>
      <c r="AZ458" s="5">
        <v>0</v>
      </c>
      <c r="BA458" s="5">
        <v>0</v>
      </c>
      <c r="BB458" s="5">
        <v>0</v>
      </c>
      <c r="BC458" s="5">
        <v>0</v>
      </c>
      <c r="BD458" s="5">
        <v>0</v>
      </c>
      <c r="BE458" s="5">
        <v>0</v>
      </c>
      <c r="BF458" s="5">
        <v>0</v>
      </c>
      <c r="BG458" s="5">
        <v>0</v>
      </c>
      <c r="BH458" s="5">
        <v>0</v>
      </c>
      <c r="BI458" s="5">
        <v>0</v>
      </c>
      <c r="BJ458" s="5">
        <f>SUM(Target_CC[[#This Row],[Target_NGTMA_Jan]:[Target_NGTMA_Des]])</f>
        <v>0</v>
      </c>
      <c r="BK458" s="5">
        <v>11381658</v>
      </c>
      <c r="BL458" s="5">
        <v>11391443</v>
      </c>
      <c r="BM458" s="5">
        <v>11156488</v>
      </c>
      <c r="BN458" s="5">
        <f>Target_CC[[#This Row],[Est_Sust_NP Apr]]+Target_CC[[#This Row],[Est_Sust_POTS Apr]]+Target_CC[[#This Row],[BC_Apr]]</f>
        <v>11626173</v>
      </c>
      <c r="BO458" s="5">
        <f>Target_CC[[#This Row],[Est_Sust_NP Mei]]+Target_CC[[#This Row],[Est_Sust_POTS Mei]]+Target_CC[[#This Row],[BC_Mei]]</f>
        <v>11626173</v>
      </c>
      <c r="BP458" s="5">
        <f>Target_CC[[#This Row],[Est_Sust_NP Jun]]+Target_CC[[#This Row],[Est_Sust_POTS Jun]]+Target_CC[[#This Row],[BC_Jun]]</f>
        <v>11626173</v>
      </c>
      <c r="BQ458" s="5">
        <f>Target_CC[[#This Row],[Est_Sust_NP Jul]]+Target_CC[[#This Row],[Est_Sust_POTS Jul]]+Target_CC[[#This Row],[BC_Jul]]</f>
        <v>11626173</v>
      </c>
      <c r="BR458" s="5">
        <f>Target_CC[[#This Row],[Est_Sust_NP Agu]]+Target_CC[[#This Row],[Est_Sust_POTS Agu]]+Target_CC[[#This Row],[BC_Agu]]</f>
        <v>11626173</v>
      </c>
      <c r="BS458" s="5">
        <f>Target_CC[[#This Row],[Est_Sust_NP Sep]]+Target_CC[[#This Row],[Est_Sust_POTS Sep]]+Target_CC[[#This Row],[BC_Sep]]</f>
        <v>11626173</v>
      </c>
      <c r="BT458" s="5">
        <f>Target_CC[[#This Row],[Est_Sust_NP Okt]]+Target_CC[[#This Row],[Est_Sust_POTS Okt]]+Target_CC[[#This Row],[BC_Okt]]</f>
        <v>11626173</v>
      </c>
      <c r="BU458" s="5">
        <f>Target_CC[[#This Row],[Est_Sust_NP Nov]]+Target_CC[[#This Row],[Est_Sust_POTS Nov]]+Target_CC[[#This Row],[BC_Nov]]</f>
        <v>11626173</v>
      </c>
      <c r="BV458" s="5">
        <f>Target_CC[[#This Row],[Est_Sust_NP Des]]+Target_CC[[#This Row],[Est_Sust_POTS Des]]+Target_CC[[#This Row],[BC_Des]]</f>
        <v>11626173</v>
      </c>
      <c r="BW458" s="5">
        <f>SUM(Target_CC[[#This Row],[Real_Jan]:[Real_Des]])</f>
        <v>138565146</v>
      </c>
      <c r="BX458" s="5">
        <v>0</v>
      </c>
      <c r="BY458" s="5">
        <v>0</v>
      </c>
      <c r="BZ458" s="5">
        <v>0</v>
      </c>
      <c r="CA458" s="5">
        <f>Target_CC[[#This Row],[Est_Sust_NP Mar]]*95%</f>
        <v>0</v>
      </c>
      <c r="CB458" s="5">
        <f>Target_CC[[#This Row],[Est_Sust_NP Apr]]</f>
        <v>0</v>
      </c>
      <c r="CC458" s="5">
        <f>Target_CC[[#This Row],[Est_Sust_NP Mei]]</f>
        <v>0</v>
      </c>
      <c r="CD458" s="5">
        <f>Target_CC[[#This Row],[Est_Sust_NP Jun]]</f>
        <v>0</v>
      </c>
      <c r="CE458" s="5">
        <f>Target_CC[[#This Row],[Est_Sust_NP Jul]]</f>
        <v>0</v>
      </c>
      <c r="CF458" s="5">
        <f>Target_CC[[#This Row],[Est_Sust_NP Agu]]</f>
        <v>0</v>
      </c>
      <c r="CG458" s="5">
        <f>Target_CC[[#This Row],[Est_Sust_NP Sep]]</f>
        <v>0</v>
      </c>
      <c r="CH458" s="5">
        <f>Target_CC[[#This Row],[Est_Sust_NP Okt]]</f>
        <v>0</v>
      </c>
      <c r="CI458" s="5">
        <f>Target_CC[[#This Row],[Est_Sust_NP Nov]]</f>
        <v>0</v>
      </c>
      <c r="CJ458" s="5">
        <f>SUM(Target_CC[[#This Row],[Est_Sust_NP Jan]:[Est_Sust_NP Des]])</f>
        <v>0</v>
      </c>
      <c r="CK458" s="5">
        <v>11844594</v>
      </c>
      <c r="CL458" s="5">
        <v>11839034</v>
      </c>
      <c r="CM458" s="5">
        <v>11626173</v>
      </c>
      <c r="CN458" s="5">
        <f>Target_CC[[#This Row],[Est_Sust_POTS Mar]]</f>
        <v>11626173</v>
      </c>
      <c r="CO458" s="5">
        <f>Target_CC[[#This Row],[Est_Sust_POTS Apr]]</f>
        <v>11626173</v>
      </c>
      <c r="CP458" s="5">
        <f>Target_CC[[#This Row],[Est_Sust_POTS Mei]]</f>
        <v>11626173</v>
      </c>
      <c r="CQ458" s="5">
        <f>Target_CC[[#This Row],[Est_Sust_POTS Jun]]</f>
        <v>11626173</v>
      </c>
      <c r="CR458" s="5">
        <f>Target_CC[[#This Row],[Est_Sust_POTS Jul]]</f>
        <v>11626173</v>
      </c>
      <c r="CS458" s="5">
        <f>Target_CC[[#This Row],[Est_Sust_POTS Agu]]</f>
        <v>11626173</v>
      </c>
      <c r="CT458" s="5">
        <f>Target_CC[[#This Row],[Est_Sust_POTS Sep]]</f>
        <v>11626173</v>
      </c>
      <c r="CU458" s="5">
        <f>Target_CC[[#This Row],[Est_Sust_POTS Okt]]</f>
        <v>11626173</v>
      </c>
      <c r="CV458" s="5">
        <f>Target_CC[[#This Row],[Est_Sust_POTS Nov]]</f>
        <v>11626173</v>
      </c>
      <c r="CW458" s="5">
        <f>SUM(Target_CC[[#This Row],[Est_Sust_POTS Jan]:[Est_Sust_POTS Des]])</f>
        <v>139945358</v>
      </c>
      <c r="CX458" s="5"/>
      <c r="CY458" s="5">
        <v>0</v>
      </c>
      <c r="CZ458" s="5">
        <v>0</v>
      </c>
      <c r="DA458" s="5">
        <v>0</v>
      </c>
      <c r="DB458" s="5"/>
      <c r="DC458" s="5"/>
      <c r="DD458" s="5"/>
      <c r="DE458" s="5"/>
      <c r="DF458" s="5"/>
      <c r="DG458" s="5"/>
      <c r="DH458" s="5"/>
      <c r="DI458" s="5"/>
      <c r="DJ458" s="5">
        <f>SUM(Target_CC[[#This Row],[BC_Jan]:[BC_Des]])</f>
        <v>0</v>
      </c>
      <c r="DK458" s="5"/>
      <c r="DL458" s="5"/>
      <c r="DM458" s="5"/>
      <c r="DN458" s="5"/>
      <c r="DO458" s="5"/>
      <c r="DP458" s="5"/>
      <c r="DQ458" s="5"/>
      <c r="DR458" s="5"/>
      <c r="DS458" s="5"/>
      <c r="DT458" s="5"/>
      <c r="DU458" s="5"/>
      <c r="DV458" s="5"/>
      <c r="DW458" s="5"/>
      <c r="DX458" s="5" t="s">
        <v>160</v>
      </c>
    </row>
    <row r="459" spans="2:128" x14ac:dyDescent="0.3">
      <c r="B459">
        <v>4617720</v>
      </c>
      <c r="C459" t="s">
        <v>737</v>
      </c>
      <c r="D459" t="s">
        <v>395</v>
      </c>
      <c r="E459" t="s">
        <v>318</v>
      </c>
      <c r="F459" t="s">
        <v>296</v>
      </c>
      <c r="G459" t="s">
        <v>26</v>
      </c>
      <c r="H459" t="s">
        <v>159</v>
      </c>
      <c r="I459" t="s">
        <v>29</v>
      </c>
      <c r="J459" s="5">
        <v>167596782.64871451</v>
      </c>
      <c r="K459" s="5">
        <v>7200000</v>
      </c>
      <c r="L459" s="5">
        <v>7200000</v>
      </c>
      <c r="M459" s="5">
        <v>7200000</v>
      </c>
      <c r="N459" s="5">
        <v>7200000</v>
      </c>
      <c r="O459" s="5">
        <v>7200000</v>
      </c>
      <c r="P459" s="5">
        <v>7200000</v>
      </c>
      <c r="Q459" s="5">
        <v>7200000</v>
      </c>
      <c r="R459" s="5">
        <v>7200000</v>
      </c>
      <c r="S459" s="5">
        <v>7200000</v>
      </c>
      <c r="T459" s="5">
        <v>7200000</v>
      </c>
      <c r="U459" s="5">
        <v>7200000</v>
      </c>
      <c r="V459" s="5">
        <v>7200000</v>
      </c>
      <c r="W459" s="5">
        <v>86400000</v>
      </c>
      <c r="X459" s="5">
        <v>0</v>
      </c>
      <c r="Y459" s="5">
        <v>690859.22431823774</v>
      </c>
      <c r="Z459" s="5">
        <v>683729.23020126333</v>
      </c>
      <c r="AA459" s="5">
        <v>537486.86343142285</v>
      </c>
      <c r="AB459" s="5">
        <v>586231.66372162709</v>
      </c>
      <c r="AC459" s="5">
        <v>571553.53985494352</v>
      </c>
      <c r="AD459" s="5">
        <v>710365.72728492401</v>
      </c>
      <c r="AE459" s="5">
        <v>598269.13892134407</v>
      </c>
      <c r="AF459" s="5">
        <v>715610.41381648171</v>
      </c>
      <c r="AG459" s="5">
        <v>720720.50871695695</v>
      </c>
      <c r="AH459" s="5">
        <v>611960.29877694696</v>
      </c>
      <c r="AI459" s="5">
        <v>623089.45347582689</v>
      </c>
      <c r="AJ459" s="5">
        <v>7049876.062519975</v>
      </c>
      <c r="AK459" s="5">
        <v>7200000</v>
      </c>
      <c r="AL459" s="5">
        <v>7890859.224318238</v>
      </c>
      <c r="AM459" s="5">
        <v>7883729.230201263</v>
      </c>
      <c r="AN459" s="5">
        <v>7737486.863431423</v>
      </c>
      <c r="AO459" s="5">
        <v>7786231.6637216266</v>
      </c>
      <c r="AP459" s="5">
        <v>7771553.5398549438</v>
      </c>
      <c r="AQ459" s="5">
        <v>7910365.7272849241</v>
      </c>
      <c r="AR459" s="5">
        <v>7798269.1389213437</v>
      </c>
      <c r="AS459" s="5">
        <v>7915610.4138164818</v>
      </c>
      <c r="AT459" s="5">
        <v>7920720.5087169567</v>
      </c>
      <c r="AU459" s="5">
        <v>7811960.298776947</v>
      </c>
      <c r="AV459" s="5">
        <v>7823089.4534758274</v>
      </c>
      <c r="AW459" s="5">
        <f>SUM(Target_CC[[#This Row],[Target_Jan]:[Target_Des]])</f>
        <v>93449876.062519968</v>
      </c>
      <c r="AX459" s="5">
        <v>0</v>
      </c>
      <c r="AY459" s="5">
        <v>0</v>
      </c>
      <c r="AZ459" s="5">
        <v>0</v>
      </c>
      <c r="BA459" s="5">
        <v>0</v>
      </c>
      <c r="BB459" s="5">
        <v>0</v>
      </c>
      <c r="BC459" s="5">
        <v>0</v>
      </c>
      <c r="BD459" s="5">
        <v>0</v>
      </c>
      <c r="BE459" s="5">
        <v>0</v>
      </c>
      <c r="BF459" s="5">
        <v>0</v>
      </c>
      <c r="BG459" s="5">
        <v>0</v>
      </c>
      <c r="BH459" s="5">
        <v>0</v>
      </c>
      <c r="BI459" s="5">
        <v>0</v>
      </c>
      <c r="BJ459" s="5">
        <f>SUM(Target_CC[[#This Row],[Target_NGTMA_Jan]:[Target_NGTMA_Des]])</f>
        <v>0</v>
      </c>
      <c r="BK459" s="5">
        <v>12160188</v>
      </c>
      <c r="BL459" s="5">
        <v>16245000</v>
      </c>
      <c r="BM459" s="5">
        <v>16245000</v>
      </c>
      <c r="BN459" s="5">
        <f>Target_CC[[#This Row],[Est_Sust_NP Apr]]+Target_CC[[#This Row],[Est_Sust_POTS Apr]]+Target_CC[[#This Row],[BC_Apr]]</f>
        <v>15432750</v>
      </c>
      <c r="BO459" s="5">
        <f>Target_CC[[#This Row],[Est_Sust_NP Mei]]+Target_CC[[#This Row],[Est_Sust_POTS Mei]]+Target_CC[[#This Row],[BC_Mei]]</f>
        <v>15432750</v>
      </c>
      <c r="BP459" s="5">
        <f>Target_CC[[#This Row],[Est_Sust_NP Jun]]+Target_CC[[#This Row],[Est_Sust_POTS Jun]]+Target_CC[[#This Row],[BC_Jun]]</f>
        <v>15432750</v>
      </c>
      <c r="BQ459" s="5">
        <f>Target_CC[[#This Row],[Est_Sust_NP Jul]]+Target_CC[[#This Row],[Est_Sust_POTS Jul]]+Target_CC[[#This Row],[BC_Jul]]</f>
        <v>15432750</v>
      </c>
      <c r="BR459" s="5">
        <f>Target_CC[[#This Row],[Est_Sust_NP Agu]]+Target_CC[[#This Row],[Est_Sust_POTS Agu]]+Target_CC[[#This Row],[BC_Agu]]</f>
        <v>15432750</v>
      </c>
      <c r="BS459" s="5">
        <f>Target_CC[[#This Row],[Est_Sust_NP Sep]]+Target_CC[[#This Row],[Est_Sust_POTS Sep]]+Target_CC[[#This Row],[BC_Sep]]</f>
        <v>15432750</v>
      </c>
      <c r="BT459" s="5">
        <f>Target_CC[[#This Row],[Est_Sust_NP Okt]]+Target_CC[[#This Row],[Est_Sust_POTS Okt]]+Target_CC[[#This Row],[BC_Okt]]</f>
        <v>15432750</v>
      </c>
      <c r="BU459" s="5">
        <f>Target_CC[[#This Row],[Est_Sust_NP Nov]]+Target_CC[[#This Row],[Est_Sust_POTS Nov]]+Target_CC[[#This Row],[BC_Nov]]</f>
        <v>15432750</v>
      </c>
      <c r="BV459" s="5">
        <f>Target_CC[[#This Row],[Est_Sust_NP Des]]+Target_CC[[#This Row],[Est_Sust_POTS Des]]+Target_CC[[#This Row],[BC_Des]]</f>
        <v>15432750</v>
      </c>
      <c r="BW459" s="5">
        <f>SUM(Target_CC[[#This Row],[Real_Jan]:[Real_Des]])</f>
        <v>183544938</v>
      </c>
      <c r="BX459" s="5">
        <v>12160188</v>
      </c>
      <c r="BY459" s="5">
        <v>16245000</v>
      </c>
      <c r="BZ459" s="5">
        <v>16245000</v>
      </c>
      <c r="CA459" s="5">
        <f>Target_CC[[#This Row],[Est_Sust_NP Mar]]*95%</f>
        <v>15432750</v>
      </c>
      <c r="CB459" s="5">
        <f>Target_CC[[#This Row],[Est_Sust_NP Apr]]</f>
        <v>15432750</v>
      </c>
      <c r="CC459" s="5">
        <f>Target_CC[[#This Row],[Est_Sust_NP Mei]]</f>
        <v>15432750</v>
      </c>
      <c r="CD459" s="5">
        <f>Target_CC[[#This Row],[Est_Sust_NP Jun]]</f>
        <v>15432750</v>
      </c>
      <c r="CE459" s="5">
        <f>Target_CC[[#This Row],[Est_Sust_NP Jul]]</f>
        <v>15432750</v>
      </c>
      <c r="CF459" s="5">
        <f>Target_CC[[#This Row],[Est_Sust_NP Agu]]</f>
        <v>15432750</v>
      </c>
      <c r="CG459" s="5">
        <f>Target_CC[[#This Row],[Est_Sust_NP Sep]]</f>
        <v>15432750</v>
      </c>
      <c r="CH459" s="5">
        <f>Target_CC[[#This Row],[Est_Sust_NP Okt]]</f>
        <v>15432750</v>
      </c>
      <c r="CI459" s="5">
        <f>Target_CC[[#This Row],[Est_Sust_NP Nov]]</f>
        <v>15432750</v>
      </c>
      <c r="CJ459" s="5">
        <f>SUM(Target_CC[[#This Row],[Est_Sust_NP Jan]:[Est_Sust_NP Des]])</f>
        <v>183544938</v>
      </c>
      <c r="CK459" s="5">
        <v>0</v>
      </c>
      <c r="CL459" s="5">
        <v>0</v>
      </c>
      <c r="CM459" s="5">
        <v>0</v>
      </c>
      <c r="CN459" s="5">
        <f>Target_CC[[#This Row],[Est_Sust_POTS Mar]]</f>
        <v>0</v>
      </c>
      <c r="CO459" s="5">
        <f>Target_CC[[#This Row],[Est_Sust_POTS Apr]]</f>
        <v>0</v>
      </c>
      <c r="CP459" s="5">
        <f>Target_CC[[#This Row],[Est_Sust_POTS Mei]]</f>
        <v>0</v>
      </c>
      <c r="CQ459" s="5">
        <f>Target_CC[[#This Row],[Est_Sust_POTS Jun]]</f>
        <v>0</v>
      </c>
      <c r="CR459" s="5">
        <f>Target_CC[[#This Row],[Est_Sust_POTS Jul]]</f>
        <v>0</v>
      </c>
      <c r="CS459" s="5">
        <f>Target_CC[[#This Row],[Est_Sust_POTS Agu]]</f>
        <v>0</v>
      </c>
      <c r="CT459" s="5">
        <f>Target_CC[[#This Row],[Est_Sust_POTS Sep]]</f>
        <v>0</v>
      </c>
      <c r="CU459" s="5">
        <f>Target_CC[[#This Row],[Est_Sust_POTS Okt]]</f>
        <v>0</v>
      </c>
      <c r="CV459" s="5">
        <f>Target_CC[[#This Row],[Est_Sust_POTS Nov]]</f>
        <v>0</v>
      </c>
      <c r="CW459" s="5">
        <f>SUM(Target_CC[[#This Row],[Est_Sust_POTS Jan]:[Est_Sust_POTS Des]])</f>
        <v>0</v>
      </c>
      <c r="CX459" s="5"/>
      <c r="CY459" s="5">
        <v>0</v>
      </c>
      <c r="CZ459" s="5">
        <v>0</v>
      </c>
      <c r="DA459" s="5">
        <v>0</v>
      </c>
      <c r="DB459" s="5"/>
      <c r="DC459" s="5"/>
      <c r="DD459" s="5"/>
      <c r="DE459" s="5"/>
      <c r="DF459" s="5"/>
      <c r="DG459" s="5"/>
      <c r="DH459" s="5"/>
      <c r="DI459" s="5"/>
      <c r="DJ459" s="5">
        <f>SUM(Target_CC[[#This Row],[BC_Jan]:[BC_Des]])</f>
        <v>0</v>
      </c>
      <c r="DK459" s="5"/>
      <c r="DL459" s="5"/>
      <c r="DM459" s="5"/>
      <c r="DN459" s="5"/>
      <c r="DO459" s="5"/>
      <c r="DP459" s="5"/>
      <c r="DQ459" s="5"/>
      <c r="DR459" s="5"/>
      <c r="DS459" s="5"/>
      <c r="DT459" s="5"/>
      <c r="DU459" s="5"/>
      <c r="DV459" s="5"/>
      <c r="DW459" s="5"/>
      <c r="DX459" s="5" t="s">
        <v>160</v>
      </c>
    </row>
    <row r="460" spans="2:128" x14ac:dyDescent="0.3">
      <c r="B460">
        <v>2928348</v>
      </c>
      <c r="C460" t="s">
        <v>738</v>
      </c>
      <c r="D460" t="s">
        <v>365</v>
      </c>
      <c r="E460" t="s">
        <v>326</v>
      </c>
      <c r="F460" t="s">
        <v>363</v>
      </c>
      <c r="G460" t="s">
        <v>21</v>
      </c>
      <c r="H460" t="s">
        <v>159</v>
      </c>
      <c r="I460" t="s">
        <v>29</v>
      </c>
      <c r="J460" s="5">
        <v>169303173.9568913</v>
      </c>
      <c r="K460" s="5">
        <v>13477318</v>
      </c>
      <c r="L460" s="5">
        <v>13477318</v>
      </c>
      <c r="M460" s="5">
        <v>13129520.280000001</v>
      </c>
      <c r="N460" s="5">
        <v>13608613.2028</v>
      </c>
      <c r="O460" s="5">
        <v>13130833.232028002</v>
      </c>
      <c r="P460" s="5">
        <v>13126055.432320282</v>
      </c>
      <c r="Q460" s="5">
        <v>15056291.254323201</v>
      </c>
      <c r="R460" s="5">
        <v>13627880.912543232</v>
      </c>
      <c r="S460" s="5">
        <v>14096167.709125431</v>
      </c>
      <c r="T460" s="5">
        <v>15065992.377091253</v>
      </c>
      <c r="U460" s="5">
        <v>13627977.923770912</v>
      </c>
      <c r="V460" s="5">
        <v>14578739.579237711</v>
      </c>
      <c r="W460" s="5">
        <v>166002707.90324</v>
      </c>
      <c r="X460" s="5">
        <v>895086.0240763895</v>
      </c>
      <c r="Y460" s="5">
        <v>5236231.0395351239</v>
      </c>
      <c r="Z460" s="5">
        <v>4784265.06665402</v>
      </c>
      <c r="AA460" s="5">
        <v>3302363.6706683007</v>
      </c>
      <c r="AB460" s="5">
        <v>4462201.547036903</v>
      </c>
      <c r="AC460" s="5">
        <v>6451168.308476178</v>
      </c>
      <c r="AD460" s="5">
        <v>7592064.6467052232</v>
      </c>
      <c r="AE460" s="5">
        <v>8387568.2896159403</v>
      </c>
      <c r="AF460" s="5">
        <v>6870613.3134835446</v>
      </c>
      <c r="AG460" s="5">
        <v>8453428.8024230693</v>
      </c>
      <c r="AH460" s="5">
        <v>11380488.296388794</v>
      </c>
      <c r="AI460" s="5">
        <v>7126560.4801947689</v>
      </c>
      <c r="AJ460" s="5">
        <v>74942039.485258266</v>
      </c>
      <c r="AK460" s="5">
        <v>14372404.024076389</v>
      </c>
      <c r="AL460" s="5">
        <v>18713549.039535124</v>
      </c>
      <c r="AM460" s="5">
        <v>17913785.34665402</v>
      </c>
      <c r="AN460" s="5">
        <v>16910976.873468302</v>
      </c>
      <c r="AO460" s="5">
        <v>17593034.779064905</v>
      </c>
      <c r="AP460" s="5">
        <v>19577223.740796462</v>
      </c>
      <c r="AQ460" s="5">
        <v>22648355.901028425</v>
      </c>
      <c r="AR460" s="5">
        <v>22015449.202159174</v>
      </c>
      <c r="AS460" s="5">
        <v>20966781.022608977</v>
      </c>
      <c r="AT460" s="5">
        <v>23519421.179514322</v>
      </c>
      <c r="AU460" s="5">
        <v>25008466.220159706</v>
      </c>
      <c r="AV460" s="5">
        <v>21705300.05943248</v>
      </c>
      <c r="AW460" s="5">
        <f>SUM(Target_CC[[#This Row],[Target_Jan]:[Target_Des]])</f>
        <v>240944747.38849828</v>
      </c>
      <c r="AX460" s="5">
        <v>792396.75529236195</v>
      </c>
      <c r="AY460" s="5">
        <v>6032290.547343405</v>
      </c>
      <c r="AZ460" s="5">
        <v>1721168.2227272117</v>
      </c>
      <c r="BA460" s="5">
        <v>3730263.1812121775</v>
      </c>
      <c r="BB460" s="5">
        <v>4356146.5649457099</v>
      </c>
      <c r="BC460" s="5">
        <v>4727385.5144472579</v>
      </c>
      <c r="BD460" s="5">
        <v>304335.51175167295</v>
      </c>
      <c r="BE460" s="5">
        <v>6178364.2199487239</v>
      </c>
      <c r="BF460" s="5">
        <v>2219161.1340547749</v>
      </c>
      <c r="BG460" s="5">
        <v>6294176.2929679696</v>
      </c>
      <c r="BH460" s="5">
        <v>4667404.7998496499</v>
      </c>
      <c r="BI460" s="5">
        <v>3677144.2621599752</v>
      </c>
      <c r="BJ460" s="5">
        <f>SUM(Target_CC[[#This Row],[Target_NGTMA_Jan]:[Target_NGTMA_Des]])</f>
        <v>44700237.006700888</v>
      </c>
      <c r="BK460" s="5">
        <v>13910706</v>
      </c>
      <c r="BL460" s="5">
        <v>13603702</v>
      </c>
      <c r="BM460" s="5">
        <v>13548907</v>
      </c>
      <c r="BN460" s="5">
        <f>Target_CC[[#This Row],[Est_Sust_NP Apr]]+Target_CC[[#This Row],[Est_Sust_POTS Apr]]+Target_CC[[#This Row],[BC_Apr]]</f>
        <v>12957960</v>
      </c>
      <c r="BO460" s="5">
        <f>Target_CC[[#This Row],[Est_Sust_NP Mei]]+Target_CC[[#This Row],[Est_Sust_POTS Mei]]+Target_CC[[#This Row],[BC_Mei]]</f>
        <v>12957960</v>
      </c>
      <c r="BP460" s="5">
        <f>Target_CC[[#This Row],[Est_Sust_NP Jun]]+Target_CC[[#This Row],[Est_Sust_POTS Jun]]+Target_CC[[#This Row],[BC_Jun]]</f>
        <v>12957960</v>
      </c>
      <c r="BQ460" s="5">
        <f>Target_CC[[#This Row],[Est_Sust_NP Jul]]+Target_CC[[#This Row],[Est_Sust_POTS Jul]]+Target_CC[[#This Row],[BC_Jul]]</f>
        <v>12957960</v>
      </c>
      <c r="BR460" s="5">
        <f>Target_CC[[#This Row],[Est_Sust_NP Agu]]+Target_CC[[#This Row],[Est_Sust_POTS Agu]]+Target_CC[[#This Row],[BC_Agu]]</f>
        <v>12957960</v>
      </c>
      <c r="BS460" s="5">
        <f>Target_CC[[#This Row],[Est_Sust_NP Sep]]+Target_CC[[#This Row],[Est_Sust_POTS Sep]]+Target_CC[[#This Row],[BC_Sep]]</f>
        <v>12957960</v>
      </c>
      <c r="BT460" s="5">
        <f>Target_CC[[#This Row],[Est_Sust_NP Okt]]+Target_CC[[#This Row],[Est_Sust_POTS Okt]]+Target_CC[[#This Row],[BC_Okt]]</f>
        <v>12957960</v>
      </c>
      <c r="BU460" s="5">
        <f>Target_CC[[#This Row],[Est_Sust_NP Nov]]+Target_CC[[#This Row],[Est_Sust_POTS Nov]]+Target_CC[[#This Row],[BC_Nov]]</f>
        <v>12957960</v>
      </c>
      <c r="BV460" s="5">
        <f>Target_CC[[#This Row],[Est_Sust_NP Des]]+Target_CC[[#This Row],[Est_Sust_POTS Des]]+Target_CC[[#This Row],[BC_Des]]</f>
        <v>12957960</v>
      </c>
      <c r="BW460" s="5">
        <f>SUM(Target_CC[[#This Row],[Real_Jan]:[Real_Des]])</f>
        <v>157684955</v>
      </c>
      <c r="BX460" s="5">
        <v>3825900</v>
      </c>
      <c r="BY460" s="5">
        <v>3825900</v>
      </c>
      <c r="BZ460" s="5">
        <v>3825900</v>
      </c>
      <c r="CA460" s="5">
        <f>Target_CC[[#This Row],[Est_Sust_NP Mar]]*95%</f>
        <v>3634605</v>
      </c>
      <c r="CB460" s="5">
        <f>Target_CC[[#This Row],[Est_Sust_NP Apr]]</f>
        <v>3634605</v>
      </c>
      <c r="CC460" s="5">
        <f>Target_CC[[#This Row],[Est_Sust_NP Mei]]</f>
        <v>3634605</v>
      </c>
      <c r="CD460" s="5">
        <f>Target_CC[[#This Row],[Est_Sust_NP Jun]]</f>
        <v>3634605</v>
      </c>
      <c r="CE460" s="5">
        <f>Target_CC[[#This Row],[Est_Sust_NP Jul]]</f>
        <v>3634605</v>
      </c>
      <c r="CF460" s="5">
        <f>Target_CC[[#This Row],[Est_Sust_NP Agu]]</f>
        <v>3634605</v>
      </c>
      <c r="CG460" s="5">
        <f>Target_CC[[#This Row],[Est_Sust_NP Sep]]</f>
        <v>3634605</v>
      </c>
      <c r="CH460" s="5">
        <f>Target_CC[[#This Row],[Est_Sust_NP Okt]]</f>
        <v>3634605</v>
      </c>
      <c r="CI460" s="5">
        <f>Target_CC[[#This Row],[Est_Sust_NP Nov]]</f>
        <v>3634605</v>
      </c>
      <c r="CJ460" s="5">
        <f>SUM(Target_CC[[#This Row],[Est_Sust_NP Jan]:[Est_Sust_NP Des]])</f>
        <v>44189145</v>
      </c>
      <c r="CK460" s="5">
        <v>9101169</v>
      </c>
      <c r="CL460" s="5">
        <v>9257277</v>
      </c>
      <c r="CM460" s="5">
        <v>9323355</v>
      </c>
      <c r="CN460" s="5">
        <f>Target_CC[[#This Row],[Est_Sust_POTS Mar]]</f>
        <v>9323355</v>
      </c>
      <c r="CO460" s="5">
        <f>Target_CC[[#This Row],[Est_Sust_POTS Apr]]</f>
        <v>9323355</v>
      </c>
      <c r="CP460" s="5">
        <f>Target_CC[[#This Row],[Est_Sust_POTS Mei]]</f>
        <v>9323355</v>
      </c>
      <c r="CQ460" s="5">
        <f>Target_CC[[#This Row],[Est_Sust_POTS Jun]]</f>
        <v>9323355</v>
      </c>
      <c r="CR460" s="5">
        <f>Target_CC[[#This Row],[Est_Sust_POTS Jul]]</f>
        <v>9323355</v>
      </c>
      <c r="CS460" s="5">
        <f>Target_CC[[#This Row],[Est_Sust_POTS Agu]]</f>
        <v>9323355</v>
      </c>
      <c r="CT460" s="5">
        <f>Target_CC[[#This Row],[Est_Sust_POTS Sep]]</f>
        <v>9323355</v>
      </c>
      <c r="CU460" s="5">
        <f>Target_CC[[#This Row],[Est_Sust_POTS Okt]]</f>
        <v>9323355</v>
      </c>
      <c r="CV460" s="5">
        <f>Target_CC[[#This Row],[Est_Sust_POTS Nov]]</f>
        <v>9323355</v>
      </c>
      <c r="CW460" s="5">
        <f>SUM(Target_CC[[#This Row],[Est_Sust_POTS Jan]:[Est_Sust_POTS Des]])</f>
        <v>111591996</v>
      </c>
      <c r="CX460" s="5"/>
      <c r="CY460" s="5">
        <v>0</v>
      </c>
      <c r="CZ460" s="5">
        <v>0</v>
      </c>
      <c r="DA460" s="5">
        <v>0</v>
      </c>
      <c r="DB460" s="5"/>
      <c r="DC460" s="5"/>
      <c r="DD460" s="5"/>
      <c r="DE460" s="5"/>
      <c r="DF460" s="5"/>
      <c r="DG460" s="5"/>
      <c r="DH460" s="5"/>
      <c r="DI460" s="5"/>
      <c r="DJ460" s="5">
        <f>SUM(Target_CC[[#This Row],[BC_Jan]:[BC_Des]])</f>
        <v>0</v>
      </c>
      <c r="DK460" s="5"/>
      <c r="DL460" s="5"/>
      <c r="DM460" s="5"/>
      <c r="DN460" s="5"/>
      <c r="DO460" s="5"/>
      <c r="DP460" s="5"/>
      <c r="DQ460" s="5"/>
      <c r="DR460" s="5"/>
      <c r="DS460" s="5"/>
      <c r="DT460" s="5"/>
      <c r="DU460" s="5"/>
      <c r="DV460" s="5"/>
      <c r="DW460" s="5"/>
      <c r="DX460" s="5" t="s">
        <v>160</v>
      </c>
    </row>
    <row r="461" spans="2:128" x14ac:dyDescent="0.3">
      <c r="B461">
        <v>19379388</v>
      </c>
      <c r="C461" t="s">
        <v>739</v>
      </c>
      <c r="D461" t="s">
        <v>420</v>
      </c>
      <c r="E461" t="s">
        <v>343</v>
      </c>
      <c r="F461" t="s">
        <v>300</v>
      </c>
      <c r="G461" t="s">
        <v>26</v>
      </c>
      <c r="H461" t="s">
        <v>159</v>
      </c>
      <c r="I461" t="s">
        <v>29</v>
      </c>
      <c r="J461" s="5">
        <v>183415320.77613509</v>
      </c>
      <c r="K461" s="5">
        <v>10790775.355273781</v>
      </c>
      <c r="L461" s="5">
        <v>10979239.74480474</v>
      </c>
      <c r="M461" s="5">
        <v>11738174.283017911</v>
      </c>
      <c r="N461" s="5">
        <v>11029786.826578762</v>
      </c>
      <c r="O461" s="5">
        <v>11588837.292256083</v>
      </c>
      <c r="P461" s="5">
        <v>11434240.889521146</v>
      </c>
      <c r="Q461" s="5">
        <v>11981218.691808105</v>
      </c>
      <c r="R461" s="5">
        <v>12100634.260702435</v>
      </c>
      <c r="S461" s="5">
        <v>11945746.450278603</v>
      </c>
      <c r="T461" s="5">
        <v>12186076.125199169</v>
      </c>
      <c r="U461" s="5">
        <v>12097163.018574486</v>
      </c>
      <c r="V461" s="5">
        <v>11413901.361984756</v>
      </c>
      <c r="W461" s="5">
        <v>139285794.29999998</v>
      </c>
      <c r="X461" s="5">
        <v>1658244.1606385284</v>
      </c>
      <c r="Y461" s="5">
        <v>1687205.9324425606</v>
      </c>
      <c r="Z461" s="5">
        <v>1803833.2112862284</v>
      </c>
      <c r="AA461" s="5">
        <v>1694973.6229401787</v>
      </c>
      <c r="AB461" s="5">
        <v>1780884.2400821242</v>
      </c>
      <c r="AC461" s="5">
        <v>1757127.0425082131</v>
      </c>
      <c r="AD461" s="5">
        <v>1841182.424700741</v>
      </c>
      <c r="AE461" s="5">
        <v>1859533.2997109937</v>
      </c>
      <c r="AF461" s="5">
        <v>1835731.3208231765</v>
      </c>
      <c r="AG461" s="5">
        <v>1872663.3546153929</v>
      </c>
      <c r="AH461" s="5">
        <v>1858999.865662066</v>
      </c>
      <c r="AI461" s="5">
        <v>1754001.4188475478</v>
      </c>
      <c r="AJ461" s="5">
        <v>21404379.894257747</v>
      </c>
      <c r="AK461" s="5">
        <v>12449019.515912309</v>
      </c>
      <c r="AL461" s="5">
        <v>12666445.677247301</v>
      </c>
      <c r="AM461" s="5">
        <v>13542007.494304139</v>
      </c>
      <c r="AN461" s="5">
        <v>12724760.449518941</v>
      </c>
      <c r="AO461" s="5">
        <v>13369721.532338208</v>
      </c>
      <c r="AP461" s="5">
        <v>13191367.932029359</v>
      </c>
      <c r="AQ461" s="5">
        <v>13822401.116508845</v>
      </c>
      <c r="AR461" s="5">
        <v>13960167.560413428</v>
      </c>
      <c r="AS461" s="5">
        <v>13781477.771101778</v>
      </c>
      <c r="AT461" s="5">
        <v>14058739.479814561</v>
      </c>
      <c r="AU461" s="5">
        <v>13956162.884236552</v>
      </c>
      <c r="AV461" s="5">
        <v>13167902.780832304</v>
      </c>
      <c r="AW461" s="5">
        <f>SUM(Target_CC[[#This Row],[Target_Jan]:[Target_Des]])</f>
        <v>160690174.19425768</v>
      </c>
      <c r="AX461" s="5">
        <v>9777398.6261947434</v>
      </c>
      <c r="AY461" s="5">
        <v>10174119.323391797</v>
      </c>
      <c r="AZ461" s="5">
        <v>10289034.949330807</v>
      </c>
      <c r="BA461" s="5">
        <v>9974899.4857750032</v>
      </c>
      <c r="BB461" s="5">
        <v>10488359.543305274</v>
      </c>
      <c r="BC461" s="5">
        <v>10423112.784169191</v>
      </c>
      <c r="BD461" s="5">
        <v>10763615.883973477</v>
      </c>
      <c r="BE461" s="5">
        <v>10914935.252995767</v>
      </c>
      <c r="BF461" s="5">
        <v>10745262.120155828</v>
      </c>
      <c r="BG461" s="5">
        <v>10927933.782276139</v>
      </c>
      <c r="BH461" s="5">
        <v>11129392.525234064</v>
      </c>
      <c r="BI461" s="5">
        <v>10851023.298882473</v>
      </c>
      <c r="BJ461" s="5">
        <f>SUM(Target_CC[[#This Row],[Target_NGTMA_Jan]:[Target_NGTMA_Des]])</f>
        <v>126459087.57568455</v>
      </c>
      <c r="BK461" s="5">
        <v>10775346</v>
      </c>
      <c r="BL461" s="5">
        <v>10630142</v>
      </c>
      <c r="BM461" s="5">
        <v>10743667</v>
      </c>
      <c r="BN461" s="5">
        <f>Target_CC[[#This Row],[Est_Sust_NP Apr]]+Target_CC[[#This Row],[Est_Sust_POTS Apr]]+Target_CC[[#This Row],[BC_Apr]]</f>
        <v>13516817</v>
      </c>
      <c r="BO461" s="5">
        <f>Target_CC[[#This Row],[Est_Sust_NP Mei]]+Target_CC[[#This Row],[Est_Sust_POTS Mei]]+Target_CC[[#This Row],[BC_Mei]]</f>
        <v>13516817</v>
      </c>
      <c r="BP461" s="5">
        <f>Target_CC[[#This Row],[Est_Sust_NP Jun]]+Target_CC[[#This Row],[Est_Sust_POTS Jun]]+Target_CC[[#This Row],[BC_Jun]]</f>
        <v>13516817</v>
      </c>
      <c r="BQ461" s="5">
        <f>Target_CC[[#This Row],[Est_Sust_NP Jul]]+Target_CC[[#This Row],[Est_Sust_POTS Jul]]+Target_CC[[#This Row],[BC_Jul]]</f>
        <v>13516817</v>
      </c>
      <c r="BR461" s="5">
        <f>Target_CC[[#This Row],[Est_Sust_NP Agu]]+Target_CC[[#This Row],[Est_Sust_POTS Agu]]+Target_CC[[#This Row],[BC_Agu]]</f>
        <v>13516817</v>
      </c>
      <c r="BS461" s="5">
        <f>Target_CC[[#This Row],[Est_Sust_NP Sep]]+Target_CC[[#This Row],[Est_Sust_POTS Sep]]+Target_CC[[#This Row],[BC_Sep]]</f>
        <v>13516817</v>
      </c>
      <c r="BT461" s="5">
        <f>Target_CC[[#This Row],[Est_Sust_NP Okt]]+Target_CC[[#This Row],[Est_Sust_POTS Okt]]+Target_CC[[#This Row],[BC_Okt]]</f>
        <v>13516817</v>
      </c>
      <c r="BU461" s="5">
        <f>Target_CC[[#This Row],[Est_Sust_NP Nov]]+Target_CC[[#This Row],[Est_Sust_POTS Nov]]+Target_CC[[#This Row],[BC_Nov]]</f>
        <v>13516817</v>
      </c>
      <c r="BV461" s="5">
        <f>Target_CC[[#This Row],[Est_Sust_NP Des]]+Target_CC[[#This Row],[Est_Sust_POTS Des]]+Target_CC[[#This Row],[BC_Des]]</f>
        <v>13516817</v>
      </c>
      <c r="BW461" s="5">
        <f>SUM(Target_CC[[#This Row],[Real_Jan]:[Real_Des]])</f>
        <v>153800508</v>
      </c>
      <c r="BX461" s="5">
        <v>0</v>
      </c>
      <c r="BY461" s="5">
        <v>0</v>
      </c>
      <c r="BZ461" s="5">
        <v>0</v>
      </c>
      <c r="CA461" s="5">
        <f>Target_CC[[#This Row],[Est_Sust_NP Mar]]*95%</f>
        <v>0</v>
      </c>
      <c r="CB461" s="5">
        <f>Target_CC[[#This Row],[Est_Sust_NP Apr]]</f>
        <v>0</v>
      </c>
      <c r="CC461" s="5">
        <f>Target_CC[[#This Row],[Est_Sust_NP Mei]]</f>
        <v>0</v>
      </c>
      <c r="CD461" s="5">
        <f>Target_CC[[#This Row],[Est_Sust_NP Jun]]</f>
        <v>0</v>
      </c>
      <c r="CE461" s="5">
        <f>Target_CC[[#This Row],[Est_Sust_NP Jul]]</f>
        <v>0</v>
      </c>
      <c r="CF461" s="5">
        <f>Target_CC[[#This Row],[Est_Sust_NP Agu]]</f>
        <v>0</v>
      </c>
      <c r="CG461" s="5">
        <f>Target_CC[[#This Row],[Est_Sust_NP Sep]]</f>
        <v>0</v>
      </c>
      <c r="CH461" s="5">
        <f>Target_CC[[#This Row],[Est_Sust_NP Okt]]</f>
        <v>0</v>
      </c>
      <c r="CI461" s="5">
        <f>Target_CC[[#This Row],[Est_Sust_NP Nov]]</f>
        <v>0</v>
      </c>
      <c r="CJ461" s="5">
        <f>SUM(Target_CC[[#This Row],[Est_Sust_NP Jan]:[Est_Sust_NP Des]])</f>
        <v>0</v>
      </c>
      <c r="CK461" s="5">
        <v>13343118</v>
      </c>
      <c r="CL461" s="5">
        <v>13257825</v>
      </c>
      <c r="CM461" s="5">
        <v>13516817</v>
      </c>
      <c r="CN461" s="5">
        <f>Target_CC[[#This Row],[Est_Sust_POTS Mar]]</f>
        <v>13516817</v>
      </c>
      <c r="CO461" s="5">
        <f>Target_CC[[#This Row],[Est_Sust_POTS Apr]]</f>
        <v>13516817</v>
      </c>
      <c r="CP461" s="5">
        <f>Target_CC[[#This Row],[Est_Sust_POTS Mei]]</f>
        <v>13516817</v>
      </c>
      <c r="CQ461" s="5">
        <f>Target_CC[[#This Row],[Est_Sust_POTS Jun]]</f>
        <v>13516817</v>
      </c>
      <c r="CR461" s="5">
        <f>Target_CC[[#This Row],[Est_Sust_POTS Jul]]</f>
        <v>13516817</v>
      </c>
      <c r="CS461" s="5">
        <f>Target_CC[[#This Row],[Est_Sust_POTS Agu]]</f>
        <v>13516817</v>
      </c>
      <c r="CT461" s="5">
        <f>Target_CC[[#This Row],[Est_Sust_POTS Sep]]</f>
        <v>13516817</v>
      </c>
      <c r="CU461" s="5">
        <f>Target_CC[[#This Row],[Est_Sust_POTS Okt]]</f>
        <v>13516817</v>
      </c>
      <c r="CV461" s="5">
        <f>Target_CC[[#This Row],[Est_Sust_POTS Nov]]</f>
        <v>13516817</v>
      </c>
      <c r="CW461" s="5">
        <f>SUM(Target_CC[[#This Row],[Est_Sust_POTS Jan]:[Est_Sust_POTS Des]])</f>
        <v>161769113</v>
      </c>
      <c r="CX461" s="5"/>
      <c r="CY461" s="5">
        <v>0</v>
      </c>
      <c r="CZ461" s="5">
        <v>0</v>
      </c>
      <c r="DA461" s="5">
        <v>0</v>
      </c>
      <c r="DB461" s="5"/>
      <c r="DC461" s="5"/>
      <c r="DD461" s="5"/>
      <c r="DE461" s="5"/>
      <c r="DF461" s="5"/>
      <c r="DG461" s="5"/>
      <c r="DH461" s="5"/>
      <c r="DI461" s="5"/>
      <c r="DJ461" s="5">
        <f>SUM(Target_CC[[#This Row],[BC_Jan]:[BC_Des]])</f>
        <v>0</v>
      </c>
      <c r="DK461" s="5"/>
      <c r="DL461" s="5"/>
      <c r="DM461" s="5"/>
      <c r="DN461" s="5"/>
      <c r="DO461" s="5"/>
      <c r="DP461" s="5"/>
      <c r="DQ461" s="5"/>
      <c r="DR461" s="5"/>
      <c r="DS461" s="5"/>
      <c r="DT461" s="5"/>
      <c r="DU461" s="5"/>
      <c r="DV461" s="5"/>
      <c r="DW461" s="5"/>
      <c r="DX461" s="5" t="s">
        <v>160</v>
      </c>
    </row>
    <row r="462" spans="2:128" x14ac:dyDescent="0.3">
      <c r="B462">
        <v>2000385</v>
      </c>
      <c r="C462" t="s">
        <v>740</v>
      </c>
      <c r="D462" t="s">
        <v>333</v>
      </c>
      <c r="E462" t="s">
        <v>334</v>
      </c>
      <c r="F462" t="s">
        <v>296</v>
      </c>
      <c r="G462" t="s">
        <v>22</v>
      </c>
      <c r="H462" t="s">
        <v>159</v>
      </c>
      <c r="I462" t="s">
        <v>29</v>
      </c>
      <c r="J462" s="5">
        <v>200938088.69982749</v>
      </c>
      <c r="K462" s="5">
        <v>13513514</v>
      </c>
      <c r="L462" s="5">
        <v>13513514</v>
      </c>
      <c r="M462" s="5">
        <v>13513514</v>
      </c>
      <c r="N462" s="5">
        <v>13513514</v>
      </c>
      <c r="O462" s="5">
        <v>13513514</v>
      </c>
      <c r="P462" s="5">
        <v>13513514</v>
      </c>
      <c r="Q462" s="5">
        <v>13513514</v>
      </c>
      <c r="R462" s="5">
        <v>13513514</v>
      </c>
      <c r="S462" s="5">
        <v>13513514</v>
      </c>
      <c r="T462" s="5">
        <v>13513514</v>
      </c>
      <c r="U462" s="5">
        <v>13513514</v>
      </c>
      <c r="V462" s="5">
        <v>13513514</v>
      </c>
      <c r="W462" s="5">
        <v>162162168</v>
      </c>
      <c r="X462" s="5">
        <v>0</v>
      </c>
      <c r="Y462" s="5">
        <v>11950724.263759997</v>
      </c>
      <c r="Z462" s="5">
        <v>11827387.134146826</v>
      </c>
      <c r="AA462" s="5">
        <v>9297635.5734425317</v>
      </c>
      <c r="AB462" s="5">
        <v>10140840.16137453</v>
      </c>
      <c r="AC462" s="5">
        <v>9886932.8458673004</v>
      </c>
      <c r="AD462" s="5">
        <v>12288154.568081591</v>
      </c>
      <c r="AE462" s="5">
        <v>10349068.613539482</v>
      </c>
      <c r="AF462" s="5">
        <v>12378878.988314027</v>
      </c>
      <c r="AG462" s="5">
        <v>12467275.195482703</v>
      </c>
      <c r="AH462" s="5">
        <v>10585903.080715967</v>
      </c>
      <c r="AI462" s="5">
        <v>10778419.087470157</v>
      </c>
      <c r="AJ462" s="5">
        <v>121951219.51219513</v>
      </c>
      <c r="AK462" s="5">
        <v>13513514</v>
      </c>
      <c r="AL462" s="5">
        <v>25464238.263759997</v>
      </c>
      <c r="AM462" s="5">
        <v>25340901.134146824</v>
      </c>
      <c r="AN462" s="5">
        <v>22811149.573442534</v>
      </c>
      <c r="AO462" s="5">
        <v>23654354.161374532</v>
      </c>
      <c r="AP462" s="5">
        <v>23400446.845867299</v>
      </c>
      <c r="AQ462" s="5">
        <v>25801668.568081591</v>
      </c>
      <c r="AR462" s="5">
        <v>23862582.61353948</v>
      </c>
      <c r="AS462" s="5">
        <v>25892392.988314025</v>
      </c>
      <c r="AT462" s="5">
        <v>25980789.195482701</v>
      </c>
      <c r="AU462" s="5">
        <v>24099417.080715969</v>
      </c>
      <c r="AV462" s="5">
        <v>24291933.087470159</v>
      </c>
      <c r="AW462" s="5">
        <f>SUM(Target_CC[[#This Row],[Target_Jan]:[Target_Des]])</f>
        <v>284113387.51219517</v>
      </c>
      <c r="AX462" s="5">
        <v>0</v>
      </c>
      <c r="AY462" s="5">
        <v>0</v>
      </c>
      <c r="AZ462" s="5">
        <v>0</v>
      </c>
      <c r="BA462" s="5">
        <v>0</v>
      </c>
      <c r="BB462" s="5">
        <v>0</v>
      </c>
      <c r="BC462" s="5">
        <v>0</v>
      </c>
      <c r="BD462" s="5">
        <v>0</v>
      </c>
      <c r="BE462" s="5">
        <v>0</v>
      </c>
      <c r="BF462" s="5">
        <v>0</v>
      </c>
      <c r="BG462" s="5">
        <v>0</v>
      </c>
      <c r="BH462" s="5">
        <v>0</v>
      </c>
      <c r="BI462" s="5">
        <v>0</v>
      </c>
      <c r="BJ462" s="5">
        <f>SUM(Target_CC[[#This Row],[Target_NGTMA_Jan]:[Target_NGTMA_Des]])</f>
        <v>0</v>
      </c>
      <c r="BK462" s="5">
        <v>13513514</v>
      </c>
      <c r="BL462" s="5">
        <v>13513514</v>
      </c>
      <c r="BM462" s="5">
        <v>13513514</v>
      </c>
      <c r="BN462" s="5">
        <f>Target_CC[[#This Row],[Est_Sust_NP Apr]]+Target_CC[[#This Row],[Est_Sust_POTS Apr]]+Target_CC[[#This Row],[BC_Apr]]</f>
        <v>12837838.299999999</v>
      </c>
      <c r="BO462" s="5">
        <f>Target_CC[[#This Row],[Est_Sust_NP Mei]]+Target_CC[[#This Row],[Est_Sust_POTS Mei]]+Target_CC[[#This Row],[BC_Mei]]</f>
        <v>12837838.299999999</v>
      </c>
      <c r="BP462" s="5">
        <f>Target_CC[[#This Row],[Est_Sust_NP Jun]]+Target_CC[[#This Row],[Est_Sust_POTS Jun]]+Target_CC[[#This Row],[BC_Jun]]</f>
        <v>12837838.299999999</v>
      </c>
      <c r="BQ462" s="5">
        <f>Target_CC[[#This Row],[Est_Sust_NP Jul]]+Target_CC[[#This Row],[Est_Sust_POTS Jul]]+Target_CC[[#This Row],[BC_Jul]]</f>
        <v>12837838.299999999</v>
      </c>
      <c r="BR462" s="5">
        <f>Target_CC[[#This Row],[Est_Sust_NP Agu]]+Target_CC[[#This Row],[Est_Sust_POTS Agu]]+Target_CC[[#This Row],[BC_Agu]]</f>
        <v>12837838.299999999</v>
      </c>
      <c r="BS462" s="5">
        <f>Target_CC[[#This Row],[Est_Sust_NP Sep]]+Target_CC[[#This Row],[Est_Sust_POTS Sep]]+Target_CC[[#This Row],[BC_Sep]]</f>
        <v>12837838.299999999</v>
      </c>
      <c r="BT462" s="5">
        <f>Target_CC[[#This Row],[Est_Sust_NP Okt]]+Target_CC[[#This Row],[Est_Sust_POTS Okt]]+Target_CC[[#This Row],[BC_Okt]]</f>
        <v>12837838.299999999</v>
      </c>
      <c r="BU462" s="5">
        <f>Target_CC[[#This Row],[Est_Sust_NP Nov]]+Target_CC[[#This Row],[Est_Sust_POTS Nov]]+Target_CC[[#This Row],[BC_Nov]]</f>
        <v>12837838.299999999</v>
      </c>
      <c r="BV462" s="5">
        <f>Target_CC[[#This Row],[Est_Sust_NP Des]]+Target_CC[[#This Row],[Est_Sust_POTS Des]]+Target_CC[[#This Row],[BC_Des]]</f>
        <v>12837838.299999999</v>
      </c>
      <c r="BW462" s="5">
        <f>SUM(Target_CC[[#This Row],[Real_Jan]:[Real_Des]])</f>
        <v>156081086.69999999</v>
      </c>
      <c r="BX462" s="5">
        <v>13513514</v>
      </c>
      <c r="BY462" s="5">
        <v>13513514</v>
      </c>
      <c r="BZ462" s="5">
        <v>13513514</v>
      </c>
      <c r="CA462" s="5">
        <f>Target_CC[[#This Row],[Est_Sust_NP Mar]]*95%</f>
        <v>12837838.299999999</v>
      </c>
      <c r="CB462" s="5">
        <f>Target_CC[[#This Row],[Est_Sust_NP Apr]]</f>
        <v>12837838.299999999</v>
      </c>
      <c r="CC462" s="5">
        <f>Target_CC[[#This Row],[Est_Sust_NP Mei]]</f>
        <v>12837838.299999999</v>
      </c>
      <c r="CD462" s="5">
        <f>Target_CC[[#This Row],[Est_Sust_NP Jun]]</f>
        <v>12837838.299999999</v>
      </c>
      <c r="CE462" s="5">
        <f>Target_CC[[#This Row],[Est_Sust_NP Jul]]</f>
        <v>12837838.299999999</v>
      </c>
      <c r="CF462" s="5">
        <f>Target_CC[[#This Row],[Est_Sust_NP Agu]]</f>
        <v>12837838.299999999</v>
      </c>
      <c r="CG462" s="5">
        <f>Target_CC[[#This Row],[Est_Sust_NP Sep]]</f>
        <v>12837838.299999999</v>
      </c>
      <c r="CH462" s="5">
        <f>Target_CC[[#This Row],[Est_Sust_NP Okt]]</f>
        <v>12837838.299999999</v>
      </c>
      <c r="CI462" s="5">
        <f>Target_CC[[#This Row],[Est_Sust_NP Nov]]</f>
        <v>12837838.299999999</v>
      </c>
      <c r="CJ462" s="5">
        <f>SUM(Target_CC[[#This Row],[Est_Sust_NP Jan]:[Est_Sust_NP Des]])</f>
        <v>156081086.69999999</v>
      </c>
      <c r="CK462" s="5">
        <v>0</v>
      </c>
      <c r="CL462" s="5">
        <v>0</v>
      </c>
      <c r="CM462" s="5">
        <v>0</v>
      </c>
      <c r="CN462" s="5">
        <f>Target_CC[[#This Row],[Est_Sust_POTS Mar]]</f>
        <v>0</v>
      </c>
      <c r="CO462" s="5">
        <f>Target_CC[[#This Row],[Est_Sust_POTS Apr]]</f>
        <v>0</v>
      </c>
      <c r="CP462" s="5">
        <f>Target_CC[[#This Row],[Est_Sust_POTS Mei]]</f>
        <v>0</v>
      </c>
      <c r="CQ462" s="5">
        <f>Target_CC[[#This Row],[Est_Sust_POTS Jun]]</f>
        <v>0</v>
      </c>
      <c r="CR462" s="5">
        <f>Target_CC[[#This Row],[Est_Sust_POTS Jul]]</f>
        <v>0</v>
      </c>
      <c r="CS462" s="5">
        <f>Target_CC[[#This Row],[Est_Sust_POTS Agu]]</f>
        <v>0</v>
      </c>
      <c r="CT462" s="5">
        <f>Target_CC[[#This Row],[Est_Sust_POTS Sep]]</f>
        <v>0</v>
      </c>
      <c r="CU462" s="5">
        <f>Target_CC[[#This Row],[Est_Sust_POTS Okt]]</f>
        <v>0</v>
      </c>
      <c r="CV462" s="5">
        <f>Target_CC[[#This Row],[Est_Sust_POTS Nov]]</f>
        <v>0</v>
      </c>
      <c r="CW462" s="5">
        <f>SUM(Target_CC[[#This Row],[Est_Sust_POTS Jan]:[Est_Sust_POTS Des]])</f>
        <v>0</v>
      </c>
      <c r="CX462" s="5"/>
      <c r="CY462" s="5">
        <v>0</v>
      </c>
      <c r="CZ462" s="5">
        <v>0</v>
      </c>
      <c r="DA462" s="5">
        <v>0</v>
      </c>
      <c r="DB462" s="5"/>
      <c r="DC462" s="5"/>
      <c r="DD462" s="5"/>
      <c r="DE462" s="5"/>
      <c r="DF462" s="5"/>
      <c r="DG462" s="5"/>
      <c r="DH462" s="5"/>
      <c r="DI462" s="5"/>
      <c r="DJ462" s="5">
        <f>SUM(Target_CC[[#This Row],[BC_Jan]:[BC_Des]])</f>
        <v>0</v>
      </c>
      <c r="DK462" s="5"/>
      <c r="DL462" s="5"/>
      <c r="DM462" s="5"/>
      <c r="DN462" s="5"/>
      <c r="DO462" s="5"/>
      <c r="DP462" s="5"/>
      <c r="DQ462" s="5"/>
      <c r="DR462" s="5"/>
      <c r="DS462" s="5"/>
      <c r="DT462" s="5"/>
      <c r="DU462" s="5"/>
      <c r="DV462" s="5"/>
      <c r="DW462" s="5"/>
      <c r="DX462" s="5" t="s">
        <v>160</v>
      </c>
    </row>
    <row r="463" spans="2:128" x14ac:dyDescent="0.3">
      <c r="B463">
        <v>2950507</v>
      </c>
      <c r="C463" t="s">
        <v>741</v>
      </c>
      <c r="D463" t="s">
        <v>331</v>
      </c>
      <c r="E463" t="s">
        <v>326</v>
      </c>
      <c r="F463" t="s">
        <v>300</v>
      </c>
      <c r="G463" t="s">
        <v>21</v>
      </c>
      <c r="H463" t="s">
        <v>159</v>
      </c>
      <c r="I463" t="s">
        <v>29</v>
      </c>
      <c r="J463" s="5">
        <v>230242477.55248103</v>
      </c>
      <c r="K463" s="5">
        <v>13755366.588450223</v>
      </c>
      <c r="L463" s="5">
        <v>13995608.524874173</v>
      </c>
      <c r="M463" s="5">
        <v>14963048.068934027</v>
      </c>
      <c r="N463" s="5">
        <v>14060042.600914709</v>
      </c>
      <c r="O463" s="5">
        <v>14772683.152094107</v>
      </c>
      <c r="P463" s="5">
        <v>14575613.884792991</v>
      </c>
      <c r="Q463" s="5">
        <v>15272865.003316628</v>
      </c>
      <c r="R463" s="5">
        <v>15425088.070930306</v>
      </c>
      <c r="S463" s="5">
        <v>15227647.336384671</v>
      </c>
      <c r="T463" s="5">
        <v>15534003.707616122</v>
      </c>
      <c r="U463" s="5">
        <v>15420663.161096198</v>
      </c>
      <c r="V463" s="5">
        <v>14549686.400595834</v>
      </c>
      <c r="W463" s="5">
        <v>177552316.49999997</v>
      </c>
      <c r="X463" s="5">
        <v>2007398.7967205548</v>
      </c>
      <c r="Y463" s="5">
        <v>2042458.6674261587</v>
      </c>
      <c r="Z463" s="5">
        <v>2183642.6165530602</v>
      </c>
      <c r="AA463" s="5">
        <v>2051861.8982219251</v>
      </c>
      <c r="AB463" s="5">
        <v>2155861.5826892927</v>
      </c>
      <c r="AC463" s="5">
        <v>2127102.1448722719</v>
      </c>
      <c r="AD463" s="5">
        <v>2228855.9619978475</v>
      </c>
      <c r="AE463" s="5">
        <v>2251070.7391029065</v>
      </c>
      <c r="AF463" s="5">
        <v>2222257.0909604197</v>
      </c>
      <c r="AG463" s="5">
        <v>2266965.4167635334</v>
      </c>
      <c r="AH463" s="5">
        <v>2250424.9868708984</v>
      </c>
      <c r="AI463" s="5">
        <v>2123318.3997975993</v>
      </c>
      <c r="AJ463" s="5">
        <v>25911218.301976472</v>
      </c>
      <c r="AK463" s="5">
        <v>15762765.385170778</v>
      </c>
      <c r="AL463" s="5">
        <v>16038067.192300331</v>
      </c>
      <c r="AM463" s="5">
        <v>17146690.685487088</v>
      </c>
      <c r="AN463" s="5">
        <v>16111904.499136634</v>
      </c>
      <c r="AO463" s="5">
        <v>16928544.7347834</v>
      </c>
      <c r="AP463" s="5">
        <v>16702716.029665263</v>
      </c>
      <c r="AQ463" s="5">
        <v>17501720.965314474</v>
      </c>
      <c r="AR463" s="5">
        <v>17676158.810033213</v>
      </c>
      <c r="AS463" s="5">
        <v>17449904.42734509</v>
      </c>
      <c r="AT463" s="5">
        <v>17800969.124379657</v>
      </c>
      <c r="AU463" s="5">
        <v>17671088.147967096</v>
      </c>
      <c r="AV463" s="5">
        <v>16673004.800393434</v>
      </c>
      <c r="AW463" s="5">
        <f>SUM(Target_CC[[#This Row],[Target_Jan]:[Target_Des]])</f>
        <v>203463534.80197647</v>
      </c>
      <c r="AX463" s="5">
        <v>9777398.6261947434</v>
      </c>
      <c r="AY463" s="5">
        <v>10174119.323391797</v>
      </c>
      <c r="AZ463" s="5">
        <v>10289034.949330807</v>
      </c>
      <c r="BA463" s="5">
        <v>9974899.4857750032</v>
      </c>
      <c r="BB463" s="5">
        <v>10488359.543305274</v>
      </c>
      <c r="BC463" s="5">
        <v>10423112.784169191</v>
      </c>
      <c r="BD463" s="5">
        <v>10763615.883973477</v>
      </c>
      <c r="BE463" s="5">
        <v>10914935.252995767</v>
      </c>
      <c r="BF463" s="5">
        <v>10745262.120155828</v>
      </c>
      <c r="BG463" s="5">
        <v>10927933.782276139</v>
      </c>
      <c r="BH463" s="5">
        <v>11129392.525234064</v>
      </c>
      <c r="BI463" s="5">
        <v>10851023.298882473</v>
      </c>
      <c r="BJ463" s="5">
        <f>SUM(Target_CC[[#This Row],[Target_NGTMA_Jan]:[Target_NGTMA_Des]])</f>
        <v>126459087.57568455</v>
      </c>
      <c r="BK463" s="5">
        <v>14360642</v>
      </c>
      <c r="BL463" s="5">
        <v>14848035</v>
      </c>
      <c r="BM463" s="5">
        <v>14147323</v>
      </c>
      <c r="BN463" s="5">
        <f>Target_CC[[#This Row],[Est_Sust_NP Apr]]+Target_CC[[#This Row],[Est_Sust_POTS Apr]]+Target_CC[[#This Row],[BC_Apr]]</f>
        <v>13234204</v>
      </c>
      <c r="BO463" s="5">
        <f>Target_CC[[#This Row],[Est_Sust_NP Mei]]+Target_CC[[#This Row],[Est_Sust_POTS Mei]]+Target_CC[[#This Row],[BC_Mei]]</f>
        <v>13234204</v>
      </c>
      <c r="BP463" s="5">
        <f>Target_CC[[#This Row],[Est_Sust_NP Jun]]+Target_CC[[#This Row],[Est_Sust_POTS Jun]]+Target_CC[[#This Row],[BC_Jun]]</f>
        <v>13234204</v>
      </c>
      <c r="BQ463" s="5">
        <f>Target_CC[[#This Row],[Est_Sust_NP Jul]]+Target_CC[[#This Row],[Est_Sust_POTS Jul]]+Target_CC[[#This Row],[BC_Jul]]</f>
        <v>13234204</v>
      </c>
      <c r="BR463" s="5">
        <f>Target_CC[[#This Row],[Est_Sust_NP Agu]]+Target_CC[[#This Row],[Est_Sust_POTS Agu]]+Target_CC[[#This Row],[BC_Agu]]</f>
        <v>13234204</v>
      </c>
      <c r="BS463" s="5">
        <f>Target_CC[[#This Row],[Est_Sust_NP Sep]]+Target_CC[[#This Row],[Est_Sust_POTS Sep]]+Target_CC[[#This Row],[BC_Sep]]</f>
        <v>13234204</v>
      </c>
      <c r="BT463" s="5">
        <f>Target_CC[[#This Row],[Est_Sust_NP Okt]]+Target_CC[[#This Row],[Est_Sust_POTS Okt]]+Target_CC[[#This Row],[BC_Okt]]</f>
        <v>13234204</v>
      </c>
      <c r="BU463" s="5">
        <f>Target_CC[[#This Row],[Est_Sust_NP Nov]]+Target_CC[[#This Row],[Est_Sust_POTS Nov]]+Target_CC[[#This Row],[BC_Nov]]</f>
        <v>13234204</v>
      </c>
      <c r="BV463" s="5">
        <f>Target_CC[[#This Row],[Est_Sust_NP Des]]+Target_CC[[#This Row],[Est_Sust_POTS Des]]+Target_CC[[#This Row],[BC_Des]]</f>
        <v>13234204</v>
      </c>
      <c r="BW463" s="5">
        <f>SUM(Target_CC[[#This Row],[Real_Jan]:[Real_Des]])</f>
        <v>162463836</v>
      </c>
      <c r="BX463" s="5">
        <v>10650000</v>
      </c>
      <c r="BY463" s="5">
        <v>10650000</v>
      </c>
      <c r="BZ463" s="5">
        <v>10650000</v>
      </c>
      <c r="CA463" s="5">
        <f>Target_CC[[#This Row],[Est_Sust_NP Mar]]*95%</f>
        <v>10117500</v>
      </c>
      <c r="CB463" s="5">
        <f>Target_CC[[#This Row],[Est_Sust_NP Apr]]</f>
        <v>10117500</v>
      </c>
      <c r="CC463" s="5">
        <f>Target_CC[[#This Row],[Est_Sust_NP Mei]]</f>
        <v>10117500</v>
      </c>
      <c r="CD463" s="5">
        <f>Target_CC[[#This Row],[Est_Sust_NP Jun]]</f>
        <v>10117500</v>
      </c>
      <c r="CE463" s="5">
        <f>Target_CC[[#This Row],[Est_Sust_NP Jul]]</f>
        <v>10117500</v>
      </c>
      <c r="CF463" s="5">
        <f>Target_CC[[#This Row],[Est_Sust_NP Agu]]</f>
        <v>10117500</v>
      </c>
      <c r="CG463" s="5">
        <f>Target_CC[[#This Row],[Est_Sust_NP Sep]]</f>
        <v>10117500</v>
      </c>
      <c r="CH463" s="5">
        <f>Target_CC[[#This Row],[Est_Sust_NP Okt]]</f>
        <v>10117500</v>
      </c>
      <c r="CI463" s="5">
        <f>Target_CC[[#This Row],[Est_Sust_NP Nov]]</f>
        <v>10117500</v>
      </c>
      <c r="CJ463" s="5">
        <f>SUM(Target_CC[[#This Row],[Est_Sust_NP Jan]:[Est_Sust_NP Des]])</f>
        <v>123007500</v>
      </c>
      <c r="CK463" s="5">
        <v>3340673</v>
      </c>
      <c r="CL463" s="5">
        <v>3499796</v>
      </c>
      <c r="CM463" s="5">
        <v>3116704</v>
      </c>
      <c r="CN463" s="5">
        <f>Target_CC[[#This Row],[Est_Sust_POTS Mar]]</f>
        <v>3116704</v>
      </c>
      <c r="CO463" s="5">
        <f>Target_CC[[#This Row],[Est_Sust_POTS Apr]]</f>
        <v>3116704</v>
      </c>
      <c r="CP463" s="5">
        <f>Target_CC[[#This Row],[Est_Sust_POTS Mei]]</f>
        <v>3116704</v>
      </c>
      <c r="CQ463" s="5">
        <f>Target_CC[[#This Row],[Est_Sust_POTS Jun]]</f>
        <v>3116704</v>
      </c>
      <c r="CR463" s="5">
        <f>Target_CC[[#This Row],[Est_Sust_POTS Jul]]</f>
        <v>3116704</v>
      </c>
      <c r="CS463" s="5">
        <f>Target_CC[[#This Row],[Est_Sust_POTS Agu]]</f>
        <v>3116704</v>
      </c>
      <c r="CT463" s="5">
        <f>Target_CC[[#This Row],[Est_Sust_POTS Sep]]</f>
        <v>3116704</v>
      </c>
      <c r="CU463" s="5">
        <f>Target_CC[[#This Row],[Est_Sust_POTS Okt]]</f>
        <v>3116704</v>
      </c>
      <c r="CV463" s="5">
        <f>Target_CC[[#This Row],[Est_Sust_POTS Nov]]</f>
        <v>3116704</v>
      </c>
      <c r="CW463" s="5">
        <f>SUM(Target_CC[[#This Row],[Est_Sust_POTS Jan]:[Est_Sust_POTS Des]])</f>
        <v>38007509</v>
      </c>
      <c r="CX463" s="5"/>
      <c r="CY463" s="5">
        <v>0</v>
      </c>
      <c r="CZ463" s="5">
        <v>0</v>
      </c>
      <c r="DA463" s="5">
        <v>0</v>
      </c>
      <c r="DB463" s="5"/>
      <c r="DC463" s="5"/>
      <c r="DD463" s="5"/>
      <c r="DE463" s="5"/>
      <c r="DF463" s="5"/>
      <c r="DG463" s="5"/>
      <c r="DH463" s="5"/>
      <c r="DI463" s="5"/>
      <c r="DJ463" s="5">
        <f>SUM(Target_CC[[#This Row],[BC_Jan]:[BC_Des]])</f>
        <v>0</v>
      </c>
      <c r="DK463" s="5"/>
      <c r="DL463" s="5"/>
      <c r="DM463" s="5"/>
      <c r="DN463" s="5"/>
      <c r="DO463" s="5"/>
      <c r="DP463" s="5"/>
      <c r="DQ463" s="5"/>
      <c r="DR463" s="5"/>
      <c r="DS463" s="5"/>
      <c r="DT463" s="5"/>
      <c r="DU463" s="5"/>
      <c r="DV463" s="5"/>
      <c r="DW463" s="5"/>
      <c r="DX463" s="5" t="s">
        <v>160</v>
      </c>
    </row>
    <row r="464" spans="2:128" x14ac:dyDescent="0.3">
      <c r="B464">
        <v>2000244</v>
      </c>
      <c r="C464" t="s">
        <v>742</v>
      </c>
      <c r="D464" t="s">
        <v>331</v>
      </c>
      <c r="E464" t="s">
        <v>318</v>
      </c>
      <c r="F464" t="s">
        <v>296</v>
      </c>
      <c r="G464" t="s">
        <v>20</v>
      </c>
      <c r="H464" t="s">
        <v>159</v>
      </c>
      <c r="I464" t="s">
        <v>29</v>
      </c>
      <c r="J464" s="5">
        <v>205245042.4137696</v>
      </c>
      <c r="K464" s="5">
        <v>10780422</v>
      </c>
      <c r="L464" s="5">
        <v>10735872</v>
      </c>
      <c r="M464" s="5">
        <v>10744422</v>
      </c>
      <c r="N464" s="5">
        <v>10735872</v>
      </c>
      <c r="O464" s="5">
        <v>10710222</v>
      </c>
      <c r="P464" s="5">
        <v>10684572</v>
      </c>
      <c r="Q464" s="5">
        <v>10727322</v>
      </c>
      <c r="R464" s="5">
        <v>10761522</v>
      </c>
      <c r="S464" s="5">
        <v>10752972</v>
      </c>
      <c r="T464" s="5">
        <v>10752972</v>
      </c>
      <c r="U464" s="5">
        <v>10761522</v>
      </c>
      <c r="V464" s="5">
        <v>10744422</v>
      </c>
      <c r="W464" s="5">
        <v>128892114</v>
      </c>
      <c r="X464" s="5">
        <v>0</v>
      </c>
      <c r="Y464" s="5">
        <v>690859.22431823774</v>
      </c>
      <c r="Z464" s="5">
        <v>683729.23020126333</v>
      </c>
      <c r="AA464" s="5">
        <v>537486.86343142285</v>
      </c>
      <c r="AB464" s="5">
        <v>586231.66372162709</v>
      </c>
      <c r="AC464" s="5">
        <v>571553.53985494352</v>
      </c>
      <c r="AD464" s="5">
        <v>710365.72728492401</v>
      </c>
      <c r="AE464" s="5">
        <v>598269.13892134407</v>
      </c>
      <c r="AF464" s="5">
        <v>715610.41381648171</v>
      </c>
      <c r="AG464" s="5">
        <v>720720.50871695695</v>
      </c>
      <c r="AH464" s="5">
        <v>611960.29877694696</v>
      </c>
      <c r="AI464" s="5">
        <v>623089.45347582689</v>
      </c>
      <c r="AJ464" s="5">
        <v>7049876.062519975</v>
      </c>
      <c r="AK464" s="5">
        <v>10780422</v>
      </c>
      <c r="AL464" s="5">
        <v>11426731.224318238</v>
      </c>
      <c r="AM464" s="5">
        <v>11428151.230201263</v>
      </c>
      <c r="AN464" s="5">
        <v>11273358.863431422</v>
      </c>
      <c r="AO464" s="5">
        <v>11296453.663721627</v>
      </c>
      <c r="AP464" s="5">
        <v>11256125.539854944</v>
      </c>
      <c r="AQ464" s="5">
        <v>11437687.727284923</v>
      </c>
      <c r="AR464" s="5">
        <v>11359791.138921345</v>
      </c>
      <c r="AS464" s="5">
        <v>11468582.413816482</v>
      </c>
      <c r="AT464" s="5">
        <v>11473692.508716958</v>
      </c>
      <c r="AU464" s="5">
        <v>11373482.298776947</v>
      </c>
      <c r="AV464" s="5">
        <v>11367511.453475827</v>
      </c>
      <c r="AW464" s="5">
        <f>SUM(Target_CC[[#This Row],[Target_Jan]:[Target_Des]])</f>
        <v>135941990.06252</v>
      </c>
      <c r="AX464" s="5">
        <v>0</v>
      </c>
      <c r="AY464" s="5">
        <v>0</v>
      </c>
      <c r="AZ464" s="5">
        <v>0</v>
      </c>
      <c r="BA464" s="5">
        <v>0</v>
      </c>
      <c r="BB464" s="5">
        <v>0</v>
      </c>
      <c r="BC464" s="5">
        <v>0</v>
      </c>
      <c r="BD464" s="5">
        <v>0</v>
      </c>
      <c r="BE464" s="5">
        <v>0</v>
      </c>
      <c r="BF464" s="5">
        <v>0</v>
      </c>
      <c r="BG464" s="5">
        <v>0</v>
      </c>
      <c r="BH464" s="5">
        <v>0</v>
      </c>
      <c r="BI464" s="5">
        <v>0</v>
      </c>
      <c r="BJ464" s="5">
        <f>SUM(Target_CC[[#This Row],[Target_NGTMA_Jan]:[Target_NGTMA_Des]])</f>
        <v>0</v>
      </c>
      <c r="BK464" s="5">
        <v>10597822</v>
      </c>
      <c r="BL464" s="5">
        <v>10597822</v>
      </c>
      <c r="BM464" s="5">
        <v>13313145</v>
      </c>
      <c r="BN464" s="5">
        <f>Target_CC[[#This Row],[Est_Sust_NP Apr]]+Target_CC[[#This Row],[Est_Sust_POTS Apr]]+Target_CC[[#This Row],[BC_Apr]]</f>
        <v>17670249</v>
      </c>
      <c r="BO464" s="5">
        <f>Target_CC[[#This Row],[Est_Sust_NP Mei]]+Target_CC[[#This Row],[Est_Sust_POTS Mei]]+Target_CC[[#This Row],[BC_Mei]]</f>
        <v>17670249</v>
      </c>
      <c r="BP464" s="5">
        <f>Target_CC[[#This Row],[Est_Sust_NP Jun]]+Target_CC[[#This Row],[Est_Sust_POTS Jun]]+Target_CC[[#This Row],[BC_Jun]]</f>
        <v>17670249</v>
      </c>
      <c r="BQ464" s="5">
        <f>Target_CC[[#This Row],[Est_Sust_NP Jul]]+Target_CC[[#This Row],[Est_Sust_POTS Jul]]+Target_CC[[#This Row],[BC_Jul]]</f>
        <v>17670249</v>
      </c>
      <c r="BR464" s="5">
        <f>Target_CC[[#This Row],[Est_Sust_NP Agu]]+Target_CC[[#This Row],[Est_Sust_POTS Agu]]+Target_CC[[#This Row],[BC_Agu]]</f>
        <v>17670249</v>
      </c>
      <c r="BS464" s="5">
        <f>Target_CC[[#This Row],[Est_Sust_NP Sep]]+Target_CC[[#This Row],[Est_Sust_POTS Sep]]+Target_CC[[#This Row],[BC_Sep]]</f>
        <v>17670249</v>
      </c>
      <c r="BT464" s="5">
        <f>Target_CC[[#This Row],[Est_Sust_NP Okt]]+Target_CC[[#This Row],[Est_Sust_POTS Okt]]+Target_CC[[#This Row],[BC_Okt]]</f>
        <v>17670249</v>
      </c>
      <c r="BU464" s="5">
        <f>Target_CC[[#This Row],[Est_Sust_NP Nov]]+Target_CC[[#This Row],[Est_Sust_POTS Nov]]+Target_CC[[#This Row],[BC_Nov]]</f>
        <v>17670249</v>
      </c>
      <c r="BV464" s="5">
        <f>Target_CC[[#This Row],[Est_Sust_NP Des]]+Target_CC[[#This Row],[Est_Sust_POTS Des]]+Target_CC[[#This Row],[BC_Des]]</f>
        <v>17670249</v>
      </c>
      <c r="BW464" s="5">
        <f>SUM(Target_CC[[#This Row],[Real_Jan]:[Real_Des]])</f>
        <v>193541030</v>
      </c>
      <c r="BX464" s="5">
        <v>13288000</v>
      </c>
      <c r="BY464" s="5">
        <v>13288000</v>
      </c>
      <c r="BZ464" s="5">
        <v>17565420</v>
      </c>
      <c r="CA464" s="5">
        <f>Target_CC[[#This Row],[Est_Sust_NP Mar]]*95%</f>
        <v>16687149</v>
      </c>
      <c r="CB464" s="5">
        <f>Target_CC[[#This Row],[Est_Sust_NP Apr]]</f>
        <v>16687149</v>
      </c>
      <c r="CC464" s="5">
        <f>Target_CC[[#This Row],[Est_Sust_NP Mei]]</f>
        <v>16687149</v>
      </c>
      <c r="CD464" s="5">
        <f>Target_CC[[#This Row],[Est_Sust_NP Jun]]</f>
        <v>16687149</v>
      </c>
      <c r="CE464" s="5">
        <f>Target_CC[[#This Row],[Est_Sust_NP Jul]]</f>
        <v>16687149</v>
      </c>
      <c r="CF464" s="5">
        <f>Target_CC[[#This Row],[Est_Sust_NP Agu]]</f>
        <v>16687149</v>
      </c>
      <c r="CG464" s="5">
        <f>Target_CC[[#This Row],[Est_Sust_NP Sep]]</f>
        <v>16687149</v>
      </c>
      <c r="CH464" s="5">
        <f>Target_CC[[#This Row],[Est_Sust_NP Okt]]</f>
        <v>16687149</v>
      </c>
      <c r="CI464" s="5">
        <f>Target_CC[[#This Row],[Est_Sust_NP Nov]]</f>
        <v>16687149</v>
      </c>
      <c r="CJ464" s="5">
        <f>SUM(Target_CC[[#This Row],[Est_Sust_NP Jan]:[Est_Sust_NP Des]])</f>
        <v>194325761</v>
      </c>
      <c r="CK464" s="5">
        <v>983100</v>
      </c>
      <c r="CL464" s="5">
        <v>983100</v>
      </c>
      <c r="CM464" s="5">
        <v>983100</v>
      </c>
      <c r="CN464" s="5">
        <f>Target_CC[[#This Row],[Est_Sust_POTS Mar]]</f>
        <v>983100</v>
      </c>
      <c r="CO464" s="5">
        <f>Target_CC[[#This Row],[Est_Sust_POTS Apr]]</f>
        <v>983100</v>
      </c>
      <c r="CP464" s="5">
        <f>Target_CC[[#This Row],[Est_Sust_POTS Mei]]</f>
        <v>983100</v>
      </c>
      <c r="CQ464" s="5">
        <f>Target_CC[[#This Row],[Est_Sust_POTS Jun]]</f>
        <v>983100</v>
      </c>
      <c r="CR464" s="5">
        <f>Target_CC[[#This Row],[Est_Sust_POTS Jul]]</f>
        <v>983100</v>
      </c>
      <c r="CS464" s="5">
        <f>Target_CC[[#This Row],[Est_Sust_POTS Agu]]</f>
        <v>983100</v>
      </c>
      <c r="CT464" s="5">
        <f>Target_CC[[#This Row],[Est_Sust_POTS Sep]]</f>
        <v>983100</v>
      </c>
      <c r="CU464" s="5">
        <f>Target_CC[[#This Row],[Est_Sust_POTS Okt]]</f>
        <v>983100</v>
      </c>
      <c r="CV464" s="5">
        <f>Target_CC[[#This Row],[Est_Sust_POTS Nov]]</f>
        <v>983100</v>
      </c>
      <c r="CW464" s="5">
        <f>SUM(Target_CC[[#This Row],[Est_Sust_POTS Jan]:[Est_Sust_POTS Des]])</f>
        <v>11797200</v>
      </c>
      <c r="CX464" s="5"/>
      <c r="CY464" s="5">
        <v>0</v>
      </c>
      <c r="CZ464" s="5">
        <v>6475000</v>
      </c>
      <c r="DA464" s="5">
        <v>0</v>
      </c>
      <c r="DB464" s="5"/>
      <c r="DC464" s="5"/>
      <c r="DD464" s="5"/>
      <c r="DE464" s="5"/>
      <c r="DF464" s="5"/>
      <c r="DG464" s="5"/>
      <c r="DH464" s="5"/>
      <c r="DI464" s="5"/>
      <c r="DJ464" s="5">
        <f>SUM(Target_CC[[#This Row],[BC_Jan]:[BC_Des]])</f>
        <v>6475000</v>
      </c>
      <c r="DK464" s="5"/>
      <c r="DL464" s="5"/>
      <c r="DM464" s="5"/>
      <c r="DN464" s="5"/>
      <c r="DO464" s="5"/>
      <c r="DP464" s="5"/>
      <c r="DQ464" s="5"/>
      <c r="DR464" s="5"/>
      <c r="DS464" s="5"/>
      <c r="DT464" s="5"/>
      <c r="DU464" s="5"/>
      <c r="DV464" s="5"/>
      <c r="DW464" s="5"/>
      <c r="DX464" s="5" t="s">
        <v>160</v>
      </c>
    </row>
    <row r="465" spans="2:128" x14ac:dyDescent="0.3">
      <c r="B465">
        <v>10275773</v>
      </c>
      <c r="C465" t="s">
        <v>743</v>
      </c>
      <c r="D465" t="s">
        <v>744</v>
      </c>
      <c r="E465" t="s">
        <v>452</v>
      </c>
      <c r="F465" t="s">
        <v>300</v>
      </c>
      <c r="G465" t="s">
        <v>25</v>
      </c>
      <c r="H465" t="s">
        <v>159</v>
      </c>
      <c r="I465" t="s">
        <v>29</v>
      </c>
      <c r="J465" s="5">
        <v>201113144.77583319</v>
      </c>
      <c r="K465" s="5">
        <v>13482655.845671942</v>
      </c>
      <c r="L465" s="5">
        <v>13718134.800571019</v>
      </c>
      <c r="M465" s="5">
        <v>14666394.110141506</v>
      </c>
      <c r="N465" s="5">
        <v>13781291.421399856</v>
      </c>
      <c r="O465" s="5">
        <v>14479803.324476974</v>
      </c>
      <c r="P465" s="5">
        <v>14286641.107265646</v>
      </c>
      <c r="Q465" s="5">
        <v>14970068.685048809</v>
      </c>
      <c r="R465" s="5">
        <v>15119273.813040888</v>
      </c>
      <c r="S465" s="5">
        <v>14925747.493209422</v>
      </c>
      <c r="T465" s="5">
        <v>15226030.113296827</v>
      </c>
      <c r="U465" s="5">
        <v>15114936.630454166</v>
      </c>
      <c r="V465" s="5">
        <v>14261227.655422937</v>
      </c>
      <c r="W465" s="5">
        <v>174032204.99999997</v>
      </c>
      <c r="X465" s="5">
        <v>2362641.2419337109</v>
      </c>
      <c r="Y465" s="5">
        <v>2403905.5371007933</v>
      </c>
      <c r="Z465" s="5">
        <v>2570074.3230197798</v>
      </c>
      <c r="AA465" s="5">
        <v>2414972.8252359629</v>
      </c>
      <c r="AB465" s="5">
        <v>2537376.9753590543</v>
      </c>
      <c r="AC465" s="5">
        <v>2503528.0789701915</v>
      </c>
      <c r="AD465" s="5">
        <v>2623288.918349898</v>
      </c>
      <c r="AE465" s="5">
        <v>2649434.9679811532</v>
      </c>
      <c r="AF465" s="5">
        <v>2615522.267852399</v>
      </c>
      <c r="AG465" s="5">
        <v>2668142.4719557441</v>
      </c>
      <c r="AH465" s="5">
        <v>2648674.939202663</v>
      </c>
      <c r="AI465" s="5">
        <v>2499074.7375728623</v>
      </c>
      <c r="AJ465" s="5">
        <v>30496637.284534212</v>
      </c>
      <c r="AK465" s="5">
        <v>15845297.087605653</v>
      </c>
      <c r="AL465" s="5">
        <v>16122040.337671813</v>
      </c>
      <c r="AM465" s="5">
        <v>17236468.433161285</v>
      </c>
      <c r="AN465" s="5">
        <v>16196264.246635819</v>
      </c>
      <c r="AO465" s="5">
        <v>17017180.299836028</v>
      </c>
      <c r="AP465" s="5">
        <v>16790169.186235838</v>
      </c>
      <c r="AQ465" s="5">
        <v>17593357.603398707</v>
      </c>
      <c r="AR465" s="5">
        <v>17768708.781022042</v>
      </c>
      <c r="AS465" s="5">
        <v>17541269.761061821</v>
      </c>
      <c r="AT465" s="5">
        <v>17894172.585252572</v>
      </c>
      <c r="AU465" s="5">
        <v>17763611.56965683</v>
      </c>
      <c r="AV465" s="5">
        <v>16760302.392995799</v>
      </c>
      <c r="AW465" s="5">
        <f>SUM(Target_CC[[#This Row],[Target_Jan]:[Target_Des]])</f>
        <v>204528842.28453422</v>
      </c>
      <c r="AX465" s="5">
        <v>9777398.6261947434</v>
      </c>
      <c r="AY465" s="5">
        <v>10174119.323391797</v>
      </c>
      <c r="AZ465" s="5">
        <v>10289034.949330807</v>
      </c>
      <c r="BA465" s="5">
        <v>9974899.4857750032</v>
      </c>
      <c r="BB465" s="5">
        <v>10488359.543305274</v>
      </c>
      <c r="BC465" s="5">
        <v>10423112.784169191</v>
      </c>
      <c r="BD465" s="5">
        <v>10763615.883973477</v>
      </c>
      <c r="BE465" s="5">
        <v>10914935.252995767</v>
      </c>
      <c r="BF465" s="5">
        <v>10745262.120155828</v>
      </c>
      <c r="BG465" s="5">
        <v>10927933.782276139</v>
      </c>
      <c r="BH465" s="5">
        <v>11129392.525234064</v>
      </c>
      <c r="BI465" s="5">
        <v>10851023.298882473</v>
      </c>
      <c r="BJ465" s="5">
        <f>SUM(Target_CC[[#This Row],[Target_NGTMA_Jan]:[Target_NGTMA_Des]])</f>
        <v>126459087.57568455</v>
      </c>
      <c r="BK465" s="5">
        <v>14489274</v>
      </c>
      <c r="BL465" s="5">
        <v>14506550</v>
      </c>
      <c r="BM465" s="5">
        <v>14482000</v>
      </c>
      <c r="BN465" s="5">
        <f>Target_CC[[#This Row],[Est_Sust_NP Apr]]+Target_CC[[#This Row],[Est_Sust_POTS Apr]]+Target_CC[[#This Row],[BC_Apr]]</f>
        <v>13787000</v>
      </c>
      <c r="BO465" s="5">
        <f>Target_CC[[#This Row],[Est_Sust_NP Mei]]+Target_CC[[#This Row],[Est_Sust_POTS Mei]]+Target_CC[[#This Row],[BC_Mei]]</f>
        <v>13787000</v>
      </c>
      <c r="BP465" s="5">
        <f>Target_CC[[#This Row],[Est_Sust_NP Jun]]+Target_CC[[#This Row],[Est_Sust_POTS Jun]]+Target_CC[[#This Row],[BC_Jun]]</f>
        <v>13787000</v>
      </c>
      <c r="BQ465" s="5">
        <f>Target_CC[[#This Row],[Est_Sust_NP Jul]]+Target_CC[[#This Row],[Est_Sust_POTS Jul]]+Target_CC[[#This Row],[BC_Jul]]</f>
        <v>13787000</v>
      </c>
      <c r="BR465" s="5">
        <f>Target_CC[[#This Row],[Est_Sust_NP Agu]]+Target_CC[[#This Row],[Est_Sust_POTS Agu]]+Target_CC[[#This Row],[BC_Agu]]</f>
        <v>13787000</v>
      </c>
      <c r="BS465" s="5">
        <f>Target_CC[[#This Row],[Est_Sust_NP Sep]]+Target_CC[[#This Row],[Est_Sust_POTS Sep]]+Target_CC[[#This Row],[BC_Sep]]</f>
        <v>13787000</v>
      </c>
      <c r="BT465" s="5">
        <f>Target_CC[[#This Row],[Est_Sust_NP Okt]]+Target_CC[[#This Row],[Est_Sust_POTS Okt]]+Target_CC[[#This Row],[BC_Okt]]</f>
        <v>13787000</v>
      </c>
      <c r="BU465" s="5">
        <f>Target_CC[[#This Row],[Est_Sust_NP Nov]]+Target_CC[[#This Row],[Est_Sust_POTS Nov]]+Target_CC[[#This Row],[BC_Nov]]</f>
        <v>13787000</v>
      </c>
      <c r="BV465" s="5">
        <f>Target_CC[[#This Row],[Est_Sust_NP Des]]+Target_CC[[#This Row],[Est_Sust_POTS Des]]+Target_CC[[#This Row],[BC_Des]]</f>
        <v>13787000</v>
      </c>
      <c r="BW465" s="5">
        <f>SUM(Target_CC[[#This Row],[Real_Jan]:[Real_Des]])</f>
        <v>167560824</v>
      </c>
      <c r="BX465" s="5">
        <v>13900000</v>
      </c>
      <c r="BY465" s="5">
        <v>13900000</v>
      </c>
      <c r="BZ465" s="5">
        <v>13900000</v>
      </c>
      <c r="CA465" s="5">
        <f>Target_CC[[#This Row],[Est_Sust_NP Mar]]*95%</f>
        <v>13205000</v>
      </c>
      <c r="CB465" s="5">
        <f>Target_CC[[#This Row],[Est_Sust_NP Apr]]</f>
        <v>13205000</v>
      </c>
      <c r="CC465" s="5">
        <f>Target_CC[[#This Row],[Est_Sust_NP Mei]]</f>
        <v>13205000</v>
      </c>
      <c r="CD465" s="5">
        <f>Target_CC[[#This Row],[Est_Sust_NP Jun]]</f>
        <v>13205000</v>
      </c>
      <c r="CE465" s="5">
        <f>Target_CC[[#This Row],[Est_Sust_NP Jul]]</f>
        <v>13205000</v>
      </c>
      <c r="CF465" s="5">
        <f>Target_CC[[#This Row],[Est_Sust_NP Agu]]</f>
        <v>13205000</v>
      </c>
      <c r="CG465" s="5">
        <f>Target_CC[[#This Row],[Est_Sust_NP Sep]]</f>
        <v>13205000</v>
      </c>
      <c r="CH465" s="5">
        <f>Target_CC[[#This Row],[Est_Sust_NP Okt]]</f>
        <v>13205000</v>
      </c>
      <c r="CI465" s="5">
        <f>Target_CC[[#This Row],[Est_Sust_NP Nov]]</f>
        <v>13205000</v>
      </c>
      <c r="CJ465" s="5">
        <f>SUM(Target_CC[[#This Row],[Est_Sust_NP Jan]:[Est_Sust_NP Des]])</f>
        <v>160545000</v>
      </c>
      <c r="CK465" s="5">
        <v>589274</v>
      </c>
      <c r="CL465" s="5">
        <v>590500</v>
      </c>
      <c r="CM465" s="5">
        <v>582000</v>
      </c>
      <c r="CN465" s="5">
        <f>Target_CC[[#This Row],[Est_Sust_POTS Mar]]</f>
        <v>582000</v>
      </c>
      <c r="CO465" s="5">
        <f>Target_CC[[#This Row],[Est_Sust_POTS Apr]]</f>
        <v>582000</v>
      </c>
      <c r="CP465" s="5">
        <f>Target_CC[[#This Row],[Est_Sust_POTS Mei]]</f>
        <v>582000</v>
      </c>
      <c r="CQ465" s="5">
        <f>Target_CC[[#This Row],[Est_Sust_POTS Jun]]</f>
        <v>582000</v>
      </c>
      <c r="CR465" s="5">
        <f>Target_CC[[#This Row],[Est_Sust_POTS Jul]]</f>
        <v>582000</v>
      </c>
      <c r="CS465" s="5">
        <f>Target_CC[[#This Row],[Est_Sust_POTS Agu]]</f>
        <v>582000</v>
      </c>
      <c r="CT465" s="5">
        <f>Target_CC[[#This Row],[Est_Sust_POTS Sep]]</f>
        <v>582000</v>
      </c>
      <c r="CU465" s="5">
        <f>Target_CC[[#This Row],[Est_Sust_POTS Okt]]</f>
        <v>582000</v>
      </c>
      <c r="CV465" s="5">
        <f>Target_CC[[#This Row],[Est_Sust_POTS Nov]]</f>
        <v>582000</v>
      </c>
      <c r="CW465" s="5">
        <f>SUM(Target_CC[[#This Row],[Est_Sust_POTS Jan]:[Est_Sust_POTS Des]])</f>
        <v>6999774</v>
      </c>
      <c r="CX465" s="5"/>
      <c r="CY465" s="5">
        <v>0</v>
      </c>
      <c r="CZ465" s="5">
        <v>0</v>
      </c>
      <c r="DA465" s="5">
        <v>0</v>
      </c>
      <c r="DB465" s="5"/>
      <c r="DC465" s="5"/>
      <c r="DD465" s="5"/>
      <c r="DE465" s="5"/>
      <c r="DF465" s="5"/>
      <c r="DG465" s="5"/>
      <c r="DH465" s="5"/>
      <c r="DI465" s="5"/>
      <c r="DJ465" s="5">
        <f>SUM(Target_CC[[#This Row],[BC_Jan]:[BC_Des]])</f>
        <v>0</v>
      </c>
      <c r="DK465" s="5"/>
      <c r="DL465" s="5"/>
      <c r="DM465" s="5"/>
      <c r="DN465" s="5"/>
      <c r="DO465" s="5"/>
      <c r="DP465" s="5"/>
      <c r="DQ465" s="5"/>
      <c r="DR465" s="5"/>
      <c r="DS465" s="5"/>
      <c r="DT465" s="5"/>
      <c r="DU465" s="5"/>
      <c r="DV465" s="5"/>
      <c r="DW465" s="5"/>
      <c r="DX465" s="5" t="s">
        <v>160</v>
      </c>
    </row>
    <row r="466" spans="2:128" x14ac:dyDescent="0.3">
      <c r="B466">
        <v>19178207</v>
      </c>
      <c r="C466" t="s">
        <v>745</v>
      </c>
      <c r="D466" t="s">
        <v>365</v>
      </c>
      <c r="E466" t="s">
        <v>498</v>
      </c>
      <c r="F466" t="s">
        <v>363</v>
      </c>
      <c r="G466" t="s">
        <v>25</v>
      </c>
      <c r="H466" t="s">
        <v>159</v>
      </c>
      <c r="I466" t="s">
        <v>29</v>
      </c>
      <c r="J466" s="5">
        <v>22869722.756110534</v>
      </c>
      <c r="K466" s="5">
        <v>14218526</v>
      </c>
      <c r="L466" s="5">
        <v>14218526</v>
      </c>
      <c r="M466" s="5">
        <v>13649784.959999999</v>
      </c>
      <c r="N466" s="5">
        <v>14355023.8496</v>
      </c>
      <c r="O466" s="5">
        <v>13651149.938495999</v>
      </c>
      <c r="P466" s="5">
        <v>13644111.199384959</v>
      </c>
      <c r="Q466" s="5">
        <v>16487746.011993848</v>
      </c>
      <c r="R466" s="5">
        <v>14383403.460119938</v>
      </c>
      <c r="S466" s="5">
        <v>15073286.334601199</v>
      </c>
      <c r="T466" s="5">
        <v>16502037.763346011</v>
      </c>
      <c r="U466" s="5">
        <v>14383546.37763346</v>
      </c>
      <c r="V466" s="5">
        <v>15784214.063776337</v>
      </c>
      <c r="W466" s="5">
        <v>176351355.95895174</v>
      </c>
      <c r="X466" s="5">
        <v>592228.59048886271</v>
      </c>
      <c r="Y466" s="5">
        <v>3464522.5649878602</v>
      </c>
      <c r="Z466" s="5">
        <v>3165481.8427907946</v>
      </c>
      <c r="AA466" s="5">
        <v>2184990.1901659053</v>
      </c>
      <c r="AB466" s="5">
        <v>2952390.3419291419</v>
      </c>
      <c r="AC466" s="5">
        <v>4268378.9172974592</v>
      </c>
      <c r="AD466" s="5">
        <v>5023246.5077958098</v>
      </c>
      <c r="AE466" s="5">
        <v>5549586.9806636581</v>
      </c>
      <c r="AF466" s="5">
        <v>4545902.3255748153</v>
      </c>
      <c r="AG466" s="5">
        <v>5593163.215371252</v>
      </c>
      <c r="AH466" s="5">
        <v>7529835.5259205047</v>
      </c>
      <c r="AI466" s="5">
        <v>4715248.316578771</v>
      </c>
      <c r="AJ466" s="5">
        <v>49584975.319564842</v>
      </c>
      <c r="AK466" s="5">
        <v>14810754.590488862</v>
      </c>
      <c r="AL466" s="5">
        <v>17683048.564987861</v>
      </c>
      <c r="AM466" s="5">
        <v>16815266.802790795</v>
      </c>
      <c r="AN466" s="5">
        <v>16540014.039765906</v>
      </c>
      <c r="AO466" s="5">
        <v>16603540.280425141</v>
      </c>
      <c r="AP466" s="5">
        <v>17912490.116682418</v>
      </c>
      <c r="AQ466" s="5">
        <v>21510992.519789658</v>
      </c>
      <c r="AR466" s="5">
        <v>19932990.440783598</v>
      </c>
      <c r="AS466" s="5">
        <v>19619188.660176016</v>
      </c>
      <c r="AT466" s="5">
        <v>22095200.978717264</v>
      </c>
      <c r="AU466" s="5">
        <v>21913381.903553963</v>
      </c>
      <c r="AV466" s="5">
        <v>20499462.380355109</v>
      </c>
      <c r="AW466" s="5">
        <f>SUM(Target_CC[[#This Row],[Target_Jan]:[Target_Des]])</f>
        <v>225936331.27851659</v>
      </c>
      <c r="AX466" s="5">
        <v>792396.75529236195</v>
      </c>
      <c r="AY466" s="5">
        <v>6032290.547343405</v>
      </c>
      <c r="AZ466" s="5">
        <v>1721168.2227272117</v>
      </c>
      <c r="BA466" s="5">
        <v>3730263.1812121775</v>
      </c>
      <c r="BB466" s="5">
        <v>4356146.5649457099</v>
      </c>
      <c r="BC466" s="5">
        <v>4727385.5144472579</v>
      </c>
      <c r="BD466" s="5">
        <v>304335.51175167295</v>
      </c>
      <c r="BE466" s="5">
        <v>6178364.2199487239</v>
      </c>
      <c r="BF466" s="5">
        <v>2219161.1340547749</v>
      </c>
      <c r="BG466" s="5">
        <v>6294176.2929679696</v>
      </c>
      <c r="BH466" s="5">
        <v>4667404.7998496499</v>
      </c>
      <c r="BI466" s="5">
        <v>3677144.2621599752</v>
      </c>
      <c r="BJ466" s="5">
        <f>SUM(Target_CC[[#This Row],[Target_NGTMA_Jan]:[Target_NGTMA_Des]])</f>
        <v>44700237.006700888</v>
      </c>
      <c r="BK466" s="5">
        <v>14185100</v>
      </c>
      <c r="BL466" s="5">
        <v>14186080</v>
      </c>
      <c r="BM466" s="5">
        <v>14165181</v>
      </c>
      <c r="BN466" s="5">
        <f>Target_CC[[#This Row],[Est_Sust_NP Apr]]+Target_CC[[#This Row],[Est_Sust_POTS Apr]]+Target_CC[[#This Row],[BC_Apr]]</f>
        <v>14945614</v>
      </c>
      <c r="BO466" s="5">
        <f>Target_CC[[#This Row],[Est_Sust_NP Mei]]+Target_CC[[#This Row],[Est_Sust_POTS Mei]]+Target_CC[[#This Row],[BC_Mei]]</f>
        <v>14945614</v>
      </c>
      <c r="BP466" s="5">
        <f>Target_CC[[#This Row],[Est_Sust_NP Jun]]+Target_CC[[#This Row],[Est_Sust_POTS Jun]]+Target_CC[[#This Row],[BC_Jun]]</f>
        <v>14945614</v>
      </c>
      <c r="BQ466" s="5">
        <f>Target_CC[[#This Row],[Est_Sust_NP Jul]]+Target_CC[[#This Row],[Est_Sust_POTS Jul]]+Target_CC[[#This Row],[BC_Jul]]</f>
        <v>14945614</v>
      </c>
      <c r="BR466" s="5">
        <f>Target_CC[[#This Row],[Est_Sust_NP Agu]]+Target_CC[[#This Row],[Est_Sust_POTS Agu]]+Target_CC[[#This Row],[BC_Agu]]</f>
        <v>14945614</v>
      </c>
      <c r="BS466" s="5">
        <f>Target_CC[[#This Row],[Est_Sust_NP Sep]]+Target_CC[[#This Row],[Est_Sust_POTS Sep]]+Target_CC[[#This Row],[BC_Sep]]</f>
        <v>14945614</v>
      </c>
      <c r="BT466" s="5">
        <f>Target_CC[[#This Row],[Est_Sust_NP Okt]]+Target_CC[[#This Row],[Est_Sust_POTS Okt]]+Target_CC[[#This Row],[BC_Okt]]</f>
        <v>14945614</v>
      </c>
      <c r="BU466" s="5">
        <f>Target_CC[[#This Row],[Est_Sust_NP Nov]]+Target_CC[[#This Row],[Est_Sust_POTS Nov]]+Target_CC[[#This Row],[BC_Nov]]</f>
        <v>14945614</v>
      </c>
      <c r="BV466" s="5">
        <f>Target_CC[[#This Row],[Est_Sust_NP Des]]+Target_CC[[#This Row],[Est_Sust_POTS Des]]+Target_CC[[#This Row],[BC_Des]]</f>
        <v>14945614</v>
      </c>
      <c r="BW466" s="5">
        <f>SUM(Target_CC[[#This Row],[Real_Jan]:[Real_Des]])</f>
        <v>177046887</v>
      </c>
      <c r="BX466" s="5">
        <v>0</v>
      </c>
      <c r="BY466" s="5">
        <v>0</v>
      </c>
      <c r="BZ466" s="5">
        <v>0</v>
      </c>
      <c r="CA466" s="5">
        <f>Target_CC[[#This Row],[Est_Sust_NP Mar]]*95%</f>
        <v>0</v>
      </c>
      <c r="CB466" s="5">
        <f>Target_CC[[#This Row],[Est_Sust_NP Apr]]</f>
        <v>0</v>
      </c>
      <c r="CC466" s="5">
        <f>Target_CC[[#This Row],[Est_Sust_NP Mei]]</f>
        <v>0</v>
      </c>
      <c r="CD466" s="5">
        <f>Target_CC[[#This Row],[Est_Sust_NP Jun]]</f>
        <v>0</v>
      </c>
      <c r="CE466" s="5">
        <f>Target_CC[[#This Row],[Est_Sust_NP Jul]]</f>
        <v>0</v>
      </c>
      <c r="CF466" s="5">
        <f>Target_CC[[#This Row],[Est_Sust_NP Agu]]</f>
        <v>0</v>
      </c>
      <c r="CG466" s="5">
        <f>Target_CC[[#This Row],[Est_Sust_NP Sep]]</f>
        <v>0</v>
      </c>
      <c r="CH466" s="5">
        <f>Target_CC[[#This Row],[Est_Sust_NP Okt]]</f>
        <v>0</v>
      </c>
      <c r="CI466" s="5">
        <f>Target_CC[[#This Row],[Est_Sust_NP Nov]]</f>
        <v>0</v>
      </c>
      <c r="CJ466" s="5">
        <f>SUM(Target_CC[[#This Row],[Est_Sust_NP Jan]:[Est_Sust_NP Des]])</f>
        <v>0</v>
      </c>
      <c r="CK466" s="5">
        <v>15017950</v>
      </c>
      <c r="CL466" s="5">
        <v>15017950</v>
      </c>
      <c r="CM466" s="5">
        <v>14945614</v>
      </c>
      <c r="CN466" s="5">
        <f>Target_CC[[#This Row],[Est_Sust_POTS Mar]]</f>
        <v>14945614</v>
      </c>
      <c r="CO466" s="5">
        <f>Target_CC[[#This Row],[Est_Sust_POTS Apr]]</f>
        <v>14945614</v>
      </c>
      <c r="CP466" s="5">
        <f>Target_CC[[#This Row],[Est_Sust_POTS Mei]]</f>
        <v>14945614</v>
      </c>
      <c r="CQ466" s="5">
        <f>Target_CC[[#This Row],[Est_Sust_POTS Jun]]</f>
        <v>14945614</v>
      </c>
      <c r="CR466" s="5">
        <f>Target_CC[[#This Row],[Est_Sust_POTS Jul]]</f>
        <v>14945614</v>
      </c>
      <c r="CS466" s="5">
        <f>Target_CC[[#This Row],[Est_Sust_POTS Agu]]</f>
        <v>14945614</v>
      </c>
      <c r="CT466" s="5">
        <f>Target_CC[[#This Row],[Est_Sust_POTS Sep]]</f>
        <v>14945614</v>
      </c>
      <c r="CU466" s="5">
        <f>Target_CC[[#This Row],[Est_Sust_POTS Okt]]</f>
        <v>14945614</v>
      </c>
      <c r="CV466" s="5">
        <f>Target_CC[[#This Row],[Est_Sust_POTS Nov]]</f>
        <v>14945614</v>
      </c>
      <c r="CW466" s="5">
        <f>SUM(Target_CC[[#This Row],[Est_Sust_POTS Jan]:[Est_Sust_POTS Des]])</f>
        <v>179492040</v>
      </c>
      <c r="CX466" s="5"/>
      <c r="CY466" s="5">
        <v>0</v>
      </c>
      <c r="CZ466" s="5">
        <v>0</v>
      </c>
      <c r="DA466" s="5">
        <v>0</v>
      </c>
      <c r="DB466" s="5"/>
      <c r="DC466" s="5"/>
      <c r="DD466" s="5"/>
      <c r="DE466" s="5"/>
      <c r="DF466" s="5"/>
      <c r="DG466" s="5"/>
      <c r="DH466" s="5"/>
      <c r="DI466" s="5"/>
      <c r="DJ466" s="5">
        <f>SUM(Target_CC[[#This Row],[BC_Jan]:[BC_Des]])</f>
        <v>0</v>
      </c>
      <c r="DK466" s="5"/>
      <c r="DL466" s="5"/>
      <c r="DM466" s="5"/>
      <c r="DN466" s="5"/>
      <c r="DO466" s="5"/>
      <c r="DP466" s="5"/>
      <c r="DQ466" s="5"/>
      <c r="DR466" s="5"/>
      <c r="DS466" s="5"/>
      <c r="DT466" s="5"/>
      <c r="DU466" s="5"/>
      <c r="DV466" s="5"/>
      <c r="DW466" s="5"/>
      <c r="DX466" s="5" t="s">
        <v>160</v>
      </c>
    </row>
    <row r="467" spans="2:128" x14ac:dyDescent="0.3">
      <c r="B467">
        <v>3001065615</v>
      </c>
      <c r="C467" t="s">
        <v>746</v>
      </c>
      <c r="D467" t="s">
        <v>470</v>
      </c>
      <c r="E467" t="s">
        <v>312</v>
      </c>
      <c r="F467" t="s">
        <v>309</v>
      </c>
      <c r="G467" t="s">
        <v>20</v>
      </c>
      <c r="H467" t="s">
        <v>159</v>
      </c>
      <c r="I467" t="s">
        <v>29</v>
      </c>
      <c r="J467" s="5">
        <v>371644308.42598629</v>
      </c>
      <c r="K467" s="5">
        <v>13765940.766818181</v>
      </c>
      <c r="L467" s="5">
        <v>14349779.754545454</v>
      </c>
      <c r="M467" s="5">
        <v>13182101.779090907</v>
      </c>
      <c r="N467" s="5">
        <v>12014423.803636363</v>
      </c>
      <c r="O467" s="5">
        <v>12598262.791363636</v>
      </c>
      <c r="P467" s="5">
        <v>13182101.779090907</v>
      </c>
      <c r="Q467" s="5">
        <v>16101296.717727272</v>
      </c>
      <c r="R467" s="5">
        <v>14933618.742272725</v>
      </c>
      <c r="S467" s="5">
        <v>14933618.742272725</v>
      </c>
      <c r="T467" s="5">
        <v>16101296.717727272</v>
      </c>
      <c r="U467" s="5">
        <v>14349779.754545454</v>
      </c>
      <c r="V467" s="5">
        <v>14933618.742272725</v>
      </c>
      <c r="W467" s="5">
        <v>170445840.09136361</v>
      </c>
      <c r="X467" s="5">
        <v>1831074.1878471805</v>
      </c>
      <c r="Y467" s="5">
        <v>1947252.0112905544</v>
      </c>
      <c r="Z467" s="5">
        <v>2562143.2723401473</v>
      </c>
      <c r="AA467" s="5">
        <v>2612241.9698241227</v>
      </c>
      <c r="AB467" s="5">
        <v>3416768.9772546883</v>
      </c>
      <c r="AC467" s="5">
        <v>3192471.9029908995</v>
      </c>
      <c r="AD467" s="5">
        <v>2803439.1098333723</v>
      </c>
      <c r="AE467" s="5">
        <v>3171279.0181312929</v>
      </c>
      <c r="AF467" s="5">
        <v>2753616.2686135704</v>
      </c>
      <c r="AG467" s="5">
        <v>2897947.7055258481</v>
      </c>
      <c r="AH467" s="5">
        <v>3560553.4652143386</v>
      </c>
      <c r="AI467" s="5">
        <v>4224332.3153766682</v>
      </c>
      <c r="AJ467" s="5">
        <v>34973120.204242684</v>
      </c>
      <c r="AK467" s="5">
        <v>15597014.954665361</v>
      </c>
      <c r="AL467" s="5">
        <v>16297031.765836008</v>
      </c>
      <c r="AM467" s="5">
        <v>15744245.051431054</v>
      </c>
      <c r="AN467" s="5">
        <v>14626665.773460485</v>
      </c>
      <c r="AO467" s="5">
        <v>16015031.768618325</v>
      </c>
      <c r="AP467" s="5">
        <v>16374573.682081807</v>
      </c>
      <c r="AQ467" s="5">
        <v>18904735.827560645</v>
      </c>
      <c r="AR467" s="5">
        <v>18104897.760404017</v>
      </c>
      <c r="AS467" s="5">
        <v>17687235.010886297</v>
      </c>
      <c r="AT467" s="5">
        <v>18999244.423253119</v>
      </c>
      <c r="AU467" s="5">
        <v>17910333.219759792</v>
      </c>
      <c r="AV467" s="5">
        <v>19157951.057649393</v>
      </c>
      <c r="AW467" s="5">
        <f>SUM(Target_CC[[#This Row],[Target_Jan]:[Target_Des]])</f>
        <v>205418960.29560632</v>
      </c>
      <c r="AX467" s="5">
        <v>0</v>
      </c>
      <c r="AY467" s="5">
        <v>0</v>
      </c>
      <c r="AZ467" s="5">
        <v>0</v>
      </c>
      <c r="BA467" s="5">
        <v>0</v>
      </c>
      <c r="BB467" s="5">
        <v>0</v>
      </c>
      <c r="BC467" s="5">
        <v>0</v>
      </c>
      <c r="BD467" s="5">
        <v>0</v>
      </c>
      <c r="BE467" s="5">
        <v>0</v>
      </c>
      <c r="BF467" s="5">
        <v>0</v>
      </c>
      <c r="BG467" s="5">
        <v>0</v>
      </c>
      <c r="BH467" s="5">
        <v>0</v>
      </c>
      <c r="BI467" s="5">
        <v>0</v>
      </c>
      <c r="BJ467" s="5">
        <f>SUM(Target_CC[[#This Row],[Target_NGTMA_Jan]:[Target_NGTMA_Des]])</f>
        <v>0</v>
      </c>
      <c r="BK467" s="5">
        <v>14540651</v>
      </c>
      <c r="BL467" s="5">
        <v>12161782</v>
      </c>
      <c r="BM467" s="5">
        <v>12366437</v>
      </c>
      <c r="BN467" s="5">
        <f>Target_CC[[#This Row],[Est_Sust_NP Apr]]+Target_CC[[#This Row],[Est_Sust_POTS Apr]]+Target_CC[[#This Row],[BC_Apr]]</f>
        <v>13029470</v>
      </c>
      <c r="BO467" s="5">
        <f>Target_CC[[#This Row],[Est_Sust_NP Mei]]+Target_CC[[#This Row],[Est_Sust_POTS Mei]]+Target_CC[[#This Row],[BC_Mei]]</f>
        <v>13029470</v>
      </c>
      <c r="BP467" s="5">
        <f>Target_CC[[#This Row],[Est_Sust_NP Jun]]+Target_CC[[#This Row],[Est_Sust_POTS Jun]]+Target_CC[[#This Row],[BC_Jun]]</f>
        <v>13029470</v>
      </c>
      <c r="BQ467" s="5">
        <f>Target_CC[[#This Row],[Est_Sust_NP Jul]]+Target_CC[[#This Row],[Est_Sust_POTS Jul]]+Target_CC[[#This Row],[BC_Jul]]</f>
        <v>13029470</v>
      </c>
      <c r="BR467" s="5">
        <f>Target_CC[[#This Row],[Est_Sust_NP Agu]]+Target_CC[[#This Row],[Est_Sust_POTS Agu]]+Target_CC[[#This Row],[BC_Agu]]</f>
        <v>13029470</v>
      </c>
      <c r="BS467" s="5">
        <f>Target_CC[[#This Row],[Est_Sust_NP Sep]]+Target_CC[[#This Row],[Est_Sust_POTS Sep]]+Target_CC[[#This Row],[BC_Sep]]</f>
        <v>13029470</v>
      </c>
      <c r="BT467" s="5">
        <f>Target_CC[[#This Row],[Est_Sust_NP Okt]]+Target_CC[[#This Row],[Est_Sust_POTS Okt]]+Target_CC[[#This Row],[BC_Okt]]</f>
        <v>13029470</v>
      </c>
      <c r="BU467" s="5">
        <f>Target_CC[[#This Row],[Est_Sust_NP Nov]]+Target_CC[[#This Row],[Est_Sust_POTS Nov]]+Target_CC[[#This Row],[BC_Nov]]</f>
        <v>13029470</v>
      </c>
      <c r="BV467" s="5">
        <f>Target_CC[[#This Row],[Est_Sust_NP Des]]+Target_CC[[#This Row],[Est_Sust_POTS Des]]+Target_CC[[#This Row],[BC_Des]]</f>
        <v>13029470</v>
      </c>
      <c r="BW467" s="5">
        <f>SUM(Target_CC[[#This Row],[Real_Jan]:[Real_Des]])</f>
        <v>156334100</v>
      </c>
      <c r="BX467" s="5">
        <v>1916129</v>
      </c>
      <c r="BY467" s="5">
        <v>0</v>
      </c>
      <c r="BZ467" s="5">
        <v>0</v>
      </c>
      <c r="CA467" s="5">
        <f>Target_CC[[#This Row],[Est_Sust_NP Mar]]*95%</f>
        <v>0</v>
      </c>
      <c r="CB467" s="5">
        <f>Target_CC[[#This Row],[Est_Sust_NP Apr]]</f>
        <v>0</v>
      </c>
      <c r="CC467" s="5">
        <f>Target_CC[[#This Row],[Est_Sust_NP Mei]]</f>
        <v>0</v>
      </c>
      <c r="CD467" s="5">
        <f>Target_CC[[#This Row],[Est_Sust_NP Jun]]</f>
        <v>0</v>
      </c>
      <c r="CE467" s="5">
        <f>Target_CC[[#This Row],[Est_Sust_NP Jul]]</f>
        <v>0</v>
      </c>
      <c r="CF467" s="5">
        <f>Target_CC[[#This Row],[Est_Sust_NP Agu]]</f>
        <v>0</v>
      </c>
      <c r="CG467" s="5">
        <f>Target_CC[[#This Row],[Est_Sust_NP Sep]]</f>
        <v>0</v>
      </c>
      <c r="CH467" s="5">
        <f>Target_CC[[#This Row],[Est_Sust_NP Okt]]</f>
        <v>0</v>
      </c>
      <c r="CI467" s="5">
        <f>Target_CC[[#This Row],[Est_Sust_NP Nov]]</f>
        <v>0</v>
      </c>
      <c r="CJ467" s="5">
        <f>SUM(Target_CC[[#This Row],[Est_Sust_NP Jan]:[Est_Sust_NP Des]])</f>
        <v>1916129</v>
      </c>
      <c r="CK467" s="5">
        <v>13226450</v>
      </c>
      <c r="CL467" s="5">
        <v>12809960</v>
      </c>
      <c r="CM467" s="5">
        <v>13029470</v>
      </c>
      <c r="CN467" s="5">
        <f>Target_CC[[#This Row],[Est_Sust_POTS Mar]]</f>
        <v>13029470</v>
      </c>
      <c r="CO467" s="5">
        <f>Target_CC[[#This Row],[Est_Sust_POTS Apr]]</f>
        <v>13029470</v>
      </c>
      <c r="CP467" s="5">
        <f>Target_CC[[#This Row],[Est_Sust_POTS Mei]]</f>
        <v>13029470</v>
      </c>
      <c r="CQ467" s="5">
        <f>Target_CC[[#This Row],[Est_Sust_POTS Jun]]</f>
        <v>13029470</v>
      </c>
      <c r="CR467" s="5">
        <f>Target_CC[[#This Row],[Est_Sust_POTS Jul]]</f>
        <v>13029470</v>
      </c>
      <c r="CS467" s="5">
        <f>Target_CC[[#This Row],[Est_Sust_POTS Agu]]</f>
        <v>13029470</v>
      </c>
      <c r="CT467" s="5">
        <f>Target_CC[[#This Row],[Est_Sust_POTS Sep]]</f>
        <v>13029470</v>
      </c>
      <c r="CU467" s="5">
        <f>Target_CC[[#This Row],[Est_Sust_POTS Okt]]</f>
        <v>13029470</v>
      </c>
      <c r="CV467" s="5">
        <f>Target_CC[[#This Row],[Est_Sust_POTS Nov]]</f>
        <v>13029470</v>
      </c>
      <c r="CW467" s="5">
        <f>SUM(Target_CC[[#This Row],[Est_Sust_POTS Jan]:[Est_Sust_POTS Des]])</f>
        <v>156331110</v>
      </c>
      <c r="CX467" s="5"/>
      <c r="CY467" s="5">
        <v>0</v>
      </c>
      <c r="CZ467" s="5">
        <v>0</v>
      </c>
      <c r="DA467" s="5">
        <v>0</v>
      </c>
      <c r="DB467" s="5"/>
      <c r="DC467" s="5"/>
      <c r="DD467" s="5"/>
      <c r="DE467" s="5"/>
      <c r="DF467" s="5"/>
      <c r="DG467" s="5"/>
      <c r="DH467" s="5"/>
      <c r="DI467" s="5"/>
      <c r="DJ467" s="5">
        <f>SUM(Target_CC[[#This Row],[BC_Jan]:[BC_Des]])</f>
        <v>0</v>
      </c>
      <c r="DK467" s="5"/>
      <c r="DL467" s="5"/>
      <c r="DM467" s="5"/>
      <c r="DN467" s="5"/>
      <c r="DO467" s="5"/>
      <c r="DP467" s="5"/>
      <c r="DQ467" s="5"/>
      <c r="DR467" s="5"/>
      <c r="DS467" s="5"/>
      <c r="DT467" s="5"/>
      <c r="DU467" s="5"/>
      <c r="DV467" s="5"/>
      <c r="DW467" s="5"/>
      <c r="DX467" s="5" t="s">
        <v>160</v>
      </c>
    </row>
    <row r="468" spans="2:128" x14ac:dyDescent="0.3">
      <c r="B468">
        <v>3067353</v>
      </c>
      <c r="C468" t="s">
        <v>747</v>
      </c>
      <c r="D468" t="s">
        <v>331</v>
      </c>
      <c r="E468" t="s">
        <v>304</v>
      </c>
      <c r="F468" t="s">
        <v>300</v>
      </c>
      <c r="G468" t="s">
        <v>23</v>
      </c>
      <c r="H468" t="s">
        <v>159</v>
      </c>
      <c r="I468" t="s">
        <v>29</v>
      </c>
      <c r="J468" s="5">
        <v>432306817.4777357</v>
      </c>
      <c r="K468" s="5">
        <v>26641625.38329282</v>
      </c>
      <c r="L468" s="5">
        <v>27106930.006794304</v>
      </c>
      <c r="M468" s="5">
        <v>28980683.188731864</v>
      </c>
      <c r="N468" s="5">
        <v>27231727.009095352</v>
      </c>
      <c r="O468" s="5">
        <v>28611981.215726707</v>
      </c>
      <c r="P468" s="5">
        <v>28230294.143976491</v>
      </c>
      <c r="Q468" s="5">
        <v>29580741.838579264</v>
      </c>
      <c r="R468" s="5">
        <v>29875570.036430746</v>
      </c>
      <c r="S468" s="5">
        <v>29493163.500673007</v>
      </c>
      <c r="T468" s="5">
        <v>30086519.673600197</v>
      </c>
      <c r="U468" s="5">
        <v>29866999.796634</v>
      </c>
      <c r="V468" s="5">
        <v>28180077.356465213</v>
      </c>
      <c r="W468" s="5">
        <v>343886313.14999998</v>
      </c>
      <c r="X468" s="5">
        <v>10884935.444672367</v>
      </c>
      <c r="Y468" s="5">
        <v>11075044.370687719</v>
      </c>
      <c r="Z468" s="5">
        <v>11840601.356464952</v>
      </c>
      <c r="AA468" s="5">
        <v>11126032.525283851</v>
      </c>
      <c r="AB468" s="5">
        <v>11689961.254115893</v>
      </c>
      <c r="AC468" s="5">
        <v>11534015.846270299</v>
      </c>
      <c r="AD468" s="5">
        <v>12085766.565893289</v>
      </c>
      <c r="AE468" s="5">
        <v>12206224.152647544</v>
      </c>
      <c r="AF468" s="5">
        <v>12049984.794295404</v>
      </c>
      <c r="AG468" s="5">
        <v>12292411.581140796</v>
      </c>
      <c r="AH468" s="5">
        <v>12202722.620530384</v>
      </c>
      <c r="AI468" s="5">
        <v>11513498.836424425</v>
      </c>
      <c r="AJ468" s="5">
        <v>140501199.34842694</v>
      </c>
      <c r="AK468" s="5">
        <v>37526560.827965185</v>
      </c>
      <c r="AL468" s="5">
        <v>38181974.377482027</v>
      </c>
      <c r="AM468" s="5">
        <v>40821284.545196816</v>
      </c>
      <c r="AN468" s="5">
        <v>38357759.534379199</v>
      </c>
      <c r="AO468" s="5">
        <v>40301942.469842598</v>
      </c>
      <c r="AP468" s="5">
        <v>39764309.990246788</v>
      </c>
      <c r="AQ468" s="5">
        <v>41666508.404472552</v>
      </c>
      <c r="AR468" s="5">
        <v>42081794.189078286</v>
      </c>
      <c r="AS468" s="5">
        <v>41543148.294968411</v>
      </c>
      <c r="AT468" s="5">
        <v>42378931.254740991</v>
      </c>
      <c r="AU468" s="5">
        <v>42069722.417164385</v>
      </c>
      <c r="AV468" s="5">
        <v>39693576.192889638</v>
      </c>
      <c r="AW468" s="5">
        <f>SUM(Target_CC[[#This Row],[Target_Jan]:[Target_Des]])</f>
        <v>484387512.49842685</v>
      </c>
      <c r="AX468" s="5">
        <v>9777398.6261947434</v>
      </c>
      <c r="AY468" s="5">
        <v>10174119.323391797</v>
      </c>
      <c r="AZ468" s="5">
        <v>10289034.949330807</v>
      </c>
      <c r="BA468" s="5">
        <v>9974899.4857750032</v>
      </c>
      <c r="BB468" s="5">
        <v>10488359.543305274</v>
      </c>
      <c r="BC468" s="5">
        <v>10423112.784169191</v>
      </c>
      <c r="BD468" s="5">
        <v>10763615.883973477</v>
      </c>
      <c r="BE468" s="5">
        <v>10914935.252995767</v>
      </c>
      <c r="BF468" s="5">
        <v>10745262.120155828</v>
      </c>
      <c r="BG468" s="5">
        <v>10927933.782276139</v>
      </c>
      <c r="BH468" s="5">
        <v>11129392.525234064</v>
      </c>
      <c r="BI468" s="5">
        <v>10851023.298882473</v>
      </c>
      <c r="BJ468" s="5">
        <f>SUM(Target_CC[[#This Row],[Target_NGTMA_Jan]:[Target_NGTMA_Des]])</f>
        <v>126459087.57568455</v>
      </c>
      <c r="BK468" s="5">
        <v>14011745</v>
      </c>
      <c r="BL468" s="5">
        <v>13956741</v>
      </c>
      <c r="BM468" s="5">
        <v>13178411</v>
      </c>
      <c r="BN468" s="5">
        <f>Target_CC[[#This Row],[Est_Sust_NP Apr]]+Target_CC[[#This Row],[Est_Sust_POTS Apr]]+Target_CC[[#This Row],[BC_Apr]]</f>
        <v>15500739</v>
      </c>
      <c r="BO468" s="5">
        <f>Target_CC[[#This Row],[Est_Sust_NP Mei]]+Target_CC[[#This Row],[Est_Sust_POTS Mei]]+Target_CC[[#This Row],[BC_Mei]]</f>
        <v>15500739</v>
      </c>
      <c r="BP468" s="5">
        <f>Target_CC[[#This Row],[Est_Sust_NP Jun]]+Target_CC[[#This Row],[Est_Sust_POTS Jun]]+Target_CC[[#This Row],[BC_Jun]]</f>
        <v>15500739</v>
      </c>
      <c r="BQ468" s="5">
        <f>Target_CC[[#This Row],[Est_Sust_NP Jul]]+Target_CC[[#This Row],[Est_Sust_POTS Jul]]+Target_CC[[#This Row],[BC_Jul]]</f>
        <v>15500739</v>
      </c>
      <c r="BR468" s="5">
        <f>Target_CC[[#This Row],[Est_Sust_NP Agu]]+Target_CC[[#This Row],[Est_Sust_POTS Agu]]+Target_CC[[#This Row],[BC_Agu]]</f>
        <v>15500739</v>
      </c>
      <c r="BS468" s="5">
        <f>Target_CC[[#This Row],[Est_Sust_NP Sep]]+Target_CC[[#This Row],[Est_Sust_POTS Sep]]+Target_CC[[#This Row],[BC_Sep]]</f>
        <v>15500739</v>
      </c>
      <c r="BT468" s="5">
        <f>Target_CC[[#This Row],[Est_Sust_NP Okt]]+Target_CC[[#This Row],[Est_Sust_POTS Okt]]+Target_CC[[#This Row],[BC_Okt]]</f>
        <v>15500739</v>
      </c>
      <c r="BU468" s="5">
        <f>Target_CC[[#This Row],[Est_Sust_NP Nov]]+Target_CC[[#This Row],[Est_Sust_POTS Nov]]+Target_CC[[#This Row],[BC_Nov]]</f>
        <v>15500739</v>
      </c>
      <c r="BV468" s="5">
        <f>Target_CC[[#This Row],[Est_Sust_NP Des]]+Target_CC[[#This Row],[Est_Sust_POTS Des]]+Target_CC[[#This Row],[BC_Des]]</f>
        <v>15500739</v>
      </c>
      <c r="BW468" s="5">
        <f>SUM(Target_CC[[#This Row],[Real_Jan]:[Real_Des]])</f>
        <v>180653548</v>
      </c>
      <c r="BX468" s="5">
        <v>0</v>
      </c>
      <c r="BY468" s="5">
        <v>0</v>
      </c>
      <c r="BZ468" s="5">
        <v>0</v>
      </c>
      <c r="CA468" s="5">
        <f>Target_CC[[#This Row],[Est_Sust_NP Mar]]*95%</f>
        <v>0</v>
      </c>
      <c r="CB468" s="5">
        <f>Target_CC[[#This Row],[Est_Sust_NP Apr]]</f>
        <v>0</v>
      </c>
      <c r="CC468" s="5">
        <f>Target_CC[[#This Row],[Est_Sust_NP Mei]]</f>
        <v>0</v>
      </c>
      <c r="CD468" s="5">
        <f>Target_CC[[#This Row],[Est_Sust_NP Jun]]</f>
        <v>0</v>
      </c>
      <c r="CE468" s="5">
        <f>Target_CC[[#This Row],[Est_Sust_NP Jul]]</f>
        <v>0</v>
      </c>
      <c r="CF468" s="5">
        <f>Target_CC[[#This Row],[Est_Sust_NP Agu]]</f>
        <v>0</v>
      </c>
      <c r="CG468" s="5">
        <f>Target_CC[[#This Row],[Est_Sust_NP Sep]]</f>
        <v>0</v>
      </c>
      <c r="CH468" s="5">
        <f>Target_CC[[#This Row],[Est_Sust_NP Okt]]</f>
        <v>0</v>
      </c>
      <c r="CI468" s="5">
        <f>Target_CC[[#This Row],[Est_Sust_NP Nov]]</f>
        <v>0</v>
      </c>
      <c r="CJ468" s="5">
        <f>SUM(Target_CC[[#This Row],[Est_Sust_NP Jan]:[Est_Sust_NP Des]])</f>
        <v>0</v>
      </c>
      <c r="CK468" s="5">
        <v>15771475</v>
      </c>
      <c r="CL468" s="5">
        <v>15917962</v>
      </c>
      <c r="CM468" s="5">
        <v>15500739</v>
      </c>
      <c r="CN468" s="5">
        <f>Target_CC[[#This Row],[Est_Sust_POTS Mar]]</f>
        <v>15500739</v>
      </c>
      <c r="CO468" s="5">
        <f>Target_CC[[#This Row],[Est_Sust_POTS Apr]]</f>
        <v>15500739</v>
      </c>
      <c r="CP468" s="5">
        <f>Target_CC[[#This Row],[Est_Sust_POTS Mei]]</f>
        <v>15500739</v>
      </c>
      <c r="CQ468" s="5">
        <f>Target_CC[[#This Row],[Est_Sust_POTS Jun]]</f>
        <v>15500739</v>
      </c>
      <c r="CR468" s="5">
        <f>Target_CC[[#This Row],[Est_Sust_POTS Jul]]</f>
        <v>15500739</v>
      </c>
      <c r="CS468" s="5">
        <f>Target_CC[[#This Row],[Est_Sust_POTS Agu]]</f>
        <v>15500739</v>
      </c>
      <c r="CT468" s="5">
        <f>Target_CC[[#This Row],[Est_Sust_POTS Sep]]</f>
        <v>15500739</v>
      </c>
      <c r="CU468" s="5">
        <f>Target_CC[[#This Row],[Est_Sust_POTS Okt]]</f>
        <v>15500739</v>
      </c>
      <c r="CV468" s="5">
        <f>Target_CC[[#This Row],[Est_Sust_POTS Nov]]</f>
        <v>15500739</v>
      </c>
      <c r="CW468" s="5">
        <f>SUM(Target_CC[[#This Row],[Est_Sust_POTS Jan]:[Est_Sust_POTS Des]])</f>
        <v>186696827</v>
      </c>
      <c r="CX468" s="5"/>
      <c r="CY468" s="5">
        <v>0</v>
      </c>
      <c r="CZ468" s="5">
        <v>0</v>
      </c>
      <c r="DA468" s="5">
        <v>0</v>
      </c>
      <c r="DB468" s="5"/>
      <c r="DC468" s="5"/>
      <c r="DD468" s="5"/>
      <c r="DE468" s="5"/>
      <c r="DF468" s="5"/>
      <c r="DG468" s="5"/>
      <c r="DH468" s="5"/>
      <c r="DI468" s="5"/>
      <c r="DJ468" s="5">
        <f>SUM(Target_CC[[#This Row],[BC_Jan]:[BC_Des]])</f>
        <v>0</v>
      </c>
      <c r="DK468" s="5"/>
      <c r="DL468" s="5"/>
      <c r="DM468" s="5"/>
      <c r="DN468" s="5"/>
      <c r="DO468" s="5"/>
      <c r="DP468" s="5"/>
      <c r="DQ468" s="5"/>
      <c r="DR468" s="5"/>
      <c r="DS468" s="5"/>
      <c r="DT468" s="5"/>
      <c r="DU468" s="5"/>
      <c r="DV468" s="5"/>
      <c r="DW468" s="5"/>
      <c r="DX468" s="5" t="s">
        <v>160</v>
      </c>
    </row>
    <row r="469" spans="2:128" x14ac:dyDescent="0.3">
      <c r="B469">
        <v>3001065156</v>
      </c>
      <c r="C469" t="s">
        <v>748</v>
      </c>
      <c r="D469" t="s">
        <v>331</v>
      </c>
      <c r="E469" t="s">
        <v>749</v>
      </c>
      <c r="F469" t="s">
        <v>750</v>
      </c>
      <c r="G469" t="s">
        <v>25</v>
      </c>
      <c r="H469" t="s">
        <v>159</v>
      </c>
      <c r="I469" t="s">
        <v>29</v>
      </c>
      <c r="J469" s="5">
        <v>67063701.335641704</v>
      </c>
      <c r="K469" s="5">
        <v>16757661.59</v>
      </c>
      <c r="L469" s="5">
        <v>16757661.59</v>
      </c>
      <c r="M469" s="5">
        <v>16757661.59</v>
      </c>
      <c r="N469" s="5">
        <v>16401735.800000001</v>
      </c>
      <c r="O469" s="5">
        <v>16401735.800000001</v>
      </c>
      <c r="P469" s="5">
        <v>18709428.107692309</v>
      </c>
      <c r="Q469" s="5">
        <v>19065353.897692308</v>
      </c>
      <c r="R469" s="5">
        <v>21373046.205384616</v>
      </c>
      <c r="S469" s="5">
        <v>22911507.743846156</v>
      </c>
      <c r="T469" s="5">
        <v>21373046.205384616</v>
      </c>
      <c r="U469" s="5">
        <v>19834584.666923076</v>
      </c>
      <c r="V469" s="5">
        <v>21834584.666923076</v>
      </c>
      <c r="W469" s="5">
        <v>228178007.86384615</v>
      </c>
      <c r="X469" s="5">
        <v>512248.77158233931</v>
      </c>
      <c r="Y469" s="5">
        <v>1304167.539981042</v>
      </c>
      <c r="Z469" s="5">
        <v>769147.45853749639</v>
      </c>
      <c r="AA469" s="5">
        <v>1012307.2795613571</v>
      </c>
      <c r="AB469" s="5">
        <v>1884307.9024801829</v>
      </c>
      <c r="AC469" s="5">
        <v>1162722.9211122221</v>
      </c>
      <c r="AD469" s="5">
        <v>1910050.3523738056</v>
      </c>
      <c r="AE469" s="5">
        <v>2047240.577437293</v>
      </c>
      <c r="AF469" s="5">
        <v>1774626.6960814795</v>
      </c>
      <c r="AG469" s="5">
        <v>1316243.5679101299</v>
      </c>
      <c r="AH469" s="5">
        <v>2079172.0408734498</v>
      </c>
      <c r="AI469" s="5">
        <v>284502.83613636071</v>
      </c>
      <c r="AJ469" s="5">
        <v>16056737.944067158</v>
      </c>
      <c r="AK469" s="5">
        <v>17269910.361582339</v>
      </c>
      <c r="AL469" s="5">
        <v>18061829.129981041</v>
      </c>
      <c r="AM469" s="5">
        <v>17526809.048537496</v>
      </c>
      <c r="AN469" s="5">
        <v>17414043.079561356</v>
      </c>
      <c r="AO469" s="5">
        <v>18286043.702480182</v>
      </c>
      <c r="AP469" s="5">
        <v>19872151.028804529</v>
      </c>
      <c r="AQ469" s="5">
        <v>20975404.250066113</v>
      </c>
      <c r="AR469" s="5">
        <v>23420286.782821909</v>
      </c>
      <c r="AS469" s="5">
        <v>24686134.439927634</v>
      </c>
      <c r="AT469" s="5">
        <v>22689289.773294747</v>
      </c>
      <c r="AU469" s="5">
        <v>21913756.707796525</v>
      </c>
      <c r="AV469" s="5">
        <v>22119087.503059436</v>
      </c>
      <c r="AW469" s="5">
        <f>SUM(Target_CC[[#This Row],[Target_Jan]:[Target_Des]])</f>
        <v>244234745.8079133</v>
      </c>
      <c r="AX469" s="5">
        <v>0</v>
      </c>
      <c r="AY469" s="5">
        <v>0</v>
      </c>
      <c r="AZ469" s="5">
        <v>0</v>
      </c>
      <c r="BA469" s="5">
        <v>0</v>
      </c>
      <c r="BB469" s="5">
        <v>0</v>
      </c>
      <c r="BC469" s="5">
        <v>0</v>
      </c>
      <c r="BD469" s="5">
        <v>0</v>
      </c>
      <c r="BE469" s="5">
        <v>0</v>
      </c>
      <c r="BF469" s="5">
        <v>0</v>
      </c>
      <c r="BG469" s="5">
        <v>0</v>
      </c>
      <c r="BH469" s="5">
        <v>0</v>
      </c>
      <c r="BI469" s="5">
        <v>0</v>
      </c>
      <c r="BJ469" s="5">
        <f>SUM(Target_CC[[#This Row],[Target_NGTMA_Jan]:[Target_NGTMA_Des]])</f>
        <v>0</v>
      </c>
      <c r="BK469" s="5">
        <v>15601960</v>
      </c>
      <c r="BL469" s="5">
        <v>15457973</v>
      </c>
      <c r="BM469" s="5">
        <v>6432992</v>
      </c>
      <c r="BN469" s="5">
        <f>Target_CC[[#This Row],[Est_Sust_NP Apr]]+Target_CC[[#This Row],[Est_Sust_POTS Apr]]+Target_CC[[#This Row],[BC_Apr]]</f>
        <v>14027356</v>
      </c>
      <c r="BO469" s="5">
        <f>Target_CC[[#This Row],[Est_Sust_NP Mei]]+Target_CC[[#This Row],[Est_Sust_POTS Mei]]+Target_CC[[#This Row],[BC_Mei]]</f>
        <v>14027356</v>
      </c>
      <c r="BP469" s="5">
        <f>Target_CC[[#This Row],[Est_Sust_NP Jun]]+Target_CC[[#This Row],[Est_Sust_POTS Jun]]+Target_CC[[#This Row],[BC_Jun]]</f>
        <v>14027356</v>
      </c>
      <c r="BQ469" s="5">
        <f>Target_CC[[#This Row],[Est_Sust_NP Jul]]+Target_CC[[#This Row],[Est_Sust_POTS Jul]]+Target_CC[[#This Row],[BC_Jul]]</f>
        <v>14027356</v>
      </c>
      <c r="BR469" s="5">
        <f>Target_CC[[#This Row],[Est_Sust_NP Agu]]+Target_CC[[#This Row],[Est_Sust_POTS Agu]]+Target_CC[[#This Row],[BC_Agu]]</f>
        <v>14027356</v>
      </c>
      <c r="BS469" s="5">
        <f>Target_CC[[#This Row],[Est_Sust_NP Sep]]+Target_CC[[#This Row],[Est_Sust_POTS Sep]]+Target_CC[[#This Row],[BC_Sep]]</f>
        <v>14027356</v>
      </c>
      <c r="BT469" s="5">
        <f>Target_CC[[#This Row],[Est_Sust_NP Okt]]+Target_CC[[#This Row],[Est_Sust_POTS Okt]]+Target_CC[[#This Row],[BC_Okt]]</f>
        <v>14027356</v>
      </c>
      <c r="BU469" s="5">
        <f>Target_CC[[#This Row],[Est_Sust_NP Nov]]+Target_CC[[#This Row],[Est_Sust_POTS Nov]]+Target_CC[[#This Row],[BC_Nov]]</f>
        <v>14027356</v>
      </c>
      <c r="BV469" s="5">
        <f>Target_CC[[#This Row],[Est_Sust_NP Des]]+Target_CC[[#This Row],[Est_Sust_POTS Des]]+Target_CC[[#This Row],[BC_Des]]</f>
        <v>14027356</v>
      </c>
      <c r="BW469" s="5">
        <f>SUM(Target_CC[[#This Row],[Real_Jan]:[Real_Des]])</f>
        <v>163739129</v>
      </c>
      <c r="BX469" s="5">
        <v>7203000</v>
      </c>
      <c r="BY469" s="5">
        <v>7203000</v>
      </c>
      <c r="BZ469" s="5">
        <v>5305000</v>
      </c>
      <c r="CA469" s="5">
        <f>Target_CC[[#This Row],[Est_Sust_NP Mar]]*95%</f>
        <v>5039750</v>
      </c>
      <c r="CB469" s="5">
        <f>Target_CC[[#This Row],[Est_Sust_NP Apr]]</f>
        <v>5039750</v>
      </c>
      <c r="CC469" s="5">
        <f>Target_CC[[#This Row],[Est_Sust_NP Mei]]</f>
        <v>5039750</v>
      </c>
      <c r="CD469" s="5">
        <f>Target_CC[[#This Row],[Est_Sust_NP Jun]]</f>
        <v>5039750</v>
      </c>
      <c r="CE469" s="5">
        <f>Target_CC[[#This Row],[Est_Sust_NP Jul]]</f>
        <v>5039750</v>
      </c>
      <c r="CF469" s="5">
        <f>Target_CC[[#This Row],[Est_Sust_NP Agu]]</f>
        <v>5039750</v>
      </c>
      <c r="CG469" s="5">
        <f>Target_CC[[#This Row],[Est_Sust_NP Sep]]</f>
        <v>5039750</v>
      </c>
      <c r="CH469" s="5">
        <f>Target_CC[[#This Row],[Est_Sust_NP Okt]]</f>
        <v>5039750</v>
      </c>
      <c r="CI469" s="5">
        <f>Target_CC[[#This Row],[Est_Sust_NP Nov]]</f>
        <v>5039750</v>
      </c>
      <c r="CJ469" s="5">
        <f>SUM(Target_CC[[#This Row],[Est_Sust_NP Jan]:[Est_Sust_NP Des]])</f>
        <v>65068750</v>
      </c>
      <c r="CK469" s="5">
        <v>8804252</v>
      </c>
      <c r="CL469" s="5">
        <v>8720260</v>
      </c>
      <c r="CM469" s="5">
        <v>8987606</v>
      </c>
      <c r="CN469" s="5">
        <f>Target_CC[[#This Row],[Est_Sust_POTS Mar]]</f>
        <v>8987606</v>
      </c>
      <c r="CO469" s="5">
        <f>Target_CC[[#This Row],[Est_Sust_POTS Apr]]</f>
        <v>8987606</v>
      </c>
      <c r="CP469" s="5">
        <f>Target_CC[[#This Row],[Est_Sust_POTS Mei]]</f>
        <v>8987606</v>
      </c>
      <c r="CQ469" s="5">
        <f>Target_CC[[#This Row],[Est_Sust_POTS Jun]]</f>
        <v>8987606</v>
      </c>
      <c r="CR469" s="5">
        <f>Target_CC[[#This Row],[Est_Sust_POTS Jul]]</f>
        <v>8987606</v>
      </c>
      <c r="CS469" s="5">
        <f>Target_CC[[#This Row],[Est_Sust_POTS Agu]]</f>
        <v>8987606</v>
      </c>
      <c r="CT469" s="5">
        <f>Target_CC[[#This Row],[Est_Sust_POTS Sep]]</f>
        <v>8987606</v>
      </c>
      <c r="CU469" s="5">
        <f>Target_CC[[#This Row],[Est_Sust_POTS Okt]]</f>
        <v>8987606</v>
      </c>
      <c r="CV469" s="5">
        <f>Target_CC[[#This Row],[Est_Sust_POTS Nov]]</f>
        <v>8987606</v>
      </c>
      <c r="CW469" s="5">
        <f>SUM(Target_CC[[#This Row],[Est_Sust_POTS Jan]:[Est_Sust_POTS Des]])</f>
        <v>107400572</v>
      </c>
      <c r="CX469" s="5"/>
      <c r="CY469" s="5">
        <v>0</v>
      </c>
      <c r="CZ469" s="5">
        <v>0</v>
      </c>
      <c r="DA469" s="5">
        <v>0</v>
      </c>
      <c r="DB469" s="5"/>
      <c r="DC469" s="5"/>
      <c r="DD469" s="5"/>
      <c r="DE469" s="5"/>
      <c r="DF469" s="5"/>
      <c r="DG469" s="5"/>
      <c r="DH469" s="5"/>
      <c r="DI469" s="5"/>
      <c r="DJ469" s="5">
        <f>SUM(Target_CC[[#This Row],[BC_Jan]:[BC_Des]])</f>
        <v>0</v>
      </c>
      <c r="DK469" s="5"/>
      <c r="DL469" s="5"/>
      <c r="DM469" s="5"/>
      <c r="DN469" s="5"/>
      <c r="DO469" s="5"/>
      <c r="DP469" s="5"/>
      <c r="DQ469" s="5"/>
      <c r="DR469" s="5"/>
      <c r="DS469" s="5"/>
      <c r="DT469" s="5"/>
      <c r="DU469" s="5"/>
      <c r="DV469" s="5"/>
      <c r="DW469" s="5"/>
      <c r="DX469" s="5" t="s">
        <v>160</v>
      </c>
    </row>
    <row r="470" spans="2:128" x14ac:dyDescent="0.3">
      <c r="B470">
        <v>5588501</v>
      </c>
      <c r="C470" t="s">
        <v>751</v>
      </c>
      <c r="D470" t="s">
        <v>302</v>
      </c>
      <c r="E470" t="s">
        <v>351</v>
      </c>
      <c r="F470" t="s">
        <v>296</v>
      </c>
      <c r="G470" t="s">
        <v>26</v>
      </c>
      <c r="H470" t="s">
        <v>159</v>
      </c>
      <c r="I470" t="s">
        <v>29</v>
      </c>
      <c r="J470" s="5">
        <v>281823639.21956706</v>
      </c>
      <c r="K470" s="5">
        <v>20094085.859999999</v>
      </c>
      <c r="L470" s="5">
        <v>19371790.273499992</v>
      </c>
      <c r="M470" s="5">
        <v>19491246.379999999</v>
      </c>
      <c r="N470" s="5">
        <v>19276917.19349999</v>
      </c>
      <c r="O470" s="5">
        <v>18776239.254000001</v>
      </c>
      <c r="P470" s="5">
        <v>18465307.474499997</v>
      </c>
      <c r="Q470" s="5">
        <v>19276052.436999995</v>
      </c>
      <c r="R470" s="5">
        <v>19825031.673000004</v>
      </c>
      <c r="S470" s="5">
        <v>19681857.296499997</v>
      </c>
      <c r="T470" s="5">
        <v>19705575.566499997</v>
      </c>
      <c r="U470" s="5">
        <v>19801313.403000005</v>
      </c>
      <c r="V470" s="5">
        <v>19538682.919999998</v>
      </c>
      <c r="W470" s="5">
        <v>233304099.7315</v>
      </c>
      <c r="X470" s="5">
        <v>0</v>
      </c>
      <c r="Y470" s="5">
        <v>690859.22431823774</v>
      </c>
      <c r="Z470" s="5">
        <v>683729.23020126333</v>
      </c>
      <c r="AA470" s="5">
        <v>537486.86343142285</v>
      </c>
      <c r="AB470" s="5">
        <v>586231.66372162709</v>
      </c>
      <c r="AC470" s="5">
        <v>571553.53985494352</v>
      </c>
      <c r="AD470" s="5">
        <v>710365.72728492401</v>
      </c>
      <c r="AE470" s="5">
        <v>598269.13892134407</v>
      </c>
      <c r="AF470" s="5">
        <v>715610.41381648171</v>
      </c>
      <c r="AG470" s="5">
        <v>720720.50871695695</v>
      </c>
      <c r="AH470" s="5">
        <v>611960.29877694696</v>
      </c>
      <c r="AI470" s="5">
        <v>623089.45347582689</v>
      </c>
      <c r="AJ470" s="5">
        <v>7049876.062519975</v>
      </c>
      <c r="AK470" s="5">
        <v>20094085.859999999</v>
      </c>
      <c r="AL470" s="5">
        <v>20062649.497818228</v>
      </c>
      <c r="AM470" s="5">
        <v>20174975.610201262</v>
      </c>
      <c r="AN470" s="5">
        <v>19814404.056931414</v>
      </c>
      <c r="AO470" s="5">
        <v>19362470.917721629</v>
      </c>
      <c r="AP470" s="5">
        <v>19036861.014354941</v>
      </c>
      <c r="AQ470" s="5">
        <v>19986418.164284918</v>
      </c>
      <c r="AR470" s="5">
        <v>20423300.811921347</v>
      </c>
      <c r="AS470" s="5">
        <v>20397467.710316479</v>
      </c>
      <c r="AT470" s="5">
        <v>20426296.075216953</v>
      </c>
      <c r="AU470" s="5">
        <v>20413273.701776952</v>
      </c>
      <c r="AV470" s="5">
        <v>20161772.373475824</v>
      </c>
      <c r="AW470" s="5">
        <f>SUM(Target_CC[[#This Row],[Target_Jan]:[Target_Des]])</f>
        <v>240353975.79401997</v>
      </c>
      <c r="AX470" s="5">
        <v>0</v>
      </c>
      <c r="AY470" s="5">
        <v>0</v>
      </c>
      <c r="AZ470" s="5">
        <v>0</v>
      </c>
      <c r="BA470" s="5">
        <v>0</v>
      </c>
      <c r="BB470" s="5">
        <v>0</v>
      </c>
      <c r="BC470" s="5">
        <v>0</v>
      </c>
      <c r="BD470" s="5">
        <v>0</v>
      </c>
      <c r="BE470" s="5">
        <v>0</v>
      </c>
      <c r="BF470" s="5">
        <v>0</v>
      </c>
      <c r="BG470" s="5">
        <v>0</v>
      </c>
      <c r="BH470" s="5">
        <v>0</v>
      </c>
      <c r="BI470" s="5">
        <v>0</v>
      </c>
      <c r="BJ470" s="5">
        <f>SUM(Target_CC[[#This Row],[Target_NGTMA_Jan]:[Target_NGTMA_Des]])</f>
        <v>0</v>
      </c>
      <c r="BK470" s="5">
        <v>15193168</v>
      </c>
      <c r="BL470" s="5">
        <v>14532717</v>
      </c>
      <c r="BM470" s="5">
        <v>14164212</v>
      </c>
      <c r="BN470" s="5">
        <f>Target_CC[[#This Row],[Est_Sust_NP Apr]]+Target_CC[[#This Row],[Est_Sust_POTS Apr]]+Target_CC[[#This Row],[BC_Apr]]</f>
        <v>14688513</v>
      </c>
      <c r="BO470" s="5">
        <f>Target_CC[[#This Row],[Est_Sust_NP Mei]]+Target_CC[[#This Row],[Est_Sust_POTS Mei]]+Target_CC[[#This Row],[BC_Mei]]</f>
        <v>14688513</v>
      </c>
      <c r="BP470" s="5">
        <f>Target_CC[[#This Row],[Est_Sust_NP Jun]]+Target_CC[[#This Row],[Est_Sust_POTS Jun]]+Target_CC[[#This Row],[BC_Jun]]</f>
        <v>14688513</v>
      </c>
      <c r="BQ470" s="5">
        <f>Target_CC[[#This Row],[Est_Sust_NP Jul]]+Target_CC[[#This Row],[Est_Sust_POTS Jul]]+Target_CC[[#This Row],[BC_Jul]]</f>
        <v>14688513</v>
      </c>
      <c r="BR470" s="5">
        <f>Target_CC[[#This Row],[Est_Sust_NP Agu]]+Target_CC[[#This Row],[Est_Sust_POTS Agu]]+Target_CC[[#This Row],[BC_Agu]]</f>
        <v>14688513</v>
      </c>
      <c r="BS470" s="5">
        <f>Target_CC[[#This Row],[Est_Sust_NP Sep]]+Target_CC[[#This Row],[Est_Sust_POTS Sep]]+Target_CC[[#This Row],[BC_Sep]]</f>
        <v>14688513</v>
      </c>
      <c r="BT470" s="5">
        <f>Target_CC[[#This Row],[Est_Sust_NP Okt]]+Target_CC[[#This Row],[Est_Sust_POTS Okt]]+Target_CC[[#This Row],[BC_Okt]]</f>
        <v>14688513</v>
      </c>
      <c r="BU470" s="5">
        <f>Target_CC[[#This Row],[Est_Sust_NP Nov]]+Target_CC[[#This Row],[Est_Sust_POTS Nov]]+Target_CC[[#This Row],[BC_Nov]]</f>
        <v>14688513</v>
      </c>
      <c r="BV470" s="5">
        <f>Target_CC[[#This Row],[Est_Sust_NP Des]]+Target_CC[[#This Row],[Est_Sust_POTS Des]]+Target_CC[[#This Row],[BC_Des]]</f>
        <v>14688513</v>
      </c>
      <c r="BW470" s="5">
        <f>SUM(Target_CC[[#This Row],[Real_Jan]:[Real_Des]])</f>
        <v>176086714</v>
      </c>
      <c r="BX470" s="5">
        <v>0</v>
      </c>
      <c r="BY470" s="5">
        <v>0</v>
      </c>
      <c r="BZ470" s="5">
        <v>0</v>
      </c>
      <c r="CA470" s="5">
        <f>Target_CC[[#This Row],[Est_Sust_NP Mar]]*95%</f>
        <v>0</v>
      </c>
      <c r="CB470" s="5">
        <f>Target_CC[[#This Row],[Est_Sust_NP Apr]]</f>
        <v>0</v>
      </c>
      <c r="CC470" s="5">
        <f>Target_CC[[#This Row],[Est_Sust_NP Mei]]</f>
        <v>0</v>
      </c>
      <c r="CD470" s="5">
        <f>Target_CC[[#This Row],[Est_Sust_NP Jun]]</f>
        <v>0</v>
      </c>
      <c r="CE470" s="5">
        <f>Target_CC[[#This Row],[Est_Sust_NP Jul]]</f>
        <v>0</v>
      </c>
      <c r="CF470" s="5">
        <f>Target_CC[[#This Row],[Est_Sust_NP Agu]]</f>
        <v>0</v>
      </c>
      <c r="CG470" s="5">
        <f>Target_CC[[#This Row],[Est_Sust_NP Sep]]</f>
        <v>0</v>
      </c>
      <c r="CH470" s="5">
        <f>Target_CC[[#This Row],[Est_Sust_NP Okt]]</f>
        <v>0</v>
      </c>
      <c r="CI470" s="5">
        <f>Target_CC[[#This Row],[Est_Sust_NP Nov]]</f>
        <v>0</v>
      </c>
      <c r="CJ470" s="5">
        <f>SUM(Target_CC[[#This Row],[Est_Sust_NP Jan]:[Est_Sust_NP Des]])</f>
        <v>0</v>
      </c>
      <c r="CK470" s="5">
        <v>16097057</v>
      </c>
      <c r="CL470" s="5">
        <v>15169882</v>
      </c>
      <c r="CM470" s="5">
        <v>14688513</v>
      </c>
      <c r="CN470" s="5">
        <f>Target_CC[[#This Row],[Est_Sust_POTS Mar]]</f>
        <v>14688513</v>
      </c>
      <c r="CO470" s="5">
        <f>Target_CC[[#This Row],[Est_Sust_POTS Apr]]</f>
        <v>14688513</v>
      </c>
      <c r="CP470" s="5">
        <f>Target_CC[[#This Row],[Est_Sust_POTS Mei]]</f>
        <v>14688513</v>
      </c>
      <c r="CQ470" s="5">
        <f>Target_CC[[#This Row],[Est_Sust_POTS Jun]]</f>
        <v>14688513</v>
      </c>
      <c r="CR470" s="5">
        <f>Target_CC[[#This Row],[Est_Sust_POTS Jul]]</f>
        <v>14688513</v>
      </c>
      <c r="CS470" s="5">
        <f>Target_CC[[#This Row],[Est_Sust_POTS Agu]]</f>
        <v>14688513</v>
      </c>
      <c r="CT470" s="5">
        <f>Target_CC[[#This Row],[Est_Sust_POTS Sep]]</f>
        <v>14688513</v>
      </c>
      <c r="CU470" s="5">
        <f>Target_CC[[#This Row],[Est_Sust_POTS Okt]]</f>
        <v>14688513</v>
      </c>
      <c r="CV470" s="5">
        <f>Target_CC[[#This Row],[Est_Sust_POTS Nov]]</f>
        <v>14688513</v>
      </c>
      <c r="CW470" s="5">
        <f>SUM(Target_CC[[#This Row],[Est_Sust_POTS Jan]:[Est_Sust_POTS Des]])</f>
        <v>178152069</v>
      </c>
      <c r="CX470" s="5"/>
      <c r="CY470" s="5">
        <v>0</v>
      </c>
      <c r="CZ470" s="5">
        <v>0</v>
      </c>
      <c r="DA470" s="5">
        <v>0</v>
      </c>
      <c r="DB470" s="5"/>
      <c r="DC470" s="5"/>
      <c r="DD470" s="5"/>
      <c r="DE470" s="5"/>
      <c r="DF470" s="5"/>
      <c r="DG470" s="5"/>
      <c r="DH470" s="5"/>
      <c r="DI470" s="5"/>
      <c r="DJ470" s="5">
        <f>SUM(Target_CC[[#This Row],[BC_Jan]:[BC_Des]])</f>
        <v>0</v>
      </c>
      <c r="DK470" s="5"/>
      <c r="DL470" s="5"/>
      <c r="DM470" s="5"/>
      <c r="DN470" s="5"/>
      <c r="DO470" s="5"/>
      <c r="DP470" s="5"/>
      <c r="DQ470" s="5"/>
      <c r="DR470" s="5"/>
      <c r="DS470" s="5"/>
      <c r="DT470" s="5"/>
      <c r="DU470" s="5"/>
      <c r="DV470" s="5"/>
      <c r="DW470" s="5"/>
      <c r="DX470" s="5" t="s">
        <v>160</v>
      </c>
    </row>
    <row r="471" spans="2:128" x14ac:dyDescent="0.3">
      <c r="B471">
        <v>5586833</v>
      </c>
      <c r="C471" t="s">
        <v>752</v>
      </c>
      <c r="D471" t="s">
        <v>331</v>
      </c>
      <c r="E471" t="s">
        <v>318</v>
      </c>
      <c r="F471" t="s">
        <v>296</v>
      </c>
      <c r="G471" t="s">
        <v>19</v>
      </c>
      <c r="H471" t="s">
        <v>159</v>
      </c>
      <c r="I471" t="s">
        <v>29</v>
      </c>
      <c r="J471" s="5">
        <v>284723542.91286689</v>
      </c>
      <c r="K471" s="5">
        <v>17638599.893000003</v>
      </c>
      <c r="L471" s="5">
        <v>17241252.843499999</v>
      </c>
      <c r="M471" s="5">
        <v>17316698.812999994</v>
      </c>
      <c r="N471" s="5">
        <v>17237230.695500001</v>
      </c>
      <c r="O471" s="5">
        <v>17004859.565000001</v>
      </c>
      <c r="P471" s="5">
        <v>16780532.730500001</v>
      </c>
      <c r="Q471" s="5">
        <v>17166812.411000006</v>
      </c>
      <c r="R471" s="5">
        <v>17471612.899999999</v>
      </c>
      <c r="S471" s="5">
        <v>17395161.3935</v>
      </c>
      <c r="T471" s="5">
        <v>17396166.930500001</v>
      </c>
      <c r="U471" s="5">
        <v>17470607.362999998</v>
      </c>
      <c r="V471" s="5">
        <v>17318709.886999995</v>
      </c>
      <c r="W471" s="5">
        <v>207438245.42550001</v>
      </c>
      <c r="X471" s="5">
        <v>0</v>
      </c>
      <c r="Y471" s="5">
        <v>690859.22431823774</v>
      </c>
      <c r="Z471" s="5">
        <v>683729.23020126333</v>
      </c>
      <c r="AA471" s="5">
        <v>537486.86343142285</v>
      </c>
      <c r="AB471" s="5">
        <v>586231.66372162709</v>
      </c>
      <c r="AC471" s="5">
        <v>571553.53985494352</v>
      </c>
      <c r="AD471" s="5">
        <v>710365.72728492401</v>
      </c>
      <c r="AE471" s="5">
        <v>598269.13892134407</v>
      </c>
      <c r="AF471" s="5">
        <v>715610.41381648171</v>
      </c>
      <c r="AG471" s="5">
        <v>720720.50871695695</v>
      </c>
      <c r="AH471" s="5">
        <v>611960.29877694696</v>
      </c>
      <c r="AI471" s="5">
        <v>623089.45347582689</v>
      </c>
      <c r="AJ471" s="5">
        <v>7049876.062519975</v>
      </c>
      <c r="AK471" s="5">
        <v>17638599.893000003</v>
      </c>
      <c r="AL471" s="5">
        <v>17932112.067818236</v>
      </c>
      <c r="AM471" s="5">
        <v>18000428.043201257</v>
      </c>
      <c r="AN471" s="5">
        <v>17774717.558931425</v>
      </c>
      <c r="AO471" s="5">
        <v>17591091.22872163</v>
      </c>
      <c r="AP471" s="5">
        <v>17352086.270354945</v>
      </c>
      <c r="AQ471" s="5">
        <v>17877178.138284929</v>
      </c>
      <c r="AR471" s="5">
        <v>18069882.038921341</v>
      </c>
      <c r="AS471" s="5">
        <v>18110771.807316482</v>
      </c>
      <c r="AT471" s="5">
        <v>18116887.439216956</v>
      </c>
      <c r="AU471" s="5">
        <v>18082567.661776945</v>
      </c>
      <c r="AV471" s="5">
        <v>17941799.34047582</v>
      </c>
      <c r="AW471" s="5">
        <f>SUM(Target_CC[[#This Row],[Target_Jan]:[Target_Des]])</f>
        <v>214488121.48802003</v>
      </c>
      <c r="AX471" s="5">
        <v>0</v>
      </c>
      <c r="AY471" s="5">
        <v>0</v>
      </c>
      <c r="AZ471" s="5">
        <v>0</v>
      </c>
      <c r="BA471" s="5">
        <v>0</v>
      </c>
      <c r="BB471" s="5">
        <v>0</v>
      </c>
      <c r="BC471" s="5">
        <v>0</v>
      </c>
      <c r="BD471" s="5">
        <v>0</v>
      </c>
      <c r="BE471" s="5">
        <v>0</v>
      </c>
      <c r="BF471" s="5">
        <v>0</v>
      </c>
      <c r="BG471" s="5">
        <v>0</v>
      </c>
      <c r="BH471" s="5">
        <v>0</v>
      </c>
      <c r="BI471" s="5">
        <v>0</v>
      </c>
      <c r="BJ471" s="5">
        <f>SUM(Target_CC[[#This Row],[Target_NGTMA_Jan]:[Target_NGTMA_Des]])</f>
        <v>0</v>
      </c>
      <c r="BK471" s="5">
        <v>17914545</v>
      </c>
      <c r="BL471" s="5">
        <v>15774004</v>
      </c>
      <c r="BM471" s="5">
        <v>16225454</v>
      </c>
      <c r="BN471" s="5">
        <f>Target_CC[[#This Row],[Est_Sust_NP Apr]]+Target_CC[[#This Row],[Est_Sust_POTS Apr]]+Target_CC[[#This Row],[BC_Apr]]</f>
        <v>15440395.35</v>
      </c>
      <c r="BO471" s="5">
        <f>Target_CC[[#This Row],[Est_Sust_NP Mei]]+Target_CC[[#This Row],[Est_Sust_POTS Mei]]+Target_CC[[#This Row],[BC_Mei]]</f>
        <v>15440395.35</v>
      </c>
      <c r="BP471" s="5">
        <f>Target_CC[[#This Row],[Est_Sust_NP Jun]]+Target_CC[[#This Row],[Est_Sust_POTS Jun]]+Target_CC[[#This Row],[BC_Jun]]</f>
        <v>15440395.35</v>
      </c>
      <c r="BQ471" s="5">
        <f>Target_CC[[#This Row],[Est_Sust_NP Jul]]+Target_CC[[#This Row],[Est_Sust_POTS Jul]]+Target_CC[[#This Row],[BC_Jul]]</f>
        <v>15440395.35</v>
      </c>
      <c r="BR471" s="5">
        <f>Target_CC[[#This Row],[Est_Sust_NP Agu]]+Target_CC[[#This Row],[Est_Sust_POTS Agu]]+Target_CC[[#This Row],[BC_Agu]]</f>
        <v>15440395.35</v>
      </c>
      <c r="BS471" s="5">
        <f>Target_CC[[#This Row],[Est_Sust_NP Sep]]+Target_CC[[#This Row],[Est_Sust_POTS Sep]]+Target_CC[[#This Row],[BC_Sep]]</f>
        <v>15440395.35</v>
      </c>
      <c r="BT471" s="5">
        <f>Target_CC[[#This Row],[Est_Sust_NP Okt]]+Target_CC[[#This Row],[Est_Sust_POTS Okt]]+Target_CC[[#This Row],[BC_Okt]]</f>
        <v>15440395.35</v>
      </c>
      <c r="BU471" s="5">
        <f>Target_CC[[#This Row],[Est_Sust_NP Nov]]+Target_CC[[#This Row],[Est_Sust_POTS Nov]]+Target_CC[[#This Row],[BC_Nov]]</f>
        <v>15440395.35</v>
      </c>
      <c r="BV471" s="5">
        <f>Target_CC[[#This Row],[Est_Sust_NP Des]]+Target_CC[[#This Row],[Est_Sust_POTS Des]]+Target_CC[[#This Row],[BC_Des]]</f>
        <v>15440395.35</v>
      </c>
      <c r="BW471" s="5">
        <f>SUM(Target_CC[[#This Row],[Real_Jan]:[Real_Des]])</f>
        <v>188877561.14999998</v>
      </c>
      <c r="BX471" s="5">
        <v>3800000</v>
      </c>
      <c r="BY471" s="5">
        <v>407143</v>
      </c>
      <c r="BZ471" s="5">
        <v>2451613</v>
      </c>
      <c r="CA471" s="5">
        <f>Target_CC[[#This Row],[Est_Sust_NP Mar]]*95%</f>
        <v>2329032.35</v>
      </c>
      <c r="CB471" s="5">
        <f>Target_CC[[#This Row],[Est_Sust_NP Apr]]</f>
        <v>2329032.35</v>
      </c>
      <c r="CC471" s="5">
        <f>Target_CC[[#This Row],[Est_Sust_NP Mei]]</f>
        <v>2329032.35</v>
      </c>
      <c r="CD471" s="5">
        <f>Target_CC[[#This Row],[Est_Sust_NP Jun]]</f>
        <v>2329032.35</v>
      </c>
      <c r="CE471" s="5">
        <f>Target_CC[[#This Row],[Est_Sust_NP Jul]]</f>
        <v>2329032.35</v>
      </c>
      <c r="CF471" s="5">
        <f>Target_CC[[#This Row],[Est_Sust_NP Agu]]</f>
        <v>2329032.35</v>
      </c>
      <c r="CG471" s="5">
        <f>Target_CC[[#This Row],[Est_Sust_NP Sep]]</f>
        <v>2329032.35</v>
      </c>
      <c r="CH471" s="5">
        <f>Target_CC[[#This Row],[Est_Sust_NP Okt]]</f>
        <v>2329032.35</v>
      </c>
      <c r="CI471" s="5">
        <f>Target_CC[[#This Row],[Est_Sust_NP Nov]]</f>
        <v>2329032.35</v>
      </c>
      <c r="CJ471" s="5">
        <f>SUM(Target_CC[[#This Row],[Est_Sust_NP Jan]:[Est_Sust_NP Des]])</f>
        <v>27620047.150000006</v>
      </c>
      <c r="CK471" s="5">
        <v>13397123</v>
      </c>
      <c r="CL471" s="5">
        <v>14673089</v>
      </c>
      <c r="CM471" s="5">
        <v>13111363</v>
      </c>
      <c r="CN471" s="5">
        <f>Target_CC[[#This Row],[Est_Sust_POTS Mar]]</f>
        <v>13111363</v>
      </c>
      <c r="CO471" s="5">
        <f>Target_CC[[#This Row],[Est_Sust_POTS Apr]]</f>
        <v>13111363</v>
      </c>
      <c r="CP471" s="5">
        <f>Target_CC[[#This Row],[Est_Sust_POTS Mei]]</f>
        <v>13111363</v>
      </c>
      <c r="CQ471" s="5">
        <f>Target_CC[[#This Row],[Est_Sust_POTS Jun]]</f>
        <v>13111363</v>
      </c>
      <c r="CR471" s="5">
        <f>Target_CC[[#This Row],[Est_Sust_POTS Jul]]</f>
        <v>13111363</v>
      </c>
      <c r="CS471" s="5">
        <f>Target_CC[[#This Row],[Est_Sust_POTS Agu]]</f>
        <v>13111363</v>
      </c>
      <c r="CT471" s="5">
        <f>Target_CC[[#This Row],[Est_Sust_POTS Sep]]</f>
        <v>13111363</v>
      </c>
      <c r="CU471" s="5">
        <f>Target_CC[[#This Row],[Est_Sust_POTS Okt]]</f>
        <v>13111363</v>
      </c>
      <c r="CV471" s="5">
        <f>Target_CC[[#This Row],[Est_Sust_POTS Nov]]</f>
        <v>13111363</v>
      </c>
      <c r="CW471" s="5">
        <f>SUM(Target_CC[[#This Row],[Est_Sust_POTS Jan]:[Est_Sust_POTS Des]])</f>
        <v>159183842</v>
      </c>
      <c r="CX471" s="5"/>
      <c r="CY471" s="5">
        <v>0</v>
      </c>
      <c r="CZ471" s="5">
        <v>0</v>
      </c>
      <c r="DA471" s="5">
        <v>0</v>
      </c>
      <c r="DB471" s="5"/>
      <c r="DC471" s="5"/>
      <c r="DD471" s="5"/>
      <c r="DE471" s="5"/>
      <c r="DF471" s="5"/>
      <c r="DG471" s="5"/>
      <c r="DH471" s="5"/>
      <c r="DI471" s="5"/>
      <c r="DJ471" s="5">
        <f>SUM(Target_CC[[#This Row],[BC_Jan]:[BC_Des]])</f>
        <v>0</v>
      </c>
      <c r="DK471" s="5"/>
      <c r="DL471" s="5"/>
      <c r="DM471" s="5"/>
      <c r="DN471" s="5"/>
      <c r="DO471" s="5"/>
      <c r="DP471" s="5"/>
      <c r="DQ471" s="5"/>
      <c r="DR471" s="5"/>
      <c r="DS471" s="5"/>
      <c r="DT471" s="5"/>
      <c r="DU471" s="5"/>
      <c r="DV471" s="5"/>
      <c r="DW471" s="5"/>
      <c r="DX471" s="5" t="s">
        <v>160</v>
      </c>
    </row>
    <row r="472" spans="2:128" x14ac:dyDescent="0.3">
      <c r="B472">
        <v>19521592</v>
      </c>
      <c r="C472" t="s">
        <v>753</v>
      </c>
      <c r="D472" t="s">
        <v>417</v>
      </c>
      <c r="E472" t="s">
        <v>411</v>
      </c>
      <c r="F472" t="s">
        <v>296</v>
      </c>
      <c r="G472" t="s">
        <v>25</v>
      </c>
      <c r="H472" t="s">
        <v>159</v>
      </c>
      <c r="I472" t="s">
        <v>29</v>
      </c>
      <c r="J472" s="5">
        <v>187481953.63622171</v>
      </c>
      <c r="K472" s="5">
        <v>18534458.25</v>
      </c>
      <c r="L472" s="5">
        <v>17607735.337499999</v>
      </c>
      <c r="M472" s="5">
        <v>17785591.249999996</v>
      </c>
      <c r="N472" s="5">
        <v>17607735.337499999</v>
      </c>
      <c r="O472" s="5">
        <v>17074167.599999998</v>
      </c>
      <c r="P472" s="5">
        <v>16540599.862500001</v>
      </c>
      <c r="Q472" s="5">
        <v>17429879.425000001</v>
      </c>
      <c r="R472" s="5">
        <v>18141303.074999996</v>
      </c>
      <c r="S472" s="5">
        <v>17963447.162500001</v>
      </c>
      <c r="T472" s="5">
        <v>17963447.162500001</v>
      </c>
      <c r="U472" s="5">
        <v>18141303.074999996</v>
      </c>
      <c r="V472" s="5">
        <v>17785591.249999996</v>
      </c>
      <c r="W472" s="5">
        <v>212575258.78749993</v>
      </c>
      <c r="X472" s="5">
        <v>0</v>
      </c>
      <c r="Y472" s="5">
        <v>690859.22431823774</v>
      </c>
      <c r="Z472" s="5">
        <v>683729.23020126333</v>
      </c>
      <c r="AA472" s="5">
        <v>537486.86343142285</v>
      </c>
      <c r="AB472" s="5">
        <v>586231.66372162709</v>
      </c>
      <c r="AC472" s="5">
        <v>571553.53985494352</v>
      </c>
      <c r="AD472" s="5">
        <v>710365.72728492401</v>
      </c>
      <c r="AE472" s="5">
        <v>598269.13892134407</v>
      </c>
      <c r="AF472" s="5">
        <v>715610.41381648171</v>
      </c>
      <c r="AG472" s="5">
        <v>720720.50871695695</v>
      </c>
      <c r="AH472" s="5">
        <v>611960.29877694696</v>
      </c>
      <c r="AI472" s="5">
        <v>623089.45347582689</v>
      </c>
      <c r="AJ472" s="5">
        <v>7049876.062519975</v>
      </c>
      <c r="AK472" s="5">
        <v>18534458.25</v>
      </c>
      <c r="AL472" s="5">
        <v>18298594.561818235</v>
      </c>
      <c r="AM472" s="5">
        <v>18469320.480201259</v>
      </c>
      <c r="AN472" s="5">
        <v>18145222.200931422</v>
      </c>
      <c r="AO472" s="5">
        <v>17660399.263721626</v>
      </c>
      <c r="AP472" s="5">
        <v>17112153.402354944</v>
      </c>
      <c r="AQ472" s="5">
        <v>18140245.152284924</v>
      </c>
      <c r="AR472" s="5">
        <v>18739572.213921338</v>
      </c>
      <c r="AS472" s="5">
        <v>18679057.576316483</v>
      </c>
      <c r="AT472" s="5">
        <v>18684167.671216957</v>
      </c>
      <c r="AU472" s="5">
        <v>18753263.373776942</v>
      </c>
      <c r="AV472" s="5">
        <v>18408680.703475822</v>
      </c>
      <c r="AW472" s="5">
        <f>SUM(Target_CC[[#This Row],[Target_Jan]:[Target_Des]])</f>
        <v>219625134.85001996</v>
      </c>
      <c r="AX472" s="5">
        <v>0</v>
      </c>
      <c r="AY472" s="5">
        <v>0</v>
      </c>
      <c r="AZ472" s="5">
        <v>0</v>
      </c>
      <c r="BA472" s="5">
        <v>0</v>
      </c>
      <c r="BB472" s="5">
        <v>0</v>
      </c>
      <c r="BC472" s="5">
        <v>0</v>
      </c>
      <c r="BD472" s="5">
        <v>0</v>
      </c>
      <c r="BE472" s="5">
        <v>0</v>
      </c>
      <c r="BF472" s="5">
        <v>0</v>
      </c>
      <c r="BG472" s="5">
        <v>0</v>
      </c>
      <c r="BH472" s="5">
        <v>0</v>
      </c>
      <c r="BI472" s="5">
        <v>0</v>
      </c>
      <c r="BJ472" s="5">
        <f>SUM(Target_CC[[#This Row],[Target_NGTMA_Jan]:[Target_NGTMA_Des]])</f>
        <v>0</v>
      </c>
      <c r="BK472" s="5">
        <v>18789379</v>
      </c>
      <c r="BL472" s="5">
        <v>20105061</v>
      </c>
      <c r="BM472" s="5">
        <v>16558667</v>
      </c>
      <c r="BN472" s="5">
        <f>Target_CC[[#This Row],[Est_Sust_NP Apr]]+Target_CC[[#This Row],[Est_Sust_POTS Apr]]+Target_CC[[#This Row],[BC_Apr]]</f>
        <v>16558667</v>
      </c>
      <c r="BO472" s="5">
        <f>Target_CC[[#This Row],[Est_Sust_NP Mei]]+Target_CC[[#This Row],[Est_Sust_POTS Mei]]+Target_CC[[#This Row],[BC_Mei]]</f>
        <v>16558667</v>
      </c>
      <c r="BP472" s="5">
        <f>Target_CC[[#This Row],[Est_Sust_NP Jun]]+Target_CC[[#This Row],[Est_Sust_POTS Jun]]+Target_CC[[#This Row],[BC_Jun]]</f>
        <v>16558667</v>
      </c>
      <c r="BQ472" s="5">
        <f>Target_CC[[#This Row],[Est_Sust_NP Jul]]+Target_CC[[#This Row],[Est_Sust_POTS Jul]]+Target_CC[[#This Row],[BC_Jul]]</f>
        <v>16558667</v>
      </c>
      <c r="BR472" s="5">
        <f>Target_CC[[#This Row],[Est_Sust_NP Agu]]+Target_CC[[#This Row],[Est_Sust_POTS Agu]]+Target_CC[[#This Row],[BC_Agu]]</f>
        <v>16558667</v>
      </c>
      <c r="BS472" s="5">
        <f>Target_CC[[#This Row],[Est_Sust_NP Sep]]+Target_CC[[#This Row],[Est_Sust_POTS Sep]]+Target_CC[[#This Row],[BC_Sep]]</f>
        <v>16558667</v>
      </c>
      <c r="BT472" s="5">
        <f>Target_CC[[#This Row],[Est_Sust_NP Okt]]+Target_CC[[#This Row],[Est_Sust_POTS Okt]]+Target_CC[[#This Row],[BC_Okt]]</f>
        <v>16558667</v>
      </c>
      <c r="BU472" s="5">
        <f>Target_CC[[#This Row],[Est_Sust_NP Nov]]+Target_CC[[#This Row],[Est_Sust_POTS Nov]]+Target_CC[[#This Row],[BC_Nov]]</f>
        <v>16558667</v>
      </c>
      <c r="BV472" s="5">
        <f>Target_CC[[#This Row],[Est_Sust_NP Des]]+Target_CC[[#This Row],[Est_Sust_POTS Des]]+Target_CC[[#This Row],[BC_Des]]</f>
        <v>16558667</v>
      </c>
      <c r="BW472" s="5">
        <f>SUM(Target_CC[[#This Row],[Real_Jan]:[Real_Des]])</f>
        <v>204481110</v>
      </c>
      <c r="BX472" s="5">
        <v>0</v>
      </c>
      <c r="BY472" s="5">
        <v>0</v>
      </c>
      <c r="BZ472" s="5">
        <v>0</v>
      </c>
      <c r="CA472" s="5">
        <f>Target_CC[[#This Row],[Est_Sust_NP Mar]]*95%</f>
        <v>0</v>
      </c>
      <c r="CB472" s="5">
        <f>Target_CC[[#This Row],[Est_Sust_NP Apr]]</f>
        <v>0</v>
      </c>
      <c r="CC472" s="5">
        <f>Target_CC[[#This Row],[Est_Sust_NP Mei]]</f>
        <v>0</v>
      </c>
      <c r="CD472" s="5">
        <f>Target_CC[[#This Row],[Est_Sust_NP Jun]]</f>
        <v>0</v>
      </c>
      <c r="CE472" s="5">
        <f>Target_CC[[#This Row],[Est_Sust_NP Jul]]</f>
        <v>0</v>
      </c>
      <c r="CF472" s="5">
        <f>Target_CC[[#This Row],[Est_Sust_NP Agu]]</f>
        <v>0</v>
      </c>
      <c r="CG472" s="5">
        <f>Target_CC[[#This Row],[Est_Sust_NP Sep]]</f>
        <v>0</v>
      </c>
      <c r="CH472" s="5">
        <f>Target_CC[[#This Row],[Est_Sust_NP Okt]]</f>
        <v>0</v>
      </c>
      <c r="CI472" s="5">
        <f>Target_CC[[#This Row],[Est_Sust_NP Nov]]</f>
        <v>0</v>
      </c>
      <c r="CJ472" s="5">
        <f>SUM(Target_CC[[#This Row],[Est_Sust_NP Jan]:[Est_Sust_NP Des]])</f>
        <v>0</v>
      </c>
      <c r="CK472" s="5">
        <v>18789379</v>
      </c>
      <c r="CL472" s="5">
        <v>20105061</v>
      </c>
      <c r="CM472" s="5">
        <v>16558667</v>
      </c>
      <c r="CN472" s="5">
        <f>Target_CC[[#This Row],[Est_Sust_POTS Mar]]</f>
        <v>16558667</v>
      </c>
      <c r="CO472" s="5">
        <f>Target_CC[[#This Row],[Est_Sust_POTS Apr]]</f>
        <v>16558667</v>
      </c>
      <c r="CP472" s="5">
        <f>Target_CC[[#This Row],[Est_Sust_POTS Mei]]</f>
        <v>16558667</v>
      </c>
      <c r="CQ472" s="5">
        <f>Target_CC[[#This Row],[Est_Sust_POTS Jun]]</f>
        <v>16558667</v>
      </c>
      <c r="CR472" s="5">
        <f>Target_CC[[#This Row],[Est_Sust_POTS Jul]]</f>
        <v>16558667</v>
      </c>
      <c r="CS472" s="5">
        <f>Target_CC[[#This Row],[Est_Sust_POTS Agu]]</f>
        <v>16558667</v>
      </c>
      <c r="CT472" s="5">
        <f>Target_CC[[#This Row],[Est_Sust_POTS Sep]]</f>
        <v>16558667</v>
      </c>
      <c r="CU472" s="5">
        <f>Target_CC[[#This Row],[Est_Sust_POTS Okt]]</f>
        <v>16558667</v>
      </c>
      <c r="CV472" s="5">
        <f>Target_CC[[#This Row],[Est_Sust_POTS Nov]]</f>
        <v>16558667</v>
      </c>
      <c r="CW472" s="5">
        <f>SUM(Target_CC[[#This Row],[Est_Sust_POTS Jan]:[Est_Sust_POTS Des]])</f>
        <v>204481110</v>
      </c>
      <c r="CX472" s="5"/>
      <c r="CY472" s="5">
        <v>0</v>
      </c>
      <c r="CZ472" s="5">
        <v>0</v>
      </c>
      <c r="DA472" s="5">
        <v>0</v>
      </c>
      <c r="DB472" s="5"/>
      <c r="DC472" s="5"/>
      <c r="DD472" s="5"/>
      <c r="DE472" s="5"/>
      <c r="DF472" s="5"/>
      <c r="DG472" s="5"/>
      <c r="DH472" s="5"/>
      <c r="DI472" s="5"/>
      <c r="DJ472" s="5">
        <f>SUM(Target_CC[[#This Row],[BC_Jan]:[BC_Des]])</f>
        <v>0</v>
      </c>
      <c r="DK472" s="5"/>
      <c r="DL472" s="5"/>
      <c r="DM472" s="5"/>
      <c r="DN472" s="5"/>
      <c r="DO472" s="5"/>
      <c r="DP472" s="5"/>
      <c r="DQ472" s="5"/>
      <c r="DR472" s="5"/>
      <c r="DS472" s="5"/>
      <c r="DT472" s="5"/>
      <c r="DU472" s="5"/>
      <c r="DV472" s="5"/>
      <c r="DW472" s="5"/>
      <c r="DX472" s="5" t="s">
        <v>160</v>
      </c>
    </row>
    <row r="473" spans="2:128" x14ac:dyDescent="0.3">
      <c r="B473">
        <v>3000296015</v>
      </c>
      <c r="C473" t="s">
        <v>754</v>
      </c>
      <c r="D473" t="s">
        <v>375</v>
      </c>
      <c r="E473" t="s">
        <v>376</v>
      </c>
      <c r="F473" t="s">
        <v>309</v>
      </c>
      <c r="G473" t="s">
        <v>25</v>
      </c>
      <c r="H473" t="s">
        <v>159</v>
      </c>
      <c r="I473" t="s">
        <v>29</v>
      </c>
      <c r="J473" s="5">
        <v>238321838.5776788</v>
      </c>
      <c r="K473" s="5">
        <v>17918011.941818181</v>
      </c>
      <c r="L473" s="5">
        <v>18079486.254545454</v>
      </c>
      <c r="M473" s="5">
        <v>17756537.629090909</v>
      </c>
      <c r="N473" s="5">
        <v>17433589.003636364</v>
      </c>
      <c r="O473" s="5">
        <v>17595063.316363636</v>
      </c>
      <c r="P473" s="5">
        <v>17756537.629090909</v>
      </c>
      <c r="Q473" s="5">
        <v>18563909.192727275</v>
      </c>
      <c r="R473" s="5">
        <v>18240960.567272726</v>
      </c>
      <c r="S473" s="5">
        <v>18240960.567272726</v>
      </c>
      <c r="T473" s="5">
        <v>18563909.192727275</v>
      </c>
      <c r="U473" s="5">
        <v>18079486.254545454</v>
      </c>
      <c r="V473" s="5">
        <v>18240960.567272726</v>
      </c>
      <c r="W473" s="5">
        <v>216469412.11636361</v>
      </c>
      <c r="X473" s="5">
        <v>2325498.5441255779</v>
      </c>
      <c r="Y473" s="5">
        <v>2473046.5577835548</v>
      </c>
      <c r="Z473" s="5">
        <v>3253969.9861496962</v>
      </c>
      <c r="AA473" s="5">
        <v>3317596.2711111759</v>
      </c>
      <c r="AB473" s="5">
        <v>4339360.652318012</v>
      </c>
      <c r="AC473" s="5">
        <v>4054499.1633002898</v>
      </c>
      <c r="AD473" s="5">
        <v>3560420.223129876</v>
      </c>
      <c r="AE473" s="5">
        <v>4027583.8022439582</v>
      </c>
      <c r="AF473" s="5">
        <v>3497144.2807951355</v>
      </c>
      <c r="AG473" s="5">
        <v>3680447.911329993</v>
      </c>
      <c r="AH473" s="5">
        <v>4521969.6474298565</v>
      </c>
      <c r="AI473" s="5">
        <v>5364981.2304224055</v>
      </c>
      <c r="AJ473" s="5">
        <v>44416518.27013953</v>
      </c>
      <c r="AK473" s="5">
        <v>20243510.485943761</v>
      </c>
      <c r="AL473" s="5">
        <v>20552532.812329009</v>
      </c>
      <c r="AM473" s="5">
        <v>21010507.615240604</v>
      </c>
      <c r="AN473" s="5">
        <v>20751185.274747539</v>
      </c>
      <c r="AO473" s="5">
        <v>21934423.968681648</v>
      </c>
      <c r="AP473" s="5">
        <v>21811036.7923912</v>
      </c>
      <c r="AQ473" s="5">
        <v>22124329.415857151</v>
      </c>
      <c r="AR473" s="5">
        <v>22268544.369516686</v>
      </c>
      <c r="AS473" s="5">
        <v>21738104.848067861</v>
      </c>
      <c r="AT473" s="5">
        <v>22244357.104057267</v>
      </c>
      <c r="AU473" s="5">
        <v>22601455.901975311</v>
      </c>
      <c r="AV473" s="5">
        <v>23605941.79769513</v>
      </c>
      <c r="AW473" s="5">
        <f>SUM(Target_CC[[#This Row],[Target_Jan]:[Target_Des]])</f>
        <v>260885930.38650316</v>
      </c>
      <c r="AX473" s="5">
        <v>0</v>
      </c>
      <c r="AY473" s="5">
        <v>0</v>
      </c>
      <c r="AZ473" s="5">
        <v>0</v>
      </c>
      <c r="BA473" s="5">
        <v>0</v>
      </c>
      <c r="BB473" s="5">
        <v>0</v>
      </c>
      <c r="BC473" s="5">
        <v>0</v>
      </c>
      <c r="BD473" s="5">
        <v>0</v>
      </c>
      <c r="BE473" s="5">
        <v>0</v>
      </c>
      <c r="BF473" s="5">
        <v>0</v>
      </c>
      <c r="BG473" s="5">
        <v>0</v>
      </c>
      <c r="BH473" s="5">
        <v>0</v>
      </c>
      <c r="BI473" s="5">
        <v>0</v>
      </c>
      <c r="BJ473" s="5">
        <f>SUM(Target_CC[[#This Row],[Target_NGTMA_Jan]:[Target_NGTMA_Des]])</f>
        <v>0</v>
      </c>
      <c r="BK473" s="5">
        <v>18646150</v>
      </c>
      <c r="BL473" s="5">
        <v>18651900</v>
      </c>
      <c r="BM473" s="5">
        <v>18647117</v>
      </c>
      <c r="BN473" s="5">
        <f>Target_CC[[#This Row],[Est_Sust_NP Apr]]+Target_CC[[#This Row],[Est_Sust_POTS Apr]]+Target_CC[[#This Row],[BC_Apr]]</f>
        <v>18094267</v>
      </c>
      <c r="BO473" s="5">
        <f>Target_CC[[#This Row],[Est_Sust_NP Mei]]+Target_CC[[#This Row],[Est_Sust_POTS Mei]]+Target_CC[[#This Row],[BC_Mei]]</f>
        <v>18094267</v>
      </c>
      <c r="BP473" s="5">
        <f>Target_CC[[#This Row],[Est_Sust_NP Jun]]+Target_CC[[#This Row],[Est_Sust_POTS Jun]]+Target_CC[[#This Row],[BC_Jun]]</f>
        <v>18094267</v>
      </c>
      <c r="BQ473" s="5">
        <f>Target_CC[[#This Row],[Est_Sust_NP Jul]]+Target_CC[[#This Row],[Est_Sust_POTS Jul]]+Target_CC[[#This Row],[BC_Jul]]</f>
        <v>18094267</v>
      </c>
      <c r="BR473" s="5">
        <f>Target_CC[[#This Row],[Est_Sust_NP Agu]]+Target_CC[[#This Row],[Est_Sust_POTS Agu]]+Target_CC[[#This Row],[BC_Agu]]</f>
        <v>18094267</v>
      </c>
      <c r="BS473" s="5">
        <f>Target_CC[[#This Row],[Est_Sust_NP Sep]]+Target_CC[[#This Row],[Est_Sust_POTS Sep]]+Target_CC[[#This Row],[BC_Sep]]</f>
        <v>18094267</v>
      </c>
      <c r="BT473" s="5">
        <f>Target_CC[[#This Row],[Est_Sust_NP Okt]]+Target_CC[[#This Row],[Est_Sust_POTS Okt]]+Target_CC[[#This Row],[BC_Okt]]</f>
        <v>18094267</v>
      </c>
      <c r="BU473" s="5">
        <f>Target_CC[[#This Row],[Est_Sust_NP Nov]]+Target_CC[[#This Row],[Est_Sust_POTS Nov]]+Target_CC[[#This Row],[BC_Nov]]</f>
        <v>18094267</v>
      </c>
      <c r="BV473" s="5">
        <f>Target_CC[[#This Row],[Est_Sust_NP Des]]+Target_CC[[#This Row],[Est_Sust_POTS Des]]+Target_CC[[#This Row],[BC_Des]]</f>
        <v>18094267</v>
      </c>
      <c r="BW473" s="5">
        <f>SUM(Target_CC[[#This Row],[Real_Jan]:[Real_Des]])</f>
        <v>218793570</v>
      </c>
      <c r="BX473" s="5">
        <v>15000000</v>
      </c>
      <c r="BY473" s="5">
        <v>15000000</v>
      </c>
      <c r="BZ473" s="5">
        <v>15000000</v>
      </c>
      <c r="CA473" s="5">
        <f>Target_CC[[#This Row],[Est_Sust_NP Mar]]*95%</f>
        <v>14250000</v>
      </c>
      <c r="CB473" s="5">
        <f>Target_CC[[#This Row],[Est_Sust_NP Apr]]</f>
        <v>14250000</v>
      </c>
      <c r="CC473" s="5">
        <f>Target_CC[[#This Row],[Est_Sust_NP Mei]]</f>
        <v>14250000</v>
      </c>
      <c r="CD473" s="5">
        <f>Target_CC[[#This Row],[Est_Sust_NP Jun]]</f>
        <v>14250000</v>
      </c>
      <c r="CE473" s="5">
        <f>Target_CC[[#This Row],[Est_Sust_NP Jul]]</f>
        <v>14250000</v>
      </c>
      <c r="CF473" s="5">
        <f>Target_CC[[#This Row],[Est_Sust_NP Agu]]</f>
        <v>14250000</v>
      </c>
      <c r="CG473" s="5">
        <f>Target_CC[[#This Row],[Est_Sust_NP Sep]]</f>
        <v>14250000</v>
      </c>
      <c r="CH473" s="5">
        <f>Target_CC[[#This Row],[Est_Sust_NP Okt]]</f>
        <v>14250000</v>
      </c>
      <c r="CI473" s="5">
        <f>Target_CC[[#This Row],[Est_Sust_NP Nov]]</f>
        <v>14250000</v>
      </c>
      <c r="CJ473" s="5">
        <f>SUM(Target_CC[[#This Row],[Est_Sust_NP Jan]:[Est_Sust_NP Des]])</f>
        <v>173250000</v>
      </c>
      <c r="CK473" s="5">
        <v>3842300</v>
      </c>
      <c r="CL473" s="5">
        <v>3851050</v>
      </c>
      <c r="CM473" s="5">
        <v>3844267</v>
      </c>
      <c r="CN473" s="5">
        <f>Target_CC[[#This Row],[Est_Sust_POTS Mar]]</f>
        <v>3844267</v>
      </c>
      <c r="CO473" s="5">
        <f>Target_CC[[#This Row],[Est_Sust_POTS Apr]]</f>
        <v>3844267</v>
      </c>
      <c r="CP473" s="5">
        <f>Target_CC[[#This Row],[Est_Sust_POTS Mei]]</f>
        <v>3844267</v>
      </c>
      <c r="CQ473" s="5">
        <f>Target_CC[[#This Row],[Est_Sust_POTS Jun]]</f>
        <v>3844267</v>
      </c>
      <c r="CR473" s="5">
        <f>Target_CC[[#This Row],[Est_Sust_POTS Jul]]</f>
        <v>3844267</v>
      </c>
      <c r="CS473" s="5">
        <f>Target_CC[[#This Row],[Est_Sust_POTS Agu]]</f>
        <v>3844267</v>
      </c>
      <c r="CT473" s="5">
        <f>Target_CC[[#This Row],[Est_Sust_POTS Sep]]</f>
        <v>3844267</v>
      </c>
      <c r="CU473" s="5">
        <f>Target_CC[[#This Row],[Est_Sust_POTS Okt]]</f>
        <v>3844267</v>
      </c>
      <c r="CV473" s="5">
        <f>Target_CC[[#This Row],[Est_Sust_POTS Nov]]</f>
        <v>3844267</v>
      </c>
      <c r="CW473" s="5">
        <f>SUM(Target_CC[[#This Row],[Est_Sust_POTS Jan]:[Est_Sust_POTS Des]])</f>
        <v>46136020</v>
      </c>
      <c r="CX473" s="5"/>
      <c r="CY473" s="5">
        <v>0</v>
      </c>
      <c r="CZ473" s="5">
        <v>0</v>
      </c>
      <c r="DA473" s="5">
        <v>0</v>
      </c>
      <c r="DB473" s="5"/>
      <c r="DC473" s="5"/>
      <c r="DD473" s="5"/>
      <c r="DE473" s="5"/>
      <c r="DF473" s="5"/>
      <c r="DG473" s="5"/>
      <c r="DH473" s="5"/>
      <c r="DI473" s="5"/>
      <c r="DJ473" s="5">
        <f>SUM(Target_CC[[#This Row],[BC_Jan]:[BC_Des]])</f>
        <v>0</v>
      </c>
      <c r="DK473" s="5"/>
      <c r="DL473" s="5"/>
      <c r="DM473" s="5"/>
      <c r="DN473" s="5"/>
      <c r="DO473" s="5"/>
      <c r="DP473" s="5"/>
      <c r="DQ473" s="5"/>
      <c r="DR473" s="5"/>
      <c r="DS473" s="5"/>
      <c r="DT473" s="5"/>
      <c r="DU473" s="5"/>
      <c r="DV473" s="5"/>
      <c r="DW473" s="5"/>
      <c r="DX473" s="5" t="s">
        <v>160</v>
      </c>
    </row>
    <row r="474" spans="2:128" x14ac:dyDescent="0.3">
      <c r="B474">
        <v>559095300</v>
      </c>
      <c r="C474" t="s">
        <v>755</v>
      </c>
      <c r="D474" t="s">
        <v>331</v>
      </c>
      <c r="E474" t="s">
        <v>326</v>
      </c>
      <c r="F474" t="s">
        <v>300</v>
      </c>
      <c r="G474" t="s">
        <v>19</v>
      </c>
      <c r="H474" t="s">
        <v>159</v>
      </c>
      <c r="I474" t="s">
        <v>29</v>
      </c>
      <c r="J474" s="5">
        <v>287703597.57758331</v>
      </c>
      <c r="K474" s="5">
        <v>17989469.017791364</v>
      </c>
      <c r="L474" s="5">
        <v>18303660.925675642</v>
      </c>
      <c r="M474" s="5">
        <v>19568892.46949099</v>
      </c>
      <c r="N474" s="5">
        <v>18387928.749958456</v>
      </c>
      <c r="O474" s="5">
        <v>19319930.455171313</v>
      </c>
      <c r="P474" s="5">
        <v>19062200.393549472</v>
      </c>
      <c r="Q474" s="5">
        <v>19974075.574312251</v>
      </c>
      <c r="R474" s="5">
        <v>20173155.121994298</v>
      </c>
      <c r="S474" s="5">
        <v>19914939.250092998</v>
      </c>
      <c r="T474" s="5">
        <v>20315596.579960071</v>
      </c>
      <c r="U474" s="5">
        <v>20167368.160385143</v>
      </c>
      <c r="V474" s="5">
        <v>19028292.051617991</v>
      </c>
      <c r="W474" s="5">
        <v>232205508.74999997</v>
      </c>
      <c r="X474" s="5">
        <v>2506070.0726477341</v>
      </c>
      <c r="Y474" s="5">
        <v>2549839.3988373042</v>
      </c>
      <c r="Z474" s="5">
        <v>2726095.7910515321</v>
      </c>
      <c r="AA474" s="5">
        <v>2561578.5486873328</v>
      </c>
      <c r="AB474" s="5">
        <v>2691413.4859376014</v>
      </c>
      <c r="AC474" s="5">
        <v>2655509.725042081</v>
      </c>
      <c r="AD474" s="5">
        <v>2782540.8841185276</v>
      </c>
      <c r="AE474" s="5">
        <v>2810274.1816399163</v>
      </c>
      <c r="AF474" s="5">
        <v>2774302.7436717083</v>
      </c>
      <c r="AG474" s="5">
        <v>2830117.3618115657</v>
      </c>
      <c r="AH474" s="5">
        <v>2809468.0138043943</v>
      </c>
      <c r="AI474" s="5">
        <v>2650786.0347072775</v>
      </c>
      <c r="AJ474" s="5">
        <v>32347996.241956979</v>
      </c>
      <c r="AK474" s="5">
        <v>20495539.0904391</v>
      </c>
      <c r="AL474" s="5">
        <v>20853500.324512947</v>
      </c>
      <c r="AM474" s="5">
        <v>22294988.260542523</v>
      </c>
      <c r="AN474" s="5">
        <v>20949507.298645787</v>
      </c>
      <c r="AO474" s="5">
        <v>22011343.941108916</v>
      </c>
      <c r="AP474" s="5">
        <v>21717710.118591554</v>
      </c>
      <c r="AQ474" s="5">
        <v>22756616.458430778</v>
      </c>
      <c r="AR474" s="5">
        <v>22983429.303634215</v>
      </c>
      <c r="AS474" s="5">
        <v>22689241.993764706</v>
      </c>
      <c r="AT474" s="5">
        <v>23145713.941771638</v>
      </c>
      <c r="AU474" s="5">
        <v>22976836.174189538</v>
      </c>
      <c r="AV474" s="5">
        <v>21679078.086325269</v>
      </c>
      <c r="AW474" s="5">
        <f>SUM(Target_CC[[#This Row],[Target_Jan]:[Target_Des]])</f>
        <v>264553504.99195692</v>
      </c>
      <c r="AX474" s="5">
        <v>9777398.6261947434</v>
      </c>
      <c r="AY474" s="5">
        <v>10174119.323391797</v>
      </c>
      <c r="AZ474" s="5">
        <v>10289034.949330807</v>
      </c>
      <c r="BA474" s="5">
        <v>9974899.4857750032</v>
      </c>
      <c r="BB474" s="5">
        <v>10488359.543305274</v>
      </c>
      <c r="BC474" s="5">
        <v>10423112.784169191</v>
      </c>
      <c r="BD474" s="5">
        <v>10763615.883973477</v>
      </c>
      <c r="BE474" s="5">
        <v>10914935.252995767</v>
      </c>
      <c r="BF474" s="5">
        <v>10745262.120155828</v>
      </c>
      <c r="BG474" s="5">
        <v>10927933.782276139</v>
      </c>
      <c r="BH474" s="5">
        <v>11129392.525234064</v>
      </c>
      <c r="BI474" s="5">
        <v>10851023.298882473</v>
      </c>
      <c r="BJ474" s="5">
        <f>SUM(Target_CC[[#This Row],[Target_NGTMA_Jan]:[Target_NGTMA_Des]])</f>
        <v>126459087.57568455</v>
      </c>
      <c r="BK474" s="5">
        <v>19163052</v>
      </c>
      <c r="BL474" s="5">
        <v>19152077</v>
      </c>
      <c r="BM474" s="5">
        <v>19214449</v>
      </c>
      <c r="BN474" s="5">
        <f>Target_CC[[#This Row],[Est_Sust_NP Apr]]+Target_CC[[#This Row],[Est_Sust_POTS Apr]]+Target_CC[[#This Row],[BC_Apr]]</f>
        <v>18232790</v>
      </c>
      <c r="BO474" s="5">
        <f>Target_CC[[#This Row],[Est_Sust_NP Mei]]+Target_CC[[#This Row],[Est_Sust_POTS Mei]]+Target_CC[[#This Row],[BC_Mei]]</f>
        <v>18232790</v>
      </c>
      <c r="BP474" s="5">
        <f>Target_CC[[#This Row],[Est_Sust_NP Jun]]+Target_CC[[#This Row],[Est_Sust_POTS Jun]]+Target_CC[[#This Row],[BC_Jun]]</f>
        <v>18232790</v>
      </c>
      <c r="BQ474" s="5">
        <f>Target_CC[[#This Row],[Est_Sust_NP Jul]]+Target_CC[[#This Row],[Est_Sust_POTS Jul]]+Target_CC[[#This Row],[BC_Jul]]</f>
        <v>18232790</v>
      </c>
      <c r="BR474" s="5">
        <f>Target_CC[[#This Row],[Est_Sust_NP Agu]]+Target_CC[[#This Row],[Est_Sust_POTS Agu]]+Target_CC[[#This Row],[BC_Agu]]</f>
        <v>18232790</v>
      </c>
      <c r="BS474" s="5">
        <f>Target_CC[[#This Row],[Est_Sust_NP Sep]]+Target_CC[[#This Row],[Est_Sust_POTS Sep]]+Target_CC[[#This Row],[BC_Sep]]</f>
        <v>18232790</v>
      </c>
      <c r="BT474" s="5">
        <f>Target_CC[[#This Row],[Est_Sust_NP Okt]]+Target_CC[[#This Row],[Est_Sust_POTS Okt]]+Target_CC[[#This Row],[BC_Okt]]</f>
        <v>18232790</v>
      </c>
      <c r="BU474" s="5">
        <f>Target_CC[[#This Row],[Est_Sust_NP Nov]]+Target_CC[[#This Row],[Est_Sust_POTS Nov]]+Target_CC[[#This Row],[BC_Nov]]</f>
        <v>18232790</v>
      </c>
      <c r="BV474" s="5">
        <f>Target_CC[[#This Row],[Est_Sust_NP Des]]+Target_CC[[#This Row],[Est_Sust_POTS Des]]+Target_CC[[#This Row],[BC_Des]]</f>
        <v>18232790</v>
      </c>
      <c r="BW474" s="5">
        <f>SUM(Target_CC[[#This Row],[Real_Jan]:[Real_Des]])</f>
        <v>221624688</v>
      </c>
      <c r="BX474" s="5">
        <v>17500000</v>
      </c>
      <c r="BY474" s="5">
        <v>17500000</v>
      </c>
      <c r="BZ474" s="5">
        <v>17500000</v>
      </c>
      <c r="CA474" s="5">
        <f>Target_CC[[#This Row],[Est_Sust_NP Mar]]*95%</f>
        <v>16625000</v>
      </c>
      <c r="CB474" s="5">
        <f>Target_CC[[#This Row],[Est_Sust_NP Apr]]</f>
        <v>16625000</v>
      </c>
      <c r="CC474" s="5">
        <f>Target_CC[[#This Row],[Est_Sust_NP Mei]]</f>
        <v>16625000</v>
      </c>
      <c r="CD474" s="5">
        <f>Target_CC[[#This Row],[Est_Sust_NP Jun]]</f>
        <v>16625000</v>
      </c>
      <c r="CE474" s="5">
        <f>Target_CC[[#This Row],[Est_Sust_NP Jul]]</f>
        <v>16625000</v>
      </c>
      <c r="CF474" s="5">
        <f>Target_CC[[#This Row],[Est_Sust_NP Agu]]</f>
        <v>16625000</v>
      </c>
      <c r="CG474" s="5">
        <f>Target_CC[[#This Row],[Est_Sust_NP Sep]]</f>
        <v>16625000</v>
      </c>
      <c r="CH474" s="5">
        <f>Target_CC[[#This Row],[Est_Sust_NP Okt]]</f>
        <v>16625000</v>
      </c>
      <c r="CI474" s="5">
        <f>Target_CC[[#This Row],[Est_Sust_NP Nov]]</f>
        <v>16625000</v>
      </c>
      <c r="CJ474" s="5">
        <f>SUM(Target_CC[[#This Row],[Est_Sust_NP Jan]:[Est_Sust_NP Des]])</f>
        <v>202125000</v>
      </c>
      <c r="CK474" s="5">
        <v>1572025</v>
      </c>
      <c r="CL474" s="5">
        <v>1552097</v>
      </c>
      <c r="CM474" s="5">
        <v>1607790</v>
      </c>
      <c r="CN474" s="5">
        <f>Target_CC[[#This Row],[Est_Sust_POTS Mar]]</f>
        <v>1607790</v>
      </c>
      <c r="CO474" s="5">
        <f>Target_CC[[#This Row],[Est_Sust_POTS Apr]]</f>
        <v>1607790</v>
      </c>
      <c r="CP474" s="5">
        <f>Target_CC[[#This Row],[Est_Sust_POTS Mei]]</f>
        <v>1607790</v>
      </c>
      <c r="CQ474" s="5">
        <f>Target_CC[[#This Row],[Est_Sust_POTS Jun]]</f>
        <v>1607790</v>
      </c>
      <c r="CR474" s="5">
        <f>Target_CC[[#This Row],[Est_Sust_POTS Jul]]</f>
        <v>1607790</v>
      </c>
      <c r="CS474" s="5">
        <f>Target_CC[[#This Row],[Est_Sust_POTS Agu]]</f>
        <v>1607790</v>
      </c>
      <c r="CT474" s="5">
        <f>Target_CC[[#This Row],[Est_Sust_POTS Sep]]</f>
        <v>1607790</v>
      </c>
      <c r="CU474" s="5">
        <f>Target_CC[[#This Row],[Est_Sust_POTS Okt]]</f>
        <v>1607790</v>
      </c>
      <c r="CV474" s="5">
        <f>Target_CC[[#This Row],[Est_Sust_POTS Nov]]</f>
        <v>1607790</v>
      </c>
      <c r="CW474" s="5">
        <f>SUM(Target_CC[[#This Row],[Est_Sust_POTS Jan]:[Est_Sust_POTS Des]])</f>
        <v>19202022</v>
      </c>
      <c r="CX474" s="5"/>
      <c r="CY474" s="5">
        <v>0</v>
      </c>
      <c r="CZ474" s="5">
        <v>0</v>
      </c>
      <c r="DA474" s="5">
        <v>0</v>
      </c>
      <c r="DB474" s="5"/>
      <c r="DC474" s="5"/>
      <c r="DD474" s="5"/>
      <c r="DE474" s="5"/>
      <c r="DF474" s="5"/>
      <c r="DG474" s="5"/>
      <c r="DH474" s="5"/>
      <c r="DI474" s="5"/>
      <c r="DJ474" s="5">
        <f>SUM(Target_CC[[#This Row],[BC_Jan]:[BC_Des]])</f>
        <v>0</v>
      </c>
      <c r="DK474" s="5"/>
      <c r="DL474" s="5"/>
      <c r="DM474" s="5"/>
      <c r="DN474" s="5"/>
      <c r="DO474" s="5"/>
      <c r="DP474" s="5"/>
      <c r="DQ474" s="5"/>
      <c r="DR474" s="5"/>
      <c r="DS474" s="5"/>
      <c r="DT474" s="5"/>
      <c r="DU474" s="5"/>
      <c r="DV474" s="5"/>
      <c r="DW474" s="5"/>
      <c r="DX474" s="5" t="s">
        <v>160</v>
      </c>
    </row>
    <row r="475" spans="2:128" x14ac:dyDescent="0.3">
      <c r="B475">
        <v>19053381</v>
      </c>
      <c r="C475" t="s">
        <v>756</v>
      </c>
      <c r="D475" t="s">
        <v>331</v>
      </c>
      <c r="E475" t="s">
        <v>318</v>
      </c>
      <c r="F475" t="s">
        <v>296</v>
      </c>
      <c r="G475" t="s">
        <v>25</v>
      </c>
      <c r="H475" t="s">
        <v>159</v>
      </c>
      <c r="I475" t="s">
        <v>29</v>
      </c>
      <c r="J475" s="5">
        <v>71308549.491814673</v>
      </c>
      <c r="K475" s="5">
        <v>21570132.807500001</v>
      </c>
      <c r="L475" s="5">
        <v>21275186.812500007</v>
      </c>
      <c r="M475" s="5">
        <v>21326127.807500001</v>
      </c>
      <c r="N475" s="5">
        <v>21247146.042500004</v>
      </c>
      <c r="O475" s="5">
        <v>21052261.9025</v>
      </c>
      <c r="P475" s="5">
        <v>20913459.302499998</v>
      </c>
      <c r="Q475" s="5">
        <v>21231256.010000002</v>
      </c>
      <c r="R475" s="5">
        <v>21456050.567499995</v>
      </c>
      <c r="S475" s="5">
        <v>21398099.379999999</v>
      </c>
      <c r="T475" s="5">
        <v>21405109.572500002</v>
      </c>
      <c r="U475" s="5">
        <v>21449040.374999996</v>
      </c>
      <c r="V475" s="5">
        <v>21340148.192499999</v>
      </c>
      <c r="W475" s="5">
        <v>255664018.77249998</v>
      </c>
      <c r="X475" s="5">
        <v>0</v>
      </c>
      <c r="Y475" s="5">
        <v>690859.22431823774</v>
      </c>
      <c r="Z475" s="5">
        <v>683729.23020126333</v>
      </c>
      <c r="AA475" s="5">
        <v>537486.86343142285</v>
      </c>
      <c r="AB475" s="5">
        <v>586231.66372162709</v>
      </c>
      <c r="AC475" s="5">
        <v>571553.53985494352</v>
      </c>
      <c r="AD475" s="5">
        <v>710365.72728492401</v>
      </c>
      <c r="AE475" s="5">
        <v>598269.13892134407</v>
      </c>
      <c r="AF475" s="5">
        <v>715610.41381648171</v>
      </c>
      <c r="AG475" s="5">
        <v>720720.50871695695</v>
      </c>
      <c r="AH475" s="5">
        <v>611960.29877694696</v>
      </c>
      <c r="AI475" s="5">
        <v>623089.45347582689</v>
      </c>
      <c r="AJ475" s="5">
        <v>7049876.062519975</v>
      </c>
      <c r="AK475" s="5">
        <v>21570132.807500001</v>
      </c>
      <c r="AL475" s="5">
        <v>21966046.036818244</v>
      </c>
      <c r="AM475" s="5">
        <v>22009857.037701264</v>
      </c>
      <c r="AN475" s="5">
        <v>21784632.905931428</v>
      </c>
      <c r="AO475" s="5">
        <v>21638493.566221628</v>
      </c>
      <c r="AP475" s="5">
        <v>21485012.842354942</v>
      </c>
      <c r="AQ475" s="5">
        <v>21941621.737284925</v>
      </c>
      <c r="AR475" s="5">
        <v>22054319.706421338</v>
      </c>
      <c r="AS475" s="5">
        <v>22113709.793816481</v>
      </c>
      <c r="AT475" s="5">
        <v>22125830.081216957</v>
      </c>
      <c r="AU475" s="5">
        <v>22061000.673776943</v>
      </c>
      <c r="AV475" s="5">
        <v>21963237.645975824</v>
      </c>
      <c r="AW475" s="5">
        <f>SUM(Target_CC[[#This Row],[Target_Jan]:[Target_Des]])</f>
        <v>262713894.83501998</v>
      </c>
      <c r="AX475" s="5">
        <v>0</v>
      </c>
      <c r="AY475" s="5">
        <v>0</v>
      </c>
      <c r="AZ475" s="5">
        <v>0</v>
      </c>
      <c r="BA475" s="5">
        <v>0</v>
      </c>
      <c r="BB475" s="5">
        <v>0</v>
      </c>
      <c r="BC475" s="5">
        <v>0</v>
      </c>
      <c r="BD475" s="5">
        <v>0</v>
      </c>
      <c r="BE475" s="5">
        <v>0</v>
      </c>
      <c r="BF475" s="5">
        <v>0</v>
      </c>
      <c r="BG475" s="5">
        <v>0</v>
      </c>
      <c r="BH475" s="5">
        <v>0</v>
      </c>
      <c r="BI475" s="5">
        <v>0</v>
      </c>
      <c r="BJ475" s="5">
        <f>SUM(Target_CC[[#This Row],[Target_NGTMA_Jan]:[Target_NGTMA_Des]])</f>
        <v>0</v>
      </c>
      <c r="BK475" s="5">
        <v>19325149</v>
      </c>
      <c r="BL475" s="5">
        <v>19109310</v>
      </c>
      <c r="BM475" s="5">
        <v>19155267</v>
      </c>
      <c r="BN475" s="5">
        <f>Target_CC[[#This Row],[Est_Sust_NP Apr]]+Target_CC[[#This Row],[Est_Sust_POTS Apr]]+Target_CC[[#This Row],[BC_Apr]]</f>
        <v>19459791</v>
      </c>
      <c r="BO475" s="5">
        <f>Target_CC[[#This Row],[Est_Sust_NP Mei]]+Target_CC[[#This Row],[Est_Sust_POTS Mei]]+Target_CC[[#This Row],[BC_Mei]]</f>
        <v>19459791</v>
      </c>
      <c r="BP475" s="5">
        <f>Target_CC[[#This Row],[Est_Sust_NP Jun]]+Target_CC[[#This Row],[Est_Sust_POTS Jun]]+Target_CC[[#This Row],[BC_Jun]]</f>
        <v>19459791</v>
      </c>
      <c r="BQ475" s="5">
        <f>Target_CC[[#This Row],[Est_Sust_NP Jul]]+Target_CC[[#This Row],[Est_Sust_POTS Jul]]+Target_CC[[#This Row],[BC_Jul]]</f>
        <v>19459791</v>
      </c>
      <c r="BR475" s="5">
        <f>Target_CC[[#This Row],[Est_Sust_NP Agu]]+Target_CC[[#This Row],[Est_Sust_POTS Agu]]+Target_CC[[#This Row],[BC_Agu]]</f>
        <v>19459791</v>
      </c>
      <c r="BS475" s="5">
        <f>Target_CC[[#This Row],[Est_Sust_NP Sep]]+Target_CC[[#This Row],[Est_Sust_POTS Sep]]+Target_CC[[#This Row],[BC_Sep]]</f>
        <v>19459791</v>
      </c>
      <c r="BT475" s="5">
        <f>Target_CC[[#This Row],[Est_Sust_NP Okt]]+Target_CC[[#This Row],[Est_Sust_POTS Okt]]+Target_CC[[#This Row],[BC_Okt]]</f>
        <v>19459791</v>
      </c>
      <c r="BU475" s="5">
        <f>Target_CC[[#This Row],[Est_Sust_NP Nov]]+Target_CC[[#This Row],[Est_Sust_POTS Nov]]+Target_CC[[#This Row],[BC_Nov]]</f>
        <v>19459791</v>
      </c>
      <c r="BV475" s="5">
        <f>Target_CC[[#This Row],[Est_Sust_NP Des]]+Target_CC[[#This Row],[Est_Sust_POTS Des]]+Target_CC[[#This Row],[BC_Des]]</f>
        <v>19459791</v>
      </c>
      <c r="BW475" s="5">
        <f>SUM(Target_CC[[#This Row],[Real_Jan]:[Real_Des]])</f>
        <v>232727845</v>
      </c>
      <c r="BX475" s="5">
        <v>0</v>
      </c>
      <c r="BY475" s="5">
        <v>0</v>
      </c>
      <c r="BZ475" s="5">
        <v>0</v>
      </c>
      <c r="CA475" s="5">
        <f>Target_CC[[#This Row],[Est_Sust_NP Mar]]*95%</f>
        <v>0</v>
      </c>
      <c r="CB475" s="5">
        <f>Target_CC[[#This Row],[Est_Sust_NP Apr]]</f>
        <v>0</v>
      </c>
      <c r="CC475" s="5">
        <f>Target_CC[[#This Row],[Est_Sust_NP Mei]]</f>
        <v>0</v>
      </c>
      <c r="CD475" s="5">
        <f>Target_CC[[#This Row],[Est_Sust_NP Jun]]</f>
        <v>0</v>
      </c>
      <c r="CE475" s="5">
        <f>Target_CC[[#This Row],[Est_Sust_NP Jul]]</f>
        <v>0</v>
      </c>
      <c r="CF475" s="5">
        <f>Target_CC[[#This Row],[Est_Sust_NP Agu]]</f>
        <v>0</v>
      </c>
      <c r="CG475" s="5">
        <f>Target_CC[[#This Row],[Est_Sust_NP Sep]]</f>
        <v>0</v>
      </c>
      <c r="CH475" s="5">
        <f>Target_CC[[#This Row],[Est_Sust_NP Okt]]</f>
        <v>0</v>
      </c>
      <c r="CI475" s="5">
        <f>Target_CC[[#This Row],[Est_Sust_NP Nov]]</f>
        <v>0</v>
      </c>
      <c r="CJ475" s="5">
        <f>SUM(Target_CC[[#This Row],[Est_Sust_NP Jan]:[Est_Sust_NP Des]])</f>
        <v>0</v>
      </c>
      <c r="CK475" s="5">
        <v>19663095</v>
      </c>
      <c r="CL475" s="5">
        <v>19505459</v>
      </c>
      <c r="CM475" s="5">
        <v>19459791</v>
      </c>
      <c r="CN475" s="5">
        <f>Target_CC[[#This Row],[Est_Sust_POTS Mar]]</f>
        <v>19459791</v>
      </c>
      <c r="CO475" s="5">
        <f>Target_CC[[#This Row],[Est_Sust_POTS Apr]]</f>
        <v>19459791</v>
      </c>
      <c r="CP475" s="5">
        <f>Target_CC[[#This Row],[Est_Sust_POTS Mei]]</f>
        <v>19459791</v>
      </c>
      <c r="CQ475" s="5">
        <f>Target_CC[[#This Row],[Est_Sust_POTS Jun]]</f>
        <v>19459791</v>
      </c>
      <c r="CR475" s="5">
        <f>Target_CC[[#This Row],[Est_Sust_POTS Jul]]</f>
        <v>19459791</v>
      </c>
      <c r="CS475" s="5">
        <f>Target_CC[[#This Row],[Est_Sust_POTS Agu]]</f>
        <v>19459791</v>
      </c>
      <c r="CT475" s="5">
        <f>Target_CC[[#This Row],[Est_Sust_POTS Sep]]</f>
        <v>19459791</v>
      </c>
      <c r="CU475" s="5">
        <f>Target_CC[[#This Row],[Est_Sust_POTS Okt]]</f>
        <v>19459791</v>
      </c>
      <c r="CV475" s="5">
        <f>Target_CC[[#This Row],[Est_Sust_POTS Nov]]</f>
        <v>19459791</v>
      </c>
      <c r="CW475" s="5">
        <f>SUM(Target_CC[[#This Row],[Est_Sust_POTS Jan]:[Est_Sust_POTS Des]])</f>
        <v>233766464</v>
      </c>
      <c r="CX475" s="5"/>
      <c r="CY475" s="5">
        <v>0</v>
      </c>
      <c r="CZ475" s="5">
        <v>0</v>
      </c>
      <c r="DA475" s="5">
        <v>0</v>
      </c>
      <c r="DB475" s="5"/>
      <c r="DC475" s="5"/>
      <c r="DD475" s="5"/>
      <c r="DE475" s="5"/>
      <c r="DF475" s="5"/>
      <c r="DG475" s="5"/>
      <c r="DH475" s="5"/>
      <c r="DI475" s="5"/>
      <c r="DJ475" s="5">
        <f>SUM(Target_CC[[#This Row],[BC_Jan]:[BC_Des]])</f>
        <v>0</v>
      </c>
      <c r="DK475" s="5"/>
      <c r="DL475" s="5"/>
      <c r="DM475" s="5"/>
      <c r="DN475" s="5"/>
      <c r="DO475" s="5"/>
      <c r="DP475" s="5"/>
      <c r="DQ475" s="5"/>
      <c r="DR475" s="5"/>
      <c r="DS475" s="5"/>
      <c r="DT475" s="5"/>
      <c r="DU475" s="5"/>
      <c r="DV475" s="5"/>
      <c r="DW475" s="5"/>
      <c r="DX475" s="5" t="s">
        <v>160</v>
      </c>
    </row>
    <row r="476" spans="2:128" x14ac:dyDescent="0.3">
      <c r="B476">
        <v>10306600</v>
      </c>
      <c r="C476" t="s">
        <v>757</v>
      </c>
      <c r="D476" t="s">
        <v>331</v>
      </c>
      <c r="E476" t="s">
        <v>334</v>
      </c>
      <c r="F476" t="s">
        <v>296</v>
      </c>
      <c r="G476" t="s">
        <v>22</v>
      </c>
      <c r="H476" t="s">
        <v>159</v>
      </c>
      <c r="I476" t="s">
        <v>29</v>
      </c>
      <c r="J476" s="5">
        <v>429430729.02780557</v>
      </c>
      <c r="K476" s="5">
        <v>30266162.623</v>
      </c>
      <c r="L476" s="5">
        <v>29388619.412500001</v>
      </c>
      <c r="M476" s="5">
        <v>29499985.623</v>
      </c>
      <c r="N476" s="5">
        <v>29106216.104500003</v>
      </c>
      <c r="O476" s="5">
        <v>28348512.510999996</v>
      </c>
      <c r="P476" s="5">
        <v>28155615.533500001</v>
      </c>
      <c r="Q476" s="5">
        <v>29347854.028999999</v>
      </c>
      <c r="R476" s="5">
        <v>30005121.352000002</v>
      </c>
      <c r="S476" s="5">
        <v>29823154.314499997</v>
      </c>
      <c r="T476" s="5">
        <v>29893755.141499996</v>
      </c>
      <c r="U476" s="5">
        <v>29934520.524999999</v>
      </c>
      <c r="V476" s="5">
        <v>29641187.276999999</v>
      </c>
      <c r="W476" s="5">
        <v>353410704.4465</v>
      </c>
      <c r="X476" s="5">
        <v>0</v>
      </c>
      <c r="Y476" s="5">
        <v>690859.22431823774</v>
      </c>
      <c r="Z476" s="5">
        <v>683729.23020126333</v>
      </c>
      <c r="AA476" s="5">
        <v>537486.86343142285</v>
      </c>
      <c r="AB476" s="5">
        <v>586231.66372162709</v>
      </c>
      <c r="AC476" s="5">
        <v>571553.53985494352</v>
      </c>
      <c r="AD476" s="5">
        <v>710365.72728492401</v>
      </c>
      <c r="AE476" s="5">
        <v>598269.13892134407</v>
      </c>
      <c r="AF476" s="5">
        <v>715610.41381648171</v>
      </c>
      <c r="AG476" s="5">
        <v>720720.50871695695</v>
      </c>
      <c r="AH476" s="5">
        <v>611960.29877694696</v>
      </c>
      <c r="AI476" s="5">
        <v>623089.45347582689</v>
      </c>
      <c r="AJ476" s="5">
        <v>7049876.062519975</v>
      </c>
      <c r="AK476" s="5">
        <v>30266162.623</v>
      </c>
      <c r="AL476" s="5">
        <v>30079478.636818238</v>
      </c>
      <c r="AM476" s="5">
        <v>30183714.853201263</v>
      </c>
      <c r="AN476" s="5">
        <v>29643702.967931427</v>
      </c>
      <c r="AO476" s="5">
        <v>28934744.174721625</v>
      </c>
      <c r="AP476" s="5">
        <v>28727169.073354945</v>
      </c>
      <c r="AQ476" s="5">
        <v>30058219.756284922</v>
      </c>
      <c r="AR476" s="5">
        <v>30603390.490921345</v>
      </c>
      <c r="AS476" s="5">
        <v>30538764.728316478</v>
      </c>
      <c r="AT476" s="5">
        <v>30614475.650216952</v>
      </c>
      <c r="AU476" s="5">
        <v>30546480.823776945</v>
      </c>
      <c r="AV476" s="5">
        <v>30264276.730475824</v>
      </c>
      <c r="AW476" s="5">
        <f>SUM(Target_CC[[#This Row],[Target_Jan]:[Target_Des]])</f>
        <v>360460580.50901997</v>
      </c>
      <c r="AX476" s="5">
        <v>0</v>
      </c>
      <c r="AY476" s="5">
        <v>0</v>
      </c>
      <c r="AZ476" s="5">
        <v>0</v>
      </c>
      <c r="BA476" s="5">
        <v>0</v>
      </c>
      <c r="BB476" s="5">
        <v>0</v>
      </c>
      <c r="BC476" s="5">
        <v>0</v>
      </c>
      <c r="BD476" s="5">
        <v>0</v>
      </c>
      <c r="BE476" s="5">
        <v>0</v>
      </c>
      <c r="BF476" s="5">
        <v>0</v>
      </c>
      <c r="BG476" s="5">
        <v>0</v>
      </c>
      <c r="BH476" s="5">
        <v>0</v>
      </c>
      <c r="BI476" s="5">
        <v>0</v>
      </c>
      <c r="BJ476" s="5">
        <f>SUM(Target_CC[[#This Row],[Target_NGTMA_Jan]:[Target_NGTMA_Des]])</f>
        <v>0</v>
      </c>
      <c r="BK476" s="5">
        <v>18451238</v>
      </c>
      <c r="BL476" s="5">
        <v>18470849</v>
      </c>
      <c r="BM476" s="5">
        <v>18592887</v>
      </c>
      <c r="BN476" s="5">
        <f>Target_CC[[#This Row],[Est_Sust_NP Apr]]+Target_CC[[#This Row],[Est_Sust_POTS Apr]]+Target_CC[[#This Row],[BC_Apr]]</f>
        <v>20708684</v>
      </c>
      <c r="BO476" s="5">
        <f>Target_CC[[#This Row],[Est_Sust_NP Mei]]+Target_CC[[#This Row],[Est_Sust_POTS Mei]]+Target_CC[[#This Row],[BC_Mei]]</f>
        <v>20708684</v>
      </c>
      <c r="BP476" s="5">
        <f>Target_CC[[#This Row],[Est_Sust_NP Jun]]+Target_CC[[#This Row],[Est_Sust_POTS Jun]]+Target_CC[[#This Row],[BC_Jun]]</f>
        <v>20708684</v>
      </c>
      <c r="BQ476" s="5">
        <f>Target_CC[[#This Row],[Est_Sust_NP Jul]]+Target_CC[[#This Row],[Est_Sust_POTS Jul]]+Target_CC[[#This Row],[BC_Jul]]</f>
        <v>20708684</v>
      </c>
      <c r="BR476" s="5">
        <f>Target_CC[[#This Row],[Est_Sust_NP Agu]]+Target_CC[[#This Row],[Est_Sust_POTS Agu]]+Target_CC[[#This Row],[BC_Agu]]</f>
        <v>20708684</v>
      </c>
      <c r="BS476" s="5">
        <f>Target_CC[[#This Row],[Est_Sust_NP Sep]]+Target_CC[[#This Row],[Est_Sust_POTS Sep]]+Target_CC[[#This Row],[BC_Sep]]</f>
        <v>20708684</v>
      </c>
      <c r="BT476" s="5">
        <f>Target_CC[[#This Row],[Est_Sust_NP Okt]]+Target_CC[[#This Row],[Est_Sust_POTS Okt]]+Target_CC[[#This Row],[BC_Okt]]</f>
        <v>20708684</v>
      </c>
      <c r="BU476" s="5">
        <f>Target_CC[[#This Row],[Est_Sust_NP Nov]]+Target_CC[[#This Row],[Est_Sust_POTS Nov]]+Target_CC[[#This Row],[BC_Nov]]</f>
        <v>20708684</v>
      </c>
      <c r="BV476" s="5">
        <f>Target_CC[[#This Row],[Est_Sust_NP Des]]+Target_CC[[#This Row],[Est_Sust_POTS Des]]+Target_CC[[#This Row],[BC_Des]]</f>
        <v>20708684</v>
      </c>
      <c r="BW476" s="5">
        <f>SUM(Target_CC[[#This Row],[Real_Jan]:[Real_Des]])</f>
        <v>241893130</v>
      </c>
      <c r="BX476" s="5">
        <v>0</v>
      </c>
      <c r="BY476" s="5">
        <v>0</v>
      </c>
      <c r="BZ476" s="5">
        <v>0</v>
      </c>
      <c r="CA476" s="5">
        <f>Target_CC[[#This Row],[Est_Sust_NP Mar]]*95%</f>
        <v>0</v>
      </c>
      <c r="CB476" s="5">
        <f>Target_CC[[#This Row],[Est_Sust_NP Apr]]</f>
        <v>0</v>
      </c>
      <c r="CC476" s="5">
        <f>Target_CC[[#This Row],[Est_Sust_NP Mei]]</f>
        <v>0</v>
      </c>
      <c r="CD476" s="5">
        <f>Target_CC[[#This Row],[Est_Sust_NP Jun]]</f>
        <v>0</v>
      </c>
      <c r="CE476" s="5">
        <f>Target_CC[[#This Row],[Est_Sust_NP Jul]]</f>
        <v>0</v>
      </c>
      <c r="CF476" s="5">
        <f>Target_CC[[#This Row],[Est_Sust_NP Agu]]</f>
        <v>0</v>
      </c>
      <c r="CG476" s="5">
        <f>Target_CC[[#This Row],[Est_Sust_NP Sep]]</f>
        <v>0</v>
      </c>
      <c r="CH476" s="5">
        <f>Target_CC[[#This Row],[Est_Sust_NP Okt]]</f>
        <v>0</v>
      </c>
      <c r="CI476" s="5">
        <f>Target_CC[[#This Row],[Est_Sust_NP Nov]]</f>
        <v>0</v>
      </c>
      <c r="CJ476" s="5">
        <f>SUM(Target_CC[[#This Row],[Est_Sust_NP Jan]:[Est_Sust_NP Des]])</f>
        <v>0</v>
      </c>
      <c r="CK476" s="5">
        <v>20808520</v>
      </c>
      <c r="CL476" s="5">
        <v>20510670</v>
      </c>
      <c r="CM476" s="5">
        <v>20708684</v>
      </c>
      <c r="CN476" s="5">
        <f>Target_CC[[#This Row],[Est_Sust_POTS Mar]]</f>
        <v>20708684</v>
      </c>
      <c r="CO476" s="5">
        <f>Target_CC[[#This Row],[Est_Sust_POTS Apr]]</f>
        <v>20708684</v>
      </c>
      <c r="CP476" s="5">
        <f>Target_CC[[#This Row],[Est_Sust_POTS Mei]]</f>
        <v>20708684</v>
      </c>
      <c r="CQ476" s="5">
        <f>Target_CC[[#This Row],[Est_Sust_POTS Jun]]</f>
        <v>20708684</v>
      </c>
      <c r="CR476" s="5">
        <f>Target_CC[[#This Row],[Est_Sust_POTS Jul]]</f>
        <v>20708684</v>
      </c>
      <c r="CS476" s="5">
        <f>Target_CC[[#This Row],[Est_Sust_POTS Agu]]</f>
        <v>20708684</v>
      </c>
      <c r="CT476" s="5">
        <f>Target_CC[[#This Row],[Est_Sust_POTS Sep]]</f>
        <v>20708684</v>
      </c>
      <c r="CU476" s="5">
        <f>Target_CC[[#This Row],[Est_Sust_POTS Okt]]</f>
        <v>20708684</v>
      </c>
      <c r="CV476" s="5">
        <f>Target_CC[[#This Row],[Est_Sust_POTS Nov]]</f>
        <v>20708684</v>
      </c>
      <c r="CW476" s="5">
        <f>SUM(Target_CC[[#This Row],[Est_Sust_POTS Jan]:[Est_Sust_POTS Des]])</f>
        <v>248406030</v>
      </c>
      <c r="CX476" s="5"/>
      <c r="CY476" s="5">
        <v>0</v>
      </c>
      <c r="CZ476" s="5">
        <v>0</v>
      </c>
      <c r="DA476" s="5">
        <v>0</v>
      </c>
      <c r="DB476" s="5"/>
      <c r="DC476" s="5"/>
      <c r="DD476" s="5"/>
      <c r="DE476" s="5"/>
      <c r="DF476" s="5"/>
      <c r="DG476" s="5"/>
      <c r="DH476" s="5"/>
      <c r="DI476" s="5"/>
      <c r="DJ476" s="5">
        <f>SUM(Target_CC[[#This Row],[BC_Jan]:[BC_Des]])</f>
        <v>0</v>
      </c>
      <c r="DK476" s="5"/>
      <c r="DL476" s="5"/>
      <c r="DM476" s="5"/>
      <c r="DN476" s="5"/>
      <c r="DO476" s="5"/>
      <c r="DP476" s="5"/>
      <c r="DQ476" s="5"/>
      <c r="DR476" s="5"/>
      <c r="DS476" s="5"/>
      <c r="DT476" s="5"/>
      <c r="DU476" s="5"/>
      <c r="DV476" s="5"/>
      <c r="DW476" s="5"/>
      <c r="DX476" s="5" t="s">
        <v>160</v>
      </c>
    </row>
    <row r="477" spans="2:128" x14ac:dyDescent="0.3">
      <c r="B477">
        <v>2000224</v>
      </c>
      <c r="C477" t="s">
        <v>758</v>
      </c>
      <c r="D477" t="s">
        <v>470</v>
      </c>
      <c r="E477" t="s">
        <v>318</v>
      </c>
      <c r="F477" t="s">
        <v>309</v>
      </c>
      <c r="G477" t="s">
        <v>19</v>
      </c>
      <c r="H477" t="s">
        <v>159</v>
      </c>
      <c r="I477" t="s">
        <v>29</v>
      </c>
      <c r="J477" s="5">
        <v>281836273.36285394</v>
      </c>
      <c r="K477" s="5">
        <v>20470685.911363635</v>
      </c>
      <c r="L477" s="5">
        <v>20480453.59090909</v>
      </c>
      <c r="M477" s="5">
        <v>20460918.231818181</v>
      </c>
      <c r="N477" s="5">
        <v>20441382.872727271</v>
      </c>
      <c r="O477" s="5">
        <v>20451150.552272726</v>
      </c>
      <c r="P477" s="5">
        <v>20460918.231818181</v>
      </c>
      <c r="Q477" s="5">
        <v>20509756.629545454</v>
      </c>
      <c r="R477" s="5">
        <v>20490221.270454545</v>
      </c>
      <c r="S477" s="5">
        <v>20490221.270454545</v>
      </c>
      <c r="T477" s="5">
        <v>20509756.629545454</v>
      </c>
      <c r="U477" s="5">
        <v>20480453.59090909</v>
      </c>
      <c r="V477" s="5">
        <v>20490221.270454545</v>
      </c>
      <c r="W477" s="5">
        <v>245736140.05227277</v>
      </c>
      <c r="X477" s="5">
        <v>2639906.628579055</v>
      </c>
      <c r="Y477" s="5">
        <v>2807403.1769098681</v>
      </c>
      <c r="Z477" s="5">
        <v>3693907.6815736783</v>
      </c>
      <c r="AA477" s="5">
        <v>3766136.2589021698</v>
      </c>
      <c r="AB477" s="5">
        <v>4926043.4837885024</v>
      </c>
      <c r="AC477" s="5">
        <v>4602668.6380013796</v>
      </c>
      <c r="AD477" s="5">
        <v>4041790.0803725105</v>
      </c>
      <c r="AE477" s="5">
        <v>4572114.3122449964</v>
      </c>
      <c r="AF477" s="5">
        <v>3969959.2120965305</v>
      </c>
      <c r="AG477" s="5">
        <v>4178045.5471810936</v>
      </c>
      <c r="AH477" s="5">
        <v>5133341.2685373565</v>
      </c>
      <c r="AI477" s="5">
        <v>6090328.264522668</v>
      </c>
      <c r="AJ477" s="5">
        <v>50421644.552709803</v>
      </c>
      <c r="AK477" s="5">
        <v>23110592.539942689</v>
      </c>
      <c r="AL477" s="5">
        <v>23287856.767818958</v>
      </c>
      <c r="AM477" s="5">
        <v>24154825.913391858</v>
      </c>
      <c r="AN477" s="5">
        <v>24207519.131629441</v>
      </c>
      <c r="AO477" s="5">
        <v>25377194.036061227</v>
      </c>
      <c r="AP477" s="5">
        <v>25063586.869819559</v>
      </c>
      <c r="AQ477" s="5">
        <v>24551546.709917963</v>
      </c>
      <c r="AR477" s="5">
        <v>25062335.582699541</v>
      </c>
      <c r="AS477" s="5">
        <v>24460180.482551076</v>
      </c>
      <c r="AT477" s="5">
        <v>24687802.176726546</v>
      </c>
      <c r="AU477" s="5">
        <v>25613794.859446447</v>
      </c>
      <c r="AV477" s="5">
        <v>26580549.534977213</v>
      </c>
      <c r="AW477" s="5">
        <f>SUM(Target_CC[[#This Row],[Target_Jan]:[Target_Des]])</f>
        <v>296157784.6049825</v>
      </c>
      <c r="AX477" s="5">
        <v>0</v>
      </c>
      <c r="AY477" s="5">
        <v>0</v>
      </c>
      <c r="AZ477" s="5">
        <v>0</v>
      </c>
      <c r="BA477" s="5">
        <v>0</v>
      </c>
      <c r="BB477" s="5">
        <v>0</v>
      </c>
      <c r="BC477" s="5">
        <v>0</v>
      </c>
      <c r="BD477" s="5">
        <v>0</v>
      </c>
      <c r="BE477" s="5">
        <v>0</v>
      </c>
      <c r="BF477" s="5">
        <v>0</v>
      </c>
      <c r="BG477" s="5">
        <v>0</v>
      </c>
      <c r="BH477" s="5">
        <v>0</v>
      </c>
      <c r="BI477" s="5">
        <v>0</v>
      </c>
      <c r="BJ477" s="5">
        <f>SUM(Target_CC[[#This Row],[Target_NGTMA_Jan]:[Target_NGTMA_Des]])</f>
        <v>0</v>
      </c>
      <c r="BK477" s="5">
        <v>20753528</v>
      </c>
      <c r="BL477" s="5">
        <v>20904845</v>
      </c>
      <c r="BM477" s="5">
        <v>20813154</v>
      </c>
      <c r="BN477" s="5">
        <f>Target_CC[[#This Row],[Est_Sust_NP Apr]]+Target_CC[[#This Row],[Est_Sust_POTS Apr]]+Target_CC[[#This Row],[BC_Apr]]</f>
        <v>19979490</v>
      </c>
      <c r="BO477" s="5">
        <f>Target_CC[[#This Row],[Est_Sust_NP Mei]]+Target_CC[[#This Row],[Est_Sust_POTS Mei]]+Target_CC[[#This Row],[BC_Mei]]</f>
        <v>19979490</v>
      </c>
      <c r="BP477" s="5">
        <f>Target_CC[[#This Row],[Est_Sust_NP Jun]]+Target_CC[[#This Row],[Est_Sust_POTS Jun]]+Target_CC[[#This Row],[BC_Jun]]</f>
        <v>19979490</v>
      </c>
      <c r="BQ477" s="5">
        <f>Target_CC[[#This Row],[Est_Sust_NP Jul]]+Target_CC[[#This Row],[Est_Sust_POTS Jul]]+Target_CC[[#This Row],[BC_Jul]]</f>
        <v>19979490</v>
      </c>
      <c r="BR477" s="5">
        <f>Target_CC[[#This Row],[Est_Sust_NP Agu]]+Target_CC[[#This Row],[Est_Sust_POTS Agu]]+Target_CC[[#This Row],[BC_Agu]]</f>
        <v>19979490</v>
      </c>
      <c r="BS477" s="5">
        <f>Target_CC[[#This Row],[Est_Sust_NP Sep]]+Target_CC[[#This Row],[Est_Sust_POTS Sep]]+Target_CC[[#This Row],[BC_Sep]]</f>
        <v>19979490</v>
      </c>
      <c r="BT477" s="5">
        <f>Target_CC[[#This Row],[Est_Sust_NP Okt]]+Target_CC[[#This Row],[Est_Sust_POTS Okt]]+Target_CC[[#This Row],[BC_Okt]]</f>
        <v>19979490</v>
      </c>
      <c r="BU477" s="5">
        <f>Target_CC[[#This Row],[Est_Sust_NP Nov]]+Target_CC[[#This Row],[Est_Sust_POTS Nov]]+Target_CC[[#This Row],[BC_Nov]]</f>
        <v>19979490</v>
      </c>
      <c r="BV477" s="5">
        <f>Target_CC[[#This Row],[Est_Sust_NP Des]]+Target_CC[[#This Row],[Est_Sust_POTS Des]]+Target_CC[[#This Row],[BC_Des]]</f>
        <v>19979490</v>
      </c>
      <c r="BW477" s="5">
        <f>SUM(Target_CC[[#This Row],[Real_Jan]:[Real_Des]])</f>
        <v>242286937</v>
      </c>
      <c r="BX477" s="5">
        <v>20490000</v>
      </c>
      <c r="BY477" s="5">
        <v>20490000</v>
      </c>
      <c r="BZ477" s="5">
        <v>20490000</v>
      </c>
      <c r="CA477" s="5">
        <f>Target_CC[[#This Row],[Est_Sust_NP Mar]]*95%</f>
        <v>19465500</v>
      </c>
      <c r="CB477" s="5">
        <f>Target_CC[[#This Row],[Est_Sust_NP Apr]]</f>
        <v>19465500</v>
      </c>
      <c r="CC477" s="5">
        <f>Target_CC[[#This Row],[Est_Sust_NP Mei]]</f>
        <v>19465500</v>
      </c>
      <c r="CD477" s="5">
        <f>Target_CC[[#This Row],[Est_Sust_NP Jun]]</f>
        <v>19465500</v>
      </c>
      <c r="CE477" s="5">
        <f>Target_CC[[#This Row],[Est_Sust_NP Jul]]</f>
        <v>19465500</v>
      </c>
      <c r="CF477" s="5">
        <f>Target_CC[[#This Row],[Est_Sust_NP Agu]]</f>
        <v>19465500</v>
      </c>
      <c r="CG477" s="5">
        <f>Target_CC[[#This Row],[Est_Sust_NP Sep]]</f>
        <v>19465500</v>
      </c>
      <c r="CH477" s="5">
        <f>Target_CC[[#This Row],[Est_Sust_NP Okt]]</f>
        <v>19465500</v>
      </c>
      <c r="CI477" s="5">
        <f>Target_CC[[#This Row],[Est_Sust_NP Nov]]</f>
        <v>19465500</v>
      </c>
      <c r="CJ477" s="5">
        <f>SUM(Target_CC[[#This Row],[Est_Sust_NP Jan]:[Est_Sust_NP Des]])</f>
        <v>236659500</v>
      </c>
      <c r="CK477" s="5">
        <v>522937</v>
      </c>
      <c r="CL477" s="5">
        <v>477012</v>
      </c>
      <c r="CM477" s="5">
        <v>513990</v>
      </c>
      <c r="CN477" s="5">
        <f>Target_CC[[#This Row],[Est_Sust_POTS Mar]]</f>
        <v>513990</v>
      </c>
      <c r="CO477" s="5">
        <f>Target_CC[[#This Row],[Est_Sust_POTS Apr]]</f>
        <v>513990</v>
      </c>
      <c r="CP477" s="5">
        <f>Target_CC[[#This Row],[Est_Sust_POTS Mei]]</f>
        <v>513990</v>
      </c>
      <c r="CQ477" s="5">
        <f>Target_CC[[#This Row],[Est_Sust_POTS Jun]]</f>
        <v>513990</v>
      </c>
      <c r="CR477" s="5">
        <f>Target_CC[[#This Row],[Est_Sust_POTS Jul]]</f>
        <v>513990</v>
      </c>
      <c r="CS477" s="5">
        <f>Target_CC[[#This Row],[Est_Sust_POTS Agu]]</f>
        <v>513990</v>
      </c>
      <c r="CT477" s="5">
        <f>Target_CC[[#This Row],[Est_Sust_POTS Sep]]</f>
        <v>513990</v>
      </c>
      <c r="CU477" s="5">
        <f>Target_CC[[#This Row],[Est_Sust_POTS Okt]]</f>
        <v>513990</v>
      </c>
      <c r="CV477" s="5">
        <f>Target_CC[[#This Row],[Est_Sust_POTS Nov]]</f>
        <v>513990</v>
      </c>
      <c r="CW477" s="5">
        <f>SUM(Target_CC[[#This Row],[Est_Sust_POTS Jan]:[Est_Sust_POTS Des]])</f>
        <v>6139849</v>
      </c>
      <c r="CX477" s="5"/>
      <c r="CY477" s="5">
        <v>0</v>
      </c>
      <c r="CZ477" s="5">
        <v>0</v>
      </c>
      <c r="DA477" s="5">
        <v>0</v>
      </c>
      <c r="DB477" s="5"/>
      <c r="DC477" s="5"/>
      <c r="DD477" s="5"/>
      <c r="DE477" s="5"/>
      <c r="DF477" s="5"/>
      <c r="DG477" s="5"/>
      <c r="DH477" s="5"/>
      <c r="DI477" s="5"/>
      <c r="DJ477" s="5">
        <f>SUM(Target_CC[[#This Row],[BC_Jan]:[BC_Des]])</f>
        <v>0</v>
      </c>
      <c r="DK477" s="5"/>
      <c r="DL477" s="5"/>
      <c r="DM477" s="5"/>
      <c r="DN477" s="5"/>
      <c r="DO477" s="5"/>
      <c r="DP477" s="5"/>
      <c r="DQ477" s="5"/>
      <c r="DR477" s="5"/>
      <c r="DS477" s="5"/>
      <c r="DT477" s="5"/>
      <c r="DU477" s="5"/>
      <c r="DV477" s="5"/>
      <c r="DW477" s="5"/>
      <c r="DX477" s="5" t="s">
        <v>160</v>
      </c>
    </row>
    <row r="478" spans="2:128" x14ac:dyDescent="0.3">
      <c r="B478">
        <v>19292730</v>
      </c>
      <c r="C478" t="s">
        <v>759</v>
      </c>
      <c r="D478" t="s">
        <v>331</v>
      </c>
      <c r="E478" t="s">
        <v>606</v>
      </c>
      <c r="F478" t="s">
        <v>296</v>
      </c>
      <c r="G478" t="s">
        <v>25</v>
      </c>
      <c r="H478" t="s">
        <v>159</v>
      </c>
      <c r="I478" t="s">
        <v>29</v>
      </c>
      <c r="J478" s="5">
        <v>433439091.46347404</v>
      </c>
      <c r="K478" s="5">
        <v>25831797.324999992</v>
      </c>
      <c r="L478" s="5">
        <v>24969627.491500001</v>
      </c>
      <c r="M478" s="5">
        <v>25108711.605</v>
      </c>
      <c r="N478" s="5">
        <v>24839032.511500001</v>
      </c>
      <c r="O478" s="5">
        <v>24225887.701000001</v>
      </c>
      <c r="P478" s="5">
        <v>23873932.850499999</v>
      </c>
      <c r="Q478" s="5">
        <v>24863192.123000003</v>
      </c>
      <c r="R478" s="5">
        <v>25517474.812000003</v>
      </c>
      <c r="S478" s="5">
        <v>25345741.953500003</v>
      </c>
      <c r="T478" s="5">
        <v>25378390.698500004</v>
      </c>
      <c r="U478" s="5">
        <v>25484826.067000002</v>
      </c>
      <c r="V478" s="5">
        <v>25174009.095000003</v>
      </c>
      <c r="W478" s="5">
        <v>300612624.2335</v>
      </c>
      <c r="X478" s="5">
        <v>0</v>
      </c>
      <c r="Y478" s="5">
        <v>690859.22431823774</v>
      </c>
      <c r="Z478" s="5">
        <v>683729.23020126333</v>
      </c>
      <c r="AA478" s="5">
        <v>537486.86343142285</v>
      </c>
      <c r="AB478" s="5">
        <v>586231.66372162709</v>
      </c>
      <c r="AC478" s="5">
        <v>571553.53985494352</v>
      </c>
      <c r="AD478" s="5">
        <v>710365.72728492401</v>
      </c>
      <c r="AE478" s="5">
        <v>598269.13892134407</v>
      </c>
      <c r="AF478" s="5">
        <v>715610.41381648171</v>
      </c>
      <c r="AG478" s="5">
        <v>720720.50871695695</v>
      </c>
      <c r="AH478" s="5">
        <v>611960.29877694696</v>
      </c>
      <c r="AI478" s="5">
        <v>623089.45347582689</v>
      </c>
      <c r="AJ478" s="5">
        <v>7049876.062519975</v>
      </c>
      <c r="AK478" s="5">
        <v>25831797.324999992</v>
      </c>
      <c r="AL478" s="5">
        <v>25660486.715818238</v>
      </c>
      <c r="AM478" s="5">
        <v>25792440.835201263</v>
      </c>
      <c r="AN478" s="5">
        <v>25376519.374931425</v>
      </c>
      <c r="AO478" s="5">
        <v>24812119.36472163</v>
      </c>
      <c r="AP478" s="5">
        <v>24445486.390354943</v>
      </c>
      <c r="AQ478" s="5">
        <v>25573557.850284927</v>
      </c>
      <c r="AR478" s="5">
        <v>26115743.950921346</v>
      </c>
      <c r="AS478" s="5">
        <v>26061352.367316484</v>
      </c>
      <c r="AT478" s="5">
        <v>26099111.207216959</v>
      </c>
      <c r="AU478" s="5">
        <v>26096786.365776949</v>
      </c>
      <c r="AV478" s="5">
        <v>25797098.548475828</v>
      </c>
      <c r="AW478" s="5">
        <f>SUM(Target_CC[[#This Row],[Target_Jan]:[Target_Des]])</f>
        <v>307662500.29601997</v>
      </c>
      <c r="AX478" s="5">
        <v>0</v>
      </c>
      <c r="AY478" s="5">
        <v>0</v>
      </c>
      <c r="AZ478" s="5">
        <v>0</v>
      </c>
      <c r="BA478" s="5">
        <v>0</v>
      </c>
      <c r="BB478" s="5">
        <v>0</v>
      </c>
      <c r="BC478" s="5">
        <v>0</v>
      </c>
      <c r="BD478" s="5">
        <v>0</v>
      </c>
      <c r="BE478" s="5">
        <v>0</v>
      </c>
      <c r="BF478" s="5">
        <v>0</v>
      </c>
      <c r="BG478" s="5">
        <v>0</v>
      </c>
      <c r="BH478" s="5">
        <v>0</v>
      </c>
      <c r="BI478" s="5">
        <v>0</v>
      </c>
      <c r="BJ478" s="5">
        <f>SUM(Target_CC[[#This Row],[Target_NGTMA_Jan]:[Target_NGTMA_Des]])</f>
        <v>0</v>
      </c>
      <c r="BK478" s="5">
        <v>21000576</v>
      </c>
      <c r="BL478" s="5">
        <v>21093538</v>
      </c>
      <c r="BM478" s="5">
        <v>20887919</v>
      </c>
      <c r="BN478" s="5">
        <f>Target_CC[[#This Row],[Est_Sust_NP Apr]]+Target_CC[[#This Row],[Est_Sust_POTS Apr]]+Target_CC[[#This Row],[BC_Apr]]</f>
        <v>21737156</v>
      </c>
      <c r="BO478" s="5">
        <f>Target_CC[[#This Row],[Est_Sust_NP Mei]]+Target_CC[[#This Row],[Est_Sust_POTS Mei]]+Target_CC[[#This Row],[BC_Mei]]</f>
        <v>21737156</v>
      </c>
      <c r="BP478" s="5">
        <f>Target_CC[[#This Row],[Est_Sust_NP Jun]]+Target_CC[[#This Row],[Est_Sust_POTS Jun]]+Target_CC[[#This Row],[BC_Jun]]</f>
        <v>21737156</v>
      </c>
      <c r="BQ478" s="5">
        <f>Target_CC[[#This Row],[Est_Sust_NP Jul]]+Target_CC[[#This Row],[Est_Sust_POTS Jul]]+Target_CC[[#This Row],[BC_Jul]]</f>
        <v>21737156</v>
      </c>
      <c r="BR478" s="5">
        <f>Target_CC[[#This Row],[Est_Sust_NP Agu]]+Target_CC[[#This Row],[Est_Sust_POTS Agu]]+Target_CC[[#This Row],[BC_Agu]]</f>
        <v>21737156</v>
      </c>
      <c r="BS478" s="5">
        <f>Target_CC[[#This Row],[Est_Sust_NP Sep]]+Target_CC[[#This Row],[Est_Sust_POTS Sep]]+Target_CC[[#This Row],[BC_Sep]]</f>
        <v>21737156</v>
      </c>
      <c r="BT478" s="5">
        <f>Target_CC[[#This Row],[Est_Sust_NP Okt]]+Target_CC[[#This Row],[Est_Sust_POTS Okt]]+Target_CC[[#This Row],[BC_Okt]]</f>
        <v>21737156</v>
      </c>
      <c r="BU478" s="5">
        <f>Target_CC[[#This Row],[Est_Sust_NP Nov]]+Target_CC[[#This Row],[Est_Sust_POTS Nov]]+Target_CC[[#This Row],[BC_Nov]]</f>
        <v>21737156</v>
      </c>
      <c r="BV478" s="5">
        <f>Target_CC[[#This Row],[Est_Sust_NP Des]]+Target_CC[[#This Row],[Est_Sust_POTS Des]]+Target_CC[[#This Row],[BC_Des]]</f>
        <v>21737156</v>
      </c>
      <c r="BW478" s="5">
        <f>SUM(Target_CC[[#This Row],[Real_Jan]:[Real_Des]])</f>
        <v>258616437</v>
      </c>
      <c r="BX478" s="5">
        <v>0</v>
      </c>
      <c r="BY478" s="5">
        <v>0</v>
      </c>
      <c r="BZ478" s="5">
        <v>0</v>
      </c>
      <c r="CA478" s="5">
        <f>Target_CC[[#This Row],[Est_Sust_NP Mar]]*95%</f>
        <v>0</v>
      </c>
      <c r="CB478" s="5">
        <f>Target_CC[[#This Row],[Est_Sust_NP Apr]]</f>
        <v>0</v>
      </c>
      <c r="CC478" s="5">
        <f>Target_CC[[#This Row],[Est_Sust_NP Mei]]</f>
        <v>0</v>
      </c>
      <c r="CD478" s="5">
        <f>Target_CC[[#This Row],[Est_Sust_NP Jun]]</f>
        <v>0</v>
      </c>
      <c r="CE478" s="5">
        <f>Target_CC[[#This Row],[Est_Sust_NP Jul]]</f>
        <v>0</v>
      </c>
      <c r="CF478" s="5">
        <f>Target_CC[[#This Row],[Est_Sust_NP Agu]]</f>
        <v>0</v>
      </c>
      <c r="CG478" s="5">
        <f>Target_CC[[#This Row],[Est_Sust_NP Sep]]</f>
        <v>0</v>
      </c>
      <c r="CH478" s="5">
        <f>Target_CC[[#This Row],[Est_Sust_NP Okt]]</f>
        <v>0</v>
      </c>
      <c r="CI478" s="5">
        <f>Target_CC[[#This Row],[Est_Sust_NP Nov]]</f>
        <v>0</v>
      </c>
      <c r="CJ478" s="5">
        <f>SUM(Target_CC[[#This Row],[Est_Sust_NP Jan]:[Est_Sust_NP Des]])</f>
        <v>0</v>
      </c>
      <c r="CK478" s="5">
        <v>21974986</v>
      </c>
      <c r="CL478" s="5">
        <v>21813958</v>
      </c>
      <c r="CM478" s="5">
        <v>21737156</v>
      </c>
      <c r="CN478" s="5">
        <f>Target_CC[[#This Row],[Est_Sust_POTS Mar]]</f>
        <v>21737156</v>
      </c>
      <c r="CO478" s="5">
        <f>Target_CC[[#This Row],[Est_Sust_POTS Apr]]</f>
        <v>21737156</v>
      </c>
      <c r="CP478" s="5">
        <f>Target_CC[[#This Row],[Est_Sust_POTS Mei]]</f>
        <v>21737156</v>
      </c>
      <c r="CQ478" s="5">
        <f>Target_CC[[#This Row],[Est_Sust_POTS Jun]]</f>
        <v>21737156</v>
      </c>
      <c r="CR478" s="5">
        <f>Target_CC[[#This Row],[Est_Sust_POTS Jul]]</f>
        <v>21737156</v>
      </c>
      <c r="CS478" s="5">
        <f>Target_CC[[#This Row],[Est_Sust_POTS Agu]]</f>
        <v>21737156</v>
      </c>
      <c r="CT478" s="5">
        <f>Target_CC[[#This Row],[Est_Sust_POTS Sep]]</f>
        <v>21737156</v>
      </c>
      <c r="CU478" s="5">
        <f>Target_CC[[#This Row],[Est_Sust_POTS Okt]]</f>
        <v>21737156</v>
      </c>
      <c r="CV478" s="5">
        <f>Target_CC[[#This Row],[Est_Sust_POTS Nov]]</f>
        <v>21737156</v>
      </c>
      <c r="CW478" s="5">
        <f>SUM(Target_CC[[#This Row],[Est_Sust_POTS Jan]:[Est_Sust_POTS Des]])</f>
        <v>261160504</v>
      </c>
      <c r="CX478" s="5"/>
      <c r="CY478" s="5">
        <v>0</v>
      </c>
      <c r="CZ478" s="5">
        <v>0</v>
      </c>
      <c r="DA478" s="5">
        <v>0</v>
      </c>
      <c r="DB478" s="5"/>
      <c r="DC478" s="5"/>
      <c r="DD478" s="5"/>
      <c r="DE478" s="5"/>
      <c r="DF478" s="5"/>
      <c r="DG478" s="5"/>
      <c r="DH478" s="5"/>
      <c r="DI478" s="5"/>
      <c r="DJ478" s="5">
        <f>SUM(Target_CC[[#This Row],[BC_Jan]:[BC_Des]])</f>
        <v>0</v>
      </c>
      <c r="DK478" s="5"/>
      <c r="DL478" s="5"/>
      <c r="DM478" s="5"/>
      <c r="DN478" s="5"/>
      <c r="DO478" s="5"/>
      <c r="DP478" s="5"/>
      <c r="DQ478" s="5"/>
      <c r="DR478" s="5"/>
      <c r="DS478" s="5"/>
      <c r="DT478" s="5"/>
      <c r="DU478" s="5"/>
      <c r="DV478" s="5"/>
      <c r="DW478" s="5"/>
      <c r="DX478" s="5" t="s">
        <v>160</v>
      </c>
    </row>
    <row r="479" spans="2:128" x14ac:dyDescent="0.3">
      <c r="B479">
        <v>4616228</v>
      </c>
      <c r="C479" t="s">
        <v>760</v>
      </c>
      <c r="D479" t="s">
        <v>333</v>
      </c>
      <c r="E479" t="s">
        <v>334</v>
      </c>
      <c r="F479" t="s">
        <v>296</v>
      </c>
      <c r="G479" t="s">
        <v>25</v>
      </c>
      <c r="H479" t="s">
        <v>159</v>
      </c>
      <c r="I479" t="s">
        <v>29</v>
      </c>
      <c r="J479" s="5">
        <v>362297186.40985173</v>
      </c>
      <c r="K479" s="5">
        <v>23273825.329999994</v>
      </c>
      <c r="L479" s="5">
        <v>23233524.063499998</v>
      </c>
      <c r="M479" s="5">
        <v>23241258.649999999</v>
      </c>
      <c r="N479" s="5">
        <v>23233524.063499998</v>
      </c>
      <c r="O479" s="5">
        <v>23210320.304000001</v>
      </c>
      <c r="P479" s="5">
        <v>23187116.544500005</v>
      </c>
      <c r="Q479" s="5">
        <v>23225789.477000002</v>
      </c>
      <c r="R479" s="5">
        <v>23256727.822999999</v>
      </c>
      <c r="S479" s="5">
        <v>23248993.236499999</v>
      </c>
      <c r="T479" s="5">
        <v>23248993.236499999</v>
      </c>
      <c r="U479" s="5">
        <v>23256727.822999999</v>
      </c>
      <c r="V479" s="5">
        <v>23241258.649999999</v>
      </c>
      <c r="W479" s="5">
        <v>278858059.2015</v>
      </c>
      <c r="X479" s="5">
        <v>0</v>
      </c>
      <c r="Y479" s="5">
        <v>11950724.263759997</v>
      </c>
      <c r="Z479" s="5">
        <v>11827387.134146826</v>
      </c>
      <c r="AA479" s="5">
        <v>9297635.5734425317</v>
      </c>
      <c r="AB479" s="5">
        <v>10140840.16137453</v>
      </c>
      <c r="AC479" s="5">
        <v>9886932.8458673004</v>
      </c>
      <c r="AD479" s="5">
        <v>12288154.568081591</v>
      </c>
      <c r="AE479" s="5">
        <v>10349068.613539482</v>
      </c>
      <c r="AF479" s="5">
        <v>12378878.988314027</v>
      </c>
      <c r="AG479" s="5">
        <v>12467275.195482703</v>
      </c>
      <c r="AH479" s="5">
        <v>10585903.080715967</v>
      </c>
      <c r="AI479" s="5">
        <v>10778419.087470157</v>
      </c>
      <c r="AJ479" s="5">
        <v>121951219.51219513</v>
      </c>
      <c r="AK479" s="5">
        <v>23273825.329999994</v>
      </c>
      <c r="AL479" s="5">
        <v>35184248.327259995</v>
      </c>
      <c r="AM479" s="5">
        <v>35068645.784146823</v>
      </c>
      <c r="AN479" s="5">
        <v>32531159.636942528</v>
      </c>
      <c r="AO479" s="5">
        <v>33351160.465374529</v>
      </c>
      <c r="AP479" s="5">
        <v>33074049.390367307</v>
      </c>
      <c r="AQ479" s="5">
        <v>35513944.045081593</v>
      </c>
      <c r="AR479" s="5">
        <v>33605796.436539479</v>
      </c>
      <c r="AS479" s="5">
        <v>35627872.224814028</v>
      </c>
      <c r="AT479" s="5">
        <v>35716268.431982704</v>
      </c>
      <c r="AU479" s="5">
        <v>33842630.903715968</v>
      </c>
      <c r="AV479" s="5">
        <v>34019677.737470157</v>
      </c>
      <c r="AW479" s="5">
        <f>SUM(Target_CC[[#This Row],[Target_Jan]:[Target_Des]])</f>
        <v>400809278.71369511</v>
      </c>
      <c r="AX479" s="5">
        <v>0</v>
      </c>
      <c r="AY479" s="5">
        <v>0</v>
      </c>
      <c r="AZ479" s="5">
        <v>0</v>
      </c>
      <c r="BA479" s="5">
        <v>0</v>
      </c>
      <c r="BB479" s="5">
        <v>0</v>
      </c>
      <c r="BC479" s="5">
        <v>0</v>
      </c>
      <c r="BD479" s="5">
        <v>0</v>
      </c>
      <c r="BE479" s="5">
        <v>0</v>
      </c>
      <c r="BF479" s="5">
        <v>0</v>
      </c>
      <c r="BG479" s="5">
        <v>0</v>
      </c>
      <c r="BH479" s="5">
        <v>0</v>
      </c>
      <c r="BI479" s="5">
        <v>0</v>
      </c>
      <c r="BJ479" s="5">
        <f>SUM(Target_CC[[#This Row],[Target_NGTMA_Jan]:[Target_NGTMA_Des]])</f>
        <v>0</v>
      </c>
      <c r="BK479" s="5">
        <v>22302962</v>
      </c>
      <c r="BL479" s="5">
        <v>22329168</v>
      </c>
      <c r="BM479" s="5">
        <v>22313909</v>
      </c>
      <c r="BN479" s="5">
        <f>Target_CC[[#This Row],[Est_Sust_NP Apr]]+Target_CC[[#This Row],[Est_Sust_POTS Apr]]+Target_CC[[#This Row],[BC_Apr]]</f>
        <v>21415091</v>
      </c>
      <c r="BO479" s="5">
        <f>Target_CC[[#This Row],[Est_Sust_NP Mei]]+Target_CC[[#This Row],[Est_Sust_POTS Mei]]+Target_CC[[#This Row],[BC_Mei]]</f>
        <v>21415091</v>
      </c>
      <c r="BP479" s="5">
        <f>Target_CC[[#This Row],[Est_Sust_NP Jun]]+Target_CC[[#This Row],[Est_Sust_POTS Jun]]+Target_CC[[#This Row],[BC_Jun]]</f>
        <v>21415091</v>
      </c>
      <c r="BQ479" s="5">
        <f>Target_CC[[#This Row],[Est_Sust_NP Jul]]+Target_CC[[#This Row],[Est_Sust_POTS Jul]]+Target_CC[[#This Row],[BC_Jul]]</f>
        <v>21415091</v>
      </c>
      <c r="BR479" s="5">
        <f>Target_CC[[#This Row],[Est_Sust_NP Agu]]+Target_CC[[#This Row],[Est_Sust_POTS Agu]]+Target_CC[[#This Row],[BC_Agu]]</f>
        <v>21415091</v>
      </c>
      <c r="BS479" s="5">
        <f>Target_CC[[#This Row],[Est_Sust_NP Sep]]+Target_CC[[#This Row],[Est_Sust_POTS Sep]]+Target_CC[[#This Row],[BC_Sep]]</f>
        <v>21415091</v>
      </c>
      <c r="BT479" s="5">
        <f>Target_CC[[#This Row],[Est_Sust_NP Okt]]+Target_CC[[#This Row],[Est_Sust_POTS Okt]]+Target_CC[[#This Row],[BC_Okt]]</f>
        <v>21415091</v>
      </c>
      <c r="BU479" s="5">
        <f>Target_CC[[#This Row],[Est_Sust_NP Nov]]+Target_CC[[#This Row],[Est_Sust_POTS Nov]]+Target_CC[[#This Row],[BC_Nov]]</f>
        <v>21415091</v>
      </c>
      <c r="BV479" s="5">
        <f>Target_CC[[#This Row],[Est_Sust_NP Des]]+Target_CC[[#This Row],[Est_Sust_POTS Des]]+Target_CC[[#This Row],[BC_Des]]</f>
        <v>21415091</v>
      </c>
      <c r="BW479" s="5">
        <f>SUM(Target_CC[[#This Row],[Real_Jan]:[Real_Des]])</f>
        <v>259681858</v>
      </c>
      <c r="BX479" s="5">
        <v>21700000</v>
      </c>
      <c r="BY479" s="5">
        <v>21700000</v>
      </c>
      <c r="BZ479" s="5">
        <v>21700000</v>
      </c>
      <c r="CA479" s="5">
        <f>Target_CC[[#This Row],[Est_Sust_NP Mar]]*95%</f>
        <v>20615000</v>
      </c>
      <c r="CB479" s="5">
        <f>Target_CC[[#This Row],[Est_Sust_NP Apr]]</f>
        <v>20615000</v>
      </c>
      <c r="CC479" s="5">
        <f>Target_CC[[#This Row],[Est_Sust_NP Mei]]</f>
        <v>20615000</v>
      </c>
      <c r="CD479" s="5">
        <f>Target_CC[[#This Row],[Est_Sust_NP Jun]]</f>
        <v>20615000</v>
      </c>
      <c r="CE479" s="5">
        <f>Target_CC[[#This Row],[Est_Sust_NP Jul]]</f>
        <v>20615000</v>
      </c>
      <c r="CF479" s="5">
        <f>Target_CC[[#This Row],[Est_Sust_NP Agu]]</f>
        <v>20615000</v>
      </c>
      <c r="CG479" s="5">
        <f>Target_CC[[#This Row],[Est_Sust_NP Sep]]</f>
        <v>20615000</v>
      </c>
      <c r="CH479" s="5">
        <f>Target_CC[[#This Row],[Est_Sust_NP Okt]]</f>
        <v>20615000</v>
      </c>
      <c r="CI479" s="5">
        <f>Target_CC[[#This Row],[Est_Sust_NP Nov]]</f>
        <v>20615000</v>
      </c>
      <c r="CJ479" s="5">
        <f>SUM(Target_CC[[#This Row],[Est_Sust_NP Jan]:[Est_Sust_NP Des]])</f>
        <v>250635000</v>
      </c>
      <c r="CK479" s="5">
        <v>785367</v>
      </c>
      <c r="CL479" s="5">
        <v>789530</v>
      </c>
      <c r="CM479" s="5">
        <v>800091</v>
      </c>
      <c r="CN479" s="5">
        <f>Target_CC[[#This Row],[Est_Sust_POTS Mar]]</f>
        <v>800091</v>
      </c>
      <c r="CO479" s="5">
        <f>Target_CC[[#This Row],[Est_Sust_POTS Apr]]</f>
        <v>800091</v>
      </c>
      <c r="CP479" s="5">
        <f>Target_CC[[#This Row],[Est_Sust_POTS Mei]]</f>
        <v>800091</v>
      </c>
      <c r="CQ479" s="5">
        <f>Target_CC[[#This Row],[Est_Sust_POTS Jun]]</f>
        <v>800091</v>
      </c>
      <c r="CR479" s="5">
        <f>Target_CC[[#This Row],[Est_Sust_POTS Jul]]</f>
        <v>800091</v>
      </c>
      <c r="CS479" s="5">
        <f>Target_CC[[#This Row],[Est_Sust_POTS Agu]]</f>
        <v>800091</v>
      </c>
      <c r="CT479" s="5">
        <f>Target_CC[[#This Row],[Est_Sust_POTS Sep]]</f>
        <v>800091</v>
      </c>
      <c r="CU479" s="5">
        <f>Target_CC[[#This Row],[Est_Sust_POTS Okt]]</f>
        <v>800091</v>
      </c>
      <c r="CV479" s="5">
        <f>Target_CC[[#This Row],[Est_Sust_POTS Nov]]</f>
        <v>800091</v>
      </c>
      <c r="CW479" s="5">
        <f>SUM(Target_CC[[#This Row],[Est_Sust_POTS Jan]:[Est_Sust_POTS Des]])</f>
        <v>9575807</v>
      </c>
      <c r="CX479" s="5"/>
      <c r="CY479" s="5">
        <v>0</v>
      </c>
      <c r="CZ479" s="5">
        <v>0</v>
      </c>
      <c r="DA479" s="5">
        <v>0</v>
      </c>
      <c r="DB479" s="5"/>
      <c r="DC479" s="5"/>
      <c r="DD479" s="5"/>
      <c r="DE479" s="5"/>
      <c r="DF479" s="5"/>
      <c r="DG479" s="5"/>
      <c r="DH479" s="5"/>
      <c r="DI479" s="5"/>
      <c r="DJ479" s="5">
        <f>SUM(Target_CC[[#This Row],[BC_Jan]:[BC_Des]])</f>
        <v>0</v>
      </c>
      <c r="DK479" s="5"/>
      <c r="DL479" s="5"/>
      <c r="DM479" s="5"/>
      <c r="DN479" s="5"/>
      <c r="DO479" s="5"/>
      <c r="DP479" s="5"/>
      <c r="DQ479" s="5"/>
      <c r="DR479" s="5"/>
      <c r="DS479" s="5"/>
      <c r="DT479" s="5"/>
      <c r="DU479" s="5"/>
      <c r="DV479" s="5"/>
      <c r="DW479" s="5"/>
      <c r="DX479" s="5" t="s">
        <v>160</v>
      </c>
    </row>
    <row r="480" spans="2:128" x14ac:dyDescent="0.3">
      <c r="B480" s="6">
        <v>3001066833</v>
      </c>
      <c r="C480" s="6" t="s">
        <v>761</v>
      </c>
      <c r="D480" s="6" t="s">
        <v>495</v>
      </c>
      <c r="E480" s="6" t="s">
        <v>459</v>
      </c>
      <c r="F480" s="6" t="s">
        <v>294</v>
      </c>
      <c r="G480" s="6" t="s">
        <v>23</v>
      </c>
      <c r="H480" s="6" t="s">
        <v>323</v>
      </c>
      <c r="I480" s="6" t="s">
        <v>29</v>
      </c>
      <c r="J480" s="20">
        <v>0</v>
      </c>
      <c r="K480" s="5">
        <v>40000</v>
      </c>
      <c r="L480" s="5">
        <v>42105.263157894733</v>
      </c>
      <c r="M480" s="5">
        <v>37894.73684210526</v>
      </c>
      <c r="N480" s="5">
        <v>33684.210526315786</v>
      </c>
      <c r="O480" s="5">
        <v>35789.473684210527</v>
      </c>
      <c r="P480" s="5">
        <v>37894.73684210526</v>
      </c>
      <c r="Q480" s="5">
        <v>48421.052631578947</v>
      </c>
      <c r="R480" s="5">
        <v>44210.526315789481</v>
      </c>
      <c r="S480" s="5">
        <v>44210.526315789481</v>
      </c>
      <c r="T480" s="5">
        <v>48421.052631578947</v>
      </c>
      <c r="U480" s="5">
        <v>42105.263157894733</v>
      </c>
      <c r="V480" s="5">
        <v>44210.526315789481</v>
      </c>
      <c r="W480" s="5">
        <v>498947.36842105264</v>
      </c>
      <c r="X480" s="5">
        <v>3945.5621916125542</v>
      </c>
      <c r="Y480" s="5">
        <v>7538.4012954545469</v>
      </c>
      <c r="Z480" s="5">
        <v>8292.2414250000002</v>
      </c>
      <c r="AA480" s="5">
        <v>8070.2773868560616</v>
      </c>
      <c r="AB480" s="5">
        <v>12959.003111586177</v>
      </c>
      <c r="AC480" s="5">
        <v>11663.102800427558</v>
      </c>
      <c r="AD480" s="5">
        <v>6587.4932483896391</v>
      </c>
      <c r="AE480" s="5">
        <v>14492.485146457208</v>
      </c>
      <c r="AF480" s="5">
        <v>12077.070955381005</v>
      </c>
      <c r="AG480" s="5">
        <v>14492.485146457208</v>
      </c>
      <c r="AH480" s="5">
        <v>15700.192241995306</v>
      </c>
      <c r="AI480" s="5">
        <v>15700.192241995306</v>
      </c>
      <c r="AJ480" s="5">
        <v>131518.50719161259</v>
      </c>
      <c r="AK480" s="5">
        <v>43945.562191612553</v>
      </c>
      <c r="AL480" s="5">
        <v>49643.66445334928</v>
      </c>
      <c r="AM480" s="5">
        <v>46186.97826710526</v>
      </c>
      <c r="AN480" s="5">
        <v>41754.487913171848</v>
      </c>
      <c r="AO480" s="5">
        <v>48748.476795796705</v>
      </c>
      <c r="AP480" s="5">
        <v>49557.839642532817</v>
      </c>
      <c r="AQ480" s="5">
        <v>55008.545879968588</v>
      </c>
      <c r="AR480" s="5">
        <v>58703.011462246686</v>
      </c>
      <c r="AS480" s="5">
        <v>56287.597271170482</v>
      </c>
      <c r="AT480" s="5">
        <v>62913.537778036152</v>
      </c>
      <c r="AU480" s="5">
        <v>57805.455399890037</v>
      </c>
      <c r="AV480" s="5">
        <v>59910.718557784785</v>
      </c>
      <c r="AW480" s="5">
        <f>SUM(Target_CC[[#This Row],[Target_Jan]:[Target_Des]])</f>
        <v>630465.87561266532</v>
      </c>
      <c r="AX480" s="5">
        <v>0</v>
      </c>
      <c r="AY480" s="5">
        <v>0</v>
      </c>
      <c r="AZ480" s="5">
        <v>0</v>
      </c>
      <c r="BA480" s="5">
        <v>0</v>
      </c>
      <c r="BB480" s="5">
        <v>0</v>
      </c>
      <c r="BC480" s="5">
        <v>0</v>
      </c>
      <c r="BD480" s="5">
        <v>0</v>
      </c>
      <c r="BE480" s="5">
        <v>0</v>
      </c>
      <c r="BF480" s="5">
        <v>0</v>
      </c>
      <c r="BG480" s="5">
        <v>0</v>
      </c>
      <c r="BH480" s="5">
        <v>0</v>
      </c>
      <c r="BI480" s="5">
        <v>0</v>
      </c>
      <c r="BJ480" s="5">
        <f>SUM(Target_CC[[#This Row],[Target_NGTMA_Jan]:[Target_NGTMA_Des]])</f>
        <v>0</v>
      </c>
      <c r="BK480" s="5">
        <v>22760000</v>
      </c>
      <c r="BL480" s="5">
        <v>22070000</v>
      </c>
      <c r="BM480" s="5">
        <v>20000000</v>
      </c>
      <c r="BN480" s="5">
        <f>Target_CC[[#This Row],[Est_Sust_NP Apr]]+Target_CC[[#This Row],[Est_Sust_POTS Apr]]+Target_CC[[#This Row],[BC_Apr]]</f>
        <v>19000000</v>
      </c>
      <c r="BO480" s="5">
        <f>Target_CC[[#This Row],[Est_Sust_NP Mei]]+Target_CC[[#This Row],[Est_Sust_POTS Mei]]+Target_CC[[#This Row],[BC_Mei]]</f>
        <v>19000000</v>
      </c>
      <c r="BP480" s="5">
        <f>Target_CC[[#This Row],[Est_Sust_NP Jun]]+Target_CC[[#This Row],[Est_Sust_POTS Jun]]+Target_CC[[#This Row],[BC_Jun]]</f>
        <v>19000000</v>
      </c>
      <c r="BQ480" s="5">
        <f>Target_CC[[#This Row],[Est_Sust_NP Jul]]+Target_CC[[#This Row],[Est_Sust_POTS Jul]]+Target_CC[[#This Row],[BC_Jul]]</f>
        <v>19000000</v>
      </c>
      <c r="BR480" s="5">
        <f>Target_CC[[#This Row],[Est_Sust_NP Agu]]+Target_CC[[#This Row],[Est_Sust_POTS Agu]]+Target_CC[[#This Row],[BC_Agu]]</f>
        <v>19000000</v>
      </c>
      <c r="BS480" s="5">
        <f>Target_CC[[#This Row],[Est_Sust_NP Sep]]+Target_CC[[#This Row],[Est_Sust_POTS Sep]]+Target_CC[[#This Row],[BC_Sep]]</f>
        <v>19000000</v>
      </c>
      <c r="BT480" s="5">
        <f>Target_CC[[#This Row],[Est_Sust_NP Okt]]+Target_CC[[#This Row],[Est_Sust_POTS Okt]]+Target_CC[[#This Row],[BC_Okt]]</f>
        <v>19000000</v>
      </c>
      <c r="BU480" s="5">
        <f>Target_CC[[#This Row],[Est_Sust_NP Nov]]+Target_CC[[#This Row],[Est_Sust_POTS Nov]]+Target_CC[[#This Row],[BC_Nov]]</f>
        <v>19000000</v>
      </c>
      <c r="BV480" s="5">
        <f>Target_CC[[#This Row],[Est_Sust_NP Des]]+Target_CC[[#This Row],[Est_Sust_POTS Des]]+Target_CC[[#This Row],[BC_Des]]</f>
        <v>19000000</v>
      </c>
      <c r="BW480" s="5">
        <f>SUM(Target_CC[[#This Row],[Real_Jan]:[Real_Des]])</f>
        <v>235830000</v>
      </c>
      <c r="BX480" s="5">
        <v>22760000</v>
      </c>
      <c r="BY480" s="5">
        <v>22070000</v>
      </c>
      <c r="BZ480" s="5">
        <v>20000000</v>
      </c>
      <c r="CA480" s="5">
        <f>Target_CC[[#This Row],[Est_Sust_NP Mar]]*95%</f>
        <v>19000000</v>
      </c>
      <c r="CB480" s="5">
        <f>Target_CC[[#This Row],[Est_Sust_NP Apr]]</f>
        <v>19000000</v>
      </c>
      <c r="CC480" s="5">
        <f>Target_CC[[#This Row],[Est_Sust_NP Mei]]</f>
        <v>19000000</v>
      </c>
      <c r="CD480" s="5">
        <f>Target_CC[[#This Row],[Est_Sust_NP Jun]]</f>
        <v>19000000</v>
      </c>
      <c r="CE480" s="5">
        <f>Target_CC[[#This Row],[Est_Sust_NP Jul]]</f>
        <v>19000000</v>
      </c>
      <c r="CF480" s="5">
        <f>Target_CC[[#This Row],[Est_Sust_NP Agu]]</f>
        <v>19000000</v>
      </c>
      <c r="CG480" s="5">
        <f>Target_CC[[#This Row],[Est_Sust_NP Sep]]</f>
        <v>19000000</v>
      </c>
      <c r="CH480" s="5">
        <f>Target_CC[[#This Row],[Est_Sust_NP Okt]]</f>
        <v>19000000</v>
      </c>
      <c r="CI480" s="5">
        <f>Target_CC[[#This Row],[Est_Sust_NP Nov]]</f>
        <v>19000000</v>
      </c>
      <c r="CJ480" s="5">
        <f>SUM(Target_CC[[#This Row],[Est_Sust_NP Jan]:[Est_Sust_NP Des]])</f>
        <v>235830000</v>
      </c>
      <c r="CK480" s="5">
        <v>0</v>
      </c>
      <c r="CL480" s="5">
        <v>0</v>
      </c>
      <c r="CM480" s="5">
        <v>0</v>
      </c>
      <c r="CN480" s="5">
        <f>Target_CC[[#This Row],[Est_Sust_POTS Mar]]</f>
        <v>0</v>
      </c>
      <c r="CO480" s="5">
        <f>Target_CC[[#This Row],[Est_Sust_POTS Apr]]</f>
        <v>0</v>
      </c>
      <c r="CP480" s="5">
        <f>Target_CC[[#This Row],[Est_Sust_POTS Mei]]</f>
        <v>0</v>
      </c>
      <c r="CQ480" s="5">
        <f>Target_CC[[#This Row],[Est_Sust_POTS Jun]]</f>
        <v>0</v>
      </c>
      <c r="CR480" s="5">
        <f>Target_CC[[#This Row],[Est_Sust_POTS Jul]]</f>
        <v>0</v>
      </c>
      <c r="CS480" s="5">
        <f>Target_CC[[#This Row],[Est_Sust_POTS Agu]]</f>
        <v>0</v>
      </c>
      <c r="CT480" s="5">
        <f>Target_CC[[#This Row],[Est_Sust_POTS Sep]]</f>
        <v>0</v>
      </c>
      <c r="CU480" s="5">
        <f>Target_CC[[#This Row],[Est_Sust_POTS Okt]]</f>
        <v>0</v>
      </c>
      <c r="CV480" s="5">
        <f>Target_CC[[#This Row],[Est_Sust_POTS Nov]]</f>
        <v>0</v>
      </c>
      <c r="CW480" s="5">
        <f>SUM(Target_CC[[#This Row],[Est_Sust_POTS Jan]:[Est_Sust_POTS Des]])</f>
        <v>0</v>
      </c>
      <c r="CX480" s="5"/>
      <c r="CY480" s="5">
        <v>0</v>
      </c>
      <c r="CZ480" s="5">
        <v>0</v>
      </c>
      <c r="DA480" s="5">
        <v>0</v>
      </c>
      <c r="DB480" s="5"/>
      <c r="DC480" s="5"/>
      <c r="DD480" s="5"/>
      <c r="DE480" s="5"/>
      <c r="DF480" s="5"/>
      <c r="DG480" s="5"/>
      <c r="DH480" s="5"/>
      <c r="DI480" s="5"/>
      <c r="DJ480" s="5">
        <f>SUM(Target_CC[[#This Row],[BC_Jan]:[BC_Des]])</f>
        <v>0</v>
      </c>
      <c r="DK480" s="5"/>
      <c r="DL480" s="5"/>
      <c r="DM480" s="5"/>
      <c r="DN480" s="5"/>
      <c r="DO480" s="5"/>
      <c r="DP480" s="5"/>
      <c r="DQ480" s="5"/>
      <c r="DR480" s="5"/>
      <c r="DS480" s="5"/>
      <c r="DT480" s="5"/>
      <c r="DU480" s="5"/>
      <c r="DV480" s="5"/>
      <c r="DW480" s="5"/>
      <c r="DX480" s="5" t="s">
        <v>160</v>
      </c>
    </row>
    <row r="481" spans="2:128" x14ac:dyDescent="0.3">
      <c r="B481">
        <v>3001001962</v>
      </c>
      <c r="C481" t="s">
        <v>762</v>
      </c>
      <c r="D481" t="s">
        <v>457</v>
      </c>
      <c r="E481" t="s">
        <v>304</v>
      </c>
      <c r="F481" t="s">
        <v>363</v>
      </c>
      <c r="G481" t="s">
        <v>25</v>
      </c>
      <c r="H481" t="s">
        <v>159</v>
      </c>
      <c r="I481" t="s">
        <v>29</v>
      </c>
      <c r="J481" s="5">
        <v>320961252.37607622</v>
      </c>
      <c r="K481" s="5">
        <v>24199454</v>
      </c>
      <c r="L481" s="5">
        <v>24199454</v>
      </c>
      <c r="M481" s="5">
        <v>24431475.84</v>
      </c>
      <c r="N481" s="5">
        <v>24443768.758400001</v>
      </c>
      <c r="O481" s="5">
        <v>24433918.987584002</v>
      </c>
      <c r="P481" s="5">
        <v>24433820.489875842</v>
      </c>
      <c r="Q481" s="5">
        <v>24473710.304898761</v>
      </c>
      <c r="R481" s="5">
        <v>24444191.103048988</v>
      </c>
      <c r="S481" s="5">
        <v>24453868.611030489</v>
      </c>
      <c r="T481" s="5">
        <v>24473910.786110308</v>
      </c>
      <c r="U481" s="5">
        <v>24444193.107861102</v>
      </c>
      <c r="V481" s="5">
        <v>24463841.331078611</v>
      </c>
      <c r="W481" s="5">
        <v>292895607.31988811</v>
      </c>
      <c r="X481" s="5">
        <v>453966.46448287443</v>
      </c>
      <c r="Y481" s="5">
        <v>2655692.5572445081</v>
      </c>
      <c r="Z481" s="5">
        <v>2426466.1038574013</v>
      </c>
      <c r="AA481" s="5">
        <v>1674880.7597090048</v>
      </c>
      <c r="AB481" s="5">
        <v>2263123.1028420981</v>
      </c>
      <c r="AC481" s="5">
        <v>3271880.009303953</v>
      </c>
      <c r="AD481" s="5">
        <v>3850515.6522207679</v>
      </c>
      <c r="AE481" s="5">
        <v>4253976.2878932618</v>
      </c>
      <c r="AF481" s="5">
        <v>3484612.5968389646</v>
      </c>
      <c r="AG481" s="5">
        <v>4287379.1825244594</v>
      </c>
      <c r="AH481" s="5">
        <v>5771914.5389755722</v>
      </c>
      <c r="AI481" s="5">
        <v>3614422.9471750651</v>
      </c>
      <c r="AJ481" s="5">
        <v>38008830.203067936</v>
      </c>
      <c r="AK481" s="5">
        <v>24653420.464482874</v>
      </c>
      <c r="AL481" s="5">
        <v>26855146.557244509</v>
      </c>
      <c r="AM481" s="5">
        <v>26857941.943857402</v>
      </c>
      <c r="AN481" s="5">
        <v>26118649.518109005</v>
      </c>
      <c r="AO481" s="5">
        <v>26697042.090426102</v>
      </c>
      <c r="AP481" s="5">
        <v>27705700.499179795</v>
      </c>
      <c r="AQ481" s="5">
        <v>28324225.957119528</v>
      </c>
      <c r="AR481" s="5">
        <v>28698167.390942249</v>
      </c>
      <c r="AS481" s="5">
        <v>27938481.207869455</v>
      </c>
      <c r="AT481" s="5">
        <v>28761289.968634769</v>
      </c>
      <c r="AU481" s="5">
        <v>30216107.646836676</v>
      </c>
      <c r="AV481" s="5">
        <v>28078264.278253675</v>
      </c>
      <c r="AW481" s="5">
        <f>SUM(Target_CC[[#This Row],[Target_Jan]:[Target_Des]])</f>
        <v>330904437.52295607</v>
      </c>
      <c r="AX481" s="5">
        <v>792396.75529236195</v>
      </c>
      <c r="AY481" s="5">
        <v>6032290.547343405</v>
      </c>
      <c r="AZ481" s="5">
        <v>1721168.2227272117</v>
      </c>
      <c r="BA481" s="5">
        <v>3730263.1812121775</v>
      </c>
      <c r="BB481" s="5">
        <v>4356146.5649457099</v>
      </c>
      <c r="BC481" s="5">
        <v>4727385.5144472579</v>
      </c>
      <c r="BD481" s="5">
        <v>304335.51175167295</v>
      </c>
      <c r="BE481" s="5">
        <v>6178364.2199487239</v>
      </c>
      <c r="BF481" s="5">
        <v>2219161.1340547749</v>
      </c>
      <c r="BG481" s="5">
        <v>6294176.2929679696</v>
      </c>
      <c r="BH481" s="5">
        <v>4667404.7998496499</v>
      </c>
      <c r="BI481" s="5">
        <v>3677144.2621599752</v>
      </c>
      <c r="BJ481" s="5">
        <f>SUM(Target_CC[[#This Row],[Target_NGTMA_Jan]:[Target_NGTMA_Des]])</f>
        <v>44700237.006700888</v>
      </c>
      <c r="BK481" s="5">
        <v>24195000</v>
      </c>
      <c r="BL481" s="5">
        <v>24195000</v>
      </c>
      <c r="BM481" s="5">
        <v>24195000</v>
      </c>
      <c r="BN481" s="5">
        <f>Target_CC[[#This Row],[Est_Sust_NP Apr]]+Target_CC[[#This Row],[Est_Sust_POTS Apr]]+Target_CC[[#This Row],[BC_Apr]]</f>
        <v>23043100</v>
      </c>
      <c r="BO481" s="5">
        <f>Target_CC[[#This Row],[Est_Sust_NP Mei]]+Target_CC[[#This Row],[Est_Sust_POTS Mei]]+Target_CC[[#This Row],[BC_Mei]]</f>
        <v>23043100</v>
      </c>
      <c r="BP481" s="5">
        <f>Target_CC[[#This Row],[Est_Sust_NP Jun]]+Target_CC[[#This Row],[Est_Sust_POTS Jun]]+Target_CC[[#This Row],[BC_Jun]]</f>
        <v>23043100</v>
      </c>
      <c r="BQ481" s="5">
        <f>Target_CC[[#This Row],[Est_Sust_NP Jul]]+Target_CC[[#This Row],[Est_Sust_POTS Jul]]+Target_CC[[#This Row],[BC_Jul]]</f>
        <v>23043100</v>
      </c>
      <c r="BR481" s="5">
        <f>Target_CC[[#This Row],[Est_Sust_NP Agu]]+Target_CC[[#This Row],[Est_Sust_POTS Agu]]+Target_CC[[#This Row],[BC_Agu]]</f>
        <v>23043100</v>
      </c>
      <c r="BS481" s="5">
        <f>Target_CC[[#This Row],[Est_Sust_NP Sep]]+Target_CC[[#This Row],[Est_Sust_POTS Sep]]+Target_CC[[#This Row],[BC_Sep]]</f>
        <v>23043100</v>
      </c>
      <c r="BT481" s="5">
        <f>Target_CC[[#This Row],[Est_Sust_NP Okt]]+Target_CC[[#This Row],[Est_Sust_POTS Okt]]+Target_CC[[#This Row],[BC_Okt]]</f>
        <v>23043100</v>
      </c>
      <c r="BU481" s="5">
        <f>Target_CC[[#This Row],[Est_Sust_NP Nov]]+Target_CC[[#This Row],[Est_Sust_POTS Nov]]+Target_CC[[#This Row],[BC_Nov]]</f>
        <v>23043100</v>
      </c>
      <c r="BV481" s="5">
        <f>Target_CC[[#This Row],[Est_Sust_NP Des]]+Target_CC[[#This Row],[Est_Sust_POTS Des]]+Target_CC[[#This Row],[BC_Des]]</f>
        <v>23043100</v>
      </c>
      <c r="BW481" s="5">
        <f>SUM(Target_CC[[#This Row],[Real_Jan]:[Real_Des]])</f>
        <v>279972900</v>
      </c>
      <c r="BX481" s="5">
        <v>24000000</v>
      </c>
      <c r="BY481" s="5">
        <v>24000000</v>
      </c>
      <c r="BZ481" s="5">
        <v>24000000</v>
      </c>
      <c r="CA481" s="5">
        <f>Target_CC[[#This Row],[Est_Sust_NP Mar]]*95%</f>
        <v>22800000</v>
      </c>
      <c r="CB481" s="5">
        <f>Target_CC[[#This Row],[Est_Sust_NP Apr]]</f>
        <v>22800000</v>
      </c>
      <c r="CC481" s="5">
        <f>Target_CC[[#This Row],[Est_Sust_NP Mei]]</f>
        <v>22800000</v>
      </c>
      <c r="CD481" s="5">
        <f>Target_CC[[#This Row],[Est_Sust_NP Jun]]</f>
        <v>22800000</v>
      </c>
      <c r="CE481" s="5">
        <f>Target_CC[[#This Row],[Est_Sust_NP Jul]]</f>
        <v>22800000</v>
      </c>
      <c r="CF481" s="5">
        <f>Target_CC[[#This Row],[Est_Sust_NP Agu]]</f>
        <v>22800000</v>
      </c>
      <c r="CG481" s="5">
        <f>Target_CC[[#This Row],[Est_Sust_NP Sep]]</f>
        <v>22800000</v>
      </c>
      <c r="CH481" s="5">
        <f>Target_CC[[#This Row],[Est_Sust_NP Okt]]</f>
        <v>22800000</v>
      </c>
      <c r="CI481" s="5">
        <f>Target_CC[[#This Row],[Est_Sust_NP Nov]]</f>
        <v>22800000</v>
      </c>
      <c r="CJ481" s="5">
        <f>SUM(Target_CC[[#This Row],[Est_Sust_NP Jan]:[Est_Sust_NP Des]])</f>
        <v>277200000</v>
      </c>
      <c r="CK481" s="5">
        <v>243100</v>
      </c>
      <c r="CL481" s="5">
        <v>243100</v>
      </c>
      <c r="CM481" s="5">
        <v>243100</v>
      </c>
      <c r="CN481" s="5">
        <f>Target_CC[[#This Row],[Est_Sust_POTS Mar]]</f>
        <v>243100</v>
      </c>
      <c r="CO481" s="5">
        <f>Target_CC[[#This Row],[Est_Sust_POTS Apr]]</f>
        <v>243100</v>
      </c>
      <c r="CP481" s="5">
        <f>Target_CC[[#This Row],[Est_Sust_POTS Mei]]</f>
        <v>243100</v>
      </c>
      <c r="CQ481" s="5">
        <f>Target_CC[[#This Row],[Est_Sust_POTS Jun]]</f>
        <v>243100</v>
      </c>
      <c r="CR481" s="5">
        <f>Target_CC[[#This Row],[Est_Sust_POTS Jul]]</f>
        <v>243100</v>
      </c>
      <c r="CS481" s="5">
        <f>Target_CC[[#This Row],[Est_Sust_POTS Agu]]</f>
        <v>243100</v>
      </c>
      <c r="CT481" s="5">
        <f>Target_CC[[#This Row],[Est_Sust_POTS Sep]]</f>
        <v>243100</v>
      </c>
      <c r="CU481" s="5">
        <f>Target_CC[[#This Row],[Est_Sust_POTS Okt]]</f>
        <v>243100</v>
      </c>
      <c r="CV481" s="5">
        <f>Target_CC[[#This Row],[Est_Sust_POTS Nov]]</f>
        <v>243100</v>
      </c>
      <c r="CW481" s="5">
        <f>SUM(Target_CC[[#This Row],[Est_Sust_POTS Jan]:[Est_Sust_POTS Des]])</f>
        <v>2917200</v>
      </c>
      <c r="CX481" s="5"/>
      <c r="CY481" s="5">
        <v>0</v>
      </c>
      <c r="CZ481" s="5">
        <v>0</v>
      </c>
      <c r="DA481" s="5">
        <v>0</v>
      </c>
      <c r="DB481" s="5"/>
      <c r="DC481" s="5"/>
      <c r="DD481" s="5"/>
      <c r="DE481" s="5"/>
      <c r="DF481" s="5"/>
      <c r="DG481" s="5"/>
      <c r="DH481" s="5"/>
      <c r="DI481" s="5"/>
      <c r="DJ481" s="5">
        <f>SUM(Target_CC[[#This Row],[BC_Jan]:[BC_Des]])</f>
        <v>0</v>
      </c>
      <c r="DK481" s="5"/>
      <c r="DL481" s="5"/>
      <c r="DM481" s="5"/>
      <c r="DN481" s="5"/>
      <c r="DO481" s="5"/>
      <c r="DP481" s="5"/>
      <c r="DQ481" s="5"/>
      <c r="DR481" s="5"/>
      <c r="DS481" s="5"/>
      <c r="DT481" s="5"/>
      <c r="DU481" s="5"/>
      <c r="DV481" s="5"/>
      <c r="DW481" s="5"/>
      <c r="DX481" s="5" t="s">
        <v>160</v>
      </c>
    </row>
    <row r="482" spans="2:128" x14ac:dyDescent="0.3">
      <c r="B482">
        <v>2930771</v>
      </c>
      <c r="C482" t="s">
        <v>763</v>
      </c>
      <c r="D482" t="s">
        <v>538</v>
      </c>
      <c r="E482" t="s">
        <v>326</v>
      </c>
      <c r="F482" t="s">
        <v>300</v>
      </c>
      <c r="G482" t="s">
        <v>24</v>
      </c>
      <c r="H482" t="s">
        <v>159</v>
      </c>
      <c r="I482" t="s">
        <v>29</v>
      </c>
      <c r="J482" s="5">
        <v>337543968.09968919</v>
      </c>
      <c r="K482" s="5">
        <v>22431175.290669132</v>
      </c>
      <c r="L482" s="5">
        <v>22822943.038438227</v>
      </c>
      <c r="M482" s="5">
        <v>24400567.731781755</v>
      </c>
      <c r="N482" s="5">
        <v>22928017.086815182</v>
      </c>
      <c r="O482" s="5">
        <v>24090135.524005096</v>
      </c>
      <c r="P482" s="5">
        <v>23768770.386201587</v>
      </c>
      <c r="Q482" s="5">
        <v>24905792.941045832</v>
      </c>
      <c r="R482" s="5">
        <v>25154026.406215187</v>
      </c>
      <c r="S482" s="5">
        <v>24832055.508701608</v>
      </c>
      <c r="T482" s="5">
        <v>25331637.502414234</v>
      </c>
      <c r="U482" s="5">
        <v>25146810.609566219</v>
      </c>
      <c r="V482" s="5">
        <v>23726489.874145966</v>
      </c>
      <c r="W482" s="5">
        <v>289538421.90000004</v>
      </c>
      <c r="X482" s="5">
        <v>3029191.884496389</v>
      </c>
      <c r="Y482" s="5">
        <v>3082097.7027057102</v>
      </c>
      <c r="Z482" s="5">
        <v>3295146.1879469296</v>
      </c>
      <c r="AA482" s="5">
        <v>3096287.3049218301</v>
      </c>
      <c r="AB482" s="5">
        <v>3253224.2327975472</v>
      </c>
      <c r="AC482" s="5">
        <v>3209825.8528740755</v>
      </c>
      <c r="AD482" s="5">
        <v>3363373.7366114156</v>
      </c>
      <c r="AE482" s="5">
        <v>3396896.1351664392</v>
      </c>
      <c r="AF482" s="5">
        <v>3353415.9511299902</v>
      </c>
      <c r="AG482" s="5">
        <v>3420881.4183373339</v>
      </c>
      <c r="AH482" s="5">
        <v>3395921.6863305671</v>
      </c>
      <c r="AI482" s="5">
        <v>3204116.1304751551</v>
      </c>
      <c r="AJ482" s="5">
        <v>39100378.22379338</v>
      </c>
      <c r="AK482" s="5">
        <v>25460367.175165519</v>
      </c>
      <c r="AL482" s="5">
        <v>25905040.741143938</v>
      </c>
      <c r="AM482" s="5">
        <v>27695713.919728685</v>
      </c>
      <c r="AN482" s="5">
        <v>26024304.391737014</v>
      </c>
      <c r="AO482" s="5">
        <v>27343359.756802645</v>
      </c>
      <c r="AP482" s="5">
        <v>26978596.239075661</v>
      </c>
      <c r="AQ482" s="5">
        <v>28269166.677657247</v>
      </c>
      <c r="AR482" s="5">
        <v>28550922.541381627</v>
      </c>
      <c r="AS482" s="5">
        <v>28185471.459831599</v>
      </c>
      <c r="AT482" s="5">
        <v>28752518.920751568</v>
      </c>
      <c r="AU482" s="5">
        <v>28542732.295896787</v>
      </c>
      <c r="AV482" s="5">
        <v>26930606.004621122</v>
      </c>
      <c r="AW482" s="5">
        <f>SUM(Target_CC[[#This Row],[Target_Jan]:[Target_Des]])</f>
        <v>328638800.12379342</v>
      </c>
      <c r="AX482" s="5">
        <v>9777398.6261947434</v>
      </c>
      <c r="AY482" s="5">
        <v>10174119.323391797</v>
      </c>
      <c r="AZ482" s="5">
        <v>10289034.949330807</v>
      </c>
      <c r="BA482" s="5">
        <v>9974899.4857750032</v>
      </c>
      <c r="BB482" s="5">
        <v>10488359.543305274</v>
      </c>
      <c r="BC482" s="5">
        <v>10423112.784169191</v>
      </c>
      <c r="BD482" s="5">
        <v>10763615.883973477</v>
      </c>
      <c r="BE482" s="5">
        <v>10914935.252995767</v>
      </c>
      <c r="BF482" s="5">
        <v>10745262.120155828</v>
      </c>
      <c r="BG482" s="5">
        <v>10927933.782276139</v>
      </c>
      <c r="BH482" s="5">
        <v>11129392.525234064</v>
      </c>
      <c r="BI482" s="5">
        <v>10851023.298882473</v>
      </c>
      <c r="BJ482" s="5">
        <f>SUM(Target_CC[[#This Row],[Target_NGTMA_Jan]:[Target_NGTMA_Des]])</f>
        <v>126459087.57568455</v>
      </c>
      <c r="BK482" s="5">
        <v>24581693</v>
      </c>
      <c r="BL482" s="5">
        <v>24366471</v>
      </c>
      <c r="BM482" s="5">
        <v>24048135</v>
      </c>
      <c r="BN482" s="5">
        <f>Target_CC[[#This Row],[Est_Sust_NP Apr]]+Target_CC[[#This Row],[Est_Sust_POTS Apr]]+Target_CC[[#This Row],[BC_Apr]]</f>
        <v>24179327</v>
      </c>
      <c r="BO482" s="5">
        <f>Target_CC[[#This Row],[Est_Sust_NP Mei]]+Target_CC[[#This Row],[Est_Sust_POTS Mei]]+Target_CC[[#This Row],[BC_Mei]]</f>
        <v>24179327</v>
      </c>
      <c r="BP482" s="5">
        <f>Target_CC[[#This Row],[Est_Sust_NP Jun]]+Target_CC[[#This Row],[Est_Sust_POTS Jun]]+Target_CC[[#This Row],[BC_Jun]]</f>
        <v>24179327</v>
      </c>
      <c r="BQ482" s="5">
        <f>Target_CC[[#This Row],[Est_Sust_NP Jul]]+Target_CC[[#This Row],[Est_Sust_POTS Jul]]+Target_CC[[#This Row],[BC_Jul]]</f>
        <v>24179327</v>
      </c>
      <c r="BR482" s="5">
        <f>Target_CC[[#This Row],[Est_Sust_NP Agu]]+Target_CC[[#This Row],[Est_Sust_POTS Agu]]+Target_CC[[#This Row],[BC_Agu]]</f>
        <v>24179327</v>
      </c>
      <c r="BS482" s="5">
        <f>Target_CC[[#This Row],[Est_Sust_NP Sep]]+Target_CC[[#This Row],[Est_Sust_POTS Sep]]+Target_CC[[#This Row],[BC_Sep]]</f>
        <v>24179327</v>
      </c>
      <c r="BT482" s="5">
        <f>Target_CC[[#This Row],[Est_Sust_NP Okt]]+Target_CC[[#This Row],[Est_Sust_POTS Okt]]+Target_CC[[#This Row],[BC_Okt]]</f>
        <v>24179327</v>
      </c>
      <c r="BU482" s="5">
        <f>Target_CC[[#This Row],[Est_Sust_NP Nov]]+Target_CC[[#This Row],[Est_Sust_POTS Nov]]+Target_CC[[#This Row],[BC_Nov]]</f>
        <v>24179327</v>
      </c>
      <c r="BV482" s="5">
        <f>Target_CC[[#This Row],[Est_Sust_NP Des]]+Target_CC[[#This Row],[Est_Sust_POTS Des]]+Target_CC[[#This Row],[BC_Des]]</f>
        <v>24179327</v>
      </c>
      <c r="BW482" s="5">
        <f>SUM(Target_CC[[#This Row],[Real_Jan]:[Real_Des]])</f>
        <v>290610242</v>
      </c>
      <c r="BX482" s="5">
        <v>1700000</v>
      </c>
      <c r="BY482" s="5">
        <v>1700000</v>
      </c>
      <c r="BZ482" s="5">
        <v>1700000</v>
      </c>
      <c r="CA482" s="5">
        <f>Target_CC[[#This Row],[Est_Sust_NP Mar]]*95%</f>
        <v>1615000</v>
      </c>
      <c r="CB482" s="5">
        <f>Target_CC[[#This Row],[Est_Sust_NP Apr]]</f>
        <v>1615000</v>
      </c>
      <c r="CC482" s="5">
        <f>Target_CC[[#This Row],[Est_Sust_NP Mei]]</f>
        <v>1615000</v>
      </c>
      <c r="CD482" s="5">
        <f>Target_CC[[#This Row],[Est_Sust_NP Jun]]</f>
        <v>1615000</v>
      </c>
      <c r="CE482" s="5">
        <f>Target_CC[[#This Row],[Est_Sust_NP Jul]]</f>
        <v>1615000</v>
      </c>
      <c r="CF482" s="5">
        <f>Target_CC[[#This Row],[Est_Sust_NP Agu]]</f>
        <v>1615000</v>
      </c>
      <c r="CG482" s="5">
        <f>Target_CC[[#This Row],[Est_Sust_NP Sep]]</f>
        <v>1615000</v>
      </c>
      <c r="CH482" s="5">
        <f>Target_CC[[#This Row],[Est_Sust_NP Okt]]</f>
        <v>1615000</v>
      </c>
      <c r="CI482" s="5">
        <f>Target_CC[[#This Row],[Est_Sust_NP Nov]]</f>
        <v>1615000</v>
      </c>
      <c r="CJ482" s="5">
        <f>SUM(Target_CC[[#This Row],[Est_Sust_NP Jan]:[Est_Sust_NP Des]])</f>
        <v>19635000</v>
      </c>
      <c r="CK482" s="5">
        <v>23067559</v>
      </c>
      <c r="CL482" s="5">
        <v>22833170</v>
      </c>
      <c r="CM482" s="5">
        <v>22564327</v>
      </c>
      <c r="CN482" s="5">
        <f>Target_CC[[#This Row],[Est_Sust_POTS Mar]]</f>
        <v>22564327</v>
      </c>
      <c r="CO482" s="5">
        <f>Target_CC[[#This Row],[Est_Sust_POTS Apr]]</f>
        <v>22564327</v>
      </c>
      <c r="CP482" s="5">
        <f>Target_CC[[#This Row],[Est_Sust_POTS Mei]]</f>
        <v>22564327</v>
      </c>
      <c r="CQ482" s="5">
        <f>Target_CC[[#This Row],[Est_Sust_POTS Jun]]</f>
        <v>22564327</v>
      </c>
      <c r="CR482" s="5">
        <f>Target_CC[[#This Row],[Est_Sust_POTS Jul]]</f>
        <v>22564327</v>
      </c>
      <c r="CS482" s="5">
        <f>Target_CC[[#This Row],[Est_Sust_POTS Agu]]</f>
        <v>22564327</v>
      </c>
      <c r="CT482" s="5">
        <f>Target_CC[[#This Row],[Est_Sust_POTS Sep]]</f>
        <v>22564327</v>
      </c>
      <c r="CU482" s="5">
        <f>Target_CC[[#This Row],[Est_Sust_POTS Okt]]</f>
        <v>22564327</v>
      </c>
      <c r="CV482" s="5">
        <f>Target_CC[[#This Row],[Est_Sust_POTS Nov]]</f>
        <v>22564327</v>
      </c>
      <c r="CW482" s="5">
        <f>SUM(Target_CC[[#This Row],[Est_Sust_POTS Jan]:[Est_Sust_POTS Des]])</f>
        <v>271543999</v>
      </c>
      <c r="CX482" s="5"/>
      <c r="CY482" s="5">
        <v>0</v>
      </c>
      <c r="CZ482" s="5">
        <v>0</v>
      </c>
      <c r="DA482" s="5">
        <v>0</v>
      </c>
      <c r="DB482" s="5"/>
      <c r="DC482" s="5"/>
      <c r="DD482" s="5"/>
      <c r="DE482" s="5"/>
      <c r="DF482" s="5"/>
      <c r="DG482" s="5"/>
      <c r="DH482" s="5"/>
      <c r="DI482" s="5"/>
      <c r="DJ482" s="5">
        <f>SUM(Target_CC[[#This Row],[BC_Jan]:[BC_Des]])</f>
        <v>0</v>
      </c>
      <c r="DK482" s="5"/>
      <c r="DL482" s="5"/>
      <c r="DM482" s="5"/>
      <c r="DN482" s="5"/>
      <c r="DO482" s="5"/>
      <c r="DP482" s="5"/>
      <c r="DQ482" s="5"/>
      <c r="DR482" s="5"/>
      <c r="DS482" s="5"/>
      <c r="DT482" s="5"/>
      <c r="DU482" s="5"/>
      <c r="DV482" s="5"/>
      <c r="DW482" s="5"/>
      <c r="DX482" s="5" t="s">
        <v>160</v>
      </c>
    </row>
    <row r="483" spans="2:128" x14ac:dyDescent="0.3">
      <c r="B483">
        <v>19090945</v>
      </c>
      <c r="C483" t="s">
        <v>764</v>
      </c>
      <c r="D483" t="s">
        <v>333</v>
      </c>
      <c r="E483" t="s">
        <v>334</v>
      </c>
      <c r="F483" t="s">
        <v>296</v>
      </c>
      <c r="G483" t="s">
        <v>25</v>
      </c>
      <c r="H483" t="s">
        <v>159</v>
      </c>
      <c r="I483" t="s">
        <v>29</v>
      </c>
      <c r="J483" s="5">
        <v>450776449.9493739</v>
      </c>
      <c r="K483" s="5">
        <v>25195864.559999999</v>
      </c>
      <c r="L483" s="5">
        <v>25154653.631999999</v>
      </c>
      <c r="M483" s="5">
        <v>25162562.799999997</v>
      </c>
      <c r="N483" s="5">
        <v>25154653.631999999</v>
      </c>
      <c r="O483" s="5">
        <v>25130926.127999999</v>
      </c>
      <c r="P483" s="5">
        <v>25107198.623999994</v>
      </c>
      <c r="Q483" s="5">
        <v>25146744.463999994</v>
      </c>
      <c r="R483" s="5">
        <v>25178381.136000004</v>
      </c>
      <c r="S483" s="5">
        <v>25170471.967999998</v>
      </c>
      <c r="T483" s="5">
        <v>25170471.967999998</v>
      </c>
      <c r="U483" s="5">
        <v>25178381.136000004</v>
      </c>
      <c r="V483" s="5">
        <v>25162562.799999997</v>
      </c>
      <c r="W483" s="5">
        <v>301912872.84799999</v>
      </c>
      <c r="X483" s="5">
        <v>0</v>
      </c>
      <c r="Y483" s="5">
        <v>690859.22431823774</v>
      </c>
      <c r="Z483" s="5">
        <v>683729.23020126333</v>
      </c>
      <c r="AA483" s="5">
        <v>537486.86343142285</v>
      </c>
      <c r="AB483" s="5">
        <v>586231.66372162709</v>
      </c>
      <c r="AC483" s="5">
        <v>571553.53985494352</v>
      </c>
      <c r="AD483" s="5">
        <v>710365.72728492401</v>
      </c>
      <c r="AE483" s="5">
        <v>598269.13892134407</v>
      </c>
      <c r="AF483" s="5">
        <v>715610.41381648171</v>
      </c>
      <c r="AG483" s="5">
        <v>720720.50871695695</v>
      </c>
      <c r="AH483" s="5">
        <v>611960.29877694696</v>
      </c>
      <c r="AI483" s="5">
        <v>623089.45347582689</v>
      </c>
      <c r="AJ483" s="5">
        <v>7049876.062519975</v>
      </c>
      <c r="AK483" s="5">
        <v>25195864.559999999</v>
      </c>
      <c r="AL483" s="5">
        <v>25845512.856318235</v>
      </c>
      <c r="AM483" s="5">
        <v>25846292.03020126</v>
      </c>
      <c r="AN483" s="5">
        <v>25692140.495431423</v>
      </c>
      <c r="AO483" s="5">
        <v>25717157.791721627</v>
      </c>
      <c r="AP483" s="5">
        <v>25678752.163854938</v>
      </c>
      <c r="AQ483" s="5">
        <v>25857110.191284917</v>
      </c>
      <c r="AR483" s="5">
        <v>25776650.274921346</v>
      </c>
      <c r="AS483" s="5">
        <v>25886082.38181648</v>
      </c>
      <c r="AT483" s="5">
        <v>25891192.476716954</v>
      </c>
      <c r="AU483" s="5">
        <v>25790341.434776951</v>
      </c>
      <c r="AV483" s="5">
        <v>25785652.253475823</v>
      </c>
      <c r="AW483" s="5">
        <f>SUM(Target_CC[[#This Row],[Target_Jan]:[Target_Des]])</f>
        <v>308962748.91052002</v>
      </c>
      <c r="AX483" s="5">
        <v>0</v>
      </c>
      <c r="AY483" s="5">
        <v>0</v>
      </c>
      <c r="AZ483" s="5">
        <v>0</v>
      </c>
      <c r="BA483" s="5">
        <v>0</v>
      </c>
      <c r="BB483" s="5">
        <v>0</v>
      </c>
      <c r="BC483" s="5">
        <v>0</v>
      </c>
      <c r="BD483" s="5">
        <v>0</v>
      </c>
      <c r="BE483" s="5">
        <v>0</v>
      </c>
      <c r="BF483" s="5">
        <v>0</v>
      </c>
      <c r="BG483" s="5">
        <v>0</v>
      </c>
      <c r="BH483" s="5">
        <v>0</v>
      </c>
      <c r="BI483" s="5">
        <v>0</v>
      </c>
      <c r="BJ483" s="5">
        <f>SUM(Target_CC[[#This Row],[Target_NGTMA_Jan]:[Target_NGTMA_Des]])</f>
        <v>0</v>
      </c>
      <c r="BK483" s="5">
        <v>25083500</v>
      </c>
      <c r="BL483" s="5">
        <v>25051306</v>
      </c>
      <c r="BM483" s="5">
        <v>25061833</v>
      </c>
      <c r="BN483" s="5">
        <f>Target_CC[[#This Row],[Est_Sust_NP Apr]]+Target_CC[[#This Row],[Est_Sust_POTS Apr]]+Target_CC[[#This Row],[BC_Apr]]</f>
        <v>24064020.699999999</v>
      </c>
      <c r="BO483" s="5">
        <f>Target_CC[[#This Row],[Est_Sust_NP Mei]]+Target_CC[[#This Row],[Est_Sust_POTS Mei]]+Target_CC[[#This Row],[BC_Mei]]</f>
        <v>24064020.699999999</v>
      </c>
      <c r="BP483" s="5">
        <f>Target_CC[[#This Row],[Est_Sust_NP Jun]]+Target_CC[[#This Row],[Est_Sust_POTS Jun]]+Target_CC[[#This Row],[BC_Jun]]</f>
        <v>24064020.699999999</v>
      </c>
      <c r="BQ483" s="5">
        <f>Target_CC[[#This Row],[Est_Sust_NP Jul]]+Target_CC[[#This Row],[Est_Sust_POTS Jul]]+Target_CC[[#This Row],[BC_Jul]]</f>
        <v>24064020.699999999</v>
      </c>
      <c r="BR483" s="5">
        <f>Target_CC[[#This Row],[Est_Sust_NP Agu]]+Target_CC[[#This Row],[Est_Sust_POTS Agu]]+Target_CC[[#This Row],[BC_Agu]]</f>
        <v>24064020.699999999</v>
      </c>
      <c r="BS483" s="5">
        <f>Target_CC[[#This Row],[Est_Sust_NP Sep]]+Target_CC[[#This Row],[Est_Sust_POTS Sep]]+Target_CC[[#This Row],[BC_Sep]]</f>
        <v>24064020.699999999</v>
      </c>
      <c r="BT483" s="5">
        <f>Target_CC[[#This Row],[Est_Sust_NP Okt]]+Target_CC[[#This Row],[Est_Sust_POTS Okt]]+Target_CC[[#This Row],[BC_Okt]]</f>
        <v>24064020.699999999</v>
      </c>
      <c r="BU483" s="5">
        <f>Target_CC[[#This Row],[Est_Sust_NP Nov]]+Target_CC[[#This Row],[Est_Sust_POTS Nov]]+Target_CC[[#This Row],[BC_Nov]]</f>
        <v>24064020.699999999</v>
      </c>
      <c r="BV483" s="5">
        <f>Target_CC[[#This Row],[Est_Sust_NP Des]]+Target_CC[[#This Row],[Est_Sust_POTS Des]]+Target_CC[[#This Row],[BC_Des]]</f>
        <v>24064020.699999999</v>
      </c>
      <c r="BW483" s="5">
        <f>SUM(Target_CC[[#This Row],[Real_Jan]:[Real_Des]])</f>
        <v>291772825.29999995</v>
      </c>
      <c r="BX483" s="5">
        <v>21331446</v>
      </c>
      <c r="BY483" s="5">
        <v>21331446</v>
      </c>
      <c r="BZ483" s="5">
        <v>21331446</v>
      </c>
      <c r="CA483" s="5">
        <f>Target_CC[[#This Row],[Est_Sust_NP Mar]]*95%</f>
        <v>20264873.699999999</v>
      </c>
      <c r="CB483" s="5">
        <f>Target_CC[[#This Row],[Est_Sust_NP Apr]]</f>
        <v>20264873.699999999</v>
      </c>
      <c r="CC483" s="5">
        <f>Target_CC[[#This Row],[Est_Sust_NP Mei]]</f>
        <v>20264873.699999999</v>
      </c>
      <c r="CD483" s="5">
        <f>Target_CC[[#This Row],[Est_Sust_NP Jun]]</f>
        <v>20264873.699999999</v>
      </c>
      <c r="CE483" s="5">
        <f>Target_CC[[#This Row],[Est_Sust_NP Jul]]</f>
        <v>20264873.699999999</v>
      </c>
      <c r="CF483" s="5">
        <f>Target_CC[[#This Row],[Est_Sust_NP Agu]]</f>
        <v>20264873.699999999</v>
      </c>
      <c r="CG483" s="5">
        <f>Target_CC[[#This Row],[Est_Sust_NP Sep]]</f>
        <v>20264873.699999999</v>
      </c>
      <c r="CH483" s="5">
        <f>Target_CC[[#This Row],[Est_Sust_NP Okt]]</f>
        <v>20264873.699999999</v>
      </c>
      <c r="CI483" s="5">
        <f>Target_CC[[#This Row],[Est_Sust_NP Nov]]</f>
        <v>20264873.699999999</v>
      </c>
      <c r="CJ483" s="5">
        <f>SUM(Target_CC[[#This Row],[Est_Sust_NP Jan]:[Est_Sust_NP Des]])</f>
        <v>246378201.29999995</v>
      </c>
      <c r="CK483" s="5">
        <v>3827394</v>
      </c>
      <c r="CL483" s="5">
        <v>3801570</v>
      </c>
      <c r="CM483" s="5">
        <v>3799147</v>
      </c>
      <c r="CN483" s="5">
        <f>Target_CC[[#This Row],[Est_Sust_POTS Mar]]</f>
        <v>3799147</v>
      </c>
      <c r="CO483" s="5">
        <f>Target_CC[[#This Row],[Est_Sust_POTS Apr]]</f>
        <v>3799147</v>
      </c>
      <c r="CP483" s="5">
        <f>Target_CC[[#This Row],[Est_Sust_POTS Mei]]</f>
        <v>3799147</v>
      </c>
      <c r="CQ483" s="5">
        <f>Target_CC[[#This Row],[Est_Sust_POTS Jun]]</f>
        <v>3799147</v>
      </c>
      <c r="CR483" s="5">
        <f>Target_CC[[#This Row],[Est_Sust_POTS Jul]]</f>
        <v>3799147</v>
      </c>
      <c r="CS483" s="5">
        <f>Target_CC[[#This Row],[Est_Sust_POTS Agu]]</f>
        <v>3799147</v>
      </c>
      <c r="CT483" s="5">
        <f>Target_CC[[#This Row],[Est_Sust_POTS Sep]]</f>
        <v>3799147</v>
      </c>
      <c r="CU483" s="5">
        <f>Target_CC[[#This Row],[Est_Sust_POTS Okt]]</f>
        <v>3799147</v>
      </c>
      <c r="CV483" s="5">
        <f>Target_CC[[#This Row],[Est_Sust_POTS Nov]]</f>
        <v>3799147</v>
      </c>
      <c r="CW483" s="5">
        <f>SUM(Target_CC[[#This Row],[Est_Sust_POTS Jan]:[Est_Sust_POTS Des]])</f>
        <v>45620434</v>
      </c>
      <c r="CX483" s="5"/>
      <c r="CY483" s="5">
        <v>0</v>
      </c>
      <c r="CZ483" s="5">
        <v>0</v>
      </c>
      <c r="DA483" s="5">
        <v>0</v>
      </c>
      <c r="DB483" s="5"/>
      <c r="DC483" s="5"/>
      <c r="DD483" s="5"/>
      <c r="DE483" s="5"/>
      <c r="DF483" s="5"/>
      <c r="DG483" s="5"/>
      <c r="DH483" s="5"/>
      <c r="DI483" s="5"/>
      <c r="DJ483" s="5">
        <f>SUM(Target_CC[[#This Row],[BC_Jan]:[BC_Des]])</f>
        <v>0</v>
      </c>
      <c r="DK483" s="5"/>
      <c r="DL483" s="5"/>
      <c r="DM483" s="5"/>
      <c r="DN483" s="5"/>
      <c r="DO483" s="5"/>
      <c r="DP483" s="5"/>
      <c r="DQ483" s="5"/>
      <c r="DR483" s="5"/>
      <c r="DS483" s="5"/>
      <c r="DT483" s="5"/>
      <c r="DU483" s="5"/>
      <c r="DV483" s="5"/>
      <c r="DW483" s="5"/>
      <c r="DX483" s="5" t="s">
        <v>160</v>
      </c>
    </row>
    <row r="484" spans="2:128" x14ac:dyDescent="0.3">
      <c r="B484">
        <v>2912424</v>
      </c>
      <c r="C484" t="s">
        <v>765</v>
      </c>
      <c r="D484" t="s">
        <v>331</v>
      </c>
      <c r="E484" t="s">
        <v>308</v>
      </c>
      <c r="F484" t="s">
        <v>309</v>
      </c>
      <c r="G484" t="s">
        <v>25</v>
      </c>
      <c r="H484" t="s">
        <v>159</v>
      </c>
      <c r="I484" t="s">
        <v>29</v>
      </c>
      <c r="J484" s="5">
        <v>617509420.56794</v>
      </c>
      <c r="K484" s="5">
        <v>30469353.938181818</v>
      </c>
      <c r="L484" s="5">
        <v>32073004.145454545</v>
      </c>
      <c r="M484" s="5">
        <v>28865703.73090909</v>
      </c>
      <c r="N484" s="5">
        <v>25658403.316363636</v>
      </c>
      <c r="O484" s="5">
        <v>27262053.523636363</v>
      </c>
      <c r="P484" s="5">
        <v>28865703.73090909</v>
      </c>
      <c r="Q484" s="5">
        <v>36883954.767272726</v>
      </c>
      <c r="R484" s="5">
        <v>33676654.352727272</v>
      </c>
      <c r="S484" s="5">
        <v>33676654.352727272</v>
      </c>
      <c r="T484" s="5">
        <v>36883954.767272726</v>
      </c>
      <c r="U484" s="5">
        <v>32073004.145454545</v>
      </c>
      <c r="V484" s="5">
        <v>33676654.352727272</v>
      </c>
      <c r="W484" s="5">
        <v>380065099.12363631</v>
      </c>
      <c r="X484" s="5">
        <v>4082982.561110524</v>
      </c>
      <c r="Y484" s="5">
        <v>4342039.2559486376</v>
      </c>
      <c r="Z484" s="5">
        <v>5713141.7009000797</v>
      </c>
      <c r="AA484" s="5">
        <v>5824853.2358662952</v>
      </c>
      <c r="AB484" s="5">
        <v>7618810.9919654615</v>
      </c>
      <c r="AC484" s="5">
        <v>7118666.8422607034</v>
      </c>
      <c r="AD484" s="5">
        <v>6251190.1880079228</v>
      </c>
      <c r="AE484" s="5">
        <v>7071410.3302768106</v>
      </c>
      <c r="AF484" s="5">
        <v>6140093.7653749315</v>
      </c>
      <c r="AG484" s="5">
        <v>6461928.2076078299</v>
      </c>
      <c r="AH484" s="5">
        <v>7939425.8314918093</v>
      </c>
      <c r="AI484" s="5">
        <v>9419539.2466851082</v>
      </c>
      <c r="AJ484" s="5">
        <v>77984082.15749611</v>
      </c>
      <c r="AK484" s="5">
        <v>34552336.499292344</v>
      </c>
      <c r="AL484" s="5">
        <v>36415043.401403181</v>
      </c>
      <c r="AM484" s="5">
        <v>34578845.431809172</v>
      </c>
      <c r="AN484" s="5">
        <v>31483256.552229933</v>
      </c>
      <c r="AO484" s="5">
        <v>34880864.515601829</v>
      </c>
      <c r="AP484" s="5">
        <v>35984370.573169798</v>
      </c>
      <c r="AQ484" s="5">
        <v>43135144.955280647</v>
      </c>
      <c r="AR484" s="5">
        <v>40748064.683004081</v>
      </c>
      <c r="AS484" s="5">
        <v>39816748.1181022</v>
      </c>
      <c r="AT484" s="5">
        <v>43345882.974880554</v>
      </c>
      <c r="AU484" s="5">
        <v>40012429.976946354</v>
      </c>
      <c r="AV484" s="5">
        <v>43096193.599412382</v>
      </c>
      <c r="AW484" s="5">
        <f>SUM(Target_CC[[#This Row],[Target_Jan]:[Target_Des]])</f>
        <v>458049181.28113246</v>
      </c>
      <c r="AX484" s="5">
        <v>0</v>
      </c>
      <c r="AY484" s="5">
        <v>0</v>
      </c>
      <c r="AZ484" s="5">
        <v>0</v>
      </c>
      <c r="BA484" s="5">
        <v>0</v>
      </c>
      <c r="BB484" s="5">
        <v>0</v>
      </c>
      <c r="BC484" s="5">
        <v>0</v>
      </c>
      <c r="BD484" s="5">
        <v>0</v>
      </c>
      <c r="BE484" s="5">
        <v>0</v>
      </c>
      <c r="BF484" s="5">
        <v>0</v>
      </c>
      <c r="BG484" s="5">
        <v>0</v>
      </c>
      <c r="BH484" s="5">
        <v>0</v>
      </c>
      <c r="BI484" s="5">
        <v>0</v>
      </c>
      <c r="BJ484" s="5">
        <f>SUM(Target_CC[[#This Row],[Target_NGTMA_Jan]:[Target_NGTMA_Des]])</f>
        <v>0</v>
      </c>
      <c r="BK484" s="5">
        <v>25094565</v>
      </c>
      <c r="BL484" s="5">
        <v>24692209</v>
      </c>
      <c r="BM484" s="5">
        <v>24020610</v>
      </c>
      <c r="BN484" s="5">
        <f>Target_CC[[#This Row],[Est_Sust_NP Apr]]+Target_CC[[#This Row],[Est_Sust_POTS Apr]]+Target_CC[[#This Row],[BC_Apr]]</f>
        <v>24276184</v>
      </c>
      <c r="BO484" s="5">
        <f>Target_CC[[#This Row],[Est_Sust_NP Mei]]+Target_CC[[#This Row],[Est_Sust_POTS Mei]]+Target_CC[[#This Row],[BC_Mei]]</f>
        <v>24276184</v>
      </c>
      <c r="BP484" s="5">
        <f>Target_CC[[#This Row],[Est_Sust_NP Jun]]+Target_CC[[#This Row],[Est_Sust_POTS Jun]]+Target_CC[[#This Row],[BC_Jun]]</f>
        <v>24276184</v>
      </c>
      <c r="BQ484" s="5">
        <f>Target_CC[[#This Row],[Est_Sust_NP Jul]]+Target_CC[[#This Row],[Est_Sust_POTS Jul]]+Target_CC[[#This Row],[BC_Jul]]</f>
        <v>24276184</v>
      </c>
      <c r="BR484" s="5">
        <f>Target_CC[[#This Row],[Est_Sust_NP Agu]]+Target_CC[[#This Row],[Est_Sust_POTS Agu]]+Target_CC[[#This Row],[BC_Agu]]</f>
        <v>24276184</v>
      </c>
      <c r="BS484" s="5">
        <f>Target_CC[[#This Row],[Est_Sust_NP Sep]]+Target_CC[[#This Row],[Est_Sust_POTS Sep]]+Target_CC[[#This Row],[BC_Sep]]</f>
        <v>24276184</v>
      </c>
      <c r="BT484" s="5">
        <f>Target_CC[[#This Row],[Est_Sust_NP Okt]]+Target_CC[[#This Row],[Est_Sust_POTS Okt]]+Target_CC[[#This Row],[BC_Okt]]</f>
        <v>24276184</v>
      </c>
      <c r="BU484" s="5">
        <f>Target_CC[[#This Row],[Est_Sust_NP Nov]]+Target_CC[[#This Row],[Est_Sust_POTS Nov]]+Target_CC[[#This Row],[BC_Nov]]</f>
        <v>24276184</v>
      </c>
      <c r="BV484" s="5">
        <f>Target_CC[[#This Row],[Est_Sust_NP Des]]+Target_CC[[#This Row],[Est_Sust_POTS Des]]+Target_CC[[#This Row],[BC_Des]]</f>
        <v>24276184</v>
      </c>
      <c r="BW484" s="5">
        <f>SUM(Target_CC[[#This Row],[Real_Jan]:[Real_Des]])</f>
        <v>292293040</v>
      </c>
      <c r="BX484" s="5">
        <v>0</v>
      </c>
      <c r="BY484" s="5">
        <v>0</v>
      </c>
      <c r="BZ484" s="5">
        <v>0</v>
      </c>
      <c r="CA484" s="5">
        <f>Target_CC[[#This Row],[Est_Sust_NP Mar]]*95%</f>
        <v>0</v>
      </c>
      <c r="CB484" s="5">
        <f>Target_CC[[#This Row],[Est_Sust_NP Apr]]</f>
        <v>0</v>
      </c>
      <c r="CC484" s="5">
        <f>Target_CC[[#This Row],[Est_Sust_NP Mei]]</f>
        <v>0</v>
      </c>
      <c r="CD484" s="5">
        <f>Target_CC[[#This Row],[Est_Sust_NP Jun]]</f>
        <v>0</v>
      </c>
      <c r="CE484" s="5">
        <f>Target_CC[[#This Row],[Est_Sust_NP Jul]]</f>
        <v>0</v>
      </c>
      <c r="CF484" s="5">
        <f>Target_CC[[#This Row],[Est_Sust_NP Agu]]</f>
        <v>0</v>
      </c>
      <c r="CG484" s="5">
        <f>Target_CC[[#This Row],[Est_Sust_NP Sep]]</f>
        <v>0</v>
      </c>
      <c r="CH484" s="5">
        <f>Target_CC[[#This Row],[Est_Sust_NP Okt]]</f>
        <v>0</v>
      </c>
      <c r="CI484" s="5">
        <f>Target_CC[[#This Row],[Est_Sust_NP Nov]]</f>
        <v>0</v>
      </c>
      <c r="CJ484" s="5">
        <f>SUM(Target_CC[[#This Row],[Est_Sust_NP Jan]:[Est_Sust_NP Des]])</f>
        <v>0</v>
      </c>
      <c r="CK484" s="5">
        <v>25315619</v>
      </c>
      <c r="CL484" s="5">
        <v>24884725</v>
      </c>
      <c r="CM484" s="5">
        <v>24276184</v>
      </c>
      <c r="CN484" s="5">
        <f>Target_CC[[#This Row],[Est_Sust_POTS Mar]]</f>
        <v>24276184</v>
      </c>
      <c r="CO484" s="5">
        <f>Target_CC[[#This Row],[Est_Sust_POTS Apr]]</f>
        <v>24276184</v>
      </c>
      <c r="CP484" s="5">
        <f>Target_CC[[#This Row],[Est_Sust_POTS Mei]]</f>
        <v>24276184</v>
      </c>
      <c r="CQ484" s="5">
        <f>Target_CC[[#This Row],[Est_Sust_POTS Jun]]</f>
        <v>24276184</v>
      </c>
      <c r="CR484" s="5">
        <f>Target_CC[[#This Row],[Est_Sust_POTS Jul]]</f>
        <v>24276184</v>
      </c>
      <c r="CS484" s="5">
        <f>Target_CC[[#This Row],[Est_Sust_POTS Agu]]</f>
        <v>24276184</v>
      </c>
      <c r="CT484" s="5">
        <f>Target_CC[[#This Row],[Est_Sust_POTS Sep]]</f>
        <v>24276184</v>
      </c>
      <c r="CU484" s="5">
        <f>Target_CC[[#This Row],[Est_Sust_POTS Okt]]</f>
        <v>24276184</v>
      </c>
      <c r="CV484" s="5">
        <f>Target_CC[[#This Row],[Est_Sust_POTS Nov]]</f>
        <v>24276184</v>
      </c>
      <c r="CW484" s="5">
        <f>SUM(Target_CC[[#This Row],[Est_Sust_POTS Jan]:[Est_Sust_POTS Des]])</f>
        <v>292962184</v>
      </c>
      <c r="CX484" s="5"/>
      <c r="CY484" s="5">
        <v>0</v>
      </c>
      <c r="CZ484" s="5">
        <v>0</v>
      </c>
      <c r="DA484" s="5">
        <v>0</v>
      </c>
      <c r="DB484" s="5"/>
      <c r="DC484" s="5"/>
      <c r="DD484" s="5"/>
      <c r="DE484" s="5"/>
      <c r="DF484" s="5"/>
      <c r="DG484" s="5"/>
      <c r="DH484" s="5"/>
      <c r="DI484" s="5"/>
      <c r="DJ484" s="5">
        <f>SUM(Target_CC[[#This Row],[BC_Jan]:[BC_Des]])</f>
        <v>0</v>
      </c>
      <c r="DK484" s="5"/>
      <c r="DL484" s="5"/>
      <c r="DM484" s="5"/>
      <c r="DN484" s="5"/>
      <c r="DO484" s="5"/>
      <c r="DP484" s="5"/>
      <c r="DQ484" s="5"/>
      <c r="DR484" s="5"/>
      <c r="DS484" s="5"/>
      <c r="DT484" s="5"/>
      <c r="DU484" s="5"/>
      <c r="DV484" s="5"/>
      <c r="DW484" s="5"/>
      <c r="DX484" s="5" t="s">
        <v>160</v>
      </c>
    </row>
    <row r="485" spans="2:128" x14ac:dyDescent="0.3">
      <c r="B485">
        <v>19990714</v>
      </c>
      <c r="C485" t="s">
        <v>766</v>
      </c>
      <c r="D485" t="s">
        <v>584</v>
      </c>
      <c r="E485" t="s">
        <v>353</v>
      </c>
      <c r="F485" t="s">
        <v>300</v>
      </c>
      <c r="G485" t="s">
        <v>19</v>
      </c>
      <c r="H485" t="s">
        <v>159</v>
      </c>
      <c r="I485" t="s">
        <v>29</v>
      </c>
      <c r="J485" s="5">
        <v>47237271.337083131</v>
      </c>
      <c r="K485" s="5">
        <v>13728033.121945133</v>
      </c>
      <c r="L485" s="5">
        <v>13967797.670516122</v>
      </c>
      <c r="M485" s="5">
        <v>14933314.802970059</v>
      </c>
      <c r="N485" s="5">
        <v>14032103.708772428</v>
      </c>
      <c r="O485" s="5">
        <v>14743328.162713664</v>
      </c>
      <c r="P485" s="5">
        <v>14546650.494297413</v>
      </c>
      <c r="Q485" s="5">
        <v>15242516.096123166</v>
      </c>
      <c r="R485" s="5">
        <v>15394436.679314261</v>
      </c>
      <c r="S485" s="5">
        <v>15197388.281800849</v>
      </c>
      <c r="T485" s="5">
        <v>15503135.888332514</v>
      </c>
      <c r="U485" s="5">
        <v>15390020.562275603</v>
      </c>
      <c r="V485" s="5">
        <v>14520774.530938782</v>
      </c>
      <c r="W485" s="5">
        <v>177199499.99999997</v>
      </c>
      <c r="X485" s="5">
        <v>17111256.417540476</v>
      </c>
      <c r="Y485" s="5">
        <v>17410110.057678886</v>
      </c>
      <c r="Z485" s="5">
        <v>18613575.33797003</v>
      </c>
      <c r="AA485" s="5">
        <v>17490264.082660139</v>
      </c>
      <c r="AB485" s="5">
        <v>18376767.188655656</v>
      </c>
      <c r="AC485" s="5">
        <v>18131619.031889144</v>
      </c>
      <c r="AD485" s="5">
        <v>18998978.153127886</v>
      </c>
      <c r="AE485" s="5">
        <v>19188339.005552512</v>
      </c>
      <c r="AF485" s="5">
        <v>18942728.754865728</v>
      </c>
      <c r="AG485" s="5">
        <v>19323826.735030808</v>
      </c>
      <c r="AH485" s="5">
        <v>19182834.552704304</v>
      </c>
      <c r="AI485" s="5">
        <v>18099366.032486584</v>
      </c>
      <c r="AJ485" s="5">
        <v>220869665.35016215</v>
      </c>
      <c r="AK485" s="5">
        <v>30839289.539485611</v>
      </c>
      <c r="AL485" s="5">
        <v>31377907.728195008</v>
      </c>
      <c r="AM485" s="5">
        <v>33546890.140940089</v>
      </c>
      <c r="AN485" s="5">
        <v>31522367.791432567</v>
      </c>
      <c r="AO485" s="5">
        <v>33120095.351369321</v>
      </c>
      <c r="AP485" s="5">
        <v>32678269.526186556</v>
      </c>
      <c r="AQ485" s="5">
        <v>34241494.249251053</v>
      </c>
      <c r="AR485" s="5">
        <v>34582775.684866771</v>
      </c>
      <c r="AS485" s="5">
        <v>34140117.03666658</v>
      </c>
      <c r="AT485" s="5">
        <v>34826962.623363324</v>
      </c>
      <c r="AU485" s="5">
        <v>34572855.114979908</v>
      </c>
      <c r="AV485" s="5">
        <v>32620140.563425366</v>
      </c>
      <c r="AW485" s="5">
        <f>SUM(Target_CC[[#This Row],[Target_Jan]:[Target_Des]])</f>
        <v>398069165.35016215</v>
      </c>
      <c r="AX485" s="5">
        <v>9777398.6261947434</v>
      </c>
      <c r="AY485" s="5">
        <v>10174119.323391797</v>
      </c>
      <c r="AZ485" s="5">
        <v>10289034.949330807</v>
      </c>
      <c r="BA485" s="5">
        <v>9974899.4857750032</v>
      </c>
      <c r="BB485" s="5">
        <v>10488359.543305274</v>
      </c>
      <c r="BC485" s="5">
        <v>10423112.784169191</v>
      </c>
      <c r="BD485" s="5">
        <v>10763615.883973477</v>
      </c>
      <c r="BE485" s="5">
        <v>10914935.252995767</v>
      </c>
      <c r="BF485" s="5">
        <v>10745262.120155828</v>
      </c>
      <c r="BG485" s="5">
        <v>10927933.782276139</v>
      </c>
      <c r="BH485" s="5">
        <v>11129392.525234064</v>
      </c>
      <c r="BI485" s="5">
        <v>10851023.298882473</v>
      </c>
      <c r="BJ485" s="5">
        <f>SUM(Target_CC[[#This Row],[Target_NGTMA_Jan]:[Target_NGTMA_Des]])</f>
        <v>126459087.57568455</v>
      </c>
      <c r="BK485" s="5">
        <v>25410000</v>
      </c>
      <c r="BL485" s="5">
        <v>25410000</v>
      </c>
      <c r="BM485" s="5">
        <v>25410000</v>
      </c>
      <c r="BN485" s="5">
        <f>Target_CC[[#This Row],[Est_Sust_NP Apr]]+Target_CC[[#This Row],[Est_Sust_POTS Apr]]+Target_CC[[#This Row],[BC_Apr]]</f>
        <v>24426400</v>
      </c>
      <c r="BO485" s="5">
        <f>Target_CC[[#This Row],[Est_Sust_NP Mei]]+Target_CC[[#This Row],[Est_Sust_POTS Mei]]+Target_CC[[#This Row],[BC_Mei]]</f>
        <v>24426400</v>
      </c>
      <c r="BP485" s="5">
        <f>Target_CC[[#This Row],[Est_Sust_NP Jun]]+Target_CC[[#This Row],[Est_Sust_POTS Jun]]+Target_CC[[#This Row],[BC_Jun]]</f>
        <v>24426400</v>
      </c>
      <c r="BQ485" s="5">
        <f>Target_CC[[#This Row],[Est_Sust_NP Jul]]+Target_CC[[#This Row],[Est_Sust_POTS Jul]]+Target_CC[[#This Row],[BC_Jul]]</f>
        <v>24426400</v>
      </c>
      <c r="BR485" s="5">
        <f>Target_CC[[#This Row],[Est_Sust_NP Agu]]+Target_CC[[#This Row],[Est_Sust_POTS Agu]]+Target_CC[[#This Row],[BC_Agu]]</f>
        <v>24426400</v>
      </c>
      <c r="BS485" s="5">
        <f>Target_CC[[#This Row],[Est_Sust_NP Sep]]+Target_CC[[#This Row],[Est_Sust_POTS Sep]]+Target_CC[[#This Row],[BC_Sep]]</f>
        <v>24426400</v>
      </c>
      <c r="BT485" s="5">
        <f>Target_CC[[#This Row],[Est_Sust_NP Okt]]+Target_CC[[#This Row],[Est_Sust_POTS Okt]]+Target_CC[[#This Row],[BC_Okt]]</f>
        <v>24426400</v>
      </c>
      <c r="BU485" s="5">
        <f>Target_CC[[#This Row],[Est_Sust_NP Nov]]+Target_CC[[#This Row],[Est_Sust_POTS Nov]]+Target_CC[[#This Row],[BC_Nov]]</f>
        <v>24426400</v>
      </c>
      <c r="BV485" s="5">
        <f>Target_CC[[#This Row],[Est_Sust_NP Des]]+Target_CC[[#This Row],[Est_Sust_POTS Des]]+Target_CC[[#This Row],[BC_Des]]</f>
        <v>24426400</v>
      </c>
      <c r="BW485" s="5">
        <f>SUM(Target_CC[[#This Row],[Real_Jan]:[Real_Des]])</f>
        <v>296067600</v>
      </c>
      <c r="BX485" s="5">
        <v>23900000</v>
      </c>
      <c r="BY485" s="5">
        <v>23900000</v>
      </c>
      <c r="BZ485" s="5">
        <v>23900000</v>
      </c>
      <c r="CA485" s="5">
        <f>Target_CC[[#This Row],[Est_Sust_NP Mar]]*95%</f>
        <v>22705000</v>
      </c>
      <c r="CB485" s="5">
        <f>Target_CC[[#This Row],[Est_Sust_NP Apr]]</f>
        <v>22705000</v>
      </c>
      <c r="CC485" s="5">
        <f>Target_CC[[#This Row],[Est_Sust_NP Mei]]</f>
        <v>22705000</v>
      </c>
      <c r="CD485" s="5">
        <f>Target_CC[[#This Row],[Est_Sust_NP Jun]]</f>
        <v>22705000</v>
      </c>
      <c r="CE485" s="5">
        <f>Target_CC[[#This Row],[Est_Sust_NP Jul]]</f>
        <v>22705000</v>
      </c>
      <c r="CF485" s="5">
        <f>Target_CC[[#This Row],[Est_Sust_NP Agu]]</f>
        <v>22705000</v>
      </c>
      <c r="CG485" s="5">
        <f>Target_CC[[#This Row],[Est_Sust_NP Sep]]</f>
        <v>22705000</v>
      </c>
      <c r="CH485" s="5">
        <f>Target_CC[[#This Row],[Est_Sust_NP Okt]]</f>
        <v>22705000</v>
      </c>
      <c r="CI485" s="5">
        <f>Target_CC[[#This Row],[Est_Sust_NP Nov]]</f>
        <v>22705000</v>
      </c>
      <c r="CJ485" s="5">
        <f>SUM(Target_CC[[#This Row],[Est_Sust_NP Jan]:[Est_Sust_NP Des]])</f>
        <v>276045000</v>
      </c>
      <c r="CK485" s="5">
        <v>1721400</v>
      </c>
      <c r="CL485" s="5">
        <v>1721400</v>
      </c>
      <c r="CM485" s="5">
        <v>1721400</v>
      </c>
      <c r="CN485" s="5">
        <f>Target_CC[[#This Row],[Est_Sust_POTS Mar]]</f>
        <v>1721400</v>
      </c>
      <c r="CO485" s="5">
        <f>Target_CC[[#This Row],[Est_Sust_POTS Apr]]</f>
        <v>1721400</v>
      </c>
      <c r="CP485" s="5">
        <f>Target_CC[[#This Row],[Est_Sust_POTS Mei]]</f>
        <v>1721400</v>
      </c>
      <c r="CQ485" s="5">
        <f>Target_CC[[#This Row],[Est_Sust_POTS Jun]]</f>
        <v>1721400</v>
      </c>
      <c r="CR485" s="5">
        <f>Target_CC[[#This Row],[Est_Sust_POTS Jul]]</f>
        <v>1721400</v>
      </c>
      <c r="CS485" s="5">
        <f>Target_CC[[#This Row],[Est_Sust_POTS Agu]]</f>
        <v>1721400</v>
      </c>
      <c r="CT485" s="5">
        <f>Target_CC[[#This Row],[Est_Sust_POTS Sep]]</f>
        <v>1721400</v>
      </c>
      <c r="CU485" s="5">
        <f>Target_CC[[#This Row],[Est_Sust_POTS Okt]]</f>
        <v>1721400</v>
      </c>
      <c r="CV485" s="5">
        <f>Target_CC[[#This Row],[Est_Sust_POTS Nov]]</f>
        <v>1721400</v>
      </c>
      <c r="CW485" s="5">
        <f>SUM(Target_CC[[#This Row],[Est_Sust_POTS Jan]:[Est_Sust_POTS Des]])</f>
        <v>20656800</v>
      </c>
      <c r="CX485" s="5"/>
      <c r="CY485" s="5">
        <v>0</v>
      </c>
      <c r="CZ485" s="5">
        <v>0</v>
      </c>
      <c r="DA485" s="5">
        <v>0</v>
      </c>
      <c r="DB485" s="5"/>
      <c r="DC485" s="5"/>
      <c r="DD485" s="5"/>
      <c r="DE485" s="5"/>
      <c r="DF485" s="5"/>
      <c r="DG485" s="5"/>
      <c r="DH485" s="5"/>
      <c r="DI485" s="5"/>
      <c r="DJ485" s="5">
        <f>SUM(Target_CC[[#This Row],[BC_Jan]:[BC_Des]])</f>
        <v>0</v>
      </c>
      <c r="DK485" s="5"/>
      <c r="DL485" s="5"/>
      <c r="DM485" s="5"/>
      <c r="DN485" s="5"/>
      <c r="DO485" s="5"/>
      <c r="DP485" s="5"/>
      <c r="DQ485" s="5"/>
      <c r="DR485" s="5"/>
      <c r="DS485" s="5"/>
      <c r="DT485" s="5"/>
      <c r="DU485" s="5"/>
      <c r="DV485" s="5"/>
      <c r="DW485" s="5"/>
      <c r="DX485" s="5" t="s">
        <v>160</v>
      </c>
    </row>
    <row r="486" spans="2:128" x14ac:dyDescent="0.3">
      <c r="B486">
        <v>5586878</v>
      </c>
      <c r="C486" t="s">
        <v>767</v>
      </c>
      <c r="D486" t="s">
        <v>331</v>
      </c>
      <c r="E486" t="s">
        <v>318</v>
      </c>
      <c r="F486" t="s">
        <v>296</v>
      </c>
      <c r="G486" t="s">
        <v>19</v>
      </c>
      <c r="H486" t="s">
        <v>159</v>
      </c>
      <c r="I486" t="s">
        <v>29</v>
      </c>
      <c r="J486" s="5">
        <v>526384122.26664525</v>
      </c>
      <c r="K486" s="5">
        <v>37272005.932000004</v>
      </c>
      <c r="L486" s="5">
        <v>36917441.71549999</v>
      </c>
      <c r="M486" s="5">
        <v>36912647.892000012</v>
      </c>
      <c r="N486" s="5">
        <v>36556876.283499993</v>
      </c>
      <c r="O486" s="5">
        <v>36030409.605999999</v>
      </c>
      <c r="P486" s="5">
        <v>36225073.792499989</v>
      </c>
      <c r="Q486" s="5">
        <v>37012376.896999992</v>
      </c>
      <c r="R486" s="5">
        <v>37263625.676999994</v>
      </c>
      <c r="S486" s="5">
        <v>37178278.142500006</v>
      </c>
      <c r="T486" s="5">
        <v>37268419.500500001</v>
      </c>
      <c r="U486" s="5">
        <v>37173484.318999991</v>
      </c>
      <c r="V486" s="5">
        <v>37092930.60800001</v>
      </c>
      <c r="W486" s="5">
        <v>442903570.36549997</v>
      </c>
      <c r="X486" s="5">
        <v>0</v>
      </c>
      <c r="Y486" s="5">
        <v>690859.22431823774</v>
      </c>
      <c r="Z486" s="5">
        <v>683729.23020126333</v>
      </c>
      <c r="AA486" s="5">
        <v>537486.86343142285</v>
      </c>
      <c r="AB486" s="5">
        <v>586231.66372162709</v>
      </c>
      <c r="AC486" s="5">
        <v>571553.53985494352</v>
      </c>
      <c r="AD486" s="5">
        <v>710365.72728492401</v>
      </c>
      <c r="AE486" s="5">
        <v>598269.13892134407</v>
      </c>
      <c r="AF486" s="5">
        <v>715610.41381648171</v>
      </c>
      <c r="AG486" s="5">
        <v>720720.50871695695</v>
      </c>
      <c r="AH486" s="5">
        <v>611960.29877694696</v>
      </c>
      <c r="AI486" s="5">
        <v>623089.45347582689</v>
      </c>
      <c r="AJ486" s="5">
        <v>7049876.062519975</v>
      </c>
      <c r="AK486" s="5">
        <v>37272005.932000004</v>
      </c>
      <c r="AL486" s="5">
        <v>37608300.939818226</v>
      </c>
      <c r="AM486" s="5">
        <v>37596377.122201279</v>
      </c>
      <c r="AN486" s="5">
        <v>37094363.146931417</v>
      </c>
      <c r="AO486" s="5">
        <v>36616641.269721627</v>
      </c>
      <c r="AP486" s="5">
        <v>36796627.332354933</v>
      </c>
      <c r="AQ486" s="5">
        <v>37722742.624284916</v>
      </c>
      <c r="AR486" s="5">
        <v>37861894.815921336</v>
      </c>
      <c r="AS486" s="5">
        <v>37893888.556316487</v>
      </c>
      <c r="AT486" s="5">
        <v>37989140.009216957</v>
      </c>
      <c r="AU486" s="5">
        <v>37785444.617776938</v>
      </c>
      <c r="AV486" s="5">
        <v>37716020.061475836</v>
      </c>
      <c r="AW486" s="5">
        <f>SUM(Target_CC[[#This Row],[Target_Jan]:[Target_Des]])</f>
        <v>449953446.42801994</v>
      </c>
      <c r="AX486" s="5">
        <v>0</v>
      </c>
      <c r="AY486" s="5">
        <v>0</v>
      </c>
      <c r="AZ486" s="5">
        <v>0</v>
      </c>
      <c r="BA486" s="5">
        <v>0</v>
      </c>
      <c r="BB486" s="5">
        <v>0</v>
      </c>
      <c r="BC486" s="5">
        <v>0</v>
      </c>
      <c r="BD486" s="5">
        <v>0</v>
      </c>
      <c r="BE486" s="5">
        <v>0</v>
      </c>
      <c r="BF486" s="5">
        <v>0</v>
      </c>
      <c r="BG486" s="5">
        <v>0</v>
      </c>
      <c r="BH486" s="5">
        <v>0</v>
      </c>
      <c r="BI486" s="5">
        <v>0</v>
      </c>
      <c r="BJ486" s="5">
        <f>SUM(Target_CC[[#This Row],[Target_NGTMA_Jan]:[Target_NGTMA_Des]])</f>
        <v>0</v>
      </c>
      <c r="BK486" s="5">
        <v>25010843</v>
      </c>
      <c r="BL486" s="5">
        <v>25100985</v>
      </c>
      <c r="BM486" s="5">
        <v>25889451</v>
      </c>
      <c r="BN486" s="5">
        <f>Target_CC[[#This Row],[Est_Sust_NP Apr]]+Target_CC[[#This Row],[Est_Sust_POTS Apr]]+Target_CC[[#This Row],[BC_Apr]]</f>
        <v>27935467</v>
      </c>
      <c r="BO486" s="5">
        <f>Target_CC[[#This Row],[Est_Sust_NP Mei]]+Target_CC[[#This Row],[Est_Sust_POTS Mei]]+Target_CC[[#This Row],[BC_Mei]]</f>
        <v>27935467</v>
      </c>
      <c r="BP486" s="5">
        <f>Target_CC[[#This Row],[Est_Sust_NP Jun]]+Target_CC[[#This Row],[Est_Sust_POTS Jun]]+Target_CC[[#This Row],[BC_Jun]]</f>
        <v>27935467</v>
      </c>
      <c r="BQ486" s="5">
        <f>Target_CC[[#This Row],[Est_Sust_NP Jul]]+Target_CC[[#This Row],[Est_Sust_POTS Jul]]+Target_CC[[#This Row],[BC_Jul]]</f>
        <v>27935467</v>
      </c>
      <c r="BR486" s="5">
        <f>Target_CC[[#This Row],[Est_Sust_NP Agu]]+Target_CC[[#This Row],[Est_Sust_POTS Agu]]+Target_CC[[#This Row],[BC_Agu]]</f>
        <v>27935467</v>
      </c>
      <c r="BS486" s="5">
        <f>Target_CC[[#This Row],[Est_Sust_NP Sep]]+Target_CC[[#This Row],[Est_Sust_POTS Sep]]+Target_CC[[#This Row],[BC_Sep]]</f>
        <v>27935467</v>
      </c>
      <c r="BT486" s="5">
        <f>Target_CC[[#This Row],[Est_Sust_NP Okt]]+Target_CC[[#This Row],[Est_Sust_POTS Okt]]+Target_CC[[#This Row],[BC_Okt]]</f>
        <v>27935467</v>
      </c>
      <c r="BU486" s="5">
        <f>Target_CC[[#This Row],[Est_Sust_NP Nov]]+Target_CC[[#This Row],[Est_Sust_POTS Nov]]+Target_CC[[#This Row],[BC_Nov]]</f>
        <v>27935467</v>
      </c>
      <c r="BV486" s="5">
        <f>Target_CC[[#This Row],[Est_Sust_NP Des]]+Target_CC[[#This Row],[Est_Sust_POTS Des]]+Target_CC[[#This Row],[BC_Des]]</f>
        <v>27935467</v>
      </c>
      <c r="BW486" s="5">
        <f>SUM(Target_CC[[#This Row],[Real_Jan]:[Real_Des]])</f>
        <v>327420482</v>
      </c>
      <c r="BX486" s="5">
        <v>0</v>
      </c>
      <c r="BY486" s="5">
        <v>0</v>
      </c>
      <c r="BZ486" s="5">
        <v>0</v>
      </c>
      <c r="CA486" s="5">
        <f>Target_CC[[#This Row],[Est_Sust_NP Mar]]*95%</f>
        <v>0</v>
      </c>
      <c r="CB486" s="5">
        <f>Target_CC[[#This Row],[Est_Sust_NP Apr]]</f>
        <v>0</v>
      </c>
      <c r="CC486" s="5">
        <f>Target_CC[[#This Row],[Est_Sust_NP Mei]]</f>
        <v>0</v>
      </c>
      <c r="CD486" s="5">
        <f>Target_CC[[#This Row],[Est_Sust_NP Jun]]</f>
        <v>0</v>
      </c>
      <c r="CE486" s="5">
        <f>Target_CC[[#This Row],[Est_Sust_NP Jul]]</f>
        <v>0</v>
      </c>
      <c r="CF486" s="5">
        <f>Target_CC[[#This Row],[Est_Sust_NP Agu]]</f>
        <v>0</v>
      </c>
      <c r="CG486" s="5">
        <f>Target_CC[[#This Row],[Est_Sust_NP Sep]]</f>
        <v>0</v>
      </c>
      <c r="CH486" s="5">
        <f>Target_CC[[#This Row],[Est_Sust_NP Okt]]</f>
        <v>0</v>
      </c>
      <c r="CI486" s="5">
        <f>Target_CC[[#This Row],[Est_Sust_NP Nov]]</f>
        <v>0</v>
      </c>
      <c r="CJ486" s="5">
        <f>SUM(Target_CC[[#This Row],[Est_Sust_NP Jan]:[Est_Sust_NP Des]])</f>
        <v>0</v>
      </c>
      <c r="CK486" s="5">
        <v>27042545</v>
      </c>
      <c r="CL486" s="5">
        <v>27255761</v>
      </c>
      <c r="CM486" s="5">
        <v>27935467</v>
      </c>
      <c r="CN486" s="5">
        <f>Target_CC[[#This Row],[Est_Sust_POTS Mar]]</f>
        <v>27935467</v>
      </c>
      <c r="CO486" s="5">
        <f>Target_CC[[#This Row],[Est_Sust_POTS Apr]]</f>
        <v>27935467</v>
      </c>
      <c r="CP486" s="5">
        <f>Target_CC[[#This Row],[Est_Sust_POTS Mei]]</f>
        <v>27935467</v>
      </c>
      <c r="CQ486" s="5">
        <f>Target_CC[[#This Row],[Est_Sust_POTS Jun]]</f>
        <v>27935467</v>
      </c>
      <c r="CR486" s="5">
        <f>Target_CC[[#This Row],[Est_Sust_POTS Jul]]</f>
        <v>27935467</v>
      </c>
      <c r="CS486" s="5">
        <f>Target_CC[[#This Row],[Est_Sust_POTS Agu]]</f>
        <v>27935467</v>
      </c>
      <c r="CT486" s="5">
        <f>Target_CC[[#This Row],[Est_Sust_POTS Sep]]</f>
        <v>27935467</v>
      </c>
      <c r="CU486" s="5">
        <f>Target_CC[[#This Row],[Est_Sust_POTS Okt]]</f>
        <v>27935467</v>
      </c>
      <c r="CV486" s="5">
        <f>Target_CC[[#This Row],[Est_Sust_POTS Nov]]</f>
        <v>27935467</v>
      </c>
      <c r="CW486" s="5">
        <f>SUM(Target_CC[[#This Row],[Est_Sust_POTS Jan]:[Est_Sust_POTS Des]])</f>
        <v>333652976</v>
      </c>
      <c r="CX486" s="5"/>
      <c r="CY486" s="5">
        <v>0</v>
      </c>
      <c r="CZ486" s="5">
        <v>0</v>
      </c>
      <c r="DA486" s="5">
        <v>0</v>
      </c>
      <c r="DB486" s="5"/>
      <c r="DC486" s="5"/>
      <c r="DD486" s="5"/>
      <c r="DE486" s="5"/>
      <c r="DF486" s="5"/>
      <c r="DG486" s="5"/>
      <c r="DH486" s="5"/>
      <c r="DI486" s="5"/>
      <c r="DJ486" s="5">
        <f>SUM(Target_CC[[#This Row],[BC_Jan]:[BC_Des]])</f>
        <v>0</v>
      </c>
      <c r="DK486" s="5"/>
      <c r="DL486" s="5"/>
      <c r="DM486" s="5"/>
      <c r="DN486" s="5"/>
      <c r="DO486" s="5"/>
      <c r="DP486" s="5"/>
      <c r="DQ486" s="5"/>
      <c r="DR486" s="5"/>
      <c r="DS486" s="5"/>
      <c r="DT486" s="5"/>
      <c r="DU486" s="5"/>
      <c r="DV486" s="5"/>
      <c r="DW486" s="5"/>
      <c r="DX486" s="5" t="s">
        <v>160</v>
      </c>
    </row>
    <row r="487" spans="2:128" x14ac:dyDescent="0.3">
      <c r="B487">
        <v>4600223</v>
      </c>
      <c r="C487" t="s">
        <v>768</v>
      </c>
      <c r="D487" t="s">
        <v>329</v>
      </c>
      <c r="E487" t="s">
        <v>318</v>
      </c>
      <c r="F487" t="s">
        <v>296</v>
      </c>
      <c r="G487" t="s">
        <v>19</v>
      </c>
      <c r="H487" t="s">
        <v>159</v>
      </c>
      <c r="I487" t="s">
        <v>29</v>
      </c>
      <c r="J487" s="5">
        <v>420945094.57916617</v>
      </c>
      <c r="K487" s="5">
        <v>46148436.450000003</v>
      </c>
      <c r="L487" s="5">
        <v>45880198.177500002</v>
      </c>
      <c r="M487" s="5">
        <v>45931678.25</v>
      </c>
      <c r="N487" s="5">
        <v>45880198.177500002</v>
      </c>
      <c r="O487" s="5">
        <v>45725757.960000008</v>
      </c>
      <c r="P487" s="5">
        <v>45571317.7425</v>
      </c>
      <c r="Q487" s="5">
        <v>45828718.105000004</v>
      </c>
      <c r="R487" s="5">
        <v>46034638.394999996</v>
      </c>
      <c r="S487" s="5">
        <v>45983158.322500005</v>
      </c>
      <c r="T487" s="5">
        <v>45983158.322500005</v>
      </c>
      <c r="U487" s="5">
        <v>46034638.394999996</v>
      </c>
      <c r="V487" s="5">
        <v>45931678.25</v>
      </c>
      <c r="W487" s="5">
        <v>550933576.5474999</v>
      </c>
      <c r="X487" s="5">
        <v>0</v>
      </c>
      <c r="Y487" s="5">
        <v>5526873.7945459019</v>
      </c>
      <c r="Z487" s="5">
        <v>5469833.8416101066</v>
      </c>
      <c r="AA487" s="5">
        <v>4299894.9074513828</v>
      </c>
      <c r="AB487" s="5">
        <v>4689853.3097730167</v>
      </c>
      <c r="AC487" s="5">
        <v>4572428.3188395482</v>
      </c>
      <c r="AD487" s="5">
        <v>5682925.8182793921</v>
      </c>
      <c r="AE487" s="5">
        <v>4786153.1113707526</v>
      </c>
      <c r="AF487" s="5">
        <v>5724883.3105318537</v>
      </c>
      <c r="AG487" s="5">
        <v>5765764.0697356556</v>
      </c>
      <c r="AH487" s="5">
        <v>4895682.3902155757</v>
      </c>
      <c r="AI487" s="5">
        <v>4984715.6278066151</v>
      </c>
      <c r="AJ487" s="5">
        <v>56399008.5001598</v>
      </c>
      <c r="AK487" s="5">
        <v>46148436.450000003</v>
      </c>
      <c r="AL487" s="5">
        <v>51407071.972045906</v>
      </c>
      <c r="AM487" s="5">
        <v>51401512.091610104</v>
      </c>
      <c r="AN487" s="5">
        <v>50180093.084951386</v>
      </c>
      <c r="AO487" s="5">
        <v>50415611.269773021</v>
      </c>
      <c r="AP487" s="5">
        <v>50143746.06133955</v>
      </c>
      <c r="AQ487" s="5">
        <v>51511643.923279397</v>
      </c>
      <c r="AR487" s="5">
        <v>50820791.506370746</v>
      </c>
      <c r="AS487" s="5">
        <v>51708041.63303186</v>
      </c>
      <c r="AT487" s="5">
        <v>51748922.392235659</v>
      </c>
      <c r="AU487" s="5">
        <v>50930320.785215572</v>
      </c>
      <c r="AV487" s="5">
        <v>50916393.877806619</v>
      </c>
      <c r="AW487" s="5">
        <f>SUM(Target_CC[[#This Row],[Target_Jan]:[Target_Des]])</f>
        <v>607332585.04765987</v>
      </c>
      <c r="AX487" s="5">
        <v>0</v>
      </c>
      <c r="AY487" s="5">
        <v>0</v>
      </c>
      <c r="AZ487" s="5">
        <v>0</v>
      </c>
      <c r="BA487" s="5">
        <v>0</v>
      </c>
      <c r="BB487" s="5">
        <v>0</v>
      </c>
      <c r="BC487" s="5">
        <v>0</v>
      </c>
      <c r="BD487" s="5">
        <v>0</v>
      </c>
      <c r="BE487" s="5">
        <v>0</v>
      </c>
      <c r="BF487" s="5">
        <v>0</v>
      </c>
      <c r="BG487" s="5">
        <v>0</v>
      </c>
      <c r="BH487" s="5">
        <v>0</v>
      </c>
      <c r="BI487" s="5">
        <v>0</v>
      </c>
      <c r="BJ487" s="5">
        <f>SUM(Target_CC[[#This Row],[Target_NGTMA_Jan]:[Target_NGTMA_Des]])</f>
        <v>0</v>
      </c>
      <c r="BK487" s="5">
        <v>27298541</v>
      </c>
      <c r="BL487" s="5">
        <v>26297201</v>
      </c>
      <c r="BM487" s="5">
        <v>32127789</v>
      </c>
      <c r="BN487" s="5">
        <f>Target_CC[[#This Row],[Est_Sust_NP Apr]]+Target_CC[[#This Row],[Est_Sust_POTS Apr]]+Target_CC[[#This Row],[BC_Apr]]</f>
        <v>26182889</v>
      </c>
      <c r="BO487" s="5">
        <f>Target_CC[[#This Row],[Est_Sust_NP Mei]]+Target_CC[[#This Row],[Est_Sust_POTS Mei]]+Target_CC[[#This Row],[BC_Mei]]</f>
        <v>26182889</v>
      </c>
      <c r="BP487" s="5">
        <f>Target_CC[[#This Row],[Est_Sust_NP Jun]]+Target_CC[[#This Row],[Est_Sust_POTS Jun]]+Target_CC[[#This Row],[BC_Jun]]</f>
        <v>26182889</v>
      </c>
      <c r="BQ487" s="5">
        <f>Target_CC[[#This Row],[Est_Sust_NP Jul]]+Target_CC[[#This Row],[Est_Sust_POTS Jul]]+Target_CC[[#This Row],[BC_Jul]]</f>
        <v>26182889</v>
      </c>
      <c r="BR487" s="5">
        <f>Target_CC[[#This Row],[Est_Sust_NP Agu]]+Target_CC[[#This Row],[Est_Sust_POTS Agu]]+Target_CC[[#This Row],[BC_Agu]]</f>
        <v>26182889</v>
      </c>
      <c r="BS487" s="5">
        <f>Target_CC[[#This Row],[Est_Sust_NP Sep]]+Target_CC[[#This Row],[Est_Sust_POTS Sep]]+Target_CC[[#This Row],[BC_Sep]]</f>
        <v>26182889</v>
      </c>
      <c r="BT487" s="5">
        <f>Target_CC[[#This Row],[Est_Sust_NP Okt]]+Target_CC[[#This Row],[Est_Sust_POTS Okt]]+Target_CC[[#This Row],[BC_Okt]]</f>
        <v>26182889</v>
      </c>
      <c r="BU487" s="5">
        <f>Target_CC[[#This Row],[Est_Sust_NP Nov]]+Target_CC[[#This Row],[Est_Sust_POTS Nov]]+Target_CC[[#This Row],[BC_Nov]]</f>
        <v>26182889</v>
      </c>
      <c r="BV487" s="5">
        <f>Target_CC[[#This Row],[Est_Sust_NP Des]]+Target_CC[[#This Row],[Est_Sust_POTS Des]]+Target_CC[[#This Row],[BC_Des]]</f>
        <v>26182889</v>
      </c>
      <c r="BW487" s="5">
        <f>SUM(Target_CC[[#This Row],[Real_Jan]:[Real_Des]])</f>
        <v>321369532</v>
      </c>
      <c r="BX487" s="5">
        <v>22374000</v>
      </c>
      <c r="BY487" s="5">
        <v>22374000</v>
      </c>
      <c r="BZ487" s="5">
        <v>22374000</v>
      </c>
      <c r="CA487" s="5">
        <f>Target_CC[[#This Row],[Est_Sust_NP Mar]]*95%</f>
        <v>21255300</v>
      </c>
      <c r="CB487" s="5">
        <f>Target_CC[[#This Row],[Est_Sust_NP Apr]]</f>
        <v>21255300</v>
      </c>
      <c r="CC487" s="5">
        <f>Target_CC[[#This Row],[Est_Sust_NP Mei]]</f>
        <v>21255300</v>
      </c>
      <c r="CD487" s="5">
        <f>Target_CC[[#This Row],[Est_Sust_NP Jun]]</f>
        <v>21255300</v>
      </c>
      <c r="CE487" s="5">
        <f>Target_CC[[#This Row],[Est_Sust_NP Jul]]</f>
        <v>21255300</v>
      </c>
      <c r="CF487" s="5">
        <f>Target_CC[[#This Row],[Est_Sust_NP Agu]]</f>
        <v>21255300</v>
      </c>
      <c r="CG487" s="5">
        <f>Target_CC[[#This Row],[Est_Sust_NP Sep]]</f>
        <v>21255300</v>
      </c>
      <c r="CH487" s="5">
        <f>Target_CC[[#This Row],[Est_Sust_NP Okt]]</f>
        <v>21255300</v>
      </c>
      <c r="CI487" s="5">
        <f>Target_CC[[#This Row],[Est_Sust_NP Nov]]</f>
        <v>21255300</v>
      </c>
      <c r="CJ487" s="5">
        <f>SUM(Target_CC[[#This Row],[Est_Sust_NP Jan]:[Est_Sust_NP Des]])</f>
        <v>258419700</v>
      </c>
      <c r="CK487" s="5">
        <v>4924541</v>
      </c>
      <c r="CL487" s="5">
        <v>3923201</v>
      </c>
      <c r="CM487" s="5">
        <v>4927589</v>
      </c>
      <c r="CN487" s="5">
        <f>Target_CC[[#This Row],[Est_Sust_POTS Mar]]</f>
        <v>4927589</v>
      </c>
      <c r="CO487" s="5">
        <f>Target_CC[[#This Row],[Est_Sust_POTS Apr]]</f>
        <v>4927589</v>
      </c>
      <c r="CP487" s="5">
        <f>Target_CC[[#This Row],[Est_Sust_POTS Mei]]</f>
        <v>4927589</v>
      </c>
      <c r="CQ487" s="5">
        <f>Target_CC[[#This Row],[Est_Sust_POTS Jun]]</f>
        <v>4927589</v>
      </c>
      <c r="CR487" s="5">
        <f>Target_CC[[#This Row],[Est_Sust_POTS Jul]]</f>
        <v>4927589</v>
      </c>
      <c r="CS487" s="5">
        <f>Target_CC[[#This Row],[Est_Sust_POTS Agu]]</f>
        <v>4927589</v>
      </c>
      <c r="CT487" s="5">
        <f>Target_CC[[#This Row],[Est_Sust_POTS Sep]]</f>
        <v>4927589</v>
      </c>
      <c r="CU487" s="5">
        <f>Target_CC[[#This Row],[Est_Sust_POTS Okt]]</f>
        <v>4927589</v>
      </c>
      <c r="CV487" s="5">
        <f>Target_CC[[#This Row],[Est_Sust_POTS Nov]]</f>
        <v>4927589</v>
      </c>
      <c r="CW487" s="5">
        <f>SUM(Target_CC[[#This Row],[Est_Sust_POTS Jan]:[Est_Sust_POTS Des]])</f>
        <v>58123632</v>
      </c>
      <c r="CX487" s="5"/>
      <c r="CY487" s="5">
        <v>0</v>
      </c>
      <c r="CZ487" s="5">
        <v>4826200</v>
      </c>
      <c r="DA487" s="5">
        <v>0</v>
      </c>
      <c r="DB487" s="5"/>
      <c r="DC487" s="5"/>
      <c r="DD487" s="5"/>
      <c r="DE487" s="5"/>
      <c r="DF487" s="5"/>
      <c r="DG487" s="5"/>
      <c r="DH487" s="5"/>
      <c r="DI487" s="5"/>
      <c r="DJ487" s="5">
        <f>SUM(Target_CC[[#This Row],[BC_Jan]:[BC_Des]])</f>
        <v>4826200</v>
      </c>
      <c r="DK487" s="5"/>
      <c r="DL487" s="5"/>
      <c r="DM487" s="5"/>
      <c r="DN487" s="5"/>
      <c r="DO487" s="5"/>
      <c r="DP487" s="5"/>
      <c r="DQ487" s="5"/>
      <c r="DR487" s="5"/>
      <c r="DS487" s="5"/>
      <c r="DT487" s="5"/>
      <c r="DU487" s="5"/>
      <c r="DV487" s="5"/>
      <c r="DW487" s="5"/>
      <c r="DX487" s="5" t="s">
        <v>160</v>
      </c>
    </row>
    <row r="488" spans="2:128" x14ac:dyDescent="0.3">
      <c r="B488">
        <v>3001059231</v>
      </c>
      <c r="C488" t="s">
        <v>769</v>
      </c>
      <c r="D488" t="s">
        <v>333</v>
      </c>
      <c r="E488" t="s">
        <v>334</v>
      </c>
      <c r="F488" t="s">
        <v>296</v>
      </c>
      <c r="G488" t="s">
        <v>25</v>
      </c>
      <c r="H488" t="s">
        <v>159</v>
      </c>
      <c r="I488" t="s">
        <v>29</v>
      </c>
      <c r="J488" s="5">
        <v>468936608.64309323</v>
      </c>
      <c r="K488" s="5">
        <v>29000000</v>
      </c>
      <c r="L488" s="5">
        <v>29000000</v>
      </c>
      <c r="M488" s="5">
        <v>29000000</v>
      </c>
      <c r="N488" s="5">
        <v>29000000</v>
      </c>
      <c r="O488" s="5">
        <v>29000000</v>
      </c>
      <c r="P488" s="5">
        <v>29000000</v>
      </c>
      <c r="Q488" s="5">
        <v>29000000</v>
      </c>
      <c r="R488" s="5">
        <v>29000000</v>
      </c>
      <c r="S488" s="5">
        <v>29000000</v>
      </c>
      <c r="T488" s="5">
        <v>29000000</v>
      </c>
      <c r="U488" s="5">
        <v>29000000</v>
      </c>
      <c r="V488" s="5">
        <v>29000000</v>
      </c>
      <c r="W488" s="5">
        <v>348000000</v>
      </c>
      <c r="X488" s="5">
        <v>0</v>
      </c>
      <c r="Y488" s="5">
        <v>690859.22431823774</v>
      </c>
      <c r="Z488" s="5">
        <v>683729.23020126333</v>
      </c>
      <c r="AA488" s="5">
        <v>537486.86343142285</v>
      </c>
      <c r="AB488" s="5">
        <v>586231.66372162709</v>
      </c>
      <c r="AC488" s="5">
        <v>571553.53985494352</v>
      </c>
      <c r="AD488" s="5">
        <v>710365.72728492401</v>
      </c>
      <c r="AE488" s="5">
        <v>598269.13892134407</v>
      </c>
      <c r="AF488" s="5">
        <v>715610.41381648171</v>
      </c>
      <c r="AG488" s="5">
        <v>720720.50871695695</v>
      </c>
      <c r="AH488" s="5">
        <v>611960.29877694696</v>
      </c>
      <c r="AI488" s="5">
        <v>623089.45347582689</v>
      </c>
      <c r="AJ488" s="5">
        <v>7049876.062519975</v>
      </c>
      <c r="AK488" s="5">
        <v>29000000</v>
      </c>
      <c r="AL488" s="5">
        <v>29690859.224318236</v>
      </c>
      <c r="AM488" s="5">
        <v>29683729.230201263</v>
      </c>
      <c r="AN488" s="5">
        <v>29537486.863431424</v>
      </c>
      <c r="AO488" s="5">
        <v>29586231.663721628</v>
      </c>
      <c r="AP488" s="5">
        <v>29571553.539854944</v>
      </c>
      <c r="AQ488" s="5">
        <v>29710365.727284923</v>
      </c>
      <c r="AR488" s="5">
        <v>29598269.138921343</v>
      </c>
      <c r="AS488" s="5">
        <v>29715610.413816482</v>
      </c>
      <c r="AT488" s="5">
        <v>29720720.508716956</v>
      </c>
      <c r="AU488" s="5">
        <v>29611960.298776947</v>
      </c>
      <c r="AV488" s="5">
        <v>29623089.453475825</v>
      </c>
      <c r="AW488" s="5">
        <f>SUM(Target_CC[[#This Row],[Target_Jan]:[Target_Des]])</f>
        <v>355049876.06251997</v>
      </c>
      <c r="AX488" s="5">
        <v>0</v>
      </c>
      <c r="AY488" s="5">
        <v>0</v>
      </c>
      <c r="AZ488" s="5">
        <v>0</v>
      </c>
      <c r="BA488" s="5">
        <v>0</v>
      </c>
      <c r="BB488" s="5">
        <v>0</v>
      </c>
      <c r="BC488" s="5">
        <v>0</v>
      </c>
      <c r="BD488" s="5">
        <v>0</v>
      </c>
      <c r="BE488" s="5">
        <v>0</v>
      </c>
      <c r="BF488" s="5">
        <v>0</v>
      </c>
      <c r="BG488" s="5">
        <v>0</v>
      </c>
      <c r="BH488" s="5">
        <v>0</v>
      </c>
      <c r="BI488" s="5">
        <v>0</v>
      </c>
      <c r="BJ488" s="5">
        <f>SUM(Target_CC[[#This Row],[Target_NGTMA_Jan]:[Target_NGTMA_Des]])</f>
        <v>0</v>
      </c>
      <c r="BK488" s="5">
        <v>29000000</v>
      </c>
      <c r="BL488" s="5">
        <v>29000000</v>
      </c>
      <c r="BM488" s="5">
        <v>29000000</v>
      </c>
      <c r="BN488" s="5">
        <f>Target_CC[[#This Row],[Est_Sust_NP Apr]]+Target_CC[[#This Row],[Est_Sust_POTS Apr]]+Target_CC[[#This Row],[BC_Apr]]</f>
        <v>27550000</v>
      </c>
      <c r="BO488" s="5">
        <f>Target_CC[[#This Row],[Est_Sust_NP Mei]]+Target_CC[[#This Row],[Est_Sust_POTS Mei]]+Target_CC[[#This Row],[BC_Mei]]</f>
        <v>27550000</v>
      </c>
      <c r="BP488" s="5">
        <f>Target_CC[[#This Row],[Est_Sust_NP Jun]]+Target_CC[[#This Row],[Est_Sust_POTS Jun]]+Target_CC[[#This Row],[BC_Jun]]</f>
        <v>27550000</v>
      </c>
      <c r="BQ488" s="5">
        <f>Target_CC[[#This Row],[Est_Sust_NP Jul]]+Target_CC[[#This Row],[Est_Sust_POTS Jul]]+Target_CC[[#This Row],[BC_Jul]]</f>
        <v>27550000</v>
      </c>
      <c r="BR488" s="5">
        <f>Target_CC[[#This Row],[Est_Sust_NP Agu]]+Target_CC[[#This Row],[Est_Sust_POTS Agu]]+Target_CC[[#This Row],[BC_Agu]]</f>
        <v>27550000</v>
      </c>
      <c r="BS488" s="5">
        <f>Target_CC[[#This Row],[Est_Sust_NP Sep]]+Target_CC[[#This Row],[Est_Sust_POTS Sep]]+Target_CC[[#This Row],[BC_Sep]]</f>
        <v>27550000</v>
      </c>
      <c r="BT488" s="5">
        <f>Target_CC[[#This Row],[Est_Sust_NP Okt]]+Target_CC[[#This Row],[Est_Sust_POTS Okt]]+Target_CC[[#This Row],[BC_Okt]]</f>
        <v>27550000</v>
      </c>
      <c r="BU488" s="5">
        <f>Target_CC[[#This Row],[Est_Sust_NP Nov]]+Target_CC[[#This Row],[Est_Sust_POTS Nov]]+Target_CC[[#This Row],[BC_Nov]]</f>
        <v>27550000</v>
      </c>
      <c r="BV488" s="5">
        <f>Target_CC[[#This Row],[Est_Sust_NP Des]]+Target_CC[[#This Row],[Est_Sust_POTS Des]]+Target_CC[[#This Row],[BC_Des]]</f>
        <v>27550000</v>
      </c>
      <c r="BW488" s="5">
        <f>SUM(Target_CC[[#This Row],[Real_Jan]:[Real_Des]])</f>
        <v>334950000</v>
      </c>
      <c r="BX488" s="5">
        <v>29000000</v>
      </c>
      <c r="BY488" s="5">
        <v>29000000</v>
      </c>
      <c r="BZ488" s="5">
        <v>29000000</v>
      </c>
      <c r="CA488" s="5">
        <f>Target_CC[[#This Row],[Est_Sust_NP Mar]]*95%</f>
        <v>27550000</v>
      </c>
      <c r="CB488" s="5">
        <f>Target_CC[[#This Row],[Est_Sust_NP Apr]]</f>
        <v>27550000</v>
      </c>
      <c r="CC488" s="5">
        <f>Target_CC[[#This Row],[Est_Sust_NP Mei]]</f>
        <v>27550000</v>
      </c>
      <c r="CD488" s="5">
        <f>Target_CC[[#This Row],[Est_Sust_NP Jun]]</f>
        <v>27550000</v>
      </c>
      <c r="CE488" s="5">
        <f>Target_CC[[#This Row],[Est_Sust_NP Jul]]</f>
        <v>27550000</v>
      </c>
      <c r="CF488" s="5">
        <f>Target_CC[[#This Row],[Est_Sust_NP Agu]]</f>
        <v>27550000</v>
      </c>
      <c r="CG488" s="5">
        <f>Target_CC[[#This Row],[Est_Sust_NP Sep]]</f>
        <v>27550000</v>
      </c>
      <c r="CH488" s="5">
        <f>Target_CC[[#This Row],[Est_Sust_NP Okt]]</f>
        <v>27550000</v>
      </c>
      <c r="CI488" s="5">
        <f>Target_CC[[#This Row],[Est_Sust_NP Nov]]</f>
        <v>27550000</v>
      </c>
      <c r="CJ488" s="5">
        <f>SUM(Target_CC[[#This Row],[Est_Sust_NP Jan]:[Est_Sust_NP Des]])</f>
        <v>334950000</v>
      </c>
      <c r="CK488" s="5">
        <v>0</v>
      </c>
      <c r="CL488" s="5">
        <v>0</v>
      </c>
      <c r="CM488" s="5">
        <v>0</v>
      </c>
      <c r="CN488" s="5">
        <f>Target_CC[[#This Row],[Est_Sust_POTS Mar]]</f>
        <v>0</v>
      </c>
      <c r="CO488" s="5">
        <f>Target_CC[[#This Row],[Est_Sust_POTS Apr]]</f>
        <v>0</v>
      </c>
      <c r="CP488" s="5">
        <f>Target_CC[[#This Row],[Est_Sust_POTS Mei]]</f>
        <v>0</v>
      </c>
      <c r="CQ488" s="5">
        <f>Target_CC[[#This Row],[Est_Sust_POTS Jun]]</f>
        <v>0</v>
      </c>
      <c r="CR488" s="5">
        <f>Target_CC[[#This Row],[Est_Sust_POTS Jul]]</f>
        <v>0</v>
      </c>
      <c r="CS488" s="5">
        <f>Target_CC[[#This Row],[Est_Sust_POTS Agu]]</f>
        <v>0</v>
      </c>
      <c r="CT488" s="5">
        <f>Target_CC[[#This Row],[Est_Sust_POTS Sep]]</f>
        <v>0</v>
      </c>
      <c r="CU488" s="5">
        <f>Target_CC[[#This Row],[Est_Sust_POTS Okt]]</f>
        <v>0</v>
      </c>
      <c r="CV488" s="5">
        <f>Target_CC[[#This Row],[Est_Sust_POTS Nov]]</f>
        <v>0</v>
      </c>
      <c r="CW488" s="5">
        <f>SUM(Target_CC[[#This Row],[Est_Sust_POTS Jan]:[Est_Sust_POTS Des]])</f>
        <v>0</v>
      </c>
      <c r="CX488" s="5"/>
      <c r="CY488" s="5">
        <v>0</v>
      </c>
      <c r="CZ488" s="5">
        <v>0</v>
      </c>
      <c r="DA488" s="5">
        <v>0</v>
      </c>
      <c r="DB488" s="5"/>
      <c r="DC488" s="5"/>
      <c r="DD488" s="5"/>
      <c r="DE488" s="5"/>
      <c r="DF488" s="5"/>
      <c r="DG488" s="5"/>
      <c r="DH488" s="5"/>
      <c r="DI488" s="5"/>
      <c r="DJ488" s="5">
        <f>SUM(Target_CC[[#This Row],[BC_Jan]:[BC_Des]])</f>
        <v>0</v>
      </c>
      <c r="DK488" s="5"/>
      <c r="DL488" s="5"/>
      <c r="DM488" s="5"/>
      <c r="DN488" s="5"/>
      <c r="DO488" s="5"/>
      <c r="DP488" s="5"/>
      <c r="DQ488" s="5"/>
      <c r="DR488" s="5"/>
      <c r="DS488" s="5"/>
      <c r="DT488" s="5"/>
      <c r="DU488" s="5"/>
      <c r="DV488" s="5"/>
      <c r="DW488" s="5"/>
      <c r="DX488" s="5" t="s">
        <v>160</v>
      </c>
    </row>
    <row r="489" spans="2:128" x14ac:dyDescent="0.3">
      <c r="B489">
        <v>5591053</v>
      </c>
      <c r="C489" t="s">
        <v>770</v>
      </c>
      <c r="D489" t="s">
        <v>365</v>
      </c>
      <c r="E489" t="s">
        <v>606</v>
      </c>
      <c r="F489" t="s">
        <v>363</v>
      </c>
      <c r="G489" t="s">
        <v>25</v>
      </c>
      <c r="H489" t="s">
        <v>159</v>
      </c>
      <c r="I489" t="s">
        <v>29</v>
      </c>
      <c r="J489" s="5">
        <v>633800508.02548647</v>
      </c>
      <c r="K489" s="5">
        <v>34245628</v>
      </c>
      <c r="L489" s="5">
        <v>34245628</v>
      </c>
      <c r="M489" s="5">
        <v>32875802.879999999</v>
      </c>
      <c r="N489" s="5">
        <v>34574386.028800003</v>
      </c>
      <c r="O489" s="5">
        <v>32879090.460287999</v>
      </c>
      <c r="P489" s="5">
        <v>32862137.504602879</v>
      </c>
      <c r="Q489" s="5">
        <v>39711093.575046025</v>
      </c>
      <c r="R489" s="5">
        <v>34642738.935750462</v>
      </c>
      <c r="S489" s="5">
        <v>36304336.789357506</v>
      </c>
      <c r="T489" s="5">
        <v>39745515.567893572</v>
      </c>
      <c r="U489" s="5">
        <v>34643083.155678935</v>
      </c>
      <c r="V489" s="5">
        <v>38016621.631556794</v>
      </c>
      <c r="W489" s="5">
        <v>424746062.52897418</v>
      </c>
      <c r="X489" s="5">
        <v>775253.81526930584</v>
      </c>
      <c r="Y489" s="5">
        <v>4535215.5902779745</v>
      </c>
      <c r="Z489" s="5">
        <v>4143757.858369431</v>
      </c>
      <c r="AA489" s="5">
        <v>2860250.2622405561</v>
      </c>
      <c r="AB489" s="5">
        <v>3864811.5162009578</v>
      </c>
      <c r="AC489" s="5">
        <v>5587499.6475911513</v>
      </c>
      <c r="AD489" s="5">
        <v>6575655.2161595672</v>
      </c>
      <c r="AE489" s="5">
        <v>7264658.5271692947</v>
      </c>
      <c r="AF489" s="5">
        <v>5950790.2494784426</v>
      </c>
      <c r="AG489" s="5">
        <v>7321701.7749197055</v>
      </c>
      <c r="AH489" s="5">
        <v>9856892.7835813612</v>
      </c>
      <c r="AI489" s="5">
        <v>6172471.7551247776</v>
      </c>
      <c r="AJ489" s="5">
        <v>64908958.996382535</v>
      </c>
      <c r="AK489" s="5">
        <v>35020881.815269306</v>
      </c>
      <c r="AL489" s="5">
        <v>38780843.590277977</v>
      </c>
      <c r="AM489" s="5">
        <v>37019560.738369428</v>
      </c>
      <c r="AN489" s="5">
        <v>37434636.291040562</v>
      </c>
      <c r="AO489" s="5">
        <v>36743901.976488955</v>
      </c>
      <c r="AP489" s="5">
        <v>38449637.152194031</v>
      </c>
      <c r="AQ489" s="5">
        <v>46286748.791205592</v>
      </c>
      <c r="AR489" s="5">
        <v>41907397.462919757</v>
      </c>
      <c r="AS489" s="5">
        <v>42255127.03883595</v>
      </c>
      <c r="AT489" s="5">
        <v>47067217.342813276</v>
      </c>
      <c r="AU489" s="5">
        <v>44499975.939260297</v>
      </c>
      <c r="AV489" s="5">
        <v>44189093.386681572</v>
      </c>
      <c r="AW489" s="5">
        <f>SUM(Target_CC[[#This Row],[Target_Jan]:[Target_Des]])</f>
        <v>489655021.52535671</v>
      </c>
      <c r="AX489" s="5">
        <v>792396.75529236195</v>
      </c>
      <c r="AY489" s="5">
        <v>6032290.547343405</v>
      </c>
      <c r="AZ489" s="5">
        <v>1721168.2227272117</v>
      </c>
      <c r="BA489" s="5">
        <v>3730263.1812121775</v>
      </c>
      <c r="BB489" s="5">
        <v>4356146.5649457099</v>
      </c>
      <c r="BC489" s="5">
        <v>4727385.5144472579</v>
      </c>
      <c r="BD489" s="5">
        <v>304335.51175167295</v>
      </c>
      <c r="BE489" s="5">
        <v>6178364.2199487239</v>
      </c>
      <c r="BF489" s="5">
        <v>2219161.1340547749</v>
      </c>
      <c r="BG489" s="5">
        <v>6294176.2929679696</v>
      </c>
      <c r="BH489" s="5">
        <v>4667404.7998496499</v>
      </c>
      <c r="BI489" s="5">
        <v>3677144.2621599752</v>
      </c>
      <c r="BJ489" s="5">
        <f>SUM(Target_CC[[#This Row],[Target_NGTMA_Jan]:[Target_NGTMA_Des]])</f>
        <v>44700237.006700888</v>
      </c>
      <c r="BK489" s="5">
        <v>27416196</v>
      </c>
      <c r="BL489" s="5">
        <v>27022947</v>
      </c>
      <c r="BM489" s="5">
        <v>25933532</v>
      </c>
      <c r="BN489" s="5">
        <f>Target_CC[[#This Row],[Est_Sust_NP Apr]]+Target_CC[[#This Row],[Est_Sust_POTS Apr]]+Target_CC[[#This Row],[BC_Apr]]</f>
        <v>27641995</v>
      </c>
      <c r="BO489" s="5">
        <f>Target_CC[[#This Row],[Est_Sust_NP Mei]]+Target_CC[[#This Row],[Est_Sust_POTS Mei]]+Target_CC[[#This Row],[BC_Mei]]</f>
        <v>27641995</v>
      </c>
      <c r="BP489" s="5">
        <f>Target_CC[[#This Row],[Est_Sust_NP Jun]]+Target_CC[[#This Row],[Est_Sust_POTS Jun]]+Target_CC[[#This Row],[BC_Jun]]</f>
        <v>27641995</v>
      </c>
      <c r="BQ489" s="5">
        <f>Target_CC[[#This Row],[Est_Sust_NP Jul]]+Target_CC[[#This Row],[Est_Sust_POTS Jul]]+Target_CC[[#This Row],[BC_Jul]]</f>
        <v>27641995</v>
      </c>
      <c r="BR489" s="5">
        <f>Target_CC[[#This Row],[Est_Sust_NP Agu]]+Target_CC[[#This Row],[Est_Sust_POTS Agu]]+Target_CC[[#This Row],[BC_Agu]]</f>
        <v>27641995</v>
      </c>
      <c r="BS489" s="5">
        <f>Target_CC[[#This Row],[Est_Sust_NP Sep]]+Target_CC[[#This Row],[Est_Sust_POTS Sep]]+Target_CC[[#This Row],[BC_Sep]]</f>
        <v>27641995</v>
      </c>
      <c r="BT489" s="5">
        <f>Target_CC[[#This Row],[Est_Sust_NP Okt]]+Target_CC[[#This Row],[Est_Sust_POTS Okt]]+Target_CC[[#This Row],[BC_Okt]]</f>
        <v>27641995</v>
      </c>
      <c r="BU489" s="5">
        <f>Target_CC[[#This Row],[Est_Sust_NP Nov]]+Target_CC[[#This Row],[Est_Sust_POTS Nov]]+Target_CC[[#This Row],[BC_Nov]]</f>
        <v>27641995</v>
      </c>
      <c r="BV489" s="5">
        <f>Target_CC[[#This Row],[Est_Sust_NP Des]]+Target_CC[[#This Row],[Est_Sust_POTS Des]]+Target_CC[[#This Row],[BC_Des]]</f>
        <v>27641995</v>
      </c>
      <c r="BW489" s="5">
        <f>SUM(Target_CC[[#This Row],[Real_Jan]:[Real_Des]])</f>
        <v>329150630</v>
      </c>
      <c r="BX489" s="5">
        <v>0</v>
      </c>
      <c r="BY489" s="5">
        <v>0</v>
      </c>
      <c r="BZ489" s="5">
        <v>0</v>
      </c>
      <c r="CA489" s="5">
        <f>Target_CC[[#This Row],[Est_Sust_NP Mar]]*95%</f>
        <v>0</v>
      </c>
      <c r="CB489" s="5">
        <f>Target_CC[[#This Row],[Est_Sust_NP Apr]]</f>
        <v>0</v>
      </c>
      <c r="CC489" s="5">
        <f>Target_CC[[#This Row],[Est_Sust_NP Mei]]</f>
        <v>0</v>
      </c>
      <c r="CD489" s="5">
        <f>Target_CC[[#This Row],[Est_Sust_NP Jun]]</f>
        <v>0</v>
      </c>
      <c r="CE489" s="5">
        <f>Target_CC[[#This Row],[Est_Sust_NP Jul]]</f>
        <v>0</v>
      </c>
      <c r="CF489" s="5">
        <f>Target_CC[[#This Row],[Est_Sust_NP Agu]]</f>
        <v>0</v>
      </c>
      <c r="CG489" s="5">
        <f>Target_CC[[#This Row],[Est_Sust_NP Sep]]</f>
        <v>0</v>
      </c>
      <c r="CH489" s="5">
        <f>Target_CC[[#This Row],[Est_Sust_NP Okt]]</f>
        <v>0</v>
      </c>
      <c r="CI489" s="5">
        <f>Target_CC[[#This Row],[Est_Sust_NP Nov]]</f>
        <v>0</v>
      </c>
      <c r="CJ489" s="5">
        <f>SUM(Target_CC[[#This Row],[Est_Sust_NP Jan]:[Est_Sust_NP Des]])</f>
        <v>0</v>
      </c>
      <c r="CK489" s="5">
        <v>29362887</v>
      </c>
      <c r="CL489" s="5">
        <v>28776676</v>
      </c>
      <c r="CM489" s="5">
        <v>27641995</v>
      </c>
      <c r="CN489" s="5">
        <f>Target_CC[[#This Row],[Est_Sust_POTS Mar]]</f>
        <v>27641995</v>
      </c>
      <c r="CO489" s="5">
        <f>Target_CC[[#This Row],[Est_Sust_POTS Apr]]</f>
        <v>27641995</v>
      </c>
      <c r="CP489" s="5">
        <f>Target_CC[[#This Row],[Est_Sust_POTS Mei]]</f>
        <v>27641995</v>
      </c>
      <c r="CQ489" s="5">
        <f>Target_CC[[#This Row],[Est_Sust_POTS Jun]]</f>
        <v>27641995</v>
      </c>
      <c r="CR489" s="5">
        <f>Target_CC[[#This Row],[Est_Sust_POTS Jul]]</f>
        <v>27641995</v>
      </c>
      <c r="CS489" s="5">
        <f>Target_CC[[#This Row],[Est_Sust_POTS Agu]]</f>
        <v>27641995</v>
      </c>
      <c r="CT489" s="5">
        <f>Target_CC[[#This Row],[Est_Sust_POTS Sep]]</f>
        <v>27641995</v>
      </c>
      <c r="CU489" s="5">
        <f>Target_CC[[#This Row],[Est_Sust_POTS Okt]]</f>
        <v>27641995</v>
      </c>
      <c r="CV489" s="5">
        <f>Target_CC[[#This Row],[Est_Sust_POTS Nov]]</f>
        <v>27641995</v>
      </c>
      <c r="CW489" s="5">
        <f>SUM(Target_CC[[#This Row],[Est_Sust_POTS Jan]:[Est_Sust_POTS Des]])</f>
        <v>334559513</v>
      </c>
      <c r="CX489" s="5"/>
      <c r="CY489" s="5">
        <v>0</v>
      </c>
      <c r="CZ489" s="5">
        <v>0</v>
      </c>
      <c r="DA489" s="5">
        <v>0</v>
      </c>
      <c r="DB489" s="5"/>
      <c r="DC489" s="5"/>
      <c r="DD489" s="5"/>
      <c r="DE489" s="5"/>
      <c r="DF489" s="5"/>
      <c r="DG489" s="5"/>
      <c r="DH489" s="5"/>
      <c r="DI489" s="5"/>
      <c r="DJ489" s="5">
        <f>SUM(Target_CC[[#This Row],[BC_Jan]:[BC_Des]])</f>
        <v>0</v>
      </c>
      <c r="DK489" s="5"/>
      <c r="DL489" s="5"/>
      <c r="DM489" s="5"/>
      <c r="DN489" s="5"/>
      <c r="DO489" s="5"/>
      <c r="DP489" s="5"/>
      <c r="DQ489" s="5"/>
      <c r="DR489" s="5"/>
      <c r="DS489" s="5"/>
      <c r="DT489" s="5"/>
      <c r="DU489" s="5"/>
      <c r="DV489" s="5"/>
      <c r="DW489" s="5"/>
      <c r="DX489" s="5" t="s">
        <v>160</v>
      </c>
    </row>
    <row r="490" spans="2:128" x14ac:dyDescent="0.3">
      <c r="B490">
        <v>2000206</v>
      </c>
      <c r="C490" t="s">
        <v>771</v>
      </c>
      <c r="D490" t="s">
        <v>321</v>
      </c>
      <c r="E490" t="s">
        <v>318</v>
      </c>
      <c r="F490" t="s">
        <v>296</v>
      </c>
      <c r="G490" t="s">
        <v>19</v>
      </c>
      <c r="H490" t="s">
        <v>159</v>
      </c>
      <c r="I490" t="s">
        <v>29</v>
      </c>
      <c r="J490" s="5">
        <v>482291308.06845713</v>
      </c>
      <c r="K490" s="5">
        <v>30810919.287000004</v>
      </c>
      <c r="L490" s="5">
        <v>29755568.275000006</v>
      </c>
      <c r="M490" s="5">
        <v>29943401.286999997</v>
      </c>
      <c r="N490" s="5">
        <v>29682758.223000005</v>
      </c>
      <c r="O490" s="5">
        <v>29010044.108999994</v>
      </c>
      <c r="P490" s="5">
        <v>28482950.099000003</v>
      </c>
      <c r="Q490" s="5">
        <v>29585937.775999997</v>
      </c>
      <c r="R490" s="5">
        <v>30391877.362999998</v>
      </c>
      <c r="S490" s="5">
        <v>30185841.838</v>
      </c>
      <c r="T490" s="5">
        <v>30204044.351</v>
      </c>
      <c r="U490" s="5">
        <v>30373674.849999998</v>
      </c>
      <c r="V490" s="5">
        <v>29979806.312999997</v>
      </c>
      <c r="W490" s="5">
        <v>358406823.77100003</v>
      </c>
      <c r="X490" s="5">
        <v>0</v>
      </c>
      <c r="Y490" s="5">
        <v>690859.22431823774</v>
      </c>
      <c r="Z490" s="5">
        <v>683729.23020126333</v>
      </c>
      <c r="AA490" s="5">
        <v>537486.86343142285</v>
      </c>
      <c r="AB490" s="5">
        <v>586231.66372162709</v>
      </c>
      <c r="AC490" s="5">
        <v>571553.53985494352</v>
      </c>
      <c r="AD490" s="5">
        <v>710365.72728492401</v>
      </c>
      <c r="AE490" s="5">
        <v>598269.13892134407</v>
      </c>
      <c r="AF490" s="5">
        <v>715610.41381648171</v>
      </c>
      <c r="AG490" s="5">
        <v>720720.50871695695</v>
      </c>
      <c r="AH490" s="5">
        <v>611960.29877694696</v>
      </c>
      <c r="AI490" s="5">
        <v>623089.45347582689</v>
      </c>
      <c r="AJ490" s="5">
        <v>7049876.062519975</v>
      </c>
      <c r="AK490" s="5">
        <v>30810919.287000004</v>
      </c>
      <c r="AL490" s="5">
        <v>30446427.499318242</v>
      </c>
      <c r="AM490" s="5">
        <v>30627130.51720126</v>
      </c>
      <c r="AN490" s="5">
        <v>30220245.086431429</v>
      </c>
      <c r="AO490" s="5">
        <v>29596275.772721622</v>
      </c>
      <c r="AP490" s="5">
        <v>29054503.638854947</v>
      </c>
      <c r="AQ490" s="5">
        <v>30296303.50328492</v>
      </c>
      <c r="AR490" s="5">
        <v>30990146.501921341</v>
      </c>
      <c r="AS490" s="5">
        <v>30901452.251816481</v>
      </c>
      <c r="AT490" s="5">
        <v>30924764.859716956</v>
      </c>
      <c r="AU490" s="5">
        <v>30985635.148776945</v>
      </c>
      <c r="AV490" s="5">
        <v>30602895.766475823</v>
      </c>
      <c r="AW490" s="5">
        <f>SUM(Target_CC[[#This Row],[Target_Jan]:[Target_Des]])</f>
        <v>365456699.83351994</v>
      </c>
      <c r="AX490" s="5">
        <v>0</v>
      </c>
      <c r="AY490" s="5">
        <v>0</v>
      </c>
      <c r="AZ490" s="5">
        <v>0</v>
      </c>
      <c r="BA490" s="5">
        <v>0</v>
      </c>
      <c r="BB490" s="5">
        <v>0</v>
      </c>
      <c r="BC490" s="5">
        <v>0</v>
      </c>
      <c r="BD490" s="5">
        <v>0</v>
      </c>
      <c r="BE490" s="5">
        <v>0</v>
      </c>
      <c r="BF490" s="5">
        <v>0</v>
      </c>
      <c r="BG490" s="5">
        <v>0</v>
      </c>
      <c r="BH490" s="5">
        <v>0</v>
      </c>
      <c r="BI490" s="5">
        <v>0</v>
      </c>
      <c r="BJ490" s="5">
        <f>SUM(Target_CC[[#This Row],[Target_NGTMA_Jan]:[Target_NGTMA_Des]])</f>
        <v>0</v>
      </c>
      <c r="BK490" s="5">
        <v>28766707</v>
      </c>
      <c r="BL490" s="5">
        <v>26090393</v>
      </c>
      <c r="BM490" s="5">
        <v>26053933</v>
      </c>
      <c r="BN490" s="5">
        <f>Target_CC[[#This Row],[Est_Sust_NP Apr]]+Target_CC[[#This Row],[Est_Sust_POTS Apr]]+Target_CC[[#This Row],[BC_Apr]]</f>
        <v>29148228</v>
      </c>
      <c r="BO490" s="5">
        <f>Target_CC[[#This Row],[Est_Sust_NP Mei]]+Target_CC[[#This Row],[Est_Sust_POTS Mei]]+Target_CC[[#This Row],[BC_Mei]]</f>
        <v>29148228</v>
      </c>
      <c r="BP490" s="5">
        <f>Target_CC[[#This Row],[Est_Sust_NP Jun]]+Target_CC[[#This Row],[Est_Sust_POTS Jun]]+Target_CC[[#This Row],[BC_Jun]]</f>
        <v>29148228</v>
      </c>
      <c r="BQ490" s="5">
        <f>Target_CC[[#This Row],[Est_Sust_NP Jul]]+Target_CC[[#This Row],[Est_Sust_POTS Jul]]+Target_CC[[#This Row],[BC_Jul]]</f>
        <v>29148228</v>
      </c>
      <c r="BR490" s="5">
        <f>Target_CC[[#This Row],[Est_Sust_NP Agu]]+Target_CC[[#This Row],[Est_Sust_POTS Agu]]+Target_CC[[#This Row],[BC_Agu]]</f>
        <v>29148228</v>
      </c>
      <c r="BS490" s="5">
        <f>Target_CC[[#This Row],[Est_Sust_NP Sep]]+Target_CC[[#This Row],[Est_Sust_POTS Sep]]+Target_CC[[#This Row],[BC_Sep]]</f>
        <v>29148228</v>
      </c>
      <c r="BT490" s="5">
        <f>Target_CC[[#This Row],[Est_Sust_NP Okt]]+Target_CC[[#This Row],[Est_Sust_POTS Okt]]+Target_CC[[#This Row],[BC_Okt]]</f>
        <v>29148228</v>
      </c>
      <c r="BU490" s="5">
        <f>Target_CC[[#This Row],[Est_Sust_NP Nov]]+Target_CC[[#This Row],[Est_Sust_POTS Nov]]+Target_CC[[#This Row],[BC_Nov]]</f>
        <v>29148228</v>
      </c>
      <c r="BV490" s="5">
        <f>Target_CC[[#This Row],[Est_Sust_NP Des]]+Target_CC[[#This Row],[Est_Sust_POTS Des]]+Target_CC[[#This Row],[BC_Des]]</f>
        <v>29148228</v>
      </c>
      <c r="BW490" s="5">
        <f>SUM(Target_CC[[#This Row],[Real_Jan]:[Real_Des]])</f>
        <v>343245085</v>
      </c>
      <c r="BX490" s="5">
        <v>0</v>
      </c>
      <c r="BY490" s="5">
        <v>0</v>
      </c>
      <c r="BZ490" s="5">
        <v>0</v>
      </c>
      <c r="CA490" s="5">
        <f>Target_CC[[#This Row],[Est_Sust_NP Mar]]*95%</f>
        <v>0</v>
      </c>
      <c r="CB490" s="5">
        <f>Target_CC[[#This Row],[Est_Sust_NP Apr]]</f>
        <v>0</v>
      </c>
      <c r="CC490" s="5">
        <f>Target_CC[[#This Row],[Est_Sust_NP Mei]]</f>
        <v>0</v>
      </c>
      <c r="CD490" s="5">
        <f>Target_CC[[#This Row],[Est_Sust_NP Jun]]</f>
        <v>0</v>
      </c>
      <c r="CE490" s="5">
        <f>Target_CC[[#This Row],[Est_Sust_NP Jul]]</f>
        <v>0</v>
      </c>
      <c r="CF490" s="5">
        <f>Target_CC[[#This Row],[Est_Sust_NP Agu]]</f>
        <v>0</v>
      </c>
      <c r="CG490" s="5">
        <f>Target_CC[[#This Row],[Est_Sust_NP Sep]]</f>
        <v>0</v>
      </c>
      <c r="CH490" s="5">
        <f>Target_CC[[#This Row],[Est_Sust_NP Okt]]</f>
        <v>0</v>
      </c>
      <c r="CI490" s="5">
        <f>Target_CC[[#This Row],[Est_Sust_NP Nov]]</f>
        <v>0</v>
      </c>
      <c r="CJ490" s="5">
        <f>SUM(Target_CC[[#This Row],[Est_Sust_NP Jan]:[Est_Sust_NP Des]])</f>
        <v>0</v>
      </c>
      <c r="CK490" s="5">
        <v>29369251</v>
      </c>
      <c r="CL490" s="5">
        <v>29252578</v>
      </c>
      <c r="CM490" s="5">
        <v>29148228</v>
      </c>
      <c r="CN490" s="5">
        <f>Target_CC[[#This Row],[Est_Sust_POTS Mar]]</f>
        <v>29148228</v>
      </c>
      <c r="CO490" s="5">
        <f>Target_CC[[#This Row],[Est_Sust_POTS Apr]]</f>
        <v>29148228</v>
      </c>
      <c r="CP490" s="5">
        <f>Target_CC[[#This Row],[Est_Sust_POTS Mei]]</f>
        <v>29148228</v>
      </c>
      <c r="CQ490" s="5">
        <f>Target_CC[[#This Row],[Est_Sust_POTS Jun]]</f>
        <v>29148228</v>
      </c>
      <c r="CR490" s="5">
        <f>Target_CC[[#This Row],[Est_Sust_POTS Jul]]</f>
        <v>29148228</v>
      </c>
      <c r="CS490" s="5">
        <f>Target_CC[[#This Row],[Est_Sust_POTS Agu]]</f>
        <v>29148228</v>
      </c>
      <c r="CT490" s="5">
        <f>Target_CC[[#This Row],[Est_Sust_POTS Sep]]</f>
        <v>29148228</v>
      </c>
      <c r="CU490" s="5">
        <f>Target_CC[[#This Row],[Est_Sust_POTS Okt]]</f>
        <v>29148228</v>
      </c>
      <c r="CV490" s="5">
        <f>Target_CC[[#This Row],[Est_Sust_POTS Nov]]</f>
        <v>29148228</v>
      </c>
      <c r="CW490" s="5">
        <f>SUM(Target_CC[[#This Row],[Est_Sust_POTS Jan]:[Est_Sust_POTS Des]])</f>
        <v>350104109</v>
      </c>
      <c r="CX490" s="5"/>
      <c r="CY490" s="5">
        <v>0</v>
      </c>
      <c r="CZ490" s="5">
        <v>0</v>
      </c>
      <c r="DA490" s="5">
        <v>0</v>
      </c>
      <c r="DB490" s="5"/>
      <c r="DC490" s="5"/>
      <c r="DD490" s="5"/>
      <c r="DE490" s="5"/>
      <c r="DF490" s="5"/>
      <c r="DG490" s="5"/>
      <c r="DH490" s="5"/>
      <c r="DI490" s="5"/>
      <c r="DJ490" s="5">
        <f>SUM(Target_CC[[#This Row],[BC_Jan]:[BC_Des]])</f>
        <v>0</v>
      </c>
      <c r="DK490" s="5"/>
      <c r="DL490" s="5"/>
      <c r="DM490" s="5"/>
      <c r="DN490" s="5"/>
      <c r="DO490" s="5"/>
      <c r="DP490" s="5"/>
      <c r="DQ490" s="5"/>
      <c r="DR490" s="5"/>
      <c r="DS490" s="5"/>
      <c r="DT490" s="5"/>
      <c r="DU490" s="5"/>
      <c r="DV490" s="5"/>
      <c r="DW490" s="5"/>
      <c r="DX490" s="5" t="s">
        <v>160</v>
      </c>
    </row>
    <row r="491" spans="2:128" x14ac:dyDescent="0.3">
      <c r="B491">
        <v>3001058539</v>
      </c>
      <c r="C491" t="s">
        <v>772</v>
      </c>
      <c r="D491" t="s">
        <v>331</v>
      </c>
      <c r="E491" t="s">
        <v>293</v>
      </c>
      <c r="F491" t="s">
        <v>294</v>
      </c>
      <c r="G491" t="s">
        <v>21</v>
      </c>
      <c r="H491" t="s">
        <v>159</v>
      </c>
      <c r="I491" t="s">
        <v>29</v>
      </c>
      <c r="J491" s="5">
        <v>124656503.87567267</v>
      </c>
      <c r="K491" s="5">
        <v>30039831.818181816</v>
      </c>
      <c r="L491" s="5">
        <v>30133454.545454547</v>
      </c>
      <c r="M491" s="5">
        <v>29946209.09090909</v>
      </c>
      <c r="N491" s="5">
        <v>29758963.636363637</v>
      </c>
      <c r="O491" s="5">
        <v>29852586.363636363</v>
      </c>
      <c r="P491" s="5">
        <v>29946209.09090909</v>
      </c>
      <c r="Q491" s="5">
        <v>30414322.727272727</v>
      </c>
      <c r="R491" s="5">
        <v>30227077.272727273</v>
      </c>
      <c r="S491" s="5">
        <v>30227077.272727273</v>
      </c>
      <c r="T491" s="5">
        <v>30414322.727272727</v>
      </c>
      <c r="U491" s="5">
        <v>30133454.545454547</v>
      </c>
      <c r="V491" s="5">
        <v>30227077.272727273</v>
      </c>
      <c r="W491" s="5">
        <v>361320586.36363637</v>
      </c>
      <c r="X491" s="5">
        <v>3945.5621916125542</v>
      </c>
      <c r="Y491" s="5">
        <v>7538.4012954545469</v>
      </c>
      <c r="Z491" s="5">
        <v>8292.2414250000002</v>
      </c>
      <c r="AA491" s="5">
        <v>8070.2773868560616</v>
      </c>
      <c r="AB491" s="5">
        <v>12959.003111586177</v>
      </c>
      <c r="AC491" s="5">
        <v>11663.102800427558</v>
      </c>
      <c r="AD491" s="5">
        <v>6587.4932483896391</v>
      </c>
      <c r="AE491" s="5">
        <v>14492.485146457208</v>
      </c>
      <c r="AF491" s="5">
        <v>12077.070955381005</v>
      </c>
      <c r="AG491" s="5">
        <v>14492.485146457208</v>
      </c>
      <c r="AH491" s="5">
        <v>15700.192241995306</v>
      </c>
      <c r="AI491" s="5">
        <v>15700.192241995306</v>
      </c>
      <c r="AJ491" s="5">
        <v>131518.50719161259</v>
      </c>
      <c r="AK491" s="5">
        <v>30043777.38037343</v>
      </c>
      <c r="AL491" s="5">
        <v>30140992.94675</v>
      </c>
      <c r="AM491" s="5">
        <v>29954501.33233409</v>
      </c>
      <c r="AN491" s="5">
        <v>29767033.913750492</v>
      </c>
      <c r="AO491" s="5">
        <v>29865545.366747949</v>
      </c>
      <c r="AP491" s="5">
        <v>29957872.193709519</v>
      </c>
      <c r="AQ491" s="5">
        <v>30420910.220521115</v>
      </c>
      <c r="AR491" s="5">
        <v>30241569.757873729</v>
      </c>
      <c r="AS491" s="5">
        <v>30239154.343682654</v>
      </c>
      <c r="AT491" s="5">
        <v>30428815.212419182</v>
      </c>
      <c r="AU491" s="5">
        <v>30149154.737696543</v>
      </c>
      <c r="AV491" s="5">
        <v>30242777.46496927</v>
      </c>
      <c r="AW491" s="5">
        <f>SUM(Target_CC[[#This Row],[Target_Jan]:[Target_Des]])</f>
        <v>361452104.87082791</v>
      </c>
      <c r="AX491" s="5">
        <v>0</v>
      </c>
      <c r="AY491" s="5">
        <v>0</v>
      </c>
      <c r="AZ491" s="5">
        <v>0</v>
      </c>
      <c r="BA491" s="5">
        <v>0</v>
      </c>
      <c r="BB491" s="5">
        <v>0</v>
      </c>
      <c r="BC491" s="5">
        <v>0</v>
      </c>
      <c r="BD491" s="5">
        <v>0</v>
      </c>
      <c r="BE491" s="5">
        <v>0</v>
      </c>
      <c r="BF491" s="5">
        <v>0</v>
      </c>
      <c r="BG491" s="5">
        <v>0</v>
      </c>
      <c r="BH491" s="5">
        <v>0</v>
      </c>
      <c r="BI491" s="5">
        <v>0</v>
      </c>
      <c r="BJ491" s="5">
        <f>SUM(Target_CC[[#This Row],[Target_NGTMA_Jan]:[Target_NGTMA_Des]])</f>
        <v>0</v>
      </c>
      <c r="BK491" s="5">
        <v>29633100</v>
      </c>
      <c r="BL491" s="5">
        <v>29633100</v>
      </c>
      <c r="BM491" s="5">
        <v>29559072</v>
      </c>
      <c r="BN491" s="5">
        <f>Target_CC[[#This Row],[Est_Sust_NP Apr]]+Target_CC[[#This Row],[Est_Sust_POTS Apr]]+Target_CC[[#This Row],[BC_Apr]]</f>
        <v>28277650.949999999</v>
      </c>
      <c r="BO491" s="5">
        <f>Target_CC[[#This Row],[Est_Sust_NP Mei]]+Target_CC[[#This Row],[Est_Sust_POTS Mei]]+Target_CC[[#This Row],[BC_Mei]]</f>
        <v>28277650.949999999</v>
      </c>
      <c r="BP491" s="5">
        <f>Target_CC[[#This Row],[Est_Sust_NP Jun]]+Target_CC[[#This Row],[Est_Sust_POTS Jun]]+Target_CC[[#This Row],[BC_Jun]]</f>
        <v>28277650.949999999</v>
      </c>
      <c r="BQ491" s="5">
        <f>Target_CC[[#This Row],[Est_Sust_NP Jul]]+Target_CC[[#This Row],[Est_Sust_POTS Jul]]+Target_CC[[#This Row],[BC_Jul]]</f>
        <v>28277650.949999999</v>
      </c>
      <c r="BR491" s="5">
        <f>Target_CC[[#This Row],[Est_Sust_NP Agu]]+Target_CC[[#This Row],[Est_Sust_POTS Agu]]+Target_CC[[#This Row],[BC_Agu]]</f>
        <v>28277650.949999999</v>
      </c>
      <c r="BS491" s="5">
        <f>Target_CC[[#This Row],[Est_Sust_NP Sep]]+Target_CC[[#This Row],[Est_Sust_POTS Sep]]+Target_CC[[#This Row],[BC_Sep]]</f>
        <v>28277650.949999999</v>
      </c>
      <c r="BT491" s="5">
        <f>Target_CC[[#This Row],[Est_Sust_NP Okt]]+Target_CC[[#This Row],[Est_Sust_POTS Okt]]+Target_CC[[#This Row],[BC_Okt]]</f>
        <v>28277650.949999999</v>
      </c>
      <c r="BU491" s="5">
        <f>Target_CC[[#This Row],[Est_Sust_NP Nov]]+Target_CC[[#This Row],[Est_Sust_POTS Nov]]+Target_CC[[#This Row],[BC_Nov]]</f>
        <v>28277650.949999999</v>
      </c>
      <c r="BV491" s="5">
        <f>Target_CC[[#This Row],[Est_Sust_NP Des]]+Target_CC[[#This Row],[Est_Sust_POTS Des]]+Target_CC[[#This Row],[BC_Des]]</f>
        <v>28277650.949999999</v>
      </c>
      <c r="BW491" s="5">
        <f>SUM(Target_CC[[#This Row],[Real_Jan]:[Real_Des]])</f>
        <v>343324130.54999995</v>
      </c>
      <c r="BX491" s="5">
        <v>28261000</v>
      </c>
      <c r="BY491" s="5">
        <v>28261000</v>
      </c>
      <c r="BZ491" s="5">
        <v>28261001</v>
      </c>
      <c r="CA491" s="5">
        <f>Target_CC[[#This Row],[Est_Sust_NP Mar]]*95%</f>
        <v>26847950.949999999</v>
      </c>
      <c r="CB491" s="5">
        <f>Target_CC[[#This Row],[Est_Sust_NP Apr]]</f>
        <v>26847950.949999999</v>
      </c>
      <c r="CC491" s="5">
        <f>Target_CC[[#This Row],[Est_Sust_NP Mei]]</f>
        <v>26847950.949999999</v>
      </c>
      <c r="CD491" s="5">
        <f>Target_CC[[#This Row],[Est_Sust_NP Jun]]</f>
        <v>26847950.949999999</v>
      </c>
      <c r="CE491" s="5">
        <f>Target_CC[[#This Row],[Est_Sust_NP Jul]]</f>
        <v>26847950.949999999</v>
      </c>
      <c r="CF491" s="5">
        <f>Target_CC[[#This Row],[Est_Sust_NP Agu]]</f>
        <v>26847950.949999999</v>
      </c>
      <c r="CG491" s="5">
        <f>Target_CC[[#This Row],[Est_Sust_NP Sep]]</f>
        <v>26847950.949999999</v>
      </c>
      <c r="CH491" s="5">
        <f>Target_CC[[#This Row],[Est_Sust_NP Okt]]</f>
        <v>26847950.949999999</v>
      </c>
      <c r="CI491" s="5">
        <f>Target_CC[[#This Row],[Est_Sust_NP Nov]]</f>
        <v>26847950.949999999</v>
      </c>
      <c r="CJ491" s="5">
        <f>SUM(Target_CC[[#This Row],[Est_Sust_NP Jan]:[Est_Sust_NP Des]])</f>
        <v>326414559.54999995</v>
      </c>
      <c r="CK491" s="5">
        <v>1429700</v>
      </c>
      <c r="CL491" s="5">
        <v>1429700</v>
      </c>
      <c r="CM491" s="5">
        <v>1429700</v>
      </c>
      <c r="CN491" s="5">
        <f>Target_CC[[#This Row],[Est_Sust_POTS Mar]]</f>
        <v>1429700</v>
      </c>
      <c r="CO491" s="5">
        <f>Target_CC[[#This Row],[Est_Sust_POTS Apr]]</f>
        <v>1429700</v>
      </c>
      <c r="CP491" s="5">
        <f>Target_CC[[#This Row],[Est_Sust_POTS Mei]]</f>
        <v>1429700</v>
      </c>
      <c r="CQ491" s="5">
        <f>Target_CC[[#This Row],[Est_Sust_POTS Jun]]</f>
        <v>1429700</v>
      </c>
      <c r="CR491" s="5">
        <f>Target_CC[[#This Row],[Est_Sust_POTS Jul]]</f>
        <v>1429700</v>
      </c>
      <c r="CS491" s="5">
        <f>Target_CC[[#This Row],[Est_Sust_POTS Agu]]</f>
        <v>1429700</v>
      </c>
      <c r="CT491" s="5">
        <f>Target_CC[[#This Row],[Est_Sust_POTS Sep]]</f>
        <v>1429700</v>
      </c>
      <c r="CU491" s="5">
        <f>Target_CC[[#This Row],[Est_Sust_POTS Okt]]</f>
        <v>1429700</v>
      </c>
      <c r="CV491" s="5">
        <f>Target_CC[[#This Row],[Est_Sust_POTS Nov]]</f>
        <v>1429700</v>
      </c>
      <c r="CW491" s="5">
        <f>SUM(Target_CC[[#This Row],[Est_Sust_POTS Jan]:[Est_Sust_POTS Des]])</f>
        <v>17156400</v>
      </c>
      <c r="CX491" s="5"/>
      <c r="CY491" s="5">
        <v>0</v>
      </c>
      <c r="CZ491" s="5">
        <v>0</v>
      </c>
      <c r="DA491" s="5">
        <v>0</v>
      </c>
      <c r="DB491" s="5"/>
      <c r="DC491" s="5"/>
      <c r="DD491" s="5"/>
      <c r="DE491" s="5"/>
      <c r="DF491" s="5"/>
      <c r="DG491" s="5"/>
      <c r="DH491" s="5"/>
      <c r="DI491" s="5"/>
      <c r="DJ491" s="5">
        <f>SUM(Target_CC[[#This Row],[BC_Jan]:[BC_Des]])</f>
        <v>0</v>
      </c>
      <c r="DK491" s="5"/>
      <c r="DL491" s="5"/>
      <c r="DM491" s="5"/>
      <c r="DN491" s="5"/>
      <c r="DO491" s="5"/>
      <c r="DP491" s="5"/>
      <c r="DQ491" s="5"/>
      <c r="DR491" s="5"/>
      <c r="DS491" s="5"/>
      <c r="DT491" s="5"/>
      <c r="DU491" s="5"/>
      <c r="DV491" s="5"/>
      <c r="DW491" s="5"/>
      <c r="DX491" s="5" t="s">
        <v>160</v>
      </c>
    </row>
    <row r="492" spans="2:128" x14ac:dyDescent="0.3">
      <c r="B492">
        <v>4640956</v>
      </c>
      <c r="C492" t="s">
        <v>773</v>
      </c>
      <c r="D492" t="s">
        <v>331</v>
      </c>
      <c r="E492" t="s">
        <v>318</v>
      </c>
      <c r="F492" t="s">
        <v>296</v>
      </c>
      <c r="G492" t="s">
        <v>22</v>
      </c>
      <c r="H492" t="s">
        <v>159</v>
      </c>
      <c r="I492" t="s">
        <v>29</v>
      </c>
      <c r="J492" s="5">
        <v>730469619.71315968</v>
      </c>
      <c r="K492" s="5">
        <v>29918018</v>
      </c>
      <c r="L492" s="5">
        <v>29918018</v>
      </c>
      <c r="M492" s="5">
        <v>29918018</v>
      </c>
      <c r="N492" s="5">
        <v>29918018</v>
      </c>
      <c r="O492" s="5">
        <v>29918018</v>
      </c>
      <c r="P492" s="5">
        <v>29918018</v>
      </c>
      <c r="Q492" s="5">
        <v>29918018</v>
      </c>
      <c r="R492" s="5">
        <v>29918018</v>
      </c>
      <c r="S492" s="5">
        <v>29918018</v>
      </c>
      <c r="T492" s="5">
        <v>29918018</v>
      </c>
      <c r="U492" s="5">
        <v>29918018</v>
      </c>
      <c r="V492" s="5">
        <v>29918018</v>
      </c>
      <c r="W492" s="5">
        <v>359016216</v>
      </c>
      <c r="X492" s="5">
        <v>0</v>
      </c>
      <c r="Y492" s="5">
        <v>4145155.3459094269</v>
      </c>
      <c r="Z492" s="5">
        <v>4102375.3812075802</v>
      </c>
      <c r="AA492" s="5">
        <v>3224921.1805885374</v>
      </c>
      <c r="AB492" s="5">
        <v>3517389.982329763</v>
      </c>
      <c r="AC492" s="5">
        <v>3429321.2391296616</v>
      </c>
      <c r="AD492" s="5">
        <v>4262194.3637095438</v>
      </c>
      <c r="AE492" s="5">
        <v>3589614.8335280642</v>
      </c>
      <c r="AF492" s="5">
        <v>4293662.482898891</v>
      </c>
      <c r="AG492" s="5">
        <v>4324323.0523017421</v>
      </c>
      <c r="AH492" s="5">
        <v>3671761.7926616818</v>
      </c>
      <c r="AI492" s="5">
        <v>3738536.7208549613</v>
      </c>
      <c r="AJ492" s="5">
        <v>42299256.375119857</v>
      </c>
      <c r="AK492" s="5">
        <v>29918018</v>
      </c>
      <c r="AL492" s="5">
        <v>34063173.345909424</v>
      </c>
      <c r="AM492" s="5">
        <v>34020393.381207578</v>
      </c>
      <c r="AN492" s="5">
        <v>33142939.180588536</v>
      </c>
      <c r="AO492" s="5">
        <v>33435407.982329763</v>
      </c>
      <c r="AP492" s="5">
        <v>33347339.239129663</v>
      </c>
      <c r="AQ492" s="5">
        <v>34180212.363709547</v>
      </c>
      <c r="AR492" s="5">
        <v>33507632.833528064</v>
      </c>
      <c r="AS492" s="5">
        <v>34211680.482898891</v>
      </c>
      <c r="AT492" s="5">
        <v>34242341.052301742</v>
      </c>
      <c r="AU492" s="5">
        <v>33589779.792661682</v>
      </c>
      <c r="AV492" s="5">
        <v>33656554.72085496</v>
      </c>
      <c r="AW492" s="5">
        <f>SUM(Target_CC[[#This Row],[Target_Jan]:[Target_Des]])</f>
        <v>401315472.37511986</v>
      </c>
      <c r="AX492" s="5">
        <v>0</v>
      </c>
      <c r="AY492" s="5">
        <v>0</v>
      </c>
      <c r="AZ492" s="5">
        <v>0</v>
      </c>
      <c r="BA492" s="5">
        <v>0</v>
      </c>
      <c r="BB492" s="5">
        <v>0</v>
      </c>
      <c r="BC492" s="5">
        <v>0</v>
      </c>
      <c r="BD492" s="5">
        <v>0</v>
      </c>
      <c r="BE492" s="5">
        <v>0</v>
      </c>
      <c r="BF492" s="5">
        <v>0</v>
      </c>
      <c r="BG492" s="5">
        <v>0</v>
      </c>
      <c r="BH492" s="5">
        <v>0</v>
      </c>
      <c r="BI492" s="5">
        <v>0</v>
      </c>
      <c r="BJ492" s="5">
        <f>SUM(Target_CC[[#This Row],[Target_NGTMA_Jan]:[Target_NGTMA_Des]])</f>
        <v>0</v>
      </c>
      <c r="BK492" s="5">
        <v>29918018</v>
      </c>
      <c r="BL492" s="5">
        <v>26260378</v>
      </c>
      <c r="BM492" s="5">
        <v>25465238</v>
      </c>
      <c r="BN492" s="5">
        <f>Target_CC[[#This Row],[Est_Sust_NP Apr]]+Target_CC[[#This Row],[Est_Sust_POTS Apr]]+Target_CC[[#This Row],[BC_Apr]]</f>
        <v>24191976.099999998</v>
      </c>
      <c r="BO492" s="5">
        <f>Target_CC[[#This Row],[Est_Sust_NP Mei]]+Target_CC[[#This Row],[Est_Sust_POTS Mei]]+Target_CC[[#This Row],[BC_Mei]]</f>
        <v>24191976.099999998</v>
      </c>
      <c r="BP492" s="5">
        <f>Target_CC[[#This Row],[Est_Sust_NP Jun]]+Target_CC[[#This Row],[Est_Sust_POTS Jun]]+Target_CC[[#This Row],[BC_Jun]]</f>
        <v>24191976.099999998</v>
      </c>
      <c r="BQ492" s="5">
        <f>Target_CC[[#This Row],[Est_Sust_NP Jul]]+Target_CC[[#This Row],[Est_Sust_POTS Jul]]+Target_CC[[#This Row],[BC_Jul]]</f>
        <v>24191976.099999998</v>
      </c>
      <c r="BR492" s="5">
        <f>Target_CC[[#This Row],[Est_Sust_NP Agu]]+Target_CC[[#This Row],[Est_Sust_POTS Agu]]+Target_CC[[#This Row],[BC_Agu]]</f>
        <v>24191976.099999998</v>
      </c>
      <c r="BS492" s="5">
        <f>Target_CC[[#This Row],[Est_Sust_NP Sep]]+Target_CC[[#This Row],[Est_Sust_POTS Sep]]+Target_CC[[#This Row],[BC_Sep]]</f>
        <v>24191976.099999998</v>
      </c>
      <c r="BT492" s="5">
        <f>Target_CC[[#This Row],[Est_Sust_NP Okt]]+Target_CC[[#This Row],[Est_Sust_POTS Okt]]+Target_CC[[#This Row],[BC_Okt]]</f>
        <v>24191976.099999998</v>
      </c>
      <c r="BU492" s="5">
        <f>Target_CC[[#This Row],[Est_Sust_NP Nov]]+Target_CC[[#This Row],[Est_Sust_POTS Nov]]+Target_CC[[#This Row],[BC_Nov]]</f>
        <v>24191976.099999998</v>
      </c>
      <c r="BV492" s="5">
        <f>Target_CC[[#This Row],[Est_Sust_NP Des]]+Target_CC[[#This Row],[Est_Sust_POTS Des]]+Target_CC[[#This Row],[BC_Des]]</f>
        <v>24191976.099999998</v>
      </c>
      <c r="BW492" s="5">
        <f>SUM(Target_CC[[#This Row],[Real_Jan]:[Real_Des]])</f>
        <v>299371418.89999998</v>
      </c>
      <c r="BX492" s="5">
        <v>29918018</v>
      </c>
      <c r="BY492" s="5">
        <v>26260378</v>
      </c>
      <c r="BZ492" s="5">
        <v>25465238</v>
      </c>
      <c r="CA492" s="5">
        <f>Target_CC[[#This Row],[Est_Sust_NP Mar]]*95%</f>
        <v>24191976.099999998</v>
      </c>
      <c r="CB492" s="5">
        <f>Target_CC[[#This Row],[Est_Sust_NP Apr]]</f>
        <v>24191976.099999998</v>
      </c>
      <c r="CC492" s="5">
        <f>Target_CC[[#This Row],[Est_Sust_NP Mei]]</f>
        <v>24191976.099999998</v>
      </c>
      <c r="CD492" s="5">
        <f>Target_CC[[#This Row],[Est_Sust_NP Jun]]</f>
        <v>24191976.099999998</v>
      </c>
      <c r="CE492" s="5">
        <f>Target_CC[[#This Row],[Est_Sust_NP Jul]]</f>
        <v>24191976.099999998</v>
      </c>
      <c r="CF492" s="5">
        <f>Target_CC[[#This Row],[Est_Sust_NP Agu]]</f>
        <v>24191976.099999998</v>
      </c>
      <c r="CG492" s="5">
        <f>Target_CC[[#This Row],[Est_Sust_NP Sep]]</f>
        <v>24191976.099999998</v>
      </c>
      <c r="CH492" s="5">
        <f>Target_CC[[#This Row],[Est_Sust_NP Okt]]</f>
        <v>24191976.099999998</v>
      </c>
      <c r="CI492" s="5">
        <f>Target_CC[[#This Row],[Est_Sust_NP Nov]]</f>
        <v>24191976.099999998</v>
      </c>
      <c r="CJ492" s="5">
        <f>SUM(Target_CC[[#This Row],[Est_Sust_NP Jan]:[Est_Sust_NP Des]])</f>
        <v>299371418.89999998</v>
      </c>
      <c r="CK492" s="5">
        <v>0</v>
      </c>
      <c r="CL492" s="5">
        <v>0</v>
      </c>
      <c r="CM492" s="5">
        <v>0</v>
      </c>
      <c r="CN492" s="5">
        <f>Target_CC[[#This Row],[Est_Sust_POTS Mar]]</f>
        <v>0</v>
      </c>
      <c r="CO492" s="5">
        <f>Target_CC[[#This Row],[Est_Sust_POTS Apr]]</f>
        <v>0</v>
      </c>
      <c r="CP492" s="5">
        <f>Target_CC[[#This Row],[Est_Sust_POTS Mei]]</f>
        <v>0</v>
      </c>
      <c r="CQ492" s="5">
        <f>Target_CC[[#This Row],[Est_Sust_POTS Jun]]</f>
        <v>0</v>
      </c>
      <c r="CR492" s="5">
        <f>Target_CC[[#This Row],[Est_Sust_POTS Jul]]</f>
        <v>0</v>
      </c>
      <c r="CS492" s="5">
        <f>Target_CC[[#This Row],[Est_Sust_POTS Agu]]</f>
        <v>0</v>
      </c>
      <c r="CT492" s="5">
        <f>Target_CC[[#This Row],[Est_Sust_POTS Sep]]</f>
        <v>0</v>
      </c>
      <c r="CU492" s="5">
        <f>Target_CC[[#This Row],[Est_Sust_POTS Okt]]</f>
        <v>0</v>
      </c>
      <c r="CV492" s="5">
        <f>Target_CC[[#This Row],[Est_Sust_POTS Nov]]</f>
        <v>0</v>
      </c>
      <c r="CW492" s="5">
        <f>SUM(Target_CC[[#This Row],[Est_Sust_POTS Jan]:[Est_Sust_POTS Des]])</f>
        <v>0</v>
      </c>
      <c r="CX492" s="5"/>
      <c r="CY492" s="5">
        <v>-4452780</v>
      </c>
      <c r="CZ492" s="5">
        <v>0</v>
      </c>
      <c r="DA492" s="5">
        <v>0</v>
      </c>
      <c r="DB492" s="5"/>
      <c r="DC492" s="5"/>
      <c r="DD492" s="5"/>
      <c r="DE492" s="5"/>
      <c r="DF492" s="5"/>
      <c r="DG492" s="5"/>
      <c r="DH492" s="5"/>
      <c r="DI492" s="5"/>
      <c r="DJ492" s="5">
        <f>SUM(Target_CC[[#This Row],[BC_Jan]:[BC_Des]])</f>
        <v>-4452780</v>
      </c>
      <c r="DK492" s="5"/>
      <c r="DL492" s="5"/>
      <c r="DM492" s="5"/>
      <c r="DN492" s="5"/>
      <c r="DO492" s="5"/>
      <c r="DP492" s="5"/>
      <c r="DQ492" s="5"/>
      <c r="DR492" s="5"/>
      <c r="DS492" s="5"/>
      <c r="DT492" s="5"/>
      <c r="DU492" s="5"/>
      <c r="DV492" s="5"/>
      <c r="DW492" s="5"/>
      <c r="DX492" s="5" t="s">
        <v>160</v>
      </c>
    </row>
    <row r="493" spans="2:128" x14ac:dyDescent="0.3">
      <c r="B493">
        <v>4706256</v>
      </c>
      <c r="C493" t="s">
        <v>774</v>
      </c>
      <c r="D493" t="s">
        <v>331</v>
      </c>
      <c r="E493" t="s">
        <v>411</v>
      </c>
      <c r="F493" t="s">
        <v>296</v>
      </c>
      <c r="G493" t="s">
        <v>20</v>
      </c>
      <c r="H493" t="s">
        <v>159</v>
      </c>
      <c r="I493" t="s">
        <v>29</v>
      </c>
      <c r="J493" s="5">
        <v>23977487.311871421</v>
      </c>
      <c r="K493" s="5">
        <v>30748359.52</v>
      </c>
      <c r="L493" s="5">
        <v>30691962.221500002</v>
      </c>
      <c r="M493" s="5">
        <v>30700167.400000002</v>
      </c>
      <c r="N493" s="5">
        <v>30679000.421500001</v>
      </c>
      <c r="O493" s="5">
        <v>30634942.186000001</v>
      </c>
      <c r="P493" s="5">
        <v>30616807.550500002</v>
      </c>
      <c r="Q493" s="5">
        <v>30686997.492999997</v>
      </c>
      <c r="R493" s="5">
        <v>30729539.557</v>
      </c>
      <c r="S493" s="5">
        <v>30718093.9285</v>
      </c>
      <c r="T493" s="5">
        <v>30721334.3785</v>
      </c>
      <c r="U493" s="5">
        <v>30726299.107000001</v>
      </c>
      <c r="V493" s="5">
        <v>30706648.300000001</v>
      </c>
      <c r="W493" s="5">
        <v>368360152.06350005</v>
      </c>
      <c r="X493" s="5">
        <v>0</v>
      </c>
      <c r="Y493" s="5">
        <v>690859.22431823774</v>
      </c>
      <c r="Z493" s="5">
        <v>683729.23020126333</v>
      </c>
      <c r="AA493" s="5">
        <v>537486.86343142285</v>
      </c>
      <c r="AB493" s="5">
        <v>586231.66372162709</v>
      </c>
      <c r="AC493" s="5">
        <v>571553.53985494352</v>
      </c>
      <c r="AD493" s="5">
        <v>710365.72728492401</v>
      </c>
      <c r="AE493" s="5">
        <v>598269.13892134407</v>
      </c>
      <c r="AF493" s="5">
        <v>715610.41381648171</v>
      </c>
      <c r="AG493" s="5">
        <v>720720.50871695695</v>
      </c>
      <c r="AH493" s="5">
        <v>611960.29877694696</v>
      </c>
      <c r="AI493" s="5">
        <v>623089.45347582689</v>
      </c>
      <c r="AJ493" s="5">
        <v>7049876.062519975</v>
      </c>
      <c r="AK493" s="5">
        <v>30748359.52</v>
      </c>
      <c r="AL493" s="5">
        <v>31382821.445818238</v>
      </c>
      <c r="AM493" s="5">
        <v>31383896.630201265</v>
      </c>
      <c r="AN493" s="5">
        <v>31216487.284931425</v>
      </c>
      <c r="AO493" s="5">
        <v>31221173.849721629</v>
      </c>
      <c r="AP493" s="5">
        <v>31188361.090354946</v>
      </c>
      <c r="AQ493" s="5">
        <v>31397363.22028492</v>
      </c>
      <c r="AR493" s="5">
        <v>31327808.695921343</v>
      </c>
      <c r="AS493" s="5">
        <v>31433704.342316482</v>
      </c>
      <c r="AT493" s="5">
        <v>31442054.887216955</v>
      </c>
      <c r="AU493" s="5">
        <v>31338259.405776948</v>
      </c>
      <c r="AV493" s="5">
        <v>31329737.753475826</v>
      </c>
      <c r="AW493" s="5">
        <f>SUM(Target_CC[[#This Row],[Target_Jan]:[Target_Des]])</f>
        <v>375410028.12602001</v>
      </c>
      <c r="AX493" s="5">
        <v>0</v>
      </c>
      <c r="AY493" s="5">
        <v>0</v>
      </c>
      <c r="AZ493" s="5">
        <v>0</v>
      </c>
      <c r="BA493" s="5">
        <v>0</v>
      </c>
      <c r="BB493" s="5">
        <v>0</v>
      </c>
      <c r="BC493" s="5">
        <v>0</v>
      </c>
      <c r="BD493" s="5">
        <v>0</v>
      </c>
      <c r="BE493" s="5">
        <v>0</v>
      </c>
      <c r="BF493" s="5">
        <v>0</v>
      </c>
      <c r="BG493" s="5">
        <v>0</v>
      </c>
      <c r="BH493" s="5">
        <v>0</v>
      </c>
      <c r="BI493" s="5">
        <v>0</v>
      </c>
      <c r="BJ493" s="5">
        <f>SUM(Target_CC[[#This Row],[Target_NGTMA_Jan]:[Target_NGTMA_Des]])</f>
        <v>0</v>
      </c>
      <c r="BK493" s="5">
        <v>30383168</v>
      </c>
      <c r="BL493" s="5">
        <v>30398139</v>
      </c>
      <c r="BM493" s="5">
        <v>30385308</v>
      </c>
      <c r="BN493" s="5">
        <f>Target_CC[[#This Row],[Est_Sust_NP Apr]]+Target_CC[[#This Row],[Est_Sust_POTS Apr]]+Target_CC[[#This Row],[BC_Apr]]</f>
        <v>28976065</v>
      </c>
      <c r="BO493" s="5">
        <f>Target_CC[[#This Row],[Est_Sust_NP Mei]]+Target_CC[[#This Row],[Est_Sust_POTS Mei]]+Target_CC[[#This Row],[BC_Mei]]</f>
        <v>28976065</v>
      </c>
      <c r="BP493" s="5">
        <f>Target_CC[[#This Row],[Est_Sust_NP Jun]]+Target_CC[[#This Row],[Est_Sust_POTS Jun]]+Target_CC[[#This Row],[BC_Jun]]</f>
        <v>28976065</v>
      </c>
      <c r="BQ493" s="5">
        <f>Target_CC[[#This Row],[Est_Sust_NP Jul]]+Target_CC[[#This Row],[Est_Sust_POTS Jul]]+Target_CC[[#This Row],[BC_Jul]]</f>
        <v>28976065</v>
      </c>
      <c r="BR493" s="5">
        <f>Target_CC[[#This Row],[Est_Sust_NP Agu]]+Target_CC[[#This Row],[Est_Sust_POTS Agu]]+Target_CC[[#This Row],[BC_Agu]]</f>
        <v>28976065</v>
      </c>
      <c r="BS493" s="5">
        <f>Target_CC[[#This Row],[Est_Sust_NP Sep]]+Target_CC[[#This Row],[Est_Sust_POTS Sep]]+Target_CC[[#This Row],[BC_Sep]]</f>
        <v>28976065</v>
      </c>
      <c r="BT493" s="5">
        <f>Target_CC[[#This Row],[Est_Sust_NP Okt]]+Target_CC[[#This Row],[Est_Sust_POTS Okt]]+Target_CC[[#This Row],[BC_Okt]]</f>
        <v>28976065</v>
      </c>
      <c r="BU493" s="5">
        <f>Target_CC[[#This Row],[Est_Sust_NP Nov]]+Target_CC[[#This Row],[Est_Sust_POTS Nov]]+Target_CC[[#This Row],[BC_Nov]]</f>
        <v>28976065</v>
      </c>
      <c r="BV493" s="5">
        <f>Target_CC[[#This Row],[Est_Sust_NP Des]]+Target_CC[[#This Row],[Est_Sust_POTS Des]]+Target_CC[[#This Row],[BC_Des]]</f>
        <v>28976065</v>
      </c>
      <c r="BW493" s="5">
        <f>SUM(Target_CC[[#This Row],[Real_Jan]:[Real_Des]])</f>
        <v>351951200</v>
      </c>
      <c r="BX493" s="5">
        <v>29136700</v>
      </c>
      <c r="BY493" s="5">
        <v>29136700</v>
      </c>
      <c r="BZ493" s="5">
        <v>29136700</v>
      </c>
      <c r="CA493" s="5">
        <f>Target_CC[[#This Row],[Est_Sust_NP Mar]]*95%</f>
        <v>27679865</v>
      </c>
      <c r="CB493" s="5">
        <f>Target_CC[[#This Row],[Est_Sust_NP Apr]]</f>
        <v>27679865</v>
      </c>
      <c r="CC493" s="5">
        <f>Target_CC[[#This Row],[Est_Sust_NP Mei]]</f>
        <v>27679865</v>
      </c>
      <c r="CD493" s="5">
        <f>Target_CC[[#This Row],[Est_Sust_NP Jun]]</f>
        <v>27679865</v>
      </c>
      <c r="CE493" s="5">
        <f>Target_CC[[#This Row],[Est_Sust_NP Jul]]</f>
        <v>27679865</v>
      </c>
      <c r="CF493" s="5">
        <f>Target_CC[[#This Row],[Est_Sust_NP Agu]]</f>
        <v>27679865</v>
      </c>
      <c r="CG493" s="5">
        <f>Target_CC[[#This Row],[Est_Sust_NP Sep]]</f>
        <v>27679865</v>
      </c>
      <c r="CH493" s="5">
        <f>Target_CC[[#This Row],[Est_Sust_NP Okt]]</f>
        <v>27679865</v>
      </c>
      <c r="CI493" s="5">
        <f>Target_CC[[#This Row],[Est_Sust_NP Nov]]</f>
        <v>27679865</v>
      </c>
      <c r="CJ493" s="5">
        <f>SUM(Target_CC[[#This Row],[Est_Sust_NP Jan]:[Est_Sust_NP Des]])</f>
        <v>336528885</v>
      </c>
      <c r="CK493" s="5">
        <v>1294950</v>
      </c>
      <c r="CL493" s="5">
        <v>1295450</v>
      </c>
      <c r="CM493" s="5">
        <v>1296200</v>
      </c>
      <c r="CN493" s="5">
        <f>Target_CC[[#This Row],[Est_Sust_POTS Mar]]</f>
        <v>1296200</v>
      </c>
      <c r="CO493" s="5">
        <f>Target_CC[[#This Row],[Est_Sust_POTS Apr]]</f>
        <v>1296200</v>
      </c>
      <c r="CP493" s="5">
        <f>Target_CC[[#This Row],[Est_Sust_POTS Mei]]</f>
        <v>1296200</v>
      </c>
      <c r="CQ493" s="5">
        <f>Target_CC[[#This Row],[Est_Sust_POTS Jun]]</f>
        <v>1296200</v>
      </c>
      <c r="CR493" s="5">
        <f>Target_CC[[#This Row],[Est_Sust_POTS Jul]]</f>
        <v>1296200</v>
      </c>
      <c r="CS493" s="5">
        <f>Target_CC[[#This Row],[Est_Sust_POTS Agu]]</f>
        <v>1296200</v>
      </c>
      <c r="CT493" s="5">
        <f>Target_CC[[#This Row],[Est_Sust_POTS Sep]]</f>
        <v>1296200</v>
      </c>
      <c r="CU493" s="5">
        <f>Target_CC[[#This Row],[Est_Sust_POTS Okt]]</f>
        <v>1296200</v>
      </c>
      <c r="CV493" s="5">
        <f>Target_CC[[#This Row],[Est_Sust_POTS Nov]]</f>
        <v>1296200</v>
      </c>
      <c r="CW493" s="5">
        <f>SUM(Target_CC[[#This Row],[Est_Sust_POTS Jan]:[Est_Sust_POTS Des]])</f>
        <v>15552400</v>
      </c>
      <c r="CX493" s="5"/>
      <c r="CY493" s="5">
        <v>0</v>
      </c>
      <c r="CZ493" s="5">
        <v>0</v>
      </c>
      <c r="DA493" s="5">
        <v>0</v>
      </c>
      <c r="DB493" s="5"/>
      <c r="DC493" s="5"/>
      <c r="DD493" s="5"/>
      <c r="DE493" s="5"/>
      <c r="DF493" s="5"/>
      <c r="DG493" s="5"/>
      <c r="DH493" s="5"/>
      <c r="DI493" s="5"/>
      <c r="DJ493" s="5">
        <f>SUM(Target_CC[[#This Row],[BC_Jan]:[BC_Des]])</f>
        <v>0</v>
      </c>
      <c r="DK493" s="5"/>
      <c r="DL493" s="5"/>
      <c r="DM493" s="5"/>
      <c r="DN493" s="5"/>
      <c r="DO493" s="5"/>
      <c r="DP493" s="5"/>
      <c r="DQ493" s="5"/>
      <c r="DR493" s="5"/>
      <c r="DS493" s="5"/>
      <c r="DT493" s="5"/>
      <c r="DU493" s="5"/>
      <c r="DV493" s="5"/>
      <c r="DW493" s="5"/>
      <c r="DX493" s="5" t="s">
        <v>160</v>
      </c>
    </row>
    <row r="494" spans="2:128" x14ac:dyDescent="0.3">
      <c r="B494">
        <v>3001001517</v>
      </c>
      <c r="C494" t="s">
        <v>775</v>
      </c>
      <c r="D494" t="s">
        <v>331</v>
      </c>
      <c r="E494" t="s">
        <v>400</v>
      </c>
      <c r="F494" t="s">
        <v>309</v>
      </c>
      <c r="G494" t="s">
        <v>21</v>
      </c>
      <c r="H494" t="s">
        <v>159</v>
      </c>
      <c r="I494" t="s">
        <v>29</v>
      </c>
      <c r="J494" s="5">
        <v>934815911.97074068</v>
      </c>
      <c r="K494" s="5">
        <v>42010285.703636363</v>
      </c>
      <c r="L494" s="5">
        <v>42031890.249090903</v>
      </c>
      <c r="M494" s="5">
        <v>41988681.158181816</v>
      </c>
      <c r="N494" s="5">
        <v>41945472.067272723</v>
      </c>
      <c r="O494" s="5">
        <v>41967076.61272727</v>
      </c>
      <c r="P494" s="5">
        <v>41988681.158181816</v>
      </c>
      <c r="Q494" s="5">
        <v>42096703.885454543</v>
      </c>
      <c r="R494" s="5">
        <v>42053494.794545449</v>
      </c>
      <c r="S494" s="5">
        <v>42053494.794545449</v>
      </c>
      <c r="T494" s="5">
        <v>42096703.885454543</v>
      </c>
      <c r="U494" s="5">
        <v>42031890.249090903</v>
      </c>
      <c r="V494" s="5">
        <v>42053494.794545449</v>
      </c>
      <c r="W494" s="5">
        <v>504317869.35272729</v>
      </c>
      <c r="X494" s="5">
        <v>5417811.5027440684</v>
      </c>
      <c r="Y494" s="5">
        <v>5761560.299157015</v>
      </c>
      <c r="Z494" s="5">
        <v>7580910.3665445186</v>
      </c>
      <c r="AA494" s="5">
        <v>7729143.1914636986</v>
      </c>
      <c r="AB494" s="5">
        <v>10109590.528908966</v>
      </c>
      <c r="AC494" s="5">
        <v>9445936.7692505885</v>
      </c>
      <c r="AD494" s="5">
        <v>8294860.3378846021</v>
      </c>
      <c r="AE494" s="5">
        <v>9383230.9236159567</v>
      </c>
      <c r="AF494" s="5">
        <v>8147443.720878277</v>
      </c>
      <c r="AG494" s="5">
        <v>8574493.8777210638</v>
      </c>
      <c r="AH494" s="5">
        <v>10535022.364469837</v>
      </c>
      <c r="AI494" s="5">
        <v>12499021.810017066</v>
      </c>
      <c r="AJ494" s="5">
        <v>103479025.69265565</v>
      </c>
      <c r="AK494" s="5">
        <v>47428097.206380434</v>
      </c>
      <c r="AL494" s="5">
        <v>47793450.548247918</v>
      </c>
      <c r="AM494" s="5">
        <v>49569591.524726331</v>
      </c>
      <c r="AN494" s="5">
        <v>49674615.258736424</v>
      </c>
      <c r="AO494" s="5">
        <v>52076667.141636238</v>
      </c>
      <c r="AP494" s="5">
        <v>51434617.927432403</v>
      </c>
      <c r="AQ494" s="5">
        <v>50391564.223339148</v>
      </c>
      <c r="AR494" s="5">
        <v>51436725.718161404</v>
      </c>
      <c r="AS494" s="5">
        <v>50200938.51542373</v>
      </c>
      <c r="AT494" s="5">
        <v>50671197.763175607</v>
      </c>
      <c r="AU494" s="5">
        <v>52566912.613560736</v>
      </c>
      <c r="AV494" s="5">
        <v>54552516.604562514</v>
      </c>
      <c r="AW494" s="5">
        <f>SUM(Target_CC[[#This Row],[Target_Jan]:[Target_Des]])</f>
        <v>607796895.04538298</v>
      </c>
      <c r="AX494" s="5">
        <v>0</v>
      </c>
      <c r="AY494" s="5">
        <v>0</v>
      </c>
      <c r="AZ494" s="5">
        <v>0</v>
      </c>
      <c r="BA494" s="5">
        <v>0</v>
      </c>
      <c r="BB494" s="5">
        <v>0</v>
      </c>
      <c r="BC494" s="5">
        <v>0</v>
      </c>
      <c r="BD494" s="5">
        <v>0</v>
      </c>
      <c r="BE494" s="5">
        <v>0</v>
      </c>
      <c r="BF494" s="5">
        <v>0</v>
      </c>
      <c r="BG494" s="5">
        <v>0</v>
      </c>
      <c r="BH494" s="5">
        <v>0</v>
      </c>
      <c r="BI494" s="5">
        <v>0</v>
      </c>
      <c r="BJ494" s="5">
        <f>SUM(Target_CC[[#This Row],[Target_NGTMA_Jan]:[Target_NGTMA_Des]])</f>
        <v>0</v>
      </c>
      <c r="BK494" s="5">
        <v>30327390</v>
      </c>
      <c r="BL494" s="5">
        <v>30329035</v>
      </c>
      <c r="BM494" s="5">
        <v>30335740</v>
      </c>
      <c r="BN494" s="5">
        <f>Target_CC[[#This Row],[Est_Sust_NP Apr]]+Target_CC[[#This Row],[Est_Sust_POTS Apr]]+Target_CC[[#This Row],[BC_Apr]]</f>
        <v>29191033</v>
      </c>
      <c r="BO494" s="5">
        <f>Target_CC[[#This Row],[Est_Sust_NP Mei]]+Target_CC[[#This Row],[Est_Sust_POTS Mei]]+Target_CC[[#This Row],[BC_Mei]]</f>
        <v>29191033</v>
      </c>
      <c r="BP494" s="5">
        <f>Target_CC[[#This Row],[Est_Sust_NP Jun]]+Target_CC[[#This Row],[Est_Sust_POTS Jun]]+Target_CC[[#This Row],[BC_Jun]]</f>
        <v>29191033</v>
      </c>
      <c r="BQ494" s="5">
        <f>Target_CC[[#This Row],[Est_Sust_NP Jul]]+Target_CC[[#This Row],[Est_Sust_POTS Jul]]+Target_CC[[#This Row],[BC_Jul]]</f>
        <v>29191033</v>
      </c>
      <c r="BR494" s="5">
        <f>Target_CC[[#This Row],[Est_Sust_NP Agu]]+Target_CC[[#This Row],[Est_Sust_POTS Agu]]+Target_CC[[#This Row],[BC_Agu]]</f>
        <v>29191033</v>
      </c>
      <c r="BS494" s="5">
        <f>Target_CC[[#This Row],[Est_Sust_NP Sep]]+Target_CC[[#This Row],[Est_Sust_POTS Sep]]+Target_CC[[#This Row],[BC_Sep]]</f>
        <v>29191033</v>
      </c>
      <c r="BT494" s="5">
        <f>Target_CC[[#This Row],[Est_Sust_NP Okt]]+Target_CC[[#This Row],[Est_Sust_POTS Okt]]+Target_CC[[#This Row],[BC_Okt]]</f>
        <v>29191033</v>
      </c>
      <c r="BU494" s="5">
        <f>Target_CC[[#This Row],[Est_Sust_NP Nov]]+Target_CC[[#This Row],[Est_Sust_POTS Nov]]+Target_CC[[#This Row],[BC_Nov]]</f>
        <v>29191033</v>
      </c>
      <c r="BV494" s="5">
        <f>Target_CC[[#This Row],[Est_Sust_NP Des]]+Target_CC[[#This Row],[Est_Sust_POTS Des]]+Target_CC[[#This Row],[BC_Des]]</f>
        <v>29191033</v>
      </c>
      <c r="BW494" s="5">
        <f>SUM(Target_CC[[#This Row],[Real_Jan]:[Real_Des]])</f>
        <v>353711462</v>
      </c>
      <c r="BX494" s="5">
        <v>29836140</v>
      </c>
      <c r="BY494" s="5">
        <v>29836140</v>
      </c>
      <c r="BZ494" s="5">
        <v>29836140</v>
      </c>
      <c r="CA494" s="5">
        <f>Target_CC[[#This Row],[Est_Sust_NP Mar]]*95%</f>
        <v>28344333</v>
      </c>
      <c r="CB494" s="5">
        <f>Target_CC[[#This Row],[Est_Sust_NP Apr]]</f>
        <v>28344333</v>
      </c>
      <c r="CC494" s="5">
        <f>Target_CC[[#This Row],[Est_Sust_NP Mei]]</f>
        <v>28344333</v>
      </c>
      <c r="CD494" s="5">
        <f>Target_CC[[#This Row],[Est_Sust_NP Jun]]</f>
        <v>28344333</v>
      </c>
      <c r="CE494" s="5">
        <f>Target_CC[[#This Row],[Est_Sust_NP Jul]]</f>
        <v>28344333</v>
      </c>
      <c r="CF494" s="5">
        <f>Target_CC[[#This Row],[Est_Sust_NP Agu]]</f>
        <v>28344333</v>
      </c>
      <c r="CG494" s="5">
        <f>Target_CC[[#This Row],[Est_Sust_NP Sep]]</f>
        <v>28344333</v>
      </c>
      <c r="CH494" s="5">
        <f>Target_CC[[#This Row],[Est_Sust_NP Okt]]</f>
        <v>28344333</v>
      </c>
      <c r="CI494" s="5">
        <f>Target_CC[[#This Row],[Est_Sust_NP Nov]]</f>
        <v>28344333</v>
      </c>
      <c r="CJ494" s="5">
        <f>SUM(Target_CC[[#This Row],[Est_Sust_NP Jan]:[Est_Sust_NP Des]])</f>
        <v>344607417</v>
      </c>
      <c r="CK494" s="5">
        <v>836850</v>
      </c>
      <c r="CL494" s="5">
        <v>840977</v>
      </c>
      <c r="CM494" s="5">
        <v>846700</v>
      </c>
      <c r="CN494" s="5">
        <f>Target_CC[[#This Row],[Est_Sust_POTS Mar]]</f>
        <v>846700</v>
      </c>
      <c r="CO494" s="5">
        <f>Target_CC[[#This Row],[Est_Sust_POTS Apr]]</f>
        <v>846700</v>
      </c>
      <c r="CP494" s="5">
        <f>Target_CC[[#This Row],[Est_Sust_POTS Mei]]</f>
        <v>846700</v>
      </c>
      <c r="CQ494" s="5">
        <f>Target_CC[[#This Row],[Est_Sust_POTS Jun]]</f>
        <v>846700</v>
      </c>
      <c r="CR494" s="5">
        <f>Target_CC[[#This Row],[Est_Sust_POTS Jul]]</f>
        <v>846700</v>
      </c>
      <c r="CS494" s="5">
        <f>Target_CC[[#This Row],[Est_Sust_POTS Agu]]</f>
        <v>846700</v>
      </c>
      <c r="CT494" s="5">
        <f>Target_CC[[#This Row],[Est_Sust_POTS Sep]]</f>
        <v>846700</v>
      </c>
      <c r="CU494" s="5">
        <f>Target_CC[[#This Row],[Est_Sust_POTS Okt]]</f>
        <v>846700</v>
      </c>
      <c r="CV494" s="5">
        <f>Target_CC[[#This Row],[Est_Sust_POTS Nov]]</f>
        <v>846700</v>
      </c>
      <c r="CW494" s="5">
        <f>SUM(Target_CC[[#This Row],[Est_Sust_POTS Jan]:[Est_Sust_POTS Des]])</f>
        <v>10144827</v>
      </c>
      <c r="CX494" s="5"/>
      <c r="CY494" s="5">
        <v>0</v>
      </c>
      <c r="CZ494" s="5">
        <v>0</v>
      </c>
      <c r="DA494" s="5">
        <v>0</v>
      </c>
      <c r="DB494" s="5"/>
      <c r="DC494" s="5"/>
      <c r="DD494" s="5"/>
      <c r="DE494" s="5"/>
      <c r="DF494" s="5"/>
      <c r="DG494" s="5"/>
      <c r="DH494" s="5"/>
      <c r="DI494" s="5"/>
      <c r="DJ494" s="5">
        <f>SUM(Target_CC[[#This Row],[BC_Jan]:[BC_Des]])</f>
        <v>0</v>
      </c>
      <c r="DK494" s="5"/>
      <c r="DL494" s="5"/>
      <c r="DM494" s="5"/>
      <c r="DN494" s="5"/>
      <c r="DO494" s="5"/>
      <c r="DP494" s="5"/>
      <c r="DQ494" s="5"/>
      <c r="DR494" s="5"/>
      <c r="DS494" s="5"/>
      <c r="DT494" s="5"/>
      <c r="DU494" s="5"/>
      <c r="DV494" s="5"/>
      <c r="DW494" s="5"/>
      <c r="DX494" s="5" t="s">
        <v>160</v>
      </c>
    </row>
    <row r="495" spans="2:128" x14ac:dyDescent="0.3">
      <c r="B495">
        <v>3559759</v>
      </c>
      <c r="C495" t="s">
        <v>776</v>
      </c>
      <c r="D495" t="s">
        <v>331</v>
      </c>
      <c r="E495" t="s">
        <v>498</v>
      </c>
      <c r="F495" t="s">
        <v>296</v>
      </c>
      <c r="G495" t="s">
        <v>23</v>
      </c>
      <c r="H495" t="s">
        <v>159</v>
      </c>
      <c r="I495" t="s">
        <v>29</v>
      </c>
      <c r="J495" s="5">
        <v>697002482.60469234</v>
      </c>
      <c r="K495" s="5">
        <v>33953007.829999998</v>
      </c>
      <c r="L495" s="5">
        <v>33501126.438500002</v>
      </c>
      <c r="M495" s="5">
        <v>33587851.150000006</v>
      </c>
      <c r="N495" s="5">
        <v>33501126.438500002</v>
      </c>
      <c r="O495" s="5">
        <v>33240952.304000001</v>
      </c>
      <c r="P495" s="5">
        <v>32980778.169500001</v>
      </c>
      <c r="Q495" s="5">
        <v>33414401.726999998</v>
      </c>
      <c r="R495" s="5">
        <v>33761300.573000006</v>
      </c>
      <c r="S495" s="5">
        <v>33674575.861500002</v>
      </c>
      <c r="T495" s="5">
        <v>33674575.861500002</v>
      </c>
      <c r="U495" s="5">
        <v>33761300.573000006</v>
      </c>
      <c r="V495" s="5">
        <v>33587851.150000006</v>
      </c>
      <c r="W495" s="5">
        <v>402638848.07650006</v>
      </c>
      <c r="X495" s="5">
        <v>0</v>
      </c>
      <c r="Y495" s="5">
        <v>690859.22431823774</v>
      </c>
      <c r="Z495" s="5">
        <v>683729.23020126333</v>
      </c>
      <c r="AA495" s="5">
        <v>537486.86343142285</v>
      </c>
      <c r="AB495" s="5">
        <v>586231.66372162709</v>
      </c>
      <c r="AC495" s="5">
        <v>571553.53985494352</v>
      </c>
      <c r="AD495" s="5">
        <v>710365.72728492401</v>
      </c>
      <c r="AE495" s="5">
        <v>598269.13892134407</v>
      </c>
      <c r="AF495" s="5">
        <v>715610.41381648171</v>
      </c>
      <c r="AG495" s="5">
        <v>720720.50871695695</v>
      </c>
      <c r="AH495" s="5">
        <v>611960.29877694696</v>
      </c>
      <c r="AI495" s="5">
        <v>623089.45347582689</v>
      </c>
      <c r="AJ495" s="5">
        <v>7049876.062519975</v>
      </c>
      <c r="AK495" s="5">
        <v>33953007.829999998</v>
      </c>
      <c r="AL495" s="5">
        <v>34191985.662818238</v>
      </c>
      <c r="AM495" s="5">
        <v>34271580.380201273</v>
      </c>
      <c r="AN495" s="5">
        <v>34038613.301931426</v>
      </c>
      <c r="AO495" s="5">
        <v>33827183.967721626</v>
      </c>
      <c r="AP495" s="5">
        <v>33552331.709354945</v>
      </c>
      <c r="AQ495" s="5">
        <v>34124767.454284921</v>
      </c>
      <c r="AR495" s="5">
        <v>34359569.711921349</v>
      </c>
      <c r="AS495" s="5">
        <v>34390186.275316484</v>
      </c>
      <c r="AT495" s="5">
        <v>34395296.370216958</v>
      </c>
      <c r="AU495" s="5">
        <v>34373260.871776953</v>
      </c>
      <c r="AV495" s="5">
        <v>34210940.603475831</v>
      </c>
      <c r="AW495" s="5">
        <f>SUM(Target_CC[[#This Row],[Target_Jan]:[Target_Des]])</f>
        <v>409688724.13901997</v>
      </c>
      <c r="AX495" s="5">
        <v>0</v>
      </c>
      <c r="AY495" s="5">
        <v>0</v>
      </c>
      <c r="AZ495" s="5">
        <v>0</v>
      </c>
      <c r="BA495" s="5">
        <v>0</v>
      </c>
      <c r="BB495" s="5">
        <v>0</v>
      </c>
      <c r="BC495" s="5">
        <v>0</v>
      </c>
      <c r="BD495" s="5">
        <v>0</v>
      </c>
      <c r="BE495" s="5">
        <v>0</v>
      </c>
      <c r="BF495" s="5">
        <v>0</v>
      </c>
      <c r="BG495" s="5">
        <v>0</v>
      </c>
      <c r="BH495" s="5">
        <v>0</v>
      </c>
      <c r="BI495" s="5">
        <v>0</v>
      </c>
      <c r="BJ495" s="5">
        <f>SUM(Target_CC[[#This Row],[Target_NGTMA_Jan]:[Target_NGTMA_Des]])</f>
        <v>0</v>
      </c>
      <c r="BK495" s="5">
        <v>30007291</v>
      </c>
      <c r="BL495" s="5">
        <v>29585606</v>
      </c>
      <c r="BM495" s="5">
        <v>29866215</v>
      </c>
      <c r="BN495" s="5">
        <f>Target_CC[[#This Row],[Est_Sust_NP Apr]]+Target_CC[[#This Row],[Est_Sust_POTS Apr]]+Target_CC[[#This Row],[BC_Apr]]</f>
        <v>29628515</v>
      </c>
      <c r="BO495" s="5">
        <f>Target_CC[[#This Row],[Est_Sust_NP Mei]]+Target_CC[[#This Row],[Est_Sust_POTS Mei]]+Target_CC[[#This Row],[BC_Mei]]</f>
        <v>29628515</v>
      </c>
      <c r="BP495" s="5">
        <f>Target_CC[[#This Row],[Est_Sust_NP Jun]]+Target_CC[[#This Row],[Est_Sust_POTS Jun]]+Target_CC[[#This Row],[BC_Jun]]</f>
        <v>29628515</v>
      </c>
      <c r="BQ495" s="5">
        <f>Target_CC[[#This Row],[Est_Sust_NP Jul]]+Target_CC[[#This Row],[Est_Sust_POTS Jul]]+Target_CC[[#This Row],[BC_Jul]]</f>
        <v>29628515</v>
      </c>
      <c r="BR495" s="5">
        <f>Target_CC[[#This Row],[Est_Sust_NP Agu]]+Target_CC[[#This Row],[Est_Sust_POTS Agu]]+Target_CC[[#This Row],[BC_Agu]]</f>
        <v>29628515</v>
      </c>
      <c r="BS495" s="5">
        <f>Target_CC[[#This Row],[Est_Sust_NP Sep]]+Target_CC[[#This Row],[Est_Sust_POTS Sep]]+Target_CC[[#This Row],[BC_Sep]]</f>
        <v>29628515</v>
      </c>
      <c r="BT495" s="5">
        <f>Target_CC[[#This Row],[Est_Sust_NP Okt]]+Target_CC[[#This Row],[Est_Sust_POTS Okt]]+Target_CC[[#This Row],[BC_Okt]]</f>
        <v>29628515</v>
      </c>
      <c r="BU495" s="5">
        <f>Target_CC[[#This Row],[Est_Sust_NP Nov]]+Target_CC[[#This Row],[Est_Sust_POTS Nov]]+Target_CC[[#This Row],[BC_Nov]]</f>
        <v>29628515</v>
      </c>
      <c r="BV495" s="5">
        <f>Target_CC[[#This Row],[Est_Sust_NP Des]]+Target_CC[[#This Row],[Est_Sust_POTS Des]]+Target_CC[[#This Row],[BC_Des]]</f>
        <v>29628515</v>
      </c>
      <c r="BW495" s="5">
        <f>SUM(Target_CC[[#This Row],[Real_Jan]:[Real_Des]])</f>
        <v>356115747</v>
      </c>
      <c r="BX495" s="5">
        <v>20410000</v>
      </c>
      <c r="BY495" s="5">
        <v>20410000</v>
      </c>
      <c r="BZ495" s="5">
        <v>20410000</v>
      </c>
      <c r="CA495" s="5">
        <f>Target_CC[[#This Row],[Est_Sust_NP Mar]]*95%</f>
        <v>19389500</v>
      </c>
      <c r="CB495" s="5">
        <f>Target_CC[[#This Row],[Est_Sust_NP Apr]]</f>
        <v>19389500</v>
      </c>
      <c r="CC495" s="5">
        <f>Target_CC[[#This Row],[Est_Sust_NP Mei]]</f>
        <v>19389500</v>
      </c>
      <c r="CD495" s="5">
        <f>Target_CC[[#This Row],[Est_Sust_NP Jun]]</f>
        <v>19389500</v>
      </c>
      <c r="CE495" s="5">
        <f>Target_CC[[#This Row],[Est_Sust_NP Jul]]</f>
        <v>19389500</v>
      </c>
      <c r="CF495" s="5">
        <f>Target_CC[[#This Row],[Est_Sust_NP Agu]]</f>
        <v>19389500</v>
      </c>
      <c r="CG495" s="5">
        <f>Target_CC[[#This Row],[Est_Sust_NP Sep]]</f>
        <v>19389500</v>
      </c>
      <c r="CH495" s="5">
        <f>Target_CC[[#This Row],[Est_Sust_NP Okt]]</f>
        <v>19389500</v>
      </c>
      <c r="CI495" s="5">
        <f>Target_CC[[#This Row],[Est_Sust_NP Nov]]</f>
        <v>19389500</v>
      </c>
      <c r="CJ495" s="5">
        <f>SUM(Target_CC[[#This Row],[Est_Sust_NP Jan]:[Est_Sust_NP Des]])</f>
        <v>235735500</v>
      </c>
      <c r="CK495" s="5">
        <v>10377557</v>
      </c>
      <c r="CL495" s="5">
        <v>9958406</v>
      </c>
      <c r="CM495" s="5">
        <v>10239015</v>
      </c>
      <c r="CN495" s="5">
        <f>Target_CC[[#This Row],[Est_Sust_POTS Mar]]</f>
        <v>10239015</v>
      </c>
      <c r="CO495" s="5">
        <f>Target_CC[[#This Row],[Est_Sust_POTS Apr]]</f>
        <v>10239015</v>
      </c>
      <c r="CP495" s="5">
        <f>Target_CC[[#This Row],[Est_Sust_POTS Mei]]</f>
        <v>10239015</v>
      </c>
      <c r="CQ495" s="5">
        <f>Target_CC[[#This Row],[Est_Sust_POTS Jun]]</f>
        <v>10239015</v>
      </c>
      <c r="CR495" s="5">
        <f>Target_CC[[#This Row],[Est_Sust_POTS Jul]]</f>
        <v>10239015</v>
      </c>
      <c r="CS495" s="5">
        <f>Target_CC[[#This Row],[Est_Sust_POTS Agu]]</f>
        <v>10239015</v>
      </c>
      <c r="CT495" s="5">
        <f>Target_CC[[#This Row],[Est_Sust_POTS Sep]]</f>
        <v>10239015</v>
      </c>
      <c r="CU495" s="5">
        <f>Target_CC[[#This Row],[Est_Sust_POTS Okt]]</f>
        <v>10239015</v>
      </c>
      <c r="CV495" s="5">
        <f>Target_CC[[#This Row],[Est_Sust_POTS Nov]]</f>
        <v>10239015</v>
      </c>
      <c r="CW495" s="5">
        <f>SUM(Target_CC[[#This Row],[Est_Sust_POTS Jan]:[Est_Sust_POTS Des]])</f>
        <v>122726113</v>
      </c>
      <c r="CX495" s="5"/>
      <c r="CY495" s="5">
        <v>0</v>
      </c>
      <c r="CZ495" s="5">
        <v>0</v>
      </c>
      <c r="DA495" s="5">
        <v>0</v>
      </c>
      <c r="DB495" s="5"/>
      <c r="DC495" s="5"/>
      <c r="DD495" s="5"/>
      <c r="DE495" s="5"/>
      <c r="DF495" s="5"/>
      <c r="DG495" s="5"/>
      <c r="DH495" s="5"/>
      <c r="DI495" s="5"/>
      <c r="DJ495" s="5">
        <f>SUM(Target_CC[[#This Row],[BC_Jan]:[BC_Des]])</f>
        <v>0</v>
      </c>
      <c r="DK495" s="5"/>
      <c r="DL495" s="5"/>
      <c r="DM495" s="5"/>
      <c r="DN495" s="5"/>
      <c r="DO495" s="5"/>
      <c r="DP495" s="5"/>
      <c r="DQ495" s="5"/>
      <c r="DR495" s="5"/>
      <c r="DS495" s="5"/>
      <c r="DT495" s="5"/>
      <c r="DU495" s="5"/>
      <c r="DV495" s="5"/>
      <c r="DW495" s="5"/>
      <c r="DX495" s="5" t="s">
        <v>160</v>
      </c>
    </row>
    <row r="496" spans="2:128" x14ac:dyDescent="0.3">
      <c r="B496">
        <v>5590073</v>
      </c>
      <c r="C496" t="s">
        <v>777</v>
      </c>
      <c r="D496" t="s">
        <v>333</v>
      </c>
      <c r="E496" t="s">
        <v>334</v>
      </c>
      <c r="F496" t="s">
        <v>296</v>
      </c>
      <c r="G496" t="s">
        <v>23</v>
      </c>
      <c r="H496" t="s">
        <v>159</v>
      </c>
      <c r="I496" t="s">
        <v>29</v>
      </c>
      <c r="J496" s="5">
        <v>579015769.84195054</v>
      </c>
      <c r="K496" s="5">
        <v>31763183</v>
      </c>
      <c r="L496" s="5">
        <v>31690333.849999998</v>
      </c>
      <c r="M496" s="5">
        <v>31704315</v>
      </c>
      <c r="N496" s="5">
        <v>31690333.849999998</v>
      </c>
      <c r="O496" s="5">
        <v>31648390.400000002</v>
      </c>
      <c r="P496" s="5">
        <v>31606446.949999999</v>
      </c>
      <c r="Q496" s="5">
        <v>31676352.699999999</v>
      </c>
      <c r="R496" s="5">
        <v>31732277.300000001</v>
      </c>
      <c r="S496" s="5">
        <v>31718296.150000002</v>
      </c>
      <c r="T496" s="5">
        <v>31718296.150000002</v>
      </c>
      <c r="U496" s="5">
        <v>31732277.300000001</v>
      </c>
      <c r="V496" s="5">
        <v>31704315</v>
      </c>
      <c r="W496" s="5">
        <v>380384817.64999998</v>
      </c>
      <c r="X496" s="5">
        <v>0</v>
      </c>
      <c r="Y496" s="5">
        <v>690859.22431823774</v>
      </c>
      <c r="Z496" s="5">
        <v>683729.23020126333</v>
      </c>
      <c r="AA496" s="5">
        <v>537486.86343142285</v>
      </c>
      <c r="AB496" s="5">
        <v>586231.66372162709</v>
      </c>
      <c r="AC496" s="5">
        <v>571553.53985494352</v>
      </c>
      <c r="AD496" s="5">
        <v>710365.72728492401</v>
      </c>
      <c r="AE496" s="5">
        <v>598269.13892134407</v>
      </c>
      <c r="AF496" s="5">
        <v>715610.41381648171</v>
      </c>
      <c r="AG496" s="5">
        <v>720720.50871695695</v>
      </c>
      <c r="AH496" s="5">
        <v>611960.29877694696</v>
      </c>
      <c r="AI496" s="5">
        <v>623089.45347582689</v>
      </c>
      <c r="AJ496" s="5">
        <v>7049876.062519975</v>
      </c>
      <c r="AK496" s="5">
        <v>31763183</v>
      </c>
      <c r="AL496" s="5">
        <v>32381193.074318234</v>
      </c>
      <c r="AM496" s="5">
        <v>32388044.230201263</v>
      </c>
      <c r="AN496" s="5">
        <v>32227820.713431422</v>
      </c>
      <c r="AO496" s="5">
        <v>32234622.063721631</v>
      </c>
      <c r="AP496" s="5">
        <v>32178000.489854943</v>
      </c>
      <c r="AQ496" s="5">
        <v>32386718.427284922</v>
      </c>
      <c r="AR496" s="5">
        <v>32330546.438921344</v>
      </c>
      <c r="AS496" s="5">
        <v>32433906.563816484</v>
      </c>
      <c r="AT496" s="5">
        <v>32439016.658716958</v>
      </c>
      <c r="AU496" s="5">
        <v>32344237.598776948</v>
      </c>
      <c r="AV496" s="5">
        <v>32327404.453475825</v>
      </c>
      <c r="AW496" s="5">
        <f>SUM(Target_CC[[#This Row],[Target_Jan]:[Target_Des]])</f>
        <v>387434693.71251994</v>
      </c>
      <c r="AX496" s="5">
        <v>0</v>
      </c>
      <c r="AY496" s="5">
        <v>0</v>
      </c>
      <c r="AZ496" s="5">
        <v>0</v>
      </c>
      <c r="BA496" s="5">
        <v>0</v>
      </c>
      <c r="BB496" s="5">
        <v>0</v>
      </c>
      <c r="BC496" s="5">
        <v>0</v>
      </c>
      <c r="BD496" s="5">
        <v>0</v>
      </c>
      <c r="BE496" s="5">
        <v>0</v>
      </c>
      <c r="BF496" s="5">
        <v>0</v>
      </c>
      <c r="BG496" s="5">
        <v>0</v>
      </c>
      <c r="BH496" s="5">
        <v>0</v>
      </c>
      <c r="BI496" s="5">
        <v>0</v>
      </c>
      <c r="BJ496" s="5">
        <f>SUM(Target_CC[[#This Row],[Target_NGTMA_Jan]:[Target_NGTMA_Des]])</f>
        <v>0</v>
      </c>
      <c r="BK496" s="5">
        <v>31583077</v>
      </c>
      <c r="BL496" s="5">
        <v>31581221</v>
      </c>
      <c r="BM496" s="5">
        <v>31605781</v>
      </c>
      <c r="BN496" s="5">
        <f>Target_CC[[#This Row],[Est_Sust_NP Apr]]+Target_CC[[#This Row],[Est_Sust_POTS Apr]]+Target_CC[[#This Row],[BC_Apr]]</f>
        <v>30096851</v>
      </c>
      <c r="BO496" s="5">
        <f>Target_CC[[#This Row],[Est_Sust_NP Mei]]+Target_CC[[#This Row],[Est_Sust_POTS Mei]]+Target_CC[[#This Row],[BC_Mei]]</f>
        <v>30096851</v>
      </c>
      <c r="BP496" s="5">
        <f>Target_CC[[#This Row],[Est_Sust_NP Jun]]+Target_CC[[#This Row],[Est_Sust_POTS Jun]]+Target_CC[[#This Row],[BC_Jun]]</f>
        <v>30096851</v>
      </c>
      <c r="BQ496" s="5">
        <f>Target_CC[[#This Row],[Est_Sust_NP Jul]]+Target_CC[[#This Row],[Est_Sust_POTS Jul]]+Target_CC[[#This Row],[BC_Jul]]</f>
        <v>30096851</v>
      </c>
      <c r="BR496" s="5">
        <f>Target_CC[[#This Row],[Est_Sust_NP Agu]]+Target_CC[[#This Row],[Est_Sust_POTS Agu]]+Target_CC[[#This Row],[BC_Agu]]</f>
        <v>30096851</v>
      </c>
      <c r="BS496" s="5">
        <f>Target_CC[[#This Row],[Est_Sust_NP Sep]]+Target_CC[[#This Row],[Est_Sust_POTS Sep]]+Target_CC[[#This Row],[BC_Sep]]</f>
        <v>30096851</v>
      </c>
      <c r="BT496" s="5">
        <f>Target_CC[[#This Row],[Est_Sust_NP Okt]]+Target_CC[[#This Row],[Est_Sust_POTS Okt]]+Target_CC[[#This Row],[BC_Okt]]</f>
        <v>30096851</v>
      </c>
      <c r="BU496" s="5">
        <f>Target_CC[[#This Row],[Est_Sust_NP Nov]]+Target_CC[[#This Row],[Est_Sust_POTS Nov]]+Target_CC[[#This Row],[BC_Nov]]</f>
        <v>30096851</v>
      </c>
      <c r="BV496" s="5">
        <f>Target_CC[[#This Row],[Est_Sust_NP Des]]+Target_CC[[#This Row],[Est_Sust_POTS Des]]+Target_CC[[#This Row],[BC_Des]]</f>
        <v>30096851</v>
      </c>
      <c r="BW496" s="5">
        <f>SUM(Target_CC[[#This Row],[Real_Jan]:[Real_Des]])</f>
        <v>365641738</v>
      </c>
      <c r="BX496" s="5">
        <v>30000000</v>
      </c>
      <c r="BY496" s="5">
        <v>30000000</v>
      </c>
      <c r="BZ496" s="5">
        <v>30000000</v>
      </c>
      <c r="CA496" s="5">
        <f>Target_CC[[#This Row],[Est_Sust_NP Mar]]*95%</f>
        <v>28500000</v>
      </c>
      <c r="CB496" s="5">
        <f>Target_CC[[#This Row],[Est_Sust_NP Apr]]</f>
        <v>28500000</v>
      </c>
      <c r="CC496" s="5">
        <f>Target_CC[[#This Row],[Est_Sust_NP Mei]]</f>
        <v>28500000</v>
      </c>
      <c r="CD496" s="5">
        <f>Target_CC[[#This Row],[Est_Sust_NP Jun]]</f>
        <v>28500000</v>
      </c>
      <c r="CE496" s="5">
        <f>Target_CC[[#This Row],[Est_Sust_NP Jul]]</f>
        <v>28500000</v>
      </c>
      <c r="CF496" s="5">
        <f>Target_CC[[#This Row],[Est_Sust_NP Agu]]</f>
        <v>28500000</v>
      </c>
      <c r="CG496" s="5">
        <f>Target_CC[[#This Row],[Est_Sust_NP Sep]]</f>
        <v>28500000</v>
      </c>
      <c r="CH496" s="5">
        <f>Target_CC[[#This Row],[Est_Sust_NP Okt]]</f>
        <v>28500000</v>
      </c>
      <c r="CI496" s="5">
        <f>Target_CC[[#This Row],[Est_Sust_NP Nov]]</f>
        <v>28500000</v>
      </c>
      <c r="CJ496" s="5">
        <f>SUM(Target_CC[[#This Row],[Est_Sust_NP Jan]:[Est_Sust_NP Des]])</f>
        <v>346500000</v>
      </c>
      <c r="CK496" s="5">
        <v>1580476</v>
      </c>
      <c r="CL496" s="5">
        <v>1576018</v>
      </c>
      <c r="CM496" s="5">
        <v>1596851</v>
      </c>
      <c r="CN496" s="5">
        <f>Target_CC[[#This Row],[Est_Sust_POTS Mar]]</f>
        <v>1596851</v>
      </c>
      <c r="CO496" s="5">
        <f>Target_CC[[#This Row],[Est_Sust_POTS Apr]]</f>
        <v>1596851</v>
      </c>
      <c r="CP496" s="5">
        <f>Target_CC[[#This Row],[Est_Sust_POTS Mei]]</f>
        <v>1596851</v>
      </c>
      <c r="CQ496" s="5">
        <f>Target_CC[[#This Row],[Est_Sust_POTS Jun]]</f>
        <v>1596851</v>
      </c>
      <c r="CR496" s="5">
        <f>Target_CC[[#This Row],[Est_Sust_POTS Jul]]</f>
        <v>1596851</v>
      </c>
      <c r="CS496" s="5">
        <f>Target_CC[[#This Row],[Est_Sust_POTS Agu]]</f>
        <v>1596851</v>
      </c>
      <c r="CT496" s="5">
        <f>Target_CC[[#This Row],[Est_Sust_POTS Sep]]</f>
        <v>1596851</v>
      </c>
      <c r="CU496" s="5">
        <f>Target_CC[[#This Row],[Est_Sust_POTS Okt]]</f>
        <v>1596851</v>
      </c>
      <c r="CV496" s="5">
        <f>Target_CC[[#This Row],[Est_Sust_POTS Nov]]</f>
        <v>1596851</v>
      </c>
      <c r="CW496" s="5">
        <f>SUM(Target_CC[[#This Row],[Est_Sust_POTS Jan]:[Est_Sust_POTS Des]])</f>
        <v>19125004</v>
      </c>
      <c r="CX496" s="5"/>
      <c r="CY496" s="5">
        <v>0</v>
      </c>
      <c r="CZ496" s="5">
        <v>0</v>
      </c>
      <c r="DA496" s="5">
        <v>0</v>
      </c>
      <c r="DB496" s="5"/>
      <c r="DC496" s="5"/>
      <c r="DD496" s="5"/>
      <c r="DE496" s="5"/>
      <c r="DF496" s="5"/>
      <c r="DG496" s="5"/>
      <c r="DH496" s="5"/>
      <c r="DI496" s="5"/>
      <c r="DJ496" s="5">
        <f>SUM(Target_CC[[#This Row],[BC_Jan]:[BC_Des]])</f>
        <v>0</v>
      </c>
      <c r="DK496" s="5"/>
      <c r="DL496" s="5"/>
      <c r="DM496" s="5"/>
      <c r="DN496" s="5"/>
      <c r="DO496" s="5"/>
      <c r="DP496" s="5"/>
      <c r="DQ496" s="5"/>
      <c r="DR496" s="5"/>
      <c r="DS496" s="5"/>
      <c r="DT496" s="5"/>
      <c r="DU496" s="5"/>
      <c r="DV496" s="5"/>
      <c r="DW496" s="5"/>
      <c r="DX496" s="5" t="s">
        <v>160</v>
      </c>
    </row>
    <row r="497" spans="2:128" x14ac:dyDescent="0.3">
      <c r="B497">
        <v>2957586</v>
      </c>
      <c r="C497" t="s">
        <v>778</v>
      </c>
      <c r="D497" t="s">
        <v>476</v>
      </c>
      <c r="E497" t="s">
        <v>343</v>
      </c>
      <c r="F497" t="s">
        <v>294</v>
      </c>
      <c r="G497" t="s">
        <v>25</v>
      </c>
      <c r="H497" t="s">
        <v>159</v>
      </c>
      <c r="I497" t="s">
        <v>29</v>
      </c>
      <c r="J497" s="5">
        <v>179098842.01710331</v>
      </c>
      <c r="K497" s="5">
        <v>31450822.18181818</v>
      </c>
      <c r="L497" s="5">
        <v>31875865.454545453</v>
      </c>
      <c r="M497" s="5">
        <v>31025778.909090906</v>
      </c>
      <c r="N497" s="5">
        <v>30175692.363636363</v>
      </c>
      <c r="O497" s="5">
        <v>30600735.636363637</v>
      </c>
      <c r="P497" s="5">
        <v>31025778.909090906</v>
      </c>
      <c r="Q497" s="5">
        <v>33150995.272727273</v>
      </c>
      <c r="R497" s="5">
        <v>32300908.727272727</v>
      </c>
      <c r="S497" s="5">
        <v>32300908.727272727</v>
      </c>
      <c r="T497" s="5">
        <v>33150995.272727273</v>
      </c>
      <c r="U497" s="5">
        <v>31875865.454545453</v>
      </c>
      <c r="V497" s="5">
        <v>32300908.727272727</v>
      </c>
      <c r="W497" s="5">
        <v>381235255.63636363</v>
      </c>
      <c r="X497" s="5">
        <v>3945.5621916125542</v>
      </c>
      <c r="Y497" s="5">
        <v>7538.4012954545469</v>
      </c>
      <c r="Z497" s="5">
        <v>8292.2414250000002</v>
      </c>
      <c r="AA497" s="5">
        <v>8070.2773868560616</v>
      </c>
      <c r="AB497" s="5">
        <v>12959.003111586177</v>
      </c>
      <c r="AC497" s="5">
        <v>11663.102800427558</v>
      </c>
      <c r="AD497" s="5">
        <v>6587.4932483896391</v>
      </c>
      <c r="AE497" s="5">
        <v>14492.485146457208</v>
      </c>
      <c r="AF497" s="5">
        <v>12077.070955381005</v>
      </c>
      <c r="AG497" s="5">
        <v>14492.485146457208</v>
      </c>
      <c r="AH497" s="5">
        <v>15700.192241995306</v>
      </c>
      <c r="AI497" s="5">
        <v>15700.192241995306</v>
      </c>
      <c r="AJ497" s="5">
        <v>131518.50719161259</v>
      </c>
      <c r="AK497" s="5">
        <v>31454767.744009793</v>
      </c>
      <c r="AL497" s="5">
        <v>31883403.855840907</v>
      </c>
      <c r="AM497" s="5">
        <v>31034071.150515907</v>
      </c>
      <c r="AN497" s="5">
        <v>30183762.641023219</v>
      </c>
      <c r="AO497" s="5">
        <v>30613694.639475223</v>
      </c>
      <c r="AP497" s="5">
        <v>31037442.011891335</v>
      </c>
      <c r="AQ497" s="5">
        <v>33157582.765975662</v>
      </c>
      <c r="AR497" s="5">
        <v>32315401.212419182</v>
      </c>
      <c r="AS497" s="5">
        <v>32312985.798228107</v>
      </c>
      <c r="AT497" s="5">
        <v>33165487.757873729</v>
      </c>
      <c r="AU497" s="5">
        <v>31891565.64678745</v>
      </c>
      <c r="AV497" s="5">
        <v>32316608.919514723</v>
      </c>
      <c r="AW497" s="5">
        <f>SUM(Target_CC[[#This Row],[Target_Jan]:[Target_Des]])</f>
        <v>381366774.14355522</v>
      </c>
      <c r="AX497" s="5">
        <v>0</v>
      </c>
      <c r="AY497" s="5">
        <v>0</v>
      </c>
      <c r="AZ497" s="5">
        <v>0</v>
      </c>
      <c r="BA497" s="5">
        <v>0</v>
      </c>
      <c r="BB497" s="5">
        <v>0</v>
      </c>
      <c r="BC497" s="5">
        <v>0</v>
      </c>
      <c r="BD497" s="5">
        <v>0</v>
      </c>
      <c r="BE497" s="5">
        <v>0</v>
      </c>
      <c r="BF497" s="5">
        <v>0</v>
      </c>
      <c r="BG497" s="5">
        <v>0</v>
      </c>
      <c r="BH497" s="5">
        <v>0</v>
      </c>
      <c r="BI497" s="5">
        <v>0</v>
      </c>
      <c r="BJ497" s="5">
        <f>SUM(Target_CC[[#This Row],[Target_NGTMA_Jan]:[Target_NGTMA_Des]])</f>
        <v>0</v>
      </c>
      <c r="BK497" s="5">
        <v>31679419</v>
      </c>
      <c r="BL497" s="5">
        <v>32084070</v>
      </c>
      <c r="BM497" s="5">
        <v>31895531</v>
      </c>
      <c r="BN497" s="5">
        <f>Target_CC[[#This Row],[Est_Sust_NP Apr]]+Target_CC[[#This Row],[Est_Sust_POTS Apr]]+Target_CC[[#This Row],[BC_Apr]]</f>
        <v>31079566</v>
      </c>
      <c r="BO497" s="5">
        <f>Target_CC[[#This Row],[Est_Sust_NP Mei]]+Target_CC[[#This Row],[Est_Sust_POTS Mei]]+Target_CC[[#This Row],[BC_Mei]]</f>
        <v>31079566</v>
      </c>
      <c r="BP497" s="5">
        <f>Target_CC[[#This Row],[Est_Sust_NP Jun]]+Target_CC[[#This Row],[Est_Sust_POTS Jun]]+Target_CC[[#This Row],[BC_Jun]]</f>
        <v>31079566</v>
      </c>
      <c r="BQ497" s="5">
        <f>Target_CC[[#This Row],[Est_Sust_NP Jul]]+Target_CC[[#This Row],[Est_Sust_POTS Jul]]+Target_CC[[#This Row],[BC_Jul]]</f>
        <v>31079566</v>
      </c>
      <c r="BR497" s="5">
        <f>Target_CC[[#This Row],[Est_Sust_NP Agu]]+Target_CC[[#This Row],[Est_Sust_POTS Agu]]+Target_CC[[#This Row],[BC_Agu]]</f>
        <v>31079566</v>
      </c>
      <c r="BS497" s="5">
        <f>Target_CC[[#This Row],[Est_Sust_NP Sep]]+Target_CC[[#This Row],[Est_Sust_POTS Sep]]+Target_CC[[#This Row],[BC_Sep]]</f>
        <v>31079566</v>
      </c>
      <c r="BT497" s="5">
        <f>Target_CC[[#This Row],[Est_Sust_NP Okt]]+Target_CC[[#This Row],[Est_Sust_POTS Okt]]+Target_CC[[#This Row],[BC_Okt]]</f>
        <v>31079566</v>
      </c>
      <c r="BU497" s="5">
        <f>Target_CC[[#This Row],[Est_Sust_NP Nov]]+Target_CC[[#This Row],[Est_Sust_POTS Nov]]+Target_CC[[#This Row],[BC_Nov]]</f>
        <v>31079566</v>
      </c>
      <c r="BV497" s="5">
        <f>Target_CC[[#This Row],[Est_Sust_NP Des]]+Target_CC[[#This Row],[Est_Sust_POTS Des]]+Target_CC[[#This Row],[BC_Des]]</f>
        <v>31079566</v>
      </c>
      <c r="BW497" s="5">
        <f>SUM(Target_CC[[#This Row],[Real_Jan]:[Real_Des]])</f>
        <v>375375114</v>
      </c>
      <c r="BX497" s="5">
        <v>23375000</v>
      </c>
      <c r="BY497" s="5">
        <v>23375000</v>
      </c>
      <c r="BZ497" s="5">
        <v>23375000</v>
      </c>
      <c r="CA497" s="5">
        <f>Target_CC[[#This Row],[Est_Sust_NP Mar]]*95%</f>
        <v>22206250</v>
      </c>
      <c r="CB497" s="5">
        <f>Target_CC[[#This Row],[Est_Sust_NP Apr]]</f>
        <v>22206250</v>
      </c>
      <c r="CC497" s="5">
        <f>Target_CC[[#This Row],[Est_Sust_NP Mei]]</f>
        <v>22206250</v>
      </c>
      <c r="CD497" s="5">
        <f>Target_CC[[#This Row],[Est_Sust_NP Jun]]</f>
        <v>22206250</v>
      </c>
      <c r="CE497" s="5">
        <f>Target_CC[[#This Row],[Est_Sust_NP Jul]]</f>
        <v>22206250</v>
      </c>
      <c r="CF497" s="5">
        <f>Target_CC[[#This Row],[Est_Sust_NP Agu]]</f>
        <v>22206250</v>
      </c>
      <c r="CG497" s="5">
        <f>Target_CC[[#This Row],[Est_Sust_NP Sep]]</f>
        <v>22206250</v>
      </c>
      <c r="CH497" s="5">
        <f>Target_CC[[#This Row],[Est_Sust_NP Okt]]</f>
        <v>22206250</v>
      </c>
      <c r="CI497" s="5">
        <f>Target_CC[[#This Row],[Est_Sust_NP Nov]]</f>
        <v>22206250</v>
      </c>
      <c r="CJ497" s="5">
        <f>SUM(Target_CC[[#This Row],[Est_Sust_NP Jan]:[Est_Sust_NP Des]])</f>
        <v>269981250</v>
      </c>
      <c r="CK497" s="5">
        <v>8629330</v>
      </c>
      <c r="CL497" s="5">
        <v>8954211</v>
      </c>
      <c r="CM497" s="5">
        <v>8873316</v>
      </c>
      <c r="CN497" s="5">
        <f>Target_CC[[#This Row],[Est_Sust_POTS Mar]]</f>
        <v>8873316</v>
      </c>
      <c r="CO497" s="5">
        <f>Target_CC[[#This Row],[Est_Sust_POTS Apr]]</f>
        <v>8873316</v>
      </c>
      <c r="CP497" s="5">
        <f>Target_CC[[#This Row],[Est_Sust_POTS Mei]]</f>
        <v>8873316</v>
      </c>
      <c r="CQ497" s="5">
        <f>Target_CC[[#This Row],[Est_Sust_POTS Jun]]</f>
        <v>8873316</v>
      </c>
      <c r="CR497" s="5">
        <f>Target_CC[[#This Row],[Est_Sust_POTS Jul]]</f>
        <v>8873316</v>
      </c>
      <c r="CS497" s="5">
        <f>Target_CC[[#This Row],[Est_Sust_POTS Agu]]</f>
        <v>8873316</v>
      </c>
      <c r="CT497" s="5">
        <f>Target_CC[[#This Row],[Est_Sust_POTS Sep]]</f>
        <v>8873316</v>
      </c>
      <c r="CU497" s="5">
        <f>Target_CC[[#This Row],[Est_Sust_POTS Okt]]</f>
        <v>8873316</v>
      </c>
      <c r="CV497" s="5">
        <f>Target_CC[[#This Row],[Est_Sust_POTS Nov]]</f>
        <v>8873316</v>
      </c>
      <c r="CW497" s="5">
        <f>SUM(Target_CC[[#This Row],[Est_Sust_POTS Jan]:[Est_Sust_POTS Des]])</f>
        <v>106316701</v>
      </c>
      <c r="CX497" s="5"/>
      <c r="CY497" s="5">
        <v>0</v>
      </c>
      <c r="CZ497" s="5">
        <v>0</v>
      </c>
      <c r="DA497" s="5">
        <v>0</v>
      </c>
      <c r="DB497" s="5"/>
      <c r="DC497" s="5"/>
      <c r="DD497" s="5"/>
      <c r="DE497" s="5"/>
      <c r="DF497" s="5"/>
      <c r="DG497" s="5"/>
      <c r="DH497" s="5"/>
      <c r="DI497" s="5"/>
      <c r="DJ497" s="5">
        <f>SUM(Target_CC[[#This Row],[BC_Jan]:[BC_Des]])</f>
        <v>0</v>
      </c>
      <c r="DK497" s="5"/>
      <c r="DL497" s="5"/>
      <c r="DM497" s="5"/>
      <c r="DN497" s="5"/>
      <c r="DO497" s="5"/>
      <c r="DP497" s="5"/>
      <c r="DQ497" s="5"/>
      <c r="DR497" s="5"/>
      <c r="DS497" s="5"/>
      <c r="DT497" s="5"/>
      <c r="DU497" s="5"/>
      <c r="DV497" s="5"/>
      <c r="DW497" s="5"/>
      <c r="DX497" s="5" t="s">
        <v>160</v>
      </c>
    </row>
    <row r="498" spans="2:128" x14ac:dyDescent="0.3">
      <c r="B498">
        <v>1927872</v>
      </c>
      <c r="C498" t="s">
        <v>779</v>
      </c>
      <c r="D498" t="s">
        <v>529</v>
      </c>
      <c r="E498" t="s">
        <v>312</v>
      </c>
      <c r="F498" t="s">
        <v>309</v>
      </c>
      <c r="G498" t="s">
        <v>25</v>
      </c>
      <c r="H498" t="s">
        <v>159</v>
      </c>
      <c r="I498" t="s">
        <v>29</v>
      </c>
      <c r="J498" s="5">
        <v>581852942.37996626</v>
      </c>
      <c r="K498" s="5">
        <v>33395590.575909093</v>
      </c>
      <c r="L498" s="5">
        <v>34701412.027272731</v>
      </c>
      <c r="M498" s="5">
        <v>32089769.124545455</v>
      </c>
      <c r="N498" s="5">
        <v>29478126.221818183</v>
      </c>
      <c r="O498" s="5">
        <v>30783947.673181821</v>
      </c>
      <c r="P498" s="5">
        <v>32089769.124545455</v>
      </c>
      <c r="Q498" s="5">
        <v>38618876.381363638</v>
      </c>
      <c r="R498" s="5">
        <v>36007233.478636369</v>
      </c>
      <c r="S498" s="5">
        <v>36007233.478636369</v>
      </c>
      <c r="T498" s="5">
        <v>38618876.381363638</v>
      </c>
      <c r="U498" s="5">
        <v>34701412.027272731</v>
      </c>
      <c r="V498" s="5">
        <v>36007233.478636369</v>
      </c>
      <c r="W498" s="5">
        <v>412499479.97318184</v>
      </c>
      <c r="X498" s="5">
        <v>4431420.2674257569</v>
      </c>
      <c r="Y498" s="5">
        <v>4712584.6051949849</v>
      </c>
      <c r="Z498" s="5">
        <v>6200695.5810161131</v>
      </c>
      <c r="AA498" s="5">
        <v>6321940.468238919</v>
      </c>
      <c r="AB498" s="5">
        <v>8268992.8105641911</v>
      </c>
      <c r="AC498" s="5">
        <v>7726166.8522203304</v>
      </c>
      <c r="AD498" s="5">
        <v>6784660.5955468025</v>
      </c>
      <c r="AE498" s="5">
        <v>7674877.5160943605</v>
      </c>
      <c r="AF498" s="5">
        <v>6664083.3137372946</v>
      </c>
      <c r="AG498" s="5">
        <v>7013382.7899708217</v>
      </c>
      <c r="AH498" s="5">
        <v>8616968.6043986063</v>
      </c>
      <c r="AI498" s="5">
        <v>10223393.439187117</v>
      </c>
      <c r="AJ498" s="5">
        <v>84639166.843595296</v>
      </c>
      <c r="AK498" s="5">
        <v>37827010.843334854</v>
      </c>
      <c r="AL498" s="5">
        <v>39413996.632467717</v>
      </c>
      <c r="AM498" s="5">
        <v>38290464.705561571</v>
      </c>
      <c r="AN498" s="5">
        <v>35800066.690057099</v>
      </c>
      <c r="AO498" s="5">
        <v>39052940.483746015</v>
      </c>
      <c r="AP498" s="5">
        <v>39815935.976765782</v>
      </c>
      <c r="AQ498" s="5">
        <v>45403536.976910442</v>
      </c>
      <c r="AR498" s="5">
        <v>43682110.994730726</v>
      </c>
      <c r="AS498" s="5">
        <v>42671316.792373665</v>
      </c>
      <c r="AT498" s="5">
        <v>45632259.17133446</v>
      </c>
      <c r="AU498" s="5">
        <v>43318380.631671339</v>
      </c>
      <c r="AV498" s="5">
        <v>46230626.917823486</v>
      </c>
      <c r="AW498" s="5">
        <f>SUM(Target_CC[[#This Row],[Target_Jan]:[Target_Des]])</f>
        <v>497138646.81677717</v>
      </c>
      <c r="AX498" s="5">
        <v>0</v>
      </c>
      <c r="AY498" s="5">
        <v>0</v>
      </c>
      <c r="AZ498" s="5">
        <v>0</v>
      </c>
      <c r="BA498" s="5">
        <v>0</v>
      </c>
      <c r="BB498" s="5">
        <v>0</v>
      </c>
      <c r="BC498" s="5">
        <v>0</v>
      </c>
      <c r="BD498" s="5">
        <v>0</v>
      </c>
      <c r="BE498" s="5">
        <v>0</v>
      </c>
      <c r="BF498" s="5">
        <v>0</v>
      </c>
      <c r="BG498" s="5">
        <v>0</v>
      </c>
      <c r="BH498" s="5">
        <v>0</v>
      </c>
      <c r="BI498" s="5">
        <v>0</v>
      </c>
      <c r="BJ498" s="5">
        <f>SUM(Target_CC[[#This Row],[Target_NGTMA_Jan]:[Target_NGTMA_Des]])</f>
        <v>0</v>
      </c>
      <c r="BK498" s="5">
        <v>31608258</v>
      </c>
      <c r="BL498" s="5">
        <v>31449002</v>
      </c>
      <c r="BM498" s="5">
        <v>30769805</v>
      </c>
      <c r="BN498" s="5">
        <f>Target_CC[[#This Row],[Est_Sust_NP Apr]]+Target_CC[[#This Row],[Est_Sust_POTS Apr]]+Target_CC[[#This Row],[BC_Apr]]</f>
        <v>30960899</v>
      </c>
      <c r="BO498" s="5">
        <f>Target_CC[[#This Row],[Est_Sust_NP Mei]]+Target_CC[[#This Row],[Est_Sust_POTS Mei]]+Target_CC[[#This Row],[BC_Mei]]</f>
        <v>30960899</v>
      </c>
      <c r="BP498" s="5">
        <f>Target_CC[[#This Row],[Est_Sust_NP Jun]]+Target_CC[[#This Row],[Est_Sust_POTS Jun]]+Target_CC[[#This Row],[BC_Jun]]</f>
        <v>30960899</v>
      </c>
      <c r="BQ498" s="5">
        <f>Target_CC[[#This Row],[Est_Sust_NP Jul]]+Target_CC[[#This Row],[Est_Sust_POTS Jul]]+Target_CC[[#This Row],[BC_Jul]]</f>
        <v>30960899</v>
      </c>
      <c r="BR498" s="5">
        <f>Target_CC[[#This Row],[Est_Sust_NP Agu]]+Target_CC[[#This Row],[Est_Sust_POTS Agu]]+Target_CC[[#This Row],[BC_Agu]]</f>
        <v>30960899</v>
      </c>
      <c r="BS498" s="5">
        <f>Target_CC[[#This Row],[Est_Sust_NP Sep]]+Target_CC[[#This Row],[Est_Sust_POTS Sep]]+Target_CC[[#This Row],[BC_Sep]]</f>
        <v>30960899</v>
      </c>
      <c r="BT498" s="5">
        <f>Target_CC[[#This Row],[Est_Sust_NP Okt]]+Target_CC[[#This Row],[Est_Sust_POTS Okt]]+Target_CC[[#This Row],[BC_Okt]]</f>
        <v>30960899</v>
      </c>
      <c r="BU498" s="5">
        <f>Target_CC[[#This Row],[Est_Sust_NP Nov]]+Target_CC[[#This Row],[Est_Sust_POTS Nov]]+Target_CC[[#This Row],[BC_Nov]]</f>
        <v>30960899</v>
      </c>
      <c r="BV498" s="5">
        <f>Target_CC[[#This Row],[Est_Sust_NP Des]]+Target_CC[[#This Row],[Est_Sust_POTS Des]]+Target_CC[[#This Row],[BC_Des]]</f>
        <v>30960899</v>
      </c>
      <c r="BW498" s="5">
        <f>SUM(Target_CC[[#This Row],[Real_Jan]:[Real_Des]])</f>
        <v>372475156</v>
      </c>
      <c r="BX498" s="5">
        <v>4771700</v>
      </c>
      <c r="BY498" s="5">
        <v>4771700</v>
      </c>
      <c r="BZ498" s="5">
        <v>4771700</v>
      </c>
      <c r="CA498" s="5">
        <f>Target_CC[[#This Row],[Est_Sust_NP Mar]]*95%</f>
        <v>4533115</v>
      </c>
      <c r="CB498" s="5">
        <f>Target_CC[[#This Row],[Est_Sust_NP Apr]]</f>
        <v>4533115</v>
      </c>
      <c r="CC498" s="5">
        <f>Target_CC[[#This Row],[Est_Sust_NP Mei]]</f>
        <v>4533115</v>
      </c>
      <c r="CD498" s="5">
        <f>Target_CC[[#This Row],[Est_Sust_NP Jun]]</f>
        <v>4533115</v>
      </c>
      <c r="CE498" s="5">
        <f>Target_CC[[#This Row],[Est_Sust_NP Jul]]</f>
        <v>4533115</v>
      </c>
      <c r="CF498" s="5">
        <f>Target_CC[[#This Row],[Est_Sust_NP Agu]]</f>
        <v>4533115</v>
      </c>
      <c r="CG498" s="5">
        <f>Target_CC[[#This Row],[Est_Sust_NP Sep]]</f>
        <v>4533115</v>
      </c>
      <c r="CH498" s="5">
        <f>Target_CC[[#This Row],[Est_Sust_NP Okt]]</f>
        <v>4533115</v>
      </c>
      <c r="CI498" s="5">
        <f>Target_CC[[#This Row],[Est_Sust_NP Nov]]</f>
        <v>4533115</v>
      </c>
      <c r="CJ498" s="5">
        <f>SUM(Target_CC[[#This Row],[Est_Sust_NP Jan]:[Est_Sust_NP Des]])</f>
        <v>55113135</v>
      </c>
      <c r="CK498" s="5">
        <v>27373216</v>
      </c>
      <c r="CL498" s="5">
        <v>27031671</v>
      </c>
      <c r="CM498" s="5">
        <v>26427784</v>
      </c>
      <c r="CN498" s="5">
        <f>Target_CC[[#This Row],[Est_Sust_POTS Mar]]</f>
        <v>26427784</v>
      </c>
      <c r="CO498" s="5">
        <f>Target_CC[[#This Row],[Est_Sust_POTS Apr]]</f>
        <v>26427784</v>
      </c>
      <c r="CP498" s="5">
        <f>Target_CC[[#This Row],[Est_Sust_POTS Mei]]</f>
        <v>26427784</v>
      </c>
      <c r="CQ498" s="5">
        <f>Target_CC[[#This Row],[Est_Sust_POTS Jun]]</f>
        <v>26427784</v>
      </c>
      <c r="CR498" s="5">
        <f>Target_CC[[#This Row],[Est_Sust_POTS Jul]]</f>
        <v>26427784</v>
      </c>
      <c r="CS498" s="5">
        <f>Target_CC[[#This Row],[Est_Sust_POTS Agu]]</f>
        <v>26427784</v>
      </c>
      <c r="CT498" s="5">
        <f>Target_CC[[#This Row],[Est_Sust_POTS Sep]]</f>
        <v>26427784</v>
      </c>
      <c r="CU498" s="5">
        <f>Target_CC[[#This Row],[Est_Sust_POTS Okt]]</f>
        <v>26427784</v>
      </c>
      <c r="CV498" s="5">
        <f>Target_CC[[#This Row],[Est_Sust_POTS Nov]]</f>
        <v>26427784</v>
      </c>
      <c r="CW498" s="5">
        <f>SUM(Target_CC[[#This Row],[Est_Sust_POTS Jan]:[Est_Sust_POTS Des]])</f>
        <v>318682727</v>
      </c>
      <c r="CX498" s="5"/>
      <c r="CY498" s="5">
        <v>0</v>
      </c>
      <c r="CZ498" s="5">
        <v>0</v>
      </c>
      <c r="DA498" s="5">
        <v>0</v>
      </c>
      <c r="DB498" s="5"/>
      <c r="DC498" s="5"/>
      <c r="DD498" s="5"/>
      <c r="DE498" s="5"/>
      <c r="DF498" s="5"/>
      <c r="DG498" s="5"/>
      <c r="DH498" s="5"/>
      <c r="DI498" s="5"/>
      <c r="DJ498" s="5">
        <f>SUM(Target_CC[[#This Row],[BC_Jan]:[BC_Des]])</f>
        <v>0</v>
      </c>
      <c r="DK498" s="5"/>
      <c r="DL498" s="5"/>
      <c r="DM498" s="5"/>
      <c r="DN498" s="5"/>
      <c r="DO498" s="5"/>
      <c r="DP498" s="5"/>
      <c r="DQ498" s="5"/>
      <c r="DR498" s="5"/>
      <c r="DS498" s="5"/>
      <c r="DT498" s="5"/>
      <c r="DU498" s="5"/>
      <c r="DV498" s="5"/>
      <c r="DW498" s="5"/>
      <c r="DX498" s="5" t="s">
        <v>160</v>
      </c>
    </row>
    <row r="499" spans="2:128" x14ac:dyDescent="0.3">
      <c r="B499">
        <v>4619216</v>
      </c>
      <c r="C499" t="s">
        <v>780</v>
      </c>
      <c r="D499" t="s">
        <v>331</v>
      </c>
      <c r="E499" t="s">
        <v>326</v>
      </c>
      <c r="F499" t="s">
        <v>300</v>
      </c>
      <c r="G499" t="s">
        <v>21</v>
      </c>
      <c r="H499" t="s">
        <v>159</v>
      </c>
      <c r="I499" t="s">
        <v>29</v>
      </c>
      <c r="J499" s="5">
        <v>609590809.7123822</v>
      </c>
      <c r="K499" s="5">
        <v>31577672.105816513</v>
      </c>
      <c r="L499" s="5">
        <v>32129186.38540189</v>
      </c>
      <c r="M499" s="5">
        <v>34350100.565193631</v>
      </c>
      <c r="N499" s="5">
        <v>32277105.244020879</v>
      </c>
      <c r="O499" s="5">
        <v>33913087.063171126</v>
      </c>
      <c r="P499" s="5">
        <v>33460682.638690479</v>
      </c>
      <c r="Q499" s="5">
        <v>35061335.522390462</v>
      </c>
      <c r="R499" s="5">
        <v>35410788.231275901</v>
      </c>
      <c r="S499" s="5">
        <v>34957531.04356499</v>
      </c>
      <c r="T499" s="5">
        <v>35660821.717504382</v>
      </c>
      <c r="U499" s="5">
        <v>35400630.13400232</v>
      </c>
      <c r="V499" s="5">
        <v>33401161.898967408</v>
      </c>
      <c r="W499" s="5">
        <v>407600102.54999995</v>
      </c>
      <c r="X499" s="5">
        <v>4106420.2494661002</v>
      </c>
      <c r="Y499" s="5">
        <v>4178140.2102652979</v>
      </c>
      <c r="Z499" s="5">
        <v>4466952.0938538713</v>
      </c>
      <c r="AA499" s="5">
        <v>4197375.8586144056</v>
      </c>
      <c r="AB499" s="5">
        <v>4410122.0308909724</v>
      </c>
      <c r="AC499" s="5">
        <v>4351290.5032403581</v>
      </c>
      <c r="AD499" s="5">
        <v>4559442.4338819208</v>
      </c>
      <c r="AE499" s="5">
        <v>4604885.9255740652</v>
      </c>
      <c r="AF499" s="5">
        <v>4545943.5029789144</v>
      </c>
      <c r="AG499" s="5">
        <v>4637400.7533755777</v>
      </c>
      <c r="AH499" s="5">
        <v>4603564.9473778103</v>
      </c>
      <c r="AI499" s="5">
        <v>4343550.3135885373</v>
      </c>
      <c r="AJ499" s="5">
        <v>53005088.823107824</v>
      </c>
      <c r="AK499" s="5">
        <v>35684092.355282612</v>
      </c>
      <c r="AL499" s="5">
        <v>36307326.595667191</v>
      </c>
      <c r="AM499" s="5">
        <v>38817052.659047499</v>
      </c>
      <c r="AN499" s="5">
        <v>36474481.102635287</v>
      </c>
      <c r="AO499" s="5">
        <v>38323209.094062097</v>
      </c>
      <c r="AP499" s="5">
        <v>37811973.141930833</v>
      </c>
      <c r="AQ499" s="5">
        <v>39620777.956272386</v>
      </c>
      <c r="AR499" s="5">
        <v>40015674.156849965</v>
      </c>
      <c r="AS499" s="5">
        <v>39503474.546543904</v>
      </c>
      <c r="AT499" s="5">
        <v>40298222.470879957</v>
      </c>
      <c r="AU499" s="5">
        <v>40004195.081380129</v>
      </c>
      <c r="AV499" s="5">
        <v>37744712.212555945</v>
      </c>
      <c r="AW499" s="5">
        <f>SUM(Target_CC[[#This Row],[Target_Jan]:[Target_Des]])</f>
        <v>460605191.37310779</v>
      </c>
      <c r="AX499" s="5">
        <v>9883164.465660451</v>
      </c>
      <c r="AY499" s="5">
        <v>10284176.641519329</v>
      </c>
      <c r="AZ499" s="5">
        <v>10400335.353488667</v>
      </c>
      <c r="BA499" s="5">
        <v>10082801.767152034</v>
      </c>
      <c r="BB499" s="5">
        <v>10601816.117402999</v>
      </c>
      <c r="BC499" s="5">
        <v>10535863.559258789</v>
      </c>
      <c r="BD499" s="5">
        <v>10880050.010593304</v>
      </c>
      <c r="BE499" s="5">
        <v>11033006.258779872</v>
      </c>
      <c r="BF499" s="5">
        <v>10861497.707132163</v>
      </c>
      <c r="BG499" s="5">
        <v>11046145.398095053</v>
      </c>
      <c r="BH499" s="5">
        <v>11249783.396894053</v>
      </c>
      <c r="BI499" s="5">
        <v>10968402.944752034</v>
      </c>
      <c r="BJ499" s="5">
        <f>SUM(Target_CC[[#This Row],[Target_NGTMA_Jan]:[Target_NGTMA_Des]])</f>
        <v>127827043.62072875</v>
      </c>
      <c r="BK499" s="5">
        <v>31580103</v>
      </c>
      <c r="BL499" s="5">
        <v>49741929</v>
      </c>
      <c r="BM499" s="5">
        <v>43205160</v>
      </c>
      <c r="BN499" s="5">
        <f>Target_CC[[#This Row],[Est_Sust_NP Apr]]+Target_CC[[#This Row],[Est_Sust_POTS Apr]]+Target_CC[[#This Row],[BC_Apr]]</f>
        <v>41916365</v>
      </c>
      <c r="BO499" s="5">
        <f>Target_CC[[#This Row],[Est_Sust_NP Mei]]+Target_CC[[#This Row],[Est_Sust_POTS Mei]]+Target_CC[[#This Row],[BC_Mei]]</f>
        <v>41916365</v>
      </c>
      <c r="BP499" s="5">
        <f>Target_CC[[#This Row],[Est_Sust_NP Jun]]+Target_CC[[#This Row],[Est_Sust_POTS Jun]]+Target_CC[[#This Row],[BC_Jun]]</f>
        <v>41916365</v>
      </c>
      <c r="BQ499" s="5">
        <f>Target_CC[[#This Row],[Est_Sust_NP Jul]]+Target_CC[[#This Row],[Est_Sust_POTS Jul]]+Target_CC[[#This Row],[BC_Jul]]</f>
        <v>41916365</v>
      </c>
      <c r="BR499" s="5">
        <f>Target_CC[[#This Row],[Est_Sust_NP Agu]]+Target_CC[[#This Row],[Est_Sust_POTS Agu]]+Target_CC[[#This Row],[BC_Agu]]</f>
        <v>41916365</v>
      </c>
      <c r="BS499" s="5">
        <f>Target_CC[[#This Row],[Est_Sust_NP Sep]]+Target_CC[[#This Row],[Est_Sust_POTS Sep]]+Target_CC[[#This Row],[BC_Sep]]</f>
        <v>41916365</v>
      </c>
      <c r="BT499" s="5">
        <f>Target_CC[[#This Row],[Est_Sust_NP Okt]]+Target_CC[[#This Row],[Est_Sust_POTS Okt]]+Target_CC[[#This Row],[BC_Okt]]</f>
        <v>41916365</v>
      </c>
      <c r="BU499" s="5">
        <f>Target_CC[[#This Row],[Est_Sust_NP Nov]]+Target_CC[[#This Row],[Est_Sust_POTS Nov]]+Target_CC[[#This Row],[BC_Nov]]</f>
        <v>41916365</v>
      </c>
      <c r="BV499" s="5">
        <f>Target_CC[[#This Row],[Est_Sust_NP Des]]+Target_CC[[#This Row],[Est_Sust_POTS Des]]+Target_CC[[#This Row],[BC_Des]]</f>
        <v>41916365</v>
      </c>
      <c r="BW499" s="5">
        <f>SUM(Target_CC[[#This Row],[Real_Jan]:[Real_Des]])</f>
        <v>501774477</v>
      </c>
      <c r="BX499" s="5">
        <v>26246513</v>
      </c>
      <c r="BY499" s="5">
        <v>41943829</v>
      </c>
      <c r="BZ499" s="5">
        <v>37869900</v>
      </c>
      <c r="CA499" s="5">
        <f>Target_CC[[#This Row],[Est_Sust_NP Mar]]*95%</f>
        <v>35976405</v>
      </c>
      <c r="CB499" s="5">
        <f>Target_CC[[#This Row],[Est_Sust_NP Apr]]</f>
        <v>35976405</v>
      </c>
      <c r="CC499" s="5">
        <f>Target_CC[[#This Row],[Est_Sust_NP Mei]]</f>
        <v>35976405</v>
      </c>
      <c r="CD499" s="5">
        <f>Target_CC[[#This Row],[Est_Sust_NP Jun]]</f>
        <v>35976405</v>
      </c>
      <c r="CE499" s="5">
        <f>Target_CC[[#This Row],[Est_Sust_NP Jul]]</f>
        <v>35976405</v>
      </c>
      <c r="CF499" s="5">
        <f>Target_CC[[#This Row],[Est_Sust_NP Agu]]</f>
        <v>35976405</v>
      </c>
      <c r="CG499" s="5">
        <f>Target_CC[[#This Row],[Est_Sust_NP Sep]]</f>
        <v>35976405</v>
      </c>
      <c r="CH499" s="5">
        <f>Target_CC[[#This Row],[Est_Sust_NP Okt]]</f>
        <v>35976405</v>
      </c>
      <c r="CI499" s="5">
        <f>Target_CC[[#This Row],[Est_Sust_NP Nov]]</f>
        <v>35976405</v>
      </c>
      <c r="CJ499" s="5">
        <f>SUM(Target_CC[[#This Row],[Est_Sust_NP Jan]:[Est_Sust_NP Des]])</f>
        <v>429847887</v>
      </c>
      <c r="CK499" s="5">
        <v>5939240</v>
      </c>
      <c r="CL499" s="5">
        <v>5904010</v>
      </c>
      <c r="CM499" s="5">
        <v>5939960</v>
      </c>
      <c r="CN499" s="5">
        <f>Target_CC[[#This Row],[Est_Sust_POTS Mar]]</f>
        <v>5939960</v>
      </c>
      <c r="CO499" s="5">
        <f>Target_CC[[#This Row],[Est_Sust_POTS Apr]]</f>
        <v>5939960</v>
      </c>
      <c r="CP499" s="5">
        <f>Target_CC[[#This Row],[Est_Sust_POTS Mei]]</f>
        <v>5939960</v>
      </c>
      <c r="CQ499" s="5">
        <f>Target_CC[[#This Row],[Est_Sust_POTS Jun]]</f>
        <v>5939960</v>
      </c>
      <c r="CR499" s="5">
        <f>Target_CC[[#This Row],[Est_Sust_POTS Jul]]</f>
        <v>5939960</v>
      </c>
      <c r="CS499" s="5">
        <f>Target_CC[[#This Row],[Est_Sust_POTS Agu]]</f>
        <v>5939960</v>
      </c>
      <c r="CT499" s="5">
        <f>Target_CC[[#This Row],[Est_Sust_POTS Sep]]</f>
        <v>5939960</v>
      </c>
      <c r="CU499" s="5">
        <f>Target_CC[[#This Row],[Est_Sust_POTS Okt]]</f>
        <v>5939960</v>
      </c>
      <c r="CV499" s="5">
        <f>Target_CC[[#This Row],[Est_Sust_POTS Nov]]</f>
        <v>5939960</v>
      </c>
      <c r="CW499" s="5">
        <f>SUM(Target_CC[[#This Row],[Est_Sust_POTS Jan]:[Est_Sust_POTS Des]])</f>
        <v>71242850</v>
      </c>
      <c r="CX499" s="5"/>
      <c r="CY499" s="5">
        <v>22910000</v>
      </c>
      <c r="CZ499" s="5">
        <v>0</v>
      </c>
      <c r="DA499" s="5">
        <v>0</v>
      </c>
      <c r="DB499" s="5"/>
      <c r="DC499" s="5"/>
      <c r="DD499" s="5"/>
      <c r="DE499" s="5"/>
      <c r="DF499" s="5"/>
      <c r="DG499" s="5"/>
      <c r="DH499" s="5"/>
      <c r="DI499" s="5"/>
      <c r="DJ499" s="5">
        <f>SUM(Target_CC[[#This Row],[BC_Jan]:[BC_Des]])</f>
        <v>22910000</v>
      </c>
      <c r="DK499" s="5"/>
      <c r="DL499" s="5"/>
      <c r="DM499" s="5"/>
      <c r="DN499" s="5"/>
      <c r="DO499" s="5"/>
      <c r="DP499" s="5"/>
      <c r="DQ499" s="5"/>
      <c r="DR499" s="5"/>
      <c r="DS499" s="5"/>
      <c r="DT499" s="5"/>
      <c r="DU499" s="5"/>
      <c r="DV499" s="5"/>
      <c r="DW499" s="5"/>
      <c r="DX499" s="5" t="s">
        <v>160</v>
      </c>
    </row>
    <row r="500" spans="2:128" x14ac:dyDescent="0.3">
      <c r="B500">
        <v>3001070889</v>
      </c>
      <c r="C500" t="s">
        <v>781</v>
      </c>
      <c r="D500" t="s">
        <v>331</v>
      </c>
      <c r="E500" t="s">
        <v>459</v>
      </c>
      <c r="F500" t="s">
        <v>294</v>
      </c>
      <c r="G500" t="s">
        <v>25</v>
      </c>
      <c r="H500" t="s">
        <v>159</v>
      </c>
      <c r="I500" t="s">
        <v>29</v>
      </c>
      <c r="J500" s="5">
        <v>429978452.9098193</v>
      </c>
      <c r="K500" s="5">
        <v>32354000</v>
      </c>
      <c r="L500" s="5">
        <v>32356105.263157893</v>
      </c>
      <c r="M500" s="5">
        <v>32351894.736842107</v>
      </c>
      <c r="N500" s="5">
        <v>32347684.210526317</v>
      </c>
      <c r="O500" s="5">
        <v>32349789.47368421</v>
      </c>
      <c r="P500" s="5">
        <v>32351894.736842107</v>
      </c>
      <c r="Q500" s="5">
        <v>32362421.052631579</v>
      </c>
      <c r="R500" s="5">
        <v>32358210.52631579</v>
      </c>
      <c r="S500" s="5">
        <v>32358210.52631579</v>
      </c>
      <c r="T500" s="5">
        <v>32362421.052631579</v>
      </c>
      <c r="U500" s="5">
        <v>32356105.263157893</v>
      </c>
      <c r="V500" s="5">
        <v>32358210.52631579</v>
      </c>
      <c r="W500" s="5">
        <v>388266947.36842108</v>
      </c>
      <c r="X500" s="5">
        <v>1193828.6379496562</v>
      </c>
      <c r="Y500" s="5">
        <v>2280932.0735082109</v>
      </c>
      <c r="Z500" s="5">
        <v>2509025.2808590326</v>
      </c>
      <c r="AA500" s="5">
        <v>2441864.5031390684</v>
      </c>
      <c r="AB500" s="5">
        <v>3921070.8848483115</v>
      </c>
      <c r="AC500" s="5">
        <v>3528963.7963634799</v>
      </c>
      <c r="AD500" s="5">
        <v>1993211.0331312253</v>
      </c>
      <c r="AE500" s="5">
        <v>4385064.2728886958</v>
      </c>
      <c r="AF500" s="5">
        <v>3654220.2274072459</v>
      </c>
      <c r="AG500" s="5">
        <v>4385064.2728886958</v>
      </c>
      <c r="AH500" s="5">
        <v>4750486.2956294212</v>
      </c>
      <c r="AI500" s="5">
        <v>4750486.2956294212</v>
      </c>
      <c r="AJ500" s="5">
        <v>39794217.574242465</v>
      </c>
      <c r="AK500" s="5">
        <v>33547828.637949657</v>
      </c>
      <c r="AL500" s="5">
        <v>34637037.336666107</v>
      </c>
      <c r="AM500" s="5">
        <v>34860920.017701142</v>
      </c>
      <c r="AN500" s="5">
        <v>34789548.713665389</v>
      </c>
      <c r="AO500" s="5">
        <v>36270860.358532518</v>
      </c>
      <c r="AP500" s="5">
        <v>35880858.533205584</v>
      </c>
      <c r="AQ500" s="5">
        <v>34355632.085762806</v>
      </c>
      <c r="AR500" s="5">
        <v>36743274.799204484</v>
      </c>
      <c r="AS500" s="5">
        <v>36012430.753723033</v>
      </c>
      <c r="AT500" s="5">
        <v>36747485.325520277</v>
      </c>
      <c r="AU500" s="5">
        <v>37106591.558787316</v>
      </c>
      <c r="AV500" s="5">
        <v>37108696.821945213</v>
      </c>
      <c r="AW500" s="5">
        <f>SUM(Target_CC[[#This Row],[Target_Jan]:[Target_Des]])</f>
        <v>428061164.94266343</v>
      </c>
      <c r="AX500" s="5">
        <v>0</v>
      </c>
      <c r="AY500" s="5">
        <v>0</v>
      </c>
      <c r="AZ500" s="5">
        <v>0</v>
      </c>
      <c r="BA500" s="5">
        <v>0</v>
      </c>
      <c r="BB500" s="5">
        <v>0</v>
      </c>
      <c r="BC500" s="5">
        <v>0</v>
      </c>
      <c r="BD500" s="5">
        <v>0</v>
      </c>
      <c r="BE500" s="5">
        <v>0</v>
      </c>
      <c r="BF500" s="5">
        <v>0</v>
      </c>
      <c r="BG500" s="5">
        <v>0</v>
      </c>
      <c r="BH500" s="5">
        <v>0</v>
      </c>
      <c r="BI500" s="5">
        <v>0</v>
      </c>
      <c r="BJ500" s="5">
        <f>SUM(Target_CC[[#This Row],[Target_NGTMA_Jan]:[Target_NGTMA_Des]])</f>
        <v>0</v>
      </c>
      <c r="BK500" s="5">
        <v>32314000</v>
      </c>
      <c r="BL500" s="5">
        <v>32314000</v>
      </c>
      <c r="BM500" s="5">
        <v>32314000</v>
      </c>
      <c r="BN500" s="5">
        <f>Target_CC[[#This Row],[Est_Sust_NP Apr]]+Target_CC[[#This Row],[Est_Sust_POTS Apr]]+Target_CC[[#This Row],[BC_Apr]]</f>
        <v>30698300</v>
      </c>
      <c r="BO500" s="5">
        <f>Target_CC[[#This Row],[Est_Sust_NP Mei]]+Target_CC[[#This Row],[Est_Sust_POTS Mei]]+Target_CC[[#This Row],[BC_Mei]]</f>
        <v>30698300</v>
      </c>
      <c r="BP500" s="5">
        <f>Target_CC[[#This Row],[Est_Sust_NP Jun]]+Target_CC[[#This Row],[Est_Sust_POTS Jun]]+Target_CC[[#This Row],[BC_Jun]]</f>
        <v>30698300</v>
      </c>
      <c r="BQ500" s="5">
        <f>Target_CC[[#This Row],[Est_Sust_NP Jul]]+Target_CC[[#This Row],[Est_Sust_POTS Jul]]+Target_CC[[#This Row],[BC_Jul]]</f>
        <v>30698300</v>
      </c>
      <c r="BR500" s="5">
        <f>Target_CC[[#This Row],[Est_Sust_NP Agu]]+Target_CC[[#This Row],[Est_Sust_POTS Agu]]+Target_CC[[#This Row],[BC_Agu]]</f>
        <v>30698300</v>
      </c>
      <c r="BS500" s="5">
        <f>Target_CC[[#This Row],[Est_Sust_NP Sep]]+Target_CC[[#This Row],[Est_Sust_POTS Sep]]+Target_CC[[#This Row],[BC_Sep]]</f>
        <v>30698300</v>
      </c>
      <c r="BT500" s="5">
        <f>Target_CC[[#This Row],[Est_Sust_NP Okt]]+Target_CC[[#This Row],[Est_Sust_POTS Okt]]+Target_CC[[#This Row],[BC_Okt]]</f>
        <v>30698300</v>
      </c>
      <c r="BU500" s="5">
        <f>Target_CC[[#This Row],[Est_Sust_NP Nov]]+Target_CC[[#This Row],[Est_Sust_POTS Nov]]+Target_CC[[#This Row],[BC_Nov]]</f>
        <v>30698300</v>
      </c>
      <c r="BV500" s="5">
        <f>Target_CC[[#This Row],[Est_Sust_NP Des]]+Target_CC[[#This Row],[Est_Sust_POTS Des]]+Target_CC[[#This Row],[BC_Des]]</f>
        <v>30698300</v>
      </c>
      <c r="BW500" s="5">
        <f>SUM(Target_CC[[#This Row],[Real_Jan]:[Real_Des]])</f>
        <v>373226700</v>
      </c>
      <c r="BX500" s="5">
        <v>32314000</v>
      </c>
      <c r="BY500" s="5">
        <v>32314000</v>
      </c>
      <c r="BZ500" s="5">
        <v>32314000</v>
      </c>
      <c r="CA500" s="5">
        <f>Target_CC[[#This Row],[Est_Sust_NP Mar]]*95%</f>
        <v>30698300</v>
      </c>
      <c r="CB500" s="5">
        <f>Target_CC[[#This Row],[Est_Sust_NP Apr]]</f>
        <v>30698300</v>
      </c>
      <c r="CC500" s="5">
        <f>Target_CC[[#This Row],[Est_Sust_NP Mei]]</f>
        <v>30698300</v>
      </c>
      <c r="CD500" s="5">
        <f>Target_CC[[#This Row],[Est_Sust_NP Jun]]</f>
        <v>30698300</v>
      </c>
      <c r="CE500" s="5">
        <f>Target_CC[[#This Row],[Est_Sust_NP Jul]]</f>
        <v>30698300</v>
      </c>
      <c r="CF500" s="5">
        <f>Target_CC[[#This Row],[Est_Sust_NP Agu]]</f>
        <v>30698300</v>
      </c>
      <c r="CG500" s="5">
        <f>Target_CC[[#This Row],[Est_Sust_NP Sep]]</f>
        <v>30698300</v>
      </c>
      <c r="CH500" s="5">
        <f>Target_CC[[#This Row],[Est_Sust_NP Okt]]</f>
        <v>30698300</v>
      </c>
      <c r="CI500" s="5">
        <f>Target_CC[[#This Row],[Est_Sust_NP Nov]]</f>
        <v>30698300</v>
      </c>
      <c r="CJ500" s="5">
        <f>SUM(Target_CC[[#This Row],[Est_Sust_NP Jan]:[Est_Sust_NP Des]])</f>
        <v>373226700</v>
      </c>
      <c r="CK500" s="5">
        <v>0</v>
      </c>
      <c r="CL500" s="5">
        <v>0</v>
      </c>
      <c r="CM500" s="5">
        <v>0</v>
      </c>
      <c r="CN500" s="5">
        <f>Target_CC[[#This Row],[Est_Sust_POTS Mar]]</f>
        <v>0</v>
      </c>
      <c r="CO500" s="5">
        <f>Target_CC[[#This Row],[Est_Sust_POTS Apr]]</f>
        <v>0</v>
      </c>
      <c r="CP500" s="5">
        <f>Target_CC[[#This Row],[Est_Sust_POTS Mei]]</f>
        <v>0</v>
      </c>
      <c r="CQ500" s="5">
        <f>Target_CC[[#This Row],[Est_Sust_POTS Jun]]</f>
        <v>0</v>
      </c>
      <c r="CR500" s="5">
        <f>Target_CC[[#This Row],[Est_Sust_POTS Jul]]</f>
        <v>0</v>
      </c>
      <c r="CS500" s="5">
        <f>Target_CC[[#This Row],[Est_Sust_POTS Agu]]</f>
        <v>0</v>
      </c>
      <c r="CT500" s="5">
        <f>Target_CC[[#This Row],[Est_Sust_POTS Sep]]</f>
        <v>0</v>
      </c>
      <c r="CU500" s="5">
        <f>Target_CC[[#This Row],[Est_Sust_POTS Okt]]</f>
        <v>0</v>
      </c>
      <c r="CV500" s="5">
        <f>Target_CC[[#This Row],[Est_Sust_POTS Nov]]</f>
        <v>0</v>
      </c>
      <c r="CW500" s="5">
        <f>SUM(Target_CC[[#This Row],[Est_Sust_POTS Jan]:[Est_Sust_POTS Des]])</f>
        <v>0</v>
      </c>
      <c r="CX500" s="5"/>
      <c r="CY500" s="5">
        <v>0</v>
      </c>
      <c r="CZ500" s="5">
        <v>0</v>
      </c>
      <c r="DA500" s="5">
        <v>0</v>
      </c>
      <c r="DB500" s="5"/>
      <c r="DC500" s="5"/>
      <c r="DD500" s="5"/>
      <c r="DE500" s="5"/>
      <c r="DF500" s="5"/>
      <c r="DG500" s="5"/>
      <c r="DH500" s="5"/>
      <c r="DI500" s="5"/>
      <c r="DJ500" s="5">
        <f>SUM(Target_CC[[#This Row],[BC_Jan]:[BC_Des]])</f>
        <v>0</v>
      </c>
      <c r="DK500" s="5"/>
      <c r="DL500" s="5"/>
      <c r="DM500" s="5"/>
      <c r="DN500" s="5"/>
      <c r="DO500" s="5"/>
      <c r="DP500" s="5"/>
      <c r="DQ500" s="5"/>
      <c r="DR500" s="5"/>
      <c r="DS500" s="5"/>
      <c r="DT500" s="5"/>
      <c r="DU500" s="5"/>
      <c r="DV500" s="5"/>
      <c r="DW500" s="5"/>
      <c r="DX500" s="5" t="s">
        <v>160</v>
      </c>
    </row>
    <row r="501" spans="2:128" x14ac:dyDescent="0.3">
      <c r="B501">
        <v>5588384</v>
      </c>
      <c r="C501" t="s">
        <v>782</v>
      </c>
      <c r="D501" t="s">
        <v>331</v>
      </c>
      <c r="E501" t="s">
        <v>351</v>
      </c>
      <c r="F501" t="s">
        <v>300</v>
      </c>
      <c r="G501" t="s">
        <v>23</v>
      </c>
      <c r="H501" t="s">
        <v>159</v>
      </c>
      <c r="I501" t="s">
        <v>29</v>
      </c>
      <c r="J501" s="5">
        <v>554959113.0916965</v>
      </c>
      <c r="K501" s="5">
        <v>30125131.922288999</v>
      </c>
      <c r="L501" s="5">
        <v>30651277.116711844</v>
      </c>
      <c r="M501" s="5">
        <v>32770031.54642754</v>
      </c>
      <c r="N501" s="5">
        <v>30792391.861166693</v>
      </c>
      <c r="O501" s="5">
        <v>32353120.212490909</v>
      </c>
      <c r="P501" s="5">
        <v>31921525.922575016</v>
      </c>
      <c r="Q501" s="5">
        <v>33448550.432857782</v>
      </c>
      <c r="R501" s="5">
        <v>33781928.679376341</v>
      </c>
      <c r="S501" s="5">
        <v>33349520.852454808</v>
      </c>
      <c r="T501" s="5">
        <v>34020460.884422436</v>
      </c>
      <c r="U501" s="5">
        <v>33772237.844047487</v>
      </c>
      <c r="V501" s="5">
        <v>31864743.075180151</v>
      </c>
      <c r="W501" s="5">
        <v>388850920.35000002</v>
      </c>
      <c r="X501" s="5">
        <v>3547986.4325105874</v>
      </c>
      <c r="Y501" s="5">
        <v>3609953.1656740592</v>
      </c>
      <c r="Z501" s="5">
        <v>3859489.3997342032</v>
      </c>
      <c r="AA501" s="5">
        <v>3626572.9501133291</v>
      </c>
      <c r="AB501" s="5">
        <v>3810387.6809373256</v>
      </c>
      <c r="AC501" s="5">
        <v>3759556.677477465</v>
      </c>
      <c r="AD501" s="5">
        <v>3939401.9395188186</v>
      </c>
      <c r="AE501" s="5">
        <v>3978665.5516614378</v>
      </c>
      <c r="AF501" s="5">
        <v>3927738.7339071934</v>
      </c>
      <c r="AG501" s="5">
        <v>4006758.6743539302</v>
      </c>
      <c r="AH501" s="5">
        <v>3977524.2138457177</v>
      </c>
      <c r="AI501" s="5">
        <v>3752869.0794720519</v>
      </c>
      <c r="AJ501" s="5">
        <v>45796904.499206111</v>
      </c>
      <c r="AK501" s="5">
        <v>33673118.354799584</v>
      </c>
      <c r="AL501" s="5">
        <v>34261230.282385901</v>
      </c>
      <c r="AM501" s="5">
        <v>36629520.946161747</v>
      </c>
      <c r="AN501" s="5">
        <v>34418964.81128002</v>
      </c>
      <c r="AO501" s="5">
        <v>36163507.893428236</v>
      </c>
      <c r="AP501" s="5">
        <v>35681082.600052483</v>
      </c>
      <c r="AQ501" s="5">
        <v>37387952.372376598</v>
      </c>
      <c r="AR501" s="5">
        <v>37760594.231037781</v>
      </c>
      <c r="AS501" s="5">
        <v>37277259.586362004</v>
      </c>
      <c r="AT501" s="5">
        <v>38027219.558776364</v>
      </c>
      <c r="AU501" s="5">
        <v>37749762.057893202</v>
      </c>
      <c r="AV501" s="5">
        <v>35617612.154652201</v>
      </c>
      <c r="AW501" s="5">
        <f>SUM(Target_CC[[#This Row],[Target_Jan]:[Target_Des]])</f>
        <v>434647824.84920609</v>
      </c>
      <c r="AX501" s="5">
        <v>9777398.6261947434</v>
      </c>
      <c r="AY501" s="5">
        <v>10174119.323391797</v>
      </c>
      <c r="AZ501" s="5">
        <v>10289034.949330807</v>
      </c>
      <c r="BA501" s="5">
        <v>9974899.4857750032</v>
      </c>
      <c r="BB501" s="5">
        <v>10488359.543305274</v>
      </c>
      <c r="BC501" s="5">
        <v>10423112.784169191</v>
      </c>
      <c r="BD501" s="5">
        <v>10763615.883973477</v>
      </c>
      <c r="BE501" s="5">
        <v>10914935.252995767</v>
      </c>
      <c r="BF501" s="5">
        <v>10745262.120155828</v>
      </c>
      <c r="BG501" s="5">
        <v>10927933.782276139</v>
      </c>
      <c r="BH501" s="5">
        <v>11129392.525234064</v>
      </c>
      <c r="BI501" s="5">
        <v>10851023.298882473</v>
      </c>
      <c r="BJ501" s="5">
        <f>SUM(Target_CC[[#This Row],[Target_NGTMA_Jan]:[Target_NGTMA_Des]])</f>
        <v>126459087.57568455</v>
      </c>
      <c r="BK501" s="5">
        <v>31768484</v>
      </c>
      <c r="BL501" s="5">
        <v>31629856</v>
      </c>
      <c r="BM501" s="5">
        <v>31384924</v>
      </c>
      <c r="BN501" s="5">
        <f>Target_CC[[#This Row],[Est_Sust_NP Apr]]+Target_CC[[#This Row],[Est_Sust_POTS Apr]]+Target_CC[[#This Row],[BC_Apr]]</f>
        <v>31221617</v>
      </c>
      <c r="BO501" s="5">
        <f>Target_CC[[#This Row],[Est_Sust_NP Mei]]+Target_CC[[#This Row],[Est_Sust_POTS Mei]]+Target_CC[[#This Row],[BC_Mei]]</f>
        <v>31221617</v>
      </c>
      <c r="BP501" s="5">
        <f>Target_CC[[#This Row],[Est_Sust_NP Jun]]+Target_CC[[#This Row],[Est_Sust_POTS Jun]]+Target_CC[[#This Row],[BC_Jun]]</f>
        <v>31221617</v>
      </c>
      <c r="BQ501" s="5">
        <f>Target_CC[[#This Row],[Est_Sust_NP Jul]]+Target_CC[[#This Row],[Est_Sust_POTS Jul]]+Target_CC[[#This Row],[BC_Jul]]</f>
        <v>31221617</v>
      </c>
      <c r="BR501" s="5">
        <f>Target_CC[[#This Row],[Est_Sust_NP Agu]]+Target_CC[[#This Row],[Est_Sust_POTS Agu]]+Target_CC[[#This Row],[BC_Agu]]</f>
        <v>31221617</v>
      </c>
      <c r="BS501" s="5">
        <f>Target_CC[[#This Row],[Est_Sust_NP Sep]]+Target_CC[[#This Row],[Est_Sust_POTS Sep]]+Target_CC[[#This Row],[BC_Sep]]</f>
        <v>31221617</v>
      </c>
      <c r="BT501" s="5">
        <f>Target_CC[[#This Row],[Est_Sust_NP Okt]]+Target_CC[[#This Row],[Est_Sust_POTS Okt]]+Target_CC[[#This Row],[BC_Okt]]</f>
        <v>31221617</v>
      </c>
      <c r="BU501" s="5">
        <f>Target_CC[[#This Row],[Est_Sust_NP Nov]]+Target_CC[[#This Row],[Est_Sust_POTS Nov]]+Target_CC[[#This Row],[BC_Nov]]</f>
        <v>31221617</v>
      </c>
      <c r="BV501" s="5">
        <f>Target_CC[[#This Row],[Est_Sust_NP Des]]+Target_CC[[#This Row],[Est_Sust_POTS Des]]+Target_CC[[#This Row],[BC_Des]]</f>
        <v>31221617</v>
      </c>
      <c r="BW501" s="5">
        <f>SUM(Target_CC[[#This Row],[Real_Jan]:[Real_Des]])</f>
        <v>375777817</v>
      </c>
      <c r="BX501" s="5">
        <v>16720000</v>
      </c>
      <c r="BY501" s="5">
        <v>16720000</v>
      </c>
      <c r="BZ501" s="5">
        <v>16407500</v>
      </c>
      <c r="CA501" s="5">
        <f>Target_CC[[#This Row],[Est_Sust_NP Mar]]*95%</f>
        <v>15587125</v>
      </c>
      <c r="CB501" s="5">
        <f>Target_CC[[#This Row],[Est_Sust_NP Apr]]</f>
        <v>15587125</v>
      </c>
      <c r="CC501" s="5">
        <f>Target_CC[[#This Row],[Est_Sust_NP Mei]]</f>
        <v>15587125</v>
      </c>
      <c r="CD501" s="5">
        <f>Target_CC[[#This Row],[Est_Sust_NP Jun]]</f>
        <v>15587125</v>
      </c>
      <c r="CE501" s="5">
        <f>Target_CC[[#This Row],[Est_Sust_NP Jul]]</f>
        <v>15587125</v>
      </c>
      <c r="CF501" s="5">
        <f>Target_CC[[#This Row],[Est_Sust_NP Agu]]</f>
        <v>15587125</v>
      </c>
      <c r="CG501" s="5">
        <f>Target_CC[[#This Row],[Est_Sust_NP Sep]]</f>
        <v>15587125</v>
      </c>
      <c r="CH501" s="5">
        <f>Target_CC[[#This Row],[Est_Sust_NP Okt]]</f>
        <v>15587125</v>
      </c>
      <c r="CI501" s="5">
        <f>Target_CC[[#This Row],[Est_Sust_NP Nov]]</f>
        <v>15587125</v>
      </c>
      <c r="CJ501" s="5">
        <f>SUM(Target_CC[[#This Row],[Est_Sust_NP Jan]:[Est_Sust_NP Des]])</f>
        <v>190131625</v>
      </c>
      <c r="CK501" s="5">
        <v>15810706</v>
      </c>
      <c r="CL501" s="5">
        <v>15616305</v>
      </c>
      <c r="CM501" s="5">
        <v>15634492</v>
      </c>
      <c r="CN501" s="5">
        <f>Target_CC[[#This Row],[Est_Sust_POTS Mar]]</f>
        <v>15634492</v>
      </c>
      <c r="CO501" s="5">
        <f>Target_CC[[#This Row],[Est_Sust_POTS Apr]]</f>
        <v>15634492</v>
      </c>
      <c r="CP501" s="5">
        <f>Target_CC[[#This Row],[Est_Sust_POTS Mei]]</f>
        <v>15634492</v>
      </c>
      <c r="CQ501" s="5">
        <f>Target_CC[[#This Row],[Est_Sust_POTS Jun]]</f>
        <v>15634492</v>
      </c>
      <c r="CR501" s="5">
        <f>Target_CC[[#This Row],[Est_Sust_POTS Jul]]</f>
        <v>15634492</v>
      </c>
      <c r="CS501" s="5">
        <f>Target_CC[[#This Row],[Est_Sust_POTS Agu]]</f>
        <v>15634492</v>
      </c>
      <c r="CT501" s="5">
        <f>Target_CC[[#This Row],[Est_Sust_POTS Sep]]</f>
        <v>15634492</v>
      </c>
      <c r="CU501" s="5">
        <f>Target_CC[[#This Row],[Est_Sust_POTS Okt]]</f>
        <v>15634492</v>
      </c>
      <c r="CV501" s="5">
        <f>Target_CC[[#This Row],[Est_Sust_POTS Nov]]</f>
        <v>15634492</v>
      </c>
      <c r="CW501" s="5">
        <f>SUM(Target_CC[[#This Row],[Est_Sust_POTS Jan]:[Est_Sust_POTS Des]])</f>
        <v>187771931</v>
      </c>
      <c r="CX501" s="5"/>
      <c r="CY501" s="5">
        <v>0</v>
      </c>
      <c r="CZ501" s="5">
        <v>-175000</v>
      </c>
      <c r="DA501" s="5">
        <v>0</v>
      </c>
      <c r="DB501" s="5"/>
      <c r="DC501" s="5"/>
      <c r="DD501" s="5"/>
      <c r="DE501" s="5"/>
      <c r="DF501" s="5"/>
      <c r="DG501" s="5"/>
      <c r="DH501" s="5"/>
      <c r="DI501" s="5"/>
      <c r="DJ501" s="5">
        <f>SUM(Target_CC[[#This Row],[BC_Jan]:[BC_Des]])</f>
        <v>-175000</v>
      </c>
      <c r="DK501" s="5"/>
      <c r="DL501" s="5"/>
      <c r="DM501" s="5"/>
      <c r="DN501" s="5"/>
      <c r="DO501" s="5"/>
      <c r="DP501" s="5"/>
      <c r="DQ501" s="5"/>
      <c r="DR501" s="5"/>
      <c r="DS501" s="5"/>
      <c r="DT501" s="5"/>
      <c r="DU501" s="5"/>
      <c r="DV501" s="5"/>
      <c r="DW501" s="5"/>
      <c r="DX501" s="5" t="s">
        <v>160</v>
      </c>
    </row>
    <row r="502" spans="2:128" x14ac:dyDescent="0.3">
      <c r="B502">
        <v>2972363</v>
      </c>
      <c r="C502" t="s">
        <v>783</v>
      </c>
      <c r="D502" t="s">
        <v>333</v>
      </c>
      <c r="E502" t="s">
        <v>334</v>
      </c>
      <c r="F502" t="s">
        <v>296</v>
      </c>
      <c r="G502" t="s">
        <v>25</v>
      </c>
      <c r="H502" t="s">
        <v>159</v>
      </c>
      <c r="I502" t="s">
        <v>29</v>
      </c>
      <c r="J502" s="5">
        <v>879760988.01183414</v>
      </c>
      <c r="K502" s="5">
        <v>16231019.636499999</v>
      </c>
      <c r="L502" s="5">
        <v>16122697.093999999</v>
      </c>
      <c r="M502" s="5">
        <v>16134969.716499999</v>
      </c>
      <c r="N502" s="5">
        <v>16080540.159999998</v>
      </c>
      <c r="O502" s="5">
        <v>15980486.891500004</v>
      </c>
      <c r="P502" s="5">
        <v>15964747.491</v>
      </c>
      <c r="Q502" s="5">
        <v>16120963.704999998</v>
      </c>
      <c r="R502" s="5">
        <v>16201671.895499999</v>
      </c>
      <c r="S502" s="5">
        <v>16178860.039500002</v>
      </c>
      <c r="T502" s="5">
        <v>16189399.273000002</v>
      </c>
      <c r="U502" s="5">
        <v>16191132.661999999</v>
      </c>
      <c r="V502" s="5">
        <v>16156048.183499999</v>
      </c>
      <c r="W502" s="5">
        <v>193552536.748</v>
      </c>
      <c r="X502" s="5">
        <v>0</v>
      </c>
      <c r="Y502" s="5">
        <v>690859.22431823774</v>
      </c>
      <c r="Z502" s="5">
        <v>683729.23020126333</v>
      </c>
      <c r="AA502" s="5">
        <v>537486.86343142285</v>
      </c>
      <c r="AB502" s="5">
        <v>586231.66372162709</v>
      </c>
      <c r="AC502" s="5">
        <v>571553.53985494352</v>
      </c>
      <c r="AD502" s="5">
        <v>710365.72728492401</v>
      </c>
      <c r="AE502" s="5">
        <v>598269.13892134407</v>
      </c>
      <c r="AF502" s="5">
        <v>715610.41381648171</v>
      </c>
      <c r="AG502" s="5">
        <v>720720.50871695695</v>
      </c>
      <c r="AH502" s="5">
        <v>611960.29877694696</v>
      </c>
      <c r="AI502" s="5">
        <v>623089.45347582689</v>
      </c>
      <c r="AJ502" s="5">
        <v>7049876.062519975</v>
      </c>
      <c r="AK502" s="5">
        <v>16231019.636499999</v>
      </c>
      <c r="AL502" s="5">
        <v>16813556.318318237</v>
      </c>
      <c r="AM502" s="5">
        <v>16818698.946701262</v>
      </c>
      <c r="AN502" s="5">
        <v>16618027.02343142</v>
      </c>
      <c r="AO502" s="5">
        <v>16566718.55522163</v>
      </c>
      <c r="AP502" s="5">
        <v>16536301.030854944</v>
      </c>
      <c r="AQ502" s="5">
        <v>16831329.432284921</v>
      </c>
      <c r="AR502" s="5">
        <v>16799941.034421343</v>
      </c>
      <c r="AS502" s="5">
        <v>16894470.453316484</v>
      </c>
      <c r="AT502" s="5">
        <v>16910119.781716958</v>
      </c>
      <c r="AU502" s="5">
        <v>16803092.960776947</v>
      </c>
      <c r="AV502" s="5">
        <v>16779137.636975825</v>
      </c>
      <c r="AW502" s="5">
        <f>SUM(Target_CC[[#This Row],[Target_Jan]:[Target_Des]])</f>
        <v>200602412.81051996</v>
      </c>
      <c r="AX502" s="5">
        <v>0</v>
      </c>
      <c r="AY502" s="5">
        <v>0</v>
      </c>
      <c r="AZ502" s="5">
        <v>0</v>
      </c>
      <c r="BA502" s="5">
        <v>0</v>
      </c>
      <c r="BB502" s="5">
        <v>0</v>
      </c>
      <c r="BC502" s="5">
        <v>0</v>
      </c>
      <c r="BD502" s="5">
        <v>0</v>
      </c>
      <c r="BE502" s="5">
        <v>0</v>
      </c>
      <c r="BF502" s="5">
        <v>0</v>
      </c>
      <c r="BG502" s="5">
        <v>0</v>
      </c>
      <c r="BH502" s="5">
        <v>0</v>
      </c>
      <c r="BI502" s="5">
        <v>0</v>
      </c>
      <c r="BJ502" s="5">
        <f>SUM(Target_CC[[#This Row],[Target_NGTMA_Jan]:[Target_NGTMA_Des]])</f>
        <v>0</v>
      </c>
      <c r="BK502" s="5">
        <v>34573038</v>
      </c>
      <c r="BL502" s="5">
        <v>34550851</v>
      </c>
      <c r="BM502" s="5">
        <v>34581036</v>
      </c>
      <c r="BN502" s="5">
        <f>Target_CC[[#This Row],[Est_Sust_NP Apr]]+Target_CC[[#This Row],[Est_Sust_POTS Apr]]+Target_CC[[#This Row],[BC_Apr]]</f>
        <v>33011899</v>
      </c>
      <c r="BO502" s="5">
        <f>Target_CC[[#This Row],[Est_Sust_NP Mei]]+Target_CC[[#This Row],[Est_Sust_POTS Mei]]+Target_CC[[#This Row],[BC_Mei]]</f>
        <v>33011899</v>
      </c>
      <c r="BP502" s="5">
        <f>Target_CC[[#This Row],[Est_Sust_NP Jun]]+Target_CC[[#This Row],[Est_Sust_POTS Jun]]+Target_CC[[#This Row],[BC_Jun]]</f>
        <v>33011899</v>
      </c>
      <c r="BQ502" s="5">
        <f>Target_CC[[#This Row],[Est_Sust_NP Jul]]+Target_CC[[#This Row],[Est_Sust_POTS Jul]]+Target_CC[[#This Row],[BC_Jul]]</f>
        <v>33011899</v>
      </c>
      <c r="BR502" s="5">
        <f>Target_CC[[#This Row],[Est_Sust_NP Agu]]+Target_CC[[#This Row],[Est_Sust_POTS Agu]]+Target_CC[[#This Row],[BC_Agu]]</f>
        <v>33011899</v>
      </c>
      <c r="BS502" s="5">
        <f>Target_CC[[#This Row],[Est_Sust_NP Sep]]+Target_CC[[#This Row],[Est_Sust_POTS Sep]]+Target_CC[[#This Row],[BC_Sep]]</f>
        <v>33011899</v>
      </c>
      <c r="BT502" s="5">
        <f>Target_CC[[#This Row],[Est_Sust_NP Okt]]+Target_CC[[#This Row],[Est_Sust_POTS Okt]]+Target_CC[[#This Row],[BC_Okt]]</f>
        <v>33011899</v>
      </c>
      <c r="BU502" s="5">
        <f>Target_CC[[#This Row],[Est_Sust_NP Nov]]+Target_CC[[#This Row],[Est_Sust_POTS Nov]]+Target_CC[[#This Row],[BC_Nov]]</f>
        <v>33011899</v>
      </c>
      <c r="BV502" s="5">
        <f>Target_CC[[#This Row],[Est_Sust_NP Des]]+Target_CC[[#This Row],[Est_Sust_POTS Des]]+Target_CC[[#This Row],[BC_Des]]</f>
        <v>33011899</v>
      </c>
      <c r="BW502" s="5">
        <f>SUM(Target_CC[[#This Row],[Real_Jan]:[Real_Des]])</f>
        <v>400812016</v>
      </c>
      <c r="BX502" s="5">
        <v>29600000</v>
      </c>
      <c r="BY502" s="5">
        <v>29600000</v>
      </c>
      <c r="BZ502" s="5">
        <v>29600000</v>
      </c>
      <c r="CA502" s="5">
        <f>Target_CC[[#This Row],[Est_Sust_NP Mar]]*95%</f>
        <v>28120000</v>
      </c>
      <c r="CB502" s="5">
        <f>Target_CC[[#This Row],[Est_Sust_NP Apr]]</f>
        <v>28120000</v>
      </c>
      <c r="CC502" s="5">
        <f>Target_CC[[#This Row],[Est_Sust_NP Mei]]</f>
        <v>28120000</v>
      </c>
      <c r="CD502" s="5">
        <f>Target_CC[[#This Row],[Est_Sust_NP Jun]]</f>
        <v>28120000</v>
      </c>
      <c r="CE502" s="5">
        <f>Target_CC[[#This Row],[Est_Sust_NP Jul]]</f>
        <v>28120000</v>
      </c>
      <c r="CF502" s="5">
        <f>Target_CC[[#This Row],[Est_Sust_NP Agu]]</f>
        <v>28120000</v>
      </c>
      <c r="CG502" s="5">
        <f>Target_CC[[#This Row],[Est_Sust_NP Sep]]</f>
        <v>28120000</v>
      </c>
      <c r="CH502" s="5">
        <f>Target_CC[[#This Row],[Est_Sust_NP Okt]]</f>
        <v>28120000</v>
      </c>
      <c r="CI502" s="5">
        <f>Target_CC[[#This Row],[Est_Sust_NP Nov]]</f>
        <v>28120000</v>
      </c>
      <c r="CJ502" s="5">
        <f>SUM(Target_CC[[#This Row],[Est_Sust_NP Jan]:[Est_Sust_NP Des]])</f>
        <v>341880000</v>
      </c>
      <c r="CK502" s="5">
        <v>4854471</v>
      </c>
      <c r="CL502" s="5">
        <v>4854560</v>
      </c>
      <c r="CM502" s="5">
        <v>4891899</v>
      </c>
      <c r="CN502" s="5">
        <f>Target_CC[[#This Row],[Est_Sust_POTS Mar]]</f>
        <v>4891899</v>
      </c>
      <c r="CO502" s="5">
        <f>Target_CC[[#This Row],[Est_Sust_POTS Apr]]</f>
        <v>4891899</v>
      </c>
      <c r="CP502" s="5">
        <f>Target_CC[[#This Row],[Est_Sust_POTS Mei]]</f>
        <v>4891899</v>
      </c>
      <c r="CQ502" s="5">
        <f>Target_CC[[#This Row],[Est_Sust_POTS Jun]]</f>
        <v>4891899</v>
      </c>
      <c r="CR502" s="5">
        <f>Target_CC[[#This Row],[Est_Sust_POTS Jul]]</f>
        <v>4891899</v>
      </c>
      <c r="CS502" s="5">
        <f>Target_CC[[#This Row],[Est_Sust_POTS Agu]]</f>
        <v>4891899</v>
      </c>
      <c r="CT502" s="5">
        <f>Target_CC[[#This Row],[Est_Sust_POTS Sep]]</f>
        <v>4891899</v>
      </c>
      <c r="CU502" s="5">
        <f>Target_CC[[#This Row],[Est_Sust_POTS Okt]]</f>
        <v>4891899</v>
      </c>
      <c r="CV502" s="5">
        <f>Target_CC[[#This Row],[Est_Sust_POTS Nov]]</f>
        <v>4891899</v>
      </c>
      <c r="CW502" s="5">
        <f>SUM(Target_CC[[#This Row],[Est_Sust_POTS Jan]:[Est_Sust_POTS Des]])</f>
        <v>58628021</v>
      </c>
      <c r="CX502" s="5"/>
      <c r="CY502" s="5">
        <v>0</v>
      </c>
      <c r="CZ502" s="5">
        <v>0</v>
      </c>
      <c r="DA502" s="5">
        <v>0</v>
      </c>
      <c r="DB502" s="5"/>
      <c r="DC502" s="5"/>
      <c r="DD502" s="5"/>
      <c r="DE502" s="5"/>
      <c r="DF502" s="5"/>
      <c r="DG502" s="5"/>
      <c r="DH502" s="5"/>
      <c r="DI502" s="5"/>
      <c r="DJ502" s="5">
        <f>SUM(Target_CC[[#This Row],[BC_Jan]:[BC_Des]])</f>
        <v>0</v>
      </c>
      <c r="DK502" s="5"/>
      <c r="DL502" s="5"/>
      <c r="DM502" s="5"/>
      <c r="DN502" s="5"/>
      <c r="DO502" s="5"/>
      <c r="DP502" s="5"/>
      <c r="DQ502" s="5"/>
      <c r="DR502" s="5"/>
      <c r="DS502" s="5"/>
      <c r="DT502" s="5"/>
      <c r="DU502" s="5"/>
      <c r="DV502" s="5"/>
      <c r="DW502" s="5"/>
      <c r="DX502" s="5" t="s">
        <v>160</v>
      </c>
    </row>
    <row r="503" spans="2:128" x14ac:dyDescent="0.3">
      <c r="B503">
        <v>5590877</v>
      </c>
      <c r="C503" t="s">
        <v>784</v>
      </c>
      <c r="D503" t="s">
        <v>331</v>
      </c>
      <c r="E503" t="s">
        <v>730</v>
      </c>
      <c r="F503" t="s">
        <v>300</v>
      </c>
      <c r="G503" t="s">
        <v>23</v>
      </c>
      <c r="H503" t="s">
        <v>159</v>
      </c>
      <c r="I503" t="s">
        <v>29</v>
      </c>
      <c r="J503" s="5">
        <v>593349640.50554967</v>
      </c>
      <c r="K503" s="5">
        <v>32328340.207988672</v>
      </c>
      <c r="L503" s="5">
        <v>32892965.149315987</v>
      </c>
      <c r="M503" s="5">
        <v>35166675.1598721</v>
      </c>
      <c r="N503" s="5">
        <v>33044400.352284323</v>
      </c>
      <c r="O503" s="5">
        <v>34719272.92193874</v>
      </c>
      <c r="P503" s="5">
        <v>34256113.886744514</v>
      </c>
      <c r="Q503" s="5">
        <v>35894817.677376993</v>
      </c>
      <c r="R503" s="5">
        <v>36252577.616792254</v>
      </c>
      <c r="S503" s="5">
        <v>35788545.546380848</v>
      </c>
      <c r="T503" s="5">
        <v>36508554.928200677</v>
      </c>
      <c r="U503" s="5">
        <v>36242178.0400462</v>
      </c>
      <c r="V503" s="5">
        <v>34195178.213058665</v>
      </c>
      <c r="W503" s="5">
        <v>417289619.69999993</v>
      </c>
      <c r="X503" s="5">
        <v>7681078.6574689737</v>
      </c>
      <c r="Y503" s="5">
        <v>7815231.1861296361</v>
      </c>
      <c r="Z503" s="5">
        <v>8355455.1915377611</v>
      </c>
      <c r="AA503" s="5">
        <v>7851211.5580889164</v>
      </c>
      <c r="AB503" s="5">
        <v>8249154.2877801154</v>
      </c>
      <c r="AC503" s="5">
        <v>8139109.6347804172</v>
      </c>
      <c r="AD503" s="5">
        <v>8528458.8135863971</v>
      </c>
      <c r="AE503" s="5">
        <v>8613461.0814869553</v>
      </c>
      <c r="AF503" s="5">
        <v>8503208.9989647176</v>
      </c>
      <c r="AG503" s="5">
        <v>8674280.2219317146</v>
      </c>
      <c r="AH503" s="5">
        <v>8610990.1854719762</v>
      </c>
      <c r="AI503" s="5">
        <v>8124631.5731287654</v>
      </c>
      <c r="AJ503" s="5">
        <v>99146271.390356347</v>
      </c>
      <c r="AK503" s="5">
        <v>40009418.865457647</v>
      </c>
      <c r="AL503" s="5">
        <v>40708196.33544562</v>
      </c>
      <c r="AM503" s="5">
        <v>43522130.35140986</v>
      </c>
      <c r="AN503" s="5">
        <v>40895611.910373241</v>
      </c>
      <c r="AO503" s="5">
        <v>42968427.209718853</v>
      </c>
      <c r="AP503" s="5">
        <v>42395223.521524929</v>
      </c>
      <c r="AQ503" s="5">
        <v>44423276.490963392</v>
      </c>
      <c r="AR503" s="5">
        <v>44866038.698279209</v>
      </c>
      <c r="AS503" s="5">
        <v>44291754.545345567</v>
      </c>
      <c r="AT503" s="5">
        <v>45182835.150132388</v>
      </c>
      <c r="AU503" s="5">
        <v>44853168.225518174</v>
      </c>
      <c r="AV503" s="5">
        <v>42319809.786187433</v>
      </c>
      <c r="AW503" s="5">
        <f>SUM(Target_CC[[#This Row],[Target_Jan]:[Target_Des]])</f>
        <v>516435891.09035629</v>
      </c>
      <c r="AX503" s="5">
        <v>9777398.6261947434</v>
      </c>
      <c r="AY503" s="5">
        <v>10174119.323391797</v>
      </c>
      <c r="AZ503" s="5">
        <v>10289034.949330807</v>
      </c>
      <c r="BA503" s="5">
        <v>9974899.4857750032</v>
      </c>
      <c r="BB503" s="5">
        <v>10488359.543305274</v>
      </c>
      <c r="BC503" s="5">
        <v>10423112.784169191</v>
      </c>
      <c r="BD503" s="5">
        <v>10763615.883973477</v>
      </c>
      <c r="BE503" s="5">
        <v>10914935.252995767</v>
      </c>
      <c r="BF503" s="5">
        <v>10745262.120155828</v>
      </c>
      <c r="BG503" s="5">
        <v>10927933.782276139</v>
      </c>
      <c r="BH503" s="5">
        <v>11129392.525234064</v>
      </c>
      <c r="BI503" s="5">
        <v>10851023.298882473</v>
      </c>
      <c r="BJ503" s="5">
        <f>SUM(Target_CC[[#This Row],[Target_NGTMA_Jan]:[Target_NGTMA_Des]])</f>
        <v>126459087.57568455</v>
      </c>
      <c r="BK503" s="5">
        <v>34404901</v>
      </c>
      <c r="BL503" s="5">
        <v>33854712</v>
      </c>
      <c r="BM503" s="5">
        <v>33380118</v>
      </c>
      <c r="BN503" s="5">
        <f>Target_CC[[#This Row],[Est_Sust_NP Apr]]+Target_CC[[#This Row],[Est_Sust_POTS Apr]]+Target_CC[[#This Row],[BC_Apr]]</f>
        <v>33550264</v>
      </c>
      <c r="BO503" s="5">
        <f>Target_CC[[#This Row],[Est_Sust_NP Mei]]+Target_CC[[#This Row],[Est_Sust_POTS Mei]]+Target_CC[[#This Row],[BC_Mei]]</f>
        <v>33550264</v>
      </c>
      <c r="BP503" s="5">
        <f>Target_CC[[#This Row],[Est_Sust_NP Jun]]+Target_CC[[#This Row],[Est_Sust_POTS Jun]]+Target_CC[[#This Row],[BC_Jun]]</f>
        <v>33550264</v>
      </c>
      <c r="BQ503" s="5">
        <f>Target_CC[[#This Row],[Est_Sust_NP Jul]]+Target_CC[[#This Row],[Est_Sust_POTS Jul]]+Target_CC[[#This Row],[BC_Jul]]</f>
        <v>33550264</v>
      </c>
      <c r="BR503" s="5">
        <f>Target_CC[[#This Row],[Est_Sust_NP Agu]]+Target_CC[[#This Row],[Est_Sust_POTS Agu]]+Target_CC[[#This Row],[BC_Agu]]</f>
        <v>33550264</v>
      </c>
      <c r="BS503" s="5">
        <f>Target_CC[[#This Row],[Est_Sust_NP Sep]]+Target_CC[[#This Row],[Est_Sust_POTS Sep]]+Target_CC[[#This Row],[BC_Sep]]</f>
        <v>33550264</v>
      </c>
      <c r="BT503" s="5">
        <f>Target_CC[[#This Row],[Est_Sust_NP Okt]]+Target_CC[[#This Row],[Est_Sust_POTS Okt]]+Target_CC[[#This Row],[BC_Okt]]</f>
        <v>33550264</v>
      </c>
      <c r="BU503" s="5">
        <f>Target_CC[[#This Row],[Est_Sust_NP Nov]]+Target_CC[[#This Row],[Est_Sust_POTS Nov]]+Target_CC[[#This Row],[BC_Nov]]</f>
        <v>33550264</v>
      </c>
      <c r="BV503" s="5">
        <f>Target_CC[[#This Row],[Est_Sust_NP Des]]+Target_CC[[#This Row],[Est_Sust_POTS Des]]+Target_CC[[#This Row],[BC_Des]]</f>
        <v>33550264</v>
      </c>
      <c r="BW503" s="5">
        <f>SUM(Target_CC[[#This Row],[Real_Jan]:[Real_Des]])</f>
        <v>403592107</v>
      </c>
      <c r="BX503" s="5">
        <v>6664000</v>
      </c>
      <c r="BY503" s="5">
        <v>6664000</v>
      </c>
      <c r="BZ503" s="5">
        <v>6664000</v>
      </c>
      <c r="CA503" s="5">
        <f>Target_CC[[#This Row],[Est_Sust_NP Mar]]*95%</f>
        <v>6330800</v>
      </c>
      <c r="CB503" s="5">
        <f>Target_CC[[#This Row],[Est_Sust_NP Apr]]</f>
        <v>6330800</v>
      </c>
      <c r="CC503" s="5">
        <f>Target_CC[[#This Row],[Est_Sust_NP Mei]]</f>
        <v>6330800</v>
      </c>
      <c r="CD503" s="5">
        <f>Target_CC[[#This Row],[Est_Sust_NP Jun]]</f>
        <v>6330800</v>
      </c>
      <c r="CE503" s="5">
        <f>Target_CC[[#This Row],[Est_Sust_NP Jul]]</f>
        <v>6330800</v>
      </c>
      <c r="CF503" s="5">
        <f>Target_CC[[#This Row],[Est_Sust_NP Agu]]</f>
        <v>6330800</v>
      </c>
      <c r="CG503" s="5">
        <f>Target_CC[[#This Row],[Est_Sust_NP Sep]]</f>
        <v>6330800</v>
      </c>
      <c r="CH503" s="5">
        <f>Target_CC[[#This Row],[Est_Sust_NP Okt]]</f>
        <v>6330800</v>
      </c>
      <c r="CI503" s="5">
        <f>Target_CC[[#This Row],[Est_Sust_NP Nov]]</f>
        <v>6330800</v>
      </c>
      <c r="CJ503" s="5">
        <f>SUM(Target_CC[[#This Row],[Est_Sust_NP Jan]:[Est_Sust_NP Des]])</f>
        <v>76969200</v>
      </c>
      <c r="CK503" s="5">
        <v>28106878</v>
      </c>
      <c r="CL503" s="5">
        <v>27695028</v>
      </c>
      <c r="CM503" s="5">
        <v>27219464</v>
      </c>
      <c r="CN503" s="5">
        <f>Target_CC[[#This Row],[Est_Sust_POTS Mar]]</f>
        <v>27219464</v>
      </c>
      <c r="CO503" s="5">
        <f>Target_CC[[#This Row],[Est_Sust_POTS Apr]]</f>
        <v>27219464</v>
      </c>
      <c r="CP503" s="5">
        <f>Target_CC[[#This Row],[Est_Sust_POTS Mei]]</f>
        <v>27219464</v>
      </c>
      <c r="CQ503" s="5">
        <f>Target_CC[[#This Row],[Est_Sust_POTS Jun]]</f>
        <v>27219464</v>
      </c>
      <c r="CR503" s="5">
        <f>Target_CC[[#This Row],[Est_Sust_POTS Jul]]</f>
        <v>27219464</v>
      </c>
      <c r="CS503" s="5">
        <f>Target_CC[[#This Row],[Est_Sust_POTS Agu]]</f>
        <v>27219464</v>
      </c>
      <c r="CT503" s="5">
        <f>Target_CC[[#This Row],[Est_Sust_POTS Sep]]</f>
        <v>27219464</v>
      </c>
      <c r="CU503" s="5">
        <f>Target_CC[[#This Row],[Est_Sust_POTS Okt]]</f>
        <v>27219464</v>
      </c>
      <c r="CV503" s="5">
        <f>Target_CC[[#This Row],[Est_Sust_POTS Nov]]</f>
        <v>27219464</v>
      </c>
      <c r="CW503" s="5">
        <f>SUM(Target_CC[[#This Row],[Est_Sust_POTS Jan]:[Est_Sust_POTS Des]])</f>
        <v>327996546</v>
      </c>
      <c r="CX503" s="5"/>
      <c r="CY503" s="5">
        <v>0</v>
      </c>
      <c r="CZ503" s="5">
        <v>0</v>
      </c>
      <c r="DA503" s="5">
        <v>0</v>
      </c>
      <c r="DB503" s="5"/>
      <c r="DC503" s="5"/>
      <c r="DD503" s="5"/>
      <c r="DE503" s="5"/>
      <c r="DF503" s="5"/>
      <c r="DG503" s="5"/>
      <c r="DH503" s="5"/>
      <c r="DI503" s="5"/>
      <c r="DJ503" s="5">
        <f>SUM(Target_CC[[#This Row],[BC_Jan]:[BC_Des]])</f>
        <v>0</v>
      </c>
      <c r="DK503" s="5"/>
      <c r="DL503" s="5"/>
      <c r="DM503" s="5"/>
      <c r="DN503" s="5"/>
      <c r="DO503" s="5"/>
      <c r="DP503" s="5"/>
      <c r="DQ503" s="5"/>
      <c r="DR503" s="5"/>
      <c r="DS503" s="5"/>
      <c r="DT503" s="5"/>
      <c r="DU503" s="5"/>
      <c r="DV503" s="5"/>
      <c r="DW503" s="5"/>
      <c r="DX503" s="5" t="s">
        <v>155</v>
      </c>
    </row>
    <row r="504" spans="2:128" x14ac:dyDescent="0.3">
      <c r="B504">
        <v>3001003303</v>
      </c>
      <c r="C504" t="s">
        <v>785</v>
      </c>
      <c r="D504" t="s">
        <v>333</v>
      </c>
      <c r="E504" t="s">
        <v>334</v>
      </c>
      <c r="F504" t="s">
        <v>296</v>
      </c>
      <c r="G504" t="s">
        <v>22</v>
      </c>
      <c r="H504" t="s">
        <v>159</v>
      </c>
      <c r="I504" t="s">
        <v>29</v>
      </c>
      <c r="J504" s="5">
        <v>520712861.55228615</v>
      </c>
      <c r="K504" s="5">
        <v>35000000</v>
      </c>
      <c r="L504" s="5">
        <v>35000000</v>
      </c>
      <c r="M504" s="5">
        <v>35000000</v>
      </c>
      <c r="N504" s="5">
        <v>35000000</v>
      </c>
      <c r="O504" s="5">
        <v>35000000</v>
      </c>
      <c r="P504" s="5">
        <v>35000000</v>
      </c>
      <c r="Q504" s="5">
        <v>35000000</v>
      </c>
      <c r="R504" s="5">
        <v>35000000</v>
      </c>
      <c r="S504" s="5">
        <v>35000000</v>
      </c>
      <c r="T504" s="5">
        <v>35000000</v>
      </c>
      <c r="U504" s="5">
        <v>35000000</v>
      </c>
      <c r="V504" s="5">
        <v>35000000</v>
      </c>
      <c r="W504" s="5">
        <v>420000000</v>
      </c>
      <c r="X504" s="5">
        <v>0</v>
      </c>
      <c r="Y504" s="5">
        <v>690859.22431823774</v>
      </c>
      <c r="Z504" s="5">
        <v>683729.23020126333</v>
      </c>
      <c r="AA504" s="5">
        <v>537486.86343142285</v>
      </c>
      <c r="AB504" s="5">
        <v>586231.66372162709</v>
      </c>
      <c r="AC504" s="5">
        <v>571553.53985494352</v>
      </c>
      <c r="AD504" s="5">
        <v>710365.72728492401</v>
      </c>
      <c r="AE504" s="5">
        <v>598269.13892134407</v>
      </c>
      <c r="AF504" s="5">
        <v>715610.41381648171</v>
      </c>
      <c r="AG504" s="5">
        <v>720720.50871695695</v>
      </c>
      <c r="AH504" s="5">
        <v>611960.29877694696</v>
      </c>
      <c r="AI504" s="5">
        <v>623089.45347582689</v>
      </c>
      <c r="AJ504" s="5">
        <v>7049876.062519975</v>
      </c>
      <c r="AK504" s="5">
        <v>35000000</v>
      </c>
      <c r="AL504" s="5">
        <v>35690859.224318236</v>
      </c>
      <c r="AM504" s="5">
        <v>35683729.230201267</v>
      </c>
      <c r="AN504" s="5">
        <v>35537486.863431424</v>
      </c>
      <c r="AO504" s="5">
        <v>35586231.663721628</v>
      </c>
      <c r="AP504" s="5">
        <v>35571553.539854944</v>
      </c>
      <c r="AQ504" s="5">
        <v>35710365.727284923</v>
      </c>
      <c r="AR504" s="5">
        <v>35598269.138921343</v>
      </c>
      <c r="AS504" s="5">
        <v>35715610.413816482</v>
      </c>
      <c r="AT504" s="5">
        <v>35720720.508716956</v>
      </c>
      <c r="AU504" s="5">
        <v>35611960.298776947</v>
      </c>
      <c r="AV504" s="5">
        <v>35623089.453475825</v>
      </c>
      <c r="AW504" s="5">
        <f>SUM(Target_CC[[#This Row],[Target_Jan]:[Target_Des]])</f>
        <v>427049876.06251997</v>
      </c>
      <c r="AX504" s="5">
        <v>0</v>
      </c>
      <c r="AY504" s="5">
        <v>0</v>
      </c>
      <c r="AZ504" s="5">
        <v>0</v>
      </c>
      <c r="BA504" s="5">
        <v>0</v>
      </c>
      <c r="BB504" s="5">
        <v>0</v>
      </c>
      <c r="BC504" s="5">
        <v>0</v>
      </c>
      <c r="BD504" s="5">
        <v>0</v>
      </c>
      <c r="BE504" s="5">
        <v>0</v>
      </c>
      <c r="BF504" s="5">
        <v>0</v>
      </c>
      <c r="BG504" s="5">
        <v>0</v>
      </c>
      <c r="BH504" s="5">
        <v>0</v>
      </c>
      <c r="BI504" s="5">
        <v>0</v>
      </c>
      <c r="BJ504" s="5">
        <f>SUM(Target_CC[[#This Row],[Target_NGTMA_Jan]:[Target_NGTMA_Des]])</f>
        <v>0</v>
      </c>
      <c r="BK504" s="5">
        <v>35000000</v>
      </c>
      <c r="BL504" s="5">
        <v>34997603</v>
      </c>
      <c r="BM504" s="5">
        <v>35000000</v>
      </c>
      <c r="BN504" s="5">
        <f>Target_CC[[#This Row],[Est_Sust_NP Apr]]+Target_CC[[#This Row],[Est_Sust_POTS Apr]]+Target_CC[[#This Row],[BC_Apr]]</f>
        <v>33250000</v>
      </c>
      <c r="BO504" s="5">
        <f>Target_CC[[#This Row],[Est_Sust_NP Mei]]+Target_CC[[#This Row],[Est_Sust_POTS Mei]]+Target_CC[[#This Row],[BC_Mei]]</f>
        <v>33250000</v>
      </c>
      <c r="BP504" s="5">
        <f>Target_CC[[#This Row],[Est_Sust_NP Jun]]+Target_CC[[#This Row],[Est_Sust_POTS Jun]]+Target_CC[[#This Row],[BC_Jun]]</f>
        <v>33250000</v>
      </c>
      <c r="BQ504" s="5">
        <f>Target_CC[[#This Row],[Est_Sust_NP Jul]]+Target_CC[[#This Row],[Est_Sust_POTS Jul]]+Target_CC[[#This Row],[BC_Jul]]</f>
        <v>33250000</v>
      </c>
      <c r="BR504" s="5">
        <f>Target_CC[[#This Row],[Est_Sust_NP Agu]]+Target_CC[[#This Row],[Est_Sust_POTS Agu]]+Target_CC[[#This Row],[BC_Agu]]</f>
        <v>33250000</v>
      </c>
      <c r="BS504" s="5">
        <f>Target_CC[[#This Row],[Est_Sust_NP Sep]]+Target_CC[[#This Row],[Est_Sust_POTS Sep]]+Target_CC[[#This Row],[BC_Sep]]</f>
        <v>33250000</v>
      </c>
      <c r="BT504" s="5">
        <f>Target_CC[[#This Row],[Est_Sust_NP Okt]]+Target_CC[[#This Row],[Est_Sust_POTS Okt]]+Target_CC[[#This Row],[BC_Okt]]</f>
        <v>33250000</v>
      </c>
      <c r="BU504" s="5">
        <f>Target_CC[[#This Row],[Est_Sust_NP Nov]]+Target_CC[[#This Row],[Est_Sust_POTS Nov]]+Target_CC[[#This Row],[BC_Nov]]</f>
        <v>33250000</v>
      </c>
      <c r="BV504" s="5">
        <f>Target_CC[[#This Row],[Est_Sust_NP Des]]+Target_CC[[#This Row],[Est_Sust_POTS Des]]+Target_CC[[#This Row],[BC_Des]]</f>
        <v>33250000</v>
      </c>
      <c r="BW504" s="5">
        <f>SUM(Target_CC[[#This Row],[Real_Jan]:[Real_Des]])</f>
        <v>404247603</v>
      </c>
      <c r="BX504" s="5">
        <v>35000000</v>
      </c>
      <c r="BY504" s="5">
        <v>35000000</v>
      </c>
      <c r="BZ504" s="5">
        <v>35000000</v>
      </c>
      <c r="CA504" s="5">
        <f>Target_CC[[#This Row],[Est_Sust_NP Mar]]*95%</f>
        <v>33250000</v>
      </c>
      <c r="CB504" s="5">
        <f>Target_CC[[#This Row],[Est_Sust_NP Apr]]</f>
        <v>33250000</v>
      </c>
      <c r="CC504" s="5">
        <f>Target_CC[[#This Row],[Est_Sust_NP Mei]]</f>
        <v>33250000</v>
      </c>
      <c r="CD504" s="5">
        <f>Target_CC[[#This Row],[Est_Sust_NP Jun]]</f>
        <v>33250000</v>
      </c>
      <c r="CE504" s="5">
        <f>Target_CC[[#This Row],[Est_Sust_NP Jul]]</f>
        <v>33250000</v>
      </c>
      <c r="CF504" s="5">
        <f>Target_CC[[#This Row],[Est_Sust_NP Agu]]</f>
        <v>33250000</v>
      </c>
      <c r="CG504" s="5">
        <f>Target_CC[[#This Row],[Est_Sust_NP Sep]]</f>
        <v>33250000</v>
      </c>
      <c r="CH504" s="5">
        <f>Target_CC[[#This Row],[Est_Sust_NP Okt]]</f>
        <v>33250000</v>
      </c>
      <c r="CI504" s="5">
        <f>Target_CC[[#This Row],[Est_Sust_NP Nov]]</f>
        <v>33250000</v>
      </c>
      <c r="CJ504" s="5">
        <f>SUM(Target_CC[[#This Row],[Est_Sust_NP Jan]:[Est_Sust_NP Des]])</f>
        <v>404250000</v>
      </c>
      <c r="CK504" s="5">
        <v>0</v>
      </c>
      <c r="CL504" s="5">
        <v>0</v>
      </c>
      <c r="CM504" s="5">
        <v>0</v>
      </c>
      <c r="CN504" s="5">
        <f>Target_CC[[#This Row],[Est_Sust_POTS Mar]]</f>
        <v>0</v>
      </c>
      <c r="CO504" s="5">
        <f>Target_CC[[#This Row],[Est_Sust_POTS Apr]]</f>
        <v>0</v>
      </c>
      <c r="CP504" s="5">
        <f>Target_CC[[#This Row],[Est_Sust_POTS Mei]]</f>
        <v>0</v>
      </c>
      <c r="CQ504" s="5">
        <f>Target_CC[[#This Row],[Est_Sust_POTS Jun]]</f>
        <v>0</v>
      </c>
      <c r="CR504" s="5">
        <f>Target_CC[[#This Row],[Est_Sust_POTS Jul]]</f>
        <v>0</v>
      </c>
      <c r="CS504" s="5">
        <f>Target_CC[[#This Row],[Est_Sust_POTS Agu]]</f>
        <v>0</v>
      </c>
      <c r="CT504" s="5">
        <f>Target_CC[[#This Row],[Est_Sust_POTS Sep]]</f>
        <v>0</v>
      </c>
      <c r="CU504" s="5">
        <f>Target_CC[[#This Row],[Est_Sust_POTS Okt]]</f>
        <v>0</v>
      </c>
      <c r="CV504" s="5">
        <f>Target_CC[[#This Row],[Est_Sust_POTS Nov]]</f>
        <v>0</v>
      </c>
      <c r="CW504" s="5">
        <f>SUM(Target_CC[[#This Row],[Est_Sust_POTS Jan]:[Est_Sust_POTS Des]])</f>
        <v>0</v>
      </c>
      <c r="CX504" s="5"/>
      <c r="CY504" s="5">
        <v>0</v>
      </c>
      <c r="CZ504" s="5">
        <v>0</v>
      </c>
      <c r="DA504" s="5">
        <v>0</v>
      </c>
      <c r="DB504" s="5"/>
      <c r="DC504" s="5"/>
      <c r="DD504" s="5"/>
      <c r="DE504" s="5"/>
      <c r="DF504" s="5"/>
      <c r="DG504" s="5"/>
      <c r="DH504" s="5"/>
      <c r="DI504" s="5"/>
      <c r="DJ504" s="5">
        <f>SUM(Target_CC[[#This Row],[BC_Jan]:[BC_Des]])</f>
        <v>0</v>
      </c>
      <c r="DK504" s="5"/>
      <c r="DL504" s="5"/>
      <c r="DM504" s="5"/>
      <c r="DN504" s="5"/>
      <c r="DO504" s="5"/>
      <c r="DP504" s="5"/>
      <c r="DQ504" s="5"/>
      <c r="DR504" s="5"/>
      <c r="DS504" s="5"/>
      <c r="DT504" s="5"/>
      <c r="DU504" s="5"/>
      <c r="DV504" s="5"/>
      <c r="DW504" s="5"/>
      <c r="DX504" s="5" t="s">
        <v>160</v>
      </c>
    </row>
    <row r="505" spans="2:128" x14ac:dyDescent="0.3">
      <c r="B505">
        <v>559007700</v>
      </c>
      <c r="C505" t="s">
        <v>786</v>
      </c>
      <c r="D505" t="s">
        <v>333</v>
      </c>
      <c r="E505" t="s">
        <v>334</v>
      </c>
      <c r="F505" t="s">
        <v>296</v>
      </c>
      <c r="G505" t="s">
        <v>26</v>
      </c>
      <c r="H505" t="s">
        <v>159</v>
      </c>
      <c r="I505" t="s">
        <v>29</v>
      </c>
      <c r="J505" s="5">
        <v>9757394.7090987097</v>
      </c>
      <c r="K505" s="5">
        <v>35452850.719999999</v>
      </c>
      <c r="L505" s="5">
        <v>35443884.883999996</v>
      </c>
      <c r="M505" s="5">
        <v>35445605.600000001</v>
      </c>
      <c r="N505" s="5">
        <v>35443884.883999996</v>
      </c>
      <c r="O505" s="5">
        <v>35438722.736000001</v>
      </c>
      <c r="P505" s="5">
        <v>35433560.588</v>
      </c>
      <c r="Q505" s="5">
        <v>35442164.167999998</v>
      </c>
      <c r="R505" s="5">
        <v>35449047.032000005</v>
      </c>
      <c r="S505" s="5">
        <v>35447326.316</v>
      </c>
      <c r="T505" s="5">
        <v>35447326.316</v>
      </c>
      <c r="U505" s="5">
        <v>35449047.032000005</v>
      </c>
      <c r="V505" s="5">
        <v>35445605.600000001</v>
      </c>
      <c r="W505" s="5">
        <v>425339025.87599999</v>
      </c>
      <c r="X505" s="5">
        <v>0</v>
      </c>
      <c r="Y505" s="5">
        <v>2763436.897272951</v>
      </c>
      <c r="Z505" s="5">
        <v>2734916.9208050533</v>
      </c>
      <c r="AA505" s="5">
        <v>2149947.4537256914</v>
      </c>
      <c r="AB505" s="5">
        <v>2344926.6548865084</v>
      </c>
      <c r="AC505" s="5">
        <v>2286214.1594197741</v>
      </c>
      <c r="AD505" s="5">
        <v>2841462.909139696</v>
      </c>
      <c r="AE505" s="5">
        <v>2393076.5556853763</v>
      </c>
      <c r="AF505" s="5">
        <v>2862441.6552659268</v>
      </c>
      <c r="AG505" s="5">
        <v>2882882.0348678278</v>
      </c>
      <c r="AH505" s="5">
        <v>2447841.1951077878</v>
      </c>
      <c r="AI505" s="5">
        <v>2492357.8139033075</v>
      </c>
      <c r="AJ505" s="5">
        <v>28199504.2500799</v>
      </c>
      <c r="AK505" s="5">
        <v>35452850.719999999</v>
      </c>
      <c r="AL505" s="5">
        <v>38207321.781272948</v>
      </c>
      <c r="AM505" s="5">
        <v>38180522.520805053</v>
      </c>
      <c r="AN505" s="5">
        <v>37593832.337725684</v>
      </c>
      <c r="AO505" s="5">
        <v>37783649.390886508</v>
      </c>
      <c r="AP505" s="5">
        <v>37719774.747419775</v>
      </c>
      <c r="AQ505" s="5">
        <v>38283627.077139691</v>
      </c>
      <c r="AR505" s="5">
        <v>37842123.587685384</v>
      </c>
      <c r="AS505" s="5">
        <v>38309767.971265927</v>
      </c>
      <c r="AT505" s="5">
        <v>38330208.35086783</v>
      </c>
      <c r="AU505" s="5">
        <v>37896888.227107793</v>
      </c>
      <c r="AV505" s="5">
        <v>37937963.413903311</v>
      </c>
      <c r="AW505" s="5">
        <f>SUM(Target_CC[[#This Row],[Target_Jan]:[Target_Des]])</f>
        <v>453538530.12607986</v>
      </c>
      <c r="AX505" s="5">
        <v>0</v>
      </c>
      <c r="AY505" s="5">
        <v>0</v>
      </c>
      <c r="AZ505" s="5">
        <v>0</v>
      </c>
      <c r="BA505" s="5">
        <v>0</v>
      </c>
      <c r="BB505" s="5">
        <v>0</v>
      </c>
      <c r="BC505" s="5">
        <v>0</v>
      </c>
      <c r="BD505" s="5">
        <v>0</v>
      </c>
      <c r="BE505" s="5">
        <v>0</v>
      </c>
      <c r="BF505" s="5">
        <v>0</v>
      </c>
      <c r="BG505" s="5">
        <v>0</v>
      </c>
      <c r="BH505" s="5">
        <v>0</v>
      </c>
      <c r="BI505" s="5">
        <v>0</v>
      </c>
      <c r="BJ505" s="5">
        <f>SUM(Target_CC[[#This Row],[Target_NGTMA_Jan]:[Target_NGTMA_Des]])</f>
        <v>0</v>
      </c>
      <c r="BK505" s="5">
        <v>35453653</v>
      </c>
      <c r="BL505" s="5">
        <v>31385642</v>
      </c>
      <c r="BM505" s="5">
        <v>37602599</v>
      </c>
      <c r="BN505" s="5">
        <f>Target_CC[[#This Row],[Est_Sust_NP Apr]]+Target_CC[[#This Row],[Est_Sust_POTS Apr]]+Target_CC[[#This Row],[BC_Apr]]</f>
        <v>35744821.5</v>
      </c>
      <c r="BO505" s="5">
        <f>Target_CC[[#This Row],[Est_Sust_NP Mei]]+Target_CC[[#This Row],[Est_Sust_POTS Mei]]+Target_CC[[#This Row],[BC_Mei]]</f>
        <v>35744821.5</v>
      </c>
      <c r="BP505" s="5">
        <f>Target_CC[[#This Row],[Est_Sust_NP Jun]]+Target_CC[[#This Row],[Est_Sust_POTS Jun]]+Target_CC[[#This Row],[BC_Jun]]</f>
        <v>35744821.5</v>
      </c>
      <c r="BQ505" s="5">
        <f>Target_CC[[#This Row],[Est_Sust_NP Jul]]+Target_CC[[#This Row],[Est_Sust_POTS Jul]]+Target_CC[[#This Row],[BC_Jul]]</f>
        <v>35744821.5</v>
      </c>
      <c r="BR505" s="5">
        <f>Target_CC[[#This Row],[Est_Sust_NP Agu]]+Target_CC[[#This Row],[Est_Sust_POTS Agu]]+Target_CC[[#This Row],[BC_Agu]]</f>
        <v>35744821.5</v>
      </c>
      <c r="BS505" s="5">
        <f>Target_CC[[#This Row],[Est_Sust_NP Sep]]+Target_CC[[#This Row],[Est_Sust_POTS Sep]]+Target_CC[[#This Row],[BC_Sep]]</f>
        <v>35744821.5</v>
      </c>
      <c r="BT505" s="5">
        <f>Target_CC[[#This Row],[Est_Sust_NP Okt]]+Target_CC[[#This Row],[Est_Sust_POTS Okt]]+Target_CC[[#This Row],[BC_Okt]]</f>
        <v>35744821.5</v>
      </c>
      <c r="BU505" s="5">
        <f>Target_CC[[#This Row],[Est_Sust_NP Nov]]+Target_CC[[#This Row],[Est_Sust_POTS Nov]]+Target_CC[[#This Row],[BC_Nov]]</f>
        <v>35744821.5</v>
      </c>
      <c r="BV505" s="5">
        <f>Target_CC[[#This Row],[Est_Sust_NP Des]]+Target_CC[[#This Row],[Est_Sust_POTS Des]]+Target_CC[[#This Row],[BC_Des]]</f>
        <v>35744821.5</v>
      </c>
      <c r="BW505" s="5">
        <f>SUM(Target_CC[[#This Row],[Real_Jan]:[Real_Des]])</f>
        <v>426145287.5</v>
      </c>
      <c r="BX505" s="5">
        <v>35020134</v>
      </c>
      <c r="BY505" s="5">
        <v>30903116</v>
      </c>
      <c r="BZ505" s="5">
        <v>37155550</v>
      </c>
      <c r="CA505" s="5">
        <f>Target_CC[[#This Row],[Est_Sust_NP Mar]]*95%</f>
        <v>35297772.5</v>
      </c>
      <c r="CB505" s="5">
        <f>Target_CC[[#This Row],[Est_Sust_NP Apr]]</f>
        <v>35297772.5</v>
      </c>
      <c r="CC505" s="5">
        <f>Target_CC[[#This Row],[Est_Sust_NP Mei]]</f>
        <v>35297772.5</v>
      </c>
      <c r="CD505" s="5">
        <f>Target_CC[[#This Row],[Est_Sust_NP Jun]]</f>
        <v>35297772.5</v>
      </c>
      <c r="CE505" s="5">
        <f>Target_CC[[#This Row],[Est_Sust_NP Jul]]</f>
        <v>35297772.5</v>
      </c>
      <c r="CF505" s="5">
        <f>Target_CC[[#This Row],[Est_Sust_NP Agu]]</f>
        <v>35297772.5</v>
      </c>
      <c r="CG505" s="5">
        <f>Target_CC[[#This Row],[Est_Sust_NP Sep]]</f>
        <v>35297772.5</v>
      </c>
      <c r="CH505" s="5">
        <f>Target_CC[[#This Row],[Est_Sust_NP Okt]]</f>
        <v>35297772.5</v>
      </c>
      <c r="CI505" s="5">
        <f>Target_CC[[#This Row],[Est_Sust_NP Nov]]</f>
        <v>35297772.5</v>
      </c>
      <c r="CJ505" s="5">
        <f>SUM(Target_CC[[#This Row],[Est_Sust_NP Jan]:[Est_Sust_NP Des]])</f>
        <v>420758752.5</v>
      </c>
      <c r="CK505" s="5">
        <v>420230</v>
      </c>
      <c r="CL505" s="5">
        <v>471818</v>
      </c>
      <c r="CM505" s="5">
        <v>447049</v>
      </c>
      <c r="CN505" s="5">
        <f>Target_CC[[#This Row],[Est_Sust_POTS Mar]]</f>
        <v>447049</v>
      </c>
      <c r="CO505" s="5">
        <f>Target_CC[[#This Row],[Est_Sust_POTS Apr]]</f>
        <v>447049</v>
      </c>
      <c r="CP505" s="5">
        <f>Target_CC[[#This Row],[Est_Sust_POTS Mei]]</f>
        <v>447049</v>
      </c>
      <c r="CQ505" s="5">
        <f>Target_CC[[#This Row],[Est_Sust_POTS Jun]]</f>
        <v>447049</v>
      </c>
      <c r="CR505" s="5">
        <f>Target_CC[[#This Row],[Est_Sust_POTS Jul]]</f>
        <v>447049</v>
      </c>
      <c r="CS505" s="5">
        <f>Target_CC[[#This Row],[Est_Sust_POTS Agu]]</f>
        <v>447049</v>
      </c>
      <c r="CT505" s="5">
        <f>Target_CC[[#This Row],[Est_Sust_POTS Sep]]</f>
        <v>447049</v>
      </c>
      <c r="CU505" s="5">
        <f>Target_CC[[#This Row],[Est_Sust_POTS Okt]]</f>
        <v>447049</v>
      </c>
      <c r="CV505" s="5">
        <f>Target_CC[[#This Row],[Est_Sust_POTS Nov]]</f>
        <v>447049</v>
      </c>
      <c r="CW505" s="5">
        <f>SUM(Target_CC[[#This Row],[Est_Sust_POTS Jan]:[Est_Sust_POTS Des]])</f>
        <v>5362538</v>
      </c>
      <c r="CX505" s="5"/>
      <c r="CY505" s="5">
        <v>6385416</v>
      </c>
      <c r="CZ505" s="5">
        <v>0</v>
      </c>
      <c r="DA505" s="5">
        <v>0</v>
      </c>
      <c r="DB505" s="5"/>
      <c r="DC505" s="5"/>
      <c r="DD505" s="5"/>
      <c r="DE505" s="5"/>
      <c r="DF505" s="5"/>
      <c r="DG505" s="5"/>
      <c r="DH505" s="5"/>
      <c r="DI505" s="5"/>
      <c r="DJ505" s="5">
        <f>SUM(Target_CC[[#This Row],[BC_Jan]:[BC_Des]])</f>
        <v>6385416</v>
      </c>
      <c r="DK505" s="5"/>
      <c r="DL505" s="5"/>
      <c r="DM505" s="5"/>
      <c r="DN505" s="5"/>
      <c r="DO505" s="5"/>
      <c r="DP505" s="5"/>
      <c r="DQ505" s="5"/>
      <c r="DR505" s="5"/>
      <c r="DS505" s="5"/>
      <c r="DT505" s="5"/>
      <c r="DU505" s="5"/>
      <c r="DV505" s="5"/>
      <c r="DW505" s="5"/>
      <c r="DX505" s="5" t="s">
        <v>160</v>
      </c>
    </row>
    <row r="506" spans="2:128" x14ac:dyDescent="0.3">
      <c r="B506">
        <v>4701284</v>
      </c>
      <c r="C506" t="s">
        <v>787</v>
      </c>
      <c r="D506" t="s">
        <v>331</v>
      </c>
      <c r="E506" t="s">
        <v>351</v>
      </c>
      <c r="F506" t="s">
        <v>300</v>
      </c>
      <c r="G506" t="s">
        <v>21</v>
      </c>
      <c r="H506" t="s">
        <v>159</v>
      </c>
      <c r="I506" t="s">
        <v>29</v>
      </c>
      <c r="J506" s="5">
        <v>291233631.81319427</v>
      </c>
      <c r="K506" s="5">
        <v>16917728.782624204</v>
      </c>
      <c r="L506" s="5">
        <v>17213202.399884649</v>
      </c>
      <c r="M506" s="5">
        <v>18403056.535341334</v>
      </c>
      <c r="N506" s="5">
        <v>17292449.886006031</v>
      </c>
      <c r="O506" s="5">
        <v>18168926.676851869</v>
      </c>
      <c r="P506" s="5">
        <v>17926551.136065472</v>
      </c>
      <c r="Q506" s="5">
        <v>18784100.459866755</v>
      </c>
      <c r="R506" s="5">
        <v>18971319.648522153</v>
      </c>
      <c r="S506" s="5">
        <v>18728487.240079489</v>
      </c>
      <c r="T506" s="5">
        <v>19105275.017126046</v>
      </c>
      <c r="U506" s="5">
        <v>18965877.450818472</v>
      </c>
      <c r="V506" s="5">
        <v>17894662.916813534</v>
      </c>
      <c r="W506" s="5">
        <v>218371638.15000001</v>
      </c>
      <c r="X506" s="5">
        <v>2379845.9013027651</v>
      </c>
      <c r="Y506" s="5">
        <v>2421410.6814228119</v>
      </c>
      <c r="Z506" s="5">
        <v>2588789.501818791</v>
      </c>
      <c r="AA506" s="5">
        <v>2432558.561109134</v>
      </c>
      <c r="AB506" s="5">
        <v>2555854.0533754374</v>
      </c>
      <c r="AC506" s="5">
        <v>2521758.670671999</v>
      </c>
      <c r="AD506" s="5">
        <v>2642391.6037114239</v>
      </c>
      <c r="AE506" s="5">
        <v>2668728.0478341356</v>
      </c>
      <c r="AF506" s="5">
        <v>2634568.3967745146</v>
      </c>
      <c r="AG506" s="5">
        <v>2687571.7791071478</v>
      </c>
      <c r="AH506" s="5">
        <v>2667962.484556369</v>
      </c>
      <c r="AI506" s="5">
        <v>2517272.9002200863</v>
      </c>
      <c r="AJ506" s="5">
        <v>30718712.581904616</v>
      </c>
      <c r="AK506" s="5">
        <v>19297574.68392697</v>
      </c>
      <c r="AL506" s="5">
        <v>19634613.08130746</v>
      </c>
      <c r="AM506" s="5">
        <v>20991846.037160125</v>
      </c>
      <c r="AN506" s="5">
        <v>19725008.447115164</v>
      </c>
      <c r="AO506" s="5">
        <v>20724780.730227306</v>
      </c>
      <c r="AP506" s="5">
        <v>20448309.806737471</v>
      </c>
      <c r="AQ506" s="5">
        <v>21426492.063578177</v>
      </c>
      <c r="AR506" s="5">
        <v>21640047.696356289</v>
      </c>
      <c r="AS506" s="5">
        <v>21363055.636854004</v>
      </c>
      <c r="AT506" s="5">
        <v>21792846.796233192</v>
      </c>
      <c r="AU506" s="5">
        <v>21633839.935374841</v>
      </c>
      <c r="AV506" s="5">
        <v>20411935.817033619</v>
      </c>
      <c r="AW506" s="5">
        <f>SUM(Target_CC[[#This Row],[Target_Jan]:[Target_Des]])</f>
        <v>249090350.73190466</v>
      </c>
      <c r="AX506" s="5">
        <v>9777398.6261947434</v>
      </c>
      <c r="AY506" s="5">
        <v>10174119.323391797</v>
      </c>
      <c r="AZ506" s="5">
        <v>10289034.949330807</v>
      </c>
      <c r="BA506" s="5">
        <v>9974899.4857750032</v>
      </c>
      <c r="BB506" s="5">
        <v>10488359.543305274</v>
      </c>
      <c r="BC506" s="5">
        <v>10423112.784169191</v>
      </c>
      <c r="BD506" s="5">
        <v>10763615.883973477</v>
      </c>
      <c r="BE506" s="5">
        <v>10914935.252995767</v>
      </c>
      <c r="BF506" s="5">
        <v>10745262.120155828</v>
      </c>
      <c r="BG506" s="5">
        <v>10927933.782276139</v>
      </c>
      <c r="BH506" s="5">
        <v>11129392.525234064</v>
      </c>
      <c r="BI506" s="5">
        <v>10851023.298882473</v>
      </c>
      <c r="BJ506" s="5">
        <f>SUM(Target_CC[[#This Row],[Target_NGTMA_Jan]:[Target_NGTMA_Des]])</f>
        <v>126459087.57568455</v>
      </c>
      <c r="BK506" s="5">
        <v>36653294</v>
      </c>
      <c r="BL506" s="5">
        <v>36116410</v>
      </c>
      <c r="BM506" s="5">
        <v>20007571</v>
      </c>
      <c r="BN506" s="5">
        <f>Target_CC[[#This Row],[Est_Sust_NP Apr]]+Target_CC[[#This Row],[Est_Sust_POTS Apr]]+Target_CC[[#This Row],[BC_Apr]]</f>
        <v>18438276</v>
      </c>
      <c r="BO506" s="5">
        <f>Target_CC[[#This Row],[Est_Sust_NP Mei]]+Target_CC[[#This Row],[Est_Sust_POTS Mei]]+Target_CC[[#This Row],[BC_Mei]]</f>
        <v>18438276</v>
      </c>
      <c r="BP506" s="5">
        <f>Target_CC[[#This Row],[Est_Sust_NP Jun]]+Target_CC[[#This Row],[Est_Sust_POTS Jun]]+Target_CC[[#This Row],[BC_Jun]]</f>
        <v>18438276</v>
      </c>
      <c r="BQ506" s="5">
        <f>Target_CC[[#This Row],[Est_Sust_NP Jul]]+Target_CC[[#This Row],[Est_Sust_POTS Jul]]+Target_CC[[#This Row],[BC_Jul]]</f>
        <v>18438276</v>
      </c>
      <c r="BR506" s="5">
        <f>Target_CC[[#This Row],[Est_Sust_NP Agu]]+Target_CC[[#This Row],[Est_Sust_POTS Agu]]+Target_CC[[#This Row],[BC_Agu]]</f>
        <v>18438276</v>
      </c>
      <c r="BS506" s="5">
        <f>Target_CC[[#This Row],[Est_Sust_NP Sep]]+Target_CC[[#This Row],[Est_Sust_POTS Sep]]+Target_CC[[#This Row],[BC_Sep]]</f>
        <v>18438276</v>
      </c>
      <c r="BT506" s="5">
        <f>Target_CC[[#This Row],[Est_Sust_NP Okt]]+Target_CC[[#This Row],[Est_Sust_POTS Okt]]+Target_CC[[#This Row],[BC_Okt]]</f>
        <v>18438276</v>
      </c>
      <c r="BU506" s="5">
        <f>Target_CC[[#This Row],[Est_Sust_NP Nov]]+Target_CC[[#This Row],[Est_Sust_POTS Nov]]+Target_CC[[#This Row],[BC_Nov]]</f>
        <v>18438276</v>
      </c>
      <c r="BV506" s="5">
        <f>Target_CC[[#This Row],[Est_Sust_NP Des]]+Target_CC[[#This Row],[Est_Sust_POTS Des]]+Target_CC[[#This Row],[BC_Des]]</f>
        <v>18438276</v>
      </c>
      <c r="BW506" s="5">
        <f>SUM(Target_CC[[#This Row],[Real_Jan]:[Real_Des]])</f>
        <v>258721759</v>
      </c>
      <c r="BX506" s="5">
        <v>32320000</v>
      </c>
      <c r="BY506" s="5">
        <v>32320000</v>
      </c>
      <c r="BZ506" s="5">
        <v>16160000</v>
      </c>
      <c r="CA506" s="5">
        <f>Target_CC[[#This Row],[Est_Sust_NP Mar]]*95%</f>
        <v>15352000</v>
      </c>
      <c r="CB506" s="5">
        <f>Target_CC[[#This Row],[Est_Sust_NP Apr]]</f>
        <v>15352000</v>
      </c>
      <c r="CC506" s="5">
        <f>Target_CC[[#This Row],[Est_Sust_NP Mei]]</f>
        <v>15352000</v>
      </c>
      <c r="CD506" s="5">
        <f>Target_CC[[#This Row],[Est_Sust_NP Jun]]</f>
        <v>15352000</v>
      </c>
      <c r="CE506" s="5">
        <f>Target_CC[[#This Row],[Est_Sust_NP Jul]]</f>
        <v>15352000</v>
      </c>
      <c r="CF506" s="5">
        <f>Target_CC[[#This Row],[Est_Sust_NP Agu]]</f>
        <v>15352000</v>
      </c>
      <c r="CG506" s="5">
        <f>Target_CC[[#This Row],[Est_Sust_NP Sep]]</f>
        <v>15352000</v>
      </c>
      <c r="CH506" s="5">
        <f>Target_CC[[#This Row],[Est_Sust_NP Okt]]</f>
        <v>15352000</v>
      </c>
      <c r="CI506" s="5">
        <f>Target_CC[[#This Row],[Est_Sust_NP Nov]]</f>
        <v>15352000</v>
      </c>
      <c r="CJ506" s="5">
        <f>SUM(Target_CC[[#This Row],[Est_Sust_NP Jan]:[Est_Sust_NP Des]])</f>
        <v>218968000</v>
      </c>
      <c r="CK506" s="5">
        <v>3449830</v>
      </c>
      <c r="CL506" s="5">
        <v>3086527</v>
      </c>
      <c r="CM506" s="5">
        <v>3086276</v>
      </c>
      <c r="CN506" s="5">
        <f>Target_CC[[#This Row],[Est_Sust_POTS Mar]]</f>
        <v>3086276</v>
      </c>
      <c r="CO506" s="5">
        <f>Target_CC[[#This Row],[Est_Sust_POTS Apr]]</f>
        <v>3086276</v>
      </c>
      <c r="CP506" s="5">
        <f>Target_CC[[#This Row],[Est_Sust_POTS Mei]]</f>
        <v>3086276</v>
      </c>
      <c r="CQ506" s="5">
        <f>Target_CC[[#This Row],[Est_Sust_POTS Jun]]</f>
        <v>3086276</v>
      </c>
      <c r="CR506" s="5">
        <f>Target_CC[[#This Row],[Est_Sust_POTS Jul]]</f>
        <v>3086276</v>
      </c>
      <c r="CS506" s="5">
        <f>Target_CC[[#This Row],[Est_Sust_POTS Agu]]</f>
        <v>3086276</v>
      </c>
      <c r="CT506" s="5">
        <f>Target_CC[[#This Row],[Est_Sust_POTS Sep]]</f>
        <v>3086276</v>
      </c>
      <c r="CU506" s="5">
        <f>Target_CC[[#This Row],[Est_Sust_POTS Okt]]</f>
        <v>3086276</v>
      </c>
      <c r="CV506" s="5">
        <f>Target_CC[[#This Row],[Est_Sust_POTS Nov]]</f>
        <v>3086276</v>
      </c>
      <c r="CW506" s="5">
        <f>SUM(Target_CC[[#This Row],[Est_Sust_POTS Jan]:[Est_Sust_POTS Des]])</f>
        <v>37399117</v>
      </c>
      <c r="CX506" s="5"/>
      <c r="CY506" s="5">
        <v>0</v>
      </c>
      <c r="CZ506" s="5">
        <v>0</v>
      </c>
      <c r="DA506" s="5">
        <v>0</v>
      </c>
      <c r="DB506" s="5"/>
      <c r="DC506" s="5"/>
      <c r="DD506" s="5"/>
      <c r="DE506" s="5"/>
      <c r="DF506" s="5"/>
      <c r="DG506" s="5"/>
      <c r="DH506" s="5"/>
      <c r="DI506" s="5"/>
      <c r="DJ506" s="5">
        <f>SUM(Target_CC[[#This Row],[BC_Jan]:[BC_Des]])</f>
        <v>0</v>
      </c>
      <c r="DK506" s="5"/>
      <c r="DL506" s="5"/>
      <c r="DM506" s="5"/>
      <c r="DN506" s="5"/>
      <c r="DO506" s="5"/>
      <c r="DP506" s="5"/>
      <c r="DQ506" s="5"/>
      <c r="DR506" s="5"/>
      <c r="DS506" s="5"/>
      <c r="DT506" s="5"/>
      <c r="DU506" s="5"/>
      <c r="DV506" s="5"/>
      <c r="DW506" s="5"/>
      <c r="DX506" s="5" t="s">
        <v>160</v>
      </c>
    </row>
    <row r="507" spans="2:128" x14ac:dyDescent="0.3">
      <c r="B507">
        <v>3001003836</v>
      </c>
      <c r="C507" t="s">
        <v>788</v>
      </c>
      <c r="D507" t="s">
        <v>331</v>
      </c>
      <c r="E507" t="s">
        <v>326</v>
      </c>
      <c r="F507" t="s">
        <v>300</v>
      </c>
      <c r="G507" t="s">
        <v>21</v>
      </c>
      <c r="H507" t="s">
        <v>159</v>
      </c>
      <c r="I507" t="s">
        <v>29</v>
      </c>
      <c r="J507" s="5">
        <v>438713445.88934761</v>
      </c>
      <c r="K507" s="5">
        <v>33929720.123359397</v>
      </c>
      <c r="L507" s="5">
        <v>34522313.684013955</v>
      </c>
      <c r="M507" s="5">
        <v>36908651.609299272</v>
      </c>
      <c r="N507" s="5">
        <v>34681250.209071629</v>
      </c>
      <c r="O507" s="5">
        <v>36439087.362635836</v>
      </c>
      <c r="P507" s="5">
        <v>35952985.80791197</v>
      </c>
      <c r="Q507" s="5">
        <v>37672862.566926919</v>
      </c>
      <c r="R507" s="5">
        <v>38048344.096062467</v>
      </c>
      <c r="S507" s="5">
        <v>37561326.260441214</v>
      </c>
      <c r="T507" s="5">
        <v>38317001.208618827</v>
      </c>
      <c r="U507" s="5">
        <v>38037429.37770313</v>
      </c>
      <c r="V507" s="5">
        <v>35889031.693955384</v>
      </c>
      <c r="W507" s="5">
        <v>437960003.99999994</v>
      </c>
      <c r="X507" s="5">
        <v>4383432.6282461267</v>
      </c>
      <c r="Y507" s="5">
        <v>4459990.7000373937</v>
      </c>
      <c r="Z507" s="5">
        <v>4768285.3598720692</v>
      </c>
      <c r="AA507" s="5">
        <v>4480523.9536930351</v>
      </c>
      <c r="AB507" s="5">
        <v>4707621.6340175997</v>
      </c>
      <c r="AC507" s="5">
        <v>4644821.4279483845</v>
      </c>
      <c r="AD507" s="5">
        <v>4867014.9466281356</v>
      </c>
      <c r="AE507" s="5">
        <v>4915523.9817788061</v>
      </c>
      <c r="AF507" s="5">
        <v>4852605.3999738768</v>
      </c>
      <c r="AG507" s="5">
        <v>4950232.2065654648</v>
      </c>
      <c r="AH507" s="5">
        <v>4914113.8925587805</v>
      </c>
      <c r="AI507" s="5">
        <v>4636559.0977903809</v>
      </c>
      <c r="AJ507" s="5">
        <v>56580725.229110055</v>
      </c>
      <c r="AK507" s="5">
        <v>38313152.751605526</v>
      </c>
      <c r="AL507" s="5">
        <v>38982304.384051353</v>
      </c>
      <c r="AM507" s="5">
        <v>41676936.969171345</v>
      </c>
      <c r="AN507" s="5">
        <v>39161774.162764661</v>
      </c>
      <c r="AO507" s="5">
        <v>41146708.996653438</v>
      </c>
      <c r="AP507" s="5">
        <v>40597807.235860355</v>
      </c>
      <c r="AQ507" s="5">
        <v>42539877.513555057</v>
      </c>
      <c r="AR507" s="5">
        <v>42963868.077841274</v>
      </c>
      <c r="AS507" s="5">
        <v>42413931.660415091</v>
      </c>
      <c r="AT507" s="5">
        <v>43267233.415184289</v>
      </c>
      <c r="AU507" s="5">
        <v>42951543.270261914</v>
      </c>
      <c r="AV507" s="5">
        <v>40525590.791745767</v>
      </c>
      <c r="AW507" s="5">
        <f>SUM(Target_CC[[#This Row],[Target_Jan]:[Target_Des]])</f>
        <v>494540729.22911012</v>
      </c>
      <c r="AX507" s="5">
        <v>9883164.465660451</v>
      </c>
      <c r="AY507" s="5">
        <v>10284176.641519329</v>
      </c>
      <c r="AZ507" s="5">
        <v>10400335.353488667</v>
      </c>
      <c r="BA507" s="5">
        <v>10082801.767152034</v>
      </c>
      <c r="BB507" s="5">
        <v>10601816.117402999</v>
      </c>
      <c r="BC507" s="5">
        <v>10535863.559258789</v>
      </c>
      <c r="BD507" s="5">
        <v>10880050.010593304</v>
      </c>
      <c r="BE507" s="5">
        <v>11033006.258779872</v>
      </c>
      <c r="BF507" s="5">
        <v>10861497.707132163</v>
      </c>
      <c r="BG507" s="5">
        <v>11046145.398095053</v>
      </c>
      <c r="BH507" s="5">
        <v>11249783.396894053</v>
      </c>
      <c r="BI507" s="5">
        <v>10968402.944752034</v>
      </c>
      <c r="BJ507" s="5">
        <f>SUM(Target_CC[[#This Row],[Target_NGTMA_Jan]:[Target_NGTMA_Des]])</f>
        <v>127827043.62072875</v>
      </c>
      <c r="BK507" s="5">
        <v>36496667</v>
      </c>
      <c r="BL507" s="5">
        <v>36496667</v>
      </c>
      <c r="BM507" s="5">
        <v>36496667</v>
      </c>
      <c r="BN507" s="5">
        <f>Target_CC[[#This Row],[Est_Sust_NP Apr]]+Target_CC[[#This Row],[Est_Sust_POTS Apr]]+Target_CC[[#This Row],[BC_Apr]]</f>
        <v>34691783.649999999</v>
      </c>
      <c r="BO507" s="5">
        <f>Target_CC[[#This Row],[Est_Sust_NP Mei]]+Target_CC[[#This Row],[Est_Sust_POTS Mei]]+Target_CC[[#This Row],[BC_Mei]]</f>
        <v>34691783.649999999</v>
      </c>
      <c r="BP507" s="5">
        <f>Target_CC[[#This Row],[Est_Sust_NP Jun]]+Target_CC[[#This Row],[Est_Sust_POTS Jun]]+Target_CC[[#This Row],[BC_Jun]]</f>
        <v>34691783.649999999</v>
      </c>
      <c r="BQ507" s="5">
        <f>Target_CC[[#This Row],[Est_Sust_NP Jul]]+Target_CC[[#This Row],[Est_Sust_POTS Jul]]+Target_CC[[#This Row],[BC_Jul]]</f>
        <v>34691783.649999999</v>
      </c>
      <c r="BR507" s="5">
        <f>Target_CC[[#This Row],[Est_Sust_NP Agu]]+Target_CC[[#This Row],[Est_Sust_POTS Agu]]+Target_CC[[#This Row],[BC_Agu]]</f>
        <v>34691783.649999999</v>
      </c>
      <c r="BS507" s="5">
        <f>Target_CC[[#This Row],[Est_Sust_NP Sep]]+Target_CC[[#This Row],[Est_Sust_POTS Sep]]+Target_CC[[#This Row],[BC_Sep]]</f>
        <v>34691783.649999999</v>
      </c>
      <c r="BT507" s="5">
        <f>Target_CC[[#This Row],[Est_Sust_NP Okt]]+Target_CC[[#This Row],[Est_Sust_POTS Okt]]+Target_CC[[#This Row],[BC_Okt]]</f>
        <v>34691783.649999999</v>
      </c>
      <c r="BU507" s="5">
        <f>Target_CC[[#This Row],[Est_Sust_NP Nov]]+Target_CC[[#This Row],[Est_Sust_POTS Nov]]+Target_CC[[#This Row],[BC_Nov]]</f>
        <v>34691783.649999999</v>
      </c>
      <c r="BV507" s="5">
        <f>Target_CC[[#This Row],[Est_Sust_NP Des]]+Target_CC[[#This Row],[Est_Sust_POTS Des]]+Target_CC[[#This Row],[BC_Des]]</f>
        <v>34691783.649999999</v>
      </c>
      <c r="BW507" s="5">
        <f>SUM(Target_CC[[#This Row],[Real_Jan]:[Real_Des]])</f>
        <v>421716053.8499999</v>
      </c>
      <c r="BX507" s="5">
        <v>36097667</v>
      </c>
      <c r="BY507" s="5">
        <v>36097667</v>
      </c>
      <c r="BZ507" s="5">
        <v>36097667</v>
      </c>
      <c r="CA507" s="5">
        <f>Target_CC[[#This Row],[Est_Sust_NP Mar]]*95%</f>
        <v>34292783.649999999</v>
      </c>
      <c r="CB507" s="5">
        <f>Target_CC[[#This Row],[Est_Sust_NP Apr]]</f>
        <v>34292783.649999999</v>
      </c>
      <c r="CC507" s="5">
        <f>Target_CC[[#This Row],[Est_Sust_NP Mei]]</f>
        <v>34292783.649999999</v>
      </c>
      <c r="CD507" s="5">
        <f>Target_CC[[#This Row],[Est_Sust_NP Jun]]</f>
        <v>34292783.649999999</v>
      </c>
      <c r="CE507" s="5">
        <f>Target_CC[[#This Row],[Est_Sust_NP Jul]]</f>
        <v>34292783.649999999</v>
      </c>
      <c r="CF507" s="5">
        <f>Target_CC[[#This Row],[Est_Sust_NP Agu]]</f>
        <v>34292783.649999999</v>
      </c>
      <c r="CG507" s="5">
        <f>Target_CC[[#This Row],[Est_Sust_NP Sep]]</f>
        <v>34292783.649999999</v>
      </c>
      <c r="CH507" s="5">
        <f>Target_CC[[#This Row],[Est_Sust_NP Okt]]</f>
        <v>34292783.649999999</v>
      </c>
      <c r="CI507" s="5">
        <f>Target_CC[[#This Row],[Est_Sust_NP Nov]]</f>
        <v>34292783.649999999</v>
      </c>
      <c r="CJ507" s="5">
        <f>SUM(Target_CC[[#This Row],[Est_Sust_NP Jan]:[Est_Sust_NP Des]])</f>
        <v>416928053.8499999</v>
      </c>
      <c r="CK507" s="5">
        <v>399000</v>
      </c>
      <c r="CL507" s="5">
        <v>399000</v>
      </c>
      <c r="CM507" s="5">
        <v>399000</v>
      </c>
      <c r="CN507" s="5">
        <f>Target_CC[[#This Row],[Est_Sust_POTS Mar]]</f>
        <v>399000</v>
      </c>
      <c r="CO507" s="5">
        <f>Target_CC[[#This Row],[Est_Sust_POTS Apr]]</f>
        <v>399000</v>
      </c>
      <c r="CP507" s="5">
        <f>Target_CC[[#This Row],[Est_Sust_POTS Mei]]</f>
        <v>399000</v>
      </c>
      <c r="CQ507" s="5">
        <f>Target_CC[[#This Row],[Est_Sust_POTS Jun]]</f>
        <v>399000</v>
      </c>
      <c r="CR507" s="5">
        <f>Target_CC[[#This Row],[Est_Sust_POTS Jul]]</f>
        <v>399000</v>
      </c>
      <c r="CS507" s="5">
        <f>Target_CC[[#This Row],[Est_Sust_POTS Agu]]</f>
        <v>399000</v>
      </c>
      <c r="CT507" s="5">
        <f>Target_CC[[#This Row],[Est_Sust_POTS Sep]]</f>
        <v>399000</v>
      </c>
      <c r="CU507" s="5">
        <f>Target_CC[[#This Row],[Est_Sust_POTS Okt]]</f>
        <v>399000</v>
      </c>
      <c r="CV507" s="5">
        <f>Target_CC[[#This Row],[Est_Sust_POTS Nov]]</f>
        <v>399000</v>
      </c>
      <c r="CW507" s="5">
        <f>SUM(Target_CC[[#This Row],[Est_Sust_POTS Jan]:[Est_Sust_POTS Des]])</f>
        <v>4788000</v>
      </c>
      <c r="CX507" s="5"/>
      <c r="CY507" s="5">
        <v>0</v>
      </c>
      <c r="CZ507" s="5">
        <v>0</v>
      </c>
      <c r="DA507" s="5">
        <v>0</v>
      </c>
      <c r="DB507" s="5"/>
      <c r="DC507" s="5"/>
      <c r="DD507" s="5"/>
      <c r="DE507" s="5"/>
      <c r="DF507" s="5"/>
      <c r="DG507" s="5"/>
      <c r="DH507" s="5"/>
      <c r="DI507" s="5"/>
      <c r="DJ507" s="5">
        <f>SUM(Target_CC[[#This Row],[BC_Jan]:[BC_Des]])</f>
        <v>0</v>
      </c>
      <c r="DK507" s="5"/>
      <c r="DL507" s="5"/>
      <c r="DM507" s="5"/>
      <c r="DN507" s="5"/>
      <c r="DO507" s="5"/>
      <c r="DP507" s="5"/>
      <c r="DQ507" s="5"/>
      <c r="DR507" s="5"/>
      <c r="DS507" s="5"/>
      <c r="DT507" s="5"/>
      <c r="DU507" s="5"/>
      <c r="DV507" s="5"/>
      <c r="DW507" s="5"/>
      <c r="DX507" s="5" t="s">
        <v>160</v>
      </c>
    </row>
    <row r="508" spans="2:128" x14ac:dyDescent="0.3">
      <c r="B508">
        <v>4724669</v>
      </c>
      <c r="C508" t="s">
        <v>789</v>
      </c>
      <c r="D508" t="s">
        <v>331</v>
      </c>
      <c r="E508" t="s">
        <v>326</v>
      </c>
      <c r="F508" t="s">
        <v>300</v>
      </c>
      <c r="G508" t="s">
        <v>21</v>
      </c>
      <c r="H508" t="s">
        <v>159</v>
      </c>
      <c r="I508" t="s">
        <v>29</v>
      </c>
      <c r="J508" s="5">
        <v>459017841.57758337</v>
      </c>
      <c r="K508" s="5">
        <v>34696603.731818363</v>
      </c>
      <c r="L508" s="5">
        <v>35302591.163288601</v>
      </c>
      <c r="M508" s="5">
        <v>37742865.384909153</v>
      </c>
      <c r="N508" s="5">
        <v>35465119.990770489</v>
      </c>
      <c r="O508" s="5">
        <v>37262687.990758047</v>
      </c>
      <c r="P508" s="5">
        <v>36765599.510323957</v>
      </c>
      <c r="Q508" s="5">
        <v>38524349.13036643</v>
      </c>
      <c r="R508" s="5">
        <v>38908317.338110767</v>
      </c>
      <c r="S508" s="5">
        <v>38410291.866888419</v>
      </c>
      <c r="T508" s="5">
        <v>39183046.670985073</v>
      </c>
      <c r="U508" s="5">
        <v>38897155.923976444</v>
      </c>
      <c r="V508" s="5">
        <v>36700199.897804208</v>
      </c>
      <c r="W508" s="5">
        <v>447858828.59999985</v>
      </c>
      <c r="X508" s="5">
        <v>4086391.3762185434</v>
      </c>
      <c r="Y508" s="5">
        <v>4157761.5262538879</v>
      </c>
      <c r="Z508" s="5">
        <v>4445164.7433501473</v>
      </c>
      <c r="AA508" s="5">
        <v>4176903.3536253041</v>
      </c>
      <c r="AB508" s="5">
        <v>4388611.8663688544</v>
      </c>
      <c r="AC508" s="5">
        <v>4330067.2867505141</v>
      </c>
      <c r="AD508" s="5">
        <v>4537203.9660583651</v>
      </c>
      <c r="AE508" s="5">
        <v>4582425.809239218</v>
      </c>
      <c r="AF508" s="5">
        <v>4523770.8755612615</v>
      </c>
      <c r="AG508" s="5">
        <v>4614782.0474845869</v>
      </c>
      <c r="AH508" s="5">
        <v>4581111.2740525063</v>
      </c>
      <c r="AI508" s="5">
        <v>4322364.8495127251</v>
      </c>
      <c r="AJ508" s="5">
        <v>52746558.974475913</v>
      </c>
      <c r="AK508" s="5">
        <v>38782995.108036906</v>
      </c>
      <c r="AL508" s="5">
        <v>39460352.689542487</v>
      </c>
      <c r="AM508" s="5">
        <v>42188030.128259301</v>
      </c>
      <c r="AN508" s="5">
        <v>39642023.344395794</v>
      </c>
      <c r="AO508" s="5">
        <v>41651299.857126899</v>
      </c>
      <c r="AP508" s="5">
        <v>41095666.797074467</v>
      </c>
      <c r="AQ508" s="5">
        <v>43061553.096424796</v>
      </c>
      <c r="AR508" s="5">
        <v>43490743.147349983</v>
      </c>
      <c r="AS508" s="5">
        <v>42934062.742449678</v>
      </c>
      <c r="AT508" s="5">
        <v>43797828.718469657</v>
      </c>
      <c r="AU508" s="5">
        <v>43478267.198028952</v>
      </c>
      <c r="AV508" s="5">
        <v>41022564.747316934</v>
      </c>
      <c r="AW508" s="5">
        <f>SUM(Target_CC[[#This Row],[Target_Jan]:[Target_Des]])</f>
        <v>500605387.57447588</v>
      </c>
      <c r="AX508" s="5">
        <v>9883164.465660451</v>
      </c>
      <c r="AY508" s="5">
        <v>10284176.641519329</v>
      </c>
      <c r="AZ508" s="5">
        <v>10400335.353488667</v>
      </c>
      <c r="BA508" s="5">
        <v>10082801.767152034</v>
      </c>
      <c r="BB508" s="5">
        <v>10601816.117402999</v>
      </c>
      <c r="BC508" s="5">
        <v>10535863.559258789</v>
      </c>
      <c r="BD508" s="5">
        <v>10880050.010593304</v>
      </c>
      <c r="BE508" s="5">
        <v>11033006.258779872</v>
      </c>
      <c r="BF508" s="5">
        <v>10861497.707132163</v>
      </c>
      <c r="BG508" s="5">
        <v>11046145.398095053</v>
      </c>
      <c r="BH508" s="5">
        <v>11249783.396894053</v>
      </c>
      <c r="BI508" s="5">
        <v>10968402.944752034</v>
      </c>
      <c r="BJ508" s="5">
        <f>SUM(Target_CC[[#This Row],[Target_NGTMA_Jan]:[Target_NGTMA_Des]])</f>
        <v>127827043.62072875</v>
      </c>
      <c r="BK508" s="5">
        <v>36845723</v>
      </c>
      <c r="BL508" s="5">
        <v>36820080</v>
      </c>
      <c r="BM508" s="5">
        <v>33140741</v>
      </c>
      <c r="BN508" s="5">
        <f>Target_CC[[#This Row],[Est_Sust_NP Apr]]+Target_CC[[#This Row],[Est_Sust_POTS Apr]]+Target_CC[[#This Row],[BC_Apr]]</f>
        <v>31506440.25</v>
      </c>
      <c r="BO508" s="5">
        <f>Target_CC[[#This Row],[Est_Sust_NP Mei]]+Target_CC[[#This Row],[Est_Sust_POTS Mei]]+Target_CC[[#This Row],[BC_Mei]]</f>
        <v>31506440.25</v>
      </c>
      <c r="BP508" s="5">
        <f>Target_CC[[#This Row],[Est_Sust_NP Jun]]+Target_CC[[#This Row],[Est_Sust_POTS Jun]]+Target_CC[[#This Row],[BC_Jun]]</f>
        <v>31506440.25</v>
      </c>
      <c r="BQ508" s="5">
        <f>Target_CC[[#This Row],[Est_Sust_NP Jul]]+Target_CC[[#This Row],[Est_Sust_POTS Jul]]+Target_CC[[#This Row],[BC_Jul]]</f>
        <v>31506440.25</v>
      </c>
      <c r="BR508" s="5">
        <f>Target_CC[[#This Row],[Est_Sust_NP Agu]]+Target_CC[[#This Row],[Est_Sust_POTS Agu]]+Target_CC[[#This Row],[BC_Agu]]</f>
        <v>31506440.25</v>
      </c>
      <c r="BS508" s="5">
        <f>Target_CC[[#This Row],[Est_Sust_NP Sep]]+Target_CC[[#This Row],[Est_Sust_POTS Sep]]+Target_CC[[#This Row],[BC_Sep]]</f>
        <v>31506440.25</v>
      </c>
      <c r="BT508" s="5">
        <f>Target_CC[[#This Row],[Est_Sust_NP Okt]]+Target_CC[[#This Row],[Est_Sust_POTS Okt]]+Target_CC[[#This Row],[BC_Okt]]</f>
        <v>31506440.25</v>
      </c>
      <c r="BU508" s="5">
        <f>Target_CC[[#This Row],[Est_Sust_NP Nov]]+Target_CC[[#This Row],[Est_Sust_POTS Nov]]+Target_CC[[#This Row],[BC_Nov]]</f>
        <v>31506440.25</v>
      </c>
      <c r="BV508" s="5">
        <f>Target_CC[[#This Row],[Est_Sust_NP Des]]+Target_CC[[#This Row],[Est_Sust_POTS Des]]+Target_CC[[#This Row],[BC_Des]]</f>
        <v>31506440.25</v>
      </c>
      <c r="BW508" s="5">
        <f>SUM(Target_CC[[#This Row],[Real_Jan]:[Real_Des]])</f>
        <v>390364506.25</v>
      </c>
      <c r="BX508" s="5">
        <v>31621590</v>
      </c>
      <c r="BY508" s="5">
        <v>31621590</v>
      </c>
      <c r="BZ508" s="5">
        <v>27905875</v>
      </c>
      <c r="CA508" s="5">
        <f>Target_CC[[#This Row],[Est_Sust_NP Mar]]*95%</f>
        <v>26510581.25</v>
      </c>
      <c r="CB508" s="5">
        <f>Target_CC[[#This Row],[Est_Sust_NP Apr]]</f>
        <v>26510581.25</v>
      </c>
      <c r="CC508" s="5">
        <f>Target_CC[[#This Row],[Est_Sust_NP Mei]]</f>
        <v>26510581.25</v>
      </c>
      <c r="CD508" s="5">
        <f>Target_CC[[#This Row],[Est_Sust_NP Jun]]</f>
        <v>26510581.25</v>
      </c>
      <c r="CE508" s="5">
        <f>Target_CC[[#This Row],[Est_Sust_NP Jul]]</f>
        <v>26510581.25</v>
      </c>
      <c r="CF508" s="5">
        <f>Target_CC[[#This Row],[Est_Sust_NP Agu]]</f>
        <v>26510581.25</v>
      </c>
      <c r="CG508" s="5">
        <f>Target_CC[[#This Row],[Est_Sust_NP Sep]]</f>
        <v>26510581.25</v>
      </c>
      <c r="CH508" s="5">
        <f>Target_CC[[#This Row],[Est_Sust_NP Okt]]</f>
        <v>26510581.25</v>
      </c>
      <c r="CI508" s="5">
        <f>Target_CC[[#This Row],[Est_Sust_NP Nov]]</f>
        <v>26510581.25</v>
      </c>
      <c r="CJ508" s="5">
        <f>SUM(Target_CC[[#This Row],[Est_Sust_NP Jan]:[Est_Sust_NP Des]])</f>
        <v>329744286.25</v>
      </c>
      <c r="CK508" s="5">
        <v>5034854</v>
      </c>
      <c r="CL508" s="5">
        <v>4923193</v>
      </c>
      <c r="CM508" s="5">
        <v>4995859</v>
      </c>
      <c r="CN508" s="5">
        <f>Target_CC[[#This Row],[Est_Sust_POTS Mar]]</f>
        <v>4995859</v>
      </c>
      <c r="CO508" s="5">
        <f>Target_CC[[#This Row],[Est_Sust_POTS Apr]]</f>
        <v>4995859</v>
      </c>
      <c r="CP508" s="5">
        <f>Target_CC[[#This Row],[Est_Sust_POTS Mei]]</f>
        <v>4995859</v>
      </c>
      <c r="CQ508" s="5">
        <f>Target_CC[[#This Row],[Est_Sust_POTS Jun]]</f>
        <v>4995859</v>
      </c>
      <c r="CR508" s="5">
        <f>Target_CC[[#This Row],[Est_Sust_POTS Jul]]</f>
        <v>4995859</v>
      </c>
      <c r="CS508" s="5">
        <f>Target_CC[[#This Row],[Est_Sust_POTS Agu]]</f>
        <v>4995859</v>
      </c>
      <c r="CT508" s="5">
        <f>Target_CC[[#This Row],[Est_Sust_POTS Sep]]</f>
        <v>4995859</v>
      </c>
      <c r="CU508" s="5">
        <f>Target_CC[[#This Row],[Est_Sust_POTS Okt]]</f>
        <v>4995859</v>
      </c>
      <c r="CV508" s="5">
        <f>Target_CC[[#This Row],[Est_Sust_POTS Nov]]</f>
        <v>4995859</v>
      </c>
      <c r="CW508" s="5">
        <f>SUM(Target_CC[[#This Row],[Est_Sust_POTS Jan]:[Est_Sust_POTS Des]])</f>
        <v>59916637</v>
      </c>
      <c r="CX508" s="5"/>
      <c r="CY508" s="5">
        <v>0</v>
      </c>
      <c r="CZ508" s="5">
        <v>0</v>
      </c>
      <c r="DA508" s="5">
        <v>0</v>
      </c>
      <c r="DB508" s="5"/>
      <c r="DC508" s="5"/>
      <c r="DD508" s="5"/>
      <c r="DE508" s="5"/>
      <c r="DF508" s="5"/>
      <c r="DG508" s="5"/>
      <c r="DH508" s="5"/>
      <c r="DI508" s="5"/>
      <c r="DJ508" s="5">
        <f>SUM(Target_CC[[#This Row],[BC_Jan]:[BC_Des]])</f>
        <v>0</v>
      </c>
      <c r="DK508" s="5"/>
      <c r="DL508" s="5"/>
      <c r="DM508" s="5"/>
      <c r="DN508" s="5"/>
      <c r="DO508" s="5"/>
      <c r="DP508" s="5"/>
      <c r="DQ508" s="5"/>
      <c r="DR508" s="5"/>
      <c r="DS508" s="5"/>
      <c r="DT508" s="5"/>
      <c r="DU508" s="5"/>
      <c r="DV508" s="5"/>
      <c r="DW508" s="5"/>
      <c r="DX508" s="5" t="s">
        <v>160</v>
      </c>
    </row>
    <row r="509" spans="2:128" x14ac:dyDescent="0.3">
      <c r="B509">
        <v>5588375</v>
      </c>
      <c r="C509" t="s">
        <v>790</v>
      </c>
      <c r="D509" t="s">
        <v>603</v>
      </c>
      <c r="E509" t="s">
        <v>326</v>
      </c>
      <c r="F509" t="s">
        <v>296</v>
      </c>
      <c r="G509" t="s">
        <v>24</v>
      </c>
      <c r="H509" t="s">
        <v>159</v>
      </c>
      <c r="I509" t="s">
        <v>29</v>
      </c>
      <c r="J509" s="5">
        <v>1999515120.44642</v>
      </c>
      <c r="K509" s="5">
        <v>40439539.473499998</v>
      </c>
      <c r="L509" s="5">
        <v>40025238.464500003</v>
      </c>
      <c r="M509" s="5">
        <v>40101671.113500006</v>
      </c>
      <c r="N509" s="5">
        <v>40009994.118500002</v>
      </c>
      <c r="O509" s="5">
        <v>39757829.652499996</v>
      </c>
      <c r="P509" s="5">
        <v>39536153.8785</v>
      </c>
      <c r="Q509" s="5">
        <v>39952616.902000003</v>
      </c>
      <c r="R509" s="5">
        <v>40269780.757500008</v>
      </c>
      <c r="S509" s="5">
        <v>40189537.022</v>
      </c>
      <c r="T509" s="5">
        <v>40193348.108499996</v>
      </c>
      <c r="U509" s="5">
        <v>40265969.671000004</v>
      </c>
      <c r="V509" s="5">
        <v>40109293.286500007</v>
      </c>
      <c r="W509" s="5">
        <v>480850972.44850004</v>
      </c>
      <c r="X509" s="5">
        <v>0</v>
      </c>
      <c r="Y509" s="5">
        <v>94562533.646142408</v>
      </c>
      <c r="Z509" s="5">
        <v>93586603.550906941</v>
      </c>
      <c r="AA509" s="5">
        <v>73569430.382507131</v>
      </c>
      <c r="AB509" s="5">
        <v>80241457.989963144</v>
      </c>
      <c r="AC509" s="5">
        <v>78232364.772201985</v>
      </c>
      <c r="AD509" s="5">
        <v>97232519.48142764</v>
      </c>
      <c r="AE509" s="5">
        <v>81889107.921410665</v>
      </c>
      <c r="AF509" s="5">
        <v>97950394.888090014</v>
      </c>
      <c r="AG509" s="5">
        <v>98649847.835885614</v>
      </c>
      <c r="AH509" s="5">
        <v>83763108.758234963</v>
      </c>
      <c r="AI509" s="5">
        <v>85286430.77322942</v>
      </c>
      <c r="AJ509" s="5">
        <v>964963800</v>
      </c>
      <c r="AK509" s="5">
        <v>40439539.473499998</v>
      </c>
      <c r="AL509" s="5">
        <v>134587772.1106424</v>
      </c>
      <c r="AM509" s="5">
        <v>133688274.66440696</v>
      </c>
      <c r="AN509" s="5">
        <v>113579424.50100714</v>
      </c>
      <c r="AO509" s="5">
        <v>119999287.64246315</v>
      </c>
      <c r="AP509" s="5">
        <v>117768518.65070198</v>
      </c>
      <c r="AQ509" s="5">
        <v>137185136.38342765</v>
      </c>
      <c r="AR509" s="5">
        <v>122158888.67891067</v>
      </c>
      <c r="AS509" s="5">
        <v>138139931.91009003</v>
      </c>
      <c r="AT509" s="5">
        <v>138843195.94438562</v>
      </c>
      <c r="AU509" s="5">
        <v>124029078.42923497</v>
      </c>
      <c r="AV509" s="5">
        <v>125395724.05972943</v>
      </c>
      <c r="AW509" s="5">
        <f>SUM(Target_CC[[#This Row],[Target_Jan]:[Target_Des]])</f>
        <v>1445814772.4484997</v>
      </c>
      <c r="AX509" s="5">
        <v>0</v>
      </c>
      <c r="AY509" s="5">
        <v>0</v>
      </c>
      <c r="AZ509" s="5">
        <v>0</v>
      </c>
      <c r="BA509" s="5">
        <v>0</v>
      </c>
      <c r="BB509" s="5">
        <v>0</v>
      </c>
      <c r="BC509" s="5">
        <v>0</v>
      </c>
      <c r="BD509" s="5">
        <v>0</v>
      </c>
      <c r="BE509" s="5">
        <v>0</v>
      </c>
      <c r="BF509" s="5">
        <v>0</v>
      </c>
      <c r="BG509" s="5">
        <v>0</v>
      </c>
      <c r="BH509" s="5">
        <v>0</v>
      </c>
      <c r="BI509" s="5">
        <v>0</v>
      </c>
      <c r="BJ509" s="5">
        <f>SUM(Target_CC[[#This Row],[Target_NGTMA_Jan]:[Target_NGTMA_Des]])</f>
        <v>0</v>
      </c>
      <c r="BK509" s="5">
        <v>37996184</v>
      </c>
      <c r="BL509" s="5">
        <v>232277487</v>
      </c>
      <c r="BM509" s="5">
        <v>52818110</v>
      </c>
      <c r="BN509" s="5">
        <f>Target_CC[[#This Row],[Est_Sust_NP Apr]]+Target_CC[[#This Row],[Est_Sust_POTS Apr]]+Target_CC[[#This Row],[BC_Apr]]</f>
        <v>49304763</v>
      </c>
      <c r="BO509" s="5">
        <f>Target_CC[[#This Row],[Est_Sust_NP Mei]]+Target_CC[[#This Row],[Est_Sust_POTS Mei]]+Target_CC[[#This Row],[BC_Mei]]</f>
        <v>49304763</v>
      </c>
      <c r="BP509" s="5">
        <f>Target_CC[[#This Row],[Est_Sust_NP Jun]]+Target_CC[[#This Row],[Est_Sust_POTS Jun]]+Target_CC[[#This Row],[BC_Jun]]</f>
        <v>49304763</v>
      </c>
      <c r="BQ509" s="5">
        <f>Target_CC[[#This Row],[Est_Sust_NP Jul]]+Target_CC[[#This Row],[Est_Sust_POTS Jul]]+Target_CC[[#This Row],[BC_Jul]]</f>
        <v>49304763</v>
      </c>
      <c r="BR509" s="5">
        <f>Target_CC[[#This Row],[Est_Sust_NP Agu]]+Target_CC[[#This Row],[Est_Sust_POTS Agu]]+Target_CC[[#This Row],[BC_Agu]]</f>
        <v>49304763</v>
      </c>
      <c r="BS509" s="5">
        <f>Target_CC[[#This Row],[Est_Sust_NP Sep]]+Target_CC[[#This Row],[Est_Sust_POTS Sep]]+Target_CC[[#This Row],[BC_Sep]]</f>
        <v>49304763</v>
      </c>
      <c r="BT509" s="5">
        <f>Target_CC[[#This Row],[Est_Sust_NP Okt]]+Target_CC[[#This Row],[Est_Sust_POTS Okt]]+Target_CC[[#This Row],[BC_Okt]]</f>
        <v>49304763</v>
      </c>
      <c r="BU509" s="5">
        <f>Target_CC[[#This Row],[Est_Sust_NP Nov]]+Target_CC[[#This Row],[Est_Sust_POTS Nov]]+Target_CC[[#This Row],[BC_Nov]]</f>
        <v>49304763</v>
      </c>
      <c r="BV509" s="5">
        <f>Target_CC[[#This Row],[Est_Sust_NP Des]]+Target_CC[[#This Row],[Est_Sust_POTS Des]]+Target_CC[[#This Row],[BC_Des]]</f>
        <v>49304763</v>
      </c>
      <c r="BW509" s="5">
        <f>SUM(Target_CC[[#This Row],[Real_Jan]:[Real_Des]])</f>
        <v>766834648</v>
      </c>
      <c r="BX509" s="5">
        <v>28436000</v>
      </c>
      <c r="BY509" s="5">
        <v>-9364001</v>
      </c>
      <c r="BZ509" s="5">
        <v>42836000</v>
      </c>
      <c r="CA509" s="5">
        <f>Target_CC[[#This Row],[Est_Sust_NP Mar]]*95%</f>
        <v>40694200</v>
      </c>
      <c r="CB509" s="5">
        <f>Target_CC[[#This Row],[Est_Sust_NP Apr]]</f>
        <v>40694200</v>
      </c>
      <c r="CC509" s="5">
        <f>Target_CC[[#This Row],[Est_Sust_NP Mei]]</f>
        <v>40694200</v>
      </c>
      <c r="CD509" s="5">
        <f>Target_CC[[#This Row],[Est_Sust_NP Jun]]</f>
        <v>40694200</v>
      </c>
      <c r="CE509" s="5">
        <f>Target_CC[[#This Row],[Est_Sust_NP Jul]]</f>
        <v>40694200</v>
      </c>
      <c r="CF509" s="5">
        <f>Target_CC[[#This Row],[Est_Sust_NP Agu]]</f>
        <v>40694200</v>
      </c>
      <c r="CG509" s="5">
        <f>Target_CC[[#This Row],[Est_Sust_NP Sep]]</f>
        <v>40694200</v>
      </c>
      <c r="CH509" s="5">
        <f>Target_CC[[#This Row],[Est_Sust_NP Okt]]</f>
        <v>40694200</v>
      </c>
      <c r="CI509" s="5">
        <f>Target_CC[[#This Row],[Est_Sust_NP Nov]]</f>
        <v>40694200</v>
      </c>
      <c r="CJ509" s="5">
        <f>SUM(Target_CC[[#This Row],[Est_Sust_NP Jan]:[Est_Sust_NP Des]])</f>
        <v>428155799</v>
      </c>
      <c r="CK509" s="5">
        <v>8636999</v>
      </c>
      <c r="CL509" s="5">
        <v>8892974</v>
      </c>
      <c r="CM509" s="5">
        <v>8610563</v>
      </c>
      <c r="CN509" s="5">
        <f>Target_CC[[#This Row],[Est_Sust_POTS Mar]]</f>
        <v>8610563</v>
      </c>
      <c r="CO509" s="5">
        <f>Target_CC[[#This Row],[Est_Sust_POTS Apr]]</f>
        <v>8610563</v>
      </c>
      <c r="CP509" s="5">
        <f>Target_CC[[#This Row],[Est_Sust_POTS Mei]]</f>
        <v>8610563</v>
      </c>
      <c r="CQ509" s="5">
        <f>Target_CC[[#This Row],[Est_Sust_POTS Jun]]</f>
        <v>8610563</v>
      </c>
      <c r="CR509" s="5">
        <f>Target_CC[[#This Row],[Est_Sust_POTS Jul]]</f>
        <v>8610563</v>
      </c>
      <c r="CS509" s="5">
        <f>Target_CC[[#This Row],[Est_Sust_POTS Agu]]</f>
        <v>8610563</v>
      </c>
      <c r="CT509" s="5">
        <f>Target_CC[[#This Row],[Est_Sust_POTS Sep]]</f>
        <v>8610563</v>
      </c>
      <c r="CU509" s="5">
        <f>Target_CC[[#This Row],[Est_Sust_POTS Okt]]</f>
        <v>8610563</v>
      </c>
      <c r="CV509" s="5">
        <f>Target_CC[[#This Row],[Est_Sust_POTS Nov]]</f>
        <v>8610563</v>
      </c>
      <c r="CW509" s="5">
        <f>SUM(Target_CC[[#This Row],[Est_Sust_POTS Jan]:[Est_Sust_POTS Des]])</f>
        <v>103635603</v>
      </c>
      <c r="CX509" s="5"/>
      <c r="CY509" s="5">
        <v>232023000</v>
      </c>
      <c r="CZ509" s="5">
        <v>33729000</v>
      </c>
      <c r="DA509" s="5">
        <v>0</v>
      </c>
      <c r="DB509" s="5"/>
      <c r="DC509" s="5"/>
      <c r="DD509" s="5"/>
      <c r="DE509" s="5"/>
      <c r="DF509" s="5"/>
      <c r="DG509" s="5"/>
      <c r="DH509" s="5"/>
      <c r="DI509" s="5"/>
      <c r="DJ509" s="5">
        <f>SUM(Target_CC[[#This Row],[BC_Jan]:[BC_Des]])</f>
        <v>265752000</v>
      </c>
      <c r="DK509" s="5"/>
      <c r="DL509" s="5"/>
      <c r="DM509" s="5"/>
      <c r="DN509" s="5"/>
      <c r="DO509" s="5"/>
      <c r="DP509" s="5"/>
      <c r="DQ509" s="5"/>
      <c r="DR509" s="5"/>
      <c r="DS509" s="5"/>
      <c r="DT509" s="5"/>
      <c r="DU509" s="5"/>
      <c r="DV509" s="5"/>
      <c r="DW509" s="5"/>
      <c r="DX509" s="5" t="s">
        <v>160</v>
      </c>
    </row>
    <row r="510" spans="2:128" x14ac:dyDescent="0.3">
      <c r="B510">
        <v>4602323</v>
      </c>
      <c r="C510" t="s">
        <v>791</v>
      </c>
      <c r="D510" t="s">
        <v>792</v>
      </c>
      <c r="E510" t="s">
        <v>326</v>
      </c>
      <c r="F510" t="s">
        <v>300</v>
      </c>
      <c r="G510" t="s">
        <v>21</v>
      </c>
      <c r="H510" t="s">
        <v>159</v>
      </c>
      <c r="I510" t="s">
        <v>29</v>
      </c>
      <c r="J510" s="5">
        <v>687949946.83974373</v>
      </c>
      <c r="K510" s="5">
        <v>37160382.73660627</v>
      </c>
      <c r="L510" s="5">
        <v>37809400.86705678</v>
      </c>
      <c r="M510" s="5">
        <v>40422957.074419372</v>
      </c>
      <c r="N510" s="5">
        <v>37983470.740916513</v>
      </c>
      <c r="O510" s="5">
        <v>39908682.654766068</v>
      </c>
      <c r="P510" s="5">
        <v>39376296.305667892</v>
      </c>
      <c r="Q510" s="5">
        <v>41259933.376425482</v>
      </c>
      <c r="R510" s="5">
        <v>41671166.869730867</v>
      </c>
      <c r="S510" s="5">
        <v>41137776.994853012</v>
      </c>
      <c r="T510" s="5">
        <v>41965404.520121403</v>
      </c>
      <c r="U510" s="5">
        <v>41659212.892208487</v>
      </c>
      <c r="V510" s="5">
        <v>39306252.717227824</v>
      </c>
      <c r="W510" s="5">
        <v>479660937.75</v>
      </c>
      <c r="X510" s="5">
        <v>4763923.8124635927</v>
      </c>
      <c r="Y510" s="5">
        <v>4847127.2861277107</v>
      </c>
      <c r="Z510" s="5">
        <v>5182182.5717451423</v>
      </c>
      <c r="AA510" s="5">
        <v>4869442.869446394</v>
      </c>
      <c r="AB510" s="5">
        <v>5116253.1067207186</v>
      </c>
      <c r="AC510" s="5">
        <v>5048001.710499201</v>
      </c>
      <c r="AD510" s="5">
        <v>5289482.0945691317</v>
      </c>
      <c r="AE510" s="5">
        <v>5342201.8161372887</v>
      </c>
      <c r="AF510" s="5">
        <v>5273821.7689168816</v>
      </c>
      <c r="AG510" s="5">
        <v>5379922.7879355168</v>
      </c>
      <c r="AH510" s="5">
        <v>5340669.3282031324</v>
      </c>
      <c r="AI510" s="5">
        <v>5039022.1926819282</v>
      </c>
      <c r="AJ510" s="5">
        <v>61492051.345446654</v>
      </c>
      <c r="AK510" s="5">
        <v>41924306.549069867</v>
      </c>
      <c r="AL510" s="5">
        <v>42656528.153184488</v>
      </c>
      <c r="AM510" s="5">
        <v>45605139.646164514</v>
      </c>
      <c r="AN510" s="5">
        <v>42852913.61036291</v>
      </c>
      <c r="AO510" s="5">
        <v>45024935.761486784</v>
      </c>
      <c r="AP510" s="5">
        <v>44424298.016167089</v>
      </c>
      <c r="AQ510" s="5">
        <v>46549415.470994614</v>
      </c>
      <c r="AR510" s="5">
        <v>47013368.685868159</v>
      </c>
      <c r="AS510" s="5">
        <v>46411598.763769895</v>
      </c>
      <c r="AT510" s="5">
        <v>47345327.308056921</v>
      </c>
      <c r="AU510" s="5">
        <v>46999882.220411621</v>
      </c>
      <c r="AV510" s="5">
        <v>44345274.909909755</v>
      </c>
      <c r="AW510" s="5">
        <f>SUM(Target_CC[[#This Row],[Target_Jan]:[Target_Des]])</f>
        <v>541152989.09544659</v>
      </c>
      <c r="AX510" s="5">
        <v>19554797.252389487</v>
      </c>
      <c r="AY510" s="5">
        <v>20348238.646783594</v>
      </c>
      <c r="AZ510" s="5">
        <v>20578069.898661613</v>
      </c>
      <c r="BA510" s="5">
        <v>19949798.971550006</v>
      </c>
      <c r="BB510" s="5">
        <v>20976719.086610548</v>
      </c>
      <c r="BC510" s="5">
        <v>20846225.568338383</v>
      </c>
      <c r="BD510" s="5">
        <v>21527231.767946955</v>
      </c>
      <c r="BE510" s="5">
        <v>21829870.505991533</v>
      </c>
      <c r="BF510" s="5">
        <v>21490524.240311656</v>
      </c>
      <c r="BG510" s="5">
        <v>21855867.564552277</v>
      </c>
      <c r="BH510" s="5">
        <v>22258785.050468128</v>
      </c>
      <c r="BI510" s="5">
        <v>21702046.597764947</v>
      </c>
      <c r="BJ510" s="5">
        <f>SUM(Target_CC[[#This Row],[Target_NGTMA_Jan]:[Target_NGTMA_Des]])</f>
        <v>252918175.15136909</v>
      </c>
      <c r="BK510" s="5">
        <v>37209842</v>
      </c>
      <c r="BL510" s="5">
        <v>38862278</v>
      </c>
      <c r="BM510" s="5">
        <v>38845781</v>
      </c>
      <c r="BN510" s="5">
        <f>Target_CC[[#This Row],[Est_Sust_NP Apr]]+Target_CC[[#This Row],[Est_Sust_POTS Apr]]+Target_CC[[#This Row],[BC_Apr]]</f>
        <v>37071816.949999996</v>
      </c>
      <c r="BO510" s="5">
        <f>Target_CC[[#This Row],[Est_Sust_NP Mei]]+Target_CC[[#This Row],[Est_Sust_POTS Mei]]+Target_CC[[#This Row],[BC_Mei]]</f>
        <v>37071816.949999996</v>
      </c>
      <c r="BP510" s="5">
        <f>Target_CC[[#This Row],[Est_Sust_NP Jun]]+Target_CC[[#This Row],[Est_Sust_POTS Jun]]+Target_CC[[#This Row],[BC_Jun]]</f>
        <v>37071816.949999996</v>
      </c>
      <c r="BQ510" s="5">
        <f>Target_CC[[#This Row],[Est_Sust_NP Jul]]+Target_CC[[#This Row],[Est_Sust_POTS Jul]]+Target_CC[[#This Row],[BC_Jul]]</f>
        <v>37071816.949999996</v>
      </c>
      <c r="BR510" s="5">
        <f>Target_CC[[#This Row],[Est_Sust_NP Agu]]+Target_CC[[#This Row],[Est_Sust_POTS Agu]]+Target_CC[[#This Row],[BC_Agu]]</f>
        <v>37071816.949999996</v>
      </c>
      <c r="BS510" s="5">
        <f>Target_CC[[#This Row],[Est_Sust_NP Sep]]+Target_CC[[#This Row],[Est_Sust_POTS Sep]]+Target_CC[[#This Row],[BC_Sep]]</f>
        <v>37071816.949999996</v>
      </c>
      <c r="BT510" s="5">
        <f>Target_CC[[#This Row],[Est_Sust_NP Okt]]+Target_CC[[#This Row],[Est_Sust_POTS Okt]]+Target_CC[[#This Row],[BC_Okt]]</f>
        <v>37071816.949999996</v>
      </c>
      <c r="BU510" s="5">
        <f>Target_CC[[#This Row],[Est_Sust_NP Nov]]+Target_CC[[#This Row],[Est_Sust_POTS Nov]]+Target_CC[[#This Row],[BC_Nov]]</f>
        <v>37071816.949999996</v>
      </c>
      <c r="BV510" s="5">
        <f>Target_CC[[#This Row],[Est_Sust_NP Des]]+Target_CC[[#This Row],[Est_Sust_POTS Des]]+Target_CC[[#This Row],[BC_Des]]</f>
        <v>37071816.949999996</v>
      </c>
      <c r="BW510" s="5">
        <f>SUM(Target_CC[[#This Row],[Real_Jan]:[Real_Des]])</f>
        <v>448564253.54999989</v>
      </c>
      <c r="BX510" s="5">
        <v>35141001</v>
      </c>
      <c r="BY510" s="5">
        <v>36881001</v>
      </c>
      <c r="BZ510" s="5">
        <v>36881001</v>
      </c>
      <c r="CA510" s="5">
        <f>Target_CC[[#This Row],[Est_Sust_NP Mar]]*95%</f>
        <v>35036950.949999996</v>
      </c>
      <c r="CB510" s="5">
        <f>Target_CC[[#This Row],[Est_Sust_NP Apr]]</f>
        <v>35036950.949999996</v>
      </c>
      <c r="CC510" s="5">
        <f>Target_CC[[#This Row],[Est_Sust_NP Mei]]</f>
        <v>35036950.949999996</v>
      </c>
      <c r="CD510" s="5">
        <f>Target_CC[[#This Row],[Est_Sust_NP Jun]]</f>
        <v>35036950.949999996</v>
      </c>
      <c r="CE510" s="5">
        <f>Target_CC[[#This Row],[Est_Sust_NP Jul]]</f>
        <v>35036950.949999996</v>
      </c>
      <c r="CF510" s="5">
        <f>Target_CC[[#This Row],[Est_Sust_NP Agu]]</f>
        <v>35036950.949999996</v>
      </c>
      <c r="CG510" s="5">
        <f>Target_CC[[#This Row],[Est_Sust_NP Sep]]</f>
        <v>35036950.949999996</v>
      </c>
      <c r="CH510" s="5">
        <f>Target_CC[[#This Row],[Est_Sust_NP Okt]]</f>
        <v>35036950.949999996</v>
      </c>
      <c r="CI510" s="5">
        <f>Target_CC[[#This Row],[Est_Sust_NP Nov]]</f>
        <v>35036950.949999996</v>
      </c>
      <c r="CJ510" s="5">
        <f>SUM(Target_CC[[#This Row],[Est_Sust_NP Jan]:[Est_Sust_NP Des]])</f>
        <v>424235561.54999989</v>
      </c>
      <c r="CK510" s="5">
        <v>2072726</v>
      </c>
      <c r="CL510" s="5">
        <v>2025770</v>
      </c>
      <c r="CM510" s="5">
        <v>2034866</v>
      </c>
      <c r="CN510" s="5">
        <f>Target_CC[[#This Row],[Est_Sust_POTS Mar]]</f>
        <v>2034866</v>
      </c>
      <c r="CO510" s="5">
        <f>Target_CC[[#This Row],[Est_Sust_POTS Apr]]</f>
        <v>2034866</v>
      </c>
      <c r="CP510" s="5">
        <f>Target_CC[[#This Row],[Est_Sust_POTS Mei]]</f>
        <v>2034866</v>
      </c>
      <c r="CQ510" s="5">
        <f>Target_CC[[#This Row],[Est_Sust_POTS Jun]]</f>
        <v>2034866</v>
      </c>
      <c r="CR510" s="5">
        <f>Target_CC[[#This Row],[Est_Sust_POTS Jul]]</f>
        <v>2034866</v>
      </c>
      <c r="CS510" s="5">
        <f>Target_CC[[#This Row],[Est_Sust_POTS Agu]]</f>
        <v>2034866</v>
      </c>
      <c r="CT510" s="5">
        <f>Target_CC[[#This Row],[Est_Sust_POTS Sep]]</f>
        <v>2034866</v>
      </c>
      <c r="CU510" s="5">
        <f>Target_CC[[#This Row],[Est_Sust_POTS Okt]]</f>
        <v>2034866</v>
      </c>
      <c r="CV510" s="5">
        <f>Target_CC[[#This Row],[Est_Sust_POTS Nov]]</f>
        <v>2034866</v>
      </c>
      <c r="CW510" s="5">
        <f>SUM(Target_CC[[#This Row],[Est_Sust_POTS Jan]:[Est_Sust_POTS Des]])</f>
        <v>24447156</v>
      </c>
      <c r="CX510" s="5"/>
      <c r="CY510" s="5">
        <v>0</v>
      </c>
      <c r="CZ510" s="5">
        <v>0</v>
      </c>
      <c r="DA510" s="5">
        <v>0</v>
      </c>
      <c r="DB510" s="5"/>
      <c r="DC510" s="5"/>
      <c r="DD510" s="5"/>
      <c r="DE510" s="5"/>
      <c r="DF510" s="5"/>
      <c r="DG510" s="5"/>
      <c r="DH510" s="5"/>
      <c r="DI510" s="5"/>
      <c r="DJ510" s="5">
        <f>SUM(Target_CC[[#This Row],[BC_Jan]:[BC_Des]])</f>
        <v>0</v>
      </c>
      <c r="DK510" s="5"/>
      <c r="DL510" s="5"/>
      <c r="DM510" s="5"/>
      <c r="DN510" s="5"/>
      <c r="DO510" s="5"/>
      <c r="DP510" s="5"/>
      <c r="DQ510" s="5"/>
      <c r="DR510" s="5"/>
      <c r="DS510" s="5"/>
      <c r="DT510" s="5"/>
      <c r="DU510" s="5"/>
      <c r="DV510" s="5"/>
      <c r="DW510" s="5"/>
      <c r="DX510" s="5" t="s">
        <v>160</v>
      </c>
    </row>
    <row r="511" spans="2:128" x14ac:dyDescent="0.3">
      <c r="B511">
        <v>2999732</v>
      </c>
      <c r="C511" t="s">
        <v>793</v>
      </c>
      <c r="D511" t="s">
        <v>331</v>
      </c>
      <c r="E511" t="s">
        <v>351</v>
      </c>
      <c r="F511" t="s">
        <v>300</v>
      </c>
      <c r="G511" t="s">
        <v>21</v>
      </c>
      <c r="H511" t="s">
        <v>159</v>
      </c>
      <c r="I511" t="s">
        <v>29</v>
      </c>
      <c r="J511" s="5">
        <v>650621506.42057717</v>
      </c>
      <c r="K511" s="5">
        <v>35451373.47507184</v>
      </c>
      <c r="L511" s="5">
        <v>36070543.204775095</v>
      </c>
      <c r="M511" s="5">
        <v>38563901.732916161</v>
      </c>
      <c r="N511" s="5">
        <v>36236607.589867689</v>
      </c>
      <c r="O511" s="5">
        <v>38073278.83893168</v>
      </c>
      <c r="P511" s="5">
        <v>37565376.984726146</v>
      </c>
      <c r="Q511" s="5">
        <v>39362385.421378657</v>
      </c>
      <c r="R511" s="5">
        <v>39754706.250256076</v>
      </c>
      <c r="S511" s="5">
        <v>39245847.0225095</v>
      </c>
      <c r="T511" s="5">
        <v>40035411.885296457</v>
      </c>
      <c r="U511" s="5">
        <v>39743302.037208483</v>
      </c>
      <c r="V511" s="5">
        <v>37498554.70706223</v>
      </c>
      <c r="W511" s="5">
        <v>457601289.1500001</v>
      </c>
      <c r="X511" s="5">
        <v>4175284.3581859162</v>
      </c>
      <c r="Y511" s="5">
        <v>4248207.0529669803</v>
      </c>
      <c r="Z511" s="5">
        <v>4541862.2725374484</v>
      </c>
      <c r="AA511" s="5">
        <v>4267765.2805210249</v>
      </c>
      <c r="AB511" s="5">
        <v>4484079.177152955</v>
      </c>
      <c r="AC511" s="5">
        <v>4424261.0527903233</v>
      </c>
      <c r="AD511" s="5">
        <v>4635903.6629802855</v>
      </c>
      <c r="AE511" s="5">
        <v>4682109.2358434694</v>
      </c>
      <c r="AF511" s="5">
        <v>4622178.3568431735</v>
      </c>
      <c r="AG511" s="5">
        <v>4715169.3328821044</v>
      </c>
      <c r="AH511" s="5">
        <v>4680766.1050226418</v>
      </c>
      <c r="AI511" s="5">
        <v>4416391.0612114435</v>
      </c>
      <c r="AJ511" s="5">
        <v>53893976.948937759</v>
      </c>
      <c r="AK511" s="5">
        <v>39626657.833257757</v>
      </c>
      <c r="AL511" s="5">
        <v>40318750.257742077</v>
      </c>
      <c r="AM511" s="5">
        <v>43105764.005453609</v>
      </c>
      <c r="AN511" s="5">
        <v>40504372.870388716</v>
      </c>
      <c r="AO511" s="5">
        <v>42557358.016084634</v>
      </c>
      <c r="AP511" s="5">
        <v>41989638.037516467</v>
      </c>
      <c r="AQ511" s="5">
        <v>43998289.084358945</v>
      </c>
      <c r="AR511" s="5">
        <v>44436815.486099549</v>
      </c>
      <c r="AS511" s="5">
        <v>43868025.379352674</v>
      </c>
      <c r="AT511" s="5">
        <v>44750581.218178563</v>
      </c>
      <c r="AU511" s="5">
        <v>44424068.142231122</v>
      </c>
      <c r="AV511" s="5">
        <v>41914945.768273674</v>
      </c>
      <c r="AW511" s="5">
        <f>SUM(Target_CC[[#This Row],[Target_Jan]:[Target_Des]])</f>
        <v>511495266.09893781</v>
      </c>
      <c r="AX511" s="5">
        <v>19554797.252389487</v>
      </c>
      <c r="AY511" s="5">
        <v>20348238.646783594</v>
      </c>
      <c r="AZ511" s="5">
        <v>20578069.898661613</v>
      </c>
      <c r="BA511" s="5">
        <v>19949798.971550006</v>
      </c>
      <c r="BB511" s="5">
        <v>20976719.086610548</v>
      </c>
      <c r="BC511" s="5">
        <v>20846225.568338383</v>
      </c>
      <c r="BD511" s="5">
        <v>21527231.767946955</v>
      </c>
      <c r="BE511" s="5">
        <v>21829870.505991533</v>
      </c>
      <c r="BF511" s="5">
        <v>21490524.240311656</v>
      </c>
      <c r="BG511" s="5">
        <v>21855867.564552277</v>
      </c>
      <c r="BH511" s="5">
        <v>22258785.050468128</v>
      </c>
      <c r="BI511" s="5">
        <v>21702046.597764947</v>
      </c>
      <c r="BJ511" s="5">
        <f>SUM(Target_CC[[#This Row],[Target_NGTMA_Jan]:[Target_NGTMA_Des]])</f>
        <v>252918175.15136909</v>
      </c>
      <c r="BK511" s="5">
        <v>38254847</v>
      </c>
      <c r="BL511" s="5">
        <v>31101511</v>
      </c>
      <c r="BM511" s="5">
        <v>27772436</v>
      </c>
      <c r="BN511" s="5">
        <f>Target_CC[[#This Row],[Est_Sust_NP Apr]]+Target_CC[[#This Row],[Est_Sust_POTS Apr]]+Target_CC[[#This Row],[BC_Apr]]</f>
        <v>26199494.549999997</v>
      </c>
      <c r="BO511" s="5">
        <f>Target_CC[[#This Row],[Est_Sust_NP Mei]]+Target_CC[[#This Row],[Est_Sust_POTS Mei]]+Target_CC[[#This Row],[BC_Mei]]</f>
        <v>26199494.549999997</v>
      </c>
      <c r="BP511" s="5">
        <f>Target_CC[[#This Row],[Est_Sust_NP Jun]]+Target_CC[[#This Row],[Est_Sust_POTS Jun]]+Target_CC[[#This Row],[BC_Jun]]</f>
        <v>26199494.549999997</v>
      </c>
      <c r="BQ511" s="5">
        <f>Target_CC[[#This Row],[Est_Sust_NP Jul]]+Target_CC[[#This Row],[Est_Sust_POTS Jul]]+Target_CC[[#This Row],[BC_Jul]]</f>
        <v>26199494.549999997</v>
      </c>
      <c r="BR511" s="5">
        <f>Target_CC[[#This Row],[Est_Sust_NP Agu]]+Target_CC[[#This Row],[Est_Sust_POTS Agu]]+Target_CC[[#This Row],[BC_Agu]]</f>
        <v>26199494.549999997</v>
      </c>
      <c r="BS511" s="5">
        <f>Target_CC[[#This Row],[Est_Sust_NP Sep]]+Target_CC[[#This Row],[Est_Sust_POTS Sep]]+Target_CC[[#This Row],[BC_Sep]]</f>
        <v>26199494.549999997</v>
      </c>
      <c r="BT511" s="5">
        <f>Target_CC[[#This Row],[Est_Sust_NP Okt]]+Target_CC[[#This Row],[Est_Sust_POTS Okt]]+Target_CC[[#This Row],[BC_Okt]]</f>
        <v>26199494.549999997</v>
      </c>
      <c r="BU511" s="5">
        <f>Target_CC[[#This Row],[Est_Sust_NP Nov]]+Target_CC[[#This Row],[Est_Sust_POTS Nov]]+Target_CC[[#This Row],[BC_Nov]]</f>
        <v>26199494.549999997</v>
      </c>
      <c r="BV511" s="5">
        <f>Target_CC[[#This Row],[Est_Sust_NP Des]]+Target_CC[[#This Row],[Est_Sust_POTS Des]]+Target_CC[[#This Row],[BC_Des]]</f>
        <v>26199494.549999997</v>
      </c>
      <c r="BW511" s="5">
        <f>SUM(Target_CC[[#This Row],[Real_Jan]:[Real_Des]])</f>
        <v>332924244.95000005</v>
      </c>
      <c r="BX511" s="5">
        <v>35653646</v>
      </c>
      <c r="BY511" s="5">
        <v>28384741</v>
      </c>
      <c r="BZ511" s="5">
        <v>25273549</v>
      </c>
      <c r="CA511" s="5">
        <f>Target_CC[[#This Row],[Est_Sust_NP Mar]]*95%</f>
        <v>24009871.549999997</v>
      </c>
      <c r="CB511" s="5">
        <f>Target_CC[[#This Row],[Est_Sust_NP Apr]]</f>
        <v>24009871.549999997</v>
      </c>
      <c r="CC511" s="5">
        <f>Target_CC[[#This Row],[Est_Sust_NP Mei]]</f>
        <v>24009871.549999997</v>
      </c>
      <c r="CD511" s="5">
        <f>Target_CC[[#This Row],[Est_Sust_NP Jun]]</f>
        <v>24009871.549999997</v>
      </c>
      <c r="CE511" s="5">
        <f>Target_CC[[#This Row],[Est_Sust_NP Jul]]</f>
        <v>24009871.549999997</v>
      </c>
      <c r="CF511" s="5">
        <f>Target_CC[[#This Row],[Est_Sust_NP Agu]]</f>
        <v>24009871.549999997</v>
      </c>
      <c r="CG511" s="5">
        <f>Target_CC[[#This Row],[Est_Sust_NP Sep]]</f>
        <v>24009871.549999997</v>
      </c>
      <c r="CH511" s="5">
        <f>Target_CC[[#This Row],[Est_Sust_NP Okt]]</f>
        <v>24009871.549999997</v>
      </c>
      <c r="CI511" s="5">
        <f>Target_CC[[#This Row],[Est_Sust_NP Nov]]</f>
        <v>24009871.549999997</v>
      </c>
      <c r="CJ511" s="5">
        <f>SUM(Target_CC[[#This Row],[Est_Sust_NP Jan]:[Est_Sust_NP Des]])</f>
        <v>305400779.95000005</v>
      </c>
      <c r="CK511" s="5">
        <v>2193740</v>
      </c>
      <c r="CL511" s="5">
        <v>2244554</v>
      </c>
      <c r="CM511" s="5">
        <v>2189623</v>
      </c>
      <c r="CN511" s="5">
        <f>Target_CC[[#This Row],[Est_Sust_POTS Mar]]</f>
        <v>2189623</v>
      </c>
      <c r="CO511" s="5">
        <f>Target_CC[[#This Row],[Est_Sust_POTS Apr]]</f>
        <v>2189623</v>
      </c>
      <c r="CP511" s="5">
        <f>Target_CC[[#This Row],[Est_Sust_POTS Mei]]</f>
        <v>2189623</v>
      </c>
      <c r="CQ511" s="5">
        <f>Target_CC[[#This Row],[Est_Sust_POTS Jun]]</f>
        <v>2189623</v>
      </c>
      <c r="CR511" s="5">
        <f>Target_CC[[#This Row],[Est_Sust_POTS Jul]]</f>
        <v>2189623</v>
      </c>
      <c r="CS511" s="5">
        <f>Target_CC[[#This Row],[Est_Sust_POTS Agu]]</f>
        <v>2189623</v>
      </c>
      <c r="CT511" s="5">
        <f>Target_CC[[#This Row],[Est_Sust_POTS Sep]]</f>
        <v>2189623</v>
      </c>
      <c r="CU511" s="5">
        <f>Target_CC[[#This Row],[Est_Sust_POTS Okt]]</f>
        <v>2189623</v>
      </c>
      <c r="CV511" s="5">
        <f>Target_CC[[#This Row],[Est_Sust_POTS Nov]]</f>
        <v>2189623</v>
      </c>
      <c r="CW511" s="5">
        <f>SUM(Target_CC[[#This Row],[Est_Sust_POTS Jan]:[Est_Sust_POTS Des]])</f>
        <v>26334524</v>
      </c>
      <c r="CX511" s="5"/>
      <c r="CY511" s="5">
        <v>0</v>
      </c>
      <c r="CZ511" s="5">
        <v>7170000</v>
      </c>
      <c r="DA511" s="5">
        <v>0</v>
      </c>
      <c r="DB511" s="5"/>
      <c r="DC511" s="5"/>
      <c r="DD511" s="5"/>
      <c r="DE511" s="5"/>
      <c r="DF511" s="5"/>
      <c r="DG511" s="5"/>
      <c r="DH511" s="5"/>
      <c r="DI511" s="5"/>
      <c r="DJ511" s="5">
        <f>SUM(Target_CC[[#This Row],[BC_Jan]:[BC_Des]])</f>
        <v>7170000</v>
      </c>
      <c r="DK511" s="5"/>
      <c r="DL511" s="5"/>
      <c r="DM511" s="5"/>
      <c r="DN511" s="5"/>
      <c r="DO511" s="5"/>
      <c r="DP511" s="5"/>
      <c r="DQ511" s="5"/>
      <c r="DR511" s="5"/>
      <c r="DS511" s="5"/>
      <c r="DT511" s="5"/>
      <c r="DU511" s="5"/>
      <c r="DV511" s="5"/>
      <c r="DW511" s="5"/>
      <c r="DX511" s="5" t="s">
        <v>160</v>
      </c>
    </row>
    <row r="512" spans="2:128" x14ac:dyDescent="0.3">
      <c r="B512">
        <v>3001044444</v>
      </c>
      <c r="C512" t="s">
        <v>794</v>
      </c>
      <c r="D512" t="s">
        <v>331</v>
      </c>
      <c r="E512" t="s">
        <v>318</v>
      </c>
      <c r="F512" t="s">
        <v>296</v>
      </c>
      <c r="G512" t="s">
        <v>21</v>
      </c>
      <c r="H512" t="s">
        <v>159</v>
      </c>
      <c r="I512" t="s">
        <v>29</v>
      </c>
      <c r="J512" s="5">
        <v>65634585.094417579</v>
      </c>
      <c r="K512" s="5">
        <v>39652501.139999993</v>
      </c>
      <c r="L512" s="5">
        <v>39153784.383000001</v>
      </c>
      <c r="M512" s="5">
        <v>39249497.700000003</v>
      </c>
      <c r="N512" s="5">
        <v>39153784.383000001</v>
      </c>
      <c r="O512" s="5">
        <v>38866644.432000004</v>
      </c>
      <c r="P512" s="5">
        <v>38579504.480999991</v>
      </c>
      <c r="Q512" s="5">
        <v>39058071.066</v>
      </c>
      <c r="R512" s="5">
        <v>39440924.333999999</v>
      </c>
      <c r="S512" s="5">
        <v>39345211.01699999</v>
      </c>
      <c r="T512" s="5">
        <v>39345211.01699999</v>
      </c>
      <c r="U512" s="5">
        <v>39440924.333999999</v>
      </c>
      <c r="V512" s="5">
        <v>39249497.700000003</v>
      </c>
      <c r="W512" s="5">
        <v>470535555.98699993</v>
      </c>
      <c r="X512" s="5">
        <v>0</v>
      </c>
      <c r="Y512" s="5">
        <v>9672029.1404553298</v>
      </c>
      <c r="Z512" s="5">
        <v>9572209.2228176855</v>
      </c>
      <c r="AA512" s="5">
        <v>7524816.0880399207</v>
      </c>
      <c r="AB512" s="5">
        <v>8207243.2921027802</v>
      </c>
      <c r="AC512" s="5">
        <v>8001749.5579692097</v>
      </c>
      <c r="AD512" s="5">
        <v>9945120.1819889359</v>
      </c>
      <c r="AE512" s="5">
        <v>8375767.9448988168</v>
      </c>
      <c r="AF512" s="5">
        <v>10018545.793430746</v>
      </c>
      <c r="AG512" s="5">
        <v>10090087.122037398</v>
      </c>
      <c r="AH512" s="5">
        <v>8567444.1828772575</v>
      </c>
      <c r="AI512" s="5">
        <v>8723252.3486615773</v>
      </c>
      <c r="AJ512" s="5">
        <v>98698264.87527965</v>
      </c>
      <c r="AK512" s="5">
        <v>39652501.139999993</v>
      </c>
      <c r="AL512" s="5">
        <v>48825813.523455329</v>
      </c>
      <c r="AM512" s="5">
        <v>48821706.922817692</v>
      </c>
      <c r="AN512" s="5">
        <v>46678600.471039921</v>
      </c>
      <c r="AO512" s="5">
        <v>47073887.72410278</v>
      </c>
      <c r="AP512" s="5">
        <v>46581254.038969204</v>
      </c>
      <c r="AQ512" s="5">
        <v>49003191.247988939</v>
      </c>
      <c r="AR512" s="5">
        <v>47816692.278898813</v>
      </c>
      <c r="AS512" s="5">
        <v>49363756.810430735</v>
      </c>
      <c r="AT512" s="5">
        <v>49435298.139037386</v>
      </c>
      <c r="AU512" s="5">
        <v>48008368.516877256</v>
      </c>
      <c r="AV512" s="5">
        <v>47972750.048661582</v>
      </c>
      <c r="AW512" s="5">
        <f>SUM(Target_CC[[#This Row],[Target_Jan]:[Target_Des]])</f>
        <v>569233820.86227953</v>
      </c>
      <c r="AX512" s="5">
        <v>0</v>
      </c>
      <c r="AY512" s="5">
        <v>0</v>
      </c>
      <c r="AZ512" s="5">
        <v>0</v>
      </c>
      <c r="BA512" s="5">
        <v>0</v>
      </c>
      <c r="BB512" s="5">
        <v>0</v>
      </c>
      <c r="BC512" s="5">
        <v>0</v>
      </c>
      <c r="BD512" s="5">
        <v>0</v>
      </c>
      <c r="BE512" s="5">
        <v>0</v>
      </c>
      <c r="BF512" s="5">
        <v>0</v>
      </c>
      <c r="BG512" s="5">
        <v>0</v>
      </c>
      <c r="BH512" s="5">
        <v>0</v>
      </c>
      <c r="BI512" s="5">
        <v>0</v>
      </c>
      <c r="BJ512" s="5">
        <f>SUM(Target_CC[[#This Row],[Target_NGTMA_Jan]:[Target_NGTMA_Des]])</f>
        <v>0</v>
      </c>
      <c r="BK512" s="5">
        <v>38102561</v>
      </c>
      <c r="BL512" s="5">
        <v>36295175</v>
      </c>
      <c r="BM512" s="5">
        <v>31696856</v>
      </c>
      <c r="BN512" s="5">
        <f>Target_CC[[#This Row],[Est_Sust_NP Apr]]+Target_CC[[#This Row],[Est_Sust_POTS Apr]]+Target_CC[[#This Row],[BC_Apr]]</f>
        <v>30375574.699999999</v>
      </c>
      <c r="BO512" s="5">
        <f>Target_CC[[#This Row],[Est_Sust_NP Mei]]+Target_CC[[#This Row],[Est_Sust_POTS Mei]]+Target_CC[[#This Row],[BC_Mei]]</f>
        <v>30375574.699999999</v>
      </c>
      <c r="BP512" s="5">
        <f>Target_CC[[#This Row],[Est_Sust_NP Jun]]+Target_CC[[#This Row],[Est_Sust_POTS Jun]]+Target_CC[[#This Row],[BC_Jun]]</f>
        <v>30375574.699999999</v>
      </c>
      <c r="BQ512" s="5">
        <f>Target_CC[[#This Row],[Est_Sust_NP Jul]]+Target_CC[[#This Row],[Est_Sust_POTS Jul]]+Target_CC[[#This Row],[BC_Jul]]</f>
        <v>30375574.699999999</v>
      </c>
      <c r="BR512" s="5">
        <f>Target_CC[[#This Row],[Est_Sust_NP Agu]]+Target_CC[[#This Row],[Est_Sust_POTS Agu]]+Target_CC[[#This Row],[BC_Agu]]</f>
        <v>30375574.699999999</v>
      </c>
      <c r="BS512" s="5">
        <f>Target_CC[[#This Row],[Est_Sust_NP Sep]]+Target_CC[[#This Row],[Est_Sust_POTS Sep]]+Target_CC[[#This Row],[BC_Sep]]</f>
        <v>30375574.699999999</v>
      </c>
      <c r="BT512" s="5">
        <f>Target_CC[[#This Row],[Est_Sust_NP Okt]]+Target_CC[[#This Row],[Est_Sust_POTS Okt]]+Target_CC[[#This Row],[BC_Okt]]</f>
        <v>30375574.699999999</v>
      </c>
      <c r="BU512" s="5">
        <f>Target_CC[[#This Row],[Est_Sust_NP Nov]]+Target_CC[[#This Row],[Est_Sust_POTS Nov]]+Target_CC[[#This Row],[BC_Nov]]</f>
        <v>30375574.699999999</v>
      </c>
      <c r="BV512" s="5">
        <f>Target_CC[[#This Row],[Est_Sust_NP Des]]+Target_CC[[#This Row],[Est_Sust_POTS Des]]+Target_CC[[#This Row],[BC_Des]]</f>
        <v>30375574.699999999</v>
      </c>
      <c r="BW512" s="5">
        <f>SUM(Target_CC[[#This Row],[Real_Jan]:[Real_Des]])</f>
        <v>379474764.29999989</v>
      </c>
      <c r="BX512" s="5">
        <v>34020546</v>
      </c>
      <c r="BY512" s="5">
        <v>32988088</v>
      </c>
      <c r="BZ512" s="5">
        <v>28368626</v>
      </c>
      <c r="CA512" s="5">
        <f>Target_CC[[#This Row],[Est_Sust_NP Mar]]*95%</f>
        <v>26950194.699999999</v>
      </c>
      <c r="CB512" s="5">
        <f>Target_CC[[#This Row],[Est_Sust_NP Apr]]</f>
        <v>26950194.699999999</v>
      </c>
      <c r="CC512" s="5">
        <f>Target_CC[[#This Row],[Est_Sust_NP Mei]]</f>
        <v>26950194.699999999</v>
      </c>
      <c r="CD512" s="5">
        <f>Target_CC[[#This Row],[Est_Sust_NP Jun]]</f>
        <v>26950194.699999999</v>
      </c>
      <c r="CE512" s="5">
        <f>Target_CC[[#This Row],[Est_Sust_NP Jul]]</f>
        <v>26950194.699999999</v>
      </c>
      <c r="CF512" s="5">
        <f>Target_CC[[#This Row],[Est_Sust_NP Agu]]</f>
        <v>26950194.699999999</v>
      </c>
      <c r="CG512" s="5">
        <f>Target_CC[[#This Row],[Est_Sust_NP Sep]]</f>
        <v>26950194.699999999</v>
      </c>
      <c r="CH512" s="5">
        <f>Target_CC[[#This Row],[Est_Sust_NP Okt]]</f>
        <v>26950194.699999999</v>
      </c>
      <c r="CI512" s="5">
        <f>Target_CC[[#This Row],[Est_Sust_NP Nov]]</f>
        <v>26950194.699999999</v>
      </c>
      <c r="CJ512" s="5">
        <f>SUM(Target_CC[[#This Row],[Est_Sust_NP Jan]:[Est_Sust_NP Des]])</f>
        <v>337929012.29999995</v>
      </c>
      <c r="CK512" s="5">
        <v>4171950</v>
      </c>
      <c r="CL512" s="5">
        <v>3401392</v>
      </c>
      <c r="CM512" s="5">
        <v>3425380</v>
      </c>
      <c r="CN512" s="5">
        <f>Target_CC[[#This Row],[Est_Sust_POTS Mar]]</f>
        <v>3425380</v>
      </c>
      <c r="CO512" s="5">
        <f>Target_CC[[#This Row],[Est_Sust_POTS Apr]]</f>
        <v>3425380</v>
      </c>
      <c r="CP512" s="5">
        <f>Target_CC[[#This Row],[Est_Sust_POTS Mei]]</f>
        <v>3425380</v>
      </c>
      <c r="CQ512" s="5">
        <f>Target_CC[[#This Row],[Est_Sust_POTS Jun]]</f>
        <v>3425380</v>
      </c>
      <c r="CR512" s="5">
        <f>Target_CC[[#This Row],[Est_Sust_POTS Jul]]</f>
        <v>3425380</v>
      </c>
      <c r="CS512" s="5">
        <f>Target_CC[[#This Row],[Est_Sust_POTS Agu]]</f>
        <v>3425380</v>
      </c>
      <c r="CT512" s="5">
        <f>Target_CC[[#This Row],[Est_Sust_POTS Sep]]</f>
        <v>3425380</v>
      </c>
      <c r="CU512" s="5">
        <f>Target_CC[[#This Row],[Est_Sust_POTS Okt]]</f>
        <v>3425380</v>
      </c>
      <c r="CV512" s="5">
        <f>Target_CC[[#This Row],[Est_Sust_POTS Nov]]</f>
        <v>3425380</v>
      </c>
      <c r="CW512" s="5">
        <f>SUM(Target_CC[[#This Row],[Est_Sust_POTS Jan]:[Est_Sust_POTS Des]])</f>
        <v>41827142</v>
      </c>
      <c r="CX512" s="5"/>
      <c r="CY512" s="5">
        <v>0</v>
      </c>
      <c r="CZ512" s="5">
        <v>0</v>
      </c>
      <c r="DA512" s="5">
        <v>0</v>
      </c>
      <c r="DB512" s="5"/>
      <c r="DC512" s="5"/>
      <c r="DD512" s="5"/>
      <c r="DE512" s="5"/>
      <c r="DF512" s="5"/>
      <c r="DG512" s="5"/>
      <c r="DH512" s="5"/>
      <c r="DI512" s="5"/>
      <c r="DJ512" s="5">
        <f>SUM(Target_CC[[#This Row],[BC_Jan]:[BC_Des]])</f>
        <v>0</v>
      </c>
      <c r="DK512" s="5"/>
      <c r="DL512" s="5"/>
      <c r="DM512" s="5"/>
      <c r="DN512" s="5"/>
      <c r="DO512" s="5"/>
      <c r="DP512" s="5"/>
      <c r="DQ512" s="5"/>
      <c r="DR512" s="5"/>
      <c r="DS512" s="5"/>
      <c r="DT512" s="5"/>
      <c r="DU512" s="5"/>
      <c r="DV512" s="5"/>
      <c r="DW512" s="5"/>
      <c r="DX512" s="5" t="s">
        <v>160</v>
      </c>
    </row>
    <row r="513" spans="2:128" x14ac:dyDescent="0.3">
      <c r="B513">
        <v>2910805</v>
      </c>
      <c r="C513" t="s">
        <v>795</v>
      </c>
      <c r="D513" t="s">
        <v>796</v>
      </c>
      <c r="E513" t="s">
        <v>308</v>
      </c>
      <c r="F513" t="s">
        <v>309</v>
      </c>
      <c r="G513" t="s">
        <v>25</v>
      </c>
      <c r="H513" t="s">
        <v>159</v>
      </c>
      <c r="I513" t="s">
        <v>29</v>
      </c>
      <c r="J513" s="5">
        <v>585286952.89277601</v>
      </c>
      <c r="K513" s="5">
        <v>34974930.174090907</v>
      </c>
      <c r="L513" s="5">
        <v>36815715.972727269</v>
      </c>
      <c r="M513" s="5">
        <v>33134144.375454545</v>
      </c>
      <c r="N513" s="5">
        <v>29452572.778181817</v>
      </c>
      <c r="O513" s="5">
        <v>31293358.576818179</v>
      </c>
      <c r="P513" s="5">
        <v>33134144.375454545</v>
      </c>
      <c r="Q513" s="5">
        <v>42338073.368636362</v>
      </c>
      <c r="R513" s="5">
        <v>38656501.771363638</v>
      </c>
      <c r="S513" s="5">
        <v>38656501.771363638</v>
      </c>
      <c r="T513" s="5">
        <v>42338073.368636362</v>
      </c>
      <c r="U513" s="5">
        <v>36815715.972727269</v>
      </c>
      <c r="V513" s="5">
        <v>38656501.771363638</v>
      </c>
      <c r="W513" s="5">
        <v>436266234.27681816</v>
      </c>
      <c r="X513" s="5">
        <v>4686742.9570905035</v>
      </c>
      <c r="Y513" s="5">
        <v>4984106.9849421047</v>
      </c>
      <c r="Z513" s="5">
        <v>6557957.6274924725</v>
      </c>
      <c r="AA513" s="5">
        <v>6686188.2142981822</v>
      </c>
      <c r="AB513" s="5">
        <v>8745422.7941365093</v>
      </c>
      <c r="AC513" s="5">
        <v>8171321.1328937449</v>
      </c>
      <c r="AD513" s="5">
        <v>7175568.6311603431</v>
      </c>
      <c r="AE513" s="5">
        <v>8117076.6874663485</v>
      </c>
      <c r="AF513" s="5">
        <v>7048044.1148196459</v>
      </c>
      <c r="AG513" s="5">
        <v>7417468.9857096002</v>
      </c>
      <c r="AH513" s="5">
        <v>9113447.7167509515</v>
      </c>
      <c r="AI513" s="5">
        <v>10812429.042418336</v>
      </c>
      <c r="AJ513" s="5">
        <v>89515774.889178723</v>
      </c>
      <c r="AK513" s="5">
        <v>39661673.131181411</v>
      </c>
      <c r="AL513" s="5">
        <v>41799822.957669377</v>
      </c>
      <c r="AM513" s="5">
        <v>39692102.002947018</v>
      </c>
      <c r="AN513" s="5">
        <v>36138760.992480002</v>
      </c>
      <c r="AO513" s="5">
        <v>40038781.370954692</v>
      </c>
      <c r="AP513" s="5">
        <v>41305465.508348286</v>
      </c>
      <c r="AQ513" s="5">
        <v>49513641.999796703</v>
      </c>
      <c r="AR513" s="5">
        <v>46773578.458829984</v>
      </c>
      <c r="AS513" s="5">
        <v>45704545.886183284</v>
      </c>
      <c r="AT513" s="5">
        <v>49755542.354345962</v>
      </c>
      <c r="AU513" s="5">
        <v>45929163.689478219</v>
      </c>
      <c r="AV513" s="5">
        <v>49468930.813781977</v>
      </c>
      <c r="AW513" s="5">
        <f>SUM(Target_CC[[#This Row],[Target_Jan]:[Target_Des]])</f>
        <v>525782009.16599691</v>
      </c>
      <c r="AX513" s="5">
        <v>0</v>
      </c>
      <c r="AY513" s="5">
        <v>0</v>
      </c>
      <c r="AZ513" s="5">
        <v>0</v>
      </c>
      <c r="BA513" s="5">
        <v>0</v>
      </c>
      <c r="BB513" s="5">
        <v>0</v>
      </c>
      <c r="BC513" s="5">
        <v>0</v>
      </c>
      <c r="BD513" s="5">
        <v>0</v>
      </c>
      <c r="BE513" s="5">
        <v>0</v>
      </c>
      <c r="BF513" s="5">
        <v>0</v>
      </c>
      <c r="BG513" s="5">
        <v>0</v>
      </c>
      <c r="BH513" s="5">
        <v>0</v>
      </c>
      <c r="BI513" s="5">
        <v>0</v>
      </c>
      <c r="BJ513" s="5">
        <f>SUM(Target_CC[[#This Row],[Target_NGTMA_Jan]:[Target_NGTMA_Des]])</f>
        <v>0</v>
      </c>
      <c r="BK513" s="5">
        <v>39258964</v>
      </c>
      <c r="BL513" s="5">
        <v>39858782</v>
      </c>
      <c r="BM513" s="5">
        <v>40473121</v>
      </c>
      <c r="BN513" s="5">
        <f>Target_CC[[#This Row],[Est_Sust_NP Apr]]+Target_CC[[#This Row],[Est_Sust_POTS Apr]]+Target_CC[[#This Row],[BC_Apr]]</f>
        <v>39208882</v>
      </c>
      <c r="BO513" s="5">
        <f>Target_CC[[#This Row],[Est_Sust_NP Mei]]+Target_CC[[#This Row],[Est_Sust_POTS Mei]]+Target_CC[[#This Row],[BC_Mei]]</f>
        <v>39208882</v>
      </c>
      <c r="BP513" s="5">
        <f>Target_CC[[#This Row],[Est_Sust_NP Jun]]+Target_CC[[#This Row],[Est_Sust_POTS Jun]]+Target_CC[[#This Row],[BC_Jun]]</f>
        <v>39208882</v>
      </c>
      <c r="BQ513" s="5">
        <f>Target_CC[[#This Row],[Est_Sust_NP Jul]]+Target_CC[[#This Row],[Est_Sust_POTS Jul]]+Target_CC[[#This Row],[BC_Jul]]</f>
        <v>39208882</v>
      </c>
      <c r="BR513" s="5">
        <f>Target_CC[[#This Row],[Est_Sust_NP Agu]]+Target_CC[[#This Row],[Est_Sust_POTS Agu]]+Target_CC[[#This Row],[BC_Agu]]</f>
        <v>39208882</v>
      </c>
      <c r="BS513" s="5">
        <f>Target_CC[[#This Row],[Est_Sust_NP Sep]]+Target_CC[[#This Row],[Est_Sust_POTS Sep]]+Target_CC[[#This Row],[BC_Sep]]</f>
        <v>39208882</v>
      </c>
      <c r="BT513" s="5">
        <f>Target_CC[[#This Row],[Est_Sust_NP Okt]]+Target_CC[[#This Row],[Est_Sust_POTS Okt]]+Target_CC[[#This Row],[BC_Okt]]</f>
        <v>39208882</v>
      </c>
      <c r="BU513" s="5">
        <f>Target_CC[[#This Row],[Est_Sust_NP Nov]]+Target_CC[[#This Row],[Est_Sust_POTS Nov]]+Target_CC[[#This Row],[BC_Nov]]</f>
        <v>39208882</v>
      </c>
      <c r="BV513" s="5">
        <f>Target_CC[[#This Row],[Est_Sust_NP Des]]+Target_CC[[#This Row],[Est_Sust_POTS Des]]+Target_CC[[#This Row],[BC_Des]]</f>
        <v>39208882</v>
      </c>
      <c r="BW513" s="5">
        <f>SUM(Target_CC[[#This Row],[Real_Jan]:[Real_Des]])</f>
        <v>472470805</v>
      </c>
      <c r="BX513" s="5">
        <v>0</v>
      </c>
      <c r="BY513" s="5">
        <v>0</v>
      </c>
      <c r="BZ513" s="5">
        <v>0</v>
      </c>
      <c r="CA513" s="5">
        <f>Target_CC[[#This Row],[Est_Sust_NP Mar]]*95%</f>
        <v>0</v>
      </c>
      <c r="CB513" s="5">
        <f>Target_CC[[#This Row],[Est_Sust_NP Apr]]</f>
        <v>0</v>
      </c>
      <c r="CC513" s="5">
        <f>Target_CC[[#This Row],[Est_Sust_NP Mei]]</f>
        <v>0</v>
      </c>
      <c r="CD513" s="5">
        <f>Target_CC[[#This Row],[Est_Sust_NP Jun]]</f>
        <v>0</v>
      </c>
      <c r="CE513" s="5">
        <f>Target_CC[[#This Row],[Est_Sust_NP Jul]]</f>
        <v>0</v>
      </c>
      <c r="CF513" s="5">
        <f>Target_CC[[#This Row],[Est_Sust_NP Agu]]</f>
        <v>0</v>
      </c>
      <c r="CG513" s="5">
        <f>Target_CC[[#This Row],[Est_Sust_NP Sep]]</f>
        <v>0</v>
      </c>
      <c r="CH513" s="5">
        <f>Target_CC[[#This Row],[Est_Sust_NP Okt]]</f>
        <v>0</v>
      </c>
      <c r="CI513" s="5">
        <f>Target_CC[[#This Row],[Est_Sust_NP Nov]]</f>
        <v>0</v>
      </c>
      <c r="CJ513" s="5">
        <f>SUM(Target_CC[[#This Row],[Est_Sust_NP Jan]:[Est_Sust_NP Des]])</f>
        <v>0</v>
      </c>
      <c r="CK513" s="5">
        <v>38379524</v>
      </c>
      <c r="CL513" s="5">
        <v>38700691</v>
      </c>
      <c r="CM513" s="5">
        <v>39208882</v>
      </c>
      <c r="CN513" s="5">
        <f>Target_CC[[#This Row],[Est_Sust_POTS Mar]]</f>
        <v>39208882</v>
      </c>
      <c r="CO513" s="5">
        <f>Target_CC[[#This Row],[Est_Sust_POTS Apr]]</f>
        <v>39208882</v>
      </c>
      <c r="CP513" s="5">
        <f>Target_CC[[#This Row],[Est_Sust_POTS Mei]]</f>
        <v>39208882</v>
      </c>
      <c r="CQ513" s="5">
        <f>Target_CC[[#This Row],[Est_Sust_POTS Jun]]</f>
        <v>39208882</v>
      </c>
      <c r="CR513" s="5">
        <f>Target_CC[[#This Row],[Est_Sust_POTS Jul]]</f>
        <v>39208882</v>
      </c>
      <c r="CS513" s="5">
        <f>Target_CC[[#This Row],[Est_Sust_POTS Agu]]</f>
        <v>39208882</v>
      </c>
      <c r="CT513" s="5">
        <f>Target_CC[[#This Row],[Est_Sust_POTS Sep]]</f>
        <v>39208882</v>
      </c>
      <c r="CU513" s="5">
        <f>Target_CC[[#This Row],[Est_Sust_POTS Okt]]</f>
        <v>39208882</v>
      </c>
      <c r="CV513" s="5">
        <f>Target_CC[[#This Row],[Est_Sust_POTS Nov]]</f>
        <v>39208882</v>
      </c>
      <c r="CW513" s="5">
        <f>SUM(Target_CC[[#This Row],[Est_Sust_POTS Jan]:[Est_Sust_POTS Des]])</f>
        <v>469169035</v>
      </c>
      <c r="CX513" s="5"/>
      <c r="CY513" s="5">
        <v>0</v>
      </c>
      <c r="CZ513" s="5">
        <v>0</v>
      </c>
      <c r="DA513" s="5">
        <v>0</v>
      </c>
      <c r="DB513" s="5"/>
      <c r="DC513" s="5"/>
      <c r="DD513" s="5"/>
      <c r="DE513" s="5"/>
      <c r="DF513" s="5"/>
      <c r="DG513" s="5"/>
      <c r="DH513" s="5"/>
      <c r="DI513" s="5"/>
      <c r="DJ513" s="5">
        <f>SUM(Target_CC[[#This Row],[BC_Jan]:[BC_Des]])</f>
        <v>0</v>
      </c>
      <c r="DK513" s="5"/>
      <c r="DL513" s="5"/>
      <c r="DM513" s="5"/>
      <c r="DN513" s="5"/>
      <c r="DO513" s="5"/>
      <c r="DP513" s="5"/>
      <c r="DQ513" s="5"/>
      <c r="DR513" s="5"/>
      <c r="DS513" s="5"/>
      <c r="DT513" s="5"/>
      <c r="DU513" s="5"/>
      <c r="DV513" s="5"/>
      <c r="DW513" s="5"/>
      <c r="DX513" s="5" t="s">
        <v>160</v>
      </c>
    </row>
    <row r="514" spans="2:128" x14ac:dyDescent="0.3">
      <c r="B514">
        <v>3083774</v>
      </c>
      <c r="C514" t="s">
        <v>797</v>
      </c>
      <c r="D514" t="s">
        <v>331</v>
      </c>
      <c r="E514" t="s">
        <v>411</v>
      </c>
      <c r="F514" t="s">
        <v>296</v>
      </c>
      <c r="G514" t="s">
        <v>25</v>
      </c>
      <c r="H514" t="s">
        <v>159</v>
      </c>
      <c r="I514" t="s">
        <v>29</v>
      </c>
      <c r="J514" s="5">
        <v>758955348.74073648</v>
      </c>
      <c r="K514" s="5">
        <v>45629908.326499999</v>
      </c>
      <c r="L514" s="5">
        <v>43959600.826000005</v>
      </c>
      <c r="M514" s="5">
        <v>44233268.646499999</v>
      </c>
      <c r="N514" s="5">
        <v>43727464.412000008</v>
      </c>
      <c r="O514" s="5">
        <v>42558256.329500005</v>
      </c>
      <c r="P514" s="5">
        <v>41853321.074999988</v>
      </c>
      <c r="Q514" s="5">
        <v>43743967.108999997</v>
      </c>
      <c r="R514" s="5">
        <v>45012740.701500013</v>
      </c>
      <c r="S514" s="5">
        <v>44681038.777500011</v>
      </c>
      <c r="T514" s="5">
        <v>44739072.881000005</v>
      </c>
      <c r="U514" s="5">
        <v>44954706.598000012</v>
      </c>
      <c r="V514" s="5">
        <v>44349336.853500001</v>
      </c>
      <c r="W514" s="5">
        <v>529442682.53599995</v>
      </c>
      <c r="X514" s="5">
        <v>0</v>
      </c>
      <c r="Y514" s="5">
        <v>690859.22431823774</v>
      </c>
      <c r="Z514" s="5">
        <v>683729.23020126333</v>
      </c>
      <c r="AA514" s="5">
        <v>537486.86343142285</v>
      </c>
      <c r="AB514" s="5">
        <v>586231.66372162709</v>
      </c>
      <c r="AC514" s="5">
        <v>571553.53985494352</v>
      </c>
      <c r="AD514" s="5">
        <v>710365.72728492401</v>
      </c>
      <c r="AE514" s="5">
        <v>598269.13892134407</v>
      </c>
      <c r="AF514" s="5">
        <v>715610.41381648171</v>
      </c>
      <c r="AG514" s="5">
        <v>720720.50871695695</v>
      </c>
      <c r="AH514" s="5">
        <v>611960.29877694696</v>
      </c>
      <c r="AI514" s="5">
        <v>623089.45347582689</v>
      </c>
      <c r="AJ514" s="5">
        <v>7049876.062519975</v>
      </c>
      <c r="AK514" s="5">
        <v>45629908.326499999</v>
      </c>
      <c r="AL514" s="5">
        <v>44650460.050318241</v>
      </c>
      <c r="AM514" s="5">
        <v>44916997.876701266</v>
      </c>
      <c r="AN514" s="5">
        <v>44264951.275431432</v>
      </c>
      <c r="AO514" s="5">
        <v>43144487.993221633</v>
      </c>
      <c r="AP514" s="5">
        <v>42424874.614854932</v>
      </c>
      <c r="AQ514" s="5">
        <v>44454332.836284921</v>
      </c>
      <c r="AR514" s="5">
        <v>45611009.840421356</v>
      </c>
      <c r="AS514" s="5">
        <v>45396649.191316493</v>
      </c>
      <c r="AT514" s="5">
        <v>45459793.38971696</v>
      </c>
      <c r="AU514" s="5">
        <v>45566666.896776959</v>
      </c>
      <c r="AV514" s="5">
        <v>44972426.306975827</v>
      </c>
      <c r="AW514" s="5">
        <f>SUM(Target_CC[[#This Row],[Target_Jan]:[Target_Des]])</f>
        <v>536492558.5985201</v>
      </c>
      <c r="AX514" s="5">
        <v>0</v>
      </c>
      <c r="AY514" s="5">
        <v>0</v>
      </c>
      <c r="AZ514" s="5">
        <v>0</v>
      </c>
      <c r="BA514" s="5">
        <v>0</v>
      </c>
      <c r="BB514" s="5">
        <v>0</v>
      </c>
      <c r="BC514" s="5">
        <v>0</v>
      </c>
      <c r="BD514" s="5">
        <v>0</v>
      </c>
      <c r="BE514" s="5">
        <v>0</v>
      </c>
      <c r="BF514" s="5">
        <v>0</v>
      </c>
      <c r="BG514" s="5">
        <v>0</v>
      </c>
      <c r="BH514" s="5">
        <v>0</v>
      </c>
      <c r="BI514" s="5">
        <v>0</v>
      </c>
      <c r="BJ514" s="5">
        <f>SUM(Target_CC[[#This Row],[Target_NGTMA_Jan]:[Target_NGTMA_Des]])</f>
        <v>0</v>
      </c>
      <c r="BK514" s="5">
        <v>39257834</v>
      </c>
      <c r="BL514" s="5">
        <v>38756147</v>
      </c>
      <c r="BM514" s="5">
        <v>37611658</v>
      </c>
      <c r="BN514" s="5">
        <f>Target_CC[[#This Row],[Est_Sust_NP Apr]]+Target_CC[[#This Row],[Est_Sust_POTS Apr]]+Target_CC[[#This Row],[BC_Apr]]</f>
        <v>37309922</v>
      </c>
      <c r="BO514" s="5">
        <f>Target_CC[[#This Row],[Est_Sust_NP Mei]]+Target_CC[[#This Row],[Est_Sust_POTS Mei]]+Target_CC[[#This Row],[BC_Mei]]</f>
        <v>37309922</v>
      </c>
      <c r="BP514" s="5">
        <f>Target_CC[[#This Row],[Est_Sust_NP Jun]]+Target_CC[[#This Row],[Est_Sust_POTS Jun]]+Target_CC[[#This Row],[BC_Jun]]</f>
        <v>37309922</v>
      </c>
      <c r="BQ514" s="5">
        <f>Target_CC[[#This Row],[Est_Sust_NP Jul]]+Target_CC[[#This Row],[Est_Sust_POTS Jul]]+Target_CC[[#This Row],[BC_Jul]]</f>
        <v>37309922</v>
      </c>
      <c r="BR514" s="5">
        <f>Target_CC[[#This Row],[Est_Sust_NP Agu]]+Target_CC[[#This Row],[Est_Sust_POTS Agu]]+Target_CC[[#This Row],[BC_Agu]]</f>
        <v>37309922</v>
      </c>
      <c r="BS514" s="5">
        <f>Target_CC[[#This Row],[Est_Sust_NP Sep]]+Target_CC[[#This Row],[Est_Sust_POTS Sep]]+Target_CC[[#This Row],[BC_Sep]]</f>
        <v>37309922</v>
      </c>
      <c r="BT514" s="5">
        <f>Target_CC[[#This Row],[Est_Sust_NP Okt]]+Target_CC[[#This Row],[Est_Sust_POTS Okt]]+Target_CC[[#This Row],[BC_Okt]]</f>
        <v>37309922</v>
      </c>
      <c r="BU514" s="5">
        <f>Target_CC[[#This Row],[Est_Sust_NP Nov]]+Target_CC[[#This Row],[Est_Sust_POTS Nov]]+Target_CC[[#This Row],[BC_Nov]]</f>
        <v>37309922</v>
      </c>
      <c r="BV514" s="5">
        <f>Target_CC[[#This Row],[Est_Sust_NP Des]]+Target_CC[[#This Row],[Est_Sust_POTS Des]]+Target_CC[[#This Row],[BC_Des]]</f>
        <v>37309922</v>
      </c>
      <c r="BW514" s="5">
        <f>SUM(Target_CC[[#This Row],[Real_Jan]:[Real_Des]])</f>
        <v>451414937</v>
      </c>
      <c r="BX514" s="5">
        <v>2100000</v>
      </c>
      <c r="BY514" s="5">
        <v>2100000</v>
      </c>
      <c r="BZ514" s="5">
        <v>2100000</v>
      </c>
      <c r="CA514" s="5">
        <f>Target_CC[[#This Row],[Est_Sust_NP Mar]]*95%</f>
        <v>1995000</v>
      </c>
      <c r="CB514" s="5">
        <f>Target_CC[[#This Row],[Est_Sust_NP Apr]]</f>
        <v>1995000</v>
      </c>
      <c r="CC514" s="5">
        <f>Target_CC[[#This Row],[Est_Sust_NP Mei]]</f>
        <v>1995000</v>
      </c>
      <c r="CD514" s="5">
        <f>Target_CC[[#This Row],[Est_Sust_NP Jun]]</f>
        <v>1995000</v>
      </c>
      <c r="CE514" s="5">
        <f>Target_CC[[#This Row],[Est_Sust_NP Jul]]</f>
        <v>1995000</v>
      </c>
      <c r="CF514" s="5">
        <f>Target_CC[[#This Row],[Est_Sust_NP Agu]]</f>
        <v>1995000</v>
      </c>
      <c r="CG514" s="5">
        <f>Target_CC[[#This Row],[Est_Sust_NP Sep]]</f>
        <v>1995000</v>
      </c>
      <c r="CH514" s="5">
        <f>Target_CC[[#This Row],[Est_Sust_NP Okt]]</f>
        <v>1995000</v>
      </c>
      <c r="CI514" s="5">
        <f>Target_CC[[#This Row],[Est_Sust_NP Nov]]</f>
        <v>1995000</v>
      </c>
      <c r="CJ514" s="5">
        <f>SUM(Target_CC[[#This Row],[Est_Sust_NP Jan]:[Est_Sust_NP Des]])</f>
        <v>24255000</v>
      </c>
      <c r="CK514" s="5">
        <v>36818748</v>
      </c>
      <c r="CL514" s="5">
        <v>36611557</v>
      </c>
      <c r="CM514" s="5">
        <v>35314922</v>
      </c>
      <c r="CN514" s="5">
        <f>Target_CC[[#This Row],[Est_Sust_POTS Mar]]</f>
        <v>35314922</v>
      </c>
      <c r="CO514" s="5">
        <f>Target_CC[[#This Row],[Est_Sust_POTS Apr]]</f>
        <v>35314922</v>
      </c>
      <c r="CP514" s="5">
        <f>Target_CC[[#This Row],[Est_Sust_POTS Mei]]</f>
        <v>35314922</v>
      </c>
      <c r="CQ514" s="5">
        <f>Target_CC[[#This Row],[Est_Sust_POTS Jun]]</f>
        <v>35314922</v>
      </c>
      <c r="CR514" s="5">
        <f>Target_CC[[#This Row],[Est_Sust_POTS Jul]]</f>
        <v>35314922</v>
      </c>
      <c r="CS514" s="5">
        <f>Target_CC[[#This Row],[Est_Sust_POTS Agu]]</f>
        <v>35314922</v>
      </c>
      <c r="CT514" s="5">
        <f>Target_CC[[#This Row],[Est_Sust_POTS Sep]]</f>
        <v>35314922</v>
      </c>
      <c r="CU514" s="5">
        <f>Target_CC[[#This Row],[Est_Sust_POTS Okt]]</f>
        <v>35314922</v>
      </c>
      <c r="CV514" s="5">
        <f>Target_CC[[#This Row],[Est_Sust_POTS Nov]]</f>
        <v>35314922</v>
      </c>
      <c r="CW514" s="5">
        <f>SUM(Target_CC[[#This Row],[Est_Sust_POTS Jan]:[Est_Sust_POTS Des]])</f>
        <v>426579525</v>
      </c>
      <c r="CX514" s="5"/>
      <c r="CY514" s="5">
        <v>0</v>
      </c>
      <c r="CZ514" s="5">
        <v>0</v>
      </c>
      <c r="DA514" s="5">
        <v>0</v>
      </c>
      <c r="DB514" s="5"/>
      <c r="DC514" s="5"/>
      <c r="DD514" s="5"/>
      <c r="DE514" s="5"/>
      <c r="DF514" s="5"/>
      <c r="DG514" s="5"/>
      <c r="DH514" s="5"/>
      <c r="DI514" s="5"/>
      <c r="DJ514" s="5">
        <f>SUM(Target_CC[[#This Row],[BC_Jan]:[BC_Des]])</f>
        <v>0</v>
      </c>
      <c r="DK514" s="5"/>
      <c r="DL514" s="5"/>
      <c r="DM514" s="5"/>
      <c r="DN514" s="5"/>
      <c r="DO514" s="5"/>
      <c r="DP514" s="5"/>
      <c r="DQ514" s="5"/>
      <c r="DR514" s="5"/>
      <c r="DS514" s="5"/>
      <c r="DT514" s="5"/>
      <c r="DU514" s="5"/>
      <c r="DV514" s="5"/>
      <c r="DW514" s="5"/>
      <c r="DX514" s="5" t="s">
        <v>160</v>
      </c>
    </row>
    <row r="515" spans="2:128" x14ac:dyDescent="0.3">
      <c r="B515">
        <v>2916569</v>
      </c>
      <c r="C515" t="s">
        <v>798</v>
      </c>
      <c r="D515" t="s">
        <v>331</v>
      </c>
      <c r="E515" t="s">
        <v>578</v>
      </c>
      <c r="F515" t="s">
        <v>309</v>
      </c>
      <c r="G515" t="s">
        <v>25</v>
      </c>
      <c r="H515" t="s">
        <v>159</v>
      </c>
      <c r="I515" t="s">
        <v>29</v>
      </c>
      <c r="J515" s="5">
        <v>229800906.79480603</v>
      </c>
      <c r="K515" s="5">
        <v>13622028.512727272</v>
      </c>
      <c r="L515" s="5">
        <v>14338977.381818181</v>
      </c>
      <c r="M515" s="5">
        <v>12905079.643636363</v>
      </c>
      <c r="N515" s="5">
        <v>11471181.905454544</v>
      </c>
      <c r="O515" s="5">
        <v>12188130.774545453</v>
      </c>
      <c r="P515" s="5">
        <v>12905079.643636363</v>
      </c>
      <c r="Q515" s="5">
        <v>16489823.989090908</v>
      </c>
      <c r="R515" s="5">
        <v>15055926.25090909</v>
      </c>
      <c r="S515" s="5">
        <v>15055926.25090909</v>
      </c>
      <c r="T515" s="5">
        <v>16489823.989090908</v>
      </c>
      <c r="U515" s="5">
        <v>14338977.381818181</v>
      </c>
      <c r="V515" s="5">
        <v>15055926.25090909</v>
      </c>
      <c r="W515" s="5">
        <v>169916881.97454545</v>
      </c>
      <c r="X515" s="5">
        <v>1825391.6698482735</v>
      </c>
      <c r="Y515" s="5">
        <v>1941208.9494222773</v>
      </c>
      <c r="Z515" s="5">
        <v>2554191.9695707229</v>
      </c>
      <c r="AA515" s="5">
        <v>2604135.1917866487</v>
      </c>
      <c r="AB515" s="5">
        <v>3406165.4466384961</v>
      </c>
      <c r="AC515" s="5">
        <v>3182564.4513048059</v>
      </c>
      <c r="AD515" s="5">
        <v>2794738.9745214344</v>
      </c>
      <c r="AE515" s="5">
        <v>3161437.3360084766</v>
      </c>
      <c r="AF515" s="5">
        <v>2745070.7524830215</v>
      </c>
      <c r="AG515" s="5">
        <v>2888954.2741805553</v>
      </c>
      <c r="AH515" s="5">
        <v>3549503.7167735402</v>
      </c>
      <c r="AI515" s="5">
        <v>4211222.6092954986</v>
      </c>
      <c r="AJ515" s="5">
        <v>34864585.341833755</v>
      </c>
      <c r="AK515" s="5">
        <v>15447420.182575546</v>
      </c>
      <c r="AL515" s="5">
        <v>16280186.331240458</v>
      </c>
      <c r="AM515" s="5">
        <v>15459271.613207085</v>
      </c>
      <c r="AN515" s="5">
        <v>14075317.097241193</v>
      </c>
      <c r="AO515" s="5">
        <v>15594296.22118395</v>
      </c>
      <c r="AP515" s="5">
        <v>16087644.094941169</v>
      </c>
      <c r="AQ515" s="5">
        <v>19284562.963612344</v>
      </c>
      <c r="AR515" s="5">
        <v>18217363.586917568</v>
      </c>
      <c r="AS515" s="5">
        <v>17800997.003392112</v>
      </c>
      <c r="AT515" s="5">
        <v>19378778.263271462</v>
      </c>
      <c r="AU515" s="5">
        <v>17888481.098591723</v>
      </c>
      <c r="AV515" s="5">
        <v>19267148.860204589</v>
      </c>
      <c r="AW515" s="5">
        <f>SUM(Target_CC[[#This Row],[Target_Jan]:[Target_Des]])</f>
        <v>204781467.31637916</v>
      </c>
      <c r="AX515" s="5">
        <v>0</v>
      </c>
      <c r="AY515" s="5">
        <v>0</v>
      </c>
      <c r="AZ515" s="5">
        <v>0</v>
      </c>
      <c r="BA515" s="5">
        <v>0</v>
      </c>
      <c r="BB515" s="5">
        <v>0</v>
      </c>
      <c r="BC515" s="5">
        <v>0</v>
      </c>
      <c r="BD515" s="5">
        <v>0</v>
      </c>
      <c r="BE515" s="5">
        <v>0</v>
      </c>
      <c r="BF515" s="5">
        <v>0</v>
      </c>
      <c r="BG515" s="5">
        <v>0</v>
      </c>
      <c r="BH515" s="5">
        <v>0</v>
      </c>
      <c r="BI515" s="5">
        <v>0</v>
      </c>
      <c r="BJ515" s="5">
        <f>SUM(Target_CC[[#This Row],[Target_NGTMA_Jan]:[Target_NGTMA_Des]])</f>
        <v>0</v>
      </c>
      <c r="BK515" s="5">
        <v>41216273</v>
      </c>
      <c r="BL515" s="5">
        <v>41183730</v>
      </c>
      <c r="BM515" s="5">
        <v>41218002</v>
      </c>
      <c r="BN515" s="5">
        <f>Target_CC[[#This Row],[Est_Sust_NP Apr]]+Target_CC[[#This Row],[Est_Sust_POTS Apr]]+Target_CC[[#This Row],[BC_Apr]]</f>
        <v>39277453</v>
      </c>
      <c r="BO515" s="5">
        <f>Target_CC[[#This Row],[Est_Sust_NP Mei]]+Target_CC[[#This Row],[Est_Sust_POTS Mei]]+Target_CC[[#This Row],[BC_Mei]]</f>
        <v>39277453</v>
      </c>
      <c r="BP515" s="5">
        <f>Target_CC[[#This Row],[Est_Sust_NP Jun]]+Target_CC[[#This Row],[Est_Sust_POTS Jun]]+Target_CC[[#This Row],[BC_Jun]]</f>
        <v>39277453</v>
      </c>
      <c r="BQ515" s="5">
        <f>Target_CC[[#This Row],[Est_Sust_NP Jul]]+Target_CC[[#This Row],[Est_Sust_POTS Jul]]+Target_CC[[#This Row],[BC_Jul]]</f>
        <v>39277453</v>
      </c>
      <c r="BR515" s="5">
        <f>Target_CC[[#This Row],[Est_Sust_NP Agu]]+Target_CC[[#This Row],[Est_Sust_POTS Agu]]+Target_CC[[#This Row],[BC_Agu]]</f>
        <v>39277453</v>
      </c>
      <c r="BS515" s="5">
        <f>Target_CC[[#This Row],[Est_Sust_NP Sep]]+Target_CC[[#This Row],[Est_Sust_POTS Sep]]+Target_CC[[#This Row],[BC_Sep]]</f>
        <v>39277453</v>
      </c>
      <c r="BT515" s="5">
        <f>Target_CC[[#This Row],[Est_Sust_NP Okt]]+Target_CC[[#This Row],[Est_Sust_POTS Okt]]+Target_CC[[#This Row],[BC_Okt]]</f>
        <v>39277453</v>
      </c>
      <c r="BU515" s="5">
        <f>Target_CC[[#This Row],[Est_Sust_NP Nov]]+Target_CC[[#This Row],[Est_Sust_POTS Nov]]+Target_CC[[#This Row],[BC_Nov]]</f>
        <v>39277453</v>
      </c>
      <c r="BV515" s="5">
        <f>Target_CC[[#This Row],[Est_Sust_NP Des]]+Target_CC[[#This Row],[Est_Sust_POTS Des]]+Target_CC[[#This Row],[BC_Des]]</f>
        <v>39277453</v>
      </c>
      <c r="BW515" s="5">
        <f>SUM(Target_CC[[#This Row],[Real_Jan]:[Real_Des]])</f>
        <v>477115082</v>
      </c>
      <c r="BX515" s="5">
        <v>25189220</v>
      </c>
      <c r="BY515" s="5">
        <v>25189220</v>
      </c>
      <c r="BZ515" s="5">
        <v>25189220</v>
      </c>
      <c r="CA515" s="5">
        <f>Target_CC[[#This Row],[Est_Sust_NP Mar]]*95%</f>
        <v>23929759</v>
      </c>
      <c r="CB515" s="5">
        <f>Target_CC[[#This Row],[Est_Sust_NP Apr]]</f>
        <v>23929759</v>
      </c>
      <c r="CC515" s="5">
        <f>Target_CC[[#This Row],[Est_Sust_NP Mei]]</f>
        <v>23929759</v>
      </c>
      <c r="CD515" s="5">
        <f>Target_CC[[#This Row],[Est_Sust_NP Jun]]</f>
        <v>23929759</v>
      </c>
      <c r="CE515" s="5">
        <f>Target_CC[[#This Row],[Est_Sust_NP Jul]]</f>
        <v>23929759</v>
      </c>
      <c r="CF515" s="5">
        <f>Target_CC[[#This Row],[Est_Sust_NP Agu]]</f>
        <v>23929759</v>
      </c>
      <c r="CG515" s="5">
        <f>Target_CC[[#This Row],[Est_Sust_NP Sep]]</f>
        <v>23929759</v>
      </c>
      <c r="CH515" s="5">
        <f>Target_CC[[#This Row],[Est_Sust_NP Okt]]</f>
        <v>23929759</v>
      </c>
      <c r="CI515" s="5">
        <f>Target_CC[[#This Row],[Est_Sust_NP Nov]]</f>
        <v>23929759</v>
      </c>
      <c r="CJ515" s="5">
        <f>SUM(Target_CC[[#This Row],[Est_Sust_NP Jan]:[Est_Sust_NP Des]])</f>
        <v>290935491</v>
      </c>
      <c r="CK515" s="5">
        <v>15205049</v>
      </c>
      <c r="CL515" s="5">
        <v>15262151</v>
      </c>
      <c r="CM515" s="5">
        <v>15347694</v>
      </c>
      <c r="CN515" s="5">
        <f>Target_CC[[#This Row],[Est_Sust_POTS Mar]]</f>
        <v>15347694</v>
      </c>
      <c r="CO515" s="5">
        <f>Target_CC[[#This Row],[Est_Sust_POTS Apr]]</f>
        <v>15347694</v>
      </c>
      <c r="CP515" s="5">
        <f>Target_CC[[#This Row],[Est_Sust_POTS Mei]]</f>
        <v>15347694</v>
      </c>
      <c r="CQ515" s="5">
        <f>Target_CC[[#This Row],[Est_Sust_POTS Jun]]</f>
        <v>15347694</v>
      </c>
      <c r="CR515" s="5">
        <f>Target_CC[[#This Row],[Est_Sust_POTS Jul]]</f>
        <v>15347694</v>
      </c>
      <c r="CS515" s="5">
        <f>Target_CC[[#This Row],[Est_Sust_POTS Agu]]</f>
        <v>15347694</v>
      </c>
      <c r="CT515" s="5">
        <f>Target_CC[[#This Row],[Est_Sust_POTS Sep]]</f>
        <v>15347694</v>
      </c>
      <c r="CU515" s="5">
        <f>Target_CC[[#This Row],[Est_Sust_POTS Okt]]</f>
        <v>15347694</v>
      </c>
      <c r="CV515" s="5">
        <f>Target_CC[[#This Row],[Est_Sust_POTS Nov]]</f>
        <v>15347694</v>
      </c>
      <c r="CW515" s="5">
        <f>SUM(Target_CC[[#This Row],[Est_Sust_POTS Jan]:[Est_Sust_POTS Des]])</f>
        <v>183944140</v>
      </c>
      <c r="CX515" s="5"/>
      <c r="CY515" s="5">
        <v>0</v>
      </c>
      <c r="CZ515" s="5">
        <v>0</v>
      </c>
      <c r="DA515" s="5">
        <v>0</v>
      </c>
      <c r="DB515" s="5"/>
      <c r="DC515" s="5"/>
      <c r="DD515" s="5"/>
      <c r="DE515" s="5"/>
      <c r="DF515" s="5"/>
      <c r="DG515" s="5"/>
      <c r="DH515" s="5"/>
      <c r="DI515" s="5"/>
      <c r="DJ515" s="5">
        <f>SUM(Target_CC[[#This Row],[BC_Jan]:[BC_Des]])</f>
        <v>0</v>
      </c>
      <c r="DK515" s="5"/>
      <c r="DL515" s="5"/>
      <c r="DM515" s="5"/>
      <c r="DN515" s="5"/>
      <c r="DO515" s="5"/>
      <c r="DP515" s="5"/>
      <c r="DQ515" s="5"/>
      <c r="DR515" s="5"/>
      <c r="DS515" s="5"/>
      <c r="DT515" s="5"/>
      <c r="DU515" s="5"/>
      <c r="DV515" s="5"/>
      <c r="DW515" s="5"/>
      <c r="DX515" s="5" t="s">
        <v>160</v>
      </c>
    </row>
    <row r="516" spans="2:128" x14ac:dyDescent="0.3">
      <c r="B516">
        <v>10295079</v>
      </c>
      <c r="C516" t="s">
        <v>799</v>
      </c>
      <c r="D516" t="s">
        <v>331</v>
      </c>
      <c r="E516" t="s">
        <v>411</v>
      </c>
      <c r="F516" t="s">
        <v>296</v>
      </c>
      <c r="G516" t="s">
        <v>26</v>
      </c>
      <c r="H516" t="s">
        <v>159</v>
      </c>
      <c r="I516" t="s">
        <v>29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690859.22431823774</v>
      </c>
      <c r="Z516" s="5">
        <v>683729.23020126333</v>
      </c>
      <c r="AA516" s="5">
        <v>537486.86343142285</v>
      </c>
      <c r="AB516" s="5">
        <v>586231.66372162709</v>
      </c>
      <c r="AC516" s="5">
        <v>571553.53985494352</v>
      </c>
      <c r="AD516" s="5">
        <v>710365.72728492401</v>
      </c>
      <c r="AE516" s="5">
        <v>598269.13892134407</v>
      </c>
      <c r="AF516" s="5">
        <v>715610.41381648171</v>
      </c>
      <c r="AG516" s="5">
        <v>720720.50871695695</v>
      </c>
      <c r="AH516" s="5">
        <v>611960.29877694696</v>
      </c>
      <c r="AI516" s="5">
        <v>623089.45347582689</v>
      </c>
      <c r="AJ516" s="5">
        <v>7049876.062519975</v>
      </c>
      <c r="AK516" s="5">
        <v>0</v>
      </c>
      <c r="AL516" s="5">
        <v>690859.22431823774</v>
      </c>
      <c r="AM516" s="5">
        <v>683729.23020126333</v>
      </c>
      <c r="AN516" s="5">
        <v>537486.86343142285</v>
      </c>
      <c r="AO516" s="5">
        <v>586231.66372162709</v>
      </c>
      <c r="AP516" s="5">
        <v>571553.53985494352</v>
      </c>
      <c r="AQ516" s="5">
        <v>710365.72728492401</v>
      </c>
      <c r="AR516" s="5">
        <v>598269.13892134407</v>
      </c>
      <c r="AS516" s="5">
        <v>715610.41381648171</v>
      </c>
      <c r="AT516" s="5">
        <v>720720.50871695695</v>
      </c>
      <c r="AU516" s="5">
        <v>611960.29877694696</v>
      </c>
      <c r="AV516" s="5">
        <v>623089.45347582689</v>
      </c>
      <c r="AW516" s="5">
        <f>SUM(Target_CC[[#This Row],[Target_Jan]:[Target_Des]])</f>
        <v>7049876.062519975</v>
      </c>
      <c r="AX516" s="5">
        <v>0</v>
      </c>
      <c r="AY516" s="5">
        <v>0</v>
      </c>
      <c r="AZ516" s="5">
        <v>0</v>
      </c>
      <c r="BA516" s="5">
        <v>0</v>
      </c>
      <c r="BB516" s="5">
        <v>0</v>
      </c>
      <c r="BC516" s="5">
        <v>0</v>
      </c>
      <c r="BD516" s="5">
        <v>0</v>
      </c>
      <c r="BE516" s="5">
        <v>0</v>
      </c>
      <c r="BF516" s="5">
        <v>0</v>
      </c>
      <c r="BG516" s="5">
        <v>0</v>
      </c>
      <c r="BH516" s="5">
        <v>0</v>
      </c>
      <c r="BI516" s="5">
        <v>0</v>
      </c>
      <c r="BJ516" s="5">
        <f>SUM(Target_CC[[#This Row],[Target_NGTMA_Jan]:[Target_NGTMA_Des]])</f>
        <v>0</v>
      </c>
      <c r="BK516" s="5">
        <v>40806300</v>
      </c>
      <c r="BL516" s="5">
        <v>26277468</v>
      </c>
      <c r="BM516" s="5">
        <v>18797564</v>
      </c>
      <c r="BN516" s="5">
        <f>Target_CC[[#This Row],[Est_Sust_NP Apr]]+Target_CC[[#This Row],[Est_Sust_POTS Apr]]+Target_CC[[#This Row],[BC_Apr]]</f>
        <v>18797564</v>
      </c>
      <c r="BO516" s="5">
        <f>Target_CC[[#This Row],[Est_Sust_NP Mei]]+Target_CC[[#This Row],[Est_Sust_POTS Mei]]+Target_CC[[#This Row],[BC_Mei]]</f>
        <v>18797564</v>
      </c>
      <c r="BP516" s="5">
        <f>Target_CC[[#This Row],[Est_Sust_NP Jun]]+Target_CC[[#This Row],[Est_Sust_POTS Jun]]+Target_CC[[#This Row],[BC_Jun]]</f>
        <v>18797564</v>
      </c>
      <c r="BQ516" s="5">
        <f>Target_CC[[#This Row],[Est_Sust_NP Jul]]+Target_CC[[#This Row],[Est_Sust_POTS Jul]]+Target_CC[[#This Row],[BC_Jul]]</f>
        <v>18797564</v>
      </c>
      <c r="BR516" s="5">
        <f>Target_CC[[#This Row],[Est_Sust_NP Agu]]+Target_CC[[#This Row],[Est_Sust_POTS Agu]]+Target_CC[[#This Row],[BC_Agu]]</f>
        <v>18797564</v>
      </c>
      <c r="BS516" s="5">
        <f>Target_CC[[#This Row],[Est_Sust_NP Sep]]+Target_CC[[#This Row],[Est_Sust_POTS Sep]]+Target_CC[[#This Row],[BC_Sep]]</f>
        <v>18797564</v>
      </c>
      <c r="BT516" s="5">
        <f>Target_CC[[#This Row],[Est_Sust_NP Okt]]+Target_CC[[#This Row],[Est_Sust_POTS Okt]]+Target_CC[[#This Row],[BC_Okt]]</f>
        <v>18797564</v>
      </c>
      <c r="BU516" s="5">
        <f>Target_CC[[#This Row],[Est_Sust_NP Nov]]+Target_CC[[#This Row],[Est_Sust_POTS Nov]]+Target_CC[[#This Row],[BC_Nov]]</f>
        <v>18797564</v>
      </c>
      <c r="BV516" s="5">
        <f>Target_CC[[#This Row],[Est_Sust_NP Des]]+Target_CC[[#This Row],[Est_Sust_POTS Des]]+Target_CC[[#This Row],[BC_Des]]</f>
        <v>18797564</v>
      </c>
      <c r="BW516" s="5">
        <f>SUM(Target_CC[[#This Row],[Real_Jan]:[Real_Des]])</f>
        <v>255059408</v>
      </c>
      <c r="BX516" s="5">
        <v>0</v>
      </c>
      <c r="BY516" s="5">
        <v>0</v>
      </c>
      <c r="BZ516" s="5">
        <v>0</v>
      </c>
      <c r="CA516" s="5">
        <f>Target_CC[[#This Row],[Est_Sust_NP Mar]]*95%</f>
        <v>0</v>
      </c>
      <c r="CB516" s="5">
        <f>Target_CC[[#This Row],[Est_Sust_NP Apr]]</f>
        <v>0</v>
      </c>
      <c r="CC516" s="5">
        <f>Target_CC[[#This Row],[Est_Sust_NP Mei]]</f>
        <v>0</v>
      </c>
      <c r="CD516" s="5">
        <f>Target_CC[[#This Row],[Est_Sust_NP Jun]]</f>
        <v>0</v>
      </c>
      <c r="CE516" s="5">
        <f>Target_CC[[#This Row],[Est_Sust_NP Jul]]</f>
        <v>0</v>
      </c>
      <c r="CF516" s="5">
        <f>Target_CC[[#This Row],[Est_Sust_NP Agu]]</f>
        <v>0</v>
      </c>
      <c r="CG516" s="5">
        <f>Target_CC[[#This Row],[Est_Sust_NP Sep]]</f>
        <v>0</v>
      </c>
      <c r="CH516" s="5">
        <f>Target_CC[[#This Row],[Est_Sust_NP Okt]]</f>
        <v>0</v>
      </c>
      <c r="CI516" s="5">
        <f>Target_CC[[#This Row],[Est_Sust_NP Nov]]</f>
        <v>0</v>
      </c>
      <c r="CJ516" s="5">
        <f>SUM(Target_CC[[#This Row],[Est_Sust_NP Jan]:[Est_Sust_NP Des]])</f>
        <v>0</v>
      </c>
      <c r="CK516" s="5">
        <v>40806300</v>
      </c>
      <c r="CL516" s="5">
        <v>26277468</v>
      </c>
      <c r="CM516" s="5">
        <v>18797564</v>
      </c>
      <c r="CN516" s="5">
        <f>Target_CC[[#This Row],[Est_Sust_POTS Mar]]</f>
        <v>18797564</v>
      </c>
      <c r="CO516" s="5">
        <f>Target_CC[[#This Row],[Est_Sust_POTS Apr]]</f>
        <v>18797564</v>
      </c>
      <c r="CP516" s="5">
        <f>Target_CC[[#This Row],[Est_Sust_POTS Mei]]</f>
        <v>18797564</v>
      </c>
      <c r="CQ516" s="5">
        <f>Target_CC[[#This Row],[Est_Sust_POTS Jun]]</f>
        <v>18797564</v>
      </c>
      <c r="CR516" s="5">
        <f>Target_CC[[#This Row],[Est_Sust_POTS Jul]]</f>
        <v>18797564</v>
      </c>
      <c r="CS516" s="5">
        <f>Target_CC[[#This Row],[Est_Sust_POTS Agu]]</f>
        <v>18797564</v>
      </c>
      <c r="CT516" s="5">
        <f>Target_CC[[#This Row],[Est_Sust_POTS Sep]]</f>
        <v>18797564</v>
      </c>
      <c r="CU516" s="5">
        <f>Target_CC[[#This Row],[Est_Sust_POTS Okt]]</f>
        <v>18797564</v>
      </c>
      <c r="CV516" s="5">
        <f>Target_CC[[#This Row],[Est_Sust_POTS Nov]]</f>
        <v>18797564</v>
      </c>
      <c r="CW516" s="5">
        <f>SUM(Target_CC[[#This Row],[Est_Sust_POTS Jan]:[Est_Sust_POTS Des]])</f>
        <v>255059408</v>
      </c>
      <c r="CX516" s="5"/>
      <c r="CY516" s="5">
        <v>0</v>
      </c>
      <c r="CZ516" s="5">
        <v>0</v>
      </c>
      <c r="DA516" s="5">
        <v>0</v>
      </c>
      <c r="DB516" s="5"/>
      <c r="DC516" s="5"/>
      <c r="DD516" s="5"/>
      <c r="DE516" s="5"/>
      <c r="DF516" s="5"/>
      <c r="DG516" s="5"/>
      <c r="DH516" s="5"/>
      <c r="DI516" s="5"/>
      <c r="DJ516" s="5">
        <f>SUM(Target_CC[[#This Row],[BC_Jan]:[BC_Des]])</f>
        <v>0</v>
      </c>
      <c r="DK516" s="5"/>
      <c r="DL516" s="5"/>
      <c r="DM516" s="5"/>
      <c r="DN516" s="5"/>
      <c r="DO516" s="5"/>
      <c r="DP516" s="5"/>
      <c r="DQ516" s="5"/>
      <c r="DR516" s="5"/>
      <c r="DS516" s="5"/>
      <c r="DT516" s="5"/>
      <c r="DU516" s="5"/>
      <c r="DV516" s="5"/>
      <c r="DW516" s="5"/>
      <c r="DX516" s="5" t="s">
        <v>160</v>
      </c>
    </row>
    <row r="517" spans="2:128" x14ac:dyDescent="0.3">
      <c r="B517">
        <v>4640564</v>
      </c>
      <c r="C517" t="s">
        <v>800</v>
      </c>
      <c r="D517" t="s">
        <v>495</v>
      </c>
      <c r="E517" t="s">
        <v>351</v>
      </c>
      <c r="F517" t="s">
        <v>300</v>
      </c>
      <c r="G517" t="s">
        <v>24</v>
      </c>
      <c r="H517" t="s">
        <v>159</v>
      </c>
      <c r="I517" t="s">
        <v>29</v>
      </c>
      <c r="J517" s="5">
        <v>187956888.61453325</v>
      </c>
      <c r="K517" s="5">
        <v>39925049.018530667</v>
      </c>
      <c r="L517" s="5">
        <v>40622352.941792637</v>
      </c>
      <c r="M517" s="5">
        <v>43430353.075463109</v>
      </c>
      <c r="N517" s="5">
        <v>40809373.304197386</v>
      </c>
      <c r="O517" s="5">
        <v>42877817.555063099</v>
      </c>
      <c r="P517" s="5">
        <v>42305822.609930232</v>
      </c>
      <c r="Q517" s="5">
        <v>44329598.923435085</v>
      </c>
      <c r="R517" s="5">
        <v>44771427.456113391</v>
      </c>
      <c r="S517" s="5">
        <v>44198354.324670419</v>
      </c>
      <c r="T517" s="5">
        <v>45087555.863568336</v>
      </c>
      <c r="U517" s="5">
        <v>44758584.123956934</v>
      </c>
      <c r="V517" s="5">
        <v>42230567.903278664</v>
      </c>
      <c r="W517" s="5">
        <v>515346857.09999996</v>
      </c>
      <c r="X517" s="5">
        <v>5089532.2939132517</v>
      </c>
      <c r="Y517" s="5">
        <v>5178422.6252555363</v>
      </c>
      <c r="Z517" s="5">
        <v>5536378.5379707711</v>
      </c>
      <c r="AA517" s="5">
        <v>5202263.4519414734</v>
      </c>
      <c r="AB517" s="5">
        <v>5465942.8730501132</v>
      </c>
      <c r="AC517" s="5">
        <v>5393026.5757186394</v>
      </c>
      <c r="AD517" s="5">
        <v>5651011.8545459509</v>
      </c>
      <c r="AE517" s="5">
        <v>5707334.905881336</v>
      </c>
      <c r="AF517" s="5">
        <v>5634281.1644094288</v>
      </c>
      <c r="AG517" s="5">
        <v>5747634.06088096</v>
      </c>
      <c r="AH517" s="5">
        <v>5705697.6742340708</v>
      </c>
      <c r="AI517" s="5">
        <v>5383433.3186234664</v>
      </c>
      <c r="AJ517" s="5">
        <v>65694959.336424999</v>
      </c>
      <c r="AK517" s="5">
        <v>45014581.312443919</v>
      </c>
      <c r="AL517" s="5">
        <v>45800775.567048177</v>
      </c>
      <c r="AM517" s="5">
        <v>48966731.613433883</v>
      </c>
      <c r="AN517" s="5">
        <v>46011636.756138861</v>
      </c>
      <c r="AO517" s="5">
        <v>48343760.428113215</v>
      </c>
      <c r="AP517" s="5">
        <v>47698849.185648873</v>
      </c>
      <c r="AQ517" s="5">
        <v>49980610.777981035</v>
      </c>
      <c r="AR517" s="5">
        <v>50478762.361994728</v>
      </c>
      <c r="AS517" s="5">
        <v>49832635.489079848</v>
      </c>
      <c r="AT517" s="5">
        <v>50835189.924449295</v>
      </c>
      <c r="AU517" s="5">
        <v>50464281.798191004</v>
      </c>
      <c r="AV517" s="5">
        <v>47614001.221902132</v>
      </c>
      <c r="AW517" s="5">
        <f>SUM(Target_CC[[#This Row],[Target_Jan]:[Target_Des]])</f>
        <v>581041816.43642497</v>
      </c>
      <c r="AX517" s="5">
        <v>19554797.252389487</v>
      </c>
      <c r="AY517" s="5">
        <v>20348238.646783594</v>
      </c>
      <c r="AZ517" s="5">
        <v>20578069.898661613</v>
      </c>
      <c r="BA517" s="5">
        <v>19949798.971550006</v>
      </c>
      <c r="BB517" s="5">
        <v>20976719.086610548</v>
      </c>
      <c r="BC517" s="5">
        <v>20846225.568338383</v>
      </c>
      <c r="BD517" s="5">
        <v>21527231.767946955</v>
      </c>
      <c r="BE517" s="5">
        <v>21829870.505991533</v>
      </c>
      <c r="BF517" s="5">
        <v>21490524.240311656</v>
      </c>
      <c r="BG517" s="5">
        <v>21855867.564552277</v>
      </c>
      <c r="BH517" s="5">
        <v>22258785.050468128</v>
      </c>
      <c r="BI517" s="5">
        <v>21702046.597764947</v>
      </c>
      <c r="BJ517" s="5">
        <f>SUM(Target_CC[[#This Row],[Target_NGTMA_Jan]:[Target_NGTMA_Des]])</f>
        <v>252918175.15136909</v>
      </c>
      <c r="BK517" s="5">
        <v>40775189</v>
      </c>
      <c r="BL517" s="5">
        <v>40642377</v>
      </c>
      <c r="BM517" s="5">
        <v>40376152</v>
      </c>
      <c r="BN517" s="5">
        <f>Target_CC[[#This Row],[Est_Sust_NP Apr]]+Target_CC[[#This Row],[Est_Sust_POTS Apr]]+Target_CC[[#This Row],[BC_Apr]]</f>
        <v>39327678</v>
      </c>
      <c r="BO517" s="5">
        <f>Target_CC[[#This Row],[Est_Sust_NP Mei]]+Target_CC[[#This Row],[Est_Sust_POTS Mei]]+Target_CC[[#This Row],[BC_Mei]]</f>
        <v>39327678</v>
      </c>
      <c r="BP517" s="5">
        <f>Target_CC[[#This Row],[Est_Sust_NP Jun]]+Target_CC[[#This Row],[Est_Sust_POTS Jun]]+Target_CC[[#This Row],[BC_Jun]]</f>
        <v>39327678</v>
      </c>
      <c r="BQ517" s="5">
        <f>Target_CC[[#This Row],[Est_Sust_NP Jul]]+Target_CC[[#This Row],[Est_Sust_POTS Jul]]+Target_CC[[#This Row],[BC_Jul]]</f>
        <v>39327678</v>
      </c>
      <c r="BR517" s="5">
        <f>Target_CC[[#This Row],[Est_Sust_NP Agu]]+Target_CC[[#This Row],[Est_Sust_POTS Agu]]+Target_CC[[#This Row],[BC_Agu]]</f>
        <v>39327678</v>
      </c>
      <c r="BS517" s="5">
        <f>Target_CC[[#This Row],[Est_Sust_NP Sep]]+Target_CC[[#This Row],[Est_Sust_POTS Sep]]+Target_CC[[#This Row],[BC_Sep]]</f>
        <v>39327678</v>
      </c>
      <c r="BT517" s="5">
        <f>Target_CC[[#This Row],[Est_Sust_NP Okt]]+Target_CC[[#This Row],[Est_Sust_POTS Okt]]+Target_CC[[#This Row],[BC_Okt]]</f>
        <v>39327678</v>
      </c>
      <c r="BU517" s="5">
        <f>Target_CC[[#This Row],[Est_Sust_NP Nov]]+Target_CC[[#This Row],[Est_Sust_POTS Nov]]+Target_CC[[#This Row],[BC_Nov]]</f>
        <v>39327678</v>
      </c>
      <c r="BV517" s="5">
        <f>Target_CC[[#This Row],[Est_Sust_NP Des]]+Target_CC[[#This Row],[Est_Sust_POTS Des]]+Target_CC[[#This Row],[BC_Des]]</f>
        <v>39327678</v>
      </c>
      <c r="BW517" s="5">
        <f>SUM(Target_CC[[#This Row],[Real_Jan]:[Real_Des]])</f>
        <v>475742820</v>
      </c>
      <c r="BX517" s="5">
        <v>27640000</v>
      </c>
      <c r="BY517" s="5">
        <v>27640000</v>
      </c>
      <c r="BZ517" s="5">
        <v>27640000</v>
      </c>
      <c r="CA517" s="5">
        <f>Target_CC[[#This Row],[Est_Sust_NP Mar]]*95%</f>
        <v>26258000</v>
      </c>
      <c r="CB517" s="5">
        <f>Target_CC[[#This Row],[Est_Sust_NP Apr]]</f>
        <v>26258000</v>
      </c>
      <c r="CC517" s="5">
        <f>Target_CC[[#This Row],[Est_Sust_NP Mei]]</f>
        <v>26258000</v>
      </c>
      <c r="CD517" s="5">
        <f>Target_CC[[#This Row],[Est_Sust_NP Jun]]</f>
        <v>26258000</v>
      </c>
      <c r="CE517" s="5">
        <f>Target_CC[[#This Row],[Est_Sust_NP Jul]]</f>
        <v>26258000</v>
      </c>
      <c r="CF517" s="5">
        <f>Target_CC[[#This Row],[Est_Sust_NP Agu]]</f>
        <v>26258000</v>
      </c>
      <c r="CG517" s="5">
        <f>Target_CC[[#This Row],[Est_Sust_NP Sep]]</f>
        <v>26258000</v>
      </c>
      <c r="CH517" s="5">
        <f>Target_CC[[#This Row],[Est_Sust_NP Okt]]</f>
        <v>26258000</v>
      </c>
      <c r="CI517" s="5">
        <f>Target_CC[[#This Row],[Est_Sust_NP Nov]]</f>
        <v>26258000</v>
      </c>
      <c r="CJ517" s="5">
        <f>SUM(Target_CC[[#This Row],[Est_Sust_NP Jan]:[Est_Sust_NP Des]])</f>
        <v>319242000</v>
      </c>
      <c r="CK517" s="5">
        <v>13457478</v>
      </c>
      <c r="CL517" s="5">
        <v>13337327</v>
      </c>
      <c r="CM517" s="5">
        <v>13069678</v>
      </c>
      <c r="CN517" s="5">
        <f>Target_CC[[#This Row],[Est_Sust_POTS Mar]]</f>
        <v>13069678</v>
      </c>
      <c r="CO517" s="5">
        <f>Target_CC[[#This Row],[Est_Sust_POTS Apr]]</f>
        <v>13069678</v>
      </c>
      <c r="CP517" s="5">
        <f>Target_CC[[#This Row],[Est_Sust_POTS Mei]]</f>
        <v>13069678</v>
      </c>
      <c r="CQ517" s="5">
        <f>Target_CC[[#This Row],[Est_Sust_POTS Jun]]</f>
        <v>13069678</v>
      </c>
      <c r="CR517" s="5">
        <f>Target_CC[[#This Row],[Est_Sust_POTS Jul]]</f>
        <v>13069678</v>
      </c>
      <c r="CS517" s="5">
        <f>Target_CC[[#This Row],[Est_Sust_POTS Agu]]</f>
        <v>13069678</v>
      </c>
      <c r="CT517" s="5">
        <f>Target_CC[[#This Row],[Est_Sust_POTS Sep]]</f>
        <v>13069678</v>
      </c>
      <c r="CU517" s="5">
        <f>Target_CC[[#This Row],[Est_Sust_POTS Okt]]</f>
        <v>13069678</v>
      </c>
      <c r="CV517" s="5">
        <f>Target_CC[[#This Row],[Est_Sust_POTS Nov]]</f>
        <v>13069678</v>
      </c>
      <c r="CW517" s="5">
        <f>SUM(Target_CC[[#This Row],[Est_Sust_POTS Jan]:[Est_Sust_POTS Des]])</f>
        <v>157491585</v>
      </c>
      <c r="CX517" s="5"/>
      <c r="CY517" s="5">
        <v>0</v>
      </c>
      <c r="CZ517" s="5">
        <v>0</v>
      </c>
      <c r="DA517" s="5">
        <v>0</v>
      </c>
      <c r="DB517" s="5"/>
      <c r="DC517" s="5"/>
      <c r="DD517" s="5"/>
      <c r="DE517" s="5"/>
      <c r="DF517" s="5"/>
      <c r="DG517" s="5"/>
      <c r="DH517" s="5"/>
      <c r="DI517" s="5"/>
      <c r="DJ517" s="5">
        <f>SUM(Target_CC[[#This Row],[BC_Jan]:[BC_Des]])</f>
        <v>0</v>
      </c>
      <c r="DK517" s="5"/>
      <c r="DL517" s="5"/>
      <c r="DM517" s="5"/>
      <c r="DN517" s="5"/>
      <c r="DO517" s="5"/>
      <c r="DP517" s="5"/>
      <c r="DQ517" s="5"/>
      <c r="DR517" s="5"/>
      <c r="DS517" s="5"/>
      <c r="DT517" s="5"/>
      <c r="DU517" s="5"/>
      <c r="DV517" s="5"/>
      <c r="DW517" s="5"/>
      <c r="DX517" s="5" t="s">
        <v>160</v>
      </c>
    </row>
    <row r="518" spans="2:128" x14ac:dyDescent="0.3">
      <c r="B518">
        <v>2944661</v>
      </c>
      <c r="C518" t="s">
        <v>801</v>
      </c>
      <c r="D518" t="s">
        <v>331</v>
      </c>
      <c r="E518" t="s">
        <v>315</v>
      </c>
      <c r="F518" t="s">
        <v>296</v>
      </c>
      <c r="G518" t="s">
        <v>21</v>
      </c>
      <c r="H518" t="s">
        <v>159</v>
      </c>
      <c r="I518" t="s">
        <v>29</v>
      </c>
      <c r="J518" s="5">
        <v>569900244.03658032</v>
      </c>
      <c r="K518" s="5">
        <v>70169169.719999999</v>
      </c>
      <c r="L518" s="5">
        <v>70091908.733999997</v>
      </c>
      <c r="M518" s="5">
        <v>70501236.600000009</v>
      </c>
      <c r="N518" s="5">
        <v>70091908.733999997</v>
      </c>
      <c r="O518" s="5">
        <v>70047425.136000007</v>
      </c>
      <c r="P518" s="5">
        <v>70397441.537999988</v>
      </c>
      <c r="Q518" s="5">
        <v>70077080.868000016</v>
      </c>
      <c r="R518" s="5">
        <v>70136392.331999987</v>
      </c>
      <c r="S518" s="5">
        <v>70516064.466000006</v>
      </c>
      <c r="T518" s="5">
        <v>70121564.466000006</v>
      </c>
      <c r="U518" s="5">
        <v>70136392.331999987</v>
      </c>
      <c r="V518" s="5">
        <v>70501236.600000009</v>
      </c>
      <c r="W518" s="5">
        <v>842787821.52600002</v>
      </c>
      <c r="X518" s="5">
        <v>0</v>
      </c>
      <c r="Y518" s="5">
        <v>8215489.542949019</v>
      </c>
      <c r="Z518" s="5">
        <v>8130701.8032078343</v>
      </c>
      <c r="AA518" s="5">
        <v>6391631.6820563478</v>
      </c>
      <c r="AB518" s="5">
        <v>6971290.1464164359</v>
      </c>
      <c r="AC518" s="5">
        <v>6796742.3240929376</v>
      </c>
      <c r="AD518" s="5">
        <v>8447454.9933639858</v>
      </c>
      <c r="AE518" s="5">
        <v>7114436.1711718757</v>
      </c>
      <c r="AF518" s="5">
        <v>8509823.2238795124</v>
      </c>
      <c r="AG518" s="5">
        <v>8570590.9313089978</v>
      </c>
      <c r="AH518" s="5">
        <v>7277247.3151289495</v>
      </c>
      <c r="AI518" s="5">
        <v>7409591.8664240958</v>
      </c>
      <c r="AJ518" s="5">
        <v>83835000</v>
      </c>
      <c r="AK518" s="5">
        <v>70169169.719999999</v>
      </c>
      <c r="AL518" s="5">
        <v>78307398.276949018</v>
      </c>
      <c r="AM518" s="5">
        <v>78631938.403207839</v>
      </c>
      <c r="AN518" s="5">
        <v>76483540.41605635</v>
      </c>
      <c r="AO518" s="5">
        <v>77018715.282416448</v>
      </c>
      <c r="AP518" s="5">
        <v>77194183.862092927</v>
      </c>
      <c r="AQ518" s="5">
        <v>78524535.861364007</v>
      </c>
      <c r="AR518" s="5">
        <v>77250828.503171861</v>
      </c>
      <c r="AS518" s="5">
        <v>79025887.689879522</v>
      </c>
      <c r="AT518" s="5">
        <v>78692155.397309005</v>
      </c>
      <c r="AU518" s="5">
        <v>77413639.64712894</v>
      </c>
      <c r="AV518" s="5">
        <v>77910828.466424108</v>
      </c>
      <c r="AW518" s="5">
        <f>SUM(Target_CC[[#This Row],[Target_Jan]:[Target_Des]])</f>
        <v>926622821.52600002</v>
      </c>
      <c r="AX518" s="5">
        <v>0</v>
      </c>
      <c r="AY518" s="5">
        <v>0</v>
      </c>
      <c r="AZ518" s="5">
        <v>0</v>
      </c>
      <c r="BA518" s="5">
        <v>0</v>
      </c>
      <c r="BB518" s="5">
        <v>0</v>
      </c>
      <c r="BC518" s="5">
        <v>0</v>
      </c>
      <c r="BD518" s="5">
        <v>0</v>
      </c>
      <c r="BE518" s="5">
        <v>0</v>
      </c>
      <c r="BF518" s="5">
        <v>0</v>
      </c>
      <c r="BG518" s="5">
        <v>0</v>
      </c>
      <c r="BH518" s="5">
        <v>0</v>
      </c>
      <c r="BI518" s="5">
        <v>0</v>
      </c>
      <c r="BJ518" s="5">
        <f>SUM(Target_CC[[#This Row],[Target_NGTMA_Jan]:[Target_NGTMA_Des]])</f>
        <v>0</v>
      </c>
      <c r="BK518" s="5">
        <v>42360761</v>
      </c>
      <c r="BL518" s="5">
        <v>42350524</v>
      </c>
      <c r="BM518" s="5">
        <v>70369195</v>
      </c>
      <c r="BN518" s="5">
        <f>Target_CC[[#This Row],[Est_Sust_NP Apr]]+Target_CC[[#This Row],[Est_Sust_POTS Apr]]+Target_CC[[#This Row],[BC_Apr]]</f>
        <v>40416558</v>
      </c>
      <c r="BO518" s="5">
        <f>Target_CC[[#This Row],[Est_Sust_NP Mei]]+Target_CC[[#This Row],[Est_Sust_POTS Mei]]+Target_CC[[#This Row],[BC_Mei]]</f>
        <v>40416558</v>
      </c>
      <c r="BP518" s="5">
        <f>Target_CC[[#This Row],[Est_Sust_NP Jun]]+Target_CC[[#This Row],[Est_Sust_POTS Jun]]+Target_CC[[#This Row],[BC_Jun]]</f>
        <v>40416558</v>
      </c>
      <c r="BQ518" s="5">
        <f>Target_CC[[#This Row],[Est_Sust_NP Jul]]+Target_CC[[#This Row],[Est_Sust_POTS Jul]]+Target_CC[[#This Row],[BC_Jul]]</f>
        <v>40416558</v>
      </c>
      <c r="BR518" s="5">
        <f>Target_CC[[#This Row],[Est_Sust_NP Agu]]+Target_CC[[#This Row],[Est_Sust_POTS Agu]]+Target_CC[[#This Row],[BC_Agu]]</f>
        <v>40416558</v>
      </c>
      <c r="BS518" s="5">
        <f>Target_CC[[#This Row],[Est_Sust_NP Sep]]+Target_CC[[#This Row],[Est_Sust_POTS Sep]]+Target_CC[[#This Row],[BC_Sep]]</f>
        <v>40416558</v>
      </c>
      <c r="BT518" s="5">
        <f>Target_CC[[#This Row],[Est_Sust_NP Okt]]+Target_CC[[#This Row],[Est_Sust_POTS Okt]]+Target_CC[[#This Row],[BC_Okt]]</f>
        <v>40416558</v>
      </c>
      <c r="BU518" s="5">
        <f>Target_CC[[#This Row],[Est_Sust_NP Nov]]+Target_CC[[#This Row],[Est_Sust_POTS Nov]]+Target_CC[[#This Row],[BC_Nov]]</f>
        <v>40416558</v>
      </c>
      <c r="BV518" s="5">
        <f>Target_CC[[#This Row],[Est_Sust_NP Des]]+Target_CC[[#This Row],[Est_Sust_POTS Des]]+Target_CC[[#This Row],[BC_Des]]</f>
        <v>40416558</v>
      </c>
      <c r="BW518" s="5">
        <f>SUM(Target_CC[[#This Row],[Real_Jan]:[Real_Des]])</f>
        <v>518829502</v>
      </c>
      <c r="BX518" s="5">
        <v>39841000</v>
      </c>
      <c r="BY518" s="5">
        <v>39841000</v>
      </c>
      <c r="BZ518" s="5">
        <v>39841000</v>
      </c>
      <c r="CA518" s="5">
        <f>Target_CC[[#This Row],[Est_Sust_NP Mar]]*95%</f>
        <v>37848950</v>
      </c>
      <c r="CB518" s="5">
        <f>Target_CC[[#This Row],[Est_Sust_NP Apr]]</f>
        <v>37848950</v>
      </c>
      <c r="CC518" s="5">
        <f>Target_CC[[#This Row],[Est_Sust_NP Mei]]</f>
        <v>37848950</v>
      </c>
      <c r="CD518" s="5">
        <f>Target_CC[[#This Row],[Est_Sust_NP Jun]]</f>
        <v>37848950</v>
      </c>
      <c r="CE518" s="5">
        <f>Target_CC[[#This Row],[Est_Sust_NP Jul]]</f>
        <v>37848950</v>
      </c>
      <c r="CF518" s="5">
        <f>Target_CC[[#This Row],[Est_Sust_NP Agu]]</f>
        <v>37848950</v>
      </c>
      <c r="CG518" s="5">
        <f>Target_CC[[#This Row],[Est_Sust_NP Sep]]</f>
        <v>37848950</v>
      </c>
      <c r="CH518" s="5">
        <f>Target_CC[[#This Row],[Est_Sust_NP Okt]]</f>
        <v>37848950</v>
      </c>
      <c r="CI518" s="5">
        <f>Target_CC[[#This Row],[Est_Sust_NP Nov]]</f>
        <v>37848950</v>
      </c>
      <c r="CJ518" s="5">
        <f>SUM(Target_CC[[#This Row],[Est_Sust_NP Jan]:[Est_Sust_NP Des]])</f>
        <v>460163550</v>
      </c>
      <c r="CK518" s="5">
        <v>2544380</v>
      </c>
      <c r="CL518" s="5">
        <v>2507950</v>
      </c>
      <c r="CM518" s="5">
        <v>2567608</v>
      </c>
      <c r="CN518" s="5">
        <f>Target_CC[[#This Row],[Est_Sust_POTS Mar]]</f>
        <v>2567608</v>
      </c>
      <c r="CO518" s="5">
        <f>Target_CC[[#This Row],[Est_Sust_POTS Apr]]</f>
        <v>2567608</v>
      </c>
      <c r="CP518" s="5">
        <f>Target_CC[[#This Row],[Est_Sust_POTS Mei]]</f>
        <v>2567608</v>
      </c>
      <c r="CQ518" s="5">
        <f>Target_CC[[#This Row],[Est_Sust_POTS Jun]]</f>
        <v>2567608</v>
      </c>
      <c r="CR518" s="5">
        <f>Target_CC[[#This Row],[Est_Sust_POTS Jul]]</f>
        <v>2567608</v>
      </c>
      <c r="CS518" s="5">
        <f>Target_CC[[#This Row],[Est_Sust_POTS Agu]]</f>
        <v>2567608</v>
      </c>
      <c r="CT518" s="5">
        <f>Target_CC[[#This Row],[Est_Sust_POTS Sep]]</f>
        <v>2567608</v>
      </c>
      <c r="CU518" s="5">
        <f>Target_CC[[#This Row],[Est_Sust_POTS Okt]]</f>
        <v>2567608</v>
      </c>
      <c r="CV518" s="5">
        <f>Target_CC[[#This Row],[Est_Sust_POTS Nov]]</f>
        <v>2567608</v>
      </c>
      <c r="CW518" s="5">
        <f>SUM(Target_CC[[#This Row],[Est_Sust_POTS Jan]:[Est_Sust_POTS Des]])</f>
        <v>30728410</v>
      </c>
      <c r="CX518" s="5"/>
      <c r="CY518" s="5">
        <v>0</v>
      </c>
      <c r="CZ518" s="5">
        <v>27945000</v>
      </c>
      <c r="DA518" s="5">
        <v>0</v>
      </c>
      <c r="DB518" s="5"/>
      <c r="DC518" s="5"/>
      <c r="DD518" s="5"/>
      <c r="DE518" s="5"/>
      <c r="DF518" s="5"/>
      <c r="DG518" s="5"/>
      <c r="DH518" s="5"/>
      <c r="DI518" s="5"/>
      <c r="DJ518" s="5">
        <f>SUM(Target_CC[[#This Row],[BC_Jan]:[BC_Des]])</f>
        <v>27945000</v>
      </c>
      <c r="DK518" s="5"/>
      <c r="DL518" s="5"/>
      <c r="DM518" s="5"/>
      <c r="DN518" s="5"/>
      <c r="DO518" s="5"/>
      <c r="DP518" s="5"/>
      <c r="DQ518" s="5"/>
      <c r="DR518" s="5"/>
      <c r="DS518" s="5"/>
      <c r="DT518" s="5"/>
      <c r="DU518" s="5"/>
      <c r="DV518" s="5"/>
      <c r="DW518" s="5"/>
      <c r="DX518" s="5" t="s">
        <v>160</v>
      </c>
    </row>
    <row r="519" spans="2:128" x14ac:dyDescent="0.3">
      <c r="B519">
        <v>1791068</v>
      </c>
      <c r="C519" t="s">
        <v>802</v>
      </c>
      <c r="D519" t="s">
        <v>331</v>
      </c>
      <c r="E519" t="s">
        <v>318</v>
      </c>
      <c r="F519" t="s">
        <v>296</v>
      </c>
      <c r="G519" t="s">
        <v>25</v>
      </c>
      <c r="H519" t="s">
        <v>159</v>
      </c>
      <c r="I519" t="s">
        <v>29</v>
      </c>
      <c r="J519" s="5">
        <v>652923671.10023224</v>
      </c>
      <c r="K519" s="5">
        <v>45868687.93</v>
      </c>
      <c r="L519" s="5">
        <v>45849783.533500001</v>
      </c>
      <c r="M519" s="5">
        <v>45853411.649999999</v>
      </c>
      <c r="N519" s="5">
        <v>45849783.533500001</v>
      </c>
      <c r="O519" s="5">
        <v>45838899.183999993</v>
      </c>
      <c r="P519" s="5">
        <v>45828014.8345</v>
      </c>
      <c r="Q519" s="5">
        <v>45846155.416999996</v>
      </c>
      <c r="R519" s="5">
        <v>45860667.883000001</v>
      </c>
      <c r="S519" s="5">
        <v>45857039.766499996</v>
      </c>
      <c r="T519" s="5">
        <v>45857039.766499996</v>
      </c>
      <c r="U519" s="5">
        <v>45860667.883000001</v>
      </c>
      <c r="V519" s="5">
        <v>45853411.649999999</v>
      </c>
      <c r="W519" s="5">
        <v>550223563.03149998</v>
      </c>
      <c r="X519" s="5">
        <v>0</v>
      </c>
      <c r="Y519" s="5">
        <v>690859.22431823774</v>
      </c>
      <c r="Z519" s="5">
        <v>683729.23020126333</v>
      </c>
      <c r="AA519" s="5">
        <v>537486.86343142285</v>
      </c>
      <c r="AB519" s="5">
        <v>586231.66372162709</v>
      </c>
      <c r="AC519" s="5">
        <v>571553.53985494352</v>
      </c>
      <c r="AD519" s="5">
        <v>710365.72728492401</v>
      </c>
      <c r="AE519" s="5">
        <v>598269.13892134407</v>
      </c>
      <c r="AF519" s="5">
        <v>715610.41381648171</v>
      </c>
      <c r="AG519" s="5">
        <v>720720.50871695695</v>
      </c>
      <c r="AH519" s="5">
        <v>611960.29877694696</v>
      </c>
      <c r="AI519" s="5">
        <v>623089.45347582689</v>
      </c>
      <c r="AJ519" s="5">
        <v>7049876.062519975</v>
      </c>
      <c r="AK519" s="5">
        <v>45868687.93</v>
      </c>
      <c r="AL519" s="5">
        <v>46540642.757818237</v>
      </c>
      <c r="AM519" s="5">
        <v>46537140.880201265</v>
      </c>
      <c r="AN519" s="5">
        <v>46387270.396931425</v>
      </c>
      <c r="AO519" s="5">
        <v>46425130.847721621</v>
      </c>
      <c r="AP519" s="5">
        <v>46399568.374354944</v>
      </c>
      <c r="AQ519" s="5">
        <v>46556521.144284919</v>
      </c>
      <c r="AR519" s="5">
        <v>46458937.021921344</v>
      </c>
      <c r="AS519" s="5">
        <v>46572650.180316478</v>
      </c>
      <c r="AT519" s="5">
        <v>46577760.275216952</v>
      </c>
      <c r="AU519" s="5">
        <v>46472628.181776948</v>
      </c>
      <c r="AV519" s="5">
        <v>46476501.103475824</v>
      </c>
      <c r="AW519" s="5">
        <f>SUM(Target_CC[[#This Row],[Target_Jan]:[Target_Des]])</f>
        <v>557273439.09402001</v>
      </c>
      <c r="AX519" s="5">
        <v>0</v>
      </c>
      <c r="AY519" s="5">
        <v>0</v>
      </c>
      <c r="AZ519" s="5">
        <v>0</v>
      </c>
      <c r="BA519" s="5">
        <v>0</v>
      </c>
      <c r="BB519" s="5">
        <v>0</v>
      </c>
      <c r="BC519" s="5">
        <v>0</v>
      </c>
      <c r="BD519" s="5">
        <v>0</v>
      </c>
      <c r="BE519" s="5">
        <v>0</v>
      </c>
      <c r="BF519" s="5">
        <v>0</v>
      </c>
      <c r="BG519" s="5">
        <v>0</v>
      </c>
      <c r="BH519" s="5">
        <v>0</v>
      </c>
      <c r="BI519" s="5">
        <v>0</v>
      </c>
      <c r="BJ519" s="5">
        <f>SUM(Target_CC[[#This Row],[Target_NGTMA_Jan]:[Target_NGTMA_Des]])</f>
        <v>0</v>
      </c>
      <c r="BK519" s="5">
        <v>45935539</v>
      </c>
      <c r="BL519" s="5">
        <v>45619625</v>
      </c>
      <c r="BM519" s="5">
        <v>45830740</v>
      </c>
      <c r="BN519" s="5">
        <f>Target_CC[[#This Row],[Est_Sust_NP Apr]]+Target_CC[[#This Row],[Est_Sust_POTS Apr]]+Target_CC[[#This Row],[BC_Apr]]</f>
        <v>43533452</v>
      </c>
      <c r="BO519" s="5">
        <f>Target_CC[[#This Row],[Est_Sust_NP Mei]]+Target_CC[[#This Row],[Est_Sust_POTS Mei]]+Target_CC[[#This Row],[BC_Mei]]</f>
        <v>43533452</v>
      </c>
      <c r="BP519" s="5">
        <f>Target_CC[[#This Row],[Est_Sust_NP Jun]]+Target_CC[[#This Row],[Est_Sust_POTS Jun]]+Target_CC[[#This Row],[BC_Jun]]</f>
        <v>43533452</v>
      </c>
      <c r="BQ519" s="5">
        <f>Target_CC[[#This Row],[Est_Sust_NP Jul]]+Target_CC[[#This Row],[Est_Sust_POTS Jul]]+Target_CC[[#This Row],[BC_Jul]]</f>
        <v>43533452</v>
      </c>
      <c r="BR519" s="5">
        <f>Target_CC[[#This Row],[Est_Sust_NP Agu]]+Target_CC[[#This Row],[Est_Sust_POTS Agu]]+Target_CC[[#This Row],[BC_Agu]]</f>
        <v>43533452</v>
      </c>
      <c r="BS519" s="5">
        <f>Target_CC[[#This Row],[Est_Sust_NP Sep]]+Target_CC[[#This Row],[Est_Sust_POTS Sep]]+Target_CC[[#This Row],[BC_Sep]]</f>
        <v>43533452</v>
      </c>
      <c r="BT519" s="5">
        <f>Target_CC[[#This Row],[Est_Sust_NP Okt]]+Target_CC[[#This Row],[Est_Sust_POTS Okt]]+Target_CC[[#This Row],[BC_Okt]]</f>
        <v>43533452</v>
      </c>
      <c r="BU519" s="5">
        <f>Target_CC[[#This Row],[Est_Sust_NP Nov]]+Target_CC[[#This Row],[Est_Sust_POTS Nov]]+Target_CC[[#This Row],[BC_Nov]]</f>
        <v>43533452</v>
      </c>
      <c r="BV519" s="5">
        <f>Target_CC[[#This Row],[Est_Sust_NP Des]]+Target_CC[[#This Row],[Est_Sust_POTS Des]]+Target_CC[[#This Row],[BC_Des]]</f>
        <v>43533452</v>
      </c>
      <c r="BW519" s="5">
        <f>SUM(Target_CC[[#This Row],[Real_Jan]:[Real_Des]])</f>
        <v>529186972</v>
      </c>
      <c r="BX519" s="5">
        <v>43700000</v>
      </c>
      <c r="BY519" s="5">
        <v>43700000</v>
      </c>
      <c r="BZ519" s="5">
        <v>43700000</v>
      </c>
      <c r="CA519" s="5">
        <f>Target_CC[[#This Row],[Est_Sust_NP Mar]]*95%</f>
        <v>41515000</v>
      </c>
      <c r="CB519" s="5">
        <f>Target_CC[[#This Row],[Est_Sust_NP Apr]]</f>
        <v>41515000</v>
      </c>
      <c r="CC519" s="5">
        <f>Target_CC[[#This Row],[Est_Sust_NP Mei]]</f>
        <v>41515000</v>
      </c>
      <c r="CD519" s="5">
        <f>Target_CC[[#This Row],[Est_Sust_NP Jun]]</f>
        <v>41515000</v>
      </c>
      <c r="CE519" s="5">
        <f>Target_CC[[#This Row],[Est_Sust_NP Jul]]</f>
        <v>41515000</v>
      </c>
      <c r="CF519" s="5">
        <f>Target_CC[[#This Row],[Est_Sust_NP Agu]]</f>
        <v>41515000</v>
      </c>
      <c r="CG519" s="5">
        <f>Target_CC[[#This Row],[Est_Sust_NP Sep]]</f>
        <v>41515000</v>
      </c>
      <c r="CH519" s="5">
        <f>Target_CC[[#This Row],[Est_Sust_NP Okt]]</f>
        <v>41515000</v>
      </c>
      <c r="CI519" s="5">
        <f>Target_CC[[#This Row],[Est_Sust_NP Nov]]</f>
        <v>41515000</v>
      </c>
      <c r="CJ519" s="5">
        <f>SUM(Target_CC[[#This Row],[Est_Sust_NP Jan]:[Est_Sust_NP Des]])</f>
        <v>504735000</v>
      </c>
      <c r="CK519" s="5">
        <v>2186065</v>
      </c>
      <c r="CL519" s="5">
        <v>1849410</v>
      </c>
      <c r="CM519" s="5">
        <v>2018452</v>
      </c>
      <c r="CN519" s="5">
        <f>Target_CC[[#This Row],[Est_Sust_POTS Mar]]</f>
        <v>2018452</v>
      </c>
      <c r="CO519" s="5">
        <f>Target_CC[[#This Row],[Est_Sust_POTS Apr]]</f>
        <v>2018452</v>
      </c>
      <c r="CP519" s="5">
        <f>Target_CC[[#This Row],[Est_Sust_POTS Mei]]</f>
        <v>2018452</v>
      </c>
      <c r="CQ519" s="5">
        <f>Target_CC[[#This Row],[Est_Sust_POTS Jun]]</f>
        <v>2018452</v>
      </c>
      <c r="CR519" s="5">
        <f>Target_CC[[#This Row],[Est_Sust_POTS Jul]]</f>
        <v>2018452</v>
      </c>
      <c r="CS519" s="5">
        <f>Target_CC[[#This Row],[Est_Sust_POTS Agu]]</f>
        <v>2018452</v>
      </c>
      <c r="CT519" s="5">
        <f>Target_CC[[#This Row],[Est_Sust_POTS Sep]]</f>
        <v>2018452</v>
      </c>
      <c r="CU519" s="5">
        <f>Target_CC[[#This Row],[Est_Sust_POTS Okt]]</f>
        <v>2018452</v>
      </c>
      <c r="CV519" s="5">
        <f>Target_CC[[#This Row],[Est_Sust_POTS Nov]]</f>
        <v>2018452</v>
      </c>
      <c r="CW519" s="5">
        <f>SUM(Target_CC[[#This Row],[Est_Sust_POTS Jan]:[Est_Sust_POTS Des]])</f>
        <v>24219995</v>
      </c>
      <c r="CX519" s="5"/>
      <c r="CY519" s="5">
        <v>0</v>
      </c>
      <c r="CZ519" s="5">
        <v>0</v>
      </c>
      <c r="DA519" s="5">
        <v>0</v>
      </c>
      <c r="DB519" s="5"/>
      <c r="DC519" s="5"/>
      <c r="DD519" s="5"/>
      <c r="DE519" s="5"/>
      <c r="DF519" s="5"/>
      <c r="DG519" s="5"/>
      <c r="DH519" s="5"/>
      <c r="DI519" s="5"/>
      <c r="DJ519" s="5">
        <f>SUM(Target_CC[[#This Row],[BC_Jan]:[BC_Des]])</f>
        <v>0</v>
      </c>
      <c r="DK519" s="5"/>
      <c r="DL519" s="5"/>
      <c r="DM519" s="5"/>
      <c r="DN519" s="5"/>
      <c r="DO519" s="5"/>
      <c r="DP519" s="5"/>
      <c r="DQ519" s="5"/>
      <c r="DR519" s="5"/>
      <c r="DS519" s="5"/>
      <c r="DT519" s="5"/>
      <c r="DU519" s="5"/>
      <c r="DV519" s="5"/>
      <c r="DW519" s="5"/>
      <c r="DX519" s="5" t="s">
        <v>160</v>
      </c>
    </row>
    <row r="520" spans="2:128" x14ac:dyDescent="0.3">
      <c r="B520">
        <v>4615030</v>
      </c>
      <c r="C520" t="s">
        <v>803</v>
      </c>
      <c r="D520" t="s">
        <v>804</v>
      </c>
      <c r="E520" t="s">
        <v>293</v>
      </c>
      <c r="F520" t="s">
        <v>294</v>
      </c>
      <c r="G520" t="s">
        <v>19</v>
      </c>
      <c r="H520" t="s">
        <v>159</v>
      </c>
      <c r="I520" t="s">
        <v>29</v>
      </c>
      <c r="J520" s="5">
        <v>550266749.45039988</v>
      </c>
      <c r="K520" s="5">
        <v>48958482.545454547</v>
      </c>
      <c r="L520" s="5">
        <v>49145750.36363636</v>
      </c>
      <c r="M520" s="5">
        <v>48771214.727272727</v>
      </c>
      <c r="N520" s="5">
        <v>48396679.090909094</v>
      </c>
      <c r="O520" s="5">
        <v>48583946.909090906</v>
      </c>
      <c r="P520" s="5">
        <v>48771214.727272727</v>
      </c>
      <c r="Q520" s="5">
        <v>49707553.81818182</v>
      </c>
      <c r="R520" s="5">
        <v>49333018.18181818</v>
      </c>
      <c r="S520" s="5">
        <v>49333018.18181818</v>
      </c>
      <c r="T520" s="5">
        <v>49707553.81818182</v>
      </c>
      <c r="U520" s="5">
        <v>49145750.36363636</v>
      </c>
      <c r="V520" s="5">
        <v>49333018.18181818</v>
      </c>
      <c r="W520" s="5">
        <v>589187200.90909088</v>
      </c>
      <c r="X520" s="5">
        <v>3233186.8871397241</v>
      </c>
      <c r="Y520" s="5">
        <v>6177335.2021348979</v>
      </c>
      <c r="Z520" s="5">
        <v>6272371.128321589</v>
      </c>
      <c r="AA520" s="5">
        <v>6650930.9009652399</v>
      </c>
      <c r="AB520" s="5">
        <v>10679860.196742261</v>
      </c>
      <c r="AC520" s="5">
        <v>9611874.1770680323</v>
      </c>
      <c r="AD520" s="5">
        <v>5428928.9333439823</v>
      </c>
      <c r="AE520" s="5">
        <v>11943643.653356763</v>
      </c>
      <c r="AF520" s="5">
        <v>9953036.3777973019</v>
      </c>
      <c r="AG520" s="5">
        <v>11943643.653356763</v>
      </c>
      <c r="AH520" s="5">
        <v>12938947.291136488</v>
      </c>
      <c r="AI520" s="5">
        <v>12938947.291136488</v>
      </c>
      <c r="AJ520" s="5">
        <v>107772705.69249953</v>
      </c>
      <c r="AK520" s="5">
        <v>52191669.43259427</v>
      </c>
      <c r="AL520" s="5">
        <v>55323085.565771259</v>
      </c>
      <c r="AM520" s="5">
        <v>55043585.855594315</v>
      </c>
      <c r="AN520" s="5">
        <v>55047609.991874337</v>
      </c>
      <c r="AO520" s="5">
        <v>59263807.105833165</v>
      </c>
      <c r="AP520" s="5">
        <v>58383088.904340759</v>
      </c>
      <c r="AQ520" s="5">
        <v>55136482.751525804</v>
      </c>
      <c r="AR520" s="5">
        <v>61276661.835174941</v>
      </c>
      <c r="AS520" s="5">
        <v>59286054.559615478</v>
      </c>
      <c r="AT520" s="5">
        <v>61651197.471538581</v>
      </c>
      <c r="AU520" s="5">
        <v>62084697.654772848</v>
      </c>
      <c r="AV520" s="5">
        <v>62271965.472954668</v>
      </c>
      <c r="AW520" s="5">
        <f>SUM(Target_CC[[#This Row],[Target_Jan]:[Target_Des]])</f>
        <v>696959906.60159039</v>
      </c>
      <c r="AX520" s="5">
        <v>0</v>
      </c>
      <c r="AY520" s="5">
        <v>0</v>
      </c>
      <c r="AZ520" s="5">
        <v>0</v>
      </c>
      <c r="BA520" s="5">
        <v>0</v>
      </c>
      <c r="BB520" s="5">
        <v>0</v>
      </c>
      <c r="BC520" s="5">
        <v>0</v>
      </c>
      <c r="BD520" s="5">
        <v>0</v>
      </c>
      <c r="BE520" s="5">
        <v>0</v>
      </c>
      <c r="BF520" s="5">
        <v>0</v>
      </c>
      <c r="BG520" s="5">
        <v>0</v>
      </c>
      <c r="BH520" s="5">
        <v>0</v>
      </c>
      <c r="BI520" s="5">
        <v>0</v>
      </c>
      <c r="BJ520" s="5">
        <f>SUM(Target_CC[[#This Row],[Target_NGTMA_Jan]:[Target_NGTMA_Des]])</f>
        <v>0</v>
      </c>
      <c r="BK520" s="5">
        <v>46398314</v>
      </c>
      <c r="BL520" s="5">
        <v>40873193</v>
      </c>
      <c r="BM520" s="5">
        <v>41853697</v>
      </c>
      <c r="BN520" s="5">
        <f>Target_CC[[#This Row],[Est_Sust_NP Apr]]+Target_CC[[#This Row],[Est_Sust_POTS Apr]]+Target_CC[[#This Row],[BC_Apr]]</f>
        <v>40295862.649999999</v>
      </c>
      <c r="BO520" s="5">
        <f>Target_CC[[#This Row],[Est_Sust_NP Mei]]+Target_CC[[#This Row],[Est_Sust_POTS Mei]]+Target_CC[[#This Row],[BC_Mei]]</f>
        <v>40295862.649999999</v>
      </c>
      <c r="BP520" s="5">
        <f>Target_CC[[#This Row],[Est_Sust_NP Jun]]+Target_CC[[#This Row],[Est_Sust_POTS Jun]]+Target_CC[[#This Row],[BC_Jun]]</f>
        <v>40295862.649999999</v>
      </c>
      <c r="BQ520" s="5">
        <f>Target_CC[[#This Row],[Est_Sust_NP Jul]]+Target_CC[[#This Row],[Est_Sust_POTS Jul]]+Target_CC[[#This Row],[BC_Jul]]</f>
        <v>40295862.649999999</v>
      </c>
      <c r="BR520" s="5">
        <f>Target_CC[[#This Row],[Est_Sust_NP Agu]]+Target_CC[[#This Row],[Est_Sust_POTS Agu]]+Target_CC[[#This Row],[BC_Agu]]</f>
        <v>40295862.649999999</v>
      </c>
      <c r="BS520" s="5">
        <f>Target_CC[[#This Row],[Est_Sust_NP Sep]]+Target_CC[[#This Row],[Est_Sust_POTS Sep]]+Target_CC[[#This Row],[BC_Sep]]</f>
        <v>40295862.649999999</v>
      </c>
      <c r="BT520" s="5">
        <f>Target_CC[[#This Row],[Est_Sust_NP Okt]]+Target_CC[[#This Row],[Est_Sust_POTS Okt]]+Target_CC[[#This Row],[BC_Okt]]</f>
        <v>40295862.649999999</v>
      </c>
      <c r="BU520" s="5">
        <f>Target_CC[[#This Row],[Est_Sust_NP Nov]]+Target_CC[[#This Row],[Est_Sust_POTS Nov]]+Target_CC[[#This Row],[BC_Nov]]</f>
        <v>40295862.649999999</v>
      </c>
      <c r="BV520" s="5">
        <f>Target_CC[[#This Row],[Est_Sust_NP Des]]+Target_CC[[#This Row],[Est_Sust_POTS Des]]+Target_CC[[#This Row],[BC_Des]]</f>
        <v>40295862.649999999</v>
      </c>
      <c r="BW520" s="5">
        <f>SUM(Target_CC[[#This Row],[Real_Jan]:[Real_Des]])</f>
        <v>491787967.8499999</v>
      </c>
      <c r="BX520" s="5">
        <v>42749899</v>
      </c>
      <c r="BY520" s="5">
        <v>37227183</v>
      </c>
      <c r="BZ520" s="5">
        <v>38715807</v>
      </c>
      <c r="CA520" s="5">
        <f>Target_CC[[#This Row],[Est_Sust_NP Mar]]*95%</f>
        <v>36780016.649999999</v>
      </c>
      <c r="CB520" s="5">
        <f>Target_CC[[#This Row],[Est_Sust_NP Apr]]</f>
        <v>36780016.649999999</v>
      </c>
      <c r="CC520" s="5">
        <f>Target_CC[[#This Row],[Est_Sust_NP Mei]]</f>
        <v>36780016.649999999</v>
      </c>
      <c r="CD520" s="5">
        <f>Target_CC[[#This Row],[Est_Sust_NP Jun]]</f>
        <v>36780016.649999999</v>
      </c>
      <c r="CE520" s="5">
        <f>Target_CC[[#This Row],[Est_Sust_NP Jul]]</f>
        <v>36780016.649999999</v>
      </c>
      <c r="CF520" s="5">
        <f>Target_CC[[#This Row],[Est_Sust_NP Agu]]</f>
        <v>36780016.649999999</v>
      </c>
      <c r="CG520" s="5">
        <f>Target_CC[[#This Row],[Est_Sust_NP Sep]]</f>
        <v>36780016.649999999</v>
      </c>
      <c r="CH520" s="5">
        <f>Target_CC[[#This Row],[Est_Sust_NP Okt]]</f>
        <v>36780016.649999999</v>
      </c>
      <c r="CI520" s="5">
        <f>Target_CC[[#This Row],[Est_Sust_NP Nov]]</f>
        <v>36780016.649999999</v>
      </c>
      <c r="CJ520" s="5">
        <f>SUM(Target_CC[[#This Row],[Est_Sust_NP Jan]:[Est_Sust_NP Des]])</f>
        <v>449713038.8499999</v>
      </c>
      <c r="CK520" s="5">
        <v>3551470</v>
      </c>
      <c r="CL520" s="5">
        <v>3519370</v>
      </c>
      <c r="CM520" s="5">
        <v>3515846</v>
      </c>
      <c r="CN520" s="5">
        <f>Target_CC[[#This Row],[Est_Sust_POTS Mar]]</f>
        <v>3515846</v>
      </c>
      <c r="CO520" s="5">
        <f>Target_CC[[#This Row],[Est_Sust_POTS Apr]]</f>
        <v>3515846</v>
      </c>
      <c r="CP520" s="5">
        <f>Target_CC[[#This Row],[Est_Sust_POTS Mei]]</f>
        <v>3515846</v>
      </c>
      <c r="CQ520" s="5">
        <f>Target_CC[[#This Row],[Est_Sust_POTS Jun]]</f>
        <v>3515846</v>
      </c>
      <c r="CR520" s="5">
        <f>Target_CC[[#This Row],[Est_Sust_POTS Jul]]</f>
        <v>3515846</v>
      </c>
      <c r="CS520" s="5">
        <f>Target_CC[[#This Row],[Est_Sust_POTS Agu]]</f>
        <v>3515846</v>
      </c>
      <c r="CT520" s="5">
        <f>Target_CC[[#This Row],[Est_Sust_POTS Sep]]</f>
        <v>3515846</v>
      </c>
      <c r="CU520" s="5">
        <f>Target_CC[[#This Row],[Est_Sust_POTS Okt]]</f>
        <v>3515846</v>
      </c>
      <c r="CV520" s="5">
        <f>Target_CC[[#This Row],[Est_Sust_POTS Nov]]</f>
        <v>3515846</v>
      </c>
      <c r="CW520" s="5">
        <f>SUM(Target_CC[[#This Row],[Est_Sust_POTS Jan]:[Est_Sust_POTS Des]])</f>
        <v>42229300</v>
      </c>
      <c r="CX520" s="5"/>
      <c r="CY520" s="5">
        <v>5535000</v>
      </c>
      <c r="CZ520" s="5">
        <v>0</v>
      </c>
      <c r="DA520" s="5">
        <v>0</v>
      </c>
      <c r="DB520" s="5"/>
      <c r="DC520" s="5"/>
      <c r="DD520" s="5"/>
      <c r="DE520" s="5"/>
      <c r="DF520" s="5"/>
      <c r="DG520" s="5"/>
      <c r="DH520" s="5"/>
      <c r="DI520" s="5"/>
      <c r="DJ520" s="5">
        <f>SUM(Target_CC[[#This Row],[BC_Jan]:[BC_Des]])</f>
        <v>5535000</v>
      </c>
      <c r="DK520" s="5"/>
      <c r="DL520" s="5"/>
      <c r="DM520" s="5"/>
      <c r="DN520" s="5"/>
      <c r="DO520" s="5"/>
      <c r="DP520" s="5"/>
      <c r="DQ520" s="5"/>
      <c r="DR520" s="5"/>
      <c r="DS520" s="5"/>
      <c r="DT520" s="5"/>
      <c r="DU520" s="5"/>
      <c r="DV520" s="5"/>
      <c r="DW520" s="5"/>
      <c r="DX520" s="5" t="s">
        <v>160</v>
      </c>
    </row>
    <row r="521" spans="2:128" x14ac:dyDescent="0.3">
      <c r="B521">
        <v>2000365</v>
      </c>
      <c r="C521" t="s">
        <v>805</v>
      </c>
      <c r="D521" t="s">
        <v>333</v>
      </c>
      <c r="E521" t="s">
        <v>334</v>
      </c>
      <c r="F521" t="s">
        <v>296</v>
      </c>
      <c r="G521" t="s">
        <v>21</v>
      </c>
      <c r="H521" t="s">
        <v>159</v>
      </c>
      <c r="I521" t="s">
        <v>29</v>
      </c>
      <c r="J521" s="5">
        <v>1052526743.8865623</v>
      </c>
      <c r="K521" s="5">
        <v>57027114.729999997</v>
      </c>
      <c r="L521" s="5">
        <v>57008580.593500003</v>
      </c>
      <c r="M521" s="5">
        <v>57012137.650000006</v>
      </c>
      <c r="N521" s="5">
        <v>57008580.593500003</v>
      </c>
      <c r="O521" s="5">
        <v>56997909.424000002</v>
      </c>
      <c r="P521" s="5">
        <v>56987238.254499994</v>
      </c>
      <c r="Q521" s="5">
        <v>57005023.536999993</v>
      </c>
      <c r="R521" s="5">
        <v>57019251.762999997</v>
      </c>
      <c r="S521" s="5">
        <v>57015694.706500001</v>
      </c>
      <c r="T521" s="5">
        <v>57015694.706500001</v>
      </c>
      <c r="U521" s="5">
        <v>57019251.762999997</v>
      </c>
      <c r="V521" s="5">
        <v>57012137.650000006</v>
      </c>
      <c r="W521" s="5">
        <v>684128615.37150002</v>
      </c>
      <c r="X521" s="5">
        <v>0</v>
      </c>
      <c r="Y521" s="5">
        <v>11950724.263759997</v>
      </c>
      <c r="Z521" s="5">
        <v>11827387.134146826</v>
      </c>
      <c r="AA521" s="5">
        <v>9297635.5734425317</v>
      </c>
      <c r="AB521" s="5">
        <v>10140840.16137453</v>
      </c>
      <c r="AC521" s="5">
        <v>9886932.8458673004</v>
      </c>
      <c r="AD521" s="5">
        <v>12288154.568081591</v>
      </c>
      <c r="AE521" s="5">
        <v>10349068.613539482</v>
      </c>
      <c r="AF521" s="5">
        <v>12378878.988314027</v>
      </c>
      <c r="AG521" s="5">
        <v>12467275.195482703</v>
      </c>
      <c r="AH521" s="5">
        <v>10585903.080715967</v>
      </c>
      <c r="AI521" s="5">
        <v>10778419.087470157</v>
      </c>
      <c r="AJ521" s="5">
        <v>121951219.51219513</v>
      </c>
      <c r="AK521" s="5">
        <v>57027114.729999997</v>
      </c>
      <c r="AL521" s="5">
        <v>68959304.857260004</v>
      </c>
      <c r="AM521" s="5">
        <v>68839524.78414683</v>
      </c>
      <c r="AN521" s="5">
        <v>66306216.166942537</v>
      </c>
      <c r="AO521" s="5">
        <v>67138749.585374534</v>
      </c>
      <c r="AP521" s="5">
        <v>66874171.100367293</v>
      </c>
      <c r="AQ521" s="5">
        <v>69293178.105081588</v>
      </c>
      <c r="AR521" s="5">
        <v>67368320.376539484</v>
      </c>
      <c r="AS521" s="5">
        <v>69394573.694814026</v>
      </c>
      <c r="AT521" s="5">
        <v>69482969.90198271</v>
      </c>
      <c r="AU521" s="5">
        <v>67605154.843715966</v>
      </c>
      <c r="AV521" s="5">
        <v>67790556.737470165</v>
      </c>
      <c r="AW521" s="5">
        <f>SUM(Target_CC[[#This Row],[Target_Jan]:[Target_Des]])</f>
        <v>806079834.88369513</v>
      </c>
      <c r="AX521" s="5">
        <v>0</v>
      </c>
      <c r="AY521" s="5">
        <v>0</v>
      </c>
      <c r="AZ521" s="5">
        <v>0</v>
      </c>
      <c r="BA521" s="5">
        <v>0</v>
      </c>
      <c r="BB521" s="5">
        <v>0</v>
      </c>
      <c r="BC521" s="5">
        <v>0</v>
      </c>
      <c r="BD521" s="5">
        <v>0</v>
      </c>
      <c r="BE521" s="5">
        <v>0</v>
      </c>
      <c r="BF521" s="5">
        <v>0</v>
      </c>
      <c r="BG521" s="5">
        <v>0</v>
      </c>
      <c r="BH521" s="5">
        <v>0</v>
      </c>
      <c r="BI521" s="5">
        <v>0</v>
      </c>
      <c r="BJ521" s="5">
        <f>SUM(Target_CC[[#This Row],[Target_NGTMA_Jan]:[Target_NGTMA_Des]])</f>
        <v>0</v>
      </c>
      <c r="BK521" s="5">
        <v>48093140</v>
      </c>
      <c r="BL521" s="5">
        <v>48009532</v>
      </c>
      <c r="BM521" s="5">
        <v>47356952</v>
      </c>
      <c r="BN521" s="5">
        <f>Target_CC[[#This Row],[Est_Sust_NP Apr]]+Target_CC[[#This Row],[Est_Sust_POTS Apr]]+Target_CC[[#This Row],[BC_Apr]]</f>
        <v>44998004.399999999</v>
      </c>
      <c r="BO521" s="5">
        <f>Target_CC[[#This Row],[Est_Sust_NP Mei]]+Target_CC[[#This Row],[Est_Sust_POTS Mei]]+Target_CC[[#This Row],[BC_Mei]]</f>
        <v>44998004.399999999</v>
      </c>
      <c r="BP521" s="5">
        <f>Target_CC[[#This Row],[Est_Sust_NP Jun]]+Target_CC[[#This Row],[Est_Sust_POTS Jun]]+Target_CC[[#This Row],[BC_Jun]]</f>
        <v>44998004.399999999</v>
      </c>
      <c r="BQ521" s="5">
        <f>Target_CC[[#This Row],[Est_Sust_NP Jul]]+Target_CC[[#This Row],[Est_Sust_POTS Jul]]+Target_CC[[#This Row],[BC_Jul]]</f>
        <v>44998004.399999999</v>
      </c>
      <c r="BR521" s="5">
        <f>Target_CC[[#This Row],[Est_Sust_NP Agu]]+Target_CC[[#This Row],[Est_Sust_POTS Agu]]+Target_CC[[#This Row],[BC_Agu]]</f>
        <v>44998004.399999999</v>
      </c>
      <c r="BS521" s="5">
        <f>Target_CC[[#This Row],[Est_Sust_NP Sep]]+Target_CC[[#This Row],[Est_Sust_POTS Sep]]+Target_CC[[#This Row],[BC_Sep]]</f>
        <v>44998004.399999999</v>
      </c>
      <c r="BT521" s="5">
        <f>Target_CC[[#This Row],[Est_Sust_NP Okt]]+Target_CC[[#This Row],[Est_Sust_POTS Okt]]+Target_CC[[#This Row],[BC_Okt]]</f>
        <v>44998004.399999999</v>
      </c>
      <c r="BU521" s="5">
        <f>Target_CC[[#This Row],[Est_Sust_NP Nov]]+Target_CC[[#This Row],[Est_Sust_POTS Nov]]+Target_CC[[#This Row],[BC_Nov]]</f>
        <v>44998004.399999999</v>
      </c>
      <c r="BV521" s="5">
        <f>Target_CC[[#This Row],[Est_Sust_NP Des]]+Target_CC[[#This Row],[Est_Sust_POTS Des]]+Target_CC[[#This Row],[BC_Des]]</f>
        <v>44998004.399999999</v>
      </c>
      <c r="BW521" s="5">
        <f>SUM(Target_CC[[#This Row],[Real_Jan]:[Real_Des]])</f>
        <v>548441663.5999999</v>
      </c>
      <c r="BX521" s="5">
        <v>47831532</v>
      </c>
      <c r="BY521" s="5">
        <v>47831532</v>
      </c>
      <c r="BZ521" s="5">
        <v>47178952</v>
      </c>
      <c r="CA521" s="5">
        <f>Target_CC[[#This Row],[Est_Sust_NP Mar]]*95%</f>
        <v>44820004.399999999</v>
      </c>
      <c r="CB521" s="5">
        <f>Target_CC[[#This Row],[Est_Sust_NP Apr]]</f>
        <v>44820004.399999999</v>
      </c>
      <c r="CC521" s="5">
        <f>Target_CC[[#This Row],[Est_Sust_NP Mei]]</f>
        <v>44820004.399999999</v>
      </c>
      <c r="CD521" s="5">
        <f>Target_CC[[#This Row],[Est_Sust_NP Jun]]</f>
        <v>44820004.399999999</v>
      </c>
      <c r="CE521" s="5">
        <f>Target_CC[[#This Row],[Est_Sust_NP Jul]]</f>
        <v>44820004.399999999</v>
      </c>
      <c r="CF521" s="5">
        <f>Target_CC[[#This Row],[Est_Sust_NP Agu]]</f>
        <v>44820004.399999999</v>
      </c>
      <c r="CG521" s="5">
        <f>Target_CC[[#This Row],[Est_Sust_NP Sep]]</f>
        <v>44820004.399999999</v>
      </c>
      <c r="CH521" s="5">
        <f>Target_CC[[#This Row],[Est_Sust_NP Okt]]</f>
        <v>44820004.399999999</v>
      </c>
      <c r="CI521" s="5">
        <f>Target_CC[[#This Row],[Est_Sust_NP Nov]]</f>
        <v>44820004.399999999</v>
      </c>
      <c r="CJ521" s="5">
        <f>SUM(Target_CC[[#This Row],[Est_Sust_NP Jan]:[Est_Sust_NP Des]])</f>
        <v>546222055.5999999</v>
      </c>
      <c r="CK521" s="5">
        <v>181500</v>
      </c>
      <c r="CL521" s="5">
        <v>178000</v>
      </c>
      <c r="CM521" s="5">
        <v>178000</v>
      </c>
      <c r="CN521" s="5">
        <f>Target_CC[[#This Row],[Est_Sust_POTS Mar]]</f>
        <v>178000</v>
      </c>
      <c r="CO521" s="5">
        <f>Target_CC[[#This Row],[Est_Sust_POTS Apr]]</f>
        <v>178000</v>
      </c>
      <c r="CP521" s="5">
        <f>Target_CC[[#This Row],[Est_Sust_POTS Mei]]</f>
        <v>178000</v>
      </c>
      <c r="CQ521" s="5">
        <f>Target_CC[[#This Row],[Est_Sust_POTS Jun]]</f>
        <v>178000</v>
      </c>
      <c r="CR521" s="5">
        <f>Target_CC[[#This Row],[Est_Sust_POTS Jul]]</f>
        <v>178000</v>
      </c>
      <c r="CS521" s="5">
        <f>Target_CC[[#This Row],[Est_Sust_POTS Agu]]</f>
        <v>178000</v>
      </c>
      <c r="CT521" s="5">
        <f>Target_CC[[#This Row],[Est_Sust_POTS Sep]]</f>
        <v>178000</v>
      </c>
      <c r="CU521" s="5">
        <f>Target_CC[[#This Row],[Est_Sust_POTS Okt]]</f>
        <v>178000</v>
      </c>
      <c r="CV521" s="5">
        <f>Target_CC[[#This Row],[Est_Sust_POTS Nov]]</f>
        <v>178000</v>
      </c>
      <c r="CW521" s="5">
        <f>SUM(Target_CC[[#This Row],[Est_Sust_POTS Jan]:[Est_Sust_POTS Des]])</f>
        <v>2139500</v>
      </c>
      <c r="CX521" s="5"/>
      <c r="CY521" s="5">
        <v>0</v>
      </c>
      <c r="CZ521" s="5">
        <v>0</v>
      </c>
      <c r="DA521" s="5">
        <v>0</v>
      </c>
      <c r="DB521" s="5"/>
      <c r="DC521" s="5"/>
      <c r="DD521" s="5"/>
      <c r="DE521" s="5"/>
      <c r="DF521" s="5"/>
      <c r="DG521" s="5"/>
      <c r="DH521" s="5"/>
      <c r="DI521" s="5"/>
      <c r="DJ521" s="5">
        <f>SUM(Target_CC[[#This Row],[BC_Jan]:[BC_Des]])</f>
        <v>0</v>
      </c>
      <c r="DK521" s="5"/>
      <c r="DL521" s="5"/>
      <c r="DM521" s="5"/>
      <c r="DN521" s="5"/>
      <c r="DO521" s="5"/>
      <c r="DP521" s="5"/>
      <c r="DQ521" s="5"/>
      <c r="DR521" s="5"/>
      <c r="DS521" s="5"/>
      <c r="DT521" s="5"/>
      <c r="DU521" s="5"/>
      <c r="DV521" s="5"/>
      <c r="DW521" s="5"/>
      <c r="DX521" s="5" t="s">
        <v>160</v>
      </c>
    </row>
    <row r="522" spans="2:128" x14ac:dyDescent="0.3">
      <c r="B522">
        <v>3001056190</v>
      </c>
      <c r="C522" t="s">
        <v>806</v>
      </c>
      <c r="D522" t="s">
        <v>331</v>
      </c>
      <c r="E522" t="s">
        <v>606</v>
      </c>
      <c r="F522" t="s">
        <v>296</v>
      </c>
      <c r="G522" t="s">
        <v>22</v>
      </c>
      <c r="H522" t="s">
        <v>159</v>
      </c>
      <c r="I522" t="s">
        <v>29</v>
      </c>
      <c r="J522" s="5">
        <v>870247036.19719434</v>
      </c>
      <c r="K522" s="5">
        <v>61130914</v>
      </c>
      <c r="L522" s="5">
        <v>61130914</v>
      </c>
      <c r="M522" s="5">
        <v>61130914</v>
      </c>
      <c r="N522" s="5">
        <v>61130914</v>
      </c>
      <c r="O522" s="5">
        <v>61130914</v>
      </c>
      <c r="P522" s="5">
        <v>61130914</v>
      </c>
      <c r="Q522" s="5">
        <v>61130914</v>
      </c>
      <c r="R522" s="5">
        <v>61130914</v>
      </c>
      <c r="S522" s="5">
        <v>61130914</v>
      </c>
      <c r="T522" s="5">
        <v>61130914</v>
      </c>
      <c r="U522" s="5">
        <v>61130914</v>
      </c>
      <c r="V522" s="5">
        <v>61130914</v>
      </c>
      <c r="W522" s="5">
        <v>733570968</v>
      </c>
      <c r="X522" s="5">
        <v>0</v>
      </c>
      <c r="Y522" s="5">
        <v>690859.22431823774</v>
      </c>
      <c r="Z522" s="5">
        <v>683729.23020126333</v>
      </c>
      <c r="AA522" s="5">
        <v>537486.86343142285</v>
      </c>
      <c r="AB522" s="5">
        <v>586231.66372162709</v>
      </c>
      <c r="AC522" s="5">
        <v>571553.53985494352</v>
      </c>
      <c r="AD522" s="5">
        <v>710365.72728492401</v>
      </c>
      <c r="AE522" s="5">
        <v>598269.13892134407</v>
      </c>
      <c r="AF522" s="5">
        <v>715610.41381648171</v>
      </c>
      <c r="AG522" s="5">
        <v>720720.50871695695</v>
      </c>
      <c r="AH522" s="5">
        <v>611960.29877694696</v>
      </c>
      <c r="AI522" s="5">
        <v>623089.45347582689</v>
      </c>
      <c r="AJ522" s="5">
        <v>7049876.062519975</v>
      </c>
      <c r="AK522" s="5">
        <v>61130914</v>
      </c>
      <c r="AL522" s="5">
        <v>61821773.224318236</v>
      </c>
      <c r="AM522" s="5">
        <v>61814643.230201267</v>
      </c>
      <c r="AN522" s="5">
        <v>61668400.863431424</v>
      </c>
      <c r="AO522" s="5">
        <v>61717145.663721628</v>
      </c>
      <c r="AP522" s="5">
        <v>61702467.539854944</v>
      </c>
      <c r="AQ522" s="5">
        <v>61841279.727284923</v>
      </c>
      <c r="AR522" s="5">
        <v>61729183.138921343</v>
      </c>
      <c r="AS522" s="5">
        <v>61846524.413816482</v>
      </c>
      <c r="AT522" s="5">
        <v>61851634.508716956</v>
      </c>
      <c r="AU522" s="5">
        <v>61742874.298776947</v>
      </c>
      <c r="AV522" s="5">
        <v>61754003.453475825</v>
      </c>
      <c r="AW522" s="5">
        <f>SUM(Target_CC[[#This Row],[Target_Jan]:[Target_Des]])</f>
        <v>740620844.06252003</v>
      </c>
      <c r="AX522" s="5">
        <v>0</v>
      </c>
      <c r="AY522" s="5">
        <v>0</v>
      </c>
      <c r="AZ522" s="5">
        <v>0</v>
      </c>
      <c r="BA522" s="5">
        <v>0</v>
      </c>
      <c r="BB522" s="5">
        <v>0</v>
      </c>
      <c r="BC522" s="5">
        <v>0</v>
      </c>
      <c r="BD522" s="5">
        <v>0</v>
      </c>
      <c r="BE522" s="5">
        <v>0</v>
      </c>
      <c r="BF522" s="5">
        <v>0</v>
      </c>
      <c r="BG522" s="5">
        <v>0</v>
      </c>
      <c r="BH522" s="5">
        <v>0</v>
      </c>
      <c r="BI522" s="5">
        <v>0</v>
      </c>
      <c r="BJ522" s="5">
        <f>SUM(Target_CC[[#This Row],[Target_NGTMA_Jan]:[Target_NGTMA_Des]])</f>
        <v>0</v>
      </c>
      <c r="BK522" s="5">
        <v>48414200</v>
      </c>
      <c r="BL522" s="5">
        <v>14982200</v>
      </c>
      <c r="BM522" s="5">
        <v>31698200</v>
      </c>
      <c r="BN522" s="5">
        <f>Target_CC[[#This Row],[Est_Sust_NP Apr]]+Target_CC[[#This Row],[Est_Sust_POTS Apr]]+Target_CC[[#This Row],[BC_Apr]]</f>
        <v>30113290</v>
      </c>
      <c r="BO522" s="5">
        <f>Target_CC[[#This Row],[Est_Sust_NP Mei]]+Target_CC[[#This Row],[Est_Sust_POTS Mei]]+Target_CC[[#This Row],[BC_Mei]]</f>
        <v>30113290</v>
      </c>
      <c r="BP522" s="5">
        <f>Target_CC[[#This Row],[Est_Sust_NP Jun]]+Target_CC[[#This Row],[Est_Sust_POTS Jun]]+Target_CC[[#This Row],[BC_Jun]]</f>
        <v>30113290</v>
      </c>
      <c r="BQ522" s="5">
        <f>Target_CC[[#This Row],[Est_Sust_NP Jul]]+Target_CC[[#This Row],[Est_Sust_POTS Jul]]+Target_CC[[#This Row],[BC_Jul]]</f>
        <v>30113290</v>
      </c>
      <c r="BR522" s="5">
        <f>Target_CC[[#This Row],[Est_Sust_NP Agu]]+Target_CC[[#This Row],[Est_Sust_POTS Agu]]+Target_CC[[#This Row],[BC_Agu]]</f>
        <v>30113290</v>
      </c>
      <c r="BS522" s="5">
        <f>Target_CC[[#This Row],[Est_Sust_NP Sep]]+Target_CC[[#This Row],[Est_Sust_POTS Sep]]+Target_CC[[#This Row],[BC_Sep]]</f>
        <v>30113290</v>
      </c>
      <c r="BT522" s="5">
        <f>Target_CC[[#This Row],[Est_Sust_NP Okt]]+Target_CC[[#This Row],[Est_Sust_POTS Okt]]+Target_CC[[#This Row],[BC_Okt]]</f>
        <v>30113290</v>
      </c>
      <c r="BU522" s="5">
        <f>Target_CC[[#This Row],[Est_Sust_NP Nov]]+Target_CC[[#This Row],[Est_Sust_POTS Nov]]+Target_CC[[#This Row],[BC_Nov]]</f>
        <v>30113290</v>
      </c>
      <c r="BV522" s="5">
        <f>Target_CC[[#This Row],[Est_Sust_NP Des]]+Target_CC[[#This Row],[Est_Sust_POTS Des]]+Target_CC[[#This Row],[BC_Des]]</f>
        <v>30113290</v>
      </c>
      <c r="BW522" s="5">
        <f>SUM(Target_CC[[#This Row],[Real_Jan]:[Real_Des]])</f>
        <v>366114210</v>
      </c>
      <c r="BX522" s="5">
        <v>48414200</v>
      </c>
      <c r="BY522" s="5">
        <v>14982200</v>
      </c>
      <c r="BZ522" s="5">
        <v>31698200</v>
      </c>
      <c r="CA522" s="5">
        <f>Target_CC[[#This Row],[Est_Sust_NP Mar]]*95%</f>
        <v>30113290</v>
      </c>
      <c r="CB522" s="5">
        <f>Target_CC[[#This Row],[Est_Sust_NP Apr]]</f>
        <v>30113290</v>
      </c>
      <c r="CC522" s="5">
        <f>Target_CC[[#This Row],[Est_Sust_NP Mei]]</f>
        <v>30113290</v>
      </c>
      <c r="CD522" s="5">
        <f>Target_CC[[#This Row],[Est_Sust_NP Jun]]</f>
        <v>30113290</v>
      </c>
      <c r="CE522" s="5">
        <f>Target_CC[[#This Row],[Est_Sust_NP Jul]]</f>
        <v>30113290</v>
      </c>
      <c r="CF522" s="5">
        <f>Target_CC[[#This Row],[Est_Sust_NP Agu]]</f>
        <v>30113290</v>
      </c>
      <c r="CG522" s="5">
        <f>Target_CC[[#This Row],[Est_Sust_NP Sep]]</f>
        <v>30113290</v>
      </c>
      <c r="CH522" s="5">
        <f>Target_CC[[#This Row],[Est_Sust_NP Okt]]</f>
        <v>30113290</v>
      </c>
      <c r="CI522" s="5">
        <f>Target_CC[[#This Row],[Est_Sust_NP Nov]]</f>
        <v>30113290</v>
      </c>
      <c r="CJ522" s="5">
        <f>SUM(Target_CC[[#This Row],[Est_Sust_NP Jan]:[Est_Sust_NP Des]])</f>
        <v>366114210</v>
      </c>
      <c r="CK522" s="5">
        <v>0</v>
      </c>
      <c r="CL522" s="5">
        <v>0</v>
      </c>
      <c r="CM522" s="5">
        <v>0</v>
      </c>
      <c r="CN522" s="5">
        <f>Target_CC[[#This Row],[Est_Sust_POTS Mar]]</f>
        <v>0</v>
      </c>
      <c r="CO522" s="5">
        <f>Target_CC[[#This Row],[Est_Sust_POTS Apr]]</f>
        <v>0</v>
      </c>
      <c r="CP522" s="5">
        <f>Target_CC[[#This Row],[Est_Sust_POTS Mei]]</f>
        <v>0</v>
      </c>
      <c r="CQ522" s="5">
        <f>Target_CC[[#This Row],[Est_Sust_POTS Jun]]</f>
        <v>0</v>
      </c>
      <c r="CR522" s="5">
        <f>Target_CC[[#This Row],[Est_Sust_POTS Jul]]</f>
        <v>0</v>
      </c>
      <c r="CS522" s="5">
        <f>Target_CC[[#This Row],[Est_Sust_POTS Agu]]</f>
        <v>0</v>
      </c>
      <c r="CT522" s="5">
        <f>Target_CC[[#This Row],[Est_Sust_POTS Sep]]</f>
        <v>0</v>
      </c>
      <c r="CU522" s="5">
        <f>Target_CC[[#This Row],[Est_Sust_POTS Okt]]</f>
        <v>0</v>
      </c>
      <c r="CV522" s="5">
        <f>Target_CC[[#This Row],[Est_Sust_POTS Nov]]</f>
        <v>0</v>
      </c>
      <c r="CW522" s="5">
        <f>SUM(Target_CC[[#This Row],[Est_Sust_POTS Jan]:[Est_Sust_POTS Des]])</f>
        <v>0</v>
      </c>
      <c r="CX522" s="5"/>
      <c r="CY522" s="5">
        <v>0</v>
      </c>
      <c r="CZ522" s="5">
        <v>0</v>
      </c>
      <c r="DA522" s="5">
        <v>0</v>
      </c>
      <c r="DB522" s="5"/>
      <c r="DC522" s="5"/>
      <c r="DD522" s="5"/>
      <c r="DE522" s="5"/>
      <c r="DF522" s="5"/>
      <c r="DG522" s="5"/>
      <c r="DH522" s="5"/>
      <c r="DI522" s="5"/>
      <c r="DJ522" s="5">
        <f>SUM(Target_CC[[#This Row],[BC_Jan]:[BC_Des]])</f>
        <v>0</v>
      </c>
      <c r="DK522" s="5"/>
      <c r="DL522" s="5"/>
      <c r="DM522" s="5"/>
      <c r="DN522" s="5"/>
      <c r="DO522" s="5"/>
      <c r="DP522" s="5"/>
      <c r="DQ522" s="5"/>
      <c r="DR522" s="5"/>
      <c r="DS522" s="5"/>
      <c r="DT522" s="5"/>
      <c r="DU522" s="5"/>
      <c r="DV522" s="5"/>
      <c r="DW522" s="5"/>
      <c r="DX522" s="5" t="s">
        <v>160</v>
      </c>
    </row>
    <row r="523" spans="2:128" x14ac:dyDescent="0.3">
      <c r="B523">
        <v>4603399</v>
      </c>
      <c r="C523" t="s">
        <v>807</v>
      </c>
      <c r="D523" t="s">
        <v>388</v>
      </c>
      <c r="E523" t="s">
        <v>730</v>
      </c>
      <c r="F523" t="s">
        <v>309</v>
      </c>
      <c r="G523" t="s">
        <v>25</v>
      </c>
      <c r="H523" t="s">
        <v>159</v>
      </c>
      <c r="I523" t="s">
        <v>29</v>
      </c>
      <c r="J523" s="5">
        <v>642251379.46913612</v>
      </c>
      <c r="K523" s="5">
        <v>42613563.573181815</v>
      </c>
      <c r="L523" s="5">
        <v>42714387.445454545</v>
      </c>
      <c r="M523" s="5">
        <v>42512739.700909093</v>
      </c>
      <c r="N523" s="5">
        <v>42311091.956363633</v>
      </c>
      <c r="O523" s="5">
        <v>42411915.828636363</v>
      </c>
      <c r="P523" s="5">
        <v>42512739.700909093</v>
      </c>
      <c r="Q523" s="5">
        <v>43016859.062272727</v>
      </c>
      <c r="R523" s="5">
        <v>42815211.317727275</v>
      </c>
      <c r="S523" s="5">
        <v>42815211.317727275</v>
      </c>
      <c r="T523" s="5">
        <v>43016859.062272727</v>
      </c>
      <c r="U523" s="5">
        <v>42714387.445454545</v>
      </c>
      <c r="V523" s="5">
        <v>42815211.317727275</v>
      </c>
      <c r="W523" s="5">
        <v>512270177.72863632</v>
      </c>
      <c r="X523" s="5">
        <v>5503241.9631948629</v>
      </c>
      <c r="Y523" s="5">
        <v>5852411.1434550676</v>
      </c>
      <c r="Z523" s="5">
        <v>7700449.531560149</v>
      </c>
      <c r="AA523" s="5">
        <v>7851019.7575646853</v>
      </c>
      <c r="AB523" s="5">
        <v>10269003.046937002</v>
      </c>
      <c r="AC523" s="5">
        <v>9594884.4997460935</v>
      </c>
      <c r="AD523" s="5">
        <v>8425657.3834594823</v>
      </c>
      <c r="AE523" s="5">
        <v>9531189.8804594409</v>
      </c>
      <c r="AF523" s="5">
        <v>8275916.2356970422</v>
      </c>
      <c r="AG523" s="5">
        <v>8709700.3092728481</v>
      </c>
      <c r="AH523" s="5">
        <v>10701143.280821439</v>
      </c>
      <c r="AI523" s="5">
        <v>12696111.942789951</v>
      </c>
      <c r="AJ523" s="5">
        <v>105110728.97495808</v>
      </c>
      <c r="AK523" s="5">
        <v>48116805.536376677</v>
      </c>
      <c r="AL523" s="5">
        <v>48566798.588909611</v>
      </c>
      <c r="AM523" s="5">
        <v>50213189.232469246</v>
      </c>
      <c r="AN523" s="5">
        <v>50162111.71392832</v>
      </c>
      <c r="AO523" s="5">
        <v>52680918.875573367</v>
      </c>
      <c r="AP523" s="5">
        <v>52107624.200655185</v>
      </c>
      <c r="AQ523" s="5">
        <v>51442516.445732206</v>
      </c>
      <c r="AR523" s="5">
        <v>52346401.198186718</v>
      </c>
      <c r="AS523" s="5">
        <v>51091127.553424314</v>
      </c>
      <c r="AT523" s="5">
        <v>51726559.371545576</v>
      </c>
      <c r="AU523" s="5">
        <v>53415530.72627598</v>
      </c>
      <c r="AV523" s="5">
        <v>55511323.260517225</v>
      </c>
      <c r="AW523" s="5">
        <f>SUM(Target_CC[[#This Row],[Target_Jan]:[Target_Des]])</f>
        <v>617380906.70359433</v>
      </c>
      <c r="AX523" s="5">
        <v>0</v>
      </c>
      <c r="AY523" s="5">
        <v>0</v>
      </c>
      <c r="AZ523" s="5">
        <v>0</v>
      </c>
      <c r="BA523" s="5">
        <v>0</v>
      </c>
      <c r="BB523" s="5">
        <v>0</v>
      </c>
      <c r="BC523" s="5">
        <v>0</v>
      </c>
      <c r="BD523" s="5">
        <v>0</v>
      </c>
      <c r="BE523" s="5">
        <v>0</v>
      </c>
      <c r="BF523" s="5">
        <v>0</v>
      </c>
      <c r="BG523" s="5">
        <v>0</v>
      </c>
      <c r="BH523" s="5">
        <v>0</v>
      </c>
      <c r="BI523" s="5">
        <v>0</v>
      </c>
      <c r="BJ523" s="5">
        <f>SUM(Target_CC[[#This Row],[Target_NGTMA_Jan]:[Target_NGTMA_Des]])</f>
        <v>0</v>
      </c>
      <c r="BK523" s="5">
        <v>49667070</v>
      </c>
      <c r="BL523" s="5">
        <v>49674277</v>
      </c>
      <c r="BM523" s="5">
        <v>56135261</v>
      </c>
      <c r="BN523" s="5">
        <f>Target_CC[[#This Row],[Est_Sust_NP Apr]]+Target_CC[[#This Row],[Est_Sust_POTS Apr]]+Target_CC[[#This Row],[BC_Apr]]</f>
        <v>53440209.349999994</v>
      </c>
      <c r="BO523" s="5">
        <f>Target_CC[[#This Row],[Est_Sust_NP Mei]]+Target_CC[[#This Row],[Est_Sust_POTS Mei]]+Target_CC[[#This Row],[BC_Mei]]</f>
        <v>53440209.349999994</v>
      </c>
      <c r="BP523" s="5">
        <f>Target_CC[[#This Row],[Est_Sust_NP Jun]]+Target_CC[[#This Row],[Est_Sust_POTS Jun]]+Target_CC[[#This Row],[BC_Jun]]</f>
        <v>53440209.349999994</v>
      </c>
      <c r="BQ523" s="5">
        <f>Target_CC[[#This Row],[Est_Sust_NP Jul]]+Target_CC[[#This Row],[Est_Sust_POTS Jul]]+Target_CC[[#This Row],[BC_Jul]]</f>
        <v>53440209.349999994</v>
      </c>
      <c r="BR523" s="5">
        <f>Target_CC[[#This Row],[Est_Sust_NP Agu]]+Target_CC[[#This Row],[Est_Sust_POTS Agu]]+Target_CC[[#This Row],[BC_Agu]]</f>
        <v>53440209.349999994</v>
      </c>
      <c r="BS523" s="5">
        <f>Target_CC[[#This Row],[Est_Sust_NP Sep]]+Target_CC[[#This Row],[Est_Sust_POTS Sep]]+Target_CC[[#This Row],[BC_Sep]]</f>
        <v>53440209.349999994</v>
      </c>
      <c r="BT523" s="5">
        <f>Target_CC[[#This Row],[Est_Sust_NP Okt]]+Target_CC[[#This Row],[Est_Sust_POTS Okt]]+Target_CC[[#This Row],[BC_Okt]]</f>
        <v>53440209.349999994</v>
      </c>
      <c r="BU523" s="5">
        <f>Target_CC[[#This Row],[Est_Sust_NP Nov]]+Target_CC[[#This Row],[Est_Sust_POTS Nov]]+Target_CC[[#This Row],[BC_Nov]]</f>
        <v>53440209.349999994</v>
      </c>
      <c r="BV523" s="5">
        <f>Target_CC[[#This Row],[Est_Sust_NP Des]]+Target_CC[[#This Row],[Est_Sust_POTS Des]]+Target_CC[[#This Row],[BC_Des]]</f>
        <v>53440209.349999994</v>
      </c>
      <c r="BW523" s="5">
        <f>SUM(Target_CC[[#This Row],[Real_Jan]:[Real_Des]])</f>
        <v>636438492.1500001</v>
      </c>
      <c r="BX523" s="5">
        <v>47304000</v>
      </c>
      <c r="BY523" s="5">
        <v>47304000</v>
      </c>
      <c r="BZ523" s="5">
        <v>53901033</v>
      </c>
      <c r="CA523" s="5">
        <f>Target_CC[[#This Row],[Est_Sust_NP Mar]]*95%</f>
        <v>51205981.349999994</v>
      </c>
      <c r="CB523" s="5">
        <f>Target_CC[[#This Row],[Est_Sust_NP Apr]]</f>
        <v>51205981.349999994</v>
      </c>
      <c r="CC523" s="5">
        <f>Target_CC[[#This Row],[Est_Sust_NP Mei]]</f>
        <v>51205981.349999994</v>
      </c>
      <c r="CD523" s="5">
        <f>Target_CC[[#This Row],[Est_Sust_NP Jun]]</f>
        <v>51205981.349999994</v>
      </c>
      <c r="CE523" s="5">
        <f>Target_CC[[#This Row],[Est_Sust_NP Jul]]</f>
        <v>51205981.349999994</v>
      </c>
      <c r="CF523" s="5">
        <f>Target_CC[[#This Row],[Est_Sust_NP Agu]]</f>
        <v>51205981.349999994</v>
      </c>
      <c r="CG523" s="5">
        <f>Target_CC[[#This Row],[Est_Sust_NP Sep]]</f>
        <v>51205981.349999994</v>
      </c>
      <c r="CH523" s="5">
        <f>Target_CC[[#This Row],[Est_Sust_NP Okt]]</f>
        <v>51205981.349999994</v>
      </c>
      <c r="CI523" s="5">
        <f>Target_CC[[#This Row],[Est_Sust_NP Nov]]</f>
        <v>51205981.349999994</v>
      </c>
      <c r="CJ523" s="5">
        <f>SUM(Target_CC[[#This Row],[Est_Sust_NP Jan]:[Est_Sust_NP Des]])</f>
        <v>609362865.1500001</v>
      </c>
      <c r="CK523" s="5">
        <v>2363070</v>
      </c>
      <c r="CL523" s="5">
        <v>2370277</v>
      </c>
      <c r="CM523" s="5">
        <v>2234228</v>
      </c>
      <c r="CN523" s="5">
        <f>Target_CC[[#This Row],[Est_Sust_POTS Mar]]</f>
        <v>2234228</v>
      </c>
      <c r="CO523" s="5">
        <f>Target_CC[[#This Row],[Est_Sust_POTS Apr]]</f>
        <v>2234228</v>
      </c>
      <c r="CP523" s="5">
        <f>Target_CC[[#This Row],[Est_Sust_POTS Mei]]</f>
        <v>2234228</v>
      </c>
      <c r="CQ523" s="5">
        <f>Target_CC[[#This Row],[Est_Sust_POTS Jun]]</f>
        <v>2234228</v>
      </c>
      <c r="CR523" s="5">
        <f>Target_CC[[#This Row],[Est_Sust_POTS Jul]]</f>
        <v>2234228</v>
      </c>
      <c r="CS523" s="5">
        <f>Target_CC[[#This Row],[Est_Sust_POTS Agu]]</f>
        <v>2234228</v>
      </c>
      <c r="CT523" s="5">
        <f>Target_CC[[#This Row],[Est_Sust_POTS Sep]]</f>
        <v>2234228</v>
      </c>
      <c r="CU523" s="5">
        <f>Target_CC[[#This Row],[Est_Sust_POTS Okt]]</f>
        <v>2234228</v>
      </c>
      <c r="CV523" s="5">
        <f>Target_CC[[#This Row],[Est_Sust_POTS Nov]]</f>
        <v>2234228</v>
      </c>
      <c r="CW523" s="5">
        <f>SUM(Target_CC[[#This Row],[Est_Sust_POTS Jan]:[Est_Sust_POTS Des]])</f>
        <v>27075627</v>
      </c>
      <c r="CX523" s="5"/>
      <c r="CY523" s="5">
        <v>0</v>
      </c>
      <c r="CZ523" s="5">
        <v>7052000</v>
      </c>
      <c r="DA523" s="5">
        <v>0</v>
      </c>
      <c r="DB523" s="5"/>
      <c r="DC523" s="5"/>
      <c r="DD523" s="5"/>
      <c r="DE523" s="5"/>
      <c r="DF523" s="5"/>
      <c r="DG523" s="5"/>
      <c r="DH523" s="5"/>
      <c r="DI523" s="5"/>
      <c r="DJ523" s="5">
        <f>SUM(Target_CC[[#This Row],[BC_Jan]:[BC_Des]])</f>
        <v>7052000</v>
      </c>
      <c r="DK523" s="5"/>
      <c r="DL523" s="5"/>
      <c r="DM523" s="5"/>
      <c r="DN523" s="5"/>
      <c r="DO523" s="5"/>
      <c r="DP523" s="5"/>
      <c r="DQ523" s="5"/>
      <c r="DR523" s="5"/>
      <c r="DS523" s="5"/>
      <c r="DT523" s="5"/>
      <c r="DU523" s="5"/>
      <c r="DV523" s="5"/>
      <c r="DW523" s="5"/>
      <c r="DX523" s="5" t="s">
        <v>155</v>
      </c>
    </row>
    <row r="524" spans="2:128" x14ac:dyDescent="0.3">
      <c r="B524">
        <v>2000435</v>
      </c>
      <c r="C524" t="s">
        <v>808</v>
      </c>
      <c r="D524" t="s">
        <v>511</v>
      </c>
      <c r="E524" t="s">
        <v>730</v>
      </c>
      <c r="F524" t="s">
        <v>309</v>
      </c>
      <c r="G524" t="s">
        <v>21</v>
      </c>
      <c r="H524" t="s">
        <v>159</v>
      </c>
      <c r="I524" t="s">
        <v>29</v>
      </c>
      <c r="J524" s="5">
        <v>804369389.47835708</v>
      </c>
      <c r="K524" s="5">
        <v>49760468.399999999</v>
      </c>
      <c r="L524" s="5">
        <v>49800044.399999999</v>
      </c>
      <c r="M524" s="5">
        <v>49720892.399999999</v>
      </c>
      <c r="N524" s="5">
        <v>49641740.399999999</v>
      </c>
      <c r="O524" s="5">
        <v>49681316.399999999</v>
      </c>
      <c r="P524" s="5">
        <v>49720892.399999999</v>
      </c>
      <c r="Q524" s="5">
        <v>49918772.399999999</v>
      </c>
      <c r="R524" s="5">
        <v>49839620.399999999</v>
      </c>
      <c r="S524" s="5">
        <v>49839620.399999999</v>
      </c>
      <c r="T524" s="5">
        <v>49918772.399999999</v>
      </c>
      <c r="U524" s="5">
        <v>49800044.399999999</v>
      </c>
      <c r="V524" s="5">
        <v>49839620.399999999</v>
      </c>
      <c r="W524" s="5">
        <v>597481804.79999983</v>
      </c>
      <c r="X524" s="5">
        <v>6418657.7383830287</v>
      </c>
      <c r="Y524" s="5">
        <v>6825908.132945165</v>
      </c>
      <c r="Z524" s="5">
        <v>8981351.4116472416</v>
      </c>
      <c r="AA524" s="5">
        <v>9156967.6670795269</v>
      </c>
      <c r="AB524" s="5">
        <v>11977161.155828172</v>
      </c>
      <c r="AC524" s="5">
        <v>11190908.932420122</v>
      </c>
      <c r="AD524" s="5">
        <v>9827191.1951168813</v>
      </c>
      <c r="AE524" s="5">
        <v>11116619.274848843</v>
      </c>
      <c r="AF524" s="5">
        <v>9652541.9277817868</v>
      </c>
      <c r="AG524" s="5">
        <v>10158482.157062247</v>
      </c>
      <c r="AH524" s="5">
        <v>12481184.107179327</v>
      </c>
      <c r="AI524" s="5">
        <v>14807998.21522955</v>
      </c>
      <c r="AJ524" s="5">
        <v>122594971.9155219</v>
      </c>
      <c r="AK524" s="5">
        <v>56179126.138383031</v>
      </c>
      <c r="AL524" s="5">
        <v>56625952.532945164</v>
      </c>
      <c r="AM524" s="5">
        <v>58702243.811647236</v>
      </c>
      <c r="AN524" s="5">
        <v>58798708.067079529</v>
      </c>
      <c r="AO524" s="5">
        <v>61658477.555828169</v>
      </c>
      <c r="AP524" s="5">
        <v>60911801.332420118</v>
      </c>
      <c r="AQ524" s="5">
        <v>59745963.595116884</v>
      </c>
      <c r="AR524" s="5">
        <v>60956239.67484884</v>
      </c>
      <c r="AS524" s="5">
        <v>59492162.327781782</v>
      </c>
      <c r="AT524" s="5">
        <v>60077254.557062246</v>
      </c>
      <c r="AU524" s="5">
        <v>62281228.507179327</v>
      </c>
      <c r="AV524" s="5">
        <v>64647618.615229547</v>
      </c>
      <c r="AW524" s="5">
        <f>SUM(Target_CC[[#This Row],[Target_Jan]:[Target_Des]])</f>
        <v>720076776.71552181</v>
      </c>
      <c r="AX524" s="5">
        <v>0</v>
      </c>
      <c r="AY524" s="5">
        <v>0</v>
      </c>
      <c r="AZ524" s="5">
        <v>0</v>
      </c>
      <c r="BA524" s="5">
        <v>0</v>
      </c>
      <c r="BB524" s="5">
        <v>0</v>
      </c>
      <c r="BC524" s="5">
        <v>0</v>
      </c>
      <c r="BD524" s="5">
        <v>0</v>
      </c>
      <c r="BE524" s="5">
        <v>0</v>
      </c>
      <c r="BF524" s="5">
        <v>0</v>
      </c>
      <c r="BG524" s="5">
        <v>0</v>
      </c>
      <c r="BH524" s="5">
        <v>0</v>
      </c>
      <c r="BI524" s="5">
        <v>0</v>
      </c>
      <c r="BJ524" s="5">
        <f>SUM(Target_CC[[#This Row],[Target_NGTMA_Jan]:[Target_NGTMA_Des]])</f>
        <v>0</v>
      </c>
      <c r="BK524" s="5">
        <v>50513688</v>
      </c>
      <c r="BL524" s="5">
        <v>50127338</v>
      </c>
      <c r="BM524" s="5">
        <v>48972780</v>
      </c>
      <c r="BN524" s="5">
        <f>Target_CC[[#This Row],[Est_Sust_NP Apr]]+Target_CC[[#This Row],[Est_Sust_POTS Apr]]+Target_CC[[#This Row],[BC_Apr]]</f>
        <v>48000402</v>
      </c>
      <c r="BO524" s="5">
        <f>Target_CC[[#This Row],[Est_Sust_NP Mei]]+Target_CC[[#This Row],[Est_Sust_POTS Mei]]+Target_CC[[#This Row],[BC_Mei]]</f>
        <v>48000402</v>
      </c>
      <c r="BP524" s="5">
        <f>Target_CC[[#This Row],[Est_Sust_NP Jun]]+Target_CC[[#This Row],[Est_Sust_POTS Jun]]+Target_CC[[#This Row],[BC_Jun]]</f>
        <v>48000402</v>
      </c>
      <c r="BQ524" s="5">
        <f>Target_CC[[#This Row],[Est_Sust_NP Jul]]+Target_CC[[#This Row],[Est_Sust_POTS Jul]]+Target_CC[[#This Row],[BC_Jul]]</f>
        <v>48000402</v>
      </c>
      <c r="BR524" s="5">
        <f>Target_CC[[#This Row],[Est_Sust_NP Agu]]+Target_CC[[#This Row],[Est_Sust_POTS Agu]]+Target_CC[[#This Row],[BC_Agu]]</f>
        <v>48000402</v>
      </c>
      <c r="BS524" s="5">
        <f>Target_CC[[#This Row],[Est_Sust_NP Sep]]+Target_CC[[#This Row],[Est_Sust_POTS Sep]]+Target_CC[[#This Row],[BC_Sep]]</f>
        <v>48000402</v>
      </c>
      <c r="BT524" s="5">
        <f>Target_CC[[#This Row],[Est_Sust_NP Okt]]+Target_CC[[#This Row],[Est_Sust_POTS Okt]]+Target_CC[[#This Row],[BC_Okt]]</f>
        <v>48000402</v>
      </c>
      <c r="BU524" s="5">
        <f>Target_CC[[#This Row],[Est_Sust_NP Nov]]+Target_CC[[#This Row],[Est_Sust_POTS Nov]]+Target_CC[[#This Row],[BC_Nov]]</f>
        <v>48000402</v>
      </c>
      <c r="BV524" s="5">
        <f>Target_CC[[#This Row],[Est_Sust_NP Des]]+Target_CC[[#This Row],[Est_Sust_POTS Des]]+Target_CC[[#This Row],[BC_Des]]</f>
        <v>48000402</v>
      </c>
      <c r="BW524" s="5">
        <f>SUM(Target_CC[[#This Row],[Real_Jan]:[Real_Des]])</f>
        <v>581617424</v>
      </c>
      <c r="BX524" s="5">
        <v>49595108</v>
      </c>
      <c r="BY524" s="5">
        <v>49224418</v>
      </c>
      <c r="BZ524" s="5">
        <v>49581560</v>
      </c>
      <c r="CA524" s="5">
        <f>Target_CC[[#This Row],[Est_Sust_NP Mar]]*95%</f>
        <v>47102482</v>
      </c>
      <c r="CB524" s="5">
        <f>Target_CC[[#This Row],[Est_Sust_NP Apr]]</f>
        <v>47102482</v>
      </c>
      <c r="CC524" s="5">
        <f>Target_CC[[#This Row],[Est_Sust_NP Mei]]</f>
        <v>47102482</v>
      </c>
      <c r="CD524" s="5">
        <f>Target_CC[[#This Row],[Est_Sust_NP Jun]]</f>
        <v>47102482</v>
      </c>
      <c r="CE524" s="5">
        <f>Target_CC[[#This Row],[Est_Sust_NP Jul]]</f>
        <v>47102482</v>
      </c>
      <c r="CF524" s="5">
        <f>Target_CC[[#This Row],[Est_Sust_NP Agu]]</f>
        <v>47102482</v>
      </c>
      <c r="CG524" s="5">
        <f>Target_CC[[#This Row],[Est_Sust_NP Sep]]</f>
        <v>47102482</v>
      </c>
      <c r="CH524" s="5">
        <f>Target_CC[[#This Row],[Est_Sust_NP Okt]]</f>
        <v>47102482</v>
      </c>
      <c r="CI524" s="5">
        <f>Target_CC[[#This Row],[Est_Sust_NP Nov]]</f>
        <v>47102482</v>
      </c>
      <c r="CJ524" s="5">
        <f>SUM(Target_CC[[#This Row],[Est_Sust_NP Jan]:[Est_Sust_NP Des]])</f>
        <v>572323424</v>
      </c>
      <c r="CK524" s="5">
        <v>918580</v>
      </c>
      <c r="CL524" s="5">
        <v>902920</v>
      </c>
      <c r="CM524" s="5">
        <v>897920</v>
      </c>
      <c r="CN524" s="5">
        <f>Target_CC[[#This Row],[Est_Sust_POTS Mar]]</f>
        <v>897920</v>
      </c>
      <c r="CO524" s="5">
        <f>Target_CC[[#This Row],[Est_Sust_POTS Apr]]</f>
        <v>897920</v>
      </c>
      <c r="CP524" s="5">
        <f>Target_CC[[#This Row],[Est_Sust_POTS Mei]]</f>
        <v>897920</v>
      </c>
      <c r="CQ524" s="5">
        <f>Target_CC[[#This Row],[Est_Sust_POTS Jun]]</f>
        <v>897920</v>
      </c>
      <c r="CR524" s="5">
        <f>Target_CC[[#This Row],[Est_Sust_POTS Jul]]</f>
        <v>897920</v>
      </c>
      <c r="CS524" s="5">
        <f>Target_CC[[#This Row],[Est_Sust_POTS Agu]]</f>
        <v>897920</v>
      </c>
      <c r="CT524" s="5">
        <f>Target_CC[[#This Row],[Est_Sust_POTS Sep]]</f>
        <v>897920</v>
      </c>
      <c r="CU524" s="5">
        <f>Target_CC[[#This Row],[Est_Sust_POTS Okt]]</f>
        <v>897920</v>
      </c>
      <c r="CV524" s="5">
        <f>Target_CC[[#This Row],[Est_Sust_POTS Nov]]</f>
        <v>897920</v>
      </c>
      <c r="CW524" s="5">
        <f>SUM(Target_CC[[#This Row],[Est_Sust_POTS Jan]:[Est_Sust_POTS Des]])</f>
        <v>10800700</v>
      </c>
      <c r="CX524" s="5"/>
      <c r="CY524" s="5">
        <v>0</v>
      </c>
      <c r="CZ524" s="5">
        <v>0</v>
      </c>
      <c r="DA524" s="5">
        <v>0</v>
      </c>
      <c r="DB524" s="5"/>
      <c r="DC524" s="5"/>
      <c r="DD524" s="5"/>
      <c r="DE524" s="5"/>
      <c r="DF524" s="5"/>
      <c r="DG524" s="5"/>
      <c r="DH524" s="5"/>
      <c r="DI524" s="5"/>
      <c r="DJ524" s="5">
        <f>SUM(Target_CC[[#This Row],[BC_Jan]:[BC_Des]])</f>
        <v>0</v>
      </c>
      <c r="DK524" s="5"/>
      <c r="DL524" s="5"/>
      <c r="DM524" s="5"/>
      <c r="DN524" s="5"/>
      <c r="DO524" s="5"/>
      <c r="DP524" s="5"/>
      <c r="DQ524" s="5"/>
      <c r="DR524" s="5"/>
      <c r="DS524" s="5"/>
      <c r="DT524" s="5"/>
      <c r="DU524" s="5"/>
      <c r="DV524" s="5"/>
      <c r="DW524" s="5"/>
      <c r="DX524" s="5" t="s">
        <v>155</v>
      </c>
    </row>
    <row r="525" spans="2:128" x14ac:dyDescent="0.3">
      <c r="B525">
        <v>5589560</v>
      </c>
      <c r="C525" t="s">
        <v>809</v>
      </c>
      <c r="D525" t="s">
        <v>331</v>
      </c>
      <c r="E525" t="s">
        <v>411</v>
      </c>
      <c r="F525" t="s">
        <v>296</v>
      </c>
      <c r="G525" t="s">
        <v>19</v>
      </c>
      <c r="H525" t="s">
        <v>159</v>
      </c>
      <c r="I525" t="s">
        <v>29</v>
      </c>
      <c r="J525" s="5">
        <v>384390516.0472995</v>
      </c>
      <c r="K525" s="5">
        <v>65221849.197999999</v>
      </c>
      <c r="L525" s="5">
        <v>64739383.785999998</v>
      </c>
      <c r="M525" s="5">
        <v>64796224.718000002</v>
      </c>
      <c r="N525" s="5">
        <v>64562404.257999994</v>
      </c>
      <c r="O525" s="5">
        <v>64126412.169999994</v>
      </c>
      <c r="P525" s="5">
        <v>64044379.137999997</v>
      </c>
      <c r="Q525" s="5">
        <v>64726787.735999994</v>
      </c>
      <c r="R525" s="5">
        <v>65086886.109999999</v>
      </c>
      <c r="S525" s="5">
        <v>64985800.295999996</v>
      </c>
      <c r="T525" s="5">
        <v>65030045.177999996</v>
      </c>
      <c r="U525" s="5">
        <v>65042641.228</v>
      </c>
      <c r="V525" s="5">
        <v>64884714.482000001</v>
      </c>
      <c r="W525" s="5">
        <v>777247528.29799998</v>
      </c>
      <c r="X525" s="5">
        <v>0</v>
      </c>
      <c r="Y525" s="5">
        <v>46978427.253640175</v>
      </c>
      <c r="Z525" s="5">
        <v>46493587.653685912</v>
      </c>
      <c r="AA525" s="5">
        <v>36549106.713336758</v>
      </c>
      <c r="AB525" s="5">
        <v>39863753.133070648</v>
      </c>
      <c r="AC525" s="5">
        <v>38865640.71013616</v>
      </c>
      <c r="AD525" s="5">
        <v>48304869.455374837</v>
      </c>
      <c r="AE525" s="5">
        <v>40682301.446651392</v>
      </c>
      <c r="AF525" s="5">
        <v>48661508.139520764</v>
      </c>
      <c r="AG525" s="5">
        <v>49008994.592753083</v>
      </c>
      <c r="AH525" s="5">
        <v>41613300.316832393</v>
      </c>
      <c r="AI525" s="5">
        <v>42370082.83635623</v>
      </c>
      <c r="AJ525" s="5">
        <v>479391572.25135833</v>
      </c>
      <c r="AK525" s="5">
        <v>65221849.197999999</v>
      </c>
      <c r="AL525" s="5">
        <v>111717811.03964017</v>
      </c>
      <c r="AM525" s="5">
        <v>111289812.37168592</v>
      </c>
      <c r="AN525" s="5">
        <v>101111510.97133675</v>
      </c>
      <c r="AO525" s="5">
        <v>103990165.30307063</v>
      </c>
      <c r="AP525" s="5">
        <v>102910019.84813616</v>
      </c>
      <c r="AQ525" s="5">
        <v>113031657.19137484</v>
      </c>
      <c r="AR525" s="5">
        <v>105769187.55665138</v>
      </c>
      <c r="AS525" s="5">
        <v>113647308.43552077</v>
      </c>
      <c r="AT525" s="5">
        <v>114039039.77075309</v>
      </c>
      <c r="AU525" s="5">
        <v>106655941.54483239</v>
      </c>
      <c r="AV525" s="5">
        <v>107254797.31835623</v>
      </c>
      <c r="AW525" s="5">
        <f>SUM(Target_CC[[#This Row],[Target_Jan]:[Target_Des]])</f>
        <v>1256639100.5493584</v>
      </c>
      <c r="AX525" s="5">
        <v>0</v>
      </c>
      <c r="AY525" s="5">
        <v>0</v>
      </c>
      <c r="AZ525" s="5">
        <v>0</v>
      </c>
      <c r="BA525" s="5">
        <v>0</v>
      </c>
      <c r="BB525" s="5">
        <v>0</v>
      </c>
      <c r="BC525" s="5">
        <v>0</v>
      </c>
      <c r="BD525" s="5">
        <v>0</v>
      </c>
      <c r="BE525" s="5">
        <v>0</v>
      </c>
      <c r="BF525" s="5">
        <v>0</v>
      </c>
      <c r="BG525" s="5">
        <v>0</v>
      </c>
      <c r="BH525" s="5">
        <v>0</v>
      </c>
      <c r="BI525" s="5">
        <v>0</v>
      </c>
      <c r="BJ525" s="5">
        <f>SUM(Target_CC[[#This Row],[Target_NGTMA_Jan]:[Target_NGTMA_Des]])</f>
        <v>0</v>
      </c>
      <c r="BK525" s="5">
        <v>52916525</v>
      </c>
      <c r="BL525" s="5">
        <v>105522645</v>
      </c>
      <c r="BM525" s="5">
        <v>9119385</v>
      </c>
      <c r="BN525" s="5">
        <f>Target_CC[[#This Row],[Est_Sust_NP Apr]]+Target_CC[[#This Row],[Est_Sust_POTS Apr]]+Target_CC[[#This Row],[BC_Apr]]</f>
        <v>50214725</v>
      </c>
      <c r="BO525" s="5">
        <f>Target_CC[[#This Row],[Est_Sust_NP Mei]]+Target_CC[[#This Row],[Est_Sust_POTS Mei]]+Target_CC[[#This Row],[BC_Mei]]</f>
        <v>50214725</v>
      </c>
      <c r="BP525" s="5">
        <f>Target_CC[[#This Row],[Est_Sust_NP Jun]]+Target_CC[[#This Row],[Est_Sust_POTS Jun]]+Target_CC[[#This Row],[BC_Jun]]</f>
        <v>50214725</v>
      </c>
      <c r="BQ525" s="5">
        <f>Target_CC[[#This Row],[Est_Sust_NP Jul]]+Target_CC[[#This Row],[Est_Sust_POTS Jul]]+Target_CC[[#This Row],[BC_Jul]]</f>
        <v>50214725</v>
      </c>
      <c r="BR525" s="5">
        <f>Target_CC[[#This Row],[Est_Sust_NP Agu]]+Target_CC[[#This Row],[Est_Sust_POTS Agu]]+Target_CC[[#This Row],[BC_Agu]]</f>
        <v>50214725</v>
      </c>
      <c r="BS525" s="5">
        <f>Target_CC[[#This Row],[Est_Sust_NP Sep]]+Target_CC[[#This Row],[Est_Sust_POTS Sep]]+Target_CC[[#This Row],[BC_Sep]]</f>
        <v>50214725</v>
      </c>
      <c r="BT525" s="5">
        <f>Target_CC[[#This Row],[Est_Sust_NP Okt]]+Target_CC[[#This Row],[Est_Sust_POTS Okt]]+Target_CC[[#This Row],[BC_Okt]]</f>
        <v>50214725</v>
      </c>
      <c r="BU525" s="5">
        <f>Target_CC[[#This Row],[Est_Sust_NP Nov]]+Target_CC[[#This Row],[Est_Sust_POTS Nov]]+Target_CC[[#This Row],[BC_Nov]]</f>
        <v>50214725</v>
      </c>
      <c r="BV525" s="5">
        <f>Target_CC[[#This Row],[Est_Sust_NP Des]]+Target_CC[[#This Row],[Est_Sust_POTS Des]]+Target_CC[[#This Row],[BC_Des]]</f>
        <v>50214725</v>
      </c>
      <c r="BW525" s="5">
        <f>SUM(Target_CC[[#This Row],[Real_Jan]:[Real_Des]])</f>
        <v>619491080</v>
      </c>
      <c r="BX525" s="5">
        <v>43071305</v>
      </c>
      <c r="BY525" s="5">
        <v>95033600</v>
      </c>
      <c r="BZ525" s="5">
        <v>43625700</v>
      </c>
      <c r="CA525" s="5">
        <f>Target_CC[[#This Row],[Est_Sust_NP Mar]]*95%</f>
        <v>41444415</v>
      </c>
      <c r="CB525" s="5">
        <f>Target_CC[[#This Row],[Est_Sust_NP Apr]]</f>
        <v>41444415</v>
      </c>
      <c r="CC525" s="5">
        <f>Target_CC[[#This Row],[Est_Sust_NP Mei]]</f>
        <v>41444415</v>
      </c>
      <c r="CD525" s="5">
        <f>Target_CC[[#This Row],[Est_Sust_NP Jun]]</f>
        <v>41444415</v>
      </c>
      <c r="CE525" s="5">
        <f>Target_CC[[#This Row],[Est_Sust_NP Jul]]</f>
        <v>41444415</v>
      </c>
      <c r="CF525" s="5">
        <f>Target_CC[[#This Row],[Est_Sust_NP Agu]]</f>
        <v>41444415</v>
      </c>
      <c r="CG525" s="5">
        <f>Target_CC[[#This Row],[Est_Sust_NP Sep]]</f>
        <v>41444415</v>
      </c>
      <c r="CH525" s="5">
        <f>Target_CC[[#This Row],[Est_Sust_NP Okt]]</f>
        <v>41444415</v>
      </c>
      <c r="CI525" s="5">
        <f>Target_CC[[#This Row],[Est_Sust_NP Nov]]</f>
        <v>41444415</v>
      </c>
      <c r="CJ525" s="5">
        <f>SUM(Target_CC[[#This Row],[Est_Sust_NP Jan]:[Est_Sust_NP Des]])</f>
        <v>554730340</v>
      </c>
      <c r="CK525" s="5">
        <v>7929883</v>
      </c>
      <c r="CL525" s="5">
        <v>8906295</v>
      </c>
      <c r="CM525" s="5">
        <v>8770310</v>
      </c>
      <c r="CN525" s="5">
        <f>Target_CC[[#This Row],[Est_Sust_POTS Mar]]</f>
        <v>8770310</v>
      </c>
      <c r="CO525" s="5">
        <f>Target_CC[[#This Row],[Est_Sust_POTS Apr]]</f>
        <v>8770310</v>
      </c>
      <c r="CP525" s="5">
        <f>Target_CC[[#This Row],[Est_Sust_POTS Mei]]</f>
        <v>8770310</v>
      </c>
      <c r="CQ525" s="5">
        <f>Target_CC[[#This Row],[Est_Sust_POTS Jun]]</f>
        <v>8770310</v>
      </c>
      <c r="CR525" s="5">
        <f>Target_CC[[#This Row],[Est_Sust_POTS Jul]]</f>
        <v>8770310</v>
      </c>
      <c r="CS525" s="5">
        <f>Target_CC[[#This Row],[Est_Sust_POTS Agu]]</f>
        <v>8770310</v>
      </c>
      <c r="CT525" s="5">
        <f>Target_CC[[#This Row],[Est_Sust_POTS Sep]]</f>
        <v>8770310</v>
      </c>
      <c r="CU525" s="5">
        <f>Target_CC[[#This Row],[Est_Sust_POTS Okt]]</f>
        <v>8770310</v>
      </c>
      <c r="CV525" s="5">
        <f>Target_CC[[#This Row],[Est_Sust_POTS Nov]]</f>
        <v>8770310</v>
      </c>
      <c r="CW525" s="5">
        <f>SUM(Target_CC[[#This Row],[Est_Sust_POTS Jan]:[Est_Sust_POTS Des]])</f>
        <v>104539278</v>
      </c>
      <c r="CX525" s="5"/>
      <c r="CY525" s="5">
        <v>85434600</v>
      </c>
      <c r="CZ525" s="5">
        <v>-22228700</v>
      </c>
      <c r="DA525" s="5">
        <v>0</v>
      </c>
      <c r="DB525" s="5"/>
      <c r="DC525" s="5"/>
      <c r="DD525" s="5"/>
      <c r="DE525" s="5"/>
      <c r="DF525" s="5"/>
      <c r="DG525" s="5"/>
      <c r="DH525" s="5"/>
      <c r="DI525" s="5"/>
      <c r="DJ525" s="5">
        <f>SUM(Target_CC[[#This Row],[BC_Jan]:[BC_Des]])</f>
        <v>63205900</v>
      </c>
      <c r="DK525" s="5"/>
      <c r="DL525" s="5"/>
      <c r="DM525" s="5"/>
      <c r="DN525" s="5"/>
      <c r="DO525" s="5"/>
      <c r="DP525" s="5"/>
      <c r="DQ525" s="5"/>
      <c r="DR525" s="5"/>
      <c r="DS525" s="5"/>
      <c r="DT525" s="5"/>
      <c r="DU525" s="5"/>
      <c r="DV525" s="5"/>
      <c r="DW525" s="5"/>
      <c r="DX525" s="5" t="s">
        <v>160</v>
      </c>
    </row>
    <row r="526" spans="2:128" x14ac:dyDescent="0.3">
      <c r="B526">
        <v>5592095</v>
      </c>
      <c r="C526" t="s">
        <v>810</v>
      </c>
      <c r="D526" t="s">
        <v>331</v>
      </c>
      <c r="E526" t="s">
        <v>730</v>
      </c>
      <c r="F526" t="s">
        <v>300</v>
      </c>
      <c r="G526" t="s">
        <v>23</v>
      </c>
      <c r="H526" t="s">
        <v>159</v>
      </c>
      <c r="I526" t="s">
        <v>29</v>
      </c>
      <c r="J526" s="5">
        <v>751203496.06063771</v>
      </c>
      <c r="K526" s="5">
        <v>49336405.649429262</v>
      </c>
      <c r="L526" s="5">
        <v>50198081.967046887</v>
      </c>
      <c r="M526" s="5">
        <v>53667999.651909798</v>
      </c>
      <c r="N526" s="5">
        <v>50429187.818915009</v>
      </c>
      <c r="O526" s="5">
        <v>52985217.357578211</v>
      </c>
      <c r="P526" s="5">
        <v>52278388.553701229</v>
      </c>
      <c r="Q526" s="5">
        <v>54779220.778113514</v>
      </c>
      <c r="R526" s="5">
        <v>55325199.612243228</v>
      </c>
      <c r="S526" s="5">
        <v>54617038.465927884</v>
      </c>
      <c r="T526" s="5">
        <v>55715847.582149699</v>
      </c>
      <c r="U526" s="5">
        <v>55309328.777748644</v>
      </c>
      <c r="V526" s="5">
        <v>52185394.385236524</v>
      </c>
      <c r="W526" s="5">
        <v>636827310.5999999</v>
      </c>
      <c r="X526" s="5">
        <v>9684203.0117505807</v>
      </c>
      <c r="Y526" s="5">
        <v>9853340.7565940432</v>
      </c>
      <c r="Z526" s="5">
        <v>10534448.081944261</v>
      </c>
      <c r="AA526" s="5">
        <v>9898704.3366366923</v>
      </c>
      <c r="AB526" s="5">
        <v>10400425.299698619</v>
      </c>
      <c r="AC526" s="5">
        <v>10261682.44761619</v>
      </c>
      <c r="AD526" s="5">
        <v>10752568.774675095</v>
      </c>
      <c r="AE526" s="5">
        <v>10859738.51677997</v>
      </c>
      <c r="AF526" s="5">
        <v>10720734.140281962</v>
      </c>
      <c r="AG526" s="5">
        <v>10936418.489649992</v>
      </c>
      <c r="AH526" s="5">
        <v>10856623.243561577</v>
      </c>
      <c r="AI526" s="5">
        <v>10243428.697784467</v>
      </c>
      <c r="AJ526" s="5">
        <v>125002315.79697347</v>
      </c>
      <c r="AK526" s="5">
        <v>59020608.661179841</v>
      </c>
      <c r="AL526" s="5">
        <v>60051422.723640934</v>
      </c>
      <c r="AM526" s="5">
        <v>64202447.733854055</v>
      </c>
      <c r="AN526" s="5">
        <v>60327892.155551702</v>
      </c>
      <c r="AO526" s="5">
        <v>63385642.657276832</v>
      </c>
      <c r="AP526" s="5">
        <v>62540071.001317419</v>
      </c>
      <c r="AQ526" s="5">
        <v>65531789.552788608</v>
      </c>
      <c r="AR526" s="5">
        <v>66184938.129023194</v>
      </c>
      <c r="AS526" s="5">
        <v>65337772.606209844</v>
      </c>
      <c r="AT526" s="5">
        <v>66652266.071799695</v>
      </c>
      <c r="AU526" s="5">
        <v>66165952.021310225</v>
      </c>
      <c r="AV526" s="5">
        <v>62428823.083020993</v>
      </c>
      <c r="AW526" s="5">
        <f>SUM(Target_CC[[#This Row],[Target_Jan]:[Target_Des]])</f>
        <v>761829626.39697337</v>
      </c>
      <c r="AX526" s="5">
        <v>9883164.465660451</v>
      </c>
      <c r="AY526" s="5">
        <v>10284176.641519329</v>
      </c>
      <c r="AZ526" s="5">
        <v>10400335.353488667</v>
      </c>
      <c r="BA526" s="5">
        <v>10082801.767152034</v>
      </c>
      <c r="BB526" s="5">
        <v>10601816.117402999</v>
      </c>
      <c r="BC526" s="5">
        <v>10535863.559258789</v>
      </c>
      <c r="BD526" s="5">
        <v>10880050.010593304</v>
      </c>
      <c r="BE526" s="5">
        <v>11033006.258779872</v>
      </c>
      <c r="BF526" s="5">
        <v>10861497.707132163</v>
      </c>
      <c r="BG526" s="5">
        <v>11046145.398095053</v>
      </c>
      <c r="BH526" s="5">
        <v>11249783.396894053</v>
      </c>
      <c r="BI526" s="5">
        <v>10968402.944752034</v>
      </c>
      <c r="BJ526" s="5">
        <f>SUM(Target_CC[[#This Row],[Target_NGTMA_Jan]:[Target_NGTMA_Des]])</f>
        <v>127827043.62072875</v>
      </c>
      <c r="BK526" s="5">
        <v>51519717</v>
      </c>
      <c r="BL526" s="5">
        <v>50536958</v>
      </c>
      <c r="BM526" s="5">
        <v>48602194</v>
      </c>
      <c r="BN526" s="5">
        <f>Target_CC[[#This Row],[Est_Sust_NP Apr]]+Target_CC[[#This Row],[Est_Sust_POTS Apr]]+Target_CC[[#This Row],[BC_Apr]]</f>
        <v>48984388</v>
      </c>
      <c r="BO526" s="5">
        <f>Target_CC[[#This Row],[Est_Sust_NP Mei]]+Target_CC[[#This Row],[Est_Sust_POTS Mei]]+Target_CC[[#This Row],[BC_Mei]]</f>
        <v>48984388</v>
      </c>
      <c r="BP526" s="5">
        <f>Target_CC[[#This Row],[Est_Sust_NP Jun]]+Target_CC[[#This Row],[Est_Sust_POTS Jun]]+Target_CC[[#This Row],[BC_Jun]]</f>
        <v>48984388</v>
      </c>
      <c r="BQ526" s="5">
        <f>Target_CC[[#This Row],[Est_Sust_NP Jul]]+Target_CC[[#This Row],[Est_Sust_POTS Jul]]+Target_CC[[#This Row],[BC_Jul]]</f>
        <v>48984388</v>
      </c>
      <c r="BR526" s="5">
        <f>Target_CC[[#This Row],[Est_Sust_NP Agu]]+Target_CC[[#This Row],[Est_Sust_POTS Agu]]+Target_CC[[#This Row],[BC_Agu]]</f>
        <v>48984388</v>
      </c>
      <c r="BS526" s="5">
        <f>Target_CC[[#This Row],[Est_Sust_NP Sep]]+Target_CC[[#This Row],[Est_Sust_POTS Sep]]+Target_CC[[#This Row],[BC_Sep]]</f>
        <v>48984388</v>
      </c>
      <c r="BT526" s="5">
        <f>Target_CC[[#This Row],[Est_Sust_NP Okt]]+Target_CC[[#This Row],[Est_Sust_POTS Okt]]+Target_CC[[#This Row],[BC_Okt]]</f>
        <v>48984388</v>
      </c>
      <c r="BU526" s="5">
        <f>Target_CC[[#This Row],[Est_Sust_NP Nov]]+Target_CC[[#This Row],[Est_Sust_POTS Nov]]+Target_CC[[#This Row],[BC_Nov]]</f>
        <v>48984388</v>
      </c>
      <c r="BV526" s="5">
        <f>Target_CC[[#This Row],[Est_Sust_NP Des]]+Target_CC[[#This Row],[Est_Sust_POTS Des]]+Target_CC[[#This Row],[BC_Des]]</f>
        <v>48984388</v>
      </c>
      <c r="BW526" s="5">
        <f>SUM(Target_CC[[#This Row],[Real_Jan]:[Real_Des]])</f>
        <v>591518361</v>
      </c>
      <c r="BX526" s="5">
        <v>0</v>
      </c>
      <c r="BY526" s="5">
        <v>0</v>
      </c>
      <c r="BZ526" s="5">
        <v>0</v>
      </c>
      <c r="CA526" s="5">
        <f>Target_CC[[#This Row],[Est_Sust_NP Mar]]*95%</f>
        <v>0</v>
      </c>
      <c r="CB526" s="5">
        <f>Target_CC[[#This Row],[Est_Sust_NP Apr]]</f>
        <v>0</v>
      </c>
      <c r="CC526" s="5">
        <f>Target_CC[[#This Row],[Est_Sust_NP Mei]]</f>
        <v>0</v>
      </c>
      <c r="CD526" s="5">
        <f>Target_CC[[#This Row],[Est_Sust_NP Jun]]</f>
        <v>0</v>
      </c>
      <c r="CE526" s="5">
        <f>Target_CC[[#This Row],[Est_Sust_NP Jul]]</f>
        <v>0</v>
      </c>
      <c r="CF526" s="5">
        <f>Target_CC[[#This Row],[Est_Sust_NP Agu]]</f>
        <v>0</v>
      </c>
      <c r="CG526" s="5">
        <f>Target_CC[[#This Row],[Est_Sust_NP Sep]]</f>
        <v>0</v>
      </c>
      <c r="CH526" s="5">
        <f>Target_CC[[#This Row],[Est_Sust_NP Okt]]</f>
        <v>0</v>
      </c>
      <c r="CI526" s="5">
        <f>Target_CC[[#This Row],[Est_Sust_NP Nov]]</f>
        <v>0</v>
      </c>
      <c r="CJ526" s="5">
        <f>SUM(Target_CC[[#This Row],[Est_Sust_NP Jan]:[Est_Sust_NP Des]])</f>
        <v>0</v>
      </c>
      <c r="CK526" s="5">
        <v>52041139</v>
      </c>
      <c r="CL526" s="5">
        <v>50727277</v>
      </c>
      <c r="CM526" s="5">
        <v>48984388</v>
      </c>
      <c r="CN526" s="5">
        <f>Target_CC[[#This Row],[Est_Sust_POTS Mar]]</f>
        <v>48984388</v>
      </c>
      <c r="CO526" s="5">
        <f>Target_CC[[#This Row],[Est_Sust_POTS Apr]]</f>
        <v>48984388</v>
      </c>
      <c r="CP526" s="5">
        <f>Target_CC[[#This Row],[Est_Sust_POTS Mei]]</f>
        <v>48984388</v>
      </c>
      <c r="CQ526" s="5">
        <f>Target_CC[[#This Row],[Est_Sust_POTS Jun]]</f>
        <v>48984388</v>
      </c>
      <c r="CR526" s="5">
        <f>Target_CC[[#This Row],[Est_Sust_POTS Jul]]</f>
        <v>48984388</v>
      </c>
      <c r="CS526" s="5">
        <f>Target_CC[[#This Row],[Est_Sust_POTS Agu]]</f>
        <v>48984388</v>
      </c>
      <c r="CT526" s="5">
        <f>Target_CC[[#This Row],[Est_Sust_POTS Sep]]</f>
        <v>48984388</v>
      </c>
      <c r="CU526" s="5">
        <f>Target_CC[[#This Row],[Est_Sust_POTS Okt]]</f>
        <v>48984388</v>
      </c>
      <c r="CV526" s="5">
        <f>Target_CC[[#This Row],[Est_Sust_POTS Nov]]</f>
        <v>48984388</v>
      </c>
      <c r="CW526" s="5">
        <f>SUM(Target_CC[[#This Row],[Est_Sust_POTS Jan]:[Est_Sust_POTS Des]])</f>
        <v>592612296</v>
      </c>
      <c r="CX526" s="5"/>
      <c r="CY526" s="5">
        <v>0</v>
      </c>
      <c r="CZ526" s="5">
        <v>0</v>
      </c>
      <c r="DA526" s="5">
        <v>0</v>
      </c>
      <c r="DB526" s="5"/>
      <c r="DC526" s="5"/>
      <c r="DD526" s="5"/>
      <c r="DE526" s="5"/>
      <c r="DF526" s="5"/>
      <c r="DG526" s="5"/>
      <c r="DH526" s="5"/>
      <c r="DI526" s="5"/>
      <c r="DJ526" s="5">
        <f>SUM(Target_CC[[#This Row],[BC_Jan]:[BC_Des]])</f>
        <v>0</v>
      </c>
      <c r="DK526" s="5"/>
      <c r="DL526" s="5"/>
      <c r="DM526" s="5"/>
      <c r="DN526" s="5"/>
      <c r="DO526" s="5"/>
      <c r="DP526" s="5"/>
      <c r="DQ526" s="5"/>
      <c r="DR526" s="5"/>
      <c r="DS526" s="5"/>
      <c r="DT526" s="5"/>
      <c r="DU526" s="5"/>
      <c r="DV526" s="5"/>
      <c r="DW526" s="5"/>
      <c r="DX526" s="5" t="s">
        <v>155</v>
      </c>
    </row>
    <row r="527" spans="2:128" x14ac:dyDescent="0.3">
      <c r="B527">
        <v>2972372</v>
      </c>
      <c r="C527" t="s">
        <v>811</v>
      </c>
      <c r="D527" t="s">
        <v>333</v>
      </c>
      <c r="E527" t="s">
        <v>334</v>
      </c>
      <c r="F527" t="s">
        <v>296</v>
      </c>
      <c r="G527" t="s">
        <v>25</v>
      </c>
      <c r="H527" t="s">
        <v>159</v>
      </c>
      <c r="I527" t="s">
        <v>29</v>
      </c>
      <c r="J527" s="5">
        <v>1156386865.2351701</v>
      </c>
      <c r="K527" s="5">
        <v>53442567.339999996</v>
      </c>
      <c r="L527" s="5">
        <v>53056850.173</v>
      </c>
      <c r="M527" s="5">
        <v>53130876.700000003</v>
      </c>
      <c r="N527" s="5">
        <v>53056850.173</v>
      </c>
      <c r="O527" s="5">
        <v>52834770.592000008</v>
      </c>
      <c r="P527" s="5">
        <v>52612691.011</v>
      </c>
      <c r="Q527" s="5">
        <v>52982823.64599999</v>
      </c>
      <c r="R527" s="5">
        <v>53278929.754000001</v>
      </c>
      <c r="S527" s="5">
        <v>53204903.227000006</v>
      </c>
      <c r="T527" s="5">
        <v>53204903.227000006</v>
      </c>
      <c r="U527" s="5">
        <v>53278929.754000001</v>
      </c>
      <c r="V527" s="5">
        <v>53130876.700000003</v>
      </c>
      <c r="W527" s="5">
        <v>637215972.29700005</v>
      </c>
      <c r="X527" s="5">
        <v>0</v>
      </c>
      <c r="Y527" s="5">
        <v>690859.22431823774</v>
      </c>
      <c r="Z527" s="5">
        <v>683729.23020126333</v>
      </c>
      <c r="AA527" s="5">
        <v>537486.86343142285</v>
      </c>
      <c r="AB527" s="5">
        <v>586231.66372162709</v>
      </c>
      <c r="AC527" s="5">
        <v>571553.53985494352</v>
      </c>
      <c r="AD527" s="5">
        <v>710365.72728492401</v>
      </c>
      <c r="AE527" s="5">
        <v>598269.13892134407</v>
      </c>
      <c r="AF527" s="5">
        <v>715610.41381648171</v>
      </c>
      <c r="AG527" s="5">
        <v>720720.50871695695</v>
      </c>
      <c r="AH527" s="5">
        <v>611960.29877694696</v>
      </c>
      <c r="AI527" s="5">
        <v>623089.45347582689</v>
      </c>
      <c r="AJ527" s="5">
        <v>7049876.062519975</v>
      </c>
      <c r="AK527" s="5">
        <v>53442567.339999996</v>
      </c>
      <c r="AL527" s="5">
        <v>53747709.397318237</v>
      </c>
      <c r="AM527" s="5">
        <v>53814605.93020127</v>
      </c>
      <c r="AN527" s="5">
        <v>53594337.036431424</v>
      </c>
      <c r="AO527" s="5">
        <v>53421002.255721636</v>
      </c>
      <c r="AP527" s="5">
        <v>53184244.550854944</v>
      </c>
      <c r="AQ527" s="5">
        <v>53693189.373284914</v>
      </c>
      <c r="AR527" s="5">
        <v>53877198.892921343</v>
      </c>
      <c r="AS527" s="5">
        <v>53920513.640816487</v>
      </c>
      <c r="AT527" s="5">
        <v>53925623.735716961</v>
      </c>
      <c r="AU527" s="5">
        <v>53890890.052776948</v>
      </c>
      <c r="AV527" s="5">
        <v>53753966.153475828</v>
      </c>
      <c r="AW527" s="5">
        <f>SUM(Target_CC[[#This Row],[Target_Jan]:[Target_Des]])</f>
        <v>644265848.35952008</v>
      </c>
      <c r="AX527" s="5">
        <v>0</v>
      </c>
      <c r="AY527" s="5">
        <v>0</v>
      </c>
      <c r="AZ527" s="5">
        <v>0</v>
      </c>
      <c r="BA527" s="5">
        <v>0</v>
      </c>
      <c r="BB527" s="5">
        <v>0</v>
      </c>
      <c r="BC527" s="5">
        <v>0</v>
      </c>
      <c r="BD527" s="5">
        <v>0</v>
      </c>
      <c r="BE527" s="5">
        <v>0</v>
      </c>
      <c r="BF527" s="5">
        <v>0</v>
      </c>
      <c r="BG527" s="5">
        <v>0</v>
      </c>
      <c r="BH527" s="5">
        <v>0</v>
      </c>
      <c r="BI527" s="5">
        <v>0</v>
      </c>
      <c r="BJ527" s="5">
        <f>SUM(Target_CC[[#This Row],[Target_NGTMA_Jan]:[Target_NGTMA_Des]])</f>
        <v>0</v>
      </c>
      <c r="BK527" s="5">
        <v>53165984</v>
      </c>
      <c r="BL527" s="5">
        <v>129678462</v>
      </c>
      <c r="BM527" s="5">
        <v>44110275</v>
      </c>
      <c r="BN527" s="5">
        <f>Target_CC[[#This Row],[Est_Sust_NP Apr]]+Target_CC[[#This Row],[Est_Sust_POTS Apr]]+Target_CC[[#This Row],[BC_Apr]]</f>
        <v>42379734.149999999</v>
      </c>
      <c r="BO527" s="5">
        <f>Target_CC[[#This Row],[Est_Sust_NP Mei]]+Target_CC[[#This Row],[Est_Sust_POTS Mei]]+Target_CC[[#This Row],[BC_Mei]]</f>
        <v>42379734.149999999</v>
      </c>
      <c r="BP527" s="5">
        <f>Target_CC[[#This Row],[Est_Sust_NP Jun]]+Target_CC[[#This Row],[Est_Sust_POTS Jun]]+Target_CC[[#This Row],[BC_Jun]]</f>
        <v>42379734.149999999</v>
      </c>
      <c r="BQ527" s="5">
        <f>Target_CC[[#This Row],[Est_Sust_NP Jul]]+Target_CC[[#This Row],[Est_Sust_POTS Jul]]+Target_CC[[#This Row],[BC_Jul]]</f>
        <v>42379734.149999999</v>
      </c>
      <c r="BR527" s="5">
        <f>Target_CC[[#This Row],[Est_Sust_NP Agu]]+Target_CC[[#This Row],[Est_Sust_POTS Agu]]+Target_CC[[#This Row],[BC_Agu]]</f>
        <v>42379734.149999999</v>
      </c>
      <c r="BS527" s="5">
        <f>Target_CC[[#This Row],[Est_Sust_NP Sep]]+Target_CC[[#This Row],[Est_Sust_POTS Sep]]+Target_CC[[#This Row],[BC_Sep]]</f>
        <v>42379734.149999999</v>
      </c>
      <c r="BT527" s="5">
        <f>Target_CC[[#This Row],[Est_Sust_NP Okt]]+Target_CC[[#This Row],[Est_Sust_POTS Okt]]+Target_CC[[#This Row],[BC_Okt]]</f>
        <v>42379734.149999999</v>
      </c>
      <c r="BU527" s="5">
        <f>Target_CC[[#This Row],[Est_Sust_NP Nov]]+Target_CC[[#This Row],[Est_Sust_POTS Nov]]+Target_CC[[#This Row],[BC_Nov]]</f>
        <v>42379734.149999999</v>
      </c>
      <c r="BV527" s="5">
        <f>Target_CC[[#This Row],[Est_Sust_NP Des]]+Target_CC[[#This Row],[Est_Sust_POTS Des]]+Target_CC[[#This Row],[BC_Des]]</f>
        <v>42379734.149999999</v>
      </c>
      <c r="BW527" s="5">
        <f>SUM(Target_CC[[#This Row],[Real_Jan]:[Real_Des]])</f>
        <v>608372328.34999979</v>
      </c>
      <c r="BX527" s="5">
        <v>43557244</v>
      </c>
      <c r="BY527" s="5">
        <v>119978462</v>
      </c>
      <c r="BZ527" s="5">
        <v>34564857</v>
      </c>
      <c r="CA527" s="5">
        <f>Target_CC[[#This Row],[Est_Sust_NP Mar]]*95%</f>
        <v>32836614.149999999</v>
      </c>
      <c r="CB527" s="5">
        <f>Target_CC[[#This Row],[Est_Sust_NP Apr]]</f>
        <v>32836614.149999999</v>
      </c>
      <c r="CC527" s="5">
        <f>Target_CC[[#This Row],[Est_Sust_NP Mei]]</f>
        <v>32836614.149999999</v>
      </c>
      <c r="CD527" s="5">
        <f>Target_CC[[#This Row],[Est_Sust_NP Jun]]</f>
        <v>32836614.149999999</v>
      </c>
      <c r="CE527" s="5">
        <f>Target_CC[[#This Row],[Est_Sust_NP Jul]]</f>
        <v>32836614.149999999</v>
      </c>
      <c r="CF527" s="5">
        <f>Target_CC[[#This Row],[Est_Sust_NP Agu]]</f>
        <v>32836614.149999999</v>
      </c>
      <c r="CG527" s="5">
        <f>Target_CC[[#This Row],[Est_Sust_NP Sep]]</f>
        <v>32836614.149999999</v>
      </c>
      <c r="CH527" s="5">
        <f>Target_CC[[#This Row],[Est_Sust_NP Okt]]</f>
        <v>32836614.149999999</v>
      </c>
      <c r="CI527" s="5">
        <f>Target_CC[[#This Row],[Est_Sust_NP Nov]]</f>
        <v>32836614.149999999</v>
      </c>
      <c r="CJ527" s="5">
        <f>SUM(Target_CC[[#This Row],[Est_Sust_NP Jan]:[Est_Sust_NP Des]])</f>
        <v>493630090.34999985</v>
      </c>
      <c r="CK527" s="5">
        <v>9564509</v>
      </c>
      <c r="CL527" s="5">
        <v>9672046</v>
      </c>
      <c r="CM527" s="5">
        <v>9543120</v>
      </c>
      <c r="CN527" s="5">
        <f>Target_CC[[#This Row],[Est_Sust_POTS Mar]]</f>
        <v>9543120</v>
      </c>
      <c r="CO527" s="5">
        <f>Target_CC[[#This Row],[Est_Sust_POTS Apr]]</f>
        <v>9543120</v>
      </c>
      <c r="CP527" s="5">
        <f>Target_CC[[#This Row],[Est_Sust_POTS Mei]]</f>
        <v>9543120</v>
      </c>
      <c r="CQ527" s="5">
        <f>Target_CC[[#This Row],[Est_Sust_POTS Jun]]</f>
        <v>9543120</v>
      </c>
      <c r="CR527" s="5">
        <f>Target_CC[[#This Row],[Est_Sust_POTS Jul]]</f>
        <v>9543120</v>
      </c>
      <c r="CS527" s="5">
        <f>Target_CC[[#This Row],[Est_Sust_POTS Agu]]</f>
        <v>9543120</v>
      </c>
      <c r="CT527" s="5">
        <f>Target_CC[[#This Row],[Est_Sust_POTS Sep]]</f>
        <v>9543120</v>
      </c>
      <c r="CU527" s="5">
        <f>Target_CC[[#This Row],[Est_Sust_POTS Okt]]</f>
        <v>9543120</v>
      </c>
      <c r="CV527" s="5">
        <f>Target_CC[[#This Row],[Est_Sust_POTS Nov]]</f>
        <v>9543120</v>
      </c>
      <c r="CW527" s="5">
        <f>SUM(Target_CC[[#This Row],[Est_Sust_POTS Jan]:[Est_Sust_POTS Des]])</f>
        <v>114667755</v>
      </c>
      <c r="CX527" s="5"/>
      <c r="CY527" s="5">
        <v>66319568</v>
      </c>
      <c r="CZ527" s="5">
        <v>0</v>
      </c>
      <c r="DA527" s="5">
        <v>0</v>
      </c>
      <c r="DB527" s="5"/>
      <c r="DC527" s="5"/>
      <c r="DD527" s="5"/>
      <c r="DE527" s="5"/>
      <c r="DF527" s="5"/>
      <c r="DG527" s="5"/>
      <c r="DH527" s="5"/>
      <c r="DI527" s="5"/>
      <c r="DJ527" s="5">
        <f>SUM(Target_CC[[#This Row],[BC_Jan]:[BC_Des]])</f>
        <v>66319568</v>
      </c>
      <c r="DK527" s="5"/>
      <c r="DL527" s="5"/>
      <c r="DM527" s="5"/>
      <c r="DN527" s="5"/>
      <c r="DO527" s="5"/>
      <c r="DP527" s="5"/>
      <c r="DQ527" s="5"/>
      <c r="DR527" s="5"/>
      <c r="DS527" s="5"/>
      <c r="DT527" s="5"/>
      <c r="DU527" s="5"/>
      <c r="DV527" s="5"/>
      <c r="DW527" s="5"/>
      <c r="DX527" s="5" t="s">
        <v>160</v>
      </c>
    </row>
    <row r="528" spans="2:128" x14ac:dyDescent="0.3">
      <c r="B528">
        <v>2000266</v>
      </c>
      <c r="C528" t="s">
        <v>812</v>
      </c>
      <c r="D528" t="s">
        <v>333</v>
      </c>
      <c r="E528" t="s">
        <v>334</v>
      </c>
      <c r="F528" t="s">
        <v>296</v>
      </c>
      <c r="G528" t="s">
        <v>23</v>
      </c>
      <c r="H528" t="s">
        <v>159</v>
      </c>
      <c r="I528" t="s">
        <v>29</v>
      </c>
      <c r="J528" s="5">
        <v>1058893064.919369</v>
      </c>
      <c r="K528" s="5">
        <v>56170858.358999997</v>
      </c>
      <c r="L528" s="5">
        <v>55915731.862500004</v>
      </c>
      <c r="M528" s="5">
        <v>55954757.358999997</v>
      </c>
      <c r="N528" s="5">
        <v>55866537.898500003</v>
      </c>
      <c r="O528" s="5">
        <v>55675670.463</v>
      </c>
      <c r="P528" s="5">
        <v>55583190.955499999</v>
      </c>
      <c r="Q528" s="5">
        <v>55889004.857000001</v>
      </c>
      <c r="R528" s="5">
        <v>56082002.316000007</v>
      </c>
      <c r="S528" s="5">
        <v>56030678.328499995</v>
      </c>
      <c r="T528" s="5">
        <v>56042976.819499999</v>
      </c>
      <c r="U528" s="5">
        <v>56069703.82500001</v>
      </c>
      <c r="V528" s="5">
        <v>55979354.340999998</v>
      </c>
      <c r="W528" s="5">
        <v>671260467.38450003</v>
      </c>
      <c r="X528" s="5">
        <v>0</v>
      </c>
      <c r="Y528" s="5">
        <v>11950724.263759997</v>
      </c>
      <c r="Z528" s="5">
        <v>11827387.134146826</v>
      </c>
      <c r="AA528" s="5">
        <v>9297635.5734425317</v>
      </c>
      <c r="AB528" s="5">
        <v>10140840.16137453</v>
      </c>
      <c r="AC528" s="5">
        <v>9886932.8458673004</v>
      </c>
      <c r="AD528" s="5">
        <v>12288154.568081591</v>
      </c>
      <c r="AE528" s="5">
        <v>10349068.613539482</v>
      </c>
      <c r="AF528" s="5">
        <v>12378878.988314027</v>
      </c>
      <c r="AG528" s="5">
        <v>12467275.195482703</v>
      </c>
      <c r="AH528" s="5">
        <v>10585903.080715967</v>
      </c>
      <c r="AI528" s="5">
        <v>10778419.087470157</v>
      </c>
      <c r="AJ528" s="5">
        <v>121951219.51219513</v>
      </c>
      <c r="AK528" s="5">
        <v>56170858.358999997</v>
      </c>
      <c r="AL528" s="5">
        <v>67866456.126259997</v>
      </c>
      <c r="AM528" s="5">
        <v>67782144.493146822</v>
      </c>
      <c r="AN528" s="5">
        <v>65164173.471942537</v>
      </c>
      <c r="AO528" s="5">
        <v>65816510.624374531</v>
      </c>
      <c r="AP528" s="5">
        <v>65470123.801367298</v>
      </c>
      <c r="AQ528" s="5">
        <v>68177159.425081596</v>
      </c>
      <c r="AR528" s="5">
        <v>66431070.929539487</v>
      </c>
      <c r="AS528" s="5">
        <v>68409557.31681402</v>
      </c>
      <c r="AT528" s="5">
        <v>68510252.0149827</v>
      </c>
      <c r="AU528" s="5">
        <v>66655606.90571598</v>
      </c>
      <c r="AV528" s="5">
        <v>66757773.428470157</v>
      </c>
      <c r="AW528" s="5">
        <f>SUM(Target_CC[[#This Row],[Target_Jan]:[Target_Des]])</f>
        <v>793211686.89669514</v>
      </c>
      <c r="AX528" s="5">
        <v>0</v>
      </c>
      <c r="AY528" s="5">
        <v>0</v>
      </c>
      <c r="AZ528" s="5">
        <v>0</v>
      </c>
      <c r="BA528" s="5">
        <v>0</v>
      </c>
      <c r="BB528" s="5">
        <v>0</v>
      </c>
      <c r="BC528" s="5">
        <v>0</v>
      </c>
      <c r="BD528" s="5">
        <v>0</v>
      </c>
      <c r="BE528" s="5">
        <v>0</v>
      </c>
      <c r="BF528" s="5">
        <v>0</v>
      </c>
      <c r="BG528" s="5">
        <v>0</v>
      </c>
      <c r="BH528" s="5">
        <v>0</v>
      </c>
      <c r="BI528" s="5">
        <v>0</v>
      </c>
      <c r="BJ528" s="5">
        <f>SUM(Target_CC[[#This Row],[Target_NGTMA_Jan]:[Target_NGTMA_Des]])</f>
        <v>0</v>
      </c>
      <c r="BK528" s="5">
        <v>54570560</v>
      </c>
      <c r="BL528" s="5">
        <v>53973603</v>
      </c>
      <c r="BM528" s="5">
        <v>53940819</v>
      </c>
      <c r="BN528" s="5">
        <f>Target_CC[[#This Row],[Est_Sust_NP Apr]]+Target_CC[[#This Row],[Est_Sust_POTS Apr]]+Target_CC[[#This Row],[BC_Apr]]</f>
        <v>51795453.600000001</v>
      </c>
      <c r="BO528" s="5">
        <f>Target_CC[[#This Row],[Est_Sust_NP Mei]]+Target_CC[[#This Row],[Est_Sust_POTS Mei]]+Target_CC[[#This Row],[BC_Mei]]</f>
        <v>51795453.600000001</v>
      </c>
      <c r="BP528" s="5">
        <f>Target_CC[[#This Row],[Est_Sust_NP Jun]]+Target_CC[[#This Row],[Est_Sust_POTS Jun]]+Target_CC[[#This Row],[BC_Jun]]</f>
        <v>51795453.600000001</v>
      </c>
      <c r="BQ528" s="5">
        <f>Target_CC[[#This Row],[Est_Sust_NP Jul]]+Target_CC[[#This Row],[Est_Sust_POTS Jul]]+Target_CC[[#This Row],[BC_Jul]]</f>
        <v>51795453.600000001</v>
      </c>
      <c r="BR528" s="5">
        <f>Target_CC[[#This Row],[Est_Sust_NP Agu]]+Target_CC[[#This Row],[Est_Sust_POTS Agu]]+Target_CC[[#This Row],[BC_Agu]]</f>
        <v>51795453.600000001</v>
      </c>
      <c r="BS528" s="5">
        <f>Target_CC[[#This Row],[Est_Sust_NP Sep]]+Target_CC[[#This Row],[Est_Sust_POTS Sep]]+Target_CC[[#This Row],[BC_Sep]]</f>
        <v>51795453.600000001</v>
      </c>
      <c r="BT528" s="5">
        <f>Target_CC[[#This Row],[Est_Sust_NP Okt]]+Target_CC[[#This Row],[Est_Sust_POTS Okt]]+Target_CC[[#This Row],[BC_Okt]]</f>
        <v>51795453.600000001</v>
      </c>
      <c r="BU528" s="5">
        <f>Target_CC[[#This Row],[Est_Sust_NP Nov]]+Target_CC[[#This Row],[Est_Sust_POTS Nov]]+Target_CC[[#This Row],[BC_Nov]]</f>
        <v>51795453.600000001</v>
      </c>
      <c r="BV528" s="5">
        <f>Target_CC[[#This Row],[Est_Sust_NP Des]]+Target_CC[[#This Row],[Est_Sust_POTS Des]]+Target_CC[[#This Row],[BC_Des]]</f>
        <v>51795453.600000001</v>
      </c>
      <c r="BW528" s="5">
        <f>SUM(Target_CC[[#This Row],[Real_Jan]:[Real_Des]])</f>
        <v>628644064.4000001</v>
      </c>
      <c r="BX528" s="5">
        <v>48611408</v>
      </c>
      <c r="BY528" s="5">
        <v>48611408</v>
      </c>
      <c r="BZ528" s="5">
        <v>48611408</v>
      </c>
      <c r="CA528" s="5">
        <f>Target_CC[[#This Row],[Est_Sust_NP Mar]]*95%</f>
        <v>46180837.600000001</v>
      </c>
      <c r="CB528" s="5">
        <f>Target_CC[[#This Row],[Est_Sust_NP Apr]]</f>
        <v>46180837.600000001</v>
      </c>
      <c r="CC528" s="5">
        <f>Target_CC[[#This Row],[Est_Sust_NP Mei]]</f>
        <v>46180837.600000001</v>
      </c>
      <c r="CD528" s="5">
        <f>Target_CC[[#This Row],[Est_Sust_NP Jun]]</f>
        <v>46180837.600000001</v>
      </c>
      <c r="CE528" s="5">
        <f>Target_CC[[#This Row],[Est_Sust_NP Jul]]</f>
        <v>46180837.600000001</v>
      </c>
      <c r="CF528" s="5">
        <f>Target_CC[[#This Row],[Est_Sust_NP Agu]]</f>
        <v>46180837.600000001</v>
      </c>
      <c r="CG528" s="5">
        <f>Target_CC[[#This Row],[Est_Sust_NP Sep]]</f>
        <v>46180837.600000001</v>
      </c>
      <c r="CH528" s="5">
        <f>Target_CC[[#This Row],[Est_Sust_NP Okt]]</f>
        <v>46180837.600000001</v>
      </c>
      <c r="CI528" s="5">
        <f>Target_CC[[#This Row],[Est_Sust_NP Nov]]</f>
        <v>46180837.600000001</v>
      </c>
      <c r="CJ528" s="5">
        <f>SUM(Target_CC[[#This Row],[Est_Sust_NP Jan]:[Est_Sust_NP Des]])</f>
        <v>561461762.4000001</v>
      </c>
      <c r="CK528" s="5">
        <v>6246774</v>
      </c>
      <c r="CL528" s="5">
        <v>5638850</v>
      </c>
      <c r="CM528" s="5">
        <v>5614616</v>
      </c>
      <c r="CN528" s="5">
        <f>Target_CC[[#This Row],[Est_Sust_POTS Mar]]</f>
        <v>5614616</v>
      </c>
      <c r="CO528" s="5">
        <f>Target_CC[[#This Row],[Est_Sust_POTS Apr]]</f>
        <v>5614616</v>
      </c>
      <c r="CP528" s="5">
        <f>Target_CC[[#This Row],[Est_Sust_POTS Mei]]</f>
        <v>5614616</v>
      </c>
      <c r="CQ528" s="5">
        <f>Target_CC[[#This Row],[Est_Sust_POTS Jun]]</f>
        <v>5614616</v>
      </c>
      <c r="CR528" s="5">
        <f>Target_CC[[#This Row],[Est_Sust_POTS Jul]]</f>
        <v>5614616</v>
      </c>
      <c r="CS528" s="5">
        <f>Target_CC[[#This Row],[Est_Sust_POTS Agu]]</f>
        <v>5614616</v>
      </c>
      <c r="CT528" s="5">
        <f>Target_CC[[#This Row],[Est_Sust_POTS Sep]]</f>
        <v>5614616</v>
      </c>
      <c r="CU528" s="5">
        <f>Target_CC[[#This Row],[Est_Sust_POTS Okt]]</f>
        <v>5614616</v>
      </c>
      <c r="CV528" s="5">
        <f>Target_CC[[#This Row],[Est_Sust_POTS Nov]]</f>
        <v>5614616</v>
      </c>
      <c r="CW528" s="5">
        <f>SUM(Target_CC[[#This Row],[Est_Sust_POTS Jan]:[Est_Sust_POTS Des]])</f>
        <v>68031784</v>
      </c>
      <c r="CX528" s="5"/>
      <c r="CY528" s="5">
        <v>0</v>
      </c>
      <c r="CZ528" s="5">
        <v>0</v>
      </c>
      <c r="DA528" s="5">
        <v>0</v>
      </c>
      <c r="DB528" s="5"/>
      <c r="DC528" s="5"/>
      <c r="DD528" s="5"/>
      <c r="DE528" s="5"/>
      <c r="DF528" s="5"/>
      <c r="DG528" s="5"/>
      <c r="DH528" s="5"/>
      <c r="DI528" s="5"/>
      <c r="DJ528" s="5">
        <f>SUM(Target_CC[[#This Row],[BC_Jan]:[BC_Des]])</f>
        <v>0</v>
      </c>
      <c r="DK528" s="5"/>
      <c r="DL528" s="5"/>
      <c r="DM528" s="5"/>
      <c r="DN528" s="5"/>
      <c r="DO528" s="5"/>
      <c r="DP528" s="5"/>
      <c r="DQ528" s="5"/>
      <c r="DR528" s="5"/>
      <c r="DS528" s="5"/>
      <c r="DT528" s="5"/>
      <c r="DU528" s="5"/>
      <c r="DV528" s="5"/>
      <c r="DW528" s="5"/>
      <c r="DX528" s="5" t="s">
        <v>160</v>
      </c>
    </row>
    <row r="529" spans="2:128" x14ac:dyDescent="0.3">
      <c r="B529">
        <v>4615146</v>
      </c>
      <c r="C529" t="s">
        <v>813</v>
      </c>
      <c r="D529" t="s">
        <v>333</v>
      </c>
      <c r="E529" t="s">
        <v>334</v>
      </c>
      <c r="F529" t="s">
        <v>296</v>
      </c>
      <c r="G529" t="s">
        <v>23</v>
      </c>
      <c r="H529" t="s">
        <v>159</v>
      </c>
      <c r="I529" t="s">
        <v>29</v>
      </c>
      <c r="J529" s="5">
        <v>955312743.1507616</v>
      </c>
      <c r="K529" s="5">
        <v>116473000</v>
      </c>
      <c r="L529" s="5">
        <v>116473000</v>
      </c>
      <c r="M529" s="5">
        <v>116473000</v>
      </c>
      <c r="N529" s="5">
        <v>116473000</v>
      </c>
      <c r="O529" s="5">
        <v>116473000</v>
      </c>
      <c r="P529" s="5">
        <v>116473000</v>
      </c>
      <c r="Q529" s="5">
        <v>116473000</v>
      </c>
      <c r="R529" s="5">
        <v>116473000</v>
      </c>
      <c r="S529" s="5">
        <v>116473000</v>
      </c>
      <c r="T529" s="5">
        <v>116473000</v>
      </c>
      <c r="U529" s="5">
        <v>116473000</v>
      </c>
      <c r="V529" s="5">
        <v>116473000</v>
      </c>
      <c r="W529" s="5">
        <v>1397676000</v>
      </c>
      <c r="X529" s="5">
        <v>0</v>
      </c>
      <c r="Y529" s="5">
        <v>6908592.2431823779</v>
      </c>
      <c r="Z529" s="5">
        <v>6837292.3020126335</v>
      </c>
      <c r="AA529" s="5">
        <v>5374868.6343142297</v>
      </c>
      <c r="AB529" s="5">
        <v>5862316.6372162718</v>
      </c>
      <c r="AC529" s="5">
        <v>5715535.3985494357</v>
      </c>
      <c r="AD529" s="5">
        <v>7103657.2728492413</v>
      </c>
      <c r="AE529" s="5">
        <v>5982691.3892134409</v>
      </c>
      <c r="AF529" s="5">
        <v>7156104.1381648183</v>
      </c>
      <c r="AG529" s="5">
        <v>7207205.0871695708</v>
      </c>
      <c r="AH529" s="5">
        <v>6119602.9877694696</v>
      </c>
      <c r="AI529" s="5">
        <v>6230894.5347582698</v>
      </c>
      <c r="AJ529" s="5">
        <v>70498760.625199765</v>
      </c>
      <c r="AK529" s="5">
        <v>116473000</v>
      </c>
      <c r="AL529" s="5">
        <v>123381592.24318238</v>
      </c>
      <c r="AM529" s="5">
        <v>123310292.30201264</v>
      </c>
      <c r="AN529" s="5">
        <v>121847868.63431422</v>
      </c>
      <c r="AO529" s="5">
        <v>122335316.63721627</v>
      </c>
      <c r="AP529" s="5">
        <v>122188535.39854944</v>
      </c>
      <c r="AQ529" s="5">
        <v>123576657.27284925</v>
      </c>
      <c r="AR529" s="5">
        <v>122455691.38921344</v>
      </c>
      <c r="AS529" s="5">
        <v>123629104.13816482</v>
      </c>
      <c r="AT529" s="5">
        <v>123680205.08716957</v>
      </c>
      <c r="AU529" s="5">
        <v>122592602.98776947</v>
      </c>
      <c r="AV529" s="5">
        <v>122703894.53475827</v>
      </c>
      <c r="AW529" s="5">
        <f>SUM(Target_CC[[#This Row],[Target_Jan]:[Target_Des]])</f>
        <v>1468174760.6251998</v>
      </c>
      <c r="AX529" s="5">
        <v>0</v>
      </c>
      <c r="AY529" s="5">
        <v>0</v>
      </c>
      <c r="AZ529" s="5">
        <v>0</v>
      </c>
      <c r="BA529" s="5">
        <v>0</v>
      </c>
      <c r="BB529" s="5">
        <v>0</v>
      </c>
      <c r="BC529" s="5">
        <v>0</v>
      </c>
      <c r="BD529" s="5">
        <v>0</v>
      </c>
      <c r="BE529" s="5">
        <v>0</v>
      </c>
      <c r="BF529" s="5">
        <v>0</v>
      </c>
      <c r="BG529" s="5">
        <v>0</v>
      </c>
      <c r="BH529" s="5">
        <v>0</v>
      </c>
      <c r="BI529" s="5">
        <v>0</v>
      </c>
      <c r="BJ529" s="5">
        <f>SUM(Target_CC[[#This Row],[Target_NGTMA_Jan]:[Target_NGTMA_Des]])</f>
        <v>0</v>
      </c>
      <c r="BK529" s="5">
        <v>55647300</v>
      </c>
      <c r="BL529" s="5">
        <v>55647300</v>
      </c>
      <c r="BM529" s="5">
        <v>55647300</v>
      </c>
      <c r="BN529" s="5">
        <f>Target_CC[[#This Row],[Est_Sust_NP Apr]]+Target_CC[[#This Row],[Est_Sust_POTS Apr]]+Target_CC[[#This Row],[BC_Apr]]</f>
        <v>52864935</v>
      </c>
      <c r="BO529" s="5">
        <f>Target_CC[[#This Row],[Est_Sust_NP Mei]]+Target_CC[[#This Row],[Est_Sust_POTS Mei]]+Target_CC[[#This Row],[BC_Mei]]</f>
        <v>52864935</v>
      </c>
      <c r="BP529" s="5">
        <f>Target_CC[[#This Row],[Est_Sust_NP Jun]]+Target_CC[[#This Row],[Est_Sust_POTS Jun]]+Target_CC[[#This Row],[BC_Jun]]</f>
        <v>52864935</v>
      </c>
      <c r="BQ529" s="5">
        <f>Target_CC[[#This Row],[Est_Sust_NP Jul]]+Target_CC[[#This Row],[Est_Sust_POTS Jul]]+Target_CC[[#This Row],[BC_Jul]]</f>
        <v>52864935</v>
      </c>
      <c r="BR529" s="5">
        <f>Target_CC[[#This Row],[Est_Sust_NP Agu]]+Target_CC[[#This Row],[Est_Sust_POTS Agu]]+Target_CC[[#This Row],[BC_Agu]]</f>
        <v>52864935</v>
      </c>
      <c r="BS529" s="5">
        <f>Target_CC[[#This Row],[Est_Sust_NP Sep]]+Target_CC[[#This Row],[Est_Sust_POTS Sep]]+Target_CC[[#This Row],[BC_Sep]]</f>
        <v>52864935</v>
      </c>
      <c r="BT529" s="5">
        <f>Target_CC[[#This Row],[Est_Sust_NP Okt]]+Target_CC[[#This Row],[Est_Sust_POTS Okt]]+Target_CC[[#This Row],[BC_Okt]]</f>
        <v>52864935</v>
      </c>
      <c r="BU529" s="5">
        <f>Target_CC[[#This Row],[Est_Sust_NP Nov]]+Target_CC[[#This Row],[Est_Sust_POTS Nov]]+Target_CC[[#This Row],[BC_Nov]]</f>
        <v>52864935</v>
      </c>
      <c r="BV529" s="5">
        <f>Target_CC[[#This Row],[Est_Sust_NP Des]]+Target_CC[[#This Row],[Est_Sust_POTS Des]]+Target_CC[[#This Row],[BC_Des]]</f>
        <v>52864935</v>
      </c>
      <c r="BW529" s="5">
        <f>SUM(Target_CC[[#This Row],[Real_Jan]:[Real_Des]])</f>
        <v>642726315</v>
      </c>
      <c r="BX529" s="5">
        <v>55647300</v>
      </c>
      <c r="BY529" s="5">
        <v>55647300</v>
      </c>
      <c r="BZ529" s="5">
        <v>55647300</v>
      </c>
      <c r="CA529" s="5">
        <f>Target_CC[[#This Row],[Est_Sust_NP Mar]]*95%</f>
        <v>52864935</v>
      </c>
      <c r="CB529" s="5">
        <f>Target_CC[[#This Row],[Est_Sust_NP Apr]]</f>
        <v>52864935</v>
      </c>
      <c r="CC529" s="5">
        <f>Target_CC[[#This Row],[Est_Sust_NP Mei]]</f>
        <v>52864935</v>
      </c>
      <c r="CD529" s="5">
        <f>Target_CC[[#This Row],[Est_Sust_NP Jun]]</f>
        <v>52864935</v>
      </c>
      <c r="CE529" s="5">
        <f>Target_CC[[#This Row],[Est_Sust_NP Jul]]</f>
        <v>52864935</v>
      </c>
      <c r="CF529" s="5">
        <f>Target_CC[[#This Row],[Est_Sust_NP Agu]]</f>
        <v>52864935</v>
      </c>
      <c r="CG529" s="5">
        <f>Target_CC[[#This Row],[Est_Sust_NP Sep]]</f>
        <v>52864935</v>
      </c>
      <c r="CH529" s="5">
        <f>Target_CC[[#This Row],[Est_Sust_NP Okt]]</f>
        <v>52864935</v>
      </c>
      <c r="CI529" s="5">
        <f>Target_CC[[#This Row],[Est_Sust_NP Nov]]</f>
        <v>52864935</v>
      </c>
      <c r="CJ529" s="5">
        <f>SUM(Target_CC[[#This Row],[Est_Sust_NP Jan]:[Est_Sust_NP Des]])</f>
        <v>642726315</v>
      </c>
      <c r="CK529" s="5">
        <v>0</v>
      </c>
      <c r="CL529" s="5">
        <v>0</v>
      </c>
      <c r="CM529" s="5">
        <v>0</v>
      </c>
      <c r="CN529" s="5">
        <f>Target_CC[[#This Row],[Est_Sust_POTS Mar]]</f>
        <v>0</v>
      </c>
      <c r="CO529" s="5">
        <f>Target_CC[[#This Row],[Est_Sust_POTS Apr]]</f>
        <v>0</v>
      </c>
      <c r="CP529" s="5">
        <f>Target_CC[[#This Row],[Est_Sust_POTS Mei]]</f>
        <v>0</v>
      </c>
      <c r="CQ529" s="5">
        <f>Target_CC[[#This Row],[Est_Sust_POTS Jun]]</f>
        <v>0</v>
      </c>
      <c r="CR529" s="5">
        <f>Target_CC[[#This Row],[Est_Sust_POTS Jul]]</f>
        <v>0</v>
      </c>
      <c r="CS529" s="5">
        <f>Target_CC[[#This Row],[Est_Sust_POTS Agu]]</f>
        <v>0</v>
      </c>
      <c r="CT529" s="5">
        <f>Target_CC[[#This Row],[Est_Sust_POTS Sep]]</f>
        <v>0</v>
      </c>
      <c r="CU529" s="5">
        <f>Target_CC[[#This Row],[Est_Sust_POTS Okt]]</f>
        <v>0</v>
      </c>
      <c r="CV529" s="5">
        <f>Target_CC[[#This Row],[Est_Sust_POTS Nov]]</f>
        <v>0</v>
      </c>
      <c r="CW529" s="5">
        <f>SUM(Target_CC[[#This Row],[Est_Sust_POTS Jan]:[Est_Sust_POTS Des]])</f>
        <v>0</v>
      </c>
      <c r="CX529" s="5"/>
      <c r="CY529" s="5">
        <v>0</v>
      </c>
      <c r="CZ529" s="5">
        <v>0</v>
      </c>
      <c r="DA529" s="5">
        <v>0</v>
      </c>
      <c r="DB529" s="5"/>
      <c r="DC529" s="5"/>
      <c r="DD529" s="5"/>
      <c r="DE529" s="5"/>
      <c r="DF529" s="5"/>
      <c r="DG529" s="5"/>
      <c r="DH529" s="5"/>
      <c r="DI529" s="5"/>
      <c r="DJ529" s="5">
        <f>SUM(Target_CC[[#This Row],[BC_Jan]:[BC_Des]])</f>
        <v>0</v>
      </c>
      <c r="DK529" s="5"/>
      <c r="DL529" s="5"/>
      <c r="DM529" s="5"/>
      <c r="DN529" s="5"/>
      <c r="DO529" s="5"/>
      <c r="DP529" s="5"/>
      <c r="DQ529" s="5"/>
      <c r="DR529" s="5"/>
      <c r="DS529" s="5"/>
      <c r="DT529" s="5"/>
      <c r="DU529" s="5"/>
      <c r="DV529" s="5"/>
      <c r="DW529" s="5"/>
      <c r="DX529" s="5" t="s">
        <v>160</v>
      </c>
    </row>
    <row r="530" spans="2:128" x14ac:dyDescent="0.3">
      <c r="B530">
        <v>2919843</v>
      </c>
      <c r="C530" t="s">
        <v>814</v>
      </c>
      <c r="D530" t="s">
        <v>331</v>
      </c>
      <c r="E530" t="s">
        <v>304</v>
      </c>
      <c r="F530" t="s">
        <v>300</v>
      </c>
      <c r="G530" t="s">
        <v>25</v>
      </c>
      <c r="H530" t="s">
        <v>159</v>
      </c>
      <c r="I530" t="s">
        <v>29</v>
      </c>
      <c r="J530" s="5">
        <v>858426125.54636562</v>
      </c>
      <c r="K530" s="5">
        <v>53272804.176482029</v>
      </c>
      <c r="L530" s="5">
        <v>54203230.970402457</v>
      </c>
      <c r="M530" s="5">
        <v>57950002.606903955</v>
      </c>
      <c r="N530" s="5">
        <v>54452776.040185057</v>
      </c>
      <c r="O530" s="5">
        <v>57212743.234594643</v>
      </c>
      <c r="P530" s="5">
        <v>56449518.756451674</v>
      </c>
      <c r="Q530" s="5">
        <v>59149884.614394806</v>
      </c>
      <c r="R530" s="5">
        <v>59739425.403437532</v>
      </c>
      <c r="S530" s="5">
        <v>58974762.279392399</v>
      </c>
      <c r="T530" s="5">
        <v>60161241.961186871</v>
      </c>
      <c r="U530" s="5">
        <v>59722288.28436657</v>
      </c>
      <c r="V530" s="5">
        <v>56349104.872202031</v>
      </c>
      <c r="W530" s="5">
        <v>687637783.20000005</v>
      </c>
      <c r="X530" s="5">
        <v>10147812.220266758</v>
      </c>
      <c r="Y530" s="5">
        <v>10325047.050221089</v>
      </c>
      <c r="Z530" s="5">
        <v>11038760.840722546</v>
      </c>
      <c r="AA530" s="5">
        <v>10372582.308553992</v>
      </c>
      <c r="AB530" s="5">
        <v>10898322.022389615</v>
      </c>
      <c r="AC530" s="5">
        <v>10752937.171604436</v>
      </c>
      <c r="AD530" s="5">
        <v>11267323.565863816</v>
      </c>
      <c r="AE530" s="5">
        <v>11379623.815791983</v>
      </c>
      <c r="AF530" s="5">
        <v>11233964.920704234</v>
      </c>
      <c r="AG530" s="5">
        <v>11459974.66808163</v>
      </c>
      <c r="AH530" s="5">
        <v>11376359.405948786</v>
      </c>
      <c r="AI530" s="5">
        <v>10733809.564987423</v>
      </c>
      <c r="AJ530" s="5">
        <v>130986517.55513629</v>
      </c>
      <c r="AK530" s="5">
        <v>63420616.396748789</v>
      </c>
      <c r="AL530" s="5">
        <v>64528278.02062355</v>
      </c>
      <c r="AM530" s="5">
        <v>68988763.447626501</v>
      </c>
      <c r="AN530" s="5">
        <v>64825358.34873905</v>
      </c>
      <c r="AO530" s="5">
        <v>68111065.256984264</v>
      </c>
      <c r="AP530" s="5">
        <v>67202455.928056106</v>
      </c>
      <c r="AQ530" s="5">
        <v>70417208.180258617</v>
      </c>
      <c r="AR530" s="5">
        <v>71119049.219229519</v>
      </c>
      <c r="AS530" s="5">
        <v>70208727.200096637</v>
      </c>
      <c r="AT530" s="5">
        <v>71621216.629268497</v>
      </c>
      <c r="AU530" s="5">
        <v>71098647.690315351</v>
      </c>
      <c r="AV530" s="5">
        <v>67082914.437189452</v>
      </c>
      <c r="AW530" s="5">
        <f>SUM(Target_CC[[#This Row],[Target_Jan]:[Target_Des]])</f>
        <v>818624300.75513637</v>
      </c>
      <c r="AX530" s="5">
        <v>9883164.465660451</v>
      </c>
      <c r="AY530" s="5">
        <v>10284176.641519329</v>
      </c>
      <c r="AZ530" s="5">
        <v>10400335.353488667</v>
      </c>
      <c r="BA530" s="5">
        <v>10082801.767152034</v>
      </c>
      <c r="BB530" s="5">
        <v>10601816.117402999</v>
      </c>
      <c r="BC530" s="5">
        <v>10535863.559258789</v>
      </c>
      <c r="BD530" s="5">
        <v>10880050.010593304</v>
      </c>
      <c r="BE530" s="5">
        <v>11033006.258779872</v>
      </c>
      <c r="BF530" s="5">
        <v>10861497.707132163</v>
      </c>
      <c r="BG530" s="5">
        <v>11046145.398095053</v>
      </c>
      <c r="BH530" s="5">
        <v>11249783.396894053</v>
      </c>
      <c r="BI530" s="5">
        <v>10968402.944752034</v>
      </c>
      <c r="BJ530" s="5">
        <f>SUM(Target_CC[[#This Row],[Target_NGTMA_Jan]:[Target_NGTMA_Des]])</f>
        <v>127827043.62072875</v>
      </c>
      <c r="BK530" s="5">
        <v>54997955</v>
      </c>
      <c r="BL530" s="5">
        <v>55092551</v>
      </c>
      <c r="BM530" s="5">
        <v>54532320</v>
      </c>
      <c r="BN530" s="5">
        <f>Target_CC[[#This Row],[Est_Sust_NP Apr]]+Target_CC[[#This Row],[Est_Sust_POTS Apr]]+Target_CC[[#This Row],[BC_Apr]]</f>
        <v>55687417</v>
      </c>
      <c r="BO530" s="5">
        <f>Target_CC[[#This Row],[Est_Sust_NP Mei]]+Target_CC[[#This Row],[Est_Sust_POTS Mei]]+Target_CC[[#This Row],[BC_Mei]]</f>
        <v>55687417</v>
      </c>
      <c r="BP530" s="5">
        <f>Target_CC[[#This Row],[Est_Sust_NP Jun]]+Target_CC[[#This Row],[Est_Sust_POTS Jun]]+Target_CC[[#This Row],[BC_Jun]]</f>
        <v>55687417</v>
      </c>
      <c r="BQ530" s="5">
        <f>Target_CC[[#This Row],[Est_Sust_NP Jul]]+Target_CC[[#This Row],[Est_Sust_POTS Jul]]+Target_CC[[#This Row],[BC_Jul]]</f>
        <v>55687417</v>
      </c>
      <c r="BR530" s="5">
        <f>Target_CC[[#This Row],[Est_Sust_NP Agu]]+Target_CC[[#This Row],[Est_Sust_POTS Agu]]+Target_CC[[#This Row],[BC_Agu]]</f>
        <v>55687417</v>
      </c>
      <c r="BS530" s="5">
        <f>Target_CC[[#This Row],[Est_Sust_NP Sep]]+Target_CC[[#This Row],[Est_Sust_POTS Sep]]+Target_CC[[#This Row],[BC_Sep]]</f>
        <v>55687417</v>
      </c>
      <c r="BT530" s="5">
        <f>Target_CC[[#This Row],[Est_Sust_NP Okt]]+Target_CC[[#This Row],[Est_Sust_POTS Okt]]+Target_CC[[#This Row],[BC_Okt]]</f>
        <v>55687417</v>
      </c>
      <c r="BU530" s="5">
        <f>Target_CC[[#This Row],[Est_Sust_NP Nov]]+Target_CC[[#This Row],[Est_Sust_POTS Nov]]+Target_CC[[#This Row],[BC_Nov]]</f>
        <v>55687417</v>
      </c>
      <c r="BV530" s="5">
        <f>Target_CC[[#This Row],[Est_Sust_NP Des]]+Target_CC[[#This Row],[Est_Sust_POTS Des]]+Target_CC[[#This Row],[BC_Des]]</f>
        <v>55687417</v>
      </c>
      <c r="BW530" s="5">
        <f>SUM(Target_CC[[#This Row],[Real_Jan]:[Real_Des]])</f>
        <v>665809579</v>
      </c>
      <c r="BX530" s="5">
        <v>1975000</v>
      </c>
      <c r="BY530" s="5">
        <v>1975000</v>
      </c>
      <c r="BZ530" s="5">
        <v>1975000</v>
      </c>
      <c r="CA530" s="5">
        <f>Target_CC[[#This Row],[Est_Sust_NP Mar]]*95%</f>
        <v>1876250</v>
      </c>
      <c r="CB530" s="5">
        <f>Target_CC[[#This Row],[Est_Sust_NP Apr]]</f>
        <v>1876250</v>
      </c>
      <c r="CC530" s="5">
        <f>Target_CC[[#This Row],[Est_Sust_NP Mei]]</f>
        <v>1876250</v>
      </c>
      <c r="CD530" s="5">
        <f>Target_CC[[#This Row],[Est_Sust_NP Jun]]</f>
        <v>1876250</v>
      </c>
      <c r="CE530" s="5">
        <f>Target_CC[[#This Row],[Est_Sust_NP Jul]]</f>
        <v>1876250</v>
      </c>
      <c r="CF530" s="5">
        <f>Target_CC[[#This Row],[Est_Sust_NP Agu]]</f>
        <v>1876250</v>
      </c>
      <c r="CG530" s="5">
        <f>Target_CC[[#This Row],[Est_Sust_NP Sep]]</f>
        <v>1876250</v>
      </c>
      <c r="CH530" s="5">
        <f>Target_CC[[#This Row],[Est_Sust_NP Okt]]</f>
        <v>1876250</v>
      </c>
      <c r="CI530" s="5">
        <f>Target_CC[[#This Row],[Est_Sust_NP Nov]]</f>
        <v>1876250</v>
      </c>
      <c r="CJ530" s="5">
        <f>SUM(Target_CC[[#This Row],[Est_Sust_NP Jan]:[Est_Sust_NP Des]])</f>
        <v>22811250</v>
      </c>
      <c r="CK530" s="5">
        <v>54480213</v>
      </c>
      <c r="CL530" s="5">
        <v>54390081</v>
      </c>
      <c r="CM530" s="5">
        <v>53811167</v>
      </c>
      <c r="CN530" s="5">
        <f>Target_CC[[#This Row],[Est_Sust_POTS Mar]]</f>
        <v>53811167</v>
      </c>
      <c r="CO530" s="5">
        <f>Target_CC[[#This Row],[Est_Sust_POTS Apr]]</f>
        <v>53811167</v>
      </c>
      <c r="CP530" s="5">
        <f>Target_CC[[#This Row],[Est_Sust_POTS Mei]]</f>
        <v>53811167</v>
      </c>
      <c r="CQ530" s="5">
        <f>Target_CC[[#This Row],[Est_Sust_POTS Jun]]</f>
        <v>53811167</v>
      </c>
      <c r="CR530" s="5">
        <f>Target_CC[[#This Row],[Est_Sust_POTS Jul]]</f>
        <v>53811167</v>
      </c>
      <c r="CS530" s="5">
        <f>Target_CC[[#This Row],[Est_Sust_POTS Agu]]</f>
        <v>53811167</v>
      </c>
      <c r="CT530" s="5">
        <f>Target_CC[[#This Row],[Est_Sust_POTS Sep]]</f>
        <v>53811167</v>
      </c>
      <c r="CU530" s="5">
        <f>Target_CC[[#This Row],[Est_Sust_POTS Okt]]</f>
        <v>53811167</v>
      </c>
      <c r="CV530" s="5">
        <f>Target_CC[[#This Row],[Est_Sust_POTS Nov]]</f>
        <v>53811167</v>
      </c>
      <c r="CW530" s="5">
        <f>SUM(Target_CC[[#This Row],[Est_Sust_POTS Jan]:[Est_Sust_POTS Des]])</f>
        <v>646981964</v>
      </c>
      <c r="CX530" s="5"/>
      <c r="CY530" s="5">
        <v>0</v>
      </c>
      <c r="CZ530" s="5">
        <v>0</v>
      </c>
      <c r="DA530" s="5">
        <v>0</v>
      </c>
      <c r="DB530" s="5"/>
      <c r="DC530" s="5"/>
      <c r="DD530" s="5"/>
      <c r="DE530" s="5"/>
      <c r="DF530" s="5"/>
      <c r="DG530" s="5"/>
      <c r="DH530" s="5"/>
      <c r="DI530" s="5"/>
      <c r="DJ530" s="5">
        <f>SUM(Target_CC[[#This Row],[BC_Jan]:[BC_Des]])</f>
        <v>0</v>
      </c>
      <c r="DK530" s="5"/>
      <c r="DL530" s="5"/>
      <c r="DM530" s="5"/>
      <c r="DN530" s="5"/>
      <c r="DO530" s="5"/>
      <c r="DP530" s="5"/>
      <c r="DQ530" s="5"/>
      <c r="DR530" s="5"/>
      <c r="DS530" s="5"/>
      <c r="DT530" s="5"/>
      <c r="DU530" s="5"/>
      <c r="DV530" s="5"/>
      <c r="DW530" s="5"/>
      <c r="DX530" s="5" t="s">
        <v>160</v>
      </c>
    </row>
    <row r="531" spans="2:128" x14ac:dyDescent="0.3">
      <c r="B531">
        <v>3000243498</v>
      </c>
      <c r="C531" t="s">
        <v>815</v>
      </c>
      <c r="D531" t="s">
        <v>331</v>
      </c>
      <c r="E531" t="s">
        <v>411</v>
      </c>
      <c r="F531" t="s">
        <v>296</v>
      </c>
      <c r="G531" t="s">
        <v>24</v>
      </c>
      <c r="H531" t="s">
        <v>159</v>
      </c>
      <c r="I531" t="s">
        <v>29</v>
      </c>
      <c r="J531" s="5">
        <v>1066991862.9268007</v>
      </c>
      <c r="K531" s="5">
        <v>56703105.799999997</v>
      </c>
      <c r="L531" s="5">
        <v>56306788.009999998</v>
      </c>
      <c r="M531" s="5">
        <v>56382849</v>
      </c>
      <c r="N531" s="5">
        <v>56306788.009999998</v>
      </c>
      <c r="O531" s="5">
        <v>56078605.039999999</v>
      </c>
      <c r="P531" s="5">
        <v>55850422.070000008</v>
      </c>
      <c r="Q531" s="5">
        <v>56230727.019999996</v>
      </c>
      <c r="R531" s="5">
        <v>56534970.979999997</v>
      </c>
      <c r="S531" s="5">
        <v>56458909.989999995</v>
      </c>
      <c r="T531" s="5">
        <v>56458909.989999995</v>
      </c>
      <c r="U531" s="5">
        <v>56534970.979999997</v>
      </c>
      <c r="V531" s="5">
        <v>56382849</v>
      </c>
      <c r="W531" s="5">
        <v>676229895.88999999</v>
      </c>
      <c r="X531" s="5">
        <v>0</v>
      </c>
      <c r="Y531" s="5">
        <v>2763436.897272951</v>
      </c>
      <c r="Z531" s="5">
        <v>2734916.9208050533</v>
      </c>
      <c r="AA531" s="5">
        <v>2149947.4537256914</v>
      </c>
      <c r="AB531" s="5">
        <v>2344926.6548865084</v>
      </c>
      <c r="AC531" s="5">
        <v>2286214.1594197741</v>
      </c>
      <c r="AD531" s="5">
        <v>2841462.909139696</v>
      </c>
      <c r="AE531" s="5">
        <v>2393076.5556853763</v>
      </c>
      <c r="AF531" s="5">
        <v>2862441.6552659268</v>
      </c>
      <c r="AG531" s="5">
        <v>2882882.0348678278</v>
      </c>
      <c r="AH531" s="5">
        <v>2447841.1951077878</v>
      </c>
      <c r="AI531" s="5">
        <v>2492357.8139033075</v>
      </c>
      <c r="AJ531" s="5">
        <v>28199504.2500799</v>
      </c>
      <c r="AK531" s="5">
        <v>56703105.799999997</v>
      </c>
      <c r="AL531" s="5">
        <v>59070224.90727295</v>
      </c>
      <c r="AM531" s="5">
        <v>59117765.920805052</v>
      </c>
      <c r="AN531" s="5">
        <v>58456735.463725686</v>
      </c>
      <c r="AO531" s="5">
        <v>58423531.694886506</v>
      </c>
      <c r="AP531" s="5">
        <v>58136636.229419783</v>
      </c>
      <c r="AQ531" s="5">
        <v>59072189.929139689</v>
      </c>
      <c r="AR531" s="5">
        <v>58928047.535685375</v>
      </c>
      <c r="AS531" s="5">
        <v>59321351.645265922</v>
      </c>
      <c r="AT531" s="5">
        <v>59341792.024867825</v>
      </c>
      <c r="AU531" s="5">
        <v>58982812.175107785</v>
      </c>
      <c r="AV531" s="5">
        <v>58875206.813903309</v>
      </c>
      <c r="AW531" s="5">
        <f>SUM(Target_CC[[#This Row],[Target_Jan]:[Target_Des]])</f>
        <v>704429400.14007986</v>
      </c>
      <c r="AX531" s="5">
        <v>0</v>
      </c>
      <c r="AY531" s="5">
        <v>0</v>
      </c>
      <c r="AZ531" s="5">
        <v>0</v>
      </c>
      <c r="BA531" s="5">
        <v>0</v>
      </c>
      <c r="BB531" s="5">
        <v>0</v>
      </c>
      <c r="BC531" s="5">
        <v>0</v>
      </c>
      <c r="BD531" s="5">
        <v>0</v>
      </c>
      <c r="BE531" s="5">
        <v>0</v>
      </c>
      <c r="BF531" s="5">
        <v>0</v>
      </c>
      <c r="BG531" s="5">
        <v>0</v>
      </c>
      <c r="BH531" s="5">
        <v>0</v>
      </c>
      <c r="BI531" s="5">
        <v>0</v>
      </c>
      <c r="BJ531" s="5">
        <f>SUM(Target_CC[[#This Row],[Target_NGTMA_Jan]:[Target_NGTMA_Des]])</f>
        <v>0</v>
      </c>
      <c r="BK531" s="5">
        <v>61466789</v>
      </c>
      <c r="BL531" s="5">
        <v>61528138</v>
      </c>
      <c r="BM531" s="5">
        <v>61168146</v>
      </c>
      <c r="BN531" s="5">
        <f>Target_CC[[#This Row],[Est_Sust_NP Apr]]+Target_CC[[#This Row],[Est_Sust_POTS Apr]]+Target_CC[[#This Row],[BC_Apr]]</f>
        <v>54677967</v>
      </c>
      <c r="BO531" s="5">
        <f>Target_CC[[#This Row],[Est_Sust_NP Mei]]+Target_CC[[#This Row],[Est_Sust_POTS Mei]]+Target_CC[[#This Row],[BC_Mei]]</f>
        <v>54677967</v>
      </c>
      <c r="BP531" s="5">
        <f>Target_CC[[#This Row],[Est_Sust_NP Jun]]+Target_CC[[#This Row],[Est_Sust_POTS Jun]]+Target_CC[[#This Row],[BC_Jun]]</f>
        <v>54677967</v>
      </c>
      <c r="BQ531" s="5">
        <f>Target_CC[[#This Row],[Est_Sust_NP Jul]]+Target_CC[[#This Row],[Est_Sust_POTS Jul]]+Target_CC[[#This Row],[BC_Jul]]</f>
        <v>54677967</v>
      </c>
      <c r="BR531" s="5">
        <f>Target_CC[[#This Row],[Est_Sust_NP Agu]]+Target_CC[[#This Row],[Est_Sust_POTS Agu]]+Target_CC[[#This Row],[BC_Agu]]</f>
        <v>54677967</v>
      </c>
      <c r="BS531" s="5">
        <f>Target_CC[[#This Row],[Est_Sust_NP Sep]]+Target_CC[[#This Row],[Est_Sust_POTS Sep]]+Target_CC[[#This Row],[BC_Sep]]</f>
        <v>54677967</v>
      </c>
      <c r="BT531" s="5">
        <f>Target_CC[[#This Row],[Est_Sust_NP Okt]]+Target_CC[[#This Row],[Est_Sust_POTS Okt]]+Target_CC[[#This Row],[BC_Okt]]</f>
        <v>54677967</v>
      </c>
      <c r="BU531" s="5">
        <f>Target_CC[[#This Row],[Est_Sust_NP Nov]]+Target_CC[[#This Row],[Est_Sust_POTS Nov]]+Target_CC[[#This Row],[BC_Nov]]</f>
        <v>54677967</v>
      </c>
      <c r="BV531" s="5">
        <f>Target_CC[[#This Row],[Est_Sust_NP Des]]+Target_CC[[#This Row],[Est_Sust_POTS Des]]+Target_CC[[#This Row],[BC_Des]]</f>
        <v>54677967</v>
      </c>
      <c r="BW531" s="5">
        <f>SUM(Target_CC[[#This Row],[Real_Jan]:[Real_Des]])</f>
        <v>676264776</v>
      </c>
      <c r="BX531" s="5">
        <v>52958000</v>
      </c>
      <c r="BY531" s="5">
        <v>52958000</v>
      </c>
      <c r="BZ531" s="5">
        <v>52958000</v>
      </c>
      <c r="CA531" s="5">
        <f>Target_CC[[#This Row],[Est_Sust_NP Mar]]*95%</f>
        <v>50310100</v>
      </c>
      <c r="CB531" s="5">
        <f>Target_CC[[#This Row],[Est_Sust_NP Apr]]</f>
        <v>50310100</v>
      </c>
      <c r="CC531" s="5">
        <f>Target_CC[[#This Row],[Est_Sust_NP Mei]]</f>
        <v>50310100</v>
      </c>
      <c r="CD531" s="5">
        <f>Target_CC[[#This Row],[Est_Sust_NP Jun]]</f>
        <v>50310100</v>
      </c>
      <c r="CE531" s="5">
        <f>Target_CC[[#This Row],[Est_Sust_NP Jul]]</f>
        <v>50310100</v>
      </c>
      <c r="CF531" s="5">
        <f>Target_CC[[#This Row],[Est_Sust_NP Agu]]</f>
        <v>50310100</v>
      </c>
      <c r="CG531" s="5">
        <f>Target_CC[[#This Row],[Est_Sust_NP Sep]]</f>
        <v>50310100</v>
      </c>
      <c r="CH531" s="5">
        <f>Target_CC[[#This Row],[Est_Sust_NP Okt]]</f>
        <v>50310100</v>
      </c>
      <c r="CI531" s="5">
        <f>Target_CC[[#This Row],[Est_Sust_NP Nov]]</f>
        <v>50310100</v>
      </c>
      <c r="CJ531" s="5">
        <f>SUM(Target_CC[[#This Row],[Est_Sust_NP Jan]:[Est_Sust_NP Des]])</f>
        <v>611664900</v>
      </c>
      <c r="CK531" s="5">
        <v>3609952</v>
      </c>
      <c r="CL531" s="5">
        <v>3922820</v>
      </c>
      <c r="CM531" s="5">
        <v>4367867</v>
      </c>
      <c r="CN531" s="5">
        <f>Target_CC[[#This Row],[Est_Sust_POTS Mar]]</f>
        <v>4367867</v>
      </c>
      <c r="CO531" s="5">
        <f>Target_CC[[#This Row],[Est_Sust_POTS Apr]]</f>
        <v>4367867</v>
      </c>
      <c r="CP531" s="5">
        <f>Target_CC[[#This Row],[Est_Sust_POTS Mei]]</f>
        <v>4367867</v>
      </c>
      <c r="CQ531" s="5">
        <f>Target_CC[[#This Row],[Est_Sust_POTS Jun]]</f>
        <v>4367867</v>
      </c>
      <c r="CR531" s="5">
        <f>Target_CC[[#This Row],[Est_Sust_POTS Jul]]</f>
        <v>4367867</v>
      </c>
      <c r="CS531" s="5">
        <f>Target_CC[[#This Row],[Est_Sust_POTS Agu]]</f>
        <v>4367867</v>
      </c>
      <c r="CT531" s="5">
        <f>Target_CC[[#This Row],[Est_Sust_POTS Sep]]</f>
        <v>4367867</v>
      </c>
      <c r="CU531" s="5">
        <f>Target_CC[[#This Row],[Est_Sust_POTS Okt]]</f>
        <v>4367867</v>
      </c>
      <c r="CV531" s="5">
        <f>Target_CC[[#This Row],[Est_Sust_POTS Nov]]</f>
        <v>4367867</v>
      </c>
      <c r="CW531" s="5">
        <f>SUM(Target_CC[[#This Row],[Est_Sust_POTS Jan]:[Est_Sust_POTS Des]])</f>
        <v>51211442</v>
      </c>
      <c r="CX531" s="5"/>
      <c r="CY531" s="5">
        <v>0</v>
      </c>
      <c r="CZ531" s="5">
        <v>0</v>
      </c>
      <c r="DA531" s="5">
        <v>0</v>
      </c>
      <c r="DB531" s="5"/>
      <c r="DC531" s="5"/>
      <c r="DD531" s="5"/>
      <c r="DE531" s="5"/>
      <c r="DF531" s="5"/>
      <c r="DG531" s="5"/>
      <c r="DH531" s="5"/>
      <c r="DI531" s="5"/>
      <c r="DJ531" s="5">
        <f>SUM(Target_CC[[#This Row],[BC_Jan]:[BC_Des]])</f>
        <v>0</v>
      </c>
      <c r="DK531" s="5"/>
      <c r="DL531" s="5"/>
      <c r="DM531" s="5"/>
      <c r="DN531" s="5"/>
      <c r="DO531" s="5"/>
      <c r="DP531" s="5"/>
      <c r="DQ531" s="5"/>
      <c r="DR531" s="5"/>
      <c r="DS531" s="5"/>
      <c r="DT531" s="5"/>
      <c r="DU531" s="5"/>
      <c r="DV531" s="5"/>
      <c r="DW531" s="5"/>
      <c r="DX531" s="5" t="s">
        <v>160</v>
      </c>
    </row>
    <row r="532" spans="2:128" x14ac:dyDescent="0.3">
      <c r="B532">
        <v>2000267</v>
      </c>
      <c r="C532" t="s">
        <v>816</v>
      </c>
      <c r="D532" t="s">
        <v>333</v>
      </c>
      <c r="E532" t="s">
        <v>334</v>
      </c>
      <c r="F532" t="s">
        <v>296</v>
      </c>
      <c r="G532" t="s">
        <v>24</v>
      </c>
      <c r="H532" t="s">
        <v>159</v>
      </c>
      <c r="I532" t="s">
        <v>29</v>
      </c>
      <c r="J532" s="5">
        <v>39829108.257308967</v>
      </c>
      <c r="K532" s="5">
        <v>58368149.07</v>
      </c>
      <c r="L532" s="5">
        <v>58278983.316500001</v>
      </c>
      <c r="M532" s="5">
        <v>58293117.350000001</v>
      </c>
      <c r="N532" s="5">
        <v>58264239.316500001</v>
      </c>
      <c r="O532" s="5">
        <v>58199721.216000006</v>
      </c>
      <c r="P532" s="5">
        <v>58164691.115500003</v>
      </c>
      <c r="Q532" s="5">
        <v>58268535.283</v>
      </c>
      <c r="R532" s="5">
        <v>58336129.416999996</v>
      </c>
      <c r="S532" s="5">
        <v>58318309.383500002</v>
      </c>
      <c r="T532" s="5">
        <v>58321995.383500002</v>
      </c>
      <c r="U532" s="5">
        <v>58332443.416999996</v>
      </c>
      <c r="V532" s="5">
        <v>58300489.350000001</v>
      </c>
      <c r="W532" s="5">
        <v>699446803.61850011</v>
      </c>
      <c r="X532" s="5">
        <v>0</v>
      </c>
      <c r="Y532" s="5">
        <v>11950724.263759997</v>
      </c>
      <c r="Z532" s="5">
        <v>11827387.134146826</v>
      </c>
      <c r="AA532" s="5">
        <v>9297635.5734425317</v>
      </c>
      <c r="AB532" s="5">
        <v>10140840.16137453</v>
      </c>
      <c r="AC532" s="5">
        <v>9886932.8458673004</v>
      </c>
      <c r="AD532" s="5">
        <v>12288154.568081591</v>
      </c>
      <c r="AE532" s="5">
        <v>10349068.613539482</v>
      </c>
      <c r="AF532" s="5">
        <v>12378878.988314027</v>
      </c>
      <c r="AG532" s="5">
        <v>12467275.195482703</v>
      </c>
      <c r="AH532" s="5">
        <v>10585903.080715967</v>
      </c>
      <c r="AI532" s="5">
        <v>10778419.087470157</v>
      </c>
      <c r="AJ532" s="5">
        <v>121951219.51219513</v>
      </c>
      <c r="AK532" s="5">
        <v>58368149.07</v>
      </c>
      <c r="AL532" s="5">
        <v>70229707.580259994</v>
      </c>
      <c r="AM532" s="5">
        <v>70120504.484146833</v>
      </c>
      <c r="AN532" s="5">
        <v>67561874.889942527</v>
      </c>
      <c r="AO532" s="5">
        <v>68340561.37737453</v>
      </c>
      <c r="AP532" s="5">
        <v>68051623.961367309</v>
      </c>
      <c r="AQ532" s="5">
        <v>70556689.851081595</v>
      </c>
      <c r="AR532" s="5">
        <v>68685198.030539483</v>
      </c>
      <c r="AS532" s="5">
        <v>70697188.371814027</v>
      </c>
      <c r="AT532" s="5">
        <v>70789270.578982711</v>
      </c>
      <c r="AU532" s="5">
        <v>68918346.497715965</v>
      </c>
      <c r="AV532" s="5">
        <v>69078908.437470153</v>
      </c>
      <c r="AW532" s="5">
        <f>SUM(Target_CC[[#This Row],[Target_Jan]:[Target_Des]])</f>
        <v>821398023.1306951</v>
      </c>
      <c r="AX532" s="5">
        <v>10880698.204212455</v>
      </c>
      <c r="AY532" s="5">
        <v>11322185.59187007</v>
      </c>
      <c r="AZ532" s="5">
        <v>11450068.507622395</v>
      </c>
      <c r="BA532" s="5">
        <v>11100485.422707163</v>
      </c>
      <c r="BB532" s="5">
        <v>11671885.254042339</v>
      </c>
      <c r="BC532" s="5">
        <v>11599275.931040958</v>
      </c>
      <c r="BD532" s="5">
        <v>11978202.024597518</v>
      </c>
      <c r="BE532" s="5">
        <v>12146596.548512327</v>
      </c>
      <c r="BF532" s="5">
        <v>11957777.188437495</v>
      </c>
      <c r="BG532" s="5">
        <v>12161061.855656443</v>
      </c>
      <c r="BH532" s="5">
        <v>12385253.572341956</v>
      </c>
      <c r="BI532" s="5">
        <v>12075472.652378529</v>
      </c>
      <c r="BJ532" s="5">
        <f>SUM(Target_CC[[#This Row],[Target_NGTMA_Jan]:[Target_NGTMA_Des]])</f>
        <v>140728962.75341964</v>
      </c>
      <c r="BK532" s="5">
        <v>57945200</v>
      </c>
      <c r="BL532" s="5">
        <v>57947950</v>
      </c>
      <c r="BM532" s="5">
        <v>57945200</v>
      </c>
      <c r="BN532" s="5">
        <f>Target_CC[[#This Row],[Est_Sust_NP Apr]]+Target_CC[[#This Row],[Est_Sust_POTS Apr]]+Target_CC[[#This Row],[BC_Apr]]</f>
        <v>55146700</v>
      </c>
      <c r="BO532" s="5">
        <f>Target_CC[[#This Row],[Est_Sust_NP Mei]]+Target_CC[[#This Row],[Est_Sust_POTS Mei]]+Target_CC[[#This Row],[BC_Mei]]</f>
        <v>55146700</v>
      </c>
      <c r="BP532" s="5">
        <f>Target_CC[[#This Row],[Est_Sust_NP Jun]]+Target_CC[[#This Row],[Est_Sust_POTS Jun]]+Target_CC[[#This Row],[BC_Jun]]</f>
        <v>55146700</v>
      </c>
      <c r="BQ532" s="5">
        <f>Target_CC[[#This Row],[Est_Sust_NP Jul]]+Target_CC[[#This Row],[Est_Sust_POTS Jul]]+Target_CC[[#This Row],[BC_Jul]]</f>
        <v>55146700</v>
      </c>
      <c r="BR532" s="5">
        <f>Target_CC[[#This Row],[Est_Sust_NP Agu]]+Target_CC[[#This Row],[Est_Sust_POTS Agu]]+Target_CC[[#This Row],[BC_Agu]]</f>
        <v>55146700</v>
      </c>
      <c r="BS532" s="5">
        <f>Target_CC[[#This Row],[Est_Sust_NP Sep]]+Target_CC[[#This Row],[Est_Sust_POTS Sep]]+Target_CC[[#This Row],[BC_Sep]]</f>
        <v>55146700</v>
      </c>
      <c r="BT532" s="5">
        <f>Target_CC[[#This Row],[Est_Sust_NP Okt]]+Target_CC[[#This Row],[Est_Sust_POTS Okt]]+Target_CC[[#This Row],[BC_Okt]]</f>
        <v>55146700</v>
      </c>
      <c r="BU532" s="5">
        <f>Target_CC[[#This Row],[Est_Sust_NP Nov]]+Target_CC[[#This Row],[Est_Sust_POTS Nov]]+Target_CC[[#This Row],[BC_Nov]]</f>
        <v>55146700</v>
      </c>
      <c r="BV532" s="5">
        <f>Target_CC[[#This Row],[Est_Sust_NP Des]]+Target_CC[[#This Row],[Est_Sust_POTS Des]]+Target_CC[[#This Row],[BC_Des]]</f>
        <v>55146700</v>
      </c>
      <c r="BW532" s="5">
        <f>SUM(Target_CC[[#This Row],[Real_Jan]:[Real_Des]])</f>
        <v>670158650</v>
      </c>
      <c r="BX532" s="5">
        <v>56000000</v>
      </c>
      <c r="BY532" s="5">
        <v>56000000</v>
      </c>
      <c r="BZ532" s="5">
        <v>56000000</v>
      </c>
      <c r="CA532" s="5">
        <f>Target_CC[[#This Row],[Est_Sust_NP Mar]]*95%</f>
        <v>53200000</v>
      </c>
      <c r="CB532" s="5">
        <f>Target_CC[[#This Row],[Est_Sust_NP Apr]]</f>
        <v>53200000</v>
      </c>
      <c r="CC532" s="5">
        <f>Target_CC[[#This Row],[Est_Sust_NP Mei]]</f>
        <v>53200000</v>
      </c>
      <c r="CD532" s="5">
        <f>Target_CC[[#This Row],[Est_Sust_NP Jun]]</f>
        <v>53200000</v>
      </c>
      <c r="CE532" s="5">
        <f>Target_CC[[#This Row],[Est_Sust_NP Jul]]</f>
        <v>53200000</v>
      </c>
      <c r="CF532" s="5">
        <f>Target_CC[[#This Row],[Est_Sust_NP Agu]]</f>
        <v>53200000</v>
      </c>
      <c r="CG532" s="5">
        <f>Target_CC[[#This Row],[Est_Sust_NP Sep]]</f>
        <v>53200000</v>
      </c>
      <c r="CH532" s="5">
        <f>Target_CC[[#This Row],[Est_Sust_NP Okt]]</f>
        <v>53200000</v>
      </c>
      <c r="CI532" s="5">
        <f>Target_CC[[#This Row],[Est_Sust_NP Nov]]</f>
        <v>53200000</v>
      </c>
      <c r="CJ532" s="5">
        <f>SUM(Target_CC[[#This Row],[Est_Sust_NP Jan]:[Est_Sust_NP Des]])</f>
        <v>646800000</v>
      </c>
      <c r="CK532" s="5">
        <v>1948700</v>
      </c>
      <c r="CL532" s="5">
        <v>1949700</v>
      </c>
      <c r="CM532" s="5">
        <v>1946700</v>
      </c>
      <c r="CN532" s="5">
        <f>Target_CC[[#This Row],[Est_Sust_POTS Mar]]</f>
        <v>1946700</v>
      </c>
      <c r="CO532" s="5">
        <f>Target_CC[[#This Row],[Est_Sust_POTS Apr]]</f>
        <v>1946700</v>
      </c>
      <c r="CP532" s="5">
        <f>Target_CC[[#This Row],[Est_Sust_POTS Mei]]</f>
        <v>1946700</v>
      </c>
      <c r="CQ532" s="5">
        <f>Target_CC[[#This Row],[Est_Sust_POTS Jun]]</f>
        <v>1946700</v>
      </c>
      <c r="CR532" s="5">
        <f>Target_CC[[#This Row],[Est_Sust_POTS Jul]]</f>
        <v>1946700</v>
      </c>
      <c r="CS532" s="5">
        <f>Target_CC[[#This Row],[Est_Sust_POTS Agu]]</f>
        <v>1946700</v>
      </c>
      <c r="CT532" s="5">
        <f>Target_CC[[#This Row],[Est_Sust_POTS Sep]]</f>
        <v>1946700</v>
      </c>
      <c r="CU532" s="5">
        <f>Target_CC[[#This Row],[Est_Sust_POTS Okt]]</f>
        <v>1946700</v>
      </c>
      <c r="CV532" s="5">
        <f>Target_CC[[#This Row],[Est_Sust_POTS Nov]]</f>
        <v>1946700</v>
      </c>
      <c r="CW532" s="5">
        <f>SUM(Target_CC[[#This Row],[Est_Sust_POTS Jan]:[Est_Sust_POTS Des]])</f>
        <v>23365400</v>
      </c>
      <c r="CX532" s="5"/>
      <c r="CY532" s="5">
        <v>0</v>
      </c>
      <c r="CZ532" s="5">
        <v>0</v>
      </c>
      <c r="DA532" s="5">
        <v>0</v>
      </c>
      <c r="DB532" s="5"/>
      <c r="DC532" s="5"/>
      <c r="DD532" s="5"/>
      <c r="DE532" s="5"/>
      <c r="DF532" s="5"/>
      <c r="DG532" s="5"/>
      <c r="DH532" s="5"/>
      <c r="DI532" s="5"/>
      <c r="DJ532" s="5">
        <f>SUM(Target_CC[[#This Row],[BC_Jan]:[BC_Des]])</f>
        <v>0</v>
      </c>
      <c r="DK532" s="5"/>
      <c r="DL532" s="5"/>
      <c r="DM532" s="5"/>
      <c r="DN532" s="5"/>
      <c r="DO532" s="5"/>
      <c r="DP532" s="5"/>
      <c r="DQ532" s="5"/>
      <c r="DR532" s="5"/>
      <c r="DS532" s="5"/>
      <c r="DT532" s="5"/>
      <c r="DU532" s="5"/>
      <c r="DV532" s="5"/>
      <c r="DW532" s="5"/>
      <c r="DX532" s="5" t="s">
        <v>160</v>
      </c>
    </row>
    <row r="533" spans="2:128" x14ac:dyDescent="0.3">
      <c r="B533">
        <v>559046800</v>
      </c>
      <c r="C533" t="s">
        <v>817</v>
      </c>
      <c r="D533" t="s">
        <v>333</v>
      </c>
      <c r="E533" t="s">
        <v>334</v>
      </c>
      <c r="F533" t="s">
        <v>296</v>
      </c>
      <c r="G533" t="s">
        <v>23</v>
      </c>
      <c r="H533" t="s">
        <v>159</v>
      </c>
      <c r="I533" t="s">
        <v>29</v>
      </c>
      <c r="J533" s="5">
        <v>0</v>
      </c>
      <c r="K533" s="5">
        <v>59222516.424999997</v>
      </c>
      <c r="L533" s="5">
        <v>59149858.299999997</v>
      </c>
      <c r="M533" s="5">
        <v>59163412.424999997</v>
      </c>
      <c r="N533" s="5">
        <v>59147926</v>
      </c>
      <c r="O533" s="5">
        <v>59104365.175000004</v>
      </c>
      <c r="P533" s="5">
        <v>59064668.950000003</v>
      </c>
      <c r="Q533" s="5">
        <v>59136787.25</v>
      </c>
      <c r="R533" s="5">
        <v>59192452.975000001</v>
      </c>
      <c r="S533" s="5">
        <v>59178415.775000006</v>
      </c>
      <c r="T533" s="5">
        <v>59178898.850000001</v>
      </c>
      <c r="U533" s="5">
        <v>59191969.899999999</v>
      </c>
      <c r="V533" s="5">
        <v>59164378.575000003</v>
      </c>
      <c r="W533" s="5">
        <v>709895650.60000002</v>
      </c>
      <c r="X533" s="5">
        <v>0</v>
      </c>
      <c r="Y533" s="5">
        <v>690859.22431823774</v>
      </c>
      <c r="Z533" s="5">
        <v>683729.23020126333</v>
      </c>
      <c r="AA533" s="5">
        <v>537486.86343142285</v>
      </c>
      <c r="AB533" s="5">
        <v>586231.66372162709</v>
      </c>
      <c r="AC533" s="5">
        <v>571553.53985494352</v>
      </c>
      <c r="AD533" s="5">
        <v>710365.72728492401</v>
      </c>
      <c r="AE533" s="5">
        <v>598269.13892134407</v>
      </c>
      <c r="AF533" s="5">
        <v>715610.41381648171</v>
      </c>
      <c r="AG533" s="5">
        <v>720720.50871695695</v>
      </c>
      <c r="AH533" s="5">
        <v>611960.29877694696</v>
      </c>
      <c r="AI533" s="5">
        <v>623089.45347582689</v>
      </c>
      <c r="AJ533" s="5">
        <v>7049876.062519975</v>
      </c>
      <c r="AK533" s="5">
        <v>59222516.424999997</v>
      </c>
      <c r="AL533" s="5">
        <v>59840717.524318233</v>
      </c>
      <c r="AM533" s="5">
        <v>59847141.655201264</v>
      </c>
      <c r="AN533" s="5">
        <v>59685412.863431424</v>
      </c>
      <c r="AO533" s="5">
        <v>59690596.838721633</v>
      </c>
      <c r="AP533" s="5">
        <v>59636222.489854947</v>
      </c>
      <c r="AQ533" s="5">
        <v>59847152.977284923</v>
      </c>
      <c r="AR533" s="5">
        <v>59790722.113921344</v>
      </c>
      <c r="AS533" s="5">
        <v>59894026.188816488</v>
      </c>
      <c r="AT533" s="5">
        <v>59899619.358716957</v>
      </c>
      <c r="AU533" s="5">
        <v>59803930.198776945</v>
      </c>
      <c r="AV533" s="5">
        <v>59787468.028475828</v>
      </c>
      <c r="AW533" s="5">
        <f>SUM(Target_CC[[#This Row],[Target_Jan]:[Target_Des]])</f>
        <v>716945526.66252005</v>
      </c>
      <c r="AX533" s="5">
        <v>0</v>
      </c>
      <c r="AY533" s="5">
        <v>0</v>
      </c>
      <c r="AZ533" s="5">
        <v>0</v>
      </c>
      <c r="BA533" s="5">
        <v>0</v>
      </c>
      <c r="BB533" s="5">
        <v>0</v>
      </c>
      <c r="BC533" s="5">
        <v>0</v>
      </c>
      <c r="BD533" s="5">
        <v>0</v>
      </c>
      <c r="BE533" s="5">
        <v>0</v>
      </c>
      <c r="BF533" s="5">
        <v>0</v>
      </c>
      <c r="BG533" s="5">
        <v>0</v>
      </c>
      <c r="BH533" s="5">
        <v>0</v>
      </c>
      <c r="BI533" s="5">
        <v>0</v>
      </c>
      <c r="BJ533" s="5">
        <f>SUM(Target_CC[[#This Row],[Target_NGTMA_Jan]:[Target_NGTMA_Des]])</f>
        <v>0</v>
      </c>
      <c r="BK533" s="5">
        <v>58010468</v>
      </c>
      <c r="BL533" s="5">
        <v>58010468</v>
      </c>
      <c r="BM533" s="5">
        <v>58010468</v>
      </c>
      <c r="BN533" s="5">
        <f>Target_CC[[#This Row],[Est_Sust_NP Apr]]+Target_CC[[#This Row],[Est_Sust_POTS Apr]]+Target_CC[[#This Row],[BC_Apr]]</f>
        <v>55132089.599999994</v>
      </c>
      <c r="BO533" s="5">
        <f>Target_CC[[#This Row],[Est_Sust_NP Mei]]+Target_CC[[#This Row],[Est_Sust_POTS Mei]]+Target_CC[[#This Row],[BC_Mei]]</f>
        <v>55132089.599999994</v>
      </c>
      <c r="BP533" s="5">
        <f>Target_CC[[#This Row],[Est_Sust_NP Jun]]+Target_CC[[#This Row],[Est_Sust_POTS Jun]]+Target_CC[[#This Row],[BC_Jun]]</f>
        <v>55132089.599999994</v>
      </c>
      <c r="BQ533" s="5">
        <f>Target_CC[[#This Row],[Est_Sust_NP Jul]]+Target_CC[[#This Row],[Est_Sust_POTS Jul]]+Target_CC[[#This Row],[BC_Jul]]</f>
        <v>55132089.599999994</v>
      </c>
      <c r="BR533" s="5">
        <f>Target_CC[[#This Row],[Est_Sust_NP Agu]]+Target_CC[[#This Row],[Est_Sust_POTS Agu]]+Target_CC[[#This Row],[BC_Agu]]</f>
        <v>55132089.599999994</v>
      </c>
      <c r="BS533" s="5">
        <f>Target_CC[[#This Row],[Est_Sust_NP Sep]]+Target_CC[[#This Row],[Est_Sust_POTS Sep]]+Target_CC[[#This Row],[BC_Sep]]</f>
        <v>55132089.599999994</v>
      </c>
      <c r="BT533" s="5">
        <f>Target_CC[[#This Row],[Est_Sust_NP Okt]]+Target_CC[[#This Row],[Est_Sust_POTS Okt]]+Target_CC[[#This Row],[BC_Okt]]</f>
        <v>55132089.599999994</v>
      </c>
      <c r="BU533" s="5">
        <f>Target_CC[[#This Row],[Est_Sust_NP Nov]]+Target_CC[[#This Row],[Est_Sust_POTS Nov]]+Target_CC[[#This Row],[BC_Nov]]</f>
        <v>55132089.599999994</v>
      </c>
      <c r="BV533" s="5">
        <f>Target_CC[[#This Row],[Est_Sust_NP Des]]+Target_CC[[#This Row],[Est_Sust_POTS Des]]+Target_CC[[#This Row],[BC_Des]]</f>
        <v>55132089.599999994</v>
      </c>
      <c r="BW533" s="5">
        <f>SUM(Target_CC[[#This Row],[Real_Jan]:[Real_Des]])</f>
        <v>670220210.4000001</v>
      </c>
      <c r="BX533" s="5">
        <v>57567568</v>
      </c>
      <c r="BY533" s="5">
        <v>57567568</v>
      </c>
      <c r="BZ533" s="5">
        <v>57567568</v>
      </c>
      <c r="CA533" s="5">
        <f>Target_CC[[#This Row],[Est_Sust_NP Mar]]*95%</f>
        <v>54689189.599999994</v>
      </c>
      <c r="CB533" s="5">
        <f>Target_CC[[#This Row],[Est_Sust_NP Apr]]</f>
        <v>54689189.599999994</v>
      </c>
      <c r="CC533" s="5">
        <f>Target_CC[[#This Row],[Est_Sust_NP Mei]]</f>
        <v>54689189.599999994</v>
      </c>
      <c r="CD533" s="5">
        <f>Target_CC[[#This Row],[Est_Sust_NP Jun]]</f>
        <v>54689189.599999994</v>
      </c>
      <c r="CE533" s="5">
        <f>Target_CC[[#This Row],[Est_Sust_NP Jul]]</f>
        <v>54689189.599999994</v>
      </c>
      <c r="CF533" s="5">
        <f>Target_CC[[#This Row],[Est_Sust_NP Agu]]</f>
        <v>54689189.599999994</v>
      </c>
      <c r="CG533" s="5">
        <f>Target_CC[[#This Row],[Est_Sust_NP Sep]]</f>
        <v>54689189.599999994</v>
      </c>
      <c r="CH533" s="5">
        <f>Target_CC[[#This Row],[Est_Sust_NP Okt]]</f>
        <v>54689189.599999994</v>
      </c>
      <c r="CI533" s="5">
        <f>Target_CC[[#This Row],[Est_Sust_NP Nov]]</f>
        <v>54689189.599999994</v>
      </c>
      <c r="CJ533" s="5">
        <f>SUM(Target_CC[[#This Row],[Est_Sust_NP Jan]:[Est_Sust_NP Des]])</f>
        <v>664905410.4000001</v>
      </c>
      <c r="CK533" s="5">
        <v>442900</v>
      </c>
      <c r="CL533" s="5">
        <v>442900</v>
      </c>
      <c r="CM533" s="5">
        <v>442900</v>
      </c>
      <c r="CN533" s="5">
        <f>Target_CC[[#This Row],[Est_Sust_POTS Mar]]</f>
        <v>442900</v>
      </c>
      <c r="CO533" s="5">
        <f>Target_CC[[#This Row],[Est_Sust_POTS Apr]]</f>
        <v>442900</v>
      </c>
      <c r="CP533" s="5">
        <f>Target_CC[[#This Row],[Est_Sust_POTS Mei]]</f>
        <v>442900</v>
      </c>
      <c r="CQ533" s="5">
        <f>Target_CC[[#This Row],[Est_Sust_POTS Jun]]</f>
        <v>442900</v>
      </c>
      <c r="CR533" s="5">
        <f>Target_CC[[#This Row],[Est_Sust_POTS Jul]]</f>
        <v>442900</v>
      </c>
      <c r="CS533" s="5">
        <f>Target_CC[[#This Row],[Est_Sust_POTS Agu]]</f>
        <v>442900</v>
      </c>
      <c r="CT533" s="5">
        <f>Target_CC[[#This Row],[Est_Sust_POTS Sep]]</f>
        <v>442900</v>
      </c>
      <c r="CU533" s="5">
        <f>Target_CC[[#This Row],[Est_Sust_POTS Okt]]</f>
        <v>442900</v>
      </c>
      <c r="CV533" s="5">
        <f>Target_CC[[#This Row],[Est_Sust_POTS Nov]]</f>
        <v>442900</v>
      </c>
      <c r="CW533" s="5">
        <f>SUM(Target_CC[[#This Row],[Est_Sust_POTS Jan]:[Est_Sust_POTS Des]])</f>
        <v>5314800</v>
      </c>
      <c r="CX533" s="5"/>
      <c r="CY533" s="5">
        <v>0</v>
      </c>
      <c r="CZ533" s="5">
        <v>0</v>
      </c>
      <c r="DA533" s="5">
        <v>0</v>
      </c>
      <c r="DB533" s="5"/>
      <c r="DC533" s="5"/>
      <c r="DD533" s="5"/>
      <c r="DE533" s="5"/>
      <c r="DF533" s="5"/>
      <c r="DG533" s="5"/>
      <c r="DH533" s="5"/>
      <c r="DI533" s="5"/>
      <c r="DJ533" s="5">
        <f>SUM(Target_CC[[#This Row],[BC_Jan]:[BC_Des]])</f>
        <v>0</v>
      </c>
      <c r="DK533" s="5"/>
      <c r="DL533" s="5"/>
      <c r="DM533" s="5"/>
      <c r="DN533" s="5"/>
      <c r="DO533" s="5"/>
      <c r="DP533" s="5"/>
      <c r="DQ533" s="5"/>
      <c r="DR533" s="5"/>
      <c r="DS533" s="5"/>
      <c r="DT533" s="5"/>
      <c r="DU533" s="5"/>
      <c r="DV533" s="5"/>
      <c r="DW533" s="5"/>
      <c r="DX533" s="5" t="s">
        <v>160</v>
      </c>
    </row>
    <row r="534" spans="2:128" x14ac:dyDescent="0.3">
      <c r="B534">
        <v>2923386</v>
      </c>
      <c r="C534" t="s">
        <v>818</v>
      </c>
      <c r="D534" t="s">
        <v>331</v>
      </c>
      <c r="E534" t="s">
        <v>351</v>
      </c>
      <c r="F534" t="s">
        <v>300</v>
      </c>
      <c r="G534" t="s">
        <v>25</v>
      </c>
      <c r="H534" t="s">
        <v>159</v>
      </c>
      <c r="I534" t="s">
        <v>29</v>
      </c>
      <c r="J534" s="5">
        <v>422642140.91520053</v>
      </c>
      <c r="K534" s="5">
        <v>3961666.8096733876</v>
      </c>
      <c r="L534" s="5">
        <v>4030858.6047231518</v>
      </c>
      <c r="M534" s="5">
        <v>4309489.7198899118</v>
      </c>
      <c r="N534" s="5">
        <v>4049416.1865091654</v>
      </c>
      <c r="O534" s="5">
        <v>4254662.9460688364</v>
      </c>
      <c r="P534" s="5">
        <v>4197905.2602264956</v>
      </c>
      <c r="Q534" s="5">
        <v>4398719.7275473522</v>
      </c>
      <c r="R534" s="5">
        <v>4442561.312630089</v>
      </c>
      <c r="S534" s="5">
        <v>4385696.6409474202</v>
      </c>
      <c r="T534" s="5">
        <v>4473929.9759178376</v>
      </c>
      <c r="U534" s="5">
        <v>4441286.8995991554</v>
      </c>
      <c r="V534" s="5">
        <v>4190437.9162671962</v>
      </c>
      <c r="W534" s="5">
        <v>51136632.000000007</v>
      </c>
      <c r="X534" s="5">
        <v>853946.12375573267</v>
      </c>
      <c r="Y534" s="5">
        <v>868860.56962335936</v>
      </c>
      <c r="Z534" s="5">
        <v>928920.12843668833</v>
      </c>
      <c r="AA534" s="5">
        <v>872860.69780015387</v>
      </c>
      <c r="AB534" s="5">
        <v>917102.09495941049</v>
      </c>
      <c r="AC534" s="5">
        <v>904867.84908591467</v>
      </c>
      <c r="AD534" s="5">
        <v>948153.85575967038</v>
      </c>
      <c r="AE534" s="5">
        <v>957604.00728409784</v>
      </c>
      <c r="AF534" s="5">
        <v>945346.70037391374</v>
      </c>
      <c r="AG534" s="5">
        <v>964365.59267451114</v>
      </c>
      <c r="AH534" s="5">
        <v>957329.30471063266</v>
      </c>
      <c r="AI534" s="5">
        <v>903258.24642745173</v>
      </c>
      <c r="AJ534" s="5">
        <v>11022615.170891536</v>
      </c>
      <c r="AK534" s="5">
        <v>4815612.9334291201</v>
      </c>
      <c r="AL534" s="5">
        <v>4899719.1743465113</v>
      </c>
      <c r="AM534" s="5">
        <v>5238409.8483266002</v>
      </c>
      <c r="AN534" s="5">
        <v>4922276.8843093198</v>
      </c>
      <c r="AO534" s="5">
        <v>5171765.0410282472</v>
      </c>
      <c r="AP534" s="5">
        <v>5102773.1093124105</v>
      </c>
      <c r="AQ534" s="5">
        <v>5346873.5833070222</v>
      </c>
      <c r="AR534" s="5">
        <v>5400165.3199141864</v>
      </c>
      <c r="AS534" s="5">
        <v>5331043.3413213342</v>
      </c>
      <c r="AT534" s="5">
        <v>5438295.5685923491</v>
      </c>
      <c r="AU534" s="5">
        <v>5398616.2043097876</v>
      </c>
      <c r="AV534" s="5">
        <v>5093696.1626946479</v>
      </c>
      <c r="AW534" s="5">
        <f>SUM(Target_CC[[#This Row],[Target_Jan]:[Target_Des]])</f>
        <v>62159247.170891538</v>
      </c>
      <c r="AX534" s="5">
        <v>19554797.252389487</v>
      </c>
      <c r="AY534" s="5">
        <v>20348238.646783594</v>
      </c>
      <c r="AZ534" s="5">
        <v>20578069.898661613</v>
      </c>
      <c r="BA534" s="5">
        <v>19949798.971550006</v>
      </c>
      <c r="BB534" s="5">
        <v>20976719.086610548</v>
      </c>
      <c r="BC534" s="5">
        <v>20846225.568338383</v>
      </c>
      <c r="BD534" s="5">
        <v>21527231.767946955</v>
      </c>
      <c r="BE534" s="5">
        <v>21829870.505991533</v>
      </c>
      <c r="BF534" s="5">
        <v>21490524.240311656</v>
      </c>
      <c r="BG534" s="5">
        <v>21855867.564552277</v>
      </c>
      <c r="BH534" s="5">
        <v>22258785.050468128</v>
      </c>
      <c r="BI534" s="5">
        <v>21702046.597764947</v>
      </c>
      <c r="BJ534" s="5">
        <f>SUM(Target_CC[[#This Row],[Target_NGTMA_Jan]:[Target_NGTMA_Des]])</f>
        <v>252918175.15136909</v>
      </c>
      <c r="BK534" s="5">
        <v>59383985</v>
      </c>
      <c r="BL534" s="5">
        <v>32070668</v>
      </c>
      <c r="BM534" s="5">
        <v>31788803</v>
      </c>
      <c r="BN534" s="5">
        <f>Target_CC[[#This Row],[Est_Sust_NP Apr]]+Target_CC[[#This Row],[Est_Sust_POTS Apr]]+Target_CC[[#This Row],[BC_Apr]]</f>
        <v>30227486</v>
      </c>
      <c r="BO534" s="5">
        <f>Target_CC[[#This Row],[Est_Sust_NP Mei]]+Target_CC[[#This Row],[Est_Sust_POTS Mei]]+Target_CC[[#This Row],[BC_Mei]]</f>
        <v>30227486</v>
      </c>
      <c r="BP534" s="5">
        <f>Target_CC[[#This Row],[Est_Sust_NP Jun]]+Target_CC[[#This Row],[Est_Sust_POTS Jun]]+Target_CC[[#This Row],[BC_Jun]]</f>
        <v>30227486</v>
      </c>
      <c r="BQ534" s="5">
        <f>Target_CC[[#This Row],[Est_Sust_NP Jul]]+Target_CC[[#This Row],[Est_Sust_POTS Jul]]+Target_CC[[#This Row],[BC_Jul]]</f>
        <v>30227486</v>
      </c>
      <c r="BR534" s="5">
        <f>Target_CC[[#This Row],[Est_Sust_NP Agu]]+Target_CC[[#This Row],[Est_Sust_POTS Agu]]+Target_CC[[#This Row],[BC_Agu]]</f>
        <v>30227486</v>
      </c>
      <c r="BS534" s="5">
        <f>Target_CC[[#This Row],[Est_Sust_NP Sep]]+Target_CC[[#This Row],[Est_Sust_POTS Sep]]+Target_CC[[#This Row],[BC_Sep]]</f>
        <v>30227486</v>
      </c>
      <c r="BT534" s="5">
        <f>Target_CC[[#This Row],[Est_Sust_NP Okt]]+Target_CC[[#This Row],[Est_Sust_POTS Okt]]+Target_CC[[#This Row],[BC_Okt]]</f>
        <v>30227486</v>
      </c>
      <c r="BU534" s="5">
        <f>Target_CC[[#This Row],[Est_Sust_NP Nov]]+Target_CC[[#This Row],[Est_Sust_POTS Nov]]+Target_CC[[#This Row],[BC_Nov]]</f>
        <v>30227486</v>
      </c>
      <c r="BV534" s="5">
        <f>Target_CC[[#This Row],[Est_Sust_NP Des]]+Target_CC[[#This Row],[Est_Sust_POTS Des]]+Target_CC[[#This Row],[BC_Des]]</f>
        <v>30227486</v>
      </c>
      <c r="BW534" s="5">
        <f>SUM(Target_CC[[#This Row],[Real_Jan]:[Real_Des]])</f>
        <v>395290830</v>
      </c>
      <c r="BX534" s="5">
        <v>54864000</v>
      </c>
      <c r="BY534" s="5">
        <v>27432000</v>
      </c>
      <c r="BZ534" s="5">
        <v>27432000</v>
      </c>
      <c r="CA534" s="5">
        <f>Target_CC[[#This Row],[Est_Sust_NP Mar]]*95%</f>
        <v>26060400</v>
      </c>
      <c r="CB534" s="5">
        <f>Target_CC[[#This Row],[Est_Sust_NP Apr]]</f>
        <v>26060400</v>
      </c>
      <c r="CC534" s="5">
        <f>Target_CC[[#This Row],[Est_Sust_NP Mei]]</f>
        <v>26060400</v>
      </c>
      <c r="CD534" s="5">
        <f>Target_CC[[#This Row],[Est_Sust_NP Jun]]</f>
        <v>26060400</v>
      </c>
      <c r="CE534" s="5">
        <f>Target_CC[[#This Row],[Est_Sust_NP Jul]]</f>
        <v>26060400</v>
      </c>
      <c r="CF534" s="5">
        <f>Target_CC[[#This Row],[Est_Sust_NP Agu]]</f>
        <v>26060400</v>
      </c>
      <c r="CG534" s="5">
        <f>Target_CC[[#This Row],[Est_Sust_NP Sep]]</f>
        <v>26060400</v>
      </c>
      <c r="CH534" s="5">
        <f>Target_CC[[#This Row],[Est_Sust_NP Okt]]</f>
        <v>26060400</v>
      </c>
      <c r="CI534" s="5">
        <f>Target_CC[[#This Row],[Est_Sust_NP Nov]]</f>
        <v>26060400</v>
      </c>
      <c r="CJ534" s="5">
        <f>SUM(Target_CC[[#This Row],[Est_Sust_NP Jan]:[Est_Sust_NP Des]])</f>
        <v>344271600</v>
      </c>
      <c r="CK534" s="5">
        <v>4338255</v>
      </c>
      <c r="CL534" s="5">
        <v>4434139</v>
      </c>
      <c r="CM534" s="5">
        <v>4167086</v>
      </c>
      <c r="CN534" s="5">
        <f>Target_CC[[#This Row],[Est_Sust_POTS Mar]]</f>
        <v>4167086</v>
      </c>
      <c r="CO534" s="5">
        <f>Target_CC[[#This Row],[Est_Sust_POTS Apr]]</f>
        <v>4167086</v>
      </c>
      <c r="CP534" s="5">
        <f>Target_CC[[#This Row],[Est_Sust_POTS Mei]]</f>
        <v>4167086</v>
      </c>
      <c r="CQ534" s="5">
        <f>Target_CC[[#This Row],[Est_Sust_POTS Jun]]</f>
        <v>4167086</v>
      </c>
      <c r="CR534" s="5">
        <f>Target_CC[[#This Row],[Est_Sust_POTS Jul]]</f>
        <v>4167086</v>
      </c>
      <c r="CS534" s="5">
        <f>Target_CC[[#This Row],[Est_Sust_POTS Agu]]</f>
        <v>4167086</v>
      </c>
      <c r="CT534" s="5">
        <f>Target_CC[[#This Row],[Est_Sust_POTS Sep]]</f>
        <v>4167086</v>
      </c>
      <c r="CU534" s="5">
        <f>Target_CC[[#This Row],[Est_Sust_POTS Okt]]</f>
        <v>4167086</v>
      </c>
      <c r="CV534" s="5">
        <f>Target_CC[[#This Row],[Est_Sust_POTS Nov]]</f>
        <v>4167086</v>
      </c>
      <c r="CW534" s="5">
        <f>SUM(Target_CC[[#This Row],[Est_Sust_POTS Jan]:[Est_Sust_POTS Des]])</f>
        <v>50443254</v>
      </c>
      <c r="CX534" s="5"/>
      <c r="CY534" s="5">
        <v>0</v>
      </c>
      <c r="CZ534" s="5">
        <v>0</v>
      </c>
      <c r="DA534" s="5">
        <v>0</v>
      </c>
      <c r="DB534" s="5"/>
      <c r="DC534" s="5"/>
      <c r="DD534" s="5"/>
      <c r="DE534" s="5"/>
      <c r="DF534" s="5"/>
      <c r="DG534" s="5"/>
      <c r="DH534" s="5"/>
      <c r="DI534" s="5"/>
      <c r="DJ534" s="5">
        <f>SUM(Target_CC[[#This Row],[BC_Jan]:[BC_Des]])</f>
        <v>0</v>
      </c>
      <c r="DK534" s="5"/>
      <c r="DL534" s="5"/>
      <c r="DM534" s="5"/>
      <c r="DN534" s="5"/>
      <c r="DO534" s="5"/>
      <c r="DP534" s="5"/>
      <c r="DQ534" s="5"/>
      <c r="DR534" s="5"/>
      <c r="DS534" s="5"/>
      <c r="DT534" s="5"/>
      <c r="DU534" s="5"/>
      <c r="DV534" s="5"/>
      <c r="DW534" s="5"/>
      <c r="DX534" s="5" t="s">
        <v>160</v>
      </c>
    </row>
    <row r="535" spans="2:128" x14ac:dyDescent="0.3">
      <c r="B535">
        <v>5590864</v>
      </c>
      <c r="C535" t="s">
        <v>819</v>
      </c>
      <c r="D535" t="s">
        <v>820</v>
      </c>
      <c r="E535" t="s">
        <v>293</v>
      </c>
      <c r="F535" t="s">
        <v>294</v>
      </c>
      <c r="G535" t="s">
        <v>23</v>
      </c>
      <c r="H535" t="s">
        <v>159</v>
      </c>
      <c r="I535" t="s">
        <v>29</v>
      </c>
      <c r="J535" s="5">
        <v>1169408743.5909379</v>
      </c>
      <c r="K535" s="5">
        <v>61526999.5</v>
      </c>
      <c r="L535" s="5">
        <v>62550774</v>
      </c>
      <c r="M535" s="5">
        <v>60503225</v>
      </c>
      <c r="N535" s="5">
        <v>58455676</v>
      </c>
      <c r="O535" s="5">
        <v>59479450.5</v>
      </c>
      <c r="P535" s="5">
        <v>60503225</v>
      </c>
      <c r="Q535" s="5">
        <v>65622097.5</v>
      </c>
      <c r="R535" s="5">
        <v>63574548.5</v>
      </c>
      <c r="S535" s="5">
        <v>63574548.5</v>
      </c>
      <c r="T535" s="5">
        <v>65622097.5</v>
      </c>
      <c r="U535" s="5">
        <v>62550774</v>
      </c>
      <c r="V535" s="5">
        <v>63574548.5</v>
      </c>
      <c r="W535" s="5">
        <v>747537964.5</v>
      </c>
      <c r="X535" s="5">
        <v>337713.34638662753</v>
      </c>
      <c r="Y535" s="5">
        <v>645235.99027411733</v>
      </c>
      <c r="Z535" s="5">
        <v>709759.58930152911</v>
      </c>
      <c r="AA535" s="5">
        <v>690760.97403234674</v>
      </c>
      <c r="AB535" s="5">
        <v>1109202.7179173259</v>
      </c>
      <c r="AC535" s="5">
        <v>998282.4461255935</v>
      </c>
      <c r="AD535" s="5">
        <v>563844.71494130732</v>
      </c>
      <c r="AE535" s="5">
        <v>1240458.3728708762</v>
      </c>
      <c r="AF535" s="5">
        <v>1033715.3107257303</v>
      </c>
      <c r="AG535" s="5">
        <v>1240458.3728708762</v>
      </c>
      <c r="AH535" s="5">
        <v>1343829.9039434495</v>
      </c>
      <c r="AI535" s="5">
        <v>1343829.9039434495</v>
      </c>
      <c r="AJ535" s="5">
        <v>11257091.643333228</v>
      </c>
      <c r="AK535" s="5">
        <v>61864712.846386626</v>
      </c>
      <c r="AL535" s="5">
        <v>63196009.990274116</v>
      </c>
      <c r="AM535" s="5">
        <v>61212984.589301527</v>
      </c>
      <c r="AN535" s="5">
        <v>59146436.97403235</v>
      </c>
      <c r="AO535" s="5">
        <v>60588653.217917323</v>
      </c>
      <c r="AP535" s="5">
        <v>61501507.446125597</v>
      </c>
      <c r="AQ535" s="5">
        <v>66185942.214941308</v>
      </c>
      <c r="AR535" s="5">
        <v>64815006.872870877</v>
      </c>
      <c r="AS535" s="5">
        <v>64608263.810725734</v>
      </c>
      <c r="AT535" s="5">
        <v>66862555.872870877</v>
      </c>
      <c r="AU535" s="5">
        <v>63894603.903943449</v>
      </c>
      <c r="AV535" s="5">
        <v>64918378.403943449</v>
      </c>
      <c r="AW535" s="5">
        <f>SUM(Target_CC[[#This Row],[Target_Jan]:[Target_Des]])</f>
        <v>758795056.1433332</v>
      </c>
      <c r="AX535" s="5">
        <v>0</v>
      </c>
      <c r="AY535" s="5">
        <v>0</v>
      </c>
      <c r="AZ535" s="5">
        <v>0</v>
      </c>
      <c r="BA535" s="5">
        <v>0</v>
      </c>
      <c r="BB535" s="5">
        <v>0</v>
      </c>
      <c r="BC535" s="5">
        <v>0</v>
      </c>
      <c r="BD535" s="5">
        <v>0</v>
      </c>
      <c r="BE535" s="5">
        <v>0</v>
      </c>
      <c r="BF535" s="5">
        <v>0</v>
      </c>
      <c r="BG535" s="5">
        <v>0</v>
      </c>
      <c r="BH535" s="5">
        <v>0</v>
      </c>
      <c r="BI535" s="5">
        <v>0</v>
      </c>
      <c r="BJ535" s="5">
        <f>SUM(Target_CC[[#This Row],[Target_NGTMA_Jan]:[Target_NGTMA_Des]])</f>
        <v>0</v>
      </c>
      <c r="BK535" s="5">
        <v>63720677</v>
      </c>
      <c r="BL535" s="5">
        <v>63718195</v>
      </c>
      <c r="BM535" s="5">
        <v>62948182</v>
      </c>
      <c r="BN535" s="5">
        <f>Target_CC[[#This Row],[Est_Sust_NP Apr]]+Target_CC[[#This Row],[Est_Sust_POTS Apr]]+Target_CC[[#This Row],[BC_Apr]]</f>
        <v>62283094.299999997</v>
      </c>
      <c r="BO535" s="5">
        <f>Target_CC[[#This Row],[Est_Sust_NP Mei]]+Target_CC[[#This Row],[Est_Sust_POTS Mei]]+Target_CC[[#This Row],[BC_Mei]]</f>
        <v>62713928.299999997</v>
      </c>
      <c r="BP535" s="5">
        <f>Target_CC[[#This Row],[Est_Sust_NP Jun]]+Target_CC[[#This Row],[Est_Sust_POTS Jun]]+Target_CC[[#This Row],[BC_Jun]]</f>
        <v>62713928.299999997</v>
      </c>
      <c r="BQ535" s="5">
        <f>Target_CC[[#This Row],[Est_Sust_NP Jul]]+Target_CC[[#This Row],[Est_Sust_POTS Jul]]+Target_CC[[#This Row],[BC_Jul]]</f>
        <v>62713928.299999997</v>
      </c>
      <c r="BR535" s="5">
        <f>Target_CC[[#This Row],[Est_Sust_NP Agu]]+Target_CC[[#This Row],[Est_Sust_POTS Agu]]+Target_CC[[#This Row],[BC_Agu]]</f>
        <v>62713928.299999997</v>
      </c>
      <c r="BS535" s="5">
        <f>Target_CC[[#This Row],[Est_Sust_NP Sep]]+Target_CC[[#This Row],[Est_Sust_POTS Sep]]+Target_CC[[#This Row],[BC_Sep]]</f>
        <v>62713928.299999997</v>
      </c>
      <c r="BT535" s="5">
        <f>Target_CC[[#This Row],[Est_Sust_NP Okt]]+Target_CC[[#This Row],[Est_Sust_POTS Okt]]+Target_CC[[#This Row],[BC_Okt]]</f>
        <v>62713928.299999997</v>
      </c>
      <c r="BU535" s="5">
        <f>Target_CC[[#This Row],[Est_Sust_NP Nov]]+Target_CC[[#This Row],[Est_Sust_POTS Nov]]+Target_CC[[#This Row],[BC_Nov]]</f>
        <v>62713928.299999997</v>
      </c>
      <c r="BV535" s="5">
        <f>Target_CC[[#This Row],[Est_Sust_NP Des]]+Target_CC[[#This Row],[Est_Sust_POTS Des]]+Target_CC[[#This Row],[BC_Des]]</f>
        <v>62713928.299999997</v>
      </c>
      <c r="BW535" s="5">
        <f>SUM(Target_CC[[#This Row],[Real_Jan]:[Real_Des]])</f>
        <v>754381574.69999993</v>
      </c>
      <c r="BX535" s="5">
        <v>44921634</v>
      </c>
      <c r="BY535" s="5">
        <v>44921634</v>
      </c>
      <c r="BZ535" s="5">
        <v>44921634</v>
      </c>
      <c r="CA535" s="5">
        <f>Target_CC[[#This Row],[Est_Sust_NP Mar]]*95%</f>
        <v>42675552.299999997</v>
      </c>
      <c r="CB535" s="5">
        <f>Target_CC[[#This Row],[Est_Sust_NP Apr]]</f>
        <v>42675552.299999997</v>
      </c>
      <c r="CC535" s="5">
        <f>Target_CC[[#This Row],[Est_Sust_NP Mei]]</f>
        <v>42675552.299999997</v>
      </c>
      <c r="CD535" s="5">
        <f>Target_CC[[#This Row],[Est_Sust_NP Jun]]</f>
        <v>42675552.299999997</v>
      </c>
      <c r="CE535" s="5">
        <f>Target_CC[[#This Row],[Est_Sust_NP Jul]]</f>
        <v>42675552.299999997</v>
      </c>
      <c r="CF535" s="5">
        <f>Target_CC[[#This Row],[Est_Sust_NP Agu]]</f>
        <v>42675552.299999997</v>
      </c>
      <c r="CG535" s="5">
        <f>Target_CC[[#This Row],[Est_Sust_NP Sep]]</f>
        <v>42675552.299999997</v>
      </c>
      <c r="CH535" s="5">
        <f>Target_CC[[#This Row],[Est_Sust_NP Okt]]</f>
        <v>42675552.299999997</v>
      </c>
      <c r="CI535" s="5">
        <f>Target_CC[[#This Row],[Est_Sust_NP Nov]]</f>
        <v>42675552.299999997</v>
      </c>
      <c r="CJ535" s="5">
        <f>SUM(Target_CC[[#This Row],[Est_Sust_NP Jan]:[Est_Sust_NP Des]])</f>
        <v>518844872.70000011</v>
      </c>
      <c r="CK535" s="5">
        <v>20934977</v>
      </c>
      <c r="CL535" s="5">
        <v>20879145</v>
      </c>
      <c r="CM535" s="5">
        <v>20038376</v>
      </c>
      <c r="CN535" s="5">
        <f>Target_CC[[#This Row],[Est_Sust_POTS Mar]]</f>
        <v>20038376</v>
      </c>
      <c r="CO535" s="5">
        <f>Target_CC[[#This Row],[Est_Sust_POTS Apr]]</f>
        <v>20038376</v>
      </c>
      <c r="CP535" s="5">
        <f>Target_CC[[#This Row],[Est_Sust_POTS Mei]]</f>
        <v>20038376</v>
      </c>
      <c r="CQ535" s="5">
        <f>Target_CC[[#This Row],[Est_Sust_POTS Jun]]</f>
        <v>20038376</v>
      </c>
      <c r="CR535" s="5">
        <f>Target_CC[[#This Row],[Est_Sust_POTS Jul]]</f>
        <v>20038376</v>
      </c>
      <c r="CS535" s="5">
        <f>Target_CC[[#This Row],[Est_Sust_POTS Agu]]</f>
        <v>20038376</v>
      </c>
      <c r="CT535" s="5">
        <f>Target_CC[[#This Row],[Est_Sust_POTS Sep]]</f>
        <v>20038376</v>
      </c>
      <c r="CU535" s="5">
        <f>Target_CC[[#This Row],[Est_Sust_POTS Okt]]</f>
        <v>20038376</v>
      </c>
      <c r="CV535" s="5">
        <f>Target_CC[[#This Row],[Est_Sust_POTS Nov]]</f>
        <v>20038376</v>
      </c>
      <c r="CW535" s="5">
        <f>SUM(Target_CC[[#This Row],[Est_Sust_POTS Jan]:[Est_Sust_POTS Des]])</f>
        <v>242197882</v>
      </c>
      <c r="CX535" s="5"/>
      <c r="CY535" s="5">
        <v>0</v>
      </c>
      <c r="CZ535" s="5">
        <v>1500000</v>
      </c>
      <c r="DA535" s="5">
        <v>-430834</v>
      </c>
      <c r="DB535" s="5"/>
      <c r="DC535" s="5"/>
      <c r="DD535" s="5"/>
      <c r="DE535" s="5"/>
      <c r="DF535" s="5"/>
      <c r="DG535" s="5"/>
      <c r="DH535" s="5"/>
      <c r="DI535" s="5"/>
      <c r="DJ535" s="5">
        <f>SUM(Target_CC[[#This Row],[BC_Jan]:[BC_Des]])</f>
        <v>1069166</v>
      </c>
      <c r="DK535" s="5"/>
      <c r="DL535" s="5"/>
      <c r="DM535" s="5"/>
      <c r="DN535" s="5"/>
      <c r="DO535" s="5"/>
      <c r="DP535" s="5"/>
      <c r="DQ535" s="5"/>
      <c r="DR535" s="5"/>
      <c r="DS535" s="5"/>
      <c r="DT535" s="5"/>
      <c r="DU535" s="5"/>
      <c r="DV535" s="5"/>
      <c r="DW535" s="5"/>
      <c r="DX535" s="5" t="s">
        <v>160</v>
      </c>
    </row>
    <row r="536" spans="2:128" x14ac:dyDescent="0.3">
      <c r="B536">
        <v>275437200</v>
      </c>
      <c r="C536" t="s">
        <v>821</v>
      </c>
      <c r="D536" t="s">
        <v>331</v>
      </c>
      <c r="E536" t="s">
        <v>326</v>
      </c>
      <c r="F536" t="s">
        <v>300</v>
      </c>
      <c r="G536" t="s">
        <v>21</v>
      </c>
      <c r="H536" t="s">
        <v>159</v>
      </c>
      <c r="I536" t="s">
        <v>29</v>
      </c>
      <c r="J536" s="5">
        <v>828962593.19344985</v>
      </c>
      <c r="K536" s="5">
        <v>65145382.834829465</v>
      </c>
      <c r="L536" s="5">
        <v>66283168.063647732</v>
      </c>
      <c r="M536" s="5">
        <v>70864959.400292337</v>
      </c>
      <c r="N536" s="5">
        <v>66588327.691657484</v>
      </c>
      <c r="O536" s="5">
        <v>69963391.615376309</v>
      </c>
      <c r="P536" s="5">
        <v>69030072.042920128</v>
      </c>
      <c r="Q536" s="5">
        <v>72332251.65086855</v>
      </c>
      <c r="R536" s="5">
        <v>73053179.730263516</v>
      </c>
      <c r="S536" s="5">
        <v>72118100.88983731</v>
      </c>
      <c r="T536" s="5">
        <v>73569003.921714321</v>
      </c>
      <c r="U536" s="5">
        <v>73032223.368010357</v>
      </c>
      <c r="V536" s="5">
        <v>68907279.540582448</v>
      </c>
      <c r="W536" s="5">
        <v>840887340.74999988</v>
      </c>
      <c r="X536" s="5">
        <v>8059856.2889896212</v>
      </c>
      <c r="Y536" s="5">
        <v>8200624.2917698184</v>
      </c>
      <c r="Z536" s="5">
        <v>8767488.4057335444</v>
      </c>
      <c r="AA536" s="5">
        <v>8238378.9666206222</v>
      </c>
      <c r="AB536" s="5">
        <v>8655945.4772096667</v>
      </c>
      <c r="AC536" s="5">
        <v>8540474.1836450789</v>
      </c>
      <c r="AD536" s="5">
        <v>8949023.3689031769</v>
      </c>
      <c r="AE536" s="5">
        <v>9038217.3602770977</v>
      </c>
      <c r="AF536" s="5">
        <v>8922528.4082017299</v>
      </c>
      <c r="AG536" s="5">
        <v>9102035.6797429435</v>
      </c>
      <c r="AH536" s="5">
        <v>9035624.6167740226</v>
      </c>
      <c r="AI536" s="5">
        <v>8525282.1642088536</v>
      </c>
      <c r="AJ536" s="5">
        <v>104035479.21207617</v>
      </c>
      <c r="AK536" s="5">
        <v>73205239.123819083</v>
      </c>
      <c r="AL536" s="5">
        <v>74483792.35541755</v>
      </c>
      <c r="AM536" s="5">
        <v>79632447.806025878</v>
      </c>
      <c r="AN536" s="5">
        <v>74826706.658278108</v>
      </c>
      <c r="AO536" s="5">
        <v>78619337.092585981</v>
      </c>
      <c r="AP536" s="5">
        <v>77570546.226565212</v>
      </c>
      <c r="AQ536" s="5">
        <v>81281275.019771725</v>
      </c>
      <c r="AR536" s="5">
        <v>82091397.090540618</v>
      </c>
      <c r="AS536" s="5">
        <v>81040629.298039034</v>
      </c>
      <c r="AT536" s="5">
        <v>82671039.601457268</v>
      </c>
      <c r="AU536" s="5">
        <v>82067847.98478438</v>
      </c>
      <c r="AV536" s="5">
        <v>77432561.704791307</v>
      </c>
      <c r="AW536" s="5">
        <f>SUM(Target_CC[[#This Row],[Target_Jan]:[Target_Des]])</f>
        <v>944922819.96207619</v>
      </c>
      <c r="AX536" s="5">
        <v>9883164.465660451</v>
      </c>
      <c r="AY536" s="5">
        <v>10284176.641519329</v>
      </c>
      <c r="AZ536" s="5">
        <v>10400335.353488667</v>
      </c>
      <c r="BA536" s="5">
        <v>10082801.767152034</v>
      </c>
      <c r="BB536" s="5">
        <v>10601816.117402999</v>
      </c>
      <c r="BC536" s="5">
        <v>10535863.559258789</v>
      </c>
      <c r="BD536" s="5">
        <v>10880050.010593304</v>
      </c>
      <c r="BE536" s="5">
        <v>11033006.258779872</v>
      </c>
      <c r="BF536" s="5">
        <v>10861497.707132163</v>
      </c>
      <c r="BG536" s="5">
        <v>11046145.398095053</v>
      </c>
      <c r="BH536" s="5">
        <v>11249783.396894053</v>
      </c>
      <c r="BI536" s="5">
        <v>10968402.944752034</v>
      </c>
      <c r="BJ536" s="5">
        <f>SUM(Target_CC[[#This Row],[Target_NGTMA_Jan]:[Target_NGTMA_Des]])</f>
        <v>127827043.62072875</v>
      </c>
      <c r="BK536" s="5">
        <v>68391036</v>
      </c>
      <c r="BL536" s="5">
        <v>68680261</v>
      </c>
      <c r="BM536" s="5">
        <v>67310562</v>
      </c>
      <c r="BN536" s="5">
        <f>Target_CC[[#This Row],[Est_Sust_NP Apr]]+Target_CC[[#This Row],[Est_Sust_POTS Apr]]+Target_CC[[#This Row],[BC_Apr]]</f>
        <v>62911833</v>
      </c>
      <c r="BO536" s="5">
        <f>Target_CC[[#This Row],[Est_Sust_NP Mei]]+Target_CC[[#This Row],[Est_Sust_POTS Mei]]+Target_CC[[#This Row],[BC_Mei]]</f>
        <v>62911833</v>
      </c>
      <c r="BP536" s="5">
        <f>Target_CC[[#This Row],[Est_Sust_NP Jun]]+Target_CC[[#This Row],[Est_Sust_POTS Jun]]+Target_CC[[#This Row],[BC_Jun]]</f>
        <v>62911833</v>
      </c>
      <c r="BQ536" s="5">
        <f>Target_CC[[#This Row],[Est_Sust_NP Jul]]+Target_CC[[#This Row],[Est_Sust_POTS Jul]]+Target_CC[[#This Row],[BC_Jul]]</f>
        <v>62911833</v>
      </c>
      <c r="BR536" s="5">
        <f>Target_CC[[#This Row],[Est_Sust_NP Agu]]+Target_CC[[#This Row],[Est_Sust_POTS Agu]]+Target_CC[[#This Row],[BC_Agu]]</f>
        <v>62911833</v>
      </c>
      <c r="BS536" s="5">
        <f>Target_CC[[#This Row],[Est_Sust_NP Sep]]+Target_CC[[#This Row],[Est_Sust_POTS Sep]]+Target_CC[[#This Row],[BC_Sep]]</f>
        <v>62911833</v>
      </c>
      <c r="BT536" s="5">
        <f>Target_CC[[#This Row],[Est_Sust_NP Okt]]+Target_CC[[#This Row],[Est_Sust_POTS Okt]]+Target_CC[[#This Row],[BC_Okt]]</f>
        <v>62911833</v>
      </c>
      <c r="BU536" s="5">
        <f>Target_CC[[#This Row],[Est_Sust_NP Nov]]+Target_CC[[#This Row],[Est_Sust_POTS Nov]]+Target_CC[[#This Row],[BC_Nov]]</f>
        <v>62911833</v>
      </c>
      <c r="BV536" s="5">
        <f>Target_CC[[#This Row],[Est_Sust_NP Des]]+Target_CC[[#This Row],[Est_Sust_POTS Des]]+Target_CC[[#This Row],[BC_Des]]</f>
        <v>62911833</v>
      </c>
      <c r="BW536" s="5">
        <f>SUM(Target_CC[[#This Row],[Real_Jan]:[Real_Des]])</f>
        <v>770588356</v>
      </c>
      <c r="BX536" s="5">
        <v>53363000</v>
      </c>
      <c r="BY536" s="5">
        <v>53363000</v>
      </c>
      <c r="BZ536" s="5">
        <v>53363000</v>
      </c>
      <c r="CA536" s="5">
        <f>Target_CC[[#This Row],[Est_Sust_NP Mar]]*95%</f>
        <v>50694850</v>
      </c>
      <c r="CB536" s="5">
        <f>Target_CC[[#This Row],[Est_Sust_NP Apr]]</f>
        <v>50694850</v>
      </c>
      <c r="CC536" s="5">
        <f>Target_CC[[#This Row],[Est_Sust_NP Mei]]</f>
        <v>50694850</v>
      </c>
      <c r="CD536" s="5">
        <f>Target_CC[[#This Row],[Est_Sust_NP Jun]]</f>
        <v>50694850</v>
      </c>
      <c r="CE536" s="5">
        <f>Target_CC[[#This Row],[Est_Sust_NP Jul]]</f>
        <v>50694850</v>
      </c>
      <c r="CF536" s="5">
        <f>Target_CC[[#This Row],[Est_Sust_NP Agu]]</f>
        <v>50694850</v>
      </c>
      <c r="CG536" s="5">
        <f>Target_CC[[#This Row],[Est_Sust_NP Sep]]</f>
        <v>50694850</v>
      </c>
      <c r="CH536" s="5">
        <f>Target_CC[[#This Row],[Est_Sust_NP Okt]]</f>
        <v>50694850</v>
      </c>
      <c r="CI536" s="5">
        <f>Target_CC[[#This Row],[Est_Sust_NP Nov]]</f>
        <v>50694850</v>
      </c>
      <c r="CJ536" s="5">
        <f>SUM(Target_CC[[#This Row],[Est_Sust_NP Jan]:[Est_Sust_NP Des]])</f>
        <v>616342650</v>
      </c>
      <c r="CK536" s="5">
        <v>12751469</v>
      </c>
      <c r="CL536" s="5">
        <v>12508934</v>
      </c>
      <c r="CM536" s="5">
        <v>12216983</v>
      </c>
      <c r="CN536" s="5">
        <f>Target_CC[[#This Row],[Est_Sust_POTS Mar]]</f>
        <v>12216983</v>
      </c>
      <c r="CO536" s="5">
        <f>Target_CC[[#This Row],[Est_Sust_POTS Apr]]</f>
        <v>12216983</v>
      </c>
      <c r="CP536" s="5">
        <f>Target_CC[[#This Row],[Est_Sust_POTS Mei]]</f>
        <v>12216983</v>
      </c>
      <c r="CQ536" s="5">
        <f>Target_CC[[#This Row],[Est_Sust_POTS Jun]]</f>
        <v>12216983</v>
      </c>
      <c r="CR536" s="5">
        <f>Target_CC[[#This Row],[Est_Sust_POTS Jul]]</f>
        <v>12216983</v>
      </c>
      <c r="CS536" s="5">
        <f>Target_CC[[#This Row],[Est_Sust_POTS Agu]]</f>
        <v>12216983</v>
      </c>
      <c r="CT536" s="5">
        <f>Target_CC[[#This Row],[Est_Sust_POTS Sep]]</f>
        <v>12216983</v>
      </c>
      <c r="CU536" s="5">
        <f>Target_CC[[#This Row],[Est_Sust_POTS Okt]]</f>
        <v>12216983</v>
      </c>
      <c r="CV536" s="5">
        <f>Target_CC[[#This Row],[Est_Sust_POTS Nov]]</f>
        <v>12216983</v>
      </c>
      <c r="CW536" s="5">
        <f>SUM(Target_CC[[#This Row],[Est_Sust_POTS Jan]:[Est_Sust_POTS Des]])</f>
        <v>147430233</v>
      </c>
      <c r="CX536" s="5"/>
      <c r="CY536" s="5">
        <v>0</v>
      </c>
      <c r="CZ536" s="5">
        <v>0</v>
      </c>
      <c r="DA536" s="5">
        <v>0</v>
      </c>
      <c r="DB536" s="5"/>
      <c r="DC536" s="5"/>
      <c r="DD536" s="5"/>
      <c r="DE536" s="5"/>
      <c r="DF536" s="5"/>
      <c r="DG536" s="5"/>
      <c r="DH536" s="5"/>
      <c r="DI536" s="5"/>
      <c r="DJ536" s="5">
        <f>SUM(Target_CC[[#This Row],[BC_Jan]:[BC_Des]])</f>
        <v>0</v>
      </c>
      <c r="DK536" s="5"/>
      <c r="DL536" s="5"/>
      <c r="DM536" s="5"/>
      <c r="DN536" s="5"/>
      <c r="DO536" s="5"/>
      <c r="DP536" s="5"/>
      <c r="DQ536" s="5"/>
      <c r="DR536" s="5"/>
      <c r="DS536" s="5"/>
      <c r="DT536" s="5"/>
      <c r="DU536" s="5"/>
      <c r="DV536" s="5"/>
      <c r="DW536" s="5"/>
      <c r="DX536" s="5" t="s">
        <v>160</v>
      </c>
    </row>
    <row r="537" spans="2:128" x14ac:dyDescent="0.3">
      <c r="B537">
        <v>3929854</v>
      </c>
      <c r="C537" t="s">
        <v>822</v>
      </c>
      <c r="D537" t="s">
        <v>355</v>
      </c>
      <c r="E537" t="s">
        <v>326</v>
      </c>
      <c r="F537" t="s">
        <v>300</v>
      </c>
      <c r="G537" t="s">
        <v>20</v>
      </c>
      <c r="H537" t="s">
        <v>159</v>
      </c>
      <c r="I537" t="s">
        <v>29</v>
      </c>
      <c r="J537" s="5">
        <v>2014164452.5224667</v>
      </c>
      <c r="K537" s="5">
        <v>235767520.65686929</v>
      </c>
      <c r="L537" s="5">
        <v>239885276.83183295</v>
      </c>
      <c r="M537" s="5">
        <v>256467228.4084577</v>
      </c>
      <c r="N537" s="5">
        <v>240989679.41217923</v>
      </c>
      <c r="O537" s="5">
        <v>253204366.29752827</v>
      </c>
      <c r="P537" s="5">
        <v>249826591.35779947</v>
      </c>
      <c r="Q537" s="5">
        <v>261777502.76626584</v>
      </c>
      <c r="R537" s="5">
        <v>264386612.09150872</v>
      </c>
      <c r="S537" s="5">
        <v>261002470.18869811</v>
      </c>
      <c r="T537" s="5">
        <v>266253430.35891432</v>
      </c>
      <c r="U537" s="5">
        <v>264310768.96410027</v>
      </c>
      <c r="V537" s="5">
        <v>249382193.26584557</v>
      </c>
      <c r="W537" s="5">
        <v>3043253640.5999999</v>
      </c>
      <c r="X537" s="5">
        <v>105239700.89357729</v>
      </c>
      <c r="Y537" s="5">
        <v>107077746.38431536</v>
      </c>
      <c r="Z537" s="5">
        <v>114479442.84909485</v>
      </c>
      <c r="AA537" s="5">
        <v>107570719.27938555</v>
      </c>
      <c r="AB537" s="5">
        <v>113022996.97540322</v>
      </c>
      <c r="AC537" s="5">
        <v>111515257.38789561</v>
      </c>
      <c r="AD537" s="5">
        <v>116849793.4534595</v>
      </c>
      <c r="AE537" s="5">
        <v>118014423.27279247</v>
      </c>
      <c r="AF537" s="5">
        <v>116503841.65985042</v>
      </c>
      <c r="AG537" s="5">
        <v>118847716.15188402</v>
      </c>
      <c r="AH537" s="5">
        <v>117980569.12689036</v>
      </c>
      <c r="AI537" s="5">
        <v>111316891.1237698</v>
      </c>
      <c r="AJ537" s="5">
        <v>1358419098.5583186</v>
      </c>
      <c r="AK537" s="5">
        <v>341007221.55044657</v>
      </c>
      <c r="AL537" s="5">
        <v>346963023.21614832</v>
      </c>
      <c r="AM537" s="5">
        <v>370946671.25755256</v>
      </c>
      <c r="AN537" s="5">
        <v>348560398.6915648</v>
      </c>
      <c r="AO537" s="5">
        <v>366227363.27293146</v>
      </c>
      <c r="AP537" s="5">
        <v>361341848.74569511</v>
      </c>
      <c r="AQ537" s="5">
        <v>378627296.21972537</v>
      </c>
      <c r="AR537" s="5">
        <v>382401035.3643012</v>
      </c>
      <c r="AS537" s="5">
        <v>377506311.84854853</v>
      </c>
      <c r="AT537" s="5">
        <v>385101146.51079834</v>
      </c>
      <c r="AU537" s="5">
        <v>382291338.09099066</v>
      </c>
      <c r="AV537" s="5">
        <v>360699084.38961536</v>
      </c>
      <c r="AW537" s="5">
        <f>SUM(Target_CC[[#This Row],[Target_Jan]:[Target_Des]])</f>
        <v>4401672739.1583185</v>
      </c>
      <c r="AX537" s="5">
        <v>9883164.465660451</v>
      </c>
      <c r="AY537" s="5">
        <v>10284176.641519329</v>
      </c>
      <c r="AZ537" s="5">
        <v>10400335.353488667</v>
      </c>
      <c r="BA537" s="5">
        <v>10082801.767152034</v>
      </c>
      <c r="BB537" s="5">
        <v>10601816.117402999</v>
      </c>
      <c r="BC537" s="5">
        <v>10535863.559258789</v>
      </c>
      <c r="BD537" s="5">
        <v>10880050.010593304</v>
      </c>
      <c r="BE537" s="5">
        <v>11033006.258779872</v>
      </c>
      <c r="BF537" s="5">
        <v>10861497.707132163</v>
      </c>
      <c r="BG537" s="5">
        <v>11046145.398095053</v>
      </c>
      <c r="BH537" s="5">
        <v>11249783.396894053</v>
      </c>
      <c r="BI537" s="5">
        <v>10968402.944752034</v>
      </c>
      <c r="BJ537" s="5">
        <f>SUM(Target_CC[[#This Row],[Target_NGTMA_Jan]:[Target_NGTMA_Des]])</f>
        <v>127827043.62072875</v>
      </c>
      <c r="BK537" s="5">
        <v>63410910</v>
      </c>
      <c r="BL537" s="5">
        <v>326783454</v>
      </c>
      <c r="BM537" s="5">
        <v>324126188</v>
      </c>
      <c r="BN537" s="5">
        <f>Target_CC[[#This Row],[Est_Sust_NP Apr]]+Target_CC[[#This Row],[Est_Sust_POTS Apr]]+Target_CC[[#This Row],[BC_Apr]]</f>
        <v>310853814.34999996</v>
      </c>
      <c r="BO537" s="5">
        <f>Target_CC[[#This Row],[Est_Sust_NP Mei]]+Target_CC[[#This Row],[Est_Sust_POTS Mei]]+Target_CC[[#This Row],[BC_Mei]]</f>
        <v>310853814.34999996</v>
      </c>
      <c r="BP537" s="5">
        <f>Target_CC[[#This Row],[Est_Sust_NP Jun]]+Target_CC[[#This Row],[Est_Sust_POTS Jun]]+Target_CC[[#This Row],[BC_Jun]]</f>
        <v>310853814.34999996</v>
      </c>
      <c r="BQ537" s="5">
        <f>Target_CC[[#This Row],[Est_Sust_NP Jul]]+Target_CC[[#This Row],[Est_Sust_POTS Jul]]+Target_CC[[#This Row],[BC_Jul]]</f>
        <v>310853814.34999996</v>
      </c>
      <c r="BR537" s="5">
        <f>Target_CC[[#This Row],[Est_Sust_NP Agu]]+Target_CC[[#This Row],[Est_Sust_POTS Agu]]+Target_CC[[#This Row],[BC_Agu]]</f>
        <v>310853814.34999996</v>
      </c>
      <c r="BS537" s="5">
        <f>Target_CC[[#This Row],[Est_Sust_NP Sep]]+Target_CC[[#This Row],[Est_Sust_POTS Sep]]+Target_CC[[#This Row],[BC_Sep]]</f>
        <v>310853814.34999996</v>
      </c>
      <c r="BT537" s="5">
        <f>Target_CC[[#This Row],[Est_Sust_NP Okt]]+Target_CC[[#This Row],[Est_Sust_POTS Okt]]+Target_CC[[#This Row],[BC_Okt]]</f>
        <v>310853814.34999996</v>
      </c>
      <c r="BU537" s="5">
        <f>Target_CC[[#This Row],[Est_Sust_NP Nov]]+Target_CC[[#This Row],[Est_Sust_POTS Nov]]+Target_CC[[#This Row],[BC_Nov]]</f>
        <v>310853814.34999996</v>
      </c>
      <c r="BV537" s="5">
        <f>Target_CC[[#This Row],[Est_Sust_NP Des]]+Target_CC[[#This Row],[Est_Sust_POTS Des]]+Target_CC[[#This Row],[BC_Des]]</f>
        <v>310853814.34999996</v>
      </c>
      <c r="BW537" s="5">
        <f>SUM(Target_CC[[#This Row],[Real_Jan]:[Real_Des]])</f>
        <v>3512004881.1499991</v>
      </c>
      <c r="BX537" s="5">
        <v>30851278</v>
      </c>
      <c r="BY537" s="5">
        <v>291442253</v>
      </c>
      <c r="BZ537" s="5">
        <v>291442253</v>
      </c>
      <c r="CA537" s="5">
        <f>Target_CC[[#This Row],[Est_Sust_NP Mar]]*95%</f>
        <v>276870140.34999996</v>
      </c>
      <c r="CB537" s="5">
        <f>Target_CC[[#This Row],[Est_Sust_NP Apr]]</f>
        <v>276870140.34999996</v>
      </c>
      <c r="CC537" s="5">
        <f>Target_CC[[#This Row],[Est_Sust_NP Mei]]</f>
        <v>276870140.34999996</v>
      </c>
      <c r="CD537" s="5">
        <f>Target_CC[[#This Row],[Est_Sust_NP Jun]]</f>
        <v>276870140.34999996</v>
      </c>
      <c r="CE537" s="5">
        <f>Target_CC[[#This Row],[Est_Sust_NP Jul]]</f>
        <v>276870140.34999996</v>
      </c>
      <c r="CF537" s="5">
        <f>Target_CC[[#This Row],[Est_Sust_NP Agu]]</f>
        <v>276870140.34999996</v>
      </c>
      <c r="CG537" s="5">
        <f>Target_CC[[#This Row],[Est_Sust_NP Sep]]</f>
        <v>276870140.34999996</v>
      </c>
      <c r="CH537" s="5">
        <f>Target_CC[[#This Row],[Est_Sust_NP Okt]]</f>
        <v>276870140.34999996</v>
      </c>
      <c r="CI537" s="5">
        <f>Target_CC[[#This Row],[Est_Sust_NP Nov]]</f>
        <v>276870140.34999996</v>
      </c>
      <c r="CJ537" s="5">
        <f>SUM(Target_CC[[#This Row],[Est_Sust_NP Jan]:[Est_Sust_NP Des]])</f>
        <v>3105567047.1499991</v>
      </c>
      <c r="CK537" s="5">
        <v>37187527</v>
      </c>
      <c r="CL537" s="5">
        <v>36657678</v>
      </c>
      <c r="CM537" s="5">
        <v>33983674</v>
      </c>
      <c r="CN537" s="5">
        <f>Target_CC[[#This Row],[Est_Sust_POTS Mar]]</f>
        <v>33983674</v>
      </c>
      <c r="CO537" s="5">
        <f>Target_CC[[#This Row],[Est_Sust_POTS Apr]]</f>
        <v>33983674</v>
      </c>
      <c r="CP537" s="5">
        <f>Target_CC[[#This Row],[Est_Sust_POTS Mei]]</f>
        <v>33983674</v>
      </c>
      <c r="CQ537" s="5">
        <f>Target_CC[[#This Row],[Est_Sust_POTS Jun]]</f>
        <v>33983674</v>
      </c>
      <c r="CR537" s="5">
        <f>Target_CC[[#This Row],[Est_Sust_POTS Jul]]</f>
        <v>33983674</v>
      </c>
      <c r="CS537" s="5">
        <f>Target_CC[[#This Row],[Est_Sust_POTS Agu]]</f>
        <v>33983674</v>
      </c>
      <c r="CT537" s="5">
        <f>Target_CC[[#This Row],[Est_Sust_POTS Sep]]</f>
        <v>33983674</v>
      </c>
      <c r="CU537" s="5">
        <f>Target_CC[[#This Row],[Est_Sust_POTS Okt]]</f>
        <v>33983674</v>
      </c>
      <c r="CV537" s="5">
        <f>Target_CC[[#This Row],[Est_Sust_POTS Nov]]</f>
        <v>33983674</v>
      </c>
      <c r="CW537" s="5">
        <f>SUM(Target_CC[[#This Row],[Est_Sust_POTS Jan]:[Est_Sust_POTS Des]])</f>
        <v>413681945</v>
      </c>
      <c r="CX537" s="5"/>
      <c r="CY537" s="5">
        <v>0</v>
      </c>
      <c r="CZ537" s="5">
        <v>23900000</v>
      </c>
      <c r="DA537" s="5">
        <v>0</v>
      </c>
      <c r="DB537" s="5"/>
      <c r="DC537" s="5"/>
      <c r="DD537" s="5"/>
      <c r="DE537" s="5"/>
      <c r="DF537" s="5"/>
      <c r="DG537" s="5"/>
      <c r="DH537" s="5"/>
      <c r="DI537" s="5"/>
      <c r="DJ537" s="5">
        <f>SUM(Target_CC[[#This Row],[BC_Jan]:[BC_Des]])</f>
        <v>23900000</v>
      </c>
      <c r="DK537" s="5"/>
      <c r="DL537" s="5"/>
      <c r="DM537" s="5"/>
      <c r="DN537" s="5"/>
      <c r="DO537" s="5"/>
      <c r="DP537" s="5"/>
      <c r="DQ537" s="5"/>
      <c r="DR537" s="5"/>
      <c r="DS537" s="5"/>
      <c r="DT537" s="5"/>
      <c r="DU537" s="5"/>
      <c r="DV537" s="5"/>
      <c r="DW537" s="5"/>
      <c r="DX537" s="5" t="s">
        <v>160</v>
      </c>
    </row>
    <row r="538" spans="2:128" x14ac:dyDescent="0.3">
      <c r="B538">
        <v>5586965</v>
      </c>
      <c r="C538" t="s">
        <v>823</v>
      </c>
      <c r="D538" t="s">
        <v>413</v>
      </c>
      <c r="E538" t="s">
        <v>606</v>
      </c>
      <c r="F538" t="s">
        <v>296</v>
      </c>
      <c r="G538" t="s">
        <v>20</v>
      </c>
      <c r="H538" t="s">
        <v>159</v>
      </c>
      <c r="I538" t="s">
        <v>29</v>
      </c>
      <c r="J538" s="5">
        <v>1770711011.2213917</v>
      </c>
      <c r="K538" s="5">
        <v>88005071.808500007</v>
      </c>
      <c r="L538" s="5">
        <v>84964919.765500024</v>
      </c>
      <c r="M538" s="5">
        <v>85442137.768500015</v>
      </c>
      <c r="N538" s="5">
        <v>84439004.439500019</v>
      </c>
      <c r="O538" s="5">
        <v>82218477.441499978</v>
      </c>
      <c r="P538" s="5">
        <v>81049781.095500037</v>
      </c>
      <c r="Q538" s="5">
        <v>84619180.593999982</v>
      </c>
      <c r="R538" s="5">
        <v>86922489.100500003</v>
      </c>
      <c r="S538" s="5">
        <v>86313792.266000003</v>
      </c>
      <c r="T538" s="5">
        <v>86445271.097500011</v>
      </c>
      <c r="U538" s="5">
        <v>86791010.268999994</v>
      </c>
      <c r="V538" s="5">
        <v>85705095.431500003</v>
      </c>
      <c r="W538" s="5">
        <v>1022916231.0775001</v>
      </c>
      <c r="X538" s="5">
        <v>0</v>
      </c>
      <c r="Y538" s="5">
        <v>690859.22431823774</v>
      </c>
      <c r="Z538" s="5">
        <v>683729.23020126333</v>
      </c>
      <c r="AA538" s="5">
        <v>537486.86343142285</v>
      </c>
      <c r="AB538" s="5">
        <v>586231.66372162709</v>
      </c>
      <c r="AC538" s="5">
        <v>571553.53985494352</v>
      </c>
      <c r="AD538" s="5">
        <v>710365.72728492401</v>
      </c>
      <c r="AE538" s="5">
        <v>598269.13892134407</v>
      </c>
      <c r="AF538" s="5">
        <v>715610.41381648171</v>
      </c>
      <c r="AG538" s="5">
        <v>720720.50871695695</v>
      </c>
      <c r="AH538" s="5">
        <v>611960.29877694696</v>
      </c>
      <c r="AI538" s="5">
        <v>623089.45347582689</v>
      </c>
      <c r="AJ538" s="5">
        <v>7049876.062519975</v>
      </c>
      <c r="AK538" s="5">
        <v>88005071.808500007</v>
      </c>
      <c r="AL538" s="5">
        <v>85655778.98981826</v>
      </c>
      <c r="AM538" s="5">
        <v>86125866.998701274</v>
      </c>
      <c r="AN538" s="5">
        <v>84976491.302931443</v>
      </c>
      <c r="AO538" s="5">
        <v>82804709.105221599</v>
      </c>
      <c r="AP538" s="5">
        <v>81621334.635354981</v>
      </c>
      <c r="AQ538" s="5">
        <v>85329546.321284905</v>
      </c>
      <c r="AR538" s="5">
        <v>87520758.239421353</v>
      </c>
      <c r="AS538" s="5">
        <v>87029402.679816484</v>
      </c>
      <c r="AT538" s="5">
        <v>87165991.606216967</v>
      </c>
      <c r="AU538" s="5">
        <v>87402970.567776948</v>
      </c>
      <c r="AV538" s="5">
        <v>86328184.884975836</v>
      </c>
      <c r="AW538" s="5">
        <f>SUM(Target_CC[[#This Row],[Target_Jan]:[Target_Des]])</f>
        <v>1029966107.14002</v>
      </c>
      <c r="AX538" s="5">
        <v>0</v>
      </c>
      <c r="AY538" s="5">
        <v>0</v>
      </c>
      <c r="AZ538" s="5">
        <v>0</v>
      </c>
      <c r="BA538" s="5">
        <v>0</v>
      </c>
      <c r="BB538" s="5">
        <v>0</v>
      </c>
      <c r="BC538" s="5">
        <v>0</v>
      </c>
      <c r="BD538" s="5">
        <v>0</v>
      </c>
      <c r="BE538" s="5">
        <v>0</v>
      </c>
      <c r="BF538" s="5">
        <v>0</v>
      </c>
      <c r="BG538" s="5">
        <v>0</v>
      </c>
      <c r="BH538" s="5">
        <v>0</v>
      </c>
      <c r="BI538" s="5">
        <v>0</v>
      </c>
      <c r="BJ538" s="5">
        <f>SUM(Target_CC[[#This Row],[Target_NGTMA_Jan]:[Target_NGTMA_Des]])</f>
        <v>0</v>
      </c>
      <c r="BK538" s="5">
        <v>68818182</v>
      </c>
      <c r="BL538" s="5">
        <v>67246115</v>
      </c>
      <c r="BM538" s="5">
        <v>66441151</v>
      </c>
      <c r="BN538" s="5">
        <f>Target_CC[[#This Row],[Est_Sust_NP Apr]]+Target_CC[[#This Row],[Est_Sust_POTS Apr]]+Target_CC[[#This Row],[BC_Apr]]</f>
        <v>67315535</v>
      </c>
      <c r="BO538" s="5">
        <f>Target_CC[[#This Row],[Est_Sust_NP Mei]]+Target_CC[[#This Row],[Est_Sust_POTS Mei]]+Target_CC[[#This Row],[BC_Mei]]</f>
        <v>67315535</v>
      </c>
      <c r="BP538" s="5">
        <f>Target_CC[[#This Row],[Est_Sust_NP Jun]]+Target_CC[[#This Row],[Est_Sust_POTS Jun]]+Target_CC[[#This Row],[BC_Jun]]</f>
        <v>67315535</v>
      </c>
      <c r="BQ538" s="5">
        <f>Target_CC[[#This Row],[Est_Sust_NP Jul]]+Target_CC[[#This Row],[Est_Sust_POTS Jul]]+Target_CC[[#This Row],[BC_Jul]]</f>
        <v>67315535</v>
      </c>
      <c r="BR538" s="5">
        <f>Target_CC[[#This Row],[Est_Sust_NP Agu]]+Target_CC[[#This Row],[Est_Sust_POTS Agu]]+Target_CC[[#This Row],[BC_Agu]]</f>
        <v>67315535</v>
      </c>
      <c r="BS538" s="5">
        <f>Target_CC[[#This Row],[Est_Sust_NP Sep]]+Target_CC[[#This Row],[Est_Sust_POTS Sep]]+Target_CC[[#This Row],[BC_Sep]]</f>
        <v>67315535</v>
      </c>
      <c r="BT538" s="5">
        <f>Target_CC[[#This Row],[Est_Sust_NP Okt]]+Target_CC[[#This Row],[Est_Sust_POTS Okt]]+Target_CC[[#This Row],[BC_Okt]]</f>
        <v>67315535</v>
      </c>
      <c r="BU538" s="5">
        <f>Target_CC[[#This Row],[Est_Sust_NP Nov]]+Target_CC[[#This Row],[Est_Sust_POTS Nov]]+Target_CC[[#This Row],[BC_Nov]]</f>
        <v>67315535</v>
      </c>
      <c r="BV538" s="5">
        <f>Target_CC[[#This Row],[Est_Sust_NP Des]]+Target_CC[[#This Row],[Est_Sust_POTS Des]]+Target_CC[[#This Row],[BC_Des]]</f>
        <v>67315535</v>
      </c>
      <c r="BW538" s="5">
        <f>SUM(Target_CC[[#This Row],[Real_Jan]:[Real_Des]])</f>
        <v>808345263</v>
      </c>
      <c r="BX538" s="5">
        <v>0</v>
      </c>
      <c r="BY538" s="5">
        <v>0</v>
      </c>
      <c r="BZ538" s="5">
        <v>0</v>
      </c>
      <c r="CA538" s="5">
        <f>Target_CC[[#This Row],[Est_Sust_NP Mar]]*95%</f>
        <v>0</v>
      </c>
      <c r="CB538" s="5">
        <f>Target_CC[[#This Row],[Est_Sust_NP Apr]]</f>
        <v>0</v>
      </c>
      <c r="CC538" s="5">
        <f>Target_CC[[#This Row],[Est_Sust_NP Mei]]</f>
        <v>0</v>
      </c>
      <c r="CD538" s="5">
        <f>Target_CC[[#This Row],[Est_Sust_NP Jun]]</f>
        <v>0</v>
      </c>
      <c r="CE538" s="5">
        <f>Target_CC[[#This Row],[Est_Sust_NP Jul]]</f>
        <v>0</v>
      </c>
      <c r="CF538" s="5">
        <f>Target_CC[[#This Row],[Est_Sust_NP Agu]]</f>
        <v>0</v>
      </c>
      <c r="CG538" s="5">
        <f>Target_CC[[#This Row],[Est_Sust_NP Sep]]</f>
        <v>0</v>
      </c>
      <c r="CH538" s="5">
        <f>Target_CC[[#This Row],[Est_Sust_NP Okt]]</f>
        <v>0</v>
      </c>
      <c r="CI538" s="5">
        <f>Target_CC[[#This Row],[Est_Sust_NP Nov]]</f>
        <v>0</v>
      </c>
      <c r="CJ538" s="5">
        <f>SUM(Target_CC[[#This Row],[Est_Sust_NP Jan]:[Est_Sust_NP Des]])</f>
        <v>0</v>
      </c>
      <c r="CK538" s="5">
        <v>69740935</v>
      </c>
      <c r="CL538" s="5">
        <v>68379291</v>
      </c>
      <c r="CM538" s="5">
        <v>67315535</v>
      </c>
      <c r="CN538" s="5">
        <f>Target_CC[[#This Row],[Est_Sust_POTS Mar]]</f>
        <v>67315535</v>
      </c>
      <c r="CO538" s="5">
        <f>Target_CC[[#This Row],[Est_Sust_POTS Apr]]</f>
        <v>67315535</v>
      </c>
      <c r="CP538" s="5">
        <f>Target_CC[[#This Row],[Est_Sust_POTS Mei]]</f>
        <v>67315535</v>
      </c>
      <c r="CQ538" s="5">
        <f>Target_CC[[#This Row],[Est_Sust_POTS Jun]]</f>
        <v>67315535</v>
      </c>
      <c r="CR538" s="5">
        <f>Target_CC[[#This Row],[Est_Sust_POTS Jul]]</f>
        <v>67315535</v>
      </c>
      <c r="CS538" s="5">
        <f>Target_CC[[#This Row],[Est_Sust_POTS Agu]]</f>
        <v>67315535</v>
      </c>
      <c r="CT538" s="5">
        <f>Target_CC[[#This Row],[Est_Sust_POTS Sep]]</f>
        <v>67315535</v>
      </c>
      <c r="CU538" s="5">
        <f>Target_CC[[#This Row],[Est_Sust_POTS Okt]]</f>
        <v>67315535</v>
      </c>
      <c r="CV538" s="5">
        <f>Target_CC[[#This Row],[Est_Sust_POTS Nov]]</f>
        <v>67315535</v>
      </c>
      <c r="CW538" s="5">
        <f>SUM(Target_CC[[#This Row],[Est_Sust_POTS Jan]:[Est_Sust_POTS Des]])</f>
        <v>811275576</v>
      </c>
      <c r="CX538" s="5"/>
      <c r="CY538" s="5">
        <v>0</v>
      </c>
      <c r="CZ538" s="5">
        <v>0</v>
      </c>
      <c r="DA538" s="5">
        <v>0</v>
      </c>
      <c r="DB538" s="5"/>
      <c r="DC538" s="5"/>
      <c r="DD538" s="5"/>
      <c r="DE538" s="5"/>
      <c r="DF538" s="5"/>
      <c r="DG538" s="5"/>
      <c r="DH538" s="5"/>
      <c r="DI538" s="5"/>
      <c r="DJ538" s="5">
        <f>SUM(Target_CC[[#This Row],[BC_Jan]:[BC_Des]])</f>
        <v>0</v>
      </c>
      <c r="DK538" s="5"/>
      <c r="DL538" s="5"/>
      <c r="DM538" s="5"/>
      <c r="DN538" s="5"/>
      <c r="DO538" s="5"/>
      <c r="DP538" s="5"/>
      <c r="DQ538" s="5"/>
      <c r="DR538" s="5"/>
      <c r="DS538" s="5"/>
      <c r="DT538" s="5"/>
      <c r="DU538" s="5"/>
      <c r="DV538" s="5"/>
      <c r="DW538" s="5"/>
      <c r="DX538" s="5" t="s">
        <v>160</v>
      </c>
    </row>
    <row r="539" spans="2:128" x14ac:dyDescent="0.3">
      <c r="B539">
        <v>5588129</v>
      </c>
      <c r="C539" t="s">
        <v>824</v>
      </c>
      <c r="D539" t="s">
        <v>331</v>
      </c>
      <c r="E539" t="s">
        <v>411</v>
      </c>
      <c r="F539" t="s">
        <v>296</v>
      </c>
      <c r="G539" t="s">
        <v>26</v>
      </c>
      <c r="H539" t="s">
        <v>159</v>
      </c>
      <c r="I539" t="s">
        <v>29</v>
      </c>
      <c r="J539" s="5">
        <v>2570809611.9332247</v>
      </c>
      <c r="K539" s="5">
        <v>182540680.68849999</v>
      </c>
      <c r="L539" s="5">
        <v>176277734.36600003</v>
      </c>
      <c r="M539" s="5">
        <v>177217677.80849996</v>
      </c>
      <c r="N539" s="5">
        <v>174980655.40000001</v>
      </c>
      <c r="O539" s="5">
        <v>170215206.62349996</v>
      </c>
      <c r="P539" s="5">
        <v>168043915.77899998</v>
      </c>
      <c r="Q539" s="5">
        <v>175662060.66500002</v>
      </c>
      <c r="R539" s="5">
        <v>180394643.65949994</v>
      </c>
      <c r="S539" s="5">
        <v>179130430.47550002</v>
      </c>
      <c r="T539" s="5">
        <v>179454700.21700001</v>
      </c>
      <c r="U539" s="5">
        <v>180070373.91799995</v>
      </c>
      <c r="V539" s="5">
        <v>177866217.29149997</v>
      </c>
      <c r="W539" s="5">
        <v>2121854296.8919997</v>
      </c>
      <c r="X539" s="5">
        <v>0</v>
      </c>
      <c r="Y539" s="5">
        <v>690859.22431823774</v>
      </c>
      <c r="Z539" s="5">
        <v>683729.23020126333</v>
      </c>
      <c r="AA539" s="5">
        <v>537486.86343142285</v>
      </c>
      <c r="AB539" s="5">
        <v>586231.66372162709</v>
      </c>
      <c r="AC539" s="5">
        <v>571553.53985494352</v>
      </c>
      <c r="AD539" s="5">
        <v>710365.72728492401</v>
      </c>
      <c r="AE539" s="5">
        <v>598269.13892134407</v>
      </c>
      <c r="AF539" s="5">
        <v>715610.41381648171</v>
      </c>
      <c r="AG539" s="5">
        <v>720720.50871695695</v>
      </c>
      <c r="AH539" s="5">
        <v>611960.29877694696</v>
      </c>
      <c r="AI539" s="5">
        <v>623089.45347582689</v>
      </c>
      <c r="AJ539" s="5">
        <v>7049876.062519975</v>
      </c>
      <c r="AK539" s="5">
        <v>182540680.68849999</v>
      </c>
      <c r="AL539" s="5">
        <v>176968593.59031826</v>
      </c>
      <c r="AM539" s="5">
        <v>177901407.03870124</v>
      </c>
      <c r="AN539" s="5">
        <v>175518142.26343143</v>
      </c>
      <c r="AO539" s="5">
        <v>170801438.28722158</v>
      </c>
      <c r="AP539" s="5">
        <v>168615469.31885493</v>
      </c>
      <c r="AQ539" s="5">
        <v>176372426.39228496</v>
      </c>
      <c r="AR539" s="5">
        <v>180992912.79842129</v>
      </c>
      <c r="AS539" s="5">
        <v>179846040.8893165</v>
      </c>
      <c r="AT539" s="5">
        <v>180175420.72571698</v>
      </c>
      <c r="AU539" s="5">
        <v>180682334.21677691</v>
      </c>
      <c r="AV539" s="5">
        <v>178489306.74497581</v>
      </c>
      <c r="AW539" s="5">
        <f>SUM(Target_CC[[#This Row],[Target_Jan]:[Target_Des]])</f>
        <v>2128904172.95452</v>
      </c>
      <c r="AX539" s="5">
        <v>27352610.974470999</v>
      </c>
      <c r="AY539" s="5">
        <v>28462450.852215156</v>
      </c>
      <c r="AZ539" s="5">
        <v>28783931.292091724</v>
      </c>
      <c r="BA539" s="5">
        <v>27905126.46307442</v>
      </c>
      <c r="BB539" s="5">
        <v>29341548.740767825</v>
      </c>
      <c r="BC539" s="5">
        <v>29159018.67441532</v>
      </c>
      <c r="BD539" s="5">
        <v>30111587.878211081</v>
      </c>
      <c r="BE539" s="5">
        <v>30534909.049005963</v>
      </c>
      <c r="BF539" s="5">
        <v>30060242.588853993</v>
      </c>
      <c r="BG539" s="5">
        <v>30571272.884443112</v>
      </c>
      <c r="BH539" s="5">
        <v>31134860.688746292</v>
      </c>
      <c r="BI539" s="5">
        <v>30356113.145891652</v>
      </c>
      <c r="BJ539" s="5">
        <f>SUM(Target_CC[[#This Row],[Target_NGTMA_Jan]:[Target_NGTMA_Des]])</f>
        <v>353773673.23218751</v>
      </c>
      <c r="BK539" s="5">
        <v>72321845</v>
      </c>
      <c r="BL539" s="5">
        <v>71761085</v>
      </c>
      <c r="BM539" s="5">
        <v>67647879</v>
      </c>
      <c r="BN539" s="5">
        <f>Target_CC[[#This Row],[Est_Sust_NP Apr]]+Target_CC[[#This Row],[Est_Sust_POTS Apr]]+Target_CC[[#This Row],[BC_Apr]]</f>
        <v>66677294</v>
      </c>
      <c r="BO539" s="5">
        <f>Target_CC[[#This Row],[Est_Sust_NP Mei]]+Target_CC[[#This Row],[Est_Sust_POTS Mei]]+Target_CC[[#This Row],[BC_Mei]]</f>
        <v>66677294</v>
      </c>
      <c r="BP539" s="5">
        <f>Target_CC[[#This Row],[Est_Sust_NP Jun]]+Target_CC[[#This Row],[Est_Sust_POTS Jun]]+Target_CC[[#This Row],[BC_Jun]]</f>
        <v>66677294</v>
      </c>
      <c r="BQ539" s="5">
        <f>Target_CC[[#This Row],[Est_Sust_NP Jul]]+Target_CC[[#This Row],[Est_Sust_POTS Jul]]+Target_CC[[#This Row],[BC_Jul]]</f>
        <v>66677294</v>
      </c>
      <c r="BR539" s="5">
        <f>Target_CC[[#This Row],[Est_Sust_NP Agu]]+Target_CC[[#This Row],[Est_Sust_POTS Agu]]+Target_CC[[#This Row],[BC_Agu]]</f>
        <v>66677294</v>
      </c>
      <c r="BS539" s="5">
        <f>Target_CC[[#This Row],[Est_Sust_NP Sep]]+Target_CC[[#This Row],[Est_Sust_POTS Sep]]+Target_CC[[#This Row],[BC_Sep]]</f>
        <v>66677294</v>
      </c>
      <c r="BT539" s="5">
        <f>Target_CC[[#This Row],[Est_Sust_NP Okt]]+Target_CC[[#This Row],[Est_Sust_POTS Okt]]+Target_CC[[#This Row],[BC_Okt]]</f>
        <v>66677294</v>
      </c>
      <c r="BU539" s="5">
        <f>Target_CC[[#This Row],[Est_Sust_NP Nov]]+Target_CC[[#This Row],[Est_Sust_POTS Nov]]+Target_CC[[#This Row],[BC_Nov]]</f>
        <v>66677294</v>
      </c>
      <c r="BV539" s="5">
        <f>Target_CC[[#This Row],[Est_Sust_NP Des]]+Target_CC[[#This Row],[Est_Sust_POTS Des]]+Target_CC[[#This Row],[BC_Des]]</f>
        <v>66677294</v>
      </c>
      <c r="BW539" s="5">
        <f>SUM(Target_CC[[#This Row],[Real_Jan]:[Real_Des]])</f>
        <v>811826455</v>
      </c>
      <c r="BX539" s="5">
        <v>0</v>
      </c>
      <c r="BY539" s="5">
        <v>0</v>
      </c>
      <c r="BZ539" s="5">
        <v>0</v>
      </c>
      <c r="CA539" s="5">
        <f>Target_CC[[#This Row],[Est_Sust_NP Mar]]*95%</f>
        <v>0</v>
      </c>
      <c r="CB539" s="5">
        <f>Target_CC[[#This Row],[Est_Sust_NP Apr]]</f>
        <v>0</v>
      </c>
      <c r="CC539" s="5">
        <f>Target_CC[[#This Row],[Est_Sust_NP Mei]]</f>
        <v>0</v>
      </c>
      <c r="CD539" s="5">
        <f>Target_CC[[#This Row],[Est_Sust_NP Jun]]</f>
        <v>0</v>
      </c>
      <c r="CE539" s="5">
        <f>Target_CC[[#This Row],[Est_Sust_NP Jul]]</f>
        <v>0</v>
      </c>
      <c r="CF539" s="5">
        <f>Target_CC[[#This Row],[Est_Sust_NP Agu]]</f>
        <v>0</v>
      </c>
      <c r="CG539" s="5">
        <f>Target_CC[[#This Row],[Est_Sust_NP Sep]]</f>
        <v>0</v>
      </c>
      <c r="CH539" s="5">
        <f>Target_CC[[#This Row],[Est_Sust_NP Okt]]</f>
        <v>0</v>
      </c>
      <c r="CI539" s="5">
        <f>Target_CC[[#This Row],[Est_Sust_NP Nov]]</f>
        <v>0</v>
      </c>
      <c r="CJ539" s="5">
        <f>SUM(Target_CC[[#This Row],[Est_Sust_NP Jan]:[Est_Sust_NP Des]])</f>
        <v>0</v>
      </c>
      <c r="CK539" s="5">
        <v>70491721</v>
      </c>
      <c r="CL539" s="5">
        <v>69446365</v>
      </c>
      <c r="CM539" s="5">
        <v>66677294</v>
      </c>
      <c r="CN539" s="5">
        <f>Target_CC[[#This Row],[Est_Sust_POTS Mar]]</f>
        <v>66677294</v>
      </c>
      <c r="CO539" s="5">
        <f>Target_CC[[#This Row],[Est_Sust_POTS Apr]]</f>
        <v>66677294</v>
      </c>
      <c r="CP539" s="5">
        <f>Target_CC[[#This Row],[Est_Sust_POTS Mei]]</f>
        <v>66677294</v>
      </c>
      <c r="CQ539" s="5">
        <f>Target_CC[[#This Row],[Est_Sust_POTS Jun]]</f>
        <v>66677294</v>
      </c>
      <c r="CR539" s="5">
        <f>Target_CC[[#This Row],[Est_Sust_POTS Jul]]</f>
        <v>66677294</v>
      </c>
      <c r="CS539" s="5">
        <f>Target_CC[[#This Row],[Est_Sust_POTS Agu]]</f>
        <v>66677294</v>
      </c>
      <c r="CT539" s="5">
        <f>Target_CC[[#This Row],[Est_Sust_POTS Sep]]</f>
        <v>66677294</v>
      </c>
      <c r="CU539" s="5">
        <f>Target_CC[[#This Row],[Est_Sust_POTS Okt]]</f>
        <v>66677294</v>
      </c>
      <c r="CV539" s="5">
        <f>Target_CC[[#This Row],[Est_Sust_POTS Nov]]</f>
        <v>66677294</v>
      </c>
      <c r="CW539" s="5">
        <f>SUM(Target_CC[[#This Row],[Est_Sust_POTS Jan]:[Est_Sust_POTS Des]])</f>
        <v>806711026</v>
      </c>
      <c r="CX539" s="5"/>
      <c r="CY539" s="5">
        <v>0</v>
      </c>
      <c r="CZ539" s="5">
        <v>0</v>
      </c>
      <c r="DA539" s="5">
        <v>0</v>
      </c>
      <c r="DB539" s="5"/>
      <c r="DC539" s="5"/>
      <c r="DD539" s="5"/>
      <c r="DE539" s="5"/>
      <c r="DF539" s="5"/>
      <c r="DG539" s="5"/>
      <c r="DH539" s="5"/>
      <c r="DI539" s="5"/>
      <c r="DJ539" s="5">
        <f>SUM(Target_CC[[#This Row],[BC_Jan]:[BC_Des]])</f>
        <v>0</v>
      </c>
      <c r="DK539" s="5"/>
      <c r="DL539" s="5"/>
      <c r="DM539" s="5"/>
      <c r="DN539" s="5"/>
      <c r="DO539" s="5"/>
      <c r="DP539" s="5"/>
      <c r="DQ539" s="5"/>
      <c r="DR539" s="5"/>
      <c r="DS539" s="5"/>
      <c r="DT539" s="5"/>
      <c r="DU539" s="5"/>
      <c r="DV539" s="5"/>
      <c r="DW539" s="5"/>
      <c r="DX539" s="5" t="s">
        <v>160</v>
      </c>
    </row>
    <row r="540" spans="2:128" x14ac:dyDescent="0.3">
      <c r="B540">
        <v>2926474</v>
      </c>
      <c r="C540" t="s">
        <v>825</v>
      </c>
      <c r="D540" t="s">
        <v>331</v>
      </c>
      <c r="E540" t="s">
        <v>304</v>
      </c>
      <c r="F540" t="s">
        <v>300</v>
      </c>
      <c r="G540" t="s">
        <v>25</v>
      </c>
      <c r="H540" t="s">
        <v>159</v>
      </c>
      <c r="I540" t="s">
        <v>29</v>
      </c>
      <c r="J540" s="5">
        <v>1280213625.6309493</v>
      </c>
      <c r="K540" s="5">
        <v>69876411.871055514</v>
      </c>
      <c r="L540" s="5">
        <v>71096826.055607691</v>
      </c>
      <c r="M540" s="5">
        <v>76011359.129399717</v>
      </c>
      <c r="N540" s="5">
        <v>71424147.178384587</v>
      </c>
      <c r="O540" s="5">
        <v>75044317.120786548</v>
      </c>
      <c r="P540" s="5">
        <v>74043217.426313668</v>
      </c>
      <c r="Q540" s="5">
        <v>77585210.00224553</v>
      </c>
      <c r="R540" s="5">
        <v>78358493.774833605</v>
      </c>
      <c r="S540" s="5">
        <v>77355507.049723804</v>
      </c>
      <c r="T540" s="5">
        <v>78911778.475704238</v>
      </c>
      <c r="U540" s="5">
        <v>78336015.506437629</v>
      </c>
      <c r="V540" s="5">
        <v>73911507.409507424</v>
      </c>
      <c r="W540" s="5">
        <v>901954791</v>
      </c>
      <c r="X540" s="5">
        <v>8617053.0798831582</v>
      </c>
      <c r="Y540" s="5">
        <v>8767552.705237912</v>
      </c>
      <c r="Z540" s="5">
        <v>9373605.4664737713</v>
      </c>
      <c r="AA540" s="5">
        <v>8807917.4494142495</v>
      </c>
      <c r="AB540" s="5">
        <v>9254351.3133831155</v>
      </c>
      <c r="AC540" s="5">
        <v>9130897.2181521486</v>
      </c>
      <c r="AD540" s="5">
        <v>9567690.3679160364</v>
      </c>
      <c r="AE540" s="5">
        <v>9663050.5493532252</v>
      </c>
      <c r="AF540" s="5">
        <v>9539363.7483675368</v>
      </c>
      <c r="AG540" s="5">
        <v>9731280.7790978123</v>
      </c>
      <c r="AH540" s="5">
        <v>9660278.5634036679</v>
      </c>
      <c r="AI540" s="5">
        <v>9114654.9387393743</v>
      </c>
      <c r="AJ540" s="5">
        <v>111227696.17942201</v>
      </c>
      <c r="AK540" s="5">
        <v>78493464.950938672</v>
      </c>
      <c r="AL540" s="5">
        <v>79864378.760845602</v>
      </c>
      <c r="AM540" s="5">
        <v>85384964.59587349</v>
      </c>
      <c r="AN540" s="5">
        <v>80232064.62779884</v>
      </c>
      <c r="AO540" s="5">
        <v>84298668.434169665</v>
      </c>
      <c r="AP540" s="5">
        <v>83174114.644465819</v>
      </c>
      <c r="AQ540" s="5">
        <v>87152900.370161563</v>
      </c>
      <c r="AR540" s="5">
        <v>88021544.324186832</v>
      </c>
      <c r="AS540" s="5">
        <v>86894870.798091337</v>
      </c>
      <c r="AT540" s="5">
        <v>88643059.254802048</v>
      </c>
      <c r="AU540" s="5">
        <v>87996294.069841295</v>
      </c>
      <c r="AV540" s="5">
        <v>83026162.348246798</v>
      </c>
      <c r="AW540" s="5">
        <f>SUM(Target_CC[[#This Row],[Target_Jan]:[Target_Des]])</f>
        <v>1013182487.1794218</v>
      </c>
      <c r="AX540" s="5">
        <v>9883164.465660451</v>
      </c>
      <c r="AY540" s="5">
        <v>10284176.641519329</v>
      </c>
      <c r="AZ540" s="5">
        <v>10400335.353488667</v>
      </c>
      <c r="BA540" s="5">
        <v>10082801.767152034</v>
      </c>
      <c r="BB540" s="5">
        <v>10601816.117402999</v>
      </c>
      <c r="BC540" s="5">
        <v>10535863.559258789</v>
      </c>
      <c r="BD540" s="5">
        <v>10880050.010593304</v>
      </c>
      <c r="BE540" s="5">
        <v>11033006.258779872</v>
      </c>
      <c r="BF540" s="5">
        <v>10861497.707132163</v>
      </c>
      <c r="BG540" s="5">
        <v>11046145.398095053</v>
      </c>
      <c r="BH540" s="5">
        <v>11249783.396894053</v>
      </c>
      <c r="BI540" s="5">
        <v>10968402.944752034</v>
      </c>
      <c r="BJ540" s="5">
        <f>SUM(Target_CC[[#This Row],[Target_NGTMA_Jan]:[Target_NGTMA_Des]])</f>
        <v>127827043.62072875</v>
      </c>
      <c r="BK540" s="5">
        <v>73533418</v>
      </c>
      <c r="BL540" s="5">
        <v>74760163</v>
      </c>
      <c r="BM540" s="5">
        <v>-116037799</v>
      </c>
      <c r="BN540" s="5">
        <f>Target_CC[[#This Row],[Est_Sust_NP Apr]]+Target_CC[[#This Row],[Est_Sust_POTS Apr]]+Target_CC[[#This Row],[BC_Apr]]</f>
        <v>58510380</v>
      </c>
      <c r="BO540" s="5">
        <f>Target_CC[[#This Row],[Est_Sust_NP Mei]]+Target_CC[[#This Row],[Est_Sust_POTS Mei]]+Target_CC[[#This Row],[BC_Mei]]</f>
        <v>58510380</v>
      </c>
      <c r="BP540" s="5">
        <f>Target_CC[[#This Row],[Est_Sust_NP Jun]]+Target_CC[[#This Row],[Est_Sust_POTS Jun]]+Target_CC[[#This Row],[BC_Jun]]</f>
        <v>58510380</v>
      </c>
      <c r="BQ540" s="5">
        <f>Target_CC[[#This Row],[Est_Sust_NP Jul]]+Target_CC[[#This Row],[Est_Sust_POTS Jul]]+Target_CC[[#This Row],[BC_Jul]]</f>
        <v>58510380</v>
      </c>
      <c r="BR540" s="5">
        <f>Target_CC[[#This Row],[Est_Sust_NP Agu]]+Target_CC[[#This Row],[Est_Sust_POTS Agu]]+Target_CC[[#This Row],[BC_Agu]]</f>
        <v>58510380</v>
      </c>
      <c r="BS540" s="5">
        <f>Target_CC[[#This Row],[Est_Sust_NP Sep]]+Target_CC[[#This Row],[Est_Sust_POTS Sep]]+Target_CC[[#This Row],[BC_Sep]]</f>
        <v>58510380</v>
      </c>
      <c r="BT540" s="5">
        <f>Target_CC[[#This Row],[Est_Sust_NP Okt]]+Target_CC[[#This Row],[Est_Sust_POTS Okt]]+Target_CC[[#This Row],[BC_Okt]]</f>
        <v>58510380</v>
      </c>
      <c r="BU540" s="5">
        <f>Target_CC[[#This Row],[Est_Sust_NP Nov]]+Target_CC[[#This Row],[Est_Sust_POTS Nov]]+Target_CC[[#This Row],[BC_Nov]]</f>
        <v>58510380</v>
      </c>
      <c r="BV540" s="5">
        <f>Target_CC[[#This Row],[Est_Sust_NP Des]]+Target_CC[[#This Row],[Est_Sust_POTS Des]]+Target_CC[[#This Row],[BC_Des]]</f>
        <v>58510380</v>
      </c>
      <c r="BW540" s="5">
        <f>SUM(Target_CC[[#This Row],[Real_Jan]:[Real_Des]])</f>
        <v>558849202</v>
      </c>
      <c r="BX540" s="5">
        <v>43619600</v>
      </c>
      <c r="BY540" s="5">
        <v>43619600</v>
      </c>
      <c r="BZ540" s="5">
        <v>29559800</v>
      </c>
      <c r="CA540" s="5">
        <f>Target_CC[[#This Row],[Est_Sust_NP Mar]]*95%</f>
        <v>28081810</v>
      </c>
      <c r="CB540" s="5">
        <f>Target_CC[[#This Row],[Est_Sust_NP Apr]]</f>
        <v>28081810</v>
      </c>
      <c r="CC540" s="5">
        <f>Target_CC[[#This Row],[Est_Sust_NP Mei]]</f>
        <v>28081810</v>
      </c>
      <c r="CD540" s="5">
        <f>Target_CC[[#This Row],[Est_Sust_NP Jun]]</f>
        <v>28081810</v>
      </c>
      <c r="CE540" s="5">
        <f>Target_CC[[#This Row],[Est_Sust_NP Jul]]</f>
        <v>28081810</v>
      </c>
      <c r="CF540" s="5">
        <f>Target_CC[[#This Row],[Est_Sust_NP Agu]]</f>
        <v>28081810</v>
      </c>
      <c r="CG540" s="5">
        <f>Target_CC[[#This Row],[Est_Sust_NP Sep]]</f>
        <v>28081810</v>
      </c>
      <c r="CH540" s="5">
        <f>Target_CC[[#This Row],[Est_Sust_NP Okt]]</f>
        <v>28081810</v>
      </c>
      <c r="CI540" s="5">
        <f>Target_CC[[#This Row],[Est_Sust_NP Nov]]</f>
        <v>28081810</v>
      </c>
      <c r="CJ540" s="5">
        <f>SUM(Target_CC[[#This Row],[Est_Sust_NP Jan]:[Est_Sust_NP Des]])</f>
        <v>369535290</v>
      </c>
      <c r="CK540" s="5">
        <v>29956008</v>
      </c>
      <c r="CL540" s="5">
        <v>30639867</v>
      </c>
      <c r="CM540" s="5">
        <v>30428570</v>
      </c>
      <c r="CN540" s="5">
        <f>Target_CC[[#This Row],[Est_Sust_POTS Mar]]</f>
        <v>30428570</v>
      </c>
      <c r="CO540" s="5">
        <f>Target_CC[[#This Row],[Est_Sust_POTS Apr]]</f>
        <v>30428570</v>
      </c>
      <c r="CP540" s="5">
        <f>Target_CC[[#This Row],[Est_Sust_POTS Mei]]</f>
        <v>30428570</v>
      </c>
      <c r="CQ540" s="5">
        <f>Target_CC[[#This Row],[Est_Sust_POTS Jun]]</f>
        <v>30428570</v>
      </c>
      <c r="CR540" s="5">
        <f>Target_CC[[#This Row],[Est_Sust_POTS Jul]]</f>
        <v>30428570</v>
      </c>
      <c r="CS540" s="5">
        <f>Target_CC[[#This Row],[Est_Sust_POTS Agu]]</f>
        <v>30428570</v>
      </c>
      <c r="CT540" s="5">
        <f>Target_CC[[#This Row],[Est_Sust_POTS Sep]]</f>
        <v>30428570</v>
      </c>
      <c r="CU540" s="5">
        <f>Target_CC[[#This Row],[Est_Sust_POTS Okt]]</f>
        <v>30428570</v>
      </c>
      <c r="CV540" s="5">
        <f>Target_CC[[#This Row],[Est_Sust_POTS Nov]]</f>
        <v>30428570</v>
      </c>
      <c r="CW540" s="5">
        <f>SUM(Target_CC[[#This Row],[Est_Sust_POTS Jan]:[Est_Sust_POTS Des]])</f>
        <v>364881575</v>
      </c>
      <c r="CX540" s="5"/>
      <c r="CY540" s="5">
        <v>0</v>
      </c>
      <c r="CZ540" s="5">
        <v>0</v>
      </c>
      <c r="DA540" s="5">
        <v>0</v>
      </c>
      <c r="DB540" s="5"/>
      <c r="DC540" s="5"/>
      <c r="DD540" s="5"/>
      <c r="DE540" s="5"/>
      <c r="DF540" s="5"/>
      <c r="DG540" s="5"/>
      <c r="DH540" s="5"/>
      <c r="DI540" s="5"/>
      <c r="DJ540" s="5">
        <f>SUM(Target_CC[[#This Row],[BC_Jan]:[BC_Des]])</f>
        <v>0</v>
      </c>
      <c r="DK540" s="5"/>
      <c r="DL540" s="5"/>
      <c r="DM540" s="5"/>
      <c r="DN540" s="5"/>
      <c r="DO540" s="5"/>
      <c r="DP540" s="5"/>
      <c r="DQ540" s="5"/>
      <c r="DR540" s="5"/>
      <c r="DS540" s="5"/>
      <c r="DT540" s="5"/>
      <c r="DU540" s="5"/>
      <c r="DV540" s="5"/>
      <c r="DW540" s="5"/>
      <c r="DX540" s="5" t="s">
        <v>160</v>
      </c>
    </row>
    <row r="541" spans="2:128" x14ac:dyDescent="0.3">
      <c r="B541">
        <v>2929190</v>
      </c>
      <c r="C541" t="s">
        <v>826</v>
      </c>
      <c r="D541" t="s">
        <v>425</v>
      </c>
      <c r="E541" t="s">
        <v>326</v>
      </c>
      <c r="F541" t="s">
        <v>300</v>
      </c>
      <c r="G541" t="s">
        <v>24</v>
      </c>
      <c r="H541" t="s">
        <v>159</v>
      </c>
      <c r="I541" t="s">
        <v>29</v>
      </c>
      <c r="J541" s="5">
        <v>1163033315.8790631</v>
      </c>
      <c r="K541" s="5">
        <v>72257603.949881062</v>
      </c>
      <c r="L541" s="5">
        <v>73519606.425980106</v>
      </c>
      <c r="M541" s="5">
        <v>78601612.999241948</v>
      </c>
      <c r="N541" s="5">
        <v>73858081.734324336</v>
      </c>
      <c r="O541" s="5">
        <v>77601616.912004218</v>
      </c>
      <c r="P541" s="5">
        <v>76566402.54852125</v>
      </c>
      <c r="Q541" s="5">
        <v>80229096.29440774</v>
      </c>
      <c r="R541" s="5">
        <v>81028731.408523902</v>
      </c>
      <c r="S541" s="5">
        <v>79991565.709693953</v>
      </c>
      <c r="T541" s="5">
        <v>81600870.499764189</v>
      </c>
      <c r="U541" s="5">
        <v>81005487.143803596</v>
      </c>
      <c r="V541" s="5">
        <v>76430204.223853692</v>
      </c>
      <c r="W541" s="5">
        <v>932690879.85000002</v>
      </c>
      <c r="X541" s="5">
        <v>16257355.836969558</v>
      </c>
      <c r="Y541" s="5">
        <v>16541295.826666828</v>
      </c>
      <c r="Z541" s="5">
        <v>17684704.751278315</v>
      </c>
      <c r="AA541" s="5">
        <v>16617449.936808605</v>
      </c>
      <c r="AB541" s="5">
        <v>17459714.005154524</v>
      </c>
      <c r="AC541" s="5">
        <v>17226799.44177711</v>
      </c>
      <c r="AD541" s="5">
        <v>18050874.864898279</v>
      </c>
      <c r="AE541" s="5">
        <v>18230786.069799826</v>
      </c>
      <c r="AF541" s="5">
        <v>17997432.472308923</v>
      </c>
      <c r="AG541" s="5">
        <v>18359512.574500777</v>
      </c>
      <c r="AH541" s="5">
        <v>18225556.304874476</v>
      </c>
      <c r="AI541" s="5">
        <v>17196155.959188685</v>
      </c>
      <c r="AJ541" s="5">
        <v>209847638.04422587</v>
      </c>
      <c r="AK541" s="5">
        <v>88514959.786850616</v>
      </c>
      <c r="AL541" s="5">
        <v>90060902.252646938</v>
      </c>
      <c r="AM541" s="5">
        <v>96286317.750520259</v>
      </c>
      <c r="AN541" s="5">
        <v>90475531.671132937</v>
      </c>
      <c r="AO541" s="5">
        <v>95061330.917158738</v>
      </c>
      <c r="AP541" s="5">
        <v>93793201.990298361</v>
      </c>
      <c r="AQ541" s="5">
        <v>98279971.15930602</v>
      </c>
      <c r="AR541" s="5">
        <v>99259517.478323728</v>
      </c>
      <c r="AS541" s="5">
        <v>97988998.182002872</v>
      </c>
      <c r="AT541" s="5">
        <v>99960383.074264973</v>
      </c>
      <c r="AU541" s="5">
        <v>99231043.448678076</v>
      </c>
      <c r="AV541" s="5">
        <v>93626360.183042377</v>
      </c>
      <c r="AW541" s="5">
        <f>SUM(Target_CC[[#This Row],[Target_Jan]:[Target_Des]])</f>
        <v>1142538517.8942258</v>
      </c>
      <c r="AX541" s="5">
        <v>9883164.465660451</v>
      </c>
      <c r="AY541" s="5">
        <v>10284176.641519329</v>
      </c>
      <c r="AZ541" s="5">
        <v>10400335.353488667</v>
      </c>
      <c r="BA541" s="5">
        <v>10082801.767152034</v>
      </c>
      <c r="BB541" s="5">
        <v>10601816.117402999</v>
      </c>
      <c r="BC541" s="5">
        <v>10535863.559258789</v>
      </c>
      <c r="BD541" s="5">
        <v>10880050.010593304</v>
      </c>
      <c r="BE541" s="5">
        <v>11033006.258779872</v>
      </c>
      <c r="BF541" s="5">
        <v>10861497.707132163</v>
      </c>
      <c r="BG541" s="5">
        <v>11046145.398095053</v>
      </c>
      <c r="BH541" s="5">
        <v>11249783.396894053</v>
      </c>
      <c r="BI541" s="5">
        <v>10968402.944752034</v>
      </c>
      <c r="BJ541" s="5">
        <f>SUM(Target_CC[[#This Row],[Target_NGTMA_Jan]:[Target_NGTMA_Des]])</f>
        <v>127827043.62072875</v>
      </c>
      <c r="BK541" s="5">
        <v>75989156</v>
      </c>
      <c r="BL541" s="5">
        <v>78901883</v>
      </c>
      <c r="BM541" s="5">
        <v>76604516</v>
      </c>
      <c r="BN541" s="5">
        <f>Target_CC[[#This Row],[Est_Sust_NP Apr]]+Target_CC[[#This Row],[Est_Sust_POTS Apr]]+Target_CC[[#This Row],[BC_Apr]]</f>
        <v>74399936</v>
      </c>
      <c r="BO541" s="5">
        <f>Target_CC[[#This Row],[Est_Sust_NP Mei]]+Target_CC[[#This Row],[Est_Sust_POTS Mei]]+Target_CC[[#This Row],[BC_Mei]]</f>
        <v>74399936</v>
      </c>
      <c r="BP541" s="5">
        <f>Target_CC[[#This Row],[Est_Sust_NP Jun]]+Target_CC[[#This Row],[Est_Sust_POTS Jun]]+Target_CC[[#This Row],[BC_Jun]]</f>
        <v>74399936</v>
      </c>
      <c r="BQ541" s="5">
        <f>Target_CC[[#This Row],[Est_Sust_NP Jul]]+Target_CC[[#This Row],[Est_Sust_POTS Jul]]+Target_CC[[#This Row],[BC_Jul]]</f>
        <v>74399936</v>
      </c>
      <c r="BR541" s="5">
        <f>Target_CC[[#This Row],[Est_Sust_NP Agu]]+Target_CC[[#This Row],[Est_Sust_POTS Agu]]+Target_CC[[#This Row],[BC_Agu]]</f>
        <v>74399936</v>
      </c>
      <c r="BS541" s="5">
        <f>Target_CC[[#This Row],[Est_Sust_NP Sep]]+Target_CC[[#This Row],[Est_Sust_POTS Sep]]+Target_CC[[#This Row],[BC_Sep]]</f>
        <v>74399936</v>
      </c>
      <c r="BT541" s="5">
        <f>Target_CC[[#This Row],[Est_Sust_NP Okt]]+Target_CC[[#This Row],[Est_Sust_POTS Okt]]+Target_CC[[#This Row],[BC_Okt]]</f>
        <v>74399936</v>
      </c>
      <c r="BU541" s="5">
        <f>Target_CC[[#This Row],[Est_Sust_NP Nov]]+Target_CC[[#This Row],[Est_Sust_POTS Nov]]+Target_CC[[#This Row],[BC_Nov]]</f>
        <v>74399936</v>
      </c>
      <c r="BV541" s="5">
        <f>Target_CC[[#This Row],[Est_Sust_NP Des]]+Target_CC[[#This Row],[Est_Sust_POTS Des]]+Target_CC[[#This Row],[BC_Des]]</f>
        <v>74399936</v>
      </c>
      <c r="BW541" s="5">
        <f>SUM(Target_CC[[#This Row],[Real_Jan]:[Real_Des]])</f>
        <v>901094979</v>
      </c>
      <c r="BX541" s="5">
        <v>54647613</v>
      </c>
      <c r="BY541" s="5">
        <v>57616000</v>
      </c>
      <c r="BZ541" s="5">
        <v>55296000</v>
      </c>
      <c r="CA541" s="5">
        <f>Target_CC[[#This Row],[Est_Sust_NP Mar]]*95%</f>
        <v>52531200</v>
      </c>
      <c r="CB541" s="5">
        <f>Target_CC[[#This Row],[Est_Sust_NP Apr]]</f>
        <v>52531200</v>
      </c>
      <c r="CC541" s="5">
        <f>Target_CC[[#This Row],[Est_Sust_NP Mei]]</f>
        <v>52531200</v>
      </c>
      <c r="CD541" s="5">
        <f>Target_CC[[#This Row],[Est_Sust_NP Jun]]</f>
        <v>52531200</v>
      </c>
      <c r="CE541" s="5">
        <f>Target_CC[[#This Row],[Est_Sust_NP Jul]]</f>
        <v>52531200</v>
      </c>
      <c r="CF541" s="5">
        <f>Target_CC[[#This Row],[Est_Sust_NP Agu]]</f>
        <v>52531200</v>
      </c>
      <c r="CG541" s="5">
        <f>Target_CC[[#This Row],[Est_Sust_NP Sep]]</f>
        <v>52531200</v>
      </c>
      <c r="CH541" s="5">
        <f>Target_CC[[#This Row],[Est_Sust_NP Okt]]</f>
        <v>52531200</v>
      </c>
      <c r="CI541" s="5">
        <f>Target_CC[[#This Row],[Est_Sust_NP Nov]]</f>
        <v>52531200</v>
      </c>
      <c r="CJ541" s="5">
        <f>SUM(Target_CC[[#This Row],[Est_Sust_NP Jan]:[Est_Sust_NP Des]])</f>
        <v>640340413</v>
      </c>
      <c r="CK541" s="5">
        <v>22274622</v>
      </c>
      <c r="CL541" s="5">
        <v>21950073</v>
      </c>
      <c r="CM541" s="5">
        <v>21868736</v>
      </c>
      <c r="CN541" s="5">
        <f>Target_CC[[#This Row],[Est_Sust_POTS Mar]]</f>
        <v>21868736</v>
      </c>
      <c r="CO541" s="5">
        <f>Target_CC[[#This Row],[Est_Sust_POTS Apr]]</f>
        <v>21868736</v>
      </c>
      <c r="CP541" s="5">
        <f>Target_CC[[#This Row],[Est_Sust_POTS Mei]]</f>
        <v>21868736</v>
      </c>
      <c r="CQ541" s="5">
        <f>Target_CC[[#This Row],[Est_Sust_POTS Jun]]</f>
        <v>21868736</v>
      </c>
      <c r="CR541" s="5">
        <f>Target_CC[[#This Row],[Est_Sust_POTS Jul]]</f>
        <v>21868736</v>
      </c>
      <c r="CS541" s="5">
        <f>Target_CC[[#This Row],[Est_Sust_POTS Agu]]</f>
        <v>21868736</v>
      </c>
      <c r="CT541" s="5">
        <f>Target_CC[[#This Row],[Est_Sust_POTS Sep]]</f>
        <v>21868736</v>
      </c>
      <c r="CU541" s="5">
        <f>Target_CC[[#This Row],[Est_Sust_POTS Okt]]</f>
        <v>21868736</v>
      </c>
      <c r="CV541" s="5">
        <f>Target_CC[[#This Row],[Est_Sust_POTS Nov]]</f>
        <v>21868736</v>
      </c>
      <c r="CW541" s="5">
        <f>SUM(Target_CC[[#This Row],[Est_Sust_POTS Jan]:[Est_Sust_POTS Des]])</f>
        <v>262912055</v>
      </c>
      <c r="CX541" s="5"/>
      <c r="CY541" s="5">
        <v>0</v>
      </c>
      <c r="CZ541" s="5">
        <v>0</v>
      </c>
      <c r="DA541" s="5">
        <v>0</v>
      </c>
      <c r="DB541" s="5"/>
      <c r="DC541" s="5"/>
      <c r="DD541" s="5"/>
      <c r="DE541" s="5"/>
      <c r="DF541" s="5"/>
      <c r="DG541" s="5"/>
      <c r="DH541" s="5"/>
      <c r="DI541" s="5"/>
      <c r="DJ541" s="5">
        <f>SUM(Target_CC[[#This Row],[BC_Jan]:[BC_Des]])</f>
        <v>0</v>
      </c>
      <c r="DK541" s="5"/>
      <c r="DL541" s="5"/>
      <c r="DM541" s="5"/>
      <c r="DN541" s="5"/>
      <c r="DO541" s="5"/>
      <c r="DP541" s="5"/>
      <c r="DQ541" s="5"/>
      <c r="DR541" s="5"/>
      <c r="DS541" s="5"/>
      <c r="DT541" s="5"/>
      <c r="DU541" s="5"/>
      <c r="DV541" s="5"/>
      <c r="DW541" s="5"/>
      <c r="DX541" s="5" t="s">
        <v>160</v>
      </c>
    </row>
    <row r="542" spans="2:128" x14ac:dyDescent="0.3">
      <c r="B542">
        <v>5587681</v>
      </c>
      <c r="C542" t="s">
        <v>827</v>
      </c>
      <c r="D542" t="s">
        <v>333</v>
      </c>
      <c r="E542" t="s">
        <v>334</v>
      </c>
      <c r="F542" t="s">
        <v>296</v>
      </c>
      <c r="G542" t="s">
        <v>26</v>
      </c>
      <c r="H542" t="s">
        <v>159</v>
      </c>
      <c r="I542" t="s">
        <v>29</v>
      </c>
      <c r="J542" s="5">
        <v>3165767066.200707</v>
      </c>
      <c r="K542" s="5">
        <v>227966725.7545</v>
      </c>
      <c r="L542" s="5">
        <v>226123864.06050003</v>
      </c>
      <c r="M542" s="5">
        <v>226439288.11449996</v>
      </c>
      <c r="N542" s="5">
        <v>225934494.5185</v>
      </c>
      <c r="O542" s="5">
        <v>224704168.04349998</v>
      </c>
      <c r="P542" s="5">
        <v>223852580.6525</v>
      </c>
      <c r="Q542" s="5">
        <v>225855782.39199993</v>
      </c>
      <c r="R542" s="5">
        <v>227259505.76449996</v>
      </c>
      <c r="S542" s="5">
        <v>226896739.32499993</v>
      </c>
      <c r="T542" s="5">
        <v>226944081.71049994</v>
      </c>
      <c r="U542" s="5">
        <v>227212163.37899998</v>
      </c>
      <c r="V542" s="5">
        <v>226533972.88549995</v>
      </c>
      <c r="W542" s="5">
        <v>2715723366.6004996</v>
      </c>
      <c r="X542" s="5">
        <v>0</v>
      </c>
      <c r="Y542" s="5">
        <v>11950724.263759997</v>
      </c>
      <c r="Z542" s="5">
        <v>11827387.134146826</v>
      </c>
      <c r="AA542" s="5">
        <v>9297635.5734425317</v>
      </c>
      <c r="AB542" s="5">
        <v>10140840.16137453</v>
      </c>
      <c r="AC542" s="5">
        <v>9886932.8458673004</v>
      </c>
      <c r="AD542" s="5">
        <v>12288154.568081591</v>
      </c>
      <c r="AE542" s="5">
        <v>10349068.613539482</v>
      </c>
      <c r="AF542" s="5">
        <v>12378878.988314027</v>
      </c>
      <c r="AG542" s="5">
        <v>12467275.195482703</v>
      </c>
      <c r="AH542" s="5">
        <v>10585903.080715967</v>
      </c>
      <c r="AI542" s="5">
        <v>10778419.087470157</v>
      </c>
      <c r="AJ542" s="5">
        <v>121951219.51219513</v>
      </c>
      <c r="AK542" s="5">
        <v>227966725.7545</v>
      </c>
      <c r="AL542" s="5">
        <v>238074588.32426003</v>
      </c>
      <c r="AM542" s="5">
        <v>238266675.2486468</v>
      </c>
      <c r="AN542" s="5">
        <v>235232130.09194252</v>
      </c>
      <c r="AO542" s="5">
        <v>234845008.20487452</v>
      </c>
      <c r="AP542" s="5">
        <v>233739513.49836731</v>
      </c>
      <c r="AQ542" s="5">
        <v>238143936.96008152</v>
      </c>
      <c r="AR542" s="5">
        <v>237608574.37803945</v>
      </c>
      <c r="AS542" s="5">
        <v>239275618.31331396</v>
      </c>
      <c r="AT542" s="5">
        <v>239411356.90598264</v>
      </c>
      <c r="AU542" s="5">
        <v>237798066.45971593</v>
      </c>
      <c r="AV542" s="5">
        <v>237312391.9729701</v>
      </c>
      <c r="AW542" s="5">
        <f>SUM(Target_CC[[#This Row],[Target_Jan]:[Target_Des]])</f>
        <v>2837674586.1126947</v>
      </c>
      <c r="AX542" s="5">
        <v>2077858.6558222419</v>
      </c>
      <c r="AY542" s="5">
        <v>2162168.3547646841</v>
      </c>
      <c r="AZ542" s="5">
        <v>2186589.8228029101</v>
      </c>
      <c r="BA542" s="5">
        <v>2119830.8496849039</v>
      </c>
      <c r="BB542" s="5">
        <v>2228949.5903384686</v>
      </c>
      <c r="BC542" s="5">
        <v>2215083.5766452109</v>
      </c>
      <c r="BD542" s="5">
        <v>2287446.107857462</v>
      </c>
      <c r="BE542" s="5">
        <v>2319603.9724119618</v>
      </c>
      <c r="BF542" s="5">
        <v>2283545.6299825748</v>
      </c>
      <c r="BG542" s="5">
        <v>2322366.3745202101</v>
      </c>
      <c r="BH542" s="5">
        <v>2365179.6839545523</v>
      </c>
      <c r="BI542" s="5">
        <v>2306021.6268268041</v>
      </c>
      <c r="BJ542" s="5">
        <f>SUM(Target_CC[[#This Row],[Target_NGTMA_Jan]:[Target_NGTMA_Des]])</f>
        <v>26874644.245611981</v>
      </c>
      <c r="BK542" s="5">
        <v>79646101</v>
      </c>
      <c r="BL542" s="5">
        <v>-134103354</v>
      </c>
      <c r="BM542" s="5">
        <v>589727701</v>
      </c>
      <c r="BN542" s="5">
        <f>Target_CC[[#This Row],[Est_Sust_NP Apr]]+Target_CC[[#This Row],[Est_Sust_POTS Apr]]+Target_CC[[#This Row],[BC_Apr]]</f>
        <v>23497676</v>
      </c>
      <c r="BO542" s="5">
        <f>Target_CC[[#This Row],[Est_Sust_NP Mei]]+Target_CC[[#This Row],[Est_Sust_POTS Mei]]+Target_CC[[#This Row],[BC_Mei]]</f>
        <v>23497676</v>
      </c>
      <c r="BP542" s="5">
        <f>Target_CC[[#This Row],[Est_Sust_NP Jun]]+Target_CC[[#This Row],[Est_Sust_POTS Jun]]+Target_CC[[#This Row],[BC_Jun]]</f>
        <v>23497676</v>
      </c>
      <c r="BQ542" s="5">
        <f>Target_CC[[#This Row],[Est_Sust_NP Jul]]+Target_CC[[#This Row],[Est_Sust_POTS Jul]]+Target_CC[[#This Row],[BC_Jul]]</f>
        <v>23497676</v>
      </c>
      <c r="BR542" s="5">
        <f>Target_CC[[#This Row],[Est_Sust_NP Agu]]+Target_CC[[#This Row],[Est_Sust_POTS Agu]]+Target_CC[[#This Row],[BC_Agu]]</f>
        <v>23497676</v>
      </c>
      <c r="BS542" s="5">
        <f>Target_CC[[#This Row],[Est_Sust_NP Sep]]+Target_CC[[#This Row],[Est_Sust_POTS Sep]]+Target_CC[[#This Row],[BC_Sep]]</f>
        <v>23497676</v>
      </c>
      <c r="BT542" s="5">
        <f>Target_CC[[#This Row],[Est_Sust_NP Okt]]+Target_CC[[#This Row],[Est_Sust_POTS Okt]]+Target_CC[[#This Row],[BC_Okt]]</f>
        <v>23497676</v>
      </c>
      <c r="BU542" s="5">
        <f>Target_CC[[#This Row],[Est_Sust_NP Nov]]+Target_CC[[#This Row],[Est_Sust_POTS Nov]]+Target_CC[[#This Row],[BC_Nov]]</f>
        <v>23497676</v>
      </c>
      <c r="BV542" s="5">
        <f>Target_CC[[#This Row],[Est_Sust_NP Des]]+Target_CC[[#This Row],[Est_Sust_POTS Des]]+Target_CC[[#This Row],[BC_Des]]</f>
        <v>23497676</v>
      </c>
      <c r="BW542" s="5">
        <f>SUM(Target_CC[[#This Row],[Real_Jan]:[Real_Des]])</f>
        <v>746749532</v>
      </c>
      <c r="BX542" s="5">
        <v>56795712</v>
      </c>
      <c r="BY542" s="5">
        <v>-170387136</v>
      </c>
      <c r="BZ542" s="5">
        <v>0</v>
      </c>
      <c r="CA542" s="5">
        <f>Target_CC[[#This Row],[Est_Sust_NP Mar]]*95%</f>
        <v>0</v>
      </c>
      <c r="CB542" s="5">
        <f>Target_CC[[#This Row],[Est_Sust_NP Apr]]</f>
        <v>0</v>
      </c>
      <c r="CC542" s="5">
        <f>Target_CC[[#This Row],[Est_Sust_NP Mei]]</f>
        <v>0</v>
      </c>
      <c r="CD542" s="5">
        <f>Target_CC[[#This Row],[Est_Sust_NP Jun]]</f>
        <v>0</v>
      </c>
      <c r="CE542" s="5">
        <f>Target_CC[[#This Row],[Est_Sust_NP Jul]]</f>
        <v>0</v>
      </c>
      <c r="CF542" s="5">
        <f>Target_CC[[#This Row],[Est_Sust_NP Agu]]</f>
        <v>0</v>
      </c>
      <c r="CG542" s="5">
        <f>Target_CC[[#This Row],[Est_Sust_NP Sep]]</f>
        <v>0</v>
      </c>
      <c r="CH542" s="5">
        <f>Target_CC[[#This Row],[Est_Sust_NP Okt]]</f>
        <v>0</v>
      </c>
      <c r="CI542" s="5">
        <f>Target_CC[[#This Row],[Est_Sust_NP Nov]]</f>
        <v>0</v>
      </c>
      <c r="CJ542" s="5">
        <f>SUM(Target_CC[[#This Row],[Est_Sust_NP Jan]:[Est_Sust_NP Des]])</f>
        <v>-113591424</v>
      </c>
      <c r="CK542" s="5">
        <v>24599481</v>
      </c>
      <c r="CL542" s="5">
        <v>23912351</v>
      </c>
      <c r="CM542" s="5">
        <v>23497676</v>
      </c>
      <c r="CN542" s="5">
        <f>Target_CC[[#This Row],[Est_Sust_POTS Mar]]</f>
        <v>23497676</v>
      </c>
      <c r="CO542" s="5">
        <f>Target_CC[[#This Row],[Est_Sust_POTS Apr]]</f>
        <v>23497676</v>
      </c>
      <c r="CP542" s="5">
        <f>Target_CC[[#This Row],[Est_Sust_POTS Mei]]</f>
        <v>23497676</v>
      </c>
      <c r="CQ542" s="5">
        <f>Target_CC[[#This Row],[Est_Sust_POTS Jun]]</f>
        <v>23497676</v>
      </c>
      <c r="CR542" s="5">
        <f>Target_CC[[#This Row],[Est_Sust_POTS Jul]]</f>
        <v>23497676</v>
      </c>
      <c r="CS542" s="5">
        <f>Target_CC[[#This Row],[Est_Sust_POTS Agu]]</f>
        <v>23497676</v>
      </c>
      <c r="CT542" s="5">
        <f>Target_CC[[#This Row],[Est_Sust_POTS Sep]]</f>
        <v>23497676</v>
      </c>
      <c r="CU542" s="5">
        <f>Target_CC[[#This Row],[Est_Sust_POTS Okt]]</f>
        <v>23497676</v>
      </c>
      <c r="CV542" s="5">
        <f>Target_CC[[#This Row],[Est_Sust_POTS Nov]]</f>
        <v>23497676</v>
      </c>
      <c r="CW542" s="5">
        <f>SUM(Target_CC[[#This Row],[Est_Sust_POTS Jan]:[Est_Sust_POTS Des]])</f>
        <v>283488592</v>
      </c>
      <c r="CX542" s="5"/>
      <c r="CY542" s="5">
        <v>14520000</v>
      </c>
      <c r="CZ542" s="5">
        <v>568464868</v>
      </c>
      <c r="DA542" s="5">
        <v>0</v>
      </c>
      <c r="DB542" s="5"/>
      <c r="DC542" s="5"/>
      <c r="DD542" s="5"/>
      <c r="DE542" s="5"/>
      <c r="DF542" s="5"/>
      <c r="DG542" s="5"/>
      <c r="DH542" s="5"/>
      <c r="DI542" s="5"/>
      <c r="DJ542" s="5">
        <f>SUM(Target_CC[[#This Row],[BC_Jan]:[BC_Des]])</f>
        <v>582984868</v>
      </c>
      <c r="DK542" s="5"/>
      <c r="DL542" s="5"/>
      <c r="DM542" s="5"/>
      <c r="DN542" s="5"/>
      <c r="DO542" s="5"/>
      <c r="DP542" s="5"/>
      <c r="DQ542" s="5"/>
      <c r="DR542" s="5"/>
      <c r="DS542" s="5"/>
      <c r="DT542" s="5"/>
      <c r="DU542" s="5"/>
      <c r="DV542" s="5"/>
      <c r="DW542" s="5"/>
      <c r="DX542" s="5" t="s">
        <v>160</v>
      </c>
    </row>
    <row r="543" spans="2:128" x14ac:dyDescent="0.3">
      <c r="B543">
        <v>3001067442</v>
      </c>
      <c r="C543" t="s">
        <v>828</v>
      </c>
      <c r="D543" t="s">
        <v>331</v>
      </c>
      <c r="E543" t="s">
        <v>549</v>
      </c>
      <c r="F543" t="s">
        <v>296</v>
      </c>
      <c r="G543" t="s">
        <v>24</v>
      </c>
      <c r="H543" t="s">
        <v>159</v>
      </c>
      <c r="I543" t="s">
        <v>29</v>
      </c>
      <c r="J543" s="5">
        <v>815553265.99299884</v>
      </c>
      <c r="K543" s="5">
        <v>84990806.5</v>
      </c>
      <c r="L543" s="5">
        <v>84978216.174999997</v>
      </c>
      <c r="M543" s="5">
        <v>84980632.5</v>
      </c>
      <c r="N543" s="5">
        <v>84978216.174999997</v>
      </c>
      <c r="O543" s="5">
        <v>84970967.200000003</v>
      </c>
      <c r="P543" s="5">
        <v>84963718.224999994</v>
      </c>
      <c r="Q543" s="5">
        <v>84975799.849999994</v>
      </c>
      <c r="R543" s="5">
        <v>84985465.150000006</v>
      </c>
      <c r="S543" s="5">
        <v>84983048.825000003</v>
      </c>
      <c r="T543" s="5">
        <v>84983048.825000003</v>
      </c>
      <c r="U543" s="5">
        <v>84985465.150000006</v>
      </c>
      <c r="V543" s="5">
        <v>84980632.5</v>
      </c>
      <c r="W543" s="5">
        <v>1019756017.075</v>
      </c>
      <c r="X543" s="5">
        <v>0</v>
      </c>
      <c r="Y543" s="5">
        <v>690859.22431823774</v>
      </c>
      <c r="Z543" s="5">
        <v>683729.23020126333</v>
      </c>
      <c r="AA543" s="5">
        <v>537486.86343142285</v>
      </c>
      <c r="AB543" s="5">
        <v>586231.66372162709</v>
      </c>
      <c r="AC543" s="5">
        <v>571553.53985494352</v>
      </c>
      <c r="AD543" s="5">
        <v>710365.72728492401</v>
      </c>
      <c r="AE543" s="5">
        <v>598269.13892134407</v>
      </c>
      <c r="AF543" s="5">
        <v>715610.41381648171</v>
      </c>
      <c r="AG543" s="5">
        <v>720720.50871695695</v>
      </c>
      <c r="AH543" s="5">
        <v>611960.29877694696</v>
      </c>
      <c r="AI543" s="5">
        <v>623089.45347582689</v>
      </c>
      <c r="AJ543" s="5">
        <v>7049876.062519975</v>
      </c>
      <c r="AK543" s="5">
        <v>84990806.5</v>
      </c>
      <c r="AL543" s="5">
        <v>85669075.399318233</v>
      </c>
      <c r="AM543" s="5">
        <v>85664361.730201259</v>
      </c>
      <c r="AN543" s="5">
        <v>85515703.038431421</v>
      </c>
      <c r="AO543" s="5">
        <v>85557198.863721624</v>
      </c>
      <c r="AP543" s="5">
        <v>85535271.764854938</v>
      </c>
      <c r="AQ543" s="5">
        <v>85686165.577284917</v>
      </c>
      <c r="AR543" s="5">
        <v>85583734.288921356</v>
      </c>
      <c r="AS543" s="5">
        <v>85698659.238816485</v>
      </c>
      <c r="AT543" s="5">
        <v>85703769.333716959</v>
      </c>
      <c r="AU543" s="5">
        <v>85597425.44877696</v>
      </c>
      <c r="AV543" s="5">
        <v>85603721.953475833</v>
      </c>
      <c r="AW543" s="5">
        <f>SUM(Target_CC[[#This Row],[Target_Jan]:[Target_Des]])</f>
        <v>1026805893.13752</v>
      </c>
      <c r="AX543" s="5">
        <v>0</v>
      </c>
      <c r="AY543" s="5">
        <v>0</v>
      </c>
      <c r="AZ543" s="5">
        <v>0</v>
      </c>
      <c r="BA543" s="5">
        <v>0</v>
      </c>
      <c r="BB543" s="5">
        <v>0</v>
      </c>
      <c r="BC543" s="5">
        <v>0</v>
      </c>
      <c r="BD543" s="5">
        <v>0</v>
      </c>
      <c r="BE543" s="5">
        <v>0</v>
      </c>
      <c r="BF543" s="5">
        <v>0</v>
      </c>
      <c r="BG543" s="5">
        <v>0</v>
      </c>
      <c r="BH543" s="5">
        <v>0</v>
      </c>
      <c r="BI543" s="5">
        <v>0</v>
      </c>
      <c r="BJ543" s="5">
        <f>SUM(Target_CC[[#This Row],[Target_NGTMA_Jan]:[Target_NGTMA_Des]])</f>
        <v>0</v>
      </c>
      <c r="BK543" s="5">
        <v>85720300</v>
      </c>
      <c r="BL543" s="5">
        <v>85720185</v>
      </c>
      <c r="BM543" s="5">
        <v>85723585</v>
      </c>
      <c r="BN543" s="5">
        <f>Target_CC[[#This Row],[Est_Sust_NP Apr]]+Target_CC[[#This Row],[Est_Sust_POTS Apr]]+Target_CC[[#This Row],[BC_Apr]]</f>
        <v>81554780</v>
      </c>
      <c r="BO543" s="5">
        <f>Target_CC[[#This Row],[Est_Sust_NP Mei]]+Target_CC[[#This Row],[Est_Sust_POTS Mei]]+Target_CC[[#This Row],[BC_Mei]]</f>
        <v>81554780</v>
      </c>
      <c r="BP543" s="5">
        <f>Target_CC[[#This Row],[Est_Sust_NP Jun]]+Target_CC[[#This Row],[Est_Sust_POTS Jun]]+Target_CC[[#This Row],[BC_Jun]]</f>
        <v>81554780</v>
      </c>
      <c r="BQ543" s="5">
        <f>Target_CC[[#This Row],[Est_Sust_NP Jul]]+Target_CC[[#This Row],[Est_Sust_POTS Jul]]+Target_CC[[#This Row],[BC_Jul]]</f>
        <v>81554780</v>
      </c>
      <c r="BR543" s="5">
        <f>Target_CC[[#This Row],[Est_Sust_NP Agu]]+Target_CC[[#This Row],[Est_Sust_POTS Agu]]+Target_CC[[#This Row],[BC_Agu]]</f>
        <v>81554780</v>
      </c>
      <c r="BS543" s="5">
        <f>Target_CC[[#This Row],[Est_Sust_NP Sep]]+Target_CC[[#This Row],[Est_Sust_POTS Sep]]+Target_CC[[#This Row],[BC_Sep]]</f>
        <v>81554780</v>
      </c>
      <c r="BT543" s="5">
        <f>Target_CC[[#This Row],[Est_Sust_NP Okt]]+Target_CC[[#This Row],[Est_Sust_POTS Okt]]+Target_CC[[#This Row],[BC_Okt]]</f>
        <v>81554780</v>
      </c>
      <c r="BU543" s="5">
        <f>Target_CC[[#This Row],[Est_Sust_NP Nov]]+Target_CC[[#This Row],[Est_Sust_POTS Nov]]+Target_CC[[#This Row],[BC_Nov]]</f>
        <v>81554780</v>
      </c>
      <c r="BV543" s="5">
        <f>Target_CC[[#This Row],[Est_Sust_NP Des]]+Target_CC[[#This Row],[Est_Sust_POTS Des]]+Target_CC[[#This Row],[BC_Des]]</f>
        <v>81554780</v>
      </c>
      <c r="BW543" s="5">
        <f>SUM(Target_CC[[#This Row],[Real_Jan]:[Real_Des]])</f>
        <v>991157090</v>
      </c>
      <c r="BX543" s="5">
        <v>84619000</v>
      </c>
      <c r="BY543" s="5">
        <v>84619000</v>
      </c>
      <c r="BZ543" s="5">
        <v>84619000</v>
      </c>
      <c r="CA543" s="5">
        <f>Target_CC[[#This Row],[Est_Sust_NP Mar]]*95%</f>
        <v>80388050</v>
      </c>
      <c r="CB543" s="5">
        <f>Target_CC[[#This Row],[Est_Sust_NP Apr]]</f>
        <v>80388050</v>
      </c>
      <c r="CC543" s="5">
        <f>Target_CC[[#This Row],[Est_Sust_NP Mei]]</f>
        <v>80388050</v>
      </c>
      <c r="CD543" s="5">
        <f>Target_CC[[#This Row],[Est_Sust_NP Jun]]</f>
        <v>80388050</v>
      </c>
      <c r="CE543" s="5">
        <f>Target_CC[[#This Row],[Est_Sust_NP Jul]]</f>
        <v>80388050</v>
      </c>
      <c r="CF543" s="5">
        <f>Target_CC[[#This Row],[Est_Sust_NP Agu]]</f>
        <v>80388050</v>
      </c>
      <c r="CG543" s="5">
        <f>Target_CC[[#This Row],[Est_Sust_NP Sep]]</f>
        <v>80388050</v>
      </c>
      <c r="CH543" s="5">
        <f>Target_CC[[#This Row],[Est_Sust_NP Okt]]</f>
        <v>80388050</v>
      </c>
      <c r="CI543" s="5">
        <f>Target_CC[[#This Row],[Est_Sust_NP Nov]]</f>
        <v>80388050</v>
      </c>
      <c r="CJ543" s="5">
        <f>SUM(Target_CC[[#This Row],[Est_Sust_NP Jan]:[Est_Sust_NP Des]])</f>
        <v>977349450</v>
      </c>
      <c r="CK543" s="5">
        <v>1100750</v>
      </c>
      <c r="CL543" s="5">
        <v>1100750</v>
      </c>
      <c r="CM543" s="5">
        <v>1166730</v>
      </c>
      <c r="CN543" s="5">
        <f>Target_CC[[#This Row],[Est_Sust_POTS Mar]]</f>
        <v>1166730</v>
      </c>
      <c r="CO543" s="5">
        <f>Target_CC[[#This Row],[Est_Sust_POTS Apr]]</f>
        <v>1166730</v>
      </c>
      <c r="CP543" s="5">
        <f>Target_CC[[#This Row],[Est_Sust_POTS Mei]]</f>
        <v>1166730</v>
      </c>
      <c r="CQ543" s="5">
        <f>Target_CC[[#This Row],[Est_Sust_POTS Jun]]</f>
        <v>1166730</v>
      </c>
      <c r="CR543" s="5">
        <f>Target_CC[[#This Row],[Est_Sust_POTS Jul]]</f>
        <v>1166730</v>
      </c>
      <c r="CS543" s="5">
        <f>Target_CC[[#This Row],[Est_Sust_POTS Agu]]</f>
        <v>1166730</v>
      </c>
      <c r="CT543" s="5">
        <f>Target_CC[[#This Row],[Est_Sust_POTS Sep]]</f>
        <v>1166730</v>
      </c>
      <c r="CU543" s="5">
        <f>Target_CC[[#This Row],[Est_Sust_POTS Okt]]</f>
        <v>1166730</v>
      </c>
      <c r="CV543" s="5">
        <f>Target_CC[[#This Row],[Est_Sust_POTS Nov]]</f>
        <v>1166730</v>
      </c>
      <c r="CW543" s="5">
        <f>SUM(Target_CC[[#This Row],[Est_Sust_POTS Jan]:[Est_Sust_POTS Des]])</f>
        <v>13868800</v>
      </c>
      <c r="CX543" s="5"/>
      <c r="CY543" s="5">
        <v>0</v>
      </c>
      <c r="CZ543" s="5">
        <v>0</v>
      </c>
      <c r="DA543" s="5">
        <v>0</v>
      </c>
      <c r="DB543" s="5"/>
      <c r="DC543" s="5"/>
      <c r="DD543" s="5"/>
      <c r="DE543" s="5"/>
      <c r="DF543" s="5"/>
      <c r="DG543" s="5"/>
      <c r="DH543" s="5"/>
      <c r="DI543" s="5"/>
      <c r="DJ543" s="5">
        <f>SUM(Target_CC[[#This Row],[BC_Jan]:[BC_Des]])</f>
        <v>0</v>
      </c>
      <c r="DK543" s="5"/>
      <c r="DL543" s="5"/>
      <c r="DM543" s="5"/>
      <c r="DN543" s="5"/>
      <c r="DO543" s="5"/>
      <c r="DP543" s="5"/>
      <c r="DQ543" s="5"/>
      <c r="DR543" s="5"/>
      <c r="DS543" s="5"/>
      <c r="DT543" s="5"/>
      <c r="DU543" s="5"/>
      <c r="DV543" s="5"/>
      <c r="DW543" s="5"/>
      <c r="DX543" s="5" t="s">
        <v>160</v>
      </c>
    </row>
    <row r="544" spans="2:128" x14ac:dyDescent="0.3">
      <c r="B544">
        <v>2964389</v>
      </c>
      <c r="C544" t="s">
        <v>829</v>
      </c>
      <c r="D544" t="s">
        <v>511</v>
      </c>
      <c r="E544" t="s">
        <v>308</v>
      </c>
      <c r="F544" t="s">
        <v>309</v>
      </c>
      <c r="G544" t="s">
        <v>25</v>
      </c>
      <c r="H544" t="s">
        <v>159</v>
      </c>
      <c r="I544" t="s">
        <v>29</v>
      </c>
      <c r="J544" s="5">
        <v>1297987741.6950307</v>
      </c>
      <c r="K544" s="5">
        <v>72346402.099090904</v>
      </c>
      <c r="L544" s="5">
        <v>75906607.472727269</v>
      </c>
      <c r="M544" s="5">
        <v>68786196.725454539</v>
      </c>
      <c r="N544" s="5">
        <v>61665785.978181817</v>
      </c>
      <c r="O544" s="5">
        <v>65225991.351818182</v>
      </c>
      <c r="P544" s="5">
        <v>68786196.725454539</v>
      </c>
      <c r="Q544" s="5">
        <v>86587223.593636364</v>
      </c>
      <c r="R544" s="5">
        <v>79466812.846363634</v>
      </c>
      <c r="S544" s="5">
        <v>79466812.846363634</v>
      </c>
      <c r="T544" s="5">
        <v>86587223.593636364</v>
      </c>
      <c r="U544" s="5">
        <v>75906607.472727269</v>
      </c>
      <c r="V544" s="5">
        <v>79466812.846363634</v>
      </c>
      <c r="W544" s="5">
        <v>900198673.55181837</v>
      </c>
      <c r="X544" s="5">
        <v>9670699.8199044056</v>
      </c>
      <c r="Y544" s="5">
        <v>10284285.475639995</v>
      </c>
      <c r="Z544" s="5">
        <v>13531793.876424337</v>
      </c>
      <c r="AA544" s="5">
        <v>13796386.904905261</v>
      </c>
      <c r="AB544" s="5">
        <v>18045444.227380242</v>
      </c>
      <c r="AC544" s="5">
        <v>16860833.745683618</v>
      </c>
      <c r="AD544" s="5">
        <v>14806182.225993585</v>
      </c>
      <c r="AE544" s="5">
        <v>16748904.895855848</v>
      </c>
      <c r="AF544" s="5">
        <v>14543046.114519067</v>
      </c>
      <c r="AG544" s="5">
        <v>15305323.257748941</v>
      </c>
      <c r="AH544" s="5">
        <v>18804832.69511418</v>
      </c>
      <c r="AI544" s="5">
        <v>22310537.733897097</v>
      </c>
      <c r="AJ544" s="5">
        <v>184708270.97306657</v>
      </c>
      <c r="AK544" s="5">
        <v>82017101.918995306</v>
      </c>
      <c r="AL544" s="5">
        <v>86190892.948367268</v>
      </c>
      <c r="AM544" s="5">
        <v>82317990.601878881</v>
      </c>
      <c r="AN544" s="5">
        <v>75462172.883087084</v>
      </c>
      <c r="AO544" s="5">
        <v>83271435.57919842</v>
      </c>
      <c r="AP544" s="5">
        <v>85647030.471138149</v>
      </c>
      <c r="AQ544" s="5">
        <v>101393405.81962995</v>
      </c>
      <c r="AR544" s="5">
        <v>96215717.742219478</v>
      </c>
      <c r="AS544" s="5">
        <v>94009858.960882694</v>
      </c>
      <c r="AT544" s="5">
        <v>101892546.85138531</v>
      </c>
      <c r="AU544" s="5">
        <v>94711440.167841449</v>
      </c>
      <c r="AV544" s="5">
        <v>101777350.58026072</v>
      </c>
      <c r="AW544" s="5">
        <f>SUM(Target_CC[[#This Row],[Target_Jan]:[Target_Des]])</f>
        <v>1084906944.5248847</v>
      </c>
      <c r="AX544" s="5">
        <v>0</v>
      </c>
      <c r="AY544" s="5">
        <v>0</v>
      </c>
      <c r="AZ544" s="5">
        <v>0</v>
      </c>
      <c r="BA544" s="5">
        <v>0</v>
      </c>
      <c r="BB544" s="5">
        <v>0</v>
      </c>
      <c r="BC544" s="5">
        <v>0</v>
      </c>
      <c r="BD544" s="5">
        <v>0</v>
      </c>
      <c r="BE544" s="5">
        <v>0</v>
      </c>
      <c r="BF544" s="5">
        <v>0</v>
      </c>
      <c r="BG544" s="5">
        <v>0</v>
      </c>
      <c r="BH544" s="5">
        <v>0</v>
      </c>
      <c r="BI544" s="5">
        <v>0</v>
      </c>
      <c r="BJ544" s="5">
        <f>SUM(Target_CC[[#This Row],[Target_NGTMA_Jan]:[Target_NGTMA_Des]])</f>
        <v>0</v>
      </c>
      <c r="BK544" s="5">
        <v>83206467</v>
      </c>
      <c r="BL544" s="5">
        <v>84874724</v>
      </c>
      <c r="BM544" s="5">
        <v>90583432</v>
      </c>
      <c r="BN544" s="5">
        <f>Target_CC[[#This Row],[Est_Sust_NP Apr]]+Target_CC[[#This Row],[Est_Sust_POTS Apr]]+Target_CC[[#This Row],[BC_Apr]]</f>
        <v>89402629</v>
      </c>
      <c r="BO544" s="5">
        <f>Target_CC[[#This Row],[Est_Sust_NP Mei]]+Target_CC[[#This Row],[Est_Sust_POTS Mei]]+Target_CC[[#This Row],[BC_Mei]]</f>
        <v>89402629</v>
      </c>
      <c r="BP544" s="5">
        <f>Target_CC[[#This Row],[Est_Sust_NP Jun]]+Target_CC[[#This Row],[Est_Sust_POTS Jun]]+Target_CC[[#This Row],[BC_Jun]]</f>
        <v>89402629</v>
      </c>
      <c r="BQ544" s="5">
        <f>Target_CC[[#This Row],[Est_Sust_NP Jul]]+Target_CC[[#This Row],[Est_Sust_POTS Jul]]+Target_CC[[#This Row],[BC_Jul]]</f>
        <v>89402629</v>
      </c>
      <c r="BR544" s="5">
        <f>Target_CC[[#This Row],[Est_Sust_NP Agu]]+Target_CC[[#This Row],[Est_Sust_POTS Agu]]+Target_CC[[#This Row],[BC_Agu]]</f>
        <v>89402629</v>
      </c>
      <c r="BS544" s="5">
        <f>Target_CC[[#This Row],[Est_Sust_NP Sep]]+Target_CC[[#This Row],[Est_Sust_POTS Sep]]+Target_CC[[#This Row],[BC_Sep]]</f>
        <v>89402629</v>
      </c>
      <c r="BT544" s="5">
        <f>Target_CC[[#This Row],[Est_Sust_NP Okt]]+Target_CC[[#This Row],[Est_Sust_POTS Okt]]+Target_CC[[#This Row],[BC_Okt]]</f>
        <v>89402629</v>
      </c>
      <c r="BU544" s="5">
        <f>Target_CC[[#This Row],[Est_Sust_NP Nov]]+Target_CC[[#This Row],[Est_Sust_POTS Nov]]+Target_CC[[#This Row],[BC_Nov]]</f>
        <v>89402629</v>
      </c>
      <c r="BV544" s="5">
        <f>Target_CC[[#This Row],[Est_Sust_NP Des]]+Target_CC[[#This Row],[Est_Sust_POTS Des]]+Target_CC[[#This Row],[BC_Des]]</f>
        <v>89402629</v>
      </c>
      <c r="BW544" s="5">
        <f>SUM(Target_CC[[#This Row],[Real_Jan]:[Real_Des]])</f>
        <v>1063288284</v>
      </c>
      <c r="BX544" s="5">
        <v>4750000</v>
      </c>
      <c r="BY544" s="5">
        <v>4750000</v>
      </c>
      <c r="BZ544" s="5">
        <v>4750000</v>
      </c>
      <c r="CA544" s="5">
        <f>Target_CC[[#This Row],[Est_Sust_NP Mar]]*95%</f>
        <v>4512500</v>
      </c>
      <c r="CB544" s="5">
        <f>Target_CC[[#This Row],[Est_Sust_NP Apr]]</f>
        <v>4512500</v>
      </c>
      <c r="CC544" s="5">
        <f>Target_CC[[#This Row],[Est_Sust_NP Mei]]</f>
        <v>4512500</v>
      </c>
      <c r="CD544" s="5">
        <f>Target_CC[[#This Row],[Est_Sust_NP Jun]]</f>
        <v>4512500</v>
      </c>
      <c r="CE544" s="5">
        <f>Target_CC[[#This Row],[Est_Sust_NP Jul]]</f>
        <v>4512500</v>
      </c>
      <c r="CF544" s="5">
        <f>Target_CC[[#This Row],[Est_Sust_NP Agu]]</f>
        <v>4512500</v>
      </c>
      <c r="CG544" s="5">
        <f>Target_CC[[#This Row],[Est_Sust_NP Sep]]</f>
        <v>4512500</v>
      </c>
      <c r="CH544" s="5">
        <f>Target_CC[[#This Row],[Est_Sust_NP Okt]]</f>
        <v>4512500</v>
      </c>
      <c r="CI544" s="5">
        <f>Target_CC[[#This Row],[Est_Sust_NP Nov]]</f>
        <v>4512500</v>
      </c>
      <c r="CJ544" s="5">
        <f>SUM(Target_CC[[#This Row],[Est_Sust_NP Jan]:[Est_Sust_NP Des]])</f>
        <v>54862500</v>
      </c>
      <c r="CK544" s="5">
        <v>82346275</v>
      </c>
      <c r="CL544" s="5">
        <v>83092049</v>
      </c>
      <c r="CM544" s="5">
        <v>84890129</v>
      </c>
      <c r="CN544" s="5">
        <f>Target_CC[[#This Row],[Est_Sust_POTS Mar]]</f>
        <v>84890129</v>
      </c>
      <c r="CO544" s="5">
        <f>Target_CC[[#This Row],[Est_Sust_POTS Apr]]</f>
        <v>84890129</v>
      </c>
      <c r="CP544" s="5">
        <f>Target_CC[[#This Row],[Est_Sust_POTS Mei]]</f>
        <v>84890129</v>
      </c>
      <c r="CQ544" s="5">
        <f>Target_CC[[#This Row],[Est_Sust_POTS Jun]]</f>
        <v>84890129</v>
      </c>
      <c r="CR544" s="5">
        <f>Target_CC[[#This Row],[Est_Sust_POTS Jul]]</f>
        <v>84890129</v>
      </c>
      <c r="CS544" s="5">
        <f>Target_CC[[#This Row],[Est_Sust_POTS Agu]]</f>
        <v>84890129</v>
      </c>
      <c r="CT544" s="5">
        <f>Target_CC[[#This Row],[Est_Sust_POTS Sep]]</f>
        <v>84890129</v>
      </c>
      <c r="CU544" s="5">
        <f>Target_CC[[#This Row],[Est_Sust_POTS Okt]]</f>
        <v>84890129</v>
      </c>
      <c r="CV544" s="5">
        <f>Target_CC[[#This Row],[Est_Sust_POTS Nov]]</f>
        <v>84890129</v>
      </c>
      <c r="CW544" s="5">
        <f>SUM(Target_CC[[#This Row],[Est_Sust_POTS Jan]:[Est_Sust_POTS Des]])</f>
        <v>1014339614</v>
      </c>
      <c r="CX544" s="5"/>
      <c r="CY544" s="5">
        <v>0</v>
      </c>
      <c r="CZ544" s="5">
        <v>0</v>
      </c>
      <c r="DA544" s="5">
        <v>0</v>
      </c>
      <c r="DB544" s="5"/>
      <c r="DC544" s="5"/>
      <c r="DD544" s="5"/>
      <c r="DE544" s="5"/>
      <c r="DF544" s="5"/>
      <c r="DG544" s="5"/>
      <c r="DH544" s="5"/>
      <c r="DI544" s="5"/>
      <c r="DJ544" s="5">
        <f>SUM(Target_CC[[#This Row],[BC_Jan]:[BC_Des]])</f>
        <v>0</v>
      </c>
      <c r="DK544" s="5"/>
      <c r="DL544" s="5"/>
      <c r="DM544" s="5"/>
      <c r="DN544" s="5"/>
      <c r="DO544" s="5"/>
      <c r="DP544" s="5"/>
      <c r="DQ544" s="5"/>
      <c r="DR544" s="5"/>
      <c r="DS544" s="5"/>
      <c r="DT544" s="5"/>
      <c r="DU544" s="5"/>
      <c r="DV544" s="5"/>
      <c r="DW544" s="5"/>
      <c r="DX544" s="5" t="s">
        <v>160</v>
      </c>
    </row>
    <row r="545" spans="2:128" x14ac:dyDescent="0.3">
      <c r="B545">
        <v>4611801</v>
      </c>
      <c r="C545" t="s">
        <v>830</v>
      </c>
      <c r="D545" t="s">
        <v>500</v>
      </c>
      <c r="E545" t="s">
        <v>353</v>
      </c>
      <c r="F545" t="s">
        <v>294</v>
      </c>
      <c r="G545" t="s">
        <v>26</v>
      </c>
      <c r="H545" t="s">
        <v>159</v>
      </c>
      <c r="I545" t="s">
        <v>29</v>
      </c>
      <c r="J545" s="5">
        <v>1185272253.720192</v>
      </c>
      <c r="K545" s="5">
        <v>80732500</v>
      </c>
      <c r="L545" s="5">
        <v>81115000</v>
      </c>
      <c r="M545" s="5">
        <v>80350000</v>
      </c>
      <c r="N545" s="5">
        <v>79585000</v>
      </c>
      <c r="O545" s="5">
        <v>79967500</v>
      </c>
      <c r="P545" s="5">
        <v>80350000</v>
      </c>
      <c r="Q545" s="5">
        <v>82262500</v>
      </c>
      <c r="R545" s="5">
        <v>81497500</v>
      </c>
      <c r="S545" s="5">
        <v>81497500</v>
      </c>
      <c r="T545" s="5">
        <v>82262500</v>
      </c>
      <c r="U545" s="5">
        <v>81115000</v>
      </c>
      <c r="V545" s="5">
        <v>81497500</v>
      </c>
      <c r="W545" s="5">
        <v>972232500</v>
      </c>
      <c r="X545" s="5">
        <v>1010603.8580868621</v>
      </c>
      <c r="Y545" s="5">
        <v>1930862.3367256424</v>
      </c>
      <c r="Z545" s="5">
        <v>2123948.5703982064</v>
      </c>
      <c r="AA545" s="5">
        <v>2067095.4015946181</v>
      </c>
      <c r="AB545" s="5">
        <v>3319278.1929452042</v>
      </c>
      <c r="AC545" s="5">
        <v>2987350.373650684</v>
      </c>
      <c r="AD545" s="5">
        <v>1687299.748080479</v>
      </c>
      <c r="AE545" s="5">
        <v>3712059.4457770539</v>
      </c>
      <c r="AF545" s="5">
        <v>3093382.871480878</v>
      </c>
      <c r="AG545" s="5">
        <v>3712059.4457770539</v>
      </c>
      <c r="AH545" s="5">
        <v>4021397.7329251426</v>
      </c>
      <c r="AI545" s="5">
        <v>4021397.7329251426</v>
      </c>
      <c r="AJ545" s="5">
        <v>33686735.710366964</v>
      </c>
      <c r="AK545" s="5">
        <v>81743103.858086869</v>
      </c>
      <c r="AL545" s="5">
        <v>83045862.336725637</v>
      </c>
      <c r="AM545" s="5">
        <v>82473948.570398211</v>
      </c>
      <c r="AN545" s="5">
        <v>81652095.401594624</v>
      </c>
      <c r="AO545" s="5">
        <v>83286778.192945197</v>
      </c>
      <c r="AP545" s="5">
        <v>83337350.373650685</v>
      </c>
      <c r="AQ545" s="5">
        <v>83949799.748080477</v>
      </c>
      <c r="AR545" s="5">
        <v>85209559.445777059</v>
      </c>
      <c r="AS545" s="5">
        <v>84590882.871480882</v>
      </c>
      <c r="AT545" s="5">
        <v>85974559.445777059</v>
      </c>
      <c r="AU545" s="5">
        <v>85136397.732925147</v>
      </c>
      <c r="AV545" s="5">
        <v>85518897.732925147</v>
      </c>
      <c r="AW545" s="5">
        <f>SUM(Target_CC[[#This Row],[Target_Jan]:[Target_Des]])</f>
        <v>1005919235.7103671</v>
      </c>
      <c r="AX545" s="5">
        <v>0</v>
      </c>
      <c r="AY545" s="5">
        <v>0</v>
      </c>
      <c r="AZ545" s="5">
        <v>0</v>
      </c>
      <c r="BA545" s="5">
        <v>0</v>
      </c>
      <c r="BB545" s="5">
        <v>0</v>
      </c>
      <c r="BC545" s="5">
        <v>0</v>
      </c>
      <c r="BD545" s="5">
        <v>0</v>
      </c>
      <c r="BE545" s="5">
        <v>0</v>
      </c>
      <c r="BF545" s="5">
        <v>0</v>
      </c>
      <c r="BG545" s="5">
        <v>0</v>
      </c>
      <c r="BH545" s="5">
        <v>0</v>
      </c>
      <c r="BI545" s="5">
        <v>0</v>
      </c>
      <c r="BJ545" s="5">
        <f>SUM(Target_CC[[#This Row],[Target_NGTMA_Jan]:[Target_NGTMA_Des]])</f>
        <v>0</v>
      </c>
      <c r="BK545" s="5">
        <v>86280996</v>
      </c>
      <c r="BL545" s="5">
        <v>86299997</v>
      </c>
      <c r="BM545" s="5">
        <v>86300000</v>
      </c>
      <c r="BN545" s="5">
        <f>Target_CC[[#This Row],[Est_Sust_NP Apr]]+Target_CC[[#This Row],[Est_Sust_POTS Apr]]+Target_CC[[#This Row],[BC_Apr]]</f>
        <v>83394150</v>
      </c>
      <c r="BO545" s="5">
        <f>Target_CC[[#This Row],[Est_Sust_NP Mei]]+Target_CC[[#This Row],[Est_Sust_POTS Mei]]+Target_CC[[#This Row],[BC_Mei]]</f>
        <v>83394150</v>
      </c>
      <c r="BP545" s="5">
        <f>Target_CC[[#This Row],[Est_Sust_NP Jun]]+Target_CC[[#This Row],[Est_Sust_POTS Jun]]+Target_CC[[#This Row],[BC_Jun]]</f>
        <v>83394150</v>
      </c>
      <c r="BQ545" s="5">
        <f>Target_CC[[#This Row],[Est_Sust_NP Jul]]+Target_CC[[#This Row],[Est_Sust_POTS Jul]]+Target_CC[[#This Row],[BC_Jul]]</f>
        <v>83394150</v>
      </c>
      <c r="BR545" s="5">
        <f>Target_CC[[#This Row],[Est_Sust_NP Agu]]+Target_CC[[#This Row],[Est_Sust_POTS Agu]]+Target_CC[[#This Row],[BC_Agu]]</f>
        <v>83394150</v>
      </c>
      <c r="BS545" s="5">
        <f>Target_CC[[#This Row],[Est_Sust_NP Sep]]+Target_CC[[#This Row],[Est_Sust_POTS Sep]]+Target_CC[[#This Row],[BC_Sep]]</f>
        <v>83394150</v>
      </c>
      <c r="BT545" s="5">
        <f>Target_CC[[#This Row],[Est_Sust_NP Okt]]+Target_CC[[#This Row],[Est_Sust_POTS Okt]]+Target_CC[[#This Row],[BC_Okt]]</f>
        <v>83394150</v>
      </c>
      <c r="BU545" s="5">
        <f>Target_CC[[#This Row],[Est_Sust_NP Nov]]+Target_CC[[#This Row],[Est_Sust_POTS Nov]]+Target_CC[[#This Row],[BC_Nov]]</f>
        <v>83394150</v>
      </c>
      <c r="BV545" s="5">
        <f>Target_CC[[#This Row],[Est_Sust_NP Des]]+Target_CC[[#This Row],[Est_Sust_POTS Des]]+Target_CC[[#This Row],[BC_Des]]</f>
        <v>83394150</v>
      </c>
      <c r="BW545" s="5">
        <f>SUM(Target_CC[[#This Row],[Real_Jan]:[Real_Des]])</f>
        <v>1009428343</v>
      </c>
      <c r="BX545" s="5">
        <v>77175001</v>
      </c>
      <c r="BY545" s="5">
        <v>77174997</v>
      </c>
      <c r="BZ545" s="5">
        <v>77175000</v>
      </c>
      <c r="CA545" s="5">
        <f>Target_CC[[#This Row],[Est_Sust_NP Mar]]*95%</f>
        <v>73316250</v>
      </c>
      <c r="CB545" s="5">
        <f>Target_CC[[#This Row],[Est_Sust_NP Apr]]</f>
        <v>73316250</v>
      </c>
      <c r="CC545" s="5">
        <f>Target_CC[[#This Row],[Est_Sust_NP Mei]]</f>
        <v>73316250</v>
      </c>
      <c r="CD545" s="5">
        <f>Target_CC[[#This Row],[Est_Sust_NP Jun]]</f>
        <v>73316250</v>
      </c>
      <c r="CE545" s="5">
        <f>Target_CC[[#This Row],[Est_Sust_NP Jul]]</f>
        <v>73316250</v>
      </c>
      <c r="CF545" s="5">
        <f>Target_CC[[#This Row],[Est_Sust_NP Agu]]</f>
        <v>73316250</v>
      </c>
      <c r="CG545" s="5">
        <f>Target_CC[[#This Row],[Est_Sust_NP Sep]]</f>
        <v>73316250</v>
      </c>
      <c r="CH545" s="5">
        <f>Target_CC[[#This Row],[Est_Sust_NP Okt]]</f>
        <v>73316250</v>
      </c>
      <c r="CI545" s="5">
        <f>Target_CC[[#This Row],[Est_Sust_NP Nov]]</f>
        <v>73316250</v>
      </c>
      <c r="CJ545" s="5">
        <f>SUM(Target_CC[[#This Row],[Est_Sust_NP Jan]:[Est_Sust_NP Des]])</f>
        <v>891371248</v>
      </c>
      <c r="CK545" s="5">
        <v>10077900</v>
      </c>
      <c r="CL545" s="5">
        <v>10077900</v>
      </c>
      <c r="CM545" s="5">
        <v>10077900</v>
      </c>
      <c r="CN545" s="5">
        <f>Target_CC[[#This Row],[Est_Sust_POTS Mar]]</f>
        <v>10077900</v>
      </c>
      <c r="CO545" s="5">
        <f>Target_CC[[#This Row],[Est_Sust_POTS Apr]]</f>
        <v>10077900</v>
      </c>
      <c r="CP545" s="5">
        <f>Target_CC[[#This Row],[Est_Sust_POTS Mei]]</f>
        <v>10077900</v>
      </c>
      <c r="CQ545" s="5">
        <f>Target_CC[[#This Row],[Est_Sust_POTS Jun]]</f>
        <v>10077900</v>
      </c>
      <c r="CR545" s="5">
        <f>Target_CC[[#This Row],[Est_Sust_POTS Jul]]</f>
        <v>10077900</v>
      </c>
      <c r="CS545" s="5">
        <f>Target_CC[[#This Row],[Est_Sust_POTS Agu]]</f>
        <v>10077900</v>
      </c>
      <c r="CT545" s="5">
        <f>Target_CC[[#This Row],[Est_Sust_POTS Sep]]</f>
        <v>10077900</v>
      </c>
      <c r="CU545" s="5">
        <f>Target_CC[[#This Row],[Est_Sust_POTS Okt]]</f>
        <v>10077900</v>
      </c>
      <c r="CV545" s="5">
        <f>Target_CC[[#This Row],[Est_Sust_POTS Nov]]</f>
        <v>10077900</v>
      </c>
      <c r="CW545" s="5">
        <f>SUM(Target_CC[[#This Row],[Est_Sust_POTS Jan]:[Est_Sust_POTS Des]])</f>
        <v>120934800</v>
      </c>
      <c r="CX545" s="5"/>
      <c r="CY545" s="5">
        <v>0</v>
      </c>
      <c r="CZ545" s="5">
        <v>0</v>
      </c>
      <c r="DA545" s="5">
        <v>0</v>
      </c>
      <c r="DB545" s="5"/>
      <c r="DC545" s="5"/>
      <c r="DD545" s="5"/>
      <c r="DE545" s="5"/>
      <c r="DF545" s="5"/>
      <c r="DG545" s="5"/>
      <c r="DH545" s="5"/>
      <c r="DI545" s="5"/>
      <c r="DJ545" s="5">
        <f>SUM(Target_CC[[#This Row],[BC_Jan]:[BC_Des]])</f>
        <v>0</v>
      </c>
      <c r="DK545" s="5"/>
      <c r="DL545" s="5"/>
      <c r="DM545" s="5"/>
      <c r="DN545" s="5"/>
      <c r="DO545" s="5"/>
      <c r="DP545" s="5"/>
      <c r="DQ545" s="5"/>
      <c r="DR545" s="5"/>
      <c r="DS545" s="5"/>
      <c r="DT545" s="5"/>
      <c r="DU545" s="5"/>
      <c r="DV545" s="5"/>
      <c r="DW545" s="5"/>
      <c r="DX545" s="5" t="s">
        <v>160</v>
      </c>
    </row>
    <row r="546" spans="2:128" x14ac:dyDescent="0.3">
      <c r="B546">
        <v>2916478</v>
      </c>
      <c r="C546" t="s">
        <v>831</v>
      </c>
      <c r="D546" t="s">
        <v>350</v>
      </c>
      <c r="E546" t="s">
        <v>749</v>
      </c>
      <c r="F546" t="s">
        <v>750</v>
      </c>
      <c r="G546" t="s">
        <v>25</v>
      </c>
      <c r="H546" t="s">
        <v>159</v>
      </c>
      <c r="I546" t="s">
        <v>29</v>
      </c>
      <c r="J546" s="5">
        <v>4957584173.769681</v>
      </c>
      <c r="K546" s="5">
        <v>91510929.320000008</v>
      </c>
      <c r="L546" s="5">
        <v>91554929.320000008</v>
      </c>
      <c r="M546" s="5">
        <v>91510929.320000008</v>
      </c>
      <c r="N546" s="5">
        <v>90436254.5</v>
      </c>
      <c r="O546" s="5">
        <v>90480254.5</v>
      </c>
      <c r="P546" s="5">
        <v>92831946.807692304</v>
      </c>
      <c r="Q546" s="5">
        <v>93994621.627692312</v>
      </c>
      <c r="R546" s="5">
        <v>96214313.935384616</v>
      </c>
      <c r="S546" s="5">
        <v>97752775.473846152</v>
      </c>
      <c r="T546" s="5">
        <v>96302313.935384616</v>
      </c>
      <c r="U546" s="5">
        <v>94631852.39692308</v>
      </c>
      <c r="V546" s="5">
        <v>96719852.39692308</v>
      </c>
      <c r="W546" s="5">
        <v>1123940973.5338464</v>
      </c>
      <c r="X546" s="5">
        <v>3244106.5863591805</v>
      </c>
      <c r="Y546" s="5">
        <v>8259382.4346307423</v>
      </c>
      <c r="Z546" s="5">
        <v>4871063.5818905756</v>
      </c>
      <c r="AA546" s="5">
        <v>6411011.3976456169</v>
      </c>
      <c r="AB546" s="5">
        <v>11933451.12040356</v>
      </c>
      <c r="AC546" s="5">
        <v>7363603.9669538401</v>
      </c>
      <c r="AD546" s="5">
        <v>12096479.82028888</v>
      </c>
      <c r="AE546" s="5">
        <v>12965314.920347329</v>
      </c>
      <c r="AF546" s="5">
        <v>11238832.521360887</v>
      </c>
      <c r="AG546" s="5">
        <v>8335860.7473474266</v>
      </c>
      <c r="AH546" s="5">
        <v>4488449.4351131152</v>
      </c>
      <c r="AI546" s="5">
        <v>1801775.9646290874</v>
      </c>
      <c r="AJ546" s="5">
        <v>93009332.496970251</v>
      </c>
      <c r="AK546" s="5">
        <v>94755035.906359196</v>
      </c>
      <c r="AL546" s="5">
        <v>99814311.754630744</v>
      </c>
      <c r="AM546" s="5">
        <v>96381992.901890576</v>
      </c>
      <c r="AN546" s="5">
        <v>96847265.897645622</v>
      </c>
      <c r="AO546" s="5">
        <v>102413705.62040356</v>
      </c>
      <c r="AP546" s="5">
        <v>100195550.77464615</v>
      </c>
      <c r="AQ546" s="5">
        <v>106091101.44798119</v>
      </c>
      <c r="AR546" s="5">
        <v>109179628.85573195</v>
      </c>
      <c r="AS546" s="5">
        <v>108991607.99520704</v>
      </c>
      <c r="AT546" s="5">
        <v>104638174.68273205</v>
      </c>
      <c r="AU546" s="5">
        <v>99120301.832036197</v>
      </c>
      <c r="AV546" s="5">
        <v>98521628.361552164</v>
      </c>
      <c r="AW546" s="5">
        <f>SUM(Target_CC[[#This Row],[Target_Jan]:[Target_Des]])</f>
        <v>1216950306.0308166</v>
      </c>
      <c r="AX546" s="5">
        <v>516607838</v>
      </c>
      <c r="AY546" s="5">
        <v>516607838</v>
      </c>
      <c r="AZ546" s="5">
        <v>516607838</v>
      </c>
      <c r="BA546" s="5">
        <v>516607838</v>
      </c>
      <c r="BB546" s="5">
        <v>516607838</v>
      </c>
      <c r="BC546" s="5">
        <v>516607838</v>
      </c>
      <c r="BD546" s="5">
        <v>516607838</v>
      </c>
      <c r="BE546" s="5">
        <v>516607838</v>
      </c>
      <c r="BF546" s="5">
        <v>516607838</v>
      </c>
      <c r="BG546" s="5">
        <v>516607838</v>
      </c>
      <c r="BH546" s="5">
        <v>516607838</v>
      </c>
      <c r="BI546" s="5">
        <v>516607838</v>
      </c>
      <c r="BJ546" s="5">
        <f>SUM(Target_CC[[#This Row],[Target_NGTMA_Jan]:[Target_NGTMA_Des]])</f>
        <v>6199294056</v>
      </c>
      <c r="BK546" s="5">
        <v>88763817</v>
      </c>
      <c r="BL546" s="5">
        <v>91867798</v>
      </c>
      <c r="BM546" s="5">
        <v>87680874</v>
      </c>
      <c r="BN546" s="5">
        <f>Target_CC[[#This Row],[Est_Sust_NP Apr]]+Target_CC[[#This Row],[Est_Sust_POTS Apr]]+Target_CC[[#This Row],[BC_Apr]]</f>
        <v>85999363</v>
      </c>
      <c r="BO546" s="5">
        <f>Target_CC[[#This Row],[Est_Sust_NP Mei]]+Target_CC[[#This Row],[Est_Sust_POTS Mei]]+Target_CC[[#This Row],[BC_Mei]]</f>
        <v>85999363</v>
      </c>
      <c r="BP546" s="5">
        <f>Target_CC[[#This Row],[Est_Sust_NP Jun]]+Target_CC[[#This Row],[Est_Sust_POTS Jun]]+Target_CC[[#This Row],[BC_Jun]]</f>
        <v>85999363</v>
      </c>
      <c r="BQ546" s="5">
        <f>Target_CC[[#This Row],[Est_Sust_NP Jul]]+Target_CC[[#This Row],[Est_Sust_POTS Jul]]+Target_CC[[#This Row],[BC_Jul]]</f>
        <v>85999363</v>
      </c>
      <c r="BR546" s="5">
        <f>Target_CC[[#This Row],[Est_Sust_NP Agu]]+Target_CC[[#This Row],[Est_Sust_POTS Agu]]+Target_CC[[#This Row],[BC_Agu]]</f>
        <v>85999363</v>
      </c>
      <c r="BS546" s="5">
        <f>Target_CC[[#This Row],[Est_Sust_NP Sep]]+Target_CC[[#This Row],[Est_Sust_POTS Sep]]+Target_CC[[#This Row],[BC_Sep]]</f>
        <v>85999363</v>
      </c>
      <c r="BT546" s="5">
        <f>Target_CC[[#This Row],[Est_Sust_NP Okt]]+Target_CC[[#This Row],[Est_Sust_POTS Okt]]+Target_CC[[#This Row],[BC_Okt]]</f>
        <v>85999363</v>
      </c>
      <c r="BU546" s="5">
        <f>Target_CC[[#This Row],[Est_Sust_NP Nov]]+Target_CC[[#This Row],[Est_Sust_POTS Nov]]+Target_CC[[#This Row],[BC_Nov]]</f>
        <v>85999363</v>
      </c>
      <c r="BV546" s="5">
        <f>Target_CC[[#This Row],[Est_Sust_NP Des]]+Target_CC[[#This Row],[Est_Sust_POTS Des]]+Target_CC[[#This Row],[BC_Des]]</f>
        <v>85999363</v>
      </c>
      <c r="BW546" s="5">
        <f>SUM(Target_CC[[#This Row],[Real_Jan]:[Real_Des]])</f>
        <v>1042306756</v>
      </c>
      <c r="BX546" s="5">
        <v>52420000</v>
      </c>
      <c r="BY546" s="5">
        <v>52420000</v>
      </c>
      <c r="BZ546" s="5">
        <v>52420000</v>
      </c>
      <c r="CA546" s="5">
        <f>Target_CC[[#This Row],[Est_Sust_NP Mar]]*95%</f>
        <v>49799000</v>
      </c>
      <c r="CB546" s="5">
        <f>Target_CC[[#This Row],[Est_Sust_NP Apr]]</f>
        <v>49799000</v>
      </c>
      <c r="CC546" s="5">
        <f>Target_CC[[#This Row],[Est_Sust_NP Mei]]</f>
        <v>49799000</v>
      </c>
      <c r="CD546" s="5">
        <f>Target_CC[[#This Row],[Est_Sust_NP Jun]]</f>
        <v>49799000</v>
      </c>
      <c r="CE546" s="5">
        <f>Target_CC[[#This Row],[Est_Sust_NP Jul]]</f>
        <v>49799000</v>
      </c>
      <c r="CF546" s="5">
        <f>Target_CC[[#This Row],[Est_Sust_NP Agu]]</f>
        <v>49799000</v>
      </c>
      <c r="CG546" s="5">
        <f>Target_CC[[#This Row],[Est_Sust_NP Sep]]</f>
        <v>49799000</v>
      </c>
      <c r="CH546" s="5">
        <f>Target_CC[[#This Row],[Est_Sust_NP Okt]]</f>
        <v>49799000</v>
      </c>
      <c r="CI546" s="5">
        <f>Target_CC[[#This Row],[Est_Sust_NP Nov]]</f>
        <v>49799000</v>
      </c>
      <c r="CJ546" s="5">
        <f>SUM(Target_CC[[#This Row],[Est_Sust_NP Jan]:[Est_Sust_NP Des]])</f>
        <v>605451000</v>
      </c>
      <c r="CK546" s="5">
        <v>37298970</v>
      </c>
      <c r="CL546" s="5">
        <v>38727987</v>
      </c>
      <c r="CM546" s="5">
        <v>36200363</v>
      </c>
      <c r="CN546" s="5">
        <f>Target_CC[[#This Row],[Est_Sust_POTS Mar]]</f>
        <v>36200363</v>
      </c>
      <c r="CO546" s="5">
        <f>Target_CC[[#This Row],[Est_Sust_POTS Apr]]</f>
        <v>36200363</v>
      </c>
      <c r="CP546" s="5">
        <f>Target_CC[[#This Row],[Est_Sust_POTS Mei]]</f>
        <v>36200363</v>
      </c>
      <c r="CQ546" s="5">
        <f>Target_CC[[#This Row],[Est_Sust_POTS Jun]]</f>
        <v>36200363</v>
      </c>
      <c r="CR546" s="5">
        <f>Target_CC[[#This Row],[Est_Sust_POTS Jul]]</f>
        <v>36200363</v>
      </c>
      <c r="CS546" s="5">
        <f>Target_CC[[#This Row],[Est_Sust_POTS Agu]]</f>
        <v>36200363</v>
      </c>
      <c r="CT546" s="5">
        <f>Target_CC[[#This Row],[Est_Sust_POTS Sep]]</f>
        <v>36200363</v>
      </c>
      <c r="CU546" s="5">
        <f>Target_CC[[#This Row],[Est_Sust_POTS Okt]]</f>
        <v>36200363</v>
      </c>
      <c r="CV546" s="5">
        <f>Target_CC[[#This Row],[Est_Sust_POTS Nov]]</f>
        <v>36200363</v>
      </c>
      <c r="CW546" s="5">
        <f>SUM(Target_CC[[#This Row],[Est_Sust_POTS Jan]:[Est_Sust_POTS Des]])</f>
        <v>438030587</v>
      </c>
      <c r="CX546" s="5"/>
      <c r="CY546" s="5">
        <v>0</v>
      </c>
      <c r="CZ546" s="5">
        <v>0</v>
      </c>
      <c r="DA546" s="5">
        <v>0</v>
      </c>
      <c r="DB546" s="5"/>
      <c r="DC546" s="5"/>
      <c r="DD546" s="5"/>
      <c r="DE546" s="5"/>
      <c r="DF546" s="5"/>
      <c r="DG546" s="5"/>
      <c r="DH546" s="5"/>
      <c r="DI546" s="5"/>
      <c r="DJ546" s="5">
        <f>SUM(Target_CC[[#This Row],[BC_Jan]:[BC_Des]])</f>
        <v>0</v>
      </c>
      <c r="DK546" s="5"/>
      <c r="DL546" s="5"/>
      <c r="DM546" s="5"/>
      <c r="DN546" s="5"/>
      <c r="DO546" s="5"/>
      <c r="DP546" s="5"/>
      <c r="DQ546" s="5"/>
      <c r="DR546" s="5"/>
      <c r="DS546" s="5"/>
      <c r="DT546" s="5"/>
      <c r="DU546" s="5"/>
      <c r="DV546" s="5"/>
      <c r="DW546" s="5"/>
      <c r="DX546" s="5" t="s">
        <v>160</v>
      </c>
    </row>
    <row r="547" spans="2:128" x14ac:dyDescent="0.3">
      <c r="B547">
        <v>2908293</v>
      </c>
      <c r="C547" t="s">
        <v>832</v>
      </c>
      <c r="D547" t="s">
        <v>470</v>
      </c>
      <c r="E547" t="s">
        <v>308</v>
      </c>
      <c r="F547" t="s">
        <v>309</v>
      </c>
      <c r="G547" t="s">
        <v>25</v>
      </c>
      <c r="H547" t="s">
        <v>159</v>
      </c>
      <c r="I547" t="s">
        <v>29</v>
      </c>
      <c r="J547" s="5">
        <v>1571731628.3358612</v>
      </c>
      <c r="K547" s="5">
        <v>77890513.068636358</v>
      </c>
      <c r="L547" s="5">
        <v>81113189.879090905</v>
      </c>
      <c r="M547" s="5">
        <v>74667836.25818181</v>
      </c>
      <c r="N547" s="5">
        <v>68222482.637272716</v>
      </c>
      <c r="O547" s="5">
        <v>71445159.447727263</v>
      </c>
      <c r="P547" s="5">
        <v>74667836.25818181</v>
      </c>
      <c r="Q547" s="5">
        <v>90781220.310454533</v>
      </c>
      <c r="R547" s="5">
        <v>84335866.689545453</v>
      </c>
      <c r="S547" s="5">
        <v>84335866.689545453</v>
      </c>
      <c r="T547" s="5">
        <v>90781220.310454533</v>
      </c>
      <c r="U547" s="5">
        <v>81113189.879090905</v>
      </c>
      <c r="V547" s="5">
        <v>84335866.689545453</v>
      </c>
      <c r="W547" s="5">
        <v>963690248.11772704</v>
      </c>
      <c r="X547" s="5">
        <v>10352780.316976627</v>
      </c>
      <c r="Y547" s="5">
        <v>11009642.552158836</v>
      </c>
      <c r="Z547" s="5">
        <v>14486199.74832551</v>
      </c>
      <c r="AA547" s="5">
        <v>14769454.688327733</v>
      </c>
      <c r="AB547" s="5">
        <v>19318200.677039355</v>
      </c>
      <c r="AC547" s="5">
        <v>18050038.878350187</v>
      </c>
      <c r="AD547" s="5">
        <v>15850471.503969276</v>
      </c>
      <c r="AE547" s="5">
        <v>17930215.616851185</v>
      </c>
      <c r="AF547" s="5">
        <v>15568776.238239678</v>
      </c>
      <c r="AG547" s="5">
        <v>16384817.264378095</v>
      </c>
      <c r="AH547" s="5">
        <v>20131149.287595309</v>
      </c>
      <c r="AI547" s="5">
        <v>23884113.891866971</v>
      </c>
      <c r="AJ547" s="5">
        <v>197735860.66407877</v>
      </c>
      <c r="AK547" s="5">
        <v>88243293.38561298</v>
      </c>
      <c r="AL547" s="5">
        <v>92122832.431249738</v>
      </c>
      <c r="AM547" s="5">
        <v>89154036.006507322</v>
      </c>
      <c r="AN547" s="5">
        <v>82991937.325600445</v>
      </c>
      <c r="AO547" s="5">
        <v>90763360.124766618</v>
      </c>
      <c r="AP547" s="5">
        <v>92717875.136531994</v>
      </c>
      <c r="AQ547" s="5">
        <v>106631691.81442381</v>
      </c>
      <c r="AR547" s="5">
        <v>102266082.30639663</v>
      </c>
      <c r="AS547" s="5">
        <v>99904642.927785128</v>
      </c>
      <c r="AT547" s="5">
        <v>107166037.57483263</v>
      </c>
      <c r="AU547" s="5">
        <v>101244339.16668621</v>
      </c>
      <c r="AV547" s="5">
        <v>108219980.58141242</v>
      </c>
      <c r="AW547" s="5">
        <f>SUM(Target_CC[[#This Row],[Target_Jan]:[Target_Des]])</f>
        <v>1161426108.781806</v>
      </c>
      <c r="AX547" s="5">
        <v>0</v>
      </c>
      <c r="AY547" s="5">
        <v>0</v>
      </c>
      <c r="AZ547" s="5">
        <v>0</v>
      </c>
      <c r="BA547" s="5">
        <v>0</v>
      </c>
      <c r="BB547" s="5">
        <v>0</v>
      </c>
      <c r="BC547" s="5">
        <v>0</v>
      </c>
      <c r="BD547" s="5">
        <v>0</v>
      </c>
      <c r="BE547" s="5">
        <v>0</v>
      </c>
      <c r="BF547" s="5">
        <v>0</v>
      </c>
      <c r="BG547" s="5">
        <v>0</v>
      </c>
      <c r="BH547" s="5">
        <v>0</v>
      </c>
      <c r="BI547" s="5">
        <v>0</v>
      </c>
      <c r="BJ547" s="5">
        <f>SUM(Target_CC[[#This Row],[Target_NGTMA_Jan]:[Target_NGTMA_Des]])</f>
        <v>0</v>
      </c>
      <c r="BK547" s="5">
        <v>86957695</v>
      </c>
      <c r="BL547" s="5">
        <v>2486863</v>
      </c>
      <c r="BM547" s="5">
        <v>76443371</v>
      </c>
      <c r="BN547" s="5">
        <f>Target_CC[[#This Row],[Est_Sust_NP Apr]]+Target_CC[[#This Row],[Est_Sust_POTS Apr]]+Target_CC[[#This Row],[BC_Apr]]</f>
        <v>78561356.900000006</v>
      </c>
      <c r="BO547" s="5">
        <f>Target_CC[[#This Row],[Est_Sust_NP Mei]]+Target_CC[[#This Row],[Est_Sust_POTS Mei]]+Target_CC[[#This Row],[BC_Mei]]</f>
        <v>78561356.900000006</v>
      </c>
      <c r="BP547" s="5">
        <f>Target_CC[[#This Row],[Est_Sust_NP Jun]]+Target_CC[[#This Row],[Est_Sust_POTS Jun]]+Target_CC[[#This Row],[BC_Jun]]</f>
        <v>78561356.900000006</v>
      </c>
      <c r="BQ547" s="5">
        <f>Target_CC[[#This Row],[Est_Sust_NP Jul]]+Target_CC[[#This Row],[Est_Sust_POTS Jul]]+Target_CC[[#This Row],[BC_Jul]]</f>
        <v>78561356.900000006</v>
      </c>
      <c r="BR547" s="5">
        <f>Target_CC[[#This Row],[Est_Sust_NP Agu]]+Target_CC[[#This Row],[Est_Sust_POTS Agu]]+Target_CC[[#This Row],[BC_Agu]]</f>
        <v>78561356.900000006</v>
      </c>
      <c r="BS547" s="5">
        <f>Target_CC[[#This Row],[Est_Sust_NP Sep]]+Target_CC[[#This Row],[Est_Sust_POTS Sep]]+Target_CC[[#This Row],[BC_Sep]]</f>
        <v>78561356.900000006</v>
      </c>
      <c r="BT547" s="5">
        <f>Target_CC[[#This Row],[Est_Sust_NP Okt]]+Target_CC[[#This Row],[Est_Sust_POTS Okt]]+Target_CC[[#This Row],[BC_Okt]]</f>
        <v>78561356.900000006</v>
      </c>
      <c r="BU547" s="5">
        <f>Target_CC[[#This Row],[Est_Sust_NP Nov]]+Target_CC[[#This Row],[Est_Sust_POTS Nov]]+Target_CC[[#This Row],[BC_Nov]]</f>
        <v>78561356.900000006</v>
      </c>
      <c r="BV547" s="5">
        <f>Target_CC[[#This Row],[Est_Sust_NP Des]]+Target_CC[[#This Row],[Est_Sust_POTS Des]]+Target_CC[[#This Row],[BC_Des]]</f>
        <v>78561356.900000006</v>
      </c>
      <c r="BW547" s="5">
        <f>SUM(Target_CC[[#This Row],[Real_Jan]:[Real_Des]])</f>
        <v>872940141.0999999</v>
      </c>
      <c r="BX547" s="5">
        <v>18277933</v>
      </c>
      <c r="BY547" s="5">
        <v>-65211330</v>
      </c>
      <c r="BZ547" s="5">
        <v>10526582</v>
      </c>
      <c r="CA547" s="5">
        <f>Target_CC[[#This Row],[Est_Sust_NP Mar]]*95%</f>
        <v>10000252.9</v>
      </c>
      <c r="CB547" s="5">
        <f>Target_CC[[#This Row],[Est_Sust_NP Apr]]</f>
        <v>10000252.9</v>
      </c>
      <c r="CC547" s="5">
        <f>Target_CC[[#This Row],[Est_Sust_NP Mei]]</f>
        <v>10000252.9</v>
      </c>
      <c r="CD547" s="5">
        <f>Target_CC[[#This Row],[Est_Sust_NP Jun]]</f>
        <v>10000252.9</v>
      </c>
      <c r="CE547" s="5">
        <f>Target_CC[[#This Row],[Est_Sust_NP Jul]]</f>
        <v>10000252.9</v>
      </c>
      <c r="CF547" s="5">
        <f>Target_CC[[#This Row],[Est_Sust_NP Agu]]</f>
        <v>10000252.9</v>
      </c>
      <c r="CG547" s="5">
        <f>Target_CC[[#This Row],[Est_Sust_NP Sep]]</f>
        <v>10000252.9</v>
      </c>
      <c r="CH547" s="5">
        <f>Target_CC[[#This Row],[Est_Sust_NP Okt]]</f>
        <v>10000252.9</v>
      </c>
      <c r="CI547" s="5">
        <f>Target_CC[[#This Row],[Est_Sust_NP Nov]]</f>
        <v>10000252.9</v>
      </c>
      <c r="CJ547" s="5">
        <f>SUM(Target_CC[[#This Row],[Est_Sust_NP Jan]:[Est_Sust_NP Des]])</f>
        <v>53595461.099999994</v>
      </c>
      <c r="CK547" s="5">
        <v>72068384</v>
      </c>
      <c r="CL547" s="5">
        <v>70708835</v>
      </c>
      <c r="CM547" s="5">
        <v>68561104</v>
      </c>
      <c r="CN547" s="5">
        <f>Target_CC[[#This Row],[Est_Sust_POTS Mar]]</f>
        <v>68561104</v>
      </c>
      <c r="CO547" s="5">
        <f>Target_CC[[#This Row],[Est_Sust_POTS Apr]]</f>
        <v>68561104</v>
      </c>
      <c r="CP547" s="5">
        <f>Target_CC[[#This Row],[Est_Sust_POTS Mei]]</f>
        <v>68561104</v>
      </c>
      <c r="CQ547" s="5">
        <f>Target_CC[[#This Row],[Est_Sust_POTS Jun]]</f>
        <v>68561104</v>
      </c>
      <c r="CR547" s="5">
        <f>Target_CC[[#This Row],[Est_Sust_POTS Jul]]</f>
        <v>68561104</v>
      </c>
      <c r="CS547" s="5">
        <f>Target_CC[[#This Row],[Est_Sust_POTS Agu]]</f>
        <v>68561104</v>
      </c>
      <c r="CT547" s="5">
        <f>Target_CC[[#This Row],[Est_Sust_POTS Sep]]</f>
        <v>68561104</v>
      </c>
      <c r="CU547" s="5">
        <f>Target_CC[[#This Row],[Est_Sust_POTS Okt]]</f>
        <v>68561104</v>
      </c>
      <c r="CV547" s="5">
        <f>Target_CC[[#This Row],[Est_Sust_POTS Nov]]</f>
        <v>68561104</v>
      </c>
      <c r="CW547" s="5">
        <f>SUM(Target_CC[[#This Row],[Est_Sust_POTS Jan]:[Est_Sust_POTS Des]])</f>
        <v>828388259</v>
      </c>
      <c r="CX547" s="5"/>
      <c r="CY547" s="5">
        <v>0</v>
      </c>
      <c r="CZ547" s="5">
        <v>0</v>
      </c>
      <c r="DA547" s="5">
        <v>0</v>
      </c>
      <c r="DB547" s="5"/>
      <c r="DC547" s="5"/>
      <c r="DD547" s="5"/>
      <c r="DE547" s="5"/>
      <c r="DF547" s="5"/>
      <c r="DG547" s="5"/>
      <c r="DH547" s="5"/>
      <c r="DI547" s="5"/>
      <c r="DJ547" s="5">
        <f>SUM(Target_CC[[#This Row],[BC_Jan]:[BC_Des]])</f>
        <v>0</v>
      </c>
      <c r="DK547" s="5"/>
      <c r="DL547" s="5"/>
      <c r="DM547" s="5"/>
      <c r="DN547" s="5"/>
      <c r="DO547" s="5"/>
      <c r="DP547" s="5"/>
      <c r="DQ547" s="5"/>
      <c r="DR547" s="5"/>
      <c r="DS547" s="5"/>
      <c r="DT547" s="5"/>
      <c r="DU547" s="5"/>
      <c r="DV547" s="5"/>
      <c r="DW547" s="5"/>
      <c r="DX547" s="5" t="s">
        <v>160</v>
      </c>
    </row>
    <row r="548" spans="2:128" x14ac:dyDescent="0.3">
      <c r="B548">
        <v>5588514</v>
      </c>
      <c r="C548" t="s">
        <v>833</v>
      </c>
      <c r="D548" t="s">
        <v>834</v>
      </c>
      <c r="E548" t="s">
        <v>498</v>
      </c>
      <c r="F548" t="s">
        <v>296</v>
      </c>
      <c r="G548" t="s">
        <v>23</v>
      </c>
      <c r="H548" t="s">
        <v>159</v>
      </c>
      <c r="I548" t="s">
        <v>29</v>
      </c>
      <c r="J548" s="5">
        <v>1239994987.757899</v>
      </c>
      <c r="K548" s="5">
        <v>97355129.401500002</v>
      </c>
      <c r="L548" s="5">
        <v>95126260.140499979</v>
      </c>
      <c r="M548" s="5">
        <v>95515341.36150001</v>
      </c>
      <c r="N548" s="5">
        <v>94934786.386499986</v>
      </c>
      <c r="O548" s="5">
        <v>93480332.092499986</v>
      </c>
      <c r="P548" s="5">
        <v>92408825.306500018</v>
      </c>
      <c r="Q548" s="5">
        <v>94785047.35800001</v>
      </c>
      <c r="R548" s="5">
        <v>96484977.557500005</v>
      </c>
      <c r="S548" s="5">
        <v>96048027.898000002</v>
      </c>
      <c r="T548" s="5">
        <v>96095896.336500004</v>
      </c>
      <c r="U548" s="5">
        <v>96437109.119000003</v>
      </c>
      <c r="V548" s="5">
        <v>95611078.238499999</v>
      </c>
      <c r="W548" s="5">
        <v>1144282811.1965001</v>
      </c>
      <c r="X548" s="5">
        <v>0</v>
      </c>
      <c r="Y548" s="5">
        <v>690859.22431823774</v>
      </c>
      <c r="Z548" s="5">
        <v>683729.23020126333</v>
      </c>
      <c r="AA548" s="5">
        <v>537486.86343142285</v>
      </c>
      <c r="AB548" s="5">
        <v>586231.66372162709</v>
      </c>
      <c r="AC548" s="5">
        <v>571553.53985494352</v>
      </c>
      <c r="AD548" s="5">
        <v>710365.72728492401</v>
      </c>
      <c r="AE548" s="5">
        <v>598269.13892134407</v>
      </c>
      <c r="AF548" s="5">
        <v>715610.41381648171</v>
      </c>
      <c r="AG548" s="5">
        <v>720720.50871695695</v>
      </c>
      <c r="AH548" s="5">
        <v>611960.29877694696</v>
      </c>
      <c r="AI548" s="5">
        <v>623089.45347582689</v>
      </c>
      <c r="AJ548" s="5">
        <v>7049876.062519975</v>
      </c>
      <c r="AK548" s="5">
        <v>97355129.401500002</v>
      </c>
      <c r="AL548" s="5">
        <v>95817119.364818215</v>
      </c>
      <c r="AM548" s="5">
        <v>96199070.591701269</v>
      </c>
      <c r="AN548" s="5">
        <v>95472273.24993141</v>
      </c>
      <c r="AO548" s="5">
        <v>94066563.756221607</v>
      </c>
      <c r="AP548" s="5">
        <v>92980378.846354961</v>
      </c>
      <c r="AQ548" s="5">
        <v>95495413.085284933</v>
      </c>
      <c r="AR548" s="5">
        <v>97083246.696421355</v>
      </c>
      <c r="AS548" s="5">
        <v>96763638.311816484</v>
      </c>
      <c r="AT548" s="5">
        <v>96816616.84521696</v>
      </c>
      <c r="AU548" s="5">
        <v>97049069.417776942</v>
      </c>
      <c r="AV548" s="5">
        <v>96234167.691975832</v>
      </c>
      <c r="AW548" s="5">
        <f>SUM(Target_CC[[#This Row],[Target_Jan]:[Target_Des]])</f>
        <v>1151332687.2590199</v>
      </c>
      <c r="AX548" s="5">
        <v>0</v>
      </c>
      <c r="AY548" s="5">
        <v>0</v>
      </c>
      <c r="AZ548" s="5">
        <v>0</v>
      </c>
      <c r="BA548" s="5">
        <v>0</v>
      </c>
      <c r="BB548" s="5">
        <v>0</v>
      </c>
      <c r="BC548" s="5">
        <v>0</v>
      </c>
      <c r="BD548" s="5">
        <v>0</v>
      </c>
      <c r="BE548" s="5">
        <v>0</v>
      </c>
      <c r="BF548" s="5">
        <v>0</v>
      </c>
      <c r="BG548" s="5">
        <v>0</v>
      </c>
      <c r="BH548" s="5">
        <v>0</v>
      </c>
      <c r="BI548" s="5">
        <v>0</v>
      </c>
      <c r="BJ548" s="5">
        <f>SUM(Target_CC[[#This Row],[Target_NGTMA_Jan]:[Target_NGTMA_Des]])</f>
        <v>0</v>
      </c>
      <c r="BK548" s="5">
        <v>89140919</v>
      </c>
      <c r="BL548" s="5">
        <v>89135263</v>
      </c>
      <c r="BM548" s="5">
        <v>88813696</v>
      </c>
      <c r="BN548" s="5">
        <f>Target_CC[[#This Row],[Est_Sust_NP Apr]]+Target_CC[[#This Row],[Est_Sust_POTS Apr]]+Target_CC[[#This Row],[BC_Apr]]</f>
        <v>88375908</v>
      </c>
      <c r="BO548" s="5">
        <f>Target_CC[[#This Row],[Est_Sust_NP Mei]]+Target_CC[[#This Row],[Est_Sust_POTS Mei]]+Target_CC[[#This Row],[BC_Mei]]</f>
        <v>88375908</v>
      </c>
      <c r="BP548" s="5">
        <f>Target_CC[[#This Row],[Est_Sust_NP Jun]]+Target_CC[[#This Row],[Est_Sust_POTS Jun]]+Target_CC[[#This Row],[BC_Jun]]</f>
        <v>88375908</v>
      </c>
      <c r="BQ548" s="5">
        <f>Target_CC[[#This Row],[Est_Sust_NP Jul]]+Target_CC[[#This Row],[Est_Sust_POTS Jul]]+Target_CC[[#This Row],[BC_Jul]]</f>
        <v>88375908</v>
      </c>
      <c r="BR548" s="5">
        <f>Target_CC[[#This Row],[Est_Sust_NP Agu]]+Target_CC[[#This Row],[Est_Sust_POTS Agu]]+Target_CC[[#This Row],[BC_Agu]]</f>
        <v>88375908</v>
      </c>
      <c r="BS548" s="5">
        <f>Target_CC[[#This Row],[Est_Sust_NP Sep]]+Target_CC[[#This Row],[Est_Sust_POTS Sep]]+Target_CC[[#This Row],[BC_Sep]]</f>
        <v>88375908</v>
      </c>
      <c r="BT548" s="5">
        <f>Target_CC[[#This Row],[Est_Sust_NP Okt]]+Target_CC[[#This Row],[Est_Sust_POTS Okt]]+Target_CC[[#This Row],[BC_Okt]]</f>
        <v>88375908</v>
      </c>
      <c r="BU548" s="5">
        <f>Target_CC[[#This Row],[Est_Sust_NP Nov]]+Target_CC[[#This Row],[Est_Sust_POTS Nov]]+Target_CC[[#This Row],[BC_Nov]]</f>
        <v>88375908</v>
      </c>
      <c r="BV548" s="5">
        <f>Target_CC[[#This Row],[Est_Sust_NP Des]]+Target_CC[[#This Row],[Est_Sust_POTS Des]]+Target_CC[[#This Row],[BC_Des]]</f>
        <v>88375908</v>
      </c>
      <c r="BW548" s="5">
        <f>SUM(Target_CC[[#This Row],[Real_Jan]:[Real_Des]])</f>
        <v>1062473050</v>
      </c>
      <c r="BX548" s="5">
        <v>41400000</v>
      </c>
      <c r="BY548" s="5">
        <v>41400000</v>
      </c>
      <c r="BZ548" s="5">
        <v>41400000</v>
      </c>
      <c r="CA548" s="5">
        <f>Target_CC[[#This Row],[Est_Sust_NP Mar]]*95%</f>
        <v>39330000</v>
      </c>
      <c r="CB548" s="5">
        <f>Target_CC[[#This Row],[Est_Sust_NP Apr]]</f>
        <v>39330000</v>
      </c>
      <c r="CC548" s="5">
        <f>Target_CC[[#This Row],[Est_Sust_NP Mei]]</f>
        <v>39330000</v>
      </c>
      <c r="CD548" s="5">
        <f>Target_CC[[#This Row],[Est_Sust_NP Jun]]</f>
        <v>39330000</v>
      </c>
      <c r="CE548" s="5">
        <f>Target_CC[[#This Row],[Est_Sust_NP Jul]]</f>
        <v>39330000</v>
      </c>
      <c r="CF548" s="5">
        <f>Target_CC[[#This Row],[Est_Sust_NP Agu]]</f>
        <v>39330000</v>
      </c>
      <c r="CG548" s="5">
        <f>Target_CC[[#This Row],[Est_Sust_NP Sep]]</f>
        <v>39330000</v>
      </c>
      <c r="CH548" s="5">
        <f>Target_CC[[#This Row],[Est_Sust_NP Okt]]</f>
        <v>39330000</v>
      </c>
      <c r="CI548" s="5">
        <f>Target_CC[[#This Row],[Est_Sust_NP Nov]]</f>
        <v>39330000</v>
      </c>
      <c r="CJ548" s="5">
        <f>SUM(Target_CC[[#This Row],[Est_Sust_NP Jan]:[Est_Sust_NP Des]])</f>
        <v>478170000</v>
      </c>
      <c r="CK548" s="5">
        <v>49266635</v>
      </c>
      <c r="CL548" s="5">
        <v>49401646</v>
      </c>
      <c r="CM548" s="5">
        <v>49045908</v>
      </c>
      <c r="CN548" s="5">
        <f>Target_CC[[#This Row],[Est_Sust_POTS Mar]]</f>
        <v>49045908</v>
      </c>
      <c r="CO548" s="5">
        <f>Target_CC[[#This Row],[Est_Sust_POTS Apr]]</f>
        <v>49045908</v>
      </c>
      <c r="CP548" s="5">
        <f>Target_CC[[#This Row],[Est_Sust_POTS Mei]]</f>
        <v>49045908</v>
      </c>
      <c r="CQ548" s="5">
        <f>Target_CC[[#This Row],[Est_Sust_POTS Jun]]</f>
        <v>49045908</v>
      </c>
      <c r="CR548" s="5">
        <f>Target_CC[[#This Row],[Est_Sust_POTS Jul]]</f>
        <v>49045908</v>
      </c>
      <c r="CS548" s="5">
        <f>Target_CC[[#This Row],[Est_Sust_POTS Agu]]</f>
        <v>49045908</v>
      </c>
      <c r="CT548" s="5">
        <f>Target_CC[[#This Row],[Est_Sust_POTS Sep]]</f>
        <v>49045908</v>
      </c>
      <c r="CU548" s="5">
        <f>Target_CC[[#This Row],[Est_Sust_POTS Okt]]</f>
        <v>49045908</v>
      </c>
      <c r="CV548" s="5">
        <f>Target_CC[[#This Row],[Est_Sust_POTS Nov]]</f>
        <v>49045908</v>
      </c>
      <c r="CW548" s="5">
        <f>SUM(Target_CC[[#This Row],[Est_Sust_POTS Jan]:[Est_Sust_POTS Des]])</f>
        <v>589127361</v>
      </c>
      <c r="CX548" s="5"/>
      <c r="CY548" s="5">
        <v>0</v>
      </c>
      <c r="CZ548" s="5">
        <v>0</v>
      </c>
      <c r="DA548" s="5">
        <v>0</v>
      </c>
      <c r="DB548" s="5"/>
      <c r="DC548" s="5"/>
      <c r="DD548" s="5"/>
      <c r="DE548" s="5"/>
      <c r="DF548" s="5"/>
      <c r="DG548" s="5"/>
      <c r="DH548" s="5"/>
      <c r="DI548" s="5"/>
      <c r="DJ548" s="5">
        <f>SUM(Target_CC[[#This Row],[BC_Jan]:[BC_Des]])</f>
        <v>0</v>
      </c>
      <c r="DK548" s="5"/>
      <c r="DL548" s="5"/>
      <c r="DM548" s="5"/>
      <c r="DN548" s="5"/>
      <c r="DO548" s="5"/>
      <c r="DP548" s="5"/>
      <c r="DQ548" s="5"/>
      <c r="DR548" s="5"/>
      <c r="DS548" s="5"/>
      <c r="DT548" s="5"/>
      <c r="DU548" s="5"/>
      <c r="DV548" s="5"/>
      <c r="DW548" s="5"/>
      <c r="DX548" s="5" t="s">
        <v>160</v>
      </c>
    </row>
    <row r="549" spans="2:128" x14ac:dyDescent="0.3">
      <c r="B549">
        <v>4620144</v>
      </c>
      <c r="C549" t="s">
        <v>835</v>
      </c>
      <c r="D549" t="s">
        <v>331</v>
      </c>
      <c r="E549" t="s">
        <v>549</v>
      </c>
      <c r="F549" t="s">
        <v>296</v>
      </c>
      <c r="G549" t="s">
        <v>21</v>
      </c>
      <c r="H549" t="s">
        <v>159</v>
      </c>
      <c r="I549" t="s">
        <v>29</v>
      </c>
      <c r="J549" s="5">
        <v>1247943810.0562766</v>
      </c>
      <c r="K549" s="5">
        <v>91447800</v>
      </c>
      <c r="L549" s="5">
        <v>91446315</v>
      </c>
      <c r="M549" s="5">
        <v>91446600</v>
      </c>
      <c r="N549" s="5">
        <v>91446315</v>
      </c>
      <c r="O549" s="5">
        <v>91445460</v>
      </c>
      <c r="P549" s="5">
        <v>91444605</v>
      </c>
      <c r="Q549" s="5">
        <v>91446030</v>
      </c>
      <c r="R549" s="5">
        <v>91447170</v>
      </c>
      <c r="S549" s="5">
        <v>91446885</v>
      </c>
      <c r="T549" s="5">
        <v>91446885</v>
      </c>
      <c r="U549" s="5">
        <v>91447170</v>
      </c>
      <c r="V549" s="5">
        <v>91446600</v>
      </c>
      <c r="W549" s="5">
        <v>1097357835</v>
      </c>
      <c r="X549" s="5">
        <v>0</v>
      </c>
      <c r="Y549" s="5">
        <v>690859.22431823774</v>
      </c>
      <c r="Z549" s="5">
        <v>683729.23020126333</v>
      </c>
      <c r="AA549" s="5">
        <v>537486.86343142285</v>
      </c>
      <c r="AB549" s="5">
        <v>586231.66372162709</v>
      </c>
      <c r="AC549" s="5">
        <v>571553.53985494352</v>
      </c>
      <c r="AD549" s="5">
        <v>710365.72728492401</v>
      </c>
      <c r="AE549" s="5">
        <v>598269.13892134407</v>
      </c>
      <c r="AF549" s="5">
        <v>715610.41381648171</v>
      </c>
      <c r="AG549" s="5">
        <v>720720.50871695695</v>
      </c>
      <c r="AH549" s="5">
        <v>611960.29877694696</v>
      </c>
      <c r="AI549" s="5">
        <v>623089.45347582689</v>
      </c>
      <c r="AJ549" s="5">
        <v>7049876.062519975</v>
      </c>
      <c r="AK549" s="5">
        <v>91447800</v>
      </c>
      <c r="AL549" s="5">
        <v>92137174.224318236</v>
      </c>
      <c r="AM549" s="5">
        <v>92130329.230201259</v>
      </c>
      <c r="AN549" s="5">
        <v>91983801.863431424</v>
      </c>
      <c r="AO549" s="5">
        <v>92031691.663721621</v>
      </c>
      <c r="AP549" s="5">
        <v>92016158.539854944</v>
      </c>
      <c r="AQ549" s="5">
        <v>92156395.727284923</v>
      </c>
      <c r="AR549" s="5">
        <v>92045439.13892135</v>
      </c>
      <c r="AS549" s="5">
        <v>92162495.413816482</v>
      </c>
      <c r="AT549" s="5">
        <v>92167605.508716956</v>
      </c>
      <c r="AU549" s="5">
        <v>92059130.298776954</v>
      </c>
      <c r="AV549" s="5">
        <v>92069689.453475833</v>
      </c>
      <c r="AW549" s="5">
        <f>SUM(Target_CC[[#This Row],[Target_Jan]:[Target_Des]])</f>
        <v>1104407711.06252</v>
      </c>
      <c r="AX549" s="5">
        <v>6341957.8422292564</v>
      </c>
      <c r="AY549" s="5">
        <v>6599284.5640858142</v>
      </c>
      <c r="AZ549" s="5">
        <v>6673822.800991293</v>
      </c>
      <c r="BA549" s="5">
        <v>6470063.7089478681</v>
      </c>
      <c r="BB549" s="5">
        <v>6803111.6047144877</v>
      </c>
      <c r="BC549" s="5">
        <v>6760790.3072402785</v>
      </c>
      <c r="BD549" s="5">
        <v>6981652.3572258167</v>
      </c>
      <c r="BE549" s="5">
        <v>7079803.3169791652</v>
      </c>
      <c r="BF549" s="5">
        <v>6969747.4732349021</v>
      </c>
      <c r="BG549" s="5">
        <v>7088234.6112179263</v>
      </c>
      <c r="BH549" s="5">
        <v>7218907.697550389</v>
      </c>
      <c r="BI549" s="5">
        <v>7038347.8200625228</v>
      </c>
      <c r="BJ549" s="5">
        <f>SUM(Target_CC[[#This Row],[Target_NGTMA_Jan]:[Target_NGTMA_Des]])</f>
        <v>82025724.104479715</v>
      </c>
      <c r="BK549" s="5">
        <v>91448100</v>
      </c>
      <c r="BL549" s="5">
        <v>91448100</v>
      </c>
      <c r="BM549" s="5">
        <v>91448100</v>
      </c>
      <c r="BN549" s="5">
        <f>Target_CC[[#This Row],[Est_Sust_NP Apr]]+Target_CC[[#This Row],[Est_Sust_POTS Apr]]+Target_CC[[#This Row],[BC_Apr]]</f>
        <v>86879600</v>
      </c>
      <c r="BO549" s="5">
        <f>Target_CC[[#This Row],[Est_Sust_NP Mei]]+Target_CC[[#This Row],[Est_Sust_POTS Mei]]+Target_CC[[#This Row],[BC_Mei]]</f>
        <v>86879600</v>
      </c>
      <c r="BP549" s="5">
        <f>Target_CC[[#This Row],[Est_Sust_NP Jun]]+Target_CC[[#This Row],[Est_Sust_POTS Jun]]+Target_CC[[#This Row],[BC_Jun]]</f>
        <v>86879600</v>
      </c>
      <c r="BQ549" s="5">
        <f>Target_CC[[#This Row],[Est_Sust_NP Jul]]+Target_CC[[#This Row],[Est_Sust_POTS Jul]]+Target_CC[[#This Row],[BC_Jul]]</f>
        <v>86879600</v>
      </c>
      <c r="BR549" s="5">
        <f>Target_CC[[#This Row],[Est_Sust_NP Agu]]+Target_CC[[#This Row],[Est_Sust_POTS Agu]]+Target_CC[[#This Row],[BC_Agu]]</f>
        <v>86879600</v>
      </c>
      <c r="BS549" s="5">
        <f>Target_CC[[#This Row],[Est_Sust_NP Sep]]+Target_CC[[#This Row],[Est_Sust_POTS Sep]]+Target_CC[[#This Row],[BC_Sep]]</f>
        <v>86879600</v>
      </c>
      <c r="BT549" s="5">
        <f>Target_CC[[#This Row],[Est_Sust_NP Okt]]+Target_CC[[#This Row],[Est_Sust_POTS Okt]]+Target_CC[[#This Row],[BC_Okt]]</f>
        <v>86879600</v>
      </c>
      <c r="BU549" s="5">
        <f>Target_CC[[#This Row],[Est_Sust_NP Nov]]+Target_CC[[#This Row],[Est_Sust_POTS Nov]]+Target_CC[[#This Row],[BC_Nov]]</f>
        <v>86879600</v>
      </c>
      <c r="BV549" s="5">
        <f>Target_CC[[#This Row],[Est_Sust_NP Des]]+Target_CC[[#This Row],[Est_Sust_POTS Des]]+Target_CC[[#This Row],[BC_Des]]</f>
        <v>86879600</v>
      </c>
      <c r="BW549" s="5">
        <f>SUM(Target_CC[[#This Row],[Real_Jan]:[Real_Des]])</f>
        <v>1056260700</v>
      </c>
      <c r="BX549" s="5">
        <v>91370000</v>
      </c>
      <c r="BY549" s="5">
        <v>91370000</v>
      </c>
      <c r="BZ549" s="5">
        <v>91370000</v>
      </c>
      <c r="CA549" s="5">
        <f>Target_CC[[#This Row],[Est_Sust_NP Mar]]*95%</f>
        <v>86801500</v>
      </c>
      <c r="CB549" s="5">
        <f>Target_CC[[#This Row],[Est_Sust_NP Apr]]</f>
        <v>86801500</v>
      </c>
      <c r="CC549" s="5">
        <f>Target_CC[[#This Row],[Est_Sust_NP Mei]]</f>
        <v>86801500</v>
      </c>
      <c r="CD549" s="5">
        <f>Target_CC[[#This Row],[Est_Sust_NP Jun]]</f>
        <v>86801500</v>
      </c>
      <c r="CE549" s="5">
        <f>Target_CC[[#This Row],[Est_Sust_NP Jul]]</f>
        <v>86801500</v>
      </c>
      <c r="CF549" s="5">
        <f>Target_CC[[#This Row],[Est_Sust_NP Agu]]</f>
        <v>86801500</v>
      </c>
      <c r="CG549" s="5">
        <f>Target_CC[[#This Row],[Est_Sust_NP Sep]]</f>
        <v>86801500</v>
      </c>
      <c r="CH549" s="5">
        <f>Target_CC[[#This Row],[Est_Sust_NP Okt]]</f>
        <v>86801500</v>
      </c>
      <c r="CI549" s="5">
        <f>Target_CC[[#This Row],[Est_Sust_NP Nov]]</f>
        <v>86801500</v>
      </c>
      <c r="CJ549" s="5">
        <f>SUM(Target_CC[[#This Row],[Est_Sust_NP Jan]:[Est_Sust_NP Des]])</f>
        <v>1055323500</v>
      </c>
      <c r="CK549" s="5">
        <v>78100</v>
      </c>
      <c r="CL549" s="5">
        <v>78100</v>
      </c>
      <c r="CM549" s="5">
        <v>78100</v>
      </c>
      <c r="CN549" s="5">
        <f>Target_CC[[#This Row],[Est_Sust_POTS Mar]]</f>
        <v>78100</v>
      </c>
      <c r="CO549" s="5">
        <f>Target_CC[[#This Row],[Est_Sust_POTS Apr]]</f>
        <v>78100</v>
      </c>
      <c r="CP549" s="5">
        <f>Target_CC[[#This Row],[Est_Sust_POTS Mei]]</f>
        <v>78100</v>
      </c>
      <c r="CQ549" s="5">
        <f>Target_CC[[#This Row],[Est_Sust_POTS Jun]]</f>
        <v>78100</v>
      </c>
      <c r="CR549" s="5">
        <f>Target_CC[[#This Row],[Est_Sust_POTS Jul]]</f>
        <v>78100</v>
      </c>
      <c r="CS549" s="5">
        <f>Target_CC[[#This Row],[Est_Sust_POTS Agu]]</f>
        <v>78100</v>
      </c>
      <c r="CT549" s="5">
        <f>Target_CC[[#This Row],[Est_Sust_POTS Sep]]</f>
        <v>78100</v>
      </c>
      <c r="CU549" s="5">
        <f>Target_CC[[#This Row],[Est_Sust_POTS Okt]]</f>
        <v>78100</v>
      </c>
      <c r="CV549" s="5">
        <f>Target_CC[[#This Row],[Est_Sust_POTS Nov]]</f>
        <v>78100</v>
      </c>
      <c r="CW549" s="5">
        <f>SUM(Target_CC[[#This Row],[Est_Sust_POTS Jan]:[Est_Sust_POTS Des]])</f>
        <v>937200</v>
      </c>
      <c r="CX549" s="5"/>
      <c r="CY549" s="5">
        <v>0</v>
      </c>
      <c r="CZ549" s="5">
        <v>0</v>
      </c>
      <c r="DA549" s="5">
        <v>0</v>
      </c>
      <c r="DB549" s="5"/>
      <c r="DC549" s="5"/>
      <c r="DD549" s="5"/>
      <c r="DE549" s="5"/>
      <c r="DF549" s="5"/>
      <c r="DG549" s="5"/>
      <c r="DH549" s="5"/>
      <c r="DI549" s="5"/>
      <c r="DJ549" s="5">
        <f>SUM(Target_CC[[#This Row],[BC_Jan]:[BC_Des]])</f>
        <v>0</v>
      </c>
      <c r="DK549" s="5"/>
      <c r="DL549" s="5"/>
      <c r="DM549" s="5"/>
      <c r="DN549" s="5"/>
      <c r="DO549" s="5"/>
      <c r="DP549" s="5"/>
      <c r="DQ549" s="5"/>
      <c r="DR549" s="5"/>
      <c r="DS549" s="5"/>
      <c r="DT549" s="5"/>
      <c r="DU549" s="5"/>
      <c r="DV549" s="5"/>
      <c r="DW549" s="5"/>
      <c r="DX549" s="5" t="s">
        <v>160</v>
      </c>
    </row>
    <row r="550" spans="2:128" x14ac:dyDescent="0.3">
      <c r="B550">
        <v>3180927</v>
      </c>
      <c r="C550" t="s">
        <v>836</v>
      </c>
      <c r="D550" t="s">
        <v>837</v>
      </c>
      <c r="E550" t="s">
        <v>322</v>
      </c>
      <c r="F550" t="s">
        <v>294</v>
      </c>
      <c r="G550" t="s">
        <v>25</v>
      </c>
      <c r="H550" t="s">
        <v>159</v>
      </c>
      <c r="I550" t="s">
        <v>29</v>
      </c>
      <c r="J550" s="5">
        <v>1717637684.8518832</v>
      </c>
      <c r="K550" s="5">
        <v>92884140.681818187</v>
      </c>
      <c r="L550" s="5">
        <v>95843095.454545438</v>
      </c>
      <c r="M550" s="5">
        <v>89925185.909090906</v>
      </c>
      <c r="N550" s="5">
        <v>84007276.36363636</v>
      </c>
      <c r="O550" s="5">
        <v>86966231.136363626</v>
      </c>
      <c r="P550" s="5">
        <v>89925185.909090906</v>
      </c>
      <c r="Q550" s="5">
        <v>104719959.77272727</v>
      </c>
      <c r="R550" s="5">
        <v>98802050.227272734</v>
      </c>
      <c r="S550" s="5">
        <v>98802050.227272734</v>
      </c>
      <c r="T550" s="5">
        <v>104719959.77272727</v>
      </c>
      <c r="U550" s="5">
        <v>95843095.454545438</v>
      </c>
      <c r="V550" s="5">
        <v>98802050.227272734</v>
      </c>
      <c r="W550" s="5">
        <v>1141240281.1363635</v>
      </c>
      <c r="X550" s="5">
        <v>3533436.4892270397</v>
      </c>
      <c r="Y550" s="5">
        <v>6750992.8659644667</v>
      </c>
      <c r="Z550" s="5">
        <v>6854854.2946716128</v>
      </c>
      <c r="AA550" s="5">
        <v>7268568.9856884088</v>
      </c>
      <c r="AB550" s="5">
        <v>11671644.428941965</v>
      </c>
      <c r="AC550" s="5">
        <v>10504479.986047769</v>
      </c>
      <c r="AD550" s="5">
        <v>5933085.9180454984</v>
      </c>
      <c r="AE550" s="5">
        <v>13052789.019700097</v>
      </c>
      <c r="AF550" s="5">
        <v>10877324.183083413</v>
      </c>
      <c r="AG550" s="5">
        <v>13052789.019700097</v>
      </c>
      <c r="AH550" s="5">
        <v>14140521.438008429</v>
      </c>
      <c r="AI550" s="5">
        <v>14140521.438008429</v>
      </c>
      <c r="AJ550" s="5">
        <v>117781008.06708722</v>
      </c>
      <c r="AK550" s="5">
        <v>96417577.171045229</v>
      </c>
      <c r="AL550" s="5">
        <v>102594088.32050991</v>
      </c>
      <c r="AM550" s="5">
        <v>96780040.203762516</v>
      </c>
      <c r="AN550" s="5">
        <v>91275845.349324763</v>
      </c>
      <c r="AO550" s="5">
        <v>98637875.565305591</v>
      </c>
      <c r="AP550" s="5">
        <v>100429665.89513868</v>
      </c>
      <c r="AQ550" s="5">
        <v>110653045.69077277</v>
      </c>
      <c r="AR550" s="5">
        <v>111854839.24697283</v>
      </c>
      <c r="AS550" s="5">
        <v>109679374.41035615</v>
      </c>
      <c r="AT550" s="5">
        <v>117772748.79242736</v>
      </c>
      <c r="AU550" s="5">
        <v>109983616.89255387</v>
      </c>
      <c r="AV550" s="5">
        <v>112942571.66528116</v>
      </c>
      <c r="AW550" s="5">
        <f>SUM(Target_CC[[#This Row],[Target_Jan]:[Target_Des]])</f>
        <v>1259021289.2034507</v>
      </c>
      <c r="AX550" s="5">
        <v>0</v>
      </c>
      <c r="AY550" s="5">
        <v>0</v>
      </c>
      <c r="AZ550" s="5">
        <v>0</v>
      </c>
      <c r="BA550" s="5">
        <v>0</v>
      </c>
      <c r="BB550" s="5">
        <v>0</v>
      </c>
      <c r="BC550" s="5">
        <v>0</v>
      </c>
      <c r="BD550" s="5">
        <v>0</v>
      </c>
      <c r="BE550" s="5">
        <v>0</v>
      </c>
      <c r="BF550" s="5">
        <v>0</v>
      </c>
      <c r="BG550" s="5">
        <v>0</v>
      </c>
      <c r="BH550" s="5">
        <v>0</v>
      </c>
      <c r="BI550" s="5">
        <v>0</v>
      </c>
      <c r="BJ550" s="5">
        <f>SUM(Target_CC[[#This Row],[Target_NGTMA_Jan]:[Target_NGTMA_Des]])</f>
        <v>0</v>
      </c>
      <c r="BK550" s="5">
        <v>91796696</v>
      </c>
      <c r="BL550" s="5">
        <v>91628997</v>
      </c>
      <c r="BM550" s="5">
        <v>91353291</v>
      </c>
      <c r="BN550" s="5">
        <f>Target_CC[[#This Row],[Est_Sust_NP Apr]]+Target_CC[[#This Row],[Est_Sust_POTS Apr]]+Target_CC[[#This Row],[BC_Apr]]</f>
        <v>91082589</v>
      </c>
      <c r="BO550" s="5">
        <f>Target_CC[[#This Row],[Est_Sust_NP Mei]]+Target_CC[[#This Row],[Est_Sust_POTS Mei]]+Target_CC[[#This Row],[BC_Mei]]</f>
        <v>91082589</v>
      </c>
      <c r="BP550" s="5">
        <f>Target_CC[[#This Row],[Est_Sust_NP Jun]]+Target_CC[[#This Row],[Est_Sust_POTS Jun]]+Target_CC[[#This Row],[BC_Jun]]</f>
        <v>91082589</v>
      </c>
      <c r="BQ550" s="5">
        <f>Target_CC[[#This Row],[Est_Sust_NP Jul]]+Target_CC[[#This Row],[Est_Sust_POTS Jul]]+Target_CC[[#This Row],[BC_Jul]]</f>
        <v>91082589</v>
      </c>
      <c r="BR550" s="5">
        <f>Target_CC[[#This Row],[Est_Sust_NP Agu]]+Target_CC[[#This Row],[Est_Sust_POTS Agu]]+Target_CC[[#This Row],[BC_Agu]]</f>
        <v>91082589</v>
      </c>
      <c r="BS550" s="5">
        <f>Target_CC[[#This Row],[Est_Sust_NP Sep]]+Target_CC[[#This Row],[Est_Sust_POTS Sep]]+Target_CC[[#This Row],[BC_Sep]]</f>
        <v>91082589</v>
      </c>
      <c r="BT550" s="5">
        <f>Target_CC[[#This Row],[Est_Sust_NP Okt]]+Target_CC[[#This Row],[Est_Sust_POTS Okt]]+Target_CC[[#This Row],[BC_Okt]]</f>
        <v>91082589</v>
      </c>
      <c r="BU550" s="5">
        <f>Target_CC[[#This Row],[Est_Sust_NP Nov]]+Target_CC[[#This Row],[Est_Sust_POTS Nov]]+Target_CC[[#This Row],[BC_Nov]]</f>
        <v>91082589</v>
      </c>
      <c r="BV550" s="5">
        <f>Target_CC[[#This Row],[Est_Sust_NP Des]]+Target_CC[[#This Row],[Est_Sust_POTS Des]]+Target_CC[[#This Row],[BC_Des]]</f>
        <v>91082589</v>
      </c>
      <c r="BW550" s="5">
        <f>SUM(Target_CC[[#This Row],[Real_Jan]:[Real_Des]])</f>
        <v>1094522285</v>
      </c>
      <c r="BX550" s="5">
        <v>36664000</v>
      </c>
      <c r="BY550" s="5">
        <v>36664000</v>
      </c>
      <c r="BZ550" s="5">
        <v>36664000</v>
      </c>
      <c r="CA550" s="5">
        <f>Target_CC[[#This Row],[Est_Sust_NP Mar]]*95%</f>
        <v>34830800</v>
      </c>
      <c r="CB550" s="5">
        <f>Target_CC[[#This Row],[Est_Sust_NP Apr]]</f>
        <v>34830800</v>
      </c>
      <c r="CC550" s="5">
        <f>Target_CC[[#This Row],[Est_Sust_NP Mei]]</f>
        <v>34830800</v>
      </c>
      <c r="CD550" s="5">
        <f>Target_CC[[#This Row],[Est_Sust_NP Jun]]</f>
        <v>34830800</v>
      </c>
      <c r="CE550" s="5">
        <f>Target_CC[[#This Row],[Est_Sust_NP Jul]]</f>
        <v>34830800</v>
      </c>
      <c r="CF550" s="5">
        <f>Target_CC[[#This Row],[Est_Sust_NP Agu]]</f>
        <v>34830800</v>
      </c>
      <c r="CG550" s="5">
        <f>Target_CC[[#This Row],[Est_Sust_NP Sep]]</f>
        <v>34830800</v>
      </c>
      <c r="CH550" s="5">
        <f>Target_CC[[#This Row],[Est_Sust_NP Okt]]</f>
        <v>34830800</v>
      </c>
      <c r="CI550" s="5">
        <f>Target_CC[[#This Row],[Est_Sust_NP Nov]]</f>
        <v>34830800</v>
      </c>
      <c r="CJ550" s="5">
        <f>SUM(Target_CC[[#This Row],[Est_Sust_NP Jan]:[Est_Sust_NP Des]])</f>
        <v>423469200</v>
      </c>
      <c r="CK550" s="5">
        <v>56749855</v>
      </c>
      <c r="CL550" s="5">
        <v>57096914</v>
      </c>
      <c r="CM550" s="5">
        <v>56251789</v>
      </c>
      <c r="CN550" s="5">
        <f>Target_CC[[#This Row],[Est_Sust_POTS Mar]]</f>
        <v>56251789</v>
      </c>
      <c r="CO550" s="5">
        <f>Target_CC[[#This Row],[Est_Sust_POTS Apr]]</f>
        <v>56251789</v>
      </c>
      <c r="CP550" s="5">
        <f>Target_CC[[#This Row],[Est_Sust_POTS Mei]]</f>
        <v>56251789</v>
      </c>
      <c r="CQ550" s="5">
        <f>Target_CC[[#This Row],[Est_Sust_POTS Jun]]</f>
        <v>56251789</v>
      </c>
      <c r="CR550" s="5">
        <f>Target_CC[[#This Row],[Est_Sust_POTS Jul]]</f>
        <v>56251789</v>
      </c>
      <c r="CS550" s="5">
        <f>Target_CC[[#This Row],[Est_Sust_POTS Agu]]</f>
        <v>56251789</v>
      </c>
      <c r="CT550" s="5">
        <f>Target_CC[[#This Row],[Est_Sust_POTS Sep]]</f>
        <v>56251789</v>
      </c>
      <c r="CU550" s="5">
        <f>Target_CC[[#This Row],[Est_Sust_POTS Okt]]</f>
        <v>56251789</v>
      </c>
      <c r="CV550" s="5">
        <f>Target_CC[[#This Row],[Est_Sust_POTS Nov]]</f>
        <v>56251789</v>
      </c>
      <c r="CW550" s="5">
        <f>SUM(Target_CC[[#This Row],[Est_Sust_POTS Jan]:[Est_Sust_POTS Des]])</f>
        <v>676364659</v>
      </c>
      <c r="CX550" s="5"/>
      <c r="CY550" s="5">
        <v>0</v>
      </c>
      <c r="CZ550" s="5">
        <v>0</v>
      </c>
      <c r="DA550" s="5">
        <v>0</v>
      </c>
      <c r="DB550" s="5"/>
      <c r="DC550" s="5"/>
      <c r="DD550" s="5"/>
      <c r="DE550" s="5"/>
      <c r="DF550" s="5"/>
      <c r="DG550" s="5"/>
      <c r="DH550" s="5"/>
      <c r="DI550" s="5"/>
      <c r="DJ550" s="5">
        <f>SUM(Target_CC[[#This Row],[BC_Jan]:[BC_Des]])</f>
        <v>0</v>
      </c>
      <c r="DK550" s="5"/>
      <c r="DL550" s="5"/>
      <c r="DM550" s="5"/>
      <c r="DN550" s="5"/>
      <c r="DO550" s="5"/>
      <c r="DP550" s="5"/>
      <c r="DQ550" s="5"/>
      <c r="DR550" s="5"/>
      <c r="DS550" s="5"/>
      <c r="DT550" s="5"/>
      <c r="DU550" s="5"/>
      <c r="DV550" s="5"/>
      <c r="DW550" s="5"/>
      <c r="DX550" s="5" t="s">
        <v>160</v>
      </c>
    </row>
    <row r="551" spans="2:128" x14ac:dyDescent="0.3">
      <c r="B551">
        <v>3001070348</v>
      </c>
      <c r="C551" t="s">
        <v>838</v>
      </c>
      <c r="D551" t="s">
        <v>331</v>
      </c>
      <c r="E551" t="s">
        <v>326</v>
      </c>
      <c r="F551" t="s">
        <v>300</v>
      </c>
      <c r="G551" t="s">
        <v>24</v>
      </c>
      <c r="H551" t="s">
        <v>159</v>
      </c>
      <c r="I551" t="s">
        <v>29</v>
      </c>
      <c r="J551" s="5">
        <v>1196299557.9420202</v>
      </c>
      <c r="K551" s="5">
        <v>88270774.718917608</v>
      </c>
      <c r="L551" s="5">
        <v>89812452.41334714</v>
      </c>
      <c r="M551" s="5">
        <v>96020693.938482746</v>
      </c>
      <c r="N551" s="5">
        <v>90225937.99905093</v>
      </c>
      <c r="O551" s="5">
        <v>94799086.460360631</v>
      </c>
      <c r="P551" s="5">
        <v>93534455.904271692</v>
      </c>
      <c r="Q551" s="5">
        <v>98008847.481548265</v>
      </c>
      <c r="R551" s="5">
        <v>98985691.538880169</v>
      </c>
      <c r="S551" s="5">
        <v>97718677.207611889</v>
      </c>
      <c r="T551" s="5">
        <v>99684623.666020557</v>
      </c>
      <c r="U551" s="5">
        <v>98957296.060169637</v>
      </c>
      <c r="V551" s="5">
        <v>93368074.361338675</v>
      </c>
      <c r="W551" s="5">
        <v>1139386611.75</v>
      </c>
      <c r="X551" s="5">
        <v>10783448.566125149</v>
      </c>
      <c r="Y551" s="5">
        <v>10971784.990908563</v>
      </c>
      <c r="Z551" s="5">
        <v>11730204.2229314</v>
      </c>
      <c r="AA551" s="5">
        <v>11022297.751904139</v>
      </c>
      <c r="AB551" s="5">
        <v>11580968.629947523</v>
      </c>
      <c r="AC551" s="5">
        <v>11426477.196059465</v>
      </c>
      <c r="AD551" s="5">
        <v>11973083.607886113</v>
      </c>
      <c r="AE551" s="5">
        <v>12092418.095239442</v>
      </c>
      <c r="AF551" s="5">
        <v>11937635.451524334</v>
      </c>
      <c r="AG551" s="5">
        <v>12177801.945876652</v>
      </c>
      <c r="AH551" s="5">
        <v>12088949.210037509</v>
      </c>
      <c r="AI551" s="5">
        <v>11406151.478784593</v>
      </c>
      <c r="AJ551" s="5">
        <v>139191221.1472249</v>
      </c>
      <c r="AK551" s="5">
        <v>99054223.285042763</v>
      </c>
      <c r="AL551" s="5">
        <v>100784237.4042557</v>
      </c>
      <c r="AM551" s="5">
        <v>107750898.16141415</v>
      </c>
      <c r="AN551" s="5">
        <v>101248235.75095508</v>
      </c>
      <c r="AO551" s="5">
        <v>106380055.09030816</v>
      </c>
      <c r="AP551" s="5">
        <v>104960933.10033116</v>
      </c>
      <c r="AQ551" s="5">
        <v>109981931.08943439</v>
      </c>
      <c r="AR551" s="5">
        <v>111078109.63411961</v>
      </c>
      <c r="AS551" s="5">
        <v>109656312.65913622</v>
      </c>
      <c r="AT551" s="5">
        <v>111862425.61189722</v>
      </c>
      <c r="AU551" s="5">
        <v>111046245.27020715</v>
      </c>
      <c r="AV551" s="5">
        <v>104774225.84012327</v>
      </c>
      <c r="AW551" s="5">
        <f>SUM(Target_CC[[#This Row],[Target_Jan]:[Target_Des]])</f>
        <v>1278577832.8972247</v>
      </c>
      <c r="AX551" s="5">
        <v>9883164.465660451</v>
      </c>
      <c r="AY551" s="5">
        <v>10284176.641519329</v>
      </c>
      <c r="AZ551" s="5">
        <v>10400335.353488667</v>
      </c>
      <c r="BA551" s="5">
        <v>10082801.767152034</v>
      </c>
      <c r="BB551" s="5">
        <v>10601816.117402999</v>
      </c>
      <c r="BC551" s="5">
        <v>10535863.559258789</v>
      </c>
      <c r="BD551" s="5">
        <v>10880050.010593304</v>
      </c>
      <c r="BE551" s="5">
        <v>11033006.258779872</v>
      </c>
      <c r="BF551" s="5">
        <v>10861497.707132163</v>
      </c>
      <c r="BG551" s="5">
        <v>11046145.398095053</v>
      </c>
      <c r="BH551" s="5">
        <v>11249783.396894053</v>
      </c>
      <c r="BI551" s="5">
        <v>10968402.944752034</v>
      </c>
      <c r="BJ551" s="5">
        <f>SUM(Target_CC[[#This Row],[Target_NGTMA_Jan]:[Target_NGTMA_Des]])</f>
        <v>127827043.62072875</v>
      </c>
      <c r="BK551" s="5">
        <v>96545186</v>
      </c>
      <c r="BL551" s="5">
        <v>96671819</v>
      </c>
      <c r="BM551" s="5">
        <v>96867764</v>
      </c>
      <c r="BN551" s="5">
        <f>Target_CC[[#This Row],[Est_Sust_NP Apr]]+Target_CC[[#This Row],[Est_Sust_POTS Apr]]+Target_CC[[#This Row],[BC_Apr]]</f>
        <v>92350797</v>
      </c>
      <c r="BO551" s="5">
        <f>Target_CC[[#This Row],[Est_Sust_NP Mei]]+Target_CC[[#This Row],[Est_Sust_POTS Mei]]+Target_CC[[#This Row],[BC_Mei]]</f>
        <v>92350797</v>
      </c>
      <c r="BP551" s="5">
        <f>Target_CC[[#This Row],[Est_Sust_NP Jun]]+Target_CC[[#This Row],[Est_Sust_POTS Jun]]+Target_CC[[#This Row],[BC_Jun]]</f>
        <v>92350797</v>
      </c>
      <c r="BQ551" s="5">
        <f>Target_CC[[#This Row],[Est_Sust_NP Jul]]+Target_CC[[#This Row],[Est_Sust_POTS Jul]]+Target_CC[[#This Row],[BC_Jul]]</f>
        <v>92350797</v>
      </c>
      <c r="BR551" s="5">
        <f>Target_CC[[#This Row],[Est_Sust_NP Agu]]+Target_CC[[#This Row],[Est_Sust_POTS Agu]]+Target_CC[[#This Row],[BC_Agu]]</f>
        <v>92350797</v>
      </c>
      <c r="BS551" s="5">
        <f>Target_CC[[#This Row],[Est_Sust_NP Sep]]+Target_CC[[#This Row],[Est_Sust_POTS Sep]]+Target_CC[[#This Row],[BC_Sep]]</f>
        <v>92350797</v>
      </c>
      <c r="BT551" s="5">
        <f>Target_CC[[#This Row],[Est_Sust_NP Okt]]+Target_CC[[#This Row],[Est_Sust_POTS Okt]]+Target_CC[[#This Row],[BC_Okt]]</f>
        <v>92350797</v>
      </c>
      <c r="BU551" s="5">
        <f>Target_CC[[#This Row],[Est_Sust_NP Nov]]+Target_CC[[#This Row],[Est_Sust_POTS Nov]]+Target_CC[[#This Row],[BC_Nov]]</f>
        <v>92350797</v>
      </c>
      <c r="BV551" s="5">
        <f>Target_CC[[#This Row],[Est_Sust_NP Des]]+Target_CC[[#This Row],[Est_Sust_POTS Des]]+Target_CC[[#This Row],[BC_Des]]</f>
        <v>92350797</v>
      </c>
      <c r="BW551" s="5">
        <f>SUM(Target_CC[[#This Row],[Real_Jan]:[Real_Des]])</f>
        <v>1121241942</v>
      </c>
      <c r="BX551" s="5">
        <v>95100000</v>
      </c>
      <c r="BY551" s="5">
        <v>95100000</v>
      </c>
      <c r="BZ551" s="5">
        <v>95100000</v>
      </c>
      <c r="CA551" s="5">
        <f>Target_CC[[#This Row],[Est_Sust_NP Mar]]*95%</f>
        <v>90345000</v>
      </c>
      <c r="CB551" s="5">
        <f>Target_CC[[#This Row],[Est_Sust_NP Apr]]</f>
        <v>90345000</v>
      </c>
      <c r="CC551" s="5">
        <f>Target_CC[[#This Row],[Est_Sust_NP Mei]]</f>
        <v>90345000</v>
      </c>
      <c r="CD551" s="5">
        <f>Target_CC[[#This Row],[Est_Sust_NP Jun]]</f>
        <v>90345000</v>
      </c>
      <c r="CE551" s="5">
        <f>Target_CC[[#This Row],[Est_Sust_NP Jul]]</f>
        <v>90345000</v>
      </c>
      <c r="CF551" s="5">
        <f>Target_CC[[#This Row],[Est_Sust_NP Agu]]</f>
        <v>90345000</v>
      </c>
      <c r="CG551" s="5">
        <f>Target_CC[[#This Row],[Est_Sust_NP Sep]]</f>
        <v>90345000</v>
      </c>
      <c r="CH551" s="5">
        <f>Target_CC[[#This Row],[Est_Sust_NP Okt]]</f>
        <v>90345000</v>
      </c>
      <c r="CI551" s="5">
        <f>Target_CC[[#This Row],[Est_Sust_NP Nov]]</f>
        <v>90345000</v>
      </c>
      <c r="CJ551" s="5">
        <f>SUM(Target_CC[[#This Row],[Est_Sust_NP Jan]:[Est_Sust_NP Des]])</f>
        <v>1098405000</v>
      </c>
      <c r="CK551" s="5">
        <v>2085069</v>
      </c>
      <c r="CL551" s="5">
        <v>2037670</v>
      </c>
      <c r="CM551" s="5">
        <v>2005797</v>
      </c>
      <c r="CN551" s="5">
        <f>Target_CC[[#This Row],[Est_Sust_POTS Mar]]</f>
        <v>2005797</v>
      </c>
      <c r="CO551" s="5">
        <f>Target_CC[[#This Row],[Est_Sust_POTS Apr]]</f>
        <v>2005797</v>
      </c>
      <c r="CP551" s="5">
        <f>Target_CC[[#This Row],[Est_Sust_POTS Mei]]</f>
        <v>2005797</v>
      </c>
      <c r="CQ551" s="5">
        <f>Target_CC[[#This Row],[Est_Sust_POTS Jun]]</f>
        <v>2005797</v>
      </c>
      <c r="CR551" s="5">
        <f>Target_CC[[#This Row],[Est_Sust_POTS Jul]]</f>
        <v>2005797</v>
      </c>
      <c r="CS551" s="5">
        <f>Target_CC[[#This Row],[Est_Sust_POTS Agu]]</f>
        <v>2005797</v>
      </c>
      <c r="CT551" s="5">
        <f>Target_CC[[#This Row],[Est_Sust_POTS Sep]]</f>
        <v>2005797</v>
      </c>
      <c r="CU551" s="5">
        <f>Target_CC[[#This Row],[Est_Sust_POTS Okt]]</f>
        <v>2005797</v>
      </c>
      <c r="CV551" s="5">
        <f>Target_CC[[#This Row],[Est_Sust_POTS Nov]]</f>
        <v>2005797</v>
      </c>
      <c r="CW551" s="5">
        <f>SUM(Target_CC[[#This Row],[Est_Sust_POTS Jan]:[Est_Sust_POTS Des]])</f>
        <v>24180709</v>
      </c>
      <c r="CX551" s="5"/>
      <c r="CY551" s="5">
        <v>0</v>
      </c>
      <c r="CZ551" s="5">
        <v>0</v>
      </c>
      <c r="DA551" s="5">
        <v>0</v>
      </c>
      <c r="DB551" s="5"/>
      <c r="DC551" s="5"/>
      <c r="DD551" s="5"/>
      <c r="DE551" s="5"/>
      <c r="DF551" s="5"/>
      <c r="DG551" s="5"/>
      <c r="DH551" s="5"/>
      <c r="DI551" s="5"/>
      <c r="DJ551" s="5">
        <f>SUM(Target_CC[[#This Row],[BC_Jan]:[BC_Des]])</f>
        <v>0</v>
      </c>
      <c r="DK551" s="5"/>
      <c r="DL551" s="5"/>
      <c r="DM551" s="5"/>
      <c r="DN551" s="5"/>
      <c r="DO551" s="5"/>
      <c r="DP551" s="5"/>
      <c r="DQ551" s="5"/>
      <c r="DR551" s="5"/>
      <c r="DS551" s="5"/>
      <c r="DT551" s="5"/>
      <c r="DU551" s="5"/>
      <c r="DV551" s="5"/>
      <c r="DW551" s="5"/>
      <c r="DX551" s="5" t="s">
        <v>160</v>
      </c>
    </row>
    <row r="552" spans="2:128" x14ac:dyDescent="0.3">
      <c r="B552">
        <v>3223400</v>
      </c>
      <c r="C552" t="s">
        <v>839</v>
      </c>
      <c r="D552" t="s">
        <v>350</v>
      </c>
      <c r="E552" t="s">
        <v>351</v>
      </c>
      <c r="F552" t="s">
        <v>300</v>
      </c>
      <c r="G552" t="s">
        <v>25</v>
      </c>
      <c r="H552" t="s">
        <v>159</v>
      </c>
      <c r="I552" t="s">
        <v>29</v>
      </c>
      <c r="J552" s="5">
        <v>1369126283.5604656</v>
      </c>
      <c r="K552" s="5">
        <v>95272940.872309804</v>
      </c>
      <c r="L552" s="5">
        <v>96936913.66843918</v>
      </c>
      <c r="M552" s="5">
        <v>103637630.06782185</v>
      </c>
      <c r="N552" s="5">
        <v>97383199.405522078</v>
      </c>
      <c r="O552" s="5">
        <v>102319117.37318523</v>
      </c>
      <c r="P552" s="5">
        <v>100954168.75254335</v>
      </c>
      <c r="Q552" s="5">
        <v>105783495.84906958</v>
      </c>
      <c r="R552" s="5">
        <v>106837829.02346399</v>
      </c>
      <c r="S552" s="5">
        <v>105470307.53232859</v>
      </c>
      <c r="T552" s="5">
        <v>107592204.63005458</v>
      </c>
      <c r="U552" s="5">
        <v>106807181.04543452</v>
      </c>
      <c r="V552" s="5">
        <v>100774588.8298274</v>
      </c>
      <c r="W552" s="5">
        <v>1229769577.0500002</v>
      </c>
      <c r="X552" s="5">
        <v>11608128.457137974</v>
      </c>
      <c r="Y552" s="5">
        <v>11810868.183547182</v>
      </c>
      <c r="Z552" s="5">
        <v>12627288.62786971</v>
      </c>
      <c r="AA552" s="5">
        <v>11865243.981304806</v>
      </c>
      <c r="AB552" s="5">
        <v>12466640.026162094</v>
      </c>
      <c r="AC552" s="5">
        <v>12300333.635483548</v>
      </c>
      <c r="AD552" s="5">
        <v>12888742.566547701</v>
      </c>
      <c r="AE552" s="5">
        <v>13017203.332143204</v>
      </c>
      <c r="AF552" s="5">
        <v>12850583.460943129</v>
      </c>
      <c r="AG552" s="5">
        <v>13109117.036769699</v>
      </c>
      <c r="AH552" s="5">
        <v>13013469.158907233</v>
      </c>
      <c r="AI552" s="5">
        <v>12278453.479458937</v>
      </c>
      <c r="AJ552" s="5">
        <v>149836071.9462752</v>
      </c>
      <c r="AK552" s="5">
        <v>106881069.32944778</v>
      </c>
      <c r="AL552" s="5">
        <v>108747781.85198636</v>
      </c>
      <c r="AM552" s="5">
        <v>116264918.69569156</v>
      </c>
      <c r="AN552" s="5">
        <v>109248443.38682689</v>
      </c>
      <c r="AO552" s="5">
        <v>114785757.39934732</v>
      </c>
      <c r="AP552" s="5">
        <v>113254502.38802689</v>
      </c>
      <c r="AQ552" s="5">
        <v>118672238.41561729</v>
      </c>
      <c r="AR552" s="5">
        <v>119855032.3556072</v>
      </c>
      <c r="AS552" s="5">
        <v>118320890.99327172</v>
      </c>
      <c r="AT552" s="5">
        <v>120701321.66682428</v>
      </c>
      <c r="AU552" s="5">
        <v>119820650.20434175</v>
      </c>
      <c r="AV552" s="5">
        <v>113053042.30928634</v>
      </c>
      <c r="AW552" s="5">
        <f>SUM(Target_CC[[#This Row],[Target_Jan]:[Target_Des]])</f>
        <v>1379605648.9962752</v>
      </c>
      <c r="AX552" s="5">
        <v>9883164.465660451</v>
      </c>
      <c r="AY552" s="5">
        <v>10284176.641519329</v>
      </c>
      <c r="AZ552" s="5">
        <v>10400335.353488667</v>
      </c>
      <c r="BA552" s="5">
        <v>10082801.767152034</v>
      </c>
      <c r="BB552" s="5">
        <v>10601816.117402999</v>
      </c>
      <c r="BC552" s="5">
        <v>10535863.559258789</v>
      </c>
      <c r="BD552" s="5">
        <v>10880050.010593304</v>
      </c>
      <c r="BE552" s="5">
        <v>11033006.258779872</v>
      </c>
      <c r="BF552" s="5">
        <v>10861497.707132163</v>
      </c>
      <c r="BG552" s="5">
        <v>11046145.398095053</v>
      </c>
      <c r="BH552" s="5">
        <v>11249783.396894053</v>
      </c>
      <c r="BI552" s="5">
        <v>10968402.944752034</v>
      </c>
      <c r="BJ552" s="5">
        <f>SUM(Target_CC[[#This Row],[Target_NGTMA_Jan]:[Target_NGTMA_Des]])</f>
        <v>127827043.62072875</v>
      </c>
      <c r="BK552" s="5">
        <v>101962038</v>
      </c>
      <c r="BL552" s="5">
        <v>105409640</v>
      </c>
      <c r="BM552" s="5">
        <v>102530815</v>
      </c>
      <c r="BN552" s="5">
        <f>Target_CC[[#This Row],[Est_Sust_NP Apr]]+Target_CC[[#This Row],[Est_Sust_POTS Apr]]+Target_CC[[#This Row],[BC_Apr]]</f>
        <v>99700429.650000006</v>
      </c>
      <c r="BO552" s="5">
        <f>Target_CC[[#This Row],[Est_Sust_NP Mei]]+Target_CC[[#This Row],[Est_Sust_POTS Mei]]+Target_CC[[#This Row],[BC_Mei]]</f>
        <v>99700429.650000006</v>
      </c>
      <c r="BP552" s="5">
        <f>Target_CC[[#This Row],[Est_Sust_NP Jun]]+Target_CC[[#This Row],[Est_Sust_POTS Jun]]+Target_CC[[#This Row],[BC_Jun]]</f>
        <v>99700429.650000006</v>
      </c>
      <c r="BQ552" s="5">
        <f>Target_CC[[#This Row],[Est_Sust_NP Jul]]+Target_CC[[#This Row],[Est_Sust_POTS Jul]]+Target_CC[[#This Row],[BC_Jul]]</f>
        <v>99700429.650000006</v>
      </c>
      <c r="BR552" s="5">
        <f>Target_CC[[#This Row],[Est_Sust_NP Agu]]+Target_CC[[#This Row],[Est_Sust_POTS Agu]]+Target_CC[[#This Row],[BC_Agu]]</f>
        <v>99700429.650000006</v>
      </c>
      <c r="BS552" s="5">
        <f>Target_CC[[#This Row],[Est_Sust_NP Sep]]+Target_CC[[#This Row],[Est_Sust_POTS Sep]]+Target_CC[[#This Row],[BC_Sep]]</f>
        <v>99700429.650000006</v>
      </c>
      <c r="BT552" s="5">
        <f>Target_CC[[#This Row],[Est_Sust_NP Okt]]+Target_CC[[#This Row],[Est_Sust_POTS Okt]]+Target_CC[[#This Row],[BC_Okt]]</f>
        <v>99700429.650000006</v>
      </c>
      <c r="BU552" s="5">
        <f>Target_CC[[#This Row],[Est_Sust_NP Nov]]+Target_CC[[#This Row],[Est_Sust_POTS Nov]]+Target_CC[[#This Row],[BC_Nov]]</f>
        <v>99700429.650000006</v>
      </c>
      <c r="BV552" s="5">
        <f>Target_CC[[#This Row],[Est_Sust_NP Des]]+Target_CC[[#This Row],[Est_Sust_POTS Des]]+Target_CC[[#This Row],[BC_Des]]</f>
        <v>99700429.650000006</v>
      </c>
      <c r="BW552" s="5">
        <f>SUM(Target_CC[[#This Row],[Real_Jan]:[Real_Des]])</f>
        <v>1207206359.8499999</v>
      </c>
      <c r="BX552" s="5">
        <v>5665000</v>
      </c>
      <c r="BY552" s="5">
        <v>5665000</v>
      </c>
      <c r="BZ552" s="5">
        <v>6478807</v>
      </c>
      <c r="CA552" s="5">
        <f>Target_CC[[#This Row],[Est_Sust_NP Mar]]*95%</f>
        <v>6154866.6499999994</v>
      </c>
      <c r="CB552" s="5">
        <f>Target_CC[[#This Row],[Est_Sust_NP Apr]]</f>
        <v>6154866.6499999994</v>
      </c>
      <c r="CC552" s="5">
        <f>Target_CC[[#This Row],[Est_Sust_NP Mei]]</f>
        <v>6154866.6499999994</v>
      </c>
      <c r="CD552" s="5">
        <f>Target_CC[[#This Row],[Est_Sust_NP Jun]]</f>
        <v>6154866.6499999994</v>
      </c>
      <c r="CE552" s="5">
        <f>Target_CC[[#This Row],[Est_Sust_NP Jul]]</f>
        <v>6154866.6499999994</v>
      </c>
      <c r="CF552" s="5">
        <f>Target_CC[[#This Row],[Est_Sust_NP Agu]]</f>
        <v>6154866.6499999994</v>
      </c>
      <c r="CG552" s="5">
        <f>Target_CC[[#This Row],[Est_Sust_NP Sep]]</f>
        <v>6154866.6499999994</v>
      </c>
      <c r="CH552" s="5">
        <f>Target_CC[[#This Row],[Est_Sust_NP Okt]]</f>
        <v>6154866.6499999994</v>
      </c>
      <c r="CI552" s="5">
        <f>Target_CC[[#This Row],[Est_Sust_NP Nov]]</f>
        <v>6154866.6499999994</v>
      </c>
      <c r="CJ552" s="5">
        <f>SUM(Target_CC[[#This Row],[Est_Sust_NP Jan]:[Est_Sust_NP Des]])</f>
        <v>73202606.849999994</v>
      </c>
      <c r="CK552" s="5">
        <v>94406296</v>
      </c>
      <c r="CL552" s="5">
        <v>97359341</v>
      </c>
      <c r="CM552" s="5">
        <v>93545563</v>
      </c>
      <c r="CN552" s="5">
        <f>Target_CC[[#This Row],[Est_Sust_POTS Mar]]</f>
        <v>93545563</v>
      </c>
      <c r="CO552" s="5">
        <f>Target_CC[[#This Row],[Est_Sust_POTS Apr]]</f>
        <v>93545563</v>
      </c>
      <c r="CP552" s="5">
        <f>Target_CC[[#This Row],[Est_Sust_POTS Mei]]</f>
        <v>93545563</v>
      </c>
      <c r="CQ552" s="5">
        <f>Target_CC[[#This Row],[Est_Sust_POTS Jun]]</f>
        <v>93545563</v>
      </c>
      <c r="CR552" s="5">
        <f>Target_CC[[#This Row],[Est_Sust_POTS Jul]]</f>
        <v>93545563</v>
      </c>
      <c r="CS552" s="5">
        <f>Target_CC[[#This Row],[Est_Sust_POTS Agu]]</f>
        <v>93545563</v>
      </c>
      <c r="CT552" s="5">
        <f>Target_CC[[#This Row],[Est_Sust_POTS Sep]]</f>
        <v>93545563</v>
      </c>
      <c r="CU552" s="5">
        <f>Target_CC[[#This Row],[Est_Sust_POTS Okt]]</f>
        <v>93545563</v>
      </c>
      <c r="CV552" s="5">
        <f>Target_CC[[#This Row],[Est_Sust_POTS Nov]]</f>
        <v>93545563</v>
      </c>
      <c r="CW552" s="5">
        <f>SUM(Target_CC[[#This Row],[Est_Sust_POTS Jan]:[Est_Sust_POTS Des]])</f>
        <v>1127221267</v>
      </c>
      <c r="CX552" s="5"/>
      <c r="CY552" s="5">
        <v>0</v>
      </c>
      <c r="CZ552" s="5">
        <v>2911000</v>
      </c>
      <c r="DA552" s="5">
        <v>0</v>
      </c>
      <c r="DB552" s="5"/>
      <c r="DC552" s="5"/>
      <c r="DD552" s="5"/>
      <c r="DE552" s="5"/>
      <c r="DF552" s="5"/>
      <c r="DG552" s="5"/>
      <c r="DH552" s="5"/>
      <c r="DI552" s="5"/>
      <c r="DJ552" s="5">
        <f>SUM(Target_CC[[#This Row],[BC_Jan]:[BC_Des]])</f>
        <v>2911000</v>
      </c>
      <c r="DK552" s="5"/>
      <c r="DL552" s="5"/>
      <c r="DM552" s="5"/>
      <c r="DN552" s="5"/>
      <c r="DO552" s="5"/>
      <c r="DP552" s="5"/>
      <c r="DQ552" s="5"/>
      <c r="DR552" s="5"/>
      <c r="DS552" s="5"/>
      <c r="DT552" s="5"/>
      <c r="DU552" s="5"/>
      <c r="DV552" s="5"/>
      <c r="DW552" s="5"/>
      <c r="DX552" s="5" t="s">
        <v>160</v>
      </c>
    </row>
    <row r="553" spans="2:128" x14ac:dyDescent="0.3">
      <c r="B553">
        <v>5586408</v>
      </c>
      <c r="C553" t="s">
        <v>840</v>
      </c>
      <c r="D553" t="s">
        <v>841</v>
      </c>
      <c r="E553" t="s">
        <v>293</v>
      </c>
      <c r="F553" t="s">
        <v>294</v>
      </c>
      <c r="G553" t="s">
        <v>23</v>
      </c>
      <c r="H553" t="s">
        <v>159</v>
      </c>
      <c r="I553" t="s">
        <v>29</v>
      </c>
      <c r="J553" s="5">
        <v>2629144111.8079085</v>
      </c>
      <c r="K553" s="5">
        <v>46073885.757575758</v>
      </c>
      <c r="L553" s="5">
        <v>47878514.393939391</v>
      </c>
      <c r="M553" s="5">
        <v>44269257.121212125</v>
      </c>
      <c r="N553" s="5">
        <v>40659999.848484844</v>
      </c>
      <c r="O553" s="5">
        <v>42464628.484848484</v>
      </c>
      <c r="P553" s="5">
        <v>44269257.121212125</v>
      </c>
      <c r="Q553" s="5">
        <v>53292400.303030305</v>
      </c>
      <c r="R553" s="5">
        <v>49683143.030303031</v>
      </c>
      <c r="S553" s="5">
        <v>49683143.030303031</v>
      </c>
      <c r="T553" s="5">
        <v>53292400.303030305</v>
      </c>
      <c r="U553" s="5">
        <v>47878514.393939391</v>
      </c>
      <c r="V553" s="5">
        <v>49683143.030303031</v>
      </c>
      <c r="W553" s="5">
        <v>569128286.81818187</v>
      </c>
      <c r="X553" s="5">
        <v>10521499.177633477</v>
      </c>
      <c r="Y553" s="5">
        <v>14921371.636363639</v>
      </c>
      <c r="Z553" s="5">
        <v>15150931.200000001</v>
      </c>
      <c r="AA553" s="5">
        <v>16065343.461818185</v>
      </c>
      <c r="AB553" s="5">
        <v>25797234.212727275</v>
      </c>
      <c r="AC553" s="5">
        <v>23217510.791454546</v>
      </c>
      <c r="AD553" s="5">
        <v>13113594.058136364</v>
      </c>
      <c r="AE553" s="5">
        <v>28849906.927900001</v>
      </c>
      <c r="AF553" s="5">
        <v>24041589.106583335</v>
      </c>
      <c r="AG553" s="5">
        <v>28849906.927900001</v>
      </c>
      <c r="AH553" s="5">
        <v>31254065.838558331</v>
      </c>
      <c r="AI553" s="5">
        <v>31254065.838558331</v>
      </c>
      <c r="AJ553" s="5">
        <v>263037019.17763346</v>
      </c>
      <c r="AK553" s="5">
        <v>56595384.935209237</v>
      </c>
      <c r="AL553" s="5">
        <v>62799886.030303031</v>
      </c>
      <c r="AM553" s="5">
        <v>59420188.321212128</v>
      </c>
      <c r="AN553" s="5">
        <v>56725343.310303032</v>
      </c>
      <c r="AO553" s="5">
        <v>68261862.697575763</v>
      </c>
      <c r="AP553" s="5">
        <v>67486767.912666678</v>
      </c>
      <c r="AQ553" s="5">
        <v>66405994.361166671</v>
      </c>
      <c r="AR553" s="5">
        <v>78533049.958203033</v>
      </c>
      <c r="AS553" s="5">
        <v>73724732.136886358</v>
      </c>
      <c r="AT553" s="5">
        <v>82142307.230930299</v>
      </c>
      <c r="AU553" s="5">
        <v>79132580.232497722</v>
      </c>
      <c r="AV553" s="5">
        <v>80937208.868861362</v>
      </c>
      <c r="AW553" s="5">
        <f>SUM(Target_CC[[#This Row],[Target_Jan]:[Target_Des]])</f>
        <v>832165305.99581516</v>
      </c>
      <c r="AX553" s="5">
        <v>0</v>
      </c>
      <c r="AY553" s="5">
        <v>0</v>
      </c>
      <c r="AZ553" s="5">
        <v>0</v>
      </c>
      <c r="BA553" s="5">
        <v>0</v>
      </c>
      <c r="BB553" s="5">
        <v>0</v>
      </c>
      <c r="BC553" s="5">
        <v>0</v>
      </c>
      <c r="BD553" s="5">
        <v>0</v>
      </c>
      <c r="BE553" s="5">
        <v>0</v>
      </c>
      <c r="BF553" s="5">
        <v>0</v>
      </c>
      <c r="BG553" s="5">
        <v>0</v>
      </c>
      <c r="BH553" s="5">
        <v>0</v>
      </c>
      <c r="BI553" s="5">
        <v>0</v>
      </c>
      <c r="BJ553" s="5">
        <f>SUM(Target_CC[[#This Row],[Target_NGTMA_Jan]:[Target_NGTMA_Des]])</f>
        <v>0</v>
      </c>
      <c r="BK553" s="5">
        <v>101588033</v>
      </c>
      <c r="BL553" s="5">
        <v>95288314</v>
      </c>
      <c r="BM553" s="5">
        <v>95758812</v>
      </c>
      <c r="BN553" s="5">
        <f>Target_CC[[#This Row],[Est_Sust_NP Apr]]+Target_CC[[#This Row],[Est_Sust_POTS Apr]]+Target_CC[[#This Row],[BC_Apr]]</f>
        <v>93297182</v>
      </c>
      <c r="BO553" s="5">
        <f>Target_CC[[#This Row],[Est_Sust_NP Mei]]+Target_CC[[#This Row],[Est_Sust_POTS Mei]]+Target_CC[[#This Row],[BC_Mei]]</f>
        <v>93297182</v>
      </c>
      <c r="BP553" s="5">
        <f>Target_CC[[#This Row],[Est_Sust_NP Jun]]+Target_CC[[#This Row],[Est_Sust_POTS Jun]]+Target_CC[[#This Row],[BC_Jun]]</f>
        <v>93297182</v>
      </c>
      <c r="BQ553" s="5">
        <f>Target_CC[[#This Row],[Est_Sust_NP Jul]]+Target_CC[[#This Row],[Est_Sust_POTS Jul]]+Target_CC[[#This Row],[BC_Jul]]</f>
        <v>93297182</v>
      </c>
      <c r="BR553" s="5">
        <f>Target_CC[[#This Row],[Est_Sust_NP Agu]]+Target_CC[[#This Row],[Est_Sust_POTS Agu]]+Target_CC[[#This Row],[BC_Agu]]</f>
        <v>93297182</v>
      </c>
      <c r="BS553" s="5">
        <f>Target_CC[[#This Row],[Est_Sust_NP Sep]]+Target_CC[[#This Row],[Est_Sust_POTS Sep]]+Target_CC[[#This Row],[BC_Sep]]</f>
        <v>93297182</v>
      </c>
      <c r="BT553" s="5">
        <f>Target_CC[[#This Row],[Est_Sust_NP Okt]]+Target_CC[[#This Row],[Est_Sust_POTS Okt]]+Target_CC[[#This Row],[BC_Okt]]</f>
        <v>93297182</v>
      </c>
      <c r="BU553" s="5">
        <f>Target_CC[[#This Row],[Est_Sust_NP Nov]]+Target_CC[[#This Row],[Est_Sust_POTS Nov]]+Target_CC[[#This Row],[BC_Nov]]</f>
        <v>93297182</v>
      </c>
      <c r="BV553" s="5">
        <f>Target_CC[[#This Row],[Est_Sust_NP Des]]+Target_CC[[#This Row],[Est_Sust_POTS Des]]+Target_CC[[#This Row],[BC_Des]]</f>
        <v>93297182</v>
      </c>
      <c r="BW553" s="5">
        <f>SUM(Target_CC[[#This Row],[Real_Jan]:[Real_Des]])</f>
        <v>1132309797</v>
      </c>
      <c r="BX553" s="5">
        <v>70899000</v>
      </c>
      <c r="BY553" s="5">
        <v>65169000</v>
      </c>
      <c r="BZ553" s="5">
        <v>65169000</v>
      </c>
      <c r="CA553" s="5">
        <f>Target_CC[[#This Row],[Est_Sust_NP Mar]]*95%</f>
        <v>61910550</v>
      </c>
      <c r="CB553" s="5">
        <f>Target_CC[[#This Row],[Est_Sust_NP Apr]]</f>
        <v>61910550</v>
      </c>
      <c r="CC553" s="5">
        <f>Target_CC[[#This Row],[Est_Sust_NP Mei]]</f>
        <v>61910550</v>
      </c>
      <c r="CD553" s="5">
        <f>Target_CC[[#This Row],[Est_Sust_NP Jun]]</f>
        <v>61910550</v>
      </c>
      <c r="CE553" s="5">
        <f>Target_CC[[#This Row],[Est_Sust_NP Jul]]</f>
        <v>61910550</v>
      </c>
      <c r="CF553" s="5">
        <f>Target_CC[[#This Row],[Est_Sust_NP Agu]]</f>
        <v>61910550</v>
      </c>
      <c r="CG553" s="5">
        <f>Target_CC[[#This Row],[Est_Sust_NP Sep]]</f>
        <v>61910550</v>
      </c>
      <c r="CH553" s="5">
        <f>Target_CC[[#This Row],[Est_Sust_NP Okt]]</f>
        <v>61910550</v>
      </c>
      <c r="CI553" s="5">
        <f>Target_CC[[#This Row],[Est_Sust_NP Nov]]</f>
        <v>61910550</v>
      </c>
      <c r="CJ553" s="5">
        <f>SUM(Target_CC[[#This Row],[Est_Sust_NP Jan]:[Est_Sust_NP Des]])</f>
        <v>758431950</v>
      </c>
      <c r="CK553" s="5">
        <v>31637101</v>
      </c>
      <c r="CL553" s="5">
        <v>31287864</v>
      </c>
      <c r="CM553" s="5">
        <v>31386632</v>
      </c>
      <c r="CN553" s="5">
        <f>Target_CC[[#This Row],[Est_Sust_POTS Mar]]</f>
        <v>31386632</v>
      </c>
      <c r="CO553" s="5">
        <f>Target_CC[[#This Row],[Est_Sust_POTS Apr]]</f>
        <v>31386632</v>
      </c>
      <c r="CP553" s="5">
        <f>Target_CC[[#This Row],[Est_Sust_POTS Mei]]</f>
        <v>31386632</v>
      </c>
      <c r="CQ553" s="5">
        <f>Target_CC[[#This Row],[Est_Sust_POTS Jun]]</f>
        <v>31386632</v>
      </c>
      <c r="CR553" s="5">
        <f>Target_CC[[#This Row],[Est_Sust_POTS Jul]]</f>
        <v>31386632</v>
      </c>
      <c r="CS553" s="5">
        <f>Target_CC[[#This Row],[Est_Sust_POTS Agu]]</f>
        <v>31386632</v>
      </c>
      <c r="CT553" s="5">
        <f>Target_CC[[#This Row],[Est_Sust_POTS Sep]]</f>
        <v>31386632</v>
      </c>
      <c r="CU553" s="5">
        <f>Target_CC[[#This Row],[Est_Sust_POTS Okt]]</f>
        <v>31386632</v>
      </c>
      <c r="CV553" s="5">
        <f>Target_CC[[#This Row],[Est_Sust_POTS Nov]]</f>
        <v>31386632</v>
      </c>
      <c r="CW553" s="5">
        <f>SUM(Target_CC[[#This Row],[Est_Sust_POTS Jan]:[Est_Sust_POTS Des]])</f>
        <v>376791285</v>
      </c>
      <c r="CX553" s="5"/>
      <c r="CY553" s="5">
        <v>0</v>
      </c>
      <c r="CZ553" s="5">
        <v>0</v>
      </c>
      <c r="DA553" s="5">
        <v>0</v>
      </c>
      <c r="DB553" s="5"/>
      <c r="DC553" s="5"/>
      <c r="DD553" s="5"/>
      <c r="DE553" s="5"/>
      <c r="DF553" s="5"/>
      <c r="DG553" s="5"/>
      <c r="DH553" s="5"/>
      <c r="DI553" s="5"/>
      <c r="DJ553" s="5">
        <f>SUM(Target_CC[[#This Row],[BC_Jan]:[BC_Des]])</f>
        <v>0</v>
      </c>
      <c r="DK553" s="5"/>
      <c r="DL553" s="5"/>
      <c r="DM553" s="5"/>
      <c r="DN553" s="5"/>
      <c r="DO553" s="5"/>
      <c r="DP553" s="5"/>
      <c r="DQ553" s="5"/>
      <c r="DR553" s="5"/>
      <c r="DS553" s="5"/>
      <c r="DT553" s="5"/>
      <c r="DU553" s="5"/>
      <c r="DV553" s="5"/>
      <c r="DW553" s="5"/>
      <c r="DX553" s="5" t="s">
        <v>160</v>
      </c>
    </row>
    <row r="554" spans="2:128" x14ac:dyDescent="0.3">
      <c r="B554">
        <v>2925964</v>
      </c>
      <c r="C554" t="s">
        <v>842</v>
      </c>
      <c r="D554" t="s">
        <v>613</v>
      </c>
      <c r="E554" t="s">
        <v>326</v>
      </c>
      <c r="F554" t="s">
        <v>300</v>
      </c>
      <c r="G554" t="s">
        <v>21</v>
      </c>
      <c r="H554" t="s">
        <v>159</v>
      </c>
      <c r="I554" t="s">
        <v>29</v>
      </c>
      <c r="J554" s="5">
        <v>1071546010.875846</v>
      </c>
      <c r="K554" s="5">
        <v>110179439.58535275</v>
      </c>
      <c r="L554" s="5">
        <v>112103759.21361449</v>
      </c>
      <c r="M554" s="5">
        <v>119852876.33905151</v>
      </c>
      <c r="N554" s="5">
        <v>112619871.25924382</v>
      </c>
      <c r="O554" s="5">
        <v>118328067.84199947</v>
      </c>
      <c r="P554" s="5">
        <v>116749558.00795662</v>
      </c>
      <c r="Q554" s="5">
        <v>122334486.40628079</v>
      </c>
      <c r="R554" s="5">
        <v>123553781.59363848</v>
      </c>
      <c r="S554" s="5">
        <v>121972296.33523582</v>
      </c>
      <c r="T554" s="5">
        <v>124426187.55497441</v>
      </c>
      <c r="U554" s="5">
        <v>123518338.40260443</v>
      </c>
      <c r="V554" s="5">
        <v>116541880.83262788</v>
      </c>
      <c r="W554" s="5">
        <v>1422180543.3725805</v>
      </c>
      <c r="X554" s="5">
        <v>24597208.23651588</v>
      </c>
      <c r="Y554" s="5">
        <v>25026806.451828107</v>
      </c>
      <c r="Z554" s="5">
        <v>26756772.117843941</v>
      </c>
      <c r="AA554" s="5">
        <v>25142026.818781272</v>
      </c>
      <c r="AB554" s="5">
        <v>26416363.487486519</v>
      </c>
      <c r="AC554" s="5">
        <v>26063966.205040172</v>
      </c>
      <c r="AD554" s="5">
        <v>27310783.644996304</v>
      </c>
      <c r="AE554" s="5">
        <v>27582987.404046871</v>
      </c>
      <c r="AF554" s="5">
        <v>27229925.867608622</v>
      </c>
      <c r="AG554" s="5">
        <v>27777749.250526723</v>
      </c>
      <c r="AH554" s="5">
        <v>27575074.824769724</v>
      </c>
      <c r="AI554" s="5">
        <v>26017602.93847467</v>
      </c>
      <c r="AJ554" s="5">
        <v>317497267.24791884</v>
      </c>
      <c r="AK554" s="5">
        <v>134776647.82186863</v>
      </c>
      <c r="AL554" s="5">
        <v>137130565.66544262</v>
      </c>
      <c r="AM554" s="5">
        <v>146609648.45689547</v>
      </c>
      <c r="AN554" s="5">
        <v>137761898.0780251</v>
      </c>
      <c r="AO554" s="5">
        <v>144744431.32948598</v>
      </c>
      <c r="AP554" s="5">
        <v>142813524.21299678</v>
      </c>
      <c r="AQ554" s="5">
        <v>149645270.0512771</v>
      </c>
      <c r="AR554" s="5">
        <v>151136768.99768534</v>
      </c>
      <c r="AS554" s="5">
        <v>149202222.20284444</v>
      </c>
      <c r="AT554" s="5">
        <v>152203936.80550113</v>
      </c>
      <c r="AU554" s="5">
        <v>151093413.22737417</v>
      </c>
      <c r="AV554" s="5">
        <v>142559483.77110255</v>
      </c>
      <c r="AW554" s="5">
        <f>SUM(Target_CC[[#This Row],[Target_Jan]:[Target_Des]])</f>
        <v>1739677810.6204996</v>
      </c>
      <c r="AX554" s="5">
        <v>9883164.465660451</v>
      </c>
      <c r="AY554" s="5">
        <v>10284176.64151933</v>
      </c>
      <c r="AZ554" s="5">
        <v>10400335.353488669</v>
      </c>
      <c r="BA554" s="5">
        <v>10082801.767152034</v>
      </c>
      <c r="BB554" s="5">
        <v>10601816.117402999</v>
      </c>
      <c r="BC554" s="5">
        <v>10535863.559258789</v>
      </c>
      <c r="BD554" s="5">
        <v>10880050.010593306</v>
      </c>
      <c r="BE554" s="5">
        <v>11033006.258779872</v>
      </c>
      <c r="BF554" s="5">
        <v>10861497.707132164</v>
      </c>
      <c r="BG554" s="5">
        <v>11046145.398095053</v>
      </c>
      <c r="BH554" s="5">
        <v>11249783.396894053</v>
      </c>
      <c r="BI554" s="5">
        <v>10968402.944752034</v>
      </c>
      <c r="BJ554" s="5">
        <f>SUM(Target_CC[[#This Row],[Target_NGTMA_Jan]:[Target_NGTMA_Des]])</f>
        <v>127827043.62072876</v>
      </c>
      <c r="BK554" s="5">
        <v>108179719</v>
      </c>
      <c r="BL554" s="5">
        <v>108087152</v>
      </c>
      <c r="BM554" s="5">
        <v>115804888</v>
      </c>
      <c r="BN554" s="5">
        <f>Target_CC[[#This Row],[Est_Sust_NP Apr]]+Target_CC[[#This Row],[Est_Sust_POTS Apr]]+Target_CC[[#This Row],[BC_Apr]]</f>
        <v>110952868.59999999</v>
      </c>
      <c r="BO554" s="5">
        <f>Target_CC[[#This Row],[Est_Sust_NP Mei]]+Target_CC[[#This Row],[Est_Sust_POTS Mei]]+Target_CC[[#This Row],[BC_Mei]]</f>
        <v>110952868.59999999</v>
      </c>
      <c r="BP554" s="5">
        <f>Target_CC[[#This Row],[Est_Sust_NP Jun]]+Target_CC[[#This Row],[Est_Sust_POTS Jun]]+Target_CC[[#This Row],[BC_Jun]]</f>
        <v>110952868.59999999</v>
      </c>
      <c r="BQ554" s="5">
        <f>Target_CC[[#This Row],[Est_Sust_NP Jul]]+Target_CC[[#This Row],[Est_Sust_POTS Jul]]+Target_CC[[#This Row],[BC_Jul]]</f>
        <v>110952868.59999999</v>
      </c>
      <c r="BR554" s="5">
        <f>Target_CC[[#This Row],[Est_Sust_NP Agu]]+Target_CC[[#This Row],[Est_Sust_POTS Agu]]+Target_CC[[#This Row],[BC_Agu]]</f>
        <v>110952868.59999999</v>
      </c>
      <c r="BS554" s="5">
        <f>Target_CC[[#This Row],[Est_Sust_NP Sep]]+Target_CC[[#This Row],[Est_Sust_POTS Sep]]+Target_CC[[#This Row],[BC_Sep]]</f>
        <v>110952868.59999999</v>
      </c>
      <c r="BT554" s="5">
        <f>Target_CC[[#This Row],[Est_Sust_NP Okt]]+Target_CC[[#This Row],[Est_Sust_POTS Okt]]+Target_CC[[#This Row],[BC_Okt]]</f>
        <v>110952868.59999999</v>
      </c>
      <c r="BU554" s="5">
        <f>Target_CC[[#This Row],[Est_Sust_NP Nov]]+Target_CC[[#This Row],[Est_Sust_POTS Nov]]+Target_CC[[#This Row],[BC_Nov]]</f>
        <v>110952868.59999999</v>
      </c>
      <c r="BV554" s="5">
        <f>Target_CC[[#This Row],[Est_Sust_NP Des]]+Target_CC[[#This Row],[Est_Sust_POTS Des]]+Target_CC[[#This Row],[BC_Des]]</f>
        <v>110952868.59999999</v>
      </c>
      <c r="BW554" s="5">
        <f>SUM(Target_CC[[#This Row],[Real_Jan]:[Real_Des]])</f>
        <v>1330647576.3999999</v>
      </c>
      <c r="BX554" s="5">
        <v>93915400</v>
      </c>
      <c r="BY554" s="5">
        <v>93915400</v>
      </c>
      <c r="BZ554" s="5">
        <v>102486828</v>
      </c>
      <c r="CA554" s="5">
        <f>Target_CC[[#This Row],[Est_Sust_NP Mar]]*95%</f>
        <v>97362486.599999994</v>
      </c>
      <c r="CB554" s="5">
        <f>Target_CC[[#This Row],[Est_Sust_NP Apr]]</f>
        <v>97362486.599999994</v>
      </c>
      <c r="CC554" s="5">
        <f>Target_CC[[#This Row],[Est_Sust_NP Mei]]</f>
        <v>97362486.599999994</v>
      </c>
      <c r="CD554" s="5">
        <f>Target_CC[[#This Row],[Est_Sust_NP Jun]]</f>
        <v>97362486.599999994</v>
      </c>
      <c r="CE554" s="5">
        <f>Target_CC[[#This Row],[Est_Sust_NP Jul]]</f>
        <v>97362486.599999994</v>
      </c>
      <c r="CF554" s="5">
        <f>Target_CC[[#This Row],[Est_Sust_NP Agu]]</f>
        <v>97362486.599999994</v>
      </c>
      <c r="CG554" s="5">
        <f>Target_CC[[#This Row],[Est_Sust_NP Sep]]</f>
        <v>97362486.599999994</v>
      </c>
      <c r="CH554" s="5">
        <f>Target_CC[[#This Row],[Est_Sust_NP Okt]]</f>
        <v>97362486.599999994</v>
      </c>
      <c r="CI554" s="5">
        <f>Target_CC[[#This Row],[Est_Sust_NP Nov]]</f>
        <v>97362486.599999994</v>
      </c>
      <c r="CJ554" s="5">
        <f>SUM(Target_CC[[#This Row],[Est_Sust_NP Jan]:[Est_Sust_NP Des]])</f>
        <v>1166580007.4000001</v>
      </c>
      <c r="CK554" s="5">
        <v>14266875</v>
      </c>
      <c r="CL554" s="5">
        <v>14060796</v>
      </c>
      <c r="CM554" s="5">
        <v>13590382</v>
      </c>
      <c r="CN554" s="5">
        <f>Target_CC[[#This Row],[Est_Sust_POTS Mar]]</f>
        <v>13590382</v>
      </c>
      <c r="CO554" s="5">
        <f>Target_CC[[#This Row],[Est_Sust_POTS Apr]]</f>
        <v>13590382</v>
      </c>
      <c r="CP554" s="5">
        <f>Target_CC[[#This Row],[Est_Sust_POTS Mei]]</f>
        <v>13590382</v>
      </c>
      <c r="CQ554" s="5">
        <f>Target_CC[[#This Row],[Est_Sust_POTS Jun]]</f>
        <v>13590382</v>
      </c>
      <c r="CR554" s="5">
        <f>Target_CC[[#This Row],[Est_Sust_POTS Jul]]</f>
        <v>13590382</v>
      </c>
      <c r="CS554" s="5">
        <f>Target_CC[[#This Row],[Est_Sust_POTS Agu]]</f>
        <v>13590382</v>
      </c>
      <c r="CT554" s="5">
        <f>Target_CC[[#This Row],[Est_Sust_POTS Sep]]</f>
        <v>13590382</v>
      </c>
      <c r="CU554" s="5">
        <f>Target_CC[[#This Row],[Est_Sust_POTS Okt]]</f>
        <v>13590382</v>
      </c>
      <c r="CV554" s="5">
        <f>Target_CC[[#This Row],[Est_Sust_POTS Nov]]</f>
        <v>13590382</v>
      </c>
      <c r="CW554" s="5">
        <f>SUM(Target_CC[[#This Row],[Est_Sust_POTS Jan]:[Est_Sust_POTS Des]])</f>
        <v>164231491</v>
      </c>
      <c r="CX554" s="5"/>
      <c r="CY554" s="5">
        <v>0</v>
      </c>
      <c r="CZ554" s="5">
        <v>6000000</v>
      </c>
      <c r="DA554" s="5">
        <v>0</v>
      </c>
      <c r="DB554" s="5"/>
      <c r="DC554" s="5"/>
      <c r="DD554" s="5"/>
      <c r="DE554" s="5"/>
      <c r="DF554" s="5"/>
      <c r="DG554" s="5"/>
      <c r="DH554" s="5"/>
      <c r="DI554" s="5"/>
      <c r="DJ554" s="5">
        <f>SUM(Target_CC[[#This Row],[BC_Jan]:[BC_Des]])</f>
        <v>6000000</v>
      </c>
      <c r="DK554" s="5"/>
      <c r="DL554" s="5"/>
      <c r="DM554" s="5"/>
      <c r="DN554" s="5"/>
      <c r="DO554" s="5"/>
      <c r="DP554" s="5"/>
      <c r="DQ554" s="5"/>
      <c r="DR554" s="5"/>
      <c r="DS554" s="5"/>
      <c r="DT554" s="5"/>
      <c r="DU554" s="5"/>
      <c r="DV554" s="5"/>
      <c r="DW554" s="5"/>
      <c r="DX554" s="5" t="s">
        <v>160</v>
      </c>
    </row>
    <row r="555" spans="2:128" x14ac:dyDescent="0.3">
      <c r="B555">
        <v>3022170</v>
      </c>
      <c r="C555" t="s">
        <v>843</v>
      </c>
      <c r="D555" t="s">
        <v>331</v>
      </c>
      <c r="E555" t="s">
        <v>326</v>
      </c>
      <c r="F555" t="s">
        <v>300</v>
      </c>
      <c r="G555" t="s">
        <v>25</v>
      </c>
      <c r="H555" t="s">
        <v>159</v>
      </c>
      <c r="I555" t="s">
        <v>29</v>
      </c>
      <c r="J555" s="5">
        <v>1410912636.2134995</v>
      </c>
      <c r="K555" s="5">
        <v>106870898.24235699</v>
      </c>
      <c r="L555" s="5">
        <v>108737433.12356246</v>
      </c>
      <c r="M555" s="5">
        <v>116253854.61651385</v>
      </c>
      <c r="N555" s="5">
        <v>109238047.01411848</v>
      </c>
      <c r="O555" s="5">
        <v>114774834.08109635</v>
      </c>
      <c r="P555" s="5">
        <v>113243724.78807922</v>
      </c>
      <c r="Q555" s="5">
        <v>118660945.24948639</v>
      </c>
      <c r="R555" s="5">
        <v>119843626.6316562</v>
      </c>
      <c r="S555" s="5">
        <v>118309631.26229687</v>
      </c>
      <c r="T555" s="5">
        <v>120689835.40772946</v>
      </c>
      <c r="U555" s="5">
        <v>119809247.75228781</v>
      </c>
      <c r="V555" s="5">
        <v>113042283.88081606</v>
      </c>
      <c r="W555" s="5">
        <v>1379474362.0500002</v>
      </c>
      <c r="X555" s="5">
        <v>28081154.328190841</v>
      </c>
      <c r="Y555" s="5">
        <v>28571600.791354451</v>
      </c>
      <c r="Z555" s="5">
        <v>30546598.619674791</v>
      </c>
      <c r="AA555" s="5">
        <v>28703140.959452037</v>
      </c>
      <c r="AB555" s="5">
        <v>30157974.545275819</v>
      </c>
      <c r="AC555" s="5">
        <v>29755663.747316223</v>
      </c>
      <c r="AD555" s="5">
        <v>31179080.283608772</v>
      </c>
      <c r="AE555" s="5">
        <v>31489838.955613878</v>
      </c>
      <c r="AF555" s="5">
        <v>31086769.818794023</v>
      </c>
      <c r="AG555" s="5">
        <v>31712186.850369059</v>
      </c>
      <c r="AH555" s="5">
        <v>31480805.639406644</v>
      </c>
      <c r="AI555" s="5">
        <v>29702733.592354491</v>
      </c>
      <c r="AJ555" s="5">
        <v>362467548.13141096</v>
      </c>
      <c r="AK555" s="5">
        <v>134952052.57054782</v>
      </c>
      <c r="AL555" s="5">
        <v>137309033.9149169</v>
      </c>
      <c r="AM555" s="5">
        <v>146800453.23618865</v>
      </c>
      <c r="AN555" s="5">
        <v>137941187.97357053</v>
      </c>
      <c r="AO555" s="5">
        <v>144932808.62637216</v>
      </c>
      <c r="AP555" s="5">
        <v>142999388.53539544</v>
      </c>
      <c r="AQ555" s="5">
        <v>149840025.53309515</v>
      </c>
      <c r="AR555" s="5">
        <v>151333465.58727008</v>
      </c>
      <c r="AS555" s="5">
        <v>149396401.0810909</v>
      </c>
      <c r="AT555" s="5">
        <v>152402022.25809851</v>
      </c>
      <c r="AU555" s="5">
        <v>151290053.39169446</v>
      </c>
      <c r="AV555" s="5">
        <v>142745017.47317055</v>
      </c>
      <c r="AW555" s="5">
        <f>SUM(Target_CC[[#This Row],[Target_Jan]:[Target_Des]])</f>
        <v>1741941910.181411</v>
      </c>
      <c r="AX555" s="5">
        <v>9883164.465660451</v>
      </c>
      <c r="AY555" s="5">
        <v>10284176.641519329</v>
      </c>
      <c r="AZ555" s="5">
        <v>10400335.353488667</v>
      </c>
      <c r="BA555" s="5">
        <v>10082801.767152034</v>
      </c>
      <c r="BB555" s="5">
        <v>10601816.117402999</v>
      </c>
      <c r="BC555" s="5">
        <v>10535863.559258789</v>
      </c>
      <c r="BD555" s="5">
        <v>10880050.010593304</v>
      </c>
      <c r="BE555" s="5">
        <v>11033006.258779872</v>
      </c>
      <c r="BF555" s="5">
        <v>10861497.707132163</v>
      </c>
      <c r="BG555" s="5">
        <v>11046145.398095053</v>
      </c>
      <c r="BH555" s="5">
        <v>11249783.396894053</v>
      </c>
      <c r="BI555" s="5">
        <v>10968402.944752034</v>
      </c>
      <c r="BJ555" s="5">
        <f>SUM(Target_CC[[#This Row],[Target_NGTMA_Jan]:[Target_NGTMA_Des]])</f>
        <v>127827043.62072875</v>
      </c>
      <c r="BK555" s="5">
        <v>111704617</v>
      </c>
      <c r="BL555" s="5">
        <v>112235750</v>
      </c>
      <c r="BM555" s="5">
        <v>115467922</v>
      </c>
      <c r="BN555" s="5">
        <f>Target_CC[[#This Row],[Est_Sust_NP Apr]]+Target_CC[[#This Row],[Est_Sust_POTS Apr]]+Target_CC[[#This Row],[BC_Apr]]</f>
        <v>109472318</v>
      </c>
      <c r="BO555" s="5">
        <f>Target_CC[[#This Row],[Est_Sust_NP Mei]]+Target_CC[[#This Row],[Est_Sust_POTS Mei]]+Target_CC[[#This Row],[BC_Mei]]</f>
        <v>109472318</v>
      </c>
      <c r="BP555" s="5">
        <f>Target_CC[[#This Row],[Est_Sust_NP Jun]]+Target_CC[[#This Row],[Est_Sust_POTS Jun]]+Target_CC[[#This Row],[BC_Jun]]</f>
        <v>109472318</v>
      </c>
      <c r="BQ555" s="5">
        <f>Target_CC[[#This Row],[Est_Sust_NP Jul]]+Target_CC[[#This Row],[Est_Sust_POTS Jul]]+Target_CC[[#This Row],[BC_Jul]]</f>
        <v>109472318</v>
      </c>
      <c r="BR555" s="5">
        <f>Target_CC[[#This Row],[Est_Sust_NP Agu]]+Target_CC[[#This Row],[Est_Sust_POTS Agu]]+Target_CC[[#This Row],[BC_Agu]]</f>
        <v>109472318</v>
      </c>
      <c r="BS555" s="5">
        <f>Target_CC[[#This Row],[Est_Sust_NP Sep]]+Target_CC[[#This Row],[Est_Sust_POTS Sep]]+Target_CC[[#This Row],[BC_Sep]]</f>
        <v>109472318</v>
      </c>
      <c r="BT555" s="5">
        <f>Target_CC[[#This Row],[Est_Sust_NP Okt]]+Target_CC[[#This Row],[Est_Sust_POTS Okt]]+Target_CC[[#This Row],[BC_Okt]]</f>
        <v>109472318</v>
      </c>
      <c r="BU555" s="5">
        <f>Target_CC[[#This Row],[Est_Sust_NP Nov]]+Target_CC[[#This Row],[Est_Sust_POTS Nov]]+Target_CC[[#This Row],[BC_Nov]]</f>
        <v>109472318</v>
      </c>
      <c r="BV555" s="5">
        <f>Target_CC[[#This Row],[Est_Sust_NP Des]]+Target_CC[[#This Row],[Est_Sust_POTS Des]]+Target_CC[[#This Row],[BC_Des]]</f>
        <v>109472318</v>
      </c>
      <c r="BW555" s="5">
        <f>SUM(Target_CC[[#This Row],[Real_Jan]:[Real_Des]])</f>
        <v>1324659151</v>
      </c>
      <c r="BX555" s="5">
        <v>82867339</v>
      </c>
      <c r="BY555" s="5">
        <v>81632500</v>
      </c>
      <c r="BZ555" s="5">
        <v>82492500</v>
      </c>
      <c r="CA555" s="5">
        <f>Target_CC[[#This Row],[Est_Sust_NP Mar]]*95%</f>
        <v>78367875</v>
      </c>
      <c r="CB555" s="5">
        <f>Target_CC[[#This Row],[Est_Sust_NP Apr]]</f>
        <v>78367875</v>
      </c>
      <c r="CC555" s="5">
        <f>Target_CC[[#This Row],[Est_Sust_NP Mei]]</f>
        <v>78367875</v>
      </c>
      <c r="CD555" s="5">
        <f>Target_CC[[#This Row],[Est_Sust_NP Jun]]</f>
        <v>78367875</v>
      </c>
      <c r="CE555" s="5">
        <f>Target_CC[[#This Row],[Est_Sust_NP Jul]]</f>
        <v>78367875</v>
      </c>
      <c r="CF555" s="5">
        <f>Target_CC[[#This Row],[Est_Sust_NP Agu]]</f>
        <v>78367875</v>
      </c>
      <c r="CG555" s="5">
        <f>Target_CC[[#This Row],[Est_Sust_NP Sep]]</f>
        <v>78367875</v>
      </c>
      <c r="CH555" s="5">
        <f>Target_CC[[#This Row],[Est_Sust_NP Okt]]</f>
        <v>78367875</v>
      </c>
      <c r="CI555" s="5">
        <f>Target_CC[[#This Row],[Est_Sust_NP Nov]]</f>
        <v>78367875</v>
      </c>
      <c r="CJ555" s="5">
        <f>SUM(Target_CC[[#This Row],[Est_Sust_NP Jan]:[Est_Sust_NP Des]])</f>
        <v>952303214</v>
      </c>
      <c r="CK555" s="5">
        <v>28582437</v>
      </c>
      <c r="CL555" s="5">
        <v>29894231</v>
      </c>
      <c r="CM555" s="5">
        <v>31104443</v>
      </c>
      <c r="CN555" s="5">
        <f>Target_CC[[#This Row],[Est_Sust_POTS Mar]]</f>
        <v>31104443</v>
      </c>
      <c r="CO555" s="5">
        <f>Target_CC[[#This Row],[Est_Sust_POTS Apr]]</f>
        <v>31104443</v>
      </c>
      <c r="CP555" s="5">
        <f>Target_CC[[#This Row],[Est_Sust_POTS Mei]]</f>
        <v>31104443</v>
      </c>
      <c r="CQ555" s="5">
        <f>Target_CC[[#This Row],[Est_Sust_POTS Jun]]</f>
        <v>31104443</v>
      </c>
      <c r="CR555" s="5">
        <f>Target_CC[[#This Row],[Est_Sust_POTS Jul]]</f>
        <v>31104443</v>
      </c>
      <c r="CS555" s="5">
        <f>Target_CC[[#This Row],[Est_Sust_POTS Agu]]</f>
        <v>31104443</v>
      </c>
      <c r="CT555" s="5">
        <f>Target_CC[[#This Row],[Est_Sust_POTS Sep]]</f>
        <v>31104443</v>
      </c>
      <c r="CU555" s="5">
        <f>Target_CC[[#This Row],[Est_Sust_POTS Okt]]</f>
        <v>31104443</v>
      </c>
      <c r="CV555" s="5">
        <f>Target_CC[[#This Row],[Est_Sust_POTS Nov]]</f>
        <v>31104443</v>
      </c>
      <c r="CW555" s="5">
        <f>SUM(Target_CC[[#This Row],[Est_Sust_POTS Jan]:[Est_Sust_POTS Des]])</f>
        <v>369521098</v>
      </c>
      <c r="CX555" s="5"/>
      <c r="CY555" s="5">
        <v>0</v>
      </c>
      <c r="CZ555" s="5">
        <v>2360000</v>
      </c>
      <c r="DA555" s="5">
        <v>0</v>
      </c>
      <c r="DB555" s="5"/>
      <c r="DC555" s="5"/>
      <c r="DD555" s="5"/>
      <c r="DE555" s="5"/>
      <c r="DF555" s="5"/>
      <c r="DG555" s="5"/>
      <c r="DH555" s="5"/>
      <c r="DI555" s="5"/>
      <c r="DJ555" s="5">
        <f>SUM(Target_CC[[#This Row],[BC_Jan]:[BC_Des]])</f>
        <v>2360000</v>
      </c>
      <c r="DK555" s="5"/>
      <c r="DL555" s="5"/>
      <c r="DM555" s="5"/>
      <c r="DN555" s="5"/>
      <c r="DO555" s="5"/>
      <c r="DP555" s="5"/>
      <c r="DQ555" s="5"/>
      <c r="DR555" s="5"/>
      <c r="DS555" s="5"/>
      <c r="DT555" s="5"/>
      <c r="DU555" s="5"/>
      <c r="DV555" s="5"/>
      <c r="DW555" s="5"/>
      <c r="DX555" s="5" t="s">
        <v>160</v>
      </c>
    </row>
    <row r="556" spans="2:128" x14ac:dyDescent="0.3">
      <c r="B556">
        <v>3001066061</v>
      </c>
      <c r="C556" t="s">
        <v>844</v>
      </c>
      <c r="D556" t="s">
        <v>331</v>
      </c>
      <c r="E556" t="s">
        <v>326</v>
      </c>
      <c r="F556" t="s">
        <v>300</v>
      </c>
      <c r="G556" t="s">
        <v>24</v>
      </c>
      <c r="H556" t="s">
        <v>159</v>
      </c>
      <c r="I556" t="s">
        <v>29</v>
      </c>
      <c r="J556" s="5">
        <v>1409559291.7044353</v>
      </c>
      <c r="K556" s="5">
        <v>106139800.01018767</v>
      </c>
      <c r="L556" s="5">
        <v>107993566.02377459</v>
      </c>
      <c r="M556" s="5">
        <v>115458568.06993446</v>
      </c>
      <c r="N556" s="5">
        <v>108490755.24085633</v>
      </c>
      <c r="O556" s="5">
        <v>113989665.43673888</v>
      </c>
      <c r="P556" s="5">
        <v>112469030.38241342</v>
      </c>
      <c r="Q556" s="5">
        <v>117849191.92162809</v>
      </c>
      <c r="R556" s="5">
        <v>119023782.64224322</v>
      </c>
      <c r="S556" s="5">
        <v>117500281.25507304</v>
      </c>
      <c r="T556" s="5">
        <v>119864202.5482835</v>
      </c>
      <c r="U556" s="5">
        <v>118989638.9469927</v>
      </c>
      <c r="V556" s="5">
        <v>112268967.52187401</v>
      </c>
      <c r="W556" s="5">
        <v>1370037450</v>
      </c>
      <c r="X556" s="5">
        <v>12887972.438722933</v>
      </c>
      <c r="Y556" s="5">
        <v>13113065.055146331</v>
      </c>
      <c r="Z556" s="5">
        <v>14019499.216664296</v>
      </c>
      <c r="AA556" s="5">
        <v>13173436.00860549</v>
      </c>
      <c r="AB556" s="5">
        <v>13841138.444833415</v>
      </c>
      <c r="AC556" s="5">
        <v>13656496.08949054</v>
      </c>
      <c r="AD556" s="5">
        <v>14309779.529129781</v>
      </c>
      <c r="AE556" s="5">
        <v>14452403.623320781</v>
      </c>
      <c r="AF556" s="5">
        <v>14267413.224937512</v>
      </c>
      <c r="AG556" s="5">
        <v>14554451.192516897</v>
      </c>
      <c r="AH556" s="5">
        <v>14448257.742102778</v>
      </c>
      <c r="AI556" s="5">
        <v>13632203.556129856</v>
      </c>
      <c r="AJ556" s="5">
        <v>166356116.1216006</v>
      </c>
      <c r="AK556" s="5">
        <v>119027772.44891061</v>
      </c>
      <c r="AL556" s="5">
        <v>121106631.07892093</v>
      </c>
      <c r="AM556" s="5">
        <v>129478067.28659876</v>
      </c>
      <c r="AN556" s="5">
        <v>121664191.24946183</v>
      </c>
      <c r="AO556" s="5">
        <v>127830803.88157229</v>
      </c>
      <c r="AP556" s="5">
        <v>126125526.47190395</v>
      </c>
      <c r="AQ556" s="5">
        <v>132158971.45075786</v>
      </c>
      <c r="AR556" s="5">
        <v>133476186.26556399</v>
      </c>
      <c r="AS556" s="5">
        <v>131767694.48001055</v>
      </c>
      <c r="AT556" s="5">
        <v>134418653.74080041</v>
      </c>
      <c r="AU556" s="5">
        <v>133437896.68909547</v>
      </c>
      <c r="AV556" s="5">
        <v>125901171.07800387</v>
      </c>
      <c r="AW556" s="5">
        <f>SUM(Target_CC[[#This Row],[Target_Jan]:[Target_Des]])</f>
        <v>1536393566.1216004</v>
      </c>
      <c r="AX556" s="5">
        <v>48886993.130973719</v>
      </c>
      <c r="AY556" s="5">
        <v>50870596.616958983</v>
      </c>
      <c r="AZ556" s="5">
        <v>51445174.746654034</v>
      </c>
      <c r="BA556" s="5">
        <v>49874497.428875014</v>
      </c>
      <c r="BB556" s="5">
        <v>52441797.716526367</v>
      </c>
      <c r="BC556" s="5">
        <v>52115563.920845963</v>
      </c>
      <c r="BD556" s="5">
        <v>53818079.419867389</v>
      </c>
      <c r="BE556" s="5">
        <v>54574676.264978833</v>
      </c>
      <c r="BF556" s="5">
        <v>53726310.600779139</v>
      </c>
      <c r="BG556" s="5">
        <v>54639668.911380693</v>
      </c>
      <c r="BH556" s="5">
        <v>55646962.626170322</v>
      </c>
      <c r="BI556" s="5">
        <v>54255116.49441237</v>
      </c>
      <c r="BJ556" s="5">
        <f>SUM(Target_CC[[#This Row],[Target_NGTMA_Jan]:[Target_NGTMA_Des]])</f>
        <v>632295437.87842286</v>
      </c>
      <c r="BK556" s="5">
        <v>114152600</v>
      </c>
      <c r="BL556" s="5">
        <v>114152600</v>
      </c>
      <c r="BM556" s="5">
        <v>85004181</v>
      </c>
      <c r="BN556" s="5">
        <f>Target_CC[[#This Row],[Est_Sust_NP Apr]]+Target_CC[[#This Row],[Est_Sust_POTS Apr]]+Target_CC[[#This Row],[BC_Apr]]</f>
        <v>80876771.950000003</v>
      </c>
      <c r="BO556" s="5">
        <f>Target_CC[[#This Row],[Est_Sust_NP Mei]]+Target_CC[[#This Row],[Est_Sust_POTS Mei]]+Target_CC[[#This Row],[BC_Mei]]</f>
        <v>80876771.950000003</v>
      </c>
      <c r="BP556" s="5">
        <f>Target_CC[[#This Row],[Est_Sust_NP Jun]]+Target_CC[[#This Row],[Est_Sust_POTS Jun]]+Target_CC[[#This Row],[BC_Jun]]</f>
        <v>80876771.950000003</v>
      </c>
      <c r="BQ556" s="5">
        <f>Target_CC[[#This Row],[Est_Sust_NP Jul]]+Target_CC[[#This Row],[Est_Sust_POTS Jul]]+Target_CC[[#This Row],[BC_Jul]]</f>
        <v>80876771.950000003</v>
      </c>
      <c r="BR556" s="5">
        <f>Target_CC[[#This Row],[Est_Sust_NP Agu]]+Target_CC[[#This Row],[Est_Sust_POTS Agu]]+Target_CC[[#This Row],[BC_Agu]]</f>
        <v>80876771.950000003</v>
      </c>
      <c r="BS556" s="5">
        <f>Target_CC[[#This Row],[Est_Sust_NP Sep]]+Target_CC[[#This Row],[Est_Sust_POTS Sep]]+Target_CC[[#This Row],[BC_Sep]]</f>
        <v>80876771.950000003</v>
      </c>
      <c r="BT556" s="5">
        <f>Target_CC[[#This Row],[Est_Sust_NP Okt]]+Target_CC[[#This Row],[Est_Sust_POTS Okt]]+Target_CC[[#This Row],[BC_Okt]]</f>
        <v>80876771.950000003</v>
      </c>
      <c r="BU556" s="5">
        <f>Target_CC[[#This Row],[Est_Sust_NP Nov]]+Target_CC[[#This Row],[Est_Sust_POTS Nov]]+Target_CC[[#This Row],[BC_Nov]]</f>
        <v>80876771.950000003</v>
      </c>
      <c r="BV556" s="5">
        <f>Target_CC[[#This Row],[Est_Sust_NP Des]]+Target_CC[[#This Row],[Est_Sust_POTS Des]]+Target_CC[[#This Row],[BC_Des]]</f>
        <v>80876771.950000003</v>
      </c>
      <c r="BW556" s="5">
        <f>SUM(Target_CC[[#This Row],[Real_Jan]:[Real_Des]])</f>
        <v>1041200328.5500003</v>
      </c>
      <c r="BX556" s="5">
        <v>114247600</v>
      </c>
      <c r="BY556" s="5">
        <v>114247600</v>
      </c>
      <c r="BZ556" s="5">
        <v>83510181</v>
      </c>
      <c r="CA556" s="5">
        <f>Target_CC[[#This Row],[Est_Sust_NP Mar]]*95%</f>
        <v>79334671.950000003</v>
      </c>
      <c r="CB556" s="5">
        <f>Target_CC[[#This Row],[Est_Sust_NP Apr]]</f>
        <v>79334671.950000003</v>
      </c>
      <c r="CC556" s="5">
        <f>Target_CC[[#This Row],[Est_Sust_NP Mei]]</f>
        <v>79334671.950000003</v>
      </c>
      <c r="CD556" s="5">
        <f>Target_CC[[#This Row],[Est_Sust_NP Jun]]</f>
        <v>79334671.950000003</v>
      </c>
      <c r="CE556" s="5">
        <f>Target_CC[[#This Row],[Est_Sust_NP Jul]]</f>
        <v>79334671.950000003</v>
      </c>
      <c r="CF556" s="5">
        <f>Target_CC[[#This Row],[Est_Sust_NP Agu]]</f>
        <v>79334671.950000003</v>
      </c>
      <c r="CG556" s="5">
        <f>Target_CC[[#This Row],[Est_Sust_NP Sep]]</f>
        <v>79334671.950000003</v>
      </c>
      <c r="CH556" s="5">
        <f>Target_CC[[#This Row],[Est_Sust_NP Okt]]</f>
        <v>79334671.950000003</v>
      </c>
      <c r="CI556" s="5">
        <f>Target_CC[[#This Row],[Est_Sust_NP Nov]]</f>
        <v>79334671.950000003</v>
      </c>
      <c r="CJ556" s="5">
        <f>SUM(Target_CC[[#This Row],[Est_Sust_NP Jan]:[Est_Sust_NP Des]])</f>
        <v>1026017428.5500003</v>
      </c>
      <c r="CK556" s="5">
        <v>-46900</v>
      </c>
      <c r="CL556" s="5">
        <v>-46900</v>
      </c>
      <c r="CM556" s="5">
        <v>1542100</v>
      </c>
      <c r="CN556" s="5">
        <f>Target_CC[[#This Row],[Est_Sust_POTS Mar]]</f>
        <v>1542100</v>
      </c>
      <c r="CO556" s="5">
        <f>Target_CC[[#This Row],[Est_Sust_POTS Apr]]</f>
        <v>1542100</v>
      </c>
      <c r="CP556" s="5">
        <f>Target_CC[[#This Row],[Est_Sust_POTS Mei]]</f>
        <v>1542100</v>
      </c>
      <c r="CQ556" s="5">
        <f>Target_CC[[#This Row],[Est_Sust_POTS Jun]]</f>
        <v>1542100</v>
      </c>
      <c r="CR556" s="5">
        <f>Target_CC[[#This Row],[Est_Sust_POTS Jul]]</f>
        <v>1542100</v>
      </c>
      <c r="CS556" s="5">
        <f>Target_CC[[#This Row],[Est_Sust_POTS Agu]]</f>
        <v>1542100</v>
      </c>
      <c r="CT556" s="5">
        <f>Target_CC[[#This Row],[Est_Sust_POTS Sep]]</f>
        <v>1542100</v>
      </c>
      <c r="CU556" s="5">
        <f>Target_CC[[#This Row],[Est_Sust_POTS Okt]]</f>
        <v>1542100</v>
      </c>
      <c r="CV556" s="5">
        <f>Target_CC[[#This Row],[Est_Sust_POTS Nov]]</f>
        <v>1542100</v>
      </c>
      <c r="CW556" s="5">
        <f>SUM(Target_CC[[#This Row],[Est_Sust_POTS Jan]:[Est_Sust_POTS Des]])</f>
        <v>15327200</v>
      </c>
      <c r="CX556" s="5"/>
      <c r="CY556" s="5">
        <v>0</v>
      </c>
      <c r="CZ556" s="5">
        <v>7702400</v>
      </c>
      <c r="DA556" s="5">
        <v>0</v>
      </c>
      <c r="DB556" s="5"/>
      <c r="DC556" s="5"/>
      <c r="DD556" s="5"/>
      <c r="DE556" s="5"/>
      <c r="DF556" s="5"/>
      <c r="DG556" s="5"/>
      <c r="DH556" s="5"/>
      <c r="DI556" s="5"/>
      <c r="DJ556" s="5">
        <f>SUM(Target_CC[[#This Row],[BC_Jan]:[BC_Des]])</f>
        <v>7702400</v>
      </c>
      <c r="DK556" s="5"/>
      <c r="DL556" s="5"/>
      <c r="DM556" s="5"/>
      <c r="DN556" s="5"/>
      <c r="DO556" s="5"/>
      <c r="DP556" s="5"/>
      <c r="DQ556" s="5"/>
      <c r="DR556" s="5"/>
      <c r="DS556" s="5"/>
      <c r="DT556" s="5"/>
      <c r="DU556" s="5"/>
      <c r="DV556" s="5"/>
      <c r="DW556" s="5"/>
      <c r="DX556" s="5" t="s">
        <v>160</v>
      </c>
    </row>
    <row r="557" spans="2:128" x14ac:dyDescent="0.3">
      <c r="B557">
        <v>4726762</v>
      </c>
      <c r="C557" t="s">
        <v>845</v>
      </c>
      <c r="D557" t="s">
        <v>331</v>
      </c>
      <c r="E557" t="s">
        <v>549</v>
      </c>
      <c r="F557" t="s">
        <v>296</v>
      </c>
      <c r="G557" t="s">
        <v>26</v>
      </c>
      <c r="H557" t="s">
        <v>159</v>
      </c>
      <c r="I557" t="s">
        <v>29</v>
      </c>
      <c r="J557" s="5">
        <v>1336223539.1664348</v>
      </c>
      <c r="K557" s="5">
        <v>122336949.9395</v>
      </c>
      <c r="L557" s="5">
        <v>121902804.6635</v>
      </c>
      <c r="M557" s="5">
        <v>121961459.2595</v>
      </c>
      <c r="N557" s="5">
        <v>121780706.9015</v>
      </c>
      <c r="O557" s="5">
        <v>121421596.47049999</v>
      </c>
      <c r="P557" s="5">
        <v>121306681.5635</v>
      </c>
      <c r="Q557" s="5">
        <v>121874674.508</v>
      </c>
      <c r="R557" s="5">
        <v>122200866.21350001</v>
      </c>
      <c r="S557" s="5">
        <v>122111687.177</v>
      </c>
      <c r="T557" s="5">
        <v>122142211.61749999</v>
      </c>
      <c r="U557" s="5">
        <v>122170341.773</v>
      </c>
      <c r="V557" s="5">
        <v>122022508.14049999</v>
      </c>
      <c r="W557" s="5">
        <v>1463232488.2275002</v>
      </c>
      <c r="X557" s="5">
        <v>0</v>
      </c>
      <c r="Y557" s="5">
        <v>8290310.6918188538</v>
      </c>
      <c r="Z557" s="5">
        <v>8204750.7624151604</v>
      </c>
      <c r="AA557" s="5">
        <v>6449842.3611770747</v>
      </c>
      <c r="AB557" s="5">
        <v>7034779.964659526</v>
      </c>
      <c r="AC557" s="5">
        <v>6858642.4782593232</v>
      </c>
      <c r="AD557" s="5">
        <v>8524388.7274190877</v>
      </c>
      <c r="AE557" s="5">
        <v>7179229.6670561284</v>
      </c>
      <c r="AF557" s="5">
        <v>8587324.9657977819</v>
      </c>
      <c r="AG557" s="5">
        <v>8648646.1046034843</v>
      </c>
      <c r="AH557" s="5">
        <v>7343523.5853233635</v>
      </c>
      <c r="AI557" s="5">
        <v>7477073.4417099226</v>
      </c>
      <c r="AJ557" s="5">
        <v>84598512.750239715</v>
      </c>
      <c r="AK557" s="5">
        <v>122336949.9395</v>
      </c>
      <c r="AL557" s="5">
        <v>130193115.35531884</v>
      </c>
      <c r="AM557" s="5">
        <v>130166210.02191515</v>
      </c>
      <c r="AN557" s="5">
        <v>128230549.26267707</v>
      </c>
      <c r="AO557" s="5">
        <v>128456376.43515952</v>
      </c>
      <c r="AP557" s="5">
        <v>128165324.04175933</v>
      </c>
      <c r="AQ557" s="5">
        <v>130399063.23541909</v>
      </c>
      <c r="AR557" s="5">
        <v>129380095.88055614</v>
      </c>
      <c r="AS557" s="5">
        <v>130699012.14279778</v>
      </c>
      <c r="AT557" s="5">
        <v>130790857.72210348</v>
      </c>
      <c r="AU557" s="5">
        <v>129513865.35832337</v>
      </c>
      <c r="AV557" s="5">
        <v>129499581.58220991</v>
      </c>
      <c r="AW557" s="5">
        <f>SUM(Target_CC[[#This Row],[Target_Jan]:[Target_Des]])</f>
        <v>1547831000.9777393</v>
      </c>
      <c r="AX557" s="5">
        <v>0</v>
      </c>
      <c r="AY557" s="5">
        <v>0</v>
      </c>
      <c r="AZ557" s="5">
        <v>0</v>
      </c>
      <c r="BA557" s="5">
        <v>0</v>
      </c>
      <c r="BB557" s="5">
        <v>0</v>
      </c>
      <c r="BC557" s="5">
        <v>0</v>
      </c>
      <c r="BD557" s="5">
        <v>0</v>
      </c>
      <c r="BE557" s="5">
        <v>0</v>
      </c>
      <c r="BF557" s="5">
        <v>0</v>
      </c>
      <c r="BG557" s="5">
        <v>0</v>
      </c>
      <c r="BH557" s="5">
        <v>0</v>
      </c>
      <c r="BI557" s="5">
        <v>0</v>
      </c>
      <c r="BJ557" s="5">
        <f>SUM(Target_CC[[#This Row],[Target_NGTMA_Jan]:[Target_NGTMA_Des]])</f>
        <v>0</v>
      </c>
      <c r="BK557" s="5">
        <v>118434306</v>
      </c>
      <c r="BL557" s="5">
        <v>113711210</v>
      </c>
      <c r="BM557" s="5">
        <v>116578220</v>
      </c>
      <c r="BN557" s="5">
        <f>Target_CC[[#This Row],[Est_Sust_NP Apr]]+Target_CC[[#This Row],[Est_Sust_POTS Apr]]+Target_CC[[#This Row],[BC_Apr]]</f>
        <v>111952888</v>
      </c>
      <c r="BO557" s="5">
        <f>Target_CC[[#This Row],[Est_Sust_NP Mei]]+Target_CC[[#This Row],[Est_Sust_POTS Mei]]+Target_CC[[#This Row],[BC_Mei]]</f>
        <v>111952888</v>
      </c>
      <c r="BP557" s="5">
        <f>Target_CC[[#This Row],[Est_Sust_NP Jun]]+Target_CC[[#This Row],[Est_Sust_POTS Jun]]+Target_CC[[#This Row],[BC_Jun]]</f>
        <v>111952888</v>
      </c>
      <c r="BQ557" s="5">
        <f>Target_CC[[#This Row],[Est_Sust_NP Jul]]+Target_CC[[#This Row],[Est_Sust_POTS Jul]]+Target_CC[[#This Row],[BC_Jul]]</f>
        <v>111952888</v>
      </c>
      <c r="BR557" s="5">
        <f>Target_CC[[#This Row],[Est_Sust_NP Agu]]+Target_CC[[#This Row],[Est_Sust_POTS Agu]]+Target_CC[[#This Row],[BC_Agu]]</f>
        <v>111952888</v>
      </c>
      <c r="BS557" s="5">
        <f>Target_CC[[#This Row],[Est_Sust_NP Sep]]+Target_CC[[#This Row],[Est_Sust_POTS Sep]]+Target_CC[[#This Row],[BC_Sep]]</f>
        <v>111952888</v>
      </c>
      <c r="BT557" s="5">
        <f>Target_CC[[#This Row],[Est_Sust_NP Okt]]+Target_CC[[#This Row],[Est_Sust_POTS Okt]]+Target_CC[[#This Row],[BC_Okt]]</f>
        <v>111952888</v>
      </c>
      <c r="BU557" s="5">
        <f>Target_CC[[#This Row],[Est_Sust_NP Nov]]+Target_CC[[#This Row],[Est_Sust_POTS Nov]]+Target_CC[[#This Row],[BC_Nov]]</f>
        <v>111952888</v>
      </c>
      <c r="BV557" s="5">
        <f>Target_CC[[#This Row],[Est_Sust_NP Des]]+Target_CC[[#This Row],[Est_Sust_POTS Des]]+Target_CC[[#This Row],[BC_Des]]</f>
        <v>111952888</v>
      </c>
      <c r="BW557" s="5">
        <f>SUM(Target_CC[[#This Row],[Real_Jan]:[Real_Des]])</f>
        <v>1356299728</v>
      </c>
      <c r="BX557" s="5">
        <v>108660646</v>
      </c>
      <c r="BY557" s="5">
        <v>103927225</v>
      </c>
      <c r="BZ557" s="5">
        <v>106880000</v>
      </c>
      <c r="CA557" s="5">
        <f>Target_CC[[#This Row],[Est_Sust_NP Mar]]*95%</f>
        <v>101536000</v>
      </c>
      <c r="CB557" s="5">
        <f>Target_CC[[#This Row],[Est_Sust_NP Apr]]</f>
        <v>101536000</v>
      </c>
      <c r="CC557" s="5">
        <f>Target_CC[[#This Row],[Est_Sust_NP Mei]]</f>
        <v>101536000</v>
      </c>
      <c r="CD557" s="5">
        <f>Target_CC[[#This Row],[Est_Sust_NP Jun]]</f>
        <v>101536000</v>
      </c>
      <c r="CE557" s="5">
        <f>Target_CC[[#This Row],[Est_Sust_NP Jul]]</f>
        <v>101536000</v>
      </c>
      <c r="CF557" s="5">
        <f>Target_CC[[#This Row],[Est_Sust_NP Agu]]</f>
        <v>101536000</v>
      </c>
      <c r="CG557" s="5">
        <f>Target_CC[[#This Row],[Est_Sust_NP Sep]]</f>
        <v>101536000</v>
      </c>
      <c r="CH557" s="5">
        <f>Target_CC[[#This Row],[Est_Sust_NP Okt]]</f>
        <v>101536000</v>
      </c>
      <c r="CI557" s="5">
        <f>Target_CC[[#This Row],[Est_Sust_NP Nov]]</f>
        <v>101536000</v>
      </c>
      <c r="CJ557" s="5">
        <f>SUM(Target_CC[[#This Row],[Est_Sust_NP Jan]:[Est_Sust_NP Des]])</f>
        <v>1233291871</v>
      </c>
      <c r="CK557" s="5">
        <v>10467930</v>
      </c>
      <c r="CL557" s="5">
        <v>10473668</v>
      </c>
      <c r="CM557" s="5">
        <v>10416888</v>
      </c>
      <c r="CN557" s="5">
        <f>Target_CC[[#This Row],[Est_Sust_POTS Mar]]</f>
        <v>10416888</v>
      </c>
      <c r="CO557" s="5">
        <f>Target_CC[[#This Row],[Est_Sust_POTS Apr]]</f>
        <v>10416888</v>
      </c>
      <c r="CP557" s="5">
        <f>Target_CC[[#This Row],[Est_Sust_POTS Mei]]</f>
        <v>10416888</v>
      </c>
      <c r="CQ557" s="5">
        <f>Target_CC[[#This Row],[Est_Sust_POTS Jun]]</f>
        <v>10416888</v>
      </c>
      <c r="CR557" s="5">
        <f>Target_CC[[#This Row],[Est_Sust_POTS Jul]]</f>
        <v>10416888</v>
      </c>
      <c r="CS557" s="5">
        <f>Target_CC[[#This Row],[Est_Sust_POTS Agu]]</f>
        <v>10416888</v>
      </c>
      <c r="CT557" s="5">
        <f>Target_CC[[#This Row],[Est_Sust_POTS Sep]]</f>
        <v>10416888</v>
      </c>
      <c r="CU557" s="5">
        <f>Target_CC[[#This Row],[Est_Sust_POTS Okt]]</f>
        <v>10416888</v>
      </c>
      <c r="CV557" s="5">
        <f>Target_CC[[#This Row],[Est_Sust_POTS Nov]]</f>
        <v>10416888</v>
      </c>
      <c r="CW557" s="5">
        <f>SUM(Target_CC[[#This Row],[Est_Sust_POTS Jan]:[Est_Sust_POTS Des]])</f>
        <v>125110478</v>
      </c>
      <c r="CX557" s="5"/>
      <c r="CY557" s="5">
        <v>468000</v>
      </c>
      <c r="CZ557" s="5">
        <v>0</v>
      </c>
      <c r="DA557" s="5">
        <v>0</v>
      </c>
      <c r="DB557" s="5"/>
      <c r="DC557" s="5"/>
      <c r="DD557" s="5"/>
      <c r="DE557" s="5"/>
      <c r="DF557" s="5"/>
      <c r="DG557" s="5"/>
      <c r="DH557" s="5"/>
      <c r="DI557" s="5"/>
      <c r="DJ557" s="5">
        <f>SUM(Target_CC[[#This Row],[BC_Jan]:[BC_Des]])</f>
        <v>468000</v>
      </c>
      <c r="DK557" s="5"/>
      <c r="DL557" s="5"/>
      <c r="DM557" s="5"/>
      <c r="DN557" s="5"/>
      <c r="DO557" s="5"/>
      <c r="DP557" s="5"/>
      <c r="DQ557" s="5"/>
      <c r="DR557" s="5"/>
      <c r="DS557" s="5"/>
      <c r="DT557" s="5"/>
      <c r="DU557" s="5"/>
      <c r="DV557" s="5"/>
      <c r="DW557" s="5"/>
      <c r="DX557" s="5" t="s">
        <v>160</v>
      </c>
    </row>
    <row r="558" spans="2:128" x14ac:dyDescent="0.3">
      <c r="B558">
        <v>4725506</v>
      </c>
      <c r="C558" t="s">
        <v>846</v>
      </c>
      <c r="D558" t="s">
        <v>331</v>
      </c>
      <c r="E558" t="s">
        <v>326</v>
      </c>
      <c r="F558" t="s">
        <v>300</v>
      </c>
      <c r="G558" t="s">
        <v>24</v>
      </c>
      <c r="H558" t="s">
        <v>159</v>
      </c>
      <c r="I558" t="s">
        <v>29</v>
      </c>
      <c r="J558" s="5">
        <v>1616961598.6523075</v>
      </c>
      <c r="K558" s="5">
        <v>111212501.28232564</v>
      </c>
      <c r="L558" s="5">
        <v>113154863.66800359</v>
      </c>
      <c r="M558" s="5">
        <v>120976637.8710022</v>
      </c>
      <c r="N558" s="5">
        <v>113675814.87044559</v>
      </c>
      <c r="O558" s="5">
        <v>119437532.50277846</v>
      </c>
      <c r="P558" s="5">
        <v>117844222.28443541</v>
      </c>
      <c r="Q558" s="5">
        <v>123481515.94827875</v>
      </c>
      <c r="R558" s="5">
        <v>124712243.46057932</v>
      </c>
      <c r="S558" s="5">
        <v>123115929.91977723</v>
      </c>
      <c r="T558" s="5">
        <v>125592829.25280076</v>
      </c>
      <c r="U558" s="5">
        <v>124676467.9479868</v>
      </c>
      <c r="V558" s="5">
        <v>117634597.89158607</v>
      </c>
      <c r="W558" s="5">
        <v>1435515156.8999999</v>
      </c>
      <c r="X558" s="5">
        <v>16971658.16277064</v>
      </c>
      <c r="Y558" s="5">
        <v>17268073.674137153</v>
      </c>
      <c r="Z558" s="5">
        <v>18461720.759393092</v>
      </c>
      <c r="AA558" s="5">
        <v>17347573.780918177</v>
      </c>
      <c r="AB558" s="5">
        <v>18226844.554966509</v>
      </c>
      <c r="AC558" s="5">
        <v>17983696.383122765</v>
      </c>
      <c r="AD558" s="5">
        <v>18843979.3542163</v>
      </c>
      <c r="AE558" s="5">
        <v>19031795.349625453</v>
      </c>
      <c r="AF558" s="5">
        <v>18788188.853748534</v>
      </c>
      <c r="AG558" s="5">
        <v>19166177.733586367</v>
      </c>
      <c r="AH558" s="5">
        <v>19026335.803591356</v>
      </c>
      <c r="AI558" s="5">
        <v>17951706.51240683</v>
      </c>
      <c r="AJ558" s="5">
        <v>219067750.92248315</v>
      </c>
      <c r="AK558" s="5">
        <v>128184159.44509628</v>
      </c>
      <c r="AL558" s="5">
        <v>130422937.34214073</v>
      </c>
      <c r="AM558" s="5">
        <v>139438358.63039529</v>
      </c>
      <c r="AN558" s="5">
        <v>131023388.65136378</v>
      </c>
      <c r="AO558" s="5">
        <v>137664377.05774498</v>
      </c>
      <c r="AP558" s="5">
        <v>135827918.66755816</v>
      </c>
      <c r="AQ558" s="5">
        <v>142325495.30249506</v>
      </c>
      <c r="AR558" s="5">
        <v>143744038.81020477</v>
      </c>
      <c r="AS558" s="5">
        <v>141904118.77352577</v>
      </c>
      <c r="AT558" s="5">
        <v>144759006.98638713</v>
      </c>
      <c r="AU558" s="5">
        <v>143702803.75157815</v>
      </c>
      <c r="AV558" s="5">
        <v>135586304.40399289</v>
      </c>
      <c r="AW558" s="5">
        <f>SUM(Target_CC[[#This Row],[Target_Jan]:[Target_Des]])</f>
        <v>1654582907.8224831</v>
      </c>
      <c r="AX558" s="5">
        <v>9883164.465660451</v>
      </c>
      <c r="AY558" s="5">
        <v>10284176.641519329</v>
      </c>
      <c r="AZ558" s="5">
        <v>10400335.353488667</v>
      </c>
      <c r="BA558" s="5">
        <v>10082801.767152034</v>
      </c>
      <c r="BB558" s="5">
        <v>10601816.117402999</v>
      </c>
      <c r="BC558" s="5">
        <v>10535863.559258789</v>
      </c>
      <c r="BD558" s="5">
        <v>10880050.010593304</v>
      </c>
      <c r="BE558" s="5">
        <v>11033006.258779872</v>
      </c>
      <c r="BF558" s="5">
        <v>10861497.707132163</v>
      </c>
      <c r="BG558" s="5">
        <v>11046145.398095053</v>
      </c>
      <c r="BH558" s="5">
        <v>11249783.396894053</v>
      </c>
      <c r="BI558" s="5">
        <v>10968402.944752034</v>
      </c>
      <c r="BJ558" s="5">
        <f>SUM(Target_CC[[#This Row],[Target_NGTMA_Jan]:[Target_NGTMA_Des]])</f>
        <v>127827043.62072875</v>
      </c>
      <c r="BK558" s="5">
        <v>119725008</v>
      </c>
      <c r="BL558" s="5">
        <v>119350952</v>
      </c>
      <c r="BM558" s="5">
        <v>119043037</v>
      </c>
      <c r="BN558" s="5">
        <f>Target_CC[[#This Row],[Est_Sust_NP Apr]]+Target_CC[[#This Row],[Est_Sust_POTS Apr]]+Target_CC[[#This Row],[BC_Apr]]</f>
        <v>113318605</v>
      </c>
      <c r="BO558" s="5">
        <f>Target_CC[[#This Row],[Est_Sust_NP Mei]]+Target_CC[[#This Row],[Est_Sust_POTS Mei]]+Target_CC[[#This Row],[BC_Mei]]</f>
        <v>113318605</v>
      </c>
      <c r="BP558" s="5">
        <f>Target_CC[[#This Row],[Est_Sust_NP Jun]]+Target_CC[[#This Row],[Est_Sust_POTS Jun]]+Target_CC[[#This Row],[BC_Jun]]</f>
        <v>113318605</v>
      </c>
      <c r="BQ558" s="5">
        <f>Target_CC[[#This Row],[Est_Sust_NP Jul]]+Target_CC[[#This Row],[Est_Sust_POTS Jul]]+Target_CC[[#This Row],[BC_Jul]]</f>
        <v>113318605</v>
      </c>
      <c r="BR558" s="5">
        <f>Target_CC[[#This Row],[Est_Sust_NP Agu]]+Target_CC[[#This Row],[Est_Sust_POTS Agu]]+Target_CC[[#This Row],[BC_Agu]]</f>
        <v>113318605</v>
      </c>
      <c r="BS558" s="5">
        <f>Target_CC[[#This Row],[Est_Sust_NP Sep]]+Target_CC[[#This Row],[Est_Sust_POTS Sep]]+Target_CC[[#This Row],[BC_Sep]]</f>
        <v>113318605</v>
      </c>
      <c r="BT558" s="5">
        <f>Target_CC[[#This Row],[Est_Sust_NP Okt]]+Target_CC[[#This Row],[Est_Sust_POTS Okt]]+Target_CC[[#This Row],[BC_Okt]]</f>
        <v>113318605</v>
      </c>
      <c r="BU558" s="5">
        <f>Target_CC[[#This Row],[Est_Sust_NP Nov]]+Target_CC[[#This Row],[Est_Sust_POTS Nov]]+Target_CC[[#This Row],[BC_Nov]]</f>
        <v>113318605</v>
      </c>
      <c r="BV558" s="5">
        <f>Target_CC[[#This Row],[Est_Sust_NP Des]]+Target_CC[[#This Row],[Est_Sust_POTS Des]]+Target_CC[[#This Row],[BC_Des]]</f>
        <v>113318605</v>
      </c>
      <c r="BW558" s="5">
        <f>SUM(Target_CC[[#This Row],[Real_Jan]:[Real_Des]])</f>
        <v>1377986442</v>
      </c>
      <c r="BX558" s="5">
        <v>114400000</v>
      </c>
      <c r="BY558" s="5">
        <v>114400000</v>
      </c>
      <c r="BZ558" s="5">
        <v>114400000</v>
      </c>
      <c r="CA558" s="5">
        <f>Target_CC[[#This Row],[Est_Sust_NP Mar]]*95%</f>
        <v>108680000</v>
      </c>
      <c r="CB558" s="5">
        <f>Target_CC[[#This Row],[Est_Sust_NP Apr]]</f>
        <v>108680000</v>
      </c>
      <c r="CC558" s="5">
        <f>Target_CC[[#This Row],[Est_Sust_NP Mei]]</f>
        <v>108680000</v>
      </c>
      <c r="CD558" s="5">
        <f>Target_CC[[#This Row],[Est_Sust_NP Jun]]</f>
        <v>108680000</v>
      </c>
      <c r="CE558" s="5">
        <f>Target_CC[[#This Row],[Est_Sust_NP Jul]]</f>
        <v>108680000</v>
      </c>
      <c r="CF558" s="5">
        <f>Target_CC[[#This Row],[Est_Sust_NP Agu]]</f>
        <v>108680000</v>
      </c>
      <c r="CG558" s="5">
        <f>Target_CC[[#This Row],[Est_Sust_NP Sep]]</f>
        <v>108680000</v>
      </c>
      <c r="CH558" s="5">
        <f>Target_CC[[#This Row],[Est_Sust_NP Okt]]</f>
        <v>108680000</v>
      </c>
      <c r="CI558" s="5">
        <f>Target_CC[[#This Row],[Est_Sust_NP Nov]]</f>
        <v>108680000</v>
      </c>
      <c r="CJ558" s="5">
        <f>SUM(Target_CC[[#This Row],[Est_Sust_NP Jan]:[Est_Sust_NP Des]])</f>
        <v>1321320000</v>
      </c>
      <c r="CK558" s="5">
        <v>5258853</v>
      </c>
      <c r="CL558" s="5">
        <v>4870627</v>
      </c>
      <c r="CM558" s="5">
        <v>4638605</v>
      </c>
      <c r="CN558" s="5">
        <f>Target_CC[[#This Row],[Est_Sust_POTS Mar]]</f>
        <v>4638605</v>
      </c>
      <c r="CO558" s="5">
        <f>Target_CC[[#This Row],[Est_Sust_POTS Apr]]</f>
        <v>4638605</v>
      </c>
      <c r="CP558" s="5">
        <f>Target_CC[[#This Row],[Est_Sust_POTS Mei]]</f>
        <v>4638605</v>
      </c>
      <c r="CQ558" s="5">
        <f>Target_CC[[#This Row],[Est_Sust_POTS Jun]]</f>
        <v>4638605</v>
      </c>
      <c r="CR558" s="5">
        <f>Target_CC[[#This Row],[Est_Sust_POTS Jul]]</f>
        <v>4638605</v>
      </c>
      <c r="CS558" s="5">
        <f>Target_CC[[#This Row],[Est_Sust_POTS Agu]]</f>
        <v>4638605</v>
      </c>
      <c r="CT558" s="5">
        <f>Target_CC[[#This Row],[Est_Sust_POTS Sep]]</f>
        <v>4638605</v>
      </c>
      <c r="CU558" s="5">
        <f>Target_CC[[#This Row],[Est_Sust_POTS Okt]]</f>
        <v>4638605</v>
      </c>
      <c r="CV558" s="5">
        <f>Target_CC[[#This Row],[Est_Sust_POTS Nov]]</f>
        <v>4638605</v>
      </c>
      <c r="CW558" s="5">
        <f>SUM(Target_CC[[#This Row],[Est_Sust_POTS Jan]:[Est_Sust_POTS Des]])</f>
        <v>56515530</v>
      </c>
      <c r="CX558" s="5"/>
      <c r="CY558" s="5">
        <v>0</v>
      </c>
      <c r="CZ558" s="5">
        <v>0</v>
      </c>
      <c r="DA558" s="5">
        <v>0</v>
      </c>
      <c r="DB558" s="5"/>
      <c r="DC558" s="5"/>
      <c r="DD558" s="5"/>
      <c r="DE558" s="5"/>
      <c r="DF558" s="5"/>
      <c r="DG558" s="5"/>
      <c r="DH558" s="5"/>
      <c r="DI558" s="5"/>
      <c r="DJ558" s="5">
        <f>SUM(Target_CC[[#This Row],[BC_Jan]:[BC_Des]])</f>
        <v>0</v>
      </c>
      <c r="DK558" s="5"/>
      <c r="DL558" s="5"/>
      <c r="DM558" s="5"/>
      <c r="DN558" s="5"/>
      <c r="DO558" s="5"/>
      <c r="DP558" s="5"/>
      <c r="DQ558" s="5"/>
      <c r="DR558" s="5"/>
      <c r="DS558" s="5"/>
      <c r="DT558" s="5"/>
      <c r="DU558" s="5"/>
      <c r="DV558" s="5"/>
      <c r="DW558" s="5"/>
      <c r="DX558" s="5" t="s">
        <v>160</v>
      </c>
    </row>
    <row r="559" spans="2:128" x14ac:dyDescent="0.3">
      <c r="B559">
        <v>4638481</v>
      </c>
      <c r="C559" t="s">
        <v>847</v>
      </c>
      <c r="D559" t="s">
        <v>331</v>
      </c>
      <c r="E559" t="s">
        <v>353</v>
      </c>
      <c r="F559" t="s">
        <v>294</v>
      </c>
      <c r="G559" t="s">
        <v>20</v>
      </c>
      <c r="H559" t="s">
        <v>159</v>
      </c>
      <c r="I559" t="s">
        <v>29</v>
      </c>
      <c r="J559" s="5">
        <v>1081035900</v>
      </c>
      <c r="K559" s="5">
        <v>120375803.18181819</v>
      </c>
      <c r="L559" s="5">
        <v>120537845.45454545</v>
      </c>
      <c r="M559" s="5">
        <v>120213760.90909091</v>
      </c>
      <c r="N559" s="5">
        <v>119889676.36363636</v>
      </c>
      <c r="O559" s="5">
        <v>120051718.63636364</v>
      </c>
      <c r="P559" s="5">
        <v>120213760.90909091</v>
      </c>
      <c r="Q559" s="5">
        <v>121023972.27272727</v>
      </c>
      <c r="R559" s="5">
        <v>120699887.72727273</v>
      </c>
      <c r="S559" s="5">
        <v>120699887.72727273</v>
      </c>
      <c r="T559" s="5">
        <v>121023972.27272727</v>
      </c>
      <c r="U559" s="5">
        <v>120537845.45454545</v>
      </c>
      <c r="V559" s="5">
        <v>120699887.72727273</v>
      </c>
      <c r="W559" s="5">
        <v>1445968018.6363635</v>
      </c>
      <c r="X559" s="5">
        <v>26303.747944083694</v>
      </c>
      <c r="Y559" s="5">
        <v>50256.008636363636</v>
      </c>
      <c r="Z559" s="5">
        <v>55281.609500000006</v>
      </c>
      <c r="AA559" s="5">
        <v>53801.849245707075</v>
      </c>
      <c r="AB559" s="5">
        <v>86393.354077241165</v>
      </c>
      <c r="AC559" s="5">
        <v>77754.018669517056</v>
      </c>
      <c r="AD559" s="5">
        <v>43916.621655930925</v>
      </c>
      <c r="AE559" s="5">
        <v>96616.567643048038</v>
      </c>
      <c r="AF559" s="5">
        <v>80513.806369206693</v>
      </c>
      <c r="AG559" s="5">
        <v>96616.567643048038</v>
      </c>
      <c r="AH559" s="5">
        <v>104667.94827996874</v>
      </c>
      <c r="AI559" s="5">
        <v>104667.94827996874</v>
      </c>
      <c r="AJ559" s="5">
        <v>876790.04794408381</v>
      </c>
      <c r="AK559" s="5">
        <v>120402106.92976227</v>
      </c>
      <c r="AL559" s="5">
        <v>120588101.46318182</v>
      </c>
      <c r="AM559" s="5">
        <v>120269042.51859091</v>
      </c>
      <c r="AN559" s="5">
        <v>119943478.21288207</v>
      </c>
      <c r="AO559" s="5">
        <v>120138111.99044088</v>
      </c>
      <c r="AP559" s="5">
        <v>120291514.92776042</v>
      </c>
      <c r="AQ559" s="5">
        <v>121067888.89438319</v>
      </c>
      <c r="AR559" s="5">
        <v>120796504.29491578</v>
      </c>
      <c r="AS559" s="5">
        <v>120780401.53364193</v>
      </c>
      <c r="AT559" s="5">
        <v>121120588.84037031</v>
      </c>
      <c r="AU559" s="5">
        <v>120642513.40282542</v>
      </c>
      <c r="AV559" s="5">
        <v>120804555.6755527</v>
      </c>
      <c r="AW559" s="5">
        <f>SUM(Target_CC[[#This Row],[Target_Jan]:[Target_Des]])</f>
        <v>1446844808.6843076</v>
      </c>
      <c r="AX559" s="5">
        <v>0</v>
      </c>
      <c r="AY559" s="5">
        <v>0</v>
      </c>
      <c r="AZ559" s="5">
        <v>0</v>
      </c>
      <c r="BA559" s="5">
        <v>0</v>
      </c>
      <c r="BB559" s="5">
        <v>0</v>
      </c>
      <c r="BC559" s="5">
        <v>0</v>
      </c>
      <c r="BD559" s="5">
        <v>0</v>
      </c>
      <c r="BE559" s="5">
        <v>0</v>
      </c>
      <c r="BF559" s="5">
        <v>0</v>
      </c>
      <c r="BG559" s="5">
        <v>0</v>
      </c>
      <c r="BH559" s="5">
        <v>0</v>
      </c>
      <c r="BI559" s="5">
        <v>0</v>
      </c>
      <c r="BJ559" s="5">
        <f>SUM(Target_CC[[#This Row],[Target_NGTMA_Jan]:[Target_NGTMA_Des]])</f>
        <v>0</v>
      </c>
      <c r="BK559" s="5">
        <v>120800777</v>
      </c>
      <c r="BL559" s="5">
        <v>116532965</v>
      </c>
      <c r="BM559" s="5">
        <v>112424280</v>
      </c>
      <c r="BN559" s="5">
        <f>Target_CC[[#This Row],[Est_Sust_NP Apr]]+Target_CC[[#This Row],[Est_Sust_POTS Apr]]+Target_CC[[#This Row],[BC_Apr]]</f>
        <v>107188588.5</v>
      </c>
      <c r="BO559" s="5">
        <f>Target_CC[[#This Row],[Est_Sust_NP Mei]]+Target_CC[[#This Row],[Est_Sust_POTS Mei]]+Target_CC[[#This Row],[BC_Mei]]</f>
        <v>107188588.5</v>
      </c>
      <c r="BP559" s="5">
        <f>Target_CC[[#This Row],[Est_Sust_NP Jun]]+Target_CC[[#This Row],[Est_Sust_POTS Jun]]+Target_CC[[#This Row],[BC_Jun]]</f>
        <v>107188588.5</v>
      </c>
      <c r="BQ559" s="5">
        <f>Target_CC[[#This Row],[Est_Sust_NP Jul]]+Target_CC[[#This Row],[Est_Sust_POTS Jul]]+Target_CC[[#This Row],[BC_Jul]]</f>
        <v>107188588.5</v>
      </c>
      <c r="BR559" s="5">
        <f>Target_CC[[#This Row],[Est_Sust_NP Agu]]+Target_CC[[#This Row],[Est_Sust_POTS Agu]]+Target_CC[[#This Row],[BC_Agu]]</f>
        <v>107188588.5</v>
      </c>
      <c r="BS559" s="5">
        <f>Target_CC[[#This Row],[Est_Sust_NP Sep]]+Target_CC[[#This Row],[Est_Sust_POTS Sep]]+Target_CC[[#This Row],[BC_Sep]]</f>
        <v>107188588.5</v>
      </c>
      <c r="BT559" s="5">
        <f>Target_CC[[#This Row],[Est_Sust_NP Okt]]+Target_CC[[#This Row],[Est_Sust_POTS Okt]]+Target_CC[[#This Row],[BC_Okt]]</f>
        <v>107188588.5</v>
      </c>
      <c r="BU559" s="5">
        <f>Target_CC[[#This Row],[Est_Sust_NP Nov]]+Target_CC[[#This Row],[Est_Sust_POTS Nov]]+Target_CC[[#This Row],[BC_Nov]]</f>
        <v>107188588.5</v>
      </c>
      <c r="BV559" s="5">
        <f>Target_CC[[#This Row],[Est_Sust_NP Des]]+Target_CC[[#This Row],[Est_Sust_POTS Des]]+Target_CC[[#This Row],[BC_Des]]</f>
        <v>107188588.5</v>
      </c>
      <c r="BW559" s="5">
        <f>SUM(Target_CC[[#This Row],[Real_Jan]:[Real_Des]])</f>
        <v>1314455318.5</v>
      </c>
      <c r="BX559" s="5">
        <v>117297000</v>
      </c>
      <c r="BY559" s="5">
        <v>112976032</v>
      </c>
      <c r="BZ559" s="5">
        <v>108893610</v>
      </c>
      <c r="CA559" s="5">
        <f>Target_CC[[#This Row],[Est_Sust_NP Mar]]*95%</f>
        <v>103448929.5</v>
      </c>
      <c r="CB559" s="5">
        <f>Target_CC[[#This Row],[Est_Sust_NP Apr]]</f>
        <v>103448929.5</v>
      </c>
      <c r="CC559" s="5">
        <f>Target_CC[[#This Row],[Est_Sust_NP Mei]]</f>
        <v>103448929.5</v>
      </c>
      <c r="CD559" s="5">
        <f>Target_CC[[#This Row],[Est_Sust_NP Jun]]</f>
        <v>103448929.5</v>
      </c>
      <c r="CE559" s="5">
        <f>Target_CC[[#This Row],[Est_Sust_NP Jul]]</f>
        <v>103448929.5</v>
      </c>
      <c r="CF559" s="5">
        <f>Target_CC[[#This Row],[Est_Sust_NP Agu]]</f>
        <v>103448929.5</v>
      </c>
      <c r="CG559" s="5">
        <f>Target_CC[[#This Row],[Est_Sust_NP Sep]]</f>
        <v>103448929.5</v>
      </c>
      <c r="CH559" s="5">
        <f>Target_CC[[#This Row],[Est_Sust_NP Okt]]</f>
        <v>103448929.5</v>
      </c>
      <c r="CI559" s="5">
        <f>Target_CC[[#This Row],[Est_Sust_NP Nov]]</f>
        <v>103448929.5</v>
      </c>
      <c r="CJ559" s="5">
        <f>SUM(Target_CC[[#This Row],[Est_Sust_NP Jan]:[Est_Sust_NP Des]])</f>
        <v>1270207007.5</v>
      </c>
      <c r="CK559" s="5">
        <v>3860935</v>
      </c>
      <c r="CL559" s="5">
        <v>3809899</v>
      </c>
      <c r="CM559" s="5">
        <v>3739659</v>
      </c>
      <c r="CN559" s="5">
        <f>Target_CC[[#This Row],[Est_Sust_POTS Mar]]</f>
        <v>3739659</v>
      </c>
      <c r="CO559" s="5">
        <f>Target_CC[[#This Row],[Est_Sust_POTS Apr]]</f>
        <v>3739659</v>
      </c>
      <c r="CP559" s="5">
        <f>Target_CC[[#This Row],[Est_Sust_POTS Mei]]</f>
        <v>3739659</v>
      </c>
      <c r="CQ559" s="5">
        <f>Target_CC[[#This Row],[Est_Sust_POTS Jun]]</f>
        <v>3739659</v>
      </c>
      <c r="CR559" s="5">
        <f>Target_CC[[#This Row],[Est_Sust_POTS Jul]]</f>
        <v>3739659</v>
      </c>
      <c r="CS559" s="5">
        <f>Target_CC[[#This Row],[Est_Sust_POTS Agu]]</f>
        <v>3739659</v>
      </c>
      <c r="CT559" s="5">
        <f>Target_CC[[#This Row],[Est_Sust_POTS Sep]]</f>
        <v>3739659</v>
      </c>
      <c r="CU559" s="5">
        <f>Target_CC[[#This Row],[Est_Sust_POTS Okt]]</f>
        <v>3739659</v>
      </c>
      <c r="CV559" s="5">
        <f>Target_CC[[#This Row],[Est_Sust_POTS Nov]]</f>
        <v>3739659</v>
      </c>
      <c r="CW559" s="5">
        <f>SUM(Target_CC[[#This Row],[Est_Sust_POTS Jan]:[Est_Sust_POTS Des]])</f>
        <v>45067424</v>
      </c>
      <c r="CX559" s="5"/>
      <c r="CY559" s="5">
        <v>0</v>
      </c>
      <c r="CZ559" s="5">
        <v>0</v>
      </c>
      <c r="DA559" s="5">
        <v>0</v>
      </c>
      <c r="DB559" s="5"/>
      <c r="DC559" s="5"/>
      <c r="DD559" s="5"/>
      <c r="DE559" s="5"/>
      <c r="DF559" s="5"/>
      <c r="DG559" s="5"/>
      <c r="DH559" s="5"/>
      <c r="DI559" s="5"/>
      <c r="DJ559" s="5">
        <f>SUM(Target_CC[[#This Row],[BC_Jan]:[BC_Des]])</f>
        <v>0</v>
      </c>
      <c r="DK559" s="5"/>
      <c r="DL559" s="5"/>
      <c r="DM559" s="5"/>
      <c r="DN559" s="5"/>
      <c r="DO559" s="5"/>
      <c r="DP559" s="5"/>
      <c r="DQ559" s="5"/>
      <c r="DR559" s="5"/>
      <c r="DS559" s="5"/>
      <c r="DT559" s="5"/>
      <c r="DU559" s="5"/>
      <c r="DV559" s="5"/>
      <c r="DW559" s="5"/>
      <c r="DX559" s="5" t="s">
        <v>160</v>
      </c>
    </row>
    <row r="560" spans="2:128" x14ac:dyDescent="0.3">
      <c r="B560">
        <v>4600368</v>
      </c>
      <c r="C560" t="s">
        <v>848</v>
      </c>
      <c r="D560" t="s">
        <v>331</v>
      </c>
      <c r="E560" t="s">
        <v>730</v>
      </c>
      <c r="F560" t="s">
        <v>300</v>
      </c>
      <c r="G560" t="s">
        <v>23</v>
      </c>
      <c r="H560" t="s">
        <v>159</v>
      </c>
      <c r="I560" t="s">
        <v>29</v>
      </c>
      <c r="J560" s="5">
        <v>968754664.98906946</v>
      </c>
      <c r="K560" s="5">
        <v>336363464.60114586</v>
      </c>
      <c r="L560" s="5">
        <v>342238161.5464021</v>
      </c>
      <c r="M560" s="5">
        <v>365895205.85268462</v>
      </c>
      <c r="N560" s="5">
        <v>343813784.33449751</v>
      </c>
      <c r="O560" s="5">
        <v>361240164.30544227</v>
      </c>
      <c r="P560" s="5">
        <v>356421179.57758552</v>
      </c>
      <c r="Q560" s="5">
        <v>373471237.85233623</v>
      </c>
      <c r="R560" s="5">
        <v>377193587.09584844</v>
      </c>
      <c r="S560" s="5">
        <v>372365518.78533697</v>
      </c>
      <c r="T560" s="5">
        <v>379856928.75739616</v>
      </c>
      <c r="U560" s="5">
        <v>377085383.65446597</v>
      </c>
      <c r="V560" s="5">
        <v>355787168.23685765</v>
      </c>
      <c r="W560" s="5">
        <v>4341731784.5999994</v>
      </c>
      <c r="X560" s="5">
        <v>39615196.105220594</v>
      </c>
      <c r="Y560" s="5">
        <v>40307088.346909292</v>
      </c>
      <c r="Z560" s="5">
        <v>43093295.970779993</v>
      </c>
      <c r="AA560" s="5">
        <v>40492657.269539662</v>
      </c>
      <c r="AB560" s="5">
        <v>42545048.603930488</v>
      </c>
      <c r="AC560" s="5">
        <v>41977492.834315374</v>
      </c>
      <c r="AD560" s="5">
        <v>43985562.893174529</v>
      </c>
      <c r="AE560" s="5">
        <v>44423962.454282366</v>
      </c>
      <c r="AF560" s="5">
        <v>43855336.866015486</v>
      </c>
      <c r="AG560" s="5">
        <v>44737637.431862138</v>
      </c>
      <c r="AH560" s="5">
        <v>44411218.797492199</v>
      </c>
      <c r="AI560" s="5">
        <v>41902822.169278517</v>
      </c>
      <c r="AJ560" s="5">
        <v>511347319.74280059</v>
      </c>
      <c r="AK560" s="5">
        <v>375978660.70636648</v>
      </c>
      <c r="AL560" s="5">
        <v>382545249.89331138</v>
      </c>
      <c r="AM560" s="5">
        <v>408988501.82346463</v>
      </c>
      <c r="AN560" s="5">
        <v>384306441.60403717</v>
      </c>
      <c r="AO560" s="5">
        <v>403785212.90937275</v>
      </c>
      <c r="AP560" s="5">
        <v>398398672.41190088</v>
      </c>
      <c r="AQ560" s="5">
        <v>417456800.74551076</v>
      </c>
      <c r="AR560" s="5">
        <v>421617549.55013078</v>
      </c>
      <c r="AS560" s="5">
        <v>416220855.65135247</v>
      </c>
      <c r="AT560" s="5">
        <v>424594566.18925828</v>
      </c>
      <c r="AU560" s="5">
        <v>421496602.45195818</v>
      </c>
      <c r="AV560" s="5">
        <v>397689990.40613616</v>
      </c>
      <c r="AW560" s="5">
        <f>SUM(Target_CC[[#This Row],[Target_Jan]:[Target_Des]])</f>
        <v>4853079104.3428001</v>
      </c>
      <c r="AX560" s="5">
        <v>9883164.465660451</v>
      </c>
      <c r="AY560" s="5">
        <v>10284176.641519329</v>
      </c>
      <c r="AZ560" s="5">
        <v>10400335.353488667</v>
      </c>
      <c r="BA560" s="5">
        <v>10082801.767152034</v>
      </c>
      <c r="BB560" s="5">
        <v>10601816.117402999</v>
      </c>
      <c r="BC560" s="5">
        <v>10535863.559258789</v>
      </c>
      <c r="BD560" s="5">
        <v>10880050.010593304</v>
      </c>
      <c r="BE560" s="5">
        <v>11033006.258779872</v>
      </c>
      <c r="BF560" s="5">
        <v>10861497.707132163</v>
      </c>
      <c r="BG560" s="5">
        <v>11046145.398095053</v>
      </c>
      <c r="BH560" s="5">
        <v>11249783.396894053</v>
      </c>
      <c r="BI560" s="5">
        <v>10968402.944752034</v>
      </c>
      <c r="BJ560" s="5">
        <f>SUM(Target_CC[[#This Row],[Target_NGTMA_Jan]:[Target_NGTMA_Des]])</f>
        <v>127827043.62072875</v>
      </c>
      <c r="BK560" s="5">
        <v>125639355</v>
      </c>
      <c r="BL560" s="5">
        <v>534146868</v>
      </c>
      <c r="BM560" s="5">
        <v>183645309</v>
      </c>
      <c r="BN560" s="5">
        <f>Target_CC[[#This Row],[Est_Sust_NP Apr]]+Target_CC[[#This Row],[Est_Sust_POTS Apr]]+Target_CC[[#This Row],[BC_Apr]]</f>
        <v>174823648</v>
      </c>
      <c r="BO560" s="5">
        <f>Target_CC[[#This Row],[Est_Sust_NP Mei]]+Target_CC[[#This Row],[Est_Sust_POTS Mei]]+Target_CC[[#This Row],[BC_Mei]]</f>
        <v>174823648</v>
      </c>
      <c r="BP560" s="5">
        <f>Target_CC[[#This Row],[Est_Sust_NP Jun]]+Target_CC[[#This Row],[Est_Sust_POTS Jun]]+Target_CC[[#This Row],[BC_Jun]]</f>
        <v>174823648</v>
      </c>
      <c r="BQ560" s="5">
        <f>Target_CC[[#This Row],[Est_Sust_NP Jul]]+Target_CC[[#This Row],[Est_Sust_POTS Jul]]+Target_CC[[#This Row],[BC_Jul]]</f>
        <v>174823648</v>
      </c>
      <c r="BR560" s="5">
        <f>Target_CC[[#This Row],[Est_Sust_NP Agu]]+Target_CC[[#This Row],[Est_Sust_POTS Agu]]+Target_CC[[#This Row],[BC_Agu]]</f>
        <v>174823648</v>
      </c>
      <c r="BS560" s="5">
        <f>Target_CC[[#This Row],[Est_Sust_NP Sep]]+Target_CC[[#This Row],[Est_Sust_POTS Sep]]+Target_CC[[#This Row],[BC_Sep]]</f>
        <v>174823648</v>
      </c>
      <c r="BT560" s="5">
        <f>Target_CC[[#This Row],[Est_Sust_NP Okt]]+Target_CC[[#This Row],[Est_Sust_POTS Okt]]+Target_CC[[#This Row],[BC_Okt]]</f>
        <v>174823648</v>
      </c>
      <c r="BU560" s="5">
        <f>Target_CC[[#This Row],[Est_Sust_NP Nov]]+Target_CC[[#This Row],[Est_Sust_POTS Nov]]+Target_CC[[#This Row],[BC_Nov]]</f>
        <v>174823648</v>
      </c>
      <c r="BV560" s="5">
        <f>Target_CC[[#This Row],[Est_Sust_NP Des]]+Target_CC[[#This Row],[Est_Sust_POTS Des]]+Target_CC[[#This Row],[BC_Des]]</f>
        <v>174823648</v>
      </c>
      <c r="BW560" s="5">
        <f>SUM(Target_CC[[#This Row],[Real_Jan]:[Real_Des]])</f>
        <v>2416844364</v>
      </c>
      <c r="BX560" s="5">
        <v>123467000</v>
      </c>
      <c r="BY560" s="5">
        <v>529467000</v>
      </c>
      <c r="BZ560" s="5">
        <v>181467000</v>
      </c>
      <c r="CA560" s="5">
        <f>Target_CC[[#This Row],[Est_Sust_NP Mar]]*95%</f>
        <v>172393650</v>
      </c>
      <c r="CB560" s="5">
        <f>Target_CC[[#This Row],[Est_Sust_NP Apr]]</f>
        <v>172393650</v>
      </c>
      <c r="CC560" s="5">
        <f>Target_CC[[#This Row],[Est_Sust_NP Mei]]</f>
        <v>172393650</v>
      </c>
      <c r="CD560" s="5">
        <f>Target_CC[[#This Row],[Est_Sust_NP Jun]]</f>
        <v>172393650</v>
      </c>
      <c r="CE560" s="5">
        <f>Target_CC[[#This Row],[Est_Sust_NP Jul]]</f>
        <v>172393650</v>
      </c>
      <c r="CF560" s="5">
        <f>Target_CC[[#This Row],[Est_Sust_NP Agu]]</f>
        <v>172393650</v>
      </c>
      <c r="CG560" s="5">
        <f>Target_CC[[#This Row],[Est_Sust_NP Sep]]</f>
        <v>172393650</v>
      </c>
      <c r="CH560" s="5">
        <f>Target_CC[[#This Row],[Est_Sust_NP Okt]]</f>
        <v>172393650</v>
      </c>
      <c r="CI560" s="5">
        <f>Target_CC[[#This Row],[Est_Sust_NP Nov]]</f>
        <v>172393650</v>
      </c>
      <c r="CJ560" s="5">
        <f>SUM(Target_CC[[#This Row],[Est_Sust_NP Jan]:[Est_Sust_NP Des]])</f>
        <v>2385943850</v>
      </c>
      <c r="CK560" s="5">
        <v>2426415</v>
      </c>
      <c r="CL560" s="5">
        <v>2404974</v>
      </c>
      <c r="CM560" s="5">
        <v>2429998</v>
      </c>
      <c r="CN560" s="5">
        <f>Target_CC[[#This Row],[Est_Sust_POTS Mar]]</f>
        <v>2429998</v>
      </c>
      <c r="CO560" s="5">
        <f>Target_CC[[#This Row],[Est_Sust_POTS Apr]]</f>
        <v>2429998</v>
      </c>
      <c r="CP560" s="5">
        <f>Target_CC[[#This Row],[Est_Sust_POTS Mei]]</f>
        <v>2429998</v>
      </c>
      <c r="CQ560" s="5">
        <f>Target_CC[[#This Row],[Est_Sust_POTS Jun]]</f>
        <v>2429998</v>
      </c>
      <c r="CR560" s="5">
        <f>Target_CC[[#This Row],[Est_Sust_POTS Jul]]</f>
        <v>2429998</v>
      </c>
      <c r="CS560" s="5">
        <f>Target_CC[[#This Row],[Est_Sust_POTS Agu]]</f>
        <v>2429998</v>
      </c>
      <c r="CT560" s="5">
        <f>Target_CC[[#This Row],[Est_Sust_POTS Sep]]</f>
        <v>2429998</v>
      </c>
      <c r="CU560" s="5">
        <f>Target_CC[[#This Row],[Est_Sust_POTS Okt]]</f>
        <v>2429998</v>
      </c>
      <c r="CV560" s="5">
        <f>Target_CC[[#This Row],[Est_Sust_POTS Nov]]</f>
        <v>2429998</v>
      </c>
      <c r="CW560" s="5">
        <f>SUM(Target_CC[[#This Row],[Est_Sust_POTS Jan]:[Est_Sust_POTS Des]])</f>
        <v>29131369</v>
      </c>
      <c r="CX560" s="5"/>
      <c r="CY560" s="5">
        <v>466500000</v>
      </c>
      <c r="CZ560" s="5">
        <v>0</v>
      </c>
      <c r="DA560" s="5">
        <v>0</v>
      </c>
      <c r="DB560" s="5"/>
      <c r="DC560" s="5"/>
      <c r="DD560" s="5"/>
      <c r="DE560" s="5"/>
      <c r="DF560" s="5"/>
      <c r="DG560" s="5"/>
      <c r="DH560" s="5"/>
      <c r="DI560" s="5"/>
      <c r="DJ560" s="5">
        <f>SUM(Target_CC[[#This Row],[BC_Jan]:[BC_Des]])</f>
        <v>466500000</v>
      </c>
      <c r="DK560" s="5"/>
      <c r="DL560" s="5"/>
      <c r="DM560" s="5"/>
      <c r="DN560" s="5"/>
      <c r="DO560" s="5"/>
      <c r="DP560" s="5"/>
      <c r="DQ560" s="5"/>
      <c r="DR560" s="5"/>
      <c r="DS560" s="5"/>
      <c r="DT560" s="5"/>
      <c r="DU560" s="5"/>
      <c r="DV560" s="5"/>
      <c r="DW560" s="5"/>
      <c r="DX560" s="5" t="s">
        <v>155</v>
      </c>
    </row>
    <row r="561" spans="2:128" x14ac:dyDescent="0.3">
      <c r="B561">
        <v>5586912</v>
      </c>
      <c r="C561" t="s">
        <v>849</v>
      </c>
      <c r="D561" t="s">
        <v>302</v>
      </c>
      <c r="E561" t="s">
        <v>498</v>
      </c>
      <c r="F561" t="s">
        <v>296</v>
      </c>
      <c r="G561" t="s">
        <v>26</v>
      </c>
      <c r="H561" t="s">
        <v>159</v>
      </c>
      <c r="I561" t="s">
        <v>29</v>
      </c>
      <c r="J561" s="5">
        <v>1941577653.1445239</v>
      </c>
      <c r="K561" s="5">
        <v>131349753.9655</v>
      </c>
      <c r="L561" s="5">
        <v>130689065.02949999</v>
      </c>
      <c r="M561" s="5">
        <v>130792400.40549996</v>
      </c>
      <c r="N561" s="5">
        <v>130572920.65149999</v>
      </c>
      <c r="O561" s="5">
        <v>130088697.95649999</v>
      </c>
      <c r="P561" s="5">
        <v>129836764.01750001</v>
      </c>
      <c r="Q561" s="5">
        <v>130614765.748</v>
      </c>
      <c r="R561" s="5">
        <v>131115215.53549999</v>
      </c>
      <c r="S561" s="5">
        <v>130982844.065</v>
      </c>
      <c r="T561" s="5">
        <v>131011880.1595</v>
      </c>
      <c r="U561" s="5">
        <v>131086179.441</v>
      </c>
      <c r="V561" s="5">
        <v>130850472.59449996</v>
      </c>
      <c r="W561" s="5">
        <v>1568990959.5695</v>
      </c>
      <c r="X561" s="5">
        <v>0</v>
      </c>
      <c r="Y561" s="5">
        <v>690859.22431823774</v>
      </c>
      <c r="Z561" s="5">
        <v>683729.23020126333</v>
      </c>
      <c r="AA561" s="5">
        <v>537486.86343142285</v>
      </c>
      <c r="AB561" s="5">
        <v>586231.66372162709</v>
      </c>
      <c r="AC561" s="5">
        <v>571553.53985494352</v>
      </c>
      <c r="AD561" s="5">
        <v>710365.72728492401</v>
      </c>
      <c r="AE561" s="5">
        <v>598269.13892134407</v>
      </c>
      <c r="AF561" s="5">
        <v>715610.41381648171</v>
      </c>
      <c r="AG561" s="5">
        <v>720720.50871695695</v>
      </c>
      <c r="AH561" s="5">
        <v>611960.29877694696</v>
      </c>
      <c r="AI561" s="5">
        <v>623089.45347582689</v>
      </c>
      <c r="AJ561" s="5">
        <v>7049876.062519975</v>
      </c>
      <c r="AK561" s="5">
        <v>131349753.9655</v>
      </c>
      <c r="AL561" s="5">
        <v>131379924.25381823</v>
      </c>
      <c r="AM561" s="5">
        <v>131476129.63570122</v>
      </c>
      <c r="AN561" s="5">
        <v>131110407.51493141</v>
      </c>
      <c r="AO561" s="5">
        <v>130674929.62022161</v>
      </c>
      <c r="AP561" s="5">
        <v>130408317.55735496</v>
      </c>
      <c r="AQ561" s="5">
        <v>131325131.47528492</v>
      </c>
      <c r="AR561" s="5">
        <v>131713484.67442134</v>
      </c>
      <c r="AS561" s="5">
        <v>131698454.47881648</v>
      </c>
      <c r="AT561" s="5">
        <v>131732600.66821696</v>
      </c>
      <c r="AU561" s="5">
        <v>131698139.73977694</v>
      </c>
      <c r="AV561" s="5">
        <v>131473562.04797579</v>
      </c>
      <c r="AW561" s="5">
        <f>SUM(Target_CC[[#This Row],[Target_Jan]:[Target_Des]])</f>
        <v>1576040835.6320198</v>
      </c>
      <c r="AX561" s="5">
        <v>0</v>
      </c>
      <c r="AY561" s="5">
        <v>0</v>
      </c>
      <c r="AZ561" s="5">
        <v>0</v>
      </c>
      <c r="BA561" s="5">
        <v>0</v>
      </c>
      <c r="BB561" s="5">
        <v>0</v>
      </c>
      <c r="BC561" s="5">
        <v>0</v>
      </c>
      <c r="BD561" s="5">
        <v>0</v>
      </c>
      <c r="BE561" s="5">
        <v>0</v>
      </c>
      <c r="BF561" s="5">
        <v>0</v>
      </c>
      <c r="BG561" s="5">
        <v>0</v>
      </c>
      <c r="BH561" s="5">
        <v>0</v>
      </c>
      <c r="BI561" s="5">
        <v>0</v>
      </c>
      <c r="BJ561" s="5">
        <f>SUM(Target_CC[[#This Row],[Target_NGTMA_Jan]:[Target_NGTMA_Des]])</f>
        <v>0</v>
      </c>
      <c r="BK561" s="5">
        <v>126732481</v>
      </c>
      <c r="BL561" s="5">
        <v>125419481</v>
      </c>
      <c r="BM561" s="5">
        <v>115001580</v>
      </c>
      <c r="BN561" s="5">
        <f>Target_CC[[#This Row],[Est_Sust_NP Apr]]+Target_CC[[#This Row],[Est_Sust_POTS Apr]]+Target_CC[[#This Row],[BC_Apr]]</f>
        <v>110375152.84999999</v>
      </c>
      <c r="BO561" s="5">
        <f>Target_CC[[#This Row],[Est_Sust_NP Mei]]+Target_CC[[#This Row],[Est_Sust_POTS Mei]]+Target_CC[[#This Row],[BC_Mei]]</f>
        <v>110375152.84999999</v>
      </c>
      <c r="BP561" s="5">
        <f>Target_CC[[#This Row],[Est_Sust_NP Jun]]+Target_CC[[#This Row],[Est_Sust_POTS Jun]]+Target_CC[[#This Row],[BC_Jun]]</f>
        <v>110375152.84999999</v>
      </c>
      <c r="BQ561" s="5">
        <f>Target_CC[[#This Row],[Est_Sust_NP Jul]]+Target_CC[[#This Row],[Est_Sust_POTS Jul]]+Target_CC[[#This Row],[BC_Jul]]</f>
        <v>110375152.84999999</v>
      </c>
      <c r="BR561" s="5">
        <f>Target_CC[[#This Row],[Est_Sust_NP Agu]]+Target_CC[[#This Row],[Est_Sust_POTS Agu]]+Target_CC[[#This Row],[BC_Agu]]</f>
        <v>110375152.84999999</v>
      </c>
      <c r="BS561" s="5">
        <f>Target_CC[[#This Row],[Est_Sust_NP Sep]]+Target_CC[[#This Row],[Est_Sust_POTS Sep]]+Target_CC[[#This Row],[BC_Sep]]</f>
        <v>110375152.84999999</v>
      </c>
      <c r="BT561" s="5">
        <f>Target_CC[[#This Row],[Est_Sust_NP Okt]]+Target_CC[[#This Row],[Est_Sust_POTS Okt]]+Target_CC[[#This Row],[BC_Okt]]</f>
        <v>110375152.84999999</v>
      </c>
      <c r="BU561" s="5">
        <f>Target_CC[[#This Row],[Est_Sust_NP Nov]]+Target_CC[[#This Row],[Est_Sust_POTS Nov]]+Target_CC[[#This Row],[BC_Nov]]</f>
        <v>110375152.84999999</v>
      </c>
      <c r="BV561" s="5">
        <f>Target_CC[[#This Row],[Est_Sust_NP Des]]+Target_CC[[#This Row],[Est_Sust_POTS Des]]+Target_CC[[#This Row],[BC_Des]]</f>
        <v>110375152.84999999</v>
      </c>
      <c r="BW561" s="5">
        <f>SUM(Target_CC[[#This Row],[Real_Jan]:[Real_Des]])</f>
        <v>1360529917.6499999</v>
      </c>
      <c r="BX561" s="5">
        <v>109241800</v>
      </c>
      <c r="BY561" s="5">
        <v>109033515</v>
      </c>
      <c r="BZ561" s="5">
        <v>99138023</v>
      </c>
      <c r="CA561" s="5">
        <f>Target_CC[[#This Row],[Est_Sust_NP Mar]]*95%</f>
        <v>94181121.849999994</v>
      </c>
      <c r="CB561" s="5">
        <f>Target_CC[[#This Row],[Est_Sust_NP Apr]]</f>
        <v>94181121.849999994</v>
      </c>
      <c r="CC561" s="5">
        <f>Target_CC[[#This Row],[Est_Sust_NP Mei]]</f>
        <v>94181121.849999994</v>
      </c>
      <c r="CD561" s="5">
        <f>Target_CC[[#This Row],[Est_Sust_NP Jun]]</f>
        <v>94181121.849999994</v>
      </c>
      <c r="CE561" s="5">
        <f>Target_CC[[#This Row],[Est_Sust_NP Jul]]</f>
        <v>94181121.849999994</v>
      </c>
      <c r="CF561" s="5">
        <f>Target_CC[[#This Row],[Est_Sust_NP Agu]]</f>
        <v>94181121.849999994</v>
      </c>
      <c r="CG561" s="5">
        <f>Target_CC[[#This Row],[Est_Sust_NP Sep]]</f>
        <v>94181121.849999994</v>
      </c>
      <c r="CH561" s="5">
        <f>Target_CC[[#This Row],[Est_Sust_NP Okt]]</f>
        <v>94181121.849999994</v>
      </c>
      <c r="CI561" s="5">
        <f>Target_CC[[#This Row],[Est_Sust_NP Nov]]</f>
        <v>94181121.849999994</v>
      </c>
      <c r="CJ561" s="5">
        <f>SUM(Target_CC[[#This Row],[Est_Sust_NP Jan]:[Est_Sust_NP Des]])</f>
        <v>1165043434.6500001</v>
      </c>
      <c r="CK561" s="5">
        <v>17873035</v>
      </c>
      <c r="CL561" s="5">
        <v>16672163</v>
      </c>
      <c r="CM561" s="5">
        <v>16194031</v>
      </c>
      <c r="CN561" s="5">
        <f>Target_CC[[#This Row],[Est_Sust_POTS Mar]]</f>
        <v>16194031</v>
      </c>
      <c r="CO561" s="5">
        <f>Target_CC[[#This Row],[Est_Sust_POTS Apr]]</f>
        <v>16194031</v>
      </c>
      <c r="CP561" s="5">
        <f>Target_CC[[#This Row],[Est_Sust_POTS Mei]]</f>
        <v>16194031</v>
      </c>
      <c r="CQ561" s="5">
        <f>Target_CC[[#This Row],[Est_Sust_POTS Jun]]</f>
        <v>16194031</v>
      </c>
      <c r="CR561" s="5">
        <f>Target_CC[[#This Row],[Est_Sust_POTS Jul]]</f>
        <v>16194031</v>
      </c>
      <c r="CS561" s="5">
        <f>Target_CC[[#This Row],[Est_Sust_POTS Agu]]</f>
        <v>16194031</v>
      </c>
      <c r="CT561" s="5">
        <f>Target_CC[[#This Row],[Est_Sust_POTS Sep]]</f>
        <v>16194031</v>
      </c>
      <c r="CU561" s="5">
        <f>Target_CC[[#This Row],[Est_Sust_POTS Okt]]</f>
        <v>16194031</v>
      </c>
      <c r="CV561" s="5">
        <f>Target_CC[[#This Row],[Est_Sust_POTS Nov]]</f>
        <v>16194031</v>
      </c>
      <c r="CW561" s="5">
        <f>SUM(Target_CC[[#This Row],[Est_Sust_POTS Jan]:[Est_Sust_POTS Des]])</f>
        <v>196485508</v>
      </c>
      <c r="CX561" s="5"/>
      <c r="CY561" s="5">
        <v>0</v>
      </c>
      <c r="CZ561" s="5">
        <v>0</v>
      </c>
      <c r="DA561" s="5">
        <v>0</v>
      </c>
      <c r="DB561" s="5"/>
      <c r="DC561" s="5"/>
      <c r="DD561" s="5"/>
      <c r="DE561" s="5"/>
      <c r="DF561" s="5"/>
      <c r="DG561" s="5"/>
      <c r="DH561" s="5"/>
      <c r="DI561" s="5"/>
      <c r="DJ561" s="5">
        <f>SUM(Target_CC[[#This Row],[BC_Jan]:[BC_Des]])</f>
        <v>0</v>
      </c>
      <c r="DK561" s="5"/>
      <c r="DL561" s="5"/>
      <c r="DM561" s="5"/>
      <c r="DN561" s="5"/>
      <c r="DO561" s="5"/>
      <c r="DP561" s="5"/>
      <c r="DQ561" s="5"/>
      <c r="DR561" s="5"/>
      <c r="DS561" s="5"/>
      <c r="DT561" s="5"/>
      <c r="DU561" s="5"/>
      <c r="DV561" s="5"/>
      <c r="DW561" s="5"/>
      <c r="DX561" s="5" t="s">
        <v>160</v>
      </c>
    </row>
    <row r="562" spans="2:128" x14ac:dyDescent="0.3">
      <c r="B562">
        <v>3001000319</v>
      </c>
      <c r="C562" t="s">
        <v>850</v>
      </c>
      <c r="D562" t="s">
        <v>331</v>
      </c>
      <c r="E562" t="s">
        <v>459</v>
      </c>
      <c r="F562" t="s">
        <v>294</v>
      </c>
      <c r="G562" t="s">
        <v>22</v>
      </c>
      <c r="H562" t="s">
        <v>159</v>
      </c>
      <c r="I562" t="s">
        <v>29</v>
      </c>
      <c r="J562" s="5">
        <v>3217604680.0232639</v>
      </c>
      <c r="K562" s="5">
        <v>126856618.18181819</v>
      </c>
      <c r="L562" s="5">
        <v>127029345.45454545</v>
      </c>
      <c r="M562" s="5">
        <v>126683890.90909091</v>
      </c>
      <c r="N562" s="5">
        <v>126338436.36363636</v>
      </c>
      <c r="O562" s="5">
        <v>126511163.63636364</v>
      </c>
      <c r="P562" s="5">
        <v>126683890.90909091</v>
      </c>
      <c r="Q562" s="5">
        <v>127547527.27272727</v>
      </c>
      <c r="R562" s="5">
        <v>127202072.72727273</v>
      </c>
      <c r="S562" s="5">
        <v>127202072.72727273</v>
      </c>
      <c r="T562" s="5">
        <v>127547527.27272727</v>
      </c>
      <c r="U562" s="5">
        <v>249439345.45454544</v>
      </c>
      <c r="V562" s="5">
        <v>249612072.72727275</v>
      </c>
      <c r="W562" s="5">
        <v>1768653963.6363635</v>
      </c>
      <c r="X562" s="5">
        <v>28984916.994283624</v>
      </c>
      <c r="Y562" s="5">
        <v>41105807.358731911</v>
      </c>
      <c r="Z562" s="5">
        <v>69563673.991700158</v>
      </c>
      <c r="AA562" s="5">
        <v>64996362.062952176</v>
      </c>
      <c r="AB562" s="5">
        <v>64996362.062952176</v>
      </c>
      <c r="AC562" s="5">
        <v>58496725.856656961</v>
      </c>
      <c r="AD562" s="5">
        <v>33039817.382000688</v>
      </c>
      <c r="AE562" s="5">
        <v>72687598.240401521</v>
      </c>
      <c r="AF562" s="5">
        <v>60572998.533667929</v>
      </c>
      <c r="AG562" s="5">
        <v>72687598.240401521</v>
      </c>
      <c r="AH562" s="5">
        <v>78744898.093768284</v>
      </c>
      <c r="AI562" s="5">
        <v>78744898.093768284</v>
      </c>
      <c r="AJ562" s="5">
        <v>724621656.91128516</v>
      </c>
      <c r="AK562" s="5">
        <v>155841535.1761018</v>
      </c>
      <c r="AL562" s="5">
        <v>168135152.81327736</v>
      </c>
      <c r="AM562" s="5">
        <v>196247564.90079105</v>
      </c>
      <c r="AN562" s="5">
        <v>191334798.42658854</v>
      </c>
      <c r="AO562" s="5">
        <v>191507525.69931582</v>
      </c>
      <c r="AP562" s="5">
        <v>185180616.76574787</v>
      </c>
      <c r="AQ562" s="5">
        <v>160587344.65472797</v>
      </c>
      <c r="AR562" s="5">
        <v>199889670.96767426</v>
      </c>
      <c r="AS562" s="5">
        <v>187775071.26094067</v>
      </c>
      <c r="AT562" s="5">
        <v>200235125.51312879</v>
      </c>
      <c r="AU562" s="5">
        <v>328184243.54831374</v>
      </c>
      <c r="AV562" s="5">
        <v>328356970.82104105</v>
      </c>
      <c r="AW562" s="5">
        <f>SUM(Target_CC[[#This Row],[Target_Jan]:[Target_Des]])</f>
        <v>2493275620.5476489</v>
      </c>
      <c r="AX562" s="5">
        <v>0</v>
      </c>
      <c r="AY562" s="5">
        <v>0</v>
      </c>
      <c r="AZ562" s="5">
        <v>0</v>
      </c>
      <c r="BA562" s="5">
        <v>0</v>
      </c>
      <c r="BB562" s="5">
        <v>0</v>
      </c>
      <c r="BC562" s="5">
        <v>0</v>
      </c>
      <c r="BD562" s="5">
        <v>0</v>
      </c>
      <c r="BE562" s="5">
        <v>0</v>
      </c>
      <c r="BF562" s="5">
        <v>0</v>
      </c>
      <c r="BG562" s="5">
        <v>0</v>
      </c>
      <c r="BH562" s="5">
        <v>0</v>
      </c>
      <c r="BI562" s="5">
        <v>0</v>
      </c>
      <c r="BJ562" s="5">
        <f>SUM(Target_CC[[#This Row],[Target_NGTMA_Jan]:[Target_NGTMA_Des]])</f>
        <v>0</v>
      </c>
      <c r="BK562" s="5">
        <v>127374800</v>
      </c>
      <c r="BL562" s="5">
        <v>355930020</v>
      </c>
      <c r="BM562" s="5">
        <v>209086640</v>
      </c>
      <c r="BN562" s="5">
        <f>Target_CC[[#This Row],[Est_Sust_NP Apr]]+Target_CC[[#This Row],[Est_Sust_POTS Apr]]+Target_CC[[#This Row],[BC_Apr]]</f>
        <v>199303308</v>
      </c>
      <c r="BO562" s="5">
        <f>Target_CC[[#This Row],[Est_Sust_NP Mei]]+Target_CC[[#This Row],[Est_Sust_POTS Mei]]+Target_CC[[#This Row],[BC_Mei]]</f>
        <v>199303308</v>
      </c>
      <c r="BP562" s="5">
        <f>Target_CC[[#This Row],[Est_Sust_NP Jun]]+Target_CC[[#This Row],[Est_Sust_POTS Jun]]+Target_CC[[#This Row],[BC_Jun]]</f>
        <v>199303308</v>
      </c>
      <c r="BQ562" s="5">
        <f>Target_CC[[#This Row],[Est_Sust_NP Jul]]+Target_CC[[#This Row],[Est_Sust_POTS Jul]]+Target_CC[[#This Row],[BC_Jul]]</f>
        <v>199303308</v>
      </c>
      <c r="BR562" s="5">
        <f>Target_CC[[#This Row],[Est_Sust_NP Agu]]+Target_CC[[#This Row],[Est_Sust_POTS Agu]]+Target_CC[[#This Row],[BC_Agu]]</f>
        <v>199303308</v>
      </c>
      <c r="BS562" s="5">
        <f>Target_CC[[#This Row],[Est_Sust_NP Sep]]+Target_CC[[#This Row],[Est_Sust_POTS Sep]]+Target_CC[[#This Row],[BC_Sep]]</f>
        <v>199303308</v>
      </c>
      <c r="BT562" s="5">
        <f>Target_CC[[#This Row],[Est_Sust_NP Okt]]+Target_CC[[#This Row],[Est_Sust_POTS Okt]]+Target_CC[[#This Row],[BC_Okt]]</f>
        <v>199303308</v>
      </c>
      <c r="BU562" s="5">
        <f>Target_CC[[#This Row],[Est_Sust_NP Nov]]+Target_CC[[#This Row],[Est_Sust_POTS Nov]]+Target_CC[[#This Row],[BC_Nov]]</f>
        <v>199303308</v>
      </c>
      <c r="BV562" s="5">
        <f>Target_CC[[#This Row],[Est_Sust_NP Des]]+Target_CC[[#This Row],[Est_Sust_POTS Des]]+Target_CC[[#This Row],[BC_Des]]</f>
        <v>199303308</v>
      </c>
      <c r="BW562" s="5">
        <f>SUM(Target_CC[[#This Row],[Real_Jan]:[Real_Des]])</f>
        <v>2486121232</v>
      </c>
      <c r="BX562" s="5">
        <v>123574800</v>
      </c>
      <c r="BY562" s="5">
        <v>349630020</v>
      </c>
      <c r="BZ562" s="5">
        <v>205286640</v>
      </c>
      <c r="CA562" s="5">
        <f>Target_CC[[#This Row],[Est_Sust_NP Mar]]*95%</f>
        <v>195022308</v>
      </c>
      <c r="CB562" s="5">
        <f>Target_CC[[#This Row],[Est_Sust_NP Apr]]</f>
        <v>195022308</v>
      </c>
      <c r="CC562" s="5">
        <f>Target_CC[[#This Row],[Est_Sust_NP Mei]]</f>
        <v>195022308</v>
      </c>
      <c r="CD562" s="5">
        <f>Target_CC[[#This Row],[Est_Sust_NP Jun]]</f>
        <v>195022308</v>
      </c>
      <c r="CE562" s="5">
        <f>Target_CC[[#This Row],[Est_Sust_NP Jul]]</f>
        <v>195022308</v>
      </c>
      <c r="CF562" s="5">
        <f>Target_CC[[#This Row],[Est_Sust_NP Agu]]</f>
        <v>195022308</v>
      </c>
      <c r="CG562" s="5">
        <f>Target_CC[[#This Row],[Est_Sust_NP Sep]]</f>
        <v>195022308</v>
      </c>
      <c r="CH562" s="5">
        <f>Target_CC[[#This Row],[Est_Sust_NP Okt]]</f>
        <v>195022308</v>
      </c>
      <c r="CI562" s="5">
        <f>Target_CC[[#This Row],[Est_Sust_NP Nov]]</f>
        <v>195022308</v>
      </c>
      <c r="CJ562" s="5">
        <f>SUM(Target_CC[[#This Row],[Est_Sust_NP Jan]:[Est_Sust_NP Des]])</f>
        <v>2433692232</v>
      </c>
      <c r="CK562" s="5">
        <v>4281000</v>
      </c>
      <c r="CL562" s="5">
        <v>4281000</v>
      </c>
      <c r="CM562" s="5">
        <v>4281000</v>
      </c>
      <c r="CN562" s="5">
        <f>Target_CC[[#This Row],[Est_Sust_POTS Mar]]</f>
        <v>4281000</v>
      </c>
      <c r="CO562" s="5">
        <f>Target_CC[[#This Row],[Est_Sust_POTS Apr]]</f>
        <v>4281000</v>
      </c>
      <c r="CP562" s="5">
        <f>Target_CC[[#This Row],[Est_Sust_POTS Mei]]</f>
        <v>4281000</v>
      </c>
      <c r="CQ562" s="5">
        <f>Target_CC[[#This Row],[Est_Sust_POTS Jun]]</f>
        <v>4281000</v>
      </c>
      <c r="CR562" s="5">
        <f>Target_CC[[#This Row],[Est_Sust_POTS Jul]]</f>
        <v>4281000</v>
      </c>
      <c r="CS562" s="5">
        <f>Target_CC[[#This Row],[Est_Sust_POTS Agu]]</f>
        <v>4281000</v>
      </c>
      <c r="CT562" s="5">
        <f>Target_CC[[#This Row],[Est_Sust_POTS Sep]]</f>
        <v>4281000</v>
      </c>
      <c r="CU562" s="5">
        <f>Target_CC[[#This Row],[Est_Sust_POTS Okt]]</f>
        <v>4281000</v>
      </c>
      <c r="CV562" s="5">
        <f>Target_CC[[#This Row],[Est_Sust_POTS Nov]]</f>
        <v>4281000</v>
      </c>
      <c r="CW562" s="5">
        <f>SUM(Target_CC[[#This Row],[Est_Sust_POTS Jan]:[Est_Sust_POTS Des]])</f>
        <v>51372000</v>
      </c>
      <c r="CX562" s="5"/>
      <c r="CY562" s="5">
        <v>247320000</v>
      </c>
      <c r="CZ562" s="5">
        <v>0</v>
      </c>
      <c r="DA562" s="5">
        <v>0</v>
      </c>
      <c r="DB562" s="5"/>
      <c r="DC562" s="5"/>
      <c r="DD562" s="5"/>
      <c r="DE562" s="5"/>
      <c r="DF562" s="5"/>
      <c r="DG562" s="5"/>
      <c r="DH562" s="5"/>
      <c r="DI562" s="5"/>
      <c r="DJ562" s="5">
        <f>SUM(Target_CC[[#This Row],[BC_Jan]:[BC_Des]])</f>
        <v>247320000</v>
      </c>
      <c r="DK562" s="5"/>
      <c r="DL562" s="5"/>
      <c r="DM562" s="5"/>
      <c r="DN562" s="5"/>
      <c r="DO562" s="5"/>
      <c r="DP562" s="5"/>
      <c r="DQ562" s="5"/>
      <c r="DR562" s="5"/>
      <c r="DS562" s="5"/>
      <c r="DT562" s="5"/>
      <c r="DU562" s="5"/>
      <c r="DV562" s="5"/>
      <c r="DW562" s="5"/>
      <c r="DX562" s="5" t="s">
        <v>160</v>
      </c>
    </row>
    <row r="563" spans="2:128" x14ac:dyDescent="0.3">
      <c r="B563">
        <v>5587665</v>
      </c>
      <c r="C563" t="s">
        <v>851</v>
      </c>
      <c r="D563" t="s">
        <v>333</v>
      </c>
      <c r="E563" t="s">
        <v>334</v>
      </c>
      <c r="F563" t="s">
        <v>296</v>
      </c>
      <c r="G563" t="s">
        <v>23</v>
      </c>
      <c r="H563" t="s">
        <v>159</v>
      </c>
      <c r="I563" t="s">
        <v>29</v>
      </c>
      <c r="J563" s="5">
        <v>2289412863.5816836</v>
      </c>
      <c r="K563" s="5">
        <v>128730842.49599999</v>
      </c>
      <c r="L563" s="5">
        <v>128705423.36800002</v>
      </c>
      <c r="M563" s="5">
        <v>128708656.256</v>
      </c>
      <c r="N563" s="5">
        <v>128697277.99200001</v>
      </c>
      <c r="O563" s="5">
        <v>128675361.264</v>
      </c>
      <c r="P563" s="5">
        <v>128669735.288</v>
      </c>
      <c r="Q563" s="5">
        <v>128704226.82399999</v>
      </c>
      <c r="R563" s="5">
        <v>128723267.40799999</v>
      </c>
      <c r="S563" s="5">
        <v>128717998.17600001</v>
      </c>
      <c r="T563" s="5">
        <v>128720034.52000001</v>
      </c>
      <c r="U563" s="5">
        <v>128721231.064</v>
      </c>
      <c r="V563" s="5">
        <v>128712728.94400001</v>
      </c>
      <c r="W563" s="5">
        <v>1544486783.5999999</v>
      </c>
      <c r="X563" s="5">
        <v>0</v>
      </c>
      <c r="Y563" s="5">
        <v>690859.22431823774</v>
      </c>
      <c r="Z563" s="5">
        <v>683729.23020126333</v>
      </c>
      <c r="AA563" s="5">
        <v>537486.86343142285</v>
      </c>
      <c r="AB563" s="5">
        <v>586231.66372162709</v>
      </c>
      <c r="AC563" s="5">
        <v>571553.53985494352</v>
      </c>
      <c r="AD563" s="5">
        <v>710365.72728492401</v>
      </c>
      <c r="AE563" s="5">
        <v>598269.13892134407</v>
      </c>
      <c r="AF563" s="5">
        <v>715610.41381648171</v>
      </c>
      <c r="AG563" s="5">
        <v>720720.50871695695</v>
      </c>
      <c r="AH563" s="5">
        <v>611960.29877694696</v>
      </c>
      <c r="AI563" s="5">
        <v>623089.45347582689</v>
      </c>
      <c r="AJ563" s="5">
        <v>7049876.062519975</v>
      </c>
      <c r="AK563" s="5">
        <v>128730842.49599999</v>
      </c>
      <c r="AL563" s="5">
        <v>129396282.59231825</v>
      </c>
      <c r="AM563" s="5">
        <v>129392385.48620126</v>
      </c>
      <c r="AN563" s="5">
        <v>129234764.85543144</v>
      </c>
      <c r="AO563" s="5">
        <v>129261592.92772162</v>
      </c>
      <c r="AP563" s="5">
        <v>129241288.82785495</v>
      </c>
      <c r="AQ563" s="5">
        <v>129414592.55128491</v>
      </c>
      <c r="AR563" s="5">
        <v>129321536.54692134</v>
      </c>
      <c r="AS563" s="5">
        <v>129433608.5898165</v>
      </c>
      <c r="AT563" s="5">
        <v>129440755.02871697</v>
      </c>
      <c r="AU563" s="5">
        <v>129333191.36277694</v>
      </c>
      <c r="AV563" s="5">
        <v>129335818.39747584</v>
      </c>
      <c r="AW563" s="5">
        <f>SUM(Target_CC[[#This Row],[Target_Jan]:[Target_Des]])</f>
        <v>1551536659.6625204</v>
      </c>
      <c r="AX563" s="5">
        <v>0</v>
      </c>
      <c r="AY563" s="5">
        <v>0</v>
      </c>
      <c r="AZ563" s="5">
        <v>0</v>
      </c>
      <c r="BA563" s="5">
        <v>0</v>
      </c>
      <c r="BB563" s="5">
        <v>0</v>
      </c>
      <c r="BC563" s="5">
        <v>0</v>
      </c>
      <c r="BD563" s="5">
        <v>0</v>
      </c>
      <c r="BE563" s="5">
        <v>0</v>
      </c>
      <c r="BF563" s="5">
        <v>0</v>
      </c>
      <c r="BG563" s="5">
        <v>0</v>
      </c>
      <c r="BH563" s="5">
        <v>0</v>
      </c>
      <c r="BI563" s="5">
        <v>0</v>
      </c>
      <c r="BJ563" s="5">
        <f>SUM(Target_CC[[#This Row],[Target_NGTMA_Jan]:[Target_NGTMA_Des]])</f>
        <v>0</v>
      </c>
      <c r="BK563" s="5">
        <v>128453825</v>
      </c>
      <c r="BL563" s="5">
        <v>128459664</v>
      </c>
      <c r="BM563" s="5">
        <v>128501859</v>
      </c>
      <c r="BN563" s="5">
        <f>Target_CC[[#This Row],[Est_Sust_NP Apr]]+Target_CC[[#This Row],[Est_Sust_POTS Apr]]+Target_CC[[#This Row],[BC_Apr]]</f>
        <v>122102852.25</v>
      </c>
      <c r="BO563" s="5">
        <f>Target_CC[[#This Row],[Est_Sust_NP Mei]]+Target_CC[[#This Row],[Est_Sust_POTS Mei]]+Target_CC[[#This Row],[BC_Mei]]</f>
        <v>122102852.25</v>
      </c>
      <c r="BP563" s="5">
        <f>Target_CC[[#This Row],[Est_Sust_NP Jun]]+Target_CC[[#This Row],[Est_Sust_POTS Jun]]+Target_CC[[#This Row],[BC_Jun]]</f>
        <v>122102852.25</v>
      </c>
      <c r="BQ563" s="5">
        <f>Target_CC[[#This Row],[Est_Sust_NP Jul]]+Target_CC[[#This Row],[Est_Sust_POTS Jul]]+Target_CC[[#This Row],[BC_Jul]]</f>
        <v>122102852.25</v>
      </c>
      <c r="BR563" s="5">
        <f>Target_CC[[#This Row],[Est_Sust_NP Agu]]+Target_CC[[#This Row],[Est_Sust_POTS Agu]]+Target_CC[[#This Row],[BC_Agu]]</f>
        <v>122102852.25</v>
      </c>
      <c r="BS563" s="5">
        <f>Target_CC[[#This Row],[Est_Sust_NP Sep]]+Target_CC[[#This Row],[Est_Sust_POTS Sep]]+Target_CC[[#This Row],[BC_Sep]]</f>
        <v>122102852.25</v>
      </c>
      <c r="BT563" s="5">
        <f>Target_CC[[#This Row],[Est_Sust_NP Okt]]+Target_CC[[#This Row],[Est_Sust_POTS Okt]]+Target_CC[[#This Row],[BC_Okt]]</f>
        <v>122102852.25</v>
      </c>
      <c r="BU563" s="5">
        <f>Target_CC[[#This Row],[Est_Sust_NP Nov]]+Target_CC[[#This Row],[Est_Sust_POTS Nov]]+Target_CC[[#This Row],[BC_Nov]]</f>
        <v>122102852.25</v>
      </c>
      <c r="BV563" s="5">
        <f>Target_CC[[#This Row],[Est_Sust_NP Des]]+Target_CC[[#This Row],[Est_Sust_POTS Des]]+Target_CC[[#This Row],[BC_Des]]</f>
        <v>122102852.25</v>
      </c>
      <c r="BW563" s="5">
        <f>SUM(Target_CC[[#This Row],[Real_Jan]:[Real_Des]])</f>
        <v>1484341018.25</v>
      </c>
      <c r="BX563" s="5">
        <v>127980135</v>
      </c>
      <c r="BY563" s="5">
        <v>127980135</v>
      </c>
      <c r="BZ563" s="5">
        <v>127980135</v>
      </c>
      <c r="CA563" s="5">
        <f>Target_CC[[#This Row],[Est_Sust_NP Mar]]*95%</f>
        <v>121581128.25</v>
      </c>
      <c r="CB563" s="5">
        <f>Target_CC[[#This Row],[Est_Sust_NP Apr]]</f>
        <v>121581128.25</v>
      </c>
      <c r="CC563" s="5">
        <f>Target_CC[[#This Row],[Est_Sust_NP Mei]]</f>
        <v>121581128.25</v>
      </c>
      <c r="CD563" s="5">
        <f>Target_CC[[#This Row],[Est_Sust_NP Jun]]</f>
        <v>121581128.25</v>
      </c>
      <c r="CE563" s="5">
        <f>Target_CC[[#This Row],[Est_Sust_NP Jul]]</f>
        <v>121581128.25</v>
      </c>
      <c r="CF563" s="5">
        <f>Target_CC[[#This Row],[Est_Sust_NP Agu]]</f>
        <v>121581128.25</v>
      </c>
      <c r="CG563" s="5">
        <f>Target_CC[[#This Row],[Est_Sust_NP Sep]]</f>
        <v>121581128.25</v>
      </c>
      <c r="CH563" s="5">
        <f>Target_CC[[#This Row],[Est_Sust_NP Okt]]</f>
        <v>121581128.25</v>
      </c>
      <c r="CI563" s="5">
        <f>Target_CC[[#This Row],[Est_Sust_NP Nov]]</f>
        <v>121581128.25</v>
      </c>
      <c r="CJ563" s="5">
        <f>SUM(Target_CC[[#This Row],[Est_Sust_NP Jan]:[Est_Sust_NP Des]])</f>
        <v>1478170559.25</v>
      </c>
      <c r="CK563" s="5">
        <v>473690</v>
      </c>
      <c r="CL563" s="5">
        <v>479529</v>
      </c>
      <c r="CM563" s="5">
        <v>521724</v>
      </c>
      <c r="CN563" s="5">
        <f>Target_CC[[#This Row],[Est_Sust_POTS Mar]]</f>
        <v>521724</v>
      </c>
      <c r="CO563" s="5">
        <f>Target_CC[[#This Row],[Est_Sust_POTS Apr]]</f>
        <v>521724</v>
      </c>
      <c r="CP563" s="5">
        <f>Target_CC[[#This Row],[Est_Sust_POTS Mei]]</f>
        <v>521724</v>
      </c>
      <c r="CQ563" s="5">
        <f>Target_CC[[#This Row],[Est_Sust_POTS Jun]]</f>
        <v>521724</v>
      </c>
      <c r="CR563" s="5">
        <f>Target_CC[[#This Row],[Est_Sust_POTS Jul]]</f>
        <v>521724</v>
      </c>
      <c r="CS563" s="5">
        <f>Target_CC[[#This Row],[Est_Sust_POTS Agu]]</f>
        <v>521724</v>
      </c>
      <c r="CT563" s="5">
        <f>Target_CC[[#This Row],[Est_Sust_POTS Sep]]</f>
        <v>521724</v>
      </c>
      <c r="CU563" s="5">
        <f>Target_CC[[#This Row],[Est_Sust_POTS Okt]]</f>
        <v>521724</v>
      </c>
      <c r="CV563" s="5">
        <f>Target_CC[[#This Row],[Est_Sust_POTS Nov]]</f>
        <v>521724</v>
      </c>
      <c r="CW563" s="5">
        <f>SUM(Target_CC[[#This Row],[Est_Sust_POTS Jan]:[Est_Sust_POTS Des]])</f>
        <v>6170459</v>
      </c>
      <c r="CX563" s="5"/>
      <c r="CY563" s="5">
        <v>0</v>
      </c>
      <c r="CZ563" s="5">
        <v>0</v>
      </c>
      <c r="DA563" s="5">
        <v>0</v>
      </c>
      <c r="DB563" s="5"/>
      <c r="DC563" s="5"/>
      <c r="DD563" s="5"/>
      <c r="DE563" s="5"/>
      <c r="DF563" s="5"/>
      <c r="DG563" s="5"/>
      <c r="DH563" s="5"/>
      <c r="DI563" s="5"/>
      <c r="DJ563" s="5">
        <f>SUM(Target_CC[[#This Row],[BC_Jan]:[BC_Des]])</f>
        <v>0</v>
      </c>
      <c r="DK563" s="5"/>
      <c r="DL563" s="5"/>
      <c r="DM563" s="5"/>
      <c r="DN563" s="5"/>
      <c r="DO563" s="5"/>
      <c r="DP563" s="5"/>
      <c r="DQ563" s="5"/>
      <c r="DR563" s="5"/>
      <c r="DS563" s="5"/>
      <c r="DT563" s="5"/>
      <c r="DU563" s="5"/>
      <c r="DV563" s="5"/>
      <c r="DW563" s="5"/>
      <c r="DX563" s="5" t="s">
        <v>160</v>
      </c>
    </row>
    <row r="564" spans="2:128" x14ac:dyDescent="0.3">
      <c r="B564">
        <v>3853756</v>
      </c>
      <c r="C564" t="s">
        <v>852</v>
      </c>
      <c r="D564" t="s">
        <v>331</v>
      </c>
      <c r="E564" t="s">
        <v>498</v>
      </c>
      <c r="F564" t="s">
        <v>296</v>
      </c>
      <c r="G564" t="s">
        <v>25</v>
      </c>
      <c r="H564" t="s">
        <v>159</v>
      </c>
      <c r="I564" t="s">
        <v>29</v>
      </c>
      <c r="J564" s="5">
        <v>2884167131.9655848</v>
      </c>
      <c r="K564" s="5">
        <v>141904435.92499995</v>
      </c>
      <c r="L564" s="5">
        <v>136814834.02749997</v>
      </c>
      <c r="M564" s="5">
        <v>137736929.72499999</v>
      </c>
      <c r="N564" s="5">
        <v>136544085.92750001</v>
      </c>
      <c r="O564" s="5">
        <v>133371676.68499999</v>
      </c>
      <c r="P564" s="5">
        <v>130740763.6425</v>
      </c>
      <c r="Q564" s="5">
        <v>135960425.35499996</v>
      </c>
      <c r="R564" s="5">
        <v>139851869.21999997</v>
      </c>
      <c r="S564" s="5">
        <v>138862086.49749997</v>
      </c>
      <c r="T564" s="5">
        <v>138929773.52249998</v>
      </c>
      <c r="U564" s="5">
        <v>139784182.19499999</v>
      </c>
      <c r="V564" s="5">
        <v>137872303.77500001</v>
      </c>
      <c r="W564" s="5">
        <v>1648373366.4974999</v>
      </c>
      <c r="X564" s="5">
        <v>0</v>
      </c>
      <c r="Y564" s="5">
        <v>55268737.945459023</v>
      </c>
      <c r="Z564" s="5">
        <v>54698338.416101068</v>
      </c>
      <c r="AA564" s="5">
        <v>42998949.074513838</v>
      </c>
      <c r="AB564" s="5">
        <v>46898533.097730175</v>
      </c>
      <c r="AC564" s="5">
        <v>45724283.188395485</v>
      </c>
      <c r="AD564" s="5">
        <v>56829258.18279393</v>
      </c>
      <c r="AE564" s="5">
        <v>47861531.113707528</v>
      </c>
      <c r="AF564" s="5">
        <v>57248833.105318546</v>
      </c>
      <c r="AG564" s="5">
        <v>57657640.697356567</v>
      </c>
      <c r="AH564" s="5">
        <v>48956823.902155757</v>
      </c>
      <c r="AI564" s="5">
        <v>49847156.278066158</v>
      </c>
      <c r="AJ564" s="5">
        <v>563990085.00159812</v>
      </c>
      <c r="AK564" s="5">
        <v>141904435.92499995</v>
      </c>
      <c r="AL564" s="5">
        <v>192083571.97295898</v>
      </c>
      <c r="AM564" s="5">
        <v>192435268.14110106</v>
      </c>
      <c r="AN564" s="5">
        <v>179543035.00201386</v>
      </c>
      <c r="AO564" s="5">
        <v>180270209.78273016</v>
      </c>
      <c r="AP564" s="5">
        <v>176465046.83089548</v>
      </c>
      <c r="AQ564" s="5">
        <v>192789683.53779387</v>
      </c>
      <c r="AR564" s="5">
        <v>187713400.33370751</v>
      </c>
      <c r="AS564" s="5">
        <v>196110919.60281852</v>
      </c>
      <c r="AT564" s="5">
        <v>196587414.21985656</v>
      </c>
      <c r="AU564" s="5">
        <v>188741006.09715575</v>
      </c>
      <c r="AV564" s="5">
        <v>187719460.05306616</v>
      </c>
      <c r="AW564" s="5">
        <f>SUM(Target_CC[[#This Row],[Target_Jan]:[Target_Des]])</f>
        <v>2212363451.4990978</v>
      </c>
      <c r="AX564" s="5">
        <v>0</v>
      </c>
      <c r="AY564" s="5">
        <v>0</v>
      </c>
      <c r="AZ564" s="5">
        <v>0</v>
      </c>
      <c r="BA564" s="5">
        <v>0</v>
      </c>
      <c r="BB564" s="5">
        <v>0</v>
      </c>
      <c r="BC564" s="5">
        <v>0</v>
      </c>
      <c r="BD564" s="5">
        <v>0</v>
      </c>
      <c r="BE564" s="5">
        <v>0</v>
      </c>
      <c r="BF564" s="5">
        <v>0</v>
      </c>
      <c r="BG564" s="5">
        <v>0</v>
      </c>
      <c r="BH564" s="5">
        <v>0</v>
      </c>
      <c r="BI564" s="5">
        <v>0</v>
      </c>
      <c r="BJ564" s="5">
        <f>SUM(Target_CC[[#This Row],[Target_NGTMA_Jan]:[Target_NGTMA_Des]])</f>
        <v>0</v>
      </c>
      <c r="BK564" s="5">
        <v>126518636</v>
      </c>
      <c r="BL564" s="5">
        <v>125230533</v>
      </c>
      <c r="BM564" s="5">
        <v>124302570</v>
      </c>
      <c r="BN564" s="5">
        <f>Target_CC[[#This Row],[Est_Sust_NP Apr]]+Target_CC[[#This Row],[Est_Sust_POTS Apr]]+Target_CC[[#This Row],[BC_Apr]]</f>
        <v>126798917.84999999</v>
      </c>
      <c r="BO564" s="5">
        <f>Target_CC[[#This Row],[Est_Sust_NP Mei]]+Target_CC[[#This Row],[Est_Sust_POTS Mei]]+Target_CC[[#This Row],[BC_Mei]]</f>
        <v>126798917.84999999</v>
      </c>
      <c r="BP564" s="5">
        <f>Target_CC[[#This Row],[Est_Sust_NP Jun]]+Target_CC[[#This Row],[Est_Sust_POTS Jun]]+Target_CC[[#This Row],[BC_Jun]]</f>
        <v>126798917.84999999</v>
      </c>
      <c r="BQ564" s="5">
        <f>Target_CC[[#This Row],[Est_Sust_NP Jul]]+Target_CC[[#This Row],[Est_Sust_POTS Jul]]+Target_CC[[#This Row],[BC_Jul]]</f>
        <v>126798917.84999999</v>
      </c>
      <c r="BR564" s="5">
        <f>Target_CC[[#This Row],[Est_Sust_NP Agu]]+Target_CC[[#This Row],[Est_Sust_POTS Agu]]+Target_CC[[#This Row],[BC_Agu]]</f>
        <v>126798917.84999999</v>
      </c>
      <c r="BS564" s="5">
        <f>Target_CC[[#This Row],[Est_Sust_NP Sep]]+Target_CC[[#This Row],[Est_Sust_POTS Sep]]+Target_CC[[#This Row],[BC_Sep]]</f>
        <v>126798917.84999999</v>
      </c>
      <c r="BT564" s="5">
        <f>Target_CC[[#This Row],[Est_Sust_NP Okt]]+Target_CC[[#This Row],[Est_Sust_POTS Okt]]+Target_CC[[#This Row],[BC_Okt]]</f>
        <v>126798917.84999999</v>
      </c>
      <c r="BU564" s="5">
        <f>Target_CC[[#This Row],[Est_Sust_NP Nov]]+Target_CC[[#This Row],[Est_Sust_POTS Nov]]+Target_CC[[#This Row],[BC_Nov]]</f>
        <v>126798917.84999999</v>
      </c>
      <c r="BV564" s="5">
        <f>Target_CC[[#This Row],[Est_Sust_NP Des]]+Target_CC[[#This Row],[Est_Sust_POTS Des]]+Target_CC[[#This Row],[BC_Des]]</f>
        <v>126798917.84999999</v>
      </c>
      <c r="BW564" s="5">
        <f>SUM(Target_CC[[#This Row],[Real_Jan]:[Real_Des]])</f>
        <v>1517241999.6499999</v>
      </c>
      <c r="BX564" s="5">
        <v>1615800</v>
      </c>
      <c r="BY564" s="5">
        <v>1615800</v>
      </c>
      <c r="BZ564" s="5">
        <v>1252723</v>
      </c>
      <c r="CA564" s="5">
        <f>Target_CC[[#This Row],[Est_Sust_NP Mar]]*95%</f>
        <v>1190086.8499999999</v>
      </c>
      <c r="CB564" s="5">
        <f>Target_CC[[#This Row],[Est_Sust_NP Apr]]</f>
        <v>1190086.8499999999</v>
      </c>
      <c r="CC564" s="5">
        <f>Target_CC[[#This Row],[Est_Sust_NP Mei]]</f>
        <v>1190086.8499999999</v>
      </c>
      <c r="CD564" s="5">
        <f>Target_CC[[#This Row],[Est_Sust_NP Jun]]</f>
        <v>1190086.8499999999</v>
      </c>
      <c r="CE564" s="5">
        <f>Target_CC[[#This Row],[Est_Sust_NP Jul]]</f>
        <v>1190086.8499999999</v>
      </c>
      <c r="CF564" s="5">
        <f>Target_CC[[#This Row],[Est_Sust_NP Agu]]</f>
        <v>1190086.8499999999</v>
      </c>
      <c r="CG564" s="5">
        <f>Target_CC[[#This Row],[Est_Sust_NP Sep]]</f>
        <v>1190086.8499999999</v>
      </c>
      <c r="CH564" s="5">
        <f>Target_CC[[#This Row],[Est_Sust_NP Okt]]</f>
        <v>1190086.8499999999</v>
      </c>
      <c r="CI564" s="5">
        <f>Target_CC[[#This Row],[Est_Sust_NP Nov]]</f>
        <v>1190086.8499999999</v>
      </c>
      <c r="CJ564" s="5">
        <f>SUM(Target_CC[[#This Row],[Est_Sust_NP Jan]:[Est_Sust_NP Des]])</f>
        <v>15195104.649999997</v>
      </c>
      <c r="CK564" s="5">
        <v>127220003</v>
      </c>
      <c r="CL564" s="5">
        <v>126168126</v>
      </c>
      <c r="CM564" s="5">
        <v>125608831</v>
      </c>
      <c r="CN564" s="5">
        <f>Target_CC[[#This Row],[Est_Sust_POTS Mar]]</f>
        <v>125608831</v>
      </c>
      <c r="CO564" s="5">
        <f>Target_CC[[#This Row],[Est_Sust_POTS Apr]]</f>
        <v>125608831</v>
      </c>
      <c r="CP564" s="5">
        <f>Target_CC[[#This Row],[Est_Sust_POTS Mei]]</f>
        <v>125608831</v>
      </c>
      <c r="CQ564" s="5">
        <f>Target_CC[[#This Row],[Est_Sust_POTS Jun]]</f>
        <v>125608831</v>
      </c>
      <c r="CR564" s="5">
        <f>Target_CC[[#This Row],[Est_Sust_POTS Jul]]</f>
        <v>125608831</v>
      </c>
      <c r="CS564" s="5">
        <f>Target_CC[[#This Row],[Est_Sust_POTS Agu]]</f>
        <v>125608831</v>
      </c>
      <c r="CT564" s="5">
        <f>Target_CC[[#This Row],[Est_Sust_POTS Sep]]</f>
        <v>125608831</v>
      </c>
      <c r="CU564" s="5">
        <f>Target_CC[[#This Row],[Est_Sust_POTS Okt]]</f>
        <v>125608831</v>
      </c>
      <c r="CV564" s="5">
        <f>Target_CC[[#This Row],[Est_Sust_POTS Nov]]</f>
        <v>125608831</v>
      </c>
      <c r="CW564" s="5">
        <f>SUM(Target_CC[[#This Row],[Est_Sust_POTS Jan]:[Est_Sust_POTS Des]])</f>
        <v>1509476439</v>
      </c>
      <c r="CX564" s="5"/>
      <c r="CY564" s="5">
        <v>0</v>
      </c>
      <c r="CZ564" s="5">
        <v>0</v>
      </c>
      <c r="DA564" s="5">
        <v>0</v>
      </c>
      <c r="DB564" s="5"/>
      <c r="DC564" s="5"/>
      <c r="DD564" s="5"/>
      <c r="DE564" s="5"/>
      <c r="DF564" s="5"/>
      <c r="DG564" s="5"/>
      <c r="DH564" s="5"/>
      <c r="DI564" s="5"/>
      <c r="DJ564" s="5">
        <f>SUM(Target_CC[[#This Row],[BC_Jan]:[BC_Des]])</f>
        <v>0</v>
      </c>
      <c r="DK564" s="5"/>
      <c r="DL564" s="5"/>
      <c r="DM564" s="5"/>
      <c r="DN564" s="5"/>
      <c r="DO564" s="5"/>
      <c r="DP564" s="5"/>
      <c r="DQ564" s="5"/>
      <c r="DR564" s="5"/>
      <c r="DS564" s="5"/>
      <c r="DT564" s="5"/>
      <c r="DU564" s="5"/>
      <c r="DV564" s="5"/>
      <c r="DW564" s="5"/>
      <c r="DX564" s="5" t="s">
        <v>160</v>
      </c>
    </row>
    <row r="565" spans="2:128" x14ac:dyDescent="0.3">
      <c r="B565">
        <v>2999714</v>
      </c>
      <c r="C565" t="s">
        <v>853</v>
      </c>
      <c r="D565" t="s">
        <v>584</v>
      </c>
      <c r="E565" t="s">
        <v>326</v>
      </c>
      <c r="F565" t="s">
        <v>300</v>
      </c>
      <c r="G565" t="s">
        <v>25</v>
      </c>
      <c r="H565" t="s">
        <v>159</v>
      </c>
      <c r="I565" t="s">
        <v>29</v>
      </c>
      <c r="J565" s="5">
        <v>1971163395.8844421</v>
      </c>
      <c r="K565" s="5">
        <v>125605204.00742669</v>
      </c>
      <c r="L565" s="5">
        <v>127798939.61175486</v>
      </c>
      <c r="M565" s="5">
        <v>136632978.34966251</v>
      </c>
      <c r="N565" s="5">
        <v>128387310.35520689</v>
      </c>
      <c r="O565" s="5">
        <v>134894687.76599956</v>
      </c>
      <c r="P565" s="5">
        <v>133095177.34482802</v>
      </c>
      <c r="Q565" s="5">
        <v>139462028.30611783</v>
      </c>
      <c r="R565" s="5">
        <v>140852031.93410593</v>
      </c>
      <c r="S565" s="5">
        <v>139049129.51180309</v>
      </c>
      <c r="T565" s="5">
        <v>141846579.82038385</v>
      </c>
      <c r="U565" s="5">
        <v>140811626.48952156</v>
      </c>
      <c r="V565" s="5">
        <v>132858424.15318879</v>
      </c>
      <c r="W565" s="5">
        <v>1621294117.6499996</v>
      </c>
      <c r="X565" s="5">
        <v>22540367.69894024</v>
      </c>
      <c r="Y565" s="5">
        <v>22934042.527515732</v>
      </c>
      <c r="Z565" s="5">
        <v>24519346.918306313</v>
      </c>
      <c r="AA565" s="5">
        <v>23039628.064400997</v>
      </c>
      <c r="AB565" s="5">
        <v>24207403.561874583</v>
      </c>
      <c r="AC565" s="5">
        <v>23884474.055156995</v>
      </c>
      <c r="AD565" s="5">
        <v>25027031.506385997</v>
      </c>
      <c r="AE565" s="5">
        <v>25276473.343810655</v>
      </c>
      <c r="AF565" s="5">
        <v>24952935.128613673</v>
      </c>
      <c r="AG565" s="5">
        <v>25454949.030610885</v>
      </c>
      <c r="AH565" s="5">
        <v>25269222.42148488</v>
      </c>
      <c r="AI565" s="5">
        <v>23841987.726380914</v>
      </c>
      <c r="AJ565" s="5">
        <v>290947861.98348182</v>
      </c>
      <c r="AK565" s="5">
        <v>148145571.70636693</v>
      </c>
      <c r="AL565" s="5">
        <v>150732982.1392706</v>
      </c>
      <c r="AM565" s="5">
        <v>161152325.2679688</v>
      </c>
      <c r="AN565" s="5">
        <v>151426938.41960788</v>
      </c>
      <c r="AO565" s="5">
        <v>159102091.32787415</v>
      </c>
      <c r="AP565" s="5">
        <v>156979651.39998502</v>
      </c>
      <c r="AQ565" s="5">
        <v>164489059.81250384</v>
      </c>
      <c r="AR565" s="5">
        <v>166128505.27791661</v>
      </c>
      <c r="AS565" s="5">
        <v>164002064.64041674</v>
      </c>
      <c r="AT565" s="5">
        <v>167301528.85099474</v>
      </c>
      <c r="AU565" s="5">
        <v>166080848.91100645</v>
      </c>
      <c r="AV565" s="5">
        <v>156700411.87956971</v>
      </c>
      <c r="AW565" s="5">
        <f>SUM(Target_CC[[#This Row],[Target_Jan]:[Target_Des]])</f>
        <v>1912241979.6334815</v>
      </c>
      <c r="AX565" s="5">
        <v>9883164.465660451</v>
      </c>
      <c r="AY565" s="5">
        <v>10284176.641519329</v>
      </c>
      <c r="AZ565" s="5">
        <v>10400335.353488667</v>
      </c>
      <c r="BA565" s="5">
        <v>10082801.767152032</v>
      </c>
      <c r="BB565" s="5">
        <v>10601816.117402997</v>
      </c>
      <c r="BC565" s="5">
        <v>10535863.559258789</v>
      </c>
      <c r="BD565" s="5">
        <v>10880050.010593304</v>
      </c>
      <c r="BE565" s="5">
        <v>11033006.258779872</v>
      </c>
      <c r="BF565" s="5">
        <v>10861497.707132163</v>
      </c>
      <c r="BG565" s="5">
        <v>11046145.398095053</v>
      </c>
      <c r="BH565" s="5">
        <v>11249783.396894051</v>
      </c>
      <c r="BI565" s="5">
        <v>10968402.944752036</v>
      </c>
      <c r="BJ565" s="5">
        <f>SUM(Target_CC[[#This Row],[Target_NGTMA_Jan]:[Target_NGTMA_Des]])</f>
        <v>127827043.62072875</v>
      </c>
      <c r="BK565" s="5">
        <v>135118359</v>
      </c>
      <c r="BL565" s="5">
        <v>135203080</v>
      </c>
      <c r="BM565" s="5">
        <v>250909990</v>
      </c>
      <c r="BN565" s="5">
        <f>Target_CC[[#This Row],[Est_Sust_NP Apr]]+Target_CC[[#This Row],[Est_Sust_POTS Apr]]+Target_CC[[#This Row],[BC_Apr]]</f>
        <v>201618435.94999999</v>
      </c>
      <c r="BO565" s="5">
        <f>Target_CC[[#This Row],[Est_Sust_NP Mei]]+Target_CC[[#This Row],[Est_Sust_POTS Mei]]+Target_CC[[#This Row],[BC_Mei]]</f>
        <v>201618435.94999999</v>
      </c>
      <c r="BP565" s="5">
        <f>Target_CC[[#This Row],[Est_Sust_NP Jun]]+Target_CC[[#This Row],[Est_Sust_POTS Jun]]+Target_CC[[#This Row],[BC_Jun]]</f>
        <v>201618435.94999999</v>
      </c>
      <c r="BQ565" s="5">
        <f>Target_CC[[#This Row],[Est_Sust_NP Jul]]+Target_CC[[#This Row],[Est_Sust_POTS Jul]]+Target_CC[[#This Row],[BC_Jul]]</f>
        <v>201618435.94999999</v>
      </c>
      <c r="BR565" s="5">
        <f>Target_CC[[#This Row],[Est_Sust_NP Agu]]+Target_CC[[#This Row],[Est_Sust_POTS Agu]]+Target_CC[[#This Row],[BC_Agu]]</f>
        <v>201618435.94999999</v>
      </c>
      <c r="BS565" s="5">
        <f>Target_CC[[#This Row],[Est_Sust_NP Sep]]+Target_CC[[#This Row],[Est_Sust_POTS Sep]]+Target_CC[[#This Row],[BC_Sep]]</f>
        <v>201618435.94999999</v>
      </c>
      <c r="BT565" s="5">
        <f>Target_CC[[#This Row],[Est_Sust_NP Okt]]+Target_CC[[#This Row],[Est_Sust_POTS Okt]]+Target_CC[[#This Row],[BC_Okt]]</f>
        <v>201618435.94999999</v>
      </c>
      <c r="BU565" s="5">
        <f>Target_CC[[#This Row],[Est_Sust_NP Nov]]+Target_CC[[#This Row],[Est_Sust_POTS Nov]]+Target_CC[[#This Row],[BC_Nov]]</f>
        <v>201618435.94999999</v>
      </c>
      <c r="BV565" s="5">
        <f>Target_CC[[#This Row],[Est_Sust_NP Des]]+Target_CC[[#This Row],[Est_Sust_POTS Des]]+Target_CC[[#This Row],[BC_Des]]</f>
        <v>201618435.94999999</v>
      </c>
      <c r="BW565" s="5">
        <f>SUM(Target_CC[[#This Row],[Real_Jan]:[Real_Des]])</f>
        <v>2335797352.5500002</v>
      </c>
      <c r="BX565" s="5">
        <v>117458000</v>
      </c>
      <c r="BY565" s="5">
        <v>117458000</v>
      </c>
      <c r="BZ565" s="5">
        <v>193473561</v>
      </c>
      <c r="CA565" s="5">
        <f>Target_CC[[#This Row],[Est_Sust_NP Mar]]*95%</f>
        <v>183799882.94999999</v>
      </c>
      <c r="CB565" s="5">
        <f>Target_CC[[#This Row],[Est_Sust_NP Apr]]</f>
        <v>183799882.94999999</v>
      </c>
      <c r="CC565" s="5">
        <f>Target_CC[[#This Row],[Est_Sust_NP Mei]]</f>
        <v>183799882.94999999</v>
      </c>
      <c r="CD565" s="5">
        <f>Target_CC[[#This Row],[Est_Sust_NP Jun]]</f>
        <v>183799882.94999999</v>
      </c>
      <c r="CE565" s="5">
        <f>Target_CC[[#This Row],[Est_Sust_NP Jul]]</f>
        <v>183799882.94999999</v>
      </c>
      <c r="CF565" s="5">
        <f>Target_CC[[#This Row],[Est_Sust_NP Agu]]</f>
        <v>183799882.94999999</v>
      </c>
      <c r="CG565" s="5">
        <f>Target_CC[[#This Row],[Est_Sust_NP Sep]]</f>
        <v>183799882.94999999</v>
      </c>
      <c r="CH565" s="5">
        <f>Target_CC[[#This Row],[Est_Sust_NP Okt]]</f>
        <v>183799882.94999999</v>
      </c>
      <c r="CI565" s="5">
        <f>Target_CC[[#This Row],[Est_Sust_NP Nov]]</f>
        <v>183799882.94999999</v>
      </c>
      <c r="CJ565" s="5">
        <f>SUM(Target_CC[[#This Row],[Est_Sust_NP Jan]:[Est_Sust_NP Des]])</f>
        <v>2082588507.5500004</v>
      </c>
      <c r="CK565" s="5">
        <v>17888959</v>
      </c>
      <c r="CL565" s="5">
        <v>17855114</v>
      </c>
      <c r="CM565" s="5">
        <v>17818553</v>
      </c>
      <c r="CN565" s="5">
        <f>Target_CC[[#This Row],[Est_Sust_POTS Mar]]</f>
        <v>17818553</v>
      </c>
      <c r="CO565" s="5">
        <f>Target_CC[[#This Row],[Est_Sust_POTS Apr]]</f>
        <v>17818553</v>
      </c>
      <c r="CP565" s="5">
        <f>Target_CC[[#This Row],[Est_Sust_POTS Mei]]</f>
        <v>17818553</v>
      </c>
      <c r="CQ565" s="5">
        <f>Target_CC[[#This Row],[Est_Sust_POTS Jun]]</f>
        <v>17818553</v>
      </c>
      <c r="CR565" s="5">
        <f>Target_CC[[#This Row],[Est_Sust_POTS Jul]]</f>
        <v>17818553</v>
      </c>
      <c r="CS565" s="5">
        <f>Target_CC[[#This Row],[Est_Sust_POTS Agu]]</f>
        <v>17818553</v>
      </c>
      <c r="CT565" s="5">
        <f>Target_CC[[#This Row],[Est_Sust_POTS Sep]]</f>
        <v>17818553</v>
      </c>
      <c r="CU565" s="5">
        <f>Target_CC[[#This Row],[Est_Sust_POTS Okt]]</f>
        <v>17818553</v>
      </c>
      <c r="CV565" s="5">
        <f>Target_CC[[#This Row],[Est_Sust_POTS Nov]]</f>
        <v>17818553</v>
      </c>
      <c r="CW565" s="5">
        <f>SUM(Target_CC[[#This Row],[Est_Sust_POTS Jan]:[Est_Sust_POTS Des]])</f>
        <v>213929603</v>
      </c>
      <c r="CX565" s="5"/>
      <c r="CY565" s="5">
        <v>0</v>
      </c>
      <c r="CZ565" s="5">
        <v>153932000</v>
      </c>
      <c r="DA565" s="5">
        <v>0</v>
      </c>
      <c r="DB565" s="5"/>
      <c r="DC565" s="5"/>
      <c r="DD565" s="5"/>
      <c r="DE565" s="5"/>
      <c r="DF565" s="5"/>
      <c r="DG565" s="5"/>
      <c r="DH565" s="5"/>
      <c r="DI565" s="5"/>
      <c r="DJ565" s="5">
        <f>SUM(Target_CC[[#This Row],[BC_Jan]:[BC_Des]])</f>
        <v>153932000</v>
      </c>
      <c r="DK565" s="5"/>
      <c r="DL565" s="5"/>
      <c r="DM565" s="5"/>
      <c r="DN565" s="5"/>
      <c r="DO565" s="5"/>
      <c r="DP565" s="5"/>
      <c r="DQ565" s="5"/>
      <c r="DR565" s="5"/>
      <c r="DS565" s="5"/>
      <c r="DT565" s="5"/>
      <c r="DU565" s="5"/>
      <c r="DV565" s="5"/>
      <c r="DW565" s="5"/>
      <c r="DX565" s="5" t="s">
        <v>160</v>
      </c>
    </row>
    <row r="566" spans="2:128" x14ac:dyDescent="0.3">
      <c r="B566">
        <v>10000417</v>
      </c>
      <c r="C566" t="s">
        <v>854</v>
      </c>
      <c r="D566" t="s">
        <v>331</v>
      </c>
      <c r="E566" t="s">
        <v>549</v>
      </c>
      <c r="F566" t="s">
        <v>296</v>
      </c>
      <c r="G566" t="s">
        <v>25</v>
      </c>
      <c r="H566" t="s">
        <v>159</v>
      </c>
      <c r="I566" t="s">
        <v>29</v>
      </c>
      <c r="J566" s="5">
        <v>1617490188.2684004</v>
      </c>
      <c r="K566" s="5">
        <v>111428615.63600001</v>
      </c>
      <c r="L566" s="5">
        <v>110654785.01350003</v>
      </c>
      <c r="M566" s="5">
        <v>110779124.95600002</v>
      </c>
      <c r="N566" s="5">
        <v>110535128.63750003</v>
      </c>
      <c r="O566" s="5">
        <v>109982624.24599999</v>
      </c>
      <c r="P566" s="5">
        <v>109669432.60649998</v>
      </c>
      <c r="Q566" s="5">
        <v>110560359.16499996</v>
      </c>
      <c r="R566" s="5">
        <v>111147461.21700001</v>
      </c>
      <c r="S566" s="5">
        <v>110993207.18050002</v>
      </c>
      <c r="T566" s="5">
        <v>111023121.27450001</v>
      </c>
      <c r="U566" s="5">
        <v>111117547.12300001</v>
      </c>
      <c r="V566" s="5">
        <v>110838953.14400002</v>
      </c>
      <c r="W566" s="5">
        <v>1328730360.1995001</v>
      </c>
      <c r="X566" s="5">
        <v>0</v>
      </c>
      <c r="Y566" s="5">
        <v>690859.22431823774</v>
      </c>
      <c r="Z566" s="5">
        <v>683729.23020126333</v>
      </c>
      <c r="AA566" s="5">
        <v>537486.86343142285</v>
      </c>
      <c r="AB566" s="5">
        <v>586231.66372162709</v>
      </c>
      <c r="AC566" s="5">
        <v>571553.53985494352</v>
      </c>
      <c r="AD566" s="5">
        <v>710365.72728492401</v>
      </c>
      <c r="AE566" s="5">
        <v>598269.13892134407</v>
      </c>
      <c r="AF566" s="5">
        <v>715610.41381648171</v>
      </c>
      <c r="AG566" s="5">
        <v>720720.50871695695</v>
      </c>
      <c r="AH566" s="5">
        <v>611960.29877694696</v>
      </c>
      <c r="AI566" s="5">
        <v>623089.45347582689</v>
      </c>
      <c r="AJ566" s="5">
        <v>7049876.062519975</v>
      </c>
      <c r="AK566" s="5">
        <v>111428615.63600001</v>
      </c>
      <c r="AL566" s="5">
        <v>111345644.23781827</v>
      </c>
      <c r="AM566" s="5">
        <v>111462854.18620127</v>
      </c>
      <c r="AN566" s="5">
        <v>111072615.50093146</v>
      </c>
      <c r="AO566" s="5">
        <v>110568855.90972161</v>
      </c>
      <c r="AP566" s="5">
        <v>110240986.14635493</v>
      </c>
      <c r="AQ566" s="5">
        <v>111270724.89228489</v>
      </c>
      <c r="AR566" s="5">
        <v>111745730.35592136</v>
      </c>
      <c r="AS566" s="5">
        <v>111708817.5943165</v>
      </c>
      <c r="AT566" s="5">
        <v>111743841.78321697</v>
      </c>
      <c r="AU566" s="5">
        <v>111729507.42177695</v>
      </c>
      <c r="AV566" s="5">
        <v>111462042.59747586</v>
      </c>
      <c r="AW566" s="5">
        <f>SUM(Target_CC[[#This Row],[Target_Jan]:[Target_Des]])</f>
        <v>1335780236.2620201</v>
      </c>
      <c r="AX566" s="5">
        <v>0</v>
      </c>
      <c r="AY566" s="5">
        <v>0</v>
      </c>
      <c r="AZ566" s="5">
        <v>0</v>
      </c>
      <c r="BA566" s="5">
        <v>0</v>
      </c>
      <c r="BB566" s="5">
        <v>0</v>
      </c>
      <c r="BC566" s="5">
        <v>0</v>
      </c>
      <c r="BD566" s="5">
        <v>0</v>
      </c>
      <c r="BE566" s="5">
        <v>0</v>
      </c>
      <c r="BF566" s="5">
        <v>0</v>
      </c>
      <c r="BG566" s="5">
        <v>0</v>
      </c>
      <c r="BH566" s="5">
        <v>0</v>
      </c>
      <c r="BI566" s="5">
        <v>0</v>
      </c>
      <c r="BJ566" s="5">
        <f>SUM(Target_CC[[#This Row],[Target_NGTMA_Jan]:[Target_NGTMA_Des]])</f>
        <v>0</v>
      </c>
      <c r="BK566" s="5">
        <v>172574047</v>
      </c>
      <c r="BL566" s="5">
        <v>175353448</v>
      </c>
      <c r="BM566" s="5">
        <v>171470148</v>
      </c>
      <c r="BN566" s="5">
        <f>Target_CC[[#This Row],[Est_Sust_NP Apr]]+Target_CC[[#This Row],[Est_Sust_POTS Apr]]+Target_CC[[#This Row],[BC_Apr]]</f>
        <v>164318019.69999999</v>
      </c>
      <c r="BO566" s="5">
        <f>Target_CC[[#This Row],[Est_Sust_NP Mei]]+Target_CC[[#This Row],[Est_Sust_POTS Mei]]+Target_CC[[#This Row],[BC_Mei]]</f>
        <v>164318019.69999999</v>
      </c>
      <c r="BP566" s="5">
        <f>Target_CC[[#This Row],[Est_Sust_NP Jun]]+Target_CC[[#This Row],[Est_Sust_POTS Jun]]+Target_CC[[#This Row],[BC_Jun]]</f>
        <v>164318019.69999999</v>
      </c>
      <c r="BQ566" s="5">
        <f>Target_CC[[#This Row],[Est_Sust_NP Jul]]+Target_CC[[#This Row],[Est_Sust_POTS Jul]]+Target_CC[[#This Row],[BC_Jul]]</f>
        <v>164318019.69999999</v>
      </c>
      <c r="BR566" s="5">
        <f>Target_CC[[#This Row],[Est_Sust_NP Agu]]+Target_CC[[#This Row],[Est_Sust_POTS Agu]]+Target_CC[[#This Row],[BC_Agu]]</f>
        <v>164318019.69999999</v>
      </c>
      <c r="BS566" s="5">
        <f>Target_CC[[#This Row],[Est_Sust_NP Sep]]+Target_CC[[#This Row],[Est_Sust_POTS Sep]]+Target_CC[[#This Row],[BC_Sep]]</f>
        <v>164318019.69999999</v>
      </c>
      <c r="BT566" s="5">
        <f>Target_CC[[#This Row],[Est_Sust_NP Okt]]+Target_CC[[#This Row],[Est_Sust_POTS Okt]]+Target_CC[[#This Row],[BC_Okt]]</f>
        <v>164318019.69999999</v>
      </c>
      <c r="BU566" s="5">
        <f>Target_CC[[#This Row],[Est_Sust_NP Nov]]+Target_CC[[#This Row],[Est_Sust_POTS Nov]]+Target_CC[[#This Row],[BC_Nov]]</f>
        <v>164318019.69999999</v>
      </c>
      <c r="BV566" s="5">
        <f>Target_CC[[#This Row],[Est_Sust_NP Des]]+Target_CC[[#This Row],[Est_Sust_POTS Des]]+Target_CC[[#This Row],[BC_Des]]</f>
        <v>164318019.69999999</v>
      </c>
      <c r="BW566" s="5">
        <f>SUM(Target_CC[[#This Row],[Real_Jan]:[Real_Des]])</f>
        <v>1998259820.3000004</v>
      </c>
      <c r="BX566" s="5">
        <v>152771950</v>
      </c>
      <c r="BY566" s="5">
        <v>152721626</v>
      </c>
      <c r="BZ566" s="5">
        <v>152721626</v>
      </c>
      <c r="CA566" s="5">
        <f>Target_CC[[#This Row],[Est_Sust_NP Mar]]*95%</f>
        <v>145085544.69999999</v>
      </c>
      <c r="CB566" s="5">
        <f>Target_CC[[#This Row],[Est_Sust_NP Apr]]</f>
        <v>145085544.69999999</v>
      </c>
      <c r="CC566" s="5">
        <f>Target_CC[[#This Row],[Est_Sust_NP Mei]]</f>
        <v>145085544.69999999</v>
      </c>
      <c r="CD566" s="5">
        <f>Target_CC[[#This Row],[Est_Sust_NP Jun]]</f>
        <v>145085544.69999999</v>
      </c>
      <c r="CE566" s="5">
        <f>Target_CC[[#This Row],[Est_Sust_NP Jul]]</f>
        <v>145085544.69999999</v>
      </c>
      <c r="CF566" s="5">
        <f>Target_CC[[#This Row],[Est_Sust_NP Agu]]</f>
        <v>145085544.69999999</v>
      </c>
      <c r="CG566" s="5">
        <f>Target_CC[[#This Row],[Est_Sust_NP Sep]]</f>
        <v>145085544.69999999</v>
      </c>
      <c r="CH566" s="5">
        <f>Target_CC[[#This Row],[Est_Sust_NP Okt]]</f>
        <v>145085544.69999999</v>
      </c>
      <c r="CI566" s="5">
        <f>Target_CC[[#This Row],[Est_Sust_NP Nov]]</f>
        <v>145085544.69999999</v>
      </c>
      <c r="CJ566" s="5">
        <f>SUM(Target_CC[[#This Row],[Est_Sust_NP Jan]:[Est_Sust_NP Des]])</f>
        <v>1763985104.3000004</v>
      </c>
      <c r="CK566" s="5">
        <v>19461741</v>
      </c>
      <c r="CL566" s="5">
        <v>19208707</v>
      </c>
      <c r="CM566" s="5">
        <v>19232475</v>
      </c>
      <c r="CN566" s="5">
        <f>Target_CC[[#This Row],[Est_Sust_POTS Mar]]</f>
        <v>19232475</v>
      </c>
      <c r="CO566" s="5">
        <f>Target_CC[[#This Row],[Est_Sust_POTS Apr]]</f>
        <v>19232475</v>
      </c>
      <c r="CP566" s="5">
        <f>Target_CC[[#This Row],[Est_Sust_POTS Mei]]</f>
        <v>19232475</v>
      </c>
      <c r="CQ566" s="5">
        <f>Target_CC[[#This Row],[Est_Sust_POTS Jun]]</f>
        <v>19232475</v>
      </c>
      <c r="CR566" s="5">
        <f>Target_CC[[#This Row],[Est_Sust_POTS Jul]]</f>
        <v>19232475</v>
      </c>
      <c r="CS566" s="5">
        <f>Target_CC[[#This Row],[Est_Sust_POTS Agu]]</f>
        <v>19232475</v>
      </c>
      <c r="CT566" s="5">
        <f>Target_CC[[#This Row],[Est_Sust_POTS Sep]]</f>
        <v>19232475</v>
      </c>
      <c r="CU566" s="5">
        <f>Target_CC[[#This Row],[Est_Sust_POTS Okt]]</f>
        <v>19232475</v>
      </c>
      <c r="CV566" s="5">
        <f>Target_CC[[#This Row],[Est_Sust_POTS Nov]]</f>
        <v>19232475</v>
      </c>
      <c r="CW566" s="5">
        <f>SUM(Target_CC[[#This Row],[Est_Sust_POTS Jan]:[Est_Sust_POTS Des]])</f>
        <v>230995198</v>
      </c>
      <c r="CX566" s="5"/>
      <c r="CY566" s="5">
        <v>3700000</v>
      </c>
      <c r="CZ566" s="5">
        <v>0</v>
      </c>
      <c r="DA566" s="5">
        <v>0</v>
      </c>
      <c r="DB566" s="5"/>
      <c r="DC566" s="5"/>
      <c r="DD566" s="5"/>
      <c r="DE566" s="5"/>
      <c r="DF566" s="5"/>
      <c r="DG566" s="5"/>
      <c r="DH566" s="5"/>
      <c r="DI566" s="5"/>
      <c r="DJ566" s="5">
        <f>SUM(Target_CC[[#This Row],[BC_Jan]:[BC_Des]])</f>
        <v>3700000</v>
      </c>
      <c r="DK566" s="5"/>
      <c r="DL566" s="5"/>
      <c r="DM566" s="5"/>
      <c r="DN566" s="5"/>
      <c r="DO566" s="5"/>
      <c r="DP566" s="5"/>
      <c r="DQ566" s="5"/>
      <c r="DR566" s="5"/>
      <c r="DS566" s="5"/>
      <c r="DT566" s="5"/>
      <c r="DU566" s="5"/>
      <c r="DV566" s="5"/>
      <c r="DW566" s="5"/>
      <c r="DX566" s="5" t="s">
        <v>160</v>
      </c>
    </row>
    <row r="567" spans="2:128" x14ac:dyDescent="0.3">
      <c r="B567">
        <v>2908292</v>
      </c>
      <c r="C567" t="s">
        <v>855</v>
      </c>
      <c r="D567" t="s">
        <v>331</v>
      </c>
      <c r="E567" t="s">
        <v>312</v>
      </c>
      <c r="F567" t="s">
        <v>309</v>
      </c>
      <c r="G567" t="s">
        <v>25</v>
      </c>
      <c r="H567" t="s">
        <v>159</v>
      </c>
      <c r="I567" t="s">
        <v>29</v>
      </c>
      <c r="J567" s="5">
        <v>2759715981.5260487</v>
      </c>
      <c r="K567" s="5">
        <v>143491657.10772726</v>
      </c>
      <c r="L567" s="5">
        <v>150783427.48181817</v>
      </c>
      <c r="M567" s="5">
        <v>136199886.73363638</v>
      </c>
      <c r="N567" s="5">
        <v>121616345.98545454</v>
      </c>
      <c r="O567" s="5">
        <v>128908116.35954545</v>
      </c>
      <c r="P567" s="5">
        <v>136199886.73363638</v>
      </c>
      <c r="Q567" s="5">
        <v>172658738.6040909</v>
      </c>
      <c r="R567" s="5">
        <v>158075197.85590908</v>
      </c>
      <c r="S567" s="5">
        <v>158075197.85590908</v>
      </c>
      <c r="T567" s="5">
        <v>172658738.6040909</v>
      </c>
      <c r="U567" s="5">
        <v>150783427.48181817</v>
      </c>
      <c r="V567" s="5">
        <v>158075197.85590908</v>
      </c>
      <c r="W567" s="5">
        <v>1787525818.6595454</v>
      </c>
      <c r="X567" s="5">
        <v>19203122.733317673</v>
      </c>
      <c r="Y567" s="5">
        <v>20421520.66458654</v>
      </c>
      <c r="Z567" s="5">
        <v>26870102.831244919</v>
      </c>
      <c r="AA567" s="5">
        <v>27395505.593704939</v>
      </c>
      <c r="AB567" s="5">
        <v>35832864.91453182</v>
      </c>
      <c r="AC567" s="5">
        <v>33480582.153735746</v>
      </c>
      <c r="AD567" s="5">
        <v>29400657.635181572</v>
      </c>
      <c r="AE567" s="5">
        <v>33258324.873428289</v>
      </c>
      <c r="AF567" s="5">
        <v>28878147.874945514</v>
      </c>
      <c r="AG567" s="5">
        <v>30391802.709740162</v>
      </c>
      <c r="AH567" s="5">
        <v>37340783.702182189</v>
      </c>
      <c r="AI567" s="5">
        <v>44302067.309393145</v>
      </c>
      <c r="AJ567" s="5">
        <v>366775482.99599254</v>
      </c>
      <c r="AK567" s="5">
        <v>162694779.84104493</v>
      </c>
      <c r="AL567" s="5">
        <v>171204948.14640471</v>
      </c>
      <c r="AM567" s="5">
        <v>163069989.56488129</v>
      </c>
      <c r="AN567" s="5">
        <v>149011851.5791595</v>
      </c>
      <c r="AO567" s="5">
        <v>164740981.27407727</v>
      </c>
      <c r="AP567" s="5">
        <v>169680468.88737214</v>
      </c>
      <c r="AQ567" s="5">
        <v>202059396.23927248</v>
      </c>
      <c r="AR567" s="5">
        <v>191333522.72933736</v>
      </c>
      <c r="AS567" s="5">
        <v>186953345.7308546</v>
      </c>
      <c r="AT567" s="5">
        <v>203050541.31383106</v>
      </c>
      <c r="AU567" s="5">
        <v>188124211.18400037</v>
      </c>
      <c r="AV567" s="5">
        <v>202377265.16530222</v>
      </c>
      <c r="AW567" s="5">
        <f>SUM(Target_CC[[#This Row],[Target_Jan]:[Target_Des]])</f>
        <v>2154301301.6555381</v>
      </c>
      <c r="AX567" s="5">
        <v>0</v>
      </c>
      <c r="AY567" s="5">
        <v>0</v>
      </c>
      <c r="AZ567" s="5">
        <v>0</v>
      </c>
      <c r="BA567" s="5">
        <v>0</v>
      </c>
      <c r="BB567" s="5">
        <v>0</v>
      </c>
      <c r="BC567" s="5">
        <v>0</v>
      </c>
      <c r="BD567" s="5">
        <v>0</v>
      </c>
      <c r="BE567" s="5">
        <v>0</v>
      </c>
      <c r="BF567" s="5">
        <v>0</v>
      </c>
      <c r="BG567" s="5">
        <v>0</v>
      </c>
      <c r="BH567" s="5">
        <v>0</v>
      </c>
      <c r="BI567" s="5">
        <v>0</v>
      </c>
      <c r="BJ567" s="5">
        <f>SUM(Target_CC[[#This Row],[Target_NGTMA_Jan]:[Target_NGTMA_Des]])</f>
        <v>0</v>
      </c>
      <c r="BK567" s="5">
        <v>170109612</v>
      </c>
      <c r="BL567" s="5">
        <v>165705638</v>
      </c>
      <c r="BM567" s="5">
        <v>162426509</v>
      </c>
      <c r="BN567" s="5">
        <f>Target_CC[[#This Row],[Est_Sust_NP Apr]]+Target_CC[[#This Row],[Est_Sust_POTS Apr]]+Target_CC[[#This Row],[BC_Apr]]</f>
        <v>166501075</v>
      </c>
      <c r="BO567" s="5">
        <f>Target_CC[[#This Row],[Est_Sust_NP Mei]]+Target_CC[[#This Row],[Est_Sust_POTS Mei]]+Target_CC[[#This Row],[BC_Mei]]</f>
        <v>166501075</v>
      </c>
      <c r="BP567" s="5">
        <f>Target_CC[[#This Row],[Est_Sust_NP Jun]]+Target_CC[[#This Row],[Est_Sust_POTS Jun]]+Target_CC[[#This Row],[BC_Jun]]</f>
        <v>166501075</v>
      </c>
      <c r="BQ567" s="5">
        <f>Target_CC[[#This Row],[Est_Sust_NP Jul]]+Target_CC[[#This Row],[Est_Sust_POTS Jul]]+Target_CC[[#This Row],[BC_Jul]]</f>
        <v>166501075</v>
      </c>
      <c r="BR567" s="5">
        <f>Target_CC[[#This Row],[Est_Sust_NP Agu]]+Target_CC[[#This Row],[Est_Sust_POTS Agu]]+Target_CC[[#This Row],[BC_Agu]]</f>
        <v>166501075</v>
      </c>
      <c r="BS567" s="5">
        <f>Target_CC[[#This Row],[Est_Sust_NP Sep]]+Target_CC[[#This Row],[Est_Sust_POTS Sep]]+Target_CC[[#This Row],[BC_Sep]]</f>
        <v>166501075</v>
      </c>
      <c r="BT567" s="5">
        <f>Target_CC[[#This Row],[Est_Sust_NP Okt]]+Target_CC[[#This Row],[Est_Sust_POTS Okt]]+Target_CC[[#This Row],[BC_Okt]]</f>
        <v>166501075</v>
      </c>
      <c r="BU567" s="5">
        <f>Target_CC[[#This Row],[Est_Sust_NP Nov]]+Target_CC[[#This Row],[Est_Sust_POTS Nov]]+Target_CC[[#This Row],[BC_Nov]]</f>
        <v>166501075</v>
      </c>
      <c r="BV567" s="5">
        <f>Target_CC[[#This Row],[Est_Sust_NP Des]]+Target_CC[[#This Row],[Est_Sust_POTS Des]]+Target_CC[[#This Row],[BC_Des]]</f>
        <v>166501075</v>
      </c>
      <c r="BW567" s="5">
        <f>SUM(Target_CC[[#This Row],[Real_Jan]:[Real_Des]])</f>
        <v>1996751434</v>
      </c>
      <c r="BX567" s="5">
        <v>4998000</v>
      </c>
      <c r="BY567" s="5">
        <v>4998000</v>
      </c>
      <c r="BZ567" s="5">
        <v>4998000</v>
      </c>
      <c r="CA567" s="5">
        <f>Target_CC[[#This Row],[Est_Sust_NP Mar]]*95%</f>
        <v>4748100</v>
      </c>
      <c r="CB567" s="5">
        <f>Target_CC[[#This Row],[Est_Sust_NP Apr]]</f>
        <v>4748100</v>
      </c>
      <c r="CC567" s="5">
        <f>Target_CC[[#This Row],[Est_Sust_NP Mei]]</f>
        <v>4748100</v>
      </c>
      <c r="CD567" s="5">
        <f>Target_CC[[#This Row],[Est_Sust_NP Jun]]</f>
        <v>4748100</v>
      </c>
      <c r="CE567" s="5">
        <f>Target_CC[[#This Row],[Est_Sust_NP Jul]]</f>
        <v>4748100</v>
      </c>
      <c r="CF567" s="5">
        <f>Target_CC[[#This Row],[Est_Sust_NP Agu]]</f>
        <v>4748100</v>
      </c>
      <c r="CG567" s="5">
        <f>Target_CC[[#This Row],[Est_Sust_NP Sep]]</f>
        <v>4748100</v>
      </c>
      <c r="CH567" s="5">
        <f>Target_CC[[#This Row],[Est_Sust_NP Okt]]</f>
        <v>4748100</v>
      </c>
      <c r="CI567" s="5">
        <f>Target_CC[[#This Row],[Est_Sust_NP Nov]]</f>
        <v>4748100</v>
      </c>
      <c r="CJ567" s="5">
        <f>SUM(Target_CC[[#This Row],[Est_Sust_NP Jan]:[Est_Sust_NP Des]])</f>
        <v>57726900</v>
      </c>
      <c r="CK567" s="5">
        <v>168586995</v>
      </c>
      <c r="CL567" s="5">
        <v>165740485</v>
      </c>
      <c r="CM567" s="5">
        <v>161752975</v>
      </c>
      <c r="CN567" s="5">
        <f>Target_CC[[#This Row],[Est_Sust_POTS Mar]]</f>
        <v>161752975</v>
      </c>
      <c r="CO567" s="5">
        <f>Target_CC[[#This Row],[Est_Sust_POTS Apr]]</f>
        <v>161752975</v>
      </c>
      <c r="CP567" s="5">
        <f>Target_CC[[#This Row],[Est_Sust_POTS Mei]]</f>
        <v>161752975</v>
      </c>
      <c r="CQ567" s="5">
        <f>Target_CC[[#This Row],[Est_Sust_POTS Jun]]</f>
        <v>161752975</v>
      </c>
      <c r="CR567" s="5">
        <f>Target_CC[[#This Row],[Est_Sust_POTS Jul]]</f>
        <v>161752975</v>
      </c>
      <c r="CS567" s="5">
        <f>Target_CC[[#This Row],[Est_Sust_POTS Agu]]</f>
        <v>161752975</v>
      </c>
      <c r="CT567" s="5">
        <f>Target_CC[[#This Row],[Est_Sust_POTS Sep]]</f>
        <v>161752975</v>
      </c>
      <c r="CU567" s="5">
        <f>Target_CC[[#This Row],[Est_Sust_POTS Okt]]</f>
        <v>161752975</v>
      </c>
      <c r="CV567" s="5">
        <f>Target_CC[[#This Row],[Est_Sust_POTS Nov]]</f>
        <v>161752975</v>
      </c>
      <c r="CW567" s="5">
        <f>SUM(Target_CC[[#This Row],[Est_Sust_POTS Jan]:[Est_Sust_POTS Des]])</f>
        <v>1951857230</v>
      </c>
      <c r="CX567" s="5"/>
      <c r="CY567" s="5">
        <v>0</v>
      </c>
      <c r="CZ567" s="5">
        <v>0</v>
      </c>
      <c r="DA567" s="5">
        <v>0</v>
      </c>
      <c r="DB567" s="5"/>
      <c r="DC567" s="5"/>
      <c r="DD567" s="5"/>
      <c r="DE567" s="5"/>
      <c r="DF567" s="5"/>
      <c r="DG567" s="5"/>
      <c r="DH567" s="5"/>
      <c r="DI567" s="5"/>
      <c r="DJ567" s="5">
        <f>SUM(Target_CC[[#This Row],[BC_Jan]:[BC_Des]])</f>
        <v>0</v>
      </c>
      <c r="DK567" s="5"/>
      <c r="DL567" s="5"/>
      <c r="DM567" s="5"/>
      <c r="DN567" s="5"/>
      <c r="DO567" s="5"/>
      <c r="DP567" s="5"/>
      <c r="DQ567" s="5"/>
      <c r="DR567" s="5"/>
      <c r="DS567" s="5"/>
      <c r="DT567" s="5"/>
      <c r="DU567" s="5"/>
      <c r="DV567" s="5"/>
      <c r="DW567" s="5"/>
      <c r="DX567" s="5" t="s">
        <v>160</v>
      </c>
    </row>
    <row r="568" spans="2:128" x14ac:dyDescent="0.3">
      <c r="B568">
        <v>2000262</v>
      </c>
      <c r="C568" t="s">
        <v>856</v>
      </c>
      <c r="D568" t="s">
        <v>333</v>
      </c>
      <c r="E568" t="s">
        <v>334</v>
      </c>
      <c r="F568" t="s">
        <v>296</v>
      </c>
      <c r="G568" t="s">
        <v>26</v>
      </c>
      <c r="H568" t="s">
        <v>159</v>
      </c>
      <c r="I568" t="s">
        <v>29</v>
      </c>
      <c r="J568" s="5">
        <v>2196730409.201725</v>
      </c>
      <c r="K568" s="5">
        <v>212318130.22450003</v>
      </c>
      <c r="L568" s="5">
        <v>211444058.39850003</v>
      </c>
      <c r="M568" s="5">
        <v>211578204.74450001</v>
      </c>
      <c r="N568" s="5">
        <v>211277714.5765</v>
      </c>
      <c r="O568" s="5">
        <v>210625759.80549997</v>
      </c>
      <c r="P568" s="5">
        <v>210306492.6785</v>
      </c>
      <c r="Q568" s="5">
        <v>211351498.00799999</v>
      </c>
      <c r="R568" s="5">
        <v>212012841.25849998</v>
      </c>
      <c r="S568" s="5">
        <v>211837108.95699996</v>
      </c>
      <c r="T568" s="5">
        <v>211878694.91249996</v>
      </c>
      <c r="U568" s="5">
        <v>211971255.303</v>
      </c>
      <c r="V568" s="5">
        <v>211661376.65549999</v>
      </c>
      <c r="W568" s="5">
        <v>2538263135.5225</v>
      </c>
      <c r="X568" s="5">
        <v>0</v>
      </c>
      <c r="Y568" s="5">
        <v>41451553.459094271</v>
      </c>
      <c r="Z568" s="5">
        <v>41023753.812075794</v>
      </c>
      <c r="AA568" s="5">
        <v>32249211.805885371</v>
      </c>
      <c r="AB568" s="5">
        <v>35173899.823297627</v>
      </c>
      <c r="AC568" s="5">
        <v>34293212.39129661</v>
      </c>
      <c r="AD568" s="5">
        <v>42621943.637095436</v>
      </c>
      <c r="AE568" s="5">
        <v>35896148.335280642</v>
      </c>
      <c r="AF568" s="5">
        <v>42936624.82898891</v>
      </c>
      <c r="AG568" s="5">
        <v>43243230.523017421</v>
      </c>
      <c r="AH568" s="5">
        <v>36717617.92661681</v>
      </c>
      <c r="AI568" s="5">
        <v>37385367.208549611</v>
      </c>
      <c r="AJ568" s="5">
        <v>422992563.75119853</v>
      </c>
      <c r="AK568" s="5">
        <v>212318130.22450003</v>
      </c>
      <c r="AL568" s="5">
        <v>252895611.85759431</v>
      </c>
      <c r="AM568" s="5">
        <v>252601958.5565758</v>
      </c>
      <c r="AN568" s="5">
        <v>243526926.38238537</v>
      </c>
      <c r="AO568" s="5">
        <v>245799659.62879759</v>
      </c>
      <c r="AP568" s="5">
        <v>244599705.06979662</v>
      </c>
      <c r="AQ568" s="5">
        <v>253973441.64509541</v>
      </c>
      <c r="AR568" s="5">
        <v>247908989.59378064</v>
      </c>
      <c r="AS568" s="5">
        <v>254773733.78598887</v>
      </c>
      <c r="AT568" s="5">
        <v>255121925.43551737</v>
      </c>
      <c r="AU568" s="5">
        <v>248688873.22961682</v>
      </c>
      <c r="AV568" s="5">
        <v>249046743.86404961</v>
      </c>
      <c r="AW568" s="5">
        <f>SUM(Target_CC[[#This Row],[Target_Jan]:[Target_Des]])</f>
        <v>2961255699.2736979</v>
      </c>
      <c r="AX568" s="5">
        <v>0</v>
      </c>
      <c r="AY568" s="5">
        <v>0</v>
      </c>
      <c r="AZ568" s="5">
        <v>0</v>
      </c>
      <c r="BA568" s="5">
        <v>0</v>
      </c>
      <c r="BB568" s="5">
        <v>0</v>
      </c>
      <c r="BC568" s="5">
        <v>0</v>
      </c>
      <c r="BD568" s="5">
        <v>0</v>
      </c>
      <c r="BE568" s="5">
        <v>0</v>
      </c>
      <c r="BF568" s="5">
        <v>0</v>
      </c>
      <c r="BG568" s="5">
        <v>0</v>
      </c>
      <c r="BH568" s="5">
        <v>0</v>
      </c>
      <c r="BI568" s="5">
        <v>0</v>
      </c>
      <c r="BJ568" s="5">
        <f>SUM(Target_CC[[#This Row],[Target_NGTMA_Jan]:[Target_NGTMA_Des]])</f>
        <v>0</v>
      </c>
      <c r="BK568" s="5">
        <v>206034902</v>
      </c>
      <c r="BL568" s="5">
        <v>-93240977</v>
      </c>
      <c r="BM568" s="5">
        <v>170460215</v>
      </c>
      <c r="BN568" s="5">
        <f>Target_CC[[#This Row],[Est_Sust_NP Apr]]+Target_CC[[#This Row],[Est_Sust_POTS Apr]]+Target_CC[[#This Row],[BC_Apr]]</f>
        <v>164081245</v>
      </c>
      <c r="BO568" s="5">
        <f>Target_CC[[#This Row],[Est_Sust_NP Mei]]+Target_CC[[#This Row],[Est_Sust_POTS Mei]]+Target_CC[[#This Row],[BC_Mei]]</f>
        <v>164081245</v>
      </c>
      <c r="BP568" s="5">
        <f>Target_CC[[#This Row],[Est_Sust_NP Jun]]+Target_CC[[#This Row],[Est_Sust_POTS Jun]]+Target_CC[[#This Row],[BC_Jun]]</f>
        <v>164081245</v>
      </c>
      <c r="BQ568" s="5">
        <f>Target_CC[[#This Row],[Est_Sust_NP Jul]]+Target_CC[[#This Row],[Est_Sust_POTS Jul]]+Target_CC[[#This Row],[BC_Jul]]</f>
        <v>164081245</v>
      </c>
      <c r="BR568" s="5">
        <f>Target_CC[[#This Row],[Est_Sust_NP Agu]]+Target_CC[[#This Row],[Est_Sust_POTS Agu]]+Target_CC[[#This Row],[BC_Agu]]</f>
        <v>164081245</v>
      </c>
      <c r="BS568" s="5">
        <f>Target_CC[[#This Row],[Est_Sust_NP Sep]]+Target_CC[[#This Row],[Est_Sust_POTS Sep]]+Target_CC[[#This Row],[BC_Sep]]</f>
        <v>164081245</v>
      </c>
      <c r="BT568" s="5">
        <f>Target_CC[[#This Row],[Est_Sust_NP Okt]]+Target_CC[[#This Row],[Est_Sust_POTS Okt]]+Target_CC[[#This Row],[BC_Okt]]</f>
        <v>164081245</v>
      </c>
      <c r="BU568" s="5">
        <f>Target_CC[[#This Row],[Est_Sust_NP Nov]]+Target_CC[[#This Row],[Est_Sust_POTS Nov]]+Target_CC[[#This Row],[BC_Nov]]</f>
        <v>164081245</v>
      </c>
      <c r="BV568" s="5">
        <f>Target_CC[[#This Row],[Est_Sust_NP Des]]+Target_CC[[#This Row],[Est_Sust_POTS Des]]+Target_CC[[#This Row],[BC_Des]]</f>
        <v>164081245</v>
      </c>
      <c r="BW568" s="5">
        <f>SUM(Target_CC[[#This Row],[Real_Jan]:[Real_Des]])</f>
        <v>1759985345</v>
      </c>
      <c r="BX568" s="5">
        <v>185731979</v>
      </c>
      <c r="BY568" s="5">
        <v>-113225581</v>
      </c>
      <c r="BZ568" s="5">
        <v>150000000</v>
      </c>
      <c r="CA568" s="5">
        <f>Target_CC[[#This Row],[Est_Sust_NP Mar]]*95%</f>
        <v>142500000</v>
      </c>
      <c r="CB568" s="5">
        <f>Target_CC[[#This Row],[Est_Sust_NP Apr]]</f>
        <v>142500000</v>
      </c>
      <c r="CC568" s="5">
        <f>Target_CC[[#This Row],[Est_Sust_NP Mei]]</f>
        <v>142500000</v>
      </c>
      <c r="CD568" s="5">
        <f>Target_CC[[#This Row],[Est_Sust_NP Jun]]</f>
        <v>142500000</v>
      </c>
      <c r="CE568" s="5">
        <f>Target_CC[[#This Row],[Est_Sust_NP Jul]]</f>
        <v>142500000</v>
      </c>
      <c r="CF568" s="5">
        <f>Target_CC[[#This Row],[Est_Sust_NP Agu]]</f>
        <v>142500000</v>
      </c>
      <c r="CG568" s="5">
        <f>Target_CC[[#This Row],[Est_Sust_NP Sep]]</f>
        <v>142500000</v>
      </c>
      <c r="CH568" s="5">
        <f>Target_CC[[#This Row],[Est_Sust_NP Okt]]</f>
        <v>142500000</v>
      </c>
      <c r="CI568" s="5">
        <f>Target_CC[[#This Row],[Est_Sust_NP Nov]]</f>
        <v>142500000</v>
      </c>
      <c r="CJ568" s="5">
        <f>SUM(Target_CC[[#This Row],[Est_Sust_NP Jan]:[Est_Sust_NP Des]])</f>
        <v>1505006398</v>
      </c>
      <c r="CK568" s="5">
        <v>21429458</v>
      </c>
      <c r="CL568" s="5">
        <v>21143607</v>
      </c>
      <c r="CM568" s="5">
        <v>21581245</v>
      </c>
      <c r="CN568" s="5">
        <f>Target_CC[[#This Row],[Est_Sust_POTS Mar]]</f>
        <v>21581245</v>
      </c>
      <c r="CO568" s="5">
        <f>Target_CC[[#This Row],[Est_Sust_POTS Apr]]</f>
        <v>21581245</v>
      </c>
      <c r="CP568" s="5">
        <f>Target_CC[[#This Row],[Est_Sust_POTS Mei]]</f>
        <v>21581245</v>
      </c>
      <c r="CQ568" s="5">
        <f>Target_CC[[#This Row],[Est_Sust_POTS Jun]]</f>
        <v>21581245</v>
      </c>
      <c r="CR568" s="5">
        <f>Target_CC[[#This Row],[Est_Sust_POTS Jul]]</f>
        <v>21581245</v>
      </c>
      <c r="CS568" s="5">
        <f>Target_CC[[#This Row],[Est_Sust_POTS Agu]]</f>
        <v>21581245</v>
      </c>
      <c r="CT568" s="5">
        <f>Target_CC[[#This Row],[Est_Sust_POTS Sep]]</f>
        <v>21581245</v>
      </c>
      <c r="CU568" s="5">
        <f>Target_CC[[#This Row],[Est_Sust_POTS Okt]]</f>
        <v>21581245</v>
      </c>
      <c r="CV568" s="5">
        <f>Target_CC[[#This Row],[Est_Sust_POTS Nov]]</f>
        <v>21581245</v>
      </c>
      <c r="CW568" s="5">
        <f>SUM(Target_CC[[#This Row],[Est_Sust_POTS Jan]:[Est_Sust_POTS Des]])</f>
        <v>258385515</v>
      </c>
      <c r="CX568" s="5"/>
      <c r="CY568" s="5">
        <v>0</v>
      </c>
      <c r="CZ568" s="5">
        <v>0</v>
      </c>
      <c r="DA568" s="5">
        <v>0</v>
      </c>
      <c r="DB568" s="5"/>
      <c r="DC568" s="5"/>
      <c r="DD568" s="5"/>
      <c r="DE568" s="5"/>
      <c r="DF568" s="5"/>
      <c r="DG568" s="5"/>
      <c r="DH568" s="5"/>
      <c r="DI568" s="5"/>
      <c r="DJ568" s="5">
        <f>SUM(Target_CC[[#This Row],[BC_Jan]:[BC_Des]])</f>
        <v>0</v>
      </c>
      <c r="DK568" s="5"/>
      <c r="DL568" s="5"/>
      <c r="DM568" s="5"/>
      <c r="DN568" s="5"/>
      <c r="DO568" s="5"/>
      <c r="DP568" s="5"/>
      <c r="DQ568" s="5"/>
      <c r="DR568" s="5"/>
      <c r="DS568" s="5"/>
      <c r="DT568" s="5"/>
      <c r="DU568" s="5"/>
      <c r="DV568" s="5"/>
      <c r="DW568" s="5"/>
      <c r="DX568" s="5" t="s">
        <v>160</v>
      </c>
    </row>
    <row r="569" spans="2:128" x14ac:dyDescent="0.3">
      <c r="B569">
        <v>5590410</v>
      </c>
      <c r="C569" t="s">
        <v>857</v>
      </c>
      <c r="D569" t="s">
        <v>409</v>
      </c>
      <c r="E569" t="s">
        <v>351</v>
      </c>
      <c r="F569" t="s">
        <v>300</v>
      </c>
      <c r="G569" t="s">
        <v>20</v>
      </c>
      <c r="H569" t="s">
        <v>159</v>
      </c>
      <c r="I569" t="s">
        <v>29</v>
      </c>
      <c r="J569" s="5">
        <v>6596886793.3388519</v>
      </c>
      <c r="K569" s="5">
        <v>210772157.11723101</v>
      </c>
      <c r="L569" s="5">
        <v>214453361.16544688</v>
      </c>
      <c r="M569" s="5">
        <v>229277344.10118482</v>
      </c>
      <c r="N569" s="5">
        <v>215440678.30538577</v>
      </c>
      <c r="O569" s="5">
        <v>226360400.81917283</v>
      </c>
      <c r="P569" s="5">
        <v>223340727.42090476</v>
      </c>
      <c r="Q569" s="5">
        <v>234024639.14064226</v>
      </c>
      <c r="R569" s="5">
        <v>236357138.54133993</v>
      </c>
      <c r="S569" s="5">
        <v>233331773.18626925</v>
      </c>
      <c r="T569" s="5">
        <v>238026042.34993356</v>
      </c>
      <c r="U569" s="5">
        <v>236289336.07422379</v>
      </c>
      <c r="V569" s="5">
        <v>222943443.07826525</v>
      </c>
      <c r="W569" s="5">
        <v>2720617041.3000002</v>
      </c>
      <c r="X569" s="5">
        <v>48065340.594933711</v>
      </c>
      <c r="Y569" s="5">
        <v>48904817.349344544</v>
      </c>
      <c r="Z569" s="5">
        <v>52285338.754661985</v>
      </c>
      <c r="AA569" s="5">
        <v>49129969.168519519</v>
      </c>
      <c r="AB569" s="5">
        <v>51620147.136074379</v>
      </c>
      <c r="AC569" s="5">
        <v>50931528.523643099</v>
      </c>
      <c r="AD569" s="5">
        <v>53367931.237924613</v>
      </c>
      <c r="AE569" s="5">
        <v>53899843.895010777</v>
      </c>
      <c r="AF569" s="5">
        <v>53209927.265582807</v>
      </c>
      <c r="AG569" s="5">
        <v>54280427.51230336</v>
      </c>
      <c r="AH569" s="5">
        <v>53884381.944439657</v>
      </c>
      <c r="AI569" s="5">
        <v>50840930.185118809</v>
      </c>
      <c r="AJ569" s="5">
        <v>620420583.56755722</v>
      </c>
      <c r="AK569" s="5">
        <v>258837497.71216473</v>
      </c>
      <c r="AL569" s="5">
        <v>263358178.51479143</v>
      </c>
      <c r="AM569" s="5">
        <v>281562682.85584682</v>
      </c>
      <c r="AN569" s="5">
        <v>264570647.4739053</v>
      </c>
      <c r="AO569" s="5">
        <v>277980547.95524722</v>
      </c>
      <c r="AP569" s="5">
        <v>274272255.94454783</v>
      </c>
      <c r="AQ569" s="5">
        <v>287392570.37856686</v>
      </c>
      <c r="AR569" s="5">
        <v>290256982.4363507</v>
      </c>
      <c r="AS569" s="5">
        <v>286541700.45185208</v>
      </c>
      <c r="AT569" s="5">
        <v>292306469.86223692</v>
      </c>
      <c r="AU569" s="5">
        <v>290173718.01866347</v>
      </c>
      <c r="AV569" s="5">
        <v>273784373.26338404</v>
      </c>
      <c r="AW569" s="5">
        <f>SUM(Target_CC[[#This Row],[Target_Jan]:[Target_Des]])</f>
        <v>3341037624.8675575</v>
      </c>
      <c r="AX569" s="5">
        <v>48886993.130973719</v>
      </c>
      <c r="AY569" s="5">
        <v>50870596.616958983</v>
      </c>
      <c r="AZ569" s="5">
        <v>51445174.746654034</v>
      </c>
      <c r="BA569" s="5">
        <v>49874497.428875014</v>
      </c>
      <c r="BB569" s="5">
        <v>52441797.716526367</v>
      </c>
      <c r="BC569" s="5">
        <v>52115563.920845963</v>
      </c>
      <c r="BD569" s="5">
        <v>53818079.419867389</v>
      </c>
      <c r="BE569" s="5">
        <v>54574676.264978833</v>
      </c>
      <c r="BF569" s="5">
        <v>53726310.600779139</v>
      </c>
      <c r="BG569" s="5">
        <v>54639668.911380693</v>
      </c>
      <c r="BH569" s="5">
        <v>55646962.626170322</v>
      </c>
      <c r="BI569" s="5">
        <v>54255116.49441237</v>
      </c>
      <c r="BJ569" s="5">
        <f>SUM(Target_CC[[#This Row],[Target_NGTMA_Jan]:[Target_NGTMA_Des]])</f>
        <v>632295437.87842286</v>
      </c>
      <c r="BK569" s="5">
        <v>226346307</v>
      </c>
      <c r="BL569" s="5">
        <v>224707606</v>
      </c>
      <c r="BM569" s="5">
        <v>223246376</v>
      </c>
      <c r="BN569" s="5">
        <f>Target_CC[[#This Row],[Est_Sust_NP Apr]]+Target_CC[[#This Row],[Est_Sust_POTS Apr]]+Target_CC[[#This Row],[BC_Apr]]</f>
        <v>213141636</v>
      </c>
      <c r="BO569" s="5">
        <f>Target_CC[[#This Row],[Est_Sust_NP Mei]]+Target_CC[[#This Row],[Est_Sust_POTS Mei]]+Target_CC[[#This Row],[BC_Mei]]</f>
        <v>213141636</v>
      </c>
      <c r="BP569" s="5">
        <f>Target_CC[[#This Row],[Est_Sust_NP Jun]]+Target_CC[[#This Row],[Est_Sust_POTS Jun]]+Target_CC[[#This Row],[BC_Jun]]</f>
        <v>213141636</v>
      </c>
      <c r="BQ569" s="5">
        <f>Target_CC[[#This Row],[Est_Sust_NP Jul]]+Target_CC[[#This Row],[Est_Sust_POTS Jul]]+Target_CC[[#This Row],[BC_Jul]]</f>
        <v>213141636</v>
      </c>
      <c r="BR569" s="5">
        <f>Target_CC[[#This Row],[Est_Sust_NP Agu]]+Target_CC[[#This Row],[Est_Sust_POTS Agu]]+Target_CC[[#This Row],[BC_Agu]]</f>
        <v>213141636</v>
      </c>
      <c r="BS569" s="5">
        <f>Target_CC[[#This Row],[Est_Sust_NP Sep]]+Target_CC[[#This Row],[Est_Sust_POTS Sep]]+Target_CC[[#This Row],[BC_Sep]]</f>
        <v>213141636</v>
      </c>
      <c r="BT569" s="5">
        <f>Target_CC[[#This Row],[Est_Sust_NP Okt]]+Target_CC[[#This Row],[Est_Sust_POTS Okt]]+Target_CC[[#This Row],[BC_Okt]]</f>
        <v>213141636</v>
      </c>
      <c r="BU569" s="5">
        <f>Target_CC[[#This Row],[Est_Sust_NP Nov]]+Target_CC[[#This Row],[Est_Sust_POTS Nov]]+Target_CC[[#This Row],[BC_Nov]]</f>
        <v>213141636</v>
      </c>
      <c r="BV569" s="5">
        <f>Target_CC[[#This Row],[Est_Sust_NP Des]]+Target_CC[[#This Row],[Est_Sust_POTS Des]]+Target_CC[[#This Row],[BC_Des]]</f>
        <v>213141636</v>
      </c>
      <c r="BW569" s="5">
        <f>SUM(Target_CC[[#This Row],[Real_Jan]:[Real_Des]])</f>
        <v>2592575013</v>
      </c>
      <c r="BX569" s="5">
        <v>217300000</v>
      </c>
      <c r="BY569" s="5">
        <v>215885714</v>
      </c>
      <c r="BZ569" s="5">
        <v>215100000</v>
      </c>
      <c r="CA569" s="5">
        <f>Target_CC[[#This Row],[Est_Sust_NP Mar]]*95%</f>
        <v>204345000</v>
      </c>
      <c r="CB569" s="5">
        <f>Target_CC[[#This Row],[Est_Sust_NP Apr]]</f>
        <v>204345000</v>
      </c>
      <c r="CC569" s="5">
        <f>Target_CC[[#This Row],[Est_Sust_NP Mei]]</f>
        <v>204345000</v>
      </c>
      <c r="CD569" s="5">
        <f>Target_CC[[#This Row],[Est_Sust_NP Jun]]</f>
        <v>204345000</v>
      </c>
      <c r="CE569" s="5">
        <f>Target_CC[[#This Row],[Est_Sust_NP Jul]]</f>
        <v>204345000</v>
      </c>
      <c r="CF569" s="5">
        <f>Target_CC[[#This Row],[Est_Sust_NP Agu]]</f>
        <v>204345000</v>
      </c>
      <c r="CG569" s="5">
        <f>Target_CC[[#This Row],[Est_Sust_NP Sep]]</f>
        <v>204345000</v>
      </c>
      <c r="CH569" s="5">
        <f>Target_CC[[#This Row],[Est_Sust_NP Okt]]</f>
        <v>204345000</v>
      </c>
      <c r="CI569" s="5">
        <f>Target_CC[[#This Row],[Est_Sust_NP Nov]]</f>
        <v>204345000</v>
      </c>
      <c r="CJ569" s="5">
        <f>SUM(Target_CC[[#This Row],[Est_Sust_NP Jan]:[Est_Sust_NP Des]])</f>
        <v>2487390714</v>
      </c>
      <c r="CK569" s="5">
        <v>9737062</v>
      </c>
      <c r="CL569" s="5">
        <v>9564409</v>
      </c>
      <c r="CM569" s="5">
        <v>8796636</v>
      </c>
      <c r="CN569" s="5">
        <f>Target_CC[[#This Row],[Est_Sust_POTS Mar]]</f>
        <v>8796636</v>
      </c>
      <c r="CO569" s="5">
        <f>Target_CC[[#This Row],[Est_Sust_POTS Apr]]</f>
        <v>8796636</v>
      </c>
      <c r="CP569" s="5">
        <f>Target_CC[[#This Row],[Est_Sust_POTS Mei]]</f>
        <v>8796636</v>
      </c>
      <c r="CQ569" s="5">
        <f>Target_CC[[#This Row],[Est_Sust_POTS Jun]]</f>
        <v>8796636</v>
      </c>
      <c r="CR569" s="5">
        <f>Target_CC[[#This Row],[Est_Sust_POTS Jul]]</f>
        <v>8796636</v>
      </c>
      <c r="CS569" s="5">
        <f>Target_CC[[#This Row],[Est_Sust_POTS Agu]]</f>
        <v>8796636</v>
      </c>
      <c r="CT569" s="5">
        <f>Target_CC[[#This Row],[Est_Sust_POTS Sep]]</f>
        <v>8796636</v>
      </c>
      <c r="CU569" s="5">
        <f>Target_CC[[#This Row],[Est_Sust_POTS Okt]]</f>
        <v>8796636</v>
      </c>
      <c r="CV569" s="5">
        <f>Target_CC[[#This Row],[Est_Sust_POTS Nov]]</f>
        <v>8796636</v>
      </c>
      <c r="CW569" s="5">
        <f>SUM(Target_CC[[#This Row],[Est_Sust_POTS Jan]:[Est_Sust_POTS Des]])</f>
        <v>107267831</v>
      </c>
      <c r="CX569" s="5"/>
      <c r="CY569" s="5">
        <v>0</v>
      </c>
      <c r="CZ569" s="5">
        <v>0</v>
      </c>
      <c r="DA569" s="5">
        <v>0</v>
      </c>
      <c r="DB569" s="5"/>
      <c r="DC569" s="5"/>
      <c r="DD569" s="5"/>
      <c r="DE569" s="5"/>
      <c r="DF569" s="5"/>
      <c r="DG569" s="5"/>
      <c r="DH569" s="5"/>
      <c r="DI569" s="5"/>
      <c r="DJ569" s="5">
        <f>SUM(Target_CC[[#This Row],[BC_Jan]:[BC_Des]])</f>
        <v>0</v>
      </c>
      <c r="DK569" s="5"/>
      <c r="DL569" s="5"/>
      <c r="DM569" s="5"/>
      <c r="DN569" s="5"/>
      <c r="DO569" s="5"/>
      <c r="DP569" s="5"/>
      <c r="DQ569" s="5"/>
      <c r="DR569" s="5"/>
      <c r="DS569" s="5"/>
      <c r="DT569" s="5"/>
      <c r="DU569" s="5"/>
      <c r="DV569" s="5"/>
      <c r="DW569" s="5"/>
      <c r="DX569" s="5" t="s">
        <v>160</v>
      </c>
    </row>
    <row r="570" spans="2:128" x14ac:dyDescent="0.3">
      <c r="B570">
        <v>2000382</v>
      </c>
      <c r="C570" t="s">
        <v>858</v>
      </c>
      <c r="D570" t="s">
        <v>333</v>
      </c>
      <c r="E570" t="s">
        <v>334</v>
      </c>
      <c r="F570" t="s">
        <v>296</v>
      </c>
      <c r="G570" t="s">
        <v>20</v>
      </c>
      <c r="H570" t="s">
        <v>159</v>
      </c>
      <c r="I570" t="s">
        <v>29</v>
      </c>
      <c r="J570" s="5">
        <v>3451754795.0295639</v>
      </c>
      <c r="K570" s="5">
        <v>235711521.16000003</v>
      </c>
      <c r="L570" s="5">
        <v>235555935.90200004</v>
      </c>
      <c r="M570" s="5">
        <v>235535205.79999995</v>
      </c>
      <c r="N570" s="5">
        <v>235305515.90200004</v>
      </c>
      <c r="O570" s="5">
        <v>234992076.20800003</v>
      </c>
      <c r="P570" s="5">
        <v>235179476.51399997</v>
      </c>
      <c r="Q570" s="5">
        <v>235639271.00400001</v>
      </c>
      <c r="R570" s="5">
        <v>235744165.59600002</v>
      </c>
      <c r="S570" s="5">
        <v>235702290.69799998</v>
      </c>
      <c r="T570" s="5">
        <v>235764895.69799998</v>
      </c>
      <c r="U570" s="5">
        <v>235681560.59600002</v>
      </c>
      <c r="V570" s="5">
        <v>235660415.79999995</v>
      </c>
      <c r="W570" s="5">
        <v>2826472330.8780003</v>
      </c>
      <c r="X570" s="5">
        <v>0</v>
      </c>
      <c r="Y570" s="5">
        <v>11950724.263759997</v>
      </c>
      <c r="Z570" s="5">
        <v>11827387.134146826</v>
      </c>
      <c r="AA570" s="5">
        <v>9297635.5734425317</v>
      </c>
      <c r="AB570" s="5">
        <v>10140840.16137453</v>
      </c>
      <c r="AC570" s="5">
        <v>9886932.8458673004</v>
      </c>
      <c r="AD570" s="5">
        <v>12288154.568081591</v>
      </c>
      <c r="AE570" s="5">
        <v>10349068.613539482</v>
      </c>
      <c r="AF570" s="5">
        <v>12378878.988314027</v>
      </c>
      <c r="AG570" s="5">
        <v>12467275.195482703</v>
      </c>
      <c r="AH570" s="5">
        <v>10585903.080715967</v>
      </c>
      <c r="AI570" s="5">
        <v>10778419.087470157</v>
      </c>
      <c r="AJ570" s="5">
        <v>121951219.51219513</v>
      </c>
      <c r="AK570" s="5">
        <v>235711521.16000003</v>
      </c>
      <c r="AL570" s="5">
        <v>247506660.16576004</v>
      </c>
      <c r="AM570" s="5">
        <v>247362592.93414679</v>
      </c>
      <c r="AN570" s="5">
        <v>244603151.47544256</v>
      </c>
      <c r="AO570" s="5">
        <v>245132916.36937457</v>
      </c>
      <c r="AP570" s="5">
        <v>245066409.35986727</v>
      </c>
      <c r="AQ570" s="5">
        <v>247927425.5720816</v>
      </c>
      <c r="AR570" s="5">
        <v>246093234.2095395</v>
      </c>
      <c r="AS570" s="5">
        <v>248081169.68631402</v>
      </c>
      <c r="AT570" s="5">
        <v>248232170.89348269</v>
      </c>
      <c r="AU570" s="5">
        <v>246267463.67671597</v>
      </c>
      <c r="AV570" s="5">
        <v>246438834.8874701</v>
      </c>
      <c r="AW570" s="5">
        <f>SUM(Target_CC[[#This Row],[Target_Jan]:[Target_Des]])</f>
        <v>2948423550.3901949</v>
      </c>
      <c r="AX570" s="5">
        <v>0</v>
      </c>
      <c r="AY570" s="5">
        <v>0</v>
      </c>
      <c r="AZ570" s="5">
        <v>0</v>
      </c>
      <c r="BA570" s="5">
        <v>0</v>
      </c>
      <c r="BB570" s="5">
        <v>0</v>
      </c>
      <c r="BC570" s="5">
        <v>0</v>
      </c>
      <c r="BD570" s="5">
        <v>0</v>
      </c>
      <c r="BE570" s="5">
        <v>0</v>
      </c>
      <c r="BF570" s="5">
        <v>0</v>
      </c>
      <c r="BG570" s="5">
        <v>0</v>
      </c>
      <c r="BH570" s="5">
        <v>0</v>
      </c>
      <c r="BI570" s="5">
        <v>0</v>
      </c>
      <c r="BJ570" s="5">
        <f>SUM(Target_CC[[#This Row],[Target_NGTMA_Jan]:[Target_NGTMA_Des]])</f>
        <v>0</v>
      </c>
      <c r="BK570" s="5">
        <v>227454750</v>
      </c>
      <c r="BL570" s="5">
        <v>227180310</v>
      </c>
      <c r="BM570" s="5">
        <v>245458832</v>
      </c>
      <c r="BN570" s="5">
        <f>Target_CC[[#This Row],[Est_Sust_NP Apr]]+Target_CC[[#This Row],[Est_Sust_POTS Apr]]+Target_CC[[#This Row],[BC_Apr]]</f>
        <v>233298122.25</v>
      </c>
      <c r="BO570" s="5">
        <f>Target_CC[[#This Row],[Est_Sust_NP Mei]]+Target_CC[[#This Row],[Est_Sust_POTS Mei]]+Target_CC[[#This Row],[BC_Mei]]</f>
        <v>233298122.25</v>
      </c>
      <c r="BP570" s="5">
        <f>Target_CC[[#This Row],[Est_Sust_NP Jun]]+Target_CC[[#This Row],[Est_Sust_POTS Jun]]+Target_CC[[#This Row],[BC_Jun]]</f>
        <v>233298122.25</v>
      </c>
      <c r="BQ570" s="5">
        <f>Target_CC[[#This Row],[Est_Sust_NP Jul]]+Target_CC[[#This Row],[Est_Sust_POTS Jul]]+Target_CC[[#This Row],[BC_Jul]]</f>
        <v>233298122.25</v>
      </c>
      <c r="BR570" s="5">
        <f>Target_CC[[#This Row],[Est_Sust_NP Agu]]+Target_CC[[#This Row],[Est_Sust_POTS Agu]]+Target_CC[[#This Row],[BC_Agu]]</f>
        <v>233298122.25</v>
      </c>
      <c r="BS570" s="5">
        <f>Target_CC[[#This Row],[Est_Sust_NP Sep]]+Target_CC[[#This Row],[Est_Sust_POTS Sep]]+Target_CC[[#This Row],[BC_Sep]]</f>
        <v>233298122.25</v>
      </c>
      <c r="BT570" s="5">
        <f>Target_CC[[#This Row],[Est_Sust_NP Okt]]+Target_CC[[#This Row],[Est_Sust_POTS Okt]]+Target_CC[[#This Row],[BC_Okt]]</f>
        <v>233298122.25</v>
      </c>
      <c r="BU570" s="5">
        <f>Target_CC[[#This Row],[Est_Sust_NP Nov]]+Target_CC[[#This Row],[Est_Sust_POTS Nov]]+Target_CC[[#This Row],[BC_Nov]]</f>
        <v>233298122.25</v>
      </c>
      <c r="BV570" s="5">
        <f>Target_CC[[#This Row],[Est_Sust_NP Des]]+Target_CC[[#This Row],[Est_Sust_POTS Des]]+Target_CC[[#This Row],[BC_Des]]</f>
        <v>233298122.25</v>
      </c>
      <c r="BW570" s="5">
        <f>SUM(Target_CC[[#This Row],[Real_Jan]:[Real_Des]])</f>
        <v>2799776992.25</v>
      </c>
      <c r="BX570" s="5">
        <v>224710721</v>
      </c>
      <c r="BY570" s="5">
        <v>224710721</v>
      </c>
      <c r="BZ570" s="5">
        <v>243096395</v>
      </c>
      <c r="CA570" s="5">
        <f>Target_CC[[#This Row],[Est_Sust_NP Mar]]*95%</f>
        <v>230941575.25</v>
      </c>
      <c r="CB570" s="5">
        <f>Target_CC[[#This Row],[Est_Sust_NP Apr]]</f>
        <v>230941575.25</v>
      </c>
      <c r="CC570" s="5">
        <f>Target_CC[[#This Row],[Est_Sust_NP Mei]]</f>
        <v>230941575.25</v>
      </c>
      <c r="CD570" s="5">
        <f>Target_CC[[#This Row],[Est_Sust_NP Jun]]</f>
        <v>230941575.25</v>
      </c>
      <c r="CE570" s="5">
        <f>Target_CC[[#This Row],[Est_Sust_NP Jul]]</f>
        <v>230941575.25</v>
      </c>
      <c r="CF570" s="5">
        <f>Target_CC[[#This Row],[Est_Sust_NP Agu]]</f>
        <v>230941575.25</v>
      </c>
      <c r="CG570" s="5">
        <f>Target_CC[[#This Row],[Est_Sust_NP Sep]]</f>
        <v>230941575.25</v>
      </c>
      <c r="CH570" s="5">
        <f>Target_CC[[#This Row],[Est_Sust_NP Okt]]</f>
        <v>230941575.25</v>
      </c>
      <c r="CI570" s="5">
        <f>Target_CC[[#This Row],[Est_Sust_NP Nov]]</f>
        <v>230941575.25</v>
      </c>
      <c r="CJ570" s="5">
        <f>SUM(Target_CC[[#This Row],[Est_Sust_NP Jan]:[Est_Sust_NP Des]])</f>
        <v>2770992014.25</v>
      </c>
      <c r="CK570" s="5">
        <v>2723278</v>
      </c>
      <c r="CL570" s="5">
        <v>2534092</v>
      </c>
      <c r="CM570" s="5">
        <v>2356547</v>
      </c>
      <c r="CN570" s="5">
        <f>Target_CC[[#This Row],[Est_Sust_POTS Mar]]</f>
        <v>2356547</v>
      </c>
      <c r="CO570" s="5">
        <f>Target_CC[[#This Row],[Est_Sust_POTS Apr]]</f>
        <v>2356547</v>
      </c>
      <c r="CP570" s="5">
        <f>Target_CC[[#This Row],[Est_Sust_POTS Mei]]</f>
        <v>2356547</v>
      </c>
      <c r="CQ570" s="5">
        <f>Target_CC[[#This Row],[Est_Sust_POTS Jun]]</f>
        <v>2356547</v>
      </c>
      <c r="CR570" s="5">
        <f>Target_CC[[#This Row],[Est_Sust_POTS Jul]]</f>
        <v>2356547</v>
      </c>
      <c r="CS570" s="5">
        <f>Target_CC[[#This Row],[Est_Sust_POTS Agu]]</f>
        <v>2356547</v>
      </c>
      <c r="CT570" s="5">
        <f>Target_CC[[#This Row],[Est_Sust_POTS Sep]]</f>
        <v>2356547</v>
      </c>
      <c r="CU570" s="5">
        <f>Target_CC[[#This Row],[Est_Sust_POTS Okt]]</f>
        <v>2356547</v>
      </c>
      <c r="CV570" s="5">
        <f>Target_CC[[#This Row],[Est_Sust_POTS Nov]]</f>
        <v>2356547</v>
      </c>
      <c r="CW570" s="5">
        <f>SUM(Target_CC[[#This Row],[Est_Sust_POTS Jan]:[Est_Sust_POTS Des]])</f>
        <v>28822840</v>
      </c>
      <c r="CX570" s="5"/>
      <c r="CY570" s="5">
        <v>0</v>
      </c>
      <c r="CZ570" s="5">
        <v>3064279</v>
      </c>
      <c r="DA570" s="5">
        <v>0</v>
      </c>
      <c r="DB570" s="5"/>
      <c r="DC570" s="5"/>
      <c r="DD570" s="5"/>
      <c r="DE570" s="5"/>
      <c r="DF570" s="5"/>
      <c r="DG570" s="5"/>
      <c r="DH570" s="5"/>
      <c r="DI570" s="5"/>
      <c r="DJ570" s="5">
        <f>SUM(Target_CC[[#This Row],[BC_Jan]:[BC_Des]])</f>
        <v>3064279</v>
      </c>
      <c r="DK570" s="5"/>
      <c r="DL570" s="5"/>
      <c r="DM570" s="5"/>
      <c r="DN570" s="5"/>
      <c r="DO570" s="5"/>
      <c r="DP570" s="5"/>
      <c r="DQ570" s="5"/>
      <c r="DR570" s="5"/>
      <c r="DS570" s="5"/>
      <c r="DT570" s="5"/>
      <c r="DU570" s="5"/>
      <c r="DV570" s="5"/>
      <c r="DW570" s="5"/>
      <c r="DX570" s="5" t="s">
        <v>160</v>
      </c>
    </row>
    <row r="571" spans="2:128" x14ac:dyDescent="0.3">
      <c r="B571">
        <v>2937531</v>
      </c>
      <c r="C571" t="s">
        <v>859</v>
      </c>
      <c r="D571" t="s">
        <v>409</v>
      </c>
      <c r="E571" t="s">
        <v>326</v>
      </c>
      <c r="F571" t="s">
        <v>300</v>
      </c>
      <c r="G571" t="s">
        <v>20</v>
      </c>
      <c r="H571" t="s">
        <v>159</v>
      </c>
      <c r="I571" t="s">
        <v>29</v>
      </c>
      <c r="J571" s="5">
        <v>6451141231.7898083</v>
      </c>
      <c r="K571" s="5">
        <v>237379619.84508023</v>
      </c>
      <c r="L571" s="5">
        <v>241525531.85494605</v>
      </c>
      <c r="M571" s="5">
        <v>258220865.2519384</v>
      </c>
      <c r="N571" s="5">
        <v>242637485.96952519</v>
      </c>
      <c r="O571" s="5">
        <v>254935692.7848343</v>
      </c>
      <c r="P571" s="5">
        <v>251534821.75356954</v>
      </c>
      <c r="Q571" s="5">
        <v>263567449.4838019</v>
      </c>
      <c r="R571" s="5">
        <v>266194399.02305502</v>
      </c>
      <c r="S571" s="5">
        <v>262787117.49355149</v>
      </c>
      <c r="T571" s="5">
        <v>268073981.96731278</v>
      </c>
      <c r="U571" s="5">
        <v>266118037.30579251</v>
      </c>
      <c r="V571" s="5">
        <v>251087385.01659241</v>
      </c>
      <c r="W571" s="5">
        <v>3064062387.75</v>
      </c>
      <c r="X571" s="5">
        <v>82187909.178508595</v>
      </c>
      <c r="Y571" s="5">
        <v>83623347.654445648</v>
      </c>
      <c r="Z571" s="5">
        <v>89403770.362310946</v>
      </c>
      <c r="AA571" s="5">
        <v>84008339.356089368</v>
      </c>
      <c r="AB571" s="5">
        <v>88266345.605550855</v>
      </c>
      <c r="AC571" s="5">
        <v>87088862.552760452</v>
      </c>
      <c r="AD571" s="5">
        <v>91254917.396544233</v>
      </c>
      <c r="AE571" s="5">
        <v>92164445.730482742</v>
      </c>
      <c r="AF571" s="5">
        <v>90984743.171875566</v>
      </c>
      <c r="AG571" s="5">
        <v>92815213.443469018</v>
      </c>
      <c r="AH571" s="5">
        <v>92138007.024888799</v>
      </c>
      <c r="AI571" s="5">
        <v>86933946.600305036</v>
      </c>
      <c r="AJ571" s="5">
        <v>1060869848.0772313</v>
      </c>
      <c r="AK571" s="5">
        <v>319567529.02358884</v>
      </c>
      <c r="AL571" s="5">
        <v>325148879.50939167</v>
      </c>
      <c r="AM571" s="5">
        <v>347624635.61424935</v>
      </c>
      <c r="AN571" s="5">
        <v>326645825.32561457</v>
      </c>
      <c r="AO571" s="5">
        <v>343202038.39038515</v>
      </c>
      <c r="AP571" s="5">
        <v>338623684.30632997</v>
      </c>
      <c r="AQ571" s="5">
        <v>354822366.88034612</v>
      </c>
      <c r="AR571" s="5">
        <v>358358844.75353777</v>
      </c>
      <c r="AS571" s="5">
        <v>353771860.66542709</v>
      </c>
      <c r="AT571" s="5">
        <v>360889195.4107818</v>
      </c>
      <c r="AU571" s="5">
        <v>358256044.33068132</v>
      </c>
      <c r="AV571" s="5">
        <v>338021331.61689746</v>
      </c>
      <c r="AW571" s="5">
        <f>SUM(Target_CC[[#This Row],[Target_Jan]:[Target_Des]])</f>
        <v>4124932235.8272314</v>
      </c>
      <c r="AX571" s="5">
        <v>29649493.396981351</v>
      </c>
      <c r="AY571" s="5">
        <v>30852529.924557984</v>
      </c>
      <c r="AZ571" s="5">
        <v>31201006.060465999</v>
      </c>
      <c r="BA571" s="5">
        <v>30248405.301456094</v>
      </c>
      <c r="BB571" s="5">
        <v>31805448.352208991</v>
      </c>
      <c r="BC571" s="5">
        <v>31607590.677776359</v>
      </c>
      <c r="BD571" s="5">
        <v>32640150.031779911</v>
      </c>
      <c r="BE571" s="5">
        <v>33099018.776339613</v>
      </c>
      <c r="BF571" s="5">
        <v>32584493.121396486</v>
      </c>
      <c r="BG571" s="5">
        <v>33138436.194285154</v>
      </c>
      <c r="BH571" s="5">
        <v>33749350.19068215</v>
      </c>
      <c r="BI571" s="5">
        <v>32905208.834256098</v>
      </c>
      <c r="BJ571" s="5">
        <f>SUM(Target_CC[[#This Row],[Target_NGTMA_Jan]:[Target_NGTMA_Des]])</f>
        <v>383481130.86218625</v>
      </c>
      <c r="BK571" s="5">
        <v>242167867</v>
      </c>
      <c r="BL571" s="5">
        <v>253689599</v>
      </c>
      <c r="BM571" s="5">
        <v>485864736</v>
      </c>
      <c r="BN571" s="5">
        <f>Target_CC[[#This Row],[Est_Sust_NP Apr]]+Target_CC[[#This Row],[Est_Sust_POTS Apr]]+Target_CC[[#This Row],[BC_Apr]]</f>
        <v>240408058</v>
      </c>
      <c r="BO571" s="5">
        <f>Target_CC[[#This Row],[Est_Sust_NP Mei]]+Target_CC[[#This Row],[Est_Sust_POTS Mei]]+Target_CC[[#This Row],[BC_Mei]]</f>
        <v>240408058</v>
      </c>
      <c r="BP571" s="5">
        <f>Target_CC[[#This Row],[Est_Sust_NP Jun]]+Target_CC[[#This Row],[Est_Sust_POTS Jun]]+Target_CC[[#This Row],[BC_Jun]]</f>
        <v>240408058</v>
      </c>
      <c r="BQ571" s="5">
        <f>Target_CC[[#This Row],[Est_Sust_NP Jul]]+Target_CC[[#This Row],[Est_Sust_POTS Jul]]+Target_CC[[#This Row],[BC_Jul]]</f>
        <v>240408058</v>
      </c>
      <c r="BR571" s="5">
        <f>Target_CC[[#This Row],[Est_Sust_NP Agu]]+Target_CC[[#This Row],[Est_Sust_POTS Agu]]+Target_CC[[#This Row],[BC_Agu]]</f>
        <v>240408058</v>
      </c>
      <c r="BS571" s="5">
        <f>Target_CC[[#This Row],[Est_Sust_NP Sep]]+Target_CC[[#This Row],[Est_Sust_POTS Sep]]+Target_CC[[#This Row],[BC_Sep]]</f>
        <v>240408058</v>
      </c>
      <c r="BT571" s="5">
        <f>Target_CC[[#This Row],[Est_Sust_NP Okt]]+Target_CC[[#This Row],[Est_Sust_POTS Okt]]+Target_CC[[#This Row],[BC_Okt]]</f>
        <v>240408058</v>
      </c>
      <c r="BU571" s="5">
        <f>Target_CC[[#This Row],[Est_Sust_NP Nov]]+Target_CC[[#This Row],[Est_Sust_POTS Nov]]+Target_CC[[#This Row],[BC_Nov]]</f>
        <v>240408058</v>
      </c>
      <c r="BV571" s="5">
        <f>Target_CC[[#This Row],[Est_Sust_NP Des]]+Target_CC[[#This Row],[Est_Sust_POTS Des]]+Target_CC[[#This Row],[BC_Des]]</f>
        <v>240408058</v>
      </c>
      <c r="BW571" s="5">
        <f>SUM(Target_CC[[#This Row],[Real_Jan]:[Real_Des]])</f>
        <v>3145394724</v>
      </c>
      <c r="BX571" s="5">
        <v>188835000</v>
      </c>
      <c r="BY571" s="5">
        <v>198839000</v>
      </c>
      <c r="BZ571" s="5">
        <v>198839000</v>
      </c>
      <c r="CA571" s="5">
        <f>Target_CC[[#This Row],[Est_Sust_NP Mar]]*95%</f>
        <v>188897050</v>
      </c>
      <c r="CB571" s="5">
        <f>Target_CC[[#This Row],[Est_Sust_NP Apr]]</f>
        <v>188897050</v>
      </c>
      <c r="CC571" s="5">
        <f>Target_CC[[#This Row],[Est_Sust_NP Mei]]</f>
        <v>188897050</v>
      </c>
      <c r="CD571" s="5">
        <f>Target_CC[[#This Row],[Est_Sust_NP Jun]]</f>
        <v>188897050</v>
      </c>
      <c r="CE571" s="5">
        <f>Target_CC[[#This Row],[Est_Sust_NP Jul]]</f>
        <v>188897050</v>
      </c>
      <c r="CF571" s="5">
        <f>Target_CC[[#This Row],[Est_Sust_NP Agu]]</f>
        <v>188897050</v>
      </c>
      <c r="CG571" s="5">
        <f>Target_CC[[#This Row],[Est_Sust_NP Sep]]</f>
        <v>188897050</v>
      </c>
      <c r="CH571" s="5">
        <f>Target_CC[[#This Row],[Est_Sust_NP Okt]]</f>
        <v>188897050</v>
      </c>
      <c r="CI571" s="5">
        <f>Target_CC[[#This Row],[Est_Sust_NP Nov]]</f>
        <v>188897050</v>
      </c>
      <c r="CJ571" s="5">
        <f>SUM(Target_CC[[#This Row],[Est_Sust_NP Jan]:[Est_Sust_NP Des]])</f>
        <v>2286586450</v>
      </c>
      <c r="CK571" s="5">
        <v>50193466</v>
      </c>
      <c r="CL571" s="5">
        <v>52731883</v>
      </c>
      <c r="CM571" s="5">
        <v>51511008</v>
      </c>
      <c r="CN571" s="5">
        <f>Target_CC[[#This Row],[Est_Sust_POTS Mar]]</f>
        <v>51511008</v>
      </c>
      <c r="CO571" s="5">
        <f>Target_CC[[#This Row],[Est_Sust_POTS Apr]]</f>
        <v>51511008</v>
      </c>
      <c r="CP571" s="5">
        <f>Target_CC[[#This Row],[Est_Sust_POTS Mei]]</f>
        <v>51511008</v>
      </c>
      <c r="CQ571" s="5">
        <f>Target_CC[[#This Row],[Est_Sust_POTS Jun]]</f>
        <v>51511008</v>
      </c>
      <c r="CR571" s="5">
        <f>Target_CC[[#This Row],[Est_Sust_POTS Jul]]</f>
        <v>51511008</v>
      </c>
      <c r="CS571" s="5">
        <f>Target_CC[[#This Row],[Est_Sust_POTS Agu]]</f>
        <v>51511008</v>
      </c>
      <c r="CT571" s="5">
        <f>Target_CC[[#This Row],[Est_Sust_POTS Sep]]</f>
        <v>51511008</v>
      </c>
      <c r="CU571" s="5">
        <f>Target_CC[[#This Row],[Est_Sust_POTS Okt]]</f>
        <v>51511008</v>
      </c>
      <c r="CV571" s="5">
        <f>Target_CC[[#This Row],[Est_Sust_POTS Nov]]</f>
        <v>51511008</v>
      </c>
      <c r="CW571" s="5">
        <f>SUM(Target_CC[[#This Row],[Est_Sust_POTS Jan]:[Est_Sust_POTS Des]])</f>
        <v>618035429</v>
      </c>
      <c r="CX571" s="5"/>
      <c r="CY571" s="5">
        <v>2000000</v>
      </c>
      <c r="CZ571" s="5">
        <v>234058615</v>
      </c>
      <c r="DA571" s="5">
        <v>0</v>
      </c>
      <c r="DB571" s="5"/>
      <c r="DC571" s="5"/>
      <c r="DD571" s="5"/>
      <c r="DE571" s="5"/>
      <c r="DF571" s="5"/>
      <c r="DG571" s="5"/>
      <c r="DH571" s="5"/>
      <c r="DI571" s="5"/>
      <c r="DJ571" s="5">
        <f>SUM(Target_CC[[#This Row],[BC_Jan]:[BC_Des]])</f>
        <v>236058615</v>
      </c>
      <c r="DK571" s="5"/>
      <c r="DL571" s="5"/>
      <c r="DM571" s="5"/>
      <c r="DN571" s="5"/>
      <c r="DO571" s="5"/>
      <c r="DP571" s="5"/>
      <c r="DQ571" s="5"/>
      <c r="DR571" s="5"/>
      <c r="DS571" s="5"/>
      <c r="DT571" s="5"/>
      <c r="DU571" s="5"/>
      <c r="DV571" s="5"/>
      <c r="DW571" s="5"/>
      <c r="DX571" s="5" t="s">
        <v>160</v>
      </c>
    </row>
    <row r="572" spans="2:128" x14ac:dyDescent="0.3">
      <c r="B572">
        <v>5587677</v>
      </c>
      <c r="C572" t="s">
        <v>860</v>
      </c>
      <c r="D572" t="s">
        <v>333</v>
      </c>
      <c r="E572" t="s">
        <v>334</v>
      </c>
      <c r="F572" t="s">
        <v>296</v>
      </c>
      <c r="G572" t="s">
        <v>26</v>
      </c>
      <c r="H572" t="s">
        <v>159</v>
      </c>
      <c r="I572" t="s">
        <v>29</v>
      </c>
      <c r="J572" s="5">
        <v>4840905327.0931816</v>
      </c>
      <c r="K572" s="5">
        <v>274292259.47299993</v>
      </c>
      <c r="L572" s="5">
        <v>272970439.12700003</v>
      </c>
      <c r="M572" s="5">
        <v>273174782.11300009</v>
      </c>
      <c r="N572" s="5">
        <v>272726207.57900006</v>
      </c>
      <c r="O572" s="5">
        <v>271746831.29899997</v>
      </c>
      <c r="P572" s="5">
        <v>271255918.11500001</v>
      </c>
      <c r="Q572" s="5">
        <v>272827154.028</v>
      </c>
      <c r="R572" s="5">
        <v>273827699.63299996</v>
      </c>
      <c r="S572" s="5">
        <v>273562298.76000005</v>
      </c>
      <c r="T572" s="5">
        <v>273623356.64700001</v>
      </c>
      <c r="U572" s="5">
        <v>273766641.74599993</v>
      </c>
      <c r="V572" s="5">
        <v>273296897.88700014</v>
      </c>
      <c r="W572" s="5">
        <v>3277070486.4070001</v>
      </c>
      <c r="X572" s="5">
        <v>0</v>
      </c>
      <c r="Y572" s="5">
        <v>11950724.263759997</v>
      </c>
      <c r="Z572" s="5">
        <v>11827387.134146826</v>
      </c>
      <c r="AA572" s="5">
        <v>9297635.5734425317</v>
      </c>
      <c r="AB572" s="5">
        <v>10140840.16137453</v>
      </c>
      <c r="AC572" s="5">
        <v>9886932.8458673004</v>
      </c>
      <c r="AD572" s="5">
        <v>12288154.568081591</v>
      </c>
      <c r="AE572" s="5">
        <v>10349068.613539482</v>
      </c>
      <c r="AF572" s="5">
        <v>12378878.988314027</v>
      </c>
      <c r="AG572" s="5">
        <v>12467275.195482703</v>
      </c>
      <c r="AH572" s="5">
        <v>10585903.080715967</v>
      </c>
      <c r="AI572" s="5">
        <v>10778419.087470157</v>
      </c>
      <c r="AJ572" s="5">
        <v>121951219.51219513</v>
      </c>
      <c r="AK572" s="5">
        <v>274292259.47299993</v>
      </c>
      <c r="AL572" s="5">
        <v>284921163.39076</v>
      </c>
      <c r="AM572" s="5">
        <v>285002169.2471469</v>
      </c>
      <c r="AN572" s="5">
        <v>282023843.15244257</v>
      </c>
      <c r="AO572" s="5">
        <v>281887671.46037447</v>
      </c>
      <c r="AP572" s="5">
        <v>281142850.96086729</v>
      </c>
      <c r="AQ572" s="5">
        <v>285115308.59608161</v>
      </c>
      <c r="AR572" s="5">
        <v>284176768.24653941</v>
      </c>
      <c r="AS572" s="5">
        <v>285941177.74831408</v>
      </c>
      <c r="AT572" s="5">
        <v>286090631.84248275</v>
      </c>
      <c r="AU572" s="5">
        <v>284352544.82671589</v>
      </c>
      <c r="AV572" s="5">
        <v>284075316.97447032</v>
      </c>
      <c r="AW572" s="5">
        <f>SUM(Target_CC[[#This Row],[Target_Jan]:[Target_Des]])</f>
        <v>3399021705.9191952</v>
      </c>
      <c r="AX572" s="5">
        <v>20284572.036812004</v>
      </c>
      <c r="AY572" s="5">
        <v>21107624.248187352</v>
      </c>
      <c r="AZ572" s="5">
        <v>21346032.681926586</v>
      </c>
      <c r="BA572" s="5">
        <v>20694315.013103768</v>
      </c>
      <c r="BB572" s="5">
        <v>21759559.248630244</v>
      </c>
      <c r="BC572" s="5">
        <v>21624195.780650269</v>
      </c>
      <c r="BD572" s="5">
        <v>22330616.774700087</v>
      </c>
      <c r="BE572" s="5">
        <v>22644549.831829838</v>
      </c>
      <c r="BF572" s="5">
        <v>22292539.341372538</v>
      </c>
      <c r="BG572" s="5">
        <v>22671517.086990524</v>
      </c>
      <c r="BH572" s="5">
        <v>23089471.242304124</v>
      </c>
      <c r="BI572" s="5">
        <v>22511955.602343146</v>
      </c>
      <c r="BJ572" s="5">
        <f>SUM(Target_CC[[#This Row],[Target_NGTMA_Jan]:[Target_NGTMA_Des]])</f>
        <v>262356948.88885048</v>
      </c>
      <c r="BK572" s="5">
        <v>297307656</v>
      </c>
      <c r="BL572" s="5">
        <v>249336210</v>
      </c>
      <c r="BM572" s="5">
        <v>248117499</v>
      </c>
      <c r="BN572" s="5">
        <f>Target_CC[[#This Row],[Est_Sust_NP Apr]]+Target_CC[[#This Row],[Est_Sust_POTS Apr]]+Target_CC[[#This Row],[BC_Apr]]</f>
        <v>237726322.34999999</v>
      </c>
      <c r="BO572" s="5">
        <f>Target_CC[[#This Row],[Est_Sust_NP Mei]]+Target_CC[[#This Row],[Est_Sust_POTS Mei]]+Target_CC[[#This Row],[BC_Mei]]</f>
        <v>237726322.34999999</v>
      </c>
      <c r="BP572" s="5">
        <f>Target_CC[[#This Row],[Est_Sust_NP Jun]]+Target_CC[[#This Row],[Est_Sust_POTS Jun]]+Target_CC[[#This Row],[BC_Jun]]</f>
        <v>237726322.34999999</v>
      </c>
      <c r="BQ572" s="5">
        <f>Target_CC[[#This Row],[Est_Sust_NP Jul]]+Target_CC[[#This Row],[Est_Sust_POTS Jul]]+Target_CC[[#This Row],[BC_Jul]]</f>
        <v>237726322.34999999</v>
      </c>
      <c r="BR572" s="5">
        <f>Target_CC[[#This Row],[Est_Sust_NP Agu]]+Target_CC[[#This Row],[Est_Sust_POTS Agu]]+Target_CC[[#This Row],[BC_Agu]]</f>
        <v>237726322.34999999</v>
      </c>
      <c r="BS572" s="5">
        <f>Target_CC[[#This Row],[Est_Sust_NP Sep]]+Target_CC[[#This Row],[Est_Sust_POTS Sep]]+Target_CC[[#This Row],[BC_Sep]]</f>
        <v>237726322.34999999</v>
      </c>
      <c r="BT572" s="5">
        <f>Target_CC[[#This Row],[Est_Sust_NP Okt]]+Target_CC[[#This Row],[Est_Sust_POTS Okt]]+Target_CC[[#This Row],[BC_Okt]]</f>
        <v>237726322.34999999</v>
      </c>
      <c r="BU572" s="5">
        <f>Target_CC[[#This Row],[Est_Sust_NP Nov]]+Target_CC[[#This Row],[Est_Sust_POTS Nov]]+Target_CC[[#This Row],[BC_Nov]]</f>
        <v>237726322.34999999</v>
      </c>
      <c r="BV572" s="5">
        <f>Target_CC[[#This Row],[Est_Sust_NP Des]]+Target_CC[[#This Row],[Est_Sust_POTS Des]]+Target_CC[[#This Row],[BC_Des]]</f>
        <v>237726322.34999999</v>
      </c>
      <c r="BW572" s="5">
        <f>SUM(Target_CC[[#This Row],[Real_Jan]:[Real_Des]])</f>
        <v>2934298266.1499996</v>
      </c>
      <c r="BX572" s="5">
        <v>230542000</v>
      </c>
      <c r="BY572" s="5">
        <v>230542000</v>
      </c>
      <c r="BZ572" s="5">
        <v>229162833</v>
      </c>
      <c r="CA572" s="5">
        <f>Target_CC[[#This Row],[Est_Sust_NP Mar]]*95%</f>
        <v>217704691.34999999</v>
      </c>
      <c r="CB572" s="5">
        <f>Target_CC[[#This Row],[Est_Sust_NP Apr]]</f>
        <v>217704691.34999999</v>
      </c>
      <c r="CC572" s="5">
        <f>Target_CC[[#This Row],[Est_Sust_NP Mei]]</f>
        <v>217704691.34999999</v>
      </c>
      <c r="CD572" s="5">
        <f>Target_CC[[#This Row],[Est_Sust_NP Jun]]</f>
        <v>217704691.34999999</v>
      </c>
      <c r="CE572" s="5">
        <f>Target_CC[[#This Row],[Est_Sust_NP Jul]]</f>
        <v>217704691.34999999</v>
      </c>
      <c r="CF572" s="5">
        <f>Target_CC[[#This Row],[Est_Sust_NP Agu]]</f>
        <v>217704691.34999999</v>
      </c>
      <c r="CG572" s="5">
        <f>Target_CC[[#This Row],[Est_Sust_NP Sep]]</f>
        <v>217704691.34999999</v>
      </c>
      <c r="CH572" s="5">
        <f>Target_CC[[#This Row],[Est_Sust_NP Okt]]</f>
        <v>217704691.34999999</v>
      </c>
      <c r="CI572" s="5">
        <f>Target_CC[[#This Row],[Est_Sust_NP Nov]]</f>
        <v>217704691.34999999</v>
      </c>
      <c r="CJ572" s="5">
        <f>SUM(Target_CC[[#This Row],[Est_Sust_NP Jan]:[Est_Sust_NP Des]])</f>
        <v>2649589055.1499996</v>
      </c>
      <c r="CK572" s="5">
        <v>20754393</v>
      </c>
      <c r="CL572" s="5">
        <v>20147871</v>
      </c>
      <c r="CM572" s="5">
        <v>20021631</v>
      </c>
      <c r="CN572" s="5">
        <f>Target_CC[[#This Row],[Est_Sust_POTS Mar]]</f>
        <v>20021631</v>
      </c>
      <c r="CO572" s="5">
        <f>Target_CC[[#This Row],[Est_Sust_POTS Apr]]</f>
        <v>20021631</v>
      </c>
      <c r="CP572" s="5">
        <f>Target_CC[[#This Row],[Est_Sust_POTS Mei]]</f>
        <v>20021631</v>
      </c>
      <c r="CQ572" s="5">
        <f>Target_CC[[#This Row],[Est_Sust_POTS Jun]]</f>
        <v>20021631</v>
      </c>
      <c r="CR572" s="5">
        <f>Target_CC[[#This Row],[Est_Sust_POTS Jul]]</f>
        <v>20021631</v>
      </c>
      <c r="CS572" s="5">
        <f>Target_CC[[#This Row],[Est_Sust_POTS Agu]]</f>
        <v>20021631</v>
      </c>
      <c r="CT572" s="5">
        <f>Target_CC[[#This Row],[Est_Sust_POTS Sep]]</f>
        <v>20021631</v>
      </c>
      <c r="CU572" s="5">
        <f>Target_CC[[#This Row],[Est_Sust_POTS Okt]]</f>
        <v>20021631</v>
      </c>
      <c r="CV572" s="5">
        <f>Target_CC[[#This Row],[Est_Sust_POTS Nov]]</f>
        <v>20021631</v>
      </c>
      <c r="CW572" s="5">
        <f>SUM(Target_CC[[#This Row],[Est_Sust_POTS Jan]:[Est_Sust_POTS Des]])</f>
        <v>241118574</v>
      </c>
      <c r="CX572" s="5"/>
      <c r="CY572" s="5">
        <v>0</v>
      </c>
      <c r="CZ572" s="5">
        <v>-125000</v>
      </c>
      <c r="DA572" s="5">
        <v>0</v>
      </c>
      <c r="DB572" s="5"/>
      <c r="DC572" s="5"/>
      <c r="DD572" s="5"/>
      <c r="DE572" s="5"/>
      <c r="DF572" s="5"/>
      <c r="DG572" s="5"/>
      <c r="DH572" s="5"/>
      <c r="DI572" s="5"/>
      <c r="DJ572" s="5">
        <f>SUM(Target_CC[[#This Row],[BC_Jan]:[BC_Des]])</f>
        <v>-125000</v>
      </c>
      <c r="DK572" s="5"/>
      <c r="DL572" s="5"/>
      <c r="DM572" s="5"/>
      <c r="DN572" s="5"/>
      <c r="DO572" s="5"/>
      <c r="DP572" s="5"/>
      <c r="DQ572" s="5"/>
      <c r="DR572" s="5"/>
      <c r="DS572" s="5"/>
      <c r="DT572" s="5"/>
      <c r="DU572" s="5"/>
      <c r="DV572" s="5"/>
      <c r="DW572" s="5"/>
      <c r="DX572" s="5" t="s">
        <v>160</v>
      </c>
    </row>
    <row r="573" spans="2:128" x14ac:dyDescent="0.3">
      <c r="B573">
        <v>2915133</v>
      </c>
      <c r="C573" t="s">
        <v>861</v>
      </c>
      <c r="D573" t="s">
        <v>716</v>
      </c>
      <c r="E573" t="s">
        <v>400</v>
      </c>
      <c r="F573" t="s">
        <v>309</v>
      </c>
      <c r="G573" t="s">
        <v>25</v>
      </c>
      <c r="H573" t="s">
        <v>159</v>
      </c>
      <c r="I573" t="s">
        <v>29</v>
      </c>
      <c r="J573" s="5">
        <v>3895322249.4506841</v>
      </c>
      <c r="K573" s="5">
        <v>242264505.04318181</v>
      </c>
      <c r="L573" s="5">
        <v>246065499.64545453</v>
      </c>
      <c r="M573" s="5">
        <v>238463510.44090909</v>
      </c>
      <c r="N573" s="5">
        <v>230861521.23636362</v>
      </c>
      <c r="O573" s="5">
        <v>234662515.83863634</v>
      </c>
      <c r="P573" s="5">
        <v>238463510.44090909</v>
      </c>
      <c r="Q573" s="5">
        <v>257468483.45227271</v>
      </c>
      <c r="R573" s="5">
        <v>249866494.24772727</v>
      </c>
      <c r="S573" s="5">
        <v>249866494.24772727</v>
      </c>
      <c r="T573" s="5">
        <v>257468483.45227271</v>
      </c>
      <c r="U573" s="5">
        <v>246065499.64545453</v>
      </c>
      <c r="V573" s="5">
        <v>249866494.24772727</v>
      </c>
      <c r="W573" s="5">
        <v>2941383011.9386368</v>
      </c>
      <c r="X573" s="5">
        <v>31598838.122690763</v>
      </c>
      <c r="Y573" s="5">
        <v>33603718.242130302</v>
      </c>
      <c r="Z573" s="5">
        <v>44214893.665779963</v>
      </c>
      <c r="AA573" s="5">
        <v>45079446.638270415</v>
      </c>
      <c r="AB573" s="5">
        <v>58963165.190941609</v>
      </c>
      <c r="AC573" s="5">
        <v>55092471.699604981</v>
      </c>
      <c r="AD573" s="5">
        <v>48378934.729343839</v>
      </c>
      <c r="AE573" s="5">
        <v>54726746.191334412</v>
      </c>
      <c r="AF573" s="5">
        <v>47519142.207027726</v>
      </c>
      <c r="AG573" s="5">
        <v>50009869.093614727</v>
      </c>
      <c r="AH573" s="5">
        <v>61444453.382182367</v>
      </c>
      <c r="AI573" s="5">
        <v>72899281.687203392</v>
      </c>
      <c r="AJ573" s="5">
        <v>603530960.85012448</v>
      </c>
      <c r="AK573" s="5">
        <v>273863343.16587257</v>
      </c>
      <c r="AL573" s="5">
        <v>279669217.88758481</v>
      </c>
      <c r="AM573" s="5">
        <v>282678404.10668904</v>
      </c>
      <c r="AN573" s="5">
        <v>275940967.87463403</v>
      </c>
      <c r="AO573" s="5">
        <v>293625681.02957797</v>
      </c>
      <c r="AP573" s="5">
        <v>293555982.14051408</v>
      </c>
      <c r="AQ573" s="5">
        <v>305847418.18161654</v>
      </c>
      <c r="AR573" s="5">
        <v>304593240.4390617</v>
      </c>
      <c r="AS573" s="5">
        <v>297385636.45475501</v>
      </c>
      <c r="AT573" s="5">
        <v>307478352.54588747</v>
      </c>
      <c r="AU573" s="5">
        <v>307509953.02763689</v>
      </c>
      <c r="AV573" s="5">
        <v>322765775.93493068</v>
      </c>
      <c r="AW573" s="5">
        <f>SUM(Target_CC[[#This Row],[Target_Jan]:[Target_Des]])</f>
        <v>3544913972.7887611</v>
      </c>
      <c r="AX573" s="5">
        <v>0</v>
      </c>
      <c r="AY573" s="5">
        <v>0</v>
      </c>
      <c r="AZ573" s="5">
        <v>0</v>
      </c>
      <c r="BA573" s="5">
        <v>0</v>
      </c>
      <c r="BB573" s="5">
        <v>0</v>
      </c>
      <c r="BC573" s="5">
        <v>0</v>
      </c>
      <c r="BD573" s="5">
        <v>0</v>
      </c>
      <c r="BE573" s="5">
        <v>0</v>
      </c>
      <c r="BF573" s="5">
        <v>0</v>
      </c>
      <c r="BG573" s="5">
        <v>0</v>
      </c>
      <c r="BH573" s="5">
        <v>0</v>
      </c>
      <c r="BI573" s="5">
        <v>0</v>
      </c>
      <c r="BJ573" s="5">
        <f>SUM(Target_CC[[#This Row],[Target_NGTMA_Jan]:[Target_NGTMA_Des]])</f>
        <v>0</v>
      </c>
      <c r="BK573" s="5">
        <v>265766206</v>
      </c>
      <c r="BL573" s="5">
        <v>369849774</v>
      </c>
      <c r="BM573" s="5">
        <v>276976538</v>
      </c>
      <c r="BN573" s="5">
        <f>Target_CC[[#This Row],[Est_Sust_NP Apr]]+Target_CC[[#This Row],[Est_Sust_POTS Apr]]+Target_CC[[#This Row],[BC_Apr]]</f>
        <v>268628840.79999995</v>
      </c>
      <c r="BO573" s="5">
        <f>Target_CC[[#This Row],[Est_Sust_NP Mei]]+Target_CC[[#This Row],[Est_Sust_POTS Mei]]+Target_CC[[#This Row],[BC_Mei]]</f>
        <v>268628840.79999995</v>
      </c>
      <c r="BP573" s="5">
        <f>Target_CC[[#This Row],[Est_Sust_NP Jun]]+Target_CC[[#This Row],[Est_Sust_POTS Jun]]+Target_CC[[#This Row],[BC_Jun]]</f>
        <v>268628840.79999995</v>
      </c>
      <c r="BQ573" s="5">
        <f>Target_CC[[#This Row],[Est_Sust_NP Jul]]+Target_CC[[#This Row],[Est_Sust_POTS Jul]]+Target_CC[[#This Row],[BC_Jul]]</f>
        <v>268628840.79999995</v>
      </c>
      <c r="BR573" s="5">
        <f>Target_CC[[#This Row],[Est_Sust_NP Agu]]+Target_CC[[#This Row],[Est_Sust_POTS Agu]]+Target_CC[[#This Row],[BC_Agu]]</f>
        <v>268628840.79999995</v>
      </c>
      <c r="BS573" s="5">
        <f>Target_CC[[#This Row],[Est_Sust_NP Sep]]+Target_CC[[#This Row],[Est_Sust_POTS Sep]]+Target_CC[[#This Row],[BC_Sep]]</f>
        <v>268628840.79999995</v>
      </c>
      <c r="BT573" s="5">
        <f>Target_CC[[#This Row],[Est_Sust_NP Okt]]+Target_CC[[#This Row],[Est_Sust_POTS Okt]]+Target_CC[[#This Row],[BC_Okt]]</f>
        <v>268628840.79999995</v>
      </c>
      <c r="BU573" s="5">
        <f>Target_CC[[#This Row],[Est_Sust_NP Nov]]+Target_CC[[#This Row],[Est_Sust_POTS Nov]]+Target_CC[[#This Row],[BC_Nov]]</f>
        <v>268628840.79999995</v>
      </c>
      <c r="BV573" s="5">
        <f>Target_CC[[#This Row],[Est_Sust_NP Des]]+Target_CC[[#This Row],[Est_Sust_POTS Des]]+Target_CC[[#This Row],[BC_Des]]</f>
        <v>268628840.79999995</v>
      </c>
      <c r="BW573" s="5">
        <f>SUM(Target_CC[[#This Row],[Real_Jan]:[Real_Des]])</f>
        <v>3330252085.2000008</v>
      </c>
      <c r="BX573" s="5">
        <v>180775742</v>
      </c>
      <c r="BY573" s="5">
        <v>285122593</v>
      </c>
      <c r="BZ573" s="5">
        <v>192315784</v>
      </c>
      <c r="CA573" s="5">
        <f>Target_CC[[#This Row],[Est_Sust_NP Mar]]*95%</f>
        <v>182699994.79999998</v>
      </c>
      <c r="CB573" s="5">
        <f>Target_CC[[#This Row],[Est_Sust_NP Apr]]</f>
        <v>182699994.79999998</v>
      </c>
      <c r="CC573" s="5">
        <f>Target_CC[[#This Row],[Est_Sust_NP Mei]]</f>
        <v>182699994.79999998</v>
      </c>
      <c r="CD573" s="5">
        <f>Target_CC[[#This Row],[Est_Sust_NP Jun]]</f>
        <v>182699994.79999998</v>
      </c>
      <c r="CE573" s="5">
        <f>Target_CC[[#This Row],[Est_Sust_NP Jul]]</f>
        <v>182699994.79999998</v>
      </c>
      <c r="CF573" s="5">
        <f>Target_CC[[#This Row],[Est_Sust_NP Agu]]</f>
        <v>182699994.79999998</v>
      </c>
      <c r="CG573" s="5">
        <f>Target_CC[[#This Row],[Est_Sust_NP Sep]]</f>
        <v>182699994.79999998</v>
      </c>
      <c r="CH573" s="5">
        <f>Target_CC[[#This Row],[Est_Sust_NP Okt]]</f>
        <v>182699994.79999998</v>
      </c>
      <c r="CI573" s="5">
        <f>Target_CC[[#This Row],[Est_Sust_NP Nov]]</f>
        <v>182699994.79999998</v>
      </c>
      <c r="CJ573" s="5">
        <f>SUM(Target_CC[[#This Row],[Est_Sust_NP Jan]:[Est_Sust_NP Des]])</f>
        <v>2302514072.1999998</v>
      </c>
      <c r="CK573" s="5">
        <v>86803545</v>
      </c>
      <c r="CL573" s="5">
        <v>86334068</v>
      </c>
      <c r="CM573" s="5">
        <v>85928846</v>
      </c>
      <c r="CN573" s="5">
        <f>Target_CC[[#This Row],[Est_Sust_POTS Mar]]</f>
        <v>85928846</v>
      </c>
      <c r="CO573" s="5">
        <f>Target_CC[[#This Row],[Est_Sust_POTS Apr]]</f>
        <v>85928846</v>
      </c>
      <c r="CP573" s="5">
        <f>Target_CC[[#This Row],[Est_Sust_POTS Mei]]</f>
        <v>85928846</v>
      </c>
      <c r="CQ573" s="5">
        <f>Target_CC[[#This Row],[Est_Sust_POTS Jun]]</f>
        <v>85928846</v>
      </c>
      <c r="CR573" s="5">
        <f>Target_CC[[#This Row],[Est_Sust_POTS Jul]]</f>
        <v>85928846</v>
      </c>
      <c r="CS573" s="5">
        <f>Target_CC[[#This Row],[Est_Sust_POTS Agu]]</f>
        <v>85928846</v>
      </c>
      <c r="CT573" s="5">
        <f>Target_CC[[#This Row],[Est_Sust_POTS Sep]]</f>
        <v>85928846</v>
      </c>
      <c r="CU573" s="5">
        <f>Target_CC[[#This Row],[Est_Sust_POTS Okt]]</f>
        <v>85928846</v>
      </c>
      <c r="CV573" s="5">
        <f>Target_CC[[#This Row],[Est_Sust_POTS Nov]]</f>
        <v>85928846</v>
      </c>
      <c r="CW573" s="5">
        <f>SUM(Target_CC[[#This Row],[Est_Sust_POTS Jan]:[Est_Sust_POTS Des]])</f>
        <v>1032426073</v>
      </c>
      <c r="CX573" s="5"/>
      <c r="CY573" s="5">
        <v>0</v>
      </c>
      <c r="CZ573" s="5">
        <v>64065493</v>
      </c>
      <c r="DA573" s="5">
        <v>0</v>
      </c>
      <c r="DB573" s="5"/>
      <c r="DC573" s="5"/>
      <c r="DD573" s="5"/>
      <c r="DE573" s="5"/>
      <c r="DF573" s="5"/>
      <c r="DG573" s="5"/>
      <c r="DH573" s="5"/>
      <c r="DI573" s="5"/>
      <c r="DJ573" s="5">
        <f>SUM(Target_CC[[#This Row],[BC_Jan]:[BC_Des]])</f>
        <v>64065493</v>
      </c>
      <c r="DK573" s="5"/>
      <c r="DL573" s="5"/>
      <c r="DM573" s="5"/>
      <c r="DN573" s="5"/>
      <c r="DO573" s="5"/>
      <c r="DP573" s="5"/>
      <c r="DQ573" s="5"/>
      <c r="DR573" s="5"/>
      <c r="DS573" s="5"/>
      <c r="DT573" s="5"/>
      <c r="DU573" s="5"/>
      <c r="DV573" s="5"/>
      <c r="DW573" s="5"/>
      <c r="DX573" s="5" t="s">
        <v>160</v>
      </c>
    </row>
    <row r="574" spans="2:128" x14ac:dyDescent="0.3">
      <c r="B574">
        <v>5588415</v>
      </c>
      <c r="C574" t="s">
        <v>862</v>
      </c>
      <c r="D574" t="s">
        <v>744</v>
      </c>
      <c r="E574" t="s">
        <v>304</v>
      </c>
      <c r="F574" t="s">
        <v>300</v>
      </c>
      <c r="G574" t="s">
        <v>25</v>
      </c>
      <c r="H574" t="s">
        <v>159</v>
      </c>
      <c r="I574" t="s">
        <v>29</v>
      </c>
      <c r="J574" s="5">
        <v>3494495042.0720286</v>
      </c>
      <c r="K574" s="5">
        <v>266126979.14494672</v>
      </c>
      <c r="L574" s="5">
        <v>270774973.10376436</v>
      </c>
      <c r="M574" s="5">
        <v>289492159.71674728</v>
      </c>
      <c r="N574" s="5">
        <v>272021588.08130056</v>
      </c>
      <c r="O574" s="5">
        <v>285809143.35160547</v>
      </c>
      <c r="P574" s="5">
        <v>281996416.99117607</v>
      </c>
      <c r="Q574" s="5">
        <v>295486230.78021276</v>
      </c>
      <c r="R574" s="5">
        <v>298431311.5150454</v>
      </c>
      <c r="S574" s="5">
        <v>294611398.32647884</v>
      </c>
      <c r="T574" s="5">
        <v>300538517.39621639</v>
      </c>
      <c r="U574" s="5">
        <v>298345702.17271578</v>
      </c>
      <c r="V574" s="5">
        <v>281494794.36979049</v>
      </c>
      <c r="W574" s="5">
        <v>3435129214.9499998</v>
      </c>
      <c r="X574" s="5">
        <v>31343096.314631965</v>
      </c>
      <c r="Y574" s="5">
        <v>31890513.651983917</v>
      </c>
      <c r="Z574" s="5">
        <v>34094929.696665138</v>
      </c>
      <c r="AA574" s="5">
        <v>32037333.690424666</v>
      </c>
      <c r="AB574" s="5">
        <v>33661162.564028308</v>
      </c>
      <c r="AC574" s="5">
        <v>33212118.84091451</v>
      </c>
      <c r="AD574" s="5">
        <v>34800881.22124403</v>
      </c>
      <c r="AE574" s="5">
        <v>35147738.009018064</v>
      </c>
      <c r="AF574" s="5">
        <v>34697847.857454121</v>
      </c>
      <c r="AG574" s="5">
        <v>35395914.113148905</v>
      </c>
      <c r="AH574" s="5">
        <v>35137655.37150912</v>
      </c>
      <c r="AI574" s="5">
        <v>33153040.252993055</v>
      </c>
      <c r="AJ574" s="5">
        <v>404572231.58401585</v>
      </c>
      <c r="AK574" s="5">
        <v>297470075.45957869</v>
      </c>
      <c r="AL574" s="5">
        <v>302665486.75574827</v>
      </c>
      <c r="AM574" s="5">
        <v>323587089.41341245</v>
      </c>
      <c r="AN574" s="5">
        <v>304058921.77172524</v>
      </c>
      <c r="AO574" s="5">
        <v>319470305.9156338</v>
      </c>
      <c r="AP574" s="5">
        <v>315208535.83209056</v>
      </c>
      <c r="AQ574" s="5">
        <v>330287112.0014568</v>
      </c>
      <c r="AR574" s="5">
        <v>333579049.52406347</v>
      </c>
      <c r="AS574" s="5">
        <v>329309246.18393296</v>
      </c>
      <c r="AT574" s="5">
        <v>335934431.50936532</v>
      </c>
      <c r="AU574" s="5">
        <v>333483357.54422492</v>
      </c>
      <c r="AV574" s="5">
        <v>314647834.62278354</v>
      </c>
      <c r="AW574" s="5">
        <f>SUM(Target_CC[[#This Row],[Target_Jan]:[Target_Des]])</f>
        <v>3839701446.5340166</v>
      </c>
      <c r="AX574" s="5">
        <v>9883164.465660451</v>
      </c>
      <c r="AY574" s="5">
        <v>10284176.641519329</v>
      </c>
      <c r="AZ574" s="5">
        <v>10400335.353488667</v>
      </c>
      <c r="BA574" s="5">
        <v>10082801.767152034</v>
      </c>
      <c r="BB574" s="5">
        <v>10601816.117402999</v>
      </c>
      <c r="BC574" s="5">
        <v>10535863.559258789</v>
      </c>
      <c r="BD574" s="5">
        <v>10880050.010593304</v>
      </c>
      <c r="BE574" s="5">
        <v>11033006.258779872</v>
      </c>
      <c r="BF574" s="5">
        <v>10861497.707132163</v>
      </c>
      <c r="BG574" s="5">
        <v>11046145.398095053</v>
      </c>
      <c r="BH574" s="5">
        <v>11249783.396894053</v>
      </c>
      <c r="BI574" s="5">
        <v>10968402.944752034</v>
      </c>
      <c r="BJ574" s="5">
        <f>SUM(Target_CC[[#This Row],[Target_NGTMA_Jan]:[Target_NGTMA_Des]])</f>
        <v>127827043.62072875</v>
      </c>
      <c r="BK574" s="5">
        <v>270375967</v>
      </c>
      <c r="BL574" s="5">
        <v>263249020</v>
      </c>
      <c r="BM574" s="5">
        <v>263935412</v>
      </c>
      <c r="BN574" s="5">
        <f>Target_CC[[#This Row],[Est_Sust_NP Apr]]+Target_CC[[#This Row],[Est_Sust_POTS Apr]]+Target_CC[[#This Row],[BC_Apr]]</f>
        <v>253000661</v>
      </c>
      <c r="BO574" s="5">
        <f>Target_CC[[#This Row],[Est_Sust_NP Mei]]+Target_CC[[#This Row],[Est_Sust_POTS Mei]]+Target_CC[[#This Row],[BC_Mei]]</f>
        <v>253000661</v>
      </c>
      <c r="BP574" s="5">
        <f>Target_CC[[#This Row],[Est_Sust_NP Jun]]+Target_CC[[#This Row],[Est_Sust_POTS Jun]]+Target_CC[[#This Row],[BC_Jun]]</f>
        <v>253000661</v>
      </c>
      <c r="BQ574" s="5">
        <f>Target_CC[[#This Row],[Est_Sust_NP Jul]]+Target_CC[[#This Row],[Est_Sust_POTS Jul]]+Target_CC[[#This Row],[BC_Jul]]</f>
        <v>253000661</v>
      </c>
      <c r="BR574" s="5">
        <f>Target_CC[[#This Row],[Est_Sust_NP Agu]]+Target_CC[[#This Row],[Est_Sust_POTS Agu]]+Target_CC[[#This Row],[BC_Agu]]</f>
        <v>253000661</v>
      </c>
      <c r="BS574" s="5">
        <f>Target_CC[[#This Row],[Est_Sust_NP Sep]]+Target_CC[[#This Row],[Est_Sust_POTS Sep]]+Target_CC[[#This Row],[BC_Sep]]</f>
        <v>253000661</v>
      </c>
      <c r="BT574" s="5">
        <f>Target_CC[[#This Row],[Est_Sust_NP Okt]]+Target_CC[[#This Row],[Est_Sust_POTS Okt]]+Target_CC[[#This Row],[BC_Okt]]</f>
        <v>253000661</v>
      </c>
      <c r="BU574" s="5">
        <f>Target_CC[[#This Row],[Est_Sust_NP Nov]]+Target_CC[[#This Row],[Est_Sust_POTS Nov]]+Target_CC[[#This Row],[BC_Nov]]</f>
        <v>253000661</v>
      </c>
      <c r="BV574" s="5">
        <f>Target_CC[[#This Row],[Est_Sust_NP Des]]+Target_CC[[#This Row],[Est_Sust_POTS Des]]+Target_CC[[#This Row],[BC_Des]]</f>
        <v>253000661</v>
      </c>
      <c r="BW574" s="5">
        <f>SUM(Target_CC[[#This Row],[Real_Jan]:[Real_Des]])</f>
        <v>3074566348</v>
      </c>
      <c r="BX574" s="5">
        <v>242068239</v>
      </c>
      <c r="BY574" s="5">
        <v>238006460</v>
      </c>
      <c r="BZ574" s="5">
        <v>238006460</v>
      </c>
      <c r="CA574" s="5">
        <f>Target_CC[[#This Row],[Est_Sust_NP Mar]]*95%</f>
        <v>226106137</v>
      </c>
      <c r="CB574" s="5">
        <f>Target_CC[[#This Row],[Est_Sust_NP Apr]]</f>
        <v>226106137</v>
      </c>
      <c r="CC574" s="5">
        <f>Target_CC[[#This Row],[Est_Sust_NP Mei]]</f>
        <v>226106137</v>
      </c>
      <c r="CD574" s="5">
        <f>Target_CC[[#This Row],[Est_Sust_NP Jun]]</f>
        <v>226106137</v>
      </c>
      <c r="CE574" s="5">
        <f>Target_CC[[#This Row],[Est_Sust_NP Jul]]</f>
        <v>226106137</v>
      </c>
      <c r="CF574" s="5">
        <f>Target_CC[[#This Row],[Est_Sust_NP Agu]]</f>
        <v>226106137</v>
      </c>
      <c r="CG574" s="5">
        <f>Target_CC[[#This Row],[Est_Sust_NP Sep]]</f>
        <v>226106137</v>
      </c>
      <c r="CH574" s="5">
        <f>Target_CC[[#This Row],[Est_Sust_NP Okt]]</f>
        <v>226106137</v>
      </c>
      <c r="CI574" s="5">
        <f>Target_CC[[#This Row],[Est_Sust_NP Nov]]</f>
        <v>226106137</v>
      </c>
      <c r="CJ574" s="5">
        <f>SUM(Target_CC[[#This Row],[Est_Sust_NP Jan]:[Est_Sust_NP Des]])</f>
        <v>2753036392</v>
      </c>
      <c r="CK574" s="5">
        <v>26757848</v>
      </c>
      <c r="CL574" s="5">
        <v>26184129</v>
      </c>
      <c r="CM574" s="5">
        <v>26894524</v>
      </c>
      <c r="CN574" s="5">
        <f>Target_CC[[#This Row],[Est_Sust_POTS Mar]]</f>
        <v>26894524</v>
      </c>
      <c r="CO574" s="5">
        <f>Target_CC[[#This Row],[Est_Sust_POTS Apr]]</f>
        <v>26894524</v>
      </c>
      <c r="CP574" s="5">
        <f>Target_CC[[#This Row],[Est_Sust_POTS Mei]]</f>
        <v>26894524</v>
      </c>
      <c r="CQ574" s="5">
        <f>Target_CC[[#This Row],[Est_Sust_POTS Jun]]</f>
        <v>26894524</v>
      </c>
      <c r="CR574" s="5">
        <f>Target_CC[[#This Row],[Est_Sust_POTS Jul]]</f>
        <v>26894524</v>
      </c>
      <c r="CS574" s="5">
        <f>Target_CC[[#This Row],[Est_Sust_POTS Agu]]</f>
        <v>26894524</v>
      </c>
      <c r="CT574" s="5">
        <f>Target_CC[[#This Row],[Est_Sust_POTS Sep]]</f>
        <v>26894524</v>
      </c>
      <c r="CU574" s="5">
        <f>Target_CC[[#This Row],[Est_Sust_POTS Okt]]</f>
        <v>26894524</v>
      </c>
      <c r="CV574" s="5">
        <f>Target_CC[[#This Row],[Est_Sust_POTS Nov]]</f>
        <v>26894524</v>
      </c>
      <c r="CW574" s="5">
        <f>SUM(Target_CC[[#This Row],[Est_Sust_POTS Jan]:[Est_Sust_POTS Des]])</f>
        <v>321887217</v>
      </c>
      <c r="CX574" s="5"/>
      <c r="CY574" s="5">
        <v>0</v>
      </c>
      <c r="CZ574" s="5">
        <v>0</v>
      </c>
      <c r="DA574" s="5">
        <v>0</v>
      </c>
      <c r="DB574" s="5"/>
      <c r="DC574" s="5"/>
      <c r="DD574" s="5"/>
      <c r="DE574" s="5"/>
      <c r="DF574" s="5"/>
      <c r="DG574" s="5"/>
      <c r="DH574" s="5"/>
      <c r="DI574" s="5"/>
      <c r="DJ574" s="5">
        <f>SUM(Target_CC[[#This Row],[BC_Jan]:[BC_Des]])</f>
        <v>0</v>
      </c>
      <c r="DK574" s="5"/>
      <c r="DL574" s="5"/>
      <c r="DM574" s="5"/>
      <c r="DN574" s="5"/>
      <c r="DO574" s="5"/>
      <c r="DP574" s="5"/>
      <c r="DQ574" s="5"/>
      <c r="DR574" s="5"/>
      <c r="DS574" s="5"/>
      <c r="DT574" s="5"/>
      <c r="DU574" s="5"/>
      <c r="DV574" s="5"/>
      <c r="DW574" s="5"/>
      <c r="DX574" s="5" t="s">
        <v>160</v>
      </c>
    </row>
    <row r="575" spans="2:128" x14ac:dyDescent="0.3">
      <c r="B575">
        <v>2931303</v>
      </c>
      <c r="C575" t="s">
        <v>863</v>
      </c>
      <c r="D575" t="s">
        <v>311</v>
      </c>
      <c r="E575" t="s">
        <v>326</v>
      </c>
      <c r="F575" t="s">
        <v>300</v>
      </c>
      <c r="G575" t="s">
        <v>21</v>
      </c>
      <c r="H575" t="s">
        <v>159</v>
      </c>
      <c r="I575" t="s">
        <v>29</v>
      </c>
      <c r="J575" s="5">
        <v>3777523178.6909842</v>
      </c>
      <c r="K575" s="5">
        <v>261756832.2943407</v>
      </c>
      <c r="L575" s="5">
        <v>266328500.22178024</v>
      </c>
      <c r="M575" s="5">
        <v>284738326.58744162</v>
      </c>
      <c r="N575" s="5">
        <v>267554644.18004778</v>
      </c>
      <c r="O575" s="5">
        <v>281115790.08202904</v>
      </c>
      <c r="P575" s="5">
        <v>277365673.5860703</v>
      </c>
      <c r="Q575" s="5">
        <v>290633967.30436927</v>
      </c>
      <c r="R575" s="5">
        <v>293530686.03043652</v>
      </c>
      <c r="S575" s="5">
        <v>289773500.72329044</v>
      </c>
      <c r="T575" s="5">
        <v>295603288.88423026</v>
      </c>
      <c r="U575" s="5">
        <v>293446482.50347733</v>
      </c>
      <c r="V575" s="5">
        <v>276872288.25248659</v>
      </c>
      <c r="W575" s="5">
        <v>3378719980.6500001</v>
      </c>
      <c r="X575" s="5">
        <v>38575621.292926513</v>
      </c>
      <c r="Y575" s="5">
        <v>39249357.023528628</v>
      </c>
      <c r="Z575" s="5">
        <v>41962449.490783565</v>
      </c>
      <c r="AA575" s="5">
        <v>39430056.280049093</v>
      </c>
      <c r="AB575" s="5">
        <v>41428589.132191427</v>
      </c>
      <c r="AC575" s="5">
        <v>40875927.058447391</v>
      </c>
      <c r="AD575" s="5">
        <v>42831301.705955625</v>
      </c>
      <c r="AE575" s="5">
        <v>43258196.865059793</v>
      </c>
      <c r="AF575" s="5">
        <v>42704493.046651587</v>
      </c>
      <c r="AG575" s="5">
        <v>43563640.440602005</v>
      </c>
      <c r="AH575" s="5">
        <v>43245787.625006594</v>
      </c>
      <c r="AI575" s="5">
        <v>40803215.887499198</v>
      </c>
      <c r="AJ575" s="5">
        <v>497928635.84870142</v>
      </c>
      <c r="AK575" s="5">
        <v>300332453.58726722</v>
      </c>
      <c r="AL575" s="5">
        <v>305577857.24530888</v>
      </c>
      <c r="AM575" s="5">
        <v>326700776.0782252</v>
      </c>
      <c r="AN575" s="5">
        <v>306984700.4600969</v>
      </c>
      <c r="AO575" s="5">
        <v>322544379.21422046</v>
      </c>
      <c r="AP575" s="5">
        <v>318241600.64451766</v>
      </c>
      <c r="AQ575" s="5">
        <v>333465269.0103249</v>
      </c>
      <c r="AR575" s="5">
        <v>336788882.89549631</v>
      </c>
      <c r="AS575" s="5">
        <v>332477993.76994205</v>
      </c>
      <c r="AT575" s="5">
        <v>339166929.32483226</v>
      </c>
      <c r="AU575" s="5">
        <v>336692270.12848395</v>
      </c>
      <c r="AV575" s="5">
        <v>317675504.1399858</v>
      </c>
      <c r="AW575" s="5">
        <f>SUM(Target_CC[[#This Row],[Target_Jan]:[Target_Des]])</f>
        <v>3876648616.4987011</v>
      </c>
      <c r="AX575" s="5">
        <v>19766328.931320902</v>
      </c>
      <c r="AY575" s="5">
        <v>20568353.283038657</v>
      </c>
      <c r="AZ575" s="5">
        <v>20800670.706977334</v>
      </c>
      <c r="BA575" s="5">
        <v>20165603.534304067</v>
      </c>
      <c r="BB575" s="5">
        <v>21203632.234805997</v>
      </c>
      <c r="BC575" s="5">
        <v>21071727.118517578</v>
      </c>
      <c r="BD575" s="5">
        <v>21760100.021186609</v>
      </c>
      <c r="BE575" s="5">
        <v>22066012.517559744</v>
      </c>
      <c r="BF575" s="5">
        <v>21722995.414264325</v>
      </c>
      <c r="BG575" s="5">
        <v>22092290.796190105</v>
      </c>
      <c r="BH575" s="5">
        <v>22499566.793788105</v>
      </c>
      <c r="BI575" s="5">
        <v>21936805.889504068</v>
      </c>
      <c r="BJ575" s="5">
        <f>SUM(Target_CC[[#This Row],[Target_NGTMA_Jan]:[Target_NGTMA_Des]])</f>
        <v>255654087.24145749</v>
      </c>
      <c r="BK575" s="5">
        <v>281246095</v>
      </c>
      <c r="BL575" s="5">
        <v>317265201</v>
      </c>
      <c r="BM575" s="5">
        <v>282303705</v>
      </c>
      <c r="BN575" s="5">
        <f>Target_CC[[#This Row],[Est_Sust_NP Apr]]+Target_CC[[#This Row],[Est_Sust_POTS Apr]]+Target_CC[[#This Row],[BC_Apr]]</f>
        <v>269744864</v>
      </c>
      <c r="BO575" s="5">
        <f>Target_CC[[#This Row],[Est_Sust_NP Mei]]+Target_CC[[#This Row],[Est_Sust_POTS Mei]]+Target_CC[[#This Row],[BC_Mei]]</f>
        <v>269744864</v>
      </c>
      <c r="BP575" s="5">
        <f>Target_CC[[#This Row],[Est_Sust_NP Jun]]+Target_CC[[#This Row],[Est_Sust_POTS Jun]]+Target_CC[[#This Row],[BC_Jun]]</f>
        <v>269744864</v>
      </c>
      <c r="BQ575" s="5">
        <f>Target_CC[[#This Row],[Est_Sust_NP Jul]]+Target_CC[[#This Row],[Est_Sust_POTS Jul]]+Target_CC[[#This Row],[BC_Jul]]</f>
        <v>269744864</v>
      </c>
      <c r="BR575" s="5">
        <f>Target_CC[[#This Row],[Est_Sust_NP Agu]]+Target_CC[[#This Row],[Est_Sust_POTS Agu]]+Target_CC[[#This Row],[BC_Agu]]</f>
        <v>269744864</v>
      </c>
      <c r="BS575" s="5">
        <f>Target_CC[[#This Row],[Est_Sust_NP Sep]]+Target_CC[[#This Row],[Est_Sust_POTS Sep]]+Target_CC[[#This Row],[BC_Sep]]</f>
        <v>269744864</v>
      </c>
      <c r="BT575" s="5">
        <f>Target_CC[[#This Row],[Est_Sust_NP Okt]]+Target_CC[[#This Row],[Est_Sust_POTS Okt]]+Target_CC[[#This Row],[BC_Okt]]</f>
        <v>269744864</v>
      </c>
      <c r="BU575" s="5">
        <f>Target_CC[[#This Row],[Est_Sust_NP Nov]]+Target_CC[[#This Row],[Est_Sust_POTS Nov]]+Target_CC[[#This Row],[BC_Nov]]</f>
        <v>269744864</v>
      </c>
      <c r="BV575" s="5">
        <f>Target_CC[[#This Row],[Est_Sust_NP Des]]+Target_CC[[#This Row],[Est_Sust_POTS Des]]+Target_CC[[#This Row],[BC_Des]]</f>
        <v>269744864</v>
      </c>
      <c r="BW575" s="5">
        <f>SUM(Target_CC[[#This Row],[Real_Jan]:[Real_Des]])</f>
        <v>3308518777</v>
      </c>
      <c r="BX575" s="5">
        <v>267365129</v>
      </c>
      <c r="BY575" s="5">
        <v>276014806</v>
      </c>
      <c r="BZ575" s="5">
        <v>269049000</v>
      </c>
      <c r="CA575" s="5">
        <f>Target_CC[[#This Row],[Est_Sust_NP Mar]]*95%</f>
        <v>255596550</v>
      </c>
      <c r="CB575" s="5">
        <f>Target_CC[[#This Row],[Est_Sust_NP Apr]]</f>
        <v>255596550</v>
      </c>
      <c r="CC575" s="5">
        <f>Target_CC[[#This Row],[Est_Sust_NP Mei]]</f>
        <v>255596550</v>
      </c>
      <c r="CD575" s="5">
        <f>Target_CC[[#This Row],[Est_Sust_NP Jun]]</f>
        <v>255596550</v>
      </c>
      <c r="CE575" s="5">
        <f>Target_CC[[#This Row],[Est_Sust_NP Jul]]</f>
        <v>255596550</v>
      </c>
      <c r="CF575" s="5">
        <f>Target_CC[[#This Row],[Est_Sust_NP Agu]]</f>
        <v>255596550</v>
      </c>
      <c r="CG575" s="5">
        <f>Target_CC[[#This Row],[Est_Sust_NP Sep]]</f>
        <v>255596550</v>
      </c>
      <c r="CH575" s="5">
        <f>Target_CC[[#This Row],[Est_Sust_NP Okt]]</f>
        <v>255596550</v>
      </c>
      <c r="CI575" s="5">
        <f>Target_CC[[#This Row],[Est_Sust_NP Nov]]</f>
        <v>255596550</v>
      </c>
      <c r="CJ575" s="5">
        <f>SUM(Target_CC[[#This Row],[Est_Sust_NP Jan]:[Est_Sust_NP Des]])</f>
        <v>3112797885</v>
      </c>
      <c r="CK575" s="5">
        <v>14665504</v>
      </c>
      <c r="CL575" s="5">
        <v>13849194</v>
      </c>
      <c r="CM575" s="5">
        <v>14148314</v>
      </c>
      <c r="CN575" s="5">
        <f>Target_CC[[#This Row],[Est_Sust_POTS Mar]]</f>
        <v>14148314</v>
      </c>
      <c r="CO575" s="5">
        <f>Target_CC[[#This Row],[Est_Sust_POTS Apr]]</f>
        <v>14148314</v>
      </c>
      <c r="CP575" s="5">
        <f>Target_CC[[#This Row],[Est_Sust_POTS Mei]]</f>
        <v>14148314</v>
      </c>
      <c r="CQ575" s="5">
        <f>Target_CC[[#This Row],[Est_Sust_POTS Jun]]</f>
        <v>14148314</v>
      </c>
      <c r="CR575" s="5">
        <f>Target_CC[[#This Row],[Est_Sust_POTS Jul]]</f>
        <v>14148314</v>
      </c>
      <c r="CS575" s="5">
        <f>Target_CC[[#This Row],[Est_Sust_POTS Agu]]</f>
        <v>14148314</v>
      </c>
      <c r="CT575" s="5">
        <f>Target_CC[[#This Row],[Est_Sust_POTS Sep]]</f>
        <v>14148314</v>
      </c>
      <c r="CU575" s="5">
        <f>Target_CC[[#This Row],[Est_Sust_POTS Okt]]</f>
        <v>14148314</v>
      </c>
      <c r="CV575" s="5">
        <f>Target_CC[[#This Row],[Est_Sust_POTS Nov]]</f>
        <v>14148314</v>
      </c>
      <c r="CW575" s="5">
        <f>SUM(Target_CC[[#This Row],[Est_Sust_POTS Jan]:[Est_Sust_POTS Des]])</f>
        <v>169997838</v>
      </c>
      <c r="CX575" s="5"/>
      <c r="CY575" s="5">
        <v>38800000</v>
      </c>
      <c r="CZ575" s="5">
        <v>0</v>
      </c>
      <c r="DA575" s="5">
        <v>0</v>
      </c>
      <c r="DB575" s="5"/>
      <c r="DC575" s="5"/>
      <c r="DD575" s="5"/>
      <c r="DE575" s="5"/>
      <c r="DF575" s="5"/>
      <c r="DG575" s="5"/>
      <c r="DH575" s="5"/>
      <c r="DI575" s="5"/>
      <c r="DJ575" s="5">
        <f>SUM(Target_CC[[#This Row],[BC_Jan]:[BC_Des]])</f>
        <v>38800000</v>
      </c>
      <c r="DK575" s="5"/>
      <c r="DL575" s="5"/>
      <c r="DM575" s="5"/>
      <c r="DN575" s="5"/>
      <c r="DO575" s="5"/>
      <c r="DP575" s="5"/>
      <c r="DQ575" s="5"/>
      <c r="DR575" s="5"/>
      <c r="DS575" s="5"/>
      <c r="DT575" s="5"/>
      <c r="DU575" s="5"/>
      <c r="DV575" s="5"/>
      <c r="DW575" s="5"/>
      <c r="DX575" s="5" t="s">
        <v>160</v>
      </c>
    </row>
    <row r="576" spans="2:128" x14ac:dyDescent="0.3">
      <c r="B576">
        <v>3941838</v>
      </c>
      <c r="C576" t="s">
        <v>864</v>
      </c>
      <c r="D576" t="s">
        <v>865</v>
      </c>
      <c r="E576" t="s">
        <v>343</v>
      </c>
      <c r="F576" t="s">
        <v>296</v>
      </c>
      <c r="G576" t="s">
        <v>25</v>
      </c>
      <c r="H576" t="s">
        <v>159</v>
      </c>
      <c r="I576" t="s">
        <v>29</v>
      </c>
      <c r="J576" s="5">
        <v>3922225763.0836363</v>
      </c>
      <c r="K576" s="5">
        <v>358145865.1455</v>
      </c>
      <c r="L576" s="5">
        <v>354926841.74550003</v>
      </c>
      <c r="M576" s="5">
        <v>355503868.70550001</v>
      </c>
      <c r="N576" s="5">
        <v>354725052.96750003</v>
      </c>
      <c r="O576" s="5">
        <v>352691288.9205001</v>
      </c>
      <c r="P576" s="5">
        <v>351061102.42950004</v>
      </c>
      <c r="Q576" s="5">
        <v>354400261.98000008</v>
      </c>
      <c r="R576" s="5">
        <v>356859711.4034999</v>
      </c>
      <c r="S576" s="5">
        <v>356232237.24900001</v>
      </c>
      <c r="T576" s="5">
        <v>356282684.44349998</v>
      </c>
      <c r="U576" s="5">
        <v>356809264.20899987</v>
      </c>
      <c r="V576" s="5">
        <v>355604763.09450001</v>
      </c>
      <c r="W576" s="5">
        <v>4263242942.2935004</v>
      </c>
      <c r="X576" s="5">
        <v>0</v>
      </c>
      <c r="Y576" s="5">
        <v>6908592.2431823779</v>
      </c>
      <c r="Z576" s="5">
        <v>6837292.3020126335</v>
      </c>
      <c r="AA576" s="5">
        <v>5374868.6343142297</v>
      </c>
      <c r="AB576" s="5">
        <v>5862316.6372162718</v>
      </c>
      <c r="AC576" s="5">
        <v>5715535.3985494357</v>
      </c>
      <c r="AD576" s="5">
        <v>7103657.2728492413</v>
      </c>
      <c r="AE576" s="5">
        <v>5982691.3892134409</v>
      </c>
      <c r="AF576" s="5">
        <v>7156104.1381648183</v>
      </c>
      <c r="AG576" s="5">
        <v>7207205.0871695708</v>
      </c>
      <c r="AH576" s="5">
        <v>6119602.9877694696</v>
      </c>
      <c r="AI576" s="5">
        <v>6230894.5347582698</v>
      </c>
      <c r="AJ576" s="5">
        <v>70498760.625199765</v>
      </c>
      <c r="AK576" s="5">
        <v>358145865.1455</v>
      </c>
      <c r="AL576" s="5">
        <v>361835433.98868239</v>
      </c>
      <c r="AM576" s="5">
        <v>362341161.00751263</v>
      </c>
      <c r="AN576" s="5">
        <v>360099921.60181427</v>
      </c>
      <c r="AO576" s="5">
        <v>358553605.55771637</v>
      </c>
      <c r="AP576" s="5">
        <v>356776637.82804948</v>
      </c>
      <c r="AQ576" s="5">
        <v>361503919.25284934</v>
      </c>
      <c r="AR576" s="5">
        <v>362842402.79271334</v>
      </c>
      <c r="AS576" s="5">
        <v>363388341.38716483</v>
      </c>
      <c r="AT576" s="5">
        <v>363489889.53066957</v>
      </c>
      <c r="AU576" s="5">
        <v>362928867.19676936</v>
      </c>
      <c r="AV576" s="5">
        <v>361835657.62925828</v>
      </c>
      <c r="AW576" s="5">
        <f>SUM(Target_CC[[#This Row],[Target_Jan]:[Target_Des]])</f>
        <v>4333741702.9187002</v>
      </c>
      <c r="AX576" s="5">
        <v>0</v>
      </c>
      <c r="AY576" s="5">
        <v>0</v>
      </c>
      <c r="AZ576" s="5">
        <v>0</v>
      </c>
      <c r="BA576" s="5">
        <v>0</v>
      </c>
      <c r="BB576" s="5">
        <v>0</v>
      </c>
      <c r="BC576" s="5">
        <v>0</v>
      </c>
      <c r="BD576" s="5">
        <v>0</v>
      </c>
      <c r="BE576" s="5">
        <v>0</v>
      </c>
      <c r="BF576" s="5">
        <v>0</v>
      </c>
      <c r="BG576" s="5">
        <v>0</v>
      </c>
      <c r="BH576" s="5">
        <v>0</v>
      </c>
      <c r="BI576" s="5">
        <v>0</v>
      </c>
      <c r="BJ576" s="5">
        <f>SUM(Target_CC[[#This Row],[Target_NGTMA_Jan]:[Target_NGTMA_Des]])</f>
        <v>0</v>
      </c>
      <c r="BK576" s="5">
        <v>344021023</v>
      </c>
      <c r="BL576" s="5">
        <v>341799567</v>
      </c>
      <c r="BM576" s="5">
        <v>343293295</v>
      </c>
      <c r="BN576" s="5">
        <f>Target_CC[[#This Row],[Est_Sust_NP Apr]]+Target_CC[[#This Row],[Est_Sust_POTS Apr]]+Target_CC[[#This Row],[BC_Apr]]</f>
        <v>330454477</v>
      </c>
      <c r="BO576" s="5">
        <f>Target_CC[[#This Row],[Est_Sust_NP Mei]]+Target_CC[[#This Row],[Est_Sust_POTS Mei]]+Target_CC[[#This Row],[BC_Mei]]</f>
        <v>330454477</v>
      </c>
      <c r="BP576" s="5">
        <f>Target_CC[[#This Row],[Est_Sust_NP Jun]]+Target_CC[[#This Row],[Est_Sust_POTS Jun]]+Target_CC[[#This Row],[BC_Jun]]</f>
        <v>330454477</v>
      </c>
      <c r="BQ576" s="5">
        <f>Target_CC[[#This Row],[Est_Sust_NP Jul]]+Target_CC[[#This Row],[Est_Sust_POTS Jul]]+Target_CC[[#This Row],[BC_Jul]]</f>
        <v>330454477</v>
      </c>
      <c r="BR576" s="5">
        <f>Target_CC[[#This Row],[Est_Sust_NP Agu]]+Target_CC[[#This Row],[Est_Sust_POTS Agu]]+Target_CC[[#This Row],[BC_Agu]]</f>
        <v>330454477</v>
      </c>
      <c r="BS576" s="5">
        <f>Target_CC[[#This Row],[Est_Sust_NP Sep]]+Target_CC[[#This Row],[Est_Sust_POTS Sep]]+Target_CC[[#This Row],[BC_Sep]]</f>
        <v>330454477</v>
      </c>
      <c r="BT576" s="5">
        <f>Target_CC[[#This Row],[Est_Sust_NP Okt]]+Target_CC[[#This Row],[Est_Sust_POTS Okt]]+Target_CC[[#This Row],[BC_Okt]]</f>
        <v>330454477</v>
      </c>
      <c r="BU576" s="5">
        <f>Target_CC[[#This Row],[Est_Sust_NP Nov]]+Target_CC[[#This Row],[Est_Sust_POTS Nov]]+Target_CC[[#This Row],[BC_Nov]]</f>
        <v>330454477</v>
      </c>
      <c r="BV576" s="5">
        <f>Target_CC[[#This Row],[Est_Sust_NP Des]]+Target_CC[[#This Row],[Est_Sust_POTS Des]]+Target_CC[[#This Row],[BC_Des]]</f>
        <v>330454477</v>
      </c>
      <c r="BW576" s="5">
        <f>SUM(Target_CC[[#This Row],[Real_Jan]:[Real_Des]])</f>
        <v>4003204178</v>
      </c>
      <c r="BX576" s="5">
        <v>251917164</v>
      </c>
      <c r="BY576" s="5">
        <v>251272000</v>
      </c>
      <c r="BZ576" s="5">
        <v>251272000</v>
      </c>
      <c r="CA576" s="5">
        <f>Target_CC[[#This Row],[Est_Sust_NP Mar]]*95%</f>
        <v>238708400</v>
      </c>
      <c r="CB576" s="5">
        <f>Target_CC[[#This Row],[Est_Sust_NP Apr]]</f>
        <v>238708400</v>
      </c>
      <c r="CC576" s="5">
        <f>Target_CC[[#This Row],[Est_Sust_NP Mei]]</f>
        <v>238708400</v>
      </c>
      <c r="CD576" s="5">
        <f>Target_CC[[#This Row],[Est_Sust_NP Jun]]</f>
        <v>238708400</v>
      </c>
      <c r="CE576" s="5">
        <f>Target_CC[[#This Row],[Est_Sust_NP Jul]]</f>
        <v>238708400</v>
      </c>
      <c r="CF576" s="5">
        <f>Target_CC[[#This Row],[Est_Sust_NP Agu]]</f>
        <v>238708400</v>
      </c>
      <c r="CG576" s="5">
        <f>Target_CC[[#This Row],[Est_Sust_NP Sep]]</f>
        <v>238708400</v>
      </c>
      <c r="CH576" s="5">
        <f>Target_CC[[#This Row],[Est_Sust_NP Okt]]</f>
        <v>238708400</v>
      </c>
      <c r="CI576" s="5">
        <f>Target_CC[[#This Row],[Est_Sust_NP Nov]]</f>
        <v>238708400</v>
      </c>
      <c r="CJ576" s="5">
        <f>SUM(Target_CC[[#This Row],[Est_Sust_NP Jan]:[Est_Sust_NP Des]])</f>
        <v>2902836764</v>
      </c>
      <c r="CK576" s="5">
        <v>92338502</v>
      </c>
      <c r="CL576" s="5">
        <v>91080560</v>
      </c>
      <c r="CM576" s="5">
        <v>91746077</v>
      </c>
      <c r="CN576" s="5">
        <f>Target_CC[[#This Row],[Est_Sust_POTS Mar]]</f>
        <v>91746077</v>
      </c>
      <c r="CO576" s="5">
        <f>Target_CC[[#This Row],[Est_Sust_POTS Apr]]</f>
        <v>91746077</v>
      </c>
      <c r="CP576" s="5">
        <f>Target_CC[[#This Row],[Est_Sust_POTS Mei]]</f>
        <v>91746077</v>
      </c>
      <c r="CQ576" s="5">
        <f>Target_CC[[#This Row],[Est_Sust_POTS Jun]]</f>
        <v>91746077</v>
      </c>
      <c r="CR576" s="5">
        <f>Target_CC[[#This Row],[Est_Sust_POTS Jul]]</f>
        <v>91746077</v>
      </c>
      <c r="CS576" s="5">
        <f>Target_CC[[#This Row],[Est_Sust_POTS Agu]]</f>
        <v>91746077</v>
      </c>
      <c r="CT576" s="5">
        <f>Target_CC[[#This Row],[Est_Sust_POTS Sep]]</f>
        <v>91746077</v>
      </c>
      <c r="CU576" s="5">
        <f>Target_CC[[#This Row],[Est_Sust_POTS Okt]]</f>
        <v>91746077</v>
      </c>
      <c r="CV576" s="5">
        <f>Target_CC[[#This Row],[Est_Sust_POTS Nov]]</f>
        <v>91746077</v>
      </c>
      <c r="CW576" s="5">
        <f>SUM(Target_CC[[#This Row],[Est_Sust_POTS Jan]:[Est_Sust_POTS Des]])</f>
        <v>1100879832</v>
      </c>
      <c r="CX576" s="5"/>
      <c r="CY576" s="5">
        <v>21000000</v>
      </c>
      <c r="CZ576" s="5">
        <v>0</v>
      </c>
      <c r="DA576" s="5">
        <v>0</v>
      </c>
      <c r="DB576" s="5"/>
      <c r="DC576" s="5"/>
      <c r="DD576" s="5"/>
      <c r="DE576" s="5"/>
      <c r="DF576" s="5"/>
      <c r="DG576" s="5"/>
      <c r="DH576" s="5"/>
      <c r="DI576" s="5"/>
      <c r="DJ576" s="5">
        <f>SUM(Target_CC[[#This Row],[BC_Jan]:[BC_Des]])</f>
        <v>21000000</v>
      </c>
      <c r="DK576" s="5"/>
      <c r="DL576" s="5"/>
      <c r="DM576" s="5"/>
      <c r="DN576" s="5"/>
      <c r="DO576" s="5"/>
      <c r="DP576" s="5"/>
      <c r="DQ576" s="5"/>
      <c r="DR576" s="5"/>
      <c r="DS576" s="5"/>
      <c r="DT576" s="5"/>
      <c r="DU576" s="5"/>
      <c r="DV576" s="5"/>
      <c r="DW576" s="5"/>
      <c r="DX576" s="5" t="s">
        <v>160</v>
      </c>
    </row>
    <row r="577" spans="2:128" x14ac:dyDescent="0.3">
      <c r="B577" s="6">
        <v>19436659</v>
      </c>
      <c r="C577" s="6" t="s">
        <v>866</v>
      </c>
      <c r="D577" s="6" t="s">
        <v>331</v>
      </c>
      <c r="E577" s="6" t="s">
        <v>304</v>
      </c>
      <c r="F577" s="6" t="s">
        <v>300</v>
      </c>
      <c r="G577" s="6" t="s">
        <v>25</v>
      </c>
      <c r="H577" s="6" t="s">
        <v>323</v>
      </c>
      <c r="I577" s="6" t="s">
        <v>29</v>
      </c>
      <c r="J577" s="20">
        <v>0</v>
      </c>
      <c r="K577" s="5">
        <v>782471040.02581656</v>
      </c>
      <c r="L577" s="5">
        <v>796137150.38664877</v>
      </c>
      <c r="M577" s="5">
        <v>851169738.6739161</v>
      </c>
      <c r="N577" s="5">
        <v>799802468.80388916</v>
      </c>
      <c r="O577" s="5">
        <v>840340871.73632169</v>
      </c>
      <c r="P577" s="5">
        <v>829130629.27926457</v>
      </c>
      <c r="Q577" s="5">
        <v>868793607.67843366</v>
      </c>
      <c r="R577" s="5">
        <v>877452783.8091234</v>
      </c>
      <c r="S577" s="5">
        <v>866221410.51856315</v>
      </c>
      <c r="T577" s="5">
        <v>883648426.14003611</v>
      </c>
      <c r="U577" s="5">
        <v>877201073.77452338</v>
      </c>
      <c r="V577" s="5">
        <v>827655749.97346425</v>
      </c>
      <c r="W577" s="5">
        <v>10100024950.800001</v>
      </c>
      <c r="X577" s="5">
        <v>84408282.412408754</v>
      </c>
      <c r="Y577" s="5">
        <v>85882500.426634803</v>
      </c>
      <c r="Z577" s="5">
        <v>91819085.956859961</v>
      </c>
      <c r="AA577" s="5">
        <v>86277892.99232468</v>
      </c>
      <c r="AB577" s="5">
        <v>90650932.744896084</v>
      </c>
      <c r="AC577" s="5">
        <v>89441639.029443517</v>
      </c>
      <c r="AD577" s="5">
        <v>93720243.23430188</v>
      </c>
      <c r="AE577" s="5">
        <v>94654343.216166899</v>
      </c>
      <c r="AF577" s="5">
        <v>93442770.033142135</v>
      </c>
      <c r="AG577" s="5">
        <v>95322691.948379055</v>
      </c>
      <c r="AH577" s="5">
        <v>94627190.247431025</v>
      </c>
      <c r="AI577" s="5">
        <v>89282537.896494105</v>
      </c>
      <c r="AJ577" s="5">
        <v>1089530110.1384828</v>
      </c>
      <c r="AK577" s="5">
        <v>866879322.43822527</v>
      </c>
      <c r="AL577" s="5">
        <v>882019650.81328356</v>
      </c>
      <c r="AM577" s="5">
        <v>942988824.63077605</v>
      </c>
      <c r="AN577" s="5">
        <v>886080361.79621387</v>
      </c>
      <c r="AO577" s="5">
        <v>930991804.48121774</v>
      </c>
      <c r="AP577" s="5">
        <v>918572268.30870807</v>
      </c>
      <c r="AQ577" s="5">
        <v>962513850.91273558</v>
      </c>
      <c r="AR577" s="5">
        <v>972107127.02529025</v>
      </c>
      <c r="AS577" s="5">
        <v>959664180.55170524</v>
      </c>
      <c r="AT577" s="5">
        <v>978971118.08841515</v>
      </c>
      <c r="AU577" s="5">
        <v>971828264.02195442</v>
      </c>
      <c r="AV577" s="5">
        <v>916938287.8699584</v>
      </c>
      <c r="AW577" s="5">
        <f>SUM(Target_CC[[#This Row],[Target_Jan]:[Target_Des]])</f>
        <v>11189555060.938482</v>
      </c>
      <c r="AX577" s="5">
        <v>19766328.931320902</v>
      </c>
      <c r="AY577" s="5">
        <v>20568353.283038657</v>
      </c>
      <c r="AZ577" s="5">
        <v>20800670.706977334</v>
      </c>
      <c r="BA577" s="5">
        <v>20165603.534304067</v>
      </c>
      <c r="BB577" s="5">
        <v>21203632.234805997</v>
      </c>
      <c r="BC577" s="5">
        <v>21071727.118517578</v>
      </c>
      <c r="BD577" s="5">
        <v>21760100.021186609</v>
      </c>
      <c r="BE577" s="5">
        <v>22066012.517559744</v>
      </c>
      <c r="BF577" s="5">
        <v>21722995.414264325</v>
      </c>
      <c r="BG577" s="5">
        <v>22092290.796190105</v>
      </c>
      <c r="BH577" s="5">
        <v>22499566.793788105</v>
      </c>
      <c r="BI577" s="5">
        <v>21936805.889504068</v>
      </c>
      <c r="BJ577" s="5">
        <f>SUM(Target_CC[[#This Row],[Target_NGTMA_Jan]:[Target_NGTMA_Des]])</f>
        <v>255654087.24145749</v>
      </c>
      <c r="BK577" s="5">
        <v>397915902</v>
      </c>
      <c r="BL577" s="5">
        <v>391972747</v>
      </c>
      <c r="BM577" s="5">
        <v>385719873</v>
      </c>
      <c r="BN577" s="5">
        <f>Target_CC[[#This Row],[Est_Sust_NP Apr]]+Target_CC[[#This Row],[Est_Sust_POTS Apr]]+Target_CC[[#This Row],[BC_Apr]]</f>
        <v>0</v>
      </c>
      <c r="BO577" s="5">
        <f>Target_CC[[#This Row],[Est_Sust_NP Mei]]+Target_CC[[#This Row],[Est_Sust_POTS Mei]]+Target_CC[[#This Row],[BC_Mei]]</f>
        <v>0</v>
      </c>
      <c r="BP577" s="5">
        <f>Target_CC[[#This Row],[Est_Sust_NP Jun]]+Target_CC[[#This Row],[Est_Sust_POTS Jun]]+Target_CC[[#This Row],[BC_Jun]]</f>
        <v>0</v>
      </c>
      <c r="BQ577" s="5">
        <f>Target_CC[[#This Row],[Est_Sust_NP Jul]]+Target_CC[[#This Row],[Est_Sust_POTS Jul]]+Target_CC[[#This Row],[BC_Jul]]</f>
        <v>0</v>
      </c>
      <c r="BR577" s="5">
        <f>Target_CC[[#This Row],[Est_Sust_NP Agu]]+Target_CC[[#This Row],[Est_Sust_POTS Agu]]+Target_CC[[#This Row],[BC_Agu]]</f>
        <v>0</v>
      </c>
      <c r="BS577" s="5">
        <f>Target_CC[[#This Row],[Est_Sust_NP Sep]]+Target_CC[[#This Row],[Est_Sust_POTS Sep]]+Target_CC[[#This Row],[BC_Sep]]</f>
        <v>0</v>
      </c>
      <c r="BT577" s="5">
        <f>Target_CC[[#This Row],[Est_Sust_NP Okt]]+Target_CC[[#This Row],[Est_Sust_POTS Okt]]+Target_CC[[#This Row],[BC_Okt]]</f>
        <v>0</v>
      </c>
      <c r="BU577" s="5">
        <f>Target_CC[[#This Row],[Est_Sust_NP Nov]]+Target_CC[[#This Row],[Est_Sust_POTS Nov]]+Target_CC[[#This Row],[BC_Nov]]</f>
        <v>0</v>
      </c>
      <c r="BV577" s="5">
        <f>Target_CC[[#This Row],[Est_Sust_NP Des]]+Target_CC[[#This Row],[Est_Sust_POTS Des]]+Target_CC[[#This Row],[BC_Des]]</f>
        <v>0</v>
      </c>
      <c r="BW577" s="5">
        <f>SUM(Target_CC[[#This Row],[Real_Jan]:[Real_Des]])</f>
        <v>1175608522</v>
      </c>
      <c r="BX577" s="5">
        <v>0</v>
      </c>
      <c r="BY577" s="5">
        <v>0</v>
      </c>
      <c r="BZ577" s="5">
        <v>0</v>
      </c>
      <c r="CA577" s="5">
        <f>Target_CC[[#This Row],[Est_Sust_NP Mar]]*95%</f>
        <v>0</v>
      </c>
      <c r="CB577" s="5">
        <f>Target_CC[[#This Row],[Est_Sust_NP Apr]]</f>
        <v>0</v>
      </c>
      <c r="CC577" s="5">
        <f>Target_CC[[#This Row],[Est_Sust_NP Mei]]</f>
        <v>0</v>
      </c>
      <c r="CD577" s="5">
        <f>Target_CC[[#This Row],[Est_Sust_NP Jun]]</f>
        <v>0</v>
      </c>
      <c r="CE577" s="5">
        <f>Target_CC[[#This Row],[Est_Sust_NP Jul]]</f>
        <v>0</v>
      </c>
      <c r="CF577" s="5">
        <f>Target_CC[[#This Row],[Est_Sust_NP Agu]]</f>
        <v>0</v>
      </c>
      <c r="CG577" s="5">
        <f>Target_CC[[#This Row],[Est_Sust_NP Sep]]</f>
        <v>0</v>
      </c>
      <c r="CH577" s="5">
        <f>Target_CC[[#This Row],[Est_Sust_NP Okt]]</f>
        <v>0</v>
      </c>
      <c r="CI577" s="5">
        <f>Target_CC[[#This Row],[Est_Sust_NP Nov]]</f>
        <v>0</v>
      </c>
      <c r="CJ577" s="5">
        <f>SUM(Target_CC[[#This Row],[Est_Sust_NP Jan]:[Est_Sust_NP Des]])</f>
        <v>0</v>
      </c>
      <c r="CK577" s="5">
        <v>425172417</v>
      </c>
      <c r="CL577" s="5">
        <v>0</v>
      </c>
      <c r="CM577" s="5">
        <v>0</v>
      </c>
      <c r="CN577" s="5">
        <f>Target_CC[[#This Row],[Est_Sust_POTS Mar]]</f>
        <v>0</v>
      </c>
      <c r="CO577" s="5">
        <f>Target_CC[[#This Row],[Est_Sust_POTS Apr]]</f>
        <v>0</v>
      </c>
      <c r="CP577" s="5">
        <f>Target_CC[[#This Row],[Est_Sust_POTS Mei]]</f>
        <v>0</v>
      </c>
      <c r="CQ577" s="5">
        <f>Target_CC[[#This Row],[Est_Sust_POTS Jun]]</f>
        <v>0</v>
      </c>
      <c r="CR577" s="5">
        <f>Target_CC[[#This Row],[Est_Sust_POTS Jul]]</f>
        <v>0</v>
      </c>
      <c r="CS577" s="5">
        <f>Target_CC[[#This Row],[Est_Sust_POTS Agu]]</f>
        <v>0</v>
      </c>
      <c r="CT577" s="5">
        <f>Target_CC[[#This Row],[Est_Sust_POTS Sep]]</f>
        <v>0</v>
      </c>
      <c r="CU577" s="5">
        <f>Target_CC[[#This Row],[Est_Sust_POTS Okt]]</f>
        <v>0</v>
      </c>
      <c r="CV577" s="5">
        <f>Target_CC[[#This Row],[Est_Sust_POTS Nov]]</f>
        <v>0</v>
      </c>
      <c r="CW577" s="5">
        <f>SUM(Target_CC[[#This Row],[Est_Sust_POTS Jan]:[Est_Sust_POTS Des]])</f>
        <v>425172417</v>
      </c>
      <c r="CX577" s="5"/>
      <c r="CY577" s="5">
        <v>0</v>
      </c>
      <c r="CZ577" s="5">
        <v>0</v>
      </c>
      <c r="DA577" s="5">
        <v>0</v>
      </c>
      <c r="DB577" s="5"/>
      <c r="DC577" s="5"/>
      <c r="DD577" s="5"/>
      <c r="DE577" s="5"/>
      <c r="DF577" s="5"/>
      <c r="DG577" s="5"/>
      <c r="DH577" s="5"/>
      <c r="DI577" s="5"/>
      <c r="DJ577" s="5">
        <f>SUM(Target_CC[[#This Row],[BC_Jan]:[BC_Des]])</f>
        <v>0</v>
      </c>
      <c r="DK577" s="5"/>
      <c r="DL577" s="5"/>
      <c r="DM577" s="5"/>
      <c r="DN577" s="5"/>
      <c r="DO577" s="5"/>
      <c r="DP577" s="5"/>
      <c r="DQ577" s="5"/>
      <c r="DR577" s="5"/>
      <c r="DS577" s="5"/>
      <c r="DT577" s="5"/>
      <c r="DU577" s="5"/>
      <c r="DV577" s="5"/>
      <c r="DW577" s="5"/>
      <c r="DX577" s="5" t="s">
        <v>160</v>
      </c>
    </row>
    <row r="578" spans="2:128" x14ac:dyDescent="0.3">
      <c r="B578">
        <v>3001032125</v>
      </c>
      <c r="C578" t="s">
        <v>867</v>
      </c>
      <c r="D578" t="s">
        <v>331</v>
      </c>
      <c r="E578" t="s">
        <v>459</v>
      </c>
      <c r="F578" t="s">
        <v>294</v>
      </c>
      <c r="G578" t="s">
        <v>20</v>
      </c>
      <c r="H578" t="s">
        <v>159</v>
      </c>
      <c r="I578" t="s">
        <v>29</v>
      </c>
      <c r="J578" s="5">
        <v>6624454135.2861319</v>
      </c>
      <c r="K578" s="5">
        <v>506017888.77272725</v>
      </c>
      <c r="L578" s="5">
        <v>506406828.18181819</v>
      </c>
      <c r="M578" s="5">
        <v>505628949.36363637</v>
      </c>
      <c r="N578" s="5">
        <v>504851070.54545456</v>
      </c>
      <c r="O578" s="5">
        <v>505240009.95454544</v>
      </c>
      <c r="P578" s="5">
        <v>505628949.36363637</v>
      </c>
      <c r="Q578" s="5">
        <v>507573646.40909094</v>
      </c>
      <c r="R578" s="5">
        <v>506795767.59090906</v>
      </c>
      <c r="S578" s="5">
        <v>506795767.59090906</v>
      </c>
      <c r="T578" s="5">
        <v>507573646.40909094</v>
      </c>
      <c r="U578" s="5">
        <v>513030128.18181819</v>
      </c>
      <c r="V578" s="5">
        <v>513419067.59090906</v>
      </c>
      <c r="W578" s="5">
        <v>6088961719.954546</v>
      </c>
      <c r="X578" s="5">
        <v>30461729.933120064</v>
      </c>
      <c r="Y578" s="5">
        <v>43200192.799982823</v>
      </c>
      <c r="Z578" s="5">
        <v>73108018.584586307</v>
      </c>
      <c r="AA578" s="5">
        <v>68307997.162366003</v>
      </c>
      <c r="AB578" s="5">
        <v>68307997.162366003</v>
      </c>
      <c r="AC578" s="5">
        <v>61477197.446129404</v>
      </c>
      <c r="AD578" s="5">
        <v>34723231.890869386</v>
      </c>
      <c r="AE578" s="5">
        <v>76391110.159912646</v>
      </c>
      <c r="AF578" s="5">
        <v>63659258.466593869</v>
      </c>
      <c r="AG578" s="5">
        <v>76391110.159912646</v>
      </c>
      <c r="AH578" s="5">
        <v>82757036.006572083</v>
      </c>
      <c r="AI578" s="5">
        <v>82757036.006572083</v>
      </c>
      <c r="AJ578" s="5">
        <v>761541915.77898335</v>
      </c>
      <c r="AK578" s="5">
        <v>536479618.70584732</v>
      </c>
      <c r="AL578" s="5">
        <v>549607020.98180103</v>
      </c>
      <c r="AM578" s="5">
        <v>578736967.94822264</v>
      </c>
      <c r="AN578" s="5">
        <v>573159067.70782053</v>
      </c>
      <c r="AO578" s="5">
        <v>573548007.11691141</v>
      </c>
      <c r="AP578" s="5">
        <v>567106146.80976582</v>
      </c>
      <c r="AQ578" s="5">
        <v>542296878.29996037</v>
      </c>
      <c r="AR578" s="5">
        <v>583186877.75082171</v>
      </c>
      <c r="AS578" s="5">
        <v>570455026.05750299</v>
      </c>
      <c r="AT578" s="5">
        <v>583964756.56900358</v>
      </c>
      <c r="AU578" s="5">
        <v>595787164.18839025</v>
      </c>
      <c r="AV578" s="5">
        <v>596176103.59748113</v>
      </c>
      <c r="AW578" s="5">
        <f>SUM(Target_CC[[#This Row],[Target_Jan]:[Target_Des]])</f>
        <v>6850503635.7335281</v>
      </c>
      <c r="AX578" s="5">
        <v>0</v>
      </c>
      <c r="AY578" s="5">
        <v>0</v>
      </c>
      <c r="AZ578" s="5">
        <v>0</v>
      </c>
      <c r="BA578" s="5">
        <v>0</v>
      </c>
      <c r="BB578" s="5">
        <v>0</v>
      </c>
      <c r="BC578" s="5">
        <v>0</v>
      </c>
      <c r="BD578" s="5">
        <v>0</v>
      </c>
      <c r="BE578" s="5">
        <v>0</v>
      </c>
      <c r="BF578" s="5">
        <v>0</v>
      </c>
      <c r="BG578" s="5">
        <v>0</v>
      </c>
      <c r="BH578" s="5">
        <v>0</v>
      </c>
      <c r="BI578" s="5">
        <v>0</v>
      </c>
      <c r="BJ578" s="5">
        <f>SUM(Target_CC[[#This Row],[Target_NGTMA_Jan]:[Target_NGTMA_Des]])</f>
        <v>0</v>
      </c>
      <c r="BK578" s="5">
        <v>518952728</v>
      </c>
      <c r="BL578" s="5">
        <v>528195477</v>
      </c>
      <c r="BM578" s="5">
        <v>496186704</v>
      </c>
      <c r="BN578" s="5">
        <f>Target_CC[[#This Row],[Est_Sust_NP Apr]]+Target_CC[[#This Row],[Est_Sust_POTS Apr]]+Target_CC[[#This Row],[BC_Apr]]</f>
        <v>471841060.04999995</v>
      </c>
      <c r="BO578" s="5">
        <f>Target_CC[[#This Row],[Est_Sust_NP Mei]]+Target_CC[[#This Row],[Est_Sust_POTS Mei]]+Target_CC[[#This Row],[BC_Mei]]</f>
        <v>471841060.04999995</v>
      </c>
      <c r="BP578" s="5">
        <f>Target_CC[[#This Row],[Est_Sust_NP Jun]]+Target_CC[[#This Row],[Est_Sust_POTS Jun]]+Target_CC[[#This Row],[BC_Jun]]</f>
        <v>471841060.04999995</v>
      </c>
      <c r="BQ578" s="5">
        <f>Target_CC[[#This Row],[Est_Sust_NP Jul]]+Target_CC[[#This Row],[Est_Sust_POTS Jul]]+Target_CC[[#This Row],[BC_Jul]]</f>
        <v>471841060.04999995</v>
      </c>
      <c r="BR578" s="5">
        <f>Target_CC[[#This Row],[Est_Sust_NP Agu]]+Target_CC[[#This Row],[Est_Sust_POTS Agu]]+Target_CC[[#This Row],[BC_Agu]]</f>
        <v>471841060.04999995</v>
      </c>
      <c r="BS578" s="5">
        <f>Target_CC[[#This Row],[Est_Sust_NP Sep]]+Target_CC[[#This Row],[Est_Sust_POTS Sep]]+Target_CC[[#This Row],[BC_Sep]]</f>
        <v>471841060.04999995</v>
      </c>
      <c r="BT578" s="5">
        <f>Target_CC[[#This Row],[Est_Sust_NP Okt]]+Target_CC[[#This Row],[Est_Sust_POTS Okt]]+Target_CC[[#This Row],[BC_Okt]]</f>
        <v>471841060.04999995</v>
      </c>
      <c r="BU578" s="5">
        <f>Target_CC[[#This Row],[Est_Sust_NP Nov]]+Target_CC[[#This Row],[Est_Sust_POTS Nov]]+Target_CC[[#This Row],[BC_Nov]]</f>
        <v>471841060.04999995</v>
      </c>
      <c r="BV578" s="5">
        <f>Target_CC[[#This Row],[Est_Sust_NP Des]]+Target_CC[[#This Row],[Est_Sust_POTS Des]]+Target_CC[[#This Row],[BC_Des]]</f>
        <v>471841060.04999995</v>
      </c>
      <c r="BW578" s="5">
        <f>SUM(Target_CC[[#This Row],[Real_Jan]:[Real_Des]])</f>
        <v>5789904449.4500008</v>
      </c>
      <c r="BX578" s="5">
        <v>507267728</v>
      </c>
      <c r="BY578" s="5">
        <v>514010477</v>
      </c>
      <c r="BZ578" s="5">
        <v>487006379</v>
      </c>
      <c r="CA578" s="5">
        <f>Target_CC[[#This Row],[Est_Sust_NP Mar]]*95%</f>
        <v>462656060.04999995</v>
      </c>
      <c r="CB578" s="5">
        <f>Target_CC[[#This Row],[Est_Sust_NP Apr]]</f>
        <v>462656060.04999995</v>
      </c>
      <c r="CC578" s="5">
        <f>Target_CC[[#This Row],[Est_Sust_NP Mei]]</f>
        <v>462656060.04999995</v>
      </c>
      <c r="CD578" s="5">
        <f>Target_CC[[#This Row],[Est_Sust_NP Jun]]</f>
        <v>462656060.04999995</v>
      </c>
      <c r="CE578" s="5">
        <f>Target_CC[[#This Row],[Est_Sust_NP Jul]]</f>
        <v>462656060.04999995</v>
      </c>
      <c r="CF578" s="5">
        <f>Target_CC[[#This Row],[Est_Sust_NP Agu]]</f>
        <v>462656060.04999995</v>
      </c>
      <c r="CG578" s="5">
        <f>Target_CC[[#This Row],[Est_Sust_NP Sep]]</f>
        <v>462656060.04999995</v>
      </c>
      <c r="CH578" s="5">
        <f>Target_CC[[#This Row],[Est_Sust_NP Okt]]</f>
        <v>462656060.04999995</v>
      </c>
      <c r="CI578" s="5">
        <f>Target_CC[[#This Row],[Est_Sust_NP Nov]]</f>
        <v>462656060.04999995</v>
      </c>
      <c r="CJ578" s="5">
        <f>SUM(Target_CC[[#This Row],[Est_Sust_NP Jan]:[Est_Sust_NP Des]])</f>
        <v>5672189124.4500008</v>
      </c>
      <c r="CK578" s="5">
        <v>9185000</v>
      </c>
      <c r="CL578" s="5">
        <v>9185000</v>
      </c>
      <c r="CM578" s="5">
        <v>9185000</v>
      </c>
      <c r="CN578" s="5">
        <f>Target_CC[[#This Row],[Est_Sust_POTS Mar]]</f>
        <v>9185000</v>
      </c>
      <c r="CO578" s="5">
        <f>Target_CC[[#This Row],[Est_Sust_POTS Apr]]</f>
        <v>9185000</v>
      </c>
      <c r="CP578" s="5">
        <f>Target_CC[[#This Row],[Est_Sust_POTS Mei]]</f>
        <v>9185000</v>
      </c>
      <c r="CQ578" s="5">
        <f>Target_CC[[#This Row],[Est_Sust_POTS Jun]]</f>
        <v>9185000</v>
      </c>
      <c r="CR578" s="5">
        <f>Target_CC[[#This Row],[Est_Sust_POTS Jul]]</f>
        <v>9185000</v>
      </c>
      <c r="CS578" s="5">
        <f>Target_CC[[#This Row],[Est_Sust_POTS Agu]]</f>
        <v>9185000</v>
      </c>
      <c r="CT578" s="5">
        <f>Target_CC[[#This Row],[Est_Sust_POTS Sep]]</f>
        <v>9185000</v>
      </c>
      <c r="CU578" s="5">
        <f>Target_CC[[#This Row],[Est_Sust_POTS Okt]]</f>
        <v>9185000</v>
      </c>
      <c r="CV578" s="5">
        <f>Target_CC[[#This Row],[Est_Sust_POTS Nov]]</f>
        <v>9185000</v>
      </c>
      <c r="CW578" s="5">
        <f>SUM(Target_CC[[#This Row],[Est_Sust_POTS Jan]:[Est_Sust_POTS Des]])</f>
        <v>110220000</v>
      </c>
      <c r="CX578" s="5"/>
      <c r="CY578" s="5">
        <v>6571900</v>
      </c>
      <c r="CZ578" s="5">
        <v>0</v>
      </c>
      <c r="DA578" s="5">
        <v>0</v>
      </c>
      <c r="DB578" s="5"/>
      <c r="DC578" s="5"/>
      <c r="DD578" s="5"/>
      <c r="DE578" s="5"/>
      <c r="DF578" s="5"/>
      <c r="DG578" s="5"/>
      <c r="DH578" s="5"/>
      <c r="DI578" s="5"/>
      <c r="DJ578" s="5">
        <f>SUM(Target_CC[[#This Row],[BC_Jan]:[BC_Des]])</f>
        <v>6571900</v>
      </c>
      <c r="DK578" s="5"/>
      <c r="DL578" s="5"/>
      <c r="DM578" s="5"/>
      <c r="DN578" s="5"/>
      <c r="DO578" s="5"/>
      <c r="DP578" s="5"/>
      <c r="DQ578" s="5"/>
      <c r="DR578" s="5"/>
      <c r="DS578" s="5"/>
      <c r="DT578" s="5"/>
      <c r="DU578" s="5"/>
      <c r="DV578" s="5"/>
      <c r="DW578" s="5"/>
      <c r="DX578" s="5" t="s">
        <v>160</v>
      </c>
    </row>
    <row r="579" spans="2:128" x14ac:dyDescent="0.3">
      <c r="B579">
        <v>2937275</v>
      </c>
      <c r="C579" t="s">
        <v>868</v>
      </c>
      <c r="D579" t="s">
        <v>398</v>
      </c>
      <c r="E579" t="s">
        <v>312</v>
      </c>
      <c r="F579" t="s">
        <v>309</v>
      </c>
      <c r="G579" t="s">
        <v>25</v>
      </c>
      <c r="H579" t="s">
        <v>159</v>
      </c>
      <c r="I579" t="s">
        <v>29</v>
      </c>
      <c r="J579" s="5">
        <v>8066993325.9178276</v>
      </c>
      <c r="K579" s="5">
        <v>474433415.7954545</v>
      </c>
      <c r="L579" s="5">
        <v>498479209.54363632</v>
      </c>
      <c r="M579" s="5">
        <v>450387622.04727268</v>
      </c>
      <c r="N579" s="5">
        <v>402296034.55090904</v>
      </c>
      <c r="O579" s="5">
        <v>426341828.29909086</v>
      </c>
      <c r="P579" s="5">
        <v>450387622.04727268</v>
      </c>
      <c r="Q579" s="5">
        <v>570616590.78818178</v>
      </c>
      <c r="R579" s="5">
        <v>522525003.29181814</v>
      </c>
      <c r="S579" s="5">
        <v>522525003.29181814</v>
      </c>
      <c r="T579" s="5">
        <v>570616590.78818178</v>
      </c>
      <c r="U579" s="5">
        <v>498479209.54363632</v>
      </c>
      <c r="V579" s="5">
        <v>522525003.29181814</v>
      </c>
      <c r="W579" s="5">
        <v>5909613133.2790909</v>
      </c>
      <c r="X579" s="5">
        <v>63486090.729522787</v>
      </c>
      <c r="Y579" s="5">
        <v>67514150.263558492</v>
      </c>
      <c r="Z579" s="5">
        <v>88833353.301247284</v>
      </c>
      <c r="AA579" s="5">
        <v>90570350.346483365</v>
      </c>
      <c r="AB579" s="5">
        <v>118464509.37459973</v>
      </c>
      <c r="AC579" s="5">
        <v>110687793.11613986</v>
      </c>
      <c r="AD579" s="5">
        <v>97199442.197821021</v>
      </c>
      <c r="AE579" s="5">
        <v>109953003.98528594</v>
      </c>
      <c r="AF579" s="5">
        <v>95472009.503353402</v>
      </c>
      <c r="AG579" s="5">
        <v>100476197.07792042</v>
      </c>
      <c r="AH579" s="5">
        <v>123449733.40795068</v>
      </c>
      <c r="AI579" s="5">
        <v>146463942.54564238</v>
      </c>
      <c r="AJ579" s="5">
        <v>1212570575.8495252</v>
      </c>
      <c r="AK579" s="5">
        <v>537919506.52497733</v>
      </c>
      <c r="AL579" s="5">
        <v>565993359.80719483</v>
      </c>
      <c r="AM579" s="5">
        <v>539220975.34851992</v>
      </c>
      <c r="AN579" s="5">
        <v>492866384.89739239</v>
      </c>
      <c r="AO579" s="5">
        <v>544806337.67369056</v>
      </c>
      <c r="AP579" s="5">
        <v>561075415.16341257</v>
      </c>
      <c r="AQ579" s="5">
        <v>667816032.9860028</v>
      </c>
      <c r="AR579" s="5">
        <v>632478007.27710414</v>
      </c>
      <c r="AS579" s="5">
        <v>617997012.7951715</v>
      </c>
      <c r="AT579" s="5">
        <v>671092787.86610222</v>
      </c>
      <c r="AU579" s="5">
        <v>621928942.95158696</v>
      </c>
      <c r="AV579" s="5">
        <v>668988945.83746052</v>
      </c>
      <c r="AW579" s="5">
        <f>SUM(Target_CC[[#This Row],[Target_Jan]:[Target_Des]])</f>
        <v>7122183709.1286154</v>
      </c>
      <c r="AX579" s="5">
        <v>0</v>
      </c>
      <c r="AY579" s="5">
        <v>0</v>
      </c>
      <c r="AZ579" s="5">
        <v>0</v>
      </c>
      <c r="BA579" s="5">
        <v>0</v>
      </c>
      <c r="BB579" s="5">
        <v>0</v>
      </c>
      <c r="BC579" s="5">
        <v>0</v>
      </c>
      <c r="BD579" s="5">
        <v>0</v>
      </c>
      <c r="BE579" s="5">
        <v>0</v>
      </c>
      <c r="BF579" s="5">
        <v>0</v>
      </c>
      <c r="BG579" s="5">
        <v>0</v>
      </c>
      <c r="BH579" s="5">
        <v>0</v>
      </c>
      <c r="BI579" s="5">
        <v>0</v>
      </c>
      <c r="BJ579" s="5">
        <f>SUM(Target_CC[[#This Row],[Target_NGTMA_Jan]:[Target_NGTMA_Des]])</f>
        <v>0</v>
      </c>
      <c r="BK579" s="5">
        <v>597283236</v>
      </c>
      <c r="BL579" s="5">
        <v>597851258</v>
      </c>
      <c r="BM579" s="5">
        <v>605351628</v>
      </c>
      <c r="BN579" s="5">
        <f>Target_CC[[#This Row],[Est_Sust_NP Apr]]+Target_CC[[#This Row],[Est_Sust_POTS Apr]]+Target_CC[[#This Row],[BC_Apr]]</f>
        <v>622146928.14999998</v>
      </c>
      <c r="BO579" s="5">
        <f>Target_CC[[#This Row],[Est_Sust_NP Mei]]+Target_CC[[#This Row],[Est_Sust_POTS Mei]]+Target_CC[[#This Row],[BC_Mei]]</f>
        <v>622146928.14999998</v>
      </c>
      <c r="BP579" s="5">
        <f>Target_CC[[#This Row],[Est_Sust_NP Jun]]+Target_CC[[#This Row],[Est_Sust_POTS Jun]]+Target_CC[[#This Row],[BC_Jun]]</f>
        <v>622146928.14999998</v>
      </c>
      <c r="BQ579" s="5">
        <f>Target_CC[[#This Row],[Est_Sust_NP Jul]]+Target_CC[[#This Row],[Est_Sust_POTS Jul]]+Target_CC[[#This Row],[BC_Jul]]</f>
        <v>622146928.14999998</v>
      </c>
      <c r="BR579" s="5">
        <f>Target_CC[[#This Row],[Est_Sust_NP Agu]]+Target_CC[[#This Row],[Est_Sust_POTS Agu]]+Target_CC[[#This Row],[BC_Agu]]</f>
        <v>622146928.14999998</v>
      </c>
      <c r="BS579" s="5">
        <f>Target_CC[[#This Row],[Est_Sust_NP Sep]]+Target_CC[[#This Row],[Est_Sust_POTS Sep]]+Target_CC[[#This Row],[BC_Sep]]</f>
        <v>622146928.14999998</v>
      </c>
      <c r="BT579" s="5">
        <f>Target_CC[[#This Row],[Est_Sust_NP Okt]]+Target_CC[[#This Row],[Est_Sust_POTS Okt]]+Target_CC[[#This Row],[BC_Okt]]</f>
        <v>622146928.14999998</v>
      </c>
      <c r="BU579" s="5">
        <f>Target_CC[[#This Row],[Est_Sust_NP Nov]]+Target_CC[[#This Row],[Est_Sust_POTS Nov]]+Target_CC[[#This Row],[BC_Nov]]</f>
        <v>622146928.14999998</v>
      </c>
      <c r="BV579" s="5">
        <f>Target_CC[[#This Row],[Est_Sust_NP Des]]+Target_CC[[#This Row],[Est_Sust_POTS Des]]+Target_CC[[#This Row],[BC_Des]]</f>
        <v>622146928.14999998</v>
      </c>
      <c r="BW579" s="5">
        <f>SUM(Target_CC[[#This Row],[Real_Jan]:[Real_Des]])</f>
        <v>7399808475.3499985</v>
      </c>
      <c r="BX579" s="5">
        <v>71246936</v>
      </c>
      <c r="BY579" s="5">
        <v>61181129</v>
      </c>
      <c r="BZ579" s="5">
        <v>79374097</v>
      </c>
      <c r="CA579" s="5">
        <f>Target_CC[[#This Row],[Est_Sust_NP Mar]]*95%</f>
        <v>75405392.149999991</v>
      </c>
      <c r="CB579" s="5">
        <f>Target_CC[[#This Row],[Est_Sust_NP Apr]]</f>
        <v>75405392.149999991</v>
      </c>
      <c r="CC579" s="5">
        <f>Target_CC[[#This Row],[Est_Sust_NP Mei]]</f>
        <v>75405392.149999991</v>
      </c>
      <c r="CD579" s="5">
        <f>Target_CC[[#This Row],[Est_Sust_NP Jun]]</f>
        <v>75405392.149999991</v>
      </c>
      <c r="CE579" s="5">
        <f>Target_CC[[#This Row],[Est_Sust_NP Jul]]</f>
        <v>75405392.149999991</v>
      </c>
      <c r="CF579" s="5">
        <f>Target_CC[[#This Row],[Est_Sust_NP Agu]]</f>
        <v>75405392.149999991</v>
      </c>
      <c r="CG579" s="5">
        <f>Target_CC[[#This Row],[Est_Sust_NP Sep]]</f>
        <v>75405392.149999991</v>
      </c>
      <c r="CH579" s="5">
        <f>Target_CC[[#This Row],[Est_Sust_NP Okt]]</f>
        <v>75405392.149999991</v>
      </c>
      <c r="CI579" s="5">
        <f>Target_CC[[#This Row],[Est_Sust_NP Nov]]</f>
        <v>75405392.149999991</v>
      </c>
      <c r="CJ579" s="5">
        <f>SUM(Target_CC[[#This Row],[Est_Sust_NP Jan]:[Est_Sust_NP Des]])</f>
        <v>890450691.34999979</v>
      </c>
      <c r="CK579" s="5">
        <v>549122885</v>
      </c>
      <c r="CL579" s="5">
        <v>548649772</v>
      </c>
      <c r="CM579" s="5">
        <v>546741536</v>
      </c>
      <c r="CN579" s="5">
        <f>Target_CC[[#This Row],[Est_Sust_POTS Mar]]</f>
        <v>546741536</v>
      </c>
      <c r="CO579" s="5">
        <f>Target_CC[[#This Row],[Est_Sust_POTS Apr]]</f>
        <v>546741536</v>
      </c>
      <c r="CP579" s="5">
        <f>Target_CC[[#This Row],[Est_Sust_POTS Mei]]</f>
        <v>546741536</v>
      </c>
      <c r="CQ579" s="5">
        <f>Target_CC[[#This Row],[Est_Sust_POTS Jun]]</f>
        <v>546741536</v>
      </c>
      <c r="CR579" s="5">
        <f>Target_CC[[#This Row],[Est_Sust_POTS Jul]]</f>
        <v>546741536</v>
      </c>
      <c r="CS579" s="5">
        <f>Target_CC[[#This Row],[Est_Sust_POTS Agu]]</f>
        <v>546741536</v>
      </c>
      <c r="CT579" s="5">
        <f>Target_CC[[#This Row],[Est_Sust_POTS Sep]]</f>
        <v>546741536</v>
      </c>
      <c r="CU579" s="5">
        <f>Target_CC[[#This Row],[Est_Sust_POTS Okt]]</f>
        <v>546741536</v>
      </c>
      <c r="CV579" s="5">
        <f>Target_CC[[#This Row],[Est_Sust_POTS Nov]]</f>
        <v>546741536</v>
      </c>
      <c r="CW579" s="5">
        <f>SUM(Target_CC[[#This Row],[Est_Sust_POTS Jan]:[Est_Sust_POTS Des]])</f>
        <v>6565188017</v>
      </c>
      <c r="CX579" s="5"/>
      <c r="CY579" s="5">
        <v>14664000</v>
      </c>
      <c r="CZ579" s="5">
        <v>20745540</v>
      </c>
      <c r="DA579" s="5">
        <v>0</v>
      </c>
      <c r="DB579" s="5"/>
      <c r="DC579" s="5"/>
      <c r="DD579" s="5"/>
      <c r="DE579" s="5"/>
      <c r="DF579" s="5"/>
      <c r="DG579" s="5"/>
      <c r="DH579" s="5"/>
      <c r="DI579" s="5"/>
      <c r="DJ579" s="5">
        <f>SUM(Target_CC[[#This Row],[BC_Jan]:[BC_Des]])</f>
        <v>35409540</v>
      </c>
      <c r="DK579" s="5"/>
      <c r="DL579" s="5"/>
      <c r="DM579" s="5"/>
      <c r="DN579" s="5"/>
      <c r="DO579" s="5"/>
      <c r="DP579" s="5"/>
      <c r="DQ579" s="5"/>
      <c r="DR579" s="5"/>
      <c r="DS579" s="5"/>
      <c r="DT579" s="5"/>
      <c r="DU579" s="5"/>
      <c r="DV579" s="5"/>
      <c r="DW579" s="5"/>
      <c r="DX579" s="5" t="s">
        <v>160</v>
      </c>
    </row>
    <row r="580" spans="2:128" x14ac:dyDescent="0.3">
      <c r="B580">
        <v>4612201</v>
      </c>
      <c r="C580" t="s">
        <v>869</v>
      </c>
      <c r="D580" t="s">
        <v>331</v>
      </c>
      <c r="E580" t="s">
        <v>459</v>
      </c>
      <c r="F580" t="s">
        <v>294</v>
      </c>
      <c r="G580" t="s">
        <v>22</v>
      </c>
      <c r="H580" t="s">
        <v>159</v>
      </c>
      <c r="I580" t="s">
        <v>29</v>
      </c>
      <c r="J580" s="5">
        <v>3022085151.6999998</v>
      </c>
      <c r="K580" s="5">
        <v>756122800</v>
      </c>
      <c r="L580" s="5">
        <v>756124905.26315784</v>
      </c>
      <c r="M580" s="5">
        <v>756120694.73684216</v>
      </c>
      <c r="N580" s="5">
        <v>756116484.21052635</v>
      </c>
      <c r="O580" s="5">
        <v>756118589.47368419</v>
      </c>
      <c r="P580" s="5">
        <v>756120694.73684216</v>
      </c>
      <c r="Q580" s="5">
        <v>756131221.05263162</v>
      </c>
      <c r="R580" s="5">
        <v>756127010.52631581</v>
      </c>
      <c r="S580" s="5">
        <v>756127010.52631581</v>
      </c>
      <c r="T580" s="5">
        <v>756131221.05263162</v>
      </c>
      <c r="U580" s="5">
        <v>756124905.26315784</v>
      </c>
      <c r="V580" s="5">
        <v>756127010.52631581</v>
      </c>
      <c r="W580" s="5">
        <v>9073492547.3684216</v>
      </c>
      <c r="X580" s="5">
        <v>13504150.508155035</v>
      </c>
      <c r="Y580" s="5">
        <v>19151305.813331071</v>
      </c>
      <c r="Z580" s="5">
        <v>19445941.28738232</v>
      </c>
      <c r="AA580" s="5">
        <v>20619572.592353124</v>
      </c>
      <c r="AB580" s="5">
        <v>33110275.220413182</v>
      </c>
      <c r="AC580" s="5">
        <v>29799247.698371869</v>
      </c>
      <c r="AD580" s="5">
        <v>16831056.570376702</v>
      </c>
      <c r="AE580" s="5">
        <v>37028324.454828747</v>
      </c>
      <c r="AF580" s="5">
        <v>30856937.045690618</v>
      </c>
      <c r="AG580" s="5">
        <v>37028324.454828747</v>
      </c>
      <c r="AH580" s="5">
        <v>40114018.159397803</v>
      </c>
      <c r="AI580" s="5">
        <v>40114018.159397803</v>
      </c>
      <c r="AJ580" s="5">
        <v>337603171.96452695</v>
      </c>
      <c r="AK580" s="5">
        <v>769626950.50815499</v>
      </c>
      <c r="AL580" s="5">
        <v>775276211.07648897</v>
      </c>
      <c r="AM580" s="5">
        <v>775566636.02422452</v>
      </c>
      <c r="AN580" s="5">
        <v>776736056.80287945</v>
      </c>
      <c r="AO580" s="5">
        <v>789228864.6940974</v>
      </c>
      <c r="AP580" s="5">
        <v>785919942.43521404</v>
      </c>
      <c r="AQ580" s="5">
        <v>772962277.62300837</v>
      </c>
      <c r="AR580" s="5">
        <v>793155334.98114455</v>
      </c>
      <c r="AS580" s="5">
        <v>786983947.57200646</v>
      </c>
      <c r="AT580" s="5">
        <v>793159545.50746036</v>
      </c>
      <c r="AU580" s="5">
        <v>796238923.42255569</v>
      </c>
      <c r="AV580" s="5">
        <v>796241028.68571365</v>
      </c>
      <c r="AW580" s="5">
        <f>SUM(Target_CC[[#This Row],[Target_Jan]:[Target_Des]])</f>
        <v>9411095719.3329487</v>
      </c>
      <c r="AX580" s="5">
        <v>0</v>
      </c>
      <c r="AY580" s="5">
        <v>0</v>
      </c>
      <c r="AZ580" s="5">
        <v>0</v>
      </c>
      <c r="BA580" s="5">
        <v>0</v>
      </c>
      <c r="BB580" s="5">
        <v>0</v>
      </c>
      <c r="BC580" s="5">
        <v>0</v>
      </c>
      <c r="BD580" s="5">
        <v>0</v>
      </c>
      <c r="BE580" s="5">
        <v>0</v>
      </c>
      <c r="BF580" s="5">
        <v>0</v>
      </c>
      <c r="BG580" s="5">
        <v>0</v>
      </c>
      <c r="BH580" s="5">
        <v>0</v>
      </c>
      <c r="BI580" s="5">
        <v>0</v>
      </c>
      <c r="BJ580" s="5">
        <f>SUM(Target_CC[[#This Row],[Target_NGTMA_Jan]:[Target_NGTMA_Des]])</f>
        <v>0</v>
      </c>
      <c r="BK580" s="5">
        <v>756082800</v>
      </c>
      <c r="BL580" s="5">
        <v>751422800</v>
      </c>
      <c r="BM580" s="5">
        <v>755873882</v>
      </c>
      <c r="BN580" s="5">
        <f>Target_CC[[#This Row],[Est_Sust_NP Apr]]+Target_CC[[#This Row],[Est_Sust_POTS Apr]]+Target_CC[[#This Row],[BC_Apr]]</f>
        <v>718278660</v>
      </c>
      <c r="BO580" s="5">
        <f>Target_CC[[#This Row],[Est_Sust_NP Mei]]+Target_CC[[#This Row],[Est_Sust_POTS Mei]]+Target_CC[[#This Row],[BC_Mei]]</f>
        <v>718278660</v>
      </c>
      <c r="BP580" s="5">
        <f>Target_CC[[#This Row],[Est_Sust_NP Jun]]+Target_CC[[#This Row],[Est_Sust_POTS Jun]]+Target_CC[[#This Row],[BC_Jun]]</f>
        <v>718278660</v>
      </c>
      <c r="BQ580" s="5">
        <f>Target_CC[[#This Row],[Est_Sust_NP Jul]]+Target_CC[[#This Row],[Est_Sust_POTS Jul]]+Target_CC[[#This Row],[BC_Jul]]</f>
        <v>718278660</v>
      </c>
      <c r="BR580" s="5">
        <f>Target_CC[[#This Row],[Est_Sust_NP Agu]]+Target_CC[[#This Row],[Est_Sust_POTS Agu]]+Target_CC[[#This Row],[BC_Agu]]</f>
        <v>718278660</v>
      </c>
      <c r="BS580" s="5">
        <f>Target_CC[[#This Row],[Est_Sust_NP Sep]]+Target_CC[[#This Row],[Est_Sust_POTS Sep]]+Target_CC[[#This Row],[BC_Sep]]</f>
        <v>718278660</v>
      </c>
      <c r="BT580" s="5">
        <f>Target_CC[[#This Row],[Est_Sust_NP Okt]]+Target_CC[[#This Row],[Est_Sust_POTS Okt]]+Target_CC[[#This Row],[BC_Okt]]</f>
        <v>718278660</v>
      </c>
      <c r="BU580" s="5">
        <f>Target_CC[[#This Row],[Est_Sust_NP Nov]]+Target_CC[[#This Row],[Est_Sust_POTS Nov]]+Target_CC[[#This Row],[BC_Nov]]</f>
        <v>718278660</v>
      </c>
      <c r="BV580" s="5">
        <f>Target_CC[[#This Row],[Est_Sust_NP Des]]+Target_CC[[#This Row],[Est_Sust_POTS Des]]+Target_CC[[#This Row],[BC_Des]]</f>
        <v>718278660</v>
      </c>
      <c r="BW580" s="5">
        <f>SUM(Target_CC[[#This Row],[Real_Jan]:[Real_Des]])</f>
        <v>8727887422</v>
      </c>
      <c r="BX580" s="5">
        <v>756082800</v>
      </c>
      <c r="BY580" s="5">
        <v>751422800</v>
      </c>
      <c r="BZ580" s="5">
        <v>756082800</v>
      </c>
      <c r="CA580" s="5">
        <f>Target_CC[[#This Row],[Est_Sust_NP Mar]]*95%</f>
        <v>718278660</v>
      </c>
      <c r="CB580" s="5">
        <f>Target_CC[[#This Row],[Est_Sust_NP Apr]]</f>
        <v>718278660</v>
      </c>
      <c r="CC580" s="5">
        <f>Target_CC[[#This Row],[Est_Sust_NP Mei]]</f>
        <v>718278660</v>
      </c>
      <c r="CD580" s="5">
        <f>Target_CC[[#This Row],[Est_Sust_NP Jun]]</f>
        <v>718278660</v>
      </c>
      <c r="CE580" s="5">
        <f>Target_CC[[#This Row],[Est_Sust_NP Jul]]</f>
        <v>718278660</v>
      </c>
      <c r="CF580" s="5">
        <f>Target_CC[[#This Row],[Est_Sust_NP Agu]]</f>
        <v>718278660</v>
      </c>
      <c r="CG580" s="5">
        <f>Target_CC[[#This Row],[Est_Sust_NP Sep]]</f>
        <v>718278660</v>
      </c>
      <c r="CH580" s="5">
        <f>Target_CC[[#This Row],[Est_Sust_NP Okt]]</f>
        <v>718278660</v>
      </c>
      <c r="CI580" s="5">
        <f>Target_CC[[#This Row],[Est_Sust_NP Nov]]</f>
        <v>718278660</v>
      </c>
      <c r="CJ580" s="5">
        <f>SUM(Target_CC[[#This Row],[Est_Sust_NP Jan]:[Est_Sust_NP Des]])</f>
        <v>8728096340</v>
      </c>
      <c r="CK580" s="5">
        <v>0</v>
      </c>
      <c r="CL580" s="5">
        <v>0</v>
      </c>
      <c r="CM580" s="5">
        <v>0</v>
      </c>
      <c r="CN580" s="5">
        <f>Target_CC[[#This Row],[Est_Sust_POTS Mar]]</f>
        <v>0</v>
      </c>
      <c r="CO580" s="5">
        <f>Target_CC[[#This Row],[Est_Sust_POTS Apr]]</f>
        <v>0</v>
      </c>
      <c r="CP580" s="5">
        <f>Target_CC[[#This Row],[Est_Sust_POTS Mei]]</f>
        <v>0</v>
      </c>
      <c r="CQ580" s="5">
        <f>Target_CC[[#This Row],[Est_Sust_POTS Jun]]</f>
        <v>0</v>
      </c>
      <c r="CR580" s="5">
        <f>Target_CC[[#This Row],[Est_Sust_POTS Jul]]</f>
        <v>0</v>
      </c>
      <c r="CS580" s="5">
        <f>Target_CC[[#This Row],[Est_Sust_POTS Agu]]</f>
        <v>0</v>
      </c>
      <c r="CT580" s="5">
        <f>Target_CC[[#This Row],[Est_Sust_POTS Sep]]</f>
        <v>0</v>
      </c>
      <c r="CU580" s="5">
        <f>Target_CC[[#This Row],[Est_Sust_POTS Okt]]</f>
        <v>0</v>
      </c>
      <c r="CV580" s="5">
        <f>Target_CC[[#This Row],[Est_Sust_POTS Nov]]</f>
        <v>0</v>
      </c>
      <c r="CW580" s="5">
        <f>SUM(Target_CC[[#This Row],[Est_Sust_POTS Jan]:[Est_Sust_POTS Des]])</f>
        <v>0</v>
      </c>
      <c r="CX580" s="5"/>
      <c r="CY580" s="5">
        <v>0</v>
      </c>
      <c r="CZ580" s="5">
        <v>0</v>
      </c>
      <c r="DA580" s="5">
        <v>0</v>
      </c>
      <c r="DB580" s="5"/>
      <c r="DC580" s="5"/>
      <c r="DD580" s="5"/>
      <c r="DE580" s="5"/>
      <c r="DF580" s="5"/>
      <c r="DG580" s="5"/>
      <c r="DH580" s="5"/>
      <c r="DI580" s="5"/>
      <c r="DJ580" s="5">
        <f>SUM(Target_CC[[#This Row],[BC_Jan]:[BC_Des]])</f>
        <v>0</v>
      </c>
      <c r="DK580" s="5"/>
      <c r="DL580" s="5"/>
      <c r="DM580" s="5"/>
      <c r="DN580" s="5"/>
      <c r="DO580" s="5"/>
      <c r="DP580" s="5"/>
      <c r="DQ580" s="5"/>
      <c r="DR580" s="5"/>
      <c r="DS580" s="5"/>
      <c r="DT580" s="5"/>
      <c r="DU580" s="5"/>
      <c r="DV580" s="5"/>
      <c r="DW580" s="5"/>
      <c r="DX580" s="5" t="s">
        <v>160</v>
      </c>
    </row>
    <row r="581" spans="2:128" x14ac:dyDescent="0.3">
      <c r="B581">
        <v>2954834</v>
      </c>
      <c r="C581" t="s">
        <v>870</v>
      </c>
      <c r="D581" t="s">
        <v>518</v>
      </c>
      <c r="E581" t="s">
        <v>400</v>
      </c>
      <c r="F581" t="s">
        <v>309</v>
      </c>
      <c r="G581" t="s">
        <v>22</v>
      </c>
      <c r="H581" t="s">
        <v>159</v>
      </c>
      <c r="I581" t="s">
        <v>29</v>
      </c>
      <c r="J581" s="5">
        <v>12005665699.251259</v>
      </c>
      <c r="K581" s="5">
        <v>792125087.49000001</v>
      </c>
      <c r="L581" s="5">
        <v>792125087.49000001</v>
      </c>
      <c r="M581" s="5">
        <v>792125087.49000001</v>
      </c>
      <c r="N581" s="5">
        <v>792125087.49000001</v>
      </c>
      <c r="O581" s="5">
        <v>792125087.49000001</v>
      </c>
      <c r="P581" s="5">
        <v>792125087.49000001</v>
      </c>
      <c r="Q581" s="5">
        <v>792125087.49000001</v>
      </c>
      <c r="R581" s="5">
        <v>792125087.49000001</v>
      </c>
      <c r="S581" s="5">
        <v>792125087.49000001</v>
      </c>
      <c r="T581" s="5">
        <v>792125087.49000001</v>
      </c>
      <c r="U581" s="5">
        <v>792125087.49000001</v>
      </c>
      <c r="V581" s="5">
        <v>792125087.49000001</v>
      </c>
      <c r="W581" s="5">
        <v>9505501049.8799992</v>
      </c>
      <c r="X581" s="5">
        <v>102116177.23060791</v>
      </c>
      <c r="Y581" s="5">
        <v>108595234.87215443</v>
      </c>
      <c r="Z581" s="5">
        <v>142886770.08554503</v>
      </c>
      <c r="AA581" s="5">
        <v>145680697.00846842</v>
      </c>
      <c r="AB581" s="5">
        <v>190547924.68436131</v>
      </c>
      <c r="AC581" s="5">
        <v>178039223.54060438</v>
      </c>
      <c r="AD581" s="5">
        <v>156343465.98022968</v>
      </c>
      <c r="AE581" s="5">
        <v>176857329.10906535</v>
      </c>
      <c r="AF581" s="5">
        <v>153564923.13477814</v>
      </c>
      <c r="AG581" s="5">
        <v>161614064.28345594</v>
      </c>
      <c r="AH581" s="5">
        <v>198566563.33535042</v>
      </c>
      <c r="AI581" s="5">
        <v>235584483.82976714</v>
      </c>
      <c r="AJ581" s="5">
        <v>1950396857.094388</v>
      </c>
      <c r="AK581" s="5">
        <v>894241264.72060788</v>
      </c>
      <c r="AL581" s="5">
        <v>900720322.36215448</v>
      </c>
      <c r="AM581" s="5">
        <v>935011857.57554507</v>
      </c>
      <c r="AN581" s="5">
        <v>937805784.4984684</v>
      </c>
      <c r="AO581" s="5">
        <v>982673012.17436135</v>
      </c>
      <c r="AP581" s="5">
        <v>970164311.03060436</v>
      </c>
      <c r="AQ581" s="5">
        <v>948468553.47022963</v>
      </c>
      <c r="AR581" s="5">
        <v>968982416.5990653</v>
      </c>
      <c r="AS581" s="5">
        <v>945690010.62477815</v>
      </c>
      <c r="AT581" s="5">
        <v>953739151.77345598</v>
      </c>
      <c r="AU581" s="5">
        <v>990691650.8253504</v>
      </c>
      <c r="AV581" s="5">
        <v>1027709571.3197671</v>
      </c>
      <c r="AW581" s="5">
        <f>SUM(Target_CC[[#This Row],[Target_Jan]:[Target_Des]])</f>
        <v>11455897906.974386</v>
      </c>
      <c r="AX581" s="5">
        <v>0</v>
      </c>
      <c r="AY581" s="5">
        <v>0</v>
      </c>
      <c r="AZ581" s="5">
        <v>0</v>
      </c>
      <c r="BA581" s="5">
        <v>0</v>
      </c>
      <c r="BB581" s="5">
        <v>0</v>
      </c>
      <c r="BC581" s="5">
        <v>0</v>
      </c>
      <c r="BD581" s="5">
        <v>0</v>
      </c>
      <c r="BE581" s="5">
        <v>0</v>
      </c>
      <c r="BF581" s="5">
        <v>0</v>
      </c>
      <c r="BG581" s="5">
        <v>0</v>
      </c>
      <c r="BH581" s="5">
        <v>0</v>
      </c>
      <c r="BI581" s="5">
        <v>0</v>
      </c>
      <c r="BJ581" s="5">
        <f>SUM(Target_CC[[#This Row],[Target_NGTMA_Jan]:[Target_NGTMA_Des]])</f>
        <v>0</v>
      </c>
      <c r="BK581" s="5">
        <v>796413927</v>
      </c>
      <c r="BL581" s="5">
        <v>796202287</v>
      </c>
      <c r="BM581" s="5">
        <v>814014963</v>
      </c>
      <c r="BN581" s="5">
        <f>Target_CC[[#This Row],[Est_Sust_NP Apr]]+Target_CC[[#This Row],[Est_Sust_POTS Apr]]+Target_CC[[#This Row],[BC_Apr]]</f>
        <v>771480460.5</v>
      </c>
      <c r="BO581" s="5">
        <f>Target_CC[[#This Row],[Est_Sust_NP Mei]]+Target_CC[[#This Row],[Est_Sust_POTS Mei]]+Target_CC[[#This Row],[BC_Mei]]</f>
        <v>771480460.5</v>
      </c>
      <c r="BP581" s="5">
        <f>Target_CC[[#This Row],[Est_Sust_NP Jun]]+Target_CC[[#This Row],[Est_Sust_POTS Jun]]+Target_CC[[#This Row],[BC_Jun]]</f>
        <v>771480460.5</v>
      </c>
      <c r="BQ581" s="5">
        <f>Target_CC[[#This Row],[Est_Sust_NP Jul]]+Target_CC[[#This Row],[Est_Sust_POTS Jul]]+Target_CC[[#This Row],[BC_Jul]]</f>
        <v>771480460.5</v>
      </c>
      <c r="BR581" s="5">
        <f>Target_CC[[#This Row],[Est_Sust_NP Agu]]+Target_CC[[#This Row],[Est_Sust_POTS Agu]]+Target_CC[[#This Row],[BC_Agu]]</f>
        <v>771480460.5</v>
      </c>
      <c r="BS581" s="5">
        <f>Target_CC[[#This Row],[Est_Sust_NP Sep]]+Target_CC[[#This Row],[Est_Sust_POTS Sep]]+Target_CC[[#This Row],[BC_Sep]]</f>
        <v>771480460.5</v>
      </c>
      <c r="BT581" s="5">
        <f>Target_CC[[#This Row],[Est_Sust_NP Okt]]+Target_CC[[#This Row],[Est_Sust_POTS Okt]]+Target_CC[[#This Row],[BC_Okt]]</f>
        <v>771480460.5</v>
      </c>
      <c r="BU581" s="5">
        <f>Target_CC[[#This Row],[Est_Sust_NP Nov]]+Target_CC[[#This Row],[Est_Sust_POTS Nov]]+Target_CC[[#This Row],[BC_Nov]]</f>
        <v>771480460.5</v>
      </c>
      <c r="BV581" s="5">
        <f>Target_CC[[#This Row],[Est_Sust_NP Des]]+Target_CC[[#This Row],[Est_Sust_POTS Des]]+Target_CC[[#This Row],[BC_Des]]</f>
        <v>771480460.5</v>
      </c>
      <c r="BW581" s="5">
        <f>SUM(Target_CC[[#This Row],[Real_Jan]:[Real_Des]])</f>
        <v>9349955321.5</v>
      </c>
      <c r="BX581" s="5">
        <v>890364551</v>
      </c>
      <c r="BY581" s="5">
        <v>890364551</v>
      </c>
      <c r="BZ581" s="5">
        <v>877074550</v>
      </c>
      <c r="CA581" s="5">
        <f>Target_CC[[#This Row],[Est_Sust_NP Mar]]*95%</f>
        <v>833220822.5</v>
      </c>
      <c r="CB581" s="5">
        <f>Target_CC[[#This Row],[Est_Sust_NP Apr]]</f>
        <v>833220822.5</v>
      </c>
      <c r="CC581" s="5">
        <f>Target_CC[[#This Row],[Est_Sust_NP Mei]]</f>
        <v>833220822.5</v>
      </c>
      <c r="CD581" s="5">
        <f>Target_CC[[#This Row],[Est_Sust_NP Jun]]</f>
        <v>833220822.5</v>
      </c>
      <c r="CE581" s="5">
        <f>Target_CC[[#This Row],[Est_Sust_NP Jul]]</f>
        <v>833220822.5</v>
      </c>
      <c r="CF581" s="5">
        <f>Target_CC[[#This Row],[Est_Sust_NP Agu]]</f>
        <v>833220822.5</v>
      </c>
      <c r="CG581" s="5">
        <f>Target_CC[[#This Row],[Est_Sust_NP Sep]]</f>
        <v>833220822.5</v>
      </c>
      <c r="CH581" s="5">
        <f>Target_CC[[#This Row],[Est_Sust_NP Okt]]</f>
        <v>833220822.5</v>
      </c>
      <c r="CI581" s="5">
        <f>Target_CC[[#This Row],[Est_Sust_NP Nov]]</f>
        <v>833220822.5</v>
      </c>
      <c r="CJ581" s="5">
        <f>SUM(Target_CC[[#This Row],[Est_Sust_NP Jan]:[Est_Sust_NP Des]])</f>
        <v>10156791054.5</v>
      </c>
      <c r="CK581" s="5">
        <v>-70396047</v>
      </c>
      <c r="CL581" s="5">
        <v>-70991699</v>
      </c>
      <c r="CM581" s="5">
        <v>-61740362</v>
      </c>
      <c r="CN581" s="5">
        <f>Target_CC[[#This Row],[Est_Sust_POTS Mar]]</f>
        <v>-61740362</v>
      </c>
      <c r="CO581" s="5">
        <f>Target_CC[[#This Row],[Est_Sust_POTS Apr]]</f>
        <v>-61740362</v>
      </c>
      <c r="CP581" s="5">
        <f>Target_CC[[#This Row],[Est_Sust_POTS Mei]]</f>
        <v>-61740362</v>
      </c>
      <c r="CQ581" s="5">
        <f>Target_CC[[#This Row],[Est_Sust_POTS Jun]]</f>
        <v>-61740362</v>
      </c>
      <c r="CR581" s="5">
        <f>Target_CC[[#This Row],[Est_Sust_POTS Jul]]</f>
        <v>-61740362</v>
      </c>
      <c r="CS581" s="5">
        <f>Target_CC[[#This Row],[Est_Sust_POTS Agu]]</f>
        <v>-61740362</v>
      </c>
      <c r="CT581" s="5">
        <f>Target_CC[[#This Row],[Est_Sust_POTS Sep]]</f>
        <v>-61740362</v>
      </c>
      <c r="CU581" s="5">
        <f>Target_CC[[#This Row],[Est_Sust_POTS Okt]]</f>
        <v>-61740362</v>
      </c>
      <c r="CV581" s="5">
        <f>Target_CC[[#This Row],[Est_Sust_POTS Nov]]</f>
        <v>-61740362</v>
      </c>
      <c r="CW581" s="5">
        <f>SUM(Target_CC[[#This Row],[Est_Sust_POTS Jan]:[Est_Sust_POTS Des]])</f>
        <v>-758791366</v>
      </c>
      <c r="CX581" s="5"/>
      <c r="CY581" s="5">
        <v>0</v>
      </c>
      <c r="CZ581" s="5">
        <v>75000000</v>
      </c>
      <c r="DA581" s="5">
        <v>0</v>
      </c>
      <c r="DB581" s="5"/>
      <c r="DC581" s="5"/>
      <c r="DD581" s="5"/>
      <c r="DE581" s="5"/>
      <c r="DF581" s="5"/>
      <c r="DG581" s="5"/>
      <c r="DH581" s="5"/>
      <c r="DI581" s="5"/>
      <c r="DJ581" s="5">
        <f>SUM(Target_CC[[#This Row],[BC_Jan]:[BC_Des]])</f>
        <v>75000000</v>
      </c>
      <c r="DK581" s="5"/>
      <c r="DL581" s="5"/>
      <c r="DM581" s="5"/>
      <c r="DN581" s="5"/>
      <c r="DO581" s="5"/>
      <c r="DP581" s="5"/>
      <c r="DQ581" s="5"/>
      <c r="DR581" s="5"/>
      <c r="DS581" s="5"/>
      <c r="DT581" s="5"/>
      <c r="DU581" s="5"/>
      <c r="DV581" s="5"/>
      <c r="DW581" s="5"/>
      <c r="DX581" s="5" t="s">
        <v>160</v>
      </c>
    </row>
    <row r="582" spans="2:128" x14ac:dyDescent="0.3">
      <c r="B582">
        <v>2929410</v>
      </c>
      <c r="C582" t="s">
        <v>871</v>
      </c>
      <c r="D582" t="s">
        <v>495</v>
      </c>
      <c r="E582" t="s">
        <v>326</v>
      </c>
      <c r="F582" t="s">
        <v>300</v>
      </c>
      <c r="G582" t="s">
        <v>24</v>
      </c>
      <c r="H582" t="s">
        <v>159</v>
      </c>
      <c r="I582" t="s">
        <v>29</v>
      </c>
      <c r="J582" s="5">
        <v>13080413040.48218</v>
      </c>
      <c r="K582" s="5">
        <v>991570756.83863568</v>
      </c>
      <c r="L582" s="5">
        <v>1008888861.5356268</v>
      </c>
      <c r="M582" s="5">
        <v>1078627807.0395963</v>
      </c>
      <c r="N582" s="5">
        <v>1013533662.9035058</v>
      </c>
      <c r="O582" s="5">
        <v>1064905142.2561672</v>
      </c>
      <c r="P582" s="5">
        <v>1050699186.982574</v>
      </c>
      <c r="Q582" s="5">
        <v>1100961302.1254437</v>
      </c>
      <c r="R582" s="5">
        <v>1111934469.6809146</v>
      </c>
      <c r="S582" s="5">
        <v>1097701736.7817001</v>
      </c>
      <c r="T582" s="5">
        <v>1119785773.3597856</v>
      </c>
      <c r="U582" s="5">
        <v>1111615495.1799493</v>
      </c>
      <c r="V582" s="5">
        <v>1048830175.7160996</v>
      </c>
      <c r="W582" s="5">
        <v>12799054370.399998</v>
      </c>
      <c r="X582" s="5">
        <v>39310024.826730594</v>
      </c>
      <c r="Y582" s="5">
        <v>39996587.153115757</v>
      </c>
      <c r="Z582" s="5">
        <v>42761331.534940228</v>
      </c>
      <c r="AA582" s="5">
        <v>40180726.566089869</v>
      </c>
      <c r="AB582" s="5">
        <v>42217307.530999891</v>
      </c>
      <c r="AC582" s="5">
        <v>41654123.864437558</v>
      </c>
      <c r="AD582" s="5">
        <v>43646724.977856383</v>
      </c>
      <c r="AE582" s="5">
        <v>44081747.376468346</v>
      </c>
      <c r="AF582" s="5">
        <v>43517502.132483825</v>
      </c>
      <c r="AG582" s="5">
        <v>44393005.993576653</v>
      </c>
      <c r="AH582" s="5">
        <v>44069101.889027774</v>
      </c>
      <c r="AI582" s="5">
        <v>41580028.416604072</v>
      </c>
      <c r="AJ582" s="5">
        <v>507408212.26233095</v>
      </c>
      <c r="AK582" s="5">
        <v>1030880781.6653662</v>
      </c>
      <c r="AL582" s="5">
        <v>1048885448.6887425</v>
      </c>
      <c r="AM582" s="5">
        <v>1121389138.5745363</v>
      </c>
      <c r="AN582" s="5">
        <v>1053714389.4695957</v>
      </c>
      <c r="AO582" s="5">
        <v>1107122449.7871671</v>
      </c>
      <c r="AP582" s="5">
        <v>1092353310.8470116</v>
      </c>
      <c r="AQ582" s="5">
        <v>1144608027.1033001</v>
      </c>
      <c r="AR582" s="5">
        <v>1156016217.0573831</v>
      </c>
      <c r="AS582" s="5">
        <v>1141219238.9141841</v>
      </c>
      <c r="AT582" s="5">
        <v>1164178779.3533623</v>
      </c>
      <c r="AU582" s="5">
        <v>1155684597.0689769</v>
      </c>
      <c r="AV582" s="5">
        <v>1090410204.1327038</v>
      </c>
      <c r="AW582" s="5">
        <f>SUM(Target_CC[[#This Row],[Target_Jan]:[Target_Des]])</f>
        <v>13306462582.662331</v>
      </c>
      <c r="AX582" s="5">
        <v>29649493.396981351</v>
      </c>
      <c r="AY582" s="5">
        <v>30852529.924557984</v>
      </c>
      <c r="AZ582" s="5">
        <v>31201006.060465995</v>
      </c>
      <c r="BA582" s="5">
        <v>30248405.301456094</v>
      </c>
      <c r="BB582" s="5">
        <v>31805448.352208987</v>
      </c>
      <c r="BC582" s="5">
        <v>31607590.677776359</v>
      </c>
      <c r="BD582" s="5">
        <v>32640150.031779908</v>
      </c>
      <c r="BE582" s="5">
        <v>33099018.776339609</v>
      </c>
      <c r="BF582" s="5">
        <v>32584493.121396482</v>
      </c>
      <c r="BG582" s="5">
        <v>33138436.194285151</v>
      </c>
      <c r="BH582" s="5">
        <v>33749350.19068215</v>
      </c>
      <c r="BI582" s="5">
        <v>32905208.834256098</v>
      </c>
      <c r="BJ582" s="5">
        <f>SUM(Target_CC[[#This Row],[Target_NGTMA_Jan]:[Target_NGTMA_Des]])</f>
        <v>383481130.86218625</v>
      </c>
      <c r="BK582" s="5">
        <v>1055653719</v>
      </c>
      <c r="BL582" s="5">
        <v>798043820</v>
      </c>
      <c r="BM582" s="5">
        <v>1026854772</v>
      </c>
      <c r="BN582" s="5">
        <f>Target_CC[[#This Row],[Est_Sust_NP Apr]]+Target_CC[[#This Row],[Est_Sust_POTS Apr]]+Target_CC[[#This Row],[BC_Apr]]</f>
        <v>968439110.14999998</v>
      </c>
      <c r="BO582" s="5">
        <f>Target_CC[[#This Row],[Est_Sust_NP Mei]]+Target_CC[[#This Row],[Est_Sust_POTS Mei]]+Target_CC[[#This Row],[BC_Mei]]</f>
        <v>968439110.14999998</v>
      </c>
      <c r="BP582" s="5">
        <f>Target_CC[[#This Row],[Est_Sust_NP Jun]]+Target_CC[[#This Row],[Est_Sust_POTS Jun]]+Target_CC[[#This Row],[BC_Jun]]</f>
        <v>968439110.14999998</v>
      </c>
      <c r="BQ582" s="5">
        <f>Target_CC[[#This Row],[Est_Sust_NP Jul]]+Target_CC[[#This Row],[Est_Sust_POTS Jul]]+Target_CC[[#This Row],[BC_Jul]]</f>
        <v>968439110.14999998</v>
      </c>
      <c r="BR582" s="5">
        <f>Target_CC[[#This Row],[Est_Sust_NP Agu]]+Target_CC[[#This Row],[Est_Sust_POTS Agu]]+Target_CC[[#This Row],[BC_Agu]]</f>
        <v>968439110.14999998</v>
      </c>
      <c r="BS582" s="5">
        <f>Target_CC[[#This Row],[Est_Sust_NP Sep]]+Target_CC[[#This Row],[Est_Sust_POTS Sep]]+Target_CC[[#This Row],[BC_Sep]]</f>
        <v>968439110.14999998</v>
      </c>
      <c r="BT582" s="5">
        <f>Target_CC[[#This Row],[Est_Sust_NP Okt]]+Target_CC[[#This Row],[Est_Sust_POTS Okt]]+Target_CC[[#This Row],[BC_Okt]]</f>
        <v>968439110.14999998</v>
      </c>
      <c r="BU582" s="5">
        <f>Target_CC[[#This Row],[Est_Sust_NP Nov]]+Target_CC[[#This Row],[Est_Sust_POTS Nov]]+Target_CC[[#This Row],[BC_Nov]]</f>
        <v>968439110.14999998</v>
      </c>
      <c r="BV582" s="5">
        <f>Target_CC[[#This Row],[Est_Sust_NP Des]]+Target_CC[[#This Row],[Est_Sust_POTS Des]]+Target_CC[[#This Row],[BC_Des]]</f>
        <v>968439110.14999998</v>
      </c>
      <c r="BW582" s="5">
        <f>SUM(Target_CC[[#This Row],[Real_Jan]:[Real_Des]])</f>
        <v>11596504302.349998</v>
      </c>
      <c r="BX582" s="5">
        <v>983695000</v>
      </c>
      <c r="BY582" s="5">
        <v>726588547</v>
      </c>
      <c r="BZ582" s="5">
        <v>943730097</v>
      </c>
      <c r="CA582" s="5">
        <f>Target_CC[[#This Row],[Est_Sust_NP Mar]]*95%</f>
        <v>896543592.14999998</v>
      </c>
      <c r="CB582" s="5">
        <f>Target_CC[[#This Row],[Est_Sust_NP Apr]]</f>
        <v>896543592.14999998</v>
      </c>
      <c r="CC582" s="5">
        <f>Target_CC[[#This Row],[Est_Sust_NP Mei]]</f>
        <v>896543592.14999998</v>
      </c>
      <c r="CD582" s="5">
        <f>Target_CC[[#This Row],[Est_Sust_NP Jun]]</f>
        <v>896543592.14999998</v>
      </c>
      <c r="CE582" s="5">
        <f>Target_CC[[#This Row],[Est_Sust_NP Jul]]</f>
        <v>896543592.14999998</v>
      </c>
      <c r="CF582" s="5">
        <f>Target_CC[[#This Row],[Est_Sust_NP Agu]]</f>
        <v>896543592.14999998</v>
      </c>
      <c r="CG582" s="5">
        <f>Target_CC[[#This Row],[Est_Sust_NP Sep]]</f>
        <v>896543592.14999998</v>
      </c>
      <c r="CH582" s="5">
        <f>Target_CC[[#This Row],[Est_Sust_NP Okt]]</f>
        <v>896543592.14999998</v>
      </c>
      <c r="CI582" s="5">
        <f>Target_CC[[#This Row],[Est_Sust_NP Nov]]</f>
        <v>896543592.14999998</v>
      </c>
      <c r="CJ582" s="5">
        <f>SUM(Target_CC[[#This Row],[Est_Sust_NP Jan]:[Est_Sust_NP Des]])</f>
        <v>10722905973.349998</v>
      </c>
      <c r="CK582" s="5">
        <v>73823244</v>
      </c>
      <c r="CL582" s="5">
        <v>73613066</v>
      </c>
      <c r="CM582" s="5">
        <v>71895518</v>
      </c>
      <c r="CN582" s="5">
        <f>Target_CC[[#This Row],[Est_Sust_POTS Mar]]</f>
        <v>71895518</v>
      </c>
      <c r="CO582" s="5">
        <f>Target_CC[[#This Row],[Est_Sust_POTS Apr]]</f>
        <v>71895518</v>
      </c>
      <c r="CP582" s="5">
        <f>Target_CC[[#This Row],[Est_Sust_POTS Mei]]</f>
        <v>71895518</v>
      </c>
      <c r="CQ582" s="5">
        <f>Target_CC[[#This Row],[Est_Sust_POTS Jun]]</f>
        <v>71895518</v>
      </c>
      <c r="CR582" s="5">
        <f>Target_CC[[#This Row],[Est_Sust_POTS Jul]]</f>
        <v>71895518</v>
      </c>
      <c r="CS582" s="5">
        <f>Target_CC[[#This Row],[Est_Sust_POTS Agu]]</f>
        <v>71895518</v>
      </c>
      <c r="CT582" s="5">
        <f>Target_CC[[#This Row],[Est_Sust_POTS Sep]]</f>
        <v>71895518</v>
      </c>
      <c r="CU582" s="5">
        <f>Target_CC[[#This Row],[Est_Sust_POTS Okt]]</f>
        <v>71895518</v>
      </c>
      <c r="CV582" s="5">
        <f>Target_CC[[#This Row],[Est_Sust_POTS Nov]]</f>
        <v>71895518</v>
      </c>
      <c r="CW582" s="5">
        <f>SUM(Target_CC[[#This Row],[Est_Sust_POTS Jan]:[Est_Sust_POTS Des]])</f>
        <v>866391490</v>
      </c>
      <c r="CX582" s="5"/>
      <c r="CY582" s="5">
        <v>0</v>
      </c>
      <c r="CZ582" s="5">
        <v>29950000</v>
      </c>
      <c r="DA582" s="5">
        <v>0</v>
      </c>
      <c r="DB582" s="5"/>
      <c r="DC582" s="5"/>
      <c r="DD582" s="5"/>
      <c r="DE582" s="5"/>
      <c r="DF582" s="5"/>
      <c r="DG582" s="5"/>
      <c r="DH582" s="5"/>
      <c r="DI582" s="5"/>
      <c r="DJ582" s="5">
        <f>SUM(Target_CC[[#This Row],[BC_Jan]:[BC_Des]])</f>
        <v>29950000</v>
      </c>
      <c r="DK582" s="5"/>
      <c r="DL582" s="5"/>
      <c r="DM582" s="5"/>
      <c r="DN582" s="5"/>
      <c r="DO582" s="5"/>
      <c r="DP582" s="5"/>
      <c r="DQ582" s="5"/>
      <c r="DR582" s="5"/>
      <c r="DS582" s="5"/>
      <c r="DT582" s="5"/>
      <c r="DU582" s="5"/>
      <c r="DV582" s="5"/>
      <c r="DW582" s="5"/>
      <c r="DX582" s="5" t="s">
        <v>160</v>
      </c>
    </row>
    <row r="583" spans="2:128" x14ac:dyDescent="0.3">
      <c r="B583">
        <v>2929717</v>
      </c>
      <c r="C583" t="s">
        <v>872</v>
      </c>
      <c r="D583" t="s">
        <v>792</v>
      </c>
      <c r="E583" t="s">
        <v>326</v>
      </c>
      <c r="F583" t="s">
        <v>300</v>
      </c>
      <c r="G583" t="s">
        <v>25</v>
      </c>
      <c r="H583" t="s">
        <v>159</v>
      </c>
      <c r="I583" t="s">
        <v>29</v>
      </c>
      <c r="J583" s="5">
        <v>44220548981.521126</v>
      </c>
      <c r="K583" s="5">
        <v>3545277792.8988256</v>
      </c>
      <c r="L583" s="5">
        <v>3607197218.7934432</v>
      </c>
      <c r="M583" s="5">
        <v>3856542949.3832369</v>
      </c>
      <c r="N583" s="5">
        <v>3623804315.1891346</v>
      </c>
      <c r="O583" s="5">
        <v>3807478716.3161025</v>
      </c>
      <c r="P583" s="5">
        <v>3756686518.7739353</v>
      </c>
      <c r="Q583" s="5">
        <v>3936394481.5301809</v>
      </c>
      <c r="R583" s="5">
        <v>3975628118.6497355</v>
      </c>
      <c r="S583" s="5">
        <v>3924740179.9607</v>
      </c>
      <c r="T583" s="5">
        <v>4003699794.2069607</v>
      </c>
      <c r="U583" s="5">
        <v>3974487652.1656504</v>
      </c>
      <c r="V583" s="5">
        <v>3750004026.2820888</v>
      </c>
      <c r="W583" s="5">
        <v>45761941764.149994</v>
      </c>
      <c r="X583" s="5">
        <v>46143303.590332694</v>
      </c>
      <c r="Y583" s="5">
        <v>46949211.345408276</v>
      </c>
      <c r="Z583" s="5">
        <v>50194552.44917281</v>
      </c>
      <c r="AA583" s="5">
        <v>47165359.792865686</v>
      </c>
      <c r="AB583" s="5">
        <v>49555960.515311271</v>
      </c>
      <c r="AC583" s="5">
        <v>48894878.38631624</v>
      </c>
      <c r="AD583" s="5">
        <v>51233854.220500842</v>
      </c>
      <c r="AE583" s="5">
        <v>51744496.752430692</v>
      </c>
      <c r="AF583" s="5">
        <v>51082168.511547081</v>
      </c>
      <c r="AG583" s="5">
        <v>52109861.590729371</v>
      </c>
      <c r="AH583" s="5">
        <v>51729653.094392046</v>
      </c>
      <c r="AI583" s="5">
        <v>48807902.894463658</v>
      </c>
      <c r="AJ583" s="5">
        <v>595611203.14347076</v>
      </c>
      <c r="AK583" s="5">
        <v>3591421096.4891586</v>
      </c>
      <c r="AL583" s="5">
        <v>3654146430.1388516</v>
      </c>
      <c r="AM583" s="5">
        <v>3906737501.8324099</v>
      </c>
      <c r="AN583" s="5">
        <v>3670969674.9820004</v>
      </c>
      <c r="AO583" s="5">
        <v>3857034676.8314137</v>
      </c>
      <c r="AP583" s="5">
        <v>3805581397.1602516</v>
      </c>
      <c r="AQ583" s="5">
        <v>3987628335.7506819</v>
      </c>
      <c r="AR583" s="5">
        <v>4027372615.4021664</v>
      </c>
      <c r="AS583" s="5">
        <v>3975822348.4722471</v>
      </c>
      <c r="AT583" s="5">
        <v>4055809655.7976904</v>
      </c>
      <c r="AU583" s="5">
        <v>4026217305.2600422</v>
      </c>
      <c r="AV583" s="5">
        <v>3798811929.1765528</v>
      </c>
      <c r="AW583" s="5">
        <f>SUM(Target_CC[[#This Row],[Target_Jan]:[Target_Des]])</f>
        <v>46357552967.293465</v>
      </c>
      <c r="AX583" s="5">
        <v>247079111.64151129</v>
      </c>
      <c r="AY583" s="5">
        <v>257104416.03798324</v>
      </c>
      <c r="AZ583" s="5">
        <v>260008383.83721671</v>
      </c>
      <c r="BA583" s="5">
        <v>252070044.17880082</v>
      </c>
      <c r="BB583" s="5">
        <v>265045402.93507496</v>
      </c>
      <c r="BC583" s="5">
        <v>263396588.98146969</v>
      </c>
      <c r="BD583" s="5">
        <v>272001250.26483262</v>
      </c>
      <c r="BE583" s="5">
        <v>275825156.46949685</v>
      </c>
      <c r="BF583" s="5">
        <v>271537442.67830408</v>
      </c>
      <c r="BG583" s="5">
        <v>276153634.95237631</v>
      </c>
      <c r="BH583" s="5">
        <v>281244584.9223513</v>
      </c>
      <c r="BI583" s="5">
        <v>274210073.61880088</v>
      </c>
      <c r="BJ583" s="5">
        <f>SUM(Target_CC[[#This Row],[Target_NGTMA_Jan]:[Target_NGTMA_Des]])</f>
        <v>3195676090.518219</v>
      </c>
      <c r="BK583" s="5">
        <v>3626417205</v>
      </c>
      <c r="BL583" s="5">
        <v>1543219789</v>
      </c>
      <c r="BM583" s="5">
        <v>3198494948</v>
      </c>
      <c r="BN583" s="5">
        <f>Target_CC[[#This Row],[Est_Sust_NP Apr]]+Target_CC[[#This Row],[Est_Sust_POTS Apr]]+Target_CC[[#This Row],[BC_Apr]]</f>
        <v>3040314874.2999997</v>
      </c>
      <c r="BO583" s="5">
        <f>Target_CC[[#This Row],[Est_Sust_NP Mei]]+Target_CC[[#This Row],[Est_Sust_POTS Mei]]+Target_CC[[#This Row],[BC_Mei]]</f>
        <v>3040314874.2999997</v>
      </c>
      <c r="BP583" s="5">
        <f>Target_CC[[#This Row],[Est_Sust_NP Jun]]+Target_CC[[#This Row],[Est_Sust_POTS Jun]]+Target_CC[[#This Row],[BC_Jun]]</f>
        <v>3040314874.2999997</v>
      </c>
      <c r="BQ583" s="5">
        <f>Target_CC[[#This Row],[Est_Sust_NP Jul]]+Target_CC[[#This Row],[Est_Sust_POTS Jul]]+Target_CC[[#This Row],[BC_Jul]]</f>
        <v>3040314874.2999997</v>
      </c>
      <c r="BR583" s="5">
        <f>Target_CC[[#This Row],[Est_Sust_NP Agu]]+Target_CC[[#This Row],[Est_Sust_POTS Agu]]+Target_CC[[#This Row],[BC_Agu]]</f>
        <v>3040314874.2999997</v>
      </c>
      <c r="BS583" s="5">
        <f>Target_CC[[#This Row],[Est_Sust_NP Sep]]+Target_CC[[#This Row],[Est_Sust_POTS Sep]]+Target_CC[[#This Row],[BC_Sep]]</f>
        <v>3040314874.2999997</v>
      </c>
      <c r="BT583" s="5">
        <f>Target_CC[[#This Row],[Est_Sust_NP Okt]]+Target_CC[[#This Row],[Est_Sust_POTS Okt]]+Target_CC[[#This Row],[BC_Okt]]</f>
        <v>3040314874.2999997</v>
      </c>
      <c r="BU583" s="5">
        <f>Target_CC[[#This Row],[Est_Sust_NP Nov]]+Target_CC[[#This Row],[Est_Sust_POTS Nov]]+Target_CC[[#This Row],[BC_Nov]]</f>
        <v>3040314874.2999997</v>
      </c>
      <c r="BV583" s="5">
        <f>Target_CC[[#This Row],[Est_Sust_NP Des]]+Target_CC[[#This Row],[Est_Sust_POTS Des]]+Target_CC[[#This Row],[BC_Des]]</f>
        <v>3040314874.2999997</v>
      </c>
      <c r="BW583" s="5">
        <f>SUM(Target_CC[[#This Row],[Real_Jan]:[Real_Des]])</f>
        <v>35730965810.699997</v>
      </c>
      <c r="BX583" s="5">
        <v>3578201000</v>
      </c>
      <c r="BY583" s="5">
        <v>1482071967</v>
      </c>
      <c r="BZ583" s="5">
        <v>3153573174</v>
      </c>
      <c r="CA583" s="5">
        <f>Target_CC[[#This Row],[Est_Sust_NP Mar]]*95%</f>
        <v>2995894515.2999997</v>
      </c>
      <c r="CB583" s="5">
        <f>Target_CC[[#This Row],[Est_Sust_NP Apr]]</f>
        <v>2995894515.2999997</v>
      </c>
      <c r="CC583" s="5">
        <f>Target_CC[[#This Row],[Est_Sust_NP Mei]]</f>
        <v>2995894515.2999997</v>
      </c>
      <c r="CD583" s="5">
        <f>Target_CC[[#This Row],[Est_Sust_NP Jun]]</f>
        <v>2995894515.2999997</v>
      </c>
      <c r="CE583" s="5">
        <f>Target_CC[[#This Row],[Est_Sust_NP Jul]]</f>
        <v>2995894515.2999997</v>
      </c>
      <c r="CF583" s="5">
        <f>Target_CC[[#This Row],[Est_Sust_NP Agu]]</f>
        <v>2995894515.2999997</v>
      </c>
      <c r="CG583" s="5">
        <f>Target_CC[[#This Row],[Est_Sust_NP Sep]]</f>
        <v>2995894515.2999997</v>
      </c>
      <c r="CH583" s="5">
        <f>Target_CC[[#This Row],[Est_Sust_NP Okt]]</f>
        <v>2995894515.2999997</v>
      </c>
      <c r="CI583" s="5">
        <f>Target_CC[[#This Row],[Est_Sust_NP Nov]]</f>
        <v>2995894515.2999997</v>
      </c>
      <c r="CJ583" s="5">
        <f>SUM(Target_CC[[#This Row],[Est_Sust_NP Jan]:[Est_Sust_NP Des]])</f>
        <v>35176896778.699997</v>
      </c>
      <c r="CK583" s="5">
        <v>48121519</v>
      </c>
      <c r="CL583" s="5">
        <v>49663450</v>
      </c>
      <c r="CM583" s="5">
        <v>44420359</v>
      </c>
      <c r="CN583" s="5">
        <f>Target_CC[[#This Row],[Est_Sust_POTS Mar]]</f>
        <v>44420359</v>
      </c>
      <c r="CO583" s="5">
        <f>Target_CC[[#This Row],[Est_Sust_POTS Apr]]</f>
        <v>44420359</v>
      </c>
      <c r="CP583" s="5">
        <f>Target_CC[[#This Row],[Est_Sust_POTS Mei]]</f>
        <v>44420359</v>
      </c>
      <c r="CQ583" s="5">
        <f>Target_CC[[#This Row],[Est_Sust_POTS Jun]]</f>
        <v>44420359</v>
      </c>
      <c r="CR583" s="5">
        <f>Target_CC[[#This Row],[Est_Sust_POTS Jul]]</f>
        <v>44420359</v>
      </c>
      <c r="CS583" s="5">
        <f>Target_CC[[#This Row],[Est_Sust_POTS Agu]]</f>
        <v>44420359</v>
      </c>
      <c r="CT583" s="5">
        <f>Target_CC[[#This Row],[Est_Sust_POTS Sep]]</f>
        <v>44420359</v>
      </c>
      <c r="CU583" s="5">
        <f>Target_CC[[#This Row],[Est_Sust_POTS Okt]]</f>
        <v>44420359</v>
      </c>
      <c r="CV583" s="5">
        <f>Target_CC[[#This Row],[Est_Sust_POTS Nov]]</f>
        <v>44420359</v>
      </c>
      <c r="CW583" s="5">
        <f>SUM(Target_CC[[#This Row],[Est_Sust_POTS Jan]:[Est_Sust_POTS Des]])</f>
        <v>541988559</v>
      </c>
      <c r="CX583" s="5"/>
      <c r="CY583" s="5">
        <v>11300000</v>
      </c>
      <c r="CZ583" s="5">
        <v>0</v>
      </c>
      <c r="DA583" s="5">
        <v>0</v>
      </c>
      <c r="DB583" s="5"/>
      <c r="DC583" s="5"/>
      <c r="DD583" s="5"/>
      <c r="DE583" s="5"/>
      <c r="DF583" s="5"/>
      <c r="DG583" s="5"/>
      <c r="DH583" s="5"/>
      <c r="DI583" s="5"/>
      <c r="DJ583" s="5">
        <f>SUM(Target_CC[[#This Row],[BC_Jan]:[BC_Des]])</f>
        <v>11300000</v>
      </c>
      <c r="DK583" s="5"/>
      <c r="DL583" s="5"/>
      <c r="DM583" s="5"/>
      <c r="DN583" s="5"/>
      <c r="DO583" s="5"/>
      <c r="DP583" s="5"/>
      <c r="DQ583" s="5"/>
      <c r="DR583" s="5"/>
      <c r="DS583" s="5"/>
      <c r="DT583" s="5"/>
      <c r="DU583" s="5"/>
      <c r="DV583" s="5"/>
      <c r="DW583" s="5"/>
      <c r="DX583" s="5" t="s">
        <v>160</v>
      </c>
    </row>
    <row r="584" spans="2:128" x14ac:dyDescent="0.3">
      <c r="B584">
        <v>4648251</v>
      </c>
      <c r="C584" t="s">
        <v>873</v>
      </c>
      <c r="D584" t="s">
        <v>157</v>
      </c>
      <c r="E584" t="s">
        <v>874</v>
      </c>
      <c r="F584" t="s">
        <v>875</v>
      </c>
      <c r="G584" t="s">
        <v>20</v>
      </c>
      <c r="H584" t="s">
        <v>159</v>
      </c>
      <c r="I584" t="s">
        <v>18</v>
      </c>
      <c r="J584" s="5">
        <v>3526775727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62147483.823098399</v>
      </c>
      <c r="Y584" s="5">
        <v>412505252.85052788</v>
      </c>
      <c r="Z584" s="5">
        <v>366003047.19262296</v>
      </c>
      <c r="AA584" s="5">
        <v>271205051.01590359</v>
      </c>
      <c r="AB584" s="5">
        <v>277633645.90738589</v>
      </c>
      <c r="AC584" s="5">
        <v>280034995.73575032</v>
      </c>
      <c r="AD584" s="5">
        <v>343617910.47876382</v>
      </c>
      <c r="AE584" s="5">
        <v>337914876.65382671</v>
      </c>
      <c r="AF584" s="5">
        <v>337704624.80466288</v>
      </c>
      <c r="AG584" s="5">
        <v>342544463.20170683</v>
      </c>
      <c r="AH584" s="5">
        <v>334761423.40712768</v>
      </c>
      <c r="AI584" s="5">
        <v>333927224.92862314</v>
      </c>
      <c r="AJ584" s="5">
        <v>3700000000.0000005</v>
      </c>
      <c r="AK584" s="5">
        <v>62147483.823098399</v>
      </c>
      <c r="AL584" s="5">
        <v>412505252.85052788</v>
      </c>
      <c r="AM584" s="5">
        <v>366003047.19262296</v>
      </c>
      <c r="AN584" s="5">
        <v>271205051.01590359</v>
      </c>
      <c r="AO584" s="5">
        <v>277633645.90738589</v>
      </c>
      <c r="AP584" s="5">
        <v>280034995.73575032</v>
      </c>
      <c r="AQ584" s="5">
        <v>343617910.47876382</v>
      </c>
      <c r="AR584" s="5">
        <v>337914876.65382671</v>
      </c>
      <c r="AS584" s="5">
        <v>337704624.80466288</v>
      </c>
      <c r="AT584" s="5">
        <v>342544463.20170683</v>
      </c>
      <c r="AU584" s="5">
        <v>334761423.40712768</v>
      </c>
      <c r="AV584" s="5">
        <v>333927224.92862314</v>
      </c>
      <c r="AW584" s="5">
        <f>SUM(Target_CC[[#This Row],[Target_Jan]:[Target_Des]])</f>
        <v>3700000000.0000005</v>
      </c>
      <c r="AX584" s="5">
        <v>796863308.20967698</v>
      </c>
      <c r="AY584" s="5">
        <v>800269658.65466118</v>
      </c>
      <c r="AZ584" s="5">
        <v>796383742.22546434</v>
      </c>
      <c r="BA584" s="5">
        <v>786372705.89999664</v>
      </c>
      <c r="BB584" s="5">
        <v>793935841.57823002</v>
      </c>
      <c r="BC584" s="5">
        <v>797473191.0374254</v>
      </c>
      <c r="BD584" s="5">
        <v>878692335.17508185</v>
      </c>
      <c r="BE584" s="5">
        <v>870481886.95162868</v>
      </c>
      <c r="BF584" s="5">
        <v>870215568.51381457</v>
      </c>
      <c r="BG584" s="5">
        <v>877332638.2067138</v>
      </c>
      <c r="BH584" s="5">
        <v>865994210.97005486</v>
      </c>
      <c r="BI584" s="5">
        <v>865984912.57725394</v>
      </c>
      <c r="BJ584" s="5">
        <f>SUM(Target_CC[[#This Row],[Target_NGTMA_Jan]:[Target_NGTMA_Des]])</f>
        <v>10000000000.000002</v>
      </c>
      <c r="BK584" s="5">
        <v>2925000000</v>
      </c>
      <c r="BL584" s="5">
        <v>0</v>
      </c>
      <c r="BM584" s="5">
        <v>0</v>
      </c>
      <c r="BN584" s="5">
        <f>Target_CC[[#This Row],[Est_Sust_NP Apr]]+Target_CC[[#This Row],[Est_Sust_POTS Apr]]+Target_CC[[#This Row],[BC_Apr]]</f>
        <v>0</v>
      </c>
      <c r="BO584" s="5">
        <f>Target_CC[[#This Row],[Est_Sust_NP Mei]]+Target_CC[[#This Row],[Est_Sust_POTS Mei]]+Target_CC[[#This Row],[BC_Mei]]</f>
        <v>0</v>
      </c>
      <c r="BP584" s="5">
        <f>Target_CC[[#This Row],[Est_Sust_NP Jun]]+Target_CC[[#This Row],[Est_Sust_POTS Jun]]+Target_CC[[#This Row],[BC_Jun]]</f>
        <v>0</v>
      </c>
      <c r="BQ584" s="5">
        <f>Target_CC[[#This Row],[Est_Sust_NP Jul]]+Target_CC[[#This Row],[Est_Sust_POTS Jul]]+Target_CC[[#This Row],[BC_Jul]]</f>
        <v>0</v>
      </c>
      <c r="BR584" s="5">
        <f>Target_CC[[#This Row],[Est_Sust_NP Agu]]+Target_CC[[#This Row],[Est_Sust_POTS Agu]]+Target_CC[[#This Row],[BC_Agu]]</f>
        <v>0</v>
      </c>
      <c r="BS584" s="5">
        <f>Target_CC[[#This Row],[Est_Sust_NP Sep]]+Target_CC[[#This Row],[Est_Sust_POTS Sep]]+Target_CC[[#This Row],[BC_Sep]]</f>
        <v>0</v>
      </c>
      <c r="BT584" s="5">
        <f>Target_CC[[#This Row],[Est_Sust_NP Okt]]+Target_CC[[#This Row],[Est_Sust_POTS Okt]]+Target_CC[[#This Row],[BC_Okt]]</f>
        <v>0</v>
      </c>
      <c r="BU584" s="5">
        <f>Target_CC[[#This Row],[Est_Sust_NP Nov]]+Target_CC[[#This Row],[Est_Sust_POTS Nov]]+Target_CC[[#This Row],[BC_Nov]]</f>
        <v>0</v>
      </c>
      <c r="BV584" s="5">
        <f>Target_CC[[#This Row],[Est_Sust_NP Des]]+Target_CC[[#This Row],[Est_Sust_POTS Des]]+Target_CC[[#This Row],[BC_Des]]</f>
        <v>0</v>
      </c>
      <c r="BW584" s="5">
        <f>SUM(Target_CC[[#This Row],[Real_Jan]:[Real_Des]])</f>
        <v>2925000000</v>
      </c>
      <c r="BX584" s="5">
        <v>0</v>
      </c>
      <c r="BY584" s="5">
        <v>0</v>
      </c>
      <c r="BZ584" s="5">
        <v>0</v>
      </c>
      <c r="CA584" s="5">
        <f>Target_CC[[#This Row],[Est_Sust_NP Mar]]*95%</f>
        <v>0</v>
      </c>
      <c r="CB584" s="5">
        <f>Target_CC[[#This Row],[Est_Sust_NP Apr]]</f>
        <v>0</v>
      </c>
      <c r="CC584" s="5">
        <f>Target_CC[[#This Row],[Est_Sust_NP Mei]]</f>
        <v>0</v>
      </c>
      <c r="CD584" s="5">
        <f>Target_CC[[#This Row],[Est_Sust_NP Jun]]</f>
        <v>0</v>
      </c>
      <c r="CE584" s="5">
        <f>Target_CC[[#This Row],[Est_Sust_NP Jul]]</f>
        <v>0</v>
      </c>
      <c r="CF584" s="5">
        <f>Target_CC[[#This Row],[Est_Sust_NP Agu]]</f>
        <v>0</v>
      </c>
      <c r="CG584" s="5">
        <f>Target_CC[[#This Row],[Est_Sust_NP Sep]]</f>
        <v>0</v>
      </c>
      <c r="CH584" s="5">
        <f>Target_CC[[#This Row],[Est_Sust_NP Okt]]</f>
        <v>0</v>
      </c>
      <c r="CI584" s="5">
        <f>Target_CC[[#This Row],[Est_Sust_NP Nov]]</f>
        <v>0</v>
      </c>
      <c r="CJ584" s="5">
        <f>SUM(Target_CC[[#This Row],[Est_Sust_NP Jan]:[Est_Sust_NP Des]])</f>
        <v>0</v>
      </c>
      <c r="CK584" s="5">
        <v>0</v>
      </c>
      <c r="CL584" s="5">
        <v>0</v>
      </c>
      <c r="CM584" s="5">
        <v>0</v>
      </c>
      <c r="CN584" s="5">
        <f>Target_CC[[#This Row],[Est_Sust_POTS Mar]]</f>
        <v>0</v>
      </c>
      <c r="CO584" s="5">
        <f>Target_CC[[#This Row],[Est_Sust_POTS Apr]]</f>
        <v>0</v>
      </c>
      <c r="CP584" s="5">
        <f>Target_CC[[#This Row],[Est_Sust_POTS Mei]]</f>
        <v>0</v>
      </c>
      <c r="CQ584" s="5">
        <f>Target_CC[[#This Row],[Est_Sust_POTS Jun]]</f>
        <v>0</v>
      </c>
      <c r="CR584" s="5">
        <f>Target_CC[[#This Row],[Est_Sust_POTS Jul]]</f>
        <v>0</v>
      </c>
      <c r="CS584" s="5">
        <f>Target_CC[[#This Row],[Est_Sust_POTS Agu]]</f>
        <v>0</v>
      </c>
      <c r="CT584" s="5">
        <f>Target_CC[[#This Row],[Est_Sust_POTS Sep]]</f>
        <v>0</v>
      </c>
      <c r="CU584" s="5">
        <f>Target_CC[[#This Row],[Est_Sust_POTS Okt]]</f>
        <v>0</v>
      </c>
      <c r="CV584" s="5">
        <f>Target_CC[[#This Row],[Est_Sust_POTS Nov]]</f>
        <v>0</v>
      </c>
      <c r="CW584" s="5">
        <f>SUM(Target_CC[[#This Row],[Est_Sust_POTS Jan]:[Est_Sust_POTS Des]])</f>
        <v>0</v>
      </c>
      <c r="CX584" s="5"/>
      <c r="CY584" s="5">
        <v>0</v>
      </c>
      <c r="CZ584" s="5">
        <v>0</v>
      </c>
      <c r="DA584" s="5">
        <v>0</v>
      </c>
      <c r="DB584" s="5"/>
      <c r="DC584" s="5"/>
      <c r="DD584" s="5"/>
      <c r="DE584" s="5"/>
      <c r="DF584" s="5"/>
      <c r="DG584" s="5"/>
      <c r="DH584" s="5"/>
      <c r="DI584" s="5"/>
      <c r="DJ584" s="5">
        <f>SUM(Target_CC[[#This Row],[BC_Jan]:[BC_Des]])</f>
        <v>0</v>
      </c>
      <c r="DK584" s="5"/>
      <c r="DL584" s="5"/>
      <c r="DM584" s="5"/>
      <c r="DN584" s="5"/>
      <c r="DO584" s="5"/>
      <c r="DP584" s="5"/>
      <c r="DQ584" s="5"/>
      <c r="DR584" s="5"/>
      <c r="DS584" s="5"/>
      <c r="DT584" s="5"/>
      <c r="DU584" s="5"/>
      <c r="DV584" s="5"/>
      <c r="DW584" s="5"/>
      <c r="DX584" s="5" t="s">
        <v>160</v>
      </c>
    </row>
    <row r="585" spans="2:128" x14ac:dyDescent="0.3">
      <c r="B585">
        <v>2000527</v>
      </c>
      <c r="C585" t="s">
        <v>876</v>
      </c>
      <c r="D585" t="s">
        <v>157</v>
      </c>
      <c r="E585" t="s">
        <v>877</v>
      </c>
      <c r="F585" t="s">
        <v>878</v>
      </c>
      <c r="G585" t="s">
        <v>19</v>
      </c>
      <c r="H585" t="s">
        <v>159</v>
      </c>
      <c r="I585" t="s">
        <v>18</v>
      </c>
      <c r="J585" s="5">
        <v>299096259.51999998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  <c r="AI585" s="5">
        <v>0</v>
      </c>
      <c r="AJ585" s="5">
        <v>0</v>
      </c>
      <c r="AK585" s="5">
        <v>0</v>
      </c>
      <c r="AL585" s="5">
        <v>0</v>
      </c>
      <c r="AM585" s="5">
        <v>0</v>
      </c>
      <c r="AN585" s="5">
        <v>0</v>
      </c>
      <c r="AO585" s="5">
        <v>0</v>
      </c>
      <c r="AP585" s="5">
        <v>0</v>
      </c>
      <c r="AQ585" s="5">
        <v>0</v>
      </c>
      <c r="AR585" s="5">
        <v>0</v>
      </c>
      <c r="AS585" s="5">
        <v>0</v>
      </c>
      <c r="AT585" s="5">
        <v>0</v>
      </c>
      <c r="AU585" s="5">
        <v>0</v>
      </c>
      <c r="AV585" s="5">
        <v>0</v>
      </c>
      <c r="AW585" s="5">
        <f>SUM(Target_CC[[#This Row],[Target_Jan]:[Target_Des]])</f>
        <v>0</v>
      </c>
      <c r="AX585" s="5">
        <v>0</v>
      </c>
      <c r="AY585" s="5">
        <v>0</v>
      </c>
      <c r="AZ585" s="5">
        <v>0</v>
      </c>
      <c r="BA585" s="5">
        <v>0</v>
      </c>
      <c r="BB585" s="5">
        <v>0</v>
      </c>
      <c r="BC585" s="5">
        <v>0</v>
      </c>
      <c r="BD585" s="5">
        <v>0</v>
      </c>
      <c r="BE585" s="5">
        <v>0</v>
      </c>
      <c r="BF585" s="5">
        <v>0</v>
      </c>
      <c r="BG585" s="5">
        <v>0</v>
      </c>
      <c r="BH585" s="5">
        <v>0</v>
      </c>
      <c r="BI585" s="5">
        <v>0</v>
      </c>
      <c r="BJ585" s="5">
        <f>SUM(Target_CC[[#This Row],[Target_NGTMA_Jan]:[Target_NGTMA_Des]])</f>
        <v>0</v>
      </c>
      <c r="BK585" s="5">
        <v>0</v>
      </c>
      <c r="BL585" s="5">
        <v>0</v>
      </c>
      <c r="BM585" s="5">
        <v>439000</v>
      </c>
      <c r="BN585" s="5">
        <f>Target_CC[[#This Row],[Est_Sust_NP Apr]]+Target_CC[[#This Row],[Est_Sust_POTS Apr]]+Target_CC[[#This Row],[BC_Apr]]</f>
        <v>439000</v>
      </c>
      <c r="BO585" s="5">
        <f>Target_CC[[#This Row],[Est_Sust_NP Mei]]+Target_CC[[#This Row],[Est_Sust_POTS Mei]]+Target_CC[[#This Row],[BC_Mei]]</f>
        <v>439000</v>
      </c>
      <c r="BP585" s="5">
        <f>Target_CC[[#This Row],[Est_Sust_NP Jun]]+Target_CC[[#This Row],[Est_Sust_POTS Jun]]+Target_CC[[#This Row],[BC_Jun]]</f>
        <v>439000</v>
      </c>
      <c r="BQ585" s="5">
        <f>Target_CC[[#This Row],[Est_Sust_NP Jul]]+Target_CC[[#This Row],[Est_Sust_POTS Jul]]+Target_CC[[#This Row],[BC_Jul]]</f>
        <v>439000</v>
      </c>
      <c r="BR585" s="5">
        <f>Target_CC[[#This Row],[Est_Sust_NP Agu]]+Target_CC[[#This Row],[Est_Sust_POTS Agu]]+Target_CC[[#This Row],[BC_Agu]]</f>
        <v>439000</v>
      </c>
      <c r="BS585" s="5">
        <f>Target_CC[[#This Row],[Est_Sust_NP Sep]]+Target_CC[[#This Row],[Est_Sust_POTS Sep]]+Target_CC[[#This Row],[BC_Sep]]</f>
        <v>439000</v>
      </c>
      <c r="BT585" s="5">
        <f>Target_CC[[#This Row],[Est_Sust_NP Okt]]+Target_CC[[#This Row],[Est_Sust_POTS Okt]]+Target_CC[[#This Row],[BC_Okt]]</f>
        <v>439000</v>
      </c>
      <c r="BU585" s="5">
        <f>Target_CC[[#This Row],[Est_Sust_NP Nov]]+Target_CC[[#This Row],[Est_Sust_POTS Nov]]+Target_CC[[#This Row],[BC_Nov]]</f>
        <v>439000</v>
      </c>
      <c r="BV585" s="5">
        <f>Target_CC[[#This Row],[Est_Sust_NP Des]]+Target_CC[[#This Row],[Est_Sust_POTS Des]]+Target_CC[[#This Row],[BC_Des]]</f>
        <v>439000</v>
      </c>
      <c r="BW585" s="5">
        <f>SUM(Target_CC[[#This Row],[Real_Jan]:[Real_Des]])</f>
        <v>4390000</v>
      </c>
      <c r="BX585" s="5">
        <v>0</v>
      </c>
      <c r="BY585" s="5">
        <v>0</v>
      </c>
      <c r="BZ585" s="5">
        <v>0</v>
      </c>
      <c r="CA585" s="5">
        <f>Target_CC[[#This Row],[Est_Sust_NP Mar]]*95%</f>
        <v>0</v>
      </c>
      <c r="CB585" s="5">
        <f>Target_CC[[#This Row],[Est_Sust_NP Apr]]</f>
        <v>0</v>
      </c>
      <c r="CC585" s="5">
        <f>Target_CC[[#This Row],[Est_Sust_NP Mei]]</f>
        <v>0</v>
      </c>
      <c r="CD585" s="5">
        <f>Target_CC[[#This Row],[Est_Sust_NP Jun]]</f>
        <v>0</v>
      </c>
      <c r="CE585" s="5">
        <f>Target_CC[[#This Row],[Est_Sust_NP Jul]]</f>
        <v>0</v>
      </c>
      <c r="CF585" s="5">
        <f>Target_CC[[#This Row],[Est_Sust_NP Agu]]</f>
        <v>0</v>
      </c>
      <c r="CG585" s="5">
        <f>Target_CC[[#This Row],[Est_Sust_NP Sep]]</f>
        <v>0</v>
      </c>
      <c r="CH585" s="5">
        <f>Target_CC[[#This Row],[Est_Sust_NP Okt]]</f>
        <v>0</v>
      </c>
      <c r="CI585" s="5">
        <f>Target_CC[[#This Row],[Est_Sust_NP Nov]]</f>
        <v>0</v>
      </c>
      <c r="CJ585" s="5">
        <f>SUM(Target_CC[[#This Row],[Est_Sust_NP Jan]:[Est_Sust_NP Des]])</f>
        <v>0</v>
      </c>
      <c r="CK585" s="5">
        <v>0</v>
      </c>
      <c r="CL585" s="5">
        <v>0</v>
      </c>
      <c r="CM585" s="5">
        <v>439000</v>
      </c>
      <c r="CN585" s="5">
        <f>Target_CC[[#This Row],[Est_Sust_POTS Mar]]</f>
        <v>439000</v>
      </c>
      <c r="CO585" s="5">
        <f>Target_CC[[#This Row],[Est_Sust_POTS Apr]]</f>
        <v>439000</v>
      </c>
      <c r="CP585" s="5">
        <f>Target_CC[[#This Row],[Est_Sust_POTS Mei]]</f>
        <v>439000</v>
      </c>
      <c r="CQ585" s="5">
        <f>Target_CC[[#This Row],[Est_Sust_POTS Jun]]</f>
        <v>439000</v>
      </c>
      <c r="CR585" s="5">
        <f>Target_CC[[#This Row],[Est_Sust_POTS Jul]]</f>
        <v>439000</v>
      </c>
      <c r="CS585" s="5">
        <f>Target_CC[[#This Row],[Est_Sust_POTS Agu]]</f>
        <v>439000</v>
      </c>
      <c r="CT585" s="5">
        <f>Target_CC[[#This Row],[Est_Sust_POTS Sep]]</f>
        <v>439000</v>
      </c>
      <c r="CU585" s="5">
        <f>Target_CC[[#This Row],[Est_Sust_POTS Okt]]</f>
        <v>439000</v>
      </c>
      <c r="CV585" s="5">
        <f>Target_CC[[#This Row],[Est_Sust_POTS Nov]]</f>
        <v>439000</v>
      </c>
      <c r="CW585" s="5">
        <f>SUM(Target_CC[[#This Row],[Est_Sust_POTS Jan]:[Est_Sust_POTS Des]])</f>
        <v>4390000</v>
      </c>
      <c r="CX585" s="5"/>
      <c r="CY585" s="5">
        <v>0</v>
      </c>
      <c r="CZ585" s="5">
        <v>0</v>
      </c>
      <c r="DA585" s="5">
        <v>0</v>
      </c>
      <c r="DB585" s="5"/>
      <c r="DC585" s="5"/>
      <c r="DD585" s="5"/>
      <c r="DE585" s="5"/>
      <c r="DF585" s="5"/>
      <c r="DG585" s="5"/>
      <c r="DH585" s="5"/>
      <c r="DI585" s="5"/>
      <c r="DJ585" s="5">
        <f>SUM(Target_CC[[#This Row],[BC_Jan]:[BC_Des]])</f>
        <v>0</v>
      </c>
      <c r="DK585" s="5"/>
      <c r="DL585" s="5"/>
      <c r="DM585" s="5"/>
      <c r="DN585" s="5"/>
      <c r="DO585" s="5"/>
      <c r="DP585" s="5"/>
      <c r="DQ585" s="5"/>
      <c r="DR585" s="5"/>
      <c r="DS585" s="5"/>
      <c r="DT585" s="5"/>
      <c r="DU585" s="5"/>
      <c r="DV585" s="5"/>
      <c r="DW585" s="5"/>
      <c r="DX585" s="5" t="s">
        <v>160</v>
      </c>
    </row>
    <row r="586" spans="2:128" x14ac:dyDescent="0.3">
      <c r="B586">
        <v>4602752</v>
      </c>
      <c r="C586" t="s">
        <v>879</v>
      </c>
      <c r="D586" t="s">
        <v>880</v>
      </c>
      <c r="E586" t="s">
        <v>874</v>
      </c>
      <c r="F586" t="s">
        <v>875</v>
      </c>
      <c r="G586" t="s">
        <v>20</v>
      </c>
      <c r="H586" t="s">
        <v>159</v>
      </c>
      <c r="I586" t="s">
        <v>18</v>
      </c>
      <c r="J586" s="5">
        <v>422007350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8398308.6247430257</v>
      </c>
      <c r="Y586" s="5">
        <v>55743953.087909169</v>
      </c>
      <c r="Z586" s="5">
        <v>49459871.242246345</v>
      </c>
      <c r="AA586" s="5">
        <v>36649331.218365356</v>
      </c>
      <c r="AB586" s="5">
        <v>37518060.257754847</v>
      </c>
      <c r="AC586" s="5">
        <v>37842566.991317615</v>
      </c>
      <c r="AD586" s="5">
        <v>46434852.767400518</v>
      </c>
      <c r="AE586" s="5">
        <v>45664172.520787396</v>
      </c>
      <c r="AF586" s="5">
        <v>45635760.108738221</v>
      </c>
      <c r="AG586" s="5">
        <v>46289792.32455498</v>
      </c>
      <c r="AH586" s="5">
        <v>45238030.190152384</v>
      </c>
      <c r="AI586" s="5">
        <v>45125300.666030154</v>
      </c>
      <c r="AJ586" s="5">
        <v>500000000.00000012</v>
      </c>
      <c r="AK586" s="5">
        <v>8398308.6247430257</v>
      </c>
      <c r="AL586" s="5">
        <v>55743953.087909169</v>
      </c>
      <c r="AM586" s="5">
        <v>49459871.242246345</v>
      </c>
      <c r="AN586" s="5">
        <v>36649331.218365356</v>
      </c>
      <c r="AO586" s="5">
        <v>37518060.257754847</v>
      </c>
      <c r="AP586" s="5">
        <v>37842566.991317615</v>
      </c>
      <c r="AQ586" s="5">
        <v>46434852.767400518</v>
      </c>
      <c r="AR586" s="5">
        <v>45664172.520787396</v>
      </c>
      <c r="AS586" s="5">
        <v>45635760.108738221</v>
      </c>
      <c r="AT586" s="5">
        <v>46289792.32455498</v>
      </c>
      <c r="AU586" s="5">
        <v>45238030.190152384</v>
      </c>
      <c r="AV586" s="5">
        <v>45125300.666030154</v>
      </c>
      <c r="AW586" s="5">
        <f>SUM(Target_CC[[#This Row],[Target_Jan]:[Target_Des]])</f>
        <v>500000000.00000012</v>
      </c>
      <c r="AX586" s="5">
        <v>796863.30820967699</v>
      </c>
      <c r="AY586" s="5">
        <v>800269.65865466127</v>
      </c>
      <c r="AZ586" s="5">
        <v>796383.74222546432</v>
      </c>
      <c r="BA586" s="5">
        <v>786372.70589999668</v>
      </c>
      <c r="BB586" s="5">
        <v>793935.84157823003</v>
      </c>
      <c r="BC586" s="5">
        <v>797473.19103742542</v>
      </c>
      <c r="BD586" s="5">
        <v>878692.33517508185</v>
      </c>
      <c r="BE586" s="5">
        <v>870481.88695162872</v>
      </c>
      <c r="BF586" s="5">
        <v>870215.56851381448</v>
      </c>
      <c r="BG586" s="5">
        <v>877332.63820671383</v>
      </c>
      <c r="BH586" s="5">
        <v>865994.21097005485</v>
      </c>
      <c r="BI586" s="5">
        <v>865984.912577254</v>
      </c>
      <c r="BJ586" s="5">
        <f>SUM(Target_CC[[#This Row],[Target_NGTMA_Jan]:[Target_NGTMA_Des]])</f>
        <v>10000000.000000004</v>
      </c>
      <c r="BK586" s="5">
        <v>0</v>
      </c>
      <c r="BL586" s="5">
        <v>0</v>
      </c>
      <c r="BM586" s="5">
        <v>0</v>
      </c>
      <c r="BN586" s="5">
        <f>Target_CC[[#This Row],[Est_Sust_NP Apr]]+Target_CC[[#This Row],[Est_Sust_POTS Apr]]+Target_CC[[#This Row],[BC_Apr]]</f>
        <v>0</v>
      </c>
      <c r="BO586" s="5">
        <f>Target_CC[[#This Row],[Est_Sust_NP Mei]]+Target_CC[[#This Row],[Est_Sust_POTS Mei]]+Target_CC[[#This Row],[BC_Mei]]</f>
        <v>0</v>
      </c>
      <c r="BP586" s="5">
        <f>Target_CC[[#This Row],[Est_Sust_NP Jun]]+Target_CC[[#This Row],[Est_Sust_POTS Jun]]+Target_CC[[#This Row],[BC_Jun]]</f>
        <v>0</v>
      </c>
      <c r="BQ586" s="5">
        <f>Target_CC[[#This Row],[Est_Sust_NP Jul]]+Target_CC[[#This Row],[Est_Sust_POTS Jul]]+Target_CC[[#This Row],[BC_Jul]]</f>
        <v>0</v>
      </c>
      <c r="BR586" s="5">
        <f>Target_CC[[#This Row],[Est_Sust_NP Agu]]+Target_CC[[#This Row],[Est_Sust_POTS Agu]]+Target_CC[[#This Row],[BC_Agu]]</f>
        <v>0</v>
      </c>
      <c r="BS586" s="5">
        <f>Target_CC[[#This Row],[Est_Sust_NP Sep]]+Target_CC[[#This Row],[Est_Sust_POTS Sep]]+Target_CC[[#This Row],[BC_Sep]]</f>
        <v>0</v>
      </c>
      <c r="BT586" s="5">
        <f>Target_CC[[#This Row],[Est_Sust_NP Okt]]+Target_CC[[#This Row],[Est_Sust_POTS Okt]]+Target_CC[[#This Row],[BC_Okt]]</f>
        <v>0</v>
      </c>
      <c r="BU586" s="5">
        <f>Target_CC[[#This Row],[Est_Sust_NP Nov]]+Target_CC[[#This Row],[Est_Sust_POTS Nov]]+Target_CC[[#This Row],[BC_Nov]]</f>
        <v>0</v>
      </c>
      <c r="BV586" s="5">
        <f>Target_CC[[#This Row],[Est_Sust_NP Des]]+Target_CC[[#This Row],[Est_Sust_POTS Des]]+Target_CC[[#This Row],[BC_Des]]</f>
        <v>0</v>
      </c>
      <c r="BW586" s="5">
        <f>SUM(Target_CC[[#This Row],[Real_Jan]:[Real_Des]])</f>
        <v>0</v>
      </c>
      <c r="BX586" s="5">
        <v>0</v>
      </c>
      <c r="BY586" s="5">
        <v>0</v>
      </c>
      <c r="BZ586" s="5">
        <v>0</v>
      </c>
      <c r="CA586" s="5">
        <f>Target_CC[[#This Row],[Est_Sust_NP Mar]]*95%</f>
        <v>0</v>
      </c>
      <c r="CB586" s="5">
        <f>Target_CC[[#This Row],[Est_Sust_NP Apr]]</f>
        <v>0</v>
      </c>
      <c r="CC586" s="5">
        <f>Target_CC[[#This Row],[Est_Sust_NP Mei]]</f>
        <v>0</v>
      </c>
      <c r="CD586" s="5">
        <f>Target_CC[[#This Row],[Est_Sust_NP Jun]]</f>
        <v>0</v>
      </c>
      <c r="CE586" s="5">
        <f>Target_CC[[#This Row],[Est_Sust_NP Jul]]</f>
        <v>0</v>
      </c>
      <c r="CF586" s="5">
        <f>Target_CC[[#This Row],[Est_Sust_NP Agu]]</f>
        <v>0</v>
      </c>
      <c r="CG586" s="5">
        <f>Target_CC[[#This Row],[Est_Sust_NP Sep]]</f>
        <v>0</v>
      </c>
      <c r="CH586" s="5">
        <f>Target_CC[[#This Row],[Est_Sust_NP Okt]]</f>
        <v>0</v>
      </c>
      <c r="CI586" s="5">
        <f>Target_CC[[#This Row],[Est_Sust_NP Nov]]</f>
        <v>0</v>
      </c>
      <c r="CJ586" s="5">
        <f>SUM(Target_CC[[#This Row],[Est_Sust_NP Jan]:[Est_Sust_NP Des]])</f>
        <v>0</v>
      </c>
      <c r="CK586" s="5">
        <v>0</v>
      </c>
      <c r="CL586" s="5">
        <v>0</v>
      </c>
      <c r="CM586" s="5">
        <v>0</v>
      </c>
      <c r="CN586" s="5">
        <f>Target_CC[[#This Row],[Est_Sust_POTS Mar]]</f>
        <v>0</v>
      </c>
      <c r="CO586" s="5">
        <f>Target_CC[[#This Row],[Est_Sust_POTS Apr]]</f>
        <v>0</v>
      </c>
      <c r="CP586" s="5">
        <f>Target_CC[[#This Row],[Est_Sust_POTS Mei]]</f>
        <v>0</v>
      </c>
      <c r="CQ586" s="5">
        <f>Target_CC[[#This Row],[Est_Sust_POTS Jun]]</f>
        <v>0</v>
      </c>
      <c r="CR586" s="5">
        <f>Target_CC[[#This Row],[Est_Sust_POTS Jul]]</f>
        <v>0</v>
      </c>
      <c r="CS586" s="5">
        <f>Target_CC[[#This Row],[Est_Sust_POTS Agu]]</f>
        <v>0</v>
      </c>
      <c r="CT586" s="5">
        <f>Target_CC[[#This Row],[Est_Sust_POTS Sep]]</f>
        <v>0</v>
      </c>
      <c r="CU586" s="5">
        <f>Target_CC[[#This Row],[Est_Sust_POTS Okt]]</f>
        <v>0</v>
      </c>
      <c r="CV586" s="5">
        <f>Target_CC[[#This Row],[Est_Sust_POTS Nov]]</f>
        <v>0</v>
      </c>
      <c r="CW586" s="5">
        <f>SUM(Target_CC[[#This Row],[Est_Sust_POTS Jan]:[Est_Sust_POTS Des]])</f>
        <v>0</v>
      </c>
      <c r="CX586" s="5"/>
      <c r="CY586" s="5">
        <v>0</v>
      </c>
      <c r="CZ586" s="5">
        <v>0</v>
      </c>
      <c r="DA586" s="5">
        <v>0</v>
      </c>
      <c r="DB586" s="5"/>
      <c r="DC586" s="5"/>
      <c r="DD586" s="5"/>
      <c r="DE586" s="5"/>
      <c r="DF586" s="5"/>
      <c r="DG586" s="5"/>
      <c r="DH586" s="5"/>
      <c r="DI586" s="5"/>
      <c r="DJ586" s="5">
        <f>SUM(Target_CC[[#This Row],[BC_Jan]:[BC_Des]])</f>
        <v>0</v>
      </c>
      <c r="DK586" s="5"/>
      <c r="DL586" s="5"/>
      <c r="DM586" s="5"/>
      <c r="DN586" s="5"/>
      <c r="DO586" s="5"/>
      <c r="DP586" s="5"/>
      <c r="DQ586" s="5"/>
      <c r="DR586" s="5"/>
      <c r="DS586" s="5"/>
      <c r="DT586" s="5"/>
      <c r="DU586" s="5"/>
      <c r="DV586" s="5"/>
      <c r="DW586" s="5"/>
      <c r="DX586" s="5" t="s">
        <v>160</v>
      </c>
    </row>
    <row r="587" spans="2:128" x14ac:dyDescent="0.3">
      <c r="B587">
        <v>2000547</v>
      </c>
      <c r="C587" t="s">
        <v>881</v>
      </c>
      <c r="D587" t="s">
        <v>157</v>
      </c>
      <c r="E587" t="s">
        <v>877</v>
      </c>
      <c r="F587" t="s">
        <v>878</v>
      </c>
      <c r="G587" t="s">
        <v>23</v>
      </c>
      <c r="H587" t="s">
        <v>159</v>
      </c>
      <c r="I587" t="s">
        <v>18</v>
      </c>
      <c r="J587" s="5">
        <v>1524021391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  <c r="AI587" s="5">
        <v>0</v>
      </c>
      <c r="AJ587" s="5">
        <v>0</v>
      </c>
      <c r="AK587" s="5">
        <v>0</v>
      </c>
      <c r="AL587" s="5">
        <v>0</v>
      </c>
      <c r="AM587" s="5">
        <v>0</v>
      </c>
      <c r="AN587" s="5">
        <v>0</v>
      </c>
      <c r="AO587" s="5">
        <v>0</v>
      </c>
      <c r="AP587" s="5">
        <v>0</v>
      </c>
      <c r="AQ587" s="5">
        <v>0</v>
      </c>
      <c r="AR587" s="5">
        <v>0</v>
      </c>
      <c r="AS587" s="5">
        <v>0</v>
      </c>
      <c r="AT587" s="5">
        <v>0</v>
      </c>
      <c r="AU587" s="5">
        <v>0</v>
      </c>
      <c r="AV587" s="5">
        <v>0</v>
      </c>
      <c r="AW587" s="5">
        <f>SUM(Target_CC[[#This Row],[Target_Jan]:[Target_Des]])</f>
        <v>0</v>
      </c>
      <c r="AX587" s="5">
        <v>0</v>
      </c>
      <c r="AY587" s="5">
        <v>0</v>
      </c>
      <c r="AZ587" s="5">
        <v>0</v>
      </c>
      <c r="BA587" s="5">
        <v>0</v>
      </c>
      <c r="BB587" s="5">
        <v>0</v>
      </c>
      <c r="BC587" s="5">
        <v>0</v>
      </c>
      <c r="BD587" s="5">
        <v>0</v>
      </c>
      <c r="BE587" s="5">
        <v>0</v>
      </c>
      <c r="BF587" s="5">
        <v>0</v>
      </c>
      <c r="BG587" s="5">
        <v>0</v>
      </c>
      <c r="BH587" s="5">
        <v>0</v>
      </c>
      <c r="BI587" s="5">
        <v>0</v>
      </c>
      <c r="BJ587" s="5">
        <f>SUM(Target_CC[[#This Row],[Target_NGTMA_Jan]:[Target_NGTMA_Des]])</f>
        <v>0</v>
      </c>
      <c r="BK587" s="5">
        <v>0</v>
      </c>
      <c r="BL587" s="5">
        <v>0</v>
      </c>
      <c r="BM587" s="5">
        <v>0</v>
      </c>
      <c r="BN587" s="5">
        <f>Target_CC[[#This Row],[Est_Sust_NP Apr]]+Target_CC[[#This Row],[Est_Sust_POTS Apr]]+Target_CC[[#This Row],[BC_Apr]]</f>
        <v>0</v>
      </c>
      <c r="BO587" s="5">
        <f>Target_CC[[#This Row],[Est_Sust_NP Mei]]+Target_CC[[#This Row],[Est_Sust_POTS Mei]]+Target_CC[[#This Row],[BC_Mei]]</f>
        <v>0</v>
      </c>
      <c r="BP587" s="5">
        <f>Target_CC[[#This Row],[Est_Sust_NP Jun]]+Target_CC[[#This Row],[Est_Sust_POTS Jun]]+Target_CC[[#This Row],[BC_Jun]]</f>
        <v>0</v>
      </c>
      <c r="BQ587" s="5">
        <f>Target_CC[[#This Row],[Est_Sust_NP Jul]]+Target_CC[[#This Row],[Est_Sust_POTS Jul]]+Target_CC[[#This Row],[BC_Jul]]</f>
        <v>0</v>
      </c>
      <c r="BR587" s="5">
        <f>Target_CC[[#This Row],[Est_Sust_NP Agu]]+Target_CC[[#This Row],[Est_Sust_POTS Agu]]+Target_CC[[#This Row],[BC_Agu]]</f>
        <v>0</v>
      </c>
      <c r="BS587" s="5">
        <f>Target_CC[[#This Row],[Est_Sust_NP Sep]]+Target_CC[[#This Row],[Est_Sust_POTS Sep]]+Target_CC[[#This Row],[BC_Sep]]</f>
        <v>0</v>
      </c>
      <c r="BT587" s="5">
        <f>Target_CC[[#This Row],[Est_Sust_NP Okt]]+Target_CC[[#This Row],[Est_Sust_POTS Okt]]+Target_CC[[#This Row],[BC_Okt]]</f>
        <v>0</v>
      </c>
      <c r="BU587" s="5">
        <f>Target_CC[[#This Row],[Est_Sust_NP Nov]]+Target_CC[[#This Row],[Est_Sust_POTS Nov]]+Target_CC[[#This Row],[BC_Nov]]</f>
        <v>0</v>
      </c>
      <c r="BV587" s="5">
        <f>Target_CC[[#This Row],[Est_Sust_NP Des]]+Target_CC[[#This Row],[Est_Sust_POTS Des]]+Target_CC[[#This Row],[BC_Des]]</f>
        <v>0</v>
      </c>
      <c r="BW587" s="5">
        <f>SUM(Target_CC[[#This Row],[Real_Jan]:[Real_Des]])</f>
        <v>0</v>
      </c>
      <c r="BX587" s="5">
        <v>0</v>
      </c>
      <c r="BY587" s="5">
        <v>0</v>
      </c>
      <c r="BZ587" s="5">
        <v>0</v>
      </c>
      <c r="CA587" s="5">
        <f>Target_CC[[#This Row],[Est_Sust_NP Mar]]*95%</f>
        <v>0</v>
      </c>
      <c r="CB587" s="5">
        <f>Target_CC[[#This Row],[Est_Sust_NP Apr]]</f>
        <v>0</v>
      </c>
      <c r="CC587" s="5">
        <f>Target_CC[[#This Row],[Est_Sust_NP Mei]]</f>
        <v>0</v>
      </c>
      <c r="CD587" s="5">
        <f>Target_CC[[#This Row],[Est_Sust_NP Jun]]</f>
        <v>0</v>
      </c>
      <c r="CE587" s="5">
        <f>Target_CC[[#This Row],[Est_Sust_NP Jul]]</f>
        <v>0</v>
      </c>
      <c r="CF587" s="5">
        <f>Target_CC[[#This Row],[Est_Sust_NP Agu]]</f>
        <v>0</v>
      </c>
      <c r="CG587" s="5">
        <f>Target_CC[[#This Row],[Est_Sust_NP Sep]]</f>
        <v>0</v>
      </c>
      <c r="CH587" s="5">
        <f>Target_CC[[#This Row],[Est_Sust_NP Okt]]</f>
        <v>0</v>
      </c>
      <c r="CI587" s="5">
        <f>Target_CC[[#This Row],[Est_Sust_NP Nov]]</f>
        <v>0</v>
      </c>
      <c r="CJ587" s="5">
        <f>SUM(Target_CC[[#This Row],[Est_Sust_NP Jan]:[Est_Sust_NP Des]])</f>
        <v>0</v>
      </c>
      <c r="CK587" s="5">
        <v>0</v>
      </c>
      <c r="CL587" s="5">
        <v>0</v>
      </c>
      <c r="CM587" s="5">
        <v>0</v>
      </c>
      <c r="CN587" s="5">
        <f>Target_CC[[#This Row],[Est_Sust_POTS Mar]]</f>
        <v>0</v>
      </c>
      <c r="CO587" s="5">
        <f>Target_CC[[#This Row],[Est_Sust_POTS Apr]]</f>
        <v>0</v>
      </c>
      <c r="CP587" s="5">
        <f>Target_CC[[#This Row],[Est_Sust_POTS Mei]]</f>
        <v>0</v>
      </c>
      <c r="CQ587" s="5">
        <f>Target_CC[[#This Row],[Est_Sust_POTS Jun]]</f>
        <v>0</v>
      </c>
      <c r="CR587" s="5">
        <f>Target_CC[[#This Row],[Est_Sust_POTS Jul]]</f>
        <v>0</v>
      </c>
      <c r="CS587" s="5">
        <f>Target_CC[[#This Row],[Est_Sust_POTS Agu]]</f>
        <v>0</v>
      </c>
      <c r="CT587" s="5">
        <f>Target_CC[[#This Row],[Est_Sust_POTS Sep]]</f>
        <v>0</v>
      </c>
      <c r="CU587" s="5">
        <f>Target_CC[[#This Row],[Est_Sust_POTS Okt]]</f>
        <v>0</v>
      </c>
      <c r="CV587" s="5">
        <f>Target_CC[[#This Row],[Est_Sust_POTS Nov]]</f>
        <v>0</v>
      </c>
      <c r="CW587" s="5">
        <f>SUM(Target_CC[[#This Row],[Est_Sust_POTS Jan]:[Est_Sust_POTS Des]])</f>
        <v>0</v>
      </c>
      <c r="CX587" s="5"/>
      <c r="CY587" s="5">
        <v>0</v>
      </c>
      <c r="CZ587" s="5">
        <v>0</v>
      </c>
      <c r="DA587" s="5">
        <v>0</v>
      </c>
      <c r="DB587" s="5"/>
      <c r="DC587" s="5"/>
      <c r="DD587" s="5"/>
      <c r="DE587" s="5"/>
      <c r="DF587" s="5"/>
      <c r="DG587" s="5"/>
      <c r="DH587" s="5"/>
      <c r="DI587" s="5"/>
      <c r="DJ587" s="5">
        <f>SUM(Target_CC[[#This Row],[BC_Jan]:[BC_Des]])</f>
        <v>0</v>
      </c>
      <c r="DK587" s="5"/>
      <c r="DL587" s="5"/>
      <c r="DM587" s="5"/>
      <c r="DN587" s="5"/>
      <c r="DO587" s="5"/>
      <c r="DP587" s="5"/>
      <c r="DQ587" s="5"/>
      <c r="DR587" s="5"/>
      <c r="DS587" s="5"/>
      <c r="DT587" s="5"/>
      <c r="DU587" s="5"/>
      <c r="DV587" s="5"/>
      <c r="DW587" s="5"/>
      <c r="DX587" s="5" t="s">
        <v>160</v>
      </c>
    </row>
    <row r="588" spans="2:128" x14ac:dyDescent="0.3">
      <c r="B588">
        <v>4603201</v>
      </c>
      <c r="C588" t="s">
        <v>882</v>
      </c>
      <c r="D588" t="s">
        <v>157</v>
      </c>
      <c r="E588" t="s">
        <v>874</v>
      </c>
      <c r="F588" t="s">
        <v>875</v>
      </c>
      <c r="G588" t="s">
        <v>24</v>
      </c>
      <c r="H588" t="s">
        <v>159</v>
      </c>
      <c r="I588" t="s">
        <v>18</v>
      </c>
      <c r="J588" s="5">
        <v>120573529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839830.86247430264</v>
      </c>
      <c r="Y588" s="5">
        <v>5574395.3087909175</v>
      </c>
      <c r="Z588" s="5">
        <v>4945987.1242246339</v>
      </c>
      <c r="AA588" s="5">
        <v>3664933.1218365352</v>
      </c>
      <c r="AB588" s="5">
        <v>3751806.0257754852</v>
      </c>
      <c r="AC588" s="5">
        <v>3784256.6991317612</v>
      </c>
      <c r="AD588" s="5">
        <v>4643485.2767400518</v>
      </c>
      <c r="AE588" s="5">
        <v>4566417.2520787399</v>
      </c>
      <c r="AF588" s="5">
        <v>4563576.0108738225</v>
      </c>
      <c r="AG588" s="5">
        <v>4628979.2324554976</v>
      </c>
      <c r="AH588" s="5">
        <v>4523803.0190152386</v>
      </c>
      <c r="AI588" s="5">
        <v>4512530.0666030152</v>
      </c>
      <c r="AJ588" s="5">
        <v>50000000</v>
      </c>
      <c r="AK588" s="5">
        <v>839830.86247430264</v>
      </c>
      <c r="AL588" s="5">
        <v>5574395.3087909175</v>
      </c>
      <c r="AM588" s="5">
        <v>4945987.1242246339</v>
      </c>
      <c r="AN588" s="5">
        <v>3664933.1218365352</v>
      </c>
      <c r="AO588" s="5">
        <v>3751806.0257754852</v>
      </c>
      <c r="AP588" s="5">
        <v>3784256.6991317612</v>
      </c>
      <c r="AQ588" s="5">
        <v>4643485.2767400518</v>
      </c>
      <c r="AR588" s="5">
        <v>4566417.2520787399</v>
      </c>
      <c r="AS588" s="5">
        <v>4563576.0108738225</v>
      </c>
      <c r="AT588" s="5">
        <v>4628979.2324554976</v>
      </c>
      <c r="AU588" s="5">
        <v>4523803.0190152386</v>
      </c>
      <c r="AV588" s="5">
        <v>4512530.0666030152</v>
      </c>
      <c r="AW588" s="5">
        <f>SUM(Target_CC[[#This Row],[Target_Jan]:[Target_Des]])</f>
        <v>50000000</v>
      </c>
      <c r="AX588" s="5">
        <v>7968633.0820967695</v>
      </c>
      <c r="AY588" s="5">
        <v>8002696.586546612</v>
      </c>
      <c r="AZ588" s="5">
        <v>7963837.4222546434</v>
      </c>
      <c r="BA588" s="5">
        <v>7863727.0589999668</v>
      </c>
      <c r="BB588" s="5">
        <v>7939358.4157823008</v>
      </c>
      <c r="BC588" s="5">
        <v>7974731.910374254</v>
      </c>
      <c r="BD588" s="5">
        <v>8786923.3517508171</v>
      </c>
      <c r="BE588" s="5">
        <v>8704818.869516287</v>
      </c>
      <c r="BF588" s="5">
        <v>8702155.6851381455</v>
      </c>
      <c r="BG588" s="5">
        <v>8773326.3820671383</v>
      </c>
      <c r="BH588" s="5">
        <v>8659942.1097005475</v>
      </c>
      <c r="BI588" s="5">
        <v>8659849.1257725395</v>
      </c>
      <c r="BJ588" s="5">
        <f>SUM(Target_CC[[#This Row],[Target_NGTMA_Jan]:[Target_NGTMA_Des]])</f>
        <v>100000000.00000003</v>
      </c>
      <c r="BK588" s="5">
        <v>0</v>
      </c>
      <c r="BL588" s="5">
        <v>0</v>
      </c>
      <c r="BM588" s="5">
        <v>0</v>
      </c>
      <c r="BN588" s="5">
        <f>Target_CC[[#This Row],[Est_Sust_NP Apr]]+Target_CC[[#This Row],[Est_Sust_POTS Apr]]+Target_CC[[#This Row],[BC_Apr]]</f>
        <v>0</v>
      </c>
      <c r="BO588" s="5">
        <f>Target_CC[[#This Row],[Est_Sust_NP Mei]]+Target_CC[[#This Row],[Est_Sust_POTS Mei]]+Target_CC[[#This Row],[BC_Mei]]</f>
        <v>0</v>
      </c>
      <c r="BP588" s="5">
        <f>Target_CC[[#This Row],[Est_Sust_NP Jun]]+Target_CC[[#This Row],[Est_Sust_POTS Jun]]+Target_CC[[#This Row],[BC_Jun]]</f>
        <v>0</v>
      </c>
      <c r="BQ588" s="5">
        <f>Target_CC[[#This Row],[Est_Sust_NP Jul]]+Target_CC[[#This Row],[Est_Sust_POTS Jul]]+Target_CC[[#This Row],[BC_Jul]]</f>
        <v>0</v>
      </c>
      <c r="BR588" s="5">
        <f>Target_CC[[#This Row],[Est_Sust_NP Agu]]+Target_CC[[#This Row],[Est_Sust_POTS Agu]]+Target_CC[[#This Row],[BC_Agu]]</f>
        <v>0</v>
      </c>
      <c r="BS588" s="5">
        <f>Target_CC[[#This Row],[Est_Sust_NP Sep]]+Target_CC[[#This Row],[Est_Sust_POTS Sep]]+Target_CC[[#This Row],[BC_Sep]]</f>
        <v>0</v>
      </c>
      <c r="BT588" s="5">
        <f>Target_CC[[#This Row],[Est_Sust_NP Okt]]+Target_CC[[#This Row],[Est_Sust_POTS Okt]]+Target_CC[[#This Row],[BC_Okt]]</f>
        <v>0</v>
      </c>
      <c r="BU588" s="5">
        <f>Target_CC[[#This Row],[Est_Sust_NP Nov]]+Target_CC[[#This Row],[Est_Sust_POTS Nov]]+Target_CC[[#This Row],[BC_Nov]]</f>
        <v>0</v>
      </c>
      <c r="BV588" s="5">
        <f>Target_CC[[#This Row],[Est_Sust_NP Des]]+Target_CC[[#This Row],[Est_Sust_POTS Des]]+Target_CC[[#This Row],[BC_Des]]</f>
        <v>0</v>
      </c>
      <c r="BW588" s="5">
        <f>SUM(Target_CC[[#This Row],[Real_Jan]:[Real_Des]])</f>
        <v>0</v>
      </c>
      <c r="BX588" s="5">
        <v>0</v>
      </c>
      <c r="BY588" s="5">
        <v>0</v>
      </c>
      <c r="BZ588" s="5">
        <v>0</v>
      </c>
      <c r="CA588" s="5">
        <f>Target_CC[[#This Row],[Est_Sust_NP Mar]]*95%</f>
        <v>0</v>
      </c>
      <c r="CB588" s="5">
        <f>Target_CC[[#This Row],[Est_Sust_NP Apr]]</f>
        <v>0</v>
      </c>
      <c r="CC588" s="5">
        <f>Target_CC[[#This Row],[Est_Sust_NP Mei]]</f>
        <v>0</v>
      </c>
      <c r="CD588" s="5">
        <f>Target_CC[[#This Row],[Est_Sust_NP Jun]]</f>
        <v>0</v>
      </c>
      <c r="CE588" s="5">
        <f>Target_CC[[#This Row],[Est_Sust_NP Jul]]</f>
        <v>0</v>
      </c>
      <c r="CF588" s="5">
        <f>Target_CC[[#This Row],[Est_Sust_NP Agu]]</f>
        <v>0</v>
      </c>
      <c r="CG588" s="5">
        <f>Target_CC[[#This Row],[Est_Sust_NP Sep]]</f>
        <v>0</v>
      </c>
      <c r="CH588" s="5">
        <f>Target_CC[[#This Row],[Est_Sust_NP Okt]]</f>
        <v>0</v>
      </c>
      <c r="CI588" s="5">
        <f>Target_CC[[#This Row],[Est_Sust_NP Nov]]</f>
        <v>0</v>
      </c>
      <c r="CJ588" s="5">
        <f>SUM(Target_CC[[#This Row],[Est_Sust_NP Jan]:[Est_Sust_NP Des]])</f>
        <v>0</v>
      </c>
      <c r="CK588" s="5">
        <v>0</v>
      </c>
      <c r="CL588" s="5">
        <v>0</v>
      </c>
      <c r="CM588" s="5">
        <v>0</v>
      </c>
      <c r="CN588" s="5">
        <f>Target_CC[[#This Row],[Est_Sust_POTS Mar]]</f>
        <v>0</v>
      </c>
      <c r="CO588" s="5">
        <f>Target_CC[[#This Row],[Est_Sust_POTS Apr]]</f>
        <v>0</v>
      </c>
      <c r="CP588" s="5">
        <f>Target_CC[[#This Row],[Est_Sust_POTS Mei]]</f>
        <v>0</v>
      </c>
      <c r="CQ588" s="5">
        <f>Target_CC[[#This Row],[Est_Sust_POTS Jun]]</f>
        <v>0</v>
      </c>
      <c r="CR588" s="5">
        <f>Target_CC[[#This Row],[Est_Sust_POTS Jul]]</f>
        <v>0</v>
      </c>
      <c r="CS588" s="5">
        <f>Target_CC[[#This Row],[Est_Sust_POTS Agu]]</f>
        <v>0</v>
      </c>
      <c r="CT588" s="5">
        <f>Target_CC[[#This Row],[Est_Sust_POTS Sep]]</f>
        <v>0</v>
      </c>
      <c r="CU588" s="5">
        <f>Target_CC[[#This Row],[Est_Sust_POTS Okt]]</f>
        <v>0</v>
      </c>
      <c r="CV588" s="5">
        <f>Target_CC[[#This Row],[Est_Sust_POTS Nov]]</f>
        <v>0</v>
      </c>
      <c r="CW588" s="5">
        <f>SUM(Target_CC[[#This Row],[Est_Sust_POTS Jan]:[Est_Sust_POTS Des]])</f>
        <v>0</v>
      </c>
      <c r="CX588" s="5"/>
      <c r="CY588" s="5">
        <v>0</v>
      </c>
      <c r="CZ588" s="5">
        <v>0</v>
      </c>
      <c r="DA588" s="5">
        <v>0</v>
      </c>
      <c r="DB588" s="5"/>
      <c r="DC588" s="5"/>
      <c r="DD588" s="5"/>
      <c r="DE588" s="5"/>
      <c r="DF588" s="5"/>
      <c r="DG588" s="5"/>
      <c r="DH588" s="5"/>
      <c r="DI588" s="5"/>
      <c r="DJ588" s="5">
        <f>SUM(Target_CC[[#This Row],[BC_Jan]:[BC_Des]])</f>
        <v>0</v>
      </c>
      <c r="DK588" s="5"/>
      <c r="DL588" s="5"/>
      <c r="DM588" s="5"/>
      <c r="DN588" s="5"/>
      <c r="DO588" s="5"/>
      <c r="DP588" s="5"/>
      <c r="DQ588" s="5"/>
      <c r="DR588" s="5"/>
      <c r="DS588" s="5"/>
      <c r="DT588" s="5"/>
      <c r="DU588" s="5"/>
      <c r="DV588" s="5"/>
      <c r="DW588" s="5"/>
      <c r="DX588" s="5" t="s">
        <v>160</v>
      </c>
    </row>
    <row r="589" spans="2:128" x14ac:dyDescent="0.3">
      <c r="B589">
        <v>4610327</v>
      </c>
      <c r="C589" t="s">
        <v>883</v>
      </c>
      <c r="D589" t="s">
        <v>880</v>
      </c>
      <c r="E589" t="s">
        <v>874</v>
      </c>
      <c r="F589" t="s">
        <v>875</v>
      </c>
      <c r="G589" t="s">
        <v>21</v>
      </c>
      <c r="H589" t="s">
        <v>159</v>
      </c>
      <c r="I589" t="s">
        <v>18</v>
      </c>
      <c r="J589" s="5">
        <v>120573529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3359323.4498972106</v>
      </c>
      <c r="Y589" s="5">
        <v>22297581.23516367</v>
      </c>
      <c r="Z589" s="5">
        <v>19783948.496898536</v>
      </c>
      <c r="AA589" s="5">
        <v>14659732.487346141</v>
      </c>
      <c r="AB589" s="5">
        <v>15007224.103101941</v>
      </c>
      <c r="AC589" s="5">
        <v>15137026.796527045</v>
      </c>
      <c r="AD589" s="5">
        <v>18573941.106960207</v>
      </c>
      <c r="AE589" s="5">
        <v>18265669.00831496</v>
      </c>
      <c r="AF589" s="5">
        <v>18254304.04349529</v>
      </c>
      <c r="AG589" s="5">
        <v>18515916.92982199</v>
      </c>
      <c r="AH589" s="5">
        <v>18095212.076060954</v>
      </c>
      <c r="AI589" s="5">
        <v>18050120.266412061</v>
      </c>
      <c r="AJ589" s="5">
        <v>200000000</v>
      </c>
      <c r="AK589" s="5">
        <v>3359323.4498972106</v>
      </c>
      <c r="AL589" s="5">
        <v>22297581.23516367</v>
      </c>
      <c r="AM589" s="5">
        <v>19783948.496898536</v>
      </c>
      <c r="AN589" s="5">
        <v>14659732.487346141</v>
      </c>
      <c r="AO589" s="5">
        <v>15007224.103101941</v>
      </c>
      <c r="AP589" s="5">
        <v>15137026.796527045</v>
      </c>
      <c r="AQ589" s="5">
        <v>18573941.106960207</v>
      </c>
      <c r="AR589" s="5">
        <v>18265669.00831496</v>
      </c>
      <c r="AS589" s="5">
        <v>18254304.04349529</v>
      </c>
      <c r="AT589" s="5">
        <v>18515916.92982199</v>
      </c>
      <c r="AU589" s="5">
        <v>18095212.076060954</v>
      </c>
      <c r="AV589" s="5">
        <v>18050120.266412061</v>
      </c>
      <c r="AW589" s="5">
        <f>SUM(Target_CC[[#This Row],[Target_Jan]:[Target_Des]])</f>
        <v>200000000</v>
      </c>
      <c r="AX589" s="5">
        <v>7968633.0820967695</v>
      </c>
      <c r="AY589" s="5">
        <v>8002696.586546612</v>
      </c>
      <c r="AZ589" s="5">
        <v>7963837.4222546434</v>
      </c>
      <c r="BA589" s="5">
        <v>7863727.0589999668</v>
      </c>
      <c r="BB589" s="5">
        <v>7939358.4157823008</v>
      </c>
      <c r="BC589" s="5">
        <v>7974731.910374254</v>
      </c>
      <c r="BD589" s="5">
        <v>8786923.3517508171</v>
      </c>
      <c r="BE589" s="5">
        <v>8704818.869516287</v>
      </c>
      <c r="BF589" s="5">
        <v>8702155.6851381455</v>
      </c>
      <c r="BG589" s="5">
        <v>8773326.3820671383</v>
      </c>
      <c r="BH589" s="5">
        <v>8659942.1097005475</v>
      </c>
      <c r="BI589" s="5">
        <v>8659849.1257725395</v>
      </c>
      <c r="BJ589" s="5">
        <f>SUM(Target_CC[[#This Row],[Target_NGTMA_Jan]:[Target_NGTMA_Des]])</f>
        <v>100000000.00000003</v>
      </c>
      <c r="BK589" s="5">
        <v>0</v>
      </c>
      <c r="BL589" s="5">
        <v>0</v>
      </c>
      <c r="BM589" s="5">
        <v>0</v>
      </c>
      <c r="BN589" s="5">
        <f>Target_CC[[#This Row],[Est_Sust_NP Apr]]+Target_CC[[#This Row],[Est_Sust_POTS Apr]]+Target_CC[[#This Row],[BC_Apr]]</f>
        <v>0</v>
      </c>
      <c r="BO589" s="5">
        <f>Target_CC[[#This Row],[Est_Sust_NP Mei]]+Target_CC[[#This Row],[Est_Sust_POTS Mei]]+Target_CC[[#This Row],[BC_Mei]]</f>
        <v>0</v>
      </c>
      <c r="BP589" s="5">
        <f>Target_CC[[#This Row],[Est_Sust_NP Jun]]+Target_CC[[#This Row],[Est_Sust_POTS Jun]]+Target_CC[[#This Row],[BC_Jun]]</f>
        <v>0</v>
      </c>
      <c r="BQ589" s="5">
        <f>Target_CC[[#This Row],[Est_Sust_NP Jul]]+Target_CC[[#This Row],[Est_Sust_POTS Jul]]+Target_CC[[#This Row],[BC_Jul]]</f>
        <v>0</v>
      </c>
      <c r="BR589" s="5">
        <f>Target_CC[[#This Row],[Est_Sust_NP Agu]]+Target_CC[[#This Row],[Est_Sust_POTS Agu]]+Target_CC[[#This Row],[BC_Agu]]</f>
        <v>0</v>
      </c>
      <c r="BS589" s="5">
        <f>Target_CC[[#This Row],[Est_Sust_NP Sep]]+Target_CC[[#This Row],[Est_Sust_POTS Sep]]+Target_CC[[#This Row],[BC_Sep]]</f>
        <v>0</v>
      </c>
      <c r="BT589" s="5">
        <f>Target_CC[[#This Row],[Est_Sust_NP Okt]]+Target_CC[[#This Row],[Est_Sust_POTS Okt]]+Target_CC[[#This Row],[BC_Okt]]</f>
        <v>0</v>
      </c>
      <c r="BU589" s="5">
        <f>Target_CC[[#This Row],[Est_Sust_NP Nov]]+Target_CC[[#This Row],[Est_Sust_POTS Nov]]+Target_CC[[#This Row],[BC_Nov]]</f>
        <v>0</v>
      </c>
      <c r="BV589" s="5">
        <f>Target_CC[[#This Row],[Est_Sust_NP Des]]+Target_CC[[#This Row],[Est_Sust_POTS Des]]+Target_CC[[#This Row],[BC_Des]]</f>
        <v>0</v>
      </c>
      <c r="BW589" s="5">
        <f>SUM(Target_CC[[#This Row],[Real_Jan]:[Real_Des]])</f>
        <v>0</v>
      </c>
      <c r="BX589" s="5">
        <v>0</v>
      </c>
      <c r="BY589" s="5">
        <v>0</v>
      </c>
      <c r="BZ589" s="5">
        <v>0</v>
      </c>
      <c r="CA589" s="5">
        <f>Target_CC[[#This Row],[Est_Sust_NP Mar]]*95%</f>
        <v>0</v>
      </c>
      <c r="CB589" s="5">
        <f>Target_CC[[#This Row],[Est_Sust_NP Apr]]</f>
        <v>0</v>
      </c>
      <c r="CC589" s="5">
        <f>Target_CC[[#This Row],[Est_Sust_NP Mei]]</f>
        <v>0</v>
      </c>
      <c r="CD589" s="5">
        <f>Target_CC[[#This Row],[Est_Sust_NP Jun]]</f>
        <v>0</v>
      </c>
      <c r="CE589" s="5">
        <f>Target_CC[[#This Row],[Est_Sust_NP Jul]]</f>
        <v>0</v>
      </c>
      <c r="CF589" s="5">
        <f>Target_CC[[#This Row],[Est_Sust_NP Agu]]</f>
        <v>0</v>
      </c>
      <c r="CG589" s="5">
        <f>Target_CC[[#This Row],[Est_Sust_NP Sep]]</f>
        <v>0</v>
      </c>
      <c r="CH589" s="5">
        <f>Target_CC[[#This Row],[Est_Sust_NP Okt]]</f>
        <v>0</v>
      </c>
      <c r="CI589" s="5">
        <f>Target_CC[[#This Row],[Est_Sust_NP Nov]]</f>
        <v>0</v>
      </c>
      <c r="CJ589" s="5">
        <f>SUM(Target_CC[[#This Row],[Est_Sust_NP Jan]:[Est_Sust_NP Des]])</f>
        <v>0</v>
      </c>
      <c r="CK589" s="5">
        <v>0</v>
      </c>
      <c r="CL589" s="5">
        <v>0</v>
      </c>
      <c r="CM589" s="5">
        <v>0</v>
      </c>
      <c r="CN589" s="5">
        <f>Target_CC[[#This Row],[Est_Sust_POTS Mar]]</f>
        <v>0</v>
      </c>
      <c r="CO589" s="5">
        <f>Target_CC[[#This Row],[Est_Sust_POTS Apr]]</f>
        <v>0</v>
      </c>
      <c r="CP589" s="5">
        <f>Target_CC[[#This Row],[Est_Sust_POTS Mei]]</f>
        <v>0</v>
      </c>
      <c r="CQ589" s="5">
        <f>Target_CC[[#This Row],[Est_Sust_POTS Jun]]</f>
        <v>0</v>
      </c>
      <c r="CR589" s="5">
        <f>Target_CC[[#This Row],[Est_Sust_POTS Jul]]</f>
        <v>0</v>
      </c>
      <c r="CS589" s="5">
        <f>Target_CC[[#This Row],[Est_Sust_POTS Agu]]</f>
        <v>0</v>
      </c>
      <c r="CT589" s="5">
        <f>Target_CC[[#This Row],[Est_Sust_POTS Sep]]</f>
        <v>0</v>
      </c>
      <c r="CU589" s="5">
        <f>Target_CC[[#This Row],[Est_Sust_POTS Okt]]</f>
        <v>0</v>
      </c>
      <c r="CV589" s="5">
        <f>Target_CC[[#This Row],[Est_Sust_POTS Nov]]</f>
        <v>0</v>
      </c>
      <c r="CW589" s="5">
        <f>SUM(Target_CC[[#This Row],[Est_Sust_POTS Jan]:[Est_Sust_POTS Des]])</f>
        <v>0</v>
      </c>
      <c r="CX589" s="5"/>
      <c r="CY589" s="5">
        <v>0</v>
      </c>
      <c r="CZ589" s="5">
        <v>0</v>
      </c>
      <c r="DA589" s="5">
        <v>0</v>
      </c>
      <c r="DB589" s="5"/>
      <c r="DC589" s="5"/>
      <c r="DD589" s="5"/>
      <c r="DE589" s="5"/>
      <c r="DF589" s="5"/>
      <c r="DG589" s="5"/>
      <c r="DH589" s="5"/>
      <c r="DI589" s="5"/>
      <c r="DJ589" s="5">
        <f>SUM(Target_CC[[#This Row],[BC_Jan]:[BC_Des]])</f>
        <v>0</v>
      </c>
      <c r="DK589" s="5"/>
      <c r="DL589" s="5"/>
      <c r="DM589" s="5"/>
      <c r="DN589" s="5"/>
      <c r="DO589" s="5"/>
      <c r="DP589" s="5"/>
      <c r="DQ589" s="5"/>
      <c r="DR589" s="5"/>
      <c r="DS589" s="5"/>
      <c r="DT589" s="5"/>
      <c r="DU589" s="5"/>
      <c r="DV589" s="5"/>
      <c r="DW589" s="5"/>
      <c r="DX589" s="5" t="s">
        <v>160</v>
      </c>
    </row>
    <row r="590" spans="2:128" x14ac:dyDescent="0.3">
      <c r="B590">
        <v>19222162</v>
      </c>
      <c r="C590" t="s">
        <v>884</v>
      </c>
      <c r="D590" t="s">
        <v>157</v>
      </c>
      <c r="E590" t="s">
        <v>874</v>
      </c>
      <c r="F590" t="s">
        <v>875</v>
      </c>
      <c r="G590" t="s">
        <v>19</v>
      </c>
      <c r="H590" t="s">
        <v>159</v>
      </c>
      <c r="I590" t="s">
        <v>18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5038985.1748458156</v>
      </c>
      <c r="Y590" s="5">
        <v>33446371.852745503</v>
      </c>
      <c r="Z590" s="5">
        <v>29675922.745347805</v>
      </c>
      <c r="AA590" s="5">
        <v>21989598.731019214</v>
      </c>
      <c r="AB590" s="5">
        <v>22510836.154652912</v>
      </c>
      <c r="AC590" s="5">
        <v>22705540.194790568</v>
      </c>
      <c r="AD590" s="5">
        <v>27860911.660440311</v>
      </c>
      <c r="AE590" s="5">
        <v>27398503.512472436</v>
      </c>
      <c r="AF590" s="5">
        <v>27381456.065242935</v>
      </c>
      <c r="AG590" s="5">
        <v>27773875.394732986</v>
      </c>
      <c r="AH590" s="5">
        <v>27142818.11409143</v>
      </c>
      <c r="AI590" s="5">
        <v>27075180.399618093</v>
      </c>
      <c r="AJ590" s="5">
        <v>300000000</v>
      </c>
      <c r="AK590" s="5">
        <v>5038985.1748458156</v>
      </c>
      <c r="AL590" s="5">
        <v>33446371.852745503</v>
      </c>
      <c r="AM590" s="5">
        <v>29675922.745347805</v>
      </c>
      <c r="AN590" s="5">
        <v>21989598.731019214</v>
      </c>
      <c r="AO590" s="5">
        <v>22510836.154652912</v>
      </c>
      <c r="AP590" s="5">
        <v>22705540.194790568</v>
      </c>
      <c r="AQ590" s="5">
        <v>27860911.660440311</v>
      </c>
      <c r="AR590" s="5">
        <v>27398503.512472436</v>
      </c>
      <c r="AS590" s="5">
        <v>27381456.065242935</v>
      </c>
      <c r="AT590" s="5">
        <v>27773875.394732986</v>
      </c>
      <c r="AU590" s="5">
        <v>27142818.11409143</v>
      </c>
      <c r="AV590" s="5">
        <v>27075180.399618093</v>
      </c>
      <c r="AW590" s="5">
        <f>SUM(Target_CC[[#This Row],[Target_Jan]:[Target_Des]])</f>
        <v>300000000</v>
      </c>
      <c r="AX590" s="5">
        <v>398431.6541048385</v>
      </c>
      <c r="AY590" s="5">
        <v>400134.82932733063</v>
      </c>
      <c r="AZ590" s="5">
        <v>398191.87111273216</v>
      </c>
      <c r="BA590" s="5">
        <v>393186.35294999834</v>
      </c>
      <c r="BB590" s="5">
        <v>396967.92078911501</v>
      </c>
      <c r="BC590" s="5">
        <v>398736.59551871271</v>
      </c>
      <c r="BD590" s="5">
        <v>439346.16758754093</v>
      </c>
      <c r="BE590" s="5">
        <v>435240.94347581436</v>
      </c>
      <c r="BF590" s="5">
        <v>435107.78425690724</v>
      </c>
      <c r="BG590" s="5">
        <v>438666.31910335692</v>
      </c>
      <c r="BH590" s="5">
        <v>432997.10548502742</v>
      </c>
      <c r="BI590" s="5">
        <v>432992.456288627</v>
      </c>
      <c r="BJ590" s="5">
        <f>SUM(Target_CC[[#This Row],[Target_NGTMA_Jan]:[Target_NGTMA_Des]])</f>
        <v>5000000.0000000019</v>
      </c>
      <c r="BK590" s="5">
        <v>295000</v>
      </c>
      <c r="BL590" s="5">
        <v>295000</v>
      </c>
      <c r="BM590" s="5">
        <v>295000</v>
      </c>
      <c r="BN590" s="5">
        <f>Target_CC[[#This Row],[Est_Sust_NP Apr]]+Target_CC[[#This Row],[Est_Sust_POTS Apr]]+Target_CC[[#This Row],[BC_Apr]]</f>
        <v>295000</v>
      </c>
      <c r="BO590" s="5">
        <f>Target_CC[[#This Row],[Est_Sust_NP Mei]]+Target_CC[[#This Row],[Est_Sust_POTS Mei]]+Target_CC[[#This Row],[BC_Mei]]</f>
        <v>295000</v>
      </c>
      <c r="BP590" s="5">
        <f>Target_CC[[#This Row],[Est_Sust_NP Jun]]+Target_CC[[#This Row],[Est_Sust_POTS Jun]]+Target_CC[[#This Row],[BC_Jun]]</f>
        <v>295000</v>
      </c>
      <c r="BQ590" s="5">
        <f>Target_CC[[#This Row],[Est_Sust_NP Jul]]+Target_CC[[#This Row],[Est_Sust_POTS Jul]]+Target_CC[[#This Row],[BC_Jul]]</f>
        <v>295000</v>
      </c>
      <c r="BR590" s="5">
        <f>Target_CC[[#This Row],[Est_Sust_NP Agu]]+Target_CC[[#This Row],[Est_Sust_POTS Agu]]+Target_CC[[#This Row],[BC_Agu]]</f>
        <v>295000</v>
      </c>
      <c r="BS590" s="5">
        <f>Target_CC[[#This Row],[Est_Sust_NP Sep]]+Target_CC[[#This Row],[Est_Sust_POTS Sep]]+Target_CC[[#This Row],[BC_Sep]]</f>
        <v>295000</v>
      </c>
      <c r="BT590" s="5">
        <f>Target_CC[[#This Row],[Est_Sust_NP Okt]]+Target_CC[[#This Row],[Est_Sust_POTS Okt]]+Target_CC[[#This Row],[BC_Okt]]</f>
        <v>295000</v>
      </c>
      <c r="BU590" s="5">
        <f>Target_CC[[#This Row],[Est_Sust_NP Nov]]+Target_CC[[#This Row],[Est_Sust_POTS Nov]]+Target_CC[[#This Row],[BC_Nov]]</f>
        <v>295000</v>
      </c>
      <c r="BV590" s="5">
        <f>Target_CC[[#This Row],[Est_Sust_NP Des]]+Target_CC[[#This Row],[Est_Sust_POTS Des]]+Target_CC[[#This Row],[BC_Des]]</f>
        <v>295000</v>
      </c>
      <c r="BW590" s="5">
        <f>SUM(Target_CC[[#This Row],[Real_Jan]:[Real_Des]])</f>
        <v>3540000</v>
      </c>
      <c r="BX590" s="5">
        <v>0</v>
      </c>
      <c r="BY590" s="5">
        <v>0</v>
      </c>
      <c r="BZ590" s="5">
        <v>0</v>
      </c>
      <c r="CA590" s="5">
        <f>Target_CC[[#This Row],[Est_Sust_NP Mar]]*95%</f>
        <v>0</v>
      </c>
      <c r="CB590" s="5">
        <f>Target_CC[[#This Row],[Est_Sust_NP Apr]]</f>
        <v>0</v>
      </c>
      <c r="CC590" s="5">
        <f>Target_CC[[#This Row],[Est_Sust_NP Mei]]</f>
        <v>0</v>
      </c>
      <c r="CD590" s="5">
        <f>Target_CC[[#This Row],[Est_Sust_NP Jun]]</f>
        <v>0</v>
      </c>
      <c r="CE590" s="5">
        <f>Target_CC[[#This Row],[Est_Sust_NP Jul]]</f>
        <v>0</v>
      </c>
      <c r="CF590" s="5">
        <f>Target_CC[[#This Row],[Est_Sust_NP Agu]]</f>
        <v>0</v>
      </c>
      <c r="CG590" s="5">
        <f>Target_CC[[#This Row],[Est_Sust_NP Sep]]</f>
        <v>0</v>
      </c>
      <c r="CH590" s="5">
        <f>Target_CC[[#This Row],[Est_Sust_NP Okt]]</f>
        <v>0</v>
      </c>
      <c r="CI590" s="5">
        <f>Target_CC[[#This Row],[Est_Sust_NP Nov]]</f>
        <v>0</v>
      </c>
      <c r="CJ590" s="5">
        <f>SUM(Target_CC[[#This Row],[Est_Sust_NP Jan]:[Est_Sust_NP Des]])</f>
        <v>0</v>
      </c>
      <c r="CK590" s="5">
        <v>295000</v>
      </c>
      <c r="CL590" s="5">
        <v>295000</v>
      </c>
      <c r="CM590" s="5">
        <v>295000</v>
      </c>
      <c r="CN590" s="5">
        <f>Target_CC[[#This Row],[Est_Sust_POTS Mar]]</f>
        <v>295000</v>
      </c>
      <c r="CO590" s="5">
        <f>Target_CC[[#This Row],[Est_Sust_POTS Apr]]</f>
        <v>295000</v>
      </c>
      <c r="CP590" s="5">
        <f>Target_CC[[#This Row],[Est_Sust_POTS Mei]]</f>
        <v>295000</v>
      </c>
      <c r="CQ590" s="5">
        <f>Target_CC[[#This Row],[Est_Sust_POTS Jun]]</f>
        <v>295000</v>
      </c>
      <c r="CR590" s="5">
        <f>Target_CC[[#This Row],[Est_Sust_POTS Jul]]</f>
        <v>295000</v>
      </c>
      <c r="CS590" s="5">
        <f>Target_CC[[#This Row],[Est_Sust_POTS Agu]]</f>
        <v>295000</v>
      </c>
      <c r="CT590" s="5">
        <f>Target_CC[[#This Row],[Est_Sust_POTS Sep]]</f>
        <v>295000</v>
      </c>
      <c r="CU590" s="5">
        <f>Target_CC[[#This Row],[Est_Sust_POTS Okt]]</f>
        <v>295000</v>
      </c>
      <c r="CV590" s="5">
        <f>Target_CC[[#This Row],[Est_Sust_POTS Nov]]</f>
        <v>295000</v>
      </c>
      <c r="CW590" s="5">
        <f>SUM(Target_CC[[#This Row],[Est_Sust_POTS Jan]:[Est_Sust_POTS Des]])</f>
        <v>3540000</v>
      </c>
      <c r="CX590" s="5"/>
      <c r="CY590" s="5">
        <v>0</v>
      </c>
      <c r="CZ590" s="5">
        <v>0</v>
      </c>
      <c r="DA590" s="5">
        <v>0</v>
      </c>
      <c r="DB590" s="5"/>
      <c r="DC590" s="5"/>
      <c r="DD590" s="5"/>
      <c r="DE590" s="5"/>
      <c r="DF590" s="5"/>
      <c r="DG590" s="5"/>
      <c r="DH590" s="5"/>
      <c r="DI590" s="5"/>
      <c r="DJ590" s="5">
        <f>SUM(Target_CC[[#This Row],[BC_Jan]:[BC_Des]])</f>
        <v>0</v>
      </c>
      <c r="DK590" s="5"/>
      <c r="DL590" s="5"/>
      <c r="DM590" s="5"/>
      <c r="DN590" s="5"/>
      <c r="DO590" s="5"/>
      <c r="DP590" s="5"/>
      <c r="DQ590" s="5"/>
      <c r="DR590" s="5"/>
      <c r="DS590" s="5"/>
      <c r="DT590" s="5"/>
      <c r="DU590" s="5"/>
      <c r="DV590" s="5"/>
      <c r="DW590" s="5"/>
      <c r="DX590" s="5" t="s">
        <v>160</v>
      </c>
    </row>
    <row r="591" spans="2:128" x14ac:dyDescent="0.3">
      <c r="B591" t="s">
        <v>885</v>
      </c>
      <c r="C591" t="s">
        <v>886</v>
      </c>
      <c r="D591" t="s">
        <v>157</v>
      </c>
      <c r="E591" t="s">
        <v>887</v>
      </c>
      <c r="F591" t="s">
        <v>888</v>
      </c>
      <c r="G591" t="s">
        <v>25</v>
      </c>
      <c r="H591" t="s">
        <v>159</v>
      </c>
      <c r="I591" t="s">
        <v>18</v>
      </c>
      <c r="J591" s="5">
        <v>0</v>
      </c>
      <c r="K591" s="5">
        <v>3653422</v>
      </c>
      <c r="L591" s="5">
        <v>6701863</v>
      </c>
      <c r="M591" s="5">
        <v>6296772</v>
      </c>
      <c r="N591" s="5">
        <v>5470966</v>
      </c>
      <c r="O591" s="5">
        <v>5523366</v>
      </c>
      <c r="P591" s="5">
        <v>5547886</v>
      </c>
      <c r="Q591" s="5">
        <v>6112575</v>
      </c>
      <c r="R591" s="5">
        <v>6055691</v>
      </c>
      <c r="S591" s="5">
        <v>6053860</v>
      </c>
      <c r="T591" s="5">
        <v>6103224</v>
      </c>
      <c r="U591" s="5">
        <v>6024620</v>
      </c>
      <c r="V591" s="5">
        <v>6024555</v>
      </c>
      <c r="W591" s="5">
        <v>69568800</v>
      </c>
      <c r="X591" s="5">
        <v>27855721</v>
      </c>
      <c r="Y591" s="5">
        <v>51098727</v>
      </c>
      <c r="Z591" s="5">
        <v>48010090</v>
      </c>
      <c r="AA591" s="5">
        <v>41713688</v>
      </c>
      <c r="AB591" s="5">
        <v>42113210</v>
      </c>
      <c r="AC591" s="5">
        <v>42300165</v>
      </c>
      <c r="AD591" s="5">
        <v>46605667</v>
      </c>
      <c r="AE591" s="5">
        <v>46171958</v>
      </c>
      <c r="AF591" s="5">
        <v>46157993</v>
      </c>
      <c r="AG591" s="5">
        <v>46534370</v>
      </c>
      <c r="AH591" s="5">
        <v>45935049</v>
      </c>
      <c r="AI591" s="5">
        <v>45934561</v>
      </c>
      <c r="AJ591" s="5">
        <v>530431199</v>
      </c>
      <c r="AK591" s="5">
        <v>31509143</v>
      </c>
      <c r="AL591" s="5">
        <v>57800590</v>
      </c>
      <c r="AM591" s="5">
        <v>54306862</v>
      </c>
      <c r="AN591" s="5">
        <v>47184654</v>
      </c>
      <c r="AO591" s="5">
        <v>47636576</v>
      </c>
      <c r="AP591" s="5">
        <v>47848051</v>
      </c>
      <c r="AQ591" s="5">
        <v>52718242</v>
      </c>
      <c r="AR591" s="5">
        <v>52227649</v>
      </c>
      <c r="AS591" s="5">
        <v>52211853</v>
      </c>
      <c r="AT591" s="5">
        <v>52637594</v>
      </c>
      <c r="AU591" s="5">
        <v>51959669</v>
      </c>
      <c r="AV591" s="5">
        <v>51959116</v>
      </c>
      <c r="AW591" s="5">
        <f>SUM(Target_CC[[#This Row],[Target_Jan]:[Target_Des]])</f>
        <v>599999999</v>
      </c>
      <c r="AX591" s="5">
        <v>796864</v>
      </c>
      <c r="AY591" s="5">
        <v>800270</v>
      </c>
      <c r="AZ591" s="5">
        <v>796384</v>
      </c>
      <c r="BA591" s="5">
        <v>786373</v>
      </c>
      <c r="BB591" s="5">
        <v>793936</v>
      </c>
      <c r="BC591" s="5">
        <v>797474</v>
      </c>
      <c r="BD591" s="5">
        <v>878692</v>
      </c>
      <c r="BE591" s="5">
        <v>870482</v>
      </c>
      <c r="BF591" s="5">
        <v>870215</v>
      </c>
      <c r="BG591" s="5">
        <v>877333</v>
      </c>
      <c r="BH591" s="5">
        <v>865994</v>
      </c>
      <c r="BI591" s="5">
        <v>865985</v>
      </c>
      <c r="BJ591" s="5">
        <f>SUM(Target_CC[[#This Row],[Target_NGTMA_Jan]:[Target_NGTMA_Des]])</f>
        <v>10000002</v>
      </c>
      <c r="BK591" s="5">
        <v>0</v>
      </c>
      <c r="BL591" s="5">
        <v>0</v>
      </c>
      <c r="BM591" s="5">
        <v>0</v>
      </c>
      <c r="BN591" s="5">
        <f>Target_CC[[#This Row],[Est_Sust_NP Apr]]+Target_CC[[#This Row],[Est_Sust_POTS Apr]]+Target_CC[[#This Row],[BC_Apr]]</f>
        <v>0</v>
      </c>
      <c r="BO591" s="5">
        <f>Target_CC[[#This Row],[Est_Sust_NP Mei]]+Target_CC[[#This Row],[Est_Sust_POTS Mei]]+Target_CC[[#This Row],[BC_Mei]]</f>
        <v>0</v>
      </c>
      <c r="BP591" s="5">
        <f>Target_CC[[#This Row],[Est_Sust_NP Jun]]+Target_CC[[#This Row],[Est_Sust_POTS Jun]]+Target_CC[[#This Row],[BC_Jun]]</f>
        <v>0</v>
      </c>
      <c r="BQ591" s="5">
        <f>Target_CC[[#This Row],[Est_Sust_NP Jul]]+Target_CC[[#This Row],[Est_Sust_POTS Jul]]+Target_CC[[#This Row],[BC_Jul]]</f>
        <v>0</v>
      </c>
      <c r="BR591" s="5">
        <f>Target_CC[[#This Row],[Est_Sust_NP Agu]]+Target_CC[[#This Row],[Est_Sust_POTS Agu]]+Target_CC[[#This Row],[BC_Agu]]</f>
        <v>0</v>
      </c>
      <c r="BS591" s="5">
        <f>Target_CC[[#This Row],[Est_Sust_NP Sep]]+Target_CC[[#This Row],[Est_Sust_POTS Sep]]+Target_CC[[#This Row],[BC_Sep]]</f>
        <v>0</v>
      </c>
      <c r="BT591" s="5">
        <f>Target_CC[[#This Row],[Est_Sust_NP Okt]]+Target_CC[[#This Row],[Est_Sust_POTS Okt]]+Target_CC[[#This Row],[BC_Okt]]</f>
        <v>0</v>
      </c>
      <c r="BU591" s="5">
        <f>Target_CC[[#This Row],[Est_Sust_NP Nov]]+Target_CC[[#This Row],[Est_Sust_POTS Nov]]+Target_CC[[#This Row],[BC_Nov]]</f>
        <v>0</v>
      </c>
      <c r="BV591" s="5">
        <f>Target_CC[[#This Row],[Est_Sust_NP Des]]+Target_CC[[#This Row],[Est_Sust_POTS Des]]+Target_CC[[#This Row],[BC_Des]]</f>
        <v>0</v>
      </c>
      <c r="BW591" s="5">
        <f>SUM(Target_CC[[#This Row],[Real_Jan]:[Real_Des]])</f>
        <v>0</v>
      </c>
      <c r="BX591" s="5">
        <v>0</v>
      </c>
      <c r="BY591" s="5">
        <v>0</v>
      </c>
      <c r="BZ591" s="5">
        <v>0</v>
      </c>
      <c r="CA591" s="5">
        <f>Target_CC[[#This Row],[Est_Sust_NP Mar]]*95%</f>
        <v>0</v>
      </c>
      <c r="CB591" s="5">
        <f>Target_CC[[#This Row],[Est_Sust_NP Apr]]</f>
        <v>0</v>
      </c>
      <c r="CC591" s="5">
        <f>Target_CC[[#This Row],[Est_Sust_NP Mei]]</f>
        <v>0</v>
      </c>
      <c r="CD591" s="5">
        <f>Target_CC[[#This Row],[Est_Sust_NP Jun]]</f>
        <v>0</v>
      </c>
      <c r="CE591" s="5">
        <f>Target_CC[[#This Row],[Est_Sust_NP Jul]]</f>
        <v>0</v>
      </c>
      <c r="CF591" s="5">
        <f>Target_CC[[#This Row],[Est_Sust_NP Agu]]</f>
        <v>0</v>
      </c>
      <c r="CG591" s="5">
        <f>Target_CC[[#This Row],[Est_Sust_NP Sep]]</f>
        <v>0</v>
      </c>
      <c r="CH591" s="5">
        <f>Target_CC[[#This Row],[Est_Sust_NP Okt]]</f>
        <v>0</v>
      </c>
      <c r="CI591" s="5">
        <f>Target_CC[[#This Row],[Est_Sust_NP Nov]]</f>
        <v>0</v>
      </c>
      <c r="CJ591" s="5">
        <f>SUM(Target_CC[[#This Row],[Est_Sust_NP Jan]:[Est_Sust_NP Des]])</f>
        <v>0</v>
      </c>
      <c r="CK591" s="5">
        <v>0</v>
      </c>
      <c r="CL591" s="5">
        <v>0</v>
      </c>
      <c r="CM591" s="5">
        <v>0</v>
      </c>
      <c r="CN591" s="5">
        <f>Target_CC[[#This Row],[Est_Sust_POTS Mar]]</f>
        <v>0</v>
      </c>
      <c r="CO591" s="5">
        <f>Target_CC[[#This Row],[Est_Sust_POTS Apr]]</f>
        <v>0</v>
      </c>
      <c r="CP591" s="5">
        <f>Target_CC[[#This Row],[Est_Sust_POTS Mei]]</f>
        <v>0</v>
      </c>
      <c r="CQ591" s="5">
        <f>Target_CC[[#This Row],[Est_Sust_POTS Jun]]</f>
        <v>0</v>
      </c>
      <c r="CR591" s="5">
        <f>Target_CC[[#This Row],[Est_Sust_POTS Jul]]</f>
        <v>0</v>
      </c>
      <c r="CS591" s="5">
        <f>Target_CC[[#This Row],[Est_Sust_POTS Agu]]</f>
        <v>0</v>
      </c>
      <c r="CT591" s="5">
        <f>Target_CC[[#This Row],[Est_Sust_POTS Sep]]</f>
        <v>0</v>
      </c>
      <c r="CU591" s="5">
        <f>Target_CC[[#This Row],[Est_Sust_POTS Okt]]</f>
        <v>0</v>
      </c>
      <c r="CV591" s="5">
        <f>Target_CC[[#This Row],[Est_Sust_POTS Nov]]</f>
        <v>0</v>
      </c>
      <c r="CW591" s="5">
        <f>SUM(Target_CC[[#This Row],[Est_Sust_POTS Jan]:[Est_Sust_POTS Des]])</f>
        <v>0</v>
      </c>
      <c r="CX591" s="5"/>
      <c r="CY591" s="5">
        <v>0</v>
      </c>
      <c r="CZ591" s="5">
        <v>0</v>
      </c>
      <c r="DA591" s="5">
        <v>0</v>
      </c>
      <c r="DB591" s="5"/>
      <c r="DC591" s="5"/>
      <c r="DD591" s="5"/>
      <c r="DE591" s="5"/>
      <c r="DF591" s="5"/>
      <c r="DG591" s="5"/>
      <c r="DH591" s="5"/>
      <c r="DI591" s="5"/>
      <c r="DJ591" s="5">
        <f>SUM(Target_CC[[#This Row],[BC_Jan]:[BC_Des]])</f>
        <v>0</v>
      </c>
      <c r="DK591" s="5"/>
      <c r="DL591" s="5"/>
      <c r="DM591" s="5"/>
      <c r="DN591" s="5"/>
      <c r="DO591" s="5"/>
      <c r="DP591" s="5"/>
      <c r="DQ591" s="5"/>
      <c r="DR591" s="5"/>
      <c r="DS591" s="5"/>
      <c r="DT591" s="5"/>
      <c r="DU591" s="5"/>
      <c r="DV591" s="5"/>
      <c r="DW591" s="5"/>
      <c r="DX591" s="5" t="s">
        <v>160</v>
      </c>
    </row>
    <row r="592" spans="2:128" x14ac:dyDescent="0.3">
      <c r="B592">
        <v>4602474</v>
      </c>
      <c r="C592" t="s">
        <v>889</v>
      </c>
      <c r="D592" t="s">
        <v>880</v>
      </c>
      <c r="E592" t="s">
        <v>874</v>
      </c>
      <c r="F592" t="s">
        <v>875</v>
      </c>
      <c r="G592" t="s">
        <v>20</v>
      </c>
      <c r="H592" t="s">
        <v>159</v>
      </c>
      <c r="I592" t="s">
        <v>18</v>
      </c>
      <c r="J592" s="5">
        <v>120945939</v>
      </c>
      <c r="K592" s="5">
        <v>23713.565217391304</v>
      </c>
      <c r="L592" s="5">
        <v>22584.347826086956</v>
      </c>
      <c r="M592" s="5">
        <v>22584.347826086956</v>
      </c>
      <c r="N592" s="5">
        <v>22584.347826086956</v>
      </c>
      <c r="O592" s="5">
        <v>21455.130434782608</v>
      </c>
      <c r="P592" s="5">
        <v>22584.347826086956</v>
      </c>
      <c r="Q592" s="5">
        <v>25972</v>
      </c>
      <c r="R592" s="5">
        <v>23713.565217391304</v>
      </c>
      <c r="S592" s="5">
        <v>23713.565217391304</v>
      </c>
      <c r="T592" s="5">
        <v>25972</v>
      </c>
      <c r="U592" s="5">
        <v>22584.347826086956</v>
      </c>
      <c r="V592" s="5">
        <v>24842.782608695652</v>
      </c>
      <c r="W592" s="5">
        <v>282304.34782608692</v>
      </c>
      <c r="X592" s="5">
        <v>8398308.6247430257</v>
      </c>
      <c r="Y592" s="5">
        <v>55743953.087909169</v>
      </c>
      <c r="Z592" s="5">
        <v>49459871.242246345</v>
      </c>
      <c r="AA592" s="5">
        <v>36649331.218365356</v>
      </c>
      <c r="AB592" s="5">
        <v>37518060.257754847</v>
      </c>
      <c r="AC592" s="5">
        <v>37842566.991317615</v>
      </c>
      <c r="AD592" s="5">
        <v>46434852.767400518</v>
      </c>
      <c r="AE592" s="5">
        <v>45664172.520787396</v>
      </c>
      <c r="AF592" s="5">
        <v>45635760.108738221</v>
      </c>
      <c r="AG592" s="5">
        <v>46289792.32455498</v>
      </c>
      <c r="AH592" s="5">
        <v>45238030.190152384</v>
      </c>
      <c r="AI592" s="5">
        <v>45125300.666030154</v>
      </c>
      <c r="AJ592" s="5">
        <v>500000000.00000012</v>
      </c>
      <c r="AK592" s="5">
        <v>8422022.1899604164</v>
      </c>
      <c r="AL592" s="5">
        <v>55766537.435735255</v>
      </c>
      <c r="AM592" s="5">
        <v>49482455.590072431</v>
      </c>
      <c r="AN592" s="5">
        <v>36671915.566191442</v>
      </c>
      <c r="AO592" s="5">
        <v>37539515.388189629</v>
      </c>
      <c r="AP592" s="5">
        <v>37865151.339143701</v>
      </c>
      <c r="AQ592" s="5">
        <v>46460824.767400518</v>
      </c>
      <c r="AR592" s="5">
        <v>45687886.086004786</v>
      </c>
      <c r="AS592" s="5">
        <v>45659473.673955612</v>
      </c>
      <c r="AT592" s="5">
        <v>46315764.32455498</v>
      </c>
      <c r="AU592" s="5">
        <v>45260614.53797847</v>
      </c>
      <c r="AV592" s="5">
        <v>45150143.448638849</v>
      </c>
      <c r="AW592" s="5">
        <f>SUM(Target_CC[[#This Row],[Target_Jan]:[Target_Des]])</f>
        <v>500282304.34782606</v>
      </c>
      <c r="AX592" s="5">
        <v>796863.30820967699</v>
      </c>
      <c r="AY592" s="5">
        <v>800269.65865466127</v>
      </c>
      <c r="AZ592" s="5">
        <v>796383.74222546432</v>
      </c>
      <c r="BA592" s="5">
        <v>786372.70589999668</v>
      </c>
      <c r="BB592" s="5">
        <v>793935.84157823003</v>
      </c>
      <c r="BC592" s="5">
        <v>797473.19103742542</v>
      </c>
      <c r="BD592" s="5">
        <v>878692.33517508185</v>
      </c>
      <c r="BE592" s="5">
        <v>870481.88695162872</v>
      </c>
      <c r="BF592" s="5">
        <v>870215.56851381448</v>
      </c>
      <c r="BG592" s="5">
        <v>877332.63820671383</v>
      </c>
      <c r="BH592" s="5">
        <v>865994.21097005485</v>
      </c>
      <c r="BI592" s="5">
        <v>865984.912577254</v>
      </c>
      <c r="BJ592" s="5">
        <f>SUM(Target_CC[[#This Row],[Target_NGTMA_Jan]:[Target_NGTMA_Des]])</f>
        <v>10000000.000000004</v>
      </c>
      <c r="BK592" s="5">
        <v>30200</v>
      </c>
      <c r="BL592" s="5">
        <v>30200</v>
      </c>
      <c r="BM592" s="5">
        <v>30200</v>
      </c>
      <c r="BN592" s="5">
        <f>Target_CC[[#This Row],[Est_Sust_NP Apr]]+Target_CC[[#This Row],[Est_Sust_POTS Apr]]+Target_CC[[#This Row],[BC_Apr]]</f>
        <v>30200</v>
      </c>
      <c r="BO592" s="5">
        <f>Target_CC[[#This Row],[Est_Sust_NP Mei]]+Target_CC[[#This Row],[Est_Sust_POTS Mei]]+Target_CC[[#This Row],[BC_Mei]]</f>
        <v>30200</v>
      </c>
      <c r="BP592" s="5">
        <f>Target_CC[[#This Row],[Est_Sust_NP Jun]]+Target_CC[[#This Row],[Est_Sust_POTS Jun]]+Target_CC[[#This Row],[BC_Jun]]</f>
        <v>30200</v>
      </c>
      <c r="BQ592" s="5">
        <f>Target_CC[[#This Row],[Est_Sust_NP Jul]]+Target_CC[[#This Row],[Est_Sust_POTS Jul]]+Target_CC[[#This Row],[BC_Jul]]</f>
        <v>30200</v>
      </c>
      <c r="BR592" s="5">
        <f>Target_CC[[#This Row],[Est_Sust_NP Agu]]+Target_CC[[#This Row],[Est_Sust_POTS Agu]]+Target_CC[[#This Row],[BC_Agu]]</f>
        <v>30200</v>
      </c>
      <c r="BS592" s="5">
        <f>Target_CC[[#This Row],[Est_Sust_NP Sep]]+Target_CC[[#This Row],[Est_Sust_POTS Sep]]+Target_CC[[#This Row],[BC_Sep]]</f>
        <v>30200</v>
      </c>
      <c r="BT592" s="5">
        <f>Target_CC[[#This Row],[Est_Sust_NP Okt]]+Target_CC[[#This Row],[Est_Sust_POTS Okt]]+Target_CC[[#This Row],[BC_Okt]]</f>
        <v>30200</v>
      </c>
      <c r="BU592" s="5">
        <f>Target_CC[[#This Row],[Est_Sust_NP Nov]]+Target_CC[[#This Row],[Est_Sust_POTS Nov]]+Target_CC[[#This Row],[BC_Nov]]</f>
        <v>30200</v>
      </c>
      <c r="BV592" s="5">
        <f>Target_CC[[#This Row],[Est_Sust_NP Des]]+Target_CC[[#This Row],[Est_Sust_POTS Des]]+Target_CC[[#This Row],[BC_Des]]</f>
        <v>30200</v>
      </c>
      <c r="BW592" s="5">
        <f>SUM(Target_CC[[#This Row],[Real_Jan]:[Real_Des]])</f>
        <v>362400</v>
      </c>
      <c r="BX592" s="5">
        <v>0</v>
      </c>
      <c r="BY592" s="5">
        <v>0</v>
      </c>
      <c r="BZ592" s="5">
        <v>0</v>
      </c>
      <c r="CA592" s="5">
        <f>Target_CC[[#This Row],[Est_Sust_NP Mar]]*95%</f>
        <v>0</v>
      </c>
      <c r="CB592" s="5">
        <f>Target_CC[[#This Row],[Est_Sust_NP Apr]]</f>
        <v>0</v>
      </c>
      <c r="CC592" s="5">
        <f>Target_CC[[#This Row],[Est_Sust_NP Mei]]</f>
        <v>0</v>
      </c>
      <c r="CD592" s="5">
        <f>Target_CC[[#This Row],[Est_Sust_NP Jun]]</f>
        <v>0</v>
      </c>
      <c r="CE592" s="5">
        <f>Target_CC[[#This Row],[Est_Sust_NP Jul]]</f>
        <v>0</v>
      </c>
      <c r="CF592" s="5">
        <f>Target_CC[[#This Row],[Est_Sust_NP Agu]]</f>
        <v>0</v>
      </c>
      <c r="CG592" s="5">
        <f>Target_CC[[#This Row],[Est_Sust_NP Sep]]</f>
        <v>0</v>
      </c>
      <c r="CH592" s="5">
        <f>Target_CC[[#This Row],[Est_Sust_NP Okt]]</f>
        <v>0</v>
      </c>
      <c r="CI592" s="5">
        <f>Target_CC[[#This Row],[Est_Sust_NP Nov]]</f>
        <v>0</v>
      </c>
      <c r="CJ592" s="5">
        <f>SUM(Target_CC[[#This Row],[Est_Sust_NP Jan]:[Est_Sust_NP Des]])</f>
        <v>0</v>
      </c>
      <c r="CK592" s="5">
        <v>30200</v>
      </c>
      <c r="CL592" s="5">
        <v>30200</v>
      </c>
      <c r="CM592" s="5">
        <v>30200</v>
      </c>
      <c r="CN592" s="5">
        <f>Target_CC[[#This Row],[Est_Sust_POTS Mar]]</f>
        <v>30200</v>
      </c>
      <c r="CO592" s="5">
        <f>Target_CC[[#This Row],[Est_Sust_POTS Apr]]</f>
        <v>30200</v>
      </c>
      <c r="CP592" s="5">
        <f>Target_CC[[#This Row],[Est_Sust_POTS Mei]]</f>
        <v>30200</v>
      </c>
      <c r="CQ592" s="5">
        <f>Target_CC[[#This Row],[Est_Sust_POTS Jun]]</f>
        <v>30200</v>
      </c>
      <c r="CR592" s="5">
        <f>Target_CC[[#This Row],[Est_Sust_POTS Jul]]</f>
        <v>30200</v>
      </c>
      <c r="CS592" s="5">
        <f>Target_CC[[#This Row],[Est_Sust_POTS Agu]]</f>
        <v>30200</v>
      </c>
      <c r="CT592" s="5">
        <f>Target_CC[[#This Row],[Est_Sust_POTS Sep]]</f>
        <v>30200</v>
      </c>
      <c r="CU592" s="5">
        <f>Target_CC[[#This Row],[Est_Sust_POTS Okt]]</f>
        <v>30200</v>
      </c>
      <c r="CV592" s="5">
        <f>Target_CC[[#This Row],[Est_Sust_POTS Nov]]</f>
        <v>30200</v>
      </c>
      <c r="CW592" s="5">
        <f>SUM(Target_CC[[#This Row],[Est_Sust_POTS Jan]:[Est_Sust_POTS Des]])</f>
        <v>362400</v>
      </c>
      <c r="CX592" s="5"/>
      <c r="CY592" s="5">
        <v>0</v>
      </c>
      <c r="CZ592" s="5">
        <v>0</v>
      </c>
      <c r="DA592" s="5">
        <v>0</v>
      </c>
      <c r="DB592" s="5"/>
      <c r="DC592" s="5"/>
      <c r="DD592" s="5"/>
      <c r="DE592" s="5"/>
      <c r="DF592" s="5"/>
      <c r="DG592" s="5"/>
      <c r="DH592" s="5"/>
      <c r="DI592" s="5"/>
      <c r="DJ592" s="5">
        <f>SUM(Target_CC[[#This Row],[BC_Jan]:[BC_Des]])</f>
        <v>0</v>
      </c>
      <c r="DK592" s="5"/>
      <c r="DL592" s="5"/>
      <c r="DM592" s="5"/>
      <c r="DN592" s="5"/>
      <c r="DO592" s="5"/>
      <c r="DP592" s="5"/>
      <c r="DQ592" s="5"/>
      <c r="DR592" s="5"/>
      <c r="DS592" s="5"/>
      <c r="DT592" s="5"/>
      <c r="DU592" s="5"/>
      <c r="DV592" s="5"/>
      <c r="DW592" s="5"/>
      <c r="DX592" s="5" t="s">
        <v>160</v>
      </c>
    </row>
    <row r="593" spans="2:128" x14ac:dyDescent="0.3">
      <c r="B593">
        <v>2000309</v>
      </c>
      <c r="C593" t="s">
        <v>890</v>
      </c>
      <c r="D593" t="s">
        <v>157</v>
      </c>
      <c r="E593" t="s">
        <v>874</v>
      </c>
      <c r="F593" t="s">
        <v>875</v>
      </c>
      <c r="G593" t="s">
        <v>23</v>
      </c>
      <c r="H593" t="s">
        <v>159</v>
      </c>
      <c r="I593" t="s">
        <v>18</v>
      </c>
      <c r="J593" s="5">
        <v>121776309</v>
      </c>
      <c r="K593" s="5">
        <v>69798.759130434773</v>
      </c>
      <c r="L593" s="5">
        <v>66475.00869565217</v>
      </c>
      <c r="M593" s="5">
        <v>66475.00869565217</v>
      </c>
      <c r="N593" s="5">
        <v>66475.00869565217</v>
      </c>
      <c r="O593" s="5">
        <v>63151.258260869567</v>
      </c>
      <c r="P593" s="5">
        <v>66475.00869565217</v>
      </c>
      <c r="Q593" s="5">
        <v>76446.259999999995</v>
      </c>
      <c r="R593" s="5">
        <v>69798.759130434773</v>
      </c>
      <c r="S593" s="5">
        <v>69798.759130434773</v>
      </c>
      <c r="T593" s="5">
        <v>76446.259999999995</v>
      </c>
      <c r="U593" s="5">
        <v>66475.00869565217</v>
      </c>
      <c r="V593" s="5">
        <v>73122.509565217391</v>
      </c>
      <c r="W593" s="5">
        <v>830937.60869565222</v>
      </c>
      <c r="X593" s="5">
        <v>839830.86247430264</v>
      </c>
      <c r="Y593" s="5">
        <v>5574395.3087909175</v>
      </c>
      <c r="Z593" s="5">
        <v>4945987.1242246339</v>
      </c>
      <c r="AA593" s="5">
        <v>3664933.1218365352</v>
      </c>
      <c r="AB593" s="5">
        <v>3751806.0257754852</v>
      </c>
      <c r="AC593" s="5">
        <v>3784256.6991317612</v>
      </c>
      <c r="AD593" s="5">
        <v>4643485.2767400518</v>
      </c>
      <c r="AE593" s="5">
        <v>4566417.2520787399</v>
      </c>
      <c r="AF593" s="5">
        <v>4563576.0108738225</v>
      </c>
      <c r="AG593" s="5">
        <v>4628979.2324554976</v>
      </c>
      <c r="AH593" s="5">
        <v>4523803.0190152386</v>
      </c>
      <c r="AI593" s="5">
        <v>4512530.0666030152</v>
      </c>
      <c r="AJ593" s="5">
        <v>50000000</v>
      </c>
      <c r="AK593" s="5">
        <v>909629.62160473736</v>
      </c>
      <c r="AL593" s="5">
        <v>5640870.3174865693</v>
      </c>
      <c r="AM593" s="5">
        <v>5012462.1329202857</v>
      </c>
      <c r="AN593" s="5">
        <v>3731408.1305321874</v>
      </c>
      <c r="AO593" s="5">
        <v>3814957.2840363546</v>
      </c>
      <c r="AP593" s="5">
        <v>3850731.7078274135</v>
      </c>
      <c r="AQ593" s="5">
        <v>4719931.5367400516</v>
      </c>
      <c r="AR593" s="5">
        <v>4636216.011209175</v>
      </c>
      <c r="AS593" s="5">
        <v>4633374.7700042576</v>
      </c>
      <c r="AT593" s="5">
        <v>4705425.4924554974</v>
      </c>
      <c r="AU593" s="5">
        <v>4590278.0277108904</v>
      </c>
      <c r="AV593" s="5">
        <v>4585652.5761682326</v>
      </c>
      <c r="AW593" s="5">
        <f>SUM(Target_CC[[#This Row],[Target_Jan]:[Target_Des]])</f>
        <v>50830937.608695649</v>
      </c>
      <c r="AX593" s="5">
        <v>398431.6541048385</v>
      </c>
      <c r="AY593" s="5">
        <v>400134.82932733063</v>
      </c>
      <c r="AZ593" s="5">
        <v>398191.87111273216</v>
      </c>
      <c r="BA593" s="5">
        <v>393186.35294999834</v>
      </c>
      <c r="BB593" s="5">
        <v>396967.92078911501</v>
      </c>
      <c r="BC593" s="5">
        <v>398736.59551871271</v>
      </c>
      <c r="BD593" s="5">
        <v>439346.16758754093</v>
      </c>
      <c r="BE593" s="5">
        <v>435240.94347581436</v>
      </c>
      <c r="BF593" s="5">
        <v>435107.78425690724</v>
      </c>
      <c r="BG593" s="5">
        <v>438666.31910335692</v>
      </c>
      <c r="BH593" s="5">
        <v>432997.10548502742</v>
      </c>
      <c r="BI593" s="5">
        <v>432992.456288627</v>
      </c>
      <c r="BJ593" s="5">
        <f>SUM(Target_CC[[#This Row],[Target_NGTMA_Jan]:[Target_NGTMA_Des]])</f>
        <v>5000000.0000000019</v>
      </c>
      <c r="BK593" s="5">
        <v>49350</v>
      </c>
      <c r="BL593" s="5">
        <v>48350</v>
      </c>
      <c r="BM593" s="5">
        <v>48100</v>
      </c>
      <c r="BN593" s="5">
        <f>Target_CC[[#This Row],[Est_Sust_NP Apr]]+Target_CC[[#This Row],[Est_Sust_POTS Apr]]+Target_CC[[#This Row],[BC_Apr]]</f>
        <v>48100</v>
      </c>
      <c r="BO593" s="5">
        <f>Target_CC[[#This Row],[Est_Sust_NP Mei]]+Target_CC[[#This Row],[Est_Sust_POTS Mei]]+Target_CC[[#This Row],[BC_Mei]]</f>
        <v>48100</v>
      </c>
      <c r="BP593" s="5">
        <f>Target_CC[[#This Row],[Est_Sust_NP Jun]]+Target_CC[[#This Row],[Est_Sust_POTS Jun]]+Target_CC[[#This Row],[BC_Jun]]</f>
        <v>48100</v>
      </c>
      <c r="BQ593" s="5">
        <f>Target_CC[[#This Row],[Est_Sust_NP Jul]]+Target_CC[[#This Row],[Est_Sust_POTS Jul]]+Target_CC[[#This Row],[BC_Jul]]</f>
        <v>48100</v>
      </c>
      <c r="BR593" s="5">
        <f>Target_CC[[#This Row],[Est_Sust_NP Agu]]+Target_CC[[#This Row],[Est_Sust_POTS Agu]]+Target_CC[[#This Row],[BC_Agu]]</f>
        <v>48100</v>
      </c>
      <c r="BS593" s="5">
        <f>Target_CC[[#This Row],[Est_Sust_NP Sep]]+Target_CC[[#This Row],[Est_Sust_POTS Sep]]+Target_CC[[#This Row],[BC_Sep]]</f>
        <v>48100</v>
      </c>
      <c r="BT593" s="5">
        <f>Target_CC[[#This Row],[Est_Sust_NP Okt]]+Target_CC[[#This Row],[Est_Sust_POTS Okt]]+Target_CC[[#This Row],[BC_Okt]]</f>
        <v>48100</v>
      </c>
      <c r="BU593" s="5">
        <f>Target_CC[[#This Row],[Est_Sust_NP Nov]]+Target_CC[[#This Row],[Est_Sust_POTS Nov]]+Target_CC[[#This Row],[BC_Nov]]</f>
        <v>48100</v>
      </c>
      <c r="BV593" s="5">
        <f>Target_CC[[#This Row],[Est_Sust_NP Des]]+Target_CC[[#This Row],[Est_Sust_POTS Des]]+Target_CC[[#This Row],[BC_Des]]</f>
        <v>48100</v>
      </c>
      <c r="BW593" s="5">
        <f>SUM(Target_CC[[#This Row],[Real_Jan]:[Real_Des]])</f>
        <v>578700</v>
      </c>
      <c r="BX593" s="5">
        <v>0</v>
      </c>
      <c r="BY593" s="5">
        <v>0</v>
      </c>
      <c r="BZ593" s="5">
        <v>0</v>
      </c>
      <c r="CA593" s="5">
        <f>Target_CC[[#This Row],[Est_Sust_NP Mar]]*95%</f>
        <v>0</v>
      </c>
      <c r="CB593" s="5">
        <f>Target_CC[[#This Row],[Est_Sust_NP Apr]]</f>
        <v>0</v>
      </c>
      <c r="CC593" s="5">
        <f>Target_CC[[#This Row],[Est_Sust_NP Mei]]</f>
        <v>0</v>
      </c>
      <c r="CD593" s="5">
        <f>Target_CC[[#This Row],[Est_Sust_NP Jun]]</f>
        <v>0</v>
      </c>
      <c r="CE593" s="5">
        <f>Target_CC[[#This Row],[Est_Sust_NP Jul]]</f>
        <v>0</v>
      </c>
      <c r="CF593" s="5">
        <f>Target_CC[[#This Row],[Est_Sust_NP Agu]]</f>
        <v>0</v>
      </c>
      <c r="CG593" s="5">
        <f>Target_CC[[#This Row],[Est_Sust_NP Sep]]</f>
        <v>0</v>
      </c>
      <c r="CH593" s="5">
        <f>Target_CC[[#This Row],[Est_Sust_NP Okt]]</f>
        <v>0</v>
      </c>
      <c r="CI593" s="5">
        <f>Target_CC[[#This Row],[Est_Sust_NP Nov]]</f>
        <v>0</v>
      </c>
      <c r="CJ593" s="5">
        <f>SUM(Target_CC[[#This Row],[Est_Sust_NP Jan]:[Est_Sust_NP Des]])</f>
        <v>0</v>
      </c>
      <c r="CK593" s="5">
        <v>49350</v>
      </c>
      <c r="CL593" s="5">
        <v>48350</v>
      </c>
      <c r="CM593" s="5">
        <v>48100</v>
      </c>
      <c r="CN593" s="5">
        <f>Target_CC[[#This Row],[Est_Sust_POTS Mar]]</f>
        <v>48100</v>
      </c>
      <c r="CO593" s="5">
        <f>Target_CC[[#This Row],[Est_Sust_POTS Apr]]</f>
        <v>48100</v>
      </c>
      <c r="CP593" s="5">
        <f>Target_CC[[#This Row],[Est_Sust_POTS Mei]]</f>
        <v>48100</v>
      </c>
      <c r="CQ593" s="5">
        <f>Target_CC[[#This Row],[Est_Sust_POTS Jun]]</f>
        <v>48100</v>
      </c>
      <c r="CR593" s="5">
        <f>Target_CC[[#This Row],[Est_Sust_POTS Jul]]</f>
        <v>48100</v>
      </c>
      <c r="CS593" s="5">
        <f>Target_CC[[#This Row],[Est_Sust_POTS Agu]]</f>
        <v>48100</v>
      </c>
      <c r="CT593" s="5">
        <f>Target_CC[[#This Row],[Est_Sust_POTS Sep]]</f>
        <v>48100</v>
      </c>
      <c r="CU593" s="5">
        <f>Target_CC[[#This Row],[Est_Sust_POTS Okt]]</f>
        <v>48100</v>
      </c>
      <c r="CV593" s="5">
        <f>Target_CC[[#This Row],[Est_Sust_POTS Nov]]</f>
        <v>48100</v>
      </c>
      <c r="CW593" s="5">
        <f>SUM(Target_CC[[#This Row],[Est_Sust_POTS Jan]:[Est_Sust_POTS Des]])</f>
        <v>578700</v>
      </c>
      <c r="CX593" s="5"/>
      <c r="CY593" s="5">
        <v>0</v>
      </c>
      <c r="CZ593" s="5">
        <v>0</v>
      </c>
      <c r="DA593" s="5">
        <v>0</v>
      </c>
      <c r="DB593" s="5"/>
      <c r="DC593" s="5"/>
      <c r="DD593" s="5"/>
      <c r="DE593" s="5"/>
      <c r="DF593" s="5"/>
      <c r="DG593" s="5"/>
      <c r="DH593" s="5"/>
      <c r="DI593" s="5"/>
      <c r="DJ593" s="5">
        <f>SUM(Target_CC[[#This Row],[BC_Jan]:[BC_Des]])</f>
        <v>0</v>
      </c>
      <c r="DK593" s="5"/>
      <c r="DL593" s="5"/>
      <c r="DM593" s="5"/>
      <c r="DN593" s="5"/>
      <c r="DO593" s="5"/>
      <c r="DP593" s="5"/>
      <c r="DQ593" s="5"/>
      <c r="DR593" s="5"/>
      <c r="DS593" s="5"/>
      <c r="DT593" s="5"/>
      <c r="DU593" s="5"/>
      <c r="DV593" s="5"/>
      <c r="DW593" s="5"/>
      <c r="DX593" s="5" t="s">
        <v>160</v>
      </c>
    </row>
    <row r="594" spans="2:128" x14ac:dyDescent="0.3">
      <c r="B594">
        <v>4602761</v>
      </c>
      <c r="C594" t="s">
        <v>891</v>
      </c>
      <c r="D594" t="s">
        <v>880</v>
      </c>
      <c r="E594" t="s">
        <v>874</v>
      </c>
      <c r="F594" t="s">
        <v>875</v>
      </c>
      <c r="G594" t="s">
        <v>25</v>
      </c>
      <c r="H594" t="s">
        <v>159</v>
      </c>
      <c r="I594" t="s">
        <v>18</v>
      </c>
      <c r="J594" s="5">
        <v>121870788</v>
      </c>
      <c r="K594" s="5">
        <v>51408.695652173912</v>
      </c>
      <c r="L594" s="5">
        <v>49913.043478260872</v>
      </c>
      <c r="M594" s="5">
        <v>49913.043478260872</v>
      </c>
      <c r="N594" s="5">
        <v>49913.043478260872</v>
      </c>
      <c r="O594" s="5">
        <v>48417.391304347824</v>
      </c>
      <c r="P594" s="5">
        <v>49913.043478260872</v>
      </c>
      <c r="Q594" s="5">
        <v>54400</v>
      </c>
      <c r="R594" s="5">
        <v>51408.695652173912</v>
      </c>
      <c r="S594" s="5">
        <v>51408.695652173912</v>
      </c>
      <c r="T594" s="5">
        <v>54400</v>
      </c>
      <c r="U594" s="5">
        <v>49913.043478260872</v>
      </c>
      <c r="V594" s="5">
        <v>52904.34782608696</v>
      </c>
      <c r="W594" s="5">
        <v>613913.04347826075</v>
      </c>
      <c r="X594" s="5">
        <v>3359323.4498972106</v>
      </c>
      <c r="Y594" s="5">
        <v>22297581.23516367</v>
      </c>
      <c r="Z594" s="5">
        <v>19783948.496898536</v>
      </c>
      <c r="AA594" s="5">
        <v>14659732.487346141</v>
      </c>
      <c r="AB594" s="5">
        <v>15007224.103101941</v>
      </c>
      <c r="AC594" s="5">
        <v>15137026.796527045</v>
      </c>
      <c r="AD594" s="5">
        <v>18573941.106960207</v>
      </c>
      <c r="AE594" s="5">
        <v>18265669.00831496</v>
      </c>
      <c r="AF594" s="5">
        <v>18254304.04349529</v>
      </c>
      <c r="AG594" s="5">
        <v>18515916.92982199</v>
      </c>
      <c r="AH594" s="5">
        <v>18095212.076060954</v>
      </c>
      <c r="AI594" s="5">
        <v>18050120.266412061</v>
      </c>
      <c r="AJ594" s="5">
        <v>200000000</v>
      </c>
      <c r="AK594" s="5">
        <v>3410732.1455493844</v>
      </c>
      <c r="AL594" s="5">
        <v>22347494.278641932</v>
      </c>
      <c r="AM594" s="5">
        <v>19833861.540376797</v>
      </c>
      <c r="AN594" s="5">
        <v>14709645.530824402</v>
      </c>
      <c r="AO594" s="5">
        <v>15055641.494406288</v>
      </c>
      <c r="AP594" s="5">
        <v>15186939.840005307</v>
      </c>
      <c r="AQ594" s="5">
        <v>18628341.106960207</v>
      </c>
      <c r="AR594" s="5">
        <v>18317077.703967135</v>
      </c>
      <c r="AS594" s="5">
        <v>18305712.739147466</v>
      </c>
      <c r="AT594" s="5">
        <v>18570316.92982199</v>
      </c>
      <c r="AU594" s="5">
        <v>18145125.119539216</v>
      </c>
      <c r="AV594" s="5">
        <v>18103024.614238147</v>
      </c>
      <c r="AW594" s="5">
        <f>SUM(Target_CC[[#This Row],[Target_Jan]:[Target_Des]])</f>
        <v>200613913.04347825</v>
      </c>
      <c r="AX594" s="5">
        <v>239058992.46290308</v>
      </c>
      <c r="AY594" s="5">
        <v>240080897.59639835</v>
      </c>
      <c r="AZ594" s="5">
        <v>238915122.66763932</v>
      </c>
      <c r="BA594" s="5">
        <v>235911811.769999</v>
      </c>
      <c r="BB594" s="5">
        <v>238180752.47346902</v>
      </c>
      <c r="BC594" s="5">
        <v>239241957.31122762</v>
      </c>
      <c r="BD594" s="5">
        <v>263607700.55252454</v>
      </c>
      <c r="BE594" s="5">
        <v>261144566.08548862</v>
      </c>
      <c r="BF594" s="5">
        <v>261064670.55414435</v>
      </c>
      <c r="BG594" s="5">
        <v>263199791.46201414</v>
      </c>
      <c r="BH594" s="5">
        <v>259798263.29101646</v>
      </c>
      <c r="BI594" s="5">
        <v>259795473.77317619</v>
      </c>
      <c r="BJ594" s="5">
        <f>SUM(Target_CC[[#This Row],[Target_NGTMA_Jan]:[Target_NGTMA_Des]])</f>
        <v>3000000000.000001</v>
      </c>
      <c r="BK594" s="5">
        <v>60000</v>
      </c>
      <c r="BL594" s="5">
        <v>60000</v>
      </c>
      <c r="BM594" s="5">
        <v>3904500</v>
      </c>
      <c r="BN594" s="5">
        <f>Target_CC[[#This Row],[Est_Sust_NP Apr]]+Target_CC[[#This Row],[Est_Sust_POTS Apr]]+Target_CC[[#This Row],[BC_Apr]]</f>
        <v>88700</v>
      </c>
      <c r="BO594" s="5">
        <f>Target_CC[[#This Row],[Est_Sust_NP Mei]]+Target_CC[[#This Row],[Est_Sust_POTS Mei]]+Target_CC[[#This Row],[BC_Mei]]</f>
        <v>88700</v>
      </c>
      <c r="BP594" s="5">
        <f>Target_CC[[#This Row],[Est_Sust_NP Jun]]+Target_CC[[#This Row],[Est_Sust_POTS Jun]]+Target_CC[[#This Row],[BC_Jun]]</f>
        <v>88700</v>
      </c>
      <c r="BQ594" s="5">
        <f>Target_CC[[#This Row],[Est_Sust_NP Jul]]+Target_CC[[#This Row],[Est_Sust_POTS Jul]]+Target_CC[[#This Row],[BC_Jul]]</f>
        <v>88700</v>
      </c>
      <c r="BR594" s="5">
        <f>Target_CC[[#This Row],[Est_Sust_NP Agu]]+Target_CC[[#This Row],[Est_Sust_POTS Agu]]+Target_CC[[#This Row],[BC_Agu]]</f>
        <v>88700</v>
      </c>
      <c r="BS594" s="5">
        <f>Target_CC[[#This Row],[Est_Sust_NP Sep]]+Target_CC[[#This Row],[Est_Sust_POTS Sep]]+Target_CC[[#This Row],[BC_Sep]]</f>
        <v>88700</v>
      </c>
      <c r="BT594" s="5">
        <f>Target_CC[[#This Row],[Est_Sust_NP Okt]]+Target_CC[[#This Row],[Est_Sust_POTS Okt]]+Target_CC[[#This Row],[BC_Okt]]</f>
        <v>88700</v>
      </c>
      <c r="BU594" s="5">
        <f>Target_CC[[#This Row],[Est_Sust_NP Nov]]+Target_CC[[#This Row],[Est_Sust_POTS Nov]]+Target_CC[[#This Row],[BC_Nov]]</f>
        <v>88700</v>
      </c>
      <c r="BV594" s="5">
        <f>Target_CC[[#This Row],[Est_Sust_NP Des]]+Target_CC[[#This Row],[Est_Sust_POTS Des]]+Target_CC[[#This Row],[BC_Des]]</f>
        <v>88700</v>
      </c>
      <c r="BW594" s="5">
        <f>SUM(Target_CC[[#This Row],[Real_Jan]:[Real_Des]])</f>
        <v>4822800</v>
      </c>
      <c r="BX594" s="5">
        <v>0</v>
      </c>
      <c r="BY594" s="5">
        <v>0</v>
      </c>
      <c r="BZ594" s="5">
        <v>0</v>
      </c>
      <c r="CA594" s="5">
        <f>Target_CC[[#This Row],[Est_Sust_NP Mar]]*95%</f>
        <v>0</v>
      </c>
      <c r="CB594" s="5">
        <f>Target_CC[[#This Row],[Est_Sust_NP Apr]]</f>
        <v>0</v>
      </c>
      <c r="CC594" s="5">
        <f>Target_CC[[#This Row],[Est_Sust_NP Mei]]</f>
        <v>0</v>
      </c>
      <c r="CD594" s="5">
        <f>Target_CC[[#This Row],[Est_Sust_NP Jun]]</f>
        <v>0</v>
      </c>
      <c r="CE594" s="5">
        <f>Target_CC[[#This Row],[Est_Sust_NP Jul]]</f>
        <v>0</v>
      </c>
      <c r="CF594" s="5">
        <f>Target_CC[[#This Row],[Est_Sust_NP Agu]]</f>
        <v>0</v>
      </c>
      <c r="CG594" s="5">
        <f>Target_CC[[#This Row],[Est_Sust_NP Sep]]</f>
        <v>0</v>
      </c>
      <c r="CH594" s="5">
        <f>Target_CC[[#This Row],[Est_Sust_NP Okt]]</f>
        <v>0</v>
      </c>
      <c r="CI594" s="5">
        <f>Target_CC[[#This Row],[Est_Sust_NP Nov]]</f>
        <v>0</v>
      </c>
      <c r="CJ594" s="5">
        <f>SUM(Target_CC[[#This Row],[Est_Sust_NP Jan]:[Est_Sust_NP Des]])</f>
        <v>0</v>
      </c>
      <c r="CK594" s="5">
        <v>88700</v>
      </c>
      <c r="CL594" s="5">
        <v>88700</v>
      </c>
      <c r="CM594" s="5">
        <v>88700</v>
      </c>
      <c r="CN594" s="5">
        <f>Target_CC[[#This Row],[Est_Sust_POTS Mar]]</f>
        <v>88700</v>
      </c>
      <c r="CO594" s="5">
        <f>Target_CC[[#This Row],[Est_Sust_POTS Apr]]</f>
        <v>88700</v>
      </c>
      <c r="CP594" s="5">
        <f>Target_CC[[#This Row],[Est_Sust_POTS Mei]]</f>
        <v>88700</v>
      </c>
      <c r="CQ594" s="5">
        <f>Target_CC[[#This Row],[Est_Sust_POTS Jun]]</f>
        <v>88700</v>
      </c>
      <c r="CR594" s="5">
        <f>Target_CC[[#This Row],[Est_Sust_POTS Jul]]</f>
        <v>88700</v>
      </c>
      <c r="CS594" s="5">
        <f>Target_CC[[#This Row],[Est_Sust_POTS Agu]]</f>
        <v>88700</v>
      </c>
      <c r="CT594" s="5">
        <f>Target_CC[[#This Row],[Est_Sust_POTS Sep]]</f>
        <v>88700</v>
      </c>
      <c r="CU594" s="5">
        <f>Target_CC[[#This Row],[Est_Sust_POTS Okt]]</f>
        <v>88700</v>
      </c>
      <c r="CV594" s="5">
        <f>Target_CC[[#This Row],[Est_Sust_POTS Nov]]</f>
        <v>88700</v>
      </c>
      <c r="CW594" s="5">
        <f>SUM(Target_CC[[#This Row],[Est_Sust_POTS Jan]:[Est_Sust_POTS Des]])</f>
        <v>1064400</v>
      </c>
      <c r="CX594" s="5"/>
      <c r="CY594" s="5">
        <v>0</v>
      </c>
      <c r="CZ594" s="5">
        <v>3844500</v>
      </c>
      <c r="DA594" s="5">
        <v>0</v>
      </c>
      <c r="DB594" s="5"/>
      <c r="DC594" s="5"/>
      <c r="DD594" s="5"/>
      <c r="DE594" s="5"/>
      <c r="DF594" s="5"/>
      <c r="DG594" s="5"/>
      <c r="DH594" s="5"/>
      <c r="DI594" s="5"/>
      <c r="DJ594" s="5">
        <f>SUM(Target_CC[[#This Row],[BC_Jan]:[BC_Des]])</f>
        <v>3844500</v>
      </c>
      <c r="DK594" s="5"/>
      <c r="DL594" s="5"/>
      <c r="DM594" s="5"/>
      <c r="DN594" s="5"/>
      <c r="DO594" s="5"/>
      <c r="DP594" s="5"/>
      <c r="DQ594" s="5"/>
      <c r="DR594" s="5"/>
      <c r="DS594" s="5"/>
      <c r="DT594" s="5"/>
      <c r="DU594" s="5"/>
      <c r="DV594" s="5"/>
      <c r="DW594" s="5"/>
      <c r="DX594" s="5" t="s">
        <v>160</v>
      </c>
    </row>
    <row r="595" spans="2:128" x14ac:dyDescent="0.3">
      <c r="B595">
        <v>4620561</v>
      </c>
      <c r="C595" t="s">
        <v>892</v>
      </c>
      <c r="D595" t="s">
        <v>880</v>
      </c>
      <c r="E595" t="s">
        <v>874</v>
      </c>
      <c r="F595" t="s">
        <v>875</v>
      </c>
      <c r="G595" t="s">
        <v>25</v>
      </c>
      <c r="H595" t="s">
        <v>159</v>
      </c>
      <c r="I595" t="s">
        <v>18</v>
      </c>
      <c r="J595" s="5">
        <v>121988731</v>
      </c>
      <c r="K595" s="5">
        <v>82933.875652173912</v>
      </c>
      <c r="L595" s="5">
        <v>78984.64347826087</v>
      </c>
      <c r="M595" s="5">
        <v>78984.64347826087</v>
      </c>
      <c r="N595" s="5">
        <v>78984.64347826087</v>
      </c>
      <c r="O595" s="5">
        <v>75035.411304347828</v>
      </c>
      <c r="P595" s="5">
        <v>78984.64347826087</v>
      </c>
      <c r="Q595" s="5">
        <v>90832.34</v>
      </c>
      <c r="R595" s="5">
        <v>82933.875652173912</v>
      </c>
      <c r="S595" s="5">
        <v>82933.875652173912</v>
      </c>
      <c r="T595" s="5">
        <v>90832.34</v>
      </c>
      <c r="U595" s="5">
        <v>78984.64347826087</v>
      </c>
      <c r="V595" s="5">
        <v>86883.107826086954</v>
      </c>
      <c r="W595" s="5">
        <v>987308.04347826063</v>
      </c>
      <c r="X595" s="5">
        <v>3359323.4498972106</v>
      </c>
      <c r="Y595" s="5">
        <v>22297581.23516367</v>
      </c>
      <c r="Z595" s="5">
        <v>19783948.496898536</v>
      </c>
      <c r="AA595" s="5">
        <v>14659732.487346141</v>
      </c>
      <c r="AB595" s="5">
        <v>15007224.103101941</v>
      </c>
      <c r="AC595" s="5">
        <v>15137026.796527045</v>
      </c>
      <c r="AD595" s="5">
        <v>18573941.106960207</v>
      </c>
      <c r="AE595" s="5">
        <v>18265669.00831496</v>
      </c>
      <c r="AF595" s="5">
        <v>18254304.04349529</v>
      </c>
      <c r="AG595" s="5">
        <v>18515916.92982199</v>
      </c>
      <c r="AH595" s="5">
        <v>18095212.076060954</v>
      </c>
      <c r="AI595" s="5">
        <v>18050120.266412061</v>
      </c>
      <c r="AJ595" s="5">
        <v>200000000</v>
      </c>
      <c r="AK595" s="5">
        <v>3442257.3255493846</v>
      </c>
      <c r="AL595" s="5">
        <v>22376565.878641929</v>
      </c>
      <c r="AM595" s="5">
        <v>19862933.140376795</v>
      </c>
      <c r="AN595" s="5">
        <v>14738717.130824402</v>
      </c>
      <c r="AO595" s="5">
        <v>15082259.514406288</v>
      </c>
      <c r="AP595" s="5">
        <v>15216011.440005306</v>
      </c>
      <c r="AQ595" s="5">
        <v>18664773.446960207</v>
      </c>
      <c r="AR595" s="5">
        <v>18348602.883967135</v>
      </c>
      <c r="AS595" s="5">
        <v>18337237.919147465</v>
      </c>
      <c r="AT595" s="5">
        <v>18606749.26982199</v>
      </c>
      <c r="AU595" s="5">
        <v>18174196.719539214</v>
      </c>
      <c r="AV595" s="5">
        <v>18137003.374238148</v>
      </c>
      <c r="AW595" s="5">
        <f>SUM(Target_CC[[#This Row],[Target_Jan]:[Target_Des]])</f>
        <v>200987308.04347831</v>
      </c>
      <c r="AX595" s="5">
        <v>398431.6541048385</v>
      </c>
      <c r="AY595" s="5">
        <v>400134.82932733063</v>
      </c>
      <c r="AZ595" s="5">
        <v>398191.87111273216</v>
      </c>
      <c r="BA595" s="5">
        <v>393186.35294999834</v>
      </c>
      <c r="BB595" s="5">
        <v>396967.92078911501</v>
      </c>
      <c r="BC595" s="5">
        <v>398736.59551871271</v>
      </c>
      <c r="BD595" s="5">
        <v>439346.16758754093</v>
      </c>
      <c r="BE595" s="5">
        <v>435240.94347581436</v>
      </c>
      <c r="BF595" s="5">
        <v>435107.78425690724</v>
      </c>
      <c r="BG595" s="5">
        <v>438666.31910335692</v>
      </c>
      <c r="BH595" s="5">
        <v>432997.10548502742</v>
      </c>
      <c r="BI595" s="5">
        <v>432992.456288627</v>
      </c>
      <c r="BJ595" s="5">
        <f>SUM(Target_CC[[#This Row],[Target_NGTMA_Jan]:[Target_NGTMA_Des]])</f>
        <v>5000000.0000000019</v>
      </c>
      <c r="BK595" s="5">
        <v>102318</v>
      </c>
      <c r="BL595" s="5">
        <v>114720</v>
      </c>
      <c r="BM595" s="5">
        <v>101871</v>
      </c>
      <c r="BN595" s="5">
        <f>Target_CC[[#This Row],[Est_Sust_NP Apr]]+Target_CC[[#This Row],[Est_Sust_POTS Apr]]+Target_CC[[#This Row],[BC_Apr]]</f>
        <v>101871</v>
      </c>
      <c r="BO595" s="5">
        <f>Target_CC[[#This Row],[Est_Sust_NP Mei]]+Target_CC[[#This Row],[Est_Sust_POTS Mei]]+Target_CC[[#This Row],[BC_Mei]]</f>
        <v>101871</v>
      </c>
      <c r="BP595" s="5">
        <f>Target_CC[[#This Row],[Est_Sust_NP Jun]]+Target_CC[[#This Row],[Est_Sust_POTS Jun]]+Target_CC[[#This Row],[BC_Jun]]</f>
        <v>101871</v>
      </c>
      <c r="BQ595" s="5">
        <f>Target_CC[[#This Row],[Est_Sust_NP Jul]]+Target_CC[[#This Row],[Est_Sust_POTS Jul]]+Target_CC[[#This Row],[BC_Jul]]</f>
        <v>101871</v>
      </c>
      <c r="BR595" s="5">
        <f>Target_CC[[#This Row],[Est_Sust_NP Agu]]+Target_CC[[#This Row],[Est_Sust_POTS Agu]]+Target_CC[[#This Row],[BC_Agu]]</f>
        <v>101871</v>
      </c>
      <c r="BS595" s="5">
        <f>Target_CC[[#This Row],[Est_Sust_NP Sep]]+Target_CC[[#This Row],[Est_Sust_POTS Sep]]+Target_CC[[#This Row],[BC_Sep]]</f>
        <v>101871</v>
      </c>
      <c r="BT595" s="5">
        <f>Target_CC[[#This Row],[Est_Sust_NP Okt]]+Target_CC[[#This Row],[Est_Sust_POTS Okt]]+Target_CC[[#This Row],[BC_Okt]]</f>
        <v>101871</v>
      </c>
      <c r="BU595" s="5">
        <f>Target_CC[[#This Row],[Est_Sust_NP Nov]]+Target_CC[[#This Row],[Est_Sust_POTS Nov]]+Target_CC[[#This Row],[BC_Nov]]</f>
        <v>101871</v>
      </c>
      <c r="BV595" s="5">
        <f>Target_CC[[#This Row],[Est_Sust_NP Des]]+Target_CC[[#This Row],[Est_Sust_POTS Des]]+Target_CC[[#This Row],[BC_Des]]</f>
        <v>101871</v>
      </c>
      <c r="BW595" s="5">
        <f>SUM(Target_CC[[#This Row],[Real_Jan]:[Real_Des]])</f>
        <v>1235748</v>
      </c>
      <c r="BX595" s="5">
        <v>0</v>
      </c>
      <c r="BY595" s="5">
        <v>0</v>
      </c>
      <c r="BZ595" s="5">
        <v>0</v>
      </c>
      <c r="CA595" s="5">
        <f>Target_CC[[#This Row],[Est_Sust_NP Mar]]*95%</f>
        <v>0</v>
      </c>
      <c r="CB595" s="5">
        <f>Target_CC[[#This Row],[Est_Sust_NP Apr]]</f>
        <v>0</v>
      </c>
      <c r="CC595" s="5">
        <f>Target_CC[[#This Row],[Est_Sust_NP Mei]]</f>
        <v>0</v>
      </c>
      <c r="CD595" s="5">
        <f>Target_CC[[#This Row],[Est_Sust_NP Jun]]</f>
        <v>0</v>
      </c>
      <c r="CE595" s="5">
        <f>Target_CC[[#This Row],[Est_Sust_NP Jul]]</f>
        <v>0</v>
      </c>
      <c r="CF595" s="5">
        <f>Target_CC[[#This Row],[Est_Sust_NP Agu]]</f>
        <v>0</v>
      </c>
      <c r="CG595" s="5">
        <f>Target_CC[[#This Row],[Est_Sust_NP Sep]]</f>
        <v>0</v>
      </c>
      <c r="CH595" s="5">
        <f>Target_CC[[#This Row],[Est_Sust_NP Okt]]</f>
        <v>0</v>
      </c>
      <c r="CI595" s="5">
        <f>Target_CC[[#This Row],[Est_Sust_NP Nov]]</f>
        <v>0</v>
      </c>
      <c r="CJ595" s="5">
        <f>SUM(Target_CC[[#This Row],[Est_Sust_NP Jan]:[Est_Sust_NP Des]])</f>
        <v>0</v>
      </c>
      <c r="CK595" s="5">
        <v>102318</v>
      </c>
      <c r="CL595" s="5">
        <v>114720</v>
      </c>
      <c r="CM595" s="5">
        <v>101871</v>
      </c>
      <c r="CN595" s="5">
        <f>Target_CC[[#This Row],[Est_Sust_POTS Mar]]</f>
        <v>101871</v>
      </c>
      <c r="CO595" s="5">
        <f>Target_CC[[#This Row],[Est_Sust_POTS Apr]]</f>
        <v>101871</v>
      </c>
      <c r="CP595" s="5">
        <f>Target_CC[[#This Row],[Est_Sust_POTS Mei]]</f>
        <v>101871</v>
      </c>
      <c r="CQ595" s="5">
        <f>Target_CC[[#This Row],[Est_Sust_POTS Jun]]</f>
        <v>101871</v>
      </c>
      <c r="CR595" s="5">
        <f>Target_CC[[#This Row],[Est_Sust_POTS Jul]]</f>
        <v>101871</v>
      </c>
      <c r="CS595" s="5">
        <f>Target_CC[[#This Row],[Est_Sust_POTS Agu]]</f>
        <v>101871</v>
      </c>
      <c r="CT595" s="5">
        <f>Target_CC[[#This Row],[Est_Sust_POTS Sep]]</f>
        <v>101871</v>
      </c>
      <c r="CU595" s="5">
        <f>Target_CC[[#This Row],[Est_Sust_POTS Okt]]</f>
        <v>101871</v>
      </c>
      <c r="CV595" s="5">
        <f>Target_CC[[#This Row],[Est_Sust_POTS Nov]]</f>
        <v>101871</v>
      </c>
      <c r="CW595" s="5">
        <f>SUM(Target_CC[[#This Row],[Est_Sust_POTS Jan]:[Est_Sust_POTS Des]])</f>
        <v>1235748</v>
      </c>
      <c r="CX595" s="5"/>
      <c r="CY595" s="5">
        <v>0</v>
      </c>
      <c r="CZ595" s="5">
        <v>0</v>
      </c>
      <c r="DA595" s="5">
        <v>0</v>
      </c>
      <c r="DB595" s="5"/>
      <c r="DC595" s="5"/>
      <c r="DD595" s="5"/>
      <c r="DE595" s="5"/>
      <c r="DF595" s="5"/>
      <c r="DG595" s="5"/>
      <c r="DH595" s="5"/>
      <c r="DI595" s="5"/>
      <c r="DJ595" s="5">
        <f>SUM(Target_CC[[#This Row],[BC_Jan]:[BC_Des]])</f>
        <v>0</v>
      </c>
      <c r="DK595" s="5"/>
      <c r="DL595" s="5"/>
      <c r="DM595" s="5"/>
      <c r="DN595" s="5"/>
      <c r="DO595" s="5"/>
      <c r="DP595" s="5"/>
      <c r="DQ595" s="5"/>
      <c r="DR595" s="5"/>
      <c r="DS595" s="5"/>
      <c r="DT595" s="5"/>
      <c r="DU595" s="5"/>
      <c r="DV595" s="5"/>
      <c r="DW595" s="5"/>
      <c r="DX595" s="5" t="s">
        <v>160</v>
      </c>
    </row>
    <row r="596" spans="2:128" x14ac:dyDescent="0.3">
      <c r="B596">
        <v>2942179</v>
      </c>
      <c r="C596" t="s">
        <v>893</v>
      </c>
      <c r="D596" t="s">
        <v>157</v>
      </c>
      <c r="E596" t="s">
        <v>887</v>
      </c>
      <c r="F596" t="s">
        <v>888</v>
      </c>
      <c r="G596" t="s">
        <v>25</v>
      </c>
      <c r="H596" t="s">
        <v>159</v>
      </c>
      <c r="I596" t="s">
        <v>18</v>
      </c>
      <c r="J596" s="5">
        <v>52480824.346215017</v>
      </c>
      <c r="K596" s="5">
        <v>133012</v>
      </c>
      <c r="L596" s="5">
        <v>243998</v>
      </c>
      <c r="M596" s="5">
        <v>229249</v>
      </c>
      <c r="N596" s="5">
        <v>199184</v>
      </c>
      <c r="O596" s="5">
        <v>201091</v>
      </c>
      <c r="P596" s="5">
        <v>201984</v>
      </c>
      <c r="Q596" s="5">
        <v>222543</v>
      </c>
      <c r="R596" s="5">
        <v>220472</v>
      </c>
      <c r="S596" s="5">
        <v>220405</v>
      </c>
      <c r="T596" s="5">
        <v>222203</v>
      </c>
      <c r="U596" s="5">
        <v>219341</v>
      </c>
      <c r="V596" s="5">
        <v>219339</v>
      </c>
      <c r="W596" s="5">
        <v>2532821</v>
      </c>
      <c r="X596" s="5">
        <v>49909</v>
      </c>
      <c r="Y596" s="5">
        <v>91554</v>
      </c>
      <c r="Z596" s="5">
        <v>86020</v>
      </c>
      <c r="AA596" s="5">
        <v>74739</v>
      </c>
      <c r="AB596" s="5">
        <v>75454</v>
      </c>
      <c r="AC596" s="5">
        <v>75789</v>
      </c>
      <c r="AD596" s="5">
        <v>83504</v>
      </c>
      <c r="AE596" s="5">
        <v>82727</v>
      </c>
      <c r="AF596" s="5">
        <v>82702</v>
      </c>
      <c r="AG596" s="5">
        <v>83376</v>
      </c>
      <c r="AH596" s="5">
        <v>82302</v>
      </c>
      <c r="AI596" s="5">
        <v>82301</v>
      </c>
      <c r="AJ596" s="5">
        <v>950377</v>
      </c>
      <c r="AK596" s="5">
        <v>182921</v>
      </c>
      <c r="AL596" s="5">
        <v>335552</v>
      </c>
      <c r="AM596" s="5">
        <v>315269</v>
      </c>
      <c r="AN596" s="5">
        <v>273923</v>
      </c>
      <c r="AO596" s="5">
        <v>276545</v>
      </c>
      <c r="AP596" s="5">
        <v>277773</v>
      </c>
      <c r="AQ596" s="5">
        <v>306047</v>
      </c>
      <c r="AR596" s="5">
        <v>303199</v>
      </c>
      <c r="AS596" s="5">
        <v>303107</v>
      </c>
      <c r="AT596" s="5">
        <v>305579</v>
      </c>
      <c r="AU596" s="5">
        <v>301643</v>
      </c>
      <c r="AV596" s="5">
        <v>301640</v>
      </c>
      <c r="AW596" s="5">
        <f>SUM(Target_CC[[#This Row],[Target_Jan]:[Target_Des]])</f>
        <v>3483198</v>
      </c>
      <c r="AX596" s="5">
        <v>796863</v>
      </c>
      <c r="AY596" s="5">
        <v>800270</v>
      </c>
      <c r="AZ596" s="5">
        <v>796384</v>
      </c>
      <c r="BA596" s="5">
        <v>786373</v>
      </c>
      <c r="BB596" s="5">
        <v>793936</v>
      </c>
      <c r="BC596" s="5">
        <v>797473</v>
      </c>
      <c r="BD596" s="5">
        <v>878692</v>
      </c>
      <c r="BE596" s="5">
        <v>870482</v>
      </c>
      <c r="BF596" s="5">
        <v>870216</v>
      </c>
      <c r="BG596" s="5">
        <v>877333</v>
      </c>
      <c r="BH596" s="5">
        <v>865994</v>
      </c>
      <c r="BI596" s="5">
        <v>865985</v>
      </c>
      <c r="BJ596" s="5">
        <f>SUM(Target_CC[[#This Row],[Target_NGTMA_Jan]:[Target_NGTMA_Des]])</f>
        <v>10000001</v>
      </c>
      <c r="BK596" s="5">
        <v>150400</v>
      </c>
      <c r="BL596" s="5">
        <v>145900</v>
      </c>
      <c r="BM596" s="5">
        <v>149350</v>
      </c>
      <c r="BN596" s="5">
        <f>Target_CC[[#This Row],[Est_Sust_NP Apr]]+Target_CC[[#This Row],[Est_Sust_POTS Apr]]+Target_CC[[#This Row],[BC_Apr]]</f>
        <v>147150</v>
      </c>
      <c r="BO596" s="5">
        <f>Target_CC[[#This Row],[Est_Sust_NP Mei]]+Target_CC[[#This Row],[Est_Sust_POTS Mei]]+Target_CC[[#This Row],[BC_Mei]]</f>
        <v>147150</v>
      </c>
      <c r="BP596" s="5">
        <f>Target_CC[[#This Row],[Est_Sust_NP Jun]]+Target_CC[[#This Row],[Est_Sust_POTS Jun]]+Target_CC[[#This Row],[BC_Jun]]</f>
        <v>147150</v>
      </c>
      <c r="BQ596" s="5">
        <f>Target_CC[[#This Row],[Est_Sust_NP Jul]]+Target_CC[[#This Row],[Est_Sust_POTS Jul]]+Target_CC[[#This Row],[BC_Jul]]</f>
        <v>147150</v>
      </c>
      <c r="BR596" s="5">
        <f>Target_CC[[#This Row],[Est_Sust_NP Agu]]+Target_CC[[#This Row],[Est_Sust_POTS Agu]]+Target_CC[[#This Row],[BC_Agu]]</f>
        <v>147150</v>
      </c>
      <c r="BS596" s="5">
        <f>Target_CC[[#This Row],[Est_Sust_NP Sep]]+Target_CC[[#This Row],[Est_Sust_POTS Sep]]+Target_CC[[#This Row],[BC_Sep]]</f>
        <v>147150</v>
      </c>
      <c r="BT596" s="5">
        <f>Target_CC[[#This Row],[Est_Sust_NP Okt]]+Target_CC[[#This Row],[Est_Sust_POTS Okt]]+Target_CC[[#This Row],[BC_Okt]]</f>
        <v>147150</v>
      </c>
      <c r="BU596" s="5">
        <f>Target_CC[[#This Row],[Est_Sust_NP Nov]]+Target_CC[[#This Row],[Est_Sust_POTS Nov]]+Target_CC[[#This Row],[BC_Nov]]</f>
        <v>147150</v>
      </c>
      <c r="BV596" s="5">
        <f>Target_CC[[#This Row],[Est_Sust_NP Des]]+Target_CC[[#This Row],[Est_Sust_POTS Des]]+Target_CC[[#This Row],[BC_Des]]</f>
        <v>147150</v>
      </c>
      <c r="BW596" s="5">
        <f>SUM(Target_CC[[#This Row],[Real_Jan]:[Real_Des]])</f>
        <v>1770000</v>
      </c>
      <c r="BX596" s="5">
        <v>0</v>
      </c>
      <c r="BY596" s="5">
        <v>0</v>
      </c>
      <c r="BZ596" s="5">
        <v>0</v>
      </c>
      <c r="CA596" s="5">
        <f>Target_CC[[#This Row],[Est_Sust_NP Mar]]*95%</f>
        <v>0</v>
      </c>
      <c r="CB596" s="5">
        <f>Target_CC[[#This Row],[Est_Sust_NP Apr]]</f>
        <v>0</v>
      </c>
      <c r="CC596" s="5">
        <f>Target_CC[[#This Row],[Est_Sust_NP Mei]]</f>
        <v>0</v>
      </c>
      <c r="CD596" s="5">
        <f>Target_CC[[#This Row],[Est_Sust_NP Jun]]</f>
        <v>0</v>
      </c>
      <c r="CE596" s="5">
        <f>Target_CC[[#This Row],[Est_Sust_NP Jul]]</f>
        <v>0</v>
      </c>
      <c r="CF596" s="5">
        <f>Target_CC[[#This Row],[Est_Sust_NP Agu]]</f>
        <v>0</v>
      </c>
      <c r="CG596" s="5">
        <f>Target_CC[[#This Row],[Est_Sust_NP Sep]]</f>
        <v>0</v>
      </c>
      <c r="CH596" s="5">
        <f>Target_CC[[#This Row],[Est_Sust_NP Okt]]</f>
        <v>0</v>
      </c>
      <c r="CI596" s="5">
        <f>Target_CC[[#This Row],[Est_Sust_NP Nov]]</f>
        <v>0</v>
      </c>
      <c r="CJ596" s="5">
        <f>SUM(Target_CC[[#This Row],[Est_Sust_NP Jan]:[Est_Sust_NP Des]])</f>
        <v>0</v>
      </c>
      <c r="CK596" s="5">
        <v>150400</v>
      </c>
      <c r="CL596" s="5">
        <v>145900</v>
      </c>
      <c r="CM596" s="5">
        <v>147150</v>
      </c>
      <c r="CN596" s="5">
        <f>Target_CC[[#This Row],[Est_Sust_POTS Mar]]</f>
        <v>147150</v>
      </c>
      <c r="CO596" s="5">
        <f>Target_CC[[#This Row],[Est_Sust_POTS Apr]]</f>
        <v>147150</v>
      </c>
      <c r="CP596" s="5">
        <f>Target_CC[[#This Row],[Est_Sust_POTS Mei]]</f>
        <v>147150</v>
      </c>
      <c r="CQ596" s="5">
        <f>Target_CC[[#This Row],[Est_Sust_POTS Jun]]</f>
        <v>147150</v>
      </c>
      <c r="CR596" s="5">
        <f>Target_CC[[#This Row],[Est_Sust_POTS Jul]]</f>
        <v>147150</v>
      </c>
      <c r="CS596" s="5">
        <f>Target_CC[[#This Row],[Est_Sust_POTS Agu]]</f>
        <v>147150</v>
      </c>
      <c r="CT596" s="5">
        <f>Target_CC[[#This Row],[Est_Sust_POTS Sep]]</f>
        <v>147150</v>
      </c>
      <c r="CU596" s="5">
        <f>Target_CC[[#This Row],[Est_Sust_POTS Okt]]</f>
        <v>147150</v>
      </c>
      <c r="CV596" s="5">
        <f>Target_CC[[#This Row],[Est_Sust_POTS Nov]]</f>
        <v>147150</v>
      </c>
      <c r="CW596" s="5">
        <f>SUM(Target_CC[[#This Row],[Est_Sust_POTS Jan]:[Est_Sust_POTS Des]])</f>
        <v>1767800</v>
      </c>
      <c r="CX596" s="5"/>
      <c r="CY596" s="5">
        <v>0</v>
      </c>
      <c r="CZ596" s="5">
        <v>0</v>
      </c>
      <c r="DA596" s="5">
        <v>0</v>
      </c>
      <c r="DB596" s="5"/>
      <c r="DC596" s="5"/>
      <c r="DD596" s="5"/>
      <c r="DE596" s="5"/>
      <c r="DF596" s="5"/>
      <c r="DG596" s="5"/>
      <c r="DH596" s="5"/>
      <c r="DI596" s="5"/>
      <c r="DJ596" s="5">
        <f>SUM(Target_CC[[#This Row],[BC_Jan]:[BC_Des]])</f>
        <v>0</v>
      </c>
      <c r="DK596" s="5"/>
      <c r="DL596" s="5"/>
      <c r="DM596" s="5"/>
      <c r="DN596" s="5"/>
      <c r="DO596" s="5"/>
      <c r="DP596" s="5"/>
      <c r="DQ596" s="5"/>
      <c r="DR596" s="5"/>
      <c r="DS596" s="5"/>
      <c r="DT596" s="5"/>
      <c r="DU596" s="5"/>
      <c r="DV596" s="5"/>
      <c r="DW596" s="5"/>
      <c r="DX596" s="5" t="s">
        <v>160</v>
      </c>
    </row>
    <row r="597" spans="2:128" x14ac:dyDescent="0.3">
      <c r="B597">
        <v>2000468</v>
      </c>
      <c r="C597" t="s">
        <v>894</v>
      </c>
      <c r="D597" t="s">
        <v>880</v>
      </c>
      <c r="E597" t="s">
        <v>874</v>
      </c>
      <c r="F597" t="s">
        <v>875</v>
      </c>
      <c r="G597" t="s">
        <v>21</v>
      </c>
      <c r="H597" t="s">
        <v>159</v>
      </c>
      <c r="I597" t="s">
        <v>18</v>
      </c>
      <c r="J597" s="5">
        <v>225364256</v>
      </c>
      <c r="K597" s="5">
        <v>364849.5652173913</v>
      </c>
      <c r="L597" s="5">
        <v>358904.34782608692</v>
      </c>
      <c r="M597" s="5">
        <v>358904.34782608692</v>
      </c>
      <c r="N597" s="5">
        <v>358904.34782608692</v>
      </c>
      <c r="O597" s="5">
        <v>352959.13043478259</v>
      </c>
      <c r="P597" s="5">
        <v>358904.34782608692</v>
      </c>
      <c r="Q597" s="5">
        <v>376740</v>
      </c>
      <c r="R597" s="5">
        <v>364849.5652173913</v>
      </c>
      <c r="S597" s="5">
        <v>364849.5652173913</v>
      </c>
      <c r="T597" s="5">
        <v>376740</v>
      </c>
      <c r="U597" s="5">
        <v>358904.34782608692</v>
      </c>
      <c r="V597" s="5">
        <v>370794.78260869568</v>
      </c>
      <c r="W597" s="5">
        <v>4366304.347826086</v>
      </c>
      <c r="X597" s="5">
        <v>10077970.349691631</v>
      </c>
      <c r="Y597" s="5">
        <v>66892743.705491006</v>
      </c>
      <c r="Z597" s="5">
        <v>59351845.490695611</v>
      </c>
      <c r="AA597" s="5">
        <v>43979197.462038428</v>
      </c>
      <c r="AB597" s="5">
        <v>45021672.309305824</v>
      </c>
      <c r="AC597" s="5">
        <v>45411080.389581136</v>
      </c>
      <c r="AD597" s="5">
        <v>55721823.320880622</v>
      </c>
      <c r="AE597" s="5">
        <v>54797007.024944872</v>
      </c>
      <c r="AF597" s="5">
        <v>54762912.13048587</v>
      </c>
      <c r="AG597" s="5">
        <v>55547750.789465971</v>
      </c>
      <c r="AH597" s="5">
        <v>54285636.22818286</v>
      </c>
      <c r="AI597" s="5">
        <v>54150360.799236186</v>
      </c>
      <c r="AJ597" s="5">
        <v>600000000</v>
      </c>
      <c r="AK597" s="5">
        <v>10442819.914909022</v>
      </c>
      <c r="AL597" s="5">
        <v>67251648.0533171</v>
      </c>
      <c r="AM597" s="5">
        <v>59710749.838521697</v>
      </c>
      <c r="AN597" s="5">
        <v>44338101.809864514</v>
      </c>
      <c r="AO597" s="5">
        <v>45374631.439740606</v>
      </c>
      <c r="AP597" s="5">
        <v>45769984.737407222</v>
      </c>
      <c r="AQ597" s="5">
        <v>56098563.320880622</v>
      </c>
      <c r="AR597" s="5">
        <v>55161856.590162262</v>
      </c>
      <c r="AS597" s="5">
        <v>55127761.695703261</v>
      </c>
      <c r="AT597" s="5">
        <v>55924490.789465971</v>
      </c>
      <c r="AU597" s="5">
        <v>54644540.576008946</v>
      </c>
      <c r="AV597" s="5">
        <v>54521155.581844881</v>
      </c>
      <c r="AW597" s="5">
        <f>SUM(Target_CC[[#This Row],[Target_Jan]:[Target_Des]])</f>
        <v>604366304.34782624</v>
      </c>
      <c r="AX597" s="5">
        <v>796863.30820967699</v>
      </c>
      <c r="AY597" s="5">
        <v>800269.65865466127</v>
      </c>
      <c r="AZ597" s="5">
        <v>796383.74222546432</v>
      </c>
      <c r="BA597" s="5">
        <v>786372.70589999668</v>
      </c>
      <c r="BB597" s="5">
        <v>793935.84157823003</v>
      </c>
      <c r="BC597" s="5">
        <v>797473.19103742542</v>
      </c>
      <c r="BD597" s="5">
        <v>878692.33517508185</v>
      </c>
      <c r="BE597" s="5">
        <v>870481.88695162872</v>
      </c>
      <c r="BF597" s="5">
        <v>870215.56851381448</v>
      </c>
      <c r="BG597" s="5">
        <v>877332.63820671383</v>
      </c>
      <c r="BH597" s="5">
        <v>865994.21097005485</v>
      </c>
      <c r="BI597" s="5">
        <v>865984.912577254</v>
      </c>
      <c r="BJ597" s="5">
        <f>SUM(Target_CC[[#This Row],[Target_NGTMA_Jan]:[Target_NGTMA_Des]])</f>
        <v>10000000.000000004</v>
      </c>
      <c r="BK597" s="5">
        <v>240000</v>
      </c>
      <c r="BL597" s="5">
        <v>240000</v>
      </c>
      <c r="BM597" s="5">
        <v>240000</v>
      </c>
      <c r="BN597" s="5">
        <f>Target_CC[[#This Row],[Est_Sust_NP Apr]]+Target_CC[[#This Row],[Est_Sust_POTS Apr]]+Target_CC[[#This Row],[BC_Apr]]</f>
        <v>240000</v>
      </c>
      <c r="BO597" s="5">
        <f>Target_CC[[#This Row],[Est_Sust_NP Mei]]+Target_CC[[#This Row],[Est_Sust_POTS Mei]]+Target_CC[[#This Row],[BC_Mei]]</f>
        <v>240000</v>
      </c>
      <c r="BP597" s="5">
        <f>Target_CC[[#This Row],[Est_Sust_NP Jun]]+Target_CC[[#This Row],[Est_Sust_POTS Jun]]+Target_CC[[#This Row],[BC_Jun]]</f>
        <v>240000</v>
      </c>
      <c r="BQ597" s="5">
        <f>Target_CC[[#This Row],[Est_Sust_NP Jul]]+Target_CC[[#This Row],[Est_Sust_POTS Jul]]+Target_CC[[#This Row],[BC_Jul]]</f>
        <v>240000</v>
      </c>
      <c r="BR597" s="5">
        <f>Target_CC[[#This Row],[Est_Sust_NP Agu]]+Target_CC[[#This Row],[Est_Sust_POTS Agu]]+Target_CC[[#This Row],[BC_Agu]]</f>
        <v>240000</v>
      </c>
      <c r="BS597" s="5">
        <f>Target_CC[[#This Row],[Est_Sust_NP Sep]]+Target_CC[[#This Row],[Est_Sust_POTS Sep]]+Target_CC[[#This Row],[BC_Sep]]</f>
        <v>240000</v>
      </c>
      <c r="BT597" s="5">
        <f>Target_CC[[#This Row],[Est_Sust_NP Okt]]+Target_CC[[#This Row],[Est_Sust_POTS Okt]]+Target_CC[[#This Row],[BC_Okt]]</f>
        <v>240000</v>
      </c>
      <c r="BU597" s="5">
        <f>Target_CC[[#This Row],[Est_Sust_NP Nov]]+Target_CC[[#This Row],[Est_Sust_POTS Nov]]+Target_CC[[#This Row],[BC_Nov]]</f>
        <v>240000</v>
      </c>
      <c r="BV597" s="5">
        <f>Target_CC[[#This Row],[Est_Sust_NP Des]]+Target_CC[[#This Row],[Est_Sust_POTS Des]]+Target_CC[[#This Row],[BC_Des]]</f>
        <v>240000</v>
      </c>
      <c r="BW597" s="5">
        <f>SUM(Target_CC[[#This Row],[Real_Jan]:[Real_Des]])</f>
        <v>2880000</v>
      </c>
      <c r="BX597" s="5">
        <v>0</v>
      </c>
      <c r="BY597" s="5">
        <v>0</v>
      </c>
      <c r="BZ597" s="5">
        <v>0</v>
      </c>
      <c r="CA597" s="5">
        <f>Target_CC[[#This Row],[Est_Sust_NP Mar]]*95%</f>
        <v>0</v>
      </c>
      <c r="CB597" s="5">
        <f>Target_CC[[#This Row],[Est_Sust_NP Apr]]</f>
        <v>0</v>
      </c>
      <c r="CC597" s="5">
        <f>Target_CC[[#This Row],[Est_Sust_NP Mei]]</f>
        <v>0</v>
      </c>
      <c r="CD597" s="5">
        <f>Target_CC[[#This Row],[Est_Sust_NP Jun]]</f>
        <v>0</v>
      </c>
      <c r="CE597" s="5">
        <f>Target_CC[[#This Row],[Est_Sust_NP Jul]]</f>
        <v>0</v>
      </c>
      <c r="CF597" s="5">
        <f>Target_CC[[#This Row],[Est_Sust_NP Agu]]</f>
        <v>0</v>
      </c>
      <c r="CG597" s="5">
        <f>Target_CC[[#This Row],[Est_Sust_NP Sep]]</f>
        <v>0</v>
      </c>
      <c r="CH597" s="5">
        <f>Target_CC[[#This Row],[Est_Sust_NP Okt]]</f>
        <v>0</v>
      </c>
      <c r="CI597" s="5">
        <f>Target_CC[[#This Row],[Est_Sust_NP Nov]]</f>
        <v>0</v>
      </c>
      <c r="CJ597" s="5">
        <f>SUM(Target_CC[[#This Row],[Est_Sust_NP Jan]:[Est_Sust_NP Des]])</f>
        <v>0</v>
      </c>
      <c r="CK597" s="5">
        <v>240000</v>
      </c>
      <c r="CL597" s="5">
        <v>240000</v>
      </c>
      <c r="CM597" s="5">
        <v>240000</v>
      </c>
      <c r="CN597" s="5">
        <f>Target_CC[[#This Row],[Est_Sust_POTS Mar]]</f>
        <v>240000</v>
      </c>
      <c r="CO597" s="5">
        <f>Target_CC[[#This Row],[Est_Sust_POTS Apr]]</f>
        <v>240000</v>
      </c>
      <c r="CP597" s="5">
        <f>Target_CC[[#This Row],[Est_Sust_POTS Mei]]</f>
        <v>240000</v>
      </c>
      <c r="CQ597" s="5">
        <f>Target_CC[[#This Row],[Est_Sust_POTS Jun]]</f>
        <v>240000</v>
      </c>
      <c r="CR597" s="5">
        <f>Target_CC[[#This Row],[Est_Sust_POTS Jul]]</f>
        <v>240000</v>
      </c>
      <c r="CS597" s="5">
        <f>Target_CC[[#This Row],[Est_Sust_POTS Agu]]</f>
        <v>240000</v>
      </c>
      <c r="CT597" s="5">
        <f>Target_CC[[#This Row],[Est_Sust_POTS Sep]]</f>
        <v>240000</v>
      </c>
      <c r="CU597" s="5">
        <f>Target_CC[[#This Row],[Est_Sust_POTS Okt]]</f>
        <v>240000</v>
      </c>
      <c r="CV597" s="5">
        <f>Target_CC[[#This Row],[Est_Sust_POTS Nov]]</f>
        <v>240000</v>
      </c>
      <c r="CW597" s="5">
        <f>SUM(Target_CC[[#This Row],[Est_Sust_POTS Jan]:[Est_Sust_POTS Des]])</f>
        <v>2880000</v>
      </c>
      <c r="CX597" s="5"/>
      <c r="CY597" s="5">
        <v>0</v>
      </c>
      <c r="CZ597" s="5">
        <v>0</v>
      </c>
      <c r="DA597" s="5">
        <v>0</v>
      </c>
      <c r="DB597" s="5"/>
      <c r="DC597" s="5"/>
      <c r="DD597" s="5"/>
      <c r="DE597" s="5"/>
      <c r="DF597" s="5"/>
      <c r="DG597" s="5"/>
      <c r="DH597" s="5"/>
      <c r="DI597" s="5"/>
      <c r="DJ597" s="5">
        <f>SUM(Target_CC[[#This Row],[BC_Jan]:[BC_Des]])</f>
        <v>0</v>
      </c>
      <c r="DK597" s="5"/>
      <c r="DL597" s="5"/>
      <c r="DM597" s="5"/>
      <c r="DN597" s="5"/>
      <c r="DO597" s="5"/>
      <c r="DP597" s="5"/>
      <c r="DQ597" s="5"/>
      <c r="DR597" s="5"/>
      <c r="DS597" s="5"/>
      <c r="DT597" s="5"/>
      <c r="DU597" s="5"/>
      <c r="DV597" s="5"/>
      <c r="DW597" s="5"/>
      <c r="DX597" s="5" t="s">
        <v>160</v>
      </c>
    </row>
    <row r="598" spans="2:128" x14ac:dyDescent="0.3">
      <c r="B598">
        <v>4602791</v>
      </c>
      <c r="C598" t="s">
        <v>895</v>
      </c>
      <c r="D598" t="s">
        <v>880</v>
      </c>
      <c r="E598" t="s">
        <v>874</v>
      </c>
      <c r="F598" t="s">
        <v>875</v>
      </c>
      <c r="G598" t="s">
        <v>24</v>
      </c>
      <c r="H598" t="s">
        <v>159</v>
      </c>
      <c r="I598" t="s">
        <v>18</v>
      </c>
      <c r="J598" s="5">
        <v>120573529</v>
      </c>
      <c r="K598" s="5">
        <v>321408.69565217389</v>
      </c>
      <c r="L598" s="5">
        <v>319913.04347826086</v>
      </c>
      <c r="M598" s="5">
        <v>319913.04347826086</v>
      </c>
      <c r="N598" s="5">
        <v>319913.04347826086</v>
      </c>
      <c r="O598" s="5">
        <v>318417.39130434784</v>
      </c>
      <c r="P598" s="5">
        <v>319913.04347826086</v>
      </c>
      <c r="Q598" s="5">
        <v>324400</v>
      </c>
      <c r="R598" s="5">
        <v>321408.69565217389</v>
      </c>
      <c r="S598" s="5">
        <v>321408.69565217389</v>
      </c>
      <c r="T598" s="5">
        <v>324400</v>
      </c>
      <c r="U598" s="5">
        <v>319913.04347826086</v>
      </c>
      <c r="V598" s="5">
        <v>322904.34782608697</v>
      </c>
      <c r="W598" s="5">
        <v>3853913.0434782607</v>
      </c>
      <c r="X598" s="5">
        <v>5038985.1748458156</v>
      </c>
      <c r="Y598" s="5">
        <v>33446371.852745503</v>
      </c>
      <c r="Z598" s="5">
        <v>29675922.745347805</v>
      </c>
      <c r="AA598" s="5">
        <v>21989598.731019214</v>
      </c>
      <c r="AB598" s="5">
        <v>22510836.154652912</v>
      </c>
      <c r="AC598" s="5">
        <v>22705540.194790568</v>
      </c>
      <c r="AD598" s="5">
        <v>27860911.660440311</v>
      </c>
      <c r="AE598" s="5">
        <v>27398503.512472436</v>
      </c>
      <c r="AF598" s="5">
        <v>27381456.065242935</v>
      </c>
      <c r="AG598" s="5">
        <v>27773875.394732986</v>
      </c>
      <c r="AH598" s="5">
        <v>27142818.11409143</v>
      </c>
      <c r="AI598" s="5">
        <v>27075180.399618093</v>
      </c>
      <c r="AJ598" s="5">
        <v>300000000</v>
      </c>
      <c r="AK598" s="5">
        <v>5360393.8704979895</v>
      </c>
      <c r="AL598" s="5">
        <v>33766284.896223761</v>
      </c>
      <c r="AM598" s="5">
        <v>29995835.788826067</v>
      </c>
      <c r="AN598" s="5">
        <v>22309511.774497475</v>
      </c>
      <c r="AO598" s="5">
        <v>22829253.54595726</v>
      </c>
      <c r="AP598" s="5">
        <v>23025453.23826883</v>
      </c>
      <c r="AQ598" s="5">
        <v>28185311.660440311</v>
      </c>
      <c r="AR598" s="5">
        <v>27719912.208124612</v>
      </c>
      <c r="AS598" s="5">
        <v>27702864.760895111</v>
      </c>
      <c r="AT598" s="5">
        <v>28098275.394732986</v>
      </c>
      <c r="AU598" s="5">
        <v>27462731.157569692</v>
      </c>
      <c r="AV598" s="5">
        <v>27398084.747444179</v>
      </c>
      <c r="AW598" s="5">
        <f>SUM(Target_CC[[#This Row],[Target_Jan]:[Target_Des]])</f>
        <v>303853913.04347819</v>
      </c>
      <c r="AX598" s="5">
        <v>398431.6541048385</v>
      </c>
      <c r="AY598" s="5">
        <v>400134.82932733063</v>
      </c>
      <c r="AZ598" s="5">
        <v>398191.87111273216</v>
      </c>
      <c r="BA598" s="5">
        <v>393186.35294999834</v>
      </c>
      <c r="BB598" s="5">
        <v>396967.92078911501</v>
      </c>
      <c r="BC598" s="5">
        <v>398736.59551871271</v>
      </c>
      <c r="BD598" s="5">
        <v>439346.16758754093</v>
      </c>
      <c r="BE598" s="5">
        <v>435240.94347581436</v>
      </c>
      <c r="BF598" s="5">
        <v>435107.78425690724</v>
      </c>
      <c r="BG598" s="5">
        <v>438666.31910335692</v>
      </c>
      <c r="BH598" s="5">
        <v>432997.10548502742</v>
      </c>
      <c r="BI598" s="5">
        <v>432992.456288627</v>
      </c>
      <c r="BJ598" s="5">
        <f>SUM(Target_CC[[#This Row],[Target_NGTMA_Jan]:[Target_NGTMA_Des]])</f>
        <v>5000000.0000000019</v>
      </c>
      <c r="BK598" s="5">
        <v>290000</v>
      </c>
      <c r="BL598" s="5">
        <v>290000</v>
      </c>
      <c r="BM598" s="5">
        <v>290000</v>
      </c>
      <c r="BN598" s="5">
        <f>Target_CC[[#This Row],[Est_Sust_NP Apr]]+Target_CC[[#This Row],[Est_Sust_POTS Apr]]+Target_CC[[#This Row],[BC_Apr]]</f>
        <v>290000</v>
      </c>
      <c r="BO598" s="5">
        <f>Target_CC[[#This Row],[Est_Sust_NP Mei]]+Target_CC[[#This Row],[Est_Sust_POTS Mei]]+Target_CC[[#This Row],[BC_Mei]]</f>
        <v>290000</v>
      </c>
      <c r="BP598" s="5">
        <f>Target_CC[[#This Row],[Est_Sust_NP Jun]]+Target_CC[[#This Row],[Est_Sust_POTS Jun]]+Target_CC[[#This Row],[BC_Jun]]</f>
        <v>290000</v>
      </c>
      <c r="BQ598" s="5">
        <f>Target_CC[[#This Row],[Est_Sust_NP Jul]]+Target_CC[[#This Row],[Est_Sust_POTS Jul]]+Target_CC[[#This Row],[BC_Jul]]</f>
        <v>290000</v>
      </c>
      <c r="BR598" s="5">
        <f>Target_CC[[#This Row],[Est_Sust_NP Agu]]+Target_CC[[#This Row],[Est_Sust_POTS Agu]]+Target_CC[[#This Row],[BC_Agu]]</f>
        <v>290000</v>
      </c>
      <c r="BS598" s="5">
        <f>Target_CC[[#This Row],[Est_Sust_NP Sep]]+Target_CC[[#This Row],[Est_Sust_POTS Sep]]+Target_CC[[#This Row],[BC_Sep]]</f>
        <v>290000</v>
      </c>
      <c r="BT598" s="5">
        <f>Target_CC[[#This Row],[Est_Sust_NP Okt]]+Target_CC[[#This Row],[Est_Sust_POTS Okt]]+Target_CC[[#This Row],[BC_Okt]]</f>
        <v>290000</v>
      </c>
      <c r="BU598" s="5">
        <f>Target_CC[[#This Row],[Est_Sust_NP Nov]]+Target_CC[[#This Row],[Est_Sust_POTS Nov]]+Target_CC[[#This Row],[BC_Nov]]</f>
        <v>290000</v>
      </c>
      <c r="BV598" s="5">
        <f>Target_CC[[#This Row],[Est_Sust_NP Des]]+Target_CC[[#This Row],[Est_Sust_POTS Des]]+Target_CC[[#This Row],[BC_Des]]</f>
        <v>290000</v>
      </c>
      <c r="BW598" s="5">
        <f>SUM(Target_CC[[#This Row],[Real_Jan]:[Real_Des]])</f>
        <v>3480000</v>
      </c>
      <c r="BX598" s="5">
        <v>0</v>
      </c>
      <c r="BY598" s="5">
        <v>0</v>
      </c>
      <c r="BZ598" s="5">
        <v>0</v>
      </c>
      <c r="CA598" s="5">
        <f>Target_CC[[#This Row],[Est_Sust_NP Mar]]*95%</f>
        <v>0</v>
      </c>
      <c r="CB598" s="5">
        <f>Target_CC[[#This Row],[Est_Sust_NP Apr]]</f>
        <v>0</v>
      </c>
      <c r="CC598" s="5">
        <f>Target_CC[[#This Row],[Est_Sust_NP Mei]]</f>
        <v>0</v>
      </c>
      <c r="CD598" s="5">
        <f>Target_CC[[#This Row],[Est_Sust_NP Jun]]</f>
        <v>0</v>
      </c>
      <c r="CE598" s="5">
        <f>Target_CC[[#This Row],[Est_Sust_NP Jul]]</f>
        <v>0</v>
      </c>
      <c r="CF598" s="5">
        <f>Target_CC[[#This Row],[Est_Sust_NP Agu]]</f>
        <v>0</v>
      </c>
      <c r="CG598" s="5">
        <f>Target_CC[[#This Row],[Est_Sust_NP Sep]]</f>
        <v>0</v>
      </c>
      <c r="CH598" s="5">
        <f>Target_CC[[#This Row],[Est_Sust_NP Okt]]</f>
        <v>0</v>
      </c>
      <c r="CI598" s="5">
        <f>Target_CC[[#This Row],[Est_Sust_NP Nov]]</f>
        <v>0</v>
      </c>
      <c r="CJ598" s="5">
        <f>SUM(Target_CC[[#This Row],[Est_Sust_NP Jan]:[Est_Sust_NP Des]])</f>
        <v>0</v>
      </c>
      <c r="CK598" s="5">
        <v>290000</v>
      </c>
      <c r="CL598" s="5">
        <v>290000</v>
      </c>
      <c r="CM598" s="5">
        <v>290000</v>
      </c>
      <c r="CN598" s="5">
        <f>Target_CC[[#This Row],[Est_Sust_POTS Mar]]</f>
        <v>290000</v>
      </c>
      <c r="CO598" s="5">
        <f>Target_CC[[#This Row],[Est_Sust_POTS Apr]]</f>
        <v>290000</v>
      </c>
      <c r="CP598" s="5">
        <f>Target_CC[[#This Row],[Est_Sust_POTS Mei]]</f>
        <v>290000</v>
      </c>
      <c r="CQ598" s="5">
        <f>Target_CC[[#This Row],[Est_Sust_POTS Jun]]</f>
        <v>290000</v>
      </c>
      <c r="CR598" s="5">
        <f>Target_CC[[#This Row],[Est_Sust_POTS Jul]]</f>
        <v>290000</v>
      </c>
      <c r="CS598" s="5">
        <f>Target_CC[[#This Row],[Est_Sust_POTS Agu]]</f>
        <v>290000</v>
      </c>
      <c r="CT598" s="5">
        <f>Target_CC[[#This Row],[Est_Sust_POTS Sep]]</f>
        <v>290000</v>
      </c>
      <c r="CU598" s="5">
        <f>Target_CC[[#This Row],[Est_Sust_POTS Okt]]</f>
        <v>290000</v>
      </c>
      <c r="CV598" s="5">
        <f>Target_CC[[#This Row],[Est_Sust_POTS Nov]]</f>
        <v>290000</v>
      </c>
      <c r="CW598" s="5">
        <f>SUM(Target_CC[[#This Row],[Est_Sust_POTS Jan]:[Est_Sust_POTS Des]])</f>
        <v>3480000</v>
      </c>
      <c r="CX598" s="5"/>
      <c r="CY598" s="5">
        <v>0</v>
      </c>
      <c r="CZ598" s="5">
        <v>0</v>
      </c>
      <c r="DA598" s="5">
        <v>0</v>
      </c>
      <c r="DB598" s="5"/>
      <c r="DC598" s="5"/>
      <c r="DD598" s="5"/>
      <c r="DE598" s="5"/>
      <c r="DF598" s="5"/>
      <c r="DG598" s="5"/>
      <c r="DH598" s="5"/>
      <c r="DI598" s="5"/>
      <c r="DJ598" s="5">
        <f>SUM(Target_CC[[#This Row],[BC_Jan]:[BC_Des]])</f>
        <v>0</v>
      </c>
      <c r="DK598" s="5"/>
      <c r="DL598" s="5"/>
      <c r="DM598" s="5"/>
      <c r="DN598" s="5"/>
      <c r="DO598" s="5"/>
      <c r="DP598" s="5"/>
      <c r="DQ598" s="5"/>
      <c r="DR598" s="5"/>
      <c r="DS598" s="5"/>
      <c r="DT598" s="5"/>
      <c r="DU598" s="5"/>
      <c r="DV598" s="5"/>
      <c r="DW598" s="5"/>
      <c r="DX598" s="5" t="s">
        <v>160</v>
      </c>
    </row>
    <row r="599" spans="2:128" x14ac:dyDescent="0.3">
      <c r="B599">
        <v>4600024</v>
      </c>
      <c r="C599" t="s">
        <v>896</v>
      </c>
      <c r="D599" t="s">
        <v>880</v>
      </c>
      <c r="E599" t="s">
        <v>874</v>
      </c>
      <c r="F599" t="s">
        <v>875</v>
      </c>
      <c r="G599" t="s">
        <v>21</v>
      </c>
      <c r="H599" t="s">
        <v>159</v>
      </c>
      <c r="I599" t="s">
        <v>18</v>
      </c>
      <c r="J599" s="5">
        <v>223788308</v>
      </c>
      <c r="K599" s="5">
        <v>427246.60869565216</v>
      </c>
      <c r="L599" s="5">
        <v>417853.91304347827</v>
      </c>
      <c r="M599" s="5">
        <v>417853.91304347827</v>
      </c>
      <c r="N599" s="5">
        <v>417853.91304347827</v>
      </c>
      <c r="O599" s="5">
        <v>408461.21739130432</v>
      </c>
      <c r="P599" s="5">
        <v>417853.91304347827</v>
      </c>
      <c r="Q599" s="5">
        <v>446032</v>
      </c>
      <c r="R599" s="5">
        <v>427246.60869565216</v>
      </c>
      <c r="S599" s="5">
        <v>427246.60869565216</v>
      </c>
      <c r="T599" s="5">
        <v>446032</v>
      </c>
      <c r="U599" s="5">
        <v>417853.91304347827</v>
      </c>
      <c r="V599" s="5">
        <v>436639.30434782605</v>
      </c>
      <c r="W599" s="5">
        <v>5108173.9130434785</v>
      </c>
      <c r="X599" s="5">
        <v>8398308.6247430257</v>
      </c>
      <c r="Y599" s="5">
        <v>55743953.087909169</v>
      </c>
      <c r="Z599" s="5">
        <v>49459871.242246345</v>
      </c>
      <c r="AA599" s="5">
        <v>36649331.218365356</v>
      </c>
      <c r="AB599" s="5">
        <v>37518060.257754847</v>
      </c>
      <c r="AC599" s="5">
        <v>37842566.991317615</v>
      </c>
      <c r="AD599" s="5">
        <v>46434852.767400518</v>
      </c>
      <c r="AE599" s="5">
        <v>45664172.520787396</v>
      </c>
      <c r="AF599" s="5">
        <v>45635760.108738221</v>
      </c>
      <c r="AG599" s="5">
        <v>46289792.32455498</v>
      </c>
      <c r="AH599" s="5">
        <v>45238030.190152384</v>
      </c>
      <c r="AI599" s="5">
        <v>45125300.666030154</v>
      </c>
      <c r="AJ599" s="5">
        <v>500000000.00000012</v>
      </c>
      <c r="AK599" s="5">
        <v>8825555.2334386781</v>
      </c>
      <c r="AL599" s="5">
        <v>56161807.000952646</v>
      </c>
      <c r="AM599" s="5">
        <v>49877725.155289821</v>
      </c>
      <c r="AN599" s="5">
        <v>37067185.131408833</v>
      </c>
      <c r="AO599" s="5">
        <v>37926521.475146152</v>
      </c>
      <c r="AP599" s="5">
        <v>38260420.904361092</v>
      </c>
      <c r="AQ599" s="5">
        <v>46880884.767400518</v>
      </c>
      <c r="AR599" s="5">
        <v>46091419.129483044</v>
      </c>
      <c r="AS599" s="5">
        <v>46063006.71743387</v>
      </c>
      <c r="AT599" s="5">
        <v>46735824.32455498</v>
      </c>
      <c r="AU599" s="5">
        <v>45655884.103195861</v>
      </c>
      <c r="AV599" s="5">
        <v>45561939.970377982</v>
      </c>
      <c r="AW599" s="5">
        <f>SUM(Target_CC[[#This Row],[Target_Jan]:[Target_Des]])</f>
        <v>505108173.91304344</v>
      </c>
      <c r="AX599" s="5">
        <v>796863.30820967699</v>
      </c>
      <c r="AY599" s="5">
        <v>800269.65865466127</v>
      </c>
      <c r="AZ599" s="5">
        <v>796383.74222546432</v>
      </c>
      <c r="BA599" s="5">
        <v>786372.70589999668</v>
      </c>
      <c r="BB599" s="5">
        <v>793935.84157823003</v>
      </c>
      <c r="BC599" s="5">
        <v>797473.19103742542</v>
      </c>
      <c r="BD599" s="5">
        <v>878692.33517508185</v>
      </c>
      <c r="BE599" s="5">
        <v>870481.88695162872</v>
      </c>
      <c r="BF599" s="5">
        <v>870215.56851381448</v>
      </c>
      <c r="BG599" s="5">
        <v>877332.63820671383</v>
      </c>
      <c r="BH599" s="5">
        <v>865994.21097005485</v>
      </c>
      <c r="BI599" s="5">
        <v>865984.912577254</v>
      </c>
      <c r="BJ599" s="5">
        <f>SUM(Target_CC[[#This Row],[Target_NGTMA_Jan]:[Target_NGTMA_Des]])</f>
        <v>10000000.000000004</v>
      </c>
      <c r="BK599" s="5">
        <v>361200</v>
      </c>
      <c r="BL599" s="5">
        <v>361200</v>
      </c>
      <c r="BM599" s="5">
        <v>361200</v>
      </c>
      <c r="BN599" s="5">
        <f>Target_CC[[#This Row],[Est_Sust_NP Apr]]+Target_CC[[#This Row],[Est_Sust_POTS Apr]]+Target_CC[[#This Row],[BC_Apr]]</f>
        <v>389900</v>
      </c>
      <c r="BO599" s="5">
        <f>Target_CC[[#This Row],[Est_Sust_NP Mei]]+Target_CC[[#This Row],[Est_Sust_POTS Mei]]+Target_CC[[#This Row],[BC_Mei]]</f>
        <v>389900</v>
      </c>
      <c r="BP599" s="5">
        <f>Target_CC[[#This Row],[Est_Sust_NP Jun]]+Target_CC[[#This Row],[Est_Sust_POTS Jun]]+Target_CC[[#This Row],[BC_Jun]]</f>
        <v>389900</v>
      </c>
      <c r="BQ599" s="5">
        <f>Target_CC[[#This Row],[Est_Sust_NP Jul]]+Target_CC[[#This Row],[Est_Sust_POTS Jul]]+Target_CC[[#This Row],[BC_Jul]]</f>
        <v>389900</v>
      </c>
      <c r="BR599" s="5">
        <f>Target_CC[[#This Row],[Est_Sust_NP Agu]]+Target_CC[[#This Row],[Est_Sust_POTS Agu]]+Target_CC[[#This Row],[BC_Agu]]</f>
        <v>389900</v>
      </c>
      <c r="BS599" s="5">
        <f>Target_CC[[#This Row],[Est_Sust_NP Sep]]+Target_CC[[#This Row],[Est_Sust_POTS Sep]]+Target_CC[[#This Row],[BC_Sep]]</f>
        <v>389900</v>
      </c>
      <c r="BT599" s="5">
        <f>Target_CC[[#This Row],[Est_Sust_NP Okt]]+Target_CC[[#This Row],[Est_Sust_POTS Okt]]+Target_CC[[#This Row],[BC_Okt]]</f>
        <v>389900</v>
      </c>
      <c r="BU599" s="5">
        <f>Target_CC[[#This Row],[Est_Sust_NP Nov]]+Target_CC[[#This Row],[Est_Sust_POTS Nov]]+Target_CC[[#This Row],[BC_Nov]]</f>
        <v>389900</v>
      </c>
      <c r="BV599" s="5">
        <f>Target_CC[[#This Row],[Est_Sust_NP Des]]+Target_CC[[#This Row],[Est_Sust_POTS Des]]+Target_CC[[#This Row],[BC_Des]]</f>
        <v>389900</v>
      </c>
      <c r="BW599" s="5">
        <f>SUM(Target_CC[[#This Row],[Real_Jan]:[Real_Des]])</f>
        <v>4592700</v>
      </c>
      <c r="BX599" s="5">
        <v>0</v>
      </c>
      <c r="BY599" s="5">
        <v>0</v>
      </c>
      <c r="BZ599" s="5">
        <v>0</v>
      </c>
      <c r="CA599" s="5">
        <f>Target_CC[[#This Row],[Est_Sust_NP Mar]]*95%</f>
        <v>0</v>
      </c>
      <c r="CB599" s="5">
        <f>Target_CC[[#This Row],[Est_Sust_NP Apr]]</f>
        <v>0</v>
      </c>
      <c r="CC599" s="5">
        <f>Target_CC[[#This Row],[Est_Sust_NP Mei]]</f>
        <v>0</v>
      </c>
      <c r="CD599" s="5">
        <f>Target_CC[[#This Row],[Est_Sust_NP Jun]]</f>
        <v>0</v>
      </c>
      <c r="CE599" s="5">
        <f>Target_CC[[#This Row],[Est_Sust_NP Jul]]</f>
        <v>0</v>
      </c>
      <c r="CF599" s="5">
        <f>Target_CC[[#This Row],[Est_Sust_NP Agu]]</f>
        <v>0</v>
      </c>
      <c r="CG599" s="5">
        <f>Target_CC[[#This Row],[Est_Sust_NP Sep]]</f>
        <v>0</v>
      </c>
      <c r="CH599" s="5">
        <f>Target_CC[[#This Row],[Est_Sust_NP Okt]]</f>
        <v>0</v>
      </c>
      <c r="CI599" s="5">
        <f>Target_CC[[#This Row],[Est_Sust_NP Nov]]</f>
        <v>0</v>
      </c>
      <c r="CJ599" s="5">
        <f>SUM(Target_CC[[#This Row],[Est_Sust_NP Jan]:[Est_Sust_NP Des]])</f>
        <v>0</v>
      </c>
      <c r="CK599" s="5">
        <v>389900</v>
      </c>
      <c r="CL599" s="5">
        <v>389900</v>
      </c>
      <c r="CM599" s="5">
        <v>389900</v>
      </c>
      <c r="CN599" s="5">
        <f>Target_CC[[#This Row],[Est_Sust_POTS Mar]]</f>
        <v>389900</v>
      </c>
      <c r="CO599" s="5">
        <f>Target_CC[[#This Row],[Est_Sust_POTS Apr]]</f>
        <v>389900</v>
      </c>
      <c r="CP599" s="5">
        <f>Target_CC[[#This Row],[Est_Sust_POTS Mei]]</f>
        <v>389900</v>
      </c>
      <c r="CQ599" s="5">
        <f>Target_CC[[#This Row],[Est_Sust_POTS Jun]]</f>
        <v>389900</v>
      </c>
      <c r="CR599" s="5">
        <f>Target_CC[[#This Row],[Est_Sust_POTS Jul]]</f>
        <v>389900</v>
      </c>
      <c r="CS599" s="5">
        <f>Target_CC[[#This Row],[Est_Sust_POTS Agu]]</f>
        <v>389900</v>
      </c>
      <c r="CT599" s="5">
        <f>Target_CC[[#This Row],[Est_Sust_POTS Sep]]</f>
        <v>389900</v>
      </c>
      <c r="CU599" s="5">
        <f>Target_CC[[#This Row],[Est_Sust_POTS Okt]]</f>
        <v>389900</v>
      </c>
      <c r="CV599" s="5">
        <f>Target_CC[[#This Row],[Est_Sust_POTS Nov]]</f>
        <v>389900</v>
      </c>
      <c r="CW599" s="5">
        <f>SUM(Target_CC[[#This Row],[Est_Sust_POTS Jan]:[Est_Sust_POTS Des]])</f>
        <v>4678800</v>
      </c>
      <c r="CX599" s="5"/>
      <c r="CY599" s="5">
        <v>0</v>
      </c>
      <c r="CZ599" s="5">
        <v>0</v>
      </c>
      <c r="DA599" s="5">
        <v>0</v>
      </c>
      <c r="DB599" s="5"/>
      <c r="DC599" s="5"/>
      <c r="DD599" s="5"/>
      <c r="DE599" s="5"/>
      <c r="DF599" s="5"/>
      <c r="DG599" s="5"/>
      <c r="DH599" s="5"/>
      <c r="DI599" s="5"/>
      <c r="DJ599" s="5">
        <f>SUM(Target_CC[[#This Row],[BC_Jan]:[BC_Des]])</f>
        <v>0</v>
      </c>
      <c r="DK599" s="5"/>
      <c r="DL599" s="5"/>
      <c r="DM599" s="5"/>
      <c r="DN599" s="5"/>
      <c r="DO599" s="5"/>
      <c r="DP599" s="5"/>
      <c r="DQ599" s="5"/>
      <c r="DR599" s="5"/>
      <c r="DS599" s="5"/>
      <c r="DT599" s="5"/>
      <c r="DU599" s="5"/>
      <c r="DV599" s="5"/>
      <c r="DW599" s="5"/>
      <c r="DX599" s="5" t="s">
        <v>160</v>
      </c>
    </row>
    <row r="600" spans="2:128" x14ac:dyDescent="0.3">
      <c r="B600">
        <v>4600028</v>
      </c>
      <c r="C600" t="s">
        <v>897</v>
      </c>
      <c r="D600" t="s">
        <v>880</v>
      </c>
      <c r="E600" t="s">
        <v>874</v>
      </c>
      <c r="F600" t="s">
        <v>875</v>
      </c>
      <c r="G600" t="s">
        <v>20</v>
      </c>
      <c r="H600" t="s">
        <v>159</v>
      </c>
      <c r="I600" t="s">
        <v>18</v>
      </c>
      <c r="J600" s="5">
        <v>313580238</v>
      </c>
      <c r="K600" s="5">
        <v>624895.65217391308</v>
      </c>
      <c r="L600" s="5">
        <v>617043.47826086963</v>
      </c>
      <c r="M600" s="5">
        <v>617043.47826086963</v>
      </c>
      <c r="N600" s="5">
        <v>617043.47826086963</v>
      </c>
      <c r="O600" s="5">
        <v>609191.30434782605</v>
      </c>
      <c r="P600" s="5">
        <v>617043.47826086963</v>
      </c>
      <c r="Q600" s="5">
        <v>640600</v>
      </c>
      <c r="R600" s="5">
        <v>624895.65217391308</v>
      </c>
      <c r="S600" s="5">
        <v>624895.65217391308</v>
      </c>
      <c r="T600" s="5">
        <v>640600</v>
      </c>
      <c r="U600" s="5">
        <v>617043.47826086963</v>
      </c>
      <c r="V600" s="5">
        <v>632747.82608695654</v>
      </c>
      <c r="W600" s="5">
        <v>7483043.478260871</v>
      </c>
      <c r="X600" s="5">
        <v>8398308.6247430257</v>
      </c>
      <c r="Y600" s="5">
        <v>55743953.087909169</v>
      </c>
      <c r="Z600" s="5">
        <v>49459871.242246345</v>
      </c>
      <c r="AA600" s="5">
        <v>36649331.218365356</v>
      </c>
      <c r="AB600" s="5">
        <v>37518060.257754847</v>
      </c>
      <c r="AC600" s="5">
        <v>37842566.991317615</v>
      </c>
      <c r="AD600" s="5">
        <v>46434852.767400518</v>
      </c>
      <c r="AE600" s="5">
        <v>45664172.520787396</v>
      </c>
      <c r="AF600" s="5">
        <v>45635760.108738221</v>
      </c>
      <c r="AG600" s="5">
        <v>46289792.32455498</v>
      </c>
      <c r="AH600" s="5">
        <v>45238030.190152384</v>
      </c>
      <c r="AI600" s="5">
        <v>45125300.666030154</v>
      </c>
      <c r="AJ600" s="5">
        <v>500000000.00000012</v>
      </c>
      <c r="AK600" s="5">
        <v>9023204.2769169398</v>
      </c>
      <c r="AL600" s="5">
        <v>56360996.566170037</v>
      </c>
      <c r="AM600" s="5">
        <v>50076914.720507212</v>
      </c>
      <c r="AN600" s="5">
        <v>37266374.696626224</v>
      </c>
      <c r="AO600" s="5">
        <v>38127251.562102675</v>
      </c>
      <c r="AP600" s="5">
        <v>38459610.469578482</v>
      </c>
      <c r="AQ600" s="5">
        <v>47075452.767400518</v>
      </c>
      <c r="AR600" s="5">
        <v>46289068.17296131</v>
      </c>
      <c r="AS600" s="5">
        <v>46260655.760912135</v>
      </c>
      <c r="AT600" s="5">
        <v>46930392.32455498</v>
      </c>
      <c r="AU600" s="5">
        <v>45855073.668413252</v>
      </c>
      <c r="AV600" s="5">
        <v>45758048.492117107</v>
      </c>
      <c r="AW600" s="5">
        <f>SUM(Target_CC[[#This Row],[Target_Jan]:[Target_Des]])</f>
        <v>507483043.47826082</v>
      </c>
      <c r="AX600" s="5">
        <v>796863.30820967699</v>
      </c>
      <c r="AY600" s="5">
        <v>800269.65865466127</v>
      </c>
      <c r="AZ600" s="5">
        <v>796383.74222546432</v>
      </c>
      <c r="BA600" s="5">
        <v>786372.70589999668</v>
      </c>
      <c r="BB600" s="5">
        <v>793935.84157823003</v>
      </c>
      <c r="BC600" s="5">
        <v>797473.19103742542</v>
      </c>
      <c r="BD600" s="5">
        <v>878692.33517508185</v>
      </c>
      <c r="BE600" s="5">
        <v>870481.88695162872</v>
      </c>
      <c r="BF600" s="5">
        <v>870215.56851381448</v>
      </c>
      <c r="BG600" s="5">
        <v>877332.63820671383</v>
      </c>
      <c r="BH600" s="5">
        <v>865994.21097005485</v>
      </c>
      <c r="BI600" s="5">
        <v>865984.912577254</v>
      </c>
      <c r="BJ600" s="5">
        <f>SUM(Target_CC[[#This Row],[Target_NGTMA_Jan]:[Target_NGTMA_Des]])</f>
        <v>10000000.000000004</v>
      </c>
      <c r="BK600" s="5">
        <v>535000</v>
      </c>
      <c r="BL600" s="5">
        <v>510000</v>
      </c>
      <c r="BM600" s="5">
        <v>510000</v>
      </c>
      <c r="BN600" s="5">
        <f>Target_CC[[#This Row],[Est_Sust_NP Apr]]+Target_CC[[#This Row],[Est_Sust_POTS Apr]]+Target_CC[[#This Row],[BC_Apr]]</f>
        <v>606200</v>
      </c>
      <c r="BO600" s="5">
        <f>Target_CC[[#This Row],[Est_Sust_NP Mei]]+Target_CC[[#This Row],[Est_Sust_POTS Mei]]+Target_CC[[#This Row],[BC_Mei]]</f>
        <v>606200</v>
      </c>
      <c r="BP600" s="5">
        <f>Target_CC[[#This Row],[Est_Sust_NP Jun]]+Target_CC[[#This Row],[Est_Sust_POTS Jun]]+Target_CC[[#This Row],[BC_Jun]]</f>
        <v>606200</v>
      </c>
      <c r="BQ600" s="5">
        <f>Target_CC[[#This Row],[Est_Sust_NP Jul]]+Target_CC[[#This Row],[Est_Sust_POTS Jul]]+Target_CC[[#This Row],[BC_Jul]]</f>
        <v>606200</v>
      </c>
      <c r="BR600" s="5">
        <f>Target_CC[[#This Row],[Est_Sust_NP Agu]]+Target_CC[[#This Row],[Est_Sust_POTS Agu]]+Target_CC[[#This Row],[BC_Agu]]</f>
        <v>606200</v>
      </c>
      <c r="BS600" s="5">
        <f>Target_CC[[#This Row],[Est_Sust_NP Sep]]+Target_CC[[#This Row],[Est_Sust_POTS Sep]]+Target_CC[[#This Row],[BC_Sep]]</f>
        <v>606200</v>
      </c>
      <c r="BT600" s="5">
        <f>Target_CC[[#This Row],[Est_Sust_NP Okt]]+Target_CC[[#This Row],[Est_Sust_POTS Okt]]+Target_CC[[#This Row],[BC_Okt]]</f>
        <v>606200</v>
      </c>
      <c r="BU600" s="5">
        <f>Target_CC[[#This Row],[Est_Sust_NP Nov]]+Target_CC[[#This Row],[Est_Sust_POTS Nov]]+Target_CC[[#This Row],[BC_Nov]]</f>
        <v>606200</v>
      </c>
      <c r="BV600" s="5">
        <f>Target_CC[[#This Row],[Est_Sust_NP Des]]+Target_CC[[#This Row],[Est_Sust_POTS Des]]+Target_CC[[#This Row],[BC_Des]]</f>
        <v>606200</v>
      </c>
      <c r="BW600" s="5">
        <f>SUM(Target_CC[[#This Row],[Real_Jan]:[Real_Des]])</f>
        <v>7010800</v>
      </c>
      <c r="BX600" s="5">
        <v>0</v>
      </c>
      <c r="BY600" s="5">
        <v>0</v>
      </c>
      <c r="BZ600" s="5">
        <v>0</v>
      </c>
      <c r="CA600" s="5">
        <f>Target_CC[[#This Row],[Est_Sust_NP Mar]]*95%</f>
        <v>0</v>
      </c>
      <c r="CB600" s="5">
        <f>Target_CC[[#This Row],[Est_Sust_NP Apr]]</f>
        <v>0</v>
      </c>
      <c r="CC600" s="5">
        <f>Target_CC[[#This Row],[Est_Sust_NP Mei]]</f>
        <v>0</v>
      </c>
      <c r="CD600" s="5">
        <f>Target_CC[[#This Row],[Est_Sust_NP Jun]]</f>
        <v>0</v>
      </c>
      <c r="CE600" s="5">
        <f>Target_CC[[#This Row],[Est_Sust_NP Jul]]</f>
        <v>0</v>
      </c>
      <c r="CF600" s="5">
        <f>Target_CC[[#This Row],[Est_Sust_NP Agu]]</f>
        <v>0</v>
      </c>
      <c r="CG600" s="5">
        <f>Target_CC[[#This Row],[Est_Sust_NP Sep]]</f>
        <v>0</v>
      </c>
      <c r="CH600" s="5">
        <f>Target_CC[[#This Row],[Est_Sust_NP Okt]]</f>
        <v>0</v>
      </c>
      <c r="CI600" s="5">
        <f>Target_CC[[#This Row],[Est_Sust_NP Nov]]</f>
        <v>0</v>
      </c>
      <c r="CJ600" s="5">
        <f>SUM(Target_CC[[#This Row],[Est_Sust_NP Jan]:[Est_Sust_NP Des]])</f>
        <v>0</v>
      </c>
      <c r="CK600" s="5">
        <v>631200</v>
      </c>
      <c r="CL600" s="5">
        <v>606200</v>
      </c>
      <c r="CM600" s="5">
        <v>606200</v>
      </c>
      <c r="CN600" s="5">
        <f>Target_CC[[#This Row],[Est_Sust_POTS Mar]]</f>
        <v>606200</v>
      </c>
      <c r="CO600" s="5">
        <f>Target_CC[[#This Row],[Est_Sust_POTS Apr]]</f>
        <v>606200</v>
      </c>
      <c r="CP600" s="5">
        <f>Target_CC[[#This Row],[Est_Sust_POTS Mei]]</f>
        <v>606200</v>
      </c>
      <c r="CQ600" s="5">
        <f>Target_CC[[#This Row],[Est_Sust_POTS Jun]]</f>
        <v>606200</v>
      </c>
      <c r="CR600" s="5">
        <f>Target_CC[[#This Row],[Est_Sust_POTS Jul]]</f>
        <v>606200</v>
      </c>
      <c r="CS600" s="5">
        <f>Target_CC[[#This Row],[Est_Sust_POTS Agu]]</f>
        <v>606200</v>
      </c>
      <c r="CT600" s="5">
        <f>Target_CC[[#This Row],[Est_Sust_POTS Sep]]</f>
        <v>606200</v>
      </c>
      <c r="CU600" s="5">
        <f>Target_CC[[#This Row],[Est_Sust_POTS Okt]]</f>
        <v>606200</v>
      </c>
      <c r="CV600" s="5">
        <f>Target_CC[[#This Row],[Est_Sust_POTS Nov]]</f>
        <v>606200</v>
      </c>
      <c r="CW600" s="5">
        <f>SUM(Target_CC[[#This Row],[Est_Sust_POTS Jan]:[Est_Sust_POTS Des]])</f>
        <v>7299400</v>
      </c>
      <c r="CX600" s="5"/>
      <c r="CY600" s="5">
        <v>0</v>
      </c>
      <c r="CZ600" s="5">
        <v>0</v>
      </c>
      <c r="DA600" s="5">
        <v>0</v>
      </c>
      <c r="DB600" s="5"/>
      <c r="DC600" s="5"/>
      <c r="DD600" s="5"/>
      <c r="DE600" s="5"/>
      <c r="DF600" s="5"/>
      <c r="DG600" s="5"/>
      <c r="DH600" s="5"/>
      <c r="DI600" s="5"/>
      <c r="DJ600" s="5">
        <f>SUM(Target_CC[[#This Row],[BC_Jan]:[BC_Des]])</f>
        <v>0</v>
      </c>
      <c r="DK600" s="5"/>
      <c r="DL600" s="5"/>
      <c r="DM600" s="5"/>
      <c r="DN600" s="5"/>
      <c r="DO600" s="5"/>
      <c r="DP600" s="5"/>
      <c r="DQ600" s="5"/>
      <c r="DR600" s="5"/>
      <c r="DS600" s="5"/>
      <c r="DT600" s="5"/>
      <c r="DU600" s="5"/>
      <c r="DV600" s="5"/>
      <c r="DW600" s="5"/>
      <c r="DX600" s="5" t="s">
        <v>160</v>
      </c>
    </row>
    <row r="601" spans="2:128" x14ac:dyDescent="0.3">
      <c r="B601">
        <v>4602755</v>
      </c>
      <c r="C601" t="s">
        <v>898</v>
      </c>
      <c r="D601" t="s">
        <v>880</v>
      </c>
      <c r="E601" t="s">
        <v>874</v>
      </c>
      <c r="F601" t="s">
        <v>875</v>
      </c>
      <c r="G601" t="s">
        <v>20</v>
      </c>
      <c r="H601" t="s">
        <v>159</v>
      </c>
      <c r="I601" t="s">
        <v>18</v>
      </c>
      <c r="J601" s="5">
        <v>130899250</v>
      </c>
      <c r="K601" s="5">
        <v>205585.61739130435</v>
      </c>
      <c r="L601" s="5">
        <v>195795.82608695651</v>
      </c>
      <c r="M601" s="5">
        <v>195795.82608695651</v>
      </c>
      <c r="N601" s="5">
        <v>195795.82608695651</v>
      </c>
      <c r="O601" s="5">
        <v>186006.03478260868</v>
      </c>
      <c r="P601" s="5">
        <v>195795.82608695651</v>
      </c>
      <c r="Q601" s="5">
        <v>225165.19999999998</v>
      </c>
      <c r="R601" s="5">
        <v>205585.61739130435</v>
      </c>
      <c r="S601" s="5">
        <v>205585.61739130435</v>
      </c>
      <c r="T601" s="5">
        <v>225165.19999999998</v>
      </c>
      <c r="U601" s="5">
        <v>195795.82608695651</v>
      </c>
      <c r="V601" s="5">
        <v>215375.40869565218</v>
      </c>
      <c r="W601" s="5">
        <v>2447447.8260869565</v>
      </c>
      <c r="X601" s="5">
        <v>8398308.6247430257</v>
      </c>
      <c r="Y601" s="5">
        <v>55743953.087909169</v>
      </c>
      <c r="Z601" s="5">
        <v>49459871.242246345</v>
      </c>
      <c r="AA601" s="5">
        <v>36649331.218365356</v>
      </c>
      <c r="AB601" s="5">
        <v>37518060.257754847</v>
      </c>
      <c r="AC601" s="5">
        <v>37842566.991317615</v>
      </c>
      <c r="AD601" s="5">
        <v>46434852.767400518</v>
      </c>
      <c r="AE601" s="5">
        <v>45664172.520787396</v>
      </c>
      <c r="AF601" s="5">
        <v>45635760.108738221</v>
      </c>
      <c r="AG601" s="5">
        <v>46289792.32455498</v>
      </c>
      <c r="AH601" s="5">
        <v>45238030.190152384</v>
      </c>
      <c r="AI601" s="5">
        <v>45125300.666030154</v>
      </c>
      <c r="AJ601" s="5">
        <v>500000000.00000012</v>
      </c>
      <c r="AK601" s="5">
        <v>8603894.2421343308</v>
      </c>
      <c r="AL601" s="5">
        <v>55939748.913996123</v>
      </c>
      <c r="AM601" s="5">
        <v>49655667.068333298</v>
      </c>
      <c r="AN601" s="5">
        <v>36845127.04445231</v>
      </c>
      <c r="AO601" s="5">
        <v>37704066.292537458</v>
      </c>
      <c r="AP601" s="5">
        <v>38038362.817404568</v>
      </c>
      <c r="AQ601" s="5">
        <v>46660017.967400521</v>
      </c>
      <c r="AR601" s="5">
        <v>45869758.138178699</v>
      </c>
      <c r="AS601" s="5">
        <v>45841345.726129524</v>
      </c>
      <c r="AT601" s="5">
        <v>46514957.524554983</v>
      </c>
      <c r="AU601" s="5">
        <v>45433826.016239338</v>
      </c>
      <c r="AV601" s="5">
        <v>45340676.074725807</v>
      </c>
      <c r="AW601" s="5">
        <f>SUM(Target_CC[[#This Row],[Target_Jan]:[Target_Des]])</f>
        <v>502447447.826087</v>
      </c>
      <c r="AX601" s="5">
        <v>3984316.5410483847</v>
      </c>
      <c r="AY601" s="5">
        <v>4001348.293273306</v>
      </c>
      <c r="AZ601" s="5">
        <v>3981918.7111273217</v>
      </c>
      <c r="BA601" s="5">
        <v>3931863.5294999834</v>
      </c>
      <c r="BB601" s="5">
        <v>3969679.2078911504</v>
      </c>
      <c r="BC601" s="5">
        <v>3987365.955187127</v>
      </c>
      <c r="BD601" s="5">
        <v>4393461.6758754086</v>
      </c>
      <c r="BE601" s="5">
        <v>4352409.4347581435</v>
      </c>
      <c r="BF601" s="5">
        <v>4351077.8425690727</v>
      </c>
      <c r="BG601" s="5">
        <v>4386663.1910335692</v>
      </c>
      <c r="BH601" s="5">
        <v>4329971.0548502738</v>
      </c>
      <c r="BI601" s="5">
        <v>4329924.5628862698</v>
      </c>
      <c r="BJ601" s="5">
        <f>SUM(Target_CC[[#This Row],[Target_NGTMA_Jan]:[Target_NGTMA_Des]])</f>
        <v>50000000.000000015</v>
      </c>
      <c r="BK601" s="5">
        <v>585100</v>
      </c>
      <c r="BL601" s="5">
        <v>48100</v>
      </c>
      <c r="BM601" s="5">
        <v>48100</v>
      </c>
      <c r="BN601" s="5">
        <f>Target_CC[[#This Row],[Est_Sust_NP Apr]]+Target_CC[[#This Row],[Est_Sust_POTS Apr]]+Target_CC[[#This Row],[BC_Apr]]</f>
        <v>48100</v>
      </c>
      <c r="BO601" s="5">
        <f>Target_CC[[#This Row],[Est_Sust_NP Mei]]+Target_CC[[#This Row],[Est_Sust_POTS Mei]]+Target_CC[[#This Row],[BC_Mei]]</f>
        <v>48100</v>
      </c>
      <c r="BP601" s="5">
        <f>Target_CC[[#This Row],[Est_Sust_NP Jun]]+Target_CC[[#This Row],[Est_Sust_POTS Jun]]+Target_CC[[#This Row],[BC_Jun]]</f>
        <v>48100</v>
      </c>
      <c r="BQ601" s="5">
        <f>Target_CC[[#This Row],[Est_Sust_NP Jul]]+Target_CC[[#This Row],[Est_Sust_POTS Jul]]+Target_CC[[#This Row],[BC_Jul]]</f>
        <v>48100</v>
      </c>
      <c r="BR601" s="5">
        <f>Target_CC[[#This Row],[Est_Sust_NP Agu]]+Target_CC[[#This Row],[Est_Sust_POTS Agu]]+Target_CC[[#This Row],[BC_Agu]]</f>
        <v>48100</v>
      </c>
      <c r="BS601" s="5">
        <f>Target_CC[[#This Row],[Est_Sust_NP Sep]]+Target_CC[[#This Row],[Est_Sust_POTS Sep]]+Target_CC[[#This Row],[BC_Sep]]</f>
        <v>48100</v>
      </c>
      <c r="BT601" s="5">
        <f>Target_CC[[#This Row],[Est_Sust_NP Okt]]+Target_CC[[#This Row],[Est_Sust_POTS Okt]]+Target_CC[[#This Row],[BC_Okt]]</f>
        <v>48100</v>
      </c>
      <c r="BU601" s="5">
        <f>Target_CC[[#This Row],[Est_Sust_NP Nov]]+Target_CC[[#This Row],[Est_Sust_POTS Nov]]+Target_CC[[#This Row],[BC_Nov]]</f>
        <v>48100</v>
      </c>
      <c r="BV601" s="5">
        <f>Target_CC[[#This Row],[Est_Sust_NP Des]]+Target_CC[[#This Row],[Est_Sust_POTS Des]]+Target_CC[[#This Row],[BC_Des]]</f>
        <v>48100</v>
      </c>
      <c r="BW601" s="5">
        <f>SUM(Target_CC[[#This Row],[Real_Jan]:[Real_Des]])</f>
        <v>1114200</v>
      </c>
      <c r="BX601" s="5">
        <v>0</v>
      </c>
      <c r="BY601" s="5">
        <v>0</v>
      </c>
      <c r="BZ601" s="5">
        <v>0</v>
      </c>
      <c r="CA601" s="5">
        <f>Target_CC[[#This Row],[Est_Sust_NP Mar]]*95%</f>
        <v>0</v>
      </c>
      <c r="CB601" s="5">
        <f>Target_CC[[#This Row],[Est_Sust_NP Apr]]</f>
        <v>0</v>
      </c>
      <c r="CC601" s="5">
        <f>Target_CC[[#This Row],[Est_Sust_NP Mei]]</f>
        <v>0</v>
      </c>
      <c r="CD601" s="5">
        <f>Target_CC[[#This Row],[Est_Sust_NP Jun]]</f>
        <v>0</v>
      </c>
      <c r="CE601" s="5">
        <f>Target_CC[[#This Row],[Est_Sust_NP Jul]]</f>
        <v>0</v>
      </c>
      <c r="CF601" s="5">
        <f>Target_CC[[#This Row],[Est_Sust_NP Agu]]</f>
        <v>0</v>
      </c>
      <c r="CG601" s="5">
        <f>Target_CC[[#This Row],[Est_Sust_NP Sep]]</f>
        <v>0</v>
      </c>
      <c r="CH601" s="5">
        <f>Target_CC[[#This Row],[Est_Sust_NP Okt]]</f>
        <v>0</v>
      </c>
      <c r="CI601" s="5">
        <f>Target_CC[[#This Row],[Est_Sust_NP Nov]]</f>
        <v>0</v>
      </c>
      <c r="CJ601" s="5">
        <f>SUM(Target_CC[[#This Row],[Est_Sust_NP Jan]:[Est_Sust_NP Des]])</f>
        <v>0</v>
      </c>
      <c r="CK601" s="5">
        <v>633200</v>
      </c>
      <c r="CL601" s="5">
        <v>48100</v>
      </c>
      <c r="CM601" s="5">
        <v>48100</v>
      </c>
      <c r="CN601" s="5">
        <f>Target_CC[[#This Row],[Est_Sust_POTS Mar]]</f>
        <v>48100</v>
      </c>
      <c r="CO601" s="5">
        <f>Target_CC[[#This Row],[Est_Sust_POTS Apr]]</f>
        <v>48100</v>
      </c>
      <c r="CP601" s="5">
        <f>Target_CC[[#This Row],[Est_Sust_POTS Mei]]</f>
        <v>48100</v>
      </c>
      <c r="CQ601" s="5">
        <f>Target_CC[[#This Row],[Est_Sust_POTS Jun]]</f>
        <v>48100</v>
      </c>
      <c r="CR601" s="5">
        <f>Target_CC[[#This Row],[Est_Sust_POTS Jul]]</f>
        <v>48100</v>
      </c>
      <c r="CS601" s="5">
        <f>Target_CC[[#This Row],[Est_Sust_POTS Agu]]</f>
        <v>48100</v>
      </c>
      <c r="CT601" s="5">
        <f>Target_CC[[#This Row],[Est_Sust_POTS Sep]]</f>
        <v>48100</v>
      </c>
      <c r="CU601" s="5">
        <f>Target_CC[[#This Row],[Est_Sust_POTS Okt]]</f>
        <v>48100</v>
      </c>
      <c r="CV601" s="5">
        <f>Target_CC[[#This Row],[Est_Sust_POTS Nov]]</f>
        <v>48100</v>
      </c>
      <c r="CW601" s="5">
        <f>SUM(Target_CC[[#This Row],[Est_Sust_POTS Jan]:[Est_Sust_POTS Des]])</f>
        <v>1162300</v>
      </c>
      <c r="CX601" s="5"/>
      <c r="CY601" s="5">
        <v>0</v>
      </c>
      <c r="CZ601" s="5">
        <v>0</v>
      </c>
      <c r="DA601" s="5">
        <v>0</v>
      </c>
      <c r="DB601" s="5"/>
      <c r="DC601" s="5"/>
      <c r="DD601" s="5"/>
      <c r="DE601" s="5"/>
      <c r="DF601" s="5"/>
      <c r="DG601" s="5"/>
      <c r="DH601" s="5"/>
      <c r="DI601" s="5"/>
      <c r="DJ601" s="5">
        <f>SUM(Target_CC[[#This Row],[BC_Jan]:[BC_Des]])</f>
        <v>0</v>
      </c>
      <c r="DK601" s="5"/>
      <c r="DL601" s="5"/>
      <c r="DM601" s="5"/>
      <c r="DN601" s="5"/>
      <c r="DO601" s="5"/>
      <c r="DP601" s="5"/>
      <c r="DQ601" s="5"/>
      <c r="DR601" s="5"/>
      <c r="DS601" s="5"/>
      <c r="DT601" s="5"/>
      <c r="DU601" s="5"/>
      <c r="DV601" s="5"/>
      <c r="DW601" s="5"/>
      <c r="DX601" s="5" t="s">
        <v>160</v>
      </c>
    </row>
    <row r="602" spans="2:128" x14ac:dyDescent="0.3">
      <c r="B602">
        <v>2000342</v>
      </c>
      <c r="C602" t="s">
        <v>899</v>
      </c>
      <c r="D602" t="s">
        <v>880</v>
      </c>
      <c r="E602" t="s">
        <v>874</v>
      </c>
      <c r="F602" t="s">
        <v>875</v>
      </c>
      <c r="G602" t="s">
        <v>23</v>
      </c>
      <c r="H602" t="s">
        <v>159</v>
      </c>
      <c r="I602" t="s">
        <v>18</v>
      </c>
      <c r="J602" s="5">
        <v>1960676869</v>
      </c>
      <c r="K602" s="5">
        <v>623619.65217391297</v>
      </c>
      <c r="L602" s="5">
        <v>593923.47826086963</v>
      </c>
      <c r="M602" s="5">
        <v>593923.47826086963</v>
      </c>
      <c r="N602" s="5">
        <v>593923.47826086963</v>
      </c>
      <c r="O602" s="5">
        <v>564227.30434782605</v>
      </c>
      <c r="P602" s="5">
        <v>593923.47826086963</v>
      </c>
      <c r="Q602" s="5">
        <v>683012</v>
      </c>
      <c r="R602" s="5">
        <v>623619.65217391297</v>
      </c>
      <c r="S602" s="5">
        <v>623619.65217391297</v>
      </c>
      <c r="T602" s="5">
        <v>683012</v>
      </c>
      <c r="U602" s="5">
        <v>593923.47826086963</v>
      </c>
      <c r="V602" s="5">
        <v>653315.82608695654</v>
      </c>
      <c r="W602" s="5">
        <v>7424043.478260871</v>
      </c>
      <c r="X602" s="5">
        <v>37835530.37388768</v>
      </c>
      <c r="Y602" s="5">
        <v>251134141.9395256</v>
      </c>
      <c r="Z602" s="5">
        <v>222823492.71629024</v>
      </c>
      <c r="AA602" s="5">
        <v>165110255.70194039</v>
      </c>
      <c r="AB602" s="5">
        <v>169023998.98349372</v>
      </c>
      <c r="AC602" s="5">
        <v>170485946.25440872</v>
      </c>
      <c r="AD602" s="5">
        <v>209195370.25727513</v>
      </c>
      <c r="AE602" s="5">
        <v>205723350.21345612</v>
      </c>
      <c r="AF602" s="5">
        <v>205595348.40653101</v>
      </c>
      <c r="AG602" s="5">
        <v>208541853.09845555</v>
      </c>
      <c r="AH602" s="5">
        <v>203803520.66029611</v>
      </c>
      <c r="AI602" s="5">
        <v>203295658.71754795</v>
      </c>
      <c r="AJ602" s="5">
        <v>2252568467.3231087</v>
      </c>
      <c r="AK602" s="5">
        <v>38459150.026061594</v>
      </c>
      <c r="AL602" s="5">
        <v>251728065.41778648</v>
      </c>
      <c r="AM602" s="5">
        <v>223417416.19455111</v>
      </c>
      <c r="AN602" s="5">
        <v>165704179.18020126</v>
      </c>
      <c r="AO602" s="5">
        <v>169588226.28784153</v>
      </c>
      <c r="AP602" s="5">
        <v>171079869.73266959</v>
      </c>
      <c r="AQ602" s="5">
        <v>209878382.25727513</v>
      </c>
      <c r="AR602" s="5">
        <v>206346969.86563003</v>
      </c>
      <c r="AS602" s="5">
        <v>206218968.05870491</v>
      </c>
      <c r="AT602" s="5">
        <v>209224865.09845555</v>
      </c>
      <c r="AU602" s="5">
        <v>204397444.13855699</v>
      </c>
      <c r="AV602" s="5">
        <v>203948974.54363492</v>
      </c>
      <c r="AW602" s="5">
        <f>SUM(Target_CC[[#This Row],[Target_Jan]:[Target_Des]])</f>
        <v>2259992510.8013687</v>
      </c>
      <c r="AX602" s="5">
        <v>15937266.164193539</v>
      </c>
      <c r="AY602" s="5">
        <v>16005393.173093224</v>
      </c>
      <c r="AZ602" s="5">
        <v>15927674.844509287</v>
      </c>
      <c r="BA602" s="5">
        <v>15727454.117999934</v>
      </c>
      <c r="BB602" s="5">
        <v>15878716.831564602</v>
      </c>
      <c r="BC602" s="5">
        <v>15949463.820748508</v>
      </c>
      <c r="BD602" s="5">
        <v>17573846.703501634</v>
      </c>
      <c r="BE602" s="5">
        <v>17409637.739032574</v>
      </c>
      <c r="BF602" s="5">
        <v>17404311.370276291</v>
      </c>
      <c r="BG602" s="5">
        <v>17546652.764134277</v>
      </c>
      <c r="BH602" s="5">
        <v>17319884.219401095</v>
      </c>
      <c r="BI602" s="5">
        <v>17319698.251545079</v>
      </c>
      <c r="BJ602" s="5">
        <f>SUM(Target_CC[[#This Row],[Target_NGTMA_Jan]:[Target_NGTMA_Des]])</f>
        <v>200000000.00000006</v>
      </c>
      <c r="BK602" s="5">
        <v>686700</v>
      </c>
      <c r="BL602" s="5">
        <v>686700</v>
      </c>
      <c r="BM602" s="5">
        <v>208034378</v>
      </c>
      <c r="BN602" s="5">
        <f>Target_CC[[#This Row],[Est_Sust_NP Apr]]+Target_CC[[#This Row],[Est_Sust_POTS Apr]]+Target_CC[[#This Row],[BC_Apr]]</f>
        <v>817100</v>
      </c>
      <c r="BO602" s="5">
        <f>Target_CC[[#This Row],[Est_Sust_NP Mei]]+Target_CC[[#This Row],[Est_Sust_POTS Mei]]+Target_CC[[#This Row],[BC_Mei]]</f>
        <v>817100</v>
      </c>
      <c r="BP602" s="5">
        <f>Target_CC[[#This Row],[Est_Sust_NP Jun]]+Target_CC[[#This Row],[Est_Sust_POTS Jun]]+Target_CC[[#This Row],[BC_Jun]]</f>
        <v>817100</v>
      </c>
      <c r="BQ602" s="5">
        <f>Target_CC[[#This Row],[Est_Sust_NP Jul]]+Target_CC[[#This Row],[Est_Sust_POTS Jul]]+Target_CC[[#This Row],[BC_Jul]]</f>
        <v>817100</v>
      </c>
      <c r="BR602" s="5">
        <f>Target_CC[[#This Row],[Est_Sust_NP Agu]]+Target_CC[[#This Row],[Est_Sust_POTS Agu]]+Target_CC[[#This Row],[BC_Agu]]</f>
        <v>817100</v>
      </c>
      <c r="BS602" s="5">
        <f>Target_CC[[#This Row],[Est_Sust_NP Sep]]+Target_CC[[#This Row],[Est_Sust_POTS Sep]]+Target_CC[[#This Row],[BC_Sep]]</f>
        <v>817100</v>
      </c>
      <c r="BT602" s="5">
        <f>Target_CC[[#This Row],[Est_Sust_NP Okt]]+Target_CC[[#This Row],[Est_Sust_POTS Okt]]+Target_CC[[#This Row],[BC_Okt]]</f>
        <v>817100</v>
      </c>
      <c r="BU602" s="5">
        <f>Target_CC[[#This Row],[Est_Sust_NP Nov]]+Target_CC[[#This Row],[Est_Sust_POTS Nov]]+Target_CC[[#This Row],[BC_Nov]]</f>
        <v>817100</v>
      </c>
      <c r="BV602" s="5">
        <f>Target_CC[[#This Row],[Est_Sust_NP Des]]+Target_CC[[#This Row],[Est_Sust_POTS Des]]+Target_CC[[#This Row],[BC_Des]]</f>
        <v>817100</v>
      </c>
      <c r="BW602" s="5">
        <f>SUM(Target_CC[[#This Row],[Real_Jan]:[Real_Des]])</f>
        <v>216761678</v>
      </c>
      <c r="BX602" s="5">
        <v>0</v>
      </c>
      <c r="BY602" s="5">
        <v>0</v>
      </c>
      <c r="BZ602" s="5">
        <v>0</v>
      </c>
      <c r="CA602" s="5">
        <f>Target_CC[[#This Row],[Est_Sust_NP Mar]]*95%</f>
        <v>0</v>
      </c>
      <c r="CB602" s="5">
        <f>Target_CC[[#This Row],[Est_Sust_NP Apr]]</f>
        <v>0</v>
      </c>
      <c r="CC602" s="5">
        <f>Target_CC[[#This Row],[Est_Sust_NP Mei]]</f>
        <v>0</v>
      </c>
      <c r="CD602" s="5">
        <f>Target_CC[[#This Row],[Est_Sust_NP Jun]]</f>
        <v>0</v>
      </c>
      <c r="CE602" s="5">
        <f>Target_CC[[#This Row],[Est_Sust_NP Jul]]</f>
        <v>0</v>
      </c>
      <c r="CF602" s="5">
        <f>Target_CC[[#This Row],[Est_Sust_NP Agu]]</f>
        <v>0</v>
      </c>
      <c r="CG602" s="5">
        <f>Target_CC[[#This Row],[Est_Sust_NP Sep]]</f>
        <v>0</v>
      </c>
      <c r="CH602" s="5">
        <f>Target_CC[[#This Row],[Est_Sust_NP Okt]]</f>
        <v>0</v>
      </c>
      <c r="CI602" s="5">
        <f>Target_CC[[#This Row],[Est_Sust_NP Nov]]</f>
        <v>0</v>
      </c>
      <c r="CJ602" s="5">
        <f>SUM(Target_CC[[#This Row],[Est_Sust_NP Jan]:[Est_Sust_NP Des]])</f>
        <v>0</v>
      </c>
      <c r="CK602" s="5">
        <v>817100</v>
      </c>
      <c r="CL602" s="5">
        <v>817100</v>
      </c>
      <c r="CM602" s="5">
        <v>817100</v>
      </c>
      <c r="CN602" s="5">
        <f>Target_CC[[#This Row],[Est_Sust_POTS Mar]]</f>
        <v>817100</v>
      </c>
      <c r="CO602" s="5">
        <f>Target_CC[[#This Row],[Est_Sust_POTS Apr]]</f>
        <v>817100</v>
      </c>
      <c r="CP602" s="5">
        <f>Target_CC[[#This Row],[Est_Sust_POTS Mei]]</f>
        <v>817100</v>
      </c>
      <c r="CQ602" s="5">
        <f>Target_CC[[#This Row],[Est_Sust_POTS Jun]]</f>
        <v>817100</v>
      </c>
      <c r="CR602" s="5">
        <f>Target_CC[[#This Row],[Est_Sust_POTS Jul]]</f>
        <v>817100</v>
      </c>
      <c r="CS602" s="5">
        <f>Target_CC[[#This Row],[Est_Sust_POTS Agu]]</f>
        <v>817100</v>
      </c>
      <c r="CT602" s="5">
        <f>Target_CC[[#This Row],[Est_Sust_POTS Sep]]</f>
        <v>817100</v>
      </c>
      <c r="CU602" s="5">
        <f>Target_CC[[#This Row],[Est_Sust_POTS Okt]]</f>
        <v>817100</v>
      </c>
      <c r="CV602" s="5">
        <f>Target_CC[[#This Row],[Est_Sust_POTS Nov]]</f>
        <v>817100</v>
      </c>
      <c r="CW602" s="5">
        <f>SUM(Target_CC[[#This Row],[Est_Sust_POTS Jan]:[Est_Sust_POTS Des]])</f>
        <v>9805200</v>
      </c>
      <c r="CX602" s="5"/>
      <c r="CY602" s="5">
        <v>0</v>
      </c>
      <c r="CZ602" s="5">
        <v>207347678</v>
      </c>
      <c r="DA602" s="5">
        <v>0</v>
      </c>
      <c r="DB602" s="5"/>
      <c r="DC602" s="5"/>
      <c r="DD602" s="5"/>
      <c r="DE602" s="5"/>
      <c r="DF602" s="5"/>
      <c r="DG602" s="5"/>
      <c r="DH602" s="5"/>
      <c r="DI602" s="5"/>
      <c r="DJ602" s="5">
        <f>SUM(Target_CC[[#This Row],[BC_Jan]:[BC_Des]])</f>
        <v>207347678</v>
      </c>
      <c r="DK602" s="5"/>
      <c r="DL602" s="5"/>
      <c r="DM602" s="5"/>
      <c r="DN602" s="5"/>
      <c r="DO602" s="5"/>
      <c r="DP602" s="5"/>
      <c r="DQ602" s="5"/>
      <c r="DR602" s="5"/>
      <c r="DS602" s="5"/>
      <c r="DT602" s="5"/>
      <c r="DU602" s="5"/>
      <c r="DV602" s="5"/>
      <c r="DW602" s="5"/>
      <c r="DX602" s="5" t="s">
        <v>160</v>
      </c>
    </row>
    <row r="603" spans="2:128" x14ac:dyDescent="0.3">
      <c r="B603">
        <v>4644378</v>
      </c>
      <c r="C603" t="s">
        <v>900</v>
      </c>
      <c r="D603" t="s">
        <v>880</v>
      </c>
      <c r="E603" t="s">
        <v>874</v>
      </c>
      <c r="F603" t="s">
        <v>875</v>
      </c>
      <c r="G603" t="s">
        <v>24</v>
      </c>
      <c r="H603" t="s">
        <v>159</v>
      </c>
      <c r="I603" t="s">
        <v>18</v>
      </c>
      <c r="J603" s="5">
        <v>127951966</v>
      </c>
      <c r="K603" s="5">
        <v>954726.66782608698</v>
      </c>
      <c r="L603" s="5">
        <v>937834.9217391304</v>
      </c>
      <c r="M603" s="5">
        <v>937834.9217391304</v>
      </c>
      <c r="N603" s="5">
        <v>937834.9217391304</v>
      </c>
      <c r="O603" s="5">
        <v>920943.17565217393</v>
      </c>
      <c r="P603" s="5">
        <v>937834.9217391304</v>
      </c>
      <c r="Q603" s="5">
        <v>988510.15999999992</v>
      </c>
      <c r="R603" s="5">
        <v>954726.66782608698</v>
      </c>
      <c r="S603" s="5">
        <v>954726.66782608698</v>
      </c>
      <c r="T603" s="5">
        <v>988510.15999999992</v>
      </c>
      <c r="U603" s="5">
        <v>937834.9217391304</v>
      </c>
      <c r="V603" s="5">
        <v>971618.41391304345</v>
      </c>
      <c r="W603" s="5">
        <v>11422936.521739131</v>
      </c>
      <c r="X603" s="5">
        <v>5038985.1748458156</v>
      </c>
      <c r="Y603" s="5">
        <v>33446371.852745503</v>
      </c>
      <c r="Z603" s="5">
        <v>29675922.745347805</v>
      </c>
      <c r="AA603" s="5">
        <v>21989598.731019214</v>
      </c>
      <c r="AB603" s="5">
        <v>22510836.154652912</v>
      </c>
      <c r="AC603" s="5">
        <v>22705540.194790568</v>
      </c>
      <c r="AD603" s="5">
        <v>27860911.660440311</v>
      </c>
      <c r="AE603" s="5">
        <v>27398503.512472436</v>
      </c>
      <c r="AF603" s="5">
        <v>27381456.065242935</v>
      </c>
      <c r="AG603" s="5">
        <v>27773875.394732986</v>
      </c>
      <c r="AH603" s="5">
        <v>27142818.11409143</v>
      </c>
      <c r="AI603" s="5">
        <v>27075180.399618093</v>
      </c>
      <c r="AJ603" s="5">
        <v>300000000</v>
      </c>
      <c r="AK603" s="5">
        <v>5993711.8426719029</v>
      </c>
      <c r="AL603" s="5">
        <v>34384206.774484634</v>
      </c>
      <c r="AM603" s="5">
        <v>30613757.667086937</v>
      </c>
      <c r="AN603" s="5">
        <v>22927433.652758345</v>
      </c>
      <c r="AO603" s="5">
        <v>23431779.330305085</v>
      </c>
      <c r="AP603" s="5">
        <v>23643375.116529699</v>
      </c>
      <c r="AQ603" s="5">
        <v>28849421.820440311</v>
      </c>
      <c r="AR603" s="5">
        <v>28353230.180298522</v>
      </c>
      <c r="AS603" s="5">
        <v>28336182.733069021</v>
      </c>
      <c r="AT603" s="5">
        <v>28762385.554732986</v>
      </c>
      <c r="AU603" s="5">
        <v>28080653.035830561</v>
      </c>
      <c r="AV603" s="5">
        <v>28046798.813531138</v>
      </c>
      <c r="AW603" s="5">
        <f>SUM(Target_CC[[#This Row],[Target_Jan]:[Target_Des]])</f>
        <v>311422936.52173918</v>
      </c>
      <c r="AX603" s="5">
        <v>796863.30820967699</v>
      </c>
      <c r="AY603" s="5">
        <v>800269.65865466127</v>
      </c>
      <c r="AZ603" s="5">
        <v>796383.74222546432</v>
      </c>
      <c r="BA603" s="5">
        <v>786372.70589999668</v>
      </c>
      <c r="BB603" s="5">
        <v>793935.84157823003</v>
      </c>
      <c r="BC603" s="5">
        <v>797473.19103742542</v>
      </c>
      <c r="BD603" s="5">
        <v>878692.33517508185</v>
      </c>
      <c r="BE603" s="5">
        <v>870481.88695162872</v>
      </c>
      <c r="BF603" s="5">
        <v>870215.56851381448</v>
      </c>
      <c r="BG603" s="5">
        <v>877332.63820671383</v>
      </c>
      <c r="BH603" s="5">
        <v>865994.21097005485</v>
      </c>
      <c r="BI603" s="5">
        <v>865984.912577254</v>
      </c>
      <c r="BJ603" s="5">
        <f>SUM(Target_CC[[#This Row],[Target_NGTMA_Jan]:[Target_NGTMA_Des]])</f>
        <v>10000000.000000004</v>
      </c>
      <c r="BK603" s="5">
        <v>986591</v>
      </c>
      <c r="BL603" s="5">
        <v>968506</v>
      </c>
      <c r="BM603" s="5">
        <v>977590</v>
      </c>
      <c r="BN603" s="5">
        <f>Target_CC[[#This Row],[Est_Sust_NP Apr]]+Target_CC[[#This Row],[Est_Sust_POTS Apr]]+Target_CC[[#This Row],[BC_Apr]]</f>
        <v>998190</v>
      </c>
      <c r="BO603" s="5">
        <f>Target_CC[[#This Row],[Est_Sust_NP Mei]]+Target_CC[[#This Row],[Est_Sust_POTS Mei]]+Target_CC[[#This Row],[BC_Mei]]</f>
        <v>998190</v>
      </c>
      <c r="BP603" s="5">
        <f>Target_CC[[#This Row],[Est_Sust_NP Jun]]+Target_CC[[#This Row],[Est_Sust_POTS Jun]]+Target_CC[[#This Row],[BC_Jun]]</f>
        <v>998190</v>
      </c>
      <c r="BQ603" s="5">
        <f>Target_CC[[#This Row],[Est_Sust_NP Jul]]+Target_CC[[#This Row],[Est_Sust_POTS Jul]]+Target_CC[[#This Row],[BC_Jul]]</f>
        <v>998190</v>
      </c>
      <c r="BR603" s="5">
        <f>Target_CC[[#This Row],[Est_Sust_NP Agu]]+Target_CC[[#This Row],[Est_Sust_POTS Agu]]+Target_CC[[#This Row],[BC_Agu]]</f>
        <v>998190</v>
      </c>
      <c r="BS603" s="5">
        <f>Target_CC[[#This Row],[Est_Sust_NP Sep]]+Target_CC[[#This Row],[Est_Sust_POTS Sep]]+Target_CC[[#This Row],[BC_Sep]]</f>
        <v>998190</v>
      </c>
      <c r="BT603" s="5">
        <f>Target_CC[[#This Row],[Est_Sust_NP Okt]]+Target_CC[[#This Row],[Est_Sust_POTS Okt]]+Target_CC[[#This Row],[BC_Okt]]</f>
        <v>998190</v>
      </c>
      <c r="BU603" s="5">
        <f>Target_CC[[#This Row],[Est_Sust_NP Nov]]+Target_CC[[#This Row],[Est_Sust_POTS Nov]]+Target_CC[[#This Row],[BC_Nov]]</f>
        <v>998190</v>
      </c>
      <c r="BV603" s="5">
        <f>Target_CC[[#This Row],[Est_Sust_NP Des]]+Target_CC[[#This Row],[Est_Sust_POTS Des]]+Target_CC[[#This Row],[BC_Des]]</f>
        <v>998190</v>
      </c>
      <c r="BW603" s="5">
        <f>SUM(Target_CC[[#This Row],[Real_Jan]:[Real_Des]])</f>
        <v>11916397</v>
      </c>
      <c r="BX603" s="5">
        <v>0</v>
      </c>
      <c r="BY603" s="5">
        <v>0</v>
      </c>
      <c r="BZ603" s="5">
        <v>0</v>
      </c>
      <c r="CA603" s="5">
        <f>Target_CC[[#This Row],[Est_Sust_NP Mar]]*95%</f>
        <v>0</v>
      </c>
      <c r="CB603" s="5">
        <f>Target_CC[[#This Row],[Est_Sust_NP Apr]]</f>
        <v>0</v>
      </c>
      <c r="CC603" s="5">
        <f>Target_CC[[#This Row],[Est_Sust_NP Mei]]</f>
        <v>0</v>
      </c>
      <c r="CD603" s="5">
        <f>Target_CC[[#This Row],[Est_Sust_NP Jun]]</f>
        <v>0</v>
      </c>
      <c r="CE603" s="5">
        <f>Target_CC[[#This Row],[Est_Sust_NP Jul]]</f>
        <v>0</v>
      </c>
      <c r="CF603" s="5">
        <f>Target_CC[[#This Row],[Est_Sust_NP Agu]]</f>
        <v>0</v>
      </c>
      <c r="CG603" s="5">
        <f>Target_CC[[#This Row],[Est_Sust_NP Sep]]</f>
        <v>0</v>
      </c>
      <c r="CH603" s="5">
        <f>Target_CC[[#This Row],[Est_Sust_NP Okt]]</f>
        <v>0</v>
      </c>
      <c r="CI603" s="5">
        <f>Target_CC[[#This Row],[Est_Sust_NP Nov]]</f>
        <v>0</v>
      </c>
      <c r="CJ603" s="5">
        <f>SUM(Target_CC[[#This Row],[Est_Sust_NP Jan]:[Est_Sust_NP Des]])</f>
        <v>0</v>
      </c>
      <c r="CK603" s="5">
        <v>1007191</v>
      </c>
      <c r="CL603" s="5">
        <v>989106</v>
      </c>
      <c r="CM603" s="5">
        <v>998190</v>
      </c>
      <c r="CN603" s="5">
        <f>Target_CC[[#This Row],[Est_Sust_POTS Mar]]</f>
        <v>998190</v>
      </c>
      <c r="CO603" s="5">
        <f>Target_CC[[#This Row],[Est_Sust_POTS Apr]]</f>
        <v>998190</v>
      </c>
      <c r="CP603" s="5">
        <f>Target_CC[[#This Row],[Est_Sust_POTS Mei]]</f>
        <v>998190</v>
      </c>
      <c r="CQ603" s="5">
        <f>Target_CC[[#This Row],[Est_Sust_POTS Jun]]</f>
        <v>998190</v>
      </c>
      <c r="CR603" s="5">
        <f>Target_CC[[#This Row],[Est_Sust_POTS Jul]]</f>
        <v>998190</v>
      </c>
      <c r="CS603" s="5">
        <f>Target_CC[[#This Row],[Est_Sust_POTS Agu]]</f>
        <v>998190</v>
      </c>
      <c r="CT603" s="5">
        <f>Target_CC[[#This Row],[Est_Sust_POTS Sep]]</f>
        <v>998190</v>
      </c>
      <c r="CU603" s="5">
        <f>Target_CC[[#This Row],[Est_Sust_POTS Okt]]</f>
        <v>998190</v>
      </c>
      <c r="CV603" s="5">
        <f>Target_CC[[#This Row],[Est_Sust_POTS Nov]]</f>
        <v>998190</v>
      </c>
      <c r="CW603" s="5">
        <f>SUM(Target_CC[[#This Row],[Est_Sust_POTS Jan]:[Est_Sust_POTS Des]])</f>
        <v>11978197</v>
      </c>
      <c r="CX603" s="5"/>
      <c r="CY603" s="5">
        <v>0</v>
      </c>
      <c r="CZ603" s="5">
        <v>0</v>
      </c>
      <c r="DA603" s="5">
        <v>0</v>
      </c>
      <c r="DB603" s="5"/>
      <c r="DC603" s="5"/>
      <c r="DD603" s="5"/>
      <c r="DE603" s="5"/>
      <c r="DF603" s="5"/>
      <c r="DG603" s="5"/>
      <c r="DH603" s="5"/>
      <c r="DI603" s="5"/>
      <c r="DJ603" s="5">
        <f>SUM(Target_CC[[#This Row],[BC_Jan]:[BC_Des]])</f>
        <v>0</v>
      </c>
      <c r="DK603" s="5"/>
      <c r="DL603" s="5"/>
      <c r="DM603" s="5"/>
      <c r="DN603" s="5"/>
      <c r="DO603" s="5"/>
      <c r="DP603" s="5"/>
      <c r="DQ603" s="5"/>
      <c r="DR603" s="5"/>
      <c r="DS603" s="5"/>
      <c r="DT603" s="5"/>
      <c r="DU603" s="5"/>
      <c r="DV603" s="5"/>
      <c r="DW603" s="5"/>
      <c r="DX603" s="5" t="s">
        <v>160</v>
      </c>
    </row>
    <row r="604" spans="2:128" x14ac:dyDescent="0.3">
      <c r="B604">
        <v>2000035</v>
      </c>
      <c r="C604" t="s">
        <v>901</v>
      </c>
      <c r="D604" t="s">
        <v>880</v>
      </c>
      <c r="E604" t="s">
        <v>874</v>
      </c>
      <c r="F604" t="s">
        <v>875</v>
      </c>
      <c r="G604" t="s">
        <v>25</v>
      </c>
      <c r="H604" t="s">
        <v>159</v>
      </c>
      <c r="I604" t="s">
        <v>18</v>
      </c>
      <c r="J604" s="5">
        <v>242487478</v>
      </c>
      <c r="K604" s="5">
        <v>132466.17391304346</v>
      </c>
      <c r="L604" s="5">
        <v>126158.2608695652</v>
      </c>
      <c r="M604" s="5">
        <v>126158.2608695652</v>
      </c>
      <c r="N604" s="5">
        <v>126158.2608695652</v>
      </c>
      <c r="O604" s="5">
        <v>119850.34782608697</v>
      </c>
      <c r="P604" s="5">
        <v>126158.2608695652</v>
      </c>
      <c r="Q604" s="5">
        <v>145082</v>
      </c>
      <c r="R604" s="5">
        <v>132466.17391304346</v>
      </c>
      <c r="S604" s="5">
        <v>132466.17391304346</v>
      </c>
      <c r="T604" s="5">
        <v>145082</v>
      </c>
      <c r="U604" s="5">
        <v>126158.2608695652</v>
      </c>
      <c r="V604" s="5">
        <v>138774.08695652173</v>
      </c>
      <c r="W604" s="5">
        <v>1576978.260869565</v>
      </c>
      <c r="X604" s="5">
        <v>8398308.6247430257</v>
      </c>
      <c r="Y604" s="5">
        <v>55743953.087909169</v>
      </c>
      <c r="Z604" s="5">
        <v>49459871.242246345</v>
      </c>
      <c r="AA604" s="5">
        <v>36649331.218365356</v>
      </c>
      <c r="AB604" s="5">
        <v>37518060.257754847</v>
      </c>
      <c r="AC604" s="5">
        <v>37842566.991317615</v>
      </c>
      <c r="AD604" s="5">
        <v>46434852.767400518</v>
      </c>
      <c r="AE604" s="5">
        <v>45664172.520787396</v>
      </c>
      <c r="AF604" s="5">
        <v>45635760.108738221</v>
      </c>
      <c r="AG604" s="5">
        <v>46289792.32455498</v>
      </c>
      <c r="AH604" s="5">
        <v>45238030.190152384</v>
      </c>
      <c r="AI604" s="5">
        <v>45125300.666030154</v>
      </c>
      <c r="AJ604" s="5">
        <v>500000000.00000012</v>
      </c>
      <c r="AK604" s="5">
        <v>8530774.7986560687</v>
      </c>
      <c r="AL604" s="5">
        <v>55870111.348778732</v>
      </c>
      <c r="AM604" s="5">
        <v>49586029.503115907</v>
      </c>
      <c r="AN604" s="5">
        <v>36775489.479234919</v>
      </c>
      <c r="AO604" s="5">
        <v>37637910.605580933</v>
      </c>
      <c r="AP604" s="5">
        <v>37968725.252187178</v>
      </c>
      <c r="AQ604" s="5">
        <v>46579934.767400518</v>
      </c>
      <c r="AR604" s="5">
        <v>45796638.694700442</v>
      </c>
      <c r="AS604" s="5">
        <v>45768226.282651268</v>
      </c>
      <c r="AT604" s="5">
        <v>46434874.32455498</v>
      </c>
      <c r="AU604" s="5">
        <v>45364188.451021947</v>
      </c>
      <c r="AV604" s="5">
        <v>45264074.752986677</v>
      </c>
      <c r="AW604" s="5">
        <f>SUM(Target_CC[[#This Row],[Target_Jan]:[Target_Des]])</f>
        <v>501576978.2608695</v>
      </c>
      <c r="AX604" s="5">
        <v>398431654.10483849</v>
      </c>
      <c r="AY604" s="5">
        <v>400134829.32733059</v>
      </c>
      <c r="AZ604" s="5">
        <v>398191871.11273217</v>
      </c>
      <c r="BA604" s="5">
        <v>393186352.94999832</v>
      </c>
      <c r="BB604" s="5">
        <v>396967920.78911501</v>
      </c>
      <c r="BC604" s="5">
        <v>398736595.5187127</v>
      </c>
      <c r="BD604" s="5">
        <v>439346167.58754092</v>
      </c>
      <c r="BE604" s="5">
        <v>435240943.47581434</v>
      </c>
      <c r="BF604" s="5">
        <v>435107784.25690728</v>
      </c>
      <c r="BG604" s="5">
        <v>438666319.1033569</v>
      </c>
      <c r="BH604" s="5">
        <v>432997105.48502743</v>
      </c>
      <c r="BI604" s="5">
        <v>432992456.28862697</v>
      </c>
      <c r="BJ604" s="5">
        <f>SUM(Target_CC[[#This Row],[Target_NGTMA_Jan]:[Target_NGTMA_Des]])</f>
        <v>5000000000.000001</v>
      </c>
      <c r="BK604" s="5">
        <v>1044100</v>
      </c>
      <c r="BL604" s="5">
        <v>12110500</v>
      </c>
      <c r="BM604" s="5">
        <v>167450</v>
      </c>
      <c r="BN604" s="5">
        <f>Target_CC[[#This Row],[Est_Sust_NP Apr]]+Target_CC[[#This Row],[Est_Sust_POTS Apr]]+Target_CC[[#This Row],[BC_Apr]]</f>
        <v>225050</v>
      </c>
      <c r="BO604" s="5">
        <f>Target_CC[[#This Row],[Est_Sust_NP Mei]]+Target_CC[[#This Row],[Est_Sust_POTS Mei]]+Target_CC[[#This Row],[BC_Mei]]</f>
        <v>225050</v>
      </c>
      <c r="BP604" s="5">
        <f>Target_CC[[#This Row],[Est_Sust_NP Jun]]+Target_CC[[#This Row],[Est_Sust_POTS Jun]]+Target_CC[[#This Row],[BC_Jun]]</f>
        <v>225050</v>
      </c>
      <c r="BQ604" s="5">
        <f>Target_CC[[#This Row],[Est_Sust_NP Jul]]+Target_CC[[#This Row],[Est_Sust_POTS Jul]]+Target_CC[[#This Row],[BC_Jul]]</f>
        <v>225050</v>
      </c>
      <c r="BR604" s="5">
        <f>Target_CC[[#This Row],[Est_Sust_NP Agu]]+Target_CC[[#This Row],[Est_Sust_POTS Agu]]+Target_CC[[#This Row],[BC_Agu]]</f>
        <v>225050</v>
      </c>
      <c r="BS604" s="5">
        <f>Target_CC[[#This Row],[Est_Sust_NP Sep]]+Target_CC[[#This Row],[Est_Sust_POTS Sep]]+Target_CC[[#This Row],[BC_Sep]]</f>
        <v>225050</v>
      </c>
      <c r="BT604" s="5">
        <f>Target_CC[[#This Row],[Est_Sust_NP Okt]]+Target_CC[[#This Row],[Est_Sust_POTS Okt]]+Target_CC[[#This Row],[BC_Okt]]</f>
        <v>225050</v>
      </c>
      <c r="BU604" s="5">
        <f>Target_CC[[#This Row],[Est_Sust_NP Nov]]+Target_CC[[#This Row],[Est_Sust_POTS Nov]]+Target_CC[[#This Row],[BC_Nov]]</f>
        <v>225050</v>
      </c>
      <c r="BV604" s="5">
        <f>Target_CC[[#This Row],[Est_Sust_NP Des]]+Target_CC[[#This Row],[Est_Sust_POTS Des]]+Target_CC[[#This Row],[BC_Des]]</f>
        <v>225050</v>
      </c>
      <c r="BW604" s="5">
        <f>SUM(Target_CC[[#This Row],[Real_Jan]:[Real_Des]])</f>
        <v>15347500</v>
      </c>
      <c r="BX604" s="5">
        <v>0</v>
      </c>
      <c r="BY604" s="5">
        <v>0</v>
      </c>
      <c r="BZ604" s="5">
        <v>0</v>
      </c>
      <c r="CA604" s="5">
        <f>Target_CC[[#This Row],[Est_Sust_NP Mar]]*95%</f>
        <v>0</v>
      </c>
      <c r="CB604" s="5">
        <f>Target_CC[[#This Row],[Est_Sust_NP Apr]]</f>
        <v>0</v>
      </c>
      <c r="CC604" s="5">
        <f>Target_CC[[#This Row],[Est_Sust_NP Mei]]</f>
        <v>0</v>
      </c>
      <c r="CD604" s="5">
        <f>Target_CC[[#This Row],[Est_Sust_NP Jun]]</f>
        <v>0</v>
      </c>
      <c r="CE604" s="5">
        <f>Target_CC[[#This Row],[Est_Sust_NP Jul]]</f>
        <v>0</v>
      </c>
      <c r="CF604" s="5">
        <f>Target_CC[[#This Row],[Est_Sust_NP Agu]]</f>
        <v>0</v>
      </c>
      <c r="CG604" s="5">
        <f>Target_CC[[#This Row],[Est_Sust_NP Sep]]</f>
        <v>0</v>
      </c>
      <c r="CH604" s="5">
        <f>Target_CC[[#This Row],[Est_Sust_NP Okt]]</f>
        <v>0</v>
      </c>
      <c r="CI604" s="5">
        <f>Target_CC[[#This Row],[Est_Sust_NP Nov]]</f>
        <v>0</v>
      </c>
      <c r="CJ604" s="5">
        <f>SUM(Target_CC[[#This Row],[Est_Sust_NP Jan]:[Est_Sust_NP Des]])</f>
        <v>0</v>
      </c>
      <c r="CK604" s="5">
        <v>1101700</v>
      </c>
      <c r="CL604" s="5">
        <v>223550</v>
      </c>
      <c r="CM604" s="5">
        <v>225050</v>
      </c>
      <c r="CN604" s="5">
        <f>Target_CC[[#This Row],[Est_Sust_POTS Mar]]</f>
        <v>225050</v>
      </c>
      <c r="CO604" s="5">
        <f>Target_CC[[#This Row],[Est_Sust_POTS Apr]]</f>
        <v>225050</v>
      </c>
      <c r="CP604" s="5">
        <f>Target_CC[[#This Row],[Est_Sust_POTS Mei]]</f>
        <v>225050</v>
      </c>
      <c r="CQ604" s="5">
        <f>Target_CC[[#This Row],[Est_Sust_POTS Jun]]</f>
        <v>225050</v>
      </c>
      <c r="CR604" s="5">
        <f>Target_CC[[#This Row],[Est_Sust_POTS Jul]]</f>
        <v>225050</v>
      </c>
      <c r="CS604" s="5">
        <f>Target_CC[[#This Row],[Est_Sust_POTS Agu]]</f>
        <v>225050</v>
      </c>
      <c r="CT604" s="5">
        <f>Target_CC[[#This Row],[Est_Sust_POTS Sep]]</f>
        <v>225050</v>
      </c>
      <c r="CU604" s="5">
        <f>Target_CC[[#This Row],[Est_Sust_POTS Okt]]</f>
        <v>225050</v>
      </c>
      <c r="CV604" s="5">
        <f>Target_CC[[#This Row],[Est_Sust_POTS Nov]]</f>
        <v>225050</v>
      </c>
      <c r="CW604" s="5">
        <f>SUM(Target_CC[[#This Row],[Est_Sust_POTS Jan]:[Est_Sust_POTS Des]])</f>
        <v>3575750</v>
      </c>
      <c r="CX604" s="5"/>
      <c r="CY604" s="5">
        <v>11944800</v>
      </c>
      <c r="CZ604" s="5">
        <v>0</v>
      </c>
      <c r="DA604" s="5">
        <v>0</v>
      </c>
      <c r="DB604" s="5"/>
      <c r="DC604" s="5"/>
      <c r="DD604" s="5"/>
      <c r="DE604" s="5"/>
      <c r="DF604" s="5"/>
      <c r="DG604" s="5"/>
      <c r="DH604" s="5"/>
      <c r="DI604" s="5"/>
      <c r="DJ604" s="5">
        <f>SUM(Target_CC[[#This Row],[BC_Jan]:[BC_Des]])</f>
        <v>11944800</v>
      </c>
      <c r="DK604" s="5"/>
      <c r="DL604" s="5"/>
      <c r="DM604" s="5"/>
      <c r="DN604" s="5"/>
      <c r="DO604" s="5"/>
      <c r="DP604" s="5"/>
      <c r="DQ604" s="5"/>
      <c r="DR604" s="5"/>
      <c r="DS604" s="5"/>
      <c r="DT604" s="5"/>
      <c r="DU604" s="5"/>
      <c r="DV604" s="5"/>
      <c r="DW604" s="5"/>
      <c r="DX604" s="5" t="s">
        <v>160</v>
      </c>
    </row>
    <row r="605" spans="2:128" x14ac:dyDescent="0.3">
      <c r="B605">
        <v>5592889</v>
      </c>
      <c r="C605" t="s">
        <v>902</v>
      </c>
      <c r="D605" t="s">
        <v>157</v>
      </c>
      <c r="E605" t="s">
        <v>877</v>
      </c>
      <c r="F605" t="s">
        <v>878</v>
      </c>
      <c r="G605" t="s">
        <v>20</v>
      </c>
      <c r="H605" t="s">
        <v>159</v>
      </c>
      <c r="I605" t="s">
        <v>18</v>
      </c>
      <c r="J605" s="5">
        <v>17445451.170000002</v>
      </c>
      <c r="K605" s="5">
        <v>1175470.976116755</v>
      </c>
      <c r="L605" s="5">
        <v>1112562.8601226781</v>
      </c>
      <c r="M605" s="5">
        <v>1160643.1498548456</v>
      </c>
      <c r="N605" s="5">
        <v>1095508.3269560272</v>
      </c>
      <c r="O605" s="5">
        <v>1065726.0261594462</v>
      </c>
      <c r="P605" s="5">
        <v>993777.52618603571</v>
      </c>
      <c r="Q605" s="5">
        <v>962136.94982365705</v>
      </c>
      <c r="R605" s="5">
        <v>975738.20675299934</v>
      </c>
      <c r="S605" s="5">
        <v>969352.83110992936</v>
      </c>
      <c r="T605" s="5">
        <v>953550.96449568728</v>
      </c>
      <c r="U605" s="5">
        <v>953550.96449568728</v>
      </c>
      <c r="V605" s="5">
        <v>866864.51248011098</v>
      </c>
      <c r="W605" s="5">
        <v>12284883.294553859</v>
      </c>
      <c r="X605" s="5">
        <v>48919.062053537375</v>
      </c>
      <c r="Y605" s="5">
        <v>108988.33782452313</v>
      </c>
      <c r="Z605" s="5">
        <v>102128.73731866226</v>
      </c>
      <c r="AA605" s="5">
        <v>85888.729085886982</v>
      </c>
      <c r="AB605" s="5">
        <v>86840.686584841736</v>
      </c>
      <c r="AC605" s="5">
        <v>86258.534366698936</v>
      </c>
      <c r="AD605" s="5">
        <v>97850.796610003832</v>
      </c>
      <c r="AE605" s="5">
        <v>97465.962400824123</v>
      </c>
      <c r="AF605" s="5">
        <v>96818.22172869643</v>
      </c>
      <c r="AG605" s="5">
        <v>98103.824507676385</v>
      </c>
      <c r="AH605" s="5">
        <v>97808.281168620291</v>
      </c>
      <c r="AI605" s="5">
        <v>98568.308966944009</v>
      </c>
      <c r="AJ605" s="5">
        <v>1105639.4826169158</v>
      </c>
      <c r="AK605" s="5">
        <v>1224390.0381702925</v>
      </c>
      <c r="AL605" s="5">
        <v>1221551.1979472013</v>
      </c>
      <c r="AM605" s="5">
        <v>1262771.8871735078</v>
      </c>
      <c r="AN605" s="5">
        <v>1181397.0560419143</v>
      </c>
      <c r="AO605" s="5">
        <v>1152566.7127442879</v>
      </c>
      <c r="AP605" s="5">
        <v>1080036.0605527346</v>
      </c>
      <c r="AQ605" s="5">
        <v>1059987.7464336609</v>
      </c>
      <c r="AR605" s="5">
        <v>1073204.1691538235</v>
      </c>
      <c r="AS605" s="5">
        <v>1066171.0528386259</v>
      </c>
      <c r="AT605" s="5">
        <v>1051654.7890033636</v>
      </c>
      <c r="AU605" s="5">
        <v>1051359.2456643076</v>
      </c>
      <c r="AV605" s="5">
        <v>965432.82144705497</v>
      </c>
      <c r="AW605" s="5">
        <f>SUM(Target_CC[[#This Row],[Target_Jan]:[Target_Des]])</f>
        <v>13390522.777170775</v>
      </c>
      <c r="AX605" s="5">
        <v>0</v>
      </c>
      <c r="AY605" s="5">
        <v>0</v>
      </c>
      <c r="AZ605" s="5">
        <v>0</v>
      </c>
      <c r="BA605" s="5">
        <v>0</v>
      </c>
      <c r="BB605" s="5">
        <v>0</v>
      </c>
      <c r="BC605" s="5">
        <v>0</v>
      </c>
      <c r="BD605" s="5">
        <v>0</v>
      </c>
      <c r="BE605" s="5">
        <v>0</v>
      </c>
      <c r="BF605" s="5">
        <v>0</v>
      </c>
      <c r="BG605" s="5">
        <v>0</v>
      </c>
      <c r="BH605" s="5">
        <v>0</v>
      </c>
      <c r="BI605" s="5">
        <v>0</v>
      </c>
      <c r="BJ605" s="5">
        <f>SUM(Target_CC[[#This Row],[Target_NGTMA_Jan]:[Target_NGTMA_Des]])</f>
        <v>0</v>
      </c>
      <c r="BK605" s="5">
        <v>1110000</v>
      </c>
      <c r="BL605" s="5">
        <v>1051300</v>
      </c>
      <c r="BM605" s="5">
        <v>1048800</v>
      </c>
      <c r="BN605" s="5">
        <f>Target_CC[[#This Row],[Est_Sust_NP Apr]]+Target_CC[[#This Row],[Est_Sust_POTS Apr]]+Target_CC[[#This Row],[BC_Apr]]</f>
        <v>1081400</v>
      </c>
      <c r="BO605" s="5">
        <f>Target_CC[[#This Row],[Est_Sust_NP Mei]]+Target_CC[[#This Row],[Est_Sust_POTS Mei]]+Target_CC[[#This Row],[BC_Mei]]</f>
        <v>1081400</v>
      </c>
      <c r="BP605" s="5">
        <f>Target_CC[[#This Row],[Est_Sust_NP Jun]]+Target_CC[[#This Row],[Est_Sust_POTS Jun]]+Target_CC[[#This Row],[BC_Jun]]</f>
        <v>1081400</v>
      </c>
      <c r="BQ605" s="5">
        <f>Target_CC[[#This Row],[Est_Sust_NP Jul]]+Target_CC[[#This Row],[Est_Sust_POTS Jul]]+Target_CC[[#This Row],[BC_Jul]]</f>
        <v>1081400</v>
      </c>
      <c r="BR605" s="5">
        <f>Target_CC[[#This Row],[Est_Sust_NP Agu]]+Target_CC[[#This Row],[Est_Sust_POTS Agu]]+Target_CC[[#This Row],[BC_Agu]]</f>
        <v>1081400</v>
      </c>
      <c r="BS605" s="5">
        <f>Target_CC[[#This Row],[Est_Sust_NP Sep]]+Target_CC[[#This Row],[Est_Sust_POTS Sep]]+Target_CC[[#This Row],[BC_Sep]]</f>
        <v>1081400</v>
      </c>
      <c r="BT605" s="5">
        <f>Target_CC[[#This Row],[Est_Sust_NP Okt]]+Target_CC[[#This Row],[Est_Sust_POTS Okt]]+Target_CC[[#This Row],[BC_Okt]]</f>
        <v>1081400</v>
      </c>
      <c r="BU605" s="5">
        <f>Target_CC[[#This Row],[Est_Sust_NP Nov]]+Target_CC[[#This Row],[Est_Sust_POTS Nov]]+Target_CC[[#This Row],[BC_Nov]]</f>
        <v>1081400</v>
      </c>
      <c r="BV605" s="5">
        <f>Target_CC[[#This Row],[Est_Sust_NP Des]]+Target_CC[[#This Row],[Est_Sust_POTS Des]]+Target_CC[[#This Row],[BC_Des]]</f>
        <v>1081400</v>
      </c>
      <c r="BW605" s="5">
        <f>SUM(Target_CC[[#This Row],[Real_Jan]:[Real_Des]])</f>
        <v>12942700</v>
      </c>
      <c r="BX605" s="5">
        <v>0</v>
      </c>
      <c r="BY605" s="5">
        <v>0</v>
      </c>
      <c r="BZ605" s="5">
        <v>0</v>
      </c>
      <c r="CA605" s="5">
        <f>Target_CC[[#This Row],[Est_Sust_NP Mar]]*95%</f>
        <v>0</v>
      </c>
      <c r="CB605" s="5">
        <f>Target_CC[[#This Row],[Est_Sust_NP Apr]]</f>
        <v>0</v>
      </c>
      <c r="CC605" s="5">
        <f>Target_CC[[#This Row],[Est_Sust_NP Mei]]</f>
        <v>0</v>
      </c>
      <c r="CD605" s="5">
        <f>Target_CC[[#This Row],[Est_Sust_NP Jun]]</f>
        <v>0</v>
      </c>
      <c r="CE605" s="5">
        <f>Target_CC[[#This Row],[Est_Sust_NP Jul]]</f>
        <v>0</v>
      </c>
      <c r="CF605" s="5">
        <f>Target_CC[[#This Row],[Est_Sust_NP Agu]]</f>
        <v>0</v>
      </c>
      <c r="CG605" s="5">
        <f>Target_CC[[#This Row],[Est_Sust_NP Sep]]</f>
        <v>0</v>
      </c>
      <c r="CH605" s="5">
        <f>Target_CC[[#This Row],[Est_Sust_NP Okt]]</f>
        <v>0</v>
      </c>
      <c r="CI605" s="5">
        <f>Target_CC[[#This Row],[Est_Sust_NP Nov]]</f>
        <v>0</v>
      </c>
      <c r="CJ605" s="5">
        <f>SUM(Target_CC[[#This Row],[Est_Sust_NP Jan]:[Est_Sust_NP Des]])</f>
        <v>0</v>
      </c>
      <c r="CK605" s="5">
        <v>1147202</v>
      </c>
      <c r="CL605" s="5">
        <v>1083900</v>
      </c>
      <c r="CM605" s="5">
        <v>1081400</v>
      </c>
      <c r="CN605" s="5">
        <f>Target_CC[[#This Row],[Est_Sust_POTS Mar]]</f>
        <v>1081400</v>
      </c>
      <c r="CO605" s="5">
        <f>Target_CC[[#This Row],[Est_Sust_POTS Apr]]</f>
        <v>1081400</v>
      </c>
      <c r="CP605" s="5">
        <f>Target_CC[[#This Row],[Est_Sust_POTS Mei]]</f>
        <v>1081400</v>
      </c>
      <c r="CQ605" s="5">
        <f>Target_CC[[#This Row],[Est_Sust_POTS Jun]]</f>
        <v>1081400</v>
      </c>
      <c r="CR605" s="5">
        <f>Target_CC[[#This Row],[Est_Sust_POTS Jul]]</f>
        <v>1081400</v>
      </c>
      <c r="CS605" s="5">
        <f>Target_CC[[#This Row],[Est_Sust_POTS Agu]]</f>
        <v>1081400</v>
      </c>
      <c r="CT605" s="5">
        <f>Target_CC[[#This Row],[Est_Sust_POTS Sep]]</f>
        <v>1081400</v>
      </c>
      <c r="CU605" s="5">
        <f>Target_CC[[#This Row],[Est_Sust_POTS Okt]]</f>
        <v>1081400</v>
      </c>
      <c r="CV605" s="5">
        <f>Target_CC[[#This Row],[Est_Sust_POTS Nov]]</f>
        <v>1081400</v>
      </c>
      <c r="CW605" s="5">
        <f>SUM(Target_CC[[#This Row],[Est_Sust_POTS Jan]:[Est_Sust_POTS Des]])</f>
        <v>13045102</v>
      </c>
      <c r="CX605" s="5"/>
      <c r="CY605" s="5">
        <v>0</v>
      </c>
      <c r="CZ605" s="5">
        <v>0</v>
      </c>
      <c r="DA605" s="5">
        <v>0</v>
      </c>
      <c r="DB605" s="5"/>
      <c r="DC605" s="5"/>
      <c r="DD605" s="5"/>
      <c r="DE605" s="5"/>
      <c r="DF605" s="5"/>
      <c r="DG605" s="5"/>
      <c r="DH605" s="5"/>
      <c r="DI605" s="5"/>
      <c r="DJ605" s="5">
        <f>SUM(Target_CC[[#This Row],[BC_Jan]:[BC_Des]])</f>
        <v>0</v>
      </c>
      <c r="DK605" s="5"/>
      <c r="DL605" s="5"/>
      <c r="DM605" s="5"/>
      <c r="DN605" s="5"/>
      <c r="DO605" s="5"/>
      <c r="DP605" s="5"/>
      <c r="DQ605" s="5"/>
      <c r="DR605" s="5"/>
      <c r="DS605" s="5"/>
      <c r="DT605" s="5"/>
      <c r="DU605" s="5"/>
      <c r="DV605" s="5"/>
      <c r="DW605" s="5"/>
      <c r="DX605" s="5" t="s">
        <v>160</v>
      </c>
    </row>
    <row r="606" spans="2:128" x14ac:dyDescent="0.3">
      <c r="B606">
        <v>4444475</v>
      </c>
      <c r="C606" t="s">
        <v>903</v>
      </c>
      <c r="D606" t="s">
        <v>157</v>
      </c>
      <c r="E606" t="s">
        <v>887</v>
      </c>
      <c r="F606" t="s">
        <v>888</v>
      </c>
      <c r="G606" t="s">
        <v>26</v>
      </c>
      <c r="H606" t="s">
        <v>159</v>
      </c>
      <c r="I606" t="s">
        <v>18</v>
      </c>
      <c r="J606" s="5">
        <v>32939652</v>
      </c>
      <c r="K606" s="5">
        <v>1577789</v>
      </c>
      <c r="L606" s="5">
        <v>2894307</v>
      </c>
      <c r="M606" s="5">
        <v>2719362</v>
      </c>
      <c r="N606" s="5">
        <v>2362724</v>
      </c>
      <c r="O606" s="5">
        <v>2385354</v>
      </c>
      <c r="P606" s="5">
        <v>2395943</v>
      </c>
      <c r="Q606" s="5">
        <v>2639813</v>
      </c>
      <c r="R606" s="5">
        <v>2615247</v>
      </c>
      <c r="S606" s="5">
        <v>2614456</v>
      </c>
      <c r="T606" s="5">
        <v>2635775</v>
      </c>
      <c r="U606" s="5">
        <v>2601828</v>
      </c>
      <c r="V606" s="5">
        <v>2601801</v>
      </c>
      <c r="W606" s="5">
        <v>30044399</v>
      </c>
      <c r="X606" s="5">
        <v>26683</v>
      </c>
      <c r="Y606" s="5">
        <v>48947</v>
      </c>
      <c r="Z606" s="5">
        <v>45989</v>
      </c>
      <c r="AA606" s="5">
        <v>39958</v>
      </c>
      <c r="AB606" s="5">
        <v>40340</v>
      </c>
      <c r="AC606" s="5">
        <v>40519</v>
      </c>
      <c r="AD606" s="5">
        <v>44644</v>
      </c>
      <c r="AE606" s="5">
        <v>44228</v>
      </c>
      <c r="AF606" s="5">
        <v>44215</v>
      </c>
      <c r="AG606" s="5">
        <v>44575</v>
      </c>
      <c r="AH606" s="5">
        <v>44001</v>
      </c>
      <c r="AI606" s="5">
        <v>44001</v>
      </c>
      <c r="AJ606" s="5">
        <v>508100</v>
      </c>
      <c r="AK606" s="5">
        <v>1604472</v>
      </c>
      <c r="AL606" s="5">
        <v>2943254</v>
      </c>
      <c r="AM606" s="5">
        <v>2765351</v>
      </c>
      <c r="AN606" s="5">
        <v>2402682</v>
      </c>
      <c r="AO606" s="5">
        <v>2425694</v>
      </c>
      <c r="AP606" s="5">
        <v>2436462</v>
      </c>
      <c r="AQ606" s="5">
        <v>2684457</v>
      </c>
      <c r="AR606" s="5">
        <v>2659475</v>
      </c>
      <c r="AS606" s="5">
        <v>2658671</v>
      </c>
      <c r="AT606" s="5">
        <v>2680350</v>
      </c>
      <c r="AU606" s="5">
        <v>2645829</v>
      </c>
      <c r="AV606" s="5">
        <v>2645802</v>
      </c>
      <c r="AW606" s="5">
        <f>SUM(Target_CC[[#This Row],[Target_Jan]:[Target_Des]])</f>
        <v>30552499</v>
      </c>
      <c r="AX606" s="5">
        <v>796863</v>
      </c>
      <c r="AY606" s="5">
        <v>800270</v>
      </c>
      <c r="AZ606" s="5">
        <v>796384</v>
      </c>
      <c r="BA606" s="5">
        <v>786373</v>
      </c>
      <c r="BB606" s="5">
        <v>793936</v>
      </c>
      <c r="BC606" s="5">
        <v>797473</v>
      </c>
      <c r="BD606" s="5">
        <v>878692</v>
      </c>
      <c r="BE606" s="5">
        <v>870482</v>
      </c>
      <c r="BF606" s="5">
        <v>870216</v>
      </c>
      <c r="BG606" s="5">
        <v>877333</v>
      </c>
      <c r="BH606" s="5">
        <v>865994</v>
      </c>
      <c r="BI606" s="5">
        <v>865985</v>
      </c>
      <c r="BJ606" s="5">
        <f>SUM(Target_CC[[#This Row],[Target_NGTMA_Jan]:[Target_NGTMA_Des]])</f>
        <v>10000001</v>
      </c>
      <c r="BK606" s="5">
        <v>1214000</v>
      </c>
      <c r="BL606" s="5">
        <v>90701</v>
      </c>
      <c r="BM606" s="5">
        <v>454</v>
      </c>
      <c r="BN606" s="5">
        <f>Target_CC[[#This Row],[Est_Sust_NP Apr]]+Target_CC[[#This Row],[Est_Sust_POTS Apr]]+Target_CC[[#This Row],[BC_Apr]]</f>
        <v>51404</v>
      </c>
      <c r="BO606" s="5">
        <f>Target_CC[[#This Row],[Est_Sust_NP Mei]]+Target_CC[[#This Row],[Est_Sust_POTS Mei]]+Target_CC[[#This Row],[BC_Mei]]</f>
        <v>51404</v>
      </c>
      <c r="BP606" s="5">
        <f>Target_CC[[#This Row],[Est_Sust_NP Jun]]+Target_CC[[#This Row],[Est_Sust_POTS Jun]]+Target_CC[[#This Row],[BC_Jun]]</f>
        <v>51404</v>
      </c>
      <c r="BQ606" s="5">
        <f>Target_CC[[#This Row],[Est_Sust_NP Jul]]+Target_CC[[#This Row],[Est_Sust_POTS Jul]]+Target_CC[[#This Row],[BC_Jul]]</f>
        <v>51404</v>
      </c>
      <c r="BR606" s="5">
        <f>Target_CC[[#This Row],[Est_Sust_NP Agu]]+Target_CC[[#This Row],[Est_Sust_POTS Agu]]+Target_CC[[#This Row],[BC_Agu]]</f>
        <v>51404</v>
      </c>
      <c r="BS606" s="5">
        <f>Target_CC[[#This Row],[Est_Sust_NP Sep]]+Target_CC[[#This Row],[Est_Sust_POTS Sep]]+Target_CC[[#This Row],[BC_Sep]]</f>
        <v>51404</v>
      </c>
      <c r="BT606" s="5">
        <f>Target_CC[[#This Row],[Est_Sust_NP Okt]]+Target_CC[[#This Row],[Est_Sust_POTS Okt]]+Target_CC[[#This Row],[BC_Okt]]</f>
        <v>51404</v>
      </c>
      <c r="BU606" s="5">
        <f>Target_CC[[#This Row],[Est_Sust_NP Nov]]+Target_CC[[#This Row],[Est_Sust_POTS Nov]]+Target_CC[[#This Row],[BC_Nov]]</f>
        <v>51404</v>
      </c>
      <c r="BV606" s="5">
        <f>Target_CC[[#This Row],[Est_Sust_NP Des]]+Target_CC[[#This Row],[Est_Sust_POTS Des]]+Target_CC[[#This Row],[BC_Des]]</f>
        <v>51404</v>
      </c>
      <c r="BW606" s="5">
        <f>SUM(Target_CC[[#This Row],[Real_Jan]:[Real_Des]])</f>
        <v>1767791</v>
      </c>
      <c r="BX606" s="5">
        <v>0</v>
      </c>
      <c r="BY606" s="5">
        <v>0</v>
      </c>
      <c r="BZ606" s="5">
        <v>0</v>
      </c>
      <c r="CA606" s="5">
        <f>Target_CC[[#This Row],[Est_Sust_NP Mar]]*95%</f>
        <v>0</v>
      </c>
      <c r="CB606" s="5">
        <f>Target_CC[[#This Row],[Est_Sust_NP Apr]]</f>
        <v>0</v>
      </c>
      <c r="CC606" s="5">
        <f>Target_CC[[#This Row],[Est_Sust_NP Mei]]</f>
        <v>0</v>
      </c>
      <c r="CD606" s="5">
        <f>Target_CC[[#This Row],[Est_Sust_NP Jun]]</f>
        <v>0</v>
      </c>
      <c r="CE606" s="5">
        <f>Target_CC[[#This Row],[Est_Sust_NP Jul]]</f>
        <v>0</v>
      </c>
      <c r="CF606" s="5">
        <f>Target_CC[[#This Row],[Est_Sust_NP Agu]]</f>
        <v>0</v>
      </c>
      <c r="CG606" s="5">
        <f>Target_CC[[#This Row],[Est_Sust_NP Sep]]</f>
        <v>0</v>
      </c>
      <c r="CH606" s="5">
        <f>Target_CC[[#This Row],[Est_Sust_NP Okt]]</f>
        <v>0</v>
      </c>
      <c r="CI606" s="5">
        <f>Target_CC[[#This Row],[Est_Sust_NP Nov]]</f>
        <v>0</v>
      </c>
      <c r="CJ606" s="5">
        <f>SUM(Target_CC[[#This Row],[Est_Sust_NP Jan]:[Est_Sust_NP Des]])</f>
        <v>0</v>
      </c>
      <c r="CK606" s="5">
        <v>1264700</v>
      </c>
      <c r="CL606" s="5">
        <v>141401</v>
      </c>
      <c r="CM606" s="5">
        <v>51404</v>
      </c>
      <c r="CN606" s="5">
        <f>Target_CC[[#This Row],[Est_Sust_POTS Mar]]</f>
        <v>51404</v>
      </c>
      <c r="CO606" s="5">
        <f>Target_CC[[#This Row],[Est_Sust_POTS Apr]]</f>
        <v>51404</v>
      </c>
      <c r="CP606" s="5">
        <f>Target_CC[[#This Row],[Est_Sust_POTS Mei]]</f>
        <v>51404</v>
      </c>
      <c r="CQ606" s="5">
        <f>Target_CC[[#This Row],[Est_Sust_POTS Jun]]</f>
        <v>51404</v>
      </c>
      <c r="CR606" s="5">
        <f>Target_CC[[#This Row],[Est_Sust_POTS Jul]]</f>
        <v>51404</v>
      </c>
      <c r="CS606" s="5">
        <f>Target_CC[[#This Row],[Est_Sust_POTS Agu]]</f>
        <v>51404</v>
      </c>
      <c r="CT606" s="5">
        <f>Target_CC[[#This Row],[Est_Sust_POTS Sep]]</f>
        <v>51404</v>
      </c>
      <c r="CU606" s="5">
        <f>Target_CC[[#This Row],[Est_Sust_POTS Okt]]</f>
        <v>51404</v>
      </c>
      <c r="CV606" s="5">
        <f>Target_CC[[#This Row],[Est_Sust_POTS Nov]]</f>
        <v>51404</v>
      </c>
      <c r="CW606" s="5">
        <f>SUM(Target_CC[[#This Row],[Est_Sust_POTS Jan]:[Est_Sust_POTS Des]])</f>
        <v>1920141</v>
      </c>
      <c r="CX606" s="5"/>
      <c r="CY606" s="5">
        <v>0</v>
      </c>
      <c r="CZ606" s="5">
        <v>0</v>
      </c>
      <c r="DA606" s="5">
        <v>0</v>
      </c>
      <c r="DB606" s="5"/>
      <c r="DC606" s="5"/>
      <c r="DD606" s="5"/>
      <c r="DE606" s="5"/>
      <c r="DF606" s="5"/>
      <c r="DG606" s="5"/>
      <c r="DH606" s="5"/>
      <c r="DI606" s="5"/>
      <c r="DJ606" s="5">
        <f>SUM(Target_CC[[#This Row],[BC_Jan]:[BC_Des]])</f>
        <v>0</v>
      </c>
      <c r="DK606" s="5"/>
      <c r="DL606" s="5"/>
      <c r="DM606" s="5"/>
      <c r="DN606" s="5"/>
      <c r="DO606" s="5"/>
      <c r="DP606" s="5"/>
      <c r="DQ606" s="5"/>
      <c r="DR606" s="5"/>
      <c r="DS606" s="5"/>
      <c r="DT606" s="5"/>
      <c r="DU606" s="5"/>
      <c r="DV606" s="5"/>
      <c r="DW606" s="5"/>
      <c r="DX606" s="5" t="s">
        <v>160</v>
      </c>
    </row>
    <row r="607" spans="2:128" x14ac:dyDescent="0.3">
      <c r="B607">
        <v>2940641</v>
      </c>
      <c r="C607" t="s">
        <v>904</v>
      </c>
      <c r="D607" t="s">
        <v>157</v>
      </c>
      <c r="E607" t="s">
        <v>887</v>
      </c>
      <c r="F607" t="s">
        <v>888</v>
      </c>
      <c r="G607" t="s">
        <v>25</v>
      </c>
      <c r="H607" t="s">
        <v>159</v>
      </c>
      <c r="I607" t="s">
        <v>18</v>
      </c>
      <c r="J607" s="5">
        <v>46756104.265458897</v>
      </c>
      <c r="K607" s="5">
        <v>895512</v>
      </c>
      <c r="L607" s="5">
        <v>1642733</v>
      </c>
      <c r="M607" s="5">
        <v>1543439</v>
      </c>
      <c r="N607" s="5">
        <v>1341021</v>
      </c>
      <c r="O607" s="5">
        <v>1353865</v>
      </c>
      <c r="P607" s="5">
        <v>1359875</v>
      </c>
      <c r="Q607" s="5">
        <v>1498289</v>
      </c>
      <c r="R607" s="5">
        <v>1484346</v>
      </c>
      <c r="S607" s="5">
        <v>1483897</v>
      </c>
      <c r="T607" s="5">
        <v>1495997</v>
      </c>
      <c r="U607" s="5">
        <v>1476730</v>
      </c>
      <c r="V607" s="5">
        <v>1476714</v>
      </c>
      <c r="W607" s="5">
        <v>17052418</v>
      </c>
      <c r="X607" s="5">
        <v>329428</v>
      </c>
      <c r="Y607" s="5">
        <v>604305</v>
      </c>
      <c r="Z607" s="5">
        <v>567778</v>
      </c>
      <c r="AA607" s="5">
        <v>493315</v>
      </c>
      <c r="AB607" s="5">
        <v>498040</v>
      </c>
      <c r="AC607" s="5">
        <v>500251</v>
      </c>
      <c r="AD607" s="5">
        <v>551169</v>
      </c>
      <c r="AE607" s="5">
        <v>546040</v>
      </c>
      <c r="AF607" s="5">
        <v>545875</v>
      </c>
      <c r="AG607" s="5">
        <v>550326</v>
      </c>
      <c r="AH607" s="5">
        <v>543238</v>
      </c>
      <c r="AI607" s="5">
        <v>543232</v>
      </c>
      <c r="AJ607" s="5">
        <v>6272997</v>
      </c>
      <c r="AK607" s="5">
        <v>1224940</v>
      </c>
      <c r="AL607" s="5">
        <v>2247038</v>
      </c>
      <c r="AM607" s="5">
        <v>2111217</v>
      </c>
      <c r="AN607" s="5">
        <v>1834336</v>
      </c>
      <c r="AO607" s="5">
        <v>1851905</v>
      </c>
      <c r="AP607" s="5">
        <v>1860126</v>
      </c>
      <c r="AQ607" s="5">
        <v>2049458</v>
      </c>
      <c r="AR607" s="5">
        <v>2030386</v>
      </c>
      <c r="AS607" s="5">
        <v>2029772</v>
      </c>
      <c r="AT607" s="5">
        <v>2046323</v>
      </c>
      <c r="AU607" s="5">
        <v>2019968</v>
      </c>
      <c r="AV607" s="5">
        <v>2019946</v>
      </c>
      <c r="AW607" s="5">
        <f>SUM(Target_CC[[#This Row],[Target_Jan]:[Target_Des]])</f>
        <v>23325415</v>
      </c>
      <c r="AX607" s="5">
        <v>796863</v>
      </c>
      <c r="AY607" s="5">
        <v>800270</v>
      </c>
      <c r="AZ607" s="5">
        <v>796384</v>
      </c>
      <c r="BA607" s="5">
        <v>786373</v>
      </c>
      <c r="BB607" s="5">
        <v>793936</v>
      </c>
      <c r="BC607" s="5">
        <v>797473</v>
      </c>
      <c r="BD607" s="5">
        <v>878692</v>
      </c>
      <c r="BE607" s="5">
        <v>870482</v>
      </c>
      <c r="BF607" s="5">
        <v>870216</v>
      </c>
      <c r="BG607" s="5">
        <v>877333</v>
      </c>
      <c r="BH607" s="5">
        <v>865994</v>
      </c>
      <c r="BI607" s="5">
        <v>865985</v>
      </c>
      <c r="BJ607" s="5">
        <f>SUM(Target_CC[[#This Row],[Target_NGTMA_Jan]:[Target_NGTMA_Des]])</f>
        <v>10000001</v>
      </c>
      <c r="BK607" s="5">
        <v>1468679</v>
      </c>
      <c r="BL607" s="5">
        <v>1367068</v>
      </c>
      <c r="BM607" s="5">
        <v>1409154</v>
      </c>
      <c r="BN607" s="5">
        <f>Target_CC[[#This Row],[Est_Sust_NP Apr]]+Target_CC[[#This Row],[Est_Sust_POTS Apr]]+Target_CC[[#This Row],[BC_Apr]]</f>
        <v>1426028</v>
      </c>
      <c r="BO607" s="5">
        <f>Target_CC[[#This Row],[Est_Sust_NP Mei]]+Target_CC[[#This Row],[Est_Sust_POTS Mei]]+Target_CC[[#This Row],[BC_Mei]]</f>
        <v>1426028</v>
      </c>
      <c r="BP607" s="5">
        <f>Target_CC[[#This Row],[Est_Sust_NP Jun]]+Target_CC[[#This Row],[Est_Sust_POTS Jun]]+Target_CC[[#This Row],[BC_Jun]]</f>
        <v>1426028</v>
      </c>
      <c r="BQ607" s="5">
        <f>Target_CC[[#This Row],[Est_Sust_NP Jul]]+Target_CC[[#This Row],[Est_Sust_POTS Jul]]+Target_CC[[#This Row],[BC_Jul]]</f>
        <v>1426028</v>
      </c>
      <c r="BR607" s="5">
        <f>Target_CC[[#This Row],[Est_Sust_NP Agu]]+Target_CC[[#This Row],[Est_Sust_POTS Agu]]+Target_CC[[#This Row],[BC_Agu]]</f>
        <v>1426028</v>
      </c>
      <c r="BS607" s="5">
        <f>Target_CC[[#This Row],[Est_Sust_NP Sep]]+Target_CC[[#This Row],[Est_Sust_POTS Sep]]+Target_CC[[#This Row],[BC_Sep]]</f>
        <v>1426028</v>
      </c>
      <c r="BT607" s="5">
        <f>Target_CC[[#This Row],[Est_Sust_NP Okt]]+Target_CC[[#This Row],[Est_Sust_POTS Okt]]+Target_CC[[#This Row],[BC_Okt]]</f>
        <v>1426028</v>
      </c>
      <c r="BU607" s="5">
        <f>Target_CC[[#This Row],[Est_Sust_NP Nov]]+Target_CC[[#This Row],[Est_Sust_POTS Nov]]+Target_CC[[#This Row],[BC_Nov]]</f>
        <v>1426028</v>
      </c>
      <c r="BV607" s="5">
        <f>Target_CC[[#This Row],[Est_Sust_NP Des]]+Target_CC[[#This Row],[Est_Sust_POTS Des]]+Target_CC[[#This Row],[BC_Des]]</f>
        <v>1426028</v>
      </c>
      <c r="BW607" s="5">
        <f>SUM(Target_CC[[#This Row],[Real_Jan]:[Real_Des]])</f>
        <v>17079153</v>
      </c>
      <c r="BX607" s="5">
        <v>0</v>
      </c>
      <c r="BY607" s="5">
        <v>0</v>
      </c>
      <c r="BZ607" s="5">
        <v>0</v>
      </c>
      <c r="CA607" s="5">
        <f>Target_CC[[#This Row],[Est_Sust_NP Mar]]*95%</f>
        <v>0</v>
      </c>
      <c r="CB607" s="5">
        <f>Target_CC[[#This Row],[Est_Sust_NP Apr]]</f>
        <v>0</v>
      </c>
      <c r="CC607" s="5">
        <f>Target_CC[[#This Row],[Est_Sust_NP Mei]]</f>
        <v>0</v>
      </c>
      <c r="CD607" s="5">
        <f>Target_CC[[#This Row],[Est_Sust_NP Jun]]</f>
        <v>0</v>
      </c>
      <c r="CE607" s="5">
        <f>Target_CC[[#This Row],[Est_Sust_NP Jul]]</f>
        <v>0</v>
      </c>
      <c r="CF607" s="5">
        <f>Target_CC[[#This Row],[Est_Sust_NP Agu]]</f>
        <v>0</v>
      </c>
      <c r="CG607" s="5">
        <f>Target_CC[[#This Row],[Est_Sust_NP Sep]]</f>
        <v>0</v>
      </c>
      <c r="CH607" s="5">
        <f>Target_CC[[#This Row],[Est_Sust_NP Okt]]</f>
        <v>0</v>
      </c>
      <c r="CI607" s="5">
        <f>Target_CC[[#This Row],[Est_Sust_NP Nov]]</f>
        <v>0</v>
      </c>
      <c r="CJ607" s="5">
        <f>SUM(Target_CC[[#This Row],[Est_Sust_NP Jan]:[Est_Sust_NP Des]])</f>
        <v>0</v>
      </c>
      <c r="CK607" s="5">
        <v>1439027</v>
      </c>
      <c r="CL607" s="5">
        <v>1394200</v>
      </c>
      <c r="CM607" s="5">
        <v>1426028</v>
      </c>
      <c r="CN607" s="5">
        <f>Target_CC[[#This Row],[Est_Sust_POTS Mar]]</f>
        <v>1426028</v>
      </c>
      <c r="CO607" s="5">
        <f>Target_CC[[#This Row],[Est_Sust_POTS Apr]]</f>
        <v>1426028</v>
      </c>
      <c r="CP607" s="5">
        <f>Target_CC[[#This Row],[Est_Sust_POTS Mei]]</f>
        <v>1426028</v>
      </c>
      <c r="CQ607" s="5">
        <f>Target_CC[[#This Row],[Est_Sust_POTS Jun]]</f>
        <v>1426028</v>
      </c>
      <c r="CR607" s="5">
        <f>Target_CC[[#This Row],[Est_Sust_POTS Jul]]</f>
        <v>1426028</v>
      </c>
      <c r="CS607" s="5">
        <f>Target_CC[[#This Row],[Est_Sust_POTS Agu]]</f>
        <v>1426028</v>
      </c>
      <c r="CT607" s="5">
        <f>Target_CC[[#This Row],[Est_Sust_POTS Sep]]</f>
        <v>1426028</v>
      </c>
      <c r="CU607" s="5">
        <f>Target_CC[[#This Row],[Est_Sust_POTS Okt]]</f>
        <v>1426028</v>
      </c>
      <c r="CV607" s="5">
        <f>Target_CC[[#This Row],[Est_Sust_POTS Nov]]</f>
        <v>1426028</v>
      </c>
      <c r="CW607" s="5">
        <f>SUM(Target_CC[[#This Row],[Est_Sust_POTS Jan]:[Est_Sust_POTS Des]])</f>
        <v>17093507</v>
      </c>
      <c r="CX607" s="5"/>
      <c r="CY607" s="5">
        <v>0</v>
      </c>
      <c r="CZ607" s="5">
        <v>0</v>
      </c>
      <c r="DA607" s="5">
        <v>0</v>
      </c>
      <c r="DB607" s="5"/>
      <c r="DC607" s="5"/>
      <c r="DD607" s="5"/>
      <c r="DE607" s="5"/>
      <c r="DF607" s="5"/>
      <c r="DG607" s="5"/>
      <c r="DH607" s="5"/>
      <c r="DI607" s="5"/>
      <c r="DJ607" s="5">
        <f>SUM(Target_CC[[#This Row],[BC_Jan]:[BC_Des]])</f>
        <v>0</v>
      </c>
      <c r="DK607" s="5"/>
      <c r="DL607" s="5"/>
      <c r="DM607" s="5"/>
      <c r="DN607" s="5"/>
      <c r="DO607" s="5"/>
      <c r="DP607" s="5"/>
      <c r="DQ607" s="5"/>
      <c r="DR607" s="5"/>
      <c r="DS607" s="5"/>
      <c r="DT607" s="5"/>
      <c r="DU607" s="5"/>
      <c r="DV607" s="5"/>
      <c r="DW607" s="5"/>
      <c r="DX607" s="5" t="s">
        <v>160</v>
      </c>
    </row>
    <row r="608" spans="2:128" x14ac:dyDescent="0.3">
      <c r="B608">
        <v>4660509</v>
      </c>
      <c r="C608" t="s">
        <v>905</v>
      </c>
      <c r="D608" t="s">
        <v>880</v>
      </c>
      <c r="E608" t="s">
        <v>874</v>
      </c>
      <c r="F608" t="s">
        <v>875</v>
      </c>
      <c r="G608" t="s">
        <v>26</v>
      </c>
      <c r="H608" t="s">
        <v>159</v>
      </c>
      <c r="I608" t="s">
        <v>18</v>
      </c>
      <c r="J608" s="5">
        <v>607968448</v>
      </c>
      <c r="K608" s="5">
        <v>1768667.2086956522</v>
      </c>
      <c r="L608" s="5">
        <v>1755825.9130434783</v>
      </c>
      <c r="M608" s="5">
        <v>1755825.9130434783</v>
      </c>
      <c r="N608" s="5">
        <v>1755825.9130434783</v>
      </c>
      <c r="O608" s="5">
        <v>1742984.6173913043</v>
      </c>
      <c r="P608" s="5">
        <v>1755825.9130434783</v>
      </c>
      <c r="Q608" s="5">
        <v>1794349.8</v>
      </c>
      <c r="R608" s="5">
        <v>1768667.2086956522</v>
      </c>
      <c r="S608" s="5">
        <v>1768667.2086956522</v>
      </c>
      <c r="T608" s="5">
        <v>1794349.8</v>
      </c>
      <c r="U608" s="5">
        <v>1755825.9130434783</v>
      </c>
      <c r="V608" s="5">
        <v>1781508.5043478261</v>
      </c>
      <c r="W608" s="5">
        <v>21198323.91304348</v>
      </c>
      <c r="X608" s="5">
        <v>5038985.1748458156</v>
      </c>
      <c r="Y608" s="5">
        <v>33446371.852745503</v>
      </c>
      <c r="Z608" s="5">
        <v>29675922.745347805</v>
      </c>
      <c r="AA608" s="5">
        <v>21989598.731019214</v>
      </c>
      <c r="AB608" s="5">
        <v>22510836.154652912</v>
      </c>
      <c r="AC608" s="5">
        <v>22705540.194790568</v>
      </c>
      <c r="AD608" s="5">
        <v>27860911.660440311</v>
      </c>
      <c r="AE608" s="5">
        <v>27398503.512472436</v>
      </c>
      <c r="AF608" s="5">
        <v>27381456.065242935</v>
      </c>
      <c r="AG608" s="5">
        <v>27773875.394732986</v>
      </c>
      <c r="AH608" s="5">
        <v>27142818.11409143</v>
      </c>
      <c r="AI608" s="5">
        <v>27075180.399618093</v>
      </c>
      <c r="AJ608" s="5">
        <v>300000000</v>
      </c>
      <c r="AK608" s="5">
        <v>6807652.3835414676</v>
      </c>
      <c r="AL608" s="5">
        <v>35202197.76578898</v>
      </c>
      <c r="AM608" s="5">
        <v>31431748.658391282</v>
      </c>
      <c r="AN608" s="5">
        <v>23745424.64406269</v>
      </c>
      <c r="AO608" s="5">
        <v>24253820.772044215</v>
      </c>
      <c r="AP608" s="5">
        <v>24461366.107834045</v>
      </c>
      <c r="AQ608" s="5">
        <v>29655261.460440312</v>
      </c>
      <c r="AR608" s="5">
        <v>29167170.72116809</v>
      </c>
      <c r="AS608" s="5">
        <v>29150123.273938589</v>
      </c>
      <c r="AT608" s="5">
        <v>29568225.194732986</v>
      </c>
      <c r="AU608" s="5">
        <v>28898644.027134907</v>
      </c>
      <c r="AV608" s="5">
        <v>28856688.90396592</v>
      </c>
      <c r="AW608" s="5">
        <f>SUM(Target_CC[[#This Row],[Target_Jan]:[Target_Des]])</f>
        <v>321198323.9130435</v>
      </c>
      <c r="AX608" s="5">
        <v>159372661.64193538</v>
      </c>
      <c r="AY608" s="5">
        <v>160053931.73093224</v>
      </c>
      <c r="AZ608" s="5">
        <v>159276748.44509289</v>
      </c>
      <c r="BA608" s="5">
        <v>157274541.17999935</v>
      </c>
      <c r="BB608" s="5">
        <v>158787168.31564602</v>
      </c>
      <c r="BC608" s="5">
        <v>159494638.20748508</v>
      </c>
      <c r="BD608" s="5">
        <v>175738467.03501636</v>
      </c>
      <c r="BE608" s="5">
        <v>174096377.39032575</v>
      </c>
      <c r="BF608" s="5">
        <v>174043113.7027629</v>
      </c>
      <c r="BG608" s="5">
        <v>175466527.64134276</v>
      </c>
      <c r="BH608" s="5">
        <v>173198842.19401097</v>
      </c>
      <c r="BI608" s="5">
        <v>173196982.51545081</v>
      </c>
      <c r="BJ608" s="5">
        <f>SUM(Target_CC[[#This Row],[Target_NGTMA_Jan]:[Target_NGTMA_Des]])</f>
        <v>2000000000.0000005</v>
      </c>
      <c r="BK608" s="5">
        <v>1709521</v>
      </c>
      <c r="BL608" s="5">
        <v>1697023</v>
      </c>
      <c r="BM608" s="5">
        <v>1676388</v>
      </c>
      <c r="BN608" s="5">
        <f>Target_CC[[#This Row],[Est_Sust_NP Apr]]+Target_CC[[#This Row],[Est_Sust_POTS Apr]]+Target_CC[[#This Row],[BC_Apr]]</f>
        <v>1676388</v>
      </c>
      <c r="BO608" s="5">
        <f>Target_CC[[#This Row],[Est_Sust_NP Mei]]+Target_CC[[#This Row],[Est_Sust_POTS Mei]]+Target_CC[[#This Row],[BC_Mei]]</f>
        <v>1676388</v>
      </c>
      <c r="BP608" s="5">
        <f>Target_CC[[#This Row],[Est_Sust_NP Jun]]+Target_CC[[#This Row],[Est_Sust_POTS Jun]]+Target_CC[[#This Row],[BC_Jun]]</f>
        <v>1676388</v>
      </c>
      <c r="BQ608" s="5">
        <f>Target_CC[[#This Row],[Est_Sust_NP Jul]]+Target_CC[[#This Row],[Est_Sust_POTS Jul]]+Target_CC[[#This Row],[BC_Jul]]</f>
        <v>1676388</v>
      </c>
      <c r="BR608" s="5">
        <f>Target_CC[[#This Row],[Est_Sust_NP Agu]]+Target_CC[[#This Row],[Est_Sust_POTS Agu]]+Target_CC[[#This Row],[BC_Agu]]</f>
        <v>1676388</v>
      </c>
      <c r="BS608" s="5">
        <f>Target_CC[[#This Row],[Est_Sust_NP Sep]]+Target_CC[[#This Row],[Est_Sust_POTS Sep]]+Target_CC[[#This Row],[BC_Sep]]</f>
        <v>1676388</v>
      </c>
      <c r="BT608" s="5">
        <f>Target_CC[[#This Row],[Est_Sust_NP Okt]]+Target_CC[[#This Row],[Est_Sust_POTS Okt]]+Target_CC[[#This Row],[BC_Okt]]</f>
        <v>1676388</v>
      </c>
      <c r="BU608" s="5">
        <f>Target_CC[[#This Row],[Est_Sust_NP Nov]]+Target_CC[[#This Row],[Est_Sust_POTS Nov]]+Target_CC[[#This Row],[BC_Nov]]</f>
        <v>1676388</v>
      </c>
      <c r="BV608" s="5">
        <f>Target_CC[[#This Row],[Est_Sust_NP Des]]+Target_CC[[#This Row],[Est_Sust_POTS Des]]+Target_CC[[#This Row],[BC_Des]]</f>
        <v>1676388</v>
      </c>
      <c r="BW608" s="5">
        <f>SUM(Target_CC[[#This Row],[Real_Jan]:[Real_Des]])</f>
        <v>20170424</v>
      </c>
      <c r="BX608" s="5">
        <v>0</v>
      </c>
      <c r="BY608" s="5">
        <v>0</v>
      </c>
      <c r="BZ608" s="5">
        <v>0</v>
      </c>
      <c r="CA608" s="5">
        <f>Target_CC[[#This Row],[Est_Sust_NP Mar]]*95%</f>
        <v>0</v>
      </c>
      <c r="CB608" s="5">
        <f>Target_CC[[#This Row],[Est_Sust_NP Apr]]</f>
        <v>0</v>
      </c>
      <c r="CC608" s="5">
        <f>Target_CC[[#This Row],[Est_Sust_NP Mei]]</f>
        <v>0</v>
      </c>
      <c r="CD608" s="5">
        <f>Target_CC[[#This Row],[Est_Sust_NP Jun]]</f>
        <v>0</v>
      </c>
      <c r="CE608" s="5">
        <f>Target_CC[[#This Row],[Est_Sust_NP Jul]]</f>
        <v>0</v>
      </c>
      <c r="CF608" s="5">
        <f>Target_CC[[#This Row],[Est_Sust_NP Agu]]</f>
        <v>0</v>
      </c>
      <c r="CG608" s="5">
        <f>Target_CC[[#This Row],[Est_Sust_NP Sep]]</f>
        <v>0</v>
      </c>
      <c r="CH608" s="5">
        <f>Target_CC[[#This Row],[Est_Sust_NP Okt]]</f>
        <v>0</v>
      </c>
      <c r="CI608" s="5">
        <f>Target_CC[[#This Row],[Est_Sust_NP Nov]]</f>
        <v>0</v>
      </c>
      <c r="CJ608" s="5">
        <f>SUM(Target_CC[[#This Row],[Est_Sust_NP Jan]:[Est_Sust_NP Des]])</f>
        <v>0</v>
      </c>
      <c r="CK608" s="5">
        <v>1709521</v>
      </c>
      <c r="CL608" s="5">
        <v>1697023</v>
      </c>
      <c r="CM608" s="5">
        <v>1676388</v>
      </c>
      <c r="CN608" s="5">
        <f>Target_CC[[#This Row],[Est_Sust_POTS Mar]]</f>
        <v>1676388</v>
      </c>
      <c r="CO608" s="5">
        <f>Target_CC[[#This Row],[Est_Sust_POTS Apr]]</f>
        <v>1676388</v>
      </c>
      <c r="CP608" s="5">
        <f>Target_CC[[#This Row],[Est_Sust_POTS Mei]]</f>
        <v>1676388</v>
      </c>
      <c r="CQ608" s="5">
        <f>Target_CC[[#This Row],[Est_Sust_POTS Jun]]</f>
        <v>1676388</v>
      </c>
      <c r="CR608" s="5">
        <f>Target_CC[[#This Row],[Est_Sust_POTS Jul]]</f>
        <v>1676388</v>
      </c>
      <c r="CS608" s="5">
        <f>Target_CC[[#This Row],[Est_Sust_POTS Agu]]</f>
        <v>1676388</v>
      </c>
      <c r="CT608" s="5">
        <f>Target_CC[[#This Row],[Est_Sust_POTS Sep]]</f>
        <v>1676388</v>
      </c>
      <c r="CU608" s="5">
        <f>Target_CC[[#This Row],[Est_Sust_POTS Okt]]</f>
        <v>1676388</v>
      </c>
      <c r="CV608" s="5">
        <f>Target_CC[[#This Row],[Est_Sust_POTS Nov]]</f>
        <v>1676388</v>
      </c>
      <c r="CW608" s="5">
        <f>SUM(Target_CC[[#This Row],[Est_Sust_POTS Jan]:[Est_Sust_POTS Des]])</f>
        <v>20170424</v>
      </c>
      <c r="CX608" s="5"/>
      <c r="CY608" s="5">
        <v>0</v>
      </c>
      <c r="CZ608" s="5">
        <v>0</v>
      </c>
      <c r="DA608" s="5">
        <v>0</v>
      </c>
      <c r="DB608" s="5"/>
      <c r="DC608" s="5"/>
      <c r="DD608" s="5"/>
      <c r="DE608" s="5"/>
      <c r="DF608" s="5"/>
      <c r="DG608" s="5"/>
      <c r="DH608" s="5"/>
      <c r="DI608" s="5"/>
      <c r="DJ608" s="5">
        <f>SUM(Target_CC[[#This Row],[BC_Jan]:[BC_Des]])</f>
        <v>0</v>
      </c>
      <c r="DK608" s="5"/>
      <c r="DL608" s="5"/>
      <c r="DM608" s="5"/>
      <c r="DN608" s="5"/>
      <c r="DO608" s="5"/>
      <c r="DP608" s="5"/>
      <c r="DQ608" s="5"/>
      <c r="DR608" s="5"/>
      <c r="DS608" s="5"/>
      <c r="DT608" s="5"/>
      <c r="DU608" s="5"/>
      <c r="DV608" s="5"/>
      <c r="DW608" s="5"/>
      <c r="DX608" s="5" t="s">
        <v>160</v>
      </c>
    </row>
    <row r="609" spans="2:128" x14ac:dyDescent="0.3">
      <c r="B609">
        <v>4600042</v>
      </c>
      <c r="C609" t="s">
        <v>906</v>
      </c>
      <c r="D609" t="s">
        <v>880</v>
      </c>
      <c r="E609" t="s">
        <v>874</v>
      </c>
      <c r="F609" t="s">
        <v>875</v>
      </c>
      <c r="G609" t="s">
        <v>25</v>
      </c>
      <c r="H609" t="s">
        <v>159</v>
      </c>
      <c r="I609" t="s">
        <v>18</v>
      </c>
      <c r="J609" s="5">
        <v>1941537740</v>
      </c>
      <c r="K609" s="5">
        <v>629852.7078260869</v>
      </c>
      <c r="L609" s="5">
        <v>599859.72173913044</v>
      </c>
      <c r="M609" s="5">
        <v>599859.72173913044</v>
      </c>
      <c r="N609" s="5">
        <v>599859.72173913044</v>
      </c>
      <c r="O609" s="5">
        <v>569866.73565217399</v>
      </c>
      <c r="P609" s="5">
        <v>599859.72173913044</v>
      </c>
      <c r="Q609" s="5">
        <v>689838.67999999993</v>
      </c>
      <c r="R609" s="5">
        <v>629852.7078260869</v>
      </c>
      <c r="S609" s="5">
        <v>629852.7078260869</v>
      </c>
      <c r="T609" s="5">
        <v>689838.67999999993</v>
      </c>
      <c r="U609" s="5">
        <v>599859.72173913044</v>
      </c>
      <c r="V609" s="5">
        <v>659845.69391304348</v>
      </c>
      <c r="W609" s="5">
        <v>7498246.5217391308</v>
      </c>
      <c r="X609" s="5">
        <v>16796617.249486051</v>
      </c>
      <c r="Y609" s="5">
        <v>111487906.17581834</v>
      </c>
      <c r="Z609" s="5">
        <v>98919742.484492689</v>
      </c>
      <c r="AA609" s="5">
        <v>73298662.436730713</v>
      </c>
      <c r="AB609" s="5">
        <v>75036120.515509695</v>
      </c>
      <c r="AC609" s="5">
        <v>75685133.98263523</v>
      </c>
      <c r="AD609" s="5">
        <v>92869705.534801036</v>
      </c>
      <c r="AE609" s="5">
        <v>91328345.041574791</v>
      </c>
      <c r="AF609" s="5">
        <v>91271520.217476442</v>
      </c>
      <c r="AG609" s="5">
        <v>92579584.64910996</v>
      </c>
      <c r="AH609" s="5">
        <v>90476060.380304769</v>
      </c>
      <c r="AI609" s="5">
        <v>90250601.332060307</v>
      </c>
      <c r="AJ609" s="5">
        <v>1000000000.0000002</v>
      </c>
      <c r="AK609" s="5">
        <v>17426469.957312137</v>
      </c>
      <c r="AL609" s="5">
        <v>112087765.89755747</v>
      </c>
      <c r="AM609" s="5">
        <v>99519602.206231818</v>
      </c>
      <c r="AN609" s="5">
        <v>73898522.158469841</v>
      </c>
      <c r="AO609" s="5">
        <v>75605987.251161873</v>
      </c>
      <c r="AP609" s="5">
        <v>76284993.704374358</v>
      </c>
      <c r="AQ609" s="5">
        <v>93559544.214801043</v>
      </c>
      <c r="AR609" s="5">
        <v>91958197.749400884</v>
      </c>
      <c r="AS609" s="5">
        <v>91901372.925302535</v>
      </c>
      <c r="AT609" s="5">
        <v>93269423.329109967</v>
      </c>
      <c r="AU609" s="5">
        <v>91075920.102043897</v>
      </c>
      <c r="AV609" s="5">
        <v>90910447.02597335</v>
      </c>
      <c r="AW609" s="5">
        <f>SUM(Target_CC[[#This Row],[Target_Jan]:[Target_Des]])</f>
        <v>1007498246.521739</v>
      </c>
      <c r="AX609" s="5">
        <v>398431.6541048385</v>
      </c>
      <c r="AY609" s="5">
        <v>400134.82932733063</v>
      </c>
      <c r="AZ609" s="5">
        <v>398191.87111273216</v>
      </c>
      <c r="BA609" s="5">
        <v>393186.35294999834</v>
      </c>
      <c r="BB609" s="5">
        <v>396967.92078911501</v>
      </c>
      <c r="BC609" s="5">
        <v>398736.59551871271</v>
      </c>
      <c r="BD609" s="5">
        <v>439346.16758754093</v>
      </c>
      <c r="BE609" s="5">
        <v>435240.94347581436</v>
      </c>
      <c r="BF609" s="5">
        <v>435107.78425690724</v>
      </c>
      <c r="BG609" s="5">
        <v>438666.31910335692</v>
      </c>
      <c r="BH609" s="5">
        <v>432997.10548502742</v>
      </c>
      <c r="BI609" s="5">
        <v>432992.456288627</v>
      </c>
      <c r="BJ609" s="5">
        <f>SUM(Target_CC[[#This Row],[Target_NGTMA_Jan]:[Target_NGTMA_Des]])</f>
        <v>5000000.0000000019</v>
      </c>
      <c r="BK609" s="5">
        <v>2432273</v>
      </c>
      <c r="BL609" s="5">
        <v>124300</v>
      </c>
      <c r="BM609" s="5">
        <v>124918</v>
      </c>
      <c r="BN609" s="5">
        <f>Target_CC[[#This Row],[Est_Sust_NP Apr]]+Target_CC[[#This Row],[Est_Sust_POTS Apr]]+Target_CC[[#This Row],[BC_Apr]]</f>
        <v>122050</v>
      </c>
      <c r="BO609" s="5">
        <f>Target_CC[[#This Row],[Est_Sust_NP Mei]]+Target_CC[[#This Row],[Est_Sust_POTS Mei]]+Target_CC[[#This Row],[BC_Mei]]</f>
        <v>122050</v>
      </c>
      <c r="BP609" s="5">
        <f>Target_CC[[#This Row],[Est_Sust_NP Jun]]+Target_CC[[#This Row],[Est_Sust_POTS Jun]]+Target_CC[[#This Row],[BC_Jun]]</f>
        <v>122050</v>
      </c>
      <c r="BQ609" s="5">
        <f>Target_CC[[#This Row],[Est_Sust_NP Jul]]+Target_CC[[#This Row],[Est_Sust_POTS Jul]]+Target_CC[[#This Row],[BC_Jul]]</f>
        <v>122050</v>
      </c>
      <c r="BR609" s="5">
        <f>Target_CC[[#This Row],[Est_Sust_NP Agu]]+Target_CC[[#This Row],[Est_Sust_POTS Agu]]+Target_CC[[#This Row],[BC_Agu]]</f>
        <v>122050</v>
      </c>
      <c r="BS609" s="5">
        <f>Target_CC[[#This Row],[Est_Sust_NP Sep]]+Target_CC[[#This Row],[Est_Sust_POTS Sep]]+Target_CC[[#This Row],[BC_Sep]]</f>
        <v>122050</v>
      </c>
      <c r="BT609" s="5">
        <f>Target_CC[[#This Row],[Est_Sust_NP Okt]]+Target_CC[[#This Row],[Est_Sust_POTS Okt]]+Target_CC[[#This Row],[BC_Okt]]</f>
        <v>122050</v>
      </c>
      <c r="BU609" s="5">
        <f>Target_CC[[#This Row],[Est_Sust_NP Nov]]+Target_CC[[#This Row],[Est_Sust_POTS Nov]]+Target_CC[[#This Row],[BC_Nov]]</f>
        <v>122050</v>
      </c>
      <c r="BV609" s="5">
        <f>Target_CC[[#This Row],[Est_Sust_NP Des]]+Target_CC[[#This Row],[Est_Sust_POTS Des]]+Target_CC[[#This Row],[BC_Des]]</f>
        <v>122050</v>
      </c>
      <c r="BW609" s="5">
        <f>SUM(Target_CC[[#This Row],[Real_Jan]:[Real_Des]])</f>
        <v>3779941</v>
      </c>
      <c r="BX609" s="5">
        <v>0</v>
      </c>
      <c r="BY609" s="5">
        <v>0</v>
      </c>
      <c r="BZ609" s="5">
        <v>0</v>
      </c>
      <c r="CA609" s="5">
        <f>Target_CC[[#This Row],[Est_Sust_NP Mar]]*95%</f>
        <v>0</v>
      </c>
      <c r="CB609" s="5">
        <f>Target_CC[[#This Row],[Est_Sust_NP Apr]]</f>
        <v>0</v>
      </c>
      <c r="CC609" s="5">
        <f>Target_CC[[#This Row],[Est_Sust_NP Mei]]</f>
        <v>0</v>
      </c>
      <c r="CD609" s="5">
        <f>Target_CC[[#This Row],[Est_Sust_NP Jun]]</f>
        <v>0</v>
      </c>
      <c r="CE609" s="5">
        <f>Target_CC[[#This Row],[Est_Sust_NP Jul]]</f>
        <v>0</v>
      </c>
      <c r="CF609" s="5">
        <f>Target_CC[[#This Row],[Est_Sust_NP Agu]]</f>
        <v>0</v>
      </c>
      <c r="CG609" s="5">
        <f>Target_CC[[#This Row],[Est_Sust_NP Sep]]</f>
        <v>0</v>
      </c>
      <c r="CH609" s="5">
        <f>Target_CC[[#This Row],[Est_Sust_NP Okt]]</f>
        <v>0</v>
      </c>
      <c r="CI609" s="5">
        <f>Target_CC[[#This Row],[Est_Sust_NP Nov]]</f>
        <v>0</v>
      </c>
      <c r="CJ609" s="5">
        <f>SUM(Target_CC[[#This Row],[Est_Sust_NP Jan]:[Est_Sust_NP Des]])</f>
        <v>0</v>
      </c>
      <c r="CK609" s="5">
        <v>2431403</v>
      </c>
      <c r="CL609" s="5">
        <v>124300</v>
      </c>
      <c r="CM609" s="5">
        <v>122050</v>
      </c>
      <c r="CN609" s="5">
        <f>Target_CC[[#This Row],[Est_Sust_POTS Mar]]</f>
        <v>122050</v>
      </c>
      <c r="CO609" s="5">
        <f>Target_CC[[#This Row],[Est_Sust_POTS Apr]]</f>
        <v>122050</v>
      </c>
      <c r="CP609" s="5">
        <f>Target_CC[[#This Row],[Est_Sust_POTS Mei]]</f>
        <v>122050</v>
      </c>
      <c r="CQ609" s="5">
        <f>Target_CC[[#This Row],[Est_Sust_POTS Jun]]</f>
        <v>122050</v>
      </c>
      <c r="CR609" s="5">
        <f>Target_CC[[#This Row],[Est_Sust_POTS Jul]]</f>
        <v>122050</v>
      </c>
      <c r="CS609" s="5">
        <f>Target_CC[[#This Row],[Est_Sust_POTS Agu]]</f>
        <v>122050</v>
      </c>
      <c r="CT609" s="5">
        <f>Target_CC[[#This Row],[Est_Sust_POTS Sep]]</f>
        <v>122050</v>
      </c>
      <c r="CU609" s="5">
        <f>Target_CC[[#This Row],[Est_Sust_POTS Okt]]</f>
        <v>122050</v>
      </c>
      <c r="CV609" s="5">
        <f>Target_CC[[#This Row],[Est_Sust_POTS Nov]]</f>
        <v>122050</v>
      </c>
      <c r="CW609" s="5">
        <f>SUM(Target_CC[[#This Row],[Est_Sust_POTS Jan]:[Est_Sust_POTS Des]])</f>
        <v>3776203</v>
      </c>
      <c r="CX609" s="5"/>
      <c r="CY609" s="5">
        <v>0</v>
      </c>
      <c r="CZ609" s="5">
        <v>0</v>
      </c>
      <c r="DA609" s="5">
        <v>0</v>
      </c>
      <c r="DB609" s="5"/>
      <c r="DC609" s="5"/>
      <c r="DD609" s="5"/>
      <c r="DE609" s="5"/>
      <c r="DF609" s="5"/>
      <c r="DG609" s="5"/>
      <c r="DH609" s="5"/>
      <c r="DI609" s="5"/>
      <c r="DJ609" s="5">
        <f>SUM(Target_CC[[#This Row],[BC_Jan]:[BC_Des]])</f>
        <v>0</v>
      </c>
      <c r="DK609" s="5"/>
      <c r="DL609" s="5"/>
      <c r="DM609" s="5"/>
      <c r="DN609" s="5"/>
      <c r="DO609" s="5"/>
      <c r="DP609" s="5"/>
      <c r="DQ609" s="5"/>
      <c r="DR609" s="5"/>
      <c r="DS609" s="5"/>
      <c r="DT609" s="5"/>
      <c r="DU609" s="5"/>
      <c r="DV609" s="5"/>
      <c r="DW609" s="5"/>
      <c r="DX609" s="5" t="s">
        <v>160</v>
      </c>
    </row>
    <row r="610" spans="2:128" x14ac:dyDescent="0.3">
      <c r="B610">
        <v>5589469</v>
      </c>
      <c r="C610" t="s">
        <v>907</v>
      </c>
      <c r="D610" t="s">
        <v>157</v>
      </c>
      <c r="E610" t="s">
        <v>887</v>
      </c>
      <c r="F610" t="s">
        <v>888</v>
      </c>
      <c r="G610" t="s">
        <v>22</v>
      </c>
      <c r="H610" t="s">
        <v>159</v>
      </c>
      <c r="I610" t="s">
        <v>18</v>
      </c>
      <c r="J610" s="5">
        <v>59089991.848473825</v>
      </c>
      <c r="K610" s="5">
        <v>1521680</v>
      </c>
      <c r="L610" s="5">
        <v>2791380</v>
      </c>
      <c r="M610" s="5">
        <v>2622656</v>
      </c>
      <c r="N610" s="5">
        <v>2278701</v>
      </c>
      <c r="O610" s="5">
        <v>2300526</v>
      </c>
      <c r="P610" s="5">
        <v>2310739</v>
      </c>
      <c r="Q610" s="5">
        <v>2545937</v>
      </c>
      <c r="R610" s="5">
        <v>2522244</v>
      </c>
      <c r="S610" s="5">
        <v>2521481</v>
      </c>
      <c r="T610" s="5">
        <v>2542042</v>
      </c>
      <c r="U610" s="5">
        <v>2509302</v>
      </c>
      <c r="V610" s="5">
        <v>2509276</v>
      </c>
      <c r="W610" s="5">
        <v>28975964</v>
      </c>
      <c r="X610" s="5">
        <v>581567</v>
      </c>
      <c r="Y610" s="5">
        <v>1066831</v>
      </c>
      <c r="Z610" s="5">
        <v>1002347</v>
      </c>
      <c r="AA610" s="5">
        <v>870891</v>
      </c>
      <c r="AB610" s="5">
        <v>879232</v>
      </c>
      <c r="AC610" s="5">
        <v>883136</v>
      </c>
      <c r="AD610" s="5">
        <v>973025</v>
      </c>
      <c r="AE610" s="5">
        <v>963970</v>
      </c>
      <c r="AF610" s="5">
        <v>963679</v>
      </c>
      <c r="AG610" s="5">
        <v>971537</v>
      </c>
      <c r="AH610" s="5">
        <v>959024</v>
      </c>
      <c r="AI610" s="5">
        <v>959014</v>
      </c>
      <c r="AJ610" s="5">
        <v>11074253</v>
      </c>
      <c r="AK610" s="5">
        <v>2103247</v>
      </c>
      <c r="AL610" s="5">
        <v>3858211</v>
      </c>
      <c r="AM610" s="5">
        <v>3625003</v>
      </c>
      <c r="AN610" s="5">
        <v>3149592</v>
      </c>
      <c r="AO610" s="5">
        <v>3179758</v>
      </c>
      <c r="AP610" s="5">
        <v>3193875</v>
      </c>
      <c r="AQ610" s="5">
        <v>3518962</v>
      </c>
      <c r="AR610" s="5">
        <v>3486214</v>
      </c>
      <c r="AS610" s="5">
        <v>3485160</v>
      </c>
      <c r="AT610" s="5">
        <v>3513579</v>
      </c>
      <c r="AU610" s="5">
        <v>3468326</v>
      </c>
      <c r="AV610" s="5">
        <v>3468290</v>
      </c>
      <c r="AW610" s="5">
        <f>SUM(Target_CC[[#This Row],[Target_Jan]:[Target_Des]])</f>
        <v>40050217</v>
      </c>
      <c r="AX610" s="5">
        <v>796863</v>
      </c>
      <c r="AY610" s="5">
        <v>800270</v>
      </c>
      <c r="AZ610" s="5">
        <v>796384</v>
      </c>
      <c r="BA610" s="5">
        <v>786373</v>
      </c>
      <c r="BB610" s="5">
        <v>793936</v>
      </c>
      <c r="BC610" s="5">
        <v>797473</v>
      </c>
      <c r="BD610" s="5">
        <v>878692</v>
      </c>
      <c r="BE610" s="5">
        <v>870482</v>
      </c>
      <c r="BF610" s="5">
        <v>870216</v>
      </c>
      <c r="BG610" s="5">
        <v>877333</v>
      </c>
      <c r="BH610" s="5">
        <v>865994</v>
      </c>
      <c r="BI610" s="5">
        <v>865985</v>
      </c>
      <c r="BJ610" s="5">
        <f>SUM(Target_CC[[#This Row],[Target_NGTMA_Jan]:[Target_NGTMA_Des]])</f>
        <v>10000001</v>
      </c>
      <c r="BK610" s="5">
        <v>2324166</v>
      </c>
      <c r="BL610" s="5">
        <v>2316587</v>
      </c>
      <c r="BM610" s="5">
        <v>2303035</v>
      </c>
      <c r="BN610" s="5">
        <f>Target_CC[[#This Row],[Est_Sust_NP Apr]]+Target_CC[[#This Row],[Est_Sust_POTS Apr]]+Target_CC[[#This Row],[BC_Apr]]</f>
        <v>2648697</v>
      </c>
      <c r="BO610" s="5">
        <f>Target_CC[[#This Row],[Est_Sust_NP Mei]]+Target_CC[[#This Row],[Est_Sust_POTS Mei]]+Target_CC[[#This Row],[BC_Mei]]</f>
        <v>2648697</v>
      </c>
      <c r="BP610" s="5">
        <f>Target_CC[[#This Row],[Est_Sust_NP Jun]]+Target_CC[[#This Row],[Est_Sust_POTS Jun]]+Target_CC[[#This Row],[BC_Jun]]</f>
        <v>2648697</v>
      </c>
      <c r="BQ610" s="5">
        <f>Target_CC[[#This Row],[Est_Sust_NP Jul]]+Target_CC[[#This Row],[Est_Sust_POTS Jul]]+Target_CC[[#This Row],[BC_Jul]]</f>
        <v>2648697</v>
      </c>
      <c r="BR610" s="5">
        <f>Target_CC[[#This Row],[Est_Sust_NP Agu]]+Target_CC[[#This Row],[Est_Sust_POTS Agu]]+Target_CC[[#This Row],[BC_Agu]]</f>
        <v>2648697</v>
      </c>
      <c r="BS610" s="5">
        <f>Target_CC[[#This Row],[Est_Sust_NP Sep]]+Target_CC[[#This Row],[Est_Sust_POTS Sep]]+Target_CC[[#This Row],[BC_Sep]]</f>
        <v>2648697</v>
      </c>
      <c r="BT610" s="5">
        <f>Target_CC[[#This Row],[Est_Sust_NP Okt]]+Target_CC[[#This Row],[Est_Sust_POTS Okt]]+Target_CC[[#This Row],[BC_Okt]]</f>
        <v>2648697</v>
      </c>
      <c r="BU610" s="5">
        <f>Target_CC[[#This Row],[Est_Sust_NP Nov]]+Target_CC[[#This Row],[Est_Sust_POTS Nov]]+Target_CC[[#This Row],[BC_Nov]]</f>
        <v>2648697</v>
      </c>
      <c r="BV610" s="5">
        <f>Target_CC[[#This Row],[Est_Sust_NP Des]]+Target_CC[[#This Row],[Est_Sust_POTS Des]]+Target_CC[[#This Row],[BC_Des]]</f>
        <v>2648697</v>
      </c>
      <c r="BW610" s="5">
        <f>SUM(Target_CC[[#This Row],[Real_Jan]:[Real_Des]])</f>
        <v>30782061</v>
      </c>
      <c r="BX610" s="5">
        <v>0</v>
      </c>
      <c r="BY610" s="5">
        <v>0</v>
      </c>
      <c r="BZ610" s="5">
        <v>0</v>
      </c>
      <c r="CA610" s="5">
        <f>Target_CC[[#This Row],[Est_Sust_NP Mar]]*95%</f>
        <v>0</v>
      </c>
      <c r="CB610" s="5">
        <f>Target_CC[[#This Row],[Est_Sust_NP Apr]]</f>
        <v>0</v>
      </c>
      <c r="CC610" s="5">
        <f>Target_CC[[#This Row],[Est_Sust_NP Mei]]</f>
        <v>0</v>
      </c>
      <c r="CD610" s="5">
        <f>Target_CC[[#This Row],[Est_Sust_NP Jun]]</f>
        <v>0</v>
      </c>
      <c r="CE610" s="5">
        <f>Target_CC[[#This Row],[Est_Sust_NP Jul]]</f>
        <v>0</v>
      </c>
      <c r="CF610" s="5">
        <f>Target_CC[[#This Row],[Est_Sust_NP Agu]]</f>
        <v>0</v>
      </c>
      <c r="CG610" s="5">
        <f>Target_CC[[#This Row],[Est_Sust_NP Sep]]</f>
        <v>0</v>
      </c>
      <c r="CH610" s="5">
        <f>Target_CC[[#This Row],[Est_Sust_NP Okt]]</f>
        <v>0</v>
      </c>
      <c r="CI610" s="5">
        <f>Target_CC[[#This Row],[Est_Sust_NP Nov]]</f>
        <v>0</v>
      </c>
      <c r="CJ610" s="5">
        <f>SUM(Target_CC[[#This Row],[Est_Sust_NP Jan]:[Est_Sust_NP Des]])</f>
        <v>0</v>
      </c>
      <c r="CK610" s="5">
        <v>2634278</v>
      </c>
      <c r="CL610" s="5">
        <v>2632573</v>
      </c>
      <c r="CM610" s="5">
        <v>2648697</v>
      </c>
      <c r="CN610" s="5">
        <f>Target_CC[[#This Row],[Est_Sust_POTS Mar]]</f>
        <v>2648697</v>
      </c>
      <c r="CO610" s="5">
        <f>Target_CC[[#This Row],[Est_Sust_POTS Apr]]</f>
        <v>2648697</v>
      </c>
      <c r="CP610" s="5">
        <f>Target_CC[[#This Row],[Est_Sust_POTS Mei]]</f>
        <v>2648697</v>
      </c>
      <c r="CQ610" s="5">
        <f>Target_CC[[#This Row],[Est_Sust_POTS Jun]]</f>
        <v>2648697</v>
      </c>
      <c r="CR610" s="5">
        <f>Target_CC[[#This Row],[Est_Sust_POTS Jul]]</f>
        <v>2648697</v>
      </c>
      <c r="CS610" s="5">
        <f>Target_CC[[#This Row],[Est_Sust_POTS Agu]]</f>
        <v>2648697</v>
      </c>
      <c r="CT610" s="5">
        <f>Target_CC[[#This Row],[Est_Sust_POTS Sep]]</f>
        <v>2648697</v>
      </c>
      <c r="CU610" s="5">
        <f>Target_CC[[#This Row],[Est_Sust_POTS Okt]]</f>
        <v>2648697</v>
      </c>
      <c r="CV610" s="5">
        <f>Target_CC[[#This Row],[Est_Sust_POTS Nov]]</f>
        <v>2648697</v>
      </c>
      <c r="CW610" s="5">
        <f>SUM(Target_CC[[#This Row],[Est_Sust_POTS Jan]:[Est_Sust_POTS Des]])</f>
        <v>31753821</v>
      </c>
      <c r="CX610" s="5"/>
      <c r="CY610" s="5">
        <v>0</v>
      </c>
      <c r="CZ610" s="5">
        <v>0</v>
      </c>
      <c r="DA610" s="5">
        <v>0</v>
      </c>
      <c r="DB610" s="5"/>
      <c r="DC610" s="5"/>
      <c r="DD610" s="5"/>
      <c r="DE610" s="5"/>
      <c r="DF610" s="5"/>
      <c r="DG610" s="5"/>
      <c r="DH610" s="5"/>
      <c r="DI610" s="5"/>
      <c r="DJ610" s="5">
        <f>SUM(Target_CC[[#This Row],[BC_Jan]:[BC_Des]])</f>
        <v>0</v>
      </c>
      <c r="DK610" s="5"/>
      <c r="DL610" s="5"/>
      <c r="DM610" s="5"/>
      <c r="DN610" s="5"/>
      <c r="DO610" s="5"/>
      <c r="DP610" s="5"/>
      <c r="DQ610" s="5"/>
      <c r="DR610" s="5"/>
      <c r="DS610" s="5"/>
      <c r="DT610" s="5"/>
      <c r="DU610" s="5"/>
      <c r="DV610" s="5"/>
      <c r="DW610" s="5"/>
      <c r="DX610" s="5" t="s">
        <v>160</v>
      </c>
    </row>
    <row r="611" spans="2:128" x14ac:dyDescent="0.3">
      <c r="B611">
        <v>2000501</v>
      </c>
      <c r="C611" t="s">
        <v>908</v>
      </c>
      <c r="D611" t="s">
        <v>880</v>
      </c>
      <c r="E611" t="s">
        <v>874</v>
      </c>
      <c r="F611" t="s">
        <v>875</v>
      </c>
      <c r="G611" t="s">
        <v>22</v>
      </c>
      <c r="H611" t="s">
        <v>159</v>
      </c>
      <c r="I611" t="s">
        <v>18</v>
      </c>
      <c r="J611" s="5">
        <v>219827466</v>
      </c>
      <c r="K611" s="5">
        <v>2260656.5217391304</v>
      </c>
      <c r="L611" s="5">
        <v>2229434.7826086958</v>
      </c>
      <c r="M611" s="5">
        <v>2229434.7826086958</v>
      </c>
      <c r="N611" s="5">
        <v>2229434.7826086958</v>
      </c>
      <c r="O611" s="5">
        <v>2198213.0434782607</v>
      </c>
      <c r="P611" s="5">
        <v>2229434.7826086958</v>
      </c>
      <c r="Q611" s="5">
        <v>2323100</v>
      </c>
      <c r="R611" s="5">
        <v>2260656.5217391304</v>
      </c>
      <c r="S611" s="5">
        <v>2260656.5217391304</v>
      </c>
      <c r="T611" s="5">
        <v>2323100</v>
      </c>
      <c r="U611" s="5">
        <v>2229434.7826086958</v>
      </c>
      <c r="V611" s="5">
        <v>2291878.2608695654</v>
      </c>
      <c r="W611" s="5">
        <v>27065434.782608692</v>
      </c>
      <c r="X611" s="5">
        <v>5038985.1748458156</v>
      </c>
      <c r="Y611" s="5">
        <v>33446371.852745503</v>
      </c>
      <c r="Z611" s="5">
        <v>29675922.745347805</v>
      </c>
      <c r="AA611" s="5">
        <v>21989598.731019214</v>
      </c>
      <c r="AB611" s="5">
        <v>22510836.154652912</v>
      </c>
      <c r="AC611" s="5">
        <v>22705540.194790568</v>
      </c>
      <c r="AD611" s="5">
        <v>27860911.660440311</v>
      </c>
      <c r="AE611" s="5">
        <v>27398503.512472436</v>
      </c>
      <c r="AF611" s="5">
        <v>27381456.065242935</v>
      </c>
      <c r="AG611" s="5">
        <v>27773875.394732986</v>
      </c>
      <c r="AH611" s="5">
        <v>27142818.11409143</v>
      </c>
      <c r="AI611" s="5">
        <v>27075180.399618093</v>
      </c>
      <c r="AJ611" s="5">
        <v>300000000</v>
      </c>
      <c r="AK611" s="5">
        <v>7299641.6965849455</v>
      </c>
      <c r="AL611" s="5">
        <v>35675806.635354199</v>
      </c>
      <c r="AM611" s="5">
        <v>31905357.527956501</v>
      </c>
      <c r="AN611" s="5">
        <v>24219033.513627909</v>
      </c>
      <c r="AO611" s="5">
        <v>24709049.198131174</v>
      </c>
      <c r="AP611" s="5">
        <v>24934974.977399264</v>
      </c>
      <c r="AQ611" s="5">
        <v>30184011.660440311</v>
      </c>
      <c r="AR611" s="5">
        <v>29659160.034211565</v>
      </c>
      <c r="AS611" s="5">
        <v>29642112.586982064</v>
      </c>
      <c r="AT611" s="5">
        <v>30096975.394732986</v>
      </c>
      <c r="AU611" s="5">
        <v>29372252.896700125</v>
      </c>
      <c r="AV611" s="5">
        <v>29367058.660487659</v>
      </c>
      <c r="AW611" s="5">
        <f>SUM(Target_CC[[#This Row],[Target_Jan]:[Target_Des]])</f>
        <v>327065434.78260869</v>
      </c>
      <c r="AX611" s="5">
        <v>7968633.0820967695</v>
      </c>
      <c r="AY611" s="5">
        <v>8002696.586546612</v>
      </c>
      <c r="AZ611" s="5">
        <v>7963837.4222546434</v>
      </c>
      <c r="BA611" s="5">
        <v>7863727.0589999668</v>
      </c>
      <c r="BB611" s="5">
        <v>7939358.4157823008</v>
      </c>
      <c r="BC611" s="5">
        <v>7974731.910374254</v>
      </c>
      <c r="BD611" s="5">
        <v>8786923.3517508171</v>
      </c>
      <c r="BE611" s="5">
        <v>8704818.869516287</v>
      </c>
      <c r="BF611" s="5">
        <v>8702155.6851381455</v>
      </c>
      <c r="BG611" s="5">
        <v>8773326.3820671383</v>
      </c>
      <c r="BH611" s="5">
        <v>8659942.1097005475</v>
      </c>
      <c r="BI611" s="5">
        <v>8659849.1257725395</v>
      </c>
      <c r="BJ611" s="5">
        <f>SUM(Target_CC[[#This Row],[Target_NGTMA_Jan]:[Target_NGTMA_Des]])</f>
        <v>100000000.00000003</v>
      </c>
      <c r="BK611" s="5">
        <v>2564000</v>
      </c>
      <c r="BL611" s="5">
        <v>2299250</v>
      </c>
      <c r="BM611" s="5">
        <v>2299000</v>
      </c>
      <c r="BN611" s="5">
        <f>Target_CC[[#This Row],[Est_Sust_NP Apr]]+Target_CC[[#This Row],[Est_Sust_POTS Apr]]+Target_CC[[#This Row],[BC_Apr]]</f>
        <v>2450300</v>
      </c>
      <c r="BO611" s="5">
        <f>Target_CC[[#This Row],[Est_Sust_NP Mei]]+Target_CC[[#This Row],[Est_Sust_POTS Mei]]+Target_CC[[#This Row],[BC_Mei]]</f>
        <v>2450300</v>
      </c>
      <c r="BP611" s="5">
        <f>Target_CC[[#This Row],[Est_Sust_NP Jun]]+Target_CC[[#This Row],[Est_Sust_POTS Jun]]+Target_CC[[#This Row],[BC_Jun]]</f>
        <v>2450300</v>
      </c>
      <c r="BQ611" s="5">
        <f>Target_CC[[#This Row],[Est_Sust_NP Jul]]+Target_CC[[#This Row],[Est_Sust_POTS Jul]]+Target_CC[[#This Row],[BC_Jul]]</f>
        <v>2450300</v>
      </c>
      <c r="BR611" s="5">
        <f>Target_CC[[#This Row],[Est_Sust_NP Agu]]+Target_CC[[#This Row],[Est_Sust_POTS Agu]]+Target_CC[[#This Row],[BC_Agu]]</f>
        <v>2450300</v>
      </c>
      <c r="BS611" s="5">
        <f>Target_CC[[#This Row],[Est_Sust_NP Sep]]+Target_CC[[#This Row],[Est_Sust_POTS Sep]]+Target_CC[[#This Row],[BC_Sep]]</f>
        <v>2450300</v>
      </c>
      <c r="BT611" s="5">
        <f>Target_CC[[#This Row],[Est_Sust_NP Okt]]+Target_CC[[#This Row],[Est_Sust_POTS Okt]]+Target_CC[[#This Row],[BC_Okt]]</f>
        <v>2450300</v>
      </c>
      <c r="BU611" s="5">
        <f>Target_CC[[#This Row],[Est_Sust_NP Nov]]+Target_CC[[#This Row],[Est_Sust_POTS Nov]]+Target_CC[[#This Row],[BC_Nov]]</f>
        <v>2450300</v>
      </c>
      <c r="BV611" s="5">
        <f>Target_CC[[#This Row],[Est_Sust_NP Des]]+Target_CC[[#This Row],[Est_Sust_POTS Des]]+Target_CC[[#This Row],[BC_Des]]</f>
        <v>2450300</v>
      </c>
      <c r="BW611" s="5">
        <f>SUM(Target_CC[[#This Row],[Real_Jan]:[Real_Des]])</f>
        <v>29214950</v>
      </c>
      <c r="BX611" s="5">
        <v>0</v>
      </c>
      <c r="BY611" s="5">
        <v>0</v>
      </c>
      <c r="BZ611" s="5">
        <v>0</v>
      </c>
      <c r="CA611" s="5">
        <f>Target_CC[[#This Row],[Est_Sust_NP Mar]]*95%</f>
        <v>0</v>
      </c>
      <c r="CB611" s="5">
        <f>Target_CC[[#This Row],[Est_Sust_NP Apr]]</f>
        <v>0</v>
      </c>
      <c r="CC611" s="5">
        <f>Target_CC[[#This Row],[Est_Sust_NP Mei]]</f>
        <v>0</v>
      </c>
      <c r="CD611" s="5">
        <f>Target_CC[[#This Row],[Est_Sust_NP Jun]]</f>
        <v>0</v>
      </c>
      <c r="CE611" s="5">
        <f>Target_CC[[#This Row],[Est_Sust_NP Jul]]</f>
        <v>0</v>
      </c>
      <c r="CF611" s="5">
        <f>Target_CC[[#This Row],[Est_Sust_NP Agu]]</f>
        <v>0</v>
      </c>
      <c r="CG611" s="5">
        <f>Target_CC[[#This Row],[Est_Sust_NP Sep]]</f>
        <v>0</v>
      </c>
      <c r="CH611" s="5">
        <f>Target_CC[[#This Row],[Est_Sust_NP Okt]]</f>
        <v>0</v>
      </c>
      <c r="CI611" s="5">
        <f>Target_CC[[#This Row],[Est_Sust_NP Nov]]</f>
        <v>0</v>
      </c>
      <c r="CJ611" s="5">
        <f>SUM(Target_CC[[#This Row],[Est_Sust_NP Jan]:[Est_Sust_NP Des]])</f>
        <v>0</v>
      </c>
      <c r="CK611" s="5">
        <v>2715300</v>
      </c>
      <c r="CL611" s="5">
        <v>2450550</v>
      </c>
      <c r="CM611" s="5">
        <v>2450300</v>
      </c>
      <c r="CN611" s="5">
        <f>Target_CC[[#This Row],[Est_Sust_POTS Mar]]</f>
        <v>2450300</v>
      </c>
      <c r="CO611" s="5">
        <f>Target_CC[[#This Row],[Est_Sust_POTS Apr]]</f>
        <v>2450300</v>
      </c>
      <c r="CP611" s="5">
        <f>Target_CC[[#This Row],[Est_Sust_POTS Mei]]</f>
        <v>2450300</v>
      </c>
      <c r="CQ611" s="5">
        <f>Target_CC[[#This Row],[Est_Sust_POTS Jun]]</f>
        <v>2450300</v>
      </c>
      <c r="CR611" s="5">
        <f>Target_CC[[#This Row],[Est_Sust_POTS Jul]]</f>
        <v>2450300</v>
      </c>
      <c r="CS611" s="5">
        <f>Target_CC[[#This Row],[Est_Sust_POTS Agu]]</f>
        <v>2450300</v>
      </c>
      <c r="CT611" s="5">
        <f>Target_CC[[#This Row],[Est_Sust_POTS Sep]]</f>
        <v>2450300</v>
      </c>
      <c r="CU611" s="5">
        <f>Target_CC[[#This Row],[Est_Sust_POTS Okt]]</f>
        <v>2450300</v>
      </c>
      <c r="CV611" s="5">
        <f>Target_CC[[#This Row],[Est_Sust_POTS Nov]]</f>
        <v>2450300</v>
      </c>
      <c r="CW611" s="5">
        <f>SUM(Target_CC[[#This Row],[Est_Sust_POTS Jan]:[Est_Sust_POTS Des]])</f>
        <v>29668850</v>
      </c>
      <c r="CX611" s="5"/>
      <c r="CY611" s="5">
        <v>0</v>
      </c>
      <c r="CZ611" s="5">
        <v>0</v>
      </c>
      <c r="DA611" s="5">
        <v>0</v>
      </c>
      <c r="DB611" s="5"/>
      <c r="DC611" s="5"/>
      <c r="DD611" s="5"/>
      <c r="DE611" s="5"/>
      <c r="DF611" s="5"/>
      <c r="DG611" s="5"/>
      <c r="DH611" s="5"/>
      <c r="DI611" s="5"/>
      <c r="DJ611" s="5">
        <f>SUM(Target_CC[[#This Row],[BC_Jan]:[BC_Des]])</f>
        <v>0</v>
      </c>
      <c r="DK611" s="5"/>
      <c r="DL611" s="5"/>
      <c r="DM611" s="5"/>
      <c r="DN611" s="5"/>
      <c r="DO611" s="5"/>
      <c r="DP611" s="5"/>
      <c r="DQ611" s="5"/>
      <c r="DR611" s="5"/>
      <c r="DS611" s="5"/>
      <c r="DT611" s="5"/>
      <c r="DU611" s="5"/>
      <c r="DV611" s="5"/>
      <c r="DW611" s="5"/>
      <c r="DX611" s="5" t="s">
        <v>160</v>
      </c>
    </row>
    <row r="612" spans="2:128" x14ac:dyDescent="0.3">
      <c r="B612">
        <v>3001068728</v>
      </c>
      <c r="C612" t="s">
        <v>909</v>
      </c>
      <c r="D612" t="s">
        <v>880</v>
      </c>
      <c r="E612" t="s">
        <v>874</v>
      </c>
      <c r="F612" t="s">
        <v>875</v>
      </c>
      <c r="G612" t="s">
        <v>19</v>
      </c>
      <c r="H612" t="s">
        <v>159</v>
      </c>
      <c r="I612" t="s">
        <v>18</v>
      </c>
      <c r="J612" s="5">
        <v>99647586</v>
      </c>
      <c r="K612" s="5">
        <v>6436500</v>
      </c>
      <c r="L612" s="5">
        <v>6436500</v>
      </c>
      <c r="M612" s="5">
        <v>6436500</v>
      </c>
      <c r="N612" s="5">
        <v>6436500</v>
      </c>
      <c r="O612" s="5">
        <v>6436500</v>
      </c>
      <c r="P612" s="5">
        <v>6436500</v>
      </c>
      <c r="Q612" s="5">
        <v>6436500</v>
      </c>
      <c r="R612" s="5">
        <v>6436500</v>
      </c>
      <c r="S612" s="5">
        <v>6436500</v>
      </c>
      <c r="T612" s="5">
        <v>6436500</v>
      </c>
      <c r="U612" s="5">
        <v>6436500</v>
      </c>
      <c r="V612" s="5">
        <v>6436500</v>
      </c>
      <c r="W612" s="5">
        <v>77238000</v>
      </c>
      <c r="X612" s="5">
        <v>5038985.1748458156</v>
      </c>
      <c r="Y612" s="5">
        <v>33446371.852745503</v>
      </c>
      <c r="Z612" s="5">
        <v>29675922.745347805</v>
      </c>
      <c r="AA612" s="5">
        <v>21989598.731019214</v>
      </c>
      <c r="AB612" s="5">
        <v>22510836.154652912</v>
      </c>
      <c r="AC612" s="5">
        <v>22705540.194790568</v>
      </c>
      <c r="AD612" s="5">
        <v>27860911.660440311</v>
      </c>
      <c r="AE612" s="5">
        <v>27398503.512472436</v>
      </c>
      <c r="AF612" s="5">
        <v>27381456.065242935</v>
      </c>
      <c r="AG612" s="5">
        <v>27773875.394732986</v>
      </c>
      <c r="AH612" s="5">
        <v>27142818.11409143</v>
      </c>
      <c r="AI612" s="5">
        <v>27075180.399618093</v>
      </c>
      <c r="AJ612" s="5">
        <v>300000000</v>
      </c>
      <c r="AK612" s="5">
        <v>11475485.174845815</v>
      </c>
      <c r="AL612" s="5">
        <v>39882871.852745503</v>
      </c>
      <c r="AM612" s="5">
        <v>36112422.745347805</v>
      </c>
      <c r="AN612" s="5">
        <v>28426098.731019214</v>
      </c>
      <c r="AO612" s="5">
        <v>28947336.154652912</v>
      </c>
      <c r="AP612" s="5">
        <v>29142040.194790568</v>
      </c>
      <c r="AQ612" s="5">
        <v>34297411.660440311</v>
      </c>
      <c r="AR612" s="5">
        <v>33835003.512472436</v>
      </c>
      <c r="AS612" s="5">
        <v>33817956.065242931</v>
      </c>
      <c r="AT612" s="5">
        <v>34210375.394732982</v>
      </c>
      <c r="AU612" s="5">
        <v>33579318.114091426</v>
      </c>
      <c r="AV612" s="5">
        <v>33511680.399618093</v>
      </c>
      <c r="AW612" s="5">
        <f>SUM(Target_CC[[#This Row],[Target_Jan]:[Target_Des]])</f>
        <v>377237999.99999994</v>
      </c>
      <c r="AX612" s="5">
        <v>3984316.5410483847</v>
      </c>
      <c r="AY612" s="5">
        <v>4001348.293273306</v>
      </c>
      <c r="AZ612" s="5">
        <v>3981918.7111273217</v>
      </c>
      <c r="BA612" s="5">
        <v>3931863.5294999834</v>
      </c>
      <c r="BB612" s="5">
        <v>3969679.2078911504</v>
      </c>
      <c r="BC612" s="5">
        <v>3987365.955187127</v>
      </c>
      <c r="BD612" s="5">
        <v>4393461.6758754086</v>
      </c>
      <c r="BE612" s="5">
        <v>4352409.4347581435</v>
      </c>
      <c r="BF612" s="5">
        <v>4351077.8425690727</v>
      </c>
      <c r="BG612" s="5">
        <v>4386663.1910335692</v>
      </c>
      <c r="BH612" s="5">
        <v>4329971.0548502738</v>
      </c>
      <c r="BI612" s="5">
        <v>4329924.5628862698</v>
      </c>
      <c r="BJ612" s="5">
        <f>SUM(Target_CC[[#This Row],[Target_NGTMA_Jan]:[Target_NGTMA_Des]])</f>
        <v>50000000.000000015</v>
      </c>
      <c r="BK612" s="5">
        <v>3406500</v>
      </c>
      <c r="BL612" s="5">
        <v>0</v>
      </c>
      <c r="BM612" s="5">
        <v>0</v>
      </c>
      <c r="BN612" s="5">
        <f>Target_CC[[#This Row],[Est_Sust_NP Apr]]+Target_CC[[#This Row],[Est_Sust_POTS Apr]]+Target_CC[[#This Row],[BC_Apr]]</f>
        <v>0</v>
      </c>
      <c r="BO612" s="5">
        <f>Target_CC[[#This Row],[Est_Sust_NP Mei]]+Target_CC[[#This Row],[Est_Sust_POTS Mei]]+Target_CC[[#This Row],[BC_Mei]]</f>
        <v>0</v>
      </c>
      <c r="BP612" s="5">
        <f>Target_CC[[#This Row],[Est_Sust_NP Jun]]+Target_CC[[#This Row],[Est_Sust_POTS Jun]]+Target_CC[[#This Row],[BC_Jun]]</f>
        <v>0</v>
      </c>
      <c r="BQ612" s="5">
        <f>Target_CC[[#This Row],[Est_Sust_NP Jul]]+Target_CC[[#This Row],[Est_Sust_POTS Jul]]+Target_CC[[#This Row],[BC_Jul]]</f>
        <v>0</v>
      </c>
      <c r="BR612" s="5">
        <f>Target_CC[[#This Row],[Est_Sust_NP Agu]]+Target_CC[[#This Row],[Est_Sust_POTS Agu]]+Target_CC[[#This Row],[BC_Agu]]</f>
        <v>0</v>
      </c>
      <c r="BS612" s="5">
        <f>Target_CC[[#This Row],[Est_Sust_NP Sep]]+Target_CC[[#This Row],[Est_Sust_POTS Sep]]+Target_CC[[#This Row],[BC_Sep]]</f>
        <v>0</v>
      </c>
      <c r="BT612" s="5">
        <f>Target_CC[[#This Row],[Est_Sust_NP Okt]]+Target_CC[[#This Row],[Est_Sust_POTS Okt]]+Target_CC[[#This Row],[BC_Okt]]</f>
        <v>0</v>
      </c>
      <c r="BU612" s="5">
        <f>Target_CC[[#This Row],[Est_Sust_NP Nov]]+Target_CC[[#This Row],[Est_Sust_POTS Nov]]+Target_CC[[#This Row],[BC_Nov]]</f>
        <v>0</v>
      </c>
      <c r="BV612" s="5">
        <f>Target_CC[[#This Row],[Est_Sust_NP Des]]+Target_CC[[#This Row],[Est_Sust_POTS Des]]+Target_CC[[#This Row],[BC_Des]]</f>
        <v>0</v>
      </c>
      <c r="BW612" s="5">
        <f>SUM(Target_CC[[#This Row],[Real_Jan]:[Real_Des]])</f>
        <v>3406500</v>
      </c>
      <c r="BX612" s="5">
        <v>3406500</v>
      </c>
      <c r="BY612" s="5">
        <v>0</v>
      </c>
      <c r="BZ612" s="5">
        <v>0</v>
      </c>
      <c r="CA612" s="5">
        <f>Target_CC[[#This Row],[Est_Sust_NP Mar]]*95%</f>
        <v>0</v>
      </c>
      <c r="CB612" s="5">
        <f>Target_CC[[#This Row],[Est_Sust_NP Apr]]</f>
        <v>0</v>
      </c>
      <c r="CC612" s="5">
        <f>Target_CC[[#This Row],[Est_Sust_NP Mei]]</f>
        <v>0</v>
      </c>
      <c r="CD612" s="5">
        <f>Target_CC[[#This Row],[Est_Sust_NP Jun]]</f>
        <v>0</v>
      </c>
      <c r="CE612" s="5">
        <f>Target_CC[[#This Row],[Est_Sust_NP Jul]]</f>
        <v>0</v>
      </c>
      <c r="CF612" s="5">
        <f>Target_CC[[#This Row],[Est_Sust_NP Agu]]</f>
        <v>0</v>
      </c>
      <c r="CG612" s="5">
        <f>Target_CC[[#This Row],[Est_Sust_NP Sep]]</f>
        <v>0</v>
      </c>
      <c r="CH612" s="5">
        <f>Target_CC[[#This Row],[Est_Sust_NP Okt]]</f>
        <v>0</v>
      </c>
      <c r="CI612" s="5">
        <f>Target_CC[[#This Row],[Est_Sust_NP Nov]]</f>
        <v>0</v>
      </c>
      <c r="CJ612" s="5">
        <f>SUM(Target_CC[[#This Row],[Est_Sust_NP Jan]:[Est_Sust_NP Des]])</f>
        <v>3406500</v>
      </c>
      <c r="CK612" s="5">
        <v>0</v>
      </c>
      <c r="CL612" s="5">
        <v>0</v>
      </c>
      <c r="CM612" s="5">
        <v>0</v>
      </c>
      <c r="CN612" s="5">
        <f>Target_CC[[#This Row],[Est_Sust_POTS Mar]]</f>
        <v>0</v>
      </c>
      <c r="CO612" s="5">
        <f>Target_CC[[#This Row],[Est_Sust_POTS Apr]]</f>
        <v>0</v>
      </c>
      <c r="CP612" s="5">
        <f>Target_CC[[#This Row],[Est_Sust_POTS Mei]]</f>
        <v>0</v>
      </c>
      <c r="CQ612" s="5">
        <f>Target_CC[[#This Row],[Est_Sust_POTS Jun]]</f>
        <v>0</v>
      </c>
      <c r="CR612" s="5">
        <f>Target_CC[[#This Row],[Est_Sust_POTS Jul]]</f>
        <v>0</v>
      </c>
      <c r="CS612" s="5">
        <f>Target_CC[[#This Row],[Est_Sust_POTS Agu]]</f>
        <v>0</v>
      </c>
      <c r="CT612" s="5">
        <f>Target_CC[[#This Row],[Est_Sust_POTS Sep]]</f>
        <v>0</v>
      </c>
      <c r="CU612" s="5">
        <f>Target_CC[[#This Row],[Est_Sust_POTS Okt]]</f>
        <v>0</v>
      </c>
      <c r="CV612" s="5">
        <f>Target_CC[[#This Row],[Est_Sust_POTS Nov]]</f>
        <v>0</v>
      </c>
      <c r="CW612" s="5">
        <f>SUM(Target_CC[[#This Row],[Est_Sust_POTS Jan]:[Est_Sust_POTS Des]])</f>
        <v>0</v>
      </c>
      <c r="CX612" s="5"/>
      <c r="CY612" s="5">
        <v>0</v>
      </c>
      <c r="CZ612" s="5">
        <v>0</v>
      </c>
      <c r="DA612" s="5">
        <v>0</v>
      </c>
      <c r="DB612" s="5"/>
      <c r="DC612" s="5"/>
      <c r="DD612" s="5"/>
      <c r="DE612" s="5"/>
      <c r="DF612" s="5"/>
      <c r="DG612" s="5"/>
      <c r="DH612" s="5"/>
      <c r="DI612" s="5"/>
      <c r="DJ612" s="5">
        <f>SUM(Target_CC[[#This Row],[BC_Jan]:[BC_Des]])</f>
        <v>0</v>
      </c>
      <c r="DK612" s="5"/>
      <c r="DL612" s="5"/>
      <c r="DM612" s="5"/>
      <c r="DN612" s="5"/>
      <c r="DO612" s="5"/>
      <c r="DP612" s="5"/>
      <c r="DQ612" s="5"/>
      <c r="DR612" s="5"/>
      <c r="DS612" s="5"/>
      <c r="DT612" s="5"/>
      <c r="DU612" s="5"/>
      <c r="DV612" s="5"/>
      <c r="DW612" s="5"/>
      <c r="DX612" s="5" t="s">
        <v>160</v>
      </c>
    </row>
    <row r="613" spans="2:128" x14ac:dyDescent="0.3">
      <c r="B613">
        <v>4726301</v>
      </c>
      <c r="C613" t="s">
        <v>910</v>
      </c>
      <c r="D613" t="s">
        <v>880</v>
      </c>
      <c r="E613" t="s">
        <v>874</v>
      </c>
      <c r="F613" t="s">
        <v>875</v>
      </c>
      <c r="G613" t="s">
        <v>20</v>
      </c>
      <c r="H613" t="s">
        <v>159</v>
      </c>
      <c r="I613" t="s">
        <v>18</v>
      </c>
      <c r="J613" s="5">
        <v>262581745</v>
      </c>
      <c r="K613" s="5">
        <v>2064226.0869565217</v>
      </c>
      <c r="L613" s="5">
        <v>2059739.1304347827</v>
      </c>
      <c r="M613" s="5">
        <v>2059739.1304347827</v>
      </c>
      <c r="N613" s="5">
        <v>2059739.1304347827</v>
      </c>
      <c r="O613" s="5">
        <v>2055252.1739130435</v>
      </c>
      <c r="P613" s="5">
        <v>2059739.1304347827</v>
      </c>
      <c r="Q613" s="5">
        <v>2073200</v>
      </c>
      <c r="R613" s="5">
        <v>2064226.0869565217</v>
      </c>
      <c r="S613" s="5">
        <v>2064226.0869565217</v>
      </c>
      <c r="T613" s="5">
        <v>2073200</v>
      </c>
      <c r="U613" s="5">
        <v>2059739.1304347827</v>
      </c>
      <c r="V613" s="5">
        <v>2068713.0434782607</v>
      </c>
      <c r="W613" s="5">
        <v>24761739.130434785</v>
      </c>
      <c r="X613" s="5">
        <v>8398308.6247430257</v>
      </c>
      <c r="Y613" s="5">
        <v>55743953.087909169</v>
      </c>
      <c r="Z613" s="5">
        <v>49459871.242246345</v>
      </c>
      <c r="AA613" s="5">
        <v>36649331.218365356</v>
      </c>
      <c r="AB613" s="5">
        <v>37518060.257754847</v>
      </c>
      <c r="AC613" s="5">
        <v>37842566.991317615</v>
      </c>
      <c r="AD613" s="5">
        <v>46434852.767400518</v>
      </c>
      <c r="AE613" s="5">
        <v>45664172.520787396</v>
      </c>
      <c r="AF613" s="5">
        <v>45635760.108738221</v>
      </c>
      <c r="AG613" s="5">
        <v>46289792.32455498</v>
      </c>
      <c r="AH613" s="5">
        <v>45238030.190152384</v>
      </c>
      <c r="AI613" s="5">
        <v>45125300.666030154</v>
      </c>
      <c r="AJ613" s="5">
        <v>500000000.00000012</v>
      </c>
      <c r="AK613" s="5">
        <v>10462534.711699547</v>
      </c>
      <c r="AL613" s="5">
        <v>57803692.218343951</v>
      </c>
      <c r="AM613" s="5">
        <v>51519610.372681126</v>
      </c>
      <c r="AN613" s="5">
        <v>38709070.348800138</v>
      </c>
      <c r="AO613" s="5">
        <v>39573312.431667894</v>
      </c>
      <c r="AP613" s="5">
        <v>39902306.121752396</v>
      </c>
      <c r="AQ613" s="5">
        <v>48508052.767400518</v>
      </c>
      <c r="AR613" s="5">
        <v>47728398.607743919</v>
      </c>
      <c r="AS613" s="5">
        <v>47699986.195694745</v>
      </c>
      <c r="AT613" s="5">
        <v>48362992.32455498</v>
      </c>
      <c r="AU613" s="5">
        <v>47297769.320587166</v>
      </c>
      <c r="AV613" s="5">
        <v>47194013.709508412</v>
      </c>
      <c r="AW613" s="5">
        <f>SUM(Target_CC[[#This Row],[Target_Jan]:[Target_Des]])</f>
        <v>524761739.13043481</v>
      </c>
      <c r="AX613" s="5">
        <v>796863.30820967699</v>
      </c>
      <c r="AY613" s="5">
        <v>800269.65865466127</v>
      </c>
      <c r="AZ613" s="5">
        <v>796383.74222546432</v>
      </c>
      <c r="BA613" s="5">
        <v>786372.70589999668</v>
      </c>
      <c r="BB613" s="5">
        <v>793935.84157823003</v>
      </c>
      <c r="BC613" s="5">
        <v>797473.19103742542</v>
      </c>
      <c r="BD613" s="5">
        <v>878692.33517508185</v>
      </c>
      <c r="BE613" s="5">
        <v>870481.88695162872</v>
      </c>
      <c r="BF613" s="5">
        <v>870215.56851381448</v>
      </c>
      <c r="BG613" s="5">
        <v>877332.63820671383</v>
      </c>
      <c r="BH613" s="5">
        <v>865994.21097005485</v>
      </c>
      <c r="BI613" s="5">
        <v>865984.912577254</v>
      </c>
      <c r="BJ613" s="5">
        <f>SUM(Target_CC[[#This Row],[Target_NGTMA_Jan]:[Target_NGTMA_Des]])</f>
        <v>10000000.000000004</v>
      </c>
      <c r="BK613" s="5">
        <v>4290000</v>
      </c>
      <c r="BL613" s="5">
        <v>990000</v>
      </c>
      <c r="BM613" s="5">
        <v>170402064</v>
      </c>
      <c r="BN613" s="5">
        <f>Target_CC[[#This Row],[Est_Sust_NP Apr]]+Target_CC[[#This Row],[Est_Sust_POTS Apr]]+Target_CC[[#This Row],[BC_Apr]]</f>
        <v>990000</v>
      </c>
      <c r="BO613" s="5">
        <f>Target_CC[[#This Row],[Est_Sust_NP Mei]]+Target_CC[[#This Row],[Est_Sust_POTS Mei]]+Target_CC[[#This Row],[BC_Mei]]</f>
        <v>990000</v>
      </c>
      <c r="BP613" s="5">
        <f>Target_CC[[#This Row],[Est_Sust_NP Jun]]+Target_CC[[#This Row],[Est_Sust_POTS Jun]]+Target_CC[[#This Row],[BC_Jun]]</f>
        <v>990000</v>
      </c>
      <c r="BQ613" s="5">
        <f>Target_CC[[#This Row],[Est_Sust_NP Jul]]+Target_CC[[#This Row],[Est_Sust_POTS Jul]]+Target_CC[[#This Row],[BC_Jul]]</f>
        <v>990000</v>
      </c>
      <c r="BR613" s="5">
        <f>Target_CC[[#This Row],[Est_Sust_NP Agu]]+Target_CC[[#This Row],[Est_Sust_POTS Agu]]+Target_CC[[#This Row],[BC_Agu]]</f>
        <v>990000</v>
      </c>
      <c r="BS613" s="5">
        <f>Target_CC[[#This Row],[Est_Sust_NP Sep]]+Target_CC[[#This Row],[Est_Sust_POTS Sep]]+Target_CC[[#This Row],[BC_Sep]]</f>
        <v>990000</v>
      </c>
      <c r="BT613" s="5">
        <f>Target_CC[[#This Row],[Est_Sust_NP Okt]]+Target_CC[[#This Row],[Est_Sust_POTS Okt]]+Target_CC[[#This Row],[BC_Okt]]</f>
        <v>990000</v>
      </c>
      <c r="BU613" s="5">
        <f>Target_CC[[#This Row],[Est_Sust_NP Nov]]+Target_CC[[#This Row],[Est_Sust_POTS Nov]]+Target_CC[[#This Row],[BC_Nov]]</f>
        <v>990000</v>
      </c>
      <c r="BV613" s="5">
        <f>Target_CC[[#This Row],[Est_Sust_NP Des]]+Target_CC[[#This Row],[Est_Sust_POTS Des]]+Target_CC[[#This Row],[BC_Des]]</f>
        <v>990000</v>
      </c>
      <c r="BW613" s="5">
        <f>SUM(Target_CC[[#This Row],[Real_Jan]:[Real_Des]])</f>
        <v>184592064</v>
      </c>
      <c r="BX613" s="5">
        <v>0</v>
      </c>
      <c r="BY613" s="5">
        <v>0</v>
      </c>
      <c r="BZ613" s="5">
        <v>0</v>
      </c>
      <c r="CA613" s="5">
        <f>Target_CC[[#This Row],[Est_Sust_NP Mar]]*95%</f>
        <v>0</v>
      </c>
      <c r="CB613" s="5">
        <f>Target_CC[[#This Row],[Est_Sust_NP Apr]]</f>
        <v>0</v>
      </c>
      <c r="CC613" s="5">
        <f>Target_CC[[#This Row],[Est_Sust_NP Mei]]</f>
        <v>0</v>
      </c>
      <c r="CD613" s="5">
        <f>Target_CC[[#This Row],[Est_Sust_NP Jun]]</f>
        <v>0</v>
      </c>
      <c r="CE613" s="5">
        <f>Target_CC[[#This Row],[Est_Sust_NP Jul]]</f>
        <v>0</v>
      </c>
      <c r="CF613" s="5">
        <f>Target_CC[[#This Row],[Est_Sust_NP Agu]]</f>
        <v>0</v>
      </c>
      <c r="CG613" s="5">
        <f>Target_CC[[#This Row],[Est_Sust_NP Sep]]</f>
        <v>0</v>
      </c>
      <c r="CH613" s="5">
        <f>Target_CC[[#This Row],[Est_Sust_NP Okt]]</f>
        <v>0</v>
      </c>
      <c r="CI613" s="5">
        <f>Target_CC[[#This Row],[Est_Sust_NP Nov]]</f>
        <v>0</v>
      </c>
      <c r="CJ613" s="5">
        <f>SUM(Target_CC[[#This Row],[Est_Sust_NP Jan]:[Est_Sust_NP Des]])</f>
        <v>0</v>
      </c>
      <c r="CK613" s="5">
        <v>4230000</v>
      </c>
      <c r="CL613" s="5">
        <v>990000</v>
      </c>
      <c r="CM613" s="5">
        <v>990000</v>
      </c>
      <c r="CN613" s="5">
        <f>Target_CC[[#This Row],[Est_Sust_POTS Mar]]</f>
        <v>990000</v>
      </c>
      <c r="CO613" s="5">
        <f>Target_CC[[#This Row],[Est_Sust_POTS Apr]]</f>
        <v>990000</v>
      </c>
      <c r="CP613" s="5">
        <f>Target_CC[[#This Row],[Est_Sust_POTS Mei]]</f>
        <v>990000</v>
      </c>
      <c r="CQ613" s="5">
        <f>Target_CC[[#This Row],[Est_Sust_POTS Jun]]</f>
        <v>990000</v>
      </c>
      <c r="CR613" s="5">
        <f>Target_CC[[#This Row],[Est_Sust_POTS Jul]]</f>
        <v>990000</v>
      </c>
      <c r="CS613" s="5">
        <f>Target_CC[[#This Row],[Est_Sust_POTS Agu]]</f>
        <v>990000</v>
      </c>
      <c r="CT613" s="5">
        <f>Target_CC[[#This Row],[Est_Sust_POTS Sep]]</f>
        <v>990000</v>
      </c>
      <c r="CU613" s="5">
        <f>Target_CC[[#This Row],[Est_Sust_POTS Okt]]</f>
        <v>990000</v>
      </c>
      <c r="CV613" s="5">
        <f>Target_CC[[#This Row],[Est_Sust_POTS Nov]]</f>
        <v>990000</v>
      </c>
      <c r="CW613" s="5">
        <f>SUM(Target_CC[[#This Row],[Est_Sust_POTS Jan]:[Est_Sust_POTS Des]])</f>
        <v>15120000</v>
      </c>
      <c r="CX613" s="5"/>
      <c r="CY613" s="5">
        <v>0</v>
      </c>
      <c r="CZ613" s="5">
        <v>112941376</v>
      </c>
      <c r="DA613" s="5">
        <v>0</v>
      </c>
      <c r="DB613" s="5"/>
      <c r="DC613" s="5"/>
      <c r="DD613" s="5"/>
      <c r="DE613" s="5"/>
      <c r="DF613" s="5"/>
      <c r="DG613" s="5"/>
      <c r="DH613" s="5"/>
      <c r="DI613" s="5"/>
      <c r="DJ613" s="5">
        <f>SUM(Target_CC[[#This Row],[BC_Jan]:[BC_Des]])</f>
        <v>112941376</v>
      </c>
      <c r="DK613" s="5"/>
      <c r="DL613" s="5"/>
      <c r="DM613" s="5"/>
      <c r="DN613" s="5"/>
      <c r="DO613" s="5"/>
      <c r="DP613" s="5"/>
      <c r="DQ613" s="5"/>
      <c r="DR613" s="5"/>
      <c r="DS613" s="5"/>
      <c r="DT613" s="5"/>
      <c r="DU613" s="5"/>
      <c r="DV613" s="5"/>
      <c r="DW613" s="5"/>
      <c r="DX613" s="5" t="s">
        <v>160</v>
      </c>
    </row>
    <row r="614" spans="2:128" x14ac:dyDescent="0.3">
      <c r="B614">
        <v>3001032332</v>
      </c>
      <c r="C614" t="s">
        <v>911</v>
      </c>
      <c r="D614" t="s">
        <v>880</v>
      </c>
      <c r="E614" t="s">
        <v>874</v>
      </c>
      <c r="F614" t="s">
        <v>875</v>
      </c>
      <c r="G614" t="s">
        <v>23</v>
      </c>
      <c r="H614" t="s">
        <v>159</v>
      </c>
      <c r="I614" t="s">
        <v>18</v>
      </c>
      <c r="J614" s="5">
        <v>241038814</v>
      </c>
      <c r="K614" s="5">
        <v>1028750.8704347825</v>
      </c>
      <c r="L614" s="5">
        <v>1000667.4956521739</v>
      </c>
      <c r="M614" s="5">
        <v>1000667.4956521739</v>
      </c>
      <c r="N614" s="5">
        <v>1000667.4956521739</v>
      </c>
      <c r="O614" s="5">
        <v>972584.12086956529</v>
      </c>
      <c r="P614" s="5">
        <v>1000667.4956521739</v>
      </c>
      <c r="Q614" s="5">
        <v>1084917.6200000001</v>
      </c>
      <c r="R614" s="5">
        <v>1028750.8704347825</v>
      </c>
      <c r="S614" s="5">
        <v>1028750.8704347825</v>
      </c>
      <c r="T614" s="5">
        <v>1084917.6200000001</v>
      </c>
      <c r="U614" s="5">
        <v>1000667.4956521739</v>
      </c>
      <c r="V614" s="5">
        <v>1056834.2452173913</v>
      </c>
      <c r="W614" s="5">
        <v>12288843.695652176</v>
      </c>
      <c r="X614" s="5">
        <v>5038985.1748458156</v>
      </c>
      <c r="Y614" s="5">
        <v>33446371.852745503</v>
      </c>
      <c r="Z614" s="5">
        <v>29675922.745347805</v>
      </c>
      <c r="AA614" s="5">
        <v>21989598.731019214</v>
      </c>
      <c r="AB614" s="5">
        <v>22510836.154652912</v>
      </c>
      <c r="AC614" s="5">
        <v>22705540.194790568</v>
      </c>
      <c r="AD614" s="5">
        <v>27860911.660440311</v>
      </c>
      <c r="AE614" s="5">
        <v>27398503.512472436</v>
      </c>
      <c r="AF614" s="5">
        <v>27381456.065242935</v>
      </c>
      <c r="AG614" s="5">
        <v>27773875.394732986</v>
      </c>
      <c r="AH614" s="5">
        <v>27142818.11409143</v>
      </c>
      <c r="AI614" s="5">
        <v>27075180.399618093</v>
      </c>
      <c r="AJ614" s="5">
        <v>300000000</v>
      </c>
      <c r="AK614" s="5">
        <v>6067736.0452805981</v>
      </c>
      <c r="AL614" s="5">
        <v>34447039.34839768</v>
      </c>
      <c r="AM614" s="5">
        <v>30676590.240999978</v>
      </c>
      <c r="AN614" s="5">
        <v>22990266.226671387</v>
      </c>
      <c r="AO614" s="5">
        <v>23483420.275522478</v>
      </c>
      <c r="AP614" s="5">
        <v>23706207.690442741</v>
      </c>
      <c r="AQ614" s="5">
        <v>28945829.280440312</v>
      </c>
      <c r="AR614" s="5">
        <v>28427254.382907219</v>
      </c>
      <c r="AS614" s="5">
        <v>28410206.935677718</v>
      </c>
      <c r="AT614" s="5">
        <v>28858793.014732987</v>
      </c>
      <c r="AU614" s="5">
        <v>28143485.609743603</v>
      </c>
      <c r="AV614" s="5">
        <v>28132014.644835483</v>
      </c>
      <c r="AW614" s="5">
        <f>SUM(Target_CC[[#This Row],[Target_Jan]:[Target_Des]])</f>
        <v>312288843.69565213</v>
      </c>
      <c r="AX614" s="5">
        <v>398431.6541048385</v>
      </c>
      <c r="AY614" s="5">
        <v>400134.82932733063</v>
      </c>
      <c r="AZ614" s="5">
        <v>398191.87111273216</v>
      </c>
      <c r="BA614" s="5">
        <v>393186.35294999834</v>
      </c>
      <c r="BB614" s="5">
        <v>396967.92078911501</v>
      </c>
      <c r="BC614" s="5">
        <v>398736.59551871271</v>
      </c>
      <c r="BD614" s="5">
        <v>439346.16758754093</v>
      </c>
      <c r="BE614" s="5">
        <v>435240.94347581436</v>
      </c>
      <c r="BF614" s="5">
        <v>435107.78425690724</v>
      </c>
      <c r="BG614" s="5">
        <v>438666.31910335692</v>
      </c>
      <c r="BH614" s="5">
        <v>432997.10548502742</v>
      </c>
      <c r="BI614" s="5">
        <v>432992.456288627</v>
      </c>
      <c r="BJ614" s="5">
        <f>SUM(Target_CC[[#This Row],[Target_NGTMA_Jan]:[Target_NGTMA_Des]])</f>
        <v>5000000.0000000019</v>
      </c>
      <c r="BK614" s="5">
        <v>4368340</v>
      </c>
      <c r="BL614" s="5">
        <v>1131499</v>
      </c>
      <c r="BM614" s="5">
        <v>1121440</v>
      </c>
      <c r="BN614" s="5">
        <f>Target_CC[[#This Row],[Est_Sust_NP Apr]]+Target_CC[[#This Row],[Est_Sust_POTS Apr]]+Target_CC[[#This Row],[BC_Apr]]</f>
        <v>1158934</v>
      </c>
      <c r="BO614" s="5">
        <f>Target_CC[[#This Row],[Est_Sust_NP Mei]]+Target_CC[[#This Row],[Est_Sust_POTS Mei]]+Target_CC[[#This Row],[BC_Mei]]</f>
        <v>1158934</v>
      </c>
      <c r="BP614" s="5">
        <f>Target_CC[[#This Row],[Est_Sust_NP Jun]]+Target_CC[[#This Row],[Est_Sust_POTS Jun]]+Target_CC[[#This Row],[BC_Jun]]</f>
        <v>1158934</v>
      </c>
      <c r="BQ614" s="5">
        <f>Target_CC[[#This Row],[Est_Sust_NP Jul]]+Target_CC[[#This Row],[Est_Sust_POTS Jul]]+Target_CC[[#This Row],[BC_Jul]]</f>
        <v>1158934</v>
      </c>
      <c r="BR614" s="5">
        <f>Target_CC[[#This Row],[Est_Sust_NP Agu]]+Target_CC[[#This Row],[Est_Sust_POTS Agu]]+Target_CC[[#This Row],[BC_Agu]]</f>
        <v>1158934</v>
      </c>
      <c r="BS614" s="5">
        <f>Target_CC[[#This Row],[Est_Sust_NP Sep]]+Target_CC[[#This Row],[Est_Sust_POTS Sep]]+Target_CC[[#This Row],[BC_Sep]]</f>
        <v>1158934</v>
      </c>
      <c r="BT614" s="5">
        <f>Target_CC[[#This Row],[Est_Sust_NP Okt]]+Target_CC[[#This Row],[Est_Sust_POTS Okt]]+Target_CC[[#This Row],[BC_Okt]]</f>
        <v>1158934</v>
      </c>
      <c r="BU614" s="5">
        <f>Target_CC[[#This Row],[Est_Sust_NP Nov]]+Target_CC[[#This Row],[Est_Sust_POTS Nov]]+Target_CC[[#This Row],[BC_Nov]]</f>
        <v>1158934</v>
      </c>
      <c r="BV614" s="5">
        <f>Target_CC[[#This Row],[Est_Sust_NP Des]]+Target_CC[[#This Row],[Est_Sust_POTS Des]]+Target_CC[[#This Row],[BC_Des]]</f>
        <v>1158934</v>
      </c>
      <c r="BW614" s="5">
        <f>SUM(Target_CC[[#This Row],[Real_Jan]:[Real_Des]])</f>
        <v>17051685</v>
      </c>
      <c r="BX614" s="5">
        <v>0</v>
      </c>
      <c r="BY614" s="5">
        <v>0</v>
      </c>
      <c r="BZ614" s="5">
        <v>0</v>
      </c>
      <c r="CA614" s="5">
        <f>Target_CC[[#This Row],[Est_Sust_NP Mar]]*95%</f>
        <v>0</v>
      </c>
      <c r="CB614" s="5">
        <f>Target_CC[[#This Row],[Est_Sust_NP Apr]]</f>
        <v>0</v>
      </c>
      <c r="CC614" s="5">
        <f>Target_CC[[#This Row],[Est_Sust_NP Mei]]</f>
        <v>0</v>
      </c>
      <c r="CD614" s="5">
        <f>Target_CC[[#This Row],[Est_Sust_NP Jun]]</f>
        <v>0</v>
      </c>
      <c r="CE614" s="5">
        <f>Target_CC[[#This Row],[Est_Sust_NP Jul]]</f>
        <v>0</v>
      </c>
      <c r="CF614" s="5">
        <f>Target_CC[[#This Row],[Est_Sust_NP Agu]]</f>
        <v>0</v>
      </c>
      <c r="CG614" s="5">
        <f>Target_CC[[#This Row],[Est_Sust_NP Sep]]</f>
        <v>0</v>
      </c>
      <c r="CH614" s="5">
        <f>Target_CC[[#This Row],[Est_Sust_NP Okt]]</f>
        <v>0</v>
      </c>
      <c r="CI614" s="5">
        <f>Target_CC[[#This Row],[Est_Sust_NP Nov]]</f>
        <v>0</v>
      </c>
      <c r="CJ614" s="5">
        <f>SUM(Target_CC[[#This Row],[Est_Sust_NP Jan]:[Est_Sust_NP Des]])</f>
        <v>0</v>
      </c>
      <c r="CK614" s="5">
        <v>4516140</v>
      </c>
      <c r="CL614" s="5">
        <v>1164099</v>
      </c>
      <c r="CM614" s="5">
        <v>1158934</v>
      </c>
      <c r="CN614" s="5">
        <f>Target_CC[[#This Row],[Est_Sust_POTS Mar]]</f>
        <v>1158934</v>
      </c>
      <c r="CO614" s="5">
        <f>Target_CC[[#This Row],[Est_Sust_POTS Apr]]</f>
        <v>1158934</v>
      </c>
      <c r="CP614" s="5">
        <f>Target_CC[[#This Row],[Est_Sust_POTS Mei]]</f>
        <v>1158934</v>
      </c>
      <c r="CQ614" s="5">
        <f>Target_CC[[#This Row],[Est_Sust_POTS Jun]]</f>
        <v>1158934</v>
      </c>
      <c r="CR614" s="5">
        <f>Target_CC[[#This Row],[Est_Sust_POTS Jul]]</f>
        <v>1158934</v>
      </c>
      <c r="CS614" s="5">
        <f>Target_CC[[#This Row],[Est_Sust_POTS Agu]]</f>
        <v>1158934</v>
      </c>
      <c r="CT614" s="5">
        <f>Target_CC[[#This Row],[Est_Sust_POTS Sep]]</f>
        <v>1158934</v>
      </c>
      <c r="CU614" s="5">
        <f>Target_CC[[#This Row],[Est_Sust_POTS Okt]]</f>
        <v>1158934</v>
      </c>
      <c r="CV614" s="5">
        <f>Target_CC[[#This Row],[Est_Sust_POTS Nov]]</f>
        <v>1158934</v>
      </c>
      <c r="CW614" s="5">
        <f>SUM(Target_CC[[#This Row],[Est_Sust_POTS Jan]:[Est_Sust_POTS Des]])</f>
        <v>17269579</v>
      </c>
      <c r="CX614" s="5"/>
      <c r="CY614" s="5">
        <v>0</v>
      </c>
      <c r="CZ614" s="5">
        <v>0</v>
      </c>
      <c r="DA614" s="5">
        <v>0</v>
      </c>
      <c r="DB614" s="5"/>
      <c r="DC614" s="5"/>
      <c r="DD614" s="5"/>
      <c r="DE614" s="5"/>
      <c r="DF614" s="5"/>
      <c r="DG614" s="5"/>
      <c r="DH614" s="5"/>
      <c r="DI614" s="5"/>
      <c r="DJ614" s="5">
        <f>SUM(Target_CC[[#This Row],[BC_Jan]:[BC_Des]])</f>
        <v>0</v>
      </c>
      <c r="DK614" s="5"/>
      <c r="DL614" s="5"/>
      <c r="DM614" s="5"/>
      <c r="DN614" s="5"/>
      <c r="DO614" s="5"/>
      <c r="DP614" s="5"/>
      <c r="DQ614" s="5"/>
      <c r="DR614" s="5"/>
      <c r="DS614" s="5"/>
      <c r="DT614" s="5"/>
      <c r="DU614" s="5"/>
      <c r="DV614" s="5"/>
      <c r="DW614" s="5"/>
      <c r="DX614" s="5" t="s">
        <v>160</v>
      </c>
    </row>
    <row r="615" spans="2:128" x14ac:dyDescent="0.3">
      <c r="B615">
        <v>4602480</v>
      </c>
      <c r="C615" t="s">
        <v>912</v>
      </c>
      <c r="D615" t="s">
        <v>880</v>
      </c>
      <c r="E615" t="s">
        <v>874</v>
      </c>
      <c r="F615" t="s">
        <v>875</v>
      </c>
      <c r="G615" t="s">
        <v>20</v>
      </c>
      <c r="H615" t="s">
        <v>159</v>
      </c>
      <c r="I615" t="s">
        <v>18</v>
      </c>
      <c r="J615" s="5">
        <v>367635881</v>
      </c>
      <c r="K615" s="5">
        <v>6591612.6086956523</v>
      </c>
      <c r="L615" s="5">
        <v>6572673.9130434785</v>
      </c>
      <c r="M615" s="5">
        <v>6572673.9130434785</v>
      </c>
      <c r="N615" s="5">
        <v>6572673.9130434785</v>
      </c>
      <c r="O615" s="5">
        <v>6553735.2173913047</v>
      </c>
      <c r="P615" s="5">
        <v>6572673.9130434785</v>
      </c>
      <c r="Q615" s="5">
        <v>6629490</v>
      </c>
      <c r="R615" s="5">
        <v>6591612.6086956523</v>
      </c>
      <c r="S615" s="5">
        <v>6591612.6086956523</v>
      </c>
      <c r="T615" s="5">
        <v>6629490</v>
      </c>
      <c r="U615" s="5">
        <v>6572673.9130434785</v>
      </c>
      <c r="V615" s="5">
        <v>6610551.3043478262</v>
      </c>
      <c r="W615" s="5">
        <v>79061473.913043484</v>
      </c>
      <c r="X615" s="5">
        <v>8398308.6247430257</v>
      </c>
      <c r="Y615" s="5">
        <v>55743953.087909169</v>
      </c>
      <c r="Z615" s="5">
        <v>49459871.242246345</v>
      </c>
      <c r="AA615" s="5">
        <v>36649331.218365356</v>
      </c>
      <c r="AB615" s="5">
        <v>37518060.257754847</v>
      </c>
      <c r="AC615" s="5">
        <v>37842566.991317615</v>
      </c>
      <c r="AD615" s="5">
        <v>46434852.767400518</v>
      </c>
      <c r="AE615" s="5">
        <v>45664172.520787396</v>
      </c>
      <c r="AF615" s="5">
        <v>45635760.108738221</v>
      </c>
      <c r="AG615" s="5">
        <v>46289792.32455498</v>
      </c>
      <c r="AH615" s="5">
        <v>45238030.190152384</v>
      </c>
      <c r="AI615" s="5">
        <v>45125300.666030154</v>
      </c>
      <c r="AJ615" s="5">
        <v>500000000.00000012</v>
      </c>
      <c r="AK615" s="5">
        <v>14989921.233438678</v>
      </c>
      <c r="AL615" s="5">
        <v>62316627.000952646</v>
      </c>
      <c r="AM615" s="5">
        <v>56032545.155289821</v>
      </c>
      <c r="AN615" s="5">
        <v>43222005.131408833</v>
      </c>
      <c r="AO615" s="5">
        <v>44071795.475146152</v>
      </c>
      <c r="AP615" s="5">
        <v>44415240.904361092</v>
      </c>
      <c r="AQ615" s="5">
        <v>53064342.767400518</v>
      </c>
      <c r="AR615" s="5">
        <v>52255785.129483044</v>
      </c>
      <c r="AS615" s="5">
        <v>52227372.71743387</v>
      </c>
      <c r="AT615" s="5">
        <v>52919282.32455498</v>
      </c>
      <c r="AU615" s="5">
        <v>51810704.103195861</v>
      </c>
      <c r="AV615" s="5">
        <v>51735851.970377982</v>
      </c>
      <c r="AW615" s="5">
        <f>SUM(Target_CC[[#This Row],[Target_Jan]:[Target_Des]])</f>
        <v>579061473.9130435</v>
      </c>
      <c r="AX615" s="5">
        <v>398431.6541048385</v>
      </c>
      <c r="AY615" s="5">
        <v>400134.82932733063</v>
      </c>
      <c r="AZ615" s="5">
        <v>398191.87111273216</v>
      </c>
      <c r="BA615" s="5">
        <v>393186.35294999834</v>
      </c>
      <c r="BB615" s="5">
        <v>396967.92078911501</v>
      </c>
      <c r="BC615" s="5">
        <v>398736.59551871271</v>
      </c>
      <c r="BD615" s="5">
        <v>439346.16758754093</v>
      </c>
      <c r="BE615" s="5">
        <v>435240.94347581436</v>
      </c>
      <c r="BF615" s="5">
        <v>435107.78425690724</v>
      </c>
      <c r="BG615" s="5">
        <v>438666.31910335692</v>
      </c>
      <c r="BH615" s="5">
        <v>432997.10548502742</v>
      </c>
      <c r="BI615" s="5">
        <v>432992.456288627</v>
      </c>
      <c r="BJ615" s="5">
        <f>SUM(Target_CC[[#This Row],[Target_NGTMA_Jan]:[Target_NGTMA_Des]])</f>
        <v>5000000.0000000019</v>
      </c>
      <c r="BK615" s="5">
        <v>6240433</v>
      </c>
      <c r="BL615" s="5">
        <v>5717500</v>
      </c>
      <c r="BM615" s="5">
        <v>5716900</v>
      </c>
      <c r="BN615" s="5">
        <f>Target_CC[[#This Row],[Est_Sust_NP Apr]]+Target_CC[[#This Row],[Est_Sust_POTS Apr]]+Target_CC[[#This Row],[BC_Apr]]</f>
        <v>6020100</v>
      </c>
      <c r="BO615" s="5">
        <f>Target_CC[[#This Row],[Est_Sust_NP Mei]]+Target_CC[[#This Row],[Est_Sust_POTS Mei]]+Target_CC[[#This Row],[BC_Mei]]</f>
        <v>6020100</v>
      </c>
      <c r="BP615" s="5">
        <f>Target_CC[[#This Row],[Est_Sust_NP Jun]]+Target_CC[[#This Row],[Est_Sust_POTS Jun]]+Target_CC[[#This Row],[BC_Jun]]</f>
        <v>6020100</v>
      </c>
      <c r="BQ615" s="5">
        <f>Target_CC[[#This Row],[Est_Sust_NP Jul]]+Target_CC[[#This Row],[Est_Sust_POTS Jul]]+Target_CC[[#This Row],[BC_Jul]]</f>
        <v>6020100</v>
      </c>
      <c r="BR615" s="5">
        <f>Target_CC[[#This Row],[Est_Sust_NP Agu]]+Target_CC[[#This Row],[Est_Sust_POTS Agu]]+Target_CC[[#This Row],[BC_Agu]]</f>
        <v>6020100</v>
      </c>
      <c r="BS615" s="5">
        <f>Target_CC[[#This Row],[Est_Sust_NP Sep]]+Target_CC[[#This Row],[Est_Sust_POTS Sep]]+Target_CC[[#This Row],[BC_Sep]]</f>
        <v>6020100</v>
      </c>
      <c r="BT615" s="5">
        <f>Target_CC[[#This Row],[Est_Sust_NP Okt]]+Target_CC[[#This Row],[Est_Sust_POTS Okt]]+Target_CC[[#This Row],[BC_Okt]]</f>
        <v>6020100</v>
      </c>
      <c r="BU615" s="5">
        <f>Target_CC[[#This Row],[Est_Sust_NP Nov]]+Target_CC[[#This Row],[Est_Sust_POTS Nov]]+Target_CC[[#This Row],[BC_Nov]]</f>
        <v>6020100</v>
      </c>
      <c r="BV615" s="5">
        <f>Target_CC[[#This Row],[Est_Sust_NP Des]]+Target_CC[[#This Row],[Est_Sust_POTS Des]]+Target_CC[[#This Row],[BC_Des]]</f>
        <v>6020100</v>
      </c>
      <c r="BW615" s="5">
        <f>SUM(Target_CC[[#This Row],[Real_Jan]:[Real_Des]])</f>
        <v>71855733</v>
      </c>
      <c r="BX615" s="5">
        <v>0</v>
      </c>
      <c r="BY615" s="5">
        <v>0</v>
      </c>
      <c r="BZ615" s="5">
        <v>0</v>
      </c>
      <c r="CA615" s="5">
        <f>Target_CC[[#This Row],[Est_Sust_NP Mar]]*95%</f>
        <v>0</v>
      </c>
      <c r="CB615" s="5">
        <f>Target_CC[[#This Row],[Est_Sust_NP Apr]]</f>
        <v>0</v>
      </c>
      <c r="CC615" s="5">
        <f>Target_CC[[#This Row],[Est_Sust_NP Mei]]</f>
        <v>0</v>
      </c>
      <c r="CD615" s="5">
        <f>Target_CC[[#This Row],[Est_Sust_NP Jun]]</f>
        <v>0</v>
      </c>
      <c r="CE615" s="5">
        <f>Target_CC[[#This Row],[Est_Sust_NP Jul]]</f>
        <v>0</v>
      </c>
      <c r="CF615" s="5">
        <f>Target_CC[[#This Row],[Est_Sust_NP Agu]]</f>
        <v>0</v>
      </c>
      <c r="CG615" s="5">
        <f>Target_CC[[#This Row],[Est_Sust_NP Sep]]</f>
        <v>0</v>
      </c>
      <c r="CH615" s="5">
        <f>Target_CC[[#This Row],[Est_Sust_NP Okt]]</f>
        <v>0</v>
      </c>
      <c r="CI615" s="5">
        <f>Target_CC[[#This Row],[Est_Sust_NP Nov]]</f>
        <v>0</v>
      </c>
      <c r="CJ615" s="5">
        <f>SUM(Target_CC[[#This Row],[Est_Sust_NP Jan]:[Est_Sust_NP Des]])</f>
        <v>0</v>
      </c>
      <c r="CK615" s="5">
        <v>6201733</v>
      </c>
      <c r="CL615" s="5">
        <v>6040180</v>
      </c>
      <c r="CM615" s="5">
        <v>6020100</v>
      </c>
      <c r="CN615" s="5">
        <f>Target_CC[[#This Row],[Est_Sust_POTS Mar]]</f>
        <v>6020100</v>
      </c>
      <c r="CO615" s="5">
        <f>Target_CC[[#This Row],[Est_Sust_POTS Apr]]</f>
        <v>6020100</v>
      </c>
      <c r="CP615" s="5">
        <f>Target_CC[[#This Row],[Est_Sust_POTS Mei]]</f>
        <v>6020100</v>
      </c>
      <c r="CQ615" s="5">
        <f>Target_CC[[#This Row],[Est_Sust_POTS Jun]]</f>
        <v>6020100</v>
      </c>
      <c r="CR615" s="5">
        <f>Target_CC[[#This Row],[Est_Sust_POTS Jul]]</f>
        <v>6020100</v>
      </c>
      <c r="CS615" s="5">
        <f>Target_CC[[#This Row],[Est_Sust_POTS Agu]]</f>
        <v>6020100</v>
      </c>
      <c r="CT615" s="5">
        <f>Target_CC[[#This Row],[Est_Sust_POTS Sep]]</f>
        <v>6020100</v>
      </c>
      <c r="CU615" s="5">
        <f>Target_CC[[#This Row],[Est_Sust_POTS Okt]]</f>
        <v>6020100</v>
      </c>
      <c r="CV615" s="5">
        <f>Target_CC[[#This Row],[Est_Sust_POTS Nov]]</f>
        <v>6020100</v>
      </c>
      <c r="CW615" s="5">
        <f>SUM(Target_CC[[#This Row],[Est_Sust_POTS Jan]:[Est_Sust_POTS Des]])</f>
        <v>72442913</v>
      </c>
      <c r="CX615" s="5"/>
      <c r="CY615" s="5">
        <v>0</v>
      </c>
      <c r="CZ615" s="5">
        <v>0</v>
      </c>
      <c r="DA615" s="5">
        <v>0</v>
      </c>
      <c r="DB615" s="5"/>
      <c r="DC615" s="5"/>
      <c r="DD615" s="5"/>
      <c r="DE615" s="5"/>
      <c r="DF615" s="5"/>
      <c r="DG615" s="5"/>
      <c r="DH615" s="5"/>
      <c r="DI615" s="5"/>
      <c r="DJ615" s="5">
        <f>SUM(Target_CC[[#This Row],[BC_Jan]:[BC_Des]])</f>
        <v>0</v>
      </c>
      <c r="DK615" s="5"/>
      <c r="DL615" s="5"/>
      <c r="DM615" s="5"/>
      <c r="DN615" s="5"/>
      <c r="DO615" s="5"/>
      <c r="DP615" s="5"/>
      <c r="DQ615" s="5"/>
      <c r="DR615" s="5"/>
      <c r="DS615" s="5"/>
      <c r="DT615" s="5"/>
      <c r="DU615" s="5"/>
      <c r="DV615" s="5"/>
      <c r="DW615" s="5"/>
      <c r="DX615" s="5" t="s">
        <v>160</v>
      </c>
    </row>
    <row r="616" spans="2:128" x14ac:dyDescent="0.3">
      <c r="B616">
        <v>4602773</v>
      </c>
      <c r="C616" t="s">
        <v>913</v>
      </c>
      <c r="D616" t="s">
        <v>880</v>
      </c>
      <c r="E616" t="s">
        <v>874</v>
      </c>
      <c r="F616" t="s">
        <v>875</v>
      </c>
      <c r="G616" t="s">
        <v>23</v>
      </c>
      <c r="H616" t="s">
        <v>159</v>
      </c>
      <c r="I616" t="s">
        <v>18</v>
      </c>
      <c r="J616" s="5">
        <v>1490452121</v>
      </c>
      <c r="K616" s="5">
        <v>132838551.92492753</v>
      </c>
      <c r="L616" s="5">
        <v>132798188.98405796</v>
      </c>
      <c r="M616" s="5">
        <v>132798188.98405796</v>
      </c>
      <c r="N616" s="5">
        <v>132798188.98405796</v>
      </c>
      <c r="O616" s="5">
        <v>132757826.04318839</v>
      </c>
      <c r="P616" s="5">
        <v>132798188.98405796</v>
      </c>
      <c r="Q616" s="5">
        <v>132919277.80666666</v>
      </c>
      <c r="R616" s="5">
        <v>132838551.92492753</v>
      </c>
      <c r="S616" s="5">
        <v>132838551.92492753</v>
      </c>
      <c r="T616" s="5">
        <v>132919277.80666666</v>
      </c>
      <c r="U616" s="5">
        <v>132798188.98405796</v>
      </c>
      <c r="V616" s="5">
        <v>132878914.86579709</v>
      </c>
      <c r="W616" s="5">
        <v>1593981897.2173908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  <c r="AI616" s="5">
        <v>0</v>
      </c>
      <c r="AJ616" s="5">
        <v>0</v>
      </c>
      <c r="AK616" s="5">
        <v>132838551.92492753</v>
      </c>
      <c r="AL616" s="5">
        <v>132798188.98405796</v>
      </c>
      <c r="AM616" s="5">
        <v>132798188.98405796</v>
      </c>
      <c r="AN616" s="5">
        <v>132798188.98405796</v>
      </c>
      <c r="AO616" s="5">
        <v>132757826.04318839</v>
      </c>
      <c r="AP616" s="5">
        <v>132798188.98405796</v>
      </c>
      <c r="AQ616" s="5">
        <v>132919277.80666666</v>
      </c>
      <c r="AR616" s="5">
        <v>132838551.92492753</v>
      </c>
      <c r="AS616" s="5">
        <v>132838551.92492753</v>
      </c>
      <c r="AT616" s="5">
        <v>132919277.80666666</v>
      </c>
      <c r="AU616" s="5">
        <v>132798188.98405796</v>
      </c>
      <c r="AV616" s="5">
        <v>132878914.86579709</v>
      </c>
      <c r="AW616" s="5">
        <f>SUM(Target_CC[[#This Row],[Target_Jan]:[Target_Des]])</f>
        <v>1593981897.2173908</v>
      </c>
      <c r="AX616" s="5">
        <v>15937266.164193539</v>
      </c>
      <c r="AY616" s="5">
        <v>16005393.173093224</v>
      </c>
      <c r="AZ616" s="5">
        <v>15927674.844509287</v>
      </c>
      <c r="BA616" s="5">
        <v>15727454.117999934</v>
      </c>
      <c r="BB616" s="5">
        <v>15878716.831564602</v>
      </c>
      <c r="BC616" s="5">
        <v>15949463.820748508</v>
      </c>
      <c r="BD616" s="5">
        <v>17573846.703501634</v>
      </c>
      <c r="BE616" s="5">
        <v>17409637.739032574</v>
      </c>
      <c r="BF616" s="5">
        <v>17404311.370276291</v>
      </c>
      <c r="BG616" s="5">
        <v>17546652.764134277</v>
      </c>
      <c r="BH616" s="5">
        <v>17319884.219401095</v>
      </c>
      <c r="BI616" s="5">
        <v>17319698.251545079</v>
      </c>
      <c r="BJ616" s="5">
        <f>SUM(Target_CC[[#This Row],[Target_NGTMA_Jan]:[Target_NGTMA_Des]])</f>
        <v>200000000.00000006</v>
      </c>
      <c r="BK616" s="5">
        <v>6680359</v>
      </c>
      <c r="BL616" s="5">
        <v>6437600</v>
      </c>
      <c r="BM616" s="5">
        <v>6437650</v>
      </c>
      <c r="BN616" s="5">
        <f>Target_CC[[#This Row],[Est_Sust_NP Apr]]+Target_CC[[#This Row],[Est_Sust_POTS Apr]]+Target_CC[[#This Row],[BC_Apr]]</f>
        <v>6595150</v>
      </c>
      <c r="BO616" s="5">
        <f>Target_CC[[#This Row],[Est_Sust_NP Mei]]+Target_CC[[#This Row],[Est_Sust_POTS Mei]]+Target_CC[[#This Row],[BC_Mei]]</f>
        <v>6595150</v>
      </c>
      <c r="BP616" s="5">
        <f>Target_CC[[#This Row],[Est_Sust_NP Jun]]+Target_CC[[#This Row],[Est_Sust_POTS Jun]]+Target_CC[[#This Row],[BC_Jun]]</f>
        <v>6595150</v>
      </c>
      <c r="BQ616" s="5">
        <f>Target_CC[[#This Row],[Est_Sust_NP Jul]]+Target_CC[[#This Row],[Est_Sust_POTS Jul]]+Target_CC[[#This Row],[BC_Jul]]</f>
        <v>6595150</v>
      </c>
      <c r="BR616" s="5">
        <f>Target_CC[[#This Row],[Est_Sust_NP Agu]]+Target_CC[[#This Row],[Est_Sust_POTS Agu]]+Target_CC[[#This Row],[BC_Agu]]</f>
        <v>6595150</v>
      </c>
      <c r="BS616" s="5">
        <f>Target_CC[[#This Row],[Est_Sust_NP Sep]]+Target_CC[[#This Row],[Est_Sust_POTS Sep]]+Target_CC[[#This Row],[BC_Sep]]</f>
        <v>6595150</v>
      </c>
      <c r="BT616" s="5">
        <f>Target_CC[[#This Row],[Est_Sust_NP Okt]]+Target_CC[[#This Row],[Est_Sust_POTS Okt]]+Target_CC[[#This Row],[BC_Okt]]</f>
        <v>6595150</v>
      </c>
      <c r="BU616" s="5">
        <f>Target_CC[[#This Row],[Est_Sust_NP Nov]]+Target_CC[[#This Row],[Est_Sust_POTS Nov]]+Target_CC[[#This Row],[BC_Nov]]</f>
        <v>6595150</v>
      </c>
      <c r="BV616" s="5">
        <f>Target_CC[[#This Row],[Est_Sust_NP Des]]+Target_CC[[#This Row],[Est_Sust_POTS Des]]+Target_CC[[#This Row],[BC_Des]]</f>
        <v>6595150</v>
      </c>
      <c r="BW616" s="5">
        <f>SUM(Target_CC[[#This Row],[Real_Jan]:[Real_Des]])</f>
        <v>78911959</v>
      </c>
      <c r="BX616" s="5">
        <v>0</v>
      </c>
      <c r="BY616" s="5">
        <v>0</v>
      </c>
      <c r="BZ616" s="5">
        <v>0</v>
      </c>
      <c r="CA616" s="5">
        <f>Target_CC[[#This Row],[Est_Sust_NP Mar]]*95%</f>
        <v>0</v>
      </c>
      <c r="CB616" s="5">
        <f>Target_CC[[#This Row],[Est_Sust_NP Apr]]</f>
        <v>0</v>
      </c>
      <c r="CC616" s="5">
        <f>Target_CC[[#This Row],[Est_Sust_NP Mei]]</f>
        <v>0</v>
      </c>
      <c r="CD616" s="5">
        <f>Target_CC[[#This Row],[Est_Sust_NP Jun]]</f>
        <v>0</v>
      </c>
      <c r="CE616" s="5">
        <f>Target_CC[[#This Row],[Est_Sust_NP Jul]]</f>
        <v>0</v>
      </c>
      <c r="CF616" s="5">
        <f>Target_CC[[#This Row],[Est_Sust_NP Agu]]</f>
        <v>0</v>
      </c>
      <c r="CG616" s="5">
        <f>Target_CC[[#This Row],[Est_Sust_NP Sep]]</f>
        <v>0</v>
      </c>
      <c r="CH616" s="5">
        <f>Target_CC[[#This Row],[Est_Sust_NP Okt]]</f>
        <v>0</v>
      </c>
      <c r="CI616" s="5">
        <f>Target_CC[[#This Row],[Est_Sust_NP Nov]]</f>
        <v>0</v>
      </c>
      <c r="CJ616" s="5">
        <f>SUM(Target_CC[[#This Row],[Est_Sust_NP Jan]:[Est_Sust_NP Des]])</f>
        <v>0</v>
      </c>
      <c r="CK616" s="5">
        <v>6855359</v>
      </c>
      <c r="CL616" s="5">
        <v>6595100</v>
      </c>
      <c r="CM616" s="5">
        <v>6595150</v>
      </c>
      <c r="CN616" s="5">
        <f>Target_CC[[#This Row],[Est_Sust_POTS Mar]]</f>
        <v>6595150</v>
      </c>
      <c r="CO616" s="5">
        <f>Target_CC[[#This Row],[Est_Sust_POTS Apr]]</f>
        <v>6595150</v>
      </c>
      <c r="CP616" s="5">
        <f>Target_CC[[#This Row],[Est_Sust_POTS Mei]]</f>
        <v>6595150</v>
      </c>
      <c r="CQ616" s="5">
        <f>Target_CC[[#This Row],[Est_Sust_POTS Jun]]</f>
        <v>6595150</v>
      </c>
      <c r="CR616" s="5">
        <f>Target_CC[[#This Row],[Est_Sust_POTS Jul]]</f>
        <v>6595150</v>
      </c>
      <c r="CS616" s="5">
        <f>Target_CC[[#This Row],[Est_Sust_POTS Agu]]</f>
        <v>6595150</v>
      </c>
      <c r="CT616" s="5">
        <f>Target_CC[[#This Row],[Est_Sust_POTS Sep]]</f>
        <v>6595150</v>
      </c>
      <c r="CU616" s="5">
        <f>Target_CC[[#This Row],[Est_Sust_POTS Okt]]</f>
        <v>6595150</v>
      </c>
      <c r="CV616" s="5">
        <f>Target_CC[[#This Row],[Est_Sust_POTS Nov]]</f>
        <v>6595150</v>
      </c>
      <c r="CW616" s="5">
        <f>SUM(Target_CC[[#This Row],[Est_Sust_POTS Jan]:[Est_Sust_POTS Des]])</f>
        <v>79401959</v>
      </c>
      <c r="CX616" s="5"/>
      <c r="CY616" s="5">
        <v>0</v>
      </c>
      <c r="CZ616" s="5">
        <v>0</v>
      </c>
      <c r="DA616" s="5">
        <v>0</v>
      </c>
      <c r="DB616" s="5"/>
      <c r="DC616" s="5"/>
      <c r="DD616" s="5"/>
      <c r="DE616" s="5"/>
      <c r="DF616" s="5"/>
      <c r="DG616" s="5"/>
      <c r="DH616" s="5"/>
      <c r="DI616" s="5"/>
      <c r="DJ616" s="5">
        <f>SUM(Target_CC[[#This Row],[BC_Jan]:[BC_Des]])</f>
        <v>0</v>
      </c>
      <c r="DK616" s="5"/>
      <c r="DL616" s="5"/>
      <c r="DM616" s="5"/>
      <c r="DN616" s="5"/>
      <c r="DO616" s="5"/>
      <c r="DP616" s="5"/>
      <c r="DQ616" s="5"/>
      <c r="DR616" s="5"/>
      <c r="DS616" s="5"/>
      <c r="DT616" s="5"/>
      <c r="DU616" s="5"/>
      <c r="DV616" s="5"/>
      <c r="DW616" s="5"/>
      <c r="DX616" s="5" t="s">
        <v>160</v>
      </c>
    </row>
    <row r="617" spans="2:128" x14ac:dyDescent="0.3">
      <c r="B617">
        <v>2956908</v>
      </c>
      <c r="C617" t="s">
        <v>914</v>
      </c>
      <c r="D617" t="s">
        <v>880</v>
      </c>
      <c r="E617" t="s">
        <v>874</v>
      </c>
      <c r="F617" t="s">
        <v>875</v>
      </c>
      <c r="G617" t="s">
        <v>25</v>
      </c>
      <c r="H617" t="s">
        <v>159</v>
      </c>
      <c r="I617" t="s">
        <v>18</v>
      </c>
      <c r="J617" s="5">
        <v>2608079021</v>
      </c>
      <c r="K617" s="5">
        <v>6267960.1973913042</v>
      </c>
      <c r="L617" s="5">
        <v>6126295.4260869566</v>
      </c>
      <c r="M617" s="5">
        <v>6126295.4260869566</v>
      </c>
      <c r="N617" s="5">
        <v>6126295.4260869566</v>
      </c>
      <c r="O617" s="5">
        <v>5984630.6547826082</v>
      </c>
      <c r="P617" s="5">
        <v>6126295.4260869566</v>
      </c>
      <c r="Q617" s="5">
        <v>6551289.7400000002</v>
      </c>
      <c r="R617" s="5">
        <v>6267960.1973913042</v>
      </c>
      <c r="S617" s="5">
        <v>6267960.1973913042</v>
      </c>
      <c r="T617" s="5">
        <v>6551289.7400000002</v>
      </c>
      <c r="U617" s="5">
        <v>6126295.4260869566</v>
      </c>
      <c r="V617" s="5">
        <v>6409624.9686956517</v>
      </c>
      <c r="W617" s="5">
        <v>74932192.826086953</v>
      </c>
      <c r="X617" s="5">
        <v>45328347.88635771</v>
      </c>
      <c r="Y617" s="5">
        <v>300867878.40651262</v>
      </c>
      <c r="Z617" s="5">
        <v>266950686.17481306</v>
      </c>
      <c r="AA617" s="5">
        <v>197808119.40800118</v>
      </c>
      <c r="AB617" s="5">
        <v>202496926.86625692</v>
      </c>
      <c r="AC617" s="5">
        <v>204248393.11590886</v>
      </c>
      <c r="AD617" s="5">
        <v>250623697.50158286</v>
      </c>
      <c r="AE617" s="5">
        <v>246464090.62256172</v>
      </c>
      <c r="AF617" s="5">
        <v>246310739.78071949</v>
      </c>
      <c r="AG617" s="5">
        <v>249840760.06600451</v>
      </c>
      <c r="AH617" s="5">
        <v>244164064.66790494</v>
      </c>
      <c r="AI617" s="5">
        <v>243555627.50337619</v>
      </c>
      <c r="AJ617" s="5">
        <v>2698659332</v>
      </c>
      <c r="AK617" s="5">
        <v>51596308.083749011</v>
      </c>
      <c r="AL617" s="5">
        <v>306994173.83259958</v>
      </c>
      <c r="AM617" s="5">
        <v>273076981.60089999</v>
      </c>
      <c r="AN617" s="5">
        <v>203934414.83408815</v>
      </c>
      <c r="AO617" s="5">
        <v>208481557.52103955</v>
      </c>
      <c r="AP617" s="5">
        <v>210374688.54199582</v>
      </c>
      <c r="AQ617" s="5">
        <v>257174987.24158287</v>
      </c>
      <c r="AR617" s="5">
        <v>252732050.81995302</v>
      </c>
      <c r="AS617" s="5">
        <v>252578699.97811079</v>
      </c>
      <c r="AT617" s="5">
        <v>256392049.80600452</v>
      </c>
      <c r="AU617" s="5">
        <v>250290360.09399191</v>
      </c>
      <c r="AV617" s="5">
        <v>249965252.47207183</v>
      </c>
      <c r="AW617" s="5">
        <f>SUM(Target_CC[[#This Row],[Target_Jan]:[Target_Des]])</f>
        <v>2773591524.8260865</v>
      </c>
      <c r="AX617" s="5">
        <v>398431.6541048385</v>
      </c>
      <c r="AY617" s="5">
        <v>400134.82932733063</v>
      </c>
      <c r="AZ617" s="5">
        <v>398191.87111273216</v>
      </c>
      <c r="BA617" s="5">
        <v>393186.35294999834</v>
      </c>
      <c r="BB617" s="5">
        <v>396967.92078911501</v>
      </c>
      <c r="BC617" s="5">
        <v>398736.59551871271</v>
      </c>
      <c r="BD617" s="5">
        <v>439346.16758754093</v>
      </c>
      <c r="BE617" s="5">
        <v>435240.94347581436</v>
      </c>
      <c r="BF617" s="5">
        <v>435107.78425690724</v>
      </c>
      <c r="BG617" s="5">
        <v>438666.31910335692</v>
      </c>
      <c r="BH617" s="5">
        <v>432997.10548502742</v>
      </c>
      <c r="BI617" s="5">
        <v>432992.456288627</v>
      </c>
      <c r="BJ617" s="5">
        <f>SUM(Target_CC[[#This Row],[Target_NGTMA_Jan]:[Target_NGTMA_Des]])</f>
        <v>5000000.0000000019</v>
      </c>
      <c r="BK617" s="5">
        <v>6234813</v>
      </c>
      <c r="BL617" s="5">
        <v>26155325</v>
      </c>
      <c r="BM617" s="5">
        <v>754982855</v>
      </c>
      <c r="BN617" s="5">
        <f>Target_CC[[#This Row],[Est_Sust_NP Apr]]+Target_CC[[#This Row],[Est_Sust_POTS Apr]]+Target_CC[[#This Row],[BC_Apr]]</f>
        <v>6395730</v>
      </c>
      <c r="BO617" s="5">
        <f>Target_CC[[#This Row],[Est_Sust_NP Mei]]+Target_CC[[#This Row],[Est_Sust_POTS Mei]]+Target_CC[[#This Row],[BC_Mei]]</f>
        <v>6395730</v>
      </c>
      <c r="BP617" s="5">
        <f>Target_CC[[#This Row],[Est_Sust_NP Jun]]+Target_CC[[#This Row],[Est_Sust_POTS Jun]]+Target_CC[[#This Row],[BC_Jun]]</f>
        <v>6395730</v>
      </c>
      <c r="BQ617" s="5">
        <f>Target_CC[[#This Row],[Est_Sust_NP Jul]]+Target_CC[[#This Row],[Est_Sust_POTS Jul]]+Target_CC[[#This Row],[BC_Jul]]</f>
        <v>6395730</v>
      </c>
      <c r="BR617" s="5">
        <f>Target_CC[[#This Row],[Est_Sust_NP Agu]]+Target_CC[[#This Row],[Est_Sust_POTS Agu]]+Target_CC[[#This Row],[BC_Agu]]</f>
        <v>6395730</v>
      </c>
      <c r="BS617" s="5">
        <f>Target_CC[[#This Row],[Est_Sust_NP Sep]]+Target_CC[[#This Row],[Est_Sust_POTS Sep]]+Target_CC[[#This Row],[BC_Sep]]</f>
        <v>6395730</v>
      </c>
      <c r="BT617" s="5">
        <f>Target_CC[[#This Row],[Est_Sust_NP Okt]]+Target_CC[[#This Row],[Est_Sust_POTS Okt]]+Target_CC[[#This Row],[BC_Okt]]</f>
        <v>6395730</v>
      </c>
      <c r="BU617" s="5">
        <f>Target_CC[[#This Row],[Est_Sust_NP Nov]]+Target_CC[[#This Row],[Est_Sust_POTS Nov]]+Target_CC[[#This Row],[BC_Nov]]</f>
        <v>6395730</v>
      </c>
      <c r="BV617" s="5">
        <f>Target_CC[[#This Row],[Est_Sust_NP Des]]+Target_CC[[#This Row],[Est_Sust_POTS Des]]+Target_CC[[#This Row],[BC_Des]]</f>
        <v>6395730</v>
      </c>
      <c r="BW617" s="5">
        <f>SUM(Target_CC[[#This Row],[Real_Jan]:[Real_Des]])</f>
        <v>844934563</v>
      </c>
      <c r="BX617" s="5">
        <v>0</v>
      </c>
      <c r="BY617" s="5">
        <v>0</v>
      </c>
      <c r="BZ617" s="5">
        <v>0</v>
      </c>
      <c r="CA617" s="5">
        <f>Target_CC[[#This Row],[Est_Sust_NP Mar]]*95%</f>
        <v>0</v>
      </c>
      <c r="CB617" s="5">
        <f>Target_CC[[#This Row],[Est_Sust_NP Apr]]</f>
        <v>0</v>
      </c>
      <c r="CC617" s="5">
        <f>Target_CC[[#This Row],[Est_Sust_NP Mei]]</f>
        <v>0</v>
      </c>
      <c r="CD617" s="5">
        <f>Target_CC[[#This Row],[Est_Sust_NP Jun]]</f>
        <v>0</v>
      </c>
      <c r="CE617" s="5">
        <f>Target_CC[[#This Row],[Est_Sust_NP Jul]]</f>
        <v>0</v>
      </c>
      <c r="CF617" s="5">
        <f>Target_CC[[#This Row],[Est_Sust_NP Agu]]</f>
        <v>0</v>
      </c>
      <c r="CG617" s="5">
        <f>Target_CC[[#This Row],[Est_Sust_NP Sep]]</f>
        <v>0</v>
      </c>
      <c r="CH617" s="5">
        <f>Target_CC[[#This Row],[Est_Sust_NP Okt]]</f>
        <v>0</v>
      </c>
      <c r="CI617" s="5">
        <f>Target_CC[[#This Row],[Est_Sust_NP Nov]]</f>
        <v>0</v>
      </c>
      <c r="CJ617" s="5">
        <f>SUM(Target_CC[[#This Row],[Est_Sust_NP Jan]:[Est_Sust_NP Des]])</f>
        <v>0</v>
      </c>
      <c r="CK617" s="5">
        <v>7147816</v>
      </c>
      <c r="CL617" s="5">
        <v>6421050</v>
      </c>
      <c r="CM617" s="5">
        <v>6395730</v>
      </c>
      <c r="CN617" s="5">
        <f>Target_CC[[#This Row],[Est_Sust_POTS Mar]]</f>
        <v>6395730</v>
      </c>
      <c r="CO617" s="5">
        <f>Target_CC[[#This Row],[Est_Sust_POTS Apr]]</f>
        <v>6395730</v>
      </c>
      <c r="CP617" s="5">
        <f>Target_CC[[#This Row],[Est_Sust_POTS Mei]]</f>
        <v>6395730</v>
      </c>
      <c r="CQ617" s="5">
        <f>Target_CC[[#This Row],[Est_Sust_POTS Jun]]</f>
        <v>6395730</v>
      </c>
      <c r="CR617" s="5">
        <f>Target_CC[[#This Row],[Est_Sust_POTS Jul]]</f>
        <v>6395730</v>
      </c>
      <c r="CS617" s="5">
        <f>Target_CC[[#This Row],[Est_Sust_POTS Agu]]</f>
        <v>6395730</v>
      </c>
      <c r="CT617" s="5">
        <f>Target_CC[[#This Row],[Est_Sust_POTS Sep]]</f>
        <v>6395730</v>
      </c>
      <c r="CU617" s="5">
        <f>Target_CC[[#This Row],[Est_Sust_POTS Okt]]</f>
        <v>6395730</v>
      </c>
      <c r="CV617" s="5">
        <f>Target_CC[[#This Row],[Est_Sust_POTS Nov]]</f>
        <v>6395730</v>
      </c>
      <c r="CW617" s="5">
        <f>SUM(Target_CC[[#This Row],[Est_Sust_POTS Jan]:[Est_Sust_POTS Des]])</f>
        <v>77526166</v>
      </c>
      <c r="CX617" s="5"/>
      <c r="CY617" s="5">
        <v>770129495</v>
      </c>
      <c r="CZ617" s="5">
        <v>0</v>
      </c>
      <c r="DA617" s="5">
        <v>0</v>
      </c>
      <c r="DB617" s="5"/>
      <c r="DC617" s="5"/>
      <c r="DD617" s="5"/>
      <c r="DE617" s="5"/>
      <c r="DF617" s="5"/>
      <c r="DG617" s="5"/>
      <c r="DH617" s="5"/>
      <c r="DI617" s="5"/>
      <c r="DJ617" s="5">
        <f>SUM(Target_CC[[#This Row],[BC_Jan]:[BC_Des]])</f>
        <v>770129495</v>
      </c>
      <c r="DK617" s="5"/>
      <c r="DL617" s="5"/>
      <c r="DM617" s="5"/>
      <c r="DN617" s="5"/>
      <c r="DO617" s="5"/>
      <c r="DP617" s="5"/>
      <c r="DQ617" s="5"/>
      <c r="DR617" s="5"/>
      <c r="DS617" s="5"/>
      <c r="DT617" s="5"/>
      <c r="DU617" s="5"/>
      <c r="DV617" s="5"/>
      <c r="DW617" s="5"/>
      <c r="DX617" s="5" t="s">
        <v>160</v>
      </c>
    </row>
    <row r="618" spans="2:128" x14ac:dyDescent="0.3">
      <c r="B618">
        <v>4628282</v>
      </c>
      <c r="C618" t="s">
        <v>915</v>
      </c>
      <c r="D618" t="s">
        <v>880</v>
      </c>
      <c r="E618" t="s">
        <v>874</v>
      </c>
      <c r="F618" t="s">
        <v>875</v>
      </c>
      <c r="G618" t="s">
        <v>26</v>
      </c>
      <c r="H618" t="s">
        <v>159</v>
      </c>
      <c r="I618" t="s">
        <v>18</v>
      </c>
      <c r="J618" s="5">
        <v>323843581</v>
      </c>
      <c r="K618" s="5">
        <v>23425073.434782609</v>
      </c>
      <c r="L618" s="5">
        <v>23439618.652173914</v>
      </c>
      <c r="M618" s="5">
        <v>23439618.652173914</v>
      </c>
      <c r="N618" s="5">
        <v>23439618.652173914</v>
      </c>
      <c r="O618" s="5">
        <v>23454163.869565219</v>
      </c>
      <c r="P618" s="5">
        <v>23439618.652173914</v>
      </c>
      <c r="Q618" s="5">
        <v>23395983</v>
      </c>
      <c r="R618" s="5">
        <v>23425073.434782609</v>
      </c>
      <c r="S618" s="5">
        <v>23425073.434782609</v>
      </c>
      <c r="T618" s="5">
        <v>23395983</v>
      </c>
      <c r="U618" s="5">
        <v>23439618.652173914</v>
      </c>
      <c r="V618" s="5">
        <v>23410528.217391305</v>
      </c>
      <c r="W618" s="5">
        <v>281129971.65217388</v>
      </c>
      <c r="X618" s="5">
        <v>5038985.1748458156</v>
      </c>
      <c r="Y618" s="5">
        <v>33446371.852745503</v>
      </c>
      <c r="Z618" s="5">
        <v>29675922.745347805</v>
      </c>
      <c r="AA618" s="5">
        <v>21989598.731019214</v>
      </c>
      <c r="AB618" s="5">
        <v>22510836.154652912</v>
      </c>
      <c r="AC618" s="5">
        <v>22705540.194790568</v>
      </c>
      <c r="AD618" s="5">
        <v>27860911.660440311</v>
      </c>
      <c r="AE618" s="5">
        <v>27398503.512472436</v>
      </c>
      <c r="AF618" s="5">
        <v>27381456.065242935</v>
      </c>
      <c r="AG618" s="5">
        <v>27773875.394732986</v>
      </c>
      <c r="AH618" s="5">
        <v>27142818.11409143</v>
      </c>
      <c r="AI618" s="5">
        <v>27075180.399618093</v>
      </c>
      <c r="AJ618" s="5">
        <v>300000000</v>
      </c>
      <c r="AK618" s="5">
        <v>28464058.609628424</v>
      </c>
      <c r="AL618" s="5">
        <v>56885990.504919417</v>
      </c>
      <c r="AM618" s="5">
        <v>53115541.397521719</v>
      </c>
      <c r="AN618" s="5">
        <v>45429217.383193128</v>
      </c>
      <c r="AO618" s="5">
        <v>45965000.024218127</v>
      </c>
      <c r="AP618" s="5">
        <v>46145158.846964478</v>
      </c>
      <c r="AQ618" s="5">
        <v>51256894.660440311</v>
      </c>
      <c r="AR618" s="5">
        <v>50823576.947255045</v>
      </c>
      <c r="AS618" s="5">
        <v>50806529.500025541</v>
      </c>
      <c r="AT618" s="5">
        <v>51169858.394732982</v>
      </c>
      <c r="AU618" s="5">
        <v>50582436.766265348</v>
      </c>
      <c r="AV618" s="5">
        <v>50485708.617009401</v>
      </c>
      <c r="AW618" s="5">
        <f>SUM(Target_CC[[#This Row],[Target_Jan]:[Target_Des]])</f>
        <v>581129971.652174</v>
      </c>
      <c r="AX618" s="5">
        <v>796863.30820967699</v>
      </c>
      <c r="AY618" s="5">
        <v>800269.65865466127</v>
      </c>
      <c r="AZ618" s="5">
        <v>796383.74222546432</v>
      </c>
      <c r="BA618" s="5">
        <v>786372.70589999668</v>
      </c>
      <c r="BB618" s="5">
        <v>793935.84157823003</v>
      </c>
      <c r="BC618" s="5">
        <v>797473.19103742542</v>
      </c>
      <c r="BD618" s="5">
        <v>878692.33517508185</v>
      </c>
      <c r="BE618" s="5">
        <v>870481.88695162872</v>
      </c>
      <c r="BF618" s="5">
        <v>870215.56851381448</v>
      </c>
      <c r="BG618" s="5">
        <v>877332.63820671383</v>
      </c>
      <c r="BH618" s="5">
        <v>865994.21097005485</v>
      </c>
      <c r="BI618" s="5">
        <v>865984.912577254</v>
      </c>
      <c r="BJ618" s="5">
        <f>SUM(Target_CC[[#This Row],[Target_NGTMA_Jan]:[Target_NGTMA_Des]])</f>
        <v>10000000.000000004</v>
      </c>
      <c r="BK618" s="5">
        <v>7406040</v>
      </c>
      <c r="BL618" s="5">
        <v>4341523</v>
      </c>
      <c r="BM618" s="5">
        <v>4341523</v>
      </c>
      <c r="BN618" s="5">
        <f>Target_CC[[#This Row],[Est_Sust_NP Apr]]+Target_CC[[#This Row],[Est_Sust_POTS Apr]]+Target_CC[[#This Row],[BC_Apr]]</f>
        <v>4165396.8499999996</v>
      </c>
      <c r="BO618" s="5">
        <f>Target_CC[[#This Row],[Est_Sust_NP Mei]]+Target_CC[[#This Row],[Est_Sust_POTS Mei]]+Target_CC[[#This Row],[BC_Mei]]</f>
        <v>4165396.8499999996</v>
      </c>
      <c r="BP618" s="5">
        <f>Target_CC[[#This Row],[Est_Sust_NP Jun]]+Target_CC[[#This Row],[Est_Sust_POTS Jun]]+Target_CC[[#This Row],[BC_Jun]]</f>
        <v>4165396.8499999996</v>
      </c>
      <c r="BQ618" s="5">
        <f>Target_CC[[#This Row],[Est_Sust_NP Jul]]+Target_CC[[#This Row],[Est_Sust_POTS Jul]]+Target_CC[[#This Row],[BC_Jul]]</f>
        <v>4165396.8499999996</v>
      </c>
      <c r="BR618" s="5">
        <f>Target_CC[[#This Row],[Est_Sust_NP Agu]]+Target_CC[[#This Row],[Est_Sust_POTS Agu]]+Target_CC[[#This Row],[BC_Agu]]</f>
        <v>4165396.8499999996</v>
      </c>
      <c r="BS618" s="5">
        <f>Target_CC[[#This Row],[Est_Sust_NP Sep]]+Target_CC[[#This Row],[Est_Sust_POTS Sep]]+Target_CC[[#This Row],[BC_Sep]]</f>
        <v>4165396.8499999996</v>
      </c>
      <c r="BT618" s="5">
        <f>Target_CC[[#This Row],[Est_Sust_NP Okt]]+Target_CC[[#This Row],[Est_Sust_POTS Okt]]+Target_CC[[#This Row],[BC_Okt]]</f>
        <v>4165396.8499999996</v>
      </c>
      <c r="BU618" s="5">
        <f>Target_CC[[#This Row],[Est_Sust_NP Nov]]+Target_CC[[#This Row],[Est_Sust_POTS Nov]]+Target_CC[[#This Row],[BC_Nov]]</f>
        <v>4165396.8499999996</v>
      </c>
      <c r="BV618" s="5">
        <f>Target_CC[[#This Row],[Est_Sust_NP Des]]+Target_CC[[#This Row],[Est_Sust_POTS Des]]+Target_CC[[#This Row],[BC_Des]]</f>
        <v>4165396.8499999996</v>
      </c>
      <c r="BW618" s="5">
        <f>SUM(Target_CC[[#This Row],[Real_Jan]:[Real_Des]])</f>
        <v>53577657.650000013</v>
      </c>
      <c r="BX618" s="5">
        <v>6587040</v>
      </c>
      <c r="BY618" s="5">
        <v>3522523</v>
      </c>
      <c r="BZ618" s="5">
        <v>3522523</v>
      </c>
      <c r="CA618" s="5">
        <f>Target_CC[[#This Row],[Est_Sust_NP Mar]]*95%</f>
        <v>3346396.8499999996</v>
      </c>
      <c r="CB618" s="5">
        <f>Target_CC[[#This Row],[Est_Sust_NP Apr]]</f>
        <v>3346396.8499999996</v>
      </c>
      <c r="CC618" s="5">
        <f>Target_CC[[#This Row],[Est_Sust_NP Mei]]</f>
        <v>3346396.8499999996</v>
      </c>
      <c r="CD618" s="5">
        <f>Target_CC[[#This Row],[Est_Sust_NP Jun]]</f>
        <v>3346396.8499999996</v>
      </c>
      <c r="CE618" s="5">
        <f>Target_CC[[#This Row],[Est_Sust_NP Jul]]</f>
        <v>3346396.8499999996</v>
      </c>
      <c r="CF618" s="5">
        <f>Target_CC[[#This Row],[Est_Sust_NP Agu]]</f>
        <v>3346396.8499999996</v>
      </c>
      <c r="CG618" s="5">
        <f>Target_CC[[#This Row],[Est_Sust_NP Sep]]</f>
        <v>3346396.8499999996</v>
      </c>
      <c r="CH618" s="5">
        <f>Target_CC[[#This Row],[Est_Sust_NP Okt]]</f>
        <v>3346396.8499999996</v>
      </c>
      <c r="CI618" s="5">
        <f>Target_CC[[#This Row],[Est_Sust_NP Nov]]</f>
        <v>3346396.8499999996</v>
      </c>
      <c r="CJ618" s="5">
        <f>SUM(Target_CC[[#This Row],[Est_Sust_NP Jan]:[Est_Sust_NP Des]])</f>
        <v>43749657.650000013</v>
      </c>
      <c r="CK618" s="5">
        <v>819000</v>
      </c>
      <c r="CL618" s="5">
        <v>819000</v>
      </c>
      <c r="CM618" s="5">
        <v>819000</v>
      </c>
      <c r="CN618" s="5">
        <f>Target_CC[[#This Row],[Est_Sust_POTS Mar]]</f>
        <v>819000</v>
      </c>
      <c r="CO618" s="5">
        <f>Target_CC[[#This Row],[Est_Sust_POTS Apr]]</f>
        <v>819000</v>
      </c>
      <c r="CP618" s="5">
        <f>Target_CC[[#This Row],[Est_Sust_POTS Mei]]</f>
        <v>819000</v>
      </c>
      <c r="CQ618" s="5">
        <f>Target_CC[[#This Row],[Est_Sust_POTS Jun]]</f>
        <v>819000</v>
      </c>
      <c r="CR618" s="5">
        <f>Target_CC[[#This Row],[Est_Sust_POTS Jul]]</f>
        <v>819000</v>
      </c>
      <c r="CS618" s="5">
        <f>Target_CC[[#This Row],[Est_Sust_POTS Agu]]</f>
        <v>819000</v>
      </c>
      <c r="CT618" s="5">
        <f>Target_CC[[#This Row],[Est_Sust_POTS Sep]]</f>
        <v>819000</v>
      </c>
      <c r="CU618" s="5">
        <f>Target_CC[[#This Row],[Est_Sust_POTS Okt]]</f>
        <v>819000</v>
      </c>
      <c r="CV618" s="5">
        <f>Target_CC[[#This Row],[Est_Sust_POTS Nov]]</f>
        <v>819000</v>
      </c>
      <c r="CW618" s="5">
        <f>SUM(Target_CC[[#This Row],[Est_Sust_POTS Jan]:[Est_Sust_POTS Des]])</f>
        <v>9828000</v>
      </c>
      <c r="CX618" s="5"/>
      <c r="CY618" s="5">
        <v>0</v>
      </c>
      <c r="CZ618" s="5">
        <v>0</v>
      </c>
      <c r="DA618" s="5">
        <v>0</v>
      </c>
      <c r="DB618" s="5"/>
      <c r="DC618" s="5"/>
      <c r="DD618" s="5"/>
      <c r="DE618" s="5"/>
      <c r="DF618" s="5"/>
      <c r="DG618" s="5"/>
      <c r="DH618" s="5"/>
      <c r="DI618" s="5"/>
      <c r="DJ618" s="5">
        <f>SUM(Target_CC[[#This Row],[BC_Jan]:[BC_Des]])</f>
        <v>0</v>
      </c>
      <c r="DK618" s="5"/>
      <c r="DL618" s="5"/>
      <c r="DM618" s="5"/>
      <c r="DN618" s="5"/>
      <c r="DO618" s="5"/>
      <c r="DP618" s="5"/>
      <c r="DQ618" s="5"/>
      <c r="DR618" s="5"/>
      <c r="DS618" s="5"/>
      <c r="DT618" s="5"/>
      <c r="DU618" s="5"/>
      <c r="DV618" s="5"/>
      <c r="DW618" s="5"/>
      <c r="DX618" s="5" t="s">
        <v>160</v>
      </c>
    </row>
    <row r="619" spans="2:128" x14ac:dyDescent="0.3">
      <c r="B619">
        <v>2948694</v>
      </c>
      <c r="C619" t="s">
        <v>916</v>
      </c>
      <c r="D619" t="s">
        <v>157</v>
      </c>
      <c r="E619" t="s">
        <v>877</v>
      </c>
      <c r="F619" t="s">
        <v>878</v>
      </c>
      <c r="G619" t="s">
        <v>25</v>
      </c>
      <c r="H619" t="s">
        <v>159</v>
      </c>
      <c r="I619" t="s">
        <v>18</v>
      </c>
      <c r="J619" s="5">
        <v>108909993.94999999</v>
      </c>
      <c r="K619" s="5">
        <v>9078542.8874423224</v>
      </c>
      <c r="L619" s="5">
        <v>6709825.3890236048</v>
      </c>
      <c r="M619" s="5">
        <v>7857183.4881697483</v>
      </c>
      <c r="N619" s="5">
        <v>7477427.6678936826</v>
      </c>
      <c r="O619" s="5">
        <v>7917729.9234213028</v>
      </c>
      <c r="P619" s="5">
        <v>8127166.7553182514</v>
      </c>
      <c r="Q619" s="5">
        <v>7131950.6527736885</v>
      </c>
      <c r="R619" s="5">
        <v>6377294.4912572531</v>
      </c>
      <c r="S619" s="5">
        <v>6668970.3142932272</v>
      </c>
      <c r="T619" s="5">
        <v>8220975.4140541842</v>
      </c>
      <c r="U619" s="5">
        <v>8220975.4140541842</v>
      </c>
      <c r="V619" s="5">
        <v>7473614.01609788</v>
      </c>
      <c r="W619" s="5">
        <v>91261656.413799316</v>
      </c>
      <c r="X619" s="5">
        <v>363408.82164690265</v>
      </c>
      <c r="Y619" s="5">
        <v>809650.05142483325</v>
      </c>
      <c r="Z619" s="5">
        <v>758691.62540475419</v>
      </c>
      <c r="AA619" s="5">
        <v>638048.18812480115</v>
      </c>
      <c r="AB619" s="5">
        <v>645120.0892160245</v>
      </c>
      <c r="AC619" s="5">
        <v>640795.41560575995</v>
      </c>
      <c r="AD619" s="5">
        <v>726911.71134984109</v>
      </c>
      <c r="AE619" s="5">
        <v>724052.90649510501</v>
      </c>
      <c r="AF619" s="5">
        <v>719240.97697792295</v>
      </c>
      <c r="AG619" s="5">
        <v>728791.43753687141</v>
      </c>
      <c r="AH619" s="5">
        <v>726595.90427095047</v>
      </c>
      <c r="AI619" s="5">
        <v>732241.95138026355</v>
      </c>
      <c r="AJ619" s="5">
        <v>8213549.0794340298</v>
      </c>
      <c r="AK619" s="5">
        <v>9441951.7090892252</v>
      </c>
      <c r="AL619" s="5">
        <v>7519475.4404484378</v>
      </c>
      <c r="AM619" s="5">
        <v>8615875.113574503</v>
      </c>
      <c r="AN619" s="5">
        <v>8115475.8560184836</v>
      </c>
      <c r="AO619" s="5">
        <v>8562850.0126373265</v>
      </c>
      <c r="AP619" s="5">
        <v>8767962.1709240116</v>
      </c>
      <c r="AQ619" s="5">
        <v>7858862.3641235298</v>
      </c>
      <c r="AR619" s="5">
        <v>7101347.3977523576</v>
      </c>
      <c r="AS619" s="5">
        <v>7388211.2912711501</v>
      </c>
      <c r="AT619" s="5">
        <v>8949766.8515910562</v>
      </c>
      <c r="AU619" s="5">
        <v>8947571.318325134</v>
      </c>
      <c r="AV619" s="5">
        <v>8205855.9674781431</v>
      </c>
      <c r="AW619" s="5">
        <f>SUM(Target_CC[[#This Row],[Target_Jan]:[Target_Des]])</f>
        <v>99475205.493233338</v>
      </c>
      <c r="AX619" s="5">
        <v>0</v>
      </c>
      <c r="AY619" s="5">
        <v>0</v>
      </c>
      <c r="AZ619" s="5">
        <v>0</v>
      </c>
      <c r="BA619" s="5">
        <v>0</v>
      </c>
      <c r="BB619" s="5">
        <v>0</v>
      </c>
      <c r="BC619" s="5">
        <v>0</v>
      </c>
      <c r="BD619" s="5">
        <v>0</v>
      </c>
      <c r="BE619" s="5">
        <v>0</v>
      </c>
      <c r="BF619" s="5">
        <v>0</v>
      </c>
      <c r="BG619" s="5">
        <v>0</v>
      </c>
      <c r="BH619" s="5">
        <v>0</v>
      </c>
      <c r="BI619" s="5">
        <v>0</v>
      </c>
      <c r="BJ619" s="5">
        <f>SUM(Target_CC[[#This Row],[Target_NGTMA_Jan]:[Target_NGTMA_Des]])</f>
        <v>0</v>
      </c>
      <c r="BK619" s="5">
        <v>7866614</v>
      </c>
      <c r="BL619" s="5">
        <v>7414256</v>
      </c>
      <c r="BM619" s="5">
        <v>4594861</v>
      </c>
      <c r="BN619" s="5">
        <f>Target_CC[[#This Row],[Est_Sust_NP Apr]]+Target_CC[[#This Row],[Est_Sust_POTS Apr]]+Target_CC[[#This Row],[BC_Apr]]</f>
        <v>4671661</v>
      </c>
      <c r="BO619" s="5">
        <f>Target_CC[[#This Row],[Est_Sust_NP Mei]]+Target_CC[[#This Row],[Est_Sust_POTS Mei]]+Target_CC[[#This Row],[BC_Mei]]</f>
        <v>4671661</v>
      </c>
      <c r="BP619" s="5">
        <f>Target_CC[[#This Row],[Est_Sust_NP Jun]]+Target_CC[[#This Row],[Est_Sust_POTS Jun]]+Target_CC[[#This Row],[BC_Jun]]</f>
        <v>4671661</v>
      </c>
      <c r="BQ619" s="5">
        <f>Target_CC[[#This Row],[Est_Sust_NP Jul]]+Target_CC[[#This Row],[Est_Sust_POTS Jul]]+Target_CC[[#This Row],[BC_Jul]]</f>
        <v>4671661</v>
      </c>
      <c r="BR619" s="5">
        <f>Target_CC[[#This Row],[Est_Sust_NP Agu]]+Target_CC[[#This Row],[Est_Sust_POTS Agu]]+Target_CC[[#This Row],[BC_Agu]]</f>
        <v>4671661</v>
      </c>
      <c r="BS619" s="5">
        <f>Target_CC[[#This Row],[Est_Sust_NP Sep]]+Target_CC[[#This Row],[Est_Sust_POTS Sep]]+Target_CC[[#This Row],[BC_Sep]]</f>
        <v>4671661</v>
      </c>
      <c r="BT619" s="5">
        <f>Target_CC[[#This Row],[Est_Sust_NP Okt]]+Target_CC[[#This Row],[Est_Sust_POTS Okt]]+Target_CC[[#This Row],[BC_Okt]]</f>
        <v>4671661</v>
      </c>
      <c r="BU619" s="5">
        <f>Target_CC[[#This Row],[Est_Sust_NP Nov]]+Target_CC[[#This Row],[Est_Sust_POTS Nov]]+Target_CC[[#This Row],[BC_Nov]]</f>
        <v>4671661</v>
      </c>
      <c r="BV619" s="5">
        <f>Target_CC[[#This Row],[Est_Sust_NP Des]]+Target_CC[[#This Row],[Est_Sust_POTS Des]]+Target_CC[[#This Row],[BC_Des]]</f>
        <v>4671661</v>
      </c>
      <c r="BW619" s="5">
        <f>SUM(Target_CC[[#This Row],[Real_Jan]:[Real_Des]])</f>
        <v>61920680</v>
      </c>
      <c r="BX619" s="5">
        <v>2600000</v>
      </c>
      <c r="BY619" s="5">
        <v>2228572</v>
      </c>
      <c r="BZ619" s="5">
        <v>0</v>
      </c>
      <c r="CA619" s="5">
        <f>Target_CC[[#This Row],[Est_Sust_NP Mar]]*95%</f>
        <v>0</v>
      </c>
      <c r="CB619" s="5">
        <f>Target_CC[[#This Row],[Est_Sust_NP Apr]]</f>
        <v>0</v>
      </c>
      <c r="CC619" s="5">
        <f>Target_CC[[#This Row],[Est_Sust_NP Mei]]</f>
        <v>0</v>
      </c>
      <c r="CD619" s="5">
        <f>Target_CC[[#This Row],[Est_Sust_NP Jun]]</f>
        <v>0</v>
      </c>
      <c r="CE619" s="5">
        <f>Target_CC[[#This Row],[Est_Sust_NP Jul]]</f>
        <v>0</v>
      </c>
      <c r="CF619" s="5">
        <f>Target_CC[[#This Row],[Est_Sust_NP Agu]]</f>
        <v>0</v>
      </c>
      <c r="CG619" s="5">
        <f>Target_CC[[#This Row],[Est_Sust_NP Sep]]</f>
        <v>0</v>
      </c>
      <c r="CH619" s="5">
        <f>Target_CC[[#This Row],[Est_Sust_NP Okt]]</f>
        <v>0</v>
      </c>
      <c r="CI619" s="5">
        <f>Target_CC[[#This Row],[Est_Sust_NP Nov]]</f>
        <v>0</v>
      </c>
      <c r="CJ619" s="5">
        <f>SUM(Target_CC[[#This Row],[Est_Sust_NP Jan]:[Est_Sust_NP Des]])</f>
        <v>4828572</v>
      </c>
      <c r="CK619" s="5">
        <v>5343414</v>
      </c>
      <c r="CL619" s="5">
        <v>5262484</v>
      </c>
      <c r="CM619" s="5">
        <v>4671661</v>
      </c>
      <c r="CN619" s="5">
        <f>Target_CC[[#This Row],[Est_Sust_POTS Mar]]</f>
        <v>4671661</v>
      </c>
      <c r="CO619" s="5">
        <f>Target_CC[[#This Row],[Est_Sust_POTS Apr]]</f>
        <v>4671661</v>
      </c>
      <c r="CP619" s="5">
        <f>Target_CC[[#This Row],[Est_Sust_POTS Mei]]</f>
        <v>4671661</v>
      </c>
      <c r="CQ619" s="5">
        <f>Target_CC[[#This Row],[Est_Sust_POTS Jun]]</f>
        <v>4671661</v>
      </c>
      <c r="CR619" s="5">
        <f>Target_CC[[#This Row],[Est_Sust_POTS Jul]]</f>
        <v>4671661</v>
      </c>
      <c r="CS619" s="5">
        <f>Target_CC[[#This Row],[Est_Sust_POTS Agu]]</f>
        <v>4671661</v>
      </c>
      <c r="CT619" s="5">
        <f>Target_CC[[#This Row],[Est_Sust_POTS Sep]]</f>
        <v>4671661</v>
      </c>
      <c r="CU619" s="5">
        <f>Target_CC[[#This Row],[Est_Sust_POTS Okt]]</f>
        <v>4671661</v>
      </c>
      <c r="CV619" s="5">
        <f>Target_CC[[#This Row],[Est_Sust_POTS Nov]]</f>
        <v>4671661</v>
      </c>
      <c r="CW619" s="5">
        <f>SUM(Target_CC[[#This Row],[Est_Sust_POTS Jan]:[Est_Sust_POTS Des]])</f>
        <v>57322508</v>
      </c>
      <c r="CX619" s="5"/>
      <c r="CY619" s="5">
        <v>0</v>
      </c>
      <c r="CZ619" s="5">
        <v>0</v>
      </c>
      <c r="DA619" s="5">
        <v>0</v>
      </c>
      <c r="DB619" s="5"/>
      <c r="DC619" s="5"/>
      <c r="DD619" s="5"/>
      <c r="DE619" s="5"/>
      <c r="DF619" s="5"/>
      <c r="DG619" s="5"/>
      <c r="DH619" s="5"/>
      <c r="DI619" s="5"/>
      <c r="DJ619" s="5">
        <f>SUM(Target_CC[[#This Row],[BC_Jan]:[BC_Des]])</f>
        <v>0</v>
      </c>
      <c r="DK619" s="5"/>
      <c r="DL619" s="5"/>
      <c r="DM619" s="5"/>
      <c r="DN619" s="5"/>
      <c r="DO619" s="5"/>
      <c r="DP619" s="5"/>
      <c r="DQ619" s="5"/>
      <c r="DR619" s="5"/>
      <c r="DS619" s="5"/>
      <c r="DT619" s="5"/>
      <c r="DU619" s="5"/>
      <c r="DV619" s="5"/>
      <c r="DW619" s="5"/>
      <c r="DX619" s="5" t="s">
        <v>160</v>
      </c>
    </row>
    <row r="620" spans="2:128" x14ac:dyDescent="0.3">
      <c r="B620">
        <v>2000268</v>
      </c>
      <c r="C620" t="s">
        <v>917</v>
      </c>
      <c r="D620" t="s">
        <v>880</v>
      </c>
      <c r="E620" t="s">
        <v>874</v>
      </c>
      <c r="F620" t="s">
        <v>875</v>
      </c>
      <c r="G620" t="s">
        <v>26</v>
      </c>
      <c r="H620" t="s">
        <v>159</v>
      </c>
      <c r="I620" t="s">
        <v>18</v>
      </c>
      <c r="J620" s="5">
        <v>256096114</v>
      </c>
      <c r="K620" s="5">
        <v>9257883.1747826077</v>
      </c>
      <c r="L620" s="5">
        <v>9156174.4521739129</v>
      </c>
      <c r="M620" s="5">
        <v>9156174.4521739129</v>
      </c>
      <c r="N620" s="5">
        <v>9156174.4521739129</v>
      </c>
      <c r="O620" s="5">
        <v>9054465.7295652181</v>
      </c>
      <c r="P620" s="5">
        <v>9156174.4521739129</v>
      </c>
      <c r="Q620" s="5">
        <v>9461300.620000001</v>
      </c>
      <c r="R620" s="5">
        <v>9257883.1747826077</v>
      </c>
      <c r="S620" s="5">
        <v>9257883.1747826077</v>
      </c>
      <c r="T620" s="5">
        <v>9461300.620000001</v>
      </c>
      <c r="U620" s="5">
        <v>9156174.4521739129</v>
      </c>
      <c r="V620" s="5">
        <v>9359591.8973913044</v>
      </c>
      <c r="W620" s="5">
        <v>110891180.65217391</v>
      </c>
      <c r="X620" s="5">
        <v>5038985.1748458156</v>
      </c>
      <c r="Y620" s="5">
        <v>33446371.852745503</v>
      </c>
      <c r="Z620" s="5">
        <v>29675922.745347805</v>
      </c>
      <c r="AA620" s="5">
        <v>21989598.731019214</v>
      </c>
      <c r="AB620" s="5">
        <v>22510836.154652912</v>
      </c>
      <c r="AC620" s="5">
        <v>22705540.194790568</v>
      </c>
      <c r="AD620" s="5">
        <v>27860911.660440311</v>
      </c>
      <c r="AE620" s="5">
        <v>27398503.512472436</v>
      </c>
      <c r="AF620" s="5">
        <v>27381456.065242935</v>
      </c>
      <c r="AG620" s="5">
        <v>27773875.394732986</v>
      </c>
      <c r="AH620" s="5">
        <v>27142818.11409143</v>
      </c>
      <c r="AI620" s="5">
        <v>27075180.399618093</v>
      </c>
      <c r="AJ620" s="5">
        <v>300000000</v>
      </c>
      <c r="AK620" s="5">
        <v>14296868.349628422</v>
      </c>
      <c r="AL620" s="5">
        <v>42602546.304919414</v>
      </c>
      <c r="AM620" s="5">
        <v>38832097.197521716</v>
      </c>
      <c r="AN620" s="5">
        <v>31145773.183193125</v>
      </c>
      <c r="AO620" s="5">
        <v>31565301.88421813</v>
      </c>
      <c r="AP620" s="5">
        <v>31861714.646964483</v>
      </c>
      <c r="AQ620" s="5">
        <v>37322212.280440316</v>
      </c>
      <c r="AR620" s="5">
        <v>36656386.68725504</v>
      </c>
      <c r="AS620" s="5">
        <v>36639339.240025543</v>
      </c>
      <c r="AT620" s="5">
        <v>37235176.014732987</v>
      </c>
      <c r="AU620" s="5">
        <v>36298992.566265345</v>
      </c>
      <c r="AV620" s="5">
        <v>36434772.297009394</v>
      </c>
      <c r="AW620" s="5">
        <f>SUM(Target_CC[[#This Row],[Target_Jan]:[Target_Des]])</f>
        <v>410891180.65217394</v>
      </c>
      <c r="AX620" s="5">
        <v>7968633.0820967695</v>
      </c>
      <c r="AY620" s="5">
        <v>8002696.586546612</v>
      </c>
      <c r="AZ620" s="5">
        <v>7963837.4222546434</v>
      </c>
      <c r="BA620" s="5">
        <v>7863727.0589999668</v>
      </c>
      <c r="BB620" s="5">
        <v>7939358.4157823008</v>
      </c>
      <c r="BC620" s="5">
        <v>7974731.910374254</v>
      </c>
      <c r="BD620" s="5">
        <v>8786923.3517508171</v>
      </c>
      <c r="BE620" s="5">
        <v>8704818.869516287</v>
      </c>
      <c r="BF620" s="5">
        <v>8702155.6851381455</v>
      </c>
      <c r="BG620" s="5">
        <v>8773326.3820671383</v>
      </c>
      <c r="BH620" s="5">
        <v>8659942.1097005475</v>
      </c>
      <c r="BI620" s="5">
        <v>8659849.1257725395</v>
      </c>
      <c r="BJ620" s="5">
        <f>SUM(Target_CC[[#This Row],[Target_NGTMA_Jan]:[Target_NGTMA_Des]])</f>
        <v>100000000.00000003</v>
      </c>
      <c r="BK620" s="5">
        <v>8728940</v>
      </c>
      <c r="BL620" s="5">
        <v>8112534</v>
      </c>
      <c r="BM620" s="5">
        <v>8311035</v>
      </c>
      <c r="BN620" s="5">
        <f>Target_CC[[#This Row],[Est_Sust_NP Apr]]+Target_CC[[#This Row],[Est_Sust_POTS Apr]]+Target_CC[[#This Row],[BC_Apr]]</f>
        <v>8595750</v>
      </c>
      <c r="BO620" s="5">
        <f>Target_CC[[#This Row],[Est_Sust_NP Mei]]+Target_CC[[#This Row],[Est_Sust_POTS Mei]]+Target_CC[[#This Row],[BC_Mei]]</f>
        <v>8595750</v>
      </c>
      <c r="BP620" s="5">
        <f>Target_CC[[#This Row],[Est_Sust_NP Jun]]+Target_CC[[#This Row],[Est_Sust_POTS Jun]]+Target_CC[[#This Row],[BC_Jun]]</f>
        <v>8595750</v>
      </c>
      <c r="BQ620" s="5">
        <f>Target_CC[[#This Row],[Est_Sust_NP Jul]]+Target_CC[[#This Row],[Est_Sust_POTS Jul]]+Target_CC[[#This Row],[BC_Jul]]</f>
        <v>8595750</v>
      </c>
      <c r="BR620" s="5">
        <f>Target_CC[[#This Row],[Est_Sust_NP Agu]]+Target_CC[[#This Row],[Est_Sust_POTS Agu]]+Target_CC[[#This Row],[BC_Agu]]</f>
        <v>8595750</v>
      </c>
      <c r="BS620" s="5">
        <f>Target_CC[[#This Row],[Est_Sust_NP Sep]]+Target_CC[[#This Row],[Est_Sust_POTS Sep]]+Target_CC[[#This Row],[BC_Sep]]</f>
        <v>8595750</v>
      </c>
      <c r="BT620" s="5">
        <f>Target_CC[[#This Row],[Est_Sust_NP Okt]]+Target_CC[[#This Row],[Est_Sust_POTS Okt]]+Target_CC[[#This Row],[BC_Okt]]</f>
        <v>8595750</v>
      </c>
      <c r="BU620" s="5">
        <f>Target_CC[[#This Row],[Est_Sust_NP Nov]]+Target_CC[[#This Row],[Est_Sust_POTS Nov]]+Target_CC[[#This Row],[BC_Nov]]</f>
        <v>8595750</v>
      </c>
      <c r="BV620" s="5">
        <f>Target_CC[[#This Row],[Est_Sust_NP Des]]+Target_CC[[#This Row],[Est_Sust_POTS Des]]+Target_CC[[#This Row],[BC_Des]]</f>
        <v>8595750</v>
      </c>
      <c r="BW620" s="5">
        <f>SUM(Target_CC[[#This Row],[Real_Jan]:[Real_Des]])</f>
        <v>102514259</v>
      </c>
      <c r="BX620" s="5">
        <v>0</v>
      </c>
      <c r="BY620" s="5">
        <v>0</v>
      </c>
      <c r="BZ620" s="5">
        <v>0</v>
      </c>
      <c r="CA620" s="5">
        <f>Target_CC[[#This Row],[Est_Sust_NP Mar]]*95%</f>
        <v>0</v>
      </c>
      <c r="CB620" s="5">
        <f>Target_CC[[#This Row],[Est_Sust_NP Apr]]</f>
        <v>0</v>
      </c>
      <c r="CC620" s="5">
        <f>Target_CC[[#This Row],[Est_Sust_NP Mei]]</f>
        <v>0</v>
      </c>
      <c r="CD620" s="5">
        <f>Target_CC[[#This Row],[Est_Sust_NP Jun]]</f>
        <v>0</v>
      </c>
      <c r="CE620" s="5">
        <f>Target_CC[[#This Row],[Est_Sust_NP Jul]]</f>
        <v>0</v>
      </c>
      <c r="CF620" s="5">
        <f>Target_CC[[#This Row],[Est_Sust_NP Agu]]</f>
        <v>0</v>
      </c>
      <c r="CG620" s="5">
        <f>Target_CC[[#This Row],[Est_Sust_NP Sep]]</f>
        <v>0</v>
      </c>
      <c r="CH620" s="5">
        <f>Target_CC[[#This Row],[Est_Sust_NP Okt]]</f>
        <v>0</v>
      </c>
      <c r="CI620" s="5">
        <f>Target_CC[[#This Row],[Est_Sust_NP Nov]]</f>
        <v>0</v>
      </c>
      <c r="CJ620" s="5">
        <f>SUM(Target_CC[[#This Row],[Est_Sust_NP Jan]:[Est_Sust_NP Des]])</f>
        <v>0</v>
      </c>
      <c r="CK620" s="5">
        <v>9167840</v>
      </c>
      <c r="CL620" s="5">
        <v>8497877</v>
      </c>
      <c r="CM620" s="5">
        <v>8595750</v>
      </c>
      <c r="CN620" s="5">
        <f>Target_CC[[#This Row],[Est_Sust_POTS Mar]]</f>
        <v>8595750</v>
      </c>
      <c r="CO620" s="5">
        <f>Target_CC[[#This Row],[Est_Sust_POTS Apr]]</f>
        <v>8595750</v>
      </c>
      <c r="CP620" s="5">
        <f>Target_CC[[#This Row],[Est_Sust_POTS Mei]]</f>
        <v>8595750</v>
      </c>
      <c r="CQ620" s="5">
        <f>Target_CC[[#This Row],[Est_Sust_POTS Jun]]</f>
        <v>8595750</v>
      </c>
      <c r="CR620" s="5">
        <f>Target_CC[[#This Row],[Est_Sust_POTS Jul]]</f>
        <v>8595750</v>
      </c>
      <c r="CS620" s="5">
        <f>Target_CC[[#This Row],[Est_Sust_POTS Agu]]</f>
        <v>8595750</v>
      </c>
      <c r="CT620" s="5">
        <f>Target_CC[[#This Row],[Est_Sust_POTS Sep]]</f>
        <v>8595750</v>
      </c>
      <c r="CU620" s="5">
        <f>Target_CC[[#This Row],[Est_Sust_POTS Okt]]</f>
        <v>8595750</v>
      </c>
      <c r="CV620" s="5">
        <f>Target_CC[[#This Row],[Est_Sust_POTS Nov]]</f>
        <v>8595750</v>
      </c>
      <c r="CW620" s="5">
        <f>SUM(Target_CC[[#This Row],[Est_Sust_POTS Jan]:[Est_Sust_POTS Des]])</f>
        <v>103623217</v>
      </c>
      <c r="CX620" s="5"/>
      <c r="CY620" s="5">
        <v>0</v>
      </c>
      <c r="CZ620" s="5">
        <v>0</v>
      </c>
      <c r="DA620" s="5">
        <v>0</v>
      </c>
      <c r="DB620" s="5"/>
      <c r="DC620" s="5"/>
      <c r="DD620" s="5"/>
      <c r="DE620" s="5"/>
      <c r="DF620" s="5"/>
      <c r="DG620" s="5"/>
      <c r="DH620" s="5"/>
      <c r="DI620" s="5"/>
      <c r="DJ620" s="5">
        <f>SUM(Target_CC[[#This Row],[BC_Jan]:[BC_Des]])</f>
        <v>0</v>
      </c>
      <c r="DK620" s="5"/>
      <c r="DL620" s="5"/>
      <c r="DM620" s="5"/>
      <c r="DN620" s="5"/>
      <c r="DO620" s="5"/>
      <c r="DP620" s="5"/>
      <c r="DQ620" s="5"/>
      <c r="DR620" s="5"/>
      <c r="DS620" s="5"/>
      <c r="DT620" s="5"/>
      <c r="DU620" s="5"/>
      <c r="DV620" s="5"/>
      <c r="DW620" s="5"/>
      <c r="DX620" s="5" t="s">
        <v>160</v>
      </c>
    </row>
    <row r="621" spans="2:128" x14ac:dyDescent="0.3">
      <c r="B621">
        <v>4603451</v>
      </c>
      <c r="C621" t="s">
        <v>918</v>
      </c>
      <c r="D621" t="s">
        <v>880</v>
      </c>
      <c r="E621" t="s">
        <v>874</v>
      </c>
      <c r="F621" t="s">
        <v>875</v>
      </c>
      <c r="G621" t="s">
        <v>26</v>
      </c>
      <c r="H621" t="s">
        <v>159</v>
      </c>
      <c r="I621" t="s">
        <v>18</v>
      </c>
      <c r="J621" s="5">
        <v>5122631879</v>
      </c>
      <c r="K621" s="5">
        <v>9683102.390434783</v>
      </c>
      <c r="L621" s="5">
        <v>9559049.8956521731</v>
      </c>
      <c r="M621" s="5">
        <v>9559049.8956521731</v>
      </c>
      <c r="N621" s="5">
        <v>9559049.8956521731</v>
      </c>
      <c r="O621" s="5">
        <v>9434997.4008695651</v>
      </c>
      <c r="P621" s="5">
        <v>9559049.8956521731</v>
      </c>
      <c r="Q621" s="5">
        <v>9931207.379999999</v>
      </c>
      <c r="R621" s="5">
        <v>9683102.390434783</v>
      </c>
      <c r="S621" s="5">
        <v>9683102.390434783</v>
      </c>
      <c r="T621" s="5">
        <v>9931207.379999999</v>
      </c>
      <c r="U621" s="5">
        <v>9559049.8956521731</v>
      </c>
      <c r="V621" s="5">
        <v>9807154.885217391</v>
      </c>
      <c r="W621" s="5">
        <v>115949123.69565219</v>
      </c>
      <c r="X621" s="5">
        <v>75584777.622687235</v>
      </c>
      <c r="Y621" s="5">
        <v>501695577.79118252</v>
      </c>
      <c r="Z621" s="5">
        <v>445138841.18021709</v>
      </c>
      <c r="AA621" s="5">
        <v>329843980.96528816</v>
      </c>
      <c r="AB621" s="5">
        <v>337662542.31979364</v>
      </c>
      <c r="AC621" s="5">
        <v>340583102.92185849</v>
      </c>
      <c r="AD621" s="5">
        <v>417913674.90660465</v>
      </c>
      <c r="AE621" s="5">
        <v>410977552.68708658</v>
      </c>
      <c r="AF621" s="5">
        <v>410721840.97864401</v>
      </c>
      <c r="AG621" s="5">
        <v>416608130.92099476</v>
      </c>
      <c r="AH621" s="5">
        <v>407142271.71137148</v>
      </c>
      <c r="AI621" s="5">
        <v>406127705.9942714</v>
      </c>
      <c r="AJ621" s="5">
        <v>4500000000</v>
      </c>
      <c r="AK621" s="5">
        <v>85267880.013122022</v>
      </c>
      <c r="AL621" s="5">
        <v>511254627.68683469</v>
      </c>
      <c r="AM621" s="5">
        <v>454697891.07586926</v>
      </c>
      <c r="AN621" s="5">
        <v>339403030.86094034</v>
      </c>
      <c r="AO621" s="5">
        <v>347097539.72066319</v>
      </c>
      <c r="AP621" s="5">
        <v>350142152.81751066</v>
      </c>
      <c r="AQ621" s="5">
        <v>427844882.28660464</v>
      </c>
      <c r="AR621" s="5">
        <v>420660655.07752138</v>
      </c>
      <c r="AS621" s="5">
        <v>420404943.36907881</v>
      </c>
      <c r="AT621" s="5">
        <v>426539338.30099475</v>
      </c>
      <c r="AU621" s="5">
        <v>416701321.60702366</v>
      </c>
      <c r="AV621" s="5">
        <v>415934860.87948877</v>
      </c>
      <c r="AW621" s="5">
        <f>SUM(Target_CC[[#This Row],[Target_Jan]:[Target_Des]])</f>
        <v>4615949123.695652</v>
      </c>
      <c r="AX621" s="5">
        <v>796863.30820967699</v>
      </c>
      <c r="AY621" s="5">
        <v>800269.65865466127</v>
      </c>
      <c r="AZ621" s="5">
        <v>796383.74222546432</v>
      </c>
      <c r="BA621" s="5">
        <v>786372.70589999668</v>
      </c>
      <c r="BB621" s="5">
        <v>793935.84157823003</v>
      </c>
      <c r="BC621" s="5">
        <v>797473.19103742542</v>
      </c>
      <c r="BD621" s="5">
        <v>878692.33517508185</v>
      </c>
      <c r="BE621" s="5">
        <v>870481.88695162872</v>
      </c>
      <c r="BF621" s="5">
        <v>870215.56851381448</v>
      </c>
      <c r="BG621" s="5">
        <v>877332.63820671383</v>
      </c>
      <c r="BH621" s="5">
        <v>865994.21097005485</v>
      </c>
      <c r="BI621" s="5">
        <v>865984.912577254</v>
      </c>
      <c r="BJ621" s="5">
        <f>SUM(Target_CC[[#This Row],[Target_NGTMA_Jan]:[Target_NGTMA_Des]])</f>
        <v>10000000.000000004</v>
      </c>
      <c r="BK621" s="5">
        <v>9124737</v>
      </c>
      <c r="BL621" s="5">
        <v>424846283</v>
      </c>
      <c r="BM621" s="5">
        <v>350936535</v>
      </c>
      <c r="BN621" s="5">
        <f>Target_CC[[#This Row],[Est_Sust_NP Apr]]+Target_CC[[#This Row],[Est_Sust_POTS Apr]]+Target_CC[[#This Row],[BC_Apr]]</f>
        <v>9170536</v>
      </c>
      <c r="BO621" s="5">
        <f>Target_CC[[#This Row],[Est_Sust_NP Mei]]+Target_CC[[#This Row],[Est_Sust_POTS Mei]]+Target_CC[[#This Row],[BC_Mei]]</f>
        <v>9170536</v>
      </c>
      <c r="BP621" s="5">
        <f>Target_CC[[#This Row],[Est_Sust_NP Jun]]+Target_CC[[#This Row],[Est_Sust_POTS Jun]]+Target_CC[[#This Row],[BC_Jun]]</f>
        <v>9170536</v>
      </c>
      <c r="BQ621" s="5">
        <f>Target_CC[[#This Row],[Est_Sust_NP Jul]]+Target_CC[[#This Row],[Est_Sust_POTS Jul]]+Target_CC[[#This Row],[BC_Jul]]</f>
        <v>9170536</v>
      </c>
      <c r="BR621" s="5">
        <f>Target_CC[[#This Row],[Est_Sust_NP Agu]]+Target_CC[[#This Row],[Est_Sust_POTS Agu]]+Target_CC[[#This Row],[BC_Agu]]</f>
        <v>9170536</v>
      </c>
      <c r="BS621" s="5">
        <f>Target_CC[[#This Row],[Est_Sust_NP Sep]]+Target_CC[[#This Row],[Est_Sust_POTS Sep]]+Target_CC[[#This Row],[BC_Sep]]</f>
        <v>9170536</v>
      </c>
      <c r="BT621" s="5">
        <f>Target_CC[[#This Row],[Est_Sust_NP Okt]]+Target_CC[[#This Row],[Est_Sust_POTS Okt]]+Target_CC[[#This Row],[BC_Okt]]</f>
        <v>9170536</v>
      </c>
      <c r="BU621" s="5">
        <f>Target_CC[[#This Row],[Est_Sust_NP Nov]]+Target_CC[[#This Row],[Est_Sust_POTS Nov]]+Target_CC[[#This Row],[BC_Nov]]</f>
        <v>9170536</v>
      </c>
      <c r="BV621" s="5">
        <f>Target_CC[[#This Row],[Est_Sust_NP Des]]+Target_CC[[#This Row],[Est_Sust_POTS Des]]+Target_CC[[#This Row],[BC_Des]]</f>
        <v>9170536</v>
      </c>
      <c r="BW621" s="5">
        <f>SUM(Target_CC[[#This Row],[Real_Jan]:[Real_Des]])</f>
        <v>867442379</v>
      </c>
      <c r="BX621" s="5">
        <v>0</v>
      </c>
      <c r="BY621" s="5">
        <v>0</v>
      </c>
      <c r="BZ621" s="5">
        <v>0</v>
      </c>
      <c r="CA621" s="5">
        <f>Target_CC[[#This Row],[Est_Sust_NP Mar]]*95%</f>
        <v>0</v>
      </c>
      <c r="CB621" s="5">
        <f>Target_CC[[#This Row],[Est_Sust_NP Apr]]</f>
        <v>0</v>
      </c>
      <c r="CC621" s="5">
        <f>Target_CC[[#This Row],[Est_Sust_NP Mei]]</f>
        <v>0</v>
      </c>
      <c r="CD621" s="5">
        <f>Target_CC[[#This Row],[Est_Sust_NP Jun]]</f>
        <v>0</v>
      </c>
      <c r="CE621" s="5">
        <f>Target_CC[[#This Row],[Est_Sust_NP Jul]]</f>
        <v>0</v>
      </c>
      <c r="CF621" s="5">
        <f>Target_CC[[#This Row],[Est_Sust_NP Agu]]</f>
        <v>0</v>
      </c>
      <c r="CG621" s="5">
        <f>Target_CC[[#This Row],[Est_Sust_NP Sep]]</f>
        <v>0</v>
      </c>
      <c r="CH621" s="5">
        <f>Target_CC[[#This Row],[Est_Sust_NP Okt]]</f>
        <v>0</v>
      </c>
      <c r="CI621" s="5">
        <f>Target_CC[[#This Row],[Est_Sust_NP Nov]]</f>
        <v>0</v>
      </c>
      <c r="CJ621" s="5">
        <f>SUM(Target_CC[[#This Row],[Est_Sust_NP Jan]:[Est_Sust_NP Des]])</f>
        <v>0</v>
      </c>
      <c r="CK621" s="5">
        <v>9357127</v>
      </c>
      <c r="CL621" s="5">
        <v>9175328</v>
      </c>
      <c r="CM621" s="5">
        <v>9170536</v>
      </c>
      <c r="CN621" s="5">
        <f>Target_CC[[#This Row],[Est_Sust_POTS Mar]]</f>
        <v>9170536</v>
      </c>
      <c r="CO621" s="5">
        <f>Target_CC[[#This Row],[Est_Sust_POTS Apr]]</f>
        <v>9170536</v>
      </c>
      <c r="CP621" s="5">
        <f>Target_CC[[#This Row],[Est_Sust_POTS Mei]]</f>
        <v>9170536</v>
      </c>
      <c r="CQ621" s="5">
        <f>Target_CC[[#This Row],[Est_Sust_POTS Jun]]</f>
        <v>9170536</v>
      </c>
      <c r="CR621" s="5">
        <f>Target_CC[[#This Row],[Est_Sust_POTS Jul]]</f>
        <v>9170536</v>
      </c>
      <c r="CS621" s="5">
        <f>Target_CC[[#This Row],[Est_Sust_POTS Agu]]</f>
        <v>9170536</v>
      </c>
      <c r="CT621" s="5">
        <f>Target_CC[[#This Row],[Est_Sust_POTS Sep]]</f>
        <v>9170536</v>
      </c>
      <c r="CU621" s="5">
        <f>Target_CC[[#This Row],[Est_Sust_POTS Okt]]</f>
        <v>9170536</v>
      </c>
      <c r="CV621" s="5">
        <f>Target_CC[[#This Row],[Est_Sust_POTS Nov]]</f>
        <v>9170536</v>
      </c>
      <c r="CW621" s="5">
        <f>SUM(Target_CC[[#This Row],[Est_Sust_POTS Jan]:[Est_Sust_POTS Des]])</f>
        <v>110237815</v>
      </c>
      <c r="CX621" s="5"/>
      <c r="CY621" s="5">
        <v>31175510</v>
      </c>
      <c r="CZ621" s="5">
        <v>709046382</v>
      </c>
      <c r="DA621" s="5">
        <v>0</v>
      </c>
      <c r="DB621" s="5"/>
      <c r="DC621" s="5"/>
      <c r="DD621" s="5"/>
      <c r="DE621" s="5"/>
      <c r="DF621" s="5"/>
      <c r="DG621" s="5"/>
      <c r="DH621" s="5"/>
      <c r="DI621" s="5"/>
      <c r="DJ621" s="5">
        <f>SUM(Target_CC[[#This Row],[BC_Jan]:[BC_Des]])</f>
        <v>740221892</v>
      </c>
      <c r="DK621" s="5"/>
      <c r="DL621" s="5"/>
      <c r="DM621" s="5"/>
      <c r="DN621" s="5"/>
      <c r="DO621" s="5"/>
      <c r="DP621" s="5"/>
      <c r="DQ621" s="5"/>
      <c r="DR621" s="5"/>
      <c r="DS621" s="5"/>
      <c r="DT621" s="5"/>
      <c r="DU621" s="5"/>
      <c r="DV621" s="5"/>
      <c r="DW621" s="5"/>
      <c r="DX621" s="5" t="s">
        <v>160</v>
      </c>
    </row>
    <row r="622" spans="2:128" x14ac:dyDescent="0.3">
      <c r="B622">
        <v>3019279</v>
      </c>
      <c r="C622" t="s">
        <v>919</v>
      </c>
      <c r="D622" t="s">
        <v>880</v>
      </c>
      <c r="E622" t="s">
        <v>874</v>
      </c>
      <c r="F622" t="s">
        <v>875</v>
      </c>
      <c r="G622" t="s">
        <v>21</v>
      </c>
      <c r="H622" t="s">
        <v>159</v>
      </c>
      <c r="I622" t="s">
        <v>18</v>
      </c>
      <c r="J622" s="5">
        <v>3037689244</v>
      </c>
      <c r="K622" s="5">
        <v>5587891.7295652172</v>
      </c>
      <c r="L622" s="5">
        <v>5445944.5043478254</v>
      </c>
      <c r="M622" s="5">
        <v>5445944.5043478254</v>
      </c>
      <c r="N622" s="5">
        <v>5445944.5043478254</v>
      </c>
      <c r="O622" s="5">
        <v>5303997.2791304346</v>
      </c>
      <c r="P622" s="5">
        <v>5445944.5043478254</v>
      </c>
      <c r="Q622" s="5">
        <v>5871786.1799999997</v>
      </c>
      <c r="R622" s="5">
        <v>5587891.7295652172</v>
      </c>
      <c r="S622" s="5">
        <v>5587891.7295652172</v>
      </c>
      <c r="T622" s="5">
        <v>5871786.1799999997</v>
      </c>
      <c r="U622" s="5">
        <v>5445944.5043478254</v>
      </c>
      <c r="V622" s="5">
        <v>5729838.9547826089</v>
      </c>
      <c r="W622" s="5">
        <v>66770806.304347813</v>
      </c>
      <c r="X622" s="5">
        <v>56778410.854200989</v>
      </c>
      <c r="Y622" s="5">
        <v>376867916.20609891</v>
      </c>
      <c r="Z622" s="5">
        <v>334383149.71118021</v>
      </c>
      <c r="AA622" s="5">
        <v>247774984.03873128</v>
      </c>
      <c r="AB622" s="5">
        <v>253648196.91091737</v>
      </c>
      <c r="AC622" s="5">
        <v>255842088.26052767</v>
      </c>
      <c r="AD622" s="5">
        <v>313931919.65036541</v>
      </c>
      <c r="AE622" s="5">
        <v>308721584.85146344</v>
      </c>
      <c r="AF622" s="5">
        <v>308529497.17324525</v>
      </c>
      <c r="AG622" s="5">
        <v>312951210.10626614</v>
      </c>
      <c r="AH622" s="5">
        <v>305840566.13540006</v>
      </c>
      <c r="AI622" s="5">
        <v>305078436.10160333</v>
      </c>
      <c r="AJ622" s="5">
        <v>3380347960</v>
      </c>
      <c r="AK622" s="5">
        <v>62366302.583766207</v>
      </c>
      <c r="AL622" s="5">
        <v>382313860.71044672</v>
      </c>
      <c r="AM622" s="5">
        <v>339829094.21552801</v>
      </c>
      <c r="AN622" s="5">
        <v>253220928.54307911</v>
      </c>
      <c r="AO622" s="5">
        <v>258952194.1900478</v>
      </c>
      <c r="AP622" s="5">
        <v>261288032.7648755</v>
      </c>
      <c r="AQ622" s="5">
        <v>319803705.83036542</v>
      </c>
      <c r="AR622" s="5">
        <v>314309476.58102864</v>
      </c>
      <c r="AS622" s="5">
        <v>314117388.90281045</v>
      </c>
      <c r="AT622" s="5">
        <v>318822996.28626615</v>
      </c>
      <c r="AU622" s="5">
        <v>311286510.63974786</v>
      </c>
      <c r="AV622" s="5">
        <v>310808275.05638593</v>
      </c>
      <c r="AW622" s="5">
        <f>SUM(Target_CC[[#This Row],[Target_Jan]:[Target_Des]])</f>
        <v>3447118766.304348</v>
      </c>
      <c r="AX622" s="5">
        <v>796863.30820967699</v>
      </c>
      <c r="AY622" s="5">
        <v>800269.65865466127</v>
      </c>
      <c r="AZ622" s="5">
        <v>796383.74222546432</v>
      </c>
      <c r="BA622" s="5">
        <v>786372.70589999668</v>
      </c>
      <c r="BB622" s="5">
        <v>793935.84157823003</v>
      </c>
      <c r="BC622" s="5">
        <v>797473.19103742542</v>
      </c>
      <c r="BD622" s="5">
        <v>878692.33517508185</v>
      </c>
      <c r="BE622" s="5">
        <v>870481.88695162872</v>
      </c>
      <c r="BF622" s="5">
        <v>870215.56851381448</v>
      </c>
      <c r="BG622" s="5">
        <v>877332.63820671383</v>
      </c>
      <c r="BH622" s="5">
        <v>865994.21097005485</v>
      </c>
      <c r="BI622" s="5">
        <v>865984.912577254</v>
      </c>
      <c r="BJ622" s="5">
        <f>SUM(Target_CC[[#This Row],[Target_NGTMA_Jan]:[Target_NGTMA_Des]])</f>
        <v>10000000.000000004</v>
      </c>
      <c r="BK622" s="5">
        <v>10241198</v>
      </c>
      <c r="BL622" s="5">
        <v>4743159</v>
      </c>
      <c r="BM622" s="5">
        <v>4769907</v>
      </c>
      <c r="BN622" s="5">
        <f>Target_CC[[#This Row],[Est_Sust_NP Apr]]+Target_CC[[#This Row],[Est_Sust_POTS Apr]]+Target_CC[[#This Row],[BC_Apr]]</f>
        <v>4747993</v>
      </c>
      <c r="BO622" s="5">
        <f>Target_CC[[#This Row],[Est_Sust_NP Mei]]+Target_CC[[#This Row],[Est_Sust_POTS Mei]]+Target_CC[[#This Row],[BC_Mei]]</f>
        <v>4747993</v>
      </c>
      <c r="BP622" s="5">
        <f>Target_CC[[#This Row],[Est_Sust_NP Jun]]+Target_CC[[#This Row],[Est_Sust_POTS Jun]]+Target_CC[[#This Row],[BC_Jun]]</f>
        <v>4747993</v>
      </c>
      <c r="BQ622" s="5">
        <f>Target_CC[[#This Row],[Est_Sust_NP Jul]]+Target_CC[[#This Row],[Est_Sust_POTS Jul]]+Target_CC[[#This Row],[BC_Jul]]</f>
        <v>4747993</v>
      </c>
      <c r="BR622" s="5">
        <f>Target_CC[[#This Row],[Est_Sust_NP Agu]]+Target_CC[[#This Row],[Est_Sust_POTS Agu]]+Target_CC[[#This Row],[BC_Agu]]</f>
        <v>4747993</v>
      </c>
      <c r="BS622" s="5">
        <f>Target_CC[[#This Row],[Est_Sust_NP Sep]]+Target_CC[[#This Row],[Est_Sust_POTS Sep]]+Target_CC[[#This Row],[BC_Sep]]</f>
        <v>4747993</v>
      </c>
      <c r="BT622" s="5">
        <f>Target_CC[[#This Row],[Est_Sust_NP Okt]]+Target_CC[[#This Row],[Est_Sust_POTS Okt]]+Target_CC[[#This Row],[BC_Okt]]</f>
        <v>4747993</v>
      </c>
      <c r="BU622" s="5">
        <f>Target_CC[[#This Row],[Est_Sust_NP Nov]]+Target_CC[[#This Row],[Est_Sust_POTS Nov]]+Target_CC[[#This Row],[BC_Nov]]</f>
        <v>4747993</v>
      </c>
      <c r="BV622" s="5">
        <f>Target_CC[[#This Row],[Est_Sust_NP Des]]+Target_CC[[#This Row],[Est_Sust_POTS Des]]+Target_CC[[#This Row],[BC_Des]]</f>
        <v>4747993</v>
      </c>
      <c r="BW622" s="5">
        <f>SUM(Target_CC[[#This Row],[Real_Jan]:[Real_Des]])</f>
        <v>62486201</v>
      </c>
      <c r="BX622" s="5">
        <v>0</v>
      </c>
      <c r="BY622" s="5">
        <v>0</v>
      </c>
      <c r="BZ622" s="5">
        <v>0</v>
      </c>
      <c r="CA622" s="5">
        <f>Target_CC[[#This Row],[Est_Sust_NP Mar]]*95%</f>
        <v>0</v>
      </c>
      <c r="CB622" s="5">
        <f>Target_CC[[#This Row],[Est_Sust_NP Apr]]</f>
        <v>0</v>
      </c>
      <c r="CC622" s="5">
        <f>Target_CC[[#This Row],[Est_Sust_NP Mei]]</f>
        <v>0</v>
      </c>
      <c r="CD622" s="5">
        <f>Target_CC[[#This Row],[Est_Sust_NP Jun]]</f>
        <v>0</v>
      </c>
      <c r="CE622" s="5">
        <f>Target_CC[[#This Row],[Est_Sust_NP Jul]]</f>
        <v>0</v>
      </c>
      <c r="CF622" s="5">
        <f>Target_CC[[#This Row],[Est_Sust_NP Agu]]</f>
        <v>0</v>
      </c>
      <c r="CG622" s="5">
        <f>Target_CC[[#This Row],[Est_Sust_NP Sep]]</f>
        <v>0</v>
      </c>
      <c r="CH622" s="5">
        <f>Target_CC[[#This Row],[Est_Sust_NP Okt]]</f>
        <v>0</v>
      </c>
      <c r="CI622" s="5">
        <f>Target_CC[[#This Row],[Est_Sust_NP Nov]]</f>
        <v>0</v>
      </c>
      <c r="CJ622" s="5">
        <f>SUM(Target_CC[[#This Row],[Est_Sust_NP Jan]:[Est_Sust_NP Des]])</f>
        <v>0</v>
      </c>
      <c r="CK622" s="5">
        <v>10314668</v>
      </c>
      <c r="CL622" s="5">
        <v>4738550</v>
      </c>
      <c r="CM622" s="5">
        <v>4747993</v>
      </c>
      <c r="CN622" s="5">
        <f>Target_CC[[#This Row],[Est_Sust_POTS Mar]]</f>
        <v>4747993</v>
      </c>
      <c r="CO622" s="5">
        <f>Target_CC[[#This Row],[Est_Sust_POTS Apr]]</f>
        <v>4747993</v>
      </c>
      <c r="CP622" s="5">
        <f>Target_CC[[#This Row],[Est_Sust_POTS Mei]]</f>
        <v>4747993</v>
      </c>
      <c r="CQ622" s="5">
        <f>Target_CC[[#This Row],[Est_Sust_POTS Jun]]</f>
        <v>4747993</v>
      </c>
      <c r="CR622" s="5">
        <f>Target_CC[[#This Row],[Est_Sust_POTS Jul]]</f>
        <v>4747993</v>
      </c>
      <c r="CS622" s="5">
        <f>Target_CC[[#This Row],[Est_Sust_POTS Agu]]</f>
        <v>4747993</v>
      </c>
      <c r="CT622" s="5">
        <f>Target_CC[[#This Row],[Est_Sust_POTS Sep]]</f>
        <v>4747993</v>
      </c>
      <c r="CU622" s="5">
        <f>Target_CC[[#This Row],[Est_Sust_POTS Okt]]</f>
        <v>4747993</v>
      </c>
      <c r="CV622" s="5">
        <f>Target_CC[[#This Row],[Est_Sust_POTS Nov]]</f>
        <v>4747993</v>
      </c>
      <c r="CW622" s="5">
        <f>SUM(Target_CC[[#This Row],[Est_Sust_POTS Jan]:[Est_Sust_POTS Des]])</f>
        <v>62533148</v>
      </c>
      <c r="CX622" s="5"/>
      <c r="CY622" s="5">
        <v>0</v>
      </c>
      <c r="CZ622" s="5">
        <v>0</v>
      </c>
      <c r="DA622" s="5">
        <v>0</v>
      </c>
      <c r="DB622" s="5"/>
      <c r="DC622" s="5"/>
      <c r="DD622" s="5"/>
      <c r="DE622" s="5"/>
      <c r="DF622" s="5"/>
      <c r="DG622" s="5"/>
      <c r="DH622" s="5"/>
      <c r="DI622" s="5"/>
      <c r="DJ622" s="5">
        <f>SUM(Target_CC[[#This Row],[BC_Jan]:[BC_Des]])</f>
        <v>0</v>
      </c>
      <c r="DK622" s="5"/>
      <c r="DL622" s="5"/>
      <c r="DM622" s="5"/>
      <c r="DN622" s="5"/>
      <c r="DO622" s="5"/>
      <c r="DP622" s="5"/>
      <c r="DQ622" s="5"/>
      <c r="DR622" s="5"/>
      <c r="DS622" s="5"/>
      <c r="DT622" s="5"/>
      <c r="DU622" s="5"/>
      <c r="DV622" s="5"/>
      <c r="DW622" s="5"/>
      <c r="DX622" s="5" t="s">
        <v>160</v>
      </c>
    </row>
    <row r="623" spans="2:128" x14ac:dyDescent="0.3">
      <c r="B623">
        <v>4631162</v>
      </c>
      <c r="C623" t="s">
        <v>920</v>
      </c>
      <c r="D623" t="s">
        <v>157</v>
      </c>
      <c r="E623" t="s">
        <v>874</v>
      </c>
      <c r="F623" t="s">
        <v>875</v>
      </c>
      <c r="G623" t="s">
        <v>22</v>
      </c>
      <c r="H623" t="s">
        <v>159</v>
      </c>
      <c r="I623" t="s">
        <v>18</v>
      </c>
      <c r="J623" s="5">
        <v>205228477</v>
      </c>
      <c r="K623" s="5">
        <v>15100000</v>
      </c>
      <c r="L623" s="5">
        <v>15100000</v>
      </c>
      <c r="M623" s="5">
        <v>15100000</v>
      </c>
      <c r="N623" s="5">
        <v>15100000</v>
      </c>
      <c r="O623" s="5">
        <v>15100000</v>
      </c>
      <c r="P623" s="5">
        <v>15100000</v>
      </c>
      <c r="Q623" s="5">
        <v>15100000</v>
      </c>
      <c r="R623" s="5">
        <v>15100000</v>
      </c>
      <c r="S623" s="5">
        <v>15100000</v>
      </c>
      <c r="T623" s="5">
        <v>15100000</v>
      </c>
      <c r="U623" s="5">
        <v>15100000</v>
      </c>
      <c r="V623" s="5">
        <v>15100000</v>
      </c>
      <c r="W623" s="5">
        <v>181200000</v>
      </c>
      <c r="X623" s="5">
        <v>839830.86247430264</v>
      </c>
      <c r="Y623" s="5">
        <v>5574395.3087909175</v>
      </c>
      <c r="Z623" s="5">
        <v>4945987.1242246339</v>
      </c>
      <c r="AA623" s="5">
        <v>3664933.1218365352</v>
      </c>
      <c r="AB623" s="5">
        <v>3751806.0257754852</v>
      </c>
      <c r="AC623" s="5">
        <v>3784256.6991317612</v>
      </c>
      <c r="AD623" s="5">
        <v>4643485.2767400518</v>
      </c>
      <c r="AE623" s="5">
        <v>4566417.2520787399</v>
      </c>
      <c r="AF623" s="5">
        <v>4563576.0108738225</v>
      </c>
      <c r="AG623" s="5">
        <v>4628979.2324554976</v>
      </c>
      <c r="AH623" s="5">
        <v>4523803.0190152386</v>
      </c>
      <c r="AI623" s="5">
        <v>4512530.0666030152</v>
      </c>
      <c r="AJ623" s="5">
        <v>50000000</v>
      </c>
      <c r="AK623" s="5">
        <v>15939830.862474302</v>
      </c>
      <c r="AL623" s="5">
        <v>20674395.308790918</v>
      </c>
      <c r="AM623" s="5">
        <v>20045987.124224633</v>
      </c>
      <c r="AN623" s="5">
        <v>18764933.121836536</v>
      </c>
      <c r="AO623" s="5">
        <v>18851806.025775485</v>
      </c>
      <c r="AP623" s="5">
        <v>18884256.699131761</v>
      </c>
      <c r="AQ623" s="5">
        <v>19743485.276740052</v>
      </c>
      <c r="AR623" s="5">
        <v>19666417.252078742</v>
      </c>
      <c r="AS623" s="5">
        <v>19663576.010873824</v>
      </c>
      <c r="AT623" s="5">
        <v>19728979.232455499</v>
      </c>
      <c r="AU623" s="5">
        <v>19623803.019015238</v>
      </c>
      <c r="AV623" s="5">
        <v>19612530.066603016</v>
      </c>
      <c r="AW623" s="5">
        <f>SUM(Target_CC[[#This Row],[Target_Jan]:[Target_Des]])</f>
        <v>231200000</v>
      </c>
      <c r="AX623" s="5">
        <v>39843165.410483845</v>
      </c>
      <c r="AY623" s="5">
        <v>40013482.932733059</v>
      </c>
      <c r="AZ623" s="5">
        <v>39819187.111273222</v>
      </c>
      <c r="BA623" s="5">
        <v>39318635.294999838</v>
      </c>
      <c r="BB623" s="5">
        <v>39696792.078911506</v>
      </c>
      <c r="BC623" s="5">
        <v>39873659.55187127</v>
      </c>
      <c r="BD623" s="5">
        <v>43934616.758754089</v>
      </c>
      <c r="BE623" s="5">
        <v>43524094.347581439</v>
      </c>
      <c r="BF623" s="5">
        <v>43510778.425690725</v>
      </c>
      <c r="BG623" s="5">
        <v>43866631.91033569</v>
      </c>
      <c r="BH623" s="5">
        <v>43299710.548502743</v>
      </c>
      <c r="BI623" s="5">
        <v>43299245.628862701</v>
      </c>
      <c r="BJ623" s="5">
        <f>SUM(Target_CC[[#This Row],[Target_NGTMA_Jan]:[Target_NGTMA_Des]])</f>
        <v>500000000.00000012</v>
      </c>
      <c r="BK623" s="5">
        <v>10888068</v>
      </c>
      <c r="BL623" s="5">
        <v>8000000</v>
      </c>
      <c r="BM623" s="5">
        <v>8000000</v>
      </c>
      <c r="BN623" s="5">
        <f>Target_CC[[#This Row],[Est_Sust_NP Apr]]+Target_CC[[#This Row],[Est_Sust_POTS Apr]]+Target_CC[[#This Row],[BC_Apr]]</f>
        <v>7600000</v>
      </c>
      <c r="BO623" s="5">
        <f>Target_CC[[#This Row],[Est_Sust_NP Mei]]+Target_CC[[#This Row],[Est_Sust_POTS Mei]]+Target_CC[[#This Row],[BC_Mei]]</f>
        <v>7600000</v>
      </c>
      <c r="BP623" s="5">
        <f>Target_CC[[#This Row],[Est_Sust_NP Jun]]+Target_CC[[#This Row],[Est_Sust_POTS Jun]]+Target_CC[[#This Row],[BC_Jun]]</f>
        <v>7600000</v>
      </c>
      <c r="BQ623" s="5">
        <f>Target_CC[[#This Row],[Est_Sust_NP Jul]]+Target_CC[[#This Row],[Est_Sust_POTS Jul]]+Target_CC[[#This Row],[BC_Jul]]</f>
        <v>7600000</v>
      </c>
      <c r="BR623" s="5">
        <f>Target_CC[[#This Row],[Est_Sust_NP Agu]]+Target_CC[[#This Row],[Est_Sust_POTS Agu]]+Target_CC[[#This Row],[BC_Agu]]</f>
        <v>7600000</v>
      </c>
      <c r="BS623" s="5">
        <f>Target_CC[[#This Row],[Est_Sust_NP Sep]]+Target_CC[[#This Row],[Est_Sust_POTS Sep]]+Target_CC[[#This Row],[BC_Sep]]</f>
        <v>7600000</v>
      </c>
      <c r="BT623" s="5">
        <f>Target_CC[[#This Row],[Est_Sust_NP Okt]]+Target_CC[[#This Row],[Est_Sust_POTS Okt]]+Target_CC[[#This Row],[BC_Okt]]</f>
        <v>7600000</v>
      </c>
      <c r="BU623" s="5">
        <f>Target_CC[[#This Row],[Est_Sust_NP Nov]]+Target_CC[[#This Row],[Est_Sust_POTS Nov]]+Target_CC[[#This Row],[BC_Nov]]</f>
        <v>7600000</v>
      </c>
      <c r="BV623" s="5">
        <f>Target_CC[[#This Row],[Est_Sust_NP Des]]+Target_CC[[#This Row],[Est_Sust_POTS Des]]+Target_CC[[#This Row],[BC_Des]]</f>
        <v>7600000</v>
      </c>
      <c r="BW623" s="5">
        <f>SUM(Target_CC[[#This Row],[Real_Jan]:[Real_Des]])</f>
        <v>95288068</v>
      </c>
      <c r="BX623" s="5">
        <v>10888068</v>
      </c>
      <c r="BY623" s="5">
        <v>8000000</v>
      </c>
      <c r="BZ623" s="5">
        <v>8000000</v>
      </c>
      <c r="CA623" s="5">
        <f>Target_CC[[#This Row],[Est_Sust_NP Mar]]*95%</f>
        <v>7600000</v>
      </c>
      <c r="CB623" s="5">
        <f>Target_CC[[#This Row],[Est_Sust_NP Apr]]</f>
        <v>7600000</v>
      </c>
      <c r="CC623" s="5">
        <f>Target_CC[[#This Row],[Est_Sust_NP Mei]]</f>
        <v>7600000</v>
      </c>
      <c r="CD623" s="5">
        <f>Target_CC[[#This Row],[Est_Sust_NP Jun]]</f>
        <v>7600000</v>
      </c>
      <c r="CE623" s="5">
        <f>Target_CC[[#This Row],[Est_Sust_NP Jul]]</f>
        <v>7600000</v>
      </c>
      <c r="CF623" s="5">
        <f>Target_CC[[#This Row],[Est_Sust_NP Agu]]</f>
        <v>7600000</v>
      </c>
      <c r="CG623" s="5">
        <f>Target_CC[[#This Row],[Est_Sust_NP Sep]]</f>
        <v>7600000</v>
      </c>
      <c r="CH623" s="5">
        <f>Target_CC[[#This Row],[Est_Sust_NP Okt]]</f>
        <v>7600000</v>
      </c>
      <c r="CI623" s="5">
        <f>Target_CC[[#This Row],[Est_Sust_NP Nov]]</f>
        <v>7600000</v>
      </c>
      <c r="CJ623" s="5">
        <f>SUM(Target_CC[[#This Row],[Est_Sust_NP Jan]:[Est_Sust_NP Des]])</f>
        <v>95288068</v>
      </c>
      <c r="CK623" s="5">
        <v>0</v>
      </c>
      <c r="CL623" s="5">
        <v>0</v>
      </c>
      <c r="CM623" s="5">
        <v>0</v>
      </c>
      <c r="CN623" s="5">
        <f>Target_CC[[#This Row],[Est_Sust_POTS Mar]]</f>
        <v>0</v>
      </c>
      <c r="CO623" s="5">
        <f>Target_CC[[#This Row],[Est_Sust_POTS Apr]]</f>
        <v>0</v>
      </c>
      <c r="CP623" s="5">
        <f>Target_CC[[#This Row],[Est_Sust_POTS Mei]]</f>
        <v>0</v>
      </c>
      <c r="CQ623" s="5">
        <f>Target_CC[[#This Row],[Est_Sust_POTS Jun]]</f>
        <v>0</v>
      </c>
      <c r="CR623" s="5">
        <f>Target_CC[[#This Row],[Est_Sust_POTS Jul]]</f>
        <v>0</v>
      </c>
      <c r="CS623" s="5">
        <f>Target_CC[[#This Row],[Est_Sust_POTS Agu]]</f>
        <v>0</v>
      </c>
      <c r="CT623" s="5">
        <f>Target_CC[[#This Row],[Est_Sust_POTS Sep]]</f>
        <v>0</v>
      </c>
      <c r="CU623" s="5">
        <f>Target_CC[[#This Row],[Est_Sust_POTS Okt]]</f>
        <v>0</v>
      </c>
      <c r="CV623" s="5">
        <f>Target_CC[[#This Row],[Est_Sust_POTS Nov]]</f>
        <v>0</v>
      </c>
      <c r="CW623" s="5">
        <f>SUM(Target_CC[[#This Row],[Est_Sust_POTS Jan]:[Est_Sust_POTS Des]])</f>
        <v>0</v>
      </c>
      <c r="CX623" s="5"/>
      <c r="CY623" s="5">
        <v>0</v>
      </c>
      <c r="CZ623" s="5">
        <v>0</v>
      </c>
      <c r="DA623" s="5">
        <v>0</v>
      </c>
      <c r="DB623" s="5"/>
      <c r="DC623" s="5"/>
      <c r="DD623" s="5"/>
      <c r="DE623" s="5"/>
      <c r="DF623" s="5"/>
      <c r="DG623" s="5"/>
      <c r="DH623" s="5"/>
      <c r="DI623" s="5"/>
      <c r="DJ623" s="5">
        <f>SUM(Target_CC[[#This Row],[BC_Jan]:[BC_Des]])</f>
        <v>0</v>
      </c>
      <c r="DK623" s="5"/>
      <c r="DL623" s="5"/>
      <c r="DM623" s="5"/>
      <c r="DN623" s="5"/>
      <c r="DO623" s="5"/>
      <c r="DP623" s="5"/>
      <c r="DQ623" s="5"/>
      <c r="DR623" s="5"/>
      <c r="DS623" s="5"/>
      <c r="DT623" s="5"/>
      <c r="DU623" s="5"/>
      <c r="DV623" s="5"/>
      <c r="DW623" s="5"/>
      <c r="DX623" s="5" t="s">
        <v>160</v>
      </c>
    </row>
    <row r="624" spans="2:128" x14ac:dyDescent="0.3">
      <c r="B624">
        <v>5588519</v>
      </c>
      <c r="C624" t="s">
        <v>921</v>
      </c>
      <c r="D624" t="s">
        <v>880</v>
      </c>
      <c r="E624" t="s">
        <v>874</v>
      </c>
      <c r="F624" t="s">
        <v>875</v>
      </c>
      <c r="G624" t="s">
        <v>20</v>
      </c>
      <c r="H624" t="s">
        <v>159</v>
      </c>
      <c r="I624" t="s">
        <v>18</v>
      </c>
      <c r="J624" s="5">
        <v>4409334570</v>
      </c>
      <c r="K624" s="5">
        <v>12414519.345217392</v>
      </c>
      <c r="L624" s="5">
        <v>12264727.947826087</v>
      </c>
      <c r="M624" s="5">
        <v>12264727.947826087</v>
      </c>
      <c r="N624" s="5">
        <v>12264727.947826087</v>
      </c>
      <c r="O624" s="5">
        <v>12114936.550434783</v>
      </c>
      <c r="P624" s="5">
        <v>12264727.947826087</v>
      </c>
      <c r="Q624" s="5">
        <v>12714102.140000001</v>
      </c>
      <c r="R624" s="5">
        <v>12414519.345217392</v>
      </c>
      <c r="S624" s="5">
        <v>12414519.345217392</v>
      </c>
      <c r="T624" s="5">
        <v>12714102.140000001</v>
      </c>
      <c r="U624" s="5">
        <v>12264727.947826087</v>
      </c>
      <c r="V624" s="5">
        <v>12564310.742608696</v>
      </c>
      <c r="W624" s="5">
        <v>148674649.34782609</v>
      </c>
      <c r="X624" s="5">
        <v>58788160.373201184</v>
      </c>
      <c r="Y624" s="5">
        <v>390207671.61536419</v>
      </c>
      <c r="Z624" s="5">
        <v>346219098.69572443</v>
      </c>
      <c r="AA624" s="5">
        <v>256545318.52855748</v>
      </c>
      <c r="AB624" s="5">
        <v>262626421.80428395</v>
      </c>
      <c r="AC624" s="5">
        <v>264897968.93922329</v>
      </c>
      <c r="AD624" s="5">
        <v>325043969.37180364</v>
      </c>
      <c r="AE624" s="5">
        <v>319649207.64551175</v>
      </c>
      <c r="AF624" s="5">
        <v>319450320.76116759</v>
      </c>
      <c r="AG624" s="5">
        <v>324028546.27188486</v>
      </c>
      <c r="AH624" s="5">
        <v>316666211.33106673</v>
      </c>
      <c r="AI624" s="5">
        <v>315877104.66221106</v>
      </c>
      <c r="AJ624" s="5">
        <v>3499999999.9999995</v>
      </c>
      <c r="AK624" s="5">
        <v>71202679.718418568</v>
      </c>
      <c r="AL624" s="5">
        <v>402472399.56319028</v>
      </c>
      <c r="AM624" s="5">
        <v>358483826.64355052</v>
      </c>
      <c r="AN624" s="5">
        <v>268810046.47638357</v>
      </c>
      <c r="AO624" s="5">
        <v>274741358.35471874</v>
      </c>
      <c r="AP624" s="5">
        <v>277162696.88704938</v>
      </c>
      <c r="AQ624" s="5">
        <v>337758071.51180363</v>
      </c>
      <c r="AR624" s="5">
        <v>332063726.99072915</v>
      </c>
      <c r="AS624" s="5">
        <v>331864840.10638499</v>
      </c>
      <c r="AT624" s="5">
        <v>336742648.41188484</v>
      </c>
      <c r="AU624" s="5">
        <v>328930939.27889282</v>
      </c>
      <c r="AV624" s="5">
        <v>328441415.40481973</v>
      </c>
      <c r="AW624" s="5">
        <f>SUM(Target_CC[[#This Row],[Target_Jan]:[Target_Des]])</f>
        <v>3648674649.347826</v>
      </c>
      <c r="AX624" s="5">
        <v>3984316.5410483847</v>
      </c>
      <c r="AY624" s="5">
        <v>4001348.293273306</v>
      </c>
      <c r="AZ624" s="5">
        <v>3981918.7111273217</v>
      </c>
      <c r="BA624" s="5">
        <v>3931863.5294999834</v>
      </c>
      <c r="BB624" s="5">
        <v>3969679.2078911504</v>
      </c>
      <c r="BC624" s="5">
        <v>3987365.955187127</v>
      </c>
      <c r="BD624" s="5">
        <v>4393461.6758754086</v>
      </c>
      <c r="BE624" s="5">
        <v>4352409.4347581435</v>
      </c>
      <c r="BF624" s="5">
        <v>4351077.8425690727</v>
      </c>
      <c r="BG624" s="5">
        <v>4386663.1910335692</v>
      </c>
      <c r="BH624" s="5">
        <v>4329971.0548502738</v>
      </c>
      <c r="BI624" s="5">
        <v>4329924.5628862698</v>
      </c>
      <c r="BJ624" s="5">
        <f>SUM(Target_CC[[#This Row],[Target_NGTMA_Jan]:[Target_NGTMA_Des]])</f>
        <v>50000000.000000015</v>
      </c>
      <c r="BK624" s="5">
        <v>10672254</v>
      </c>
      <c r="BL624" s="5">
        <v>9874712</v>
      </c>
      <c r="BM624" s="5">
        <v>9941880</v>
      </c>
      <c r="BN624" s="5">
        <f>Target_CC[[#This Row],[Est_Sust_NP Apr]]+Target_CC[[#This Row],[Est_Sust_POTS Apr]]+Target_CC[[#This Row],[BC_Apr]]</f>
        <v>10048180</v>
      </c>
      <c r="BO624" s="5">
        <f>Target_CC[[#This Row],[Est_Sust_NP Mei]]+Target_CC[[#This Row],[Est_Sust_POTS Mei]]+Target_CC[[#This Row],[BC_Mei]]</f>
        <v>10048180</v>
      </c>
      <c r="BP624" s="5">
        <f>Target_CC[[#This Row],[Est_Sust_NP Jun]]+Target_CC[[#This Row],[Est_Sust_POTS Jun]]+Target_CC[[#This Row],[BC_Jun]]</f>
        <v>10048180</v>
      </c>
      <c r="BQ624" s="5">
        <f>Target_CC[[#This Row],[Est_Sust_NP Jul]]+Target_CC[[#This Row],[Est_Sust_POTS Jul]]+Target_CC[[#This Row],[BC_Jul]]</f>
        <v>10048180</v>
      </c>
      <c r="BR624" s="5">
        <f>Target_CC[[#This Row],[Est_Sust_NP Agu]]+Target_CC[[#This Row],[Est_Sust_POTS Agu]]+Target_CC[[#This Row],[BC_Agu]]</f>
        <v>10048180</v>
      </c>
      <c r="BS624" s="5">
        <f>Target_CC[[#This Row],[Est_Sust_NP Sep]]+Target_CC[[#This Row],[Est_Sust_POTS Sep]]+Target_CC[[#This Row],[BC_Sep]]</f>
        <v>10048180</v>
      </c>
      <c r="BT624" s="5">
        <f>Target_CC[[#This Row],[Est_Sust_NP Okt]]+Target_CC[[#This Row],[Est_Sust_POTS Okt]]+Target_CC[[#This Row],[BC_Okt]]</f>
        <v>10048180</v>
      </c>
      <c r="BU624" s="5">
        <f>Target_CC[[#This Row],[Est_Sust_NP Nov]]+Target_CC[[#This Row],[Est_Sust_POTS Nov]]+Target_CC[[#This Row],[BC_Nov]]</f>
        <v>10048180</v>
      </c>
      <c r="BV624" s="5">
        <f>Target_CC[[#This Row],[Est_Sust_NP Des]]+Target_CC[[#This Row],[Est_Sust_POTS Des]]+Target_CC[[#This Row],[BC_Des]]</f>
        <v>10048180</v>
      </c>
      <c r="BW624" s="5">
        <f>SUM(Target_CC[[#This Row],[Real_Jan]:[Real_Des]])</f>
        <v>120922466</v>
      </c>
      <c r="BX624" s="5">
        <v>0</v>
      </c>
      <c r="BY624" s="5">
        <v>0</v>
      </c>
      <c r="BZ624" s="5">
        <v>0</v>
      </c>
      <c r="CA624" s="5">
        <f>Target_CC[[#This Row],[Est_Sust_NP Mar]]*95%</f>
        <v>0</v>
      </c>
      <c r="CB624" s="5">
        <f>Target_CC[[#This Row],[Est_Sust_NP Apr]]</f>
        <v>0</v>
      </c>
      <c r="CC624" s="5">
        <f>Target_CC[[#This Row],[Est_Sust_NP Mei]]</f>
        <v>0</v>
      </c>
      <c r="CD624" s="5">
        <f>Target_CC[[#This Row],[Est_Sust_NP Jun]]</f>
        <v>0</v>
      </c>
      <c r="CE624" s="5">
        <f>Target_CC[[#This Row],[Est_Sust_NP Jul]]</f>
        <v>0</v>
      </c>
      <c r="CF624" s="5">
        <f>Target_CC[[#This Row],[Est_Sust_NP Agu]]</f>
        <v>0</v>
      </c>
      <c r="CG624" s="5">
        <f>Target_CC[[#This Row],[Est_Sust_NP Sep]]</f>
        <v>0</v>
      </c>
      <c r="CH624" s="5">
        <f>Target_CC[[#This Row],[Est_Sust_NP Okt]]</f>
        <v>0</v>
      </c>
      <c r="CI624" s="5">
        <f>Target_CC[[#This Row],[Est_Sust_NP Nov]]</f>
        <v>0</v>
      </c>
      <c r="CJ624" s="5">
        <f>SUM(Target_CC[[#This Row],[Est_Sust_NP Jan]:[Est_Sust_NP Des]])</f>
        <v>0</v>
      </c>
      <c r="CK624" s="5">
        <v>10907166</v>
      </c>
      <c r="CL624" s="5">
        <v>9961414</v>
      </c>
      <c r="CM624" s="5">
        <v>10048180</v>
      </c>
      <c r="CN624" s="5">
        <f>Target_CC[[#This Row],[Est_Sust_POTS Mar]]</f>
        <v>10048180</v>
      </c>
      <c r="CO624" s="5">
        <f>Target_CC[[#This Row],[Est_Sust_POTS Apr]]</f>
        <v>10048180</v>
      </c>
      <c r="CP624" s="5">
        <f>Target_CC[[#This Row],[Est_Sust_POTS Mei]]</f>
        <v>10048180</v>
      </c>
      <c r="CQ624" s="5">
        <f>Target_CC[[#This Row],[Est_Sust_POTS Jun]]</f>
        <v>10048180</v>
      </c>
      <c r="CR624" s="5">
        <f>Target_CC[[#This Row],[Est_Sust_POTS Jul]]</f>
        <v>10048180</v>
      </c>
      <c r="CS624" s="5">
        <f>Target_CC[[#This Row],[Est_Sust_POTS Agu]]</f>
        <v>10048180</v>
      </c>
      <c r="CT624" s="5">
        <f>Target_CC[[#This Row],[Est_Sust_POTS Sep]]</f>
        <v>10048180</v>
      </c>
      <c r="CU624" s="5">
        <f>Target_CC[[#This Row],[Est_Sust_POTS Okt]]</f>
        <v>10048180</v>
      </c>
      <c r="CV624" s="5">
        <f>Target_CC[[#This Row],[Est_Sust_POTS Nov]]</f>
        <v>10048180</v>
      </c>
      <c r="CW624" s="5">
        <f>SUM(Target_CC[[#This Row],[Est_Sust_POTS Jan]:[Est_Sust_POTS Des]])</f>
        <v>121350380</v>
      </c>
      <c r="CX624" s="5"/>
      <c r="CY624" s="5">
        <v>0</v>
      </c>
      <c r="CZ624" s="5">
        <v>0</v>
      </c>
      <c r="DA624" s="5">
        <v>0</v>
      </c>
      <c r="DB624" s="5"/>
      <c r="DC624" s="5"/>
      <c r="DD624" s="5"/>
      <c r="DE624" s="5"/>
      <c r="DF624" s="5"/>
      <c r="DG624" s="5"/>
      <c r="DH624" s="5"/>
      <c r="DI624" s="5"/>
      <c r="DJ624" s="5">
        <f>SUM(Target_CC[[#This Row],[BC_Jan]:[BC_Des]])</f>
        <v>0</v>
      </c>
      <c r="DK624" s="5"/>
      <c r="DL624" s="5"/>
      <c r="DM624" s="5"/>
      <c r="DN624" s="5"/>
      <c r="DO624" s="5"/>
      <c r="DP624" s="5"/>
      <c r="DQ624" s="5"/>
      <c r="DR624" s="5"/>
      <c r="DS624" s="5"/>
      <c r="DT624" s="5"/>
      <c r="DU624" s="5"/>
      <c r="DV624" s="5"/>
      <c r="DW624" s="5"/>
      <c r="DX624" s="5" t="s">
        <v>160</v>
      </c>
    </row>
    <row r="625" spans="2:128" x14ac:dyDescent="0.3">
      <c r="B625">
        <v>5587895</v>
      </c>
      <c r="C625" t="s">
        <v>922</v>
      </c>
      <c r="D625" t="s">
        <v>880</v>
      </c>
      <c r="E625" t="s">
        <v>874</v>
      </c>
      <c r="F625" t="s">
        <v>875</v>
      </c>
      <c r="G625" t="s">
        <v>23</v>
      </c>
      <c r="H625" t="s">
        <v>159</v>
      </c>
      <c r="I625" t="s">
        <v>18</v>
      </c>
      <c r="J625" s="5">
        <v>8177876669</v>
      </c>
      <c r="K625" s="5">
        <v>11759443.973043479</v>
      </c>
      <c r="L625" s="5">
        <v>11648518.069565218</v>
      </c>
      <c r="M625" s="5">
        <v>11648518.069565218</v>
      </c>
      <c r="N625" s="5">
        <v>11648518.069565218</v>
      </c>
      <c r="O625" s="5">
        <v>11537592.166086957</v>
      </c>
      <c r="P625" s="5">
        <v>11648518.069565218</v>
      </c>
      <c r="Q625" s="5">
        <v>11981295.779999999</v>
      </c>
      <c r="R625" s="5">
        <v>11759443.973043479</v>
      </c>
      <c r="S625" s="5">
        <v>11759443.973043479</v>
      </c>
      <c r="T625" s="5">
        <v>11981295.779999999</v>
      </c>
      <c r="U625" s="5">
        <v>11648518.069565218</v>
      </c>
      <c r="V625" s="5">
        <v>11870369.87652174</v>
      </c>
      <c r="W625" s="5">
        <v>140891475.86956525</v>
      </c>
      <c r="X625" s="5">
        <v>117576320.74640237</v>
      </c>
      <c r="Y625" s="5">
        <v>780415343.23072839</v>
      </c>
      <c r="Z625" s="5">
        <v>692438197.39144886</v>
      </c>
      <c r="AA625" s="5">
        <v>513090637.05711496</v>
      </c>
      <c r="AB625" s="5">
        <v>525252843.60856789</v>
      </c>
      <c r="AC625" s="5">
        <v>529795937.87844658</v>
      </c>
      <c r="AD625" s="5">
        <v>650087938.74360728</v>
      </c>
      <c r="AE625" s="5">
        <v>639298415.29102349</v>
      </c>
      <c r="AF625" s="5">
        <v>638900641.52233517</v>
      </c>
      <c r="AG625" s="5">
        <v>648057092.54376972</v>
      </c>
      <c r="AH625" s="5">
        <v>633332422.66213346</v>
      </c>
      <c r="AI625" s="5">
        <v>631754209.32442212</v>
      </c>
      <c r="AJ625" s="5">
        <v>6999999999.999999</v>
      </c>
      <c r="AK625" s="5">
        <v>129335764.71944585</v>
      </c>
      <c r="AL625" s="5">
        <v>792063861.30029356</v>
      </c>
      <c r="AM625" s="5">
        <v>704086715.46101403</v>
      </c>
      <c r="AN625" s="5">
        <v>524739155.1266802</v>
      </c>
      <c r="AO625" s="5">
        <v>536790435.77465487</v>
      </c>
      <c r="AP625" s="5">
        <v>541444455.94801176</v>
      </c>
      <c r="AQ625" s="5">
        <v>662069234.52360725</v>
      </c>
      <c r="AR625" s="5">
        <v>651057859.26406693</v>
      </c>
      <c r="AS625" s="5">
        <v>650660085.49537861</v>
      </c>
      <c r="AT625" s="5">
        <v>660038388.32376969</v>
      </c>
      <c r="AU625" s="5">
        <v>644980940.73169863</v>
      </c>
      <c r="AV625" s="5">
        <v>643624579.20094383</v>
      </c>
      <c r="AW625" s="5">
        <f>SUM(Target_CC[[#This Row],[Target_Jan]:[Target_Des]])</f>
        <v>7140891475.869566</v>
      </c>
      <c r="AX625" s="5">
        <v>7968633.0820967695</v>
      </c>
      <c r="AY625" s="5">
        <v>8002696.586546612</v>
      </c>
      <c r="AZ625" s="5">
        <v>7963837.4222546434</v>
      </c>
      <c r="BA625" s="5">
        <v>7863727.0589999668</v>
      </c>
      <c r="BB625" s="5">
        <v>7939358.4157823008</v>
      </c>
      <c r="BC625" s="5">
        <v>7974731.910374254</v>
      </c>
      <c r="BD625" s="5">
        <v>8786923.3517508171</v>
      </c>
      <c r="BE625" s="5">
        <v>8704818.869516287</v>
      </c>
      <c r="BF625" s="5">
        <v>8702155.6851381455</v>
      </c>
      <c r="BG625" s="5">
        <v>8773326.3820671383</v>
      </c>
      <c r="BH625" s="5">
        <v>8659942.1097005475</v>
      </c>
      <c r="BI625" s="5">
        <v>8659849.1257725395</v>
      </c>
      <c r="BJ625" s="5">
        <f>SUM(Target_CC[[#This Row],[Target_NGTMA_Jan]:[Target_NGTMA_Des]])</f>
        <v>100000000.00000003</v>
      </c>
      <c r="BK625" s="5">
        <v>11159951</v>
      </c>
      <c r="BL625" s="5">
        <v>66053278</v>
      </c>
      <c r="BM625" s="5">
        <v>10613762</v>
      </c>
      <c r="BN625" s="5">
        <f>Target_CC[[#This Row],[Est_Sust_NP Apr]]+Target_CC[[#This Row],[Est_Sust_POTS Apr]]+Target_CC[[#This Row],[BC_Apr]]</f>
        <v>10787519</v>
      </c>
      <c r="BO625" s="5">
        <f>Target_CC[[#This Row],[Est_Sust_NP Mei]]+Target_CC[[#This Row],[Est_Sust_POTS Mei]]+Target_CC[[#This Row],[BC_Mei]]</f>
        <v>10787519</v>
      </c>
      <c r="BP625" s="5">
        <f>Target_CC[[#This Row],[Est_Sust_NP Jun]]+Target_CC[[#This Row],[Est_Sust_POTS Jun]]+Target_CC[[#This Row],[BC_Jun]]</f>
        <v>10787519</v>
      </c>
      <c r="BQ625" s="5">
        <f>Target_CC[[#This Row],[Est_Sust_NP Jul]]+Target_CC[[#This Row],[Est_Sust_POTS Jul]]+Target_CC[[#This Row],[BC_Jul]]</f>
        <v>10787519</v>
      </c>
      <c r="BR625" s="5">
        <f>Target_CC[[#This Row],[Est_Sust_NP Agu]]+Target_CC[[#This Row],[Est_Sust_POTS Agu]]+Target_CC[[#This Row],[BC_Agu]]</f>
        <v>10787519</v>
      </c>
      <c r="BS625" s="5">
        <f>Target_CC[[#This Row],[Est_Sust_NP Sep]]+Target_CC[[#This Row],[Est_Sust_POTS Sep]]+Target_CC[[#This Row],[BC_Sep]]</f>
        <v>10787519</v>
      </c>
      <c r="BT625" s="5">
        <f>Target_CC[[#This Row],[Est_Sust_NP Okt]]+Target_CC[[#This Row],[Est_Sust_POTS Okt]]+Target_CC[[#This Row],[BC_Okt]]</f>
        <v>10787519</v>
      </c>
      <c r="BU625" s="5">
        <f>Target_CC[[#This Row],[Est_Sust_NP Nov]]+Target_CC[[#This Row],[Est_Sust_POTS Nov]]+Target_CC[[#This Row],[BC_Nov]]</f>
        <v>10787519</v>
      </c>
      <c r="BV625" s="5">
        <f>Target_CC[[#This Row],[Est_Sust_NP Des]]+Target_CC[[#This Row],[Est_Sust_POTS Des]]+Target_CC[[#This Row],[BC_Des]]</f>
        <v>10787519</v>
      </c>
      <c r="BW625" s="5">
        <f>SUM(Target_CC[[#This Row],[Real_Jan]:[Real_Des]])</f>
        <v>184914662</v>
      </c>
      <c r="BX625" s="5">
        <v>0</v>
      </c>
      <c r="BY625" s="5">
        <v>0</v>
      </c>
      <c r="BZ625" s="5">
        <v>0</v>
      </c>
      <c r="CA625" s="5">
        <f>Target_CC[[#This Row],[Est_Sust_NP Mar]]*95%</f>
        <v>0</v>
      </c>
      <c r="CB625" s="5">
        <f>Target_CC[[#This Row],[Est_Sust_NP Apr]]</f>
        <v>0</v>
      </c>
      <c r="CC625" s="5">
        <f>Target_CC[[#This Row],[Est_Sust_NP Mei]]</f>
        <v>0</v>
      </c>
      <c r="CD625" s="5">
        <f>Target_CC[[#This Row],[Est_Sust_NP Jun]]</f>
        <v>0</v>
      </c>
      <c r="CE625" s="5">
        <f>Target_CC[[#This Row],[Est_Sust_NP Jul]]</f>
        <v>0</v>
      </c>
      <c r="CF625" s="5">
        <f>Target_CC[[#This Row],[Est_Sust_NP Agu]]</f>
        <v>0</v>
      </c>
      <c r="CG625" s="5">
        <f>Target_CC[[#This Row],[Est_Sust_NP Sep]]</f>
        <v>0</v>
      </c>
      <c r="CH625" s="5">
        <f>Target_CC[[#This Row],[Est_Sust_NP Okt]]</f>
        <v>0</v>
      </c>
      <c r="CI625" s="5">
        <f>Target_CC[[#This Row],[Est_Sust_NP Nov]]</f>
        <v>0</v>
      </c>
      <c r="CJ625" s="5">
        <f>SUM(Target_CC[[#This Row],[Est_Sust_NP Jan]:[Est_Sust_NP Des]])</f>
        <v>0</v>
      </c>
      <c r="CK625" s="5">
        <v>11338051</v>
      </c>
      <c r="CL625" s="5">
        <v>10683385</v>
      </c>
      <c r="CM625" s="5">
        <v>10787519</v>
      </c>
      <c r="CN625" s="5">
        <f>Target_CC[[#This Row],[Est_Sust_POTS Mar]]</f>
        <v>10787519</v>
      </c>
      <c r="CO625" s="5">
        <f>Target_CC[[#This Row],[Est_Sust_POTS Apr]]</f>
        <v>10787519</v>
      </c>
      <c r="CP625" s="5">
        <f>Target_CC[[#This Row],[Est_Sust_POTS Mei]]</f>
        <v>10787519</v>
      </c>
      <c r="CQ625" s="5">
        <f>Target_CC[[#This Row],[Est_Sust_POTS Jun]]</f>
        <v>10787519</v>
      </c>
      <c r="CR625" s="5">
        <f>Target_CC[[#This Row],[Est_Sust_POTS Jul]]</f>
        <v>10787519</v>
      </c>
      <c r="CS625" s="5">
        <f>Target_CC[[#This Row],[Est_Sust_POTS Agu]]</f>
        <v>10787519</v>
      </c>
      <c r="CT625" s="5">
        <f>Target_CC[[#This Row],[Est_Sust_POTS Sep]]</f>
        <v>10787519</v>
      </c>
      <c r="CU625" s="5">
        <f>Target_CC[[#This Row],[Est_Sust_POTS Okt]]</f>
        <v>10787519</v>
      </c>
      <c r="CV625" s="5">
        <f>Target_CC[[#This Row],[Est_Sust_POTS Nov]]</f>
        <v>10787519</v>
      </c>
      <c r="CW625" s="5">
        <f>SUM(Target_CC[[#This Row],[Est_Sust_POTS Jan]:[Est_Sust_POTS Des]])</f>
        <v>129896626</v>
      </c>
      <c r="CX625" s="5"/>
      <c r="CY625" s="5">
        <v>55500000</v>
      </c>
      <c r="CZ625" s="5">
        <v>126000000</v>
      </c>
      <c r="DA625" s="5">
        <v>0</v>
      </c>
      <c r="DB625" s="5"/>
      <c r="DC625" s="5"/>
      <c r="DD625" s="5"/>
      <c r="DE625" s="5"/>
      <c r="DF625" s="5"/>
      <c r="DG625" s="5"/>
      <c r="DH625" s="5"/>
      <c r="DI625" s="5"/>
      <c r="DJ625" s="5">
        <f>SUM(Target_CC[[#This Row],[BC_Jan]:[BC_Des]])</f>
        <v>181500000</v>
      </c>
      <c r="DK625" s="5"/>
      <c r="DL625" s="5"/>
      <c r="DM625" s="5"/>
      <c r="DN625" s="5"/>
      <c r="DO625" s="5"/>
      <c r="DP625" s="5"/>
      <c r="DQ625" s="5"/>
      <c r="DR625" s="5"/>
      <c r="DS625" s="5"/>
      <c r="DT625" s="5"/>
      <c r="DU625" s="5"/>
      <c r="DV625" s="5"/>
      <c r="DW625" s="5"/>
      <c r="DX625" s="5" t="s">
        <v>160</v>
      </c>
    </row>
    <row r="626" spans="2:128" x14ac:dyDescent="0.3">
      <c r="B626">
        <v>4624623</v>
      </c>
      <c r="C626" t="s">
        <v>923</v>
      </c>
      <c r="D626" t="s">
        <v>880</v>
      </c>
      <c r="E626" t="s">
        <v>874</v>
      </c>
      <c r="F626" t="s">
        <v>875</v>
      </c>
      <c r="G626" t="s">
        <v>26</v>
      </c>
      <c r="H626" t="s">
        <v>159</v>
      </c>
      <c r="I626" t="s">
        <v>18</v>
      </c>
      <c r="J626" s="5">
        <v>274750643</v>
      </c>
      <c r="K626" s="5">
        <v>14087453.340869565</v>
      </c>
      <c r="L626" s="5">
        <v>13852526.991304347</v>
      </c>
      <c r="M626" s="5">
        <v>13852526.991304347</v>
      </c>
      <c r="N626" s="5">
        <v>13852526.991304347</v>
      </c>
      <c r="O626" s="5">
        <v>13617600.64173913</v>
      </c>
      <c r="P626" s="5">
        <v>13852526.991304347</v>
      </c>
      <c r="Q626" s="5">
        <v>14557306.039999999</v>
      </c>
      <c r="R626" s="5">
        <v>14087453.340869565</v>
      </c>
      <c r="S626" s="5">
        <v>14087453.340869565</v>
      </c>
      <c r="T626" s="5">
        <v>14557306.039999999</v>
      </c>
      <c r="U626" s="5">
        <v>13852526.991304347</v>
      </c>
      <c r="V626" s="5">
        <v>14322379.690434784</v>
      </c>
      <c r="W626" s="5">
        <v>168579587.39130431</v>
      </c>
      <c r="X626" s="5">
        <v>5038985.1748458156</v>
      </c>
      <c r="Y626" s="5">
        <v>33446371.852745503</v>
      </c>
      <c r="Z626" s="5">
        <v>29675922.745347805</v>
      </c>
      <c r="AA626" s="5">
        <v>21989598.731019214</v>
      </c>
      <c r="AB626" s="5">
        <v>22510836.154652912</v>
      </c>
      <c r="AC626" s="5">
        <v>22705540.194790568</v>
      </c>
      <c r="AD626" s="5">
        <v>27860911.660440311</v>
      </c>
      <c r="AE626" s="5">
        <v>27398503.512472436</v>
      </c>
      <c r="AF626" s="5">
        <v>27381456.065242935</v>
      </c>
      <c r="AG626" s="5">
        <v>27773875.394732986</v>
      </c>
      <c r="AH626" s="5">
        <v>27142818.11409143</v>
      </c>
      <c r="AI626" s="5">
        <v>27075180.399618093</v>
      </c>
      <c r="AJ626" s="5">
        <v>300000000</v>
      </c>
      <c r="AK626" s="5">
        <v>19126438.515715379</v>
      </c>
      <c r="AL626" s="5">
        <v>47298898.844049849</v>
      </c>
      <c r="AM626" s="5">
        <v>43528449.736652151</v>
      </c>
      <c r="AN626" s="5">
        <v>35842125.722323559</v>
      </c>
      <c r="AO626" s="5">
        <v>36128436.796392038</v>
      </c>
      <c r="AP626" s="5">
        <v>36558067.186094917</v>
      </c>
      <c r="AQ626" s="5">
        <v>42418217.70044031</v>
      </c>
      <c r="AR626" s="5">
        <v>41485956.853341997</v>
      </c>
      <c r="AS626" s="5">
        <v>41468909.4061125</v>
      </c>
      <c r="AT626" s="5">
        <v>42331181.434732988</v>
      </c>
      <c r="AU626" s="5">
        <v>40995345.105395779</v>
      </c>
      <c r="AV626" s="5">
        <v>41397560.090052873</v>
      </c>
      <c r="AW626" s="5">
        <f>SUM(Target_CC[[#This Row],[Target_Jan]:[Target_Des]])</f>
        <v>468579587.39130437</v>
      </c>
      <c r="AX626" s="5">
        <v>3984316.5410483847</v>
      </c>
      <c r="AY626" s="5">
        <v>4001348.293273306</v>
      </c>
      <c r="AZ626" s="5">
        <v>3981918.7111273217</v>
      </c>
      <c r="BA626" s="5">
        <v>3931863.5294999834</v>
      </c>
      <c r="BB626" s="5">
        <v>3969679.2078911504</v>
      </c>
      <c r="BC626" s="5">
        <v>3987365.955187127</v>
      </c>
      <c r="BD626" s="5">
        <v>4393461.6758754086</v>
      </c>
      <c r="BE626" s="5">
        <v>4352409.4347581435</v>
      </c>
      <c r="BF626" s="5">
        <v>4351077.8425690727</v>
      </c>
      <c r="BG626" s="5">
        <v>4386663.1910335692</v>
      </c>
      <c r="BH626" s="5">
        <v>4329971.0548502738</v>
      </c>
      <c r="BI626" s="5">
        <v>4329924.5628862698</v>
      </c>
      <c r="BJ626" s="5">
        <f>SUM(Target_CC[[#This Row],[Target_NGTMA_Jan]:[Target_NGTMA_Des]])</f>
        <v>50000000.000000015</v>
      </c>
      <c r="BK626" s="5">
        <v>11731859</v>
      </c>
      <c r="BL626" s="5">
        <v>61131935</v>
      </c>
      <c r="BM626" s="5">
        <v>11903411</v>
      </c>
      <c r="BN626" s="5">
        <f>Target_CC[[#This Row],[Est_Sust_NP Apr]]+Target_CC[[#This Row],[Est_Sust_POTS Apr]]+Target_CC[[#This Row],[BC_Apr]]</f>
        <v>12565255</v>
      </c>
      <c r="BO626" s="5">
        <f>Target_CC[[#This Row],[Est_Sust_NP Mei]]+Target_CC[[#This Row],[Est_Sust_POTS Mei]]+Target_CC[[#This Row],[BC_Mei]]</f>
        <v>12565255</v>
      </c>
      <c r="BP626" s="5">
        <f>Target_CC[[#This Row],[Est_Sust_NP Jun]]+Target_CC[[#This Row],[Est_Sust_POTS Jun]]+Target_CC[[#This Row],[BC_Jun]]</f>
        <v>12565255</v>
      </c>
      <c r="BQ626" s="5">
        <f>Target_CC[[#This Row],[Est_Sust_NP Jul]]+Target_CC[[#This Row],[Est_Sust_POTS Jul]]+Target_CC[[#This Row],[BC_Jul]]</f>
        <v>12565255</v>
      </c>
      <c r="BR626" s="5">
        <f>Target_CC[[#This Row],[Est_Sust_NP Agu]]+Target_CC[[#This Row],[Est_Sust_POTS Agu]]+Target_CC[[#This Row],[BC_Agu]]</f>
        <v>12565255</v>
      </c>
      <c r="BS626" s="5">
        <f>Target_CC[[#This Row],[Est_Sust_NP Sep]]+Target_CC[[#This Row],[Est_Sust_POTS Sep]]+Target_CC[[#This Row],[BC_Sep]]</f>
        <v>12565255</v>
      </c>
      <c r="BT626" s="5">
        <f>Target_CC[[#This Row],[Est_Sust_NP Okt]]+Target_CC[[#This Row],[Est_Sust_POTS Okt]]+Target_CC[[#This Row],[BC_Okt]]</f>
        <v>12565255</v>
      </c>
      <c r="BU626" s="5">
        <f>Target_CC[[#This Row],[Est_Sust_NP Nov]]+Target_CC[[#This Row],[Est_Sust_POTS Nov]]+Target_CC[[#This Row],[BC_Nov]]</f>
        <v>12565255</v>
      </c>
      <c r="BV626" s="5">
        <f>Target_CC[[#This Row],[Est_Sust_NP Des]]+Target_CC[[#This Row],[Est_Sust_POTS Des]]+Target_CC[[#This Row],[BC_Des]]</f>
        <v>12565255</v>
      </c>
      <c r="BW626" s="5">
        <f>SUM(Target_CC[[#This Row],[Real_Jan]:[Real_Des]])</f>
        <v>197854500</v>
      </c>
      <c r="BX626" s="5">
        <v>0</v>
      </c>
      <c r="BY626" s="5">
        <v>0</v>
      </c>
      <c r="BZ626" s="5">
        <v>0</v>
      </c>
      <c r="CA626" s="5">
        <f>Target_CC[[#This Row],[Est_Sust_NP Mar]]*95%</f>
        <v>0</v>
      </c>
      <c r="CB626" s="5">
        <f>Target_CC[[#This Row],[Est_Sust_NP Apr]]</f>
        <v>0</v>
      </c>
      <c r="CC626" s="5">
        <f>Target_CC[[#This Row],[Est_Sust_NP Mei]]</f>
        <v>0</v>
      </c>
      <c r="CD626" s="5">
        <f>Target_CC[[#This Row],[Est_Sust_NP Jun]]</f>
        <v>0</v>
      </c>
      <c r="CE626" s="5">
        <f>Target_CC[[#This Row],[Est_Sust_NP Jul]]</f>
        <v>0</v>
      </c>
      <c r="CF626" s="5">
        <f>Target_CC[[#This Row],[Est_Sust_NP Agu]]</f>
        <v>0</v>
      </c>
      <c r="CG626" s="5">
        <f>Target_CC[[#This Row],[Est_Sust_NP Sep]]</f>
        <v>0</v>
      </c>
      <c r="CH626" s="5">
        <f>Target_CC[[#This Row],[Est_Sust_NP Okt]]</f>
        <v>0</v>
      </c>
      <c r="CI626" s="5">
        <f>Target_CC[[#This Row],[Est_Sust_NP Nov]]</f>
        <v>0</v>
      </c>
      <c r="CJ626" s="5">
        <f>SUM(Target_CC[[#This Row],[Est_Sust_NP Jan]:[Est_Sust_NP Des]])</f>
        <v>0</v>
      </c>
      <c r="CK626" s="5">
        <v>12401707</v>
      </c>
      <c r="CL626" s="5">
        <v>11984089</v>
      </c>
      <c r="CM626" s="5">
        <v>12565255</v>
      </c>
      <c r="CN626" s="5">
        <f>Target_CC[[#This Row],[Est_Sust_POTS Mar]]</f>
        <v>12565255</v>
      </c>
      <c r="CO626" s="5">
        <f>Target_CC[[#This Row],[Est_Sust_POTS Apr]]</f>
        <v>12565255</v>
      </c>
      <c r="CP626" s="5">
        <f>Target_CC[[#This Row],[Est_Sust_POTS Mei]]</f>
        <v>12565255</v>
      </c>
      <c r="CQ626" s="5">
        <f>Target_CC[[#This Row],[Est_Sust_POTS Jun]]</f>
        <v>12565255</v>
      </c>
      <c r="CR626" s="5">
        <f>Target_CC[[#This Row],[Est_Sust_POTS Jul]]</f>
        <v>12565255</v>
      </c>
      <c r="CS626" s="5">
        <f>Target_CC[[#This Row],[Est_Sust_POTS Agu]]</f>
        <v>12565255</v>
      </c>
      <c r="CT626" s="5">
        <f>Target_CC[[#This Row],[Est_Sust_POTS Sep]]</f>
        <v>12565255</v>
      </c>
      <c r="CU626" s="5">
        <f>Target_CC[[#This Row],[Est_Sust_POTS Okt]]</f>
        <v>12565255</v>
      </c>
      <c r="CV626" s="5">
        <f>Target_CC[[#This Row],[Est_Sust_POTS Nov]]</f>
        <v>12565255</v>
      </c>
      <c r="CW626" s="5">
        <f>SUM(Target_CC[[#This Row],[Est_Sust_POTS Jan]:[Est_Sust_POTS Des]])</f>
        <v>150038346</v>
      </c>
      <c r="CX626" s="5"/>
      <c r="CY626" s="5">
        <v>49810500</v>
      </c>
      <c r="CZ626" s="5">
        <v>0</v>
      </c>
      <c r="DA626" s="5">
        <v>0</v>
      </c>
      <c r="DB626" s="5"/>
      <c r="DC626" s="5"/>
      <c r="DD626" s="5"/>
      <c r="DE626" s="5"/>
      <c r="DF626" s="5"/>
      <c r="DG626" s="5"/>
      <c r="DH626" s="5"/>
      <c r="DI626" s="5"/>
      <c r="DJ626" s="5">
        <f>SUM(Target_CC[[#This Row],[BC_Jan]:[BC_Des]])</f>
        <v>49810500</v>
      </c>
      <c r="DK626" s="5"/>
      <c r="DL626" s="5"/>
      <c r="DM626" s="5"/>
      <c r="DN626" s="5"/>
      <c r="DO626" s="5"/>
      <c r="DP626" s="5"/>
      <c r="DQ626" s="5"/>
      <c r="DR626" s="5"/>
      <c r="DS626" s="5"/>
      <c r="DT626" s="5"/>
      <c r="DU626" s="5"/>
      <c r="DV626" s="5"/>
      <c r="DW626" s="5"/>
      <c r="DX626" s="5" t="s">
        <v>160</v>
      </c>
    </row>
    <row r="627" spans="2:128" x14ac:dyDescent="0.3">
      <c r="B627">
        <v>2932598</v>
      </c>
      <c r="C627" t="s">
        <v>924</v>
      </c>
      <c r="D627" t="s">
        <v>157</v>
      </c>
      <c r="E627" t="s">
        <v>887</v>
      </c>
      <c r="F627" t="s">
        <v>888</v>
      </c>
      <c r="G627" t="s">
        <v>25</v>
      </c>
      <c r="H627" t="s">
        <v>159</v>
      </c>
      <c r="I627" t="s">
        <v>18</v>
      </c>
      <c r="J627" s="5">
        <v>516831581.2132501</v>
      </c>
      <c r="K627" s="5">
        <v>11811250</v>
      </c>
      <c r="L627" s="5">
        <v>21666639</v>
      </c>
      <c r="M627" s="5">
        <v>20357010</v>
      </c>
      <c r="N627" s="5">
        <v>17687239</v>
      </c>
      <c r="O627" s="5">
        <v>17856643</v>
      </c>
      <c r="P627" s="5">
        <v>17935914</v>
      </c>
      <c r="Q627" s="5">
        <v>19761513</v>
      </c>
      <c r="R627" s="5">
        <v>19577613</v>
      </c>
      <c r="S627" s="5">
        <v>19571692</v>
      </c>
      <c r="T627" s="5">
        <v>19731282</v>
      </c>
      <c r="U627" s="5">
        <v>19477160</v>
      </c>
      <c r="V627" s="5">
        <v>19476953</v>
      </c>
      <c r="W627" s="5">
        <v>224910908</v>
      </c>
      <c r="X627" s="5">
        <v>6180009</v>
      </c>
      <c r="Y627" s="5">
        <v>11336650</v>
      </c>
      <c r="Z627" s="5">
        <v>10651412</v>
      </c>
      <c r="AA627" s="5">
        <v>9254506</v>
      </c>
      <c r="AB627" s="5">
        <v>9343143</v>
      </c>
      <c r="AC627" s="5">
        <v>9384621</v>
      </c>
      <c r="AD627" s="5">
        <v>10339830</v>
      </c>
      <c r="AE627" s="5">
        <v>10243608</v>
      </c>
      <c r="AF627" s="5">
        <v>10240510</v>
      </c>
      <c r="AG627" s="5">
        <v>10324012</v>
      </c>
      <c r="AH627" s="5">
        <v>10191048</v>
      </c>
      <c r="AI627" s="5">
        <v>10190940</v>
      </c>
      <c r="AJ627" s="5">
        <v>117680289</v>
      </c>
      <c r="AK627" s="5">
        <v>17991259</v>
      </c>
      <c r="AL627" s="5">
        <v>33003289</v>
      </c>
      <c r="AM627" s="5">
        <v>31008422</v>
      </c>
      <c r="AN627" s="5">
        <v>26941745</v>
      </c>
      <c r="AO627" s="5">
        <v>27199786</v>
      </c>
      <c r="AP627" s="5">
        <v>27320535</v>
      </c>
      <c r="AQ627" s="5">
        <v>30101343</v>
      </c>
      <c r="AR627" s="5">
        <v>29821221</v>
      </c>
      <c r="AS627" s="5">
        <v>29812202</v>
      </c>
      <c r="AT627" s="5">
        <v>30055294</v>
      </c>
      <c r="AU627" s="5">
        <v>29668208</v>
      </c>
      <c r="AV627" s="5">
        <v>29667893</v>
      </c>
      <c r="AW627" s="5">
        <f>SUM(Target_CC[[#This Row],[Target_Jan]:[Target_Des]])</f>
        <v>342591197</v>
      </c>
      <c r="AX627" s="5">
        <v>796863</v>
      </c>
      <c r="AY627" s="5">
        <v>800270</v>
      </c>
      <c r="AZ627" s="5">
        <v>796384</v>
      </c>
      <c r="BA627" s="5">
        <v>786373</v>
      </c>
      <c r="BB627" s="5">
        <v>793936</v>
      </c>
      <c r="BC627" s="5">
        <v>797473</v>
      </c>
      <c r="BD627" s="5">
        <v>878692</v>
      </c>
      <c r="BE627" s="5">
        <v>870482</v>
      </c>
      <c r="BF627" s="5">
        <v>870216</v>
      </c>
      <c r="BG627" s="5">
        <v>877333</v>
      </c>
      <c r="BH627" s="5">
        <v>865994</v>
      </c>
      <c r="BI627" s="5">
        <v>865985</v>
      </c>
      <c r="BJ627" s="5">
        <f>SUM(Target_CC[[#This Row],[Target_NGTMA_Jan]:[Target_NGTMA_Des]])</f>
        <v>10000001</v>
      </c>
      <c r="BK627" s="5">
        <v>12828845</v>
      </c>
      <c r="BL627" s="5">
        <v>12218489</v>
      </c>
      <c r="BM627" s="5">
        <v>31309407</v>
      </c>
      <c r="BN627" s="5">
        <f>Target_CC[[#This Row],[Est_Sust_NP Apr]]+Target_CC[[#This Row],[Est_Sust_POTS Apr]]+Target_CC[[#This Row],[BC_Apr]]</f>
        <v>29663010.199999999</v>
      </c>
      <c r="BO627" s="5">
        <f>Target_CC[[#This Row],[Est_Sust_NP Mei]]+Target_CC[[#This Row],[Est_Sust_POTS Mei]]+Target_CC[[#This Row],[BC_Mei]]</f>
        <v>29663010.199999999</v>
      </c>
      <c r="BP627" s="5">
        <f>Target_CC[[#This Row],[Est_Sust_NP Jun]]+Target_CC[[#This Row],[Est_Sust_POTS Jun]]+Target_CC[[#This Row],[BC_Jun]]</f>
        <v>29663010.199999999</v>
      </c>
      <c r="BQ627" s="5">
        <f>Target_CC[[#This Row],[Est_Sust_NP Jul]]+Target_CC[[#This Row],[Est_Sust_POTS Jul]]+Target_CC[[#This Row],[BC_Jul]]</f>
        <v>29663010.199999999</v>
      </c>
      <c r="BR627" s="5">
        <f>Target_CC[[#This Row],[Est_Sust_NP Agu]]+Target_CC[[#This Row],[Est_Sust_POTS Agu]]+Target_CC[[#This Row],[BC_Agu]]</f>
        <v>29663010.199999999</v>
      </c>
      <c r="BS627" s="5">
        <f>Target_CC[[#This Row],[Est_Sust_NP Sep]]+Target_CC[[#This Row],[Est_Sust_POTS Sep]]+Target_CC[[#This Row],[BC_Sep]]</f>
        <v>29663010.199999999</v>
      </c>
      <c r="BT627" s="5">
        <f>Target_CC[[#This Row],[Est_Sust_NP Okt]]+Target_CC[[#This Row],[Est_Sust_POTS Okt]]+Target_CC[[#This Row],[BC_Okt]]</f>
        <v>29663010.199999999</v>
      </c>
      <c r="BU627" s="5">
        <f>Target_CC[[#This Row],[Est_Sust_NP Nov]]+Target_CC[[#This Row],[Est_Sust_POTS Nov]]+Target_CC[[#This Row],[BC_Nov]]</f>
        <v>29663010.199999999</v>
      </c>
      <c r="BV627" s="5">
        <f>Target_CC[[#This Row],[Est_Sust_NP Des]]+Target_CC[[#This Row],[Est_Sust_POTS Des]]+Target_CC[[#This Row],[BC_Des]]</f>
        <v>29663010.199999999</v>
      </c>
      <c r="BW627" s="5">
        <f>SUM(Target_CC[[#This Row],[Real_Jan]:[Real_Des]])</f>
        <v>323323832.79999995</v>
      </c>
      <c r="BX627" s="5">
        <v>3620000</v>
      </c>
      <c r="BY627" s="5">
        <v>3620000</v>
      </c>
      <c r="BZ627" s="5">
        <v>23889936</v>
      </c>
      <c r="CA627" s="5">
        <f>Target_CC[[#This Row],[Est_Sust_NP Mar]]*95%</f>
        <v>22695439.199999999</v>
      </c>
      <c r="CB627" s="5">
        <f>Target_CC[[#This Row],[Est_Sust_NP Apr]]</f>
        <v>22695439.199999999</v>
      </c>
      <c r="CC627" s="5">
        <f>Target_CC[[#This Row],[Est_Sust_NP Mei]]</f>
        <v>22695439.199999999</v>
      </c>
      <c r="CD627" s="5">
        <f>Target_CC[[#This Row],[Est_Sust_NP Jun]]</f>
        <v>22695439.199999999</v>
      </c>
      <c r="CE627" s="5">
        <f>Target_CC[[#This Row],[Est_Sust_NP Jul]]</f>
        <v>22695439.199999999</v>
      </c>
      <c r="CF627" s="5">
        <f>Target_CC[[#This Row],[Est_Sust_NP Agu]]</f>
        <v>22695439.199999999</v>
      </c>
      <c r="CG627" s="5">
        <f>Target_CC[[#This Row],[Est_Sust_NP Sep]]</f>
        <v>22695439.199999999</v>
      </c>
      <c r="CH627" s="5">
        <f>Target_CC[[#This Row],[Est_Sust_NP Okt]]</f>
        <v>22695439.199999999</v>
      </c>
      <c r="CI627" s="5">
        <f>Target_CC[[#This Row],[Est_Sust_NP Nov]]</f>
        <v>22695439.199999999</v>
      </c>
      <c r="CJ627" s="5">
        <f>SUM(Target_CC[[#This Row],[Est_Sust_NP Jan]:[Est_Sust_NP Des]])</f>
        <v>235388888.79999995</v>
      </c>
      <c r="CK627" s="5">
        <v>9256945</v>
      </c>
      <c r="CL627" s="5">
        <v>8146589</v>
      </c>
      <c r="CM627" s="5">
        <v>6967571</v>
      </c>
      <c r="CN627" s="5">
        <f>Target_CC[[#This Row],[Est_Sust_POTS Mar]]</f>
        <v>6967571</v>
      </c>
      <c r="CO627" s="5">
        <f>Target_CC[[#This Row],[Est_Sust_POTS Apr]]</f>
        <v>6967571</v>
      </c>
      <c r="CP627" s="5">
        <f>Target_CC[[#This Row],[Est_Sust_POTS Mei]]</f>
        <v>6967571</v>
      </c>
      <c r="CQ627" s="5">
        <f>Target_CC[[#This Row],[Est_Sust_POTS Jun]]</f>
        <v>6967571</v>
      </c>
      <c r="CR627" s="5">
        <f>Target_CC[[#This Row],[Est_Sust_POTS Jul]]</f>
        <v>6967571</v>
      </c>
      <c r="CS627" s="5">
        <f>Target_CC[[#This Row],[Est_Sust_POTS Agu]]</f>
        <v>6967571</v>
      </c>
      <c r="CT627" s="5">
        <f>Target_CC[[#This Row],[Est_Sust_POTS Sep]]</f>
        <v>6967571</v>
      </c>
      <c r="CU627" s="5">
        <f>Target_CC[[#This Row],[Est_Sust_POTS Okt]]</f>
        <v>6967571</v>
      </c>
      <c r="CV627" s="5">
        <f>Target_CC[[#This Row],[Est_Sust_POTS Nov]]</f>
        <v>6967571</v>
      </c>
      <c r="CW627" s="5">
        <f>SUM(Target_CC[[#This Row],[Est_Sust_POTS Jan]:[Est_Sust_POTS Des]])</f>
        <v>87079244</v>
      </c>
      <c r="CX627" s="5"/>
      <c r="CY627" s="5">
        <v>0</v>
      </c>
      <c r="CZ627" s="5">
        <v>3260000</v>
      </c>
      <c r="DA627" s="5">
        <v>0</v>
      </c>
      <c r="DB627" s="5"/>
      <c r="DC627" s="5"/>
      <c r="DD627" s="5"/>
      <c r="DE627" s="5"/>
      <c r="DF627" s="5"/>
      <c r="DG627" s="5"/>
      <c r="DH627" s="5"/>
      <c r="DI627" s="5"/>
      <c r="DJ627" s="5">
        <f>SUM(Target_CC[[#This Row],[BC_Jan]:[BC_Des]])</f>
        <v>3260000</v>
      </c>
      <c r="DK627" s="5"/>
      <c r="DL627" s="5"/>
      <c r="DM627" s="5"/>
      <c r="DN627" s="5"/>
      <c r="DO627" s="5"/>
      <c r="DP627" s="5"/>
      <c r="DQ627" s="5"/>
      <c r="DR627" s="5"/>
      <c r="DS627" s="5"/>
      <c r="DT627" s="5"/>
      <c r="DU627" s="5"/>
      <c r="DV627" s="5"/>
      <c r="DW627" s="5"/>
      <c r="DX627" s="5" t="s">
        <v>160</v>
      </c>
    </row>
    <row r="628" spans="2:128" x14ac:dyDescent="0.3">
      <c r="B628">
        <v>4604584</v>
      </c>
      <c r="C628" t="s">
        <v>925</v>
      </c>
      <c r="D628" t="s">
        <v>880</v>
      </c>
      <c r="E628" t="s">
        <v>874</v>
      </c>
      <c r="F628" t="s">
        <v>875</v>
      </c>
      <c r="G628" t="s">
        <v>22</v>
      </c>
      <c r="H628" t="s">
        <v>159</v>
      </c>
      <c r="I628" t="s">
        <v>18</v>
      </c>
      <c r="J628" s="5">
        <v>781549395</v>
      </c>
      <c r="K628" s="5">
        <v>13249456.521739131</v>
      </c>
      <c r="L628" s="5">
        <v>13235434.782608695</v>
      </c>
      <c r="M628" s="5">
        <v>13235434.782608695</v>
      </c>
      <c r="N628" s="5">
        <v>13235434.782608695</v>
      </c>
      <c r="O628" s="5">
        <v>13221413.043478262</v>
      </c>
      <c r="P628" s="5">
        <v>13235434.782608695</v>
      </c>
      <c r="Q628" s="5">
        <v>13277500</v>
      </c>
      <c r="R628" s="5">
        <v>13249456.521739131</v>
      </c>
      <c r="S628" s="5">
        <v>13249456.521739131</v>
      </c>
      <c r="T628" s="5">
        <v>13277500</v>
      </c>
      <c r="U628" s="5">
        <v>13235434.782608695</v>
      </c>
      <c r="V628" s="5">
        <v>13263478.260869566</v>
      </c>
      <c r="W628" s="5">
        <v>158965434.78260869</v>
      </c>
      <c r="X628" s="5">
        <v>5038985.1748458156</v>
      </c>
      <c r="Y628" s="5">
        <v>33446371.852745503</v>
      </c>
      <c r="Z628" s="5">
        <v>29675922.745347805</v>
      </c>
      <c r="AA628" s="5">
        <v>21989598.731019214</v>
      </c>
      <c r="AB628" s="5">
        <v>22510836.154652912</v>
      </c>
      <c r="AC628" s="5">
        <v>22705540.194790568</v>
      </c>
      <c r="AD628" s="5">
        <v>27860911.660440311</v>
      </c>
      <c r="AE628" s="5">
        <v>27398503.512472436</v>
      </c>
      <c r="AF628" s="5">
        <v>27381456.065242935</v>
      </c>
      <c r="AG628" s="5">
        <v>27773875.394732986</v>
      </c>
      <c r="AH628" s="5">
        <v>27142818.11409143</v>
      </c>
      <c r="AI628" s="5">
        <v>27075180.399618093</v>
      </c>
      <c r="AJ628" s="5">
        <v>300000000</v>
      </c>
      <c r="AK628" s="5">
        <v>18288441.696584947</v>
      </c>
      <c r="AL628" s="5">
        <v>46681806.635354199</v>
      </c>
      <c r="AM628" s="5">
        <v>42911357.527956501</v>
      </c>
      <c r="AN628" s="5">
        <v>35225033.513627909</v>
      </c>
      <c r="AO628" s="5">
        <v>35732249.198131174</v>
      </c>
      <c r="AP628" s="5">
        <v>35940974.97739926</v>
      </c>
      <c r="AQ628" s="5">
        <v>41138411.660440311</v>
      </c>
      <c r="AR628" s="5">
        <v>40647960.034211569</v>
      </c>
      <c r="AS628" s="5">
        <v>40630912.586982064</v>
      </c>
      <c r="AT628" s="5">
        <v>41051375.394732982</v>
      </c>
      <c r="AU628" s="5">
        <v>40378252.896700129</v>
      </c>
      <c r="AV628" s="5">
        <v>40338658.660487659</v>
      </c>
      <c r="AW628" s="5">
        <f>SUM(Target_CC[[#This Row],[Target_Jan]:[Target_Des]])</f>
        <v>458965434.78260875</v>
      </c>
      <c r="AX628" s="5">
        <v>796863.30820967699</v>
      </c>
      <c r="AY628" s="5">
        <v>800269.65865466127</v>
      </c>
      <c r="AZ628" s="5">
        <v>796383.74222546432</v>
      </c>
      <c r="BA628" s="5">
        <v>786372.70589999668</v>
      </c>
      <c r="BB628" s="5">
        <v>793935.84157823003</v>
      </c>
      <c r="BC628" s="5">
        <v>797473.19103742542</v>
      </c>
      <c r="BD628" s="5">
        <v>878692.33517508185</v>
      </c>
      <c r="BE628" s="5">
        <v>870481.88695162872</v>
      </c>
      <c r="BF628" s="5">
        <v>870215.56851381448</v>
      </c>
      <c r="BG628" s="5">
        <v>877332.63820671383</v>
      </c>
      <c r="BH628" s="5">
        <v>865994.21097005485</v>
      </c>
      <c r="BI628" s="5">
        <v>865984.912577254</v>
      </c>
      <c r="BJ628" s="5">
        <f>SUM(Target_CC[[#This Row],[Target_NGTMA_Jan]:[Target_NGTMA_Des]])</f>
        <v>10000000.000000004</v>
      </c>
      <c r="BK628" s="5">
        <v>13330000</v>
      </c>
      <c r="BL628" s="5">
        <v>13296072</v>
      </c>
      <c r="BM628" s="5">
        <v>13238065</v>
      </c>
      <c r="BN628" s="5">
        <f>Target_CC[[#This Row],[Est_Sust_NP Apr]]+Target_CC[[#This Row],[Est_Sust_POTS Apr]]+Target_CC[[#This Row],[BC_Apr]]</f>
        <v>12745261.75</v>
      </c>
      <c r="BO628" s="5">
        <f>Target_CC[[#This Row],[Est_Sust_NP Mei]]+Target_CC[[#This Row],[Est_Sust_POTS Mei]]+Target_CC[[#This Row],[BC_Mei]]</f>
        <v>12745261.75</v>
      </c>
      <c r="BP628" s="5">
        <f>Target_CC[[#This Row],[Est_Sust_NP Jun]]+Target_CC[[#This Row],[Est_Sust_POTS Jun]]+Target_CC[[#This Row],[BC_Jun]]</f>
        <v>12745261.75</v>
      </c>
      <c r="BQ628" s="5">
        <f>Target_CC[[#This Row],[Est_Sust_NP Jul]]+Target_CC[[#This Row],[Est_Sust_POTS Jul]]+Target_CC[[#This Row],[BC_Jul]]</f>
        <v>12745261.75</v>
      </c>
      <c r="BR628" s="5">
        <f>Target_CC[[#This Row],[Est_Sust_NP Agu]]+Target_CC[[#This Row],[Est_Sust_POTS Agu]]+Target_CC[[#This Row],[BC_Agu]]</f>
        <v>12745261.75</v>
      </c>
      <c r="BS628" s="5">
        <f>Target_CC[[#This Row],[Est_Sust_NP Sep]]+Target_CC[[#This Row],[Est_Sust_POTS Sep]]+Target_CC[[#This Row],[BC_Sep]]</f>
        <v>12745261.75</v>
      </c>
      <c r="BT628" s="5">
        <f>Target_CC[[#This Row],[Est_Sust_NP Okt]]+Target_CC[[#This Row],[Est_Sust_POTS Okt]]+Target_CC[[#This Row],[BC_Okt]]</f>
        <v>12745261.75</v>
      </c>
      <c r="BU628" s="5">
        <f>Target_CC[[#This Row],[Est_Sust_NP Nov]]+Target_CC[[#This Row],[Est_Sust_POTS Nov]]+Target_CC[[#This Row],[BC_Nov]]</f>
        <v>12745261.75</v>
      </c>
      <c r="BV628" s="5">
        <f>Target_CC[[#This Row],[Est_Sust_NP Des]]+Target_CC[[#This Row],[Est_Sust_POTS Des]]+Target_CC[[#This Row],[BC_Des]]</f>
        <v>12745261.75</v>
      </c>
      <c r="BW628" s="5">
        <f>SUM(Target_CC[[#This Row],[Real_Jan]:[Real_Des]])</f>
        <v>154571492.75</v>
      </c>
      <c r="BX628" s="5">
        <v>10600000</v>
      </c>
      <c r="BY628" s="5">
        <v>10566072</v>
      </c>
      <c r="BZ628" s="5">
        <v>10508065</v>
      </c>
      <c r="CA628" s="5">
        <f>Target_CC[[#This Row],[Est_Sust_NP Mar]]*95%</f>
        <v>9982661.75</v>
      </c>
      <c r="CB628" s="5">
        <f>Target_CC[[#This Row],[Est_Sust_NP Apr]]</f>
        <v>9982661.75</v>
      </c>
      <c r="CC628" s="5">
        <f>Target_CC[[#This Row],[Est_Sust_NP Mei]]</f>
        <v>9982661.75</v>
      </c>
      <c r="CD628" s="5">
        <f>Target_CC[[#This Row],[Est_Sust_NP Jun]]</f>
        <v>9982661.75</v>
      </c>
      <c r="CE628" s="5">
        <f>Target_CC[[#This Row],[Est_Sust_NP Jul]]</f>
        <v>9982661.75</v>
      </c>
      <c r="CF628" s="5">
        <f>Target_CC[[#This Row],[Est_Sust_NP Agu]]</f>
        <v>9982661.75</v>
      </c>
      <c r="CG628" s="5">
        <f>Target_CC[[#This Row],[Est_Sust_NP Sep]]</f>
        <v>9982661.75</v>
      </c>
      <c r="CH628" s="5">
        <f>Target_CC[[#This Row],[Est_Sust_NP Okt]]</f>
        <v>9982661.75</v>
      </c>
      <c r="CI628" s="5">
        <f>Target_CC[[#This Row],[Est_Sust_NP Nov]]</f>
        <v>9982661.75</v>
      </c>
      <c r="CJ628" s="5">
        <f>SUM(Target_CC[[#This Row],[Est_Sust_NP Jan]:[Est_Sust_NP Des]])</f>
        <v>121518092.75</v>
      </c>
      <c r="CK628" s="5">
        <v>2762600</v>
      </c>
      <c r="CL628" s="5">
        <v>2762600</v>
      </c>
      <c r="CM628" s="5">
        <v>2762600</v>
      </c>
      <c r="CN628" s="5">
        <f>Target_CC[[#This Row],[Est_Sust_POTS Mar]]</f>
        <v>2762600</v>
      </c>
      <c r="CO628" s="5">
        <f>Target_CC[[#This Row],[Est_Sust_POTS Apr]]</f>
        <v>2762600</v>
      </c>
      <c r="CP628" s="5">
        <f>Target_CC[[#This Row],[Est_Sust_POTS Mei]]</f>
        <v>2762600</v>
      </c>
      <c r="CQ628" s="5">
        <f>Target_CC[[#This Row],[Est_Sust_POTS Jun]]</f>
        <v>2762600</v>
      </c>
      <c r="CR628" s="5">
        <f>Target_CC[[#This Row],[Est_Sust_POTS Jul]]</f>
        <v>2762600</v>
      </c>
      <c r="CS628" s="5">
        <f>Target_CC[[#This Row],[Est_Sust_POTS Agu]]</f>
        <v>2762600</v>
      </c>
      <c r="CT628" s="5">
        <f>Target_CC[[#This Row],[Est_Sust_POTS Sep]]</f>
        <v>2762600</v>
      </c>
      <c r="CU628" s="5">
        <f>Target_CC[[#This Row],[Est_Sust_POTS Okt]]</f>
        <v>2762600</v>
      </c>
      <c r="CV628" s="5">
        <f>Target_CC[[#This Row],[Est_Sust_POTS Nov]]</f>
        <v>2762600</v>
      </c>
      <c r="CW628" s="5">
        <f>SUM(Target_CC[[#This Row],[Est_Sust_POTS Jan]:[Est_Sust_POTS Des]])</f>
        <v>33151200</v>
      </c>
      <c r="CX628" s="5"/>
      <c r="CY628" s="5">
        <v>0</v>
      </c>
      <c r="CZ628" s="5">
        <v>0</v>
      </c>
      <c r="DA628" s="5">
        <v>0</v>
      </c>
      <c r="DB628" s="5"/>
      <c r="DC628" s="5"/>
      <c r="DD628" s="5"/>
      <c r="DE628" s="5"/>
      <c r="DF628" s="5"/>
      <c r="DG628" s="5"/>
      <c r="DH628" s="5"/>
      <c r="DI628" s="5"/>
      <c r="DJ628" s="5">
        <f>SUM(Target_CC[[#This Row],[BC_Jan]:[BC_Des]])</f>
        <v>0</v>
      </c>
      <c r="DK628" s="5"/>
      <c r="DL628" s="5"/>
      <c r="DM628" s="5"/>
      <c r="DN628" s="5"/>
      <c r="DO628" s="5"/>
      <c r="DP628" s="5"/>
      <c r="DQ628" s="5"/>
      <c r="DR628" s="5"/>
      <c r="DS628" s="5"/>
      <c r="DT628" s="5"/>
      <c r="DU628" s="5"/>
      <c r="DV628" s="5"/>
      <c r="DW628" s="5"/>
      <c r="DX628" s="5" t="s">
        <v>160</v>
      </c>
    </row>
    <row r="629" spans="2:128" x14ac:dyDescent="0.3">
      <c r="B629">
        <v>4626103</v>
      </c>
      <c r="C629" t="s">
        <v>926</v>
      </c>
      <c r="D629" t="s">
        <v>880</v>
      </c>
      <c r="E629" t="s">
        <v>874</v>
      </c>
      <c r="F629" t="s">
        <v>875</v>
      </c>
      <c r="G629" t="s">
        <v>20</v>
      </c>
      <c r="H629" t="s">
        <v>159</v>
      </c>
      <c r="I629" t="s">
        <v>18</v>
      </c>
      <c r="J629" s="5">
        <v>178077360</v>
      </c>
      <c r="K629" s="5">
        <v>13696253.739130434</v>
      </c>
      <c r="L629" s="5">
        <v>13690622.608695652</v>
      </c>
      <c r="M629" s="5">
        <v>13690622.608695652</v>
      </c>
      <c r="N629" s="5">
        <v>13690622.608695652</v>
      </c>
      <c r="O629" s="5">
        <v>13684991.478260869</v>
      </c>
      <c r="P629" s="5">
        <v>13690622.608695652</v>
      </c>
      <c r="Q629" s="5">
        <v>13707516</v>
      </c>
      <c r="R629" s="5">
        <v>13696253.739130434</v>
      </c>
      <c r="S629" s="5">
        <v>13696253.739130434</v>
      </c>
      <c r="T629" s="5">
        <v>13707516</v>
      </c>
      <c r="U629" s="5">
        <v>13690622.608695652</v>
      </c>
      <c r="V629" s="5">
        <v>13701884.869565217</v>
      </c>
      <c r="W629" s="5">
        <v>164343782.60869569</v>
      </c>
      <c r="X629" s="5">
        <v>5038985.1748458156</v>
      </c>
      <c r="Y629" s="5">
        <v>33446371.852745503</v>
      </c>
      <c r="Z629" s="5">
        <v>29675922.745347805</v>
      </c>
      <c r="AA629" s="5">
        <v>21989598.731019214</v>
      </c>
      <c r="AB629" s="5">
        <v>22510836.154652912</v>
      </c>
      <c r="AC629" s="5">
        <v>22705540.194790568</v>
      </c>
      <c r="AD629" s="5">
        <v>27860911.660440311</v>
      </c>
      <c r="AE629" s="5">
        <v>27398503.512472436</v>
      </c>
      <c r="AF629" s="5">
        <v>27381456.065242935</v>
      </c>
      <c r="AG629" s="5">
        <v>27773875.394732986</v>
      </c>
      <c r="AH629" s="5">
        <v>27142818.11409143</v>
      </c>
      <c r="AI629" s="5">
        <v>27075180.399618093</v>
      </c>
      <c r="AJ629" s="5">
        <v>300000000</v>
      </c>
      <c r="AK629" s="5">
        <v>18735238.913976248</v>
      </c>
      <c r="AL629" s="5">
        <v>47136994.461441159</v>
      </c>
      <c r="AM629" s="5">
        <v>43366545.354043454</v>
      </c>
      <c r="AN629" s="5">
        <v>35680221.33971487</v>
      </c>
      <c r="AO629" s="5">
        <v>36195827.632913783</v>
      </c>
      <c r="AP629" s="5">
        <v>36396162.803486221</v>
      </c>
      <c r="AQ629" s="5">
        <v>41568427.660440311</v>
      </c>
      <c r="AR629" s="5">
        <v>41094757.251602873</v>
      </c>
      <c r="AS629" s="5">
        <v>41077709.804373369</v>
      </c>
      <c r="AT629" s="5">
        <v>41481391.394732982</v>
      </c>
      <c r="AU629" s="5">
        <v>40833440.722787082</v>
      </c>
      <c r="AV629" s="5">
        <v>40777065.269183308</v>
      </c>
      <c r="AW629" s="5">
        <f>SUM(Target_CC[[#This Row],[Target_Jan]:[Target_Des]])</f>
        <v>464343782.60869575</v>
      </c>
      <c r="AX629" s="5">
        <v>796863.30820967699</v>
      </c>
      <c r="AY629" s="5">
        <v>800269.65865466127</v>
      </c>
      <c r="AZ629" s="5">
        <v>796383.74222546432</v>
      </c>
      <c r="BA629" s="5">
        <v>786372.70589999668</v>
      </c>
      <c r="BB629" s="5">
        <v>793935.84157823003</v>
      </c>
      <c r="BC629" s="5">
        <v>797473.19103742542</v>
      </c>
      <c r="BD629" s="5">
        <v>878692.33517508185</v>
      </c>
      <c r="BE629" s="5">
        <v>870481.88695162872</v>
      </c>
      <c r="BF629" s="5">
        <v>870215.56851381448</v>
      </c>
      <c r="BG629" s="5">
        <v>877332.63820671383</v>
      </c>
      <c r="BH629" s="5">
        <v>865994.21097005485</v>
      </c>
      <c r="BI629" s="5">
        <v>865984.912577254</v>
      </c>
      <c r="BJ629" s="5">
        <f>SUM(Target_CC[[#This Row],[Target_NGTMA_Jan]:[Target_NGTMA_Des]])</f>
        <v>10000000.000000004</v>
      </c>
      <c r="BK629" s="5">
        <v>13648600</v>
      </c>
      <c r="BL629" s="5">
        <v>13648600</v>
      </c>
      <c r="BM629" s="5">
        <v>13648600</v>
      </c>
      <c r="BN629" s="5">
        <f>Target_CC[[#This Row],[Est_Sust_NP Apr]]+Target_CC[[#This Row],[Est_Sust_POTS Apr]]+Target_CC[[#This Row],[BC_Apr]]</f>
        <v>13153600</v>
      </c>
      <c r="BO629" s="5">
        <f>Target_CC[[#This Row],[Est_Sust_NP Mei]]+Target_CC[[#This Row],[Est_Sust_POTS Mei]]+Target_CC[[#This Row],[BC_Mei]]</f>
        <v>13153600</v>
      </c>
      <c r="BP629" s="5">
        <f>Target_CC[[#This Row],[Est_Sust_NP Jun]]+Target_CC[[#This Row],[Est_Sust_POTS Jun]]+Target_CC[[#This Row],[BC_Jun]]</f>
        <v>13153600</v>
      </c>
      <c r="BQ629" s="5">
        <f>Target_CC[[#This Row],[Est_Sust_NP Jul]]+Target_CC[[#This Row],[Est_Sust_POTS Jul]]+Target_CC[[#This Row],[BC_Jul]]</f>
        <v>13153600</v>
      </c>
      <c r="BR629" s="5">
        <f>Target_CC[[#This Row],[Est_Sust_NP Agu]]+Target_CC[[#This Row],[Est_Sust_POTS Agu]]+Target_CC[[#This Row],[BC_Agu]]</f>
        <v>13153600</v>
      </c>
      <c r="BS629" s="5">
        <f>Target_CC[[#This Row],[Est_Sust_NP Sep]]+Target_CC[[#This Row],[Est_Sust_POTS Sep]]+Target_CC[[#This Row],[BC_Sep]]</f>
        <v>13153600</v>
      </c>
      <c r="BT629" s="5">
        <f>Target_CC[[#This Row],[Est_Sust_NP Okt]]+Target_CC[[#This Row],[Est_Sust_POTS Okt]]+Target_CC[[#This Row],[BC_Okt]]</f>
        <v>13153600</v>
      </c>
      <c r="BU629" s="5">
        <f>Target_CC[[#This Row],[Est_Sust_NP Nov]]+Target_CC[[#This Row],[Est_Sust_POTS Nov]]+Target_CC[[#This Row],[BC_Nov]]</f>
        <v>13153600</v>
      </c>
      <c r="BV629" s="5">
        <f>Target_CC[[#This Row],[Est_Sust_NP Des]]+Target_CC[[#This Row],[Est_Sust_POTS Des]]+Target_CC[[#This Row],[BC_Des]]</f>
        <v>13153600</v>
      </c>
      <c r="BW629" s="5">
        <f>SUM(Target_CC[[#This Row],[Real_Jan]:[Real_Des]])</f>
        <v>159328200</v>
      </c>
      <c r="BX629" s="5">
        <v>9900000</v>
      </c>
      <c r="BY629" s="5">
        <v>9900000</v>
      </c>
      <c r="BZ629" s="5">
        <v>9900000</v>
      </c>
      <c r="CA629" s="5">
        <f>Target_CC[[#This Row],[Est_Sust_NP Mar]]*95%</f>
        <v>9405000</v>
      </c>
      <c r="CB629" s="5">
        <f>Target_CC[[#This Row],[Est_Sust_NP Apr]]</f>
        <v>9405000</v>
      </c>
      <c r="CC629" s="5">
        <f>Target_CC[[#This Row],[Est_Sust_NP Mei]]</f>
        <v>9405000</v>
      </c>
      <c r="CD629" s="5">
        <f>Target_CC[[#This Row],[Est_Sust_NP Jun]]</f>
        <v>9405000</v>
      </c>
      <c r="CE629" s="5">
        <f>Target_CC[[#This Row],[Est_Sust_NP Jul]]</f>
        <v>9405000</v>
      </c>
      <c r="CF629" s="5">
        <f>Target_CC[[#This Row],[Est_Sust_NP Agu]]</f>
        <v>9405000</v>
      </c>
      <c r="CG629" s="5">
        <f>Target_CC[[#This Row],[Est_Sust_NP Sep]]</f>
        <v>9405000</v>
      </c>
      <c r="CH629" s="5">
        <f>Target_CC[[#This Row],[Est_Sust_NP Okt]]</f>
        <v>9405000</v>
      </c>
      <c r="CI629" s="5">
        <f>Target_CC[[#This Row],[Est_Sust_NP Nov]]</f>
        <v>9405000</v>
      </c>
      <c r="CJ629" s="5">
        <f>SUM(Target_CC[[#This Row],[Est_Sust_NP Jan]:[Est_Sust_NP Des]])</f>
        <v>114345000</v>
      </c>
      <c r="CK629" s="5">
        <v>3748600</v>
      </c>
      <c r="CL629" s="5">
        <v>3748600</v>
      </c>
      <c r="CM629" s="5">
        <v>3748600</v>
      </c>
      <c r="CN629" s="5">
        <f>Target_CC[[#This Row],[Est_Sust_POTS Mar]]</f>
        <v>3748600</v>
      </c>
      <c r="CO629" s="5">
        <f>Target_CC[[#This Row],[Est_Sust_POTS Apr]]</f>
        <v>3748600</v>
      </c>
      <c r="CP629" s="5">
        <f>Target_CC[[#This Row],[Est_Sust_POTS Mei]]</f>
        <v>3748600</v>
      </c>
      <c r="CQ629" s="5">
        <f>Target_CC[[#This Row],[Est_Sust_POTS Jun]]</f>
        <v>3748600</v>
      </c>
      <c r="CR629" s="5">
        <f>Target_CC[[#This Row],[Est_Sust_POTS Jul]]</f>
        <v>3748600</v>
      </c>
      <c r="CS629" s="5">
        <f>Target_CC[[#This Row],[Est_Sust_POTS Agu]]</f>
        <v>3748600</v>
      </c>
      <c r="CT629" s="5">
        <f>Target_CC[[#This Row],[Est_Sust_POTS Sep]]</f>
        <v>3748600</v>
      </c>
      <c r="CU629" s="5">
        <f>Target_CC[[#This Row],[Est_Sust_POTS Okt]]</f>
        <v>3748600</v>
      </c>
      <c r="CV629" s="5">
        <f>Target_CC[[#This Row],[Est_Sust_POTS Nov]]</f>
        <v>3748600</v>
      </c>
      <c r="CW629" s="5">
        <f>SUM(Target_CC[[#This Row],[Est_Sust_POTS Jan]:[Est_Sust_POTS Des]])</f>
        <v>44983200</v>
      </c>
      <c r="CX629" s="5"/>
      <c r="CY629" s="5">
        <v>0</v>
      </c>
      <c r="CZ629" s="5">
        <v>0</v>
      </c>
      <c r="DA629" s="5">
        <v>0</v>
      </c>
      <c r="DB629" s="5"/>
      <c r="DC629" s="5"/>
      <c r="DD629" s="5"/>
      <c r="DE629" s="5"/>
      <c r="DF629" s="5"/>
      <c r="DG629" s="5"/>
      <c r="DH629" s="5"/>
      <c r="DI629" s="5"/>
      <c r="DJ629" s="5">
        <f>SUM(Target_CC[[#This Row],[BC_Jan]:[BC_Des]])</f>
        <v>0</v>
      </c>
      <c r="DK629" s="5"/>
      <c r="DL629" s="5"/>
      <c r="DM629" s="5"/>
      <c r="DN629" s="5"/>
      <c r="DO629" s="5"/>
      <c r="DP629" s="5"/>
      <c r="DQ629" s="5"/>
      <c r="DR629" s="5"/>
      <c r="DS629" s="5"/>
      <c r="DT629" s="5"/>
      <c r="DU629" s="5"/>
      <c r="DV629" s="5"/>
      <c r="DW629" s="5"/>
      <c r="DX629" s="5" t="s">
        <v>160</v>
      </c>
    </row>
    <row r="630" spans="2:128" x14ac:dyDescent="0.3">
      <c r="B630">
        <v>5579494</v>
      </c>
      <c r="C630" t="s">
        <v>927</v>
      </c>
      <c r="D630" t="s">
        <v>880</v>
      </c>
      <c r="E630" t="s">
        <v>874</v>
      </c>
      <c r="F630" t="s">
        <v>875</v>
      </c>
      <c r="G630" t="s">
        <v>25</v>
      </c>
      <c r="H630" t="s">
        <v>159</v>
      </c>
      <c r="I630" t="s">
        <v>18</v>
      </c>
      <c r="J630" s="5">
        <v>2895558279</v>
      </c>
      <c r="K630" s="5">
        <v>12486460.30173913</v>
      </c>
      <c r="L630" s="5">
        <v>12441553.382608695</v>
      </c>
      <c r="M630" s="5">
        <v>12441553.382608695</v>
      </c>
      <c r="N630" s="5">
        <v>12441553.382608695</v>
      </c>
      <c r="O630" s="5">
        <v>12396646.463478262</v>
      </c>
      <c r="P630" s="5">
        <v>12441553.382608695</v>
      </c>
      <c r="Q630" s="5">
        <v>12576274.140000001</v>
      </c>
      <c r="R630" s="5">
        <v>12486460.30173913</v>
      </c>
      <c r="S630" s="5">
        <v>12486460.30173913</v>
      </c>
      <c r="T630" s="5">
        <v>12576274.140000001</v>
      </c>
      <c r="U630" s="5">
        <v>12441553.382608695</v>
      </c>
      <c r="V630" s="5">
        <v>12531367.220869565</v>
      </c>
      <c r="W630" s="5">
        <v>149747709.78260869</v>
      </c>
      <c r="X630" s="5">
        <v>47870359.300447181</v>
      </c>
      <c r="Y630" s="5">
        <v>317740533.52643192</v>
      </c>
      <c r="Z630" s="5">
        <v>281921266.90183806</v>
      </c>
      <c r="AA630" s="5">
        <v>208901188.55306143</v>
      </c>
      <c r="AB630" s="5">
        <v>213852944.09200245</v>
      </c>
      <c r="AC630" s="5">
        <v>215702632.47869703</v>
      </c>
      <c r="AD630" s="5">
        <v>264678661.54500151</v>
      </c>
      <c r="AE630" s="5">
        <v>260285784.12651342</v>
      </c>
      <c r="AF630" s="5">
        <v>260123833.37736151</v>
      </c>
      <c r="AG630" s="5">
        <v>263851817.01837394</v>
      </c>
      <c r="AH630" s="5">
        <v>257856772.83481991</v>
      </c>
      <c r="AI630" s="5">
        <v>257214214.54545188</v>
      </c>
      <c r="AJ630" s="5">
        <v>2850000008.3000002</v>
      </c>
      <c r="AK630" s="5">
        <v>60356819.602186307</v>
      </c>
      <c r="AL630" s="5">
        <v>330182086.90904063</v>
      </c>
      <c r="AM630" s="5">
        <v>294362820.28444678</v>
      </c>
      <c r="AN630" s="5">
        <v>221342741.93567011</v>
      </c>
      <c r="AO630" s="5">
        <v>226249590.55548072</v>
      </c>
      <c r="AP630" s="5">
        <v>228144185.86130571</v>
      </c>
      <c r="AQ630" s="5">
        <v>277254935.68500149</v>
      </c>
      <c r="AR630" s="5">
        <v>272772244.42825258</v>
      </c>
      <c r="AS630" s="5">
        <v>272610293.67910063</v>
      </c>
      <c r="AT630" s="5">
        <v>276428091.15837395</v>
      </c>
      <c r="AU630" s="5">
        <v>270298326.21742862</v>
      </c>
      <c r="AV630" s="5">
        <v>269745581.76632142</v>
      </c>
      <c r="AW630" s="5">
        <f>SUM(Target_CC[[#This Row],[Target_Jan]:[Target_Des]])</f>
        <v>2999747718.0826092</v>
      </c>
      <c r="AX630" s="5">
        <v>39843165.410483845</v>
      </c>
      <c r="AY630" s="5">
        <v>40013482.932733059</v>
      </c>
      <c r="AZ630" s="5">
        <v>39819187.111273222</v>
      </c>
      <c r="BA630" s="5">
        <v>39318635.294999838</v>
      </c>
      <c r="BB630" s="5">
        <v>39696792.078911506</v>
      </c>
      <c r="BC630" s="5">
        <v>39873659.55187127</v>
      </c>
      <c r="BD630" s="5">
        <v>43934616.758754089</v>
      </c>
      <c r="BE630" s="5">
        <v>43524094.347581439</v>
      </c>
      <c r="BF630" s="5">
        <v>43510778.425690725</v>
      </c>
      <c r="BG630" s="5">
        <v>43866631.91033569</v>
      </c>
      <c r="BH630" s="5">
        <v>43299710.548502743</v>
      </c>
      <c r="BI630" s="5">
        <v>43299245.628862701</v>
      </c>
      <c r="BJ630" s="5">
        <f>SUM(Target_CC[[#This Row],[Target_NGTMA_Jan]:[Target_NGTMA_Des]])</f>
        <v>500000000.00000012</v>
      </c>
      <c r="BK630" s="5">
        <v>14434293</v>
      </c>
      <c r="BL630" s="5">
        <v>11266083</v>
      </c>
      <c r="BM630" s="5">
        <v>741130355</v>
      </c>
      <c r="BN630" s="5">
        <f>Target_CC[[#This Row],[Est_Sust_NP Apr]]+Target_CC[[#This Row],[Est_Sust_POTS Apr]]+Target_CC[[#This Row],[BC_Apr]]</f>
        <v>20855016</v>
      </c>
      <c r="BO630" s="5">
        <f>Target_CC[[#This Row],[Est_Sust_NP Mei]]+Target_CC[[#This Row],[Est_Sust_POTS Mei]]+Target_CC[[#This Row],[BC_Mei]]</f>
        <v>20855016</v>
      </c>
      <c r="BP630" s="5">
        <f>Target_CC[[#This Row],[Est_Sust_NP Jun]]+Target_CC[[#This Row],[Est_Sust_POTS Jun]]+Target_CC[[#This Row],[BC_Jun]]</f>
        <v>20855016</v>
      </c>
      <c r="BQ630" s="5">
        <f>Target_CC[[#This Row],[Est_Sust_NP Jul]]+Target_CC[[#This Row],[Est_Sust_POTS Jul]]+Target_CC[[#This Row],[BC_Jul]]</f>
        <v>20855016</v>
      </c>
      <c r="BR630" s="5">
        <f>Target_CC[[#This Row],[Est_Sust_NP Agu]]+Target_CC[[#This Row],[Est_Sust_POTS Agu]]+Target_CC[[#This Row],[BC_Agu]]</f>
        <v>20855016</v>
      </c>
      <c r="BS630" s="5">
        <f>Target_CC[[#This Row],[Est_Sust_NP Sep]]+Target_CC[[#This Row],[Est_Sust_POTS Sep]]+Target_CC[[#This Row],[BC_Sep]]</f>
        <v>20855016</v>
      </c>
      <c r="BT630" s="5">
        <f>Target_CC[[#This Row],[Est_Sust_NP Okt]]+Target_CC[[#This Row],[Est_Sust_POTS Okt]]+Target_CC[[#This Row],[BC_Okt]]</f>
        <v>20855016</v>
      </c>
      <c r="BU630" s="5">
        <f>Target_CC[[#This Row],[Est_Sust_NP Nov]]+Target_CC[[#This Row],[Est_Sust_POTS Nov]]+Target_CC[[#This Row],[BC_Nov]]</f>
        <v>20855016</v>
      </c>
      <c r="BV630" s="5">
        <f>Target_CC[[#This Row],[Est_Sust_NP Des]]+Target_CC[[#This Row],[Est_Sust_POTS Des]]+Target_CC[[#This Row],[BC_Des]]</f>
        <v>20855016</v>
      </c>
      <c r="BW630" s="5">
        <f>SUM(Target_CC[[#This Row],[Real_Jan]:[Real_Des]])</f>
        <v>954525875</v>
      </c>
      <c r="BX630" s="5">
        <v>0</v>
      </c>
      <c r="BY630" s="5">
        <v>0</v>
      </c>
      <c r="BZ630" s="5">
        <v>0</v>
      </c>
      <c r="CA630" s="5">
        <f>Target_CC[[#This Row],[Est_Sust_NP Mar]]*95%</f>
        <v>0</v>
      </c>
      <c r="CB630" s="5">
        <f>Target_CC[[#This Row],[Est_Sust_NP Apr]]</f>
        <v>0</v>
      </c>
      <c r="CC630" s="5">
        <f>Target_CC[[#This Row],[Est_Sust_NP Mei]]</f>
        <v>0</v>
      </c>
      <c r="CD630" s="5">
        <f>Target_CC[[#This Row],[Est_Sust_NP Jun]]</f>
        <v>0</v>
      </c>
      <c r="CE630" s="5">
        <f>Target_CC[[#This Row],[Est_Sust_NP Jul]]</f>
        <v>0</v>
      </c>
      <c r="CF630" s="5">
        <f>Target_CC[[#This Row],[Est_Sust_NP Agu]]</f>
        <v>0</v>
      </c>
      <c r="CG630" s="5">
        <f>Target_CC[[#This Row],[Est_Sust_NP Sep]]</f>
        <v>0</v>
      </c>
      <c r="CH630" s="5">
        <f>Target_CC[[#This Row],[Est_Sust_NP Okt]]</f>
        <v>0</v>
      </c>
      <c r="CI630" s="5">
        <f>Target_CC[[#This Row],[Est_Sust_NP Nov]]</f>
        <v>0</v>
      </c>
      <c r="CJ630" s="5">
        <f>SUM(Target_CC[[#This Row],[Est_Sust_NP Jan]:[Est_Sust_NP Des]])</f>
        <v>0</v>
      </c>
      <c r="CK630" s="5">
        <v>14616972</v>
      </c>
      <c r="CL630" s="5">
        <v>11719047</v>
      </c>
      <c r="CM630" s="5">
        <v>20855016</v>
      </c>
      <c r="CN630" s="5">
        <f>Target_CC[[#This Row],[Est_Sust_POTS Mar]]</f>
        <v>20855016</v>
      </c>
      <c r="CO630" s="5">
        <f>Target_CC[[#This Row],[Est_Sust_POTS Apr]]</f>
        <v>20855016</v>
      </c>
      <c r="CP630" s="5">
        <f>Target_CC[[#This Row],[Est_Sust_POTS Mei]]</f>
        <v>20855016</v>
      </c>
      <c r="CQ630" s="5">
        <f>Target_CC[[#This Row],[Est_Sust_POTS Jun]]</f>
        <v>20855016</v>
      </c>
      <c r="CR630" s="5">
        <f>Target_CC[[#This Row],[Est_Sust_POTS Jul]]</f>
        <v>20855016</v>
      </c>
      <c r="CS630" s="5">
        <f>Target_CC[[#This Row],[Est_Sust_POTS Agu]]</f>
        <v>20855016</v>
      </c>
      <c r="CT630" s="5">
        <f>Target_CC[[#This Row],[Est_Sust_POTS Sep]]</f>
        <v>20855016</v>
      </c>
      <c r="CU630" s="5">
        <f>Target_CC[[#This Row],[Est_Sust_POTS Okt]]</f>
        <v>20855016</v>
      </c>
      <c r="CV630" s="5">
        <f>Target_CC[[#This Row],[Est_Sust_POTS Nov]]</f>
        <v>20855016</v>
      </c>
      <c r="CW630" s="5">
        <f>SUM(Target_CC[[#This Row],[Est_Sust_POTS Jan]:[Est_Sust_POTS Des]])</f>
        <v>234886179</v>
      </c>
      <c r="CX630" s="5"/>
      <c r="CY630" s="5">
        <v>0</v>
      </c>
      <c r="CZ630" s="5">
        <v>720630631</v>
      </c>
      <c r="DA630" s="5">
        <v>0</v>
      </c>
      <c r="DB630" s="5"/>
      <c r="DC630" s="5"/>
      <c r="DD630" s="5"/>
      <c r="DE630" s="5"/>
      <c r="DF630" s="5"/>
      <c r="DG630" s="5"/>
      <c r="DH630" s="5"/>
      <c r="DI630" s="5"/>
      <c r="DJ630" s="5">
        <f>SUM(Target_CC[[#This Row],[BC_Jan]:[BC_Des]])</f>
        <v>720630631</v>
      </c>
      <c r="DK630" s="5"/>
      <c r="DL630" s="5"/>
      <c r="DM630" s="5"/>
      <c r="DN630" s="5"/>
      <c r="DO630" s="5"/>
      <c r="DP630" s="5"/>
      <c r="DQ630" s="5"/>
      <c r="DR630" s="5"/>
      <c r="DS630" s="5"/>
      <c r="DT630" s="5"/>
      <c r="DU630" s="5"/>
      <c r="DV630" s="5"/>
      <c r="DW630" s="5"/>
      <c r="DX630" s="5" t="s">
        <v>160</v>
      </c>
    </row>
    <row r="631" spans="2:128" x14ac:dyDescent="0.3">
      <c r="B631">
        <v>4700919</v>
      </c>
      <c r="C631" t="s">
        <v>928</v>
      </c>
      <c r="D631" t="s">
        <v>157</v>
      </c>
      <c r="E631" t="s">
        <v>877</v>
      </c>
      <c r="F631" t="s">
        <v>878</v>
      </c>
      <c r="G631" t="s">
        <v>20</v>
      </c>
      <c r="H631" t="s">
        <v>159</v>
      </c>
      <c r="I631" t="s">
        <v>18</v>
      </c>
      <c r="J631" s="5">
        <v>4316328682.3800001</v>
      </c>
      <c r="K631" s="5">
        <v>22963374.057791762</v>
      </c>
      <c r="L631" s="5">
        <v>22926785.678109471</v>
      </c>
      <c r="M631" s="5">
        <v>22831989.901634395</v>
      </c>
      <c r="N631" s="5">
        <v>22592247.531248994</v>
      </c>
      <c r="O631" s="5">
        <v>22615011.138254423</v>
      </c>
      <c r="P631" s="5">
        <v>22423758.659953959</v>
      </c>
      <c r="Q631" s="5">
        <v>22365367.112775858</v>
      </c>
      <c r="R631" s="5">
        <v>22535441.503013425</v>
      </c>
      <c r="S631" s="5">
        <v>22152837.724330731</v>
      </c>
      <c r="T631" s="5">
        <v>22440350.054044686</v>
      </c>
      <c r="U631" s="5">
        <v>22440350.054044686</v>
      </c>
      <c r="V631" s="5">
        <v>20952336.430722013</v>
      </c>
      <c r="W631" s="5">
        <v>269239849.84592444</v>
      </c>
      <c r="X631" s="5">
        <v>63881286.862514116</v>
      </c>
      <c r="Y631" s="5">
        <v>142323146.97232217</v>
      </c>
      <c r="Z631" s="5">
        <v>133365494.73657551</v>
      </c>
      <c r="AA631" s="5">
        <v>112158364.3719743</v>
      </c>
      <c r="AB631" s="5">
        <v>113401489.44714373</v>
      </c>
      <c r="AC631" s="5">
        <v>112641282.36252256</v>
      </c>
      <c r="AD631" s="5">
        <v>127779108.69925091</v>
      </c>
      <c r="AE631" s="5">
        <v>127276578.51407246</v>
      </c>
      <c r="AF631" s="5">
        <v>126430720.3269542</v>
      </c>
      <c r="AG631" s="5">
        <v>128109533.95441185</v>
      </c>
      <c r="AH631" s="5">
        <v>127723596.27587831</v>
      </c>
      <c r="AI631" s="5">
        <v>128716077.81760283</v>
      </c>
      <c r="AJ631" s="5">
        <v>1443806680.341223</v>
      </c>
      <c r="AK631" s="5">
        <v>86844660.920305878</v>
      </c>
      <c r="AL631" s="5">
        <v>165249932.65043163</v>
      </c>
      <c r="AM631" s="5">
        <v>156197484.63820991</v>
      </c>
      <c r="AN631" s="5">
        <v>134750611.90322331</v>
      </c>
      <c r="AO631" s="5">
        <v>136016500.58539817</v>
      </c>
      <c r="AP631" s="5">
        <v>135065041.02247652</v>
      </c>
      <c r="AQ631" s="5">
        <v>150144475.81202677</v>
      </c>
      <c r="AR631" s="5">
        <v>149812020.01708588</v>
      </c>
      <c r="AS631" s="5">
        <v>148583558.05128494</v>
      </c>
      <c r="AT631" s="5">
        <v>150549884.00845653</v>
      </c>
      <c r="AU631" s="5">
        <v>150163946.329923</v>
      </c>
      <c r="AV631" s="5">
        <v>149668414.24832484</v>
      </c>
      <c r="AW631" s="5">
        <f>SUM(Target_CC[[#This Row],[Target_Jan]:[Target_Des]])</f>
        <v>1713046530.1871474</v>
      </c>
      <c r="AX631" s="5">
        <v>0</v>
      </c>
      <c r="AY631" s="5">
        <v>0</v>
      </c>
      <c r="AZ631" s="5">
        <v>0</v>
      </c>
      <c r="BA631" s="5">
        <v>0</v>
      </c>
      <c r="BB631" s="5">
        <v>0</v>
      </c>
      <c r="BC631" s="5">
        <v>0</v>
      </c>
      <c r="BD631" s="5">
        <v>0</v>
      </c>
      <c r="BE631" s="5">
        <v>0</v>
      </c>
      <c r="BF631" s="5">
        <v>0</v>
      </c>
      <c r="BG631" s="5">
        <v>0</v>
      </c>
      <c r="BH631" s="5">
        <v>0</v>
      </c>
      <c r="BI631" s="5">
        <v>0</v>
      </c>
      <c r="BJ631" s="5">
        <f>SUM(Target_CC[[#This Row],[Target_NGTMA_Jan]:[Target_NGTMA_Des]])</f>
        <v>0</v>
      </c>
      <c r="BK631" s="5">
        <v>15354558</v>
      </c>
      <c r="BL631" s="5">
        <v>2026052903</v>
      </c>
      <c r="BM631" s="5">
        <v>153613975</v>
      </c>
      <c r="BN631" s="5">
        <f>Target_CC[[#This Row],[Est_Sust_NP Apr]]+Target_CC[[#This Row],[Est_Sust_POTS Apr]]+Target_CC[[#This Row],[BC_Apr]]</f>
        <v>11156341</v>
      </c>
      <c r="BO631" s="5">
        <f>Target_CC[[#This Row],[Est_Sust_NP Mei]]+Target_CC[[#This Row],[Est_Sust_POTS Mei]]+Target_CC[[#This Row],[BC_Mei]]</f>
        <v>11156341</v>
      </c>
      <c r="BP631" s="5">
        <f>Target_CC[[#This Row],[Est_Sust_NP Jun]]+Target_CC[[#This Row],[Est_Sust_POTS Jun]]+Target_CC[[#This Row],[BC_Jun]]</f>
        <v>11156341</v>
      </c>
      <c r="BQ631" s="5">
        <f>Target_CC[[#This Row],[Est_Sust_NP Jul]]+Target_CC[[#This Row],[Est_Sust_POTS Jul]]+Target_CC[[#This Row],[BC_Jul]]</f>
        <v>11156341</v>
      </c>
      <c r="BR631" s="5">
        <f>Target_CC[[#This Row],[Est_Sust_NP Agu]]+Target_CC[[#This Row],[Est_Sust_POTS Agu]]+Target_CC[[#This Row],[BC_Agu]]</f>
        <v>11156341</v>
      </c>
      <c r="BS631" s="5">
        <f>Target_CC[[#This Row],[Est_Sust_NP Sep]]+Target_CC[[#This Row],[Est_Sust_POTS Sep]]+Target_CC[[#This Row],[BC_Sep]]</f>
        <v>11156341</v>
      </c>
      <c r="BT631" s="5">
        <f>Target_CC[[#This Row],[Est_Sust_NP Okt]]+Target_CC[[#This Row],[Est_Sust_POTS Okt]]+Target_CC[[#This Row],[BC_Okt]]</f>
        <v>11156341</v>
      </c>
      <c r="BU631" s="5">
        <f>Target_CC[[#This Row],[Est_Sust_NP Nov]]+Target_CC[[#This Row],[Est_Sust_POTS Nov]]+Target_CC[[#This Row],[BC_Nov]]</f>
        <v>11156341</v>
      </c>
      <c r="BV631" s="5">
        <f>Target_CC[[#This Row],[Est_Sust_NP Des]]+Target_CC[[#This Row],[Est_Sust_POTS Des]]+Target_CC[[#This Row],[BC_Des]]</f>
        <v>11156341</v>
      </c>
      <c r="BW631" s="5">
        <f>SUM(Target_CC[[#This Row],[Real_Jan]:[Real_Des]])</f>
        <v>2295428505</v>
      </c>
      <c r="BX631" s="5">
        <v>6300000</v>
      </c>
      <c r="BY631" s="5">
        <v>-40006452</v>
      </c>
      <c r="BZ631" s="5">
        <v>3000000</v>
      </c>
      <c r="CA631" s="5">
        <f>Target_CC[[#This Row],[Est_Sust_NP Mar]]*95%</f>
        <v>2850000</v>
      </c>
      <c r="CB631" s="5">
        <f>Target_CC[[#This Row],[Est_Sust_NP Apr]]</f>
        <v>2850000</v>
      </c>
      <c r="CC631" s="5">
        <f>Target_CC[[#This Row],[Est_Sust_NP Mei]]</f>
        <v>2850000</v>
      </c>
      <c r="CD631" s="5">
        <f>Target_CC[[#This Row],[Est_Sust_NP Jun]]</f>
        <v>2850000</v>
      </c>
      <c r="CE631" s="5">
        <f>Target_CC[[#This Row],[Est_Sust_NP Jul]]</f>
        <v>2850000</v>
      </c>
      <c r="CF631" s="5">
        <f>Target_CC[[#This Row],[Est_Sust_NP Agu]]</f>
        <v>2850000</v>
      </c>
      <c r="CG631" s="5">
        <f>Target_CC[[#This Row],[Est_Sust_NP Sep]]</f>
        <v>2850000</v>
      </c>
      <c r="CH631" s="5">
        <f>Target_CC[[#This Row],[Est_Sust_NP Okt]]</f>
        <v>2850000</v>
      </c>
      <c r="CI631" s="5">
        <f>Target_CC[[#This Row],[Est_Sust_NP Nov]]</f>
        <v>2850000</v>
      </c>
      <c r="CJ631" s="5">
        <f>SUM(Target_CC[[#This Row],[Est_Sust_NP Jan]:[Est_Sust_NP Des]])</f>
        <v>-5056452</v>
      </c>
      <c r="CK631" s="5">
        <v>9327706</v>
      </c>
      <c r="CL631" s="5">
        <v>8139970</v>
      </c>
      <c r="CM631" s="5">
        <v>8306341</v>
      </c>
      <c r="CN631" s="5">
        <f>Target_CC[[#This Row],[Est_Sust_POTS Mar]]</f>
        <v>8306341</v>
      </c>
      <c r="CO631" s="5">
        <f>Target_CC[[#This Row],[Est_Sust_POTS Apr]]</f>
        <v>8306341</v>
      </c>
      <c r="CP631" s="5">
        <f>Target_CC[[#This Row],[Est_Sust_POTS Mei]]</f>
        <v>8306341</v>
      </c>
      <c r="CQ631" s="5">
        <f>Target_CC[[#This Row],[Est_Sust_POTS Jun]]</f>
        <v>8306341</v>
      </c>
      <c r="CR631" s="5">
        <f>Target_CC[[#This Row],[Est_Sust_POTS Jul]]</f>
        <v>8306341</v>
      </c>
      <c r="CS631" s="5">
        <f>Target_CC[[#This Row],[Est_Sust_POTS Agu]]</f>
        <v>8306341</v>
      </c>
      <c r="CT631" s="5">
        <f>Target_CC[[#This Row],[Est_Sust_POTS Sep]]</f>
        <v>8306341</v>
      </c>
      <c r="CU631" s="5">
        <f>Target_CC[[#This Row],[Est_Sust_POTS Okt]]</f>
        <v>8306341</v>
      </c>
      <c r="CV631" s="5">
        <f>Target_CC[[#This Row],[Est_Sust_POTS Nov]]</f>
        <v>8306341</v>
      </c>
      <c r="CW631" s="5">
        <f>SUM(Target_CC[[#This Row],[Est_Sust_POTS Jan]:[Est_Sust_POTS Des]])</f>
        <v>100531086</v>
      </c>
      <c r="CX631" s="5"/>
      <c r="CY631" s="5">
        <v>2058200000</v>
      </c>
      <c r="CZ631" s="5">
        <v>141950000</v>
      </c>
      <c r="DA631" s="5">
        <v>0</v>
      </c>
      <c r="DB631" s="5"/>
      <c r="DC631" s="5"/>
      <c r="DD631" s="5"/>
      <c r="DE631" s="5"/>
      <c r="DF631" s="5"/>
      <c r="DG631" s="5"/>
      <c r="DH631" s="5"/>
      <c r="DI631" s="5"/>
      <c r="DJ631" s="5">
        <f>SUM(Target_CC[[#This Row],[BC_Jan]:[BC_Des]])</f>
        <v>2200150000</v>
      </c>
      <c r="DK631" s="5"/>
      <c r="DL631" s="5"/>
      <c r="DM631" s="5"/>
      <c r="DN631" s="5"/>
      <c r="DO631" s="5"/>
      <c r="DP631" s="5"/>
      <c r="DQ631" s="5"/>
      <c r="DR631" s="5"/>
      <c r="DS631" s="5"/>
      <c r="DT631" s="5"/>
      <c r="DU631" s="5"/>
      <c r="DV631" s="5"/>
      <c r="DW631" s="5"/>
      <c r="DX631" s="5" t="s">
        <v>160</v>
      </c>
    </row>
    <row r="632" spans="2:128" x14ac:dyDescent="0.3">
      <c r="B632">
        <v>5586971</v>
      </c>
      <c r="C632" t="s">
        <v>929</v>
      </c>
      <c r="D632" t="s">
        <v>880</v>
      </c>
      <c r="E632" t="s">
        <v>874</v>
      </c>
      <c r="F632" t="s">
        <v>875</v>
      </c>
      <c r="G632" t="s">
        <v>19</v>
      </c>
      <c r="H632" t="s">
        <v>159</v>
      </c>
      <c r="I632" t="s">
        <v>18</v>
      </c>
      <c r="J632" s="5">
        <v>4890107546</v>
      </c>
      <c r="K632" s="5">
        <v>19141658.474782608</v>
      </c>
      <c r="L632" s="5">
        <v>18678960.452173911</v>
      </c>
      <c r="M632" s="5">
        <v>18678960.452173911</v>
      </c>
      <c r="N632" s="5">
        <v>18678960.452173911</v>
      </c>
      <c r="O632" s="5">
        <v>18216262.429565217</v>
      </c>
      <c r="P632" s="5">
        <v>18678960.452173911</v>
      </c>
      <c r="Q632" s="5">
        <v>20067054.52</v>
      </c>
      <c r="R632" s="5">
        <v>19141658.474782608</v>
      </c>
      <c r="S632" s="5">
        <v>19141658.474782608</v>
      </c>
      <c r="T632" s="5">
        <v>20067054.52</v>
      </c>
      <c r="U632" s="5">
        <v>18678960.452173911</v>
      </c>
      <c r="V632" s="5">
        <v>19604356.497391306</v>
      </c>
      <c r="W632" s="5">
        <v>228774505.65217394</v>
      </c>
      <c r="X632" s="5">
        <v>3359323.4498972106</v>
      </c>
      <c r="Y632" s="5">
        <v>22297581.23516367</v>
      </c>
      <c r="Z632" s="5">
        <v>19783948.496898536</v>
      </c>
      <c r="AA632" s="5">
        <v>14659732.487346141</v>
      </c>
      <c r="AB632" s="5">
        <v>15007224.103101941</v>
      </c>
      <c r="AC632" s="5">
        <v>15137026.796527045</v>
      </c>
      <c r="AD632" s="5">
        <v>18573941.106960207</v>
      </c>
      <c r="AE632" s="5">
        <v>18265669.00831496</v>
      </c>
      <c r="AF632" s="5">
        <v>18254304.04349529</v>
      </c>
      <c r="AG632" s="5">
        <v>18515916.92982199</v>
      </c>
      <c r="AH632" s="5">
        <v>18095212.076060954</v>
      </c>
      <c r="AI632" s="5">
        <v>18050120.266412061</v>
      </c>
      <c r="AJ632" s="5">
        <v>200000000</v>
      </c>
      <c r="AK632" s="5">
        <v>22500981.924679819</v>
      </c>
      <c r="AL632" s="5">
        <v>40976541.687337577</v>
      </c>
      <c r="AM632" s="5">
        <v>38462908.94907245</v>
      </c>
      <c r="AN632" s="5">
        <v>33338692.939520054</v>
      </c>
      <c r="AO632" s="5">
        <v>33223486.53266716</v>
      </c>
      <c r="AP632" s="5">
        <v>33815987.248700954</v>
      </c>
      <c r="AQ632" s="5">
        <v>38640995.626960203</v>
      </c>
      <c r="AR632" s="5">
        <v>37407327.483097568</v>
      </c>
      <c r="AS632" s="5">
        <v>37395962.518277898</v>
      </c>
      <c r="AT632" s="5">
        <v>38582971.449821994</v>
      </c>
      <c r="AU632" s="5">
        <v>36774172.528234869</v>
      </c>
      <c r="AV632" s="5">
        <v>37654476.763803363</v>
      </c>
      <c r="AW632" s="5">
        <f>SUM(Target_CC[[#This Row],[Target_Jan]:[Target_Des]])</f>
        <v>428774505.65217388</v>
      </c>
      <c r="AX632" s="5">
        <v>796863.30820967699</v>
      </c>
      <c r="AY632" s="5">
        <v>800269.65865466127</v>
      </c>
      <c r="AZ632" s="5">
        <v>796383.74222546432</v>
      </c>
      <c r="BA632" s="5">
        <v>786372.70589999668</v>
      </c>
      <c r="BB632" s="5">
        <v>793935.84157823003</v>
      </c>
      <c r="BC632" s="5">
        <v>797473.19103742542</v>
      </c>
      <c r="BD632" s="5">
        <v>878692.33517508185</v>
      </c>
      <c r="BE632" s="5">
        <v>870481.88695162872</v>
      </c>
      <c r="BF632" s="5">
        <v>870215.56851381448</v>
      </c>
      <c r="BG632" s="5">
        <v>877332.63820671383</v>
      </c>
      <c r="BH632" s="5">
        <v>865994.21097005485</v>
      </c>
      <c r="BI632" s="5">
        <v>865984.912577254</v>
      </c>
      <c r="BJ632" s="5">
        <f>SUM(Target_CC[[#This Row],[Target_NGTMA_Jan]:[Target_NGTMA_Des]])</f>
        <v>10000000.000000004</v>
      </c>
      <c r="BK632" s="5">
        <v>16763446</v>
      </c>
      <c r="BL632" s="5">
        <v>16059187</v>
      </c>
      <c r="BM632" s="5">
        <v>16553960</v>
      </c>
      <c r="BN632" s="5">
        <f>Target_CC[[#This Row],[Est_Sust_NP Apr]]+Target_CC[[#This Row],[Est_Sust_POTS Apr]]+Target_CC[[#This Row],[BC_Apr]]</f>
        <v>17141326</v>
      </c>
      <c r="BO632" s="5">
        <f>Target_CC[[#This Row],[Est_Sust_NP Mei]]+Target_CC[[#This Row],[Est_Sust_POTS Mei]]+Target_CC[[#This Row],[BC_Mei]]</f>
        <v>17141326</v>
      </c>
      <c r="BP632" s="5">
        <f>Target_CC[[#This Row],[Est_Sust_NP Jun]]+Target_CC[[#This Row],[Est_Sust_POTS Jun]]+Target_CC[[#This Row],[BC_Jun]]</f>
        <v>17141326</v>
      </c>
      <c r="BQ632" s="5">
        <f>Target_CC[[#This Row],[Est_Sust_NP Jul]]+Target_CC[[#This Row],[Est_Sust_POTS Jul]]+Target_CC[[#This Row],[BC_Jul]]</f>
        <v>17141326</v>
      </c>
      <c r="BR632" s="5">
        <f>Target_CC[[#This Row],[Est_Sust_NP Agu]]+Target_CC[[#This Row],[Est_Sust_POTS Agu]]+Target_CC[[#This Row],[BC_Agu]]</f>
        <v>17141326</v>
      </c>
      <c r="BS632" s="5">
        <f>Target_CC[[#This Row],[Est_Sust_NP Sep]]+Target_CC[[#This Row],[Est_Sust_POTS Sep]]+Target_CC[[#This Row],[BC_Sep]]</f>
        <v>17141326</v>
      </c>
      <c r="BT632" s="5">
        <f>Target_CC[[#This Row],[Est_Sust_NP Okt]]+Target_CC[[#This Row],[Est_Sust_POTS Okt]]+Target_CC[[#This Row],[BC_Okt]]</f>
        <v>17141326</v>
      </c>
      <c r="BU632" s="5">
        <f>Target_CC[[#This Row],[Est_Sust_NP Nov]]+Target_CC[[#This Row],[Est_Sust_POTS Nov]]+Target_CC[[#This Row],[BC_Nov]]</f>
        <v>17141326</v>
      </c>
      <c r="BV632" s="5">
        <f>Target_CC[[#This Row],[Est_Sust_NP Des]]+Target_CC[[#This Row],[Est_Sust_POTS Des]]+Target_CC[[#This Row],[BC_Des]]</f>
        <v>17141326</v>
      </c>
      <c r="BW632" s="5">
        <f>SUM(Target_CC[[#This Row],[Real_Jan]:[Real_Des]])</f>
        <v>203648527</v>
      </c>
      <c r="BX632" s="5">
        <v>0</v>
      </c>
      <c r="BY632" s="5">
        <v>0</v>
      </c>
      <c r="BZ632" s="5">
        <v>0</v>
      </c>
      <c r="CA632" s="5">
        <f>Target_CC[[#This Row],[Est_Sust_NP Mar]]*95%</f>
        <v>0</v>
      </c>
      <c r="CB632" s="5">
        <f>Target_CC[[#This Row],[Est_Sust_NP Apr]]</f>
        <v>0</v>
      </c>
      <c r="CC632" s="5">
        <f>Target_CC[[#This Row],[Est_Sust_NP Mei]]</f>
        <v>0</v>
      </c>
      <c r="CD632" s="5">
        <f>Target_CC[[#This Row],[Est_Sust_NP Jun]]</f>
        <v>0</v>
      </c>
      <c r="CE632" s="5">
        <f>Target_CC[[#This Row],[Est_Sust_NP Jul]]</f>
        <v>0</v>
      </c>
      <c r="CF632" s="5">
        <f>Target_CC[[#This Row],[Est_Sust_NP Agu]]</f>
        <v>0</v>
      </c>
      <c r="CG632" s="5">
        <f>Target_CC[[#This Row],[Est_Sust_NP Sep]]</f>
        <v>0</v>
      </c>
      <c r="CH632" s="5">
        <f>Target_CC[[#This Row],[Est_Sust_NP Okt]]</f>
        <v>0</v>
      </c>
      <c r="CI632" s="5">
        <f>Target_CC[[#This Row],[Est_Sust_NP Nov]]</f>
        <v>0</v>
      </c>
      <c r="CJ632" s="5">
        <f>SUM(Target_CC[[#This Row],[Est_Sust_NP Jan]:[Est_Sust_NP Des]])</f>
        <v>0</v>
      </c>
      <c r="CK632" s="5">
        <v>17322289</v>
      </c>
      <c r="CL632" s="5">
        <v>16155946</v>
      </c>
      <c r="CM632" s="5">
        <v>17141326</v>
      </c>
      <c r="CN632" s="5">
        <f>Target_CC[[#This Row],[Est_Sust_POTS Mar]]</f>
        <v>17141326</v>
      </c>
      <c r="CO632" s="5">
        <f>Target_CC[[#This Row],[Est_Sust_POTS Apr]]</f>
        <v>17141326</v>
      </c>
      <c r="CP632" s="5">
        <f>Target_CC[[#This Row],[Est_Sust_POTS Mei]]</f>
        <v>17141326</v>
      </c>
      <c r="CQ632" s="5">
        <f>Target_CC[[#This Row],[Est_Sust_POTS Jun]]</f>
        <v>17141326</v>
      </c>
      <c r="CR632" s="5">
        <f>Target_CC[[#This Row],[Est_Sust_POTS Jul]]</f>
        <v>17141326</v>
      </c>
      <c r="CS632" s="5">
        <f>Target_CC[[#This Row],[Est_Sust_POTS Agu]]</f>
        <v>17141326</v>
      </c>
      <c r="CT632" s="5">
        <f>Target_CC[[#This Row],[Est_Sust_POTS Sep]]</f>
        <v>17141326</v>
      </c>
      <c r="CU632" s="5">
        <f>Target_CC[[#This Row],[Est_Sust_POTS Okt]]</f>
        <v>17141326</v>
      </c>
      <c r="CV632" s="5">
        <f>Target_CC[[#This Row],[Est_Sust_POTS Nov]]</f>
        <v>17141326</v>
      </c>
      <c r="CW632" s="5">
        <f>SUM(Target_CC[[#This Row],[Est_Sust_POTS Jan]:[Est_Sust_POTS Des]])</f>
        <v>204891495</v>
      </c>
      <c r="CX632" s="5"/>
      <c r="CY632" s="5">
        <v>0</v>
      </c>
      <c r="CZ632" s="5">
        <v>0</v>
      </c>
      <c r="DA632" s="5">
        <v>0</v>
      </c>
      <c r="DB632" s="5"/>
      <c r="DC632" s="5"/>
      <c r="DD632" s="5"/>
      <c r="DE632" s="5"/>
      <c r="DF632" s="5"/>
      <c r="DG632" s="5"/>
      <c r="DH632" s="5"/>
      <c r="DI632" s="5"/>
      <c r="DJ632" s="5">
        <f>SUM(Target_CC[[#This Row],[BC_Jan]:[BC_Des]])</f>
        <v>0</v>
      </c>
      <c r="DK632" s="5"/>
      <c r="DL632" s="5"/>
      <c r="DM632" s="5"/>
      <c r="DN632" s="5"/>
      <c r="DO632" s="5"/>
      <c r="DP632" s="5"/>
      <c r="DQ632" s="5"/>
      <c r="DR632" s="5"/>
      <c r="DS632" s="5"/>
      <c r="DT632" s="5"/>
      <c r="DU632" s="5"/>
      <c r="DV632" s="5"/>
      <c r="DW632" s="5"/>
      <c r="DX632" s="5" t="s">
        <v>160</v>
      </c>
    </row>
    <row r="633" spans="2:128" x14ac:dyDescent="0.3">
      <c r="B633">
        <v>2131618</v>
      </c>
      <c r="C633" t="s">
        <v>930</v>
      </c>
      <c r="D633" t="s">
        <v>880</v>
      </c>
      <c r="E633" t="s">
        <v>874</v>
      </c>
      <c r="F633" t="s">
        <v>875</v>
      </c>
      <c r="G633" t="s">
        <v>20</v>
      </c>
      <c r="H633" t="s">
        <v>159</v>
      </c>
      <c r="I633" t="s">
        <v>18</v>
      </c>
      <c r="J633" s="5">
        <v>5783388010</v>
      </c>
      <c r="K633" s="5">
        <v>17479010.432173911</v>
      </c>
      <c r="L633" s="5">
        <v>17300867.078260869</v>
      </c>
      <c r="M633" s="5">
        <v>17300867.078260869</v>
      </c>
      <c r="N633" s="5">
        <v>17300867.078260869</v>
      </c>
      <c r="O633" s="5">
        <v>17122723.724347826</v>
      </c>
      <c r="P633" s="5">
        <v>17300867.078260869</v>
      </c>
      <c r="Q633" s="5">
        <v>17835297.140000001</v>
      </c>
      <c r="R633" s="5">
        <v>17479010.432173911</v>
      </c>
      <c r="S633" s="5">
        <v>17479010.432173911</v>
      </c>
      <c r="T633" s="5">
        <v>17835297.140000001</v>
      </c>
      <c r="U633" s="5">
        <v>17300867.078260869</v>
      </c>
      <c r="V633" s="5">
        <v>17657153.786086958</v>
      </c>
      <c r="W633" s="5">
        <v>209391838.47826087</v>
      </c>
      <c r="X633" s="5">
        <v>105650722.50548203</v>
      </c>
      <c r="Y633" s="5">
        <v>701258929.88714802</v>
      </c>
      <c r="Z633" s="5">
        <v>622205180.26405942</v>
      </c>
      <c r="AA633" s="5">
        <v>461048586.75415671</v>
      </c>
      <c r="AB633" s="5">
        <v>471977198.07031947</v>
      </c>
      <c r="AC633" s="5">
        <v>476059492.77877915</v>
      </c>
      <c r="AD633" s="5">
        <v>584150447.8482604</v>
      </c>
      <c r="AE633" s="5">
        <v>574455290.34529698</v>
      </c>
      <c r="AF633" s="5">
        <v>574097862.20169735</v>
      </c>
      <c r="AG633" s="5">
        <v>582325587.47715616</v>
      </c>
      <c r="AH633" s="5">
        <v>569094419.82559323</v>
      </c>
      <c r="AI633" s="5">
        <v>567676282.41205215</v>
      </c>
      <c r="AJ633" s="5">
        <v>6290000000.3699999</v>
      </c>
      <c r="AK633" s="5">
        <v>123129732.93765594</v>
      </c>
      <c r="AL633" s="5">
        <v>718559796.96540892</v>
      </c>
      <c r="AM633" s="5">
        <v>639506047.34232032</v>
      </c>
      <c r="AN633" s="5">
        <v>478349453.83241761</v>
      </c>
      <c r="AO633" s="5">
        <v>489099921.7946673</v>
      </c>
      <c r="AP633" s="5">
        <v>493360359.85704005</v>
      </c>
      <c r="AQ633" s="5">
        <v>601985744.98826039</v>
      </c>
      <c r="AR633" s="5">
        <v>591934300.77747095</v>
      </c>
      <c r="AS633" s="5">
        <v>591576872.63387132</v>
      </c>
      <c r="AT633" s="5">
        <v>600160884.61715615</v>
      </c>
      <c r="AU633" s="5">
        <v>586395286.90385413</v>
      </c>
      <c r="AV633" s="5">
        <v>585333436.19813907</v>
      </c>
      <c r="AW633" s="5">
        <f>SUM(Target_CC[[#This Row],[Target_Jan]:[Target_Des]])</f>
        <v>6499391838.8482618</v>
      </c>
      <c r="AX633" s="5">
        <v>3984316.5410483847</v>
      </c>
      <c r="AY633" s="5">
        <v>4001348.293273306</v>
      </c>
      <c r="AZ633" s="5">
        <v>3981918.7111273217</v>
      </c>
      <c r="BA633" s="5">
        <v>3931863.5294999834</v>
      </c>
      <c r="BB633" s="5">
        <v>3969679.2078911504</v>
      </c>
      <c r="BC633" s="5">
        <v>3987365.955187127</v>
      </c>
      <c r="BD633" s="5">
        <v>4393461.6758754086</v>
      </c>
      <c r="BE633" s="5">
        <v>4352409.4347581435</v>
      </c>
      <c r="BF633" s="5">
        <v>4351077.8425690727</v>
      </c>
      <c r="BG633" s="5">
        <v>4386663.1910335692</v>
      </c>
      <c r="BH633" s="5">
        <v>4329971.0548502738</v>
      </c>
      <c r="BI633" s="5">
        <v>4329924.5628862698</v>
      </c>
      <c r="BJ633" s="5">
        <f>SUM(Target_CC[[#This Row],[Target_NGTMA_Jan]:[Target_NGTMA_Des]])</f>
        <v>50000000.000000015</v>
      </c>
      <c r="BK633" s="5">
        <v>928014608</v>
      </c>
      <c r="BL633" s="5">
        <v>17202775</v>
      </c>
      <c r="BM633" s="5">
        <v>17074646</v>
      </c>
      <c r="BN633" s="5">
        <f>Target_CC[[#This Row],[Est_Sust_NP Apr]]+Target_CC[[#This Row],[Est_Sust_POTS Apr]]+Target_CC[[#This Row],[BC_Apr]]</f>
        <v>17539038</v>
      </c>
      <c r="BO633" s="5">
        <f>Target_CC[[#This Row],[Est_Sust_NP Mei]]+Target_CC[[#This Row],[Est_Sust_POTS Mei]]+Target_CC[[#This Row],[BC_Mei]]</f>
        <v>17539038</v>
      </c>
      <c r="BP633" s="5">
        <f>Target_CC[[#This Row],[Est_Sust_NP Jun]]+Target_CC[[#This Row],[Est_Sust_POTS Jun]]+Target_CC[[#This Row],[BC_Jun]]</f>
        <v>17539038</v>
      </c>
      <c r="BQ633" s="5">
        <f>Target_CC[[#This Row],[Est_Sust_NP Jul]]+Target_CC[[#This Row],[Est_Sust_POTS Jul]]+Target_CC[[#This Row],[BC_Jul]]</f>
        <v>17539038</v>
      </c>
      <c r="BR633" s="5">
        <f>Target_CC[[#This Row],[Est_Sust_NP Agu]]+Target_CC[[#This Row],[Est_Sust_POTS Agu]]+Target_CC[[#This Row],[BC_Agu]]</f>
        <v>17539038</v>
      </c>
      <c r="BS633" s="5">
        <f>Target_CC[[#This Row],[Est_Sust_NP Sep]]+Target_CC[[#This Row],[Est_Sust_POTS Sep]]+Target_CC[[#This Row],[BC_Sep]]</f>
        <v>17539038</v>
      </c>
      <c r="BT633" s="5">
        <f>Target_CC[[#This Row],[Est_Sust_NP Okt]]+Target_CC[[#This Row],[Est_Sust_POTS Okt]]+Target_CC[[#This Row],[BC_Okt]]</f>
        <v>17539038</v>
      </c>
      <c r="BU633" s="5">
        <f>Target_CC[[#This Row],[Est_Sust_NP Nov]]+Target_CC[[#This Row],[Est_Sust_POTS Nov]]+Target_CC[[#This Row],[BC_Nov]]</f>
        <v>17539038</v>
      </c>
      <c r="BV633" s="5">
        <f>Target_CC[[#This Row],[Est_Sust_NP Des]]+Target_CC[[#This Row],[Est_Sust_POTS Des]]+Target_CC[[#This Row],[BC_Des]]</f>
        <v>17539038</v>
      </c>
      <c r="BW633" s="5">
        <f>SUM(Target_CC[[#This Row],[Real_Jan]:[Real_Des]])</f>
        <v>1120143371</v>
      </c>
      <c r="BX633" s="5">
        <v>111291</v>
      </c>
      <c r="BY633" s="5">
        <v>0</v>
      </c>
      <c r="BZ633" s="5">
        <v>0</v>
      </c>
      <c r="CA633" s="5">
        <f>Target_CC[[#This Row],[Est_Sust_NP Mar]]*95%</f>
        <v>0</v>
      </c>
      <c r="CB633" s="5">
        <f>Target_CC[[#This Row],[Est_Sust_NP Apr]]</f>
        <v>0</v>
      </c>
      <c r="CC633" s="5">
        <f>Target_CC[[#This Row],[Est_Sust_NP Mei]]</f>
        <v>0</v>
      </c>
      <c r="CD633" s="5">
        <f>Target_CC[[#This Row],[Est_Sust_NP Jun]]</f>
        <v>0</v>
      </c>
      <c r="CE633" s="5">
        <f>Target_CC[[#This Row],[Est_Sust_NP Jul]]</f>
        <v>0</v>
      </c>
      <c r="CF633" s="5">
        <f>Target_CC[[#This Row],[Est_Sust_NP Agu]]</f>
        <v>0</v>
      </c>
      <c r="CG633" s="5">
        <f>Target_CC[[#This Row],[Est_Sust_NP Sep]]</f>
        <v>0</v>
      </c>
      <c r="CH633" s="5">
        <f>Target_CC[[#This Row],[Est_Sust_NP Okt]]</f>
        <v>0</v>
      </c>
      <c r="CI633" s="5">
        <f>Target_CC[[#This Row],[Est_Sust_NP Nov]]</f>
        <v>0</v>
      </c>
      <c r="CJ633" s="5">
        <f>SUM(Target_CC[[#This Row],[Est_Sust_NP Jan]:[Est_Sust_NP Des]])</f>
        <v>111291</v>
      </c>
      <c r="CK633" s="5">
        <v>18330672</v>
      </c>
      <c r="CL633" s="5">
        <v>17714220</v>
      </c>
      <c r="CM633" s="5">
        <v>17539038</v>
      </c>
      <c r="CN633" s="5">
        <f>Target_CC[[#This Row],[Est_Sust_POTS Mar]]</f>
        <v>17539038</v>
      </c>
      <c r="CO633" s="5">
        <f>Target_CC[[#This Row],[Est_Sust_POTS Apr]]</f>
        <v>17539038</v>
      </c>
      <c r="CP633" s="5">
        <f>Target_CC[[#This Row],[Est_Sust_POTS Mei]]</f>
        <v>17539038</v>
      </c>
      <c r="CQ633" s="5">
        <f>Target_CC[[#This Row],[Est_Sust_POTS Jun]]</f>
        <v>17539038</v>
      </c>
      <c r="CR633" s="5">
        <f>Target_CC[[#This Row],[Est_Sust_POTS Jul]]</f>
        <v>17539038</v>
      </c>
      <c r="CS633" s="5">
        <f>Target_CC[[#This Row],[Est_Sust_POTS Agu]]</f>
        <v>17539038</v>
      </c>
      <c r="CT633" s="5">
        <f>Target_CC[[#This Row],[Est_Sust_POTS Sep]]</f>
        <v>17539038</v>
      </c>
      <c r="CU633" s="5">
        <f>Target_CC[[#This Row],[Est_Sust_POTS Okt]]</f>
        <v>17539038</v>
      </c>
      <c r="CV633" s="5">
        <f>Target_CC[[#This Row],[Est_Sust_POTS Nov]]</f>
        <v>17539038</v>
      </c>
      <c r="CW633" s="5">
        <f>SUM(Target_CC[[#This Row],[Est_Sust_POTS Jan]:[Est_Sust_POTS Des]])</f>
        <v>211435272</v>
      </c>
      <c r="CX633" s="5"/>
      <c r="CY633" s="5">
        <v>0</v>
      </c>
      <c r="CZ633" s="5">
        <v>0</v>
      </c>
      <c r="DA633" s="5">
        <v>0</v>
      </c>
      <c r="DB633" s="5"/>
      <c r="DC633" s="5"/>
      <c r="DD633" s="5"/>
      <c r="DE633" s="5"/>
      <c r="DF633" s="5"/>
      <c r="DG633" s="5"/>
      <c r="DH633" s="5"/>
      <c r="DI633" s="5"/>
      <c r="DJ633" s="5">
        <f>SUM(Target_CC[[#This Row],[BC_Jan]:[BC_Des]])</f>
        <v>0</v>
      </c>
      <c r="DK633" s="5"/>
      <c r="DL633" s="5"/>
      <c r="DM633" s="5"/>
      <c r="DN633" s="5"/>
      <c r="DO633" s="5"/>
      <c r="DP633" s="5"/>
      <c r="DQ633" s="5"/>
      <c r="DR633" s="5"/>
      <c r="DS633" s="5"/>
      <c r="DT633" s="5"/>
      <c r="DU633" s="5"/>
      <c r="DV633" s="5"/>
      <c r="DW633" s="5"/>
      <c r="DX633" s="5" t="s">
        <v>160</v>
      </c>
    </row>
    <row r="634" spans="2:128" x14ac:dyDescent="0.3">
      <c r="B634">
        <v>5587668</v>
      </c>
      <c r="C634" t="s">
        <v>931</v>
      </c>
      <c r="D634" t="s">
        <v>880</v>
      </c>
      <c r="E634" t="s">
        <v>874</v>
      </c>
      <c r="F634" t="s">
        <v>875</v>
      </c>
      <c r="G634" t="s">
        <v>24</v>
      </c>
      <c r="H634" t="s">
        <v>159</v>
      </c>
      <c r="I634" t="s">
        <v>18</v>
      </c>
      <c r="J634" s="5">
        <v>5153847112</v>
      </c>
      <c r="K634" s="5">
        <v>24155500.587826088</v>
      </c>
      <c r="L634" s="5">
        <v>23641372.32173913</v>
      </c>
      <c r="M634" s="5">
        <v>23641372.32173913</v>
      </c>
      <c r="N634" s="5">
        <v>23641372.32173913</v>
      </c>
      <c r="O634" s="5">
        <v>23127244.055652175</v>
      </c>
      <c r="P634" s="5">
        <v>23641372.32173913</v>
      </c>
      <c r="Q634" s="5">
        <v>25183757.119999997</v>
      </c>
      <c r="R634" s="5">
        <v>24155500.587826088</v>
      </c>
      <c r="S634" s="5">
        <v>24155500.587826088</v>
      </c>
      <c r="T634" s="5">
        <v>25183757.119999997</v>
      </c>
      <c r="U634" s="5">
        <v>23641372.32173913</v>
      </c>
      <c r="V634" s="5">
        <v>24669628.853913046</v>
      </c>
      <c r="W634" s="5">
        <v>288837750.52173918</v>
      </c>
      <c r="X634" s="5">
        <v>33593234.498972103</v>
      </c>
      <c r="Y634" s="5">
        <v>222975812.35163668</v>
      </c>
      <c r="Z634" s="5">
        <v>197839484.96898538</v>
      </c>
      <c r="AA634" s="5">
        <v>146597324.87346143</v>
      </c>
      <c r="AB634" s="5">
        <v>150072241.03101939</v>
      </c>
      <c r="AC634" s="5">
        <v>151370267.96527046</v>
      </c>
      <c r="AD634" s="5">
        <v>185739411.06960207</v>
      </c>
      <c r="AE634" s="5">
        <v>182656690.08314958</v>
      </c>
      <c r="AF634" s="5">
        <v>182543040.43495288</v>
      </c>
      <c r="AG634" s="5">
        <v>185159169.29821992</v>
      </c>
      <c r="AH634" s="5">
        <v>180952120.76060954</v>
      </c>
      <c r="AI634" s="5">
        <v>180501202.66412061</v>
      </c>
      <c r="AJ634" s="5">
        <v>2000000000.0000005</v>
      </c>
      <c r="AK634" s="5">
        <v>57748735.086798191</v>
      </c>
      <c r="AL634" s="5">
        <v>246617184.67337582</v>
      </c>
      <c r="AM634" s="5">
        <v>221480857.29072452</v>
      </c>
      <c r="AN634" s="5">
        <v>170238697.19520056</v>
      </c>
      <c r="AO634" s="5">
        <v>173199485.08667156</v>
      </c>
      <c r="AP634" s="5">
        <v>175011640.2870096</v>
      </c>
      <c r="AQ634" s="5">
        <v>210923168.18960208</v>
      </c>
      <c r="AR634" s="5">
        <v>206812190.67097569</v>
      </c>
      <c r="AS634" s="5">
        <v>206698541.02277899</v>
      </c>
      <c r="AT634" s="5">
        <v>210342926.41821992</v>
      </c>
      <c r="AU634" s="5">
        <v>204593493.08234867</v>
      </c>
      <c r="AV634" s="5">
        <v>205170831.51803365</v>
      </c>
      <c r="AW634" s="5">
        <f>SUM(Target_CC[[#This Row],[Target_Jan]:[Target_Des]])</f>
        <v>2288837750.5217395</v>
      </c>
      <c r="AX634" s="5">
        <v>3984316.5410483847</v>
      </c>
      <c r="AY634" s="5">
        <v>4001348.293273306</v>
      </c>
      <c r="AZ634" s="5">
        <v>3981918.7111273217</v>
      </c>
      <c r="BA634" s="5">
        <v>3931863.5294999834</v>
      </c>
      <c r="BB634" s="5">
        <v>3969679.2078911504</v>
      </c>
      <c r="BC634" s="5">
        <v>3987365.955187127</v>
      </c>
      <c r="BD634" s="5">
        <v>4393461.6758754086</v>
      </c>
      <c r="BE634" s="5">
        <v>4352409.4347581435</v>
      </c>
      <c r="BF634" s="5">
        <v>4351077.8425690727</v>
      </c>
      <c r="BG634" s="5">
        <v>4386663.1910335692</v>
      </c>
      <c r="BH634" s="5">
        <v>4329971.0548502738</v>
      </c>
      <c r="BI634" s="5">
        <v>4329924.5628862698</v>
      </c>
      <c r="BJ634" s="5">
        <f>SUM(Target_CC[[#This Row],[Target_NGTMA_Jan]:[Target_NGTMA_Des]])</f>
        <v>50000000.000000015</v>
      </c>
      <c r="BK634" s="5">
        <v>19843901</v>
      </c>
      <c r="BL634" s="5">
        <v>19340640</v>
      </c>
      <c r="BM634" s="5">
        <v>19146743</v>
      </c>
      <c r="BN634" s="5">
        <f>Target_CC[[#This Row],[Est_Sust_NP Apr]]+Target_CC[[#This Row],[Est_Sust_POTS Apr]]+Target_CC[[#This Row],[BC_Apr]]</f>
        <v>19331358</v>
      </c>
      <c r="BO634" s="5">
        <f>Target_CC[[#This Row],[Est_Sust_NP Mei]]+Target_CC[[#This Row],[Est_Sust_POTS Mei]]+Target_CC[[#This Row],[BC_Mei]]</f>
        <v>19331358</v>
      </c>
      <c r="BP634" s="5">
        <f>Target_CC[[#This Row],[Est_Sust_NP Jun]]+Target_CC[[#This Row],[Est_Sust_POTS Jun]]+Target_CC[[#This Row],[BC_Jun]]</f>
        <v>19331358</v>
      </c>
      <c r="BQ634" s="5">
        <f>Target_CC[[#This Row],[Est_Sust_NP Jul]]+Target_CC[[#This Row],[Est_Sust_POTS Jul]]+Target_CC[[#This Row],[BC_Jul]]</f>
        <v>19331358</v>
      </c>
      <c r="BR634" s="5">
        <f>Target_CC[[#This Row],[Est_Sust_NP Agu]]+Target_CC[[#This Row],[Est_Sust_POTS Agu]]+Target_CC[[#This Row],[BC_Agu]]</f>
        <v>19331358</v>
      </c>
      <c r="BS634" s="5">
        <f>Target_CC[[#This Row],[Est_Sust_NP Sep]]+Target_CC[[#This Row],[Est_Sust_POTS Sep]]+Target_CC[[#This Row],[BC_Sep]]</f>
        <v>19331358</v>
      </c>
      <c r="BT634" s="5">
        <f>Target_CC[[#This Row],[Est_Sust_NP Okt]]+Target_CC[[#This Row],[Est_Sust_POTS Okt]]+Target_CC[[#This Row],[BC_Okt]]</f>
        <v>19331358</v>
      </c>
      <c r="BU634" s="5">
        <f>Target_CC[[#This Row],[Est_Sust_NP Nov]]+Target_CC[[#This Row],[Est_Sust_POTS Nov]]+Target_CC[[#This Row],[BC_Nov]]</f>
        <v>19331358</v>
      </c>
      <c r="BV634" s="5">
        <f>Target_CC[[#This Row],[Est_Sust_NP Des]]+Target_CC[[#This Row],[Est_Sust_POTS Des]]+Target_CC[[#This Row],[BC_Des]]</f>
        <v>19331358</v>
      </c>
      <c r="BW634" s="5">
        <f>SUM(Target_CC[[#This Row],[Real_Jan]:[Real_Des]])</f>
        <v>232313506</v>
      </c>
      <c r="BX634" s="5">
        <v>0</v>
      </c>
      <c r="BY634" s="5">
        <v>0</v>
      </c>
      <c r="BZ634" s="5">
        <v>0</v>
      </c>
      <c r="CA634" s="5">
        <f>Target_CC[[#This Row],[Est_Sust_NP Mar]]*95%</f>
        <v>0</v>
      </c>
      <c r="CB634" s="5">
        <f>Target_CC[[#This Row],[Est_Sust_NP Apr]]</f>
        <v>0</v>
      </c>
      <c r="CC634" s="5">
        <f>Target_CC[[#This Row],[Est_Sust_NP Mei]]</f>
        <v>0</v>
      </c>
      <c r="CD634" s="5">
        <f>Target_CC[[#This Row],[Est_Sust_NP Jun]]</f>
        <v>0</v>
      </c>
      <c r="CE634" s="5">
        <f>Target_CC[[#This Row],[Est_Sust_NP Jul]]</f>
        <v>0</v>
      </c>
      <c r="CF634" s="5">
        <f>Target_CC[[#This Row],[Est_Sust_NP Agu]]</f>
        <v>0</v>
      </c>
      <c r="CG634" s="5">
        <f>Target_CC[[#This Row],[Est_Sust_NP Sep]]</f>
        <v>0</v>
      </c>
      <c r="CH634" s="5">
        <f>Target_CC[[#This Row],[Est_Sust_NP Okt]]</f>
        <v>0</v>
      </c>
      <c r="CI634" s="5">
        <f>Target_CC[[#This Row],[Est_Sust_NP Nov]]</f>
        <v>0</v>
      </c>
      <c r="CJ634" s="5">
        <f>SUM(Target_CC[[#This Row],[Est_Sust_NP Jan]:[Est_Sust_NP Des]])</f>
        <v>0</v>
      </c>
      <c r="CK634" s="5">
        <v>20107356</v>
      </c>
      <c r="CL634" s="5">
        <v>19540677</v>
      </c>
      <c r="CM634" s="5">
        <v>19331358</v>
      </c>
      <c r="CN634" s="5">
        <f>Target_CC[[#This Row],[Est_Sust_POTS Mar]]</f>
        <v>19331358</v>
      </c>
      <c r="CO634" s="5">
        <f>Target_CC[[#This Row],[Est_Sust_POTS Apr]]</f>
        <v>19331358</v>
      </c>
      <c r="CP634" s="5">
        <f>Target_CC[[#This Row],[Est_Sust_POTS Mei]]</f>
        <v>19331358</v>
      </c>
      <c r="CQ634" s="5">
        <f>Target_CC[[#This Row],[Est_Sust_POTS Jun]]</f>
        <v>19331358</v>
      </c>
      <c r="CR634" s="5">
        <f>Target_CC[[#This Row],[Est_Sust_POTS Jul]]</f>
        <v>19331358</v>
      </c>
      <c r="CS634" s="5">
        <f>Target_CC[[#This Row],[Est_Sust_POTS Agu]]</f>
        <v>19331358</v>
      </c>
      <c r="CT634" s="5">
        <f>Target_CC[[#This Row],[Est_Sust_POTS Sep]]</f>
        <v>19331358</v>
      </c>
      <c r="CU634" s="5">
        <f>Target_CC[[#This Row],[Est_Sust_POTS Okt]]</f>
        <v>19331358</v>
      </c>
      <c r="CV634" s="5">
        <f>Target_CC[[#This Row],[Est_Sust_POTS Nov]]</f>
        <v>19331358</v>
      </c>
      <c r="CW634" s="5">
        <f>SUM(Target_CC[[#This Row],[Est_Sust_POTS Jan]:[Est_Sust_POTS Des]])</f>
        <v>232961613</v>
      </c>
      <c r="CX634" s="5"/>
      <c r="CY634" s="5">
        <v>0</v>
      </c>
      <c r="CZ634" s="5">
        <v>0</v>
      </c>
      <c r="DA634" s="5">
        <v>0</v>
      </c>
      <c r="DB634" s="5"/>
      <c r="DC634" s="5"/>
      <c r="DD634" s="5"/>
      <c r="DE634" s="5"/>
      <c r="DF634" s="5"/>
      <c r="DG634" s="5"/>
      <c r="DH634" s="5"/>
      <c r="DI634" s="5"/>
      <c r="DJ634" s="5">
        <f>SUM(Target_CC[[#This Row],[BC_Jan]:[BC_Des]])</f>
        <v>0</v>
      </c>
      <c r="DK634" s="5"/>
      <c r="DL634" s="5"/>
      <c r="DM634" s="5"/>
      <c r="DN634" s="5"/>
      <c r="DO634" s="5"/>
      <c r="DP634" s="5"/>
      <c r="DQ634" s="5"/>
      <c r="DR634" s="5"/>
      <c r="DS634" s="5"/>
      <c r="DT634" s="5"/>
      <c r="DU634" s="5"/>
      <c r="DV634" s="5"/>
      <c r="DW634" s="5"/>
      <c r="DX634" s="5" t="s">
        <v>160</v>
      </c>
    </row>
    <row r="635" spans="2:128" x14ac:dyDescent="0.3">
      <c r="B635">
        <v>5589503</v>
      </c>
      <c r="C635" t="s">
        <v>932</v>
      </c>
      <c r="D635" t="s">
        <v>880</v>
      </c>
      <c r="E635" t="s">
        <v>874</v>
      </c>
      <c r="F635" t="s">
        <v>875</v>
      </c>
      <c r="G635" t="s">
        <v>22</v>
      </c>
      <c r="H635" t="s">
        <v>159</v>
      </c>
      <c r="I635" t="s">
        <v>18</v>
      </c>
      <c r="J635" s="5">
        <v>354382118</v>
      </c>
      <c r="K635" s="5">
        <v>20478828.264347825</v>
      </c>
      <c r="L635" s="5">
        <v>20468270.156521738</v>
      </c>
      <c r="M635" s="5">
        <v>20468270.156521738</v>
      </c>
      <c r="N635" s="5">
        <v>20468270.156521738</v>
      </c>
      <c r="O635" s="5">
        <v>20457712.048695654</v>
      </c>
      <c r="P635" s="5">
        <v>20468270.156521738</v>
      </c>
      <c r="Q635" s="5">
        <v>20499944.48</v>
      </c>
      <c r="R635" s="5">
        <v>20478828.264347825</v>
      </c>
      <c r="S635" s="5">
        <v>20478828.264347825</v>
      </c>
      <c r="T635" s="5">
        <v>20499944.48</v>
      </c>
      <c r="U635" s="5">
        <v>20468270.156521738</v>
      </c>
      <c r="V635" s="5">
        <v>20489386.372173913</v>
      </c>
      <c r="W635" s="5">
        <v>245724822.95652169</v>
      </c>
      <c r="X635" s="5">
        <v>41991543.123715132</v>
      </c>
      <c r="Y635" s="5">
        <v>278719765.43954587</v>
      </c>
      <c r="Z635" s="5">
        <v>247299356.21123171</v>
      </c>
      <c r="AA635" s="5">
        <v>183246656.09182677</v>
      </c>
      <c r="AB635" s="5">
        <v>187590301.28877425</v>
      </c>
      <c r="AC635" s="5">
        <v>189212834.95658806</v>
      </c>
      <c r="AD635" s="5">
        <v>232174263.83700258</v>
      </c>
      <c r="AE635" s="5">
        <v>228320862.60393697</v>
      </c>
      <c r="AF635" s="5">
        <v>228178800.54369113</v>
      </c>
      <c r="AG635" s="5">
        <v>231448961.62277487</v>
      </c>
      <c r="AH635" s="5">
        <v>226190150.95076191</v>
      </c>
      <c r="AI635" s="5">
        <v>225626503.33015078</v>
      </c>
      <c r="AJ635" s="5">
        <v>2500000000</v>
      </c>
      <c r="AK635" s="5">
        <v>62470371.388062954</v>
      </c>
      <c r="AL635" s="5">
        <v>299188035.59606761</v>
      </c>
      <c r="AM635" s="5">
        <v>267767626.36775345</v>
      </c>
      <c r="AN635" s="5">
        <v>203714926.2483485</v>
      </c>
      <c r="AO635" s="5">
        <v>208048013.33746991</v>
      </c>
      <c r="AP635" s="5">
        <v>209681105.1131098</v>
      </c>
      <c r="AQ635" s="5">
        <v>252674208.31700256</v>
      </c>
      <c r="AR635" s="5">
        <v>248799690.86828479</v>
      </c>
      <c r="AS635" s="5">
        <v>248657628.80803895</v>
      </c>
      <c r="AT635" s="5">
        <v>251948906.10277486</v>
      </c>
      <c r="AU635" s="5">
        <v>246658421.10728365</v>
      </c>
      <c r="AV635" s="5">
        <v>246115889.70232469</v>
      </c>
      <c r="AW635" s="5">
        <f>SUM(Target_CC[[#This Row],[Target_Jan]:[Target_Des]])</f>
        <v>2745724822.956522</v>
      </c>
      <c r="AX635" s="5">
        <v>7968633.0820967695</v>
      </c>
      <c r="AY635" s="5">
        <v>8002696.586546612</v>
      </c>
      <c r="AZ635" s="5">
        <v>7963837.4222546434</v>
      </c>
      <c r="BA635" s="5">
        <v>7863727.0589999668</v>
      </c>
      <c r="BB635" s="5">
        <v>7939358.4157823008</v>
      </c>
      <c r="BC635" s="5">
        <v>7974731.910374254</v>
      </c>
      <c r="BD635" s="5">
        <v>8786923.3517508171</v>
      </c>
      <c r="BE635" s="5">
        <v>8704818.869516287</v>
      </c>
      <c r="BF635" s="5">
        <v>8702155.6851381455</v>
      </c>
      <c r="BG635" s="5">
        <v>8773326.3820671383</v>
      </c>
      <c r="BH635" s="5">
        <v>8659942.1097005475</v>
      </c>
      <c r="BI635" s="5">
        <v>8659849.1257725395</v>
      </c>
      <c r="BJ635" s="5">
        <f>SUM(Target_CC[[#This Row],[Target_NGTMA_Jan]:[Target_NGTMA_Des]])</f>
        <v>100000000.00000003</v>
      </c>
      <c r="BK635" s="5">
        <v>20425638</v>
      </c>
      <c r="BL635" s="5">
        <v>20413208</v>
      </c>
      <c r="BM635" s="5">
        <v>20413208</v>
      </c>
      <c r="BN635" s="5">
        <f>Target_CC[[#This Row],[Est_Sust_NP Apr]]+Target_CC[[#This Row],[Est_Sust_POTS Apr]]+Target_CC[[#This Row],[BC_Apr]]</f>
        <v>19461502.599999998</v>
      </c>
      <c r="BO635" s="5">
        <f>Target_CC[[#This Row],[Est_Sust_NP Mei]]+Target_CC[[#This Row],[Est_Sust_POTS Mei]]+Target_CC[[#This Row],[BC_Mei]]</f>
        <v>19461502.599999998</v>
      </c>
      <c r="BP635" s="5">
        <f>Target_CC[[#This Row],[Est_Sust_NP Jun]]+Target_CC[[#This Row],[Est_Sust_POTS Jun]]+Target_CC[[#This Row],[BC_Jun]]</f>
        <v>19461502.599999998</v>
      </c>
      <c r="BQ635" s="5">
        <f>Target_CC[[#This Row],[Est_Sust_NP Jul]]+Target_CC[[#This Row],[Est_Sust_POTS Jul]]+Target_CC[[#This Row],[BC_Jul]]</f>
        <v>19461502.599999998</v>
      </c>
      <c r="BR635" s="5">
        <f>Target_CC[[#This Row],[Est_Sust_NP Agu]]+Target_CC[[#This Row],[Est_Sust_POTS Agu]]+Target_CC[[#This Row],[BC_Agu]]</f>
        <v>19461502.599999998</v>
      </c>
      <c r="BS635" s="5">
        <f>Target_CC[[#This Row],[Est_Sust_NP Sep]]+Target_CC[[#This Row],[Est_Sust_POTS Sep]]+Target_CC[[#This Row],[BC_Sep]]</f>
        <v>19461502.599999998</v>
      </c>
      <c r="BT635" s="5">
        <f>Target_CC[[#This Row],[Est_Sust_NP Okt]]+Target_CC[[#This Row],[Est_Sust_POTS Okt]]+Target_CC[[#This Row],[BC_Okt]]</f>
        <v>19461502.599999998</v>
      </c>
      <c r="BU635" s="5">
        <f>Target_CC[[#This Row],[Est_Sust_NP Nov]]+Target_CC[[#This Row],[Est_Sust_POTS Nov]]+Target_CC[[#This Row],[BC_Nov]]</f>
        <v>19461502.599999998</v>
      </c>
      <c r="BV635" s="5">
        <f>Target_CC[[#This Row],[Est_Sust_NP Des]]+Target_CC[[#This Row],[Est_Sust_POTS Des]]+Target_CC[[#This Row],[BC_Des]]</f>
        <v>19461502.599999998</v>
      </c>
      <c r="BW635" s="5">
        <f>SUM(Target_CC[[#This Row],[Real_Jan]:[Real_Des]])</f>
        <v>236405577.39999995</v>
      </c>
      <c r="BX635" s="5">
        <v>19608108</v>
      </c>
      <c r="BY635" s="5">
        <v>19608108</v>
      </c>
      <c r="BZ635" s="5">
        <v>19608108</v>
      </c>
      <c r="CA635" s="5">
        <f>Target_CC[[#This Row],[Est_Sust_NP Mar]]*95%</f>
        <v>18627702.599999998</v>
      </c>
      <c r="CB635" s="5">
        <f>Target_CC[[#This Row],[Est_Sust_NP Apr]]</f>
        <v>18627702.599999998</v>
      </c>
      <c r="CC635" s="5">
        <f>Target_CC[[#This Row],[Est_Sust_NP Mei]]</f>
        <v>18627702.599999998</v>
      </c>
      <c r="CD635" s="5">
        <f>Target_CC[[#This Row],[Est_Sust_NP Jun]]</f>
        <v>18627702.599999998</v>
      </c>
      <c r="CE635" s="5">
        <f>Target_CC[[#This Row],[Est_Sust_NP Jul]]</f>
        <v>18627702.599999998</v>
      </c>
      <c r="CF635" s="5">
        <f>Target_CC[[#This Row],[Est_Sust_NP Agu]]</f>
        <v>18627702.599999998</v>
      </c>
      <c r="CG635" s="5">
        <f>Target_CC[[#This Row],[Est_Sust_NP Sep]]</f>
        <v>18627702.599999998</v>
      </c>
      <c r="CH635" s="5">
        <f>Target_CC[[#This Row],[Est_Sust_NP Okt]]</f>
        <v>18627702.599999998</v>
      </c>
      <c r="CI635" s="5">
        <f>Target_CC[[#This Row],[Est_Sust_NP Nov]]</f>
        <v>18627702.599999998</v>
      </c>
      <c r="CJ635" s="5">
        <f>SUM(Target_CC[[#This Row],[Est_Sust_NP Jan]:[Est_Sust_NP Des]])</f>
        <v>226473647.39999995</v>
      </c>
      <c r="CK635" s="5">
        <v>846230</v>
      </c>
      <c r="CL635" s="5">
        <v>833800</v>
      </c>
      <c r="CM635" s="5">
        <v>833800</v>
      </c>
      <c r="CN635" s="5">
        <f>Target_CC[[#This Row],[Est_Sust_POTS Mar]]</f>
        <v>833800</v>
      </c>
      <c r="CO635" s="5">
        <f>Target_CC[[#This Row],[Est_Sust_POTS Apr]]</f>
        <v>833800</v>
      </c>
      <c r="CP635" s="5">
        <f>Target_CC[[#This Row],[Est_Sust_POTS Mei]]</f>
        <v>833800</v>
      </c>
      <c r="CQ635" s="5">
        <f>Target_CC[[#This Row],[Est_Sust_POTS Jun]]</f>
        <v>833800</v>
      </c>
      <c r="CR635" s="5">
        <f>Target_CC[[#This Row],[Est_Sust_POTS Jul]]</f>
        <v>833800</v>
      </c>
      <c r="CS635" s="5">
        <f>Target_CC[[#This Row],[Est_Sust_POTS Agu]]</f>
        <v>833800</v>
      </c>
      <c r="CT635" s="5">
        <f>Target_CC[[#This Row],[Est_Sust_POTS Sep]]</f>
        <v>833800</v>
      </c>
      <c r="CU635" s="5">
        <f>Target_CC[[#This Row],[Est_Sust_POTS Okt]]</f>
        <v>833800</v>
      </c>
      <c r="CV635" s="5">
        <f>Target_CC[[#This Row],[Est_Sust_POTS Nov]]</f>
        <v>833800</v>
      </c>
      <c r="CW635" s="5">
        <f>SUM(Target_CC[[#This Row],[Est_Sust_POTS Jan]:[Est_Sust_POTS Des]])</f>
        <v>10018030</v>
      </c>
      <c r="CX635" s="5"/>
      <c r="CY635" s="5">
        <v>0</v>
      </c>
      <c r="CZ635" s="5">
        <v>0</v>
      </c>
      <c r="DA635" s="5">
        <v>0</v>
      </c>
      <c r="DB635" s="5"/>
      <c r="DC635" s="5"/>
      <c r="DD635" s="5"/>
      <c r="DE635" s="5"/>
      <c r="DF635" s="5"/>
      <c r="DG635" s="5"/>
      <c r="DH635" s="5"/>
      <c r="DI635" s="5"/>
      <c r="DJ635" s="5">
        <f>SUM(Target_CC[[#This Row],[BC_Jan]:[BC_Des]])</f>
        <v>0</v>
      </c>
      <c r="DK635" s="5"/>
      <c r="DL635" s="5"/>
      <c r="DM635" s="5"/>
      <c r="DN635" s="5"/>
      <c r="DO635" s="5"/>
      <c r="DP635" s="5"/>
      <c r="DQ635" s="5"/>
      <c r="DR635" s="5"/>
      <c r="DS635" s="5"/>
      <c r="DT635" s="5"/>
      <c r="DU635" s="5"/>
      <c r="DV635" s="5"/>
      <c r="DW635" s="5"/>
      <c r="DX635" s="5" t="s">
        <v>160</v>
      </c>
    </row>
    <row r="636" spans="2:128" x14ac:dyDescent="0.3">
      <c r="B636">
        <v>2000484</v>
      </c>
      <c r="C636" t="s">
        <v>933</v>
      </c>
      <c r="D636" t="s">
        <v>157</v>
      </c>
      <c r="E636" t="s">
        <v>887</v>
      </c>
      <c r="F636" t="s">
        <v>888</v>
      </c>
      <c r="G636" t="s">
        <v>25</v>
      </c>
      <c r="H636" t="s">
        <v>159</v>
      </c>
      <c r="I636" t="s">
        <v>18</v>
      </c>
      <c r="J636" s="5">
        <v>284324566.05786216</v>
      </c>
      <c r="K636" s="5">
        <v>13366179</v>
      </c>
      <c r="L636" s="5">
        <v>24519010</v>
      </c>
      <c r="M636" s="5">
        <v>23036971</v>
      </c>
      <c r="N636" s="5">
        <v>20015730</v>
      </c>
      <c r="O636" s="5">
        <v>20207436</v>
      </c>
      <c r="P636" s="5">
        <v>20297143</v>
      </c>
      <c r="Q636" s="5">
        <v>22363078</v>
      </c>
      <c r="R636" s="5">
        <v>22154969</v>
      </c>
      <c r="S636" s="5">
        <v>22148268</v>
      </c>
      <c r="T636" s="5">
        <v>22328867</v>
      </c>
      <c r="U636" s="5">
        <v>22041291</v>
      </c>
      <c r="V636" s="5">
        <v>22041057</v>
      </c>
      <c r="W636" s="5">
        <v>254519999</v>
      </c>
      <c r="X636" s="5">
        <v>265096</v>
      </c>
      <c r="Y636" s="5">
        <v>486294</v>
      </c>
      <c r="Z636" s="5">
        <v>456900</v>
      </c>
      <c r="AA636" s="5">
        <v>396979</v>
      </c>
      <c r="AB636" s="5">
        <v>400781</v>
      </c>
      <c r="AC636" s="5">
        <v>402560</v>
      </c>
      <c r="AD636" s="5">
        <v>443535</v>
      </c>
      <c r="AE636" s="5">
        <v>439407</v>
      </c>
      <c r="AF636" s="5">
        <v>439274</v>
      </c>
      <c r="AG636" s="5">
        <v>442856</v>
      </c>
      <c r="AH636" s="5">
        <v>437153</v>
      </c>
      <c r="AI636" s="5">
        <v>437148</v>
      </c>
      <c r="AJ636" s="5">
        <v>5047983</v>
      </c>
      <c r="AK636" s="5">
        <v>13631275</v>
      </c>
      <c r="AL636" s="5">
        <v>25005304</v>
      </c>
      <c r="AM636" s="5">
        <v>23493871</v>
      </c>
      <c r="AN636" s="5">
        <v>20412709</v>
      </c>
      <c r="AO636" s="5">
        <v>20608217</v>
      </c>
      <c r="AP636" s="5">
        <v>20699703</v>
      </c>
      <c r="AQ636" s="5">
        <v>22806613</v>
      </c>
      <c r="AR636" s="5">
        <v>22594376</v>
      </c>
      <c r="AS636" s="5">
        <v>22587542</v>
      </c>
      <c r="AT636" s="5">
        <v>22771723</v>
      </c>
      <c r="AU636" s="5">
        <v>22478444</v>
      </c>
      <c r="AV636" s="5">
        <v>22478205</v>
      </c>
      <c r="AW636" s="5">
        <f>SUM(Target_CC[[#This Row],[Target_Jan]:[Target_Des]])</f>
        <v>259567982</v>
      </c>
      <c r="AX636" s="5">
        <v>796863</v>
      </c>
      <c r="AY636" s="5">
        <v>800270</v>
      </c>
      <c r="AZ636" s="5">
        <v>796384</v>
      </c>
      <c r="BA636" s="5">
        <v>786373</v>
      </c>
      <c r="BB636" s="5">
        <v>793936</v>
      </c>
      <c r="BC636" s="5">
        <v>797473</v>
      </c>
      <c r="BD636" s="5">
        <v>878692</v>
      </c>
      <c r="BE636" s="5">
        <v>870482</v>
      </c>
      <c r="BF636" s="5">
        <v>870216</v>
      </c>
      <c r="BG636" s="5">
        <v>877333</v>
      </c>
      <c r="BH636" s="5">
        <v>865994</v>
      </c>
      <c r="BI636" s="5">
        <v>865985</v>
      </c>
      <c r="BJ636" s="5">
        <f>SUM(Target_CC[[#This Row],[Target_NGTMA_Jan]:[Target_NGTMA_Des]])</f>
        <v>10000001</v>
      </c>
      <c r="BK636" s="5">
        <v>21000000</v>
      </c>
      <c r="BL636" s="5">
        <v>21000000</v>
      </c>
      <c r="BM636" s="5">
        <v>21000000</v>
      </c>
      <c r="BN636" s="5">
        <f>Target_CC[[#This Row],[Est_Sust_NP Apr]]+Target_CC[[#This Row],[Est_Sust_POTS Apr]]+Target_CC[[#This Row],[BC_Apr]]</f>
        <v>19950000</v>
      </c>
      <c r="BO636" s="5">
        <f>Target_CC[[#This Row],[Est_Sust_NP Mei]]+Target_CC[[#This Row],[Est_Sust_POTS Mei]]+Target_CC[[#This Row],[BC_Mei]]</f>
        <v>19950000</v>
      </c>
      <c r="BP636" s="5">
        <f>Target_CC[[#This Row],[Est_Sust_NP Jun]]+Target_CC[[#This Row],[Est_Sust_POTS Jun]]+Target_CC[[#This Row],[BC_Jun]]</f>
        <v>19950000</v>
      </c>
      <c r="BQ636" s="5">
        <f>Target_CC[[#This Row],[Est_Sust_NP Jul]]+Target_CC[[#This Row],[Est_Sust_POTS Jul]]+Target_CC[[#This Row],[BC_Jul]]</f>
        <v>19950000</v>
      </c>
      <c r="BR636" s="5">
        <f>Target_CC[[#This Row],[Est_Sust_NP Agu]]+Target_CC[[#This Row],[Est_Sust_POTS Agu]]+Target_CC[[#This Row],[BC_Agu]]</f>
        <v>19950000</v>
      </c>
      <c r="BS636" s="5">
        <f>Target_CC[[#This Row],[Est_Sust_NP Sep]]+Target_CC[[#This Row],[Est_Sust_POTS Sep]]+Target_CC[[#This Row],[BC_Sep]]</f>
        <v>19950000</v>
      </c>
      <c r="BT636" s="5">
        <f>Target_CC[[#This Row],[Est_Sust_NP Okt]]+Target_CC[[#This Row],[Est_Sust_POTS Okt]]+Target_CC[[#This Row],[BC_Okt]]</f>
        <v>19950000</v>
      </c>
      <c r="BU636" s="5">
        <f>Target_CC[[#This Row],[Est_Sust_NP Nov]]+Target_CC[[#This Row],[Est_Sust_POTS Nov]]+Target_CC[[#This Row],[BC_Nov]]</f>
        <v>19950000</v>
      </c>
      <c r="BV636" s="5">
        <f>Target_CC[[#This Row],[Est_Sust_NP Des]]+Target_CC[[#This Row],[Est_Sust_POTS Des]]+Target_CC[[#This Row],[BC_Des]]</f>
        <v>19950000</v>
      </c>
      <c r="BW636" s="5">
        <f>SUM(Target_CC[[#This Row],[Real_Jan]:[Real_Des]])</f>
        <v>242550000</v>
      </c>
      <c r="BX636" s="5">
        <v>21000000</v>
      </c>
      <c r="BY636" s="5">
        <v>21000000</v>
      </c>
      <c r="BZ636" s="5">
        <v>21000000</v>
      </c>
      <c r="CA636" s="5">
        <f>Target_CC[[#This Row],[Est_Sust_NP Mar]]*95%</f>
        <v>19950000</v>
      </c>
      <c r="CB636" s="5">
        <f>Target_CC[[#This Row],[Est_Sust_NP Apr]]</f>
        <v>19950000</v>
      </c>
      <c r="CC636" s="5">
        <f>Target_CC[[#This Row],[Est_Sust_NP Mei]]</f>
        <v>19950000</v>
      </c>
      <c r="CD636" s="5">
        <f>Target_CC[[#This Row],[Est_Sust_NP Jun]]</f>
        <v>19950000</v>
      </c>
      <c r="CE636" s="5">
        <f>Target_CC[[#This Row],[Est_Sust_NP Jul]]</f>
        <v>19950000</v>
      </c>
      <c r="CF636" s="5">
        <f>Target_CC[[#This Row],[Est_Sust_NP Agu]]</f>
        <v>19950000</v>
      </c>
      <c r="CG636" s="5">
        <f>Target_CC[[#This Row],[Est_Sust_NP Sep]]</f>
        <v>19950000</v>
      </c>
      <c r="CH636" s="5">
        <f>Target_CC[[#This Row],[Est_Sust_NP Okt]]</f>
        <v>19950000</v>
      </c>
      <c r="CI636" s="5">
        <f>Target_CC[[#This Row],[Est_Sust_NP Nov]]</f>
        <v>19950000</v>
      </c>
      <c r="CJ636" s="5">
        <f>SUM(Target_CC[[#This Row],[Est_Sust_NP Jan]:[Est_Sust_NP Des]])</f>
        <v>242550000</v>
      </c>
      <c r="CK636" s="5">
        <v>0</v>
      </c>
      <c r="CL636" s="5">
        <v>0</v>
      </c>
      <c r="CM636" s="5">
        <v>0</v>
      </c>
      <c r="CN636" s="5">
        <f>Target_CC[[#This Row],[Est_Sust_POTS Mar]]</f>
        <v>0</v>
      </c>
      <c r="CO636" s="5">
        <f>Target_CC[[#This Row],[Est_Sust_POTS Apr]]</f>
        <v>0</v>
      </c>
      <c r="CP636" s="5">
        <f>Target_CC[[#This Row],[Est_Sust_POTS Mei]]</f>
        <v>0</v>
      </c>
      <c r="CQ636" s="5">
        <f>Target_CC[[#This Row],[Est_Sust_POTS Jun]]</f>
        <v>0</v>
      </c>
      <c r="CR636" s="5">
        <f>Target_CC[[#This Row],[Est_Sust_POTS Jul]]</f>
        <v>0</v>
      </c>
      <c r="CS636" s="5">
        <f>Target_CC[[#This Row],[Est_Sust_POTS Agu]]</f>
        <v>0</v>
      </c>
      <c r="CT636" s="5">
        <f>Target_CC[[#This Row],[Est_Sust_POTS Sep]]</f>
        <v>0</v>
      </c>
      <c r="CU636" s="5">
        <f>Target_CC[[#This Row],[Est_Sust_POTS Okt]]</f>
        <v>0</v>
      </c>
      <c r="CV636" s="5">
        <f>Target_CC[[#This Row],[Est_Sust_POTS Nov]]</f>
        <v>0</v>
      </c>
      <c r="CW636" s="5">
        <f>SUM(Target_CC[[#This Row],[Est_Sust_POTS Jan]:[Est_Sust_POTS Des]])</f>
        <v>0</v>
      </c>
      <c r="CX636" s="5"/>
      <c r="CY636" s="5">
        <v>0</v>
      </c>
      <c r="CZ636" s="5">
        <v>0</v>
      </c>
      <c r="DA636" s="5">
        <v>0</v>
      </c>
      <c r="DB636" s="5"/>
      <c r="DC636" s="5"/>
      <c r="DD636" s="5"/>
      <c r="DE636" s="5"/>
      <c r="DF636" s="5"/>
      <c r="DG636" s="5"/>
      <c r="DH636" s="5"/>
      <c r="DI636" s="5"/>
      <c r="DJ636" s="5">
        <f>SUM(Target_CC[[#This Row],[BC_Jan]:[BC_Des]])</f>
        <v>0</v>
      </c>
      <c r="DK636" s="5"/>
      <c r="DL636" s="5"/>
      <c r="DM636" s="5"/>
      <c r="DN636" s="5"/>
      <c r="DO636" s="5"/>
      <c r="DP636" s="5"/>
      <c r="DQ636" s="5"/>
      <c r="DR636" s="5"/>
      <c r="DS636" s="5"/>
      <c r="DT636" s="5"/>
      <c r="DU636" s="5"/>
      <c r="DV636" s="5"/>
      <c r="DW636" s="5"/>
      <c r="DX636" s="5" t="s">
        <v>160</v>
      </c>
    </row>
    <row r="637" spans="2:128" x14ac:dyDescent="0.3">
      <c r="B637">
        <v>2000359</v>
      </c>
      <c r="C637" t="s">
        <v>934</v>
      </c>
      <c r="D637" t="s">
        <v>880</v>
      </c>
      <c r="E637" t="s">
        <v>874</v>
      </c>
      <c r="F637" t="s">
        <v>875</v>
      </c>
      <c r="G637" t="s">
        <v>22</v>
      </c>
      <c r="H637" t="s">
        <v>159</v>
      </c>
      <c r="I637" t="s">
        <v>18</v>
      </c>
      <c r="J637" s="5">
        <v>452150734</v>
      </c>
      <c r="K637" s="5">
        <v>21791917.391304348</v>
      </c>
      <c r="L637" s="5">
        <v>21801826.086956523</v>
      </c>
      <c r="M637" s="5">
        <v>21801826.086956523</v>
      </c>
      <c r="N637" s="5">
        <v>21801826.086956523</v>
      </c>
      <c r="O637" s="5">
        <v>21811734.782608695</v>
      </c>
      <c r="P637" s="5">
        <v>21801826.086956523</v>
      </c>
      <c r="Q637" s="5">
        <v>21772100</v>
      </c>
      <c r="R637" s="5">
        <v>21791917.391304348</v>
      </c>
      <c r="S637" s="5">
        <v>21791917.391304348</v>
      </c>
      <c r="T637" s="5">
        <v>21772100</v>
      </c>
      <c r="U637" s="5">
        <v>21801826.086956523</v>
      </c>
      <c r="V637" s="5">
        <v>21782008.695652176</v>
      </c>
      <c r="W637" s="5">
        <v>261522826.08695656</v>
      </c>
      <c r="X637" s="5">
        <v>1679661.7249486053</v>
      </c>
      <c r="Y637" s="5">
        <v>11148790.617581835</v>
      </c>
      <c r="Z637" s="5">
        <v>9891974.2484492678</v>
      </c>
      <c r="AA637" s="5">
        <v>7329866.2436730703</v>
      </c>
      <c r="AB637" s="5">
        <v>7503612.0515509704</v>
      </c>
      <c r="AC637" s="5">
        <v>7568513.3982635224</v>
      </c>
      <c r="AD637" s="5">
        <v>9286970.5534801036</v>
      </c>
      <c r="AE637" s="5">
        <v>9132834.5041574799</v>
      </c>
      <c r="AF637" s="5">
        <v>9127152.021747645</v>
      </c>
      <c r="AG637" s="5">
        <v>9257958.4649109952</v>
      </c>
      <c r="AH637" s="5">
        <v>9047606.0380304772</v>
      </c>
      <c r="AI637" s="5">
        <v>9025060.1332060304</v>
      </c>
      <c r="AJ637" s="5">
        <v>100000000</v>
      </c>
      <c r="AK637" s="5">
        <v>23471579.116252951</v>
      </c>
      <c r="AL637" s="5">
        <v>32950616.70453836</v>
      </c>
      <c r="AM637" s="5">
        <v>31693800.335405789</v>
      </c>
      <c r="AN637" s="5">
        <v>29131692.330629595</v>
      </c>
      <c r="AO637" s="5">
        <v>29315346.834159665</v>
      </c>
      <c r="AP637" s="5">
        <v>29370339.485220045</v>
      </c>
      <c r="AQ637" s="5">
        <v>31059070.553480104</v>
      </c>
      <c r="AR637" s="5">
        <v>30924751.895461828</v>
      </c>
      <c r="AS637" s="5">
        <v>30919069.413051993</v>
      </c>
      <c r="AT637" s="5">
        <v>31030058.464910995</v>
      </c>
      <c r="AU637" s="5">
        <v>30849432.124986999</v>
      </c>
      <c r="AV637" s="5">
        <v>30807068.828858204</v>
      </c>
      <c r="AW637" s="5">
        <f>SUM(Target_CC[[#This Row],[Target_Jan]:[Target_Des]])</f>
        <v>361522826.0869565</v>
      </c>
      <c r="AX637" s="5">
        <v>7968633.0820967695</v>
      </c>
      <c r="AY637" s="5">
        <v>8002696.586546612</v>
      </c>
      <c r="AZ637" s="5">
        <v>7963837.4222546434</v>
      </c>
      <c r="BA637" s="5">
        <v>7863727.0589999668</v>
      </c>
      <c r="BB637" s="5">
        <v>7939358.4157823008</v>
      </c>
      <c r="BC637" s="5">
        <v>7974731.910374254</v>
      </c>
      <c r="BD637" s="5">
        <v>8786923.3517508171</v>
      </c>
      <c r="BE637" s="5">
        <v>8704818.869516287</v>
      </c>
      <c r="BF637" s="5">
        <v>8702155.6851381455</v>
      </c>
      <c r="BG637" s="5">
        <v>8773326.3820671383</v>
      </c>
      <c r="BH637" s="5">
        <v>8659942.1097005475</v>
      </c>
      <c r="BI637" s="5">
        <v>8659849.1257725395</v>
      </c>
      <c r="BJ637" s="5">
        <f>SUM(Target_CC[[#This Row],[Target_NGTMA_Jan]:[Target_NGTMA_Des]])</f>
        <v>100000000.00000003</v>
      </c>
      <c r="BK637" s="5">
        <v>21920000</v>
      </c>
      <c r="BL637" s="5">
        <v>21920000</v>
      </c>
      <c r="BM637" s="5">
        <v>21920000</v>
      </c>
      <c r="BN637" s="5">
        <f>Target_CC[[#This Row],[Est_Sust_NP Apr]]+Target_CC[[#This Row],[Est_Sust_POTS Apr]]+Target_CC[[#This Row],[BC_Apr]]</f>
        <v>20820000</v>
      </c>
      <c r="BO637" s="5">
        <f>Target_CC[[#This Row],[Est_Sust_NP Mei]]+Target_CC[[#This Row],[Est_Sust_POTS Mei]]+Target_CC[[#This Row],[BC_Mei]]</f>
        <v>20820000</v>
      </c>
      <c r="BP637" s="5">
        <f>Target_CC[[#This Row],[Est_Sust_NP Jun]]+Target_CC[[#This Row],[Est_Sust_POTS Jun]]+Target_CC[[#This Row],[BC_Jun]]</f>
        <v>20820000</v>
      </c>
      <c r="BQ637" s="5">
        <f>Target_CC[[#This Row],[Est_Sust_NP Jul]]+Target_CC[[#This Row],[Est_Sust_POTS Jul]]+Target_CC[[#This Row],[BC_Jul]]</f>
        <v>20820000</v>
      </c>
      <c r="BR637" s="5">
        <f>Target_CC[[#This Row],[Est_Sust_NP Agu]]+Target_CC[[#This Row],[Est_Sust_POTS Agu]]+Target_CC[[#This Row],[BC_Agu]]</f>
        <v>20820000</v>
      </c>
      <c r="BS637" s="5">
        <f>Target_CC[[#This Row],[Est_Sust_NP Sep]]+Target_CC[[#This Row],[Est_Sust_POTS Sep]]+Target_CC[[#This Row],[BC_Sep]]</f>
        <v>20820000</v>
      </c>
      <c r="BT637" s="5">
        <f>Target_CC[[#This Row],[Est_Sust_NP Okt]]+Target_CC[[#This Row],[Est_Sust_POTS Okt]]+Target_CC[[#This Row],[BC_Okt]]</f>
        <v>20820000</v>
      </c>
      <c r="BU637" s="5">
        <f>Target_CC[[#This Row],[Est_Sust_NP Nov]]+Target_CC[[#This Row],[Est_Sust_POTS Nov]]+Target_CC[[#This Row],[BC_Nov]]</f>
        <v>20820000</v>
      </c>
      <c r="BV637" s="5">
        <f>Target_CC[[#This Row],[Est_Sust_NP Des]]+Target_CC[[#This Row],[Est_Sust_POTS Des]]+Target_CC[[#This Row],[BC_Des]]</f>
        <v>20820000</v>
      </c>
      <c r="BW637" s="5">
        <f>SUM(Target_CC[[#This Row],[Real_Jan]:[Real_Des]])</f>
        <v>253140000</v>
      </c>
      <c r="BX637" s="5">
        <v>22000000</v>
      </c>
      <c r="BY637" s="5">
        <v>22000000</v>
      </c>
      <c r="BZ637" s="5">
        <v>22000000</v>
      </c>
      <c r="CA637" s="5">
        <f>Target_CC[[#This Row],[Est_Sust_NP Mar]]*95%</f>
        <v>20900000</v>
      </c>
      <c r="CB637" s="5">
        <f>Target_CC[[#This Row],[Est_Sust_NP Apr]]</f>
        <v>20900000</v>
      </c>
      <c r="CC637" s="5">
        <f>Target_CC[[#This Row],[Est_Sust_NP Mei]]</f>
        <v>20900000</v>
      </c>
      <c r="CD637" s="5">
        <f>Target_CC[[#This Row],[Est_Sust_NP Jun]]</f>
        <v>20900000</v>
      </c>
      <c r="CE637" s="5">
        <f>Target_CC[[#This Row],[Est_Sust_NP Jul]]</f>
        <v>20900000</v>
      </c>
      <c r="CF637" s="5">
        <f>Target_CC[[#This Row],[Est_Sust_NP Agu]]</f>
        <v>20900000</v>
      </c>
      <c r="CG637" s="5">
        <f>Target_CC[[#This Row],[Est_Sust_NP Sep]]</f>
        <v>20900000</v>
      </c>
      <c r="CH637" s="5">
        <f>Target_CC[[#This Row],[Est_Sust_NP Okt]]</f>
        <v>20900000</v>
      </c>
      <c r="CI637" s="5">
        <f>Target_CC[[#This Row],[Est_Sust_NP Nov]]</f>
        <v>20900000</v>
      </c>
      <c r="CJ637" s="5">
        <f>SUM(Target_CC[[#This Row],[Est_Sust_NP Jan]:[Est_Sust_NP Des]])</f>
        <v>254100000</v>
      </c>
      <c r="CK637" s="5">
        <v>-80000</v>
      </c>
      <c r="CL637" s="5">
        <v>-80000</v>
      </c>
      <c r="CM637" s="5">
        <v>-80000</v>
      </c>
      <c r="CN637" s="5">
        <f>Target_CC[[#This Row],[Est_Sust_POTS Mar]]</f>
        <v>-80000</v>
      </c>
      <c r="CO637" s="5">
        <f>Target_CC[[#This Row],[Est_Sust_POTS Apr]]</f>
        <v>-80000</v>
      </c>
      <c r="CP637" s="5">
        <f>Target_CC[[#This Row],[Est_Sust_POTS Mei]]</f>
        <v>-80000</v>
      </c>
      <c r="CQ637" s="5">
        <f>Target_CC[[#This Row],[Est_Sust_POTS Jun]]</f>
        <v>-80000</v>
      </c>
      <c r="CR637" s="5">
        <f>Target_CC[[#This Row],[Est_Sust_POTS Jul]]</f>
        <v>-80000</v>
      </c>
      <c r="CS637" s="5">
        <f>Target_CC[[#This Row],[Est_Sust_POTS Agu]]</f>
        <v>-80000</v>
      </c>
      <c r="CT637" s="5">
        <f>Target_CC[[#This Row],[Est_Sust_POTS Sep]]</f>
        <v>-80000</v>
      </c>
      <c r="CU637" s="5">
        <f>Target_CC[[#This Row],[Est_Sust_POTS Okt]]</f>
        <v>-80000</v>
      </c>
      <c r="CV637" s="5">
        <f>Target_CC[[#This Row],[Est_Sust_POTS Nov]]</f>
        <v>-80000</v>
      </c>
      <c r="CW637" s="5">
        <f>SUM(Target_CC[[#This Row],[Est_Sust_POTS Jan]:[Est_Sust_POTS Des]])</f>
        <v>-960000</v>
      </c>
      <c r="CX637" s="5"/>
      <c r="CY637" s="5">
        <v>0</v>
      </c>
      <c r="CZ637" s="5">
        <v>0</v>
      </c>
      <c r="DA637" s="5">
        <v>0</v>
      </c>
      <c r="DB637" s="5"/>
      <c r="DC637" s="5"/>
      <c r="DD637" s="5"/>
      <c r="DE637" s="5"/>
      <c r="DF637" s="5"/>
      <c r="DG637" s="5"/>
      <c r="DH637" s="5"/>
      <c r="DI637" s="5"/>
      <c r="DJ637" s="5">
        <f>SUM(Target_CC[[#This Row],[BC_Jan]:[BC_Des]])</f>
        <v>0</v>
      </c>
      <c r="DK637" s="5"/>
      <c r="DL637" s="5"/>
      <c r="DM637" s="5"/>
      <c r="DN637" s="5"/>
      <c r="DO637" s="5"/>
      <c r="DP637" s="5"/>
      <c r="DQ637" s="5"/>
      <c r="DR637" s="5"/>
      <c r="DS637" s="5"/>
      <c r="DT637" s="5"/>
      <c r="DU637" s="5"/>
      <c r="DV637" s="5"/>
      <c r="DW637" s="5"/>
      <c r="DX637" s="5" t="s">
        <v>160</v>
      </c>
    </row>
    <row r="638" spans="2:128" x14ac:dyDescent="0.3">
      <c r="B638">
        <v>5589789</v>
      </c>
      <c r="C638" t="s">
        <v>935</v>
      </c>
      <c r="D638" t="s">
        <v>880</v>
      </c>
      <c r="E638" t="s">
        <v>874</v>
      </c>
      <c r="F638" t="s">
        <v>875</v>
      </c>
      <c r="G638" t="s">
        <v>25</v>
      </c>
      <c r="H638" t="s">
        <v>159</v>
      </c>
      <c r="I638" t="s">
        <v>18</v>
      </c>
      <c r="J638" s="5">
        <v>9323423162</v>
      </c>
      <c r="K638" s="5">
        <v>38662167.301739134</v>
      </c>
      <c r="L638" s="5">
        <v>38715945.382608697</v>
      </c>
      <c r="M638" s="5">
        <v>38715945.382608697</v>
      </c>
      <c r="N638" s="5">
        <v>38715945.382608697</v>
      </c>
      <c r="O638" s="5">
        <v>38769723.46347826</v>
      </c>
      <c r="P638" s="5">
        <v>38715945.382608697</v>
      </c>
      <c r="Q638" s="5">
        <v>38554611.140000001</v>
      </c>
      <c r="R638" s="5">
        <v>38662167.301739134</v>
      </c>
      <c r="S638" s="5">
        <v>38662167.301739134</v>
      </c>
      <c r="T638" s="5">
        <v>38554611.140000001</v>
      </c>
      <c r="U638" s="5">
        <v>38715945.382608697</v>
      </c>
      <c r="V638" s="5">
        <v>38608389.220869564</v>
      </c>
      <c r="W638" s="5">
        <v>464053563.78260875</v>
      </c>
      <c r="X638" s="5">
        <v>167966172.49486053</v>
      </c>
      <c r="Y638" s="5">
        <v>1114879061.7581835</v>
      </c>
      <c r="Z638" s="5">
        <v>989197424.84492683</v>
      </c>
      <c r="AA638" s="5">
        <v>732986624.36730707</v>
      </c>
      <c r="AB638" s="5">
        <v>750361205.15509701</v>
      </c>
      <c r="AC638" s="5">
        <v>756851339.82635224</v>
      </c>
      <c r="AD638" s="5">
        <v>928697055.3480103</v>
      </c>
      <c r="AE638" s="5">
        <v>913283450.41574788</v>
      </c>
      <c r="AF638" s="5">
        <v>912715202.17476451</v>
      </c>
      <c r="AG638" s="5">
        <v>925795846.49109948</v>
      </c>
      <c r="AH638" s="5">
        <v>904760603.80304766</v>
      </c>
      <c r="AI638" s="5">
        <v>902506013.32060313</v>
      </c>
      <c r="AJ638" s="5">
        <v>10000000000</v>
      </c>
      <c r="AK638" s="5">
        <v>206628339.79659966</v>
      </c>
      <c r="AL638" s="5">
        <v>1153595007.1407921</v>
      </c>
      <c r="AM638" s="5">
        <v>1027913370.2275355</v>
      </c>
      <c r="AN638" s="5">
        <v>771702569.74991572</v>
      </c>
      <c r="AO638" s="5">
        <v>789130928.61857522</v>
      </c>
      <c r="AP638" s="5">
        <v>795567285.20896089</v>
      </c>
      <c r="AQ638" s="5">
        <v>967251666.48801029</v>
      </c>
      <c r="AR638" s="5">
        <v>951945617.71748698</v>
      </c>
      <c r="AS638" s="5">
        <v>951377369.47650361</v>
      </c>
      <c r="AT638" s="5">
        <v>964350457.63109946</v>
      </c>
      <c r="AU638" s="5">
        <v>943476549.18565631</v>
      </c>
      <c r="AV638" s="5">
        <v>941114402.54147267</v>
      </c>
      <c r="AW638" s="5">
        <f>SUM(Target_CC[[#This Row],[Target_Jan]:[Target_Des]])</f>
        <v>10464053563.78261</v>
      </c>
      <c r="AX638" s="5">
        <v>796863.30820967699</v>
      </c>
      <c r="AY638" s="5">
        <v>800269.65865466127</v>
      </c>
      <c r="AZ638" s="5">
        <v>796383.74222546432</v>
      </c>
      <c r="BA638" s="5">
        <v>786372.70589999668</v>
      </c>
      <c r="BB638" s="5">
        <v>793935.84157823003</v>
      </c>
      <c r="BC638" s="5">
        <v>797473.19103742542</v>
      </c>
      <c r="BD638" s="5">
        <v>878692.33517508185</v>
      </c>
      <c r="BE638" s="5">
        <v>870481.88695162872</v>
      </c>
      <c r="BF638" s="5">
        <v>870215.56851381448</v>
      </c>
      <c r="BG638" s="5">
        <v>877332.63820671383</v>
      </c>
      <c r="BH638" s="5">
        <v>865994.21097005485</v>
      </c>
      <c r="BI638" s="5">
        <v>865984.912577254</v>
      </c>
      <c r="BJ638" s="5">
        <f>SUM(Target_CC[[#This Row],[Target_NGTMA_Jan]:[Target_NGTMA_Des]])</f>
        <v>10000000.000000004</v>
      </c>
      <c r="BK638" s="5">
        <v>26188994</v>
      </c>
      <c r="BL638" s="5">
        <v>20686843</v>
      </c>
      <c r="BM638" s="5">
        <v>1374978656</v>
      </c>
      <c r="BN638" s="5">
        <f>Target_CC[[#This Row],[Est_Sust_NP Apr]]+Target_CC[[#This Row],[Est_Sust_POTS Apr]]+Target_CC[[#This Row],[BC_Apr]]</f>
        <v>21805897</v>
      </c>
      <c r="BO638" s="5">
        <f>Target_CC[[#This Row],[Est_Sust_NP Mei]]+Target_CC[[#This Row],[Est_Sust_POTS Mei]]+Target_CC[[#This Row],[BC_Mei]]</f>
        <v>21805897</v>
      </c>
      <c r="BP638" s="5">
        <f>Target_CC[[#This Row],[Est_Sust_NP Jun]]+Target_CC[[#This Row],[Est_Sust_POTS Jun]]+Target_CC[[#This Row],[BC_Jun]]</f>
        <v>21805897</v>
      </c>
      <c r="BQ638" s="5">
        <f>Target_CC[[#This Row],[Est_Sust_NP Jul]]+Target_CC[[#This Row],[Est_Sust_POTS Jul]]+Target_CC[[#This Row],[BC_Jul]]</f>
        <v>21805897</v>
      </c>
      <c r="BR638" s="5">
        <f>Target_CC[[#This Row],[Est_Sust_NP Agu]]+Target_CC[[#This Row],[Est_Sust_POTS Agu]]+Target_CC[[#This Row],[BC_Agu]]</f>
        <v>21805897</v>
      </c>
      <c r="BS638" s="5">
        <f>Target_CC[[#This Row],[Est_Sust_NP Sep]]+Target_CC[[#This Row],[Est_Sust_POTS Sep]]+Target_CC[[#This Row],[BC_Sep]]</f>
        <v>21805897</v>
      </c>
      <c r="BT638" s="5">
        <f>Target_CC[[#This Row],[Est_Sust_NP Okt]]+Target_CC[[#This Row],[Est_Sust_POTS Okt]]+Target_CC[[#This Row],[BC_Okt]]</f>
        <v>21805897</v>
      </c>
      <c r="BU638" s="5">
        <f>Target_CC[[#This Row],[Est_Sust_NP Nov]]+Target_CC[[#This Row],[Est_Sust_POTS Nov]]+Target_CC[[#This Row],[BC_Nov]]</f>
        <v>21805897</v>
      </c>
      <c r="BV638" s="5">
        <f>Target_CC[[#This Row],[Est_Sust_NP Des]]+Target_CC[[#This Row],[Est_Sust_POTS Des]]+Target_CC[[#This Row],[BC_Des]]</f>
        <v>21805897</v>
      </c>
      <c r="BW638" s="5">
        <f>SUM(Target_CC[[#This Row],[Real_Jan]:[Real_Des]])</f>
        <v>1618107566</v>
      </c>
      <c r="BX638" s="5">
        <v>0</v>
      </c>
      <c r="BY638" s="5">
        <v>0</v>
      </c>
      <c r="BZ638" s="5">
        <v>0</v>
      </c>
      <c r="CA638" s="5">
        <f>Target_CC[[#This Row],[Est_Sust_NP Mar]]*95%</f>
        <v>0</v>
      </c>
      <c r="CB638" s="5">
        <f>Target_CC[[#This Row],[Est_Sust_NP Apr]]</f>
        <v>0</v>
      </c>
      <c r="CC638" s="5">
        <f>Target_CC[[#This Row],[Est_Sust_NP Mei]]</f>
        <v>0</v>
      </c>
      <c r="CD638" s="5">
        <f>Target_CC[[#This Row],[Est_Sust_NP Jun]]</f>
        <v>0</v>
      </c>
      <c r="CE638" s="5">
        <f>Target_CC[[#This Row],[Est_Sust_NP Jul]]</f>
        <v>0</v>
      </c>
      <c r="CF638" s="5">
        <f>Target_CC[[#This Row],[Est_Sust_NP Agu]]</f>
        <v>0</v>
      </c>
      <c r="CG638" s="5">
        <f>Target_CC[[#This Row],[Est_Sust_NP Sep]]</f>
        <v>0</v>
      </c>
      <c r="CH638" s="5">
        <f>Target_CC[[#This Row],[Est_Sust_NP Okt]]</f>
        <v>0</v>
      </c>
      <c r="CI638" s="5">
        <f>Target_CC[[#This Row],[Est_Sust_NP Nov]]</f>
        <v>0</v>
      </c>
      <c r="CJ638" s="5">
        <f>SUM(Target_CC[[#This Row],[Est_Sust_NP Jan]:[Est_Sust_NP Des]])</f>
        <v>0</v>
      </c>
      <c r="CK638" s="5">
        <v>26481850</v>
      </c>
      <c r="CL638" s="5">
        <v>18114819</v>
      </c>
      <c r="CM638" s="5">
        <v>21805897</v>
      </c>
      <c r="CN638" s="5">
        <f>Target_CC[[#This Row],[Est_Sust_POTS Mar]]</f>
        <v>21805897</v>
      </c>
      <c r="CO638" s="5">
        <f>Target_CC[[#This Row],[Est_Sust_POTS Apr]]</f>
        <v>21805897</v>
      </c>
      <c r="CP638" s="5">
        <f>Target_CC[[#This Row],[Est_Sust_POTS Mei]]</f>
        <v>21805897</v>
      </c>
      <c r="CQ638" s="5">
        <f>Target_CC[[#This Row],[Est_Sust_POTS Jun]]</f>
        <v>21805897</v>
      </c>
      <c r="CR638" s="5">
        <f>Target_CC[[#This Row],[Est_Sust_POTS Jul]]</f>
        <v>21805897</v>
      </c>
      <c r="CS638" s="5">
        <f>Target_CC[[#This Row],[Est_Sust_POTS Agu]]</f>
        <v>21805897</v>
      </c>
      <c r="CT638" s="5">
        <f>Target_CC[[#This Row],[Est_Sust_POTS Sep]]</f>
        <v>21805897</v>
      </c>
      <c r="CU638" s="5">
        <f>Target_CC[[#This Row],[Est_Sust_POTS Okt]]</f>
        <v>21805897</v>
      </c>
      <c r="CV638" s="5">
        <f>Target_CC[[#This Row],[Est_Sust_POTS Nov]]</f>
        <v>21805897</v>
      </c>
      <c r="CW638" s="5">
        <f>SUM(Target_CC[[#This Row],[Est_Sust_POTS Jan]:[Est_Sust_POTS Des]])</f>
        <v>262655639</v>
      </c>
      <c r="CX638" s="5"/>
      <c r="CY638" s="5">
        <v>0</v>
      </c>
      <c r="CZ638" s="5">
        <v>1362216947</v>
      </c>
      <c r="DA638" s="5">
        <v>0</v>
      </c>
      <c r="DB638" s="5"/>
      <c r="DC638" s="5"/>
      <c r="DD638" s="5"/>
      <c r="DE638" s="5"/>
      <c r="DF638" s="5"/>
      <c r="DG638" s="5"/>
      <c r="DH638" s="5"/>
      <c r="DI638" s="5"/>
      <c r="DJ638" s="5">
        <f>SUM(Target_CC[[#This Row],[BC_Jan]:[BC_Des]])</f>
        <v>1362216947</v>
      </c>
      <c r="DK638" s="5"/>
      <c r="DL638" s="5">
        <v>1603603604</v>
      </c>
      <c r="DM638" s="5"/>
      <c r="DN638" s="5"/>
      <c r="DO638" s="5"/>
      <c r="DP638" s="5"/>
      <c r="DQ638" s="5"/>
      <c r="DR638" s="5"/>
      <c r="DS638" s="5"/>
      <c r="DT638" s="5"/>
      <c r="DU638" s="5"/>
      <c r="DV638" s="5"/>
      <c r="DW638" s="5"/>
      <c r="DX638" s="5" t="s">
        <v>160</v>
      </c>
    </row>
    <row r="639" spans="2:128" x14ac:dyDescent="0.3">
      <c r="B639">
        <v>5586883</v>
      </c>
      <c r="C639" t="s">
        <v>936</v>
      </c>
      <c r="D639" t="s">
        <v>880</v>
      </c>
      <c r="E639" t="s">
        <v>874</v>
      </c>
      <c r="F639" t="s">
        <v>875</v>
      </c>
      <c r="G639" t="s">
        <v>23</v>
      </c>
      <c r="H639" t="s">
        <v>159</v>
      </c>
      <c r="I639" t="s">
        <v>18</v>
      </c>
      <c r="J639" s="5">
        <v>11180971609</v>
      </c>
      <c r="K639" s="5">
        <v>24067337.473913044</v>
      </c>
      <c r="L639" s="5">
        <v>23423464.260869563</v>
      </c>
      <c r="M639" s="5">
        <v>23423464.260869563</v>
      </c>
      <c r="N639" s="5">
        <v>23423464.260869563</v>
      </c>
      <c r="O639" s="5">
        <v>22779591.047826089</v>
      </c>
      <c r="P639" s="5">
        <v>23423464.260869563</v>
      </c>
      <c r="Q639" s="5">
        <v>25355083.899999999</v>
      </c>
      <c r="R639" s="5">
        <v>24067337.473913044</v>
      </c>
      <c r="S639" s="5">
        <v>24067337.473913044</v>
      </c>
      <c r="T639" s="5">
        <v>25355083.899999999</v>
      </c>
      <c r="U639" s="5">
        <v>23423464.260869563</v>
      </c>
      <c r="V639" s="5">
        <v>24711210.686956521</v>
      </c>
      <c r="W639" s="5">
        <v>287520303.26086956</v>
      </c>
      <c r="X639" s="5">
        <v>173005157.66970634</v>
      </c>
      <c r="Y639" s="5">
        <v>1148325433.610929</v>
      </c>
      <c r="Z639" s="5">
        <v>1018873347.5902747</v>
      </c>
      <c r="AA639" s="5">
        <v>754976223.09832633</v>
      </c>
      <c r="AB639" s="5">
        <v>772872041.30974996</v>
      </c>
      <c r="AC639" s="5">
        <v>779556880.02114284</v>
      </c>
      <c r="AD639" s="5">
        <v>956557967.00845063</v>
      </c>
      <c r="AE639" s="5">
        <v>940681953.92822039</v>
      </c>
      <c r="AF639" s="5">
        <v>940096658.2400074</v>
      </c>
      <c r="AG639" s="5">
        <v>953569721.88583255</v>
      </c>
      <c r="AH639" s="5">
        <v>931903421.91713917</v>
      </c>
      <c r="AI639" s="5">
        <v>929581193.72022116</v>
      </c>
      <c r="AJ639" s="5">
        <v>10300000000</v>
      </c>
      <c r="AK639" s="5">
        <v>197072495.14361939</v>
      </c>
      <c r="AL639" s="5">
        <v>1171748897.8717985</v>
      </c>
      <c r="AM639" s="5">
        <v>1042296811.8511443</v>
      </c>
      <c r="AN639" s="5">
        <v>778399687.35919595</v>
      </c>
      <c r="AO639" s="5">
        <v>795651632.35757601</v>
      </c>
      <c r="AP639" s="5">
        <v>802980344.28201246</v>
      </c>
      <c r="AQ639" s="5">
        <v>981913050.9084506</v>
      </c>
      <c r="AR639" s="5">
        <v>964749291.40213346</v>
      </c>
      <c r="AS639" s="5">
        <v>964163995.71392047</v>
      </c>
      <c r="AT639" s="5">
        <v>978924805.78583252</v>
      </c>
      <c r="AU639" s="5">
        <v>955326886.17800879</v>
      </c>
      <c r="AV639" s="5">
        <v>954292404.40717769</v>
      </c>
      <c r="AW639" s="5">
        <f>SUM(Target_CC[[#This Row],[Target_Jan]:[Target_Des]])</f>
        <v>10587520303.26087</v>
      </c>
      <c r="AX639" s="5">
        <v>796863.30820967699</v>
      </c>
      <c r="AY639" s="5">
        <v>800269.65865466127</v>
      </c>
      <c r="AZ639" s="5">
        <v>796383.74222546432</v>
      </c>
      <c r="BA639" s="5">
        <v>786372.70589999668</v>
      </c>
      <c r="BB639" s="5">
        <v>793935.84157823003</v>
      </c>
      <c r="BC639" s="5">
        <v>797473.19103742542</v>
      </c>
      <c r="BD639" s="5">
        <v>878692.33517508185</v>
      </c>
      <c r="BE639" s="5">
        <v>870481.88695162872</v>
      </c>
      <c r="BF639" s="5">
        <v>870215.56851381448</v>
      </c>
      <c r="BG639" s="5">
        <v>877332.63820671383</v>
      </c>
      <c r="BH639" s="5">
        <v>865994.21097005485</v>
      </c>
      <c r="BI639" s="5">
        <v>865984.912577254</v>
      </c>
      <c r="BJ639" s="5">
        <f>SUM(Target_CC[[#This Row],[Target_NGTMA_Jan]:[Target_NGTMA_Des]])</f>
        <v>10000000.000000004</v>
      </c>
      <c r="BK639" s="5">
        <v>26302748</v>
      </c>
      <c r="BL639" s="5">
        <v>67604781</v>
      </c>
      <c r="BM639" s="5">
        <v>1591364457</v>
      </c>
      <c r="BN639" s="5">
        <f>Target_CC[[#This Row],[Est_Sust_NP Apr]]+Target_CC[[#This Row],[Est_Sust_POTS Apr]]+Target_CC[[#This Row],[BC_Apr]]</f>
        <v>23375462</v>
      </c>
      <c r="BO639" s="5">
        <f>Target_CC[[#This Row],[Est_Sust_NP Mei]]+Target_CC[[#This Row],[Est_Sust_POTS Mei]]+Target_CC[[#This Row],[BC_Mei]]</f>
        <v>23375462</v>
      </c>
      <c r="BP639" s="5">
        <f>Target_CC[[#This Row],[Est_Sust_NP Jun]]+Target_CC[[#This Row],[Est_Sust_POTS Jun]]+Target_CC[[#This Row],[BC_Jun]]</f>
        <v>23375462</v>
      </c>
      <c r="BQ639" s="5">
        <f>Target_CC[[#This Row],[Est_Sust_NP Jul]]+Target_CC[[#This Row],[Est_Sust_POTS Jul]]+Target_CC[[#This Row],[BC_Jul]]</f>
        <v>23375462</v>
      </c>
      <c r="BR639" s="5">
        <f>Target_CC[[#This Row],[Est_Sust_NP Agu]]+Target_CC[[#This Row],[Est_Sust_POTS Agu]]+Target_CC[[#This Row],[BC_Agu]]</f>
        <v>23375462</v>
      </c>
      <c r="BS639" s="5">
        <f>Target_CC[[#This Row],[Est_Sust_NP Sep]]+Target_CC[[#This Row],[Est_Sust_POTS Sep]]+Target_CC[[#This Row],[BC_Sep]]</f>
        <v>23375462</v>
      </c>
      <c r="BT639" s="5">
        <f>Target_CC[[#This Row],[Est_Sust_NP Okt]]+Target_CC[[#This Row],[Est_Sust_POTS Okt]]+Target_CC[[#This Row],[BC_Okt]]</f>
        <v>23375462</v>
      </c>
      <c r="BU639" s="5">
        <f>Target_CC[[#This Row],[Est_Sust_NP Nov]]+Target_CC[[#This Row],[Est_Sust_POTS Nov]]+Target_CC[[#This Row],[BC_Nov]]</f>
        <v>23375462</v>
      </c>
      <c r="BV639" s="5">
        <f>Target_CC[[#This Row],[Est_Sust_NP Des]]+Target_CC[[#This Row],[Est_Sust_POTS Des]]+Target_CC[[#This Row],[BC_Des]]</f>
        <v>23375462</v>
      </c>
      <c r="BW639" s="5">
        <f>SUM(Target_CC[[#This Row],[Real_Jan]:[Real_Des]])</f>
        <v>1895651144</v>
      </c>
      <c r="BX639" s="5">
        <v>0</v>
      </c>
      <c r="BY639" s="5">
        <v>0</v>
      </c>
      <c r="BZ639" s="5">
        <v>0</v>
      </c>
      <c r="CA639" s="5">
        <f>Target_CC[[#This Row],[Est_Sust_NP Mar]]*95%</f>
        <v>0</v>
      </c>
      <c r="CB639" s="5">
        <f>Target_CC[[#This Row],[Est_Sust_NP Apr]]</f>
        <v>0</v>
      </c>
      <c r="CC639" s="5">
        <f>Target_CC[[#This Row],[Est_Sust_NP Mei]]</f>
        <v>0</v>
      </c>
      <c r="CD639" s="5">
        <f>Target_CC[[#This Row],[Est_Sust_NP Jun]]</f>
        <v>0</v>
      </c>
      <c r="CE639" s="5">
        <f>Target_CC[[#This Row],[Est_Sust_NP Jul]]</f>
        <v>0</v>
      </c>
      <c r="CF639" s="5">
        <f>Target_CC[[#This Row],[Est_Sust_NP Agu]]</f>
        <v>0</v>
      </c>
      <c r="CG639" s="5">
        <f>Target_CC[[#This Row],[Est_Sust_NP Sep]]</f>
        <v>0</v>
      </c>
      <c r="CH639" s="5">
        <f>Target_CC[[#This Row],[Est_Sust_NP Okt]]</f>
        <v>0</v>
      </c>
      <c r="CI639" s="5">
        <f>Target_CC[[#This Row],[Est_Sust_NP Nov]]</f>
        <v>0</v>
      </c>
      <c r="CJ639" s="5">
        <f>SUM(Target_CC[[#This Row],[Est_Sust_NP Jan]:[Est_Sust_NP Des]])</f>
        <v>0</v>
      </c>
      <c r="CK639" s="5">
        <v>26573439</v>
      </c>
      <c r="CL639" s="5">
        <v>23395394</v>
      </c>
      <c r="CM639" s="5">
        <v>23375462</v>
      </c>
      <c r="CN639" s="5">
        <f>Target_CC[[#This Row],[Est_Sust_POTS Mar]]</f>
        <v>23375462</v>
      </c>
      <c r="CO639" s="5">
        <f>Target_CC[[#This Row],[Est_Sust_POTS Apr]]</f>
        <v>23375462</v>
      </c>
      <c r="CP639" s="5">
        <f>Target_CC[[#This Row],[Est_Sust_POTS Mei]]</f>
        <v>23375462</v>
      </c>
      <c r="CQ639" s="5">
        <f>Target_CC[[#This Row],[Est_Sust_POTS Jun]]</f>
        <v>23375462</v>
      </c>
      <c r="CR639" s="5">
        <f>Target_CC[[#This Row],[Est_Sust_POTS Jul]]</f>
        <v>23375462</v>
      </c>
      <c r="CS639" s="5">
        <f>Target_CC[[#This Row],[Est_Sust_POTS Agu]]</f>
        <v>23375462</v>
      </c>
      <c r="CT639" s="5">
        <f>Target_CC[[#This Row],[Est_Sust_POTS Sep]]</f>
        <v>23375462</v>
      </c>
      <c r="CU639" s="5">
        <f>Target_CC[[#This Row],[Est_Sust_POTS Okt]]</f>
        <v>23375462</v>
      </c>
      <c r="CV639" s="5">
        <f>Target_CC[[#This Row],[Est_Sust_POTS Nov]]</f>
        <v>23375462</v>
      </c>
      <c r="CW639" s="5">
        <f>SUM(Target_CC[[#This Row],[Est_Sust_POTS Jan]:[Est_Sust_POTS Des]])</f>
        <v>283723453</v>
      </c>
      <c r="CX639" s="5"/>
      <c r="CY639" s="5">
        <v>44492801</v>
      </c>
      <c r="CZ639" s="5">
        <v>1568261040</v>
      </c>
      <c r="DA639" s="5">
        <v>0</v>
      </c>
      <c r="DB639" s="5"/>
      <c r="DC639" s="5"/>
      <c r="DD639" s="5"/>
      <c r="DE639" s="5"/>
      <c r="DF639" s="5"/>
      <c r="DG639" s="5"/>
      <c r="DH639" s="5"/>
      <c r="DI639" s="5"/>
      <c r="DJ639" s="5">
        <f>SUM(Target_CC[[#This Row],[BC_Jan]:[BC_Des]])</f>
        <v>1612753841</v>
      </c>
      <c r="DK639" s="5"/>
      <c r="DL639" s="5"/>
      <c r="DM639" s="5"/>
      <c r="DN639" s="5"/>
      <c r="DO639" s="5"/>
      <c r="DP639" s="5"/>
      <c r="DQ639" s="5"/>
      <c r="DR639" s="5"/>
      <c r="DS639" s="5"/>
      <c r="DT639" s="5"/>
      <c r="DU639" s="5"/>
      <c r="DV639" s="5"/>
      <c r="DW639" s="5"/>
      <c r="DX639" s="5" t="s">
        <v>160</v>
      </c>
    </row>
    <row r="640" spans="2:128" x14ac:dyDescent="0.3">
      <c r="B640">
        <v>4642137</v>
      </c>
      <c r="C640" t="s">
        <v>937</v>
      </c>
      <c r="D640" t="s">
        <v>880</v>
      </c>
      <c r="E640" t="s">
        <v>874</v>
      </c>
      <c r="F640" t="s">
        <v>875</v>
      </c>
      <c r="G640" t="s">
        <v>23</v>
      </c>
      <c r="H640" t="s">
        <v>159</v>
      </c>
      <c r="I640" t="s">
        <v>18</v>
      </c>
      <c r="J640" s="5">
        <v>236078675</v>
      </c>
      <c r="K640" s="5">
        <v>26264560.869565219</v>
      </c>
      <c r="L640" s="5">
        <v>26258391.304347824</v>
      </c>
      <c r="M640" s="5">
        <v>26258391.304347824</v>
      </c>
      <c r="N640" s="5">
        <v>26258391.304347824</v>
      </c>
      <c r="O640" s="5">
        <v>26252221.739130434</v>
      </c>
      <c r="P640" s="5">
        <v>26258391.304347824</v>
      </c>
      <c r="Q640" s="5">
        <v>26276900</v>
      </c>
      <c r="R640" s="5">
        <v>26264560.869565219</v>
      </c>
      <c r="S640" s="5">
        <v>26264560.869565219</v>
      </c>
      <c r="T640" s="5">
        <v>26276900</v>
      </c>
      <c r="U640" s="5">
        <v>26258391.304347824</v>
      </c>
      <c r="V640" s="5">
        <v>26270730.434782609</v>
      </c>
      <c r="W640" s="5">
        <v>315162391.30434787</v>
      </c>
      <c r="X640" s="5">
        <v>1679661.7249486053</v>
      </c>
      <c r="Y640" s="5">
        <v>11148790.617581835</v>
      </c>
      <c r="Z640" s="5">
        <v>9891974.2484492678</v>
      </c>
      <c r="AA640" s="5">
        <v>7329866.2436730703</v>
      </c>
      <c r="AB640" s="5">
        <v>7503612.0515509704</v>
      </c>
      <c r="AC640" s="5">
        <v>7568513.3982635224</v>
      </c>
      <c r="AD640" s="5">
        <v>9286970.5534801036</v>
      </c>
      <c r="AE640" s="5">
        <v>9132834.5041574799</v>
      </c>
      <c r="AF640" s="5">
        <v>9127152.021747645</v>
      </c>
      <c r="AG640" s="5">
        <v>9257958.4649109952</v>
      </c>
      <c r="AH640" s="5">
        <v>9047606.0380304772</v>
      </c>
      <c r="AI640" s="5">
        <v>9025060.1332060304</v>
      </c>
      <c r="AJ640" s="5">
        <v>100000000</v>
      </c>
      <c r="AK640" s="5">
        <v>27944222.594513822</v>
      </c>
      <c r="AL640" s="5">
        <v>37407181.921929657</v>
      </c>
      <c r="AM640" s="5">
        <v>36150365.552797094</v>
      </c>
      <c r="AN640" s="5">
        <v>33588257.548020892</v>
      </c>
      <c r="AO640" s="5">
        <v>33755833.790681407</v>
      </c>
      <c r="AP640" s="5">
        <v>33826904.70261135</v>
      </c>
      <c r="AQ640" s="5">
        <v>35563870.553480104</v>
      </c>
      <c r="AR640" s="5">
        <v>35397395.373722702</v>
      </c>
      <c r="AS640" s="5">
        <v>35391712.891312867</v>
      </c>
      <c r="AT640" s="5">
        <v>35534858.464910999</v>
      </c>
      <c r="AU640" s="5">
        <v>35305997.342378303</v>
      </c>
      <c r="AV640" s="5">
        <v>35295790.567988642</v>
      </c>
      <c r="AW640" s="5">
        <f>SUM(Target_CC[[#This Row],[Target_Jan]:[Target_Des]])</f>
        <v>415162391.30434781</v>
      </c>
      <c r="AX640" s="5">
        <v>398431.6541048385</v>
      </c>
      <c r="AY640" s="5">
        <v>400134.82932733063</v>
      </c>
      <c r="AZ640" s="5">
        <v>398191.87111273216</v>
      </c>
      <c r="BA640" s="5">
        <v>393186.35294999834</v>
      </c>
      <c r="BB640" s="5">
        <v>396967.92078911501</v>
      </c>
      <c r="BC640" s="5">
        <v>398736.59551871271</v>
      </c>
      <c r="BD640" s="5">
        <v>439346.16758754093</v>
      </c>
      <c r="BE640" s="5">
        <v>435240.94347581436</v>
      </c>
      <c r="BF640" s="5">
        <v>435107.78425690724</v>
      </c>
      <c r="BG640" s="5">
        <v>438666.31910335692</v>
      </c>
      <c r="BH640" s="5">
        <v>432997.10548502742</v>
      </c>
      <c r="BI640" s="5">
        <v>432992.456288627</v>
      </c>
      <c r="BJ640" s="5">
        <f>SUM(Target_CC[[#This Row],[Target_NGTMA_Jan]:[Target_NGTMA_Des]])</f>
        <v>5000000.0000000019</v>
      </c>
      <c r="BK640" s="5">
        <v>26689000</v>
      </c>
      <c r="BL640" s="5">
        <v>26240000</v>
      </c>
      <c r="BM640" s="5">
        <v>24871613</v>
      </c>
      <c r="BN640" s="5">
        <f>Target_CC[[#This Row],[Est_Sust_NP Apr]]+Target_CC[[#This Row],[Est_Sust_POTS Apr]]+Target_CC[[#This Row],[BC_Apr]]</f>
        <v>24627832.350000001</v>
      </c>
      <c r="BO640" s="5">
        <f>Target_CC[[#This Row],[Est_Sust_NP Mei]]+Target_CC[[#This Row],[Est_Sust_POTS Mei]]+Target_CC[[#This Row],[BC_Mei]]</f>
        <v>24627832.350000001</v>
      </c>
      <c r="BP640" s="5">
        <f>Target_CC[[#This Row],[Est_Sust_NP Jun]]+Target_CC[[#This Row],[Est_Sust_POTS Jun]]+Target_CC[[#This Row],[BC_Jun]]</f>
        <v>24627832.350000001</v>
      </c>
      <c r="BQ640" s="5">
        <f>Target_CC[[#This Row],[Est_Sust_NP Jul]]+Target_CC[[#This Row],[Est_Sust_POTS Jul]]+Target_CC[[#This Row],[BC_Jul]]</f>
        <v>24627832.350000001</v>
      </c>
      <c r="BR640" s="5">
        <f>Target_CC[[#This Row],[Est_Sust_NP Agu]]+Target_CC[[#This Row],[Est_Sust_POTS Agu]]+Target_CC[[#This Row],[BC_Agu]]</f>
        <v>24627832.350000001</v>
      </c>
      <c r="BS640" s="5">
        <f>Target_CC[[#This Row],[Est_Sust_NP Sep]]+Target_CC[[#This Row],[Est_Sust_POTS Sep]]+Target_CC[[#This Row],[BC_Sep]]</f>
        <v>24627832.350000001</v>
      </c>
      <c r="BT640" s="5">
        <f>Target_CC[[#This Row],[Est_Sust_NP Okt]]+Target_CC[[#This Row],[Est_Sust_POTS Okt]]+Target_CC[[#This Row],[BC_Okt]]</f>
        <v>24627832.350000001</v>
      </c>
      <c r="BU640" s="5">
        <f>Target_CC[[#This Row],[Est_Sust_NP Nov]]+Target_CC[[#This Row],[Est_Sust_POTS Nov]]+Target_CC[[#This Row],[BC_Nov]]</f>
        <v>24627832.350000001</v>
      </c>
      <c r="BV640" s="5">
        <f>Target_CC[[#This Row],[Est_Sust_NP Des]]+Target_CC[[#This Row],[Est_Sust_POTS Des]]+Target_CC[[#This Row],[BC_Des]]</f>
        <v>24627832.350000001</v>
      </c>
      <c r="BW640" s="5">
        <f>SUM(Target_CC[[#This Row],[Real_Jan]:[Real_Des]])</f>
        <v>299451104.14999998</v>
      </c>
      <c r="BX640" s="5">
        <v>8200000</v>
      </c>
      <c r="BY640" s="5">
        <v>8200000</v>
      </c>
      <c r="BZ640" s="5">
        <v>6831613</v>
      </c>
      <c r="CA640" s="5">
        <f>Target_CC[[#This Row],[Est_Sust_NP Mar]]*95%</f>
        <v>6490032.3499999996</v>
      </c>
      <c r="CB640" s="5">
        <f>Target_CC[[#This Row],[Est_Sust_NP Apr]]</f>
        <v>6490032.3499999996</v>
      </c>
      <c r="CC640" s="5">
        <f>Target_CC[[#This Row],[Est_Sust_NP Mei]]</f>
        <v>6490032.3499999996</v>
      </c>
      <c r="CD640" s="5">
        <f>Target_CC[[#This Row],[Est_Sust_NP Jun]]</f>
        <v>6490032.3499999996</v>
      </c>
      <c r="CE640" s="5">
        <f>Target_CC[[#This Row],[Est_Sust_NP Jul]]</f>
        <v>6490032.3499999996</v>
      </c>
      <c r="CF640" s="5">
        <f>Target_CC[[#This Row],[Est_Sust_NP Agu]]</f>
        <v>6490032.3499999996</v>
      </c>
      <c r="CG640" s="5">
        <f>Target_CC[[#This Row],[Est_Sust_NP Sep]]</f>
        <v>6490032.3499999996</v>
      </c>
      <c r="CH640" s="5">
        <f>Target_CC[[#This Row],[Est_Sust_NP Okt]]</f>
        <v>6490032.3499999996</v>
      </c>
      <c r="CI640" s="5">
        <f>Target_CC[[#This Row],[Est_Sust_NP Nov]]</f>
        <v>6490032.3499999996</v>
      </c>
      <c r="CJ640" s="5">
        <f>SUM(Target_CC[[#This Row],[Est_Sust_NP Jan]:[Est_Sust_NP Des]])</f>
        <v>81641904.149999991</v>
      </c>
      <c r="CK640" s="5">
        <v>18586800</v>
      </c>
      <c r="CL640" s="5">
        <v>18137800</v>
      </c>
      <c r="CM640" s="5">
        <v>18137800</v>
      </c>
      <c r="CN640" s="5">
        <f>Target_CC[[#This Row],[Est_Sust_POTS Mar]]</f>
        <v>18137800</v>
      </c>
      <c r="CO640" s="5">
        <f>Target_CC[[#This Row],[Est_Sust_POTS Apr]]</f>
        <v>18137800</v>
      </c>
      <c r="CP640" s="5">
        <f>Target_CC[[#This Row],[Est_Sust_POTS Mei]]</f>
        <v>18137800</v>
      </c>
      <c r="CQ640" s="5">
        <f>Target_CC[[#This Row],[Est_Sust_POTS Jun]]</f>
        <v>18137800</v>
      </c>
      <c r="CR640" s="5">
        <f>Target_CC[[#This Row],[Est_Sust_POTS Jul]]</f>
        <v>18137800</v>
      </c>
      <c r="CS640" s="5">
        <f>Target_CC[[#This Row],[Est_Sust_POTS Agu]]</f>
        <v>18137800</v>
      </c>
      <c r="CT640" s="5">
        <f>Target_CC[[#This Row],[Est_Sust_POTS Sep]]</f>
        <v>18137800</v>
      </c>
      <c r="CU640" s="5">
        <f>Target_CC[[#This Row],[Est_Sust_POTS Okt]]</f>
        <v>18137800</v>
      </c>
      <c r="CV640" s="5">
        <f>Target_CC[[#This Row],[Est_Sust_POTS Nov]]</f>
        <v>18137800</v>
      </c>
      <c r="CW640" s="5">
        <f>SUM(Target_CC[[#This Row],[Est_Sust_POTS Jan]:[Est_Sust_POTS Des]])</f>
        <v>218102600</v>
      </c>
      <c r="CX640" s="5"/>
      <c r="CY640" s="5">
        <v>0</v>
      </c>
      <c r="CZ640" s="5">
        <v>0</v>
      </c>
      <c r="DA640" s="5">
        <v>0</v>
      </c>
      <c r="DB640" s="5"/>
      <c r="DC640" s="5"/>
      <c r="DD640" s="5"/>
      <c r="DE640" s="5"/>
      <c r="DF640" s="5"/>
      <c r="DG640" s="5"/>
      <c r="DH640" s="5"/>
      <c r="DI640" s="5"/>
      <c r="DJ640" s="5">
        <f>SUM(Target_CC[[#This Row],[BC_Jan]:[BC_Des]])</f>
        <v>0</v>
      </c>
      <c r="DK640" s="5"/>
      <c r="DL640" s="5"/>
      <c r="DM640" s="5"/>
      <c r="DN640" s="5"/>
      <c r="DO640" s="5"/>
      <c r="DP640" s="5"/>
      <c r="DQ640" s="5"/>
      <c r="DR640" s="5"/>
      <c r="DS640" s="5"/>
      <c r="DT640" s="5"/>
      <c r="DU640" s="5"/>
      <c r="DV640" s="5"/>
      <c r="DW640" s="5"/>
      <c r="DX640" s="5" t="s">
        <v>160</v>
      </c>
    </row>
    <row r="641" spans="2:128" x14ac:dyDescent="0.3">
      <c r="B641">
        <v>4658485</v>
      </c>
      <c r="C641" t="s">
        <v>938</v>
      </c>
      <c r="D641" t="s">
        <v>157</v>
      </c>
      <c r="E641" t="s">
        <v>887</v>
      </c>
      <c r="F641" t="s">
        <v>888</v>
      </c>
      <c r="G641" t="s">
        <v>23</v>
      </c>
      <c r="H641" t="s">
        <v>159</v>
      </c>
      <c r="I641" t="s">
        <v>18</v>
      </c>
      <c r="J641" s="5">
        <v>2500000002</v>
      </c>
      <c r="K641" s="5">
        <v>17095980</v>
      </c>
      <c r="L641" s="5">
        <v>31360982</v>
      </c>
      <c r="M641" s="5">
        <v>29465382</v>
      </c>
      <c r="N641" s="5">
        <v>25601072</v>
      </c>
      <c r="O641" s="5">
        <v>25846272</v>
      </c>
      <c r="P641" s="5">
        <v>25961012</v>
      </c>
      <c r="Q641" s="5">
        <v>28603442</v>
      </c>
      <c r="R641" s="5">
        <v>28337260</v>
      </c>
      <c r="S641" s="5">
        <v>28328690</v>
      </c>
      <c r="T641" s="5">
        <v>28559684</v>
      </c>
      <c r="U641" s="5">
        <v>28191860</v>
      </c>
      <c r="V641" s="5">
        <v>28191562</v>
      </c>
      <c r="W641" s="5">
        <v>325543200</v>
      </c>
      <c r="X641" s="5">
        <v>48963288</v>
      </c>
      <c r="Y641" s="5">
        <v>89818592</v>
      </c>
      <c r="Z641" s="5">
        <v>84389552</v>
      </c>
      <c r="AA641" s="5">
        <v>73322074</v>
      </c>
      <c r="AB641" s="5">
        <v>74024334</v>
      </c>
      <c r="AC641" s="5">
        <v>74352954</v>
      </c>
      <c r="AD641" s="5">
        <v>81920932</v>
      </c>
      <c r="AE641" s="5">
        <v>81158580</v>
      </c>
      <c r="AF641" s="5">
        <v>81134034</v>
      </c>
      <c r="AG641" s="5">
        <v>81795610</v>
      </c>
      <c r="AH641" s="5">
        <v>80742154</v>
      </c>
      <c r="AI641" s="5">
        <v>80741298</v>
      </c>
      <c r="AJ641" s="5">
        <v>932363400</v>
      </c>
      <c r="AK641" s="5">
        <v>66059268</v>
      </c>
      <c r="AL641" s="5">
        <v>121179574</v>
      </c>
      <c r="AM641" s="5">
        <v>113854934</v>
      </c>
      <c r="AN641" s="5">
        <v>98923146</v>
      </c>
      <c r="AO641" s="5">
        <v>99870606</v>
      </c>
      <c r="AP641" s="5">
        <v>100313966</v>
      </c>
      <c r="AQ641" s="5">
        <v>110524374</v>
      </c>
      <c r="AR641" s="5">
        <v>109495840</v>
      </c>
      <c r="AS641" s="5">
        <v>109462724</v>
      </c>
      <c r="AT641" s="5">
        <v>110355294</v>
      </c>
      <c r="AU641" s="5">
        <v>108934016</v>
      </c>
      <c r="AV641" s="5">
        <v>108932858</v>
      </c>
      <c r="AW641" s="5">
        <f>SUM(Target_CC[[#This Row],[Target_Jan]:[Target_Des]])</f>
        <v>1257906600</v>
      </c>
      <c r="AX641" s="5">
        <v>796864</v>
      </c>
      <c r="AY641" s="5">
        <v>800270</v>
      </c>
      <c r="AZ641" s="5">
        <v>796384</v>
      </c>
      <c r="BA641" s="5">
        <v>786372</v>
      </c>
      <c r="BB641" s="5">
        <v>793936</v>
      </c>
      <c r="BC641" s="5">
        <v>797474</v>
      </c>
      <c r="BD641" s="5">
        <v>878692</v>
      </c>
      <c r="BE641" s="5">
        <v>870482</v>
      </c>
      <c r="BF641" s="5">
        <v>870216</v>
      </c>
      <c r="BG641" s="5">
        <v>877332</v>
      </c>
      <c r="BH641" s="5">
        <v>865994</v>
      </c>
      <c r="BI641" s="5">
        <v>865984</v>
      </c>
      <c r="BJ641" s="5">
        <f>SUM(Target_CC[[#This Row],[Target_NGTMA_Jan]:[Target_NGTMA_Des]])</f>
        <v>10000000</v>
      </c>
      <c r="BK641" s="5">
        <v>26860000</v>
      </c>
      <c r="BL641" s="5">
        <v>26860000</v>
      </c>
      <c r="BM641" s="5">
        <v>26860000</v>
      </c>
      <c r="BN641" s="5">
        <f>Target_CC[[#This Row],[Est_Sust_NP Apr]]+Target_CC[[#This Row],[Est_Sust_POTS Apr]]+Target_CC[[#This Row],[BC_Apr]]</f>
        <v>25517000</v>
      </c>
      <c r="BO641" s="5">
        <f>Target_CC[[#This Row],[Est_Sust_NP Mei]]+Target_CC[[#This Row],[Est_Sust_POTS Mei]]+Target_CC[[#This Row],[BC_Mei]]</f>
        <v>25517000</v>
      </c>
      <c r="BP641" s="5">
        <f>Target_CC[[#This Row],[Est_Sust_NP Jun]]+Target_CC[[#This Row],[Est_Sust_POTS Jun]]+Target_CC[[#This Row],[BC_Jun]]</f>
        <v>25517000</v>
      </c>
      <c r="BQ641" s="5">
        <f>Target_CC[[#This Row],[Est_Sust_NP Jul]]+Target_CC[[#This Row],[Est_Sust_POTS Jul]]+Target_CC[[#This Row],[BC_Jul]]</f>
        <v>25517000</v>
      </c>
      <c r="BR641" s="5">
        <f>Target_CC[[#This Row],[Est_Sust_NP Agu]]+Target_CC[[#This Row],[Est_Sust_POTS Agu]]+Target_CC[[#This Row],[BC_Agu]]</f>
        <v>25517000</v>
      </c>
      <c r="BS641" s="5">
        <f>Target_CC[[#This Row],[Est_Sust_NP Sep]]+Target_CC[[#This Row],[Est_Sust_POTS Sep]]+Target_CC[[#This Row],[BC_Sep]]</f>
        <v>25517000</v>
      </c>
      <c r="BT641" s="5">
        <f>Target_CC[[#This Row],[Est_Sust_NP Okt]]+Target_CC[[#This Row],[Est_Sust_POTS Okt]]+Target_CC[[#This Row],[BC_Okt]]</f>
        <v>25517000</v>
      </c>
      <c r="BU641" s="5">
        <f>Target_CC[[#This Row],[Est_Sust_NP Nov]]+Target_CC[[#This Row],[Est_Sust_POTS Nov]]+Target_CC[[#This Row],[BC_Nov]]</f>
        <v>25517000</v>
      </c>
      <c r="BV641" s="5">
        <f>Target_CC[[#This Row],[Est_Sust_NP Des]]+Target_CC[[#This Row],[Est_Sust_POTS Des]]+Target_CC[[#This Row],[BC_Des]]</f>
        <v>25517000</v>
      </c>
      <c r="BW641" s="5">
        <f>SUM(Target_CC[[#This Row],[Real_Jan]:[Real_Des]])</f>
        <v>310233000</v>
      </c>
      <c r="BX641" s="5">
        <v>26860000</v>
      </c>
      <c r="BY641" s="5">
        <v>26860000</v>
      </c>
      <c r="BZ641" s="5">
        <v>26860000</v>
      </c>
      <c r="CA641" s="5">
        <f>Target_CC[[#This Row],[Est_Sust_NP Mar]]*95%</f>
        <v>25517000</v>
      </c>
      <c r="CB641" s="5">
        <f>Target_CC[[#This Row],[Est_Sust_NP Apr]]</f>
        <v>25517000</v>
      </c>
      <c r="CC641" s="5">
        <f>Target_CC[[#This Row],[Est_Sust_NP Mei]]</f>
        <v>25517000</v>
      </c>
      <c r="CD641" s="5">
        <f>Target_CC[[#This Row],[Est_Sust_NP Jun]]</f>
        <v>25517000</v>
      </c>
      <c r="CE641" s="5">
        <f>Target_CC[[#This Row],[Est_Sust_NP Jul]]</f>
        <v>25517000</v>
      </c>
      <c r="CF641" s="5">
        <f>Target_CC[[#This Row],[Est_Sust_NP Agu]]</f>
        <v>25517000</v>
      </c>
      <c r="CG641" s="5">
        <f>Target_CC[[#This Row],[Est_Sust_NP Sep]]</f>
        <v>25517000</v>
      </c>
      <c r="CH641" s="5">
        <f>Target_CC[[#This Row],[Est_Sust_NP Okt]]</f>
        <v>25517000</v>
      </c>
      <c r="CI641" s="5">
        <f>Target_CC[[#This Row],[Est_Sust_NP Nov]]</f>
        <v>25517000</v>
      </c>
      <c r="CJ641" s="5">
        <f>SUM(Target_CC[[#This Row],[Est_Sust_NP Jan]:[Est_Sust_NP Des]])</f>
        <v>310233000</v>
      </c>
      <c r="CK641" s="5">
        <v>0</v>
      </c>
      <c r="CL641" s="5">
        <v>0</v>
      </c>
      <c r="CM641" s="5">
        <v>0</v>
      </c>
      <c r="CN641" s="5">
        <f>Target_CC[[#This Row],[Est_Sust_POTS Mar]]</f>
        <v>0</v>
      </c>
      <c r="CO641" s="5">
        <f>Target_CC[[#This Row],[Est_Sust_POTS Apr]]</f>
        <v>0</v>
      </c>
      <c r="CP641" s="5">
        <f>Target_CC[[#This Row],[Est_Sust_POTS Mei]]</f>
        <v>0</v>
      </c>
      <c r="CQ641" s="5">
        <f>Target_CC[[#This Row],[Est_Sust_POTS Jun]]</f>
        <v>0</v>
      </c>
      <c r="CR641" s="5">
        <f>Target_CC[[#This Row],[Est_Sust_POTS Jul]]</f>
        <v>0</v>
      </c>
      <c r="CS641" s="5">
        <f>Target_CC[[#This Row],[Est_Sust_POTS Agu]]</f>
        <v>0</v>
      </c>
      <c r="CT641" s="5">
        <f>Target_CC[[#This Row],[Est_Sust_POTS Sep]]</f>
        <v>0</v>
      </c>
      <c r="CU641" s="5">
        <f>Target_CC[[#This Row],[Est_Sust_POTS Okt]]</f>
        <v>0</v>
      </c>
      <c r="CV641" s="5">
        <f>Target_CC[[#This Row],[Est_Sust_POTS Nov]]</f>
        <v>0</v>
      </c>
      <c r="CW641" s="5">
        <f>SUM(Target_CC[[#This Row],[Est_Sust_POTS Jan]:[Est_Sust_POTS Des]])</f>
        <v>0</v>
      </c>
      <c r="CX641" s="5"/>
      <c r="CY641" s="5">
        <v>0</v>
      </c>
      <c r="CZ641" s="5">
        <v>0</v>
      </c>
      <c r="DA641" s="5">
        <v>0</v>
      </c>
      <c r="DB641" s="5"/>
      <c r="DC641" s="5"/>
      <c r="DD641" s="5"/>
      <c r="DE641" s="5"/>
      <c r="DF641" s="5"/>
      <c r="DG641" s="5"/>
      <c r="DH641" s="5"/>
      <c r="DI641" s="5"/>
      <c r="DJ641" s="5">
        <f>SUM(Target_CC[[#This Row],[BC_Jan]:[BC_Des]])</f>
        <v>0</v>
      </c>
      <c r="DK641" s="5"/>
      <c r="DL641" s="5"/>
      <c r="DM641" s="5"/>
      <c r="DN641" s="5"/>
      <c r="DO641" s="5"/>
      <c r="DP641" s="5"/>
      <c r="DQ641" s="5"/>
      <c r="DR641" s="5"/>
      <c r="DS641" s="5"/>
      <c r="DT641" s="5"/>
      <c r="DU641" s="5"/>
      <c r="DV641" s="5"/>
      <c r="DW641" s="5"/>
      <c r="DX641" s="5" t="s">
        <v>155</v>
      </c>
    </row>
    <row r="642" spans="2:128" x14ac:dyDescent="0.3">
      <c r="B642">
        <v>2914510</v>
      </c>
      <c r="C642" t="s">
        <v>939</v>
      </c>
      <c r="D642" t="s">
        <v>157</v>
      </c>
      <c r="E642" t="s">
        <v>887</v>
      </c>
      <c r="F642" t="s">
        <v>888</v>
      </c>
      <c r="G642" t="s">
        <v>25</v>
      </c>
      <c r="H642" t="s">
        <v>159</v>
      </c>
      <c r="I642" t="s">
        <v>18</v>
      </c>
      <c r="J642" s="5">
        <v>327092655.84038341</v>
      </c>
      <c r="K642" s="5">
        <v>41813126</v>
      </c>
      <c r="L642" s="5">
        <v>76702285</v>
      </c>
      <c r="M642" s="5">
        <v>72066054</v>
      </c>
      <c r="N642" s="5">
        <v>62614773</v>
      </c>
      <c r="O642" s="5">
        <v>63214480</v>
      </c>
      <c r="P642" s="5">
        <v>63495111</v>
      </c>
      <c r="Q642" s="5">
        <v>69957930</v>
      </c>
      <c r="R642" s="5">
        <v>69306906</v>
      </c>
      <c r="S642" s="5">
        <v>69285944</v>
      </c>
      <c r="T642" s="5">
        <v>69850909</v>
      </c>
      <c r="U642" s="5">
        <v>68951290</v>
      </c>
      <c r="V642" s="5">
        <v>68950559</v>
      </c>
      <c r="W642" s="5">
        <v>796209367</v>
      </c>
      <c r="X642" s="5">
        <v>1093723</v>
      </c>
      <c r="Y642" s="5">
        <v>2006332</v>
      </c>
      <c r="Z642" s="5">
        <v>1885060</v>
      </c>
      <c r="AA642" s="5">
        <v>1637839</v>
      </c>
      <c r="AB642" s="5">
        <v>1653526</v>
      </c>
      <c r="AC642" s="5">
        <v>1660867</v>
      </c>
      <c r="AD642" s="5">
        <v>1829917</v>
      </c>
      <c r="AE642" s="5">
        <v>1812888</v>
      </c>
      <c r="AF642" s="5">
        <v>1812340</v>
      </c>
      <c r="AG642" s="5">
        <v>1827118</v>
      </c>
      <c r="AH642" s="5">
        <v>1803586</v>
      </c>
      <c r="AI642" s="5">
        <v>1803567</v>
      </c>
      <c r="AJ642" s="5">
        <v>20826763</v>
      </c>
      <c r="AK642" s="5">
        <v>42906849</v>
      </c>
      <c r="AL642" s="5">
        <v>78708617</v>
      </c>
      <c r="AM642" s="5">
        <v>73951114</v>
      </c>
      <c r="AN642" s="5">
        <v>64252612</v>
      </c>
      <c r="AO642" s="5">
        <v>64868006</v>
      </c>
      <c r="AP642" s="5">
        <v>65155978</v>
      </c>
      <c r="AQ642" s="5">
        <v>71787847</v>
      </c>
      <c r="AR642" s="5">
        <v>71119794</v>
      </c>
      <c r="AS642" s="5">
        <v>71098284</v>
      </c>
      <c r="AT642" s="5">
        <v>71678027</v>
      </c>
      <c r="AU642" s="5">
        <v>70754876</v>
      </c>
      <c r="AV642" s="5">
        <v>70754126</v>
      </c>
      <c r="AW642" s="5">
        <f>SUM(Target_CC[[#This Row],[Target_Jan]:[Target_Des]])</f>
        <v>817036130</v>
      </c>
      <c r="AX642" s="5">
        <v>796863</v>
      </c>
      <c r="AY642" s="5">
        <v>800270</v>
      </c>
      <c r="AZ642" s="5">
        <v>796384</v>
      </c>
      <c r="BA642" s="5">
        <v>786373</v>
      </c>
      <c r="BB642" s="5">
        <v>793936</v>
      </c>
      <c r="BC642" s="5">
        <v>797473</v>
      </c>
      <c r="BD642" s="5">
        <v>878692</v>
      </c>
      <c r="BE642" s="5">
        <v>870482</v>
      </c>
      <c r="BF642" s="5">
        <v>870216</v>
      </c>
      <c r="BG642" s="5">
        <v>877333</v>
      </c>
      <c r="BH642" s="5">
        <v>865994</v>
      </c>
      <c r="BI642" s="5">
        <v>865985</v>
      </c>
      <c r="BJ642" s="5">
        <f>SUM(Target_CC[[#This Row],[Target_NGTMA_Jan]:[Target_NGTMA_Des]])</f>
        <v>10000001</v>
      </c>
      <c r="BK642" s="5">
        <v>28444512</v>
      </c>
      <c r="BL642" s="5">
        <v>26691281</v>
      </c>
      <c r="BM642" s="5">
        <v>20991691</v>
      </c>
      <c r="BN642" s="5">
        <f>Target_CC[[#This Row],[Est_Sust_NP Apr]]+Target_CC[[#This Row],[Est_Sust_POTS Apr]]+Target_CC[[#This Row],[BC_Apr]]</f>
        <v>20445110.75</v>
      </c>
      <c r="BO642" s="5">
        <f>Target_CC[[#This Row],[Est_Sust_NP Mei]]+Target_CC[[#This Row],[Est_Sust_POTS Mei]]+Target_CC[[#This Row],[BC_Mei]]</f>
        <v>20445110.75</v>
      </c>
      <c r="BP642" s="5">
        <f>Target_CC[[#This Row],[Est_Sust_NP Jun]]+Target_CC[[#This Row],[Est_Sust_POTS Jun]]+Target_CC[[#This Row],[BC_Jun]]</f>
        <v>20445110.75</v>
      </c>
      <c r="BQ642" s="5">
        <f>Target_CC[[#This Row],[Est_Sust_NP Jul]]+Target_CC[[#This Row],[Est_Sust_POTS Jul]]+Target_CC[[#This Row],[BC_Jul]]</f>
        <v>20445110.75</v>
      </c>
      <c r="BR642" s="5">
        <f>Target_CC[[#This Row],[Est_Sust_NP Agu]]+Target_CC[[#This Row],[Est_Sust_POTS Agu]]+Target_CC[[#This Row],[BC_Agu]]</f>
        <v>20445110.75</v>
      </c>
      <c r="BS642" s="5">
        <f>Target_CC[[#This Row],[Est_Sust_NP Sep]]+Target_CC[[#This Row],[Est_Sust_POTS Sep]]+Target_CC[[#This Row],[BC_Sep]]</f>
        <v>20445110.75</v>
      </c>
      <c r="BT642" s="5">
        <f>Target_CC[[#This Row],[Est_Sust_NP Okt]]+Target_CC[[#This Row],[Est_Sust_POTS Okt]]+Target_CC[[#This Row],[BC_Okt]]</f>
        <v>20445110.75</v>
      </c>
      <c r="BU642" s="5">
        <f>Target_CC[[#This Row],[Est_Sust_NP Nov]]+Target_CC[[#This Row],[Est_Sust_POTS Nov]]+Target_CC[[#This Row],[BC_Nov]]</f>
        <v>20445110.75</v>
      </c>
      <c r="BV642" s="5">
        <f>Target_CC[[#This Row],[Est_Sust_NP Des]]+Target_CC[[#This Row],[Est_Sust_POTS Des]]+Target_CC[[#This Row],[BC_Des]]</f>
        <v>20445110.75</v>
      </c>
      <c r="BW642" s="5">
        <f>SUM(Target_CC[[#This Row],[Real_Jan]:[Real_Des]])</f>
        <v>260133480.75</v>
      </c>
      <c r="BX642" s="5">
        <v>17968600</v>
      </c>
      <c r="BY642" s="5">
        <v>16560358</v>
      </c>
      <c r="BZ642" s="5">
        <v>10974245</v>
      </c>
      <c r="CA642" s="5">
        <f>Target_CC[[#This Row],[Est_Sust_NP Mar]]*95%</f>
        <v>10425532.75</v>
      </c>
      <c r="CB642" s="5">
        <f>Target_CC[[#This Row],[Est_Sust_NP Apr]]</f>
        <v>10425532.75</v>
      </c>
      <c r="CC642" s="5">
        <f>Target_CC[[#This Row],[Est_Sust_NP Mei]]</f>
        <v>10425532.75</v>
      </c>
      <c r="CD642" s="5">
        <f>Target_CC[[#This Row],[Est_Sust_NP Jun]]</f>
        <v>10425532.75</v>
      </c>
      <c r="CE642" s="5">
        <f>Target_CC[[#This Row],[Est_Sust_NP Jul]]</f>
        <v>10425532.75</v>
      </c>
      <c r="CF642" s="5">
        <f>Target_CC[[#This Row],[Est_Sust_NP Agu]]</f>
        <v>10425532.75</v>
      </c>
      <c r="CG642" s="5">
        <f>Target_CC[[#This Row],[Est_Sust_NP Sep]]</f>
        <v>10425532.75</v>
      </c>
      <c r="CH642" s="5">
        <f>Target_CC[[#This Row],[Est_Sust_NP Okt]]</f>
        <v>10425532.75</v>
      </c>
      <c r="CI642" s="5">
        <f>Target_CC[[#This Row],[Est_Sust_NP Nov]]</f>
        <v>10425532.75</v>
      </c>
      <c r="CJ642" s="5">
        <f>SUM(Target_CC[[#This Row],[Est_Sust_NP Jan]:[Est_Sust_NP Des]])</f>
        <v>139332997.75</v>
      </c>
      <c r="CK642" s="5">
        <v>10486449</v>
      </c>
      <c r="CL642" s="5">
        <v>10160362</v>
      </c>
      <c r="CM642" s="5">
        <v>10019578</v>
      </c>
      <c r="CN642" s="5">
        <f>Target_CC[[#This Row],[Est_Sust_POTS Mar]]</f>
        <v>10019578</v>
      </c>
      <c r="CO642" s="5">
        <f>Target_CC[[#This Row],[Est_Sust_POTS Apr]]</f>
        <v>10019578</v>
      </c>
      <c r="CP642" s="5">
        <f>Target_CC[[#This Row],[Est_Sust_POTS Mei]]</f>
        <v>10019578</v>
      </c>
      <c r="CQ642" s="5">
        <f>Target_CC[[#This Row],[Est_Sust_POTS Jun]]</f>
        <v>10019578</v>
      </c>
      <c r="CR642" s="5">
        <f>Target_CC[[#This Row],[Est_Sust_POTS Jul]]</f>
        <v>10019578</v>
      </c>
      <c r="CS642" s="5">
        <f>Target_CC[[#This Row],[Est_Sust_POTS Agu]]</f>
        <v>10019578</v>
      </c>
      <c r="CT642" s="5">
        <f>Target_CC[[#This Row],[Est_Sust_POTS Sep]]</f>
        <v>10019578</v>
      </c>
      <c r="CU642" s="5">
        <f>Target_CC[[#This Row],[Est_Sust_POTS Okt]]</f>
        <v>10019578</v>
      </c>
      <c r="CV642" s="5">
        <f>Target_CC[[#This Row],[Est_Sust_POTS Nov]]</f>
        <v>10019578</v>
      </c>
      <c r="CW642" s="5">
        <f>SUM(Target_CC[[#This Row],[Est_Sust_POTS Jan]:[Est_Sust_POTS Des]])</f>
        <v>120842591</v>
      </c>
      <c r="CX642" s="5"/>
      <c r="CY642" s="5">
        <v>0</v>
      </c>
      <c r="CZ642" s="5">
        <v>2306000</v>
      </c>
      <c r="DA642" s="5">
        <v>0</v>
      </c>
      <c r="DB642" s="5"/>
      <c r="DC642" s="5"/>
      <c r="DD642" s="5"/>
      <c r="DE642" s="5"/>
      <c r="DF642" s="5"/>
      <c r="DG642" s="5"/>
      <c r="DH642" s="5"/>
      <c r="DI642" s="5"/>
      <c r="DJ642" s="5">
        <f>SUM(Target_CC[[#This Row],[BC_Jan]:[BC_Des]])</f>
        <v>2306000</v>
      </c>
      <c r="DK642" s="5"/>
      <c r="DL642" s="5"/>
      <c r="DM642" s="5"/>
      <c r="DN642" s="5"/>
      <c r="DO642" s="5"/>
      <c r="DP642" s="5"/>
      <c r="DQ642" s="5"/>
      <c r="DR642" s="5"/>
      <c r="DS642" s="5"/>
      <c r="DT642" s="5"/>
      <c r="DU642" s="5"/>
      <c r="DV642" s="5"/>
      <c r="DW642" s="5"/>
      <c r="DX642" s="5" t="s">
        <v>160</v>
      </c>
    </row>
    <row r="643" spans="2:128" x14ac:dyDescent="0.3">
      <c r="B643">
        <v>5588632</v>
      </c>
      <c r="C643" t="s">
        <v>940</v>
      </c>
      <c r="D643" t="s">
        <v>157</v>
      </c>
      <c r="E643" t="s">
        <v>887</v>
      </c>
      <c r="F643" t="s">
        <v>888</v>
      </c>
      <c r="G643" t="s">
        <v>23</v>
      </c>
      <c r="H643" t="s">
        <v>159</v>
      </c>
      <c r="I643" t="s">
        <v>18</v>
      </c>
      <c r="J643" s="5">
        <v>589329441</v>
      </c>
      <c r="K643" s="5">
        <v>22342462</v>
      </c>
      <c r="L643" s="5">
        <v>40985165</v>
      </c>
      <c r="M643" s="5">
        <v>38507837</v>
      </c>
      <c r="N643" s="5">
        <v>33457632</v>
      </c>
      <c r="O643" s="5">
        <v>33778080</v>
      </c>
      <c r="P643" s="5">
        <v>33928032</v>
      </c>
      <c r="Q643" s="5">
        <v>37381381</v>
      </c>
      <c r="R643" s="5">
        <v>37033512</v>
      </c>
      <c r="S643" s="5">
        <v>37022311</v>
      </c>
      <c r="T643" s="5">
        <v>37324195</v>
      </c>
      <c r="U643" s="5">
        <v>36843492</v>
      </c>
      <c r="V643" s="5">
        <v>36843101</v>
      </c>
      <c r="W643" s="5">
        <v>425447200</v>
      </c>
      <c r="X643" s="5">
        <v>860810</v>
      </c>
      <c r="Y643" s="5">
        <v>1579076</v>
      </c>
      <c r="Z643" s="5">
        <v>1483630</v>
      </c>
      <c r="AA643" s="5">
        <v>1289055</v>
      </c>
      <c r="AB643" s="5">
        <v>1301402</v>
      </c>
      <c r="AC643" s="5">
        <v>1307179</v>
      </c>
      <c r="AD643" s="5">
        <v>1440230</v>
      </c>
      <c r="AE643" s="5">
        <v>1426827</v>
      </c>
      <c r="AF643" s="5">
        <v>1426395</v>
      </c>
      <c r="AG643" s="5">
        <v>1438026</v>
      </c>
      <c r="AH643" s="5">
        <v>1419506</v>
      </c>
      <c r="AI643" s="5">
        <v>1419491</v>
      </c>
      <c r="AJ643" s="5">
        <v>16391627</v>
      </c>
      <c r="AK643" s="5">
        <v>23203272</v>
      </c>
      <c r="AL643" s="5">
        <v>42564241</v>
      </c>
      <c r="AM643" s="5">
        <v>39991467</v>
      </c>
      <c r="AN643" s="5">
        <v>34746687</v>
      </c>
      <c r="AO643" s="5">
        <v>35079482</v>
      </c>
      <c r="AP643" s="5">
        <v>35235211</v>
      </c>
      <c r="AQ643" s="5">
        <v>38821611</v>
      </c>
      <c r="AR643" s="5">
        <v>38460339</v>
      </c>
      <c r="AS643" s="5">
        <v>38448706</v>
      </c>
      <c r="AT643" s="5">
        <v>38762221</v>
      </c>
      <c r="AU643" s="5">
        <v>38262998</v>
      </c>
      <c r="AV643" s="5">
        <v>38262592</v>
      </c>
      <c r="AW643" s="5">
        <f>SUM(Target_CC[[#This Row],[Target_Jan]:[Target_Des]])</f>
        <v>441838827</v>
      </c>
      <c r="AX643" s="5">
        <v>151540213</v>
      </c>
      <c r="AY643" s="5">
        <v>152188002</v>
      </c>
      <c r="AZ643" s="5">
        <v>151449014</v>
      </c>
      <c r="BA643" s="5">
        <v>149545206</v>
      </c>
      <c r="BB643" s="5">
        <v>150983494</v>
      </c>
      <c r="BC643" s="5">
        <v>151656195</v>
      </c>
      <c r="BD643" s="5">
        <v>167101713</v>
      </c>
      <c r="BE643" s="5">
        <v>165540325</v>
      </c>
      <c r="BF643" s="5">
        <v>165489679</v>
      </c>
      <c r="BG643" s="5">
        <v>166843138</v>
      </c>
      <c r="BH643" s="5">
        <v>164686899</v>
      </c>
      <c r="BI643" s="5">
        <v>164685131</v>
      </c>
      <c r="BJ643" s="5">
        <f>SUM(Target_CC[[#This Row],[Target_NGTMA_Jan]:[Target_NGTMA_Des]])</f>
        <v>1901709009</v>
      </c>
      <c r="BK643" s="5">
        <v>42225887</v>
      </c>
      <c r="BL643" s="5">
        <v>14511700</v>
      </c>
      <c r="BM643" s="5">
        <v>23360786</v>
      </c>
      <c r="BN643" s="5">
        <f>Target_CC[[#This Row],[Est_Sust_NP Apr]]+Target_CC[[#This Row],[Est_Sust_POTS Apr]]+Target_CC[[#This Row],[BC_Apr]]</f>
        <v>23087926</v>
      </c>
      <c r="BO643" s="5">
        <f>Target_CC[[#This Row],[Est_Sust_NP Mei]]+Target_CC[[#This Row],[Est_Sust_POTS Mei]]+Target_CC[[#This Row],[BC_Mei]]</f>
        <v>23087926</v>
      </c>
      <c r="BP643" s="5">
        <f>Target_CC[[#This Row],[Est_Sust_NP Jun]]+Target_CC[[#This Row],[Est_Sust_POTS Jun]]+Target_CC[[#This Row],[BC_Jun]]</f>
        <v>23087926</v>
      </c>
      <c r="BQ643" s="5">
        <f>Target_CC[[#This Row],[Est_Sust_NP Jul]]+Target_CC[[#This Row],[Est_Sust_POTS Jul]]+Target_CC[[#This Row],[BC_Jul]]</f>
        <v>23087926</v>
      </c>
      <c r="BR643" s="5">
        <f>Target_CC[[#This Row],[Est_Sust_NP Agu]]+Target_CC[[#This Row],[Est_Sust_POTS Agu]]+Target_CC[[#This Row],[BC_Agu]]</f>
        <v>23087926</v>
      </c>
      <c r="BS643" s="5">
        <f>Target_CC[[#This Row],[Est_Sust_NP Sep]]+Target_CC[[#This Row],[Est_Sust_POTS Sep]]+Target_CC[[#This Row],[BC_Sep]]</f>
        <v>23087926</v>
      </c>
      <c r="BT643" s="5">
        <f>Target_CC[[#This Row],[Est_Sust_NP Okt]]+Target_CC[[#This Row],[Est_Sust_POTS Okt]]+Target_CC[[#This Row],[BC_Okt]]</f>
        <v>23087926</v>
      </c>
      <c r="BU643" s="5">
        <f>Target_CC[[#This Row],[Est_Sust_NP Nov]]+Target_CC[[#This Row],[Est_Sust_POTS Nov]]+Target_CC[[#This Row],[BC_Nov]]</f>
        <v>23087926</v>
      </c>
      <c r="BV643" s="5">
        <f>Target_CC[[#This Row],[Est_Sust_NP Des]]+Target_CC[[#This Row],[Est_Sust_POTS Des]]+Target_CC[[#This Row],[BC_Des]]</f>
        <v>23087926</v>
      </c>
      <c r="BW643" s="5">
        <f>SUM(Target_CC[[#This Row],[Real_Jan]:[Real_Des]])</f>
        <v>287889707</v>
      </c>
      <c r="BX643" s="5">
        <v>22475000</v>
      </c>
      <c r="BY643" s="5">
        <v>3475001</v>
      </c>
      <c r="BZ643" s="5">
        <v>12975000</v>
      </c>
      <c r="CA643" s="5">
        <f>Target_CC[[#This Row],[Est_Sust_NP Mar]]*95%</f>
        <v>12326250</v>
      </c>
      <c r="CB643" s="5">
        <f>Target_CC[[#This Row],[Est_Sust_NP Apr]]</f>
        <v>12326250</v>
      </c>
      <c r="CC643" s="5">
        <f>Target_CC[[#This Row],[Est_Sust_NP Mei]]</f>
        <v>12326250</v>
      </c>
      <c r="CD643" s="5">
        <f>Target_CC[[#This Row],[Est_Sust_NP Jun]]</f>
        <v>12326250</v>
      </c>
      <c r="CE643" s="5">
        <f>Target_CC[[#This Row],[Est_Sust_NP Jul]]</f>
        <v>12326250</v>
      </c>
      <c r="CF643" s="5">
        <f>Target_CC[[#This Row],[Est_Sust_NP Agu]]</f>
        <v>12326250</v>
      </c>
      <c r="CG643" s="5">
        <f>Target_CC[[#This Row],[Est_Sust_NP Sep]]</f>
        <v>12326250</v>
      </c>
      <c r="CH643" s="5">
        <f>Target_CC[[#This Row],[Est_Sust_NP Okt]]</f>
        <v>12326250</v>
      </c>
      <c r="CI643" s="5">
        <f>Target_CC[[#This Row],[Est_Sust_NP Nov]]</f>
        <v>12326250</v>
      </c>
      <c r="CJ643" s="5">
        <f>SUM(Target_CC[[#This Row],[Est_Sust_NP Jan]:[Est_Sust_NP Des]])</f>
        <v>149861251</v>
      </c>
      <c r="CK643" s="5">
        <v>11343543</v>
      </c>
      <c r="CL643" s="5">
        <v>10920838</v>
      </c>
      <c r="CM643" s="5">
        <v>10761676</v>
      </c>
      <c r="CN643" s="5">
        <f>Target_CC[[#This Row],[Est_Sust_POTS Mar]]</f>
        <v>10761676</v>
      </c>
      <c r="CO643" s="5">
        <f>Target_CC[[#This Row],[Est_Sust_POTS Apr]]</f>
        <v>10761676</v>
      </c>
      <c r="CP643" s="5">
        <f>Target_CC[[#This Row],[Est_Sust_POTS Mei]]</f>
        <v>10761676</v>
      </c>
      <c r="CQ643" s="5">
        <f>Target_CC[[#This Row],[Est_Sust_POTS Jun]]</f>
        <v>10761676</v>
      </c>
      <c r="CR643" s="5">
        <f>Target_CC[[#This Row],[Est_Sust_POTS Jul]]</f>
        <v>10761676</v>
      </c>
      <c r="CS643" s="5">
        <f>Target_CC[[#This Row],[Est_Sust_POTS Agu]]</f>
        <v>10761676</v>
      </c>
      <c r="CT643" s="5">
        <f>Target_CC[[#This Row],[Est_Sust_POTS Sep]]</f>
        <v>10761676</v>
      </c>
      <c r="CU643" s="5">
        <f>Target_CC[[#This Row],[Est_Sust_POTS Okt]]</f>
        <v>10761676</v>
      </c>
      <c r="CV643" s="5">
        <f>Target_CC[[#This Row],[Est_Sust_POTS Nov]]</f>
        <v>10761676</v>
      </c>
      <c r="CW643" s="5">
        <f>SUM(Target_CC[[#This Row],[Est_Sust_POTS Jan]:[Est_Sust_POTS Des]])</f>
        <v>129881141</v>
      </c>
      <c r="CX643" s="5"/>
      <c r="CY643" s="5">
        <v>-9500000</v>
      </c>
      <c r="CZ643" s="5">
        <v>0</v>
      </c>
      <c r="DA643" s="5">
        <v>0</v>
      </c>
      <c r="DB643" s="5"/>
      <c r="DC643" s="5"/>
      <c r="DD643" s="5"/>
      <c r="DE643" s="5"/>
      <c r="DF643" s="5"/>
      <c r="DG643" s="5"/>
      <c r="DH643" s="5"/>
      <c r="DI643" s="5"/>
      <c r="DJ643" s="5">
        <f>SUM(Target_CC[[#This Row],[BC_Jan]:[BC_Des]])</f>
        <v>-9500000</v>
      </c>
      <c r="DK643" s="5"/>
      <c r="DL643" s="5">
        <v>469762000</v>
      </c>
      <c r="DM643" s="5"/>
      <c r="DN643" s="5"/>
      <c r="DO643" s="5"/>
      <c r="DP643" s="5"/>
      <c r="DQ643" s="5"/>
      <c r="DR643" s="5"/>
      <c r="DS643" s="5"/>
      <c r="DT643" s="5"/>
      <c r="DU643" s="5"/>
      <c r="DV643" s="5"/>
      <c r="DW643" s="5"/>
      <c r="DX643" s="5" t="s">
        <v>160</v>
      </c>
    </row>
    <row r="644" spans="2:128" x14ac:dyDescent="0.3">
      <c r="B644">
        <v>4625641</v>
      </c>
      <c r="C644" t="s">
        <v>941</v>
      </c>
      <c r="D644" t="s">
        <v>157</v>
      </c>
      <c r="E644" t="s">
        <v>874</v>
      </c>
      <c r="F644" t="s">
        <v>875</v>
      </c>
      <c r="G644" t="s">
        <v>22</v>
      </c>
      <c r="H644" t="s">
        <v>159</v>
      </c>
      <c r="I644" t="s">
        <v>18</v>
      </c>
      <c r="J644" s="5">
        <v>665916868</v>
      </c>
      <c r="K644" s="5">
        <v>34564823.260869563</v>
      </c>
      <c r="L644" s="5">
        <v>34499117.391304351</v>
      </c>
      <c r="M644" s="5">
        <v>34499117.391304351</v>
      </c>
      <c r="N644" s="5">
        <v>34499117.391304351</v>
      </c>
      <c r="O644" s="5">
        <v>34433411.521739133</v>
      </c>
      <c r="P644" s="5">
        <v>34499117.391304351</v>
      </c>
      <c r="Q644" s="5">
        <v>34696235</v>
      </c>
      <c r="R644" s="5">
        <v>34564823.260869563</v>
      </c>
      <c r="S644" s="5">
        <v>34564823.260869563</v>
      </c>
      <c r="T644" s="5">
        <v>34696235</v>
      </c>
      <c r="U644" s="5">
        <v>34499117.391304351</v>
      </c>
      <c r="V644" s="5">
        <v>34630529.130434781</v>
      </c>
      <c r="W644" s="5">
        <v>414646467.39130437</v>
      </c>
      <c r="X644" s="5">
        <v>1679661.7249486053</v>
      </c>
      <c r="Y644" s="5">
        <v>11148790.617581835</v>
      </c>
      <c r="Z644" s="5">
        <v>9891974.2484492678</v>
      </c>
      <c r="AA644" s="5">
        <v>7329866.2436730703</v>
      </c>
      <c r="AB644" s="5">
        <v>7503612.0515509704</v>
      </c>
      <c r="AC644" s="5">
        <v>7568513.3982635224</v>
      </c>
      <c r="AD644" s="5">
        <v>9286970.5534801036</v>
      </c>
      <c r="AE644" s="5">
        <v>9132834.5041574799</v>
      </c>
      <c r="AF644" s="5">
        <v>9127152.021747645</v>
      </c>
      <c r="AG644" s="5">
        <v>9257958.4649109952</v>
      </c>
      <c r="AH644" s="5">
        <v>9047606.0380304772</v>
      </c>
      <c r="AI644" s="5">
        <v>9025060.1332060304</v>
      </c>
      <c r="AJ644" s="5">
        <v>100000000</v>
      </c>
      <c r="AK644" s="5">
        <v>36244484.98581817</v>
      </c>
      <c r="AL644" s="5">
        <v>45647908.008886188</v>
      </c>
      <c r="AM644" s="5">
        <v>44391091.639753617</v>
      </c>
      <c r="AN644" s="5">
        <v>41828983.634977423</v>
      </c>
      <c r="AO644" s="5">
        <v>41937023.573290102</v>
      </c>
      <c r="AP644" s="5">
        <v>42067630.789567873</v>
      </c>
      <c r="AQ644" s="5">
        <v>43983205.553480104</v>
      </c>
      <c r="AR644" s="5">
        <v>43697657.765027046</v>
      </c>
      <c r="AS644" s="5">
        <v>43691975.282617211</v>
      </c>
      <c r="AT644" s="5">
        <v>43954193.464910999</v>
      </c>
      <c r="AU644" s="5">
        <v>43546723.429334827</v>
      </c>
      <c r="AV644" s="5">
        <v>43655589.263640814</v>
      </c>
      <c r="AW644" s="5">
        <f>SUM(Target_CC[[#This Row],[Target_Jan]:[Target_Des]])</f>
        <v>514646467.39130437</v>
      </c>
      <c r="AX644" s="5">
        <v>398431.6541048385</v>
      </c>
      <c r="AY644" s="5">
        <v>400134.82932733063</v>
      </c>
      <c r="AZ644" s="5">
        <v>398191.87111273216</v>
      </c>
      <c r="BA644" s="5">
        <v>393186.35294999834</v>
      </c>
      <c r="BB644" s="5">
        <v>396967.92078911501</v>
      </c>
      <c r="BC644" s="5">
        <v>398736.59551871271</v>
      </c>
      <c r="BD644" s="5">
        <v>439346.16758754093</v>
      </c>
      <c r="BE644" s="5">
        <v>435240.94347581436</v>
      </c>
      <c r="BF644" s="5">
        <v>435107.78425690724</v>
      </c>
      <c r="BG644" s="5">
        <v>438666.31910335692</v>
      </c>
      <c r="BH644" s="5">
        <v>432997.10548502742</v>
      </c>
      <c r="BI644" s="5">
        <v>432992.456288627</v>
      </c>
      <c r="BJ644" s="5">
        <f>SUM(Target_CC[[#This Row],[Target_NGTMA_Jan]:[Target_NGTMA_Des]])</f>
        <v>5000000.0000000019</v>
      </c>
      <c r="BK644" s="5">
        <v>34879830</v>
      </c>
      <c r="BL644" s="5">
        <v>34685033</v>
      </c>
      <c r="BM644" s="5">
        <v>34632970</v>
      </c>
      <c r="BN644" s="5">
        <f>Target_CC[[#This Row],[Est_Sust_NP Apr]]+Target_CC[[#This Row],[Est_Sust_POTS Apr]]+Target_CC[[#This Row],[BC_Apr]]</f>
        <v>33725793</v>
      </c>
      <c r="BO644" s="5">
        <f>Target_CC[[#This Row],[Est_Sust_NP Mei]]+Target_CC[[#This Row],[Est_Sust_POTS Mei]]+Target_CC[[#This Row],[BC_Mei]]</f>
        <v>33725793</v>
      </c>
      <c r="BP644" s="5">
        <f>Target_CC[[#This Row],[Est_Sust_NP Jun]]+Target_CC[[#This Row],[Est_Sust_POTS Jun]]+Target_CC[[#This Row],[BC_Jun]]</f>
        <v>33725793</v>
      </c>
      <c r="BQ644" s="5">
        <f>Target_CC[[#This Row],[Est_Sust_NP Jul]]+Target_CC[[#This Row],[Est_Sust_POTS Jul]]+Target_CC[[#This Row],[BC_Jul]]</f>
        <v>33725793</v>
      </c>
      <c r="BR644" s="5">
        <f>Target_CC[[#This Row],[Est_Sust_NP Agu]]+Target_CC[[#This Row],[Est_Sust_POTS Agu]]+Target_CC[[#This Row],[BC_Agu]]</f>
        <v>33725793</v>
      </c>
      <c r="BS644" s="5">
        <f>Target_CC[[#This Row],[Est_Sust_NP Sep]]+Target_CC[[#This Row],[Est_Sust_POTS Sep]]+Target_CC[[#This Row],[BC_Sep]]</f>
        <v>33725793</v>
      </c>
      <c r="BT644" s="5">
        <f>Target_CC[[#This Row],[Est_Sust_NP Okt]]+Target_CC[[#This Row],[Est_Sust_POTS Okt]]+Target_CC[[#This Row],[BC_Okt]]</f>
        <v>33725793</v>
      </c>
      <c r="BU644" s="5">
        <f>Target_CC[[#This Row],[Est_Sust_NP Nov]]+Target_CC[[#This Row],[Est_Sust_POTS Nov]]+Target_CC[[#This Row],[BC_Nov]]</f>
        <v>33725793</v>
      </c>
      <c r="BV644" s="5">
        <f>Target_CC[[#This Row],[Est_Sust_NP Des]]+Target_CC[[#This Row],[Est_Sust_POTS Des]]+Target_CC[[#This Row],[BC_Des]]</f>
        <v>33725793</v>
      </c>
      <c r="BW644" s="5">
        <f>SUM(Target_CC[[#This Row],[Real_Jan]:[Real_Des]])</f>
        <v>407729970</v>
      </c>
      <c r="BX644" s="5">
        <v>32685000</v>
      </c>
      <c r="BY644" s="5">
        <v>32685000</v>
      </c>
      <c r="BZ644" s="5">
        <v>32685000</v>
      </c>
      <c r="CA644" s="5">
        <f>Target_CC[[#This Row],[Est_Sust_NP Mar]]*95%</f>
        <v>31050750</v>
      </c>
      <c r="CB644" s="5">
        <f>Target_CC[[#This Row],[Est_Sust_NP Apr]]</f>
        <v>31050750</v>
      </c>
      <c r="CC644" s="5">
        <f>Target_CC[[#This Row],[Est_Sust_NP Mei]]</f>
        <v>31050750</v>
      </c>
      <c r="CD644" s="5">
        <f>Target_CC[[#This Row],[Est_Sust_NP Jun]]</f>
        <v>31050750</v>
      </c>
      <c r="CE644" s="5">
        <f>Target_CC[[#This Row],[Est_Sust_NP Jul]]</f>
        <v>31050750</v>
      </c>
      <c r="CF644" s="5">
        <f>Target_CC[[#This Row],[Est_Sust_NP Agu]]</f>
        <v>31050750</v>
      </c>
      <c r="CG644" s="5">
        <f>Target_CC[[#This Row],[Est_Sust_NP Sep]]</f>
        <v>31050750</v>
      </c>
      <c r="CH644" s="5">
        <f>Target_CC[[#This Row],[Est_Sust_NP Okt]]</f>
        <v>31050750</v>
      </c>
      <c r="CI644" s="5">
        <f>Target_CC[[#This Row],[Est_Sust_NP Nov]]</f>
        <v>31050750</v>
      </c>
      <c r="CJ644" s="5">
        <f>SUM(Target_CC[[#This Row],[Est_Sust_NP Jan]:[Est_Sust_NP Des]])</f>
        <v>377511750</v>
      </c>
      <c r="CK644" s="5">
        <v>2844388</v>
      </c>
      <c r="CL644" s="5">
        <v>2674733</v>
      </c>
      <c r="CM644" s="5">
        <v>2675043</v>
      </c>
      <c r="CN644" s="5">
        <f>Target_CC[[#This Row],[Est_Sust_POTS Mar]]</f>
        <v>2675043</v>
      </c>
      <c r="CO644" s="5">
        <f>Target_CC[[#This Row],[Est_Sust_POTS Apr]]</f>
        <v>2675043</v>
      </c>
      <c r="CP644" s="5">
        <f>Target_CC[[#This Row],[Est_Sust_POTS Mei]]</f>
        <v>2675043</v>
      </c>
      <c r="CQ644" s="5">
        <f>Target_CC[[#This Row],[Est_Sust_POTS Jun]]</f>
        <v>2675043</v>
      </c>
      <c r="CR644" s="5">
        <f>Target_CC[[#This Row],[Est_Sust_POTS Jul]]</f>
        <v>2675043</v>
      </c>
      <c r="CS644" s="5">
        <f>Target_CC[[#This Row],[Est_Sust_POTS Agu]]</f>
        <v>2675043</v>
      </c>
      <c r="CT644" s="5">
        <f>Target_CC[[#This Row],[Est_Sust_POTS Sep]]</f>
        <v>2675043</v>
      </c>
      <c r="CU644" s="5">
        <f>Target_CC[[#This Row],[Est_Sust_POTS Okt]]</f>
        <v>2675043</v>
      </c>
      <c r="CV644" s="5">
        <f>Target_CC[[#This Row],[Est_Sust_POTS Nov]]</f>
        <v>2675043</v>
      </c>
      <c r="CW644" s="5">
        <f>SUM(Target_CC[[#This Row],[Est_Sust_POTS Jan]:[Est_Sust_POTS Des]])</f>
        <v>32269551</v>
      </c>
      <c r="CX644" s="5"/>
      <c r="CY644" s="5">
        <v>0</v>
      </c>
      <c r="CZ644" s="5">
        <v>0</v>
      </c>
      <c r="DA644" s="5">
        <v>0</v>
      </c>
      <c r="DB644" s="5"/>
      <c r="DC644" s="5"/>
      <c r="DD644" s="5"/>
      <c r="DE644" s="5"/>
      <c r="DF644" s="5"/>
      <c r="DG644" s="5"/>
      <c r="DH644" s="5"/>
      <c r="DI644" s="5"/>
      <c r="DJ644" s="5">
        <f>SUM(Target_CC[[#This Row],[BC_Jan]:[BC_Des]])</f>
        <v>0</v>
      </c>
      <c r="DK644" s="5"/>
      <c r="DL644" s="5"/>
      <c r="DM644" s="5"/>
      <c r="DN644" s="5"/>
      <c r="DO644" s="5"/>
      <c r="DP644" s="5"/>
      <c r="DQ644" s="5"/>
      <c r="DR644" s="5"/>
      <c r="DS644" s="5"/>
      <c r="DT644" s="5"/>
      <c r="DU644" s="5"/>
      <c r="DV644" s="5"/>
      <c r="DW644" s="5"/>
      <c r="DX644" s="5" t="s">
        <v>160</v>
      </c>
    </row>
    <row r="645" spans="2:128" x14ac:dyDescent="0.3">
      <c r="B645">
        <v>4642138</v>
      </c>
      <c r="C645" t="s">
        <v>942</v>
      </c>
      <c r="D645" t="s">
        <v>880</v>
      </c>
      <c r="E645" t="s">
        <v>874</v>
      </c>
      <c r="F645" t="s">
        <v>875</v>
      </c>
      <c r="G645" t="s">
        <v>22</v>
      </c>
      <c r="H645" t="s">
        <v>159</v>
      </c>
      <c r="I645" t="s">
        <v>18</v>
      </c>
      <c r="J645" s="5">
        <v>128773896</v>
      </c>
      <c r="K645" s="5">
        <v>35263928.913043477</v>
      </c>
      <c r="L645" s="5">
        <v>35229715.869565219</v>
      </c>
      <c r="M645" s="5">
        <v>35229715.869565219</v>
      </c>
      <c r="N645" s="5">
        <v>35229715.869565219</v>
      </c>
      <c r="O645" s="5">
        <v>35195502.826086953</v>
      </c>
      <c r="P645" s="5">
        <v>35229715.869565219</v>
      </c>
      <c r="Q645" s="5">
        <v>35332355</v>
      </c>
      <c r="R645" s="5">
        <v>35263928.913043477</v>
      </c>
      <c r="S645" s="5">
        <v>35263928.913043477</v>
      </c>
      <c r="T645" s="5">
        <v>35332355</v>
      </c>
      <c r="U645" s="5">
        <v>35229715.869565219</v>
      </c>
      <c r="V645" s="5">
        <v>35298141.956521742</v>
      </c>
      <c r="W645" s="5">
        <v>423098720.86956525</v>
      </c>
      <c r="X645" s="5">
        <v>6718646.8997944212</v>
      </c>
      <c r="Y645" s="5">
        <v>44595162.47032734</v>
      </c>
      <c r="Z645" s="5">
        <v>39567896.993797071</v>
      </c>
      <c r="AA645" s="5">
        <v>29319464.974692281</v>
      </c>
      <c r="AB645" s="5">
        <v>30014448.206203882</v>
      </c>
      <c r="AC645" s="5">
        <v>30274053.59305409</v>
      </c>
      <c r="AD645" s="5">
        <v>37147882.213920414</v>
      </c>
      <c r="AE645" s="5">
        <v>36531338.016629919</v>
      </c>
      <c r="AF645" s="5">
        <v>36508608.08699058</v>
      </c>
      <c r="AG645" s="5">
        <v>37031833.859643981</v>
      </c>
      <c r="AH645" s="5">
        <v>36190424.152121909</v>
      </c>
      <c r="AI645" s="5">
        <v>36100240.532824121</v>
      </c>
      <c r="AJ645" s="5">
        <v>400000000</v>
      </c>
      <c r="AK645" s="5">
        <v>41982575.812837899</v>
      </c>
      <c r="AL645" s="5">
        <v>79824878.339892566</v>
      </c>
      <c r="AM645" s="5">
        <v>74797612.863362283</v>
      </c>
      <c r="AN645" s="5">
        <v>64549180.844257504</v>
      </c>
      <c r="AO645" s="5">
        <v>65209951.032290831</v>
      </c>
      <c r="AP645" s="5">
        <v>65503769.462619305</v>
      </c>
      <c r="AQ645" s="5">
        <v>72480237.213920414</v>
      </c>
      <c r="AR645" s="5">
        <v>71795266.929673404</v>
      </c>
      <c r="AS645" s="5">
        <v>71772537.000034064</v>
      </c>
      <c r="AT645" s="5">
        <v>72364188.859643981</v>
      </c>
      <c r="AU645" s="5">
        <v>71420140.02168712</v>
      </c>
      <c r="AV645" s="5">
        <v>71398382.489345863</v>
      </c>
      <c r="AW645" s="5">
        <f>SUM(Target_CC[[#This Row],[Target_Jan]:[Target_Des]])</f>
        <v>823098720.86956525</v>
      </c>
      <c r="AX645" s="5">
        <v>3984316.5410483847</v>
      </c>
      <c r="AY645" s="5">
        <v>4001348.293273306</v>
      </c>
      <c r="AZ645" s="5">
        <v>3981918.7111273217</v>
      </c>
      <c r="BA645" s="5">
        <v>3931863.5294999834</v>
      </c>
      <c r="BB645" s="5">
        <v>3969679.2078911504</v>
      </c>
      <c r="BC645" s="5">
        <v>3987365.955187127</v>
      </c>
      <c r="BD645" s="5">
        <v>4393461.6758754086</v>
      </c>
      <c r="BE645" s="5">
        <v>4352409.4347581435</v>
      </c>
      <c r="BF645" s="5">
        <v>4351077.8425690727</v>
      </c>
      <c r="BG645" s="5">
        <v>4386663.1910335692</v>
      </c>
      <c r="BH645" s="5">
        <v>4329971.0548502738</v>
      </c>
      <c r="BI645" s="5">
        <v>4329924.5628862698</v>
      </c>
      <c r="BJ645" s="5">
        <f>SUM(Target_CC[[#This Row],[Target_NGTMA_Jan]:[Target_NGTMA_Des]])</f>
        <v>50000000.000000015</v>
      </c>
      <c r="BK645" s="5">
        <v>35510455</v>
      </c>
      <c r="BL645" s="5">
        <v>35460455</v>
      </c>
      <c r="BM645" s="5">
        <v>34795455</v>
      </c>
      <c r="BN645" s="5">
        <f>Target_CC[[#This Row],[Est_Sust_NP Apr]]+Target_CC[[#This Row],[Est_Sust_POTS Apr]]+Target_CC[[#This Row],[BC_Apr]]</f>
        <v>33068182.25</v>
      </c>
      <c r="BO645" s="5">
        <f>Target_CC[[#This Row],[Est_Sust_NP Mei]]+Target_CC[[#This Row],[Est_Sust_POTS Mei]]+Target_CC[[#This Row],[BC_Mei]]</f>
        <v>33068182.25</v>
      </c>
      <c r="BP645" s="5">
        <f>Target_CC[[#This Row],[Est_Sust_NP Jun]]+Target_CC[[#This Row],[Est_Sust_POTS Jun]]+Target_CC[[#This Row],[BC_Jun]]</f>
        <v>33068182.25</v>
      </c>
      <c r="BQ645" s="5">
        <f>Target_CC[[#This Row],[Est_Sust_NP Jul]]+Target_CC[[#This Row],[Est_Sust_POTS Jul]]+Target_CC[[#This Row],[BC_Jul]]</f>
        <v>33068182.25</v>
      </c>
      <c r="BR645" s="5">
        <f>Target_CC[[#This Row],[Est_Sust_NP Agu]]+Target_CC[[#This Row],[Est_Sust_POTS Agu]]+Target_CC[[#This Row],[BC_Agu]]</f>
        <v>33068182.25</v>
      </c>
      <c r="BS645" s="5">
        <f>Target_CC[[#This Row],[Est_Sust_NP Sep]]+Target_CC[[#This Row],[Est_Sust_POTS Sep]]+Target_CC[[#This Row],[BC_Sep]]</f>
        <v>33068182.25</v>
      </c>
      <c r="BT645" s="5">
        <f>Target_CC[[#This Row],[Est_Sust_NP Okt]]+Target_CC[[#This Row],[Est_Sust_POTS Okt]]+Target_CC[[#This Row],[BC_Okt]]</f>
        <v>33068182.25</v>
      </c>
      <c r="BU645" s="5">
        <f>Target_CC[[#This Row],[Est_Sust_NP Nov]]+Target_CC[[#This Row],[Est_Sust_POTS Nov]]+Target_CC[[#This Row],[BC_Nov]]</f>
        <v>33068182.25</v>
      </c>
      <c r="BV645" s="5">
        <f>Target_CC[[#This Row],[Est_Sust_NP Des]]+Target_CC[[#This Row],[Est_Sust_POTS Des]]+Target_CC[[#This Row],[BC_Des]]</f>
        <v>33068182.25</v>
      </c>
      <c r="BW645" s="5">
        <f>SUM(Target_CC[[#This Row],[Real_Jan]:[Real_Des]])</f>
        <v>403380005.25</v>
      </c>
      <c r="BX645" s="5">
        <v>34545455</v>
      </c>
      <c r="BY645" s="5">
        <v>34545455</v>
      </c>
      <c r="BZ645" s="5">
        <v>34545455</v>
      </c>
      <c r="CA645" s="5">
        <f>Target_CC[[#This Row],[Est_Sust_NP Mar]]*95%</f>
        <v>32818182.25</v>
      </c>
      <c r="CB645" s="5">
        <f>Target_CC[[#This Row],[Est_Sust_NP Apr]]</f>
        <v>32818182.25</v>
      </c>
      <c r="CC645" s="5">
        <f>Target_CC[[#This Row],[Est_Sust_NP Mei]]</f>
        <v>32818182.25</v>
      </c>
      <c r="CD645" s="5">
        <f>Target_CC[[#This Row],[Est_Sust_NP Jun]]</f>
        <v>32818182.25</v>
      </c>
      <c r="CE645" s="5">
        <f>Target_CC[[#This Row],[Est_Sust_NP Jul]]</f>
        <v>32818182.25</v>
      </c>
      <c r="CF645" s="5">
        <f>Target_CC[[#This Row],[Est_Sust_NP Agu]]</f>
        <v>32818182.25</v>
      </c>
      <c r="CG645" s="5">
        <f>Target_CC[[#This Row],[Est_Sust_NP Sep]]</f>
        <v>32818182.25</v>
      </c>
      <c r="CH645" s="5">
        <f>Target_CC[[#This Row],[Est_Sust_NP Okt]]</f>
        <v>32818182.25</v>
      </c>
      <c r="CI645" s="5">
        <f>Target_CC[[#This Row],[Est_Sust_NP Nov]]</f>
        <v>32818182.25</v>
      </c>
      <c r="CJ645" s="5">
        <f>SUM(Target_CC[[#This Row],[Est_Sust_NP Jan]:[Est_Sust_NP Des]])</f>
        <v>399000005.25</v>
      </c>
      <c r="CK645" s="5">
        <v>1278700</v>
      </c>
      <c r="CL645" s="5">
        <v>1200000</v>
      </c>
      <c r="CM645" s="5">
        <v>250000</v>
      </c>
      <c r="CN645" s="5">
        <f>Target_CC[[#This Row],[Est_Sust_POTS Mar]]</f>
        <v>250000</v>
      </c>
      <c r="CO645" s="5">
        <f>Target_CC[[#This Row],[Est_Sust_POTS Apr]]</f>
        <v>250000</v>
      </c>
      <c r="CP645" s="5">
        <f>Target_CC[[#This Row],[Est_Sust_POTS Mei]]</f>
        <v>250000</v>
      </c>
      <c r="CQ645" s="5">
        <f>Target_CC[[#This Row],[Est_Sust_POTS Jun]]</f>
        <v>250000</v>
      </c>
      <c r="CR645" s="5">
        <f>Target_CC[[#This Row],[Est_Sust_POTS Jul]]</f>
        <v>250000</v>
      </c>
      <c r="CS645" s="5">
        <f>Target_CC[[#This Row],[Est_Sust_POTS Agu]]</f>
        <v>250000</v>
      </c>
      <c r="CT645" s="5">
        <f>Target_CC[[#This Row],[Est_Sust_POTS Sep]]</f>
        <v>250000</v>
      </c>
      <c r="CU645" s="5">
        <f>Target_CC[[#This Row],[Est_Sust_POTS Okt]]</f>
        <v>250000</v>
      </c>
      <c r="CV645" s="5">
        <f>Target_CC[[#This Row],[Est_Sust_POTS Nov]]</f>
        <v>250000</v>
      </c>
      <c r="CW645" s="5">
        <f>SUM(Target_CC[[#This Row],[Est_Sust_POTS Jan]:[Est_Sust_POTS Des]])</f>
        <v>4978700</v>
      </c>
      <c r="CX645" s="5"/>
      <c r="CY645" s="5">
        <v>0</v>
      </c>
      <c r="CZ645" s="5">
        <v>0</v>
      </c>
      <c r="DA645" s="5">
        <v>0</v>
      </c>
      <c r="DB645" s="5"/>
      <c r="DC645" s="5"/>
      <c r="DD645" s="5"/>
      <c r="DE645" s="5"/>
      <c r="DF645" s="5"/>
      <c r="DG645" s="5"/>
      <c r="DH645" s="5"/>
      <c r="DI645" s="5"/>
      <c r="DJ645" s="5">
        <f>SUM(Target_CC[[#This Row],[BC_Jan]:[BC_Des]])</f>
        <v>0</v>
      </c>
      <c r="DK645" s="5"/>
      <c r="DL645" s="5"/>
      <c r="DM645" s="5"/>
      <c r="DN645" s="5"/>
      <c r="DO645" s="5"/>
      <c r="DP645" s="5"/>
      <c r="DQ645" s="5"/>
      <c r="DR645" s="5"/>
      <c r="DS645" s="5"/>
      <c r="DT645" s="5"/>
      <c r="DU645" s="5"/>
      <c r="DV645" s="5"/>
      <c r="DW645" s="5"/>
      <c r="DX645" s="5" t="s">
        <v>160</v>
      </c>
    </row>
    <row r="646" spans="2:128" x14ac:dyDescent="0.3">
      <c r="B646">
        <v>2000507</v>
      </c>
      <c r="C646" t="s">
        <v>943</v>
      </c>
      <c r="D646" t="s">
        <v>880</v>
      </c>
      <c r="E646" t="s">
        <v>874</v>
      </c>
      <c r="F646" t="s">
        <v>875</v>
      </c>
      <c r="G646" t="s">
        <v>25</v>
      </c>
      <c r="H646" t="s">
        <v>159</v>
      </c>
      <c r="I646" t="s">
        <v>18</v>
      </c>
      <c r="J646" s="5">
        <v>2310799633</v>
      </c>
      <c r="K646" s="5">
        <v>40069777.730434783</v>
      </c>
      <c r="L646" s="5">
        <v>39972351.695652172</v>
      </c>
      <c r="M646" s="5">
        <v>39972351.695652172</v>
      </c>
      <c r="N646" s="5">
        <v>39972351.695652172</v>
      </c>
      <c r="O646" s="5">
        <v>39874925.660869569</v>
      </c>
      <c r="P646" s="5">
        <v>39972351.695652172</v>
      </c>
      <c r="Q646" s="5">
        <v>40264629.799999997</v>
      </c>
      <c r="R646" s="5">
        <v>40069777.730434783</v>
      </c>
      <c r="S646" s="5">
        <v>40069777.730434783</v>
      </c>
      <c r="T646" s="5">
        <v>40264629.799999997</v>
      </c>
      <c r="U646" s="5">
        <v>39972351.695652172</v>
      </c>
      <c r="V646" s="5">
        <v>40167203.765217394</v>
      </c>
      <c r="W646" s="5">
        <v>480642480.69565225</v>
      </c>
      <c r="X646" s="5">
        <v>45014934.228622623</v>
      </c>
      <c r="Y646" s="5">
        <v>298787588.55119318</v>
      </c>
      <c r="Z646" s="5">
        <v>265104909.8584404</v>
      </c>
      <c r="AA646" s="5">
        <v>196440415.33043829</v>
      </c>
      <c r="AB646" s="5">
        <v>201096802.98156601</v>
      </c>
      <c r="AC646" s="5">
        <v>202836159.0734624</v>
      </c>
      <c r="AD646" s="5">
        <v>248890810.83326676</v>
      </c>
      <c r="AE646" s="5">
        <v>244759964.71142045</v>
      </c>
      <c r="AF646" s="5">
        <v>244607674.18283689</v>
      </c>
      <c r="AG646" s="5">
        <v>248113286.85961467</v>
      </c>
      <c r="AH646" s="5">
        <v>242475841.81921679</v>
      </c>
      <c r="AI646" s="5">
        <v>241871611.56992164</v>
      </c>
      <c r="AJ646" s="5">
        <v>2680000000</v>
      </c>
      <c r="AK646" s="5">
        <v>85084711.959057406</v>
      </c>
      <c r="AL646" s="5">
        <v>338759940.24684536</v>
      </c>
      <c r="AM646" s="5">
        <v>305077261.55409259</v>
      </c>
      <c r="AN646" s="5">
        <v>236412767.02609044</v>
      </c>
      <c r="AO646" s="5">
        <v>240971728.64243558</v>
      </c>
      <c r="AP646" s="5">
        <v>242808510.76911455</v>
      </c>
      <c r="AQ646" s="5">
        <v>289155440.63326675</v>
      </c>
      <c r="AR646" s="5">
        <v>284829742.44185525</v>
      </c>
      <c r="AS646" s="5">
        <v>284677451.91327167</v>
      </c>
      <c r="AT646" s="5">
        <v>288377916.65961468</v>
      </c>
      <c r="AU646" s="5">
        <v>282448193.51486897</v>
      </c>
      <c r="AV646" s="5">
        <v>282038815.33513904</v>
      </c>
      <c r="AW646" s="5">
        <f>SUM(Target_CC[[#This Row],[Target_Jan]:[Target_Des]])</f>
        <v>3160642480.695652</v>
      </c>
      <c r="AX646" s="5">
        <v>15937266.164193539</v>
      </c>
      <c r="AY646" s="5">
        <v>16005393.173093224</v>
      </c>
      <c r="AZ646" s="5">
        <v>15927674.844509287</v>
      </c>
      <c r="BA646" s="5">
        <v>15727454.117999934</v>
      </c>
      <c r="BB646" s="5">
        <v>15878716.831564602</v>
      </c>
      <c r="BC646" s="5">
        <v>15949463.820748508</v>
      </c>
      <c r="BD646" s="5">
        <v>17573846.703501634</v>
      </c>
      <c r="BE646" s="5">
        <v>17409637.739032574</v>
      </c>
      <c r="BF646" s="5">
        <v>17404311.370276291</v>
      </c>
      <c r="BG646" s="5">
        <v>17546652.764134277</v>
      </c>
      <c r="BH646" s="5">
        <v>17319884.219401095</v>
      </c>
      <c r="BI646" s="5">
        <v>17319698.251545079</v>
      </c>
      <c r="BJ646" s="5">
        <f>SUM(Target_CC[[#This Row],[Target_NGTMA_Jan]:[Target_NGTMA_Des]])</f>
        <v>200000000.00000006</v>
      </c>
      <c r="BK646" s="5">
        <v>37605987</v>
      </c>
      <c r="BL646" s="5">
        <v>33741909</v>
      </c>
      <c r="BM646" s="5">
        <v>468473103</v>
      </c>
      <c r="BN646" s="5">
        <f>Target_CC[[#This Row],[Est_Sust_NP Apr]]+Target_CC[[#This Row],[Est_Sust_POTS Apr]]+Target_CC[[#This Row],[BC_Apr]]</f>
        <v>21334563</v>
      </c>
      <c r="BO646" s="5">
        <f>Target_CC[[#This Row],[Est_Sust_NP Mei]]+Target_CC[[#This Row],[Est_Sust_POTS Mei]]+Target_CC[[#This Row],[BC_Mei]]</f>
        <v>21334563</v>
      </c>
      <c r="BP646" s="5">
        <f>Target_CC[[#This Row],[Est_Sust_NP Jun]]+Target_CC[[#This Row],[Est_Sust_POTS Jun]]+Target_CC[[#This Row],[BC_Jun]]</f>
        <v>21334563</v>
      </c>
      <c r="BQ646" s="5">
        <f>Target_CC[[#This Row],[Est_Sust_NP Jul]]+Target_CC[[#This Row],[Est_Sust_POTS Jul]]+Target_CC[[#This Row],[BC_Jul]]</f>
        <v>21334563</v>
      </c>
      <c r="BR646" s="5">
        <f>Target_CC[[#This Row],[Est_Sust_NP Agu]]+Target_CC[[#This Row],[Est_Sust_POTS Agu]]+Target_CC[[#This Row],[BC_Agu]]</f>
        <v>21334563</v>
      </c>
      <c r="BS646" s="5">
        <f>Target_CC[[#This Row],[Est_Sust_NP Sep]]+Target_CC[[#This Row],[Est_Sust_POTS Sep]]+Target_CC[[#This Row],[BC_Sep]]</f>
        <v>21334563</v>
      </c>
      <c r="BT646" s="5">
        <f>Target_CC[[#This Row],[Est_Sust_NP Okt]]+Target_CC[[#This Row],[Est_Sust_POTS Okt]]+Target_CC[[#This Row],[BC_Okt]]</f>
        <v>21334563</v>
      </c>
      <c r="BU646" s="5">
        <f>Target_CC[[#This Row],[Est_Sust_NP Nov]]+Target_CC[[#This Row],[Est_Sust_POTS Nov]]+Target_CC[[#This Row],[BC_Nov]]</f>
        <v>21334563</v>
      </c>
      <c r="BV646" s="5">
        <f>Target_CC[[#This Row],[Est_Sust_NP Des]]+Target_CC[[#This Row],[Est_Sust_POTS Des]]+Target_CC[[#This Row],[BC_Des]]</f>
        <v>21334563</v>
      </c>
      <c r="BW646" s="5">
        <f>SUM(Target_CC[[#This Row],[Real_Jan]:[Real_Des]])</f>
        <v>731832066</v>
      </c>
      <c r="BX646" s="5">
        <v>26065346</v>
      </c>
      <c r="BY646" s="5">
        <v>26065346</v>
      </c>
      <c r="BZ646" s="5">
        <v>0</v>
      </c>
      <c r="CA646" s="5">
        <f>Target_CC[[#This Row],[Est_Sust_NP Mar]]*95%</f>
        <v>0</v>
      </c>
      <c r="CB646" s="5">
        <f>Target_CC[[#This Row],[Est_Sust_NP Apr]]</f>
        <v>0</v>
      </c>
      <c r="CC646" s="5">
        <f>Target_CC[[#This Row],[Est_Sust_NP Mei]]</f>
        <v>0</v>
      </c>
      <c r="CD646" s="5">
        <f>Target_CC[[#This Row],[Est_Sust_NP Jun]]</f>
        <v>0</v>
      </c>
      <c r="CE646" s="5">
        <f>Target_CC[[#This Row],[Est_Sust_NP Jul]]</f>
        <v>0</v>
      </c>
      <c r="CF646" s="5">
        <f>Target_CC[[#This Row],[Est_Sust_NP Agu]]</f>
        <v>0</v>
      </c>
      <c r="CG646" s="5">
        <f>Target_CC[[#This Row],[Est_Sust_NP Sep]]</f>
        <v>0</v>
      </c>
      <c r="CH646" s="5">
        <f>Target_CC[[#This Row],[Est_Sust_NP Okt]]</f>
        <v>0</v>
      </c>
      <c r="CI646" s="5">
        <f>Target_CC[[#This Row],[Est_Sust_NP Nov]]</f>
        <v>0</v>
      </c>
      <c r="CJ646" s="5">
        <f>SUM(Target_CC[[#This Row],[Est_Sust_NP Jan]:[Est_Sust_NP Des]])</f>
        <v>52130692</v>
      </c>
      <c r="CK646" s="5">
        <v>10940641</v>
      </c>
      <c r="CL646" s="5">
        <v>7076563</v>
      </c>
      <c r="CM646" s="5">
        <v>21334563</v>
      </c>
      <c r="CN646" s="5">
        <f>Target_CC[[#This Row],[Est_Sust_POTS Mar]]</f>
        <v>21334563</v>
      </c>
      <c r="CO646" s="5">
        <f>Target_CC[[#This Row],[Est_Sust_POTS Apr]]</f>
        <v>21334563</v>
      </c>
      <c r="CP646" s="5">
        <f>Target_CC[[#This Row],[Est_Sust_POTS Mei]]</f>
        <v>21334563</v>
      </c>
      <c r="CQ646" s="5">
        <f>Target_CC[[#This Row],[Est_Sust_POTS Jun]]</f>
        <v>21334563</v>
      </c>
      <c r="CR646" s="5">
        <f>Target_CC[[#This Row],[Est_Sust_POTS Jul]]</f>
        <v>21334563</v>
      </c>
      <c r="CS646" s="5">
        <f>Target_CC[[#This Row],[Est_Sust_POTS Agu]]</f>
        <v>21334563</v>
      </c>
      <c r="CT646" s="5">
        <f>Target_CC[[#This Row],[Est_Sust_POTS Sep]]</f>
        <v>21334563</v>
      </c>
      <c r="CU646" s="5">
        <f>Target_CC[[#This Row],[Est_Sust_POTS Okt]]</f>
        <v>21334563</v>
      </c>
      <c r="CV646" s="5">
        <f>Target_CC[[#This Row],[Est_Sust_POTS Nov]]</f>
        <v>21334563</v>
      </c>
      <c r="CW646" s="5">
        <f>SUM(Target_CC[[#This Row],[Est_Sust_POTS Jan]:[Est_Sust_POTS Des]])</f>
        <v>231362834</v>
      </c>
      <c r="CX646" s="5"/>
      <c r="CY646" s="5">
        <v>0</v>
      </c>
      <c r="CZ646" s="5">
        <v>446988540.5</v>
      </c>
      <c r="DA646" s="5">
        <v>0</v>
      </c>
      <c r="DB646" s="5"/>
      <c r="DC646" s="5"/>
      <c r="DD646" s="5"/>
      <c r="DE646" s="5"/>
      <c r="DF646" s="5"/>
      <c r="DG646" s="5"/>
      <c r="DH646" s="5"/>
      <c r="DI646" s="5"/>
      <c r="DJ646" s="5">
        <f>SUM(Target_CC[[#This Row],[BC_Jan]:[BC_Des]])</f>
        <v>446988540.5</v>
      </c>
      <c r="DK646" s="5"/>
      <c r="DL646" s="5"/>
      <c r="DM646" s="5"/>
      <c r="DN646" s="5"/>
      <c r="DO646" s="5"/>
      <c r="DP646" s="5"/>
      <c r="DQ646" s="5"/>
      <c r="DR646" s="5"/>
      <c r="DS646" s="5"/>
      <c r="DT646" s="5"/>
      <c r="DU646" s="5"/>
      <c r="DV646" s="5"/>
      <c r="DW646" s="5"/>
      <c r="DX646" s="5" t="s">
        <v>160</v>
      </c>
    </row>
    <row r="647" spans="2:128" x14ac:dyDescent="0.3">
      <c r="B647">
        <v>4444459</v>
      </c>
      <c r="C647" t="s">
        <v>944</v>
      </c>
      <c r="D647" t="s">
        <v>157</v>
      </c>
      <c r="E647" t="s">
        <v>887</v>
      </c>
      <c r="F647" t="s">
        <v>888</v>
      </c>
      <c r="G647" t="s">
        <v>23</v>
      </c>
      <c r="H647" t="s">
        <v>159</v>
      </c>
      <c r="I647" t="s">
        <v>18</v>
      </c>
      <c r="J647" s="5">
        <v>661529495</v>
      </c>
      <c r="K647" s="5">
        <v>23816643</v>
      </c>
      <c r="L647" s="5">
        <v>43689413</v>
      </c>
      <c r="M647" s="5">
        <v>41048628</v>
      </c>
      <c r="N647" s="5">
        <v>35665204</v>
      </c>
      <c r="O647" s="5">
        <v>36006796</v>
      </c>
      <c r="P647" s="5">
        <v>36166643</v>
      </c>
      <c r="Q647" s="5">
        <v>39847847</v>
      </c>
      <c r="R647" s="5">
        <v>39477025</v>
      </c>
      <c r="S647" s="5">
        <v>39465085</v>
      </c>
      <c r="T647" s="5">
        <v>39786887</v>
      </c>
      <c r="U647" s="5">
        <v>39274467</v>
      </c>
      <c r="V647" s="5">
        <v>39274051</v>
      </c>
      <c r="W647" s="5">
        <v>453518689</v>
      </c>
      <c r="X647" s="5">
        <v>1708149</v>
      </c>
      <c r="Y647" s="5">
        <v>3133441</v>
      </c>
      <c r="Z647" s="5">
        <v>2944042</v>
      </c>
      <c r="AA647" s="5">
        <v>2557938</v>
      </c>
      <c r="AB647" s="5">
        <v>2582437</v>
      </c>
      <c r="AC647" s="5">
        <v>2593902</v>
      </c>
      <c r="AD647" s="5">
        <v>2857921</v>
      </c>
      <c r="AE647" s="5">
        <v>2831325</v>
      </c>
      <c r="AF647" s="5">
        <v>2830469</v>
      </c>
      <c r="AG647" s="5">
        <v>2853549</v>
      </c>
      <c r="AH647" s="5">
        <v>2816797</v>
      </c>
      <c r="AI647" s="5">
        <v>2816768</v>
      </c>
      <c r="AJ647" s="5">
        <v>32526738</v>
      </c>
      <c r="AK647" s="5">
        <v>25524792</v>
      </c>
      <c r="AL647" s="5">
        <v>46822854</v>
      </c>
      <c r="AM647" s="5">
        <v>43992670</v>
      </c>
      <c r="AN647" s="5">
        <v>38223142</v>
      </c>
      <c r="AO647" s="5">
        <v>38589233</v>
      </c>
      <c r="AP647" s="5">
        <v>38760545</v>
      </c>
      <c r="AQ647" s="5">
        <v>42705768</v>
      </c>
      <c r="AR647" s="5">
        <v>42308350</v>
      </c>
      <c r="AS647" s="5">
        <v>42295554</v>
      </c>
      <c r="AT647" s="5">
        <v>42640436</v>
      </c>
      <c r="AU647" s="5">
        <v>42091264</v>
      </c>
      <c r="AV647" s="5">
        <v>42090819</v>
      </c>
      <c r="AW647" s="5">
        <f>SUM(Target_CC[[#This Row],[Target_Jan]:[Target_Des]])</f>
        <v>486045427</v>
      </c>
      <c r="AX647" s="5">
        <v>796863</v>
      </c>
      <c r="AY647" s="5">
        <v>800270</v>
      </c>
      <c r="AZ647" s="5">
        <v>796384</v>
      </c>
      <c r="BA647" s="5">
        <v>786373</v>
      </c>
      <c r="BB647" s="5">
        <v>793936</v>
      </c>
      <c r="BC647" s="5">
        <v>797473</v>
      </c>
      <c r="BD647" s="5">
        <v>878692</v>
      </c>
      <c r="BE647" s="5">
        <v>870482</v>
      </c>
      <c r="BF647" s="5">
        <v>870216</v>
      </c>
      <c r="BG647" s="5">
        <v>877333</v>
      </c>
      <c r="BH647" s="5">
        <v>865994</v>
      </c>
      <c r="BI647" s="5">
        <v>865985</v>
      </c>
      <c r="BJ647" s="5">
        <f>SUM(Target_CC[[#This Row],[Target_NGTMA_Jan]:[Target_NGTMA_Des]])</f>
        <v>10000001</v>
      </c>
      <c r="BK647" s="5">
        <v>37057316</v>
      </c>
      <c r="BL647" s="5">
        <v>162400527</v>
      </c>
      <c r="BM647" s="5">
        <v>48144205</v>
      </c>
      <c r="BN647" s="5">
        <f>Target_CC[[#This Row],[Est_Sust_NP Apr]]+Target_CC[[#This Row],[Est_Sust_POTS Apr]]+Target_CC[[#This Row],[BC_Apr]]</f>
        <v>43011329</v>
      </c>
      <c r="BO647" s="5">
        <f>Target_CC[[#This Row],[Est_Sust_NP Mei]]+Target_CC[[#This Row],[Est_Sust_POTS Mei]]+Target_CC[[#This Row],[BC_Mei]]</f>
        <v>43011329</v>
      </c>
      <c r="BP647" s="5">
        <f>Target_CC[[#This Row],[Est_Sust_NP Jun]]+Target_CC[[#This Row],[Est_Sust_POTS Jun]]+Target_CC[[#This Row],[BC_Jun]]</f>
        <v>43011329</v>
      </c>
      <c r="BQ647" s="5">
        <f>Target_CC[[#This Row],[Est_Sust_NP Jul]]+Target_CC[[#This Row],[Est_Sust_POTS Jul]]+Target_CC[[#This Row],[BC_Jul]]</f>
        <v>43011329</v>
      </c>
      <c r="BR647" s="5">
        <f>Target_CC[[#This Row],[Est_Sust_NP Agu]]+Target_CC[[#This Row],[Est_Sust_POTS Agu]]+Target_CC[[#This Row],[BC_Agu]]</f>
        <v>43011329</v>
      </c>
      <c r="BS647" s="5">
        <f>Target_CC[[#This Row],[Est_Sust_NP Sep]]+Target_CC[[#This Row],[Est_Sust_POTS Sep]]+Target_CC[[#This Row],[BC_Sep]]</f>
        <v>43011329</v>
      </c>
      <c r="BT647" s="5">
        <f>Target_CC[[#This Row],[Est_Sust_NP Okt]]+Target_CC[[#This Row],[Est_Sust_POTS Okt]]+Target_CC[[#This Row],[BC_Okt]]</f>
        <v>43011329</v>
      </c>
      <c r="BU647" s="5">
        <f>Target_CC[[#This Row],[Est_Sust_NP Nov]]+Target_CC[[#This Row],[Est_Sust_POTS Nov]]+Target_CC[[#This Row],[BC_Nov]]</f>
        <v>43011329</v>
      </c>
      <c r="BV647" s="5">
        <f>Target_CC[[#This Row],[Est_Sust_NP Des]]+Target_CC[[#This Row],[Est_Sust_POTS Des]]+Target_CC[[#This Row],[BC_Des]]</f>
        <v>43011329</v>
      </c>
      <c r="BW647" s="5">
        <f>SUM(Target_CC[[#This Row],[Real_Jan]:[Real_Des]])</f>
        <v>634704009</v>
      </c>
      <c r="BX647" s="5">
        <v>30300000</v>
      </c>
      <c r="BY647" s="5">
        <v>156064286</v>
      </c>
      <c r="BZ647" s="5">
        <v>38700000</v>
      </c>
      <c r="CA647" s="5">
        <f>Target_CC[[#This Row],[Est_Sust_NP Mar]]*95%</f>
        <v>36765000</v>
      </c>
      <c r="CB647" s="5">
        <f>Target_CC[[#This Row],[Est_Sust_NP Apr]]</f>
        <v>36765000</v>
      </c>
      <c r="CC647" s="5">
        <f>Target_CC[[#This Row],[Est_Sust_NP Mei]]</f>
        <v>36765000</v>
      </c>
      <c r="CD647" s="5">
        <f>Target_CC[[#This Row],[Est_Sust_NP Jun]]</f>
        <v>36765000</v>
      </c>
      <c r="CE647" s="5">
        <f>Target_CC[[#This Row],[Est_Sust_NP Jul]]</f>
        <v>36765000</v>
      </c>
      <c r="CF647" s="5">
        <f>Target_CC[[#This Row],[Est_Sust_NP Agu]]</f>
        <v>36765000</v>
      </c>
      <c r="CG647" s="5">
        <f>Target_CC[[#This Row],[Est_Sust_NP Sep]]</f>
        <v>36765000</v>
      </c>
      <c r="CH647" s="5">
        <f>Target_CC[[#This Row],[Est_Sust_NP Okt]]</f>
        <v>36765000</v>
      </c>
      <c r="CI647" s="5">
        <f>Target_CC[[#This Row],[Est_Sust_NP Nov]]</f>
        <v>36765000</v>
      </c>
      <c r="CJ647" s="5">
        <f>SUM(Target_CC[[#This Row],[Est_Sust_NP Jan]:[Est_Sust_NP Des]])</f>
        <v>555949286</v>
      </c>
      <c r="CK647" s="5">
        <v>6773575</v>
      </c>
      <c r="CL647" s="5">
        <v>6357408</v>
      </c>
      <c r="CM647" s="5">
        <v>6246329</v>
      </c>
      <c r="CN647" s="5">
        <f>Target_CC[[#This Row],[Est_Sust_POTS Mar]]</f>
        <v>6246329</v>
      </c>
      <c r="CO647" s="5">
        <f>Target_CC[[#This Row],[Est_Sust_POTS Apr]]</f>
        <v>6246329</v>
      </c>
      <c r="CP647" s="5">
        <f>Target_CC[[#This Row],[Est_Sust_POTS Mei]]</f>
        <v>6246329</v>
      </c>
      <c r="CQ647" s="5">
        <f>Target_CC[[#This Row],[Est_Sust_POTS Jun]]</f>
        <v>6246329</v>
      </c>
      <c r="CR647" s="5">
        <f>Target_CC[[#This Row],[Est_Sust_POTS Jul]]</f>
        <v>6246329</v>
      </c>
      <c r="CS647" s="5">
        <f>Target_CC[[#This Row],[Est_Sust_POTS Agu]]</f>
        <v>6246329</v>
      </c>
      <c r="CT647" s="5">
        <f>Target_CC[[#This Row],[Est_Sust_POTS Sep]]</f>
        <v>6246329</v>
      </c>
      <c r="CU647" s="5">
        <f>Target_CC[[#This Row],[Est_Sust_POTS Okt]]</f>
        <v>6246329</v>
      </c>
      <c r="CV647" s="5">
        <f>Target_CC[[#This Row],[Est_Sust_POTS Nov]]</f>
        <v>6246329</v>
      </c>
      <c r="CW647" s="5">
        <f>SUM(Target_CC[[#This Row],[Est_Sust_POTS Jan]:[Est_Sust_POTS Des]])</f>
        <v>75594273</v>
      </c>
      <c r="CX647" s="5"/>
      <c r="CY647" s="5">
        <v>-600000</v>
      </c>
      <c r="CZ647" s="5">
        <v>0</v>
      </c>
      <c r="DA647" s="5">
        <v>0</v>
      </c>
      <c r="DB647" s="5"/>
      <c r="DC647" s="5"/>
      <c r="DD647" s="5"/>
      <c r="DE647" s="5"/>
      <c r="DF647" s="5"/>
      <c r="DG647" s="5"/>
      <c r="DH647" s="5"/>
      <c r="DI647" s="5"/>
      <c r="DJ647" s="5">
        <f>SUM(Target_CC[[#This Row],[BC_Jan]:[BC_Des]])</f>
        <v>-600000</v>
      </c>
      <c r="DK647" s="5"/>
      <c r="DL647" s="5"/>
      <c r="DM647" s="5"/>
      <c r="DN647" s="5"/>
      <c r="DO647" s="5"/>
      <c r="DP647" s="5"/>
      <c r="DQ647" s="5"/>
      <c r="DR647" s="5"/>
      <c r="DS647" s="5"/>
      <c r="DT647" s="5"/>
      <c r="DU647" s="5"/>
      <c r="DV647" s="5"/>
      <c r="DW647" s="5"/>
      <c r="DX647" s="5" t="s">
        <v>155</v>
      </c>
    </row>
    <row r="648" spans="2:128" x14ac:dyDescent="0.3">
      <c r="B648">
        <v>5587661</v>
      </c>
      <c r="C648" t="s">
        <v>945</v>
      </c>
      <c r="D648" t="s">
        <v>880</v>
      </c>
      <c r="E648" t="s">
        <v>874</v>
      </c>
      <c r="F648" t="s">
        <v>875</v>
      </c>
      <c r="G648" t="s">
        <v>26</v>
      </c>
      <c r="H648" t="s">
        <v>159</v>
      </c>
      <c r="I648" t="s">
        <v>18</v>
      </c>
      <c r="J648" s="5">
        <v>4332219471</v>
      </c>
      <c r="K648" s="5">
        <v>46552277.826956525</v>
      </c>
      <c r="L648" s="5">
        <v>46359597.930434778</v>
      </c>
      <c r="M648" s="5">
        <v>46359597.930434778</v>
      </c>
      <c r="N648" s="5">
        <v>46359597.930434778</v>
      </c>
      <c r="O648" s="5">
        <v>46166918.033913046</v>
      </c>
      <c r="P648" s="5">
        <v>46359597.930434778</v>
      </c>
      <c r="Q648" s="5">
        <v>46937637.620000005</v>
      </c>
      <c r="R648" s="5">
        <v>46552277.826956525</v>
      </c>
      <c r="S648" s="5">
        <v>46552277.826956525</v>
      </c>
      <c r="T648" s="5">
        <v>46937637.620000005</v>
      </c>
      <c r="U648" s="5">
        <v>46359597.930434778</v>
      </c>
      <c r="V648" s="5">
        <v>46744957.723478258</v>
      </c>
      <c r="W648" s="5">
        <v>558241974.13043475</v>
      </c>
      <c r="X648" s="5">
        <v>50389851.748458162</v>
      </c>
      <c r="Y648" s="5">
        <v>334463718.52745503</v>
      </c>
      <c r="Z648" s="5">
        <v>296759227.45347804</v>
      </c>
      <c r="AA648" s="5">
        <v>219895987.31019214</v>
      </c>
      <c r="AB648" s="5">
        <v>225108361.54652911</v>
      </c>
      <c r="AC648" s="5">
        <v>227055401.94790566</v>
      </c>
      <c r="AD648" s="5">
        <v>278609116.60440308</v>
      </c>
      <c r="AE648" s="5">
        <v>273985035.12472439</v>
      </c>
      <c r="AF648" s="5">
        <v>273814560.65242934</v>
      </c>
      <c r="AG648" s="5">
        <v>277738753.94732988</v>
      </c>
      <c r="AH648" s="5">
        <v>271428181.14091432</v>
      </c>
      <c r="AI648" s="5">
        <v>270751803.99618095</v>
      </c>
      <c r="AJ648" s="5">
        <v>3000000000.0000005</v>
      </c>
      <c r="AK648" s="5">
        <v>96942129.575414687</v>
      </c>
      <c r="AL648" s="5">
        <v>380823316.4578898</v>
      </c>
      <c r="AM648" s="5">
        <v>343118825.3839128</v>
      </c>
      <c r="AN648" s="5">
        <v>266255585.24062693</v>
      </c>
      <c r="AO648" s="5">
        <v>271275279.58044219</v>
      </c>
      <c r="AP648" s="5">
        <v>273414999.87834042</v>
      </c>
      <c r="AQ648" s="5">
        <v>325546754.22440308</v>
      </c>
      <c r="AR648" s="5">
        <v>320537312.9516809</v>
      </c>
      <c r="AS648" s="5">
        <v>320366838.47938585</v>
      </c>
      <c r="AT648" s="5">
        <v>324676391.56732988</v>
      </c>
      <c r="AU648" s="5">
        <v>317787779.07134908</v>
      </c>
      <c r="AV648" s="5">
        <v>317496761.71965921</v>
      </c>
      <c r="AW648" s="5">
        <f>SUM(Target_CC[[#This Row],[Target_Jan]:[Target_Des]])</f>
        <v>3558241974.130435</v>
      </c>
      <c r="AX648" s="5">
        <v>398431.6541048385</v>
      </c>
      <c r="AY648" s="5">
        <v>400134.82932733063</v>
      </c>
      <c r="AZ648" s="5">
        <v>398191.87111273216</v>
      </c>
      <c r="BA648" s="5">
        <v>393186.35294999834</v>
      </c>
      <c r="BB648" s="5">
        <v>396967.92078911501</v>
      </c>
      <c r="BC648" s="5">
        <v>398736.59551871271</v>
      </c>
      <c r="BD648" s="5">
        <v>439346.16758754093</v>
      </c>
      <c r="BE648" s="5">
        <v>435240.94347581436</v>
      </c>
      <c r="BF648" s="5">
        <v>435107.78425690724</v>
      </c>
      <c r="BG648" s="5">
        <v>438666.31910335692</v>
      </c>
      <c r="BH648" s="5">
        <v>432997.10548502742</v>
      </c>
      <c r="BI648" s="5">
        <v>432992.456288627</v>
      </c>
      <c r="BJ648" s="5">
        <f>SUM(Target_CC[[#This Row],[Target_NGTMA_Jan]:[Target_NGTMA_Des]])</f>
        <v>5000000.0000000019</v>
      </c>
      <c r="BK648" s="5">
        <v>47859776</v>
      </c>
      <c r="BL648" s="5">
        <v>286733328</v>
      </c>
      <c r="BM648" s="5">
        <v>180565503</v>
      </c>
      <c r="BN648" s="5">
        <f>Target_CC[[#This Row],[Est_Sust_NP Apr]]+Target_CC[[#This Row],[Est_Sust_POTS Apr]]+Target_CC[[#This Row],[BC_Apr]]</f>
        <v>45723862</v>
      </c>
      <c r="BO648" s="5">
        <f>Target_CC[[#This Row],[Est_Sust_NP Mei]]+Target_CC[[#This Row],[Est_Sust_POTS Mei]]+Target_CC[[#This Row],[BC_Mei]]</f>
        <v>45723862</v>
      </c>
      <c r="BP648" s="5">
        <f>Target_CC[[#This Row],[Est_Sust_NP Jun]]+Target_CC[[#This Row],[Est_Sust_POTS Jun]]+Target_CC[[#This Row],[BC_Jun]]</f>
        <v>45723862</v>
      </c>
      <c r="BQ648" s="5">
        <f>Target_CC[[#This Row],[Est_Sust_NP Jul]]+Target_CC[[#This Row],[Est_Sust_POTS Jul]]+Target_CC[[#This Row],[BC_Jul]]</f>
        <v>45723862</v>
      </c>
      <c r="BR648" s="5">
        <f>Target_CC[[#This Row],[Est_Sust_NP Agu]]+Target_CC[[#This Row],[Est_Sust_POTS Agu]]+Target_CC[[#This Row],[BC_Agu]]</f>
        <v>45723862</v>
      </c>
      <c r="BS648" s="5">
        <f>Target_CC[[#This Row],[Est_Sust_NP Sep]]+Target_CC[[#This Row],[Est_Sust_POTS Sep]]+Target_CC[[#This Row],[BC_Sep]]</f>
        <v>45723862</v>
      </c>
      <c r="BT648" s="5">
        <f>Target_CC[[#This Row],[Est_Sust_NP Okt]]+Target_CC[[#This Row],[Est_Sust_POTS Okt]]+Target_CC[[#This Row],[BC_Okt]]</f>
        <v>45723862</v>
      </c>
      <c r="BU648" s="5">
        <f>Target_CC[[#This Row],[Est_Sust_NP Nov]]+Target_CC[[#This Row],[Est_Sust_POTS Nov]]+Target_CC[[#This Row],[BC_Nov]]</f>
        <v>45723862</v>
      </c>
      <c r="BV648" s="5">
        <f>Target_CC[[#This Row],[Est_Sust_NP Des]]+Target_CC[[#This Row],[Est_Sust_POTS Des]]+Target_CC[[#This Row],[BC_Des]]</f>
        <v>45723862</v>
      </c>
      <c r="BW648" s="5">
        <f>SUM(Target_CC[[#This Row],[Real_Jan]:[Real_Des]])</f>
        <v>926673365</v>
      </c>
      <c r="BX648" s="5">
        <v>34866000</v>
      </c>
      <c r="BY648" s="5">
        <v>34866000</v>
      </c>
      <c r="BZ648" s="5">
        <v>34866000</v>
      </c>
      <c r="CA648" s="5">
        <f>Target_CC[[#This Row],[Est_Sust_NP Mar]]*95%</f>
        <v>33122700</v>
      </c>
      <c r="CB648" s="5">
        <f>Target_CC[[#This Row],[Est_Sust_NP Apr]]</f>
        <v>33122700</v>
      </c>
      <c r="CC648" s="5">
        <f>Target_CC[[#This Row],[Est_Sust_NP Mei]]</f>
        <v>33122700</v>
      </c>
      <c r="CD648" s="5">
        <f>Target_CC[[#This Row],[Est_Sust_NP Jun]]</f>
        <v>33122700</v>
      </c>
      <c r="CE648" s="5">
        <f>Target_CC[[#This Row],[Est_Sust_NP Jul]]</f>
        <v>33122700</v>
      </c>
      <c r="CF648" s="5">
        <f>Target_CC[[#This Row],[Est_Sust_NP Agu]]</f>
        <v>33122700</v>
      </c>
      <c r="CG648" s="5">
        <f>Target_CC[[#This Row],[Est_Sust_NP Sep]]</f>
        <v>33122700</v>
      </c>
      <c r="CH648" s="5">
        <f>Target_CC[[#This Row],[Est_Sust_NP Okt]]</f>
        <v>33122700</v>
      </c>
      <c r="CI648" s="5">
        <f>Target_CC[[#This Row],[Est_Sust_NP Nov]]</f>
        <v>33122700</v>
      </c>
      <c r="CJ648" s="5">
        <f>SUM(Target_CC[[#This Row],[Est_Sust_NP Jan]:[Est_Sust_NP Des]])</f>
        <v>402702300</v>
      </c>
      <c r="CK648" s="5">
        <v>13215790</v>
      </c>
      <c r="CL648" s="5">
        <v>13157392</v>
      </c>
      <c r="CM648" s="5">
        <v>12601162</v>
      </c>
      <c r="CN648" s="5">
        <f>Target_CC[[#This Row],[Est_Sust_POTS Mar]]</f>
        <v>12601162</v>
      </c>
      <c r="CO648" s="5">
        <f>Target_CC[[#This Row],[Est_Sust_POTS Apr]]</f>
        <v>12601162</v>
      </c>
      <c r="CP648" s="5">
        <f>Target_CC[[#This Row],[Est_Sust_POTS Mei]]</f>
        <v>12601162</v>
      </c>
      <c r="CQ648" s="5">
        <f>Target_CC[[#This Row],[Est_Sust_POTS Jun]]</f>
        <v>12601162</v>
      </c>
      <c r="CR648" s="5">
        <f>Target_CC[[#This Row],[Est_Sust_POTS Jul]]</f>
        <v>12601162</v>
      </c>
      <c r="CS648" s="5">
        <f>Target_CC[[#This Row],[Est_Sust_POTS Agu]]</f>
        <v>12601162</v>
      </c>
      <c r="CT648" s="5">
        <f>Target_CC[[#This Row],[Est_Sust_POTS Sep]]</f>
        <v>12601162</v>
      </c>
      <c r="CU648" s="5">
        <f>Target_CC[[#This Row],[Est_Sust_POTS Okt]]</f>
        <v>12601162</v>
      </c>
      <c r="CV648" s="5">
        <f>Target_CC[[#This Row],[Est_Sust_POTS Nov]]</f>
        <v>12601162</v>
      </c>
      <c r="CW648" s="5">
        <f>SUM(Target_CC[[#This Row],[Est_Sust_POTS Jan]:[Est_Sust_POTS Des]])</f>
        <v>152384802</v>
      </c>
      <c r="CX648" s="5"/>
      <c r="CY648" s="5">
        <v>238856400</v>
      </c>
      <c r="CZ648" s="5">
        <v>133273950</v>
      </c>
      <c r="DA648" s="5">
        <v>0</v>
      </c>
      <c r="DB648" s="5"/>
      <c r="DC648" s="5"/>
      <c r="DD648" s="5"/>
      <c r="DE648" s="5"/>
      <c r="DF648" s="5"/>
      <c r="DG648" s="5"/>
      <c r="DH648" s="5"/>
      <c r="DI648" s="5"/>
      <c r="DJ648" s="5">
        <f>SUM(Target_CC[[#This Row],[BC_Jan]:[BC_Des]])</f>
        <v>372130350</v>
      </c>
      <c r="DK648" s="5"/>
      <c r="DL648" s="5"/>
      <c r="DM648" s="5"/>
      <c r="DN648" s="5"/>
      <c r="DO648" s="5"/>
      <c r="DP648" s="5"/>
      <c r="DQ648" s="5"/>
      <c r="DR648" s="5"/>
      <c r="DS648" s="5"/>
      <c r="DT648" s="5"/>
      <c r="DU648" s="5"/>
      <c r="DV648" s="5"/>
      <c r="DW648" s="5"/>
      <c r="DX648" s="5" t="s">
        <v>160</v>
      </c>
    </row>
    <row r="649" spans="2:128" x14ac:dyDescent="0.3">
      <c r="B649">
        <v>5569163</v>
      </c>
      <c r="C649" t="s">
        <v>946</v>
      </c>
      <c r="D649" t="s">
        <v>157</v>
      </c>
      <c r="E649" t="s">
        <v>874</v>
      </c>
      <c r="F649" t="s">
        <v>875</v>
      </c>
      <c r="G649" t="s">
        <v>19</v>
      </c>
      <c r="H649" t="s">
        <v>159</v>
      </c>
      <c r="I649" t="s">
        <v>18</v>
      </c>
      <c r="J649" s="5">
        <v>1158138950</v>
      </c>
      <c r="K649" s="5">
        <v>50449178.006956518</v>
      </c>
      <c r="L649" s="5">
        <v>50339227.53043478</v>
      </c>
      <c r="M649" s="5">
        <v>50339227.53043478</v>
      </c>
      <c r="N649" s="5">
        <v>50339227.53043478</v>
      </c>
      <c r="O649" s="5">
        <v>50229277.053913042</v>
      </c>
      <c r="P649" s="5">
        <v>50339227.53043478</v>
      </c>
      <c r="Q649" s="5">
        <v>50669078.960000001</v>
      </c>
      <c r="R649" s="5">
        <v>50449178.006956518</v>
      </c>
      <c r="S649" s="5">
        <v>50449178.006956518</v>
      </c>
      <c r="T649" s="5">
        <v>50669078.960000001</v>
      </c>
      <c r="U649" s="5">
        <v>50339227.53043478</v>
      </c>
      <c r="V649" s="5">
        <v>50559128.483478263</v>
      </c>
      <c r="W649" s="5">
        <v>605170235.13043475</v>
      </c>
      <c r="X649" s="5">
        <v>3359323.4498972106</v>
      </c>
      <c r="Y649" s="5">
        <v>22297581.23516367</v>
      </c>
      <c r="Z649" s="5">
        <v>19783948.496898536</v>
      </c>
      <c r="AA649" s="5">
        <v>14659732.487346141</v>
      </c>
      <c r="AB649" s="5">
        <v>15007224.103101941</v>
      </c>
      <c r="AC649" s="5">
        <v>15137026.796527045</v>
      </c>
      <c r="AD649" s="5">
        <v>18573941.106960207</v>
      </c>
      <c r="AE649" s="5">
        <v>18265669.00831496</v>
      </c>
      <c r="AF649" s="5">
        <v>18254304.04349529</v>
      </c>
      <c r="AG649" s="5">
        <v>18515916.92982199</v>
      </c>
      <c r="AH649" s="5">
        <v>18095212.076060954</v>
      </c>
      <c r="AI649" s="5">
        <v>18050120.266412061</v>
      </c>
      <c r="AJ649" s="5">
        <v>200000000</v>
      </c>
      <c r="AK649" s="5">
        <v>53808501.456853725</v>
      </c>
      <c r="AL649" s="5">
        <v>72636808.765598446</v>
      </c>
      <c r="AM649" s="5">
        <v>70123176.027333319</v>
      </c>
      <c r="AN649" s="5">
        <v>64998960.017780922</v>
      </c>
      <c r="AO649" s="5">
        <v>65236501.157014981</v>
      </c>
      <c r="AP649" s="5">
        <v>65476254.326961823</v>
      </c>
      <c r="AQ649" s="5">
        <v>69243020.066960216</v>
      </c>
      <c r="AR649" s="5">
        <v>68714847.015271485</v>
      </c>
      <c r="AS649" s="5">
        <v>68703482.050451815</v>
      </c>
      <c r="AT649" s="5">
        <v>69184995.889821991</v>
      </c>
      <c r="AU649" s="5">
        <v>68434439.606495738</v>
      </c>
      <c r="AV649" s="5">
        <v>68609248.749890327</v>
      </c>
      <c r="AW649" s="5">
        <f>SUM(Target_CC[[#This Row],[Target_Jan]:[Target_Des]])</f>
        <v>805170235.13043487</v>
      </c>
      <c r="AX649" s="5">
        <v>398431.6541048385</v>
      </c>
      <c r="AY649" s="5">
        <v>400134.82932733063</v>
      </c>
      <c r="AZ649" s="5">
        <v>398191.87111273216</v>
      </c>
      <c r="BA649" s="5">
        <v>393186.35294999834</v>
      </c>
      <c r="BB649" s="5">
        <v>396967.92078911501</v>
      </c>
      <c r="BC649" s="5">
        <v>398736.59551871271</v>
      </c>
      <c r="BD649" s="5">
        <v>439346.16758754093</v>
      </c>
      <c r="BE649" s="5">
        <v>435240.94347581436</v>
      </c>
      <c r="BF649" s="5">
        <v>435107.78425690724</v>
      </c>
      <c r="BG649" s="5">
        <v>438666.31910335692</v>
      </c>
      <c r="BH649" s="5">
        <v>432997.10548502742</v>
      </c>
      <c r="BI649" s="5">
        <v>432992.456288627</v>
      </c>
      <c r="BJ649" s="5">
        <f>SUM(Target_CC[[#This Row],[Target_NGTMA_Jan]:[Target_NGTMA_Des]])</f>
        <v>5000000.0000000019</v>
      </c>
      <c r="BK649" s="5">
        <v>63904291</v>
      </c>
      <c r="BL649" s="5">
        <v>59883027</v>
      </c>
      <c r="BM649" s="5">
        <v>59896032</v>
      </c>
      <c r="BN649" s="5">
        <f>Target_CC[[#This Row],[Est_Sust_NP Apr]]+Target_CC[[#This Row],[Est_Sust_POTS Apr]]+Target_CC[[#This Row],[BC_Apr]]</f>
        <v>57193157.449999996</v>
      </c>
      <c r="BO649" s="5">
        <f>Target_CC[[#This Row],[Est_Sust_NP Mei]]+Target_CC[[#This Row],[Est_Sust_POTS Mei]]+Target_CC[[#This Row],[BC_Mei]]</f>
        <v>57193157.449999996</v>
      </c>
      <c r="BP649" s="5">
        <f>Target_CC[[#This Row],[Est_Sust_NP Jun]]+Target_CC[[#This Row],[Est_Sust_POTS Jun]]+Target_CC[[#This Row],[BC_Jun]]</f>
        <v>57193157.449999996</v>
      </c>
      <c r="BQ649" s="5">
        <f>Target_CC[[#This Row],[Est_Sust_NP Jul]]+Target_CC[[#This Row],[Est_Sust_POTS Jul]]+Target_CC[[#This Row],[BC_Jul]]</f>
        <v>57193157.449999996</v>
      </c>
      <c r="BR649" s="5">
        <f>Target_CC[[#This Row],[Est_Sust_NP Agu]]+Target_CC[[#This Row],[Est_Sust_POTS Agu]]+Target_CC[[#This Row],[BC_Agu]]</f>
        <v>57193157.449999996</v>
      </c>
      <c r="BS649" s="5">
        <f>Target_CC[[#This Row],[Est_Sust_NP Sep]]+Target_CC[[#This Row],[Est_Sust_POTS Sep]]+Target_CC[[#This Row],[BC_Sep]]</f>
        <v>57193157.449999996</v>
      </c>
      <c r="BT649" s="5">
        <f>Target_CC[[#This Row],[Est_Sust_NP Okt]]+Target_CC[[#This Row],[Est_Sust_POTS Okt]]+Target_CC[[#This Row],[BC_Okt]]</f>
        <v>57193157.449999996</v>
      </c>
      <c r="BU649" s="5">
        <f>Target_CC[[#This Row],[Est_Sust_NP Nov]]+Target_CC[[#This Row],[Est_Sust_POTS Nov]]+Target_CC[[#This Row],[BC_Nov]]</f>
        <v>57193157.449999996</v>
      </c>
      <c r="BV649" s="5">
        <f>Target_CC[[#This Row],[Est_Sust_NP Des]]+Target_CC[[#This Row],[Est_Sust_POTS Des]]+Target_CC[[#This Row],[BC_Des]]</f>
        <v>57193157.449999996</v>
      </c>
      <c r="BW649" s="5">
        <f>SUM(Target_CC[[#This Row],[Real_Jan]:[Real_Des]])</f>
        <v>698421767.05000007</v>
      </c>
      <c r="BX649" s="5">
        <v>53307831</v>
      </c>
      <c r="BY649" s="5">
        <v>53307831</v>
      </c>
      <c r="BZ649" s="5">
        <v>53307831</v>
      </c>
      <c r="CA649" s="5">
        <f>Target_CC[[#This Row],[Est_Sust_NP Mar]]*95%</f>
        <v>50642439.449999996</v>
      </c>
      <c r="CB649" s="5">
        <f>Target_CC[[#This Row],[Est_Sust_NP Apr]]</f>
        <v>50642439.449999996</v>
      </c>
      <c r="CC649" s="5">
        <f>Target_CC[[#This Row],[Est_Sust_NP Mei]]</f>
        <v>50642439.449999996</v>
      </c>
      <c r="CD649" s="5">
        <f>Target_CC[[#This Row],[Est_Sust_NP Jun]]</f>
        <v>50642439.449999996</v>
      </c>
      <c r="CE649" s="5">
        <f>Target_CC[[#This Row],[Est_Sust_NP Jul]]</f>
        <v>50642439.449999996</v>
      </c>
      <c r="CF649" s="5">
        <f>Target_CC[[#This Row],[Est_Sust_NP Agu]]</f>
        <v>50642439.449999996</v>
      </c>
      <c r="CG649" s="5">
        <f>Target_CC[[#This Row],[Est_Sust_NP Sep]]</f>
        <v>50642439.449999996</v>
      </c>
      <c r="CH649" s="5">
        <f>Target_CC[[#This Row],[Est_Sust_NP Okt]]</f>
        <v>50642439.449999996</v>
      </c>
      <c r="CI649" s="5">
        <f>Target_CC[[#This Row],[Est_Sust_NP Nov]]</f>
        <v>50642439.449999996</v>
      </c>
      <c r="CJ649" s="5">
        <f>SUM(Target_CC[[#This Row],[Est_Sust_NP Jan]:[Est_Sust_NP Des]])</f>
        <v>615705448.04999995</v>
      </c>
      <c r="CK649" s="5">
        <v>7901766</v>
      </c>
      <c r="CL649" s="5">
        <v>6358924</v>
      </c>
      <c r="CM649" s="5">
        <v>6550718</v>
      </c>
      <c r="CN649" s="5">
        <f>Target_CC[[#This Row],[Est_Sust_POTS Mar]]</f>
        <v>6550718</v>
      </c>
      <c r="CO649" s="5">
        <f>Target_CC[[#This Row],[Est_Sust_POTS Apr]]</f>
        <v>6550718</v>
      </c>
      <c r="CP649" s="5">
        <f>Target_CC[[#This Row],[Est_Sust_POTS Mei]]</f>
        <v>6550718</v>
      </c>
      <c r="CQ649" s="5">
        <f>Target_CC[[#This Row],[Est_Sust_POTS Jun]]</f>
        <v>6550718</v>
      </c>
      <c r="CR649" s="5">
        <f>Target_CC[[#This Row],[Est_Sust_POTS Jul]]</f>
        <v>6550718</v>
      </c>
      <c r="CS649" s="5">
        <f>Target_CC[[#This Row],[Est_Sust_POTS Agu]]</f>
        <v>6550718</v>
      </c>
      <c r="CT649" s="5">
        <f>Target_CC[[#This Row],[Est_Sust_POTS Sep]]</f>
        <v>6550718</v>
      </c>
      <c r="CU649" s="5">
        <f>Target_CC[[#This Row],[Est_Sust_POTS Okt]]</f>
        <v>6550718</v>
      </c>
      <c r="CV649" s="5">
        <f>Target_CC[[#This Row],[Est_Sust_POTS Nov]]</f>
        <v>6550718</v>
      </c>
      <c r="CW649" s="5">
        <f>SUM(Target_CC[[#This Row],[Est_Sust_POTS Jan]:[Est_Sust_POTS Des]])</f>
        <v>79767870</v>
      </c>
      <c r="CX649" s="5"/>
      <c r="CY649" s="5">
        <v>0</v>
      </c>
      <c r="CZ649" s="5">
        <v>0</v>
      </c>
      <c r="DA649" s="5">
        <v>0</v>
      </c>
      <c r="DB649" s="5"/>
      <c r="DC649" s="5"/>
      <c r="DD649" s="5"/>
      <c r="DE649" s="5"/>
      <c r="DF649" s="5"/>
      <c r="DG649" s="5"/>
      <c r="DH649" s="5"/>
      <c r="DI649" s="5"/>
      <c r="DJ649" s="5">
        <f>SUM(Target_CC[[#This Row],[BC_Jan]:[BC_Des]])</f>
        <v>0</v>
      </c>
      <c r="DK649" s="5"/>
      <c r="DL649" s="5"/>
      <c r="DM649" s="5"/>
      <c r="DN649" s="5"/>
      <c r="DO649" s="5"/>
      <c r="DP649" s="5"/>
      <c r="DQ649" s="5"/>
      <c r="DR649" s="5"/>
      <c r="DS649" s="5"/>
      <c r="DT649" s="5"/>
      <c r="DU649" s="5"/>
      <c r="DV649" s="5"/>
      <c r="DW649" s="5"/>
      <c r="DX649" s="5" t="s">
        <v>155</v>
      </c>
    </row>
    <row r="650" spans="2:128" x14ac:dyDescent="0.3">
      <c r="B650">
        <v>2952910</v>
      </c>
      <c r="C650" t="s">
        <v>947</v>
      </c>
      <c r="D650" t="s">
        <v>157</v>
      </c>
      <c r="E650" t="s">
        <v>887</v>
      </c>
      <c r="F650" t="s">
        <v>888</v>
      </c>
      <c r="G650" t="s">
        <v>25</v>
      </c>
      <c r="H650" t="s">
        <v>159</v>
      </c>
      <c r="I650" t="s">
        <v>18</v>
      </c>
      <c r="J650" s="5">
        <v>1440618446.9856966</v>
      </c>
      <c r="K650" s="5">
        <v>47221353</v>
      </c>
      <c r="L650" s="5">
        <v>86623174</v>
      </c>
      <c r="M650" s="5">
        <v>81387279</v>
      </c>
      <c r="N650" s="5">
        <v>70713543</v>
      </c>
      <c r="O650" s="5">
        <v>71390818</v>
      </c>
      <c r="P650" s="5">
        <v>71707746</v>
      </c>
      <c r="Q650" s="5">
        <v>79006485</v>
      </c>
      <c r="R650" s="5">
        <v>78271255</v>
      </c>
      <c r="S650" s="5">
        <v>78247581</v>
      </c>
      <c r="T650" s="5">
        <v>78885620</v>
      </c>
      <c r="U650" s="5">
        <v>77869643</v>
      </c>
      <c r="V650" s="5">
        <v>77868817</v>
      </c>
      <c r="W650" s="5">
        <v>899193314</v>
      </c>
      <c r="X650" s="5">
        <v>2590553</v>
      </c>
      <c r="Y650" s="5">
        <v>4752127</v>
      </c>
      <c r="Z650" s="5">
        <v>4464887</v>
      </c>
      <c r="AA650" s="5">
        <v>3879329</v>
      </c>
      <c r="AB650" s="5">
        <v>3916484</v>
      </c>
      <c r="AC650" s="5">
        <v>3933870</v>
      </c>
      <c r="AD650" s="5">
        <v>4334278</v>
      </c>
      <c r="AE650" s="5">
        <v>4293943</v>
      </c>
      <c r="AF650" s="5">
        <v>4292644</v>
      </c>
      <c r="AG650" s="5">
        <v>4327647</v>
      </c>
      <c r="AH650" s="5">
        <v>4271911</v>
      </c>
      <c r="AI650" s="5">
        <v>4271865</v>
      </c>
      <c r="AJ650" s="5">
        <v>49329538</v>
      </c>
      <c r="AK650" s="5">
        <v>49811906</v>
      </c>
      <c r="AL650" s="5">
        <v>91375301</v>
      </c>
      <c r="AM650" s="5">
        <v>85852166</v>
      </c>
      <c r="AN650" s="5">
        <v>74592872</v>
      </c>
      <c r="AO650" s="5">
        <v>75307302</v>
      </c>
      <c r="AP650" s="5">
        <v>75641616</v>
      </c>
      <c r="AQ650" s="5">
        <v>83340763</v>
      </c>
      <c r="AR650" s="5">
        <v>82565198</v>
      </c>
      <c r="AS650" s="5">
        <v>82540225</v>
      </c>
      <c r="AT650" s="5">
        <v>83213267</v>
      </c>
      <c r="AU650" s="5">
        <v>82141554</v>
      </c>
      <c r="AV650" s="5">
        <v>82140682</v>
      </c>
      <c r="AW650" s="5">
        <f>SUM(Target_CC[[#This Row],[Target_Jan]:[Target_Des]])</f>
        <v>948522852</v>
      </c>
      <c r="AX650" s="5">
        <v>796863</v>
      </c>
      <c r="AY650" s="5">
        <v>800270</v>
      </c>
      <c r="AZ650" s="5">
        <v>796384</v>
      </c>
      <c r="BA650" s="5">
        <v>786373</v>
      </c>
      <c r="BB650" s="5">
        <v>793936</v>
      </c>
      <c r="BC650" s="5">
        <v>797473</v>
      </c>
      <c r="BD650" s="5">
        <v>878692</v>
      </c>
      <c r="BE650" s="5">
        <v>870482</v>
      </c>
      <c r="BF650" s="5">
        <v>870216</v>
      </c>
      <c r="BG650" s="5">
        <v>877333</v>
      </c>
      <c r="BH650" s="5">
        <v>865994</v>
      </c>
      <c r="BI650" s="5">
        <v>865985</v>
      </c>
      <c r="BJ650" s="5">
        <f>SUM(Target_CC[[#This Row],[Target_NGTMA_Jan]:[Target_NGTMA_Des]])</f>
        <v>10000001</v>
      </c>
      <c r="BK650" s="5">
        <v>75725833</v>
      </c>
      <c r="BL650" s="5">
        <v>88853028</v>
      </c>
      <c r="BM650" s="5">
        <v>-42144895</v>
      </c>
      <c r="BN650" s="5">
        <f>Target_CC[[#This Row],[Est_Sust_NP Apr]]+Target_CC[[#This Row],[Est_Sust_POTS Apr]]+Target_CC[[#This Row],[BC_Apr]]</f>
        <v>62737349</v>
      </c>
      <c r="BO650" s="5">
        <f>Target_CC[[#This Row],[Est_Sust_NP Mei]]+Target_CC[[#This Row],[Est_Sust_POTS Mei]]+Target_CC[[#This Row],[BC_Mei]]</f>
        <v>62737349</v>
      </c>
      <c r="BP650" s="5">
        <f>Target_CC[[#This Row],[Est_Sust_NP Jun]]+Target_CC[[#This Row],[Est_Sust_POTS Jun]]+Target_CC[[#This Row],[BC_Jun]]</f>
        <v>62737349</v>
      </c>
      <c r="BQ650" s="5">
        <f>Target_CC[[#This Row],[Est_Sust_NP Jul]]+Target_CC[[#This Row],[Est_Sust_POTS Jul]]+Target_CC[[#This Row],[BC_Jul]]</f>
        <v>62737349</v>
      </c>
      <c r="BR650" s="5">
        <f>Target_CC[[#This Row],[Est_Sust_NP Agu]]+Target_CC[[#This Row],[Est_Sust_POTS Agu]]+Target_CC[[#This Row],[BC_Agu]]</f>
        <v>62737349</v>
      </c>
      <c r="BS650" s="5">
        <f>Target_CC[[#This Row],[Est_Sust_NP Sep]]+Target_CC[[#This Row],[Est_Sust_POTS Sep]]+Target_CC[[#This Row],[BC_Sep]]</f>
        <v>62737349</v>
      </c>
      <c r="BT650" s="5">
        <f>Target_CC[[#This Row],[Est_Sust_NP Okt]]+Target_CC[[#This Row],[Est_Sust_POTS Okt]]+Target_CC[[#This Row],[BC_Okt]]</f>
        <v>62737349</v>
      </c>
      <c r="BU650" s="5">
        <f>Target_CC[[#This Row],[Est_Sust_NP Nov]]+Target_CC[[#This Row],[Est_Sust_POTS Nov]]+Target_CC[[#This Row],[BC_Nov]]</f>
        <v>62737349</v>
      </c>
      <c r="BV650" s="5">
        <f>Target_CC[[#This Row],[Est_Sust_NP Des]]+Target_CC[[#This Row],[Est_Sust_POTS Des]]+Target_CC[[#This Row],[BC_Des]]</f>
        <v>62737349</v>
      </c>
      <c r="BW650" s="5">
        <f>SUM(Target_CC[[#This Row],[Real_Jan]:[Real_Des]])</f>
        <v>687070107</v>
      </c>
      <c r="BX650" s="5">
        <v>67065000</v>
      </c>
      <c r="BY650" s="5">
        <v>82310396</v>
      </c>
      <c r="BZ650" s="5">
        <v>58785000</v>
      </c>
      <c r="CA650" s="5">
        <f>Target_CC[[#This Row],[Est_Sust_NP Mar]]*95%</f>
        <v>55845750</v>
      </c>
      <c r="CB650" s="5">
        <f>Target_CC[[#This Row],[Est_Sust_NP Apr]]</f>
        <v>55845750</v>
      </c>
      <c r="CC650" s="5">
        <f>Target_CC[[#This Row],[Est_Sust_NP Mei]]</f>
        <v>55845750</v>
      </c>
      <c r="CD650" s="5">
        <f>Target_CC[[#This Row],[Est_Sust_NP Jun]]</f>
        <v>55845750</v>
      </c>
      <c r="CE650" s="5">
        <f>Target_CC[[#This Row],[Est_Sust_NP Jul]]</f>
        <v>55845750</v>
      </c>
      <c r="CF650" s="5">
        <f>Target_CC[[#This Row],[Est_Sust_NP Agu]]</f>
        <v>55845750</v>
      </c>
      <c r="CG650" s="5">
        <f>Target_CC[[#This Row],[Est_Sust_NP Sep]]</f>
        <v>55845750</v>
      </c>
      <c r="CH650" s="5">
        <f>Target_CC[[#This Row],[Est_Sust_NP Okt]]</f>
        <v>55845750</v>
      </c>
      <c r="CI650" s="5">
        <f>Target_CC[[#This Row],[Est_Sust_NP Nov]]</f>
        <v>55845750</v>
      </c>
      <c r="CJ650" s="5">
        <f>SUM(Target_CC[[#This Row],[Est_Sust_NP Jan]:[Est_Sust_NP Des]])</f>
        <v>710772146</v>
      </c>
      <c r="CK650" s="5">
        <v>8425922</v>
      </c>
      <c r="CL650" s="5">
        <v>6747114</v>
      </c>
      <c r="CM650" s="5">
        <v>6891599</v>
      </c>
      <c r="CN650" s="5">
        <f>Target_CC[[#This Row],[Est_Sust_POTS Mar]]</f>
        <v>6891599</v>
      </c>
      <c r="CO650" s="5">
        <f>Target_CC[[#This Row],[Est_Sust_POTS Apr]]</f>
        <v>6891599</v>
      </c>
      <c r="CP650" s="5">
        <f>Target_CC[[#This Row],[Est_Sust_POTS Mei]]</f>
        <v>6891599</v>
      </c>
      <c r="CQ650" s="5">
        <f>Target_CC[[#This Row],[Est_Sust_POTS Jun]]</f>
        <v>6891599</v>
      </c>
      <c r="CR650" s="5">
        <f>Target_CC[[#This Row],[Est_Sust_POTS Jul]]</f>
        <v>6891599</v>
      </c>
      <c r="CS650" s="5">
        <f>Target_CC[[#This Row],[Est_Sust_POTS Agu]]</f>
        <v>6891599</v>
      </c>
      <c r="CT650" s="5">
        <f>Target_CC[[#This Row],[Est_Sust_POTS Sep]]</f>
        <v>6891599</v>
      </c>
      <c r="CU650" s="5">
        <f>Target_CC[[#This Row],[Est_Sust_POTS Okt]]</f>
        <v>6891599</v>
      </c>
      <c r="CV650" s="5">
        <f>Target_CC[[#This Row],[Est_Sust_POTS Nov]]</f>
        <v>6891599</v>
      </c>
      <c r="CW650" s="5">
        <f>SUM(Target_CC[[#This Row],[Est_Sust_POTS Jan]:[Est_Sust_POTS Des]])</f>
        <v>84089026</v>
      </c>
      <c r="CX650" s="5"/>
      <c r="CY650" s="5">
        <v>0</v>
      </c>
      <c r="CZ650" s="5">
        <v>0</v>
      </c>
      <c r="DA650" s="5">
        <v>0</v>
      </c>
      <c r="DB650" s="5"/>
      <c r="DC650" s="5"/>
      <c r="DD650" s="5"/>
      <c r="DE650" s="5"/>
      <c r="DF650" s="5"/>
      <c r="DG650" s="5"/>
      <c r="DH650" s="5"/>
      <c r="DI650" s="5"/>
      <c r="DJ650" s="5">
        <f>SUM(Target_CC[[#This Row],[BC_Jan]:[BC_Des]])</f>
        <v>0</v>
      </c>
      <c r="DK650" s="5"/>
      <c r="DL650" s="5"/>
      <c r="DM650" s="5"/>
      <c r="DN650" s="5"/>
      <c r="DO650" s="5"/>
      <c r="DP650" s="5"/>
      <c r="DQ650" s="5"/>
      <c r="DR650" s="5"/>
      <c r="DS650" s="5"/>
      <c r="DT650" s="5"/>
      <c r="DU650" s="5"/>
      <c r="DV650" s="5"/>
      <c r="DW650" s="5"/>
      <c r="DX650" s="5" t="s">
        <v>160</v>
      </c>
    </row>
    <row r="651" spans="2:128" x14ac:dyDescent="0.3">
      <c r="B651">
        <v>2000056</v>
      </c>
      <c r="C651" t="s">
        <v>948</v>
      </c>
      <c r="D651" t="s">
        <v>157</v>
      </c>
      <c r="E651" t="s">
        <v>887</v>
      </c>
      <c r="F651" t="s">
        <v>888</v>
      </c>
      <c r="G651" t="s">
        <v>25</v>
      </c>
      <c r="H651" t="s">
        <v>159</v>
      </c>
      <c r="I651" t="s">
        <v>18</v>
      </c>
      <c r="J651" s="5">
        <v>1497999725.3083203</v>
      </c>
      <c r="K651" s="5">
        <v>48949818</v>
      </c>
      <c r="L651" s="5">
        <v>89793882</v>
      </c>
      <c r="M651" s="5">
        <v>84366336</v>
      </c>
      <c r="N651" s="5">
        <v>73301904</v>
      </c>
      <c r="O651" s="5">
        <v>74003969</v>
      </c>
      <c r="P651" s="5">
        <v>74332499</v>
      </c>
      <c r="Q651" s="5">
        <v>81898396</v>
      </c>
      <c r="R651" s="5">
        <v>81136254</v>
      </c>
      <c r="S651" s="5">
        <v>81111714</v>
      </c>
      <c r="T651" s="5">
        <v>81773108</v>
      </c>
      <c r="U651" s="5">
        <v>80719942</v>
      </c>
      <c r="V651" s="5">
        <v>80719086</v>
      </c>
      <c r="W651" s="5">
        <v>932106908</v>
      </c>
      <c r="X651" s="5">
        <v>6779535</v>
      </c>
      <c r="Y651" s="5">
        <v>12436426</v>
      </c>
      <c r="Z651" s="5">
        <v>11684713</v>
      </c>
      <c r="AA651" s="5">
        <v>10152292</v>
      </c>
      <c r="AB651" s="5">
        <v>10249528</v>
      </c>
      <c r="AC651" s="5">
        <v>10295029</v>
      </c>
      <c r="AD651" s="5">
        <v>11342904</v>
      </c>
      <c r="AE651" s="5">
        <v>11237347</v>
      </c>
      <c r="AF651" s="5">
        <v>11233948</v>
      </c>
      <c r="AG651" s="5">
        <v>11325551</v>
      </c>
      <c r="AH651" s="5">
        <v>11179688</v>
      </c>
      <c r="AI651" s="5">
        <v>11179569</v>
      </c>
      <c r="AJ651" s="5">
        <v>129096530</v>
      </c>
      <c r="AK651" s="5">
        <v>55729353</v>
      </c>
      <c r="AL651" s="5">
        <v>102230308</v>
      </c>
      <c r="AM651" s="5">
        <v>96051049</v>
      </c>
      <c r="AN651" s="5">
        <v>83454196</v>
      </c>
      <c r="AO651" s="5">
        <v>84253497</v>
      </c>
      <c r="AP651" s="5">
        <v>84627528</v>
      </c>
      <c r="AQ651" s="5">
        <v>93241300</v>
      </c>
      <c r="AR651" s="5">
        <v>92373601</v>
      </c>
      <c r="AS651" s="5">
        <v>92345662</v>
      </c>
      <c r="AT651" s="5">
        <v>93098659</v>
      </c>
      <c r="AU651" s="5">
        <v>91899630</v>
      </c>
      <c r="AV651" s="5">
        <v>91898655</v>
      </c>
      <c r="AW651" s="5">
        <f>SUM(Target_CC[[#This Row],[Target_Jan]:[Target_Des]])</f>
        <v>1061203438</v>
      </c>
      <c r="AX651" s="5">
        <v>796863</v>
      </c>
      <c r="AY651" s="5">
        <v>800269</v>
      </c>
      <c r="AZ651" s="5">
        <v>796384</v>
      </c>
      <c r="BA651" s="5">
        <v>786373</v>
      </c>
      <c r="BB651" s="5">
        <v>793935</v>
      </c>
      <c r="BC651" s="5">
        <v>797473</v>
      </c>
      <c r="BD651" s="5">
        <v>878692</v>
      </c>
      <c r="BE651" s="5">
        <v>870482</v>
      </c>
      <c r="BF651" s="5">
        <v>870215</v>
      </c>
      <c r="BG651" s="5">
        <v>877333</v>
      </c>
      <c r="BH651" s="5">
        <v>865994</v>
      </c>
      <c r="BI651" s="5">
        <v>865985</v>
      </c>
      <c r="BJ651" s="5">
        <f>SUM(Target_CC[[#This Row],[Target_NGTMA_Jan]:[Target_NGTMA_Des]])</f>
        <v>9999998</v>
      </c>
      <c r="BK651" s="5">
        <v>77961028</v>
      </c>
      <c r="BL651" s="5">
        <v>75393704</v>
      </c>
      <c r="BM651" s="5">
        <v>74964608</v>
      </c>
      <c r="BN651" s="5">
        <f>Target_CC[[#This Row],[Est_Sust_NP Apr]]+Target_CC[[#This Row],[Est_Sust_POTS Apr]]+Target_CC[[#This Row],[BC_Apr]]</f>
        <v>73596608</v>
      </c>
      <c r="BO651" s="5">
        <f>Target_CC[[#This Row],[Est_Sust_NP Mei]]+Target_CC[[#This Row],[Est_Sust_POTS Mei]]+Target_CC[[#This Row],[BC_Mei]]</f>
        <v>73596608</v>
      </c>
      <c r="BP651" s="5">
        <f>Target_CC[[#This Row],[Est_Sust_NP Jun]]+Target_CC[[#This Row],[Est_Sust_POTS Jun]]+Target_CC[[#This Row],[BC_Jun]]</f>
        <v>73596608</v>
      </c>
      <c r="BQ651" s="5">
        <f>Target_CC[[#This Row],[Est_Sust_NP Jul]]+Target_CC[[#This Row],[Est_Sust_POTS Jul]]+Target_CC[[#This Row],[BC_Jul]]</f>
        <v>73596608</v>
      </c>
      <c r="BR651" s="5">
        <f>Target_CC[[#This Row],[Est_Sust_NP Agu]]+Target_CC[[#This Row],[Est_Sust_POTS Agu]]+Target_CC[[#This Row],[BC_Agu]]</f>
        <v>73596608</v>
      </c>
      <c r="BS651" s="5">
        <f>Target_CC[[#This Row],[Est_Sust_NP Sep]]+Target_CC[[#This Row],[Est_Sust_POTS Sep]]+Target_CC[[#This Row],[BC_Sep]]</f>
        <v>73596608</v>
      </c>
      <c r="BT651" s="5">
        <f>Target_CC[[#This Row],[Est_Sust_NP Okt]]+Target_CC[[#This Row],[Est_Sust_POTS Okt]]+Target_CC[[#This Row],[BC_Okt]]</f>
        <v>73596608</v>
      </c>
      <c r="BU651" s="5">
        <f>Target_CC[[#This Row],[Est_Sust_NP Nov]]+Target_CC[[#This Row],[Est_Sust_POTS Nov]]+Target_CC[[#This Row],[BC_Nov]]</f>
        <v>73596608</v>
      </c>
      <c r="BV651" s="5">
        <f>Target_CC[[#This Row],[Est_Sust_NP Des]]+Target_CC[[#This Row],[Est_Sust_POTS Des]]+Target_CC[[#This Row],[BC_Des]]</f>
        <v>73596608</v>
      </c>
      <c r="BW651" s="5">
        <f>SUM(Target_CC[[#This Row],[Real_Jan]:[Real_Des]])</f>
        <v>890688812</v>
      </c>
      <c r="BX651" s="5">
        <v>33936000</v>
      </c>
      <c r="BY651" s="5">
        <v>33936000</v>
      </c>
      <c r="BZ651" s="5">
        <v>33936000</v>
      </c>
      <c r="CA651" s="5">
        <f>Target_CC[[#This Row],[Est_Sust_NP Mar]]*95%</f>
        <v>32239200</v>
      </c>
      <c r="CB651" s="5">
        <f>Target_CC[[#This Row],[Est_Sust_NP Apr]]</f>
        <v>32239200</v>
      </c>
      <c r="CC651" s="5">
        <f>Target_CC[[#This Row],[Est_Sust_NP Mei]]</f>
        <v>32239200</v>
      </c>
      <c r="CD651" s="5">
        <f>Target_CC[[#This Row],[Est_Sust_NP Jun]]</f>
        <v>32239200</v>
      </c>
      <c r="CE651" s="5">
        <f>Target_CC[[#This Row],[Est_Sust_NP Jul]]</f>
        <v>32239200</v>
      </c>
      <c r="CF651" s="5">
        <f>Target_CC[[#This Row],[Est_Sust_NP Agu]]</f>
        <v>32239200</v>
      </c>
      <c r="CG651" s="5">
        <f>Target_CC[[#This Row],[Est_Sust_NP Sep]]</f>
        <v>32239200</v>
      </c>
      <c r="CH651" s="5">
        <f>Target_CC[[#This Row],[Est_Sust_NP Okt]]</f>
        <v>32239200</v>
      </c>
      <c r="CI651" s="5">
        <f>Target_CC[[#This Row],[Est_Sust_NP Nov]]</f>
        <v>32239200</v>
      </c>
      <c r="CJ651" s="5">
        <f>SUM(Target_CC[[#This Row],[Est_Sust_NP Jan]:[Est_Sust_NP Des]])</f>
        <v>391960800</v>
      </c>
      <c r="CK651" s="5">
        <v>44244090</v>
      </c>
      <c r="CL651" s="5">
        <v>41640868</v>
      </c>
      <c r="CM651" s="5">
        <v>41357408</v>
      </c>
      <c r="CN651" s="5">
        <f>Target_CC[[#This Row],[Est_Sust_POTS Mar]]</f>
        <v>41357408</v>
      </c>
      <c r="CO651" s="5">
        <f>Target_CC[[#This Row],[Est_Sust_POTS Apr]]</f>
        <v>41357408</v>
      </c>
      <c r="CP651" s="5">
        <f>Target_CC[[#This Row],[Est_Sust_POTS Mei]]</f>
        <v>41357408</v>
      </c>
      <c r="CQ651" s="5">
        <f>Target_CC[[#This Row],[Est_Sust_POTS Jun]]</f>
        <v>41357408</v>
      </c>
      <c r="CR651" s="5">
        <f>Target_CC[[#This Row],[Est_Sust_POTS Jul]]</f>
        <v>41357408</v>
      </c>
      <c r="CS651" s="5">
        <f>Target_CC[[#This Row],[Est_Sust_POTS Agu]]</f>
        <v>41357408</v>
      </c>
      <c r="CT651" s="5">
        <f>Target_CC[[#This Row],[Est_Sust_POTS Sep]]</f>
        <v>41357408</v>
      </c>
      <c r="CU651" s="5">
        <f>Target_CC[[#This Row],[Est_Sust_POTS Okt]]</f>
        <v>41357408</v>
      </c>
      <c r="CV651" s="5">
        <f>Target_CC[[#This Row],[Est_Sust_POTS Nov]]</f>
        <v>41357408</v>
      </c>
      <c r="CW651" s="5">
        <f>SUM(Target_CC[[#This Row],[Est_Sust_POTS Jan]:[Est_Sust_POTS Des]])</f>
        <v>499459038</v>
      </c>
      <c r="CX651" s="5"/>
      <c r="CY651" s="5">
        <v>0</v>
      </c>
      <c r="CZ651" s="5">
        <v>0</v>
      </c>
      <c r="DA651" s="5">
        <v>0</v>
      </c>
      <c r="DB651" s="5"/>
      <c r="DC651" s="5"/>
      <c r="DD651" s="5"/>
      <c r="DE651" s="5"/>
      <c r="DF651" s="5"/>
      <c r="DG651" s="5"/>
      <c r="DH651" s="5"/>
      <c r="DI651" s="5"/>
      <c r="DJ651" s="5">
        <f>SUM(Target_CC[[#This Row],[BC_Jan]:[BC_Des]])</f>
        <v>0</v>
      </c>
      <c r="DK651" s="5"/>
      <c r="DL651" s="5"/>
      <c r="DM651" s="5"/>
      <c r="DN651" s="5"/>
      <c r="DO651" s="5"/>
      <c r="DP651" s="5"/>
      <c r="DQ651" s="5"/>
      <c r="DR651" s="5"/>
      <c r="DS651" s="5"/>
      <c r="DT651" s="5"/>
      <c r="DU651" s="5"/>
      <c r="DV651" s="5"/>
      <c r="DW651" s="5"/>
      <c r="DX651" s="5" t="s">
        <v>160</v>
      </c>
    </row>
    <row r="652" spans="2:128" x14ac:dyDescent="0.3">
      <c r="B652">
        <v>2000380</v>
      </c>
      <c r="C652" t="s">
        <v>949</v>
      </c>
      <c r="D652" t="s">
        <v>880</v>
      </c>
      <c r="E652" t="s">
        <v>874</v>
      </c>
      <c r="F652" t="s">
        <v>875</v>
      </c>
      <c r="G652" t="s">
        <v>23</v>
      </c>
      <c r="H652" t="s">
        <v>159</v>
      </c>
      <c r="I652" t="s">
        <v>18</v>
      </c>
      <c r="J652" s="5">
        <v>1122016409</v>
      </c>
      <c r="K652" s="5">
        <v>81658156.521739125</v>
      </c>
      <c r="L652" s="5">
        <v>81734434.782608703</v>
      </c>
      <c r="M652" s="5">
        <v>81734434.782608703</v>
      </c>
      <c r="N652" s="5">
        <v>81734434.782608703</v>
      </c>
      <c r="O652" s="5">
        <v>81810713.043478265</v>
      </c>
      <c r="P652" s="5">
        <v>81734434.782608703</v>
      </c>
      <c r="Q652" s="5">
        <v>81505600</v>
      </c>
      <c r="R652" s="5">
        <v>81658156.521739125</v>
      </c>
      <c r="S652" s="5">
        <v>81658156.521739125</v>
      </c>
      <c r="T652" s="5">
        <v>81505600</v>
      </c>
      <c r="U652" s="5">
        <v>81734434.782608703</v>
      </c>
      <c r="V652" s="5">
        <v>81581878.260869563</v>
      </c>
      <c r="W652" s="5">
        <v>980050434.78260875</v>
      </c>
      <c r="X652" s="5">
        <v>18543465.443432603</v>
      </c>
      <c r="Y652" s="5">
        <v>123082648.41810346</v>
      </c>
      <c r="Z652" s="5">
        <v>109207395.70287992</v>
      </c>
      <c r="AA652" s="5">
        <v>80921723.330150709</v>
      </c>
      <c r="AB652" s="5">
        <v>82839877.049122706</v>
      </c>
      <c r="AC652" s="5">
        <v>83556387.916829288</v>
      </c>
      <c r="AD652" s="5">
        <v>102528154.91042034</v>
      </c>
      <c r="AE652" s="5">
        <v>100826492.92589857</v>
      </c>
      <c r="AF652" s="5">
        <v>100763758.320094</v>
      </c>
      <c r="AG652" s="5">
        <v>102207861.45261739</v>
      </c>
      <c r="AH652" s="5">
        <v>99885570.659856468</v>
      </c>
      <c r="AI652" s="5">
        <v>99636663.870594576</v>
      </c>
      <c r="AJ652" s="5">
        <v>1104000000</v>
      </c>
      <c r="AK652" s="5">
        <v>100201621.96517172</v>
      </c>
      <c r="AL652" s="5">
        <v>204817083.20071214</v>
      </c>
      <c r="AM652" s="5">
        <v>190941830.48548862</v>
      </c>
      <c r="AN652" s="5">
        <v>162656158.11275941</v>
      </c>
      <c r="AO652" s="5">
        <v>164650590.09260097</v>
      </c>
      <c r="AP652" s="5">
        <v>165290822.69943798</v>
      </c>
      <c r="AQ652" s="5">
        <v>184033754.91042036</v>
      </c>
      <c r="AR652" s="5">
        <v>182484649.44763768</v>
      </c>
      <c r="AS652" s="5">
        <v>182421914.84183311</v>
      </c>
      <c r="AT652" s="5">
        <v>183713461.45261741</v>
      </c>
      <c r="AU652" s="5">
        <v>181620005.44246519</v>
      </c>
      <c r="AV652" s="5">
        <v>181218542.13146412</v>
      </c>
      <c r="AW652" s="5">
        <f>SUM(Target_CC[[#This Row],[Target_Jan]:[Target_Des]])</f>
        <v>2084050434.7826085</v>
      </c>
      <c r="AX652" s="5">
        <v>398431.6541048385</v>
      </c>
      <c r="AY652" s="5">
        <v>400134.82932733063</v>
      </c>
      <c r="AZ652" s="5">
        <v>398191.87111273216</v>
      </c>
      <c r="BA652" s="5">
        <v>393186.35294999834</v>
      </c>
      <c r="BB652" s="5">
        <v>396967.92078911501</v>
      </c>
      <c r="BC652" s="5">
        <v>398736.59551871271</v>
      </c>
      <c r="BD652" s="5">
        <v>439346.16758754093</v>
      </c>
      <c r="BE652" s="5">
        <v>435240.94347581436</v>
      </c>
      <c r="BF652" s="5">
        <v>435107.78425690724</v>
      </c>
      <c r="BG652" s="5">
        <v>438666.31910335692</v>
      </c>
      <c r="BH652" s="5">
        <v>432997.10548502742</v>
      </c>
      <c r="BI652" s="5">
        <v>432992.456288627</v>
      </c>
      <c r="BJ652" s="5">
        <f>SUM(Target_CC[[#This Row],[Target_NGTMA_Jan]:[Target_NGTMA_Des]])</f>
        <v>5000000.0000000019</v>
      </c>
      <c r="BK652" s="5">
        <v>80857658</v>
      </c>
      <c r="BL652" s="5">
        <v>80857658</v>
      </c>
      <c r="BM652" s="5">
        <v>80857658</v>
      </c>
      <c r="BN652" s="5">
        <f>Target_CC[[#This Row],[Est_Sust_NP Apr]]+Target_CC[[#This Row],[Est_Sust_POTS Apr]]+Target_CC[[#This Row],[BC_Apr]]</f>
        <v>76832475.099999994</v>
      </c>
      <c r="BO652" s="5">
        <f>Target_CC[[#This Row],[Est_Sust_NP Mei]]+Target_CC[[#This Row],[Est_Sust_POTS Mei]]+Target_CC[[#This Row],[BC_Mei]]</f>
        <v>76832475.099999994</v>
      </c>
      <c r="BP652" s="5">
        <f>Target_CC[[#This Row],[Est_Sust_NP Jun]]+Target_CC[[#This Row],[Est_Sust_POTS Jun]]+Target_CC[[#This Row],[BC_Jun]]</f>
        <v>76832475.099999994</v>
      </c>
      <c r="BQ652" s="5">
        <f>Target_CC[[#This Row],[Est_Sust_NP Jul]]+Target_CC[[#This Row],[Est_Sust_POTS Jul]]+Target_CC[[#This Row],[BC_Jul]]</f>
        <v>76832475.099999994</v>
      </c>
      <c r="BR652" s="5">
        <f>Target_CC[[#This Row],[Est_Sust_NP Agu]]+Target_CC[[#This Row],[Est_Sust_POTS Agu]]+Target_CC[[#This Row],[BC_Agu]]</f>
        <v>76832475.099999994</v>
      </c>
      <c r="BS652" s="5">
        <f>Target_CC[[#This Row],[Est_Sust_NP Sep]]+Target_CC[[#This Row],[Est_Sust_POTS Sep]]+Target_CC[[#This Row],[BC_Sep]]</f>
        <v>76832475.099999994</v>
      </c>
      <c r="BT652" s="5">
        <f>Target_CC[[#This Row],[Est_Sust_NP Okt]]+Target_CC[[#This Row],[Est_Sust_POTS Okt]]+Target_CC[[#This Row],[BC_Okt]]</f>
        <v>76832475.099999994</v>
      </c>
      <c r="BU652" s="5">
        <f>Target_CC[[#This Row],[Est_Sust_NP Nov]]+Target_CC[[#This Row],[Est_Sust_POTS Nov]]+Target_CC[[#This Row],[BC_Nov]]</f>
        <v>76832475.099999994</v>
      </c>
      <c r="BV652" s="5">
        <f>Target_CC[[#This Row],[Est_Sust_NP Des]]+Target_CC[[#This Row],[Est_Sust_POTS Des]]+Target_CC[[#This Row],[BC_Des]]</f>
        <v>76832475.099999994</v>
      </c>
      <c r="BW652" s="5">
        <f>SUM(Target_CC[[#This Row],[Real_Jan]:[Real_Des]])</f>
        <v>934065249.90000021</v>
      </c>
      <c r="BX652" s="5">
        <v>81077658</v>
      </c>
      <c r="BY652" s="5">
        <v>81077658</v>
      </c>
      <c r="BZ652" s="5">
        <v>81077658</v>
      </c>
      <c r="CA652" s="5">
        <f>Target_CC[[#This Row],[Est_Sust_NP Mar]]*95%</f>
        <v>77023775.099999994</v>
      </c>
      <c r="CB652" s="5">
        <f>Target_CC[[#This Row],[Est_Sust_NP Apr]]</f>
        <v>77023775.099999994</v>
      </c>
      <c r="CC652" s="5">
        <f>Target_CC[[#This Row],[Est_Sust_NP Mei]]</f>
        <v>77023775.099999994</v>
      </c>
      <c r="CD652" s="5">
        <f>Target_CC[[#This Row],[Est_Sust_NP Jun]]</f>
        <v>77023775.099999994</v>
      </c>
      <c r="CE652" s="5">
        <f>Target_CC[[#This Row],[Est_Sust_NP Jul]]</f>
        <v>77023775.099999994</v>
      </c>
      <c r="CF652" s="5">
        <f>Target_CC[[#This Row],[Est_Sust_NP Agu]]</f>
        <v>77023775.099999994</v>
      </c>
      <c r="CG652" s="5">
        <f>Target_CC[[#This Row],[Est_Sust_NP Sep]]</f>
        <v>77023775.099999994</v>
      </c>
      <c r="CH652" s="5">
        <f>Target_CC[[#This Row],[Est_Sust_NP Okt]]</f>
        <v>77023775.099999994</v>
      </c>
      <c r="CI652" s="5">
        <f>Target_CC[[#This Row],[Est_Sust_NP Nov]]</f>
        <v>77023775.099999994</v>
      </c>
      <c r="CJ652" s="5">
        <f>SUM(Target_CC[[#This Row],[Est_Sust_NP Jan]:[Est_Sust_NP Des]])</f>
        <v>936446949.90000021</v>
      </c>
      <c r="CK652" s="5">
        <v>-191300</v>
      </c>
      <c r="CL652" s="5">
        <v>-191300</v>
      </c>
      <c r="CM652" s="5">
        <v>-191300</v>
      </c>
      <c r="CN652" s="5">
        <f>Target_CC[[#This Row],[Est_Sust_POTS Mar]]</f>
        <v>-191300</v>
      </c>
      <c r="CO652" s="5">
        <f>Target_CC[[#This Row],[Est_Sust_POTS Apr]]</f>
        <v>-191300</v>
      </c>
      <c r="CP652" s="5">
        <f>Target_CC[[#This Row],[Est_Sust_POTS Mei]]</f>
        <v>-191300</v>
      </c>
      <c r="CQ652" s="5">
        <f>Target_CC[[#This Row],[Est_Sust_POTS Jun]]</f>
        <v>-191300</v>
      </c>
      <c r="CR652" s="5">
        <f>Target_CC[[#This Row],[Est_Sust_POTS Jul]]</f>
        <v>-191300</v>
      </c>
      <c r="CS652" s="5">
        <f>Target_CC[[#This Row],[Est_Sust_POTS Agu]]</f>
        <v>-191300</v>
      </c>
      <c r="CT652" s="5">
        <f>Target_CC[[#This Row],[Est_Sust_POTS Sep]]</f>
        <v>-191300</v>
      </c>
      <c r="CU652" s="5">
        <f>Target_CC[[#This Row],[Est_Sust_POTS Okt]]</f>
        <v>-191300</v>
      </c>
      <c r="CV652" s="5">
        <f>Target_CC[[#This Row],[Est_Sust_POTS Nov]]</f>
        <v>-191300</v>
      </c>
      <c r="CW652" s="5">
        <f>SUM(Target_CC[[#This Row],[Est_Sust_POTS Jan]:[Est_Sust_POTS Des]])</f>
        <v>-2295600</v>
      </c>
      <c r="CX652" s="5"/>
      <c r="CY652" s="5">
        <v>0</v>
      </c>
      <c r="CZ652" s="5">
        <v>0</v>
      </c>
      <c r="DA652" s="5">
        <v>0</v>
      </c>
      <c r="DB652" s="5"/>
      <c r="DC652" s="5"/>
      <c r="DD652" s="5"/>
      <c r="DE652" s="5"/>
      <c r="DF652" s="5"/>
      <c r="DG652" s="5"/>
      <c r="DH652" s="5"/>
      <c r="DI652" s="5"/>
      <c r="DJ652" s="5">
        <f>SUM(Target_CC[[#This Row],[BC_Jan]:[BC_Des]])</f>
        <v>0</v>
      </c>
      <c r="DK652" s="5"/>
      <c r="DL652" s="5"/>
      <c r="DM652" s="5"/>
      <c r="DN652" s="5"/>
      <c r="DO652" s="5"/>
      <c r="DP652" s="5"/>
      <c r="DQ652" s="5"/>
      <c r="DR652" s="5"/>
      <c r="DS652" s="5"/>
      <c r="DT652" s="5"/>
      <c r="DU652" s="5"/>
      <c r="DV652" s="5"/>
      <c r="DW652" s="5"/>
      <c r="DX652" s="5" t="s">
        <v>160</v>
      </c>
    </row>
    <row r="653" spans="2:128" x14ac:dyDescent="0.3">
      <c r="B653">
        <v>4705767</v>
      </c>
      <c r="C653" t="s">
        <v>950</v>
      </c>
      <c r="D653" t="s">
        <v>880</v>
      </c>
      <c r="E653" t="s">
        <v>874</v>
      </c>
      <c r="F653" t="s">
        <v>875</v>
      </c>
      <c r="G653" t="s">
        <v>22</v>
      </c>
      <c r="H653" t="s">
        <v>159</v>
      </c>
      <c r="I653" t="s">
        <v>18</v>
      </c>
      <c r="J653" s="5">
        <v>950266028</v>
      </c>
      <c r="K653" s="5">
        <v>80981795</v>
      </c>
      <c r="L653" s="5">
        <v>80981795</v>
      </c>
      <c r="M653" s="5">
        <v>80981795</v>
      </c>
      <c r="N653" s="5">
        <v>80981795</v>
      </c>
      <c r="O653" s="5">
        <v>80981795</v>
      </c>
      <c r="P653" s="5">
        <v>80981795</v>
      </c>
      <c r="Q653" s="5">
        <v>80981795</v>
      </c>
      <c r="R653" s="5">
        <v>80981795</v>
      </c>
      <c r="S653" s="5">
        <v>80981795</v>
      </c>
      <c r="T653" s="5">
        <v>80981795</v>
      </c>
      <c r="U653" s="5">
        <v>80981795</v>
      </c>
      <c r="V653" s="5">
        <v>80981795</v>
      </c>
      <c r="W653" s="5">
        <v>971781540</v>
      </c>
      <c r="X653" s="5">
        <v>5038985.1748458156</v>
      </c>
      <c r="Y653" s="5">
        <v>33446371.852745503</v>
      </c>
      <c r="Z653" s="5">
        <v>29675922.745347805</v>
      </c>
      <c r="AA653" s="5">
        <v>21989598.731019214</v>
      </c>
      <c r="AB653" s="5">
        <v>22510836.154652912</v>
      </c>
      <c r="AC653" s="5">
        <v>22705540.194790568</v>
      </c>
      <c r="AD653" s="5">
        <v>27860911.660440311</v>
      </c>
      <c r="AE653" s="5">
        <v>27398503.512472436</v>
      </c>
      <c r="AF653" s="5">
        <v>27381456.065242935</v>
      </c>
      <c r="AG653" s="5">
        <v>27773875.394732986</v>
      </c>
      <c r="AH653" s="5">
        <v>27142818.11409143</v>
      </c>
      <c r="AI653" s="5">
        <v>27075180.399618093</v>
      </c>
      <c r="AJ653" s="5">
        <v>300000000</v>
      </c>
      <c r="AK653" s="5">
        <v>86020780.174845815</v>
      </c>
      <c r="AL653" s="5">
        <v>114428166.8527455</v>
      </c>
      <c r="AM653" s="5">
        <v>110657717.7453478</v>
      </c>
      <c r="AN653" s="5">
        <v>102971393.73101921</v>
      </c>
      <c r="AO653" s="5">
        <v>103492631.15465291</v>
      </c>
      <c r="AP653" s="5">
        <v>103687335.19479057</v>
      </c>
      <c r="AQ653" s="5">
        <v>108842706.66044031</v>
      </c>
      <c r="AR653" s="5">
        <v>108380298.51247244</v>
      </c>
      <c r="AS653" s="5">
        <v>108363251.06524293</v>
      </c>
      <c r="AT653" s="5">
        <v>108755670.39473298</v>
      </c>
      <c r="AU653" s="5">
        <v>108124613.11409143</v>
      </c>
      <c r="AV653" s="5">
        <v>108056975.39961809</v>
      </c>
      <c r="AW653" s="5">
        <f>SUM(Target_CC[[#This Row],[Target_Jan]:[Target_Des]])</f>
        <v>1271781540</v>
      </c>
      <c r="AX653" s="5">
        <v>398431.6541048385</v>
      </c>
      <c r="AY653" s="5">
        <v>400134.82932733063</v>
      </c>
      <c r="AZ653" s="5">
        <v>398191.87111273216</v>
      </c>
      <c r="BA653" s="5">
        <v>393186.35294999834</v>
      </c>
      <c r="BB653" s="5">
        <v>396967.92078911501</v>
      </c>
      <c r="BC653" s="5">
        <v>398736.59551871271</v>
      </c>
      <c r="BD653" s="5">
        <v>439346.16758754093</v>
      </c>
      <c r="BE653" s="5">
        <v>435240.94347581436</v>
      </c>
      <c r="BF653" s="5">
        <v>435107.78425690724</v>
      </c>
      <c r="BG653" s="5">
        <v>438666.31910335692</v>
      </c>
      <c r="BH653" s="5">
        <v>432997.10548502742</v>
      </c>
      <c r="BI653" s="5">
        <v>432992.456288627</v>
      </c>
      <c r="BJ653" s="5">
        <f>SUM(Target_CC[[#This Row],[Target_NGTMA_Jan]:[Target_NGTMA_Des]])</f>
        <v>5000000.0000000019</v>
      </c>
      <c r="BK653" s="5">
        <v>80981795</v>
      </c>
      <c r="BL653" s="5">
        <v>-23752108</v>
      </c>
      <c r="BM653" s="5">
        <v>9083117</v>
      </c>
      <c r="BN653" s="5">
        <f>Target_CC[[#This Row],[Est_Sust_NP Apr]]+Target_CC[[#This Row],[Est_Sust_POTS Apr]]+Target_CC[[#This Row],[BC_Apr]]</f>
        <v>8628961.1500000004</v>
      </c>
      <c r="BO653" s="5">
        <f>Target_CC[[#This Row],[Est_Sust_NP Mei]]+Target_CC[[#This Row],[Est_Sust_POTS Mei]]+Target_CC[[#This Row],[BC_Mei]]</f>
        <v>8628961.1500000004</v>
      </c>
      <c r="BP653" s="5">
        <f>Target_CC[[#This Row],[Est_Sust_NP Jun]]+Target_CC[[#This Row],[Est_Sust_POTS Jun]]+Target_CC[[#This Row],[BC_Jun]]</f>
        <v>8628961.1500000004</v>
      </c>
      <c r="BQ653" s="5">
        <f>Target_CC[[#This Row],[Est_Sust_NP Jul]]+Target_CC[[#This Row],[Est_Sust_POTS Jul]]+Target_CC[[#This Row],[BC_Jul]]</f>
        <v>8628961.1500000004</v>
      </c>
      <c r="BR653" s="5">
        <f>Target_CC[[#This Row],[Est_Sust_NP Agu]]+Target_CC[[#This Row],[Est_Sust_POTS Agu]]+Target_CC[[#This Row],[BC_Agu]]</f>
        <v>8628961.1500000004</v>
      </c>
      <c r="BS653" s="5">
        <f>Target_CC[[#This Row],[Est_Sust_NP Sep]]+Target_CC[[#This Row],[Est_Sust_POTS Sep]]+Target_CC[[#This Row],[BC_Sep]]</f>
        <v>8628961.1500000004</v>
      </c>
      <c r="BT653" s="5">
        <f>Target_CC[[#This Row],[Est_Sust_NP Okt]]+Target_CC[[#This Row],[Est_Sust_POTS Okt]]+Target_CC[[#This Row],[BC_Okt]]</f>
        <v>8628961.1500000004</v>
      </c>
      <c r="BU653" s="5">
        <f>Target_CC[[#This Row],[Est_Sust_NP Nov]]+Target_CC[[#This Row],[Est_Sust_POTS Nov]]+Target_CC[[#This Row],[BC_Nov]]</f>
        <v>8628961.1500000004</v>
      </c>
      <c r="BV653" s="5">
        <f>Target_CC[[#This Row],[Est_Sust_NP Des]]+Target_CC[[#This Row],[Est_Sust_POTS Des]]+Target_CC[[#This Row],[BC_Des]]</f>
        <v>8628961.1500000004</v>
      </c>
      <c r="BW653" s="5">
        <f>SUM(Target_CC[[#This Row],[Real_Jan]:[Real_Des]])</f>
        <v>143973454.35000005</v>
      </c>
      <c r="BX653" s="5">
        <v>80981795</v>
      </c>
      <c r="BY653" s="5">
        <v>-23752108</v>
      </c>
      <c r="BZ653" s="5">
        <v>9083117</v>
      </c>
      <c r="CA653" s="5">
        <f>Target_CC[[#This Row],[Est_Sust_NP Mar]]*95%</f>
        <v>8628961.1500000004</v>
      </c>
      <c r="CB653" s="5">
        <f>Target_CC[[#This Row],[Est_Sust_NP Apr]]</f>
        <v>8628961.1500000004</v>
      </c>
      <c r="CC653" s="5">
        <f>Target_CC[[#This Row],[Est_Sust_NP Mei]]</f>
        <v>8628961.1500000004</v>
      </c>
      <c r="CD653" s="5">
        <f>Target_CC[[#This Row],[Est_Sust_NP Jun]]</f>
        <v>8628961.1500000004</v>
      </c>
      <c r="CE653" s="5">
        <f>Target_CC[[#This Row],[Est_Sust_NP Jul]]</f>
        <v>8628961.1500000004</v>
      </c>
      <c r="CF653" s="5">
        <f>Target_CC[[#This Row],[Est_Sust_NP Agu]]</f>
        <v>8628961.1500000004</v>
      </c>
      <c r="CG653" s="5">
        <f>Target_CC[[#This Row],[Est_Sust_NP Sep]]</f>
        <v>8628961.1500000004</v>
      </c>
      <c r="CH653" s="5">
        <f>Target_CC[[#This Row],[Est_Sust_NP Okt]]</f>
        <v>8628961.1500000004</v>
      </c>
      <c r="CI653" s="5">
        <f>Target_CC[[#This Row],[Est_Sust_NP Nov]]</f>
        <v>8628961.1500000004</v>
      </c>
      <c r="CJ653" s="5">
        <f>SUM(Target_CC[[#This Row],[Est_Sust_NP Jan]:[Est_Sust_NP Des]])</f>
        <v>143973454.35000005</v>
      </c>
      <c r="CK653" s="5">
        <v>0</v>
      </c>
      <c r="CL653" s="5">
        <v>0</v>
      </c>
      <c r="CM653" s="5">
        <v>0</v>
      </c>
      <c r="CN653" s="5">
        <f>Target_CC[[#This Row],[Est_Sust_POTS Mar]]</f>
        <v>0</v>
      </c>
      <c r="CO653" s="5">
        <f>Target_CC[[#This Row],[Est_Sust_POTS Apr]]</f>
        <v>0</v>
      </c>
      <c r="CP653" s="5">
        <f>Target_CC[[#This Row],[Est_Sust_POTS Mei]]</f>
        <v>0</v>
      </c>
      <c r="CQ653" s="5">
        <f>Target_CC[[#This Row],[Est_Sust_POTS Jun]]</f>
        <v>0</v>
      </c>
      <c r="CR653" s="5">
        <f>Target_CC[[#This Row],[Est_Sust_POTS Jul]]</f>
        <v>0</v>
      </c>
      <c r="CS653" s="5">
        <f>Target_CC[[#This Row],[Est_Sust_POTS Agu]]</f>
        <v>0</v>
      </c>
      <c r="CT653" s="5">
        <f>Target_CC[[#This Row],[Est_Sust_POTS Sep]]</f>
        <v>0</v>
      </c>
      <c r="CU653" s="5">
        <f>Target_CC[[#This Row],[Est_Sust_POTS Okt]]</f>
        <v>0</v>
      </c>
      <c r="CV653" s="5">
        <f>Target_CC[[#This Row],[Est_Sust_POTS Nov]]</f>
        <v>0</v>
      </c>
      <c r="CW653" s="5">
        <f>SUM(Target_CC[[#This Row],[Est_Sust_POTS Jan]:[Est_Sust_POTS Des]])</f>
        <v>0</v>
      </c>
      <c r="CX653" s="5"/>
      <c r="CY653" s="5">
        <v>0</v>
      </c>
      <c r="CZ653" s="5">
        <v>0</v>
      </c>
      <c r="DA653" s="5">
        <v>0</v>
      </c>
      <c r="DB653" s="5"/>
      <c r="DC653" s="5"/>
      <c r="DD653" s="5"/>
      <c r="DE653" s="5"/>
      <c r="DF653" s="5"/>
      <c r="DG653" s="5"/>
      <c r="DH653" s="5"/>
      <c r="DI653" s="5"/>
      <c r="DJ653" s="5">
        <f>SUM(Target_CC[[#This Row],[BC_Jan]:[BC_Des]])</f>
        <v>0</v>
      </c>
      <c r="DK653" s="5"/>
      <c r="DL653" s="5"/>
      <c r="DM653" s="5"/>
      <c r="DN653" s="5"/>
      <c r="DO653" s="5"/>
      <c r="DP653" s="5"/>
      <c r="DQ653" s="5"/>
      <c r="DR653" s="5"/>
      <c r="DS653" s="5"/>
      <c r="DT653" s="5"/>
      <c r="DU653" s="5"/>
      <c r="DV653" s="5"/>
      <c r="DW653" s="5"/>
      <c r="DX653" s="5" t="s">
        <v>160</v>
      </c>
    </row>
    <row r="654" spans="2:128" x14ac:dyDescent="0.3">
      <c r="B654">
        <v>5590068</v>
      </c>
      <c r="C654" t="s">
        <v>951</v>
      </c>
      <c r="D654" t="s">
        <v>880</v>
      </c>
      <c r="E654" t="s">
        <v>874</v>
      </c>
      <c r="F654" t="s">
        <v>875</v>
      </c>
      <c r="G654" t="s">
        <v>26</v>
      </c>
      <c r="H654" t="s">
        <v>159</v>
      </c>
      <c r="I654" t="s">
        <v>18</v>
      </c>
      <c r="J654" s="5">
        <v>6487900686</v>
      </c>
      <c r="K654" s="5">
        <v>61527677.848695651</v>
      </c>
      <c r="L654" s="5">
        <v>60478369.713043481</v>
      </c>
      <c r="M654" s="5">
        <v>60478369.713043481</v>
      </c>
      <c r="N654" s="5">
        <v>60478369.713043481</v>
      </c>
      <c r="O654" s="5">
        <v>59429061.577391304</v>
      </c>
      <c r="P654" s="5">
        <v>60478369.713043481</v>
      </c>
      <c r="Q654" s="5">
        <v>63626294.120000005</v>
      </c>
      <c r="R654" s="5">
        <v>61527677.848695651</v>
      </c>
      <c r="S654" s="5">
        <v>61527677.848695651</v>
      </c>
      <c r="T654" s="5">
        <v>63626294.120000005</v>
      </c>
      <c r="U654" s="5">
        <v>60478369.713043481</v>
      </c>
      <c r="V654" s="5">
        <v>62576985.984347828</v>
      </c>
      <c r="W654" s="5">
        <v>736233517.91304338</v>
      </c>
      <c r="X654" s="5">
        <v>85662747.972378865</v>
      </c>
      <c r="Y654" s="5">
        <v>568588321.49667358</v>
      </c>
      <c r="Z654" s="5">
        <v>504490686.67091268</v>
      </c>
      <c r="AA654" s="5">
        <v>373823178.42732662</v>
      </c>
      <c r="AB654" s="5">
        <v>382684214.62909949</v>
      </c>
      <c r="AC654" s="5">
        <v>385994183.31143963</v>
      </c>
      <c r="AD654" s="5">
        <v>473635498.2274853</v>
      </c>
      <c r="AE654" s="5">
        <v>465774559.71203142</v>
      </c>
      <c r="AF654" s="5">
        <v>465484753.10912991</v>
      </c>
      <c r="AG654" s="5">
        <v>472155881.71046078</v>
      </c>
      <c r="AH654" s="5">
        <v>461427907.93955433</v>
      </c>
      <c r="AI654" s="5">
        <v>460278066.79350758</v>
      </c>
      <c r="AJ654" s="5">
        <v>5100000000</v>
      </c>
      <c r="AK654" s="5">
        <v>147190425.82107452</v>
      </c>
      <c r="AL654" s="5">
        <v>629066691.20971704</v>
      </c>
      <c r="AM654" s="5">
        <v>564969056.38395619</v>
      </c>
      <c r="AN654" s="5">
        <v>434301548.14037013</v>
      </c>
      <c r="AO654" s="5">
        <v>442113276.20649081</v>
      </c>
      <c r="AP654" s="5">
        <v>446472553.02448308</v>
      </c>
      <c r="AQ654" s="5">
        <v>537261792.3474853</v>
      </c>
      <c r="AR654" s="5">
        <v>527302237.56072706</v>
      </c>
      <c r="AS654" s="5">
        <v>527012430.95782554</v>
      </c>
      <c r="AT654" s="5">
        <v>535782175.83046079</v>
      </c>
      <c r="AU654" s="5">
        <v>521906277.65259778</v>
      </c>
      <c r="AV654" s="5">
        <v>522855052.7778554</v>
      </c>
      <c r="AW654" s="5">
        <f>SUM(Target_CC[[#This Row],[Target_Jan]:[Target_Des]])</f>
        <v>5836233517.913044</v>
      </c>
      <c r="AX654" s="5">
        <v>398431.6541048385</v>
      </c>
      <c r="AY654" s="5">
        <v>400134.82932733063</v>
      </c>
      <c r="AZ654" s="5">
        <v>398191.87111273216</v>
      </c>
      <c r="BA654" s="5">
        <v>393186.35294999834</v>
      </c>
      <c r="BB654" s="5">
        <v>396967.92078911501</v>
      </c>
      <c r="BC654" s="5">
        <v>398736.59551871271</v>
      </c>
      <c r="BD654" s="5">
        <v>439346.16758754093</v>
      </c>
      <c r="BE654" s="5">
        <v>435240.94347581436</v>
      </c>
      <c r="BF654" s="5">
        <v>435107.78425690724</v>
      </c>
      <c r="BG654" s="5">
        <v>438666.31910335692</v>
      </c>
      <c r="BH654" s="5">
        <v>432997.10548502742</v>
      </c>
      <c r="BI654" s="5">
        <v>432992.456288627</v>
      </c>
      <c r="BJ654" s="5">
        <f>SUM(Target_CC[[#This Row],[Target_NGTMA_Jan]:[Target_NGTMA_Des]])</f>
        <v>5000000.0000000019</v>
      </c>
      <c r="BK654" s="5">
        <v>56026085</v>
      </c>
      <c r="BL654" s="5">
        <v>119716871</v>
      </c>
      <c r="BM654" s="5">
        <v>536623977</v>
      </c>
      <c r="BN654" s="5">
        <f>Target_CC[[#This Row],[Est_Sust_NP Apr]]+Target_CC[[#This Row],[Est_Sust_POTS Apr]]+Target_CC[[#This Row],[BC_Apr]]</f>
        <v>83601617</v>
      </c>
      <c r="BO654" s="5">
        <f>Target_CC[[#This Row],[Est_Sust_NP Mei]]+Target_CC[[#This Row],[Est_Sust_POTS Mei]]+Target_CC[[#This Row],[BC_Mei]]</f>
        <v>83601617</v>
      </c>
      <c r="BP654" s="5">
        <f>Target_CC[[#This Row],[Est_Sust_NP Jun]]+Target_CC[[#This Row],[Est_Sust_POTS Jun]]+Target_CC[[#This Row],[BC_Jun]]</f>
        <v>83601617</v>
      </c>
      <c r="BQ654" s="5">
        <f>Target_CC[[#This Row],[Est_Sust_NP Jul]]+Target_CC[[#This Row],[Est_Sust_POTS Jul]]+Target_CC[[#This Row],[BC_Jul]]</f>
        <v>83601617</v>
      </c>
      <c r="BR654" s="5">
        <f>Target_CC[[#This Row],[Est_Sust_NP Agu]]+Target_CC[[#This Row],[Est_Sust_POTS Agu]]+Target_CC[[#This Row],[BC_Agu]]</f>
        <v>83601617</v>
      </c>
      <c r="BS654" s="5">
        <f>Target_CC[[#This Row],[Est_Sust_NP Sep]]+Target_CC[[#This Row],[Est_Sust_POTS Sep]]+Target_CC[[#This Row],[BC_Sep]]</f>
        <v>83601617</v>
      </c>
      <c r="BT654" s="5">
        <f>Target_CC[[#This Row],[Est_Sust_NP Okt]]+Target_CC[[#This Row],[Est_Sust_POTS Okt]]+Target_CC[[#This Row],[BC_Okt]]</f>
        <v>83601617</v>
      </c>
      <c r="BU654" s="5">
        <f>Target_CC[[#This Row],[Est_Sust_NP Nov]]+Target_CC[[#This Row],[Est_Sust_POTS Nov]]+Target_CC[[#This Row],[BC_Nov]]</f>
        <v>83601617</v>
      </c>
      <c r="BV654" s="5">
        <f>Target_CC[[#This Row],[Est_Sust_NP Des]]+Target_CC[[#This Row],[Est_Sust_POTS Des]]+Target_CC[[#This Row],[BC_Des]]</f>
        <v>83601617</v>
      </c>
      <c r="BW654" s="5">
        <f>SUM(Target_CC[[#This Row],[Real_Jan]:[Real_Des]])</f>
        <v>1464781486</v>
      </c>
      <c r="BX654" s="5">
        <v>21714000</v>
      </c>
      <c r="BY654" s="5">
        <v>21714000</v>
      </c>
      <c r="BZ654" s="5">
        <v>21714000</v>
      </c>
      <c r="CA654" s="5">
        <f>Target_CC[[#This Row],[Est_Sust_NP Mar]]*95%</f>
        <v>20628300</v>
      </c>
      <c r="CB654" s="5">
        <f>Target_CC[[#This Row],[Est_Sust_NP Apr]]</f>
        <v>20628300</v>
      </c>
      <c r="CC654" s="5">
        <f>Target_CC[[#This Row],[Est_Sust_NP Mei]]</f>
        <v>20628300</v>
      </c>
      <c r="CD654" s="5">
        <f>Target_CC[[#This Row],[Est_Sust_NP Jun]]</f>
        <v>20628300</v>
      </c>
      <c r="CE654" s="5">
        <f>Target_CC[[#This Row],[Est_Sust_NP Jul]]</f>
        <v>20628300</v>
      </c>
      <c r="CF654" s="5">
        <f>Target_CC[[#This Row],[Est_Sust_NP Agu]]</f>
        <v>20628300</v>
      </c>
      <c r="CG654" s="5">
        <f>Target_CC[[#This Row],[Est_Sust_NP Sep]]</f>
        <v>20628300</v>
      </c>
      <c r="CH654" s="5">
        <f>Target_CC[[#This Row],[Est_Sust_NP Okt]]</f>
        <v>20628300</v>
      </c>
      <c r="CI654" s="5">
        <f>Target_CC[[#This Row],[Est_Sust_NP Nov]]</f>
        <v>20628300</v>
      </c>
      <c r="CJ654" s="5">
        <f>SUM(Target_CC[[#This Row],[Est_Sust_NP Jan]:[Est_Sust_NP Des]])</f>
        <v>250796700</v>
      </c>
      <c r="CK654" s="5">
        <v>59625858</v>
      </c>
      <c r="CL654" s="5">
        <v>60548961</v>
      </c>
      <c r="CM654" s="5">
        <v>62973317</v>
      </c>
      <c r="CN654" s="5">
        <f>Target_CC[[#This Row],[Est_Sust_POTS Mar]]</f>
        <v>62973317</v>
      </c>
      <c r="CO654" s="5">
        <f>Target_CC[[#This Row],[Est_Sust_POTS Apr]]</f>
        <v>62973317</v>
      </c>
      <c r="CP654" s="5">
        <f>Target_CC[[#This Row],[Est_Sust_POTS Mei]]</f>
        <v>62973317</v>
      </c>
      <c r="CQ654" s="5">
        <f>Target_CC[[#This Row],[Est_Sust_POTS Jun]]</f>
        <v>62973317</v>
      </c>
      <c r="CR654" s="5">
        <f>Target_CC[[#This Row],[Est_Sust_POTS Jul]]</f>
        <v>62973317</v>
      </c>
      <c r="CS654" s="5">
        <f>Target_CC[[#This Row],[Est_Sust_POTS Agu]]</f>
        <v>62973317</v>
      </c>
      <c r="CT654" s="5">
        <f>Target_CC[[#This Row],[Est_Sust_POTS Sep]]</f>
        <v>62973317</v>
      </c>
      <c r="CU654" s="5">
        <f>Target_CC[[#This Row],[Est_Sust_POTS Okt]]</f>
        <v>62973317</v>
      </c>
      <c r="CV654" s="5">
        <f>Target_CC[[#This Row],[Est_Sust_POTS Nov]]</f>
        <v>62973317</v>
      </c>
      <c r="CW654" s="5">
        <f>SUM(Target_CC[[#This Row],[Est_Sust_POTS Jan]:[Est_Sust_POTS Des]])</f>
        <v>749907989</v>
      </c>
      <c r="CX654" s="5"/>
      <c r="CY654" s="5">
        <v>62203542</v>
      </c>
      <c r="CZ654" s="5">
        <v>476896698</v>
      </c>
      <c r="DA654" s="5">
        <v>0</v>
      </c>
      <c r="DB654" s="5"/>
      <c r="DC654" s="5"/>
      <c r="DD654" s="5"/>
      <c r="DE654" s="5"/>
      <c r="DF654" s="5"/>
      <c r="DG654" s="5"/>
      <c r="DH654" s="5"/>
      <c r="DI654" s="5"/>
      <c r="DJ654" s="5">
        <f>SUM(Target_CC[[#This Row],[BC_Jan]:[BC_Des]])</f>
        <v>539100240</v>
      </c>
      <c r="DK654" s="5"/>
      <c r="DL654" s="5"/>
      <c r="DM654" s="5"/>
      <c r="DN654" s="5"/>
      <c r="DO654" s="5"/>
      <c r="DP654" s="5"/>
      <c r="DQ654" s="5"/>
      <c r="DR654" s="5"/>
      <c r="DS654" s="5"/>
      <c r="DT654" s="5"/>
      <c r="DU654" s="5"/>
      <c r="DV654" s="5"/>
      <c r="DW654" s="5"/>
      <c r="DX654" s="5" t="s">
        <v>160</v>
      </c>
    </row>
    <row r="655" spans="2:128" x14ac:dyDescent="0.3">
      <c r="B655">
        <v>2000278</v>
      </c>
      <c r="C655" t="s">
        <v>952</v>
      </c>
      <c r="D655" t="s">
        <v>157</v>
      </c>
      <c r="E655" t="s">
        <v>874</v>
      </c>
      <c r="F655" t="s">
        <v>875</v>
      </c>
      <c r="G655" t="s">
        <v>22</v>
      </c>
      <c r="H655" t="s">
        <v>159</v>
      </c>
      <c r="I655" t="s">
        <v>18</v>
      </c>
      <c r="J655" s="5">
        <v>11955239500</v>
      </c>
      <c r="K655" s="5">
        <v>84449788.043478265</v>
      </c>
      <c r="L655" s="5">
        <v>84487104.565217391</v>
      </c>
      <c r="M655" s="5">
        <v>84487104.565217391</v>
      </c>
      <c r="N655" s="5">
        <v>84487104.565217391</v>
      </c>
      <c r="O655" s="5">
        <v>84524421.086956516</v>
      </c>
      <c r="P655" s="5">
        <v>84487104.565217391</v>
      </c>
      <c r="Q655" s="5">
        <v>84375155</v>
      </c>
      <c r="R655" s="5">
        <v>84449788.043478265</v>
      </c>
      <c r="S655" s="5">
        <v>84449788.043478265</v>
      </c>
      <c r="T655" s="5">
        <v>84375155</v>
      </c>
      <c r="U655" s="5">
        <v>84487104.565217391</v>
      </c>
      <c r="V655" s="5">
        <v>84412471.521739125</v>
      </c>
      <c r="W655" s="5">
        <v>1013472089.5652173</v>
      </c>
      <c r="X655" s="5">
        <v>150329724.38290018</v>
      </c>
      <c r="Y655" s="5">
        <v>997816760.27357423</v>
      </c>
      <c r="Z655" s="5">
        <v>885331695.23620951</v>
      </c>
      <c r="AA655" s="5">
        <v>656023028.80873978</v>
      </c>
      <c r="AB655" s="5">
        <v>671573278.61381185</v>
      </c>
      <c r="AC655" s="5">
        <v>677381949.14458525</v>
      </c>
      <c r="AD655" s="5">
        <v>831183864.53646922</v>
      </c>
      <c r="AE655" s="5">
        <v>817388688.12209439</v>
      </c>
      <c r="AF655" s="5">
        <v>816880105.94641423</v>
      </c>
      <c r="AG655" s="5">
        <v>828587282.60953403</v>
      </c>
      <c r="AH655" s="5">
        <v>809760740.40372765</v>
      </c>
      <c r="AI655" s="5">
        <v>807742881.92193973</v>
      </c>
      <c r="AJ655" s="5">
        <v>8950000000</v>
      </c>
      <c r="AK655" s="5">
        <v>234779512.42637843</v>
      </c>
      <c r="AL655" s="5">
        <v>1082303864.8387916</v>
      </c>
      <c r="AM655" s="5">
        <v>969818799.80142689</v>
      </c>
      <c r="AN655" s="5">
        <v>740510133.37395716</v>
      </c>
      <c r="AO655" s="5">
        <v>756097699.70076835</v>
      </c>
      <c r="AP655" s="5">
        <v>761869053.70980263</v>
      </c>
      <c r="AQ655" s="5">
        <v>915559019.53646922</v>
      </c>
      <c r="AR655" s="5">
        <v>901838476.16557264</v>
      </c>
      <c r="AS655" s="5">
        <v>901329893.98989248</v>
      </c>
      <c r="AT655" s="5">
        <v>912962437.60953403</v>
      </c>
      <c r="AU655" s="5">
        <v>894247844.96894503</v>
      </c>
      <c r="AV655" s="5">
        <v>892155353.44367886</v>
      </c>
      <c r="AW655" s="5">
        <f>SUM(Target_CC[[#This Row],[Target_Jan]:[Target_Des]])</f>
        <v>9963472089.5652199</v>
      </c>
      <c r="AX655" s="5">
        <v>159372661.64193538</v>
      </c>
      <c r="AY655" s="5">
        <v>160053931.73093224</v>
      </c>
      <c r="AZ655" s="5">
        <v>159276748.44509289</v>
      </c>
      <c r="BA655" s="5">
        <v>157274541.17999935</v>
      </c>
      <c r="BB655" s="5">
        <v>158787168.31564602</v>
      </c>
      <c r="BC655" s="5">
        <v>159494638.20748508</v>
      </c>
      <c r="BD655" s="5">
        <v>175738467.03501636</v>
      </c>
      <c r="BE655" s="5">
        <v>174096377.39032575</v>
      </c>
      <c r="BF655" s="5">
        <v>174043113.7027629</v>
      </c>
      <c r="BG655" s="5">
        <v>175466527.64134276</v>
      </c>
      <c r="BH655" s="5">
        <v>173198842.19401097</v>
      </c>
      <c r="BI655" s="5">
        <v>173196982.51545081</v>
      </c>
      <c r="BJ655" s="5">
        <f>SUM(Target_CC[[#This Row],[Target_NGTMA_Jan]:[Target_NGTMA_Des]])</f>
        <v>2000000000.0000005</v>
      </c>
      <c r="BK655" s="5">
        <v>100030970</v>
      </c>
      <c r="BL655" s="5">
        <v>84235435</v>
      </c>
      <c r="BM655" s="5">
        <v>130537816</v>
      </c>
      <c r="BN655" s="5">
        <f>Target_CC[[#This Row],[Est_Sust_NP Apr]]+Target_CC[[#This Row],[Est_Sust_POTS Apr]]+Target_CC[[#This Row],[BC_Apr]]</f>
        <v>91608917.149999991</v>
      </c>
      <c r="BO655" s="5">
        <f>Target_CC[[#This Row],[Est_Sust_NP Mei]]+Target_CC[[#This Row],[Est_Sust_POTS Mei]]+Target_CC[[#This Row],[BC_Mei]]</f>
        <v>91608917.149999991</v>
      </c>
      <c r="BP655" s="5">
        <f>Target_CC[[#This Row],[Est_Sust_NP Jun]]+Target_CC[[#This Row],[Est_Sust_POTS Jun]]+Target_CC[[#This Row],[BC_Jun]]</f>
        <v>91608917.149999991</v>
      </c>
      <c r="BQ655" s="5">
        <f>Target_CC[[#This Row],[Est_Sust_NP Jul]]+Target_CC[[#This Row],[Est_Sust_POTS Jul]]+Target_CC[[#This Row],[BC_Jul]]</f>
        <v>91608917.149999991</v>
      </c>
      <c r="BR655" s="5">
        <f>Target_CC[[#This Row],[Est_Sust_NP Agu]]+Target_CC[[#This Row],[Est_Sust_POTS Agu]]+Target_CC[[#This Row],[BC_Agu]]</f>
        <v>91608917.149999991</v>
      </c>
      <c r="BS655" s="5">
        <f>Target_CC[[#This Row],[Est_Sust_NP Sep]]+Target_CC[[#This Row],[Est_Sust_POTS Sep]]+Target_CC[[#This Row],[BC_Sep]]</f>
        <v>91608917.149999991</v>
      </c>
      <c r="BT655" s="5">
        <f>Target_CC[[#This Row],[Est_Sust_NP Okt]]+Target_CC[[#This Row],[Est_Sust_POTS Okt]]+Target_CC[[#This Row],[BC_Okt]]</f>
        <v>91608917.149999991</v>
      </c>
      <c r="BU655" s="5">
        <f>Target_CC[[#This Row],[Est_Sust_NP Nov]]+Target_CC[[#This Row],[Est_Sust_POTS Nov]]+Target_CC[[#This Row],[BC_Nov]]</f>
        <v>91608917.149999991</v>
      </c>
      <c r="BV655" s="5">
        <f>Target_CC[[#This Row],[Est_Sust_NP Des]]+Target_CC[[#This Row],[Est_Sust_POTS Des]]+Target_CC[[#This Row],[BC_Des]]</f>
        <v>91608917.149999991</v>
      </c>
      <c r="BW655" s="5">
        <f>SUM(Target_CC[[#This Row],[Real_Jan]:[Real_Des]])</f>
        <v>1139284475.3499999</v>
      </c>
      <c r="BX655" s="5">
        <v>84185435</v>
      </c>
      <c r="BY655" s="5">
        <v>84185435</v>
      </c>
      <c r="BZ655" s="5">
        <v>96347597</v>
      </c>
      <c r="CA655" s="5">
        <f>Target_CC[[#This Row],[Est_Sust_NP Mar]]*95%</f>
        <v>91530217.149999991</v>
      </c>
      <c r="CB655" s="5">
        <f>Target_CC[[#This Row],[Est_Sust_NP Apr]]</f>
        <v>91530217.149999991</v>
      </c>
      <c r="CC655" s="5">
        <f>Target_CC[[#This Row],[Est_Sust_NP Mei]]</f>
        <v>91530217.149999991</v>
      </c>
      <c r="CD655" s="5">
        <f>Target_CC[[#This Row],[Est_Sust_NP Jun]]</f>
        <v>91530217.149999991</v>
      </c>
      <c r="CE655" s="5">
        <f>Target_CC[[#This Row],[Est_Sust_NP Jul]]</f>
        <v>91530217.149999991</v>
      </c>
      <c r="CF655" s="5">
        <f>Target_CC[[#This Row],[Est_Sust_NP Agu]]</f>
        <v>91530217.149999991</v>
      </c>
      <c r="CG655" s="5">
        <f>Target_CC[[#This Row],[Est_Sust_NP Sep]]</f>
        <v>91530217.149999991</v>
      </c>
      <c r="CH655" s="5">
        <f>Target_CC[[#This Row],[Est_Sust_NP Okt]]</f>
        <v>91530217.149999991</v>
      </c>
      <c r="CI655" s="5">
        <f>Target_CC[[#This Row],[Est_Sust_NP Nov]]</f>
        <v>91530217.149999991</v>
      </c>
      <c r="CJ655" s="5">
        <f>SUM(Target_CC[[#This Row],[Est_Sust_NP Jan]:[Est_Sust_NP Des]])</f>
        <v>1088490421.3499999</v>
      </c>
      <c r="CK655" s="5">
        <v>5552935</v>
      </c>
      <c r="CL655" s="5">
        <v>78700</v>
      </c>
      <c r="CM655" s="5">
        <v>78700</v>
      </c>
      <c r="CN655" s="5">
        <f>Target_CC[[#This Row],[Est_Sust_POTS Mar]]</f>
        <v>78700</v>
      </c>
      <c r="CO655" s="5">
        <f>Target_CC[[#This Row],[Est_Sust_POTS Apr]]</f>
        <v>78700</v>
      </c>
      <c r="CP655" s="5">
        <f>Target_CC[[#This Row],[Est_Sust_POTS Mei]]</f>
        <v>78700</v>
      </c>
      <c r="CQ655" s="5">
        <f>Target_CC[[#This Row],[Est_Sust_POTS Jun]]</f>
        <v>78700</v>
      </c>
      <c r="CR655" s="5">
        <f>Target_CC[[#This Row],[Est_Sust_POTS Jul]]</f>
        <v>78700</v>
      </c>
      <c r="CS655" s="5">
        <f>Target_CC[[#This Row],[Est_Sust_POTS Agu]]</f>
        <v>78700</v>
      </c>
      <c r="CT655" s="5">
        <f>Target_CC[[#This Row],[Est_Sust_POTS Sep]]</f>
        <v>78700</v>
      </c>
      <c r="CU655" s="5">
        <f>Target_CC[[#This Row],[Est_Sust_POTS Okt]]</f>
        <v>78700</v>
      </c>
      <c r="CV655" s="5">
        <f>Target_CC[[#This Row],[Est_Sust_POTS Nov]]</f>
        <v>78700</v>
      </c>
      <c r="CW655" s="5">
        <f>SUM(Target_CC[[#This Row],[Est_Sust_POTS Jan]:[Est_Sust_POTS Des]])</f>
        <v>6418635</v>
      </c>
      <c r="CX655" s="5"/>
      <c r="CY655" s="5">
        <v>0</v>
      </c>
      <c r="CZ655" s="5">
        <v>46486486</v>
      </c>
      <c r="DA655" s="5">
        <v>0</v>
      </c>
      <c r="DB655" s="5"/>
      <c r="DC655" s="5"/>
      <c r="DD655" s="5"/>
      <c r="DE655" s="5"/>
      <c r="DF655" s="5"/>
      <c r="DG655" s="5"/>
      <c r="DH655" s="5"/>
      <c r="DI655" s="5"/>
      <c r="DJ655" s="5">
        <f>SUM(Target_CC[[#This Row],[BC_Jan]:[BC_Des]])</f>
        <v>46486486</v>
      </c>
      <c r="DK655" s="5"/>
      <c r="DL655" s="5"/>
      <c r="DM655" s="5"/>
      <c r="DN655" s="5"/>
      <c r="DO655" s="5"/>
      <c r="DP655" s="5"/>
      <c r="DQ655" s="5"/>
      <c r="DR655" s="5"/>
      <c r="DS655" s="5"/>
      <c r="DT655" s="5"/>
      <c r="DU655" s="5"/>
      <c r="DV655" s="5"/>
      <c r="DW655" s="5"/>
      <c r="DX655" s="5" t="s">
        <v>155</v>
      </c>
    </row>
    <row r="656" spans="2:128" x14ac:dyDescent="0.3">
      <c r="B656">
        <v>4444476</v>
      </c>
      <c r="C656" t="s">
        <v>953</v>
      </c>
      <c r="D656" t="s">
        <v>157</v>
      </c>
      <c r="E656" t="s">
        <v>887</v>
      </c>
      <c r="F656" t="s">
        <v>888</v>
      </c>
      <c r="G656" t="s">
        <v>25</v>
      </c>
      <c r="H656" t="s">
        <v>159</v>
      </c>
      <c r="I656" t="s">
        <v>18</v>
      </c>
      <c r="J656" s="5">
        <v>1383078661.0517817</v>
      </c>
      <c r="K656" s="5">
        <v>48740774</v>
      </c>
      <c r="L656" s="5">
        <v>89410411</v>
      </c>
      <c r="M656" s="5">
        <v>84006044</v>
      </c>
      <c r="N656" s="5">
        <v>72988863</v>
      </c>
      <c r="O656" s="5">
        <v>73687930</v>
      </c>
      <c r="P656" s="5">
        <v>74015056</v>
      </c>
      <c r="Q656" s="5">
        <v>81548643</v>
      </c>
      <c r="R656" s="5">
        <v>80789756</v>
      </c>
      <c r="S656" s="5">
        <v>80765321</v>
      </c>
      <c r="T656" s="5">
        <v>81423890</v>
      </c>
      <c r="U656" s="5">
        <v>80375222</v>
      </c>
      <c r="V656" s="5">
        <v>80374369</v>
      </c>
      <c r="W656" s="5">
        <v>928126279</v>
      </c>
      <c r="X656" s="5">
        <v>3373531</v>
      </c>
      <c r="Y656" s="5">
        <v>6188429</v>
      </c>
      <c r="Z656" s="5">
        <v>5814372</v>
      </c>
      <c r="AA656" s="5">
        <v>5051832</v>
      </c>
      <c r="AB656" s="5">
        <v>5100217</v>
      </c>
      <c r="AC656" s="5">
        <v>5122859</v>
      </c>
      <c r="AD656" s="5">
        <v>5644287</v>
      </c>
      <c r="AE656" s="5">
        <v>5591761</v>
      </c>
      <c r="AF656" s="5">
        <v>5590070</v>
      </c>
      <c r="AG656" s="5">
        <v>5635652</v>
      </c>
      <c r="AH656" s="5">
        <v>5563070</v>
      </c>
      <c r="AI656" s="5">
        <v>5563011</v>
      </c>
      <c r="AJ656" s="5">
        <v>64239091</v>
      </c>
      <c r="AK656" s="5">
        <v>52114305</v>
      </c>
      <c r="AL656" s="5">
        <v>95598840</v>
      </c>
      <c r="AM656" s="5">
        <v>89820416</v>
      </c>
      <c r="AN656" s="5">
        <v>78040695</v>
      </c>
      <c r="AO656" s="5">
        <v>78788147</v>
      </c>
      <c r="AP656" s="5">
        <v>79137915</v>
      </c>
      <c r="AQ656" s="5">
        <v>87192930</v>
      </c>
      <c r="AR656" s="5">
        <v>86381517</v>
      </c>
      <c r="AS656" s="5">
        <v>86355391</v>
      </c>
      <c r="AT656" s="5">
        <v>87059542</v>
      </c>
      <c r="AU656" s="5">
        <v>85938292</v>
      </c>
      <c r="AV656" s="5">
        <v>85937380</v>
      </c>
      <c r="AW656" s="5">
        <f>SUM(Target_CC[[#This Row],[Target_Jan]:[Target_Des]])</f>
        <v>992365370</v>
      </c>
      <c r="AX656" s="5">
        <v>796863</v>
      </c>
      <c r="AY656" s="5">
        <v>800270</v>
      </c>
      <c r="AZ656" s="5">
        <v>796384</v>
      </c>
      <c r="BA656" s="5">
        <v>786373</v>
      </c>
      <c r="BB656" s="5">
        <v>793936</v>
      </c>
      <c r="BC656" s="5">
        <v>797473</v>
      </c>
      <c r="BD656" s="5">
        <v>878692</v>
      </c>
      <c r="BE656" s="5">
        <v>870482</v>
      </c>
      <c r="BF656" s="5">
        <v>870216</v>
      </c>
      <c r="BG656" s="5">
        <v>877333</v>
      </c>
      <c r="BH656" s="5">
        <v>865994</v>
      </c>
      <c r="BI656" s="5">
        <v>865985</v>
      </c>
      <c r="BJ656" s="5">
        <f>SUM(Target_CC[[#This Row],[Target_NGTMA_Jan]:[Target_NGTMA_Des]])</f>
        <v>10000001</v>
      </c>
      <c r="BK656" s="5">
        <v>92035884</v>
      </c>
      <c r="BL656" s="5">
        <v>71837016</v>
      </c>
      <c r="BM656" s="5">
        <v>72258659</v>
      </c>
      <c r="BN656" s="5">
        <f>Target_CC[[#This Row],[Est_Sust_NP Apr]]+Target_CC[[#This Row],[Est_Sust_POTS Apr]]+Target_CC[[#This Row],[BC_Apr]]</f>
        <v>68830330</v>
      </c>
      <c r="BO656" s="5">
        <f>Target_CC[[#This Row],[Est_Sust_NP Mei]]+Target_CC[[#This Row],[Est_Sust_POTS Mei]]+Target_CC[[#This Row],[BC_Mei]]</f>
        <v>68830330</v>
      </c>
      <c r="BP656" s="5">
        <f>Target_CC[[#This Row],[Est_Sust_NP Jun]]+Target_CC[[#This Row],[Est_Sust_POTS Jun]]+Target_CC[[#This Row],[BC_Jun]]</f>
        <v>68830330</v>
      </c>
      <c r="BQ656" s="5">
        <f>Target_CC[[#This Row],[Est_Sust_NP Jul]]+Target_CC[[#This Row],[Est_Sust_POTS Jul]]+Target_CC[[#This Row],[BC_Jul]]</f>
        <v>68830330</v>
      </c>
      <c r="BR656" s="5">
        <f>Target_CC[[#This Row],[Est_Sust_NP Agu]]+Target_CC[[#This Row],[Est_Sust_POTS Agu]]+Target_CC[[#This Row],[BC_Agu]]</f>
        <v>68830330</v>
      </c>
      <c r="BS656" s="5">
        <f>Target_CC[[#This Row],[Est_Sust_NP Sep]]+Target_CC[[#This Row],[Est_Sust_POTS Sep]]+Target_CC[[#This Row],[BC_Sep]]</f>
        <v>68830330</v>
      </c>
      <c r="BT656" s="5">
        <f>Target_CC[[#This Row],[Est_Sust_NP Okt]]+Target_CC[[#This Row],[Est_Sust_POTS Okt]]+Target_CC[[#This Row],[BC_Okt]]</f>
        <v>68830330</v>
      </c>
      <c r="BU656" s="5">
        <f>Target_CC[[#This Row],[Est_Sust_NP Nov]]+Target_CC[[#This Row],[Est_Sust_POTS Nov]]+Target_CC[[#This Row],[BC_Nov]]</f>
        <v>68830330</v>
      </c>
      <c r="BV656" s="5">
        <f>Target_CC[[#This Row],[Est_Sust_NP Des]]+Target_CC[[#This Row],[Est_Sust_POTS Des]]+Target_CC[[#This Row],[BC_Des]]</f>
        <v>68830330</v>
      </c>
      <c r="BW656" s="5">
        <f>SUM(Target_CC[[#This Row],[Real_Jan]:[Real_Des]])</f>
        <v>855604529</v>
      </c>
      <c r="BX656" s="5">
        <v>73440677</v>
      </c>
      <c r="BY656" s="5">
        <v>54754715</v>
      </c>
      <c r="BZ656" s="5">
        <v>55437000</v>
      </c>
      <c r="CA656" s="5">
        <f>Target_CC[[#This Row],[Est_Sust_NP Mar]]*95%</f>
        <v>52665150</v>
      </c>
      <c r="CB656" s="5">
        <f>Target_CC[[#This Row],[Est_Sust_NP Apr]]</f>
        <v>52665150</v>
      </c>
      <c r="CC656" s="5">
        <f>Target_CC[[#This Row],[Est_Sust_NP Mei]]</f>
        <v>52665150</v>
      </c>
      <c r="CD656" s="5">
        <f>Target_CC[[#This Row],[Est_Sust_NP Jun]]</f>
        <v>52665150</v>
      </c>
      <c r="CE656" s="5">
        <f>Target_CC[[#This Row],[Est_Sust_NP Jul]]</f>
        <v>52665150</v>
      </c>
      <c r="CF656" s="5">
        <f>Target_CC[[#This Row],[Est_Sust_NP Agu]]</f>
        <v>52665150</v>
      </c>
      <c r="CG656" s="5">
        <f>Target_CC[[#This Row],[Est_Sust_NP Sep]]</f>
        <v>52665150</v>
      </c>
      <c r="CH656" s="5">
        <f>Target_CC[[#This Row],[Est_Sust_NP Okt]]</f>
        <v>52665150</v>
      </c>
      <c r="CI656" s="5">
        <f>Target_CC[[#This Row],[Est_Sust_NP Nov]]</f>
        <v>52665150</v>
      </c>
      <c r="CJ656" s="5">
        <f>SUM(Target_CC[[#This Row],[Est_Sust_NP Jan]:[Est_Sust_NP Des]])</f>
        <v>657618742</v>
      </c>
      <c r="CK656" s="5">
        <v>17876129</v>
      </c>
      <c r="CL656" s="5">
        <v>16470559</v>
      </c>
      <c r="CM656" s="5">
        <v>16165180</v>
      </c>
      <c r="CN656" s="5">
        <f>Target_CC[[#This Row],[Est_Sust_POTS Mar]]</f>
        <v>16165180</v>
      </c>
      <c r="CO656" s="5">
        <f>Target_CC[[#This Row],[Est_Sust_POTS Apr]]</f>
        <v>16165180</v>
      </c>
      <c r="CP656" s="5">
        <f>Target_CC[[#This Row],[Est_Sust_POTS Mei]]</f>
        <v>16165180</v>
      </c>
      <c r="CQ656" s="5">
        <f>Target_CC[[#This Row],[Est_Sust_POTS Jun]]</f>
        <v>16165180</v>
      </c>
      <c r="CR656" s="5">
        <f>Target_CC[[#This Row],[Est_Sust_POTS Jul]]</f>
        <v>16165180</v>
      </c>
      <c r="CS656" s="5">
        <f>Target_CC[[#This Row],[Est_Sust_POTS Agu]]</f>
        <v>16165180</v>
      </c>
      <c r="CT656" s="5">
        <f>Target_CC[[#This Row],[Est_Sust_POTS Sep]]</f>
        <v>16165180</v>
      </c>
      <c r="CU656" s="5">
        <f>Target_CC[[#This Row],[Est_Sust_POTS Okt]]</f>
        <v>16165180</v>
      </c>
      <c r="CV656" s="5">
        <f>Target_CC[[#This Row],[Est_Sust_POTS Nov]]</f>
        <v>16165180</v>
      </c>
      <c r="CW656" s="5">
        <f>SUM(Target_CC[[#This Row],[Est_Sust_POTS Jan]:[Est_Sust_POTS Des]])</f>
        <v>195998488</v>
      </c>
      <c r="CX656" s="5"/>
      <c r="CY656" s="5">
        <v>0</v>
      </c>
      <c r="CZ656" s="5">
        <v>0</v>
      </c>
      <c r="DA656" s="5">
        <v>0</v>
      </c>
      <c r="DB656" s="5"/>
      <c r="DC656" s="5"/>
      <c r="DD656" s="5"/>
      <c r="DE656" s="5"/>
      <c r="DF656" s="5"/>
      <c r="DG656" s="5"/>
      <c r="DH656" s="5"/>
      <c r="DI656" s="5"/>
      <c r="DJ656" s="5">
        <f>SUM(Target_CC[[#This Row],[BC_Jan]:[BC_Des]])</f>
        <v>0</v>
      </c>
      <c r="DK656" s="5"/>
      <c r="DL656" s="5"/>
      <c r="DM656" s="5"/>
      <c r="DN656" s="5"/>
      <c r="DO656" s="5"/>
      <c r="DP656" s="5"/>
      <c r="DQ656" s="5"/>
      <c r="DR656" s="5"/>
      <c r="DS656" s="5"/>
      <c r="DT656" s="5"/>
      <c r="DU656" s="5"/>
      <c r="DV656" s="5"/>
      <c r="DW656" s="5"/>
      <c r="DX656" s="5" t="s">
        <v>160</v>
      </c>
    </row>
    <row r="657" spans="2:128" x14ac:dyDescent="0.3">
      <c r="B657">
        <v>3219229</v>
      </c>
      <c r="C657" t="s">
        <v>954</v>
      </c>
      <c r="D657" t="s">
        <v>157</v>
      </c>
      <c r="E657" t="s">
        <v>887</v>
      </c>
      <c r="F657" t="s">
        <v>888</v>
      </c>
      <c r="G657" t="s">
        <v>25</v>
      </c>
      <c r="H657" t="s">
        <v>159</v>
      </c>
      <c r="I657" t="s">
        <v>18</v>
      </c>
      <c r="J657" s="5">
        <v>1530194156.3253891</v>
      </c>
      <c r="K657" s="5">
        <v>64371700</v>
      </c>
      <c r="L657" s="5">
        <v>118083888</v>
      </c>
      <c r="M657" s="5">
        <v>110946366</v>
      </c>
      <c r="N657" s="5">
        <v>96396030</v>
      </c>
      <c r="O657" s="5">
        <v>97319285</v>
      </c>
      <c r="P657" s="5">
        <v>97751319</v>
      </c>
      <c r="Q657" s="5">
        <v>107700890</v>
      </c>
      <c r="R657" s="5">
        <v>106698631</v>
      </c>
      <c r="S657" s="5">
        <v>106666360</v>
      </c>
      <c r="T657" s="5">
        <v>107536129</v>
      </c>
      <c r="U657" s="5">
        <v>106151158</v>
      </c>
      <c r="V657" s="5">
        <v>106150031</v>
      </c>
      <c r="W657" s="5">
        <v>1225771787</v>
      </c>
      <c r="X657" s="5">
        <v>2416213</v>
      </c>
      <c r="Y657" s="5">
        <v>4432318</v>
      </c>
      <c r="Z657" s="5">
        <v>4164409</v>
      </c>
      <c r="AA657" s="5">
        <v>3618257</v>
      </c>
      <c r="AB657" s="5">
        <v>3652912</v>
      </c>
      <c r="AC657" s="5">
        <v>3669128</v>
      </c>
      <c r="AD657" s="5">
        <v>4042589</v>
      </c>
      <c r="AE657" s="5">
        <v>4004969</v>
      </c>
      <c r="AF657" s="5">
        <v>4003757</v>
      </c>
      <c r="AG657" s="5">
        <v>4036404</v>
      </c>
      <c r="AH657" s="5">
        <v>3984419</v>
      </c>
      <c r="AI657" s="5">
        <v>3984377</v>
      </c>
      <c r="AJ657" s="5">
        <v>46009752</v>
      </c>
      <c r="AK657" s="5">
        <v>66787913</v>
      </c>
      <c r="AL657" s="5">
        <v>122516206</v>
      </c>
      <c r="AM657" s="5">
        <v>115110775</v>
      </c>
      <c r="AN657" s="5">
        <v>100014287</v>
      </c>
      <c r="AO657" s="5">
        <v>100972197</v>
      </c>
      <c r="AP657" s="5">
        <v>101420447</v>
      </c>
      <c r="AQ657" s="5">
        <v>111743479</v>
      </c>
      <c r="AR657" s="5">
        <v>110703600</v>
      </c>
      <c r="AS657" s="5">
        <v>110670117</v>
      </c>
      <c r="AT657" s="5">
        <v>111572533</v>
      </c>
      <c r="AU657" s="5">
        <v>110135577</v>
      </c>
      <c r="AV657" s="5">
        <v>110134408</v>
      </c>
      <c r="AW657" s="5">
        <f>SUM(Target_CC[[#This Row],[Target_Jan]:[Target_Des]])</f>
        <v>1271781539</v>
      </c>
      <c r="AX657" s="5">
        <v>796863</v>
      </c>
      <c r="AY657" s="5">
        <v>800270</v>
      </c>
      <c r="AZ657" s="5">
        <v>796384</v>
      </c>
      <c r="BA657" s="5">
        <v>786373</v>
      </c>
      <c r="BB657" s="5">
        <v>793936</v>
      </c>
      <c r="BC657" s="5">
        <v>797473</v>
      </c>
      <c r="BD657" s="5">
        <v>878692</v>
      </c>
      <c r="BE657" s="5">
        <v>870482</v>
      </c>
      <c r="BF657" s="5">
        <v>870216</v>
      </c>
      <c r="BG657" s="5">
        <v>877333</v>
      </c>
      <c r="BH657" s="5">
        <v>865994</v>
      </c>
      <c r="BI657" s="5">
        <v>865985</v>
      </c>
      <c r="BJ657" s="5">
        <f>SUM(Target_CC[[#This Row],[Target_NGTMA_Jan]:[Target_NGTMA_Des]])</f>
        <v>10000001</v>
      </c>
      <c r="BK657" s="5">
        <v>95842091</v>
      </c>
      <c r="BL657" s="5">
        <v>86052880</v>
      </c>
      <c r="BM657" s="5">
        <v>78954975</v>
      </c>
      <c r="BN657" s="5">
        <f>Target_CC[[#This Row],[Est_Sust_NP Apr]]+Target_CC[[#This Row],[Est_Sust_POTS Apr]]+Target_CC[[#This Row],[BC_Apr]]</f>
        <v>76275927</v>
      </c>
      <c r="BO657" s="5">
        <f>Target_CC[[#This Row],[Est_Sust_NP Mei]]+Target_CC[[#This Row],[Est_Sust_POTS Mei]]+Target_CC[[#This Row],[BC_Mei]]</f>
        <v>76275927</v>
      </c>
      <c r="BP657" s="5">
        <f>Target_CC[[#This Row],[Est_Sust_NP Jun]]+Target_CC[[#This Row],[Est_Sust_POTS Jun]]+Target_CC[[#This Row],[BC_Jun]]</f>
        <v>76275927</v>
      </c>
      <c r="BQ657" s="5">
        <f>Target_CC[[#This Row],[Est_Sust_NP Jul]]+Target_CC[[#This Row],[Est_Sust_POTS Jul]]+Target_CC[[#This Row],[BC_Jul]]</f>
        <v>76275927</v>
      </c>
      <c r="BR657" s="5">
        <f>Target_CC[[#This Row],[Est_Sust_NP Agu]]+Target_CC[[#This Row],[Est_Sust_POTS Agu]]+Target_CC[[#This Row],[BC_Agu]]</f>
        <v>76275927</v>
      </c>
      <c r="BS657" s="5">
        <f>Target_CC[[#This Row],[Est_Sust_NP Sep]]+Target_CC[[#This Row],[Est_Sust_POTS Sep]]+Target_CC[[#This Row],[BC_Sep]]</f>
        <v>76275927</v>
      </c>
      <c r="BT657" s="5">
        <f>Target_CC[[#This Row],[Est_Sust_NP Okt]]+Target_CC[[#This Row],[Est_Sust_POTS Okt]]+Target_CC[[#This Row],[BC_Okt]]</f>
        <v>76275927</v>
      </c>
      <c r="BU657" s="5">
        <f>Target_CC[[#This Row],[Est_Sust_NP Nov]]+Target_CC[[#This Row],[Est_Sust_POTS Nov]]+Target_CC[[#This Row],[BC_Nov]]</f>
        <v>76275927</v>
      </c>
      <c r="BV657" s="5">
        <f>Target_CC[[#This Row],[Est_Sust_NP Des]]+Target_CC[[#This Row],[Est_Sust_POTS Des]]+Target_CC[[#This Row],[BC_Des]]</f>
        <v>76275927</v>
      </c>
      <c r="BW657" s="5">
        <f>SUM(Target_CC[[#This Row],[Real_Jan]:[Real_Des]])</f>
        <v>947333289</v>
      </c>
      <c r="BX657" s="5">
        <v>9744000</v>
      </c>
      <c r="BY657" s="5">
        <v>7703000</v>
      </c>
      <c r="BZ657" s="5">
        <v>1580000</v>
      </c>
      <c r="CA657" s="5">
        <f>Target_CC[[#This Row],[Est_Sust_NP Mar]]*95%</f>
        <v>1501000</v>
      </c>
      <c r="CB657" s="5">
        <f>Target_CC[[#This Row],[Est_Sust_NP Apr]]</f>
        <v>1501000</v>
      </c>
      <c r="CC657" s="5">
        <f>Target_CC[[#This Row],[Est_Sust_NP Mei]]</f>
        <v>1501000</v>
      </c>
      <c r="CD657" s="5">
        <f>Target_CC[[#This Row],[Est_Sust_NP Jun]]</f>
        <v>1501000</v>
      </c>
      <c r="CE657" s="5">
        <f>Target_CC[[#This Row],[Est_Sust_NP Jul]]</f>
        <v>1501000</v>
      </c>
      <c r="CF657" s="5">
        <f>Target_CC[[#This Row],[Est_Sust_NP Agu]]</f>
        <v>1501000</v>
      </c>
      <c r="CG657" s="5">
        <f>Target_CC[[#This Row],[Est_Sust_NP Sep]]</f>
        <v>1501000</v>
      </c>
      <c r="CH657" s="5">
        <f>Target_CC[[#This Row],[Est_Sust_NP Okt]]</f>
        <v>1501000</v>
      </c>
      <c r="CI657" s="5">
        <f>Target_CC[[#This Row],[Est_Sust_NP Nov]]</f>
        <v>1501000</v>
      </c>
      <c r="CJ657" s="5">
        <f>SUM(Target_CC[[#This Row],[Est_Sust_NP Jan]:[Est_Sust_NP Des]])</f>
        <v>32536000</v>
      </c>
      <c r="CK657" s="5">
        <v>82609451</v>
      </c>
      <c r="CL657" s="5">
        <v>75393014</v>
      </c>
      <c r="CM657" s="5">
        <v>74774927</v>
      </c>
      <c r="CN657" s="5">
        <f>Target_CC[[#This Row],[Est_Sust_POTS Mar]]</f>
        <v>74774927</v>
      </c>
      <c r="CO657" s="5">
        <f>Target_CC[[#This Row],[Est_Sust_POTS Apr]]</f>
        <v>74774927</v>
      </c>
      <c r="CP657" s="5">
        <f>Target_CC[[#This Row],[Est_Sust_POTS Mei]]</f>
        <v>74774927</v>
      </c>
      <c r="CQ657" s="5">
        <f>Target_CC[[#This Row],[Est_Sust_POTS Jun]]</f>
        <v>74774927</v>
      </c>
      <c r="CR657" s="5">
        <f>Target_CC[[#This Row],[Est_Sust_POTS Jul]]</f>
        <v>74774927</v>
      </c>
      <c r="CS657" s="5">
        <f>Target_CC[[#This Row],[Est_Sust_POTS Agu]]</f>
        <v>74774927</v>
      </c>
      <c r="CT657" s="5">
        <f>Target_CC[[#This Row],[Est_Sust_POTS Sep]]</f>
        <v>74774927</v>
      </c>
      <c r="CU657" s="5">
        <f>Target_CC[[#This Row],[Est_Sust_POTS Okt]]</f>
        <v>74774927</v>
      </c>
      <c r="CV657" s="5">
        <f>Target_CC[[#This Row],[Est_Sust_POTS Nov]]</f>
        <v>74774927</v>
      </c>
      <c r="CW657" s="5">
        <f>SUM(Target_CC[[#This Row],[Est_Sust_POTS Jan]:[Est_Sust_POTS Des]])</f>
        <v>905751735</v>
      </c>
      <c r="CX657" s="5"/>
      <c r="CY657" s="5">
        <v>0</v>
      </c>
      <c r="CZ657" s="5">
        <v>0</v>
      </c>
      <c r="DA657" s="5">
        <v>0</v>
      </c>
      <c r="DB657" s="5"/>
      <c r="DC657" s="5"/>
      <c r="DD657" s="5"/>
      <c r="DE657" s="5"/>
      <c r="DF657" s="5"/>
      <c r="DG657" s="5"/>
      <c r="DH657" s="5"/>
      <c r="DI657" s="5"/>
      <c r="DJ657" s="5">
        <f>SUM(Target_CC[[#This Row],[BC_Jan]:[BC_Des]])</f>
        <v>0</v>
      </c>
      <c r="DK657" s="5"/>
      <c r="DL657" s="5"/>
      <c r="DM657" s="5"/>
      <c r="DN657" s="5"/>
      <c r="DO657" s="5"/>
      <c r="DP657" s="5"/>
      <c r="DQ657" s="5"/>
      <c r="DR657" s="5"/>
      <c r="DS657" s="5"/>
      <c r="DT657" s="5"/>
      <c r="DU657" s="5"/>
      <c r="DV657" s="5"/>
      <c r="DW657" s="5"/>
      <c r="DX657" s="5" t="s">
        <v>155</v>
      </c>
    </row>
    <row r="658" spans="2:128" x14ac:dyDescent="0.3">
      <c r="B658">
        <v>5579447</v>
      </c>
      <c r="C658" t="s">
        <v>955</v>
      </c>
      <c r="D658" t="s">
        <v>880</v>
      </c>
      <c r="E658" t="s">
        <v>874</v>
      </c>
      <c r="F658" t="s">
        <v>875</v>
      </c>
      <c r="G658" t="s">
        <v>26</v>
      </c>
      <c r="H658" t="s">
        <v>159</v>
      </c>
      <c r="I658" t="s">
        <v>18</v>
      </c>
      <c r="J658" s="5">
        <v>8772827943</v>
      </c>
      <c r="K658" s="5">
        <v>110221586.63130435</v>
      </c>
      <c r="L658" s="5">
        <v>108359400.88695651</v>
      </c>
      <c r="M658" s="5">
        <v>108359400.88695651</v>
      </c>
      <c r="N658" s="5">
        <v>108359400.88695651</v>
      </c>
      <c r="O658" s="5">
        <v>106497215.1426087</v>
      </c>
      <c r="P658" s="5">
        <v>108359400.88695651</v>
      </c>
      <c r="Q658" s="5">
        <v>113945958.12</v>
      </c>
      <c r="R658" s="5">
        <v>110221586.63130435</v>
      </c>
      <c r="S658" s="5">
        <v>110221586.63130435</v>
      </c>
      <c r="T658" s="5">
        <v>113945958.12</v>
      </c>
      <c r="U658" s="5">
        <v>108359400.88695651</v>
      </c>
      <c r="V658" s="5">
        <v>112083772.37565218</v>
      </c>
      <c r="W658" s="5">
        <v>1318934668.0869565</v>
      </c>
      <c r="X658" s="5">
        <v>105818688.67176214</v>
      </c>
      <c r="Y658" s="5">
        <v>702373808.9076556</v>
      </c>
      <c r="Z658" s="5">
        <v>623194377.65230393</v>
      </c>
      <c r="AA658" s="5">
        <v>461781573.35140347</v>
      </c>
      <c r="AB658" s="5">
        <v>472727559.24771112</v>
      </c>
      <c r="AC658" s="5">
        <v>476816344.09060192</v>
      </c>
      <c r="AD658" s="5">
        <v>585079144.86924648</v>
      </c>
      <c r="AE658" s="5">
        <v>575368573.76192117</v>
      </c>
      <c r="AF658" s="5">
        <v>575010577.37010157</v>
      </c>
      <c r="AG658" s="5">
        <v>583251383.28939271</v>
      </c>
      <c r="AH658" s="5">
        <v>569999180.39592004</v>
      </c>
      <c r="AI658" s="5">
        <v>568578788.39197993</v>
      </c>
      <c r="AJ658" s="5">
        <v>6300000000</v>
      </c>
      <c r="AK658" s="5">
        <v>216040275.30306649</v>
      </c>
      <c r="AL658" s="5">
        <v>810733209.79461217</v>
      </c>
      <c r="AM658" s="5">
        <v>731553778.53926039</v>
      </c>
      <c r="AN658" s="5">
        <v>570140974.23835993</v>
      </c>
      <c r="AO658" s="5">
        <v>579224774.39031982</v>
      </c>
      <c r="AP658" s="5">
        <v>585175744.97755837</v>
      </c>
      <c r="AQ658" s="5">
        <v>699025102.98924649</v>
      </c>
      <c r="AR658" s="5">
        <v>685590160.39322555</v>
      </c>
      <c r="AS658" s="5">
        <v>685232164.00140595</v>
      </c>
      <c r="AT658" s="5">
        <v>697197341.40939271</v>
      </c>
      <c r="AU658" s="5">
        <v>678358581.28287649</v>
      </c>
      <c r="AV658" s="5">
        <v>680662560.76763213</v>
      </c>
      <c r="AW658" s="5">
        <f>SUM(Target_CC[[#This Row],[Target_Jan]:[Target_Des]])</f>
        <v>7618934668.086957</v>
      </c>
      <c r="AX658" s="5">
        <v>3984316.5410483847</v>
      </c>
      <c r="AY658" s="5">
        <v>4001348.293273306</v>
      </c>
      <c r="AZ658" s="5">
        <v>3981918.7111273217</v>
      </c>
      <c r="BA658" s="5">
        <v>3931863.5294999834</v>
      </c>
      <c r="BB658" s="5">
        <v>3969679.2078911504</v>
      </c>
      <c r="BC658" s="5">
        <v>3987365.955187127</v>
      </c>
      <c r="BD658" s="5">
        <v>4393461.6758754086</v>
      </c>
      <c r="BE658" s="5">
        <v>4352409.4347581435</v>
      </c>
      <c r="BF658" s="5">
        <v>4351077.8425690727</v>
      </c>
      <c r="BG658" s="5">
        <v>4386663.1910335692</v>
      </c>
      <c r="BH658" s="5">
        <v>4329971.0548502738</v>
      </c>
      <c r="BI658" s="5">
        <v>4329924.5628862698</v>
      </c>
      <c r="BJ658" s="5">
        <f>SUM(Target_CC[[#This Row],[Target_NGTMA_Jan]:[Target_NGTMA_Des]])</f>
        <v>50000000.000000015</v>
      </c>
      <c r="BK658" s="5">
        <v>93156578</v>
      </c>
      <c r="BL658" s="5">
        <v>238637522</v>
      </c>
      <c r="BM658" s="5">
        <v>1110302299</v>
      </c>
      <c r="BN658" s="5">
        <f>Target_CC[[#This Row],[Est_Sust_NP Apr]]+Target_CC[[#This Row],[Est_Sust_POTS Apr]]+Target_CC[[#This Row],[BC_Apr]]</f>
        <v>236687251.59999999</v>
      </c>
      <c r="BO658" s="5">
        <f>Target_CC[[#This Row],[Est_Sust_NP Mei]]+Target_CC[[#This Row],[Est_Sust_POTS Mei]]+Target_CC[[#This Row],[BC_Mei]]</f>
        <v>236687251.59999999</v>
      </c>
      <c r="BP658" s="5">
        <f>Target_CC[[#This Row],[Est_Sust_NP Jun]]+Target_CC[[#This Row],[Est_Sust_POTS Jun]]+Target_CC[[#This Row],[BC_Jun]]</f>
        <v>236687251.59999999</v>
      </c>
      <c r="BQ658" s="5">
        <f>Target_CC[[#This Row],[Est_Sust_NP Jul]]+Target_CC[[#This Row],[Est_Sust_POTS Jul]]+Target_CC[[#This Row],[BC_Jul]]</f>
        <v>236687251.59999999</v>
      </c>
      <c r="BR658" s="5">
        <f>Target_CC[[#This Row],[Est_Sust_NP Agu]]+Target_CC[[#This Row],[Est_Sust_POTS Agu]]+Target_CC[[#This Row],[BC_Agu]]</f>
        <v>236687251.59999999</v>
      </c>
      <c r="BS658" s="5">
        <f>Target_CC[[#This Row],[Est_Sust_NP Sep]]+Target_CC[[#This Row],[Est_Sust_POTS Sep]]+Target_CC[[#This Row],[BC_Sep]]</f>
        <v>236687251.59999999</v>
      </c>
      <c r="BT658" s="5">
        <f>Target_CC[[#This Row],[Est_Sust_NP Okt]]+Target_CC[[#This Row],[Est_Sust_POTS Okt]]+Target_CC[[#This Row],[BC_Okt]]</f>
        <v>236687251.59999999</v>
      </c>
      <c r="BU658" s="5">
        <f>Target_CC[[#This Row],[Est_Sust_NP Nov]]+Target_CC[[#This Row],[Est_Sust_POTS Nov]]+Target_CC[[#This Row],[BC_Nov]]</f>
        <v>236687251.59999999</v>
      </c>
      <c r="BV658" s="5">
        <f>Target_CC[[#This Row],[Est_Sust_NP Des]]+Target_CC[[#This Row],[Est_Sust_POTS Des]]+Target_CC[[#This Row],[BC_Des]]</f>
        <v>236687251.59999999</v>
      </c>
      <c r="BW658" s="5">
        <f>SUM(Target_CC[[#This Row],[Real_Jan]:[Real_Des]])</f>
        <v>3572281663.3999991</v>
      </c>
      <c r="BX658" s="5">
        <v>24532072</v>
      </c>
      <c r="BY658" s="5">
        <v>24532072</v>
      </c>
      <c r="BZ658" s="5">
        <v>178794008</v>
      </c>
      <c r="CA658" s="5">
        <f>Target_CC[[#This Row],[Est_Sust_NP Mar]]*95%</f>
        <v>169854307.59999999</v>
      </c>
      <c r="CB658" s="5">
        <f>Target_CC[[#This Row],[Est_Sust_NP Apr]]</f>
        <v>169854307.59999999</v>
      </c>
      <c r="CC658" s="5">
        <f>Target_CC[[#This Row],[Est_Sust_NP Mei]]</f>
        <v>169854307.59999999</v>
      </c>
      <c r="CD658" s="5">
        <f>Target_CC[[#This Row],[Est_Sust_NP Jun]]</f>
        <v>169854307.59999999</v>
      </c>
      <c r="CE658" s="5">
        <f>Target_CC[[#This Row],[Est_Sust_NP Jul]]</f>
        <v>169854307.59999999</v>
      </c>
      <c r="CF658" s="5">
        <f>Target_CC[[#This Row],[Est_Sust_NP Agu]]</f>
        <v>169854307.59999999</v>
      </c>
      <c r="CG658" s="5">
        <f>Target_CC[[#This Row],[Est_Sust_NP Sep]]</f>
        <v>169854307.59999999</v>
      </c>
      <c r="CH658" s="5">
        <f>Target_CC[[#This Row],[Est_Sust_NP Okt]]</f>
        <v>169854307.59999999</v>
      </c>
      <c r="CI658" s="5">
        <f>Target_CC[[#This Row],[Est_Sust_NP Nov]]</f>
        <v>169854307.59999999</v>
      </c>
      <c r="CJ658" s="5">
        <f>SUM(Target_CC[[#This Row],[Est_Sust_NP Jan]:[Est_Sust_NP Des]])</f>
        <v>1756546920.3999996</v>
      </c>
      <c r="CK658" s="5">
        <v>72285269</v>
      </c>
      <c r="CL658" s="5">
        <v>67439135</v>
      </c>
      <c r="CM658" s="5">
        <v>66832944</v>
      </c>
      <c r="CN658" s="5">
        <f>Target_CC[[#This Row],[Est_Sust_POTS Mar]]</f>
        <v>66832944</v>
      </c>
      <c r="CO658" s="5">
        <f>Target_CC[[#This Row],[Est_Sust_POTS Apr]]</f>
        <v>66832944</v>
      </c>
      <c r="CP658" s="5">
        <f>Target_CC[[#This Row],[Est_Sust_POTS Mei]]</f>
        <v>66832944</v>
      </c>
      <c r="CQ658" s="5">
        <f>Target_CC[[#This Row],[Est_Sust_POTS Jun]]</f>
        <v>66832944</v>
      </c>
      <c r="CR658" s="5">
        <f>Target_CC[[#This Row],[Est_Sust_POTS Jul]]</f>
        <v>66832944</v>
      </c>
      <c r="CS658" s="5">
        <f>Target_CC[[#This Row],[Est_Sust_POTS Agu]]</f>
        <v>66832944</v>
      </c>
      <c r="CT658" s="5">
        <f>Target_CC[[#This Row],[Est_Sust_POTS Sep]]</f>
        <v>66832944</v>
      </c>
      <c r="CU658" s="5">
        <f>Target_CC[[#This Row],[Est_Sust_POTS Okt]]</f>
        <v>66832944</v>
      </c>
      <c r="CV658" s="5">
        <f>Target_CC[[#This Row],[Est_Sust_POTS Nov]]</f>
        <v>66832944</v>
      </c>
      <c r="CW658" s="5">
        <f>SUM(Target_CC[[#This Row],[Est_Sust_POTS Jan]:[Est_Sust_POTS Des]])</f>
        <v>808053844</v>
      </c>
      <c r="CX658" s="5"/>
      <c r="CY658" s="5">
        <v>150270271</v>
      </c>
      <c r="CZ658" s="5">
        <v>868064200</v>
      </c>
      <c r="DA658" s="5">
        <v>0</v>
      </c>
      <c r="DB658" s="5"/>
      <c r="DC658" s="5"/>
      <c r="DD658" s="5"/>
      <c r="DE658" s="5"/>
      <c r="DF658" s="5"/>
      <c r="DG658" s="5"/>
      <c r="DH658" s="5"/>
      <c r="DI658" s="5"/>
      <c r="DJ658" s="5">
        <f>SUM(Target_CC[[#This Row],[BC_Jan]:[BC_Des]])</f>
        <v>1018334471</v>
      </c>
      <c r="DK658" s="5"/>
      <c r="DL658" s="5"/>
      <c r="DM658" s="5"/>
      <c r="DN658" s="5"/>
      <c r="DO658" s="5"/>
      <c r="DP658" s="5"/>
      <c r="DQ658" s="5"/>
      <c r="DR658" s="5"/>
      <c r="DS658" s="5"/>
      <c r="DT658" s="5"/>
      <c r="DU658" s="5"/>
      <c r="DV658" s="5"/>
      <c r="DW658" s="5"/>
      <c r="DX658" s="5" t="s">
        <v>160</v>
      </c>
    </row>
    <row r="659" spans="2:128" x14ac:dyDescent="0.3">
      <c r="B659">
        <v>4608524</v>
      </c>
      <c r="C659" t="s">
        <v>956</v>
      </c>
      <c r="D659" t="s">
        <v>880</v>
      </c>
      <c r="E659" t="s">
        <v>874</v>
      </c>
      <c r="F659" t="s">
        <v>875</v>
      </c>
      <c r="G659" t="s">
        <v>22</v>
      </c>
      <c r="H659" t="s">
        <v>159</v>
      </c>
      <c r="I659" t="s">
        <v>18</v>
      </c>
      <c r="J659" s="5">
        <v>1094285774</v>
      </c>
      <c r="K659" s="5">
        <v>73072538.043478265</v>
      </c>
      <c r="L659" s="5">
        <v>73035894.565217391</v>
      </c>
      <c r="M659" s="5">
        <v>73035894.565217391</v>
      </c>
      <c r="N659" s="5">
        <v>73035894.565217391</v>
      </c>
      <c r="O659" s="5">
        <v>72999251.086956516</v>
      </c>
      <c r="P659" s="5">
        <v>73035894.565217391</v>
      </c>
      <c r="Q659" s="5">
        <v>73145825</v>
      </c>
      <c r="R659" s="5">
        <v>73072538.043478265</v>
      </c>
      <c r="S659" s="5">
        <v>73072538.043478265</v>
      </c>
      <c r="T659" s="5">
        <v>73145825</v>
      </c>
      <c r="U659" s="5">
        <v>73035894.565217391</v>
      </c>
      <c r="V659" s="5">
        <v>73109181.521739125</v>
      </c>
      <c r="W659" s="5">
        <v>876797169.56521738</v>
      </c>
      <c r="X659" s="5">
        <v>13437293.799588842</v>
      </c>
      <c r="Y659" s="5">
        <v>89190324.94065468</v>
      </c>
      <c r="Z659" s="5">
        <v>79135793.987594143</v>
      </c>
      <c r="AA659" s="5">
        <v>58638929.949384563</v>
      </c>
      <c r="AB659" s="5">
        <v>60028896.412407763</v>
      </c>
      <c r="AC659" s="5">
        <v>60548107.186108179</v>
      </c>
      <c r="AD659" s="5">
        <v>74295764.427840829</v>
      </c>
      <c r="AE659" s="5">
        <v>73062676.033259839</v>
      </c>
      <c r="AF659" s="5">
        <v>73017216.17398116</v>
      </c>
      <c r="AG659" s="5">
        <v>74063667.719287962</v>
      </c>
      <c r="AH659" s="5">
        <v>72380848.304243818</v>
      </c>
      <c r="AI659" s="5">
        <v>72200481.065648243</v>
      </c>
      <c r="AJ659" s="5">
        <v>800000000</v>
      </c>
      <c r="AK659" s="5">
        <v>86509831.84306711</v>
      </c>
      <c r="AL659" s="5">
        <v>162226219.50587207</v>
      </c>
      <c r="AM659" s="5">
        <v>152171688.55281153</v>
      </c>
      <c r="AN659" s="5">
        <v>131674824.51460195</v>
      </c>
      <c r="AO659" s="5">
        <v>133028147.49936429</v>
      </c>
      <c r="AP659" s="5">
        <v>133584001.75132558</v>
      </c>
      <c r="AQ659" s="5">
        <v>147441589.42784083</v>
      </c>
      <c r="AR659" s="5">
        <v>146135214.07673812</v>
      </c>
      <c r="AS659" s="5">
        <v>146089754.21745944</v>
      </c>
      <c r="AT659" s="5">
        <v>147209492.71928796</v>
      </c>
      <c r="AU659" s="5">
        <v>145416742.86946121</v>
      </c>
      <c r="AV659" s="5">
        <v>145309662.58738738</v>
      </c>
      <c r="AW659" s="5">
        <f>SUM(Target_CC[[#This Row],[Target_Jan]:[Target_Des]])</f>
        <v>1676797169.5652173</v>
      </c>
      <c r="AX659" s="5">
        <v>3984316.5410483847</v>
      </c>
      <c r="AY659" s="5">
        <v>4001348.293273306</v>
      </c>
      <c r="AZ659" s="5">
        <v>3981918.7111273217</v>
      </c>
      <c r="BA659" s="5">
        <v>3931863.5294999834</v>
      </c>
      <c r="BB659" s="5">
        <v>3969679.2078911504</v>
      </c>
      <c r="BC659" s="5">
        <v>3987365.955187127</v>
      </c>
      <c r="BD659" s="5">
        <v>4393461.6758754086</v>
      </c>
      <c r="BE659" s="5">
        <v>4352409.4347581435</v>
      </c>
      <c r="BF659" s="5">
        <v>4351077.8425690727</v>
      </c>
      <c r="BG659" s="5">
        <v>4386663.1910335692</v>
      </c>
      <c r="BH659" s="5">
        <v>4329971.0548502738</v>
      </c>
      <c r="BI659" s="5">
        <v>4329924.5628862698</v>
      </c>
      <c r="BJ659" s="5">
        <f>SUM(Target_CC[[#This Row],[Target_NGTMA_Jan]:[Target_NGTMA_Des]])</f>
        <v>50000000.000000015</v>
      </c>
      <c r="BK659" s="5">
        <v>102061450</v>
      </c>
      <c r="BL659" s="5">
        <v>82692618</v>
      </c>
      <c r="BM659" s="5">
        <v>182292354</v>
      </c>
      <c r="BN659" s="5">
        <f>Target_CC[[#This Row],[Est_Sust_NP Apr]]+Target_CC[[#This Row],[Est_Sust_POTS Apr]]+Target_CC[[#This Row],[BC_Apr]]</f>
        <v>173499836.29999998</v>
      </c>
      <c r="BO659" s="5">
        <f>Target_CC[[#This Row],[Est_Sust_NP Mei]]+Target_CC[[#This Row],[Est_Sust_POTS Mei]]+Target_CC[[#This Row],[BC_Mei]]</f>
        <v>173499836.29999998</v>
      </c>
      <c r="BP659" s="5">
        <f>Target_CC[[#This Row],[Est_Sust_NP Jun]]+Target_CC[[#This Row],[Est_Sust_POTS Jun]]+Target_CC[[#This Row],[BC_Jun]]</f>
        <v>173499836.29999998</v>
      </c>
      <c r="BQ659" s="5">
        <f>Target_CC[[#This Row],[Est_Sust_NP Jul]]+Target_CC[[#This Row],[Est_Sust_POTS Jul]]+Target_CC[[#This Row],[BC_Jul]]</f>
        <v>173499836.29999998</v>
      </c>
      <c r="BR659" s="5">
        <f>Target_CC[[#This Row],[Est_Sust_NP Agu]]+Target_CC[[#This Row],[Est_Sust_POTS Agu]]+Target_CC[[#This Row],[BC_Agu]]</f>
        <v>173499836.29999998</v>
      </c>
      <c r="BS659" s="5">
        <f>Target_CC[[#This Row],[Est_Sust_NP Sep]]+Target_CC[[#This Row],[Est_Sust_POTS Sep]]+Target_CC[[#This Row],[BC_Sep]]</f>
        <v>173499836.29999998</v>
      </c>
      <c r="BT659" s="5">
        <f>Target_CC[[#This Row],[Est_Sust_NP Okt]]+Target_CC[[#This Row],[Est_Sust_POTS Okt]]+Target_CC[[#This Row],[BC_Okt]]</f>
        <v>173499836.29999998</v>
      </c>
      <c r="BU659" s="5">
        <f>Target_CC[[#This Row],[Est_Sust_NP Nov]]+Target_CC[[#This Row],[Est_Sust_POTS Nov]]+Target_CC[[#This Row],[BC_Nov]]</f>
        <v>173499836.29999998</v>
      </c>
      <c r="BV659" s="5">
        <f>Target_CC[[#This Row],[Est_Sust_NP Des]]+Target_CC[[#This Row],[Est_Sust_POTS Des]]+Target_CC[[#This Row],[BC_Des]]</f>
        <v>173499836.29999998</v>
      </c>
      <c r="BW659" s="5">
        <f>SUM(Target_CC[[#This Row],[Real_Jan]:[Real_Des]])</f>
        <v>1928544948.6999996</v>
      </c>
      <c r="BX659" s="5">
        <v>97447450</v>
      </c>
      <c r="BY659" s="5">
        <v>79132618</v>
      </c>
      <c r="BZ659" s="5">
        <v>178732354</v>
      </c>
      <c r="CA659" s="5">
        <f>Target_CC[[#This Row],[Est_Sust_NP Mar]]*95%</f>
        <v>169795736.29999998</v>
      </c>
      <c r="CB659" s="5">
        <f>Target_CC[[#This Row],[Est_Sust_NP Apr]]</f>
        <v>169795736.29999998</v>
      </c>
      <c r="CC659" s="5">
        <f>Target_CC[[#This Row],[Est_Sust_NP Mei]]</f>
        <v>169795736.29999998</v>
      </c>
      <c r="CD659" s="5">
        <f>Target_CC[[#This Row],[Est_Sust_NP Jun]]</f>
        <v>169795736.29999998</v>
      </c>
      <c r="CE659" s="5">
        <f>Target_CC[[#This Row],[Est_Sust_NP Jul]]</f>
        <v>169795736.29999998</v>
      </c>
      <c r="CF659" s="5">
        <f>Target_CC[[#This Row],[Est_Sust_NP Agu]]</f>
        <v>169795736.29999998</v>
      </c>
      <c r="CG659" s="5">
        <f>Target_CC[[#This Row],[Est_Sust_NP Sep]]</f>
        <v>169795736.29999998</v>
      </c>
      <c r="CH659" s="5">
        <f>Target_CC[[#This Row],[Est_Sust_NP Okt]]</f>
        <v>169795736.29999998</v>
      </c>
      <c r="CI659" s="5">
        <f>Target_CC[[#This Row],[Est_Sust_NP Nov]]</f>
        <v>169795736.29999998</v>
      </c>
      <c r="CJ659" s="5">
        <f>SUM(Target_CC[[#This Row],[Est_Sust_NP Jan]:[Est_Sust_NP Des]])</f>
        <v>1883474048.6999996</v>
      </c>
      <c r="CK659" s="5">
        <v>4921100</v>
      </c>
      <c r="CL659" s="5">
        <v>3704100</v>
      </c>
      <c r="CM659" s="5">
        <v>3704100</v>
      </c>
      <c r="CN659" s="5">
        <f>Target_CC[[#This Row],[Est_Sust_POTS Mar]]</f>
        <v>3704100</v>
      </c>
      <c r="CO659" s="5">
        <f>Target_CC[[#This Row],[Est_Sust_POTS Apr]]</f>
        <v>3704100</v>
      </c>
      <c r="CP659" s="5">
        <f>Target_CC[[#This Row],[Est_Sust_POTS Mei]]</f>
        <v>3704100</v>
      </c>
      <c r="CQ659" s="5">
        <f>Target_CC[[#This Row],[Est_Sust_POTS Jun]]</f>
        <v>3704100</v>
      </c>
      <c r="CR659" s="5">
        <f>Target_CC[[#This Row],[Est_Sust_POTS Jul]]</f>
        <v>3704100</v>
      </c>
      <c r="CS659" s="5">
        <f>Target_CC[[#This Row],[Est_Sust_POTS Agu]]</f>
        <v>3704100</v>
      </c>
      <c r="CT659" s="5">
        <f>Target_CC[[#This Row],[Est_Sust_POTS Sep]]</f>
        <v>3704100</v>
      </c>
      <c r="CU659" s="5">
        <f>Target_CC[[#This Row],[Est_Sust_POTS Okt]]</f>
        <v>3704100</v>
      </c>
      <c r="CV659" s="5">
        <f>Target_CC[[#This Row],[Est_Sust_POTS Nov]]</f>
        <v>3704100</v>
      </c>
      <c r="CW659" s="5">
        <f>SUM(Target_CC[[#This Row],[Est_Sust_POTS Jan]:[Est_Sust_POTS Des]])</f>
        <v>45666200</v>
      </c>
      <c r="CX659" s="5"/>
      <c r="CY659" s="5">
        <v>0</v>
      </c>
      <c r="CZ659" s="5">
        <v>10660658</v>
      </c>
      <c r="DA659" s="5">
        <v>0</v>
      </c>
      <c r="DB659" s="5"/>
      <c r="DC659" s="5"/>
      <c r="DD659" s="5"/>
      <c r="DE659" s="5"/>
      <c r="DF659" s="5"/>
      <c r="DG659" s="5"/>
      <c r="DH659" s="5"/>
      <c r="DI659" s="5"/>
      <c r="DJ659" s="5">
        <f>SUM(Target_CC[[#This Row],[BC_Jan]:[BC_Des]])</f>
        <v>10660658</v>
      </c>
      <c r="DK659" s="5"/>
      <c r="DL659" s="5"/>
      <c r="DM659" s="5"/>
      <c r="DN659" s="5"/>
      <c r="DO659" s="5"/>
      <c r="DP659" s="5"/>
      <c r="DQ659" s="5"/>
      <c r="DR659" s="5"/>
      <c r="DS659" s="5"/>
      <c r="DT659" s="5"/>
      <c r="DU659" s="5"/>
      <c r="DV659" s="5"/>
      <c r="DW659" s="5"/>
      <c r="DX659" s="5" t="s">
        <v>160</v>
      </c>
    </row>
    <row r="660" spans="2:128" x14ac:dyDescent="0.3">
      <c r="B660">
        <v>5589643</v>
      </c>
      <c r="C660" t="s">
        <v>957</v>
      </c>
      <c r="D660" t="s">
        <v>157</v>
      </c>
      <c r="E660" t="s">
        <v>874</v>
      </c>
      <c r="F660" t="s">
        <v>875</v>
      </c>
      <c r="G660" t="s">
        <v>19</v>
      </c>
      <c r="H660" t="s">
        <v>159</v>
      </c>
      <c r="I660" t="s">
        <v>18</v>
      </c>
      <c r="J660" s="5">
        <v>2851886245</v>
      </c>
      <c r="K660" s="5">
        <v>107636005.24869564</v>
      </c>
      <c r="L660" s="5">
        <v>106701601.71304348</v>
      </c>
      <c r="M660" s="5">
        <v>106701601.71304348</v>
      </c>
      <c r="N660" s="5">
        <v>106701601.71304348</v>
      </c>
      <c r="O660" s="5">
        <v>105767198.17739131</v>
      </c>
      <c r="P660" s="5">
        <v>106701601.71304348</v>
      </c>
      <c r="Q660" s="5">
        <v>109504812.31999999</v>
      </c>
      <c r="R660" s="5">
        <v>107636005.24869564</v>
      </c>
      <c r="S660" s="5">
        <v>107636005.24869564</v>
      </c>
      <c r="T660" s="5">
        <v>109504812.31999999</v>
      </c>
      <c r="U660" s="5">
        <v>106701601.71304348</v>
      </c>
      <c r="V660" s="5">
        <v>108570408.78434783</v>
      </c>
      <c r="W660" s="5">
        <v>1289763255.9130433</v>
      </c>
      <c r="X660" s="5">
        <v>20995771.561857566</v>
      </c>
      <c r="Y660" s="5">
        <v>139359882.71977293</v>
      </c>
      <c r="Z660" s="5">
        <v>123649678.10561585</v>
      </c>
      <c r="AA660" s="5">
        <v>91623328.045913383</v>
      </c>
      <c r="AB660" s="5">
        <v>93795150.644387126</v>
      </c>
      <c r="AC660" s="5">
        <v>94606417.47829403</v>
      </c>
      <c r="AD660" s="5">
        <v>116087131.91850129</v>
      </c>
      <c r="AE660" s="5">
        <v>114160431.30196849</v>
      </c>
      <c r="AF660" s="5">
        <v>114089400.27184556</v>
      </c>
      <c r="AG660" s="5">
        <v>115724480.81138743</v>
      </c>
      <c r="AH660" s="5">
        <v>113095075.47538096</v>
      </c>
      <c r="AI660" s="5">
        <v>112813251.66507539</v>
      </c>
      <c r="AJ660" s="5">
        <v>1250000000</v>
      </c>
      <c r="AK660" s="5">
        <v>128631776.81055321</v>
      </c>
      <c r="AL660" s="5">
        <v>246061484.43281642</v>
      </c>
      <c r="AM660" s="5">
        <v>230351279.81865934</v>
      </c>
      <c r="AN660" s="5">
        <v>198324929.75895685</v>
      </c>
      <c r="AO660" s="5">
        <v>199562348.82177842</v>
      </c>
      <c r="AP660" s="5">
        <v>201308019.19133753</v>
      </c>
      <c r="AQ660" s="5">
        <v>225591944.23850128</v>
      </c>
      <c r="AR660" s="5">
        <v>221796436.55066413</v>
      </c>
      <c r="AS660" s="5">
        <v>221725405.52054119</v>
      </c>
      <c r="AT660" s="5">
        <v>225229293.13138741</v>
      </c>
      <c r="AU660" s="5">
        <v>219796677.18842444</v>
      </c>
      <c r="AV660" s="5">
        <v>221383660.44942322</v>
      </c>
      <c r="AW660" s="5">
        <f>SUM(Target_CC[[#This Row],[Target_Jan]:[Target_Des]])</f>
        <v>2539763255.9130435</v>
      </c>
      <c r="AX660" s="5">
        <v>796863.30820967699</v>
      </c>
      <c r="AY660" s="5">
        <v>800269.65865466127</v>
      </c>
      <c r="AZ660" s="5">
        <v>796383.74222546432</v>
      </c>
      <c r="BA660" s="5">
        <v>786372.70589999668</v>
      </c>
      <c r="BB660" s="5">
        <v>793935.84157823003</v>
      </c>
      <c r="BC660" s="5">
        <v>797473.19103742542</v>
      </c>
      <c r="BD660" s="5">
        <v>878692.33517508185</v>
      </c>
      <c r="BE660" s="5">
        <v>870481.88695162872</v>
      </c>
      <c r="BF660" s="5">
        <v>870215.56851381448</v>
      </c>
      <c r="BG660" s="5">
        <v>877332.63820671383</v>
      </c>
      <c r="BH660" s="5">
        <v>865994.21097005485</v>
      </c>
      <c r="BI660" s="5">
        <v>865984.912577254</v>
      </c>
      <c r="BJ660" s="5">
        <f>SUM(Target_CC[[#This Row],[Target_NGTMA_Jan]:[Target_NGTMA_Des]])</f>
        <v>10000000.000000004</v>
      </c>
      <c r="BK660" s="5">
        <v>124988848</v>
      </c>
      <c r="BL660" s="5">
        <v>131064648</v>
      </c>
      <c r="BM660" s="5">
        <v>337590380</v>
      </c>
      <c r="BN660" s="5">
        <f>Target_CC[[#This Row],[Est_Sust_NP Apr]]+Target_CC[[#This Row],[Est_Sust_POTS Apr]]+Target_CC[[#This Row],[BC_Apr]]</f>
        <v>72763148.650000006</v>
      </c>
      <c r="BO660" s="5">
        <f>Target_CC[[#This Row],[Est_Sust_NP Mei]]+Target_CC[[#This Row],[Est_Sust_POTS Mei]]+Target_CC[[#This Row],[BC_Mei]]</f>
        <v>72763148.650000006</v>
      </c>
      <c r="BP660" s="5">
        <f>Target_CC[[#This Row],[Est_Sust_NP Jun]]+Target_CC[[#This Row],[Est_Sust_POTS Jun]]+Target_CC[[#This Row],[BC_Jun]]</f>
        <v>72763148.650000006</v>
      </c>
      <c r="BQ660" s="5">
        <f>Target_CC[[#This Row],[Est_Sust_NP Jul]]+Target_CC[[#This Row],[Est_Sust_POTS Jul]]+Target_CC[[#This Row],[BC_Jul]]</f>
        <v>72763148.650000006</v>
      </c>
      <c r="BR660" s="5">
        <f>Target_CC[[#This Row],[Est_Sust_NP Agu]]+Target_CC[[#This Row],[Est_Sust_POTS Agu]]+Target_CC[[#This Row],[BC_Agu]]</f>
        <v>72763148.650000006</v>
      </c>
      <c r="BS660" s="5">
        <f>Target_CC[[#This Row],[Est_Sust_NP Sep]]+Target_CC[[#This Row],[Est_Sust_POTS Sep]]+Target_CC[[#This Row],[BC_Sep]]</f>
        <v>72763148.650000006</v>
      </c>
      <c r="BT660" s="5">
        <f>Target_CC[[#This Row],[Est_Sust_NP Okt]]+Target_CC[[#This Row],[Est_Sust_POTS Okt]]+Target_CC[[#This Row],[BC_Okt]]</f>
        <v>72763148.650000006</v>
      </c>
      <c r="BU660" s="5">
        <f>Target_CC[[#This Row],[Est_Sust_NP Nov]]+Target_CC[[#This Row],[Est_Sust_POTS Nov]]+Target_CC[[#This Row],[BC_Nov]]</f>
        <v>72763148.650000006</v>
      </c>
      <c r="BV660" s="5">
        <f>Target_CC[[#This Row],[Est_Sust_NP Des]]+Target_CC[[#This Row],[Est_Sust_POTS Des]]+Target_CC[[#This Row],[BC_Des]]</f>
        <v>72763148.650000006</v>
      </c>
      <c r="BW660" s="5">
        <f>SUM(Target_CC[[#This Row],[Real_Jan]:[Real_Des]])</f>
        <v>1248512213.8500001</v>
      </c>
      <c r="BX660" s="5">
        <v>83177167</v>
      </c>
      <c r="BY660" s="5">
        <v>34590167</v>
      </c>
      <c r="BZ660" s="5">
        <v>58883667</v>
      </c>
      <c r="CA660" s="5">
        <f>Target_CC[[#This Row],[Est_Sust_NP Mar]]*95%</f>
        <v>55939483.649999999</v>
      </c>
      <c r="CB660" s="5">
        <f>Target_CC[[#This Row],[Est_Sust_NP Apr]]</f>
        <v>55939483.649999999</v>
      </c>
      <c r="CC660" s="5">
        <f>Target_CC[[#This Row],[Est_Sust_NP Mei]]</f>
        <v>55939483.649999999</v>
      </c>
      <c r="CD660" s="5">
        <f>Target_CC[[#This Row],[Est_Sust_NP Jun]]</f>
        <v>55939483.649999999</v>
      </c>
      <c r="CE660" s="5">
        <f>Target_CC[[#This Row],[Est_Sust_NP Jul]]</f>
        <v>55939483.649999999</v>
      </c>
      <c r="CF660" s="5">
        <f>Target_CC[[#This Row],[Est_Sust_NP Agu]]</f>
        <v>55939483.649999999</v>
      </c>
      <c r="CG660" s="5">
        <f>Target_CC[[#This Row],[Est_Sust_NP Sep]]</f>
        <v>55939483.649999999</v>
      </c>
      <c r="CH660" s="5">
        <f>Target_CC[[#This Row],[Est_Sust_NP Okt]]</f>
        <v>55939483.649999999</v>
      </c>
      <c r="CI660" s="5">
        <f>Target_CC[[#This Row],[Est_Sust_NP Nov]]</f>
        <v>55939483.649999999</v>
      </c>
      <c r="CJ660" s="5">
        <f>SUM(Target_CC[[#This Row],[Est_Sust_NP Jan]:[Est_Sust_NP Des]])</f>
        <v>680106353.8499999</v>
      </c>
      <c r="CK660" s="5">
        <v>21256004</v>
      </c>
      <c r="CL660" s="5">
        <v>15046104</v>
      </c>
      <c r="CM660" s="5">
        <v>16823665</v>
      </c>
      <c r="CN660" s="5">
        <f>Target_CC[[#This Row],[Est_Sust_POTS Mar]]</f>
        <v>16823665</v>
      </c>
      <c r="CO660" s="5">
        <f>Target_CC[[#This Row],[Est_Sust_POTS Apr]]</f>
        <v>16823665</v>
      </c>
      <c r="CP660" s="5">
        <f>Target_CC[[#This Row],[Est_Sust_POTS Mei]]</f>
        <v>16823665</v>
      </c>
      <c r="CQ660" s="5">
        <f>Target_CC[[#This Row],[Est_Sust_POTS Jun]]</f>
        <v>16823665</v>
      </c>
      <c r="CR660" s="5">
        <f>Target_CC[[#This Row],[Est_Sust_POTS Jul]]</f>
        <v>16823665</v>
      </c>
      <c r="CS660" s="5">
        <f>Target_CC[[#This Row],[Est_Sust_POTS Agu]]</f>
        <v>16823665</v>
      </c>
      <c r="CT660" s="5">
        <f>Target_CC[[#This Row],[Est_Sust_POTS Sep]]</f>
        <v>16823665</v>
      </c>
      <c r="CU660" s="5">
        <f>Target_CC[[#This Row],[Est_Sust_POTS Okt]]</f>
        <v>16823665</v>
      </c>
      <c r="CV660" s="5">
        <f>Target_CC[[#This Row],[Est_Sust_POTS Nov]]</f>
        <v>16823665</v>
      </c>
      <c r="CW660" s="5">
        <f>SUM(Target_CC[[#This Row],[Est_Sust_POTS Jan]:[Est_Sust_POTS Des]])</f>
        <v>204538758</v>
      </c>
      <c r="CX660" s="5"/>
      <c r="CY660" s="5">
        <v>81642660</v>
      </c>
      <c r="CZ660" s="5">
        <v>252589557</v>
      </c>
      <c r="DA660" s="5">
        <v>0</v>
      </c>
      <c r="DB660" s="5"/>
      <c r="DC660" s="5"/>
      <c r="DD660" s="5"/>
      <c r="DE660" s="5"/>
      <c r="DF660" s="5"/>
      <c r="DG660" s="5"/>
      <c r="DH660" s="5"/>
      <c r="DI660" s="5"/>
      <c r="DJ660" s="5">
        <f>SUM(Target_CC[[#This Row],[BC_Jan]:[BC_Des]])</f>
        <v>334232217</v>
      </c>
      <c r="DK660" s="5"/>
      <c r="DL660" s="5"/>
      <c r="DM660" s="5"/>
      <c r="DN660" s="5"/>
      <c r="DO660" s="5"/>
      <c r="DP660" s="5"/>
      <c r="DQ660" s="5"/>
      <c r="DR660" s="5"/>
      <c r="DS660" s="5"/>
      <c r="DT660" s="5"/>
      <c r="DU660" s="5"/>
      <c r="DV660" s="5"/>
      <c r="DW660" s="5"/>
      <c r="DX660" s="5" t="s">
        <v>155</v>
      </c>
    </row>
    <row r="661" spans="2:128" x14ac:dyDescent="0.3">
      <c r="B661">
        <v>4602722</v>
      </c>
      <c r="C661" t="s">
        <v>958</v>
      </c>
      <c r="D661" t="s">
        <v>157</v>
      </c>
      <c r="E661" t="s">
        <v>877</v>
      </c>
      <c r="F661" t="s">
        <v>878</v>
      </c>
      <c r="G661" t="s">
        <v>25</v>
      </c>
      <c r="H661" t="s">
        <v>159</v>
      </c>
      <c r="I661" t="s">
        <v>18</v>
      </c>
      <c r="J661" s="5">
        <v>1016181537.64</v>
      </c>
      <c r="K661" s="5">
        <v>59072753.444790393</v>
      </c>
      <c r="L661" s="5">
        <v>59072753.444790393</v>
      </c>
      <c r="M661" s="5">
        <v>59072753.444790393</v>
      </c>
      <c r="N661" s="5">
        <v>59072753.444790393</v>
      </c>
      <c r="O661" s="5">
        <v>59072753.444790393</v>
      </c>
      <c r="P661" s="5">
        <v>59072753.444790393</v>
      </c>
      <c r="Q661" s="5">
        <v>59072753.444790393</v>
      </c>
      <c r="R661" s="5">
        <v>59072753.444790393</v>
      </c>
      <c r="S661" s="5">
        <v>58848221.464816511</v>
      </c>
      <c r="T661" s="5">
        <v>58779885.644824468</v>
      </c>
      <c r="U661" s="5">
        <v>58779885.644824468</v>
      </c>
      <c r="V661" s="5">
        <v>58659876.367756858</v>
      </c>
      <c r="W661" s="5">
        <v>707649896.68054533</v>
      </c>
      <c r="X661" s="5">
        <v>11637253.098321076</v>
      </c>
      <c r="Y661" s="5">
        <v>25927005.61024303</v>
      </c>
      <c r="Z661" s="5">
        <v>24295190.235419799</v>
      </c>
      <c r="AA661" s="5">
        <v>20431887.60059727</v>
      </c>
      <c r="AB661" s="5">
        <v>20658347.684233602</v>
      </c>
      <c r="AC661" s="5">
        <v>20519860.770151727</v>
      </c>
      <c r="AD661" s="5">
        <v>23277518.369665932</v>
      </c>
      <c r="AE661" s="5">
        <v>23185972.451754723</v>
      </c>
      <c r="AF661" s="5">
        <v>23031882.47548737</v>
      </c>
      <c r="AG661" s="5">
        <v>23337711.929900575</v>
      </c>
      <c r="AH661" s="5">
        <v>23267405.671279024</v>
      </c>
      <c r="AI661" s="5">
        <v>23448206.021937151</v>
      </c>
      <c r="AJ661" s="5">
        <v>263018241.9189913</v>
      </c>
      <c r="AK661" s="5">
        <v>70710006.543111473</v>
      </c>
      <c r="AL661" s="5">
        <v>84999759.055033416</v>
      </c>
      <c r="AM661" s="5">
        <v>83367943.680210188</v>
      </c>
      <c r="AN661" s="5">
        <v>79504641.045387655</v>
      </c>
      <c r="AO661" s="5">
        <v>79731101.129023999</v>
      </c>
      <c r="AP661" s="5">
        <v>79592614.214942127</v>
      </c>
      <c r="AQ661" s="5">
        <v>82350271.814456329</v>
      </c>
      <c r="AR661" s="5">
        <v>82258725.896545112</v>
      </c>
      <c r="AS661" s="5">
        <v>81880103.940303877</v>
      </c>
      <c r="AT661" s="5">
        <v>82117597.574725047</v>
      </c>
      <c r="AU661" s="5">
        <v>82047291.316103488</v>
      </c>
      <c r="AV661" s="5">
        <v>82108082.389694005</v>
      </c>
      <c r="AW661" s="5">
        <f>SUM(Target_CC[[#This Row],[Target_Jan]:[Target_Des]])</f>
        <v>970668138.59953666</v>
      </c>
      <c r="AX661" s="5">
        <v>0</v>
      </c>
      <c r="AY661" s="5">
        <v>0</v>
      </c>
      <c r="AZ661" s="5">
        <v>0</v>
      </c>
      <c r="BA661" s="5">
        <v>0</v>
      </c>
      <c r="BB661" s="5">
        <v>0</v>
      </c>
      <c r="BC661" s="5">
        <v>0</v>
      </c>
      <c r="BD661" s="5">
        <v>0</v>
      </c>
      <c r="BE661" s="5">
        <v>0</v>
      </c>
      <c r="BF661" s="5">
        <v>0</v>
      </c>
      <c r="BG661" s="5">
        <v>0</v>
      </c>
      <c r="BH661" s="5">
        <v>0</v>
      </c>
      <c r="BI661" s="5">
        <v>0</v>
      </c>
      <c r="BJ661" s="5">
        <f>SUM(Target_CC[[#This Row],[Target_NGTMA_Jan]:[Target_NGTMA_Des]])</f>
        <v>0</v>
      </c>
      <c r="BK661" s="5">
        <v>105981500</v>
      </c>
      <c r="BL661" s="5">
        <v>105981500</v>
      </c>
      <c r="BM661" s="5">
        <v>86681177</v>
      </c>
      <c r="BN661" s="5">
        <f>Target_CC[[#This Row],[Est_Sust_NP Apr]]+Target_CC[[#This Row],[Est_Sust_POTS Apr]]+Target_CC[[#This Row],[BC_Apr]]</f>
        <v>82463458.149999991</v>
      </c>
      <c r="BO661" s="5">
        <f>Target_CC[[#This Row],[Est_Sust_NP Mei]]+Target_CC[[#This Row],[Est_Sust_POTS Mei]]+Target_CC[[#This Row],[BC_Mei]]</f>
        <v>82463458.149999991</v>
      </c>
      <c r="BP661" s="5">
        <f>Target_CC[[#This Row],[Est_Sust_NP Jun]]+Target_CC[[#This Row],[Est_Sust_POTS Jun]]+Target_CC[[#This Row],[BC_Jun]]</f>
        <v>82463458.149999991</v>
      </c>
      <c r="BQ661" s="5">
        <f>Target_CC[[#This Row],[Est_Sust_NP Jul]]+Target_CC[[#This Row],[Est_Sust_POTS Jul]]+Target_CC[[#This Row],[BC_Jul]]</f>
        <v>82463458.149999991</v>
      </c>
      <c r="BR661" s="5">
        <f>Target_CC[[#This Row],[Est_Sust_NP Agu]]+Target_CC[[#This Row],[Est_Sust_POTS Agu]]+Target_CC[[#This Row],[BC_Agu]]</f>
        <v>82463458.149999991</v>
      </c>
      <c r="BS661" s="5">
        <f>Target_CC[[#This Row],[Est_Sust_NP Sep]]+Target_CC[[#This Row],[Est_Sust_POTS Sep]]+Target_CC[[#This Row],[BC_Sep]]</f>
        <v>82463458.149999991</v>
      </c>
      <c r="BT661" s="5">
        <f>Target_CC[[#This Row],[Est_Sust_NP Okt]]+Target_CC[[#This Row],[Est_Sust_POTS Okt]]+Target_CC[[#This Row],[BC_Okt]]</f>
        <v>82463458.149999991</v>
      </c>
      <c r="BU661" s="5">
        <f>Target_CC[[#This Row],[Est_Sust_NP Nov]]+Target_CC[[#This Row],[Est_Sust_POTS Nov]]+Target_CC[[#This Row],[BC_Nov]]</f>
        <v>82463458.149999991</v>
      </c>
      <c r="BV661" s="5">
        <f>Target_CC[[#This Row],[Est_Sust_NP Des]]+Target_CC[[#This Row],[Est_Sust_POTS Des]]+Target_CC[[#This Row],[BC_Des]]</f>
        <v>82463458.149999991</v>
      </c>
      <c r="BW661" s="5">
        <f>SUM(Target_CC[[#This Row],[Real_Jan]:[Real_Des]])</f>
        <v>1040815300.3499998</v>
      </c>
      <c r="BX661" s="5">
        <v>104616700</v>
      </c>
      <c r="BY661" s="5">
        <v>104616700</v>
      </c>
      <c r="BZ661" s="5">
        <v>85316377</v>
      </c>
      <c r="CA661" s="5">
        <f>Target_CC[[#This Row],[Est_Sust_NP Mar]]*95%</f>
        <v>81050558.149999991</v>
      </c>
      <c r="CB661" s="5">
        <f>Target_CC[[#This Row],[Est_Sust_NP Apr]]</f>
        <v>81050558.149999991</v>
      </c>
      <c r="CC661" s="5">
        <f>Target_CC[[#This Row],[Est_Sust_NP Mei]]</f>
        <v>81050558.149999991</v>
      </c>
      <c r="CD661" s="5">
        <f>Target_CC[[#This Row],[Est_Sust_NP Jun]]</f>
        <v>81050558.149999991</v>
      </c>
      <c r="CE661" s="5">
        <f>Target_CC[[#This Row],[Est_Sust_NP Jul]]</f>
        <v>81050558.149999991</v>
      </c>
      <c r="CF661" s="5">
        <f>Target_CC[[#This Row],[Est_Sust_NP Agu]]</f>
        <v>81050558.149999991</v>
      </c>
      <c r="CG661" s="5">
        <f>Target_CC[[#This Row],[Est_Sust_NP Sep]]</f>
        <v>81050558.149999991</v>
      </c>
      <c r="CH661" s="5">
        <f>Target_CC[[#This Row],[Est_Sust_NP Okt]]</f>
        <v>81050558.149999991</v>
      </c>
      <c r="CI661" s="5">
        <f>Target_CC[[#This Row],[Est_Sust_NP Nov]]</f>
        <v>81050558.149999991</v>
      </c>
      <c r="CJ661" s="5">
        <f>SUM(Target_CC[[#This Row],[Est_Sust_NP Jan]:[Est_Sust_NP Des]])</f>
        <v>1024004800.3499998</v>
      </c>
      <c r="CK661" s="5">
        <v>1412900</v>
      </c>
      <c r="CL661" s="5">
        <v>1412900</v>
      </c>
      <c r="CM661" s="5">
        <v>1412900</v>
      </c>
      <c r="CN661" s="5">
        <f>Target_CC[[#This Row],[Est_Sust_POTS Mar]]</f>
        <v>1412900</v>
      </c>
      <c r="CO661" s="5">
        <f>Target_CC[[#This Row],[Est_Sust_POTS Apr]]</f>
        <v>1412900</v>
      </c>
      <c r="CP661" s="5">
        <f>Target_CC[[#This Row],[Est_Sust_POTS Mei]]</f>
        <v>1412900</v>
      </c>
      <c r="CQ661" s="5">
        <f>Target_CC[[#This Row],[Est_Sust_POTS Jun]]</f>
        <v>1412900</v>
      </c>
      <c r="CR661" s="5">
        <f>Target_CC[[#This Row],[Est_Sust_POTS Jul]]</f>
        <v>1412900</v>
      </c>
      <c r="CS661" s="5">
        <f>Target_CC[[#This Row],[Est_Sust_POTS Agu]]</f>
        <v>1412900</v>
      </c>
      <c r="CT661" s="5">
        <f>Target_CC[[#This Row],[Est_Sust_POTS Sep]]</f>
        <v>1412900</v>
      </c>
      <c r="CU661" s="5">
        <f>Target_CC[[#This Row],[Est_Sust_POTS Okt]]</f>
        <v>1412900</v>
      </c>
      <c r="CV661" s="5">
        <f>Target_CC[[#This Row],[Est_Sust_POTS Nov]]</f>
        <v>1412900</v>
      </c>
      <c r="CW661" s="5">
        <f>SUM(Target_CC[[#This Row],[Est_Sust_POTS Jan]:[Est_Sust_POTS Des]])</f>
        <v>16954800</v>
      </c>
      <c r="CX661" s="5"/>
      <c r="CY661" s="5">
        <v>0</v>
      </c>
      <c r="CZ661" s="5">
        <v>0</v>
      </c>
      <c r="DA661" s="5">
        <v>0</v>
      </c>
      <c r="DB661" s="5"/>
      <c r="DC661" s="5"/>
      <c r="DD661" s="5"/>
      <c r="DE661" s="5"/>
      <c r="DF661" s="5"/>
      <c r="DG661" s="5"/>
      <c r="DH661" s="5"/>
      <c r="DI661" s="5"/>
      <c r="DJ661" s="5">
        <f>SUM(Target_CC[[#This Row],[BC_Jan]:[BC_Des]])</f>
        <v>0</v>
      </c>
      <c r="DK661" s="5"/>
      <c r="DL661" s="5"/>
      <c r="DM661" s="5"/>
      <c r="DN661" s="5"/>
      <c r="DO661" s="5"/>
      <c r="DP661" s="5"/>
      <c r="DQ661" s="5"/>
      <c r="DR661" s="5"/>
      <c r="DS661" s="5"/>
      <c r="DT661" s="5"/>
      <c r="DU661" s="5"/>
      <c r="DV661" s="5"/>
      <c r="DW661" s="5"/>
      <c r="DX661" s="5" t="s">
        <v>160</v>
      </c>
    </row>
    <row r="662" spans="2:128" x14ac:dyDescent="0.3">
      <c r="B662">
        <v>2914415</v>
      </c>
      <c r="C662" t="s">
        <v>959</v>
      </c>
      <c r="D662" t="s">
        <v>157</v>
      </c>
      <c r="E662" t="s">
        <v>887</v>
      </c>
      <c r="F662" t="s">
        <v>888</v>
      </c>
      <c r="G662" t="s">
        <v>20</v>
      </c>
      <c r="H662" t="s">
        <v>159</v>
      </c>
      <c r="I662" t="s">
        <v>18</v>
      </c>
      <c r="J662" s="5">
        <v>1814924411.1482339</v>
      </c>
      <c r="K662" s="5">
        <v>67622261</v>
      </c>
      <c r="L662" s="5">
        <v>124046740</v>
      </c>
      <c r="M662" s="5">
        <v>116548797</v>
      </c>
      <c r="N662" s="5">
        <v>101263716</v>
      </c>
      <c r="O662" s="5">
        <v>102233592</v>
      </c>
      <c r="P662" s="5">
        <v>102687443</v>
      </c>
      <c r="Q662" s="5">
        <v>113139434</v>
      </c>
      <c r="R662" s="5">
        <v>112086565</v>
      </c>
      <c r="S662" s="5">
        <v>112052664</v>
      </c>
      <c r="T662" s="5">
        <v>112966353</v>
      </c>
      <c r="U662" s="5">
        <v>111511446</v>
      </c>
      <c r="V662" s="5">
        <v>111510263</v>
      </c>
      <c r="W662" s="5">
        <v>1287669274</v>
      </c>
      <c r="X662" s="5">
        <v>10667743</v>
      </c>
      <c r="Y662" s="5">
        <v>19568981</v>
      </c>
      <c r="Z662" s="5">
        <v>18386144</v>
      </c>
      <c r="AA662" s="5">
        <v>15974847</v>
      </c>
      <c r="AB662" s="5">
        <v>16127850</v>
      </c>
      <c r="AC662" s="5">
        <v>16199447</v>
      </c>
      <c r="AD662" s="5">
        <v>17848300</v>
      </c>
      <c r="AE662" s="5">
        <v>17682205</v>
      </c>
      <c r="AF662" s="5">
        <v>17676857</v>
      </c>
      <c r="AG662" s="5">
        <v>17820996</v>
      </c>
      <c r="AH662" s="5">
        <v>17591477</v>
      </c>
      <c r="AI662" s="5">
        <v>17591290</v>
      </c>
      <c r="AJ662" s="5">
        <v>203136137</v>
      </c>
      <c r="AK662" s="5">
        <v>78290004</v>
      </c>
      <c r="AL662" s="5">
        <v>143615721</v>
      </c>
      <c r="AM662" s="5">
        <v>134934941</v>
      </c>
      <c r="AN662" s="5">
        <v>117238563</v>
      </c>
      <c r="AO662" s="5">
        <v>118361442</v>
      </c>
      <c r="AP662" s="5">
        <v>118886890</v>
      </c>
      <c r="AQ662" s="5">
        <v>130987734</v>
      </c>
      <c r="AR662" s="5">
        <v>129768770</v>
      </c>
      <c r="AS662" s="5">
        <v>129729521</v>
      </c>
      <c r="AT662" s="5">
        <v>130787349</v>
      </c>
      <c r="AU662" s="5">
        <v>129102923</v>
      </c>
      <c r="AV662" s="5">
        <v>129101553</v>
      </c>
      <c r="AW662" s="5">
        <f>SUM(Target_CC[[#This Row],[Target_Jan]:[Target_Des]])</f>
        <v>1490805411</v>
      </c>
      <c r="AX662" s="5">
        <v>80435382</v>
      </c>
      <c r="AY662" s="5">
        <v>80779219</v>
      </c>
      <c r="AZ662" s="5">
        <v>80386975</v>
      </c>
      <c r="BA662" s="5">
        <v>79376461</v>
      </c>
      <c r="BB662" s="5">
        <v>80139884</v>
      </c>
      <c r="BC662" s="5">
        <v>80496944</v>
      </c>
      <c r="BD662" s="5">
        <v>88695204</v>
      </c>
      <c r="BE662" s="5">
        <v>87866442</v>
      </c>
      <c r="BF662" s="5">
        <v>87839559</v>
      </c>
      <c r="BG662" s="5">
        <v>88557957</v>
      </c>
      <c r="BH662" s="5">
        <v>87413456</v>
      </c>
      <c r="BI662" s="5">
        <v>87412517</v>
      </c>
      <c r="BJ662" s="5">
        <f>SUM(Target_CC[[#This Row],[Target_NGTMA_Jan]:[Target_NGTMA_Des]])</f>
        <v>1009400000</v>
      </c>
      <c r="BK662" s="5">
        <v>128494803</v>
      </c>
      <c r="BL662" s="5">
        <v>82459427</v>
      </c>
      <c r="BM662" s="5">
        <v>118071742</v>
      </c>
      <c r="BN662" s="5">
        <f>Target_CC[[#This Row],[Est_Sust_NP Apr]]+Target_CC[[#This Row],[Est_Sust_POTS Apr]]+Target_CC[[#This Row],[BC_Apr]]</f>
        <v>92347075.099999994</v>
      </c>
      <c r="BO662" s="5">
        <f>Target_CC[[#This Row],[Est_Sust_NP Mei]]+Target_CC[[#This Row],[Est_Sust_POTS Mei]]+Target_CC[[#This Row],[BC_Mei]]</f>
        <v>92347075.099999994</v>
      </c>
      <c r="BP662" s="5">
        <f>Target_CC[[#This Row],[Est_Sust_NP Jun]]+Target_CC[[#This Row],[Est_Sust_POTS Jun]]+Target_CC[[#This Row],[BC_Jun]]</f>
        <v>92347075.099999994</v>
      </c>
      <c r="BQ662" s="5">
        <f>Target_CC[[#This Row],[Est_Sust_NP Jul]]+Target_CC[[#This Row],[Est_Sust_POTS Jul]]+Target_CC[[#This Row],[BC_Jul]]</f>
        <v>92347075.099999994</v>
      </c>
      <c r="BR662" s="5">
        <f>Target_CC[[#This Row],[Est_Sust_NP Agu]]+Target_CC[[#This Row],[Est_Sust_POTS Agu]]+Target_CC[[#This Row],[BC_Agu]]</f>
        <v>92347075.099999994</v>
      </c>
      <c r="BS662" s="5">
        <f>Target_CC[[#This Row],[Est_Sust_NP Sep]]+Target_CC[[#This Row],[Est_Sust_POTS Sep]]+Target_CC[[#This Row],[BC_Sep]]</f>
        <v>92347075.099999994</v>
      </c>
      <c r="BT662" s="5">
        <f>Target_CC[[#This Row],[Est_Sust_NP Okt]]+Target_CC[[#This Row],[Est_Sust_POTS Okt]]+Target_CC[[#This Row],[BC_Okt]]</f>
        <v>92347075.099999994</v>
      </c>
      <c r="BU662" s="5">
        <f>Target_CC[[#This Row],[Est_Sust_NP Nov]]+Target_CC[[#This Row],[Est_Sust_POTS Nov]]+Target_CC[[#This Row],[BC_Nov]]</f>
        <v>92347075.099999994</v>
      </c>
      <c r="BV662" s="5">
        <f>Target_CC[[#This Row],[Est_Sust_NP Des]]+Target_CC[[#This Row],[Est_Sust_POTS Des]]+Target_CC[[#This Row],[BC_Des]]</f>
        <v>92347075.099999994</v>
      </c>
      <c r="BW662" s="5">
        <f>SUM(Target_CC[[#This Row],[Real_Jan]:[Real_Des]])</f>
        <v>1160149647.9000001</v>
      </c>
      <c r="BX662" s="5">
        <v>83012334</v>
      </c>
      <c r="BY662" s="5">
        <v>69125952</v>
      </c>
      <c r="BZ662" s="5">
        <v>82304858</v>
      </c>
      <c r="CA662" s="5">
        <f>Target_CC[[#This Row],[Est_Sust_NP Mar]]*95%</f>
        <v>78189615.099999994</v>
      </c>
      <c r="CB662" s="5">
        <f>Target_CC[[#This Row],[Est_Sust_NP Apr]]</f>
        <v>78189615.099999994</v>
      </c>
      <c r="CC662" s="5">
        <f>Target_CC[[#This Row],[Est_Sust_NP Mei]]</f>
        <v>78189615.099999994</v>
      </c>
      <c r="CD662" s="5">
        <f>Target_CC[[#This Row],[Est_Sust_NP Jun]]</f>
        <v>78189615.099999994</v>
      </c>
      <c r="CE662" s="5">
        <f>Target_CC[[#This Row],[Est_Sust_NP Jul]]</f>
        <v>78189615.099999994</v>
      </c>
      <c r="CF662" s="5">
        <f>Target_CC[[#This Row],[Est_Sust_NP Agu]]</f>
        <v>78189615.099999994</v>
      </c>
      <c r="CG662" s="5">
        <f>Target_CC[[#This Row],[Est_Sust_NP Sep]]</f>
        <v>78189615.099999994</v>
      </c>
      <c r="CH662" s="5">
        <f>Target_CC[[#This Row],[Est_Sust_NP Okt]]</f>
        <v>78189615.099999994</v>
      </c>
      <c r="CI662" s="5">
        <f>Target_CC[[#This Row],[Est_Sust_NP Nov]]</f>
        <v>78189615.099999994</v>
      </c>
      <c r="CJ662" s="5">
        <f>SUM(Target_CC[[#This Row],[Est_Sust_NP Jan]:[Est_Sust_NP Des]])</f>
        <v>938149679.90000021</v>
      </c>
      <c r="CK662" s="5">
        <v>23243030</v>
      </c>
      <c r="CL662" s="5">
        <v>14184738</v>
      </c>
      <c r="CM662" s="5">
        <v>14157460</v>
      </c>
      <c r="CN662" s="5">
        <f>Target_CC[[#This Row],[Est_Sust_POTS Mar]]</f>
        <v>14157460</v>
      </c>
      <c r="CO662" s="5">
        <f>Target_CC[[#This Row],[Est_Sust_POTS Apr]]</f>
        <v>14157460</v>
      </c>
      <c r="CP662" s="5">
        <f>Target_CC[[#This Row],[Est_Sust_POTS Mei]]</f>
        <v>14157460</v>
      </c>
      <c r="CQ662" s="5">
        <f>Target_CC[[#This Row],[Est_Sust_POTS Jun]]</f>
        <v>14157460</v>
      </c>
      <c r="CR662" s="5">
        <f>Target_CC[[#This Row],[Est_Sust_POTS Jul]]</f>
        <v>14157460</v>
      </c>
      <c r="CS662" s="5">
        <f>Target_CC[[#This Row],[Est_Sust_POTS Agu]]</f>
        <v>14157460</v>
      </c>
      <c r="CT662" s="5">
        <f>Target_CC[[#This Row],[Est_Sust_POTS Sep]]</f>
        <v>14157460</v>
      </c>
      <c r="CU662" s="5">
        <f>Target_CC[[#This Row],[Est_Sust_POTS Okt]]</f>
        <v>14157460</v>
      </c>
      <c r="CV662" s="5">
        <f>Target_CC[[#This Row],[Est_Sust_POTS Nov]]</f>
        <v>14157460</v>
      </c>
      <c r="CW662" s="5">
        <f>SUM(Target_CC[[#This Row],[Est_Sust_POTS Jan]:[Est_Sust_POTS Des]])</f>
        <v>179002368</v>
      </c>
      <c r="CX662" s="5"/>
      <c r="CY662" s="5">
        <v>-334</v>
      </c>
      <c r="CZ662" s="5">
        <v>48500000</v>
      </c>
      <c r="DA662" s="5">
        <v>0</v>
      </c>
      <c r="DB662" s="5"/>
      <c r="DC662" s="5"/>
      <c r="DD662" s="5"/>
      <c r="DE662" s="5"/>
      <c r="DF662" s="5"/>
      <c r="DG662" s="5"/>
      <c r="DH662" s="5"/>
      <c r="DI662" s="5"/>
      <c r="DJ662" s="5">
        <f>SUM(Target_CC[[#This Row],[BC_Jan]:[BC_Des]])</f>
        <v>48499666</v>
      </c>
      <c r="DK662" s="5"/>
      <c r="DL662" s="5"/>
      <c r="DM662" s="5"/>
      <c r="DN662" s="5"/>
      <c r="DO662" s="5"/>
      <c r="DP662" s="5"/>
      <c r="DQ662" s="5"/>
      <c r="DR662" s="5"/>
      <c r="DS662" s="5"/>
      <c r="DT662" s="5"/>
      <c r="DU662" s="5"/>
      <c r="DV662" s="5"/>
      <c r="DW662" s="5"/>
      <c r="DX662" s="5" t="s">
        <v>160</v>
      </c>
    </row>
    <row r="663" spans="2:128" x14ac:dyDescent="0.3">
      <c r="B663">
        <v>2000263</v>
      </c>
      <c r="C663" t="s">
        <v>960</v>
      </c>
      <c r="D663" t="s">
        <v>880</v>
      </c>
      <c r="E663" t="s">
        <v>874</v>
      </c>
      <c r="F663" t="s">
        <v>875</v>
      </c>
      <c r="G663" t="s">
        <v>25</v>
      </c>
      <c r="H663" t="s">
        <v>159</v>
      </c>
      <c r="I663" t="s">
        <v>18</v>
      </c>
      <c r="J663" s="5">
        <v>1324086808</v>
      </c>
      <c r="K663" s="5">
        <v>112643453.73913044</v>
      </c>
      <c r="L663" s="5">
        <v>112639714.60869566</v>
      </c>
      <c r="M663" s="5">
        <v>112639714.60869566</v>
      </c>
      <c r="N663" s="5">
        <v>112639714.60869566</v>
      </c>
      <c r="O663" s="5">
        <v>112635975.47826087</v>
      </c>
      <c r="P663" s="5">
        <v>112639714.60869566</v>
      </c>
      <c r="Q663" s="5">
        <v>112650932</v>
      </c>
      <c r="R663" s="5">
        <v>112643453.73913044</v>
      </c>
      <c r="S663" s="5">
        <v>112643453.73913044</v>
      </c>
      <c r="T663" s="5">
        <v>112650932</v>
      </c>
      <c r="U663" s="5">
        <v>112639714.60869566</v>
      </c>
      <c r="V663" s="5">
        <v>112647192.86956522</v>
      </c>
      <c r="W663" s="5">
        <v>1351713966.6086957</v>
      </c>
      <c r="X663" s="5">
        <v>3359323.4498972106</v>
      </c>
      <c r="Y663" s="5">
        <v>22297581.23516367</v>
      </c>
      <c r="Z663" s="5">
        <v>19783948.496898536</v>
      </c>
      <c r="AA663" s="5">
        <v>14659732.487346141</v>
      </c>
      <c r="AB663" s="5">
        <v>15007224.103101941</v>
      </c>
      <c r="AC663" s="5">
        <v>15137026.796527045</v>
      </c>
      <c r="AD663" s="5">
        <v>18573941.106960207</v>
      </c>
      <c r="AE663" s="5">
        <v>18265669.00831496</v>
      </c>
      <c r="AF663" s="5">
        <v>18254304.04349529</v>
      </c>
      <c r="AG663" s="5">
        <v>18515916.92982199</v>
      </c>
      <c r="AH663" s="5">
        <v>18095212.076060954</v>
      </c>
      <c r="AI663" s="5">
        <v>18050120.266412061</v>
      </c>
      <c r="AJ663" s="5">
        <v>200000000</v>
      </c>
      <c r="AK663" s="5">
        <v>116002777.18902765</v>
      </c>
      <c r="AL663" s="5">
        <v>134937295.84385931</v>
      </c>
      <c r="AM663" s="5">
        <v>132423663.10559419</v>
      </c>
      <c r="AN663" s="5">
        <v>127299447.0960418</v>
      </c>
      <c r="AO663" s="5">
        <v>127643199.58136281</v>
      </c>
      <c r="AP663" s="5">
        <v>127776741.4052227</v>
      </c>
      <c r="AQ663" s="5">
        <v>131224873.10696021</v>
      </c>
      <c r="AR663" s="5">
        <v>130909122.7474454</v>
      </c>
      <c r="AS663" s="5">
        <v>130897757.78262573</v>
      </c>
      <c r="AT663" s="5">
        <v>131166848.929822</v>
      </c>
      <c r="AU663" s="5">
        <v>130734926.68475661</v>
      </c>
      <c r="AV663" s="5">
        <v>130697313.13597728</v>
      </c>
      <c r="AW663" s="5">
        <f>SUM(Target_CC[[#This Row],[Target_Jan]:[Target_Des]])</f>
        <v>1551713966.6086955</v>
      </c>
      <c r="AX663" s="5">
        <v>796863.30820967699</v>
      </c>
      <c r="AY663" s="5">
        <v>800269.65865466127</v>
      </c>
      <c r="AZ663" s="5">
        <v>796383.74222546432</v>
      </c>
      <c r="BA663" s="5">
        <v>786372.70589999668</v>
      </c>
      <c r="BB663" s="5">
        <v>793935.84157823003</v>
      </c>
      <c r="BC663" s="5">
        <v>797473.19103742542</v>
      </c>
      <c r="BD663" s="5">
        <v>878692.33517508185</v>
      </c>
      <c r="BE663" s="5">
        <v>870481.88695162872</v>
      </c>
      <c r="BF663" s="5">
        <v>870215.56851381448</v>
      </c>
      <c r="BG663" s="5">
        <v>877332.63820671383</v>
      </c>
      <c r="BH663" s="5">
        <v>865994.21097005485</v>
      </c>
      <c r="BI663" s="5">
        <v>865984.912577254</v>
      </c>
      <c r="BJ663" s="5">
        <f>SUM(Target_CC[[#This Row],[Target_NGTMA_Jan]:[Target_NGTMA_Des]])</f>
        <v>10000000.000000004</v>
      </c>
      <c r="BK663" s="5">
        <v>112664932</v>
      </c>
      <c r="BL663" s="5">
        <v>112664932</v>
      </c>
      <c r="BM663" s="5">
        <v>112664932</v>
      </c>
      <c r="BN663" s="5">
        <f>Target_CC[[#This Row],[Est_Sust_NP Apr]]+Target_CC[[#This Row],[Est_Sust_POTS Apr]]+Target_CC[[#This Row],[BC_Apr]]</f>
        <v>107036685.39999999</v>
      </c>
      <c r="BO663" s="5">
        <f>Target_CC[[#This Row],[Est_Sust_NP Mei]]+Target_CC[[#This Row],[Est_Sust_POTS Mei]]+Target_CC[[#This Row],[BC_Mei]]</f>
        <v>107036685.39999999</v>
      </c>
      <c r="BP663" s="5">
        <f>Target_CC[[#This Row],[Est_Sust_NP Jun]]+Target_CC[[#This Row],[Est_Sust_POTS Jun]]+Target_CC[[#This Row],[BC_Jun]]</f>
        <v>107036685.39999999</v>
      </c>
      <c r="BQ663" s="5">
        <f>Target_CC[[#This Row],[Est_Sust_NP Jul]]+Target_CC[[#This Row],[Est_Sust_POTS Jul]]+Target_CC[[#This Row],[BC_Jul]]</f>
        <v>107036685.39999999</v>
      </c>
      <c r="BR663" s="5">
        <f>Target_CC[[#This Row],[Est_Sust_NP Agu]]+Target_CC[[#This Row],[Est_Sust_POTS Agu]]+Target_CC[[#This Row],[BC_Agu]]</f>
        <v>107036685.39999999</v>
      </c>
      <c r="BS663" s="5">
        <f>Target_CC[[#This Row],[Est_Sust_NP Sep]]+Target_CC[[#This Row],[Est_Sust_POTS Sep]]+Target_CC[[#This Row],[BC_Sep]]</f>
        <v>107036685.39999999</v>
      </c>
      <c r="BT663" s="5">
        <f>Target_CC[[#This Row],[Est_Sust_NP Okt]]+Target_CC[[#This Row],[Est_Sust_POTS Okt]]+Target_CC[[#This Row],[BC_Okt]]</f>
        <v>107036685.39999999</v>
      </c>
      <c r="BU663" s="5">
        <f>Target_CC[[#This Row],[Est_Sust_NP Nov]]+Target_CC[[#This Row],[Est_Sust_POTS Nov]]+Target_CC[[#This Row],[BC_Nov]]</f>
        <v>107036685.39999999</v>
      </c>
      <c r="BV663" s="5">
        <f>Target_CC[[#This Row],[Est_Sust_NP Des]]+Target_CC[[#This Row],[Est_Sust_POTS Des]]+Target_CC[[#This Row],[BC_Des]]</f>
        <v>107036685.39999999</v>
      </c>
      <c r="BW663" s="5">
        <f>SUM(Target_CC[[#This Row],[Real_Jan]:[Real_Des]])</f>
        <v>1301324964.6000001</v>
      </c>
      <c r="BX663" s="5">
        <v>112564932</v>
      </c>
      <c r="BY663" s="5">
        <v>112564932</v>
      </c>
      <c r="BZ663" s="5">
        <v>112564932</v>
      </c>
      <c r="CA663" s="5">
        <f>Target_CC[[#This Row],[Est_Sust_NP Mar]]*95%</f>
        <v>106936685.39999999</v>
      </c>
      <c r="CB663" s="5">
        <f>Target_CC[[#This Row],[Est_Sust_NP Apr]]</f>
        <v>106936685.39999999</v>
      </c>
      <c r="CC663" s="5">
        <f>Target_CC[[#This Row],[Est_Sust_NP Mei]]</f>
        <v>106936685.39999999</v>
      </c>
      <c r="CD663" s="5">
        <f>Target_CC[[#This Row],[Est_Sust_NP Jun]]</f>
        <v>106936685.39999999</v>
      </c>
      <c r="CE663" s="5">
        <f>Target_CC[[#This Row],[Est_Sust_NP Jul]]</f>
        <v>106936685.39999999</v>
      </c>
      <c r="CF663" s="5">
        <f>Target_CC[[#This Row],[Est_Sust_NP Agu]]</f>
        <v>106936685.39999999</v>
      </c>
      <c r="CG663" s="5">
        <f>Target_CC[[#This Row],[Est_Sust_NP Sep]]</f>
        <v>106936685.39999999</v>
      </c>
      <c r="CH663" s="5">
        <f>Target_CC[[#This Row],[Est_Sust_NP Okt]]</f>
        <v>106936685.39999999</v>
      </c>
      <c r="CI663" s="5">
        <f>Target_CC[[#This Row],[Est_Sust_NP Nov]]</f>
        <v>106936685.39999999</v>
      </c>
      <c r="CJ663" s="5">
        <f>SUM(Target_CC[[#This Row],[Est_Sust_NP Jan]:[Est_Sust_NP Des]])</f>
        <v>1300124964.6000001</v>
      </c>
      <c r="CK663" s="5">
        <v>100000</v>
      </c>
      <c r="CL663" s="5">
        <v>100000</v>
      </c>
      <c r="CM663" s="5">
        <v>100000</v>
      </c>
      <c r="CN663" s="5">
        <f>Target_CC[[#This Row],[Est_Sust_POTS Mar]]</f>
        <v>100000</v>
      </c>
      <c r="CO663" s="5">
        <f>Target_CC[[#This Row],[Est_Sust_POTS Apr]]</f>
        <v>100000</v>
      </c>
      <c r="CP663" s="5">
        <f>Target_CC[[#This Row],[Est_Sust_POTS Mei]]</f>
        <v>100000</v>
      </c>
      <c r="CQ663" s="5">
        <f>Target_CC[[#This Row],[Est_Sust_POTS Jun]]</f>
        <v>100000</v>
      </c>
      <c r="CR663" s="5">
        <f>Target_CC[[#This Row],[Est_Sust_POTS Jul]]</f>
        <v>100000</v>
      </c>
      <c r="CS663" s="5">
        <f>Target_CC[[#This Row],[Est_Sust_POTS Agu]]</f>
        <v>100000</v>
      </c>
      <c r="CT663" s="5">
        <f>Target_CC[[#This Row],[Est_Sust_POTS Sep]]</f>
        <v>100000</v>
      </c>
      <c r="CU663" s="5">
        <f>Target_CC[[#This Row],[Est_Sust_POTS Okt]]</f>
        <v>100000</v>
      </c>
      <c r="CV663" s="5">
        <f>Target_CC[[#This Row],[Est_Sust_POTS Nov]]</f>
        <v>100000</v>
      </c>
      <c r="CW663" s="5">
        <f>SUM(Target_CC[[#This Row],[Est_Sust_POTS Jan]:[Est_Sust_POTS Des]])</f>
        <v>1200000</v>
      </c>
      <c r="CX663" s="5"/>
      <c r="CY663" s="5">
        <v>0</v>
      </c>
      <c r="CZ663" s="5">
        <v>0</v>
      </c>
      <c r="DA663" s="5">
        <v>0</v>
      </c>
      <c r="DB663" s="5"/>
      <c r="DC663" s="5"/>
      <c r="DD663" s="5"/>
      <c r="DE663" s="5"/>
      <c r="DF663" s="5"/>
      <c r="DG663" s="5"/>
      <c r="DH663" s="5"/>
      <c r="DI663" s="5"/>
      <c r="DJ663" s="5">
        <f>SUM(Target_CC[[#This Row],[BC_Jan]:[BC_Des]])</f>
        <v>0</v>
      </c>
      <c r="DK663" s="5">
        <v>1763063063</v>
      </c>
      <c r="DL663" s="5"/>
      <c r="DM663" s="5"/>
      <c r="DN663" s="5"/>
      <c r="DO663" s="5"/>
      <c r="DP663" s="5"/>
      <c r="DQ663" s="5"/>
      <c r="DR663" s="5"/>
      <c r="DS663" s="5"/>
      <c r="DT663" s="5"/>
      <c r="DU663" s="5"/>
      <c r="DV663" s="5"/>
      <c r="DW663" s="5"/>
      <c r="DX663" s="5" t="s">
        <v>160</v>
      </c>
    </row>
    <row r="664" spans="2:128" x14ac:dyDescent="0.3">
      <c r="B664">
        <v>4444489</v>
      </c>
      <c r="C664" t="s">
        <v>961</v>
      </c>
      <c r="D664" t="s">
        <v>157</v>
      </c>
      <c r="E664" t="s">
        <v>874</v>
      </c>
      <c r="F664" t="s">
        <v>875</v>
      </c>
      <c r="G664" t="s">
        <v>26</v>
      </c>
      <c r="H664" t="s">
        <v>159</v>
      </c>
      <c r="I664" t="s">
        <v>18</v>
      </c>
      <c r="J664" s="5">
        <v>598817315</v>
      </c>
      <c r="K664" s="5">
        <v>113141521.06608696</v>
      </c>
      <c r="L664" s="5">
        <v>112979910.53913043</v>
      </c>
      <c r="M664" s="5">
        <v>112979910.53913043</v>
      </c>
      <c r="N664" s="5">
        <v>112979910.53913043</v>
      </c>
      <c r="O664" s="5">
        <v>112818300.01217392</v>
      </c>
      <c r="P664" s="5">
        <v>112979910.53913043</v>
      </c>
      <c r="Q664" s="5">
        <v>113464742.12</v>
      </c>
      <c r="R664" s="5">
        <v>113141521.06608696</v>
      </c>
      <c r="S664" s="5">
        <v>113141521.06608696</v>
      </c>
      <c r="T664" s="5">
        <v>113464742.12</v>
      </c>
      <c r="U664" s="5">
        <v>112979910.53913043</v>
      </c>
      <c r="V664" s="5">
        <v>113303131.59304348</v>
      </c>
      <c r="W664" s="5">
        <v>1357375031.7391307</v>
      </c>
      <c r="X664" s="5">
        <v>5038985.1748458156</v>
      </c>
      <c r="Y664" s="5">
        <v>33446371.852745503</v>
      </c>
      <c r="Z664" s="5">
        <v>29675922.745347805</v>
      </c>
      <c r="AA664" s="5">
        <v>21989598.731019214</v>
      </c>
      <c r="AB664" s="5">
        <v>22510836.154652912</v>
      </c>
      <c r="AC664" s="5">
        <v>22705540.194790568</v>
      </c>
      <c r="AD664" s="5">
        <v>27860911.660440311</v>
      </c>
      <c r="AE664" s="5">
        <v>27398503.512472436</v>
      </c>
      <c r="AF664" s="5">
        <v>27381456.065242935</v>
      </c>
      <c r="AG664" s="5">
        <v>27773875.394732986</v>
      </c>
      <c r="AH664" s="5">
        <v>27142818.11409143</v>
      </c>
      <c r="AI664" s="5">
        <v>27075180.399618093</v>
      </c>
      <c r="AJ664" s="5">
        <v>300000000</v>
      </c>
      <c r="AK664" s="5">
        <v>118180506.24093278</v>
      </c>
      <c r="AL664" s="5">
        <v>146426282.39187592</v>
      </c>
      <c r="AM664" s="5">
        <v>142655833.28447825</v>
      </c>
      <c r="AN664" s="5">
        <v>134969509.27014965</v>
      </c>
      <c r="AO664" s="5">
        <v>135329136.16682684</v>
      </c>
      <c r="AP664" s="5">
        <v>135685450.73392099</v>
      </c>
      <c r="AQ664" s="5">
        <v>141325653.78044033</v>
      </c>
      <c r="AR664" s="5">
        <v>140540024.5785594</v>
      </c>
      <c r="AS664" s="5">
        <v>140522977.13132989</v>
      </c>
      <c r="AT664" s="5">
        <v>141238617.51473299</v>
      </c>
      <c r="AU664" s="5">
        <v>140122728.65322188</v>
      </c>
      <c r="AV664" s="5">
        <v>140378311.99266157</v>
      </c>
      <c r="AW664" s="5">
        <f>SUM(Target_CC[[#This Row],[Target_Jan]:[Target_Des]])</f>
        <v>1657375031.7391305</v>
      </c>
      <c r="AX664" s="5">
        <v>7968633.0820967695</v>
      </c>
      <c r="AY664" s="5">
        <v>8002696.586546612</v>
      </c>
      <c r="AZ664" s="5">
        <v>7963837.4222546434</v>
      </c>
      <c r="BA664" s="5">
        <v>7863727.0589999668</v>
      </c>
      <c r="BB664" s="5">
        <v>7939358.4157823008</v>
      </c>
      <c r="BC664" s="5">
        <v>7974731.910374254</v>
      </c>
      <c r="BD664" s="5">
        <v>8786923.3517508171</v>
      </c>
      <c r="BE664" s="5">
        <v>8704818.869516287</v>
      </c>
      <c r="BF664" s="5">
        <v>8702155.6851381455</v>
      </c>
      <c r="BG664" s="5">
        <v>8773326.3820671383</v>
      </c>
      <c r="BH664" s="5">
        <v>8659942.1097005475</v>
      </c>
      <c r="BI664" s="5">
        <v>8659849.1257725395</v>
      </c>
      <c r="BJ664" s="5">
        <f>SUM(Target_CC[[#This Row],[Target_NGTMA_Jan]:[Target_NGTMA_Des]])</f>
        <v>100000000.00000003</v>
      </c>
      <c r="BK664" s="5">
        <v>112807583</v>
      </c>
      <c r="BL664" s="5">
        <v>112766317</v>
      </c>
      <c r="BM664" s="5">
        <v>117088654</v>
      </c>
      <c r="BN664" s="5">
        <f>Target_CC[[#This Row],[Est_Sust_NP Apr]]+Target_CC[[#This Row],[Est_Sust_POTS Apr]]+Target_CC[[#This Row],[BC_Apr]]</f>
        <v>111486453.8</v>
      </c>
      <c r="BO664" s="5">
        <f>Target_CC[[#This Row],[Est_Sust_NP Mei]]+Target_CC[[#This Row],[Est_Sust_POTS Mei]]+Target_CC[[#This Row],[BC_Mei]]</f>
        <v>111486453.8</v>
      </c>
      <c r="BP664" s="5">
        <f>Target_CC[[#This Row],[Est_Sust_NP Jun]]+Target_CC[[#This Row],[Est_Sust_POTS Jun]]+Target_CC[[#This Row],[BC_Jun]]</f>
        <v>111486453.8</v>
      </c>
      <c r="BQ664" s="5">
        <f>Target_CC[[#This Row],[Est_Sust_NP Jul]]+Target_CC[[#This Row],[Est_Sust_POTS Jul]]+Target_CC[[#This Row],[BC_Jul]]</f>
        <v>111486453.8</v>
      </c>
      <c r="BR664" s="5">
        <f>Target_CC[[#This Row],[Est_Sust_NP Agu]]+Target_CC[[#This Row],[Est_Sust_POTS Agu]]+Target_CC[[#This Row],[BC_Agu]]</f>
        <v>111486453.8</v>
      </c>
      <c r="BS664" s="5">
        <f>Target_CC[[#This Row],[Est_Sust_NP Sep]]+Target_CC[[#This Row],[Est_Sust_POTS Sep]]+Target_CC[[#This Row],[BC_Sep]]</f>
        <v>111486453.8</v>
      </c>
      <c r="BT664" s="5">
        <f>Target_CC[[#This Row],[Est_Sust_NP Okt]]+Target_CC[[#This Row],[Est_Sust_POTS Okt]]+Target_CC[[#This Row],[BC_Okt]]</f>
        <v>111486453.8</v>
      </c>
      <c r="BU664" s="5">
        <f>Target_CC[[#This Row],[Est_Sust_NP Nov]]+Target_CC[[#This Row],[Est_Sust_POTS Nov]]+Target_CC[[#This Row],[BC_Nov]]</f>
        <v>111486453.8</v>
      </c>
      <c r="BV664" s="5">
        <f>Target_CC[[#This Row],[Est_Sust_NP Des]]+Target_CC[[#This Row],[Est_Sust_POTS Des]]+Target_CC[[#This Row],[BC_Des]]</f>
        <v>111486453.8</v>
      </c>
      <c r="BW664" s="5">
        <f>SUM(Target_CC[[#This Row],[Real_Jan]:[Real_Des]])</f>
        <v>1346040638.1999998</v>
      </c>
      <c r="BX664" s="5">
        <v>106316700</v>
      </c>
      <c r="BY664" s="5">
        <v>106316700</v>
      </c>
      <c r="BZ664" s="5">
        <v>110699604</v>
      </c>
      <c r="CA664" s="5">
        <f>Target_CC[[#This Row],[Est_Sust_NP Mar]]*95%</f>
        <v>105164623.8</v>
      </c>
      <c r="CB664" s="5">
        <f>Target_CC[[#This Row],[Est_Sust_NP Apr]]</f>
        <v>105164623.8</v>
      </c>
      <c r="CC664" s="5">
        <f>Target_CC[[#This Row],[Est_Sust_NP Mei]]</f>
        <v>105164623.8</v>
      </c>
      <c r="CD664" s="5">
        <f>Target_CC[[#This Row],[Est_Sust_NP Jun]]</f>
        <v>105164623.8</v>
      </c>
      <c r="CE664" s="5">
        <f>Target_CC[[#This Row],[Est_Sust_NP Jul]]</f>
        <v>105164623.8</v>
      </c>
      <c r="CF664" s="5">
        <f>Target_CC[[#This Row],[Est_Sust_NP Agu]]</f>
        <v>105164623.8</v>
      </c>
      <c r="CG664" s="5">
        <f>Target_CC[[#This Row],[Est_Sust_NP Sep]]</f>
        <v>105164623.8</v>
      </c>
      <c r="CH664" s="5">
        <f>Target_CC[[#This Row],[Est_Sust_NP Okt]]</f>
        <v>105164623.8</v>
      </c>
      <c r="CI664" s="5">
        <f>Target_CC[[#This Row],[Est_Sust_NP Nov]]</f>
        <v>105164623.8</v>
      </c>
      <c r="CJ664" s="5">
        <f>SUM(Target_CC[[#This Row],[Est_Sust_NP Jan]:[Est_Sust_NP Des]])</f>
        <v>1269814618.1999998</v>
      </c>
      <c r="CK664" s="5">
        <v>6467752</v>
      </c>
      <c r="CL664" s="5">
        <v>6443286</v>
      </c>
      <c r="CM664" s="5">
        <v>6321830</v>
      </c>
      <c r="CN664" s="5">
        <f>Target_CC[[#This Row],[Est_Sust_POTS Mar]]</f>
        <v>6321830</v>
      </c>
      <c r="CO664" s="5">
        <f>Target_CC[[#This Row],[Est_Sust_POTS Apr]]</f>
        <v>6321830</v>
      </c>
      <c r="CP664" s="5">
        <f>Target_CC[[#This Row],[Est_Sust_POTS Mei]]</f>
        <v>6321830</v>
      </c>
      <c r="CQ664" s="5">
        <f>Target_CC[[#This Row],[Est_Sust_POTS Jun]]</f>
        <v>6321830</v>
      </c>
      <c r="CR664" s="5">
        <f>Target_CC[[#This Row],[Est_Sust_POTS Jul]]</f>
        <v>6321830</v>
      </c>
      <c r="CS664" s="5">
        <f>Target_CC[[#This Row],[Est_Sust_POTS Agu]]</f>
        <v>6321830</v>
      </c>
      <c r="CT664" s="5">
        <f>Target_CC[[#This Row],[Est_Sust_POTS Sep]]</f>
        <v>6321830</v>
      </c>
      <c r="CU664" s="5">
        <f>Target_CC[[#This Row],[Est_Sust_POTS Okt]]</f>
        <v>6321830</v>
      </c>
      <c r="CV664" s="5">
        <f>Target_CC[[#This Row],[Est_Sust_POTS Nov]]</f>
        <v>6321830</v>
      </c>
      <c r="CW664" s="5">
        <f>SUM(Target_CC[[#This Row],[Est_Sust_POTS Jan]:[Est_Sust_POTS Des]])</f>
        <v>76129338</v>
      </c>
      <c r="CX664" s="5"/>
      <c r="CY664" s="5">
        <v>0</v>
      </c>
      <c r="CZ664" s="5">
        <v>12029000</v>
      </c>
      <c r="DA664" s="5">
        <v>0</v>
      </c>
      <c r="DB664" s="5"/>
      <c r="DC664" s="5"/>
      <c r="DD664" s="5"/>
      <c r="DE664" s="5"/>
      <c r="DF664" s="5"/>
      <c r="DG664" s="5"/>
      <c r="DH664" s="5"/>
      <c r="DI664" s="5"/>
      <c r="DJ664" s="5">
        <f>SUM(Target_CC[[#This Row],[BC_Jan]:[BC_Des]])</f>
        <v>12029000</v>
      </c>
      <c r="DK664" s="5"/>
      <c r="DL664" s="5"/>
      <c r="DM664" s="5"/>
      <c r="DN664" s="5"/>
      <c r="DO664" s="5"/>
      <c r="DP664" s="5"/>
      <c r="DQ664" s="5"/>
      <c r="DR664" s="5"/>
      <c r="DS664" s="5"/>
      <c r="DT664" s="5"/>
      <c r="DU664" s="5"/>
      <c r="DV664" s="5"/>
      <c r="DW664" s="5"/>
      <c r="DX664" s="5" t="s">
        <v>160</v>
      </c>
    </row>
    <row r="665" spans="2:128" x14ac:dyDescent="0.3">
      <c r="B665">
        <v>2935824</v>
      </c>
      <c r="C665" t="s">
        <v>962</v>
      </c>
      <c r="D665" t="s">
        <v>157</v>
      </c>
      <c r="E665" t="s">
        <v>877</v>
      </c>
      <c r="F665" t="s">
        <v>878</v>
      </c>
      <c r="G665" t="s">
        <v>21</v>
      </c>
      <c r="H665" t="s">
        <v>159</v>
      </c>
      <c r="I665" t="s">
        <v>18</v>
      </c>
      <c r="J665" s="5">
        <v>2146006960.3700001</v>
      </c>
      <c r="K665" s="5">
        <v>130523150.44552895</v>
      </c>
      <c r="L665" s="5">
        <v>130276000.61974038</v>
      </c>
      <c r="M665" s="5">
        <v>129982495.31697789</v>
      </c>
      <c r="N665" s="5">
        <v>128316418.98888144</v>
      </c>
      <c r="O665" s="5">
        <v>128956808.32199278</v>
      </c>
      <c r="P665" s="5">
        <v>128841165.59964688</v>
      </c>
      <c r="Q665" s="5">
        <v>129079281.19693749</v>
      </c>
      <c r="R665" s="5">
        <v>129307863.26943754</v>
      </c>
      <c r="S665" s="5">
        <v>128721773.09777784</v>
      </c>
      <c r="T665" s="5">
        <v>129065182.28339453</v>
      </c>
      <c r="U665" s="5">
        <v>129065182.28339453</v>
      </c>
      <c r="V665" s="5">
        <v>127117547.81974104</v>
      </c>
      <c r="W665" s="5">
        <v>1549252869.2434514</v>
      </c>
      <c r="X665" s="5">
        <v>18761283.814184237</v>
      </c>
      <c r="Y665" s="5">
        <v>41798859.809113137</v>
      </c>
      <c r="Z665" s="5">
        <v>39168088.507394291</v>
      </c>
      <c r="AA665" s="5">
        <v>32939770.152114317</v>
      </c>
      <c r="AB665" s="5">
        <v>33304863.334349994</v>
      </c>
      <c r="AC665" s="5">
        <v>33081598.25243767</v>
      </c>
      <c r="AD665" s="5">
        <v>37527423.785948947</v>
      </c>
      <c r="AE665" s="5">
        <v>37379835.783365302</v>
      </c>
      <c r="AF665" s="5">
        <v>37131415.841598921</v>
      </c>
      <c r="AG665" s="5">
        <v>37624466.32373517</v>
      </c>
      <c r="AH665" s="5">
        <v>37511120.345944755</v>
      </c>
      <c r="AI665" s="5">
        <v>37802602.082670279</v>
      </c>
      <c r="AJ665" s="5">
        <v>424031328.03285706</v>
      </c>
      <c r="AK665" s="5">
        <v>149284434.2597132</v>
      </c>
      <c r="AL665" s="5">
        <v>172074860.42885351</v>
      </c>
      <c r="AM665" s="5">
        <v>169150583.82437217</v>
      </c>
      <c r="AN665" s="5">
        <v>161256189.14099574</v>
      </c>
      <c r="AO665" s="5">
        <v>162261671.65634277</v>
      </c>
      <c r="AP665" s="5">
        <v>161922763.85208455</v>
      </c>
      <c r="AQ665" s="5">
        <v>166606704.98288643</v>
      </c>
      <c r="AR665" s="5">
        <v>166687699.05280283</v>
      </c>
      <c r="AS665" s="5">
        <v>165853188.93937677</v>
      </c>
      <c r="AT665" s="5">
        <v>166689648.60712969</v>
      </c>
      <c r="AU665" s="5">
        <v>166576302.62933928</v>
      </c>
      <c r="AV665" s="5">
        <v>164920149.90241131</v>
      </c>
      <c r="AW665" s="5">
        <f>SUM(Target_CC[[#This Row],[Target_Jan]:[Target_Des]])</f>
        <v>1973284197.2763083</v>
      </c>
      <c r="AX665" s="5">
        <v>0</v>
      </c>
      <c r="AY665" s="5">
        <v>0</v>
      </c>
      <c r="AZ665" s="5">
        <v>0</v>
      </c>
      <c r="BA665" s="5">
        <v>0</v>
      </c>
      <c r="BB665" s="5">
        <v>0</v>
      </c>
      <c r="BC665" s="5">
        <v>0</v>
      </c>
      <c r="BD665" s="5">
        <v>0</v>
      </c>
      <c r="BE665" s="5">
        <v>0</v>
      </c>
      <c r="BF665" s="5">
        <v>0</v>
      </c>
      <c r="BG665" s="5">
        <v>0</v>
      </c>
      <c r="BH665" s="5">
        <v>0</v>
      </c>
      <c r="BI665" s="5">
        <v>0</v>
      </c>
      <c r="BJ665" s="5">
        <f>SUM(Target_CC[[#This Row],[Target_NGTMA_Jan]:[Target_NGTMA_Des]])</f>
        <v>0</v>
      </c>
      <c r="BK665" s="5">
        <v>118862452</v>
      </c>
      <c r="BL665" s="5">
        <v>150674664</v>
      </c>
      <c r="BM665" s="5">
        <v>134301093</v>
      </c>
      <c r="BN665" s="5">
        <f>Target_CC[[#This Row],[Est_Sust_NP Apr]]+Target_CC[[#This Row],[Est_Sust_POTS Apr]]+Target_CC[[#This Row],[BC_Apr]]</f>
        <v>104687527.44999999</v>
      </c>
      <c r="BO665" s="5">
        <f>Target_CC[[#This Row],[Est_Sust_NP Mei]]+Target_CC[[#This Row],[Est_Sust_POTS Mei]]+Target_CC[[#This Row],[BC_Mei]]</f>
        <v>104687527.44999999</v>
      </c>
      <c r="BP665" s="5">
        <f>Target_CC[[#This Row],[Est_Sust_NP Jun]]+Target_CC[[#This Row],[Est_Sust_POTS Jun]]+Target_CC[[#This Row],[BC_Jun]]</f>
        <v>104687527.44999999</v>
      </c>
      <c r="BQ665" s="5">
        <f>Target_CC[[#This Row],[Est_Sust_NP Jul]]+Target_CC[[#This Row],[Est_Sust_POTS Jul]]+Target_CC[[#This Row],[BC_Jul]]</f>
        <v>104687527.44999999</v>
      </c>
      <c r="BR665" s="5">
        <f>Target_CC[[#This Row],[Est_Sust_NP Agu]]+Target_CC[[#This Row],[Est_Sust_POTS Agu]]+Target_CC[[#This Row],[BC_Agu]]</f>
        <v>104687527.44999999</v>
      </c>
      <c r="BS665" s="5">
        <f>Target_CC[[#This Row],[Est_Sust_NP Sep]]+Target_CC[[#This Row],[Est_Sust_POTS Sep]]+Target_CC[[#This Row],[BC_Sep]]</f>
        <v>104687527.44999999</v>
      </c>
      <c r="BT665" s="5">
        <f>Target_CC[[#This Row],[Est_Sust_NP Okt]]+Target_CC[[#This Row],[Est_Sust_POTS Okt]]+Target_CC[[#This Row],[BC_Okt]]</f>
        <v>104687527.44999999</v>
      </c>
      <c r="BU665" s="5">
        <f>Target_CC[[#This Row],[Est_Sust_NP Nov]]+Target_CC[[#This Row],[Est_Sust_POTS Nov]]+Target_CC[[#This Row],[BC_Nov]]</f>
        <v>104687527.44999999</v>
      </c>
      <c r="BV665" s="5">
        <f>Target_CC[[#This Row],[Est_Sust_NP Des]]+Target_CC[[#This Row],[Est_Sust_POTS Des]]+Target_CC[[#This Row],[BC_Des]]</f>
        <v>104687527.44999999</v>
      </c>
      <c r="BW665" s="5">
        <f>SUM(Target_CC[[#This Row],[Real_Jan]:[Real_Des]])</f>
        <v>1346025956.0500002</v>
      </c>
      <c r="BX665" s="5">
        <v>113586533</v>
      </c>
      <c r="BY665" s="5">
        <v>111761533</v>
      </c>
      <c r="BZ665" s="5">
        <v>105835851</v>
      </c>
      <c r="CA665" s="5">
        <f>Target_CC[[#This Row],[Est_Sust_NP Mar]]*95%</f>
        <v>100544058.44999999</v>
      </c>
      <c r="CB665" s="5">
        <f>Target_CC[[#This Row],[Est_Sust_NP Apr]]</f>
        <v>100544058.44999999</v>
      </c>
      <c r="CC665" s="5">
        <f>Target_CC[[#This Row],[Est_Sust_NP Mei]]</f>
        <v>100544058.44999999</v>
      </c>
      <c r="CD665" s="5">
        <f>Target_CC[[#This Row],[Est_Sust_NP Jun]]</f>
        <v>100544058.44999999</v>
      </c>
      <c r="CE665" s="5">
        <f>Target_CC[[#This Row],[Est_Sust_NP Jul]]</f>
        <v>100544058.44999999</v>
      </c>
      <c r="CF665" s="5">
        <f>Target_CC[[#This Row],[Est_Sust_NP Agu]]</f>
        <v>100544058.44999999</v>
      </c>
      <c r="CG665" s="5">
        <f>Target_CC[[#This Row],[Est_Sust_NP Sep]]</f>
        <v>100544058.44999999</v>
      </c>
      <c r="CH665" s="5">
        <f>Target_CC[[#This Row],[Est_Sust_NP Okt]]</f>
        <v>100544058.44999999</v>
      </c>
      <c r="CI665" s="5">
        <f>Target_CC[[#This Row],[Est_Sust_NP Nov]]</f>
        <v>100544058.44999999</v>
      </c>
      <c r="CJ665" s="5">
        <f>SUM(Target_CC[[#This Row],[Est_Sust_NP Jan]:[Est_Sust_NP Des]])</f>
        <v>1236080443.0500002</v>
      </c>
      <c r="CK665" s="5">
        <v>4258749</v>
      </c>
      <c r="CL665" s="5">
        <v>4186676</v>
      </c>
      <c r="CM665" s="5">
        <v>4143469</v>
      </c>
      <c r="CN665" s="5">
        <f>Target_CC[[#This Row],[Est_Sust_POTS Mar]]</f>
        <v>4143469</v>
      </c>
      <c r="CO665" s="5">
        <f>Target_CC[[#This Row],[Est_Sust_POTS Apr]]</f>
        <v>4143469</v>
      </c>
      <c r="CP665" s="5">
        <f>Target_CC[[#This Row],[Est_Sust_POTS Mei]]</f>
        <v>4143469</v>
      </c>
      <c r="CQ665" s="5">
        <f>Target_CC[[#This Row],[Est_Sust_POTS Jun]]</f>
        <v>4143469</v>
      </c>
      <c r="CR665" s="5">
        <f>Target_CC[[#This Row],[Est_Sust_POTS Jul]]</f>
        <v>4143469</v>
      </c>
      <c r="CS665" s="5">
        <f>Target_CC[[#This Row],[Est_Sust_POTS Agu]]</f>
        <v>4143469</v>
      </c>
      <c r="CT665" s="5">
        <f>Target_CC[[#This Row],[Est_Sust_POTS Sep]]</f>
        <v>4143469</v>
      </c>
      <c r="CU665" s="5">
        <f>Target_CC[[#This Row],[Est_Sust_POTS Okt]]</f>
        <v>4143469</v>
      </c>
      <c r="CV665" s="5">
        <f>Target_CC[[#This Row],[Est_Sust_POTS Nov]]</f>
        <v>4143469</v>
      </c>
      <c r="CW665" s="5">
        <f>SUM(Target_CC[[#This Row],[Est_Sust_POTS Jan]:[Est_Sust_POTS Des]])</f>
        <v>49880115</v>
      </c>
      <c r="CX665" s="5"/>
      <c r="CY665" s="5">
        <v>33888000</v>
      </c>
      <c r="CZ665" s="5">
        <v>23595000</v>
      </c>
      <c r="DA665" s="5">
        <v>0</v>
      </c>
      <c r="DB665" s="5"/>
      <c r="DC665" s="5"/>
      <c r="DD665" s="5"/>
      <c r="DE665" s="5"/>
      <c r="DF665" s="5"/>
      <c r="DG665" s="5"/>
      <c r="DH665" s="5"/>
      <c r="DI665" s="5"/>
      <c r="DJ665" s="5">
        <f>SUM(Target_CC[[#This Row],[BC_Jan]:[BC_Des]])</f>
        <v>57483000</v>
      </c>
      <c r="DK665" s="5"/>
      <c r="DL665" s="5"/>
      <c r="DM665" s="5"/>
      <c r="DN665" s="5"/>
      <c r="DO665" s="5"/>
      <c r="DP665" s="5"/>
      <c r="DQ665" s="5"/>
      <c r="DR665" s="5"/>
      <c r="DS665" s="5"/>
      <c r="DT665" s="5"/>
      <c r="DU665" s="5"/>
      <c r="DV665" s="5"/>
      <c r="DW665" s="5"/>
      <c r="DX665" s="5" t="s">
        <v>160</v>
      </c>
    </row>
    <row r="666" spans="2:128" x14ac:dyDescent="0.3">
      <c r="B666">
        <v>2000006</v>
      </c>
      <c r="C666" t="s">
        <v>963</v>
      </c>
      <c r="D666" t="s">
        <v>880</v>
      </c>
      <c r="E666" t="s">
        <v>874</v>
      </c>
      <c r="F666" t="s">
        <v>875</v>
      </c>
      <c r="G666" t="s">
        <v>24</v>
      </c>
      <c r="H666" t="s">
        <v>159</v>
      </c>
      <c r="I666" t="s">
        <v>18</v>
      </c>
      <c r="J666" s="5">
        <v>2152823940</v>
      </c>
      <c r="K666" s="5">
        <v>148399466.69565219</v>
      </c>
      <c r="L666" s="5">
        <v>148359873.04347825</v>
      </c>
      <c r="M666" s="5">
        <v>148359873.04347825</v>
      </c>
      <c r="N666" s="5">
        <v>148359873.04347825</v>
      </c>
      <c r="O666" s="5">
        <v>148320279.39130434</v>
      </c>
      <c r="P666" s="5">
        <v>148359873.04347825</v>
      </c>
      <c r="Q666" s="5">
        <v>148478654</v>
      </c>
      <c r="R666" s="5">
        <v>148399466.69565219</v>
      </c>
      <c r="S666" s="5">
        <v>148399466.69565219</v>
      </c>
      <c r="T666" s="5">
        <v>148478654</v>
      </c>
      <c r="U666" s="5">
        <v>148359873.04347825</v>
      </c>
      <c r="V666" s="5">
        <v>148439060.34782609</v>
      </c>
      <c r="W666" s="5">
        <v>1780714413.0434783</v>
      </c>
      <c r="X666" s="5">
        <v>1679661.7249486053</v>
      </c>
      <c r="Y666" s="5">
        <v>11148790.617581835</v>
      </c>
      <c r="Z666" s="5">
        <v>9891974.2484492678</v>
      </c>
      <c r="AA666" s="5">
        <v>7329866.2436730703</v>
      </c>
      <c r="AB666" s="5">
        <v>7503612.0515509704</v>
      </c>
      <c r="AC666" s="5">
        <v>7568513.3982635224</v>
      </c>
      <c r="AD666" s="5">
        <v>9286970.5534801036</v>
      </c>
      <c r="AE666" s="5">
        <v>9132834.5041574799</v>
      </c>
      <c r="AF666" s="5">
        <v>9127152.021747645</v>
      </c>
      <c r="AG666" s="5">
        <v>9257958.4649109952</v>
      </c>
      <c r="AH666" s="5">
        <v>9047606.0380304772</v>
      </c>
      <c r="AI666" s="5">
        <v>9025060.1332060304</v>
      </c>
      <c r="AJ666" s="5">
        <v>100000000</v>
      </c>
      <c r="AK666" s="5">
        <v>150079128.4206008</v>
      </c>
      <c r="AL666" s="5">
        <v>159508663.66106009</v>
      </c>
      <c r="AM666" s="5">
        <v>158251847.29192752</v>
      </c>
      <c r="AN666" s="5">
        <v>155689739.28715131</v>
      </c>
      <c r="AO666" s="5">
        <v>155823891.44285533</v>
      </c>
      <c r="AP666" s="5">
        <v>155928386.44174176</v>
      </c>
      <c r="AQ666" s="5">
        <v>157765624.55348009</v>
      </c>
      <c r="AR666" s="5">
        <v>157532301.19980967</v>
      </c>
      <c r="AS666" s="5">
        <v>157526618.71739984</v>
      </c>
      <c r="AT666" s="5">
        <v>157736612.46491098</v>
      </c>
      <c r="AU666" s="5">
        <v>157407479.08150873</v>
      </c>
      <c r="AV666" s="5">
        <v>157464120.48103213</v>
      </c>
      <c r="AW666" s="5">
        <f>SUM(Target_CC[[#This Row],[Target_Jan]:[Target_Des]])</f>
        <v>1880714413.043478</v>
      </c>
      <c r="AX666" s="5">
        <v>79686330.820967689</v>
      </c>
      <c r="AY666" s="5">
        <v>80026965.865466118</v>
      </c>
      <c r="AZ666" s="5">
        <v>79638374.222546443</v>
      </c>
      <c r="BA666" s="5">
        <v>78637270.589999676</v>
      </c>
      <c r="BB666" s="5">
        <v>79393584.157823011</v>
      </c>
      <c r="BC666" s="5">
        <v>79747319.10374254</v>
      </c>
      <c r="BD666" s="5">
        <v>87869233.517508179</v>
      </c>
      <c r="BE666" s="5">
        <v>87048188.695162877</v>
      </c>
      <c r="BF666" s="5">
        <v>87021556.851381451</v>
      </c>
      <c r="BG666" s="5">
        <v>87733263.82067138</v>
      </c>
      <c r="BH666" s="5">
        <v>86599421.097005486</v>
      </c>
      <c r="BI666" s="5">
        <v>86598491.257725403</v>
      </c>
      <c r="BJ666" s="5">
        <f>SUM(Target_CC[[#This Row],[Target_NGTMA_Jan]:[Target_NGTMA_Des]])</f>
        <v>1000000000.0000002</v>
      </c>
      <c r="BK666" s="5">
        <v>146637732</v>
      </c>
      <c r="BL666" s="5">
        <v>110297929</v>
      </c>
      <c r="BM666" s="5">
        <v>115028254</v>
      </c>
      <c r="BN666" s="5">
        <f>Target_CC[[#This Row],[Est_Sust_NP Apr]]+Target_CC[[#This Row],[Est_Sust_POTS Apr]]+Target_CC[[#This Row],[BC_Apr]]</f>
        <v>109588156.8</v>
      </c>
      <c r="BO666" s="5">
        <f>Target_CC[[#This Row],[Est_Sust_NP Mei]]+Target_CC[[#This Row],[Est_Sust_POTS Mei]]+Target_CC[[#This Row],[BC_Mei]]</f>
        <v>109588156.8</v>
      </c>
      <c r="BP666" s="5">
        <f>Target_CC[[#This Row],[Est_Sust_NP Jun]]+Target_CC[[#This Row],[Est_Sust_POTS Jun]]+Target_CC[[#This Row],[BC_Jun]]</f>
        <v>109588156.8</v>
      </c>
      <c r="BQ666" s="5">
        <f>Target_CC[[#This Row],[Est_Sust_NP Jul]]+Target_CC[[#This Row],[Est_Sust_POTS Jul]]+Target_CC[[#This Row],[BC_Jul]]</f>
        <v>109588156.8</v>
      </c>
      <c r="BR666" s="5">
        <f>Target_CC[[#This Row],[Est_Sust_NP Agu]]+Target_CC[[#This Row],[Est_Sust_POTS Agu]]+Target_CC[[#This Row],[BC_Agu]]</f>
        <v>109588156.8</v>
      </c>
      <c r="BS666" s="5">
        <f>Target_CC[[#This Row],[Est_Sust_NP Sep]]+Target_CC[[#This Row],[Est_Sust_POTS Sep]]+Target_CC[[#This Row],[BC_Sep]]</f>
        <v>109588156.8</v>
      </c>
      <c r="BT666" s="5">
        <f>Target_CC[[#This Row],[Est_Sust_NP Okt]]+Target_CC[[#This Row],[Est_Sust_POTS Okt]]+Target_CC[[#This Row],[BC_Okt]]</f>
        <v>109588156.8</v>
      </c>
      <c r="BU666" s="5">
        <f>Target_CC[[#This Row],[Est_Sust_NP Nov]]+Target_CC[[#This Row],[Est_Sust_POTS Nov]]+Target_CC[[#This Row],[BC_Nov]]</f>
        <v>109588156.8</v>
      </c>
      <c r="BV666" s="5">
        <f>Target_CC[[#This Row],[Est_Sust_NP Des]]+Target_CC[[#This Row],[Est_Sust_POTS Des]]+Target_CC[[#This Row],[BC_Des]]</f>
        <v>109588156.8</v>
      </c>
      <c r="BW666" s="5">
        <f>SUM(Target_CC[[#This Row],[Real_Jan]:[Real_Des]])</f>
        <v>1358257326.1999998</v>
      </c>
      <c r="BX666" s="5">
        <v>142789678</v>
      </c>
      <c r="BY666" s="5">
        <v>106480000</v>
      </c>
      <c r="BZ666" s="5">
        <v>111485944</v>
      </c>
      <c r="CA666" s="5">
        <f>Target_CC[[#This Row],[Est_Sust_NP Mar]]*95%</f>
        <v>105911646.8</v>
      </c>
      <c r="CB666" s="5">
        <f>Target_CC[[#This Row],[Est_Sust_NP Apr]]</f>
        <v>105911646.8</v>
      </c>
      <c r="CC666" s="5">
        <f>Target_CC[[#This Row],[Est_Sust_NP Mei]]</f>
        <v>105911646.8</v>
      </c>
      <c r="CD666" s="5">
        <f>Target_CC[[#This Row],[Est_Sust_NP Jun]]</f>
        <v>105911646.8</v>
      </c>
      <c r="CE666" s="5">
        <f>Target_CC[[#This Row],[Est_Sust_NP Jul]]</f>
        <v>105911646.8</v>
      </c>
      <c r="CF666" s="5">
        <f>Target_CC[[#This Row],[Est_Sust_NP Agu]]</f>
        <v>105911646.8</v>
      </c>
      <c r="CG666" s="5">
        <f>Target_CC[[#This Row],[Est_Sust_NP Sep]]</f>
        <v>105911646.8</v>
      </c>
      <c r="CH666" s="5">
        <f>Target_CC[[#This Row],[Est_Sust_NP Okt]]</f>
        <v>105911646.8</v>
      </c>
      <c r="CI666" s="5">
        <f>Target_CC[[#This Row],[Est_Sust_NP Nov]]</f>
        <v>105911646.8</v>
      </c>
      <c r="CJ666" s="5">
        <f>SUM(Target_CC[[#This Row],[Est_Sust_NP Jan]:[Est_Sust_NP Des]])</f>
        <v>1313960443.1999998</v>
      </c>
      <c r="CK666" s="5">
        <v>3981170</v>
      </c>
      <c r="CL666" s="5">
        <v>3955879</v>
      </c>
      <c r="CM666" s="5">
        <v>3676510</v>
      </c>
      <c r="CN666" s="5">
        <f>Target_CC[[#This Row],[Est_Sust_POTS Mar]]</f>
        <v>3676510</v>
      </c>
      <c r="CO666" s="5">
        <f>Target_CC[[#This Row],[Est_Sust_POTS Apr]]</f>
        <v>3676510</v>
      </c>
      <c r="CP666" s="5">
        <f>Target_CC[[#This Row],[Est_Sust_POTS Mei]]</f>
        <v>3676510</v>
      </c>
      <c r="CQ666" s="5">
        <f>Target_CC[[#This Row],[Est_Sust_POTS Jun]]</f>
        <v>3676510</v>
      </c>
      <c r="CR666" s="5">
        <f>Target_CC[[#This Row],[Est_Sust_POTS Jul]]</f>
        <v>3676510</v>
      </c>
      <c r="CS666" s="5">
        <f>Target_CC[[#This Row],[Est_Sust_POTS Agu]]</f>
        <v>3676510</v>
      </c>
      <c r="CT666" s="5">
        <f>Target_CC[[#This Row],[Est_Sust_POTS Sep]]</f>
        <v>3676510</v>
      </c>
      <c r="CU666" s="5">
        <f>Target_CC[[#This Row],[Est_Sust_POTS Okt]]</f>
        <v>3676510</v>
      </c>
      <c r="CV666" s="5">
        <f>Target_CC[[#This Row],[Est_Sust_POTS Nov]]</f>
        <v>3676510</v>
      </c>
      <c r="CW666" s="5">
        <f>SUM(Target_CC[[#This Row],[Est_Sust_POTS Jan]:[Est_Sust_POTS Des]])</f>
        <v>44702149</v>
      </c>
      <c r="CX666" s="5"/>
      <c r="CY666" s="5">
        <v>0</v>
      </c>
      <c r="CZ666" s="5">
        <v>26328648</v>
      </c>
      <c r="DA666" s="5">
        <v>0</v>
      </c>
      <c r="DB666" s="5"/>
      <c r="DC666" s="5"/>
      <c r="DD666" s="5"/>
      <c r="DE666" s="5"/>
      <c r="DF666" s="5"/>
      <c r="DG666" s="5"/>
      <c r="DH666" s="5"/>
      <c r="DI666" s="5"/>
      <c r="DJ666" s="5">
        <f>SUM(Target_CC[[#This Row],[BC_Jan]:[BC_Des]])</f>
        <v>26328648</v>
      </c>
      <c r="DK666" s="5"/>
      <c r="DL666" s="5"/>
      <c r="DM666" s="5"/>
      <c r="DN666" s="5"/>
      <c r="DO666" s="5"/>
      <c r="DP666" s="5"/>
      <c r="DQ666" s="5"/>
      <c r="DR666" s="5"/>
      <c r="DS666" s="5"/>
      <c r="DT666" s="5"/>
      <c r="DU666" s="5"/>
      <c r="DV666" s="5"/>
      <c r="DW666" s="5"/>
      <c r="DX666" s="5" t="s">
        <v>160</v>
      </c>
    </row>
    <row r="667" spans="2:128" x14ac:dyDescent="0.3">
      <c r="B667">
        <v>4608520</v>
      </c>
      <c r="C667" t="s">
        <v>964</v>
      </c>
      <c r="D667" t="s">
        <v>880</v>
      </c>
      <c r="E667" t="s">
        <v>874</v>
      </c>
      <c r="F667" t="s">
        <v>875</v>
      </c>
      <c r="G667" t="s">
        <v>22</v>
      </c>
      <c r="H667" t="s">
        <v>159</v>
      </c>
      <c r="I667" t="s">
        <v>18</v>
      </c>
      <c r="J667" s="5">
        <v>2060660565</v>
      </c>
      <c r="K667" s="5">
        <v>172214486.22086957</v>
      </c>
      <c r="L667" s="5">
        <v>172191078.59130436</v>
      </c>
      <c r="M667" s="5">
        <v>172191078.59130436</v>
      </c>
      <c r="N667" s="5">
        <v>172191078.59130436</v>
      </c>
      <c r="O667" s="5">
        <v>172167670.96173912</v>
      </c>
      <c r="P667" s="5">
        <v>172191078.59130436</v>
      </c>
      <c r="Q667" s="5">
        <v>172261301.47999999</v>
      </c>
      <c r="R667" s="5">
        <v>172214486.22086957</v>
      </c>
      <c r="S667" s="5">
        <v>172214486.22086957</v>
      </c>
      <c r="T667" s="5">
        <v>172261301.47999999</v>
      </c>
      <c r="U667" s="5">
        <v>172191078.59130436</v>
      </c>
      <c r="V667" s="5">
        <v>172237893.85043478</v>
      </c>
      <c r="W667" s="5">
        <v>2066527019.3913043</v>
      </c>
      <c r="X667" s="5">
        <v>1679661.7249486053</v>
      </c>
      <c r="Y667" s="5">
        <v>11148790.617581835</v>
      </c>
      <c r="Z667" s="5">
        <v>9891974.2484492678</v>
      </c>
      <c r="AA667" s="5">
        <v>7329866.2436730703</v>
      </c>
      <c r="AB667" s="5">
        <v>7503612.0515509704</v>
      </c>
      <c r="AC667" s="5">
        <v>7568513.3982635224</v>
      </c>
      <c r="AD667" s="5">
        <v>9286970.5534801036</v>
      </c>
      <c r="AE667" s="5">
        <v>9132834.5041574799</v>
      </c>
      <c r="AF667" s="5">
        <v>9127152.021747645</v>
      </c>
      <c r="AG667" s="5">
        <v>9257958.4649109952</v>
      </c>
      <c r="AH667" s="5">
        <v>9047606.0380304772</v>
      </c>
      <c r="AI667" s="5">
        <v>9025060.1332060304</v>
      </c>
      <c r="AJ667" s="5">
        <v>100000000</v>
      </c>
      <c r="AK667" s="5">
        <v>173894147.94581819</v>
      </c>
      <c r="AL667" s="5">
        <v>183339869.20888621</v>
      </c>
      <c r="AM667" s="5">
        <v>182083052.83975363</v>
      </c>
      <c r="AN667" s="5">
        <v>179520944.83497742</v>
      </c>
      <c r="AO667" s="5">
        <v>179671283.01329011</v>
      </c>
      <c r="AP667" s="5">
        <v>179759591.98956788</v>
      </c>
      <c r="AQ667" s="5">
        <v>181548272.03348011</v>
      </c>
      <c r="AR667" s="5">
        <v>181347320.72502705</v>
      </c>
      <c r="AS667" s="5">
        <v>181341638.24261722</v>
      </c>
      <c r="AT667" s="5">
        <v>181519259.94491097</v>
      </c>
      <c r="AU667" s="5">
        <v>181238684.62933484</v>
      </c>
      <c r="AV667" s="5">
        <v>181262953.98364082</v>
      </c>
      <c r="AW667" s="5">
        <f>SUM(Target_CC[[#This Row],[Target_Jan]:[Target_Des]])</f>
        <v>2166527019.3913045</v>
      </c>
      <c r="AX667" s="5">
        <v>796863.30820967699</v>
      </c>
      <c r="AY667" s="5">
        <v>800269.65865466127</v>
      </c>
      <c r="AZ667" s="5">
        <v>796383.74222546432</v>
      </c>
      <c r="BA667" s="5">
        <v>786372.70589999668</v>
      </c>
      <c r="BB667" s="5">
        <v>793935.84157823003</v>
      </c>
      <c r="BC667" s="5">
        <v>797473.19103742542</v>
      </c>
      <c r="BD667" s="5">
        <v>878692.33517508185</v>
      </c>
      <c r="BE667" s="5">
        <v>870481.88695162872</v>
      </c>
      <c r="BF667" s="5">
        <v>870215.56851381448</v>
      </c>
      <c r="BG667" s="5">
        <v>877332.63820671383</v>
      </c>
      <c r="BH667" s="5">
        <v>865994.21097005485</v>
      </c>
      <c r="BI667" s="5">
        <v>865984.912577254</v>
      </c>
      <c r="BJ667" s="5">
        <f>SUM(Target_CC[[#This Row],[Target_NGTMA_Jan]:[Target_NGTMA_Des]])</f>
        <v>10000000.000000004</v>
      </c>
      <c r="BK667" s="5">
        <v>162968359</v>
      </c>
      <c r="BL667" s="5">
        <v>105968397</v>
      </c>
      <c r="BM667" s="5">
        <v>65995638</v>
      </c>
      <c r="BN667" s="5">
        <f>Target_CC[[#This Row],[Est_Sust_NP Apr]]+Target_CC[[#This Row],[Est_Sust_POTS Apr]]+Target_CC[[#This Row],[BC_Apr]]</f>
        <v>62904981.099999994</v>
      </c>
      <c r="BO667" s="5">
        <f>Target_CC[[#This Row],[Est_Sust_NP Mei]]+Target_CC[[#This Row],[Est_Sust_POTS Mei]]+Target_CC[[#This Row],[BC_Mei]]</f>
        <v>62904981.099999994</v>
      </c>
      <c r="BP667" s="5">
        <f>Target_CC[[#This Row],[Est_Sust_NP Jun]]+Target_CC[[#This Row],[Est_Sust_POTS Jun]]+Target_CC[[#This Row],[BC_Jun]]</f>
        <v>62904981.099999994</v>
      </c>
      <c r="BQ667" s="5">
        <f>Target_CC[[#This Row],[Est_Sust_NP Jul]]+Target_CC[[#This Row],[Est_Sust_POTS Jul]]+Target_CC[[#This Row],[BC_Jul]]</f>
        <v>62904981.099999994</v>
      </c>
      <c r="BR667" s="5">
        <f>Target_CC[[#This Row],[Est_Sust_NP Agu]]+Target_CC[[#This Row],[Est_Sust_POTS Agu]]+Target_CC[[#This Row],[BC_Agu]]</f>
        <v>62904981.099999994</v>
      </c>
      <c r="BS667" s="5">
        <f>Target_CC[[#This Row],[Est_Sust_NP Sep]]+Target_CC[[#This Row],[Est_Sust_POTS Sep]]+Target_CC[[#This Row],[BC_Sep]]</f>
        <v>62904981.099999994</v>
      </c>
      <c r="BT667" s="5">
        <f>Target_CC[[#This Row],[Est_Sust_NP Okt]]+Target_CC[[#This Row],[Est_Sust_POTS Okt]]+Target_CC[[#This Row],[BC_Okt]]</f>
        <v>62904981.099999994</v>
      </c>
      <c r="BU667" s="5">
        <f>Target_CC[[#This Row],[Est_Sust_NP Nov]]+Target_CC[[#This Row],[Est_Sust_POTS Nov]]+Target_CC[[#This Row],[BC_Nov]]</f>
        <v>62904981.099999994</v>
      </c>
      <c r="BV667" s="5">
        <f>Target_CC[[#This Row],[Est_Sust_NP Des]]+Target_CC[[#This Row],[Est_Sust_POTS Des]]+Target_CC[[#This Row],[BC_Des]]</f>
        <v>62904981.099999994</v>
      </c>
      <c r="BW667" s="5">
        <f>SUM(Target_CC[[#This Row],[Real_Jan]:[Real_Des]])</f>
        <v>901077223.90000021</v>
      </c>
      <c r="BX667" s="5">
        <v>159772859</v>
      </c>
      <c r="BY667" s="5">
        <v>102772897</v>
      </c>
      <c r="BZ667" s="5">
        <v>62800138</v>
      </c>
      <c r="CA667" s="5">
        <f>Target_CC[[#This Row],[Est_Sust_NP Mar]]*95%</f>
        <v>59660131.099999994</v>
      </c>
      <c r="CB667" s="5">
        <f>Target_CC[[#This Row],[Est_Sust_NP Apr]]</f>
        <v>59660131.099999994</v>
      </c>
      <c r="CC667" s="5">
        <f>Target_CC[[#This Row],[Est_Sust_NP Mei]]</f>
        <v>59660131.099999994</v>
      </c>
      <c r="CD667" s="5">
        <f>Target_CC[[#This Row],[Est_Sust_NP Jun]]</f>
        <v>59660131.099999994</v>
      </c>
      <c r="CE667" s="5">
        <f>Target_CC[[#This Row],[Est_Sust_NP Jul]]</f>
        <v>59660131.099999994</v>
      </c>
      <c r="CF667" s="5">
        <f>Target_CC[[#This Row],[Est_Sust_NP Agu]]</f>
        <v>59660131.099999994</v>
      </c>
      <c r="CG667" s="5">
        <f>Target_CC[[#This Row],[Est_Sust_NP Sep]]</f>
        <v>59660131.099999994</v>
      </c>
      <c r="CH667" s="5">
        <f>Target_CC[[#This Row],[Est_Sust_NP Okt]]</f>
        <v>59660131.099999994</v>
      </c>
      <c r="CI667" s="5">
        <f>Target_CC[[#This Row],[Est_Sust_NP Nov]]</f>
        <v>59660131.099999994</v>
      </c>
      <c r="CJ667" s="5">
        <f>SUM(Target_CC[[#This Row],[Est_Sust_NP Jan]:[Est_Sust_NP Des]])</f>
        <v>862287073.90000021</v>
      </c>
      <c r="CK667" s="5">
        <v>3243600</v>
      </c>
      <c r="CL667" s="5">
        <v>3246089</v>
      </c>
      <c r="CM667" s="5">
        <v>3244850</v>
      </c>
      <c r="CN667" s="5">
        <f>Target_CC[[#This Row],[Est_Sust_POTS Mar]]</f>
        <v>3244850</v>
      </c>
      <c r="CO667" s="5">
        <f>Target_CC[[#This Row],[Est_Sust_POTS Apr]]</f>
        <v>3244850</v>
      </c>
      <c r="CP667" s="5">
        <f>Target_CC[[#This Row],[Est_Sust_POTS Mei]]</f>
        <v>3244850</v>
      </c>
      <c r="CQ667" s="5">
        <f>Target_CC[[#This Row],[Est_Sust_POTS Jun]]</f>
        <v>3244850</v>
      </c>
      <c r="CR667" s="5">
        <f>Target_CC[[#This Row],[Est_Sust_POTS Jul]]</f>
        <v>3244850</v>
      </c>
      <c r="CS667" s="5">
        <f>Target_CC[[#This Row],[Est_Sust_POTS Agu]]</f>
        <v>3244850</v>
      </c>
      <c r="CT667" s="5">
        <f>Target_CC[[#This Row],[Est_Sust_POTS Sep]]</f>
        <v>3244850</v>
      </c>
      <c r="CU667" s="5">
        <f>Target_CC[[#This Row],[Est_Sust_POTS Okt]]</f>
        <v>3244850</v>
      </c>
      <c r="CV667" s="5">
        <f>Target_CC[[#This Row],[Est_Sust_POTS Nov]]</f>
        <v>3244850</v>
      </c>
      <c r="CW667" s="5">
        <f>SUM(Target_CC[[#This Row],[Est_Sust_POTS Jan]:[Est_Sust_POTS Des]])</f>
        <v>38938189</v>
      </c>
      <c r="CX667" s="5"/>
      <c r="CY667" s="5">
        <v>0</v>
      </c>
      <c r="CZ667" s="5">
        <v>0</v>
      </c>
      <c r="DA667" s="5">
        <v>0</v>
      </c>
      <c r="DB667" s="5"/>
      <c r="DC667" s="5"/>
      <c r="DD667" s="5"/>
      <c r="DE667" s="5"/>
      <c r="DF667" s="5"/>
      <c r="DG667" s="5"/>
      <c r="DH667" s="5"/>
      <c r="DI667" s="5"/>
      <c r="DJ667" s="5">
        <f>SUM(Target_CC[[#This Row],[BC_Jan]:[BC_Des]])</f>
        <v>0</v>
      </c>
      <c r="DK667" s="5"/>
      <c r="DL667" s="5"/>
      <c r="DM667" s="5"/>
      <c r="DN667" s="5"/>
      <c r="DO667" s="5"/>
      <c r="DP667" s="5"/>
      <c r="DQ667" s="5"/>
      <c r="DR667" s="5"/>
      <c r="DS667" s="5"/>
      <c r="DT667" s="5"/>
      <c r="DU667" s="5"/>
      <c r="DV667" s="5"/>
      <c r="DW667" s="5"/>
      <c r="DX667" s="5" t="s">
        <v>160</v>
      </c>
    </row>
    <row r="668" spans="2:128" x14ac:dyDescent="0.3">
      <c r="B668">
        <v>4600025</v>
      </c>
      <c r="C668" t="s">
        <v>965</v>
      </c>
      <c r="D668" t="s">
        <v>880</v>
      </c>
      <c r="E668" t="s">
        <v>874</v>
      </c>
      <c r="F668" t="s">
        <v>875</v>
      </c>
      <c r="G668" t="s">
        <v>19</v>
      </c>
      <c r="H668" t="s">
        <v>159</v>
      </c>
      <c r="I668" t="s">
        <v>18</v>
      </c>
      <c r="J668" s="5">
        <v>1676359414</v>
      </c>
      <c r="K668" s="5">
        <v>273223545.49157846</v>
      </c>
      <c r="L668" s="5">
        <v>273193856.79592633</v>
      </c>
      <c r="M668" s="5">
        <v>273193856.79592633</v>
      </c>
      <c r="N668" s="5">
        <v>273193856.79592633</v>
      </c>
      <c r="O668" s="5">
        <v>273164168.10027415</v>
      </c>
      <c r="P668" s="5">
        <v>273193856.79592633</v>
      </c>
      <c r="Q668" s="5">
        <v>273282922.88288283</v>
      </c>
      <c r="R668" s="5">
        <v>273223545.49157846</v>
      </c>
      <c r="S668" s="5">
        <v>273223545.49157846</v>
      </c>
      <c r="T668" s="5">
        <v>273282922.88288283</v>
      </c>
      <c r="U668" s="5">
        <v>273193856.79592633</v>
      </c>
      <c r="V668" s="5">
        <v>273253234.18723065</v>
      </c>
      <c r="W668" s="5">
        <v>3278623168.5076375</v>
      </c>
      <c r="X668" s="5">
        <v>839830.86247430264</v>
      </c>
      <c r="Y668" s="5">
        <v>5574395.3087909175</v>
      </c>
      <c r="Z668" s="5">
        <v>4945987.1242246339</v>
      </c>
      <c r="AA668" s="5">
        <v>3664933.1218365352</v>
      </c>
      <c r="AB668" s="5">
        <v>3751806.0257754852</v>
      </c>
      <c r="AC668" s="5">
        <v>3784256.6991317612</v>
      </c>
      <c r="AD668" s="5">
        <v>4643485.2767400518</v>
      </c>
      <c r="AE668" s="5">
        <v>4566417.2520787399</v>
      </c>
      <c r="AF668" s="5">
        <v>4563576.0108738225</v>
      </c>
      <c r="AG668" s="5">
        <v>4628979.2324554976</v>
      </c>
      <c r="AH668" s="5">
        <v>4523803.0190152386</v>
      </c>
      <c r="AI668" s="5">
        <v>4512530.0666030152</v>
      </c>
      <c r="AJ668" s="5">
        <v>50000000</v>
      </c>
      <c r="AK668" s="5">
        <v>274063376.35405278</v>
      </c>
      <c r="AL668" s="5">
        <v>278768252.10471725</v>
      </c>
      <c r="AM668" s="5">
        <v>278139843.920151</v>
      </c>
      <c r="AN668" s="5">
        <v>276858789.91776288</v>
      </c>
      <c r="AO668" s="5">
        <v>276915974.12604964</v>
      </c>
      <c r="AP668" s="5">
        <v>276978113.49505812</v>
      </c>
      <c r="AQ668" s="5">
        <v>277926408.15962291</v>
      </c>
      <c r="AR668" s="5">
        <v>277789962.74365717</v>
      </c>
      <c r="AS668" s="5">
        <v>277787121.50245225</v>
      </c>
      <c r="AT668" s="5">
        <v>277911902.11533833</v>
      </c>
      <c r="AU668" s="5">
        <v>277717659.81494159</v>
      </c>
      <c r="AV668" s="5">
        <v>277765764.25383365</v>
      </c>
      <c r="AW668" s="5">
        <f>SUM(Target_CC[[#This Row],[Target_Jan]:[Target_Des]])</f>
        <v>3328623168.5076375</v>
      </c>
      <c r="AX668" s="5">
        <v>796863.30820967699</v>
      </c>
      <c r="AY668" s="5">
        <v>800269.65865466127</v>
      </c>
      <c r="AZ668" s="5">
        <v>796383.74222546432</v>
      </c>
      <c r="BA668" s="5">
        <v>786372.70589999668</v>
      </c>
      <c r="BB668" s="5">
        <v>793935.84157823003</v>
      </c>
      <c r="BC668" s="5">
        <v>797473.19103742542</v>
      </c>
      <c r="BD668" s="5">
        <v>878692.33517508185</v>
      </c>
      <c r="BE668" s="5">
        <v>870481.88695162872</v>
      </c>
      <c r="BF668" s="5">
        <v>870215.56851381448</v>
      </c>
      <c r="BG668" s="5">
        <v>877332.63820671383</v>
      </c>
      <c r="BH668" s="5">
        <v>865994.21097005485</v>
      </c>
      <c r="BI668" s="5">
        <v>865984.912577254</v>
      </c>
      <c r="BJ668" s="5">
        <f>SUM(Target_CC[[#This Row],[Target_NGTMA_Jan]:[Target_NGTMA_Des]])</f>
        <v>10000000.000000004</v>
      </c>
      <c r="BK668" s="5">
        <v>175865541</v>
      </c>
      <c r="BL668" s="5">
        <v>147841266</v>
      </c>
      <c r="BM668" s="5">
        <v>147544111</v>
      </c>
      <c r="BN668" s="5">
        <f>Target_CC[[#This Row],[Est_Sust_NP Apr]]+Target_CC[[#This Row],[Est_Sust_POTS Apr]]+Target_CC[[#This Row],[BC_Apr]]</f>
        <v>140288915.19999999</v>
      </c>
      <c r="BO668" s="5">
        <f>Target_CC[[#This Row],[Est_Sust_NP Mei]]+Target_CC[[#This Row],[Est_Sust_POTS Mei]]+Target_CC[[#This Row],[BC_Mei]]</f>
        <v>140288915.19999999</v>
      </c>
      <c r="BP668" s="5">
        <f>Target_CC[[#This Row],[Est_Sust_NP Jun]]+Target_CC[[#This Row],[Est_Sust_POTS Jun]]+Target_CC[[#This Row],[BC_Jun]]</f>
        <v>140288915.19999999</v>
      </c>
      <c r="BQ668" s="5">
        <f>Target_CC[[#This Row],[Est_Sust_NP Jul]]+Target_CC[[#This Row],[Est_Sust_POTS Jul]]+Target_CC[[#This Row],[BC_Jul]]</f>
        <v>140288915.19999999</v>
      </c>
      <c r="BR668" s="5">
        <f>Target_CC[[#This Row],[Est_Sust_NP Agu]]+Target_CC[[#This Row],[Est_Sust_POTS Agu]]+Target_CC[[#This Row],[BC_Agu]]</f>
        <v>140288915.19999999</v>
      </c>
      <c r="BS668" s="5">
        <f>Target_CC[[#This Row],[Est_Sust_NP Sep]]+Target_CC[[#This Row],[Est_Sust_POTS Sep]]+Target_CC[[#This Row],[BC_Sep]]</f>
        <v>140288915.19999999</v>
      </c>
      <c r="BT668" s="5">
        <f>Target_CC[[#This Row],[Est_Sust_NP Okt]]+Target_CC[[#This Row],[Est_Sust_POTS Okt]]+Target_CC[[#This Row],[BC_Okt]]</f>
        <v>140288915.19999999</v>
      </c>
      <c r="BU668" s="5">
        <f>Target_CC[[#This Row],[Est_Sust_NP Nov]]+Target_CC[[#This Row],[Est_Sust_POTS Nov]]+Target_CC[[#This Row],[BC_Nov]]</f>
        <v>140288915.19999999</v>
      </c>
      <c r="BV668" s="5">
        <f>Target_CC[[#This Row],[Est_Sust_NP Des]]+Target_CC[[#This Row],[Est_Sust_POTS Des]]+Target_CC[[#This Row],[BC_Des]]</f>
        <v>140288915.19999999</v>
      </c>
      <c r="BW668" s="5">
        <f>SUM(Target_CC[[#This Row],[Real_Jan]:[Real_Des]])</f>
        <v>1733851154.8000004</v>
      </c>
      <c r="BX668" s="5">
        <v>173905141</v>
      </c>
      <c r="BY668" s="5">
        <v>146022016</v>
      </c>
      <c r="BZ668" s="5">
        <v>146022016</v>
      </c>
      <c r="CA668" s="5">
        <f>Target_CC[[#This Row],[Est_Sust_NP Mar]]*95%</f>
        <v>138720915.19999999</v>
      </c>
      <c r="CB668" s="5">
        <f>Target_CC[[#This Row],[Est_Sust_NP Apr]]</f>
        <v>138720915.19999999</v>
      </c>
      <c r="CC668" s="5">
        <f>Target_CC[[#This Row],[Est_Sust_NP Mei]]</f>
        <v>138720915.19999999</v>
      </c>
      <c r="CD668" s="5">
        <f>Target_CC[[#This Row],[Est_Sust_NP Jun]]</f>
        <v>138720915.19999999</v>
      </c>
      <c r="CE668" s="5">
        <f>Target_CC[[#This Row],[Est_Sust_NP Jul]]</f>
        <v>138720915.19999999</v>
      </c>
      <c r="CF668" s="5">
        <f>Target_CC[[#This Row],[Est_Sust_NP Agu]]</f>
        <v>138720915.19999999</v>
      </c>
      <c r="CG668" s="5">
        <f>Target_CC[[#This Row],[Est_Sust_NP Sep]]</f>
        <v>138720915.19999999</v>
      </c>
      <c r="CH668" s="5">
        <f>Target_CC[[#This Row],[Est_Sust_NP Okt]]</f>
        <v>138720915.19999999</v>
      </c>
      <c r="CI668" s="5">
        <f>Target_CC[[#This Row],[Est_Sust_NP Nov]]</f>
        <v>138720915.19999999</v>
      </c>
      <c r="CJ668" s="5">
        <f>SUM(Target_CC[[#This Row],[Est_Sust_NP Jan]:[Est_Sust_NP Des]])</f>
        <v>1714437409.8000004</v>
      </c>
      <c r="CK668" s="5">
        <v>2006100</v>
      </c>
      <c r="CL668" s="5">
        <v>1867350</v>
      </c>
      <c r="CM668" s="5">
        <v>1568000</v>
      </c>
      <c r="CN668" s="5">
        <f>Target_CC[[#This Row],[Est_Sust_POTS Mar]]</f>
        <v>1568000</v>
      </c>
      <c r="CO668" s="5">
        <f>Target_CC[[#This Row],[Est_Sust_POTS Apr]]</f>
        <v>1568000</v>
      </c>
      <c r="CP668" s="5">
        <f>Target_CC[[#This Row],[Est_Sust_POTS Mei]]</f>
        <v>1568000</v>
      </c>
      <c r="CQ668" s="5">
        <f>Target_CC[[#This Row],[Est_Sust_POTS Jun]]</f>
        <v>1568000</v>
      </c>
      <c r="CR668" s="5">
        <f>Target_CC[[#This Row],[Est_Sust_POTS Jul]]</f>
        <v>1568000</v>
      </c>
      <c r="CS668" s="5">
        <f>Target_CC[[#This Row],[Est_Sust_POTS Agu]]</f>
        <v>1568000</v>
      </c>
      <c r="CT668" s="5">
        <f>Target_CC[[#This Row],[Est_Sust_POTS Sep]]</f>
        <v>1568000</v>
      </c>
      <c r="CU668" s="5">
        <f>Target_CC[[#This Row],[Est_Sust_POTS Okt]]</f>
        <v>1568000</v>
      </c>
      <c r="CV668" s="5">
        <f>Target_CC[[#This Row],[Est_Sust_POTS Nov]]</f>
        <v>1568000</v>
      </c>
      <c r="CW668" s="5">
        <f>SUM(Target_CC[[#This Row],[Est_Sust_POTS Jan]:[Est_Sust_POTS Des]])</f>
        <v>19553450</v>
      </c>
      <c r="CX668" s="5"/>
      <c r="CY668" s="5">
        <v>0</v>
      </c>
      <c r="CZ668" s="5">
        <v>0</v>
      </c>
      <c r="DA668" s="5">
        <v>0</v>
      </c>
      <c r="DB668" s="5"/>
      <c r="DC668" s="5"/>
      <c r="DD668" s="5"/>
      <c r="DE668" s="5"/>
      <c r="DF668" s="5"/>
      <c r="DG668" s="5"/>
      <c r="DH668" s="5"/>
      <c r="DI668" s="5"/>
      <c r="DJ668" s="5">
        <f>SUM(Target_CC[[#This Row],[BC_Jan]:[BC_Des]])</f>
        <v>0</v>
      </c>
      <c r="DK668" s="5"/>
      <c r="DL668" s="5"/>
      <c r="DM668" s="5"/>
      <c r="DN668" s="5"/>
      <c r="DO668" s="5"/>
      <c r="DP668" s="5"/>
      <c r="DQ668" s="5"/>
      <c r="DR668" s="5"/>
      <c r="DS668" s="5"/>
      <c r="DT668" s="5"/>
      <c r="DU668" s="5"/>
      <c r="DV668" s="5"/>
      <c r="DW668" s="5"/>
      <c r="DX668" s="5" t="s">
        <v>160</v>
      </c>
    </row>
    <row r="669" spans="2:128" x14ac:dyDescent="0.3">
      <c r="B669">
        <v>5586926</v>
      </c>
      <c r="C669" t="s">
        <v>966</v>
      </c>
      <c r="D669" t="s">
        <v>157</v>
      </c>
      <c r="E669" t="s">
        <v>967</v>
      </c>
      <c r="F669" t="s">
        <v>968</v>
      </c>
      <c r="G669" t="s">
        <v>22</v>
      </c>
      <c r="H669" t="s">
        <v>159</v>
      </c>
      <c r="I669" t="s">
        <v>18</v>
      </c>
      <c r="J669" s="5">
        <v>3208330560</v>
      </c>
      <c r="K669" s="5">
        <v>147354272</v>
      </c>
      <c r="L669" s="5">
        <v>270307689</v>
      </c>
      <c r="M669" s="5">
        <v>253969075</v>
      </c>
      <c r="N669" s="5">
        <v>220661673</v>
      </c>
      <c r="O669" s="5">
        <v>222775108</v>
      </c>
      <c r="P669" s="5">
        <v>223764085</v>
      </c>
      <c r="Q669" s="5">
        <v>246539805</v>
      </c>
      <c r="R669" s="5">
        <v>244245519</v>
      </c>
      <c r="S669" s="5">
        <v>244171645</v>
      </c>
      <c r="T669" s="5">
        <v>246162648</v>
      </c>
      <c r="U669" s="5">
        <v>242992288</v>
      </c>
      <c r="V669" s="5">
        <v>242989710</v>
      </c>
      <c r="W669" s="5">
        <v>2805933517</v>
      </c>
      <c r="X669" s="5">
        <v>56284081</v>
      </c>
      <c r="Y669" s="5">
        <v>103247904</v>
      </c>
      <c r="Z669" s="5">
        <v>97007138</v>
      </c>
      <c r="AA669" s="5">
        <v>84284895</v>
      </c>
      <c r="AB669" s="5">
        <v>85092154</v>
      </c>
      <c r="AC669" s="5">
        <v>85469907</v>
      </c>
      <c r="AD669" s="5">
        <v>94169419</v>
      </c>
      <c r="AE669" s="5">
        <v>93293083</v>
      </c>
      <c r="AF669" s="5">
        <v>93264869</v>
      </c>
      <c r="AG669" s="5">
        <v>94025359</v>
      </c>
      <c r="AH669" s="5">
        <v>92814396</v>
      </c>
      <c r="AI669" s="5">
        <v>92813411</v>
      </c>
      <c r="AJ669" s="5">
        <v>1071766616</v>
      </c>
      <c r="AK669" s="5">
        <v>203638353</v>
      </c>
      <c r="AL669" s="5">
        <v>373555593</v>
      </c>
      <c r="AM669" s="5">
        <v>350976213</v>
      </c>
      <c r="AN669" s="5">
        <v>304946568</v>
      </c>
      <c r="AO669" s="5">
        <v>307867262</v>
      </c>
      <c r="AP669" s="5">
        <v>309233992</v>
      </c>
      <c r="AQ669" s="5">
        <v>340709224</v>
      </c>
      <c r="AR669" s="5">
        <v>337538602</v>
      </c>
      <c r="AS669" s="5">
        <v>337436514</v>
      </c>
      <c r="AT669" s="5">
        <v>340188007</v>
      </c>
      <c r="AU669" s="5">
        <v>335806684</v>
      </c>
      <c r="AV669" s="5">
        <v>335803121</v>
      </c>
      <c r="AW669" s="5">
        <f>SUM(Target_CC[[#This Row],[Target_Jan]:[Target_Des]])</f>
        <v>3877700133</v>
      </c>
      <c r="AX669" s="5">
        <v>729000000</v>
      </c>
      <c r="AY669" s="5">
        <v>729000000</v>
      </c>
      <c r="AZ669" s="5">
        <v>729000000</v>
      </c>
      <c r="BA669" s="5">
        <v>729000000</v>
      </c>
      <c r="BB669" s="5">
        <v>729000000</v>
      </c>
      <c r="BC669" s="5">
        <v>729000000</v>
      </c>
      <c r="BD669" s="5">
        <v>729000000</v>
      </c>
      <c r="BE669" s="5">
        <v>729000000</v>
      </c>
      <c r="BF669" s="5">
        <v>729000000</v>
      </c>
      <c r="BG669" s="5">
        <v>729000000</v>
      </c>
      <c r="BH669" s="5">
        <v>729000000</v>
      </c>
      <c r="BI669" s="5">
        <v>729000000</v>
      </c>
      <c r="BJ669" s="5">
        <f>SUM(Target_CC[[#This Row],[Target_NGTMA_Jan]:[Target_NGTMA_Des]])</f>
        <v>8748000000</v>
      </c>
      <c r="BK669" s="5">
        <v>251361438</v>
      </c>
      <c r="BL669" s="5">
        <v>251492623</v>
      </c>
      <c r="BM669" s="5">
        <v>252331699</v>
      </c>
      <c r="BN669" s="5">
        <f>Target_CC[[#This Row],[Est_Sust_NP Apr]]+Target_CC[[#This Row],[Est_Sust_POTS Apr]]+Target_CC[[#This Row],[BC_Apr]]</f>
        <v>241818751.89999998</v>
      </c>
      <c r="BO669" s="5">
        <f>Target_CC[[#This Row],[Est_Sust_NP Mei]]+Target_CC[[#This Row],[Est_Sust_POTS Mei]]+Target_CC[[#This Row],[BC_Mei]]</f>
        <v>241818751.89999998</v>
      </c>
      <c r="BP669" s="5">
        <f>Target_CC[[#This Row],[Est_Sust_NP Jun]]+Target_CC[[#This Row],[Est_Sust_POTS Jun]]+Target_CC[[#This Row],[BC_Jun]]</f>
        <v>241818751.89999998</v>
      </c>
      <c r="BQ669" s="5">
        <f>Target_CC[[#This Row],[Est_Sust_NP Jul]]+Target_CC[[#This Row],[Est_Sust_POTS Jul]]+Target_CC[[#This Row],[BC_Jul]]</f>
        <v>241818751.89999998</v>
      </c>
      <c r="BR669" s="5">
        <f>Target_CC[[#This Row],[Est_Sust_NP Agu]]+Target_CC[[#This Row],[Est_Sust_POTS Agu]]+Target_CC[[#This Row],[BC_Agu]]</f>
        <v>241818751.89999998</v>
      </c>
      <c r="BS669" s="5">
        <f>Target_CC[[#This Row],[Est_Sust_NP Sep]]+Target_CC[[#This Row],[Est_Sust_POTS Sep]]+Target_CC[[#This Row],[BC_Sep]]</f>
        <v>241818751.89999998</v>
      </c>
      <c r="BT669" s="5">
        <f>Target_CC[[#This Row],[Est_Sust_NP Okt]]+Target_CC[[#This Row],[Est_Sust_POTS Okt]]+Target_CC[[#This Row],[BC_Okt]]</f>
        <v>241818751.89999998</v>
      </c>
      <c r="BU669" s="5">
        <f>Target_CC[[#This Row],[Est_Sust_NP Nov]]+Target_CC[[#This Row],[Est_Sust_POTS Nov]]+Target_CC[[#This Row],[BC_Nov]]</f>
        <v>241818751.89999998</v>
      </c>
      <c r="BV669" s="5">
        <f>Target_CC[[#This Row],[Est_Sust_NP Des]]+Target_CC[[#This Row],[Est_Sust_POTS Des]]+Target_CC[[#This Row],[BC_Des]]</f>
        <v>241818751.89999998</v>
      </c>
      <c r="BW669" s="5">
        <f>SUM(Target_CC[[#This Row],[Real_Jan]:[Real_Des]])</f>
        <v>2931554527.1000004</v>
      </c>
      <c r="BX669" s="5">
        <v>205433705</v>
      </c>
      <c r="BY669" s="5">
        <v>206993822</v>
      </c>
      <c r="BZ669" s="5">
        <v>206993822</v>
      </c>
      <c r="CA669" s="5">
        <f>Target_CC[[#This Row],[Est_Sust_NP Mar]]*95%</f>
        <v>196644130.89999998</v>
      </c>
      <c r="CB669" s="5">
        <f>Target_CC[[#This Row],[Est_Sust_NP Apr]]</f>
        <v>196644130.89999998</v>
      </c>
      <c r="CC669" s="5">
        <f>Target_CC[[#This Row],[Est_Sust_NP Mei]]</f>
        <v>196644130.89999998</v>
      </c>
      <c r="CD669" s="5">
        <f>Target_CC[[#This Row],[Est_Sust_NP Jun]]</f>
        <v>196644130.89999998</v>
      </c>
      <c r="CE669" s="5">
        <f>Target_CC[[#This Row],[Est_Sust_NP Jul]]</f>
        <v>196644130.89999998</v>
      </c>
      <c r="CF669" s="5">
        <f>Target_CC[[#This Row],[Est_Sust_NP Agu]]</f>
        <v>196644130.89999998</v>
      </c>
      <c r="CG669" s="5">
        <f>Target_CC[[#This Row],[Est_Sust_NP Sep]]</f>
        <v>196644130.89999998</v>
      </c>
      <c r="CH669" s="5">
        <f>Target_CC[[#This Row],[Est_Sust_NP Okt]]</f>
        <v>196644130.89999998</v>
      </c>
      <c r="CI669" s="5">
        <f>Target_CC[[#This Row],[Est_Sust_NP Nov]]</f>
        <v>196644130.89999998</v>
      </c>
      <c r="CJ669" s="5">
        <f>SUM(Target_CC[[#This Row],[Est_Sust_NP Jan]:[Est_Sust_NP Des]])</f>
        <v>2389218527.1000004</v>
      </c>
      <c r="CK669" s="5">
        <v>46811098</v>
      </c>
      <c r="CL669" s="5">
        <v>44936896</v>
      </c>
      <c r="CM669" s="5">
        <v>45174621</v>
      </c>
      <c r="CN669" s="5">
        <f>Target_CC[[#This Row],[Est_Sust_POTS Mar]]</f>
        <v>45174621</v>
      </c>
      <c r="CO669" s="5">
        <f>Target_CC[[#This Row],[Est_Sust_POTS Apr]]</f>
        <v>45174621</v>
      </c>
      <c r="CP669" s="5">
        <f>Target_CC[[#This Row],[Est_Sust_POTS Mei]]</f>
        <v>45174621</v>
      </c>
      <c r="CQ669" s="5">
        <f>Target_CC[[#This Row],[Est_Sust_POTS Jun]]</f>
        <v>45174621</v>
      </c>
      <c r="CR669" s="5">
        <f>Target_CC[[#This Row],[Est_Sust_POTS Jul]]</f>
        <v>45174621</v>
      </c>
      <c r="CS669" s="5">
        <f>Target_CC[[#This Row],[Est_Sust_POTS Agu]]</f>
        <v>45174621</v>
      </c>
      <c r="CT669" s="5">
        <f>Target_CC[[#This Row],[Est_Sust_POTS Sep]]</f>
        <v>45174621</v>
      </c>
      <c r="CU669" s="5">
        <f>Target_CC[[#This Row],[Est_Sust_POTS Okt]]</f>
        <v>45174621</v>
      </c>
      <c r="CV669" s="5">
        <f>Target_CC[[#This Row],[Est_Sust_POTS Nov]]</f>
        <v>45174621</v>
      </c>
      <c r="CW669" s="5">
        <f>SUM(Target_CC[[#This Row],[Est_Sust_POTS Jan]:[Est_Sust_POTS Des]])</f>
        <v>543494204</v>
      </c>
      <c r="CX669" s="5"/>
      <c r="CY669" s="5">
        <v>0</v>
      </c>
      <c r="CZ669" s="5">
        <v>931123</v>
      </c>
      <c r="DA669" s="5">
        <v>0</v>
      </c>
      <c r="DB669" s="5"/>
      <c r="DC669" s="5"/>
      <c r="DD669" s="5"/>
      <c r="DE669" s="5"/>
      <c r="DF669" s="5"/>
      <c r="DG669" s="5"/>
      <c r="DH669" s="5"/>
      <c r="DI669" s="5"/>
      <c r="DJ669" s="5">
        <f>SUM(Target_CC[[#This Row],[BC_Jan]:[BC_Des]])</f>
        <v>931123</v>
      </c>
      <c r="DK669" s="5"/>
      <c r="DL669" s="5"/>
      <c r="DM669" s="5"/>
      <c r="DN669" s="5"/>
      <c r="DO669" s="5"/>
      <c r="DP669" s="5"/>
      <c r="DQ669" s="5"/>
      <c r="DR669" s="5"/>
      <c r="DS669" s="5"/>
      <c r="DT669" s="5"/>
      <c r="DU669" s="5"/>
      <c r="DV669" s="5"/>
      <c r="DW669" s="5"/>
      <c r="DX669" s="5" t="s">
        <v>160</v>
      </c>
    </row>
    <row r="670" spans="2:128" x14ac:dyDescent="0.3">
      <c r="B670">
        <v>2000043</v>
      </c>
      <c r="C670" t="s">
        <v>969</v>
      </c>
      <c r="D670" t="s">
        <v>880</v>
      </c>
      <c r="E670" t="s">
        <v>874</v>
      </c>
      <c r="F670" t="s">
        <v>875</v>
      </c>
      <c r="G670" t="s">
        <v>22</v>
      </c>
      <c r="H670" t="s">
        <v>159</v>
      </c>
      <c r="I670" t="s">
        <v>18</v>
      </c>
      <c r="J670" s="5">
        <v>2244652800</v>
      </c>
      <c r="K670" s="5">
        <v>281077664.89565217</v>
      </c>
      <c r="L670" s="5">
        <v>280923287.04347825</v>
      </c>
      <c r="M670" s="5">
        <v>280923287.04347825</v>
      </c>
      <c r="N670" s="5">
        <v>280923287.04347825</v>
      </c>
      <c r="O670" s="5">
        <v>280768909.19130433</v>
      </c>
      <c r="P670" s="5">
        <v>280923287.04347825</v>
      </c>
      <c r="Q670" s="5">
        <v>281386420.60000002</v>
      </c>
      <c r="R670" s="5">
        <v>281077664.89565217</v>
      </c>
      <c r="S670" s="5">
        <v>281077664.89565217</v>
      </c>
      <c r="T670" s="5">
        <v>281386420.60000002</v>
      </c>
      <c r="U670" s="5">
        <v>280923287.04347825</v>
      </c>
      <c r="V670" s="5">
        <v>281232042.7478261</v>
      </c>
      <c r="W670" s="5">
        <v>3372623223.0434785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  <c r="AI670" s="5">
        <v>0</v>
      </c>
      <c r="AJ670" s="5">
        <v>0</v>
      </c>
      <c r="AK670" s="5">
        <v>281077664.89565217</v>
      </c>
      <c r="AL670" s="5">
        <v>280923287.04347825</v>
      </c>
      <c r="AM670" s="5">
        <v>280923287.04347825</v>
      </c>
      <c r="AN670" s="5">
        <v>280923287.04347825</v>
      </c>
      <c r="AO670" s="5">
        <v>280768909.19130433</v>
      </c>
      <c r="AP670" s="5">
        <v>280923287.04347825</v>
      </c>
      <c r="AQ670" s="5">
        <v>281386420.60000002</v>
      </c>
      <c r="AR670" s="5">
        <v>281077664.89565217</v>
      </c>
      <c r="AS670" s="5">
        <v>281077664.89565217</v>
      </c>
      <c r="AT670" s="5">
        <v>281386420.60000002</v>
      </c>
      <c r="AU670" s="5">
        <v>280923287.04347825</v>
      </c>
      <c r="AV670" s="5">
        <v>281232042.7478261</v>
      </c>
      <c r="AW670" s="5">
        <f>SUM(Target_CC[[#This Row],[Target_Jan]:[Target_Des]])</f>
        <v>3372623223.0434785</v>
      </c>
      <c r="AX670" s="5">
        <v>3984316.5410483847</v>
      </c>
      <c r="AY670" s="5">
        <v>4001348.293273306</v>
      </c>
      <c r="AZ670" s="5">
        <v>3981918.7111273217</v>
      </c>
      <c r="BA670" s="5">
        <v>3931863.5294999834</v>
      </c>
      <c r="BB670" s="5">
        <v>3969679.2078911504</v>
      </c>
      <c r="BC670" s="5">
        <v>3987365.955187127</v>
      </c>
      <c r="BD670" s="5">
        <v>4393461.6758754086</v>
      </c>
      <c r="BE670" s="5">
        <v>4352409.4347581435</v>
      </c>
      <c r="BF670" s="5">
        <v>4351077.8425690727</v>
      </c>
      <c r="BG670" s="5">
        <v>4386663.1910335692</v>
      </c>
      <c r="BH670" s="5">
        <v>4329971.0548502738</v>
      </c>
      <c r="BI670" s="5">
        <v>4329924.5628862698</v>
      </c>
      <c r="BJ670" s="5">
        <f>SUM(Target_CC[[#This Row],[Target_NGTMA_Jan]:[Target_NGTMA_Des]])</f>
        <v>50000000.000000015</v>
      </c>
      <c r="BK670" s="5">
        <v>274101550</v>
      </c>
      <c r="BL670" s="5">
        <v>148284289</v>
      </c>
      <c r="BM670" s="5">
        <v>126285930</v>
      </c>
      <c r="BN670" s="5">
        <f>Target_CC[[#This Row],[Est_Sust_NP Apr]]+Target_CC[[#This Row],[Est_Sust_POTS Apr]]+Target_CC[[#This Row],[BC_Apr]]</f>
        <v>120202553.5</v>
      </c>
      <c r="BO670" s="5">
        <f>Target_CC[[#This Row],[Est_Sust_NP Mei]]+Target_CC[[#This Row],[Est_Sust_POTS Mei]]+Target_CC[[#This Row],[BC_Mei]]</f>
        <v>120202553.5</v>
      </c>
      <c r="BP670" s="5">
        <f>Target_CC[[#This Row],[Est_Sust_NP Jun]]+Target_CC[[#This Row],[Est_Sust_POTS Jun]]+Target_CC[[#This Row],[BC_Jun]]</f>
        <v>120202553.5</v>
      </c>
      <c r="BQ670" s="5">
        <f>Target_CC[[#This Row],[Est_Sust_NP Jul]]+Target_CC[[#This Row],[Est_Sust_POTS Jul]]+Target_CC[[#This Row],[BC_Jul]]</f>
        <v>120202553.5</v>
      </c>
      <c r="BR670" s="5">
        <f>Target_CC[[#This Row],[Est_Sust_NP Agu]]+Target_CC[[#This Row],[Est_Sust_POTS Agu]]+Target_CC[[#This Row],[BC_Agu]]</f>
        <v>120202553.5</v>
      </c>
      <c r="BS670" s="5">
        <f>Target_CC[[#This Row],[Est_Sust_NP Sep]]+Target_CC[[#This Row],[Est_Sust_POTS Sep]]+Target_CC[[#This Row],[BC_Sep]]</f>
        <v>120202553.5</v>
      </c>
      <c r="BT670" s="5">
        <f>Target_CC[[#This Row],[Est_Sust_NP Okt]]+Target_CC[[#This Row],[Est_Sust_POTS Okt]]+Target_CC[[#This Row],[BC_Okt]]</f>
        <v>120202553.5</v>
      </c>
      <c r="BU670" s="5">
        <f>Target_CC[[#This Row],[Est_Sust_NP Nov]]+Target_CC[[#This Row],[Est_Sust_POTS Nov]]+Target_CC[[#This Row],[BC_Nov]]</f>
        <v>120202553.5</v>
      </c>
      <c r="BV670" s="5">
        <f>Target_CC[[#This Row],[Est_Sust_NP Des]]+Target_CC[[#This Row],[Est_Sust_POTS Des]]+Target_CC[[#This Row],[BC_Des]]</f>
        <v>120202553.5</v>
      </c>
      <c r="BW670" s="5">
        <f>SUM(Target_CC[[#This Row],[Real_Jan]:[Real_Des]])</f>
        <v>1630494750.5</v>
      </c>
      <c r="BX670" s="5">
        <v>269294730</v>
      </c>
      <c r="BY670" s="5">
        <v>144286718</v>
      </c>
      <c r="BZ670" s="5">
        <v>122257710</v>
      </c>
      <c r="CA670" s="5">
        <f>Target_CC[[#This Row],[Est_Sust_NP Mar]]*95%</f>
        <v>116144824.5</v>
      </c>
      <c r="CB670" s="5">
        <f>Target_CC[[#This Row],[Est_Sust_NP Apr]]</f>
        <v>116144824.5</v>
      </c>
      <c r="CC670" s="5">
        <f>Target_CC[[#This Row],[Est_Sust_NP Mei]]</f>
        <v>116144824.5</v>
      </c>
      <c r="CD670" s="5">
        <f>Target_CC[[#This Row],[Est_Sust_NP Jun]]</f>
        <v>116144824.5</v>
      </c>
      <c r="CE670" s="5">
        <f>Target_CC[[#This Row],[Est_Sust_NP Jul]]</f>
        <v>116144824.5</v>
      </c>
      <c r="CF670" s="5">
        <f>Target_CC[[#This Row],[Est_Sust_NP Agu]]</f>
        <v>116144824.5</v>
      </c>
      <c r="CG670" s="5">
        <f>Target_CC[[#This Row],[Est_Sust_NP Sep]]</f>
        <v>116144824.5</v>
      </c>
      <c r="CH670" s="5">
        <f>Target_CC[[#This Row],[Est_Sust_NP Okt]]</f>
        <v>116144824.5</v>
      </c>
      <c r="CI670" s="5">
        <f>Target_CC[[#This Row],[Est_Sust_NP Nov]]</f>
        <v>116144824.5</v>
      </c>
      <c r="CJ670" s="5">
        <f>SUM(Target_CC[[#This Row],[Est_Sust_NP Jan]:[Est_Sust_NP Des]])</f>
        <v>1581142578.5</v>
      </c>
      <c r="CK670" s="5">
        <v>4832786</v>
      </c>
      <c r="CL670" s="5">
        <v>4032268</v>
      </c>
      <c r="CM670" s="5">
        <v>4057729</v>
      </c>
      <c r="CN670" s="5">
        <f>Target_CC[[#This Row],[Est_Sust_POTS Mar]]</f>
        <v>4057729</v>
      </c>
      <c r="CO670" s="5">
        <f>Target_CC[[#This Row],[Est_Sust_POTS Apr]]</f>
        <v>4057729</v>
      </c>
      <c r="CP670" s="5">
        <f>Target_CC[[#This Row],[Est_Sust_POTS Mei]]</f>
        <v>4057729</v>
      </c>
      <c r="CQ670" s="5">
        <f>Target_CC[[#This Row],[Est_Sust_POTS Jun]]</f>
        <v>4057729</v>
      </c>
      <c r="CR670" s="5">
        <f>Target_CC[[#This Row],[Est_Sust_POTS Jul]]</f>
        <v>4057729</v>
      </c>
      <c r="CS670" s="5">
        <f>Target_CC[[#This Row],[Est_Sust_POTS Agu]]</f>
        <v>4057729</v>
      </c>
      <c r="CT670" s="5">
        <f>Target_CC[[#This Row],[Est_Sust_POTS Sep]]</f>
        <v>4057729</v>
      </c>
      <c r="CU670" s="5">
        <f>Target_CC[[#This Row],[Est_Sust_POTS Okt]]</f>
        <v>4057729</v>
      </c>
      <c r="CV670" s="5">
        <f>Target_CC[[#This Row],[Est_Sust_POTS Nov]]</f>
        <v>4057729</v>
      </c>
      <c r="CW670" s="5">
        <f>SUM(Target_CC[[#This Row],[Est_Sust_POTS Jan]:[Est_Sust_POTS Des]])</f>
        <v>49442344</v>
      </c>
      <c r="CX670" s="5"/>
      <c r="CY670" s="5">
        <v>0</v>
      </c>
      <c r="CZ670" s="5">
        <v>0</v>
      </c>
      <c r="DA670" s="5">
        <v>0</v>
      </c>
      <c r="DB670" s="5"/>
      <c r="DC670" s="5"/>
      <c r="DD670" s="5"/>
      <c r="DE670" s="5"/>
      <c r="DF670" s="5"/>
      <c r="DG670" s="5"/>
      <c r="DH670" s="5"/>
      <c r="DI670" s="5"/>
      <c r="DJ670" s="5">
        <f>SUM(Target_CC[[#This Row],[BC_Jan]:[BC_Des]])</f>
        <v>0</v>
      </c>
      <c r="DK670" s="5"/>
      <c r="DL670" s="5"/>
      <c r="DM670" s="5"/>
      <c r="DN670" s="5"/>
      <c r="DO670" s="5"/>
      <c r="DP670" s="5"/>
      <c r="DQ670" s="5"/>
      <c r="DR670" s="5"/>
      <c r="DS670" s="5"/>
      <c r="DT670" s="5"/>
      <c r="DU670" s="5"/>
      <c r="DV670" s="5"/>
      <c r="DW670" s="5"/>
      <c r="DX670" s="5" t="s">
        <v>160</v>
      </c>
    </row>
    <row r="671" spans="2:128" x14ac:dyDescent="0.3">
      <c r="B671">
        <v>5586843</v>
      </c>
      <c r="C671" t="s">
        <v>970</v>
      </c>
      <c r="D671" t="s">
        <v>157</v>
      </c>
      <c r="E671" t="s">
        <v>967</v>
      </c>
      <c r="F671" t="s">
        <v>968</v>
      </c>
      <c r="G671" t="s">
        <v>19</v>
      </c>
      <c r="H671" t="s">
        <v>159</v>
      </c>
      <c r="I671" t="s">
        <v>18</v>
      </c>
      <c r="J671" s="5">
        <v>4549670411</v>
      </c>
      <c r="K671" s="5">
        <v>208846601</v>
      </c>
      <c r="L671" s="5">
        <v>383109640</v>
      </c>
      <c r="M671" s="5">
        <v>359952768</v>
      </c>
      <c r="N671" s="5">
        <v>312745873</v>
      </c>
      <c r="O671" s="5">
        <v>315741264</v>
      </c>
      <c r="P671" s="5">
        <v>317142950</v>
      </c>
      <c r="Q671" s="5">
        <v>349423193</v>
      </c>
      <c r="R671" s="5">
        <v>346171480</v>
      </c>
      <c r="S671" s="5">
        <v>346066777</v>
      </c>
      <c r="T671" s="5">
        <v>348888645</v>
      </c>
      <c r="U671" s="5">
        <v>344395264</v>
      </c>
      <c r="V671" s="5">
        <v>344391610</v>
      </c>
      <c r="W671" s="5">
        <v>3976876065</v>
      </c>
      <c r="X671" s="5">
        <v>67163333</v>
      </c>
      <c r="Y671" s="5">
        <v>123204877</v>
      </c>
      <c r="Z671" s="5">
        <v>115757822</v>
      </c>
      <c r="AA671" s="5">
        <v>100576473</v>
      </c>
      <c r="AB671" s="5">
        <v>101539769</v>
      </c>
      <c r="AC671" s="5">
        <v>101990539</v>
      </c>
      <c r="AD671" s="5">
        <v>112371596</v>
      </c>
      <c r="AE671" s="5">
        <v>111325871</v>
      </c>
      <c r="AF671" s="5">
        <v>111292203</v>
      </c>
      <c r="AG671" s="5">
        <v>112199689</v>
      </c>
      <c r="AH671" s="5">
        <v>110754658</v>
      </c>
      <c r="AI671" s="5">
        <v>110753482</v>
      </c>
      <c r="AJ671" s="5">
        <v>1278930312</v>
      </c>
      <c r="AK671" s="5">
        <v>276009934</v>
      </c>
      <c r="AL671" s="5">
        <v>506314517</v>
      </c>
      <c r="AM671" s="5">
        <v>475710590</v>
      </c>
      <c r="AN671" s="5">
        <v>413322346</v>
      </c>
      <c r="AO671" s="5">
        <v>417281033</v>
      </c>
      <c r="AP671" s="5">
        <v>419133489</v>
      </c>
      <c r="AQ671" s="5">
        <v>461794789</v>
      </c>
      <c r="AR671" s="5">
        <v>457497351</v>
      </c>
      <c r="AS671" s="5">
        <v>457358980</v>
      </c>
      <c r="AT671" s="5">
        <v>461088334</v>
      </c>
      <c r="AU671" s="5">
        <v>455149922</v>
      </c>
      <c r="AV671" s="5">
        <v>455145092</v>
      </c>
      <c r="AW671" s="5">
        <f>SUM(Target_CC[[#This Row],[Target_Jan]:[Target_Des]])</f>
        <v>5255806377</v>
      </c>
      <c r="AX671" s="5">
        <v>25214633</v>
      </c>
      <c r="AY671" s="5">
        <v>25214633</v>
      </c>
      <c r="AZ671" s="5">
        <v>25214633</v>
      </c>
      <c r="BA671" s="5">
        <v>25214633</v>
      </c>
      <c r="BB671" s="5">
        <v>25214633</v>
      </c>
      <c r="BC671" s="5">
        <v>25214633</v>
      </c>
      <c r="BD671" s="5">
        <v>25214633</v>
      </c>
      <c r="BE671" s="5">
        <v>25214633</v>
      </c>
      <c r="BF671" s="5">
        <v>25214633</v>
      </c>
      <c r="BG671" s="5">
        <v>25214633</v>
      </c>
      <c r="BH671" s="5">
        <v>25214633</v>
      </c>
      <c r="BI671" s="5">
        <v>25214633</v>
      </c>
      <c r="BJ671" s="5">
        <f>SUM(Target_CC[[#This Row],[Target_NGTMA_Jan]:[Target_NGTMA_Des]])</f>
        <v>302575596</v>
      </c>
      <c r="BK671" s="5">
        <v>299461041</v>
      </c>
      <c r="BL671" s="5">
        <v>39785102</v>
      </c>
      <c r="BM671" s="5">
        <v>298798185</v>
      </c>
      <c r="BN671" s="5">
        <f>Target_CC[[#This Row],[Est_Sust_NP Apr]]+Target_CC[[#This Row],[Est_Sust_POTS Apr]]+Target_CC[[#This Row],[BC_Apr]]</f>
        <v>289770463.25</v>
      </c>
      <c r="BO671" s="5">
        <f>Target_CC[[#This Row],[Est_Sust_NP Mei]]+Target_CC[[#This Row],[Est_Sust_POTS Mei]]+Target_CC[[#This Row],[BC_Mei]]</f>
        <v>289770463.25</v>
      </c>
      <c r="BP671" s="5">
        <f>Target_CC[[#This Row],[Est_Sust_NP Jun]]+Target_CC[[#This Row],[Est_Sust_POTS Jun]]+Target_CC[[#This Row],[BC_Jun]]</f>
        <v>289770463.25</v>
      </c>
      <c r="BQ671" s="5">
        <f>Target_CC[[#This Row],[Est_Sust_NP Jul]]+Target_CC[[#This Row],[Est_Sust_POTS Jul]]+Target_CC[[#This Row],[BC_Jul]]</f>
        <v>289770463.25</v>
      </c>
      <c r="BR671" s="5">
        <f>Target_CC[[#This Row],[Est_Sust_NP Agu]]+Target_CC[[#This Row],[Est_Sust_POTS Agu]]+Target_CC[[#This Row],[BC_Agu]]</f>
        <v>289770463.25</v>
      </c>
      <c r="BS671" s="5">
        <f>Target_CC[[#This Row],[Est_Sust_NP Sep]]+Target_CC[[#This Row],[Est_Sust_POTS Sep]]+Target_CC[[#This Row],[BC_Sep]]</f>
        <v>289770463.25</v>
      </c>
      <c r="BT671" s="5">
        <f>Target_CC[[#This Row],[Est_Sust_NP Okt]]+Target_CC[[#This Row],[Est_Sust_POTS Okt]]+Target_CC[[#This Row],[BC_Okt]]</f>
        <v>289770463.25</v>
      </c>
      <c r="BU671" s="5">
        <f>Target_CC[[#This Row],[Est_Sust_NP Nov]]+Target_CC[[#This Row],[Est_Sust_POTS Nov]]+Target_CC[[#This Row],[BC_Nov]]</f>
        <v>289770463.25</v>
      </c>
      <c r="BV671" s="5">
        <f>Target_CC[[#This Row],[Est_Sust_NP Des]]+Target_CC[[#This Row],[Est_Sust_POTS Des]]+Target_CC[[#This Row],[BC_Des]]</f>
        <v>289770463.25</v>
      </c>
      <c r="BW671" s="5">
        <f>SUM(Target_CC[[#This Row],[Real_Jan]:[Real_Des]])</f>
        <v>3245978497.25</v>
      </c>
      <c r="BX671" s="5">
        <v>222774052</v>
      </c>
      <c r="BY671" s="5">
        <v>222692971</v>
      </c>
      <c r="BZ671" s="5">
        <v>222660715</v>
      </c>
      <c r="CA671" s="5">
        <f>Target_CC[[#This Row],[Est_Sust_NP Mar]]*95%</f>
        <v>211527679.25</v>
      </c>
      <c r="CB671" s="5">
        <f>Target_CC[[#This Row],[Est_Sust_NP Apr]]</f>
        <v>211527679.25</v>
      </c>
      <c r="CC671" s="5">
        <f>Target_CC[[#This Row],[Est_Sust_NP Mei]]</f>
        <v>211527679.25</v>
      </c>
      <c r="CD671" s="5">
        <f>Target_CC[[#This Row],[Est_Sust_NP Jun]]</f>
        <v>211527679.25</v>
      </c>
      <c r="CE671" s="5">
        <f>Target_CC[[#This Row],[Est_Sust_NP Jul]]</f>
        <v>211527679.25</v>
      </c>
      <c r="CF671" s="5">
        <f>Target_CC[[#This Row],[Est_Sust_NP Agu]]</f>
        <v>211527679.25</v>
      </c>
      <c r="CG671" s="5">
        <f>Target_CC[[#This Row],[Est_Sust_NP Sep]]</f>
        <v>211527679.25</v>
      </c>
      <c r="CH671" s="5">
        <f>Target_CC[[#This Row],[Est_Sust_NP Okt]]</f>
        <v>211527679.25</v>
      </c>
      <c r="CI671" s="5">
        <f>Target_CC[[#This Row],[Est_Sust_NP Nov]]</f>
        <v>211527679.25</v>
      </c>
      <c r="CJ671" s="5">
        <f>SUM(Target_CC[[#This Row],[Est_Sust_NP Jan]:[Est_Sust_NP Des]])</f>
        <v>2571876851.25</v>
      </c>
      <c r="CK671" s="5">
        <v>79266819</v>
      </c>
      <c r="CL671" s="5">
        <v>77828577</v>
      </c>
      <c r="CM671" s="5">
        <v>78242784</v>
      </c>
      <c r="CN671" s="5">
        <f>Target_CC[[#This Row],[Est_Sust_POTS Mar]]</f>
        <v>78242784</v>
      </c>
      <c r="CO671" s="5">
        <f>Target_CC[[#This Row],[Est_Sust_POTS Apr]]</f>
        <v>78242784</v>
      </c>
      <c r="CP671" s="5">
        <f>Target_CC[[#This Row],[Est_Sust_POTS Mei]]</f>
        <v>78242784</v>
      </c>
      <c r="CQ671" s="5">
        <f>Target_CC[[#This Row],[Est_Sust_POTS Jun]]</f>
        <v>78242784</v>
      </c>
      <c r="CR671" s="5">
        <f>Target_CC[[#This Row],[Est_Sust_POTS Jul]]</f>
        <v>78242784</v>
      </c>
      <c r="CS671" s="5">
        <f>Target_CC[[#This Row],[Est_Sust_POTS Agu]]</f>
        <v>78242784</v>
      </c>
      <c r="CT671" s="5">
        <f>Target_CC[[#This Row],[Est_Sust_POTS Sep]]</f>
        <v>78242784</v>
      </c>
      <c r="CU671" s="5">
        <f>Target_CC[[#This Row],[Est_Sust_POTS Okt]]</f>
        <v>78242784</v>
      </c>
      <c r="CV671" s="5">
        <f>Target_CC[[#This Row],[Est_Sust_POTS Nov]]</f>
        <v>78242784</v>
      </c>
      <c r="CW671" s="5">
        <f>SUM(Target_CC[[#This Row],[Est_Sust_POTS Jan]:[Est_Sust_POTS Des]])</f>
        <v>939523236</v>
      </c>
      <c r="CX671" s="5"/>
      <c r="CY671" s="5">
        <v>0</v>
      </c>
      <c r="CZ671" s="5">
        <v>0</v>
      </c>
      <c r="DA671" s="5">
        <v>0</v>
      </c>
      <c r="DB671" s="5"/>
      <c r="DC671" s="5"/>
      <c r="DD671" s="5"/>
      <c r="DE671" s="5"/>
      <c r="DF671" s="5"/>
      <c r="DG671" s="5"/>
      <c r="DH671" s="5"/>
      <c r="DI671" s="5"/>
      <c r="DJ671" s="5">
        <f>SUM(Target_CC[[#This Row],[BC_Jan]:[BC_Des]])</f>
        <v>0</v>
      </c>
      <c r="DK671" s="5"/>
      <c r="DL671" s="5"/>
      <c r="DM671" s="5"/>
      <c r="DN671" s="5"/>
      <c r="DO671" s="5"/>
      <c r="DP671" s="5"/>
      <c r="DQ671" s="5"/>
      <c r="DR671" s="5"/>
      <c r="DS671" s="5"/>
      <c r="DT671" s="5"/>
      <c r="DU671" s="5"/>
      <c r="DV671" s="5"/>
      <c r="DW671" s="5"/>
      <c r="DX671" s="5" t="s">
        <v>160</v>
      </c>
    </row>
    <row r="672" spans="2:128" x14ac:dyDescent="0.3">
      <c r="B672">
        <v>2927204</v>
      </c>
      <c r="C672" t="s">
        <v>971</v>
      </c>
      <c r="D672" t="s">
        <v>157</v>
      </c>
      <c r="E672" t="s">
        <v>887</v>
      </c>
      <c r="F672" t="s">
        <v>888</v>
      </c>
      <c r="G672" t="s">
        <v>25</v>
      </c>
      <c r="H672" t="s">
        <v>159</v>
      </c>
      <c r="I672" t="s">
        <v>18</v>
      </c>
      <c r="J672" s="5">
        <v>7558685085.776823</v>
      </c>
      <c r="K672" s="5">
        <v>180968170</v>
      </c>
      <c r="L672" s="5">
        <v>331969252</v>
      </c>
      <c r="M672" s="5">
        <v>311903538</v>
      </c>
      <c r="N672" s="5">
        <v>270998174</v>
      </c>
      <c r="O672" s="5">
        <v>273593720</v>
      </c>
      <c r="P672" s="5">
        <v>274808298</v>
      </c>
      <c r="Q672" s="5">
        <v>302779528</v>
      </c>
      <c r="R672" s="5">
        <v>299961878</v>
      </c>
      <c r="S672" s="5">
        <v>299871154</v>
      </c>
      <c r="T672" s="5">
        <v>302316336</v>
      </c>
      <c r="U672" s="5">
        <v>298422768</v>
      </c>
      <c r="V672" s="5">
        <v>298419600</v>
      </c>
      <c r="W672" s="5">
        <v>3446012420</v>
      </c>
      <c r="X672" s="5">
        <v>163286288</v>
      </c>
      <c r="Y672" s="5">
        <v>299533488</v>
      </c>
      <c r="Z672" s="5">
        <v>281428336</v>
      </c>
      <c r="AA672" s="5">
        <v>244519720</v>
      </c>
      <c r="AB672" s="5">
        <v>246861662</v>
      </c>
      <c r="AC672" s="5">
        <v>247957566</v>
      </c>
      <c r="AD672" s="5">
        <v>273195808</v>
      </c>
      <c r="AE672" s="5">
        <v>270653462</v>
      </c>
      <c r="AF672" s="5">
        <v>270571602</v>
      </c>
      <c r="AG672" s="5">
        <v>272777872</v>
      </c>
      <c r="AH672" s="5">
        <v>269264734</v>
      </c>
      <c r="AI672" s="5">
        <v>269261876</v>
      </c>
      <c r="AJ672" s="5">
        <v>3109312410</v>
      </c>
      <c r="AK672" s="5">
        <v>344254458</v>
      </c>
      <c r="AL672" s="5">
        <v>631502740</v>
      </c>
      <c r="AM672" s="5">
        <v>593331872</v>
      </c>
      <c r="AN672" s="5">
        <v>515517894</v>
      </c>
      <c r="AO672" s="5">
        <v>520455382</v>
      </c>
      <c r="AP672" s="5">
        <v>522765866</v>
      </c>
      <c r="AQ672" s="5">
        <v>575975336</v>
      </c>
      <c r="AR672" s="5">
        <v>570615340</v>
      </c>
      <c r="AS672" s="5">
        <v>570442758</v>
      </c>
      <c r="AT672" s="5">
        <v>575094208</v>
      </c>
      <c r="AU672" s="5">
        <v>567687502</v>
      </c>
      <c r="AV672" s="5">
        <v>567681476</v>
      </c>
      <c r="AW672" s="5">
        <f>SUM(Target_CC[[#This Row],[Target_Jan]:[Target_Des]])</f>
        <v>6555324832</v>
      </c>
      <c r="AX672" s="5">
        <v>79686330</v>
      </c>
      <c r="AY672" s="5">
        <v>80026966</v>
      </c>
      <c r="AZ672" s="5">
        <v>79638374</v>
      </c>
      <c r="BA672" s="5">
        <v>78637270</v>
      </c>
      <c r="BB672" s="5">
        <v>79393584</v>
      </c>
      <c r="BC672" s="5">
        <v>79747320</v>
      </c>
      <c r="BD672" s="5">
        <v>87869234</v>
      </c>
      <c r="BE672" s="5">
        <v>87048188</v>
      </c>
      <c r="BF672" s="5">
        <v>87021556</v>
      </c>
      <c r="BG672" s="5">
        <v>87733264</v>
      </c>
      <c r="BH672" s="5">
        <v>86599422</v>
      </c>
      <c r="BI672" s="5">
        <v>86598492</v>
      </c>
      <c r="BJ672" s="5">
        <f>SUM(Target_CC[[#This Row],[Target_NGTMA_Jan]:[Target_NGTMA_Des]])</f>
        <v>1000000000</v>
      </c>
      <c r="BK672" s="5">
        <v>312573023</v>
      </c>
      <c r="BL672" s="5">
        <v>297237023</v>
      </c>
      <c r="BM672" s="5">
        <v>715449046</v>
      </c>
      <c r="BN672" s="5">
        <f>Target_CC[[#This Row],[Est_Sust_NP Apr]]+Target_CC[[#This Row],[Est_Sust_POTS Apr]]+Target_CC[[#This Row],[BC_Apr]]</f>
        <v>291830921.54999995</v>
      </c>
      <c r="BO672" s="5">
        <f>Target_CC[[#This Row],[Est_Sust_NP Mei]]+Target_CC[[#This Row],[Est_Sust_POTS Mei]]+Target_CC[[#This Row],[BC_Mei]]</f>
        <v>291830921.54999995</v>
      </c>
      <c r="BP672" s="5">
        <f>Target_CC[[#This Row],[Est_Sust_NP Jun]]+Target_CC[[#This Row],[Est_Sust_POTS Jun]]+Target_CC[[#This Row],[BC_Jun]]</f>
        <v>291830921.54999995</v>
      </c>
      <c r="BQ672" s="5">
        <f>Target_CC[[#This Row],[Est_Sust_NP Jul]]+Target_CC[[#This Row],[Est_Sust_POTS Jul]]+Target_CC[[#This Row],[BC_Jul]]</f>
        <v>291830921.54999995</v>
      </c>
      <c r="BR672" s="5">
        <f>Target_CC[[#This Row],[Est_Sust_NP Agu]]+Target_CC[[#This Row],[Est_Sust_POTS Agu]]+Target_CC[[#This Row],[BC_Agu]]</f>
        <v>291830921.54999995</v>
      </c>
      <c r="BS672" s="5">
        <f>Target_CC[[#This Row],[Est_Sust_NP Sep]]+Target_CC[[#This Row],[Est_Sust_POTS Sep]]+Target_CC[[#This Row],[BC_Sep]]</f>
        <v>291830921.54999995</v>
      </c>
      <c r="BT672" s="5">
        <f>Target_CC[[#This Row],[Est_Sust_NP Okt]]+Target_CC[[#This Row],[Est_Sust_POTS Okt]]+Target_CC[[#This Row],[BC_Okt]]</f>
        <v>291830921.54999995</v>
      </c>
      <c r="BU672" s="5">
        <f>Target_CC[[#This Row],[Est_Sust_NP Nov]]+Target_CC[[#This Row],[Est_Sust_POTS Nov]]+Target_CC[[#This Row],[BC_Nov]]</f>
        <v>291830921.54999995</v>
      </c>
      <c r="BV672" s="5">
        <f>Target_CC[[#This Row],[Est_Sust_NP Des]]+Target_CC[[#This Row],[Est_Sust_POTS Des]]+Target_CC[[#This Row],[BC_Des]]</f>
        <v>291830921.54999995</v>
      </c>
      <c r="BW672" s="5">
        <f>SUM(Target_CC[[#This Row],[Real_Jan]:[Real_Des]])</f>
        <v>3951737385.9500008</v>
      </c>
      <c r="BX672" s="5">
        <v>269248750</v>
      </c>
      <c r="BY672" s="5">
        <v>269248750</v>
      </c>
      <c r="BZ672" s="5">
        <v>253479169</v>
      </c>
      <c r="CA672" s="5">
        <f>Target_CC[[#This Row],[Est_Sust_NP Mar]]*95%</f>
        <v>240805210.54999998</v>
      </c>
      <c r="CB672" s="5">
        <f>Target_CC[[#This Row],[Est_Sust_NP Apr]]</f>
        <v>240805210.54999998</v>
      </c>
      <c r="CC672" s="5">
        <f>Target_CC[[#This Row],[Est_Sust_NP Mei]]</f>
        <v>240805210.54999998</v>
      </c>
      <c r="CD672" s="5">
        <f>Target_CC[[#This Row],[Est_Sust_NP Jun]]</f>
        <v>240805210.54999998</v>
      </c>
      <c r="CE672" s="5">
        <f>Target_CC[[#This Row],[Est_Sust_NP Jul]]</f>
        <v>240805210.54999998</v>
      </c>
      <c r="CF672" s="5">
        <f>Target_CC[[#This Row],[Est_Sust_NP Agu]]</f>
        <v>240805210.54999998</v>
      </c>
      <c r="CG672" s="5">
        <f>Target_CC[[#This Row],[Est_Sust_NP Sep]]</f>
        <v>240805210.54999998</v>
      </c>
      <c r="CH672" s="5">
        <f>Target_CC[[#This Row],[Est_Sust_NP Okt]]</f>
        <v>240805210.54999998</v>
      </c>
      <c r="CI672" s="5">
        <f>Target_CC[[#This Row],[Est_Sust_NP Nov]]</f>
        <v>240805210.54999998</v>
      </c>
      <c r="CJ672" s="5">
        <f>SUM(Target_CC[[#This Row],[Est_Sust_NP Jan]:[Est_Sust_NP Des]])</f>
        <v>2959223563.9500003</v>
      </c>
      <c r="CK672" s="5">
        <v>41876988</v>
      </c>
      <c r="CL672" s="5">
        <v>28968236</v>
      </c>
      <c r="CM672" s="5">
        <v>51025711</v>
      </c>
      <c r="CN672" s="5">
        <f>Target_CC[[#This Row],[Est_Sust_POTS Mar]]</f>
        <v>51025711</v>
      </c>
      <c r="CO672" s="5">
        <f>Target_CC[[#This Row],[Est_Sust_POTS Apr]]</f>
        <v>51025711</v>
      </c>
      <c r="CP672" s="5">
        <f>Target_CC[[#This Row],[Est_Sust_POTS Mei]]</f>
        <v>51025711</v>
      </c>
      <c r="CQ672" s="5">
        <f>Target_CC[[#This Row],[Est_Sust_POTS Jun]]</f>
        <v>51025711</v>
      </c>
      <c r="CR672" s="5">
        <f>Target_CC[[#This Row],[Est_Sust_POTS Jul]]</f>
        <v>51025711</v>
      </c>
      <c r="CS672" s="5">
        <f>Target_CC[[#This Row],[Est_Sust_POTS Agu]]</f>
        <v>51025711</v>
      </c>
      <c r="CT672" s="5">
        <f>Target_CC[[#This Row],[Est_Sust_POTS Sep]]</f>
        <v>51025711</v>
      </c>
      <c r="CU672" s="5">
        <f>Target_CC[[#This Row],[Est_Sust_POTS Okt]]</f>
        <v>51025711</v>
      </c>
      <c r="CV672" s="5">
        <f>Target_CC[[#This Row],[Est_Sust_POTS Nov]]</f>
        <v>51025711</v>
      </c>
      <c r="CW672" s="5">
        <f>SUM(Target_CC[[#This Row],[Est_Sust_POTS Jan]:[Est_Sust_POTS Des]])</f>
        <v>581102334</v>
      </c>
      <c r="CX672" s="5"/>
      <c r="CY672" s="5">
        <v>0</v>
      </c>
      <c r="CZ672" s="5">
        <v>407359450</v>
      </c>
      <c r="DA672" s="5">
        <v>0</v>
      </c>
      <c r="DB672" s="5"/>
      <c r="DC672" s="5"/>
      <c r="DD672" s="5"/>
      <c r="DE672" s="5"/>
      <c r="DF672" s="5"/>
      <c r="DG672" s="5"/>
      <c r="DH672" s="5"/>
      <c r="DI672" s="5"/>
      <c r="DJ672" s="5">
        <f>SUM(Target_CC[[#This Row],[BC_Jan]:[BC_Des]])</f>
        <v>407359450</v>
      </c>
      <c r="DK672" s="5"/>
      <c r="DL672" s="5"/>
      <c r="DM672" s="5"/>
      <c r="DN672" s="5"/>
      <c r="DO672" s="5"/>
      <c r="DP672" s="5"/>
      <c r="DQ672" s="5"/>
      <c r="DR672" s="5"/>
      <c r="DS672" s="5"/>
      <c r="DT672" s="5"/>
      <c r="DU672" s="5"/>
      <c r="DV672" s="5"/>
      <c r="DW672" s="5"/>
      <c r="DX672" s="5" t="s">
        <v>160</v>
      </c>
    </row>
    <row r="673" spans="2:128" x14ac:dyDescent="0.3">
      <c r="B673">
        <v>5589461</v>
      </c>
      <c r="C673" t="s">
        <v>972</v>
      </c>
      <c r="D673" t="s">
        <v>157</v>
      </c>
      <c r="E673" t="s">
        <v>967</v>
      </c>
      <c r="F673" t="s">
        <v>968</v>
      </c>
      <c r="G673" t="s">
        <v>22</v>
      </c>
      <c r="H673" t="s">
        <v>159</v>
      </c>
      <c r="I673" t="s">
        <v>18</v>
      </c>
      <c r="J673" s="5">
        <v>5290070632</v>
      </c>
      <c r="K673" s="5">
        <v>223260482</v>
      </c>
      <c r="L673" s="5">
        <v>409550562</v>
      </c>
      <c r="M673" s="5">
        <v>384795482</v>
      </c>
      <c r="N673" s="5">
        <v>334330528</v>
      </c>
      <c r="O673" s="5">
        <v>337532650</v>
      </c>
      <c r="P673" s="5">
        <v>339031076</v>
      </c>
      <c r="Q673" s="5">
        <v>373539192</v>
      </c>
      <c r="R673" s="5">
        <v>370063057</v>
      </c>
      <c r="S673" s="5">
        <v>369951127</v>
      </c>
      <c r="T673" s="5">
        <v>372967751</v>
      </c>
      <c r="U673" s="5">
        <v>368164253</v>
      </c>
      <c r="V673" s="5">
        <v>368160346</v>
      </c>
      <c r="W673" s="5">
        <v>4251346506</v>
      </c>
      <c r="X673" s="5">
        <v>51640578</v>
      </c>
      <c r="Y673" s="5">
        <v>94729831</v>
      </c>
      <c r="Z673" s="5">
        <v>89003935</v>
      </c>
      <c r="AA673" s="5">
        <v>77331292</v>
      </c>
      <c r="AB673" s="5">
        <v>78071951</v>
      </c>
      <c r="AC673" s="5">
        <v>78418539</v>
      </c>
      <c r="AD673" s="5">
        <v>86400331</v>
      </c>
      <c r="AE673" s="5">
        <v>85596294</v>
      </c>
      <c r="AF673" s="5">
        <v>85570407</v>
      </c>
      <c r="AG673" s="5">
        <v>86268156</v>
      </c>
      <c r="AH673" s="5">
        <v>85157099</v>
      </c>
      <c r="AI673" s="5">
        <v>85156195</v>
      </c>
      <c r="AJ673" s="5">
        <v>983344608</v>
      </c>
      <c r="AK673" s="5">
        <v>274901060</v>
      </c>
      <c r="AL673" s="5">
        <v>504280393</v>
      </c>
      <c r="AM673" s="5">
        <v>473799417</v>
      </c>
      <c r="AN673" s="5">
        <v>411661820</v>
      </c>
      <c r="AO673" s="5">
        <v>415604601</v>
      </c>
      <c r="AP673" s="5">
        <v>417449615</v>
      </c>
      <c r="AQ673" s="5">
        <v>459939523</v>
      </c>
      <c r="AR673" s="5">
        <v>455659351</v>
      </c>
      <c r="AS673" s="5">
        <v>455521534</v>
      </c>
      <c r="AT673" s="5">
        <v>459235907</v>
      </c>
      <c r="AU673" s="5">
        <v>453321352</v>
      </c>
      <c r="AV673" s="5">
        <v>453316541</v>
      </c>
      <c r="AW673" s="5">
        <f>SUM(Target_CC[[#This Row],[Target_Jan]:[Target_Des]])</f>
        <v>5234691114</v>
      </c>
      <c r="AX673" s="5">
        <v>0</v>
      </c>
      <c r="AY673" s="5">
        <v>0</v>
      </c>
      <c r="AZ673" s="5">
        <v>0</v>
      </c>
      <c r="BA673" s="5">
        <v>0</v>
      </c>
      <c r="BB673" s="5">
        <v>0</v>
      </c>
      <c r="BC673" s="5">
        <v>0</v>
      </c>
      <c r="BD673" s="5">
        <v>0</v>
      </c>
      <c r="BE673" s="5">
        <v>0</v>
      </c>
      <c r="BF673" s="5">
        <v>0</v>
      </c>
      <c r="BG673" s="5">
        <v>0</v>
      </c>
      <c r="BH673" s="5">
        <v>0</v>
      </c>
      <c r="BI673" s="5">
        <v>0</v>
      </c>
      <c r="BJ673" s="5">
        <f>SUM(Target_CC[[#This Row],[Target_NGTMA_Jan]:[Target_NGTMA_Des]])</f>
        <v>0</v>
      </c>
      <c r="BK673" s="5">
        <v>360012213</v>
      </c>
      <c r="BL673" s="5">
        <v>348599589</v>
      </c>
      <c r="BM673" s="5">
        <v>378256570</v>
      </c>
      <c r="BN673" s="5">
        <f>Target_CC[[#This Row],[Est_Sust_NP Apr]]+Target_CC[[#This Row],[Est_Sust_POTS Apr]]+Target_CC[[#This Row],[BC_Apr]]</f>
        <v>361972146.64999998</v>
      </c>
      <c r="BO673" s="5">
        <f>Target_CC[[#This Row],[Est_Sust_NP Mei]]+Target_CC[[#This Row],[Est_Sust_POTS Mei]]+Target_CC[[#This Row],[BC_Mei]]</f>
        <v>361972146.64999998</v>
      </c>
      <c r="BP673" s="5">
        <f>Target_CC[[#This Row],[Est_Sust_NP Jun]]+Target_CC[[#This Row],[Est_Sust_POTS Jun]]+Target_CC[[#This Row],[BC_Jun]]</f>
        <v>361972146.64999998</v>
      </c>
      <c r="BQ673" s="5">
        <f>Target_CC[[#This Row],[Est_Sust_NP Jul]]+Target_CC[[#This Row],[Est_Sust_POTS Jul]]+Target_CC[[#This Row],[BC_Jul]]</f>
        <v>361972146.64999998</v>
      </c>
      <c r="BR673" s="5">
        <f>Target_CC[[#This Row],[Est_Sust_NP Agu]]+Target_CC[[#This Row],[Est_Sust_POTS Agu]]+Target_CC[[#This Row],[BC_Agu]]</f>
        <v>361972146.64999998</v>
      </c>
      <c r="BS673" s="5">
        <f>Target_CC[[#This Row],[Est_Sust_NP Sep]]+Target_CC[[#This Row],[Est_Sust_POTS Sep]]+Target_CC[[#This Row],[BC_Sep]]</f>
        <v>361972146.64999998</v>
      </c>
      <c r="BT673" s="5">
        <f>Target_CC[[#This Row],[Est_Sust_NP Okt]]+Target_CC[[#This Row],[Est_Sust_POTS Okt]]+Target_CC[[#This Row],[BC_Okt]]</f>
        <v>361972146.64999998</v>
      </c>
      <c r="BU673" s="5">
        <f>Target_CC[[#This Row],[Est_Sust_NP Nov]]+Target_CC[[#This Row],[Est_Sust_POTS Nov]]+Target_CC[[#This Row],[BC_Nov]]</f>
        <v>361972146.64999998</v>
      </c>
      <c r="BV673" s="5">
        <f>Target_CC[[#This Row],[Est_Sust_NP Des]]+Target_CC[[#This Row],[Est_Sust_POTS Des]]+Target_CC[[#This Row],[BC_Des]]</f>
        <v>361972146.64999998</v>
      </c>
      <c r="BW673" s="5">
        <f>SUM(Target_CC[[#This Row],[Real_Jan]:[Real_Des]])</f>
        <v>4344617691.8500004</v>
      </c>
      <c r="BX673" s="5">
        <v>333008636</v>
      </c>
      <c r="BY673" s="5">
        <v>321821536</v>
      </c>
      <c r="BZ673" s="5">
        <v>351481087</v>
      </c>
      <c r="CA673" s="5">
        <f>Target_CC[[#This Row],[Est_Sust_NP Mar]]*95%</f>
        <v>333907032.64999998</v>
      </c>
      <c r="CB673" s="5">
        <f>Target_CC[[#This Row],[Est_Sust_NP Apr]]</f>
        <v>333907032.64999998</v>
      </c>
      <c r="CC673" s="5">
        <f>Target_CC[[#This Row],[Est_Sust_NP Mei]]</f>
        <v>333907032.64999998</v>
      </c>
      <c r="CD673" s="5">
        <f>Target_CC[[#This Row],[Est_Sust_NP Jun]]</f>
        <v>333907032.64999998</v>
      </c>
      <c r="CE673" s="5">
        <f>Target_CC[[#This Row],[Est_Sust_NP Jul]]</f>
        <v>333907032.64999998</v>
      </c>
      <c r="CF673" s="5">
        <f>Target_CC[[#This Row],[Est_Sust_NP Agu]]</f>
        <v>333907032.64999998</v>
      </c>
      <c r="CG673" s="5">
        <f>Target_CC[[#This Row],[Est_Sust_NP Sep]]</f>
        <v>333907032.64999998</v>
      </c>
      <c r="CH673" s="5">
        <f>Target_CC[[#This Row],[Est_Sust_NP Okt]]</f>
        <v>333907032.64999998</v>
      </c>
      <c r="CI673" s="5">
        <f>Target_CC[[#This Row],[Est_Sust_NP Nov]]</f>
        <v>333907032.64999998</v>
      </c>
      <c r="CJ673" s="5">
        <f>SUM(Target_CC[[#This Row],[Est_Sust_NP Jan]:[Est_Sust_NP Des]])</f>
        <v>4011474552.8500009</v>
      </c>
      <c r="CK673" s="5">
        <v>28410666</v>
      </c>
      <c r="CL673" s="5">
        <v>28200155</v>
      </c>
      <c r="CM673" s="5">
        <v>28065114</v>
      </c>
      <c r="CN673" s="5">
        <f>Target_CC[[#This Row],[Est_Sust_POTS Mar]]</f>
        <v>28065114</v>
      </c>
      <c r="CO673" s="5">
        <f>Target_CC[[#This Row],[Est_Sust_POTS Apr]]</f>
        <v>28065114</v>
      </c>
      <c r="CP673" s="5">
        <f>Target_CC[[#This Row],[Est_Sust_POTS Mei]]</f>
        <v>28065114</v>
      </c>
      <c r="CQ673" s="5">
        <f>Target_CC[[#This Row],[Est_Sust_POTS Jun]]</f>
        <v>28065114</v>
      </c>
      <c r="CR673" s="5">
        <f>Target_CC[[#This Row],[Est_Sust_POTS Jul]]</f>
        <v>28065114</v>
      </c>
      <c r="CS673" s="5">
        <f>Target_CC[[#This Row],[Est_Sust_POTS Agu]]</f>
        <v>28065114</v>
      </c>
      <c r="CT673" s="5">
        <f>Target_CC[[#This Row],[Est_Sust_POTS Sep]]</f>
        <v>28065114</v>
      </c>
      <c r="CU673" s="5">
        <f>Target_CC[[#This Row],[Est_Sust_POTS Okt]]</f>
        <v>28065114</v>
      </c>
      <c r="CV673" s="5">
        <f>Target_CC[[#This Row],[Est_Sust_POTS Nov]]</f>
        <v>28065114</v>
      </c>
      <c r="CW673" s="5">
        <f>SUM(Target_CC[[#This Row],[Est_Sust_POTS Jan]:[Est_Sust_POTS Des]])</f>
        <v>337261961</v>
      </c>
      <c r="CX673" s="5"/>
      <c r="CY673" s="5">
        <v>0</v>
      </c>
      <c r="CZ673" s="5">
        <v>0</v>
      </c>
      <c r="DA673" s="5">
        <v>0</v>
      </c>
      <c r="DB673" s="5"/>
      <c r="DC673" s="5"/>
      <c r="DD673" s="5"/>
      <c r="DE673" s="5"/>
      <c r="DF673" s="5"/>
      <c r="DG673" s="5"/>
      <c r="DH673" s="5"/>
      <c r="DI673" s="5"/>
      <c r="DJ673" s="5">
        <f>SUM(Target_CC[[#This Row],[BC_Jan]:[BC_Des]])</f>
        <v>0</v>
      </c>
      <c r="DK673" s="5"/>
      <c r="DL673" s="5"/>
      <c r="DM673" s="5"/>
      <c r="DN673" s="5"/>
      <c r="DO673" s="5"/>
      <c r="DP673" s="5"/>
      <c r="DQ673" s="5"/>
      <c r="DR673" s="5"/>
      <c r="DS673" s="5"/>
      <c r="DT673" s="5"/>
      <c r="DU673" s="5"/>
      <c r="DV673" s="5"/>
      <c r="DW673" s="5"/>
      <c r="DX673" s="5" t="s">
        <v>160</v>
      </c>
    </row>
    <row r="674" spans="2:128" x14ac:dyDescent="0.3">
      <c r="B674">
        <v>4659855</v>
      </c>
      <c r="C674" t="s">
        <v>973</v>
      </c>
      <c r="D674" t="s">
        <v>157</v>
      </c>
      <c r="E674" t="s">
        <v>887</v>
      </c>
      <c r="F674" t="s">
        <v>888</v>
      </c>
      <c r="G674" t="s">
        <v>25</v>
      </c>
      <c r="H674" t="s">
        <v>159</v>
      </c>
      <c r="I674" t="s">
        <v>18</v>
      </c>
      <c r="J674" s="5">
        <v>5668352786.5904837</v>
      </c>
      <c r="K674" s="5">
        <v>261990950</v>
      </c>
      <c r="L674" s="5">
        <v>480597996</v>
      </c>
      <c r="M674" s="5">
        <v>451548491</v>
      </c>
      <c r="N674" s="5">
        <v>392329045</v>
      </c>
      <c r="O674" s="5">
        <v>396086665</v>
      </c>
      <c r="P674" s="5">
        <v>397845032</v>
      </c>
      <c r="Q674" s="5">
        <v>438339496</v>
      </c>
      <c r="R674" s="5">
        <v>434260332</v>
      </c>
      <c r="S674" s="5">
        <v>434128990</v>
      </c>
      <c r="T674" s="5">
        <v>437668923</v>
      </c>
      <c r="U674" s="5">
        <v>432032133</v>
      </c>
      <c r="V674" s="5">
        <v>432027547</v>
      </c>
      <c r="W674" s="5">
        <v>4988855600</v>
      </c>
      <c r="X674" s="5">
        <v>32763394</v>
      </c>
      <c r="Y674" s="5">
        <v>60101395</v>
      </c>
      <c r="Z674" s="5">
        <v>56468596</v>
      </c>
      <c r="AA674" s="5">
        <v>49062882</v>
      </c>
      <c r="AB674" s="5">
        <v>49532793</v>
      </c>
      <c r="AC674" s="5">
        <v>49752686</v>
      </c>
      <c r="AD674" s="5">
        <v>54816739</v>
      </c>
      <c r="AE674" s="5">
        <v>54306618</v>
      </c>
      <c r="AF674" s="5">
        <v>54290193</v>
      </c>
      <c r="AG674" s="5">
        <v>54732881</v>
      </c>
      <c r="AH674" s="5">
        <v>54027969</v>
      </c>
      <c r="AI674" s="5">
        <v>54027396</v>
      </c>
      <c r="AJ674" s="5">
        <v>623883542</v>
      </c>
      <c r="AK674" s="5">
        <v>294754344</v>
      </c>
      <c r="AL674" s="5">
        <v>540699391</v>
      </c>
      <c r="AM674" s="5">
        <v>508017087</v>
      </c>
      <c r="AN674" s="5">
        <v>441391927</v>
      </c>
      <c r="AO674" s="5">
        <v>445619458</v>
      </c>
      <c r="AP674" s="5">
        <v>447597718</v>
      </c>
      <c r="AQ674" s="5">
        <v>493156235</v>
      </c>
      <c r="AR674" s="5">
        <v>488566950</v>
      </c>
      <c r="AS674" s="5">
        <v>488419183</v>
      </c>
      <c r="AT674" s="5">
        <v>492401804</v>
      </c>
      <c r="AU674" s="5">
        <v>486060102</v>
      </c>
      <c r="AV674" s="5">
        <v>486054943</v>
      </c>
      <c r="AW674" s="5">
        <f>SUM(Target_CC[[#This Row],[Target_Jan]:[Target_Des]])</f>
        <v>5612739142</v>
      </c>
      <c r="AX674" s="5">
        <v>796863</v>
      </c>
      <c r="AY674" s="5">
        <v>800270</v>
      </c>
      <c r="AZ674" s="5">
        <v>796384</v>
      </c>
      <c r="BA674" s="5">
        <v>786373</v>
      </c>
      <c r="BB674" s="5">
        <v>793936</v>
      </c>
      <c r="BC674" s="5">
        <v>797473</v>
      </c>
      <c r="BD674" s="5">
        <v>878692</v>
      </c>
      <c r="BE674" s="5">
        <v>870482</v>
      </c>
      <c r="BF674" s="5">
        <v>870216</v>
      </c>
      <c r="BG674" s="5">
        <v>877333</v>
      </c>
      <c r="BH674" s="5">
        <v>865994</v>
      </c>
      <c r="BI674" s="5">
        <v>865985</v>
      </c>
      <c r="BJ674" s="5">
        <f>SUM(Target_CC[[#This Row],[Target_NGTMA_Jan]:[Target_NGTMA_Des]])</f>
        <v>10000001</v>
      </c>
      <c r="BK674" s="5">
        <v>420866740</v>
      </c>
      <c r="BL674" s="5">
        <v>481216261</v>
      </c>
      <c r="BM674" s="5">
        <v>457245282</v>
      </c>
      <c r="BN674" s="5">
        <f>Target_CC[[#This Row],[Est_Sust_NP Apr]]+Target_CC[[#This Row],[Est_Sust_POTS Apr]]+Target_CC[[#This Row],[BC_Apr]]</f>
        <v>435393831.79999995</v>
      </c>
      <c r="BO674" s="5">
        <f>Target_CC[[#This Row],[Est_Sust_NP Mei]]+Target_CC[[#This Row],[Est_Sust_POTS Mei]]+Target_CC[[#This Row],[BC_Mei]]</f>
        <v>435393831.79999995</v>
      </c>
      <c r="BP674" s="5">
        <f>Target_CC[[#This Row],[Est_Sust_NP Jun]]+Target_CC[[#This Row],[Est_Sust_POTS Jun]]+Target_CC[[#This Row],[BC_Jun]]</f>
        <v>435393831.79999995</v>
      </c>
      <c r="BQ674" s="5">
        <f>Target_CC[[#This Row],[Est_Sust_NP Jul]]+Target_CC[[#This Row],[Est_Sust_POTS Jul]]+Target_CC[[#This Row],[BC_Jul]]</f>
        <v>435393831.79999995</v>
      </c>
      <c r="BR674" s="5">
        <f>Target_CC[[#This Row],[Est_Sust_NP Agu]]+Target_CC[[#This Row],[Est_Sust_POTS Agu]]+Target_CC[[#This Row],[BC_Agu]]</f>
        <v>435393831.79999995</v>
      </c>
      <c r="BS674" s="5">
        <f>Target_CC[[#This Row],[Est_Sust_NP Sep]]+Target_CC[[#This Row],[Est_Sust_POTS Sep]]+Target_CC[[#This Row],[BC_Sep]]</f>
        <v>435393831.79999995</v>
      </c>
      <c r="BT674" s="5">
        <f>Target_CC[[#This Row],[Est_Sust_NP Okt]]+Target_CC[[#This Row],[Est_Sust_POTS Okt]]+Target_CC[[#This Row],[BC_Okt]]</f>
        <v>435393831.79999995</v>
      </c>
      <c r="BU674" s="5">
        <f>Target_CC[[#This Row],[Est_Sust_NP Nov]]+Target_CC[[#This Row],[Est_Sust_POTS Nov]]+Target_CC[[#This Row],[BC_Nov]]</f>
        <v>435393831.79999995</v>
      </c>
      <c r="BV674" s="5">
        <f>Target_CC[[#This Row],[Est_Sust_NP Des]]+Target_CC[[#This Row],[Est_Sust_POTS Des]]+Target_CC[[#This Row],[BC_Des]]</f>
        <v>435393831.79999995</v>
      </c>
      <c r="BW674" s="5">
        <f>SUM(Target_CC[[#This Row],[Real_Jan]:[Real_Des]])</f>
        <v>5277872769.2000008</v>
      </c>
      <c r="BX674" s="5">
        <v>410420100</v>
      </c>
      <c r="BY674" s="5">
        <v>467978529</v>
      </c>
      <c r="BZ674" s="5">
        <v>437991004</v>
      </c>
      <c r="CA674" s="5">
        <f>Target_CC[[#This Row],[Est_Sust_NP Mar]]*95%</f>
        <v>416091453.79999995</v>
      </c>
      <c r="CB674" s="5">
        <f>Target_CC[[#This Row],[Est_Sust_NP Apr]]</f>
        <v>416091453.79999995</v>
      </c>
      <c r="CC674" s="5">
        <f>Target_CC[[#This Row],[Est_Sust_NP Mei]]</f>
        <v>416091453.79999995</v>
      </c>
      <c r="CD674" s="5">
        <f>Target_CC[[#This Row],[Est_Sust_NP Jun]]</f>
        <v>416091453.79999995</v>
      </c>
      <c r="CE674" s="5">
        <f>Target_CC[[#This Row],[Est_Sust_NP Jul]]</f>
        <v>416091453.79999995</v>
      </c>
      <c r="CF674" s="5">
        <f>Target_CC[[#This Row],[Est_Sust_NP Agu]]</f>
        <v>416091453.79999995</v>
      </c>
      <c r="CG674" s="5">
        <f>Target_CC[[#This Row],[Est_Sust_NP Sep]]</f>
        <v>416091453.79999995</v>
      </c>
      <c r="CH674" s="5">
        <f>Target_CC[[#This Row],[Est_Sust_NP Okt]]</f>
        <v>416091453.79999995</v>
      </c>
      <c r="CI674" s="5">
        <f>Target_CC[[#This Row],[Est_Sust_NP Nov]]</f>
        <v>416091453.79999995</v>
      </c>
      <c r="CJ674" s="5">
        <f>SUM(Target_CC[[#This Row],[Est_Sust_NP Jan]:[Est_Sust_NP Des]])</f>
        <v>5061212717.2000008</v>
      </c>
      <c r="CK674" s="5">
        <v>10042840</v>
      </c>
      <c r="CL674" s="5">
        <v>11485832</v>
      </c>
      <c r="CM674" s="5">
        <v>19302378</v>
      </c>
      <c r="CN674" s="5">
        <f>Target_CC[[#This Row],[Est_Sust_POTS Mar]]</f>
        <v>19302378</v>
      </c>
      <c r="CO674" s="5">
        <f>Target_CC[[#This Row],[Est_Sust_POTS Apr]]</f>
        <v>19302378</v>
      </c>
      <c r="CP674" s="5">
        <f>Target_CC[[#This Row],[Est_Sust_POTS Mei]]</f>
        <v>19302378</v>
      </c>
      <c r="CQ674" s="5">
        <f>Target_CC[[#This Row],[Est_Sust_POTS Jun]]</f>
        <v>19302378</v>
      </c>
      <c r="CR674" s="5">
        <f>Target_CC[[#This Row],[Est_Sust_POTS Jul]]</f>
        <v>19302378</v>
      </c>
      <c r="CS674" s="5">
        <f>Target_CC[[#This Row],[Est_Sust_POTS Agu]]</f>
        <v>19302378</v>
      </c>
      <c r="CT674" s="5">
        <f>Target_CC[[#This Row],[Est_Sust_POTS Sep]]</f>
        <v>19302378</v>
      </c>
      <c r="CU674" s="5">
        <f>Target_CC[[#This Row],[Est_Sust_POTS Okt]]</f>
        <v>19302378</v>
      </c>
      <c r="CV674" s="5">
        <f>Target_CC[[#This Row],[Est_Sust_POTS Nov]]</f>
        <v>19302378</v>
      </c>
      <c r="CW674" s="5">
        <f>SUM(Target_CC[[#This Row],[Est_Sust_POTS Jan]:[Est_Sust_POTS Des]])</f>
        <v>214552452</v>
      </c>
      <c r="CX674" s="5"/>
      <c r="CY674" s="5">
        <v>-14522000</v>
      </c>
      <c r="CZ674" s="5">
        <v>1694000</v>
      </c>
      <c r="DA674" s="5">
        <v>0</v>
      </c>
      <c r="DB674" s="5"/>
      <c r="DC674" s="5"/>
      <c r="DD674" s="5"/>
      <c r="DE674" s="5"/>
      <c r="DF674" s="5"/>
      <c r="DG674" s="5"/>
      <c r="DH674" s="5"/>
      <c r="DI674" s="5"/>
      <c r="DJ674" s="5">
        <f>SUM(Target_CC[[#This Row],[BC_Jan]:[BC_Des]])</f>
        <v>-12828000</v>
      </c>
      <c r="DK674" s="5"/>
      <c r="DL674" s="5"/>
      <c r="DM674" s="5"/>
      <c r="DN674" s="5"/>
      <c r="DO674" s="5"/>
      <c r="DP674" s="5"/>
      <c r="DQ674" s="5"/>
      <c r="DR674" s="5"/>
      <c r="DS674" s="5"/>
      <c r="DT674" s="5"/>
      <c r="DU674" s="5"/>
      <c r="DV674" s="5"/>
      <c r="DW674" s="5"/>
      <c r="DX674" s="5" t="s">
        <v>160</v>
      </c>
    </row>
    <row r="675" spans="2:128" x14ac:dyDescent="0.3">
      <c r="B675">
        <v>5587309</v>
      </c>
      <c r="C675" t="s">
        <v>974</v>
      </c>
      <c r="D675" t="s">
        <v>157</v>
      </c>
      <c r="E675" t="s">
        <v>967</v>
      </c>
      <c r="F675" t="s">
        <v>968</v>
      </c>
      <c r="G675" t="s">
        <v>26</v>
      </c>
      <c r="H675" t="s">
        <v>159</v>
      </c>
      <c r="I675" t="s">
        <v>18</v>
      </c>
      <c r="J675" s="5">
        <v>5282306730</v>
      </c>
      <c r="K675" s="5">
        <v>242268066</v>
      </c>
      <c r="L675" s="5">
        <v>444418205</v>
      </c>
      <c r="M675" s="5">
        <v>417555567</v>
      </c>
      <c r="N675" s="5">
        <v>362794210</v>
      </c>
      <c r="O675" s="5">
        <v>366268950</v>
      </c>
      <c r="P675" s="5">
        <v>367894946</v>
      </c>
      <c r="Q675" s="5">
        <v>405340957</v>
      </c>
      <c r="R675" s="5">
        <v>401568877</v>
      </c>
      <c r="S675" s="5">
        <v>401447418</v>
      </c>
      <c r="T675" s="5">
        <v>404720866</v>
      </c>
      <c r="U675" s="5">
        <v>399508415</v>
      </c>
      <c r="V675" s="5">
        <v>399504176</v>
      </c>
      <c r="W675" s="5">
        <v>4613290653</v>
      </c>
      <c r="X675" s="5">
        <v>55226366</v>
      </c>
      <c r="Y675" s="5">
        <v>101307624</v>
      </c>
      <c r="Z675" s="5">
        <v>95184136</v>
      </c>
      <c r="AA675" s="5">
        <v>82700975</v>
      </c>
      <c r="AB675" s="5">
        <v>83493064</v>
      </c>
      <c r="AC675" s="5">
        <v>83863719</v>
      </c>
      <c r="AD675" s="5">
        <v>92399746</v>
      </c>
      <c r="AE675" s="5">
        <v>91539878</v>
      </c>
      <c r="AF675" s="5">
        <v>91512194</v>
      </c>
      <c r="AG675" s="5">
        <v>92258392</v>
      </c>
      <c r="AH675" s="5">
        <v>91070187</v>
      </c>
      <c r="AI675" s="5">
        <v>91069220</v>
      </c>
      <c r="AJ675" s="5">
        <v>1051625501</v>
      </c>
      <c r="AK675" s="5">
        <v>297494432</v>
      </c>
      <c r="AL675" s="5">
        <v>545725829</v>
      </c>
      <c r="AM675" s="5">
        <v>512739703</v>
      </c>
      <c r="AN675" s="5">
        <v>445495185</v>
      </c>
      <c r="AO675" s="5">
        <v>449762014</v>
      </c>
      <c r="AP675" s="5">
        <v>451758665</v>
      </c>
      <c r="AQ675" s="5">
        <v>497740703</v>
      </c>
      <c r="AR675" s="5">
        <v>493108755</v>
      </c>
      <c r="AS675" s="5">
        <v>492959612</v>
      </c>
      <c r="AT675" s="5">
        <v>496979258</v>
      </c>
      <c r="AU675" s="5">
        <v>490578602</v>
      </c>
      <c r="AV675" s="5">
        <v>490573396</v>
      </c>
      <c r="AW675" s="5">
        <f>SUM(Target_CC[[#This Row],[Target_Jan]:[Target_Des]])</f>
        <v>5664916154</v>
      </c>
      <c r="AX675" s="5">
        <v>0</v>
      </c>
      <c r="AY675" s="5">
        <v>0</v>
      </c>
      <c r="AZ675" s="5">
        <v>0</v>
      </c>
      <c r="BA675" s="5">
        <v>0</v>
      </c>
      <c r="BB675" s="5">
        <v>0</v>
      </c>
      <c r="BC675" s="5">
        <v>0</v>
      </c>
      <c r="BD675" s="5">
        <v>0</v>
      </c>
      <c r="BE675" s="5">
        <v>0</v>
      </c>
      <c r="BF675" s="5">
        <v>0</v>
      </c>
      <c r="BG675" s="5">
        <v>0</v>
      </c>
      <c r="BH675" s="5">
        <v>0</v>
      </c>
      <c r="BI675" s="5">
        <v>0</v>
      </c>
      <c r="BJ675" s="5">
        <f>SUM(Target_CC[[#This Row],[Target_NGTMA_Jan]:[Target_NGTMA_Des]])</f>
        <v>0</v>
      </c>
      <c r="BK675" s="5">
        <v>433162757</v>
      </c>
      <c r="BL675" s="5">
        <v>429637769</v>
      </c>
      <c r="BM675" s="5">
        <v>501836635</v>
      </c>
      <c r="BN675" s="5">
        <f>Target_CC[[#This Row],[Est_Sust_NP Apr]]+Target_CC[[#This Row],[Est_Sust_POTS Apr]]+Target_CC[[#This Row],[BC_Apr]]</f>
        <v>478026493.54999995</v>
      </c>
      <c r="BO675" s="5">
        <f>Target_CC[[#This Row],[Est_Sust_NP Mei]]+Target_CC[[#This Row],[Est_Sust_POTS Mei]]+Target_CC[[#This Row],[BC_Mei]]</f>
        <v>478026493.54999995</v>
      </c>
      <c r="BP675" s="5">
        <f>Target_CC[[#This Row],[Est_Sust_NP Jun]]+Target_CC[[#This Row],[Est_Sust_POTS Jun]]+Target_CC[[#This Row],[BC_Jun]]</f>
        <v>478026493.54999995</v>
      </c>
      <c r="BQ675" s="5">
        <f>Target_CC[[#This Row],[Est_Sust_NP Jul]]+Target_CC[[#This Row],[Est_Sust_POTS Jul]]+Target_CC[[#This Row],[BC_Jul]]</f>
        <v>478026493.54999995</v>
      </c>
      <c r="BR675" s="5">
        <f>Target_CC[[#This Row],[Est_Sust_NP Agu]]+Target_CC[[#This Row],[Est_Sust_POTS Agu]]+Target_CC[[#This Row],[BC_Agu]]</f>
        <v>478026493.54999995</v>
      </c>
      <c r="BS675" s="5">
        <f>Target_CC[[#This Row],[Est_Sust_NP Sep]]+Target_CC[[#This Row],[Est_Sust_POTS Sep]]+Target_CC[[#This Row],[BC_Sep]]</f>
        <v>478026493.54999995</v>
      </c>
      <c r="BT675" s="5">
        <f>Target_CC[[#This Row],[Est_Sust_NP Okt]]+Target_CC[[#This Row],[Est_Sust_POTS Okt]]+Target_CC[[#This Row],[BC_Okt]]</f>
        <v>478026493.54999995</v>
      </c>
      <c r="BU675" s="5">
        <f>Target_CC[[#This Row],[Est_Sust_NP Nov]]+Target_CC[[#This Row],[Est_Sust_POTS Nov]]+Target_CC[[#This Row],[BC_Nov]]</f>
        <v>478026493.54999995</v>
      </c>
      <c r="BV675" s="5">
        <f>Target_CC[[#This Row],[Est_Sust_NP Des]]+Target_CC[[#This Row],[Est_Sust_POTS Des]]+Target_CC[[#This Row],[BC_Des]]</f>
        <v>478026493.54999995</v>
      </c>
      <c r="BW675" s="5">
        <f>SUM(Target_CC[[#This Row],[Real_Jan]:[Real_Des]])</f>
        <v>5666875602.9500008</v>
      </c>
      <c r="BX675" s="5">
        <v>397809268</v>
      </c>
      <c r="BY675" s="5">
        <v>395425490</v>
      </c>
      <c r="BZ675" s="5">
        <v>468097269</v>
      </c>
      <c r="CA675" s="5">
        <f>Target_CC[[#This Row],[Est_Sust_NP Mar]]*95%</f>
        <v>444692405.54999995</v>
      </c>
      <c r="CB675" s="5">
        <f>Target_CC[[#This Row],[Est_Sust_NP Apr]]</f>
        <v>444692405.54999995</v>
      </c>
      <c r="CC675" s="5">
        <f>Target_CC[[#This Row],[Est_Sust_NP Mei]]</f>
        <v>444692405.54999995</v>
      </c>
      <c r="CD675" s="5">
        <f>Target_CC[[#This Row],[Est_Sust_NP Jun]]</f>
        <v>444692405.54999995</v>
      </c>
      <c r="CE675" s="5">
        <f>Target_CC[[#This Row],[Est_Sust_NP Jul]]</f>
        <v>444692405.54999995</v>
      </c>
      <c r="CF675" s="5">
        <f>Target_CC[[#This Row],[Est_Sust_NP Agu]]</f>
        <v>444692405.54999995</v>
      </c>
      <c r="CG675" s="5">
        <f>Target_CC[[#This Row],[Est_Sust_NP Sep]]</f>
        <v>444692405.54999995</v>
      </c>
      <c r="CH675" s="5">
        <f>Target_CC[[#This Row],[Est_Sust_NP Okt]]</f>
        <v>444692405.54999995</v>
      </c>
      <c r="CI675" s="5">
        <f>Target_CC[[#This Row],[Est_Sust_NP Nov]]</f>
        <v>444692405.54999995</v>
      </c>
      <c r="CJ675" s="5">
        <f>SUM(Target_CC[[#This Row],[Est_Sust_NP Jan]:[Est_Sust_NP Des]])</f>
        <v>5263563676.9500008</v>
      </c>
      <c r="CK675" s="5">
        <v>34900865</v>
      </c>
      <c r="CL675" s="5">
        <v>33717725</v>
      </c>
      <c r="CM675" s="5">
        <v>33334088</v>
      </c>
      <c r="CN675" s="5">
        <f>Target_CC[[#This Row],[Est_Sust_POTS Mar]]</f>
        <v>33334088</v>
      </c>
      <c r="CO675" s="5">
        <f>Target_CC[[#This Row],[Est_Sust_POTS Apr]]</f>
        <v>33334088</v>
      </c>
      <c r="CP675" s="5">
        <f>Target_CC[[#This Row],[Est_Sust_POTS Mei]]</f>
        <v>33334088</v>
      </c>
      <c r="CQ675" s="5">
        <f>Target_CC[[#This Row],[Est_Sust_POTS Jun]]</f>
        <v>33334088</v>
      </c>
      <c r="CR675" s="5">
        <f>Target_CC[[#This Row],[Est_Sust_POTS Jul]]</f>
        <v>33334088</v>
      </c>
      <c r="CS675" s="5">
        <f>Target_CC[[#This Row],[Est_Sust_POTS Agu]]</f>
        <v>33334088</v>
      </c>
      <c r="CT675" s="5">
        <f>Target_CC[[#This Row],[Est_Sust_POTS Sep]]</f>
        <v>33334088</v>
      </c>
      <c r="CU675" s="5">
        <f>Target_CC[[#This Row],[Est_Sust_POTS Okt]]</f>
        <v>33334088</v>
      </c>
      <c r="CV675" s="5">
        <f>Target_CC[[#This Row],[Est_Sust_POTS Nov]]</f>
        <v>33334088</v>
      </c>
      <c r="CW675" s="5">
        <f>SUM(Target_CC[[#This Row],[Est_Sust_POTS Jan]:[Est_Sust_POTS Des]])</f>
        <v>401959470</v>
      </c>
      <c r="CX675" s="5"/>
      <c r="CY675" s="5">
        <v>-50900</v>
      </c>
      <c r="CZ675" s="5">
        <v>7200000</v>
      </c>
      <c r="DA675" s="5">
        <v>0</v>
      </c>
      <c r="DB675" s="5"/>
      <c r="DC675" s="5"/>
      <c r="DD675" s="5"/>
      <c r="DE675" s="5"/>
      <c r="DF675" s="5"/>
      <c r="DG675" s="5"/>
      <c r="DH675" s="5"/>
      <c r="DI675" s="5"/>
      <c r="DJ675" s="5">
        <f>SUM(Target_CC[[#This Row],[BC_Jan]:[BC_Des]])</f>
        <v>7149100</v>
      </c>
      <c r="DK675" s="5"/>
      <c r="DL675" s="5"/>
      <c r="DM675" s="5"/>
      <c r="DN675" s="5"/>
      <c r="DO675" s="5"/>
      <c r="DP675" s="5"/>
      <c r="DQ675" s="5"/>
      <c r="DR675" s="5"/>
      <c r="DS675" s="5"/>
      <c r="DT675" s="5"/>
      <c r="DU675" s="5"/>
      <c r="DV675" s="5"/>
      <c r="DW675" s="5"/>
      <c r="DX675" s="5" t="s">
        <v>160</v>
      </c>
    </row>
    <row r="676" spans="2:128" x14ac:dyDescent="0.3">
      <c r="B676">
        <v>3929563</v>
      </c>
      <c r="C676" t="s">
        <v>975</v>
      </c>
      <c r="D676" t="s">
        <v>157</v>
      </c>
      <c r="E676" t="s">
        <v>967</v>
      </c>
      <c r="F676" t="s">
        <v>968</v>
      </c>
      <c r="G676" t="s">
        <v>23</v>
      </c>
      <c r="H676" t="s">
        <v>159</v>
      </c>
      <c r="I676" t="s">
        <v>18</v>
      </c>
      <c r="J676" s="5">
        <v>34192197306</v>
      </c>
      <c r="K676" s="5">
        <v>980326490</v>
      </c>
      <c r="L676" s="5">
        <v>1798317648</v>
      </c>
      <c r="M676" s="5">
        <v>1689619230</v>
      </c>
      <c r="N676" s="5">
        <v>1468029942</v>
      </c>
      <c r="O676" s="5">
        <v>1482090315</v>
      </c>
      <c r="P676" s="5">
        <v>1488669832</v>
      </c>
      <c r="Q676" s="5">
        <v>1640193379</v>
      </c>
      <c r="R676" s="5">
        <v>1624929831</v>
      </c>
      <c r="S676" s="5">
        <v>1624438354</v>
      </c>
      <c r="T676" s="5">
        <v>1637684210</v>
      </c>
      <c r="U676" s="5">
        <v>1616592269</v>
      </c>
      <c r="V676" s="5">
        <v>1616575113</v>
      </c>
      <c r="W676" s="5">
        <v>18667466613</v>
      </c>
      <c r="X676" s="5">
        <v>155552951</v>
      </c>
      <c r="Y676" s="5">
        <v>285347398</v>
      </c>
      <c r="Z676" s="5">
        <v>268099721</v>
      </c>
      <c r="AA676" s="5">
        <v>232939114</v>
      </c>
      <c r="AB676" s="5">
        <v>235170145</v>
      </c>
      <c r="AC676" s="5">
        <v>236214147</v>
      </c>
      <c r="AD676" s="5">
        <v>260257087</v>
      </c>
      <c r="AE676" s="5">
        <v>257835147</v>
      </c>
      <c r="AF676" s="5">
        <v>257757170</v>
      </c>
      <c r="AG676" s="5">
        <v>259858944</v>
      </c>
      <c r="AH676" s="5">
        <v>256512194</v>
      </c>
      <c r="AI676" s="5">
        <v>256509470</v>
      </c>
      <c r="AJ676" s="5">
        <v>2962053488</v>
      </c>
      <c r="AK676" s="5">
        <v>1135879441</v>
      </c>
      <c r="AL676" s="5">
        <v>2083665046</v>
      </c>
      <c r="AM676" s="5">
        <v>1957718951</v>
      </c>
      <c r="AN676" s="5">
        <v>1700969056</v>
      </c>
      <c r="AO676" s="5">
        <v>1717260460</v>
      </c>
      <c r="AP676" s="5">
        <v>1724883979</v>
      </c>
      <c r="AQ676" s="5">
        <v>1900450466</v>
      </c>
      <c r="AR676" s="5">
        <v>1882764978</v>
      </c>
      <c r="AS676" s="5">
        <v>1882195524</v>
      </c>
      <c r="AT676" s="5">
        <v>1897543154</v>
      </c>
      <c r="AU676" s="5">
        <v>1873104463</v>
      </c>
      <c r="AV676" s="5">
        <v>1873084583</v>
      </c>
      <c r="AW676" s="5">
        <f>SUM(Target_CC[[#This Row],[Target_Jan]:[Target_Des]])</f>
        <v>21629520101</v>
      </c>
      <c r="AX676" s="5">
        <v>70000000</v>
      </c>
      <c r="AY676" s="5">
        <v>70000000</v>
      </c>
      <c r="AZ676" s="5">
        <v>70000000</v>
      </c>
      <c r="BA676" s="5">
        <v>70000000</v>
      </c>
      <c r="BB676" s="5">
        <v>70000000</v>
      </c>
      <c r="BC676" s="5">
        <v>70000000</v>
      </c>
      <c r="BD676" s="5">
        <v>70000000</v>
      </c>
      <c r="BE676" s="5">
        <v>764000000</v>
      </c>
      <c r="BF676" s="5">
        <v>70000000</v>
      </c>
      <c r="BG676" s="5">
        <v>70000000</v>
      </c>
      <c r="BH676" s="5">
        <v>70000000</v>
      </c>
      <c r="BI676" s="5">
        <v>70000000</v>
      </c>
      <c r="BJ676" s="5">
        <f>SUM(Target_CC[[#This Row],[Target_NGTMA_Jan]:[Target_NGTMA_Des]])</f>
        <v>1534000000</v>
      </c>
      <c r="BK676" s="5">
        <v>1885424950</v>
      </c>
      <c r="BL676" s="5">
        <v>1639545269</v>
      </c>
      <c r="BM676" s="5">
        <v>1741368692</v>
      </c>
      <c r="BN676" s="5">
        <f>Target_CC[[#This Row],[Est_Sust_NP Apr]]+Target_CC[[#This Row],[Est_Sust_POTS Apr]]+Target_CC[[#This Row],[BC_Apr]]</f>
        <v>1670894831.45</v>
      </c>
      <c r="BO676" s="5">
        <f>Target_CC[[#This Row],[Est_Sust_NP Mei]]+Target_CC[[#This Row],[Est_Sust_POTS Mei]]+Target_CC[[#This Row],[BC_Mei]]</f>
        <v>1670894831.45</v>
      </c>
      <c r="BP676" s="5">
        <f>Target_CC[[#This Row],[Est_Sust_NP Jun]]+Target_CC[[#This Row],[Est_Sust_POTS Jun]]+Target_CC[[#This Row],[BC_Jun]]</f>
        <v>1670894831.45</v>
      </c>
      <c r="BQ676" s="5">
        <f>Target_CC[[#This Row],[Est_Sust_NP Jul]]+Target_CC[[#This Row],[Est_Sust_POTS Jul]]+Target_CC[[#This Row],[BC_Jul]]</f>
        <v>1670894831.45</v>
      </c>
      <c r="BR676" s="5">
        <f>Target_CC[[#This Row],[Est_Sust_NP Agu]]+Target_CC[[#This Row],[Est_Sust_POTS Agu]]+Target_CC[[#This Row],[BC_Agu]]</f>
        <v>1670894831.45</v>
      </c>
      <c r="BS676" s="5">
        <f>Target_CC[[#This Row],[Est_Sust_NP Sep]]+Target_CC[[#This Row],[Est_Sust_POTS Sep]]+Target_CC[[#This Row],[BC_Sep]]</f>
        <v>1670894831.45</v>
      </c>
      <c r="BT676" s="5">
        <f>Target_CC[[#This Row],[Est_Sust_NP Okt]]+Target_CC[[#This Row],[Est_Sust_POTS Okt]]+Target_CC[[#This Row],[BC_Okt]]</f>
        <v>1670894831.45</v>
      </c>
      <c r="BU676" s="5">
        <f>Target_CC[[#This Row],[Est_Sust_NP Nov]]+Target_CC[[#This Row],[Est_Sust_POTS Nov]]+Target_CC[[#This Row],[BC_Nov]]</f>
        <v>1670894831.45</v>
      </c>
      <c r="BV676" s="5">
        <f>Target_CC[[#This Row],[Est_Sust_NP Des]]+Target_CC[[#This Row],[Est_Sust_POTS Des]]+Target_CC[[#This Row],[BC_Des]]</f>
        <v>1670894831.45</v>
      </c>
      <c r="BW676" s="5">
        <f>SUM(Target_CC[[#This Row],[Real_Jan]:[Real_Des]])</f>
        <v>20304392394.050003</v>
      </c>
      <c r="BX676" s="5">
        <v>1687016093</v>
      </c>
      <c r="BY676" s="5">
        <v>1436241155</v>
      </c>
      <c r="BZ676" s="5">
        <v>1541666191</v>
      </c>
      <c r="CA676" s="5">
        <f>Target_CC[[#This Row],[Est_Sust_NP Mar]]*95%</f>
        <v>1464582881.45</v>
      </c>
      <c r="CB676" s="5">
        <f>Target_CC[[#This Row],[Est_Sust_NP Apr]]</f>
        <v>1464582881.45</v>
      </c>
      <c r="CC676" s="5">
        <f>Target_CC[[#This Row],[Est_Sust_NP Mei]]</f>
        <v>1464582881.45</v>
      </c>
      <c r="CD676" s="5">
        <f>Target_CC[[#This Row],[Est_Sust_NP Jun]]</f>
        <v>1464582881.45</v>
      </c>
      <c r="CE676" s="5">
        <f>Target_CC[[#This Row],[Est_Sust_NP Jul]]</f>
        <v>1464582881.45</v>
      </c>
      <c r="CF676" s="5">
        <f>Target_CC[[#This Row],[Est_Sust_NP Agu]]</f>
        <v>1464582881.45</v>
      </c>
      <c r="CG676" s="5">
        <f>Target_CC[[#This Row],[Est_Sust_NP Sep]]</f>
        <v>1464582881.45</v>
      </c>
      <c r="CH676" s="5">
        <f>Target_CC[[#This Row],[Est_Sust_NP Okt]]</f>
        <v>1464582881.45</v>
      </c>
      <c r="CI676" s="5">
        <f>Target_CC[[#This Row],[Est_Sust_NP Nov]]</f>
        <v>1464582881.45</v>
      </c>
      <c r="CJ676" s="5">
        <f>SUM(Target_CC[[#This Row],[Est_Sust_NP Jan]:[Est_Sust_NP Des]])</f>
        <v>17846169372.050003</v>
      </c>
      <c r="CK676" s="5">
        <v>207025022</v>
      </c>
      <c r="CL676" s="5">
        <v>206879799</v>
      </c>
      <c r="CM676" s="5">
        <v>206311950</v>
      </c>
      <c r="CN676" s="5">
        <f>Target_CC[[#This Row],[Est_Sust_POTS Mar]]</f>
        <v>206311950</v>
      </c>
      <c r="CO676" s="5">
        <f>Target_CC[[#This Row],[Est_Sust_POTS Apr]]</f>
        <v>206311950</v>
      </c>
      <c r="CP676" s="5">
        <f>Target_CC[[#This Row],[Est_Sust_POTS Mei]]</f>
        <v>206311950</v>
      </c>
      <c r="CQ676" s="5">
        <f>Target_CC[[#This Row],[Est_Sust_POTS Jun]]</f>
        <v>206311950</v>
      </c>
      <c r="CR676" s="5">
        <f>Target_CC[[#This Row],[Est_Sust_POTS Jul]]</f>
        <v>206311950</v>
      </c>
      <c r="CS676" s="5">
        <f>Target_CC[[#This Row],[Est_Sust_POTS Agu]]</f>
        <v>206311950</v>
      </c>
      <c r="CT676" s="5">
        <f>Target_CC[[#This Row],[Est_Sust_POTS Sep]]</f>
        <v>206311950</v>
      </c>
      <c r="CU676" s="5">
        <f>Target_CC[[#This Row],[Est_Sust_POTS Okt]]</f>
        <v>206311950</v>
      </c>
      <c r="CV676" s="5">
        <f>Target_CC[[#This Row],[Est_Sust_POTS Nov]]</f>
        <v>206311950</v>
      </c>
      <c r="CW676" s="5">
        <f>SUM(Target_CC[[#This Row],[Est_Sust_POTS Jan]:[Est_Sust_POTS Des]])</f>
        <v>2477024321</v>
      </c>
      <c r="CX676" s="5"/>
      <c r="CY676" s="5">
        <v>11126000</v>
      </c>
      <c r="CZ676" s="5">
        <v>-45600000</v>
      </c>
      <c r="DA676" s="5">
        <v>0</v>
      </c>
      <c r="DB676" s="5"/>
      <c r="DC676" s="5"/>
      <c r="DD676" s="5"/>
      <c r="DE676" s="5"/>
      <c r="DF676" s="5"/>
      <c r="DG676" s="5"/>
      <c r="DH676" s="5"/>
      <c r="DI676" s="5"/>
      <c r="DJ676" s="5">
        <f>SUM(Target_CC[[#This Row],[BC_Jan]:[BC_Des]])</f>
        <v>-34474000</v>
      </c>
      <c r="DK676" s="5"/>
      <c r="DL676" s="5"/>
      <c r="DM676" s="5"/>
      <c r="DN676" s="5"/>
      <c r="DO676" s="5"/>
      <c r="DP676" s="5"/>
      <c r="DQ676" s="5"/>
      <c r="DR676" s="5"/>
      <c r="DS676" s="5"/>
      <c r="DT676" s="5"/>
      <c r="DU676" s="5"/>
      <c r="DV676" s="5"/>
      <c r="DW676" s="5"/>
      <c r="DX676" s="5" t="s">
        <v>160</v>
      </c>
    </row>
    <row r="677" spans="2:128" x14ac:dyDescent="0.3">
      <c r="B677">
        <v>2913365</v>
      </c>
      <c r="C677" t="s">
        <v>976</v>
      </c>
      <c r="D677" t="s">
        <v>157</v>
      </c>
      <c r="E677" t="s">
        <v>967</v>
      </c>
      <c r="F677" t="s">
        <v>968</v>
      </c>
      <c r="G677" t="s">
        <v>25</v>
      </c>
      <c r="H677" t="s">
        <v>159</v>
      </c>
      <c r="I677" t="s">
        <v>18</v>
      </c>
      <c r="J677" s="5">
        <v>31614809709</v>
      </c>
      <c r="K677" s="5">
        <v>1232080281</v>
      </c>
      <c r="L677" s="5">
        <v>2260136532</v>
      </c>
      <c r="M677" s="5">
        <v>2123523700</v>
      </c>
      <c r="N677" s="5">
        <v>1845028939</v>
      </c>
      <c r="O677" s="5">
        <v>1862700101</v>
      </c>
      <c r="P677" s="5">
        <v>1870969277</v>
      </c>
      <c r="Q677" s="5">
        <v>2061404990</v>
      </c>
      <c r="R677" s="5">
        <v>2042221671</v>
      </c>
      <c r="S677" s="5">
        <v>2041603980</v>
      </c>
      <c r="T677" s="5">
        <v>2058251452</v>
      </c>
      <c r="U677" s="5">
        <v>2031742972</v>
      </c>
      <c r="V677" s="5">
        <v>2031721411</v>
      </c>
      <c r="W677" s="5">
        <v>23461385306</v>
      </c>
      <c r="X677" s="5">
        <v>171171776</v>
      </c>
      <c r="Y677" s="5">
        <v>313998677</v>
      </c>
      <c r="Z677" s="5">
        <v>295019188</v>
      </c>
      <c r="AA677" s="5">
        <v>256328161</v>
      </c>
      <c r="AB677" s="5">
        <v>258783206</v>
      </c>
      <c r="AC677" s="5">
        <v>259932034</v>
      </c>
      <c r="AD677" s="5">
        <v>286389088</v>
      </c>
      <c r="AE677" s="5">
        <v>283723965</v>
      </c>
      <c r="AF677" s="5">
        <v>283638158</v>
      </c>
      <c r="AG677" s="5">
        <v>285950968</v>
      </c>
      <c r="AH677" s="5">
        <v>282268176</v>
      </c>
      <c r="AI677" s="5">
        <v>282265179</v>
      </c>
      <c r="AJ677" s="5">
        <v>3259468576</v>
      </c>
      <c r="AK677" s="5">
        <v>1403252057</v>
      </c>
      <c r="AL677" s="5">
        <v>2574135209</v>
      </c>
      <c r="AM677" s="5">
        <v>2418542888</v>
      </c>
      <c r="AN677" s="5">
        <v>2101357100</v>
      </c>
      <c r="AO677" s="5">
        <v>2121483307</v>
      </c>
      <c r="AP677" s="5">
        <v>2130901311</v>
      </c>
      <c r="AQ677" s="5">
        <v>2347794078</v>
      </c>
      <c r="AR677" s="5">
        <v>2325945636</v>
      </c>
      <c r="AS677" s="5">
        <v>2325242138</v>
      </c>
      <c r="AT677" s="5">
        <v>2344202420</v>
      </c>
      <c r="AU677" s="5">
        <v>2314011148</v>
      </c>
      <c r="AV677" s="5">
        <v>2313986590</v>
      </c>
      <c r="AW677" s="5">
        <f>SUM(Target_CC[[#This Row],[Target_Jan]:[Target_Des]])</f>
        <v>26720853882</v>
      </c>
      <c r="AX677" s="5">
        <v>586666667</v>
      </c>
      <c r="AY677" s="5">
        <v>586666667</v>
      </c>
      <c r="AZ677" s="5">
        <v>586666667</v>
      </c>
      <c r="BA677" s="5">
        <v>586666667</v>
      </c>
      <c r="BB677" s="5">
        <v>586666667</v>
      </c>
      <c r="BC677" s="5">
        <v>586666667</v>
      </c>
      <c r="BD677" s="5">
        <v>586666667</v>
      </c>
      <c r="BE677" s="5">
        <v>586666667</v>
      </c>
      <c r="BF677" s="5">
        <v>586666667</v>
      </c>
      <c r="BG677" s="5">
        <v>586666667</v>
      </c>
      <c r="BH677" s="5">
        <v>586666667</v>
      </c>
      <c r="BI677" s="5">
        <v>586666667</v>
      </c>
      <c r="BJ677" s="5">
        <f>SUM(Target_CC[[#This Row],[Target_NGTMA_Jan]:[Target_NGTMA_Des]])</f>
        <v>7040000004</v>
      </c>
      <c r="BK677" s="5">
        <v>2254612122</v>
      </c>
      <c r="BL677" s="5">
        <v>2229655910</v>
      </c>
      <c r="BM677" s="5">
        <v>2203144454</v>
      </c>
      <c r="BN677" s="5">
        <f>Target_CC[[#This Row],[Est_Sust_NP Apr]]+Target_CC[[#This Row],[Est_Sust_POTS Apr]]+Target_CC[[#This Row],[BC_Apr]]</f>
        <v>2106681053.8999999</v>
      </c>
      <c r="BO677" s="5">
        <f>Target_CC[[#This Row],[Est_Sust_NP Mei]]+Target_CC[[#This Row],[Est_Sust_POTS Mei]]+Target_CC[[#This Row],[BC_Mei]]</f>
        <v>2106681053.8999999</v>
      </c>
      <c r="BP677" s="5">
        <f>Target_CC[[#This Row],[Est_Sust_NP Jun]]+Target_CC[[#This Row],[Est_Sust_POTS Jun]]+Target_CC[[#This Row],[BC_Jun]]</f>
        <v>2106681053.8999999</v>
      </c>
      <c r="BQ677" s="5">
        <f>Target_CC[[#This Row],[Est_Sust_NP Jul]]+Target_CC[[#This Row],[Est_Sust_POTS Jul]]+Target_CC[[#This Row],[BC_Jul]]</f>
        <v>2106681053.8999999</v>
      </c>
      <c r="BR677" s="5">
        <f>Target_CC[[#This Row],[Est_Sust_NP Agu]]+Target_CC[[#This Row],[Est_Sust_POTS Agu]]+Target_CC[[#This Row],[BC_Agu]]</f>
        <v>2106681053.8999999</v>
      </c>
      <c r="BS677" s="5">
        <f>Target_CC[[#This Row],[Est_Sust_NP Sep]]+Target_CC[[#This Row],[Est_Sust_POTS Sep]]+Target_CC[[#This Row],[BC_Sep]]</f>
        <v>2106681053.8999999</v>
      </c>
      <c r="BT677" s="5">
        <f>Target_CC[[#This Row],[Est_Sust_NP Okt]]+Target_CC[[#This Row],[Est_Sust_POTS Okt]]+Target_CC[[#This Row],[BC_Okt]]</f>
        <v>2106681053.8999999</v>
      </c>
      <c r="BU677" s="5">
        <f>Target_CC[[#This Row],[Est_Sust_NP Nov]]+Target_CC[[#This Row],[Est_Sust_POTS Nov]]+Target_CC[[#This Row],[BC_Nov]]</f>
        <v>2106681053.8999999</v>
      </c>
      <c r="BV677" s="5">
        <f>Target_CC[[#This Row],[Est_Sust_NP Des]]+Target_CC[[#This Row],[Est_Sust_POTS Des]]+Target_CC[[#This Row],[BC_Des]]</f>
        <v>2106681053.8999999</v>
      </c>
      <c r="BW677" s="5">
        <f>SUM(Target_CC[[#This Row],[Real_Jan]:[Real_Des]])</f>
        <v>25647541971.100006</v>
      </c>
      <c r="BX677" s="5">
        <v>2032171620</v>
      </c>
      <c r="BY677" s="5">
        <v>2016039418</v>
      </c>
      <c r="BZ677" s="5">
        <v>1988137722</v>
      </c>
      <c r="CA677" s="5">
        <f>Target_CC[[#This Row],[Est_Sust_NP Mar]]*95%</f>
        <v>1888730835.8999999</v>
      </c>
      <c r="CB677" s="5">
        <f>Target_CC[[#This Row],[Est_Sust_NP Apr]]</f>
        <v>1888730835.8999999</v>
      </c>
      <c r="CC677" s="5">
        <f>Target_CC[[#This Row],[Est_Sust_NP Mei]]</f>
        <v>1888730835.8999999</v>
      </c>
      <c r="CD677" s="5">
        <f>Target_CC[[#This Row],[Est_Sust_NP Jun]]</f>
        <v>1888730835.8999999</v>
      </c>
      <c r="CE677" s="5">
        <f>Target_CC[[#This Row],[Est_Sust_NP Jul]]</f>
        <v>1888730835.8999999</v>
      </c>
      <c r="CF677" s="5">
        <f>Target_CC[[#This Row],[Est_Sust_NP Agu]]</f>
        <v>1888730835.8999999</v>
      </c>
      <c r="CG677" s="5">
        <f>Target_CC[[#This Row],[Est_Sust_NP Sep]]</f>
        <v>1888730835.8999999</v>
      </c>
      <c r="CH677" s="5">
        <f>Target_CC[[#This Row],[Est_Sust_NP Okt]]</f>
        <v>1888730835.8999999</v>
      </c>
      <c r="CI677" s="5">
        <f>Target_CC[[#This Row],[Est_Sust_NP Nov]]</f>
        <v>1888730835.8999999</v>
      </c>
      <c r="CJ677" s="5">
        <f>SUM(Target_CC[[#This Row],[Est_Sust_NP Jan]:[Est_Sust_NP Des]])</f>
        <v>23034926283.100002</v>
      </c>
      <c r="CK677" s="5">
        <v>227696605</v>
      </c>
      <c r="CL677" s="5">
        <v>218902889</v>
      </c>
      <c r="CM677" s="5">
        <v>217950218</v>
      </c>
      <c r="CN677" s="5">
        <f>Target_CC[[#This Row],[Est_Sust_POTS Mar]]</f>
        <v>217950218</v>
      </c>
      <c r="CO677" s="5">
        <f>Target_CC[[#This Row],[Est_Sust_POTS Apr]]</f>
        <v>217950218</v>
      </c>
      <c r="CP677" s="5">
        <f>Target_CC[[#This Row],[Est_Sust_POTS Mei]]</f>
        <v>217950218</v>
      </c>
      <c r="CQ677" s="5">
        <f>Target_CC[[#This Row],[Est_Sust_POTS Jun]]</f>
        <v>217950218</v>
      </c>
      <c r="CR677" s="5">
        <f>Target_CC[[#This Row],[Est_Sust_POTS Jul]]</f>
        <v>217950218</v>
      </c>
      <c r="CS677" s="5">
        <f>Target_CC[[#This Row],[Est_Sust_POTS Agu]]</f>
        <v>217950218</v>
      </c>
      <c r="CT677" s="5">
        <f>Target_CC[[#This Row],[Est_Sust_POTS Sep]]</f>
        <v>217950218</v>
      </c>
      <c r="CU677" s="5">
        <f>Target_CC[[#This Row],[Est_Sust_POTS Okt]]</f>
        <v>217950218</v>
      </c>
      <c r="CV677" s="5">
        <f>Target_CC[[#This Row],[Est_Sust_POTS Nov]]</f>
        <v>217950218</v>
      </c>
      <c r="CW677" s="5">
        <f>SUM(Target_CC[[#This Row],[Est_Sust_POTS Jan]:[Est_Sust_POTS Des]])</f>
        <v>2626101674</v>
      </c>
      <c r="CX677" s="5"/>
      <c r="CY677" s="5">
        <v>19313510</v>
      </c>
      <c r="CZ677" s="5">
        <v>9513512</v>
      </c>
      <c r="DA677" s="5">
        <v>0</v>
      </c>
      <c r="DB677" s="5"/>
      <c r="DC677" s="5"/>
      <c r="DD677" s="5"/>
      <c r="DE677" s="5"/>
      <c r="DF677" s="5"/>
      <c r="DG677" s="5"/>
      <c r="DH677" s="5"/>
      <c r="DI677" s="5"/>
      <c r="DJ677" s="5">
        <f>SUM(Target_CC[[#This Row],[BC_Jan]:[BC_Des]])</f>
        <v>28827022</v>
      </c>
      <c r="DK677" s="5"/>
      <c r="DL677" s="5">
        <v>7120000000</v>
      </c>
      <c r="DM677" s="5"/>
      <c r="DN677" s="5"/>
      <c r="DO677" s="5"/>
      <c r="DP677" s="5"/>
      <c r="DQ677" s="5"/>
      <c r="DR677" s="5"/>
      <c r="DS677" s="5"/>
      <c r="DT677" s="5"/>
      <c r="DU677" s="5"/>
      <c r="DV677" s="5"/>
      <c r="DW677" s="5"/>
      <c r="DX677" s="5" t="s">
        <v>160</v>
      </c>
    </row>
    <row r="678" spans="2:128" x14ac:dyDescent="0.3">
      <c r="J678" s="7">
        <f>SUBTOTAL(9,Target_CC[Target_2024])</f>
        <v>854976188390.05933</v>
      </c>
      <c r="K678" s="7">
        <f>SUBTOTAL(9,Target_CC[Target_Sust_Jan])</f>
        <v>44180209985.112221</v>
      </c>
      <c r="L678" s="7">
        <f>SUBTOTAL(9,Target_CC[Target_Sust_Feb])</f>
        <v>48689541518.257828</v>
      </c>
      <c r="M678" s="7">
        <f>SUBTOTAL(9,Target_CC[Target_Sust_Mar])</f>
        <v>54318863766.6493</v>
      </c>
      <c r="N678" s="7">
        <f>SUBTOTAL(9,Target_CC[Target_Sust_Apr])</f>
        <v>52099992904.326988</v>
      </c>
      <c r="O678" s="7">
        <f>SUBTOTAL(9,Target_CC[Target_Sust_Mei])</f>
        <v>50363971274.578468</v>
      </c>
      <c r="P678" s="7">
        <f>SUBTOTAL(9,Target_CC[Target_Sust_Jun])</f>
        <v>51414716822.261528</v>
      </c>
      <c r="Q678" s="7">
        <f>SUBTOTAL(9,Target_CC[Target_Sust_Jul])</f>
        <v>54048324431.1297</v>
      </c>
      <c r="R678" s="7">
        <f>SUBTOTAL(9,Target_CC[Target_Sust_Ags])</f>
        <v>52163465119.727135</v>
      </c>
      <c r="S678" s="7">
        <f>SUBTOTAL(9,Target_CC[Target_Sust_Sep])</f>
        <v>52735471388.448112</v>
      </c>
      <c r="T678" s="7">
        <f>SUBTOTAL(9,Target_CC[Target_Sust_Okt])</f>
        <v>58407176266.668755</v>
      </c>
      <c r="U678" s="7">
        <f>SUBTOTAL(9,Target_CC[Target_Sust_Nov])</f>
        <v>61999874244.168343</v>
      </c>
      <c r="V678" s="7">
        <f>SUBTOTAL(9,Target_CC[Target_Sust_Des])</f>
        <v>51484500579.427254</v>
      </c>
      <c r="W678" s="7">
        <f>SUBTOTAL(9,Target_CC[Total_Target_Sustain])</f>
        <v>631906108306.75537</v>
      </c>
      <c r="X678" s="7">
        <f>SUBTOTAL(9,Target_CC[Target_Scal_Jan])</f>
        <v>4241270737.0270858</v>
      </c>
      <c r="Y678" s="7">
        <f>SUBTOTAL(9,Target_CC[Target_Scal_Feb])</f>
        <v>16447122213.910252</v>
      </c>
      <c r="Z678" s="7">
        <f>SUBTOTAL(9,Target_CC[Target_Scal_Mar])</f>
        <v>15347383964.496063</v>
      </c>
      <c r="AA678" s="7">
        <f>SUBTOTAL(9,Target_CC[Target_Scal_Apr])</f>
        <v>14604209446.386492</v>
      </c>
      <c r="AB678" s="7">
        <f>SUBTOTAL(9,Target_CC[Target_Scal_Mei])</f>
        <v>14424060824.586941</v>
      </c>
      <c r="AC678" s="7">
        <f>SUBTOTAL(9,Target_CC[Target_Scal_Jun])</f>
        <v>15581944724.282953</v>
      </c>
      <c r="AD678" s="7">
        <f>SUBTOTAL(9,Target_CC[Target_Scal_Jul])</f>
        <v>18138096595.274776</v>
      </c>
      <c r="AE678" s="7">
        <f>SUBTOTAL(9,Target_CC[Target_Scal_Ags])</f>
        <v>18007085451.402557</v>
      </c>
      <c r="AF678" s="7">
        <f>SUBTOTAL(9,Target_CC[Target_Scal_Sept])</f>
        <v>18318446096.246746</v>
      </c>
      <c r="AG678" s="7">
        <f>SUBTOTAL(9,Target_CC[Target_Scal_Okt])</f>
        <v>17511711708.303436</v>
      </c>
      <c r="AH678" s="7">
        <f>SUBTOTAL(9,Target_CC[Target_Scal_Nov])</f>
        <v>17746488166.035526</v>
      </c>
      <c r="AI678" s="7">
        <f>SUBTOTAL(9,Target_CC[Target_Scal_Des])</f>
        <v>16973000325.565283</v>
      </c>
      <c r="AJ678" s="7">
        <f>SUBTOTAL(9,Target_CC[Total_Target_Scaling])</f>
        <v>187340820247.51834</v>
      </c>
      <c r="AK678" s="7">
        <f>SUBTOTAL(9,Target_CC[Target_Jan])</f>
        <v>48421480722.139305</v>
      </c>
      <c r="AL678" s="7">
        <f>SUBTOTAL(9,Target_CC[Target_Feb])</f>
        <v>65136663732.168098</v>
      </c>
      <c r="AM678" s="7">
        <f>SUBTOTAL(9,Target_CC[Target_Mar])</f>
        <v>69666247729.14537</v>
      </c>
      <c r="AN678" s="7">
        <f>SUBTOTAL(9,Target_CC[Target_Apr])</f>
        <v>66704202350.713463</v>
      </c>
      <c r="AO678" s="7">
        <f>SUBTOTAL(9,Target_CC[Target_Mei])</f>
        <v>64788032099.165504</v>
      </c>
      <c r="AP678" s="7">
        <f>SUBTOTAL(9,Target_CC[Target_Jun])</f>
        <v>66996661548.544533</v>
      </c>
      <c r="AQ678" s="7">
        <f>SUBTOTAL(9,Target_CC[Target_Jul])</f>
        <v>72186421026.404419</v>
      </c>
      <c r="AR678" s="7">
        <f>SUBTOTAL(9,Target_CC[Target_Ags])</f>
        <v>70170550571.129608</v>
      </c>
      <c r="AS678" s="7">
        <f>SUBTOTAL(9,Target_CC[Target_Sep])</f>
        <v>71053917486.694901</v>
      </c>
      <c r="AT678" s="7">
        <f>SUBTOTAL(9,Target_CC[Target_Okt])</f>
        <v>75918887974.972168</v>
      </c>
      <c r="AU678" s="7">
        <f>SUBTOTAL(9,Target_CC[Target_Nov])</f>
        <v>79746362412.203827</v>
      </c>
      <c r="AV678" s="7">
        <f>SUBTOTAL(9,Target_CC[Target_Des])</f>
        <v>68457500902.992493</v>
      </c>
      <c r="AW678" s="7">
        <f>SUBTOTAL(9,Target_CC[Total_Target])</f>
        <v>819246928556.27295</v>
      </c>
      <c r="AX678" s="7">
        <f>SUBTOTAL(9,Target_CC[Target_NGTMA_Jan])</f>
        <v>5654990901.8405743</v>
      </c>
      <c r="AY678" s="7">
        <f>SUBTOTAL(9,Target_CC[Target_NGTMA_Feb])</f>
        <v>6062512455.0541372</v>
      </c>
      <c r="AZ678" s="7">
        <f>SUBTOTAL(9,Target_CC[Target_NGTMA_Mar])</f>
        <v>5781119310.3713436</v>
      </c>
      <c r="BA678" s="7">
        <f>SUBTOTAL(9,Target_CC[Target_NGTMA_Apr])</f>
        <v>5842765984.5185194</v>
      </c>
      <c r="BB678" s="7">
        <f>SUBTOTAL(9,Target_CC[Target_NGTMA_Mei])</f>
        <v>5973449979.88025</v>
      </c>
      <c r="BC678" s="7">
        <f>SUBTOTAL(9,Target_CC[Target_NGTMA_Jun])</f>
        <v>6000191504.0745802</v>
      </c>
      <c r="BD678" s="7">
        <f>SUBTOTAL(9,Target_CC[Target_NGTMA_Jul])</f>
        <v>5997873943.0317707</v>
      </c>
      <c r="BE678" s="7">
        <f>SUBTOTAL(9,Target_CC[Target_NGTMA_Ags])</f>
        <v>7074345254.7652721</v>
      </c>
      <c r="BF678" s="7">
        <f>SUBTOTAL(9,Target_CC[Target_NGTMA_Sept])</f>
        <v>6096252869.1724148</v>
      </c>
      <c r="BG678" s="7">
        <f>SUBTOTAL(9,Target_CC[Target_NGTMA_Okt])</f>
        <v>6410379881.7928295</v>
      </c>
      <c r="BH678" s="7">
        <f>SUBTOTAL(9,Target_CC[Target_NGTMA_Nov])</f>
        <v>6294838919.9142256</v>
      </c>
      <c r="BI678" s="7">
        <f>SUBTOTAL(9,Target_CC[Target_NGTMA_Des])</f>
        <v>6193392771.7303133</v>
      </c>
      <c r="BJ678" s="7">
        <f>SUBTOTAL(9,Target_CC[Total_Target_NGTMA])</f>
        <v>73382113776.146225</v>
      </c>
      <c r="BK678" s="7">
        <f>SUBTOTAL(9,Target_CC[Real_Jan])</f>
        <v>47300436108</v>
      </c>
      <c r="BL678" s="7">
        <f>SUBTOTAL(9,Target_CC[Real_Feb])</f>
        <v>45832240977</v>
      </c>
      <c r="BM678" s="7">
        <f>SUBTOTAL(9,Target_CC[Real_Mar])</f>
        <v>58443623557</v>
      </c>
      <c r="BN678" s="7">
        <f>SUBTOTAL(9,Target_CC[Real_Apr])</f>
        <v>41397319763.950012</v>
      </c>
      <c r="BO678" s="7">
        <f>SUBTOTAL(9,Target_CC[Real_Mei])</f>
        <v>41311553695.950012</v>
      </c>
      <c r="BP678" s="7">
        <f>SUBTOTAL(9,Target_CC[Real_Jun])</f>
        <v>41311553695.950012</v>
      </c>
      <c r="BQ678" s="7">
        <f>SUBTOTAL(9,Target_CC[Real_Jul])</f>
        <v>41311553695.950012</v>
      </c>
      <c r="BR678" s="7">
        <f>SUBTOTAL(9,Target_CC[Real_Agu])</f>
        <v>41311553695.950012</v>
      </c>
      <c r="BS678" s="7">
        <f>SUBTOTAL(9,Target_CC[Real_Sep])</f>
        <v>41311553695.950012</v>
      </c>
      <c r="BT678" s="7">
        <f>SUBTOTAL(9,Target_CC[Real_Okt])</f>
        <v>41311553695.950012</v>
      </c>
      <c r="BU678" s="7">
        <f>SUBTOTAL(9,Target_CC[Real_Nov])</f>
        <v>41311553695.950012</v>
      </c>
      <c r="BV678" s="7">
        <f>SUBTOTAL(9,Target_CC[Real_Des])</f>
        <v>41311553695.950012</v>
      </c>
      <c r="BW678" s="7">
        <f>SUBTOTAL(9,Target_CC[Real_Total])</f>
        <v>523466049973.55005</v>
      </c>
      <c r="BX678" s="7">
        <f>SUBTOTAL(9,Target_CC[Est_Sust_NP Jan])</f>
        <v>29583696425</v>
      </c>
      <c r="BY678" s="7">
        <f>SUBTOTAL(9,Target_CC[Est_Sust_NP Feb])</f>
        <v>26289396885</v>
      </c>
      <c r="BZ678" s="7">
        <f>SUBTOTAL(9,Target_CC[Est_Sust_NP Mar])</f>
        <v>30387362521</v>
      </c>
      <c r="CA678" s="7">
        <f>SUBTOTAL(9,Target_CC[Est_Sust_NP Apr])</f>
        <v>28867994394.950005</v>
      </c>
      <c r="CB678" s="7">
        <f>SUBTOTAL(9,Target_CC[Est_Sust_NP Mei])</f>
        <v>28867994394.950005</v>
      </c>
      <c r="CC678" s="7">
        <f>SUBTOTAL(9,Target_CC[Est_Sust_NP Jun])</f>
        <v>28867994394.950005</v>
      </c>
      <c r="CD678" s="7">
        <f>SUBTOTAL(9,Target_CC[Est_Sust_NP Jul])</f>
        <v>28867994394.950005</v>
      </c>
      <c r="CE678" s="7">
        <f>SUBTOTAL(9,Target_CC[Est_Sust_NP Agu])</f>
        <v>28867994394.950005</v>
      </c>
      <c r="CF678" s="7">
        <f>SUBTOTAL(9,Target_CC[Est_Sust_NP Sep])</f>
        <v>28867994394.950005</v>
      </c>
      <c r="CG678" s="7">
        <f>SUBTOTAL(9,Target_CC[Est_Sust_NP Okt])</f>
        <v>28867994394.950005</v>
      </c>
      <c r="CH678" s="7">
        <f>SUBTOTAL(9,Target_CC[Est_Sust_NP Nov])</f>
        <v>28867994394.950005</v>
      </c>
      <c r="CI678" s="7">
        <f>SUBTOTAL(9,Target_CC[Est_Sust_NP Des])</f>
        <v>28867994394.950005</v>
      </c>
      <c r="CJ678" s="7">
        <f>SUBTOTAL(9,Target_CC[Total_Sust_NP])</f>
        <v>346072405385.54987</v>
      </c>
      <c r="CK678" s="7">
        <f>SUBTOTAL(9,Target_CC[Est_Sust_POTS Jan])</f>
        <v>13397149307</v>
      </c>
      <c r="CL678" s="7">
        <f>SUBTOTAL(9,Target_CC[Est_Sust_POTS Feb])</f>
        <v>12575555750</v>
      </c>
      <c r="CM678" s="7">
        <f>SUBTOTAL(9,Target_CC[Est_Sust_POTS Mar])</f>
        <v>12443559301</v>
      </c>
      <c r="CN678" s="7">
        <f>SUBTOTAL(9,Target_CC[Est_Sust_POTS Apr])</f>
        <v>12443559301</v>
      </c>
      <c r="CO678" s="7">
        <f>SUBTOTAL(9,Target_CC[Est_Sust_POTS Mei])</f>
        <v>12443559301</v>
      </c>
      <c r="CP678" s="7">
        <f>SUBTOTAL(9,Target_CC[Est_Sust_POTS Jun])</f>
        <v>12443559301</v>
      </c>
      <c r="CQ678" s="7">
        <f>SUBTOTAL(9,Target_CC[Est_Sust_POTS Jul])</f>
        <v>12443559301</v>
      </c>
      <c r="CR678" s="7">
        <f>SUBTOTAL(9,Target_CC[Est_Sust_POTS Agu])</f>
        <v>12443559301</v>
      </c>
      <c r="CS678" s="7">
        <f>SUBTOTAL(9,Target_CC[Est_Sust_POTS Sep])</f>
        <v>12443559301</v>
      </c>
      <c r="CT678" s="7">
        <f>SUBTOTAL(9,Target_CC[Est_Sust_POTS Okt])</f>
        <v>12443559301</v>
      </c>
      <c r="CU678" s="7">
        <f>SUBTOTAL(9,Target_CC[Est_Sust_POTS Nov])</f>
        <v>12443559301</v>
      </c>
      <c r="CV678" s="7">
        <f>SUBTOTAL(9,Target_CC[Est_Sust_POTS Des])</f>
        <v>12443559301</v>
      </c>
      <c r="CW678" s="7">
        <f>SUBTOTAL(9,Target_CC[Total_Scal_POTS])</f>
        <v>150408298067</v>
      </c>
      <c r="CX678" s="7">
        <f>SUBTOTAL(9,Target_CC[BC_Jan])</f>
        <v>0</v>
      </c>
      <c r="CY678" s="7">
        <f>SUBTOTAL(9,Target_CC[BC_Feb])</f>
        <v>7464878696</v>
      </c>
      <c r="CZ678" s="7">
        <f>SUBTOTAL(9,Target_CC[BC_Mar])</f>
        <v>19047355932.5</v>
      </c>
      <c r="DA678" s="7">
        <f>SUBTOTAL(9,Target_CC[BC_Apr])</f>
        <v>85766068</v>
      </c>
      <c r="DB678" s="7">
        <f>SUBTOTAL(9,Target_CC[BC_Mei])</f>
        <v>0</v>
      </c>
      <c r="DC678" s="7">
        <f>SUBTOTAL(9,Target_CC[BC_Jun])</f>
        <v>0</v>
      </c>
      <c r="DD678" s="7">
        <f>SUBTOTAL(9,Target_CC[BC_Jul])</f>
        <v>0</v>
      </c>
      <c r="DE678" s="7">
        <f>SUBTOTAL(9,Target_CC[BC_Agu])</f>
        <v>0</v>
      </c>
      <c r="DF678" s="7">
        <f>SUBTOTAL(9,Target_CC[BC_Sep])</f>
        <v>0</v>
      </c>
      <c r="DG678" s="7">
        <f>SUBTOTAL(9,Target_CC[BC_Okt])</f>
        <v>0</v>
      </c>
      <c r="DH678" s="7">
        <f>SUBTOTAL(9,Target_CC[BC_Nov])</f>
        <v>0</v>
      </c>
      <c r="DI678" s="7">
        <f>SUBTOTAL(9,Target_CC[BC_Des])</f>
        <v>0</v>
      </c>
      <c r="DJ678" s="7">
        <f>SUBTOTAL(9,Target_CC[Total_BC])</f>
        <v>26598000696.5</v>
      </c>
      <c r="DK678" s="7">
        <f>SUBTOTAL(9,Target_CC[Real_NGTMA Jan])</f>
        <v>2437745035</v>
      </c>
      <c r="DL678" s="7">
        <f>SUBTOTAL(9,Target_CC[Real_NGTMA Feb])</f>
        <v>9193365604</v>
      </c>
      <c r="DM678" s="7">
        <f>SUBTOTAL(9,Target_CC[Real_NGTMA Mar])</f>
        <v>0</v>
      </c>
      <c r="DN678" s="7">
        <f>SUBTOTAL(9,Target_CC[Real_NGTMA Apr])</f>
        <v>0</v>
      </c>
      <c r="DO678" s="7">
        <f>SUBTOTAL(9,Target_CC[Real_NGTMA Mei])</f>
        <v>0</v>
      </c>
      <c r="DP678" s="7">
        <f>SUBTOTAL(9,Target_CC[Real_NGTMA Jun])</f>
        <v>0</v>
      </c>
      <c r="DQ678" s="7">
        <f>SUBTOTAL(9,Target_CC[Real_NGTMA Jul])</f>
        <v>0</v>
      </c>
      <c r="DR678" s="7">
        <f>SUBTOTAL(9,Target_CC[Real_NGTMA Agu])</f>
        <v>0</v>
      </c>
      <c r="DS678" s="7">
        <f>SUBTOTAL(9,Target_CC[Real_NGTMA Sep])</f>
        <v>0</v>
      </c>
      <c r="DT678" s="7">
        <f>SUBTOTAL(9,Target_CC[Real_NGTMA Okt])</f>
        <v>0</v>
      </c>
      <c r="DU678" s="7">
        <f>SUBTOTAL(9,Target_CC[Real_NGTMA Nov])</f>
        <v>0</v>
      </c>
      <c r="DV678" s="7">
        <f>SUBTOTAL(9,Target_CC[Real_NGTMA Des])</f>
        <v>0</v>
      </c>
      <c r="DW678" s="7">
        <f>SUBTOTAL(9,Target_CC[TOTAL_Real_NGTMA])</f>
        <v>0</v>
      </c>
    </row>
  </sheetData>
  <phoneticPr fontId="6" type="noConversion"/>
  <conditionalFormatting sqref="K4:DW678">
    <cfRule type="cellIs" dxfId="6038" priority="1" operator="lessThan">
      <formula>0</formula>
    </cfRule>
  </conditionalFormatting>
  <pageMargins left="0.7" right="0.7" top="0.75" bottom="0.75" header="0.3" footer="0.3"/>
  <pageSetup paperSize="9" orientation="portrait" horizontalDpi="0" verticalDpi="0" r:id="rId1"/>
  <ignoredErrors>
    <ignoredError sqref="BY135:BZ448 BY449:BZ468 BY469:BZ524 BY525:BZ539 BY540:BZ583 CL135:CM583 BL135:BM583 BL584:BM677 BY584:BZ677 CL584:CM677 BL5:BM134 BY4:BZ65 CL4:CM134 BY67:BZ134" calculatedColumn="1"/>
  </ignoredErrors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5511B2-B989-4AFF-96A2-0E4D24267B80}">
  <sheetPr codeName="Sheet3">
    <tabColor rgb="FF002060"/>
  </sheetPr>
  <dimension ref="A2:N16"/>
  <sheetViews>
    <sheetView tabSelected="1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E10" sqref="E10"/>
    </sheetView>
  </sheetViews>
  <sheetFormatPr defaultColWidth="8.77734375" defaultRowHeight="14.4" x14ac:dyDescent="0.3"/>
  <cols>
    <col min="1" max="1" width="16.77734375" bestFit="1" customWidth="1"/>
    <col min="2" max="2" width="17.21875" bestFit="1" customWidth="1"/>
    <col min="3" max="26" width="15.6640625" bestFit="1" customWidth="1"/>
    <col min="27" max="32" width="21.77734375" bestFit="1" customWidth="1"/>
  </cols>
  <sheetData>
    <row r="2" spans="1:14" x14ac:dyDescent="0.3">
      <c r="A2" s="17" t="s">
        <v>1</v>
      </c>
      <c r="B2" t="s">
        <v>2</v>
      </c>
    </row>
    <row r="3" spans="1:14" x14ac:dyDescent="0.3">
      <c r="A3" s="17" t="s">
        <v>4</v>
      </c>
      <c r="B3" t="s">
        <v>2</v>
      </c>
    </row>
    <row r="5" spans="1:14" x14ac:dyDescent="0.3">
      <c r="A5" s="18" t="s">
        <v>977</v>
      </c>
      <c r="B5" t="s">
        <v>1103</v>
      </c>
      <c r="C5" t="s">
        <v>1104</v>
      </c>
    </row>
    <row r="6" spans="1:14" x14ac:dyDescent="0.3">
      <c r="A6" t="s">
        <v>1012</v>
      </c>
      <c r="B6" s="7">
        <v>3106920134.8300762</v>
      </c>
      <c r="C6" s="7">
        <v>1914377065.0500002</v>
      </c>
    </row>
    <row r="7" spans="1:14" x14ac:dyDescent="0.3">
      <c r="A7" t="s">
        <v>28</v>
      </c>
      <c r="B7" s="7">
        <v>3106920134.8300762</v>
      </c>
      <c r="C7" s="7">
        <v>1914377065.0500002</v>
      </c>
    </row>
    <row r="15" spans="1:14" x14ac:dyDescent="0.3">
      <c r="E15" s="7"/>
      <c r="H15" s="7"/>
      <c r="K15" s="7">
        <f>SUM(I14:K14)</f>
        <v>0</v>
      </c>
      <c r="N15" s="7">
        <f>SUM(L14:N14)</f>
        <v>0</v>
      </c>
    </row>
    <row r="16" spans="1:14" x14ac:dyDescent="0.3">
      <c r="D16" s="7">
        <f>D14</f>
        <v>0</v>
      </c>
      <c r="E16" s="7">
        <f>E14</f>
        <v>0</v>
      </c>
      <c r="F16" s="7">
        <f>E16-D16-G16</f>
        <v>0</v>
      </c>
      <c r="G16" s="7">
        <f>SUM(G14:X14)</f>
        <v>0</v>
      </c>
    </row>
  </sheetData>
  <pageMargins left="0.7" right="0.7" top="0.75" bottom="0.75" header="0.3" footer="0.3"/>
  <pageSetup paperSize="9" orientation="portrait" horizontalDpi="0" verticalDpi="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0C580-3456-4842-B4D4-6E07D16F150D}">
  <sheetPr codeName="Sheet4">
    <tabColor rgb="FF002060"/>
  </sheetPr>
  <dimension ref="B1:EA716"/>
  <sheetViews>
    <sheetView topLeftCell="B1" workbookViewId="0">
      <pane xSplit="6" ySplit="3" topLeftCell="BX4" activePane="bottomRight" state="frozen"/>
      <selection pane="topRight" activeCell="A5" sqref="A5"/>
      <selection pane="bottomLeft" activeCell="A5" sqref="A5"/>
      <selection pane="bottomRight" activeCell="BZ9" sqref="BZ9"/>
    </sheetView>
  </sheetViews>
  <sheetFormatPr defaultColWidth="8.77734375" defaultRowHeight="14.4" x14ac:dyDescent="0.3"/>
  <cols>
    <col min="2" max="2" width="8.6640625" bestFit="1" customWidth="1"/>
    <col min="3" max="3" width="34.44140625" bestFit="1" customWidth="1"/>
    <col min="4" max="4" width="16.77734375" customWidth="1"/>
    <col min="5" max="5" width="20.109375" customWidth="1"/>
    <col min="6" max="6" width="10" customWidth="1"/>
    <col min="7" max="7" width="18.77734375" customWidth="1"/>
    <col min="8" max="8" width="18.33203125" customWidth="1"/>
    <col min="9" max="9" width="11.77734375" customWidth="1"/>
    <col min="10" max="10" width="13.44140625" bestFit="1" customWidth="1"/>
    <col min="11" max="11" width="12" customWidth="1"/>
    <col min="12" max="12" width="12.44140625" customWidth="1"/>
    <col min="13" max="13" width="8.44140625" customWidth="1"/>
    <col min="14" max="14" width="19.6640625" customWidth="1"/>
    <col min="15" max="15" width="20" bestFit="1" customWidth="1"/>
    <col min="16" max="17" width="20.44140625" bestFit="1" customWidth="1"/>
    <col min="18" max="18" width="20.109375" bestFit="1" customWidth="1"/>
    <col min="19" max="19" width="20.44140625" bestFit="1" customWidth="1"/>
    <col min="20" max="20" width="20.109375" bestFit="1" customWidth="1"/>
    <col min="21" max="21" width="19.44140625" bestFit="1" customWidth="1"/>
    <col min="22" max="22" width="20.33203125" bestFit="1" customWidth="1"/>
    <col min="23" max="23" width="20.44140625" bestFit="1" customWidth="1"/>
    <col min="24" max="24" width="20.33203125" bestFit="1" customWidth="1"/>
    <col min="25" max="26" width="20.6640625" bestFit="1" customWidth="1"/>
    <col min="27" max="27" width="24.44140625" bestFit="1" customWidth="1"/>
    <col min="28" max="28" width="19.6640625" bestFit="1" customWidth="1"/>
    <col min="29" max="30" width="20.109375" bestFit="1" customWidth="1"/>
    <col min="31" max="31" width="19.77734375" bestFit="1" customWidth="1"/>
    <col min="32" max="32" width="20.109375" bestFit="1" customWidth="1"/>
    <col min="33" max="33" width="19.77734375" bestFit="1" customWidth="1"/>
    <col min="34" max="34" width="19.33203125" bestFit="1" customWidth="1"/>
    <col min="35" max="35" width="20" bestFit="1" customWidth="1"/>
    <col min="36" max="36" width="21" bestFit="1" customWidth="1"/>
    <col min="37" max="37" width="20" bestFit="1" customWidth="1"/>
    <col min="38" max="39" width="20.44140625" bestFit="1" customWidth="1"/>
    <col min="40" max="40" width="24.109375" bestFit="1" customWidth="1"/>
    <col min="41" max="50" width="15.44140625" bestFit="1" customWidth="1"/>
    <col min="51" max="52" width="15.6640625" bestFit="1" customWidth="1"/>
    <col min="53" max="53" width="22.77734375" bestFit="1" customWidth="1"/>
    <col min="54" max="54" width="22.6640625" bestFit="1" customWidth="1"/>
    <col min="55" max="56" width="23.109375" bestFit="1" customWidth="1"/>
    <col min="57" max="57" width="22.77734375" bestFit="1" customWidth="1"/>
    <col min="58" max="58" width="23.109375" bestFit="1" customWidth="1"/>
    <col min="59" max="59" width="22.77734375" bestFit="1" customWidth="1"/>
    <col min="60" max="60" width="22.33203125" bestFit="1" customWidth="1"/>
    <col min="61" max="61" width="23" bestFit="1" customWidth="1"/>
    <col min="62" max="62" width="24" bestFit="1" customWidth="1"/>
    <col min="63" max="63" width="23" bestFit="1" customWidth="1"/>
    <col min="64" max="65" width="23.44140625" bestFit="1" customWidth="1"/>
    <col min="66" max="66" width="24.33203125" bestFit="1" customWidth="1"/>
    <col min="67" max="68" width="15.44140625" bestFit="1" customWidth="1"/>
    <col min="69" max="71" width="14.6640625" bestFit="1" customWidth="1"/>
    <col min="72" max="73" width="13.6640625" bestFit="1" customWidth="1"/>
    <col min="74" max="74" width="13.77734375" bestFit="1" customWidth="1"/>
    <col min="75" max="75" width="14" bestFit="1" customWidth="1"/>
    <col min="76" max="76" width="13.6640625" bestFit="1" customWidth="1"/>
    <col min="77" max="78" width="14.109375" bestFit="1" customWidth="1"/>
    <col min="79" max="79" width="15" bestFit="1" customWidth="1"/>
    <col min="80" max="80" width="20.33203125" bestFit="1" customWidth="1"/>
    <col min="81" max="82" width="20.6640625" bestFit="1" customWidth="1"/>
    <col min="83" max="83" width="20.44140625" bestFit="1" customWidth="1"/>
    <col min="84" max="84" width="20.6640625" bestFit="1" customWidth="1"/>
    <col min="85" max="85" width="20.44140625" bestFit="1" customWidth="1"/>
    <col min="86" max="86" width="19.77734375" bestFit="1" customWidth="1"/>
    <col min="87" max="87" width="20.6640625" bestFit="1" customWidth="1"/>
    <col min="88" max="88" width="20.77734375" bestFit="1" customWidth="1"/>
    <col min="89" max="89" width="20.44140625" bestFit="1" customWidth="1"/>
    <col min="90" max="91" width="21" bestFit="1" customWidth="1"/>
    <col min="92" max="92" width="18.44140625" bestFit="1" customWidth="1"/>
    <col min="93" max="93" width="22.44140625" bestFit="1" customWidth="1"/>
    <col min="94" max="95" width="23" bestFit="1" customWidth="1"/>
    <col min="96" max="96" width="22.6640625" bestFit="1" customWidth="1"/>
    <col min="97" max="97" width="23" bestFit="1" customWidth="1"/>
    <col min="98" max="98" width="22.6640625" bestFit="1" customWidth="1"/>
    <col min="99" max="99" width="22.109375" bestFit="1" customWidth="1"/>
    <col min="100" max="100" width="23" bestFit="1" customWidth="1"/>
    <col min="101" max="101" width="23.109375" bestFit="1" customWidth="1"/>
    <col min="102" max="102" width="22.77734375" bestFit="1" customWidth="1"/>
    <col min="103" max="104" width="23.33203125" bestFit="1" customWidth="1"/>
    <col min="105" max="105" width="22.6640625" bestFit="1" customWidth="1"/>
    <col min="106" max="118" width="19.44140625" customWidth="1"/>
    <col min="119" max="131" width="16.33203125" customWidth="1"/>
  </cols>
  <sheetData>
    <row r="1" spans="2:131" ht="27.75" customHeight="1" x14ac:dyDescent="0.35">
      <c r="O1" s="15">
        <f>SUBTOTAL(9,Target_AM[Target_Sust_Jan])</f>
        <v>41274132828.822205</v>
      </c>
      <c r="P1" s="15">
        <f>SUBTOTAL(9,Target_AM[Target_Sust_Feb])</f>
        <v>45647519958.12693</v>
      </c>
      <c r="Q1" s="15">
        <f>SUBTOTAL(9,Target_AM[Target_Sust_Mar])</f>
        <v>51097994551.891106</v>
      </c>
      <c r="R1" s="15">
        <f>SUBTOTAL(9,Target_AM[Target_Sust_Apr])</f>
        <v>49081113335.330223</v>
      </c>
      <c r="S1" s="15">
        <f>SUBTOTAL(9,Target_AM[Target_Sust_Mei])</f>
        <v>47203290982.118652</v>
      </c>
      <c r="T1" s="15">
        <f>SUBTOTAL(9,Target_AM[Target_Sust_Jun])</f>
        <v>48291999790.604843</v>
      </c>
      <c r="U1" s="15">
        <f>SUBTOTAL(9,Target_AM[Target_Sust_Jul])</f>
        <v>50771295156.872177</v>
      </c>
      <c r="V1" s="15">
        <f>SUBTOTAL(9,Target_AM[Target_Sust_Ags])</f>
        <v>48858409247.763336</v>
      </c>
      <c r="W1" s="15">
        <f>SUBTOTAL(9,Target_AM[Target_Sust_Sep])</f>
        <v>49469376272.154274</v>
      </c>
      <c r="X1" s="15">
        <f>SUBTOTAL(9,Target_AM[Target_Sust_Okt])</f>
        <v>55078959589.572495</v>
      </c>
      <c r="Y1" s="15">
        <f>SUBTOTAL(9,Target_AM[Target_Sust_Nov])</f>
        <v>58696752068.76944</v>
      </c>
      <c r="Z1" s="15">
        <f>SUBTOTAL(9,Target_AM[Target_Sust_Des])</f>
        <v>48352699816.803772</v>
      </c>
      <c r="AA1" s="16">
        <f>SUBTOTAL(9,Target_AM[Total_Target_Sustain])</f>
        <v>593823543601.82935</v>
      </c>
      <c r="AB1" s="15">
        <f>SUBTOTAL(9,Target_AM[Target_Scal_Jan])</f>
        <v>3916797159.2289028</v>
      </c>
      <c r="AC1" s="15">
        <f>SUBTOTAL(9,Target_AM[Target_Scal_Feb])</f>
        <v>15329964413.625462</v>
      </c>
      <c r="AD1" s="15">
        <f>SUBTOTAL(9,Target_AM[Target_Scal_Mar])</f>
        <v>14328704472.401173</v>
      </c>
      <c r="AE1" s="15">
        <f>SUBTOTAL(9,Target_AM[Target_Scal_Apr])</f>
        <v>13805696680.666742</v>
      </c>
      <c r="AF1" s="15">
        <f>SUBTOTAL(9,Target_AM[Target_Scal_Mei])</f>
        <v>13606325437.792421</v>
      </c>
      <c r="AG1" s="15">
        <f>SUBTOTAL(9,Target_AM[Target_Scal_Jun])</f>
        <v>14760011567.519032</v>
      </c>
      <c r="AH1" s="15">
        <f>SUBTOTAL(9,Target_AM[Target_Scal_Jul])</f>
        <v>17167558003.019966</v>
      </c>
      <c r="AI1" s="15">
        <f>SUBTOTAL(9,Target_AM[Target_Scal_Ags])</f>
        <v>17048608793.689928</v>
      </c>
      <c r="AJ1" s="15">
        <f>SUBTOTAL(9,Target_AM[Target_Scal_Sept])</f>
        <v>17361777238.252216</v>
      </c>
      <c r="AK1" s="15">
        <f>SUBTOTAL(9,Target_AM[Target_Scal_Okt])</f>
        <v>16541834073.996851</v>
      </c>
      <c r="AL1" s="15">
        <f>SUBTOTAL(9,Target_AM[Target_Scal_Nov])</f>
        <v>16795268038.152771</v>
      </c>
      <c r="AM1" s="15">
        <f>SUBTOTAL(9,Target_AM[Target_Scal_Des])</f>
        <v>16029333096.337894</v>
      </c>
      <c r="AN1" s="16">
        <f>SUBTOTAL(9,Target_AM[Total_Target_Scaling])</f>
        <v>176691878971.68329</v>
      </c>
      <c r="AO1" s="15">
        <f>SUBTOTAL(9,Target_AM[Target_Jan])</f>
        <v>45190929988.051109</v>
      </c>
      <c r="AP1" s="15">
        <f>SUBTOTAL(9,Target_AM[Target_Feb])</f>
        <v>60977484371.752541</v>
      </c>
      <c r="AQ1" s="15">
        <f>SUBTOTAL(9,Target_AM[Target_Mar])</f>
        <v>65426699023.292137</v>
      </c>
      <c r="AR1" s="15">
        <f>SUBTOTAL(9,Target_AM[Target_Apr])</f>
        <v>62886810015.996964</v>
      </c>
      <c r="AS1" s="15">
        <f>SUBTOTAL(9,Target_AM[Target_Mei])</f>
        <v>60809616419.911232</v>
      </c>
      <c r="AT1" s="15">
        <f>SUBTOTAL(9,Target_AM[Target_Jun])</f>
        <v>63052011359.124039</v>
      </c>
      <c r="AU1" s="15">
        <f>SUBTOTAL(9,Target_AM[Target_Jul])</f>
        <v>67938853159.892235</v>
      </c>
      <c r="AV1" s="15">
        <f>SUBTOTAL(9,Target_AM[Target_Ags])</f>
        <v>65907018041.453239</v>
      </c>
      <c r="AW1" s="15">
        <f>SUBTOTAL(9,Target_AM[Target_Sep])</f>
        <v>66831153511.406586</v>
      </c>
      <c r="AX1" s="15">
        <f>SUBTOTAL(9,Target_AM[Target_Okt])</f>
        <v>71620793663.569443</v>
      </c>
      <c r="AY1" s="15">
        <f>SUBTOTAL(9,Target_AM[Target_Nov])</f>
        <v>75492020107.922272</v>
      </c>
      <c r="AZ1" s="15">
        <f>SUBTOTAL(9,Target_AM[Target_Des])</f>
        <v>64382032912.141632</v>
      </c>
      <c r="BA1" s="16">
        <f>SUBTOTAL(9,Target_AM[Total_Target])</f>
        <v>770515422574.51282</v>
      </c>
      <c r="BB1" s="15">
        <f>SUBTOTAL(9,Target_AM[Target_NGTMA_Jan])</f>
        <v>5319064243.3385868</v>
      </c>
      <c r="BC1" s="15">
        <f>SUBTOTAL(9,Target_AM[Target_NGTMA_Feb])</f>
        <v>5719054651.799964</v>
      </c>
      <c r="BD1" s="15">
        <f>SUBTOTAL(9,Target_AM[Target_NGTMA_Mar])</f>
        <v>5436507397.661664</v>
      </c>
      <c r="BE1" s="15">
        <f>SUBTOTAL(9,Target_AM[Target_NGTMA_Apr])</f>
        <v>5505659572.3231525</v>
      </c>
      <c r="BF1" s="15">
        <f>SUBTOTAL(9,Target_AM[Target_NGTMA_Mei])</f>
        <v>5625931190.387702</v>
      </c>
      <c r="BG1" s="15">
        <f>SUBTOTAL(9,Target_AM[Target_NGTMA_Jun])</f>
        <v>5653047351.188077</v>
      </c>
      <c r="BH1" s="15">
        <f>SUBTOTAL(9,Target_AM[Target_NGTMA_Jul])</f>
        <v>5627757248.0832777</v>
      </c>
      <c r="BI1" s="15">
        <f>SUBTOTAL(9,Target_AM[Target_NGTMA_Ags])</f>
        <v>6703361113.782135</v>
      </c>
      <c r="BJ1" s="15">
        <f>SUBTOTAL(9,Target_AM[Target_NGTMA_Sept])</f>
        <v>5728238691.4122715</v>
      </c>
      <c r="BK1" s="15">
        <f>SUBTOTAL(9,Target_AM[Target_NGTMA_Okt])</f>
        <v>6037728035.0502958</v>
      </c>
      <c r="BL1" s="15">
        <f>SUBTOTAL(9,Target_AM[Target_NGTMA_Nov])</f>
        <v>5921118113.3412924</v>
      </c>
      <c r="BM1" s="15">
        <f>SUBTOTAL(9,Target_AM[Target_NGTMA_Des])</f>
        <v>5824454382.5705366</v>
      </c>
      <c r="BN1" s="16">
        <f>SUBTOTAL(9,Target_AM[Total_Target_NGTMA])</f>
        <v>69101921990.93866</v>
      </c>
      <c r="BO1" s="15">
        <f>SUBTOTAL(9,Target_AM[Real_Jan])</f>
        <v>44208478624.699997</v>
      </c>
      <c r="BP1" s="15">
        <f>SUBTOTAL(9,Target_AM[Real_Feb])</f>
        <v>44005514164.800003</v>
      </c>
      <c r="BQ1" s="15">
        <f>SUBTOTAL(9,Target_AM[Real_Mar])</f>
        <v>55268820056</v>
      </c>
      <c r="BR1" s="15">
        <f>SUBTOTAL(9,Target_AM[Real_Apr])</f>
        <v>38698671450.154991</v>
      </c>
      <c r="BS1" s="15">
        <f>SUBTOTAL(9,Target_AM[Real_Mei])</f>
        <v>38612905382.154984</v>
      </c>
      <c r="BT1" s="15">
        <f>SUBTOTAL(9,Target_AM[Real_Jun])</f>
        <v>38612905382.154984</v>
      </c>
      <c r="BU1" s="15">
        <f>SUBTOTAL(9,Target_AM[Real_Jul])</f>
        <v>38612905382.154984</v>
      </c>
      <c r="BV1" s="15">
        <f>SUBTOTAL(9,Target_AM[Real_Agu])</f>
        <v>38612905382.154984</v>
      </c>
      <c r="BW1" s="15">
        <f>SUBTOTAL(9,Target_AM[Real_Sep])</f>
        <v>38612905382.154984</v>
      </c>
      <c r="BX1" s="15">
        <f>SUBTOTAL(9,Target_AM[Real_Okt])</f>
        <v>38612905382.154984</v>
      </c>
      <c r="BY1" s="15">
        <f>SUBTOTAL(9,Target_AM[Real_Nov])</f>
        <v>38612905382.154984</v>
      </c>
      <c r="BZ1" s="15">
        <f>SUBTOTAL(9,Target_AM[Real_Des])</f>
        <v>38612905382.154984</v>
      </c>
      <c r="CA1" s="16">
        <f>SUBTOTAL(9,Target_AM[Real_Total])</f>
        <v>491084727352.89514</v>
      </c>
      <c r="CB1" s="15">
        <f>SUBTOTAL(9,Target_AM[Est_Sust_NP Jan])</f>
        <v>26642326668.599998</v>
      </c>
      <c r="CC1" s="15">
        <f>SUBTOTAL(9,Target_AM[Est_Sust_NP Feb])</f>
        <v>24609776264.700001</v>
      </c>
      <c r="CD1" s="15">
        <f>SUBTOTAL(9,Target_AM[Est_Sust_NP Mar])</f>
        <v>27687445846.900002</v>
      </c>
      <c r="CE1" s="15">
        <f>SUBTOTAL(9,Target_AM[Est_Sust_NP Apr])</f>
        <v>26303073554.554993</v>
      </c>
      <c r="CF1" s="15">
        <f>SUBTOTAL(9,Target_AM[Est_Sust_NP Mei])</f>
        <v>26303073554.554993</v>
      </c>
      <c r="CG1" s="15">
        <f>SUBTOTAL(9,Target_AM[Est_Sust_NP Jun])</f>
        <v>26303073554.554993</v>
      </c>
      <c r="CH1" s="15">
        <f>SUBTOTAL(9,Target_AM[Est_Sust_NP Jul])</f>
        <v>26303073554.554993</v>
      </c>
      <c r="CI1" s="15">
        <f>SUBTOTAL(9,Target_AM[Est_Sust_NP Agu])</f>
        <v>26303073554.554993</v>
      </c>
      <c r="CJ1" s="15">
        <f>SUBTOTAL(9,Target_AM[Est_Sust_NP Sep])</f>
        <v>26303073554.554993</v>
      </c>
      <c r="CK1" s="15">
        <f>SUBTOTAL(9,Target_AM[Est_Sust_NP Okt])</f>
        <v>26303073554.554993</v>
      </c>
      <c r="CL1" s="15">
        <f>SUBTOTAL(9,Target_AM[Est_Sust_NP Nov])</f>
        <v>26303073554.554993</v>
      </c>
      <c r="CM1" s="15">
        <f>SUBTOTAL(9,Target_AM[Est_Sust_NP Des])</f>
        <v>26303073554.554993</v>
      </c>
      <c r="CN1" s="16">
        <f>SUBTOTAL(9,Target_AM[Total_Sust_NP])</f>
        <v>315667210771.19519</v>
      </c>
      <c r="CO1" s="15">
        <f>SUBTOTAL(9,Target_AM[Est_Sust_POTS Jan])</f>
        <v>13258641752.9</v>
      </c>
      <c r="CP1" s="15">
        <f>SUBTOTAL(9,Target_AM[Est_Sust_POTS Feb])</f>
        <v>12448541486.799999</v>
      </c>
      <c r="CQ1" s="15">
        <f>SUBTOTAL(9,Target_AM[Est_Sust_POTS Mar])</f>
        <v>12309831827.6</v>
      </c>
      <c r="CR1" s="15">
        <f>SUBTOTAL(9,Target_AM[Est_Sust_POTS Apr])</f>
        <v>12309831827.6</v>
      </c>
      <c r="CS1" s="15">
        <f>SUBTOTAL(9,Target_AM[Est_Sust_POTS Mei])</f>
        <v>12309831827.6</v>
      </c>
      <c r="CT1" s="15">
        <f>SUBTOTAL(9,Target_AM[Est_Sust_POTS Jun])</f>
        <v>12309831827.6</v>
      </c>
      <c r="CU1" s="15">
        <f>SUBTOTAL(9,Target_AM[Est_Sust_POTS Jul])</f>
        <v>12309831827.6</v>
      </c>
      <c r="CV1" s="15">
        <f>SUBTOTAL(9,Target_AM[Est_Sust_POTS Agu])</f>
        <v>12309831827.6</v>
      </c>
      <c r="CW1" s="15">
        <f>SUBTOTAL(9,Target_AM[Est_Sust_POTS Sep])</f>
        <v>12309831827.6</v>
      </c>
      <c r="CX1" s="15">
        <f>SUBTOTAL(9,Target_AM[Est_Sust_POTS Okt])</f>
        <v>12309831827.6</v>
      </c>
      <c r="CY1" s="15">
        <f>SUBTOTAL(9,Target_AM[Est_Sust_POTS Nov])</f>
        <v>12309831827.6</v>
      </c>
      <c r="CZ1" s="15">
        <f>SUBTOTAL(9,Target_AM[Est_Sust_POTS Des])</f>
        <v>12309831827.6</v>
      </c>
      <c r="DA1" s="16">
        <f>SUBTOTAL(9,Target_AM[Total_Scal_POTS])</f>
        <v>148805501515.70001</v>
      </c>
    </row>
    <row r="2" spans="2:131" ht="5.25" customHeight="1" x14ac:dyDescent="0.3"/>
    <row r="3" spans="2:131" x14ac:dyDescent="0.3">
      <c r="B3" s="9" t="s">
        <v>979</v>
      </c>
      <c r="C3" s="10" t="s">
        <v>977</v>
      </c>
      <c r="D3" s="10" t="s">
        <v>978</v>
      </c>
      <c r="E3" s="10" t="s">
        <v>1079</v>
      </c>
      <c r="F3" s="9" t="s">
        <v>33</v>
      </c>
      <c r="G3" s="10" t="s">
        <v>3</v>
      </c>
      <c r="H3" s="10" t="s">
        <v>34</v>
      </c>
      <c r="I3" s="10" t="s">
        <v>35</v>
      </c>
      <c r="J3" s="10" t="s">
        <v>4</v>
      </c>
      <c r="K3" s="10" t="s">
        <v>5</v>
      </c>
      <c r="L3" s="10" t="s">
        <v>36</v>
      </c>
      <c r="M3" s="10" t="s">
        <v>1</v>
      </c>
      <c r="N3" s="10" t="s">
        <v>37</v>
      </c>
      <c r="O3" s="10" t="s">
        <v>38</v>
      </c>
      <c r="P3" s="10" t="s">
        <v>39</v>
      </c>
      <c r="Q3" s="10" t="s">
        <v>40</v>
      </c>
      <c r="R3" s="10" t="s">
        <v>41</v>
      </c>
      <c r="S3" s="10" t="s">
        <v>42</v>
      </c>
      <c r="T3" s="10" t="s">
        <v>43</v>
      </c>
      <c r="U3" s="10" t="s">
        <v>44</v>
      </c>
      <c r="V3" s="10" t="s">
        <v>45</v>
      </c>
      <c r="W3" s="10" t="s">
        <v>46</v>
      </c>
      <c r="X3" s="10" t="s">
        <v>47</v>
      </c>
      <c r="Y3" s="10" t="s">
        <v>48</v>
      </c>
      <c r="Z3" s="10" t="s">
        <v>49</v>
      </c>
      <c r="AA3" s="10" t="s">
        <v>50</v>
      </c>
      <c r="AB3" s="10" t="s">
        <v>51</v>
      </c>
      <c r="AC3" s="10" t="s">
        <v>52</v>
      </c>
      <c r="AD3" s="10" t="s">
        <v>53</v>
      </c>
      <c r="AE3" s="10" t="s">
        <v>54</v>
      </c>
      <c r="AF3" s="10" t="s">
        <v>55</v>
      </c>
      <c r="AG3" s="10" t="s">
        <v>56</v>
      </c>
      <c r="AH3" s="10" t="s">
        <v>57</v>
      </c>
      <c r="AI3" s="10" t="s">
        <v>58</v>
      </c>
      <c r="AJ3" s="10" t="s">
        <v>59</v>
      </c>
      <c r="AK3" s="10" t="s">
        <v>60</v>
      </c>
      <c r="AL3" s="10" t="s">
        <v>61</v>
      </c>
      <c r="AM3" s="10" t="s">
        <v>62</v>
      </c>
      <c r="AN3" s="10" t="s">
        <v>63</v>
      </c>
      <c r="AO3" s="27" t="s">
        <v>64</v>
      </c>
      <c r="AP3" s="27" t="s">
        <v>65</v>
      </c>
      <c r="AQ3" s="27" t="s">
        <v>66</v>
      </c>
      <c r="AR3" s="27" t="s">
        <v>67</v>
      </c>
      <c r="AS3" s="27" t="s">
        <v>68</v>
      </c>
      <c r="AT3" s="27" t="s">
        <v>69</v>
      </c>
      <c r="AU3" s="27" t="s">
        <v>70</v>
      </c>
      <c r="AV3" s="27" t="s">
        <v>71</v>
      </c>
      <c r="AW3" s="27" t="s">
        <v>72</v>
      </c>
      <c r="AX3" s="27" t="s">
        <v>73</v>
      </c>
      <c r="AY3" s="27" t="s">
        <v>74</v>
      </c>
      <c r="AZ3" s="27" t="s">
        <v>75</v>
      </c>
      <c r="BA3" s="27" t="s">
        <v>76</v>
      </c>
      <c r="BB3" s="27" t="s">
        <v>77</v>
      </c>
      <c r="BC3" s="27" t="s">
        <v>78</v>
      </c>
      <c r="BD3" s="27" t="s">
        <v>79</v>
      </c>
      <c r="BE3" s="27" t="s">
        <v>80</v>
      </c>
      <c r="BF3" s="27" t="s">
        <v>81</v>
      </c>
      <c r="BG3" s="27" t="s">
        <v>82</v>
      </c>
      <c r="BH3" s="27" t="s">
        <v>83</v>
      </c>
      <c r="BI3" s="27" t="s">
        <v>84</v>
      </c>
      <c r="BJ3" s="27" t="s">
        <v>85</v>
      </c>
      <c r="BK3" s="27" t="s">
        <v>86</v>
      </c>
      <c r="BL3" s="27" t="s">
        <v>87</v>
      </c>
      <c r="BM3" s="27" t="s">
        <v>88</v>
      </c>
      <c r="BN3" s="27" t="s">
        <v>89</v>
      </c>
      <c r="BO3" s="28" t="s">
        <v>90</v>
      </c>
      <c r="BP3" s="28" t="s">
        <v>91</v>
      </c>
      <c r="BQ3" s="28" t="s">
        <v>92</v>
      </c>
      <c r="BR3" s="28" t="s">
        <v>93</v>
      </c>
      <c r="BS3" s="28" t="s">
        <v>94</v>
      </c>
      <c r="BT3" s="28" t="s">
        <v>95</v>
      </c>
      <c r="BU3" s="28" t="s">
        <v>96</v>
      </c>
      <c r="BV3" s="28" t="s">
        <v>97</v>
      </c>
      <c r="BW3" s="28" t="s">
        <v>98</v>
      </c>
      <c r="BX3" s="28" t="s">
        <v>99</v>
      </c>
      <c r="BY3" s="28" t="s">
        <v>100</v>
      </c>
      <c r="BZ3" s="28" t="s">
        <v>101</v>
      </c>
      <c r="CA3" s="28" t="s">
        <v>102</v>
      </c>
      <c r="CB3" s="11" t="s">
        <v>103</v>
      </c>
      <c r="CC3" s="11" t="s">
        <v>104</v>
      </c>
      <c r="CD3" s="11" t="s">
        <v>105</v>
      </c>
      <c r="CE3" s="11" t="s">
        <v>106</v>
      </c>
      <c r="CF3" s="11" t="s">
        <v>107</v>
      </c>
      <c r="CG3" s="11" t="s">
        <v>108</v>
      </c>
      <c r="CH3" s="11" t="s">
        <v>109</v>
      </c>
      <c r="CI3" s="11" t="s">
        <v>110</v>
      </c>
      <c r="CJ3" s="11" t="s">
        <v>111</v>
      </c>
      <c r="CK3" s="11" t="s">
        <v>112</v>
      </c>
      <c r="CL3" s="11" t="s">
        <v>113</v>
      </c>
      <c r="CM3" s="11" t="s">
        <v>114</v>
      </c>
      <c r="CN3" s="11" t="s">
        <v>115</v>
      </c>
      <c r="CO3" s="12" t="s">
        <v>116</v>
      </c>
      <c r="CP3" s="12" t="s">
        <v>117</v>
      </c>
      <c r="CQ3" s="12" t="s">
        <v>118</v>
      </c>
      <c r="CR3" s="12" t="s">
        <v>119</v>
      </c>
      <c r="CS3" s="12" t="s">
        <v>120</v>
      </c>
      <c r="CT3" s="12" t="s">
        <v>121</v>
      </c>
      <c r="CU3" s="12" t="s">
        <v>122</v>
      </c>
      <c r="CV3" s="12" t="s">
        <v>123</v>
      </c>
      <c r="CW3" s="12" t="s">
        <v>124</v>
      </c>
      <c r="CX3" s="12" t="s">
        <v>125</v>
      </c>
      <c r="CY3" s="12" t="s">
        <v>126</v>
      </c>
      <c r="CZ3" s="12" t="s">
        <v>127</v>
      </c>
      <c r="DA3" s="12" t="s">
        <v>128</v>
      </c>
      <c r="DB3" s="19" t="s">
        <v>129</v>
      </c>
      <c r="DC3" s="19" t="s">
        <v>130</v>
      </c>
      <c r="DD3" s="19" t="s">
        <v>131</v>
      </c>
      <c r="DE3" s="19" t="s">
        <v>132</v>
      </c>
      <c r="DF3" s="19" t="s">
        <v>133</v>
      </c>
      <c r="DG3" s="19" t="s">
        <v>134</v>
      </c>
      <c r="DH3" s="19" t="s">
        <v>135</v>
      </c>
      <c r="DI3" s="19" t="s">
        <v>136</v>
      </c>
      <c r="DJ3" s="19" t="s">
        <v>137</v>
      </c>
      <c r="DK3" s="19" t="s">
        <v>138</v>
      </c>
      <c r="DL3" s="19" t="s">
        <v>139</v>
      </c>
      <c r="DM3" s="19" t="s">
        <v>140</v>
      </c>
      <c r="DN3" s="19" t="s">
        <v>141</v>
      </c>
      <c r="DO3" s="24" t="s">
        <v>142</v>
      </c>
      <c r="DP3" s="24" t="s">
        <v>143</v>
      </c>
      <c r="DQ3" s="24" t="s">
        <v>144</v>
      </c>
      <c r="DR3" s="24" t="s">
        <v>145</v>
      </c>
      <c r="DS3" s="24" t="s">
        <v>146</v>
      </c>
      <c r="DT3" s="24" t="s">
        <v>147</v>
      </c>
      <c r="DU3" s="24" t="s">
        <v>148</v>
      </c>
      <c r="DV3" s="24" t="s">
        <v>149</v>
      </c>
      <c r="DW3" s="24" t="s">
        <v>150</v>
      </c>
      <c r="DX3" s="24" t="s">
        <v>151</v>
      </c>
      <c r="DY3" s="24" t="s">
        <v>152</v>
      </c>
      <c r="DZ3" s="24" t="s">
        <v>153</v>
      </c>
      <c r="EA3" s="24" t="s">
        <v>154</v>
      </c>
    </row>
    <row r="4" spans="2:131" x14ac:dyDescent="0.3">
      <c r="B4">
        <v>888342</v>
      </c>
      <c r="C4" t="s">
        <v>1041</v>
      </c>
      <c r="D4">
        <v>1</v>
      </c>
      <c r="E4" s="8">
        <v>45658</v>
      </c>
      <c r="F4">
        <v>4648251</v>
      </c>
      <c r="G4" t="s">
        <v>873</v>
      </c>
      <c r="J4" t="s">
        <v>875</v>
      </c>
      <c r="K4" t="s">
        <v>20</v>
      </c>
      <c r="L4" t="s">
        <v>159</v>
      </c>
      <c r="M4" t="s">
        <v>18</v>
      </c>
      <c r="N4" s="22">
        <f>Target_AM[[#This Row],[PROPORSI]]*VLOOKUP(Target_AM[[#This Row],[NIPNAS]],Target_CC[],9,0)</f>
        <v>3526775727</v>
      </c>
      <c r="O4" s="22">
        <f>Target_AM[[#This Row],[PROPORSI]]*VLOOKUP(Target_AM[[#This Row],[NIPNAS]],Target_CC[],COLUMN(A$2)+9,0)</f>
        <v>0</v>
      </c>
      <c r="P4" s="22">
        <f>Target_AM[[#This Row],[PROPORSI]]*VLOOKUP(Target_AM[[#This Row],[NIPNAS]],Target_CC[],COLUMN(B$2)+9,0)</f>
        <v>0</v>
      </c>
      <c r="Q4" s="22">
        <f>Target_AM[[#This Row],[PROPORSI]]*VLOOKUP(Target_AM[[#This Row],[NIPNAS]],Target_CC[],COLUMN(C$2)+9,0)</f>
        <v>0</v>
      </c>
      <c r="R4" s="22">
        <f>Target_AM[[#This Row],[PROPORSI]]*VLOOKUP(Target_AM[[#This Row],[NIPNAS]],Target_CC[],COLUMN(D$2)+9,0)</f>
        <v>0</v>
      </c>
      <c r="S4" s="22">
        <f>Target_AM[[#This Row],[PROPORSI]]*VLOOKUP(Target_AM[[#This Row],[NIPNAS]],Target_CC[],COLUMN(E$2)+9,0)</f>
        <v>0</v>
      </c>
      <c r="T4" s="22">
        <f>Target_AM[[#This Row],[PROPORSI]]*VLOOKUP(Target_AM[[#This Row],[NIPNAS]],Target_CC[],COLUMN(F$2)+9,0)</f>
        <v>0</v>
      </c>
      <c r="U4" s="22">
        <f>Target_AM[[#This Row],[PROPORSI]]*VLOOKUP(Target_AM[[#This Row],[NIPNAS]],Target_CC[],COLUMN(G$2)+9,0)</f>
        <v>0</v>
      </c>
      <c r="V4" s="22">
        <f>Target_AM[[#This Row],[PROPORSI]]*VLOOKUP(Target_AM[[#This Row],[NIPNAS]],Target_CC[],COLUMN(H$2)+9,0)</f>
        <v>0</v>
      </c>
      <c r="W4" s="22">
        <f>Target_AM[[#This Row],[PROPORSI]]*VLOOKUP(Target_AM[[#This Row],[NIPNAS]],Target_CC[],COLUMN(I$2)+9,0)</f>
        <v>0</v>
      </c>
      <c r="X4" s="22">
        <f>Target_AM[[#This Row],[PROPORSI]]*VLOOKUP(Target_AM[[#This Row],[NIPNAS]],Target_CC[],COLUMN(J$2)+9,0)</f>
        <v>0</v>
      </c>
      <c r="Y4" s="22">
        <f>Target_AM[[#This Row],[PROPORSI]]*VLOOKUP(Target_AM[[#This Row],[NIPNAS]],Target_CC[],COLUMN(K$2)+9,0)</f>
        <v>0</v>
      </c>
      <c r="Z4" s="22">
        <f>Target_AM[[#This Row],[PROPORSI]]*VLOOKUP(Target_AM[[#This Row],[NIPNAS]],Target_CC[],COLUMN(L$2)+9,0)</f>
        <v>0</v>
      </c>
      <c r="AA4" s="22">
        <f>Target_AM[[#This Row],[PROPORSI]]*VLOOKUP(Target_AM[[#This Row],[NIPNAS]],Target_CC[],COLUMN(M$2)+9,0)</f>
        <v>0</v>
      </c>
      <c r="AB4" s="22">
        <f>Target_AM[[#This Row],[PROPORSI]]*VLOOKUP(Target_AM[[#This Row],[NIPNAS]],Target_CC[],COLUMN(N$2)+9,0)</f>
        <v>62147483.823098399</v>
      </c>
      <c r="AC4" s="22">
        <f>Target_AM[[#This Row],[PROPORSI]]*VLOOKUP(Target_AM[[#This Row],[NIPNAS]],Target_CC[],COLUMN(O$2)+9,0)</f>
        <v>412505252.85052788</v>
      </c>
      <c r="AD4" s="22">
        <f>Target_AM[[#This Row],[PROPORSI]]*VLOOKUP(Target_AM[[#This Row],[NIPNAS]],Target_CC[],COLUMN(P$2)+9,0)</f>
        <v>366003047.19262296</v>
      </c>
      <c r="AE4" s="22">
        <f>Target_AM[[#This Row],[PROPORSI]]*VLOOKUP(Target_AM[[#This Row],[NIPNAS]],Target_CC[],COLUMN(Q$2)+9,0)</f>
        <v>271205051.01590359</v>
      </c>
      <c r="AF4" s="22">
        <f>Target_AM[[#This Row],[PROPORSI]]*VLOOKUP(Target_AM[[#This Row],[NIPNAS]],Target_CC[],COLUMN(R$2)+9,0)</f>
        <v>277633645.90738589</v>
      </c>
      <c r="AG4" s="22">
        <f>Target_AM[[#This Row],[PROPORSI]]*VLOOKUP(Target_AM[[#This Row],[NIPNAS]],Target_CC[],COLUMN(S$2)+9,0)</f>
        <v>280034995.73575032</v>
      </c>
      <c r="AH4" s="22">
        <f>Target_AM[[#This Row],[PROPORSI]]*VLOOKUP(Target_AM[[#This Row],[NIPNAS]],Target_CC[],COLUMN(T$2)+9,0)</f>
        <v>343617910.47876382</v>
      </c>
      <c r="AI4" s="22">
        <f>Target_AM[[#This Row],[PROPORSI]]*VLOOKUP(Target_AM[[#This Row],[NIPNAS]],Target_CC[],COLUMN(U$2)+9,0)</f>
        <v>337914876.65382671</v>
      </c>
      <c r="AJ4" s="22">
        <f>Target_AM[[#This Row],[PROPORSI]]*VLOOKUP(Target_AM[[#This Row],[NIPNAS]],Target_CC[],COLUMN(V$2)+9,0)</f>
        <v>337704624.80466288</v>
      </c>
      <c r="AK4" s="22">
        <f>Target_AM[[#This Row],[PROPORSI]]*VLOOKUP(Target_AM[[#This Row],[NIPNAS]],Target_CC[],COLUMN(W$2)+9,0)</f>
        <v>342544463.20170683</v>
      </c>
      <c r="AL4" s="22">
        <f>Target_AM[[#This Row],[PROPORSI]]*VLOOKUP(Target_AM[[#This Row],[NIPNAS]],Target_CC[],COLUMN(X$2)+9,0)</f>
        <v>334761423.40712768</v>
      </c>
      <c r="AM4" s="22">
        <f>Target_AM[[#This Row],[PROPORSI]]*VLOOKUP(Target_AM[[#This Row],[NIPNAS]],Target_CC[],COLUMN(Y$2)+9,0)</f>
        <v>333927224.92862314</v>
      </c>
      <c r="AN4" s="22">
        <f>Target_AM[[#This Row],[PROPORSI]]*VLOOKUP(Target_AM[[#This Row],[NIPNAS]],Target_CC[],COLUMN(Z$2)+9,0)</f>
        <v>3700000000.0000005</v>
      </c>
      <c r="AO4" s="22">
        <f>Target_AM[[#This Row],[PROPORSI]]*VLOOKUP(Target_AM[[#This Row],[NIPNAS]],Target_CC[],COLUMN(AA$2)+9,0)</f>
        <v>62147483.823098399</v>
      </c>
      <c r="AP4" s="22">
        <f>Target_AM[[#This Row],[PROPORSI]]*VLOOKUP(Target_AM[[#This Row],[NIPNAS]],Target_CC[],COLUMN(AB$2)+9,0)</f>
        <v>412505252.85052788</v>
      </c>
      <c r="AQ4" s="22">
        <f>Target_AM[[#This Row],[PROPORSI]]*VLOOKUP(Target_AM[[#This Row],[NIPNAS]],Target_CC[],COLUMN(AC$2)+9,0)</f>
        <v>366003047.19262296</v>
      </c>
      <c r="AR4" s="22">
        <f>Target_AM[[#This Row],[PROPORSI]]*VLOOKUP(Target_AM[[#This Row],[NIPNAS]],Target_CC[],COLUMN(AD$2)+9,0)</f>
        <v>271205051.01590359</v>
      </c>
      <c r="AS4" s="22">
        <f>Target_AM[[#This Row],[PROPORSI]]*VLOOKUP(Target_AM[[#This Row],[NIPNAS]],Target_CC[],COLUMN(AE$2)+9,0)</f>
        <v>277633645.90738589</v>
      </c>
      <c r="AT4" s="22">
        <f>Target_AM[[#This Row],[PROPORSI]]*VLOOKUP(Target_AM[[#This Row],[NIPNAS]],Target_CC[],COLUMN(AF$2)+9,0)</f>
        <v>280034995.73575032</v>
      </c>
      <c r="AU4" s="22">
        <f>Target_AM[[#This Row],[PROPORSI]]*VLOOKUP(Target_AM[[#This Row],[NIPNAS]],Target_CC[],COLUMN(AG$2)+9,0)</f>
        <v>343617910.47876382</v>
      </c>
      <c r="AV4" s="22">
        <f>Target_AM[[#This Row],[PROPORSI]]*VLOOKUP(Target_AM[[#This Row],[NIPNAS]],Target_CC[],COLUMN(AH$2)+9,0)</f>
        <v>337914876.65382671</v>
      </c>
      <c r="AW4" s="22">
        <f>Target_AM[[#This Row],[PROPORSI]]*VLOOKUP(Target_AM[[#This Row],[NIPNAS]],Target_CC[],COLUMN(AI$2)+9,0)</f>
        <v>337704624.80466288</v>
      </c>
      <c r="AX4" s="22">
        <f>Target_AM[[#This Row],[PROPORSI]]*VLOOKUP(Target_AM[[#This Row],[NIPNAS]],Target_CC[],COLUMN(AJ$2)+9,0)</f>
        <v>342544463.20170683</v>
      </c>
      <c r="AY4" s="22">
        <f>Target_AM[[#This Row],[PROPORSI]]*VLOOKUP(Target_AM[[#This Row],[NIPNAS]],Target_CC[],COLUMN(AK$2)+9,0)</f>
        <v>334761423.40712768</v>
      </c>
      <c r="AZ4" s="22">
        <f>Target_AM[[#This Row],[PROPORSI]]*VLOOKUP(Target_AM[[#This Row],[NIPNAS]],Target_CC[],COLUMN(AL$2)+9,0)</f>
        <v>333927224.92862314</v>
      </c>
      <c r="BA4" s="22">
        <f>Target_AM[[#This Row],[PROPORSI]]*VLOOKUP(Target_AM[[#This Row],[NIPNAS]],Target_CC[],COLUMN(AM$2)+9,0)</f>
        <v>3700000000.0000005</v>
      </c>
      <c r="BB4" s="22">
        <f>Target_AM[[#This Row],[PROPORSI]]*VLOOKUP(Target_AM[[#This Row],[NIPNAS]],Target_CC[],COLUMN(AN$2)+9,0)</f>
        <v>796863308.20967698</v>
      </c>
      <c r="BC4" s="22">
        <f>Target_AM[[#This Row],[PROPORSI]]*VLOOKUP(Target_AM[[#This Row],[NIPNAS]],Target_CC[],COLUMN(AO$2)+9,0)</f>
        <v>800269658.65466118</v>
      </c>
      <c r="BD4" s="22">
        <f>Target_AM[[#This Row],[PROPORSI]]*VLOOKUP(Target_AM[[#This Row],[NIPNAS]],Target_CC[],COLUMN(AP$2)+9,0)</f>
        <v>796383742.22546434</v>
      </c>
      <c r="BE4" s="22">
        <f>Target_AM[[#This Row],[PROPORSI]]*VLOOKUP(Target_AM[[#This Row],[NIPNAS]],Target_CC[],COLUMN(AQ$2)+9,0)</f>
        <v>786372705.89999664</v>
      </c>
      <c r="BF4" s="22">
        <f>Target_AM[[#This Row],[PROPORSI]]*VLOOKUP(Target_AM[[#This Row],[NIPNAS]],Target_CC[],COLUMN(AR$2)+9,0)</f>
        <v>793935841.57823002</v>
      </c>
      <c r="BG4" s="22">
        <f>Target_AM[[#This Row],[PROPORSI]]*VLOOKUP(Target_AM[[#This Row],[NIPNAS]],Target_CC[],COLUMN(AS$2)+9,0)</f>
        <v>797473191.0374254</v>
      </c>
      <c r="BH4" s="22">
        <f>Target_AM[[#This Row],[PROPORSI]]*VLOOKUP(Target_AM[[#This Row],[NIPNAS]],Target_CC[],COLUMN(AT$2)+9,0)</f>
        <v>878692335.17508185</v>
      </c>
      <c r="BI4" s="22">
        <f>Target_AM[[#This Row],[PROPORSI]]*VLOOKUP(Target_AM[[#This Row],[NIPNAS]],Target_CC[],COLUMN(AU$2)+9,0)</f>
        <v>870481886.95162868</v>
      </c>
      <c r="BJ4" s="22">
        <f>Target_AM[[#This Row],[PROPORSI]]*VLOOKUP(Target_AM[[#This Row],[NIPNAS]],Target_CC[],COLUMN(AV$2)+9,0)</f>
        <v>870215568.51381457</v>
      </c>
      <c r="BK4" s="22">
        <f>Target_AM[[#This Row],[PROPORSI]]*VLOOKUP(Target_AM[[#This Row],[NIPNAS]],Target_CC[],COLUMN(AW$2)+9,0)</f>
        <v>877332638.2067138</v>
      </c>
      <c r="BL4" s="22">
        <f>Target_AM[[#This Row],[PROPORSI]]*VLOOKUP(Target_AM[[#This Row],[NIPNAS]],Target_CC[],COLUMN(AX$2)+9,0)</f>
        <v>865994210.97005486</v>
      </c>
      <c r="BM4" s="22">
        <f>Target_AM[[#This Row],[PROPORSI]]*VLOOKUP(Target_AM[[#This Row],[NIPNAS]],Target_CC[],COLUMN(AY$2)+9,0)</f>
        <v>865984912.57725394</v>
      </c>
      <c r="BN4" s="22">
        <f>Target_AM[[#This Row],[PROPORSI]]*VLOOKUP(Target_AM[[#This Row],[NIPNAS]],Target_CC[],COLUMN(AZ$2)+9,0)</f>
        <v>10000000000.000002</v>
      </c>
      <c r="BO4" s="22">
        <f>Target_AM[[#This Row],[PROPORSI]]*VLOOKUP(Target_AM[[#This Row],[NIPNAS]],Target_CC[],COLUMN(BA$2)+9,0)</f>
        <v>2925000000</v>
      </c>
      <c r="BP4" s="22">
        <f>Target_AM[[#This Row],[PROPORSI]]*VLOOKUP(Target_AM[[#This Row],[NIPNAS]],Target_CC[],COLUMN(BB$2)+9,0)</f>
        <v>0</v>
      </c>
      <c r="BQ4" s="22">
        <f>Target_AM[[#This Row],[PROPORSI]]*VLOOKUP(Target_AM[[#This Row],[NIPNAS]],Target_CC[],COLUMN(BC$2)+9,0)</f>
        <v>0</v>
      </c>
      <c r="BR4" s="22">
        <f>Target_AM[[#This Row],[PROPORSI]]*VLOOKUP(Target_AM[[#This Row],[NIPNAS]],Target_CC[],COLUMN(BD$2)+9,0)</f>
        <v>0</v>
      </c>
      <c r="BS4" s="22">
        <f>Target_AM[[#This Row],[PROPORSI]]*VLOOKUP(Target_AM[[#This Row],[NIPNAS]],Target_CC[],COLUMN(BE$2)+9,0)</f>
        <v>0</v>
      </c>
      <c r="BT4" s="22">
        <f>Target_AM[[#This Row],[PROPORSI]]*VLOOKUP(Target_AM[[#This Row],[NIPNAS]],Target_CC[],COLUMN(BF$2)+9,0)</f>
        <v>0</v>
      </c>
      <c r="BU4" s="22">
        <f>Target_AM[[#This Row],[PROPORSI]]*VLOOKUP(Target_AM[[#This Row],[NIPNAS]],Target_CC[],COLUMN(BG$2)+9,0)</f>
        <v>0</v>
      </c>
      <c r="BV4" s="22">
        <f>Target_AM[[#This Row],[PROPORSI]]*VLOOKUP(Target_AM[[#This Row],[NIPNAS]],Target_CC[],COLUMN(BH$2)+9,0)</f>
        <v>0</v>
      </c>
      <c r="BW4" s="22">
        <f>Target_AM[[#This Row],[PROPORSI]]*VLOOKUP(Target_AM[[#This Row],[NIPNAS]],Target_CC[],COLUMN(BI$2)+9,0)</f>
        <v>0</v>
      </c>
      <c r="BX4" s="22">
        <f>Target_AM[[#This Row],[PROPORSI]]*VLOOKUP(Target_AM[[#This Row],[NIPNAS]],Target_CC[],COLUMN(BJ$2)+9,0)</f>
        <v>0</v>
      </c>
      <c r="BY4" s="22">
        <f>Target_AM[[#This Row],[PROPORSI]]*VLOOKUP(Target_AM[[#This Row],[NIPNAS]],Target_CC[],COLUMN(BK$2)+9,0)</f>
        <v>0</v>
      </c>
      <c r="BZ4" s="22">
        <f>Target_AM[[#This Row],[PROPORSI]]*VLOOKUP(Target_AM[[#This Row],[NIPNAS]],Target_CC[],COLUMN(BL$2)+9,0)</f>
        <v>0</v>
      </c>
      <c r="CA4" s="22">
        <f>Target_AM[[#This Row],[PROPORSI]]*VLOOKUP(Target_AM[[#This Row],[NIPNAS]],Target_CC[],COLUMN(BM$2)+9,0)</f>
        <v>2925000000</v>
      </c>
      <c r="CB4" s="22">
        <f>Target_AM[[#This Row],[PROPORSI]]*VLOOKUP(Target_AM[[#This Row],[NIPNAS]],Target_CC[],COLUMN(BN$2)+9,0)</f>
        <v>0</v>
      </c>
      <c r="CC4" s="22">
        <f>Target_AM[[#This Row],[PROPORSI]]*VLOOKUP(Target_AM[[#This Row],[NIPNAS]],Target_CC[],COLUMN(BO$2)+9,0)</f>
        <v>0</v>
      </c>
      <c r="CD4" s="22">
        <f>Target_AM[[#This Row],[PROPORSI]]*VLOOKUP(Target_AM[[#This Row],[NIPNAS]],Target_CC[],COLUMN(BP$2)+9,0)</f>
        <v>0</v>
      </c>
      <c r="CE4" s="22">
        <f>Target_AM[[#This Row],[PROPORSI]]*VLOOKUP(Target_AM[[#This Row],[NIPNAS]],Target_CC[],COLUMN(BQ$2)+9,0)</f>
        <v>0</v>
      </c>
      <c r="CF4" s="22">
        <f>Target_AM[[#This Row],[PROPORSI]]*VLOOKUP(Target_AM[[#This Row],[NIPNAS]],Target_CC[],COLUMN(BR$2)+9,0)</f>
        <v>0</v>
      </c>
      <c r="CG4" s="22">
        <f>Target_AM[[#This Row],[PROPORSI]]*VLOOKUP(Target_AM[[#This Row],[NIPNAS]],Target_CC[],COLUMN(BS$2)+9,0)</f>
        <v>0</v>
      </c>
      <c r="CH4" s="22">
        <f>Target_AM[[#This Row],[PROPORSI]]*VLOOKUP(Target_AM[[#This Row],[NIPNAS]],Target_CC[],COLUMN(BT$2)+9,0)</f>
        <v>0</v>
      </c>
      <c r="CI4" s="22">
        <f>Target_AM[[#This Row],[PROPORSI]]*VLOOKUP(Target_AM[[#This Row],[NIPNAS]],Target_CC[],COLUMN(BU$2)+9,0)</f>
        <v>0</v>
      </c>
      <c r="CJ4" s="22">
        <f>Target_AM[[#This Row],[PROPORSI]]*VLOOKUP(Target_AM[[#This Row],[NIPNAS]],Target_CC[],COLUMN(BV$2)+9,0)</f>
        <v>0</v>
      </c>
      <c r="CK4" s="22">
        <f>Target_AM[[#This Row],[PROPORSI]]*VLOOKUP(Target_AM[[#This Row],[NIPNAS]],Target_CC[],COLUMN(BW$2)+9,0)</f>
        <v>0</v>
      </c>
      <c r="CL4" s="22">
        <f>Target_AM[[#This Row],[PROPORSI]]*VLOOKUP(Target_AM[[#This Row],[NIPNAS]],Target_CC[],COLUMN(BX$2)+9,0)</f>
        <v>0</v>
      </c>
      <c r="CM4" s="22">
        <f>Target_AM[[#This Row],[PROPORSI]]*VLOOKUP(Target_AM[[#This Row],[NIPNAS]],Target_CC[],COLUMN(BY$2)+9,0)</f>
        <v>0</v>
      </c>
      <c r="CN4" s="22">
        <f>Target_AM[[#This Row],[PROPORSI]]*VLOOKUP(Target_AM[[#This Row],[NIPNAS]],Target_CC[],COLUMN(BZ$2)+9,0)</f>
        <v>0</v>
      </c>
      <c r="CO4" s="22">
        <f>Target_AM[[#This Row],[PROPORSI]]*VLOOKUP(Target_AM[[#This Row],[NIPNAS]],Target_CC[],COLUMN(CA$2)+9,0)</f>
        <v>0</v>
      </c>
      <c r="CP4" s="22">
        <f>Target_AM[[#This Row],[PROPORSI]]*VLOOKUP(Target_AM[[#This Row],[NIPNAS]],Target_CC[],COLUMN(CB$2)+9,0)</f>
        <v>0</v>
      </c>
      <c r="CQ4" s="22">
        <f>Target_AM[[#This Row],[PROPORSI]]*VLOOKUP(Target_AM[[#This Row],[NIPNAS]],Target_CC[],COLUMN(CC$2)+9,0)</f>
        <v>0</v>
      </c>
      <c r="CR4" s="22">
        <f>Target_AM[[#This Row],[PROPORSI]]*VLOOKUP(Target_AM[[#This Row],[NIPNAS]],Target_CC[],COLUMN(CD$2)+9,0)</f>
        <v>0</v>
      </c>
      <c r="CS4" s="22">
        <f>Target_AM[[#This Row],[PROPORSI]]*VLOOKUP(Target_AM[[#This Row],[NIPNAS]],Target_CC[],COLUMN(CE$2)+9,0)</f>
        <v>0</v>
      </c>
      <c r="CT4" s="22">
        <f>Target_AM[[#This Row],[PROPORSI]]*VLOOKUP(Target_AM[[#This Row],[NIPNAS]],Target_CC[],COLUMN(CF$2)+9,0)</f>
        <v>0</v>
      </c>
      <c r="CU4" s="22">
        <f>Target_AM[[#This Row],[PROPORSI]]*VLOOKUP(Target_AM[[#This Row],[NIPNAS]],Target_CC[],COLUMN(CG$2)+9,0)</f>
        <v>0</v>
      </c>
      <c r="CV4" s="22">
        <f>Target_AM[[#This Row],[PROPORSI]]*VLOOKUP(Target_AM[[#This Row],[NIPNAS]],Target_CC[],COLUMN(CH$2)+9,0)</f>
        <v>0</v>
      </c>
      <c r="CW4" s="22">
        <f>Target_AM[[#This Row],[PROPORSI]]*VLOOKUP(Target_AM[[#This Row],[NIPNAS]],Target_CC[],COLUMN(CI$2)+9,0)</f>
        <v>0</v>
      </c>
      <c r="CX4" s="22">
        <f>Target_AM[[#This Row],[PROPORSI]]*VLOOKUP(Target_AM[[#This Row],[NIPNAS]],Target_CC[],COLUMN(CJ$2)+9,0)</f>
        <v>0</v>
      </c>
      <c r="CY4" s="22">
        <f>Target_AM[[#This Row],[PROPORSI]]*VLOOKUP(Target_AM[[#This Row],[NIPNAS]],Target_CC[],COLUMN(CK$2)+9,0)</f>
        <v>0</v>
      </c>
      <c r="CZ4" s="22">
        <f>Target_AM[[#This Row],[PROPORSI]]*VLOOKUP(Target_AM[[#This Row],[NIPNAS]],Target_CC[],COLUMN(CL$2)+9,0)</f>
        <v>0</v>
      </c>
      <c r="DA4" s="22">
        <f>Target_AM[[#This Row],[PROPORSI]]*VLOOKUP(Target_AM[[#This Row],[NIPNAS]],Target_CC[],COLUMN(CM$2)+9,0)</f>
        <v>0</v>
      </c>
      <c r="DB4" s="22">
        <f>Target_AM[[#This Row],[PROPORSI]]*VLOOKUP(Target_AM[[#This Row],[NIPNAS]],Target_CC[],COLUMN(CN$2)+9,0)</f>
        <v>0</v>
      </c>
      <c r="DC4" s="22">
        <f>Target_AM[[#This Row],[PROPORSI]]*VLOOKUP(Target_AM[[#This Row],[NIPNAS]],Target_CC[],COLUMN(CO$2)+9,0)</f>
        <v>0</v>
      </c>
      <c r="DD4" s="22">
        <f>Target_AM[[#This Row],[PROPORSI]]*VLOOKUP(Target_AM[[#This Row],[NIPNAS]],Target_CC[],COLUMN(CP$2)+9,0)</f>
        <v>0</v>
      </c>
      <c r="DE4" s="22">
        <f>Target_AM[[#This Row],[PROPORSI]]*VLOOKUP(Target_AM[[#This Row],[NIPNAS]],Target_CC[],COLUMN(CQ$2)+9,0)</f>
        <v>0</v>
      </c>
      <c r="DF4" s="22">
        <f>Target_AM[[#This Row],[PROPORSI]]*VLOOKUP(Target_AM[[#This Row],[NIPNAS]],Target_CC[],COLUMN(CR$2)+9,0)</f>
        <v>0</v>
      </c>
      <c r="DG4" s="22">
        <f>Target_AM[[#This Row],[PROPORSI]]*VLOOKUP(Target_AM[[#This Row],[NIPNAS]],Target_CC[],COLUMN(CS$2)+9,0)</f>
        <v>0</v>
      </c>
      <c r="DH4" s="22">
        <f>Target_AM[[#This Row],[PROPORSI]]*VLOOKUP(Target_AM[[#This Row],[NIPNAS]],Target_CC[],COLUMN(CT$2)+9,0)</f>
        <v>0</v>
      </c>
      <c r="DI4" s="22">
        <f>Target_AM[[#This Row],[PROPORSI]]*VLOOKUP(Target_AM[[#This Row],[NIPNAS]],Target_CC[],COLUMN(CU$2)+9,0)</f>
        <v>0</v>
      </c>
      <c r="DJ4" s="22">
        <f>Target_AM[[#This Row],[PROPORSI]]*VLOOKUP(Target_AM[[#This Row],[NIPNAS]],Target_CC[],COLUMN(CV$2)+9,0)</f>
        <v>0</v>
      </c>
      <c r="DK4" s="22">
        <f>Target_AM[[#This Row],[PROPORSI]]*VLOOKUP(Target_AM[[#This Row],[NIPNAS]],Target_CC[],COLUMN(CW$2)+9,0)</f>
        <v>0</v>
      </c>
      <c r="DL4" s="22">
        <f>Target_AM[[#This Row],[PROPORSI]]*VLOOKUP(Target_AM[[#This Row],[NIPNAS]],Target_CC[],COLUMN(CX$2)+9,0)</f>
        <v>0</v>
      </c>
      <c r="DM4" s="22">
        <f>Target_AM[[#This Row],[PROPORSI]]*VLOOKUP(Target_AM[[#This Row],[NIPNAS]],Target_CC[],COLUMN(CY$2)+9,0)</f>
        <v>0</v>
      </c>
      <c r="DN4" s="22">
        <f>Target_AM[[#This Row],[PROPORSI]]*VLOOKUP(Target_AM[[#This Row],[NIPNAS]],Target_CC[],COLUMN(CZ$2)+9,0)</f>
        <v>0</v>
      </c>
      <c r="DO4" s="22">
        <f>Target_AM[[#This Row],[PROPORSI]]*VLOOKUP(Target_AM[[#This Row],[NIPNAS]],Target_CC[],COLUMN(DA$2)+9,0)</f>
        <v>0</v>
      </c>
      <c r="DP4" s="22">
        <f>Target_AM[[#This Row],[PROPORSI]]*VLOOKUP(Target_AM[[#This Row],[NIPNAS]],Target_CC[],COLUMN(DB$2)+9,0)</f>
        <v>0</v>
      </c>
      <c r="DQ4" s="22">
        <f>Target_AM[[#This Row],[PROPORSI]]*VLOOKUP(Target_AM[[#This Row],[NIPNAS]],Target_CC[],COLUMN(DC$2)+9,0)</f>
        <v>0</v>
      </c>
      <c r="DR4" s="22">
        <f>Target_AM[[#This Row],[PROPORSI]]*VLOOKUP(Target_AM[[#This Row],[NIPNAS]],Target_CC[],COLUMN(DD$2)+9,0)</f>
        <v>0</v>
      </c>
      <c r="DS4" s="22">
        <f>Target_AM[[#This Row],[PROPORSI]]*VLOOKUP(Target_AM[[#This Row],[NIPNAS]],Target_CC[],COLUMN(DE$2)+9,0)</f>
        <v>0</v>
      </c>
      <c r="DT4" s="22">
        <f>Target_AM[[#This Row],[PROPORSI]]*VLOOKUP(Target_AM[[#This Row],[NIPNAS]],Target_CC[],COLUMN(DF$2)+9,0)</f>
        <v>0</v>
      </c>
      <c r="DU4" s="22">
        <f>Target_AM[[#This Row],[PROPORSI]]*VLOOKUP(Target_AM[[#This Row],[NIPNAS]],Target_CC[],COLUMN(DG$2)+9,0)</f>
        <v>0</v>
      </c>
      <c r="DV4" s="22">
        <f>Target_AM[[#This Row],[PROPORSI]]*VLOOKUP(Target_AM[[#This Row],[NIPNAS]],Target_CC[],COLUMN(DH$2)+9,0)</f>
        <v>0</v>
      </c>
      <c r="DW4" s="22">
        <f>Target_AM[[#This Row],[PROPORSI]]*VLOOKUP(Target_AM[[#This Row],[NIPNAS]],Target_CC[],COLUMN(DI$2)+9,0)</f>
        <v>0</v>
      </c>
      <c r="DX4" s="22">
        <f>Target_AM[[#This Row],[PROPORSI]]*VLOOKUP(Target_AM[[#This Row],[NIPNAS]],Target_CC[],COLUMN(DJ$2)+9,0)</f>
        <v>0</v>
      </c>
      <c r="DY4" s="22">
        <f>Target_AM[[#This Row],[PROPORSI]]*VLOOKUP(Target_AM[[#This Row],[NIPNAS]],Target_CC[],COLUMN(DK$2)+9,0)</f>
        <v>0</v>
      </c>
      <c r="DZ4" s="22">
        <f>Target_AM[[#This Row],[PROPORSI]]*VLOOKUP(Target_AM[[#This Row],[NIPNAS]],Target_CC[],COLUMN(DL$2)+9,0)</f>
        <v>0</v>
      </c>
      <c r="EA4" s="22">
        <f>Target_AM[[#This Row],[PROPORSI]]*VLOOKUP(Target_AM[[#This Row],[NIPNAS]],Target_CC[],COLUMN(DM$2)+9,0)</f>
        <v>0</v>
      </c>
    </row>
    <row r="5" spans="2:131" x14ac:dyDescent="0.3">
      <c r="B5">
        <v>720266</v>
      </c>
      <c r="C5" t="s">
        <v>1031</v>
      </c>
      <c r="D5">
        <v>0.7</v>
      </c>
      <c r="E5" s="8">
        <v>45658</v>
      </c>
      <c r="F5">
        <v>5587309</v>
      </c>
      <c r="G5" t="s">
        <v>974</v>
      </c>
      <c r="J5" t="s">
        <v>1080</v>
      </c>
      <c r="K5" t="s">
        <v>26</v>
      </c>
      <c r="L5" t="s">
        <v>159</v>
      </c>
      <c r="M5" t="s">
        <v>18</v>
      </c>
      <c r="N5" s="23">
        <f>Target_AM[[#This Row],[PROPORSI]]*VLOOKUP(Target_AM[[#This Row],[NIPNAS]],Target_CC[],9,0)</f>
        <v>3697614711</v>
      </c>
      <c r="O5" s="22">
        <f>Target_AM[[#This Row],[PROPORSI]]*VLOOKUP(Target_AM[[#This Row],[NIPNAS]],Target_CC[],COLUMN(A$2)+9,0)</f>
        <v>169587646.19999999</v>
      </c>
      <c r="P5" s="22">
        <f>Target_AM[[#This Row],[PROPORSI]]*VLOOKUP(Target_AM[[#This Row],[NIPNAS]],Target_CC[],COLUMN(B$2)+9,0)</f>
        <v>311092743.5</v>
      </c>
      <c r="Q5" s="22">
        <f>Target_AM[[#This Row],[PROPORSI]]*VLOOKUP(Target_AM[[#This Row],[NIPNAS]],Target_CC[],COLUMN(C$2)+9,0)</f>
        <v>292288896.89999998</v>
      </c>
      <c r="R5" s="22">
        <f>Target_AM[[#This Row],[PROPORSI]]*VLOOKUP(Target_AM[[#This Row],[NIPNAS]],Target_CC[],COLUMN(D$2)+9,0)</f>
        <v>253955946.99999997</v>
      </c>
      <c r="S5" s="22">
        <f>Target_AM[[#This Row],[PROPORSI]]*VLOOKUP(Target_AM[[#This Row],[NIPNAS]],Target_CC[],COLUMN(E$2)+9,0)</f>
        <v>256388264.99999997</v>
      </c>
      <c r="T5" s="22">
        <f>Target_AM[[#This Row],[PROPORSI]]*VLOOKUP(Target_AM[[#This Row],[NIPNAS]],Target_CC[],COLUMN(F$2)+9,0)</f>
        <v>257526462.19999999</v>
      </c>
      <c r="U5" s="22">
        <f>Target_AM[[#This Row],[PROPORSI]]*VLOOKUP(Target_AM[[#This Row],[NIPNAS]],Target_CC[],COLUMN(G$2)+9,0)</f>
        <v>283738669.89999998</v>
      </c>
      <c r="V5" s="22">
        <f>Target_AM[[#This Row],[PROPORSI]]*VLOOKUP(Target_AM[[#This Row],[NIPNAS]],Target_CC[],COLUMN(H$2)+9,0)</f>
        <v>281098213.89999998</v>
      </c>
      <c r="W5" s="22">
        <f>Target_AM[[#This Row],[PROPORSI]]*VLOOKUP(Target_AM[[#This Row],[NIPNAS]],Target_CC[],COLUMN(I$2)+9,0)</f>
        <v>281013192.59999996</v>
      </c>
      <c r="X5" s="22">
        <f>Target_AM[[#This Row],[PROPORSI]]*VLOOKUP(Target_AM[[#This Row],[NIPNAS]],Target_CC[],COLUMN(J$2)+9,0)</f>
        <v>283304606.19999999</v>
      </c>
      <c r="Y5" s="22">
        <f>Target_AM[[#This Row],[PROPORSI]]*VLOOKUP(Target_AM[[#This Row],[NIPNAS]],Target_CC[],COLUMN(K$2)+9,0)</f>
        <v>279655890.5</v>
      </c>
      <c r="Z5" s="22">
        <f>Target_AM[[#This Row],[PROPORSI]]*VLOOKUP(Target_AM[[#This Row],[NIPNAS]],Target_CC[],COLUMN(L$2)+9,0)</f>
        <v>279652923.19999999</v>
      </c>
      <c r="AA5" s="22">
        <f>Target_AM[[#This Row],[PROPORSI]]*VLOOKUP(Target_AM[[#This Row],[NIPNAS]],Target_CC[],COLUMN(M$2)+9,0)</f>
        <v>3229303457.0999999</v>
      </c>
      <c r="AB5" s="22">
        <f>Target_AM[[#This Row],[PROPORSI]]*VLOOKUP(Target_AM[[#This Row],[NIPNAS]],Target_CC[],COLUMN(N$2)+9,0)</f>
        <v>38658456.199999996</v>
      </c>
      <c r="AC5" s="22">
        <f>Target_AM[[#This Row],[PROPORSI]]*VLOOKUP(Target_AM[[#This Row],[NIPNAS]],Target_CC[],COLUMN(O$2)+9,0)</f>
        <v>70915336.799999997</v>
      </c>
      <c r="AD5" s="22">
        <f>Target_AM[[#This Row],[PROPORSI]]*VLOOKUP(Target_AM[[#This Row],[NIPNAS]],Target_CC[],COLUMN(P$2)+9,0)</f>
        <v>66628895.199999996</v>
      </c>
      <c r="AE5" s="22">
        <f>Target_AM[[#This Row],[PROPORSI]]*VLOOKUP(Target_AM[[#This Row],[NIPNAS]],Target_CC[],COLUMN(Q$2)+9,0)</f>
        <v>57890682.5</v>
      </c>
      <c r="AF5" s="22">
        <f>Target_AM[[#This Row],[PROPORSI]]*VLOOKUP(Target_AM[[#This Row],[NIPNAS]],Target_CC[],COLUMN(R$2)+9,0)</f>
        <v>58445144.799999997</v>
      </c>
      <c r="AG5" s="22">
        <f>Target_AM[[#This Row],[PROPORSI]]*VLOOKUP(Target_AM[[#This Row],[NIPNAS]],Target_CC[],COLUMN(S$2)+9,0)</f>
        <v>58704603.299999997</v>
      </c>
      <c r="AH5" s="22">
        <f>Target_AM[[#This Row],[PROPORSI]]*VLOOKUP(Target_AM[[#This Row],[NIPNAS]],Target_CC[],COLUMN(T$2)+9,0)</f>
        <v>64679822.199999996</v>
      </c>
      <c r="AI5" s="22">
        <f>Target_AM[[#This Row],[PROPORSI]]*VLOOKUP(Target_AM[[#This Row],[NIPNAS]],Target_CC[],COLUMN(U$2)+9,0)</f>
        <v>64077914.599999994</v>
      </c>
      <c r="AJ5" s="22">
        <f>Target_AM[[#This Row],[PROPORSI]]*VLOOKUP(Target_AM[[#This Row],[NIPNAS]],Target_CC[],COLUMN(V$2)+9,0)</f>
        <v>64058535.799999997</v>
      </c>
      <c r="AK5" s="22">
        <f>Target_AM[[#This Row],[PROPORSI]]*VLOOKUP(Target_AM[[#This Row],[NIPNAS]],Target_CC[],COLUMN(W$2)+9,0)</f>
        <v>64580874.399999999</v>
      </c>
      <c r="AL5" s="22">
        <f>Target_AM[[#This Row],[PROPORSI]]*VLOOKUP(Target_AM[[#This Row],[NIPNAS]],Target_CC[],COLUMN(X$2)+9,0)</f>
        <v>63749130.899999999</v>
      </c>
      <c r="AM5" s="22">
        <f>Target_AM[[#This Row],[PROPORSI]]*VLOOKUP(Target_AM[[#This Row],[NIPNAS]],Target_CC[],COLUMN(Y$2)+9,0)</f>
        <v>63748453.999999993</v>
      </c>
      <c r="AN5" s="22">
        <f>Target_AM[[#This Row],[PROPORSI]]*VLOOKUP(Target_AM[[#This Row],[NIPNAS]],Target_CC[],COLUMN(Z$2)+9,0)</f>
        <v>736137850.69999993</v>
      </c>
      <c r="AO5" s="22">
        <f>Target_AM[[#This Row],[PROPORSI]]*VLOOKUP(Target_AM[[#This Row],[NIPNAS]],Target_CC[],COLUMN(AA$2)+9,0)</f>
        <v>208246102.39999998</v>
      </c>
      <c r="AP5" s="22">
        <f>Target_AM[[#This Row],[PROPORSI]]*VLOOKUP(Target_AM[[#This Row],[NIPNAS]],Target_CC[],COLUMN(AB$2)+9,0)</f>
        <v>382008080.29999995</v>
      </c>
      <c r="AQ5" s="22">
        <f>Target_AM[[#This Row],[PROPORSI]]*VLOOKUP(Target_AM[[#This Row],[NIPNAS]],Target_CC[],COLUMN(AC$2)+9,0)</f>
        <v>358917792.09999996</v>
      </c>
      <c r="AR5" s="22">
        <f>Target_AM[[#This Row],[PROPORSI]]*VLOOKUP(Target_AM[[#This Row],[NIPNAS]],Target_CC[],COLUMN(AD$2)+9,0)</f>
        <v>311846629.5</v>
      </c>
      <c r="AS5" s="22">
        <f>Target_AM[[#This Row],[PROPORSI]]*VLOOKUP(Target_AM[[#This Row],[NIPNAS]],Target_CC[],COLUMN(AE$2)+9,0)</f>
        <v>314833409.79999995</v>
      </c>
      <c r="AT5" s="22">
        <f>Target_AM[[#This Row],[PROPORSI]]*VLOOKUP(Target_AM[[#This Row],[NIPNAS]],Target_CC[],COLUMN(AF$2)+9,0)</f>
        <v>316231065.5</v>
      </c>
      <c r="AU5" s="22">
        <f>Target_AM[[#This Row],[PROPORSI]]*VLOOKUP(Target_AM[[#This Row],[NIPNAS]],Target_CC[],COLUMN(AG$2)+9,0)</f>
        <v>348418492.09999996</v>
      </c>
      <c r="AV5" s="22">
        <f>Target_AM[[#This Row],[PROPORSI]]*VLOOKUP(Target_AM[[#This Row],[NIPNAS]],Target_CC[],COLUMN(AH$2)+9,0)</f>
        <v>345176128.5</v>
      </c>
      <c r="AW5" s="22">
        <f>Target_AM[[#This Row],[PROPORSI]]*VLOOKUP(Target_AM[[#This Row],[NIPNAS]],Target_CC[],COLUMN(AI$2)+9,0)</f>
        <v>345071728.39999998</v>
      </c>
      <c r="AX5" s="22">
        <f>Target_AM[[#This Row],[PROPORSI]]*VLOOKUP(Target_AM[[#This Row],[NIPNAS]],Target_CC[],COLUMN(AJ$2)+9,0)</f>
        <v>347885480.59999996</v>
      </c>
      <c r="AY5" s="22">
        <f>Target_AM[[#This Row],[PROPORSI]]*VLOOKUP(Target_AM[[#This Row],[NIPNAS]],Target_CC[],COLUMN(AK$2)+9,0)</f>
        <v>343405021.39999998</v>
      </c>
      <c r="AZ5" s="22">
        <f>Target_AM[[#This Row],[PROPORSI]]*VLOOKUP(Target_AM[[#This Row],[NIPNAS]],Target_CC[],COLUMN(AL$2)+9,0)</f>
        <v>343401377.19999999</v>
      </c>
      <c r="BA5" s="22">
        <f>Target_AM[[#This Row],[PROPORSI]]*VLOOKUP(Target_AM[[#This Row],[NIPNAS]],Target_CC[],COLUMN(AM$2)+9,0)</f>
        <v>3965441307.7999997</v>
      </c>
      <c r="BB5" s="22">
        <f>Target_AM[[#This Row],[PROPORSI]]*VLOOKUP(Target_AM[[#This Row],[NIPNAS]],Target_CC[],COLUMN(AN$2)+9,0)</f>
        <v>0</v>
      </c>
      <c r="BC5" s="22">
        <f>Target_AM[[#This Row],[PROPORSI]]*VLOOKUP(Target_AM[[#This Row],[NIPNAS]],Target_CC[],COLUMN(AO$2)+9,0)</f>
        <v>0</v>
      </c>
      <c r="BD5" s="22">
        <f>Target_AM[[#This Row],[PROPORSI]]*VLOOKUP(Target_AM[[#This Row],[NIPNAS]],Target_CC[],COLUMN(AP$2)+9,0)</f>
        <v>0</v>
      </c>
      <c r="BE5" s="22">
        <f>Target_AM[[#This Row],[PROPORSI]]*VLOOKUP(Target_AM[[#This Row],[NIPNAS]],Target_CC[],COLUMN(AQ$2)+9,0)</f>
        <v>0</v>
      </c>
      <c r="BF5" s="22">
        <f>Target_AM[[#This Row],[PROPORSI]]*VLOOKUP(Target_AM[[#This Row],[NIPNAS]],Target_CC[],COLUMN(AR$2)+9,0)</f>
        <v>0</v>
      </c>
      <c r="BG5" s="22">
        <f>Target_AM[[#This Row],[PROPORSI]]*VLOOKUP(Target_AM[[#This Row],[NIPNAS]],Target_CC[],COLUMN(AS$2)+9,0)</f>
        <v>0</v>
      </c>
      <c r="BH5" s="22">
        <f>Target_AM[[#This Row],[PROPORSI]]*VLOOKUP(Target_AM[[#This Row],[NIPNAS]],Target_CC[],COLUMN(AT$2)+9,0)</f>
        <v>0</v>
      </c>
      <c r="BI5" s="22">
        <f>Target_AM[[#This Row],[PROPORSI]]*VLOOKUP(Target_AM[[#This Row],[NIPNAS]],Target_CC[],COLUMN(AU$2)+9,0)</f>
        <v>0</v>
      </c>
      <c r="BJ5" s="22">
        <f>Target_AM[[#This Row],[PROPORSI]]*VLOOKUP(Target_AM[[#This Row],[NIPNAS]],Target_CC[],COLUMN(AV$2)+9,0)</f>
        <v>0</v>
      </c>
      <c r="BK5" s="22">
        <f>Target_AM[[#This Row],[PROPORSI]]*VLOOKUP(Target_AM[[#This Row],[NIPNAS]],Target_CC[],COLUMN(AW$2)+9,0)</f>
        <v>0</v>
      </c>
      <c r="BL5" s="22">
        <f>Target_AM[[#This Row],[PROPORSI]]*VLOOKUP(Target_AM[[#This Row],[NIPNAS]],Target_CC[],COLUMN(AX$2)+9,0)</f>
        <v>0</v>
      </c>
      <c r="BM5" s="22">
        <f>Target_AM[[#This Row],[PROPORSI]]*VLOOKUP(Target_AM[[#This Row],[NIPNAS]],Target_CC[],COLUMN(AY$2)+9,0)</f>
        <v>0</v>
      </c>
      <c r="BN5" s="22">
        <f>Target_AM[[#This Row],[PROPORSI]]*VLOOKUP(Target_AM[[#This Row],[NIPNAS]],Target_CC[],COLUMN(AZ$2)+9,0)</f>
        <v>0</v>
      </c>
      <c r="BO5" s="22">
        <f>Target_AM[[#This Row],[PROPORSI]]*VLOOKUP(Target_AM[[#This Row],[NIPNAS]],Target_CC[],COLUMN(BA$2)+9,0)</f>
        <v>303213929.89999998</v>
      </c>
      <c r="BP5" s="22">
        <f>Target_AM[[#This Row],[PROPORSI]]*VLOOKUP(Target_AM[[#This Row],[NIPNAS]],Target_CC[],COLUMN(BB$2)+9,0)</f>
        <v>300746438.29999995</v>
      </c>
      <c r="BQ5" s="22">
        <f>Target_AM[[#This Row],[PROPORSI]]*VLOOKUP(Target_AM[[#This Row],[NIPNAS]],Target_CC[],COLUMN(BC$2)+9,0)</f>
        <v>351285644.5</v>
      </c>
      <c r="BR5" s="22">
        <f>Target_AM[[#This Row],[PROPORSI]]*VLOOKUP(Target_AM[[#This Row],[NIPNAS]],Target_CC[],COLUMN(BD$2)+9,0)</f>
        <v>334618545.48499995</v>
      </c>
      <c r="BS5" s="22">
        <f>Target_AM[[#This Row],[PROPORSI]]*VLOOKUP(Target_AM[[#This Row],[NIPNAS]],Target_CC[],COLUMN(BE$2)+9,0)</f>
        <v>334618545.48499995</v>
      </c>
      <c r="BT5" s="22">
        <f>Target_AM[[#This Row],[PROPORSI]]*VLOOKUP(Target_AM[[#This Row],[NIPNAS]],Target_CC[],COLUMN(BF$2)+9,0)</f>
        <v>334618545.48499995</v>
      </c>
      <c r="BU5" s="22">
        <f>Target_AM[[#This Row],[PROPORSI]]*VLOOKUP(Target_AM[[#This Row],[NIPNAS]],Target_CC[],COLUMN(BG$2)+9,0)</f>
        <v>334618545.48499995</v>
      </c>
      <c r="BV5" s="22">
        <f>Target_AM[[#This Row],[PROPORSI]]*VLOOKUP(Target_AM[[#This Row],[NIPNAS]],Target_CC[],COLUMN(BH$2)+9,0)</f>
        <v>334618545.48499995</v>
      </c>
      <c r="BW5" s="22">
        <f>Target_AM[[#This Row],[PROPORSI]]*VLOOKUP(Target_AM[[#This Row],[NIPNAS]],Target_CC[],COLUMN(BI$2)+9,0)</f>
        <v>334618545.48499995</v>
      </c>
      <c r="BX5" s="22">
        <f>Target_AM[[#This Row],[PROPORSI]]*VLOOKUP(Target_AM[[#This Row],[NIPNAS]],Target_CC[],COLUMN(BJ$2)+9,0)</f>
        <v>334618545.48499995</v>
      </c>
      <c r="BY5" s="22">
        <f>Target_AM[[#This Row],[PROPORSI]]*VLOOKUP(Target_AM[[#This Row],[NIPNAS]],Target_CC[],COLUMN(BK$2)+9,0)</f>
        <v>334618545.48499995</v>
      </c>
      <c r="BZ5" s="22">
        <f>Target_AM[[#This Row],[PROPORSI]]*VLOOKUP(Target_AM[[#This Row],[NIPNAS]],Target_CC[],COLUMN(BL$2)+9,0)</f>
        <v>334618545.48499995</v>
      </c>
      <c r="CA5" s="22">
        <f>Target_AM[[#This Row],[PROPORSI]]*VLOOKUP(Target_AM[[#This Row],[NIPNAS]],Target_CC[],COLUMN(BM$2)+9,0)</f>
        <v>3966812922.0650001</v>
      </c>
      <c r="CB5" s="22">
        <f>Target_AM[[#This Row],[PROPORSI]]*VLOOKUP(Target_AM[[#This Row],[NIPNAS]],Target_CC[],COLUMN(BN$2)+9,0)</f>
        <v>278466487.59999996</v>
      </c>
      <c r="CC5" s="22">
        <f>Target_AM[[#This Row],[PROPORSI]]*VLOOKUP(Target_AM[[#This Row],[NIPNAS]],Target_CC[],COLUMN(BO$2)+9,0)</f>
        <v>276797843</v>
      </c>
      <c r="CD5" s="22">
        <f>Target_AM[[#This Row],[PROPORSI]]*VLOOKUP(Target_AM[[#This Row],[NIPNAS]],Target_CC[],COLUMN(BP$2)+9,0)</f>
        <v>327668088.29999995</v>
      </c>
      <c r="CE5" s="22">
        <f>Target_AM[[#This Row],[PROPORSI]]*VLOOKUP(Target_AM[[#This Row],[NIPNAS]],Target_CC[],COLUMN(BQ$2)+9,0)</f>
        <v>311284683.88499993</v>
      </c>
      <c r="CF5" s="22">
        <f>Target_AM[[#This Row],[PROPORSI]]*VLOOKUP(Target_AM[[#This Row],[NIPNAS]],Target_CC[],COLUMN(BR$2)+9,0)</f>
        <v>311284683.88499993</v>
      </c>
      <c r="CG5" s="22">
        <f>Target_AM[[#This Row],[PROPORSI]]*VLOOKUP(Target_AM[[#This Row],[NIPNAS]],Target_CC[],COLUMN(BS$2)+9,0)</f>
        <v>311284683.88499993</v>
      </c>
      <c r="CH5" s="22">
        <f>Target_AM[[#This Row],[PROPORSI]]*VLOOKUP(Target_AM[[#This Row],[NIPNAS]],Target_CC[],COLUMN(BT$2)+9,0)</f>
        <v>311284683.88499993</v>
      </c>
      <c r="CI5" s="22">
        <f>Target_AM[[#This Row],[PROPORSI]]*VLOOKUP(Target_AM[[#This Row],[NIPNAS]],Target_CC[],COLUMN(BU$2)+9,0)</f>
        <v>311284683.88499993</v>
      </c>
      <c r="CJ5" s="22">
        <f>Target_AM[[#This Row],[PROPORSI]]*VLOOKUP(Target_AM[[#This Row],[NIPNAS]],Target_CC[],COLUMN(BV$2)+9,0)</f>
        <v>311284683.88499993</v>
      </c>
      <c r="CK5" s="22">
        <f>Target_AM[[#This Row],[PROPORSI]]*VLOOKUP(Target_AM[[#This Row],[NIPNAS]],Target_CC[],COLUMN(BW$2)+9,0)</f>
        <v>311284683.88499993</v>
      </c>
      <c r="CL5" s="22">
        <f>Target_AM[[#This Row],[PROPORSI]]*VLOOKUP(Target_AM[[#This Row],[NIPNAS]],Target_CC[],COLUMN(BX$2)+9,0)</f>
        <v>311284683.88499993</v>
      </c>
      <c r="CM5" s="22">
        <f>Target_AM[[#This Row],[PROPORSI]]*VLOOKUP(Target_AM[[#This Row],[NIPNAS]],Target_CC[],COLUMN(BY$2)+9,0)</f>
        <v>311284683.88499993</v>
      </c>
      <c r="CN5" s="22">
        <f>Target_AM[[#This Row],[PROPORSI]]*VLOOKUP(Target_AM[[#This Row],[NIPNAS]],Target_CC[],COLUMN(BZ$2)+9,0)</f>
        <v>3684494573.8650002</v>
      </c>
      <c r="CO5" s="22">
        <f>Target_AM[[#This Row],[PROPORSI]]*VLOOKUP(Target_AM[[#This Row],[NIPNAS]],Target_CC[],COLUMN(CA$2)+9,0)</f>
        <v>24430605.5</v>
      </c>
      <c r="CP5" s="22">
        <f>Target_AM[[#This Row],[PROPORSI]]*VLOOKUP(Target_AM[[#This Row],[NIPNAS]],Target_CC[],COLUMN(CB$2)+9,0)</f>
        <v>23602407.5</v>
      </c>
      <c r="CQ5" s="22">
        <f>Target_AM[[#This Row],[PROPORSI]]*VLOOKUP(Target_AM[[#This Row],[NIPNAS]],Target_CC[],COLUMN(CC$2)+9,0)</f>
        <v>23333861.599999998</v>
      </c>
      <c r="CR5" s="22">
        <f>Target_AM[[#This Row],[PROPORSI]]*VLOOKUP(Target_AM[[#This Row],[NIPNAS]],Target_CC[],COLUMN(CD$2)+9,0)</f>
        <v>23333861.599999998</v>
      </c>
      <c r="CS5" s="22">
        <f>Target_AM[[#This Row],[PROPORSI]]*VLOOKUP(Target_AM[[#This Row],[NIPNAS]],Target_CC[],COLUMN(CE$2)+9,0)</f>
        <v>23333861.599999998</v>
      </c>
      <c r="CT5" s="22">
        <f>Target_AM[[#This Row],[PROPORSI]]*VLOOKUP(Target_AM[[#This Row],[NIPNAS]],Target_CC[],COLUMN(CF$2)+9,0)</f>
        <v>23333861.599999998</v>
      </c>
      <c r="CU5" s="22">
        <f>Target_AM[[#This Row],[PROPORSI]]*VLOOKUP(Target_AM[[#This Row],[NIPNAS]],Target_CC[],COLUMN(CG$2)+9,0)</f>
        <v>23333861.599999998</v>
      </c>
      <c r="CV5" s="22">
        <f>Target_AM[[#This Row],[PROPORSI]]*VLOOKUP(Target_AM[[#This Row],[NIPNAS]],Target_CC[],COLUMN(CH$2)+9,0)</f>
        <v>23333861.599999998</v>
      </c>
      <c r="CW5" s="22">
        <f>Target_AM[[#This Row],[PROPORSI]]*VLOOKUP(Target_AM[[#This Row],[NIPNAS]],Target_CC[],COLUMN(CI$2)+9,0)</f>
        <v>23333861.599999998</v>
      </c>
      <c r="CX5" s="22">
        <f>Target_AM[[#This Row],[PROPORSI]]*VLOOKUP(Target_AM[[#This Row],[NIPNAS]],Target_CC[],COLUMN(CJ$2)+9,0)</f>
        <v>23333861.599999998</v>
      </c>
      <c r="CY5" s="22">
        <f>Target_AM[[#This Row],[PROPORSI]]*VLOOKUP(Target_AM[[#This Row],[NIPNAS]],Target_CC[],COLUMN(CK$2)+9,0)</f>
        <v>23333861.599999998</v>
      </c>
      <c r="CZ5" s="22">
        <f>Target_AM[[#This Row],[PROPORSI]]*VLOOKUP(Target_AM[[#This Row],[NIPNAS]],Target_CC[],COLUMN(CL$2)+9,0)</f>
        <v>23333861.599999998</v>
      </c>
      <c r="DA5" s="22">
        <f>Target_AM[[#This Row],[PROPORSI]]*VLOOKUP(Target_AM[[#This Row],[NIPNAS]],Target_CC[],COLUMN(CM$2)+9,0)</f>
        <v>281371629</v>
      </c>
      <c r="DB5" s="22">
        <f>Target_AM[[#This Row],[PROPORSI]]*VLOOKUP(Target_AM[[#This Row],[NIPNAS]],Target_CC[],COLUMN(CN$2)+9,0)</f>
        <v>0</v>
      </c>
      <c r="DC5" s="22">
        <f>Target_AM[[#This Row],[PROPORSI]]*VLOOKUP(Target_AM[[#This Row],[NIPNAS]],Target_CC[],COLUMN(CO$2)+9,0)</f>
        <v>-35630</v>
      </c>
      <c r="DD5" s="22">
        <f>Target_AM[[#This Row],[PROPORSI]]*VLOOKUP(Target_AM[[#This Row],[NIPNAS]],Target_CC[],COLUMN(CP$2)+9,0)</f>
        <v>5040000</v>
      </c>
      <c r="DE5" s="22">
        <f>Target_AM[[#This Row],[PROPORSI]]*VLOOKUP(Target_AM[[#This Row],[NIPNAS]],Target_CC[],COLUMN(CQ$2)+9,0)</f>
        <v>0</v>
      </c>
      <c r="DF5" s="22">
        <f>Target_AM[[#This Row],[PROPORSI]]*VLOOKUP(Target_AM[[#This Row],[NIPNAS]],Target_CC[],COLUMN(CR$2)+9,0)</f>
        <v>0</v>
      </c>
      <c r="DG5" s="22">
        <f>Target_AM[[#This Row],[PROPORSI]]*VLOOKUP(Target_AM[[#This Row],[NIPNAS]],Target_CC[],COLUMN(CS$2)+9,0)</f>
        <v>0</v>
      </c>
      <c r="DH5" s="22">
        <f>Target_AM[[#This Row],[PROPORSI]]*VLOOKUP(Target_AM[[#This Row],[NIPNAS]],Target_CC[],COLUMN(CT$2)+9,0)</f>
        <v>0</v>
      </c>
      <c r="DI5" s="22">
        <f>Target_AM[[#This Row],[PROPORSI]]*VLOOKUP(Target_AM[[#This Row],[NIPNAS]],Target_CC[],COLUMN(CU$2)+9,0)</f>
        <v>0</v>
      </c>
      <c r="DJ5" s="22">
        <f>Target_AM[[#This Row],[PROPORSI]]*VLOOKUP(Target_AM[[#This Row],[NIPNAS]],Target_CC[],COLUMN(CV$2)+9,0)</f>
        <v>0</v>
      </c>
      <c r="DK5" s="22">
        <f>Target_AM[[#This Row],[PROPORSI]]*VLOOKUP(Target_AM[[#This Row],[NIPNAS]],Target_CC[],COLUMN(CW$2)+9,0)</f>
        <v>0</v>
      </c>
      <c r="DL5" s="22">
        <f>Target_AM[[#This Row],[PROPORSI]]*VLOOKUP(Target_AM[[#This Row],[NIPNAS]],Target_CC[],COLUMN(CX$2)+9,0)</f>
        <v>0</v>
      </c>
      <c r="DM5" s="22">
        <f>Target_AM[[#This Row],[PROPORSI]]*VLOOKUP(Target_AM[[#This Row],[NIPNAS]],Target_CC[],COLUMN(CY$2)+9,0)</f>
        <v>0</v>
      </c>
      <c r="DN5" s="22">
        <f>Target_AM[[#This Row],[PROPORSI]]*VLOOKUP(Target_AM[[#This Row],[NIPNAS]],Target_CC[],COLUMN(CZ$2)+9,0)</f>
        <v>5004370</v>
      </c>
      <c r="DO5" s="22">
        <f>Target_AM[[#This Row],[PROPORSI]]*VLOOKUP(Target_AM[[#This Row],[NIPNAS]],Target_CC[],COLUMN(DA$2)+9,0)</f>
        <v>0</v>
      </c>
      <c r="DP5" s="22">
        <f>Target_AM[[#This Row],[PROPORSI]]*VLOOKUP(Target_AM[[#This Row],[NIPNAS]],Target_CC[],COLUMN(DB$2)+9,0)</f>
        <v>0</v>
      </c>
      <c r="DQ5" s="22">
        <f>Target_AM[[#This Row],[PROPORSI]]*VLOOKUP(Target_AM[[#This Row],[NIPNAS]],Target_CC[],COLUMN(DC$2)+9,0)</f>
        <v>0</v>
      </c>
      <c r="DR5" s="22">
        <f>Target_AM[[#This Row],[PROPORSI]]*VLOOKUP(Target_AM[[#This Row],[NIPNAS]],Target_CC[],COLUMN(DD$2)+9,0)</f>
        <v>0</v>
      </c>
      <c r="DS5" s="22">
        <f>Target_AM[[#This Row],[PROPORSI]]*VLOOKUP(Target_AM[[#This Row],[NIPNAS]],Target_CC[],COLUMN(DE$2)+9,0)</f>
        <v>0</v>
      </c>
      <c r="DT5" s="22">
        <f>Target_AM[[#This Row],[PROPORSI]]*VLOOKUP(Target_AM[[#This Row],[NIPNAS]],Target_CC[],COLUMN(DF$2)+9,0)</f>
        <v>0</v>
      </c>
      <c r="DU5" s="22">
        <f>Target_AM[[#This Row],[PROPORSI]]*VLOOKUP(Target_AM[[#This Row],[NIPNAS]],Target_CC[],COLUMN(DG$2)+9,0)</f>
        <v>0</v>
      </c>
      <c r="DV5" s="22">
        <f>Target_AM[[#This Row],[PROPORSI]]*VLOOKUP(Target_AM[[#This Row],[NIPNAS]],Target_CC[],COLUMN(DH$2)+9,0)</f>
        <v>0</v>
      </c>
      <c r="DW5" s="22">
        <f>Target_AM[[#This Row],[PROPORSI]]*VLOOKUP(Target_AM[[#This Row],[NIPNAS]],Target_CC[],COLUMN(DI$2)+9,0)</f>
        <v>0</v>
      </c>
      <c r="DX5" s="22">
        <f>Target_AM[[#This Row],[PROPORSI]]*VLOOKUP(Target_AM[[#This Row],[NIPNAS]],Target_CC[],COLUMN(DJ$2)+9,0)</f>
        <v>0</v>
      </c>
      <c r="DY5" s="22">
        <f>Target_AM[[#This Row],[PROPORSI]]*VLOOKUP(Target_AM[[#This Row],[NIPNAS]],Target_CC[],COLUMN(DK$2)+9,0)</f>
        <v>0</v>
      </c>
      <c r="DZ5" s="22">
        <f>Target_AM[[#This Row],[PROPORSI]]*VLOOKUP(Target_AM[[#This Row],[NIPNAS]],Target_CC[],COLUMN(DL$2)+9,0)</f>
        <v>0</v>
      </c>
      <c r="EA5" s="22">
        <f>Target_AM[[#This Row],[PROPORSI]]*VLOOKUP(Target_AM[[#This Row],[NIPNAS]],Target_CC[],COLUMN(DM$2)+9,0)</f>
        <v>0</v>
      </c>
    </row>
    <row r="6" spans="2:131" x14ac:dyDescent="0.3">
      <c r="B6">
        <v>790120</v>
      </c>
      <c r="C6" t="s">
        <v>1028</v>
      </c>
      <c r="D6">
        <v>0.3</v>
      </c>
      <c r="E6" s="8">
        <v>45658</v>
      </c>
      <c r="F6">
        <v>5587309</v>
      </c>
      <c r="G6" t="s">
        <v>974</v>
      </c>
      <c r="J6" t="s">
        <v>1080</v>
      </c>
      <c r="K6" t="s">
        <v>26</v>
      </c>
      <c r="L6" t="s">
        <v>159</v>
      </c>
      <c r="M6" t="s">
        <v>18</v>
      </c>
      <c r="N6" s="23">
        <f>Target_AM[[#This Row],[PROPORSI]]*VLOOKUP(Target_AM[[#This Row],[NIPNAS]],Target_CC[],9,0)</f>
        <v>1584692019</v>
      </c>
      <c r="O6" s="22">
        <f>Target_AM[[#This Row],[PROPORSI]]*VLOOKUP(Target_AM[[#This Row],[NIPNAS]],Target_CC[],COLUMN(A$2)+9,0)</f>
        <v>72680419.799999997</v>
      </c>
      <c r="P6" s="22">
        <f>Target_AM[[#This Row],[PROPORSI]]*VLOOKUP(Target_AM[[#This Row],[NIPNAS]],Target_CC[],COLUMN(B$2)+9,0)</f>
        <v>133325461.5</v>
      </c>
      <c r="Q6" s="22">
        <f>Target_AM[[#This Row],[PROPORSI]]*VLOOKUP(Target_AM[[#This Row],[NIPNAS]],Target_CC[],COLUMN(C$2)+9,0)</f>
        <v>125266670.09999999</v>
      </c>
      <c r="R6" s="22">
        <f>Target_AM[[#This Row],[PROPORSI]]*VLOOKUP(Target_AM[[#This Row],[NIPNAS]],Target_CC[],COLUMN(D$2)+9,0)</f>
        <v>108838263</v>
      </c>
      <c r="S6" s="22">
        <f>Target_AM[[#This Row],[PROPORSI]]*VLOOKUP(Target_AM[[#This Row],[NIPNAS]],Target_CC[],COLUMN(E$2)+9,0)</f>
        <v>109880685</v>
      </c>
      <c r="T6" s="22">
        <f>Target_AM[[#This Row],[PROPORSI]]*VLOOKUP(Target_AM[[#This Row],[NIPNAS]],Target_CC[],COLUMN(F$2)+9,0)</f>
        <v>110368483.8</v>
      </c>
      <c r="U6" s="22">
        <f>Target_AM[[#This Row],[PROPORSI]]*VLOOKUP(Target_AM[[#This Row],[NIPNAS]],Target_CC[],COLUMN(G$2)+9,0)</f>
        <v>121602287.09999999</v>
      </c>
      <c r="V6" s="22">
        <f>Target_AM[[#This Row],[PROPORSI]]*VLOOKUP(Target_AM[[#This Row],[NIPNAS]],Target_CC[],COLUMN(H$2)+9,0)</f>
        <v>120470663.09999999</v>
      </c>
      <c r="W6" s="22">
        <f>Target_AM[[#This Row],[PROPORSI]]*VLOOKUP(Target_AM[[#This Row],[NIPNAS]],Target_CC[],COLUMN(I$2)+9,0)</f>
        <v>120434225.39999999</v>
      </c>
      <c r="X6" s="22">
        <f>Target_AM[[#This Row],[PROPORSI]]*VLOOKUP(Target_AM[[#This Row],[NIPNAS]],Target_CC[],COLUMN(J$2)+9,0)</f>
        <v>121416259.8</v>
      </c>
      <c r="Y6" s="22">
        <f>Target_AM[[#This Row],[PROPORSI]]*VLOOKUP(Target_AM[[#This Row],[NIPNAS]],Target_CC[],COLUMN(K$2)+9,0)</f>
        <v>119852524.5</v>
      </c>
      <c r="Z6" s="22">
        <f>Target_AM[[#This Row],[PROPORSI]]*VLOOKUP(Target_AM[[#This Row],[NIPNAS]],Target_CC[],COLUMN(L$2)+9,0)</f>
        <v>119851252.8</v>
      </c>
      <c r="AA6" s="22">
        <f>Target_AM[[#This Row],[PROPORSI]]*VLOOKUP(Target_AM[[#This Row],[NIPNAS]],Target_CC[],COLUMN(M$2)+9,0)</f>
        <v>1383987195.8999999</v>
      </c>
      <c r="AB6" s="22">
        <f>Target_AM[[#This Row],[PROPORSI]]*VLOOKUP(Target_AM[[#This Row],[NIPNAS]],Target_CC[],COLUMN(N$2)+9,0)</f>
        <v>16567909.799999999</v>
      </c>
      <c r="AC6" s="22">
        <f>Target_AM[[#This Row],[PROPORSI]]*VLOOKUP(Target_AM[[#This Row],[NIPNAS]],Target_CC[],COLUMN(O$2)+9,0)</f>
        <v>30392287.199999999</v>
      </c>
      <c r="AD6" s="22">
        <f>Target_AM[[#This Row],[PROPORSI]]*VLOOKUP(Target_AM[[#This Row],[NIPNAS]],Target_CC[],COLUMN(P$2)+9,0)</f>
        <v>28555240.800000001</v>
      </c>
      <c r="AE6" s="22">
        <f>Target_AM[[#This Row],[PROPORSI]]*VLOOKUP(Target_AM[[#This Row],[NIPNAS]],Target_CC[],COLUMN(Q$2)+9,0)</f>
        <v>24810292.5</v>
      </c>
      <c r="AF6" s="22">
        <f>Target_AM[[#This Row],[PROPORSI]]*VLOOKUP(Target_AM[[#This Row],[NIPNAS]],Target_CC[],COLUMN(R$2)+9,0)</f>
        <v>25047919.199999999</v>
      </c>
      <c r="AG6" s="22">
        <f>Target_AM[[#This Row],[PROPORSI]]*VLOOKUP(Target_AM[[#This Row],[NIPNAS]],Target_CC[],COLUMN(S$2)+9,0)</f>
        <v>25159115.699999999</v>
      </c>
      <c r="AH6" s="22">
        <f>Target_AM[[#This Row],[PROPORSI]]*VLOOKUP(Target_AM[[#This Row],[NIPNAS]],Target_CC[],COLUMN(T$2)+9,0)</f>
        <v>27719923.800000001</v>
      </c>
      <c r="AI6" s="22">
        <f>Target_AM[[#This Row],[PROPORSI]]*VLOOKUP(Target_AM[[#This Row],[NIPNAS]],Target_CC[],COLUMN(U$2)+9,0)</f>
        <v>27461963.399999999</v>
      </c>
      <c r="AJ6" s="22">
        <f>Target_AM[[#This Row],[PROPORSI]]*VLOOKUP(Target_AM[[#This Row],[NIPNAS]],Target_CC[],COLUMN(V$2)+9,0)</f>
        <v>27453658.199999999</v>
      </c>
      <c r="AK6" s="22">
        <f>Target_AM[[#This Row],[PROPORSI]]*VLOOKUP(Target_AM[[#This Row],[NIPNAS]],Target_CC[],COLUMN(W$2)+9,0)</f>
        <v>27677517.599999998</v>
      </c>
      <c r="AL6" s="22">
        <f>Target_AM[[#This Row],[PROPORSI]]*VLOOKUP(Target_AM[[#This Row],[NIPNAS]],Target_CC[],COLUMN(X$2)+9,0)</f>
        <v>27321056.099999998</v>
      </c>
      <c r="AM6" s="22">
        <f>Target_AM[[#This Row],[PROPORSI]]*VLOOKUP(Target_AM[[#This Row],[NIPNAS]],Target_CC[],COLUMN(Y$2)+9,0)</f>
        <v>27320766</v>
      </c>
      <c r="AN6" s="22">
        <f>Target_AM[[#This Row],[PROPORSI]]*VLOOKUP(Target_AM[[#This Row],[NIPNAS]],Target_CC[],COLUMN(Z$2)+9,0)</f>
        <v>315487650.30000001</v>
      </c>
      <c r="AO6" s="22">
        <f>Target_AM[[#This Row],[PROPORSI]]*VLOOKUP(Target_AM[[#This Row],[NIPNAS]],Target_CC[],COLUMN(AA$2)+9,0)</f>
        <v>89248329.599999994</v>
      </c>
      <c r="AP6" s="22">
        <f>Target_AM[[#This Row],[PROPORSI]]*VLOOKUP(Target_AM[[#This Row],[NIPNAS]],Target_CC[],COLUMN(AB$2)+9,0)</f>
        <v>163717748.69999999</v>
      </c>
      <c r="AQ6" s="22">
        <f>Target_AM[[#This Row],[PROPORSI]]*VLOOKUP(Target_AM[[#This Row],[NIPNAS]],Target_CC[],COLUMN(AC$2)+9,0)</f>
        <v>153821910.90000001</v>
      </c>
      <c r="AR6" s="22">
        <f>Target_AM[[#This Row],[PROPORSI]]*VLOOKUP(Target_AM[[#This Row],[NIPNAS]],Target_CC[],COLUMN(AD$2)+9,0)</f>
        <v>133648555.5</v>
      </c>
      <c r="AS6" s="22">
        <f>Target_AM[[#This Row],[PROPORSI]]*VLOOKUP(Target_AM[[#This Row],[NIPNAS]],Target_CC[],COLUMN(AE$2)+9,0)</f>
        <v>134928604.19999999</v>
      </c>
      <c r="AT6" s="22">
        <f>Target_AM[[#This Row],[PROPORSI]]*VLOOKUP(Target_AM[[#This Row],[NIPNAS]],Target_CC[],COLUMN(AF$2)+9,0)</f>
        <v>135527599.5</v>
      </c>
      <c r="AU6" s="22">
        <f>Target_AM[[#This Row],[PROPORSI]]*VLOOKUP(Target_AM[[#This Row],[NIPNAS]],Target_CC[],COLUMN(AG$2)+9,0)</f>
        <v>149322210.90000001</v>
      </c>
      <c r="AV6" s="22">
        <f>Target_AM[[#This Row],[PROPORSI]]*VLOOKUP(Target_AM[[#This Row],[NIPNAS]],Target_CC[],COLUMN(AH$2)+9,0)</f>
        <v>147932626.5</v>
      </c>
      <c r="AW6" s="22">
        <f>Target_AM[[#This Row],[PROPORSI]]*VLOOKUP(Target_AM[[#This Row],[NIPNAS]],Target_CC[],COLUMN(AI$2)+9,0)</f>
        <v>147887883.59999999</v>
      </c>
      <c r="AX6" s="22">
        <f>Target_AM[[#This Row],[PROPORSI]]*VLOOKUP(Target_AM[[#This Row],[NIPNAS]],Target_CC[],COLUMN(AJ$2)+9,0)</f>
        <v>149093777.40000001</v>
      </c>
      <c r="AY6" s="22">
        <f>Target_AM[[#This Row],[PROPORSI]]*VLOOKUP(Target_AM[[#This Row],[NIPNAS]],Target_CC[],COLUMN(AK$2)+9,0)</f>
        <v>147173580.59999999</v>
      </c>
      <c r="AZ6" s="22">
        <f>Target_AM[[#This Row],[PROPORSI]]*VLOOKUP(Target_AM[[#This Row],[NIPNAS]],Target_CC[],COLUMN(AL$2)+9,0)</f>
        <v>147172018.79999998</v>
      </c>
      <c r="BA6" s="22">
        <f>Target_AM[[#This Row],[PROPORSI]]*VLOOKUP(Target_AM[[#This Row],[NIPNAS]],Target_CC[],COLUMN(AM$2)+9,0)</f>
        <v>1699474846.2</v>
      </c>
      <c r="BB6" s="22">
        <f>Target_AM[[#This Row],[PROPORSI]]*VLOOKUP(Target_AM[[#This Row],[NIPNAS]],Target_CC[],COLUMN(AN$2)+9,0)</f>
        <v>0</v>
      </c>
      <c r="BC6" s="22">
        <f>Target_AM[[#This Row],[PROPORSI]]*VLOOKUP(Target_AM[[#This Row],[NIPNAS]],Target_CC[],COLUMN(AO$2)+9,0)</f>
        <v>0</v>
      </c>
      <c r="BD6" s="22">
        <f>Target_AM[[#This Row],[PROPORSI]]*VLOOKUP(Target_AM[[#This Row],[NIPNAS]],Target_CC[],COLUMN(AP$2)+9,0)</f>
        <v>0</v>
      </c>
      <c r="BE6" s="22">
        <f>Target_AM[[#This Row],[PROPORSI]]*VLOOKUP(Target_AM[[#This Row],[NIPNAS]],Target_CC[],COLUMN(AQ$2)+9,0)</f>
        <v>0</v>
      </c>
      <c r="BF6" s="22">
        <f>Target_AM[[#This Row],[PROPORSI]]*VLOOKUP(Target_AM[[#This Row],[NIPNAS]],Target_CC[],COLUMN(AR$2)+9,0)</f>
        <v>0</v>
      </c>
      <c r="BG6" s="22">
        <f>Target_AM[[#This Row],[PROPORSI]]*VLOOKUP(Target_AM[[#This Row],[NIPNAS]],Target_CC[],COLUMN(AS$2)+9,0)</f>
        <v>0</v>
      </c>
      <c r="BH6" s="22">
        <f>Target_AM[[#This Row],[PROPORSI]]*VLOOKUP(Target_AM[[#This Row],[NIPNAS]],Target_CC[],COLUMN(AT$2)+9,0)</f>
        <v>0</v>
      </c>
      <c r="BI6" s="22">
        <f>Target_AM[[#This Row],[PROPORSI]]*VLOOKUP(Target_AM[[#This Row],[NIPNAS]],Target_CC[],COLUMN(AU$2)+9,0)</f>
        <v>0</v>
      </c>
      <c r="BJ6" s="22">
        <f>Target_AM[[#This Row],[PROPORSI]]*VLOOKUP(Target_AM[[#This Row],[NIPNAS]],Target_CC[],COLUMN(AV$2)+9,0)</f>
        <v>0</v>
      </c>
      <c r="BK6" s="22">
        <f>Target_AM[[#This Row],[PROPORSI]]*VLOOKUP(Target_AM[[#This Row],[NIPNAS]],Target_CC[],COLUMN(AW$2)+9,0)</f>
        <v>0</v>
      </c>
      <c r="BL6" s="22">
        <f>Target_AM[[#This Row],[PROPORSI]]*VLOOKUP(Target_AM[[#This Row],[NIPNAS]],Target_CC[],COLUMN(AX$2)+9,0)</f>
        <v>0</v>
      </c>
      <c r="BM6" s="22">
        <f>Target_AM[[#This Row],[PROPORSI]]*VLOOKUP(Target_AM[[#This Row],[NIPNAS]],Target_CC[],COLUMN(AY$2)+9,0)</f>
        <v>0</v>
      </c>
      <c r="BN6" s="22">
        <f>Target_AM[[#This Row],[PROPORSI]]*VLOOKUP(Target_AM[[#This Row],[NIPNAS]],Target_CC[],COLUMN(AZ$2)+9,0)</f>
        <v>0</v>
      </c>
      <c r="BO6" s="22">
        <f>Target_AM[[#This Row],[PROPORSI]]*VLOOKUP(Target_AM[[#This Row],[NIPNAS]],Target_CC[],COLUMN(BA$2)+9,0)</f>
        <v>129948827.09999999</v>
      </c>
      <c r="BP6" s="22">
        <f>Target_AM[[#This Row],[PROPORSI]]*VLOOKUP(Target_AM[[#This Row],[NIPNAS]],Target_CC[],COLUMN(BB$2)+9,0)</f>
        <v>128891330.69999999</v>
      </c>
      <c r="BQ6" s="22">
        <f>Target_AM[[#This Row],[PROPORSI]]*VLOOKUP(Target_AM[[#This Row],[NIPNAS]],Target_CC[],COLUMN(BC$2)+9,0)</f>
        <v>150550990.5</v>
      </c>
      <c r="BR6" s="22">
        <f>Target_AM[[#This Row],[PROPORSI]]*VLOOKUP(Target_AM[[#This Row],[NIPNAS]],Target_CC[],COLUMN(BD$2)+9,0)</f>
        <v>143407948.06499997</v>
      </c>
      <c r="BS6" s="22">
        <f>Target_AM[[#This Row],[PROPORSI]]*VLOOKUP(Target_AM[[#This Row],[NIPNAS]],Target_CC[],COLUMN(BE$2)+9,0)</f>
        <v>143407948.06499997</v>
      </c>
      <c r="BT6" s="22">
        <f>Target_AM[[#This Row],[PROPORSI]]*VLOOKUP(Target_AM[[#This Row],[NIPNAS]],Target_CC[],COLUMN(BF$2)+9,0)</f>
        <v>143407948.06499997</v>
      </c>
      <c r="BU6" s="22">
        <f>Target_AM[[#This Row],[PROPORSI]]*VLOOKUP(Target_AM[[#This Row],[NIPNAS]],Target_CC[],COLUMN(BG$2)+9,0)</f>
        <v>143407948.06499997</v>
      </c>
      <c r="BV6" s="22">
        <f>Target_AM[[#This Row],[PROPORSI]]*VLOOKUP(Target_AM[[#This Row],[NIPNAS]],Target_CC[],COLUMN(BH$2)+9,0)</f>
        <v>143407948.06499997</v>
      </c>
      <c r="BW6" s="22">
        <f>Target_AM[[#This Row],[PROPORSI]]*VLOOKUP(Target_AM[[#This Row],[NIPNAS]],Target_CC[],COLUMN(BI$2)+9,0)</f>
        <v>143407948.06499997</v>
      </c>
      <c r="BX6" s="22">
        <f>Target_AM[[#This Row],[PROPORSI]]*VLOOKUP(Target_AM[[#This Row],[NIPNAS]],Target_CC[],COLUMN(BJ$2)+9,0)</f>
        <v>143407948.06499997</v>
      </c>
      <c r="BY6" s="22">
        <f>Target_AM[[#This Row],[PROPORSI]]*VLOOKUP(Target_AM[[#This Row],[NIPNAS]],Target_CC[],COLUMN(BK$2)+9,0)</f>
        <v>143407948.06499997</v>
      </c>
      <c r="BZ6" s="22">
        <f>Target_AM[[#This Row],[PROPORSI]]*VLOOKUP(Target_AM[[#This Row],[NIPNAS]],Target_CC[],COLUMN(BL$2)+9,0)</f>
        <v>143407948.06499997</v>
      </c>
      <c r="CA6" s="22">
        <f>Target_AM[[#This Row],[PROPORSI]]*VLOOKUP(Target_AM[[#This Row],[NIPNAS]],Target_CC[],COLUMN(BM$2)+9,0)</f>
        <v>1700062680.8850002</v>
      </c>
      <c r="CB6" s="22">
        <f>Target_AM[[#This Row],[PROPORSI]]*VLOOKUP(Target_AM[[#This Row],[NIPNAS]],Target_CC[],COLUMN(BN$2)+9,0)</f>
        <v>119342780.39999999</v>
      </c>
      <c r="CC6" s="22">
        <f>Target_AM[[#This Row],[PROPORSI]]*VLOOKUP(Target_AM[[#This Row],[NIPNAS]],Target_CC[],COLUMN(BO$2)+9,0)</f>
        <v>118627647</v>
      </c>
      <c r="CD6" s="22">
        <f>Target_AM[[#This Row],[PROPORSI]]*VLOOKUP(Target_AM[[#This Row],[NIPNAS]],Target_CC[],COLUMN(BP$2)+9,0)</f>
        <v>140429180.69999999</v>
      </c>
      <c r="CE6" s="22">
        <f>Target_AM[[#This Row],[PROPORSI]]*VLOOKUP(Target_AM[[#This Row],[NIPNAS]],Target_CC[],COLUMN(BQ$2)+9,0)</f>
        <v>133407721.66499998</v>
      </c>
      <c r="CF6" s="22">
        <f>Target_AM[[#This Row],[PROPORSI]]*VLOOKUP(Target_AM[[#This Row],[NIPNAS]],Target_CC[],COLUMN(BR$2)+9,0)</f>
        <v>133407721.66499998</v>
      </c>
      <c r="CG6" s="22">
        <f>Target_AM[[#This Row],[PROPORSI]]*VLOOKUP(Target_AM[[#This Row],[NIPNAS]],Target_CC[],COLUMN(BS$2)+9,0)</f>
        <v>133407721.66499998</v>
      </c>
      <c r="CH6" s="22">
        <f>Target_AM[[#This Row],[PROPORSI]]*VLOOKUP(Target_AM[[#This Row],[NIPNAS]],Target_CC[],COLUMN(BT$2)+9,0)</f>
        <v>133407721.66499998</v>
      </c>
      <c r="CI6" s="22">
        <f>Target_AM[[#This Row],[PROPORSI]]*VLOOKUP(Target_AM[[#This Row],[NIPNAS]],Target_CC[],COLUMN(BU$2)+9,0)</f>
        <v>133407721.66499998</v>
      </c>
      <c r="CJ6" s="22">
        <f>Target_AM[[#This Row],[PROPORSI]]*VLOOKUP(Target_AM[[#This Row],[NIPNAS]],Target_CC[],COLUMN(BV$2)+9,0)</f>
        <v>133407721.66499998</v>
      </c>
      <c r="CK6" s="22">
        <f>Target_AM[[#This Row],[PROPORSI]]*VLOOKUP(Target_AM[[#This Row],[NIPNAS]],Target_CC[],COLUMN(BW$2)+9,0)</f>
        <v>133407721.66499998</v>
      </c>
      <c r="CL6" s="22">
        <f>Target_AM[[#This Row],[PROPORSI]]*VLOOKUP(Target_AM[[#This Row],[NIPNAS]],Target_CC[],COLUMN(BX$2)+9,0)</f>
        <v>133407721.66499998</v>
      </c>
      <c r="CM6" s="22">
        <f>Target_AM[[#This Row],[PROPORSI]]*VLOOKUP(Target_AM[[#This Row],[NIPNAS]],Target_CC[],COLUMN(BY$2)+9,0)</f>
        <v>133407721.66499998</v>
      </c>
      <c r="CN6" s="22">
        <f>Target_AM[[#This Row],[PROPORSI]]*VLOOKUP(Target_AM[[#This Row],[NIPNAS]],Target_CC[],COLUMN(BZ$2)+9,0)</f>
        <v>1579069103.0850003</v>
      </c>
      <c r="CO6" s="22">
        <f>Target_AM[[#This Row],[PROPORSI]]*VLOOKUP(Target_AM[[#This Row],[NIPNAS]],Target_CC[],COLUMN(CA$2)+9,0)</f>
        <v>10470259.5</v>
      </c>
      <c r="CP6" s="22">
        <f>Target_AM[[#This Row],[PROPORSI]]*VLOOKUP(Target_AM[[#This Row],[NIPNAS]],Target_CC[],COLUMN(CB$2)+9,0)</f>
        <v>10115317.5</v>
      </c>
      <c r="CQ6" s="22">
        <f>Target_AM[[#This Row],[PROPORSI]]*VLOOKUP(Target_AM[[#This Row],[NIPNAS]],Target_CC[],COLUMN(CC$2)+9,0)</f>
        <v>10000226.4</v>
      </c>
      <c r="CR6" s="22">
        <f>Target_AM[[#This Row],[PROPORSI]]*VLOOKUP(Target_AM[[#This Row],[NIPNAS]],Target_CC[],COLUMN(CD$2)+9,0)</f>
        <v>10000226.4</v>
      </c>
      <c r="CS6" s="22">
        <f>Target_AM[[#This Row],[PROPORSI]]*VLOOKUP(Target_AM[[#This Row],[NIPNAS]],Target_CC[],COLUMN(CE$2)+9,0)</f>
        <v>10000226.4</v>
      </c>
      <c r="CT6" s="22">
        <f>Target_AM[[#This Row],[PROPORSI]]*VLOOKUP(Target_AM[[#This Row],[NIPNAS]],Target_CC[],COLUMN(CF$2)+9,0)</f>
        <v>10000226.4</v>
      </c>
      <c r="CU6" s="22">
        <f>Target_AM[[#This Row],[PROPORSI]]*VLOOKUP(Target_AM[[#This Row],[NIPNAS]],Target_CC[],COLUMN(CG$2)+9,0)</f>
        <v>10000226.4</v>
      </c>
      <c r="CV6" s="22">
        <f>Target_AM[[#This Row],[PROPORSI]]*VLOOKUP(Target_AM[[#This Row],[NIPNAS]],Target_CC[],COLUMN(CH$2)+9,0)</f>
        <v>10000226.4</v>
      </c>
      <c r="CW6" s="22">
        <f>Target_AM[[#This Row],[PROPORSI]]*VLOOKUP(Target_AM[[#This Row],[NIPNAS]],Target_CC[],COLUMN(CI$2)+9,0)</f>
        <v>10000226.4</v>
      </c>
      <c r="CX6" s="22">
        <f>Target_AM[[#This Row],[PROPORSI]]*VLOOKUP(Target_AM[[#This Row],[NIPNAS]],Target_CC[],COLUMN(CJ$2)+9,0)</f>
        <v>10000226.4</v>
      </c>
      <c r="CY6" s="22">
        <f>Target_AM[[#This Row],[PROPORSI]]*VLOOKUP(Target_AM[[#This Row],[NIPNAS]],Target_CC[],COLUMN(CK$2)+9,0)</f>
        <v>10000226.4</v>
      </c>
      <c r="CZ6" s="22">
        <f>Target_AM[[#This Row],[PROPORSI]]*VLOOKUP(Target_AM[[#This Row],[NIPNAS]],Target_CC[],COLUMN(CL$2)+9,0)</f>
        <v>10000226.4</v>
      </c>
      <c r="DA6" s="22">
        <f>Target_AM[[#This Row],[PROPORSI]]*VLOOKUP(Target_AM[[#This Row],[NIPNAS]],Target_CC[],COLUMN(CM$2)+9,0)</f>
        <v>120587841</v>
      </c>
      <c r="DB6" s="22">
        <f>Target_AM[[#This Row],[PROPORSI]]*VLOOKUP(Target_AM[[#This Row],[NIPNAS]],Target_CC[],COLUMN(CN$2)+9,0)</f>
        <v>0</v>
      </c>
      <c r="DC6" s="22">
        <f>Target_AM[[#This Row],[PROPORSI]]*VLOOKUP(Target_AM[[#This Row],[NIPNAS]],Target_CC[],COLUMN(CO$2)+9,0)</f>
        <v>-15270</v>
      </c>
      <c r="DD6" s="22">
        <f>Target_AM[[#This Row],[PROPORSI]]*VLOOKUP(Target_AM[[#This Row],[NIPNAS]],Target_CC[],COLUMN(CP$2)+9,0)</f>
        <v>2160000</v>
      </c>
      <c r="DE6" s="22">
        <f>Target_AM[[#This Row],[PROPORSI]]*VLOOKUP(Target_AM[[#This Row],[NIPNAS]],Target_CC[],COLUMN(CQ$2)+9,0)</f>
        <v>0</v>
      </c>
      <c r="DF6" s="22">
        <f>Target_AM[[#This Row],[PROPORSI]]*VLOOKUP(Target_AM[[#This Row],[NIPNAS]],Target_CC[],COLUMN(CR$2)+9,0)</f>
        <v>0</v>
      </c>
      <c r="DG6" s="22">
        <f>Target_AM[[#This Row],[PROPORSI]]*VLOOKUP(Target_AM[[#This Row],[NIPNAS]],Target_CC[],COLUMN(CS$2)+9,0)</f>
        <v>0</v>
      </c>
      <c r="DH6" s="22">
        <f>Target_AM[[#This Row],[PROPORSI]]*VLOOKUP(Target_AM[[#This Row],[NIPNAS]],Target_CC[],COLUMN(CT$2)+9,0)</f>
        <v>0</v>
      </c>
      <c r="DI6" s="22">
        <f>Target_AM[[#This Row],[PROPORSI]]*VLOOKUP(Target_AM[[#This Row],[NIPNAS]],Target_CC[],COLUMN(CU$2)+9,0)</f>
        <v>0</v>
      </c>
      <c r="DJ6" s="22">
        <f>Target_AM[[#This Row],[PROPORSI]]*VLOOKUP(Target_AM[[#This Row],[NIPNAS]],Target_CC[],COLUMN(CV$2)+9,0)</f>
        <v>0</v>
      </c>
      <c r="DK6" s="22">
        <f>Target_AM[[#This Row],[PROPORSI]]*VLOOKUP(Target_AM[[#This Row],[NIPNAS]],Target_CC[],COLUMN(CW$2)+9,0)</f>
        <v>0</v>
      </c>
      <c r="DL6" s="22">
        <f>Target_AM[[#This Row],[PROPORSI]]*VLOOKUP(Target_AM[[#This Row],[NIPNAS]],Target_CC[],COLUMN(CX$2)+9,0)</f>
        <v>0</v>
      </c>
      <c r="DM6" s="22">
        <f>Target_AM[[#This Row],[PROPORSI]]*VLOOKUP(Target_AM[[#This Row],[NIPNAS]],Target_CC[],COLUMN(CY$2)+9,0)</f>
        <v>0</v>
      </c>
      <c r="DN6" s="22">
        <f>Target_AM[[#This Row],[PROPORSI]]*VLOOKUP(Target_AM[[#This Row],[NIPNAS]],Target_CC[],COLUMN(CZ$2)+9,0)</f>
        <v>2144730</v>
      </c>
      <c r="DO6" s="22">
        <f>Target_AM[[#This Row],[PROPORSI]]*VLOOKUP(Target_AM[[#This Row],[NIPNAS]],Target_CC[],COLUMN(DA$2)+9,0)</f>
        <v>0</v>
      </c>
      <c r="DP6" s="22">
        <f>Target_AM[[#This Row],[PROPORSI]]*VLOOKUP(Target_AM[[#This Row],[NIPNAS]],Target_CC[],COLUMN(DB$2)+9,0)</f>
        <v>0</v>
      </c>
      <c r="DQ6" s="22">
        <f>Target_AM[[#This Row],[PROPORSI]]*VLOOKUP(Target_AM[[#This Row],[NIPNAS]],Target_CC[],COLUMN(DC$2)+9,0)</f>
        <v>0</v>
      </c>
      <c r="DR6" s="22">
        <f>Target_AM[[#This Row],[PROPORSI]]*VLOOKUP(Target_AM[[#This Row],[NIPNAS]],Target_CC[],COLUMN(DD$2)+9,0)</f>
        <v>0</v>
      </c>
      <c r="DS6" s="22">
        <f>Target_AM[[#This Row],[PROPORSI]]*VLOOKUP(Target_AM[[#This Row],[NIPNAS]],Target_CC[],COLUMN(DE$2)+9,0)</f>
        <v>0</v>
      </c>
      <c r="DT6" s="22">
        <f>Target_AM[[#This Row],[PROPORSI]]*VLOOKUP(Target_AM[[#This Row],[NIPNAS]],Target_CC[],COLUMN(DF$2)+9,0)</f>
        <v>0</v>
      </c>
      <c r="DU6" s="22">
        <f>Target_AM[[#This Row],[PROPORSI]]*VLOOKUP(Target_AM[[#This Row],[NIPNAS]],Target_CC[],COLUMN(DG$2)+9,0)</f>
        <v>0</v>
      </c>
      <c r="DV6" s="22">
        <f>Target_AM[[#This Row],[PROPORSI]]*VLOOKUP(Target_AM[[#This Row],[NIPNAS]],Target_CC[],COLUMN(DH$2)+9,0)</f>
        <v>0</v>
      </c>
      <c r="DW6" s="22">
        <f>Target_AM[[#This Row],[PROPORSI]]*VLOOKUP(Target_AM[[#This Row],[NIPNAS]],Target_CC[],COLUMN(DI$2)+9,0)</f>
        <v>0</v>
      </c>
      <c r="DX6" s="22">
        <f>Target_AM[[#This Row],[PROPORSI]]*VLOOKUP(Target_AM[[#This Row],[NIPNAS]],Target_CC[],COLUMN(DJ$2)+9,0)</f>
        <v>0</v>
      </c>
      <c r="DY6" s="22">
        <f>Target_AM[[#This Row],[PROPORSI]]*VLOOKUP(Target_AM[[#This Row],[NIPNAS]],Target_CC[],COLUMN(DK$2)+9,0)</f>
        <v>0</v>
      </c>
      <c r="DZ6" s="22">
        <f>Target_AM[[#This Row],[PROPORSI]]*VLOOKUP(Target_AM[[#This Row],[NIPNAS]],Target_CC[],COLUMN(DL$2)+9,0)</f>
        <v>0</v>
      </c>
      <c r="EA6" s="22">
        <f>Target_AM[[#This Row],[PROPORSI]]*VLOOKUP(Target_AM[[#This Row],[NIPNAS]],Target_CC[],COLUMN(DM$2)+9,0)</f>
        <v>0</v>
      </c>
    </row>
    <row r="7" spans="2:131" x14ac:dyDescent="0.3">
      <c r="B7">
        <v>990053</v>
      </c>
      <c r="C7" t="s">
        <v>1078</v>
      </c>
      <c r="D7">
        <v>0.3</v>
      </c>
      <c r="E7" s="8">
        <v>45658</v>
      </c>
      <c r="F7">
        <v>3929563</v>
      </c>
      <c r="G7" t="s">
        <v>975</v>
      </c>
      <c r="J7" t="s">
        <v>1080</v>
      </c>
      <c r="K7" t="s">
        <v>23</v>
      </c>
      <c r="L7" t="s">
        <v>159</v>
      </c>
      <c r="M7" t="s">
        <v>18</v>
      </c>
      <c r="N7" s="23">
        <f>Target_AM[[#This Row],[PROPORSI]]*VLOOKUP(Target_AM[[#This Row],[NIPNAS]],Target_CC[],9,0)</f>
        <v>10257659191.799999</v>
      </c>
      <c r="O7" s="22">
        <f>Target_AM[[#This Row],[PROPORSI]]*VLOOKUP(Target_AM[[#This Row],[NIPNAS]],Target_CC[],COLUMN(A$2)+9,0)</f>
        <v>294097947</v>
      </c>
      <c r="P7" s="22">
        <f>Target_AM[[#This Row],[PROPORSI]]*VLOOKUP(Target_AM[[#This Row],[NIPNAS]],Target_CC[],COLUMN(B$2)+9,0)</f>
        <v>539495294.39999998</v>
      </c>
      <c r="Q7" s="22">
        <f>Target_AM[[#This Row],[PROPORSI]]*VLOOKUP(Target_AM[[#This Row],[NIPNAS]],Target_CC[],COLUMN(C$2)+9,0)</f>
        <v>506885769</v>
      </c>
      <c r="R7" s="22">
        <f>Target_AM[[#This Row],[PROPORSI]]*VLOOKUP(Target_AM[[#This Row],[NIPNAS]],Target_CC[],COLUMN(D$2)+9,0)</f>
        <v>440408982.59999996</v>
      </c>
      <c r="S7" s="22">
        <f>Target_AM[[#This Row],[PROPORSI]]*VLOOKUP(Target_AM[[#This Row],[NIPNAS]],Target_CC[],COLUMN(E$2)+9,0)</f>
        <v>444627094.5</v>
      </c>
      <c r="T7" s="22">
        <f>Target_AM[[#This Row],[PROPORSI]]*VLOOKUP(Target_AM[[#This Row],[NIPNAS]],Target_CC[],COLUMN(F$2)+9,0)</f>
        <v>446600949.59999996</v>
      </c>
      <c r="U7" s="22">
        <f>Target_AM[[#This Row],[PROPORSI]]*VLOOKUP(Target_AM[[#This Row],[NIPNAS]],Target_CC[],COLUMN(G$2)+9,0)</f>
        <v>492058013.69999999</v>
      </c>
      <c r="V7" s="22">
        <f>Target_AM[[#This Row],[PROPORSI]]*VLOOKUP(Target_AM[[#This Row],[NIPNAS]],Target_CC[],COLUMN(H$2)+9,0)</f>
        <v>487478949.29999995</v>
      </c>
      <c r="W7" s="22">
        <f>Target_AM[[#This Row],[PROPORSI]]*VLOOKUP(Target_AM[[#This Row],[NIPNAS]],Target_CC[],COLUMN(I$2)+9,0)</f>
        <v>487331506.19999999</v>
      </c>
      <c r="X7" s="22">
        <f>Target_AM[[#This Row],[PROPORSI]]*VLOOKUP(Target_AM[[#This Row],[NIPNAS]],Target_CC[],COLUMN(J$2)+9,0)</f>
        <v>491305263</v>
      </c>
      <c r="Y7" s="22">
        <f>Target_AM[[#This Row],[PROPORSI]]*VLOOKUP(Target_AM[[#This Row],[NIPNAS]],Target_CC[],COLUMN(K$2)+9,0)</f>
        <v>484977680.69999999</v>
      </c>
      <c r="Z7" s="22">
        <f>Target_AM[[#This Row],[PROPORSI]]*VLOOKUP(Target_AM[[#This Row],[NIPNAS]],Target_CC[],COLUMN(L$2)+9,0)</f>
        <v>484972533.89999998</v>
      </c>
      <c r="AA7" s="22">
        <f>Target_AM[[#This Row],[PROPORSI]]*VLOOKUP(Target_AM[[#This Row],[NIPNAS]],Target_CC[],COLUMN(M$2)+9,0)</f>
        <v>5600239983.8999996</v>
      </c>
      <c r="AB7" s="22">
        <f>Target_AM[[#This Row],[PROPORSI]]*VLOOKUP(Target_AM[[#This Row],[NIPNAS]],Target_CC[],COLUMN(N$2)+9,0)</f>
        <v>46665885.299999997</v>
      </c>
      <c r="AC7" s="22">
        <f>Target_AM[[#This Row],[PROPORSI]]*VLOOKUP(Target_AM[[#This Row],[NIPNAS]],Target_CC[],COLUMN(O$2)+9,0)</f>
        <v>85604219.399999991</v>
      </c>
      <c r="AD7" s="22">
        <f>Target_AM[[#This Row],[PROPORSI]]*VLOOKUP(Target_AM[[#This Row],[NIPNAS]],Target_CC[],COLUMN(P$2)+9,0)</f>
        <v>80429916.299999997</v>
      </c>
      <c r="AE7" s="22">
        <f>Target_AM[[#This Row],[PROPORSI]]*VLOOKUP(Target_AM[[#This Row],[NIPNAS]],Target_CC[],COLUMN(Q$2)+9,0)</f>
        <v>69881734.200000003</v>
      </c>
      <c r="AF7" s="22">
        <f>Target_AM[[#This Row],[PROPORSI]]*VLOOKUP(Target_AM[[#This Row],[NIPNAS]],Target_CC[],COLUMN(R$2)+9,0)</f>
        <v>70551043.5</v>
      </c>
      <c r="AG7" s="22">
        <f>Target_AM[[#This Row],[PROPORSI]]*VLOOKUP(Target_AM[[#This Row],[NIPNAS]],Target_CC[],COLUMN(S$2)+9,0)</f>
        <v>70864244.099999994</v>
      </c>
      <c r="AH7" s="22">
        <f>Target_AM[[#This Row],[PROPORSI]]*VLOOKUP(Target_AM[[#This Row],[NIPNAS]],Target_CC[],COLUMN(T$2)+9,0)</f>
        <v>78077126.099999994</v>
      </c>
      <c r="AI7" s="22">
        <f>Target_AM[[#This Row],[PROPORSI]]*VLOOKUP(Target_AM[[#This Row],[NIPNAS]],Target_CC[],COLUMN(U$2)+9,0)</f>
        <v>77350544.099999994</v>
      </c>
      <c r="AJ7" s="22">
        <f>Target_AM[[#This Row],[PROPORSI]]*VLOOKUP(Target_AM[[#This Row],[NIPNAS]],Target_CC[],COLUMN(V$2)+9,0)</f>
        <v>77327151</v>
      </c>
      <c r="AK7" s="22">
        <f>Target_AM[[#This Row],[PROPORSI]]*VLOOKUP(Target_AM[[#This Row],[NIPNAS]],Target_CC[],COLUMN(W$2)+9,0)</f>
        <v>77957683.200000003</v>
      </c>
      <c r="AL7" s="22">
        <f>Target_AM[[#This Row],[PROPORSI]]*VLOOKUP(Target_AM[[#This Row],[NIPNAS]],Target_CC[],COLUMN(X$2)+9,0)</f>
        <v>76953658.200000003</v>
      </c>
      <c r="AM7" s="22">
        <f>Target_AM[[#This Row],[PROPORSI]]*VLOOKUP(Target_AM[[#This Row],[NIPNAS]],Target_CC[],COLUMN(Y$2)+9,0)</f>
        <v>76952841</v>
      </c>
      <c r="AN7" s="22">
        <f>Target_AM[[#This Row],[PROPORSI]]*VLOOKUP(Target_AM[[#This Row],[NIPNAS]],Target_CC[],COLUMN(Z$2)+9,0)</f>
        <v>888616046.39999998</v>
      </c>
      <c r="AO7" s="22">
        <f>Target_AM[[#This Row],[PROPORSI]]*VLOOKUP(Target_AM[[#This Row],[NIPNAS]],Target_CC[],COLUMN(AA$2)+9,0)</f>
        <v>340763832.30000001</v>
      </c>
      <c r="AP7" s="22">
        <f>Target_AM[[#This Row],[PROPORSI]]*VLOOKUP(Target_AM[[#This Row],[NIPNAS]],Target_CC[],COLUMN(AB$2)+9,0)</f>
        <v>625099513.79999995</v>
      </c>
      <c r="AQ7" s="22">
        <f>Target_AM[[#This Row],[PROPORSI]]*VLOOKUP(Target_AM[[#This Row],[NIPNAS]],Target_CC[],COLUMN(AC$2)+9,0)</f>
        <v>587315685.29999995</v>
      </c>
      <c r="AR7" s="22">
        <f>Target_AM[[#This Row],[PROPORSI]]*VLOOKUP(Target_AM[[#This Row],[NIPNAS]],Target_CC[],COLUMN(AD$2)+9,0)</f>
        <v>510290716.79999995</v>
      </c>
      <c r="AS7" s="22">
        <f>Target_AM[[#This Row],[PROPORSI]]*VLOOKUP(Target_AM[[#This Row],[NIPNAS]],Target_CC[],COLUMN(AE$2)+9,0)</f>
        <v>515178138</v>
      </c>
      <c r="AT7" s="22">
        <f>Target_AM[[#This Row],[PROPORSI]]*VLOOKUP(Target_AM[[#This Row],[NIPNAS]],Target_CC[],COLUMN(AF$2)+9,0)</f>
        <v>517465193.69999999</v>
      </c>
      <c r="AU7" s="22">
        <f>Target_AM[[#This Row],[PROPORSI]]*VLOOKUP(Target_AM[[#This Row],[NIPNAS]],Target_CC[],COLUMN(AG$2)+9,0)</f>
        <v>570135139.79999995</v>
      </c>
      <c r="AV7" s="22">
        <f>Target_AM[[#This Row],[PROPORSI]]*VLOOKUP(Target_AM[[#This Row],[NIPNAS]],Target_CC[],COLUMN(AH$2)+9,0)</f>
        <v>564829493.39999998</v>
      </c>
      <c r="AW7" s="22">
        <f>Target_AM[[#This Row],[PROPORSI]]*VLOOKUP(Target_AM[[#This Row],[NIPNAS]],Target_CC[],COLUMN(AI$2)+9,0)</f>
        <v>564658657.19999993</v>
      </c>
      <c r="AX7" s="22">
        <f>Target_AM[[#This Row],[PROPORSI]]*VLOOKUP(Target_AM[[#This Row],[NIPNAS]],Target_CC[],COLUMN(AJ$2)+9,0)</f>
        <v>569262946.19999993</v>
      </c>
      <c r="AY7" s="22">
        <f>Target_AM[[#This Row],[PROPORSI]]*VLOOKUP(Target_AM[[#This Row],[NIPNAS]],Target_CC[],COLUMN(AK$2)+9,0)</f>
        <v>561931338.89999998</v>
      </c>
      <c r="AZ7" s="22">
        <f>Target_AM[[#This Row],[PROPORSI]]*VLOOKUP(Target_AM[[#This Row],[NIPNAS]],Target_CC[],COLUMN(AL$2)+9,0)</f>
        <v>561925374.89999998</v>
      </c>
      <c r="BA7" s="22">
        <f>Target_AM[[#This Row],[PROPORSI]]*VLOOKUP(Target_AM[[#This Row],[NIPNAS]],Target_CC[],COLUMN(AM$2)+9,0)</f>
        <v>6488856030.3000002</v>
      </c>
      <c r="BB7" s="22">
        <f>Target_AM[[#This Row],[PROPORSI]]*VLOOKUP(Target_AM[[#This Row],[NIPNAS]],Target_CC[],COLUMN(AN$2)+9,0)</f>
        <v>21000000</v>
      </c>
      <c r="BC7" s="22">
        <f>Target_AM[[#This Row],[PROPORSI]]*VLOOKUP(Target_AM[[#This Row],[NIPNAS]],Target_CC[],COLUMN(AO$2)+9,0)</f>
        <v>21000000</v>
      </c>
      <c r="BD7" s="22">
        <f>Target_AM[[#This Row],[PROPORSI]]*VLOOKUP(Target_AM[[#This Row],[NIPNAS]],Target_CC[],COLUMN(AP$2)+9,0)</f>
        <v>21000000</v>
      </c>
      <c r="BE7" s="22">
        <f>Target_AM[[#This Row],[PROPORSI]]*VLOOKUP(Target_AM[[#This Row],[NIPNAS]],Target_CC[],COLUMN(AQ$2)+9,0)</f>
        <v>21000000</v>
      </c>
      <c r="BF7" s="22">
        <f>Target_AM[[#This Row],[PROPORSI]]*VLOOKUP(Target_AM[[#This Row],[NIPNAS]],Target_CC[],COLUMN(AR$2)+9,0)</f>
        <v>21000000</v>
      </c>
      <c r="BG7" s="22">
        <f>Target_AM[[#This Row],[PROPORSI]]*VLOOKUP(Target_AM[[#This Row],[NIPNAS]],Target_CC[],COLUMN(AS$2)+9,0)</f>
        <v>21000000</v>
      </c>
      <c r="BH7" s="22">
        <f>Target_AM[[#This Row],[PROPORSI]]*VLOOKUP(Target_AM[[#This Row],[NIPNAS]],Target_CC[],COLUMN(AT$2)+9,0)</f>
        <v>21000000</v>
      </c>
      <c r="BI7" s="22">
        <f>Target_AM[[#This Row],[PROPORSI]]*VLOOKUP(Target_AM[[#This Row],[NIPNAS]],Target_CC[],COLUMN(AU$2)+9,0)</f>
        <v>229200000</v>
      </c>
      <c r="BJ7" s="22">
        <f>Target_AM[[#This Row],[PROPORSI]]*VLOOKUP(Target_AM[[#This Row],[NIPNAS]],Target_CC[],COLUMN(AV$2)+9,0)</f>
        <v>21000000</v>
      </c>
      <c r="BK7" s="22">
        <f>Target_AM[[#This Row],[PROPORSI]]*VLOOKUP(Target_AM[[#This Row],[NIPNAS]],Target_CC[],COLUMN(AW$2)+9,0)</f>
        <v>21000000</v>
      </c>
      <c r="BL7" s="22">
        <f>Target_AM[[#This Row],[PROPORSI]]*VLOOKUP(Target_AM[[#This Row],[NIPNAS]],Target_CC[],COLUMN(AX$2)+9,0)</f>
        <v>21000000</v>
      </c>
      <c r="BM7" s="22">
        <f>Target_AM[[#This Row],[PROPORSI]]*VLOOKUP(Target_AM[[#This Row],[NIPNAS]],Target_CC[],COLUMN(AY$2)+9,0)</f>
        <v>21000000</v>
      </c>
      <c r="BN7" s="22">
        <f>Target_AM[[#This Row],[PROPORSI]]*VLOOKUP(Target_AM[[#This Row],[NIPNAS]],Target_CC[],COLUMN(AZ$2)+9,0)</f>
        <v>460200000</v>
      </c>
      <c r="BO7" s="22">
        <f>Target_AM[[#This Row],[PROPORSI]]*VLOOKUP(Target_AM[[#This Row],[NIPNAS]],Target_CC[],COLUMN(BA$2)+9,0)</f>
        <v>565627485</v>
      </c>
      <c r="BP7" s="22">
        <f>Target_AM[[#This Row],[PROPORSI]]*VLOOKUP(Target_AM[[#This Row],[NIPNAS]],Target_CC[],COLUMN(BB$2)+9,0)</f>
        <v>491863580.69999999</v>
      </c>
      <c r="BQ7" s="22">
        <f>Target_AM[[#This Row],[PROPORSI]]*VLOOKUP(Target_AM[[#This Row],[NIPNAS]],Target_CC[],COLUMN(BC$2)+9,0)</f>
        <v>522410607.59999996</v>
      </c>
      <c r="BR7" s="22">
        <f>Target_AM[[#This Row],[PROPORSI]]*VLOOKUP(Target_AM[[#This Row],[NIPNAS]],Target_CC[],COLUMN(BD$2)+9,0)</f>
        <v>501268449.435</v>
      </c>
      <c r="BS7" s="22">
        <f>Target_AM[[#This Row],[PROPORSI]]*VLOOKUP(Target_AM[[#This Row],[NIPNAS]],Target_CC[],COLUMN(BE$2)+9,0)</f>
        <v>501268449.435</v>
      </c>
      <c r="BT7" s="22">
        <f>Target_AM[[#This Row],[PROPORSI]]*VLOOKUP(Target_AM[[#This Row],[NIPNAS]],Target_CC[],COLUMN(BF$2)+9,0)</f>
        <v>501268449.435</v>
      </c>
      <c r="BU7" s="22">
        <f>Target_AM[[#This Row],[PROPORSI]]*VLOOKUP(Target_AM[[#This Row],[NIPNAS]],Target_CC[],COLUMN(BG$2)+9,0)</f>
        <v>501268449.435</v>
      </c>
      <c r="BV7" s="22">
        <f>Target_AM[[#This Row],[PROPORSI]]*VLOOKUP(Target_AM[[#This Row],[NIPNAS]],Target_CC[],COLUMN(BH$2)+9,0)</f>
        <v>501268449.435</v>
      </c>
      <c r="BW7" s="22">
        <f>Target_AM[[#This Row],[PROPORSI]]*VLOOKUP(Target_AM[[#This Row],[NIPNAS]],Target_CC[],COLUMN(BI$2)+9,0)</f>
        <v>501268449.435</v>
      </c>
      <c r="BX7" s="22">
        <f>Target_AM[[#This Row],[PROPORSI]]*VLOOKUP(Target_AM[[#This Row],[NIPNAS]],Target_CC[],COLUMN(BJ$2)+9,0)</f>
        <v>501268449.435</v>
      </c>
      <c r="BY7" s="22">
        <f>Target_AM[[#This Row],[PROPORSI]]*VLOOKUP(Target_AM[[#This Row],[NIPNAS]],Target_CC[],COLUMN(BK$2)+9,0)</f>
        <v>501268449.435</v>
      </c>
      <c r="BZ7" s="22">
        <f>Target_AM[[#This Row],[PROPORSI]]*VLOOKUP(Target_AM[[#This Row],[NIPNAS]],Target_CC[],COLUMN(BL$2)+9,0)</f>
        <v>501268449.435</v>
      </c>
      <c r="CA7" s="22">
        <f>Target_AM[[#This Row],[PROPORSI]]*VLOOKUP(Target_AM[[#This Row],[NIPNAS]],Target_CC[],COLUMN(BM$2)+9,0)</f>
        <v>6091317718.2150011</v>
      </c>
      <c r="CB7" s="22">
        <f>Target_AM[[#This Row],[PROPORSI]]*VLOOKUP(Target_AM[[#This Row],[NIPNAS]],Target_CC[],COLUMN(BN$2)+9,0)</f>
        <v>506104827.89999998</v>
      </c>
      <c r="CC7" s="22">
        <f>Target_AM[[#This Row],[PROPORSI]]*VLOOKUP(Target_AM[[#This Row],[NIPNAS]],Target_CC[],COLUMN(BO$2)+9,0)</f>
        <v>430872346.5</v>
      </c>
      <c r="CD7" s="22">
        <f>Target_AM[[#This Row],[PROPORSI]]*VLOOKUP(Target_AM[[#This Row],[NIPNAS]],Target_CC[],COLUMN(BP$2)+9,0)</f>
        <v>462499857.30000001</v>
      </c>
      <c r="CE7" s="22">
        <f>Target_AM[[#This Row],[PROPORSI]]*VLOOKUP(Target_AM[[#This Row],[NIPNAS]],Target_CC[],COLUMN(BQ$2)+9,0)</f>
        <v>439374864.435</v>
      </c>
      <c r="CF7" s="22">
        <f>Target_AM[[#This Row],[PROPORSI]]*VLOOKUP(Target_AM[[#This Row],[NIPNAS]],Target_CC[],COLUMN(BR$2)+9,0)</f>
        <v>439374864.435</v>
      </c>
      <c r="CG7" s="22">
        <f>Target_AM[[#This Row],[PROPORSI]]*VLOOKUP(Target_AM[[#This Row],[NIPNAS]],Target_CC[],COLUMN(BS$2)+9,0)</f>
        <v>439374864.435</v>
      </c>
      <c r="CH7" s="22">
        <f>Target_AM[[#This Row],[PROPORSI]]*VLOOKUP(Target_AM[[#This Row],[NIPNAS]],Target_CC[],COLUMN(BT$2)+9,0)</f>
        <v>439374864.435</v>
      </c>
      <c r="CI7" s="22">
        <f>Target_AM[[#This Row],[PROPORSI]]*VLOOKUP(Target_AM[[#This Row],[NIPNAS]],Target_CC[],COLUMN(BU$2)+9,0)</f>
        <v>439374864.435</v>
      </c>
      <c r="CJ7" s="22">
        <f>Target_AM[[#This Row],[PROPORSI]]*VLOOKUP(Target_AM[[#This Row],[NIPNAS]],Target_CC[],COLUMN(BV$2)+9,0)</f>
        <v>439374864.435</v>
      </c>
      <c r="CK7" s="22">
        <f>Target_AM[[#This Row],[PROPORSI]]*VLOOKUP(Target_AM[[#This Row],[NIPNAS]],Target_CC[],COLUMN(BW$2)+9,0)</f>
        <v>439374864.435</v>
      </c>
      <c r="CL7" s="22">
        <f>Target_AM[[#This Row],[PROPORSI]]*VLOOKUP(Target_AM[[#This Row],[NIPNAS]],Target_CC[],COLUMN(BX$2)+9,0)</f>
        <v>439374864.435</v>
      </c>
      <c r="CM7" s="22">
        <f>Target_AM[[#This Row],[PROPORSI]]*VLOOKUP(Target_AM[[#This Row],[NIPNAS]],Target_CC[],COLUMN(BY$2)+9,0)</f>
        <v>439374864.435</v>
      </c>
      <c r="CN7" s="22">
        <f>Target_AM[[#This Row],[PROPORSI]]*VLOOKUP(Target_AM[[#This Row],[NIPNAS]],Target_CC[],COLUMN(BZ$2)+9,0)</f>
        <v>5353850811.6150007</v>
      </c>
      <c r="CO7" s="22">
        <f>Target_AM[[#This Row],[PROPORSI]]*VLOOKUP(Target_AM[[#This Row],[NIPNAS]],Target_CC[],COLUMN(CA$2)+9,0)</f>
        <v>62107506.599999994</v>
      </c>
      <c r="CP7" s="22">
        <f>Target_AM[[#This Row],[PROPORSI]]*VLOOKUP(Target_AM[[#This Row],[NIPNAS]],Target_CC[],COLUMN(CB$2)+9,0)</f>
        <v>62063939.699999996</v>
      </c>
      <c r="CQ7" s="22">
        <f>Target_AM[[#This Row],[PROPORSI]]*VLOOKUP(Target_AM[[#This Row],[NIPNAS]],Target_CC[],COLUMN(CC$2)+9,0)</f>
        <v>61893585</v>
      </c>
      <c r="CR7" s="22">
        <f>Target_AM[[#This Row],[PROPORSI]]*VLOOKUP(Target_AM[[#This Row],[NIPNAS]],Target_CC[],COLUMN(CD$2)+9,0)</f>
        <v>61893585</v>
      </c>
      <c r="CS7" s="22">
        <f>Target_AM[[#This Row],[PROPORSI]]*VLOOKUP(Target_AM[[#This Row],[NIPNAS]],Target_CC[],COLUMN(CE$2)+9,0)</f>
        <v>61893585</v>
      </c>
      <c r="CT7" s="22">
        <f>Target_AM[[#This Row],[PROPORSI]]*VLOOKUP(Target_AM[[#This Row],[NIPNAS]],Target_CC[],COLUMN(CF$2)+9,0)</f>
        <v>61893585</v>
      </c>
      <c r="CU7" s="22">
        <f>Target_AM[[#This Row],[PROPORSI]]*VLOOKUP(Target_AM[[#This Row],[NIPNAS]],Target_CC[],COLUMN(CG$2)+9,0)</f>
        <v>61893585</v>
      </c>
      <c r="CV7" s="22">
        <f>Target_AM[[#This Row],[PROPORSI]]*VLOOKUP(Target_AM[[#This Row],[NIPNAS]],Target_CC[],COLUMN(CH$2)+9,0)</f>
        <v>61893585</v>
      </c>
      <c r="CW7" s="22">
        <f>Target_AM[[#This Row],[PROPORSI]]*VLOOKUP(Target_AM[[#This Row],[NIPNAS]],Target_CC[],COLUMN(CI$2)+9,0)</f>
        <v>61893585</v>
      </c>
      <c r="CX7" s="22">
        <f>Target_AM[[#This Row],[PROPORSI]]*VLOOKUP(Target_AM[[#This Row],[NIPNAS]],Target_CC[],COLUMN(CJ$2)+9,0)</f>
        <v>61893585</v>
      </c>
      <c r="CY7" s="22">
        <f>Target_AM[[#This Row],[PROPORSI]]*VLOOKUP(Target_AM[[#This Row],[NIPNAS]],Target_CC[],COLUMN(CK$2)+9,0)</f>
        <v>61893585</v>
      </c>
      <c r="CZ7" s="22">
        <f>Target_AM[[#This Row],[PROPORSI]]*VLOOKUP(Target_AM[[#This Row],[NIPNAS]],Target_CC[],COLUMN(CL$2)+9,0)</f>
        <v>61893585</v>
      </c>
      <c r="DA7" s="22">
        <f>Target_AM[[#This Row],[PROPORSI]]*VLOOKUP(Target_AM[[#This Row],[NIPNAS]],Target_CC[],COLUMN(CM$2)+9,0)</f>
        <v>743107296.29999995</v>
      </c>
      <c r="DB7" s="22">
        <f>Target_AM[[#This Row],[PROPORSI]]*VLOOKUP(Target_AM[[#This Row],[NIPNAS]],Target_CC[],COLUMN(CN$2)+9,0)</f>
        <v>0</v>
      </c>
      <c r="DC7" s="22">
        <f>Target_AM[[#This Row],[PROPORSI]]*VLOOKUP(Target_AM[[#This Row],[NIPNAS]],Target_CC[],COLUMN(CO$2)+9,0)</f>
        <v>3337800</v>
      </c>
      <c r="DD7" s="22">
        <f>Target_AM[[#This Row],[PROPORSI]]*VLOOKUP(Target_AM[[#This Row],[NIPNAS]],Target_CC[],COLUMN(CP$2)+9,0)</f>
        <v>-13680000</v>
      </c>
      <c r="DE7" s="22">
        <f>Target_AM[[#This Row],[PROPORSI]]*VLOOKUP(Target_AM[[#This Row],[NIPNAS]],Target_CC[],COLUMN(CQ$2)+9,0)</f>
        <v>0</v>
      </c>
      <c r="DF7" s="22">
        <f>Target_AM[[#This Row],[PROPORSI]]*VLOOKUP(Target_AM[[#This Row],[NIPNAS]],Target_CC[],COLUMN(CR$2)+9,0)</f>
        <v>0</v>
      </c>
      <c r="DG7" s="22">
        <f>Target_AM[[#This Row],[PROPORSI]]*VLOOKUP(Target_AM[[#This Row],[NIPNAS]],Target_CC[],COLUMN(CS$2)+9,0)</f>
        <v>0</v>
      </c>
      <c r="DH7" s="22">
        <f>Target_AM[[#This Row],[PROPORSI]]*VLOOKUP(Target_AM[[#This Row],[NIPNAS]],Target_CC[],COLUMN(CT$2)+9,0)</f>
        <v>0</v>
      </c>
      <c r="DI7" s="22">
        <f>Target_AM[[#This Row],[PROPORSI]]*VLOOKUP(Target_AM[[#This Row],[NIPNAS]],Target_CC[],COLUMN(CU$2)+9,0)</f>
        <v>0</v>
      </c>
      <c r="DJ7" s="22">
        <f>Target_AM[[#This Row],[PROPORSI]]*VLOOKUP(Target_AM[[#This Row],[NIPNAS]],Target_CC[],COLUMN(CV$2)+9,0)</f>
        <v>0</v>
      </c>
      <c r="DK7" s="22">
        <f>Target_AM[[#This Row],[PROPORSI]]*VLOOKUP(Target_AM[[#This Row],[NIPNAS]],Target_CC[],COLUMN(CW$2)+9,0)</f>
        <v>0</v>
      </c>
      <c r="DL7" s="22">
        <f>Target_AM[[#This Row],[PROPORSI]]*VLOOKUP(Target_AM[[#This Row],[NIPNAS]],Target_CC[],COLUMN(CX$2)+9,0)</f>
        <v>0</v>
      </c>
      <c r="DM7" s="22">
        <f>Target_AM[[#This Row],[PROPORSI]]*VLOOKUP(Target_AM[[#This Row],[NIPNAS]],Target_CC[],COLUMN(CY$2)+9,0)</f>
        <v>0</v>
      </c>
      <c r="DN7" s="22">
        <f>Target_AM[[#This Row],[PROPORSI]]*VLOOKUP(Target_AM[[#This Row],[NIPNAS]],Target_CC[],COLUMN(CZ$2)+9,0)</f>
        <v>-10342200</v>
      </c>
      <c r="DO7" s="22">
        <f>Target_AM[[#This Row],[PROPORSI]]*VLOOKUP(Target_AM[[#This Row],[NIPNAS]],Target_CC[],COLUMN(DA$2)+9,0)</f>
        <v>0</v>
      </c>
      <c r="DP7" s="22">
        <f>Target_AM[[#This Row],[PROPORSI]]*VLOOKUP(Target_AM[[#This Row],[NIPNAS]],Target_CC[],COLUMN(DB$2)+9,0)</f>
        <v>0</v>
      </c>
      <c r="DQ7" s="22">
        <f>Target_AM[[#This Row],[PROPORSI]]*VLOOKUP(Target_AM[[#This Row],[NIPNAS]],Target_CC[],COLUMN(DC$2)+9,0)</f>
        <v>0</v>
      </c>
      <c r="DR7" s="22">
        <f>Target_AM[[#This Row],[PROPORSI]]*VLOOKUP(Target_AM[[#This Row],[NIPNAS]],Target_CC[],COLUMN(DD$2)+9,0)</f>
        <v>0</v>
      </c>
      <c r="DS7" s="22">
        <f>Target_AM[[#This Row],[PROPORSI]]*VLOOKUP(Target_AM[[#This Row],[NIPNAS]],Target_CC[],COLUMN(DE$2)+9,0)</f>
        <v>0</v>
      </c>
      <c r="DT7" s="22">
        <f>Target_AM[[#This Row],[PROPORSI]]*VLOOKUP(Target_AM[[#This Row],[NIPNAS]],Target_CC[],COLUMN(DF$2)+9,0)</f>
        <v>0</v>
      </c>
      <c r="DU7" s="22">
        <f>Target_AM[[#This Row],[PROPORSI]]*VLOOKUP(Target_AM[[#This Row],[NIPNAS]],Target_CC[],COLUMN(DG$2)+9,0)</f>
        <v>0</v>
      </c>
      <c r="DV7" s="22">
        <f>Target_AM[[#This Row],[PROPORSI]]*VLOOKUP(Target_AM[[#This Row],[NIPNAS]],Target_CC[],COLUMN(DH$2)+9,0)</f>
        <v>0</v>
      </c>
      <c r="DW7" s="22">
        <f>Target_AM[[#This Row],[PROPORSI]]*VLOOKUP(Target_AM[[#This Row],[NIPNAS]],Target_CC[],COLUMN(DI$2)+9,0)</f>
        <v>0</v>
      </c>
      <c r="DX7" s="22">
        <f>Target_AM[[#This Row],[PROPORSI]]*VLOOKUP(Target_AM[[#This Row],[NIPNAS]],Target_CC[],COLUMN(DJ$2)+9,0)</f>
        <v>0</v>
      </c>
      <c r="DY7" s="22">
        <f>Target_AM[[#This Row],[PROPORSI]]*VLOOKUP(Target_AM[[#This Row],[NIPNAS]],Target_CC[],COLUMN(DK$2)+9,0)</f>
        <v>0</v>
      </c>
      <c r="DZ7" s="22">
        <f>Target_AM[[#This Row],[PROPORSI]]*VLOOKUP(Target_AM[[#This Row],[NIPNAS]],Target_CC[],COLUMN(DL$2)+9,0)</f>
        <v>0</v>
      </c>
      <c r="EA7" s="22">
        <f>Target_AM[[#This Row],[PROPORSI]]*VLOOKUP(Target_AM[[#This Row],[NIPNAS]],Target_CC[],COLUMN(DM$2)+9,0)</f>
        <v>0</v>
      </c>
    </row>
    <row r="8" spans="2:131" x14ac:dyDescent="0.3">
      <c r="B8">
        <v>850094</v>
      </c>
      <c r="C8" t="s">
        <v>1037</v>
      </c>
      <c r="D8">
        <v>0.7</v>
      </c>
      <c r="E8" s="8">
        <v>45658</v>
      </c>
      <c r="F8">
        <v>3929563</v>
      </c>
      <c r="G8" t="s">
        <v>975</v>
      </c>
      <c r="J8" t="s">
        <v>1080</v>
      </c>
      <c r="K8" t="s">
        <v>23</v>
      </c>
      <c r="L8" t="s">
        <v>159</v>
      </c>
      <c r="M8" t="s">
        <v>18</v>
      </c>
      <c r="N8" s="23">
        <f>Target_AM[[#This Row],[PROPORSI]]*VLOOKUP(Target_AM[[#This Row],[NIPNAS]],Target_CC[],9,0)</f>
        <v>23934538114.199997</v>
      </c>
      <c r="O8" s="22">
        <f>Target_AM[[#This Row],[PROPORSI]]*VLOOKUP(Target_AM[[#This Row],[NIPNAS]],Target_CC[],COLUMN(A$2)+9,0)</f>
        <v>686228543</v>
      </c>
      <c r="P8" s="22">
        <f>Target_AM[[#This Row],[PROPORSI]]*VLOOKUP(Target_AM[[#This Row],[NIPNAS]],Target_CC[],COLUMN(B$2)+9,0)</f>
        <v>1258822353.5999999</v>
      </c>
      <c r="Q8" s="22">
        <f>Target_AM[[#This Row],[PROPORSI]]*VLOOKUP(Target_AM[[#This Row],[NIPNAS]],Target_CC[],COLUMN(C$2)+9,0)</f>
        <v>1182733461</v>
      </c>
      <c r="R8" s="22">
        <f>Target_AM[[#This Row],[PROPORSI]]*VLOOKUP(Target_AM[[#This Row],[NIPNAS]],Target_CC[],COLUMN(D$2)+9,0)</f>
        <v>1027620959.4</v>
      </c>
      <c r="S8" s="22">
        <f>Target_AM[[#This Row],[PROPORSI]]*VLOOKUP(Target_AM[[#This Row],[NIPNAS]],Target_CC[],COLUMN(E$2)+9,0)</f>
        <v>1037463220.4999999</v>
      </c>
      <c r="T8" s="22">
        <f>Target_AM[[#This Row],[PROPORSI]]*VLOOKUP(Target_AM[[#This Row],[NIPNAS]],Target_CC[],COLUMN(F$2)+9,0)</f>
        <v>1042068882.4</v>
      </c>
      <c r="U8" s="22">
        <f>Target_AM[[#This Row],[PROPORSI]]*VLOOKUP(Target_AM[[#This Row],[NIPNAS]],Target_CC[],COLUMN(G$2)+9,0)</f>
        <v>1148135365.3</v>
      </c>
      <c r="V8" s="22">
        <f>Target_AM[[#This Row],[PROPORSI]]*VLOOKUP(Target_AM[[#This Row],[NIPNAS]],Target_CC[],COLUMN(H$2)+9,0)</f>
        <v>1137450881.6999998</v>
      </c>
      <c r="W8" s="22">
        <f>Target_AM[[#This Row],[PROPORSI]]*VLOOKUP(Target_AM[[#This Row],[NIPNAS]],Target_CC[],COLUMN(I$2)+9,0)</f>
        <v>1137106847.8</v>
      </c>
      <c r="X8" s="22">
        <f>Target_AM[[#This Row],[PROPORSI]]*VLOOKUP(Target_AM[[#This Row],[NIPNAS]],Target_CC[],COLUMN(J$2)+9,0)</f>
        <v>1146378947</v>
      </c>
      <c r="Y8" s="22">
        <f>Target_AM[[#This Row],[PROPORSI]]*VLOOKUP(Target_AM[[#This Row],[NIPNAS]],Target_CC[],COLUMN(K$2)+9,0)</f>
        <v>1131614588.3</v>
      </c>
      <c r="Z8" s="22">
        <f>Target_AM[[#This Row],[PROPORSI]]*VLOOKUP(Target_AM[[#This Row],[NIPNAS]],Target_CC[],COLUMN(L$2)+9,0)</f>
        <v>1131602579.0999999</v>
      </c>
      <c r="AA8" s="22">
        <f>Target_AM[[#This Row],[PROPORSI]]*VLOOKUP(Target_AM[[#This Row],[NIPNAS]],Target_CC[],COLUMN(M$2)+9,0)</f>
        <v>13067226629.099998</v>
      </c>
      <c r="AB8" s="22">
        <f>Target_AM[[#This Row],[PROPORSI]]*VLOOKUP(Target_AM[[#This Row],[NIPNAS]],Target_CC[],COLUMN(N$2)+9,0)</f>
        <v>108887065.69999999</v>
      </c>
      <c r="AC8" s="22">
        <f>Target_AM[[#This Row],[PROPORSI]]*VLOOKUP(Target_AM[[#This Row],[NIPNAS]],Target_CC[],COLUMN(O$2)+9,0)</f>
        <v>199743178.59999999</v>
      </c>
      <c r="AD8" s="22">
        <f>Target_AM[[#This Row],[PROPORSI]]*VLOOKUP(Target_AM[[#This Row],[NIPNAS]],Target_CC[],COLUMN(P$2)+9,0)</f>
        <v>187669804.69999999</v>
      </c>
      <c r="AE8" s="22">
        <f>Target_AM[[#This Row],[PROPORSI]]*VLOOKUP(Target_AM[[#This Row],[NIPNAS]],Target_CC[],COLUMN(Q$2)+9,0)</f>
        <v>163057379.79999998</v>
      </c>
      <c r="AF8" s="22">
        <f>Target_AM[[#This Row],[PROPORSI]]*VLOOKUP(Target_AM[[#This Row],[NIPNAS]],Target_CC[],COLUMN(R$2)+9,0)</f>
        <v>164619101.5</v>
      </c>
      <c r="AG8" s="22">
        <f>Target_AM[[#This Row],[PROPORSI]]*VLOOKUP(Target_AM[[#This Row],[NIPNAS]],Target_CC[],COLUMN(S$2)+9,0)</f>
        <v>165349902.89999998</v>
      </c>
      <c r="AH8" s="22">
        <f>Target_AM[[#This Row],[PROPORSI]]*VLOOKUP(Target_AM[[#This Row],[NIPNAS]],Target_CC[],COLUMN(T$2)+9,0)</f>
        <v>182179960.89999998</v>
      </c>
      <c r="AI8" s="22">
        <f>Target_AM[[#This Row],[PROPORSI]]*VLOOKUP(Target_AM[[#This Row],[NIPNAS]],Target_CC[],COLUMN(U$2)+9,0)</f>
        <v>180484602.89999998</v>
      </c>
      <c r="AJ8" s="22">
        <f>Target_AM[[#This Row],[PROPORSI]]*VLOOKUP(Target_AM[[#This Row],[NIPNAS]],Target_CC[],COLUMN(V$2)+9,0)</f>
        <v>180430019</v>
      </c>
      <c r="AK8" s="22">
        <f>Target_AM[[#This Row],[PROPORSI]]*VLOOKUP(Target_AM[[#This Row],[NIPNAS]],Target_CC[],COLUMN(W$2)+9,0)</f>
        <v>181901260.79999998</v>
      </c>
      <c r="AL8" s="22">
        <f>Target_AM[[#This Row],[PROPORSI]]*VLOOKUP(Target_AM[[#This Row],[NIPNAS]],Target_CC[],COLUMN(X$2)+9,0)</f>
        <v>179558535.79999998</v>
      </c>
      <c r="AM8" s="22">
        <f>Target_AM[[#This Row],[PROPORSI]]*VLOOKUP(Target_AM[[#This Row],[NIPNAS]],Target_CC[],COLUMN(Y$2)+9,0)</f>
        <v>179556629</v>
      </c>
      <c r="AN8" s="22">
        <f>Target_AM[[#This Row],[PROPORSI]]*VLOOKUP(Target_AM[[#This Row],[NIPNAS]],Target_CC[],COLUMN(Z$2)+9,0)</f>
        <v>2073437441.5999999</v>
      </c>
      <c r="AO8" s="22">
        <f>Target_AM[[#This Row],[PROPORSI]]*VLOOKUP(Target_AM[[#This Row],[NIPNAS]],Target_CC[],COLUMN(AA$2)+9,0)</f>
        <v>795115608.69999993</v>
      </c>
      <c r="AP8" s="22">
        <f>Target_AM[[#This Row],[PROPORSI]]*VLOOKUP(Target_AM[[#This Row],[NIPNAS]],Target_CC[],COLUMN(AB$2)+9,0)</f>
        <v>1458565532.1999998</v>
      </c>
      <c r="AQ8" s="22">
        <f>Target_AM[[#This Row],[PROPORSI]]*VLOOKUP(Target_AM[[#This Row],[NIPNAS]],Target_CC[],COLUMN(AC$2)+9,0)</f>
        <v>1370403265.6999998</v>
      </c>
      <c r="AR8" s="22">
        <f>Target_AM[[#This Row],[PROPORSI]]*VLOOKUP(Target_AM[[#This Row],[NIPNAS]],Target_CC[],COLUMN(AD$2)+9,0)</f>
        <v>1190678339.1999998</v>
      </c>
      <c r="AS8" s="22">
        <f>Target_AM[[#This Row],[PROPORSI]]*VLOOKUP(Target_AM[[#This Row],[NIPNAS]],Target_CC[],COLUMN(AE$2)+9,0)</f>
        <v>1202082322</v>
      </c>
      <c r="AT8" s="22">
        <f>Target_AM[[#This Row],[PROPORSI]]*VLOOKUP(Target_AM[[#This Row],[NIPNAS]],Target_CC[],COLUMN(AF$2)+9,0)</f>
        <v>1207418785.3</v>
      </c>
      <c r="AU8" s="22">
        <f>Target_AM[[#This Row],[PROPORSI]]*VLOOKUP(Target_AM[[#This Row],[NIPNAS]],Target_CC[],COLUMN(AG$2)+9,0)</f>
        <v>1330315326.1999998</v>
      </c>
      <c r="AV8" s="22">
        <f>Target_AM[[#This Row],[PROPORSI]]*VLOOKUP(Target_AM[[#This Row],[NIPNAS]],Target_CC[],COLUMN(AH$2)+9,0)</f>
        <v>1317935484.5999999</v>
      </c>
      <c r="AW8" s="22">
        <f>Target_AM[[#This Row],[PROPORSI]]*VLOOKUP(Target_AM[[#This Row],[NIPNAS]],Target_CC[],COLUMN(AI$2)+9,0)</f>
        <v>1317536866.8</v>
      </c>
      <c r="AX8" s="22">
        <f>Target_AM[[#This Row],[PROPORSI]]*VLOOKUP(Target_AM[[#This Row],[NIPNAS]],Target_CC[],COLUMN(AJ$2)+9,0)</f>
        <v>1328280207.8</v>
      </c>
      <c r="AY8" s="22">
        <f>Target_AM[[#This Row],[PROPORSI]]*VLOOKUP(Target_AM[[#This Row],[NIPNAS]],Target_CC[],COLUMN(AK$2)+9,0)</f>
        <v>1311173124.0999999</v>
      </c>
      <c r="AZ8" s="22">
        <f>Target_AM[[#This Row],[PROPORSI]]*VLOOKUP(Target_AM[[#This Row],[NIPNAS]],Target_CC[],COLUMN(AL$2)+9,0)</f>
        <v>1311159208.0999999</v>
      </c>
      <c r="BA8" s="22">
        <f>Target_AM[[#This Row],[PROPORSI]]*VLOOKUP(Target_AM[[#This Row],[NIPNAS]],Target_CC[],COLUMN(AM$2)+9,0)</f>
        <v>15140664070.699999</v>
      </c>
      <c r="BB8" s="22">
        <f>Target_AM[[#This Row],[PROPORSI]]*VLOOKUP(Target_AM[[#This Row],[NIPNAS]],Target_CC[],COLUMN(AN$2)+9,0)</f>
        <v>49000000</v>
      </c>
      <c r="BC8" s="22">
        <f>Target_AM[[#This Row],[PROPORSI]]*VLOOKUP(Target_AM[[#This Row],[NIPNAS]],Target_CC[],COLUMN(AO$2)+9,0)</f>
        <v>49000000</v>
      </c>
      <c r="BD8" s="22">
        <f>Target_AM[[#This Row],[PROPORSI]]*VLOOKUP(Target_AM[[#This Row],[NIPNAS]],Target_CC[],COLUMN(AP$2)+9,0)</f>
        <v>49000000</v>
      </c>
      <c r="BE8" s="22">
        <f>Target_AM[[#This Row],[PROPORSI]]*VLOOKUP(Target_AM[[#This Row],[NIPNAS]],Target_CC[],COLUMN(AQ$2)+9,0)</f>
        <v>49000000</v>
      </c>
      <c r="BF8" s="22">
        <f>Target_AM[[#This Row],[PROPORSI]]*VLOOKUP(Target_AM[[#This Row],[NIPNAS]],Target_CC[],COLUMN(AR$2)+9,0)</f>
        <v>49000000</v>
      </c>
      <c r="BG8" s="22">
        <f>Target_AM[[#This Row],[PROPORSI]]*VLOOKUP(Target_AM[[#This Row],[NIPNAS]],Target_CC[],COLUMN(AS$2)+9,0)</f>
        <v>49000000</v>
      </c>
      <c r="BH8" s="22">
        <f>Target_AM[[#This Row],[PROPORSI]]*VLOOKUP(Target_AM[[#This Row],[NIPNAS]],Target_CC[],COLUMN(AT$2)+9,0)</f>
        <v>49000000</v>
      </c>
      <c r="BI8" s="22">
        <f>Target_AM[[#This Row],[PROPORSI]]*VLOOKUP(Target_AM[[#This Row],[NIPNAS]],Target_CC[],COLUMN(AU$2)+9,0)</f>
        <v>534799999.99999994</v>
      </c>
      <c r="BJ8" s="22">
        <f>Target_AM[[#This Row],[PROPORSI]]*VLOOKUP(Target_AM[[#This Row],[NIPNAS]],Target_CC[],COLUMN(AV$2)+9,0)</f>
        <v>49000000</v>
      </c>
      <c r="BK8" s="22">
        <f>Target_AM[[#This Row],[PROPORSI]]*VLOOKUP(Target_AM[[#This Row],[NIPNAS]],Target_CC[],COLUMN(AW$2)+9,0)</f>
        <v>49000000</v>
      </c>
      <c r="BL8" s="22">
        <f>Target_AM[[#This Row],[PROPORSI]]*VLOOKUP(Target_AM[[#This Row],[NIPNAS]],Target_CC[],COLUMN(AX$2)+9,0)</f>
        <v>49000000</v>
      </c>
      <c r="BM8" s="22">
        <f>Target_AM[[#This Row],[PROPORSI]]*VLOOKUP(Target_AM[[#This Row],[NIPNAS]],Target_CC[],COLUMN(AY$2)+9,0)</f>
        <v>49000000</v>
      </c>
      <c r="BN8" s="22">
        <f>Target_AM[[#This Row],[PROPORSI]]*VLOOKUP(Target_AM[[#This Row],[NIPNAS]],Target_CC[],COLUMN(AZ$2)+9,0)</f>
        <v>1073800000</v>
      </c>
      <c r="BO8" s="22">
        <f>Target_AM[[#This Row],[PROPORSI]]*VLOOKUP(Target_AM[[#This Row],[NIPNAS]],Target_CC[],COLUMN(BA$2)+9,0)</f>
        <v>1319797465</v>
      </c>
      <c r="BP8" s="22">
        <f>Target_AM[[#This Row],[PROPORSI]]*VLOOKUP(Target_AM[[#This Row],[NIPNAS]],Target_CC[],COLUMN(BB$2)+9,0)</f>
        <v>1147681688.3</v>
      </c>
      <c r="BQ8" s="22">
        <f>Target_AM[[#This Row],[PROPORSI]]*VLOOKUP(Target_AM[[#This Row],[NIPNAS]],Target_CC[],COLUMN(BC$2)+9,0)</f>
        <v>1218958084.3999999</v>
      </c>
      <c r="BR8" s="22">
        <f>Target_AM[[#This Row],[PROPORSI]]*VLOOKUP(Target_AM[[#This Row],[NIPNAS]],Target_CC[],COLUMN(BD$2)+9,0)</f>
        <v>1169626382.0149999</v>
      </c>
      <c r="BS8" s="22">
        <f>Target_AM[[#This Row],[PROPORSI]]*VLOOKUP(Target_AM[[#This Row],[NIPNAS]],Target_CC[],COLUMN(BE$2)+9,0)</f>
        <v>1169626382.0149999</v>
      </c>
      <c r="BT8" s="22">
        <f>Target_AM[[#This Row],[PROPORSI]]*VLOOKUP(Target_AM[[#This Row],[NIPNAS]],Target_CC[],COLUMN(BF$2)+9,0)</f>
        <v>1169626382.0149999</v>
      </c>
      <c r="BU8" s="22">
        <f>Target_AM[[#This Row],[PROPORSI]]*VLOOKUP(Target_AM[[#This Row],[NIPNAS]],Target_CC[],COLUMN(BG$2)+9,0)</f>
        <v>1169626382.0149999</v>
      </c>
      <c r="BV8" s="22">
        <f>Target_AM[[#This Row],[PROPORSI]]*VLOOKUP(Target_AM[[#This Row],[NIPNAS]],Target_CC[],COLUMN(BH$2)+9,0)</f>
        <v>1169626382.0149999</v>
      </c>
      <c r="BW8" s="22">
        <f>Target_AM[[#This Row],[PROPORSI]]*VLOOKUP(Target_AM[[#This Row],[NIPNAS]],Target_CC[],COLUMN(BI$2)+9,0)</f>
        <v>1169626382.0149999</v>
      </c>
      <c r="BX8" s="22">
        <f>Target_AM[[#This Row],[PROPORSI]]*VLOOKUP(Target_AM[[#This Row],[NIPNAS]],Target_CC[],COLUMN(BJ$2)+9,0)</f>
        <v>1169626382.0149999</v>
      </c>
      <c r="BY8" s="22">
        <f>Target_AM[[#This Row],[PROPORSI]]*VLOOKUP(Target_AM[[#This Row],[NIPNAS]],Target_CC[],COLUMN(BK$2)+9,0)</f>
        <v>1169626382.0149999</v>
      </c>
      <c r="BZ8" s="22">
        <f>Target_AM[[#This Row],[PROPORSI]]*VLOOKUP(Target_AM[[#This Row],[NIPNAS]],Target_CC[],COLUMN(BL$2)+9,0)</f>
        <v>1169626382.0149999</v>
      </c>
      <c r="CA8" s="22">
        <f>Target_AM[[#This Row],[PROPORSI]]*VLOOKUP(Target_AM[[#This Row],[NIPNAS]],Target_CC[],COLUMN(BM$2)+9,0)</f>
        <v>14213074675.835001</v>
      </c>
      <c r="CB8" s="22">
        <f>Target_AM[[#This Row],[PROPORSI]]*VLOOKUP(Target_AM[[#This Row],[NIPNAS]],Target_CC[],COLUMN(BN$2)+9,0)</f>
        <v>1180911265.0999999</v>
      </c>
      <c r="CC8" s="22">
        <f>Target_AM[[#This Row],[PROPORSI]]*VLOOKUP(Target_AM[[#This Row],[NIPNAS]],Target_CC[],COLUMN(BO$2)+9,0)</f>
        <v>1005368808.4999999</v>
      </c>
      <c r="CD8" s="22">
        <f>Target_AM[[#This Row],[PROPORSI]]*VLOOKUP(Target_AM[[#This Row],[NIPNAS]],Target_CC[],COLUMN(BP$2)+9,0)</f>
        <v>1079166333.7</v>
      </c>
      <c r="CE8" s="22">
        <f>Target_AM[[#This Row],[PROPORSI]]*VLOOKUP(Target_AM[[#This Row],[NIPNAS]],Target_CC[],COLUMN(BQ$2)+9,0)</f>
        <v>1025208017.015</v>
      </c>
      <c r="CF8" s="22">
        <f>Target_AM[[#This Row],[PROPORSI]]*VLOOKUP(Target_AM[[#This Row],[NIPNAS]],Target_CC[],COLUMN(BR$2)+9,0)</f>
        <v>1025208017.015</v>
      </c>
      <c r="CG8" s="22">
        <f>Target_AM[[#This Row],[PROPORSI]]*VLOOKUP(Target_AM[[#This Row],[NIPNAS]],Target_CC[],COLUMN(BS$2)+9,0)</f>
        <v>1025208017.015</v>
      </c>
      <c r="CH8" s="22">
        <f>Target_AM[[#This Row],[PROPORSI]]*VLOOKUP(Target_AM[[#This Row],[NIPNAS]],Target_CC[],COLUMN(BT$2)+9,0)</f>
        <v>1025208017.015</v>
      </c>
      <c r="CI8" s="22">
        <f>Target_AM[[#This Row],[PROPORSI]]*VLOOKUP(Target_AM[[#This Row],[NIPNAS]],Target_CC[],COLUMN(BU$2)+9,0)</f>
        <v>1025208017.015</v>
      </c>
      <c r="CJ8" s="22">
        <f>Target_AM[[#This Row],[PROPORSI]]*VLOOKUP(Target_AM[[#This Row],[NIPNAS]],Target_CC[],COLUMN(BV$2)+9,0)</f>
        <v>1025208017.015</v>
      </c>
      <c r="CK8" s="22">
        <f>Target_AM[[#This Row],[PROPORSI]]*VLOOKUP(Target_AM[[#This Row],[NIPNAS]],Target_CC[],COLUMN(BW$2)+9,0)</f>
        <v>1025208017.015</v>
      </c>
      <c r="CL8" s="22">
        <f>Target_AM[[#This Row],[PROPORSI]]*VLOOKUP(Target_AM[[#This Row],[NIPNAS]],Target_CC[],COLUMN(BX$2)+9,0)</f>
        <v>1025208017.015</v>
      </c>
      <c r="CM8" s="22">
        <f>Target_AM[[#This Row],[PROPORSI]]*VLOOKUP(Target_AM[[#This Row],[NIPNAS]],Target_CC[],COLUMN(BY$2)+9,0)</f>
        <v>1025208017.015</v>
      </c>
      <c r="CN8" s="22">
        <f>Target_AM[[#This Row],[PROPORSI]]*VLOOKUP(Target_AM[[#This Row],[NIPNAS]],Target_CC[],COLUMN(BZ$2)+9,0)</f>
        <v>12492318560.435001</v>
      </c>
      <c r="CO8" s="22">
        <f>Target_AM[[#This Row],[PROPORSI]]*VLOOKUP(Target_AM[[#This Row],[NIPNAS]],Target_CC[],COLUMN(CA$2)+9,0)</f>
        <v>144917515.39999998</v>
      </c>
      <c r="CP8" s="22">
        <f>Target_AM[[#This Row],[PROPORSI]]*VLOOKUP(Target_AM[[#This Row],[NIPNAS]],Target_CC[],COLUMN(CB$2)+9,0)</f>
        <v>144815859.29999998</v>
      </c>
      <c r="CQ8" s="22">
        <f>Target_AM[[#This Row],[PROPORSI]]*VLOOKUP(Target_AM[[#This Row],[NIPNAS]],Target_CC[],COLUMN(CC$2)+9,0)</f>
        <v>144418365</v>
      </c>
      <c r="CR8" s="22">
        <f>Target_AM[[#This Row],[PROPORSI]]*VLOOKUP(Target_AM[[#This Row],[NIPNAS]],Target_CC[],COLUMN(CD$2)+9,0)</f>
        <v>144418365</v>
      </c>
      <c r="CS8" s="22">
        <f>Target_AM[[#This Row],[PROPORSI]]*VLOOKUP(Target_AM[[#This Row],[NIPNAS]],Target_CC[],COLUMN(CE$2)+9,0)</f>
        <v>144418365</v>
      </c>
      <c r="CT8" s="22">
        <f>Target_AM[[#This Row],[PROPORSI]]*VLOOKUP(Target_AM[[#This Row],[NIPNAS]],Target_CC[],COLUMN(CF$2)+9,0)</f>
        <v>144418365</v>
      </c>
      <c r="CU8" s="22">
        <f>Target_AM[[#This Row],[PROPORSI]]*VLOOKUP(Target_AM[[#This Row],[NIPNAS]],Target_CC[],COLUMN(CG$2)+9,0)</f>
        <v>144418365</v>
      </c>
      <c r="CV8" s="22">
        <f>Target_AM[[#This Row],[PROPORSI]]*VLOOKUP(Target_AM[[#This Row],[NIPNAS]],Target_CC[],COLUMN(CH$2)+9,0)</f>
        <v>144418365</v>
      </c>
      <c r="CW8" s="22">
        <f>Target_AM[[#This Row],[PROPORSI]]*VLOOKUP(Target_AM[[#This Row],[NIPNAS]],Target_CC[],COLUMN(CI$2)+9,0)</f>
        <v>144418365</v>
      </c>
      <c r="CX8" s="22">
        <f>Target_AM[[#This Row],[PROPORSI]]*VLOOKUP(Target_AM[[#This Row],[NIPNAS]],Target_CC[],COLUMN(CJ$2)+9,0)</f>
        <v>144418365</v>
      </c>
      <c r="CY8" s="22">
        <f>Target_AM[[#This Row],[PROPORSI]]*VLOOKUP(Target_AM[[#This Row],[NIPNAS]],Target_CC[],COLUMN(CK$2)+9,0)</f>
        <v>144418365</v>
      </c>
      <c r="CZ8" s="22">
        <f>Target_AM[[#This Row],[PROPORSI]]*VLOOKUP(Target_AM[[#This Row],[NIPNAS]],Target_CC[],COLUMN(CL$2)+9,0)</f>
        <v>144418365</v>
      </c>
      <c r="DA8" s="22">
        <f>Target_AM[[#This Row],[PROPORSI]]*VLOOKUP(Target_AM[[#This Row],[NIPNAS]],Target_CC[],COLUMN(CM$2)+9,0)</f>
        <v>1733917024.6999998</v>
      </c>
      <c r="DB8" s="22">
        <f>Target_AM[[#This Row],[PROPORSI]]*VLOOKUP(Target_AM[[#This Row],[NIPNAS]],Target_CC[],COLUMN(CN$2)+9,0)</f>
        <v>0</v>
      </c>
      <c r="DC8" s="22">
        <f>Target_AM[[#This Row],[PROPORSI]]*VLOOKUP(Target_AM[[#This Row],[NIPNAS]],Target_CC[],COLUMN(CO$2)+9,0)</f>
        <v>7788199.9999999991</v>
      </c>
      <c r="DD8" s="22">
        <f>Target_AM[[#This Row],[PROPORSI]]*VLOOKUP(Target_AM[[#This Row],[NIPNAS]],Target_CC[],COLUMN(CP$2)+9,0)</f>
        <v>-31919999.999999996</v>
      </c>
      <c r="DE8" s="22">
        <f>Target_AM[[#This Row],[PROPORSI]]*VLOOKUP(Target_AM[[#This Row],[NIPNAS]],Target_CC[],COLUMN(CQ$2)+9,0)</f>
        <v>0</v>
      </c>
      <c r="DF8" s="22">
        <f>Target_AM[[#This Row],[PROPORSI]]*VLOOKUP(Target_AM[[#This Row],[NIPNAS]],Target_CC[],COLUMN(CR$2)+9,0)</f>
        <v>0</v>
      </c>
      <c r="DG8" s="22">
        <f>Target_AM[[#This Row],[PROPORSI]]*VLOOKUP(Target_AM[[#This Row],[NIPNAS]],Target_CC[],COLUMN(CS$2)+9,0)</f>
        <v>0</v>
      </c>
      <c r="DH8" s="22">
        <f>Target_AM[[#This Row],[PROPORSI]]*VLOOKUP(Target_AM[[#This Row],[NIPNAS]],Target_CC[],COLUMN(CT$2)+9,0)</f>
        <v>0</v>
      </c>
      <c r="DI8" s="22">
        <f>Target_AM[[#This Row],[PROPORSI]]*VLOOKUP(Target_AM[[#This Row],[NIPNAS]],Target_CC[],COLUMN(CU$2)+9,0)</f>
        <v>0</v>
      </c>
      <c r="DJ8" s="22">
        <f>Target_AM[[#This Row],[PROPORSI]]*VLOOKUP(Target_AM[[#This Row],[NIPNAS]],Target_CC[],COLUMN(CV$2)+9,0)</f>
        <v>0</v>
      </c>
      <c r="DK8" s="22">
        <f>Target_AM[[#This Row],[PROPORSI]]*VLOOKUP(Target_AM[[#This Row],[NIPNAS]],Target_CC[],COLUMN(CW$2)+9,0)</f>
        <v>0</v>
      </c>
      <c r="DL8" s="22">
        <f>Target_AM[[#This Row],[PROPORSI]]*VLOOKUP(Target_AM[[#This Row],[NIPNAS]],Target_CC[],COLUMN(CX$2)+9,0)</f>
        <v>0</v>
      </c>
      <c r="DM8" s="22">
        <f>Target_AM[[#This Row],[PROPORSI]]*VLOOKUP(Target_AM[[#This Row],[NIPNAS]],Target_CC[],COLUMN(CY$2)+9,0)</f>
        <v>0</v>
      </c>
      <c r="DN8" s="22">
        <f>Target_AM[[#This Row],[PROPORSI]]*VLOOKUP(Target_AM[[#This Row],[NIPNAS]],Target_CC[],COLUMN(CZ$2)+9,0)</f>
        <v>-24131800</v>
      </c>
      <c r="DO8" s="22">
        <f>Target_AM[[#This Row],[PROPORSI]]*VLOOKUP(Target_AM[[#This Row],[NIPNAS]],Target_CC[],COLUMN(DA$2)+9,0)</f>
        <v>0</v>
      </c>
      <c r="DP8" s="22">
        <f>Target_AM[[#This Row],[PROPORSI]]*VLOOKUP(Target_AM[[#This Row],[NIPNAS]],Target_CC[],COLUMN(DB$2)+9,0)</f>
        <v>0</v>
      </c>
      <c r="DQ8" s="22">
        <f>Target_AM[[#This Row],[PROPORSI]]*VLOOKUP(Target_AM[[#This Row],[NIPNAS]],Target_CC[],COLUMN(DC$2)+9,0)</f>
        <v>0</v>
      </c>
      <c r="DR8" s="22">
        <f>Target_AM[[#This Row],[PROPORSI]]*VLOOKUP(Target_AM[[#This Row],[NIPNAS]],Target_CC[],COLUMN(DD$2)+9,0)</f>
        <v>0</v>
      </c>
      <c r="DS8" s="22">
        <f>Target_AM[[#This Row],[PROPORSI]]*VLOOKUP(Target_AM[[#This Row],[NIPNAS]],Target_CC[],COLUMN(DE$2)+9,0)</f>
        <v>0</v>
      </c>
      <c r="DT8" s="22">
        <f>Target_AM[[#This Row],[PROPORSI]]*VLOOKUP(Target_AM[[#This Row],[NIPNAS]],Target_CC[],COLUMN(DF$2)+9,0)</f>
        <v>0</v>
      </c>
      <c r="DU8" s="22">
        <f>Target_AM[[#This Row],[PROPORSI]]*VLOOKUP(Target_AM[[#This Row],[NIPNAS]],Target_CC[],COLUMN(DG$2)+9,0)</f>
        <v>0</v>
      </c>
      <c r="DV8" s="22">
        <f>Target_AM[[#This Row],[PROPORSI]]*VLOOKUP(Target_AM[[#This Row],[NIPNAS]],Target_CC[],COLUMN(DH$2)+9,0)</f>
        <v>0</v>
      </c>
      <c r="DW8" s="22">
        <f>Target_AM[[#This Row],[PROPORSI]]*VLOOKUP(Target_AM[[#This Row],[NIPNAS]],Target_CC[],COLUMN(DI$2)+9,0)</f>
        <v>0</v>
      </c>
      <c r="DX8" s="22">
        <f>Target_AM[[#This Row],[PROPORSI]]*VLOOKUP(Target_AM[[#This Row],[NIPNAS]],Target_CC[],COLUMN(DJ$2)+9,0)</f>
        <v>0</v>
      </c>
      <c r="DY8" s="22">
        <f>Target_AM[[#This Row],[PROPORSI]]*VLOOKUP(Target_AM[[#This Row],[NIPNAS]],Target_CC[],COLUMN(DK$2)+9,0)</f>
        <v>0</v>
      </c>
      <c r="DZ8" s="22">
        <f>Target_AM[[#This Row],[PROPORSI]]*VLOOKUP(Target_AM[[#This Row],[NIPNAS]],Target_CC[],COLUMN(DL$2)+9,0)</f>
        <v>0</v>
      </c>
      <c r="EA8" s="22">
        <f>Target_AM[[#This Row],[PROPORSI]]*VLOOKUP(Target_AM[[#This Row],[NIPNAS]],Target_CC[],COLUMN(DM$2)+9,0)</f>
        <v>0</v>
      </c>
    </row>
    <row r="9" spans="2:131" x14ac:dyDescent="0.3">
      <c r="B9">
        <v>850046</v>
      </c>
      <c r="C9" t="s">
        <v>1036</v>
      </c>
      <c r="D9">
        <v>0.5</v>
      </c>
      <c r="E9" s="8">
        <v>45658</v>
      </c>
      <c r="F9">
        <v>2913365</v>
      </c>
      <c r="G9" t="s">
        <v>976</v>
      </c>
      <c r="J9" t="s">
        <v>1080</v>
      </c>
      <c r="K9" t="s">
        <v>25</v>
      </c>
      <c r="L9" t="s">
        <v>159</v>
      </c>
      <c r="M9" t="s">
        <v>18</v>
      </c>
      <c r="N9" s="23">
        <f>Target_AM[[#This Row],[PROPORSI]]*VLOOKUP(Target_AM[[#This Row],[NIPNAS]],Target_CC[],9,0)</f>
        <v>15807404854.5</v>
      </c>
      <c r="O9" s="22">
        <f>Target_AM[[#This Row],[PROPORSI]]*VLOOKUP(Target_AM[[#This Row],[NIPNAS]],Target_CC[],COLUMN(A$2)+9,0)</f>
        <v>616040140.5</v>
      </c>
      <c r="P9" s="22">
        <f>Target_AM[[#This Row],[PROPORSI]]*VLOOKUP(Target_AM[[#This Row],[NIPNAS]],Target_CC[],COLUMN(B$2)+9,0)</f>
        <v>1130068266</v>
      </c>
      <c r="Q9" s="22">
        <f>Target_AM[[#This Row],[PROPORSI]]*VLOOKUP(Target_AM[[#This Row],[NIPNAS]],Target_CC[],COLUMN(C$2)+9,0)</f>
        <v>1061761850</v>
      </c>
      <c r="R9" s="22">
        <f>Target_AM[[#This Row],[PROPORSI]]*VLOOKUP(Target_AM[[#This Row],[NIPNAS]],Target_CC[],COLUMN(D$2)+9,0)</f>
        <v>922514469.5</v>
      </c>
      <c r="S9" s="22">
        <f>Target_AM[[#This Row],[PROPORSI]]*VLOOKUP(Target_AM[[#This Row],[NIPNAS]],Target_CC[],COLUMN(E$2)+9,0)</f>
        <v>931350050.5</v>
      </c>
      <c r="T9" s="22">
        <f>Target_AM[[#This Row],[PROPORSI]]*VLOOKUP(Target_AM[[#This Row],[NIPNAS]],Target_CC[],COLUMN(F$2)+9,0)</f>
        <v>935484638.5</v>
      </c>
      <c r="U9" s="22">
        <f>Target_AM[[#This Row],[PROPORSI]]*VLOOKUP(Target_AM[[#This Row],[NIPNAS]],Target_CC[],COLUMN(G$2)+9,0)</f>
        <v>1030702495</v>
      </c>
      <c r="V9" s="22">
        <f>Target_AM[[#This Row],[PROPORSI]]*VLOOKUP(Target_AM[[#This Row],[NIPNAS]],Target_CC[],COLUMN(H$2)+9,0)</f>
        <v>1021110835.5</v>
      </c>
      <c r="W9" s="22">
        <f>Target_AM[[#This Row],[PROPORSI]]*VLOOKUP(Target_AM[[#This Row],[NIPNAS]],Target_CC[],COLUMN(I$2)+9,0)</f>
        <v>1020801990</v>
      </c>
      <c r="X9" s="22">
        <f>Target_AM[[#This Row],[PROPORSI]]*VLOOKUP(Target_AM[[#This Row],[NIPNAS]],Target_CC[],COLUMN(J$2)+9,0)</f>
        <v>1029125726</v>
      </c>
      <c r="Y9" s="22">
        <f>Target_AM[[#This Row],[PROPORSI]]*VLOOKUP(Target_AM[[#This Row],[NIPNAS]],Target_CC[],COLUMN(K$2)+9,0)</f>
        <v>1015871486</v>
      </c>
      <c r="Z9" s="22">
        <f>Target_AM[[#This Row],[PROPORSI]]*VLOOKUP(Target_AM[[#This Row],[NIPNAS]],Target_CC[],COLUMN(L$2)+9,0)</f>
        <v>1015860705.5</v>
      </c>
      <c r="AA9" s="22">
        <f>Target_AM[[#This Row],[PROPORSI]]*VLOOKUP(Target_AM[[#This Row],[NIPNAS]],Target_CC[],COLUMN(M$2)+9,0)</f>
        <v>11730692653</v>
      </c>
      <c r="AB9" s="22">
        <f>Target_AM[[#This Row],[PROPORSI]]*VLOOKUP(Target_AM[[#This Row],[NIPNAS]],Target_CC[],COLUMN(N$2)+9,0)</f>
        <v>85585888</v>
      </c>
      <c r="AC9" s="22">
        <f>Target_AM[[#This Row],[PROPORSI]]*VLOOKUP(Target_AM[[#This Row],[NIPNAS]],Target_CC[],COLUMN(O$2)+9,0)</f>
        <v>156999338.5</v>
      </c>
      <c r="AD9" s="22">
        <f>Target_AM[[#This Row],[PROPORSI]]*VLOOKUP(Target_AM[[#This Row],[NIPNAS]],Target_CC[],COLUMN(P$2)+9,0)</f>
        <v>147509594</v>
      </c>
      <c r="AE9" s="22">
        <f>Target_AM[[#This Row],[PROPORSI]]*VLOOKUP(Target_AM[[#This Row],[NIPNAS]],Target_CC[],COLUMN(Q$2)+9,0)</f>
        <v>128164080.5</v>
      </c>
      <c r="AF9" s="22">
        <f>Target_AM[[#This Row],[PROPORSI]]*VLOOKUP(Target_AM[[#This Row],[NIPNAS]],Target_CC[],COLUMN(R$2)+9,0)</f>
        <v>129391603</v>
      </c>
      <c r="AG9" s="22">
        <f>Target_AM[[#This Row],[PROPORSI]]*VLOOKUP(Target_AM[[#This Row],[NIPNAS]],Target_CC[],COLUMN(S$2)+9,0)</f>
        <v>129966017</v>
      </c>
      <c r="AH9" s="22">
        <f>Target_AM[[#This Row],[PROPORSI]]*VLOOKUP(Target_AM[[#This Row],[NIPNAS]],Target_CC[],COLUMN(T$2)+9,0)</f>
        <v>143194544</v>
      </c>
      <c r="AI9" s="22">
        <f>Target_AM[[#This Row],[PROPORSI]]*VLOOKUP(Target_AM[[#This Row],[NIPNAS]],Target_CC[],COLUMN(U$2)+9,0)</f>
        <v>141861982.5</v>
      </c>
      <c r="AJ9" s="22">
        <f>Target_AM[[#This Row],[PROPORSI]]*VLOOKUP(Target_AM[[#This Row],[NIPNAS]],Target_CC[],COLUMN(V$2)+9,0)</f>
        <v>141819079</v>
      </c>
      <c r="AK9" s="22">
        <f>Target_AM[[#This Row],[PROPORSI]]*VLOOKUP(Target_AM[[#This Row],[NIPNAS]],Target_CC[],COLUMN(W$2)+9,0)</f>
        <v>142975484</v>
      </c>
      <c r="AL9" s="22">
        <f>Target_AM[[#This Row],[PROPORSI]]*VLOOKUP(Target_AM[[#This Row],[NIPNAS]],Target_CC[],COLUMN(X$2)+9,0)</f>
        <v>141134088</v>
      </c>
      <c r="AM9" s="22">
        <f>Target_AM[[#This Row],[PROPORSI]]*VLOOKUP(Target_AM[[#This Row],[NIPNAS]],Target_CC[],COLUMN(Y$2)+9,0)</f>
        <v>141132589.5</v>
      </c>
      <c r="AN9" s="22">
        <f>Target_AM[[#This Row],[PROPORSI]]*VLOOKUP(Target_AM[[#This Row],[NIPNAS]],Target_CC[],COLUMN(Z$2)+9,0)</f>
        <v>1629734288</v>
      </c>
      <c r="AO9" s="22">
        <f>Target_AM[[#This Row],[PROPORSI]]*VLOOKUP(Target_AM[[#This Row],[NIPNAS]],Target_CC[],COLUMN(AA$2)+9,0)</f>
        <v>701626028.5</v>
      </c>
      <c r="AP9" s="22">
        <f>Target_AM[[#This Row],[PROPORSI]]*VLOOKUP(Target_AM[[#This Row],[NIPNAS]],Target_CC[],COLUMN(AB$2)+9,0)</f>
        <v>1287067604.5</v>
      </c>
      <c r="AQ9" s="22">
        <f>Target_AM[[#This Row],[PROPORSI]]*VLOOKUP(Target_AM[[#This Row],[NIPNAS]],Target_CC[],COLUMN(AC$2)+9,0)</f>
        <v>1209271444</v>
      </c>
      <c r="AR9" s="22">
        <f>Target_AM[[#This Row],[PROPORSI]]*VLOOKUP(Target_AM[[#This Row],[NIPNAS]],Target_CC[],COLUMN(AD$2)+9,0)</f>
        <v>1050678550</v>
      </c>
      <c r="AS9" s="22">
        <f>Target_AM[[#This Row],[PROPORSI]]*VLOOKUP(Target_AM[[#This Row],[NIPNAS]],Target_CC[],COLUMN(AE$2)+9,0)</f>
        <v>1060741653.5</v>
      </c>
      <c r="AT9" s="22">
        <f>Target_AM[[#This Row],[PROPORSI]]*VLOOKUP(Target_AM[[#This Row],[NIPNAS]],Target_CC[],COLUMN(AF$2)+9,0)</f>
        <v>1065450655.5</v>
      </c>
      <c r="AU9" s="22">
        <f>Target_AM[[#This Row],[PROPORSI]]*VLOOKUP(Target_AM[[#This Row],[NIPNAS]],Target_CC[],COLUMN(AG$2)+9,0)</f>
        <v>1173897039</v>
      </c>
      <c r="AV9" s="22">
        <f>Target_AM[[#This Row],[PROPORSI]]*VLOOKUP(Target_AM[[#This Row],[NIPNAS]],Target_CC[],COLUMN(AH$2)+9,0)</f>
        <v>1162972818</v>
      </c>
      <c r="AW9" s="22">
        <f>Target_AM[[#This Row],[PROPORSI]]*VLOOKUP(Target_AM[[#This Row],[NIPNAS]],Target_CC[],COLUMN(AI$2)+9,0)</f>
        <v>1162621069</v>
      </c>
      <c r="AX9" s="22">
        <f>Target_AM[[#This Row],[PROPORSI]]*VLOOKUP(Target_AM[[#This Row],[NIPNAS]],Target_CC[],COLUMN(AJ$2)+9,0)</f>
        <v>1172101210</v>
      </c>
      <c r="AY9" s="22">
        <f>Target_AM[[#This Row],[PROPORSI]]*VLOOKUP(Target_AM[[#This Row],[NIPNAS]],Target_CC[],COLUMN(AK$2)+9,0)</f>
        <v>1157005574</v>
      </c>
      <c r="AZ9" s="22">
        <f>Target_AM[[#This Row],[PROPORSI]]*VLOOKUP(Target_AM[[#This Row],[NIPNAS]],Target_CC[],COLUMN(AL$2)+9,0)</f>
        <v>1156993295</v>
      </c>
      <c r="BA9" s="22">
        <f>Target_AM[[#This Row],[PROPORSI]]*VLOOKUP(Target_AM[[#This Row],[NIPNAS]],Target_CC[],COLUMN(AM$2)+9,0)</f>
        <v>13360426941</v>
      </c>
      <c r="BB9" s="22">
        <f>Target_AM[[#This Row],[PROPORSI]]*VLOOKUP(Target_AM[[#This Row],[NIPNAS]],Target_CC[],COLUMN(AN$2)+9,0)</f>
        <v>293333333.5</v>
      </c>
      <c r="BC9" s="22">
        <f>Target_AM[[#This Row],[PROPORSI]]*VLOOKUP(Target_AM[[#This Row],[NIPNAS]],Target_CC[],COLUMN(AO$2)+9,0)</f>
        <v>293333333.5</v>
      </c>
      <c r="BD9" s="22">
        <f>Target_AM[[#This Row],[PROPORSI]]*VLOOKUP(Target_AM[[#This Row],[NIPNAS]],Target_CC[],COLUMN(AP$2)+9,0)</f>
        <v>293333333.5</v>
      </c>
      <c r="BE9" s="22">
        <f>Target_AM[[#This Row],[PROPORSI]]*VLOOKUP(Target_AM[[#This Row],[NIPNAS]],Target_CC[],COLUMN(AQ$2)+9,0)</f>
        <v>293333333.5</v>
      </c>
      <c r="BF9" s="22">
        <f>Target_AM[[#This Row],[PROPORSI]]*VLOOKUP(Target_AM[[#This Row],[NIPNAS]],Target_CC[],COLUMN(AR$2)+9,0)</f>
        <v>293333333.5</v>
      </c>
      <c r="BG9" s="22">
        <f>Target_AM[[#This Row],[PROPORSI]]*VLOOKUP(Target_AM[[#This Row],[NIPNAS]],Target_CC[],COLUMN(AS$2)+9,0)</f>
        <v>293333333.5</v>
      </c>
      <c r="BH9" s="22">
        <f>Target_AM[[#This Row],[PROPORSI]]*VLOOKUP(Target_AM[[#This Row],[NIPNAS]],Target_CC[],COLUMN(AT$2)+9,0)</f>
        <v>293333333.5</v>
      </c>
      <c r="BI9" s="22">
        <f>Target_AM[[#This Row],[PROPORSI]]*VLOOKUP(Target_AM[[#This Row],[NIPNAS]],Target_CC[],COLUMN(AU$2)+9,0)</f>
        <v>293333333.5</v>
      </c>
      <c r="BJ9" s="22">
        <f>Target_AM[[#This Row],[PROPORSI]]*VLOOKUP(Target_AM[[#This Row],[NIPNAS]],Target_CC[],COLUMN(AV$2)+9,0)</f>
        <v>293333333.5</v>
      </c>
      <c r="BK9" s="22">
        <f>Target_AM[[#This Row],[PROPORSI]]*VLOOKUP(Target_AM[[#This Row],[NIPNAS]],Target_CC[],COLUMN(AW$2)+9,0)</f>
        <v>293333333.5</v>
      </c>
      <c r="BL9" s="22">
        <f>Target_AM[[#This Row],[PROPORSI]]*VLOOKUP(Target_AM[[#This Row],[NIPNAS]],Target_CC[],COLUMN(AX$2)+9,0)</f>
        <v>293333333.5</v>
      </c>
      <c r="BM9" s="22">
        <f>Target_AM[[#This Row],[PROPORSI]]*VLOOKUP(Target_AM[[#This Row],[NIPNAS]],Target_CC[],COLUMN(AY$2)+9,0)</f>
        <v>293333333.5</v>
      </c>
      <c r="BN9" s="22">
        <f>Target_AM[[#This Row],[PROPORSI]]*VLOOKUP(Target_AM[[#This Row],[NIPNAS]],Target_CC[],COLUMN(AZ$2)+9,0)</f>
        <v>3520000002</v>
      </c>
      <c r="BO9" s="22">
        <f>Target_AM[[#This Row],[PROPORSI]]*VLOOKUP(Target_AM[[#This Row],[NIPNAS]],Target_CC[],COLUMN(BA$2)+9,0)</f>
        <v>1127306061</v>
      </c>
      <c r="BP9" s="22">
        <f>Target_AM[[#This Row],[PROPORSI]]*VLOOKUP(Target_AM[[#This Row],[NIPNAS]],Target_CC[],COLUMN(BB$2)+9,0)</f>
        <v>1114827955</v>
      </c>
      <c r="BQ9" s="22">
        <f>Target_AM[[#This Row],[PROPORSI]]*VLOOKUP(Target_AM[[#This Row],[NIPNAS]],Target_CC[],COLUMN(BC$2)+9,0)</f>
        <v>1101572227</v>
      </c>
      <c r="BR9" s="22">
        <f>Target_AM[[#This Row],[PROPORSI]]*VLOOKUP(Target_AM[[#This Row],[NIPNAS]],Target_CC[],COLUMN(BD$2)+9,0)</f>
        <v>1053340526.9499999</v>
      </c>
      <c r="BS9" s="22">
        <f>Target_AM[[#This Row],[PROPORSI]]*VLOOKUP(Target_AM[[#This Row],[NIPNAS]],Target_CC[],COLUMN(BE$2)+9,0)</f>
        <v>1053340526.9499999</v>
      </c>
      <c r="BT9" s="22">
        <f>Target_AM[[#This Row],[PROPORSI]]*VLOOKUP(Target_AM[[#This Row],[NIPNAS]],Target_CC[],COLUMN(BF$2)+9,0)</f>
        <v>1053340526.9499999</v>
      </c>
      <c r="BU9" s="22">
        <f>Target_AM[[#This Row],[PROPORSI]]*VLOOKUP(Target_AM[[#This Row],[NIPNAS]],Target_CC[],COLUMN(BG$2)+9,0)</f>
        <v>1053340526.9499999</v>
      </c>
      <c r="BV9" s="22">
        <f>Target_AM[[#This Row],[PROPORSI]]*VLOOKUP(Target_AM[[#This Row],[NIPNAS]],Target_CC[],COLUMN(BH$2)+9,0)</f>
        <v>1053340526.9499999</v>
      </c>
      <c r="BW9" s="22">
        <f>Target_AM[[#This Row],[PROPORSI]]*VLOOKUP(Target_AM[[#This Row],[NIPNAS]],Target_CC[],COLUMN(BI$2)+9,0)</f>
        <v>1053340526.9499999</v>
      </c>
      <c r="BX9" s="22">
        <f>Target_AM[[#This Row],[PROPORSI]]*VLOOKUP(Target_AM[[#This Row],[NIPNAS]],Target_CC[],COLUMN(BJ$2)+9,0)</f>
        <v>1053340526.9499999</v>
      </c>
      <c r="BY9" s="22">
        <f>Target_AM[[#This Row],[PROPORSI]]*VLOOKUP(Target_AM[[#This Row],[NIPNAS]],Target_CC[],COLUMN(BK$2)+9,0)</f>
        <v>1053340526.9499999</v>
      </c>
      <c r="BZ9" s="22">
        <f>Target_AM[[#This Row],[PROPORSI]]*VLOOKUP(Target_AM[[#This Row],[NIPNAS]],Target_CC[],COLUMN(BL$2)+9,0)</f>
        <v>1053340526.9499999</v>
      </c>
      <c r="CA9" s="22">
        <f>Target_AM[[#This Row],[PROPORSI]]*VLOOKUP(Target_AM[[#This Row],[NIPNAS]],Target_CC[],COLUMN(BM$2)+9,0)</f>
        <v>12823770985.550003</v>
      </c>
      <c r="CB9" s="22">
        <f>Target_AM[[#This Row],[PROPORSI]]*VLOOKUP(Target_AM[[#This Row],[NIPNAS]],Target_CC[],COLUMN(BN$2)+9,0)</f>
        <v>1016085810</v>
      </c>
      <c r="CC9" s="22">
        <f>Target_AM[[#This Row],[PROPORSI]]*VLOOKUP(Target_AM[[#This Row],[NIPNAS]],Target_CC[],COLUMN(BO$2)+9,0)</f>
        <v>1008019709</v>
      </c>
      <c r="CD9" s="22">
        <f>Target_AM[[#This Row],[PROPORSI]]*VLOOKUP(Target_AM[[#This Row],[NIPNAS]],Target_CC[],COLUMN(BP$2)+9,0)</f>
        <v>994068861</v>
      </c>
      <c r="CE9" s="22">
        <f>Target_AM[[#This Row],[PROPORSI]]*VLOOKUP(Target_AM[[#This Row],[NIPNAS]],Target_CC[],COLUMN(BQ$2)+9,0)</f>
        <v>944365417.94999993</v>
      </c>
      <c r="CF9" s="22">
        <f>Target_AM[[#This Row],[PROPORSI]]*VLOOKUP(Target_AM[[#This Row],[NIPNAS]],Target_CC[],COLUMN(BR$2)+9,0)</f>
        <v>944365417.94999993</v>
      </c>
      <c r="CG9" s="22">
        <f>Target_AM[[#This Row],[PROPORSI]]*VLOOKUP(Target_AM[[#This Row],[NIPNAS]],Target_CC[],COLUMN(BS$2)+9,0)</f>
        <v>944365417.94999993</v>
      </c>
      <c r="CH9" s="22">
        <f>Target_AM[[#This Row],[PROPORSI]]*VLOOKUP(Target_AM[[#This Row],[NIPNAS]],Target_CC[],COLUMN(BT$2)+9,0)</f>
        <v>944365417.94999993</v>
      </c>
      <c r="CI9" s="22">
        <f>Target_AM[[#This Row],[PROPORSI]]*VLOOKUP(Target_AM[[#This Row],[NIPNAS]],Target_CC[],COLUMN(BU$2)+9,0)</f>
        <v>944365417.94999993</v>
      </c>
      <c r="CJ9" s="22">
        <f>Target_AM[[#This Row],[PROPORSI]]*VLOOKUP(Target_AM[[#This Row],[NIPNAS]],Target_CC[],COLUMN(BV$2)+9,0)</f>
        <v>944365417.94999993</v>
      </c>
      <c r="CK9" s="22">
        <f>Target_AM[[#This Row],[PROPORSI]]*VLOOKUP(Target_AM[[#This Row],[NIPNAS]],Target_CC[],COLUMN(BW$2)+9,0)</f>
        <v>944365417.94999993</v>
      </c>
      <c r="CL9" s="22">
        <f>Target_AM[[#This Row],[PROPORSI]]*VLOOKUP(Target_AM[[#This Row],[NIPNAS]],Target_CC[],COLUMN(BX$2)+9,0)</f>
        <v>944365417.94999993</v>
      </c>
      <c r="CM9" s="22">
        <f>Target_AM[[#This Row],[PROPORSI]]*VLOOKUP(Target_AM[[#This Row],[NIPNAS]],Target_CC[],COLUMN(BY$2)+9,0)</f>
        <v>944365417.94999993</v>
      </c>
      <c r="CN9" s="22">
        <f>Target_AM[[#This Row],[PROPORSI]]*VLOOKUP(Target_AM[[#This Row],[NIPNAS]],Target_CC[],COLUMN(BZ$2)+9,0)</f>
        <v>11517463141.550001</v>
      </c>
      <c r="CO9" s="22">
        <f>Target_AM[[#This Row],[PROPORSI]]*VLOOKUP(Target_AM[[#This Row],[NIPNAS]],Target_CC[],COLUMN(CA$2)+9,0)</f>
        <v>113848302.5</v>
      </c>
      <c r="CP9" s="22">
        <f>Target_AM[[#This Row],[PROPORSI]]*VLOOKUP(Target_AM[[#This Row],[NIPNAS]],Target_CC[],COLUMN(CB$2)+9,0)</f>
        <v>109451444.5</v>
      </c>
      <c r="CQ9" s="22">
        <f>Target_AM[[#This Row],[PROPORSI]]*VLOOKUP(Target_AM[[#This Row],[NIPNAS]],Target_CC[],COLUMN(CC$2)+9,0)</f>
        <v>108975109</v>
      </c>
      <c r="CR9" s="22">
        <f>Target_AM[[#This Row],[PROPORSI]]*VLOOKUP(Target_AM[[#This Row],[NIPNAS]],Target_CC[],COLUMN(CD$2)+9,0)</f>
        <v>108975109</v>
      </c>
      <c r="CS9" s="22">
        <f>Target_AM[[#This Row],[PROPORSI]]*VLOOKUP(Target_AM[[#This Row],[NIPNAS]],Target_CC[],COLUMN(CE$2)+9,0)</f>
        <v>108975109</v>
      </c>
      <c r="CT9" s="22">
        <f>Target_AM[[#This Row],[PROPORSI]]*VLOOKUP(Target_AM[[#This Row],[NIPNAS]],Target_CC[],COLUMN(CF$2)+9,0)</f>
        <v>108975109</v>
      </c>
      <c r="CU9" s="22">
        <f>Target_AM[[#This Row],[PROPORSI]]*VLOOKUP(Target_AM[[#This Row],[NIPNAS]],Target_CC[],COLUMN(CG$2)+9,0)</f>
        <v>108975109</v>
      </c>
      <c r="CV9" s="22">
        <f>Target_AM[[#This Row],[PROPORSI]]*VLOOKUP(Target_AM[[#This Row],[NIPNAS]],Target_CC[],COLUMN(CH$2)+9,0)</f>
        <v>108975109</v>
      </c>
      <c r="CW9" s="22">
        <f>Target_AM[[#This Row],[PROPORSI]]*VLOOKUP(Target_AM[[#This Row],[NIPNAS]],Target_CC[],COLUMN(CI$2)+9,0)</f>
        <v>108975109</v>
      </c>
      <c r="CX9" s="22">
        <f>Target_AM[[#This Row],[PROPORSI]]*VLOOKUP(Target_AM[[#This Row],[NIPNAS]],Target_CC[],COLUMN(CJ$2)+9,0)</f>
        <v>108975109</v>
      </c>
      <c r="CY9" s="22">
        <f>Target_AM[[#This Row],[PROPORSI]]*VLOOKUP(Target_AM[[#This Row],[NIPNAS]],Target_CC[],COLUMN(CK$2)+9,0)</f>
        <v>108975109</v>
      </c>
      <c r="CZ9" s="22">
        <f>Target_AM[[#This Row],[PROPORSI]]*VLOOKUP(Target_AM[[#This Row],[NIPNAS]],Target_CC[],COLUMN(CL$2)+9,0)</f>
        <v>108975109</v>
      </c>
      <c r="DA9" s="22">
        <f>Target_AM[[#This Row],[PROPORSI]]*VLOOKUP(Target_AM[[#This Row],[NIPNAS]],Target_CC[],COLUMN(CM$2)+9,0)</f>
        <v>1313050837</v>
      </c>
      <c r="DB9" s="22">
        <f>Target_AM[[#This Row],[PROPORSI]]*VLOOKUP(Target_AM[[#This Row],[NIPNAS]],Target_CC[],COLUMN(CN$2)+9,0)</f>
        <v>0</v>
      </c>
      <c r="DC9" s="22">
        <f>Target_AM[[#This Row],[PROPORSI]]*VLOOKUP(Target_AM[[#This Row],[NIPNAS]],Target_CC[],COLUMN(CO$2)+9,0)</f>
        <v>9656755</v>
      </c>
      <c r="DD9" s="22">
        <f>Target_AM[[#This Row],[PROPORSI]]*VLOOKUP(Target_AM[[#This Row],[NIPNAS]],Target_CC[],COLUMN(CP$2)+9,0)</f>
        <v>4756756</v>
      </c>
      <c r="DE9" s="22">
        <f>Target_AM[[#This Row],[PROPORSI]]*VLOOKUP(Target_AM[[#This Row],[NIPNAS]],Target_CC[],COLUMN(CQ$2)+9,0)</f>
        <v>0</v>
      </c>
      <c r="DF9" s="22">
        <f>Target_AM[[#This Row],[PROPORSI]]*VLOOKUP(Target_AM[[#This Row],[NIPNAS]],Target_CC[],COLUMN(CR$2)+9,0)</f>
        <v>0</v>
      </c>
      <c r="DG9" s="22">
        <f>Target_AM[[#This Row],[PROPORSI]]*VLOOKUP(Target_AM[[#This Row],[NIPNAS]],Target_CC[],COLUMN(CS$2)+9,0)</f>
        <v>0</v>
      </c>
      <c r="DH9" s="22">
        <f>Target_AM[[#This Row],[PROPORSI]]*VLOOKUP(Target_AM[[#This Row],[NIPNAS]],Target_CC[],COLUMN(CT$2)+9,0)</f>
        <v>0</v>
      </c>
      <c r="DI9" s="22">
        <f>Target_AM[[#This Row],[PROPORSI]]*VLOOKUP(Target_AM[[#This Row],[NIPNAS]],Target_CC[],COLUMN(CU$2)+9,0)</f>
        <v>0</v>
      </c>
      <c r="DJ9" s="22">
        <f>Target_AM[[#This Row],[PROPORSI]]*VLOOKUP(Target_AM[[#This Row],[NIPNAS]],Target_CC[],COLUMN(CV$2)+9,0)</f>
        <v>0</v>
      </c>
      <c r="DK9" s="22">
        <f>Target_AM[[#This Row],[PROPORSI]]*VLOOKUP(Target_AM[[#This Row],[NIPNAS]],Target_CC[],COLUMN(CW$2)+9,0)</f>
        <v>0</v>
      </c>
      <c r="DL9" s="22">
        <f>Target_AM[[#This Row],[PROPORSI]]*VLOOKUP(Target_AM[[#This Row],[NIPNAS]],Target_CC[],COLUMN(CX$2)+9,0)</f>
        <v>0</v>
      </c>
      <c r="DM9" s="22">
        <f>Target_AM[[#This Row],[PROPORSI]]*VLOOKUP(Target_AM[[#This Row],[NIPNAS]],Target_CC[],COLUMN(CY$2)+9,0)</f>
        <v>0</v>
      </c>
      <c r="DN9" s="22">
        <f>Target_AM[[#This Row],[PROPORSI]]*VLOOKUP(Target_AM[[#This Row],[NIPNAS]],Target_CC[],COLUMN(CZ$2)+9,0)</f>
        <v>14413511</v>
      </c>
      <c r="DO9" s="22">
        <f>Target_AM[[#This Row],[PROPORSI]]*VLOOKUP(Target_AM[[#This Row],[NIPNAS]],Target_CC[],COLUMN(DA$2)+9,0)</f>
        <v>0</v>
      </c>
      <c r="DP9" s="22">
        <f>Target_AM[[#This Row],[PROPORSI]]*VLOOKUP(Target_AM[[#This Row],[NIPNAS]],Target_CC[],COLUMN(DB$2)+9,0)</f>
        <v>3560000000</v>
      </c>
      <c r="DQ9" s="22">
        <f>Target_AM[[#This Row],[PROPORSI]]*VLOOKUP(Target_AM[[#This Row],[NIPNAS]],Target_CC[],COLUMN(DC$2)+9,0)</f>
        <v>0</v>
      </c>
      <c r="DR9" s="22">
        <f>Target_AM[[#This Row],[PROPORSI]]*VLOOKUP(Target_AM[[#This Row],[NIPNAS]],Target_CC[],COLUMN(DD$2)+9,0)</f>
        <v>0</v>
      </c>
      <c r="DS9" s="22">
        <f>Target_AM[[#This Row],[PROPORSI]]*VLOOKUP(Target_AM[[#This Row],[NIPNAS]],Target_CC[],COLUMN(DE$2)+9,0)</f>
        <v>0</v>
      </c>
      <c r="DT9" s="22">
        <f>Target_AM[[#This Row],[PROPORSI]]*VLOOKUP(Target_AM[[#This Row],[NIPNAS]],Target_CC[],COLUMN(DF$2)+9,0)</f>
        <v>0</v>
      </c>
      <c r="DU9" s="22">
        <f>Target_AM[[#This Row],[PROPORSI]]*VLOOKUP(Target_AM[[#This Row],[NIPNAS]],Target_CC[],COLUMN(DG$2)+9,0)</f>
        <v>0</v>
      </c>
      <c r="DV9" s="22">
        <f>Target_AM[[#This Row],[PROPORSI]]*VLOOKUP(Target_AM[[#This Row],[NIPNAS]],Target_CC[],COLUMN(DH$2)+9,0)</f>
        <v>0</v>
      </c>
      <c r="DW9" s="22">
        <f>Target_AM[[#This Row],[PROPORSI]]*VLOOKUP(Target_AM[[#This Row],[NIPNAS]],Target_CC[],COLUMN(DI$2)+9,0)</f>
        <v>0</v>
      </c>
      <c r="DX9" s="22">
        <f>Target_AM[[#This Row],[PROPORSI]]*VLOOKUP(Target_AM[[#This Row],[NIPNAS]],Target_CC[],COLUMN(DJ$2)+9,0)</f>
        <v>0</v>
      </c>
      <c r="DY9" s="22">
        <f>Target_AM[[#This Row],[PROPORSI]]*VLOOKUP(Target_AM[[#This Row],[NIPNAS]],Target_CC[],COLUMN(DK$2)+9,0)</f>
        <v>0</v>
      </c>
      <c r="DZ9" s="22">
        <f>Target_AM[[#This Row],[PROPORSI]]*VLOOKUP(Target_AM[[#This Row],[NIPNAS]],Target_CC[],COLUMN(DL$2)+9,0)</f>
        <v>0</v>
      </c>
      <c r="EA9" s="22">
        <f>Target_AM[[#This Row],[PROPORSI]]*VLOOKUP(Target_AM[[#This Row],[NIPNAS]],Target_CC[],COLUMN(DM$2)+9,0)</f>
        <v>0</v>
      </c>
    </row>
    <row r="10" spans="2:131" x14ac:dyDescent="0.3">
      <c r="B10">
        <v>910017</v>
      </c>
      <c r="C10" t="s">
        <v>1049</v>
      </c>
      <c r="D10">
        <v>0.5</v>
      </c>
      <c r="E10" s="8">
        <v>45658</v>
      </c>
      <c r="F10">
        <v>2913365</v>
      </c>
      <c r="G10" t="s">
        <v>976</v>
      </c>
      <c r="J10" t="s">
        <v>1080</v>
      </c>
      <c r="K10" t="s">
        <v>25</v>
      </c>
      <c r="L10" t="s">
        <v>159</v>
      </c>
      <c r="M10" t="s">
        <v>18</v>
      </c>
      <c r="N10" s="23">
        <f>Target_AM[[#This Row],[PROPORSI]]*VLOOKUP(Target_AM[[#This Row],[NIPNAS]],Target_CC[],9,0)</f>
        <v>15807404854.5</v>
      </c>
      <c r="O10" s="22">
        <f>Target_AM[[#This Row],[PROPORSI]]*VLOOKUP(Target_AM[[#This Row],[NIPNAS]],Target_CC[],COLUMN(A$2)+9,0)</f>
        <v>616040140.5</v>
      </c>
      <c r="P10" s="22">
        <f>Target_AM[[#This Row],[PROPORSI]]*VLOOKUP(Target_AM[[#This Row],[NIPNAS]],Target_CC[],COLUMN(B$2)+9,0)</f>
        <v>1130068266</v>
      </c>
      <c r="Q10" s="22">
        <f>Target_AM[[#This Row],[PROPORSI]]*VLOOKUP(Target_AM[[#This Row],[NIPNAS]],Target_CC[],COLUMN(C$2)+9,0)</f>
        <v>1061761850</v>
      </c>
      <c r="R10" s="22">
        <f>Target_AM[[#This Row],[PROPORSI]]*VLOOKUP(Target_AM[[#This Row],[NIPNAS]],Target_CC[],COLUMN(D$2)+9,0)</f>
        <v>922514469.5</v>
      </c>
      <c r="S10" s="22">
        <f>Target_AM[[#This Row],[PROPORSI]]*VLOOKUP(Target_AM[[#This Row],[NIPNAS]],Target_CC[],COLUMN(E$2)+9,0)</f>
        <v>931350050.5</v>
      </c>
      <c r="T10" s="22">
        <f>Target_AM[[#This Row],[PROPORSI]]*VLOOKUP(Target_AM[[#This Row],[NIPNAS]],Target_CC[],COLUMN(F$2)+9,0)</f>
        <v>935484638.5</v>
      </c>
      <c r="U10" s="22">
        <f>Target_AM[[#This Row],[PROPORSI]]*VLOOKUP(Target_AM[[#This Row],[NIPNAS]],Target_CC[],COLUMN(G$2)+9,0)</f>
        <v>1030702495</v>
      </c>
      <c r="V10" s="22">
        <f>Target_AM[[#This Row],[PROPORSI]]*VLOOKUP(Target_AM[[#This Row],[NIPNAS]],Target_CC[],COLUMN(H$2)+9,0)</f>
        <v>1021110835.5</v>
      </c>
      <c r="W10" s="22">
        <f>Target_AM[[#This Row],[PROPORSI]]*VLOOKUP(Target_AM[[#This Row],[NIPNAS]],Target_CC[],COLUMN(I$2)+9,0)</f>
        <v>1020801990</v>
      </c>
      <c r="X10" s="22">
        <f>Target_AM[[#This Row],[PROPORSI]]*VLOOKUP(Target_AM[[#This Row],[NIPNAS]],Target_CC[],COLUMN(J$2)+9,0)</f>
        <v>1029125726</v>
      </c>
      <c r="Y10" s="22">
        <f>Target_AM[[#This Row],[PROPORSI]]*VLOOKUP(Target_AM[[#This Row],[NIPNAS]],Target_CC[],COLUMN(K$2)+9,0)</f>
        <v>1015871486</v>
      </c>
      <c r="Z10" s="22">
        <f>Target_AM[[#This Row],[PROPORSI]]*VLOOKUP(Target_AM[[#This Row],[NIPNAS]],Target_CC[],COLUMN(L$2)+9,0)</f>
        <v>1015860705.5</v>
      </c>
      <c r="AA10" s="22">
        <f>Target_AM[[#This Row],[PROPORSI]]*VLOOKUP(Target_AM[[#This Row],[NIPNAS]],Target_CC[],COLUMN(M$2)+9,0)</f>
        <v>11730692653</v>
      </c>
      <c r="AB10" s="22">
        <f>Target_AM[[#This Row],[PROPORSI]]*VLOOKUP(Target_AM[[#This Row],[NIPNAS]],Target_CC[],COLUMN(N$2)+9,0)</f>
        <v>85585888</v>
      </c>
      <c r="AC10" s="22">
        <f>Target_AM[[#This Row],[PROPORSI]]*VLOOKUP(Target_AM[[#This Row],[NIPNAS]],Target_CC[],COLUMN(O$2)+9,0)</f>
        <v>156999338.5</v>
      </c>
      <c r="AD10" s="22">
        <f>Target_AM[[#This Row],[PROPORSI]]*VLOOKUP(Target_AM[[#This Row],[NIPNAS]],Target_CC[],COLUMN(P$2)+9,0)</f>
        <v>147509594</v>
      </c>
      <c r="AE10" s="22">
        <f>Target_AM[[#This Row],[PROPORSI]]*VLOOKUP(Target_AM[[#This Row],[NIPNAS]],Target_CC[],COLUMN(Q$2)+9,0)</f>
        <v>128164080.5</v>
      </c>
      <c r="AF10" s="22">
        <f>Target_AM[[#This Row],[PROPORSI]]*VLOOKUP(Target_AM[[#This Row],[NIPNAS]],Target_CC[],COLUMN(R$2)+9,0)</f>
        <v>129391603</v>
      </c>
      <c r="AG10" s="22">
        <f>Target_AM[[#This Row],[PROPORSI]]*VLOOKUP(Target_AM[[#This Row],[NIPNAS]],Target_CC[],COLUMN(S$2)+9,0)</f>
        <v>129966017</v>
      </c>
      <c r="AH10" s="22">
        <f>Target_AM[[#This Row],[PROPORSI]]*VLOOKUP(Target_AM[[#This Row],[NIPNAS]],Target_CC[],COLUMN(T$2)+9,0)</f>
        <v>143194544</v>
      </c>
      <c r="AI10" s="22">
        <f>Target_AM[[#This Row],[PROPORSI]]*VLOOKUP(Target_AM[[#This Row],[NIPNAS]],Target_CC[],COLUMN(U$2)+9,0)</f>
        <v>141861982.5</v>
      </c>
      <c r="AJ10" s="22">
        <f>Target_AM[[#This Row],[PROPORSI]]*VLOOKUP(Target_AM[[#This Row],[NIPNAS]],Target_CC[],COLUMN(V$2)+9,0)</f>
        <v>141819079</v>
      </c>
      <c r="AK10" s="22">
        <f>Target_AM[[#This Row],[PROPORSI]]*VLOOKUP(Target_AM[[#This Row],[NIPNAS]],Target_CC[],COLUMN(W$2)+9,0)</f>
        <v>142975484</v>
      </c>
      <c r="AL10" s="22">
        <f>Target_AM[[#This Row],[PROPORSI]]*VLOOKUP(Target_AM[[#This Row],[NIPNAS]],Target_CC[],COLUMN(X$2)+9,0)</f>
        <v>141134088</v>
      </c>
      <c r="AM10" s="22">
        <f>Target_AM[[#This Row],[PROPORSI]]*VLOOKUP(Target_AM[[#This Row],[NIPNAS]],Target_CC[],COLUMN(Y$2)+9,0)</f>
        <v>141132589.5</v>
      </c>
      <c r="AN10" s="22">
        <f>Target_AM[[#This Row],[PROPORSI]]*VLOOKUP(Target_AM[[#This Row],[NIPNAS]],Target_CC[],COLUMN(Z$2)+9,0)</f>
        <v>1629734288</v>
      </c>
      <c r="AO10" s="22">
        <f>Target_AM[[#This Row],[PROPORSI]]*VLOOKUP(Target_AM[[#This Row],[NIPNAS]],Target_CC[],COLUMN(AA$2)+9,0)</f>
        <v>701626028.5</v>
      </c>
      <c r="AP10" s="22">
        <f>Target_AM[[#This Row],[PROPORSI]]*VLOOKUP(Target_AM[[#This Row],[NIPNAS]],Target_CC[],COLUMN(AB$2)+9,0)</f>
        <v>1287067604.5</v>
      </c>
      <c r="AQ10" s="22">
        <f>Target_AM[[#This Row],[PROPORSI]]*VLOOKUP(Target_AM[[#This Row],[NIPNAS]],Target_CC[],COLUMN(AC$2)+9,0)</f>
        <v>1209271444</v>
      </c>
      <c r="AR10" s="22">
        <f>Target_AM[[#This Row],[PROPORSI]]*VLOOKUP(Target_AM[[#This Row],[NIPNAS]],Target_CC[],COLUMN(AD$2)+9,0)</f>
        <v>1050678550</v>
      </c>
      <c r="AS10" s="22">
        <f>Target_AM[[#This Row],[PROPORSI]]*VLOOKUP(Target_AM[[#This Row],[NIPNAS]],Target_CC[],COLUMN(AE$2)+9,0)</f>
        <v>1060741653.5</v>
      </c>
      <c r="AT10" s="22">
        <f>Target_AM[[#This Row],[PROPORSI]]*VLOOKUP(Target_AM[[#This Row],[NIPNAS]],Target_CC[],COLUMN(AF$2)+9,0)</f>
        <v>1065450655.5</v>
      </c>
      <c r="AU10" s="22">
        <f>Target_AM[[#This Row],[PROPORSI]]*VLOOKUP(Target_AM[[#This Row],[NIPNAS]],Target_CC[],COLUMN(AG$2)+9,0)</f>
        <v>1173897039</v>
      </c>
      <c r="AV10" s="22">
        <f>Target_AM[[#This Row],[PROPORSI]]*VLOOKUP(Target_AM[[#This Row],[NIPNAS]],Target_CC[],COLUMN(AH$2)+9,0)</f>
        <v>1162972818</v>
      </c>
      <c r="AW10" s="22">
        <f>Target_AM[[#This Row],[PROPORSI]]*VLOOKUP(Target_AM[[#This Row],[NIPNAS]],Target_CC[],COLUMN(AI$2)+9,0)</f>
        <v>1162621069</v>
      </c>
      <c r="AX10" s="22">
        <f>Target_AM[[#This Row],[PROPORSI]]*VLOOKUP(Target_AM[[#This Row],[NIPNAS]],Target_CC[],COLUMN(AJ$2)+9,0)</f>
        <v>1172101210</v>
      </c>
      <c r="AY10" s="22">
        <f>Target_AM[[#This Row],[PROPORSI]]*VLOOKUP(Target_AM[[#This Row],[NIPNAS]],Target_CC[],COLUMN(AK$2)+9,0)</f>
        <v>1157005574</v>
      </c>
      <c r="AZ10" s="22">
        <f>Target_AM[[#This Row],[PROPORSI]]*VLOOKUP(Target_AM[[#This Row],[NIPNAS]],Target_CC[],COLUMN(AL$2)+9,0)</f>
        <v>1156993295</v>
      </c>
      <c r="BA10" s="22">
        <f>Target_AM[[#This Row],[PROPORSI]]*VLOOKUP(Target_AM[[#This Row],[NIPNAS]],Target_CC[],COLUMN(AM$2)+9,0)</f>
        <v>13360426941</v>
      </c>
      <c r="BB10" s="22">
        <f>Target_AM[[#This Row],[PROPORSI]]*VLOOKUP(Target_AM[[#This Row],[NIPNAS]],Target_CC[],COLUMN(AN$2)+9,0)</f>
        <v>293333333.5</v>
      </c>
      <c r="BC10" s="22">
        <f>Target_AM[[#This Row],[PROPORSI]]*VLOOKUP(Target_AM[[#This Row],[NIPNAS]],Target_CC[],COLUMN(AO$2)+9,0)</f>
        <v>293333333.5</v>
      </c>
      <c r="BD10" s="22">
        <f>Target_AM[[#This Row],[PROPORSI]]*VLOOKUP(Target_AM[[#This Row],[NIPNAS]],Target_CC[],COLUMN(AP$2)+9,0)</f>
        <v>293333333.5</v>
      </c>
      <c r="BE10" s="22">
        <f>Target_AM[[#This Row],[PROPORSI]]*VLOOKUP(Target_AM[[#This Row],[NIPNAS]],Target_CC[],COLUMN(AQ$2)+9,0)</f>
        <v>293333333.5</v>
      </c>
      <c r="BF10" s="22">
        <f>Target_AM[[#This Row],[PROPORSI]]*VLOOKUP(Target_AM[[#This Row],[NIPNAS]],Target_CC[],COLUMN(AR$2)+9,0)</f>
        <v>293333333.5</v>
      </c>
      <c r="BG10" s="22">
        <f>Target_AM[[#This Row],[PROPORSI]]*VLOOKUP(Target_AM[[#This Row],[NIPNAS]],Target_CC[],COLUMN(AS$2)+9,0)</f>
        <v>293333333.5</v>
      </c>
      <c r="BH10" s="22">
        <f>Target_AM[[#This Row],[PROPORSI]]*VLOOKUP(Target_AM[[#This Row],[NIPNAS]],Target_CC[],COLUMN(AT$2)+9,0)</f>
        <v>293333333.5</v>
      </c>
      <c r="BI10" s="22">
        <f>Target_AM[[#This Row],[PROPORSI]]*VLOOKUP(Target_AM[[#This Row],[NIPNAS]],Target_CC[],COLUMN(AU$2)+9,0)</f>
        <v>293333333.5</v>
      </c>
      <c r="BJ10" s="22">
        <f>Target_AM[[#This Row],[PROPORSI]]*VLOOKUP(Target_AM[[#This Row],[NIPNAS]],Target_CC[],COLUMN(AV$2)+9,0)</f>
        <v>293333333.5</v>
      </c>
      <c r="BK10" s="22">
        <f>Target_AM[[#This Row],[PROPORSI]]*VLOOKUP(Target_AM[[#This Row],[NIPNAS]],Target_CC[],COLUMN(AW$2)+9,0)</f>
        <v>293333333.5</v>
      </c>
      <c r="BL10" s="22">
        <f>Target_AM[[#This Row],[PROPORSI]]*VLOOKUP(Target_AM[[#This Row],[NIPNAS]],Target_CC[],COLUMN(AX$2)+9,0)</f>
        <v>293333333.5</v>
      </c>
      <c r="BM10" s="22">
        <f>Target_AM[[#This Row],[PROPORSI]]*VLOOKUP(Target_AM[[#This Row],[NIPNAS]],Target_CC[],COLUMN(AY$2)+9,0)</f>
        <v>293333333.5</v>
      </c>
      <c r="BN10" s="22">
        <f>Target_AM[[#This Row],[PROPORSI]]*VLOOKUP(Target_AM[[#This Row],[NIPNAS]],Target_CC[],COLUMN(AZ$2)+9,0)</f>
        <v>3520000002</v>
      </c>
      <c r="BO10" s="22">
        <f>Target_AM[[#This Row],[PROPORSI]]*VLOOKUP(Target_AM[[#This Row],[NIPNAS]],Target_CC[],COLUMN(BA$2)+9,0)</f>
        <v>1127306061</v>
      </c>
      <c r="BP10" s="22">
        <f>Target_AM[[#This Row],[PROPORSI]]*VLOOKUP(Target_AM[[#This Row],[NIPNAS]],Target_CC[],COLUMN(BB$2)+9,0)</f>
        <v>1114827955</v>
      </c>
      <c r="BQ10" s="22">
        <f>Target_AM[[#This Row],[PROPORSI]]*VLOOKUP(Target_AM[[#This Row],[NIPNAS]],Target_CC[],COLUMN(BC$2)+9,0)</f>
        <v>1101572227</v>
      </c>
      <c r="BR10" s="22">
        <f>Target_AM[[#This Row],[PROPORSI]]*VLOOKUP(Target_AM[[#This Row],[NIPNAS]],Target_CC[],COLUMN(BD$2)+9,0)</f>
        <v>1053340526.9499999</v>
      </c>
      <c r="BS10" s="22">
        <f>Target_AM[[#This Row],[PROPORSI]]*VLOOKUP(Target_AM[[#This Row],[NIPNAS]],Target_CC[],COLUMN(BE$2)+9,0)</f>
        <v>1053340526.9499999</v>
      </c>
      <c r="BT10" s="22">
        <f>Target_AM[[#This Row],[PROPORSI]]*VLOOKUP(Target_AM[[#This Row],[NIPNAS]],Target_CC[],COLUMN(BF$2)+9,0)</f>
        <v>1053340526.9499999</v>
      </c>
      <c r="BU10" s="22">
        <f>Target_AM[[#This Row],[PROPORSI]]*VLOOKUP(Target_AM[[#This Row],[NIPNAS]],Target_CC[],COLUMN(BG$2)+9,0)</f>
        <v>1053340526.9499999</v>
      </c>
      <c r="BV10" s="22">
        <f>Target_AM[[#This Row],[PROPORSI]]*VLOOKUP(Target_AM[[#This Row],[NIPNAS]],Target_CC[],COLUMN(BH$2)+9,0)</f>
        <v>1053340526.9499999</v>
      </c>
      <c r="BW10" s="22">
        <f>Target_AM[[#This Row],[PROPORSI]]*VLOOKUP(Target_AM[[#This Row],[NIPNAS]],Target_CC[],COLUMN(BI$2)+9,0)</f>
        <v>1053340526.9499999</v>
      </c>
      <c r="BX10" s="22">
        <f>Target_AM[[#This Row],[PROPORSI]]*VLOOKUP(Target_AM[[#This Row],[NIPNAS]],Target_CC[],COLUMN(BJ$2)+9,0)</f>
        <v>1053340526.9499999</v>
      </c>
      <c r="BY10" s="22">
        <f>Target_AM[[#This Row],[PROPORSI]]*VLOOKUP(Target_AM[[#This Row],[NIPNAS]],Target_CC[],COLUMN(BK$2)+9,0)</f>
        <v>1053340526.9499999</v>
      </c>
      <c r="BZ10" s="22">
        <f>Target_AM[[#This Row],[PROPORSI]]*VLOOKUP(Target_AM[[#This Row],[NIPNAS]],Target_CC[],COLUMN(BL$2)+9,0)</f>
        <v>1053340526.9499999</v>
      </c>
      <c r="CA10" s="22">
        <f>Target_AM[[#This Row],[PROPORSI]]*VLOOKUP(Target_AM[[#This Row],[NIPNAS]],Target_CC[],COLUMN(BM$2)+9,0)</f>
        <v>12823770985.550003</v>
      </c>
      <c r="CB10" s="22">
        <f>Target_AM[[#This Row],[PROPORSI]]*VLOOKUP(Target_AM[[#This Row],[NIPNAS]],Target_CC[],COLUMN(BN$2)+9,0)</f>
        <v>1016085810</v>
      </c>
      <c r="CC10" s="22">
        <f>Target_AM[[#This Row],[PROPORSI]]*VLOOKUP(Target_AM[[#This Row],[NIPNAS]],Target_CC[],COLUMN(BO$2)+9,0)</f>
        <v>1008019709</v>
      </c>
      <c r="CD10" s="22">
        <f>Target_AM[[#This Row],[PROPORSI]]*VLOOKUP(Target_AM[[#This Row],[NIPNAS]],Target_CC[],COLUMN(BP$2)+9,0)</f>
        <v>994068861</v>
      </c>
      <c r="CE10" s="22">
        <f>Target_AM[[#This Row],[PROPORSI]]*VLOOKUP(Target_AM[[#This Row],[NIPNAS]],Target_CC[],COLUMN(BQ$2)+9,0)</f>
        <v>944365417.94999993</v>
      </c>
      <c r="CF10" s="22">
        <f>Target_AM[[#This Row],[PROPORSI]]*VLOOKUP(Target_AM[[#This Row],[NIPNAS]],Target_CC[],COLUMN(BR$2)+9,0)</f>
        <v>944365417.94999993</v>
      </c>
      <c r="CG10" s="22">
        <f>Target_AM[[#This Row],[PROPORSI]]*VLOOKUP(Target_AM[[#This Row],[NIPNAS]],Target_CC[],COLUMN(BS$2)+9,0)</f>
        <v>944365417.94999993</v>
      </c>
      <c r="CH10" s="22">
        <f>Target_AM[[#This Row],[PROPORSI]]*VLOOKUP(Target_AM[[#This Row],[NIPNAS]],Target_CC[],COLUMN(BT$2)+9,0)</f>
        <v>944365417.94999993</v>
      </c>
      <c r="CI10" s="22">
        <f>Target_AM[[#This Row],[PROPORSI]]*VLOOKUP(Target_AM[[#This Row],[NIPNAS]],Target_CC[],COLUMN(BU$2)+9,0)</f>
        <v>944365417.94999993</v>
      </c>
      <c r="CJ10" s="22">
        <f>Target_AM[[#This Row],[PROPORSI]]*VLOOKUP(Target_AM[[#This Row],[NIPNAS]],Target_CC[],COLUMN(BV$2)+9,0)</f>
        <v>944365417.94999993</v>
      </c>
      <c r="CK10" s="22">
        <f>Target_AM[[#This Row],[PROPORSI]]*VLOOKUP(Target_AM[[#This Row],[NIPNAS]],Target_CC[],COLUMN(BW$2)+9,0)</f>
        <v>944365417.94999993</v>
      </c>
      <c r="CL10" s="22">
        <f>Target_AM[[#This Row],[PROPORSI]]*VLOOKUP(Target_AM[[#This Row],[NIPNAS]],Target_CC[],COLUMN(BX$2)+9,0)</f>
        <v>944365417.94999993</v>
      </c>
      <c r="CM10" s="22">
        <f>Target_AM[[#This Row],[PROPORSI]]*VLOOKUP(Target_AM[[#This Row],[NIPNAS]],Target_CC[],COLUMN(BY$2)+9,0)</f>
        <v>944365417.94999993</v>
      </c>
      <c r="CN10" s="22">
        <f>Target_AM[[#This Row],[PROPORSI]]*VLOOKUP(Target_AM[[#This Row],[NIPNAS]],Target_CC[],COLUMN(BZ$2)+9,0)</f>
        <v>11517463141.550001</v>
      </c>
      <c r="CO10" s="22">
        <f>Target_AM[[#This Row],[PROPORSI]]*VLOOKUP(Target_AM[[#This Row],[NIPNAS]],Target_CC[],COLUMN(CA$2)+9,0)</f>
        <v>113848302.5</v>
      </c>
      <c r="CP10" s="22">
        <f>Target_AM[[#This Row],[PROPORSI]]*VLOOKUP(Target_AM[[#This Row],[NIPNAS]],Target_CC[],COLUMN(CB$2)+9,0)</f>
        <v>109451444.5</v>
      </c>
      <c r="CQ10" s="22">
        <f>Target_AM[[#This Row],[PROPORSI]]*VLOOKUP(Target_AM[[#This Row],[NIPNAS]],Target_CC[],COLUMN(CC$2)+9,0)</f>
        <v>108975109</v>
      </c>
      <c r="CR10" s="22">
        <f>Target_AM[[#This Row],[PROPORSI]]*VLOOKUP(Target_AM[[#This Row],[NIPNAS]],Target_CC[],COLUMN(CD$2)+9,0)</f>
        <v>108975109</v>
      </c>
      <c r="CS10" s="22">
        <f>Target_AM[[#This Row],[PROPORSI]]*VLOOKUP(Target_AM[[#This Row],[NIPNAS]],Target_CC[],COLUMN(CE$2)+9,0)</f>
        <v>108975109</v>
      </c>
      <c r="CT10" s="22">
        <f>Target_AM[[#This Row],[PROPORSI]]*VLOOKUP(Target_AM[[#This Row],[NIPNAS]],Target_CC[],COLUMN(CF$2)+9,0)</f>
        <v>108975109</v>
      </c>
      <c r="CU10" s="22">
        <f>Target_AM[[#This Row],[PROPORSI]]*VLOOKUP(Target_AM[[#This Row],[NIPNAS]],Target_CC[],COLUMN(CG$2)+9,0)</f>
        <v>108975109</v>
      </c>
      <c r="CV10" s="22">
        <f>Target_AM[[#This Row],[PROPORSI]]*VLOOKUP(Target_AM[[#This Row],[NIPNAS]],Target_CC[],COLUMN(CH$2)+9,0)</f>
        <v>108975109</v>
      </c>
      <c r="CW10" s="22">
        <f>Target_AM[[#This Row],[PROPORSI]]*VLOOKUP(Target_AM[[#This Row],[NIPNAS]],Target_CC[],COLUMN(CI$2)+9,0)</f>
        <v>108975109</v>
      </c>
      <c r="CX10" s="22">
        <f>Target_AM[[#This Row],[PROPORSI]]*VLOOKUP(Target_AM[[#This Row],[NIPNAS]],Target_CC[],COLUMN(CJ$2)+9,0)</f>
        <v>108975109</v>
      </c>
      <c r="CY10" s="22">
        <f>Target_AM[[#This Row],[PROPORSI]]*VLOOKUP(Target_AM[[#This Row],[NIPNAS]],Target_CC[],COLUMN(CK$2)+9,0)</f>
        <v>108975109</v>
      </c>
      <c r="CZ10" s="22">
        <f>Target_AM[[#This Row],[PROPORSI]]*VLOOKUP(Target_AM[[#This Row],[NIPNAS]],Target_CC[],COLUMN(CL$2)+9,0)</f>
        <v>108975109</v>
      </c>
      <c r="DA10" s="22">
        <f>Target_AM[[#This Row],[PROPORSI]]*VLOOKUP(Target_AM[[#This Row],[NIPNAS]],Target_CC[],COLUMN(CM$2)+9,0)</f>
        <v>1313050837</v>
      </c>
      <c r="DB10" s="22">
        <f>Target_AM[[#This Row],[PROPORSI]]*VLOOKUP(Target_AM[[#This Row],[NIPNAS]],Target_CC[],COLUMN(CN$2)+9,0)</f>
        <v>0</v>
      </c>
      <c r="DC10" s="22">
        <f>Target_AM[[#This Row],[PROPORSI]]*VLOOKUP(Target_AM[[#This Row],[NIPNAS]],Target_CC[],COLUMN(CO$2)+9,0)</f>
        <v>9656755</v>
      </c>
      <c r="DD10" s="22">
        <f>Target_AM[[#This Row],[PROPORSI]]*VLOOKUP(Target_AM[[#This Row],[NIPNAS]],Target_CC[],COLUMN(CP$2)+9,0)</f>
        <v>4756756</v>
      </c>
      <c r="DE10" s="22">
        <f>Target_AM[[#This Row],[PROPORSI]]*VLOOKUP(Target_AM[[#This Row],[NIPNAS]],Target_CC[],COLUMN(CQ$2)+9,0)</f>
        <v>0</v>
      </c>
      <c r="DF10" s="22">
        <f>Target_AM[[#This Row],[PROPORSI]]*VLOOKUP(Target_AM[[#This Row],[NIPNAS]],Target_CC[],COLUMN(CR$2)+9,0)</f>
        <v>0</v>
      </c>
      <c r="DG10" s="22">
        <f>Target_AM[[#This Row],[PROPORSI]]*VLOOKUP(Target_AM[[#This Row],[NIPNAS]],Target_CC[],COLUMN(CS$2)+9,0)</f>
        <v>0</v>
      </c>
      <c r="DH10" s="22">
        <f>Target_AM[[#This Row],[PROPORSI]]*VLOOKUP(Target_AM[[#This Row],[NIPNAS]],Target_CC[],COLUMN(CT$2)+9,0)</f>
        <v>0</v>
      </c>
      <c r="DI10" s="22">
        <f>Target_AM[[#This Row],[PROPORSI]]*VLOOKUP(Target_AM[[#This Row],[NIPNAS]],Target_CC[],COLUMN(CU$2)+9,0)</f>
        <v>0</v>
      </c>
      <c r="DJ10" s="22">
        <f>Target_AM[[#This Row],[PROPORSI]]*VLOOKUP(Target_AM[[#This Row],[NIPNAS]],Target_CC[],COLUMN(CV$2)+9,0)</f>
        <v>0</v>
      </c>
      <c r="DK10" s="22">
        <f>Target_AM[[#This Row],[PROPORSI]]*VLOOKUP(Target_AM[[#This Row],[NIPNAS]],Target_CC[],COLUMN(CW$2)+9,0)</f>
        <v>0</v>
      </c>
      <c r="DL10" s="22">
        <f>Target_AM[[#This Row],[PROPORSI]]*VLOOKUP(Target_AM[[#This Row],[NIPNAS]],Target_CC[],COLUMN(CX$2)+9,0)</f>
        <v>0</v>
      </c>
      <c r="DM10" s="22">
        <f>Target_AM[[#This Row],[PROPORSI]]*VLOOKUP(Target_AM[[#This Row],[NIPNAS]],Target_CC[],COLUMN(CY$2)+9,0)</f>
        <v>0</v>
      </c>
      <c r="DN10" s="22">
        <f>Target_AM[[#This Row],[PROPORSI]]*VLOOKUP(Target_AM[[#This Row],[NIPNAS]],Target_CC[],COLUMN(CZ$2)+9,0)</f>
        <v>14413511</v>
      </c>
      <c r="DO10" s="22">
        <f>Target_AM[[#This Row],[PROPORSI]]*VLOOKUP(Target_AM[[#This Row],[NIPNAS]],Target_CC[],COLUMN(DA$2)+9,0)</f>
        <v>0</v>
      </c>
      <c r="DP10" s="22">
        <f>Target_AM[[#This Row],[PROPORSI]]*VLOOKUP(Target_AM[[#This Row],[NIPNAS]],Target_CC[],COLUMN(DB$2)+9,0)</f>
        <v>3560000000</v>
      </c>
      <c r="DQ10" s="22">
        <f>Target_AM[[#This Row],[PROPORSI]]*VLOOKUP(Target_AM[[#This Row],[NIPNAS]],Target_CC[],COLUMN(DC$2)+9,0)</f>
        <v>0</v>
      </c>
      <c r="DR10" s="22">
        <f>Target_AM[[#This Row],[PROPORSI]]*VLOOKUP(Target_AM[[#This Row],[NIPNAS]],Target_CC[],COLUMN(DD$2)+9,0)</f>
        <v>0</v>
      </c>
      <c r="DS10" s="22">
        <f>Target_AM[[#This Row],[PROPORSI]]*VLOOKUP(Target_AM[[#This Row],[NIPNAS]],Target_CC[],COLUMN(DE$2)+9,0)</f>
        <v>0</v>
      </c>
      <c r="DT10" s="22">
        <f>Target_AM[[#This Row],[PROPORSI]]*VLOOKUP(Target_AM[[#This Row],[NIPNAS]],Target_CC[],COLUMN(DF$2)+9,0)</f>
        <v>0</v>
      </c>
      <c r="DU10" s="22">
        <f>Target_AM[[#This Row],[PROPORSI]]*VLOOKUP(Target_AM[[#This Row],[NIPNAS]],Target_CC[],COLUMN(DG$2)+9,0)</f>
        <v>0</v>
      </c>
      <c r="DV10" s="22">
        <f>Target_AM[[#This Row],[PROPORSI]]*VLOOKUP(Target_AM[[#This Row],[NIPNAS]],Target_CC[],COLUMN(DH$2)+9,0)</f>
        <v>0</v>
      </c>
      <c r="DW10" s="22">
        <f>Target_AM[[#This Row],[PROPORSI]]*VLOOKUP(Target_AM[[#This Row],[NIPNAS]],Target_CC[],COLUMN(DI$2)+9,0)</f>
        <v>0</v>
      </c>
      <c r="DX10" s="22">
        <f>Target_AM[[#This Row],[PROPORSI]]*VLOOKUP(Target_AM[[#This Row],[NIPNAS]],Target_CC[],COLUMN(DJ$2)+9,0)</f>
        <v>0</v>
      </c>
      <c r="DY10" s="22">
        <f>Target_AM[[#This Row],[PROPORSI]]*VLOOKUP(Target_AM[[#This Row],[NIPNAS]],Target_CC[],COLUMN(DK$2)+9,0)</f>
        <v>0</v>
      </c>
      <c r="DZ10" s="22">
        <f>Target_AM[[#This Row],[PROPORSI]]*VLOOKUP(Target_AM[[#This Row],[NIPNAS]],Target_CC[],COLUMN(DL$2)+9,0)</f>
        <v>0</v>
      </c>
      <c r="EA10" s="22">
        <f>Target_AM[[#This Row],[PROPORSI]]*VLOOKUP(Target_AM[[#This Row],[NIPNAS]],Target_CC[],COLUMN(DM$2)+9,0)</f>
        <v>0</v>
      </c>
    </row>
    <row r="11" spans="2:131" x14ac:dyDescent="0.3">
      <c r="B11">
        <v>404482</v>
      </c>
      <c r="C11" t="s">
        <v>1009</v>
      </c>
      <c r="D11">
        <v>1</v>
      </c>
      <c r="E11" s="8">
        <v>45658</v>
      </c>
      <c r="F11">
        <v>2000106</v>
      </c>
      <c r="G11" t="s">
        <v>710</v>
      </c>
      <c r="J11" t="s">
        <v>296</v>
      </c>
      <c r="K11" t="s">
        <v>19</v>
      </c>
      <c r="L11" t="s">
        <v>159</v>
      </c>
      <c r="M11" t="s">
        <v>29</v>
      </c>
      <c r="N11" s="23">
        <f>Target_AM[[#This Row],[PROPORSI]]*VLOOKUP(Target_AM[[#This Row],[NIPNAS]],Target_CC[],9,0)</f>
        <v>345747675.12227833</v>
      </c>
      <c r="O11" s="22">
        <f>Target_AM[[#This Row],[PROPORSI]]*VLOOKUP(Target_AM[[#This Row],[NIPNAS]],Target_CC[],COLUMN(A$2)+9,0)</f>
        <v>8655090.9099999983</v>
      </c>
      <c r="P11" s="22">
        <f>Target_AM[[#This Row],[PROPORSI]]*VLOOKUP(Target_AM[[#This Row],[NIPNAS]],Target_CC[],COLUMN(B$2)+9,0)</f>
        <v>8544789.6144999973</v>
      </c>
      <c r="Q11" s="22">
        <f>Target_AM[[#This Row],[PROPORSI]]*VLOOKUP(Target_AM[[#This Row],[NIPNAS]],Target_CC[],COLUMN(C$2)+9,0)</f>
        <v>8565958.5500000007</v>
      </c>
      <c r="R11" s="22">
        <f>Target_AM[[#This Row],[PROPORSI]]*VLOOKUP(Target_AM[[#This Row],[NIPNAS]],Target_CC[],COLUMN(D$2)+9,0)</f>
        <v>8544789.6144999973</v>
      </c>
      <c r="S11" s="22">
        <f>Target_AM[[#This Row],[PROPORSI]]*VLOOKUP(Target_AM[[#This Row],[NIPNAS]],Target_CC[],COLUMN(E$2)+9,0)</f>
        <v>8481282.8080000002</v>
      </c>
      <c r="T11" s="22">
        <f>Target_AM[[#This Row],[PROPORSI]]*VLOOKUP(Target_AM[[#This Row],[NIPNAS]],Target_CC[],COLUMN(F$2)+9,0)</f>
        <v>8417776.0015000012</v>
      </c>
      <c r="U11" s="22">
        <f>Target_AM[[#This Row],[PROPORSI]]*VLOOKUP(Target_AM[[#This Row],[NIPNAS]],Target_CC[],COLUMN(G$2)+9,0)</f>
        <v>8523620.6789999995</v>
      </c>
      <c r="V11" s="22">
        <f>Target_AM[[#This Row],[PROPORSI]]*VLOOKUP(Target_AM[[#This Row],[NIPNAS]],Target_CC[],COLUMN(H$2)+9,0)</f>
        <v>8608296.4210000001</v>
      </c>
      <c r="W11" s="22">
        <f>Target_AM[[#This Row],[PROPORSI]]*VLOOKUP(Target_AM[[#This Row],[NIPNAS]],Target_CC[],COLUMN(I$2)+9,0)</f>
        <v>8587127.4855000004</v>
      </c>
      <c r="X11" s="22">
        <f>Target_AM[[#This Row],[PROPORSI]]*VLOOKUP(Target_AM[[#This Row],[NIPNAS]],Target_CC[],COLUMN(J$2)+9,0)</f>
        <v>8587127.4855000004</v>
      </c>
      <c r="Y11" s="22">
        <f>Target_AM[[#This Row],[PROPORSI]]*VLOOKUP(Target_AM[[#This Row],[NIPNAS]],Target_CC[],COLUMN(K$2)+9,0)</f>
        <v>8608296.4210000001</v>
      </c>
      <c r="Z11" s="22">
        <f>Target_AM[[#This Row],[PROPORSI]]*VLOOKUP(Target_AM[[#This Row],[NIPNAS]],Target_CC[],COLUMN(L$2)+9,0)</f>
        <v>8565958.5500000007</v>
      </c>
      <c r="AA11" s="22">
        <f>Target_AM[[#This Row],[PROPORSI]]*VLOOKUP(Target_AM[[#This Row],[NIPNAS]],Target_CC[],COLUMN(M$2)+9,0)</f>
        <v>102690114.5405</v>
      </c>
      <c r="AB11" s="22">
        <f>Target_AM[[#This Row],[PROPORSI]]*VLOOKUP(Target_AM[[#This Row],[NIPNAS]],Target_CC[],COLUMN(N$2)+9,0)</f>
        <v>0</v>
      </c>
      <c r="AC11" s="22">
        <f>Target_AM[[#This Row],[PROPORSI]]*VLOOKUP(Target_AM[[#This Row],[NIPNAS]],Target_CC[],COLUMN(O$2)+9,0)</f>
        <v>5526873.7945459019</v>
      </c>
      <c r="AD11" s="22">
        <f>Target_AM[[#This Row],[PROPORSI]]*VLOOKUP(Target_AM[[#This Row],[NIPNAS]],Target_CC[],COLUMN(P$2)+9,0)</f>
        <v>5469833.8416101066</v>
      </c>
      <c r="AE11" s="22">
        <f>Target_AM[[#This Row],[PROPORSI]]*VLOOKUP(Target_AM[[#This Row],[NIPNAS]],Target_CC[],COLUMN(Q$2)+9,0)</f>
        <v>4299894.9074513828</v>
      </c>
      <c r="AF11" s="22">
        <f>Target_AM[[#This Row],[PROPORSI]]*VLOOKUP(Target_AM[[#This Row],[NIPNAS]],Target_CC[],COLUMN(R$2)+9,0)</f>
        <v>4689853.3097730167</v>
      </c>
      <c r="AG11" s="22">
        <f>Target_AM[[#This Row],[PROPORSI]]*VLOOKUP(Target_AM[[#This Row],[NIPNAS]],Target_CC[],COLUMN(S$2)+9,0)</f>
        <v>4572428.3188395482</v>
      </c>
      <c r="AH11" s="22">
        <f>Target_AM[[#This Row],[PROPORSI]]*VLOOKUP(Target_AM[[#This Row],[NIPNAS]],Target_CC[],COLUMN(T$2)+9,0)</f>
        <v>5682925.8182793921</v>
      </c>
      <c r="AI11" s="22">
        <f>Target_AM[[#This Row],[PROPORSI]]*VLOOKUP(Target_AM[[#This Row],[NIPNAS]],Target_CC[],COLUMN(U$2)+9,0)</f>
        <v>4786153.1113707526</v>
      </c>
      <c r="AJ11" s="22">
        <f>Target_AM[[#This Row],[PROPORSI]]*VLOOKUP(Target_AM[[#This Row],[NIPNAS]],Target_CC[],COLUMN(V$2)+9,0)</f>
        <v>5724883.3105318537</v>
      </c>
      <c r="AK11" s="22">
        <f>Target_AM[[#This Row],[PROPORSI]]*VLOOKUP(Target_AM[[#This Row],[NIPNAS]],Target_CC[],COLUMN(W$2)+9,0)</f>
        <v>5765764.0697356556</v>
      </c>
      <c r="AL11" s="22">
        <f>Target_AM[[#This Row],[PROPORSI]]*VLOOKUP(Target_AM[[#This Row],[NIPNAS]],Target_CC[],COLUMN(X$2)+9,0)</f>
        <v>4895682.3902155757</v>
      </c>
      <c r="AM11" s="22">
        <f>Target_AM[[#This Row],[PROPORSI]]*VLOOKUP(Target_AM[[#This Row],[NIPNAS]],Target_CC[],COLUMN(Y$2)+9,0)</f>
        <v>4984715.6278066151</v>
      </c>
      <c r="AN11" s="22">
        <f>Target_AM[[#This Row],[PROPORSI]]*VLOOKUP(Target_AM[[#This Row],[NIPNAS]],Target_CC[],COLUMN(Z$2)+9,0)</f>
        <v>56399008.5001598</v>
      </c>
      <c r="AO11" s="22">
        <f>Target_AM[[#This Row],[PROPORSI]]*VLOOKUP(Target_AM[[#This Row],[NIPNAS]],Target_CC[],COLUMN(AA$2)+9,0)</f>
        <v>8655090.9099999983</v>
      </c>
      <c r="AP11" s="22">
        <f>Target_AM[[#This Row],[PROPORSI]]*VLOOKUP(Target_AM[[#This Row],[NIPNAS]],Target_CC[],COLUMN(AB$2)+9,0)</f>
        <v>14071663.409045899</v>
      </c>
      <c r="AQ11" s="22">
        <f>Target_AM[[#This Row],[PROPORSI]]*VLOOKUP(Target_AM[[#This Row],[NIPNAS]],Target_CC[],COLUMN(AC$2)+9,0)</f>
        <v>14035792.391610108</v>
      </c>
      <c r="AR11" s="22">
        <f>Target_AM[[#This Row],[PROPORSI]]*VLOOKUP(Target_AM[[#This Row],[NIPNAS]],Target_CC[],COLUMN(AD$2)+9,0)</f>
        <v>12844684.521951381</v>
      </c>
      <c r="AS11" s="22">
        <f>Target_AM[[#This Row],[PROPORSI]]*VLOOKUP(Target_AM[[#This Row],[NIPNAS]],Target_CC[],COLUMN(AE$2)+9,0)</f>
        <v>13171136.117773017</v>
      </c>
      <c r="AT11" s="22">
        <f>Target_AM[[#This Row],[PROPORSI]]*VLOOKUP(Target_AM[[#This Row],[NIPNAS]],Target_CC[],COLUMN(AF$2)+9,0)</f>
        <v>12990204.320339549</v>
      </c>
      <c r="AU11" s="22">
        <f>Target_AM[[#This Row],[PROPORSI]]*VLOOKUP(Target_AM[[#This Row],[NIPNAS]],Target_CC[],COLUMN(AG$2)+9,0)</f>
        <v>14206546.497279391</v>
      </c>
      <c r="AV11" s="22">
        <f>Target_AM[[#This Row],[PROPORSI]]*VLOOKUP(Target_AM[[#This Row],[NIPNAS]],Target_CC[],COLUMN(AH$2)+9,0)</f>
        <v>13394449.532370754</v>
      </c>
      <c r="AW11" s="22">
        <f>Target_AM[[#This Row],[PROPORSI]]*VLOOKUP(Target_AM[[#This Row],[NIPNAS]],Target_CC[],COLUMN(AI$2)+9,0)</f>
        <v>14312010.796031855</v>
      </c>
      <c r="AX11" s="22">
        <f>Target_AM[[#This Row],[PROPORSI]]*VLOOKUP(Target_AM[[#This Row],[NIPNAS]],Target_CC[],COLUMN(AJ$2)+9,0)</f>
        <v>14352891.555235656</v>
      </c>
      <c r="AY11" s="22">
        <f>Target_AM[[#This Row],[PROPORSI]]*VLOOKUP(Target_AM[[#This Row],[NIPNAS]],Target_CC[],COLUMN(AK$2)+9,0)</f>
        <v>13503978.811215576</v>
      </c>
      <c r="AZ11" s="22">
        <f>Target_AM[[#This Row],[PROPORSI]]*VLOOKUP(Target_AM[[#This Row],[NIPNAS]],Target_CC[],COLUMN(AL$2)+9,0)</f>
        <v>13550674.177806616</v>
      </c>
      <c r="BA11" s="22">
        <f>Target_AM[[#This Row],[PROPORSI]]*VLOOKUP(Target_AM[[#This Row],[NIPNAS]],Target_CC[],COLUMN(AM$2)+9,0)</f>
        <v>159089123.04065982</v>
      </c>
      <c r="BB11" s="22">
        <f>Target_AM[[#This Row],[PROPORSI]]*VLOOKUP(Target_AM[[#This Row],[NIPNAS]],Target_CC[],COLUMN(AN$2)+9,0)</f>
        <v>0</v>
      </c>
      <c r="BC11" s="22">
        <f>Target_AM[[#This Row],[PROPORSI]]*VLOOKUP(Target_AM[[#This Row],[NIPNAS]],Target_CC[],COLUMN(AO$2)+9,0)</f>
        <v>0</v>
      </c>
      <c r="BD11" s="22">
        <f>Target_AM[[#This Row],[PROPORSI]]*VLOOKUP(Target_AM[[#This Row],[NIPNAS]],Target_CC[],COLUMN(AP$2)+9,0)</f>
        <v>0</v>
      </c>
      <c r="BE11" s="22">
        <f>Target_AM[[#This Row],[PROPORSI]]*VLOOKUP(Target_AM[[#This Row],[NIPNAS]],Target_CC[],COLUMN(AQ$2)+9,0)</f>
        <v>0</v>
      </c>
      <c r="BF11" s="22">
        <f>Target_AM[[#This Row],[PROPORSI]]*VLOOKUP(Target_AM[[#This Row],[NIPNAS]],Target_CC[],COLUMN(AR$2)+9,0)</f>
        <v>0</v>
      </c>
      <c r="BG11" s="22">
        <f>Target_AM[[#This Row],[PROPORSI]]*VLOOKUP(Target_AM[[#This Row],[NIPNAS]],Target_CC[],COLUMN(AS$2)+9,0)</f>
        <v>0</v>
      </c>
      <c r="BH11" s="22">
        <f>Target_AM[[#This Row],[PROPORSI]]*VLOOKUP(Target_AM[[#This Row],[NIPNAS]],Target_CC[],COLUMN(AT$2)+9,0)</f>
        <v>0</v>
      </c>
      <c r="BI11" s="22">
        <f>Target_AM[[#This Row],[PROPORSI]]*VLOOKUP(Target_AM[[#This Row],[NIPNAS]],Target_CC[],COLUMN(AU$2)+9,0)</f>
        <v>0</v>
      </c>
      <c r="BJ11" s="22">
        <f>Target_AM[[#This Row],[PROPORSI]]*VLOOKUP(Target_AM[[#This Row],[NIPNAS]],Target_CC[],COLUMN(AV$2)+9,0)</f>
        <v>0</v>
      </c>
      <c r="BK11" s="22">
        <f>Target_AM[[#This Row],[PROPORSI]]*VLOOKUP(Target_AM[[#This Row],[NIPNAS]],Target_CC[],COLUMN(AW$2)+9,0)</f>
        <v>0</v>
      </c>
      <c r="BL11" s="22">
        <f>Target_AM[[#This Row],[PROPORSI]]*VLOOKUP(Target_AM[[#This Row],[NIPNAS]],Target_CC[],COLUMN(AX$2)+9,0)</f>
        <v>0</v>
      </c>
      <c r="BM11" s="22">
        <f>Target_AM[[#This Row],[PROPORSI]]*VLOOKUP(Target_AM[[#This Row],[NIPNAS]],Target_CC[],COLUMN(AY$2)+9,0)</f>
        <v>0</v>
      </c>
      <c r="BN11" s="22">
        <f>Target_AM[[#This Row],[PROPORSI]]*VLOOKUP(Target_AM[[#This Row],[NIPNAS]],Target_CC[],COLUMN(AZ$2)+9,0)</f>
        <v>0</v>
      </c>
      <c r="BO11" s="22">
        <f>Target_AM[[#This Row],[PROPORSI]]*VLOOKUP(Target_AM[[#This Row],[NIPNAS]],Target_CC[],COLUMN(BA$2)+9,0)</f>
        <v>9387906</v>
      </c>
      <c r="BP11" s="22">
        <f>Target_AM[[#This Row],[PROPORSI]]*VLOOKUP(Target_AM[[#This Row],[NIPNAS]],Target_CC[],COLUMN(BB$2)+9,0)</f>
        <v>13642480</v>
      </c>
      <c r="BQ11" s="22">
        <f>Target_AM[[#This Row],[PROPORSI]]*VLOOKUP(Target_AM[[#This Row],[NIPNAS]],Target_CC[],COLUMN(BC$2)+9,0)</f>
        <v>12256464</v>
      </c>
      <c r="BR11" s="22">
        <f>Target_AM[[#This Row],[PROPORSI]]*VLOOKUP(Target_AM[[#This Row],[NIPNAS]],Target_CC[],COLUMN(BD$2)+9,0)</f>
        <v>12421384</v>
      </c>
      <c r="BS11" s="22">
        <f>Target_AM[[#This Row],[PROPORSI]]*VLOOKUP(Target_AM[[#This Row],[NIPNAS]],Target_CC[],COLUMN(BE$2)+9,0)</f>
        <v>12421384</v>
      </c>
      <c r="BT11" s="22">
        <f>Target_AM[[#This Row],[PROPORSI]]*VLOOKUP(Target_AM[[#This Row],[NIPNAS]],Target_CC[],COLUMN(BF$2)+9,0)</f>
        <v>12421384</v>
      </c>
      <c r="BU11" s="22">
        <f>Target_AM[[#This Row],[PROPORSI]]*VLOOKUP(Target_AM[[#This Row],[NIPNAS]],Target_CC[],COLUMN(BG$2)+9,0)</f>
        <v>12421384</v>
      </c>
      <c r="BV11" s="22">
        <f>Target_AM[[#This Row],[PROPORSI]]*VLOOKUP(Target_AM[[#This Row],[NIPNAS]],Target_CC[],COLUMN(BH$2)+9,0)</f>
        <v>12421384</v>
      </c>
      <c r="BW11" s="22">
        <f>Target_AM[[#This Row],[PROPORSI]]*VLOOKUP(Target_AM[[#This Row],[NIPNAS]],Target_CC[],COLUMN(BI$2)+9,0)</f>
        <v>12421384</v>
      </c>
      <c r="BX11" s="22">
        <f>Target_AM[[#This Row],[PROPORSI]]*VLOOKUP(Target_AM[[#This Row],[NIPNAS]],Target_CC[],COLUMN(BJ$2)+9,0)</f>
        <v>12421384</v>
      </c>
      <c r="BY11" s="22">
        <f>Target_AM[[#This Row],[PROPORSI]]*VLOOKUP(Target_AM[[#This Row],[NIPNAS]],Target_CC[],COLUMN(BK$2)+9,0)</f>
        <v>12421384</v>
      </c>
      <c r="BZ11" s="22">
        <f>Target_AM[[#This Row],[PROPORSI]]*VLOOKUP(Target_AM[[#This Row],[NIPNAS]],Target_CC[],COLUMN(BL$2)+9,0)</f>
        <v>12421384</v>
      </c>
      <c r="CA11" s="22">
        <f>Target_AM[[#This Row],[PROPORSI]]*VLOOKUP(Target_AM[[#This Row],[NIPNAS]],Target_CC[],COLUMN(BM$2)+9,0)</f>
        <v>147079306</v>
      </c>
      <c r="CB11" s="22">
        <f>Target_AM[[#This Row],[PROPORSI]]*VLOOKUP(Target_AM[[#This Row],[NIPNAS]],Target_CC[],COLUMN(BN$2)+9,0)</f>
        <v>290323</v>
      </c>
      <c r="CC11" s="22">
        <f>Target_AM[[#This Row],[PROPORSI]]*VLOOKUP(Target_AM[[#This Row],[NIPNAS]],Target_CC[],COLUMN(BO$2)+9,0)</f>
        <v>3050000</v>
      </c>
      <c r="CD11" s="22">
        <f>Target_AM[[#This Row],[PROPORSI]]*VLOOKUP(Target_AM[[#This Row],[NIPNAS]],Target_CC[],COLUMN(BP$2)+9,0)</f>
        <v>5580000</v>
      </c>
      <c r="CE11" s="22">
        <f>Target_AM[[#This Row],[PROPORSI]]*VLOOKUP(Target_AM[[#This Row],[NIPNAS]],Target_CC[],COLUMN(BQ$2)+9,0)</f>
        <v>5301000</v>
      </c>
      <c r="CF11" s="22">
        <f>Target_AM[[#This Row],[PROPORSI]]*VLOOKUP(Target_AM[[#This Row],[NIPNAS]],Target_CC[],COLUMN(BR$2)+9,0)</f>
        <v>5301000</v>
      </c>
      <c r="CG11" s="22">
        <f>Target_AM[[#This Row],[PROPORSI]]*VLOOKUP(Target_AM[[#This Row],[NIPNAS]],Target_CC[],COLUMN(BS$2)+9,0)</f>
        <v>5301000</v>
      </c>
      <c r="CH11" s="22">
        <f>Target_AM[[#This Row],[PROPORSI]]*VLOOKUP(Target_AM[[#This Row],[NIPNAS]],Target_CC[],COLUMN(BT$2)+9,0)</f>
        <v>5301000</v>
      </c>
      <c r="CI11" s="22">
        <f>Target_AM[[#This Row],[PROPORSI]]*VLOOKUP(Target_AM[[#This Row],[NIPNAS]],Target_CC[],COLUMN(BU$2)+9,0)</f>
        <v>5301000</v>
      </c>
      <c r="CJ11" s="22">
        <f>Target_AM[[#This Row],[PROPORSI]]*VLOOKUP(Target_AM[[#This Row],[NIPNAS]],Target_CC[],COLUMN(BV$2)+9,0)</f>
        <v>5301000</v>
      </c>
      <c r="CK11" s="22">
        <f>Target_AM[[#This Row],[PROPORSI]]*VLOOKUP(Target_AM[[#This Row],[NIPNAS]],Target_CC[],COLUMN(BW$2)+9,0)</f>
        <v>5301000</v>
      </c>
      <c r="CL11" s="22">
        <f>Target_AM[[#This Row],[PROPORSI]]*VLOOKUP(Target_AM[[#This Row],[NIPNAS]],Target_CC[],COLUMN(BX$2)+9,0)</f>
        <v>5301000</v>
      </c>
      <c r="CM11" s="22">
        <f>Target_AM[[#This Row],[PROPORSI]]*VLOOKUP(Target_AM[[#This Row],[NIPNAS]],Target_CC[],COLUMN(BY$2)+9,0)</f>
        <v>5301000</v>
      </c>
      <c r="CN11" s="22">
        <f>Target_AM[[#This Row],[PROPORSI]]*VLOOKUP(Target_AM[[#This Row],[NIPNAS]],Target_CC[],COLUMN(BZ$2)+9,0)</f>
        <v>56629323</v>
      </c>
      <c r="CO11" s="22">
        <f>Target_AM[[#This Row],[PROPORSI]]*VLOOKUP(Target_AM[[#This Row],[NIPNAS]],Target_CC[],COLUMN(CA$2)+9,0)</f>
        <v>7066802</v>
      </c>
      <c r="CP11" s="22">
        <f>Target_AM[[#This Row],[PROPORSI]]*VLOOKUP(Target_AM[[#This Row],[NIPNAS]],Target_CC[],COLUMN(CB$2)+9,0)</f>
        <v>7398467</v>
      </c>
      <c r="CQ11" s="22">
        <f>Target_AM[[#This Row],[PROPORSI]]*VLOOKUP(Target_AM[[#This Row],[NIPNAS]],Target_CC[],COLUMN(CC$2)+9,0)</f>
        <v>7120384</v>
      </c>
      <c r="CR11" s="22">
        <f>Target_AM[[#This Row],[PROPORSI]]*VLOOKUP(Target_AM[[#This Row],[NIPNAS]],Target_CC[],COLUMN(CD$2)+9,0)</f>
        <v>7120384</v>
      </c>
      <c r="CS11" s="22">
        <f>Target_AM[[#This Row],[PROPORSI]]*VLOOKUP(Target_AM[[#This Row],[NIPNAS]],Target_CC[],COLUMN(CE$2)+9,0)</f>
        <v>7120384</v>
      </c>
      <c r="CT11" s="22">
        <f>Target_AM[[#This Row],[PROPORSI]]*VLOOKUP(Target_AM[[#This Row],[NIPNAS]],Target_CC[],COLUMN(CF$2)+9,0)</f>
        <v>7120384</v>
      </c>
      <c r="CU11" s="22">
        <f>Target_AM[[#This Row],[PROPORSI]]*VLOOKUP(Target_AM[[#This Row],[NIPNAS]],Target_CC[],COLUMN(CG$2)+9,0)</f>
        <v>7120384</v>
      </c>
      <c r="CV11" s="22">
        <f>Target_AM[[#This Row],[PROPORSI]]*VLOOKUP(Target_AM[[#This Row],[NIPNAS]],Target_CC[],COLUMN(CH$2)+9,0)</f>
        <v>7120384</v>
      </c>
      <c r="CW11" s="22">
        <f>Target_AM[[#This Row],[PROPORSI]]*VLOOKUP(Target_AM[[#This Row],[NIPNAS]],Target_CC[],COLUMN(CI$2)+9,0)</f>
        <v>7120384</v>
      </c>
      <c r="CX11" s="22">
        <f>Target_AM[[#This Row],[PROPORSI]]*VLOOKUP(Target_AM[[#This Row],[NIPNAS]],Target_CC[],COLUMN(CJ$2)+9,0)</f>
        <v>7120384</v>
      </c>
      <c r="CY11" s="22">
        <f>Target_AM[[#This Row],[PROPORSI]]*VLOOKUP(Target_AM[[#This Row],[NIPNAS]],Target_CC[],COLUMN(CK$2)+9,0)</f>
        <v>7120384</v>
      </c>
      <c r="CZ11" s="22">
        <f>Target_AM[[#This Row],[PROPORSI]]*VLOOKUP(Target_AM[[#This Row],[NIPNAS]],Target_CC[],COLUMN(CL$2)+9,0)</f>
        <v>7120384</v>
      </c>
      <c r="DA11" s="22">
        <f>Target_AM[[#This Row],[PROPORSI]]*VLOOKUP(Target_AM[[#This Row],[NIPNAS]],Target_CC[],COLUMN(CM$2)+9,0)</f>
        <v>85669109</v>
      </c>
      <c r="DB11" s="22">
        <f>Target_AM[[#This Row],[PROPORSI]]*VLOOKUP(Target_AM[[#This Row],[NIPNAS]],Target_CC[],COLUMN(CN$2)+9,0)</f>
        <v>0</v>
      </c>
      <c r="DC11" s="22">
        <f>Target_AM[[#This Row],[PROPORSI]]*VLOOKUP(Target_AM[[#This Row],[NIPNAS]],Target_CC[],COLUMN(CO$2)+9,0)</f>
        <v>7530000</v>
      </c>
      <c r="DD11" s="22">
        <f>Target_AM[[#This Row],[PROPORSI]]*VLOOKUP(Target_AM[[#This Row],[NIPNAS]],Target_CC[],COLUMN(CP$2)+9,0)</f>
        <v>0</v>
      </c>
      <c r="DE11" s="22">
        <f>Target_AM[[#This Row],[PROPORSI]]*VLOOKUP(Target_AM[[#This Row],[NIPNAS]],Target_CC[],COLUMN(CQ$2)+9,0)</f>
        <v>0</v>
      </c>
      <c r="DF11" s="22">
        <f>Target_AM[[#This Row],[PROPORSI]]*VLOOKUP(Target_AM[[#This Row],[NIPNAS]],Target_CC[],COLUMN(CR$2)+9,0)</f>
        <v>0</v>
      </c>
      <c r="DG11" s="22">
        <f>Target_AM[[#This Row],[PROPORSI]]*VLOOKUP(Target_AM[[#This Row],[NIPNAS]],Target_CC[],COLUMN(CS$2)+9,0)</f>
        <v>0</v>
      </c>
      <c r="DH11" s="22">
        <f>Target_AM[[#This Row],[PROPORSI]]*VLOOKUP(Target_AM[[#This Row],[NIPNAS]],Target_CC[],COLUMN(CT$2)+9,0)</f>
        <v>0</v>
      </c>
      <c r="DI11" s="22">
        <f>Target_AM[[#This Row],[PROPORSI]]*VLOOKUP(Target_AM[[#This Row],[NIPNAS]],Target_CC[],COLUMN(CU$2)+9,0)</f>
        <v>0</v>
      </c>
      <c r="DJ11" s="22">
        <f>Target_AM[[#This Row],[PROPORSI]]*VLOOKUP(Target_AM[[#This Row],[NIPNAS]],Target_CC[],COLUMN(CV$2)+9,0)</f>
        <v>0</v>
      </c>
      <c r="DK11" s="22">
        <f>Target_AM[[#This Row],[PROPORSI]]*VLOOKUP(Target_AM[[#This Row],[NIPNAS]],Target_CC[],COLUMN(CW$2)+9,0)</f>
        <v>0</v>
      </c>
      <c r="DL11" s="22">
        <f>Target_AM[[#This Row],[PROPORSI]]*VLOOKUP(Target_AM[[#This Row],[NIPNAS]],Target_CC[],COLUMN(CX$2)+9,0)</f>
        <v>0</v>
      </c>
      <c r="DM11" s="22">
        <f>Target_AM[[#This Row],[PROPORSI]]*VLOOKUP(Target_AM[[#This Row],[NIPNAS]],Target_CC[],COLUMN(CY$2)+9,0)</f>
        <v>0</v>
      </c>
      <c r="DN11" s="22">
        <f>Target_AM[[#This Row],[PROPORSI]]*VLOOKUP(Target_AM[[#This Row],[NIPNAS]],Target_CC[],COLUMN(CZ$2)+9,0)</f>
        <v>7530000</v>
      </c>
      <c r="DO11" s="22">
        <f>Target_AM[[#This Row],[PROPORSI]]*VLOOKUP(Target_AM[[#This Row],[NIPNAS]],Target_CC[],COLUMN(DA$2)+9,0)</f>
        <v>0</v>
      </c>
      <c r="DP11" s="22">
        <f>Target_AM[[#This Row],[PROPORSI]]*VLOOKUP(Target_AM[[#This Row],[NIPNAS]],Target_CC[],COLUMN(DB$2)+9,0)</f>
        <v>0</v>
      </c>
      <c r="DQ11" s="22">
        <f>Target_AM[[#This Row],[PROPORSI]]*VLOOKUP(Target_AM[[#This Row],[NIPNAS]],Target_CC[],COLUMN(DC$2)+9,0)</f>
        <v>0</v>
      </c>
      <c r="DR11" s="22">
        <f>Target_AM[[#This Row],[PROPORSI]]*VLOOKUP(Target_AM[[#This Row],[NIPNAS]],Target_CC[],COLUMN(DD$2)+9,0)</f>
        <v>0</v>
      </c>
      <c r="DS11" s="22">
        <f>Target_AM[[#This Row],[PROPORSI]]*VLOOKUP(Target_AM[[#This Row],[NIPNAS]],Target_CC[],COLUMN(DE$2)+9,0)</f>
        <v>0</v>
      </c>
      <c r="DT11" s="22">
        <f>Target_AM[[#This Row],[PROPORSI]]*VLOOKUP(Target_AM[[#This Row],[NIPNAS]],Target_CC[],COLUMN(DF$2)+9,0)</f>
        <v>0</v>
      </c>
      <c r="DU11" s="22">
        <f>Target_AM[[#This Row],[PROPORSI]]*VLOOKUP(Target_AM[[#This Row],[NIPNAS]],Target_CC[],COLUMN(DG$2)+9,0)</f>
        <v>0</v>
      </c>
      <c r="DV11" s="22">
        <f>Target_AM[[#This Row],[PROPORSI]]*VLOOKUP(Target_AM[[#This Row],[NIPNAS]],Target_CC[],COLUMN(DH$2)+9,0)</f>
        <v>0</v>
      </c>
      <c r="DW11" s="22">
        <f>Target_AM[[#This Row],[PROPORSI]]*VLOOKUP(Target_AM[[#This Row],[NIPNAS]],Target_CC[],COLUMN(DI$2)+9,0)</f>
        <v>0</v>
      </c>
      <c r="DX11" s="22">
        <f>Target_AM[[#This Row],[PROPORSI]]*VLOOKUP(Target_AM[[#This Row],[NIPNAS]],Target_CC[],COLUMN(DJ$2)+9,0)</f>
        <v>0</v>
      </c>
      <c r="DY11" s="22">
        <f>Target_AM[[#This Row],[PROPORSI]]*VLOOKUP(Target_AM[[#This Row],[NIPNAS]],Target_CC[],COLUMN(DK$2)+9,0)</f>
        <v>0</v>
      </c>
      <c r="DZ11" s="22">
        <f>Target_AM[[#This Row],[PROPORSI]]*VLOOKUP(Target_AM[[#This Row],[NIPNAS]],Target_CC[],COLUMN(DL$2)+9,0)</f>
        <v>0</v>
      </c>
      <c r="EA11" s="22">
        <f>Target_AM[[#This Row],[PROPORSI]]*VLOOKUP(Target_AM[[#This Row],[NIPNAS]],Target_CC[],COLUMN(DM$2)+9,0)</f>
        <v>0</v>
      </c>
    </row>
    <row r="12" spans="2:131" x14ac:dyDescent="0.3">
      <c r="B12">
        <v>970252</v>
      </c>
      <c r="C12" t="s">
        <v>1072</v>
      </c>
      <c r="D12">
        <v>1</v>
      </c>
      <c r="E12" s="8">
        <v>45658</v>
      </c>
      <c r="F12">
        <v>19669082</v>
      </c>
      <c r="G12" t="s">
        <v>526</v>
      </c>
      <c r="J12" t="s">
        <v>309</v>
      </c>
      <c r="K12" t="s">
        <v>22</v>
      </c>
      <c r="L12" t="s">
        <v>159</v>
      </c>
      <c r="M12" t="s">
        <v>29</v>
      </c>
      <c r="N12" s="23">
        <f>Target_AM[[#This Row],[PROPORSI]]*VLOOKUP(Target_AM[[#This Row],[NIPNAS]],Target_CC[],9,0)</f>
        <v>0</v>
      </c>
      <c r="O12" s="22">
        <f>Target_AM[[#This Row],[PROPORSI]]*VLOOKUP(Target_AM[[#This Row],[NIPNAS]],Target_CC[],COLUMN(A$2)+9,0)</f>
        <v>418863.63636363635</v>
      </c>
      <c r="P12" s="22">
        <f>Target_AM[[#This Row],[PROPORSI]]*VLOOKUP(Target_AM[[#This Row],[NIPNAS]],Target_CC[],COLUMN(B$2)+9,0)</f>
        <v>440909.09090909088</v>
      </c>
      <c r="Q12" s="22">
        <f>Target_AM[[#This Row],[PROPORSI]]*VLOOKUP(Target_AM[[#This Row],[NIPNAS]],Target_CC[],COLUMN(C$2)+9,0)</f>
        <v>396818.18181818177</v>
      </c>
      <c r="R12" s="22">
        <f>Target_AM[[#This Row],[PROPORSI]]*VLOOKUP(Target_AM[[#This Row],[NIPNAS]],Target_CC[],COLUMN(D$2)+9,0)</f>
        <v>352727.27272727271</v>
      </c>
      <c r="S12" s="22">
        <f>Target_AM[[#This Row],[PROPORSI]]*VLOOKUP(Target_AM[[#This Row],[NIPNAS]],Target_CC[],COLUMN(E$2)+9,0)</f>
        <v>374772.72727272724</v>
      </c>
      <c r="T12" s="22">
        <f>Target_AM[[#This Row],[PROPORSI]]*VLOOKUP(Target_AM[[#This Row],[NIPNAS]],Target_CC[],COLUMN(F$2)+9,0)</f>
        <v>396818.18181818177</v>
      </c>
      <c r="U12" s="22">
        <f>Target_AM[[#This Row],[PROPORSI]]*VLOOKUP(Target_AM[[#This Row],[NIPNAS]],Target_CC[],COLUMN(G$2)+9,0)</f>
        <v>507045.45454545453</v>
      </c>
      <c r="V12" s="22">
        <f>Target_AM[[#This Row],[PROPORSI]]*VLOOKUP(Target_AM[[#This Row],[NIPNAS]],Target_CC[],COLUMN(H$2)+9,0)</f>
        <v>462954.54545454541</v>
      </c>
      <c r="W12" s="22">
        <f>Target_AM[[#This Row],[PROPORSI]]*VLOOKUP(Target_AM[[#This Row],[NIPNAS]],Target_CC[],COLUMN(I$2)+9,0)</f>
        <v>462954.54545454541</v>
      </c>
      <c r="X12" s="22">
        <f>Target_AM[[#This Row],[PROPORSI]]*VLOOKUP(Target_AM[[#This Row],[NIPNAS]],Target_CC[],COLUMN(J$2)+9,0)</f>
        <v>507045.45454545453</v>
      </c>
      <c r="Y12" s="22">
        <f>Target_AM[[#This Row],[PROPORSI]]*VLOOKUP(Target_AM[[#This Row],[NIPNAS]],Target_CC[],COLUMN(K$2)+9,0)</f>
        <v>440909.09090909088</v>
      </c>
      <c r="Z12" s="22">
        <f>Target_AM[[#This Row],[PROPORSI]]*VLOOKUP(Target_AM[[#This Row],[NIPNAS]],Target_CC[],COLUMN(L$2)+9,0)</f>
        <v>462954.54545454541</v>
      </c>
      <c r="AA12" s="22">
        <f>Target_AM[[#This Row],[PROPORSI]]*VLOOKUP(Target_AM[[#This Row],[NIPNAS]],Target_CC[],COLUMN(M$2)+9,0)</f>
        <v>5224772.7272727266</v>
      </c>
      <c r="AB12" s="22">
        <f>Target_AM[[#This Row],[PROPORSI]]*VLOOKUP(Target_AM[[#This Row],[NIPNAS]],Target_CC[],COLUMN(N$2)+9,0)</f>
        <v>56128.952593673537</v>
      </c>
      <c r="AC12" s="22">
        <f>Target_AM[[#This Row],[PROPORSI]]*VLOOKUP(Target_AM[[#This Row],[NIPNAS]],Target_CC[],COLUMN(O$2)+9,0)</f>
        <v>59690.217116852735</v>
      </c>
      <c r="AD12" s="22">
        <f>Target_AM[[#This Row],[PROPORSI]]*VLOOKUP(Target_AM[[#This Row],[NIPNAS]],Target_CC[],COLUMN(P$2)+9,0)</f>
        <v>78538.82667662944</v>
      </c>
      <c r="AE12" s="22">
        <f>Target_AM[[#This Row],[PROPORSI]]*VLOOKUP(Target_AM[[#This Row],[NIPNAS]],Target_CC[],COLUMN(Q$2)+9,0)</f>
        <v>80074.530382544792</v>
      </c>
      <c r="AF12" s="22">
        <f>Target_AM[[#This Row],[PROPORSI]]*VLOOKUP(Target_AM[[#This Row],[NIPNAS]],Target_CC[],COLUMN(R$2)+9,0)</f>
        <v>104736.15171941274</v>
      </c>
      <c r="AG12" s="22">
        <f>Target_AM[[#This Row],[PROPORSI]]*VLOOKUP(Target_AM[[#This Row],[NIPNAS]],Target_CC[],COLUMN(S$2)+9,0)</f>
        <v>97860.646656969839</v>
      </c>
      <c r="AH12" s="22">
        <f>Target_AM[[#This Row],[PROPORSI]]*VLOOKUP(Target_AM[[#This Row],[NIPNAS]],Target_CC[],COLUMN(T$2)+9,0)</f>
        <v>85935.404441526814</v>
      </c>
      <c r="AI12" s="22">
        <f>Target_AM[[#This Row],[PROPORSI]]*VLOOKUP(Target_AM[[#This Row],[NIPNAS]],Target_CC[],COLUMN(U$2)+9,0)</f>
        <v>97211.009172315782</v>
      </c>
      <c r="AJ12" s="22">
        <f>Target_AM[[#This Row],[PROPORSI]]*VLOOKUP(Target_AM[[#This Row],[NIPNAS]],Target_CC[],COLUMN(V$2)+9,0)</f>
        <v>84408.156713680088</v>
      </c>
      <c r="AK12" s="22">
        <f>Target_AM[[#This Row],[PROPORSI]]*VLOOKUP(Target_AM[[#This Row],[NIPNAS]],Target_CC[],COLUMN(W$2)+9,0)</f>
        <v>88832.429872022563</v>
      </c>
      <c r="AL12" s="22">
        <f>Target_AM[[#This Row],[PROPORSI]]*VLOOKUP(Target_AM[[#This Row],[NIPNAS]],Target_CC[],COLUMN(X$2)+9,0)</f>
        <v>109143.65894219841</v>
      </c>
      <c r="AM12" s="22">
        <f>Target_AM[[#This Row],[PROPORSI]]*VLOOKUP(Target_AM[[#This Row],[NIPNAS]],Target_CC[],COLUMN(Y$2)+9,0)</f>
        <v>129490.8474180779</v>
      </c>
      <c r="AN12" s="22">
        <f>Target_AM[[#This Row],[PROPORSI]]*VLOOKUP(Target_AM[[#This Row],[NIPNAS]],Target_CC[],COLUMN(Z$2)+9,0)</f>
        <v>1072050.8317059048</v>
      </c>
      <c r="AO12" s="22">
        <f>Target_AM[[#This Row],[PROPORSI]]*VLOOKUP(Target_AM[[#This Row],[NIPNAS]],Target_CC[],COLUMN(AA$2)+9,0)</f>
        <v>474992.5889573099</v>
      </c>
      <c r="AP12" s="22">
        <f>Target_AM[[#This Row],[PROPORSI]]*VLOOKUP(Target_AM[[#This Row],[NIPNAS]],Target_CC[],COLUMN(AB$2)+9,0)</f>
        <v>500599.30802594364</v>
      </c>
      <c r="AQ12" s="22">
        <f>Target_AM[[#This Row],[PROPORSI]]*VLOOKUP(Target_AM[[#This Row],[NIPNAS]],Target_CC[],COLUMN(AC$2)+9,0)</f>
        <v>475357.00849481119</v>
      </c>
      <c r="AR12" s="22">
        <f>Target_AM[[#This Row],[PROPORSI]]*VLOOKUP(Target_AM[[#This Row],[NIPNAS]],Target_CC[],COLUMN(AD$2)+9,0)</f>
        <v>432801.8031098175</v>
      </c>
      <c r="AS12" s="22">
        <f>Target_AM[[#This Row],[PROPORSI]]*VLOOKUP(Target_AM[[#This Row],[NIPNAS]],Target_CC[],COLUMN(AE$2)+9,0)</f>
        <v>479508.87899213994</v>
      </c>
      <c r="AT12" s="22">
        <f>Target_AM[[#This Row],[PROPORSI]]*VLOOKUP(Target_AM[[#This Row],[NIPNAS]],Target_CC[],COLUMN(AF$2)+9,0)</f>
        <v>494678.82847515162</v>
      </c>
      <c r="AU12" s="22">
        <f>Target_AM[[#This Row],[PROPORSI]]*VLOOKUP(Target_AM[[#This Row],[NIPNAS]],Target_CC[],COLUMN(AG$2)+9,0)</f>
        <v>592980.85898698133</v>
      </c>
      <c r="AV12" s="22">
        <f>Target_AM[[#This Row],[PROPORSI]]*VLOOKUP(Target_AM[[#This Row],[NIPNAS]],Target_CC[],COLUMN(AH$2)+9,0)</f>
        <v>560165.55462686124</v>
      </c>
      <c r="AW12" s="22">
        <f>Target_AM[[#This Row],[PROPORSI]]*VLOOKUP(Target_AM[[#This Row],[NIPNAS]],Target_CC[],COLUMN(AI$2)+9,0)</f>
        <v>547362.70216822554</v>
      </c>
      <c r="AX12" s="22">
        <f>Target_AM[[#This Row],[PROPORSI]]*VLOOKUP(Target_AM[[#This Row],[NIPNAS]],Target_CC[],COLUMN(AJ$2)+9,0)</f>
        <v>595877.88441747706</v>
      </c>
      <c r="AY12" s="22">
        <f>Target_AM[[#This Row],[PROPORSI]]*VLOOKUP(Target_AM[[#This Row],[NIPNAS]],Target_CC[],COLUMN(AK$2)+9,0)</f>
        <v>550052.74985128932</v>
      </c>
      <c r="AZ12" s="22">
        <f>Target_AM[[#This Row],[PROPORSI]]*VLOOKUP(Target_AM[[#This Row],[NIPNAS]],Target_CC[],COLUMN(AL$2)+9,0)</f>
        <v>592445.39287262328</v>
      </c>
      <c r="BA12" s="22">
        <f>Target_AM[[#This Row],[PROPORSI]]*VLOOKUP(Target_AM[[#This Row],[NIPNAS]],Target_CC[],COLUMN(AM$2)+9,0)</f>
        <v>6296823.5589786312</v>
      </c>
      <c r="BB12" s="22">
        <f>Target_AM[[#This Row],[PROPORSI]]*VLOOKUP(Target_AM[[#This Row],[NIPNAS]],Target_CC[],COLUMN(AN$2)+9,0)</f>
        <v>0</v>
      </c>
      <c r="BC12" s="22">
        <f>Target_AM[[#This Row],[PROPORSI]]*VLOOKUP(Target_AM[[#This Row],[NIPNAS]],Target_CC[],COLUMN(AO$2)+9,0)</f>
        <v>0</v>
      </c>
      <c r="BD12" s="22">
        <f>Target_AM[[#This Row],[PROPORSI]]*VLOOKUP(Target_AM[[#This Row],[NIPNAS]],Target_CC[],COLUMN(AP$2)+9,0)</f>
        <v>0</v>
      </c>
      <c r="BE12" s="22">
        <f>Target_AM[[#This Row],[PROPORSI]]*VLOOKUP(Target_AM[[#This Row],[NIPNAS]],Target_CC[],COLUMN(AQ$2)+9,0)</f>
        <v>0</v>
      </c>
      <c r="BF12" s="22">
        <f>Target_AM[[#This Row],[PROPORSI]]*VLOOKUP(Target_AM[[#This Row],[NIPNAS]],Target_CC[],COLUMN(AR$2)+9,0)</f>
        <v>0</v>
      </c>
      <c r="BG12" s="22">
        <f>Target_AM[[#This Row],[PROPORSI]]*VLOOKUP(Target_AM[[#This Row],[NIPNAS]],Target_CC[],COLUMN(AS$2)+9,0)</f>
        <v>0</v>
      </c>
      <c r="BH12" s="22">
        <f>Target_AM[[#This Row],[PROPORSI]]*VLOOKUP(Target_AM[[#This Row],[NIPNAS]],Target_CC[],COLUMN(AT$2)+9,0)</f>
        <v>0</v>
      </c>
      <c r="BI12" s="22">
        <f>Target_AM[[#This Row],[PROPORSI]]*VLOOKUP(Target_AM[[#This Row],[NIPNAS]],Target_CC[],COLUMN(AU$2)+9,0)</f>
        <v>0</v>
      </c>
      <c r="BJ12" s="22">
        <f>Target_AM[[#This Row],[PROPORSI]]*VLOOKUP(Target_AM[[#This Row],[NIPNAS]],Target_CC[],COLUMN(AV$2)+9,0)</f>
        <v>0</v>
      </c>
      <c r="BK12" s="22">
        <f>Target_AM[[#This Row],[PROPORSI]]*VLOOKUP(Target_AM[[#This Row],[NIPNAS]],Target_CC[],COLUMN(AW$2)+9,0)</f>
        <v>0</v>
      </c>
      <c r="BL12" s="22">
        <f>Target_AM[[#This Row],[PROPORSI]]*VLOOKUP(Target_AM[[#This Row],[NIPNAS]],Target_CC[],COLUMN(AX$2)+9,0)</f>
        <v>0</v>
      </c>
      <c r="BM12" s="22">
        <f>Target_AM[[#This Row],[PROPORSI]]*VLOOKUP(Target_AM[[#This Row],[NIPNAS]],Target_CC[],COLUMN(AY$2)+9,0)</f>
        <v>0</v>
      </c>
      <c r="BN12" s="22">
        <f>Target_AM[[#This Row],[PROPORSI]]*VLOOKUP(Target_AM[[#This Row],[NIPNAS]],Target_CC[],COLUMN(AZ$2)+9,0)</f>
        <v>0</v>
      </c>
      <c r="BO12" s="22">
        <f>Target_AM[[#This Row],[PROPORSI]]*VLOOKUP(Target_AM[[#This Row],[NIPNAS]],Target_CC[],COLUMN(BA$2)+9,0)</f>
        <v>480000</v>
      </c>
      <c r="BP12" s="22">
        <f>Target_AM[[#This Row],[PROPORSI]]*VLOOKUP(Target_AM[[#This Row],[NIPNAS]],Target_CC[],COLUMN(BB$2)+9,0)</f>
        <v>480000</v>
      </c>
      <c r="BQ12" s="22">
        <f>Target_AM[[#This Row],[PROPORSI]]*VLOOKUP(Target_AM[[#This Row],[NIPNAS]],Target_CC[],COLUMN(BC$2)+9,0)</f>
        <v>480000</v>
      </c>
      <c r="BR12" s="22">
        <f>Target_AM[[#This Row],[PROPORSI]]*VLOOKUP(Target_AM[[#This Row],[NIPNAS]],Target_CC[],COLUMN(BD$2)+9,0)</f>
        <v>480000</v>
      </c>
      <c r="BS12" s="22">
        <f>Target_AM[[#This Row],[PROPORSI]]*VLOOKUP(Target_AM[[#This Row],[NIPNAS]],Target_CC[],COLUMN(BE$2)+9,0)</f>
        <v>480000</v>
      </c>
      <c r="BT12" s="22">
        <f>Target_AM[[#This Row],[PROPORSI]]*VLOOKUP(Target_AM[[#This Row],[NIPNAS]],Target_CC[],COLUMN(BF$2)+9,0)</f>
        <v>480000</v>
      </c>
      <c r="BU12" s="22">
        <f>Target_AM[[#This Row],[PROPORSI]]*VLOOKUP(Target_AM[[#This Row],[NIPNAS]],Target_CC[],COLUMN(BG$2)+9,0)</f>
        <v>480000</v>
      </c>
      <c r="BV12" s="22">
        <f>Target_AM[[#This Row],[PROPORSI]]*VLOOKUP(Target_AM[[#This Row],[NIPNAS]],Target_CC[],COLUMN(BH$2)+9,0)</f>
        <v>480000</v>
      </c>
      <c r="BW12" s="22">
        <f>Target_AM[[#This Row],[PROPORSI]]*VLOOKUP(Target_AM[[#This Row],[NIPNAS]],Target_CC[],COLUMN(BI$2)+9,0)</f>
        <v>480000</v>
      </c>
      <c r="BX12" s="22">
        <f>Target_AM[[#This Row],[PROPORSI]]*VLOOKUP(Target_AM[[#This Row],[NIPNAS]],Target_CC[],COLUMN(BJ$2)+9,0)</f>
        <v>480000</v>
      </c>
      <c r="BY12" s="22">
        <f>Target_AM[[#This Row],[PROPORSI]]*VLOOKUP(Target_AM[[#This Row],[NIPNAS]],Target_CC[],COLUMN(BK$2)+9,0)</f>
        <v>480000</v>
      </c>
      <c r="BZ12" s="22">
        <f>Target_AM[[#This Row],[PROPORSI]]*VLOOKUP(Target_AM[[#This Row],[NIPNAS]],Target_CC[],COLUMN(BL$2)+9,0)</f>
        <v>480000</v>
      </c>
      <c r="CA12" s="22">
        <f>Target_AM[[#This Row],[PROPORSI]]*VLOOKUP(Target_AM[[#This Row],[NIPNAS]],Target_CC[],COLUMN(BM$2)+9,0)</f>
        <v>5760000</v>
      </c>
      <c r="CB12" s="22">
        <f>Target_AM[[#This Row],[PROPORSI]]*VLOOKUP(Target_AM[[#This Row],[NIPNAS]],Target_CC[],COLUMN(BN$2)+9,0)</f>
        <v>0</v>
      </c>
      <c r="CC12" s="22">
        <f>Target_AM[[#This Row],[PROPORSI]]*VLOOKUP(Target_AM[[#This Row],[NIPNAS]],Target_CC[],COLUMN(BO$2)+9,0)</f>
        <v>0</v>
      </c>
      <c r="CD12" s="22">
        <f>Target_AM[[#This Row],[PROPORSI]]*VLOOKUP(Target_AM[[#This Row],[NIPNAS]],Target_CC[],COLUMN(BP$2)+9,0)</f>
        <v>0</v>
      </c>
      <c r="CE12" s="22">
        <f>Target_AM[[#This Row],[PROPORSI]]*VLOOKUP(Target_AM[[#This Row],[NIPNAS]],Target_CC[],COLUMN(BQ$2)+9,0)</f>
        <v>0</v>
      </c>
      <c r="CF12" s="22">
        <f>Target_AM[[#This Row],[PROPORSI]]*VLOOKUP(Target_AM[[#This Row],[NIPNAS]],Target_CC[],COLUMN(BR$2)+9,0)</f>
        <v>0</v>
      </c>
      <c r="CG12" s="22">
        <f>Target_AM[[#This Row],[PROPORSI]]*VLOOKUP(Target_AM[[#This Row],[NIPNAS]],Target_CC[],COLUMN(BS$2)+9,0)</f>
        <v>0</v>
      </c>
      <c r="CH12" s="22">
        <f>Target_AM[[#This Row],[PROPORSI]]*VLOOKUP(Target_AM[[#This Row],[NIPNAS]],Target_CC[],COLUMN(BT$2)+9,0)</f>
        <v>0</v>
      </c>
      <c r="CI12" s="22">
        <f>Target_AM[[#This Row],[PROPORSI]]*VLOOKUP(Target_AM[[#This Row],[NIPNAS]],Target_CC[],COLUMN(BU$2)+9,0)</f>
        <v>0</v>
      </c>
      <c r="CJ12" s="22">
        <f>Target_AM[[#This Row],[PROPORSI]]*VLOOKUP(Target_AM[[#This Row],[NIPNAS]],Target_CC[],COLUMN(BV$2)+9,0)</f>
        <v>0</v>
      </c>
      <c r="CK12" s="22">
        <f>Target_AM[[#This Row],[PROPORSI]]*VLOOKUP(Target_AM[[#This Row],[NIPNAS]],Target_CC[],COLUMN(BW$2)+9,0)</f>
        <v>0</v>
      </c>
      <c r="CL12" s="22">
        <f>Target_AM[[#This Row],[PROPORSI]]*VLOOKUP(Target_AM[[#This Row],[NIPNAS]],Target_CC[],COLUMN(BX$2)+9,0)</f>
        <v>0</v>
      </c>
      <c r="CM12" s="22">
        <f>Target_AM[[#This Row],[PROPORSI]]*VLOOKUP(Target_AM[[#This Row],[NIPNAS]],Target_CC[],COLUMN(BY$2)+9,0)</f>
        <v>0</v>
      </c>
      <c r="CN12" s="22">
        <f>Target_AM[[#This Row],[PROPORSI]]*VLOOKUP(Target_AM[[#This Row],[NIPNAS]],Target_CC[],COLUMN(BZ$2)+9,0)</f>
        <v>0</v>
      </c>
      <c r="CO12" s="22">
        <f>Target_AM[[#This Row],[PROPORSI]]*VLOOKUP(Target_AM[[#This Row],[NIPNAS]],Target_CC[],COLUMN(CA$2)+9,0)</f>
        <v>480000</v>
      </c>
      <c r="CP12" s="22">
        <f>Target_AM[[#This Row],[PROPORSI]]*VLOOKUP(Target_AM[[#This Row],[NIPNAS]],Target_CC[],COLUMN(CB$2)+9,0)</f>
        <v>480000</v>
      </c>
      <c r="CQ12" s="22">
        <f>Target_AM[[#This Row],[PROPORSI]]*VLOOKUP(Target_AM[[#This Row],[NIPNAS]],Target_CC[],COLUMN(CC$2)+9,0)</f>
        <v>480000</v>
      </c>
      <c r="CR12" s="22">
        <f>Target_AM[[#This Row],[PROPORSI]]*VLOOKUP(Target_AM[[#This Row],[NIPNAS]],Target_CC[],COLUMN(CD$2)+9,0)</f>
        <v>480000</v>
      </c>
      <c r="CS12" s="22">
        <f>Target_AM[[#This Row],[PROPORSI]]*VLOOKUP(Target_AM[[#This Row],[NIPNAS]],Target_CC[],COLUMN(CE$2)+9,0)</f>
        <v>480000</v>
      </c>
      <c r="CT12" s="22">
        <f>Target_AM[[#This Row],[PROPORSI]]*VLOOKUP(Target_AM[[#This Row],[NIPNAS]],Target_CC[],COLUMN(CF$2)+9,0)</f>
        <v>480000</v>
      </c>
      <c r="CU12" s="22">
        <f>Target_AM[[#This Row],[PROPORSI]]*VLOOKUP(Target_AM[[#This Row],[NIPNAS]],Target_CC[],COLUMN(CG$2)+9,0)</f>
        <v>480000</v>
      </c>
      <c r="CV12" s="22">
        <f>Target_AM[[#This Row],[PROPORSI]]*VLOOKUP(Target_AM[[#This Row],[NIPNAS]],Target_CC[],COLUMN(CH$2)+9,0)</f>
        <v>480000</v>
      </c>
      <c r="CW12" s="22">
        <f>Target_AM[[#This Row],[PROPORSI]]*VLOOKUP(Target_AM[[#This Row],[NIPNAS]],Target_CC[],COLUMN(CI$2)+9,0)</f>
        <v>480000</v>
      </c>
      <c r="CX12" s="22">
        <f>Target_AM[[#This Row],[PROPORSI]]*VLOOKUP(Target_AM[[#This Row],[NIPNAS]],Target_CC[],COLUMN(CJ$2)+9,0)</f>
        <v>480000</v>
      </c>
      <c r="CY12" s="22">
        <f>Target_AM[[#This Row],[PROPORSI]]*VLOOKUP(Target_AM[[#This Row],[NIPNAS]],Target_CC[],COLUMN(CK$2)+9,0)</f>
        <v>480000</v>
      </c>
      <c r="CZ12" s="22">
        <f>Target_AM[[#This Row],[PROPORSI]]*VLOOKUP(Target_AM[[#This Row],[NIPNAS]],Target_CC[],COLUMN(CL$2)+9,0)</f>
        <v>480000</v>
      </c>
      <c r="DA12" s="22">
        <f>Target_AM[[#This Row],[PROPORSI]]*VLOOKUP(Target_AM[[#This Row],[NIPNAS]],Target_CC[],COLUMN(CM$2)+9,0)</f>
        <v>5760000</v>
      </c>
      <c r="DB12" s="22">
        <f>Target_AM[[#This Row],[PROPORSI]]*VLOOKUP(Target_AM[[#This Row],[NIPNAS]],Target_CC[],COLUMN(CN$2)+9,0)</f>
        <v>0</v>
      </c>
      <c r="DC12" s="22">
        <f>Target_AM[[#This Row],[PROPORSI]]*VLOOKUP(Target_AM[[#This Row],[NIPNAS]],Target_CC[],COLUMN(CO$2)+9,0)</f>
        <v>0</v>
      </c>
      <c r="DD12" s="22">
        <f>Target_AM[[#This Row],[PROPORSI]]*VLOOKUP(Target_AM[[#This Row],[NIPNAS]],Target_CC[],COLUMN(CP$2)+9,0)</f>
        <v>0</v>
      </c>
      <c r="DE12" s="22">
        <f>Target_AM[[#This Row],[PROPORSI]]*VLOOKUP(Target_AM[[#This Row],[NIPNAS]],Target_CC[],COLUMN(CQ$2)+9,0)</f>
        <v>0</v>
      </c>
      <c r="DF12" s="22">
        <f>Target_AM[[#This Row],[PROPORSI]]*VLOOKUP(Target_AM[[#This Row],[NIPNAS]],Target_CC[],COLUMN(CR$2)+9,0)</f>
        <v>0</v>
      </c>
      <c r="DG12" s="22">
        <f>Target_AM[[#This Row],[PROPORSI]]*VLOOKUP(Target_AM[[#This Row],[NIPNAS]],Target_CC[],COLUMN(CS$2)+9,0)</f>
        <v>0</v>
      </c>
      <c r="DH12" s="22">
        <f>Target_AM[[#This Row],[PROPORSI]]*VLOOKUP(Target_AM[[#This Row],[NIPNAS]],Target_CC[],COLUMN(CT$2)+9,0)</f>
        <v>0</v>
      </c>
      <c r="DI12" s="22">
        <f>Target_AM[[#This Row],[PROPORSI]]*VLOOKUP(Target_AM[[#This Row],[NIPNAS]],Target_CC[],COLUMN(CU$2)+9,0)</f>
        <v>0</v>
      </c>
      <c r="DJ12" s="22">
        <f>Target_AM[[#This Row],[PROPORSI]]*VLOOKUP(Target_AM[[#This Row],[NIPNAS]],Target_CC[],COLUMN(CV$2)+9,0)</f>
        <v>0</v>
      </c>
      <c r="DK12" s="22">
        <f>Target_AM[[#This Row],[PROPORSI]]*VLOOKUP(Target_AM[[#This Row],[NIPNAS]],Target_CC[],COLUMN(CW$2)+9,0)</f>
        <v>0</v>
      </c>
      <c r="DL12" s="22">
        <f>Target_AM[[#This Row],[PROPORSI]]*VLOOKUP(Target_AM[[#This Row],[NIPNAS]],Target_CC[],COLUMN(CX$2)+9,0)</f>
        <v>0</v>
      </c>
      <c r="DM12" s="22">
        <f>Target_AM[[#This Row],[PROPORSI]]*VLOOKUP(Target_AM[[#This Row],[NIPNAS]],Target_CC[],COLUMN(CY$2)+9,0)</f>
        <v>0</v>
      </c>
      <c r="DN12" s="22">
        <f>Target_AM[[#This Row],[PROPORSI]]*VLOOKUP(Target_AM[[#This Row],[NIPNAS]],Target_CC[],COLUMN(CZ$2)+9,0)</f>
        <v>0</v>
      </c>
      <c r="DO12" s="22">
        <f>Target_AM[[#This Row],[PROPORSI]]*VLOOKUP(Target_AM[[#This Row],[NIPNAS]],Target_CC[],COLUMN(DA$2)+9,0)</f>
        <v>0</v>
      </c>
      <c r="DP12" s="22">
        <f>Target_AM[[#This Row],[PROPORSI]]*VLOOKUP(Target_AM[[#This Row],[NIPNAS]],Target_CC[],COLUMN(DB$2)+9,0)</f>
        <v>0</v>
      </c>
      <c r="DQ12" s="22">
        <f>Target_AM[[#This Row],[PROPORSI]]*VLOOKUP(Target_AM[[#This Row],[NIPNAS]],Target_CC[],COLUMN(DC$2)+9,0)</f>
        <v>0</v>
      </c>
      <c r="DR12" s="22">
        <f>Target_AM[[#This Row],[PROPORSI]]*VLOOKUP(Target_AM[[#This Row],[NIPNAS]],Target_CC[],COLUMN(DD$2)+9,0)</f>
        <v>0</v>
      </c>
      <c r="DS12" s="22">
        <f>Target_AM[[#This Row],[PROPORSI]]*VLOOKUP(Target_AM[[#This Row],[NIPNAS]],Target_CC[],COLUMN(DE$2)+9,0)</f>
        <v>0</v>
      </c>
      <c r="DT12" s="22">
        <f>Target_AM[[#This Row],[PROPORSI]]*VLOOKUP(Target_AM[[#This Row],[NIPNAS]],Target_CC[],COLUMN(DF$2)+9,0)</f>
        <v>0</v>
      </c>
      <c r="DU12" s="22">
        <f>Target_AM[[#This Row],[PROPORSI]]*VLOOKUP(Target_AM[[#This Row],[NIPNAS]],Target_CC[],COLUMN(DG$2)+9,0)</f>
        <v>0</v>
      </c>
      <c r="DV12" s="22">
        <f>Target_AM[[#This Row],[PROPORSI]]*VLOOKUP(Target_AM[[#This Row],[NIPNAS]],Target_CC[],COLUMN(DH$2)+9,0)</f>
        <v>0</v>
      </c>
      <c r="DW12" s="22">
        <f>Target_AM[[#This Row],[PROPORSI]]*VLOOKUP(Target_AM[[#This Row],[NIPNAS]],Target_CC[],COLUMN(DI$2)+9,0)</f>
        <v>0</v>
      </c>
      <c r="DX12" s="22">
        <f>Target_AM[[#This Row],[PROPORSI]]*VLOOKUP(Target_AM[[#This Row],[NIPNAS]],Target_CC[],COLUMN(DJ$2)+9,0)</f>
        <v>0</v>
      </c>
      <c r="DY12" s="22">
        <f>Target_AM[[#This Row],[PROPORSI]]*VLOOKUP(Target_AM[[#This Row],[NIPNAS]],Target_CC[],COLUMN(DK$2)+9,0)</f>
        <v>0</v>
      </c>
      <c r="DZ12" s="22">
        <f>Target_AM[[#This Row],[PROPORSI]]*VLOOKUP(Target_AM[[#This Row],[NIPNAS]],Target_CC[],COLUMN(DL$2)+9,0)</f>
        <v>0</v>
      </c>
      <c r="EA12" s="22">
        <f>Target_AM[[#This Row],[PROPORSI]]*VLOOKUP(Target_AM[[#This Row],[NIPNAS]],Target_CC[],COLUMN(DM$2)+9,0)</f>
        <v>0</v>
      </c>
    </row>
    <row r="13" spans="2:131" x14ac:dyDescent="0.3">
      <c r="B13">
        <v>406107</v>
      </c>
      <c r="C13" t="s">
        <v>1027</v>
      </c>
      <c r="D13">
        <v>1</v>
      </c>
      <c r="E13" s="8">
        <v>45658</v>
      </c>
      <c r="F13">
        <v>3001000319</v>
      </c>
      <c r="G13" t="s">
        <v>850</v>
      </c>
      <c r="J13" t="s">
        <v>294</v>
      </c>
      <c r="K13" t="s">
        <v>22</v>
      </c>
      <c r="L13" t="s">
        <v>159</v>
      </c>
      <c r="M13" t="s">
        <v>29</v>
      </c>
      <c r="N13" s="23">
        <f>Target_AM[[#This Row],[PROPORSI]]*VLOOKUP(Target_AM[[#This Row],[NIPNAS]],Target_CC[],9,0)</f>
        <v>3217604680.0232639</v>
      </c>
      <c r="O13" s="22">
        <f>Target_AM[[#This Row],[PROPORSI]]*VLOOKUP(Target_AM[[#This Row],[NIPNAS]],Target_CC[],COLUMN(A$2)+9,0)</f>
        <v>126856618.18181819</v>
      </c>
      <c r="P13" s="22">
        <f>Target_AM[[#This Row],[PROPORSI]]*VLOOKUP(Target_AM[[#This Row],[NIPNAS]],Target_CC[],COLUMN(B$2)+9,0)</f>
        <v>127029345.45454545</v>
      </c>
      <c r="Q13" s="22">
        <f>Target_AM[[#This Row],[PROPORSI]]*VLOOKUP(Target_AM[[#This Row],[NIPNAS]],Target_CC[],COLUMN(C$2)+9,0)</f>
        <v>126683890.90909091</v>
      </c>
      <c r="R13" s="22">
        <f>Target_AM[[#This Row],[PROPORSI]]*VLOOKUP(Target_AM[[#This Row],[NIPNAS]],Target_CC[],COLUMN(D$2)+9,0)</f>
        <v>126338436.36363636</v>
      </c>
      <c r="S13" s="22">
        <f>Target_AM[[#This Row],[PROPORSI]]*VLOOKUP(Target_AM[[#This Row],[NIPNAS]],Target_CC[],COLUMN(E$2)+9,0)</f>
        <v>126511163.63636364</v>
      </c>
      <c r="T13" s="22">
        <f>Target_AM[[#This Row],[PROPORSI]]*VLOOKUP(Target_AM[[#This Row],[NIPNAS]],Target_CC[],COLUMN(F$2)+9,0)</f>
        <v>126683890.90909091</v>
      </c>
      <c r="U13" s="22">
        <f>Target_AM[[#This Row],[PROPORSI]]*VLOOKUP(Target_AM[[#This Row],[NIPNAS]],Target_CC[],COLUMN(G$2)+9,0)</f>
        <v>127547527.27272727</v>
      </c>
      <c r="V13" s="22">
        <f>Target_AM[[#This Row],[PROPORSI]]*VLOOKUP(Target_AM[[#This Row],[NIPNAS]],Target_CC[],COLUMN(H$2)+9,0)</f>
        <v>127202072.72727273</v>
      </c>
      <c r="W13" s="22">
        <f>Target_AM[[#This Row],[PROPORSI]]*VLOOKUP(Target_AM[[#This Row],[NIPNAS]],Target_CC[],COLUMN(I$2)+9,0)</f>
        <v>127202072.72727273</v>
      </c>
      <c r="X13" s="22">
        <f>Target_AM[[#This Row],[PROPORSI]]*VLOOKUP(Target_AM[[#This Row],[NIPNAS]],Target_CC[],COLUMN(J$2)+9,0)</f>
        <v>127547527.27272727</v>
      </c>
      <c r="Y13" s="22">
        <f>Target_AM[[#This Row],[PROPORSI]]*VLOOKUP(Target_AM[[#This Row],[NIPNAS]],Target_CC[],COLUMN(K$2)+9,0)</f>
        <v>249439345.45454544</v>
      </c>
      <c r="Z13" s="22">
        <f>Target_AM[[#This Row],[PROPORSI]]*VLOOKUP(Target_AM[[#This Row],[NIPNAS]],Target_CC[],COLUMN(L$2)+9,0)</f>
        <v>249612072.72727275</v>
      </c>
      <c r="AA13" s="22">
        <f>Target_AM[[#This Row],[PROPORSI]]*VLOOKUP(Target_AM[[#This Row],[NIPNAS]],Target_CC[],COLUMN(M$2)+9,0)</f>
        <v>1768653963.6363635</v>
      </c>
      <c r="AB13" s="22">
        <f>Target_AM[[#This Row],[PROPORSI]]*VLOOKUP(Target_AM[[#This Row],[NIPNAS]],Target_CC[],COLUMN(N$2)+9,0)</f>
        <v>28984916.994283624</v>
      </c>
      <c r="AC13" s="22">
        <f>Target_AM[[#This Row],[PROPORSI]]*VLOOKUP(Target_AM[[#This Row],[NIPNAS]],Target_CC[],COLUMN(O$2)+9,0)</f>
        <v>41105807.358731911</v>
      </c>
      <c r="AD13" s="22">
        <f>Target_AM[[#This Row],[PROPORSI]]*VLOOKUP(Target_AM[[#This Row],[NIPNAS]],Target_CC[],COLUMN(P$2)+9,0)</f>
        <v>69563673.991700158</v>
      </c>
      <c r="AE13" s="22">
        <f>Target_AM[[#This Row],[PROPORSI]]*VLOOKUP(Target_AM[[#This Row],[NIPNAS]],Target_CC[],COLUMN(Q$2)+9,0)</f>
        <v>64996362.062952176</v>
      </c>
      <c r="AF13" s="22">
        <f>Target_AM[[#This Row],[PROPORSI]]*VLOOKUP(Target_AM[[#This Row],[NIPNAS]],Target_CC[],COLUMN(R$2)+9,0)</f>
        <v>64996362.062952176</v>
      </c>
      <c r="AG13" s="22">
        <f>Target_AM[[#This Row],[PROPORSI]]*VLOOKUP(Target_AM[[#This Row],[NIPNAS]],Target_CC[],COLUMN(S$2)+9,0)</f>
        <v>58496725.856656961</v>
      </c>
      <c r="AH13" s="22">
        <f>Target_AM[[#This Row],[PROPORSI]]*VLOOKUP(Target_AM[[#This Row],[NIPNAS]],Target_CC[],COLUMN(T$2)+9,0)</f>
        <v>33039817.382000688</v>
      </c>
      <c r="AI13" s="22">
        <f>Target_AM[[#This Row],[PROPORSI]]*VLOOKUP(Target_AM[[#This Row],[NIPNAS]],Target_CC[],COLUMN(U$2)+9,0)</f>
        <v>72687598.240401521</v>
      </c>
      <c r="AJ13" s="22">
        <f>Target_AM[[#This Row],[PROPORSI]]*VLOOKUP(Target_AM[[#This Row],[NIPNAS]],Target_CC[],COLUMN(V$2)+9,0)</f>
        <v>60572998.533667929</v>
      </c>
      <c r="AK13" s="22">
        <f>Target_AM[[#This Row],[PROPORSI]]*VLOOKUP(Target_AM[[#This Row],[NIPNAS]],Target_CC[],COLUMN(W$2)+9,0)</f>
        <v>72687598.240401521</v>
      </c>
      <c r="AL13" s="22">
        <f>Target_AM[[#This Row],[PROPORSI]]*VLOOKUP(Target_AM[[#This Row],[NIPNAS]],Target_CC[],COLUMN(X$2)+9,0)</f>
        <v>78744898.093768284</v>
      </c>
      <c r="AM13" s="22">
        <f>Target_AM[[#This Row],[PROPORSI]]*VLOOKUP(Target_AM[[#This Row],[NIPNAS]],Target_CC[],COLUMN(Y$2)+9,0)</f>
        <v>78744898.093768284</v>
      </c>
      <c r="AN13" s="22">
        <f>Target_AM[[#This Row],[PROPORSI]]*VLOOKUP(Target_AM[[#This Row],[NIPNAS]],Target_CC[],COLUMN(Z$2)+9,0)</f>
        <v>724621656.91128516</v>
      </c>
      <c r="AO13" s="22">
        <f>Target_AM[[#This Row],[PROPORSI]]*VLOOKUP(Target_AM[[#This Row],[NIPNAS]],Target_CC[],COLUMN(AA$2)+9,0)</f>
        <v>155841535.1761018</v>
      </c>
      <c r="AP13" s="22">
        <f>Target_AM[[#This Row],[PROPORSI]]*VLOOKUP(Target_AM[[#This Row],[NIPNAS]],Target_CC[],COLUMN(AB$2)+9,0)</f>
        <v>168135152.81327736</v>
      </c>
      <c r="AQ13" s="22">
        <f>Target_AM[[#This Row],[PROPORSI]]*VLOOKUP(Target_AM[[#This Row],[NIPNAS]],Target_CC[],COLUMN(AC$2)+9,0)</f>
        <v>196247564.90079105</v>
      </c>
      <c r="AR13" s="22">
        <f>Target_AM[[#This Row],[PROPORSI]]*VLOOKUP(Target_AM[[#This Row],[NIPNAS]],Target_CC[],COLUMN(AD$2)+9,0)</f>
        <v>191334798.42658854</v>
      </c>
      <c r="AS13" s="22">
        <f>Target_AM[[#This Row],[PROPORSI]]*VLOOKUP(Target_AM[[#This Row],[NIPNAS]],Target_CC[],COLUMN(AE$2)+9,0)</f>
        <v>191507525.69931582</v>
      </c>
      <c r="AT13" s="22">
        <f>Target_AM[[#This Row],[PROPORSI]]*VLOOKUP(Target_AM[[#This Row],[NIPNAS]],Target_CC[],COLUMN(AF$2)+9,0)</f>
        <v>185180616.76574787</v>
      </c>
      <c r="AU13" s="22">
        <f>Target_AM[[#This Row],[PROPORSI]]*VLOOKUP(Target_AM[[#This Row],[NIPNAS]],Target_CC[],COLUMN(AG$2)+9,0)</f>
        <v>160587344.65472797</v>
      </c>
      <c r="AV13" s="22">
        <f>Target_AM[[#This Row],[PROPORSI]]*VLOOKUP(Target_AM[[#This Row],[NIPNAS]],Target_CC[],COLUMN(AH$2)+9,0)</f>
        <v>199889670.96767426</v>
      </c>
      <c r="AW13" s="22">
        <f>Target_AM[[#This Row],[PROPORSI]]*VLOOKUP(Target_AM[[#This Row],[NIPNAS]],Target_CC[],COLUMN(AI$2)+9,0)</f>
        <v>187775071.26094067</v>
      </c>
      <c r="AX13" s="22">
        <f>Target_AM[[#This Row],[PROPORSI]]*VLOOKUP(Target_AM[[#This Row],[NIPNAS]],Target_CC[],COLUMN(AJ$2)+9,0)</f>
        <v>200235125.51312879</v>
      </c>
      <c r="AY13" s="22">
        <f>Target_AM[[#This Row],[PROPORSI]]*VLOOKUP(Target_AM[[#This Row],[NIPNAS]],Target_CC[],COLUMN(AK$2)+9,0)</f>
        <v>328184243.54831374</v>
      </c>
      <c r="AZ13" s="22">
        <f>Target_AM[[#This Row],[PROPORSI]]*VLOOKUP(Target_AM[[#This Row],[NIPNAS]],Target_CC[],COLUMN(AL$2)+9,0)</f>
        <v>328356970.82104105</v>
      </c>
      <c r="BA13" s="22">
        <f>Target_AM[[#This Row],[PROPORSI]]*VLOOKUP(Target_AM[[#This Row],[NIPNAS]],Target_CC[],COLUMN(AM$2)+9,0)</f>
        <v>2493275620.5476489</v>
      </c>
      <c r="BB13" s="22">
        <f>Target_AM[[#This Row],[PROPORSI]]*VLOOKUP(Target_AM[[#This Row],[NIPNAS]],Target_CC[],COLUMN(AN$2)+9,0)</f>
        <v>0</v>
      </c>
      <c r="BC13" s="22">
        <f>Target_AM[[#This Row],[PROPORSI]]*VLOOKUP(Target_AM[[#This Row],[NIPNAS]],Target_CC[],COLUMN(AO$2)+9,0)</f>
        <v>0</v>
      </c>
      <c r="BD13" s="22">
        <f>Target_AM[[#This Row],[PROPORSI]]*VLOOKUP(Target_AM[[#This Row],[NIPNAS]],Target_CC[],COLUMN(AP$2)+9,0)</f>
        <v>0</v>
      </c>
      <c r="BE13" s="22">
        <f>Target_AM[[#This Row],[PROPORSI]]*VLOOKUP(Target_AM[[#This Row],[NIPNAS]],Target_CC[],COLUMN(AQ$2)+9,0)</f>
        <v>0</v>
      </c>
      <c r="BF13" s="22">
        <f>Target_AM[[#This Row],[PROPORSI]]*VLOOKUP(Target_AM[[#This Row],[NIPNAS]],Target_CC[],COLUMN(AR$2)+9,0)</f>
        <v>0</v>
      </c>
      <c r="BG13" s="22">
        <f>Target_AM[[#This Row],[PROPORSI]]*VLOOKUP(Target_AM[[#This Row],[NIPNAS]],Target_CC[],COLUMN(AS$2)+9,0)</f>
        <v>0</v>
      </c>
      <c r="BH13" s="22">
        <f>Target_AM[[#This Row],[PROPORSI]]*VLOOKUP(Target_AM[[#This Row],[NIPNAS]],Target_CC[],COLUMN(AT$2)+9,0)</f>
        <v>0</v>
      </c>
      <c r="BI13" s="22">
        <f>Target_AM[[#This Row],[PROPORSI]]*VLOOKUP(Target_AM[[#This Row],[NIPNAS]],Target_CC[],COLUMN(AU$2)+9,0)</f>
        <v>0</v>
      </c>
      <c r="BJ13" s="22">
        <f>Target_AM[[#This Row],[PROPORSI]]*VLOOKUP(Target_AM[[#This Row],[NIPNAS]],Target_CC[],COLUMN(AV$2)+9,0)</f>
        <v>0</v>
      </c>
      <c r="BK13" s="22">
        <f>Target_AM[[#This Row],[PROPORSI]]*VLOOKUP(Target_AM[[#This Row],[NIPNAS]],Target_CC[],COLUMN(AW$2)+9,0)</f>
        <v>0</v>
      </c>
      <c r="BL13" s="22">
        <f>Target_AM[[#This Row],[PROPORSI]]*VLOOKUP(Target_AM[[#This Row],[NIPNAS]],Target_CC[],COLUMN(AX$2)+9,0)</f>
        <v>0</v>
      </c>
      <c r="BM13" s="22">
        <f>Target_AM[[#This Row],[PROPORSI]]*VLOOKUP(Target_AM[[#This Row],[NIPNAS]],Target_CC[],COLUMN(AY$2)+9,0)</f>
        <v>0</v>
      </c>
      <c r="BN13" s="22">
        <f>Target_AM[[#This Row],[PROPORSI]]*VLOOKUP(Target_AM[[#This Row],[NIPNAS]],Target_CC[],COLUMN(AZ$2)+9,0)</f>
        <v>0</v>
      </c>
      <c r="BO13" s="22">
        <f>Target_AM[[#This Row],[PROPORSI]]*VLOOKUP(Target_AM[[#This Row],[NIPNAS]],Target_CC[],COLUMN(BA$2)+9,0)</f>
        <v>127374800</v>
      </c>
      <c r="BP13" s="22">
        <f>Target_AM[[#This Row],[PROPORSI]]*VLOOKUP(Target_AM[[#This Row],[NIPNAS]],Target_CC[],COLUMN(BB$2)+9,0)</f>
        <v>355930020</v>
      </c>
      <c r="BQ13" s="22">
        <f>Target_AM[[#This Row],[PROPORSI]]*VLOOKUP(Target_AM[[#This Row],[NIPNAS]],Target_CC[],COLUMN(BC$2)+9,0)</f>
        <v>209086640</v>
      </c>
      <c r="BR13" s="22">
        <f>Target_AM[[#This Row],[PROPORSI]]*VLOOKUP(Target_AM[[#This Row],[NIPNAS]],Target_CC[],COLUMN(BD$2)+9,0)</f>
        <v>199303308</v>
      </c>
      <c r="BS13" s="22">
        <f>Target_AM[[#This Row],[PROPORSI]]*VLOOKUP(Target_AM[[#This Row],[NIPNAS]],Target_CC[],COLUMN(BE$2)+9,0)</f>
        <v>199303308</v>
      </c>
      <c r="BT13" s="22">
        <f>Target_AM[[#This Row],[PROPORSI]]*VLOOKUP(Target_AM[[#This Row],[NIPNAS]],Target_CC[],COLUMN(BF$2)+9,0)</f>
        <v>199303308</v>
      </c>
      <c r="BU13" s="22">
        <f>Target_AM[[#This Row],[PROPORSI]]*VLOOKUP(Target_AM[[#This Row],[NIPNAS]],Target_CC[],COLUMN(BG$2)+9,0)</f>
        <v>199303308</v>
      </c>
      <c r="BV13" s="22">
        <f>Target_AM[[#This Row],[PROPORSI]]*VLOOKUP(Target_AM[[#This Row],[NIPNAS]],Target_CC[],COLUMN(BH$2)+9,0)</f>
        <v>199303308</v>
      </c>
      <c r="BW13" s="22">
        <f>Target_AM[[#This Row],[PROPORSI]]*VLOOKUP(Target_AM[[#This Row],[NIPNAS]],Target_CC[],COLUMN(BI$2)+9,0)</f>
        <v>199303308</v>
      </c>
      <c r="BX13" s="22">
        <f>Target_AM[[#This Row],[PROPORSI]]*VLOOKUP(Target_AM[[#This Row],[NIPNAS]],Target_CC[],COLUMN(BJ$2)+9,0)</f>
        <v>199303308</v>
      </c>
      <c r="BY13" s="22">
        <f>Target_AM[[#This Row],[PROPORSI]]*VLOOKUP(Target_AM[[#This Row],[NIPNAS]],Target_CC[],COLUMN(BK$2)+9,0)</f>
        <v>199303308</v>
      </c>
      <c r="BZ13" s="22">
        <f>Target_AM[[#This Row],[PROPORSI]]*VLOOKUP(Target_AM[[#This Row],[NIPNAS]],Target_CC[],COLUMN(BL$2)+9,0)</f>
        <v>199303308</v>
      </c>
      <c r="CA13" s="22">
        <f>Target_AM[[#This Row],[PROPORSI]]*VLOOKUP(Target_AM[[#This Row],[NIPNAS]],Target_CC[],COLUMN(BM$2)+9,0)</f>
        <v>2486121232</v>
      </c>
      <c r="CB13" s="22">
        <f>Target_AM[[#This Row],[PROPORSI]]*VLOOKUP(Target_AM[[#This Row],[NIPNAS]],Target_CC[],COLUMN(BN$2)+9,0)</f>
        <v>123574800</v>
      </c>
      <c r="CC13" s="22">
        <f>Target_AM[[#This Row],[PROPORSI]]*VLOOKUP(Target_AM[[#This Row],[NIPNAS]],Target_CC[],COLUMN(BO$2)+9,0)</f>
        <v>349630020</v>
      </c>
      <c r="CD13" s="22">
        <f>Target_AM[[#This Row],[PROPORSI]]*VLOOKUP(Target_AM[[#This Row],[NIPNAS]],Target_CC[],COLUMN(BP$2)+9,0)</f>
        <v>205286640</v>
      </c>
      <c r="CE13" s="22">
        <f>Target_AM[[#This Row],[PROPORSI]]*VLOOKUP(Target_AM[[#This Row],[NIPNAS]],Target_CC[],COLUMN(BQ$2)+9,0)</f>
        <v>195022308</v>
      </c>
      <c r="CF13" s="22">
        <f>Target_AM[[#This Row],[PROPORSI]]*VLOOKUP(Target_AM[[#This Row],[NIPNAS]],Target_CC[],COLUMN(BR$2)+9,0)</f>
        <v>195022308</v>
      </c>
      <c r="CG13" s="22">
        <f>Target_AM[[#This Row],[PROPORSI]]*VLOOKUP(Target_AM[[#This Row],[NIPNAS]],Target_CC[],COLUMN(BS$2)+9,0)</f>
        <v>195022308</v>
      </c>
      <c r="CH13" s="22">
        <f>Target_AM[[#This Row],[PROPORSI]]*VLOOKUP(Target_AM[[#This Row],[NIPNAS]],Target_CC[],COLUMN(BT$2)+9,0)</f>
        <v>195022308</v>
      </c>
      <c r="CI13" s="22">
        <f>Target_AM[[#This Row],[PROPORSI]]*VLOOKUP(Target_AM[[#This Row],[NIPNAS]],Target_CC[],COLUMN(BU$2)+9,0)</f>
        <v>195022308</v>
      </c>
      <c r="CJ13" s="22">
        <f>Target_AM[[#This Row],[PROPORSI]]*VLOOKUP(Target_AM[[#This Row],[NIPNAS]],Target_CC[],COLUMN(BV$2)+9,0)</f>
        <v>195022308</v>
      </c>
      <c r="CK13" s="22">
        <f>Target_AM[[#This Row],[PROPORSI]]*VLOOKUP(Target_AM[[#This Row],[NIPNAS]],Target_CC[],COLUMN(BW$2)+9,0)</f>
        <v>195022308</v>
      </c>
      <c r="CL13" s="22">
        <f>Target_AM[[#This Row],[PROPORSI]]*VLOOKUP(Target_AM[[#This Row],[NIPNAS]],Target_CC[],COLUMN(BX$2)+9,0)</f>
        <v>195022308</v>
      </c>
      <c r="CM13" s="22">
        <f>Target_AM[[#This Row],[PROPORSI]]*VLOOKUP(Target_AM[[#This Row],[NIPNAS]],Target_CC[],COLUMN(BY$2)+9,0)</f>
        <v>195022308</v>
      </c>
      <c r="CN13" s="22">
        <f>Target_AM[[#This Row],[PROPORSI]]*VLOOKUP(Target_AM[[#This Row],[NIPNAS]],Target_CC[],COLUMN(BZ$2)+9,0)</f>
        <v>2433692232</v>
      </c>
      <c r="CO13" s="22">
        <f>Target_AM[[#This Row],[PROPORSI]]*VLOOKUP(Target_AM[[#This Row],[NIPNAS]],Target_CC[],COLUMN(CA$2)+9,0)</f>
        <v>4281000</v>
      </c>
      <c r="CP13" s="22">
        <f>Target_AM[[#This Row],[PROPORSI]]*VLOOKUP(Target_AM[[#This Row],[NIPNAS]],Target_CC[],COLUMN(CB$2)+9,0)</f>
        <v>4281000</v>
      </c>
      <c r="CQ13" s="22">
        <f>Target_AM[[#This Row],[PROPORSI]]*VLOOKUP(Target_AM[[#This Row],[NIPNAS]],Target_CC[],COLUMN(CC$2)+9,0)</f>
        <v>4281000</v>
      </c>
      <c r="CR13" s="22">
        <f>Target_AM[[#This Row],[PROPORSI]]*VLOOKUP(Target_AM[[#This Row],[NIPNAS]],Target_CC[],COLUMN(CD$2)+9,0)</f>
        <v>4281000</v>
      </c>
      <c r="CS13" s="22">
        <f>Target_AM[[#This Row],[PROPORSI]]*VLOOKUP(Target_AM[[#This Row],[NIPNAS]],Target_CC[],COLUMN(CE$2)+9,0)</f>
        <v>4281000</v>
      </c>
      <c r="CT13" s="22">
        <f>Target_AM[[#This Row],[PROPORSI]]*VLOOKUP(Target_AM[[#This Row],[NIPNAS]],Target_CC[],COLUMN(CF$2)+9,0)</f>
        <v>4281000</v>
      </c>
      <c r="CU13" s="22">
        <f>Target_AM[[#This Row],[PROPORSI]]*VLOOKUP(Target_AM[[#This Row],[NIPNAS]],Target_CC[],COLUMN(CG$2)+9,0)</f>
        <v>4281000</v>
      </c>
      <c r="CV13" s="22">
        <f>Target_AM[[#This Row],[PROPORSI]]*VLOOKUP(Target_AM[[#This Row],[NIPNAS]],Target_CC[],COLUMN(CH$2)+9,0)</f>
        <v>4281000</v>
      </c>
      <c r="CW13" s="22">
        <f>Target_AM[[#This Row],[PROPORSI]]*VLOOKUP(Target_AM[[#This Row],[NIPNAS]],Target_CC[],COLUMN(CI$2)+9,0)</f>
        <v>4281000</v>
      </c>
      <c r="CX13" s="22">
        <f>Target_AM[[#This Row],[PROPORSI]]*VLOOKUP(Target_AM[[#This Row],[NIPNAS]],Target_CC[],COLUMN(CJ$2)+9,0)</f>
        <v>4281000</v>
      </c>
      <c r="CY13" s="22">
        <f>Target_AM[[#This Row],[PROPORSI]]*VLOOKUP(Target_AM[[#This Row],[NIPNAS]],Target_CC[],COLUMN(CK$2)+9,0)</f>
        <v>4281000</v>
      </c>
      <c r="CZ13" s="22">
        <f>Target_AM[[#This Row],[PROPORSI]]*VLOOKUP(Target_AM[[#This Row],[NIPNAS]],Target_CC[],COLUMN(CL$2)+9,0)</f>
        <v>4281000</v>
      </c>
      <c r="DA13" s="22">
        <f>Target_AM[[#This Row],[PROPORSI]]*VLOOKUP(Target_AM[[#This Row],[NIPNAS]],Target_CC[],COLUMN(CM$2)+9,0)</f>
        <v>51372000</v>
      </c>
      <c r="DB13" s="22">
        <f>Target_AM[[#This Row],[PROPORSI]]*VLOOKUP(Target_AM[[#This Row],[NIPNAS]],Target_CC[],COLUMN(CN$2)+9,0)</f>
        <v>0</v>
      </c>
      <c r="DC13" s="22">
        <f>Target_AM[[#This Row],[PROPORSI]]*VLOOKUP(Target_AM[[#This Row],[NIPNAS]],Target_CC[],COLUMN(CO$2)+9,0)</f>
        <v>247320000</v>
      </c>
      <c r="DD13" s="22">
        <f>Target_AM[[#This Row],[PROPORSI]]*VLOOKUP(Target_AM[[#This Row],[NIPNAS]],Target_CC[],COLUMN(CP$2)+9,0)</f>
        <v>0</v>
      </c>
      <c r="DE13" s="22">
        <f>Target_AM[[#This Row],[PROPORSI]]*VLOOKUP(Target_AM[[#This Row],[NIPNAS]],Target_CC[],COLUMN(CQ$2)+9,0)</f>
        <v>0</v>
      </c>
      <c r="DF13" s="22">
        <f>Target_AM[[#This Row],[PROPORSI]]*VLOOKUP(Target_AM[[#This Row],[NIPNAS]],Target_CC[],COLUMN(CR$2)+9,0)</f>
        <v>0</v>
      </c>
      <c r="DG13" s="22">
        <f>Target_AM[[#This Row],[PROPORSI]]*VLOOKUP(Target_AM[[#This Row],[NIPNAS]],Target_CC[],COLUMN(CS$2)+9,0)</f>
        <v>0</v>
      </c>
      <c r="DH13" s="22">
        <f>Target_AM[[#This Row],[PROPORSI]]*VLOOKUP(Target_AM[[#This Row],[NIPNAS]],Target_CC[],COLUMN(CT$2)+9,0)</f>
        <v>0</v>
      </c>
      <c r="DI13" s="22">
        <f>Target_AM[[#This Row],[PROPORSI]]*VLOOKUP(Target_AM[[#This Row],[NIPNAS]],Target_CC[],COLUMN(CU$2)+9,0)</f>
        <v>0</v>
      </c>
      <c r="DJ13" s="22">
        <f>Target_AM[[#This Row],[PROPORSI]]*VLOOKUP(Target_AM[[#This Row],[NIPNAS]],Target_CC[],COLUMN(CV$2)+9,0)</f>
        <v>0</v>
      </c>
      <c r="DK13" s="22">
        <f>Target_AM[[#This Row],[PROPORSI]]*VLOOKUP(Target_AM[[#This Row],[NIPNAS]],Target_CC[],COLUMN(CW$2)+9,0)</f>
        <v>0</v>
      </c>
      <c r="DL13" s="22">
        <f>Target_AM[[#This Row],[PROPORSI]]*VLOOKUP(Target_AM[[#This Row],[NIPNAS]],Target_CC[],COLUMN(CX$2)+9,0)</f>
        <v>0</v>
      </c>
      <c r="DM13" s="22">
        <f>Target_AM[[#This Row],[PROPORSI]]*VLOOKUP(Target_AM[[#This Row],[NIPNAS]],Target_CC[],COLUMN(CY$2)+9,0)</f>
        <v>0</v>
      </c>
      <c r="DN13" s="22">
        <f>Target_AM[[#This Row],[PROPORSI]]*VLOOKUP(Target_AM[[#This Row],[NIPNAS]],Target_CC[],COLUMN(CZ$2)+9,0)</f>
        <v>247320000</v>
      </c>
      <c r="DO13" s="22">
        <f>Target_AM[[#This Row],[PROPORSI]]*VLOOKUP(Target_AM[[#This Row],[NIPNAS]],Target_CC[],COLUMN(DA$2)+9,0)</f>
        <v>0</v>
      </c>
      <c r="DP13" s="22">
        <f>Target_AM[[#This Row],[PROPORSI]]*VLOOKUP(Target_AM[[#This Row],[NIPNAS]],Target_CC[],COLUMN(DB$2)+9,0)</f>
        <v>0</v>
      </c>
      <c r="DQ13" s="22">
        <f>Target_AM[[#This Row],[PROPORSI]]*VLOOKUP(Target_AM[[#This Row],[NIPNAS]],Target_CC[],COLUMN(DC$2)+9,0)</f>
        <v>0</v>
      </c>
      <c r="DR13" s="22">
        <f>Target_AM[[#This Row],[PROPORSI]]*VLOOKUP(Target_AM[[#This Row],[NIPNAS]],Target_CC[],COLUMN(DD$2)+9,0)</f>
        <v>0</v>
      </c>
      <c r="DS13" s="22">
        <f>Target_AM[[#This Row],[PROPORSI]]*VLOOKUP(Target_AM[[#This Row],[NIPNAS]],Target_CC[],COLUMN(DE$2)+9,0)</f>
        <v>0</v>
      </c>
      <c r="DT13" s="22">
        <f>Target_AM[[#This Row],[PROPORSI]]*VLOOKUP(Target_AM[[#This Row],[NIPNAS]],Target_CC[],COLUMN(DF$2)+9,0)</f>
        <v>0</v>
      </c>
      <c r="DU13" s="22">
        <f>Target_AM[[#This Row],[PROPORSI]]*VLOOKUP(Target_AM[[#This Row],[NIPNAS]],Target_CC[],COLUMN(DG$2)+9,0)</f>
        <v>0</v>
      </c>
      <c r="DV13" s="22">
        <f>Target_AM[[#This Row],[PROPORSI]]*VLOOKUP(Target_AM[[#This Row],[NIPNAS]],Target_CC[],COLUMN(DH$2)+9,0)</f>
        <v>0</v>
      </c>
      <c r="DW13" s="22">
        <f>Target_AM[[#This Row],[PROPORSI]]*VLOOKUP(Target_AM[[#This Row],[NIPNAS]],Target_CC[],COLUMN(DI$2)+9,0)</f>
        <v>0</v>
      </c>
      <c r="DX13" s="22">
        <f>Target_AM[[#This Row],[PROPORSI]]*VLOOKUP(Target_AM[[#This Row],[NIPNAS]],Target_CC[],COLUMN(DJ$2)+9,0)</f>
        <v>0</v>
      </c>
      <c r="DY13" s="22">
        <f>Target_AM[[#This Row],[PROPORSI]]*VLOOKUP(Target_AM[[#This Row],[NIPNAS]],Target_CC[],COLUMN(DK$2)+9,0)</f>
        <v>0</v>
      </c>
      <c r="DZ13" s="22">
        <f>Target_AM[[#This Row],[PROPORSI]]*VLOOKUP(Target_AM[[#This Row],[NIPNAS]],Target_CC[],COLUMN(DL$2)+9,0)</f>
        <v>0</v>
      </c>
      <c r="EA13" s="22">
        <f>Target_AM[[#This Row],[PROPORSI]]*VLOOKUP(Target_AM[[#This Row],[NIPNAS]],Target_CC[],COLUMN(DM$2)+9,0)</f>
        <v>0</v>
      </c>
    </row>
    <row r="14" spans="2:131" x14ac:dyDescent="0.3">
      <c r="B14">
        <v>404423</v>
      </c>
      <c r="C14" t="s">
        <v>1006</v>
      </c>
      <c r="D14">
        <v>1</v>
      </c>
      <c r="E14" s="8">
        <v>45658</v>
      </c>
      <c r="F14">
        <v>19275714</v>
      </c>
      <c r="G14" t="s">
        <v>555</v>
      </c>
      <c r="J14" t="s">
        <v>300</v>
      </c>
      <c r="K14" t="s">
        <v>19</v>
      </c>
      <c r="L14" t="s">
        <v>159</v>
      </c>
      <c r="M14" t="s">
        <v>29</v>
      </c>
      <c r="N14" s="23">
        <f>Target_AM[[#This Row],[PROPORSI]]*VLOOKUP(Target_AM[[#This Row],[NIPNAS]],Target_CC[],9,0)</f>
        <v>0</v>
      </c>
      <c r="O14" s="22">
        <f>Target_AM[[#This Row],[PROPORSI]]*VLOOKUP(Target_AM[[#This Row],[NIPNAS]],Target_CC[],COLUMN(A$2)+9,0)</f>
        <v>1078412.8683064922</v>
      </c>
      <c r="P14" s="22">
        <f>Target_AM[[#This Row],[PROPORSI]]*VLOOKUP(Target_AM[[#This Row],[NIPNAS]],Target_CC[],COLUMN(B$2)+9,0)</f>
        <v>1097247.6986311157</v>
      </c>
      <c r="Q14" s="22">
        <f>Target_AM[[#This Row],[PROPORSI]]*VLOOKUP(Target_AM[[#This Row],[NIPNAS]],Target_CC[],COLUMN(C$2)+9,0)</f>
        <v>1173094.4052175272</v>
      </c>
      <c r="R14" s="22">
        <f>Target_AM[[#This Row],[PROPORSI]]*VLOOKUP(Target_AM[[#This Row],[NIPNAS]],Target_CC[],COLUMN(D$2)+9,0)</f>
        <v>1102299.2933169235</v>
      </c>
      <c r="S14" s="22">
        <f>Target_AM[[#This Row],[PROPORSI]]*VLOOKUP(Target_AM[[#This Row],[NIPNAS]],Target_CC[],COLUMN(E$2)+9,0)</f>
        <v>1158169.9046835583</v>
      </c>
      <c r="T14" s="22">
        <f>Target_AM[[#This Row],[PROPORSI]]*VLOOKUP(Target_AM[[#This Row],[NIPNAS]],Target_CC[],COLUMN(F$2)+9,0)</f>
        <v>1142719.7869103467</v>
      </c>
      <c r="U14" s="22">
        <f>Target_AM[[#This Row],[PROPORSI]]*VLOOKUP(Target_AM[[#This Row],[NIPNAS]],Target_CC[],COLUMN(G$2)+9,0)</f>
        <v>1197383.8755641775</v>
      </c>
      <c r="V14" s="22">
        <f>Target_AM[[#This Row],[PROPORSI]]*VLOOKUP(Target_AM[[#This Row],[NIPNAS]],Target_CC[],COLUMN(H$2)+9,0)</f>
        <v>1209318.0769474774</v>
      </c>
      <c r="W14" s="22">
        <f>Target_AM[[#This Row],[PROPORSI]]*VLOOKUP(Target_AM[[#This Row],[NIPNAS]],Target_CC[],COLUMN(I$2)+9,0)</f>
        <v>1193838.8363548871</v>
      </c>
      <c r="X14" s="22">
        <f>Target_AM[[#This Row],[PROPORSI]]*VLOOKUP(Target_AM[[#This Row],[NIPNAS]],Target_CC[],COLUMN(J$2)+9,0)</f>
        <v>1217857.0005309756</v>
      </c>
      <c r="Y14" s="22">
        <f>Target_AM[[#This Row],[PROPORSI]]*VLOOKUP(Target_AM[[#This Row],[NIPNAS]],Target_CC[],COLUMN(K$2)+9,0)</f>
        <v>1208971.1665488696</v>
      </c>
      <c r="Z14" s="22">
        <f>Target_AM[[#This Row],[PROPORSI]]*VLOOKUP(Target_AM[[#This Row],[NIPNAS]],Target_CC[],COLUMN(L$2)+9,0)</f>
        <v>1140687.0869876486</v>
      </c>
      <c r="AA14" s="22">
        <f>Target_AM[[#This Row],[PROPORSI]]*VLOOKUP(Target_AM[[#This Row],[NIPNAS]],Target_CC[],COLUMN(M$2)+9,0)</f>
        <v>13919999.999999996</v>
      </c>
      <c r="AB14" s="22">
        <f>Target_AM[[#This Row],[PROPORSI]]*VLOOKUP(Target_AM[[#This Row],[NIPNAS]],Target_CC[],COLUMN(N$2)+9,0)</f>
        <v>1945845.7443266155</v>
      </c>
      <c r="AC14" s="22">
        <f>Target_AM[[#This Row],[PROPORSI]]*VLOOKUP(Target_AM[[#This Row],[NIPNAS]],Target_CC[],COLUMN(O$2)+9,0)</f>
        <v>1979830.5710190455</v>
      </c>
      <c r="AD14" s="22">
        <f>Target_AM[[#This Row],[PROPORSI]]*VLOOKUP(Target_AM[[#This Row],[NIPNAS]],Target_CC[],COLUMN(P$2)+9,0)</f>
        <v>2116685.3838368147</v>
      </c>
      <c r="AE14" s="22">
        <f>Target_AM[[#This Row],[PROPORSI]]*VLOOKUP(Target_AM[[#This Row],[NIPNAS]],Target_CC[],COLUMN(Q$2)+9,0)</f>
        <v>1988945.4696912749</v>
      </c>
      <c r="AF14" s="22">
        <f>Target_AM[[#This Row],[PROPORSI]]*VLOOKUP(Target_AM[[#This Row],[NIPNAS]],Target_CC[],COLUMN(R$2)+9,0)</f>
        <v>2089756.2023482546</v>
      </c>
      <c r="AG14" s="22">
        <f>Target_AM[[#This Row],[PROPORSI]]*VLOOKUP(Target_AM[[#This Row],[NIPNAS]],Target_CC[],COLUMN(S$2)+9,0)</f>
        <v>2061878.6177960972</v>
      </c>
      <c r="AH14" s="22">
        <f>Target_AM[[#This Row],[PROPORSI]]*VLOOKUP(Target_AM[[#This Row],[NIPNAS]],Target_CC[],COLUMN(T$2)+9,0)</f>
        <v>2160512.3483464266</v>
      </c>
      <c r="AI14" s="22">
        <f>Target_AM[[#This Row],[PROPORSI]]*VLOOKUP(Target_AM[[#This Row],[NIPNAS]],Target_CC[],COLUMN(U$2)+9,0)</f>
        <v>2182045.9517149557</v>
      </c>
      <c r="AJ14" s="22">
        <f>Target_AM[[#This Row],[PROPORSI]]*VLOOKUP(Target_AM[[#This Row],[NIPNAS]],Target_CC[],COLUMN(V$2)+9,0)</f>
        <v>2154115.8190934868</v>
      </c>
      <c r="AK14" s="22">
        <f>Target_AM[[#This Row],[PROPORSI]]*VLOOKUP(Target_AM[[#This Row],[NIPNAS]],Target_CC[],COLUMN(W$2)+9,0)</f>
        <v>2197453.2494247584</v>
      </c>
      <c r="AL14" s="22">
        <f>Target_AM[[#This Row],[PROPORSI]]*VLOOKUP(Target_AM[[#This Row],[NIPNAS]],Target_CC[],COLUMN(X$2)+9,0)</f>
        <v>2181420.000242535</v>
      </c>
      <c r="AM14" s="22">
        <f>Target_AM[[#This Row],[PROPORSI]]*VLOOKUP(Target_AM[[#This Row],[NIPNAS]],Target_CC[],COLUMN(Y$2)+9,0)</f>
        <v>2058210.8940417557</v>
      </c>
      <c r="AN14" s="22">
        <f>Target_AM[[#This Row],[PROPORSI]]*VLOOKUP(Target_AM[[#This Row],[NIPNAS]],Target_CC[],COLUMN(Z$2)+9,0)</f>
        <v>25116700.25188202</v>
      </c>
      <c r="AO14" s="22">
        <f>Target_AM[[#This Row],[PROPORSI]]*VLOOKUP(Target_AM[[#This Row],[NIPNAS]],Target_CC[],COLUMN(AA$2)+9,0)</f>
        <v>3024258.6126331077</v>
      </c>
      <c r="AP14" s="22">
        <f>Target_AM[[#This Row],[PROPORSI]]*VLOOKUP(Target_AM[[#This Row],[NIPNAS]],Target_CC[],COLUMN(AB$2)+9,0)</f>
        <v>3077078.2696501613</v>
      </c>
      <c r="AQ14" s="22">
        <f>Target_AM[[#This Row],[PROPORSI]]*VLOOKUP(Target_AM[[#This Row],[NIPNAS]],Target_CC[],COLUMN(AC$2)+9,0)</f>
        <v>3289779.7890543416</v>
      </c>
      <c r="AR14" s="22">
        <f>Target_AM[[#This Row],[PROPORSI]]*VLOOKUP(Target_AM[[#This Row],[NIPNAS]],Target_CC[],COLUMN(AD$2)+9,0)</f>
        <v>3091244.7630081987</v>
      </c>
      <c r="AS14" s="22">
        <f>Target_AM[[#This Row],[PROPORSI]]*VLOOKUP(Target_AM[[#This Row],[NIPNAS]],Target_CC[],COLUMN(AE$2)+9,0)</f>
        <v>3247926.1070318129</v>
      </c>
      <c r="AT14" s="22">
        <f>Target_AM[[#This Row],[PROPORSI]]*VLOOKUP(Target_AM[[#This Row],[NIPNAS]],Target_CC[],COLUMN(AF$2)+9,0)</f>
        <v>3204598.4047064437</v>
      </c>
      <c r="AU14" s="22">
        <f>Target_AM[[#This Row],[PROPORSI]]*VLOOKUP(Target_AM[[#This Row],[NIPNAS]],Target_CC[],COLUMN(AG$2)+9,0)</f>
        <v>3357896.2239106041</v>
      </c>
      <c r="AV14" s="22">
        <f>Target_AM[[#This Row],[PROPORSI]]*VLOOKUP(Target_AM[[#This Row],[NIPNAS]],Target_CC[],COLUMN(AH$2)+9,0)</f>
        <v>3391364.0286624329</v>
      </c>
      <c r="AW14" s="22">
        <f>Target_AM[[#This Row],[PROPORSI]]*VLOOKUP(Target_AM[[#This Row],[NIPNAS]],Target_CC[],COLUMN(AI$2)+9,0)</f>
        <v>3347954.6554483739</v>
      </c>
      <c r="AX14" s="22">
        <f>Target_AM[[#This Row],[PROPORSI]]*VLOOKUP(Target_AM[[#This Row],[NIPNAS]],Target_CC[],COLUMN(AJ$2)+9,0)</f>
        <v>3415310.2499557342</v>
      </c>
      <c r="AY14" s="22">
        <f>Target_AM[[#This Row],[PROPORSI]]*VLOOKUP(Target_AM[[#This Row],[NIPNAS]],Target_CC[],COLUMN(AK$2)+9,0)</f>
        <v>3390391.1667914046</v>
      </c>
      <c r="AZ14" s="22">
        <f>Target_AM[[#This Row],[PROPORSI]]*VLOOKUP(Target_AM[[#This Row],[NIPNAS]],Target_CC[],COLUMN(AL$2)+9,0)</f>
        <v>3198897.9810294043</v>
      </c>
      <c r="BA14" s="22">
        <f>Target_AM[[#This Row],[PROPORSI]]*VLOOKUP(Target_AM[[#This Row],[NIPNAS]],Target_CC[],COLUMN(AM$2)+9,0)</f>
        <v>39036700.251882017</v>
      </c>
      <c r="BB14" s="22">
        <f>Target_AM[[#This Row],[PROPORSI]]*VLOOKUP(Target_AM[[#This Row],[NIPNAS]],Target_CC[],COLUMN(AN$2)+9,0)</f>
        <v>4941582.2328302255</v>
      </c>
      <c r="BC14" s="22">
        <f>Target_AM[[#This Row],[PROPORSI]]*VLOOKUP(Target_AM[[#This Row],[NIPNAS]],Target_CC[],COLUMN(AO$2)+9,0)</f>
        <v>5142088.3207596643</v>
      </c>
      <c r="BD14" s="22">
        <f>Target_AM[[#This Row],[PROPORSI]]*VLOOKUP(Target_AM[[#This Row],[NIPNAS]],Target_CC[],COLUMN(AP$2)+9,0)</f>
        <v>5200167.6767443335</v>
      </c>
      <c r="BE14" s="22">
        <f>Target_AM[[#This Row],[PROPORSI]]*VLOOKUP(Target_AM[[#This Row],[NIPNAS]],Target_CC[],COLUMN(AQ$2)+9,0)</f>
        <v>5041400.8835760169</v>
      </c>
      <c r="BF14" s="22">
        <f>Target_AM[[#This Row],[PROPORSI]]*VLOOKUP(Target_AM[[#This Row],[NIPNAS]],Target_CC[],COLUMN(AR$2)+9,0)</f>
        <v>5300908.0587014994</v>
      </c>
      <c r="BG14" s="22">
        <f>Target_AM[[#This Row],[PROPORSI]]*VLOOKUP(Target_AM[[#This Row],[NIPNAS]],Target_CC[],COLUMN(AS$2)+9,0)</f>
        <v>5267931.7796293944</v>
      </c>
      <c r="BH14" s="22">
        <f>Target_AM[[#This Row],[PROPORSI]]*VLOOKUP(Target_AM[[#This Row],[NIPNAS]],Target_CC[],COLUMN(AT$2)+9,0)</f>
        <v>5440025.0052966522</v>
      </c>
      <c r="BI14" s="22">
        <f>Target_AM[[#This Row],[PROPORSI]]*VLOOKUP(Target_AM[[#This Row],[NIPNAS]],Target_CC[],COLUMN(AU$2)+9,0)</f>
        <v>5516503.1293899361</v>
      </c>
      <c r="BJ14" s="22">
        <f>Target_AM[[#This Row],[PROPORSI]]*VLOOKUP(Target_AM[[#This Row],[NIPNAS]],Target_CC[],COLUMN(AV$2)+9,0)</f>
        <v>5430748.8535660813</v>
      </c>
      <c r="BK14" s="22">
        <f>Target_AM[[#This Row],[PROPORSI]]*VLOOKUP(Target_AM[[#This Row],[NIPNAS]],Target_CC[],COLUMN(AW$2)+9,0)</f>
        <v>5523072.6990475263</v>
      </c>
      <c r="BL14" s="22">
        <f>Target_AM[[#This Row],[PROPORSI]]*VLOOKUP(Target_AM[[#This Row],[NIPNAS]],Target_CC[],COLUMN(AX$2)+9,0)</f>
        <v>5624891.6984470263</v>
      </c>
      <c r="BM14" s="22">
        <f>Target_AM[[#This Row],[PROPORSI]]*VLOOKUP(Target_AM[[#This Row],[NIPNAS]],Target_CC[],COLUMN(AY$2)+9,0)</f>
        <v>5484201.4723760169</v>
      </c>
      <c r="BN14" s="22">
        <f>Target_AM[[#This Row],[PROPORSI]]*VLOOKUP(Target_AM[[#This Row],[NIPNAS]],Target_CC[],COLUMN(AZ$2)+9,0)</f>
        <v>63913521.810364373</v>
      </c>
      <c r="BO14" s="22">
        <f>Target_AM[[#This Row],[PROPORSI]]*VLOOKUP(Target_AM[[#This Row],[NIPNAS]],Target_CC[],COLUMN(BA$2)+9,0)</f>
        <v>580000</v>
      </c>
      <c r="BP14" s="22">
        <f>Target_AM[[#This Row],[PROPORSI]]*VLOOKUP(Target_AM[[#This Row],[NIPNAS]],Target_CC[],COLUMN(BB$2)+9,0)</f>
        <v>580000</v>
      </c>
      <c r="BQ14" s="22">
        <f>Target_AM[[#This Row],[PROPORSI]]*VLOOKUP(Target_AM[[#This Row],[NIPNAS]],Target_CC[],COLUMN(BC$2)+9,0)</f>
        <v>580000</v>
      </c>
      <c r="BR14" s="22">
        <f>Target_AM[[#This Row],[PROPORSI]]*VLOOKUP(Target_AM[[#This Row],[NIPNAS]],Target_CC[],COLUMN(BD$2)+9,0)</f>
        <v>628100</v>
      </c>
      <c r="BS14" s="22">
        <f>Target_AM[[#This Row],[PROPORSI]]*VLOOKUP(Target_AM[[#This Row],[NIPNAS]],Target_CC[],COLUMN(BE$2)+9,0)</f>
        <v>628100</v>
      </c>
      <c r="BT14" s="22">
        <f>Target_AM[[#This Row],[PROPORSI]]*VLOOKUP(Target_AM[[#This Row],[NIPNAS]],Target_CC[],COLUMN(BF$2)+9,0)</f>
        <v>628100</v>
      </c>
      <c r="BU14" s="22">
        <f>Target_AM[[#This Row],[PROPORSI]]*VLOOKUP(Target_AM[[#This Row],[NIPNAS]],Target_CC[],COLUMN(BG$2)+9,0)</f>
        <v>628100</v>
      </c>
      <c r="BV14" s="22">
        <f>Target_AM[[#This Row],[PROPORSI]]*VLOOKUP(Target_AM[[#This Row],[NIPNAS]],Target_CC[],COLUMN(BH$2)+9,0)</f>
        <v>628100</v>
      </c>
      <c r="BW14" s="22">
        <f>Target_AM[[#This Row],[PROPORSI]]*VLOOKUP(Target_AM[[#This Row],[NIPNAS]],Target_CC[],COLUMN(BI$2)+9,0)</f>
        <v>628100</v>
      </c>
      <c r="BX14" s="22">
        <f>Target_AM[[#This Row],[PROPORSI]]*VLOOKUP(Target_AM[[#This Row],[NIPNAS]],Target_CC[],COLUMN(BJ$2)+9,0)</f>
        <v>628100</v>
      </c>
      <c r="BY14" s="22">
        <f>Target_AM[[#This Row],[PROPORSI]]*VLOOKUP(Target_AM[[#This Row],[NIPNAS]],Target_CC[],COLUMN(BK$2)+9,0)</f>
        <v>628100</v>
      </c>
      <c r="BZ14" s="22">
        <f>Target_AM[[#This Row],[PROPORSI]]*VLOOKUP(Target_AM[[#This Row],[NIPNAS]],Target_CC[],COLUMN(BL$2)+9,0)</f>
        <v>628100</v>
      </c>
      <c r="CA14" s="22">
        <f>Target_AM[[#This Row],[PROPORSI]]*VLOOKUP(Target_AM[[#This Row],[NIPNAS]],Target_CC[],COLUMN(BM$2)+9,0)</f>
        <v>7392900</v>
      </c>
      <c r="CB14" s="22">
        <f>Target_AM[[#This Row],[PROPORSI]]*VLOOKUP(Target_AM[[#This Row],[NIPNAS]],Target_CC[],COLUMN(BN$2)+9,0)</f>
        <v>0</v>
      </c>
      <c r="CC14" s="22">
        <f>Target_AM[[#This Row],[PROPORSI]]*VLOOKUP(Target_AM[[#This Row],[NIPNAS]],Target_CC[],COLUMN(BO$2)+9,0)</f>
        <v>0</v>
      </c>
      <c r="CD14" s="22">
        <f>Target_AM[[#This Row],[PROPORSI]]*VLOOKUP(Target_AM[[#This Row],[NIPNAS]],Target_CC[],COLUMN(BP$2)+9,0)</f>
        <v>0</v>
      </c>
      <c r="CE14" s="22">
        <f>Target_AM[[#This Row],[PROPORSI]]*VLOOKUP(Target_AM[[#This Row],[NIPNAS]],Target_CC[],COLUMN(BQ$2)+9,0)</f>
        <v>0</v>
      </c>
      <c r="CF14" s="22">
        <f>Target_AM[[#This Row],[PROPORSI]]*VLOOKUP(Target_AM[[#This Row],[NIPNAS]],Target_CC[],COLUMN(BR$2)+9,0)</f>
        <v>0</v>
      </c>
      <c r="CG14" s="22">
        <f>Target_AM[[#This Row],[PROPORSI]]*VLOOKUP(Target_AM[[#This Row],[NIPNAS]],Target_CC[],COLUMN(BS$2)+9,0)</f>
        <v>0</v>
      </c>
      <c r="CH14" s="22">
        <f>Target_AM[[#This Row],[PROPORSI]]*VLOOKUP(Target_AM[[#This Row],[NIPNAS]],Target_CC[],COLUMN(BT$2)+9,0)</f>
        <v>0</v>
      </c>
      <c r="CI14" s="22">
        <f>Target_AM[[#This Row],[PROPORSI]]*VLOOKUP(Target_AM[[#This Row],[NIPNAS]],Target_CC[],COLUMN(BU$2)+9,0)</f>
        <v>0</v>
      </c>
      <c r="CJ14" s="22">
        <f>Target_AM[[#This Row],[PROPORSI]]*VLOOKUP(Target_AM[[#This Row],[NIPNAS]],Target_CC[],COLUMN(BV$2)+9,0)</f>
        <v>0</v>
      </c>
      <c r="CK14" s="22">
        <f>Target_AM[[#This Row],[PROPORSI]]*VLOOKUP(Target_AM[[#This Row],[NIPNAS]],Target_CC[],COLUMN(BW$2)+9,0)</f>
        <v>0</v>
      </c>
      <c r="CL14" s="22">
        <f>Target_AM[[#This Row],[PROPORSI]]*VLOOKUP(Target_AM[[#This Row],[NIPNAS]],Target_CC[],COLUMN(BX$2)+9,0)</f>
        <v>0</v>
      </c>
      <c r="CM14" s="22">
        <f>Target_AM[[#This Row],[PROPORSI]]*VLOOKUP(Target_AM[[#This Row],[NIPNAS]],Target_CC[],COLUMN(BY$2)+9,0)</f>
        <v>0</v>
      </c>
      <c r="CN14" s="22">
        <f>Target_AM[[#This Row],[PROPORSI]]*VLOOKUP(Target_AM[[#This Row],[NIPNAS]],Target_CC[],COLUMN(BZ$2)+9,0)</f>
        <v>0</v>
      </c>
      <c r="CO14" s="22">
        <f>Target_AM[[#This Row],[PROPORSI]]*VLOOKUP(Target_AM[[#This Row],[NIPNAS]],Target_CC[],COLUMN(CA$2)+9,0)</f>
        <v>628100</v>
      </c>
      <c r="CP14" s="22">
        <f>Target_AM[[#This Row],[PROPORSI]]*VLOOKUP(Target_AM[[#This Row],[NIPNAS]],Target_CC[],COLUMN(CB$2)+9,0)</f>
        <v>628100</v>
      </c>
      <c r="CQ14" s="22">
        <f>Target_AM[[#This Row],[PROPORSI]]*VLOOKUP(Target_AM[[#This Row],[NIPNAS]],Target_CC[],COLUMN(CC$2)+9,0)</f>
        <v>628100</v>
      </c>
      <c r="CR14" s="22">
        <f>Target_AM[[#This Row],[PROPORSI]]*VLOOKUP(Target_AM[[#This Row],[NIPNAS]],Target_CC[],COLUMN(CD$2)+9,0)</f>
        <v>628100</v>
      </c>
      <c r="CS14" s="22">
        <f>Target_AM[[#This Row],[PROPORSI]]*VLOOKUP(Target_AM[[#This Row],[NIPNAS]],Target_CC[],COLUMN(CE$2)+9,0)</f>
        <v>628100</v>
      </c>
      <c r="CT14" s="22">
        <f>Target_AM[[#This Row],[PROPORSI]]*VLOOKUP(Target_AM[[#This Row],[NIPNAS]],Target_CC[],COLUMN(CF$2)+9,0)</f>
        <v>628100</v>
      </c>
      <c r="CU14" s="22">
        <f>Target_AM[[#This Row],[PROPORSI]]*VLOOKUP(Target_AM[[#This Row],[NIPNAS]],Target_CC[],COLUMN(CG$2)+9,0)</f>
        <v>628100</v>
      </c>
      <c r="CV14" s="22">
        <f>Target_AM[[#This Row],[PROPORSI]]*VLOOKUP(Target_AM[[#This Row],[NIPNAS]],Target_CC[],COLUMN(CH$2)+9,0)</f>
        <v>628100</v>
      </c>
      <c r="CW14" s="22">
        <f>Target_AM[[#This Row],[PROPORSI]]*VLOOKUP(Target_AM[[#This Row],[NIPNAS]],Target_CC[],COLUMN(CI$2)+9,0)</f>
        <v>628100</v>
      </c>
      <c r="CX14" s="22">
        <f>Target_AM[[#This Row],[PROPORSI]]*VLOOKUP(Target_AM[[#This Row],[NIPNAS]],Target_CC[],COLUMN(CJ$2)+9,0)</f>
        <v>628100</v>
      </c>
      <c r="CY14" s="22">
        <f>Target_AM[[#This Row],[PROPORSI]]*VLOOKUP(Target_AM[[#This Row],[NIPNAS]],Target_CC[],COLUMN(CK$2)+9,0)</f>
        <v>628100</v>
      </c>
      <c r="CZ14" s="22">
        <f>Target_AM[[#This Row],[PROPORSI]]*VLOOKUP(Target_AM[[#This Row],[NIPNAS]],Target_CC[],COLUMN(CL$2)+9,0)</f>
        <v>628100</v>
      </c>
      <c r="DA14" s="22">
        <f>Target_AM[[#This Row],[PROPORSI]]*VLOOKUP(Target_AM[[#This Row],[NIPNAS]],Target_CC[],COLUMN(CM$2)+9,0)</f>
        <v>7537200</v>
      </c>
      <c r="DB14" s="22">
        <f>Target_AM[[#This Row],[PROPORSI]]*VLOOKUP(Target_AM[[#This Row],[NIPNAS]],Target_CC[],COLUMN(CN$2)+9,0)</f>
        <v>0</v>
      </c>
      <c r="DC14" s="22">
        <f>Target_AM[[#This Row],[PROPORSI]]*VLOOKUP(Target_AM[[#This Row],[NIPNAS]],Target_CC[],COLUMN(CO$2)+9,0)</f>
        <v>0</v>
      </c>
      <c r="DD14" s="22">
        <f>Target_AM[[#This Row],[PROPORSI]]*VLOOKUP(Target_AM[[#This Row],[NIPNAS]],Target_CC[],COLUMN(CP$2)+9,0)</f>
        <v>0</v>
      </c>
      <c r="DE14" s="22">
        <f>Target_AM[[#This Row],[PROPORSI]]*VLOOKUP(Target_AM[[#This Row],[NIPNAS]],Target_CC[],COLUMN(CQ$2)+9,0)</f>
        <v>0</v>
      </c>
      <c r="DF14" s="22">
        <f>Target_AM[[#This Row],[PROPORSI]]*VLOOKUP(Target_AM[[#This Row],[NIPNAS]],Target_CC[],COLUMN(CR$2)+9,0)</f>
        <v>0</v>
      </c>
      <c r="DG14" s="22">
        <f>Target_AM[[#This Row],[PROPORSI]]*VLOOKUP(Target_AM[[#This Row],[NIPNAS]],Target_CC[],COLUMN(CS$2)+9,0)</f>
        <v>0</v>
      </c>
      <c r="DH14" s="22">
        <f>Target_AM[[#This Row],[PROPORSI]]*VLOOKUP(Target_AM[[#This Row],[NIPNAS]],Target_CC[],COLUMN(CT$2)+9,0)</f>
        <v>0</v>
      </c>
      <c r="DI14" s="22">
        <f>Target_AM[[#This Row],[PROPORSI]]*VLOOKUP(Target_AM[[#This Row],[NIPNAS]],Target_CC[],COLUMN(CU$2)+9,0)</f>
        <v>0</v>
      </c>
      <c r="DJ14" s="22">
        <f>Target_AM[[#This Row],[PROPORSI]]*VLOOKUP(Target_AM[[#This Row],[NIPNAS]],Target_CC[],COLUMN(CV$2)+9,0)</f>
        <v>0</v>
      </c>
      <c r="DK14" s="22">
        <f>Target_AM[[#This Row],[PROPORSI]]*VLOOKUP(Target_AM[[#This Row],[NIPNAS]],Target_CC[],COLUMN(CW$2)+9,0)</f>
        <v>0</v>
      </c>
      <c r="DL14" s="22">
        <f>Target_AM[[#This Row],[PROPORSI]]*VLOOKUP(Target_AM[[#This Row],[NIPNAS]],Target_CC[],COLUMN(CX$2)+9,0)</f>
        <v>0</v>
      </c>
      <c r="DM14" s="22">
        <f>Target_AM[[#This Row],[PROPORSI]]*VLOOKUP(Target_AM[[#This Row],[NIPNAS]],Target_CC[],COLUMN(CY$2)+9,0)</f>
        <v>0</v>
      </c>
      <c r="DN14" s="22">
        <f>Target_AM[[#This Row],[PROPORSI]]*VLOOKUP(Target_AM[[#This Row],[NIPNAS]],Target_CC[],COLUMN(CZ$2)+9,0)</f>
        <v>0</v>
      </c>
      <c r="DO14" s="22">
        <f>Target_AM[[#This Row],[PROPORSI]]*VLOOKUP(Target_AM[[#This Row],[NIPNAS]],Target_CC[],COLUMN(DA$2)+9,0)</f>
        <v>0</v>
      </c>
      <c r="DP14" s="22">
        <f>Target_AM[[#This Row],[PROPORSI]]*VLOOKUP(Target_AM[[#This Row],[NIPNAS]],Target_CC[],COLUMN(DB$2)+9,0)</f>
        <v>0</v>
      </c>
      <c r="DQ14" s="22">
        <f>Target_AM[[#This Row],[PROPORSI]]*VLOOKUP(Target_AM[[#This Row],[NIPNAS]],Target_CC[],COLUMN(DC$2)+9,0)</f>
        <v>0</v>
      </c>
      <c r="DR14" s="22">
        <f>Target_AM[[#This Row],[PROPORSI]]*VLOOKUP(Target_AM[[#This Row],[NIPNAS]],Target_CC[],COLUMN(DD$2)+9,0)</f>
        <v>0</v>
      </c>
      <c r="DS14" s="22">
        <f>Target_AM[[#This Row],[PROPORSI]]*VLOOKUP(Target_AM[[#This Row],[NIPNAS]],Target_CC[],COLUMN(DE$2)+9,0)</f>
        <v>0</v>
      </c>
      <c r="DT14" s="22">
        <f>Target_AM[[#This Row],[PROPORSI]]*VLOOKUP(Target_AM[[#This Row],[NIPNAS]],Target_CC[],COLUMN(DF$2)+9,0)</f>
        <v>0</v>
      </c>
      <c r="DU14" s="22">
        <f>Target_AM[[#This Row],[PROPORSI]]*VLOOKUP(Target_AM[[#This Row],[NIPNAS]],Target_CC[],COLUMN(DG$2)+9,0)</f>
        <v>0</v>
      </c>
      <c r="DV14" s="22">
        <f>Target_AM[[#This Row],[PROPORSI]]*VLOOKUP(Target_AM[[#This Row],[NIPNAS]],Target_CC[],COLUMN(DH$2)+9,0)</f>
        <v>0</v>
      </c>
      <c r="DW14" s="22">
        <f>Target_AM[[#This Row],[PROPORSI]]*VLOOKUP(Target_AM[[#This Row],[NIPNAS]],Target_CC[],COLUMN(DI$2)+9,0)</f>
        <v>0</v>
      </c>
      <c r="DX14" s="22">
        <f>Target_AM[[#This Row],[PROPORSI]]*VLOOKUP(Target_AM[[#This Row],[NIPNAS]],Target_CC[],COLUMN(DJ$2)+9,0)</f>
        <v>0</v>
      </c>
      <c r="DY14" s="22">
        <f>Target_AM[[#This Row],[PROPORSI]]*VLOOKUP(Target_AM[[#This Row],[NIPNAS]],Target_CC[],COLUMN(DK$2)+9,0)</f>
        <v>0</v>
      </c>
      <c r="DZ14" s="22">
        <f>Target_AM[[#This Row],[PROPORSI]]*VLOOKUP(Target_AM[[#This Row],[NIPNAS]],Target_CC[],COLUMN(DL$2)+9,0)</f>
        <v>0</v>
      </c>
      <c r="EA14" s="22">
        <f>Target_AM[[#This Row],[PROPORSI]]*VLOOKUP(Target_AM[[#This Row],[NIPNAS]],Target_CC[],COLUMN(DM$2)+9,0)</f>
        <v>0</v>
      </c>
    </row>
    <row r="15" spans="2:131" x14ac:dyDescent="0.3">
      <c r="B15">
        <v>404429</v>
      </c>
      <c r="C15" t="s">
        <v>1008</v>
      </c>
      <c r="D15">
        <v>1</v>
      </c>
      <c r="E15" s="8">
        <v>45658</v>
      </c>
      <c r="F15">
        <v>2932598</v>
      </c>
      <c r="G15" t="s">
        <v>924</v>
      </c>
      <c r="J15" t="s">
        <v>888</v>
      </c>
      <c r="K15" t="s">
        <v>25</v>
      </c>
      <c r="L15" t="s">
        <v>159</v>
      </c>
      <c r="M15" t="s">
        <v>18</v>
      </c>
      <c r="N15" s="23">
        <f>Target_AM[[#This Row],[PROPORSI]]*VLOOKUP(Target_AM[[#This Row],[NIPNAS]],Target_CC[],9,0)</f>
        <v>516831581.2132501</v>
      </c>
      <c r="O15" s="22">
        <f>Target_AM[[#This Row],[PROPORSI]]*VLOOKUP(Target_AM[[#This Row],[NIPNAS]],Target_CC[],COLUMN(A$2)+9,0)</f>
        <v>11811250</v>
      </c>
      <c r="P15" s="22">
        <f>Target_AM[[#This Row],[PROPORSI]]*VLOOKUP(Target_AM[[#This Row],[NIPNAS]],Target_CC[],COLUMN(B$2)+9,0)</f>
        <v>21666639</v>
      </c>
      <c r="Q15" s="22">
        <f>Target_AM[[#This Row],[PROPORSI]]*VLOOKUP(Target_AM[[#This Row],[NIPNAS]],Target_CC[],COLUMN(C$2)+9,0)</f>
        <v>20357010</v>
      </c>
      <c r="R15" s="22">
        <f>Target_AM[[#This Row],[PROPORSI]]*VLOOKUP(Target_AM[[#This Row],[NIPNAS]],Target_CC[],COLUMN(D$2)+9,0)</f>
        <v>17687239</v>
      </c>
      <c r="S15" s="22">
        <f>Target_AM[[#This Row],[PROPORSI]]*VLOOKUP(Target_AM[[#This Row],[NIPNAS]],Target_CC[],COLUMN(E$2)+9,0)</f>
        <v>17856643</v>
      </c>
      <c r="T15" s="22">
        <f>Target_AM[[#This Row],[PROPORSI]]*VLOOKUP(Target_AM[[#This Row],[NIPNAS]],Target_CC[],COLUMN(F$2)+9,0)</f>
        <v>17935914</v>
      </c>
      <c r="U15" s="22">
        <f>Target_AM[[#This Row],[PROPORSI]]*VLOOKUP(Target_AM[[#This Row],[NIPNAS]],Target_CC[],COLUMN(G$2)+9,0)</f>
        <v>19761513</v>
      </c>
      <c r="V15" s="22">
        <f>Target_AM[[#This Row],[PROPORSI]]*VLOOKUP(Target_AM[[#This Row],[NIPNAS]],Target_CC[],COLUMN(H$2)+9,0)</f>
        <v>19577613</v>
      </c>
      <c r="W15" s="22">
        <f>Target_AM[[#This Row],[PROPORSI]]*VLOOKUP(Target_AM[[#This Row],[NIPNAS]],Target_CC[],COLUMN(I$2)+9,0)</f>
        <v>19571692</v>
      </c>
      <c r="X15" s="22">
        <f>Target_AM[[#This Row],[PROPORSI]]*VLOOKUP(Target_AM[[#This Row],[NIPNAS]],Target_CC[],COLUMN(J$2)+9,0)</f>
        <v>19731282</v>
      </c>
      <c r="Y15" s="22">
        <f>Target_AM[[#This Row],[PROPORSI]]*VLOOKUP(Target_AM[[#This Row],[NIPNAS]],Target_CC[],COLUMN(K$2)+9,0)</f>
        <v>19477160</v>
      </c>
      <c r="Z15" s="22">
        <f>Target_AM[[#This Row],[PROPORSI]]*VLOOKUP(Target_AM[[#This Row],[NIPNAS]],Target_CC[],COLUMN(L$2)+9,0)</f>
        <v>19476953</v>
      </c>
      <c r="AA15" s="22">
        <f>Target_AM[[#This Row],[PROPORSI]]*VLOOKUP(Target_AM[[#This Row],[NIPNAS]],Target_CC[],COLUMN(M$2)+9,0)</f>
        <v>224910908</v>
      </c>
      <c r="AB15" s="22">
        <f>Target_AM[[#This Row],[PROPORSI]]*VLOOKUP(Target_AM[[#This Row],[NIPNAS]],Target_CC[],COLUMN(N$2)+9,0)</f>
        <v>6180009</v>
      </c>
      <c r="AC15" s="22">
        <f>Target_AM[[#This Row],[PROPORSI]]*VLOOKUP(Target_AM[[#This Row],[NIPNAS]],Target_CC[],COLUMN(O$2)+9,0)</f>
        <v>11336650</v>
      </c>
      <c r="AD15" s="22">
        <f>Target_AM[[#This Row],[PROPORSI]]*VLOOKUP(Target_AM[[#This Row],[NIPNAS]],Target_CC[],COLUMN(P$2)+9,0)</f>
        <v>10651412</v>
      </c>
      <c r="AE15" s="22">
        <f>Target_AM[[#This Row],[PROPORSI]]*VLOOKUP(Target_AM[[#This Row],[NIPNAS]],Target_CC[],COLUMN(Q$2)+9,0)</f>
        <v>9254506</v>
      </c>
      <c r="AF15" s="22">
        <f>Target_AM[[#This Row],[PROPORSI]]*VLOOKUP(Target_AM[[#This Row],[NIPNAS]],Target_CC[],COLUMN(R$2)+9,0)</f>
        <v>9343143</v>
      </c>
      <c r="AG15" s="22">
        <f>Target_AM[[#This Row],[PROPORSI]]*VLOOKUP(Target_AM[[#This Row],[NIPNAS]],Target_CC[],COLUMN(S$2)+9,0)</f>
        <v>9384621</v>
      </c>
      <c r="AH15" s="22">
        <f>Target_AM[[#This Row],[PROPORSI]]*VLOOKUP(Target_AM[[#This Row],[NIPNAS]],Target_CC[],COLUMN(T$2)+9,0)</f>
        <v>10339830</v>
      </c>
      <c r="AI15" s="22">
        <f>Target_AM[[#This Row],[PROPORSI]]*VLOOKUP(Target_AM[[#This Row],[NIPNAS]],Target_CC[],COLUMN(U$2)+9,0)</f>
        <v>10243608</v>
      </c>
      <c r="AJ15" s="22">
        <f>Target_AM[[#This Row],[PROPORSI]]*VLOOKUP(Target_AM[[#This Row],[NIPNAS]],Target_CC[],COLUMN(V$2)+9,0)</f>
        <v>10240510</v>
      </c>
      <c r="AK15" s="22">
        <f>Target_AM[[#This Row],[PROPORSI]]*VLOOKUP(Target_AM[[#This Row],[NIPNAS]],Target_CC[],COLUMN(W$2)+9,0)</f>
        <v>10324012</v>
      </c>
      <c r="AL15" s="22">
        <f>Target_AM[[#This Row],[PROPORSI]]*VLOOKUP(Target_AM[[#This Row],[NIPNAS]],Target_CC[],COLUMN(X$2)+9,0)</f>
        <v>10191048</v>
      </c>
      <c r="AM15" s="22">
        <f>Target_AM[[#This Row],[PROPORSI]]*VLOOKUP(Target_AM[[#This Row],[NIPNAS]],Target_CC[],COLUMN(Y$2)+9,0)</f>
        <v>10190940</v>
      </c>
      <c r="AN15" s="22">
        <f>Target_AM[[#This Row],[PROPORSI]]*VLOOKUP(Target_AM[[#This Row],[NIPNAS]],Target_CC[],COLUMN(Z$2)+9,0)</f>
        <v>117680289</v>
      </c>
      <c r="AO15" s="22">
        <f>Target_AM[[#This Row],[PROPORSI]]*VLOOKUP(Target_AM[[#This Row],[NIPNAS]],Target_CC[],COLUMN(AA$2)+9,0)</f>
        <v>17991259</v>
      </c>
      <c r="AP15" s="22">
        <f>Target_AM[[#This Row],[PROPORSI]]*VLOOKUP(Target_AM[[#This Row],[NIPNAS]],Target_CC[],COLUMN(AB$2)+9,0)</f>
        <v>33003289</v>
      </c>
      <c r="AQ15" s="22">
        <f>Target_AM[[#This Row],[PROPORSI]]*VLOOKUP(Target_AM[[#This Row],[NIPNAS]],Target_CC[],COLUMN(AC$2)+9,0)</f>
        <v>31008422</v>
      </c>
      <c r="AR15" s="22">
        <f>Target_AM[[#This Row],[PROPORSI]]*VLOOKUP(Target_AM[[#This Row],[NIPNAS]],Target_CC[],COLUMN(AD$2)+9,0)</f>
        <v>26941745</v>
      </c>
      <c r="AS15" s="22">
        <f>Target_AM[[#This Row],[PROPORSI]]*VLOOKUP(Target_AM[[#This Row],[NIPNAS]],Target_CC[],COLUMN(AE$2)+9,0)</f>
        <v>27199786</v>
      </c>
      <c r="AT15" s="22">
        <f>Target_AM[[#This Row],[PROPORSI]]*VLOOKUP(Target_AM[[#This Row],[NIPNAS]],Target_CC[],COLUMN(AF$2)+9,0)</f>
        <v>27320535</v>
      </c>
      <c r="AU15" s="22">
        <f>Target_AM[[#This Row],[PROPORSI]]*VLOOKUP(Target_AM[[#This Row],[NIPNAS]],Target_CC[],COLUMN(AG$2)+9,0)</f>
        <v>30101343</v>
      </c>
      <c r="AV15" s="22">
        <f>Target_AM[[#This Row],[PROPORSI]]*VLOOKUP(Target_AM[[#This Row],[NIPNAS]],Target_CC[],COLUMN(AH$2)+9,0)</f>
        <v>29821221</v>
      </c>
      <c r="AW15" s="22">
        <f>Target_AM[[#This Row],[PROPORSI]]*VLOOKUP(Target_AM[[#This Row],[NIPNAS]],Target_CC[],COLUMN(AI$2)+9,0)</f>
        <v>29812202</v>
      </c>
      <c r="AX15" s="22">
        <f>Target_AM[[#This Row],[PROPORSI]]*VLOOKUP(Target_AM[[#This Row],[NIPNAS]],Target_CC[],COLUMN(AJ$2)+9,0)</f>
        <v>30055294</v>
      </c>
      <c r="AY15" s="22">
        <f>Target_AM[[#This Row],[PROPORSI]]*VLOOKUP(Target_AM[[#This Row],[NIPNAS]],Target_CC[],COLUMN(AK$2)+9,0)</f>
        <v>29668208</v>
      </c>
      <c r="AZ15" s="22">
        <f>Target_AM[[#This Row],[PROPORSI]]*VLOOKUP(Target_AM[[#This Row],[NIPNAS]],Target_CC[],COLUMN(AL$2)+9,0)</f>
        <v>29667893</v>
      </c>
      <c r="BA15" s="22">
        <f>Target_AM[[#This Row],[PROPORSI]]*VLOOKUP(Target_AM[[#This Row],[NIPNAS]],Target_CC[],COLUMN(AM$2)+9,0)</f>
        <v>342591197</v>
      </c>
      <c r="BB15" s="22">
        <f>Target_AM[[#This Row],[PROPORSI]]*VLOOKUP(Target_AM[[#This Row],[NIPNAS]],Target_CC[],COLUMN(AN$2)+9,0)</f>
        <v>796863</v>
      </c>
      <c r="BC15" s="22">
        <f>Target_AM[[#This Row],[PROPORSI]]*VLOOKUP(Target_AM[[#This Row],[NIPNAS]],Target_CC[],COLUMN(AO$2)+9,0)</f>
        <v>800270</v>
      </c>
      <c r="BD15" s="22">
        <f>Target_AM[[#This Row],[PROPORSI]]*VLOOKUP(Target_AM[[#This Row],[NIPNAS]],Target_CC[],COLUMN(AP$2)+9,0)</f>
        <v>796384</v>
      </c>
      <c r="BE15" s="22">
        <f>Target_AM[[#This Row],[PROPORSI]]*VLOOKUP(Target_AM[[#This Row],[NIPNAS]],Target_CC[],COLUMN(AQ$2)+9,0)</f>
        <v>786373</v>
      </c>
      <c r="BF15" s="22">
        <f>Target_AM[[#This Row],[PROPORSI]]*VLOOKUP(Target_AM[[#This Row],[NIPNAS]],Target_CC[],COLUMN(AR$2)+9,0)</f>
        <v>793936</v>
      </c>
      <c r="BG15" s="22">
        <f>Target_AM[[#This Row],[PROPORSI]]*VLOOKUP(Target_AM[[#This Row],[NIPNAS]],Target_CC[],COLUMN(AS$2)+9,0)</f>
        <v>797473</v>
      </c>
      <c r="BH15" s="22">
        <f>Target_AM[[#This Row],[PROPORSI]]*VLOOKUP(Target_AM[[#This Row],[NIPNAS]],Target_CC[],COLUMN(AT$2)+9,0)</f>
        <v>878692</v>
      </c>
      <c r="BI15" s="22">
        <f>Target_AM[[#This Row],[PROPORSI]]*VLOOKUP(Target_AM[[#This Row],[NIPNAS]],Target_CC[],COLUMN(AU$2)+9,0)</f>
        <v>870482</v>
      </c>
      <c r="BJ15" s="22">
        <f>Target_AM[[#This Row],[PROPORSI]]*VLOOKUP(Target_AM[[#This Row],[NIPNAS]],Target_CC[],COLUMN(AV$2)+9,0)</f>
        <v>870216</v>
      </c>
      <c r="BK15" s="22">
        <f>Target_AM[[#This Row],[PROPORSI]]*VLOOKUP(Target_AM[[#This Row],[NIPNAS]],Target_CC[],COLUMN(AW$2)+9,0)</f>
        <v>877333</v>
      </c>
      <c r="BL15" s="22">
        <f>Target_AM[[#This Row],[PROPORSI]]*VLOOKUP(Target_AM[[#This Row],[NIPNAS]],Target_CC[],COLUMN(AX$2)+9,0)</f>
        <v>865994</v>
      </c>
      <c r="BM15" s="22">
        <f>Target_AM[[#This Row],[PROPORSI]]*VLOOKUP(Target_AM[[#This Row],[NIPNAS]],Target_CC[],COLUMN(AY$2)+9,0)</f>
        <v>865985</v>
      </c>
      <c r="BN15" s="22">
        <f>Target_AM[[#This Row],[PROPORSI]]*VLOOKUP(Target_AM[[#This Row],[NIPNAS]],Target_CC[],COLUMN(AZ$2)+9,0)</f>
        <v>10000001</v>
      </c>
      <c r="BO15" s="22">
        <f>Target_AM[[#This Row],[PROPORSI]]*VLOOKUP(Target_AM[[#This Row],[NIPNAS]],Target_CC[],COLUMN(BA$2)+9,0)</f>
        <v>12828845</v>
      </c>
      <c r="BP15" s="22">
        <f>Target_AM[[#This Row],[PROPORSI]]*VLOOKUP(Target_AM[[#This Row],[NIPNAS]],Target_CC[],COLUMN(BB$2)+9,0)</f>
        <v>12218489</v>
      </c>
      <c r="BQ15" s="22">
        <f>Target_AM[[#This Row],[PROPORSI]]*VLOOKUP(Target_AM[[#This Row],[NIPNAS]],Target_CC[],COLUMN(BC$2)+9,0)</f>
        <v>31309407</v>
      </c>
      <c r="BR15" s="22">
        <f>Target_AM[[#This Row],[PROPORSI]]*VLOOKUP(Target_AM[[#This Row],[NIPNAS]],Target_CC[],COLUMN(BD$2)+9,0)</f>
        <v>29663010.199999999</v>
      </c>
      <c r="BS15" s="22">
        <f>Target_AM[[#This Row],[PROPORSI]]*VLOOKUP(Target_AM[[#This Row],[NIPNAS]],Target_CC[],COLUMN(BE$2)+9,0)</f>
        <v>29663010.199999999</v>
      </c>
      <c r="BT15" s="22">
        <f>Target_AM[[#This Row],[PROPORSI]]*VLOOKUP(Target_AM[[#This Row],[NIPNAS]],Target_CC[],COLUMN(BF$2)+9,0)</f>
        <v>29663010.199999999</v>
      </c>
      <c r="BU15" s="22">
        <f>Target_AM[[#This Row],[PROPORSI]]*VLOOKUP(Target_AM[[#This Row],[NIPNAS]],Target_CC[],COLUMN(BG$2)+9,0)</f>
        <v>29663010.199999999</v>
      </c>
      <c r="BV15" s="22">
        <f>Target_AM[[#This Row],[PROPORSI]]*VLOOKUP(Target_AM[[#This Row],[NIPNAS]],Target_CC[],COLUMN(BH$2)+9,0)</f>
        <v>29663010.199999999</v>
      </c>
      <c r="BW15" s="22">
        <f>Target_AM[[#This Row],[PROPORSI]]*VLOOKUP(Target_AM[[#This Row],[NIPNAS]],Target_CC[],COLUMN(BI$2)+9,0)</f>
        <v>29663010.199999999</v>
      </c>
      <c r="BX15" s="22">
        <f>Target_AM[[#This Row],[PROPORSI]]*VLOOKUP(Target_AM[[#This Row],[NIPNAS]],Target_CC[],COLUMN(BJ$2)+9,0)</f>
        <v>29663010.199999999</v>
      </c>
      <c r="BY15" s="22">
        <f>Target_AM[[#This Row],[PROPORSI]]*VLOOKUP(Target_AM[[#This Row],[NIPNAS]],Target_CC[],COLUMN(BK$2)+9,0)</f>
        <v>29663010.199999999</v>
      </c>
      <c r="BZ15" s="22">
        <f>Target_AM[[#This Row],[PROPORSI]]*VLOOKUP(Target_AM[[#This Row],[NIPNAS]],Target_CC[],COLUMN(BL$2)+9,0)</f>
        <v>29663010.199999999</v>
      </c>
      <c r="CA15" s="22">
        <f>Target_AM[[#This Row],[PROPORSI]]*VLOOKUP(Target_AM[[#This Row],[NIPNAS]],Target_CC[],COLUMN(BM$2)+9,0)</f>
        <v>323323832.79999995</v>
      </c>
      <c r="CB15" s="22">
        <f>Target_AM[[#This Row],[PROPORSI]]*VLOOKUP(Target_AM[[#This Row],[NIPNAS]],Target_CC[],COLUMN(BN$2)+9,0)</f>
        <v>3620000</v>
      </c>
      <c r="CC15" s="22">
        <f>Target_AM[[#This Row],[PROPORSI]]*VLOOKUP(Target_AM[[#This Row],[NIPNAS]],Target_CC[],COLUMN(BO$2)+9,0)</f>
        <v>3620000</v>
      </c>
      <c r="CD15" s="22">
        <f>Target_AM[[#This Row],[PROPORSI]]*VLOOKUP(Target_AM[[#This Row],[NIPNAS]],Target_CC[],COLUMN(BP$2)+9,0)</f>
        <v>23889936</v>
      </c>
      <c r="CE15" s="22">
        <f>Target_AM[[#This Row],[PROPORSI]]*VLOOKUP(Target_AM[[#This Row],[NIPNAS]],Target_CC[],COLUMN(BQ$2)+9,0)</f>
        <v>22695439.199999999</v>
      </c>
      <c r="CF15" s="22">
        <f>Target_AM[[#This Row],[PROPORSI]]*VLOOKUP(Target_AM[[#This Row],[NIPNAS]],Target_CC[],COLUMN(BR$2)+9,0)</f>
        <v>22695439.199999999</v>
      </c>
      <c r="CG15" s="22">
        <f>Target_AM[[#This Row],[PROPORSI]]*VLOOKUP(Target_AM[[#This Row],[NIPNAS]],Target_CC[],COLUMN(BS$2)+9,0)</f>
        <v>22695439.199999999</v>
      </c>
      <c r="CH15" s="22">
        <f>Target_AM[[#This Row],[PROPORSI]]*VLOOKUP(Target_AM[[#This Row],[NIPNAS]],Target_CC[],COLUMN(BT$2)+9,0)</f>
        <v>22695439.199999999</v>
      </c>
      <c r="CI15" s="22">
        <f>Target_AM[[#This Row],[PROPORSI]]*VLOOKUP(Target_AM[[#This Row],[NIPNAS]],Target_CC[],COLUMN(BU$2)+9,0)</f>
        <v>22695439.199999999</v>
      </c>
      <c r="CJ15" s="22">
        <f>Target_AM[[#This Row],[PROPORSI]]*VLOOKUP(Target_AM[[#This Row],[NIPNAS]],Target_CC[],COLUMN(BV$2)+9,0)</f>
        <v>22695439.199999999</v>
      </c>
      <c r="CK15" s="22">
        <f>Target_AM[[#This Row],[PROPORSI]]*VLOOKUP(Target_AM[[#This Row],[NIPNAS]],Target_CC[],COLUMN(BW$2)+9,0)</f>
        <v>22695439.199999999</v>
      </c>
      <c r="CL15" s="22">
        <f>Target_AM[[#This Row],[PROPORSI]]*VLOOKUP(Target_AM[[#This Row],[NIPNAS]],Target_CC[],COLUMN(BX$2)+9,0)</f>
        <v>22695439.199999999</v>
      </c>
      <c r="CM15" s="22">
        <f>Target_AM[[#This Row],[PROPORSI]]*VLOOKUP(Target_AM[[#This Row],[NIPNAS]],Target_CC[],COLUMN(BY$2)+9,0)</f>
        <v>22695439.199999999</v>
      </c>
      <c r="CN15" s="22">
        <f>Target_AM[[#This Row],[PROPORSI]]*VLOOKUP(Target_AM[[#This Row],[NIPNAS]],Target_CC[],COLUMN(BZ$2)+9,0)</f>
        <v>235388888.79999995</v>
      </c>
      <c r="CO15" s="22">
        <f>Target_AM[[#This Row],[PROPORSI]]*VLOOKUP(Target_AM[[#This Row],[NIPNAS]],Target_CC[],COLUMN(CA$2)+9,0)</f>
        <v>9256945</v>
      </c>
      <c r="CP15" s="22">
        <f>Target_AM[[#This Row],[PROPORSI]]*VLOOKUP(Target_AM[[#This Row],[NIPNAS]],Target_CC[],COLUMN(CB$2)+9,0)</f>
        <v>8146589</v>
      </c>
      <c r="CQ15" s="22">
        <f>Target_AM[[#This Row],[PROPORSI]]*VLOOKUP(Target_AM[[#This Row],[NIPNAS]],Target_CC[],COLUMN(CC$2)+9,0)</f>
        <v>6967571</v>
      </c>
      <c r="CR15" s="22">
        <f>Target_AM[[#This Row],[PROPORSI]]*VLOOKUP(Target_AM[[#This Row],[NIPNAS]],Target_CC[],COLUMN(CD$2)+9,0)</f>
        <v>6967571</v>
      </c>
      <c r="CS15" s="22">
        <f>Target_AM[[#This Row],[PROPORSI]]*VLOOKUP(Target_AM[[#This Row],[NIPNAS]],Target_CC[],COLUMN(CE$2)+9,0)</f>
        <v>6967571</v>
      </c>
      <c r="CT15" s="22">
        <f>Target_AM[[#This Row],[PROPORSI]]*VLOOKUP(Target_AM[[#This Row],[NIPNAS]],Target_CC[],COLUMN(CF$2)+9,0)</f>
        <v>6967571</v>
      </c>
      <c r="CU15" s="22">
        <f>Target_AM[[#This Row],[PROPORSI]]*VLOOKUP(Target_AM[[#This Row],[NIPNAS]],Target_CC[],COLUMN(CG$2)+9,0)</f>
        <v>6967571</v>
      </c>
      <c r="CV15" s="22">
        <f>Target_AM[[#This Row],[PROPORSI]]*VLOOKUP(Target_AM[[#This Row],[NIPNAS]],Target_CC[],COLUMN(CH$2)+9,0)</f>
        <v>6967571</v>
      </c>
      <c r="CW15" s="22">
        <f>Target_AM[[#This Row],[PROPORSI]]*VLOOKUP(Target_AM[[#This Row],[NIPNAS]],Target_CC[],COLUMN(CI$2)+9,0)</f>
        <v>6967571</v>
      </c>
      <c r="CX15" s="22">
        <f>Target_AM[[#This Row],[PROPORSI]]*VLOOKUP(Target_AM[[#This Row],[NIPNAS]],Target_CC[],COLUMN(CJ$2)+9,0)</f>
        <v>6967571</v>
      </c>
      <c r="CY15" s="22">
        <f>Target_AM[[#This Row],[PROPORSI]]*VLOOKUP(Target_AM[[#This Row],[NIPNAS]],Target_CC[],COLUMN(CK$2)+9,0)</f>
        <v>6967571</v>
      </c>
      <c r="CZ15" s="22">
        <f>Target_AM[[#This Row],[PROPORSI]]*VLOOKUP(Target_AM[[#This Row],[NIPNAS]],Target_CC[],COLUMN(CL$2)+9,0)</f>
        <v>6967571</v>
      </c>
      <c r="DA15" s="22">
        <f>Target_AM[[#This Row],[PROPORSI]]*VLOOKUP(Target_AM[[#This Row],[NIPNAS]],Target_CC[],COLUMN(CM$2)+9,0)</f>
        <v>87079244</v>
      </c>
      <c r="DB15" s="22">
        <f>Target_AM[[#This Row],[PROPORSI]]*VLOOKUP(Target_AM[[#This Row],[NIPNAS]],Target_CC[],COLUMN(CN$2)+9,0)</f>
        <v>0</v>
      </c>
      <c r="DC15" s="22">
        <f>Target_AM[[#This Row],[PROPORSI]]*VLOOKUP(Target_AM[[#This Row],[NIPNAS]],Target_CC[],COLUMN(CO$2)+9,0)</f>
        <v>0</v>
      </c>
      <c r="DD15" s="22">
        <f>Target_AM[[#This Row],[PROPORSI]]*VLOOKUP(Target_AM[[#This Row],[NIPNAS]],Target_CC[],COLUMN(CP$2)+9,0)</f>
        <v>3260000</v>
      </c>
      <c r="DE15" s="22">
        <f>Target_AM[[#This Row],[PROPORSI]]*VLOOKUP(Target_AM[[#This Row],[NIPNAS]],Target_CC[],COLUMN(CQ$2)+9,0)</f>
        <v>0</v>
      </c>
      <c r="DF15" s="22">
        <f>Target_AM[[#This Row],[PROPORSI]]*VLOOKUP(Target_AM[[#This Row],[NIPNAS]],Target_CC[],COLUMN(CR$2)+9,0)</f>
        <v>0</v>
      </c>
      <c r="DG15" s="22">
        <f>Target_AM[[#This Row],[PROPORSI]]*VLOOKUP(Target_AM[[#This Row],[NIPNAS]],Target_CC[],COLUMN(CS$2)+9,0)</f>
        <v>0</v>
      </c>
      <c r="DH15" s="22">
        <f>Target_AM[[#This Row],[PROPORSI]]*VLOOKUP(Target_AM[[#This Row],[NIPNAS]],Target_CC[],COLUMN(CT$2)+9,0)</f>
        <v>0</v>
      </c>
      <c r="DI15" s="22">
        <f>Target_AM[[#This Row],[PROPORSI]]*VLOOKUP(Target_AM[[#This Row],[NIPNAS]],Target_CC[],COLUMN(CU$2)+9,0)</f>
        <v>0</v>
      </c>
      <c r="DJ15" s="22">
        <f>Target_AM[[#This Row],[PROPORSI]]*VLOOKUP(Target_AM[[#This Row],[NIPNAS]],Target_CC[],COLUMN(CV$2)+9,0)</f>
        <v>0</v>
      </c>
      <c r="DK15" s="22">
        <f>Target_AM[[#This Row],[PROPORSI]]*VLOOKUP(Target_AM[[#This Row],[NIPNAS]],Target_CC[],COLUMN(CW$2)+9,0)</f>
        <v>0</v>
      </c>
      <c r="DL15" s="22">
        <f>Target_AM[[#This Row],[PROPORSI]]*VLOOKUP(Target_AM[[#This Row],[NIPNAS]],Target_CC[],COLUMN(CX$2)+9,0)</f>
        <v>0</v>
      </c>
      <c r="DM15" s="22">
        <f>Target_AM[[#This Row],[PROPORSI]]*VLOOKUP(Target_AM[[#This Row],[NIPNAS]],Target_CC[],COLUMN(CY$2)+9,0)</f>
        <v>0</v>
      </c>
      <c r="DN15" s="22">
        <f>Target_AM[[#This Row],[PROPORSI]]*VLOOKUP(Target_AM[[#This Row],[NIPNAS]],Target_CC[],COLUMN(CZ$2)+9,0)</f>
        <v>3260000</v>
      </c>
      <c r="DO15" s="22">
        <f>Target_AM[[#This Row],[PROPORSI]]*VLOOKUP(Target_AM[[#This Row],[NIPNAS]],Target_CC[],COLUMN(DA$2)+9,0)</f>
        <v>0</v>
      </c>
      <c r="DP15" s="22">
        <f>Target_AM[[#This Row],[PROPORSI]]*VLOOKUP(Target_AM[[#This Row],[NIPNAS]],Target_CC[],COLUMN(DB$2)+9,0)</f>
        <v>0</v>
      </c>
      <c r="DQ15" s="22">
        <f>Target_AM[[#This Row],[PROPORSI]]*VLOOKUP(Target_AM[[#This Row],[NIPNAS]],Target_CC[],COLUMN(DC$2)+9,0)</f>
        <v>0</v>
      </c>
      <c r="DR15" s="22">
        <f>Target_AM[[#This Row],[PROPORSI]]*VLOOKUP(Target_AM[[#This Row],[NIPNAS]],Target_CC[],COLUMN(DD$2)+9,0)</f>
        <v>0</v>
      </c>
      <c r="DS15" s="22">
        <f>Target_AM[[#This Row],[PROPORSI]]*VLOOKUP(Target_AM[[#This Row],[NIPNAS]],Target_CC[],COLUMN(DE$2)+9,0)</f>
        <v>0</v>
      </c>
      <c r="DT15" s="22">
        <f>Target_AM[[#This Row],[PROPORSI]]*VLOOKUP(Target_AM[[#This Row],[NIPNAS]],Target_CC[],COLUMN(DF$2)+9,0)</f>
        <v>0</v>
      </c>
      <c r="DU15" s="22">
        <f>Target_AM[[#This Row],[PROPORSI]]*VLOOKUP(Target_AM[[#This Row],[NIPNAS]],Target_CC[],COLUMN(DG$2)+9,0)</f>
        <v>0</v>
      </c>
      <c r="DV15" s="22">
        <f>Target_AM[[#This Row],[PROPORSI]]*VLOOKUP(Target_AM[[#This Row],[NIPNAS]],Target_CC[],COLUMN(DH$2)+9,0)</f>
        <v>0</v>
      </c>
      <c r="DW15" s="22">
        <f>Target_AM[[#This Row],[PROPORSI]]*VLOOKUP(Target_AM[[#This Row],[NIPNAS]],Target_CC[],COLUMN(DI$2)+9,0)</f>
        <v>0</v>
      </c>
      <c r="DX15" s="22">
        <f>Target_AM[[#This Row],[PROPORSI]]*VLOOKUP(Target_AM[[#This Row],[NIPNAS]],Target_CC[],COLUMN(DJ$2)+9,0)</f>
        <v>0</v>
      </c>
      <c r="DY15" s="22">
        <f>Target_AM[[#This Row],[PROPORSI]]*VLOOKUP(Target_AM[[#This Row],[NIPNAS]],Target_CC[],COLUMN(DK$2)+9,0)</f>
        <v>0</v>
      </c>
      <c r="DZ15" s="22">
        <f>Target_AM[[#This Row],[PROPORSI]]*VLOOKUP(Target_AM[[#This Row],[NIPNAS]],Target_CC[],COLUMN(DL$2)+9,0)</f>
        <v>0</v>
      </c>
      <c r="EA15" s="22">
        <f>Target_AM[[#This Row],[PROPORSI]]*VLOOKUP(Target_AM[[#This Row],[NIPNAS]],Target_CC[],COLUMN(DM$2)+9,0)</f>
        <v>0</v>
      </c>
    </row>
    <row r="16" spans="2:131" x14ac:dyDescent="0.3">
      <c r="B16">
        <v>404429</v>
      </c>
      <c r="C16" t="s">
        <v>1008</v>
      </c>
      <c r="D16">
        <v>1</v>
      </c>
      <c r="E16" s="8">
        <v>45658</v>
      </c>
      <c r="F16">
        <v>2942179</v>
      </c>
      <c r="G16" t="s">
        <v>893</v>
      </c>
      <c r="J16" t="s">
        <v>888</v>
      </c>
      <c r="K16" t="s">
        <v>25</v>
      </c>
      <c r="L16" t="s">
        <v>159</v>
      </c>
      <c r="M16" t="s">
        <v>18</v>
      </c>
      <c r="N16" s="23">
        <f>Target_AM[[#This Row],[PROPORSI]]*VLOOKUP(Target_AM[[#This Row],[NIPNAS]],Target_CC[],9,0)</f>
        <v>52480824.346215017</v>
      </c>
      <c r="O16" s="22">
        <f>Target_AM[[#This Row],[PROPORSI]]*VLOOKUP(Target_AM[[#This Row],[NIPNAS]],Target_CC[],COLUMN(A$2)+9,0)</f>
        <v>133012</v>
      </c>
      <c r="P16" s="22">
        <f>Target_AM[[#This Row],[PROPORSI]]*VLOOKUP(Target_AM[[#This Row],[NIPNAS]],Target_CC[],COLUMN(B$2)+9,0)</f>
        <v>243998</v>
      </c>
      <c r="Q16" s="22">
        <f>Target_AM[[#This Row],[PROPORSI]]*VLOOKUP(Target_AM[[#This Row],[NIPNAS]],Target_CC[],COLUMN(C$2)+9,0)</f>
        <v>229249</v>
      </c>
      <c r="R16" s="22">
        <f>Target_AM[[#This Row],[PROPORSI]]*VLOOKUP(Target_AM[[#This Row],[NIPNAS]],Target_CC[],COLUMN(D$2)+9,0)</f>
        <v>199184</v>
      </c>
      <c r="S16" s="22">
        <f>Target_AM[[#This Row],[PROPORSI]]*VLOOKUP(Target_AM[[#This Row],[NIPNAS]],Target_CC[],COLUMN(E$2)+9,0)</f>
        <v>201091</v>
      </c>
      <c r="T16" s="22">
        <f>Target_AM[[#This Row],[PROPORSI]]*VLOOKUP(Target_AM[[#This Row],[NIPNAS]],Target_CC[],COLUMN(F$2)+9,0)</f>
        <v>201984</v>
      </c>
      <c r="U16" s="22">
        <f>Target_AM[[#This Row],[PROPORSI]]*VLOOKUP(Target_AM[[#This Row],[NIPNAS]],Target_CC[],COLUMN(G$2)+9,0)</f>
        <v>222543</v>
      </c>
      <c r="V16" s="22">
        <f>Target_AM[[#This Row],[PROPORSI]]*VLOOKUP(Target_AM[[#This Row],[NIPNAS]],Target_CC[],COLUMN(H$2)+9,0)</f>
        <v>220472</v>
      </c>
      <c r="W16" s="22">
        <f>Target_AM[[#This Row],[PROPORSI]]*VLOOKUP(Target_AM[[#This Row],[NIPNAS]],Target_CC[],COLUMN(I$2)+9,0)</f>
        <v>220405</v>
      </c>
      <c r="X16" s="22">
        <f>Target_AM[[#This Row],[PROPORSI]]*VLOOKUP(Target_AM[[#This Row],[NIPNAS]],Target_CC[],COLUMN(J$2)+9,0)</f>
        <v>222203</v>
      </c>
      <c r="Y16" s="22">
        <f>Target_AM[[#This Row],[PROPORSI]]*VLOOKUP(Target_AM[[#This Row],[NIPNAS]],Target_CC[],COLUMN(K$2)+9,0)</f>
        <v>219341</v>
      </c>
      <c r="Z16" s="22">
        <f>Target_AM[[#This Row],[PROPORSI]]*VLOOKUP(Target_AM[[#This Row],[NIPNAS]],Target_CC[],COLUMN(L$2)+9,0)</f>
        <v>219339</v>
      </c>
      <c r="AA16" s="22">
        <f>Target_AM[[#This Row],[PROPORSI]]*VLOOKUP(Target_AM[[#This Row],[NIPNAS]],Target_CC[],COLUMN(M$2)+9,0)</f>
        <v>2532821</v>
      </c>
      <c r="AB16" s="22">
        <f>Target_AM[[#This Row],[PROPORSI]]*VLOOKUP(Target_AM[[#This Row],[NIPNAS]],Target_CC[],COLUMN(N$2)+9,0)</f>
        <v>49909</v>
      </c>
      <c r="AC16" s="22">
        <f>Target_AM[[#This Row],[PROPORSI]]*VLOOKUP(Target_AM[[#This Row],[NIPNAS]],Target_CC[],COLUMN(O$2)+9,0)</f>
        <v>91554</v>
      </c>
      <c r="AD16" s="22">
        <f>Target_AM[[#This Row],[PROPORSI]]*VLOOKUP(Target_AM[[#This Row],[NIPNAS]],Target_CC[],COLUMN(P$2)+9,0)</f>
        <v>86020</v>
      </c>
      <c r="AE16" s="22">
        <f>Target_AM[[#This Row],[PROPORSI]]*VLOOKUP(Target_AM[[#This Row],[NIPNAS]],Target_CC[],COLUMN(Q$2)+9,0)</f>
        <v>74739</v>
      </c>
      <c r="AF16" s="22">
        <f>Target_AM[[#This Row],[PROPORSI]]*VLOOKUP(Target_AM[[#This Row],[NIPNAS]],Target_CC[],COLUMN(R$2)+9,0)</f>
        <v>75454</v>
      </c>
      <c r="AG16" s="22">
        <f>Target_AM[[#This Row],[PROPORSI]]*VLOOKUP(Target_AM[[#This Row],[NIPNAS]],Target_CC[],COLUMN(S$2)+9,0)</f>
        <v>75789</v>
      </c>
      <c r="AH16" s="22">
        <f>Target_AM[[#This Row],[PROPORSI]]*VLOOKUP(Target_AM[[#This Row],[NIPNAS]],Target_CC[],COLUMN(T$2)+9,0)</f>
        <v>83504</v>
      </c>
      <c r="AI16" s="22">
        <f>Target_AM[[#This Row],[PROPORSI]]*VLOOKUP(Target_AM[[#This Row],[NIPNAS]],Target_CC[],COLUMN(U$2)+9,0)</f>
        <v>82727</v>
      </c>
      <c r="AJ16" s="22">
        <f>Target_AM[[#This Row],[PROPORSI]]*VLOOKUP(Target_AM[[#This Row],[NIPNAS]],Target_CC[],COLUMN(V$2)+9,0)</f>
        <v>82702</v>
      </c>
      <c r="AK16" s="22">
        <f>Target_AM[[#This Row],[PROPORSI]]*VLOOKUP(Target_AM[[#This Row],[NIPNAS]],Target_CC[],COLUMN(W$2)+9,0)</f>
        <v>83376</v>
      </c>
      <c r="AL16" s="22">
        <f>Target_AM[[#This Row],[PROPORSI]]*VLOOKUP(Target_AM[[#This Row],[NIPNAS]],Target_CC[],COLUMN(X$2)+9,0)</f>
        <v>82302</v>
      </c>
      <c r="AM16" s="22">
        <f>Target_AM[[#This Row],[PROPORSI]]*VLOOKUP(Target_AM[[#This Row],[NIPNAS]],Target_CC[],COLUMN(Y$2)+9,0)</f>
        <v>82301</v>
      </c>
      <c r="AN16" s="22">
        <f>Target_AM[[#This Row],[PROPORSI]]*VLOOKUP(Target_AM[[#This Row],[NIPNAS]],Target_CC[],COLUMN(Z$2)+9,0)</f>
        <v>950377</v>
      </c>
      <c r="AO16" s="22">
        <f>Target_AM[[#This Row],[PROPORSI]]*VLOOKUP(Target_AM[[#This Row],[NIPNAS]],Target_CC[],COLUMN(AA$2)+9,0)</f>
        <v>182921</v>
      </c>
      <c r="AP16" s="22">
        <f>Target_AM[[#This Row],[PROPORSI]]*VLOOKUP(Target_AM[[#This Row],[NIPNAS]],Target_CC[],COLUMN(AB$2)+9,0)</f>
        <v>335552</v>
      </c>
      <c r="AQ16" s="22">
        <f>Target_AM[[#This Row],[PROPORSI]]*VLOOKUP(Target_AM[[#This Row],[NIPNAS]],Target_CC[],COLUMN(AC$2)+9,0)</f>
        <v>315269</v>
      </c>
      <c r="AR16" s="22">
        <f>Target_AM[[#This Row],[PROPORSI]]*VLOOKUP(Target_AM[[#This Row],[NIPNAS]],Target_CC[],COLUMN(AD$2)+9,0)</f>
        <v>273923</v>
      </c>
      <c r="AS16" s="22">
        <f>Target_AM[[#This Row],[PROPORSI]]*VLOOKUP(Target_AM[[#This Row],[NIPNAS]],Target_CC[],COLUMN(AE$2)+9,0)</f>
        <v>276545</v>
      </c>
      <c r="AT16" s="22">
        <f>Target_AM[[#This Row],[PROPORSI]]*VLOOKUP(Target_AM[[#This Row],[NIPNAS]],Target_CC[],COLUMN(AF$2)+9,0)</f>
        <v>277773</v>
      </c>
      <c r="AU16" s="22">
        <f>Target_AM[[#This Row],[PROPORSI]]*VLOOKUP(Target_AM[[#This Row],[NIPNAS]],Target_CC[],COLUMN(AG$2)+9,0)</f>
        <v>306047</v>
      </c>
      <c r="AV16" s="22">
        <f>Target_AM[[#This Row],[PROPORSI]]*VLOOKUP(Target_AM[[#This Row],[NIPNAS]],Target_CC[],COLUMN(AH$2)+9,0)</f>
        <v>303199</v>
      </c>
      <c r="AW16" s="22">
        <f>Target_AM[[#This Row],[PROPORSI]]*VLOOKUP(Target_AM[[#This Row],[NIPNAS]],Target_CC[],COLUMN(AI$2)+9,0)</f>
        <v>303107</v>
      </c>
      <c r="AX16" s="22">
        <f>Target_AM[[#This Row],[PROPORSI]]*VLOOKUP(Target_AM[[#This Row],[NIPNAS]],Target_CC[],COLUMN(AJ$2)+9,0)</f>
        <v>305579</v>
      </c>
      <c r="AY16" s="22">
        <f>Target_AM[[#This Row],[PROPORSI]]*VLOOKUP(Target_AM[[#This Row],[NIPNAS]],Target_CC[],COLUMN(AK$2)+9,0)</f>
        <v>301643</v>
      </c>
      <c r="AZ16" s="22">
        <f>Target_AM[[#This Row],[PROPORSI]]*VLOOKUP(Target_AM[[#This Row],[NIPNAS]],Target_CC[],COLUMN(AL$2)+9,0)</f>
        <v>301640</v>
      </c>
      <c r="BA16" s="22">
        <f>Target_AM[[#This Row],[PROPORSI]]*VLOOKUP(Target_AM[[#This Row],[NIPNAS]],Target_CC[],COLUMN(AM$2)+9,0)</f>
        <v>3483198</v>
      </c>
      <c r="BB16" s="22">
        <f>Target_AM[[#This Row],[PROPORSI]]*VLOOKUP(Target_AM[[#This Row],[NIPNAS]],Target_CC[],COLUMN(AN$2)+9,0)</f>
        <v>796863</v>
      </c>
      <c r="BC16" s="22">
        <f>Target_AM[[#This Row],[PROPORSI]]*VLOOKUP(Target_AM[[#This Row],[NIPNAS]],Target_CC[],COLUMN(AO$2)+9,0)</f>
        <v>800270</v>
      </c>
      <c r="BD16" s="22">
        <f>Target_AM[[#This Row],[PROPORSI]]*VLOOKUP(Target_AM[[#This Row],[NIPNAS]],Target_CC[],COLUMN(AP$2)+9,0)</f>
        <v>796384</v>
      </c>
      <c r="BE16" s="22">
        <f>Target_AM[[#This Row],[PROPORSI]]*VLOOKUP(Target_AM[[#This Row],[NIPNAS]],Target_CC[],COLUMN(AQ$2)+9,0)</f>
        <v>786373</v>
      </c>
      <c r="BF16" s="22">
        <f>Target_AM[[#This Row],[PROPORSI]]*VLOOKUP(Target_AM[[#This Row],[NIPNAS]],Target_CC[],COLUMN(AR$2)+9,0)</f>
        <v>793936</v>
      </c>
      <c r="BG16" s="22">
        <f>Target_AM[[#This Row],[PROPORSI]]*VLOOKUP(Target_AM[[#This Row],[NIPNAS]],Target_CC[],COLUMN(AS$2)+9,0)</f>
        <v>797473</v>
      </c>
      <c r="BH16" s="22">
        <f>Target_AM[[#This Row],[PROPORSI]]*VLOOKUP(Target_AM[[#This Row],[NIPNAS]],Target_CC[],COLUMN(AT$2)+9,0)</f>
        <v>878692</v>
      </c>
      <c r="BI16" s="22">
        <f>Target_AM[[#This Row],[PROPORSI]]*VLOOKUP(Target_AM[[#This Row],[NIPNAS]],Target_CC[],COLUMN(AU$2)+9,0)</f>
        <v>870482</v>
      </c>
      <c r="BJ16" s="22">
        <f>Target_AM[[#This Row],[PROPORSI]]*VLOOKUP(Target_AM[[#This Row],[NIPNAS]],Target_CC[],COLUMN(AV$2)+9,0)</f>
        <v>870216</v>
      </c>
      <c r="BK16" s="22">
        <f>Target_AM[[#This Row],[PROPORSI]]*VLOOKUP(Target_AM[[#This Row],[NIPNAS]],Target_CC[],COLUMN(AW$2)+9,0)</f>
        <v>877333</v>
      </c>
      <c r="BL16" s="22">
        <f>Target_AM[[#This Row],[PROPORSI]]*VLOOKUP(Target_AM[[#This Row],[NIPNAS]],Target_CC[],COLUMN(AX$2)+9,0)</f>
        <v>865994</v>
      </c>
      <c r="BM16" s="22">
        <f>Target_AM[[#This Row],[PROPORSI]]*VLOOKUP(Target_AM[[#This Row],[NIPNAS]],Target_CC[],COLUMN(AY$2)+9,0)</f>
        <v>865985</v>
      </c>
      <c r="BN16" s="22">
        <f>Target_AM[[#This Row],[PROPORSI]]*VLOOKUP(Target_AM[[#This Row],[NIPNAS]],Target_CC[],COLUMN(AZ$2)+9,0)</f>
        <v>10000001</v>
      </c>
      <c r="BO16" s="22">
        <f>Target_AM[[#This Row],[PROPORSI]]*VLOOKUP(Target_AM[[#This Row],[NIPNAS]],Target_CC[],COLUMN(BA$2)+9,0)</f>
        <v>150400</v>
      </c>
      <c r="BP16" s="22">
        <f>Target_AM[[#This Row],[PROPORSI]]*VLOOKUP(Target_AM[[#This Row],[NIPNAS]],Target_CC[],COLUMN(BB$2)+9,0)</f>
        <v>145900</v>
      </c>
      <c r="BQ16" s="22">
        <f>Target_AM[[#This Row],[PROPORSI]]*VLOOKUP(Target_AM[[#This Row],[NIPNAS]],Target_CC[],COLUMN(BC$2)+9,0)</f>
        <v>149350</v>
      </c>
      <c r="BR16" s="22">
        <f>Target_AM[[#This Row],[PROPORSI]]*VLOOKUP(Target_AM[[#This Row],[NIPNAS]],Target_CC[],COLUMN(BD$2)+9,0)</f>
        <v>147150</v>
      </c>
      <c r="BS16" s="22">
        <f>Target_AM[[#This Row],[PROPORSI]]*VLOOKUP(Target_AM[[#This Row],[NIPNAS]],Target_CC[],COLUMN(BE$2)+9,0)</f>
        <v>147150</v>
      </c>
      <c r="BT16" s="22">
        <f>Target_AM[[#This Row],[PROPORSI]]*VLOOKUP(Target_AM[[#This Row],[NIPNAS]],Target_CC[],COLUMN(BF$2)+9,0)</f>
        <v>147150</v>
      </c>
      <c r="BU16" s="22">
        <f>Target_AM[[#This Row],[PROPORSI]]*VLOOKUP(Target_AM[[#This Row],[NIPNAS]],Target_CC[],COLUMN(BG$2)+9,0)</f>
        <v>147150</v>
      </c>
      <c r="BV16" s="22">
        <f>Target_AM[[#This Row],[PROPORSI]]*VLOOKUP(Target_AM[[#This Row],[NIPNAS]],Target_CC[],COLUMN(BH$2)+9,0)</f>
        <v>147150</v>
      </c>
      <c r="BW16" s="22">
        <f>Target_AM[[#This Row],[PROPORSI]]*VLOOKUP(Target_AM[[#This Row],[NIPNAS]],Target_CC[],COLUMN(BI$2)+9,0)</f>
        <v>147150</v>
      </c>
      <c r="BX16" s="22">
        <f>Target_AM[[#This Row],[PROPORSI]]*VLOOKUP(Target_AM[[#This Row],[NIPNAS]],Target_CC[],COLUMN(BJ$2)+9,0)</f>
        <v>147150</v>
      </c>
      <c r="BY16" s="22">
        <f>Target_AM[[#This Row],[PROPORSI]]*VLOOKUP(Target_AM[[#This Row],[NIPNAS]],Target_CC[],COLUMN(BK$2)+9,0)</f>
        <v>147150</v>
      </c>
      <c r="BZ16" s="22">
        <f>Target_AM[[#This Row],[PROPORSI]]*VLOOKUP(Target_AM[[#This Row],[NIPNAS]],Target_CC[],COLUMN(BL$2)+9,0)</f>
        <v>147150</v>
      </c>
      <c r="CA16" s="22">
        <f>Target_AM[[#This Row],[PROPORSI]]*VLOOKUP(Target_AM[[#This Row],[NIPNAS]],Target_CC[],COLUMN(BM$2)+9,0)</f>
        <v>1770000</v>
      </c>
      <c r="CB16" s="22">
        <f>Target_AM[[#This Row],[PROPORSI]]*VLOOKUP(Target_AM[[#This Row],[NIPNAS]],Target_CC[],COLUMN(BN$2)+9,0)</f>
        <v>0</v>
      </c>
      <c r="CC16" s="22">
        <f>Target_AM[[#This Row],[PROPORSI]]*VLOOKUP(Target_AM[[#This Row],[NIPNAS]],Target_CC[],COLUMN(BO$2)+9,0)</f>
        <v>0</v>
      </c>
      <c r="CD16" s="22">
        <f>Target_AM[[#This Row],[PROPORSI]]*VLOOKUP(Target_AM[[#This Row],[NIPNAS]],Target_CC[],COLUMN(BP$2)+9,0)</f>
        <v>0</v>
      </c>
      <c r="CE16" s="22">
        <f>Target_AM[[#This Row],[PROPORSI]]*VLOOKUP(Target_AM[[#This Row],[NIPNAS]],Target_CC[],COLUMN(BQ$2)+9,0)</f>
        <v>0</v>
      </c>
      <c r="CF16" s="22">
        <f>Target_AM[[#This Row],[PROPORSI]]*VLOOKUP(Target_AM[[#This Row],[NIPNAS]],Target_CC[],COLUMN(BR$2)+9,0)</f>
        <v>0</v>
      </c>
      <c r="CG16" s="22">
        <f>Target_AM[[#This Row],[PROPORSI]]*VLOOKUP(Target_AM[[#This Row],[NIPNAS]],Target_CC[],COLUMN(BS$2)+9,0)</f>
        <v>0</v>
      </c>
      <c r="CH16" s="22">
        <f>Target_AM[[#This Row],[PROPORSI]]*VLOOKUP(Target_AM[[#This Row],[NIPNAS]],Target_CC[],COLUMN(BT$2)+9,0)</f>
        <v>0</v>
      </c>
      <c r="CI16" s="22">
        <f>Target_AM[[#This Row],[PROPORSI]]*VLOOKUP(Target_AM[[#This Row],[NIPNAS]],Target_CC[],COLUMN(BU$2)+9,0)</f>
        <v>0</v>
      </c>
      <c r="CJ16" s="22">
        <f>Target_AM[[#This Row],[PROPORSI]]*VLOOKUP(Target_AM[[#This Row],[NIPNAS]],Target_CC[],COLUMN(BV$2)+9,0)</f>
        <v>0</v>
      </c>
      <c r="CK16" s="22">
        <f>Target_AM[[#This Row],[PROPORSI]]*VLOOKUP(Target_AM[[#This Row],[NIPNAS]],Target_CC[],COLUMN(BW$2)+9,0)</f>
        <v>0</v>
      </c>
      <c r="CL16" s="22">
        <f>Target_AM[[#This Row],[PROPORSI]]*VLOOKUP(Target_AM[[#This Row],[NIPNAS]],Target_CC[],COLUMN(BX$2)+9,0)</f>
        <v>0</v>
      </c>
      <c r="CM16" s="22">
        <f>Target_AM[[#This Row],[PROPORSI]]*VLOOKUP(Target_AM[[#This Row],[NIPNAS]],Target_CC[],COLUMN(BY$2)+9,0)</f>
        <v>0</v>
      </c>
      <c r="CN16" s="22">
        <f>Target_AM[[#This Row],[PROPORSI]]*VLOOKUP(Target_AM[[#This Row],[NIPNAS]],Target_CC[],COLUMN(BZ$2)+9,0)</f>
        <v>0</v>
      </c>
      <c r="CO16" s="22">
        <f>Target_AM[[#This Row],[PROPORSI]]*VLOOKUP(Target_AM[[#This Row],[NIPNAS]],Target_CC[],COLUMN(CA$2)+9,0)</f>
        <v>150400</v>
      </c>
      <c r="CP16" s="22">
        <f>Target_AM[[#This Row],[PROPORSI]]*VLOOKUP(Target_AM[[#This Row],[NIPNAS]],Target_CC[],COLUMN(CB$2)+9,0)</f>
        <v>145900</v>
      </c>
      <c r="CQ16" s="22">
        <f>Target_AM[[#This Row],[PROPORSI]]*VLOOKUP(Target_AM[[#This Row],[NIPNAS]],Target_CC[],COLUMN(CC$2)+9,0)</f>
        <v>147150</v>
      </c>
      <c r="CR16" s="22">
        <f>Target_AM[[#This Row],[PROPORSI]]*VLOOKUP(Target_AM[[#This Row],[NIPNAS]],Target_CC[],COLUMN(CD$2)+9,0)</f>
        <v>147150</v>
      </c>
      <c r="CS16" s="22">
        <f>Target_AM[[#This Row],[PROPORSI]]*VLOOKUP(Target_AM[[#This Row],[NIPNAS]],Target_CC[],COLUMN(CE$2)+9,0)</f>
        <v>147150</v>
      </c>
      <c r="CT16" s="22">
        <f>Target_AM[[#This Row],[PROPORSI]]*VLOOKUP(Target_AM[[#This Row],[NIPNAS]],Target_CC[],COLUMN(CF$2)+9,0)</f>
        <v>147150</v>
      </c>
      <c r="CU16" s="22">
        <f>Target_AM[[#This Row],[PROPORSI]]*VLOOKUP(Target_AM[[#This Row],[NIPNAS]],Target_CC[],COLUMN(CG$2)+9,0)</f>
        <v>147150</v>
      </c>
      <c r="CV16" s="22">
        <f>Target_AM[[#This Row],[PROPORSI]]*VLOOKUP(Target_AM[[#This Row],[NIPNAS]],Target_CC[],COLUMN(CH$2)+9,0)</f>
        <v>147150</v>
      </c>
      <c r="CW16" s="22">
        <f>Target_AM[[#This Row],[PROPORSI]]*VLOOKUP(Target_AM[[#This Row],[NIPNAS]],Target_CC[],COLUMN(CI$2)+9,0)</f>
        <v>147150</v>
      </c>
      <c r="CX16" s="22">
        <f>Target_AM[[#This Row],[PROPORSI]]*VLOOKUP(Target_AM[[#This Row],[NIPNAS]],Target_CC[],COLUMN(CJ$2)+9,0)</f>
        <v>147150</v>
      </c>
      <c r="CY16" s="22">
        <f>Target_AM[[#This Row],[PROPORSI]]*VLOOKUP(Target_AM[[#This Row],[NIPNAS]],Target_CC[],COLUMN(CK$2)+9,0)</f>
        <v>147150</v>
      </c>
      <c r="CZ16" s="22">
        <f>Target_AM[[#This Row],[PROPORSI]]*VLOOKUP(Target_AM[[#This Row],[NIPNAS]],Target_CC[],COLUMN(CL$2)+9,0)</f>
        <v>147150</v>
      </c>
      <c r="DA16" s="22">
        <f>Target_AM[[#This Row],[PROPORSI]]*VLOOKUP(Target_AM[[#This Row],[NIPNAS]],Target_CC[],COLUMN(CM$2)+9,0)</f>
        <v>1767800</v>
      </c>
      <c r="DB16" s="22">
        <f>Target_AM[[#This Row],[PROPORSI]]*VLOOKUP(Target_AM[[#This Row],[NIPNAS]],Target_CC[],COLUMN(CN$2)+9,0)</f>
        <v>0</v>
      </c>
      <c r="DC16" s="22">
        <f>Target_AM[[#This Row],[PROPORSI]]*VLOOKUP(Target_AM[[#This Row],[NIPNAS]],Target_CC[],COLUMN(CO$2)+9,0)</f>
        <v>0</v>
      </c>
      <c r="DD16" s="22">
        <f>Target_AM[[#This Row],[PROPORSI]]*VLOOKUP(Target_AM[[#This Row],[NIPNAS]],Target_CC[],COLUMN(CP$2)+9,0)</f>
        <v>0</v>
      </c>
      <c r="DE16" s="22">
        <f>Target_AM[[#This Row],[PROPORSI]]*VLOOKUP(Target_AM[[#This Row],[NIPNAS]],Target_CC[],COLUMN(CQ$2)+9,0)</f>
        <v>0</v>
      </c>
      <c r="DF16" s="22">
        <f>Target_AM[[#This Row],[PROPORSI]]*VLOOKUP(Target_AM[[#This Row],[NIPNAS]],Target_CC[],COLUMN(CR$2)+9,0)</f>
        <v>0</v>
      </c>
      <c r="DG16" s="22">
        <f>Target_AM[[#This Row],[PROPORSI]]*VLOOKUP(Target_AM[[#This Row],[NIPNAS]],Target_CC[],COLUMN(CS$2)+9,0)</f>
        <v>0</v>
      </c>
      <c r="DH16" s="22">
        <f>Target_AM[[#This Row],[PROPORSI]]*VLOOKUP(Target_AM[[#This Row],[NIPNAS]],Target_CC[],COLUMN(CT$2)+9,0)</f>
        <v>0</v>
      </c>
      <c r="DI16" s="22">
        <f>Target_AM[[#This Row],[PROPORSI]]*VLOOKUP(Target_AM[[#This Row],[NIPNAS]],Target_CC[],COLUMN(CU$2)+9,0)</f>
        <v>0</v>
      </c>
      <c r="DJ16" s="22">
        <f>Target_AM[[#This Row],[PROPORSI]]*VLOOKUP(Target_AM[[#This Row],[NIPNAS]],Target_CC[],COLUMN(CV$2)+9,0)</f>
        <v>0</v>
      </c>
      <c r="DK16" s="22">
        <f>Target_AM[[#This Row],[PROPORSI]]*VLOOKUP(Target_AM[[#This Row],[NIPNAS]],Target_CC[],COLUMN(CW$2)+9,0)</f>
        <v>0</v>
      </c>
      <c r="DL16" s="22">
        <f>Target_AM[[#This Row],[PROPORSI]]*VLOOKUP(Target_AM[[#This Row],[NIPNAS]],Target_CC[],COLUMN(CX$2)+9,0)</f>
        <v>0</v>
      </c>
      <c r="DM16" s="22">
        <f>Target_AM[[#This Row],[PROPORSI]]*VLOOKUP(Target_AM[[#This Row],[NIPNAS]],Target_CC[],COLUMN(CY$2)+9,0)</f>
        <v>0</v>
      </c>
      <c r="DN16" s="22">
        <f>Target_AM[[#This Row],[PROPORSI]]*VLOOKUP(Target_AM[[#This Row],[NIPNAS]],Target_CC[],COLUMN(CZ$2)+9,0)</f>
        <v>0</v>
      </c>
      <c r="DO16" s="22">
        <f>Target_AM[[#This Row],[PROPORSI]]*VLOOKUP(Target_AM[[#This Row],[NIPNAS]],Target_CC[],COLUMN(DA$2)+9,0)</f>
        <v>0</v>
      </c>
      <c r="DP16" s="22">
        <f>Target_AM[[#This Row],[PROPORSI]]*VLOOKUP(Target_AM[[#This Row],[NIPNAS]],Target_CC[],COLUMN(DB$2)+9,0)</f>
        <v>0</v>
      </c>
      <c r="DQ16" s="22">
        <f>Target_AM[[#This Row],[PROPORSI]]*VLOOKUP(Target_AM[[#This Row],[NIPNAS]],Target_CC[],COLUMN(DC$2)+9,0)</f>
        <v>0</v>
      </c>
      <c r="DR16" s="22">
        <f>Target_AM[[#This Row],[PROPORSI]]*VLOOKUP(Target_AM[[#This Row],[NIPNAS]],Target_CC[],COLUMN(DD$2)+9,0)</f>
        <v>0</v>
      </c>
      <c r="DS16" s="22">
        <f>Target_AM[[#This Row],[PROPORSI]]*VLOOKUP(Target_AM[[#This Row],[NIPNAS]],Target_CC[],COLUMN(DE$2)+9,0)</f>
        <v>0</v>
      </c>
      <c r="DT16" s="22">
        <f>Target_AM[[#This Row],[PROPORSI]]*VLOOKUP(Target_AM[[#This Row],[NIPNAS]],Target_CC[],COLUMN(DF$2)+9,0)</f>
        <v>0</v>
      </c>
      <c r="DU16" s="22">
        <f>Target_AM[[#This Row],[PROPORSI]]*VLOOKUP(Target_AM[[#This Row],[NIPNAS]],Target_CC[],COLUMN(DG$2)+9,0)</f>
        <v>0</v>
      </c>
      <c r="DV16" s="22">
        <f>Target_AM[[#This Row],[PROPORSI]]*VLOOKUP(Target_AM[[#This Row],[NIPNAS]],Target_CC[],COLUMN(DH$2)+9,0)</f>
        <v>0</v>
      </c>
      <c r="DW16" s="22">
        <f>Target_AM[[#This Row],[PROPORSI]]*VLOOKUP(Target_AM[[#This Row],[NIPNAS]],Target_CC[],COLUMN(DI$2)+9,0)</f>
        <v>0</v>
      </c>
      <c r="DX16" s="22">
        <f>Target_AM[[#This Row],[PROPORSI]]*VLOOKUP(Target_AM[[#This Row],[NIPNAS]],Target_CC[],COLUMN(DJ$2)+9,0)</f>
        <v>0</v>
      </c>
      <c r="DY16" s="22">
        <f>Target_AM[[#This Row],[PROPORSI]]*VLOOKUP(Target_AM[[#This Row],[NIPNAS]],Target_CC[],COLUMN(DK$2)+9,0)</f>
        <v>0</v>
      </c>
      <c r="DZ16" s="22">
        <f>Target_AM[[#This Row],[PROPORSI]]*VLOOKUP(Target_AM[[#This Row],[NIPNAS]],Target_CC[],COLUMN(DL$2)+9,0)</f>
        <v>0</v>
      </c>
      <c r="EA16" s="22">
        <f>Target_AM[[#This Row],[PROPORSI]]*VLOOKUP(Target_AM[[#This Row],[NIPNAS]],Target_CC[],COLUMN(DM$2)+9,0)</f>
        <v>0</v>
      </c>
    </row>
    <row r="17" spans="2:131" x14ac:dyDescent="0.3">
      <c r="B17">
        <v>406077</v>
      </c>
      <c r="C17" t="s">
        <v>1026</v>
      </c>
      <c r="D17">
        <v>1</v>
      </c>
      <c r="E17" s="8">
        <v>45658</v>
      </c>
      <c r="F17">
        <v>4444475</v>
      </c>
      <c r="G17" t="s">
        <v>903</v>
      </c>
      <c r="J17" t="s">
        <v>888</v>
      </c>
      <c r="K17" t="s">
        <v>26</v>
      </c>
      <c r="L17" t="s">
        <v>159</v>
      </c>
      <c r="M17" t="s">
        <v>18</v>
      </c>
      <c r="N17" s="23">
        <f>Target_AM[[#This Row],[PROPORSI]]*VLOOKUP(Target_AM[[#This Row],[NIPNAS]],Target_CC[],9,0)</f>
        <v>32939652</v>
      </c>
      <c r="O17" s="22">
        <f>Target_AM[[#This Row],[PROPORSI]]*VLOOKUP(Target_AM[[#This Row],[NIPNAS]],Target_CC[],COLUMN(A$2)+9,0)</f>
        <v>1577789</v>
      </c>
      <c r="P17" s="22">
        <f>Target_AM[[#This Row],[PROPORSI]]*VLOOKUP(Target_AM[[#This Row],[NIPNAS]],Target_CC[],COLUMN(B$2)+9,0)</f>
        <v>2894307</v>
      </c>
      <c r="Q17" s="22">
        <f>Target_AM[[#This Row],[PROPORSI]]*VLOOKUP(Target_AM[[#This Row],[NIPNAS]],Target_CC[],COLUMN(C$2)+9,0)</f>
        <v>2719362</v>
      </c>
      <c r="R17" s="22">
        <f>Target_AM[[#This Row],[PROPORSI]]*VLOOKUP(Target_AM[[#This Row],[NIPNAS]],Target_CC[],COLUMN(D$2)+9,0)</f>
        <v>2362724</v>
      </c>
      <c r="S17" s="22">
        <f>Target_AM[[#This Row],[PROPORSI]]*VLOOKUP(Target_AM[[#This Row],[NIPNAS]],Target_CC[],COLUMN(E$2)+9,0)</f>
        <v>2385354</v>
      </c>
      <c r="T17" s="22">
        <f>Target_AM[[#This Row],[PROPORSI]]*VLOOKUP(Target_AM[[#This Row],[NIPNAS]],Target_CC[],COLUMN(F$2)+9,0)</f>
        <v>2395943</v>
      </c>
      <c r="U17" s="22">
        <f>Target_AM[[#This Row],[PROPORSI]]*VLOOKUP(Target_AM[[#This Row],[NIPNAS]],Target_CC[],COLUMN(G$2)+9,0)</f>
        <v>2639813</v>
      </c>
      <c r="V17" s="22">
        <f>Target_AM[[#This Row],[PROPORSI]]*VLOOKUP(Target_AM[[#This Row],[NIPNAS]],Target_CC[],COLUMN(H$2)+9,0)</f>
        <v>2615247</v>
      </c>
      <c r="W17" s="22">
        <f>Target_AM[[#This Row],[PROPORSI]]*VLOOKUP(Target_AM[[#This Row],[NIPNAS]],Target_CC[],COLUMN(I$2)+9,0)</f>
        <v>2614456</v>
      </c>
      <c r="X17" s="22">
        <f>Target_AM[[#This Row],[PROPORSI]]*VLOOKUP(Target_AM[[#This Row],[NIPNAS]],Target_CC[],COLUMN(J$2)+9,0)</f>
        <v>2635775</v>
      </c>
      <c r="Y17" s="22">
        <f>Target_AM[[#This Row],[PROPORSI]]*VLOOKUP(Target_AM[[#This Row],[NIPNAS]],Target_CC[],COLUMN(K$2)+9,0)</f>
        <v>2601828</v>
      </c>
      <c r="Z17" s="22">
        <f>Target_AM[[#This Row],[PROPORSI]]*VLOOKUP(Target_AM[[#This Row],[NIPNAS]],Target_CC[],COLUMN(L$2)+9,0)</f>
        <v>2601801</v>
      </c>
      <c r="AA17" s="22">
        <f>Target_AM[[#This Row],[PROPORSI]]*VLOOKUP(Target_AM[[#This Row],[NIPNAS]],Target_CC[],COLUMN(M$2)+9,0)</f>
        <v>30044399</v>
      </c>
      <c r="AB17" s="22">
        <f>Target_AM[[#This Row],[PROPORSI]]*VLOOKUP(Target_AM[[#This Row],[NIPNAS]],Target_CC[],COLUMN(N$2)+9,0)</f>
        <v>26683</v>
      </c>
      <c r="AC17" s="22">
        <f>Target_AM[[#This Row],[PROPORSI]]*VLOOKUP(Target_AM[[#This Row],[NIPNAS]],Target_CC[],COLUMN(O$2)+9,0)</f>
        <v>48947</v>
      </c>
      <c r="AD17" s="22">
        <f>Target_AM[[#This Row],[PROPORSI]]*VLOOKUP(Target_AM[[#This Row],[NIPNAS]],Target_CC[],COLUMN(P$2)+9,0)</f>
        <v>45989</v>
      </c>
      <c r="AE17" s="22">
        <f>Target_AM[[#This Row],[PROPORSI]]*VLOOKUP(Target_AM[[#This Row],[NIPNAS]],Target_CC[],COLUMN(Q$2)+9,0)</f>
        <v>39958</v>
      </c>
      <c r="AF17" s="22">
        <f>Target_AM[[#This Row],[PROPORSI]]*VLOOKUP(Target_AM[[#This Row],[NIPNAS]],Target_CC[],COLUMN(R$2)+9,0)</f>
        <v>40340</v>
      </c>
      <c r="AG17" s="22">
        <f>Target_AM[[#This Row],[PROPORSI]]*VLOOKUP(Target_AM[[#This Row],[NIPNAS]],Target_CC[],COLUMN(S$2)+9,0)</f>
        <v>40519</v>
      </c>
      <c r="AH17" s="22">
        <f>Target_AM[[#This Row],[PROPORSI]]*VLOOKUP(Target_AM[[#This Row],[NIPNAS]],Target_CC[],COLUMN(T$2)+9,0)</f>
        <v>44644</v>
      </c>
      <c r="AI17" s="22">
        <f>Target_AM[[#This Row],[PROPORSI]]*VLOOKUP(Target_AM[[#This Row],[NIPNAS]],Target_CC[],COLUMN(U$2)+9,0)</f>
        <v>44228</v>
      </c>
      <c r="AJ17" s="22">
        <f>Target_AM[[#This Row],[PROPORSI]]*VLOOKUP(Target_AM[[#This Row],[NIPNAS]],Target_CC[],COLUMN(V$2)+9,0)</f>
        <v>44215</v>
      </c>
      <c r="AK17" s="22">
        <f>Target_AM[[#This Row],[PROPORSI]]*VLOOKUP(Target_AM[[#This Row],[NIPNAS]],Target_CC[],COLUMN(W$2)+9,0)</f>
        <v>44575</v>
      </c>
      <c r="AL17" s="22">
        <f>Target_AM[[#This Row],[PROPORSI]]*VLOOKUP(Target_AM[[#This Row],[NIPNAS]],Target_CC[],COLUMN(X$2)+9,0)</f>
        <v>44001</v>
      </c>
      <c r="AM17" s="22">
        <f>Target_AM[[#This Row],[PROPORSI]]*VLOOKUP(Target_AM[[#This Row],[NIPNAS]],Target_CC[],COLUMN(Y$2)+9,0)</f>
        <v>44001</v>
      </c>
      <c r="AN17" s="22">
        <f>Target_AM[[#This Row],[PROPORSI]]*VLOOKUP(Target_AM[[#This Row],[NIPNAS]],Target_CC[],COLUMN(Z$2)+9,0)</f>
        <v>508100</v>
      </c>
      <c r="AO17" s="22">
        <f>Target_AM[[#This Row],[PROPORSI]]*VLOOKUP(Target_AM[[#This Row],[NIPNAS]],Target_CC[],COLUMN(AA$2)+9,0)</f>
        <v>1604472</v>
      </c>
      <c r="AP17" s="22">
        <f>Target_AM[[#This Row],[PROPORSI]]*VLOOKUP(Target_AM[[#This Row],[NIPNAS]],Target_CC[],COLUMN(AB$2)+9,0)</f>
        <v>2943254</v>
      </c>
      <c r="AQ17" s="22">
        <f>Target_AM[[#This Row],[PROPORSI]]*VLOOKUP(Target_AM[[#This Row],[NIPNAS]],Target_CC[],COLUMN(AC$2)+9,0)</f>
        <v>2765351</v>
      </c>
      <c r="AR17" s="22">
        <f>Target_AM[[#This Row],[PROPORSI]]*VLOOKUP(Target_AM[[#This Row],[NIPNAS]],Target_CC[],COLUMN(AD$2)+9,0)</f>
        <v>2402682</v>
      </c>
      <c r="AS17" s="22">
        <f>Target_AM[[#This Row],[PROPORSI]]*VLOOKUP(Target_AM[[#This Row],[NIPNAS]],Target_CC[],COLUMN(AE$2)+9,0)</f>
        <v>2425694</v>
      </c>
      <c r="AT17" s="22">
        <f>Target_AM[[#This Row],[PROPORSI]]*VLOOKUP(Target_AM[[#This Row],[NIPNAS]],Target_CC[],COLUMN(AF$2)+9,0)</f>
        <v>2436462</v>
      </c>
      <c r="AU17" s="22">
        <f>Target_AM[[#This Row],[PROPORSI]]*VLOOKUP(Target_AM[[#This Row],[NIPNAS]],Target_CC[],COLUMN(AG$2)+9,0)</f>
        <v>2684457</v>
      </c>
      <c r="AV17" s="22">
        <f>Target_AM[[#This Row],[PROPORSI]]*VLOOKUP(Target_AM[[#This Row],[NIPNAS]],Target_CC[],COLUMN(AH$2)+9,0)</f>
        <v>2659475</v>
      </c>
      <c r="AW17" s="22">
        <f>Target_AM[[#This Row],[PROPORSI]]*VLOOKUP(Target_AM[[#This Row],[NIPNAS]],Target_CC[],COLUMN(AI$2)+9,0)</f>
        <v>2658671</v>
      </c>
      <c r="AX17" s="22">
        <f>Target_AM[[#This Row],[PROPORSI]]*VLOOKUP(Target_AM[[#This Row],[NIPNAS]],Target_CC[],COLUMN(AJ$2)+9,0)</f>
        <v>2680350</v>
      </c>
      <c r="AY17" s="22">
        <f>Target_AM[[#This Row],[PROPORSI]]*VLOOKUP(Target_AM[[#This Row],[NIPNAS]],Target_CC[],COLUMN(AK$2)+9,0)</f>
        <v>2645829</v>
      </c>
      <c r="AZ17" s="22">
        <f>Target_AM[[#This Row],[PROPORSI]]*VLOOKUP(Target_AM[[#This Row],[NIPNAS]],Target_CC[],COLUMN(AL$2)+9,0)</f>
        <v>2645802</v>
      </c>
      <c r="BA17" s="22">
        <f>Target_AM[[#This Row],[PROPORSI]]*VLOOKUP(Target_AM[[#This Row],[NIPNAS]],Target_CC[],COLUMN(AM$2)+9,0)</f>
        <v>30552499</v>
      </c>
      <c r="BB17" s="22">
        <f>Target_AM[[#This Row],[PROPORSI]]*VLOOKUP(Target_AM[[#This Row],[NIPNAS]],Target_CC[],COLUMN(AN$2)+9,0)</f>
        <v>796863</v>
      </c>
      <c r="BC17" s="22">
        <f>Target_AM[[#This Row],[PROPORSI]]*VLOOKUP(Target_AM[[#This Row],[NIPNAS]],Target_CC[],COLUMN(AO$2)+9,0)</f>
        <v>800270</v>
      </c>
      <c r="BD17" s="22">
        <f>Target_AM[[#This Row],[PROPORSI]]*VLOOKUP(Target_AM[[#This Row],[NIPNAS]],Target_CC[],COLUMN(AP$2)+9,0)</f>
        <v>796384</v>
      </c>
      <c r="BE17" s="22">
        <f>Target_AM[[#This Row],[PROPORSI]]*VLOOKUP(Target_AM[[#This Row],[NIPNAS]],Target_CC[],COLUMN(AQ$2)+9,0)</f>
        <v>786373</v>
      </c>
      <c r="BF17" s="22">
        <f>Target_AM[[#This Row],[PROPORSI]]*VLOOKUP(Target_AM[[#This Row],[NIPNAS]],Target_CC[],COLUMN(AR$2)+9,0)</f>
        <v>793936</v>
      </c>
      <c r="BG17" s="22">
        <f>Target_AM[[#This Row],[PROPORSI]]*VLOOKUP(Target_AM[[#This Row],[NIPNAS]],Target_CC[],COLUMN(AS$2)+9,0)</f>
        <v>797473</v>
      </c>
      <c r="BH17" s="22">
        <f>Target_AM[[#This Row],[PROPORSI]]*VLOOKUP(Target_AM[[#This Row],[NIPNAS]],Target_CC[],COLUMN(AT$2)+9,0)</f>
        <v>878692</v>
      </c>
      <c r="BI17" s="22">
        <f>Target_AM[[#This Row],[PROPORSI]]*VLOOKUP(Target_AM[[#This Row],[NIPNAS]],Target_CC[],COLUMN(AU$2)+9,0)</f>
        <v>870482</v>
      </c>
      <c r="BJ17" s="22">
        <f>Target_AM[[#This Row],[PROPORSI]]*VLOOKUP(Target_AM[[#This Row],[NIPNAS]],Target_CC[],COLUMN(AV$2)+9,0)</f>
        <v>870216</v>
      </c>
      <c r="BK17" s="22">
        <f>Target_AM[[#This Row],[PROPORSI]]*VLOOKUP(Target_AM[[#This Row],[NIPNAS]],Target_CC[],COLUMN(AW$2)+9,0)</f>
        <v>877333</v>
      </c>
      <c r="BL17" s="22">
        <f>Target_AM[[#This Row],[PROPORSI]]*VLOOKUP(Target_AM[[#This Row],[NIPNAS]],Target_CC[],COLUMN(AX$2)+9,0)</f>
        <v>865994</v>
      </c>
      <c r="BM17" s="22">
        <f>Target_AM[[#This Row],[PROPORSI]]*VLOOKUP(Target_AM[[#This Row],[NIPNAS]],Target_CC[],COLUMN(AY$2)+9,0)</f>
        <v>865985</v>
      </c>
      <c r="BN17" s="22">
        <f>Target_AM[[#This Row],[PROPORSI]]*VLOOKUP(Target_AM[[#This Row],[NIPNAS]],Target_CC[],COLUMN(AZ$2)+9,0)</f>
        <v>10000001</v>
      </c>
      <c r="BO17" s="22">
        <f>Target_AM[[#This Row],[PROPORSI]]*VLOOKUP(Target_AM[[#This Row],[NIPNAS]],Target_CC[],COLUMN(BA$2)+9,0)</f>
        <v>1214000</v>
      </c>
      <c r="BP17" s="22">
        <f>Target_AM[[#This Row],[PROPORSI]]*VLOOKUP(Target_AM[[#This Row],[NIPNAS]],Target_CC[],COLUMN(BB$2)+9,0)</f>
        <v>90701</v>
      </c>
      <c r="BQ17" s="22">
        <f>Target_AM[[#This Row],[PROPORSI]]*VLOOKUP(Target_AM[[#This Row],[NIPNAS]],Target_CC[],COLUMN(BC$2)+9,0)</f>
        <v>454</v>
      </c>
      <c r="BR17" s="22">
        <f>Target_AM[[#This Row],[PROPORSI]]*VLOOKUP(Target_AM[[#This Row],[NIPNAS]],Target_CC[],COLUMN(BD$2)+9,0)</f>
        <v>51404</v>
      </c>
      <c r="BS17" s="22">
        <f>Target_AM[[#This Row],[PROPORSI]]*VLOOKUP(Target_AM[[#This Row],[NIPNAS]],Target_CC[],COLUMN(BE$2)+9,0)</f>
        <v>51404</v>
      </c>
      <c r="BT17" s="22">
        <f>Target_AM[[#This Row],[PROPORSI]]*VLOOKUP(Target_AM[[#This Row],[NIPNAS]],Target_CC[],COLUMN(BF$2)+9,0)</f>
        <v>51404</v>
      </c>
      <c r="BU17" s="22">
        <f>Target_AM[[#This Row],[PROPORSI]]*VLOOKUP(Target_AM[[#This Row],[NIPNAS]],Target_CC[],COLUMN(BG$2)+9,0)</f>
        <v>51404</v>
      </c>
      <c r="BV17" s="22">
        <f>Target_AM[[#This Row],[PROPORSI]]*VLOOKUP(Target_AM[[#This Row],[NIPNAS]],Target_CC[],COLUMN(BH$2)+9,0)</f>
        <v>51404</v>
      </c>
      <c r="BW17" s="22">
        <f>Target_AM[[#This Row],[PROPORSI]]*VLOOKUP(Target_AM[[#This Row],[NIPNAS]],Target_CC[],COLUMN(BI$2)+9,0)</f>
        <v>51404</v>
      </c>
      <c r="BX17" s="22">
        <f>Target_AM[[#This Row],[PROPORSI]]*VLOOKUP(Target_AM[[#This Row],[NIPNAS]],Target_CC[],COLUMN(BJ$2)+9,0)</f>
        <v>51404</v>
      </c>
      <c r="BY17" s="22">
        <f>Target_AM[[#This Row],[PROPORSI]]*VLOOKUP(Target_AM[[#This Row],[NIPNAS]],Target_CC[],COLUMN(BK$2)+9,0)</f>
        <v>51404</v>
      </c>
      <c r="BZ17" s="22">
        <f>Target_AM[[#This Row],[PROPORSI]]*VLOOKUP(Target_AM[[#This Row],[NIPNAS]],Target_CC[],COLUMN(BL$2)+9,0)</f>
        <v>51404</v>
      </c>
      <c r="CA17" s="22">
        <f>Target_AM[[#This Row],[PROPORSI]]*VLOOKUP(Target_AM[[#This Row],[NIPNAS]],Target_CC[],COLUMN(BM$2)+9,0)</f>
        <v>1767791</v>
      </c>
      <c r="CB17" s="22">
        <f>Target_AM[[#This Row],[PROPORSI]]*VLOOKUP(Target_AM[[#This Row],[NIPNAS]],Target_CC[],COLUMN(BN$2)+9,0)</f>
        <v>0</v>
      </c>
      <c r="CC17" s="22">
        <f>Target_AM[[#This Row],[PROPORSI]]*VLOOKUP(Target_AM[[#This Row],[NIPNAS]],Target_CC[],COLUMN(BO$2)+9,0)</f>
        <v>0</v>
      </c>
      <c r="CD17" s="22">
        <f>Target_AM[[#This Row],[PROPORSI]]*VLOOKUP(Target_AM[[#This Row],[NIPNAS]],Target_CC[],COLUMN(BP$2)+9,0)</f>
        <v>0</v>
      </c>
      <c r="CE17" s="22">
        <f>Target_AM[[#This Row],[PROPORSI]]*VLOOKUP(Target_AM[[#This Row],[NIPNAS]],Target_CC[],COLUMN(BQ$2)+9,0)</f>
        <v>0</v>
      </c>
      <c r="CF17" s="22">
        <f>Target_AM[[#This Row],[PROPORSI]]*VLOOKUP(Target_AM[[#This Row],[NIPNAS]],Target_CC[],COLUMN(BR$2)+9,0)</f>
        <v>0</v>
      </c>
      <c r="CG17" s="22">
        <f>Target_AM[[#This Row],[PROPORSI]]*VLOOKUP(Target_AM[[#This Row],[NIPNAS]],Target_CC[],COLUMN(BS$2)+9,0)</f>
        <v>0</v>
      </c>
      <c r="CH17" s="22">
        <f>Target_AM[[#This Row],[PROPORSI]]*VLOOKUP(Target_AM[[#This Row],[NIPNAS]],Target_CC[],COLUMN(BT$2)+9,0)</f>
        <v>0</v>
      </c>
      <c r="CI17" s="22">
        <f>Target_AM[[#This Row],[PROPORSI]]*VLOOKUP(Target_AM[[#This Row],[NIPNAS]],Target_CC[],COLUMN(BU$2)+9,0)</f>
        <v>0</v>
      </c>
      <c r="CJ17" s="22">
        <f>Target_AM[[#This Row],[PROPORSI]]*VLOOKUP(Target_AM[[#This Row],[NIPNAS]],Target_CC[],COLUMN(BV$2)+9,0)</f>
        <v>0</v>
      </c>
      <c r="CK17" s="22">
        <f>Target_AM[[#This Row],[PROPORSI]]*VLOOKUP(Target_AM[[#This Row],[NIPNAS]],Target_CC[],COLUMN(BW$2)+9,0)</f>
        <v>0</v>
      </c>
      <c r="CL17" s="22">
        <f>Target_AM[[#This Row],[PROPORSI]]*VLOOKUP(Target_AM[[#This Row],[NIPNAS]],Target_CC[],COLUMN(BX$2)+9,0)</f>
        <v>0</v>
      </c>
      <c r="CM17" s="22">
        <f>Target_AM[[#This Row],[PROPORSI]]*VLOOKUP(Target_AM[[#This Row],[NIPNAS]],Target_CC[],COLUMN(BY$2)+9,0)</f>
        <v>0</v>
      </c>
      <c r="CN17" s="22">
        <f>Target_AM[[#This Row],[PROPORSI]]*VLOOKUP(Target_AM[[#This Row],[NIPNAS]],Target_CC[],COLUMN(BZ$2)+9,0)</f>
        <v>0</v>
      </c>
      <c r="CO17" s="22">
        <f>Target_AM[[#This Row],[PROPORSI]]*VLOOKUP(Target_AM[[#This Row],[NIPNAS]],Target_CC[],COLUMN(CA$2)+9,0)</f>
        <v>1264700</v>
      </c>
      <c r="CP17" s="22">
        <f>Target_AM[[#This Row],[PROPORSI]]*VLOOKUP(Target_AM[[#This Row],[NIPNAS]],Target_CC[],COLUMN(CB$2)+9,0)</f>
        <v>141401</v>
      </c>
      <c r="CQ17" s="22">
        <f>Target_AM[[#This Row],[PROPORSI]]*VLOOKUP(Target_AM[[#This Row],[NIPNAS]],Target_CC[],COLUMN(CC$2)+9,0)</f>
        <v>51404</v>
      </c>
      <c r="CR17" s="22">
        <f>Target_AM[[#This Row],[PROPORSI]]*VLOOKUP(Target_AM[[#This Row],[NIPNAS]],Target_CC[],COLUMN(CD$2)+9,0)</f>
        <v>51404</v>
      </c>
      <c r="CS17" s="22">
        <f>Target_AM[[#This Row],[PROPORSI]]*VLOOKUP(Target_AM[[#This Row],[NIPNAS]],Target_CC[],COLUMN(CE$2)+9,0)</f>
        <v>51404</v>
      </c>
      <c r="CT17" s="22">
        <f>Target_AM[[#This Row],[PROPORSI]]*VLOOKUP(Target_AM[[#This Row],[NIPNAS]],Target_CC[],COLUMN(CF$2)+9,0)</f>
        <v>51404</v>
      </c>
      <c r="CU17" s="22">
        <f>Target_AM[[#This Row],[PROPORSI]]*VLOOKUP(Target_AM[[#This Row],[NIPNAS]],Target_CC[],COLUMN(CG$2)+9,0)</f>
        <v>51404</v>
      </c>
      <c r="CV17" s="22">
        <f>Target_AM[[#This Row],[PROPORSI]]*VLOOKUP(Target_AM[[#This Row],[NIPNAS]],Target_CC[],COLUMN(CH$2)+9,0)</f>
        <v>51404</v>
      </c>
      <c r="CW17" s="22">
        <f>Target_AM[[#This Row],[PROPORSI]]*VLOOKUP(Target_AM[[#This Row],[NIPNAS]],Target_CC[],COLUMN(CI$2)+9,0)</f>
        <v>51404</v>
      </c>
      <c r="CX17" s="22">
        <f>Target_AM[[#This Row],[PROPORSI]]*VLOOKUP(Target_AM[[#This Row],[NIPNAS]],Target_CC[],COLUMN(CJ$2)+9,0)</f>
        <v>51404</v>
      </c>
      <c r="CY17" s="22">
        <f>Target_AM[[#This Row],[PROPORSI]]*VLOOKUP(Target_AM[[#This Row],[NIPNAS]],Target_CC[],COLUMN(CK$2)+9,0)</f>
        <v>51404</v>
      </c>
      <c r="CZ17" s="22">
        <f>Target_AM[[#This Row],[PROPORSI]]*VLOOKUP(Target_AM[[#This Row],[NIPNAS]],Target_CC[],COLUMN(CL$2)+9,0)</f>
        <v>51404</v>
      </c>
      <c r="DA17" s="22">
        <f>Target_AM[[#This Row],[PROPORSI]]*VLOOKUP(Target_AM[[#This Row],[NIPNAS]],Target_CC[],COLUMN(CM$2)+9,0)</f>
        <v>1920141</v>
      </c>
      <c r="DB17" s="22">
        <f>Target_AM[[#This Row],[PROPORSI]]*VLOOKUP(Target_AM[[#This Row],[NIPNAS]],Target_CC[],COLUMN(CN$2)+9,0)</f>
        <v>0</v>
      </c>
      <c r="DC17" s="22">
        <f>Target_AM[[#This Row],[PROPORSI]]*VLOOKUP(Target_AM[[#This Row],[NIPNAS]],Target_CC[],COLUMN(CO$2)+9,0)</f>
        <v>0</v>
      </c>
      <c r="DD17" s="22">
        <f>Target_AM[[#This Row],[PROPORSI]]*VLOOKUP(Target_AM[[#This Row],[NIPNAS]],Target_CC[],COLUMN(CP$2)+9,0)</f>
        <v>0</v>
      </c>
      <c r="DE17" s="22">
        <f>Target_AM[[#This Row],[PROPORSI]]*VLOOKUP(Target_AM[[#This Row],[NIPNAS]],Target_CC[],COLUMN(CQ$2)+9,0)</f>
        <v>0</v>
      </c>
      <c r="DF17" s="22">
        <f>Target_AM[[#This Row],[PROPORSI]]*VLOOKUP(Target_AM[[#This Row],[NIPNAS]],Target_CC[],COLUMN(CR$2)+9,0)</f>
        <v>0</v>
      </c>
      <c r="DG17" s="22">
        <f>Target_AM[[#This Row],[PROPORSI]]*VLOOKUP(Target_AM[[#This Row],[NIPNAS]],Target_CC[],COLUMN(CS$2)+9,0)</f>
        <v>0</v>
      </c>
      <c r="DH17" s="22">
        <f>Target_AM[[#This Row],[PROPORSI]]*VLOOKUP(Target_AM[[#This Row],[NIPNAS]],Target_CC[],COLUMN(CT$2)+9,0)</f>
        <v>0</v>
      </c>
      <c r="DI17" s="22">
        <f>Target_AM[[#This Row],[PROPORSI]]*VLOOKUP(Target_AM[[#This Row],[NIPNAS]],Target_CC[],COLUMN(CU$2)+9,0)</f>
        <v>0</v>
      </c>
      <c r="DJ17" s="22">
        <f>Target_AM[[#This Row],[PROPORSI]]*VLOOKUP(Target_AM[[#This Row],[NIPNAS]],Target_CC[],COLUMN(CV$2)+9,0)</f>
        <v>0</v>
      </c>
      <c r="DK17" s="22">
        <f>Target_AM[[#This Row],[PROPORSI]]*VLOOKUP(Target_AM[[#This Row],[NIPNAS]],Target_CC[],COLUMN(CW$2)+9,0)</f>
        <v>0</v>
      </c>
      <c r="DL17" s="22">
        <f>Target_AM[[#This Row],[PROPORSI]]*VLOOKUP(Target_AM[[#This Row],[NIPNAS]],Target_CC[],COLUMN(CX$2)+9,0)</f>
        <v>0</v>
      </c>
      <c r="DM17" s="22">
        <f>Target_AM[[#This Row],[PROPORSI]]*VLOOKUP(Target_AM[[#This Row],[NIPNAS]],Target_CC[],COLUMN(CY$2)+9,0)</f>
        <v>0</v>
      </c>
      <c r="DN17" s="22">
        <f>Target_AM[[#This Row],[PROPORSI]]*VLOOKUP(Target_AM[[#This Row],[NIPNAS]],Target_CC[],COLUMN(CZ$2)+9,0)</f>
        <v>0</v>
      </c>
      <c r="DO17" s="22">
        <f>Target_AM[[#This Row],[PROPORSI]]*VLOOKUP(Target_AM[[#This Row],[NIPNAS]],Target_CC[],COLUMN(DA$2)+9,0)</f>
        <v>0</v>
      </c>
      <c r="DP17" s="22">
        <f>Target_AM[[#This Row],[PROPORSI]]*VLOOKUP(Target_AM[[#This Row],[NIPNAS]],Target_CC[],COLUMN(DB$2)+9,0)</f>
        <v>0</v>
      </c>
      <c r="DQ17" s="22">
        <f>Target_AM[[#This Row],[PROPORSI]]*VLOOKUP(Target_AM[[#This Row],[NIPNAS]],Target_CC[],COLUMN(DC$2)+9,0)</f>
        <v>0</v>
      </c>
      <c r="DR17" s="22">
        <f>Target_AM[[#This Row],[PROPORSI]]*VLOOKUP(Target_AM[[#This Row],[NIPNAS]],Target_CC[],COLUMN(DD$2)+9,0)</f>
        <v>0</v>
      </c>
      <c r="DS17" s="22">
        <f>Target_AM[[#This Row],[PROPORSI]]*VLOOKUP(Target_AM[[#This Row],[NIPNAS]],Target_CC[],COLUMN(DE$2)+9,0)</f>
        <v>0</v>
      </c>
      <c r="DT17" s="22">
        <f>Target_AM[[#This Row],[PROPORSI]]*VLOOKUP(Target_AM[[#This Row],[NIPNAS]],Target_CC[],COLUMN(DF$2)+9,0)</f>
        <v>0</v>
      </c>
      <c r="DU17" s="22">
        <f>Target_AM[[#This Row],[PROPORSI]]*VLOOKUP(Target_AM[[#This Row],[NIPNAS]],Target_CC[],COLUMN(DG$2)+9,0)</f>
        <v>0</v>
      </c>
      <c r="DV17" s="22">
        <f>Target_AM[[#This Row],[PROPORSI]]*VLOOKUP(Target_AM[[#This Row],[NIPNAS]],Target_CC[],COLUMN(DH$2)+9,0)</f>
        <v>0</v>
      </c>
      <c r="DW17" s="22">
        <f>Target_AM[[#This Row],[PROPORSI]]*VLOOKUP(Target_AM[[#This Row],[NIPNAS]],Target_CC[],COLUMN(DI$2)+9,0)</f>
        <v>0</v>
      </c>
      <c r="DX17" s="22">
        <f>Target_AM[[#This Row],[PROPORSI]]*VLOOKUP(Target_AM[[#This Row],[NIPNAS]],Target_CC[],COLUMN(DJ$2)+9,0)</f>
        <v>0</v>
      </c>
      <c r="DY17" s="22">
        <f>Target_AM[[#This Row],[PROPORSI]]*VLOOKUP(Target_AM[[#This Row],[NIPNAS]],Target_CC[],COLUMN(DK$2)+9,0)</f>
        <v>0</v>
      </c>
      <c r="DZ17" s="22">
        <f>Target_AM[[#This Row],[PROPORSI]]*VLOOKUP(Target_AM[[#This Row],[NIPNAS]],Target_CC[],COLUMN(DL$2)+9,0)</f>
        <v>0</v>
      </c>
      <c r="EA17" s="22">
        <f>Target_AM[[#This Row],[PROPORSI]]*VLOOKUP(Target_AM[[#This Row],[NIPNAS]],Target_CC[],COLUMN(DM$2)+9,0)</f>
        <v>0</v>
      </c>
    </row>
    <row r="18" spans="2:131" x14ac:dyDescent="0.3">
      <c r="B18">
        <v>405605</v>
      </c>
      <c r="C18" t="s">
        <v>1020</v>
      </c>
      <c r="D18">
        <v>1</v>
      </c>
      <c r="E18" s="8">
        <v>45658</v>
      </c>
      <c r="F18">
        <v>5592889</v>
      </c>
      <c r="G18" t="s">
        <v>902</v>
      </c>
      <c r="J18" t="s">
        <v>878</v>
      </c>
      <c r="K18" t="s">
        <v>20</v>
      </c>
      <c r="L18" t="s">
        <v>159</v>
      </c>
      <c r="M18" t="s">
        <v>18</v>
      </c>
      <c r="N18" s="23">
        <f>Target_AM[[#This Row],[PROPORSI]]*VLOOKUP(Target_AM[[#This Row],[NIPNAS]],Target_CC[],9,0)</f>
        <v>17445451.170000002</v>
      </c>
      <c r="O18" s="22">
        <f>Target_AM[[#This Row],[PROPORSI]]*VLOOKUP(Target_AM[[#This Row],[NIPNAS]],Target_CC[],COLUMN(A$2)+9,0)</f>
        <v>1175470.976116755</v>
      </c>
      <c r="P18" s="22">
        <f>Target_AM[[#This Row],[PROPORSI]]*VLOOKUP(Target_AM[[#This Row],[NIPNAS]],Target_CC[],COLUMN(B$2)+9,0)</f>
        <v>1112562.8601226781</v>
      </c>
      <c r="Q18" s="22">
        <f>Target_AM[[#This Row],[PROPORSI]]*VLOOKUP(Target_AM[[#This Row],[NIPNAS]],Target_CC[],COLUMN(C$2)+9,0)</f>
        <v>1160643.1498548456</v>
      </c>
      <c r="R18" s="22">
        <f>Target_AM[[#This Row],[PROPORSI]]*VLOOKUP(Target_AM[[#This Row],[NIPNAS]],Target_CC[],COLUMN(D$2)+9,0)</f>
        <v>1095508.3269560272</v>
      </c>
      <c r="S18" s="22">
        <f>Target_AM[[#This Row],[PROPORSI]]*VLOOKUP(Target_AM[[#This Row],[NIPNAS]],Target_CC[],COLUMN(E$2)+9,0)</f>
        <v>1065726.0261594462</v>
      </c>
      <c r="T18" s="22">
        <f>Target_AM[[#This Row],[PROPORSI]]*VLOOKUP(Target_AM[[#This Row],[NIPNAS]],Target_CC[],COLUMN(F$2)+9,0)</f>
        <v>993777.52618603571</v>
      </c>
      <c r="U18" s="22">
        <f>Target_AM[[#This Row],[PROPORSI]]*VLOOKUP(Target_AM[[#This Row],[NIPNAS]],Target_CC[],COLUMN(G$2)+9,0)</f>
        <v>962136.94982365705</v>
      </c>
      <c r="V18" s="22">
        <f>Target_AM[[#This Row],[PROPORSI]]*VLOOKUP(Target_AM[[#This Row],[NIPNAS]],Target_CC[],COLUMN(H$2)+9,0)</f>
        <v>975738.20675299934</v>
      </c>
      <c r="W18" s="22">
        <f>Target_AM[[#This Row],[PROPORSI]]*VLOOKUP(Target_AM[[#This Row],[NIPNAS]],Target_CC[],COLUMN(I$2)+9,0)</f>
        <v>969352.83110992936</v>
      </c>
      <c r="X18" s="22">
        <f>Target_AM[[#This Row],[PROPORSI]]*VLOOKUP(Target_AM[[#This Row],[NIPNAS]],Target_CC[],COLUMN(J$2)+9,0)</f>
        <v>953550.96449568728</v>
      </c>
      <c r="Y18" s="22">
        <f>Target_AM[[#This Row],[PROPORSI]]*VLOOKUP(Target_AM[[#This Row],[NIPNAS]],Target_CC[],COLUMN(K$2)+9,0)</f>
        <v>953550.96449568728</v>
      </c>
      <c r="Z18" s="22">
        <f>Target_AM[[#This Row],[PROPORSI]]*VLOOKUP(Target_AM[[#This Row],[NIPNAS]],Target_CC[],COLUMN(L$2)+9,0)</f>
        <v>866864.51248011098</v>
      </c>
      <c r="AA18" s="22">
        <f>Target_AM[[#This Row],[PROPORSI]]*VLOOKUP(Target_AM[[#This Row],[NIPNAS]],Target_CC[],COLUMN(M$2)+9,0)</f>
        <v>12284883.294553859</v>
      </c>
      <c r="AB18" s="22">
        <f>Target_AM[[#This Row],[PROPORSI]]*VLOOKUP(Target_AM[[#This Row],[NIPNAS]],Target_CC[],COLUMN(N$2)+9,0)</f>
        <v>48919.062053537375</v>
      </c>
      <c r="AC18" s="22">
        <f>Target_AM[[#This Row],[PROPORSI]]*VLOOKUP(Target_AM[[#This Row],[NIPNAS]],Target_CC[],COLUMN(O$2)+9,0)</f>
        <v>108988.33782452313</v>
      </c>
      <c r="AD18" s="22">
        <f>Target_AM[[#This Row],[PROPORSI]]*VLOOKUP(Target_AM[[#This Row],[NIPNAS]],Target_CC[],COLUMN(P$2)+9,0)</f>
        <v>102128.73731866226</v>
      </c>
      <c r="AE18" s="22">
        <f>Target_AM[[#This Row],[PROPORSI]]*VLOOKUP(Target_AM[[#This Row],[NIPNAS]],Target_CC[],COLUMN(Q$2)+9,0)</f>
        <v>85888.729085886982</v>
      </c>
      <c r="AF18" s="22">
        <f>Target_AM[[#This Row],[PROPORSI]]*VLOOKUP(Target_AM[[#This Row],[NIPNAS]],Target_CC[],COLUMN(R$2)+9,0)</f>
        <v>86840.686584841736</v>
      </c>
      <c r="AG18" s="22">
        <f>Target_AM[[#This Row],[PROPORSI]]*VLOOKUP(Target_AM[[#This Row],[NIPNAS]],Target_CC[],COLUMN(S$2)+9,0)</f>
        <v>86258.534366698936</v>
      </c>
      <c r="AH18" s="22">
        <f>Target_AM[[#This Row],[PROPORSI]]*VLOOKUP(Target_AM[[#This Row],[NIPNAS]],Target_CC[],COLUMN(T$2)+9,0)</f>
        <v>97850.796610003832</v>
      </c>
      <c r="AI18" s="22">
        <f>Target_AM[[#This Row],[PROPORSI]]*VLOOKUP(Target_AM[[#This Row],[NIPNAS]],Target_CC[],COLUMN(U$2)+9,0)</f>
        <v>97465.962400824123</v>
      </c>
      <c r="AJ18" s="22">
        <f>Target_AM[[#This Row],[PROPORSI]]*VLOOKUP(Target_AM[[#This Row],[NIPNAS]],Target_CC[],COLUMN(V$2)+9,0)</f>
        <v>96818.22172869643</v>
      </c>
      <c r="AK18" s="22">
        <f>Target_AM[[#This Row],[PROPORSI]]*VLOOKUP(Target_AM[[#This Row],[NIPNAS]],Target_CC[],COLUMN(W$2)+9,0)</f>
        <v>98103.824507676385</v>
      </c>
      <c r="AL18" s="22">
        <f>Target_AM[[#This Row],[PROPORSI]]*VLOOKUP(Target_AM[[#This Row],[NIPNAS]],Target_CC[],COLUMN(X$2)+9,0)</f>
        <v>97808.281168620291</v>
      </c>
      <c r="AM18" s="22">
        <f>Target_AM[[#This Row],[PROPORSI]]*VLOOKUP(Target_AM[[#This Row],[NIPNAS]],Target_CC[],COLUMN(Y$2)+9,0)</f>
        <v>98568.308966944009</v>
      </c>
      <c r="AN18" s="22">
        <f>Target_AM[[#This Row],[PROPORSI]]*VLOOKUP(Target_AM[[#This Row],[NIPNAS]],Target_CC[],COLUMN(Z$2)+9,0)</f>
        <v>1105639.4826169158</v>
      </c>
      <c r="AO18" s="22">
        <f>Target_AM[[#This Row],[PROPORSI]]*VLOOKUP(Target_AM[[#This Row],[NIPNAS]],Target_CC[],COLUMN(AA$2)+9,0)</f>
        <v>1224390.0381702925</v>
      </c>
      <c r="AP18" s="22">
        <f>Target_AM[[#This Row],[PROPORSI]]*VLOOKUP(Target_AM[[#This Row],[NIPNAS]],Target_CC[],COLUMN(AB$2)+9,0)</f>
        <v>1221551.1979472013</v>
      </c>
      <c r="AQ18" s="22">
        <f>Target_AM[[#This Row],[PROPORSI]]*VLOOKUP(Target_AM[[#This Row],[NIPNAS]],Target_CC[],COLUMN(AC$2)+9,0)</f>
        <v>1262771.8871735078</v>
      </c>
      <c r="AR18" s="22">
        <f>Target_AM[[#This Row],[PROPORSI]]*VLOOKUP(Target_AM[[#This Row],[NIPNAS]],Target_CC[],COLUMN(AD$2)+9,0)</f>
        <v>1181397.0560419143</v>
      </c>
      <c r="AS18" s="22">
        <f>Target_AM[[#This Row],[PROPORSI]]*VLOOKUP(Target_AM[[#This Row],[NIPNAS]],Target_CC[],COLUMN(AE$2)+9,0)</f>
        <v>1152566.7127442879</v>
      </c>
      <c r="AT18" s="22">
        <f>Target_AM[[#This Row],[PROPORSI]]*VLOOKUP(Target_AM[[#This Row],[NIPNAS]],Target_CC[],COLUMN(AF$2)+9,0)</f>
        <v>1080036.0605527346</v>
      </c>
      <c r="AU18" s="22">
        <f>Target_AM[[#This Row],[PROPORSI]]*VLOOKUP(Target_AM[[#This Row],[NIPNAS]],Target_CC[],COLUMN(AG$2)+9,0)</f>
        <v>1059987.7464336609</v>
      </c>
      <c r="AV18" s="22">
        <f>Target_AM[[#This Row],[PROPORSI]]*VLOOKUP(Target_AM[[#This Row],[NIPNAS]],Target_CC[],COLUMN(AH$2)+9,0)</f>
        <v>1073204.1691538235</v>
      </c>
      <c r="AW18" s="22">
        <f>Target_AM[[#This Row],[PROPORSI]]*VLOOKUP(Target_AM[[#This Row],[NIPNAS]],Target_CC[],COLUMN(AI$2)+9,0)</f>
        <v>1066171.0528386259</v>
      </c>
      <c r="AX18" s="22">
        <f>Target_AM[[#This Row],[PROPORSI]]*VLOOKUP(Target_AM[[#This Row],[NIPNAS]],Target_CC[],COLUMN(AJ$2)+9,0)</f>
        <v>1051654.7890033636</v>
      </c>
      <c r="AY18" s="22">
        <f>Target_AM[[#This Row],[PROPORSI]]*VLOOKUP(Target_AM[[#This Row],[NIPNAS]],Target_CC[],COLUMN(AK$2)+9,0)</f>
        <v>1051359.2456643076</v>
      </c>
      <c r="AZ18" s="22">
        <f>Target_AM[[#This Row],[PROPORSI]]*VLOOKUP(Target_AM[[#This Row],[NIPNAS]],Target_CC[],COLUMN(AL$2)+9,0)</f>
        <v>965432.82144705497</v>
      </c>
      <c r="BA18" s="22">
        <f>Target_AM[[#This Row],[PROPORSI]]*VLOOKUP(Target_AM[[#This Row],[NIPNAS]],Target_CC[],COLUMN(AM$2)+9,0)</f>
        <v>13390522.777170775</v>
      </c>
      <c r="BB18" s="22">
        <f>Target_AM[[#This Row],[PROPORSI]]*VLOOKUP(Target_AM[[#This Row],[NIPNAS]],Target_CC[],COLUMN(AN$2)+9,0)</f>
        <v>0</v>
      </c>
      <c r="BC18" s="22">
        <f>Target_AM[[#This Row],[PROPORSI]]*VLOOKUP(Target_AM[[#This Row],[NIPNAS]],Target_CC[],COLUMN(AO$2)+9,0)</f>
        <v>0</v>
      </c>
      <c r="BD18" s="22">
        <f>Target_AM[[#This Row],[PROPORSI]]*VLOOKUP(Target_AM[[#This Row],[NIPNAS]],Target_CC[],COLUMN(AP$2)+9,0)</f>
        <v>0</v>
      </c>
      <c r="BE18" s="22">
        <f>Target_AM[[#This Row],[PROPORSI]]*VLOOKUP(Target_AM[[#This Row],[NIPNAS]],Target_CC[],COLUMN(AQ$2)+9,0)</f>
        <v>0</v>
      </c>
      <c r="BF18" s="22">
        <f>Target_AM[[#This Row],[PROPORSI]]*VLOOKUP(Target_AM[[#This Row],[NIPNAS]],Target_CC[],COLUMN(AR$2)+9,0)</f>
        <v>0</v>
      </c>
      <c r="BG18" s="22">
        <f>Target_AM[[#This Row],[PROPORSI]]*VLOOKUP(Target_AM[[#This Row],[NIPNAS]],Target_CC[],COLUMN(AS$2)+9,0)</f>
        <v>0</v>
      </c>
      <c r="BH18" s="22">
        <f>Target_AM[[#This Row],[PROPORSI]]*VLOOKUP(Target_AM[[#This Row],[NIPNAS]],Target_CC[],COLUMN(AT$2)+9,0)</f>
        <v>0</v>
      </c>
      <c r="BI18" s="22">
        <f>Target_AM[[#This Row],[PROPORSI]]*VLOOKUP(Target_AM[[#This Row],[NIPNAS]],Target_CC[],COLUMN(AU$2)+9,0)</f>
        <v>0</v>
      </c>
      <c r="BJ18" s="22">
        <f>Target_AM[[#This Row],[PROPORSI]]*VLOOKUP(Target_AM[[#This Row],[NIPNAS]],Target_CC[],COLUMN(AV$2)+9,0)</f>
        <v>0</v>
      </c>
      <c r="BK18" s="22">
        <f>Target_AM[[#This Row],[PROPORSI]]*VLOOKUP(Target_AM[[#This Row],[NIPNAS]],Target_CC[],COLUMN(AW$2)+9,0)</f>
        <v>0</v>
      </c>
      <c r="BL18" s="22">
        <f>Target_AM[[#This Row],[PROPORSI]]*VLOOKUP(Target_AM[[#This Row],[NIPNAS]],Target_CC[],COLUMN(AX$2)+9,0)</f>
        <v>0</v>
      </c>
      <c r="BM18" s="22">
        <f>Target_AM[[#This Row],[PROPORSI]]*VLOOKUP(Target_AM[[#This Row],[NIPNAS]],Target_CC[],COLUMN(AY$2)+9,0)</f>
        <v>0</v>
      </c>
      <c r="BN18" s="22">
        <f>Target_AM[[#This Row],[PROPORSI]]*VLOOKUP(Target_AM[[#This Row],[NIPNAS]],Target_CC[],COLUMN(AZ$2)+9,0)</f>
        <v>0</v>
      </c>
      <c r="BO18" s="22">
        <f>Target_AM[[#This Row],[PROPORSI]]*VLOOKUP(Target_AM[[#This Row],[NIPNAS]],Target_CC[],COLUMN(BA$2)+9,0)</f>
        <v>1110000</v>
      </c>
      <c r="BP18" s="22">
        <f>Target_AM[[#This Row],[PROPORSI]]*VLOOKUP(Target_AM[[#This Row],[NIPNAS]],Target_CC[],COLUMN(BB$2)+9,0)</f>
        <v>1051300</v>
      </c>
      <c r="BQ18" s="22">
        <f>Target_AM[[#This Row],[PROPORSI]]*VLOOKUP(Target_AM[[#This Row],[NIPNAS]],Target_CC[],COLUMN(BC$2)+9,0)</f>
        <v>1048800</v>
      </c>
      <c r="BR18" s="22">
        <f>Target_AM[[#This Row],[PROPORSI]]*VLOOKUP(Target_AM[[#This Row],[NIPNAS]],Target_CC[],COLUMN(BD$2)+9,0)</f>
        <v>1081400</v>
      </c>
      <c r="BS18" s="22">
        <f>Target_AM[[#This Row],[PROPORSI]]*VLOOKUP(Target_AM[[#This Row],[NIPNAS]],Target_CC[],COLUMN(BE$2)+9,0)</f>
        <v>1081400</v>
      </c>
      <c r="BT18" s="22">
        <f>Target_AM[[#This Row],[PROPORSI]]*VLOOKUP(Target_AM[[#This Row],[NIPNAS]],Target_CC[],COLUMN(BF$2)+9,0)</f>
        <v>1081400</v>
      </c>
      <c r="BU18" s="22">
        <f>Target_AM[[#This Row],[PROPORSI]]*VLOOKUP(Target_AM[[#This Row],[NIPNAS]],Target_CC[],COLUMN(BG$2)+9,0)</f>
        <v>1081400</v>
      </c>
      <c r="BV18" s="22">
        <f>Target_AM[[#This Row],[PROPORSI]]*VLOOKUP(Target_AM[[#This Row],[NIPNAS]],Target_CC[],COLUMN(BH$2)+9,0)</f>
        <v>1081400</v>
      </c>
      <c r="BW18" s="22">
        <f>Target_AM[[#This Row],[PROPORSI]]*VLOOKUP(Target_AM[[#This Row],[NIPNAS]],Target_CC[],COLUMN(BI$2)+9,0)</f>
        <v>1081400</v>
      </c>
      <c r="BX18" s="22">
        <f>Target_AM[[#This Row],[PROPORSI]]*VLOOKUP(Target_AM[[#This Row],[NIPNAS]],Target_CC[],COLUMN(BJ$2)+9,0)</f>
        <v>1081400</v>
      </c>
      <c r="BY18" s="22">
        <f>Target_AM[[#This Row],[PROPORSI]]*VLOOKUP(Target_AM[[#This Row],[NIPNAS]],Target_CC[],COLUMN(BK$2)+9,0)</f>
        <v>1081400</v>
      </c>
      <c r="BZ18" s="22">
        <f>Target_AM[[#This Row],[PROPORSI]]*VLOOKUP(Target_AM[[#This Row],[NIPNAS]],Target_CC[],COLUMN(BL$2)+9,0)</f>
        <v>1081400</v>
      </c>
      <c r="CA18" s="22">
        <f>Target_AM[[#This Row],[PROPORSI]]*VLOOKUP(Target_AM[[#This Row],[NIPNAS]],Target_CC[],COLUMN(BM$2)+9,0)</f>
        <v>12942700</v>
      </c>
      <c r="CB18" s="22">
        <f>Target_AM[[#This Row],[PROPORSI]]*VLOOKUP(Target_AM[[#This Row],[NIPNAS]],Target_CC[],COLUMN(BN$2)+9,0)</f>
        <v>0</v>
      </c>
      <c r="CC18" s="22">
        <f>Target_AM[[#This Row],[PROPORSI]]*VLOOKUP(Target_AM[[#This Row],[NIPNAS]],Target_CC[],COLUMN(BO$2)+9,0)</f>
        <v>0</v>
      </c>
      <c r="CD18" s="22">
        <f>Target_AM[[#This Row],[PROPORSI]]*VLOOKUP(Target_AM[[#This Row],[NIPNAS]],Target_CC[],COLUMN(BP$2)+9,0)</f>
        <v>0</v>
      </c>
      <c r="CE18" s="22">
        <f>Target_AM[[#This Row],[PROPORSI]]*VLOOKUP(Target_AM[[#This Row],[NIPNAS]],Target_CC[],COLUMN(BQ$2)+9,0)</f>
        <v>0</v>
      </c>
      <c r="CF18" s="22">
        <f>Target_AM[[#This Row],[PROPORSI]]*VLOOKUP(Target_AM[[#This Row],[NIPNAS]],Target_CC[],COLUMN(BR$2)+9,0)</f>
        <v>0</v>
      </c>
      <c r="CG18" s="22">
        <f>Target_AM[[#This Row],[PROPORSI]]*VLOOKUP(Target_AM[[#This Row],[NIPNAS]],Target_CC[],COLUMN(BS$2)+9,0)</f>
        <v>0</v>
      </c>
      <c r="CH18" s="22">
        <f>Target_AM[[#This Row],[PROPORSI]]*VLOOKUP(Target_AM[[#This Row],[NIPNAS]],Target_CC[],COLUMN(BT$2)+9,0)</f>
        <v>0</v>
      </c>
      <c r="CI18" s="22">
        <f>Target_AM[[#This Row],[PROPORSI]]*VLOOKUP(Target_AM[[#This Row],[NIPNAS]],Target_CC[],COLUMN(BU$2)+9,0)</f>
        <v>0</v>
      </c>
      <c r="CJ18" s="22">
        <f>Target_AM[[#This Row],[PROPORSI]]*VLOOKUP(Target_AM[[#This Row],[NIPNAS]],Target_CC[],COLUMN(BV$2)+9,0)</f>
        <v>0</v>
      </c>
      <c r="CK18" s="22">
        <f>Target_AM[[#This Row],[PROPORSI]]*VLOOKUP(Target_AM[[#This Row],[NIPNAS]],Target_CC[],COLUMN(BW$2)+9,0)</f>
        <v>0</v>
      </c>
      <c r="CL18" s="22">
        <f>Target_AM[[#This Row],[PROPORSI]]*VLOOKUP(Target_AM[[#This Row],[NIPNAS]],Target_CC[],COLUMN(BX$2)+9,0)</f>
        <v>0</v>
      </c>
      <c r="CM18" s="22">
        <f>Target_AM[[#This Row],[PROPORSI]]*VLOOKUP(Target_AM[[#This Row],[NIPNAS]],Target_CC[],COLUMN(BY$2)+9,0)</f>
        <v>0</v>
      </c>
      <c r="CN18" s="22">
        <f>Target_AM[[#This Row],[PROPORSI]]*VLOOKUP(Target_AM[[#This Row],[NIPNAS]],Target_CC[],COLUMN(BZ$2)+9,0)</f>
        <v>0</v>
      </c>
      <c r="CO18" s="22">
        <f>Target_AM[[#This Row],[PROPORSI]]*VLOOKUP(Target_AM[[#This Row],[NIPNAS]],Target_CC[],COLUMN(CA$2)+9,0)</f>
        <v>1147202</v>
      </c>
      <c r="CP18" s="22">
        <f>Target_AM[[#This Row],[PROPORSI]]*VLOOKUP(Target_AM[[#This Row],[NIPNAS]],Target_CC[],COLUMN(CB$2)+9,0)</f>
        <v>1083900</v>
      </c>
      <c r="CQ18" s="22">
        <f>Target_AM[[#This Row],[PROPORSI]]*VLOOKUP(Target_AM[[#This Row],[NIPNAS]],Target_CC[],COLUMN(CC$2)+9,0)</f>
        <v>1081400</v>
      </c>
      <c r="CR18" s="22">
        <f>Target_AM[[#This Row],[PROPORSI]]*VLOOKUP(Target_AM[[#This Row],[NIPNAS]],Target_CC[],COLUMN(CD$2)+9,0)</f>
        <v>1081400</v>
      </c>
      <c r="CS18" s="22">
        <f>Target_AM[[#This Row],[PROPORSI]]*VLOOKUP(Target_AM[[#This Row],[NIPNAS]],Target_CC[],COLUMN(CE$2)+9,0)</f>
        <v>1081400</v>
      </c>
      <c r="CT18" s="22">
        <f>Target_AM[[#This Row],[PROPORSI]]*VLOOKUP(Target_AM[[#This Row],[NIPNAS]],Target_CC[],COLUMN(CF$2)+9,0)</f>
        <v>1081400</v>
      </c>
      <c r="CU18" s="22">
        <f>Target_AM[[#This Row],[PROPORSI]]*VLOOKUP(Target_AM[[#This Row],[NIPNAS]],Target_CC[],COLUMN(CG$2)+9,0)</f>
        <v>1081400</v>
      </c>
      <c r="CV18" s="22">
        <f>Target_AM[[#This Row],[PROPORSI]]*VLOOKUP(Target_AM[[#This Row],[NIPNAS]],Target_CC[],COLUMN(CH$2)+9,0)</f>
        <v>1081400</v>
      </c>
      <c r="CW18" s="22">
        <f>Target_AM[[#This Row],[PROPORSI]]*VLOOKUP(Target_AM[[#This Row],[NIPNAS]],Target_CC[],COLUMN(CI$2)+9,0)</f>
        <v>1081400</v>
      </c>
      <c r="CX18" s="22">
        <f>Target_AM[[#This Row],[PROPORSI]]*VLOOKUP(Target_AM[[#This Row],[NIPNAS]],Target_CC[],COLUMN(CJ$2)+9,0)</f>
        <v>1081400</v>
      </c>
      <c r="CY18" s="22">
        <f>Target_AM[[#This Row],[PROPORSI]]*VLOOKUP(Target_AM[[#This Row],[NIPNAS]],Target_CC[],COLUMN(CK$2)+9,0)</f>
        <v>1081400</v>
      </c>
      <c r="CZ18" s="22">
        <f>Target_AM[[#This Row],[PROPORSI]]*VLOOKUP(Target_AM[[#This Row],[NIPNAS]],Target_CC[],COLUMN(CL$2)+9,0)</f>
        <v>1081400</v>
      </c>
      <c r="DA18" s="22">
        <f>Target_AM[[#This Row],[PROPORSI]]*VLOOKUP(Target_AM[[#This Row],[NIPNAS]],Target_CC[],COLUMN(CM$2)+9,0)</f>
        <v>13045102</v>
      </c>
      <c r="DB18" s="22">
        <f>Target_AM[[#This Row],[PROPORSI]]*VLOOKUP(Target_AM[[#This Row],[NIPNAS]],Target_CC[],COLUMN(CN$2)+9,0)</f>
        <v>0</v>
      </c>
      <c r="DC18" s="22">
        <f>Target_AM[[#This Row],[PROPORSI]]*VLOOKUP(Target_AM[[#This Row],[NIPNAS]],Target_CC[],COLUMN(CO$2)+9,0)</f>
        <v>0</v>
      </c>
      <c r="DD18" s="22">
        <f>Target_AM[[#This Row],[PROPORSI]]*VLOOKUP(Target_AM[[#This Row],[NIPNAS]],Target_CC[],COLUMN(CP$2)+9,0)</f>
        <v>0</v>
      </c>
      <c r="DE18" s="22">
        <f>Target_AM[[#This Row],[PROPORSI]]*VLOOKUP(Target_AM[[#This Row],[NIPNAS]],Target_CC[],COLUMN(CQ$2)+9,0)</f>
        <v>0</v>
      </c>
      <c r="DF18" s="22">
        <f>Target_AM[[#This Row],[PROPORSI]]*VLOOKUP(Target_AM[[#This Row],[NIPNAS]],Target_CC[],COLUMN(CR$2)+9,0)</f>
        <v>0</v>
      </c>
      <c r="DG18" s="22">
        <f>Target_AM[[#This Row],[PROPORSI]]*VLOOKUP(Target_AM[[#This Row],[NIPNAS]],Target_CC[],COLUMN(CS$2)+9,0)</f>
        <v>0</v>
      </c>
      <c r="DH18" s="22">
        <f>Target_AM[[#This Row],[PROPORSI]]*VLOOKUP(Target_AM[[#This Row],[NIPNAS]],Target_CC[],COLUMN(CT$2)+9,0)</f>
        <v>0</v>
      </c>
      <c r="DI18" s="22">
        <f>Target_AM[[#This Row],[PROPORSI]]*VLOOKUP(Target_AM[[#This Row],[NIPNAS]],Target_CC[],COLUMN(CU$2)+9,0)</f>
        <v>0</v>
      </c>
      <c r="DJ18" s="22">
        <f>Target_AM[[#This Row],[PROPORSI]]*VLOOKUP(Target_AM[[#This Row],[NIPNAS]],Target_CC[],COLUMN(CV$2)+9,0)</f>
        <v>0</v>
      </c>
      <c r="DK18" s="22">
        <f>Target_AM[[#This Row],[PROPORSI]]*VLOOKUP(Target_AM[[#This Row],[NIPNAS]],Target_CC[],COLUMN(CW$2)+9,0)</f>
        <v>0</v>
      </c>
      <c r="DL18" s="22">
        <f>Target_AM[[#This Row],[PROPORSI]]*VLOOKUP(Target_AM[[#This Row],[NIPNAS]],Target_CC[],COLUMN(CX$2)+9,0)</f>
        <v>0</v>
      </c>
      <c r="DM18" s="22">
        <f>Target_AM[[#This Row],[PROPORSI]]*VLOOKUP(Target_AM[[#This Row],[NIPNAS]],Target_CC[],COLUMN(CY$2)+9,0)</f>
        <v>0</v>
      </c>
      <c r="DN18" s="22">
        <f>Target_AM[[#This Row],[PROPORSI]]*VLOOKUP(Target_AM[[#This Row],[NIPNAS]],Target_CC[],COLUMN(CZ$2)+9,0)</f>
        <v>0</v>
      </c>
      <c r="DO18" s="22">
        <f>Target_AM[[#This Row],[PROPORSI]]*VLOOKUP(Target_AM[[#This Row],[NIPNAS]],Target_CC[],COLUMN(DA$2)+9,0)</f>
        <v>0</v>
      </c>
      <c r="DP18" s="22">
        <f>Target_AM[[#This Row],[PROPORSI]]*VLOOKUP(Target_AM[[#This Row],[NIPNAS]],Target_CC[],COLUMN(DB$2)+9,0)</f>
        <v>0</v>
      </c>
      <c r="DQ18" s="22">
        <f>Target_AM[[#This Row],[PROPORSI]]*VLOOKUP(Target_AM[[#This Row],[NIPNAS]],Target_CC[],COLUMN(DC$2)+9,0)</f>
        <v>0</v>
      </c>
      <c r="DR18" s="22">
        <f>Target_AM[[#This Row],[PROPORSI]]*VLOOKUP(Target_AM[[#This Row],[NIPNAS]],Target_CC[],COLUMN(DD$2)+9,0)</f>
        <v>0</v>
      </c>
      <c r="DS18" s="22">
        <f>Target_AM[[#This Row],[PROPORSI]]*VLOOKUP(Target_AM[[#This Row],[NIPNAS]],Target_CC[],COLUMN(DE$2)+9,0)</f>
        <v>0</v>
      </c>
      <c r="DT18" s="22">
        <f>Target_AM[[#This Row],[PROPORSI]]*VLOOKUP(Target_AM[[#This Row],[NIPNAS]],Target_CC[],COLUMN(DF$2)+9,0)</f>
        <v>0</v>
      </c>
      <c r="DU18" s="22">
        <f>Target_AM[[#This Row],[PROPORSI]]*VLOOKUP(Target_AM[[#This Row],[NIPNAS]],Target_CC[],COLUMN(DG$2)+9,0)</f>
        <v>0</v>
      </c>
      <c r="DV18" s="22">
        <f>Target_AM[[#This Row],[PROPORSI]]*VLOOKUP(Target_AM[[#This Row],[NIPNAS]],Target_CC[],COLUMN(DH$2)+9,0)</f>
        <v>0</v>
      </c>
      <c r="DW18" s="22">
        <f>Target_AM[[#This Row],[PROPORSI]]*VLOOKUP(Target_AM[[#This Row],[NIPNAS]],Target_CC[],COLUMN(DI$2)+9,0)</f>
        <v>0</v>
      </c>
      <c r="DX18" s="22">
        <f>Target_AM[[#This Row],[PROPORSI]]*VLOOKUP(Target_AM[[#This Row],[NIPNAS]],Target_CC[],COLUMN(DJ$2)+9,0)</f>
        <v>0</v>
      </c>
      <c r="DY18" s="22">
        <f>Target_AM[[#This Row],[PROPORSI]]*VLOOKUP(Target_AM[[#This Row],[NIPNAS]],Target_CC[],COLUMN(DK$2)+9,0)</f>
        <v>0</v>
      </c>
      <c r="DZ18" s="22">
        <f>Target_AM[[#This Row],[PROPORSI]]*VLOOKUP(Target_AM[[#This Row],[NIPNAS]],Target_CC[],COLUMN(DL$2)+9,0)</f>
        <v>0</v>
      </c>
      <c r="EA18" s="22">
        <f>Target_AM[[#This Row],[PROPORSI]]*VLOOKUP(Target_AM[[#This Row],[NIPNAS]],Target_CC[],COLUMN(DM$2)+9,0)</f>
        <v>0</v>
      </c>
    </row>
    <row r="19" spans="2:131" x14ac:dyDescent="0.3">
      <c r="B19">
        <v>401431</v>
      </c>
      <c r="C19" t="s">
        <v>983</v>
      </c>
      <c r="D19">
        <v>1</v>
      </c>
      <c r="E19" s="8">
        <v>45658</v>
      </c>
      <c r="F19">
        <v>2940641</v>
      </c>
      <c r="G19" t="s">
        <v>904</v>
      </c>
      <c r="J19" t="s">
        <v>888</v>
      </c>
      <c r="K19" t="s">
        <v>25</v>
      </c>
      <c r="L19" t="s">
        <v>159</v>
      </c>
      <c r="M19" t="s">
        <v>18</v>
      </c>
      <c r="N19" s="23">
        <f>Target_AM[[#This Row],[PROPORSI]]*VLOOKUP(Target_AM[[#This Row],[NIPNAS]],Target_CC[],9,0)</f>
        <v>46756104.265458897</v>
      </c>
      <c r="O19" s="22">
        <f>Target_AM[[#This Row],[PROPORSI]]*VLOOKUP(Target_AM[[#This Row],[NIPNAS]],Target_CC[],COLUMN(A$2)+9,0)</f>
        <v>895512</v>
      </c>
      <c r="P19" s="22">
        <f>Target_AM[[#This Row],[PROPORSI]]*VLOOKUP(Target_AM[[#This Row],[NIPNAS]],Target_CC[],COLUMN(B$2)+9,0)</f>
        <v>1642733</v>
      </c>
      <c r="Q19" s="22">
        <f>Target_AM[[#This Row],[PROPORSI]]*VLOOKUP(Target_AM[[#This Row],[NIPNAS]],Target_CC[],COLUMN(C$2)+9,0)</f>
        <v>1543439</v>
      </c>
      <c r="R19" s="22">
        <f>Target_AM[[#This Row],[PROPORSI]]*VLOOKUP(Target_AM[[#This Row],[NIPNAS]],Target_CC[],COLUMN(D$2)+9,0)</f>
        <v>1341021</v>
      </c>
      <c r="S19" s="22">
        <f>Target_AM[[#This Row],[PROPORSI]]*VLOOKUP(Target_AM[[#This Row],[NIPNAS]],Target_CC[],COLUMN(E$2)+9,0)</f>
        <v>1353865</v>
      </c>
      <c r="T19" s="22">
        <f>Target_AM[[#This Row],[PROPORSI]]*VLOOKUP(Target_AM[[#This Row],[NIPNAS]],Target_CC[],COLUMN(F$2)+9,0)</f>
        <v>1359875</v>
      </c>
      <c r="U19" s="22">
        <f>Target_AM[[#This Row],[PROPORSI]]*VLOOKUP(Target_AM[[#This Row],[NIPNAS]],Target_CC[],COLUMN(G$2)+9,0)</f>
        <v>1498289</v>
      </c>
      <c r="V19" s="22">
        <f>Target_AM[[#This Row],[PROPORSI]]*VLOOKUP(Target_AM[[#This Row],[NIPNAS]],Target_CC[],COLUMN(H$2)+9,0)</f>
        <v>1484346</v>
      </c>
      <c r="W19" s="22">
        <f>Target_AM[[#This Row],[PROPORSI]]*VLOOKUP(Target_AM[[#This Row],[NIPNAS]],Target_CC[],COLUMN(I$2)+9,0)</f>
        <v>1483897</v>
      </c>
      <c r="X19" s="22">
        <f>Target_AM[[#This Row],[PROPORSI]]*VLOOKUP(Target_AM[[#This Row],[NIPNAS]],Target_CC[],COLUMN(J$2)+9,0)</f>
        <v>1495997</v>
      </c>
      <c r="Y19" s="22">
        <f>Target_AM[[#This Row],[PROPORSI]]*VLOOKUP(Target_AM[[#This Row],[NIPNAS]],Target_CC[],COLUMN(K$2)+9,0)</f>
        <v>1476730</v>
      </c>
      <c r="Z19" s="22">
        <f>Target_AM[[#This Row],[PROPORSI]]*VLOOKUP(Target_AM[[#This Row],[NIPNAS]],Target_CC[],COLUMN(L$2)+9,0)</f>
        <v>1476714</v>
      </c>
      <c r="AA19" s="22">
        <f>Target_AM[[#This Row],[PROPORSI]]*VLOOKUP(Target_AM[[#This Row],[NIPNAS]],Target_CC[],COLUMN(M$2)+9,0)</f>
        <v>17052418</v>
      </c>
      <c r="AB19" s="22">
        <f>Target_AM[[#This Row],[PROPORSI]]*VLOOKUP(Target_AM[[#This Row],[NIPNAS]],Target_CC[],COLUMN(N$2)+9,0)</f>
        <v>329428</v>
      </c>
      <c r="AC19" s="22">
        <f>Target_AM[[#This Row],[PROPORSI]]*VLOOKUP(Target_AM[[#This Row],[NIPNAS]],Target_CC[],COLUMN(O$2)+9,0)</f>
        <v>604305</v>
      </c>
      <c r="AD19" s="22">
        <f>Target_AM[[#This Row],[PROPORSI]]*VLOOKUP(Target_AM[[#This Row],[NIPNAS]],Target_CC[],COLUMN(P$2)+9,0)</f>
        <v>567778</v>
      </c>
      <c r="AE19" s="22">
        <f>Target_AM[[#This Row],[PROPORSI]]*VLOOKUP(Target_AM[[#This Row],[NIPNAS]],Target_CC[],COLUMN(Q$2)+9,0)</f>
        <v>493315</v>
      </c>
      <c r="AF19" s="22">
        <f>Target_AM[[#This Row],[PROPORSI]]*VLOOKUP(Target_AM[[#This Row],[NIPNAS]],Target_CC[],COLUMN(R$2)+9,0)</f>
        <v>498040</v>
      </c>
      <c r="AG19" s="22">
        <f>Target_AM[[#This Row],[PROPORSI]]*VLOOKUP(Target_AM[[#This Row],[NIPNAS]],Target_CC[],COLUMN(S$2)+9,0)</f>
        <v>500251</v>
      </c>
      <c r="AH19" s="22">
        <f>Target_AM[[#This Row],[PROPORSI]]*VLOOKUP(Target_AM[[#This Row],[NIPNAS]],Target_CC[],COLUMN(T$2)+9,0)</f>
        <v>551169</v>
      </c>
      <c r="AI19" s="22">
        <f>Target_AM[[#This Row],[PROPORSI]]*VLOOKUP(Target_AM[[#This Row],[NIPNAS]],Target_CC[],COLUMN(U$2)+9,0)</f>
        <v>546040</v>
      </c>
      <c r="AJ19" s="22">
        <f>Target_AM[[#This Row],[PROPORSI]]*VLOOKUP(Target_AM[[#This Row],[NIPNAS]],Target_CC[],COLUMN(V$2)+9,0)</f>
        <v>545875</v>
      </c>
      <c r="AK19" s="22">
        <f>Target_AM[[#This Row],[PROPORSI]]*VLOOKUP(Target_AM[[#This Row],[NIPNAS]],Target_CC[],COLUMN(W$2)+9,0)</f>
        <v>550326</v>
      </c>
      <c r="AL19" s="22">
        <f>Target_AM[[#This Row],[PROPORSI]]*VLOOKUP(Target_AM[[#This Row],[NIPNAS]],Target_CC[],COLUMN(X$2)+9,0)</f>
        <v>543238</v>
      </c>
      <c r="AM19" s="22">
        <f>Target_AM[[#This Row],[PROPORSI]]*VLOOKUP(Target_AM[[#This Row],[NIPNAS]],Target_CC[],COLUMN(Y$2)+9,0)</f>
        <v>543232</v>
      </c>
      <c r="AN19" s="22">
        <f>Target_AM[[#This Row],[PROPORSI]]*VLOOKUP(Target_AM[[#This Row],[NIPNAS]],Target_CC[],COLUMN(Z$2)+9,0)</f>
        <v>6272997</v>
      </c>
      <c r="AO19" s="22">
        <f>Target_AM[[#This Row],[PROPORSI]]*VLOOKUP(Target_AM[[#This Row],[NIPNAS]],Target_CC[],COLUMN(AA$2)+9,0)</f>
        <v>1224940</v>
      </c>
      <c r="AP19" s="22">
        <f>Target_AM[[#This Row],[PROPORSI]]*VLOOKUP(Target_AM[[#This Row],[NIPNAS]],Target_CC[],COLUMN(AB$2)+9,0)</f>
        <v>2247038</v>
      </c>
      <c r="AQ19" s="22">
        <f>Target_AM[[#This Row],[PROPORSI]]*VLOOKUP(Target_AM[[#This Row],[NIPNAS]],Target_CC[],COLUMN(AC$2)+9,0)</f>
        <v>2111217</v>
      </c>
      <c r="AR19" s="22">
        <f>Target_AM[[#This Row],[PROPORSI]]*VLOOKUP(Target_AM[[#This Row],[NIPNAS]],Target_CC[],COLUMN(AD$2)+9,0)</f>
        <v>1834336</v>
      </c>
      <c r="AS19" s="22">
        <f>Target_AM[[#This Row],[PROPORSI]]*VLOOKUP(Target_AM[[#This Row],[NIPNAS]],Target_CC[],COLUMN(AE$2)+9,0)</f>
        <v>1851905</v>
      </c>
      <c r="AT19" s="22">
        <f>Target_AM[[#This Row],[PROPORSI]]*VLOOKUP(Target_AM[[#This Row],[NIPNAS]],Target_CC[],COLUMN(AF$2)+9,0)</f>
        <v>1860126</v>
      </c>
      <c r="AU19" s="22">
        <f>Target_AM[[#This Row],[PROPORSI]]*VLOOKUP(Target_AM[[#This Row],[NIPNAS]],Target_CC[],COLUMN(AG$2)+9,0)</f>
        <v>2049458</v>
      </c>
      <c r="AV19" s="22">
        <f>Target_AM[[#This Row],[PROPORSI]]*VLOOKUP(Target_AM[[#This Row],[NIPNAS]],Target_CC[],COLUMN(AH$2)+9,0)</f>
        <v>2030386</v>
      </c>
      <c r="AW19" s="22">
        <f>Target_AM[[#This Row],[PROPORSI]]*VLOOKUP(Target_AM[[#This Row],[NIPNAS]],Target_CC[],COLUMN(AI$2)+9,0)</f>
        <v>2029772</v>
      </c>
      <c r="AX19" s="22">
        <f>Target_AM[[#This Row],[PROPORSI]]*VLOOKUP(Target_AM[[#This Row],[NIPNAS]],Target_CC[],COLUMN(AJ$2)+9,0)</f>
        <v>2046323</v>
      </c>
      <c r="AY19" s="22">
        <f>Target_AM[[#This Row],[PROPORSI]]*VLOOKUP(Target_AM[[#This Row],[NIPNAS]],Target_CC[],COLUMN(AK$2)+9,0)</f>
        <v>2019968</v>
      </c>
      <c r="AZ19" s="22">
        <f>Target_AM[[#This Row],[PROPORSI]]*VLOOKUP(Target_AM[[#This Row],[NIPNAS]],Target_CC[],COLUMN(AL$2)+9,0)</f>
        <v>2019946</v>
      </c>
      <c r="BA19" s="22">
        <f>Target_AM[[#This Row],[PROPORSI]]*VLOOKUP(Target_AM[[#This Row],[NIPNAS]],Target_CC[],COLUMN(AM$2)+9,0)</f>
        <v>23325415</v>
      </c>
      <c r="BB19" s="22">
        <f>Target_AM[[#This Row],[PROPORSI]]*VLOOKUP(Target_AM[[#This Row],[NIPNAS]],Target_CC[],COLUMN(AN$2)+9,0)</f>
        <v>796863</v>
      </c>
      <c r="BC19" s="22">
        <f>Target_AM[[#This Row],[PROPORSI]]*VLOOKUP(Target_AM[[#This Row],[NIPNAS]],Target_CC[],COLUMN(AO$2)+9,0)</f>
        <v>800270</v>
      </c>
      <c r="BD19" s="22">
        <f>Target_AM[[#This Row],[PROPORSI]]*VLOOKUP(Target_AM[[#This Row],[NIPNAS]],Target_CC[],COLUMN(AP$2)+9,0)</f>
        <v>796384</v>
      </c>
      <c r="BE19" s="22">
        <f>Target_AM[[#This Row],[PROPORSI]]*VLOOKUP(Target_AM[[#This Row],[NIPNAS]],Target_CC[],COLUMN(AQ$2)+9,0)</f>
        <v>786373</v>
      </c>
      <c r="BF19" s="22">
        <f>Target_AM[[#This Row],[PROPORSI]]*VLOOKUP(Target_AM[[#This Row],[NIPNAS]],Target_CC[],COLUMN(AR$2)+9,0)</f>
        <v>793936</v>
      </c>
      <c r="BG19" s="22">
        <f>Target_AM[[#This Row],[PROPORSI]]*VLOOKUP(Target_AM[[#This Row],[NIPNAS]],Target_CC[],COLUMN(AS$2)+9,0)</f>
        <v>797473</v>
      </c>
      <c r="BH19" s="22">
        <f>Target_AM[[#This Row],[PROPORSI]]*VLOOKUP(Target_AM[[#This Row],[NIPNAS]],Target_CC[],COLUMN(AT$2)+9,0)</f>
        <v>878692</v>
      </c>
      <c r="BI19" s="22">
        <f>Target_AM[[#This Row],[PROPORSI]]*VLOOKUP(Target_AM[[#This Row],[NIPNAS]],Target_CC[],COLUMN(AU$2)+9,0)</f>
        <v>870482</v>
      </c>
      <c r="BJ19" s="22">
        <f>Target_AM[[#This Row],[PROPORSI]]*VLOOKUP(Target_AM[[#This Row],[NIPNAS]],Target_CC[],COLUMN(AV$2)+9,0)</f>
        <v>870216</v>
      </c>
      <c r="BK19" s="22">
        <f>Target_AM[[#This Row],[PROPORSI]]*VLOOKUP(Target_AM[[#This Row],[NIPNAS]],Target_CC[],COLUMN(AW$2)+9,0)</f>
        <v>877333</v>
      </c>
      <c r="BL19" s="22">
        <f>Target_AM[[#This Row],[PROPORSI]]*VLOOKUP(Target_AM[[#This Row],[NIPNAS]],Target_CC[],COLUMN(AX$2)+9,0)</f>
        <v>865994</v>
      </c>
      <c r="BM19" s="22">
        <f>Target_AM[[#This Row],[PROPORSI]]*VLOOKUP(Target_AM[[#This Row],[NIPNAS]],Target_CC[],COLUMN(AY$2)+9,0)</f>
        <v>865985</v>
      </c>
      <c r="BN19" s="22">
        <f>Target_AM[[#This Row],[PROPORSI]]*VLOOKUP(Target_AM[[#This Row],[NIPNAS]],Target_CC[],COLUMN(AZ$2)+9,0)</f>
        <v>10000001</v>
      </c>
      <c r="BO19" s="22">
        <f>Target_AM[[#This Row],[PROPORSI]]*VLOOKUP(Target_AM[[#This Row],[NIPNAS]],Target_CC[],COLUMN(BA$2)+9,0)</f>
        <v>1468679</v>
      </c>
      <c r="BP19" s="22">
        <f>Target_AM[[#This Row],[PROPORSI]]*VLOOKUP(Target_AM[[#This Row],[NIPNAS]],Target_CC[],COLUMN(BB$2)+9,0)</f>
        <v>1367068</v>
      </c>
      <c r="BQ19" s="22">
        <f>Target_AM[[#This Row],[PROPORSI]]*VLOOKUP(Target_AM[[#This Row],[NIPNAS]],Target_CC[],COLUMN(BC$2)+9,0)</f>
        <v>1409154</v>
      </c>
      <c r="BR19" s="22">
        <f>Target_AM[[#This Row],[PROPORSI]]*VLOOKUP(Target_AM[[#This Row],[NIPNAS]],Target_CC[],COLUMN(BD$2)+9,0)</f>
        <v>1426028</v>
      </c>
      <c r="BS19" s="22">
        <f>Target_AM[[#This Row],[PROPORSI]]*VLOOKUP(Target_AM[[#This Row],[NIPNAS]],Target_CC[],COLUMN(BE$2)+9,0)</f>
        <v>1426028</v>
      </c>
      <c r="BT19" s="22">
        <f>Target_AM[[#This Row],[PROPORSI]]*VLOOKUP(Target_AM[[#This Row],[NIPNAS]],Target_CC[],COLUMN(BF$2)+9,0)</f>
        <v>1426028</v>
      </c>
      <c r="BU19" s="22">
        <f>Target_AM[[#This Row],[PROPORSI]]*VLOOKUP(Target_AM[[#This Row],[NIPNAS]],Target_CC[],COLUMN(BG$2)+9,0)</f>
        <v>1426028</v>
      </c>
      <c r="BV19" s="22">
        <f>Target_AM[[#This Row],[PROPORSI]]*VLOOKUP(Target_AM[[#This Row],[NIPNAS]],Target_CC[],COLUMN(BH$2)+9,0)</f>
        <v>1426028</v>
      </c>
      <c r="BW19" s="22">
        <f>Target_AM[[#This Row],[PROPORSI]]*VLOOKUP(Target_AM[[#This Row],[NIPNAS]],Target_CC[],COLUMN(BI$2)+9,0)</f>
        <v>1426028</v>
      </c>
      <c r="BX19" s="22">
        <f>Target_AM[[#This Row],[PROPORSI]]*VLOOKUP(Target_AM[[#This Row],[NIPNAS]],Target_CC[],COLUMN(BJ$2)+9,0)</f>
        <v>1426028</v>
      </c>
      <c r="BY19" s="22">
        <f>Target_AM[[#This Row],[PROPORSI]]*VLOOKUP(Target_AM[[#This Row],[NIPNAS]],Target_CC[],COLUMN(BK$2)+9,0)</f>
        <v>1426028</v>
      </c>
      <c r="BZ19" s="22">
        <f>Target_AM[[#This Row],[PROPORSI]]*VLOOKUP(Target_AM[[#This Row],[NIPNAS]],Target_CC[],COLUMN(BL$2)+9,0)</f>
        <v>1426028</v>
      </c>
      <c r="CA19" s="22">
        <f>Target_AM[[#This Row],[PROPORSI]]*VLOOKUP(Target_AM[[#This Row],[NIPNAS]],Target_CC[],COLUMN(BM$2)+9,0)</f>
        <v>17079153</v>
      </c>
      <c r="CB19" s="22">
        <f>Target_AM[[#This Row],[PROPORSI]]*VLOOKUP(Target_AM[[#This Row],[NIPNAS]],Target_CC[],COLUMN(BN$2)+9,0)</f>
        <v>0</v>
      </c>
      <c r="CC19" s="22">
        <f>Target_AM[[#This Row],[PROPORSI]]*VLOOKUP(Target_AM[[#This Row],[NIPNAS]],Target_CC[],COLUMN(BO$2)+9,0)</f>
        <v>0</v>
      </c>
      <c r="CD19" s="22">
        <f>Target_AM[[#This Row],[PROPORSI]]*VLOOKUP(Target_AM[[#This Row],[NIPNAS]],Target_CC[],COLUMN(BP$2)+9,0)</f>
        <v>0</v>
      </c>
      <c r="CE19" s="22">
        <f>Target_AM[[#This Row],[PROPORSI]]*VLOOKUP(Target_AM[[#This Row],[NIPNAS]],Target_CC[],COLUMN(BQ$2)+9,0)</f>
        <v>0</v>
      </c>
      <c r="CF19" s="22">
        <f>Target_AM[[#This Row],[PROPORSI]]*VLOOKUP(Target_AM[[#This Row],[NIPNAS]],Target_CC[],COLUMN(BR$2)+9,0)</f>
        <v>0</v>
      </c>
      <c r="CG19" s="22">
        <f>Target_AM[[#This Row],[PROPORSI]]*VLOOKUP(Target_AM[[#This Row],[NIPNAS]],Target_CC[],COLUMN(BS$2)+9,0)</f>
        <v>0</v>
      </c>
      <c r="CH19" s="22">
        <f>Target_AM[[#This Row],[PROPORSI]]*VLOOKUP(Target_AM[[#This Row],[NIPNAS]],Target_CC[],COLUMN(BT$2)+9,0)</f>
        <v>0</v>
      </c>
      <c r="CI19" s="22">
        <f>Target_AM[[#This Row],[PROPORSI]]*VLOOKUP(Target_AM[[#This Row],[NIPNAS]],Target_CC[],COLUMN(BU$2)+9,0)</f>
        <v>0</v>
      </c>
      <c r="CJ19" s="22">
        <f>Target_AM[[#This Row],[PROPORSI]]*VLOOKUP(Target_AM[[#This Row],[NIPNAS]],Target_CC[],COLUMN(BV$2)+9,0)</f>
        <v>0</v>
      </c>
      <c r="CK19" s="22">
        <f>Target_AM[[#This Row],[PROPORSI]]*VLOOKUP(Target_AM[[#This Row],[NIPNAS]],Target_CC[],COLUMN(BW$2)+9,0)</f>
        <v>0</v>
      </c>
      <c r="CL19" s="22">
        <f>Target_AM[[#This Row],[PROPORSI]]*VLOOKUP(Target_AM[[#This Row],[NIPNAS]],Target_CC[],COLUMN(BX$2)+9,0)</f>
        <v>0</v>
      </c>
      <c r="CM19" s="22">
        <f>Target_AM[[#This Row],[PROPORSI]]*VLOOKUP(Target_AM[[#This Row],[NIPNAS]],Target_CC[],COLUMN(BY$2)+9,0)</f>
        <v>0</v>
      </c>
      <c r="CN19" s="22">
        <f>Target_AM[[#This Row],[PROPORSI]]*VLOOKUP(Target_AM[[#This Row],[NIPNAS]],Target_CC[],COLUMN(BZ$2)+9,0)</f>
        <v>0</v>
      </c>
      <c r="CO19" s="22">
        <f>Target_AM[[#This Row],[PROPORSI]]*VLOOKUP(Target_AM[[#This Row],[NIPNAS]],Target_CC[],COLUMN(CA$2)+9,0)</f>
        <v>1439027</v>
      </c>
      <c r="CP19" s="22">
        <f>Target_AM[[#This Row],[PROPORSI]]*VLOOKUP(Target_AM[[#This Row],[NIPNAS]],Target_CC[],COLUMN(CB$2)+9,0)</f>
        <v>1394200</v>
      </c>
      <c r="CQ19" s="22">
        <f>Target_AM[[#This Row],[PROPORSI]]*VLOOKUP(Target_AM[[#This Row],[NIPNAS]],Target_CC[],COLUMN(CC$2)+9,0)</f>
        <v>1426028</v>
      </c>
      <c r="CR19" s="22">
        <f>Target_AM[[#This Row],[PROPORSI]]*VLOOKUP(Target_AM[[#This Row],[NIPNAS]],Target_CC[],COLUMN(CD$2)+9,0)</f>
        <v>1426028</v>
      </c>
      <c r="CS19" s="22">
        <f>Target_AM[[#This Row],[PROPORSI]]*VLOOKUP(Target_AM[[#This Row],[NIPNAS]],Target_CC[],COLUMN(CE$2)+9,0)</f>
        <v>1426028</v>
      </c>
      <c r="CT19" s="22">
        <f>Target_AM[[#This Row],[PROPORSI]]*VLOOKUP(Target_AM[[#This Row],[NIPNAS]],Target_CC[],COLUMN(CF$2)+9,0)</f>
        <v>1426028</v>
      </c>
      <c r="CU19" s="22">
        <f>Target_AM[[#This Row],[PROPORSI]]*VLOOKUP(Target_AM[[#This Row],[NIPNAS]],Target_CC[],COLUMN(CG$2)+9,0)</f>
        <v>1426028</v>
      </c>
      <c r="CV19" s="22">
        <f>Target_AM[[#This Row],[PROPORSI]]*VLOOKUP(Target_AM[[#This Row],[NIPNAS]],Target_CC[],COLUMN(CH$2)+9,0)</f>
        <v>1426028</v>
      </c>
      <c r="CW19" s="22">
        <f>Target_AM[[#This Row],[PROPORSI]]*VLOOKUP(Target_AM[[#This Row],[NIPNAS]],Target_CC[],COLUMN(CI$2)+9,0)</f>
        <v>1426028</v>
      </c>
      <c r="CX19" s="22">
        <f>Target_AM[[#This Row],[PROPORSI]]*VLOOKUP(Target_AM[[#This Row],[NIPNAS]],Target_CC[],COLUMN(CJ$2)+9,0)</f>
        <v>1426028</v>
      </c>
      <c r="CY19" s="22">
        <f>Target_AM[[#This Row],[PROPORSI]]*VLOOKUP(Target_AM[[#This Row],[NIPNAS]],Target_CC[],COLUMN(CK$2)+9,0)</f>
        <v>1426028</v>
      </c>
      <c r="CZ19" s="22">
        <f>Target_AM[[#This Row],[PROPORSI]]*VLOOKUP(Target_AM[[#This Row],[NIPNAS]],Target_CC[],COLUMN(CL$2)+9,0)</f>
        <v>1426028</v>
      </c>
      <c r="DA19" s="22">
        <f>Target_AM[[#This Row],[PROPORSI]]*VLOOKUP(Target_AM[[#This Row],[NIPNAS]],Target_CC[],COLUMN(CM$2)+9,0)</f>
        <v>17093507</v>
      </c>
      <c r="DB19" s="22">
        <f>Target_AM[[#This Row],[PROPORSI]]*VLOOKUP(Target_AM[[#This Row],[NIPNAS]],Target_CC[],COLUMN(CN$2)+9,0)</f>
        <v>0</v>
      </c>
      <c r="DC19" s="22">
        <f>Target_AM[[#This Row],[PROPORSI]]*VLOOKUP(Target_AM[[#This Row],[NIPNAS]],Target_CC[],COLUMN(CO$2)+9,0)</f>
        <v>0</v>
      </c>
      <c r="DD19" s="22">
        <f>Target_AM[[#This Row],[PROPORSI]]*VLOOKUP(Target_AM[[#This Row],[NIPNAS]],Target_CC[],COLUMN(CP$2)+9,0)</f>
        <v>0</v>
      </c>
      <c r="DE19" s="22">
        <f>Target_AM[[#This Row],[PROPORSI]]*VLOOKUP(Target_AM[[#This Row],[NIPNAS]],Target_CC[],COLUMN(CQ$2)+9,0)</f>
        <v>0</v>
      </c>
      <c r="DF19" s="22">
        <f>Target_AM[[#This Row],[PROPORSI]]*VLOOKUP(Target_AM[[#This Row],[NIPNAS]],Target_CC[],COLUMN(CR$2)+9,0)</f>
        <v>0</v>
      </c>
      <c r="DG19" s="22">
        <f>Target_AM[[#This Row],[PROPORSI]]*VLOOKUP(Target_AM[[#This Row],[NIPNAS]],Target_CC[],COLUMN(CS$2)+9,0)</f>
        <v>0</v>
      </c>
      <c r="DH19" s="22">
        <f>Target_AM[[#This Row],[PROPORSI]]*VLOOKUP(Target_AM[[#This Row],[NIPNAS]],Target_CC[],COLUMN(CT$2)+9,0)</f>
        <v>0</v>
      </c>
      <c r="DI19" s="22">
        <f>Target_AM[[#This Row],[PROPORSI]]*VLOOKUP(Target_AM[[#This Row],[NIPNAS]],Target_CC[],COLUMN(CU$2)+9,0)</f>
        <v>0</v>
      </c>
      <c r="DJ19" s="22">
        <f>Target_AM[[#This Row],[PROPORSI]]*VLOOKUP(Target_AM[[#This Row],[NIPNAS]],Target_CC[],COLUMN(CV$2)+9,0)</f>
        <v>0</v>
      </c>
      <c r="DK19" s="22">
        <f>Target_AM[[#This Row],[PROPORSI]]*VLOOKUP(Target_AM[[#This Row],[NIPNAS]],Target_CC[],COLUMN(CW$2)+9,0)</f>
        <v>0</v>
      </c>
      <c r="DL19" s="22">
        <f>Target_AM[[#This Row],[PROPORSI]]*VLOOKUP(Target_AM[[#This Row],[NIPNAS]],Target_CC[],COLUMN(CX$2)+9,0)</f>
        <v>0</v>
      </c>
      <c r="DM19" s="22">
        <f>Target_AM[[#This Row],[PROPORSI]]*VLOOKUP(Target_AM[[#This Row],[NIPNAS]],Target_CC[],COLUMN(CY$2)+9,0)</f>
        <v>0</v>
      </c>
      <c r="DN19" s="22">
        <f>Target_AM[[#This Row],[PROPORSI]]*VLOOKUP(Target_AM[[#This Row],[NIPNAS]],Target_CC[],COLUMN(CZ$2)+9,0)</f>
        <v>0</v>
      </c>
      <c r="DO19" s="22">
        <f>Target_AM[[#This Row],[PROPORSI]]*VLOOKUP(Target_AM[[#This Row],[NIPNAS]],Target_CC[],COLUMN(DA$2)+9,0)</f>
        <v>0</v>
      </c>
      <c r="DP19" s="22">
        <f>Target_AM[[#This Row],[PROPORSI]]*VLOOKUP(Target_AM[[#This Row],[NIPNAS]],Target_CC[],COLUMN(DB$2)+9,0)</f>
        <v>0</v>
      </c>
      <c r="DQ19" s="22">
        <f>Target_AM[[#This Row],[PROPORSI]]*VLOOKUP(Target_AM[[#This Row],[NIPNAS]],Target_CC[],COLUMN(DC$2)+9,0)</f>
        <v>0</v>
      </c>
      <c r="DR19" s="22">
        <f>Target_AM[[#This Row],[PROPORSI]]*VLOOKUP(Target_AM[[#This Row],[NIPNAS]],Target_CC[],COLUMN(DD$2)+9,0)</f>
        <v>0</v>
      </c>
      <c r="DS19" s="22">
        <f>Target_AM[[#This Row],[PROPORSI]]*VLOOKUP(Target_AM[[#This Row],[NIPNAS]],Target_CC[],COLUMN(DE$2)+9,0)</f>
        <v>0</v>
      </c>
      <c r="DT19" s="22">
        <f>Target_AM[[#This Row],[PROPORSI]]*VLOOKUP(Target_AM[[#This Row],[NIPNAS]],Target_CC[],COLUMN(DF$2)+9,0)</f>
        <v>0</v>
      </c>
      <c r="DU19" s="22">
        <f>Target_AM[[#This Row],[PROPORSI]]*VLOOKUP(Target_AM[[#This Row],[NIPNAS]],Target_CC[],COLUMN(DG$2)+9,0)</f>
        <v>0</v>
      </c>
      <c r="DV19" s="22">
        <f>Target_AM[[#This Row],[PROPORSI]]*VLOOKUP(Target_AM[[#This Row],[NIPNAS]],Target_CC[],COLUMN(DH$2)+9,0)</f>
        <v>0</v>
      </c>
      <c r="DW19" s="22">
        <f>Target_AM[[#This Row],[PROPORSI]]*VLOOKUP(Target_AM[[#This Row],[NIPNAS]],Target_CC[],COLUMN(DI$2)+9,0)</f>
        <v>0</v>
      </c>
      <c r="DX19" s="22">
        <f>Target_AM[[#This Row],[PROPORSI]]*VLOOKUP(Target_AM[[#This Row],[NIPNAS]],Target_CC[],COLUMN(DJ$2)+9,0)</f>
        <v>0</v>
      </c>
      <c r="DY19" s="22">
        <f>Target_AM[[#This Row],[PROPORSI]]*VLOOKUP(Target_AM[[#This Row],[NIPNAS]],Target_CC[],COLUMN(DK$2)+9,0)</f>
        <v>0</v>
      </c>
      <c r="DZ19" s="22">
        <f>Target_AM[[#This Row],[PROPORSI]]*VLOOKUP(Target_AM[[#This Row],[NIPNAS]],Target_CC[],COLUMN(DL$2)+9,0)</f>
        <v>0</v>
      </c>
      <c r="EA19" s="22">
        <f>Target_AM[[#This Row],[PROPORSI]]*VLOOKUP(Target_AM[[#This Row],[NIPNAS]],Target_CC[],COLUMN(DM$2)+9,0)</f>
        <v>0</v>
      </c>
    </row>
    <row r="20" spans="2:131" x14ac:dyDescent="0.3">
      <c r="B20">
        <v>402478</v>
      </c>
      <c r="C20" t="s">
        <v>992</v>
      </c>
      <c r="D20">
        <v>1</v>
      </c>
      <c r="E20" s="8">
        <v>45658</v>
      </c>
      <c r="F20">
        <v>4444476</v>
      </c>
      <c r="G20" t="s">
        <v>953</v>
      </c>
      <c r="J20" t="s">
        <v>888</v>
      </c>
      <c r="K20" t="s">
        <v>25</v>
      </c>
      <c r="L20" t="s">
        <v>159</v>
      </c>
      <c r="M20" t="s">
        <v>18</v>
      </c>
      <c r="N20" s="23">
        <f>Target_AM[[#This Row],[PROPORSI]]*VLOOKUP(Target_AM[[#This Row],[NIPNAS]],Target_CC[],9,0)</f>
        <v>1383078661.0517817</v>
      </c>
      <c r="O20" s="22">
        <f>Target_AM[[#This Row],[PROPORSI]]*VLOOKUP(Target_AM[[#This Row],[NIPNAS]],Target_CC[],COLUMN(A$2)+9,0)</f>
        <v>48740774</v>
      </c>
      <c r="P20" s="22">
        <f>Target_AM[[#This Row],[PROPORSI]]*VLOOKUP(Target_AM[[#This Row],[NIPNAS]],Target_CC[],COLUMN(B$2)+9,0)</f>
        <v>89410411</v>
      </c>
      <c r="Q20" s="22">
        <f>Target_AM[[#This Row],[PROPORSI]]*VLOOKUP(Target_AM[[#This Row],[NIPNAS]],Target_CC[],COLUMN(C$2)+9,0)</f>
        <v>84006044</v>
      </c>
      <c r="R20" s="22">
        <f>Target_AM[[#This Row],[PROPORSI]]*VLOOKUP(Target_AM[[#This Row],[NIPNAS]],Target_CC[],COLUMN(D$2)+9,0)</f>
        <v>72988863</v>
      </c>
      <c r="S20" s="22">
        <f>Target_AM[[#This Row],[PROPORSI]]*VLOOKUP(Target_AM[[#This Row],[NIPNAS]],Target_CC[],COLUMN(E$2)+9,0)</f>
        <v>73687930</v>
      </c>
      <c r="T20" s="22">
        <f>Target_AM[[#This Row],[PROPORSI]]*VLOOKUP(Target_AM[[#This Row],[NIPNAS]],Target_CC[],COLUMN(F$2)+9,0)</f>
        <v>74015056</v>
      </c>
      <c r="U20" s="22">
        <f>Target_AM[[#This Row],[PROPORSI]]*VLOOKUP(Target_AM[[#This Row],[NIPNAS]],Target_CC[],COLUMN(G$2)+9,0)</f>
        <v>81548643</v>
      </c>
      <c r="V20" s="22">
        <f>Target_AM[[#This Row],[PROPORSI]]*VLOOKUP(Target_AM[[#This Row],[NIPNAS]],Target_CC[],COLUMN(H$2)+9,0)</f>
        <v>80789756</v>
      </c>
      <c r="W20" s="22">
        <f>Target_AM[[#This Row],[PROPORSI]]*VLOOKUP(Target_AM[[#This Row],[NIPNAS]],Target_CC[],COLUMN(I$2)+9,0)</f>
        <v>80765321</v>
      </c>
      <c r="X20" s="22">
        <f>Target_AM[[#This Row],[PROPORSI]]*VLOOKUP(Target_AM[[#This Row],[NIPNAS]],Target_CC[],COLUMN(J$2)+9,0)</f>
        <v>81423890</v>
      </c>
      <c r="Y20" s="22">
        <f>Target_AM[[#This Row],[PROPORSI]]*VLOOKUP(Target_AM[[#This Row],[NIPNAS]],Target_CC[],COLUMN(K$2)+9,0)</f>
        <v>80375222</v>
      </c>
      <c r="Z20" s="22">
        <f>Target_AM[[#This Row],[PROPORSI]]*VLOOKUP(Target_AM[[#This Row],[NIPNAS]],Target_CC[],COLUMN(L$2)+9,0)</f>
        <v>80374369</v>
      </c>
      <c r="AA20" s="22">
        <f>Target_AM[[#This Row],[PROPORSI]]*VLOOKUP(Target_AM[[#This Row],[NIPNAS]],Target_CC[],COLUMN(M$2)+9,0)</f>
        <v>928126279</v>
      </c>
      <c r="AB20" s="22">
        <f>Target_AM[[#This Row],[PROPORSI]]*VLOOKUP(Target_AM[[#This Row],[NIPNAS]],Target_CC[],COLUMN(N$2)+9,0)</f>
        <v>3373531</v>
      </c>
      <c r="AC20" s="22">
        <f>Target_AM[[#This Row],[PROPORSI]]*VLOOKUP(Target_AM[[#This Row],[NIPNAS]],Target_CC[],COLUMN(O$2)+9,0)</f>
        <v>6188429</v>
      </c>
      <c r="AD20" s="22">
        <f>Target_AM[[#This Row],[PROPORSI]]*VLOOKUP(Target_AM[[#This Row],[NIPNAS]],Target_CC[],COLUMN(P$2)+9,0)</f>
        <v>5814372</v>
      </c>
      <c r="AE20" s="22">
        <f>Target_AM[[#This Row],[PROPORSI]]*VLOOKUP(Target_AM[[#This Row],[NIPNAS]],Target_CC[],COLUMN(Q$2)+9,0)</f>
        <v>5051832</v>
      </c>
      <c r="AF20" s="22">
        <f>Target_AM[[#This Row],[PROPORSI]]*VLOOKUP(Target_AM[[#This Row],[NIPNAS]],Target_CC[],COLUMN(R$2)+9,0)</f>
        <v>5100217</v>
      </c>
      <c r="AG20" s="22">
        <f>Target_AM[[#This Row],[PROPORSI]]*VLOOKUP(Target_AM[[#This Row],[NIPNAS]],Target_CC[],COLUMN(S$2)+9,0)</f>
        <v>5122859</v>
      </c>
      <c r="AH20" s="22">
        <f>Target_AM[[#This Row],[PROPORSI]]*VLOOKUP(Target_AM[[#This Row],[NIPNAS]],Target_CC[],COLUMN(T$2)+9,0)</f>
        <v>5644287</v>
      </c>
      <c r="AI20" s="22">
        <f>Target_AM[[#This Row],[PROPORSI]]*VLOOKUP(Target_AM[[#This Row],[NIPNAS]],Target_CC[],COLUMN(U$2)+9,0)</f>
        <v>5591761</v>
      </c>
      <c r="AJ20" s="22">
        <f>Target_AM[[#This Row],[PROPORSI]]*VLOOKUP(Target_AM[[#This Row],[NIPNAS]],Target_CC[],COLUMN(V$2)+9,0)</f>
        <v>5590070</v>
      </c>
      <c r="AK20" s="22">
        <f>Target_AM[[#This Row],[PROPORSI]]*VLOOKUP(Target_AM[[#This Row],[NIPNAS]],Target_CC[],COLUMN(W$2)+9,0)</f>
        <v>5635652</v>
      </c>
      <c r="AL20" s="22">
        <f>Target_AM[[#This Row],[PROPORSI]]*VLOOKUP(Target_AM[[#This Row],[NIPNAS]],Target_CC[],COLUMN(X$2)+9,0)</f>
        <v>5563070</v>
      </c>
      <c r="AM20" s="22">
        <f>Target_AM[[#This Row],[PROPORSI]]*VLOOKUP(Target_AM[[#This Row],[NIPNAS]],Target_CC[],COLUMN(Y$2)+9,0)</f>
        <v>5563011</v>
      </c>
      <c r="AN20" s="22">
        <f>Target_AM[[#This Row],[PROPORSI]]*VLOOKUP(Target_AM[[#This Row],[NIPNAS]],Target_CC[],COLUMN(Z$2)+9,0)</f>
        <v>64239091</v>
      </c>
      <c r="AO20" s="22">
        <f>Target_AM[[#This Row],[PROPORSI]]*VLOOKUP(Target_AM[[#This Row],[NIPNAS]],Target_CC[],COLUMN(AA$2)+9,0)</f>
        <v>52114305</v>
      </c>
      <c r="AP20" s="22">
        <f>Target_AM[[#This Row],[PROPORSI]]*VLOOKUP(Target_AM[[#This Row],[NIPNAS]],Target_CC[],COLUMN(AB$2)+9,0)</f>
        <v>95598840</v>
      </c>
      <c r="AQ20" s="22">
        <f>Target_AM[[#This Row],[PROPORSI]]*VLOOKUP(Target_AM[[#This Row],[NIPNAS]],Target_CC[],COLUMN(AC$2)+9,0)</f>
        <v>89820416</v>
      </c>
      <c r="AR20" s="22">
        <f>Target_AM[[#This Row],[PROPORSI]]*VLOOKUP(Target_AM[[#This Row],[NIPNAS]],Target_CC[],COLUMN(AD$2)+9,0)</f>
        <v>78040695</v>
      </c>
      <c r="AS20" s="22">
        <f>Target_AM[[#This Row],[PROPORSI]]*VLOOKUP(Target_AM[[#This Row],[NIPNAS]],Target_CC[],COLUMN(AE$2)+9,0)</f>
        <v>78788147</v>
      </c>
      <c r="AT20" s="22">
        <f>Target_AM[[#This Row],[PROPORSI]]*VLOOKUP(Target_AM[[#This Row],[NIPNAS]],Target_CC[],COLUMN(AF$2)+9,0)</f>
        <v>79137915</v>
      </c>
      <c r="AU20" s="22">
        <f>Target_AM[[#This Row],[PROPORSI]]*VLOOKUP(Target_AM[[#This Row],[NIPNAS]],Target_CC[],COLUMN(AG$2)+9,0)</f>
        <v>87192930</v>
      </c>
      <c r="AV20" s="22">
        <f>Target_AM[[#This Row],[PROPORSI]]*VLOOKUP(Target_AM[[#This Row],[NIPNAS]],Target_CC[],COLUMN(AH$2)+9,0)</f>
        <v>86381517</v>
      </c>
      <c r="AW20" s="22">
        <f>Target_AM[[#This Row],[PROPORSI]]*VLOOKUP(Target_AM[[#This Row],[NIPNAS]],Target_CC[],COLUMN(AI$2)+9,0)</f>
        <v>86355391</v>
      </c>
      <c r="AX20" s="22">
        <f>Target_AM[[#This Row],[PROPORSI]]*VLOOKUP(Target_AM[[#This Row],[NIPNAS]],Target_CC[],COLUMN(AJ$2)+9,0)</f>
        <v>87059542</v>
      </c>
      <c r="AY20" s="22">
        <f>Target_AM[[#This Row],[PROPORSI]]*VLOOKUP(Target_AM[[#This Row],[NIPNAS]],Target_CC[],COLUMN(AK$2)+9,0)</f>
        <v>85938292</v>
      </c>
      <c r="AZ20" s="22">
        <f>Target_AM[[#This Row],[PROPORSI]]*VLOOKUP(Target_AM[[#This Row],[NIPNAS]],Target_CC[],COLUMN(AL$2)+9,0)</f>
        <v>85937380</v>
      </c>
      <c r="BA20" s="22">
        <f>Target_AM[[#This Row],[PROPORSI]]*VLOOKUP(Target_AM[[#This Row],[NIPNAS]],Target_CC[],COLUMN(AM$2)+9,0)</f>
        <v>992365370</v>
      </c>
      <c r="BB20" s="22">
        <f>Target_AM[[#This Row],[PROPORSI]]*VLOOKUP(Target_AM[[#This Row],[NIPNAS]],Target_CC[],COLUMN(AN$2)+9,0)</f>
        <v>796863</v>
      </c>
      <c r="BC20" s="22">
        <f>Target_AM[[#This Row],[PROPORSI]]*VLOOKUP(Target_AM[[#This Row],[NIPNAS]],Target_CC[],COLUMN(AO$2)+9,0)</f>
        <v>800270</v>
      </c>
      <c r="BD20" s="22">
        <f>Target_AM[[#This Row],[PROPORSI]]*VLOOKUP(Target_AM[[#This Row],[NIPNAS]],Target_CC[],COLUMN(AP$2)+9,0)</f>
        <v>796384</v>
      </c>
      <c r="BE20" s="22">
        <f>Target_AM[[#This Row],[PROPORSI]]*VLOOKUP(Target_AM[[#This Row],[NIPNAS]],Target_CC[],COLUMN(AQ$2)+9,0)</f>
        <v>786373</v>
      </c>
      <c r="BF20" s="22">
        <f>Target_AM[[#This Row],[PROPORSI]]*VLOOKUP(Target_AM[[#This Row],[NIPNAS]],Target_CC[],COLUMN(AR$2)+9,0)</f>
        <v>793936</v>
      </c>
      <c r="BG20" s="22">
        <f>Target_AM[[#This Row],[PROPORSI]]*VLOOKUP(Target_AM[[#This Row],[NIPNAS]],Target_CC[],COLUMN(AS$2)+9,0)</f>
        <v>797473</v>
      </c>
      <c r="BH20" s="22">
        <f>Target_AM[[#This Row],[PROPORSI]]*VLOOKUP(Target_AM[[#This Row],[NIPNAS]],Target_CC[],COLUMN(AT$2)+9,0)</f>
        <v>878692</v>
      </c>
      <c r="BI20" s="22">
        <f>Target_AM[[#This Row],[PROPORSI]]*VLOOKUP(Target_AM[[#This Row],[NIPNAS]],Target_CC[],COLUMN(AU$2)+9,0)</f>
        <v>870482</v>
      </c>
      <c r="BJ20" s="22">
        <f>Target_AM[[#This Row],[PROPORSI]]*VLOOKUP(Target_AM[[#This Row],[NIPNAS]],Target_CC[],COLUMN(AV$2)+9,0)</f>
        <v>870216</v>
      </c>
      <c r="BK20" s="22">
        <f>Target_AM[[#This Row],[PROPORSI]]*VLOOKUP(Target_AM[[#This Row],[NIPNAS]],Target_CC[],COLUMN(AW$2)+9,0)</f>
        <v>877333</v>
      </c>
      <c r="BL20" s="22">
        <f>Target_AM[[#This Row],[PROPORSI]]*VLOOKUP(Target_AM[[#This Row],[NIPNAS]],Target_CC[],COLUMN(AX$2)+9,0)</f>
        <v>865994</v>
      </c>
      <c r="BM20" s="22">
        <f>Target_AM[[#This Row],[PROPORSI]]*VLOOKUP(Target_AM[[#This Row],[NIPNAS]],Target_CC[],COLUMN(AY$2)+9,0)</f>
        <v>865985</v>
      </c>
      <c r="BN20" s="22">
        <f>Target_AM[[#This Row],[PROPORSI]]*VLOOKUP(Target_AM[[#This Row],[NIPNAS]],Target_CC[],COLUMN(AZ$2)+9,0)</f>
        <v>10000001</v>
      </c>
      <c r="BO20" s="22">
        <f>Target_AM[[#This Row],[PROPORSI]]*VLOOKUP(Target_AM[[#This Row],[NIPNAS]],Target_CC[],COLUMN(BA$2)+9,0)</f>
        <v>92035884</v>
      </c>
      <c r="BP20" s="22">
        <f>Target_AM[[#This Row],[PROPORSI]]*VLOOKUP(Target_AM[[#This Row],[NIPNAS]],Target_CC[],COLUMN(BB$2)+9,0)</f>
        <v>71837016</v>
      </c>
      <c r="BQ20" s="22">
        <f>Target_AM[[#This Row],[PROPORSI]]*VLOOKUP(Target_AM[[#This Row],[NIPNAS]],Target_CC[],COLUMN(BC$2)+9,0)</f>
        <v>72258659</v>
      </c>
      <c r="BR20" s="22">
        <f>Target_AM[[#This Row],[PROPORSI]]*VLOOKUP(Target_AM[[#This Row],[NIPNAS]],Target_CC[],COLUMN(BD$2)+9,0)</f>
        <v>68830330</v>
      </c>
      <c r="BS20" s="22">
        <f>Target_AM[[#This Row],[PROPORSI]]*VLOOKUP(Target_AM[[#This Row],[NIPNAS]],Target_CC[],COLUMN(BE$2)+9,0)</f>
        <v>68830330</v>
      </c>
      <c r="BT20" s="22">
        <f>Target_AM[[#This Row],[PROPORSI]]*VLOOKUP(Target_AM[[#This Row],[NIPNAS]],Target_CC[],COLUMN(BF$2)+9,0)</f>
        <v>68830330</v>
      </c>
      <c r="BU20" s="22">
        <f>Target_AM[[#This Row],[PROPORSI]]*VLOOKUP(Target_AM[[#This Row],[NIPNAS]],Target_CC[],COLUMN(BG$2)+9,0)</f>
        <v>68830330</v>
      </c>
      <c r="BV20" s="22">
        <f>Target_AM[[#This Row],[PROPORSI]]*VLOOKUP(Target_AM[[#This Row],[NIPNAS]],Target_CC[],COLUMN(BH$2)+9,0)</f>
        <v>68830330</v>
      </c>
      <c r="BW20" s="22">
        <f>Target_AM[[#This Row],[PROPORSI]]*VLOOKUP(Target_AM[[#This Row],[NIPNAS]],Target_CC[],COLUMN(BI$2)+9,0)</f>
        <v>68830330</v>
      </c>
      <c r="BX20" s="22">
        <f>Target_AM[[#This Row],[PROPORSI]]*VLOOKUP(Target_AM[[#This Row],[NIPNAS]],Target_CC[],COLUMN(BJ$2)+9,0)</f>
        <v>68830330</v>
      </c>
      <c r="BY20" s="22">
        <f>Target_AM[[#This Row],[PROPORSI]]*VLOOKUP(Target_AM[[#This Row],[NIPNAS]],Target_CC[],COLUMN(BK$2)+9,0)</f>
        <v>68830330</v>
      </c>
      <c r="BZ20" s="22">
        <f>Target_AM[[#This Row],[PROPORSI]]*VLOOKUP(Target_AM[[#This Row],[NIPNAS]],Target_CC[],COLUMN(BL$2)+9,0)</f>
        <v>68830330</v>
      </c>
      <c r="CA20" s="22">
        <f>Target_AM[[#This Row],[PROPORSI]]*VLOOKUP(Target_AM[[#This Row],[NIPNAS]],Target_CC[],COLUMN(BM$2)+9,0)</f>
        <v>855604529</v>
      </c>
      <c r="CB20" s="22">
        <f>Target_AM[[#This Row],[PROPORSI]]*VLOOKUP(Target_AM[[#This Row],[NIPNAS]],Target_CC[],COLUMN(BN$2)+9,0)</f>
        <v>73440677</v>
      </c>
      <c r="CC20" s="22">
        <f>Target_AM[[#This Row],[PROPORSI]]*VLOOKUP(Target_AM[[#This Row],[NIPNAS]],Target_CC[],COLUMN(BO$2)+9,0)</f>
        <v>54754715</v>
      </c>
      <c r="CD20" s="22">
        <f>Target_AM[[#This Row],[PROPORSI]]*VLOOKUP(Target_AM[[#This Row],[NIPNAS]],Target_CC[],COLUMN(BP$2)+9,0)</f>
        <v>55437000</v>
      </c>
      <c r="CE20" s="22">
        <f>Target_AM[[#This Row],[PROPORSI]]*VLOOKUP(Target_AM[[#This Row],[NIPNAS]],Target_CC[],COLUMN(BQ$2)+9,0)</f>
        <v>52665150</v>
      </c>
      <c r="CF20" s="22">
        <f>Target_AM[[#This Row],[PROPORSI]]*VLOOKUP(Target_AM[[#This Row],[NIPNAS]],Target_CC[],COLUMN(BR$2)+9,0)</f>
        <v>52665150</v>
      </c>
      <c r="CG20" s="22">
        <f>Target_AM[[#This Row],[PROPORSI]]*VLOOKUP(Target_AM[[#This Row],[NIPNAS]],Target_CC[],COLUMN(BS$2)+9,0)</f>
        <v>52665150</v>
      </c>
      <c r="CH20" s="22">
        <f>Target_AM[[#This Row],[PROPORSI]]*VLOOKUP(Target_AM[[#This Row],[NIPNAS]],Target_CC[],COLUMN(BT$2)+9,0)</f>
        <v>52665150</v>
      </c>
      <c r="CI20" s="22">
        <f>Target_AM[[#This Row],[PROPORSI]]*VLOOKUP(Target_AM[[#This Row],[NIPNAS]],Target_CC[],COLUMN(BU$2)+9,0)</f>
        <v>52665150</v>
      </c>
      <c r="CJ20" s="22">
        <f>Target_AM[[#This Row],[PROPORSI]]*VLOOKUP(Target_AM[[#This Row],[NIPNAS]],Target_CC[],COLUMN(BV$2)+9,0)</f>
        <v>52665150</v>
      </c>
      <c r="CK20" s="22">
        <f>Target_AM[[#This Row],[PROPORSI]]*VLOOKUP(Target_AM[[#This Row],[NIPNAS]],Target_CC[],COLUMN(BW$2)+9,0)</f>
        <v>52665150</v>
      </c>
      <c r="CL20" s="22">
        <f>Target_AM[[#This Row],[PROPORSI]]*VLOOKUP(Target_AM[[#This Row],[NIPNAS]],Target_CC[],COLUMN(BX$2)+9,0)</f>
        <v>52665150</v>
      </c>
      <c r="CM20" s="22">
        <f>Target_AM[[#This Row],[PROPORSI]]*VLOOKUP(Target_AM[[#This Row],[NIPNAS]],Target_CC[],COLUMN(BY$2)+9,0)</f>
        <v>52665150</v>
      </c>
      <c r="CN20" s="22">
        <f>Target_AM[[#This Row],[PROPORSI]]*VLOOKUP(Target_AM[[#This Row],[NIPNAS]],Target_CC[],COLUMN(BZ$2)+9,0)</f>
        <v>657618742</v>
      </c>
      <c r="CO20" s="22">
        <f>Target_AM[[#This Row],[PROPORSI]]*VLOOKUP(Target_AM[[#This Row],[NIPNAS]],Target_CC[],COLUMN(CA$2)+9,0)</f>
        <v>17876129</v>
      </c>
      <c r="CP20" s="22">
        <f>Target_AM[[#This Row],[PROPORSI]]*VLOOKUP(Target_AM[[#This Row],[NIPNAS]],Target_CC[],COLUMN(CB$2)+9,0)</f>
        <v>16470559</v>
      </c>
      <c r="CQ20" s="22">
        <f>Target_AM[[#This Row],[PROPORSI]]*VLOOKUP(Target_AM[[#This Row],[NIPNAS]],Target_CC[],COLUMN(CC$2)+9,0)</f>
        <v>16165180</v>
      </c>
      <c r="CR20" s="22">
        <f>Target_AM[[#This Row],[PROPORSI]]*VLOOKUP(Target_AM[[#This Row],[NIPNAS]],Target_CC[],COLUMN(CD$2)+9,0)</f>
        <v>16165180</v>
      </c>
      <c r="CS20" s="22">
        <f>Target_AM[[#This Row],[PROPORSI]]*VLOOKUP(Target_AM[[#This Row],[NIPNAS]],Target_CC[],COLUMN(CE$2)+9,0)</f>
        <v>16165180</v>
      </c>
      <c r="CT20" s="22">
        <f>Target_AM[[#This Row],[PROPORSI]]*VLOOKUP(Target_AM[[#This Row],[NIPNAS]],Target_CC[],COLUMN(CF$2)+9,0)</f>
        <v>16165180</v>
      </c>
      <c r="CU20" s="22">
        <f>Target_AM[[#This Row],[PROPORSI]]*VLOOKUP(Target_AM[[#This Row],[NIPNAS]],Target_CC[],COLUMN(CG$2)+9,0)</f>
        <v>16165180</v>
      </c>
      <c r="CV20" s="22">
        <f>Target_AM[[#This Row],[PROPORSI]]*VLOOKUP(Target_AM[[#This Row],[NIPNAS]],Target_CC[],COLUMN(CH$2)+9,0)</f>
        <v>16165180</v>
      </c>
      <c r="CW20" s="22">
        <f>Target_AM[[#This Row],[PROPORSI]]*VLOOKUP(Target_AM[[#This Row],[NIPNAS]],Target_CC[],COLUMN(CI$2)+9,0)</f>
        <v>16165180</v>
      </c>
      <c r="CX20" s="22">
        <f>Target_AM[[#This Row],[PROPORSI]]*VLOOKUP(Target_AM[[#This Row],[NIPNAS]],Target_CC[],COLUMN(CJ$2)+9,0)</f>
        <v>16165180</v>
      </c>
      <c r="CY20" s="22">
        <f>Target_AM[[#This Row],[PROPORSI]]*VLOOKUP(Target_AM[[#This Row],[NIPNAS]],Target_CC[],COLUMN(CK$2)+9,0)</f>
        <v>16165180</v>
      </c>
      <c r="CZ20" s="22">
        <f>Target_AM[[#This Row],[PROPORSI]]*VLOOKUP(Target_AM[[#This Row],[NIPNAS]],Target_CC[],COLUMN(CL$2)+9,0)</f>
        <v>16165180</v>
      </c>
      <c r="DA20" s="22">
        <f>Target_AM[[#This Row],[PROPORSI]]*VLOOKUP(Target_AM[[#This Row],[NIPNAS]],Target_CC[],COLUMN(CM$2)+9,0)</f>
        <v>195998488</v>
      </c>
      <c r="DB20" s="22">
        <f>Target_AM[[#This Row],[PROPORSI]]*VLOOKUP(Target_AM[[#This Row],[NIPNAS]],Target_CC[],COLUMN(CN$2)+9,0)</f>
        <v>0</v>
      </c>
      <c r="DC20" s="22">
        <f>Target_AM[[#This Row],[PROPORSI]]*VLOOKUP(Target_AM[[#This Row],[NIPNAS]],Target_CC[],COLUMN(CO$2)+9,0)</f>
        <v>0</v>
      </c>
      <c r="DD20" s="22">
        <f>Target_AM[[#This Row],[PROPORSI]]*VLOOKUP(Target_AM[[#This Row],[NIPNAS]],Target_CC[],COLUMN(CP$2)+9,0)</f>
        <v>0</v>
      </c>
      <c r="DE20" s="22">
        <f>Target_AM[[#This Row],[PROPORSI]]*VLOOKUP(Target_AM[[#This Row],[NIPNAS]],Target_CC[],COLUMN(CQ$2)+9,0)</f>
        <v>0</v>
      </c>
      <c r="DF20" s="22">
        <f>Target_AM[[#This Row],[PROPORSI]]*VLOOKUP(Target_AM[[#This Row],[NIPNAS]],Target_CC[],COLUMN(CR$2)+9,0)</f>
        <v>0</v>
      </c>
      <c r="DG20" s="22">
        <f>Target_AM[[#This Row],[PROPORSI]]*VLOOKUP(Target_AM[[#This Row],[NIPNAS]],Target_CC[],COLUMN(CS$2)+9,0)</f>
        <v>0</v>
      </c>
      <c r="DH20" s="22">
        <f>Target_AM[[#This Row],[PROPORSI]]*VLOOKUP(Target_AM[[#This Row],[NIPNAS]],Target_CC[],COLUMN(CT$2)+9,0)</f>
        <v>0</v>
      </c>
      <c r="DI20" s="22">
        <f>Target_AM[[#This Row],[PROPORSI]]*VLOOKUP(Target_AM[[#This Row],[NIPNAS]],Target_CC[],COLUMN(CU$2)+9,0)</f>
        <v>0</v>
      </c>
      <c r="DJ20" s="22">
        <f>Target_AM[[#This Row],[PROPORSI]]*VLOOKUP(Target_AM[[#This Row],[NIPNAS]],Target_CC[],COLUMN(CV$2)+9,0)</f>
        <v>0</v>
      </c>
      <c r="DK20" s="22">
        <f>Target_AM[[#This Row],[PROPORSI]]*VLOOKUP(Target_AM[[#This Row],[NIPNAS]],Target_CC[],COLUMN(CW$2)+9,0)</f>
        <v>0</v>
      </c>
      <c r="DL20" s="22">
        <f>Target_AM[[#This Row],[PROPORSI]]*VLOOKUP(Target_AM[[#This Row],[NIPNAS]],Target_CC[],COLUMN(CX$2)+9,0)</f>
        <v>0</v>
      </c>
      <c r="DM20" s="22">
        <f>Target_AM[[#This Row],[PROPORSI]]*VLOOKUP(Target_AM[[#This Row],[NIPNAS]],Target_CC[],COLUMN(CY$2)+9,0)</f>
        <v>0</v>
      </c>
      <c r="DN20" s="22">
        <f>Target_AM[[#This Row],[PROPORSI]]*VLOOKUP(Target_AM[[#This Row],[NIPNAS]],Target_CC[],COLUMN(CZ$2)+9,0)</f>
        <v>0</v>
      </c>
      <c r="DO20" s="22">
        <f>Target_AM[[#This Row],[PROPORSI]]*VLOOKUP(Target_AM[[#This Row],[NIPNAS]],Target_CC[],COLUMN(DA$2)+9,0)</f>
        <v>0</v>
      </c>
      <c r="DP20" s="22">
        <f>Target_AM[[#This Row],[PROPORSI]]*VLOOKUP(Target_AM[[#This Row],[NIPNAS]],Target_CC[],COLUMN(DB$2)+9,0)</f>
        <v>0</v>
      </c>
      <c r="DQ20" s="22">
        <f>Target_AM[[#This Row],[PROPORSI]]*VLOOKUP(Target_AM[[#This Row],[NIPNAS]],Target_CC[],COLUMN(DC$2)+9,0)</f>
        <v>0</v>
      </c>
      <c r="DR20" s="22">
        <f>Target_AM[[#This Row],[PROPORSI]]*VLOOKUP(Target_AM[[#This Row],[NIPNAS]],Target_CC[],COLUMN(DD$2)+9,0)</f>
        <v>0</v>
      </c>
      <c r="DS20" s="22">
        <f>Target_AM[[#This Row],[PROPORSI]]*VLOOKUP(Target_AM[[#This Row],[NIPNAS]],Target_CC[],COLUMN(DE$2)+9,0)</f>
        <v>0</v>
      </c>
      <c r="DT20" s="22">
        <f>Target_AM[[#This Row],[PROPORSI]]*VLOOKUP(Target_AM[[#This Row],[NIPNAS]],Target_CC[],COLUMN(DF$2)+9,0)</f>
        <v>0</v>
      </c>
      <c r="DU20" s="22">
        <f>Target_AM[[#This Row],[PROPORSI]]*VLOOKUP(Target_AM[[#This Row],[NIPNAS]],Target_CC[],COLUMN(DG$2)+9,0)</f>
        <v>0</v>
      </c>
      <c r="DV20" s="22">
        <f>Target_AM[[#This Row],[PROPORSI]]*VLOOKUP(Target_AM[[#This Row],[NIPNAS]],Target_CC[],COLUMN(DH$2)+9,0)</f>
        <v>0</v>
      </c>
      <c r="DW20" s="22">
        <f>Target_AM[[#This Row],[PROPORSI]]*VLOOKUP(Target_AM[[#This Row],[NIPNAS]],Target_CC[],COLUMN(DI$2)+9,0)</f>
        <v>0</v>
      </c>
      <c r="DX20" s="22">
        <f>Target_AM[[#This Row],[PROPORSI]]*VLOOKUP(Target_AM[[#This Row],[NIPNAS]],Target_CC[],COLUMN(DJ$2)+9,0)</f>
        <v>0</v>
      </c>
      <c r="DY20" s="22">
        <f>Target_AM[[#This Row],[PROPORSI]]*VLOOKUP(Target_AM[[#This Row],[NIPNAS]],Target_CC[],COLUMN(DK$2)+9,0)</f>
        <v>0</v>
      </c>
      <c r="DZ20" s="22">
        <f>Target_AM[[#This Row],[PROPORSI]]*VLOOKUP(Target_AM[[#This Row],[NIPNAS]],Target_CC[],COLUMN(DL$2)+9,0)</f>
        <v>0</v>
      </c>
      <c r="EA20" s="22">
        <f>Target_AM[[#This Row],[PROPORSI]]*VLOOKUP(Target_AM[[#This Row],[NIPNAS]],Target_CC[],COLUMN(DM$2)+9,0)</f>
        <v>0</v>
      </c>
    </row>
    <row r="21" spans="2:131" x14ac:dyDescent="0.3">
      <c r="B21">
        <v>404424</v>
      </c>
      <c r="C21" t="s">
        <v>1007</v>
      </c>
      <c r="D21">
        <v>1</v>
      </c>
      <c r="E21" s="8">
        <v>45658</v>
      </c>
      <c r="F21">
        <v>2000401</v>
      </c>
      <c r="G21" t="s">
        <v>328</v>
      </c>
      <c r="J21" t="s">
        <v>296</v>
      </c>
      <c r="K21" t="s">
        <v>19</v>
      </c>
      <c r="L21" t="s">
        <v>159</v>
      </c>
      <c r="M21" t="s">
        <v>29</v>
      </c>
      <c r="N21" s="23">
        <f>Target_AM[[#This Row],[PROPORSI]]*VLOOKUP(Target_AM[[#This Row],[NIPNAS]],Target_CC[],9,0)</f>
        <v>66358941.068616509</v>
      </c>
      <c r="O21" s="22">
        <f>Target_AM[[#This Row],[PROPORSI]]*VLOOKUP(Target_AM[[#This Row],[NIPNAS]],Target_CC[],COLUMN(A$2)+9,0)</f>
        <v>0</v>
      </c>
      <c r="P21" s="22">
        <f>Target_AM[[#This Row],[PROPORSI]]*VLOOKUP(Target_AM[[#This Row],[NIPNAS]],Target_CC[],COLUMN(B$2)+9,0)</f>
        <v>0</v>
      </c>
      <c r="Q21" s="22">
        <f>Target_AM[[#This Row],[PROPORSI]]*VLOOKUP(Target_AM[[#This Row],[NIPNAS]],Target_CC[],COLUMN(C$2)+9,0)</f>
        <v>0</v>
      </c>
      <c r="R21" s="22">
        <f>Target_AM[[#This Row],[PROPORSI]]*VLOOKUP(Target_AM[[#This Row],[NIPNAS]],Target_CC[],COLUMN(D$2)+9,0)</f>
        <v>0</v>
      </c>
      <c r="S21" s="22">
        <f>Target_AM[[#This Row],[PROPORSI]]*VLOOKUP(Target_AM[[#This Row],[NIPNAS]],Target_CC[],COLUMN(E$2)+9,0)</f>
        <v>0</v>
      </c>
      <c r="T21" s="22">
        <f>Target_AM[[#This Row],[PROPORSI]]*VLOOKUP(Target_AM[[#This Row],[NIPNAS]],Target_CC[],COLUMN(F$2)+9,0)</f>
        <v>0</v>
      </c>
      <c r="U21" s="22">
        <f>Target_AM[[#This Row],[PROPORSI]]*VLOOKUP(Target_AM[[#This Row],[NIPNAS]],Target_CC[],COLUMN(G$2)+9,0)</f>
        <v>0</v>
      </c>
      <c r="V21" s="22">
        <f>Target_AM[[#This Row],[PROPORSI]]*VLOOKUP(Target_AM[[#This Row],[NIPNAS]],Target_CC[],COLUMN(H$2)+9,0)</f>
        <v>0</v>
      </c>
      <c r="W21" s="22">
        <f>Target_AM[[#This Row],[PROPORSI]]*VLOOKUP(Target_AM[[#This Row],[NIPNAS]],Target_CC[],COLUMN(I$2)+9,0)</f>
        <v>0</v>
      </c>
      <c r="X21" s="22">
        <f>Target_AM[[#This Row],[PROPORSI]]*VLOOKUP(Target_AM[[#This Row],[NIPNAS]],Target_CC[],COLUMN(J$2)+9,0)</f>
        <v>0</v>
      </c>
      <c r="Y21" s="22">
        <f>Target_AM[[#This Row],[PROPORSI]]*VLOOKUP(Target_AM[[#This Row],[NIPNAS]],Target_CC[],COLUMN(K$2)+9,0)</f>
        <v>0</v>
      </c>
      <c r="Z21" s="22">
        <f>Target_AM[[#This Row],[PROPORSI]]*VLOOKUP(Target_AM[[#This Row],[NIPNAS]],Target_CC[],COLUMN(L$2)+9,0)</f>
        <v>0</v>
      </c>
      <c r="AA21" s="22">
        <f>Target_AM[[#This Row],[PROPORSI]]*VLOOKUP(Target_AM[[#This Row],[NIPNAS]],Target_CC[],COLUMN(M$2)+9,0)</f>
        <v>0</v>
      </c>
      <c r="AB21" s="22">
        <f>Target_AM[[#This Row],[PROPORSI]]*VLOOKUP(Target_AM[[#This Row],[NIPNAS]],Target_CC[],COLUMN(N$2)+9,0)</f>
        <v>0</v>
      </c>
      <c r="AC21" s="22">
        <f>Target_AM[[#This Row],[PROPORSI]]*VLOOKUP(Target_AM[[#This Row],[NIPNAS]],Target_CC[],COLUMN(O$2)+9,0)</f>
        <v>690859.22431823774</v>
      </c>
      <c r="AD21" s="22">
        <f>Target_AM[[#This Row],[PROPORSI]]*VLOOKUP(Target_AM[[#This Row],[NIPNAS]],Target_CC[],COLUMN(P$2)+9,0)</f>
        <v>683729.23020126333</v>
      </c>
      <c r="AE21" s="22">
        <f>Target_AM[[#This Row],[PROPORSI]]*VLOOKUP(Target_AM[[#This Row],[NIPNAS]],Target_CC[],COLUMN(Q$2)+9,0)</f>
        <v>537486.86343142285</v>
      </c>
      <c r="AF21" s="22">
        <f>Target_AM[[#This Row],[PROPORSI]]*VLOOKUP(Target_AM[[#This Row],[NIPNAS]],Target_CC[],COLUMN(R$2)+9,0)</f>
        <v>586231.66372162709</v>
      </c>
      <c r="AG21" s="22">
        <f>Target_AM[[#This Row],[PROPORSI]]*VLOOKUP(Target_AM[[#This Row],[NIPNAS]],Target_CC[],COLUMN(S$2)+9,0)</f>
        <v>571553.53985494352</v>
      </c>
      <c r="AH21" s="22">
        <f>Target_AM[[#This Row],[PROPORSI]]*VLOOKUP(Target_AM[[#This Row],[NIPNAS]],Target_CC[],COLUMN(T$2)+9,0)</f>
        <v>710365.72728492401</v>
      </c>
      <c r="AI21" s="22">
        <f>Target_AM[[#This Row],[PROPORSI]]*VLOOKUP(Target_AM[[#This Row],[NIPNAS]],Target_CC[],COLUMN(U$2)+9,0)</f>
        <v>598269.13892134407</v>
      </c>
      <c r="AJ21" s="22">
        <f>Target_AM[[#This Row],[PROPORSI]]*VLOOKUP(Target_AM[[#This Row],[NIPNAS]],Target_CC[],COLUMN(V$2)+9,0)</f>
        <v>715610.41381648171</v>
      </c>
      <c r="AK21" s="22">
        <f>Target_AM[[#This Row],[PROPORSI]]*VLOOKUP(Target_AM[[#This Row],[NIPNAS]],Target_CC[],COLUMN(W$2)+9,0)</f>
        <v>720720.50871695695</v>
      </c>
      <c r="AL21" s="22">
        <f>Target_AM[[#This Row],[PROPORSI]]*VLOOKUP(Target_AM[[#This Row],[NIPNAS]],Target_CC[],COLUMN(X$2)+9,0)</f>
        <v>611960.29877694696</v>
      </c>
      <c r="AM21" s="22">
        <f>Target_AM[[#This Row],[PROPORSI]]*VLOOKUP(Target_AM[[#This Row],[NIPNAS]],Target_CC[],COLUMN(Y$2)+9,0)</f>
        <v>623089.45347582689</v>
      </c>
      <c r="AN21" s="22">
        <f>Target_AM[[#This Row],[PROPORSI]]*VLOOKUP(Target_AM[[#This Row],[NIPNAS]],Target_CC[],COLUMN(Z$2)+9,0)</f>
        <v>7049876.062519975</v>
      </c>
      <c r="AO21" s="22">
        <f>Target_AM[[#This Row],[PROPORSI]]*VLOOKUP(Target_AM[[#This Row],[NIPNAS]],Target_CC[],COLUMN(AA$2)+9,0)</f>
        <v>0</v>
      </c>
      <c r="AP21" s="22">
        <f>Target_AM[[#This Row],[PROPORSI]]*VLOOKUP(Target_AM[[#This Row],[NIPNAS]],Target_CC[],COLUMN(AB$2)+9,0)</f>
        <v>690859.22431823774</v>
      </c>
      <c r="AQ21" s="22">
        <f>Target_AM[[#This Row],[PROPORSI]]*VLOOKUP(Target_AM[[#This Row],[NIPNAS]],Target_CC[],COLUMN(AC$2)+9,0)</f>
        <v>683729.23020126333</v>
      </c>
      <c r="AR21" s="22">
        <f>Target_AM[[#This Row],[PROPORSI]]*VLOOKUP(Target_AM[[#This Row],[NIPNAS]],Target_CC[],COLUMN(AD$2)+9,0)</f>
        <v>537486.86343142285</v>
      </c>
      <c r="AS21" s="22">
        <f>Target_AM[[#This Row],[PROPORSI]]*VLOOKUP(Target_AM[[#This Row],[NIPNAS]],Target_CC[],COLUMN(AE$2)+9,0)</f>
        <v>586231.66372162709</v>
      </c>
      <c r="AT21" s="22">
        <f>Target_AM[[#This Row],[PROPORSI]]*VLOOKUP(Target_AM[[#This Row],[NIPNAS]],Target_CC[],COLUMN(AF$2)+9,0)</f>
        <v>571553.53985494352</v>
      </c>
      <c r="AU21" s="22">
        <f>Target_AM[[#This Row],[PROPORSI]]*VLOOKUP(Target_AM[[#This Row],[NIPNAS]],Target_CC[],COLUMN(AG$2)+9,0)</f>
        <v>710365.72728492401</v>
      </c>
      <c r="AV21" s="22">
        <f>Target_AM[[#This Row],[PROPORSI]]*VLOOKUP(Target_AM[[#This Row],[NIPNAS]],Target_CC[],COLUMN(AH$2)+9,0)</f>
        <v>598269.13892134407</v>
      </c>
      <c r="AW21" s="22">
        <f>Target_AM[[#This Row],[PROPORSI]]*VLOOKUP(Target_AM[[#This Row],[NIPNAS]],Target_CC[],COLUMN(AI$2)+9,0)</f>
        <v>715610.41381648171</v>
      </c>
      <c r="AX21" s="22">
        <f>Target_AM[[#This Row],[PROPORSI]]*VLOOKUP(Target_AM[[#This Row],[NIPNAS]],Target_CC[],COLUMN(AJ$2)+9,0)</f>
        <v>720720.50871695695</v>
      </c>
      <c r="AY21" s="22">
        <f>Target_AM[[#This Row],[PROPORSI]]*VLOOKUP(Target_AM[[#This Row],[NIPNAS]],Target_CC[],COLUMN(AK$2)+9,0)</f>
        <v>611960.29877694696</v>
      </c>
      <c r="AZ21" s="22">
        <f>Target_AM[[#This Row],[PROPORSI]]*VLOOKUP(Target_AM[[#This Row],[NIPNAS]],Target_CC[],COLUMN(AL$2)+9,0)</f>
        <v>623089.45347582689</v>
      </c>
      <c r="BA21" s="22">
        <f>Target_AM[[#This Row],[PROPORSI]]*VLOOKUP(Target_AM[[#This Row],[NIPNAS]],Target_CC[],COLUMN(AM$2)+9,0)</f>
        <v>7049876.062519975</v>
      </c>
      <c r="BB21" s="22">
        <f>Target_AM[[#This Row],[PROPORSI]]*VLOOKUP(Target_AM[[#This Row],[NIPNAS]],Target_CC[],COLUMN(AN$2)+9,0)</f>
        <v>0</v>
      </c>
      <c r="BC21" s="22">
        <f>Target_AM[[#This Row],[PROPORSI]]*VLOOKUP(Target_AM[[#This Row],[NIPNAS]],Target_CC[],COLUMN(AO$2)+9,0)</f>
        <v>0</v>
      </c>
      <c r="BD21" s="22">
        <f>Target_AM[[#This Row],[PROPORSI]]*VLOOKUP(Target_AM[[#This Row],[NIPNAS]],Target_CC[],COLUMN(AP$2)+9,0)</f>
        <v>0</v>
      </c>
      <c r="BE21" s="22">
        <f>Target_AM[[#This Row],[PROPORSI]]*VLOOKUP(Target_AM[[#This Row],[NIPNAS]],Target_CC[],COLUMN(AQ$2)+9,0)</f>
        <v>0</v>
      </c>
      <c r="BF21" s="22">
        <f>Target_AM[[#This Row],[PROPORSI]]*VLOOKUP(Target_AM[[#This Row],[NIPNAS]],Target_CC[],COLUMN(AR$2)+9,0)</f>
        <v>0</v>
      </c>
      <c r="BG21" s="22">
        <f>Target_AM[[#This Row],[PROPORSI]]*VLOOKUP(Target_AM[[#This Row],[NIPNAS]],Target_CC[],COLUMN(AS$2)+9,0)</f>
        <v>0</v>
      </c>
      <c r="BH21" s="22">
        <f>Target_AM[[#This Row],[PROPORSI]]*VLOOKUP(Target_AM[[#This Row],[NIPNAS]],Target_CC[],COLUMN(AT$2)+9,0)</f>
        <v>0</v>
      </c>
      <c r="BI21" s="22">
        <f>Target_AM[[#This Row],[PROPORSI]]*VLOOKUP(Target_AM[[#This Row],[NIPNAS]],Target_CC[],COLUMN(AU$2)+9,0)</f>
        <v>0</v>
      </c>
      <c r="BJ21" s="22">
        <f>Target_AM[[#This Row],[PROPORSI]]*VLOOKUP(Target_AM[[#This Row],[NIPNAS]],Target_CC[],COLUMN(AV$2)+9,0)</f>
        <v>0</v>
      </c>
      <c r="BK21" s="22">
        <f>Target_AM[[#This Row],[PROPORSI]]*VLOOKUP(Target_AM[[#This Row],[NIPNAS]],Target_CC[],COLUMN(AW$2)+9,0)</f>
        <v>0</v>
      </c>
      <c r="BL21" s="22">
        <f>Target_AM[[#This Row],[PROPORSI]]*VLOOKUP(Target_AM[[#This Row],[NIPNAS]],Target_CC[],COLUMN(AX$2)+9,0)</f>
        <v>0</v>
      </c>
      <c r="BM21" s="22">
        <f>Target_AM[[#This Row],[PROPORSI]]*VLOOKUP(Target_AM[[#This Row],[NIPNAS]],Target_CC[],COLUMN(AY$2)+9,0)</f>
        <v>0</v>
      </c>
      <c r="BN21" s="22">
        <f>Target_AM[[#This Row],[PROPORSI]]*VLOOKUP(Target_AM[[#This Row],[NIPNAS]],Target_CC[],COLUMN(AZ$2)+9,0)</f>
        <v>0</v>
      </c>
      <c r="BO21" s="22">
        <f>Target_AM[[#This Row],[PROPORSI]]*VLOOKUP(Target_AM[[#This Row],[NIPNAS]],Target_CC[],COLUMN(BA$2)+9,0)</f>
        <v>0</v>
      </c>
      <c r="BP21" s="22">
        <f>Target_AM[[#This Row],[PROPORSI]]*VLOOKUP(Target_AM[[#This Row],[NIPNAS]],Target_CC[],COLUMN(BB$2)+9,0)</f>
        <v>0</v>
      </c>
      <c r="BQ21" s="22">
        <f>Target_AM[[#This Row],[PROPORSI]]*VLOOKUP(Target_AM[[#This Row],[NIPNAS]],Target_CC[],COLUMN(BC$2)+9,0)</f>
        <v>0</v>
      </c>
      <c r="BR21" s="22">
        <f>Target_AM[[#This Row],[PROPORSI]]*VLOOKUP(Target_AM[[#This Row],[NIPNAS]],Target_CC[],COLUMN(BD$2)+9,0)</f>
        <v>0</v>
      </c>
      <c r="BS21" s="22">
        <f>Target_AM[[#This Row],[PROPORSI]]*VLOOKUP(Target_AM[[#This Row],[NIPNAS]],Target_CC[],COLUMN(BE$2)+9,0)</f>
        <v>0</v>
      </c>
      <c r="BT21" s="22">
        <f>Target_AM[[#This Row],[PROPORSI]]*VLOOKUP(Target_AM[[#This Row],[NIPNAS]],Target_CC[],COLUMN(BF$2)+9,0)</f>
        <v>0</v>
      </c>
      <c r="BU21" s="22">
        <f>Target_AM[[#This Row],[PROPORSI]]*VLOOKUP(Target_AM[[#This Row],[NIPNAS]],Target_CC[],COLUMN(BG$2)+9,0)</f>
        <v>0</v>
      </c>
      <c r="BV21" s="22">
        <f>Target_AM[[#This Row],[PROPORSI]]*VLOOKUP(Target_AM[[#This Row],[NIPNAS]],Target_CC[],COLUMN(BH$2)+9,0)</f>
        <v>0</v>
      </c>
      <c r="BW21" s="22">
        <f>Target_AM[[#This Row],[PROPORSI]]*VLOOKUP(Target_AM[[#This Row],[NIPNAS]],Target_CC[],COLUMN(BI$2)+9,0)</f>
        <v>0</v>
      </c>
      <c r="BX21" s="22">
        <f>Target_AM[[#This Row],[PROPORSI]]*VLOOKUP(Target_AM[[#This Row],[NIPNAS]],Target_CC[],COLUMN(BJ$2)+9,0)</f>
        <v>0</v>
      </c>
      <c r="BY21" s="22">
        <f>Target_AM[[#This Row],[PROPORSI]]*VLOOKUP(Target_AM[[#This Row],[NIPNAS]],Target_CC[],COLUMN(BK$2)+9,0)</f>
        <v>0</v>
      </c>
      <c r="BZ21" s="22">
        <f>Target_AM[[#This Row],[PROPORSI]]*VLOOKUP(Target_AM[[#This Row],[NIPNAS]],Target_CC[],COLUMN(BL$2)+9,0)</f>
        <v>0</v>
      </c>
      <c r="CA21" s="22">
        <f>Target_AM[[#This Row],[PROPORSI]]*VLOOKUP(Target_AM[[#This Row],[NIPNAS]],Target_CC[],COLUMN(BM$2)+9,0)</f>
        <v>0</v>
      </c>
      <c r="CB21" s="22">
        <f>Target_AM[[#This Row],[PROPORSI]]*VLOOKUP(Target_AM[[#This Row],[NIPNAS]],Target_CC[],COLUMN(BN$2)+9,0)</f>
        <v>0</v>
      </c>
      <c r="CC21" s="22">
        <f>Target_AM[[#This Row],[PROPORSI]]*VLOOKUP(Target_AM[[#This Row],[NIPNAS]],Target_CC[],COLUMN(BO$2)+9,0)</f>
        <v>0</v>
      </c>
      <c r="CD21" s="22">
        <f>Target_AM[[#This Row],[PROPORSI]]*VLOOKUP(Target_AM[[#This Row],[NIPNAS]],Target_CC[],COLUMN(BP$2)+9,0)</f>
        <v>0</v>
      </c>
      <c r="CE21" s="22">
        <f>Target_AM[[#This Row],[PROPORSI]]*VLOOKUP(Target_AM[[#This Row],[NIPNAS]],Target_CC[],COLUMN(BQ$2)+9,0)</f>
        <v>0</v>
      </c>
      <c r="CF21" s="22">
        <f>Target_AM[[#This Row],[PROPORSI]]*VLOOKUP(Target_AM[[#This Row],[NIPNAS]],Target_CC[],COLUMN(BR$2)+9,0)</f>
        <v>0</v>
      </c>
      <c r="CG21" s="22">
        <f>Target_AM[[#This Row],[PROPORSI]]*VLOOKUP(Target_AM[[#This Row],[NIPNAS]],Target_CC[],COLUMN(BS$2)+9,0)</f>
        <v>0</v>
      </c>
      <c r="CH21" s="22">
        <f>Target_AM[[#This Row],[PROPORSI]]*VLOOKUP(Target_AM[[#This Row],[NIPNAS]],Target_CC[],COLUMN(BT$2)+9,0)</f>
        <v>0</v>
      </c>
      <c r="CI21" s="22">
        <f>Target_AM[[#This Row],[PROPORSI]]*VLOOKUP(Target_AM[[#This Row],[NIPNAS]],Target_CC[],COLUMN(BU$2)+9,0)</f>
        <v>0</v>
      </c>
      <c r="CJ21" s="22">
        <f>Target_AM[[#This Row],[PROPORSI]]*VLOOKUP(Target_AM[[#This Row],[NIPNAS]],Target_CC[],COLUMN(BV$2)+9,0)</f>
        <v>0</v>
      </c>
      <c r="CK21" s="22">
        <f>Target_AM[[#This Row],[PROPORSI]]*VLOOKUP(Target_AM[[#This Row],[NIPNAS]],Target_CC[],COLUMN(BW$2)+9,0)</f>
        <v>0</v>
      </c>
      <c r="CL21" s="22">
        <f>Target_AM[[#This Row],[PROPORSI]]*VLOOKUP(Target_AM[[#This Row],[NIPNAS]],Target_CC[],COLUMN(BX$2)+9,0)</f>
        <v>0</v>
      </c>
      <c r="CM21" s="22">
        <f>Target_AM[[#This Row],[PROPORSI]]*VLOOKUP(Target_AM[[#This Row],[NIPNAS]],Target_CC[],COLUMN(BY$2)+9,0)</f>
        <v>0</v>
      </c>
      <c r="CN21" s="22">
        <f>Target_AM[[#This Row],[PROPORSI]]*VLOOKUP(Target_AM[[#This Row],[NIPNAS]],Target_CC[],COLUMN(BZ$2)+9,0)</f>
        <v>0</v>
      </c>
      <c r="CO21" s="22">
        <f>Target_AM[[#This Row],[PROPORSI]]*VLOOKUP(Target_AM[[#This Row],[NIPNAS]],Target_CC[],COLUMN(CA$2)+9,0)</f>
        <v>0</v>
      </c>
      <c r="CP21" s="22">
        <f>Target_AM[[#This Row],[PROPORSI]]*VLOOKUP(Target_AM[[#This Row],[NIPNAS]],Target_CC[],COLUMN(CB$2)+9,0)</f>
        <v>0</v>
      </c>
      <c r="CQ21" s="22">
        <f>Target_AM[[#This Row],[PROPORSI]]*VLOOKUP(Target_AM[[#This Row],[NIPNAS]],Target_CC[],COLUMN(CC$2)+9,0)</f>
        <v>0</v>
      </c>
      <c r="CR21" s="22">
        <f>Target_AM[[#This Row],[PROPORSI]]*VLOOKUP(Target_AM[[#This Row],[NIPNAS]],Target_CC[],COLUMN(CD$2)+9,0)</f>
        <v>0</v>
      </c>
      <c r="CS21" s="22">
        <f>Target_AM[[#This Row],[PROPORSI]]*VLOOKUP(Target_AM[[#This Row],[NIPNAS]],Target_CC[],COLUMN(CE$2)+9,0)</f>
        <v>0</v>
      </c>
      <c r="CT21" s="22">
        <f>Target_AM[[#This Row],[PROPORSI]]*VLOOKUP(Target_AM[[#This Row],[NIPNAS]],Target_CC[],COLUMN(CF$2)+9,0)</f>
        <v>0</v>
      </c>
      <c r="CU21" s="22">
        <f>Target_AM[[#This Row],[PROPORSI]]*VLOOKUP(Target_AM[[#This Row],[NIPNAS]],Target_CC[],COLUMN(CG$2)+9,0)</f>
        <v>0</v>
      </c>
      <c r="CV21" s="22">
        <f>Target_AM[[#This Row],[PROPORSI]]*VLOOKUP(Target_AM[[#This Row],[NIPNAS]],Target_CC[],COLUMN(CH$2)+9,0)</f>
        <v>0</v>
      </c>
      <c r="CW21" s="22">
        <f>Target_AM[[#This Row],[PROPORSI]]*VLOOKUP(Target_AM[[#This Row],[NIPNAS]],Target_CC[],COLUMN(CI$2)+9,0)</f>
        <v>0</v>
      </c>
      <c r="CX21" s="22">
        <f>Target_AM[[#This Row],[PROPORSI]]*VLOOKUP(Target_AM[[#This Row],[NIPNAS]],Target_CC[],COLUMN(CJ$2)+9,0)</f>
        <v>0</v>
      </c>
      <c r="CY21" s="22">
        <f>Target_AM[[#This Row],[PROPORSI]]*VLOOKUP(Target_AM[[#This Row],[NIPNAS]],Target_CC[],COLUMN(CK$2)+9,0)</f>
        <v>0</v>
      </c>
      <c r="CZ21" s="22">
        <f>Target_AM[[#This Row],[PROPORSI]]*VLOOKUP(Target_AM[[#This Row],[NIPNAS]],Target_CC[],COLUMN(CL$2)+9,0)</f>
        <v>0</v>
      </c>
      <c r="DA21" s="22">
        <f>Target_AM[[#This Row],[PROPORSI]]*VLOOKUP(Target_AM[[#This Row],[NIPNAS]],Target_CC[],COLUMN(CM$2)+9,0)</f>
        <v>0</v>
      </c>
      <c r="DB21" s="22">
        <f>Target_AM[[#This Row],[PROPORSI]]*VLOOKUP(Target_AM[[#This Row],[NIPNAS]],Target_CC[],COLUMN(CN$2)+9,0)</f>
        <v>0</v>
      </c>
      <c r="DC21" s="22">
        <f>Target_AM[[#This Row],[PROPORSI]]*VLOOKUP(Target_AM[[#This Row],[NIPNAS]],Target_CC[],COLUMN(CO$2)+9,0)</f>
        <v>0</v>
      </c>
      <c r="DD21" s="22">
        <f>Target_AM[[#This Row],[PROPORSI]]*VLOOKUP(Target_AM[[#This Row],[NIPNAS]],Target_CC[],COLUMN(CP$2)+9,0)</f>
        <v>0</v>
      </c>
      <c r="DE21" s="22">
        <f>Target_AM[[#This Row],[PROPORSI]]*VLOOKUP(Target_AM[[#This Row],[NIPNAS]],Target_CC[],COLUMN(CQ$2)+9,0)</f>
        <v>0</v>
      </c>
      <c r="DF21" s="22">
        <f>Target_AM[[#This Row],[PROPORSI]]*VLOOKUP(Target_AM[[#This Row],[NIPNAS]],Target_CC[],COLUMN(CR$2)+9,0)</f>
        <v>0</v>
      </c>
      <c r="DG21" s="22">
        <f>Target_AM[[#This Row],[PROPORSI]]*VLOOKUP(Target_AM[[#This Row],[NIPNAS]],Target_CC[],COLUMN(CS$2)+9,0)</f>
        <v>0</v>
      </c>
      <c r="DH21" s="22">
        <f>Target_AM[[#This Row],[PROPORSI]]*VLOOKUP(Target_AM[[#This Row],[NIPNAS]],Target_CC[],COLUMN(CT$2)+9,0)</f>
        <v>0</v>
      </c>
      <c r="DI21" s="22">
        <f>Target_AM[[#This Row],[PROPORSI]]*VLOOKUP(Target_AM[[#This Row],[NIPNAS]],Target_CC[],COLUMN(CU$2)+9,0)</f>
        <v>0</v>
      </c>
      <c r="DJ21" s="22">
        <f>Target_AM[[#This Row],[PROPORSI]]*VLOOKUP(Target_AM[[#This Row],[NIPNAS]],Target_CC[],COLUMN(CV$2)+9,0)</f>
        <v>0</v>
      </c>
      <c r="DK21" s="22">
        <f>Target_AM[[#This Row],[PROPORSI]]*VLOOKUP(Target_AM[[#This Row],[NIPNAS]],Target_CC[],COLUMN(CW$2)+9,0)</f>
        <v>0</v>
      </c>
      <c r="DL21" s="22">
        <f>Target_AM[[#This Row],[PROPORSI]]*VLOOKUP(Target_AM[[#This Row],[NIPNAS]],Target_CC[],COLUMN(CX$2)+9,0)</f>
        <v>0</v>
      </c>
      <c r="DM21" s="22">
        <f>Target_AM[[#This Row],[PROPORSI]]*VLOOKUP(Target_AM[[#This Row],[NIPNAS]],Target_CC[],COLUMN(CY$2)+9,0)</f>
        <v>0</v>
      </c>
      <c r="DN21" s="22">
        <f>Target_AM[[#This Row],[PROPORSI]]*VLOOKUP(Target_AM[[#This Row],[NIPNAS]],Target_CC[],COLUMN(CZ$2)+9,0)</f>
        <v>0</v>
      </c>
      <c r="DO21" s="22">
        <f>Target_AM[[#This Row],[PROPORSI]]*VLOOKUP(Target_AM[[#This Row],[NIPNAS]],Target_CC[],COLUMN(DA$2)+9,0)</f>
        <v>0</v>
      </c>
      <c r="DP21" s="22">
        <f>Target_AM[[#This Row],[PROPORSI]]*VLOOKUP(Target_AM[[#This Row],[NIPNAS]],Target_CC[],COLUMN(DB$2)+9,0)</f>
        <v>0</v>
      </c>
      <c r="DQ21" s="22">
        <f>Target_AM[[#This Row],[PROPORSI]]*VLOOKUP(Target_AM[[#This Row],[NIPNAS]],Target_CC[],COLUMN(DC$2)+9,0)</f>
        <v>0</v>
      </c>
      <c r="DR21" s="22">
        <f>Target_AM[[#This Row],[PROPORSI]]*VLOOKUP(Target_AM[[#This Row],[NIPNAS]],Target_CC[],COLUMN(DD$2)+9,0)</f>
        <v>0</v>
      </c>
      <c r="DS21" s="22">
        <f>Target_AM[[#This Row],[PROPORSI]]*VLOOKUP(Target_AM[[#This Row],[NIPNAS]],Target_CC[],COLUMN(DE$2)+9,0)</f>
        <v>0</v>
      </c>
      <c r="DT21" s="22">
        <f>Target_AM[[#This Row],[PROPORSI]]*VLOOKUP(Target_AM[[#This Row],[NIPNAS]],Target_CC[],COLUMN(DF$2)+9,0)</f>
        <v>0</v>
      </c>
      <c r="DU21" s="22">
        <f>Target_AM[[#This Row],[PROPORSI]]*VLOOKUP(Target_AM[[#This Row],[NIPNAS]],Target_CC[],COLUMN(DG$2)+9,0)</f>
        <v>0</v>
      </c>
      <c r="DV21" s="22">
        <f>Target_AM[[#This Row],[PROPORSI]]*VLOOKUP(Target_AM[[#This Row],[NIPNAS]],Target_CC[],COLUMN(DH$2)+9,0)</f>
        <v>0</v>
      </c>
      <c r="DW21" s="22">
        <f>Target_AM[[#This Row],[PROPORSI]]*VLOOKUP(Target_AM[[#This Row],[NIPNAS]],Target_CC[],COLUMN(DI$2)+9,0)</f>
        <v>0</v>
      </c>
      <c r="DX21" s="22">
        <f>Target_AM[[#This Row],[PROPORSI]]*VLOOKUP(Target_AM[[#This Row],[NIPNAS]],Target_CC[],COLUMN(DJ$2)+9,0)</f>
        <v>0</v>
      </c>
      <c r="DY21" s="22">
        <f>Target_AM[[#This Row],[PROPORSI]]*VLOOKUP(Target_AM[[#This Row],[NIPNAS]],Target_CC[],COLUMN(DK$2)+9,0)</f>
        <v>0</v>
      </c>
      <c r="DZ21" s="22">
        <f>Target_AM[[#This Row],[PROPORSI]]*VLOOKUP(Target_AM[[#This Row],[NIPNAS]],Target_CC[],COLUMN(DL$2)+9,0)</f>
        <v>0</v>
      </c>
      <c r="EA21" s="22">
        <f>Target_AM[[#This Row],[PROPORSI]]*VLOOKUP(Target_AM[[#This Row],[NIPNAS]],Target_CC[],COLUMN(DM$2)+9,0)</f>
        <v>0</v>
      </c>
    </row>
    <row r="22" spans="2:131" x14ac:dyDescent="0.3">
      <c r="B22">
        <v>405605</v>
      </c>
      <c r="C22" t="s">
        <v>1020</v>
      </c>
      <c r="D22">
        <v>1</v>
      </c>
      <c r="E22" s="8">
        <v>45658</v>
      </c>
      <c r="F22">
        <v>4602474</v>
      </c>
      <c r="G22" t="s">
        <v>889</v>
      </c>
      <c r="J22" t="s">
        <v>875</v>
      </c>
      <c r="K22" t="s">
        <v>20</v>
      </c>
      <c r="L22" t="s">
        <v>159</v>
      </c>
      <c r="M22" t="s">
        <v>18</v>
      </c>
      <c r="N22" s="23">
        <f>Target_AM[[#This Row],[PROPORSI]]*VLOOKUP(Target_AM[[#This Row],[NIPNAS]],Target_CC[],9,0)</f>
        <v>120945939</v>
      </c>
      <c r="O22" s="22">
        <f>Target_AM[[#This Row],[PROPORSI]]*VLOOKUP(Target_AM[[#This Row],[NIPNAS]],Target_CC[],COLUMN(A$2)+9,0)</f>
        <v>23713.565217391304</v>
      </c>
      <c r="P22" s="22">
        <f>Target_AM[[#This Row],[PROPORSI]]*VLOOKUP(Target_AM[[#This Row],[NIPNAS]],Target_CC[],COLUMN(B$2)+9,0)</f>
        <v>22584.347826086956</v>
      </c>
      <c r="Q22" s="22">
        <f>Target_AM[[#This Row],[PROPORSI]]*VLOOKUP(Target_AM[[#This Row],[NIPNAS]],Target_CC[],COLUMN(C$2)+9,0)</f>
        <v>22584.347826086956</v>
      </c>
      <c r="R22" s="22">
        <f>Target_AM[[#This Row],[PROPORSI]]*VLOOKUP(Target_AM[[#This Row],[NIPNAS]],Target_CC[],COLUMN(D$2)+9,0)</f>
        <v>22584.347826086956</v>
      </c>
      <c r="S22" s="22">
        <f>Target_AM[[#This Row],[PROPORSI]]*VLOOKUP(Target_AM[[#This Row],[NIPNAS]],Target_CC[],COLUMN(E$2)+9,0)</f>
        <v>21455.130434782608</v>
      </c>
      <c r="T22" s="22">
        <f>Target_AM[[#This Row],[PROPORSI]]*VLOOKUP(Target_AM[[#This Row],[NIPNAS]],Target_CC[],COLUMN(F$2)+9,0)</f>
        <v>22584.347826086956</v>
      </c>
      <c r="U22" s="22">
        <f>Target_AM[[#This Row],[PROPORSI]]*VLOOKUP(Target_AM[[#This Row],[NIPNAS]],Target_CC[],COLUMN(G$2)+9,0)</f>
        <v>25972</v>
      </c>
      <c r="V22" s="22">
        <f>Target_AM[[#This Row],[PROPORSI]]*VLOOKUP(Target_AM[[#This Row],[NIPNAS]],Target_CC[],COLUMN(H$2)+9,0)</f>
        <v>23713.565217391304</v>
      </c>
      <c r="W22" s="22">
        <f>Target_AM[[#This Row],[PROPORSI]]*VLOOKUP(Target_AM[[#This Row],[NIPNAS]],Target_CC[],COLUMN(I$2)+9,0)</f>
        <v>23713.565217391304</v>
      </c>
      <c r="X22" s="22">
        <f>Target_AM[[#This Row],[PROPORSI]]*VLOOKUP(Target_AM[[#This Row],[NIPNAS]],Target_CC[],COLUMN(J$2)+9,0)</f>
        <v>25972</v>
      </c>
      <c r="Y22" s="22">
        <f>Target_AM[[#This Row],[PROPORSI]]*VLOOKUP(Target_AM[[#This Row],[NIPNAS]],Target_CC[],COLUMN(K$2)+9,0)</f>
        <v>22584.347826086956</v>
      </c>
      <c r="Z22" s="22">
        <f>Target_AM[[#This Row],[PROPORSI]]*VLOOKUP(Target_AM[[#This Row],[NIPNAS]],Target_CC[],COLUMN(L$2)+9,0)</f>
        <v>24842.782608695652</v>
      </c>
      <c r="AA22" s="22">
        <f>Target_AM[[#This Row],[PROPORSI]]*VLOOKUP(Target_AM[[#This Row],[NIPNAS]],Target_CC[],COLUMN(M$2)+9,0)</f>
        <v>282304.34782608692</v>
      </c>
      <c r="AB22" s="22">
        <f>Target_AM[[#This Row],[PROPORSI]]*VLOOKUP(Target_AM[[#This Row],[NIPNAS]],Target_CC[],COLUMN(N$2)+9,0)</f>
        <v>8398308.6247430257</v>
      </c>
      <c r="AC22" s="22">
        <f>Target_AM[[#This Row],[PROPORSI]]*VLOOKUP(Target_AM[[#This Row],[NIPNAS]],Target_CC[],COLUMN(O$2)+9,0)</f>
        <v>55743953.087909169</v>
      </c>
      <c r="AD22" s="22">
        <f>Target_AM[[#This Row],[PROPORSI]]*VLOOKUP(Target_AM[[#This Row],[NIPNAS]],Target_CC[],COLUMN(P$2)+9,0)</f>
        <v>49459871.242246345</v>
      </c>
      <c r="AE22" s="22">
        <f>Target_AM[[#This Row],[PROPORSI]]*VLOOKUP(Target_AM[[#This Row],[NIPNAS]],Target_CC[],COLUMN(Q$2)+9,0)</f>
        <v>36649331.218365356</v>
      </c>
      <c r="AF22" s="22">
        <f>Target_AM[[#This Row],[PROPORSI]]*VLOOKUP(Target_AM[[#This Row],[NIPNAS]],Target_CC[],COLUMN(R$2)+9,0)</f>
        <v>37518060.257754847</v>
      </c>
      <c r="AG22" s="22">
        <f>Target_AM[[#This Row],[PROPORSI]]*VLOOKUP(Target_AM[[#This Row],[NIPNAS]],Target_CC[],COLUMN(S$2)+9,0)</f>
        <v>37842566.991317615</v>
      </c>
      <c r="AH22" s="22">
        <f>Target_AM[[#This Row],[PROPORSI]]*VLOOKUP(Target_AM[[#This Row],[NIPNAS]],Target_CC[],COLUMN(T$2)+9,0)</f>
        <v>46434852.767400518</v>
      </c>
      <c r="AI22" s="22">
        <f>Target_AM[[#This Row],[PROPORSI]]*VLOOKUP(Target_AM[[#This Row],[NIPNAS]],Target_CC[],COLUMN(U$2)+9,0)</f>
        <v>45664172.520787396</v>
      </c>
      <c r="AJ22" s="22">
        <f>Target_AM[[#This Row],[PROPORSI]]*VLOOKUP(Target_AM[[#This Row],[NIPNAS]],Target_CC[],COLUMN(V$2)+9,0)</f>
        <v>45635760.108738221</v>
      </c>
      <c r="AK22" s="22">
        <f>Target_AM[[#This Row],[PROPORSI]]*VLOOKUP(Target_AM[[#This Row],[NIPNAS]],Target_CC[],COLUMN(W$2)+9,0)</f>
        <v>46289792.32455498</v>
      </c>
      <c r="AL22" s="22">
        <f>Target_AM[[#This Row],[PROPORSI]]*VLOOKUP(Target_AM[[#This Row],[NIPNAS]],Target_CC[],COLUMN(X$2)+9,0)</f>
        <v>45238030.190152384</v>
      </c>
      <c r="AM22" s="22">
        <f>Target_AM[[#This Row],[PROPORSI]]*VLOOKUP(Target_AM[[#This Row],[NIPNAS]],Target_CC[],COLUMN(Y$2)+9,0)</f>
        <v>45125300.666030154</v>
      </c>
      <c r="AN22" s="22">
        <f>Target_AM[[#This Row],[PROPORSI]]*VLOOKUP(Target_AM[[#This Row],[NIPNAS]],Target_CC[],COLUMN(Z$2)+9,0)</f>
        <v>500000000.00000012</v>
      </c>
      <c r="AO22" s="22">
        <f>Target_AM[[#This Row],[PROPORSI]]*VLOOKUP(Target_AM[[#This Row],[NIPNAS]],Target_CC[],COLUMN(AA$2)+9,0)</f>
        <v>8422022.1899604164</v>
      </c>
      <c r="AP22" s="22">
        <f>Target_AM[[#This Row],[PROPORSI]]*VLOOKUP(Target_AM[[#This Row],[NIPNAS]],Target_CC[],COLUMN(AB$2)+9,0)</f>
        <v>55766537.435735255</v>
      </c>
      <c r="AQ22" s="22">
        <f>Target_AM[[#This Row],[PROPORSI]]*VLOOKUP(Target_AM[[#This Row],[NIPNAS]],Target_CC[],COLUMN(AC$2)+9,0)</f>
        <v>49482455.590072431</v>
      </c>
      <c r="AR22" s="22">
        <f>Target_AM[[#This Row],[PROPORSI]]*VLOOKUP(Target_AM[[#This Row],[NIPNAS]],Target_CC[],COLUMN(AD$2)+9,0)</f>
        <v>36671915.566191442</v>
      </c>
      <c r="AS22" s="22">
        <f>Target_AM[[#This Row],[PROPORSI]]*VLOOKUP(Target_AM[[#This Row],[NIPNAS]],Target_CC[],COLUMN(AE$2)+9,0)</f>
        <v>37539515.388189629</v>
      </c>
      <c r="AT22" s="22">
        <f>Target_AM[[#This Row],[PROPORSI]]*VLOOKUP(Target_AM[[#This Row],[NIPNAS]],Target_CC[],COLUMN(AF$2)+9,0)</f>
        <v>37865151.339143701</v>
      </c>
      <c r="AU22" s="22">
        <f>Target_AM[[#This Row],[PROPORSI]]*VLOOKUP(Target_AM[[#This Row],[NIPNAS]],Target_CC[],COLUMN(AG$2)+9,0)</f>
        <v>46460824.767400518</v>
      </c>
      <c r="AV22" s="22">
        <f>Target_AM[[#This Row],[PROPORSI]]*VLOOKUP(Target_AM[[#This Row],[NIPNAS]],Target_CC[],COLUMN(AH$2)+9,0)</f>
        <v>45687886.086004786</v>
      </c>
      <c r="AW22" s="22">
        <f>Target_AM[[#This Row],[PROPORSI]]*VLOOKUP(Target_AM[[#This Row],[NIPNAS]],Target_CC[],COLUMN(AI$2)+9,0)</f>
        <v>45659473.673955612</v>
      </c>
      <c r="AX22" s="22">
        <f>Target_AM[[#This Row],[PROPORSI]]*VLOOKUP(Target_AM[[#This Row],[NIPNAS]],Target_CC[],COLUMN(AJ$2)+9,0)</f>
        <v>46315764.32455498</v>
      </c>
      <c r="AY22" s="22">
        <f>Target_AM[[#This Row],[PROPORSI]]*VLOOKUP(Target_AM[[#This Row],[NIPNAS]],Target_CC[],COLUMN(AK$2)+9,0)</f>
        <v>45260614.53797847</v>
      </c>
      <c r="AZ22" s="22">
        <f>Target_AM[[#This Row],[PROPORSI]]*VLOOKUP(Target_AM[[#This Row],[NIPNAS]],Target_CC[],COLUMN(AL$2)+9,0)</f>
        <v>45150143.448638849</v>
      </c>
      <c r="BA22" s="22">
        <f>Target_AM[[#This Row],[PROPORSI]]*VLOOKUP(Target_AM[[#This Row],[NIPNAS]],Target_CC[],COLUMN(AM$2)+9,0)</f>
        <v>500282304.34782606</v>
      </c>
      <c r="BB22" s="22">
        <f>Target_AM[[#This Row],[PROPORSI]]*VLOOKUP(Target_AM[[#This Row],[NIPNAS]],Target_CC[],COLUMN(AN$2)+9,0)</f>
        <v>796863.30820967699</v>
      </c>
      <c r="BC22" s="22">
        <f>Target_AM[[#This Row],[PROPORSI]]*VLOOKUP(Target_AM[[#This Row],[NIPNAS]],Target_CC[],COLUMN(AO$2)+9,0)</f>
        <v>800269.65865466127</v>
      </c>
      <c r="BD22" s="22">
        <f>Target_AM[[#This Row],[PROPORSI]]*VLOOKUP(Target_AM[[#This Row],[NIPNAS]],Target_CC[],COLUMN(AP$2)+9,0)</f>
        <v>796383.74222546432</v>
      </c>
      <c r="BE22" s="22">
        <f>Target_AM[[#This Row],[PROPORSI]]*VLOOKUP(Target_AM[[#This Row],[NIPNAS]],Target_CC[],COLUMN(AQ$2)+9,0)</f>
        <v>786372.70589999668</v>
      </c>
      <c r="BF22" s="22">
        <f>Target_AM[[#This Row],[PROPORSI]]*VLOOKUP(Target_AM[[#This Row],[NIPNAS]],Target_CC[],COLUMN(AR$2)+9,0)</f>
        <v>793935.84157823003</v>
      </c>
      <c r="BG22" s="22">
        <f>Target_AM[[#This Row],[PROPORSI]]*VLOOKUP(Target_AM[[#This Row],[NIPNAS]],Target_CC[],COLUMN(AS$2)+9,0)</f>
        <v>797473.19103742542</v>
      </c>
      <c r="BH22" s="22">
        <f>Target_AM[[#This Row],[PROPORSI]]*VLOOKUP(Target_AM[[#This Row],[NIPNAS]],Target_CC[],COLUMN(AT$2)+9,0)</f>
        <v>878692.33517508185</v>
      </c>
      <c r="BI22" s="22">
        <f>Target_AM[[#This Row],[PROPORSI]]*VLOOKUP(Target_AM[[#This Row],[NIPNAS]],Target_CC[],COLUMN(AU$2)+9,0)</f>
        <v>870481.88695162872</v>
      </c>
      <c r="BJ22" s="22">
        <f>Target_AM[[#This Row],[PROPORSI]]*VLOOKUP(Target_AM[[#This Row],[NIPNAS]],Target_CC[],COLUMN(AV$2)+9,0)</f>
        <v>870215.56851381448</v>
      </c>
      <c r="BK22" s="22">
        <f>Target_AM[[#This Row],[PROPORSI]]*VLOOKUP(Target_AM[[#This Row],[NIPNAS]],Target_CC[],COLUMN(AW$2)+9,0)</f>
        <v>877332.63820671383</v>
      </c>
      <c r="BL22" s="22">
        <f>Target_AM[[#This Row],[PROPORSI]]*VLOOKUP(Target_AM[[#This Row],[NIPNAS]],Target_CC[],COLUMN(AX$2)+9,0)</f>
        <v>865994.21097005485</v>
      </c>
      <c r="BM22" s="22">
        <f>Target_AM[[#This Row],[PROPORSI]]*VLOOKUP(Target_AM[[#This Row],[NIPNAS]],Target_CC[],COLUMN(AY$2)+9,0)</f>
        <v>865984.912577254</v>
      </c>
      <c r="BN22" s="22">
        <f>Target_AM[[#This Row],[PROPORSI]]*VLOOKUP(Target_AM[[#This Row],[NIPNAS]],Target_CC[],COLUMN(AZ$2)+9,0)</f>
        <v>10000000.000000004</v>
      </c>
      <c r="BO22" s="22">
        <f>Target_AM[[#This Row],[PROPORSI]]*VLOOKUP(Target_AM[[#This Row],[NIPNAS]],Target_CC[],COLUMN(BA$2)+9,0)</f>
        <v>30200</v>
      </c>
      <c r="BP22" s="22">
        <f>Target_AM[[#This Row],[PROPORSI]]*VLOOKUP(Target_AM[[#This Row],[NIPNAS]],Target_CC[],COLUMN(BB$2)+9,0)</f>
        <v>30200</v>
      </c>
      <c r="BQ22" s="22">
        <f>Target_AM[[#This Row],[PROPORSI]]*VLOOKUP(Target_AM[[#This Row],[NIPNAS]],Target_CC[],COLUMN(BC$2)+9,0)</f>
        <v>30200</v>
      </c>
      <c r="BR22" s="22">
        <f>Target_AM[[#This Row],[PROPORSI]]*VLOOKUP(Target_AM[[#This Row],[NIPNAS]],Target_CC[],COLUMN(BD$2)+9,0)</f>
        <v>30200</v>
      </c>
      <c r="BS22" s="22">
        <f>Target_AM[[#This Row],[PROPORSI]]*VLOOKUP(Target_AM[[#This Row],[NIPNAS]],Target_CC[],COLUMN(BE$2)+9,0)</f>
        <v>30200</v>
      </c>
      <c r="BT22" s="22">
        <f>Target_AM[[#This Row],[PROPORSI]]*VLOOKUP(Target_AM[[#This Row],[NIPNAS]],Target_CC[],COLUMN(BF$2)+9,0)</f>
        <v>30200</v>
      </c>
      <c r="BU22" s="22">
        <f>Target_AM[[#This Row],[PROPORSI]]*VLOOKUP(Target_AM[[#This Row],[NIPNAS]],Target_CC[],COLUMN(BG$2)+9,0)</f>
        <v>30200</v>
      </c>
      <c r="BV22" s="22">
        <f>Target_AM[[#This Row],[PROPORSI]]*VLOOKUP(Target_AM[[#This Row],[NIPNAS]],Target_CC[],COLUMN(BH$2)+9,0)</f>
        <v>30200</v>
      </c>
      <c r="BW22" s="22">
        <f>Target_AM[[#This Row],[PROPORSI]]*VLOOKUP(Target_AM[[#This Row],[NIPNAS]],Target_CC[],COLUMN(BI$2)+9,0)</f>
        <v>30200</v>
      </c>
      <c r="BX22" s="22">
        <f>Target_AM[[#This Row],[PROPORSI]]*VLOOKUP(Target_AM[[#This Row],[NIPNAS]],Target_CC[],COLUMN(BJ$2)+9,0)</f>
        <v>30200</v>
      </c>
      <c r="BY22" s="22">
        <f>Target_AM[[#This Row],[PROPORSI]]*VLOOKUP(Target_AM[[#This Row],[NIPNAS]],Target_CC[],COLUMN(BK$2)+9,0)</f>
        <v>30200</v>
      </c>
      <c r="BZ22" s="22">
        <f>Target_AM[[#This Row],[PROPORSI]]*VLOOKUP(Target_AM[[#This Row],[NIPNAS]],Target_CC[],COLUMN(BL$2)+9,0)</f>
        <v>30200</v>
      </c>
      <c r="CA22" s="22">
        <f>Target_AM[[#This Row],[PROPORSI]]*VLOOKUP(Target_AM[[#This Row],[NIPNAS]],Target_CC[],COLUMN(BM$2)+9,0)</f>
        <v>362400</v>
      </c>
      <c r="CB22" s="22">
        <f>Target_AM[[#This Row],[PROPORSI]]*VLOOKUP(Target_AM[[#This Row],[NIPNAS]],Target_CC[],COLUMN(BN$2)+9,0)</f>
        <v>0</v>
      </c>
      <c r="CC22" s="22">
        <f>Target_AM[[#This Row],[PROPORSI]]*VLOOKUP(Target_AM[[#This Row],[NIPNAS]],Target_CC[],COLUMN(BO$2)+9,0)</f>
        <v>0</v>
      </c>
      <c r="CD22" s="22">
        <f>Target_AM[[#This Row],[PROPORSI]]*VLOOKUP(Target_AM[[#This Row],[NIPNAS]],Target_CC[],COLUMN(BP$2)+9,0)</f>
        <v>0</v>
      </c>
      <c r="CE22" s="22">
        <f>Target_AM[[#This Row],[PROPORSI]]*VLOOKUP(Target_AM[[#This Row],[NIPNAS]],Target_CC[],COLUMN(BQ$2)+9,0)</f>
        <v>0</v>
      </c>
      <c r="CF22" s="22">
        <f>Target_AM[[#This Row],[PROPORSI]]*VLOOKUP(Target_AM[[#This Row],[NIPNAS]],Target_CC[],COLUMN(BR$2)+9,0)</f>
        <v>0</v>
      </c>
      <c r="CG22" s="22">
        <f>Target_AM[[#This Row],[PROPORSI]]*VLOOKUP(Target_AM[[#This Row],[NIPNAS]],Target_CC[],COLUMN(BS$2)+9,0)</f>
        <v>0</v>
      </c>
      <c r="CH22" s="22">
        <f>Target_AM[[#This Row],[PROPORSI]]*VLOOKUP(Target_AM[[#This Row],[NIPNAS]],Target_CC[],COLUMN(BT$2)+9,0)</f>
        <v>0</v>
      </c>
      <c r="CI22" s="22">
        <f>Target_AM[[#This Row],[PROPORSI]]*VLOOKUP(Target_AM[[#This Row],[NIPNAS]],Target_CC[],COLUMN(BU$2)+9,0)</f>
        <v>0</v>
      </c>
      <c r="CJ22" s="22">
        <f>Target_AM[[#This Row],[PROPORSI]]*VLOOKUP(Target_AM[[#This Row],[NIPNAS]],Target_CC[],COLUMN(BV$2)+9,0)</f>
        <v>0</v>
      </c>
      <c r="CK22" s="22">
        <f>Target_AM[[#This Row],[PROPORSI]]*VLOOKUP(Target_AM[[#This Row],[NIPNAS]],Target_CC[],COLUMN(BW$2)+9,0)</f>
        <v>0</v>
      </c>
      <c r="CL22" s="22">
        <f>Target_AM[[#This Row],[PROPORSI]]*VLOOKUP(Target_AM[[#This Row],[NIPNAS]],Target_CC[],COLUMN(BX$2)+9,0)</f>
        <v>0</v>
      </c>
      <c r="CM22" s="22">
        <f>Target_AM[[#This Row],[PROPORSI]]*VLOOKUP(Target_AM[[#This Row],[NIPNAS]],Target_CC[],COLUMN(BY$2)+9,0)</f>
        <v>0</v>
      </c>
      <c r="CN22" s="22">
        <f>Target_AM[[#This Row],[PROPORSI]]*VLOOKUP(Target_AM[[#This Row],[NIPNAS]],Target_CC[],COLUMN(BZ$2)+9,0)</f>
        <v>0</v>
      </c>
      <c r="CO22" s="22">
        <f>Target_AM[[#This Row],[PROPORSI]]*VLOOKUP(Target_AM[[#This Row],[NIPNAS]],Target_CC[],COLUMN(CA$2)+9,0)</f>
        <v>30200</v>
      </c>
      <c r="CP22" s="22">
        <f>Target_AM[[#This Row],[PROPORSI]]*VLOOKUP(Target_AM[[#This Row],[NIPNAS]],Target_CC[],COLUMN(CB$2)+9,0)</f>
        <v>30200</v>
      </c>
      <c r="CQ22" s="22">
        <f>Target_AM[[#This Row],[PROPORSI]]*VLOOKUP(Target_AM[[#This Row],[NIPNAS]],Target_CC[],COLUMN(CC$2)+9,0)</f>
        <v>30200</v>
      </c>
      <c r="CR22" s="22">
        <f>Target_AM[[#This Row],[PROPORSI]]*VLOOKUP(Target_AM[[#This Row],[NIPNAS]],Target_CC[],COLUMN(CD$2)+9,0)</f>
        <v>30200</v>
      </c>
      <c r="CS22" s="22">
        <f>Target_AM[[#This Row],[PROPORSI]]*VLOOKUP(Target_AM[[#This Row],[NIPNAS]],Target_CC[],COLUMN(CE$2)+9,0)</f>
        <v>30200</v>
      </c>
      <c r="CT22" s="22">
        <f>Target_AM[[#This Row],[PROPORSI]]*VLOOKUP(Target_AM[[#This Row],[NIPNAS]],Target_CC[],COLUMN(CF$2)+9,0)</f>
        <v>30200</v>
      </c>
      <c r="CU22" s="22">
        <f>Target_AM[[#This Row],[PROPORSI]]*VLOOKUP(Target_AM[[#This Row],[NIPNAS]],Target_CC[],COLUMN(CG$2)+9,0)</f>
        <v>30200</v>
      </c>
      <c r="CV22" s="22">
        <f>Target_AM[[#This Row],[PROPORSI]]*VLOOKUP(Target_AM[[#This Row],[NIPNAS]],Target_CC[],COLUMN(CH$2)+9,0)</f>
        <v>30200</v>
      </c>
      <c r="CW22" s="22">
        <f>Target_AM[[#This Row],[PROPORSI]]*VLOOKUP(Target_AM[[#This Row],[NIPNAS]],Target_CC[],COLUMN(CI$2)+9,0)</f>
        <v>30200</v>
      </c>
      <c r="CX22" s="22">
        <f>Target_AM[[#This Row],[PROPORSI]]*VLOOKUP(Target_AM[[#This Row],[NIPNAS]],Target_CC[],COLUMN(CJ$2)+9,0)</f>
        <v>30200</v>
      </c>
      <c r="CY22" s="22">
        <f>Target_AM[[#This Row],[PROPORSI]]*VLOOKUP(Target_AM[[#This Row],[NIPNAS]],Target_CC[],COLUMN(CK$2)+9,0)</f>
        <v>30200</v>
      </c>
      <c r="CZ22" s="22">
        <f>Target_AM[[#This Row],[PROPORSI]]*VLOOKUP(Target_AM[[#This Row],[NIPNAS]],Target_CC[],COLUMN(CL$2)+9,0)</f>
        <v>30200</v>
      </c>
      <c r="DA22" s="22">
        <f>Target_AM[[#This Row],[PROPORSI]]*VLOOKUP(Target_AM[[#This Row],[NIPNAS]],Target_CC[],COLUMN(CM$2)+9,0)</f>
        <v>362400</v>
      </c>
      <c r="DB22" s="22">
        <f>Target_AM[[#This Row],[PROPORSI]]*VLOOKUP(Target_AM[[#This Row],[NIPNAS]],Target_CC[],COLUMN(CN$2)+9,0)</f>
        <v>0</v>
      </c>
      <c r="DC22" s="22">
        <f>Target_AM[[#This Row],[PROPORSI]]*VLOOKUP(Target_AM[[#This Row],[NIPNAS]],Target_CC[],COLUMN(CO$2)+9,0)</f>
        <v>0</v>
      </c>
      <c r="DD22" s="22">
        <f>Target_AM[[#This Row],[PROPORSI]]*VLOOKUP(Target_AM[[#This Row],[NIPNAS]],Target_CC[],COLUMN(CP$2)+9,0)</f>
        <v>0</v>
      </c>
      <c r="DE22" s="22">
        <f>Target_AM[[#This Row],[PROPORSI]]*VLOOKUP(Target_AM[[#This Row],[NIPNAS]],Target_CC[],COLUMN(CQ$2)+9,0)</f>
        <v>0</v>
      </c>
      <c r="DF22" s="22">
        <f>Target_AM[[#This Row],[PROPORSI]]*VLOOKUP(Target_AM[[#This Row],[NIPNAS]],Target_CC[],COLUMN(CR$2)+9,0)</f>
        <v>0</v>
      </c>
      <c r="DG22" s="22">
        <f>Target_AM[[#This Row],[PROPORSI]]*VLOOKUP(Target_AM[[#This Row],[NIPNAS]],Target_CC[],COLUMN(CS$2)+9,0)</f>
        <v>0</v>
      </c>
      <c r="DH22" s="22">
        <f>Target_AM[[#This Row],[PROPORSI]]*VLOOKUP(Target_AM[[#This Row],[NIPNAS]],Target_CC[],COLUMN(CT$2)+9,0)</f>
        <v>0</v>
      </c>
      <c r="DI22" s="22">
        <f>Target_AM[[#This Row],[PROPORSI]]*VLOOKUP(Target_AM[[#This Row],[NIPNAS]],Target_CC[],COLUMN(CU$2)+9,0)</f>
        <v>0</v>
      </c>
      <c r="DJ22" s="22">
        <f>Target_AM[[#This Row],[PROPORSI]]*VLOOKUP(Target_AM[[#This Row],[NIPNAS]],Target_CC[],COLUMN(CV$2)+9,0)</f>
        <v>0</v>
      </c>
      <c r="DK22" s="22">
        <f>Target_AM[[#This Row],[PROPORSI]]*VLOOKUP(Target_AM[[#This Row],[NIPNAS]],Target_CC[],COLUMN(CW$2)+9,0)</f>
        <v>0</v>
      </c>
      <c r="DL22" s="22">
        <f>Target_AM[[#This Row],[PROPORSI]]*VLOOKUP(Target_AM[[#This Row],[NIPNAS]],Target_CC[],COLUMN(CX$2)+9,0)</f>
        <v>0</v>
      </c>
      <c r="DM22" s="22">
        <f>Target_AM[[#This Row],[PROPORSI]]*VLOOKUP(Target_AM[[#This Row],[NIPNAS]],Target_CC[],COLUMN(CY$2)+9,0)</f>
        <v>0</v>
      </c>
      <c r="DN22" s="22">
        <f>Target_AM[[#This Row],[PROPORSI]]*VLOOKUP(Target_AM[[#This Row],[NIPNAS]],Target_CC[],COLUMN(CZ$2)+9,0)</f>
        <v>0</v>
      </c>
      <c r="DO22" s="22">
        <f>Target_AM[[#This Row],[PROPORSI]]*VLOOKUP(Target_AM[[#This Row],[NIPNAS]],Target_CC[],COLUMN(DA$2)+9,0)</f>
        <v>0</v>
      </c>
      <c r="DP22" s="22">
        <f>Target_AM[[#This Row],[PROPORSI]]*VLOOKUP(Target_AM[[#This Row],[NIPNAS]],Target_CC[],COLUMN(DB$2)+9,0)</f>
        <v>0</v>
      </c>
      <c r="DQ22" s="22">
        <f>Target_AM[[#This Row],[PROPORSI]]*VLOOKUP(Target_AM[[#This Row],[NIPNAS]],Target_CC[],COLUMN(DC$2)+9,0)</f>
        <v>0</v>
      </c>
      <c r="DR22" s="22">
        <f>Target_AM[[#This Row],[PROPORSI]]*VLOOKUP(Target_AM[[#This Row],[NIPNAS]],Target_CC[],COLUMN(DD$2)+9,0)</f>
        <v>0</v>
      </c>
      <c r="DS22" s="22">
        <f>Target_AM[[#This Row],[PROPORSI]]*VLOOKUP(Target_AM[[#This Row],[NIPNAS]],Target_CC[],COLUMN(DE$2)+9,0)</f>
        <v>0</v>
      </c>
      <c r="DT22" s="22">
        <f>Target_AM[[#This Row],[PROPORSI]]*VLOOKUP(Target_AM[[#This Row],[NIPNAS]],Target_CC[],COLUMN(DF$2)+9,0)</f>
        <v>0</v>
      </c>
      <c r="DU22" s="22">
        <f>Target_AM[[#This Row],[PROPORSI]]*VLOOKUP(Target_AM[[#This Row],[NIPNAS]],Target_CC[],COLUMN(DG$2)+9,0)</f>
        <v>0</v>
      </c>
      <c r="DV22" s="22">
        <f>Target_AM[[#This Row],[PROPORSI]]*VLOOKUP(Target_AM[[#This Row],[NIPNAS]],Target_CC[],COLUMN(DH$2)+9,0)</f>
        <v>0</v>
      </c>
      <c r="DW22" s="22">
        <f>Target_AM[[#This Row],[PROPORSI]]*VLOOKUP(Target_AM[[#This Row],[NIPNAS]],Target_CC[],COLUMN(DI$2)+9,0)</f>
        <v>0</v>
      </c>
      <c r="DX22" s="22">
        <f>Target_AM[[#This Row],[PROPORSI]]*VLOOKUP(Target_AM[[#This Row],[NIPNAS]],Target_CC[],COLUMN(DJ$2)+9,0)</f>
        <v>0</v>
      </c>
      <c r="DY22" s="22">
        <f>Target_AM[[#This Row],[PROPORSI]]*VLOOKUP(Target_AM[[#This Row],[NIPNAS]],Target_CC[],COLUMN(DK$2)+9,0)</f>
        <v>0</v>
      </c>
      <c r="DZ22" s="22">
        <f>Target_AM[[#This Row],[PROPORSI]]*VLOOKUP(Target_AM[[#This Row],[NIPNAS]],Target_CC[],COLUMN(DL$2)+9,0)</f>
        <v>0</v>
      </c>
      <c r="EA22" s="22">
        <f>Target_AM[[#This Row],[PROPORSI]]*VLOOKUP(Target_AM[[#This Row],[NIPNAS]],Target_CC[],COLUMN(DM$2)+9,0)</f>
        <v>0</v>
      </c>
    </row>
    <row r="23" spans="2:131" x14ac:dyDescent="0.3">
      <c r="B23">
        <v>405752</v>
      </c>
      <c r="C23" t="s">
        <v>1024</v>
      </c>
      <c r="D23">
        <v>1</v>
      </c>
      <c r="E23" s="8">
        <v>45658</v>
      </c>
      <c r="F23">
        <v>4628282</v>
      </c>
      <c r="G23" t="s">
        <v>915</v>
      </c>
      <c r="J23" t="s">
        <v>875</v>
      </c>
      <c r="K23" t="s">
        <v>26</v>
      </c>
      <c r="L23" t="s">
        <v>159</v>
      </c>
      <c r="M23" t="s">
        <v>18</v>
      </c>
      <c r="N23" s="23">
        <f>Target_AM[[#This Row],[PROPORSI]]*VLOOKUP(Target_AM[[#This Row],[NIPNAS]],Target_CC[],9,0)</f>
        <v>323843581</v>
      </c>
      <c r="O23" s="22">
        <f>Target_AM[[#This Row],[PROPORSI]]*VLOOKUP(Target_AM[[#This Row],[NIPNAS]],Target_CC[],COLUMN(A$2)+9,0)</f>
        <v>23425073.434782609</v>
      </c>
      <c r="P23" s="22">
        <f>Target_AM[[#This Row],[PROPORSI]]*VLOOKUP(Target_AM[[#This Row],[NIPNAS]],Target_CC[],COLUMN(B$2)+9,0)</f>
        <v>23439618.652173914</v>
      </c>
      <c r="Q23" s="22">
        <f>Target_AM[[#This Row],[PROPORSI]]*VLOOKUP(Target_AM[[#This Row],[NIPNAS]],Target_CC[],COLUMN(C$2)+9,0)</f>
        <v>23439618.652173914</v>
      </c>
      <c r="R23" s="22">
        <f>Target_AM[[#This Row],[PROPORSI]]*VLOOKUP(Target_AM[[#This Row],[NIPNAS]],Target_CC[],COLUMN(D$2)+9,0)</f>
        <v>23439618.652173914</v>
      </c>
      <c r="S23" s="22">
        <f>Target_AM[[#This Row],[PROPORSI]]*VLOOKUP(Target_AM[[#This Row],[NIPNAS]],Target_CC[],COLUMN(E$2)+9,0)</f>
        <v>23454163.869565219</v>
      </c>
      <c r="T23" s="22">
        <f>Target_AM[[#This Row],[PROPORSI]]*VLOOKUP(Target_AM[[#This Row],[NIPNAS]],Target_CC[],COLUMN(F$2)+9,0)</f>
        <v>23439618.652173914</v>
      </c>
      <c r="U23" s="22">
        <f>Target_AM[[#This Row],[PROPORSI]]*VLOOKUP(Target_AM[[#This Row],[NIPNAS]],Target_CC[],COLUMN(G$2)+9,0)</f>
        <v>23395983</v>
      </c>
      <c r="V23" s="22">
        <f>Target_AM[[#This Row],[PROPORSI]]*VLOOKUP(Target_AM[[#This Row],[NIPNAS]],Target_CC[],COLUMN(H$2)+9,0)</f>
        <v>23425073.434782609</v>
      </c>
      <c r="W23" s="22">
        <f>Target_AM[[#This Row],[PROPORSI]]*VLOOKUP(Target_AM[[#This Row],[NIPNAS]],Target_CC[],COLUMN(I$2)+9,0)</f>
        <v>23425073.434782609</v>
      </c>
      <c r="X23" s="22">
        <f>Target_AM[[#This Row],[PROPORSI]]*VLOOKUP(Target_AM[[#This Row],[NIPNAS]],Target_CC[],COLUMN(J$2)+9,0)</f>
        <v>23395983</v>
      </c>
      <c r="Y23" s="22">
        <f>Target_AM[[#This Row],[PROPORSI]]*VLOOKUP(Target_AM[[#This Row],[NIPNAS]],Target_CC[],COLUMN(K$2)+9,0)</f>
        <v>23439618.652173914</v>
      </c>
      <c r="Z23" s="22">
        <f>Target_AM[[#This Row],[PROPORSI]]*VLOOKUP(Target_AM[[#This Row],[NIPNAS]],Target_CC[],COLUMN(L$2)+9,0)</f>
        <v>23410528.217391305</v>
      </c>
      <c r="AA23" s="22">
        <f>Target_AM[[#This Row],[PROPORSI]]*VLOOKUP(Target_AM[[#This Row],[NIPNAS]],Target_CC[],COLUMN(M$2)+9,0)</f>
        <v>281129971.65217388</v>
      </c>
      <c r="AB23" s="22">
        <f>Target_AM[[#This Row],[PROPORSI]]*VLOOKUP(Target_AM[[#This Row],[NIPNAS]],Target_CC[],COLUMN(N$2)+9,0)</f>
        <v>5038985.1748458156</v>
      </c>
      <c r="AC23" s="22">
        <f>Target_AM[[#This Row],[PROPORSI]]*VLOOKUP(Target_AM[[#This Row],[NIPNAS]],Target_CC[],COLUMN(O$2)+9,0)</f>
        <v>33446371.852745503</v>
      </c>
      <c r="AD23" s="22">
        <f>Target_AM[[#This Row],[PROPORSI]]*VLOOKUP(Target_AM[[#This Row],[NIPNAS]],Target_CC[],COLUMN(P$2)+9,0)</f>
        <v>29675922.745347805</v>
      </c>
      <c r="AE23" s="22">
        <f>Target_AM[[#This Row],[PROPORSI]]*VLOOKUP(Target_AM[[#This Row],[NIPNAS]],Target_CC[],COLUMN(Q$2)+9,0)</f>
        <v>21989598.731019214</v>
      </c>
      <c r="AF23" s="22">
        <f>Target_AM[[#This Row],[PROPORSI]]*VLOOKUP(Target_AM[[#This Row],[NIPNAS]],Target_CC[],COLUMN(R$2)+9,0)</f>
        <v>22510836.154652912</v>
      </c>
      <c r="AG23" s="22">
        <f>Target_AM[[#This Row],[PROPORSI]]*VLOOKUP(Target_AM[[#This Row],[NIPNAS]],Target_CC[],COLUMN(S$2)+9,0)</f>
        <v>22705540.194790568</v>
      </c>
      <c r="AH23" s="22">
        <f>Target_AM[[#This Row],[PROPORSI]]*VLOOKUP(Target_AM[[#This Row],[NIPNAS]],Target_CC[],COLUMN(T$2)+9,0)</f>
        <v>27860911.660440311</v>
      </c>
      <c r="AI23" s="22">
        <f>Target_AM[[#This Row],[PROPORSI]]*VLOOKUP(Target_AM[[#This Row],[NIPNAS]],Target_CC[],COLUMN(U$2)+9,0)</f>
        <v>27398503.512472436</v>
      </c>
      <c r="AJ23" s="22">
        <f>Target_AM[[#This Row],[PROPORSI]]*VLOOKUP(Target_AM[[#This Row],[NIPNAS]],Target_CC[],COLUMN(V$2)+9,0)</f>
        <v>27381456.065242935</v>
      </c>
      <c r="AK23" s="22">
        <f>Target_AM[[#This Row],[PROPORSI]]*VLOOKUP(Target_AM[[#This Row],[NIPNAS]],Target_CC[],COLUMN(W$2)+9,0)</f>
        <v>27773875.394732986</v>
      </c>
      <c r="AL23" s="22">
        <f>Target_AM[[#This Row],[PROPORSI]]*VLOOKUP(Target_AM[[#This Row],[NIPNAS]],Target_CC[],COLUMN(X$2)+9,0)</f>
        <v>27142818.11409143</v>
      </c>
      <c r="AM23" s="22">
        <f>Target_AM[[#This Row],[PROPORSI]]*VLOOKUP(Target_AM[[#This Row],[NIPNAS]],Target_CC[],COLUMN(Y$2)+9,0)</f>
        <v>27075180.399618093</v>
      </c>
      <c r="AN23" s="22">
        <f>Target_AM[[#This Row],[PROPORSI]]*VLOOKUP(Target_AM[[#This Row],[NIPNAS]],Target_CC[],COLUMN(Z$2)+9,0)</f>
        <v>300000000</v>
      </c>
      <c r="AO23" s="22">
        <f>Target_AM[[#This Row],[PROPORSI]]*VLOOKUP(Target_AM[[#This Row],[NIPNAS]],Target_CC[],COLUMN(AA$2)+9,0)</f>
        <v>28464058.609628424</v>
      </c>
      <c r="AP23" s="22">
        <f>Target_AM[[#This Row],[PROPORSI]]*VLOOKUP(Target_AM[[#This Row],[NIPNAS]],Target_CC[],COLUMN(AB$2)+9,0)</f>
        <v>56885990.504919417</v>
      </c>
      <c r="AQ23" s="22">
        <f>Target_AM[[#This Row],[PROPORSI]]*VLOOKUP(Target_AM[[#This Row],[NIPNAS]],Target_CC[],COLUMN(AC$2)+9,0)</f>
        <v>53115541.397521719</v>
      </c>
      <c r="AR23" s="22">
        <f>Target_AM[[#This Row],[PROPORSI]]*VLOOKUP(Target_AM[[#This Row],[NIPNAS]],Target_CC[],COLUMN(AD$2)+9,0)</f>
        <v>45429217.383193128</v>
      </c>
      <c r="AS23" s="22">
        <f>Target_AM[[#This Row],[PROPORSI]]*VLOOKUP(Target_AM[[#This Row],[NIPNAS]],Target_CC[],COLUMN(AE$2)+9,0)</f>
        <v>45965000.024218127</v>
      </c>
      <c r="AT23" s="22">
        <f>Target_AM[[#This Row],[PROPORSI]]*VLOOKUP(Target_AM[[#This Row],[NIPNAS]],Target_CC[],COLUMN(AF$2)+9,0)</f>
        <v>46145158.846964478</v>
      </c>
      <c r="AU23" s="22">
        <f>Target_AM[[#This Row],[PROPORSI]]*VLOOKUP(Target_AM[[#This Row],[NIPNAS]],Target_CC[],COLUMN(AG$2)+9,0)</f>
        <v>51256894.660440311</v>
      </c>
      <c r="AV23" s="22">
        <f>Target_AM[[#This Row],[PROPORSI]]*VLOOKUP(Target_AM[[#This Row],[NIPNAS]],Target_CC[],COLUMN(AH$2)+9,0)</f>
        <v>50823576.947255045</v>
      </c>
      <c r="AW23" s="22">
        <f>Target_AM[[#This Row],[PROPORSI]]*VLOOKUP(Target_AM[[#This Row],[NIPNAS]],Target_CC[],COLUMN(AI$2)+9,0)</f>
        <v>50806529.500025541</v>
      </c>
      <c r="AX23" s="22">
        <f>Target_AM[[#This Row],[PROPORSI]]*VLOOKUP(Target_AM[[#This Row],[NIPNAS]],Target_CC[],COLUMN(AJ$2)+9,0)</f>
        <v>51169858.394732982</v>
      </c>
      <c r="AY23" s="22">
        <f>Target_AM[[#This Row],[PROPORSI]]*VLOOKUP(Target_AM[[#This Row],[NIPNAS]],Target_CC[],COLUMN(AK$2)+9,0)</f>
        <v>50582436.766265348</v>
      </c>
      <c r="AZ23" s="22">
        <f>Target_AM[[#This Row],[PROPORSI]]*VLOOKUP(Target_AM[[#This Row],[NIPNAS]],Target_CC[],COLUMN(AL$2)+9,0)</f>
        <v>50485708.617009401</v>
      </c>
      <c r="BA23" s="22">
        <f>Target_AM[[#This Row],[PROPORSI]]*VLOOKUP(Target_AM[[#This Row],[NIPNAS]],Target_CC[],COLUMN(AM$2)+9,0)</f>
        <v>581129971.652174</v>
      </c>
      <c r="BB23" s="22">
        <f>Target_AM[[#This Row],[PROPORSI]]*VLOOKUP(Target_AM[[#This Row],[NIPNAS]],Target_CC[],COLUMN(AN$2)+9,0)</f>
        <v>796863.30820967699</v>
      </c>
      <c r="BC23" s="22">
        <f>Target_AM[[#This Row],[PROPORSI]]*VLOOKUP(Target_AM[[#This Row],[NIPNAS]],Target_CC[],COLUMN(AO$2)+9,0)</f>
        <v>800269.65865466127</v>
      </c>
      <c r="BD23" s="22">
        <f>Target_AM[[#This Row],[PROPORSI]]*VLOOKUP(Target_AM[[#This Row],[NIPNAS]],Target_CC[],COLUMN(AP$2)+9,0)</f>
        <v>796383.74222546432</v>
      </c>
      <c r="BE23" s="22">
        <f>Target_AM[[#This Row],[PROPORSI]]*VLOOKUP(Target_AM[[#This Row],[NIPNAS]],Target_CC[],COLUMN(AQ$2)+9,0)</f>
        <v>786372.70589999668</v>
      </c>
      <c r="BF23" s="22">
        <f>Target_AM[[#This Row],[PROPORSI]]*VLOOKUP(Target_AM[[#This Row],[NIPNAS]],Target_CC[],COLUMN(AR$2)+9,0)</f>
        <v>793935.84157823003</v>
      </c>
      <c r="BG23" s="22">
        <f>Target_AM[[#This Row],[PROPORSI]]*VLOOKUP(Target_AM[[#This Row],[NIPNAS]],Target_CC[],COLUMN(AS$2)+9,0)</f>
        <v>797473.19103742542</v>
      </c>
      <c r="BH23" s="22">
        <f>Target_AM[[#This Row],[PROPORSI]]*VLOOKUP(Target_AM[[#This Row],[NIPNAS]],Target_CC[],COLUMN(AT$2)+9,0)</f>
        <v>878692.33517508185</v>
      </c>
      <c r="BI23" s="22">
        <f>Target_AM[[#This Row],[PROPORSI]]*VLOOKUP(Target_AM[[#This Row],[NIPNAS]],Target_CC[],COLUMN(AU$2)+9,0)</f>
        <v>870481.88695162872</v>
      </c>
      <c r="BJ23" s="22">
        <f>Target_AM[[#This Row],[PROPORSI]]*VLOOKUP(Target_AM[[#This Row],[NIPNAS]],Target_CC[],COLUMN(AV$2)+9,0)</f>
        <v>870215.56851381448</v>
      </c>
      <c r="BK23" s="22">
        <f>Target_AM[[#This Row],[PROPORSI]]*VLOOKUP(Target_AM[[#This Row],[NIPNAS]],Target_CC[],COLUMN(AW$2)+9,0)</f>
        <v>877332.63820671383</v>
      </c>
      <c r="BL23" s="22">
        <f>Target_AM[[#This Row],[PROPORSI]]*VLOOKUP(Target_AM[[#This Row],[NIPNAS]],Target_CC[],COLUMN(AX$2)+9,0)</f>
        <v>865994.21097005485</v>
      </c>
      <c r="BM23" s="22">
        <f>Target_AM[[#This Row],[PROPORSI]]*VLOOKUP(Target_AM[[#This Row],[NIPNAS]],Target_CC[],COLUMN(AY$2)+9,0)</f>
        <v>865984.912577254</v>
      </c>
      <c r="BN23" s="22">
        <f>Target_AM[[#This Row],[PROPORSI]]*VLOOKUP(Target_AM[[#This Row],[NIPNAS]],Target_CC[],COLUMN(AZ$2)+9,0)</f>
        <v>10000000.000000004</v>
      </c>
      <c r="BO23" s="22">
        <f>Target_AM[[#This Row],[PROPORSI]]*VLOOKUP(Target_AM[[#This Row],[NIPNAS]],Target_CC[],COLUMN(BA$2)+9,0)</f>
        <v>7406040</v>
      </c>
      <c r="BP23" s="22">
        <f>Target_AM[[#This Row],[PROPORSI]]*VLOOKUP(Target_AM[[#This Row],[NIPNAS]],Target_CC[],COLUMN(BB$2)+9,0)</f>
        <v>4341523</v>
      </c>
      <c r="BQ23" s="22">
        <f>Target_AM[[#This Row],[PROPORSI]]*VLOOKUP(Target_AM[[#This Row],[NIPNAS]],Target_CC[],COLUMN(BC$2)+9,0)</f>
        <v>4341523</v>
      </c>
      <c r="BR23" s="22">
        <f>Target_AM[[#This Row],[PROPORSI]]*VLOOKUP(Target_AM[[#This Row],[NIPNAS]],Target_CC[],COLUMN(BD$2)+9,0)</f>
        <v>4165396.8499999996</v>
      </c>
      <c r="BS23" s="22">
        <f>Target_AM[[#This Row],[PROPORSI]]*VLOOKUP(Target_AM[[#This Row],[NIPNAS]],Target_CC[],COLUMN(BE$2)+9,0)</f>
        <v>4165396.8499999996</v>
      </c>
      <c r="BT23" s="22">
        <f>Target_AM[[#This Row],[PROPORSI]]*VLOOKUP(Target_AM[[#This Row],[NIPNAS]],Target_CC[],COLUMN(BF$2)+9,0)</f>
        <v>4165396.8499999996</v>
      </c>
      <c r="BU23" s="22">
        <f>Target_AM[[#This Row],[PROPORSI]]*VLOOKUP(Target_AM[[#This Row],[NIPNAS]],Target_CC[],COLUMN(BG$2)+9,0)</f>
        <v>4165396.8499999996</v>
      </c>
      <c r="BV23" s="22">
        <f>Target_AM[[#This Row],[PROPORSI]]*VLOOKUP(Target_AM[[#This Row],[NIPNAS]],Target_CC[],COLUMN(BH$2)+9,0)</f>
        <v>4165396.8499999996</v>
      </c>
      <c r="BW23" s="22">
        <f>Target_AM[[#This Row],[PROPORSI]]*VLOOKUP(Target_AM[[#This Row],[NIPNAS]],Target_CC[],COLUMN(BI$2)+9,0)</f>
        <v>4165396.8499999996</v>
      </c>
      <c r="BX23" s="22">
        <f>Target_AM[[#This Row],[PROPORSI]]*VLOOKUP(Target_AM[[#This Row],[NIPNAS]],Target_CC[],COLUMN(BJ$2)+9,0)</f>
        <v>4165396.8499999996</v>
      </c>
      <c r="BY23" s="22">
        <f>Target_AM[[#This Row],[PROPORSI]]*VLOOKUP(Target_AM[[#This Row],[NIPNAS]],Target_CC[],COLUMN(BK$2)+9,0)</f>
        <v>4165396.8499999996</v>
      </c>
      <c r="BZ23" s="22">
        <f>Target_AM[[#This Row],[PROPORSI]]*VLOOKUP(Target_AM[[#This Row],[NIPNAS]],Target_CC[],COLUMN(BL$2)+9,0)</f>
        <v>4165396.8499999996</v>
      </c>
      <c r="CA23" s="22">
        <f>Target_AM[[#This Row],[PROPORSI]]*VLOOKUP(Target_AM[[#This Row],[NIPNAS]],Target_CC[],COLUMN(BM$2)+9,0)</f>
        <v>53577657.650000013</v>
      </c>
      <c r="CB23" s="22">
        <f>Target_AM[[#This Row],[PROPORSI]]*VLOOKUP(Target_AM[[#This Row],[NIPNAS]],Target_CC[],COLUMN(BN$2)+9,0)</f>
        <v>6587040</v>
      </c>
      <c r="CC23" s="22">
        <f>Target_AM[[#This Row],[PROPORSI]]*VLOOKUP(Target_AM[[#This Row],[NIPNAS]],Target_CC[],COLUMN(BO$2)+9,0)</f>
        <v>3522523</v>
      </c>
      <c r="CD23" s="22">
        <f>Target_AM[[#This Row],[PROPORSI]]*VLOOKUP(Target_AM[[#This Row],[NIPNAS]],Target_CC[],COLUMN(BP$2)+9,0)</f>
        <v>3522523</v>
      </c>
      <c r="CE23" s="22">
        <f>Target_AM[[#This Row],[PROPORSI]]*VLOOKUP(Target_AM[[#This Row],[NIPNAS]],Target_CC[],COLUMN(BQ$2)+9,0)</f>
        <v>3346396.8499999996</v>
      </c>
      <c r="CF23" s="22">
        <f>Target_AM[[#This Row],[PROPORSI]]*VLOOKUP(Target_AM[[#This Row],[NIPNAS]],Target_CC[],COLUMN(BR$2)+9,0)</f>
        <v>3346396.8499999996</v>
      </c>
      <c r="CG23" s="22">
        <f>Target_AM[[#This Row],[PROPORSI]]*VLOOKUP(Target_AM[[#This Row],[NIPNAS]],Target_CC[],COLUMN(BS$2)+9,0)</f>
        <v>3346396.8499999996</v>
      </c>
      <c r="CH23" s="22">
        <f>Target_AM[[#This Row],[PROPORSI]]*VLOOKUP(Target_AM[[#This Row],[NIPNAS]],Target_CC[],COLUMN(BT$2)+9,0)</f>
        <v>3346396.8499999996</v>
      </c>
      <c r="CI23" s="22">
        <f>Target_AM[[#This Row],[PROPORSI]]*VLOOKUP(Target_AM[[#This Row],[NIPNAS]],Target_CC[],COLUMN(BU$2)+9,0)</f>
        <v>3346396.8499999996</v>
      </c>
      <c r="CJ23" s="22">
        <f>Target_AM[[#This Row],[PROPORSI]]*VLOOKUP(Target_AM[[#This Row],[NIPNAS]],Target_CC[],COLUMN(BV$2)+9,0)</f>
        <v>3346396.8499999996</v>
      </c>
      <c r="CK23" s="22">
        <f>Target_AM[[#This Row],[PROPORSI]]*VLOOKUP(Target_AM[[#This Row],[NIPNAS]],Target_CC[],COLUMN(BW$2)+9,0)</f>
        <v>3346396.8499999996</v>
      </c>
      <c r="CL23" s="22">
        <f>Target_AM[[#This Row],[PROPORSI]]*VLOOKUP(Target_AM[[#This Row],[NIPNAS]],Target_CC[],COLUMN(BX$2)+9,0)</f>
        <v>3346396.8499999996</v>
      </c>
      <c r="CM23" s="22">
        <f>Target_AM[[#This Row],[PROPORSI]]*VLOOKUP(Target_AM[[#This Row],[NIPNAS]],Target_CC[],COLUMN(BY$2)+9,0)</f>
        <v>3346396.8499999996</v>
      </c>
      <c r="CN23" s="22">
        <f>Target_AM[[#This Row],[PROPORSI]]*VLOOKUP(Target_AM[[#This Row],[NIPNAS]],Target_CC[],COLUMN(BZ$2)+9,0)</f>
        <v>43749657.650000013</v>
      </c>
      <c r="CO23" s="22">
        <f>Target_AM[[#This Row],[PROPORSI]]*VLOOKUP(Target_AM[[#This Row],[NIPNAS]],Target_CC[],COLUMN(CA$2)+9,0)</f>
        <v>819000</v>
      </c>
      <c r="CP23" s="22">
        <f>Target_AM[[#This Row],[PROPORSI]]*VLOOKUP(Target_AM[[#This Row],[NIPNAS]],Target_CC[],COLUMN(CB$2)+9,0)</f>
        <v>819000</v>
      </c>
      <c r="CQ23" s="22">
        <f>Target_AM[[#This Row],[PROPORSI]]*VLOOKUP(Target_AM[[#This Row],[NIPNAS]],Target_CC[],COLUMN(CC$2)+9,0)</f>
        <v>819000</v>
      </c>
      <c r="CR23" s="22">
        <f>Target_AM[[#This Row],[PROPORSI]]*VLOOKUP(Target_AM[[#This Row],[NIPNAS]],Target_CC[],COLUMN(CD$2)+9,0)</f>
        <v>819000</v>
      </c>
      <c r="CS23" s="22">
        <f>Target_AM[[#This Row],[PROPORSI]]*VLOOKUP(Target_AM[[#This Row],[NIPNAS]],Target_CC[],COLUMN(CE$2)+9,0)</f>
        <v>819000</v>
      </c>
      <c r="CT23" s="22">
        <f>Target_AM[[#This Row],[PROPORSI]]*VLOOKUP(Target_AM[[#This Row],[NIPNAS]],Target_CC[],COLUMN(CF$2)+9,0)</f>
        <v>819000</v>
      </c>
      <c r="CU23" s="22">
        <f>Target_AM[[#This Row],[PROPORSI]]*VLOOKUP(Target_AM[[#This Row],[NIPNAS]],Target_CC[],COLUMN(CG$2)+9,0)</f>
        <v>819000</v>
      </c>
      <c r="CV23" s="22">
        <f>Target_AM[[#This Row],[PROPORSI]]*VLOOKUP(Target_AM[[#This Row],[NIPNAS]],Target_CC[],COLUMN(CH$2)+9,0)</f>
        <v>819000</v>
      </c>
      <c r="CW23" s="22">
        <f>Target_AM[[#This Row],[PROPORSI]]*VLOOKUP(Target_AM[[#This Row],[NIPNAS]],Target_CC[],COLUMN(CI$2)+9,0)</f>
        <v>819000</v>
      </c>
      <c r="CX23" s="22">
        <f>Target_AM[[#This Row],[PROPORSI]]*VLOOKUP(Target_AM[[#This Row],[NIPNAS]],Target_CC[],COLUMN(CJ$2)+9,0)</f>
        <v>819000</v>
      </c>
      <c r="CY23" s="22">
        <f>Target_AM[[#This Row],[PROPORSI]]*VLOOKUP(Target_AM[[#This Row],[NIPNAS]],Target_CC[],COLUMN(CK$2)+9,0)</f>
        <v>819000</v>
      </c>
      <c r="CZ23" s="22">
        <f>Target_AM[[#This Row],[PROPORSI]]*VLOOKUP(Target_AM[[#This Row],[NIPNAS]],Target_CC[],COLUMN(CL$2)+9,0)</f>
        <v>819000</v>
      </c>
      <c r="DA23" s="22">
        <f>Target_AM[[#This Row],[PROPORSI]]*VLOOKUP(Target_AM[[#This Row],[NIPNAS]],Target_CC[],COLUMN(CM$2)+9,0)</f>
        <v>9828000</v>
      </c>
      <c r="DB23" s="22">
        <f>Target_AM[[#This Row],[PROPORSI]]*VLOOKUP(Target_AM[[#This Row],[NIPNAS]],Target_CC[],COLUMN(CN$2)+9,0)</f>
        <v>0</v>
      </c>
      <c r="DC23" s="22">
        <f>Target_AM[[#This Row],[PROPORSI]]*VLOOKUP(Target_AM[[#This Row],[NIPNAS]],Target_CC[],COLUMN(CO$2)+9,0)</f>
        <v>0</v>
      </c>
      <c r="DD23" s="22">
        <f>Target_AM[[#This Row],[PROPORSI]]*VLOOKUP(Target_AM[[#This Row],[NIPNAS]],Target_CC[],COLUMN(CP$2)+9,0)</f>
        <v>0</v>
      </c>
      <c r="DE23" s="22">
        <f>Target_AM[[#This Row],[PROPORSI]]*VLOOKUP(Target_AM[[#This Row],[NIPNAS]],Target_CC[],COLUMN(CQ$2)+9,0)</f>
        <v>0</v>
      </c>
      <c r="DF23" s="22">
        <f>Target_AM[[#This Row],[PROPORSI]]*VLOOKUP(Target_AM[[#This Row],[NIPNAS]],Target_CC[],COLUMN(CR$2)+9,0)</f>
        <v>0</v>
      </c>
      <c r="DG23" s="22">
        <f>Target_AM[[#This Row],[PROPORSI]]*VLOOKUP(Target_AM[[#This Row],[NIPNAS]],Target_CC[],COLUMN(CS$2)+9,0)</f>
        <v>0</v>
      </c>
      <c r="DH23" s="22">
        <f>Target_AM[[#This Row],[PROPORSI]]*VLOOKUP(Target_AM[[#This Row],[NIPNAS]],Target_CC[],COLUMN(CT$2)+9,0)</f>
        <v>0</v>
      </c>
      <c r="DI23" s="22">
        <f>Target_AM[[#This Row],[PROPORSI]]*VLOOKUP(Target_AM[[#This Row],[NIPNAS]],Target_CC[],COLUMN(CU$2)+9,0)</f>
        <v>0</v>
      </c>
      <c r="DJ23" s="22">
        <f>Target_AM[[#This Row],[PROPORSI]]*VLOOKUP(Target_AM[[#This Row],[NIPNAS]],Target_CC[],COLUMN(CV$2)+9,0)</f>
        <v>0</v>
      </c>
      <c r="DK23" s="22">
        <f>Target_AM[[#This Row],[PROPORSI]]*VLOOKUP(Target_AM[[#This Row],[NIPNAS]],Target_CC[],COLUMN(CW$2)+9,0)</f>
        <v>0</v>
      </c>
      <c r="DL23" s="22">
        <f>Target_AM[[#This Row],[PROPORSI]]*VLOOKUP(Target_AM[[#This Row],[NIPNAS]],Target_CC[],COLUMN(CX$2)+9,0)</f>
        <v>0</v>
      </c>
      <c r="DM23" s="22">
        <f>Target_AM[[#This Row],[PROPORSI]]*VLOOKUP(Target_AM[[#This Row],[NIPNAS]],Target_CC[],COLUMN(CY$2)+9,0)</f>
        <v>0</v>
      </c>
      <c r="DN23" s="22">
        <f>Target_AM[[#This Row],[PROPORSI]]*VLOOKUP(Target_AM[[#This Row],[NIPNAS]],Target_CC[],COLUMN(CZ$2)+9,0)</f>
        <v>0</v>
      </c>
      <c r="DO23" s="22">
        <f>Target_AM[[#This Row],[PROPORSI]]*VLOOKUP(Target_AM[[#This Row],[NIPNAS]],Target_CC[],COLUMN(DA$2)+9,0)</f>
        <v>0</v>
      </c>
      <c r="DP23" s="22">
        <f>Target_AM[[#This Row],[PROPORSI]]*VLOOKUP(Target_AM[[#This Row],[NIPNAS]],Target_CC[],COLUMN(DB$2)+9,0)</f>
        <v>0</v>
      </c>
      <c r="DQ23" s="22">
        <f>Target_AM[[#This Row],[PROPORSI]]*VLOOKUP(Target_AM[[#This Row],[NIPNAS]],Target_CC[],COLUMN(DC$2)+9,0)</f>
        <v>0</v>
      </c>
      <c r="DR23" s="22">
        <f>Target_AM[[#This Row],[PROPORSI]]*VLOOKUP(Target_AM[[#This Row],[NIPNAS]],Target_CC[],COLUMN(DD$2)+9,0)</f>
        <v>0</v>
      </c>
      <c r="DS23" s="22">
        <f>Target_AM[[#This Row],[PROPORSI]]*VLOOKUP(Target_AM[[#This Row],[NIPNAS]],Target_CC[],COLUMN(DE$2)+9,0)</f>
        <v>0</v>
      </c>
      <c r="DT23" s="22">
        <f>Target_AM[[#This Row],[PROPORSI]]*VLOOKUP(Target_AM[[#This Row],[NIPNAS]],Target_CC[],COLUMN(DF$2)+9,0)</f>
        <v>0</v>
      </c>
      <c r="DU23" s="22">
        <f>Target_AM[[#This Row],[PROPORSI]]*VLOOKUP(Target_AM[[#This Row],[NIPNAS]],Target_CC[],COLUMN(DG$2)+9,0)</f>
        <v>0</v>
      </c>
      <c r="DV23" s="22">
        <f>Target_AM[[#This Row],[PROPORSI]]*VLOOKUP(Target_AM[[#This Row],[NIPNAS]],Target_CC[],COLUMN(DH$2)+9,0)</f>
        <v>0</v>
      </c>
      <c r="DW23" s="22">
        <f>Target_AM[[#This Row],[PROPORSI]]*VLOOKUP(Target_AM[[#This Row],[NIPNAS]],Target_CC[],COLUMN(DI$2)+9,0)</f>
        <v>0</v>
      </c>
      <c r="DX23" s="22">
        <f>Target_AM[[#This Row],[PROPORSI]]*VLOOKUP(Target_AM[[#This Row],[NIPNAS]],Target_CC[],COLUMN(DJ$2)+9,0)</f>
        <v>0</v>
      </c>
      <c r="DY23" s="22">
        <f>Target_AM[[#This Row],[PROPORSI]]*VLOOKUP(Target_AM[[#This Row],[NIPNAS]],Target_CC[],COLUMN(DK$2)+9,0)</f>
        <v>0</v>
      </c>
      <c r="DZ23" s="22">
        <f>Target_AM[[#This Row],[PROPORSI]]*VLOOKUP(Target_AM[[#This Row],[NIPNAS]],Target_CC[],COLUMN(DL$2)+9,0)</f>
        <v>0</v>
      </c>
      <c r="EA23" s="22">
        <f>Target_AM[[#This Row],[PROPORSI]]*VLOOKUP(Target_AM[[#This Row],[NIPNAS]],Target_CC[],COLUMN(DM$2)+9,0)</f>
        <v>0</v>
      </c>
    </row>
    <row r="24" spans="2:131" x14ac:dyDescent="0.3">
      <c r="B24">
        <v>404930</v>
      </c>
      <c r="C24" t="s">
        <v>1011</v>
      </c>
      <c r="D24">
        <v>1</v>
      </c>
      <c r="E24" s="8">
        <v>45658</v>
      </c>
      <c r="F24">
        <v>4602791</v>
      </c>
      <c r="G24" t="s">
        <v>895</v>
      </c>
      <c r="J24" t="s">
        <v>875</v>
      </c>
      <c r="K24" t="s">
        <v>24</v>
      </c>
      <c r="L24" t="s">
        <v>159</v>
      </c>
      <c r="M24" t="s">
        <v>18</v>
      </c>
      <c r="N24" s="23">
        <f>Target_AM[[#This Row],[PROPORSI]]*VLOOKUP(Target_AM[[#This Row],[NIPNAS]],Target_CC[],9,0)</f>
        <v>120573529</v>
      </c>
      <c r="O24" s="22">
        <f>Target_AM[[#This Row],[PROPORSI]]*VLOOKUP(Target_AM[[#This Row],[NIPNAS]],Target_CC[],COLUMN(A$2)+9,0)</f>
        <v>321408.69565217389</v>
      </c>
      <c r="P24" s="22">
        <f>Target_AM[[#This Row],[PROPORSI]]*VLOOKUP(Target_AM[[#This Row],[NIPNAS]],Target_CC[],COLUMN(B$2)+9,0)</f>
        <v>319913.04347826086</v>
      </c>
      <c r="Q24" s="22">
        <f>Target_AM[[#This Row],[PROPORSI]]*VLOOKUP(Target_AM[[#This Row],[NIPNAS]],Target_CC[],COLUMN(C$2)+9,0)</f>
        <v>319913.04347826086</v>
      </c>
      <c r="R24" s="22">
        <f>Target_AM[[#This Row],[PROPORSI]]*VLOOKUP(Target_AM[[#This Row],[NIPNAS]],Target_CC[],COLUMN(D$2)+9,0)</f>
        <v>319913.04347826086</v>
      </c>
      <c r="S24" s="22">
        <f>Target_AM[[#This Row],[PROPORSI]]*VLOOKUP(Target_AM[[#This Row],[NIPNAS]],Target_CC[],COLUMN(E$2)+9,0)</f>
        <v>318417.39130434784</v>
      </c>
      <c r="T24" s="22">
        <f>Target_AM[[#This Row],[PROPORSI]]*VLOOKUP(Target_AM[[#This Row],[NIPNAS]],Target_CC[],COLUMN(F$2)+9,0)</f>
        <v>319913.04347826086</v>
      </c>
      <c r="U24" s="22">
        <f>Target_AM[[#This Row],[PROPORSI]]*VLOOKUP(Target_AM[[#This Row],[NIPNAS]],Target_CC[],COLUMN(G$2)+9,0)</f>
        <v>324400</v>
      </c>
      <c r="V24" s="22">
        <f>Target_AM[[#This Row],[PROPORSI]]*VLOOKUP(Target_AM[[#This Row],[NIPNAS]],Target_CC[],COLUMN(H$2)+9,0)</f>
        <v>321408.69565217389</v>
      </c>
      <c r="W24" s="22">
        <f>Target_AM[[#This Row],[PROPORSI]]*VLOOKUP(Target_AM[[#This Row],[NIPNAS]],Target_CC[],COLUMN(I$2)+9,0)</f>
        <v>321408.69565217389</v>
      </c>
      <c r="X24" s="22">
        <f>Target_AM[[#This Row],[PROPORSI]]*VLOOKUP(Target_AM[[#This Row],[NIPNAS]],Target_CC[],COLUMN(J$2)+9,0)</f>
        <v>324400</v>
      </c>
      <c r="Y24" s="22">
        <f>Target_AM[[#This Row],[PROPORSI]]*VLOOKUP(Target_AM[[#This Row],[NIPNAS]],Target_CC[],COLUMN(K$2)+9,0)</f>
        <v>319913.04347826086</v>
      </c>
      <c r="Z24" s="22">
        <f>Target_AM[[#This Row],[PROPORSI]]*VLOOKUP(Target_AM[[#This Row],[NIPNAS]],Target_CC[],COLUMN(L$2)+9,0)</f>
        <v>322904.34782608697</v>
      </c>
      <c r="AA24" s="22">
        <f>Target_AM[[#This Row],[PROPORSI]]*VLOOKUP(Target_AM[[#This Row],[NIPNAS]],Target_CC[],COLUMN(M$2)+9,0)</f>
        <v>3853913.0434782607</v>
      </c>
      <c r="AB24" s="22">
        <f>Target_AM[[#This Row],[PROPORSI]]*VLOOKUP(Target_AM[[#This Row],[NIPNAS]],Target_CC[],COLUMN(N$2)+9,0)</f>
        <v>5038985.1748458156</v>
      </c>
      <c r="AC24" s="22">
        <f>Target_AM[[#This Row],[PROPORSI]]*VLOOKUP(Target_AM[[#This Row],[NIPNAS]],Target_CC[],COLUMN(O$2)+9,0)</f>
        <v>33446371.852745503</v>
      </c>
      <c r="AD24" s="22">
        <f>Target_AM[[#This Row],[PROPORSI]]*VLOOKUP(Target_AM[[#This Row],[NIPNAS]],Target_CC[],COLUMN(P$2)+9,0)</f>
        <v>29675922.745347805</v>
      </c>
      <c r="AE24" s="22">
        <f>Target_AM[[#This Row],[PROPORSI]]*VLOOKUP(Target_AM[[#This Row],[NIPNAS]],Target_CC[],COLUMN(Q$2)+9,0)</f>
        <v>21989598.731019214</v>
      </c>
      <c r="AF24" s="22">
        <f>Target_AM[[#This Row],[PROPORSI]]*VLOOKUP(Target_AM[[#This Row],[NIPNAS]],Target_CC[],COLUMN(R$2)+9,0)</f>
        <v>22510836.154652912</v>
      </c>
      <c r="AG24" s="22">
        <f>Target_AM[[#This Row],[PROPORSI]]*VLOOKUP(Target_AM[[#This Row],[NIPNAS]],Target_CC[],COLUMN(S$2)+9,0)</f>
        <v>22705540.194790568</v>
      </c>
      <c r="AH24" s="22">
        <f>Target_AM[[#This Row],[PROPORSI]]*VLOOKUP(Target_AM[[#This Row],[NIPNAS]],Target_CC[],COLUMN(T$2)+9,0)</f>
        <v>27860911.660440311</v>
      </c>
      <c r="AI24" s="22">
        <f>Target_AM[[#This Row],[PROPORSI]]*VLOOKUP(Target_AM[[#This Row],[NIPNAS]],Target_CC[],COLUMN(U$2)+9,0)</f>
        <v>27398503.512472436</v>
      </c>
      <c r="AJ24" s="22">
        <f>Target_AM[[#This Row],[PROPORSI]]*VLOOKUP(Target_AM[[#This Row],[NIPNAS]],Target_CC[],COLUMN(V$2)+9,0)</f>
        <v>27381456.065242935</v>
      </c>
      <c r="AK24" s="22">
        <f>Target_AM[[#This Row],[PROPORSI]]*VLOOKUP(Target_AM[[#This Row],[NIPNAS]],Target_CC[],COLUMN(W$2)+9,0)</f>
        <v>27773875.394732986</v>
      </c>
      <c r="AL24" s="22">
        <f>Target_AM[[#This Row],[PROPORSI]]*VLOOKUP(Target_AM[[#This Row],[NIPNAS]],Target_CC[],COLUMN(X$2)+9,0)</f>
        <v>27142818.11409143</v>
      </c>
      <c r="AM24" s="22">
        <f>Target_AM[[#This Row],[PROPORSI]]*VLOOKUP(Target_AM[[#This Row],[NIPNAS]],Target_CC[],COLUMN(Y$2)+9,0)</f>
        <v>27075180.399618093</v>
      </c>
      <c r="AN24" s="22">
        <f>Target_AM[[#This Row],[PROPORSI]]*VLOOKUP(Target_AM[[#This Row],[NIPNAS]],Target_CC[],COLUMN(Z$2)+9,0)</f>
        <v>300000000</v>
      </c>
      <c r="AO24" s="22">
        <f>Target_AM[[#This Row],[PROPORSI]]*VLOOKUP(Target_AM[[#This Row],[NIPNAS]],Target_CC[],COLUMN(AA$2)+9,0)</f>
        <v>5360393.8704979895</v>
      </c>
      <c r="AP24" s="22">
        <f>Target_AM[[#This Row],[PROPORSI]]*VLOOKUP(Target_AM[[#This Row],[NIPNAS]],Target_CC[],COLUMN(AB$2)+9,0)</f>
        <v>33766284.896223761</v>
      </c>
      <c r="AQ24" s="22">
        <f>Target_AM[[#This Row],[PROPORSI]]*VLOOKUP(Target_AM[[#This Row],[NIPNAS]],Target_CC[],COLUMN(AC$2)+9,0)</f>
        <v>29995835.788826067</v>
      </c>
      <c r="AR24" s="22">
        <f>Target_AM[[#This Row],[PROPORSI]]*VLOOKUP(Target_AM[[#This Row],[NIPNAS]],Target_CC[],COLUMN(AD$2)+9,0)</f>
        <v>22309511.774497475</v>
      </c>
      <c r="AS24" s="22">
        <f>Target_AM[[#This Row],[PROPORSI]]*VLOOKUP(Target_AM[[#This Row],[NIPNAS]],Target_CC[],COLUMN(AE$2)+9,0)</f>
        <v>22829253.54595726</v>
      </c>
      <c r="AT24" s="22">
        <f>Target_AM[[#This Row],[PROPORSI]]*VLOOKUP(Target_AM[[#This Row],[NIPNAS]],Target_CC[],COLUMN(AF$2)+9,0)</f>
        <v>23025453.23826883</v>
      </c>
      <c r="AU24" s="22">
        <f>Target_AM[[#This Row],[PROPORSI]]*VLOOKUP(Target_AM[[#This Row],[NIPNAS]],Target_CC[],COLUMN(AG$2)+9,0)</f>
        <v>28185311.660440311</v>
      </c>
      <c r="AV24" s="22">
        <f>Target_AM[[#This Row],[PROPORSI]]*VLOOKUP(Target_AM[[#This Row],[NIPNAS]],Target_CC[],COLUMN(AH$2)+9,0)</f>
        <v>27719912.208124612</v>
      </c>
      <c r="AW24" s="22">
        <f>Target_AM[[#This Row],[PROPORSI]]*VLOOKUP(Target_AM[[#This Row],[NIPNAS]],Target_CC[],COLUMN(AI$2)+9,0)</f>
        <v>27702864.760895111</v>
      </c>
      <c r="AX24" s="22">
        <f>Target_AM[[#This Row],[PROPORSI]]*VLOOKUP(Target_AM[[#This Row],[NIPNAS]],Target_CC[],COLUMN(AJ$2)+9,0)</f>
        <v>28098275.394732986</v>
      </c>
      <c r="AY24" s="22">
        <f>Target_AM[[#This Row],[PROPORSI]]*VLOOKUP(Target_AM[[#This Row],[NIPNAS]],Target_CC[],COLUMN(AK$2)+9,0)</f>
        <v>27462731.157569692</v>
      </c>
      <c r="AZ24" s="22">
        <f>Target_AM[[#This Row],[PROPORSI]]*VLOOKUP(Target_AM[[#This Row],[NIPNAS]],Target_CC[],COLUMN(AL$2)+9,0)</f>
        <v>27398084.747444179</v>
      </c>
      <c r="BA24" s="22">
        <f>Target_AM[[#This Row],[PROPORSI]]*VLOOKUP(Target_AM[[#This Row],[NIPNAS]],Target_CC[],COLUMN(AM$2)+9,0)</f>
        <v>303853913.04347819</v>
      </c>
      <c r="BB24" s="22">
        <f>Target_AM[[#This Row],[PROPORSI]]*VLOOKUP(Target_AM[[#This Row],[NIPNAS]],Target_CC[],COLUMN(AN$2)+9,0)</f>
        <v>398431.6541048385</v>
      </c>
      <c r="BC24" s="22">
        <f>Target_AM[[#This Row],[PROPORSI]]*VLOOKUP(Target_AM[[#This Row],[NIPNAS]],Target_CC[],COLUMN(AO$2)+9,0)</f>
        <v>400134.82932733063</v>
      </c>
      <c r="BD24" s="22">
        <f>Target_AM[[#This Row],[PROPORSI]]*VLOOKUP(Target_AM[[#This Row],[NIPNAS]],Target_CC[],COLUMN(AP$2)+9,0)</f>
        <v>398191.87111273216</v>
      </c>
      <c r="BE24" s="22">
        <f>Target_AM[[#This Row],[PROPORSI]]*VLOOKUP(Target_AM[[#This Row],[NIPNAS]],Target_CC[],COLUMN(AQ$2)+9,0)</f>
        <v>393186.35294999834</v>
      </c>
      <c r="BF24" s="22">
        <f>Target_AM[[#This Row],[PROPORSI]]*VLOOKUP(Target_AM[[#This Row],[NIPNAS]],Target_CC[],COLUMN(AR$2)+9,0)</f>
        <v>396967.92078911501</v>
      </c>
      <c r="BG24" s="22">
        <f>Target_AM[[#This Row],[PROPORSI]]*VLOOKUP(Target_AM[[#This Row],[NIPNAS]],Target_CC[],COLUMN(AS$2)+9,0)</f>
        <v>398736.59551871271</v>
      </c>
      <c r="BH24" s="22">
        <f>Target_AM[[#This Row],[PROPORSI]]*VLOOKUP(Target_AM[[#This Row],[NIPNAS]],Target_CC[],COLUMN(AT$2)+9,0)</f>
        <v>439346.16758754093</v>
      </c>
      <c r="BI24" s="22">
        <f>Target_AM[[#This Row],[PROPORSI]]*VLOOKUP(Target_AM[[#This Row],[NIPNAS]],Target_CC[],COLUMN(AU$2)+9,0)</f>
        <v>435240.94347581436</v>
      </c>
      <c r="BJ24" s="22">
        <f>Target_AM[[#This Row],[PROPORSI]]*VLOOKUP(Target_AM[[#This Row],[NIPNAS]],Target_CC[],COLUMN(AV$2)+9,0)</f>
        <v>435107.78425690724</v>
      </c>
      <c r="BK24" s="22">
        <f>Target_AM[[#This Row],[PROPORSI]]*VLOOKUP(Target_AM[[#This Row],[NIPNAS]],Target_CC[],COLUMN(AW$2)+9,0)</f>
        <v>438666.31910335692</v>
      </c>
      <c r="BL24" s="22">
        <f>Target_AM[[#This Row],[PROPORSI]]*VLOOKUP(Target_AM[[#This Row],[NIPNAS]],Target_CC[],COLUMN(AX$2)+9,0)</f>
        <v>432997.10548502742</v>
      </c>
      <c r="BM24" s="22">
        <f>Target_AM[[#This Row],[PROPORSI]]*VLOOKUP(Target_AM[[#This Row],[NIPNAS]],Target_CC[],COLUMN(AY$2)+9,0)</f>
        <v>432992.456288627</v>
      </c>
      <c r="BN24" s="22">
        <f>Target_AM[[#This Row],[PROPORSI]]*VLOOKUP(Target_AM[[#This Row],[NIPNAS]],Target_CC[],COLUMN(AZ$2)+9,0)</f>
        <v>5000000.0000000019</v>
      </c>
      <c r="BO24" s="22">
        <f>Target_AM[[#This Row],[PROPORSI]]*VLOOKUP(Target_AM[[#This Row],[NIPNAS]],Target_CC[],COLUMN(BA$2)+9,0)</f>
        <v>290000</v>
      </c>
      <c r="BP24" s="22">
        <f>Target_AM[[#This Row],[PROPORSI]]*VLOOKUP(Target_AM[[#This Row],[NIPNAS]],Target_CC[],COLUMN(BB$2)+9,0)</f>
        <v>290000</v>
      </c>
      <c r="BQ24" s="22">
        <f>Target_AM[[#This Row],[PROPORSI]]*VLOOKUP(Target_AM[[#This Row],[NIPNAS]],Target_CC[],COLUMN(BC$2)+9,0)</f>
        <v>290000</v>
      </c>
      <c r="BR24" s="22">
        <f>Target_AM[[#This Row],[PROPORSI]]*VLOOKUP(Target_AM[[#This Row],[NIPNAS]],Target_CC[],COLUMN(BD$2)+9,0)</f>
        <v>290000</v>
      </c>
      <c r="BS24" s="22">
        <f>Target_AM[[#This Row],[PROPORSI]]*VLOOKUP(Target_AM[[#This Row],[NIPNAS]],Target_CC[],COLUMN(BE$2)+9,0)</f>
        <v>290000</v>
      </c>
      <c r="BT24" s="22">
        <f>Target_AM[[#This Row],[PROPORSI]]*VLOOKUP(Target_AM[[#This Row],[NIPNAS]],Target_CC[],COLUMN(BF$2)+9,0)</f>
        <v>290000</v>
      </c>
      <c r="BU24" s="22">
        <f>Target_AM[[#This Row],[PROPORSI]]*VLOOKUP(Target_AM[[#This Row],[NIPNAS]],Target_CC[],COLUMN(BG$2)+9,0)</f>
        <v>290000</v>
      </c>
      <c r="BV24" s="22">
        <f>Target_AM[[#This Row],[PROPORSI]]*VLOOKUP(Target_AM[[#This Row],[NIPNAS]],Target_CC[],COLUMN(BH$2)+9,0)</f>
        <v>290000</v>
      </c>
      <c r="BW24" s="22">
        <f>Target_AM[[#This Row],[PROPORSI]]*VLOOKUP(Target_AM[[#This Row],[NIPNAS]],Target_CC[],COLUMN(BI$2)+9,0)</f>
        <v>290000</v>
      </c>
      <c r="BX24" s="22">
        <f>Target_AM[[#This Row],[PROPORSI]]*VLOOKUP(Target_AM[[#This Row],[NIPNAS]],Target_CC[],COLUMN(BJ$2)+9,0)</f>
        <v>290000</v>
      </c>
      <c r="BY24" s="22">
        <f>Target_AM[[#This Row],[PROPORSI]]*VLOOKUP(Target_AM[[#This Row],[NIPNAS]],Target_CC[],COLUMN(BK$2)+9,0)</f>
        <v>290000</v>
      </c>
      <c r="BZ24" s="22">
        <f>Target_AM[[#This Row],[PROPORSI]]*VLOOKUP(Target_AM[[#This Row],[NIPNAS]],Target_CC[],COLUMN(BL$2)+9,0)</f>
        <v>290000</v>
      </c>
      <c r="CA24" s="22">
        <f>Target_AM[[#This Row],[PROPORSI]]*VLOOKUP(Target_AM[[#This Row],[NIPNAS]],Target_CC[],COLUMN(BM$2)+9,0)</f>
        <v>3480000</v>
      </c>
      <c r="CB24" s="22">
        <f>Target_AM[[#This Row],[PROPORSI]]*VLOOKUP(Target_AM[[#This Row],[NIPNAS]],Target_CC[],COLUMN(BN$2)+9,0)</f>
        <v>0</v>
      </c>
      <c r="CC24" s="22">
        <f>Target_AM[[#This Row],[PROPORSI]]*VLOOKUP(Target_AM[[#This Row],[NIPNAS]],Target_CC[],COLUMN(BO$2)+9,0)</f>
        <v>0</v>
      </c>
      <c r="CD24" s="22">
        <f>Target_AM[[#This Row],[PROPORSI]]*VLOOKUP(Target_AM[[#This Row],[NIPNAS]],Target_CC[],COLUMN(BP$2)+9,0)</f>
        <v>0</v>
      </c>
      <c r="CE24" s="22">
        <f>Target_AM[[#This Row],[PROPORSI]]*VLOOKUP(Target_AM[[#This Row],[NIPNAS]],Target_CC[],COLUMN(BQ$2)+9,0)</f>
        <v>0</v>
      </c>
      <c r="CF24" s="22">
        <f>Target_AM[[#This Row],[PROPORSI]]*VLOOKUP(Target_AM[[#This Row],[NIPNAS]],Target_CC[],COLUMN(BR$2)+9,0)</f>
        <v>0</v>
      </c>
      <c r="CG24" s="22">
        <f>Target_AM[[#This Row],[PROPORSI]]*VLOOKUP(Target_AM[[#This Row],[NIPNAS]],Target_CC[],COLUMN(BS$2)+9,0)</f>
        <v>0</v>
      </c>
      <c r="CH24" s="22">
        <f>Target_AM[[#This Row],[PROPORSI]]*VLOOKUP(Target_AM[[#This Row],[NIPNAS]],Target_CC[],COLUMN(BT$2)+9,0)</f>
        <v>0</v>
      </c>
      <c r="CI24" s="22">
        <f>Target_AM[[#This Row],[PROPORSI]]*VLOOKUP(Target_AM[[#This Row],[NIPNAS]],Target_CC[],COLUMN(BU$2)+9,0)</f>
        <v>0</v>
      </c>
      <c r="CJ24" s="22">
        <f>Target_AM[[#This Row],[PROPORSI]]*VLOOKUP(Target_AM[[#This Row],[NIPNAS]],Target_CC[],COLUMN(BV$2)+9,0)</f>
        <v>0</v>
      </c>
      <c r="CK24" s="22">
        <f>Target_AM[[#This Row],[PROPORSI]]*VLOOKUP(Target_AM[[#This Row],[NIPNAS]],Target_CC[],COLUMN(BW$2)+9,0)</f>
        <v>0</v>
      </c>
      <c r="CL24" s="22">
        <f>Target_AM[[#This Row],[PROPORSI]]*VLOOKUP(Target_AM[[#This Row],[NIPNAS]],Target_CC[],COLUMN(BX$2)+9,0)</f>
        <v>0</v>
      </c>
      <c r="CM24" s="22">
        <f>Target_AM[[#This Row],[PROPORSI]]*VLOOKUP(Target_AM[[#This Row],[NIPNAS]],Target_CC[],COLUMN(BY$2)+9,0)</f>
        <v>0</v>
      </c>
      <c r="CN24" s="22">
        <f>Target_AM[[#This Row],[PROPORSI]]*VLOOKUP(Target_AM[[#This Row],[NIPNAS]],Target_CC[],COLUMN(BZ$2)+9,0)</f>
        <v>0</v>
      </c>
      <c r="CO24" s="22">
        <f>Target_AM[[#This Row],[PROPORSI]]*VLOOKUP(Target_AM[[#This Row],[NIPNAS]],Target_CC[],COLUMN(CA$2)+9,0)</f>
        <v>290000</v>
      </c>
      <c r="CP24" s="22">
        <f>Target_AM[[#This Row],[PROPORSI]]*VLOOKUP(Target_AM[[#This Row],[NIPNAS]],Target_CC[],COLUMN(CB$2)+9,0)</f>
        <v>290000</v>
      </c>
      <c r="CQ24" s="22">
        <f>Target_AM[[#This Row],[PROPORSI]]*VLOOKUP(Target_AM[[#This Row],[NIPNAS]],Target_CC[],COLUMN(CC$2)+9,0)</f>
        <v>290000</v>
      </c>
      <c r="CR24" s="22">
        <f>Target_AM[[#This Row],[PROPORSI]]*VLOOKUP(Target_AM[[#This Row],[NIPNAS]],Target_CC[],COLUMN(CD$2)+9,0)</f>
        <v>290000</v>
      </c>
      <c r="CS24" s="22">
        <f>Target_AM[[#This Row],[PROPORSI]]*VLOOKUP(Target_AM[[#This Row],[NIPNAS]],Target_CC[],COLUMN(CE$2)+9,0)</f>
        <v>290000</v>
      </c>
      <c r="CT24" s="22">
        <f>Target_AM[[#This Row],[PROPORSI]]*VLOOKUP(Target_AM[[#This Row],[NIPNAS]],Target_CC[],COLUMN(CF$2)+9,0)</f>
        <v>290000</v>
      </c>
      <c r="CU24" s="22">
        <f>Target_AM[[#This Row],[PROPORSI]]*VLOOKUP(Target_AM[[#This Row],[NIPNAS]],Target_CC[],COLUMN(CG$2)+9,0)</f>
        <v>290000</v>
      </c>
      <c r="CV24" s="22">
        <f>Target_AM[[#This Row],[PROPORSI]]*VLOOKUP(Target_AM[[#This Row],[NIPNAS]],Target_CC[],COLUMN(CH$2)+9,0)</f>
        <v>290000</v>
      </c>
      <c r="CW24" s="22">
        <f>Target_AM[[#This Row],[PROPORSI]]*VLOOKUP(Target_AM[[#This Row],[NIPNAS]],Target_CC[],COLUMN(CI$2)+9,0)</f>
        <v>290000</v>
      </c>
      <c r="CX24" s="22">
        <f>Target_AM[[#This Row],[PROPORSI]]*VLOOKUP(Target_AM[[#This Row],[NIPNAS]],Target_CC[],COLUMN(CJ$2)+9,0)</f>
        <v>290000</v>
      </c>
      <c r="CY24" s="22">
        <f>Target_AM[[#This Row],[PROPORSI]]*VLOOKUP(Target_AM[[#This Row],[NIPNAS]],Target_CC[],COLUMN(CK$2)+9,0)</f>
        <v>290000</v>
      </c>
      <c r="CZ24" s="22">
        <f>Target_AM[[#This Row],[PROPORSI]]*VLOOKUP(Target_AM[[#This Row],[NIPNAS]],Target_CC[],COLUMN(CL$2)+9,0)</f>
        <v>290000</v>
      </c>
      <c r="DA24" s="22">
        <f>Target_AM[[#This Row],[PROPORSI]]*VLOOKUP(Target_AM[[#This Row],[NIPNAS]],Target_CC[],COLUMN(CM$2)+9,0)</f>
        <v>3480000</v>
      </c>
      <c r="DB24" s="22">
        <f>Target_AM[[#This Row],[PROPORSI]]*VLOOKUP(Target_AM[[#This Row],[NIPNAS]],Target_CC[],COLUMN(CN$2)+9,0)</f>
        <v>0</v>
      </c>
      <c r="DC24" s="22">
        <f>Target_AM[[#This Row],[PROPORSI]]*VLOOKUP(Target_AM[[#This Row],[NIPNAS]],Target_CC[],COLUMN(CO$2)+9,0)</f>
        <v>0</v>
      </c>
      <c r="DD24" s="22">
        <f>Target_AM[[#This Row],[PROPORSI]]*VLOOKUP(Target_AM[[#This Row],[NIPNAS]],Target_CC[],COLUMN(CP$2)+9,0)</f>
        <v>0</v>
      </c>
      <c r="DE24" s="22">
        <f>Target_AM[[#This Row],[PROPORSI]]*VLOOKUP(Target_AM[[#This Row],[NIPNAS]],Target_CC[],COLUMN(CQ$2)+9,0)</f>
        <v>0</v>
      </c>
      <c r="DF24" s="22">
        <f>Target_AM[[#This Row],[PROPORSI]]*VLOOKUP(Target_AM[[#This Row],[NIPNAS]],Target_CC[],COLUMN(CR$2)+9,0)</f>
        <v>0</v>
      </c>
      <c r="DG24" s="22">
        <f>Target_AM[[#This Row],[PROPORSI]]*VLOOKUP(Target_AM[[#This Row],[NIPNAS]],Target_CC[],COLUMN(CS$2)+9,0)</f>
        <v>0</v>
      </c>
      <c r="DH24" s="22">
        <f>Target_AM[[#This Row],[PROPORSI]]*VLOOKUP(Target_AM[[#This Row],[NIPNAS]],Target_CC[],COLUMN(CT$2)+9,0)</f>
        <v>0</v>
      </c>
      <c r="DI24" s="22">
        <f>Target_AM[[#This Row],[PROPORSI]]*VLOOKUP(Target_AM[[#This Row],[NIPNAS]],Target_CC[],COLUMN(CU$2)+9,0)</f>
        <v>0</v>
      </c>
      <c r="DJ24" s="22">
        <f>Target_AM[[#This Row],[PROPORSI]]*VLOOKUP(Target_AM[[#This Row],[NIPNAS]],Target_CC[],COLUMN(CV$2)+9,0)</f>
        <v>0</v>
      </c>
      <c r="DK24" s="22">
        <f>Target_AM[[#This Row],[PROPORSI]]*VLOOKUP(Target_AM[[#This Row],[NIPNAS]],Target_CC[],COLUMN(CW$2)+9,0)</f>
        <v>0</v>
      </c>
      <c r="DL24" s="22">
        <f>Target_AM[[#This Row],[PROPORSI]]*VLOOKUP(Target_AM[[#This Row],[NIPNAS]],Target_CC[],COLUMN(CX$2)+9,0)</f>
        <v>0</v>
      </c>
      <c r="DM24" s="22">
        <f>Target_AM[[#This Row],[PROPORSI]]*VLOOKUP(Target_AM[[#This Row],[NIPNAS]],Target_CC[],COLUMN(CY$2)+9,0)</f>
        <v>0</v>
      </c>
      <c r="DN24" s="22">
        <f>Target_AM[[#This Row],[PROPORSI]]*VLOOKUP(Target_AM[[#This Row],[NIPNAS]],Target_CC[],COLUMN(CZ$2)+9,0)</f>
        <v>0</v>
      </c>
      <c r="DO24" s="22">
        <f>Target_AM[[#This Row],[PROPORSI]]*VLOOKUP(Target_AM[[#This Row],[NIPNAS]],Target_CC[],COLUMN(DA$2)+9,0)</f>
        <v>0</v>
      </c>
      <c r="DP24" s="22">
        <f>Target_AM[[#This Row],[PROPORSI]]*VLOOKUP(Target_AM[[#This Row],[NIPNAS]],Target_CC[],COLUMN(DB$2)+9,0)</f>
        <v>0</v>
      </c>
      <c r="DQ24" s="22">
        <f>Target_AM[[#This Row],[PROPORSI]]*VLOOKUP(Target_AM[[#This Row],[NIPNAS]],Target_CC[],COLUMN(DC$2)+9,0)</f>
        <v>0</v>
      </c>
      <c r="DR24" s="22">
        <f>Target_AM[[#This Row],[PROPORSI]]*VLOOKUP(Target_AM[[#This Row],[NIPNAS]],Target_CC[],COLUMN(DD$2)+9,0)</f>
        <v>0</v>
      </c>
      <c r="DS24" s="22">
        <f>Target_AM[[#This Row],[PROPORSI]]*VLOOKUP(Target_AM[[#This Row],[NIPNAS]],Target_CC[],COLUMN(DE$2)+9,0)</f>
        <v>0</v>
      </c>
      <c r="DT24" s="22">
        <f>Target_AM[[#This Row],[PROPORSI]]*VLOOKUP(Target_AM[[#This Row],[NIPNAS]],Target_CC[],COLUMN(DF$2)+9,0)</f>
        <v>0</v>
      </c>
      <c r="DU24" s="22">
        <f>Target_AM[[#This Row],[PROPORSI]]*VLOOKUP(Target_AM[[#This Row],[NIPNAS]],Target_CC[],COLUMN(DG$2)+9,0)</f>
        <v>0</v>
      </c>
      <c r="DV24" s="22">
        <f>Target_AM[[#This Row],[PROPORSI]]*VLOOKUP(Target_AM[[#This Row],[NIPNAS]],Target_CC[],COLUMN(DH$2)+9,0)</f>
        <v>0</v>
      </c>
      <c r="DW24" s="22">
        <f>Target_AM[[#This Row],[PROPORSI]]*VLOOKUP(Target_AM[[#This Row],[NIPNAS]],Target_CC[],COLUMN(DI$2)+9,0)</f>
        <v>0</v>
      </c>
      <c r="DX24" s="22">
        <f>Target_AM[[#This Row],[PROPORSI]]*VLOOKUP(Target_AM[[#This Row],[NIPNAS]],Target_CC[],COLUMN(DJ$2)+9,0)</f>
        <v>0</v>
      </c>
      <c r="DY24" s="22">
        <f>Target_AM[[#This Row],[PROPORSI]]*VLOOKUP(Target_AM[[#This Row],[NIPNAS]],Target_CC[],COLUMN(DK$2)+9,0)</f>
        <v>0</v>
      </c>
      <c r="DZ24" s="22">
        <f>Target_AM[[#This Row],[PROPORSI]]*VLOOKUP(Target_AM[[#This Row],[NIPNAS]],Target_CC[],COLUMN(DL$2)+9,0)</f>
        <v>0</v>
      </c>
      <c r="EA24" s="22">
        <f>Target_AM[[#This Row],[PROPORSI]]*VLOOKUP(Target_AM[[#This Row],[NIPNAS]],Target_CC[],COLUMN(DM$2)+9,0)</f>
        <v>0</v>
      </c>
    </row>
    <row r="25" spans="2:131" x14ac:dyDescent="0.3">
      <c r="B25">
        <v>405602</v>
      </c>
      <c r="C25" t="s">
        <v>1019</v>
      </c>
      <c r="D25">
        <v>1</v>
      </c>
      <c r="E25" s="8">
        <v>45658</v>
      </c>
      <c r="F25">
        <v>4626103</v>
      </c>
      <c r="G25" t="s">
        <v>926</v>
      </c>
      <c r="J25" t="s">
        <v>875</v>
      </c>
      <c r="K25" t="s">
        <v>20</v>
      </c>
      <c r="L25" t="s">
        <v>159</v>
      </c>
      <c r="M25" t="s">
        <v>18</v>
      </c>
      <c r="N25" s="23">
        <f>Target_AM[[#This Row],[PROPORSI]]*VLOOKUP(Target_AM[[#This Row],[NIPNAS]],Target_CC[],9,0)</f>
        <v>178077360</v>
      </c>
      <c r="O25" s="22">
        <f>Target_AM[[#This Row],[PROPORSI]]*VLOOKUP(Target_AM[[#This Row],[NIPNAS]],Target_CC[],COLUMN(A$2)+9,0)</f>
        <v>13696253.739130434</v>
      </c>
      <c r="P25" s="22">
        <f>Target_AM[[#This Row],[PROPORSI]]*VLOOKUP(Target_AM[[#This Row],[NIPNAS]],Target_CC[],COLUMN(B$2)+9,0)</f>
        <v>13690622.608695652</v>
      </c>
      <c r="Q25" s="22">
        <f>Target_AM[[#This Row],[PROPORSI]]*VLOOKUP(Target_AM[[#This Row],[NIPNAS]],Target_CC[],COLUMN(C$2)+9,0)</f>
        <v>13690622.608695652</v>
      </c>
      <c r="R25" s="22">
        <f>Target_AM[[#This Row],[PROPORSI]]*VLOOKUP(Target_AM[[#This Row],[NIPNAS]],Target_CC[],COLUMN(D$2)+9,0)</f>
        <v>13690622.608695652</v>
      </c>
      <c r="S25" s="22">
        <f>Target_AM[[#This Row],[PROPORSI]]*VLOOKUP(Target_AM[[#This Row],[NIPNAS]],Target_CC[],COLUMN(E$2)+9,0)</f>
        <v>13684991.478260869</v>
      </c>
      <c r="T25" s="22">
        <f>Target_AM[[#This Row],[PROPORSI]]*VLOOKUP(Target_AM[[#This Row],[NIPNAS]],Target_CC[],COLUMN(F$2)+9,0)</f>
        <v>13690622.608695652</v>
      </c>
      <c r="U25" s="22">
        <f>Target_AM[[#This Row],[PROPORSI]]*VLOOKUP(Target_AM[[#This Row],[NIPNAS]],Target_CC[],COLUMN(G$2)+9,0)</f>
        <v>13707516</v>
      </c>
      <c r="V25" s="22">
        <f>Target_AM[[#This Row],[PROPORSI]]*VLOOKUP(Target_AM[[#This Row],[NIPNAS]],Target_CC[],COLUMN(H$2)+9,0)</f>
        <v>13696253.739130434</v>
      </c>
      <c r="W25" s="22">
        <f>Target_AM[[#This Row],[PROPORSI]]*VLOOKUP(Target_AM[[#This Row],[NIPNAS]],Target_CC[],COLUMN(I$2)+9,0)</f>
        <v>13696253.739130434</v>
      </c>
      <c r="X25" s="22">
        <f>Target_AM[[#This Row],[PROPORSI]]*VLOOKUP(Target_AM[[#This Row],[NIPNAS]],Target_CC[],COLUMN(J$2)+9,0)</f>
        <v>13707516</v>
      </c>
      <c r="Y25" s="22">
        <f>Target_AM[[#This Row],[PROPORSI]]*VLOOKUP(Target_AM[[#This Row],[NIPNAS]],Target_CC[],COLUMN(K$2)+9,0)</f>
        <v>13690622.608695652</v>
      </c>
      <c r="Z25" s="22">
        <f>Target_AM[[#This Row],[PROPORSI]]*VLOOKUP(Target_AM[[#This Row],[NIPNAS]],Target_CC[],COLUMN(L$2)+9,0)</f>
        <v>13701884.869565217</v>
      </c>
      <c r="AA25" s="22">
        <f>Target_AM[[#This Row],[PROPORSI]]*VLOOKUP(Target_AM[[#This Row],[NIPNAS]],Target_CC[],COLUMN(M$2)+9,0)</f>
        <v>164343782.60869569</v>
      </c>
      <c r="AB25" s="22">
        <f>Target_AM[[#This Row],[PROPORSI]]*VLOOKUP(Target_AM[[#This Row],[NIPNAS]],Target_CC[],COLUMN(N$2)+9,0)</f>
        <v>5038985.1748458156</v>
      </c>
      <c r="AC25" s="22">
        <f>Target_AM[[#This Row],[PROPORSI]]*VLOOKUP(Target_AM[[#This Row],[NIPNAS]],Target_CC[],COLUMN(O$2)+9,0)</f>
        <v>33446371.852745503</v>
      </c>
      <c r="AD25" s="22">
        <f>Target_AM[[#This Row],[PROPORSI]]*VLOOKUP(Target_AM[[#This Row],[NIPNAS]],Target_CC[],COLUMN(P$2)+9,0)</f>
        <v>29675922.745347805</v>
      </c>
      <c r="AE25" s="22">
        <f>Target_AM[[#This Row],[PROPORSI]]*VLOOKUP(Target_AM[[#This Row],[NIPNAS]],Target_CC[],COLUMN(Q$2)+9,0)</f>
        <v>21989598.731019214</v>
      </c>
      <c r="AF25" s="22">
        <f>Target_AM[[#This Row],[PROPORSI]]*VLOOKUP(Target_AM[[#This Row],[NIPNAS]],Target_CC[],COLUMN(R$2)+9,0)</f>
        <v>22510836.154652912</v>
      </c>
      <c r="AG25" s="22">
        <f>Target_AM[[#This Row],[PROPORSI]]*VLOOKUP(Target_AM[[#This Row],[NIPNAS]],Target_CC[],COLUMN(S$2)+9,0)</f>
        <v>22705540.194790568</v>
      </c>
      <c r="AH25" s="22">
        <f>Target_AM[[#This Row],[PROPORSI]]*VLOOKUP(Target_AM[[#This Row],[NIPNAS]],Target_CC[],COLUMN(T$2)+9,0)</f>
        <v>27860911.660440311</v>
      </c>
      <c r="AI25" s="22">
        <f>Target_AM[[#This Row],[PROPORSI]]*VLOOKUP(Target_AM[[#This Row],[NIPNAS]],Target_CC[],COLUMN(U$2)+9,0)</f>
        <v>27398503.512472436</v>
      </c>
      <c r="AJ25" s="22">
        <f>Target_AM[[#This Row],[PROPORSI]]*VLOOKUP(Target_AM[[#This Row],[NIPNAS]],Target_CC[],COLUMN(V$2)+9,0)</f>
        <v>27381456.065242935</v>
      </c>
      <c r="AK25" s="22">
        <f>Target_AM[[#This Row],[PROPORSI]]*VLOOKUP(Target_AM[[#This Row],[NIPNAS]],Target_CC[],COLUMN(W$2)+9,0)</f>
        <v>27773875.394732986</v>
      </c>
      <c r="AL25" s="22">
        <f>Target_AM[[#This Row],[PROPORSI]]*VLOOKUP(Target_AM[[#This Row],[NIPNAS]],Target_CC[],COLUMN(X$2)+9,0)</f>
        <v>27142818.11409143</v>
      </c>
      <c r="AM25" s="22">
        <f>Target_AM[[#This Row],[PROPORSI]]*VLOOKUP(Target_AM[[#This Row],[NIPNAS]],Target_CC[],COLUMN(Y$2)+9,0)</f>
        <v>27075180.399618093</v>
      </c>
      <c r="AN25" s="22">
        <f>Target_AM[[#This Row],[PROPORSI]]*VLOOKUP(Target_AM[[#This Row],[NIPNAS]],Target_CC[],COLUMN(Z$2)+9,0)</f>
        <v>300000000</v>
      </c>
      <c r="AO25" s="22">
        <f>Target_AM[[#This Row],[PROPORSI]]*VLOOKUP(Target_AM[[#This Row],[NIPNAS]],Target_CC[],COLUMN(AA$2)+9,0)</f>
        <v>18735238.913976248</v>
      </c>
      <c r="AP25" s="22">
        <f>Target_AM[[#This Row],[PROPORSI]]*VLOOKUP(Target_AM[[#This Row],[NIPNAS]],Target_CC[],COLUMN(AB$2)+9,0)</f>
        <v>47136994.461441159</v>
      </c>
      <c r="AQ25" s="22">
        <f>Target_AM[[#This Row],[PROPORSI]]*VLOOKUP(Target_AM[[#This Row],[NIPNAS]],Target_CC[],COLUMN(AC$2)+9,0)</f>
        <v>43366545.354043454</v>
      </c>
      <c r="AR25" s="22">
        <f>Target_AM[[#This Row],[PROPORSI]]*VLOOKUP(Target_AM[[#This Row],[NIPNAS]],Target_CC[],COLUMN(AD$2)+9,0)</f>
        <v>35680221.33971487</v>
      </c>
      <c r="AS25" s="22">
        <f>Target_AM[[#This Row],[PROPORSI]]*VLOOKUP(Target_AM[[#This Row],[NIPNAS]],Target_CC[],COLUMN(AE$2)+9,0)</f>
        <v>36195827.632913783</v>
      </c>
      <c r="AT25" s="22">
        <f>Target_AM[[#This Row],[PROPORSI]]*VLOOKUP(Target_AM[[#This Row],[NIPNAS]],Target_CC[],COLUMN(AF$2)+9,0)</f>
        <v>36396162.803486221</v>
      </c>
      <c r="AU25" s="22">
        <f>Target_AM[[#This Row],[PROPORSI]]*VLOOKUP(Target_AM[[#This Row],[NIPNAS]],Target_CC[],COLUMN(AG$2)+9,0)</f>
        <v>41568427.660440311</v>
      </c>
      <c r="AV25" s="22">
        <f>Target_AM[[#This Row],[PROPORSI]]*VLOOKUP(Target_AM[[#This Row],[NIPNAS]],Target_CC[],COLUMN(AH$2)+9,0)</f>
        <v>41094757.251602873</v>
      </c>
      <c r="AW25" s="22">
        <f>Target_AM[[#This Row],[PROPORSI]]*VLOOKUP(Target_AM[[#This Row],[NIPNAS]],Target_CC[],COLUMN(AI$2)+9,0)</f>
        <v>41077709.804373369</v>
      </c>
      <c r="AX25" s="22">
        <f>Target_AM[[#This Row],[PROPORSI]]*VLOOKUP(Target_AM[[#This Row],[NIPNAS]],Target_CC[],COLUMN(AJ$2)+9,0)</f>
        <v>41481391.394732982</v>
      </c>
      <c r="AY25" s="22">
        <f>Target_AM[[#This Row],[PROPORSI]]*VLOOKUP(Target_AM[[#This Row],[NIPNAS]],Target_CC[],COLUMN(AK$2)+9,0)</f>
        <v>40833440.722787082</v>
      </c>
      <c r="AZ25" s="22">
        <f>Target_AM[[#This Row],[PROPORSI]]*VLOOKUP(Target_AM[[#This Row],[NIPNAS]],Target_CC[],COLUMN(AL$2)+9,0)</f>
        <v>40777065.269183308</v>
      </c>
      <c r="BA25" s="22">
        <f>Target_AM[[#This Row],[PROPORSI]]*VLOOKUP(Target_AM[[#This Row],[NIPNAS]],Target_CC[],COLUMN(AM$2)+9,0)</f>
        <v>464343782.60869575</v>
      </c>
      <c r="BB25" s="22">
        <f>Target_AM[[#This Row],[PROPORSI]]*VLOOKUP(Target_AM[[#This Row],[NIPNAS]],Target_CC[],COLUMN(AN$2)+9,0)</f>
        <v>796863.30820967699</v>
      </c>
      <c r="BC25" s="22">
        <f>Target_AM[[#This Row],[PROPORSI]]*VLOOKUP(Target_AM[[#This Row],[NIPNAS]],Target_CC[],COLUMN(AO$2)+9,0)</f>
        <v>800269.65865466127</v>
      </c>
      <c r="BD25" s="22">
        <f>Target_AM[[#This Row],[PROPORSI]]*VLOOKUP(Target_AM[[#This Row],[NIPNAS]],Target_CC[],COLUMN(AP$2)+9,0)</f>
        <v>796383.74222546432</v>
      </c>
      <c r="BE25" s="22">
        <f>Target_AM[[#This Row],[PROPORSI]]*VLOOKUP(Target_AM[[#This Row],[NIPNAS]],Target_CC[],COLUMN(AQ$2)+9,0)</f>
        <v>786372.70589999668</v>
      </c>
      <c r="BF25" s="22">
        <f>Target_AM[[#This Row],[PROPORSI]]*VLOOKUP(Target_AM[[#This Row],[NIPNAS]],Target_CC[],COLUMN(AR$2)+9,0)</f>
        <v>793935.84157823003</v>
      </c>
      <c r="BG25" s="22">
        <f>Target_AM[[#This Row],[PROPORSI]]*VLOOKUP(Target_AM[[#This Row],[NIPNAS]],Target_CC[],COLUMN(AS$2)+9,0)</f>
        <v>797473.19103742542</v>
      </c>
      <c r="BH25" s="22">
        <f>Target_AM[[#This Row],[PROPORSI]]*VLOOKUP(Target_AM[[#This Row],[NIPNAS]],Target_CC[],COLUMN(AT$2)+9,0)</f>
        <v>878692.33517508185</v>
      </c>
      <c r="BI25" s="22">
        <f>Target_AM[[#This Row],[PROPORSI]]*VLOOKUP(Target_AM[[#This Row],[NIPNAS]],Target_CC[],COLUMN(AU$2)+9,0)</f>
        <v>870481.88695162872</v>
      </c>
      <c r="BJ25" s="22">
        <f>Target_AM[[#This Row],[PROPORSI]]*VLOOKUP(Target_AM[[#This Row],[NIPNAS]],Target_CC[],COLUMN(AV$2)+9,0)</f>
        <v>870215.56851381448</v>
      </c>
      <c r="BK25" s="22">
        <f>Target_AM[[#This Row],[PROPORSI]]*VLOOKUP(Target_AM[[#This Row],[NIPNAS]],Target_CC[],COLUMN(AW$2)+9,0)</f>
        <v>877332.63820671383</v>
      </c>
      <c r="BL25" s="22">
        <f>Target_AM[[#This Row],[PROPORSI]]*VLOOKUP(Target_AM[[#This Row],[NIPNAS]],Target_CC[],COLUMN(AX$2)+9,0)</f>
        <v>865994.21097005485</v>
      </c>
      <c r="BM25" s="22">
        <f>Target_AM[[#This Row],[PROPORSI]]*VLOOKUP(Target_AM[[#This Row],[NIPNAS]],Target_CC[],COLUMN(AY$2)+9,0)</f>
        <v>865984.912577254</v>
      </c>
      <c r="BN25" s="22">
        <f>Target_AM[[#This Row],[PROPORSI]]*VLOOKUP(Target_AM[[#This Row],[NIPNAS]],Target_CC[],COLUMN(AZ$2)+9,0)</f>
        <v>10000000.000000004</v>
      </c>
      <c r="BO25" s="22">
        <f>Target_AM[[#This Row],[PROPORSI]]*VLOOKUP(Target_AM[[#This Row],[NIPNAS]],Target_CC[],COLUMN(BA$2)+9,0)</f>
        <v>13648600</v>
      </c>
      <c r="BP25" s="22">
        <f>Target_AM[[#This Row],[PROPORSI]]*VLOOKUP(Target_AM[[#This Row],[NIPNAS]],Target_CC[],COLUMN(BB$2)+9,0)</f>
        <v>13648600</v>
      </c>
      <c r="BQ25" s="22">
        <f>Target_AM[[#This Row],[PROPORSI]]*VLOOKUP(Target_AM[[#This Row],[NIPNAS]],Target_CC[],COLUMN(BC$2)+9,0)</f>
        <v>13648600</v>
      </c>
      <c r="BR25" s="22">
        <f>Target_AM[[#This Row],[PROPORSI]]*VLOOKUP(Target_AM[[#This Row],[NIPNAS]],Target_CC[],COLUMN(BD$2)+9,0)</f>
        <v>13153600</v>
      </c>
      <c r="BS25" s="22">
        <f>Target_AM[[#This Row],[PROPORSI]]*VLOOKUP(Target_AM[[#This Row],[NIPNAS]],Target_CC[],COLUMN(BE$2)+9,0)</f>
        <v>13153600</v>
      </c>
      <c r="BT25" s="22">
        <f>Target_AM[[#This Row],[PROPORSI]]*VLOOKUP(Target_AM[[#This Row],[NIPNAS]],Target_CC[],COLUMN(BF$2)+9,0)</f>
        <v>13153600</v>
      </c>
      <c r="BU25" s="22">
        <f>Target_AM[[#This Row],[PROPORSI]]*VLOOKUP(Target_AM[[#This Row],[NIPNAS]],Target_CC[],COLUMN(BG$2)+9,0)</f>
        <v>13153600</v>
      </c>
      <c r="BV25" s="22">
        <f>Target_AM[[#This Row],[PROPORSI]]*VLOOKUP(Target_AM[[#This Row],[NIPNAS]],Target_CC[],COLUMN(BH$2)+9,0)</f>
        <v>13153600</v>
      </c>
      <c r="BW25" s="22">
        <f>Target_AM[[#This Row],[PROPORSI]]*VLOOKUP(Target_AM[[#This Row],[NIPNAS]],Target_CC[],COLUMN(BI$2)+9,0)</f>
        <v>13153600</v>
      </c>
      <c r="BX25" s="22">
        <f>Target_AM[[#This Row],[PROPORSI]]*VLOOKUP(Target_AM[[#This Row],[NIPNAS]],Target_CC[],COLUMN(BJ$2)+9,0)</f>
        <v>13153600</v>
      </c>
      <c r="BY25" s="22">
        <f>Target_AM[[#This Row],[PROPORSI]]*VLOOKUP(Target_AM[[#This Row],[NIPNAS]],Target_CC[],COLUMN(BK$2)+9,0)</f>
        <v>13153600</v>
      </c>
      <c r="BZ25" s="22">
        <f>Target_AM[[#This Row],[PROPORSI]]*VLOOKUP(Target_AM[[#This Row],[NIPNAS]],Target_CC[],COLUMN(BL$2)+9,0)</f>
        <v>13153600</v>
      </c>
      <c r="CA25" s="22">
        <f>Target_AM[[#This Row],[PROPORSI]]*VLOOKUP(Target_AM[[#This Row],[NIPNAS]],Target_CC[],COLUMN(BM$2)+9,0)</f>
        <v>159328200</v>
      </c>
      <c r="CB25" s="22">
        <f>Target_AM[[#This Row],[PROPORSI]]*VLOOKUP(Target_AM[[#This Row],[NIPNAS]],Target_CC[],COLUMN(BN$2)+9,0)</f>
        <v>9900000</v>
      </c>
      <c r="CC25" s="22">
        <f>Target_AM[[#This Row],[PROPORSI]]*VLOOKUP(Target_AM[[#This Row],[NIPNAS]],Target_CC[],COLUMN(BO$2)+9,0)</f>
        <v>9900000</v>
      </c>
      <c r="CD25" s="22">
        <f>Target_AM[[#This Row],[PROPORSI]]*VLOOKUP(Target_AM[[#This Row],[NIPNAS]],Target_CC[],COLUMN(BP$2)+9,0)</f>
        <v>9900000</v>
      </c>
      <c r="CE25" s="22">
        <f>Target_AM[[#This Row],[PROPORSI]]*VLOOKUP(Target_AM[[#This Row],[NIPNAS]],Target_CC[],COLUMN(BQ$2)+9,0)</f>
        <v>9405000</v>
      </c>
      <c r="CF25" s="22">
        <f>Target_AM[[#This Row],[PROPORSI]]*VLOOKUP(Target_AM[[#This Row],[NIPNAS]],Target_CC[],COLUMN(BR$2)+9,0)</f>
        <v>9405000</v>
      </c>
      <c r="CG25" s="22">
        <f>Target_AM[[#This Row],[PROPORSI]]*VLOOKUP(Target_AM[[#This Row],[NIPNAS]],Target_CC[],COLUMN(BS$2)+9,0)</f>
        <v>9405000</v>
      </c>
      <c r="CH25" s="22">
        <f>Target_AM[[#This Row],[PROPORSI]]*VLOOKUP(Target_AM[[#This Row],[NIPNAS]],Target_CC[],COLUMN(BT$2)+9,0)</f>
        <v>9405000</v>
      </c>
      <c r="CI25" s="22">
        <f>Target_AM[[#This Row],[PROPORSI]]*VLOOKUP(Target_AM[[#This Row],[NIPNAS]],Target_CC[],COLUMN(BU$2)+9,0)</f>
        <v>9405000</v>
      </c>
      <c r="CJ25" s="22">
        <f>Target_AM[[#This Row],[PROPORSI]]*VLOOKUP(Target_AM[[#This Row],[NIPNAS]],Target_CC[],COLUMN(BV$2)+9,0)</f>
        <v>9405000</v>
      </c>
      <c r="CK25" s="22">
        <f>Target_AM[[#This Row],[PROPORSI]]*VLOOKUP(Target_AM[[#This Row],[NIPNAS]],Target_CC[],COLUMN(BW$2)+9,0)</f>
        <v>9405000</v>
      </c>
      <c r="CL25" s="22">
        <f>Target_AM[[#This Row],[PROPORSI]]*VLOOKUP(Target_AM[[#This Row],[NIPNAS]],Target_CC[],COLUMN(BX$2)+9,0)</f>
        <v>9405000</v>
      </c>
      <c r="CM25" s="22">
        <f>Target_AM[[#This Row],[PROPORSI]]*VLOOKUP(Target_AM[[#This Row],[NIPNAS]],Target_CC[],COLUMN(BY$2)+9,0)</f>
        <v>9405000</v>
      </c>
      <c r="CN25" s="22">
        <f>Target_AM[[#This Row],[PROPORSI]]*VLOOKUP(Target_AM[[#This Row],[NIPNAS]],Target_CC[],COLUMN(BZ$2)+9,0)</f>
        <v>114345000</v>
      </c>
      <c r="CO25" s="22">
        <f>Target_AM[[#This Row],[PROPORSI]]*VLOOKUP(Target_AM[[#This Row],[NIPNAS]],Target_CC[],COLUMN(CA$2)+9,0)</f>
        <v>3748600</v>
      </c>
      <c r="CP25" s="22">
        <f>Target_AM[[#This Row],[PROPORSI]]*VLOOKUP(Target_AM[[#This Row],[NIPNAS]],Target_CC[],COLUMN(CB$2)+9,0)</f>
        <v>3748600</v>
      </c>
      <c r="CQ25" s="22">
        <f>Target_AM[[#This Row],[PROPORSI]]*VLOOKUP(Target_AM[[#This Row],[NIPNAS]],Target_CC[],COLUMN(CC$2)+9,0)</f>
        <v>3748600</v>
      </c>
      <c r="CR25" s="22">
        <f>Target_AM[[#This Row],[PROPORSI]]*VLOOKUP(Target_AM[[#This Row],[NIPNAS]],Target_CC[],COLUMN(CD$2)+9,0)</f>
        <v>3748600</v>
      </c>
      <c r="CS25" s="22">
        <f>Target_AM[[#This Row],[PROPORSI]]*VLOOKUP(Target_AM[[#This Row],[NIPNAS]],Target_CC[],COLUMN(CE$2)+9,0)</f>
        <v>3748600</v>
      </c>
      <c r="CT25" s="22">
        <f>Target_AM[[#This Row],[PROPORSI]]*VLOOKUP(Target_AM[[#This Row],[NIPNAS]],Target_CC[],COLUMN(CF$2)+9,0)</f>
        <v>3748600</v>
      </c>
      <c r="CU25" s="22">
        <f>Target_AM[[#This Row],[PROPORSI]]*VLOOKUP(Target_AM[[#This Row],[NIPNAS]],Target_CC[],COLUMN(CG$2)+9,0)</f>
        <v>3748600</v>
      </c>
      <c r="CV25" s="22">
        <f>Target_AM[[#This Row],[PROPORSI]]*VLOOKUP(Target_AM[[#This Row],[NIPNAS]],Target_CC[],COLUMN(CH$2)+9,0)</f>
        <v>3748600</v>
      </c>
      <c r="CW25" s="22">
        <f>Target_AM[[#This Row],[PROPORSI]]*VLOOKUP(Target_AM[[#This Row],[NIPNAS]],Target_CC[],COLUMN(CI$2)+9,0)</f>
        <v>3748600</v>
      </c>
      <c r="CX25" s="22">
        <f>Target_AM[[#This Row],[PROPORSI]]*VLOOKUP(Target_AM[[#This Row],[NIPNAS]],Target_CC[],COLUMN(CJ$2)+9,0)</f>
        <v>3748600</v>
      </c>
      <c r="CY25" s="22">
        <f>Target_AM[[#This Row],[PROPORSI]]*VLOOKUP(Target_AM[[#This Row],[NIPNAS]],Target_CC[],COLUMN(CK$2)+9,0)</f>
        <v>3748600</v>
      </c>
      <c r="CZ25" s="22">
        <f>Target_AM[[#This Row],[PROPORSI]]*VLOOKUP(Target_AM[[#This Row],[NIPNAS]],Target_CC[],COLUMN(CL$2)+9,0)</f>
        <v>3748600</v>
      </c>
      <c r="DA25" s="22">
        <f>Target_AM[[#This Row],[PROPORSI]]*VLOOKUP(Target_AM[[#This Row],[NIPNAS]],Target_CC[],COLUMN(CM$2)+9,0)</f>
        <v>44983200</v>
      </c>
      <c r="DB25" s="22">
        <f>Target_AM[[#This Row],[PROPORSI]]*VLOOKUP(Target_AM[[#This Row],[NIPNAS]],Target_CC[],COLUMN(CN$2)+9,0)</f>
        <v>0</v>
      </c>
      <c r="DC25" s="22">
        <f>Target_AM[[#This Row],[PROPORSI]]*VLOOKUP(Target_AM[[#This Row],[NIPNAS]],Target_CC[],COLUMN(CO$2)+9,0)</f>
        <v>0</v>
      </c>
      <c r="DD25" s="22">
        <f>Target_AM[[#This Row],[PROPORSI]]*VLOOKUP(Target_AM[[#This Row],[NIPNAS]],Target_CC[],COLUMN(CP$2)+9,0)</f>
        <v>0</v>
      </c>
      <c r="DE25" s="22">
        <f>Target_AM[[#This Row],[PROPORSI]]*VLOOKUP(Target_AM[[#This Row],[NIPNAS]],Target_CC[],COLUMN(CQ$2)+9,0)</f>
        <v>0</v>
      </c>
      <c r="DF25" s="22">
        <f>Target_AM[[#This Row],[PROPORSI]]*VLOOKUP(Target_AM[[#This Row],[NIPNAS]],Target_CC[],COLUMN(CR$2)+9,0)</f>
        <v>0</v>
      </c>
      <c r="DG25" s="22">
        <f>Target_AM[[#This Row],[PROPORSI]]*VLOOKUP(Target_AM[[#This Row],[NIPNAS]],Target_CC[],COLUMN(CS$2)+9,0)</f>
        <v>0</v>
      </c>
      <c r="DH25" s="22">
        <f>Target_AM[[#This Row],[PROPORSI]]*VLOOKUP(Target_AM[[#This Row],[NIPNAS]],Target_CC[],COLUMN(CT$2)+9,0)</f>
        <v>0</v>
      </c>
      <c r="DI25" s="22">
        <f>Target_AM[[#This Row],[PROPORSI]]*VLOOKUP(Target_AM[[#This Row],[NIPNAS]],Target_CC[],COLUMN(CU$2)+9,0)</f>
        <v>0</v>
      </c>
      <c r="DJ25" s="22">
        <f>Target_AM[[#This Row],[PROPORSI]]*VLOOKUP(Target_AM[[#This Row],[NIPNAS]],Target_CC[],COLUMN(CV$2)+9,0)</f>
        <v>0</v>
      </c>
      <c r="DK25" s="22">
        <f>Target_AM[[#This Row],[PROPORSI]]*VLOOKUP(Target_AM[[#This Row],[NIPNAS]],Target_CC[],COLUMN(CW$2)+9,0)</f>
        <v>0</v>
      </c>
      <c r="DL25" s="22">
        <f>Target_AM[[#This Row],[PROPORSI]]*VLOOKUP(Target_AM[[#This Row],[NIPNAS]],Target_CC[],COLUMN(CX$2)+9,0)</f>
        <v>0</v>
      </c>
      <c r="DM25" s="22">
        <f>Target_AM[[#This Row],[PROPORSI]]*VLOOKUP(Target_AM[[#This Row],[NIPNAS]],Target_CC[],COLUMN(CY$2)+9,0)</f>
        <v>0</v>
      </c>
      <c r="DN25" s="22">
        <f>Target_AM[[#This Row],[PROPORSI]]*VLOOKUP(Target_AM[[#This Row],[NIPNAS]],Target_CC[],COLUMN(CZ$2)+9,0)</f>
        <v>0</v>
      </c>
      <c r="DO25" s="22">
        <f>Target_AM[[#This Row],[PROPORSI]]*VLOOKUP(Target_AM[[#This Row],[NIPNAS]],Target_CC[],COLUMN(DA$2)+9,0)</f>
        <v>0</v>
      </c>
      <c r="DP25" s="22">
        <f>Target_AM[[#This Row],[PROPORSI]]*VLOOKUP(Target_AM[[#This Row],[NIPNAS]],Target_CC[],COLUMN(DB$2)+9,0)</f>
        <v>0</v>
      </c>
      <c r="DQ25" s="22">
        <f>Target_AM[[#This Row],[PROPORSI]]*VLOOKUP(Target_AM[[#This Row],[NIPNAS]],Target_CC[],COLUMN(DC$2)+9,0)</f>
        <v>0</v>
      </c>
      <c r="DR25" s="22">
        <f>Target_AM[[#This Row],[PROPORSI]]*VLOOKUP(Target_AM[[#This Row],[NIPNAS]],Target_CC[],COLUMN(DD$2)+9,0)</f>
        <v>0</v>
      </c>
      <c r="DS25" s="22">
        <f>Target_AM[[#This Row],[PROPORSI]]*VLOOKUP(Target_AM[[#This Row],[NIPNAS]],Target_CC[],COLUMN(DE$2)+9,0)</f>
        <v>0</v>
      </c>
      <c r="DT25" s="22">
        <f>Target_AM[[#This Row],[PROPORSI]]*VLOOKUP(Target_AM[[#This Row],[NIPNAS]],Target_CC[],COLUMN(DF$2)+9,0)</f>
        <v>0</v>
      </c>
      <c r="DU25" s="22">
        <f>Target_AM[[#This Row],[PROPORSI]]*VLOOKUP(Target_AM[[#This Row],[NIPNAS]],Target_CC[],COLUMN(DG$2)+9,0)</f>
        <v>0</v>
      </c>
      <c r="DV25" s="22">
        <f>Target_AM[[#This Row],[PROPORSI]]*VLOOKUP(Target_AM[[#This Row],[NIPNAS]],Target_CC[],COLUMN(DH$2)+9,0)</f>
        <v>0</v>
      </c>
      <c r="DW25" s="22">
        <f>Target_AM[[#This Row],[PROPORSI]]*VLOOKUP(Target_AM[[#This Row],[NIPNAS]],Target_CC[],COLUMN(DI$2)+9,0)</f>
        <v>0</v>
      </c>
      <c r="DX25" s="22">
        <f>Target_AM[[#This Row],[PROPORSI]]*VLOOKUP(Target_AM[[#This Row],[NIPNAS]],Target_CC[],COLUMN(DJ$2)+9,0)</f>
        <v>0</v>
      </c>
      <c r="DY25" s="22">
        <f>Target_AM[[#This Row],[PROPORSI]]*VLOOKUP(Target_AM[[#This Row],[NIPNAS]],Target_CC[],COLUMN(DK$2)+9,0)</f>
        <v>0</v>
      </c>
      <c r="DZ25" s="22">
        <f>Target_AM[[#This Row],[PROPORSI]]*VLOOKUP(Target_AM[[#This Row],[NIPNAS]],Target_CC[],COLUMN(DL$2)+9,0)</f>
        <v>0</v>
      </c>
      <c r="EA25" s="22">
        <f>Target_AM[[#This Row],[PROPORSI]]*VLOOKUP(Target_AM[[#This Row],[NIPNAS]],Target_CC[],COLUMN(DM$2)+9,0)</f>
        <v>0</v>
      </c>
    </row>
    <row r="26" spans="2:131" x14ac:dyDescent="0.3">
      <c r="B26">
        <v>405605</v>
      </c>
      <c r="C26" t="s">
        <v>1020</v>
      </c>
      <c r="D26">
        <v>1</v>
      </c>
      <c r="E26" s="8">
        <v>45658</v>
      </c>
      <c r="F26">
        <v>2914415</v>
      </c>
      <c r="G26" t="s">
        <v>959</v>
      </c>
      <c r="J26" t="s">
        <v>888</v>
      </c>
      <c r="K26" t="s">
        <v>20</v>
      </c>
      <c r="L26" t="s">
        <v>159</v>
      </c>
      <c r="M26" t="s">
        <v>18</v>
      </c>
      <c r="N26" s="23">
        <f>Target_AM[[#This Row],[PROPORSI]]*VLOOKUP(Target_AM[[#This Row],[NIPNAS]],Target_CC[],9,0)</f>
        <v>1814924411.1482339</v>
      </c>
      <c r="O26" s="22">
        <f>Target_AM[[#This Row],[PROPORSI]]*VLOOKUP(Target_AM[[#This Row],[NIPNAS]],Target_CC[],COLUMN(A$2)+9,0)</f>
        <v>67622261</v>
      </c>
      <c r="P26" s="22">
        <f>Target_AM[[#This Row],[PROPORSI]]*VLOOKUP(Target_AM[[#This Row],[NIPNAS]],Target_CC[],COLUMN(B$2)+9,0)</f>
        <v>124046740</v>
      </c>
      <c r="Q26" s="22">
        <f>Target_AM[[#This Row],[PROPORSI]]*VLOOKUP(Target_AM[[#This Row],[NIPNAS]],Target_CC[],COLUMN(C$2)+9,0)</f>
        <v>116548797</v>
      </c>
      <c r="R26" s="22">
        <f>Target_AM[[#This Row],[PROPORSI]]*VLOOKUP(Target_AM[[#This Row],[NIPNAS]],Target_CC[],COLUMN(D$2)+9,0)</f>
        <v>101263716</v>
      </c>
      <c r="S26" s="22">
        <f>Target_AM[[#This Row],[PROPORSI]]*VLOOKUP(Target_AM[[#This Row],[NIPNAS]],Target_CC[],COLUMN(E$2)+9,0)</f>
        <v>102233592</v>
      </c>
      <c r="T26" s="22">
        <f>Target_AM[[#This Row],[PROPORSI]]*VLOOKUP(Target_AM[[#This Row],[NIPNAS]],Target_CC[],COLUMN(F$2)+9,0)</f>
        <v>102687443</v>
      </c>
      <c r="U26" s="22">
        <f>Target_AM[[#This Row],[PROPORSI]]*VLOOKUP(Target_AM[[#This Row],[NIPNAS]],Target_CC[],COLUMN(G$2)+9,0)</f>
        <v>113139434</v>
      </c>
      <c r="V26" s="22">
        <f>Target_AM[[#This Row],[PROPORSI]]*VLOOKUP(Target_AM[[#This Row],[NIPNAS]],Target_CC[],COLUMN(H$2)+9,0)</f>
        <v>112086565</v>
      </c>
      <c r="W26" s="22">
        <f>Target_AM[[#This Row],[PROPORSI]]*VLOOKUP(Target_AM[[#This Row],[NIPNAS]],Target_CC[],COLUMN(I$2)+9,0)</f>
        <v>112052664</v>
      </c>
      <c r="X26" s="22">
        <f>Target_AM[[#This Row],[PROPORSI]]*VLOOKUP(Target_AM[[#This Row],[NIPNAS]],Target_CC[],COLUMN(J$2)+9,0)</f>
        <v>112966353</v>
      </c>
      <c r="Y26" s="22">
        <f>Target_AM[[#This Row],[PROPORSI]]*VLOOKUP(Target_AM[[#This Row],[NIPNAS]],Target_CC[],COLUMN(K$2)+9,0)</f>
        <v>111511446</v>
      </c>
      <c r="Z26" s="22">
        <f>Target_AM[[#This Row],[PROPORSI]]*VLOOKUP(Target_AM[[#This Row],[NIPNAS]],Target_CC[],COLUMN(L$2)+9,0)</f>
        <v>111510263</v>
      </c>
      <c r="AA26" s="22">
        <f>Target_AM[[#This Row],[PROPORSI]]*VLOOKUP(Target_AM[[#This Row],[NIPNAS]],Target_CC[],COLUMN(M$2)+9,0)</f>
        <v>1287669274</v>
      </c>
      <c r="AB26" s="22">
        <f>Target_AM[[#This Row],[PROPORSI]]*VLOOKUP(Target_AM[[#This Row],[NIPNAS]],Target_CC[],COLUMN(N$2)+9,0)</f>
        <v>10667743</v>
      </c>
      <c r="AC26" s="22">
        <f>Target_AM[[#This Row],[PROPORSI]]*VLOOKUP(Target_AM[[#This Row],[NIPNAS]],Target_CC[],COLUMN(O$2)+9,0)</f>
        <v>19568981</v>
      </c>
      <c r="AD26" s="22">
        <f>Target_AM[[#This Row],[PROPORSI]]*VLOOKUP(Target_AM[[#This Row],[NIPNAS]],Target_CC[],COLUMN(P$2)+9,0)</f>
        <v>18386144</v>
      </c>
      <c r="AE26" s="22">
        <f>Target_AM[[#This Row],[PROPORSI]]*VLOOKUP(Target_AM[[#This Row],[NIPNAS]],Target_CC[],COLUMN(Q$2)+9,0)</f>
        <v>15974847</v>
      </c>
      <c r="AF26" s="22">
        <f>Target_AM[[#This Row],[PROPORSI]]*VLOOKUP(Target_AM[[#This Row],[NIPNAS]],Target_CC[],COLUMN(R$2)+9,0)</f>
        <v>16127850</v>
      </c>
      <c r="AG26" s="22">
        <f>Target_AM[[#This Row],[PROPORSI]]*VLOOKUP(Target_AM[[#This Row],[NIPNAS]],Target_CC[],COLUMN(S$2)+9,0)</f>
        <v>16199447</v>
      </c>
      <c r="AH26" s="22">
        <f>Target_AM[[#This Row],[PROPORSI]]*VLOOKUP(Target_AM[[#This Row],[NIPNAS]],Target_CC[],COLUMN(T$2)+9,0)</f>
        <v>17848300</v>
      </c>
      <c r="AI26" s="22">
        <f>Target_AM[[#This Row],[PROPORSI]]*VLOOKUP(Target_AM[[#This Row],[NIPNAS]],Target_CC[],COLUMN(U$2)+9,0)</f>
        <v>17682205</v>
      </c>
      <c r="AJ26" s="22">
        <f>Target_AM[[#This Row],[PROPORSI]]*VLOOKUP(Target_AM[[#This Row],[NIPNAS]],Target_CC[],COLUMN(V$2)+9,0)</f>
        <v>17676857</v>
      </c>
      <c r="AK26" s="22">
        <f>Target_AM[[#This Row],[PROPORSI]]*VLOOKUP(Target_AM[[#This Row],[NIPNAS]],Target_CC[],COLUMN(W$2)+9,0)</f>
        <v>17820996</v>
      </c>
      <c r="AL26" s="22">
        <f>Target_AM[[#This Row],[PROPORSI]]*VLOOKUP(Target_AM[[#This Row],[NIPNAS]],Target_CC[],COLUMN(X$2)+9,0)</f>
        <v>17591477</v>
      </c>
      <c r="AM26" s="22">
        <f>Target_AM[[#This Row],[PROPORSI]]*VLOOKUP(Target_AM[[#This Row],[NIPNAS]],Target_CC[],COLUMN(Y$2)+9,0)</f>
        <v>17591290</v>
      </c>
      <c r="AN26" s="22">
        <f>Target_AM[[#This Row],[PROPORSI]]*VLOOKUP(Target_AM[[#This Row],[NIPNAS]],Target_CC[],COLUMN(Z$2)+9,0)</f>
        <v>203136137</v>
      </c>
      <c r="AO26" s="22">
        <f>Target_AM[[#This Row],[PROPORSI]]*VLOOKUP(Target_AM[[#This Row],[NIPNAS]],Target_CC[],COLUMN(AA$2)+9,0)</f>
        <v>78290004</v>
      </c>
      <c r="AP26" s="22">
        <f>Target_AM[[#This Row],[PROPORSI]]*VLOOKUP(Target_AM[[#This Row],[NIPNAS]],Target_CC[],COLUMN(AB$2)+9,0)</f>
        <v>143615721</v>
      </c>
      <c r="AQ26" s="22">
        <f>Target_AM[[#This Row],[PROPORSI]]*VLOOKUP(Target_AM[[#This Row],[NIPNAS]],Target_CC[],COLUMN(AC$2)+9,0)</f>
        <v>134934941</v>
      </c>
      <c r="AR26" s="22">
        <f>Target_AM[[#This Row],[PROPORSI]]*VLOOKUP(Target_AM[[#This Row],[NIPNAS]],Target_CC[],COLUMN(AD$2)+9,0)</f>
        <v>117238563</v>
      </c>
      <c r="AS26" s="22">
        <f>Target_AM[[#This Row],[PROPORSI]]*VLOOKUP(Target_AM[[#This Row],[NIPNAS]],Target_CC[],COLUMN(AE$2)+9,0)</f>
        <v>118361442</v>
      </c>
      <c r="AT26" s="22">
        <f>Target_AM[[#This Row],[PROPORSI]]*VLOOKUP(Target_AM[[#This Row],[NIPNAS]],Target_CC[],COLUMN(AF$2)+9,0)</f>
        <v>118886890</v>
      </c>
      <c r="AU26" s="22">
        <f>Target_AM[[#This Row],[PROPORSI]]*VLOOKUP(Target_AM[[#This Row],[NIPNAS]],Target_CC[],COLUMN(AG$2)+9,0)</f>
        <v>130987734</v>
      </c>
      <c r="AV26" s="22">
        <f>Target_AM[[#This Row],[PROPORSI]]*VLOOKUP(Target_AM[[#This Row],[NIPNAS]],Target_CC[],COLUMN(AH$2)+9,0)</f>
        <v>129768770</v>
      </c>
      <c r="AW26" s="22">
        <f>Target_AM[[#This Row],[PROPORSI]]*VLOOKUP(Target_AM[[#This Row],[NIPNAS]],Target_CC[],COLUMN(AI$2)+9,0)</f>
        <v>129729521</v>
      </c>
      <c r="AX26" s="22">
        <f>Target_AM[[#This Row],[PROPORSI]]*VLOOKUP(Target_AM[[#This Row],[NIPNAS]],Target_CC[],COLUMN(AJ$2)+9,0)</f>
        <v>130787349</v>
      </c>
      <c r="AY26" s="22">
        <f>Target_AM[[#This Row],[PROPORSI]]*VLOOKUP(Target_AM[[#This Row],[NIPNAS]],Target_CC[],COLUMN(AK$2)+9,0)</f>
        <v>129102923</v>
      </c>
      <c r="AZ26" s="22">
        <f>Target_AM[[#This Row],[PROPORSI]]*VLOOKUP(Target_AM[[#This Row],[NIPNAS]],Target_CC[],COLUMN(AL$2)+9,0)</f>
        <v>129101553</v>
      </c>
      <c r="BA26" s="22">
        <f>Target_AM[[#This Row],[PROPORSI]]*VLOOKUP(Target_AM[[#This Row],[NIPNAS]],Target_CC[],COLUMN(AM$2)+9,0)</f>
        <v>1490805411</v>
      </c>
      <c r="BB26" s="22">
        <f>Target_AM[[#This Row],[PROPORSI]]*VLOOKUP(Target_AM[[#This Row],[NIPNAS]],Target_CC[],COLUMN(AN$2)+9,0)</f>
        <v>80435382</v>
      </c>
      <c r="BC26" s="22">
        <f>Target_AM[[#This Row],[PROPORSI]]*VLOOKUP(Target_AM[[#This Row],[NIPNAS]],Target_CC[],COLUMN(AO$2)+9,0)</f>
        <v>80779219</v>
      </c>
      <c r="BD26" s="22">
        <f>Target_AM[[#This Row],[PROPORSI]]*VLOOKUP(Target_AM[[#This Row],[NIPNAS]],Target_CC[],COLUMN(AP$2)+9,0)</f>
        <v>80386975</v>
      </c>
      <c r="BE26" s="22">
        <f>Target_AM[[#This Row],[PROPORSI]]*VLOOKUP(Target_AM[[#This Row],[NIPNAS]],Target_CC[],COLUMN(AQ$2)+9,0)</f>
        <v>79376461</v>
      </c>
      <c r="BF26" s="22">
        <f>Target_AM[[#This Row],[PROPORSI]]*VLOOKUP(Target_AM[[#This Row],[NIPNAS]],Target_CC[],COLUMN(AR$2)+9,0)</f>
        <v>80139884</v>
      </c>
      <c r="BG26" s="22">
        <f>Target_AM[[#This Row],[PROPORSI]]*VLOOKUP(Target_AM[[#This Row],[NIPNAS]],Target_CC[],COLUMN(AS$2)+9,0)</f>
        <v>80496944</v>
      </c>
      <c r="BH26" s="22">
        <f>Target_AM[[#This Row],[PROPORSI]]*VLOOKUP(Target_AM[[#This Row],[NIPNAS]],Target_CC[],COLUMN(AT$2)+9,0)</f>
        <v>88695204</v>
      </c>
      <c r="BI26" s="22">
        <f>Target_AM[[#This Row],[PROPORSI]]*VLOOKUP(Target_AM[[#This Row],[NIPNAS]],Target_CC[],COLUMN(AU$2)+9,0)</f>
        <v>87866442</v>
      </c>
      <c r="BJ26" s="22">
        <f>Target_AM[[#This Row],[PROPORSI]]*VLOOKUP(Target_AM[[#This Row],[NIPNAS]],Target_CC[],COLUMN(AV$2)+9,0)</f>
        <v>87839559</v>
      </c>
      <c r="BK26" s="22">
        <f>Target_AM[[#This Row],[PROPORSI]]*VLOOKUP(Target_AM[[#This Row],[NIPNAS]],Target_CC[],COLUMN(AW$2)+9,0)</f>
        <v>88557957</v>
      </c>
      <c r="BL26" s="22">
        <f>Target_AM[[#This Row],[PROPORSI]]*VLOOKUP(Target_AM[[#This Row],[NIPNAS]],Target_CC[],COLUMN(AX$2)+9,0)</f>
        <v>87413456</v>
      </c>
      <c r="BM26" s="22">
        <f>Target_AM[[#This Row],[PROPORSI]]*VLOOKUP(Target_AM[[#This Row],[NIPNAS]],Target_CC[],COLUMN(AY$2)+9,0)</f>
        <v>87412517</v>
      </c>
      <c r="BN26" s="22">
        <f>Target_AM[[#This Row],[PROPORSI]]*VLOOKUP(Target_AM[[#This Row],[NIPNAS]],Target_CC[],COLUMN(AZ$2)+9,0)</f>
        <v>1009400000</v>
      </c>
      <c r="BO26" s="22">
        <f>Target_AM[[#This Row],[PROPORSI]]*VLOOKUP(Target_AM[[#This Row],[NIPNAS]],Target_CC[],COLUMN(BA$2)+9,0)</f>
        <v>128494803</v>
      </c>
      <c r="BP26" s="22">
        <f>Target_AM[[#This Row],[PROPORSI]]*VLOOKUP(Target_AM[[#This Row],[NIPNAS]],Target_CC[],COLUMN(BB$2)+9,0)</f>
        <v>82459427</v>
      </c>
      <c r="BQ26" s="22">
        <f>Target_AM[[#This Row],[PROPORSI]]*VLOOKUP(Target_AM[[#This Row],[NIPNAS]],Target_CC[],COLUMN(BC$2)+9,0)</f>
        <v>118071742</v>
      </c>
      <c r="BR26" s="22">
        <f>Target_AM[[#This Row],[PROPORSI]]*VLOOKUP(Target_AM[[#This Row],[NIPNAS]],Target_CC[],COLUMN(BD$2)+9,0)</f>
        <v>92347075.099999994</v>
      </c>
      <c r="BS26" s="22">
        <f>Target_AM[[#This Row],[PROPORSI]]*VLOOKUP(Target_AM[[#This Row],[NIPNAS]],Target_CC[],COLUMN(BE$2)+9,0)</f>
        <v>92347075.099999994</v>
      </c>
      <c r="BT26" s="22">
        <f>Target_AM[[#This Row],[PROPORSI]]*VLOOKUP(Target_AM[[#This Row],[NIPNAS]],Target_CC[],COLUMN(BF$2)+9,0)</f>
        <v>92347075.099999994</v>
      </c>
      <c r="BU26" s="22">
        <f>Target_AM[[#This Row],[PROPORSI]]*VLOOKUP(Target_AM[[#This Row],[NIPNAS]],Target_CC[],COLUMN(BG$2)+9,0)</f>
        <v>92347075.099999994</v>
      </c>
      <c r="BV26" s="22">
        <f>Target_AM[[#This Row],[PROPORSI]]*VLOOKUP(Target_AM[[#This Row],[NIPNAS]],Target_CC[],COLUMN(BH$2)+9,0)</f>
        <v>92347075.099999994</v>
      </c>
      <c r="BW26" s="22">
        <f>Target_AM[[#This Row],[PROPORSI]]*VLOOKUP(Target_AM[[#This Row],[NIPNAS]],Target_CC[],COLUMN(BI$2)+9,0)</f>
        <v>92347075.099999994</v>
      </c>
      <c r="BX26" s="22">
        <f>Target_AM[[#This Row],[PROPORSI]]*VLOOKUP(Target_AM[[#This Row],[NIPNAS]],Target_CC[],COLUMN(BJ$2)+9,0)</f>
        <v>92347075.099999994</v>
      </c>
      <c r="BY26" s="22">
        <f>Target_AM[[#This Row],[PROPORSI]]*VLOOKUP(Target_AM[[#This Row],[NIPNAS]],Target_CC[],COLUMN(BK$2)+9,0)</f>
        <v>92347075.099999994</v>
      </c>
      <c r="BZ26" s="22">
        <f>Target_AM[[#This Row],[PROPORSI]]*VLOOKUP(Target_AM[[#This Row],[NIPNAS]],Target_CC[],COLUMN(BL$2)+9,0)</f>
        <v>92347075.099999994</v>
      </c>
      <c r="CA26" s="22">
        <f>Target_AM[[#This Row],[PROPORSI]]*VLOOKUP(Target_AM[[#This Row],[NIPNAS]],Target_CC[],COLUMN(BM$2)+9,0)</f>
        <v>1160149647.9000001</v>
      </c>
      <c r="CB26" s="22">
        <f>Target_AM[[#This Row],[PROPORSI]]*VLOOKUP(Target_AM[[#This Row],[NIPNAS]],Target_CC[],COLUMN(BN$2)+9,0)</f>
        <v>83012334</v>
      </c>
      <c r="CC26" s="22">
        <f>Target_AM[[#This Row],[PROPORSI]]*VLOOKUP(Target_AM[[#This Row],[NIPNAS]],Target_CC[],COLUMN(BO$2)+9,0)</f>
        <v>69125952</v>
      </c>
      <c r="CD26" s="22">
        <f>Target_AM[[#This Row],[PROPORSI]]*VLOOKUP(Target_AM[[#This Row],[NIPNAS]],Target_CC[],COLUMN(BP$2)+9,0)</f>
        <v>82304858</v>
      </c>
      <c r="CE26" s="22">
        <f>Target_AM[[#This Row],[PROPORSI]]*VLOOKUP(Target_AM[[#This Row],[NIPNAS]],Target_CC[],COLUMN(BQ$2)+9,0)</f>
        <v>78189615.099999994</v>
      </c>
      <c r="CF26" s="22">
        <f>Target_AM[[#This Row],[PROPORSI]]*VLOOKUP(Target_AM[[#This Row],[NIPNAS]],Target_CC[],COLUMN(BR$2)+9,0)</f>
        <v>78189615.099999994</v>
      </c>
      <c r="CG26" s="22">
        <f>Target_AM[[#This Row],[PROPORSI]]*VLOOKUP(Target_AM[[#This Row],[NIPNAS]],Target_CC[],COLUMN(BS$2)+9,0)</f>
        <v>78189615.099999994</v>
      </c>
      <c r="CH26" s="22">
        <f>Target_AM[[#This Row],[PROPORSI]]*VLOOKUP(Target_AM[[#This Row],[NIPNAS]],Target_CC[],COLUMN(BT$2)+9,0)</f>
        <v>78189615.099999994</v>
      </c>
      <c r="CI26" s="22">
        <f>Target_AM[[#This Row],[PROPORSI]]*VLOOKUP(Target_AM[[#This Row],[NIPNAS]],Target_CC[],COLUMN(BU$2)+9,0)</f>
        <v>78189615.099999994</v>
      </c>
      <c r="CJ26" s="22">
        <f>Target_AM[[#This Row],[PROPORSI]]*VLOOKUP(Target_AM[[#This Row],[NIPNAS]],Target_CC[],COLUMN(BV$2)+9,0)</f>
        <v>78189615.099999994</v>
      </c>
      <c r="CK26" s="22">
        <f>Target_AM[[#This Row],[PROPORSI]]*VLOOKUP(Target_AM[[#This Row],[NIPNAS]],Target_CC[],COLUMN(BW$2)+9,0)</f>
        <v>78189615.099999994</v>
      </c>
      <c r="CL26" s="22">
        <f>Target_AM[[#This Row],[PROPORSI]]*VLOOKUP(Target_AM[[#This Row],[NIPNAS]],Target_CC[],COLUMN(BX$2)+9,0)</f>
        <v>78189615.099999994</v>
      </c>
      <c r="CM26" s="22">
        <f>Target_AM[[#This Row],[PROPORSI]]*VLOOKUP(Target_AM[[#This Row],[NIPNAS]],Target_CC[],COLUMN(BY$2)+9,0)</f>
        <v>78189615.099999994</v>
      </c>
      <c r="CN26" s="22">
        <f>Target_AM[[#This Row],[PROPORSI]]*VLOOKUP(Target_AM[[#This Row],[NIPNAS]],Target_CC[],COLUMN(BZ$2)+9,0)</f>
        <v>938149679.90000021</v>
      </c>
      <c r="CO26" s="22">
        <f>Target_AM[[#This Row],[PROPORSI]]*VLOOKUP(Target_AM[[#This Row],[NIPNAS]],Target_CC[],COLUMN(CA$2)+9,0)</f>
        <v>23243030</v>
      </c>
      <c r="CP26" s="22">
        <f>Target_AM[[#This Row],[PROPORSI]]*VLOOKUP(Target_AM[[#This Row],[NIPNAS]],Target_CC[],COLUMN(CB$2)+9,0)</f>
        <v>14184738</v>
      </c>
      <c r="CQ26" s="22">
        <f>Target_AM[[#This Row],[PROPORSI]]*VLOOKUP(Target_AM[[#This Row],[NIPNAS]],Target_CC[],COLUMN(CC$2)+9,0)</f>
        <v>14157460</v>
      </c>
      <c r="CR26" s="22">
        <f>Target_AM[[#This Row],[PROPORSI]]*VLOOKUP(Target_AM[[#This Row],[NIPNAS]],Target_CC[],COLUMN(CD$2)+9,0)</f>
        <v>14157460</v>
      </c>
      <c r="CS26" s="22">
        <f>Target_AM[[#This Row],[PROPORSI]]*VLOOKUP(Target_AM[[#This Row],[NIPNAS]],Target_CC[],COLUMN(CE$2)+9,0)</f>
        <v>14157460</v>
      </c>
      <c r="CT26" s="22">
        <f>Target_AM[[#This Row],[PROPORSI]]*VLOOKUP(Target_AM[[#This Row],[NIPNAS]],Target_CC[],COLUMN(CF$2)+9,0)</f>
        <v>14157460</v>
      </c>
      <c r="CU26" s="22">
        <f>Target_AM[[#This Row],[PROPORSI]]*VLOOKUP(Target_AM[[#This Row],[NIPNAS]],Target_CC[],COLUMN(CG$2)+9,0)</f>
        <v>14157460</v>
      </c>
      <c r="CV26" s="22">
        <f>Target_AM[[#This Row],[PROPORSI]]*VLOOKUP(Target_AM[[#This Row],[NIPNAS]],Target_CC[],COLUMN(CH$2)+9,0)</f>
        <v>14157460</v>
      </c>
      <c r="CW26" s="22">
        <f>Target_AM[[#This Row],[PROPORSI]]*VLOOKUP(Target_AM[[#This Row],[NIPNAS]],Target_CC[],COLUMN(CI$2)+9,0)</f>
        <v>14157460</v>
      </c>
      <c r="CX26" s="22">
        <f>Target_AM[[#This Row],[PROPORSI]]*VLOOKUP(Target_AM[[#This Row],[NIPNAS]],Target_CC[],COLUMN(CJ$2)+9,0)</f>
        <v>14157460</v>
      </c>
      <c r="CY26" s="22">
        <f>Target_AM[[#This Row],[PROPORSI]]*VLOOKUP(Target_AM[[#This Row],[NIPNAS]],Target_CC[],COLUMN(CK$2)+9,0)</f>
        <v>14157460</v>
      </c>
      <c r="CZ26" s="22">
        <f>Target_AM[[#This Row],[PROPORSI]]*VLOOKUP(Target_AM[[#This Row],[NIPNAS]],Target_CC[],COLUMN(CL$2)+9,0)</f>
        <v>14157460</v>
      </c>
      <c r="DA26" s="22">
        <f>Target_AM[[#This Row],[PROPORSI]]*VLOOKUP(Target_AM[[#This Row],[NIPNAS]],Target_CC[],COLUMN(CM$2)+9,0)</f>
        <v>179002368</v>
      </c>
      <c r="DB26" s="22">
        <f>Target_AM[[#This Row],[PROPORSI]]*VLOOKUP(Target_AM[[#This Row],[NIPNAS]],Target_CC[],COLUMN(CN$2)+9,0)</f>
        <v>0</v>
      </c>
      <c r="DC26" s="22">
        <f>Target_AM[[#This Row],[PROPORSI]]*VLOOKUP(Target_AM[[#This Row],[NIPNAS]],Target_CC[],COLUMN(CO$2)+9,0)</f>
        <v>-334</v>
      </c>
      <c r="DD26" s="22">
        <f>Target_AM[[#This Row],[PROPORSI]]*VLOOKUP(Target_AM[[#This Row],[NIPNAS]],Target_CC[],COLUMN(CP$2)+9,0)</f>
        <v>48500000</v>
      </c>
      <c r="DE26" s="22">
        <f>Target_AM[[#This Row],[PROPORSI]]*VLOOKUP(Target_AM[[#This Row],[NIPNAS]],Target_CC[],COLUMN(CQ$2)+9,0)</f>
        <v>0</v>
      </c>
      <c r="DF26" s="22">
        <f>Target_AM[[#This Row],[PROPORSI]]*VLOOKUP(Target_AM[[#This Row],[NIPNAS]],Target_CC[],COLUMN(CR$2)+9,0)</f>
        <v>0</v>
      </c>
      <c r="DG26" s="22">
        <f>Target_AM[[#This Row],[PROPORSI]]*VLOOKUP(Target_AM[[#This Row],[NIPNAS]],Target_CC[],COLUMN(CS$2)+9,0)</f>
        <v>0</v>
      </c>
      <c r="DH26" s="22">
        <f>Target_AM[[#This Row],[PROPORSI]]*VLOOKUP(Target_AM[[#This Row],[NIPNAS]],Target_CC[],COLUMN(CT$2)+9,0)</f>
        <v>0</v>
      </c>
      <c r="DI26" s="22">
        <f>Target_AM[[#This Row],[PROPORSI]]*VLOOKUP(Target_AM[[#This Row],[NIPNAS]],Target_CC[],COLUMN(CU$2)+9,0)</f>
        <v>0</v>
      </c>
      <c r="DJ26" s="22">
        <f>Target_AM[[#This Row],[PROPORSI]]*VLOOKUP(Target_AM[[#This Row],[NIPNAS]],Target_CC[],COLUMN(CV$2)+9,0)</f>
        <v>0</v>
      </c>
      <c r="DK26" s="22">
        <f>Target_AM[[#This Row],[PROPORSI]]*VLOOKUP(Target_AM[[#This Row],[NIPNAS]],Target_CC[],COLUMN(CW$2)+9,0)</f>
        <v>0</v>
      </c>
      <c r="DL26" s="22">
        <f>Target_AM[[#This Row],[PROPORSI]]*VLOOKUP(Target_AM[[#This Row],[NIPNAS]],Target_CC[],COLUMN(CX$2)+9,0)</f>
        <v>0</v>
      </c>
      <c r="DM26" s="22">
        <f>Target_AM[[#This Row],[PROPORSI]]*VLOOKUP(Target_AM[[#This Row],[NIPNAS]],Target_CC[],COLUMN(CY$2)+9,0)</f>
        <v>0</v>
      </c>
      <c r="DN26" s="22">
        <f>Target_AM[[#This Row],[PROPORSI]]*VLOOKUP(Target_AM[[#This Row],[NIPNAS]],Target_CC[],COLUMN(CZ$2)+9,0)</f>
        <v>48499666</v>
      </c>
      <c r="DO26" s="22">
        <f>Target_AM[[#This Row],[PROPORSI]]*VLOOKUP(Target_AM[[#This Row],[NIPNAS]],Target_CC[],COLUMN(DA$2)+9,0)</f>
        <v>0</v>
      </c>
      <c r="DP26" s="22">
        <f>Target_AM[[#This Row],[PROPORSI]]*VLOOKUP(Target_AM[[#This Row],[NIPNAS]],Target_CC[],COLUMN(DB$2)+9,0)</f>
        <v>0</v>
      </c>
      <c r="DQ26" s="22">
        <f>Target_AM[[#This Row],[PROPORSI]]*VLOOKUP(Target_AM[[#This Row],[NIPNAS]],Target_CC[],COLUMN(DC$2)+9,0)</f>
        <v>0</v>
      </c>
      <c r="DR26" s="22">
        <f>Target_AM[[#This Row],[PROPORSI]]*VLOOKUP(Target_AM[[#This Row],[NIPNAS]],Target_CC[],COLUMN(DD$2)+9,0)</f>
        <v>0</v>
      </c>
      <c r="DS26" s="22">
        <f>Target_AM[[#This Row],[PROPORSI]]*VLOOKUP(Target_AM[[#This Row],[NIPNAS]],Target_CC[],COLUMN(DE$2)+9,0)</f>
        <v>0</v>
      </c>
      <c r="DT26" s="22">
        <f>Target_AM[[#This Row],[PROPORSI]]*VLOOKUP(Target_AM[[#This Row],[NIPNAS]],Target_CC[],COLUMN(DF$2)+9,0)</f>
        <v>0</v>
      </c>
      <c r="DU26" s="22">
        <f>Target_AM[[#This Row],[PROPORSI]]*VLOOKUP(Target_AM[[#This Row],[NIPNAS]],Target_CC[],COLUMN(DG$2)+9,0)</f>
        <v>0</v>
      </c>
      <c r="DV26" s="22">
        <f>Target_AM[[#This Row],[PROPORSI]]*VLOOKUP(Target_AM[[#This Row],[NIPNAS]],Target_CC[],COLUMN(DH$2)+9,0)</f>
        <v>0</v>
      </c>
      <c r="DW26" s="22">
        <f>Target_AM[[#This Row],[PROPORSI]]*VLOOKUP(Target_AM[[#This Row],[NIPNAS]],Target_CC[],COLUMN(DI$2)+9,0)</f>
        <v>0</v>
      </c>
      <c r="DX26" s="22">
        <f>Target_AM[[#This Row],[PROPORSI]]*VLOOKUP(Target_AM[[#This Row],[NIPNAS]],Target_CC[],COLUMN(DJ$2)+9,0)</f>
        <v>0</v>
      </c>
      <c r="DY26" s="22">
        <f>Target_AM[[#This Row],[PROPORSI]]*VLOOKUP(Target_AM[[#This Row],[NIPNAS]],Target_CC[],COLUMN(DK$2)+9,0)</f>
        <v>0</v>
      </c>
      <c r="DZ26" s="22">
        <f>Target_AM[[#This Row],[PROPORSI]]*VLOOKUP(Target_AM[[#This Row],[NIPNAS]],Target_CC[],COLUMN(DL$2)+9,0)</f>
        <v>0</v>
      </c>
      <c r="EA26" s="22">
        <f>Target_AM[[#This Row],[PROPORSI]]*VLOOKUP(Target_AM[[#This Row],[NIPNAS]],Target_CC[],COLUMN(DM$2)+9,0)</f>
        <v>0</v>
      </c>
    </row>
    <row r="27" spans="2:131" x14ac:dyDescent="0.3">
      <c r="B27">
        <v>404423</v>
      </c>
      <c r="C27" t="s">
        <v>1006</v>
      </c>
      <c r="D27">
        <v>1</v>
      </c>
      <c r="E27" s="8">
        <v>45658</v>
      </c>
      <c r="F27">
        <v>3001039442</v>
      </c>
      <c r="G27" t="s">
        <v>404</v>
      </c>
      <c r="J27" t="s">
        <v>294</v>
      </c>
      <c r="K27" t="s">
        <v>19</v>
      </c>
      <c r="L27" t="s">
        <v>159</v>
      </c>
      <c r="M27" t="s">
        <v>29</v>
      </c>
      <c r="N27" s="23">
        <f>Target_AM[[#This Row],[PROPORSI]]*VLOOKUP(Target_AM[[#This Row],[NIPNAS]],Target_CC[],9,0)</f>
        <v>781820000</v>
      </c>
      <c r="O27" s="22">
        <f>Target_AM[[#This Row],[PROPORSI]]*VLOOKUP(Target_AM[[#This Row],[NIPNAS]],Target_CC[],COLUMN(A$2)+9,0)</f>
        <v>18040000</v>
      </c>
      <c r="P27" s="22">
        <f>Target_AM[[#This Row],[PROPORSI]]*VLOOKUP(Target_AM[[#This Row],[NIPNAS]],Target_CC[],COLUMN(B$2)+9,0)</f>
        <v>18042105.263157893</v>
      </c>
      <c r="Q27" s="22">
        <f>Target_AM[[#This Row],[PROPORSI]]*VLOOKUP(Target_AM[[#This Row],[NIPNAS]],Target_CC[],COLUMN(C$2)+9,0)</f>
        <v>18037894.736842107</v>
      </c>
      <c r="R27" s="22">
        <f>Target_AM[[#This Row],[PROPORSI]]*VLOOKUP(Target_AM[[#This Row],[NIPNAS]],Target_CC[],COLUMN(D$2)+9,0)</f>
        <v>18033684.210526317</v>
      </c>
      <c r="S27" s="22">
        <f>Target_AM[[#This Row],[PROPORSI]]*VLOOKUP(Target_AM[[#This Row],[NIPNAS]],Target_CC[],COLUMN(E$2)+9,0)</f>
        <v>18035789.47368421</v>
      </c>
      <c r="T27" s="22">
        <f>Target_AM[[#This Row],[PROPORSI]]*VLOOKUP(Target_AM[[#This Row],[NIPNAS]],Target_CC[],COLUMN(F$2)+9,0)</f>
        <v>18037894.736842107</v>
      </c>
      <c r="U27" s="22">
        <f>Target_AM[[#This Row],[PROPORSI]]*VLOOKUP(Target_AM[[#This Row],[NIPNAS]],Target_CC[],COLUMN(G$2)+9,0)</f>
        <v>18048421.052631579</v>
      </c>
      <c r="V27" s="22">
        <f>Target_AM[[#This Row],[PROPORSI]]*VLOOKUP(Target_AM[[#This Row],[NIPNAS]],Target_CC[],COLUMN(H$2)+9,0)</f>
        <v>18044210.52631579</v>
      </c>
      <c r="W27" s="22">
        <f>Target_AM[[#This Row],[PROPORSI]]*VLOOKUP(Target_AM[[#This Row],[NIPNAS]],Target_CC[],COLUMN(I$2)+9,0)</f>
        <v>18044210.52631579</v>
      </c>
      <c r="X27" s="22">
        <f>Target_AM[[#This Row],[PROPORSI]]*VLOOKUP(Target_AM[[#This Row],[NIPNAS]],Target_CC[],COLUMN(J$2)+9,0)</f>
        <v>18048421.052631579</v>
      </c>
      <c r="Y27" s="22">
        <f>Target_AM[[#This Row],[PROPORSI]]*VLOOKUP(Target_AM[[#This Row],[NIPNAS]],Target_CC[],COLUMN(K$2)+9,0)</f>
        <v>18042105.263157893</v>
      </c>
      <c r="Z27" s="22">
        <f>Target_AM[[#This Row],[PROPORSI]]*VLOOKUP(Target_AM[[#This Row],[NIPNAS]],Target_CC[],COLUMN(L$2)+9,0)</f>
        <v>18044210.52631579</v>
      </c>
      <c r="AA27" s="22">
        <f>Target_AM[[#This Row],[PROPORSI]]*VLOOKUP(Target_AM[[#This Row],[NIPNAS]],Target_CC[],COLUMN(M$2)+9,0)</f>
        <v>216498947.36842105</v>
      </c>
      <c r="AB27" s="22">
        <f>Target_AM[[#This Row],[PROPORSI]]*VLOOKUP(Target_AM[[#This Row],[NIPNAS]],Target_CC[],COLUMN(N$2)+9,0)</f>
        <v>0</v>
      </c>
      <c r="AC27" s="22">
        <f>Target_AM[[#This Row],[PROPORSI]]*VLOOKUP(Target_AM[[#This Row],[NIPNAS]],Target_CC[],COLUMN(O$2)+9,0)</f>
        <v>0</v>
      </c>
      <c r="AD27" s="22">
        <f>Target_AM[[#This Row],[PROPORSI]]*VLOOKUP(Target_AM[[#This Row],[NIPNAS]],Target_CC[],COLUMN(P$2)+9,0)</f>
        <v>0</v>
      </c>
      <c r="AE27" s="22">
        <f>Target_AM[[#This Row],[PROPORSI]]*VLOOKUP(Target_AM[[#This Row],[NIPNAS]],Target_CC[],COLUMN(Q$2)+9,0)</f>
        <v>0</v>
      </c>
      <c r="AF27" s="22">
        <f>Target_AM[[#This Row],[PROPORSI]]*VLOOKUP(Target_AM[[#This Row],[NIPNAS]],Target_CC[],COLUMN(R$2)+9,0)</f>
        <v>0</v>
      </c>
      <c r="AG27" s="22">
        <f>Target_AM[[#This Row],[PROPORSI]]*VLOOKUP(Target_AM[[#This Row],[NIPNAS]],Target_CC[],COLUMN(S$2)+9,0)</f>
        <v>0</v>
      </c>
      <c r="AH27" s="22">
        <f>Target_AM[[#This Row],[PROPORSI]]*VLOOKUP(Target_AM[[#This Row],[NIPNAS]],Target_CC[],COLUMN(T$2)+9,0)</f>
        <v>0</v>
      </c>
      <c r="AI27" s="22">
        <f>Target_AM[[#This Row],[PROPORSI]]*VLOOKUP(Target_AM[[#This Row],[NIPNAS]],Target_CC[],COLUMN(U$2)+9,0)</f>
        <v>0</v>
      </c>
      <c r="AJ27" s="22">
        <f>Target_AM[[#This Row],[PROPORSI]]*VLOOKUP(Target_AM[[#This Row],[NIPNAS]],Target_CC[],COLUMN(V$2)+9,0)</f>
        <v>0</v>
      </c>
      <c r="AK27" s="22">
        <f>Target_AM[[#This Row],[PROPORSI]]*VLOOKUP(Target_AM[[#This Row],[NIPNAS]],Target_CC[],COLUMN(W$2)+9,0)</f>
        <v>0</v>
      </c>
      <c r="AL27" s="22">
        <f>Target_AM[[#This Row],[PROPORSI]]*VLOOKUP(Target_AM[[#This Row],[NIPNAS]],Target_CC[],COLUMN(X$2)+9,0)</f>
        <v>0</v>
      </c>
      <c r="AM27" s="22">
        <f>Target_AM[[#This Row],[PROPORSI]]*VLOOKUP(Target_AM[[#This Row],[NIPNAS]],Target_CC[],COLUMN(Y$2)+9,0)</f>
        <v>0</v>
      </c>
      <c r="AN27" s="22">
        <f>Target_AM[[#This Row],[PROPORSI]]*VLOOKUP(Target_AM[[#This Row],[NIPNAS]],Target_CC[],COLUMN(Z$2)+9,0)</f>
        <v>0</v>
      </c>
      <c r="AO27" s="22">
        <f>Target_AM[[#This Row],[PROPORSI]]*VLOOKUP(Target_AM[[#This Row],[NIPNAS]],Target_CC[],COLUMN(AA$2)+9,0)</f>
        <v>18040000</v>
      </c>
      <c r="AP27" s="22">
        <f>Target_AM[[#This Row],[PROPORSI]]*VLOOKUP(Target_AM[[#This Row],[NIPNAS]],Target_CC[],COLUMN(AB$2)+9,0)</f>
        <v>18042105.263157893</v>
      </c>
      <c r="AQ27" s="22">
        <f>Target_AM[[#This Row],[PROPORSI]]*VLOOKUP(Target_AM[[#This Row],[NIPNAS]],Target_CC[],COLUMN(AC$2)+9,0)</f>
        <v>18037894.736842107</v>
      </c>
      <c r="AR27" s="22">
        <f>Target_AM[[#This Row],[PROPORSI]]*VLOOKUP(Target_AM[[#This Row],[NIPNAS]],Target_CC[],COLUMN(AD$2)+9,0)</f>
        <v>18033684.210526317</v>
      </c>
      <c r="AS27" s="22">
        <f>Target_AM[[#This Row],[PROPORSI]]*VLOOKUP(Target_AM[[#This Row],[NIPNAS]],Target_CC[],COLUMN(AE$2)+9,0)</f>
        <v>18035789.47368421</v>
      </c>
      <c r="AT27" s="22">
        <f>Target_AM[[#This Row],[PROPORSI]]*VLOOKUP(Target_AM[[#This Row],[NIPNAS]],Target_CC[],COLUMN(AF$2)+9,0)</f>
        <v>18037894.736842107</v>
      </c>
      <c r="AU27" s="22">
        <f>Target_AM[[#This Row],[PROPORSI]]*VLOOKUP(Target_AM[[#This Row],[NIPNAS]],Target_CC[],COLUMN(AG$2)+9,0)</f>
        <v>18048421.052631579</v>
      </c>
      <c r="AV27" s="22">
        <f>Target_AM[[#This Row],[PROPORSI]]*VLOOKUP(Target_AM[[#This Row],[NIPNAS]],Target_CC[],COLUMN(AH$2)+9,0)</f>
        <v>18044210.52631579</v>
      </c>
      <c r="AW27" s="22">
        <f>Target_AM[[#This Row],[PROPORSI]]*VLOOKUP(Target_AM[[#This Row],[NIPNAS]],Target_CC[],COLUMN(AI$2)+9,0)</f>
        <v>18044210.52631579</v>
      </c>
      <c r="AX27" s="22">
        <f>Target_AM[[#This Row],[PROPORSI]]*VLOOKUP(Target_AM[[#This Row],[NIPNAS]],Target_CC[],COLUMN(AJ$2)+9,0)</f>
        <v>18048421.052631579</v>
      </c>
      <c r="AY27" s="22">
        <f>Target_AM[[#This Row],[PROPORSI]]*VLOOKUP(Target_AM[[#This Row],[NIPNAS]],Target_CC[],COLUMN(AK$2)+9,0)</f>
        <v>18042105.263157893</v>
      </c>
      <c r="AZ27" s="22">
        <f>Target_AM[[#This Row],[PROPORSI]]*VLOOKUP(Target_AM[[#This Row],[NIPNAS]],Target_CC[],COLUMN(AL$2)+9,0)</f>
        <v>18044210.52631579</v>
      </c>
      <c r="BA27" s="22">
        <f>Target_AM[[#This Row],[PROPORSI]]*VLOOKUP(Target_AM[[#This Row],[NIPNAS]],Target_CC[],COLUMN(AM$2)+9,0)</f>
        <v>216498947.36842105</v>
      </c>
      <c r="BB27" s="22">
        <f>Target_AM[[#This Row],[PROPORSI]]*VLOOKUP(Target_AM[[#This Row],[NIPNAS]],Target_CC[],COLUMN(AN$2)+9,0)</f>
        <v>0</v>
      </c>
      <c r="BC27" s="22">
        <f>Target_AM[[#This Row],[PROPORSI]]*VLOOKUP(Target_AM[[#This Row],[NIPNAS]],Target_CC[],COLUMN(AO$2)+9,0)</f>
        <v>0</v>
      </c>
      <c r="BD27" s="22">
        <f>Target_AM[[#This Row],[PROPORSI]]*VLOOKUP(Target_AM[[#This Row],[NIPNAS]],Target_CC[],COLUMN(AP$2)+9,0)</f>
        <v>0</v>
      </c>
      <c r="BE27" s="22">
        <f>Target_AM[[#This Row],[PROPORSI]]*VLOOKUP(Target_AM[[#This Row],[NIPNAS]],Target_CC[],COLUMN(AQ$2)+9,0)</f>
        <v>0</v>
      </c>
      <c r="BF27" s="22">
        <f>Target_AM[[#This Row],[PROPORSI]]*VLOOKUP(Target_AM[[#This Row],[NIPNAS]],Target_CC[],COLUMN(AR$2)+9,0)</f>
        <v>0</v>
      </c>
      <c r="BG27" s="22">
        <f>Target_AM[[#This Row],[PROPORSI]]*VLOOKUP(Target_AM[[#This Row],[NIPNAS]],Target_CC[],COLUMN(AS$2)+9,0)</f>
        <v>0</v>
      </c>
      <c r="BH27" s="22">
        <f>Target_AM[[#This Row],[PROPORSI]]*VLOOKUP(Target_AM[[#This Row],[NIPNAS]],Target_CC[],COLUMN(AT$2)+9,0)</f>
        <v>0</v>
      </c>
      <c r="BI27" s="22">
        <f>Target_AM[[#This Row],[PROPORSI]]*VLOOKUP(Target_AM[[#This Row],[NIPNAS]],Target_CC[],COLUMN(AU$2)+9,0)</f>
        <v>0</v>
      </c>
      <c r="BJ27" s="22">
        <f>Target_AM[[#This Row],[PROPORSI]]*VLOOKUP(Target_AM[[#This Row],[NIPNAS]],Target_CC[],COLUMN(AV$2)+9,0)</f>
        <v>0</v>
      </c>
      <c r="BK27" s="22">
        <f>Target_AM[[#This Row],[PROPORSI]]*VLOOKUP(Target_AM[[#This Row],[NIPNAS]],Target_CC[],COLUMN(AW$2)+9,0)</f>
        <v>0</v>
      </c>
      <c r="BL27" s="22">
        <f>Target_AM[[#This Row],[PROPORSI]]*VLOOKUP(Target_AM[[#This Row],[NIPNAS]],Target_CC[],COLUMN(AX$2)+9,0)</f>
        <v>0</v>
      </c>
      <c r="BM27" s="22">
        <f>Target_AM[[#This Row],[PROPORSI]]*VLOOKUP(Target_AM[[#This Row],[NIPNAS]],Target_CC[],COLUMN(AY$2)+9,0)</f>
        <v>0</v>
      </c>
      <c r="BN27" s="22">
        <f>Target_AM[[#This Row],[PROPORSI]]*VLOOKUP(Target_AM[[#This Row],[NIPNAS]],Target_CC[],COLUMN(AZ$2)+9,0)</f>
        <v>0</v>
      </c>
      <c r="BO27" s="22">
        <f>Target_AM[[#This Row],[PROPORSI]]*VLOOKUP(Target_AM[[#This Row],[NIPNAS]],Target_CC[],COLUMN(BA$2)+9,0)</f>
        <v>0</v>
      </c>
      <c r="BP27" s="22">
        <f>Target_AM[[#This Row],[PROPORSI]]*VLOOKUP(Target_AM[[#This Row],[NIPNAS]],Target_CC[],COLUMN(BB$2)+9,0)</f>
        <v>0</v>
      </c>
      <c r="BQ27" s="22">
        <f>Target_AM[[#This Row],[PROPORSI]]*VLOOKUP(Target_AM[[#This Row],[NIPNAS]],Target_CC[],COLUMN(BC$2)+9,0)</f>
        <v>0</v>
      </c>
      <c r="BR27" s="22">
        <f>Target_AM[[#This Row],[PROPORSI]]*VLOOKUP(Target_AM[[#This Row],[NIPNAS]],Target_CC[],COLUMN(BD$2)+9,0)</f>
        <v>0</v>
      </c>
      <c r="BS27" s="22">
        <f>Target_AM[[#This Row],[PROPORSI]]*VLOOKUP(Target_AM[[#This Row],[NIPNAS]],Target_CC[],COLUMN(BE$2)+9,0)</f>
        <v>0</v>
      </c>
      <c r="BT27" s="22">
        <f>Target_AM[[#This Row],[PROPORSI]]*VLOOKUP(Target_AM[[#This Row],[NIPNAS]],Target_CC[],COLUMN(BF$2)+9,0)</f>
        <v>0</v>
      </c>
      <c r="BU27" s="22">
        <f>Target_AM[[#This Row],[PROPORSI]]*VLOOKUP(Target_AM[[#This Row],[NIPNAS]],Target_CC[],COLUMN(BG$2)+9,0)</f>
        <v>0</v>
      </c>
      <c r="BV27" s="22">
        <f>Target_AM[[#This Row],[PROPORSI]]*VLOOKUP(Target_AM[[#This Row],[NIPNAS]],Target_CC[],COLUMN(BH$2)+9,0)</f>
        <v>0</v>
      </c>
      <c r="BW27" s="22">
        <f>Target_AM[[#This Row],[PROPORSI]]*VLOOKUP(Target_AM[[#This Row],[NIPNAS]],Target_CC[],COLUMN(BI$2)+9,0)</f>
        <v>0</v>
      </c>
      <c r="BX27" s="22">
        <f>Target_AM[[#This Row],[PROPORSI]]*VLOOKUP(Target_AM[[#This Row],[NIPNAS]],Target_CC[],COLUMN(BJ$2)+9,0)</f>
        <v>0</v>
      </c>
      <c r="BY27" s="22">
        <f>Target_AM[[#This Row],[PROPORSI]]*VLOOKUP(Target_AM[[#This Row],[NIPNAS]],Target_CC[],COLUMN(BK$2)+9,0)</f>
        <v>0</v>
      </c>
      <c r="BZ27" s="22">
        <f>Target_AM[[#This Row],[PROPORSI]]*VLOOKUP(Target_AM[[#This Row],[NIPNAS]],Target_CC[],COLUMN(BL$2)+9,0)</f>
        <v>0</v>
      </c>
      <c r="CA27" s="22">
        <f>Target_AM[[#This Row],[PROPORSI]]*VLOOKUP(Target_AM[[#This Row],[NIPNAS]],Target_CC[],COLUMN(BM$2)+9,0)</f>
        <v>0</v>
      </c>
      <c r="CB27" s="22">
        <f>Target_AM[[#This Row],[PROPORSI]]*VLOOKUP(Target_AM[[#This Row],[NIPNAS]],Target_CC[],COLUMN(BN$2)+9,0)</f>
        <v>0</v>
      </c>
      <c r="CC27" s="22">
        <f>Target_AM[[#This Row],[PROPORSI]]*VLOOKUP(Target_AM[[#This Row],[NIPNAS]],Target_CC[],COLUMN(BO$2)+9,0)</f>
        <v>0</v>
      </c>
      <c r="CD27" s="22">
        <f>Target_AM[[#This Row],[PROPORSI]]*VLOOKUP(Target_AM[[#This Row],[NIPNAS]],Target_CC[],COLUMN(BP$2)+9,0)</f>
        <v>0</v>
      </c>
      <c r="CE27" s="22">
        <f>Target_AM[[#This Row],[PROPORSI]]*VLOOKUP(Target_AM[[#This Row],[NIPNAS]],Target_CC[],COLUMN(BQ$2)+9,0)</f>
        <v>0</v>
      </c>
      <c r="CF27" s="22">
        <f>Target_AM[[#This Row],[PROPORSI]]*VLOOKUP(Target_AM[[#This Row],[NIPNAS]],Target_CC[],COLUMN(BR$2)+9,0)</f>
        <v>0</v>
      </c>
      <c r="CG27" s="22">
        <f>Target_AM[[#This Row],[PROPORSI]]*VLOOKUP(Target_AM[[#This Row],[NIPNAS]],Target_CC[],COLUMN(BS$2)+9,0)</f>
        <v>0</v>
      </c>
      <c r="CH27" s="22">
        <f>Target_AM[[#This Row],[PROPORSI]]*VLOOKUP(Target_AM[[#This Row],[NIPNAS]],Target_CC[],COLUMN(BT$2)+9,0)</f>
        <v>0</v>
      </c>
      <c r="CI27" s="22">
        <f>Target_AM[[#This Row],[PROPORSI]]*VLOOKUP(Target_AM[[#This Row],[NIPNAS]],Target_CC[],COLUMN(BU$2)+9,0)</f>
        <v>0</v>
      </c>
      <c r="CJ27" s="22">
        <f>Target_AM[[#This Row],[PROPORSI]]*VLOOKUP(Target_AM[[#This Row],[NIPNAS]],Target_CC[],COLUMN(BV$2)+9,0)</f>
        <v>0</v>
      </c>
      <c r="CK27" s="22">
        <f>Target_AM[[#This Row],[PROPORSI]]*VLOOKUP(Target_AM[[#This Row],[NIPNAS]],Target_CC[],COLUMN(BW$2)+9,0)</f>
        <v>0</v>
      </c>
      <c r="CL27" s="22">
        <f>Target_AM[[#This Row],[PROPORSI]]*VLOOKUP(Target_AM[[#This Row],[NIPNAS]],Target_CC[],COLUMN(BX$2)+9,0)</f>
        <v>0</v>
      </c>
      <c r="CM27" s="22">
        <f>Target_AM[[#This Row],[PROPORSI]]*VLOOKUP(Target_AM[[#This Row],[NIPNAS]],Target_CC[],COLUMN(BY$2)+9,0)</f>
        <v>0</v>
      </c>
      <c r="CN27" s="22">
        <f>Target_AM[[#This Row],[PROPORSI]]*VLOOKUP(Target_AM[[#This Row],[NIPNAS]],Target_CC[],COLUMN(BZ$2)+9,0)</f>
        <v>0</v>
      </c>
      <c r="CO27" s="22">
        <f>Target_AM[[#This Row],[PROPORSI]]*VLOOKUP(Target_AM[[#This Row],[NIPNAS]],Target_CC[],COLUMN(CA$2)+9,0)</f>
        <v>0</v>
      </c>
      <c r="CP27" s="22">
        <f>Target_AM[[#This Row],[PROPORSI]]*VLOOKUP(Target_AM[[#This Row],[NIPNAS]],Target_CC[],COLUMN(CB$2)+9,0)</f>
        <v>0</v>
      </c>
      <c r="CQ27" s="22">
        <f>Target_AM[[#This Row],[PROPORSI]]*VLOOKUP(Target_AM[[#This Row],[NIPNAS]],Target_CC[],COLUMN(CC$2)+9,0)</f>
        <v>0</v>
      </c>
      <c r="CR27" s="22">
        <f>Target_AM[[#This Row],[PROPORSI]]*VLOOKUP(Target_AM[[#This Row],[NIPNAS]],Target_CC[],COLUMN(CD$2)+9,0)</f>
        <v>0</v>
      </c>
      <c r="CS27" s="22">
        <f>Target_AM[[#This Row],[PROPORSI]]*VLOOKUP(Target_AM[[#This Row],[NIPNAS]],Target_CC[],COLUMN(CE$2)+9,0)</f>
        <v>0</v>
      </c>
      <c r="CT27" s="22">
        <f>Target_AM[[#This Row],[PROPORSI]]*VLOOKUP(Target_AM[[#This Row],[NIPNAS]],Target_CC[],COLUMN(CF$2)+9,0)</f>
        <v>0</v>
      </c>
      <c r="CU27" s="22">
        <f>Target_AM[[#This Row],[PROPORSI]]*VLOOKUP(Target_AM[[#This Row],[NIPNAS]],Target_CC[],COLUMN(CG$2)+9,0)</f>
        <v>0</v>
      </c>
      <c r="CV27" s="22">
        <f>Target_AM[[#This Row],[PROPORSI]]*VLOOKUP(Target_AM[[#This Row],[NIPNAS]],Target_CC[],COLUMN(CH$2)+9,0)</f>
        <v>0</v>
      </c>
      <c r="CW27" s="22">
        <f>Target_AM[[#This Row],[PROPORSI]]*VLOOKUP(Target_AM[[#This Row],[NIPNAS]],Target_CC[],COLUMN(CI$2)+9,0)</f>
        <v>0</v>
      </c>
      <c r="CX27" s="22">
        <f>Target_AM[[#This Row],[PROPORSI]]*VLOOKUP(Target_AM[[#This Row],[NIPNAS]],Target_CC[],COLUMN(CJ$2)+9,0)</f>
        <v>0</v>
      </c>
      <c r="CY27" s="22">
        <f>Target_AM[[#This Row],[PROPORSI]]*VLOOKUP(Target_AM[[#This Row],[NIPNAS]],Target_CC[],COLUMN(CK$2)+9,0)</f>
        <v>0</v>
      </c>
      <c r="CZ27" s="22">
        <f>Target_AM[[#This Row],[PROPORSI]]*VLOOKUP(Target_AM[[#This Row],[NIPNAS]],Target_CC[],COLUMN(CL$2)+9,0)</f>
        <v>0</v>
      </c>
      <c r="DA27" s="22">
        <f>Target_AM[[#This Row],[PROPORSI]]*VLOOKUP(Target_AM[[#This Row],[NIPNAS]],Target_CC[],COLUMN(CM$2)+9,0)</f>
        <v>0</v>
      </c>
      <c r="DB27" s="22">
        <f>Target_AM[[#This Row],[PROPORSI]]*VLOOKUP(Target_AM[[#This Row],[NIPNAS]],Target_CC[],COLUMN(CN$2)+9,0)</f>
        <v>0</v>
      </c>
      <c r="DC27" s="22">
        <f>Target_AM[[#This Row],[PROPORSI]]*VLOOKUP(Target_AM[[#This Row],[NIPNAS]],Target_CC[],COLUMN(CO$2)+9,0)</f>
        <v>0</v>
      </c>
      <c r="DD27" s="22">
        <f>Target_AM[[#This Row],[PROPORSI]]*VLOOKUP(Target_AM[[#This Row],[NIPNAS]],Target_CC[],COLUMN(CP$2)+9,0)</f>
        <v>0</v>
      </c>
      <c r="DE27" s="22">
        <f>Target_AM[[#This Row],[PROPORSI]]*VLOOKUP(Target_AM[[#This Row],[NIPNAS]],Target_CC[],COLUMN(CQ$2)+9,0)</f>
        <v>0</v>
      </c>
      <c r="DF27" s="22">
        <f>Target_AM[[#This Row],[PROPORSI]]*VLOOKUP(Target_AM[[#This Row],[NIPNAS]],Target_CC[],COLUMN(CR$2)+9,0)</f>
        <v>0</v>
      </c>
      <c r="DG27" s="22">
        <f>Target_AM[[#This Row],[PROPORSI]]*VLOOKUP(Target_AM[[#This Row],[NIPNAS]],Target_CC[],COLUMN(CS$2)+9,0)</f>
        <v>0</v>
      </c>
      <c r="DH27" s="22">
        <f>Target_AM[[#This Row],[PROPORSI]]*VLOOKUP(Target_AM[[#This Row],[NIPNAS]],Target_CC[],COLUMN(CT$2)+9,0)</f>
        <v>0</v>
      </c>
      <c r="DI27" s="22">
        <f>Target_AM[[#This Row],[PROPORSI]]*VLOOKUP(Target_AM[[#This Row],[NIPNAS]],Target_CC[],COLUMN(CU$2)+9,0)</f>
        <v>0</v>
      </c>
      <c r="DJ27" s="22">
        <f>Target_AM[[#This Row],[PROPORSI]]*VLOOKUP(Target_AM[[#This Row],[NIPNAS]],Target_CC[],COLUMN(CV$2)+9,0)</f>
        <v>0</v>
      </c>
      <c r="DK27" s="22">
        <f>Target_AM[[#This Row],[PROPORSI]]*VLOOKUP(Target_AM[[#This Row],[NIPNAS]],Target_CC[],COLUMN(CW$2)+9,0)</f>
        <v>0</v>
      </c>
      <c r="DL27" s="22">
        <f>Target_AM[[#This Row],[PROPORSI]]*VLOOKUP(Target_AM[[#This Row],[NIPNAS]],Target_CC[],COLUMN(CX$2)+9,0)</f>
        <v>0</v>
      </c>
      <c r="DM27" s="22">
        <f>Target_AM[[#This Row],[PROPORSI]]*VLOOKUP(Target_AM[[#This Row],[NIPNAS]],Target_CC[],COLUMN(CY$2)+9,0)</f>
        <v>0</v>
      </c>
      <c r="DN27" s="22">
        <f>Target_AM[[#This Row],[PROPORSI]]*VLOOKUP(Target_AM[[#This Row],[NIPNAS]],Target_CC[],COLUMN(CZ$2)+9,0)</f>
        <v>0</v>
      </c>
      <c r="DO27" s="22">
        <f>Target_AM[[#This Row],[PROPORSI]]*VLOOKUP(Target_AM[[#This Row],[NIPNAS]],Target_CC[],COLUMN(DA$2)+9,0)</f>
        <v>0</v>
      </c>
      <c r="DP27" s="22">
        <f>Target_AM[[#This Row],[PROPORSI]]*VLOOKUP(Target_AM[[#This Row],[NIPNAS]],Target_CC[],COLUMN(DB$2)+9,0)</f>
        <v>0</v>
      </c>
      <c r="DQ27" s="22">
        <f>Target_AM[[#This Row],[PROPORSI]]*VLOOKUP(Target_AM[[#This Row],[NIPNAS]],Target_CC[],COLUMN(DC$2)+9,0)</f>
        <v>0</v>
      </c>
      <c r="DR27" s="22">
        <f>Target_AM[[#This Row],[PROPORSI]]*VLOOKUP(Target_AM[[#This Row],[NIPNAS]],Target_CC[],COLUMN(DD$2)+9,0)</f>
        <v>0</v>
      </c>
      <c r="DS27" s="22">
        <f>Target_AM[[#This Row],[PROPORSI]]*VLOOKUP(Target_AM[[#This Row],[NIPNAS]],Target_CC[],COLUMN(DE$2)+9,0)</f>
        <v>0</v>
      </c>
      <c r="DT27" s="22">
        <f>Target_AM[[#This Row],[PROPORSI]]*VLOOKUP(Target_AM[[#This Row],[NIPNAS]],Target_CC[],COLUMN(DF$2)+9,0)</f>
        <v>0</v>
      </c>
      <c r="DU27" s="22">
        <f>Target_AM[[#This Row],[PROPORSI]]*VLOOKUP(Target_AM[[#This Row],[NIPNAS]],Target_CC[],COLUMN(DG$2)+9,0)</f>
        <v>0</v>
      </c>
      <c r="DV27" s="22">
        <f>Target_AM[[#This Row],[PROPORSI]]*VLOOKUP(Target_AM[[#This Row],[NIPNAS]],Target_CC[],COLUMN(DH$2)+9,0)</f>
        <v>0</v>
      </c>
      <c r="DW27" s="22">
        <f>Target_AM[[#This Row],[PROPORSI]]*VLOOKUP(Target_AM[[#This Row],[NIPNAS]],Target_CC[],COLUMN(DI$2)+9,0)</f>
        <v>0</v>
      </c>
      <c r="DX27" s="22">
        <f>Target_AM[[#This Row],[PROPORSI]]*VLOOKUP(Target_AM[[#This Row],[NIPNAS]],Target_CC[],COLUMN(DJ$2)+9,0)</f>
        <v>0</v>
      </c>
      <c r="DY27" s="22">
        <f>Target_AM[[#This Row],[PROPORSI]]*VLOOKUP(Target_AM[[#This Row],[NIPNAS]],Target_CC[],COLUMN(DK$2)+9,0)</f>
        <v>0</v>
      </c>
      <c r="DZ27" s="22">
        <f>Target_AM[[#This Row],[PROPORSI]]*VLOOKUP(Target_AM[[#This Row],[NIPNAS]],Target_CC[],COLUMN(DL$2)+9,0)</f>
        <v>0</v>
      </c>
      <c r="EA27" s="22">
        <f>Target_AM[[#This Row],[PROPORSI]]*VLOOKUP(Target_AM[[#This Row],[NIPNAS]],Target_CC[],COLUMN(DM$2)+9,0)</f>
        <v>0</v>
      </c>
    </row>
    <row r="28" spans="2:131" x14ac:dyDescent="0.3">
      <c r="B28">
        <v>404482</v>
      </c>
      <c r="C28" t="s">
        <v>1009</v>
      </c>
      <c r="D28">
        <v>0.2</v>
      </c>
      <c r="E28" s="8">
        <v>45658</v>
      </c>
      <c r="F28">
        <v>5586843</v>
      </c>
      <c r="G28" t="s">
        <v>970</v>
      </c>
      <c r="J28" t="s">
        <v>1080</v>
      </c>
      <c r="K28" t="s">
        <v>19</v>
      </c>
      <c r="L28" t="s">
        <v>159</v>
      </c>
      <c r="M28" t="s">
        <v>18</v>
      </c>
      <c r="N28" s="23">
        <f>Target_AM[[#This Row],[PROPORSI]]*VLOOKUP(Target_AM[[#This Row],[NIPNAS]],Target_CC[],9,0)</f>
        <v>909934082.20000005</v>
      </c>
      <c r="O28" s="22">
        <f>Target_AM[[#This Row],[PROPORSI]]*VLOOKUP(Target_AM[[#This Row],[NIPNAS]],Target_CC[],COLUMN(A$2)+9,0)</f>
        <v>41769320.200000003</v>
      </c>
      <c r="P28" s="22">
        <f>Target_AM[[#This Row],[PROPORSI]]*VLOOKUP(Target_AM[[#This Row],[NIPNAS]],Target_CC[],COLUMN(B$2)+9,0)</f>
        <v>76621928</v>
      </c>
      <c r="Q28" s="22">
        <f>Target_AM[[#This Row],[PROPORSI]]*VLOOKUP(Target_AM[[#This Row],[NIPNAS]],Target_CC[],COLUMN(C$2)+9,0)</f>
        <v>71990553.600000009</v>
      </c>
      <c r="R28" s="22">
        <f>Target_AM[[#This Row],[PROPORSI]]*VLOOKUP(Target_AM[[#This Row],[NIPNAS]],Target_CC[],COLUMN(D$2)+9,0)</f>
        <v>62549174.600000001</v>
      </c>
      <c r="S28" s="22">
        <f>Target_AM[[#This Row],[PROPORSI]]*VLOOKUP(Target_AM[[#This Row],[NIPNAS]],Target_CC[],COLUMN(E$2)+9,0)</f>
        <v>63148252.800000004</v>
      </c>
      <c r="T28" s="22">
        <f>Target_AM[[#This Row],[PROPORSI]]*VLOOKUP(Target_AM[[#This Row],[NIPNAS]],Target_CC[],COLUMN(F$2)+9,0)</f>
        <v>63428590</v>
      </c>
      <c r="U28" s="22">
        <f>Target_AM[[#This Row],[PROPORSI]]*VLOOKUP(Target_AM[[#This Row],[NIPNAS]],Target_CC[],COLUMN(G$2)+9,0)</f>
        <v>69884638.600000009</v>
      </c>
      <c r="V28" s="22">
        <f>Target_AM[[#This Row],[PROPORSI]]*VLOOKUP(Target_AM[[#This Row],[NIPNAS]],Target_CC[],COLUMN(H$2)+9,0)</f>
        <v>69234296</v>
      </c>
      <c r="W28" s="22">
        <f>Target_AM[[#This Row],[PROPORSI]]*VLOOKUP(Target_AM[[#This Row],[NIPNAS]],Target_CC[],COLUMN(I$2)+9,0)</f>
        <v>69213355.400000006</v>
      </c>
      <c r="X28" s="22">
        <f>Target_AM[[#This Row],[PROPORSI]]*VLOOKUP(Target_AM[[#This Row],[NIPNAS]],Target_CC[],COLUMN(J$2)+9,0)</f>
        <v>69777729</v>
      </c>
      <c r="Y28" s="22">
        <f>Target_AM[[#This Row],[PROPORSI]]*VLOOKUP(Target_AM[[#This Row],[NIPNAS]],Target_CC[],COLUMN(K$2)+9,0)</f>
        <v>68879052.799999997</v>
      </c>
      <c r="Z28" s="22">
        <f>Target_AM[[#This Row],[PROPORSI]]*VLOOKUP(Target_AM[[#This Row],[NIPNAS]],Target_CC[],COLUMN(L$2)+9,0)</f>
        <v>68878322</v>
      </c>
      <c r="AA28" s="22">
        <f>Target_AM[[#This Row],[PROPORSI]]*VLOOKUP(Target_AM[[#This Row],[NIPNAS]],Target_CC[],COLUMN(M$2)+9,0)</f>
        <v>795375213</v>
      </c>
      <c r="AB28" s="22">
        <f>Target_AM[[#This Row],[PROPORSI]]*VLOOKUP(Target_AM[[#This Row],[NIPNAS]],Target_CC[],COLUMN(N$2)+9,0)</f>
        <v>13432666.600000001</v>
      </c>
      <c r="AC28" s="22">
        <f>Target_AM[[#This Row],[PROPORSI]]*VLOOKUP(Target_AM[[#This Row],[NIPNAS]],Target_CC[],COLUMN(O$2)+9,0)</f>
        <v>24640975.400000002</v>
      </c>
      <c r="AD28" s="22">
        <f>Target_AM[[#This Row],[PROPORSI]]*VLOOKUP(Target_AM[[#This Row],[NIPNAS]],Target_CC[],COLUMN(P$2)+9,0)</f>
        <v>23151564.400000002</v>
      </c>
      <c r="AE28" s="22">
        <f>Target_AM[[#This Row],[PROPORSI]]*VLOOKUP(Target_AM[[#This Row],[NIPNAS]],Target_CC[],COLUMN(Q$2)+9,0)</f>
        <v>20115294.600000001</v>
      </c>
      <c r="AF28" s="22">
        <f>Target_AM[[#This Row],[PROPORSI]]*VLOOKUP(Target_AM[[#This Row],[NIPNAS]],Target_CC[],COLUMN(R$2)+9,0)</f>
        <v>20307953.800000001</v>
      </c>
      <c r="AG28" s="22">
        <f>Target_AM[[#This Row],[PROPORSI]]*VLOOKUP(Target_AM[[#This Row],[NIPNAS]],Target_CC[],COLUMN(S$2)+9,0)</f>
        <v>20398107.800000001</v>
      </c>
      <c r="AH28" s="22">
        <f>Target_AM[[#This Row],[PROPORSI]]*VLOOKUP(Target_AM[[#This Row],[NIPNAS]],Target_CC[],COLUMN(T$2)+9,0)</f>
        <v>22474319.200000003</v>
      </c>
      <c r="AI28" s="22">
        <f>Target_AM[[#This Row],[PROPORSI]]*VLOOKUP(Target_AM[[#This Row],[NIPNAS]],Target_CC[],COLUMN(U$2)+9,0)</f>
        <v>22265174.200000003</v>
      </c>
      <c r="AJ28" s="22">
        <f>Target_AM[[#This Row],[PROPORSI]]*VLOOKUP(Target_AM[[#This Row],[NIPNAS]],Target_CC[],COLUMN(V$2)+9,0)</f>
        <v>22258440.600000001</v>
      </c>
      <c r="AK28" s="22">
        <f>Target_AM[[#This Row],[PROPORSI]]*VLOOKUP(Target_AM[[#This Row],[NIPNAS]],Target_CC[],COLUMN(W$2)+9,0)</f>
        <v>22439937.800000001</v>
      </c>
      <c r="AL28" s="22">
        <f>Target_AM[[#This Row],[PROPORSI]]*VLOOKUP(Target_AM[[#This Row],[NIPNAS]],Target_CC[],COLUMN(X$2)+9,0)</f>
        <v>22150931.600000001</v>
      </c>
      <c r="AM28" s="22">
        <f>Target_AM[[#This Row],[PROPORSI]]*VLOOKUP(Target_AM[[#This Row],[NIPNAS]],Target_CC[],COLUMN(Y$2)+9,0)</f>
        <v>22150696.400000002</v>
      </c>
      <c r="AN28" s="22">
        <f>Target_AM[[#This Row],[PROPORSI]]*VLOOKUP(Target_AM[[#This Row],[NIPNAS]],Target_CC[],COLUMN(Z$2)+9,0)</f>
        <v>255786062.40000001</v>
      </c>
      <c r="AO28" s="22">
        <f>Target_AM[[#This Row],[PROPORSI]]*VLOOKUP(Target_AM[[#This Row],[NIPNAS]],Target_CC[],COLUMN(AA$2)+9,0)</f>
        <v>55201986.800000004</v>
      </c>
      <c r="AP28" s="22">
        <f>Target_AM[[#This Row],[PROPORSI]]*VLOOKUP(Target_AM[[#This Row],[NIPNAS]],Target_CC[],COLUMN(AB$2)+9,0)</f>
        <v>101262903.40000001</v>
      </c>
      <c r="AQ28" s="22">
        <f>Target_AM[[#This Row],[PROPORSI]]*VLOOKUP(Target_AM[[#This Row],[NIPNAS]],Target_CC[],COLUMN(AC$2)+9,0)</f>
        <v>95142118</v>
      </c>
      <c r="AR28" s="22">
        <f>Target_AM[[#This Row],[PROPORSI]]*VLOOKUP(Target_AM[[#This Row],[NIPNAS]],Target_CC[],COLUMN(AD$2)+9,0)</f>
        <v>82664469.200000003</v>
      </c>
      <c r="AS28" s="22">
        <f>Target_AM[[#This Row],[PROPORSI]]*VLOOKUP(Target_AM[[#This Row],[NIPNAS]],Target_CC[],COLUMN(AE$2)+9,0)</f>
        <v>83456206.600000009</v>
      </c>
      <c r="AT28" s="22">
        <f>Target_AM[[#This Row],[PROPORSI]]*VLOOKUP(Target_AM[[#This Row],[NIPNAS]],Target_CC[],COLUMN(AF$2)+9,0)</f>
        <v>83826697.800000012</v>
      </c>
      <c r="AU28" s="22">
        <f>Target_AM[[#This Row],[PROPORSI]]*VLOOKUP(Target_AM[[#This Row],[NIPNAS]],Target_CC[],COLUMN(AG$2)+9,0)</f>
        <v>92358957.800000012</v>
      </c>
      <c r="AV28" s="22">
        <f>Target_AM[[#This Row],[PROPORSI]]*VLOOKUP(Target_AM[[#This Row],[NIPNAS]],Target_CC[],COLUMN(AH$2)+9,0)</f>
        <v>91499470.200000003</v>
      </c>
      <c r="AW28" s="22">
        <f>Target_AM[[#This Row],[PROPORSI]]*VLOOKUP(Target_AM[[#This Row],[NIPNAS]],Target_CC[],COLUMN(AI$2)+9,0)</f>
        <v>91471796</v>
      </c>
      <c r="AX28" s="22">
        <f>Target_AM[[#This Row],[PROPORSI]]*VLOOKUP(Target_AM[[#This Row],[NIPNAS]],Target_CC[],COLUMN(AJ$2)+9,0)</f>
        <v>92217666.800000012</v>
      </c>
      <c r="AY28" s="22">
        <f>Target_AM[[#This Row],[PROPORSI]]*VLOOKUP(Target_AM[[#This Row],[NIPNAS]],Target_CC[],COLUMN(AK$2)+9,0)</f>
        <v>91029984.400000006</v>
      </c>
      <c r="AZ28" s="22">
        <f>Target_AM[[#This Row],[PROPORSI]]*VLOOKUP(Target_AM[[#This Row],[NIPNAS]],Target_CC[],COLUMN(AL$2)+9,0)</f>
        <v>91029018.400000006</v>
      </c>
      <c r="BA28" s="22">
        <f>Target_AM[[#This Row],[PROPORSI]]*VLOOKUP(Target_AM[[#This Row],[NIPNAS]],Target_CC[],COLUMN(AM$2)+9,0)</f>
        <v>1051161275.4000001</v>
      </c>
      <c r="BB28" s="22">
        <f>Target_AM[[#This Row],[PROPORSI]]*VLOOKUP(Target_AM[[#This Row],[NIPNAS]],Target_CC[],COLUMN(AN$2)+9,0)</f>
        <v>5042926.6000000006</v>
      </c>
      <c r="BC28" s="22">
        <f>Target_AM[[#This Row],[PROPORSI]]*VLOOKUP(Target_AM[[#This Row],[NIPNAS]],Target_CC[],COLUMN(AO$2)+9,0)</f>
        <v>5042926.6000000006</v>
      </c>
      <c r="BD28" s="22">
        <f>Target_AM[[#This Row],[PROPORSI]]*VLOOKUP(Target_AM[[#This Row],[NIPNAS]],Target_CC[],COLUMN(AP$2)+9,0)</f>
        <v>5042926.6000000006</v>
      </c>
      <c r="BE28" s="22">
        <f>Target_AM[[#This Row],[PROPORSI]]*VLOOKUP(Target_AM[[#This Row],[NIPNAS]],Target_CC[],COLUMN(AQ$2)+9,0)</f>
        <v>5042926.6000000006</v>
      </c>
      <c r="BF28" s="22">
        <f>Target_AM[[#This Row],[PROPORSI]]*VLOOKUP(Target_AM[[#This Row],[NIPNAS]],Target_CC[],COLUMN(AR$2)+9,0)</f>
        <v>5042926.6000000006</v>
      </c>
      <c r="BG28" s="22">
        <f>Target_AM[[#This Row],[PROPORSI]]*VLOOKUP(Target_AM[[#This Row],[NIPNAS]],Target_CC[],COLUMN(AS$2)+9,0)</f>
        <v>5042926.6000000006</v>
      </c>
      <c r="BH28" s="22">
        <f>Target_AM[[#This Row],[PROPORSI]]*VLOOKUP(Target_AM[[#This Row],[NIPNAS]],Target_CC[],COLUMN(AT$2)+9,0)</f>
        <v>5042926.6000000006</v>
      </c>
      <c r="BI28" s="22">
        <f>Target_AM[[#This Row],[PROPORSI]]*VLOOKUP(Target_AM[[#This Row],[NIPNAS]],Target_CC[],COLUMN(AU$2)+9,0)</f>
        <v>5042926.6000000006</v>
      </c>
      <c r="BJ28" s="22">
        <f>Target_AM[[#This Row],[PROPORSI]]*VLOOKUP(Target_AM[[#This Row],[NIPNAS]],Target_CC[],COLUMN(AV$2)+9,0)</f>
        <v>5042926.6000000006</v>
      </c>
      <c r="BK28" s="22">
        <f>Target_AM[[#This Row],[PROPORSI]]*VLOOKUP(Target_AM[[#This Row],[NIPNAS]],Target_CC[],COLUMN(AW$2)+9,0)</f>
        <v>5042926.6000000006</v>
      </c>
      <c r="BL28" s="22">
        <f>Target_AM[[#This Row],[PROPORSI]]*VLOOKUP(Target_AM[[#This Row],[NIPNAS]],Target_CC[],COLUMN(AX$2)+9,0)</f>
        <v>5042926.6000000006</v>
      </c>
      <c r="BM28" s="22">
        <f>Target_AM[[#This Row],[PROPORSI]]*VLOOKUP(Target_AM[[#This Row],[NIPNAS]],Target_CC[],COLUMN(AY$2)+9,0)</f>
        <v>5042926.6000000006</v>
      </c>
      <c r="BN28" s="22">
        <f>Target_AM[[#This Row],[PROPORSI]]*VLOOKUP(Target_AM[[#This Row],[NIPNAS]],Target_CC[],COLUMN(AZ$2)+9,0)</f>
        <v>60515119.200000003</v>
      </c>
      <c r="BO28" s="22">
        <f>Target_AM[[#This Row],[PROPORSI]]*VLOOKUP(Target_AM[[#This Row],[NIPNAS]],Target_CC[],COLUMN(BA$2)+9,0)</f>
        <v>59892208.200000003</v>
      </c>
      <c r="BP28" s="22">
        <f>Target_AM[[#This Row],[PROPORSI]]*VLOOKUP(Target_AM[[#This Row],[NIPNAS]],Target_CC[],COLUMN(BB$2)+9,0)</f>
        <v>7957020.4000000004</v>
      </c>
      <c r="BQ28" s="22">
        <f>Target_AM[[#This Row],[PROPORSI]]*VLOOKUP(Target_AM[[#This Row],[NIPNAS]],Target_CC[],COLUMN(BC$2)+9,0)</f>
        <v>59759637</v>
      </c>
      <c r="BR28" s="22">
        <f>Target_AM[[#This Row],[PROPORSI]]*VLOOKUP(Target_AM[[#This Row],[NIPNAS]],Target_CC[],COLUMN(BD$2)+9,0)</f>
        <v>57954092.650000006</v>
      </c>
      <c r="BS28" s="22">
        <f>Target_AM[[#This Row],[PROPORSI]]*VLOOKUP(Target_AM[[#This Row],[NIPNAS]],Target_CC[],COLUMN(BE$2)+9,0)</f>
        <v>57954092.650000006</v>
      </c>
      <c r="BT28" s="22">
        <f>Target_AM[[#This Row],[PROPORSI]]*VLOOKUP(Target_AM[[#This Row],[NIPNAS]],Target_CC[],COLUMN(BF$2)+9,0)</f>
        <v>57954092.650000006</v>
      </c>
      <c r="BU28" s="22">
        <f>Target_AM[[#This Row],[PROPORSI]]*VLOOKUP(Target_AM[[#This Row],[NIPNAS]],Target_CC[],COLUMN(BG$2)+9,0)</f>
        <v>57954092.650000006</v>
      </c>
      <c r="BV28" s="22">
        <f>Target_AM[[#This Row],[PROPORSI]]*VLOOKUP(Target_AM[[#This Row],[NIPNAS]],Target_CC[],COLUMN(BH$2)+9,0)</f>
        <v>57954092.650000006</v>
      </c>
      <c r="BW28" s="22">
        <f>Target_AM[[#This Row],[PROPORSI]]*VLOOKUP(Target_AM[[#This Row],[NIPNAS]],Target_CC[],COLUMN(BI$2)+9,0)</f>
        <v>57954092.650000006</v>
      </c>
      <c r="BX28" s="22">
        <f>Target_AM[[#This Row],[PROPORSI]]*VLOOKUP(Target_AM[[#This Row],[NIPNAS]],Target_CC[],COLUMN(BJ$2)+9,0)</f>
        <v>57954092.650000006</v>
      </c>
      <c r="BY28" s="22">
        <f>Target_AM[[#This Row],[PROPORSI]]*VLOOKUP(Target_AM[[#This Row],[NIPNAS]],Target_CC[],COLUMN(BK$2)+9,0)</f>
        <v>57954092.650000006</v>
      </c>
      <c r="BZ28" s="22">
        <f>Target_AM[[#This Row],[PROPORSI]]*VLOOKUP(Target_AM[[#This Row],[NIPNAS]],Target_CC[],COLUMN(BL$2)+9,0)</f>
        <v>57954092.650000006</v>
      </c>
      <c r="CA28" s="22">
        <f>Target_AM[[#This Row],[PROPORSI]]*VLOOKUP(Target_AM[[#This Row],[NIPNAS]],Target_CC[],COLUMN(BM$2)+9,0)</f>
        <v>649195699.45000005</v>
      </c>
      <c r="CB28" s="22">
        <f>Target_AM[[#This Row],[PROPORSI]]*VLOOKUP(Target_AM[[#This Row],[NIPNAS]],Target_CC[],COLUMN(BN$2)+9,0)</f>
        <v>44554810.400000006</v>
      </c>
      <c r="CC28" s="22">
        <f>Target_AM[[#This Row],[PROPORSI]]*VLOOKUP(Target_AM[[#This Row],[NIPNAS]],Target_CC[],COLUMN(BO$2)+9,0)</f>
        <v>44538594.200000003</v>
      </c>
      <c r="CD28" s="22">
        <f>Target_AM[[#This Row],[PROPORSI]]*VLOOKUP(Target_AM[[#This Row],[NIPNAS]],Target_CC[],COLUMN(BP$2)+9,0)</f>
        <v>44532143</v>
      </c>
      <c r="CE28" s="22">
        <f>Target_AM[[#This Row],[PROPORSI]]*VLOOKUP(Target_AM[[#This Row],[NIPNAS]],Target_CC[],COLUMN(BQ$2)+9,0)</f>
        <v>42305535.850000001</v>
      </c>
      <c r="CF28" s="22">
        <f>Target_AM[[#This Row],[PROPORSI]]*VLOOKUP(Target_AM[[#This Row],[NIPNAS]],Target_CC[],COLUMN(BR$2)+9,0)</f>
        <v>42305535.850000001</v>
      </c>
      <c r="CG28" s="22">
        <f>Target_AM[[#This Row],[PROPORSI]]*VLOOKUP(Target_AM[[#This Row],[NIPNAS]],Target_CC[],COLUMN(BS$2)+9,0)</f>
        <v>42305535.850000001</v>
      </c>
      <c r="CH28" s="22">
        <f>Target_AM[[#This Row],[PROPORSI]]*VLOOKUP(Target_AM[[#This Row],[NIPNAS]],Target_CC[],COLUMN(BT$2)+9,0)</f>
        <v>42305535.850000001</v>
      </c>
      <c r="CI28" s="22">
        <f>Target_AM[[#This Row],[PROPORSI]]*VLOOKUP(Target_AM[[#This Row],[NIPNAS]],Target_CC[],COLUMN(BU$2)+9,0)</f>
        <v>42305535.850000001</v>
      </c>
      <c r="CJ28" s="22">
        <f>Target_AM[[#This Row],[PROPORSI]]*VLOOKUP(Target_AM[[#This Row],[NIPNAS]],Target_CC[],COLUMN(BV$2)+9,0)</f>
        <v>42305535.850000001</v>
      </c>
      <c r="CK28" s="22">
        <f>Target_AM[[#This Row],[PROPORSI]]*VLOOKUP(Target_AM[[#This Row],[NIPNAS]],Target_CC[],COLUMN(BW$2)+9,0)</f>
        <v>42305535.850000001</v>
      </c>
      <c r="CL28" s="22">
        <f>Target_AM[[#This Row],[PROPORSI]]*VLOOKUP(Target_AM[[#This Row],[NIPNAS]],Target_CC[],COLUMN(BX$2)+9,0)</f>
        <v>42305535.850000001</v>
      </c>
      <c r="CM28" s="22">
        <f>Target_AM[[#This Row],[PROPORSI]]*VLOOKUP(Target_AM[[#This Row],[NIPNAS]],Target_CC[],COLUMN(BY$2)+9,0)</f>
        <v>42305535.850000001</v>
      </c>
      <c r="CN28" s="22">
        <f>Target_AM[[#This Row],[PROPORSI]]*VLOOKUP(Target_AM[[#This Row],[NIPNAS]],Target_CC[],COLUMN(BZ$2)+9,0)</f>
        <v>514375370.25</v>
      </c>
      <c r="CO28" s="22">
        <f>Target_AM[[#This Row],[PROPORSI]]*VLOOKUP(Target_AM[[#This Row],[NIPNAS]],Target_CC[],COLUMN(CA$2)+9,0)</f>
        <v>15853363.800000001</v>
      </c>
      <c r="CP28" s="22">
        <f>Target_AM[[#This Row],[PROPORSI]]*VLOOKUP(Target_AM[[#This Row],[NIPNAS]],Target_CC[],COLUMN(CB$2)+9,0)</f>
        <v>15565715.4</v>
      </c>
      <c r="CQ28" s="22">
        <f>Target_AM[[#This Row],[PROPORSI]]*VLOOKUP(Target_AM[[#This Row],[NIPNAS]],Target_CC[],COLUMN(CC$2)+9,0)</f>
        <v>15648556.800000001</v>
      </c>
      <c r="CR28" s="22">
        <f>Target_AM[[#This Row],[PROPORSI]]*VLOOKUP(Target_AM[[#This Row],[NIPNAS]],Target_CC[],COLUMN(CD$2)+9,0)</f>
        <v>15648556.800000001</v>
      </c>
      <c r="CS28" s="22">
        <f>Target_AM[[#This Row],[PROPORSI]]*VLOOKUP(Target_AM[[#This Row],[NIPNAS]],Target_CC[],COLUMN(CE$2)+9,0)</f>
        <v>15648556.800000001</v>
      </c>
      <c r="CT28" s="22">
        <f>Target_AM[[#This Row],[PROPORSI]]*VLOOKUP(Target_AM[[#This Row],[NIPNAS]],Target_CC[],COLUMN(CF$2)+9,0)</f>
        <v>15648556.800000001</v>
      </c>
      <c r="CU28" s="22">
        <f>Target_AM[[#This Row],[PROPORSI]]*VLOOKUP(Target_AM[[#This Row],[NIPNAS]],Target_CC[],COLUMN(CG$2)+9,0)</f>
        <v>15648556.800000001</v>
      </c>
      <c r="CV28" s="22">
        <f>Target_AM[[#This Row],[PROPORSI]]*VLOOKUP(Target_AM[[#This Row],[NIPNAS]],Target_CC[],COLUMN(CH$2)+9,0)</f>
        <v>15648556.800000001</v>
      </c>
      <c r="CW28" s="22">
        <f>Target_AM[[#This Row],[PROPORSI]]*VLOOKUP(Target_AM[[#This Row],[NIPNAS]],Target_CC[],COLUMN(CI$2)+9,0)</f>
        <v>15648556.800000001</v>
      </c>
      <c r="CX28" s="22">
        <f>Target_AM[[#This Row],[PROPORSI]]*VLOOKUP(Target_AM[[#This Row],[NIPNAS]],Target_CC[],COLUMN(CJ$2)+9,0)</f>
        <v>15648556.800000001</v>
      </c>
      <c r="CY28" s="22">
        <f>Target_AM[[#This Row],[PROPORSI]]*VLOOKUP(Target_AM[[#This Row],[NIPNAS]],Target_CC[],COLUMN(CK$2)+9,0)</f>
        <v>15648556.800000001</v>
      </c>
      <c r="CZ28" s="22">
        <f>Target_AM[[#This Row],[PROPORSI]]*VLOOKUP(Target_AM[[#This Row],[NIPNAS]],Target_CC[],COLUMN(CL$2)+9,0)</f>
        <v>15648556.800000001</v>
      </c>
      <c r="DA28" s="22">
        <f>Target_AM[[#This Row],[PROPORSI]]*VLOOKUP(Target_AM[[#This Row],[NIPNAS]],Target_CC[],COLUMN(CM$2)+9,0)</f>
        <v>187904647.20000002</v>
      </c>
      <c r="DB28" s="22">
        <f>Target_AM[[#This Row],[PROPORSI]]*VLOOKUP(Target_AM[[#This Row],[NIPNAS]],Target_CC[],COLUMN(CN$2)+9,0)</f>
        <v>0</v>
      </c>
      <c r="DC28" s="22">
        <f>Target_AM[[#This Row],[PROPORSI]]*VLOOKUP(Target_AM[[#This Row],[NIPNAS]],Target_CC[],COLUMN(CO$2)+9,0)</f>
        <v>0</v>
      </c>
      <c r="DD28" s="22">
        <f>Target_AM[[#This Row],[PROPORSI]]*VLOOKUP(Target_AM[[#This Row],[NIPNAS]],Target_CC[],COLUMN(CP$2)+9,0)</f>
        <v>0</v>
      </c>
      <c r="DE28" s="22">
        <f>Target_AM[[#This Row],[PROPORSI]]*VLOOKUP(Target_AM[[#This Row],[NIPNAS]],Target_CC[],COLUMN(CQ$2)+9,0)</f>
        <v>0</v>
      </c>
      <c r="DF28" s="22">
        <f>Target_AM[[#This Row],[PROPORSI]]*VLOOKUP(Target_AM[[#This Row],[NIPNAS]],Target_CC[],COLUMN(CR$2)+9,0)</f>
        <v>0</v>
      </c>
      <c r="DG28" s="22">
        <f>Target_AM[[#This Row],[PROPORSI]]*VLOOKUP(Target_AM[[#This Row],[NIPNAS]],Target_CC[],COLUMN(CS$2)+9,0)</f>
        <v>0</v>
      </c>
      <c r="DH28" s="22">
        <f>Target_AM[[#This Row],[PROPORSI]]*VLOOKUP(Target_AM[[#This Row],[NIPNAS]],Target_CC[],COLUMN(CT$2)+9,0)</f>
        <v>0</v>
      </c>
      <c r="DI28" s="22">
        <f>Target_AM[[#This Row],[PROPORSI]]*VLOOKUP(Target_AM[[#This Row],[NIPNAS]],Target_CC[],COLUMN(CU$2)+9,0)</f>
        <v>0</v>
      </c>
      <c r="DJ28" s="22">
        <f>Target_AM[[#This Row],[PROPORSI]]*VLOOKUP(Target_AM[[#This Row],[NIPNAS]],Target_CC[],COLUMN(CV$2)+9,0)</f>
        <v>0</v>
      </c>
      <c r="DK28" s="22">
        <f>Target_AM[[#This Row],[PROPORSI]]*VLOOKUP(Target_AM[[#This Row],[NIPNAS]],Target_CC[],COLUMN(CW$2)+9,0)</f>
        <v>0</v>
      </c>
      <c r="DL28" s="22">
        <f>Target_AM[[#This Row],[PROPORSI]]*VLOOKUP(Target_AM[[#This Row],[NIPNAS]],Target_CC[],COLUMN(CX$2)+9,0)</f>
        <v>0</v>
      </c>
      <c r="DM28" s="22">
        <f>Target_AM[[#This Row],[PROPORSI]]*VLOOKUP(Target_AM[[#This Row],[NIPNAS]],Target_CC[],COLUMN(CY$2)+9,0)</f>
        <v>0</v>
      </c>
      <c r="DN28" s="22">
        <f>Target_AM[[#This Row],[PROPORSI]]*VLOOKUP(Target_AM[[#This Row],[NIPNAS]],Target_CC[],COLUMN(CZ$2)+9,0)</f>
        <v>0</v>
      </c>
      <c r="DO28" s="22">
        <f>Target_AM[[#This Row],[PROPORSI]]*VLOOKUP(Target_AM[[#This Row],[NIPNAS]],Target_CC[],COLUMN(DA$2)+9,0)</f>
        <v>0</v>
      </c>
      <c r="DP28" s="22">
        <f>Target_AM[[#This Row],[PROPORSI]]*VLOOKUP(Target_AM[[#This Row],[NIPNAS]],Target_CC[],COLUMN(DB$2)+9,0)</f>
        <v>0</v>
      </c>
      <c r="DQ28" s="22">
        <f>Target_AM[[#This Row],[PROPORSI]]*VLOOKUP(Target_AM[[#This Row],[NIPNAS]],Target_CC[],COLUMN(DC$2)+9,0)</f>
        <v>0</v>
      </c>
      <c r="DR28" s="22">
        <f>Target_AM[[#This Row],[PROPORSI]]*VLOOKUP(Target_AM[[#This Row],[NIPNAS]],Target_CC[],COLUMN(DD$2)+9,0)</f>
        <v>0</v>
      </c>
      <c r="DS28" s="22">
        <f>Target_AM[[#This Row],[PROPORSI]]*VLOOKUP(Target_AM[[#This Row],[NIPNAS]],Target_CC[],COLUMN(DE$2)+9,0)</f>
        <v>0</v>
      </c>
      <c r="DT28" s="22">
        <f>Target_AM[[#This Row],[PROPORSI]]*VLOOKUP(Target_AM[[#This Row],[NIPNAS]],Target_CC[],COLUMN(DF$2)+9,0)</f>
        <v>0</v>
      </c>
      <c r="DU28" s="22">
        <f>Target_AM[[#This Row],[PROPORSI]]*VLOOKUP(Target_AM[[#This Row],[NIPNAS]],Target_CC[],COLUMN(DG$2)+9,0)</f>
        <v>0</v>
      </c>
      <c r="DV28" s="22">
        <f>Target_AM[[#This Row],[PROPORSI]]*VLOOKUP(Target_AM[[#This Row],[NIPNAS]],Target_CC[],COLUMN(DH$2)+9,0)</f>
        <v>0</v>
      </c>
      <c r="DW28" s="22">
        <f>Target_AM[[#This Row],[PROPORSI]]*VLOOKUP(Target_AM[[#This Row],[NIPNAS]],Target_CC[],COLUMN(DI$2)+9,0)</f>
        <v>0</v>
      </c>
      <c r="DX28" s="22">
        <f>Target_AM[[#This Row],[PROPORSI]]*VLOOKUP(Target_AM[[#This Row],[NIPNAS]],Target_CC[],COLUMN(DJ$2)+9,0)</f>
        <v>0</v>
      </c>
      <c r="DY28" s="22">
        <f>Target_AM[[#This Row],[PROPORSI]]*VLOOKUP(Target_AM[[#This Row],[NIPNAS]],Target_CC[],COLUMN(DK$2)+9,0)</f>
        <v>0</v>
      </c>
      <c r="DZ28" s="22">
        <f>Target_AM[[#This Row],[PROPORSI]]*VLOOKUP(Target_AM[[#This Row],[NIPNAS]],Target_CC[],COLUMN(DL$2)+9,0)</f>
        <v>0</v>
      </c>
      <c r="EA28" s="22">
        <f>Target_AM[[#This Row],[PROPORSI]]*VLOOKUP(Target_AM[[#This Row],[NIPNAS]],Target_CC[],COLUMN(DM$2)+9,0)</f>
        <v>0</v>
      </c>
    </row>
    <row r="29" spans="2:131" x14ac:dyDescent="0.3">
      <c r="B29">
        <v>910203</v>
      </c>
      <c r="C29" t="s">
        <v>1050</v>
      </c>
      <c r="D29">
        <v>0.8</v>
      </c>
      <c r="E29" s="8">
        <v>45658</v>
      </c>
      <c r="F29">
        <v>5586843</v>
      </c>
      <c r="G29" t="s">
        <v>970</v>
      </c>
      <c r="J29" t="s">
        <v>1080</v>
      </c>
      <c r="K29" t="s">
        <v>19</v>
      </c>
      <c r="L29" t="s">
        <v>159</v>
      </c>
      <c r="M29" t="s">
        <v>18</v>
      </c>
      <c r="N29" s="23">
        <f>Target_AM[[#This Row],[PROPORSI]]*VLOOKUP(Target_AM[[#This Row],[NIPNAS]],Target_CC[],9,0)</f>
        <v>3639736328.8000002</v>
      </c>
      <c r="O29" s="22">
        <f>Target_AM[[#This Row],[PROPORSI]]*VLOOKUP(Target_AM[[#This Row],[NIPNAS]],Target_CC[],COLUMN(A$2)+9,0)</f>
        <v>167077280.80000001</v>
      </c>
      <c r="P29" s="22">
        <f>Target_AM[[#This Row],[PROPORSI]]*VLOOKUP(Target_AM[[#This Row],[NIPNAS]],Target_CC[],COLUMN(B$2)+9,0)</f>
        <v>306487712</v>
      </c>
      <c r="Q29" s="22">
        <f>Target_AM[[#This Row],[PROPORSI]]*VLOOKUP(Target_AM[[#This Row],[NIPNAS]],Target_CC[],COLUMN(C$2)+9,0)</f>
        <v>287962214.40000004</v>
      </c>
      <c r="R29" s="22">
        <f>Target_AM[[#This Row],[PROPORSI]]*VLOOKUP(Target_AM[[#This Row],[NIPNAS]],Target_CC[],COLUMN(D$2)+9,0)</f>
        <v>250196698.40000001</v>
      </c>
      <c r="S29" s="22">
        <f>Target_AM[[#This Row],[PROPORSI]]*VLOOKUP(Target_AM[[#This Row],[NIPNAS]],Target_CC[],COLUMN(E$2)+9,0)</f>
        <v>252593011.20000002</v>
      </c>
      <c r="T29" s="22">
        <f>Target_AM[[#This Row],[PROPORSI]]*VLOOKUP(Target_AM[[#This Row],[NIPNAS]],Target_CC[],COLUMN(F$2)+9,0)</f>
        <v>253714360</v>
      </c>
      <c r="U29" s="22">
        <f>Target_AM[[#This Row],[PROPORSI]]*VLOOKUP(Target_AM[[#This Row],[NIPNAS]],Target_CC[],COLUMN(G$2)+9,0)</f>
        <v>279538554.40000004</v>
      </c>
      <c r="V29" s="22">
        <f>Target_AM[[#This Row],[PROPORSI]]*VLOOKUP(Target_AM[[#This Row],[NIPNAS]],Target_CC[],COLUMN(H$2)+9,0)</f>
        <v>276937184</v>
      </c>
      <c r="W29" s="22">
        <f>Target_AM[[#This Row],[PROPORSI]]*VLOOKUP(Target_AM[[#This Row],[NIPNAS]],Target_CC[],COLUMN(I$2)+9,0)</f>
        <v>276853421.60000002</v>
      </c>
      <c r="X29" s="22">
        <f>Target_AM[[#This Row],[PROPORSI]]*VLOOKUP(Target_AM[[#This Row],[NIPNAS]],Target_CC[],COLUMN(J$2)+9,0)</f>
        <v>279110916</v>
      </c>
      <c r="Y29" s="22">
        <f>Target_AM[[#This Row],[PROPORSI]]*VLOOKUP(Target_AM[[#This Row],[NIPNAS]],Target_CC[],COLUMN(K$2)+9,0)</f>
        <v>275516211.19999999</v>
      </c>
      <c r="Z29" s="22">
        <f>Target_AM[[#This Row],[PROPORSI]]*VLOOKUP(Target_AM[[#This Row],[NIPNAS]],Target_CC[],COLUMN(L$2)+9,0)</f>
        <v>275513288</v>
      </c>
      <c r="AA29" s="22">
        <f>Target_AM[[#This Row],[PROPORSI]]*VLOOKUP(Target_AM[[#This Row],[NIPNAS]],Target_CC[],COLUMN(M$2)+9,0)</f>
        <v>3181500852</v>
      </c>
      <c r="AB29" s="22">
        <f>Target_AM[[#This Row],[PROPORSI]]*VLOOKUP(Target_AM[[#This Row],[NIPNAS]],Target_CC[],COLUMN(N$2)+9,0)</f>
        <v>53730666.400000006</v>
      </c>
      <c r="AC29" s="22">
        <f>Target_AM[[#This Row],[PROPORSI]]*VLOOKUP(Target_AM[[#This Row],[NIPNAS]],Target_CC[],COLUMN(O$2)+9,0)</f>
        <v>98563901.600000009</v>
      </c>
      <c r="AD29" s="22">
        <f>Target_AM[[#This Row],[PROPORSI]]*VLOOKUP(Target_AM[[#This Row],[NIPNAS]],Target_CC[],COLUMN(P$2)+9,0)</f>
        <v>92606257.600000009</v>
      </c>
      <c r="AE29" s="22">
        <f>Target_AM[[#This Row],[PROPORSI]]*VLOOKUP(Target_AM[[#This Row],[NIPNAS]],Target_CC[],COLUMN(Q$2)+9,0)</f>
        <v>80461178.400000006</v>
      </c>
      <c r="AF29" s="22">
        <f>Target_AM[[#This Row],[PROPORSI]]*VLOOKUP(Target_AM[[#This Row],[NIPNAS]],Target_CC[],COLUMN(R$2)+9,0)</f>
        <v>81231815.200000003</v>
      </c>
      <c r="AG29" s="22">
        <f>Target_AM[[#This Row],[PROPORSI]]*VLOOKUP(Target_AM[[#This Row],[NIPNAS]],Target_CC[],COLUMN(S$2)+9,0)</f>
        <v>81592431.200000003</v>
      </c>
      <c r="AH29" s="22">
        <f>Target_AM[[#This Row],[PROPORSI]]*VLOOKUP(Target_AM[[#This Row],[NIPNAS]],Target_CC[],COLUMN(T$2)+9,0)</f>
        <v>89897276.800000012</v>
      </c>
      <c r="AI29" s="22">
        <f>Target_AM[[#This Row],[PROPORSI]]*VLOOKUP(Target_AM[[#This Row],[NIPNAS]],Target_CC[],COLUMN(U$2)+9,0)</f>
        <v>89060696.800000012</v>
      </c>
      <c r="AJ29" s="22">
        <f>Target_AM[[#This Row],[PROPORSI]]*VLOOKUP(Target_AM[[#This Row],[NIPNAS]],Target_CC[],COLUMN(V$2)+9,0)</f>
        <v>89033762.400000006</v>
      </c>
      <c r="AK29" s="22">
        <f>Target_AM[[#This Row],[PROPORSI]]*VLOOKUP(Target_AM[[#This Row],[NIPNAS]],Target_CC[],COLUMN(W$2)+9,0)</f>
        <v>89759751.200000003</v>
      </c>
      <c r="AL29" s="22">
        <f>Target_AM[[#This Row],[PROPORSI]]*VLOOKUP(Target_AM[[#This Row],[NIPNAS]],Target_CC[],COLUMN(X$2)+9,0)</f>
        <v>88603726.400000006</v>
      </c>
      <c r="AM29" s="22">
        <f>Target_AM[[#This Row],[PROPORSI]]*VLOOKUP(Target_AM[[#This Row],[NIPNAS]],Target_CC[],COLUMN(Y$2)+9,0)</f>
        <v>88602785.600000009</v>
      </c>
      <c r="AN29" s="22">
        <f>Target_AM[[#This Row],[PROPORSI]]*VLOOKUP(Target_AM[[#This Row],[NIPNAS]],Target_CC[],COLUMN(Z$2)+9,0)</f>
        <v>1023144249.6</v>
      </c>
      <c r="AO29" s="22">
        <f>Target_AM[[#This Row],[PROPORSI]]*VLOOKUP(Target_AM[[#This Row],[NIPNAS]],Target_CC[],COLUMN(AA$2)+9,0)</f>
        <v>220807947.20000002</v>
      </c>
      <c r="AP29" s="22">
        <f>Target_AM[[#This Row],[PROPORSI]]*VLOOKUP(Target_AM[[#This Row],[NIPNAS]],Target_CC[],COLUMN(AB$2)+9,0)</f>
        <v>405051613.60000002</v>
      </c>
      <c r="AQ29" s="22">
        <f>Target_AM[[#This Row],[PROPORSI]]*VLOOKUP(Target_AM[[#This Row],[NIPNAS]],Target_CC[],COLUMN(AC$2)+9,0)</f>
        <v>380568472</v>
      </c>
      <c r="AR29" s="22">
        <f>Target_AM[[#This Row],[PROPORSI]]*VLOOKUP(Target_AM[[#This Row],[NIPNAS]],Target_CC[],COLUMN(AD$2)+9,0)</f>
        <v>330657876.80000001</v>
      </c>
      <c r="AS29" s="22">
        <f>Target_AM[[#This Row],[PROPORSI]]*VLOOKUP(Target_AM[[#This Row],[NIPNAS]],Target_CC[],COLUMN(AE$2)+9,0)</f>
        <v>333824826.40000004</v>
      </c>
      <c r="AT29" s="22">
        <f>Target_AM[[#This Row],[PROPORSI]]*VLOOKUP(Target_AM[[#This Row],[NIPNAS]],Target_CC[],COLUMN(AF$2)+9,0)</f>
        <v>335306791.20000005</v>
      </c>
      <c r="AU29" s="22">
        <f>Target_AM[[#This Row],[PROPORSI]]*VLOOKUP(Target_AM[[#This Row],[NIPNAS]],Target_CC[],COLUMN(AG$2)+9,0)</f>
        <v>369435831.20000005</v>
      </c>
      <c r="AV29" s="22">
        <f>Target_AM[[#This Row],[PROPORSI]]*VLOOKUP(Target_AM[[#This Row],[NIPNAS]],Target_CC[],COLUMN(AH$2)+9,0)</f>
        <v>365997880.80000001</v>
      </c>
      <c r="AW29" s="22">
        <f>Target_AM[[#This Row],[PROPORSI]]*VLOOKUP(Target_AM[[#This Row],[NIPNAS]],Target_CC[],COLUMN(AI$2)+9,0)</f>
        <v>365887184</v>
      </c>
      <c r="AX29" s="22">
        <f>Target_AM[[#This Row],[PROPORSI]]*VLOOKUP(Target_AM[[#This Row],[NIPNAS]],Target_CC[],COLUMN(AJ$2)+9,0)</f>
        <v>368870667.20000005</v>
      </c>
      <c r="AY29" s="22">
        <f>Target_AM[[#This Row],[PROPORSI]]*VLOOKUP(Target_AM[[#This Row],[NIPNAS]],Target_CC[],COLUMN(AK$2)+9,0)</f>
        <v>364119937.60000002</v>
      </c>
      <c r="AZ29" s="22">
        <f>Target_AM[[#This Row],[PROPORSI]]*VLOOKUP(Target_AM[[#This Row],[NIPNAS]],Target_CC[],COLUMN(AL$2)+9,0)</f>
        <v>364116073.60000002</v>
      </c>
      <c r="BA29" s="22">
        <f>Target_AM[[#This Row],[PROPORSI]]*VLOOKUP(Target_AM[[#This Row],[NIPNAS]],Target_CC[],COLUMN(AM$2)+9,0)</f>
        <v>4204645101.6000004</v>
      </c>
      <c r="BB29" s="22">
        <f>Target_AM[[#This Row],[PROPORSI]]*VLOOKUP(Target_AM[[#This Row],[NIPNAS]],Target_CC[],COLUMN(AN$2)+9,0)</f>
        <v>20171706.400000002</v>
      </c>
      <c r="BC29" s="22">
        <f>Target_AM[[#This Row],[PROPORSI]]*VLOOKUP(Target_AM[[#This Row],[NIPNAS]],Target_CC[],COLUMN(AO$2)+9,0)</f>
        <v>20171706.400000002</v>
      </c>
      <c r="BD29" s="22">
        <f>Target_AM[[#This Row],[PROPORSI]]*VLOOKUP(Target_AM[[#This Row],[NIPNAS]],Target_CC[],COLUMN(AP$2)+9,0)</f>
        <v>20171706.400000002</v>
      </c>
      <c r="BE29" s="22">
        <f>Target_AM[[#This Row],[PROPORSI]]*VLOOKUP(Target_AM[[#This Row],[NIPNAS]],Target_CC[],COLUMN(AQ$2)+9,0)</f>
        <v>20171706.400000002</v>
      </c>
      <c r="BF29" s="22">
        <f>Target_AM[[#This Row],[PROPORSI]]*VLOOKUP(Target_AM[[#This Row],[NIPNAS]],Target_CC[],COLUMN(AR$2)+9,0)</f>
        <v>20171706.400000002</v>
      </c>
      <c r="BG29" s="22">
        <f>Target_AM[[#This Row],[PROPORSI]]*VLOOKUP(Target_AM[[#This Row],[NIPNAS]],Target_CC[],COLUMN(AS$2)+9,0)</f>
        <v>20171706.400000002</v>
      </c>
      <c r="BH29" s="22">
        <f>Target_AM[[#This Row],[PROPORSI]]*VLOOKUP(Target_AM[[#This Row],[NIPNAS]],Target_CC[],COLUMN(AT$2)+9,0)</f>
        <v>20171706.400000002</v>
      </c>
      <c r="BI29" s="22">
        <f>Target_AM[[#This Row],[PROPORSI]]*VLOOKUP(Target_AM[[#This Row],[NIPNAS]],Target_CC[],COLUMN(AU$2)+9,0)</f>
        <v>20171706.400000002</v>
      </c>
      <c r="BJ29" s="22">
        <f>Target_AM[[#This Row],[PROPORSI]]*VLOOKUP(Target_AM[[#This Row],[NIPNAS]],Target_CC[],COLUMN(AV$2)+9,0)</f>
        <v>20171706.400000002</v>
      </c>
      <c r="BK29" s="22">
        <f>Target_AM[[#This Row],[PROPORSI]]*VLOOKUP(Target_AM[[#This Row],[NIPNAS]],Target_CC[],COLUMN(AW$2)+9,0)</f>
        <v>20171706.400000002</v>
      </c>
      <c r="BL29" s="22">
        <f>Target_AM[[#This Row],[PROPORSI]]*VLOOKUP(Target_AM[[#This Row],[NIPNAS]],Target_CC[],COLUMN(AX$2)+9,0)</f>
        <v>20171706.400000002</v>
      </c>
      <c r="BM29" s="22">
        <f>Target_AM[[#This Row],[PROPORSI]]*VLOOKUP(Target_AM[[#This Row],[NIPNAS]],Target_CC[],COLUMN(AY$2)+9,0)</f>
        <v>20171706.400000002</v>
      </c>
      <c r="BN29" s="22">
        <f>Target_AM[[#This Row],[PROPORSI]]*VLOOKUP(Target_AM[[#This Row],[NIPNAS]],Target_CC[],COLUMN(AZ$2)+9,0)</f>
        <v>242060476.80000001</v>
      </c>
      <c r="BO29" s="22">
        <f>Target_AM[[#This Row],[PROPORSI]]*VLOOKUP(Target_AM[[#This Row],[NIPNAS]],Target_CC[],COLUMN(BA$2)+9,0)</f>
        <v>239568832.80000001</v>
      </c>
      <c r="BP29" s="22">
        <f>Target_AM[[#This Row],[PROPORSI]]*VLOOKUP(Target_AM[[#This Row],[NIPNAS]],Target_CC[],COLUMN(BB$2)+9,0)</f>
        <v>31828081.600000001</v>
      </c>
      <c r="BQ29" s="22">
        <f>Target_AM[[#This Row],[PROPORSI]]*VLOOKUP(Target_AM[[#This Row],[NIPNAS]],Target_CC[],COLUMN(BC$2)+9,0)</f>
        <v>239038548</v>
      </c>
      <c r="BR29" s="22">
        <f>Target_AM[[#This Row],[PROPORSI]]*VLOOKUP(Target_AM[[#This Row],[NIPNAS]],Target_CC[],COLUMN(BD$2)+9,0)</f>
        <v>231816370.60000002</v>
      </c>
      <c r="BS29" s="22">
        <f>Target_AM[[#This Row],[PROPORSI]]*VLOOKUP(Target_AM[[#This Row],[NIPNAS]],Target_CC[],COLUMN(BE$2)+9,0)</f>
        <v>231816370.60000002</v>
      </c>
      <c r="BT29" s="22">
        <f>Target_AM[[#This Row],[PROPORSI]]*VLOOKUP(Target_AM[[#This Row],[NIPNAS]],Target_CC[],COLUMN(BF$2)+9,0)</f>
        <v>231816370.60000002</v>
      </c>
      <c r="BU29" s="22">
        <f>Target_AM[[#This Row],[PROPORSI]]*VLOOKUP(Target_AM[[#This Row],[NIPNAS]],Target_CC[],COLUMN(BG$2)+9,0)</f>
        <v>231816370.60000002</v>
      </c>
      <c r="BV29" s="22">
        <f>Target_AM[[#This Row],[PROPORSI]]*VLOOKUP(Target_AM[[#This Row],[NIPNAS]],Target_CC[],COLUMN(BH$2)+9,0)</f>
        <v>231816370.60000002</v>
      </c>
      <c r="BW29" s="22">
        <f>Target_AM[[#This Row],[PROPORSI]]*VLOOKUP(Target_AM[[#This Row],[NIPNAS]],Target_CC[],COLUMN(BI$2)+9,0)</f>
        <v>231816370.60000002</v>
      </c>
      <c r="BX29" s="22">
        <f>Target_AM[[#This Row],[PROPORSI]]*VLOOKUP(Target_AM[[#This Row],[NIPNAS]],Target_CC[],COLUMN(BJ$2)+9,0)</f>
        <v>231816370.60000002</v>
      </c>
      <c r="BY29" s="22">
        <f>Target_AM[[#This Row],[PROPORSI]]*VLOOKUP(Target_AM[[#This Row],[NIPNAS]],Target_CC[],COLUMN(BK$2)+9,0)</f>
        <v>231816370.60000002</v>
      </c>
      <c r="BZ29" s="22">
        <f>Target_AM[[#This Row],[PROPORSI]]*VLOOKUP(Target_AM[[#This Row],[NIPNAS]],Target_CC[],COLUMN(BL$2)+9,0)</f>
        <v>231816370.60000002</v>
      </c>
      <c r="CA29" s="22">
        <f>Target_AM[[#This Row],[PROPORSI]]*VLOOKUP(Target_AM[[#This Row],[NIPNAS]],Target_CC[],COLUMN(BM$2)+9,0)</f>
        <v>2596782797.8000002</v>
      </c>
      <c r="CB29" s="22">
        <f>Target_AM[[#This Row],[PROPORSI]]*VLOOKUP(Target_AM[[#This Row],[NIPNAS]],Target_CC[],COLUMN(BN$2)+9,0)</f>
        <v>178219241.60000002</v>
      </c>
      <c r="CC29" s="22">
        <f>Target_AM[[#This Row],[PROPORSI]]*VLOOKUP(Target_AM[[#This Row],[NIPNAS]],Target_CC[],COLUMN(BO$2)+9,0)</f>
        <v>178154376.80000001</v>
      </c>
      <c r="CD29" s="22">
        <f>Target_AM[[#This Row],[PROPORSI]]*VLOOKUP(Target_AM[[#This Row],[NIPNAS]],Target_CC[],COLUMN(BP$2)+9,0)</f>
        <v>178128572</v>
      </c>
      <c r="CE29" s="22">
        <f>Target_AM[[#This Row],[PROPORSI]]*VLOOKUP(Target_AM[[#This Row],[NIPNAS]],Target_CC[],COLUMN(BQ$2)+9,0)</f>
        <v>169222143.40000001</v>
      </c>
      <c r="CF29" s="22">
        <f>Target_AM[[#This Row],[PROPORSI]]*VLOOKUP(Target_AM[[#This Row],[NIPNAS]],Target_CC[],COLUMN(BR$2)+9,0)</f>
        <v>169222143.40000001</v>
      </c>
      <c r="CG29" s="22">
        <f>Target_AM[[#This Row],[PROPORSI]]*VLOOKUP(Target_AM[[#This Row],[NIPNAS]],Target_CC[],COLUMN(BS$2)+9,0)</f>
        <v>169222143.40000001</v>
      </c>
      <c r="CH29" s="22">
        <f>Target_AM[[#This Row],[PROPORSI]]*VLOOKUP(Target_AM[[#This Row],[NIPNAS]],Target_CC[],COLUMN(BT$2)+9,0)</f>
        <v>169222143.40000001</v>
      </c>
      <c r="CI29" s="22">
        <f>Target_AM[[#This Row],[PROPORSI]]*VLOOKUP(Target_AM[[#This Row],[NIPNAS]],Target_CC[],COLUMN(BU$2)+9,0)</f>
        <v>169222143.40000001</v>
      </c>
      <c r="CJ29" s="22">
        <f>Target_AM[[#This Row],[PROPORSI]]*VLOOKUP(Target_AM[[#This Row],[NIPNAS]],Target_CC[],COLUMN(BV$2)+9,0)</f>
        <v>169222143.40000001</v>
      </c>
      <c r="CK29" s="22">
        <f>Target_AM[[#This Row],[PROPORSI]]*VLOOKUP(Target_AM[[#This Row],[NIPNAS]],Target_CC[],COLUMN(BW$2)+9,0)</f>
        <v>169222143.40000001</v>
      </c>
      <c r="CL29" s="22">
        <f>Target_AM[[#This Row],[PROPORSI]]*VLOOKUP(Target_AM[[#This Row],[NIPNAS]],Target_CC[],COLUMN(BX$2)+9,0)</f>
        <v>169222143.40000001</v>
      </c>
      <c r="CM29" s="22">
        <f>Target_AM[[#This Row],[PROPORSI]]*VLOOKUP(Target_AM[[#This Row],[NIPNAS]],Target_CC[],COLUMN(BY$2)+9,0)</f>
        <v>169222143.40000001</v>
      </c>
      <c r="CN29" s="22">
        <f>Target_AM[[#This Row],[PROPORSI]]*VLOOKUP(Target_AM[[#This Row],[NIPNAS]],Target_CC[],COLUMN(BZ$2)+9,0)</f>
        <v>2057501481</v>
      </c>
      <c r="CO29" s="22">
        <f>Target_AM[[#This Row],[PROPORSI]]*VLOOKUP(Target_AM[[#This Row],[NIPNAS]],Target_CC[],COLUMN(CA$2)+9,0)</f>
        <v>63413455.200000003</v>
      </c>
      <c r="CP29" s="22">
        <f>Target_AM[[#This Row],[PROPORSI]]*VLOOKUP(Target_AM[[#This Row],[NIPNAS]],Target_CC[],COLUMN(CB$2)+9,0)</f>
        <v>62262861.600000001</v>
      </c>
      <c r="CQ29" s="22">
        <f>Target_AM[[#This Row],[PROPORSI]]*VLOOKUP(Target_AM[[#This Row],[NIPNAS]],Target_CC[],COLUMN(CC$2)+9,0)</f>
        <v>62594227.200000003</v>
      </c>
      <c r="CR29" s="22">
        <f>Target_AM[[#This Row],[PROPORSI]]*VLOOKUP(Target_AM[[#This Row],[NIPNAS]],Target_CC[],COLUMN(CD$2)+9,0)</f>
        <v>62594227.200000003</v>
      </c>
      <c r="CS29" s="22">
        <f>Target_AM[[#This Row],[PROPORSI]]*VLOOKUP(Target_AM[[#This Row],[NIPNAS]],Target_CC[],COLUMN(CE$2)+9,0)</f>
        <v>62594227.200000003</v>
      </c>
      <c r="CT29" s="22">
        <f>Target_AM[[#This Row],[PROPORSI]]*VLOOKUP(Target_AM[[#This Row],[NIPNAS]],Target_CC[],COLUMN(CF$2)+9,0)</f>
        <v>62594227.200000003</v>
      </c>
      <c r="CU29" s="22">
        <f>Target_AM[[#This Row],[PROPORSI]]*VLOOKUP(Target_AM[[#This Row],[NIPNAS]],Target_CC[],COLUMN(CG$2)+9,0)</f>
        <v>62594227.200000003</v>
      </c>
      <c r="CV29" s="22">
        <f>Target_AM[[#This Row],[PROPORSI]]*VLOOKUP(Target_AM[[#This Row],[NIPNAS]],Target_CC[],COLUMN(CH$2)+9,0)</f>
        <v>62594227.200000003</v>
      </c>
      <c r="CW29" s="22">
        <f>Target_AM[[#This Row],[PROPORSI]]*VLOOKUP(Target_AM[[#This Row],[NIPNAS]],Target_CC[],COLUMN(CI$2)+9,0)</f>
        <v>62594227.200000003</v>
      </c>
      <c r="CX29" s="22">
        <f>Target_AM[[#This Row],[PROPORSI]]*VLOOKUP(Target_AM[[#This Row],[NIPNAS]],Target_CC[],COLUMN(CJ$2)+9,0)</f>
        <v>62594227.200000003</v>
      </c>
      <c r="CY29" s="22">
        <f>Target_AM[[#This Row],[PROPORSI]]*VLOOKUP(Target_AM[[#This Row],[NIPNAS]],Target_CC[],COLUMN(CK$2)+9,0)</f>
        <v>62594227.200000003</v>
      </c>
      <c r="CZ29" s="22">
        <f>Target_AM[[#This Row],[PROPORSI]]*VLOOKUP(Target_AM[[#This Row],[NIPNAS]],Target_CC[],COLUMN(CL$2)+9,0)</f>
        <v>62594227.200000003</v>
      </c>
      <c r="DA29" s="22">
        <f>Target_AM[[#This Row],[PROPORSI]]*VLOOKUP(Target_AM[[#This Row],[NIPNAS]],Target_CC[],COLUMN(CM$2)+9,0)</f>
        <v>751618588.80000007</v>
      </c>
      <c r="DB29" s="22">
        <f>Target_AM[[#This Row],[PROPORSI]]*VLOOKUP(Target_AM[[#This Row],[NIPNAS]],Target_CC[],COLUMN(CN$2)+9,0)</f>
        <v>0</v>
      </c>
      <c r="DC29" s="22">
        <f>Target_AM[[#This Row],[PROPORSI]]*VLOOKUP(Target_AM[[#This Row],[NIPNAS]],Target_CC[],COLUMN(CO$2)+9,0)</f>
        <v>0</v>
      </c>
      <c r="DD29" s="22">
        <f>Target_AM[[#This Row],[PROPORSI]]*VLOOKUP(Target_AM[[#This Row],[NIPNAS]],Target_CC[],COLUMN(CP$2)+9,0)</f>
        <v>0</v>
      </c>
      <c r="DE29" s="22">
        <f>Target_AM[[#This Row],[PROPORSI]]*VLOOKUP(Target_AM[[#This Row],[NIPNAS]],Target_CC[],COLUMN(CQ$2)+9,0)</f>
        <v>0</v>
      </c>
      <c r="DF29" s="22">
        <f>Target_AM[[#This Row],[PROPORSI]]*VLOOKUP(Target_AM[[#This Row],[NIPNAS]],Target_CC[],COLUMN(CR$2)+9,0)</f>
        <v>0</v>
      </c>
      <c r="DG29" s="22">
        <f>Target_AM[[#This Row],[PROPORSI]]*VLOOKUP(Target_AM[[#This Row],[NIPNAS]],Target_CC[],COLUMN(CS$2)+9,0)</f>
        <v>0</v>
      </c>
      <c r="DH29" s="22">
        <f>Target_AM[[#This Row],[PROPORSI]]*VLOOKUP(Target_AM[[#This Row],[NIPNAS]],Target_CC[],COLUMN(CT$2)+9,0)</f>
        <v>0</v>
      </c>
      <c r="DI29" s="22">
        <f>Target_AM[[#This Row],[PROPORSI]]*VLOOKUP(Target_AM[[#This Row],[NIPNAS]],Target_CC[],COLUMN(CU$2)+9,0)</f>
        <v>0</v>
      </c>
      <c r="DJ29" s="22">
        <f>Target_AM[[#This Row],[PROPORSI]]*VLOOKUP(Target_AM[[#This Row],[NIPNAS]],Target_CC[],COLUMN(CV$2)+9,0)</f>
        <v>0</v>
      </c>
      <c r="DK29" s="22">
        <f>Target_AM[[#This Row],[PROPORSI]]*VLOOKUP(Target_AM[[#This Row],[NIPNAS]],Target_CC[],COLUMN(CW$2)+9,0)</f>
        <v>0</v>
      </c>
      <c r="DL29" s="22">
        <f>Target_AM[[#This Row],[PROPORSI]]*VLOOKUP(Target_AM[[#This Row],[NIPNAS]],Target_CC[],COLUMN(CX$2)+9,0)</f>
        <v>0</v>
      </c>
      <c r="DM29" s="22">
        <f>Target_AM[[#This Row],[PROPORSI]]*VLOOKUP(Target_AM[[#This Row],[NIPNAS]],Target_CC[],COLUMN(CY$2)+9,0)</f>
        <v>0</v>
      </c>
      <c r="DN29" s="22">
        <f>Target_AM[[#This Row],[PROPORSI]]*VLOOKUP(Target_AM[[#This Row],[NIPNAS]],Target_CC[],COLUMN(CZ$2)+9,0)</f>
        <v>0</v>
      </c>
      <c r="DO29" s="22">
        <f>Target_AM[[#This Row],[PROPORSI]]*VLOOKUP(Target_AM[[#This Row],[NIPNAS]],Target_CC[],COLUMN(DA$2)+9,0)</f>
        <v>0</v>
      </c>
      <c r="DP29" s="22">
        <f>Target_AM[[#This Row],[PROPORSI]]*VLOOKUP(Target_AM[[#This Row],[NIPNAS]],Target_CC[],COLUMN(DB$2)+9,0)</f>
        <v>0</v>
      </c>
      <c r="DQ29" s="22">
        <f>Target_AM[[#This Row],[PROPORSI]]*VLOOKUP(Target_AM[[#This Row],[NIPNAS]],Target_CC[],COLUMN(DC$2)+9,0)</f>
        <v>0</v>
      </c>
      <c r="DR29" s="22">
        <f>Target_AM[[#This Row],[PROPORSI]]*VLOOKUP(Target_AM[[#This Row],[NIPNAS]],Target_CC[],COLUMN(DD$2)+9,0)</f>
        <v>0</v>
      </c>
      <c r="DS29" s="22">
        <f>Target_AM[[#This Row],[PROPORSI]]*VLOOKUP(Target_AM[[#This Row],[NIPNAS]],Target_CC[],COLUMN(DE$2)+9,0)</f>
        <v>0</v>
      </c>
      <c r="DT29" s="22">
        <f>Target_AM[[#This Row],[PROPORSI]]*VLOOKUP(Target_AM[[#This Row],[NIPNAS]],Target_CC[],COLUMN(DF$2)+9,0)</f>
        <v>0</v>
      </c>
      <c r="DU29" s="22">
        <f>Target_AM[[#This Row],[PROPORSI]]*VLOOKUP(Target_AM[[#This Row],[NIPNAS]],Target_CC[],COLUMN(DG$2)+9,0)</f>
        <v>0</v>
      </c>
      <c r="DV29" s="22">
        <f>Target_AM[[#This Row],[PROPORSI]]*VLOOKUP(Target_AM[[#This Row],[NIPNAS]],Target_CC[],COLUMN(DH$2)+9,0)</f>
        <v>0</v>
      </c>
      <c r="DW29" s="22">
        <f>Target_AM[[#This Row],[PROPORSI]]*VLOOKUP(Target_AM[[#This Row],[NIPNAS]],Target_CC[],COLUMN(DI$2)+9,0)</f>
        <v>0</v>
      </c>
      <c r="DX29" s="22">
        <f>Target_AM[[#This Row],[PROPORSI]]*VLOOKUP(Target_AM[[#This Row],[NIPNAS]],Target_CC[],COLUMN(DJ$2)+9,0)</f>
        <v>0</v>
      </c>
      <c r="DY29" s="22">
        <f>Target_AM[[#This Row],[PROPORSI]]*VLOOKUP(Target_AM[[#This Row],[NIPNAS]],Target_CC[],COLUMN(DK$2)+9,0)</f>
        <v>0</v>
      </c>
      <c r="DZ29" s="22">
        <f>Target_AM[[#This Row],[PROPORSI]]*VLOOKUP(Target_AM[[#This Row],[NIPNAS]],Target_CC[],COLUMN(DL$2)+9,0)</f>
        <v>0</v>
      </c>
      <c r="EA29" s="22">
        <f>Target_AM[[#This Row],[PROPORSI]]*VLOOKUP(Target_AM[[#This Row],[NIPNAS]],Target_CC[],COLUMN(DM$2)+9,0)</f>
        <v>0</v>
      </c>
    </row>
    <row r="30" spans="2:131" x14ac:dyDescent="0.3">
      <c r="B30">
        <v>402005</v>
      </c>
      <c r="C30" t="s">
        <v>984</v>
      </c>
      <c r="D30">
        <v>1</v>
      </c>
      <c r="E30" s="8">
        <v>45658</v>
      </c>
      <c r="F30">
        <v>5586926</v>
      </c>
      <c r="G30" t="s">
        <v>966</v>
      </c>
      <c r="J30" t="s">
        <v>1080</v>
      </c>
      <c r="K30" t="s">
        <v>22</v>
      </c>
      <c r="L30" t="s">
        <v>159</v>
      </c>
      <c r="M30" t="s">
        <v>18</v>
      </c>
      <c r="N30" s="23">
        <f>Target_AM[[#This Row],[PROPORSI]]*VLOOKUP(Target_AM[[#This Row],[NIPNAS]],Target_CC[],9,0)</f>
        <v>3208330560</v>
      </c>
      <c r="O30" s="22">
        <f>Target_AM[[#This Row],[PROPORSI]]*VLOOKUP(Target_AM[[#This Row],[NIPNAS]],Target_CC[],COLUMN(A$2)+9,0)</f>
        <v>147354272</v>
      </c>
      <c r="P30" s="22">
        <f>Target_AM[[#This Row],[PROPORSI]]*VLOOKUP(Target_AM[[#This Row],[NIPNAS]],Target_CC[],COLUMN(B$2)+9,0)</f>
        <v>270307689</v>
      </c>
      <c r="Q30" s="22">
        <f>Target_AM[[#This Row],[PROPORSI]]*VLOOKUP(Target_AM[[#This Row],[NIPNAS]],Target_CC[],COLUMN(C$2)+9,0)</f>
        <v>253969075</v>
      </c>
      <c r="R30" s="22">
        <f>Target_AM[[#This Row],[PROPORSI]]*VLOOKUP(Target_AM[[#This Row],[NIPNAS]],Target_CC[],COLUMN(D$2)+9,0)</f>
        <v>220661673</v>
      </c>
      <c r="S30" s="22">
        <f>Target_AM[[#This Row],[PROPORSI]]*VLOOKUP(Target_AM[[#This Row],[NIPNAS]],Target_CC[],COLUMN(E$2)+9,0)</f>
        <v>222775108</v>
      </c>
      <c r="T30" s="22">
        <f>Target_AM[[#This Row],[PROPORSI]]*VLOOKUP(Target_AM[[#This Row],[NIPNAS]],Target_CC[],COLUMN(F$2)+9,0)</f>
        <v>223764085</v>
      </c>
      <c r="U30" s="22">
        <f>Target_AM[[#This Row],[PROPORSI]]*VLOOKUP(Target_AM[[#This Row],[NIPNAS]],Target_CC[],COLUMN(G$2)+9,0)</f>
        <v>246539805</v>
      </c>
      <c r="V30" s="22">
        <f>Target_AM[[#This Row],[PROPORSI]]*VLOOKUP(Target_AM[[#This Row],[NIPNAS]],Target_CC[],COLUMN(H$2)+9,0)</f>
        <v>244245519</v>
      </c>
      <c r="W30" s="22">
        <f>Target_AM[[#This Row],[PROPORSI]]*VLOOKUP(Target_AM[[#This Row],[NIPNAS]],Target_CC[],COLUMN(I$2)+9,0)</f>
        <v>244171645</v>
      </c>
      <c r="X30" s="22">
        <f>Target_AM[[#This Row],[PROPORSI]]*VLOOKUP(Target_AM[[#This Row],[NIPNAS]],Target_CC[],COLUMN(J$2)+9,0)</f>
        <v>246162648</v>
      </c>
      <c r="Y30" s="22">
        <f>Target_AM[[#This Row],[PROPORSI]]*VLOOKUP(Target_AM[[#This Row],[NIPNAS]],Target_CC[],COLUMN(K$2)+9,0)</f>
        <v>242992288</v>
      </c>
      <c r="Z30" s="22">
        <f>Target_AM[[#This Row],[PROPORSI]]*VLOOKUP(Target_AM[[#This Row],[NIPNAS]],Target_CC[],COLUMN(L$2)+9,0)</f>
        <v>242989710</v>
      </c>
      <c r="AA30" s="22">
        <f>Target_AM[[#This Row],[PROPORSI]]*VLOOKUP(Target_AM[[#This Row],[NIPNAS]],Target_CC[],COLUMN(M$2)+9,0)</f>
        <v>2805933517</v>
      </c>
      <c r="AB30" s="22">
        <f>Target_AM[[#This Row],[PROPORSI]]*VLOOKUP(Target_AM[[#This Row],[NIPNAS]],Target_CC[],COLUMN(N$2)+9,0)</f>
        <v>56284081</v>
      </c>
      <c r="AC30" s="22">
        <f>Target_AM[[#This Row],[PROPORSI]]*VLOOKUP(Target_AM[[#This Row],[NIPNAS]],Target_CC[],COLUMN(O$2)+9,0)</f>
        <v>103247904</v>
      </c>
      <c r="AD30" s="22">
        <f>Target_AM[[#This Row],[PROPORSI]]*VLOOKUP(Target_AM[[#This Row],[NIPNAS]],Target_CC[],COLUMN(P$2)+9,0)</f>
        <v>97007138</v>
      </c>
      <c r="AE30" s="22">
        <f>Target_AM[[#This Row],[PROPORSI]]*VLOOKUP(Target_AM[[#This Row],[NIPNAS]],Target_CC[],COLUMN(Q$2)+9,0)</f>
        <v>84284895</v>
      </c>
      <c r="AF30" s="22">
        <f>Target_AM[[#This Row],[PROPORSI]]*VLOOKUP(Target_AM[[#This Row],[NIPNAS]],Target_CC[],COLUMN(R$2)+9,0)</f>
        <v>85092154</v>
      </c>
      <c r="AG30" s="22">
        <f>Target_AM[[#This Row],[PROPORSI]]*VLOOKUP(Target_AM[[#This Row],[NIPNAS]],Target_CC[],COLUMN(S$2)+9,0)</f>
        <v>85469907</v>
      </c>
      <c r="AH30" s="22">
        <f>Target_AM[[#This Row],[PROPORSI]]*VLOOKUP(Target_AM[[#This Row],[NIPNAS]],Target_CC[],COLUMN(T$2)+9,0)</f>
        <v>94169419</v>
      </c>
      <c r="AI30" s="22">
        <f>Target_AM[[#This Row],[PROPORSI]]*VLOOKUP(Target_AM[[#This Row],[NIPNAS]],Target_CC[],COLUMN(U$2)+9,0)</f>
        <v>93293083</v>
      </c>
      <c r="AJ30" s="22">
        <f>Target_AM[[#This Row],[PROPORSI]]*VLOOKUP(Target_AM[[#This Row],[NIPNAS]],Target_CC[],COLUMN(V$2)+9,0)</f>
        <v>93264869</v>
      </c>
      <c r="AK30" s="22">
        <f>Target_AM[[#This Row],[PROPORSI]]*VLOOKUP(Target_AM[[#This Row],[NIPNAS]],Target_CC[],COLUMN(W$2)+9,0)</f>
        <v>94025359</v>
      </c>
      <c r="AL30" s="22">
        <f>Target_AM[[#This Row],[PROPORSI]]*VLOOKUP(Target_AM[[#This Row],[NIPNAS]],Target_CC[],COLUMN(X$2)+9,0)</f>
        <v>92814396</v>
      </c>
      <c r="AM30" s="22">
        <f>Target_AM[[#This Row],[PROPORSI]]*VLOOKUP(Target_AM[[#This Row],[NIPNAS]],Target_CC[],COLUMN(Y$2)+9,0)</f>
        <v>92813411</v>
      </c>
      <c r="AN30" s="22">
        <f>Target_AM[[#This Row],[PROPORSI]]*VLOOKUP(Target_AM[[#This Row],[NIPNAS]],Target_CC[],COLUMN(Z$2)+9,0)</f>
        <v>1071766616</v>
      </c>
      <c r="AO30" s="22">
        <f>Target_AM[[#This Row],[PROPORSI]]*VLOOKUP(Target_AM[[#This Row],[NIPNAS]],Target_CC[],COLUMN(AA$2)+9,0)</f>
        <v>203638353</v>
      </c>
      <c r="AP30" s="22">
        <f>Target_AM[[#This Row],[PROPORSI]]*VLOOKUP(Target_AM[[#This Row],[NIPNAS]],Target_CC[],COLUMN(AB$2)+9,0)</f>
        <v>373555593</v>
      </c>
      <c r="AQ30" s="22">
        <f>Target_AM[[#This Row],[PROPORSI]]*VLOOKUP(Target_AM[[#This Row],[NIPNAS]],Target_CC[],COLUMN(AC$2)+9,0)</f>
        <v>350976213</v>
      </c>
      <c r="AR30" s="22">
        <f>Target_AM[[#This Row],[PROPORSI]]*VLOOKUP(Target_AM[[#This Row],[NIPNAS]],Target_CC[],COLUMN(AD$2)+9,0)</f>
        <v>304946568</v>
      </c>
      <c r="AS30" s="22">
        <f>Target_AM[[#This Row],[PROPORSI]]*VLOOKUP(Target_AM[[#This Row],[NIPNAS]],Target_CC[],COLUMN(AE$2)+9,0)</f>
        <v>307867262</v>
      </c>
      <c r="AT30" s="22">
        <f>Target_AM[[#This Row],[PROPORSI]]*VLOOKUP(Target_AM[[#This Row],[NIPNAS]],Target_CC[],COLUMN(AF$2)+9,0)</f>
        <v>309233992</v>
      </c>
      <c r="AU30" s="22">
        <f>Target_AM[[#This Row],[PROPORSI]]*VLOOKUP(Target_AM[[#This Row],[NIPNAS]],Target_CC[],COLUMN(AG$2)+9,0)</f>
        <v>340709224</v>
      </c>
      <c r="AV30" s="22">
        <f>Target_AM[[#This Row],[PROPORSI]]*VLOOKUP(Target_AM[[#This Row],[NIPNAS]],Target_CC[],COLUMN(AH$2)+9,0)</f>
        <v>337538602</v>
      </c>
      <c r="AW30" s="22">
        <f>Target_AM[[#This Row],[PROPORSI]]*VLOOKUP(Target_AM[[#This Row],[NIPNAS]],Target_CC[],COLUMN(AI$2)+9,0)</f>
        <v>337436514</v>
      </c>
      <c r="AX30" s="22">
        <f>Target_AM[[#This Row],[PROPORSI]]*VLOOKUP(Target_AM[[#This Row],[NIPNAS]],Target_CC[],COLUMN(AJ$2)+9,0)</f>
        <v>340188007</v>
      </c>
      <c r="AY30" s="22">
        <f>Target_AM[[#This Row],[PROPORSI]]*VLOOKUP(Target_AM[[#This Row],[NIPNAS]],Target_CC[],COLUMN(AK$2)+9,0)</f>
        <v>335806684</v>
      </c>
      <c r="AZ30" s="22">
        <f>Target_AM[[#This Row],[PROPORSI]]*VLOOKUP(Target_AM[[#This Row],[NIPNAS]],Target_CC[],COLUMN(AL$2)+9,0)</f>
        <v>335803121</v>
      </c>
      <c r="BA30" s="22">
        <f>Target_AM[[#This Row],[PROPORSI]]*VLOOKUP(Target_AM[[#This Row],[NIPNAS]],Target_CC[],COLUMN(AM$2)+9,0)</f>
        <v>3877700133</v>
      </c>
      <c r="BB30" s="22">
        <f>Target_AM[[#This Row],[PROPORSI]]*VLOOKUP(Target_AM[[#This Row],[NIPNAS]],Target_CC[],COLUMN(AN$2)+9,0)</f>
        <v>729000000</v>
      </c>
      <c r="BC30" s="22">
        <f>Target_AM[[#This Row],[PROPORSI]]*VLOOKUP(Target_AM[[#This Row],[NIPNAS]],Target_CC[],COLUMN(AO$2)+9,0)</f>
        <v>729000000</v>
      </c>
      <c r="BD30" s="22">
        <f>Target_AM[[#This Row],[PROPORSI]]*VLOOKUP(Target_AM[[#This Row],[NIPNAS]],Target_CC[],COLUMN(AP$2)+9,0)</f>
        <v>729000000</v>
      </c>
      <c r="BE30" s="22">
        <f>Target_AM[[#This Row],[PROPORSI]]*VLOOKUP(Target_AM[[#This Row],[NIPNAS]],Target_CC[],COLUMN(AQ$2)+9,0)</f>
        <v>729000000</v>
      </c>
      <c r="BF30" s="22">
        <f>Target_AM[[#This Row],[PROPORSI]]*VLOOKUP(Target_AM[[#This Row],[NIPNAS]],Target_CC[],COLUMN(AR$2)+9,0)</f>
        <v>729000000</v>
      </c>
      <c r="BG30" s="22">
        <f>Target_AM[[#This Row],[PROPORSI]]*VLOOKUP(Target_AM[[#This Row],[NIPNAS]],Target_CC[],COLUMN(AS$2)+9,0)</f>
        <v>729000000</v>
      </c>
      <c r="BH30" s="22">
        <f>Target_AM[[#This Row],[PROPORSI]]*VLOOKUP(Target_AM[[#This Row],[NIPNAS]],Target_CC[],COLUMN(AT$2)+9,0)</f>
        <v>729000000</v>
      </c>
      <c r="BI30" s="22">
        <f>Target_AM[[#This Row],[PROPORSI]]*VLOOKUP(Target_AM[[#This Row],[NIPNAS]],Target_CC[],COLUMN(AU$2)+9,0)</f>
        <v>729000000</v>
      </c>
      <c r="BJ30" s="22">
        <f>Target_AM[[#This Row],[PROPORSI]]*VLOOKUP(Target_AM[[#This Row],[NIPNAS]],Target_CC[],COLUMN(AV$2)+9,0)</f>
        <v>729000000</v>
      </c>
      <c r="BK30" s="22">
        <f>Target_AM[[#This Row],[PROPORSI]]*VLOOKUP(Target_AM[[#This Row],[NIPNAS]],Target_CC[],COLUMN(AW$2)+9,0)</f>
        <v>729000000</v>
      </c>
      <c r="BL30" s="22">
        <f>Target_AM[[#This Row],[PROPORSI]]*VLOOKUP(Target_AM[[#This Row],[NIPNAS]],Target_CC[],COLUMN(AX$2)+9,0)</f>
        <v>729000000</v>
      </c>
      <c r="BM30" s="22">
        <f>Target_AM[[#This Row],[PROPORSI]]*VLOOKUP(Target_AM[[#This Row],[NIPNAS]],Target_CC[],COLUMN(AY$2)+9,0)</f>
        <v>729000000</v>
      </c>
      <c r="BN30" s="22">
        <f>Target_AM[[#This Row],[PROPORSI]]*VLOOKUP(Target_AM[[#This Row],[NIPNAS]],Target_CC[],COLUMN(AZ$2)+9,0)</f>
        <v>8748000000</v>
      </c>
      <c r="BO30" s="22">
        <f>Target_AM[[#This Row],[PROPORSI]]*VLOOKUP(Target_AM[[#This Row],[NIPNAS]],Target_CC[],COLUMN(BA$2)+9,0)</f>
        <v>251361438</v>
      </c>
      <c r="BP30" s="22">
        <f>Target_AM[[#This Row],[PROPORSI]]*VLOOKUP(Target_AM[[#This Row],[NIPNAS]],Target_CC[],COLUMN(BB$2)+9,0)</f>
        <v>251492623</v>
      </c>
      <c r="BQ30" s="22">
        <f>Target_AM[[#This Row],[PROPORSI]]*VLOOKUP(Target_AM[[#This Row],[NIPNAS]],Target_CC[],COLUMN(BC$2)+9,0)</f>
        <v>252331699</v>
      </c>
      <c r="BR30" s="22">
        <f>Target_AM[[#This Row],[PROPORSI]]*VLOOKUP(Target_AM[[#This Row],[NIPNAS]],Target_CC[],COLUMN(BD$2)+9,0)</f>
        <v>241818751.89999998</v>
      </c>
      <c r="BS30" s="22">
        <f>Target_AM[[#This Row],[PROPORSI]]*VLOOKUP(Target_AM[[#This Row],[NIPNAS]],Target_CC[],COLUMN(BE$2)+9,0)</f>
        <v>241818751.89999998</v>
      </c>
      <c r="BT30" s="22">
        <f>Target_AM[[#This Row],[PROPORSI]]*VLOOKUP(Target_AM[[#This Row],[NIPNAS]],Target_CC[],COLUMN(BF$2)+9,0)</f>
        <v>241818751.89999998</v>
      </c>
      <c r="BU30" s="22">
        <f>Target_AM[[#This Row],[PROPORSI]]*VLOOKUP(Target_AM[[#This Row],[NIPNAS]],Target_CC[],COLUMN(BG$2)+9,0)</f>
        <v>241818751.89999998</v>
      </c>
      <c r="BV30" s="22">
        <f>Target_AM[[#This Row],[PROPORSI]]*VLOOKUP(Target_AM[[#This Row],[NIPNAS]],Target_CC[],COLUMN(BH$2)+9,0)</f>
        <v>241818751.89999998</v>
      </c>
      <c r="BW30" s="22">
        <f>Target_AM[[#This Row],[PROPORSI]]*VLOOKUP(Target_AM[[#This Row],[NIPNAS]],Target_CC[],COLUMN(BI$2)+9,0)</f>
        <v>241818751.89999998</v>
      </c>
      <c r="BX30" s="22">
        <f>Target_AM[[#This Row],[PROPORSI]]*VLOOKUP(Target_AM[[#This Row],[NIPNAS]],Target_CC[],COLUMN(BJ$2)+9,0)</f>
        <v>241818751.89999998</v>
      </c>
      <c r="BY30" s="22">
        <f>Target_AM[[#This Row],[PROPORSI]]*VLOOKUP(Target_AM[[#This Row],[NIPNAS]],Target_CC[],COLUMN(BK$2)+9,0)</f>
        <v>241818751.89999998</v>
      </c>
      <c r="BZ30" s="22">
        <f>Target_AM[[#This Row],[PROPORSI]]*VLOOKUP(Target_AM[[#This Row],[NIPNAS]],Target_CC[],COLUMN(BL$2)+9,0)</f>
        <v>241818751.89999998</v>
      </c>
      <c r="CA30" s="22">
        <f>Target_AM[[#This Row],[PROPORSI]]*VLOOKUP(Target_AM[[#This Row],[NIPNAS]],Target_CC[],COLUMN(BM$2)+9,0)</f>
        <v>2931554527.1000004</v>
      </c>
      <c r="CB30" s="22">
        <f>Target_AM[[#This Row],[PROPORSI]]*VLOOKUP(Target_AM[[#This Row],[NIPNAS]],Target_CC[],COLUMN(BN$2)+9,0)</f>
        <v>205433705</v>
      </c>
      <c r="CC30" s="22">
        <f>Target_AM[[#This Row],[PROPORSI]]*VLOOKUP(Target_AM[[#This Row],[NIPNAS]],Target_CC[],COLUMN(BO$2)+9,0)</f>
        <v>206993822</v>
      </c>
      <c r="CD30" s="22">
        <f>Target_AM[[#This Row],[PROPORSI]]*VLOOKUP(Target_AM[[#This Row],[NIPNAS]],Target_CC[],COLUMN(BP$2)+9,0)</f>
        <v>206993822</v>
      </c>
      <c r="CE30" s="22">
        <f>Target_AM[[#This Row],[PROPORSI]]*VLOOKUP(Target_AM[[#This Row],[NIPNAS]],Target_CC[],COLUMN(BQ$2)+9,0)</f>
        <v>196644130.89999998</v>
      </c>
      <c r="CF30" s="22">
        <f>Target_AM[[#This Row],[PROPORSI]]*VLOOKUP(Target_AM[[#This Row],[NIPNAS]],Target_CC[],COLUMN(BR$2)+9,0)</f>
        <v>196644130.89999998</v>
      </c>
      <c r="CG30" s="22">
        <f>Target_AM[[#This Row],[PROPORSI]]*VLOOKUP(Target_AM[[#This Row],[NIPNAS]],Target_CC[],COLUMN(BS$2)+9,0)</f>
        <v>196644130.89999998</v>
      </c>
      <c r="CH30" s="22">
        <f>Target_AM[[#This Row],[PROPORSI]]*VLOOKUP(Target_AM[[#This Row],[NIPNAS]],Target_CC[],COLUMN(BT$2)+9,0)</f>
        <v>196644130.89999998</v>
      </c>
      <c r="CI30" s="22">
        <f>Target_AM[[#This Row],[PROPORSI]]*VLOOKUP(Target_AM[[#This Row],[NIPNAS]],Target_CC[],COLUMN(BU$2)+9,0)</f>
        <v>196644130.89999998</v>
      </c>
      <c r="CJ30" s="22">
        <f>Target_AM[[#This Row],[PROPORSI]]*VLOOKUP(Target_AM[[#This Row],[NIPNAS]],Target_CC[],COLUMN(BV$2)+9,0)</f>
        <v>196644130.89999998</v>
      </c>
      <c r="CK30" s="22">
        <f>Target_AM[[#This Row],[PROPORSI]]*VLOOKUP(Target_AM[[#This Row],[NIPNAS]],Target_CC[],COLUMN(BW$2)+9,0)</f>
        <v>196644130.89999998</v>
      </c>
      <c r="CL30" s="22">
        <f>Target_AM[[#This Row],[PROPORSI]]*VLOOKUP(Target_AM[[#This Row],[NIPNAS]],Target_CC[],COLUMN(BX$2)+9,0)</f>
        <v>196644130.89999998</v>
      </c>
      <c r="CM30" s="22">
        <f>Target_AM[[#This Row],[PROPORSI]]*VLOOKUP(Target_AM[[#This Row],[NIPNAS]],Target_CC[],COLUMN(BY$2)+9,0)</f>
        <v>196644130.89999998</v>
      </c>
      <c r="CN30" s="22">
        <f>Target_AM[[#This Row],[PROPORSI]]*VLOOKUP(Target_AM[[#This Row],[NIPNAS]],Target_CC[],COLUMN(BZ$2)+9,0)</f>
        <v>2389218527.1000004</v>
      </c>
      <c r="CO30" s="22">
        <f>Target_AM[[#This Row],[PROPORSI]]*VLOOKUP(Target_AM[[#This Row],[NIPNAS]],Target_CC[],COLUMN(CA$2)+9,0)</f>
        <v>46811098</v>
      </c>
      <c r="CP30" s="22">
        <f>Target_AM[[#This Row],[PROPORSI]]*VLOOKUP(Target_AM[[#This Row],[NIPNAS]],Target_CC[],COLUMN(CB$2)+9,0)</f>
        <v>44936896</v>
      </c>
      <c r="CQ30" s="22">
        <f>Target_AM[[#This Row],[PROPORSI]]*VLOOKUP(Target_AM[[#This Row],[NIPNAS]],Target_CC[],COLUMN(CC$2)+9,0)</f>
        <v>45174621</v>
      </c>
      <c r="CR30" s="22">
        <f>Target_AM[[#This Row],[PROPORSI]]*VLOOKUP(Target_AM[[#This Row],[NIPNAS]],Target_CC[],COLUMN(CD$2)+9,0)</f>
        <v>45174621</v>
      </c>
      <c r="CS30" s="22">
        <f>Target_AM[[#This Row],[PROPORSI]]*VLOOKUP(Target_AM[[#This Row],[NIPNAS]],Target_CC[],COLUMN(CE$2)+9,0)</f>
        <v>45174621</v>
      </c>
      <c r="CT30" s="22">
        <f>Target_AM[[#This Row],[PROPORSI]]*VLOOKUP(Target_AM[[#This Row],[NIPNAS]],Target_CC[],COLUMN(CF$2)+9,0)</f>
        <v>45174621</v>
      </c>
      <c r="CU30" s="22">
        <f>Target_AM[[#This Row],[PROPORSI]]*VLOOKUP(Target_AM[[#This Row],[NIPNAS]],Target_CC[],COLUMN(CG$2)+9,0)</f>
        <v>45174621</v>
      </c>
      <c r="CV30" s="22">
        <f>Target_AM[[#This Row],[PROPORSI]]*VLOOKUP(Target_AM[[#This Row],[NIPNAS]],Target_CC[],COLUMN(CH$2)+9,0)</f>
        <v>45174621</v>
      </c>
      <c r="CW30" s="22">
        <f>Target_AM[[#This Row],[PROPORSI]]*VLOOKUP(Target_AM[[#This Row],[NIPNAS]],Target_CC[],COLUMN(CI$2)+9,0)</f>
        <v>45174621</v>
      </c>
      <c r="CX30" s="22">
        <f>Target_AM[[#This Row],[PROPORSI]]*VLOOKUP(Target_AM[[#This Row],[NIPNAS]],Target_CC[],COLUMN(CJ$2)+9,0)</f>
        <v>45174621</v>
      </c>
      <c r="CY30" s="22">
        <f>Target_AM[[#This Row],[PROPORSI]]*VLOOKUP(Target_AM[[#This Row],[NIPNAS]],Target_CC[],COLUMN(CK$2)+9,0)</f>
        <v>45174621</v>
      </c>
      <c r="CZ30" s="22">
        <f>Target_AM[[#This Row],[PROPORSI]]*VLOOKUP(Target_AM[[#This Row],[NIPNAS]],Target_CC[],COLUMN(CL$2)+9,0)</f>
        <v>45174621</v>
      </c>
      <c r="DA30" s="22">
        <f>Target_AM[[#This Row],[PROPORSI]]*VLOOKUP(Target_AM[[#This Row],[NIPNAS]],Target_CC[],COLUMN(CM$2)+9,0)</f>
        <v>543494204</v>
      </c>
      <c r="DB30" s="22">
        <f>Target_AM[[#This Row],[PROPORSI]]*VLOOKUP(Target_AM[[#This Row],[NIPNAS]],Target_CC[],COLUMN(CN$2)+9,0)</f>
        <v>0</v>
      </c>
      <c r="DC30" s="22">
        <f>Target_AM[[#This Row],[PROPORSI]]*VLOOKUP(Target_AM[[#This Row],[NIPNAS]],Target_CC[],COLUMN(CO$2)+9,0)</f>
        <v>0</v>
      </c>
      <c r="DD30" s="22">
        <f>Target_AM[[#This Row],[PROPORSI]]*VLOOKUP(Target_AM[[#This Row],[NIPNAS]],Target_CC[],COLUMN(CP$2)+9,0)</f>
        <v>931123</v>
      </c>
      <c r="DE30" s="22">
        <f>Target_AM[[#This Row],[PROPORSI]]*VLOOKUP(Target_AM[[#This Row],[NIPNAS]],Target_CC[],COLUMN(CQ$2)+9,0)</f>
        <v>0</v>
      </c>
      <c r="DF30" s="22">
        <f>Target_AM[[#This Row],[PROPORSI]]*VLOOKUP(Target_AM[[#This Row],[NIPNAS]],Target_CC[],COLUMN(CR$2)+9,0)</f>
        <v>0</v>
      </c>
      <c r="DG30" s="22">
        <f>Target_AM[[#This Row],[PROPORSI]]*VLOOKUP(Target_AM[[#This Row],[NIPNAS]],Target_CC[],COLUMN(CS$2)+9,0)</f>
        <v>0</v>
      </c>
      <c r="DH30" s="22">
        <f>Target_AM[[#This Row],[PROPORSI]]*VLOOKUP(Target_AM[[#This Row],[NIPNAS]],Target_CC[],COLUMN(CT$2)+9,0)</f>
        <v>0</v>
      </c>
      <c r="DI30" s="22">
        <f>Target_AM[[#This Row],[PROPORSI]]*VLOOKUP(Target_AM[[#This Row],[NIPNAS]],Target_CC[],COLUMN(CU$2)+9,0)</f>
        <v>0</v>
      </c>
      <c r="DJ30" s="22">
        <f>Target_AM[[#This Row],[PROPORSI]]*VLOOKUP(Target_AM[[#This Row],[NIPNAS]],Target_CC[],COLUMN(CV$2)+9,0)</f>
        <v>0</v>
      </c>
      <c r="DK30" s="22">
        <f>Target_AM[[#This Row],[PROPORSI]]*VLOOKUP(Target_AM[[#This Row],[NIPNAS]],Target_CC[],COLUMN(CW$2)+9,0)</f>
        <v>0</v>
      </c>
      <c r="DL30" s="22">
        <f>Target_AM[[#This Row],[PROPORSI]]*VLOOKUP(Target_AM[[#This Row],[NIPNAS]],Target_CC[],COLUMN(CX$2)+9,0)</f>
        <v>0</v>
      </c>
      <c r="DM30" s="22">
        <f>Target_AM[[#This Row],[PROPORSI]]*VLOOKUP(Target_AM[[#This Row],[NIPNAS]],Target_CC[],COLUMN(CY$2)+9,0)</f>
        <v>0</v>
      </c>
      <c r="DN30" s="22">
        <f>Target_AM[[#This Row],[PROPORSI]]*VLOOKUP(Target_AM[[#This Row],[NIPNAS]],Target_CC[],COLUMN(CZ$2)+9,0)</f>
        <v>931123</v>
      </c>
      <c r="DO30" s="22">
        <f>Target_AM[[#This Row],[PROPORSI]]*VLOOKUP(Target_AM[[#This Row],[NIPNAS]],Target_CC[],COLUMN(DA$2)+9,0)</f>
        <v>0</v>
      </c>
      <c r="DP30" s="22">
        <f>Target_AM[[#This Row],[PROPORSI]]*VLOOKUP(Target_AM[[#This Row],[NIPNAS]],Target_CC[],COLUMN(DB$2)+9,0)</f>
        <v>0</v>
      </c>
      <c r="DQ30" s="22">
        <f>Target_AM[[#This Row],[PROPORSI]]*VLOOKUP(Target_AM[[#This Row],[NIPNAS]],Target_CC[],COLUMN(DC$2)+9,0)</f>
        <v>0</v>
      </c>
      <c r="DR30" s="22">
        <f>Target_AM[[#This Row],[PROPORSI]]*VLOOKUP(Target_AM[[#This Row],[NIPNAS]],Target_CC[],COLUMN(DD$2)+9,0)</f>
        <v>0</v>
      </c>
      <c r="DS30" s="22">
        <f>Target_AM[[#This Row],[PROPORSI]]*VLOOKUP(Target_AM[[#This Row],[NIPNAS]],Target_CC[],COLUMN(DE$2)+9,0)</f>
        <v>0</v>
      </c>
      <c r="DT30" s="22">
        <f>Target_AM[[#This Row],[PROPORSI]]*VLOOKUP(Target_AM[[#This Row],[NIPNAS]],Target_CC[],COLUMN(DF$2)+9,0)</f>
        <v>0</v>
      </c>
      <c r="DU30" s="22">
        <f>Target_AM[[#This Row],[PROPORSI]]*VLOOKUP(Target_AM[[#This Row],[NIPNAS]],Target_CC[],COLUMN(DG$2)+9,0)</f>
        <v>0</v>
      </c>
      <c r="DV30" s="22">
        <f>Target_AM[[#This Row],[PROPORSI]]*VLOOKUP(Target_AM[[#This Row],[NIPNAS]],Target_CC[],COLUMN(DH$2)+9,0)</f>
        <v>0</v>
      </c>
      <c r="DW30" s="22">
        <f>Target_AM[[#This Row],[PROPORSI]]*VLOOKUP(Target_AM[[#This Row],[NIPNAS]],Target_CC[],COLUMN(DI$2)+9,0)</f>
        <v>0</v>
      </c>
      <c r="DX30" s="22">
        <f>Target_AM[[#This Row],[PROPORSI]]*VLOOKUP(Target_AM[[#This Row],[NIPNAS]],Target_CC[],COLUMN(DJ$2)+9,0)</f>
        <v>0</v>
      </c>
      <c r="DY30" s="22">
        <f>Target_AM[[#This Row],[PROPORSI]]*VLOOKUP(Target_AM[[#This Row],[NIPNAS]],Target_CC[],COLUMN(DK$2)+9,0)</f>
        <v>0</v>
      </c>
      <c r="DZ30" s="22">
        <f>Target_AM[[#This Row],[PROPORSI]]*VLOOKUP(Target_AM[[#This Row],[NIPNAS]],Target_CC[],COLUMN(DL$2)+9,0)</f>
        <v>0</v>
      </c>
      <c r="EA30" s="22">
        <f>Target_AM[[#This Row],[PROPORSI]]*VLOOKUP(Target_AM[[#This Row],[NIPNAS]],Target_CC[],COLUMN(DM$2)+9,0)</f>
        <v>0</v>
      </c>
    </row>
    <row r="31" spans="2:131" x14ac:dyDescent="0.3">
      <c r="B31">
        <v>970252</v>
      </c>
      <c r="C31" t="s">
        <v>1072</v>
      </c>
      <c r="D31">
        <v>0.5</v>
      </c>
      <c r="E31" s="8">
        <v>45658</v>
      </c>
      <c r="F31">
        <v>5589461</v>
      </c>
      <c r="G31" t="s">
        <v>972</v>
      </c>
      <c r="J31" t="s">
        <v>1080</v>
      </c>
      <c r="K31" t="s">
        <v>22</v>
      </c>
      <c r="L31" t="s">
        <v>159</v>
      </c>
      <c r="M31" t="s">
        <v>18</v>
      </c>
      <c r="N31" s="23">
        <f>Target_AM[[#This Row],[PROPORSI]]*VLOOKUP(Target_AM[[#This Row],[NIPNAS]],Target_CC[],9,0)</f>
        <v>2645035316</v>
      </c>
      <c r="O31" s="22">
        <f>Target_AM[[#This Row],[PROPORSI]]*VLOOKUP(Target_AM[[#This Row],[NIPNAS]],Target_CC[],COLUMN(A$2)+9,0)</f>
        <v>111630241</v>
      </c>
      <c r="P31" s="22">
        <f>Target_AM[[#This Row],[PROPORSI]]*VLOOKUP(Target_AM[[#This Row],[NIPNAS]],Target_CC[],COLUMN(B$2)+9,0)</f>
        <v>204775281</v>
      </c>
      <c r="Q31" s="22">
        <f>Target_AM[[#This Row],[PROPORSI]]*VLOOKUP(Target_AM[[#This Row],[NIPNAS]],Target_CC[],COLUMN(C$2)+9,0)</f>
        <v>192397741</v>
      </c>
      <c r="R31" s="22">
        <f>Target_AM[[#This Row],[PROPORSI]]*VLOOKUP(Target_AM[[#This Row],[NIPNAS]],Target_CC[],COLUMN(D$2)+9,0)</f>
        <v>167165264</v>
      </c>
      <c r="S31" s="22">
        <f>Target_AM[[#This Row],[PROPORSI]]*VLOOKUP(Target_AM[[#This Row],[NIPNAS]],Target_CC[],COLUMN(E$2)+9,0)</f>
        <v>168766325</v>
      </c>
      <c r="T31" s="22">
        <f>Target_AM[[#This Row],[PROPORSI]]*VLOOKUP(Target_AM[[#This Row],[NIPNAS]],Target_CC[],COLUMN(F$2)+9,0)</f>
        <v>169515538</v>
      </c>
      <c r="U31" s="22">
        <f>Target_AM[[#This Row],[PROPORSI]]*VLOOKUP(Target_AM[[#This Row],[NIPNAS]],Target_CC[],COLUMN(G$2)+9,0)</f>
        <v>186769596</v>
      </c>
      <c r="V31" s="22">
        <f>Target_AM[[#This Row],[PROPORSI]]*VLOOKUP(Target_AM[[#This Row],[NIPNAS]],Target_CC[],COLUMN(H$2)+9,0)</f>
        <v>185031528.5</v>
      </c>
      <c r="W31" s="22">
        <f>Target_AM[[#This Row],[PROPORSI]]*VLOOKUP(Target_AM[[#This Row],[NIPNAS]],Target_CC[],COLUMN(I$2)+9,0)</f>
        <v>184975563.5</v>
      </c>
      <c r="X31" s="22">
        <f>Target_AM[[#This Row],[PROPORSI]]*VLOOKUP(Target_AM[[#This Row],[NIPNAS]],Target_CC[],COLUMN(J$2)+9,0)</f>
        <v>186483875.5</v>
      </c>
      <c r="Y31" s="22">
        <f>Target_AM[[#This Row],[PROPORSI]]*VLOOKUP(Target_AM[[#This Row],[NIPNAS]],Target_CC[],COLUMN(K$2)+9,0)</f>
        <v>184082126.5</v>
      </c>
      <c r="Z31" s="22">
        <f>Target_AM[[#This Row],[PROPORSI]]*VLOOKUP(Target_AM[[#This Row],[NIPNAS]],Target_CC[],COLUMN(L$2)+9,0)</f>
        <v>184080173</v>
      </c>
      <c r="AA31" s="22">
        <f>Target_AM[[#This Row],[PROPORSI]]*VLOOKUP(Target_AM[[#This Row],[NIPNAS]],Target_CC[],COLUMN(M$2)+9,0)</f>
        <v>2125673253</v>
      </c>
      <c r="AB31" s="22">
        <f>Target_AM[[#This Row],[PROPORSI]]*VLOOKUP(Target_AM[[#This Row],[NIPNAS]],Target_CC[],COLUMN(N$2)+9,0)</f>
        <v>25820289</v>
      </c>
      <c r="AC31" s="22">
        <f>Target_AM[[#This Row],[PROPORSI]]*VLOOKUP(Target_AM[[#This Row],[NIPNAS]],Target_CC[],COLUMN(O$2)+9,0)</f>
        <v>47364915.5</v>
      </c>
      <c r="AD31" s="22">
        <f>Target_AM[[#This Row],[PROPORSI]]*VLOOKUP(Target_AM[[#This Row],[NIPNAS]],Target_CC[],COLUMN(P$2)+9,0)</f>
        <v>44501967.5</v>
      </c>
      <c r="AE31" s="22">
        <f>Target_AM[[#This Row],[PROPORSI]]*VLOOKUP(Target_AM[[#This Row],[NIPNAS]],Target_CC[],COLUMN(Q$2)+9,0)</f>
        <v>38665646</v>
      </c>
      <c r="AF31" s="22">
        <f>Target_AM[[#This Row],[PROPORSI]]*VLOOKUP(Target_AM[[#This Row],[NIPNAS]],Target_CC[],COLUMN(R$2)+9,0)</f>
        <v>39035975.5</v>
      </c>
      <c r="AG31" s="22">
        <f>Target_AM[[#This Row],[PROPORSI]]*VLOOKUP(Target_AM[[#This Row],[NIPNAS]],Target_CC[],COLUMN(S$2)+9,0)</f>
        <v>39209269.5</v>
      </c>
      <c r="AH31" s="22">
        <f>Target_AM[[#This Row],[PROPORSI]]*VLOOKUP(Target_AM[[#This Row],[NIPNAS]],Target_CC[],COLUMN(T$2)+9,0)</f>
        <v>43200165.5</v>
      </c>
      <c r="AI31" s="22">
        <f>Target_AM[[#This Row],[PROPORSI]]*VLOOKUP(Target_AM[[#This Row],[NIPNAS]],Target_CC[],COLUMN(U$2)+9,0)</f>
        <v>42798147</v>
      </c>
      <c r="AJ31" s="22">
        <f>Target_AM[[#This Row],[PROPORSI]]*VLOOKUP(Target_AM[[#This Row],[NIPNAS]],Target_CC[],COLUMN(V$2)+9,0)</f>
        <v>42785203.5</v>
      </c>
      <c r="AK31" s="22">
        <f>Target_AM[[#This Row],[PROPORSI]]*VLOOKUP(Target_AM[[#This Row],[NIPNAS]],Target_CC[],COLUMN(W$2)+9,0)</f>
        <v>43134078</v>
      </c>
      <c r="AL31" s="22">
        <f>Target_AM[[#This Row],[PROPORSI]]*VLOOKUP(Target_AM[[#This Row],[NIPNAS]],Target_CC[],COLUMN(X$2)+9,0)</f>
        <v>42578549.5</v>
      </c>
      <c r="AM31" s="22">
        <f>Target_AM[[#This Row],[PROPORSI]]*VLOOKUP(Target_AM[[#This Row],[NIPNAS]],Target_CC[],COLUMN(Y$2)+9,0)</f>
        <v>42578097.5</v>
      </c>
      <c r="AN31" s="22">
        <f>Target_AM[[#This Row],[PROPORSI]]*VLOOKUP(Target_AM[[#This Row],[NIPNAS]],Target_CC[],COLUMN(Z$2)+9,0)</f>
        <v>491672304</v>
      </c>
      <c r="AO31" s="22">
        <f>Target_AM[[#This Row],[PROPORSI]]*VLOOKUP(Target_AM[[#This Row],[NIPNAS]],Target_CC[],COLUMN(AA$2)+9,0)</f>
        <v>137450530</v>
      </c>
      <c r="AP31" s="22">
        <f>Target_AM[[#This Row],[PROPORSI]]*VLOOKUP(Target_AM[[#This Row],[NIPNAS]],Target_CC[],COLUMN(AB$2)+9,0)</f>
        <v>252140196.5</v>
      </c>
      <c r="AQ31" s="22">
        <f>Target_AM[[#This Row],[PROPORSI]]*VLOOKUP(Target_AM[[#This Row],[NIPNAS]],Target_CC[],COLUMN(AC$2)+9,0)</f>
        <v>236899708.5</v>
      </c>
      <c r="AR31" s="22">
        <f>Target_AM[[#This Row],[PROPORSI]]*VLOOKUP(Target_AM[[#This Row],[NIPNAS]],Target_CC[],COLUMN(AD$2)+9,0)</f>
        <v>205830910</v>
      </c>
      <c r="AS31" s="22">
        <f>Target_AM[[#This Row],[PROPORSI]]*VLOOKUP(Target_AM[[#This Row],[NIPNAS]],Target_CC[],COLUMN(AE$2)+9,0)</f>
        <v>207802300.5</v>
      </c>
      <c r="AT31" s="22">
        <f>Target_AM[[#This Row],[PROPORSI]]*VLOOKUP(Target_AM[[#This Row],[NIPNAS]],Target_CC[],COLUMN(AF$2)+9,0)</f>
        <v>208724807.5</v>
      </c>
      <c r="AU31" s="22">
        <f>Target_AM[[#This Row],[PROPORSI]]*VLOOKUP(Target_AM[[#This Row],[NIPNAS]],Target_CC[],COLUMN(AG$2)+9,0)</f>
        <v>229969761.5</v>
      </c>
      <c r="AV31" s="22">
        <f>Target_AM[[#This Row],[PROPORSI]]*VLOOKUP(Target_AM[[#This Row],[NIPNAS]],Target_CC[],COLUMN(AH$2)+9,0)</f>
        <v>227829675.5</v>
      </c>
      <c r="AW31" s="22">
        <f>Target_AM[[#This Row],[PROPORSI]]*VLOOKUP(Target_AM[[#This Row],[NIPNAS]],Target_CC[],COLUMN(AI$2)+9,0)</f>
        <v>227760767</v>
      </c>
      <c r="AX31" s="22">
        <f>Target_AM[[#This Row],[PROPORSI]]*VLOOKUP(Target_AM[[#This Row],[NIPNAS]],Target_CC[],COLUMN(AJ$2)+9,0)</f>
        <v>229617953.5</v>
      </c>
      <c r="AY31" s="22">
        <f>Target_AM[[#This Row],[PROPORSI]]*VLOOKUP(Target_AM[[#This Row],[NIPNAS]],Target_CC[],COLUMN(AK$2)+9,0)</f>
        <v>226660676</v>
      </c>
      <c r="AZ31" s="22">
        <f>Target_AM[[#This Row],[PROPORSI]]*VLOOKUP(Target_AM[[#This Row],[NIPNAS]],Target_CC[],COLUMN(AL$2)+9,0)</f>
        <v>226658270.5</v>
      </c>
      <c r="BA31" s="22">
        <f>Target_AM[[#This Row],[PROPORSI]]*VLOOKUP(Target_AM[[#This Row],[NIPNAS]],Target_CC[],COLUMN(AM$2)+9,0)</f>
        <v>2617345557</v>
      </c>
      <c r="BB31" s="22">
        <f>Target_AM[[#This Row],[PROPORSI]]*VLOOKUP(Target_AM[[#This Row],[NIPNAS]],Target_CC[],COLUMN(AN$2)+9,0)</f>
        <v>0</v>
      </c>
      <c r="BC31" s="22">
        <f>Target_AM[[#This Row],[PROPORSI]]*VLOOKUP(Target_AM[[#This Row],[NIPNAS]],Target_CC[],COLUMN(AO$2)+9,0)</f>
        <v>0</v>
      </c>
      <c r="BD31" s="22">
        <f>Target_AM[[#This Row],[PROPORSI]]*VLOOKUP(Target_AM[[#This Row],[NIPNAS]],Target_CC[],COLUMN(AP$2)+9,0)</f>
        <v>0</v>
      </c>
      <c r="BE31" s="22">
        <f>Target_AM[[#This Row],[PROPORSI]]*VLOOKUP(Target_AM[[#This Row],[NIPNAS]],Target_CC[],COLUMN(AQ$2)+9,0)</f>
        <v>0</v>
      </c>
      <c r="BF31" s="22">
        <f>Target_AM[[#This Row],[PROPORSI]]*VLOOKUP(Target_AM[[#This Row],[NIPNAS]],Target_CC[],COLUMN(AR$2)+9,0)</f>
        <v>0</v>
      </c>
      <c r="BG31" s="22">
        <f>Target_AM[[#This Row],[PROPORSI]]*VLOOKUP(Target_AM[[#This Row],[NIPNAS]],Target_CC[],COLUMN(AS$2)+9,0)</f>
        <v>0</v>
      </c>
      <c r="BH31" s="22">
        <f>Target_AM[[#This Row],[PROPORSI]]*VLOOKUP(Target_AM[[#This Row],[NIPNAS]],Target_CC[],COLUMN(AT$2)+9,0)</f>
        <v>0</v>
      </c>
      <c r="BI31" s="22">
        <f>Target_AM[[#This Row],[PROPORSI]]*VLOOKUP(Target_AM[[#This Row],[NIPNAS]],Target_CC[],COLUMN(AU$2)+9,0)</f>
        <v>0</v>
      </c>
      <c r="BJ31" s="22">
        <f>Target_AM[[#This Row],[PROPORSI]]*VLOOKUP(Target_AM[[#This Row],[NIPNAS]],Target_CC[],COLUMN(AV$2)+9,0)</f>
        <v>0</v>
      </c>
      <c r="BK31" s="22">
        <f>Target_AM[[#This Row],[PROPORSI]]*VLOOKUP(Target_AM[[#This Row],[NIPNAS]],Target_CC[],COLUMN(AW$2)+9,0)</f>
        <v>0</v>
      </c>
      <c r="BL31" s="22">
        <f>Target_AM[[#This Row],[PROPORSI]]*VLOOKUP(Target_AM[[#This Row],[NIPNAS]],Target_CC[],COLUMN(AX$2)+9,0)</f>
        <v>0</v>
      </c>
      <c r="BM31" s="22">
        <f>Target_AM[[#This Row],[PROPORSI]]*VLOOKUP(Target_AM[[#This Row],[NIPNAS]],Target_CC[],COLUMN(AY$2)+9,0)</f>
        <v>0</v>
      </c>
      <c r="BN31" s="22">
        <f>Target_AM[[#This Row],[PROPORSI]]*VLOOKUP(Target_AM[[#This Row],[NIPNAS]],Target_CC[],COLUMN(AZ$2)+9,0)</f>
        <v>0</v>
      </c>
      <c r="BO31" s="22">
        <f>Target_AM[[#This Row],[PROPORSI]]*VLOOKUP(Target_AM[[#This Row],[NIPNAS]],Target_CC[],COLUMN(BA$2)+9,0)</f>
        <v>180006106.5</v>
      </c>
      <c r="BP31" s="22">
        <f>Target_AM[[#This Row],[PROPORSI]]*VLOOKUP(Target_AM[[#This Row],[NIPNAS]],Target_CC[],COLUMN(BB$2)+9,0)</f>
        <v>174299794.5</v>
      </c>
      <c r="BQ31" s="22">
        <f>Target_AM[[#This Row],[PROPORSI]]*VLOOKUP(Target_AM[[#This Row],[NIPNAS]],Target_CC[],COLUMN(BC$2)+9,0)</f>
        <v>189128285</v>
      </c>
      <c r="BR31" s="22">
        <f>Target_AM[[#This Row],[PROPORSI]]*VLOOKUP(Target_AM[[#This Row],[NIPNAS]],Target_CC[],COLUMN(BD$2)+9,0)</f>
        <v>180986073.32499999</v>
      </c>
      <c r="BS31" s="22">
        <f>Target_AM[[#This Row],[PROPORSI]]*VLOOKUP(Target_AM[[#This Row],[NIPNAS]],Target_CC[],COLUMN(BE$2)+9,0)</f>
        <v>180986073.32499999</v>
      </c>
      <c r="BT31" s="22">
        <f>Target_AM[[#This Row],[PROPORSI]]*VLOOKUP(Target_AM[[#This Row],[NIPNAS]],Target_CC[],COLUMN(BF$2)+9,0)</f>
        <v>180986073.32499999</v>
      </c>
      <c r="BU31" s="22">
        <f>Target_AM[[#This Row],[PROPORSI]]*VLOOKUP(Target_AM[[#This Row],[NIPNAS]],Target_CC[],COLUMN(BG$2)+9,0)</f>
        <v>180986073.32499999</v>
      </c>
      <c r="BV31" s="22">
        <f>Target_AM[[#This Row],[PROPORSI]]*VLOOKUP(Target_AM[[#This Row],[NIPNAS]],Target_CC[],COLUMN(BH$2)+9,0)</f>
        <v>180986073.32499999</v>
      </c>
      <c r="BW31" s="22">
        <f>Target_AM[[#This Row],[PROPORSI]]*VLOOKUP(Target_AM[[#This Row],[NIPNAS]],Target_CC[],COLUMN(BI$2)+9,0)</f>
        <v>180986073.32499999</v>
      </c>
      <c r="BX31" s="22">
        <f>Target_AM[[#This Row],[PROPORSI]]*VLOOKUP(Target_AM[[#This Row],[NIPNAS]],Target_CC[],COLUMN(BJ$2)+9,0)</f>
        <v>180986073.32499999</v>
      </c>
      <c r="BY31" s="22">
        <f>Target_AM[[#This Row],[PROPORSI]]*VLOOKUP(Target_AM[[#This Row],[NIPNAS]],Target_CC[],COLUMN(BK$2)+9,0)</f>
        <v>180986073.32499999</v>
      </c>
      <c r="BZ31" s="22">
        <f>Target_AM[[#This Row],[PROPORSI]]*VLOOKUP(Target_AM[[#This Row],[NIPNAS]],Target_CC[],COLUMN(BL$2)+9,0)</f>
        <v>180986073.32499999</v>
      </c>
      <c r="CA31" s="22">
        <f>Target_AM[[#This Row],[PROPORSI]]*VLOOKUP(Target_AM[[#This Row],[NIPNAS]],Target_CC[],COLUMN(BM$2)+9,0)</f>
        <v>2172308845.9250002</v>
      </c>
      <c r="CB31" s="22">
        <f>Target_AM[[#This Row],[PROPORSI]]*VLOOKUP(Target_AM[[#This Row],[NIPNAS]],Target_CC[],COLUMN(BN$2)+9,0)</f>
        <v>166504318</v>
      </c>
      <c r="CC31" s="22">
        <f>Target_AM[[#This Row],[PROPORSI]]*VLOOKUP(Target_AM[[#This Row],[NIPNAS]],Target_CC[],COLUMN(BO$2)+9,0)</f>
        <v>160910768</v>
      </c>
      <c r="CD31" s="22">
        <f>Target_AM[[#This Row],[PROPORSI]]*VLOOKUP(Target_AM[[#This Row],[NIPNAS]],Target_CC[],COLUMN(BP$2)+9,0)</f>
        <v>175740543.5</v>
      </c>
      <c r="CE31" s="22">
        <f>Target_AM[[#This Row],[PROPORSI]]*VLOOKUP(Target_AM[[#This Row],[NIPNAS]],Target_CC[],COLUMN(BQ$2)+9,0)</f>
        <v>166953516.32499999</v>
      </c>
      <c r="CF31" s="22">
        <f>Target_AM[[#This Row],[PROPORSI]]*VLOOKUP(Target_AM[[#This Row],[NIPNAS]],Target_CC[],COLUMN(BR$2)+9,0)</f>
        <v>166953516.32499999</v>
      </c>
      <c r="CG31" s="22">
        <f>Target_AM[[#This Row],[PROPORSI]]*VLOOKUP(Target_AM[[#This Row],[NIPNAS]],Target_CC[],COLUMN(BS$2)+9,0)</f>
        <v>166953516.32499999</v>
      </c>
      <c r="CH31" s="22">
        <f>Target_AM[[#This Row],[PROPORSI]]*VLOOKUP(Target_AM[[#This Row],[NIPNAS]],Target_CC[],COLUMN(BT$2)+9,0)</f>
        <v>166953516.32499999</v>
      </c>
      <c r="CI31" s="22">
        <f>Target_AM[[#This Row],[PROPORSI]]*VLOOKUP(Target_AM[[#This Row],[NIPNAS]],Target_CC[],COLUMN(BU$2)+9,0)</f>
        <v>166953516.32499999</v>
      </c>
      <c r="CJ31" s="22">
        <f>Target_AM[[#This Row],[PROPORSI]]*VLOOKUP(Target_AM[[#This Row],[NIPNAS]],Target_CC[],COLUMN(BV$2)+9,0)</f>
        <v>166953516.32499999</v>
      </c>
      <c r="CK31" s="22">
        <f>Target_AM[[#This Row],[PROPORSI]]*VLOOKUP(Target_AM[[#This Row],[NIPNAS]],Target_CC[],COLUMN(BW$2)+9,0)</f>
        <v>166953516.32499999</v>
      </c>
      <c r="CL31" s="22">
        <f>Target_AM[[#This Row],[PROPORSI]]*VLOOKUP(Target_AM[[#This Row],[NIPNAS]],Target_CC[],COLUMN(BX$2)+9,0)</f>
        <v>166953516.32499999</v>
      </c>
      <c r="CM31" s="22">
        <f>Target_AM[[#This Row],[PROPORSI]]*VLOOKUP(Target_AM[[#This Row],[NIPNAS]],Target_CC[],COLUMN(BY$2)+9,0)</f>
        <v>166953516.32499999</v>
      </c>
      <c r="CN31" s="22">
        <f>Target_AM[[#This Row],[PROPORSI]]*VLOOKUP(Target_AM[[#This Row],[NIPNAS]],Target_CC[],COLUMN(BZ$2)+9,0)</f>
        <v>2005737276.4250004</v>
      </c>
      <c r="CO31" s="22">
        <f>Target_AM[[#This Row],[PROPORSI]]*VLOOKUP(Target_AM[[#This Row],[NIPNAS]],Target_CC[],COLUMN(CA$2)+9,0)</f>
        <v>14205333</v>
      </c>
      <c r="CP31" s="22">
        <f>Target_AM[[#This Row],[PROPORSI]]*VLOOKUP(Target_AM[[#This Row],[NIPNAS]],Target_CC[],COLUMN(CB$2)+9,0)</f>
        <v>14100077.5</v>
      </c>
      <c r="CQ31" s="22">
        <f>Target_AM[[#This Row],[PROPORSI]]*VLOOKUP(Target_AM[[#This Row],[NIPNAS]],Target_CC[],COLUMN(CC$2)+9,0)</f>
        <v>14032557</v>
      </c>
      <c r="CR31" s="22">
        <f>Target_AM[[#This Row],[PROPORSI]]*VLOOKUP(Target_AM[[#This Row],[NIPNAS]],Target_CC[],COLUMN(CD$2)+9,0)</f>
        <v>14032557</v>
      </c>
      <c r="CS31" s="22">
        <f>Target_AM[[#This Row],[PROPORSI]]*VLOOKUP(Target_AM[[#This Row],[NIPNAS]],Target_CC[],COLUMN(CE$2)+9,0)</f>
        <v>14032557</v>
      </c>
      <c r="CT31" s="22">
        <f>Target_AM[[#This Row],[PROPORSI]]*VLOOKUP(Target_AM[[#This Row],[NIPNAS]],Target_CC[],COLUMN(CF$2)+9,0)</f>
        <v>14032557</v>
      </c>
      <c r="CU31" s="22">
        <f>Target_AM[[#This Row],[PROPORSI]]*VLOOKUP(Target_AM[[#This Row],[NIPNAS]],Target_CC[],COLUMN(CG$2)+9,0)</f>
        <v>14032557</v>
      </c>
      <c r="CV31" s="22">
        <f>Target_AM[[#This Row],[PROPORSI]]*VLOOKUP(Target_AM[[#This Row],[NIPNAS]],Target_CC[],COLUMN(CH$2)+9,0)</f>
        <v>14032557</v>
      </c>
      <c r="CW31" s="22">
        <f>Target_AM[[#This Row],[PROPORSI]]*VLOOKUP(Target_AM[[#This Row],[NIPNAS]],Target_CC[],COLUMN(CI$2)+9,0)</f>
        <v>14032557</v>
      </c>
      <c r="CX31" s="22">
        <f>Target_AM[[#This Row],[PROPORSI]]*VLOOKUP(Target_AM[[#This Row],[NIPNAS]],Target_CC[],COLUMN(CJ$2)+9,0)</f>
        <v>14032557</v>
      </c>
      <c r="CY31" s="22">
        <f>Target_AM[[#This Row],[PROPORSI]]*VLOOKUP(Target_AM[[#This Row],[NIPNAS]],Target_CC[],COLUMN(CK$2)+9,0)</f>
        <v>14032557</v>
      </c>
      <c r="CZ31" s="22">
        <f>Target_AM[[#This Row],[PROPORSI]]*VLOOKUP(Target_AM[[#This Row],[NIPNAS]],Target_CC[],COLUMN(CL$2)+9,0)</f>
        <v>14032557</v>
      </c>
      <c r="DA31" s="22">
        <f>Target_AM[[#This Row],[PROPORSI]]*VLOOKUP(Target_AM[[#This Row],[NIPNAS]],Target_CC[],COLUMN(CM$2)+9,0)</f>
        <v>168630980.5</v>
      </c>
      <c r="DB31" s="22">
        <f>Target_AM[[#This Row],[PROPORSI]]*VLOOKUP(Target_AM[[#This Row],[NIPNAS]],Target_CC[],COLUMN(CN$2)+9,0)</f>
        <v>0</v>
      </c>
      <c r="DC31" s="22">
        <f>Target_AM[[#This Row],[PROPORSI]]*VLOOKUP(Target_AM[[#This Row],[NIPNAS]],Target_CC[],COLUMN(CO$2)+9,0)</f>
        <v>0</v>
      </c>
      <c r="DD31" s="22">
        <f>Target_AM[[#This Row],[PROPORSI]]*VLOOKUP(Target_AM[[#This Row],[NIPNAS]],Target_CC[],COLUMN(CP$2)+9,0)</f>
        <v>0</v>
      </c>
      <c r="DE31" s="22">
        <f>Target_AM[[#This Row],[PROPORSI]]*VLOOKUP(Target_AM[[#This Row],[NIPNAS]],Target_CC[],COLUMN(CQ$2)+9,0)</f>
        <v>0</v>
      </c>
      <c r="DF31" s="22">
        <f>Target_AM[[#This Row],[PROPORSI]]*VLOOKUP(Target_AM[[#This Row],[NIPNAS]],Target_CC[],COLUMN(CR$2)+9,0)</f>
        <v>0</v>
      </c>
      <c r="DG31" s="22">
        <f>Target_AM[[#This Row],[PROPORSI]]*VLOOKUP(Target_AM[[#This Row],[NIPNAS]],Target_CC[],COLUMN(CS$2)+9,0)</f>
        <v>0</v>
      </c>
      <c r="DH31" s="22">
        <f>Target_AM[[#This Row],[PROPORSI]]*VLOOKUP(Target_AM[[#This Row],[NIPNAS]],Target_CC[],COLUMN(CT$2)+9,0)</f>
        <v>0</v>
      </c>
      <c r="DI31" s="22">
        <f>Target_AM[[#This Row],[PROPORSI]]*VLOOKUP(Target_AM[[#This Row],[NIPNAS]],Target_CC[],COLUMN(CU$2)+9,0)</f>
        <v>0</v>
      </c>
      <c r="DJ31" s="22">
        <f>Target_AM[[#This Row],[PROPORSI]]*VLOOKUP(Target_AM[[#This Row],[NIPNAS]],Target_CC[],COLUMN(CV$2)+9,0)</f>
        <v>0</v>
      </c>
      <c r="DK31" s="22">
        <f>Target_AM[[#This Row],[PROPORSI]]*VLOOKUP(Target_AM[[#This Row],[NIPNAS]],Target_CC[],COLUMN(CW$2)+9,0)</f>
        <v>0</v>
      </c>
      <c r="DL31" s="22">
        <f>Target_AM[[#This Row],[PROPORSI]]*VLOOKUP(Target_AM[[#This Row],[NIPNAS]],Target_CC[],COLUMN(CX$2)+9,0)</f>
        <v>0</v>
      </c>
      <c r="DM31" s="22">
        <f>Target_AM[[#This Row],[PROPORSI]]*VLOOKUP(Target_AM[[#This Row],[NIPNAS]],Target_CC[],COLUMN(CY$2)+9,0)</f>
        <v>0</v>
      </c>
      <c r="DN31" s="22">
        <f>Target_AM[[#This Row],[PROPORSI]]*VLOOKUP(Target_AM[[#This Row],[NIPNAS]],Target_CC[],COLUMN(CZ$2)+9,0)</f>
        <v>0</v>
      </c>
      <c r="DO31" s="22">
        <f>Target_AM[[#This Row],[PROPORSI]]*VLOOKUP(Target_AM[[#This Row],[NIPNAS]],Target_CC[],COLUMN(DA$2)+9,0)</f>
        <v>0</v>
      </c>
      <c r="DP31" s="22">
        <f>Target_AM[[#This Row],[PROPORSI]]*VLOOKUP(Target_AM[[#This Row],[NIPNAS]],Target_CC[],COLUMN(DB$2)+9,0)</f>
        <v>0</v>
      </c>
      <c r="DQ31" s="22">
        <f>Target_AM[[#This Row],[PROPORSI]]*VLOOKUP(Target_AM[[#This Row],[NIPNAS]],Target_CC[],COLUMN(DC$2)+9,0)</f>
        <v>0</v>
      </c>
      <c r="DR31" s="22">
        <f>Target_AM[[#This Row],[PROPORSI]]*VLOOKUP(Target_AM[[#This Row],[NIPNAS]],Target_CC[],COLUMN(DD$2)+9,0)</f>
        <v>0</v>
      </c>
      <c r="DS31" s="22">
        <f>Target_AM[[#This Row],[PROPORSI]]*VLOOKUP(Target_AM[[#This Row],[NIPNAS]],Target_CC[],COLUMN(DE$2)+9,0)</f>
        <v>0</v>
      </c>
      <c r="DT31" s="22">
        <f>Target_AM[[#This Row],[PROPORSI]]*VLOOKUP(Target_AM[[#This Row],[NIPNAS]],Target_CC[],COLUMN(DF$2)+9,0)</f>
        <v>0</v>
      </c>
      <c r="DU31" s="22">
        <f>Target_AM[[#This Row],[PROPORSI]]*VLOOKUP(Target_AM[[#This Row],[NIPNAS]],Target_CC[],COLUMN(DG$2)+9,0)</f>
        <v>0</v>
      </c>
      <c r="DV31" s="22">
        <f>Target_AM[[#This Row],[PROPORSI]]*VLOOKUP(Target_AM[[#This Row],[NIPNAS]],Target_CC[],COLUMN(DH$2)+9,0)</f>
        <v>0</v>
      </c>
      <c r="DW31" s="22">
        <f>Target_AM[[#This Row],[PROPORSI]]*VLOOKUP(Target_AM[[#This Row],[NIPNAS]],Target_CC[],COLUMN(DI$2)+9,0)</f>
        <v>0</v>
      </c>
      <c r="DX31" s="22">
        <f>Target_AM[[#This Row],[PROPORSI]]*VLOOKUP(Target_AM[[#This Row],[NIPNAS]],Target_CC[],COLUMN(DJ$2)+9,0)</f>
        <v>0</v>
      </c>
      <c r="DY31" s="22">
        <f>Target_AM[[#This Row],[PROPORSI]]*VLOOKUP(Target_AM[[#This Row],[NIPNAS]],Target_CC[],COLUMN(DK$2)+9,0)</f>
        <v>0</v>
      </c>
      <c r="DZ31" s="22">
        <f>Target_AM[[#This Row],[PROPORSI]]*VLOOKUP(Target_AM[[#This Row],[NIPNAS]],Target_CC[],COLUMN(DL$2)+9,0)</f>
        <v>0</v>
      </c>
      <c r="EA31" s="22">
        <f>Target_AM[[#This Row],[PROPORSI]]*VLOOKUP(Target_AM[[#This Row],[NIPNAS]],Target_CC[],COLUMN(DM$2)+9,0)</f>
        <v>0</v>
      </c>
    </row>
    <row r="32" spans="2:131" x14ac:dyDescent="0.3">
      <c r="B32">
        <v>980193</v>
      </c>
      <c r="C32" t="s">
        <v>1076</v>
      </c>
      <c r="D32">
        <v>1</v>
      </c>
      <c r="E32" s="8">
        <v>45658</v>
      </c>
      <c r="F32">
        <v>2000006</v>
      </c>
      <c r="G32" t="s">
        <v>963</v>
      </c>
      <c r="J32" t="s">
        <v>875</v>
      </c>
      <c r="K32" t="s">
        <v>24</v>
      </c>
      <c r="L32" t="s">
        <v>159</v>
      </c>
      <c r="M32" t="s">
        <v>18</v>
      </c>
      <c r="N32" s="23">
        <f>Target_AM[[#This Row],[PROPORSI]]*VLOOKUP(Target_AM[[#This Row],[NIPNAS]],Target_CC[],9,0)</f>
        <v>2152823940</v>
      </c>
      <c r="O32" s="22">
        <f>Target_AM[[#This Row],[PROPORSI]]*VLOOKUP(Target_AM[[#This Row],[NIPNAS]],Target_CC[],COLUMN(A$2)+9,0)</f>
        <v>148399466.69565219</v>
      </c>
      <c r="P32" s="22">
        <f>Target_AM[[#This Row],[PROPORSI]]*VLOOKUP(Target_AM[[#This Row],[NIPNAS]],Target_CC[],COLUMN(B$2)+9,0)</f>
        <v>148359873.04347825</v>
      </c>
      <c r="Q32" s="22">
        <f>Target_AM[[#This Row],[PROPORSI]]*VLOOKUP(Target_AM[[#This Row],[NIPNAS]],Target_CC[],COLUMN(C$2)+9,0)</f>
        <v>148359873.04347825</v>
      </c>
      <c r="R32" s="22">
        <f>Target_AM[[#This Row],[PROPORSI]]*VLOOKUP(Target_AM[[#This Row],[NIPNAS]],Target_CC[],COLUMN(D$2)+9,0)</f>
        <v>148359873.04347825</v>
      </c>
      <c r="S32" s="22">
        <f>Target_AM[[#This Row],[PROPORSI]]*VLOOKUP(Target_AM[[#This Row],[NIPNAS]],Target_CC[],COLUMN(E$2)+9,0)</f>
        <v>148320279.39130434</v>
      </c>
      <c r="T32" s="22">
        <f>Target_AM[[#This Row],[PROPORSI]]*VLOOKUP(Target_AM[[#This Row],[NIPNAS]],Target_CC[],COLUMN(F$2)+9,0)</f>
        <v>148359873.04347825</v>
      </c>
      <c r="U32" s="22">
        <f>Target_AM[[#This Row],[PROPORSI]]*VLOOKUP(Target_AM[[#This Row],[NIPNAS]],Target_CC[],COLUMN(G$2)+9,0)</f>
        <v>148478654</v>
      </c>
      <c r="V32" s="22">
        <f>Target_AM[[#This Row],[PROPORSI]]*VLOOKUP(Target_AM[[#This Row],[NIPNAS]],Target_CC[],COLUMN(H$2)+9,0)</f>
        <v>148399466.69565219</v>
      </c>
      <c r="W32" s="22">
        <f>Target_AM[[#This Row],[PROPORSI]]*VLOOKUP(Target_AM[[#This Row],[NIPNAS]],Target_CC[],COLUMN(I$2)+9,0)</f>
        <v>148399466.69565219</v>
      </c>
      <c r="X32" s="22">
        <f>Target_AM[[#This Row],[PROPORSI]]*VLOOKUP(Target_AM[[#This Row],[NIPNAS]],Target_CC[],COLUMN(J$2)+9,0)</f>
        <v>148478654</v>
      </c>
      <c r="Y32" s="22">
        <f>Target_AM[[#This Row],[PROPORSI]]*VLOOKUP(Target_AM[[#This Row],[NIPNAS]],Target_CC[],COLUMN(K$2)+9,0)</f>
        <v>148359873.04347825</v>
      </c>
      <c r="Z32" s="22">
        <f>Target_AM[[#This Row],[PROPORSI]]*VLOOKUP(Target_AM[[#This Row],[NIPNAS]],Target_CC[],COLUMN(L$2)+9,0)</f>
        <v>148439060.34782609</v>
      </c>
      <c r="AA32" s="22">
        <f>Target_AM[[#This Row],[PROPORSI]]*VLOOKUP(Target_AM[[#This Row],[NIPNAS]],Target_CC[],COLUMN(M$2)+9,0)</f>
        <v>1780714413.0434783</v>
      </c>
      <c r="AB32" s="22">
        <f>Target_AM[[#This Row],[PROPORSI]]*VLOOKUP(Target_AM[[#This Row],[NIPNAS]],Target_CC[],COLUMN(N$2)+9,0)</f>
        <v>1679661.7249486053</v>
      </c>
      <c r="AC32" s="22">
        <f>Target_AM[[#This Row],[PROPORSI]]*VLOOKUP(Target_AM[[#This Row],[NIPNAS]],Target_CC[],COLUMN(O$2)+9,0)</f>
        <v>11148790.617581835</v>
      </c>
      <c r="AD32" s="22">
        <f>Target_AM[[#This Row],[PROPORSI]]*VLOOKUP(Target_AM[[#This Row],[NIPNAS]],Target_CC[],COLUMN(P$2)+9,0)</f>
        <v>9891974.2484492678</v>
      </c>
      <c r="AE32" s="22">
        <f>Target_AM[[#This Row],[PROPORSI]]*VLOOKUP(Target_AM[[#This Row],[NIPNAS]],Target_CC[],COLUMN(Q$2)+9,0)</f>
        <v>7329866.2436730703</v>
      </c>
      <c r="AF32" s="22">
        <f>Target_AM[[#This Row],[PROPORSI]]*VLOOKUP(Target_AM[[#This Row],[NIPNAS]],Target_CC[],COLUMN(R$2)+9,0)</f>
        <v>7503612.0515509704</v>
      </c>
      <c r="AG32" s="22">
        <f>Target_AM[[#This Row],[PROPORSI]]*VLOOKUP(Target_AM[[#This Row],[NIPNAS]],Target_CC[],COLUMN(S$2)+9,0)</f>
        <v>7568513.3982635224</v>
      </c>
      <c r="AH32" s="22">
        <f>Target_AM[[#This Row],[PROPORSI]]*VLOOKUP(Target_AM[[#This Row],[NIPNAS]],Target_CC[],COLUMN(T$2)+9,0)</f>
        <v>9286970.5534801036</v>
      </c>
      <c r="AI32" s="22">
        <f>Target_AM[[#This Row],[PROPORSI]]*VLOOKUP(Target_AM[[#This Row],[NIPNAS]],Target_CC[],COLUMN(U$2)+9,0)</f>
        <v>9132834.5041574799</v>
      </c>
      <c r="AJ32" s="22">
        <f>Target_AM[[#This Row],[PROPORSI]]*VLOOKUP(Target_AM[[#This Row],[NIPNAS]],Target_CC[],COLUMN(V$2)+9,0)</f>
        <v>9127152.021747645</v>
      </c>
      <c r="AK32" s="22">
        <f>Target_AM[[#This Row],[PROPORSI]]*VLOOKUP(Target_AM[[#This Row],[NIPNAS]],Target_CC[],COLUMN(W$2)+9,0)</f>
        <v>9257958.4649109952</v>
      </c>
      <c r="AL32" s="22">
        <f>Target_AM[[#This Row],[PROPORSI]]*VLOOKUP(Target_AM[[#This Row],[NIPNAS]],Target_CC[],COLUMN(X$2)+9,0)</f>
        <v>9047606.0380304772</v>
      </c>
      <c r="AM32" s="22">
        <f>Target_AM[[#This Row],[PROPORSI]]*VLOOKUP(Target_AM[[#This Row],[NIPNAS]],Target_CC[],COLUMN(Y$2)+9,0)</f>
        <v>9025060.1332060304</v>
      </c>
      <c r="AN32" s="22">
        <f>Target_AM[[#This Row],[PROPORSI]]*VLOOKUP(Target_AM[[#This Row],[NIPNAS]],Target_CC[],COLUMN(Z$2)+9,0)</f>
        <v>100000000</v>
      </c>
      <c r="AO32" s="22">
        <f>Target_AM[[#This Row],[PROPORSI]]*VLOOKUP(Target_AM[[#This Row],[NIPNAS]],Target_CC[],COLUMN(AA$2)+9,0)</f>
        <v>150079128.4206008</v>
      </c>
      <c r="AP32" s="22">
        <f>Target_AM[[#This Row],[PROPORSI]]*VLOOKUP(Target_AM[[#This Row],[NIPNAS]],Target_CC[],COLUMN(AB$2)+9,0)</f>
        <v>159508663.66106009</v>
      </c>
      <c r="AQ32" s="22">
        <f>Target_AM[[#This Row],[PROPORSI]]*VLOOKUP(Target_AM[[#This Row],[NIPNAS]],Target_CC[],COLUMN(AC$2)+9,0)</f>
        <v>158251847.29192752</v>
      </c>
      <c r="AR32" s="22">
        <f>Target_AM[[#This Row],[PROPORSI]]*VLOOKUP(Target_AM[[#This Row],[NIPNAS]],Target_CC[],COLUMN(AD$2)+9,0)</f>
        <v>155689739.28715131</v>
      </c>
      <c r="AS32" s="22">
        <f>Target_AM[[#This Row],[PROPORSI]]*VLOOKUP(Target_AM[[#This Row],[NIPNAS]],Target_CC[],COLUMN(AE$2)+9,0)</f>
        <v>155823891.44285533</v>
      </c>
      <c r="AT32" s="22">
        <f>Target_AM[[#This Row],[PROPORSI]]*VLOOKUP(Target_AM[[#This Row],[NIPNAS]],Target_CC[],COLUMN(AF$2)+9,0)</f>
        <v>155928386.44174176</v>
      </c>
      <c r="AU32" s="22">
        <f>Target_AM[[#This Row],[PROPORSI]]*VLOOKUP(Target_AM[[#This Row],[NIPNAS]],Target_CC[],COLUMN(AG$2)+9,0)</f>
        <v>157765624.55348009</v>
      </c>
      <c r="AV32" s="22">
        <f>Target_AM[[#This Row],[PROPORSI]]*VLOOKUP(Target_AM[[#This Row],[NIPNAS]],Target_CC[],COLUMN(AH$2)+9,0)</f>
        <v>157532301.19980967</v>
      </c>
      <c r="AW32" s="22">
        <f>Target_AM[[#This Row],[PROPORSI]]*VLOOKUP(Target_AM[[#This Row],[NIPNAS]],Target_CC[],COLUMN(AI$2)+9,0)</f>
        <v>157526618.71739984</v>
      </c>
      <c r="AX32" s="22">
        <f>Target_AM[[#This Row],[PROPORSI]]*VLOOKUP(Target_AM[[#This Row],[NIPNAS]],Target_CC[],COLUMN(AJ$2)+9,0)</f>
        <v>157736612.46491098</v>
      </c>
      <c r="AY32" s="22">
        <f>Target_AM[[#This Row],[PROPORSI]]*VLOOKUP(Target_AM[[#This Row],[NIPNAS]],Target_CC[],COLUMN(AK$2)+9,0)</f>
        <v>157407479.08150873</v>
      </c>
      <c r="AZ32" s="22">
        <f>Target_AM[[#This Row],[PROPORSI]]*VLOOKUP(Target_AM[[#This Row],[NIPNAS]],Target_CC[],COLUMN(AL$2)+9,0)</f>
        <v>157464120.48103213</v>
      </c>
      <c r="BA32" s="22">
        <f>Target_AM[[#This Row],[PROPORSI]]*VLOOKUP(Target_AM[[#This Row],[NIPNAS]],Target_CC[],COLUMN(AM$2)+9,0)</f>
        <v>1880714413.043478</v>
      </c>
      <c r="BB32" s="22">
        <f>Target_AM[[#This Row],[PROPORSI]]*VLOOKUP(Target_AM[[#This Row],[NIPNAS]],Target_CC[],COLUMN(AN$2)+9,0)</f>
        <v>79686330.820967689</v>
      </c>
      <c r="BC32" s="22">
        <f>Target_AM[[#This Row],[PROPORSI]]*VLOOKUP(Target_AM[[#This Row],[NIPNAS]],Target_CC[],COLUMN(AO$2)+9,0)</f>
        <v>80026965.865466118</v>
      </c>
      <c r="BD32" s="22">
        <f>Target_AM[[#This Row],[PROPORSI]]*VLOOKUP(Target_AM[[#This Row],[NIPNAS]],Target_CC[],COLUMN(AP$2)+9,0)</f>
        <v>79638374.222546443</v>
      </c>
      <c r="BE32" s="22">
        <f>Target_AM[[#This Row],[PROPORSI]]*VLOOKUP(Target_AM[[#This Row],[NIPNAS]],Target_CC[],COLUMN(AQ$2)+9,0)</f>
        <v>78637270.589999676</v>
      </c>
      <c r="BF32" s="22">
        <f>Target_AM[[#This Row],[PROPORSI]]*VLOOKUP(Target_AM[[#This Row],[NIPNAS]],Target_CC[],COLUMN(AR$2)+9,0)</f>
        <v>79393584.157823011</v>
      </c>
      <c r="BG32" s="22">
        <f>Target_AM[[#This Row],[PROPORSI]]*VLOOKUP(Target_AM[[#This Row],[NIPNAS]],Target_CC[],COLUMN(AS$2)+9,0)</f>
        <v>79747319.10374254</v>
      </c>
      <c r="BH32" s="22">
        <f>Target_AM[[#This Row],[PROPORSI]]*VLOOKUP(Target_AM[[#This Row],[NIPNAS]],Target_CC[],COLUMN(AT$2)+9,0)</f>
        <v>87869233.517508179</v>
      </c>
      <c r="BI32" s="22">
        <f>Target_AM[[#This Row],[PROPORSI]]*VLOOKUP(Target_AM[[#This Row],[NIPNAS]],Target_CC[],COLUMN(AU$2)+9,0)</f>
        <v>87048188.695162877</v>
      </c>
      <c r="BJ32" s="22">
        <f>Target_AM[[#This Row],[PROPORSI]]*VLOOKUP(Target_AM[[#This Row],[NIPNAS]],Target_CC[],COLUMN(AV$2)+9,0)</f>
        <v>87021556.851381451</v>
      </c>
      <c r="BK32" s="22">
        <f>Target_AM[[#This Row],[PROPORSI]]*VLOOKUP(Target_AM[[#This Row],[NIPNAS]],Target_CC[],COLUMN(AW$2)+9,0)</f>
        <v>87733263.82067138</v>
      </c>
      <c r="BL32" s="22">
        <f>Target_AM[[#This Row],[PROPORSI]]*VLOOKUP(Target_AM[[#This Row],[NIPNAS]],Target_CC[],COLUMN(AX$2)+9,0)</f>
        <v>86599421.097005486</v>
      </c>
      <c r="BM32" s="22">
        <f>Target_AM[[#This Row],[PROPORSI]]*VLOOKUP(Target_AM[[#This Row],[NIPNAS]],Target_CC[],COLUMN(AY$2)+9,0)</f>
        <v>86598491.257725403</v>
      </c>
      <c r="BN32" s="22">
        <f>Target_AM[[#This Row],[PROPORSI]]*VLOOKUP(Target_AM[[#This Row],[NIPNAS]],Target_CC[],COLUMN(AZ$2)+9,0)</f>
        <v>1000000000.0000002</v>
      </c>
      <c r="BO32" s="22">
        <f>Target_AM[[#This Row],[PROPORSI]]*VLOOKUP(Target_AM[[#This Row],[NIPNAS]],Target_CC[],COLUMN(BA$2)+9,0)</f>
        <v>146637732</v>
      </c>
      <c r="BP32" s="22">
        <f>Target_AM[[#This Row],[PROPORSI]]*VLOOKUP(Target_AM[[#This Row],[NIPNAS]],Target_CC[],COLUMN(BB$2)+9,0)</f>
        <v>110297929</v>
      </c>
      <c r="BQ32" s="22">
        <f>Target_AM[[#This Row],[PROPORSI]]*VLOOKUP(Target_AM[[#This Row],[NIPNAS]],Target_CC[],COLUMN(BC$2)+9,0)</f>
        <v>115028254</v>
      </c>
      <c r="BR32" s="22">
        <f>Target_AM[[#This Row],[PROPORSI]]*VLOOKUP(Target_AM[[#This Row],[NIPNAS]],Target_CC[],COLUMN(BD$2)+9,0)</f>
        <v>109588156.8</v>
      </c>
      <c r="BS32" s="22">
        <f>Target_AM[[#This Row],[PROPORSI]]*VLOOKUP(Target_AM[[#This Row],[NIPNAS]],Target_CC[],COLUMN(BE$2)+9,0)</f>
        <v>109588156.8</v>
      </c>
      <c r="BT32" s="22">
        <f>Target_AM[[#This Row],[PROPORSI]]*VLOOKUP(Target_AM[[#This Row],[NIPNAS]],Target_CC[],COLUMN(BF$2)+9,0)</f>
        <v>109588156.8</v>
      </c>
      <c r="BU32" s="22">
        <f>Target_AM[[#This Row],[PROPORSI]]*VLOOKUP(Target_AM[[#This Row],[NIPNAS]],Target_CC[],COLUMN(BG$2)+9,0)</f>
        <v>109588156.8</v>
      </c>
      <c r="BV32" s="22">
        <f>Target_AM[[#This Row],[PROPORSI]]*VLOOKUP(Target_AM[[#This Row],[NIPNAS]],Target_CC[],COLUMN(BH$2)+9,0)</f>
        <v>109588156.8</v>
      </c>
      <c r="BW32" s="22">
        <f>Target_AM[[#This Row],[PROPORSI]]*VLOOKUP(Target_AM[[#This Row],[NIPNAS]],Target_CC[],COLUMN(BI$2)+9,0)</f>
        <v>109588156.8</v>
      </c>
      <c r="BX32" s="22">
        <f>Target_AM[[#This Row],[PROPORSI]]*VLOOKUP(Target_AM[[#This Row],[NIPNAS]],Target_CC[],COLUMN(BJ$2)+9,0)</f>
        <v>109588156.8</v>
      </c>
      <c r="BY32" s="22">
        <f>Target_AM[[#This Row],[PROPORSI]]*VLOOKUP(Target_AM[[#This Row],[NIPNAS]],Target_CC[],COLUMN(BK$2)+9,0)</f>
        <v>109588156.8</v>
      </c>
      <c r="BZ32" s="22">
        <f>Target_AM[[#This Row],[PROPORSI]]*VLOOKUP(Target_AM[[#This Row],[NIPNAS]],Target_CC[],COLUMN(BL$2)+9,0)</f>
        <v>109588156.8</v>
      </c>
      <c r="CA32" s="22">
        <f>Target_AM[[#This Row],[PROPORSI]]*VLOOKUP(Target_AM[[#This Row],[NIPNAS]],Target_CC[],COLUMN(BM$2)+9,0)</f>
        <v>1358257326.1999998</v>
      </c>
      <c r="CB32" s="22">
        <f>Target_AM[[#This Row],[PROPORSI]]*VLOOKUP(Target_AM[[#This Row],[NIPNAS]],Target_CC[],COLUMN(BN$2)+9,0)</f>
        <v>142789678</v>
      </c>
      <c r="CC32" s="22">
        <f>Target_AM[[#This Row],[PROPORSI]]*VLOOKUP(Target_AM[[#This Row],[NIPNAS]],Target_CC[],COLUMN(BO$2)+9,0)</f>
        <v>106480000</v>
      </c>
      <c r="CD32" s="22">
        <f>Target_AM[[#This Row],[PROPORSI]]*VLOOKUP(Target_AM[[#This Row],[NIPNAS]],Target_CC[],COLUMN(BP$2)+9,0)</f>
        <v>111485944</v>
      </c>
      <c r="CE32" s="22">
        <f>Target_AM[[#This Row],[PROPORSI]]*VLOOKUP(Target_AM[[#This Row],[NIPNAS]],Target_CC[],COLUMN(BQ$2)+9,0)</f>
        <v>105911646.8</v>
      </c>
      <c r="CF32" s="22">
        <f>Target_AM[[#This Row],[PROPORSI]]*VLOOKUP(Target_AM[[#This Row],[NIPNAS]],Target_CC[],COLUMN(BR$2)+9,0)</f>
        <v>105911646.8</v>
      </c>
      <c r="CG32" s="22">
        <f>Target_AM[[#This Row],[PROPORSI]]*VLOOKUP(Target_AM[[#This Row],[NIPNAS]],Target_CC[],COLUMN(BS$2)+9,0)</f>
        <v>105911646.8</v>
      </c>
      <c r="CH32" s="22">
        <f>Target_AM[[#This Row],[PROPORSI]]*VLOOKUP(Target_AM[[#This Row],[NIPNAS]],Target_CC[],COLUMN(BT$2)+9,0)</f>
        <v>105911646.8</v>
      </c>
      <c r="CI32" s="22">
        <f>Target_AM[[#This Row],[PROPORSI]]*VLOOKUP(Target_AM[[#This Row],[NIPNAS]],Target_CC[],COLUMN(BU$2)+9,0)</f>
        <v>105911646.8</v>
      </c>
      <c r="CJ32" s="22">
        <f>Target_AM[[#This Row],[PROPORSI]]*VLOOKUP(Target_AM[[#This Row],[NIPNAS]],Target_CC[],COLUMN(BV$2)+9,0)</f>
        <v>105911646.8</v>
      </c>
      <c r="CK32" s="22">
        <f>Target_AM[[#This Row],[PROPORSI]]*VLOOKUP(Target_AM[[#This Row],[NIPNAS]],Target_CC[],COLUMN(BW$2)+9,0)</f>
        <v>105911646.8</v>
      </c>
      <c r="CL32" s="22">
        <f>Target_AM[[#This Row],[PROPORSI]]*VLOOKUP(Target_AM[[#This Row],[NIPNAS]],Target_CC[],COLUMN(BX$2)+9,0)</f>
        <v>105911646.8</v>
      </c>
      <c r="CM32" s="22">
        <f>Target_AM[[#This Row],[PROPORSI]]*VLOOKUP(Target_AM[[#This Row],[NIPNAS]],Target_CC[],COLUMN(BY$2)+9,0)</f>
        <v>105911646.8</v>
      </c>
      <c r="CN32" s="22">
        <f>Target_AM[[#This Row],[PROPORSI]]*VLOOKUP(Target_AM[[#This Row],[NIPNAS]],Target_CC[],COLUMN(BZ$2)+9,0)</f>
        <v>1313960443.1999998</v>
      </c>
      <c r="CO32" s="22">
        <f>Target_AM[[#This Row],[PROPORSI]]*VLOOKUP(Target_AM[[#This Row],[NIPNAS]],Target_CC[],COLUMN(CA$2)+9,0)</f>
        <v>3981170</v>
      </c>
      <c r="CP32" s="22">
        <f>Target_AM[[#This Row],[PROPORSI]]*VLOOKUP(Target_AM[[#This Row],[NIPNAS]],Target_CC[],COLUMN(CB$2)+9,0)</f>
        <v>3955879</v>
      </c>
      <c r="CQ32" s="22">
        <f>Target_AM[[#This Row],[PROPORSI]]*VLOOKUP(Target_AM[[#This Row],[NIPNAS]],Target_CC[],COLUMN(CC$2)+9,0)</f>
        <v>3676510</v>
      </c>
      <c r="CR32" s="22">
        <f>Target_AM[[#This Row],[PROPORSI]]*VLOOKUP(Target_AM[[#This Row],[NIPNAS]],Target_CC[],COLUMN(CD$2)+9,0)</f>
        <v>3676510</v>
      </c>
      <c r="CS32" s="22">
        <f>Target_AM[[#This Row],[PROPORSI]]*VLOOKUP(Target_AM[[#This Row],[NIPNAS]],Target_CC[],COLUMN(CE$2)+9,0)</f>
        <v>3676510</v>
      </c>
      <c r="CT32" s="22">
        <f>Target_AM[[#This Row],[PROPORSI]]*VLOOKUP(Target_AM[[#This Row],[NIPNAS]],Target_CC[],COLUMN(CF$2)+9,0)</f>
        <v>3676510</v>
      </c>
      <c r="CU32" s="22">
        <f>Target_AM[[#This Row],[PROPORSI]]*VLOOKUP(Target_AM[[#This Row],[NIPNAS]],Target_CC[],COLUMN(CG$2)+9,0)</f>
        <v>3676510</v>
      </c>
      <c r="CV32" s="22">
        <f>Target_AM[[#This Row],[PROPORSI]]*VLOOKUP(Target_AM[[#This Row],[NIPNAS]],Target_CC[],COLUMN(CH$2)+9,0)</f>
        <v>3676510</v>
      </c>
      <c r="CW32" s="22">
        <f>Target_AM[[#This Row],[PROPORSI]]*VLOOKUP(Target_AM[[#This Row],[NIPNAS]],Target_CC[],COLUMN(CI$2)+9,0)</f>
        <v>3676510</v>
      </c>
      <c r="CX32" s="22">
        <f>Target_AM[[#This Row],[PROPORSI]]*VLOOKUP(Target_AM[[#This Row],[NIPNAS]],Target_CC[],COLUMN(CJ$2)+9,0)</f>
        <v>3676510</v>
      </c>
      <c r="CY32" s="22">
        <f>Target_AM[[#This Row],[PROPORSI]]*VLOOKUP(Target_AM[[#This Row],[NIPNAS]],Target_CC[],COLUMN(CK$2)+9,0)</f>
        <v>3676510</v>
      </c>
      <c r="CZ32" s="22">
        <f>Target_AM[[#This Row],[PROPORSI]]*VLOOKUP(Target_AM[[#This Row],[NIPNAS]],Target_CC[],COLUMN(CL$2)+9,0)</f>
        <v>3676510</v>
      </c>
      <c r="DA32" s="22">
        <f>Target_AM[[#This Row],[PROPORSI]]*VLOOKUP(Target_AM[[#This Row],[NIPNAS]],Target_CC[],COLUMN(CM$2)+9,0)</f>
        <v>44702149</v>
      </c>
      <c r="DB32" s="22">
        <f>Target_AM[[#This Row],[PROPORSI]]*VLOOKUP(Target_AM[[#This Row],[NIPNAS]],Target_CC[],COLUMN(CN$2)+9,0)</f>
        <v>0</v>
      </c>
      <c r="DC32" s="22">
        <f>Target_AM[[#This Row],[PROPORSI]]*VLOOKUP(Target_AM[[#This Row],[NIPNAS]],Target_CC[],COLUMN(CO$2)+9,0)</f>
        <v>0</v>
      </c>
      <c r="DD32" s="22">
        <f>Target_AM[[#This Row],[PROPORSI]]*VLOOKUP(Target_AM[[#This Row],[NIPNAS]],Target_CC[],COLUMN(CP$2)+9,0)</f>
        <v>26328648</v>
      </c>
      <c r="DE32" s="22">
        <f>Target_AM[[#This Row],[PROPORSI]]*VLOOKUP(Target_AM[[#This Row],[NIPNAS]],Target_CC[],COLUMN(CQ$2)+9,0)</f>
        <v>0</v>
      </c>
      <c r="DF32" s="22">
        <f>Target_AM[[#This Row],[PROPORSI]]*VLOOKUP(Target_AM[[#This Row],[NIPNAS]],Target_CC[],COLUMN(CR$2)+9,0)</f>
        <v>0</v>
      </c>
      <c r="DG32" s="22">
        <f>Target_AM[[#This Row],[PROPORSI]]*VLOOKUP(Target_AM[[#This Row],[NIPNAS]],Target_CC[],COLUMN(CS$2)+9,0)</f>
        <v>0</v>
      </c>
      <c r="DH32" s="22">
        <f>Target_AM[[#This Row],[PROPORSI]]*VLOOKUP(Target_AM[[#This Row],[NIPNAS]],Target_CC[],COLUMN(CT$2)+9,0)</f>
        <v>0</v>
      </c>
      <c r="DI32" s="22">
        <f>Target_AM[[#This Row],[PROPORSI]]*VLOOKUP(Target_AM[[#This Row],[NIPNAS]],Target_CC[],COLUMN(CU$2)+9,0)</f>
        <v>0</v>
      </c>
      <c r="DJ32" s="22">
        <f>Target_AM[[#This Row],[PROPORSI]]*VLOOKUP(Target_AM[[#This Row],[NIPNAS]],Target_CC[],COLUMN(CV$2)+9,0)</f>
        <v>0</v>
      </c>
      <c r="DK32" s="22">
        <f>Target_AM[[#This Row],[PROPORSI]]*VLOOKUP(Target_AM[[#This Row],[NIPNAS]],Target_CC[],COLUMN(CW$2)+9,0)</f>
        <v>0</v>
      </c>
      <c r="DL32" s="22">
        <f>Target_AM[[#This Row],[PROPORSI]]*VLOOKUP(Target_AM[[#This Row],[NIPNAS]],Target_CC[],COLUMN(CX$2)+9,0)</f>
        <v>0</v>
      </c>
      <c r="DM32" s="22">
        <f>Target_AM[[#This Row],[PROPORSI]]*VLOOKUP(Target_AM[[#This Row],[NIPNAS]],Target_CC[],COLUMN(CY$2)+9,0)</f>
        <v>0</v>
      </c>
      <c r="DN32" s="22">
        <f>Target_AM[[#This Row],[PROPORSI]]*VLOOKUP(Target_AM[[#This Row],[NIPNAS]],Target_CC[],COLUMN(CZ$2)+9,0)</f>
        <v>26328648</v>
      </c>
      <c r="DO32" s="22">
        <f>Target_AM[[#This Row],[PROPORSI]]*VLOOKUP(Target_AM[[#This Row],[NIPNAS]],Target_CC[],COLUMN(DA$2)+9,0)</f>
        <v>0</v>
      </c>
      <c r="DP32" s="22">
        <f>Target_AM[[#This Row],[PROPORSI]]*VLOOKUP(Target_AM[[#This Row],[NIPNAS]],Target_CC[],COLUMN(DB$2)+9,0)</f>
        <v>0</v>
      </c>
      <c r="DQ32" s="22">
        <f>Target_AM[[#This Row],[PROPORSI]]*VLOOKUP(Target_AM[[#This Row],[NIPNAS]],Target_CC[],COLUMN(DC$2)+9,0)</f>
        <v>0</v>
      </c>
      <c r="DR32" s="22">
        <f>Target_AM[[#This Row],[PROPORSI]]*VLOOKUP(Target_AM[[#This Row],[NIPNAS]],Target_CC[],COLUMN(DD$2)+9,0)</f>
        <v>0</v>
      </c>
      <c r="DS32" s="22">
        <f>Target_AM[[#This Row],[PROPORSI]]*VLOOKUP(Target_AM[[#This Row],[NIPNAS]],Target_CC[],COLUMN(DE$2)+9,0)</f>
        <v>0</v>
      </c>
      <c r="DT32" s="22">
        <f>Target_AM[[#This Row],[PROPORSI]]*VLOOKUP(Target_AM[[#This Row],[NIPNAS]],Target_CC[],COLUMN(DF$2)+9,0)</f>
        <v>0</v>
      </c>
      <c r="DU32" s="22">
        <f>Target_AM[[#This Row],[PROPORSI]]*VLOOKUP(Target_AM[[#This Row],[NIPNAS]],Target_CC[],COLUMN(DG$2)+9,0)</f>
        <v>0</v>
      </c>
      <c r="DV32" s="22">
        <f>Target_AM[[#This Row],[PROPORSI]]*VLOOKUP(Target_AM[[#This Row],[NIPNAS]],Target_CC[],COLUMN(DH$2)+9,0)</f>
        <v>0</v>
      </c>
      <c r="DW32" s="22">
        <f>Target_AM[[#This Row],[PROPORSI]]*VLOOKUP(Target_AM[[#This Row],[NIPNAS]],Target_CC[],COLUMN(DI$2)+9,0)</f>
        <v>0</v>
      </c>
      <c r="DX32" s="22">
        <f>Target_AM[[#This Row],[PROPORSI]]*VLOOKUP(Target_AM[[#This Row],[NIPNAS]],Target_CC[],COLUMN(DJ$2)+9,0)</f>
        <v>0</v>
      </c>
      <c r="DY32" s="22">
        <f>Target_AM[[#This Row],[PROPORSI]]*VLOOKUP(Target_AM[[#This Row],[NIPNAS]],Target_CC[],COLUMN(DK$2)+9,0)</f>
        <v>0</v>
      </c>
      <c r="DZ32" s="22">
        <f>Target_AM[[#This Row],[PROPORSI]]*VLOOKUP(Target_AM[[#This Row],[NIPNAS]],Target_CC[],COLUMN(DL$2)+9,0)</f>
        <v>0</v>
      </c>
      <c r="EA32" s="22">
        <f>Target_AM[[#This Row],[PROPORSI]]*VLOOKUP(Target_AM[[#This Row],[NIPNAS]],Target_CC[],COLUMN(DM$2)+9,0)</f>
        <v>0</v>
      </c>
    </row>
    <row r="33" spans="2:131" x14ac:dyDescent="0.3">
      <c r="B33">
        <v>720266</v>
      </c>
      <c r="C33" t="s">
        <v>1031</v>
      </c>
      <c r="D33">
        <v>1</v>
      </c>
      <c r="E33" s="8">
        <v>45658</v>
      </c>
      <c r="F33">
        <v>2000268</v>
      </c>
      <c r="G33" t="s">
        <v>917</v>
      </c>
      <c r="J33" t="s">
        <v>875</v>
      </c>
      <c r="K33" t="s">
        <v>26</v>
      </c>
      <c r="L33" t="s">
        <v>159</v>
      </c>
      <c r="M33" t="s">
        <v>18</v>
      </c>
      <c r="N33" s="23">
        <f>Target_AM[[#This Row],[PROPORSI]]*VLOOKUP(Target_AM[[#This Row],[NIPNAS]],Target_CC[],9,0)</f>
        <v>256096114</v>
      </c>
      <c r="O33" s="22">
        <f>Target_AM[[#This Row],[PROPORSI]]*VLOOKUP(Target_AM[[#This Row],[NIPNAS]],Target_CC[],COLUMN(A$2)+9,0)</f>
        <v>9257883.1747826077</v>
      </c>
      <c r="P33" s="22">
        <f>Target_AM[[#This Row],[PROPORSI]]*VLOOKUP(Target_AM[[#This Row],[NIPNAS]],Target_CC[],COLUMN(B$2)+9,0)</f>
        <v>9156174.4521739129</v>
      </c>
      <c r="Q33" s="22">
        <f>Target_AM[[#This Row],[PROPORSI]]*VLOOKUP(Target_AM[[#This Row],[NIPNAS]],Target_CC[],COLUMN(C$2)+9,0)</f>
        <v>9156174.4521739129</v>
      </c>
      <c r="R33" s="22">
        <f>Target_AM[[#This Row],[PROPORSI]]*VLOOKUP(Target_AM[[#This Row],[NIPNAS]],Target_CC[],COLUMN(D$2)+9,0)</f>
        <v>9156174.4521739129</v>
      </c>
      <c r="S33" s="22">
        <f>Target_AM[[#This Row],[PROPORSI]]*VLOOKUP(Target_AM[[#This Row],[NIPNAS]],Target_CC[],COLUMN(E$2)+9,0)</f>
        <v>9054465.7295652181</v>
      </c>
      <c r="T33" s="22">
        <f>Target_AM[[#This Row],[PROPORSI]]*VLOOKUP(Target_AM[[#This Row],[NIPNAS]],Target_CC[],COLUMN(F$2)+9,0)</f>
        <v>9156174.4521739129</v>
      </c>
      <c r="U33" s="22">
        <f>Target_AM[[#This Row],[PROPORSI]]*VLOOKUP(Target_AM[[#This Row],[NIPNAS]],Target_CC[],COLUMN(G$2)+9,0)</f>
        <v>9461300.620000001</v>
      </c>
      <c r="V33" s="22">
        <f>Target_AM[[#This Row],[PROPORSI]]*VLOOKUP(Target_AM[[#This Row],[NIPNAS]],Target_CC[],COLUMN(H$2)+9,0)</f>
        <v>9257883.1747826077</v>
      </c>
      <c r="W33" s="22">
        <f>Target_AM[[#This Row],[PROPORSI]]*VLOOKUP(Target_AM[[#This Row],[NIPNAS]],Target_CC[],COLUMN(I$2)+9,0)</f>
        <v>9257883.1747826077</v>
      </c>
      <c r="X33" s="22">
        <f>Target_AM[[#This Row],[PROPORSI]]*VLOOKUP(Target_AM[[#This Row],[NIPNAS]],Target_CC[],COLUMN(J$2)+9,0)</f>
        <v>9461300.620000001</v>
      </c>
      <c r="Y33" s="22">
        <f>Target_AM[[#This Row],[PROPORSI]]*VLOOKUP(Target_AM[[#This Row],[NIPNAS]],Target_CC[],COLUMN(K$2)+9,0)</f>
        <v>9156174.4521739129</v>
      </c>
      <c r="Z33" s="22">
        <f>Target_AM[[#This Row],[PROPORSI]]*VLOOKUP(Target_AM[[#This Row],[NIPNAS]],Target_CC[],COLUMN(L$2)+9,0)</f>
        <v>9359591.8973913044</v>
      </c>
      <c r="AA33" s="22">
        <f>Target_AM[[#This Row],[PROPORSI]]*VLOOKUP(Target_AM[[#This Row],[NIPNAS]],Target_CC[],COLUMN(M$2)+9,0)</f>
        <v>110891180.65217391</v>
      </c>
      <c r="AB33" s="22">
        <f>Target_AM[[#This Row],[PROPORSI]]*VLOOKUP(Target_AM[[#This Row],[NIPNAS]],Target_CC[],COLUMN(N$2)+9,0)</f>
        <v>5038985.1748458156</v>
      </c>
      <c r="AC33" s="22">
        <f>Target_AM[[#This Row],[PROPORSI]]*VLOOKUP(Target_AM[[#This Row],[NIPNAS]],Target_CC[],COLUMN(O$2)+9,0)</f>
        <v>33446371.852745503</v>
      </c>
      <c r="AD33" s="22">
        <f>Target_AM[[#This Row],[PROPORSI]]*VLOOKUP(Target_AM[[#This Row],[NIPNAS]],Target_CC[],COLUMN(P$2)+9,0)</f>
        <v>29675922.745347805</v>
      </c>
      <c r="AE33" s="22">
        <f>Target_AM[[#This Row],[PROPORSI]]*VLOOKUP(Target_AM[[#This Row],[NIPNAS]],Target_CC[],COLUMN(Q$2)+9,0)</f>
        <v>21989598.731019214</v>
      </c>
      <c r="AF33" s="22">
        <f>Target_AM[[#This Row],[PROPORSI]]*VLOOKUP(Target_AM[[#This Row],[NIPNAS]],Target_CC[],COLUMN(R$2)+9,0)</f>
        <v>22510836.154652912</v>
      </c>
      <c r="AG33" s="22">
        <f>Target_AM[[#This Row],[PROPORSI]]*VLOOKUP(Target_AM[[#This Row],[NIPNAS]],Target_CC[],COLUMN(S$2)+9,0)</f>
        <v>22705540.194790568</v>
      </c>
      <c r="AH33" s="22">
        <f>Target_AM[[#This Row],[PROPORSI]]*VLOOKUP(Target_AM[[#This Row],[NIPNAS]],Target_CC[],COLUMN(T$2)+9,0)</f>
        <v>27860911.660440311</v>
      </c>
      <c r="AI33" s="22">
        <f>Target_AM[[#This Row],[PROPORSI]]*VLOOKUP(Target_AM[[#This Row],[NIPNAS]],Target_CC[],COLUMN(U$2)+9,0)</f>
        <v>27398503.512472436</v>
      </c>
      <c r="AJ33" s="22">
        <f>Target_AM[[#This Row],[PROPORSI]]*VLOOKUP(Target_AM[[#This Row],[NIPNAS]],Target_CC[],COLUMN(V$2)+9,0)</f>
        <v>27381456.065242935</v>
      </c>
      <c r="AK33" s="22">
        <f>Target_AM[[#This Row],[PROPORSI]]*VLOOKUP(Target_AM[[#This Row],[NIPNAS]],Target_CC[],COLUMN(W$2)+9,0)</f>
        <v>27773875.394732986</v>
      </c>
      <c r="AL33" s="22">
        <f>Target_AM[[#This Row],[PROPORSI]]*VLOOKUP(Target_AM[[#This Row],[NIPNAS]],Target_CC[],COLUMN(X$2)+9,0)</f>
        <v>27142818.11409143</v>
      </c>
      <c r="AM33" s="22">
        <f>Target_AM[[#This Row],[PROPORSI]]*VLOOKUP(Target_AM[[#This Row],[NIPNAS]],Target_CC[],COLUMN(Y$2)+9,0)</f>
        <v>27075180.399618093</v>
      </c>
      <c r="AN33" s="22">
        <f>Target_AM[[#This Row],[PROPORSI]]*VLOOKUP(Target_AM[[#This Row],[NIPNAS]],Target_CC[],COLUMN(Z$2)+9,0)</f>
        <v>300000000</v>
      </c>
      <c r="AO33" s="22">
        <f>Target_AM[[#This Row],[PROPORSI]]*VLOOKUP(Target_AM[[#This Row],[NIPNAS]],Target_CC[],COLUMN(AA$2)+9,0)</f>
        <v>14296868.349628422</v>
      </c>
      <c r="AP33" s="22">
        <f>Target_AM[[#This Row],[PROPORSI]]*VLOOKUP(Target_AM[[#This Row],[NIPNAS]],Target_CC[],COLUMN(AB$2)+9,0)</f>
        <v>42602546.304919414</v>
      </c>
      <c r="AQ33" s="22">
        <f>Target_AM[[#This Row],[PROPORSI]]*VLOOKUP(Target_AM[[#This Row],[NIPNAS]],Target_CC[],COLUMN(AC$2)+9,0)</f>
        <v>38832097.197521716</v>
      </c>
      <c r="AR33" s="22">
        <f>Target_AM[[#This Row],[PROPORSI]]*VLOOKUP(Target_AM[[#This Row],[NIPNAS]],Target_CC[],COLUMN(AD$2)+9,0)</f>
        <v>31145773.183193125</v>
      </c>
      <c r="AS33" s="22">
        <f>Target_AM[[#This Row],[PROPORSI]]*VLOOKUP(Target_AM[[#This Row],[NIPNAS]],Target_CC[],COLUMN(AE$2)+9,0)</f>
        <v>31565301.88421813</v>
      </c>
      <c r="AT33" s="22">
        <f>Target_AM[[#This Row],[PROPORSI]]*VLOOKUP(Target_AM[[#This Row],[NIPNAS]],Target_CC[],COLUMN(AF$2)+9,0)</f>
        <v>31861714.646964483</v>
      </c>
      <c r="AU33" s="22">
        <f>Target_AM[[#This Row],[PROPORSI]]*VLOOKUP(Target_AM[[#This Row],[NIPNAS]],Target_CC[],COLUMN(AG$2)+9,0)</f>
        <v>37322212.280440316</v>
      </c>
      <c r="AV33" s="22">
        <f>Target_AM[[#This Row],[PROPORSI]]*VLOOKUP(Target_AM[[#This Row],[NIPNAS]],Target_CC[],COLUMN(AH$2)+9,0)</f>
        <v>36656386.68725504</v>
      </c>
      <c r="AW33" s="22">
        <f>Target_AM[[#This Row],[PROPORSI]]*VLOOKUP(Target_AM[[#This Row],[NIPNAS]],Target_CC[],COLUMN(AI$2)+9,0)</f>
        <v>36639339.240025543</v>
      </c>
      <c r="AX33" s="22">
        <f>Target_AM[[#This Row],[PROPORSI]]*VLOOKUP(Target_AM[[#This Row],[NIPNAS]],Target_CC[],COLUMN(AJ$2)+9,0)</f>
        <v>37235176.014732987</v>
      </c>
      <c r="AY33" s="22">
        <f>Target_AM[[#This Row],[PROPORSI]]*VLOOKUP(Target_AM[[#This Row],[NIPNAS]],Target_CC[],COLUMN(AK$2)+9,0)</f>
        <v>36298992.566265345</v>
      </c>
      <c r="AZ33" s="22">
        <f>Target_AM[[#This Row],[PROPORSI]]*VLOOKUP(Target_AM[[#This Row],[NIPNAS]],Target_CC[],COLUMN(AL$2)+9,0)</f>
        <v>36434772.297009394</v>
      </c>
      <c r="BA33" s="22">
        <f>Target_AM[[#This Row],[PROPORSI]]*VLOOKUP(Target_AM[[#This Row],[NIPNAS]],Target_CC[],COLUMN(AM$2)+9,0)</f>
        <v>410891180.65217394</v>
      </c>
      <c r="BB33" s="22">
        <f>Target_AM[[#This Row],[PROPORSI]]*VLOOKUP(Target_AM[[#This Row],[NIPNAS]],Target_CC[],COLUMN(AN$2)+9,0)</f>
        <v>7968633.0820967695</v>
      </c>
      <c r="BC33" s="22">
        <f>Target_AM[[#This Row],[PROPORSI]]*VLOOKUP(Target_AM[[#This Row],[NIPNAS]],Target_CC[],COLUMN(AO$2)+9,0)</f>
        <v>8002696.586546612</v>
      </c>
      <c r="BD33" s="22">
        <f>Target_AM[[#This Row],[PROPORSI]]*VLOOKUP(Target_AM[[#This Row],[NIPNAS]],Target_CC[],COLUMN(AP$2)+9,0)</f>
        <v>7963837.4222546434</v>
      </c>
      <c r="BE33" s="22">
        <f>Target_AM[[#This Row],[PROPORSI]]*VLOOKUP(Target_AM[[#This Row],[NIPNAS]],Target_CC[],COLUMN(AQ$2)+9,0)</f>
        <v>7863727.0589999668</v>
      </c>
      <c r="BF33" s="22">
        <f>Target_AM[[#This Row],[PROPORSI]]*VLOOKUP(Target_AM[[#This Row],[NIPNAS]],Target_CC[],COLUMN(AR$2)+9,0)</f>
        <v>7939358.4157823008</v>
      </c>
      <c r="BG33" s="22">
        <f>Target_AM[[#This Row],[PROPORSI]]*VLOOKUP(Target_AM[[#This Row],[NIPNAS]],Target_CC[],COLUMN(AS$2)+9,0)</f>
        <v>7974731.910374254</v>
      </c>
      <c r="BH33" s="22">
        <f>Target_AM[[#This Row],[PROPORSI]]*VLOOKUP(Target_AM[[#This Row],[NIPNAS]],Target_CC[],COLUMN(AT$2)+9,0)</f>
        <v>8786923.3517508171</v>
      </c>
      <c r="BI33" s="22">
        <f>Target_AM[[#This Row],[PROPORSI]]*VLOOKUP(Target_AM[[#This Row],[NIPNAS]],Target_CC[],COLUMN(AU$2)+9,0)</f>
        <v>8704818.869516287</v>
      </c>
      <c r="BJ33" s="22">
        <f>Target_AM[[#This Row],[PROPORSI]]*VLOOKUP(Target_AM[[#This Row],[NIPNAS]],Target_CC[],COLUMN(AV$2)+9,0)</f>
        <v>8702155.6851381455</v>
      </c>
      <c r="BK33" s="22">
        <f>Target_AM[[#This Row],[PROPORSI]]*VLOOKUP(Target_AM[[#This Row],[NIPNAS]],Target_CC[],COLUMN(AW$2)+9,0)</f>
        <v>8773326.3820671383</v>
      </c>
      <c r="BL33" s="22">
        <f>Target_AM[[#This Row],[PROPORSI]]*VLOOKUP(Target_AM[[#This Row],[NIPNAS]],Target_CC[],COLUMN(AX$2)+9,0)</f>
        <v>8659942.1097005475</v>
      </c>
      <c r="BM33" s="22">
        <f>Target_AM[[#This Row],[PROPORSI]]*VLOOKUP(Target_AM[[#This Row],[NIPNAS]],Target_CC[],COLUMN(AY$2)+9,0)</f>
        <v>8659849.1257725395</v>
      </c>
      <c r="BN33" s="22">
        <f>Target_AM[[#This Row],[PROPORSI]]*VLOOKUP(Target_AM[[#This Row],[NIPNAS]],Target_CC[],COLUMN(AZ$2)+9,0)</f>
        <v>100000000.00000003</v>
      </c>
      <c r="BO33" s="22">
        <f>Target_AM[[#This Row],[PROPORSI]]*VLOOKUP(Target_AM[[#This Row],[NIPNAS]],Target_CC[],COLUMN(BA$2)+9,0)</f>
        <v>8728940</v>
      </c>
      <c r="BP33" s="22">
        <f>Target_AM[[#This Row],[PROPORSI]]*VLOOKUP(Target_AM[[#This Row],[NIPNAS]],Target_CC[],COLUMN(BB$2)+9,0)</f>
        <v>8112534</v>
      </c>
      <c r="BQ33" s="22">
        <f>Target_AM[[#This Row],[PROPORSI]]*VLOOKUP(Target_AM[[#This Row],[NIPNAS]],Target_CC[],COLUMN(BC$2)+9,0)</f>
        <v>8311035</v>
      </c>
      <c r="BR33" s="22">
        <f>Target_AM[[#This Row],[PROPORSI]]*VLOOKUP(Target_AM[[#This Row],[NIPNAS]],Target_CC[],COLUMN(BD$2)+9,0)</f>
        <v>8595750</v>
      </c>
      <c r="BS33" s="22">
        <f>Target_AM[[#This Row],[PROPORSI]]*VLOOKUP(Target_AM[[#This Row],[NIPNAS]],Target_CC[],COLUMN(BE$2)+9,0)</f>
        <v>8595750</v>
      </c>
      <c r="BT33" s="22">
        <f>Target_AM[[#This Row],[PROPORSI]]*VLOOKUP(Target_AM[[#This Row],[NIPNAS]],Target_CC[],COLUMN(BF$2)+9,0)</f>
        <v>8595750</v>
      </c>
      <c r="BU33" s="22">
        <f>Target_AM[[#This Row],[PROPORSI]]*VLOOKUP(Target_AM[[#This Row],[NIPNAS]],Target_CC[],COLUMN(BG$2)+9,0)</f>
        <v>8595750</v>
      </c>
      <c r="BV33" s="22">
        <f>Target_AM[[#This Row],[PROPORSI]]*VLOOKUP(Target_AM[[#This Row],[NIPNAS]],Target_CC[],COLUMN(BH$2)+9,0)</f>
        <v>8595750</v>
      </c>
      <c r="BW33" s="22">
        <f>Target_AM[[#This Row],[PROPORSI]]*VLOOKUP(Target_AM[[#This Row],[NIPNAS]],Target_CC[],COLUMN(BI$2)+9,0)</f>
        <v>8595750</v>
      </c>
      <c r="BX33" s="22">
        <f>Target_AM[[#This Row],[PROPORSI]]*VLOOKUP(Target_AM[[#This Row],[NIPNAS]],Target_CC[],COLUMN(BJ$2)+9,0)</f>
        <v>8595750</v>
      </c>
      <c r="BY33" s="22">
        <f>Target_AM[[#This Row],[PROPORSI]]*VLOOKUP(Target_AM[[#This Row],[NIPNAS]],Target_CC[],COLUMN(BK$2)+9,0)</f>
        <v>8595750</v>
      </c>
      <c r="BZ33" s="22">
        <f>Target_AM[[#This Row],[PROPORSI]]*VLOOKUP(Target_AM[[#This Row],[NIPNAS]],Target_CC[],COLUMN(BL$2)+9,0)</f>
        <v>8595750</v>
      </c>
      <c r="CA33" s="22">
        <f>Target_AM[[#This Row],[PROPORSI]]*VLOOKUP(Target_AM[[#This Row],[NIPNAS]],Target_CC[],COLUMN(BM$2)+9,0)</f>
        <v>102514259</v>
      </c>
      <c r="CB33" s="22">
        <f>Target_AM[[#This Row],[PROPORSI]]*VLOOKUP(Target_AM[[#This Row],[NIPNAS]],Target_CC[],COLUMN(BN$2)+9,0)</f>
        <v>0</v>
      </c>
      <c r="CC33" s="22">
        <f>Target_AM[[#This Row],[PROPORSI]]*VLOOKUP(Target_AM[[#This Row],[NIPNAS]],Target_CC[],COLUMN(BO$2)+9,0)</f>
        <v>0</v>
      </c>
      <c r="CD33" s="22">
        <f>Target_AM[[#This Row],[PROPORSI]]*VLOOKUP(Target_AM[[#This Row],[NIPNAS]],Target_CC[],COLUMN(BP$2)+9,0)</f>
        <v>0</v>
      </c>
      <c r="CE33" s="22">
        <f>Target_AM[[#This Row],[PROPORSI]]*VLOOKUP(Target_AM[[#This Row],[NIPNAS]],Target_CC[],COLUMN(BQ$2)+9,0)</f>
        <v>0</v>
      </c>
      <c r="CF33" s="22">
        <f>Target_AM[[#This Row],[PROPORSI]]*VLOOKUP(Target_AM[[#This Row],[NIPNAS]],Target_CC[],COLUMN(BR$2)+9,0)</f>
        <v>0</v>
      </c>
      <c r="CG33" s="22">
        <f>Target_AM[[#This Row],[PROPORSI]]*VLOOKUP(Target_AM[[#This Row],[NIPNAS]],Target_CC[],COLUMN(BS$2)+9,0)</f>
        <v>0</v>
      </c>
      <c r="CH33" s="22">
        <f>Target_AM[[#This Row],[PROPORSI]]*VLOOKUP(Target_AM[[#This Row],[NIPNAS]],Target_CC[],COLUMN(BT$2)+9,0)</f>
        <v>0</v>
      </c>
      <c r="CI33" s="22">
        <f>Target_AM[[#This Row],[PROPORSI]]*VLOOKUP(Target_AM[[#This Row],[NIPNAS]],Target_CC[],COLUMN(BU$2)+9,0)</f>
        <v>0</v>
      </c>
      <c r="CJ33" s="22">
        <f>Target_AM[[#This Row],[PROPORSI]]*VLOOKUP(Target_AM[[#This Row],[NIPNAS]],Target_CC[],COLUMN(BV$2)+9,0)</f>
        <v>0</v>
      </c>
      <c r="CK33" s="22">
        <f>Target_AM[[#This Row],[PROPORSI]]*VLOOKUP(Target_AM[[#This Row],[NIPNAS]],Target_CC[],COLUMN(BW$2)+9,0)</f>
        <v>0</v>
      </c>
      <c r="CL33" s="22">
        <f>Target_AM[[#This Row],[PROPORSI]]*VLOOKUP(Target_AM[[#This Row],[NIPNAS]],Target_CC[],COLUMN(BX$2)+9,0)</f>
        <v>0</v>
      </c>
      <c r="CM33" s="22">
        <f>Target_AM[[#This Row],[PROPORSI]]*VLOOKUP(Target_AM[[#This Row],[NIPNAS]],Target_CC[],COLUMN(BY$2)+9,0)</f>
        <v>0</v>
      </c>
      <c r="CN33" s="22">
        <f>Target_AM[[#This Row],[PROPORSI]]*VLOOKUP(Target_AM[[#This Row],[NIPNAS]],Target_CC[],COLUMN(BZ$2)+9,0)</f>
        <v>0</v>
      </c>
      <c r="CO33" s="22">
        <f>Target_AM[[#This Row],[PROPORSI]]*VLOOKUP(Target_AM[[#This Row],[NIPNAS]],Target_CC[],COLUMN(CA$2)+9,0)</f>
        <v>9167840</v>
      </c>
      <c r="CP33" s="22">
        <f>Target_AM[[#This Row],[PROPORSI]]*VLOOKUP(Target_AM[[#This Row],[NIPNAS]],Target_CC[],COLUMN(CB$2)+9,0)</f>
        <v>8497877</v>
      </c>
      <c r="CQ33" s="22">
        <f>Target_AM[[#This Row],[PROPORSI]]*VLOOKUP(Target_AM[[#This Row],[NIPNAS]],Target_CC[],COLUMN(CC$2)+9,0)</f>
        <v>8595750</v>
      </c>
      <c r="CR33" s="22">
        <f>Target_AM[[#This Row],[PROPORSI]]*VLOOKUP(Target_AM[[#This Row],[NIPNAS]],Target_CC[],COLUMN(CD$2)+9,0)</f>
        <v>8595750</v>
      </c>
      <c r="CS33" s="22">
        <f>Target_AM[[#This Row],[PROPORSI]]*VLOOKUP(Target_AM[[#This Row],[NIPNAS]],Target_CC[],COLUMN(CE$2)+9,0)</f>
        <v>8595750</v>
      </c>
      <c r="CT33" s="22">
        <f>Target_AM[[#This Row],[PROPORSI]]*VLOOKUP(Target_AM[[#This Row],[NIPNAS]],Target_CC[],COLUMN(CF$2)+9,0)</f>
        <v>8595750</v>
      </c>
      <c r="CU33" s="22">
        <f>Target_AM[[#This Row],[PROPORSI]]*VLOOKUP(Target_AM[[#This Row],[NIPNAS]],Target_CC[],COLUMN(CG$2)+9,0)</f>
        <v>8595750</v>
      </c>
      <c r="CV33" s="22">
        <f>Target_AM[[#This Row],[PROPORSI]]*VLOOKUP(Target_AM[[#This Row],[NIPNAS]],Target_CC[],COLUMN(CH$2)+9,0)</f>
        <v>8595750</v>
      </c>
      <c r="CW33" s="22">
        <f>Target_AM[[#This Row],[PROPORSI]]*VLOOKUP(Target_AM[[#This Row],[NIPNAS]],Target_CC[],COLUMN(CI$2)+9,0)</f>
        <v>8595750</v>
      </c>
      <c r="CX33" s="22">
        <f>Target_AM[[#This Row],[PROPORSI]]*VLOOKUP(Target_AM[[#This Row],[NIPNAS]],Target_CC[],COLUMN(CJ$2)+9,0)</f>
        <v>8595750</v>
      </c>
      <c r="CY33" s="22">
        <f>Target_AM[[#This Row],[PROPORSI]]*VLOOKUP(Target_AM[[#This Row],[NIPNAS]],Target_CC[],COLUMN(CK$2)+9,0)</f>
        <v>8595750</v>
      </c>
      <c r="CZ33" s="22">
        <f>Target_AM[[#This Row],[PROPORSI]]*VLOOKUP(Target_AM[[#This Row],[NIPNAS]],Target_CC[],COLUMN(CL$2)+9,0)</f>
        <v>8595750</v>
      </c>
      <c r="DA33" s="22">
        <f>Target_AM[[#This Row],[PROPORSI]]*VLOOKUP(Target_AM[[#This Row],[NIPNAS]],Target_CC[],COLUMN(CM$2)+9,0)</f>
        <v>103623217</v>
      </c>
      <c r="DB33" s="22">
        <f>Target_AM[[#This Row],[PROPORSI]]*VLOOKUP(Target_AM[[#This Row],[NIPNAS]],Target_CC[],COLUMN(CN$2)+9,0)</f>
        <v>0</v>
      </c>
      <c r="DC33" s="22">
        <f>Target_AM[[#This Row],[PROPORSI]]*VLOOKUP(Target_AM[[#This Row],[NIPNAS]],Target_CC[],COLUMN(CO$2)+9,0)</f>
        <v>0</v>
      </c>
      <c r="DD33" s="22">
        <f>Target_AM[[#This Row],[PROPORSI]]*VLOOKUP(Target_AM[[#This Row],[NIPNAS]],Target_CC[],COLUMN(CP$2)+9,0)</f>
        <v>0</v>
      </c>
      <c r="DE33" s="22">
        <f>Target_AM[[#This Row],[PROPORSI]]*VLOOKUP(Target_AM[[#This Row],[NIPNAS]],Target_CC[],COLUMN(CQ$2)+9,0)</f>
        <v>0</v>
      </c>
      <c r="DF33" s="22">
        <f>Target_AM[[#This Row],[PROPORSI]]*VLOOKUP(Target_AM[[#This Row],[NIPNAS]],Target_CC[],COLUMN(CR$2)+9,0)</f>
        <v>0</v>
      </c>
      <c r="DG33" s="22">
        <f>Target_AM[[#This Row],[PROPORSI]]*VLOOKUP(Target_AM[[#This Row],[NIPNAS]],Target_CC[],COLUMN(CS$2)+9,0)</f>
        <v>0</v>
      </c>
      <c r="DH33" s="22">
        <f>Target_AM[[#This Row],[PROPORSI]]*VLOOKUP(Target_AM[[#This Row],[NIPNAS]],Target_CC[],COLUMN(CT$2)+9,0)</f>
        <v>0</v>
      </c>
      <c r="DI33" s="22">
        <f>Target_AM[[#This Row],[PROPORSI]]*VLOOKUP(Target_AM[[#This Row],[NIPNAS]],Target_CC[],COLUMN(CU$2)+9,0)</f>
        <v>0</v>
      </c>
      <c r="DJ33" s="22">
        <f>Target_AM[[#This Row],[PROPORSI]]*VLOOKUP(Target_AM[[#This Row],[NIPNAS]],Target_CC[],COLUMN(CV$2)+9,0)</f>
        <v>0</v>
      </c>
      <c r="DK33" s="22">
        <f>Target_AM[[#This Row],[PROPORSI]]*VLOOKUP(Target_AM[[#This Row],[NIPNAS]],Target_CC[],COLUMN(CW$2)+9,0)</f>
        <v>0</v>
      </c>
      <c r="DL33" s="22">
        <f>Target_AM[[#This Row],[PROPORSI]]*VLOOKUP(Target_AM[[#This Row],[NIPNAS]],Target_CC[],COLUMN(CX$2)+9,0)</f>
        <v>0</v>
      </c>
      <c r="DM33" s="22">
        <f>Target_AM[[#This Row],[PROPORSI]]*VLOOKUP(Target_AM[[#This Row],[NIPNAS]],Target_CC[],COLUMN(CY$2)+9,0)</f>
        <v>0</v>
      </c>
      <c r="DN33" s="22">
        <f>Target_AM[[#This Row],[PROPORSI]]*VLOOKUP(Target_AM[[#This Row],[NIPNAS]],Target_CC[],COLUMN(CZ$2)+9,0)</f>
        <v>0</v>
      </c>
      <c r="DO33" s="22">
        <f>Target_AM[[#This Row],[PROPORSI]]*VLOOKUP(Target_AM[[#This Row],[NIPNAS]],Target_CC[],COLUMN(DA$2)+9,0)</f>
        <v>0</v>
      </c>
      <c r="DP33" s="22">
        <f>Target_AM[[#This Row],[PROPORSI]]*VLOOKUP(Target_AM[[#This Row],[NIPNAS]],Target_CC[],COLUMN(DB$2)+9,0)</f>
        <v>0</v>
      </c>
      <c r="DQ33" s="22">
        <f>Target_AM[[#This Row],[PROPORSI]]*VLOOKUP(Target_AM[[#This Row],[NIPNAS]],Target_CC[],COLUMN(DC$2)+9,0)</f>
        <v>0</v>
      </c>
      <c r="DR33" s="22">
        <f>Target_AM[[#This Row],[PROPORSI]]*VLOOKUP(Target_AM[[#This Row],[NIPNAS]],Target_CC[],COLUMN(DD$2)+9,0)</f>
        <v>0</v>
      </c>
      <c r="DS33" s="22">
        <f>Target_AM[[#This Row],[PROPORSI]]*VLOOKUP(Target_AM[[#This Row],[NIPNAS]],Target_CC[],COLUMN(DE$2)+9,0)</f>
        <v>0</v>
      </c>
      <c r="DT33" s="22">
        <f>Target_AM[[#This Row],[PROPORSI]]*VLOOKUP(Target_AM[[#This Row],[NIPNAS]],Target_CC[],COLUMN(DF$2)+9,0)</f>
        <v>0</v>
      </c>
      <c r="DU33" s="22">
        <f>Target_AM[[#This Row],[PROPORSI]]*VLOOKUP(Target_AM[[#This Row],[NIPNAS]],Target_CC[],COLUMN(DG$2)+9,0)</f>
        <v>0</v>
      </c>
      <c r="DV33" s="22">
        <f>Target_AM[[#This Row],[PROPORSI]]*VLOOKUP(Target_AM[[#This Row],[NIPNAS]],Target_CC[],COLUMN(DH$2)+9,0)</f>
        <v>0</v>
      </c>
      <c r="DW33" s="22">
        <f>Target_AM[[#This Row],[PROPORSI]]*VLOOKUP(Target_AM[[#This Row],[NIPNAS]],Target_CC[],COLUMN(DI$2)+9,0)</f>
        <v>0</v>
      </c>
      <c r="DX33" s="22">
        <f>Target_AM[[#This Row],[PROPORSI]]*VLOOKUP(Target_AM[[#This Row],[NIPNAS]],Target_CC[],COLUMN(DJ$2)+9,0)</f>
        <v>0</v>
      </c>
      <c r="DY33" s="22">
        <f>Target_AM[[#This Row],[PROPORSI]]*VLOOKUP(Target_AM[[#This Row],[NIPNAS]],Target_CC[],COLUMN(DK$2)+9,0)</f>
        <v>0</v>
      </c>
      <c r="DZ33" s="22">
        <f>Target_AM[[#This Row],[PROPORSI]]*VLOOKUP(Target_AM[[#This Row],[NIPNAS]],Target_CC[],COLUMN(DL$2)+9,0)</f>
        <v>0</v>
      </c>
      <c r="EA33" s="22">
        <f>Target_AM[[#This Row],[PROPORSI]]*VLOOKUP(Target_AM[[#This Row],[NIPNAS]],Target_CC[],COLUMN(DM$2)+9,0)</f>
        <v>0</v>
      </c>
    </row>
    <row r="34" spans="2:131" x14ac:dyDescent="0.3">
      <c r="B34">
        <v>850099</v>
      </c>
      <c r="C34" t="s">
        <v>1038</v>
      </c>
      <c r="D34">
        <v>1</v>
      </c>
      <c r="E34" s="8">
        <v>45658</v>
      </c>
      <c r="F34">
        <v>5589789</v>
      </c>
      <c r="G34" t="s">
        <v>935</v>
      </c>
      <c r="J34" t="s">
        <v>875</v>
      </c>
      <c r="K34" t="s">
        <v>25</v>
      </c>
      <c r="L34" t="s">
        <v>159</v>
      </c>
      <c r="M34" t="s">
        <v>18</v>
      </c>
      <c r="N34" s="23">
        <f>Target_AM[[#This Row],[PROPORSI]]*VLOOKUP(Target_AM[[#This Row],[NIPNAS]],Target_CC[],9,0)</f>
        <v>9323423162</v>
      </c>
      <c r="O34" s="22">
        <f>Target_AM[[#This Row],[PROPORSI]]*VLOOKUP(Target_AM[[#This Row],[NIPNAS]],Target_CC[],COLUMN(A$2)+9,0)</f>
        <v>38662167.301739134</v>
      </c>
      <c r="P34" s="22">
        <f>Target_AM[[#This Row],[PROPORSI]]*VLOOKUP(Target_AM[[#This Row],[NIPNAS]],Target_CC[],COLUMN(B$2)+9,0)</f>
        <v>38715945.382608697</v>
      </c>
      <c r="Q34" s="22">
        <f>Target_AM[[#This Row],[PROPORSI]]*VLOOKUP(Target_AM[[#This Row],[NIPNAS]],Target_CC[],COLUMN(C$2)+9,0)</f>
        <v>38715945.382608697</v>
      </c>
      <c r="R34" s="22">
        <f>Target_AM[[#This Row],[PROPORSI]]*VLOOKUP(Target_AM[[#This Row],[NIPNAS]],Target_CC[],COLUMN(D$2)+9,0)</f>
        <v>38715945.382608697</v>
      </c>
      <c r="S34" s="22">
        <f>Target_AM[[#This Row],[PROPORSI]]*VLOOKUP(Target_AM[[#This Row],[NIPNAS]],Target_CC[],COLUMN(E$2)+9,0)</f>
        <v>38769723.46347826</v>
      </c>
      <c r="T34" s="22">
        <f>Target_AM[[#This Row],[PROPORSI]]*VLOOKUP(Target_AM[[#This Row],[NIPNAS]],Target_CC[],COLUMN(F$2)+9,0)</f>
        <v>38715945.382608697</v>
      </c>
      <c r="U34" s="22">
        <f>Target_AM[[#This Row],[PROPORSI]]*VLOOKUP(Target_AM[[#This Row],[NIPNAS]],Target_CC[],COLUMN(G$2)+9,0)</f>
        <v>38554611.140000001</v>
      </c>
      <c r="V34" s="22">
        <f>Target_AM[[#This Row],[PROPORSI]]*VLOOKUP(Target_AM[[#This Row],[NIPNAS]],Target_CC[],COLUMN(H$2)+9,0)</f>
        <v>38662167.301739134</v>
      </c>
      <c r="W34" s="22">
        <f>Target_AM[[#This Row],[PROPORSI]]*VLOOKUP(Target_AM[[#This Row],[NIPNAS]],Target_CC[],COLUMN(I$2)+9,0)</f>
        <v>38662167.301739134</v>
      </c>
      <c r="X34" s="22">
        <f>Target_AM[[#This Row],[PROPORSI]]*VLOOKUP(Target_AM[[#This Row],[NIPNAS]],Target_CC[],COLUMN(J$2)+9,0)</f>
        <v>38554611.140000001</v>
      </c>
      <c r="Y34" s="22">
        <f>Target_AM[[#This Row],[PROPORSI]]*VLOOKUP(Target_AM[[#This Row],[NIPNAS]],Target_CC[],COLUMN(K$2)+9,0)</f>
        <v>38715945.382608697</v>
      </c>
      <c r="Z34" s="22">
        <f>Target_AM[[#This Row],[PROPORSI]]*VLOOKUP(Target_AM[[#This Row],[NIPNAS]],Target_CC[],COLUMN(L$2)+9,0)</f>
        <v>38608389.220869564</v>
      </c>
      <c r="AA34" s="22">
        <f>Target_AM[[#This Row],[PROPORSI]]*VLOOKUP(Target_AM[[#This Row],[NIPNAS]],Target_CC[],COLUMN(M$2)+9,0)</f>
        <v>464053563.78260875</v>
      </c>
      <c r="AB34" s="22">
        <f>Target_AM[[#This Row],[PROPORSI]]*VLOOKUP(Target_AM[[#This Row],[NIPNAS]],Target_CC[],COLUMN(N$2)+9,0)</f>
        <v>167966172.49486053</v>
      </c>
      <c r="AC34" s="22">
        <f>Target_AM[[#This Row],[PROPORSI]]*VLOOKUP(Target_AM[[#This Row],[NIPNAS]],Target_CC[],COLUMN(O$2)+9,0)</f>
        <v>1114879061.7581835</v>
      </c>
      <c r="AD34" s="22">
        <f>Target_AM[[#This Row],[PROPORSI]]*VLOOKUP(Target_AM[[#This Row],[NIPNAS]],Target_CC[],COLUMN(P$2)+9,0)</f>
        <v>989197424.84492683</v>
      </c>
      <c r="AE34" s="22">
        <f>Target_AM[[#This Row],[PROPORSI]]*VLOOKUP(Target_AM[[#This Row],[NIPNAS]],Target_CC[],COLUMN(Q$2)+9,0)</f>
        <v>732986624.36730707</v>
      </c>
      <c r="AF34" s="22">
        <f>Target_AM[[#This Row],[PROPORSI]]*VLOOKUP(Target_AM[[#This Row],[NIPNAS]],Target_CC[],COLUMN(R$2)+9,0)</f>
        <v>750361205.15509701</v>
      </c>
      <c r="AG34" s="22">
        <f>Target_AM[[#This Row],[PROPORSI]]*VLOOKUP(Target_AM[[#This Row],[NIPNAS]],Target_CC[],COLUMN(S$2)+9,0)</f>
        <v>756851339.82635224</v>
      </c>
      <c r="AH34" s="22">
        <f>Target_AM[[#This Row],[PROPORSI]]*VLOOKUP(Target_AM[[#This Row],[NIPNAS]],Target_CC[],COLUMN(T$2)+9,0)</f>
        <v>928697055.3480103</v>
      </c>
      <c r="AI34" s="22">
        <f>Target_AM[[#This Row],[PROPORSI]]*VLOOKUP(Target_AM[[#This Row],[NIPNAS]],Target_CC[],COLUMN(U$2)+9,0)</f>
        <v>913283450.41574788</v>
      </c>
      <c r="AJ34" s="22">
        <f>Target_AM[[#This Row],[PROPORSI]]*VLOOKUP(Target_AM[[#This Row],[NIPNAS]],Target_CC[],COLUMN(V$2)+9,0)</f>
        <v>912715202.17476451</v>
      </c>
      <c r="AK34" s="22">
        <f>Target_AM[[#This Row],[PROPORSI]]*VLOOKUP(Target_AM[[#This Row],[NIPNAS]],Target_CC[],COLUMN(W$2)+9,0)</f>
        <v>925795846.49109948</v>
      </c>
      <c r="AL34" s="22">
        <f>Target_AM[[#This Row],[PROPORSI]]*VLOOKUP(Target_AM[[#This Row],[NIPNAS]],Target_CC[],COLUMN(X$2)+9,0)</f>
        <v>904760603.80304766</v>
      </c>
      <c r="AM34" s="22">
        <f>Target_AM[[#This Row],[PROPORSI]]*VLOOKUP(Target_AM[[#This Row],[NIPNAS]],Target_CC[],COLUMN(Y$2)+9,0)</f>
        <v>902506013.32060313</v>
      </c>
      <c r="AN34" s="22">
        <f>Target_AM[[#This Row],[PROPORSI]]*VLOOKUP(Target_AM[[#This Row],[NIPNAS]],Target_CC[],COLUMN(Z$2)+9,0)</f>
        <v>10000000000</v>
      </c>
      <c r="AO34" s="22">
        <f>Target_AM[[#This Row],[PROPORSI]]*VLOOKUP(Target_AM[[#This Row],[NIPNAS]],Target_CC[],COLUMN(AA$2)+9,0)</f>
        <v>206628339.79659966</v>
      </c>
      <c r="AP34" s="22">
        <f>Target_AM[[#This Row],[PROPORSI]]*VLOOKUP(Target_AM[[#This Row],[NIPNAS]],Target_CC[],COLUMN(AB$2)+9,0)</f>
        <v>1153595007.1407921</v>
      </c>
      <c r="AQ34" s="22">
        <f>Target_AM[[#This Row],[PROPORSI]]*VLOOKUP(Target_AM[[#This Row],[NIPNAS]],Target_CC[],COLUMN(AC$2)+9,0)</f>
        <v>1027913370.2275355</v>
      </c>
      <c r="AR34" s="22">
        <f>Target_AM[[#This Row],[PROPORSI]]*VLOOKUP(Target_AM[[#This Row],[NIPNAS]],Target_CC[],COLUMN(AD$2)+9,0)</f>
        <v>771702569.74991572</v>
      </c>
      <c r="AS34" s="22">
        <f>Target_AM[[#This Row],[PROPORSI]]*VLOOKUP(Target_AM[[#This Row],[NIPNAS]],Target_CC[],COLUMN(AE$2)+9,0)</f>
        <v>789130928.61857522</v>
      </c>
      <c r="AT34" s="22">
        <f>Target_AM[[#This Row],[PROPORSI]]*VLOOKUP(Target_AM[[#This Row],[NIPNAS]],Target_CC[],COLUMN(AF$2)+9,0)</f>
        <v>795567285.20896089</v>
      </c>
      <c r="AU34" s="22">
        <f>Target_AM[[#This Row],[PROPORSI]]*VLOOKUP(Target_AM[[#This Row],[NIPNAS]],Target_CC[],COLUMN(AG$2)+9,0)</f>
        <v>967251666.48801029</v>
      </c>
      <c r="AV34" s="22">
        <f>Target_AM[[#This Row],[PROPORSI]]*VLOOKUP(Target_AM[[#This Row],[NIPNAS]],Target_CC[],COLUMN(AH$2)+9,0)</f>
        <v>951945617.71748698</v>
      </c>
      <c r="AW34" s="22">
        <f>Target_AM[[#This Row],[PROPORSI]]*VLOOKUP(Target_AM[[#This Row],[NIPNAS]],Target_CC[],COLUMN(AI$2)+9,0)</f>
        <v>951377369.47650361</v>
      </c>
      <c r="AX34" s="22">
        <f>Target_AM[[#This Row],[PROPORSI]]*VLOOKUP(Target_AM[[#This Row],[NIPNAS]],Target_CC[],COLUMN(AJ$2)+9,0)</f>
        <v>964350457.63109946</v>
      </c>
      <c r="AY34" s="22">
        <f>Target_AM[[#This Row],[PROPORSI]]*VLOOKUP(Target_AM[[#This Row],[NIPNAS]],Target_CC[],COLUMN(AK$2)+9,0)</f>
        <v>943476549.18565631</v>
      </c>
      <c r="AZ34" s="22">
        <f>Target_AM[[#This Row],[PROPORSI]]*VLOOKUP(Target_AM[[#This Row],[NIPNAS]],Target_CC[],COLUMN(AL$2)+9,0)</f>
        <v>941114402.54147267</v>
      </c>
      <c r="BA34" s="22">
        <f>Target_AM[[#This Row],[PROPORSI]]*VLOOKUP(Target_AM[[#This Row],[NIPNAS]],Target_CC[],COLUMN(AM$2)+9,0)</f>
        <v>10464053563.78261</v>
      </c>
      <c r="BB34" s="22">
        <f>Target_AM[[#This Row],[PROPORSI]]*VLOOKUP(Target_AM[[#This Row],[NIPNAS]],Target_CC[],COLUMN(AN$2)+9,0)</f>
        <v>796863.30820967699</v>
      </c>
      <c r="BC34" s="22">
        <f>Target_AM[[#This Row],[PROPORSI]]*VLOOKUP(Target_AM[[#This Row],[NIPNAS]],Target_CC[],COLUMN(AO$2)+9,0)</f>
        <v>800269.65865466127</v>
      </c>
      <c r="BD34" s="22">
        <f>Target_AM[[#This Row],[PROPORSI]]*VLOOKUP(Target_AM[[#This Row],[NIPNAS]],Target_CC[],COLUMN(AP$2)+9,0)</f>
        <v>796383.74222546432</v>
      </c>
      <c r="BE34" s="22">
        <f>Target_AM[[#This Row],[PROPORSI]]*VLOOKUP(Target_AM[[#This Row],[NIPNAS]],Target_CC[],COLUMN(AQ$2)+9,0)</f>
        <v>786372.70589999668</v>
      </c>
      <c r="BF34" s="22">
        <f>Target_AM[[#This Row],[PROPORSI]]*VLOOKUP(Target_AM[[#This Row],[NIPNAS]],Target_CC[],COLUMN(AR$2)+9,0)</f>
        <v>793935.84157823003</v>
      </c>
      <c r="BG34" s="22">
        <f>Target_AM[[#This Row],[PROPORSI]]*VLOOKUP(Target_AM[[#This Row],[NIPNAS]],Target_CC[],COLUMN(AS$2)+9,0)</f>
        <v>797473.19103742542</v>
      </c>
      <c r="BH34" s="22">
        <f>Target_AM[[#This Row],[PROPORSI]]*VLOOKUP(Target_AM[[#This Row],[NIPNAS]],Target_CC[],COLUMN(AT$2)+9,0)</f>
        <v>878692.33517508185</v>
      </c>
      <c r="BI34" s="22">
        <f>Target_AM[[#This Row],[PROPORSI]]*VLOOKUP(Target_AM[[#This Row],[NIPNAS]],Target_CC[],COLUMN(AU$2)+9,0)</f>
        <v>870481.88695162872</v>
      </c>
      <c r="BJ34" s="22">
        <f>Target_AM[[#This Row],[PROPORSI]]*VLOOKUP(Target_AM[[#This Row],[NIPNAS]],Target_CC[],COLUMN(AV$2)+9,0)</f>
        <v>870215.56851381448</v>
      </c>
      <c r="BK34" s="22">
        <f>Target_AM[[#This Row],[PROPORSI]]*VLOOKUP(Target_AM[[#This Row],[NIPNAS]],Target_CC[],COLUMN(AW$2)+9,0)</f>
        <v>877332.63820671383</v>
      </c>
      <c r="BL34" s="22">
        <f>Target_AM[[#This Row],[PROPORSI]]*VLOOKUP(Target_AM[[#This Row],[NIPNAS]],Target_CC[],COLUMN(AX$2)+9,0)</f>
        <v>865994.21097005485</v>
      </c>
      <c r="BM34" s="22">
        <f>Target_AM[[#This Row],[PROPORSI]]*VLOOKUP(Target_AM[[#This Row],[NIPNAS]],Target_CC[],COLUMN(AY$2)+9,0)</f>
        <v>865984.912577254</v>
      </c>
      <c r="BN34" s="22">
        <f>Target_AM[[#This Row],[PROPORSI]]*VLOOKUP(Target_AM[[#This Row],[NIPNAS]],Target_CC[],COLUMN(AZ$2)+9,0)</f>
        <v>10000000.000000004</v>
      </c>
      <c r="BO34" s="22">
        <f>Target_AM[[#This Row],[PROPORSI]]*VLOOKUP(Target_AM[[#This Row],[NIPNAS]],Target_CC[],COLUMN(BA$2)+9,0)</f>
        <v>26188994</v>
      </c>
      <c r="BP34" s="22">
        <f>Target_AM[[#This Row],[PROPORSI]]*VLOOKUP(Target_AM[[#This Row],[NIPNAS]],Target_CC[],COLUMN(BB$2)+9,0)</f>
        <v>20686843</v>
      </c>
      <c r="BQ34" s="22">
        <f>Target_AM[[#This Row],[PROPORSI]]*VLOOKUP(Target_AM[[#This Row],[NIPNAS]],Target_CC[],COLUMN(BC$2)+9,0)</f>
        <v>1374978656</v>
      </c>
      <c r="BR34" s="22">
        <f>Target_AM[[#This Row],[PROPORSI]]*VLOOKUP(Target_AM[[#This Row],[NIPNAS]],Target_CC[],COLUMN(BD$2)+9,0)</f>
        <v>21805897</v>
      </c>
      <c r="BS34" s="22">
        <f>Target_AM[[#This Row],[PROPORSI]]*VLOOKUP(Target_AM[[#This Row],[NIPNAS]],Target_CC[],COLUMN(BE$2)+9,0)</f>
        <v>21805897</v>
      </c>
      <c r="BT34" s="22">
        <f>Target_AM[[#This Row],[PROPORSI]]*VLOOKUP(Target_AM[[#This Row],[NIPNAS]],Target_CC[],COLUMN(BF$2)+9,0)</f>
        <v>21805897</v>
      </c>
      <c r="BU34" s="22">
        <f>Target_AM[[#This Row],[PROPORSI]]*VLOOKUP(Target_AM[[#This Row],[NIPNAS]],Target_CC[],COLUMN(BG$2)+9,0)</f>
        <v>21805897</v>
      </c>
      <c r="BV34" s="22">
        <f>Target_AM[[#This Row],[PROPORSI]]*VLOOKUP(Target_AM[[#This Row],[NIPNAS]],Target_CC[],COLUMN(BH$2)+9,0)</f>
        <v>21805897</v>
      </c>
      <c r="BW34" s="22">
        <f>Target_AM[[#This Row],[PROPORSI]]*VLOOKUP(Target_AM[[#This Row],[NIPNAS]],Target_CC[],COLUMN(BI$2)+9,0)</f>
        <v>21805897</v>
      </c>
      <c r="BX34" s="22">
        <f>Target_AM[[#This Row],[PROPORSI]]*VLOOKUP(Target_AM[[#This Row],[NIPNAS]],Target_CC[],COLUMN(BJ$2)+9,0)</f>
        <v>21805897</v>
      </c>
      <c r="BY34" s="22">
        <f>Target_AM[[#This Row],[PROPORSI]]*VLOOKUP(Target_AM[[#This Row],[NIPNAS]],Target_CC[],COLUMN(BK$2)+9,0)</f>
        <v>21805897</v>
      </c>
      <c r="BZ34" s="22">
        <f>Target_AM[[#This Row],[PROPORSI]]*VLOOKUP(Target_AM[[#This Row],[NIPNAS]],Target_CC[],COLUMN(BL$2)+9,0)</f>
        <v>21805897</v>
      </c>
      <c r="CA34" s="22">
        <f>Target_AM[[#This Row],[PROPORSI]]*VLOOKUP(Target_AM[[#This Row],[NIPNAS]],Target_CC[],COLUMN(BM$2)+9,0)</f>
        <v>1618107566</v>
      </c>
      <c r="CB34" s="22">
        <f>Target_AM[[#This Row],[PROPORSI]]*VLOOKUP(Target_AM[[#This Row],[NIPNAS]],Target_CC[],COLUMN(BN$2)+9,0)</f>
        <v>0</v>
      </c>
      <c r="CC34" s="22">
        <f>Target_AM[[#This Row],[PROPORSI]]*VLOOKUP(Target_AM[[#This Row],[NIPNAS]],Target_CC[],COLUMN(BO$2)+9,0)</f>
        <v>0</v>
      </c>
      <c r="CD34" s="22">
        <f>Target_AM[[#This Row],[PROPORSI]]*VLOOKUP(Target_AM[[#This Row],[NIPNAS]],Target_CC[],COLUMN(BP$2)+9,0)</f>
        <v>0</v>
      </c>
      <c r="CE34" s="22">
        <f>Target_AM[[#This Row],[PROPORSI]]*VLOOKUP(Target_AM[[#This Row],[NIPNAS]],Target_CC[],COLUMN(BQ$2)+9,0)</f>
        <v>0</v>
      </c>
      <c r="CF34" s="22">
        <f>Target_AM[[#This Row],[PROPORSI]]*VLOOKUP(Target_AM[[#This Row],[NIPNAS]],Target_CC[],COLUMN(BR$2)+9,0)</f>
        <v>0</v>
      </c>
      <c r="CG34" s="22">
        <f>Target_AM[[#This Row],[PROPORSI]]*VLOOKUP(Target_AM[[#This Row],[NIPNAS]],Target_CC[],COLUMN(BS$2)+9,0)</f>
        <v>0</v>
      </c>
      <c r="CH34" s="22">
        <f>Target_AM[[#This Row],[PROPORSI]]*VLOOKUP(Target_AM[[#This Row],[NIPNAS]],Target_CC[],COLUMN(BT$2)+9,0)</f>
        <v>0</v>
      </c>
      <c r="CI34" s="22">
        <f>Target_AM[[#This Row],[PROPORSI]]*VLOOKUP(Target_AM[[#This Row],[NIPNAS]],Target_CC[],COLUMN(BU$2)+9,0)</f>
        <v>0</v>
      </c>
      <c r="CJ34" s="22">
        <f>Target_AM[[#This Row],[PROPORSI]]*VLOOKUP(Target_AM[[#This Row],[NIPNAS]],Target_CC[],COLUMN(BV$2)+9,0)</f>
        <v>0</v>
      </c>
      <c r="CK34" s="22">
        <f>Target_AM[[#This Row],[PROPORSI]]*VLOOKUP(Target_AM[[#This Row],[NIPNAS]],Target_CC[],COLUMN(BW$2)+9,0)</f>
        <v>0</v>
      </c>
      <c r="CL34" s="22">
        <f>Target_AM[[#This Row],[PROPORSI]]*VLOOKUP(Target_AM[[#This Row],[NIPNAS]],Target_CC[],COLUMN(BX$2)+9,0)</f>
        <v>0</v>
      </c>
      <c r="CM34" s="22">
        <f>Target_AM[[#This Row],[PROPORSI]]*VLOOKUP(Target_AM[[#This Row],[NIPNAS]],Target_CC[],COLUMN(BY$2)+9,0)</f>
        <v>0</v>
      </c>
      <c r="CN34" s="22">
        <f>Target_AM[[#This Row],[PROPORSI]]*VLOOKUP(Target_AM[[#This Row],[NIPNAS]],Target_CC[],COLUMN(BZ$2)+9,0)</f>
        <v>0</v>
      </c>
      <c r="CO34" s="22">
        <f>Target_AM[[#This Row],[PROPORSI]]*VLOOKUP(Target_AM[[#This Row],[NIPNAS]],Target_CC[],COLUMN(CA$2)+9,0)</f>
        <v>26481850</v>
      </c>
      <c r="CP34" s="22">
        <f>Target_AM[[#This Row],[PROPORSI]]*VLOOKUP(Target_AM[[#This Row],[NIPNAS]],Target_CC[],COLUMN(CB$2)+9,0)</f>
        <v>18114819</v>
      </c>
      <c r="CQ34" s="22">
        <f>Target_AM[[#This Row],[PROPORSI]]*VLOOKUP(Target_AM[[#This Row],[NIPNAS]],Target_CC[],COLUMN(CC$2)+9,0)</f>
        <v>21805897</v>
      </c>
      <c r="CR34" s="22">
        <f>Target_AM[[#This Row],[PROPORSI]]*VLOOKUP(Target_AM[[#This Row],[NIPNAS]],Target_CC[],COLUMN(CD$2)+9,0)</f>
        <v>21805897</v>
      </c>
      <c r="CS34" s="22">
        <f>Target_AM[[#This Row],[PROPORSI]]*VLOOKUP(Target_AM[[#This Row],[NIPNAS]],Target_CC[],COLUMN(CE$2)+9,0)</f>
        <v>21805897</v>
      </c>
      <c r="CT34" s="22">
        <f>Target_AM[[#This Row],[PROPORSI]]*VLOOKUP(Target_AM[[#This Row],[NIPNAS]],Target_CC[],COLUMN(CF$2)+9,0)</f>
        <v>21805897</v>
      </c>
      <c r="CU34" s="22">
        <f>Target_AM[[#This Row],[PROPORSI]]*VLOOKUP(Target_AM[[#This Row],[NIPNAS]],Target_CC[],COLUMN(CG$2)+9,0)</f>
        <v>21805897</v>
      </c>
      <c r="CV34" s="22">
        <f>Target_AM[[#This Row],[PROPORSI]]*VLOOKUP(Target_AM[[#This Row],[NIPNAS]],Target_CC[],COLUMN(CH$2)+9,0)</f>
        <v>21805897</v>
      </c>
      <c r="CW34" s="22">
        <f>Target_AM[[#This Row],[PROPORSI]]*VLOOKUP(Target_AM[[#This Row],[NIPNAS]],Target_CC[],COLUMN(CI$2)+9,0)</f>
        <v>21805897</v>
      </c>
      <c r="CX34" s="22">
        <f>Target_AM[[#This Row],[PROPORSI]]*VLOOKUP(Target_AM[[#This Row],[NIPNAS]],Target_CC[],COLUMN(CJ$2)+9,0)</f>
        <v>21805897</v>
      </c>
      <c r="CY34" s="22">
        <f>Target_AM[[#This Row],[PROPORSI]]*VLOOKUP(Target_AM[[#This Row],[NIPNAS]],Target_CC[],COLUMN(CK$2)+9,0)</f>
        <v>21805897</v>
      </c>
      <c r="CZ34" s="22">
        <f>Target_AM[[#This Row],[PROPORSI]]*VLOOKUP(Target_AM[[#This Row],[NIPNAS]],Target_CC[],COLUMN(CL$2)+9,0)</f>
        <v>21805897</v>
      </c>
      <c r="DA34" s="22">
        <f>Target_AM[[#This Row],[PROPORSI]]*VLOOKUP(Target_AM[[#This Row],[NIPNAS]],Target_CC[],COLUMN(CM$2)+9,0)</f>
        <v>262655639</v>
      </c>
      <c r="DB34" s="22">
        <f>Target_AM[[#This Row],[PROPORSI]]*VLOOKUP(Target_AM[[#This Row],[NIPNAS]],Target_CC[],COLUMN(CN$2)+9,0)</f>
        <v>0</v>
      </c>
      <c r="DC34" s="22">
        <f>Target_AM[[#This Row],[PROPORSI]]*VLOOKUP(Target_AM[[#This Row],[NIPNAS]],Target_CC[],COLUMN(CO$2)+9,0)</f>
        <v>0</v>
      </c>
      <c r="DD34" s="22">
        <f>Target_AM[[#This Row],[PROPORSI]]*VLOOKUP(Target_AM[[#This Row],[NIPNAS]],Target_CC[],COLUMN(CP$2)+9,0)</f>
        <v>1362216947</v>
      </c>
      <c r="DE34" s="22">
        <f>Target_AM[[#This Row],[PROPORSI]]*VLOOKUP(Target_AM[[#This Row],[NIPNAS]],Target_CC[],COLUMN(CQ$2)+9,0)</f>
        <v>0</v>
      </c>
      <c r="DF34" s="22">
        <f>Target_AM[[#This Row],[PROPORSI]]*VLOOKUP(Target_AM[[#This Row],[NIPNAS]],Target_CC[],COLUMN(CR$2)+9,0)</f>
        <v>0</v>
      </c>
      <c r="DG34" s="22">
        <f>Target_AM[[#This Row],[PROPORSI]]*VLOOKUP(Target_AM[[#This Row],[NIPNAS]],Target_CC[],COLUMN(CS$2)+9,0)</f>
        <v>0</v>
      </c>
      <c r="DH34" s="22">
        <f>Target_AM[[#This Row],[PROPORSI]]*VLOOKUP(Target_AM[[#This Row],[NIPNAS]],Target_CC[],COLUMN(CT$2)+9,0)</f>
        <v>0</v>
      </c>
      <c r="DI34" s="22">
        <f>Target_AM[[#This Row],[PROPORSI]]*VLOOKUP(Target_AM[[#This Row],[NIPNAS]],Target_CC[],COLUMN(CU$2)+9,0)</f>
        <v>0</v>
      </c>
      <c r="DJ34" s="22">
        <f>Target_AM[[#This Row],[PROPORSI]]*VLOOKUP(Target_AM[[#This Row],[NIPNAS]],Target_CC[],COLUMN(CV$2)+9,0)</f>
        <v>0</v>
      </c>
      <c r="DK34" s="22">
        <f>Target_AM[[#This Row],[PROPORSI]]*VLOOKUP(Target_AM[[#This Row],[NIPNAS]],Target_CC[],COLUMN(CW$2)+9,0)</f>
        <v>0</v>
      </c>
      <c r="DL34" s="22">
        <f>Target_AM[[#This Row],[PROPORSI]]*VLOOKUP(Target_AM[[#This Row],[NIPNAS]],Target_CC[],COLUMN(CX$2)+9,0)</f>
        <v>0</v>
      </c>
      <c r="DM34" s="22">
        <f>Target_AM[[#This Row],[PROPORSI]]*VLOOKUP(Target_AM[[#This Row],[NIPNAS]],Target_CC[],COLUMN(CY$2)+9,0)</f>
        <v>0</v>
      </c>
      <c r="DN34" s="22">
        <f>Target_AM[[#This Row],[PROPORSI]]*VLOOKUP(Target_AM[[#This Row],[NIPNAS]],Target_CC[],COLUMN(CZ$2)+9,0)</f>
        <v>1362216947</v>
      </c>
      <c r="DO34" s="22">
        <f>Target_AM[[#This Row],[PROPORSI]]*VLOOKUP(Target_AM[[#This Row],[NIPNAS]],Target_CC[],COLUMN(DA$2)+9,0)</f>
        <v>0</v>
      </c>
      <c r="DP34" s="22">
        <f>Target_AM[[#This Row],[PROPORSI]]*VLOOKUP(Target_AM[[#This Row],[NIPNAS]],Target_CC[],COLUMN(DB$2)+9,0)</f>
        <v>1603603604</v>
      </c>
      <c r="DQ34" s="22">
        <f>Target_AM[[#This Row],[PROPORSI]]*VLOOKUP(Target_AM[[#This Row],[NIPNAS]],Target_CC[],COLUMN(DC$2)+9,0)</f>
        <v>0</v>
      </c>
      <c r="DR34" s="22">
        <f>Target_AM[[#This Row],[PROPORSI]]*VLOOKUP(Target_AM[[#This Row],[NIPNAS]],Target_CC[],COLUMN(DD$2)+9,0)</f>
        <v>0</v>
      </c>
      <c r="DS34" s="22">
        <f>Target_AM[[#This Row],[PROPORSI]]*VLOOKUP(Target_AM[[#This Row],[NIPNAS]],Target_CC[],COLUMN(DE$2)+9,0)</f>
        <v>0</v>
      </c>
      <c r="DT34" s="22">
        <f>Target_AM[[#This Row],[PROPORSI]]*VLOOKUP(Target_AM[[#This Row],[NIPNAS]],Target_CC[],COLUMN(DF$2)+9,0)</f>
        <v>0</v>
      </c>
      <c r="DU34" s="22">
        <f>Target_AM[[#This Row],[PROPORSI]]*VLOOKUP(Target_AM[[#This Row],[NIPNAS]],Target_CC[],COLUMN(DG$2)+9,0)</f>
        <v>0</v>
      </c>
      <c r="DV34" s="22">
        <f>Target_AM[[#This Row],[PROPORSI]]*VLOOKUP(Target_AM[[#This Row],[NIPNAS]],Target_CC[],COLUMN(DH$2)+9,0)</f>
        <v>0</v>
      </c>
      <c r="DW34" s="22">
        <f>Target_AM[[#This Row],[PROPORSI]]*VLOOKUP(Target_AM[[#This Row],[NIPNAS]],Target_CC[],COLUMN(DI$2)+9,0)</f>
        <v>0</v>
      </c>
      <c r="DX34" s="22">
        <f>Target_AM[[#This Row],[PROPORSI]]*VLOOKUP(Target_AM[[#This Row],[NIPNAS]],Target_CC[],COLUMN(DJ$2)+9,0)</f>
        <v>0</v>
      </c>
      <c r="DY34" s="22">
        <f>Target_AM[[#This Row],[PROPORSI]]*VLOOKUP(Target_AM[[#This Row],[NIPNAS]],Target_CC[],COLUMN(DK$2)+9,0)</f>
        <v>0</v>
      </c>
      <c r="DZ34" s="22">
        <f>Target_AM[[#This Row],[PROPORSI]]*VLOOKUP(Target_AM[[#This Row],[NIPNAS]],Target_CC[],COLUMN(DL$2)+9,0)</f>
        <v>0</v>
      </c>
      <c r="EA34" s="22">
        <f>Target_AM[[#This Row],[PROPORSI]]*VLOOKUP(Target_AM[[#This Row],[NIPNAS]],Target_CC[],COLUMN(DM$2)+9,0)</f>
        <v>0</v>
      </c>
    </row>
    <row r="35" spans="2:131" x14ac:dyDescent="0.3">
      <c r="B35">
        <v>406573</v>
      </c>
      <c r="C35" t="s">
        <v>1029</v>
      </c>
      <c r="D35">
        <v>0.5</v>
      </c>
      <c r="E35" s="8">
        <v>45658</v>
      </c>
      <c r="F35">
        <v>5589461</v>
      </c>
      <c r="G35" t="s">
        <v>972</v>
      </c>
      <c r="J35" t="s">
        <v>1080</v>
      </c>
      <c r="K35" t="s">
        <v>22</v>
      </c>
      <c r="L35" t="s">
        <v>159</v>
      </c>
      <c r="M35" t="s">
        <v>18</v>
      </c>
      <c r="N35" s="23">
        <f>Target_AM[[#This Row],[PROPORSI]]*VLOOKUP(Target_AM[[#This Row],[NIPNAS]],Target_CC[],9,0)</f>
        <v>2645035316</v>
      </c>
      <c r="O35" s="22">
        <f>Target_AM[[#This Row],[PROPORSI]]*VLOOKUP(Target_AM[[#This Row],[NIPNAS]],Target_CC[],COLUMN(A$2)+9,0)</f>
        <v>111630241</v>
      </c>
      <c r="P35" s="22">
        <f>Target_AM[[#This Row],[PROPORSI]]*VLOOKUP(Target_AM[[#This Row],[NIPNAS]],Target_CC[],COLUMN(B$2)+9,0)</f>
        <v>204775281</v>
      </c>
      <c r="Q35" s="22">
        <f>Target_AM[[#This Row],[PROPORSI]]*VLOOKUP(Target_AM[[#This Row],[NIPNAS]],Target_CC[],COLUMN(C$2)+9,0)</f>
        <v>192397741</v>
      </c>
      <c r="R35" s="22">
        <f>Target_AM[[#This Row],[PROPORSI]]*VLOOKUP(Target_AM[[#This Row],[NIPNAS]],Target_CC[],COLUMN(D$2)+9,0)</f>
        <v>167165264</v>
      </c>
      <c r="S35" s="22">
        <f>Target_AM[[#This Row],[PROPORSI]]*VLOOKUP(Target_AM[[#This Row],[NIPNAS]],Target_CC[],COLUMN(E$2)+9,0)</f>
        <v>168766325</v>
      </c>
      <c r="T35" s="22">
        <f>Target_AM[[#This Row],[PROPORSI]]*VLOOKUP(Target_AM[[#This Row],[NIPNAS]],Target_CC[],COLUMN(F$2)+9,0)</f>
        <v>169515538</v>
      </c>
      <c r="U35" s="22">
        <f>Target_AM[[#This Row],[PROPORSI]]*VLOOKUP(Target_AM[[#This Row],[NIPNAS]],Target_CC[],COLUMN(G$2)+9,0)</f>
        <v>186769596</v>
      </c>
      <c r="V35" s="22">
        <f>Target_AM[[#This Row],[PROPORSI]]*VLOOKUP(Target_AM[[#This Row],[NIPNAS]],Target_CC[],COLUMN(H$2)+9,0)</f>
        <v>185031528.5</v>
      </c>
      <c r="W35" s="22">
        <f>Target_AM[[#This Row],[PROPORSI]]*VLOOKUP(Target_AM[[#This Row],[NIPNAS]],Target_CC[],COLUMN(I$2)+9,0)</f>
        <v>184975563.5</v>
      </c>
      <c r="X35" s="22">
        <f>Target_AM[[#This Row],[PROPORSI]]*VLOOKUP(Target_AM[[#This Row],[NIPNAS]],Target_CC[],COLUMN(J$2)+9,0)</f>
        <v>186483875.5</v>
      </c>
      <c r="Y35" s="22">
        <f>Target_AM[[#This Row],[PROPORSI]]*VLOOKUP(Target_AM[[#This Row],[NIPNAS]],Target_CC[],COLUMN(K$2)+9,0)</f>
        <v>184082126.5</v>
      </c>
      <c r="Z35" s="22">
        <f>Target_AM[[#This Row],[PROPORSI]]*VLOOKUP(Target_AM[[#This Row],[NIPNAS]],Target_CC[],COLUMN(L$2)+9,0)</f>
        <v>184080173</v>
      </c>
      <c r="AA35" s="22">
        <f>Target_AM[[#This Row],[PROPORSI]]*VLOOKUP(Target_AM[[#This Row],[NIPNAS]],Target_CC[],COLUMN(M$2)+9,0)</f>
        <v>2125673253</v>
      </c>
      <c r="AB35" s="22">
        <f>Target_AM[[#This Row],[PROPORSI]]*VLOOKUP(Target_AM[[#This Row],[NIPNAS]],Target_CC[],COLUMN(N$2)+9,0)</f>
        <v>25820289</v>
      </c>
      <c r="AC35" s="22">
        <f>Target_AM[[#This Row],[PROPORSI]]*VLOOKUP(Target_AM[[#This Row],[NIPNAS]],Target_CC[],COLUMN(O$2)+9,0)</f>
        <v>47364915.5</v>
      </c>
      <c r="AD35" s="22">
        <f>Target_AM[[#This Row],[PROPORSI]]*VLOOKUP(Target_AM[[#This Row],[NIPNAS]],Target_CC[],COLUMN(P$2)+9,0)</f>
        <v>44501967.5</v>
      </c>
      <c r="AE35" s="22">
        <f>Target_AM[[#This Row],[PROPORSI]]*VLOOKUP(Target_AM[[#This Row],[NIPNAS]],Target_CC[],COLUMN(Q$2)+9,0)</f>
        <v>38665646</v>
      </c>
      <c r="AF35" s="22">
        <f>Target_AM[[#This Row],[PROPORSI]]*VLOOKUP(Target_AM[[#This Row],[NIPNAS]],Target_CC[],COLUMN(R$2)+9,0)</f>
        <v>39035975.5</v>
      </c>
      <c r="AG35" s="22">
        <f>Target_AM[[#This Row],[PROPORSI]]*VLOOKUP(Target_AM[[#This Row],[NIPNAS]],Target_CC[],COLUMN(S$2)+9,0)</f>
        <v>39209269.5</v>
      </c>
      <c r="AH35" s="22">
        <f>Target_AM[[#This Row],[PROPORSI]]*VLOOKUP(Target_AM[[#This Row],[NIPNAS]],Target_CC[],COLUMN(T$2)+9,0)</f>
        <v>43200165.5</v>
      </c>
      <c r="AI35" s="22">
        <f>Target_AM[[#This Row],[PROPORSI]]*VLOOKUP(Target_AM[[#This Row],[NIPNAS]],Target_CC[],COLUMN(U$2)+9,0)</f>
        <v>42798147</v>
      </c>
      <c r="AJ35" s="22">
        <f>Target_AM[[#This Row],[PROPORSI]]*VLOOKUP(Target_AM[[#This Row],[NIPNAS]],Target_CC[],COLUMN(V$2)+9,0)</f>
        <v>42785203.5</v>
      </c>
      <c r="AK35" s="22">
        <f>Target_AM[[#This Row],[PROPORSI]]*VLOOKUP(Target_AM[[#This Row],[NIPNAS]],Target_CC[],COLUMN(W$2)+9,0)</f>
        <v>43134078</v>
      </c>
      <c r="AL35" s="22">
        <f>Target_AM[[#This Row],[PROPORSI]]*VLOOKUP(Target_AM[[#This Row],[NIPNAS]],Target_CC[],COLUMN(X$2)+9,0)</f>
        <v>42578549.5</v>
      </c>
      <c r="AM35" s="22">
        <f>Target_AM[[#This Row],[PROPORSI]]*VLOOKUP(Target_AM[[#This Row],[NIPNAS]],Target_CC[],COLUMN(Y$2)+9,0)</f>
        <v>42578097.5</v>
      </c>
      <c r="AN35" s="22">
        <f>Target_AM[[#This Row],[PROPORSI]]*VLOOKUP(Target_AM[[#This Row],[NIPNAS]],Target_CC[],COLUMN(Z$2)+9,0)</f>
        <v>491672304</v>
      </c>
      <c r="AO35" s="22">
        <f>Target_AM[[#This Row],[PROPORSI]]*VLOOKUP(Target_AM[[#This Row],[NIPNAS]],Target_CC[],COLUMN(AA$2)+9,0)</f>
        <v>137450530</v>
      </c>
      <c r="AP35" s="22">
        <f>Target_AM[[#This Row],[PROPORSI]]*VLOOKUP(Target_AM[[#This Row],[NIPNAS]],Target_CC[],COLUMN(AB$2)+9,0)</f>
        <v>252140196.5</v>
      </c>
      <c r="AQ35" s="22">
        <f>Target_AM[[#This Row],[PROPORSI]]*VLOOKUP(Target_AM[[#This Row],[NIPNAS]],Target_CC[],COLUMN(AC$2)+9,0)</f>
        <v>236899708.5</v>
      </c>
      <c r="AR35" s="22">
        <f>Target_AM[[#This Row],[PROPORSI]]*VLOOKUP(Target_AM[[#This Row],[NIPNAS]],Target_CC[],COLUMN(AD$2)+9,0)</f>
        <v>205830910</v>
      </c>
      <c r="AS35" s="22">
        <f>Target_AM[[#This Row],[PROPORSI]]*VLOOKUP(Target_AM[[#This Row],[NIPNAS]],Target_CC[],COLUMN(AE$2)+9,0)</f>
        <v>207802300.5</v>
      </c>
      <c r="AT35" s="22">
        <f>Target_AM[[#This Row],[PROPORSI]]*VLOOKUP(Target_AM[[#This Row],[NIPNAS]],Target_CC[],COLUMN(AF$2)+9,0)</f>
        <v>208724807.5</v>
      </c>
      <c r="AU35" s="22">
        <f>Target_AM[[#This Row],[PROPORSI]]*VLOOKUP(Target_AM[[#This Row],[NIPNAS]],Target_CC[],COLUMN(AG$2)+9,0)</f>
        <v>229969761.5</v>
      </c>
      <c r="AV35" s="22">
        <f>Target_AM[[#This Row],[PROPORSI]]*VLOOKUP(Target_AM[[#This Row],[NIPNAS]],Target_CC[],COLUMN(AH$2)+9,0)</f>
        <v>227829675.5</v>
      </c>
      <c r="AW35" s="22">
        <f>Target_AM[[#This Row],[PROPORSI]]*VLOOKUP(Target_AM[[#This Row],[NIPNAS]],Target_CC[],COLUMN(AI$2)+9,0)</f>
        <v>227760767</v>
      </c>
      <c r="AX35" s="22">
        <f>Target_AM[[#This Row],[PROPORSI]]*VLOOKUP(Target_AM[[#This Row],[NIPNAS]],Target_CC[],COLUMN(AJ$2)+9,0)</f>
        <v>229617953.5</v>
      </c>
      <c r="AY35" s="22">
        <f>Target_AM[[#This Row],[PROPORSI]]*VLOOKUP(Target_AM[[#This Row],[NIPNAS]],Target_CC[],COLUMN(AK$2)+9,0)</f>
        <v>226660676</v>
      </c>
      <c r="AZ35" s="22">
        <f>Target_AM[[#This Row],[PROPORSI]]*VLOOKUP(Target_AM[[#This Row],[NIPNAS]],Target_CC[],COLUMN(AL$2)+9,0)</f>
        <v>226658270.5</v>
      </c>
      <c r="BA35" s="22">
        <f>Target_AM[[#This Row],[PROPORSI]]*VLOOKUP(Target_AM[[#This Row],[NIPNAS]],Target_CC[],COLUMN(AM$2)+9,0)</f>
        <v>2617345557</v>
      </c>
      <c r="BB35" s="22">
        <f>Target_AM[[#This Row],[PROPORSI]]*VLOOKUP(Target_AM[[#This Row],[NIPNAS]],Target_CC[],COLUMN(AN$2)+9,0)</f>
        <v>0</v>
      </c>
      <c r="BC35" s="22">
        <f>Target_AM[[#This Row],[PROPORSI]]*VLOOKUP(Target_AM[[#This Row],[NIPNAS]],Target_CC[],COLUMN(AO$2)+9,0)</f>
        <v>0</v>
      </c>
      <c r="BD35" s="22">
        <f>Target_AM[[#This Row],[PROPORSI]]*VLOOKUP(Target_AM[[#This Row],[NIPNAS]],Target_CC[],COLUMN(AP$2)+9,0)</f>
        <v>0</v>
      </c>
      <c r="BE35" s="22">
        <f>Target_AM[[#This Row],[PROPORSI]]*VLOOKUP(Target_AM[[#This Row],[NIPNAS]],Target_CC[],COLUMN(AQ$2)+9,0)</f>
        <v>0</v>
      </c>
      <c r="BF35" s="22">
        <f>Target_AM[[#This Row],[PROPORSI]]*VLOOKUP(Target_AM[[#This Row],[NIPNAS]],Target_CC[],COLUMN(AR$2)+9,0)</f>
        <v>0</v>
      </c>
      <c r="BG35" s="22">
        <f>Target_AM[[#This Row],[PROPORSI]]*VLOOKUP(Target_AM[[#This Row],[NIPNAS]],Target_CC[],COLUMN(AS$2)+9,0)</f>
        <v>0</v>
      </c>
      <c r="BH35" s="22">
        <f>Target_AM[[#This Row],[PROPORSI]]*VLOOKUP(Target_AM[[#This Row],[NIPNAS]],Target_CC[],COLUMN(AT$2)+9,0)</f>
        <v>0</v>
      </c>
      <c r="BI35" s="22">
        <f>Target_AM[[#This Row],[PROPORSI]]*VLOOKUP(Target_AM[[#This Row],[NIPNAS]],Target_CC[],COLUMN(AU$2)+9,0)</f>
        <v>0</v>
      </c>
      <c r="BJ35" s="22">
        <f>Target_AM[[#This Row],[PROPORSI]]*VLOOKUP(Target_AM[[#This Row],[NIPNAS]],Target_CC[],COLUMN(AV$2)+9,0)</f>
        <v>0</v>
      </c>
      <c r="BK35" s="22">
        <f>Target_AM[[#This Row],[PROPORSI]]*VLOOKUP(Target_AM[[#This Row],[NIPNAS]],Target_CC[],COLUMN(AW$2)+9,0)</f>
        <v>0</v>
      </c>
      <c r="BL35" s="22">
        <f>Target_AM[[#This Row],[PROPORSI]]*VLOOKUP(Target_AM[[#This Row],[NIPNAS]],Target_CC[],COLUMN(AX$2)+9,0)</f>
        <v>0</v>
      </c>
      <c r="BM35" s="22">
        <f>Target_AM[[#This Row],[PROPORSI]]*VLOOKUP(Target_AM[[#This Row],[NIPNAS]],Target_CC[],COLUMN(AY$2)+9,0)</f>
        <v>0</v>
      </c>
      <c r="BN35" s="22">
        <f>Target_AM[[#This Row],[PROPORSI]]*VLOOKUP(Target_AM[[#This Row],[NIPNAS]],Target_CC[],COLUMN(AZ$2)+9,0)</f>
        <v>0</v>
      </c>
      <c r="BO35" s="22">
        <f>Target_AM[[#This Row],[PROPORSI]]*VLOOKUP(Target_AM[[#This Row],[NIPNAS]],Target_CC[],COLUMN(BA$2)+9,0)</f>
        <v>180006106.5</v>
      </c>
      <c r="BP35" s="22">
        <f>Target_AM[[#This Row],[PROPORSI]]*VLOOKUP(Target_AM[[#This Row],[NIPNAS]],Target_CC[],COLUMN(BB$2)+9,0)</f>
        <v>174299794.5</v>
      </c>
      <c r="BQ35" s="22">
        <f>Target_AM[[#This Row],[PROPORSI]]*VLOOKUP(Target_AM[[#This Row],[NIPNAS]],Target_CC[],COLUMN(BC$2)+9,0)</f>
        <v>189128285</v>
      </c>
      <c r="BR35" s="22">
        <f>Target_AM[[#This Row],[PROPORSI]]*VLOOKUP(Target_AM[[#This Row],[NIPNAS]],Target_CC[],COLUMN(BD$2)+9,0)</f>
        <v>180986073.32499999</v>
      </c>
      <c r="BS35" s="22">
        <f>Target_AM[[#This Row],[PROPORSI]]*VLOOKUP(Target_AM[[#This Row],[NIPNAS]],Target_CC[],COLUMN(BE$2)+9,0)</f>
        <v>180986073.32499999</v>
      </c>
      <c r="BT35" s="22">
        <f>Target_AM[[#This Row],[PROPORSI]]*VLOOKUP(Target_AM[[#This Row],[NIPNAS]],Target_CC[],COLUMN(BF$2)+9,0)</f>
        <v>180986073.32499999</v>
      </c>
      <c r="BU35" s="22">
        <f>Target_AM[[#This Row],[PROPORSI]]*VLOOKUP(Target_AM[[#This Row],[NIPNAS]],Target_CC[],COLUMN(BG$2)+9,0)</f>
        <v>180986073.32499999</v>
      </c>
      <c r="BV35" s="22">
        <f>Target_AM[[#This Row],[PROPORSI]]*VLOOKUP(Target_AM[[#This Row],[NIPNAS]],Target_CC[],COLUMN(BH$2)+9,0)</f>
        <v>180986073.32499999</v>
      </c>
      <c r="BW35" s="22">
        <f>Target_AM[[#This Row],[PROPORSI]]*VLOOKUP(Target_AM[[#This Row],[NIPNAS]],Target_CC[],COLUMN(BI$2)+9,0)</f>
        <v>180986073.32499999</v>
      </c>
      <c r="BX35" s="22">
        <f>Target_AM[[#This Row],[PROPORSI]]*VLOOKUP(Target_AM[[#This Row],[NIPNAS]],Target_CC[],COLUMN(BJ$2)+9,0)</f>
        <v>180986073.32499999</v>
      </c>
      <c r="BY35" s="22">
        <f>Target_AM[[#This Row],[PROPORSI]]*VLOOKUP(Target_AM[[#This Row],[NIPNAS]],Target_CC[],COLUMN(BK$2)+9,0)</f>
        <v>180986073.32499999</v>
      </c>
      <c r="BZ35" s="22">
        <f>Target_AM[[#This Row],[PROPORSI]]*VLOOKUP(Target_AM[[#This Row],[NIPNAS]],Target_CC[],COLUMN(BL$2)+9,0)</f>
        <v>180986073.32499999</v>
      </c>
      <c r="CA35" s="22">
        <f>Target_AM[[#This Row],[PROPORSI]]*VLOOKUP(Target_AM[[#This Row],[NIPNAS]],Target_CC[],COLUMN(BM$2)+9,0)</f>
        <v>2172308845.9250002</v>
      </c>
      <c r="CB35" s="22">
        <f>Target_AM[[#This Row],[PROPORSI]]*VLOOKUP(Target_AM[[#This Row],[NIPNAS]],Target_CC[],COLUMN(BN$2)+9,0)</f>
        <v>166504318</v>
      </c>
      <c r="CC35" s="22">
        <f>Target_AM[[#This Row],[PROPORSI]]*VLOOKUP(Target_AM[[#This Row],[NIPNAS]],Target_CC[],COLUMN(BO$2)+9,0)</f>
        <v>160910768</v>
      </c>
      <c r="CD35" s="22">
        <f>Target_AM[[#This Row],[PROPORSI]]*VLOOKUP(Target_AM[[#This Row],[NIPNAS]],Target_CC[],COLUMN(BP$2)+9,0)</f>
        <v>175740543.5</v>
      </c>
      <c r="CE35" s="22">
        <f>Target_AM[[#This Row],[PROPORSI]]*VLOOKUP(Target_AM[[#This Row],[NIPNAS]],Target_CC[],COLUMN(BQ$2)+9,0)</f>
        <v>166953516.32499999</v>
      </c>
      <c r="CF35" s="22">
        <f>Target_AM[[#This Row],[PROPORSI]]*VLOOKUP(Target_AM[[#This Row],[NIPNAS]],Target_CC[],COLUMN(BR$2)+9,0)</f>
        <v>166953516.32499999</v>
      </c>
      <c r="CG35" s="22">
        <f>Target_AM[[#This Row],[PROPORSI]]*VLOOKUP(Target_AM[[#This Row],[NIPNAS]],Target_CC[],COLUMN(BS$2)+9,0)</f>
        <v>166953516.32499999</v>
      </c>
      <c r="CH35" s="22">
        <f>Target_AM[[#This Row],[PROPORSI]]*VLOOKUP(Target_AM[[#This Row],[NIPNAS]],Target_CC[],COLUMN(BT$2)+9,0)</f>
        <v>166953516.32499999</v>
      </c>
      <c r="CI35" s="22">
        <f>Target_AM[[#This Row],[PROPORSI]]*VLOOKUP(Target_AM[[#This Row],[NIPNAS]],Target_CC[],COLUMN(BU$2)+9,0)</f>
        <v>166953516.32499999</v>
      </c>
      <c r="CJ35" s="22">
        <f>Target_AM[[#This Row],[PROPORSI]]*VLOOKUP(Target_AM[[#This Row],[NIPNAS]],Target_CC[],COLUMN(BV$2)+9,0)</f>
        <v>166953516.32499999</v>
      </c>
      <c r="CK35" s="22">
        <f>Target_AM[[#This Row],[PROPORSI]]*VLOOKUP(Target_AM[[#This Row],[NIPNAS]],Target_CC[],COLUMN(BW$2)+9,0)</f>
        <v>166953516.32499999</v>
      </c>
      <c r="CL35" s="22">
        <f>Target_AM[[#This Row],[PROPORSI]]*VLOOKUP(Target_AM[[#This Row],[NIPNAS]],Target_CC[],COLUMN(BX$2)+9,0)</f>
        <v>166953516.32499999</v>
      </c>
      <c r="CM35" s="22">
        <f>Target_AM[[#This Row],[PROPORSI]]*VLOOKUP(Target_AM[[#This Row],[NIPNAS]],Target_CC[],COLUMN(BY$2)+9,0)</f>
        <v>166953516.32499999</v>
      </c>
      <c r="CN35" s="22">
        <f>Target_AM[[#This Row],[PROPORSI]]*VLOOKUP(Target_AM[[#This Row],[NIPNAS]],Target_CC[],COLUMN(BZ$2)+9,0)</f>
        <v>2005737276.4250004</v>
      </c>
      <c r="CO35" s="22">
        <f>Target_AM[[#This Row],[PROPORSI]]*VLOOKUP(Target_AM[[#This Row],[NIPNAS]],Target_CC[],COLUMN(CA$2)+9,0)</f>
        <v>14205333</v>
      </c>
      <c r="CP35" s="22">
        <f>Target_AM[[#This Row],[PROPORSI]]*VLOOKUP(Target_AM[[#This Row],[NIPNAS]],Target_CC[],COLUMN(CB$2)+9,0)</f>
        <v>14100077.5</v>
      </c>
      <c r="CQ35" s="22">
        <f>Target_AM[[#This Row],[PROPORSI]]*VLOOKUP(Target_AM[[#This Row],[NIPNAS]],Target_CC[],COLUMN(CC$2)+9,0)</f>
        <v>14032557</v>
      </c>
      <c r="CR35" s="22">
        <f>Target_AM[[#This Row],[PROPORSI]]*VLOOKUP(Target_AM[[#This Row],[NIPNAS]],Target_CC[],COLUMN(CD$2)+9,0)</f>
        <v>14032557</v>
      </c>
      <c r="CS35" s="22">
        <f>Target_AM[[#This Row],[PROPORSI]]*VLOOKUP(Target_AM[[#This Row],[NIPNAS]],Target_CC[],COLUMN(CE$2)+9,0)</f>
        <v>14032557</v>
      </c>
      <c r="CT35" s="22">
        <f>Target_AM[[#This Row],[PROPORSI]]*VLOOKUP(Target_AM[[#This Row],[NIPNAS]],Target_CC[],COLUMN(CF$2)+9,0)</f>
        <v>14032557</v>
      </c>
      <c r="CU35" s="22">
        <f>Target_AM[[#This Row],[PROPORSI]]*VLOOKUP(Target_AM[[#This Row],[NIPNAS]],Target_CC[],COLUMN(CG$2)+9,0)</f>
        <v>14032557</v>
      </c>
      <c r="CV35" s="22">
        <f>Target_AM[[#This Row],[PROPORSI]]*VLOOKUP(Target_AM[[#This Row],[NIPNAS]],Target_CC[],COLUMN(CH$2)+9,0)</f>
        <v>14032557</v>
      </c>
      <c r="CW35" s="22">
        <f>Target_AM[[#This Row],[PROPORSI]]*VLOOKUP(Target_AM[[#This Row],[NIPNAS]],Target_CC[],COLUMN(CI$2)+9,0)</f>
        <v>14032557</v>
      </c>
      <c r="CX35" s="22">
        <f>Target_AM[[#This Row],[PROPORSI]]*VLOOKUP(Target_AM[[#This Row],[NIPNAS]],Target_CC[],COLUMN(CJ$2)+9,0)</f>
        <v>14032557</v>
      </c>
      <c r="CY35" s="22">
        <f>Target_AM[[#This Row],[PROPORSI]]*VLOOKUP(Target_AM[[#This Row],[NIPNAS]],Target_CC[],COLUMN(CK$2)+9,0)</f>
        <v>14032557</v>
      </c>
      <c r="CZ35" s="22">
        <f>Target_AM[[#This Row],[PROPORSI]]*VLOOKUP(Target_AM[[#This Row],[NIPNAS]],Target_CC[],COLUMN(CL$2)+9,0)</f>
        <v>14032557</v>
      </c>
      <c r="DA35" s="22">
        <f>Target_AM[[#This Row],[PROPORSI]]*VLOOKUP(Target_AM[[#This Row],[NIPNAS]],Target_CC[],COLUMN(CM$2)+9,0)</f>
        <v>168630980.5</v>
      </c>
      <c r="DB35" s="22">
        <f>Target_AM[[#This Row],[PROPORSI]]*VLOOKUP(Target_AM[[#This Row],[NIPNAS]],Target_CC[],COLUMN(CN$2)+9,0)</f>
        <v>0</v>
      </c>
      <c r="DC35" s="22">
        <f>Target_AM[[#This Row],[PROPORSI]]*VLOOKUP(Target_AM[[#This Row],[NIPNAS]],Target_CC[],COLUMN(CO$2)+9,0)</f>
        <v>0</v>
      </c>
      <c r="DD35" s="22">
        <f>Target_AM[[#This Row],[PROPORSI]]*VLOOKUP(Target_AM[[#This Row],[NIPNAS]],Target_CC[],COLUMN(CP$2)+9,0)</f>
        <v>0</v>
      </c>
      <c r="DE35" s="22">
        <f>Target_AM[[#This Row],[PROPORSI]]*VLOOKUP(Target_AM[[#This Row],[NIPNAS]],Target_CC[],COLUMN(CQ$2)+9,0)</f>
        <v>0</v>
      </c>
      <c r="DF35" s="22">
        <f>Target_AM[[#This Row],[PROPORSI]]*VLOOKUP(Target_AM[[#This Row],[NIPNAS]],Target_CC[],COLUMN(CR$2)+9,0)</f>
        <v>0</v>
      </c>
      <c r="DG35" s="22">
        <f>Target_AM[[#This Row],[PROPORSI]]*VLOOKUP(Target_AM[[#This Row],[NIPNAS]],Target_CC[],COLUMN(CS$2)+9,0)</f>
        <v>0</v>
      </c>
      <c r="DH35" s="22">
        <f>Target_AM[[#This Row],[PROPORSI]]*VLOOKUP(Target_AM[[#This Row],[NIPNAS]],Target_CC[],COLUMN(CT$2)+9,0)</f>
        <v>0</v>
      </c>
      <c r="DI35" s="22">
        <f>Target_AM[[#This Row],[PROPORSI]]*VLOOKUP(Target_AM[[#This Row],[NIPNAS]],Target_CC[],COLUMN(CU$2)+9,0)</f>
        <v>0</v>
      </c>
      <c r="DJ35" s="22">
        <f>Target_AM[[#This Row],[PROPORSI]]*VLOOKUP(Target_AM[[#This Row],[NIPNAS]],Target_CC[],COLUMN(CV$2)+9,0)</f>
        <v>0</v>
      </c>
      <c r="DK35" s="22">
        <f>Target_AM[[#This Row],[PROPORSI]]*VLOOKUP(Target_AM[[#This Row],[NIPNAS]],Target_CC[],COLUMN(CW$2)+9,0)</f>
        <v>0</v>
      </c>
      <c r="DL35" s="22">
        <f>Target_AM[[#This Row],[PROPORSI]]*VLOOKUP(Target_AM[[#This Row],[NIPNAS]],Target_CC[],COLUMN(CX$2)+9,0)</f>
        <v>0</v>
      </c>
      <c r="DM35" s="22">
        <f>Target_AM[[#This Row],[PROPORSI]]*VLOOKUP(Target_AM[[#This Row],[NIPNAS]],Target_CC[],COLUMN(CY$2)+9,0)</f>
        <v>0</v>
      </c>
      <c r="DN35" s="22">
        <f>Target_AM[[#This Row],[PROPORSI]]*VLOOKUP(Target_AM[[#This Row],[NIPNAS]],Target_CC[],COLUMN(CZ$2)+9,0)</f>
        <v>0</v>
      </c>
      <c r="DO35" s="22">
        <f>Target_AM[[#This Row],[PROPORSI]]*VLOOKUP(Target_AM[[#This Row],[NIPNAS]],Target_CC[],COLUMN(DA$2)+9,0)</f>
        <v>0</v>
      </c>
      <c r="DP35" s="22">
        <f>Target_AM[[#This Row],[PROPORSI]]*VLOOKUP(Target_AM[[#This Row],[NIPNAS]],Target_CC[],COLUMN(DB$2)+9,0)</f>
        <v>0</v>
      </c>
      <c r="DQ35" s="22">
        <f>Target_AM[[#This Row],[PROPORSI]]*VLOOKUP(Target_AM[[#This Row],[NIPNAS]],Target_CC[],COLUMN(DC$2)+9,0)</f>
        <v>0</v>
      </c>
      <c r="DR35" s="22">
        <f>Target_AM[[#This Row],[PROPORSI]]*VLOOKUP(Target_AM[[#This Row],[NIPNAS]],Target_CC[],COLUMN(DD$2)+9,0)</f>
        <v>0</v>
      </c>
      <c r="DS35" s="22">
        <f>Target_AM[[#This Row],[PROPORSI]]*VLOOKUP(Target_AM[[#This Row],[NIPNAS]],Target_CC[],COLUMN(DE$2)+9,0)</f>
        <v>0</v>
      </c>
      <c r="DT35" s="22">
        <f>Target_AM[[#This Row],[PROPORSI]]*VLOOKUP(Target_AM[[#This Row],[NIPNAS]],Target_CC[],COLUMN(DF$2)+9,0)</f>
        <v>0</v>
      </c>
      <c r="DU35" s="22">
        <f>Target_AM[[#This Row],[PROPORSI]]*VLOOKUP(Target_AM[[#This Row],[NIPNAS]],Target_CC[],COLUMN(DG$2)+9,0)</f>
        <v>0</v>
      </c>
      <c r="DV35" s="22">
        <f>Target_AM[[#This Row],[PROPORSI]]*VLOOKUP(Target_AM[[#This Row],[NIPNAS]],Target_CC[],COLUMN(DH$2)+9,0)</f>
        <v>0</v>
      </c>
      <c r="DW35" s="22">
        <f>Target_AM[[#This Row],[PROPORSI]]*VLOOKUP(Target_AM[[#This Row],[NIPNAS]],Target_CC[],COLUMN(DI$2)+9,0)</f>
        <v>0</v>
      </c>
      <c r="DX35" s="22">
        <f>Target_AM[[#This Row],[PROPORSI]]*VLOOKUP(Target_AM[[#This Row],[NIPNAS]],Target_CC[],COLUMN(DJ$2)+9,0)</f>
        <v>0</v>
      </c>
      <c r="DY35" s="22">
        <f>Target_AM[[#This Row],[PROPORSI]]*VLOOKUP(Target_AM[[#This Row],[NIPNAS]],Target_CC[],COLUMN(DK$2)+9,0)</f>
        <v>0</v>
      </c>
      <c r="DZ35" s="22">
        <f>Target_AM[[#This Row],[PROPORSI]]*VLOOKUP(Target_AM[[#This Row],[NIPNAS]],Target_CC[],COLUMN(DL$2)+9,0)</f>
        <v>0</v>
      </c>
      <c r="EA35" s="22">
        <f>Target_AM[[#This Row],[PROPORSI]]*VLOOKUP(Target_AM[[#This Row],[NIPNAS]],Target_CC[],COLUMN(DM$2)+9,0)</f>
        <v>0</v>
      </c>
    </row>
    <row r="36" spans="2:131" x14ac:dyDescent="0.3">
      <c r="B36">
        <v>406107</v>
      </c>
      <c r="C36" t="s">
        <v>1027</v>
      </c>
      <c r="D36">
        <v>1</v>
      </c>
      <c r="E36" s="8">
        <v>45658</v>
      </c>
      <c r="F36">
        <v>4601571</v>
      </c>
      <c r="G36" t="s">
        <v>399</v>
      </c>
      <c r="J36" t="s">
        <v>309</v>
      </c>
      <c r="K36" t="s">
        <v>22</v>
      </c>
      <c r="L36" t="s">
        <v>159</v>
      </c>
      <c r="M36" t="s">
        <v>29</v>
      </c>
      <c r="N36" s="23">
        <f>Target_AM[[#This Row],[PROPORSI]]*VLOOKUP(Target_AM[[#This Row],[NIPNAS]],Target_CC[],9,0)</f>
        <v>1931780099.7596793</v>
      </c>
      <c r="O36" s="22">
        <f>Target_AM[[#This Row],[PROPORSI]]*VLOOKUP(Target_AM[[#This Row],[NIPNAS]],Target_CC[],COLUMN(A$2)+9,0)</f>
        <v>10150800.66</v>
      </c>
      <c r="P36" s="22">
        <f>Target_AM[[#This Row],[PROPORSI]]*VLOOKUP(Target_AM[[#This Row],[NIPNAS]],Target_CC[],COLUMN(B$2)+9,0)</f>
        <v>10150800.66</v>
      </c>
      <c r="Q36" s="22">
        <f>Target_AM[[#This Row],[PROPORSI]]*VLOOKUP(Target_AM[[#This Row],[NIPNAS]],Target_CC[],COLUMN(C$2)+9,0)</f>
        <v>10150800.66</v>
      </c>
      <c r="R36" s="22">
        <f>Target_AM[[#This Row],[PROPORSI]]*VLOOKUP(Target_AM[[#This Row],[NIPNAS]],Target_CC[],COLUMN(D$2)+9,0)</f>
        <v>10150800.66</v>
      </c>
      <c r="S36" s="22">
        <f>Target_AM[[#This Row],[PROPORSI]]*VLOOKUP(Target_AM[[#This Row],[NIPNAS]],Target_CC[],COLUMN(E$2)+9,0)</f>
        <v>10150800.66</v>
      </c>
      <c r="T36" s="22">
        <f>Target_AM[[#This Row],[PROPORSI]]*VLOOKUP(Target_AM[[#This Row],[NIPNAS]],Target_CC[],COLUMN(F$2)+9,0)</f>
        <v>10150800.66</v>
      </c>
      <c r="U36" s="22">
        <f>Target_AM[[#This Row],[PROPORSI]]*VLOOKUP(Target_AM[[#This Row],[NIPNAS]],Target_CC[],COLUMN(G$2)+9,0)</f>
        <v>10150800.66</v>
      </c>
      <c r="V36" s="22">
        <f>Target_AM[[#This Row],[PROPORSI]]*VLOOKUP(Target_AM[[#This Row],[NIPNAS]],Target_CC[],COLUMN(H$2)+9,0)</f>
        <v>10150800.66</v>
      </c>
      <c r="W36" s="22">
        <f>Target_AM[[#This Row],[PROPORSI]]*VLOOKUP(Target_AM[[#This Row],[NIPNAS]],Target_CC[],COLUMN(I$2)+9,0)</f>
        <v>10150800.66</v>
      </c>
      <c r="X36" s="22">
        <f>Target_AM[[#This Row],[PROPORSI]]*VLOOKUP(Target_AM[[#This Row],[NIPNAS]],Target_CC[],COLUMN(J$2)+9,0)</f>
        <v>10150800.66</v>
      </c>
      <c r="Y36" s="22">
        <f>Target_AM[[#This Row],[PROPORSI]]*VLOOKUP(Target_AM[[#This Row],[NIPNAS]],Target_CC[],COLUMN(K$2)+9,0)</f>
        <v>10150800.66</v>
      </c>
      <c r="Z36" s="22">
        <f>Target_AM[[#This Row],[PROPORSI]]*VLOOKUP(Target_AM[[#This Row],[NIPNAS]],Target_CC[],COLUMN(L$2)+9,0)</f>
        <v>10150800.66</v>
      </c>
      <c r="AA36" s="22">
        <f>Target_AM[[#This Row],[PROPORSI]]*VLOOKUP(Target_AM[[#This Row],[NIPNAS]],Target_CC[],COLUMN(M$2)+9,0)</f>
        <v>121809607.91999997</v>
      </c>
      <c r="AB36" s="22">
        <f>Target_AM[[#This Row],[PROPORSI]]*VLOOKUP(Target_AM[[#This Row],[NIPNAS]],Target_CC[],COLUMN(N$2)+9,0)</f>
        <v>1308582.414065023</v>
      </c>
      <c r="AC36" s="22">
        <f>Target_AM[[#This Row],[PROPORSI]]*VLOOKUP(Target_AM[[#This Row],[NIPNAS]],Target_CC[],COLUMN(O$2)+9,0)</f>
        <v>1391609.2284187835</v>
      </c>
      <c r="AD36" s="22">
        <f>Target_AM[[#This Row],[PROPORSI]]*VLOOKUP(Target_AM[[#This Row],[NIPNAS]],Target_CC[],COLUMN(P$2)+9,0)</f>
        <v>1831043.0296880719</v>
      </c>
      <c r="AE36" s="22">
        <f>Target_AM[[#This Row],[PROPORSI]]*VLOOKUP(Target_AM[[#This Row],[NIPNAS]],Target_CC[],COLUMN(Q$2)+9,0)</f>
        <v>1866846.2073693501</v>
      </c>
      <c r="AF36" s="22">
        <f>Target_AM[[#This Row],[PROPORSI]]*VLOOKUP(Target_AM[[#This Row],[NIPNAS]],Target_CC[],COLUMN(R$2)+9,0)</f>
        <v>2441803.7380643664</v>
      </c>
      <c r="AG36" s="22">
        <f>Target_AM[[#This Row],[PROPORSI]]*VLOOKUP(Target_AM[[#This Row],[NIPNAS]],Target_CC[],COLUMN(S$2)+9,0)</f>
        <v>2281509.1913683009</v>
      </c>
      <c r="AH36" s="22">
        <f>Target_AM[[#This Row],[PROPORSI]]*VLOOKUP(Target_AM[[#This Row],[NIPNAS]],Target_CC[],COLUMN(T$2)+9,0)</f>
        <v>2003485.7912246566</v>
      </c>
      <c r="AI36" s="22">
        <f>Target_AM[[#This Row],[PROPORSI]]*VLOOKUP(Target_AM[[#This Row],[NIPNAS]],Target_CC[],COLUMN(U$2)+9,0)</f>
        <v>2266363.6354893274</v>
      </c>
      <c r="AJ36" s="22">
        <f>Target_AM[[#This Row],[PROPORSI]]*VLOOKUP(Target_AM[[#This Row],[NIPNAS]],Target_CC[],COLUMN(V$2)+9,0)</f>
        <v>1967879.7550128524</v>
      </c>
      <c r="AK36" s="22">
        <f>Target_AM[[#This Row],[PROPORSI]]*VLOOKUP(Target_AM[[#This Row],[NIPNAS]],Target_CC[],COLUMN(W$2)+9,0)</f>
        <v>2071026.629887539</v>
      </c>
      <c r="AL36" s="22">
        <f>Target_AM[[#This Row],[PROPORSI]]*VLOOKUP(Target_AM[[#This Row],[NIPNAS]],Target_CC[],COLUMN(X$2)+9,0)</f>
        <v>2544559.7343031415</v>
      </c>
      <c r="AM36" s="22">
        <f>Target_AM[[#This Row],[PROPORSI]]*VLOOKUP(Target_AM[[#This Row],[NIPNAS]],Target_CC[],COLUMN(Y$2)+9,0)</f>
        <v>3018931.1911865799</v>
      </c>
      <c r="AN36" s="22">
        <f>Target_AM[[#This Row],[PROPORSI]]*VLOOKUP(Target_AM[[#This Row],[NIPNAS]],Target_CC[],COLUMN(Z$2)+9,0)</f>
        <v>24993640.546077993</v>
      </c>
      <c r="AO36" s="22">
        <f>Target_AM[[#This Row],[PROPORSI]]*VLOOKUP(Target_AM[[#This Row],[NIPNAS]],Target_CC[],COLUMN(AA$2)+9,0)</f>
        <v>11459383.074065022</v>
      </c>
      <c r="AP36" s="22">
        <f>Target_AM[[#This Row],[PROPORSI]]*VLOOKUP(Target_AM[[#This Row],[NIPNAS]],Target_CC[],COLUMN(AB$2)+9,0)</f>
        <v>11542409.888418784</v>
      </c>
      <c r="AQ36" s="22">
        <f>Target_AM[[#This Row],[PROPORSI]]*VLOOKUP(Target_AM[[#This Row],[NIPNAS]],Target_CC[],COLUMN(AC$2)+9,0)</f>
        <v>11981843.689688072</v>
      </c>
      <c r="AR36" s="22">
        <f>Target_AM[[#This Row],[PROPORSI]]*VLOOKUP(Target_AM[[#This Row],[NIPNAS]],Target_CC[],COLUMN(AD$2)+9,0)</f>
        <v>12017646.86736935</v>
      </c>
      <c r="AS36" s="22">
        <f>Target_AM[[#This Row],[PROPORSI]]*VLOOKUP(Target_AM[[#This Row],[NIPNAS]],Target_CC[],COLUMN(AE$2)+9,0)</f>
        <v>12592604.398064367</v>
      </c>
      <c r="AT36" s="22">
        <f>Target_AM[[#This Row],[PROPORSI]]*VLOOKUP(Target_AM[[#This Row],[NIPNAS]],Target_CC[],COLUMN(AF$2)+9,0)</f>
        <v>12432309.851368301</v>
      </c>
      <c r="AU36" s="22">
        <f>Target_AM[[#This Row],[PROPORSI]]*VLOOKUP(Target_AM[[#This Row],[NIPNAS]],Target_CC[],COLUMN(AG$2)+9,0)</f>
        <v>12154286.451224657</v>
      </c>
      <c r="AV36" s="22">
        <f>Target_AM[[#This Row],[PROPORSI]]*VLOOKUP(Target_AM[[#This Row],[NIPNAS]],Target_CC[],COLUMN(AH$2)+9,0)</f>
        <v>12417164.295489328</v>
      </c>
      <c r="AW36" s="22">
        <f>Target_AM[[#This Row],[PROPORSI]]*VLOOKUP(Target_AM[[#This Row],[NIPNAS]],Target_CC[],COLUMN(AI$2)+9,0)</f>
        <v>12118680.415012853</v>
      </c>
      <c r="AX36" s="22">
        <f>Target_AM[[#This Row],[PROPORSI]]*VLOOKUP(Target_AM[[#This Row],[NIPNAS]],Target_CC[],COLUMN(AJ$2)+9,0)</f>
        <v>12221827.28988754</v>
      </c>
      <c r="AY36" s="22">
        <f>Target_AM[[#This Row],[PROPORSI]]*VLOOKUP(Target_AM[[#This Row],[NIPNAS]],Target_CC[],COLUMN(AK$2)+9,0)</f>
        <v>12695360.394303141</v>
      </c>
      <c r="AZ36" s="22">
        <f>Target_AM[[#This Row],[PROPORSI]]*VLOOKUP(Target_AM[[#This Row],[NIPNAS]],Target_CC[],COLUMN(AL$2)+9,0)</f>
        <v>13169731.851186581</v>
      </c>
      <c r="BA36" s="22">
        <f>Target_AM[[#This Row],[PROPORSI]]*VLOOKUP(Target_AM[[#This Row],[NIPNAS]],Target_CC[],COLUMN(AM$2)+9,0)</f>
        <v>146803248.46607798</v>
      </c>
      <c r="BB36" s="22">
        <f>Target_AM[[#This Row],[PROPORSI]]*VLOOKUP(Target_AM[[#This Row],[NIPNAS]],Target_CC[],COLUMN(AN$2)+9,0)</f>
        <v>0</v>
      </c>
      <c r="BC36" s="22">
        <f>Target_AM[[#This Row],[PROPORSI]]*VLOOKUP(Target_AM[[#This Row],[NIPNAS]],Target_CC[],COLUMN(AO$2)+9,0)</f>
        <v>0</v>
      </c>
      <c r="BD36" s="22">
        <f>Target_AM[[#This Row],[PROPORSI]]*VLOOKUP(Target_AM[[#This Row],[NIPNAS]],Target_CC[],COLUMN(AP$2)+9,0)</f>
        <v>0</v>
      </c>
      <c r="BE36" s="22">
        <f>Target_AM[[#This Row],[PROPORSI]]*VLOOKUP(Target_AM[[#This Row],[NIPNAS]],Target_CC[],COLUMN(AQ$2)+9,0)</f>
        <v>0</v>
      </c>
      <c r="BF36" s="22">
        <f>Target_AM[[#This Row],[PROPORSI]]*VLOOKUP(Target_AM[[#This Row],[NIPNAS]],Target_CC[],COLUMN(AR$2)+9,0)</f>
        <v>0</v>
      </c>
      <c r="BG36" s="22">
        <f>Target_AM[[#This Row],[PROPORSI]]*VLOOKUP(Target_AM[[#This Row],[NIPNAS]],Target_CC[],COLUMN(AS$2)+9,0)</f>
        <v>0</v>
      </c>
      <c r="BH36" s="22">
        <f>Target_AM[[#This Row],[PROPORSI]]*VLOOKUP(Target_AM[[#This Row],[NIPNAS]],Target_CC[],COLUMN(AT$2)+9,0)</f>
        <v>0</v>
      </c>
      <c r="BI36" s="22">
        <f>Target_AM[[#This Row],[PROPORSI]]*VLOOKUP(Target_AM[[#This Row],[NIPNAS]],Target_CC[],COLUMN(AU$2)+9,0)</f>
        <v>0</v>
      </c>
      <c r="BJ36" s="22">
        <f>Target_AM[[#This Row],[PROPORSI]]*VLOOKUP(Target_AM[[#This Row],[NIPNAS]],Target_CC[],COLUMN(AV$2)+9,0)</f>
        <v>0</v>
      </c>
      <c r="BK36" s="22">
        <f>Target_AM[[#This Row],[PROPORSI]]*VLOOKUP(Target_AM[[#This Row],[NIPNAS]],Target_CC[],COLUMN(AW$2)+9,0)</f>
        <v>0</v>
      </c>
      <c r="BL36" s="22">
        <f>Target_AM[[#This Row],[PROPORSI]]*VLOOKUP(Target_AM[[#This Row],[NIPNAS]],Target_CC[],COLUMN(AX$2)+9,0)</f>
        <v>0</v>
      </c>
      <c r="BM36" s="22">
        <f>Target_AM[[#This Row],[PROPORSI]]*VLOOKUP(Target_AM[[#This Row],[NIPNAS]],Target_CC[],COLUMN(AY$2)+9,0)</f>
        <v>0</v>
      </c>
      <c r="BN36" s="22">
        <f>Target_AM[[#This Row],[PROPORSI]]*VLOOKUP(Target_AM[[#This Row],[NIPNAS]],Target_CC[],COLUMN(AZ$2)+9,0)</f>
        <v>0</v>
      </c>
      <c r="BO36" s="22">
        <f>Target_AM[[#This Row],[PROPORSI]]*VLOOKUP(Target_AM[[#This Row],[NIPNAS]],Target_CC[],COLUMN(BA$2)+9,0)</f>
        <v>0</v>
      </c>
      <c r="BP36" s="22">
        <f>Target_AM[[#This Row],[PROPORSI]]*VLOOKUP(Target_AM[[#This Row],[NIPNAS]],Target_CC[],COLUMN(BB$2)+9,0)</f>
        <v>-4183360</v>
      </c>
      <c r="BQ36" s="22">
        <f>Target_AM[[#This Row],[PROPORSI]]*VLOOKUP(Target_AM[[#This Row],[NIPNAS]],Target_CC[],COLUMN(BC$2)+9,0)</f>
        <v>0</v>
      </c>
      <c r="BR36" s="22">
        <f>Target_AM[[#This Row],[PROPORSI]]*VLOOKUP(Target_AM[[#This Row],[NIPNAS]],Target_CC[],COLUMN(BD$2)+9,0)</f>
        <v>0</v>
      </c>
      <c r="BS36" s="22">
        <f>Target_AM[[#This Row],[PROPORSI]]*VLOOKUP(Target_AM[[#This Row],[NIPNAS]],Target_CC[],COLUMN(BE$2)+9,0)</f>
        <v>0</v>
      </c>
      <c r="BT36" s="22">
        <f>Target_AM[[#This Row],[PROPORSI]]*VLOOKUP(Target_AM[[#This Row],[NIPNAS]],Target_CC[],COLUMN(BF$2)+9,0)</f>
        <v>0</v>
      </c>
      <c r="BU36" s="22">
        <f>Target_AM[[#This Row],[PROPORSI]]*VLOOKUP(Target_AM[[#This Row],[NIPNAS]],Target_CC[],COLUMN(BG$2)+9,0)</f>
        <v>0</v>
      </c>
      <c r="BV36" s="22">
        <f>Target_AM[[#This Row],[PROPORSI]]*VLOOKUP(Target_AM[[#This Row],[NIPNAS]],Target_CC[],COLUMN(BH$2)+9,0)</f>
        <v>0</v>
      </c>
      <c r="BW36" s="22">
        <f>Target_AM[[#This Row],[PROPORSI]]*VLOOKUP(Target_AM[[#This Row],[NIPNAS]],Target_CC[],COLUMN(BI$2)+9,0)</f>
        <v>0</v>
      </c>
      <c r="BX36" s="22">
        <f>Target_AM[[#This Row],[PROPORSI]]*VLOOKUP(Target_AM[[#This Row],[NIPNAS]],Target_CC[],COLUMN(BJ$2)+9,0)</f>
        <v>0</v>
      </c>
      <c r="BY36" s="22">
        <f>Target_AM[[#This Row],[PROPORSI]]*VLOOKUP(Target_AM[[#This Row],[NIPNAS]],Target_CC[],COLUMN(BK$2)+9,0)</f>
        <v>0</v>
      </c>
      <c r="BZ36" s="22">
        <f>Target_AM[[#This Row],[PROPORSI]]*VLOOKUP(Target_AM[[#This Row],[NIPNAS]],Target_CC[],COLUMN(BL$2)+9,0)</f>
        <v>0</v>
      </c>
      <c r="CA36" s="22">
        <f>Target_AM[[#This Row],[PROPORSI]]*VLOOKUP(Target_AM[[#This Row],[NIPNAS]],Target_CC[],COLUMN(BM$2)+9,0)</f>
        <v>-4183360</v>
      </c>
      <c r="CB36" s="22">
        <f>Target_AM[[#This Row],[PROPORSI]]*VLOOKUP(Target_AM[[#This Row],[NIPNAS]],Target_CC[],COLUMN(BN$2)+9,0)</f>
        <v>0</v>
      </c>
      <c r="CC36" s="22">
        <f>Target_AM[[#This Row],[PROPORSI]]*VLOOKUP(Target_AM[[#This Row],[NIPNAS]],Target_CC[],COLUMN(BO$2)+9,0)</f>
        <v>0</v>
      </c>
      <c r="CD36" s="22">
        <f>Target_AM[[#This Row],[PROPORSI]]*VLOOKUP(Target_AM[[#This Row],[NIPNAS]],Target_CC[],COLUMN(BP$2)+9,0)</f>
        <v>0</v>
      </c>
      <c r="CE36" s="22">
        <f>Target_AM[[#This Row],[PROPORSI]]*VLOOKUP(Target_AM[[#This Row],[NIPNAS]],Target_CC[],COLUMN(BQ$2)+9,0)</f>
        <v>0</v>
      </c>
      <c r="CF36" s="22">
        <f>Target_AM[[#This Row],[PROPORSI]]*VLOOKUP(Target_AM[[#This Row],[NIPNAS]],Target_CC[],COLUMN(BR$2)+9,0)</f>
        <v>0</v>
      </c>
      <c r="CG36" s="22">
        <f>Target_AM[[#This Row],[PROPORSI]]*VLOOKUP(Target_AM[[#This Row],[NIPNAS]],Target_CC[],COLUMN(BS$2)+9,0)</f>
        <v>0</v>
      </c>
      <c r="CH36" s="22">
        <f>Target_AM[[#This Row],[PROPORSI]]*VLOOKUP(Target_AM[[#This Row],[NIPNAS]],Target_CC[],COLUMN(BT$2)+9,0)</f>
        <v>0</v>
      </c>
      <c r="CI36" s="22">
        <f>Target_AM[[#This Row],[PROPORSI]]*VLOOKUP(Target_AM[[#This Row],[NIPNAS]],Target_CC[],COLUMN(BU$2)+9,0)</f>
        <v>0</v>
      </c>
      <c r="CJ36" s="22">
        <f>Target_AM[[#This Row],[PROPORSI]]*VLOOKUP(Target_AM[[#This Row],[NIPNAS]],Target_CC[],COLUMN(BV$2)+9,0)</f>
        <v>0</v>
      </c>
      <c r="CK36" s="22">
        <f>Target_AM[[#This Row],[PROPORSI]]*VLOOKUP(Target_AM[[#This Row],[NIPNAS]],Target_CC[],COLUMN(BW$2)+9,0)</f>
        <v>0</v>
      </c>
      <c r="CL36" s="22">
        <f>Target_AM[[#This Row],[PROPORSI]]*VLOOKUP(Target_AM[[#This Row],[NIPNAS]],Target_CC[],COLUMN(BX$2)+9,0)</f>
        <v>0</v>
      </c>
      <c r="CM36" s="22">
        <f>Target_AM[[#This Row],[PROPORSI]]*VLOOKUP(Target_AM[[#This Row],[NIPNAS]],Target_CC[],COLUMN(BY$2)+9,0)</f>
        <v>0</v>
      </c>
      <c r="CN36" s="22">
        <f>Target_AM[[#This Row],[PROPORSI]]*VLOOKUP(Target_AM[[#This Row],[NIPNAS]],Target_CC[],COLUMN(BZ$2)+9,0)</f>
        <v>0</v>
      </c>
      <c r="CO36" s="22">
        <f>Target_AM[[#This Row],[PROPORSI]]*VLOOKUP(Target_AM[[#This Row],[NIPNAS]],Target_CC[],COLUMN(CA$2)+9,0)</f>
        <v>0</v>
      </c>
      <c r="CP36" s="22">
        <f>Target_AM[[#This Row],[PROPORSI]]*VLOOKUP(Target_AM[[#This Row],[NIPNAS]],Target_CC[],COLUMN(CB$2)+9,0)</f>
        <v>0</v>
      </c>
      <c r="CQ36" s="22">
        <f>Target_AM[[#This Row],[PROPORSI]]*VLOOKUP(Target_AM[[#This Row],[NIPNAS]],Target_CC[],COLUMN(CC$2)+9,0)</f>
        <v>0</v>
      </c>
      <c r="CR36" s="22">
        <f>Target_AM[[#This Row],[PROPORSI]]*VLOOKUP(Target_AM[[#This Row],[NIPNAS]],Target_CC[],COLUMN(CD$2)+9,0)</f>
        <v>0</v>
      </c>
      <c r="CS36" s="22">
        <f>Target_AM[[#This Row],[PROPORSI]]*VLOOKUP(Target_AM[[#This Row],[NIPNAS]],Target_CC[],COLUMN(CE$2)+9,0)</f>
        <v>0</v>
      </c>
      <c r="CT36" s="22">
        <f>Target_AM[[#This Row],[PROPORSI]]*VLOOKUP(Target_AM[[#This Row],[NIPNAS]],Target_CC[],COLUMN(CF$2)+9,0)</f>
        <v>0</v>
      </c>
      <c r="CU36" s="22">
        <f>Target_AM[[#This Row],[PROPORSI]]*VLOOKUP(Target_AM[[#This Row],[NIPNAS]],Target_CC[],COLUMN(CG$2)+9,0)</f>
        <v>0</v>
      </c>
      <c r="CV36" s="22">
        <f>Target_AM[[#This Row],[PROPORSI]]*VLOOKUP(Target_AM[[#This Row],[NIPNAS]],Target_CC[],COLUMN(CH$2)+9,0)</f>
        <v>0</v>
      </c>
      <c r="CW36" s="22">
        <f>Target_AM[[#This Row],[PROPORSI]]*VLOOKUP(Target_AM[[#This Row],[NIPNAS]],Target_CC[],COLUMN(CI$2)+9,0)</f>
        <v>0</v>
      </c>
      <c r="CX36" s="22">
        <f>Target_AM[[#This Row],[PROPORSI]]*VLOOKUP(Target_AM[[#This Row],[NIPNAS]],Target_CC[],COLUMN(CJ$2)+9,0)</f>
        <v>0</v>
      </c>
      <c r="CY36" s="22">
        <f>Target_AM[[#This Row],[PROPORSI]]*VLOOKUP(Target_AM[[#This Row],[NIPNAS]],Target_CC[],COLUMN(CK$2)+9,0)</f>
        <v>0</v>
      </c>
      <c r="CZ36" s="22">
        <f>Target_AM[[#This Row],[PROPORSI]]*VLOOKUP(Target_AM[[#This Row],[NIPNAS]],Target_CC[],COLUMN(CL$2)+9,0)</f>
        <v>0</v>
      </c>
      <c r="DA36" s="22">
        <f>Target_AM[[#This Row],[PROPORSI]]*VLOOKUP(Target_AM[[#This Row],[NIPNAS]],Target_CC[],COLUMN(CM$2)+9,0)</f>
        <v>0</v>
      </c>
      <c r="DB36" s="22">
        <f>Target_AM[[#This Row],[PROPORSI]]*VLOOKUP(Target_AM[[#This Row],[NIPNAS]],Target_CC[],COLUMN(CN$2)+9,0)</f>
        <v>0</v>
      </c>
      <c r="DC36" s="22">
        <f>Target_AM[[#This Row],[PROPORSI]]*VLOOKUP(Target_AM[[#This Row],[NIPNAS]],Target_CC[],COLUMN(CO$2)+9,0)</f>
        <v>0</v>
      </c>
      <c r="DD36" s="22">
        <f>Target_AM[[#This Row],[PROPORSI]]*VLOOKUP(Target_AM[[#This Row],[NIPNAS]],Target_CC[],COLUMN(CP$2)+9,0)</f>
        <v>0</v>
      </c>
      <c r="DE36" s="22">
        <f>Target_AM[[#This Row],[PROPORSI]]*VLOOKUP(Target_AM[[#This Row],[NIPNAS]],Target_CC[],COLUMN(CQ$2)+9,0)</f>
        <v>0</v>
      </c>
      <c r="DF36" s="22">
        <f>Target_AM[[#This Row],[PROPORSI]]*VLOOKUP(Target_AM[[#This Row],[NIPNAS]],Target_CC[],COLUMN(CR$2)+9,0)</f>
        <v>0</v>
      </c>
      <c r="DG36" s="22">
        <f>Target_AM[[#This Row],[PROPORSI]]*VLOOKUP(Target_AM[[#This Row],[NIPNAS]],Target_CC[],COLUMN(CS$2)+9,0)</f>
        <v>0</v>
      </c>
      <c r="DH36" s="22">
        <f>Target_AM[[#This Row],[PROPORSI]]*VLOOKUP(Target_AM[[#This Row],[NIPNAS]],Target_CC[],COLUMN(CT$2)+9,0)</f>
        <v>0</v>
      </c>
      <c r="DI36" s="22">
        <f>Target_AM[[#This Row],[PROPORSI]]*VLOOKUP(Target_AM[[#This Row],[NIPNAS]],Target_CC[],COLUMN(CU$2)+9,0)</f>
        <v>0</v>
      </c>
      <c r="DJ36" s="22">
        <f>Target_AM[[#This Row],[PROPORSI]]*VLOOKUP(Target_AM[[#This Row],[NIPNAS]],Target_CC[],COLUMN(CV$2)+9,0)</f>
        <v>0</v>
      </c>
      <c r="DK36" s="22">
        <f>Target_AM[[#This Row],[PROPORSI]]*VLOOKUP(Target_AM[[#This Row],[NIPNAS]],Target_CC[],COLUMN(CW$2)+9,0)</f>
        <v>0</v>
      </c>
      <c r="DL36" s="22">
        <f>Target_AM[[#This Row],[PROPORSI]]*VLOOKUP(Target_AM[[#This Row],[NIPNAS]],Target_CC[],COLUMN(CX$2)+9,0)</f>
        <v>0</v>
      </c>
      <c r="DM36" s="22">
        <f>Target_AM[[#This Row],[PROPORSI]]*VLOOKUP(Target_AM[[#This Row],[NIPNAS]],Target_CC[],COLUMN(CY$2)+9,0)</f>
        <v>0</v>
      </c>
      <c r="DN36" s="22">
        <f>Target_AM[[#This Row],[PROPORSI]]*VLOOKUP(Target_AM[[#This Row],[NIPNAS]],Target_CC[],COLUMN(CZ$2)+9,0)</f>
        <v>0</v>
      </c>
      <c r="DO36" s="22">
        <f>Target_AM[[#This Row],[PROPORSI]]*VLOOKUP(Target_AM[[#This Row],[NIPNAS]],Target_CC[],COLUMN(DA$2)+9,0)</f>
        <v>0</v>
      </c>
      <c r="DP36" s="22">
        <f>Target_AM[[#This Row],[PROPORSI]]*VLOOKUP(Target_AM[[#This Row],[NIPNAS]],Target_CC[],COLUMN(DB$2)+9,0)</f>
        <v>0</v>
      </c>
      <c r="DQ36" s="22">
        <f>Target_AM[[#This Row],[PROPORSI]]*VLOOKUP(Target_AM[[#This Row],[NIPNAS]],Target_CC[],COLUMN(DC$2)+9,0)</f>
        <v>0</v>
      </c>
      <c r="DR36" s="22">
        <f>Target_AM[[#This Row],[PROPORSI]]*VLOOKUP(Target_AM[[#This Row],[NIPNAS]],Target_CC[],COLUMN(DD$2)+9,0)</f>
        <v>0</v>
      </c>
      <c r="DS36" s="22">
        <f>Target_AM[[#This Row],[PROPORSI]]*VLOOKUP(Target_AM[[#This Row],[NIPNAS]],Target_CC[],COLUMN(DE$2)+9,0)</f>
        <v>0</v>
      </c>
      <c r="DT36" s="22">
        <f>Target_AM[[#This Row],[PROPORSI]]*VLOOKUP(Target_AM[[#This Row],[NIPNAS]],Target_CC[],COLUMN(DF$2)+9,0)</f>
        <v>0</v>
      </c>
      <c r="DU36" s="22">
        <f>Target_AM[[#This Row],[PROPORSI]]*VLOOKUP(Target_AM[[#This Row],[NIPNAS]],Target_CC[],COLUMN(DG$2)+9,0)</f>
        <v>0</v>
      </c>
      <c r="DV36" s="22">
        <f>Target_AM[[#This Row],[PROPORSI]]*VLOOKUP(Target_AM[[#This Row],[NIPNAS]],Target_CC[],COLUMN(DH$2)+9,0)</f>
        <v>0</v>
      </c>
      <c r="DW36" s="22">
        <f>Target_AM[[#This Row],[PROPORSI]]*VLOOKUP(Target_AM[[#This Row],[NIPNAS]],Target_CC[],COLUMN(DI$2)+9,0)</f>
        <v>0</v>
      </c>
      <c r="DX36" s="22">
        <f>Target_AM[[#This Row],[PROPORSI]]*VLOOKUP(Target_AM[[#This Row],[NIPNAS]],Target_CC[],COLUMN(DJ$2)+9,0)</f>
        <v>0</v>
      </c>
      <c r="DY36" s="22">
        <f>Target_AM[[#This Row],[PROPORSI]]*VLOOKUP(Target_AM[[#This Row],[NIPNAS]],Target_CC[],COLUMN(DK$2)+9,0)</f>
        <v>0</v>
      </c>
      <c r="DZ36" s="22">
        <f>Target_AM[[#This Row],[PROPORSI]]*VLOOKUP(Target_AM[[#This Row],[NIPNAS]],Target_CC[],COLUMN(DL$2)+9,0)</f>
        <v>0</v>
      </c>
      <c r="EA36" s="22">
        <f>Target_AM[[#This Row],[PROPORSI]]*VLOOKUP(Target_AM[[#This Row],[NIPNAS]],Target_CC[],COLUMN(DM$2)+9,0)</f>
        <v>0</v>
      </c>
    </row>
    <row r="37" spans="2:131" x14ac:dyDescent="0.3">
      <c r="B37">
        <v>888342</v>
      </c>
      <c r="C37" t="s">
        <v>1041</v>
      </c>
      <c r="D37">
        <v>1</v>
      </c>
      <c r="E37" s="8">
        <v>45658</v>
      </c>
      <c r="F37">
        <v>4700919</v>
      </c>
      <c r="G37" t="s">
        <v>928</v>
      </c>
      <c r="J37" t="s">
        <v>878</v>
      </c>
      <c r="K37" t="s">
        <v>20</v>
      </c>
      <c r="L37" t="s">
        <v>159</v>
      </c>
      <c r="M37" t="s">
        <v>18</v>
      </c>
      <c r="N37" s="23">
        <f>Target_AM[[#This Row],[PROPORSI]]*VLOOKUP(Target_AM[[#This Row],[NIPNAS]],Target_CC[],9,0)</f>
        <v>4316328682.3800001</v>
      </c>
      <c r="O37" s="22">
        <f>Target_AM[[#This Row],[PROPORSI]]*VLOOKUP(Target_AM[[#This Row],[NIPNAS]],Target_CC[],COLUMN(A$2)+9,0)</f>
        <v>22963374.057791762</v>
      </c>
      <c r="P37" s="22">
        <f>Target_AM[[#This Row],[PROPORSI]]*VLOOKUP(Target_AM[[#This Row],[NIPNAS]],Target_CC[],COLUMN(B$2)+9,0)</f>
        <v>22926785.678109471</v>
      </c>
      <c r="Q37" s="22">
        <f>Target_AM[[#This Row],[PROPORSI]]*VLOOKUP(Target_AM[[#This Row],[NIPNAS]],Target_CC[],COLUMN(C$2)+9,0)</f>
        <v>22831989.901634395</v>
      </c>
      <c r="R37" s="22">
        <f>Target_AM[[#This Row],[PROPORSI]]*VLOOKUP(Target_AM[[#This Row],[NIPNAS]],Target_CC[],COLUMN(D$2)+9,0)</f>
        <v>22592247.531248994</v>
      </c>
      <c r="S37" s="22">
        <f>Target_AM[[#This Row],[PROPORSI]]*VLOOKUP(Target_AM[[#This Row],[NIPNAS]],Target_CC[],COLUMN(E$2)+9,0)</f>
        <v>22615011.138254423</v>
      </c>
      <c r="T37" s="22">
        <f>Target_AM[[#This Row],[PROPORSI]]*VLOOKUP(Target_AM[[#This Row],[NIPNAS]],Target_CC[],COLUMN(F$2)+9,0)</f>
        <v>22423758.659953959</v>
      </c>
      <c r="U37" s="22">
        <f>Target_AM[[#This Row],[PROPORSI]]*VLOOKUP(Target_AM[[#This Row],[NIPNAS]],Target_CC[],COLUMN(G$2)+9,0)</f>
        <v>22365367.112775858</v>
      </c>
      <c r="V37" s="22">
        <f>Target_AM[[#This Row],[PROPORSI]]*VLOOKUP(Target_AM[[#This Row],[NIPNAS]],Target_CC[],COLUMN(H$2)+9,0)</f>
        <v>22535441.503013425</v>
      </c>
      <c r="W37" s="22">
        <f>Target_AM[[#This Row],[PROPORSI]]*VLOOKUP(Target_AM[[#This Row],[NIPNAS]],Target_CC[],COLUMN(I$2)+9,0)</f>
        <v>22152837.724330731</v>
      </c>
      <c r="X37" s="22">
        <f>Target_AM[[#This Row],[PROPORSI]]*VLOOKUP(Target_AM[[#This Row],[NIPNAS]],Target_CC[],COLUMN(J$2)+9,0)</f>
        <v>22440350.054044686</v>
      </c>
      <c r="Y37" s="22">
        <f>Target_AM[[#This Row],[PROPORSI]]*VLOOKUP(Target_AM[[#This Row],[NIPNAS]],Target_CC[],COLUMN(K$2)+9,0)</f>
        <v>22440350.054044686</v>
      </c>
      <c r="Z37" s="22">
        <f>Target_AM[[#This Row],[PROPORSI]]*VLOOKUP(Target_AM[[#This Row],[NIPNAS]],Target_CC[],COLUMN(L$2)+9,0)</f>
        <v>20952336.430722013</v>
      </c>
      <c r="AA37" s="22">
        <f>Target_AM[[#This Row],[PROPORSI]]*VLOOKUP(Target_AM[[#This Row],[NIPNAS]],Target_CC[],COLUMN(M$2)+9,0)</f>
        <v>269239849.84592444</v>
      </c>
      <c r="AB37" s="22">
        <f>Target_AM[[#This Row],[PROPORSI]]*VLOOKUP(Target_AM[[#This Row],[NIPNAS]],Target_CC[],COLUMN(N$2)+9,0)</f>
        <v>63881286.862514116</v>
      </c>
      <c r="AC37" s="22">
        <f>Target_AM[[#This Row],[PROPORSI]]*VLOOKUP(Target_AM[[#This Row],[NIPNAS]],Target_CC[],COLUMN(O$2)+9,0)</f>
        <v>142323146.97232217</v>
      </c>
      <c r="AD37" s="22">
        <f>Target_AM[[#This Row],[PROPORSI]]*VLOOKUP(Target_AM[[#This Row],[NIPNAS]],Target_CC[],COLUMN(P$2)+9,0)</f>
        <v>133365494.73657551</v>
      </c>
      <c r="AE37" s="22">
        <f>Target_AM[[#This Row],[PROPORSI]]*VLOOKUP(Target_AM[[#This Row],[NIPNAS]],Target_CC[],COLUMN(Q$2)+9,0)</f>
        <v>112158364.3719743</v>
      </c>
      <c r="AF37" s="22">
        <f>Target_AM[[#This Row],[PROPORSI]]*VLOOKUP(Target_AM[[#This Row],[NIPNAS]],Target_CC[],COLUMN(R$2)+9,0)</f>
        <v>113401489.44714373</v>
      </c>
      <c r="AG37" s="22">
        <f>Target_AM[[#This Row],[PROPORSI]]*VLOOKUP(Target_AM[[#This Row],[NIPNAS]],Target_CC[],COLUMN(S$2)+9,0)</f>
        <v>112641282.36252256</v>
      </c>
      <c r="AH37" s="22">
        <f>Target_AM[[#This Row],[PROPORSI]]*VLOOKUP(Target_AM[[#This Row],[NIPNAS]],Target_CC[],COLUMN(T$2)+9,0)</f>
        <v>127779108.69925091</v>
      </c>
      <c r="AI37" s="22">
        <f>Target_AM[[#This Row],[PROPORSI]]*VLOOKUP(Target_AM[[#This Row],[NIPNAS]],Target_CC[],COLUMN(U$2)+9,0)</f>
        <v>127276578.51407246</v>
      </c>
      <c r="AJ37" s="22">
        <f>Target_AM[[#This Row],[PROPORSI]]*VLOOKUP(Target_AM[[#This Row],[NIPNAS]],Target_CC[],COLUMN(V$2)+9,0)</f>
        <v>126430720.3269542</v>
      </c>
      <c r="AK37" s="22">
        <f>Target_AM[[#This Row],[PROPORSI]]*VLOOKUP(Target_AM[[#This Row],[NIPNAS]],Target_CC[],COLUMN(W$2)+9,0)</f>
        <v>128109533.95441185</v>
      </c>
      <c r="AL37" s="22">
        <f>Target_AM[[#This Row],[PROPORSI]]*VLOOKUP(Target_AM[[#This Row],[NIPNAS]],Target_CC[],COLUMN(X$2)+9,0)</f>
        <v>127723596.27587831</v>
      </c>
      <c r="AM37" s="22">
        <f>Target_AM[[#This Row],[PROPORSI]]*VLOOKUP(Target_AM[[#This Row],[NIPNAS]],Target_CC[],COLUMN(Y$2)+9,0)</f>
        <v>128716077.81760283</v>
      </c>
      <c r="AN37" s="22">
        <f>Target_AM[[#This Row],[PROPORSI]]*VLOOKUP(Target_AM[[#This Row],[NIPNAS]],Target_CC[],COLUMN(Z$2)+9,0)</f>
        <v>1443806680.341223</v>
      </c>
      <c r="AO37" s="22">
        <f>Target_AM[[#This Row],[PROPORSI]]*VLOOKUP(Target_AM[[#This Row],[NIPNAS]],Target_CC[],COLUMN(AA$2)+9,0)</f>
        <v>86844660.920305878</v>
      </c>
      <c r="AP37" s="22">
        <f>Target_AM[[#This Row],[PROPORSI]]*VLOOKUP(Target_AM[[#This Row],[NIPNAS]],Target_CC[],COLUMN(AB$2)+9,0)</f>
        <v>165249932.65043163</v>
      </c>
      <c r="AQ37" s="22">
        <f>Target_AM[[#This Row],[PROPORSI]]*VLOOKUP(Target_AM[[#This Row],[NIPNAS]],Target_CC[],COLUMN(AC$2)+9,0)</f>
        <v>156197484.63820991</v>
      </c>
      <c r="AR37" s="22">
        <f>Target_AM[[#This Row],[PROPORSI]]*VLOOKUP(Target_AM[[#This Row],[NIPNAS]],Target_CC[],COLUMN(AD$2)+9,0)</f>
        <v>134750611.90322331</v>
      </c>
      <c r="AS37" s="22">
        <f>Target_AM[[#This Row],[PROPORSI]]*VLOOKUP(Target_AM[[#This Row],[NIPNAS]],Target_CC[],COLUMN(AE$2)+9,0)</f>
        <v>136016500.58539817</v>
      </c>
      <c r="AT37" s="22">
        <f>Target_AM[[#This Row],[PROPORSI]]*VLOOKUP(Target_AM[[#This Row],[NIPNAS]],Target_CC[],COLUMN(AF$2)+9,0)</f>
        <v>135065041.02247652</v>
      </c>
      <c r="AU37" s="22">
        <f>Target_AM[[#This Row],[PROPORSI]]*VLOOKUP(Target_AM[[#This Row],[NIPNAS]],Target_CC[],COLUMN(AG$2)+9,0)</f>
        <v>150144475.81202677</v>
      </c>
      <c r="AV37" s="22">
        <f>Target_AM[[#This Row],[PROPORSI]]*VLOOKUP(Target_AM[[#This Row],[NIPNAS]],Target_CC[],COLUMN(AH$2)+9,0)</f>
        <v>149812020.01708588</v>
      </c>
      <c r="AW37" s="22">
        <f>Target_AM[[#This Row],[PROPORSI]]*VLOOKUP(Target_AM[[#This Row],[NIPNAS]],Target_CC[],COLUMN(AI$2)+9,0)</f>
        <v>148583558.05128494</v>
      </c>
      <c r="AX37" s="22">
        <f>Target_AM[[#This Row],[PROPORSI]]*VLOOKUP(Target_AM[[#This Row],[NIPNAS]],Target_CC[],COLUMN(AJ$2)+9,0)</f>
        <v>150549884.00845653</v>
      </c>
      <c r="AY37" s="22">
        <f>Target_AM[[#This Row],[PROPORSI]]*VLOOKUP(Target_AM[[#This Row],[NIPNAS]],Target_CC[],COLUMN(AK$2)+9,0)</f>
        <v>150163946.329923</v>
      </c>
      <c r="AZ37" s="22">
        <f>Target_AM[[#This Row],[PROPORSI]]*VLOOKUP(Target_AM[[#This Row],[NIPNAS]],Target_CC[],COLUMN(AL$2)+9,0)</f>
        <v>149668414.24832484</v>
      </c>
      <c r="BA37" s="22">
        <f>Target_AM[[#This Row],[PROPORSI]]*VLOOKUP(Target_AM[[#This Row],[NIPNAS]],Target_CC[],COLUMN(AM$2)+9,0)</f>
        <v>1713046530.1871474</v>
      </c>
      <c r="BB37" s="22">
        <f>Target_AM[[#This Row],[PROPORSI]]*VLOOKUP(Target_AM[[#This Row],[NIPNAS]],Target_CC[],COLUMN(AN$2)+9,0)</f>
        <v>0</v>
      </c>
      <c r="BC37" s="22">
        <f>Target_AM[[#This Row],[PROPORSI]]*VLOOKUP(Target_AM[[#This Row],[NIPNAS]],Target_CC[],COLUMN(AO$2)+9,0)</f>
        <v>0</v>
      </c>
      <c r="BD37" s="22">
        <f>Target_AM[[#This Row],[PROPORSI]]*VLOOKUP(Target_AM[[#This Row],[NIPNAS]],Target_CC[],COLUMN(AP$2)+9,0)</f>
        <v>0</v>
      </c>
      <c r="BE37" s="22">
        <f>Target_AM[[#This Row],[PROPORSI]]*VLOOKUP(Target_AM[[#This Row],[NIPNAS]],Target_CC[],COLUMN(AQ$2)+9,0)</f>
        <v>0</v>
      </c>
      <c r="BF37" s="22">
        <f>Target_AM[[#This Row],[PROPORSI]]*VLOOKUP(Target_AM[[#This Row],[NIPNAS]],Target_CC[],COLUMN(AR$2)+9,0)</f>
        <v>0</v>
      </c>
      <c r="BG37" s="22">
        <f>Target_AM[[#This Row],[PROPORSI]]*VLOOKUP(Target_AM[[#This Row],[NIPNAS]],Target_CC[],COLUMN(AS$2)+9,0)</f>
        <v>0</v>
      </c>
      <c r="BH37" s="22">
        <f>Target_AM[[#This Row],[PROPORSI]]*VLOOKUP(Target_AM[[#This Row],[NIPNAS]],Target_CC[],COLUMN(AT$2)+9,0)</f>
        <v>0</v>
      </c>
      <c r="BI37" s="22">
        <f>Target_AM[[#This Row],[PROPORSI]]*VLOOKUP(Target_AM[[#This Row],[NIPNAS]],Target_CC[],COLUMN(AU$2)+9,0)</f>
        <v>0</v>
      </c>
      <c r="BJ37" s="22">
        <f>Target_AM[[#This Row],[PROPORSI]]*VLOOKUP(Target_AM[[#This Row],[NIPNAS]],Target_CC[],COLUMN(AV$2)+9,0)</f>
        <v>0</v>
      </c>
      <c r="BK37" s="22">
        <f>Target_AM[[#This Row],[PROPORSI]]*VLOOKUP(Target_AM[[#This Row],[NIPNAS]],Target_CC[],COLUMN(AW$2)+9,0)</f>
        <v>0</v>
      </c>
      <c r="BL37" s="22">
        <f>Target_AM[[#This Row],[PROPORSI]]*VLOOKUP(Target_AM[[#This Row],[NIPNAS]],Target_CC[],COLUMN(AX$2)+9,0)</f>
        <v>0</v>
      </c>
      <c r="BM37" s="22">
        <f>Target_AM[[#This Row],[PROPORSI]]*VLOOKUP(Target_AM[[#This Row],[NIPNAS]],Target_CC[],COLUMN(AY$2)+9,0)</f>
        <v>0</v>
      </c>
      <c r="BN37" s="22">
        <f>Target_AM[[#This Row],[PROPORSI]]*VLOOKUP(Target_AM[[#This Row],[NIPNAS]],Target_CC[],COLUMN(AZ$2)+9,0)</f>
        <v>0</v>
      </c>
      <c r="BO37" s="22">
        <f>Target_AM[[#This Row],[PROPORSI]]*VLOOKUP(Target_AM[[#This Row],[NIPNAS]],Target_CC[],COLUMN(BA$2)+9,0)</f>
        <v>15354558</v>
      </c>
      <c r="BP37" s="22">
        <f>Target_AM[[#This Row],[PROPORSI]]*VLOOKUP(Target_AM[[#This Row],[NIPNAS]],Target_CC[],COLUMN(BB$2)+9,0)</f>
        <v>2026052903</v>
      </c>
      <c r="BQ37" s="22">
        <f>Target_AM[[#This Row],[PROPORSI]]*VLOOKUP(Target_AM[[#This Row],[NIPNAS]],Target_CC[],COLUMN(BC$2)+9,0)</f>
        <v>153613975</v>
      </c>
      <c r="BR37" s="22">
        <f>Target_AM[[#This Row],[PROPORSI]]*VLOOKUP(Target_AM[[#This Row],[NIPNAS]],Target_CC[],COLUMN(BD$2)+9,0)</f>
        <v>11156341</v>
      </c>
      <c r="BS37" s="22">
        <f>Target_AM[[#This Row],[PROPORSI]]*VLOOKUP(Target_AM[[#This Row],[NIPNAS]],Target_CC[],COLUMN(BE$2)+9,0)</f>
        <v>11156341</v>
      </c>
      <c r="BT37" s="22">
        <f>Target_AM[[#This Row],[PROPORSI]]*VLOOKUP(Target_AM[[#This Row],[NIPNAS]],Target_CC[],COLUMN(BF$2)+9,0)</f>
        <v>11156341</v>
      </c>
      <c r="BU37" s="22">
        <f>Target_AM[[#This Row],[PROPORSI]]*VLOOKUP(Target_AM[[#This Row],[NIPNAS]],Target_CC[],COLUMN(BG$2)+9,0)</f>
        <v>11156341</v>
      </c>
      <c r="BV37" s="22">
        <f>Target_AM[[#This Row],[PROPORSI]]*VLOOKUP(Target_AM[[#This Row],[NIPNAS]],Target_CC[],COLUMN(BH$2)+9,0)</f>
        <v>11156341</v>
      </c>
      <c r="BW37" s="22">
        <f>Target_AM[[#This Row],[PROPORSI]]*VLOOKUP(Target_AM[[#This Row],[NIPNAS]],Target_CC[],COLUMN(BI$2)+9,0)</f>
        <v>11156341</v>
      </c>
      <c r="BX37" s="22">
        <f>Target_AM[[#This Row],[PROPORSI]]*VLOOKUP(Target_AM[[#This Row],[NIPNAS]],Target_CC[],COLUMN(BJ$2)+9,0)</f>
        <v>11156341</v>
      </c>
      <c r="BY37" s="22">
        <f>Target_AM[[#This Row],[PROPORSI]]*VLOOKUP(Target_AM[[#This Row],[NIPNAS]],Target_CC[],COLUMN(BK$2)+9,0)</f>
        <v>11156341</v>
      </c>
      <c r="BZ37" s="22">
        <f>Target_AM[[#This Row],[PROPORSI]]*VLOOKUP(Target_AM[[#This Row],[NIPNAS]],Target_CC[],COLUMN(BL$2)+9,0)</f>
        <v>11156341</v>
      </c>
      <c r="CA37" s="22">
        <f>Target_AM[[#This Row],[PROPORSI]]*VLOOKUP(Target_AM[[#This Row],[NIPNAS]],Target_CC[],COLUMN(BM$2)+9,0)</f>
        <v>2295428505</v>
      </c>
      <c r="CB37" s="22">
        <f>Target_AM[[#This Row],[PROPORSI]]*VLOOKUP(Target_AM[[#This Row],[NIPNAS]],Target_CC[],COLUMN(BN$2)+9,0)</f>
        <v>6300000</v>
      </c>
      <c r="CC37" s="22">
        <f>Target_AM[[#This Row],[PROPORSI]]*VLOOKUP(Target_AM[[#This Row],[NIPNAS]],Target_CC[],COLUMN(BO$2)+9,0)</f>
        <v>-40006452</v>
      </c>
      <c r="CD37" s="22">
        <f>Target_AM[[#This Row],[PROPORSI]]*VLOOKUP(Target_AM[[#This Row],[NIPNAS]],Target_CC[],COLUMN(BP$2)+9,0)</f>
        <v>3000000</v>
      </c>
      <c r="CE37" s="22">
        <f>Target_AM[[#This Row],[PROPORSI]]*VLOOKUP(Target_AM[[#This Row],[NIPNAS]],Target_CC[],COLUMN(BQ$2)+9,0)</f>
        <v>2850000</v>
      </c>
      <c r="CF37" s="22">
        <f>Target_AM[[#This Row],[PROPORSI]]*VLOOKUP(Target_AM[[#This Row],[NIPNAS]],Target_CC[],COLUMN(BR$2)+9,0)</f>
        <v>2850000</v>
      </c>
      <c r="CG37" s="22">
        <f>Target_AM[[#This Row],[PROPORSI]]*VLOOKUP(Target_AM[[#This Row],[NIPNAS]],Target_CC[],COLUMN(BS$2)+9,0)</f>
        <v>2850000</v>
      </c>
      <c r="CH37" s="22">
        <f>Target_AM[[#This Row],[PROPORSI]]*VLOOKUP(Target_AM[[#This Row],[NIPNAS]],Target_CC[],COLUMN(BT$2)+9,0)</f>
        <v>2850000</v>
      </c>
      <c r="CI37" s="22">
        <f>Target_AM[[#This Row],[PROPORSI]]*VLOOKUP(Target_AM[[#This Row],[NIPNAS]],Target_CC[],COLUMN(BU$2)+9,0)</f>
        <v>2850000</v>
      </c>
      <c r="CJ37" s="22">
        <f>Target_AM[[#This Row],[PROPORSI]]*VLOOKUP(Target_AM[[#This Row],[NIPNAS]],Target_CC[],COLUMN(BV$2)+9,0)</f>
        <v>2850000</v>
      </c>
      <c r="CK37" s="22">
        <f>Target_AM[[#This Row],[PROPORSI]]*VLOOKUP(Target_AM[[#This Row],[NIPNAS]],Target_CC[],COLUMN(BW$2)+9,0)</f>
        <v>2850000</v>
      </c>
      <c r="CL37" s="22">
        <f>Target_AM[[#This Row],[PROPORSI]]*VLOOKUP(Target_AM[[#This Row],[NIPNAS]],Target_CC[],COLUMN(BX$2)+9,0)</f>
        <v>2850000</v>
      </c>
      <c r="CM37" s="22">
        <f>Target_AM[[#This Row],[PROPORSI]]*VLOOKUP(Target_AM[[#This Row],[NIPNAS]],Target_CC[],COLUMN(BY$2)+9,0)</f>
        <v>2850000</v>
      </c>
      <c r="CN37" s="22">
        <f>Target_AM[[#This Row],[PROPORSI]]*VLOOKUP(Target_AM[[#This Row],[NIPNAS]],Target_CC[],COLUMN(BZ$2)+9,0)</f>
        <v>-5056452</v>
      </c>
      <c r="CO37" s="22">
        <f>Target_AM[[#This Row],[PROPORSI]]*VLOOKUP(Target_AM[[#This Row],[NIPNAS]],Target_CC[],COLUMN(CA$2)+9,0)</f>
        <v>9327706</v>
      </c>
      <c r="CP37" s="22">
        <f>Target_AM[[#This Row],[PROPORSI]]*VLOOKUP(Target_AM[[#This Row],[NIPNAS]],Target_CC[],COLUMN(CB$2)+9,0)</f>
        <v>8139970</v>
      </c>
      <c r="CQ37" s="22">
        <f>Target_AM[[#This Row],[PROPORSI]]*VLOOKUP(Target_AM[[#This Row],[NIPNAS]],Target_CC[],COLUMN(CC$2)+9,0)</f>
        <v>8306341</v>
      </c>
      <c r="CR37" s="22">
        <f>Target_AM[[#This Row],[PROPORSI]]*VLOOKUP(Target_AM[[#This Row],[NIPNAS]],Target_CC[],COLUMN(CD$2)+9,0)</f>
        <v>8306341</v>
      </c>
      <c r="CS37" s="22">
        <f>Target_AM[[#This Row],[PROPORSI]]*VLOOKUP(Target_AM[[#This Row],[NIPNAS]],Target_CC[],COLUMN(CE$2)+9,0)</f>
        <v>8306341</v>
      </c>
      <c r="CT37" s="22">
        <f>Target_AM[[#This Row],[PROPORSI]]*VLOOKUP(Target_AM[[#This Row],[NIPNAS]],Target_CC[],COLUMN(CF$2)+9,0)</f>
        <v>8306341</v>
      </c>
      <c r="CU37" s="22">
        <f>Target_AM[[#This Row],[PROPORSI]]*VLOOKUP(Target_AM[[#This Row],[NIPNAS]],Target_CC[],COLUMN(CG$2)+9,0)</f>
        <v>8306341</v>
      </c>
      <c r="CV37" s="22">
        <f>Target_AM[[#This Row],[PROPORSI]]*VLOOKUP(Target_AM[[#This Row],[NIPNAS]],Target_CC[],COLUMN(CH$2)+9,0)</f>
        <v>8306341</v>
      </c>
      <c r="CW37" s="22">
        <f>Target_AM[[#This Row],[PROPORSI]]*VLOOKUP(Target_AM[[#This Row],[NIPNAS]],Target_CC[],COLUMN(CI$2)+9,0)</f>
        <v>8306341</v>
      </c>
      <c r="CX37" s="22">
        <f>Target_AM[[#This Row],[PROPORSI]]*VLOOKUP(Target_AM[[#This Row],[NIPNAS]],Target_CC[],COLUMN(CJ$2)+9,0)</f>
        <v>8306341</v>
      </c>
      <c r="CY37" s="22">
        <f>Target_AM[[#This Row],[PROPORSI]]*VLOOKUP(Target_AM[[#This Row],[NIPNAS]],Target_CC[],COLUMN(CK$2)+9,0)</f>
        <v>8306341</v>
      </c>
      <c r="CZ37" s="22">
        <f>Target_AM[[#This Row],[PROPORSI]]*VLOOKUP(Target_AM[[#This Row],[NIPNAS]],Target_CC[],COLUMN(CL$2)+9,0)</f>
        <v>8306341</v>
      </c>
      <c r="DA37" s="22">
        <f>Target_AM[[#This Row],[PROPORSI]]*VLOOKUP(Target_AM[[#This Row],[NIPNAS]],Target_CC[],COLUMN(CM$2)+9,0)</f>
        <v>100531086</v>
      </c>
      <c r="DB37" s="22">
        <f>Target_AM[[#This Row],[PROPORSI]]*VLOOKUP(Target_AM[[#This Row],[NIPNAS]],Target_CC[],COLUMN(CN$2)+9,0)</f>
        <v>0</v>
      </c>
      <c r="DC37" s="22">
        <f>Target_AM[[#This Row],[PROPORSI]]*VLOOKUP(Target_AM[[#This Row],[NIPNAS]],Target_CC[],COLUMN(CO$2)+9,0)</f>
        <v>2058200000</v>
      </c>
      <c r="DD37" s="22">
        <f>Target_AM[[#This Row],[PROPORSI]]*VLOOKUP(Target_AM[[#This Row],[NIPNAS]],Target_CC[],COLUMN(CP$2)+9,0)</f>
        <v>141950000</v>
      </c>
      <c r="DE37" s="22">
        <f>Target_AM[[#This Row],[PROPORSI]]*VLOOKUP(Target_AM[[#This Row],[NIPNAS]],Target_CC[],COLUMN(CQ$2)+9,0)</f>
        <v>0</v>
      </c>
      <c r="DF37" s="22">
        <f>Target_AM[[#This Row],[PROPORSI]]*VLOOKUP(Target_AM[[#This Row],[NIPNAS]],Target_CC[],COLUMN(CR$2)+9,0)</f>
        <v>0</v>
      </c>
      <c r="DG37" s="22">
        <f>Target_AM[[#This Row],[PROPORSI]]*VLOOKUP(Target_AM[[#This Row],[NIPNAS]],Target_CC[],COLUMN(CS$2)+9,0)</f>
        <v>0</v>
      </c>
      <c r="DH37" s="22">
        <f>Target_AM[[#This Row],[PROPORSI]]*VLOOKUP(Target_AM[[#This Row],[NIPNAS]],Target_CC[],COLUMN(CT$2)+9,0)</f>
        <v>0</v>
      </c>
      <c r="DI37" s="22">
        <f>Target_AM[[#This Row],[PROPORSI]]*VLOOKUP(Target_AM[[#This Row],[NIPNAS]],Target_CC[],COLUMN(CU$2)+9,0)</f>
        <v>0</v>
      </c>
      <c r="DJ37" s="22">
        <f>Target_AM[[#This Row],[PROPORSI]]*VLOOKUP(Target_AM[[#This Row],[NIPNAS]],Target_CC[],COLUMN(CV$2)+9,0)</f>
        <v>0</v>
      </c>
      <c r="DK37" s="22">
        <f>Target_AM[[#This Row],[PROPORSI]]*VLOOKUP(Target_AM[[#This Row],[NIPNAS]],Target_CC[],COLUMN(CW$2)+9,0)</f>
        <v>0</v>
      </c>
      <c r="DL37" s="22">
        <f>Target_AM[[#This Row],[PROPORSI]]*VLOOKUP(Target_AM[[#This Row],[NIPNAS]],Target_CC[],COLUMN(CX$2)+9,0)</f>
        <v>0</v>
      </c>
      <c r="DM37" s="22">
        <f>Target_AM[[#This Row],[PROPORSI]]*VLOOKUP(Target_AM[[#This Row],[NIPNAS]],Target_CC[],COLUMN(CY$2)+9,0)</f>
        <v>0</v>
      </c>
      <c r="DN37" s="22">
        <f>Target_AM[[#This Row],[PROPORSI]]*VLOOKUP(Target_AM[[#This Row],[NIPNAS]],Target_CC[],COLUMN(CZ$2)+9,0)</f>
        <v>2200150000</v>
      </c>
      <c r="DO37" s="22">
        <f>Target_AM[[#This Row],[PROPORSI]]*VLOOKUP(Target_AM[[#This Row],[NIPNAS]],Target_CC[],COLUMN(DA$2)+9,0)</f>
        <v>0</v>
      </c>
      <c r="DP37" s="22">
        <f>Target_AM[[#This Row],[PROPORSI]]*VLOOKUP(Target_AM[[#This Row],[NIPNAS]],Target_CC[],COLUMN(DB$2)+9,0)</f>
        <v>0</v>
      </c>
      <c r="DQ37" s="22">
        <f>Target_AM[[#This Row],[PROPORSI]]*VLOOKUP(Target_AM[[#This Row],[NIPNAS]],Target_CC[],COLUMN(DC$2)+9,0)</f>
        <v>0</v>
      </c>
      <c r="DR37" s="22">
        <f>Target_AM[[#This Row],[PROPORSI]]*VLOOKUP(Target_AM[[#This Row],[NIPNAS]],Target_CC[],COLUMN(DD$2)+9,0)</f>
        <v>0</v>
      </c>
      <c r="DS37" s="22">
        <f>Target_AM[[#This Row],[PROPORSI]]*VLOOKUP(Target_AM[[#This Row],[NIPNAS]],Target_CC[],COLUMN(DE$2)+9,0)</f>
        <v>0</v>
      </c>
      <c r="DT37" s="22">
        <f>Target_AM[[#This Row],[PROPORSI]]*VLOOKUP(Target_AM[[#This Row],[NIPNAS]],Target_CC[],COLUMN(DF$2)+9,0)</f>
        <v>0</v>
      </c>
      <c r="DU37" s="22">
        <f>Target_AM[[#This Row],[PROPORSI]]*VLOOKUP(Target_AM[[#This Row],[NIPNAS]],Target_CC[],COLUMN(DG$2)+9,0)</f>
        <v>0</v>
      </c>
      <c r="DV37" s="22">
        <f>Target_AM[[#This Row],[PROPORSI]]*VLOOKUP(Target_AM[[#This Row],[NIPNAS]],Target_CC[],COLUMN(DH$2)+9,0)</f>
        <v>0</v>
      </c>
      <c r="DW37" s="22">
        <f>Target_AM[[#This Row],[PROPORSI]]*VLOOKUP(Target_AM[[#This Row],[NIPNAS]],Target_CC[],COLUMN(DI$2)+9,0)</f>
        <v>0</v>
      </c>
      <c r="DX37" s="22">
        <f>Target_AM[[#This Row],[PROPORSI]]*VLOOKUP(Target_AM[[#This Row],[NIPNAS]],Target_CC[],COLUMN(DJ$2)+9,0)</f>
        <v>0</v>
      </c>
      <c r="DY37" s="22">
        <f>Target_AM[[#This Row],[PROPORSI]]*VLOOKUP(Target_AM[[#This Row],[NIPNAS]],Target_CC[],COLUMN(DK$2)+9,0)</f>
        <v>0</v>
      </c>
      <c r="DZ37" s="22">
        <f>Target_AM[[#This Row],[PROPORSI]]*VLOOKUP(Target_AM[[#This Row],[NIPNAS]],Target_CC[],COLUMN(DL$2)+9,0)</f>
        <v>0</v>
      </c>
      <c r="EA37" s="22">
        <f>Target_AM[[#This Row],[PROPORSI]]*VLOOKUP(Target_AM[[#This Row],[NIPNAS]],Target_CC[],COLUMN(DM$2)+9,0)</f>
        <v>0</v>
      </c>
    </row>
    <row r="38" spans="2:131" x14ac:dyDescent="0.3">
      <c r="B38">
        <v>404931</v>
      </c>
      <c r="C38" t="s">
        <v>1012</v>
      </c>
      <c r="D38">
        <v>1</v>
      </c>
      <c r="E38" s="8">
        <v>45658</v>
      </c>
      <c r="F38">
        <v>2935824</v>
      </c>
      <c r="G38" t="s">
        <v>962</v>
      </c>
      <c r="J38" t="s">
        <v>878</v>
      </c>
      <c r="K38" t="s">
        <v>21</v>
      </c>
      <c r="L38" t="s">
        <v>159</v>
      </c>
      <c r="M38" t="s">
        <v>18</v>
      </c>
      <c r="N38" s="23">
        <f>Target_AM[[#This Row],[PROPORSI]]*VLOOKUP(Target_AM[[#This Row],[NIPNAS]],Target_CC[],9,0)</f>
        <v>2146006960.3700001</v>
      </c>
      <c r="O38" s="22">
        <f>Target_AM[[#This Row],[PROPORSI]]*VLOOKUP(Target_AM[[#This Row],[NIPNAS]],Target_CC[],COLUMN(A$2)+9,0)</f>
        <v>130523150.44552895</v>
      </c>
      <c r="P38" s="22">
        <f>Target_AM[[#This Row],[PROPORSI]]*VLOOKUP(Target_AM[[#This Row],[NIPNAS]],Target_CC[],COLUMN(B$2)+9,0)</f>
        <v>130276000.61974038</v>
      </c>
      <c r="Q38" s="22">
        <f>Target_AM[[#This Row],[PROPORSI]]*VLOOKUP(Target_AM[[#This Row],[NIPNAS]],Target_CC[],COLUMN(C$2)+9,0)</f>
        <v>129982495.31697789</v>
      </c>
      <c r="R38" s="22">
        <f>Target_AM[[#This Row],[PROPORSI]]*VLOOKUP(Target_AM[[#This Row],[NIPNAS]],Target_CC[],COLUMN(D$2)+9,0)</f>
        <v>128316418.98888144</v>
      </c>
      <c r="S38" s="22">
        <f>Target_AM[[#This Row],[PROPORSI]]*VLOOKUP(Target_AM[[#This Row],[NIPNAS]],Target_CC[],COLUMN(E$2)+9,0)</f>
        <v>128956808.32199278</v>
      </c>
      <c r="T38" s="22">
        <f>Target_AM[[#This Row],[PROPORSI]]*VLOOKUP(Target_AM[[#This Row],[NIPNAS]],Target_CC[],COLUMN(F$2)+9,0)</f>
        <v>128841165.59964688</v>
      </c>
      <c r="U38" s="22">
        <f>Target_AM[[#This Row],[PROPORSI]]*VLOOKUP(Target_AM[[#This Row],[NIPNAS]],Target_CC[],COLUMN(G$2)+9,0)</f>
        <v>129079281.19693749</v>
      </c>
      <c r="V38" s="22">
        <f>Target_AM[[#This Row],[PROPORSI]]*VLOOKUP(Target_AM[[#This Row],[NIPNAS]],Target_CC[],COLUMN(H$2)+9,0)</f>
        <v>129307863.26943754</v>
      </c>
      <c r="W38" s="22">
        <f>Target_AM[[#This Row],[PROPORSI]]*VLOOKUP(Target_AM[[#This Row],[NIPNAS]],Target_CC[],COLUMN(I$2)+9,0)</f>
        <v>128721773.09777784</v>
      </c>
      <c r="X38" s="22">
        <f>Target_AM[[#This Row],[PROPORSI]]*VLOOKUP(Target_AM[[#This Row],[NIPNAS]],Target_CC[],COLUMN(J$2)+9,0)</f>
        <v>129065182.28339453</v>
      </c>
      <c r="Y38" s="22">
        <f>Target_AM[[#This Row],[PROPORSI]]*VLOOKUP(Target_AM[[#This Row],[NIPNAS]],Target_CC[],COLUMN(K$2)+9,0)</f>
        <v>129065182.28339453</v>
      </c>
      <c r="Z38" s="22">
        <f>Target_AM[[#This Row],[PROPORSI]]*VLOOKUP(Target_AM[[#This Row],[NIPNAS]],Target_CC[],COLUMN(L$2)+9,0)</f>
        <v>127117547.81974104</v>
      </c>
      <c r="AA38" s="22">
        <f>Target_AM[[#This Row],[PROPORSI]]*VLOOKUP(Target_AM[[#This Row],[NIPNAS]],Target_CC[],COLUMN(M$2)+9,0)</f>
        <v>1549252869.2434514</v>
      </c>
      <c r="AB38" s="22">
        <f>Target_AM[[#This Row],[PROPORSI]]*VLOOKUP(Target_AM[[#This Row],[NIPNAS]],Target_CC[],COLUMN(N$2)+9,0)</f>
        <v>18761283.814184237</v>
      </c>
      <c r="AC38" s="22">
        <f>Target_AM[[#This Row],[PROPORSI]]*VLOOKUP(Target_AM[[#This Row],[NIPNAS]],Target_CC[],COLUMN(O$2)+9,0)</f>
        <v>41798859.809113137</v>
      </c>
      <c r="AD38" s="22">
        <f>Target_AM[[#This Row],[PROPORSI]]*VLOOKUP(Target_AM[[#This Row],[NIPNAS]],Target_CC[],COLUMN(P$2)+9,0)</f>
        <v>39168088.507394291</v>
      </c>
      <c r="AE38" s="22">
        <f>Target_AM[[#This Row],[PROPORSI]]*VLOOKUP(Target_AM[[#This Row],[NIPNAS]],Target_CC[],COLUMN(Q$2)+9,0)</f>
        <v>32939770.152114317</v>
      </c>
      <c r="AF38" s="22">
        <f>Target_AM[[#This Row],[PROPORSI]]*VLOOKUP(Target_AM[[#This Row],[NIPNAS]],Target_CC[],COLUMN(R$2)+9,0)</f>
        <v>33304863.334349994</v>
      </c>
      <c r="AG38" s="22">
        <f>Target_AM[[#This Row],[PROPORSI]]*VLOOKUP(Target_AM[[#This Row],[NIPNAS]],Target_CC[],COLUMN(S$2)+9,0)</f>
        <v>33081598.25243767</v>
      </c>
      <c r="AH38" s="22">
        <f>Target_AM[[#This Row],[PROPORSI]]*VLOOKUP(Target_AM[[#This Row],[NIPNAS]],Target_CC[],COLUMN(T$2)+9,0)</f>
        <v>37527423.785948947</v>
      </c>
      <c r="AI38" s="22">
        <f>Target_AM[[#This Row],[PROPORSI]]*VLOOKUP(Target_AM[[#This Row],[NIPNAS]],Target_CC[],COLUMN(U$2)+9,0)</f>
        <v>37379835.783365302</v>
      </c>
      <c r="AJ38" s="22">
        <f>Target_AM[[#This Row],[PROPORSI]]*VLOOKUP(Target_AM[[#This Row],[NIPNAS]],Target_CC[],COLUMN(V$2)+9,0)</f>
        <v>37131415.841598921</v>
      </c>
      <c r="AK38" s="22">
        <f>Target_AM[[#This Row],[PROPORSI]]*VLOOKUP(Target_AM[[#This Row],[NIPNAS]],Target_CC[],COLUMN(W$2)+9,0)</f>
        <v>37624466.32373517</v>
      </c>
      <c r="AL38" s="22">
        <f>Target_AM[[#This Row],[PROPORSI]]*VLOOKUP(Target_AM[[#This Row],[NIPNAS]],Target_CC[],COLUMN(X$2)+9,0)</f>
        <v>37511120.345944755</v>
      </c>
      <c r="AM38" s="22">
        <f>Target_AM[[#This Row],[PROPORSI]]*VLOOKUP(Target_AM[[#This Row],[NIPNAS]],Target_CC[],COLUMN(Y$2)+9,0)</f>
        <v>37802602.082670279</v>
      </c>
      <c r="AN38" s="22">
        <f>Target_AM[[#This Row],[PROPORSI]]*VLOOKUP(Target_AM[[#This Row],[NIPNAS]],Target_CC[],COLUMN(Z$2)+9,0)</f>
        <v>424031328.03285706</v>
      </c>
      <c r="AO38" s="22">
        <f>Target_AM[[#This Row],[PROPORSI]]*VLOOKUP(Target_AM[[#This Row],[NIPNAS]],Target_CC[],COLUMN(AA$2)+9,0)</f>
        <v>149284434.2597132</v>
      </c>
      <c r="AP38" s="22">
        <f>Target_AM[[#This Row],[PROPORSI]]*VLOOKUP(Target_AM[[#This Row],[NIPNAS]],Target_CC[],COLUMN(AB$2)+9,0)</f>
        <v>172074860.42885351</v>
      </c>
      <c r="AQ38" s="22">
        <f>Target_AM[[#This Row],[PROPORSI]]*VLOOKUP(Target_AM[[#This Row],[NIPNAS]],Target_CC[],COLUMN(AC$2)+9,0)</f>
        <v>169150583.82437217</v>
      </c>
      <c r="AR38" s="22">
        <f>Target_AM[[#This Row],[PROPORSI]]*VLOOKUP(Target_AM[[#This Row],[NIPNAS]],Target_CC[],COLUMN(AD$2)+9,0)</f>
        <v>161256189.14099574</v>
      </c>
      <c r="AS38" s="22">
        <f>Target_AM[[#This Row],[PROPORSI]]*VLOOKUP(Target_AM[[#This Row],[NIPNAS]],Target_CC[],COLUMN(AE$2)+9,0)</f>
        <v>162261671.65634277</v>
      </c>
      <c r="AT38" s="22">
        <f>Target_AM[[#This Row],[PROPORSI]]*VLOOKUP(Target_AM[[#This Row],[NIPNAS]],Target_CC[],COLUMN(AF$2)+9,0)</f>
        <v>161922763.85208455</v>
      </c>
      <c r="AU38" s="22">
        <f>Target_AM[[#This Row],[PROPORSI]]*VLOOKUP(Target_AM[[#This Row],[NIPNAS]],Target_CC[],COLUMN(AG$2)+9,0)</f>
        <v>166606704.98288643</v>
      </c>
      <c r="AV38" s="22">
        <f>Target_AM[[#This Row],[PROPORSI]]*VLOOKUP(Target_AM[[#This Row],[NIPNAS]],Target_CC[],COLUMN(AH$2)+9,0)</f>
        <v>166687699.05280283</v>
      </c>
      <c r="AW38" s="22">
        <f>Target_AM[[#This Row],[PROPORSI]]*VLOOKUP(Target_AM[[#This Row],[NIPNAS]],Target_CC[],COLUMN(AI$2)+9,0)</f>
        <v>165853188.93937677</v>
      </c>
      <c r="AX38" s="22">
        <f>Target_AM[[#This Row],[PROPORSI]]*VLOOKUP(Target_AM[[#This Row],[NIPNAS]],Target_CC[],COLUMN(AJ$2)+9,0)</f>
        <v>166689648.60712969</v>
      </c>
      <c r="AY38" s="22">
        <f>Target_AM[[#This Row],[PROPORSI]]*VLOOKUP(Target_AM[[#This Row],[NIPNAS]],Target_CC[],COLUMN(AK$2)+9,0)</f>
        <v>166576302.62933928</v>
      </c>
      <c r="AZ38" s="22">
        <f>Target_AM[[#This Row],[PROPORSI]]*VLOOKUP(Target_AM[[#This Row],[NIPNAS]],Target_CC[],COLUMN(AL$2)+9,0)</f>
        <v>164920149.90241131</v>
      </c>
      <c r="BA38" s="22">
        <f>Target_AM[[#This Row],[PROPORSI]]*VLOOKUP(Target_AM[[#This Row],[NIPNAS]],Target_CC[],COLUMN(AM$2)+9,0)</f>
        <v>1973284197.2763083</v>
      </c>
      <c r="BB38" s="22">
        <f>Target_AM[[#This Row],[PROPORSI]]*VLOOKUP(Target_AM[[#This Row],[NIPNAS]],Target_CC[],COLUMN(AN$2)+9,0)</f>
        <v>0</v>
      </c>
      <c r="BC38" s="22">
        <f>Target_AM[[#This Row],[PROPORSI]]*VLOOKUP(Target_AM[[#This Row],[NIPNAS]],Target_CC[],COLUMN(AO$2)+9,0)</f>
        <v>0</v>
      </c>
      <c r="BD38" s="22">
        <f>Target_AM[[#This Row],[PROPORSI]]*VLOOKUP(Target_AM[[#This Row],[NIPNAS]],Target_CC[],COLUMN(AP$2)+9,0)</f>
        <v>0</v>
      </c>
      <c r="BE38" s="22">
        <f>Target_AM[[#This Row],[PROPORSI]]*VLOOKUP(Target_AM[[#This Row],[NIPNAS]],Target_CC[],COLUMN(AQ$2)+9,0)</f>
        <v>0</v>
      </c>
      <c r="BF38" s="22">
        <f>Target_AM[[#This Row],[PROPORSI]]*VLOOKUP(Target_AM[[#This Row],[NIPNAS]],Target_CC[],COLUMN(AR$2)+9,0)</f>
        <v>0</v>
      </c>
      <c r="BG38" s="22">
        <f>Target_AM[[#This Row],[PROPORSI]]*VLOOKUP(Target_AM[[#This Row],[NIPNAS]],Target_CC[],COLUMN(AS$2)+9,0)</f>
        <v>0</v>
      </c>
      <c r="BH38" s="22">
        <f>Target_AM[[#This Row],[PROPORSI]]*VLOOKUP(Target_AM[[#This Row],[NIPNAS]],Target_CC[],COLUMN(AT$2)+9,0)</f>
        <v>0</v>
      </c>
      <c r="BI38" s="22">
        <f>Target_AM[[#This Row],[PROPORSI]]*VLOOKUP(Target_AM[[#This Row],[NIPNAS]],Target_CC[],COLUMN(AU$2)+9,0)</f>
        <v>0</v>
      </c>
      <c r="BJ38" s="22">
        <f>Target_AM[[#This Row],[PROPORSI]]*VLOOKUP(Target_AM[[#This Row],[NIPNAS]],Target_CC[],COLUMN(AV$2)+9,0)</f>
        <v>0</v>
      </c>
      <c r="BK38" s="22">
        <f>Target_AM[[#This Row],[PROPORSI]]*VLOOKUP(Target_AM[[#This Row],[NIPNAS]],Target_CC[],COLUMN(AW$2)+9,0)</f>
        <v>0</v>
      </c>
      <c r="BL38" s="22">
        <f>Target_AM[[#This Row],[PROPORSI]]*VLOOKUP(Target_AM[[#This Row],[NIPNAS]],Target_CC[],COLUMN(AX$2)+9,0)</f>
        <v>0</v>
      </c>
      <c r="BM38" s="22">
        <f>Target_AM[[#This Row],[PROPORSI]]*VLOOKUP(Target_AM[[#This Row],[NIPNAS]],Target_CC[],COLUMN(AY$2)+9,0)</f>
        <v>0</v>
      </c>
      <c r="BN38" s="22">
        <f>Target_AM[[#This Row],[PROPORSI]]*VLOOKUP(Target_AM[[#This Row],[NIPNAS]],Target_CC[],COLUMN(AZ$2)+9,0)</f>
        <v>0</v>
      </c>
      <c r="BO38" s="22">
        <f>Target_AM[[#This Row],[PROPORSI]]*VLOOKUP(Target_AM[[#This Row],[NIPNAS]],Target_CC[],COLUMN(BA$2)+9,0)</f>
        <v>118862452</v>
      </c>
      <c r="BP38" s="22">
        <f>Target_AM[[#This Row],[PROPORSI]]*VLOOKUP(Target_AM[[#This Row],[NIPNAS]],Target_CC[],COLUMN(BB$2)+9,0)</f>
        <v>150674664</v>
      </c>
      <c r="BQ38" s="22">
        <f>Target_AM[[#This Row],[PROPORSI]]*VLOOKUP(Target_AM[[#This Row],[NIPNAS]],Target_CC[],COLUMN(BC$2)+9,0)</f>
        <v>134301093</v>
      </c>
      <c r="BR38" s="22">
        <f>Target_AM[[#This Row],[PROPORSI]]*VLOOKUP(Target_AM[[#This Row],[NIPNAS]],Target_CC[],COLUMN(BD$2)+9,0)</f>
        <v>104687527.44999999</v>
      </c>
      <c r="BS38" s="22">
        <f>Target_AM[[#This Row],[PROPORSI]]*VLOOKUP(Target_AM[[#This Row],[NIPNAS]],Target_CC[],COLUMN(BE$2)+9,0)</f>
        <v>104687527.44999999</v>
      </c>
      <c r="BT38" s="22">
        <f>Target_AM[[#This Row],[PROPORSI]]*VLOOKUP(Target_AM[[#This Row],[NIPNAS]],Target_CC[],COLUMN(BF$2)+9,0)</f>
        <v>104687527.44999999</v>
      </c>
      <c r="BU38" s="22">
        <f>Target_AM[[#This Row],[PROPORSI]]*VLOOKUP(Target_AM[[#This Row],[NIPNAS]],Target_CC[],COLUMN(BG$2)+9,0)</f>
        <v>104687527.44999999</v>
      </c>
      <c r="BV38" s="22">
        <f>Target_AM[[#This Row],[PROPORSI]]*VLOOKUP(Target_AM[[#This Row],[NIPNAS]],Target_CC[],COLUMN(BH$2)+9,0)</f>
        <v>104687527.44999999</v>
      </c>
      <c r="BW38" s="22">
        <f>Target_AM[[#This Row],[PROPORSI]]*VLOOKUP(Target_AM[[#This Row],[NIPNAS]],Target_CC[],COLUMN(BI$2)+9,0)</f>
        <v>104687527.44999999</v>
      </c>
      <c r="BX38" s="22">
        <f>Target_AM[[#This Row],[PROPORSI]]*VLOOKUP(Target_AM[[#This Row],[NIPNAS]],Target_CC[],COLUMN(BJ$2)+9,0)</f>
        <v>104687527.44999999</v>
      </c>
      <c r="BY38" s="22">
        <f>Target_AM[[#This Row],[PROPORSI]]*VLOOKUP(Target_AM[[#This Row],[NIPNAS]],Target_CC[],COLUMN(BK$2)+9,0)</f>
        <v>104687527.44999999</v>
      </c>
      <c r="BZ38" s="22">
        <f>Target_AM[[#This Row],[PROPORSI]]*VLOOKUP(Target_AM[[#This Row],[NIPNAS]],Target_CC[],COLUMN(BL$2)+9,0)</f>
        <v>104687527.44999999</v>
      </c>
      <c r="CA38" s="22">
        <f>Target_AM[[#This Row],[PROPORSI]]*VLOOKUP(Target_AM[[#This Row],[NIPNAS]],Target_CC[],COLUMN(BM$2)+9,0)</f>
        <v>1346025956.0500002</v>
      </c>
      <c r="CB38" s="22">
        <f>Target_AM[[#This Row],[PROPORSI]]*VLOOKUP(Target_AM[[#This Row],[NIPNAS]],Target_CC[],COLUMN(BN$2)+9,0)</f>
        <v>113586533</v>
      </c>
      <c r="CC38" s="22">
        <f>Target_AM[[#This Row],[PROPORSI]]*VLOOKUP(Target_AM[[#This Row],[NIPNAS]],Target_CC[],COLUMN(BO$2)+9,0)</f>
        <v>111761533</v>
      </c>
      <c r="CD38" s="22">
        <f>Target_AM[[#This Row],[PROPORSI]]*VLOOKUP(Target_AM[[#This Row],[NIPNAS]],Target_CC[],COLUMN(BP$2)+9,0)</f>
        <v>105835851</v>
      </c>
      <c r="CE38" s="22">
        <f>Target_AM[[#This Row],[PROPORSI]]*VLOOKUP(Target_AM[[#This Row],[NIPNAS]],Target_CC[],COLUMN(BQ$2)+9,0)</f>
        <v>100544058.44999999</v>
      </c>
      <c r="CF38" s="22">
        <f>Target_AM[[#This Row],[PROPORSI]]*VLOOKUP(Target_AM[[#This Row],[NIPNAS]],Target_CC[],COLUMN(BR$2)+9,0)</f>
        <v>100544058.44999999</v>
      </c>
      <c r="CG38" s="22">
        <f>Target_AM[[#This Row],[PROPORSI]]*VLOOKUP(Target_AM[[#This Row],[NIPNAS]],Target_CC[],COLUMN(BS$2)+9,0)</f>
        <v>100544058.44999999</v>
      </c>
      <c r="CH38" s="22">
        <f>Target_AM[[#This Row],[PROPORSI]]*VLOOKUP(Target_AM[[#This Row],[NIPNAS]],Target_CC[],COLUMN(BT$2)+9,0)</f>
        <v>100544058.44999999</v>
      </c>
      <c r="CI38" s="22">
        <f>Target_AM[[#This Row],[PROPORSI]]*VLOOKUP(Target_AM[[#This Row],[NIPNAS]],Target_CC[],COLUMN(BU$2)+9,0)</f>
        <v>100544058.44999999</v>
      </c>
      <c r="CJ38" s="22">
        <f>Target_AM[[#This Row],[PROPORSI]]*VLOOKUP(Target_AM[[#This Row],[NIPNAS]],Target_CC[],COLUMN(BV$2)+9,0)</f>
        <v>100544058.44999999</v>
      </c>
      <c r="CK38" s="22">
        <f>Target_AM[[#This Row],[PROPORSI]]*VLOOKUP(Target_AM[[#This Row],[NIPNAS]],Target_CC[],COLUMN(BW$2)+9,0)</f>
        <v>100544058.44999999</v>
      </c>
      <c r="CL38" s="22">
        <f>Target_AM[[#This Row],[PROPORSI]]*VLOOKUP(Target_AM[[#This Row],[NIPNAS]],Target_CC[],COLUMN(BX$2)+9,0)</f>
        <v>100544058.44999999</v>
      </c>
      <c r="CM38" s="22">
        <f>Target_AM[[#This Row],[PROPORSI]]*VLOOKUP(Target_AM[[#This Row],[NIPNAS]],Target_CC[],COLUMN(BY$2)+9,0)</f>
        <v>100544058.44999999</v>
      </c>
      <c r="CN38" s="22">
        <f>Target_AM[[#This Row],[PROPORSI]]*VLOOKUP(Target_AM[[#This Row],[NIPNAS]],Target_CC[],COLUMN(BZ$2)+9,0)</f>
        <v>1236080443.0500002</v>
      </c>
      <c r="CO38" s="22">
        <f>Target_AM[[#This Row],[PROPORSI]]*VLOOKUP(Target_AM[[#This Row],[NIPNAS]],Target_CC[],COLUMN(CA$2)+9,0)</f>
        <v>4258749</v>
      </c>
      <c r="CP38" s="22">
        <f>Target_AM[[#This Row],[PROPORSI]]*VLOOKUP(Target_AM[[#This Row],[NIPNAS]],Target_CC[],COLUMN(CB$2)+9,0)</f>
        <v>4186676</v>
      </c>
      <c r="CQ38" s="22">
        <f>Target_AM[[#This Row],[PROPORSI]]*VLOOKUP(Target_AM[[#This Row],[NIPNAS]],Target_CC[],COLUMN(CC$2)+9,0)</f>
        <v>4143469</v>
      </c>
      <c r="CR38" s="22">
        <f>Target_AM[[#This Row],[PROPORSI]]*VLOOKUP(Target_AM[[#This Row],[NIPNAS]],Target_CC[],COLUMN(CD$2)+9,0)</f>
        <v>4143469</v>
      </c>
      <c r="CS38" s="22">
        <f>Target_AM[[#This Row],[PROPORSI]]*VLOOKUP(Target_AM[[#This Row],[NIPNAS]],Target_CC[],COLUMN(CE$2)+9,0)</f>
        <v>4143469</v>
      </c>
      <c r="CT38" s="22">
        <f>Target_AM[[#This Row],[PROPORSI]]*VLOOKUP(Target_AM[[#This Row],[NIPNAS]],Target_CC[],COLUMN(CF$2)+9,0)</f>
        <v>4143469</v>
      </c>
      <c r="CU38" s="22">
        <f>Target_AM[[#This Row],[PROPORSI]]*VLOOKUP(Target_AM[[#This Row],[NIPNAS]],Target_CC[],COLUMN(CG$2)+9,0)</f>
        <v>4143469</v>
      </c>
      <c r="CV38" s="22">
        <f>Target_AM[[#This Row],[PROPORSI]]*VLOOKUP(Target_AM[[#This Row],[NIPNAS]],Target_CC[],COLUMN(CH$2)+9,0)</f>
        <v>4143469</v>
      </c>
      <c r="CW38" s="22">
        <f>Target_AM[[#This Row],[PROPORSI]]*VLOOKUP(Target_AM[[#This Row],[NIPNAS]],Target_CC[],COLUMN(CI$2)+9,0)</f>
        <v>4143469</v>
      </c>
      <c r="CX38" s="22">
        <f>Target_AM[[#This Row],[PROPORSI]]*VLOOKUP(Target_AM[[#This Row],[NIPNAS]],Target_CC[],COLUMN(CJ$2)+9,0)</f>
        <v>4143469</v>
      </c>
      <c r="CY38" s="22">
        <f>Target_AM[[#This Row],[PROPORSI]]*VLOOKUP(Target_AM[[#This Row],[NIPNAS]],Target_CC[],COLUMN(CK$2)+9,0)</f>
        <v>4143469</v>
      </c>
      <c r="CZ38" s="22">
        <f>Target_AM[[#This Row],[PROPORSI]]*VLOOKUP(Target_AM[[#This Row],[NIPNAS]],Target_CC[],COLUMN(CL$2)+9,0)</f>
        <v>4143469</v>
      </c>
      <c r="DA38" s="22">
        <f>Target_AM[[#This Row],[PROPORSI]]*VLOOKUP(Target_AM[[#This Row],[NIPNAS]],Target_CC[],COLUMN(CM$2)+9,0)</f>
        <v>49880115</v>
      </c>
      <c r="DB38" s="22">
        <f>Target_AM[[#This Row],[PROPORSI]]*VLOOKUP(Target_AM[[#This Row],[NIPNAS]],Target_CC[],COLUMN(CN$2)+9,0)</f>
        <v>0</v>
      </c>
      <c r="DC38" s="22">
        <f>Target_AM[[#This Row],[PROPORSI]]*VLOOKUP(Target_AM[[#This Row],[NIPNAS]],Target_CC[],COLUMN(CO$2)+9,0)</f>
        <v>33888000</v>
      </c>
      <c r="DD38" s="22">
        <f>Target_AM[[#This Row],[PROPORSI]]*VLOOKUP(Target_AM[[#This Row],[NIPNAS]],Target_CC[],COLUMN(CP$2)+9,0)</f>
        <v>23595000</v>
      </c>
      <c r="DE38" s="22">
        <f>Target_AM[[#This Row],[PROPORSI]]*VLOOKUP(Target_AM[[#This Row],[NIPNAS]],Target_CC[],COLUMN(CQ$2)+9,0)</f>
        <v>0</v>
      </c>
      <c r="DF38" s="22">
        <f>Target_AM[[#This Row],[PROPORSI]]*VLOOKUP(Target_AM[[#This Row],[NIPNAS]],Target_CC[],COLUMN(CR$2)+9,0)</f>
        <v>0</v>
      </c>
      <c r="DG38" s="22">
        <f>Target_AM[[#This Row],[PROPORSI]]*VLOOKUP(Target_AM[[#This Row],[NIPNAS]],Target_CC[],COLUMN(CS$2)+9,0)</f>
        <v>0</v>
      </c>
      <c r="DH38" s="22">
        <f>Target_AM[[#This Row],[PROPORSI]]*VLOOKUP(Target_AM[[#This Row],[NIPNAS]],Target_CC[],COLUMN(CT$2)+9,0)</f>
        <v>0</v>
      </c>
      <c r="DI38" s="22">
        <f>Target_AM[[#This Row],[PROPORSI]]*VLOOKUP(Target_AM[[#This Row],[NIPNAS]],Target_CC[],COLUMN(CU$2)+9,0)</f>
        <v>0</v>
      </c>
      <c r="DJ38" s="22">
        <f>Target_AM[[#This Row],[PROPORSI]]*VLOOKUP(Target_AM[[#This Row],[NIPNAS]],Target_CC[],COLUMN(CV$2)+9,0)</f>
        <v>0</v>
      </c>
      <c r="DK38" s="22">
        <f>Target_AM[[#This Row],[PROPORSI]]*VLOOKUP(Target_AM[[#This Row],[NIPNAS]],Target_CC[],COLUMN(CW$2)+9,0)</f>
        <v>0</v>
      </c>
      <c r="DL38" s="22">
        <f>Target_AM[[#This Row],[PROPORSI]]*VLOOKUP(Target_AM[[#This Row],[NIPNAS]],Target_CC[],COLUMN(CX$2)+9,0)</f>
        <v>0</v>
      </c>
      <c r="DM38" s="22">
        <f>Target_AM[[#This Row],[PROPORSI]]*VLOOKUP(Target_AM[[#This Row],[NIPNAS]],Target_CC[],COLUMN(CY$2)+9,0)</f>
        <v>0</v>
      </c>
      <c r="DN38" s="22">
        <f>Target_AM[[#This Row],[PROPORSI]]*VLOOKUP(Target_AM[[#This Row],[NIPNAS]],Target_CC[],COLUMN(CZ$2)+9,0)</f>
        <v>57483000</v>
      </c>
      <c r="DO38" s="22">
        <f>Target_AM[[#This Row],[PROPORSI]]*VLOOKUP(Target_AM[[#This Row],[NIPNAS]],Target_CC[],COLUMN(DA$2)+9,0)</f>
        <v>0</v>
      </c>
      <c r="DP38" s="22">
        <f>Target_AM[[#This Row],[PROPORSI]]*VLOOKUP(Target_AM[[#This Row],[NIPNAS]],Target_CC[],COLUMN(DB$2)+9,0)</f>
        <v>0</v>
      </c>
      <c r="DQ38" s="22">
        <f>Target_AM[[#This Row],[PROPORSI]]*VLOOKUP(Target_AM[[#This Row],[NIPNAS]],Target_CC[],COLUMN(DC$2)+9,0)</f>
        <v>0</v>
      </c>
      <c r="DR38" s="22">
        <f>Target_AM[[#This Row],[PROPORSI]]*VLOOKUP(Target_AM[[#This Row],[NIPNAS]],Target_CC[],COLUMN(DD$2)+9,0)</f>
        <v>0</v>
      </c>
      <c r="DS38" s="22">
        <f>Target_AM[[#This Row],[PROPORSI]]*VLOOKUP(Target_AM[[#This Row],[NIPNAS]],Target_CC[],COLUMN(DE$2)+9,0)</f>
        <v>0</v>
      </c>
      <c r="DT38" s="22">
        <f>Target_AM[[#This Row],[PROPORSI]]*VLOOKUP(Target_AM[[#This Row],[NIPNAS]],Target_CC[],COLUMN(DF$2)+9,0)</f>
        <v>0</v>
      </c>
      <c r="DU38" s="22">
        <f>Target_AM[[#This Row],[PROPORSI]]*VLOOKUP(Target_AM[[#This Row],[NIPNAS]],Target_CC[],COLUMN(DG$2)+9,0)</f>
        <v>0</v>
      </c>
      <c r="DV38" s="22">
        <f>Target_AM[[#This Row],[PROPORSI]]*VLOOKUP(Target_AM[[#This Row],[NIPNAS]],Target_CC[],COLUMN(DH$2)+9,0)</f>
        <v>0</v>
      </c>
      <c r="DW38" s="22">
        <f>Target_AM[[#This Row],[PROPORSI]]*VLOOKUP(Target_AM[[#This Row],[NIPNAS]],Target_CC[],COLUMN(DI$2)+9,0)</f>
        <v>0</v>
      </c>
      <c r="DX38" s="22">
        <f>Target_AM[[#This Row],[PROPORSI]]*VLOOKUP(Target_AM[[#This Row],[NIPNAS]],Target_CC[],COLUMN(DJ$2)+9,0)</f>
        <v>0</v>
      </c>
      <c r="DY38" s="22">
        <f>Target_AM[[#This Row],[PROPORSI]]*VLOOKUP(Target_AM[[#This Row],[NIPNAS]],Target_CC[],COLUMN(DK$2)+9,0)</f>
        <v>0</v>
      </c>
      <c r="DZ38" s="22">
        <f>Target_AM[[#This Row],[PROPORSI]]*VLOOKUP(Target_AM[[#This Row],[NIPNAS]],Target_CC[],COLUMN(DL$2)+9,0)</f>
        <v>0</v>
      </c>
      <c r="EA38" s="22">
        <f>Target_AM[[#This Row],[PROPORSI]]*VLOOKUP(Target_AM[[#This Row],[NIPNAS]],Target_CC[],COLUMN(DM$2)+9,0)</f>
        <v>0</v>
      </c>
    </row>
    <row r="39" spans="2:131" x14ac:dyDescent="0.3">
      <c r="B39">
        <v>403652</v>
      </c>
      <c r="C39" t="s">
        <v>1004</v>
      </c>
      <c r="D39">
        <v>1</v>
      </c>
      <c r="E39" s="8">
        <v>45658</v>
      </c>
      <c r="F39">
        <v>4444459</v>
      </c>
      <c r="G39" t="s">
        <v>944</v>
      </c>
      <c r="J39" t="s">
        <v>888</v>
      </c>
      <c r="K39" t="s">
        <v>23</v>
      </c>
      <c r="L39" t="s">
        <v>159</v>
      </c>
      <c r="M39" t="s">
        <v>18</v>
      </c>
      <c r="N39" s="23">
        <f>Target_AM[[#This Row],[PROPORSI]]*VLOOKUP(Target_AM[[#This Row],[NIPNAS]],Target_CC[],9,0)</f>
        <v>661529495</v>
      </c>
      <c r="O39" s="22">
        <f>Target_AM[[#This Row],[PROPORSI]]*VLOOKUP(Target_AM[[#This Row],[NIPNAS]],Target_CC[],COLUMN(A$2)+9,0)</f>
        <v>23816643</v>
      </c>
      <c r="P39" s="22">
        <f>Target_AM[[#This Row],[PROPORSI]]*VLOOKUP(Target_AM[[#This Row],[NIPNAS]],Target_CC[],COLUMN(B$2)+9,0)</f>
        <v>43689413</v>
      </c>
      <c r="Q39" s="22">
        <f>Target_AM[[#This Row],[PROPORSI]]*VLOOKUP(Target_AM[[#This Row],[NIPNAS]],Target_CC[],COLUMN(C$2)+9,0)</f>
        <v>41048628</v>
      </c>
      <c r="R39" s="22">
        <f>Target_AM[[#This Row],[PROPORSI]]*VLOOKUP(Target_AM[[#This Row],[NIPNAS]],Target_CC[],COLUMN(D$2)+9,0)</f>
        <v>35665204</v>
      </c>
      <c r="S39" s="22">
        <f>Target_AM[[#This Row],[PROPORSI]]*VLOOKUP(Target_AM[[#This Row],[NIPNAS]],Target_CC[],COLUMN(E$2)+9,0)</f>
        <v>36006796</v>
      </c>
      <c r="T39" s="22">
        <f>Target_AM[[#This Row],[PROPORSI]]*VLOOKUP(Target_AM[[#This Row],[NIPNAS]],Target_CC[],COLUMN(F$2)+9,0)</f>
        <v>36166643</v>
      </c>
      <c r="U39" s="22">
        <f>Target_AM[[#This Row],[PROPORSI]]*VLOOKUP(Target_AM[[#This Row],[NIPNAS]],Target_CC[],COLUMN(G$2)+9,0)</f>
        <v>39847847</v>
      </c>
      <c r="V39" s="22">
        <f>Target_AM[[#This Row],[PROPORSI]]*VLOOKUP(Target_AM[[#This Row],[NIPNAS]],Target_CC[],COLUMN(H$2)+9,0)</f>
        <v>39477025</v>
      </c>
      <c r="W39" s="22">
        <f>Target_AM[[#This Row],[PROPORSI]]*VLOOKUP(Target_AM[[#This Row],[NIPNAS]],Target_CC[],COLUMN(I$2)+9,0)</f>
        <v>39465085</v>
      </c>
      <c r="X39" s="22">
        <f>Target_AM[[#This Row],[PROPORSI]]*VLOOKUP(Target_AM[[#This Row],[NIPNAS]],Target_CC[],COLUMN(J$2)+9,0)</f>
        <v>39786887</v>
      </c>
      <c r="Y39" s="22">
        <f>Target_AM[[#This Row],[PROPORSI]]*VLOOKUP(Target_AM[[#This Row],[NIPNAS]],Target_CC[],COLUMN(K$2)+9,0)</f>
        <v>39274467</v>
      </c>
      <c r="Z39" s="22">
        <f>Target_AM[[#This Row],[PROPORSI]]*VLOOKUP(Target_AM[[#This Row],[NIPNAS]],Target_CC[],COLUMN(L$2)+9,0)</f>
        <v>39274051</v>
      </c>
      <c r="AA39" s="22">
        <f>Target_AM[[#This Row],[PROPORSI]]*VLOOKUP(Target_AM[[#This Row],[NIPNAS]],Target_CC[],COLUMN(M$2)+9,0)</f>
        <v>453518689</v>
      </c>
      <c r="AB39" s="22">
        <f>Target_AM[[#This Row],[PROPORSI]]*VLOOKUP(Target_AM[[#This Row],[NIPNAS]],Target_CC[],COLUMN(N$2)+9,0)</f>
        <v>1708149</v>
      </c>
      <c r="AC39" s="22">
        <f>Target_AM[[#This Row],[PROPORSI]]*VLOOKUP(Target_AM[[#This Row],[NIPNAS]],Target_CC[],COLUMN(O$2)+9,0)</f>
        <v>3133441</v>
      </c>
      <c r="AD39" s="22">
        <f>Target_AM[[#This Row],[PROPORSI]]*VLOOKUP(Target_AM[[#This Row],[NIPNAS]],Target_CC[],COLUMN(P$2)+9,0)</f>
        <v>2944042</v>
      </c>
      <c r="AE39" s="22">
        <f>Target_AM[[#This Row],[PROPORSI]]*VLOOKUP(Target_AM[[#This Row],[NIPNAS]],Target_CC[],COLUMN(Q$2)+9,0)</f>
        <v>2557938</v>
      </c>
      <c r="AF39" s="22">
        <f>Target_AM[[#This Row],[PROPORSI]]*VLOOKUP(Target_AM[[#This Row],[NIPNAS]],Target_CC[],COLUMN(R$2)+9,0)</f>
        <v>2582437</v>
      </c>
      <c r="AG39" s="22">
        <f>Target_AM[[#This Row],[PROPORSI]]*VLOOKUP(Target_AM[[#This Row],[NIPNAS]],Target_CC[],COLUMN(S$2)+9,0)</f>
        <v>2593902</v>
      </c>
      <c r="AH39" s="22">
        <f>Target_AM[[#This Row],[PROPORSI]]*VLOOKUP(Target_AM[[#This Row],[NIPNAS]],Target_CC[],COLUMN(T$2)+9,0)</f>
        <v>2857921</v>
      </c>
      <c r="AI39" s="22">
        <f>Target_AM[[#This Row],[PROPORSI]]*VLOOKUP(Target_AM[[#This Row],[NIPNAS]],Target_CC[],COLUMN(U$2)+9,0)</f>
        <v>2831325</v>
      </c>
      <c r="AJ39" s="22">
        <f>Target_AM[[#This Row],[PROPORSI]]*VLOOKUP(Target_AM[[#This Row],[NIPNAS]],Target_CC[],COLUMN(V$2)+9,0)</f>
        <v>2830469</v>
      </c>
      <c r="AK39" s="22">
        <f>Target_AM[[#This Row],[PROPORSI]]*VLOOKUP(Target_AM[[#This Row],[NIPNAS]],Target_CC[],COLUMN(W$2)+9,0)</f>
        <v>2853549</v>
      </c>
      <c r="AL39" s="22">
        <f>Target_AM[[#This Row],[PROPORSI]]*VLOOKUP(Target_AM[[#This Row],[NIPNAS]],Target_CC[],COLUMN(X$2)+9,0)</f>
        <v>2816797</v>
      </c>
      <c r="AM39" s="22">
        <f>Target_AM[[#This Row],[PROPORSI]]*VLOOKUP(Target_AM[[#This Row],[NIPNAS]],Target_CC[],COLUMN(Y$2)+9,0)</f>
        <v>2816768</v>
      </c>
      <c r="AN39" s="22">
        <f>Target_AM[[#This Row],[PROPORSI]]*VLOOKUP(Target_AM[[#This Row],[NIPNAS]],Target_CC[],COLUMN(Z$2)+9,0)</f>
        <v>32526738</v>
      </c>
      <c r="AO39" s="22">
        <f>Target_AM[[#This Row],[PROPORSI]]*VLOOKUP(Target_AM[[#This Row],[NIPNAS]],Target_CC[],COLUMN(AA$2)+9,0)</f>
        <v>25524792</v>
      </c>
      <c r="AP39" s="22">
        <f>Target_AM[[#This Row],[PROPORSI]]*VLOOKUP(Target_AM[[#This Row],[NIPNAS]],Target_CC[],COLUMN(AB$2)+9,0)</f>
        <v>46822854</v>
      </c>
      <c r="AQ39" s="22">
        <f>Target_AM[[#This Row],[PROPORSI]]*VLOOKUP(Target_AM[[#This Row],[NIPNAS]],Target_CC[],COLUMN(AC$2)+9,0)</f>
        <v>43992670</v>
      </c>
      <c r="AR39" s="22">
        <f>Target_AM[[#This Row],[PROPORSI]]*VLOOKUP(Target_AM[[#This Row],[NIPNAS]],Target_CC[],COLUMN(AD$2)+9,0)</f>
        <v>38223142</v>
      </c>
      <c r="AS39" s="22">
        <f>Target_AM[[#This Row],[PROPORSI]]*VLOOKUP(Target_AM[[#This Row],[NIPNAS]],Target_CC[],COLUMN(AE$2)+9,0)</f>
        <v>38589233</v>
      </c>
      <c r="AT39" s="22">
        <f>Target_AM[[#This Row],[PROPORSI]]*VLOOKUP(Target_AM[[#This Row],[NIPNAS]],Target_CC[],COLUMN(AF$2)+9,0)</f>
        <v>38760545</v>
      </c>
      <c r="AU39" s="22">
        <f>Target_AM[[#This Row],[PROPORSI]]*VLOOKUP(Target_AM[[#This Row],[NIPNAS]],Target_CC[],COLUMN(AG$2)+9,0)</f>
        <v>42705768</v>
      </c>
      <c r="AV39" s="22">
        <f>Target_AM[[#This Row],[PROPORSI]]*VLOOKUP(Target_AM[[#This Row],[NIPNAS]],Target_CC[],COLUMN(AH$2)+9,0)</f>
        <v>42308350</v>
      </c>
      <c r="AW39" s="22">
        <f>Target_AM[[#This Row],[PROPORSI]]*VLOOKUP(Target_AM[[#This Row],[NIPNAS]],Target_CC[],COLUMN(AI$2)+9,0)</f>
        <v>42295554</v>
      </c>
      <c r="AX39" s="22">
        <f>Target_AM[[#This Row],[PROPORSI]]*VLOOKUP(Target_AM[[#This Row],[NIPNAS]],Target_CC[],COLUMN(AJ$2)+9,0)</f>
        <v>42640436</v>
      </c>
      <c r="AY39" s="22">
        <f>Target_AM[[#This Row],[PROPORSI]]*VLOOKUP(Target_AM[[#This Row],[NIPNAS]],Target_CC[],COLUMN(AK$2)+9,0)</f>
        <v>42091264</v>
      </c>
      <c r="AZ39" s="22">
        <f>Target_AM[[#This Row],[PROPORSI]]*VLOOKUP(Target_AM[[#This Row],[NIPNAS]],Target_CC[],COLUMN(AL$2)+9,0)</f>
        <v>42090819</v>
      </c>
      <c r="BA39" s="22">
        <f>Target_AM[[#This Row],[PROPORSI]]*VLOOKUP(Target_AM[[#This Row],[NIPNAS]],Target_CC[],COLUMN(AM$2)+9,0)</f>
        <v>486045427</v>
      </c>
      <c r="BB39" s="22">
        <f>Target_AM[[#This Row],[PROPORSI]]*VLOOKUP(Target_AM[[#This Row],[NIPNAS]],Target_CC[],COLUMN(AN$2)+9,0)</f>
        <v>796863</v>
      </c>
      <c r="BC39" s="22">
        <f>Target_AM[[#This Row],[PROPORSI]]*VLOOKUP(Target_AM[[#This Row],[NIPNAS]],Target_CC[],COLUMN(AO$2)+9,0)</f>
        <v>800270</v>
      </c>
      <c r="BD39" s="22">
        <f>Target_AM[[#This Row],[PROPORSI]]*VLOOKUP(Target_AM[[#This Row],[NIPNAS]],Target_CC[],COLUMN(AP$2)+9,0)</f>
        <v>796384</v>
      </c>
      <c r="BE39" s="22">
        <f>Target_AM[[#This Row],[PROPORSI]]*VLOOKUP(Target_AM[[#This Row],[NIPNAS]],Target_CC[],COLUMN(AQ$2)+9,0)</f>
        <v>786373</v>
      </c>
      <c r="BF39" s="22">
        <f>Target_AM[[#This Row],[PROPORSI]]*VLOOKUP(Target_AM[[#This Row],[NIPNAS]],Target_CC[],COLUMN(AR$2)+9,0)</f>
        <v>793936</v>
      </c>
      <c r="BG39" s="22">
        <f>Target_AM[[#This Row],[PROPORSI]]*VLOOKUP(Target_AM[[#This Row],[NIPNAS]],Target_CC[],COLUMN(AS$2)+9,0)</f>
        <v>797473</v>
      </c>
      <c r="BH39" s="22">
        <f>Target_AM[[#This Row],[PROPORSI]]*VLOOKUP(Target_AM[[#This Row],[NIPNAS]],Target_CC[],COLUMN(AT$2)+9,0)</f>
        <v>878692</v>
      </c>
      <c r="BI39" s="22">
        <f>Target_AM[[#This Row],[PROPORSI]]*VLOOKUP(Target_AM[[#This Row],[NIPNAS]],Target_CC[],COLUMN(AU$2)+9,0)</f>
        <v>870482</v>
      </c>
      <c r="BJ39" s="22">
        <f>Target_AM[[#This Row],[PROPORSI]]*VLOOKUP(Target_AM[[#This Row],[NIPNAS]],Target_CC[],COLUMN(AV$2)+9,0)</f>
        <v>870216</v>
      </c>
      <c r="BK39" s="22">
        <f>Target_AM[[#This Row],[PROPORSI]]*VLOOKUP(Target_AM[[#This Row],[NIPNAS]],Target_CC[],COLUMN(AW$2)+9,0)</f>
        <v>877333</v>
      </c>
      <c r="BL39" s="22">
        <f>Target_AM[[#This Row],[PROPORSI]]*VLOOKUP(Target_AM[[#This Row],[NIPNAS]],Target_CC[],COLUMN(AX$2)+9,0)</f>
        <v>865994</v>
      </c>
      <c r="BM39" s="22">
        <f>Target_AM[[#This Row],[PROPORSI]]*VLOOKUP(Target_AM[[#This Row],[NIPNAS]],Target_CC[],COLUMN(AY$2)+9,0)</f>
        <v>865985</v>
      </c>
      <c r="BN39" s="22">
        <f>Target_AM[[#This Row],[PROPORSI]]*VLOOKUP(Target_AM[[#This Row],[NIPNAS]],Target_CC[],COLUMN(AZ$2)+9,0)</f>
        <v>10000001</v>
      </c>
      <c r="BO39" s="22">
        <f>Target_AM[[#This Row],[PROPORSI]]*VLOOKUP(Target_AM[[#This Row],[NIPNAS]],Target_CC[],COLUMN(BA$2)+9,0)</f>
        <v>37057316</v>
      </c>
      <c r="BP39" s="22">
        <f>Target_AM[[#This Row],[PROPORSI]]*VLOOKUP(Target_AM[[#This Row],[NIPNAS]],Target_CC[],COLUMN(BB$2)+9,0)</f>
        <v>162400527</v>
      </c>
      <c r="BQ39" s="22">
        <f>Target_AM[[#This Row],[PROPORSI]]*VLOOKUP(Target_AM[[#This Row],[NIPNAS]],Target_CC[],COLUMN(BC$2)+9,0)</f>
        <v>48144205</v>
      </c>
      <c r="BR39" s="22">
        <f>Target_AM[[#This Row],[PROPORSI]]*VLOOKUP(Target_AM[[#This Row],[NIPNAS]],Target_CC[],COLUMN(BD$2)+9,0)</f>
        <v>43011329</v>
      </c>
      <c r="BS39" s="22">
        <f>Target_AM[[#This Row],[PROPORSI]]*VLOOKUP(Target_AM[[#This Row],[NIPNAS]],Target_CC[],COLUMN(BE$2)+9,0)</f>
        <v>43011329</v>
      </c>
      <c r="BT39" s="22">
        <f>Target_AM[[#This Row],[PROPORSI]]*VLOOKUP(Target_AM[[#This Row],[NIPNAS]],Target_CC[],COLUMN(BF$2)+9,0)</f>
        <v>43011329</v>
      </c>
      <c r="BU39" s="22">
        <f>Target_AM[[#This Row],[PROPORSI]]*VLOOKUP(Target_AM[[#This Row],[NIPNAS]],Target_CC[],COLUMN(BG$2)+9,0)</f>
        <v>43011329</v>
      </c>
      <c r="BV39" s="22">
        <f>Target_AM[[#This Row],[PROPORSI]]*VLOOKUP(Target_AM[[#This Row],[NIPNAS]],Target_CC[],COLUMN(BH$2)+9,0)</f>
        <v>43011329</v>
      </c>
      <c r="BW39" s="22">
        <f>Target_AM[[#This Row],[PROPORSI]]*VLOOKUP(Target_AM[[#This Row],[NIPNAS]],Target_CC[],COLUMN(BI$2)+9,0)</f>
        <v>43011329</v>
      </c>
      <c r="BX39" s="22">
        <f>Target_AM[[#This Row],[PROPORSI]]*VLOOKUP(Target_AM[[#This Row],[NIPNAS]],Target_CC[],COLUMN(BJ$2)+9,0)</f>
        <v>43011329</v>
      </c>
      <c r="BY39" s="22">
        <f>Target_AM[[#This Row],[PROPORSI]]*VLOOKUP(Target_AM[[#This Row],[NIPNAS]],Target_CC[],COLUMN(BK$2)+9,0)</f>
        <v>43011329</v>
      </c>
      <c r="BZ39" s="22">
        <f>Target_AM[[#This Row],[PROPORSI]]*VLOOKUP(Target_AM[[#This Row],[NIPNAS]],Target_CC[],COLUMN(BL$2)+9,0)</f>
        <v>43011329</v>
      </c>
      <c r="CA39" s="22">
        <f>Target_AM[[#This Row],[PROPORSI]]*VLOOKUP(Target_AM[[#This Row],[NIPNAS]],Target_CC[],COLUMN(BM$2)+9,0)</f>
        <v>634704009</v>
      </c>
      <c r="CB39" s="22">
        <f>Target_AM[[#This Row],[PROPORSI]]*VLOOKUP(Target_AM[[#This Row],[NIPNAS]],Target_CC[],COLUMN(BN$2)+9,0)</f>
        <v>30300000</v>
      </c>
      <c r="CC39" s="22">
        <f>Target_AM[[#This Row],[PROPORSI]]*VLOOKUP(Target_AM[[#This Row],[NIPNAS]],Target_CC[],COLUMN(BO$2)+9,0)</f>
        <v>156064286</v>
      </c>
      <c r="CD39" s="22">
        <f>Target_AM[[#This Row],[PROPORSI]]*VLOOKUP(Target_AM[[#This Row],[NIPNAS]],Target_CC[],COLUMN(BP$2)+9,0)</f>
        <v>38700000</v>
      </c>
      <c r="CE39" s="22">
        <f>Target_AM[[#This Row],[PROPORSI]]*VLOOKUP(Target_AM[[#This Row],[NIPNAS]],Target_CC[],COLUMN(BQ$2)+9,0)</f>
        <v>36765000</v>
      </c>
      <c r="CF39" s="22">
        <f>Target_AM[[#This Row],[PROPORSI]]*VLOOKUP(Target_AM[[#This Row],[NIPNAS]],Target_CC[],COLUMN(BR$2)+9,0)</f>
        <v>36765000</v>
      </c>
      <c r="CG39" s="22">
        <f>Target_AM[[#This Row],[PROPORSI]]*VLOOKUP(Target_AM[[#This Row],[NIPNAS]],Target_CC[],COLUMN(BS$2)+9,0)</f>
        <v>36765000</v>
      </c>
      <c r="CH39" s="22">
        <f>Target_AM[[#This Row],[PROPORSI]]*VLOOKUP(Target_AM[[#This Row],[NIPNAS]],Target_CC[],COLUMN(BT$2)+9,0)</f>
        <v>36765000</v>
      </c>
      <c r="CI39" s="22">
        <f>Target_AM[[#This Row],[PROPORSI]]*VLOOKUP(Target_AM[[#This Row],[NIPNAS]],Target_CC[],COLUMN(BU$2)+9,0)</f>
        <v>36765000</v>
      </c>
      <c r="CJ39" s="22">
        <f>Target_AM[[#This Row],[PROPORSI]]*VLOOKUP(Target_AM[[#This Row],[NIPNAS]],Target_CC[],COLUMN(BV$2)+9,0)</f>
        <v>36765000</v>
      </c>
      <c r="CK39" s="22">
        <f>Target_AM[[#This Row],[PROPORSI]]*VLOOKUP(Target_AM[[#This Row],[NIPNAS]],Target_CC[],COLUMN(BW$2)+9,0)</f>
        <v>36765000</v>
      </c>
      <c r="CL39" s="22">
        <f>Target_AM[[#This Row],[PROPORSI]]*VLOOKUP(Target_AM[[#This Row],[NIPNAS]],Target_CC[],COLUMN(BX$2)+9,0)</f>
        <v>36765000</v>
      </c>
      <c r="CM39" s="22">
        <f>Target_AM[[#This Row],[PROPORSI]]*VLOOKUP(Target_AM[[#This Row],[NIPNAS]],Target_CC[],COLUMN(BY$2)+9,0)</f>
        <v>36765000</v>
      </c>
      <c r="CN39" s="22">
        <f>Target_AM[[#This Row],[PROPORSI]]*VLOOKUP(Target_AM[[#This Row],[NIPNAS]],Target_CC[],COLUMN(BZ$2)+9,0)</f>
        <v>555949286</v>
      </c>
      <c r="CO39" s="22">
        <f>Target_AM[[#This Row],[PROPORSI]]*VLOOKUP(Target_AM[[#This Row],[NIPNAS]],Target_CC[],COLUMN(CA$2)+9,0)</f>
        <v>6773575</v>
      </c>
      <c r="CP39" s="22">
        <f>Target_AM[[#This Row],[PROPORSI]]*VLOOKUP(Target_AM[[#This Row],[NIPNAS]],Target_CC[],COLUMN(CB$2)+9,0)</f>
        <v>6357408</v>
      </c>
      <c r="CQ39" s="22">
        <f>Target_AM[[#This Row],[PROPORSI]]*VLOOKUP(Target_AM[[#This Row],[NIPNAS]],Target_CC[],COLUMN(CC$2)+9,0)</f>
        <v>6246329</v>
      </c>
      <c r="CR39" s="22">
        <f>Target_AM[[#This Row],[PROPORSI]]*VLOOKUP(Target_AM[[#This Row],[NIPNAS]],Target_CC[],COLUMN(CD$2)+9,0)</f>
        <v>6246329</v>
      </c>
      <c r="CS39" s="22">
        <f>Target_AM[[#This Row],[PROPORSI]]*VLOOKUP(Target_AM[[#This Row],[NIPNAS]],Target_CC[],COLUMN(CE$2)+9,0)</f>
        <v>6246329</v>
      </c>
      <c r="CT39" s="22">
        <f>Target_AM[[#This Row],[PROPORSI]]*VLOOKUP(Target_AM[[#This Row],[NIPNAS]],Target_CC[],COLUMN(CF$2)+9,0)</f>
        <v>6246329</v>
      </c>
      <c r="CU39" s="22">
        <f>Target_AM[[#This Row],[PROPORSI]]*VLOOKUP(Target_AM[[#This Row],[NIPNAS]],Target_CC[],COLUMN(CG$2)+9,0)</f>
        <v>6246329</v>
      </c>
      <c r="CV39" s="22">
        <f>Target_AM[[#This Row],[PROPORSI]]*VLOOKUP(Target_AM[[#This Row],[NIPNAS]],Target_CC[],COLUMN(CH$2)+9,0)</f>
        <v>6246329</v>
      </c>
      <c r="CW39" s="22">
        <f>Target_AM[[#This Row],[PROPORSI]]*VLOOKUP(Target_AM[[#This Row],[NIPNAS]],Target_CC[],COLUMN(CI$2)+9,0)</f>
        <v>6246329</v>
      </c>
      <c r="CX39" s="22">
        <f>Target_AM[[#This Row],[PROPORSI]]*VLOOKUP(Target_AM[[#This Row],[NIPNAS]],Target_CC[],COLUMN(CJ$2)+9,0)</f>
        <v>6246329</v>
      </c>
      <c r="CY39" s="22">
        <f>Target_AM[[#This Row],[PROPORSI]]*VLOOKUP(Target_AM[[#This Row],[NIPNAS]],Target_CC[],COLUMN(CK$2)+9,0)</f>
        <v>6246329</v>
      </c>
      <c r="CZ39" s="22">
        <f>Target_AM[[#This Row],[PROPORSI]]*VLOOKUP(Target_AM[[#This Row],[NIPNAS]],Target_CC[],COLUMN(CL$2)+9,0)</f>
        <v>6246329</v>
      </c>
      <c r="DA39" s="22">
        <f>Target_AM[[#This Row],[PROPORSI]]*VLOOKUP(Target_AM[[#This Row],[NIPNAS]],Target_CC[],COLUMN(CM$2)+9,0)</f>
        <v>75594273</v>
      </c>
      <c r="DB39" s="22">
        <f>Target_AM[[#This Row],[PROPORSI]]*VLOOKUP(Target_AM[[#This Row],[NIPNAS]],Target_CC[],COLUMN(CN$2)+9,0)</f>
        <v>0</v>
      </c>
      <c r="DC39" s="22">
        <f>Target_AM[[#This Row],[PROPORSI]]*VLOOKUP(Target_AM[[#This Row],[NIPNAS]],Target_CC[],COLUMN(CO$2)+9,0)</f>
        <v>-600000</v>
      </c>
      <c r="DD39" s="22">
        <f>Target_AM[[#This Row],[PROPORSI]]*VLOOKUP(Target_AM[[#This Row],[NIPNAS]],Target_CC[],COLUMN(CP$2)+9,0)</f>
        <v>0</v>
      </c>
      <c r="DE39" s="22">
        <f>Target_AM[[#This Row],[PROPORSI]]*VLOOKUP(Target_AM[[#This Row],[NIPNAS]],Target_CC[],COLUMN(CQ$2)+9,0)</f>
        <v>0</v>
      </c>
      <c r="DF39" s="22">
        <f>Target_AM[[#This Row],[PROPORSI]]*VLOOKUP(Target_AM[[#This Row],[NIPNAS]],Target_CC[],COLUMN(CR$2)+9,0)</f>
        <v>0</v>
      </c>
      <c r="DG39" s="22">
        <f>Target_AM[[#This Row],[PROPORSI]]*VLOOKUP(Target_AM[[#This Row],[NIPNAS]],Target_CC[],COLUMN(CS$2)+9,0)</f>
        <v>0</v>
      </c>
      <c r="DH39" s="22">
        <f>Target_AM[[#This Row],[PROPORSI]]*VLOOKUP(Target_AM[[#This Row],[NIPNAS]],Target_CC[],COLUMN(CT$2)+9,0)</f>
        <v>0</v>
      </c>
      <c r="DI39" s="22">
        <f>Target_AM[[#This Row],[PROPORSI]]*VLOOKUP(Target_AM[[#This Row],[NIPNAS]],Target_CC[],COLUMN(CU$2)+9,0)</f>
        <v>0</v>
      </c>
      <c r="DJ39" s="22">
        <f>Target_AM[[#This Row],[PROPORSI]]*VLOOKUP(Target_AM[[#This Row],[NIPNAS]],Target_CC[],COLUMN(CV$2)+9,0)</f>
        <v>0</v>
      </c>
      <c r="DK39" s="22">
        <f>Target_AM[[#This Row],[PROPORSI]]*VLOOKUP(Target_AM[[#This Row],[NIPNAS]],Target_CC[],COLUMN(CW$2)+9,0)</f>
        <v>0</v>
      </c>
      <c r="DL39" s="22">
        <f>Target_AM[[#This Row],[PROPORSI]]*VLOOKUP(Target_AM[[#This Row],[NIPNAS]],Target_CC[],COLUMN(CX$2)+9,0)</f>
        <v>0</v>
      </c>
      <c r="DM39" s="22">
        <f>Target_AM[[#This Row],[PROPORSI]]*VLOOKUP(Target_AM[[#This Row],[NIPNAS]],Target_CC[],COLUMN(CY$2)+9,0)</f>
        <v>0</v>
      </c>
      <c r="DN39" s="22">
        <f>Target_AM[[#This Row],[PROPORSI]]*VLOOKUP(Target_AM[[#This Row],[NIPNAS]],Target_CC[],COLUMN(CZ$2)+9,0)</f>
        <v>-600000</v>
      </c>
      <c r="DO39" s="22">
        <f>Target_AM[[#This Row],[PROPORSI]]*VLOOKUP(Target_AM[[#This Row],[NIPNAS]],Target_CC[],COLUMN(DA$2)+9,0)</f>
        <v>0</v>
      </c>
      <c r="DP39" s="22">
        <f>Target_AM[[#This Row],[PROPORSI]]*VLOOKUP(Target_AM[[#This Row],[NIPNAS]],Target_CC[],COLUMN(DB$2)+9,0)</f>
        <v>0</v>
      </c>
      <c r="DQ39" s="22">
        <f>Target_AM[[#This Row],[PROPORSI]]*VLOOKUP(Target_AM[[#This Row],[NIPNAS]],Target_CC[],COLUMN(DC$2)+9,0)</f>
        <v>0</v>
      </c>
      <c r="DR39" s="22">
        <f>Target_AM[[#This Row],[PROPORSI]]*VLOOKUP(Target_AM[[#This Row],[NIPNAS]],Target_CC[],COLUMN(DD$2)+9,0)</f>
        <v>0</v>
      </c>
      <c r="DS39" s="22">
        <f>Target_AM[[#This Row],[PROPORSI]]*VLOOKUP(Target_AM[[#This Row],[NIPNAS]],Target_CC[],COLUMN(DE$2)+9,0)</f>
        <v>0</v>
      </c>
      <c r="DT39" s="22">
        <f>Target_AM[[#This Row],[PROPORSI]]*VLOOKUP(Target_AM[[#This Row],[NIPNAS]],Target_CC[],COLUMN(DF$2)+9,0)</f>
        <v>0</v>
      </c>
      <c r="DU39" s="22">
        <f>Target_AM[[#This Row],[PROPORSI]]*VLOOKUP(Target_AM[[#This Row],[NIPNAS]],Target_CC[],COLUMN(DG$2)+9,0)</f>
        <v>0</v>
      </c>
      <c r="DV39" s="22">
        <f>Target_AM[[#This Row],[PROPORSI]]*VLOOKUP(Target_AM[[#This Row],[NIPNAS]],Target_CC[],COLUMN(DH$2)+9,0)</f>
        <v>0</v>
      </c>
      <c r="DW39" s="22">
        <f>Target_AM[[#This Row],[PROPORSI]]*VLOOKUP(Target_AM[[#This Row],[NIPNAS]],Target_CC[],COLUMN(DI$2)+9,0)</f>
        <v>0</v>
      </c>
      <c r="DX39" s="22">
        <f>Target_AM[[#This Row],[PROPORSI]]*VLOOKUP(Target_AM[[#This Row],[NIPNAS]],Target_CC[],COLUMN(DJ$2)+9,0)</f>
        <v>0</v>
      </c>
      <c r="DY39" s="22">
        <f>Target_AM[[#This Row],[PROPORSI]]*VLOOKUP(Target_AM[[#This Row],[NIPNAS]],Target_CC[],COLUMN(DK$2)+9,0)</f>
        <v>0</v>
      </c>
      <c r="DZ39" s="22">
        <f>Target_AM[[#This Row],[PROPORSI]]*VLOOKUP(Target_AM[[#This Row],[NIPNAS]],Target_CC[],COLUMN(DL$2)+9,0)</f>
        <v>0</v>
      </c>
      <c r="EA39" s="22">
        <f>Target_AM[[#This Row],[PROPORSI]]*VLOOKUP(Target_AM[[#This Row],[NIPNAS]],Target_CC[],COLUMN(DM$2)+9,0)</f>
        <v>0</v>
      </c>
    </row>
    <row r="40" spans="2:131" x14ac:dyDescent="0.3">
      <c r="B40">
        <v>970167</v>
      </c>
      <c r="C40" t="s">
        <v>1071</v>
      </c>
      <c r="D40">
        <v>1</v>
      </c>
      <c r="E40" s="8">
        <v>45658</v>
      </c>
      <c r="F40">
        <v>19560217</v>
      </c>
      <c r="G40" t="s">
        <v>686</v>
      </c>
      <c r="J40" t="s">
        <v>309</v>
      </c>
      <c r="K40" t="s">
        <v>22</v>
      </c>
      <c r="L40" t="s">
        <v>159</v>
      </c>
      <c r="M40" t="s">
        <v>29</v>
      </c>
      <c r="N40" s="23">
        <f>Target_AM[[#This Row],[PROPORSI]]*VLOOKUP(Target_AM[[#This Row],[NIPNAS]],Target_CC[],9,0)</f>
        <v>0</v>
      </c>
      <c r="O40" s="22">
        <f>Target_AM[[#This Row],[PROPORSI]]*VLOOKUP(Target_AM[[#This Row],[NIPNAS]],Target_CC[],COLUMN(A$2)+9,0)</f>
        <v>280638.63636363635</v>
      </c>
      <c r="P40" s="22">
        <f>Target_AM[[#This Row],[PROPORSI]]*VLOOKUP(Target_AM[[#This Row],[NIPNAS]],Target_CC[],COLUMN(B$2)+9,0)</f>
        <v>295409.09090909094</v>
      </c>
      <c r="Q40" s="22">
        <f>Target_AM[[#This Row],[PROPORSI]]*VLOOKUP(Target_AM[[#This Row],[NIPNAS]],Target_CC[],COLUMN(C$2)+9,0)</f>
        <v>265868.18181818182</v>
      </c>
      <c r="R40" s="22">
        <f>Target_AM[[#This Row],[PROPORSI]]*VLOOKUP(Target_AM[[#This Row],[NIPNAS]],Target_CC[],COLUMN(D$2)+9,0)</f>
        <v>236327.27272727274</v>
      </c>
      <c r="S40" s="22">
        <f>Target_AM[[#This Row],[PROPORSI]]*VLOOKUP(Target_AM[[#This Row],[NIPNAS]],Target_CC[],COLUMN(E$2)+9,0)</f>
        <v>251097.72727272729</v>
      </c>
      <c r="T40" s="22">
        <f>Target_AM[[#This Row],[PROPORSI]]*VLOOKUP(Target_AM[[#This Row],[NIPNAS]],Target_CC[],COLUMN(F$2)+9,0)</f>
        <v>265868.18181818182</v>
      </c>
      <c r="U40" s="22">
        <f>Target_AM[[#This Row],[PROPORSI]]*VLOOKUP(Target_AM[[#This Row],[NIPNAS]],Target_CC[],COLUMN(G$2)+9,0)</f>
        <v>339720.45454545453</v>
      </c>
      <c r="V40" s="22">
        <f>Target_AM[[#This Row],[PROPORSI]]*VLOOKUP(Target_AM[[#This Row],[NIPNAS]],Target_CC[],COLUMN(H$2)+9,0)</f>
        <v>310179.54545454547</v>
      </c>
      <c r="W40" s="22">
        <f>Target_AM[[#This Row],[PROPORSI]]*VLOOKUP(Target_AM[[#This Row],[NIPNAS]],Target_CC[],COLUMN(I$2)+9,0)</f>
        <v>310179.54545454547</v>
      </c>
      <c r="X40" s="22">
        <f>Target_AM[[#This Row],[PROPORSI]]*VLOOKUP(Target_AM[[#This Row],[NIPNAS]],Target_CC[],COLUMN(J$2)+9,0)</f>
        <v>339720.45454545453</v>
      </c>
      <c r="Y40" s="22">
        <f>Target_AM[[#This Row],[PROPORSI]]*VLOOKUP(Target_AM[[#This Row],[NIPNAS]],Target_CC[],COLUMN(K$2)+9,0)</f>
        <v>295409.09090909094</v>
      </c>
      <c r="Z40" s="22">
        <f>Target_AM[[#This Row],[PROPORSI]]*VLOOKUP(Target_AM[[#This Row],[NIPNAS]],Target_CC[],COLUMN(L$2)+9,0)</f>
        <v>310179.54545454547</v>
      </c>
      <c r="AA40" s="22">
        <f>Target_AM[[#This Row],[PROPORSI]]*VLOOKUP(Target_AM[[#This Row],[NIPNAS]],Target_CC[],COLUMN(M$2)+9,0)</f>
        <v>3500597.7272727275</v>
      </c>
      <c r="AB40" s="22">
        <f>Target_AM[[#This Row],[PROPORSI]]*VLOOKUP(Target_AM[[#This Row],[NIPNAS]],Target_CC[],COLUMN(N$2)+9,0)</f>
        <v>37606.39823776127</v>
      </c>
      <c r="AC40" s="22">
        <f>Target_AM[[#This Row],[PROPORSI]]*VLOOKUP(Target_AM[[#This Row],[NIPNAS]],Target_CC[],COLUMN(O$2)+9,0)</f>
        <v>39992.445468291327</v>
      </c>
      <c r="AD40" s="22">
        <f>Target_AM[[#This Row],[PROPORSI]]*VLOOKUP(Target_AM[[#This Row],[NIPNAS]],Target_CC[],COLUMN(P$2)+9,0)</f>
        <v>52621.013873341719</v>
      </c>
      <c r="AE40" s="22">
        <f>Target_AM[[#This Row],[PROPORSI]]*VLOOKUP(Target_AM[[#This Row],[NIPNAS]],Target_CC[],COLUMN(Q$2)+9,0)</f>
        <v>53649.93535630501</v>
      </c>
      <c r="AF40" s="22">
        <f>Target_AM[[#This Row],[PROPORSI]]*VLOOKUP(Target_AM[[#This Row],[NIPNAS]],Target_CC[],COLUMN(R$2)+9,0)</f>
        <v>70173.221652006541</v>
      </c>
      <c r="AG40" s="22">
        <f>Target_AM[[#This Row],[PROPORSI]]*VLOOKUP(Target_AM[[#This Row],[NIPNAS]],Target_CC[],COLUMN(S$2)+9,0)</f>
        <v>65566.633260169809</v>
      </c>
      <c r="AH40" s="22">
        <f>Target_AM[[#This Row],[PROPORSI]]*VLOOKUP(Target_AM[[#This Row],[NIPNAS]],Target_CC[],COLUMN(T$2)+9,0)</f>
        <v>57576.720975822973</v>
      </c>
      <c r="AI40" s="22">
        <f>Target_AM[[#This Row],[PROPORSI]]*VLOOKUP(Target_AM[[#This Row],[NIPNAS]],Target_CC[],COLUMN(U$2)+9,0)</f>
        <v>65131.37614545157</v>
      </c>
      <c r="AJ40" s="22">
        <f>Target_AM[[#This Row],[PROPORSI]]*VLOOKUP(Target_AM[[#This Row],[NIPNAS]],Target_CC[],COLUMN(V$2)+9,0)</f>
        <v>56553.464998165662</v>
      </c>
      <c r="AK40" s="22">
        <f>Target_AM[[#This Row],[PROPORSI]]*VLOOKUP(Target_AM[[#This Row],[NIPNAS]],Target_CC[],COLUMN(W$2)+9,0)</f>
        <v>59517.728014255117</v>
      </c>
      <c r="AL40" s="22">
        <f>Target_AM[[#This Row],[PROPORSI]]*VLOOKUP(Target_AM[[#This Row],[NIPNAS]],Target_CC[],COLUMN(X$2)+9,0)</f>
        <v>73126.251491272938</v>
      </c>
      <c r="AM40" s="22">
        <f>Target_AM[[#This Row],[PROPORSI]]*VLOOKUP(Target_AM[[#This Row],[NIPNAS]],Target_CC[],COLUMN(Y$2)+9,0)</f>
        <v>86758.867770112192</v>
      </c>
      <c r="AN40" s="22">
        <f>Target_AM[[#This Row],[PROPORSI]]*VLOOKUP(Target_AM[[#This Row],[NIPNAS]],Target_CC[],COLUMN(Z$2)+9,0)</f>
        <v>718274.05724295625</v>
      </c>
      <c r="AO40" s="22">
        <f>Target_AM[[#This Row],[PROPORSI]]*VLOOKUP(Target_AM[[#This Row],[NIPNAS]],Target_CC[],COLUMN(AA$2)+9,0)</f>
        <v>318245.03460139764</v>
      </c>
      <c r="AP40" s="22">
        <f>Target_AM[[#This Row],[PROPORSI]]*VLOOKUP(Target_AM[[#This Row],[NIPNAS]],Target_CC[],COLUMN(AB$2)+9,0)</f>
        <v>335401.53637738229</v>
      </c>
      <c r="AQ40" s="22">
        <f>Target_AM[[#This Row],[PROPORSI]]*VLOOKUP(Target_AM[[#This Row],[NIPNAS]],Target_CC[],COLUMN(AC$2)+9,0)</f>
        <v>318489.19569152355</v>
      </c>
      <c r="AR40" s="22">
        <f>Target_AM[[#This Row],[PROPORSI]]*VLOOKUP(Target_AM[[#This Row],[NIPNAS]],Target_CC[],COLUMN(AD$2)+9,0)</f>
        <v>289977.20808357775</v>
      </c>
      <c r="AS40" s="22">
        <f>Target_AM[[#This Row],[PROPORSI]]*VLOOKUP(Target_AM[[#This Row],[NIPNAS]],Target_CC[],COLUMN(AE$2)+9,0)</f>
        <v>321270.94892473385</v>
      </c>
      <c r="AT40" s="22">
        <f>Target_AM[[#This Row],[PROPORSI]]*VLOOKUP(Target_AM[[#This Row],[NIPNAS]],Target_CC[],COLUMN(AF$2)+9,0)</f>
        <v>331434.81507835165</v>
      </c>
      <c r="AU40" s="22">
        <f>Target_AM[[#This Row],[PROPORSI]]*VLOOKUP(Target_AM[[#This Row],[NIPNAS]],Target_CC[],COLUMN(AG$2)+9,0)</f>
        <v>397297.17552127747</v>
      </c>
      <c r="AV40" s="22">
        <f>Target_AM[[#This Row],[PROPORSI]]*VLOOKUP(Target_AM[[#This Row],[NIPNAS]],Target_CC[],COLUMN(AH$2)+9,0)</f>
        <v>375310.92159999703</v>
      </c>
      <c r="AW40" s="22">
        <f>Target_AM[[#This Row],[PROPORSI]]*VLOOKUP(Target_AM[[#This Row],[NIPNAS]],Target_CC[],COLUMN(AI$2)+9,0)</f>
        <v>366733.01045271114</v>
      </c>
      <c r="AX40" s="22">
        <f>Target_AM[[#This Row],[PROPORSI]]*VLOOKUP(Target_AM[[#This Row],[NIPNAS]],Target_CC[],COLUMN(AJ$2)+9,0)</f>
        <v>399238.18255970965</v>
      </c>
      <c r="AY40" s="22">
        <f>Target_AM[[#This Row],[PROPORSI]]*VLOOKUP(Target_AM[[#This Row],[NIPNAS]],Target_CC[],COLUMN(AK$2)+9,0)</f>
        <v>368535.34240036388</v>
      </c>
      <c r="AZ40" s="22">
        <f>Target_AM[[#This Row],[PROPORSI]]*VLOOKUP(Target_AM[[#This Row],[NIPNAS]],Target_CC[],COLUMN(AL$2)+9,0)</f>
        <v>396938.41322465765</v>
      </c>
      <c r="BA40" s="22">
        <f>Target_AM[[#This Row],[PROPORSI]]*VLOOKUP(Target_AM[[#This Row],[NIPNAS]],Target_CC[],COLUMN(AM$2)+9,0)</f>
        <v>4218871.7845156835</v>
      </c>
      <c r="BB40" s="22">
        <f>Target_AM[[#This Row],[PROPORSI]]*VLOOKUP(Target_AM[[#This Row],[NIPNAS]],Target_CC[],COLUMN(AN$2)+9,0)</f>
        <v>0</v>
      </c>
      <c r="BC40" s="22">
        <f>Target_AM[[#This Row],[PROPORSI]]*VLOOKUP(Target_AM[[#This Row],[NIPNAS]],Target_CC[],COLUMN(AO$2)+9,0)</f>
        <v>0</v>
      </c>
      <c r="BD40" s="22">
        <f>Target_AM[[#This Row],[PROPORSI]]*VLOOKUP(Target_AM[[#This Row],[NIPNAS]],Target_CC[],COLUMN(AP$2)+9,0)</f>
        <v>0</v>
      </c>
      <c r="BE40" s="22">
        <f>Target_AM[[#This Row],[PROPORSI]]*VLOOKUP(Target_AM[[#This Row],[NIPNAS]],Target_CC[],COLUMN(AQ$2)+9,0)</f>
        <v>0</v>
      </c>
      <c r="BF40" s="22">
        <f>Target_AM[[#This Row],[PROPORSI]]*VLOOKUP(Target_AM[[#This Row],[NIPNAS]],Target_CC[],COLUMN(AR$2)+9,0)</f>
        <v>0</v>
      </c>
      <c r="BG40" s="22">
        <f>Target_AM[[#This Row],[PROPORSI]]*VLOOKUP(Target_AM[[#This Row],[NIPNAS]],Target_CC[],COLUMN(AS$2)+9,0)</f>
        <v>0</v>
      </c>
      <c r="BH40" s="22">
        <f>Target_AM[[#This Row],[PROPORSI]]*VLOOKUP(Target_AM[[#This Row],[NIPNAS]],Target_CC[],COLUMN(AT$2)+9,0)</f>
        <v>0</v>
      </c>
      <c r="BI40" s="22">
        <f>Target_AM[[#This Row],[PROPORSI]]*VLOOKUP(Target_AM[[#This Row],[NIPNAS]],Target_CC[],COLUMN(AU$2)+9,0)</f>
        <v>0</v>
      </c>
      <c r="BJ40" s="22">
        <f>Target_AM[[#This Row],[PROPORSI]]*VLOOKUP(Target_AM[[#This Row],[NIPNAS]],Target_CC[],COLUMN(AV$2)+9,0)</f>
        <v>0</v>
      </c>
      <c r="BK40" s="22">
        <f>Target_AM[[#This Row],[PROPORSI]]*VLOOKUP(Target_AM[[#This Row],[NIPNAS]],Target_CC[],COLUMN(AW$2)+9,0)</f>
        <v>0</v>
      </c>
      <c r="BL40" s="22">
        <f>Target_AM[[#This Row],[PROPORSI]]*VLOOKUP(Target_AM[[#This Row],[NIPNAS]],Target_CC[],COLUMN(AX$2)+9,0)</f>
        <v>0</v>
      </c>
      <c r="BM40" s="22">
        <f>Target_AM[[#This Row],[PROPORSI]]*VLOOKUP(Target_AM[[#This Row],[NIPNAS]],Target_CC[],COLUMN(AY$2)+9,0)</f>
        <v>0</v>
      </c>
      <c r="BN40" s="22">
        <f>Target_AM[[#This Row],[PROPORSI]]*VLOOKUP(Target_AM[[#This Row],[NIPNAS]],Target_CC[],COLUMN(AZ$2)+9,0)</f>
        <v>0</v>
      </c>
      <c r="BO40" s="22">
        <f>Target_AM[[#This Row],[PROPORSI]]*VLOOKUP(Target_AM[[#This Row],[NIPNAS]],Target_CC[],COLUMN(BA$2)+9,0)</f>
        <v>3951500</v>
      </c>
      <c r="BP40" s="22">
        <f>Target_AM[[#This Row],[PROPORSI]]*VLOOKUP(Target_AM[[#This Row],[NIPNAS]],Target_CC[],COLUMN(BB$2)+9,0)</f>
        <v>3952000</v>
      </c>
      <c r="BQ40" s="22">
        <f>Target_AM[[#This Row],[PROPORSI]]*VLOOKUP(Target_AM[[#This Row],[NIPNAS]],Target_CC[],COLUMN(BC$2)+9,0)</f>
        <v>3957000</v>
      </c>
      <c r="BR40" s="22">
        <f>Target_AM[[#This Row],[PROPORSI]]*VLOOKUP(Target_AM[[#This Row],[NIPNAS]],Target_CC[],COLUMN(BD$2)+9,0)</f>
        <v>4191500</v>
      </c>
      <c r="BS40" s="22">
        <f>Target_AM[[#This Row],[PROPORSI]]*VLOOKUP(Target_AM[[#This Row],[NIPNAS]],Target_CC[],COLUMN(BE$2)+9,0)</f>
        <v>4191500</v>
      </c>
      <c r="BT40" s="22">
        <f>Target_AM[[#This Row],[PROPORSI]]*VLOOKUP(Target_AM[[#This Row],[NIPNAS]],Target_CC[],COLUMN(BF$2)+9,0)</f>
        <v>4191500</v>
      </c>
      <c r="BU40" s="22">
        <f>Target_AM[[#This Row],[PROPORSI]]*VLOOKUP(Target_AM[[#This Row],[NIPNAS]],Target_CC[],COLUMN(BG$2)+9,0)</f>
        <v>4191500</v>
      </c>
      <c r="BV40" s="22">
        <f>Target_AM[[#This Row],[PROPORSI]]*VLOOKUP(Target_AM[[#This Row],[NIPNAS]],Target_CC[],COLUMN(BH$2)+9,0)</f>
        <v>4191500</v>
      </c>
      <c r="BW40" s="22">
        <f>Target_AM[[#This Row],[PROPORSI]]*VLOOKUP(Target_AM[[#This Row],[NIPNAS]],Target_CC[],COLUMN(BI$2)+9,0)</f>
        <v>4191500</v>
      </c>
      <c r="BX40" s="22">
        <f>Target_AM[[#This Row],[PROPORSI]]*VLOOKUP(Target_AM[[#This Row],[NIPNAS]],Target_CC[],COLUMN(BJ$2)+9,0)</f>
        <v>4191500</v>
      </c>
      <c r="BY40" s="22">
        <f>Target_AM[[#This Row],[PROPORSI]]*VLOOKUP(Target_AM[[#This Row],[NIPNAS]],Target_CC[],COLUMN(BK$2)+9,0)</f>
        <v>4191500</v>
      </c>
      <c r="BZ40" s="22">
        <f>Target_AM[[#This Row],[PROPORSI]]*VLOOKUP(Target_AM[[#This Row],[NIPNAS]],Target_CC[],COLUMN(BL$2)+9,0)</f>
        <v>4191500</v>
      </c>
      <c r="CA40" s="22">
        <f>Target_AM[[#This Row],[PROPORSI]]*VLOOKUP(Target_AM[[#This Row],[NIPNAS]],Target_CC[],COLUMN(BM$2)+9,0)</f>
        <v>49584000</v>
      </c>
      <c r="CB40" s="22">
        <f>Target_AM[[#This Row],[PROPORSI]]*VLOOKUP(Target_AM[[#This Row],[NIPNAS]],Target_CC[],COLUMN(BN$2)+9,0)</f>
        <v>0</v>
      </c>
      <c r="CC40" s="22">
        <f>Target_AM[[#This Row],[PROPORSI]]*VLOOKUP(Target_AM[[#This Row],[NIPNAS]],Target_CC[],COLUMN(BO$2)+9,0)</f>
        <v>0</v>
      </c>
      <c r="CD40" s="22">
        <f>Target_AM[[#This Row],[PROPORSI]]*VLOOKUP(Target_AM[[#This Row],[NIPNAS]],Target_CC[],COLUMN(BP$2)+9,0)</f>
        <v>0</v>
      </c>
      <c r="CE40" s="22">
        <f>Target_AM[[#This Row],[PROPORSI]]*VLOOKUP(Target_AM[[#This Row],[NIPNAS]],Target_CC[],COLUMN(BQ$2)+9,0)</f>
        <v>0</v>
      </c>
      <c r="CF40" s="22">
        <f>Target_AM[[#This Row],[PROPORSI]]*VLOOKUP(Target_AM[[#This Row],[NIPNAS]],Target_CC[],COLUMN(BR$2)+9,0)</f>
        <v>0</v>
      </c>
      <c r="CG40" s="22">
        <f>Target_AM[[#This Row],[PROPORSI]]*VLOOKUP(Target_AM[[#This Row],[NIPNAS]],Target_CC[],COLUMN(BS$2)+9,0)</f>
        <v>0</v>
      </c>
      <c r="CH40" s="22">
        <f>Target_AM[[#This Row],[PROPORSI]]*VLOOKUP(Target_AM[[#This Row],[NIPNAS]],Target_CC[],COLUMN(BT$2)+9,0)</f>
        <v>0</v>
      </c>
      <c r="CI40" s="22">
        <f>Target_AM[[#This Row],[PROPORSI]]*VLOOKUP(Target_AM[[#This Row],[NIPNAS]],Target_CC[],COLUMN(BU$2)+9,0)</f>
        <v>0</v>
      </c>
      <c r="CJ40" s="22">
        <f>Target_AM[[#This Row],[PROPORSI]]*VLOOKUP(Target_AM[[#This Row],[NIPNAS]],Target_CC[],COLUMN(BV$2)+9,0)</f>
        <v>0</v>
      </c>
      <c r="CK40" s="22">
        <f>Target_AM[[#This Row],[PROPORSI]]*VLOOKUP(Target_AM[[#This Row],[NIPNAS]],Target_CC[],COLUMN(BW$2)+9,0)</f>
        <v>0</v>
      </c>
      <c r="CL40" s="22">
        <f>Target_AM[[#This Row],[PROPORSI]]*VLOOKUP(Target_AM[[#This Row],[NIPNAS]],Target_CC[],COLUMN(BX$2)+9,0)</f>
        <v>0</v>
      </c>
      <c r="CM40" s="22">
        <f>Target_AM[[#This Row],[PROPORSI]]*VLOOKUP(Target_AM[[#This Row],[NIPNAS]],Target_CC[],COLUMN(BY$2)+9,0)</f>
        <v>0</v>
      </c>
      <c r="CN40" s="22">
        <f>Target_AM[[#This Row],[PROPORSI]]*VLOOKUP(Target_AM[[#This Row],[NIPNAS]],Target_CC[],COLUMN(BZ$2)+9,0)</f>
        <v>0</v>
      </c>
      <c r="CO40" s="22">
        <f>Target_AM[[#This Row],[PROPORSI]]*VLOOKUP(Target_AM[[#This Row],[NIPNAS]],Target_CC[],COLUMN(CA$2)+9,0)</f>
        <v>4186000</v>
      </c>
      <c r="CP40" s="22">
        <f>Target_AM[[#This Row],[PROPORSI]]*VLOOKUP(Target_AM[[#This Row],[NIPNAS]],Target_CC[],COLUMN(CB$2)+9,0)</f>
        <v>4186500</v>
      </c>
      <c r="CQ40" s="22">
        <f>Target_AM[[#This Row],[PROPORSI]]*VLOOKUP(Target_AM[[#This Row],[NIPNAS]],Target_CC[],COLUMN(CC$2)+9,0)</f>
        <v>4191500</v>
      </c>
      <c r="CR40" s="22">
        <f>Target_AM[[#This Row],[PROPORSI]]*VLOOKUP(Target_AM[[#This Row],[NIPNAS]],Target_CC[],COLUMN(CD$2)+9,0)</f>
        <v>4191500</v>
      </c>
      <c r="CS40" s="22">
        <f>Target_AM[[#This Row],[PROPORSI]]*VLOOKUP(Target_AM[[#This Row],[NIPNAS]],Target_CC[],COLUMN(CE$2)+9,0)</f>
        <v>4191500</v>
      </c>
      <c r="CT40" s="22">
        <f>Target_AM[[#This Row],[PROPORSI]]*VLOOKUP(Target_AM[[#This Row],[NIPNAS]],Target_CC[],COLUMN(CF$2)+9,0)</f>
        <v>4191500</v>
      </c>
      <c r="CU40" s="22">
        <f>Target_AM[[#This Row],[PROPORSI]]*VLOOKUP(Target_AM[[#This Row],[NIPNAS]],Target_CC[],COLUMN(CG$2)+9,0)</f>
        <v>4191500</v>
      </c>
      <c r="CV40" s="22">
        <f>Target_AM[[#This Row],[PROPORSI]]*VLOOKUP(Target_AM[[#This Row],[NIPNAS]],Target_CC[],COLUMN(CH$2)+9,0)</f>
        <v>4191500</v>
      </c>
      <c r="CW40" s="22">
        <f>Target_AM[[#This Row],[PROPORSI]]*VLOOKUP(Target_AM[[#This Row],[NIPNAS]],Target_CC[],COLUMN(CI$2)+9,0)</f>
        <v>4191500</v>
      </c>
      <c r="CX40" s="22">
        <f>Target_AM[[#This Row],[PROPORSI]]*VLOOKUP(Target_AM[[#This Row],[NIPNAS]],Target_CC[],COLUMN(CJ$2)+9,0)</f>
        <v>4191500</v>
      </c>
      <c r="CY40" s="22">
        <f>Target_AM[[#This Row],[PROPORSI]]*VLOOKUP(Target_AM[[#This Row],[NIPNAS]],Target_CC[],COLUMN(CK$2)+9,0)</f>
        <v>4191500</v>
      </c>
      <c r="CZ40" s="22">
        <f>Target_AM[[#This Row],[PROPORSI]]*VLOOKUP(Target_AM[[#This Row],[NIPNAS]],Target_CC[],COLUMN(CL$2)+9,0)</f>
        <v>4191500</v>
      </c>
      <c r="DA40" s="22">
        <f>Target_AM[[#This Row],[PROPORSI]]*VLOOKUP(Target_AM[[#This Row],[NIPNAS]],Target_CC[],COLUMN(CM$2)+9,0)</f>
        <v>50287500</v>
      </c>
      <c r="DB40" s="22">
        <f>Target_AM[[#This Row],[PROPORSI]]*VLOOKUP(Target_AM[[#This Row],[NIPNAS]],Target_CC[],COLUMN(CN$2)+9,0)</f>
        <v>0</v>
      </c>
      <c r="DC40" s="22">
        <f>Target_AM[[#This Row],[PROPORSI]]*VLOOKUP(Target_AM[[#This Row],[NIPNAS]],Target_CC[],COLUMN(CO$2)+9,0)</f>
        <v>0</v>
      </c>
      <c r="DD40" s="22">
        <f>Target_AM[[#This Row],[PROPORSI]]*VLOOKUP(Target_AM[[#This Row],[NIPNAS]],Target_CC[],COLUMN(CP$2)+9,0)</f>
        <v>0</v>
      </c>
      <c r="DE40" s="22">
        <f>Target_AM[[#This Row],[PROPORSI]]*VLOOKUP(Target_AM[[#This Row],[NIPNAS]],Target_CC[],COLUMN(CQ$2)+9,0)</f>
        <v>0</v>
      </c>
      <c r="DF40" s="22">
        <f>Target_AM[[#This Row],[PROPORSI]]*VLOOKUP(Target_AM[[#This Row],[NIPNAS]],Target_CC[],COLUMN(CR$2)+9,0)</f>
        <v>0</v>
      </c>
      <c r="DG40" s="22">
        <f>Target_AM[[#This Row],[PROPORSI]]*VLOOKUP(Target_AM[[#This Row],[NIPNAS]],Target_CC[],COLUMN(CS$2)+9,0)</f>
        <v>0</v>
      </c>
      <c r="DH40" s="22">
        <f>Target_AM[[#This Row],[PROPORSI]]*VLOOKUP(Target_AM[[#This Row],[NIPNAS]],Target_CC[],COLUMN(CT$2)+9,0)</f>
        <v>0</v>
      </c>
      <c r="DI40" s="22">
        <f>Target_AM[[#This Row],[PROPORSI]]*VLOOKUP(Target_AM[[#This Row],[NIPNAS]],Target_CC[],COLUMN(CU$2)+9,0)</f>
        <v>0</v>
      </c>
      <c r="DJ40" s="22">
        <f>Target_AM[[#This Row],[PROPORSI]]*VLOOKUP(Target_AM[[#This Row],[NIPNAS]],Target_CC[],COLUMN(CV$2)+9,0)</f>
        <v>0</v>
      </c>
      <c r="DK40" s="22">
        <f>Target_AM[[#This Row],[PROPORSI]]*VLOOKUP(Target_AM[[#This Row],[NIPNAS]],Target_CC[],COLUMN(CW$2)+9,0)</f>
        <v>0</v>
      </c>
      <c r="DL40" s="22">
        <f>Target_AM[[#This Row],[PROPORSI]]*VLOOKUP(Target_AM[[#This Row],[NIPNAS]],Target_CC[],COLUMN(CX$2)+9,0)</f>
        <v>0</v>
      </c>
      <c r="DM40" s="22">
        <f>Target_AM[[#This Row],[PROPORSI]]*VLOOKUP(Target_AM[[#This Row],[NIPNAS]],Target_CC[],COLUMN(CY$2)+9,0)</f>
        <v>0</v>
      </c>
      <c r="DN40" s="22">
        <f>Target_AM[[#This Row],[PROPORSI]]*VLOOKUP(Target_AM[[#This Row],[NIPNAS]],Target_CC[],COLUMN(CZ$2)+9,0)</f>
        <v>0</v>
      </c>
      <c r="DO40" s="22">
        <f>Target_AM[[#This Row],[PROPORSI]]*VLOOKUP(Target_AM[[#This Row],[NIPNAS]],Target_CC[],COLUMN(DA$2)+9,0)</f>
        <v>0</v>
      </c>
      <c r="DP40" s="22">
        <f>Target_AM[[#This Row],[PROPORSI]]*VLOOKUP(Target_AM[[#This Row],[NIPNAS]],Target_CC[],COLUMN(DB$2)+9,0)</f>
        <v>0</v>
      </c>
      <c r="DQ40" s="22">
        <f>Target_AM[[#This Row],[PROPORSI]]*VLOOKUP(Target_AM[[#This Row],[NIPNAS]],Target_CC[],COLUMN(DC$2)+9,0)</f>
        <v>0</v>
      </c>
      <c r="DR40" s="22">
        <f>Target_AM[[#This Row],[PROPORSI]]*VLOOKUP(Target_AM[[#This Row],[NIPNAS]],Target_CC[],COLUMN(DD$2)+9,0)</f>
        <v>0</v>
      </c>
      <c r="DS40" s="22">
        <f>Target_AM[[#This Row],[PROPORSI]]*VLOOKUP(Target_AM[[#This Row],[NIPNAS]],Target_CC[],COLUMN(DE$2)+9,0)</f>
        <v>0</v>
      </c>
      <c r="DT40" s="22">
        <f>Target_AM[[#This Row],[PROPORSI]]*VLOOKUP(Target_AM[[#This Row],[NIPNAS]],Target_CC[],COLUMN(DF$2)+9,0)</f>
        <v>0</v>
      </c>
      <c r="DU40" s="22">
        <f>Target_AM[[#This Row],[PROPORSI]]*VLOOKUP(Target_AM[[#This Row],[NIPNAS]],Target_CC[],COLUMN(DG$2)+9,0)</f>
        <v>0</v>
      </c>
      <c r="DV40" s="22">
        <f>Target_AM[[#This Row],[PROPORSI]]*VLOOKUP(Target_AM[[#This Row],[NIPNAS]],Target_CC[],COLUMN(DH$2)+9,0)</f>
        <v>0</v>
      </c>
      <c r="DW40" s="22">
        <f>Target_AM[[#This Row],[PROPORSI]]*VLOOKUP(Target_AM[[#This Row],[NIPNAS]],Target_CC[],COLUMN(DI$2)+9,0)</f>
        <v>0</v>
      </c>
      <c r="DX40" s="22">
        <f>Target_AM[[#This Row],[PROPORSI]]*VLOOKUP(Target_AM[[#This Row],[NIPNAS]],Target_CC[],COLUMN(DJ$2)+9,0)</f>
        <v>0</v>
      </c>
      <c r="DY40" s="22">
        <f>Target_AM[[#This Row],[PROPORSI]]*VLOOKUP(Target_AM[[#This Row],[NIPNAS]],Target_CC[],COLUMN(DK$2)+9,0)</f>
        <v>0</v>
      </c>
      <c r="DZ40" s="22">
        <f>Target_AM[[#This Row],[PROPORSI]]*VLOOKUP(Target_AM[[#This Row],[NIPNAS]],Target_CC[],COLUMN(DL$2)+9,0)</f>
        <v>0</v>
      </c>
      <c r="EA40" s="22">
        <f>Target_AM[[#This Row],[PROPORSI]]*VLOOKUP(Target_AM[[#This Row],[NIPNAS]],Target_CC[],COLUMN(DM$2)+9,0)</f>
        <v>0</v>
      </c>
    </row>
    <row r="41" spans="2:131" x14ac:dyDescent="0.3">
      <c r="B41">
        <v>401431</v>
      </c>
      <c r="C41" t="s">
        <v>983</v>
      </c>
      <c r="D41">
        <v>1</v>
      </c>
      <c r="E41" s="8">
        <v>45658</v>
      </c>
      <c r="F41">
        <v>2914510</v>
      </c>
      <c r="G41" t="s">
        <v>939</v>
      </c>
      <c r="J41" t="s">
        <v>888</v>
      </c>
      <c r="K41" t="s">
        <v>25</v>
      </c>
      <c r="L41" t="s">
        <v>159</v>
      </c>
      <c r="M41" t="s">
        <v>18</v>
      </c>
      <c r="N41" s="23">
        <f>Target_AM[[#This Row],[PROPORSI]]*VLOOKUP(Target_AM[[#This Row],[NIPNAS]],Target_CC[],9,0)</f>
        <v>327092655.84038341</v>
      </c>
      <c r="O41" s="22">
        <f>Target_AM[[#This Row],[PROPORSI]]*VLOOKUP(Target_AM[[#This Row],[NIPNAS]],Target_CC[],COLUMN(A$2)+9,0)</f>
        <v>41813126</v>
      </c>
      <c r="P41" s="22">
        <f>Target_AM[[#This Row],[PROPORSI]]*VLOOKUP(Target_AM[[#This Row],[NIPNAS]],Target_CC[],COLUMN(B$2)+9,0)</f>
        <v>76702285</v>
      </c>
      <c r="Q41" s="22">
        <f>Target_AM[[#This Row],[PROPORSI]]*VLOOKUP(Target_AM[[#This Row],[NIPNAS]],Target_CC[],COLUMN(C$2)+9,0)</f>
        <v>72066054</v>
      </c>
      <c r="R41" s="22">
        <f>Target_AM[[#This Row],[PROPORSI]]*VLOOKUP(Target_AM[[#This Row],[NIPNAS]],Target_CC[],COLUMN(D$2)+9,0)</f>
        <v>62614773</v>
      </c>
      <c r="S41" s="22">
        <f>Target_AM[[#This Row],[PROPORSI]]*VLOOKUP(Target_AM[[#This Row],[NIPNAS]],Target_CC[],COLUMN(E$2)+9,0)</f>
        <v>63214480</v>
      </c>
      <c r="T41" s="22">
        <f>Target_AM[[#This Row],[PROPORSI]]*VLOOKUP(Target_AM[[#This Row],[NIPNAS]],Target_CC[],COLUMN(F$2)+9,0)</f>
        <v>63495111</v>
      </c>
      <c r="U41" s="22">
        <f>Target_AM[[#This Row],[PROPORSI]]*VLOOKUP(Target_AM[[#This Row],[NIPNAS]],Target_CC[],COLUMN(G$2)+9,0)</f>
        <v>69957930</v>
      </c>
      <c r="V41" s="22">
        <f>Target_AM[[#This Row],[PROPORSI]]*VLOOKUP(Target_AM[[#This Row],[NIPNAS]],Target_CC[],COLUMN(H$2)+9,0)</f>
        <v>69306906</v>
      </c>
      <c r="W41" s="22">
        <f>Target_AM[[#This Row],[PROPORSI]]*VLOOKUP(Target_AM[[#This Row],[NIPNAS]],Target_CC[],COLUMN(I$2)+9,0)</f>
        <v>69285944</v>
      </c>
      <c r="X41" s="22">
        <f>Target_AM[[#This Row],[PROPORSI]]*VLOOKUP(Target_AM[[#This Row],[NIPNAS]],Target_CC[],COLUMN(J$2)+9,0)</f>
        <v>69850909</v>
      </c>
      <c r="Y41" s="22">
        <f>Target_AM[[#This Row],[PROPORSI]]*VLOOKUP(Target_AM[[#This Row],[NIPNAS]],Target_CC[],COLUMN(K$2)+9,0)</f>
        <v>68951290</v>
      </c>
      <c r="Z41" s="22">
        <f>Target_AM[[#This Row],[PROPORSI]]*VLOOKUP(Target_AM[[#This Row],[NIPNAS]],Target_CC[],COLUMN(L$2)+9,0)</f>
        <v>68950559</v>
      </c>
      <c r="AA41" s="22">
        <f>Target_AM[[#This Row],[PROPORSI]]*VLOOKUP(Target_AM[[#This Row],[NIPNAS]],Target_CC[],COLUMN(M$2)+9,0)</f>
        <v>796209367</v>
      </c>
      <c r="AB41" s="22">
        <f>Target_AM[[#This Row],[PROPORSI]]*VLOOKUP(Target_AM[[#This Row],[NIPNAS]],Target_CC[],COLUMN(N$2)+9,0)</f>
        <v>1093723</v>
      </c>
      <c r="AC41" s="22">
        <f>Target_AM[[#This Row],[PROPORSI]]*VLOOKUP(Target_AM[[#This Row],[NIPNAS]],Target_CC[],COLUMN(O$2)+9,0)</f>
        <v>2006332</v>
      </c>
      <c r="AD41" s="22">
        <f>Target_AM[[#This Row],[PROPORSI]]*VLOOKUP(Target_AM[[#This Row],[NIPNAS]],Target_CC[],COLUMN(P$2)+9,0)</f>
        <v>1885060</v>
      </c>
      <c r="AE41" s="22">
        <f>Target_AM[[#This Row],[PROPORSI]]*VLOOKUP(Target_AM[[#This Row],[NIPNAS]],Target_CC[],COLUMN(Q$2)+9,0)</f>
        <v>1637839</v>
      </c>
      <c r="AF41" s="22">
        <f>Target_AM[[#This Row],[PROPORSI]]*VLOOKUP(Target_AM[[#This Row],[NIPNAS]],Target_CC[],COLUMN(R$2)+9,0)</f>
        <v>1653526</v>
      </c>
      <c r="AG41" s="22">
        <f>Target_AM[[#This Row],[PROPORSI]]*VLOOKUP(Target_AM[[#This Row],[NIPNAS]],Target_CC[],COLUMN(S$2)+9,0)</f>
        <v>1660867</v>
      </c>
      <c r="AH41" s="22">
        <f>Target_AM[[#This Row],[PROPORSI]]*VLOOKUP(Target_AM[[#This Row],[NIPNAS]],Target_CC[],COLUMN(T$2)+9,0)</f>
        <v>1829917</v>
      </c>
      <c r="AI41" s="22">
        <f>Target_AM[[#This Row],[PROPORSI]]*VLOOKUP(Target_AM[[#This Row],[NIPNAS]],Target_CC[],COLUMN(U$2)+9,0)</f>
        <v>1812888</v>
      </c>
      <c r="AJ41" s="22">
        <f>Target_AM[[#This Row],[PROPORSI]]*VLOOKUP(Target_AM[[#This Row],[NIPNAS]],Target_CC[],COLUMN(V$2)+9,0)</f>
        <v>1812340</v>
      </c>
      <c r="AK41" s="22">
        <f>Target_AM[[#This Row],[PROPORSI]]*VLOOKUP(Target_AM[[#This Row],[NIPNAS]],Target_CC[],COLUMN(W$2)+9,0)</f>
        <v>1827118</v>
      </c>
      <c r="AL41" s="22">
        <f>Target_AM[[#This Row],[PROPORSI]]*VLOOKUP(Target_AM[[#This Row],[NIPNAS]],Target_CC[],COLUMN(X$2)+9,0)</f>
        <v>1803586</v>
      </c>
      <c r="AM41" s="22">
        <f>Target_AM[[#This Row],[PROPORSI]]*VLOOKUP(Target_AM[[#This Row],[NIPNAS]],Target_CC[],COLUMN(Y$2)+9,0)</f>
        <v>1803567</v>
      </c>
      <c r="AN41" s="22">
        <f>Target_AM[[#This Row],[PROPORSI]]*VLOOKUP(Target_AM[[#This Row],[NIPNAS]],Target_CC[],COLUMN(Z$2)+9,0)</f>
        <v>20826763</v>
      </c>
      <c r="AO41" s="22">
        <f>Target_AM[[#This Row],[PROPORSI]]*VLOOKUP(Target_AM[[#This Row],[NIPNAS]],Target_CC[],COLUMN(AA$2)+9,0)</f>
        <v>42906849</v>
      </c>
      <c r="AP41" s="22">
        <f>Target_AM[[#This Row],[PROPORSI]]*VLOOKUP(Target_AM[[#This Row],[NIPNAS]],Target_CC[],COLUMN(AB$2)+9,0)</f>
        <v>78708617</v>
      </c>
      <c r="AQ41" s="22">
        <f>Target_AM[[#This Row],[PROPORSI]]*VLOOKUP(Target_AM[[#This Row],[NIPNAS]],Target_CC[],COLUMN(AC$2)+9,0)</f>
        <v>73951114</v>
      </c>
      <c r="AR41" s="22">
        <f>Target_AM[[#This Row],[PROPORSI]]*VLOOKUP(Target_AM[[#This Row],[NIPNAS]],Target_CC[],COLUMN(AD$2)+9,0)</f>
        <v>64252612</v>
      </c>
      <c r="AS41" s="22">
        <f>Target_AM[[#This Row],[PROPORSI]]*VLOOKUP(Target_AM[[#This Row],[NIPNAS]],Target_CC[],COLUMN(AE$2)+9,0)</f>
        <v>64868006</v>
      </c>
      <c r="AT41" s="22">
        <f>Target_AM[[#This Row],[PROPORSI]]*VLOOKUP(Target_AM[[#This Row],[NIPNAS]],Target_CC[],COLUMN(AF$2)+9,0)</f>
        <v>65155978</v>
      </c>
      <c r="AU41" s="22">
        <f>Target_AM[[#This Row],[PROPORSI]]*VLOOKUP(Target_AM[[#This Row],[NIPNAS]],Target_CC[],COLUMN(AG$2)+9,0)</f>
        <v>71787847</v>
      </c>
      <c r="AV41" s="22">
        <f>Target_AM[[#This Row],[PROPORSI]]*VLOOKUP(Target_AM[[#This Row],[NIPNAS]],Target_CC[],COLUMN(AH$2)+9,0)</f>
        <v>71119794</v>
      </c>
      <c r="AW41" s="22">
        <f>Target_AM[[#This Row],[PROPORSI]]*VLOOKUP(Target_AM[[#This Row],[NIPNAS]],Target_CC[],COLUMN(AI$2)+9,0)</f>
        <v>71098284</v>
      </c>
      <c r="AX41" s="22">
        <f>Target_AM[[#This Row],[PROPORSI]]*VLOOKUP(Target_AM[[#This Row],[NIPNAS]],Target_CC[],COLUMN(AJ$2)+9,0)</f>
        <v>71678027</v>
      </c>
      <c r="AY41" s="22">
        <f>Target_AM[[#This Row],[PROPORSI]]*VLOOKUP(Target_AM[[#This Row],[NIPNAS]],Target_CC[],COLUMN(AK$2)+9,0)</f>
        <v>70754876</v>
      </c>
      <c r="AZ41" s="22">
        <f>Target_AM[[#This Row],[PROPORSI]]*VLOOKUP(Target_AM[[#This Row],[NIPNAS]],Target_CC[],COLUMN(AL$2)+9,0)</f>
        <v>70754126</v>
      </c>
      <c r="BA41" s="22">
        <f>Target_AM[[#This Row],[PROPORSI]]*VLOOKUP(Target_AM[[#This Row],[NIPNAS]],Target_CC[],COLUMN(AM$2)+9,0)</f>
        <v>817036130</v>
      </c>
      <c r="BB41" s="22">
        <f>Target_AM[[#This Row],[PROPORSI]]*VLOOKUP(Target_AM[[#This Row],[NIPNAS]],Target_CC[],COLUMN(AN$2)+9,0)</f>
        <v>796863</v>
      </c>
      <c r="BC41" s="22">
        <f>Target_AM[[#This Row],[PROPORSI]]*VLOOKUP(Target_AM[[#This Row],[NIPNAS]],Target_CC[],COLUMN(AO$2)+9,0)</f>
        <v>800270</v>
      </c>
      <c r="BD41" s="22">
        <f>Target_AM[[#This Row],[PROPORSI]]*VLOOKUP(Target_AM[[#This Row],[NIPNAS]],Target_CC[],COLUMN(AP$2)+9,0)</f>
        <v>796384</v>
      </c>
      <c r="BE41" s="22">
        <f>Target_AM[[#This Row],[PROPORSI]]*VLOOKUP(Target_AM[[#This Row],[NIPNAS]],Target_CC[],COLUMN(AQ$2)+9,0)</f>
        <v>786373</v>
      </c>
      <c r="BF41" s="22">
        <f>Target_AM[[#This Row],[PROPORSI]]*VLOOKUP(Target_AM[[#This Row],[NIPNAS]],Target_CC[],COLUMN(AR$2)+9,0)</f>
        <v>793936</v>
      </c>
      <c r="BG41" s="22">
        <f>Target_AM[[#This Row],[PROPORSI]]*VLOOKUP(Target_AM[[#This Row],[NIPNAS]],Target_CC[],COLUMN(AS$2)+9,0)</f>
        <v>797473</v>
      </c>
      <c r="BH41" s="22">
        <f>Target_AM[[#This Row],[PROPORSI]]*VLOOKUP(Target_AM[[#This Row],[NIPNAS]],Target_CC[],COLUMN(AT$2)+9,0)</f>
        <v>878692</v>
      </c>
      <c r="BI41" s="22">
        <f>Target_AM[[#This Row],[PROPORSI]]*VLOOKUP(Target_AM[[#This Row],[NIPNAS]],Target_CC[],COLUMN(AU$2)+9,0)</f>
        <v>870482</v>
      </c>
      <c r="BJ41" s="22">
        <f>Target_AM[[#This Row],[PROPORSI]]*VLOOKUP(Target_AM[[#This Row],[NIPNAS]],Target_CC[],COLUMN(AV$2)+9,0)</f>
        <v>870216</v>
      </c>
      <c r="BK41" s="22">
        <f>Target_AM[[#This Row],[PROPORSI]]*VLOOKUP(Target_AM[[#This Row],[NIPNAS]],Target_CC[],COLUMN(AW$2)+9,0)</f>
        <v>877333</v>
      </c>
      <c r="BL41" s="22">
        <f>Target_AM[[#This Row],[PROPORSI]]*VLOOKUP(Target_AM[[#This Row],[NIPNAS]],Target_CC[],COLUMN(AX$2)+9,0)</f>
        <v>865994</v>
      </c>
      <c r="BM41" s="22">
        <f>Target_AM[[#This Row],[PROPORSI]]*VLOOKUP(Target_AM[[#This Row],[NIPNAS]],Target_CC[],COLUMN(AY$2)+9,0)</f>
        <v>865985</v>
      </c>
      <c r="BN41" s="22">
        <f>Target_AM[[#This Row],[PROPORSI]]*VLOOKUP(Target_AM[[#This Row],[NIPNAS]],Target_CC[],COLUMN(AZ$2)+9,0)</f>
        <v>10000001</v>
      </c>
      <c r="BO41" s="22">
        <f>Target_AM[[#This Row],[PROPORSI]]*VLOOKUP(Target_AM[[#This Row],[NIPNAS]],Target_CC[],COLUMN(BA$2)+9,0)</f>
        <v>28444512</v>
      </c>
      <c r="BP41" s="22">
        <f>Target_AM[[#This Row],[PROPORSI]]*VLOOKUP(Target_AM[[#This Row],[NIPNAS]],Target_CC[],COLUMN(BB$2)+9,0)</f>
        <v>26691281</v>
      </c>
      <c r="BQ41" s="22">
        <f>Target_AM[[#This Row],[PROPORSI]]*VLOOKUP(Target_AM[[#This Row],[NIPNAS]],Target_CC[],COLUMN(BC$2)+9,0)</f>
        <v>20991691</v>
      </c>
      <c r="BR41" s="22">
        <f>Target_AM[[#This Row],[PROPORSI]]*VLOOKUP(Target_AM[[#This Row],[NIPNAS]],Target_CC[],COLUMN(BD$2)+9,0)</f>
        <v>20445110.75</v>
      </c>
      <c r="BS41" s="22">
        <f>Target_AM[[#This Row],[PROPORSI]]*VLOOKUP(Target_AM[[#This Row],[NIPNAS]],Target_CC[],COLUMN(BE$2)+9,0)</f>
        <v>20445110.75</v>
      </c>
      <c r="BT41" s="22">
        <f>Target_AM[[#This Row],[PROPORSI]]*VLOOKUP(Target_AM[[#This Row],[NIPNAS]],Target_CC[],COLUMN(BF$2)+9,0)</f>
        <v>20445110.75</v>
      </c>
      <c r="BU41" s="22">
        <f>Target_AM[[#This Row],[PROPORSI]]*VLOOKUP(Target_AM[[#This Row],[NIPNAS]],Target_CC[],COLUMN(BG$2)+9,0)</f>
        <v>20445110.75</v>
      </c>
      <c r="BV41" s="22">
        <f>Target_AM[[#This Row],[PROPORSI]]*VLOOKUP(Target_AM[[#This Row],[NIPNAS]],Target_CC[],COLUMN(BH$2)+9,0)</f>
        <v>20445110.75</v>
      </c>
      <c r="BW41" s="22">
        <f>Target_AM[[#This Row],[PROPORSI]]*VLOOKUP(Target_AM[[#This Row],[NIPNAS]],Target_CC[],COLUMN(BI$2)+9,0)</f>
        <v>20445110.75</v>
      </c>
      <c r="BX41" s="22">
        <f>Target_AM[[#This Row],[PROPORSI]]*VLOOKUP(Target_AM[[#This Row],[NIPNAS]],Target_CC[],COLUMN(BJ$2)+9,0)</f>
        <v>20445110.75</v>
      </c>
      <c r="BY41" s="22">
        <f>Target_AM[[#This Row],[PROPORSI]]*VLOOKUP(Target_AM[[#This Row],[NIPNAS]],Target_CC[],COLUMN(BK$2)+9,0)</f>
        <v>20445110.75</v>
      </c>
      <c r="BZ41" s="22">
        <f>Target_AM[[#This Row],[PROPORSI]]*VLOOKUP(Target_AM[[#This Row],[NIPNAS]],Target_CC[],COLUMN(BL$2)+9,0)</f>
        <v>20445110.75</v>
      </c>
      <c r="CA41" s="22">
        <f>Target_AM[[#This Row],[PROPORSI]]*VLOOKUP(Target_AM[[#This Row],[NIPNAS]],Target_CC[],COLUMN(BM$2)+9,0)</f>
        <v>260133480.75</v>
      </c>
      <c r="CB41" s="22">
        <f>Target_AM[[#This Row],[PROPORSI]]*VLOOKUP(Target_AM[[#This Row],[NIPNAS]],Target_CC[],COLUMN(BN$2)+9,0)</f>
        <v>17968600</v>
      </c>
      <c r="CC41" s="22">
        <f>Target_AM[[#This Row],[PROPORSI]]*VLOOKUP(Target_AM[[#This Row],[NIPNAS]],Target_CC[],COLUMN(BO$2)+9,0)</f>
        <v>16560358</v>
      </c>
      <c r="CD41" s="22">
        <f>Target_AM[[#This Row],[PROPORSI]]*VLOOKUP(Target_AM[[#This Row],[NIPNAS]],Target_CC[],COLUMN(BP$2)+9,0)</f>
        <v>10974245</v>
      </c>
      <c r="CE41" s="22">
        <f>Target_AM[[#This Row],[PROPORSI]]*VLOOKUP(Target_AM[[#This Row],[NIPNAS]],Target_CC[],COLUMN(BQ$2)+9,0)</f>
        <v>10425532.75</v>
      </c>
      <c r="CF41" s="22">
        <f>Target_AM[[#This Row],[PROPORSI]]*VLOOKUP(Target_AM[[#This Row],[NIPNAS]],Target_CC[],COLUMN(BR$2)+9,0)</f>
        <v>10425532.75</v>
      </c>
      <c r="CG41" s="22">
        <f>Target_AM[[#This Row],[PROPORSI]]*VLOOKUP(Target_AM[[#This Row],[NIPNAS]],Target_CC[],COLUMN(BS$2)+9,0)</f>
        <v>10425532.75</v>
      </c>
      <c r="CH41" s="22">
        <f>Target_AM[[#This Row],[PROPORSI]]*VLOOKUP(Target_AM[[#This Row],[NIPNAS]],Target_CC[],COLUMN(BT$2)+9,0)</f>
        <v>10425532.75</v>
      </c>
      <c r="CI41" s="22">
        <f>Target_AM[[#This Row],[PROPORSI]]*VLOOKUP(Target_AM[[#This Row],[NIPNAS]],Target_CC[],COLUMN(BU$2)+9,0)</f>
        <v>10425532.75</v>
      </c>
      <c r="CJ41" s="22">
        <f>Target_AM[[#This Row],[PROPORSI]]*VLOOKUP(Target_AM[[#This Row],[NIPNAS]],Target_CC[],COLUMN(BV$2)+9,0)</f>
        <v>10425532.75</v>
      </c>
      <c r="CK41" s="22">
        <f>Target_AM[[#This Row],[PROPORSI]]*VLOOKUP(Target_AM[[#This Row],[NIPNAS]],Target_CC[],COLUMN(BW$2)+9,0)</f>
        <v>10425532.75</v>
      </c>
      <c r="CL41" s="22">
        <f>Target_AM[[#This Row],[PROPORSI]]*VLOOKUP(Target_AM[[#This Row],[NIPNAS]],Target_CC[],COLUMN(BX$2)+9,0)</f>
        <v>10425532.75</v>
      </c>
      <c r="CM41" s="22">
        <f>Target_AM[[#This Row],[PROPORSI]]*VLOOKUP(Target_AM[[#This Row],[NIPNAS]],Target_CC[],COLUMN(BY$2)+9,0)</f>
        <v>10425532.75</v>
      </c>
      <c r="CN41" s="22">
        <f>Target_AM[[#This Row],[PROPORSI]]*VLOOKUP(Target_AM[[#This Row],[NIPNAS]],Target_CC[],COLUMN(BZ$2)+9,0)</f>
        <v>139332997.75</v>
      </c>
      <c r="CO41" s="22">
        <f>Target_AM[[#This Row],[PROPORSI]]*VLOOKUP(Target_AM[[#This Row],[NIPNAS]],Target_CC[],COLUMN(CA$2)+9,0)</f>
        <v>10486449</v>
      </c>
      <c r="CP41" s="22">
        <f>Target_AM[[#This Row],[PROPORSI]]*VLOOKUP(Target_AM[[#This Row],[NIPNAS]],Target_CC[],COLUMN(CB$2)+9,0)</f>
        <v>10160362</v>
      </c>
      <c r="CQ41" s="22">
        <f>Target_AM[[#This Row],[PROPORSI]]*VLOOKUP(Target_AM[[#This Row],[NIPNAS]],Target_CC[],COLUMN(CC$2)+9,0)</f>
        <v>10019578</v>
      </c>
      <c r="CR41" s="22">
        <f>Target_AM[[#This Row],[PROPORSI]]*VLOOKUP(Target_AM[[#This Row],[NIPNAS]],Target_CC[],COLUMN(CD$2)+9,0)</f>
        <v>10019578</v>
      </c>
      <c r="CS41" s="22">
        <f>Target_AM[[#This Row],[PROPORSI]]*VLOOKUP(Target_AM[[#This Row],[NIPNAS]],Target_CC[],COLUMN(CE$2)+9,0)</f>
        <v>10019578</v>
      </c>
      <c r="CT41" s="22">
        <f>Target_AM[[#This Row],[PROPORSI]]*VLOOKUP(Target_AM[[#This Row],[NIPNAS]],Target_CC[],COLUMN(CF$2)+9,0)</f>
        <v>10019578</v>
      </c>
      <c r="CU41" s="22">
        <f>Target_AM[[#This Row],[PROPORSI]]*VLOOKUP(Target_AM[[#This Row],[NIPNAS]],Target_CC[],COLUMN(CG$2)+9,0)</f>
        <v>10019578</v>
      </c>
      <c r="CV41" s="22">
        <f>Target_AM[[#This Row],[PROPORSI]]*VLOOKUP(Target_AM[[#This Row],[NIPNAS]],Target_CC[],COLUMN(CH$2)+9,0)</f>
        <v>10019578</v>
      </c>
      <c r="CW41" s="22">
        <f>Target_AM[[#This Row],[PROPORSI]]*VLOOKUP(Target_AM[[#This Row],[NIPNAS]],Target_CC[],COLUMN(CI$2)+9,0)</f>
        <v>10019578</v>
      </c>
      <c r="CX41" s="22">
        <f>Target_AM[[#This Row],[PROPORSI]]*VLOOKUP(Target_AM[[#This Row],[NIPNAS]],Target_CC[],COLUMN(CJ$2)+9,0)</f>
        <v>10019578</v>
      </c>
      <c r="CY41" s="22">
        <f>Target_AM[[#This Row],[PROPORSI]]*VLOOKUP(Target_AM[[#This Row],[NIPNAS]],Target_CC[],COLUMN(CK$2)+9,0)</f>
        <v>10019578</v>
      </c>
      <c r="CZ41" s="22">
        <f>Target_AM[[#This Row],[PROPORSI]]*VLOOKUP(Target_AM[[#This Row],[NIPNAS]],Target_CC[],COLUMN(CL$2)+9,0)</f>
        <v>10019578</v>
      </c>
      <c r="DA41" s="22">
        <f>Target_AM[[#This Row],[PROPORSI]]*VLOOKUP(Target_AM[[#This Row],[NIPNAS]],Target_CC[],COLUMN(CM$2)+9,0)</f>
        <v>120842591</v>
      </c>
      <c r="DB41" s="22">
        <f>Target_AM[[#This Row],[PROPORSI]]*VLOOKUP(Target_AM[[#This Row],[NIPNAS]],Target_CC[],COLUMN(CN$2)+9,0)</f>
        <v>0</v>
      </c>
      <c r="DC41" s="22">
        <f>Target_AM[[#This Row],[PROPORSI]]*VLOOKUP(Target_AM[[#This Row],[NIPNAS]],Target_CC[],COLUMN(CO$2)+9,0)</f>
        <v>0</v>
      </c>
      <c r="DD41" s="22">
        <f>Target_AM[[#This Row],[PROPORSI]]*VLOOKUP(Target_AM[[#This Row],[NIPNAS]],Target_CC[],COLUMN(CP$2)+9,0)</f>
        <v>2306000</v>
      </c>
      <c r="DE41" s="22">
        <f>Target_AM[[#This Row],[PROPORSI]]*VLOOKUP(Target_AM[[#This Row],[NIPNAS]],Target_CC[],COLUMN(CQ$2)+9,0)</f>
        <v>0</v>
      </c>
      <c r="DF41" s="22">
        <f>Target_AM[[#This Row],[PROPORSI]]*VLOOKUP(Target_AM[[#This Row],[NIPNAS]],Target_CC[],COLUMN(CR$2)+9,0)</f>
        <v>0</v>
      </c>
      <c r="DG41" s="22">
        <f>Target_AM[[#This Row],[PROPORSI]]*VLOOKUP(Target_AM[[#This Row],[NIPNAS]],Target_CC[],COLUMN(CS$2)+9,0)</f>
        <v>0</v>
      </c>
      <c r="DH41" s="22">
        <f>Target_AM[[#This Row],[PROPORSI]]*VLOOKUP(Target_AM[[#This Row],[NIPNAS]],Target_CC[],COLUMN(CT$2)+9,0)</f>
        <v>0</v>
      </c>
      <c r="DI41" s="22">
        <f>Target_AM[[#This Row],[PROPORSI]]*VLOOKUP(Target_AM[[#This Row],[NIPNAS]],Target_CC[],COLUMN(CU$2)+9,0)</f>
        <v>0</v>
      </c>
      <c r="DJ41" s="22">
        <f>Target_AM[[#This Row],[PROPORSI]]*VLOOKUP(Target_AM[[#This Row],[NIPNAS]],Target_CC[],COLUMN(CV$2)+9,0)</f>
        <v>0</v>
      </c>
      <c r="DK41" s="22">
        <f>Target_AM[[#This Row],[PROPORSI]]*VLOOKUP(Target_AM[[#This Row],[NIPNAS]],Target_CC[],COLUMN(CW$2)+9,0)</f>
        <v>0</v>
      </c>
      <c r="DL41" s="22">
        <f>Target_AM[[#This Row],[PROPORSI]]*VLOOKUP(Target_AM[[#This Row],[NIPNAS]],Target_CC[],COLUMN(CX$2)+9,0)</f>
        <v>0</v>
      </c>
      <c r="DM41" s="22">
        <f>Target_AM[[#This Row],[PROPORSI]]*VLOOKUP(Target_AM[[#This Row],[NIPNAS]],Target_CC[],COLUMN(CY$2)+9,0)</f>
        <v>0</v>
      </c>
      <c r="DN41" s="22">
        <f>Target_AM[[#This Row],[PROPORSI]]*VLOOKUP(Target_AM[[#This Row],[NIPNAS]],Target_CC[],COLUMN(CZ$2)+9,0)</f>
        <v>2306000</v>
      </c>
      <c r="DO41" s="22">
        <f>Target_AM[[#This Row],[PROPORSI]]*VLOOKUP(Target_AM[[#This Row],[NIPNAS]],Target_CC[],COLUMN(DA$2)+9,0)</f>
        <v>0</v>
      </c>
      <c r="DP41" s="22">
        <f>Target_AM[[#This Row],[PROPORSI]]*VLOOKUP(Target_AM[[#This Row],[NIPNAS]],Target_CC[],COLUMN(DB$2)+9,0)</f>
        <v>0</v>
      </c>
      <c r="DQ41" s="22">
        <f>Target_AM[[#This Row],[PROPORSI]]*VLOOKUP(Target_AM[[#This Row],[NIPNAS]],Target_CC[],COLUMN(DC$2)+9,0)</f>
        <v>0</v>
      </c>
      <c r="DR41" s="22">
        <f>Target_AM[[#This Row],[PROPORSI]]*VLOOKUP(Target_AM[[#This Row],[NIPNAS]],Target_CC[],COLUMN(DD$2)+9,0)</f>
        <v>0</v>
      </c>
      <c r="DS41" s="22">
        <f>Target_AM[[#This Row],[PROPORSI]]*VLOOKUP(Target_AM[[#This Row],[NIPNAS]],Target_CC[],COLUMN(DE$2)+9,0)</f>
        <v>0</v>
      </c>
      <c r="DT41" s="22">
        <f>Target_AM[[#This Row],[PROPORSI]]*VLOOKUP(Target_AM[[#This Row],[NIPNAS]],Target_CC[],COLUMN(DF$2)+9,0)</f>
        <v>0</v>
      </c>
      <c r="DU41" s="22">
        <f>Target_AM[[#This Row],[PROPORSI]]*VLOOKUP(Target_AM[[#This Row],[NIPNAS]],Target_CC[],COLUMN(DG$2)+9,0)</f>
        <v>0</v>
      </c>
      <c r="DV41" s="22">
        <f>Target_AM[[#This Row],[PROPORSI]]*VLOOKUP(Target_AM[[#This Row],[NIPNAS]],Target_CC[],COLUMN(DH$2)+9,0)</f>
        <v>0</v>
      </c>
      <c r="DW41" s="22">
        <f>Target_AM[[#This Row],[PROPORSI]]*VLOOKUP(Target_AM[[#This Row],[NIPNAS]],Target_CC[],COLUMN(DI$2)+9,0)</f>
        <v>0</v>
      </c>
      <c r="DX41" s="22">
        <f>Target_AM[[#This Row],[PROPORSI]]*VLOOKUP(Target_AM[[#This Row],[NIPNAS]],Target_CC[],COLUMN(DJ$2)+9,0)</f>
        <v>0</v>
      </c>
      <c r="DY41" s="22">
        <f>Target_AM[[#This Row],[PROPORSI]]*VLOOKUP(Target_AM[[#This Row],[NIPNAS]],Target_CC[],COLUMN(DK$2)+9,0)</f>
        <v>0</v>
      </c>
      <c r="DZ41" s="22">
        <f>Target_AM[[#This Row],[PROPORSI]]*VLOOKUP(Target_AM[[#This Row],[NIPNAS]],Target_CC[],COLUMN(DL$2)+9,0)</f>
        <v>0</v>
      </c>
      <c r="EA41" s="22">
        <f>Target_AM[[#This Row],[PROPORSI]]*VLOOKUP(Target_AM[[#This Row],[NIPNAS]],Target_CC[],COLUMN(DM$2)+9,0)</f>
        <v>0</v>
      </c>
    </row>
    <row r="42" spans="2:131" x14ac:dyDescent="0.3">
      <c r="B42">
        <v>990053</v>
      </c>
      <c r="C42" t="s">
        <v>1078</v>
      </c>
      <c r="D42">
        <v>1</v>
      </c>
      <c r="E42" s="8">
        <v>45658</v>
      </c>
      <c r="F42">
        <v>2000547</v>
      </c>
      <c r="G42" t="s">
        <v>881</v>
      </c>
      <c r="J42" t="s">
        <v>878</v>
      </c>
      <c r="K42" t="s">
        <v>23</v>
      </c>
      <c r="L42" t="s">
        <v>159</v>
      </c>
      <c r="M42" t="s">
        <v>18</v>
      </c>
      <c r="N42" s="23">
        <f>Target_AM[[#This Row],[PROPORSI]]*VLOOKUP(Target_AM[[#This Row],[NIPNAS]],Target_CC[],9,0)</f>
        <v>1524021391</v>
      </c>
      <c r="O42" s="22">
        <f>Target_AM[[#This Row],[PROPORSI]]*VLOOKUP(Target_AM[[#This Row],[NIPNAS]],Target_CC[],COLUMN(A$2)+9,0)</f>
        <v>0</v>
      </c>
      <c r="P42" s="22">
        <f>Target_AM[[#This Row],[PROPORSI]]*VLOOKUP(Target_AM[[#This Row],[NIPNAS]],Target_CC[],COLUMN(B$2)+9,0)</f>
        <v>0</v>
      </c>
      <c r="Q42" s="22">
        <f>Target_AM[[#This Row],[PROPORSI]]*VLOOKUP(Target_AM[[#This Row],[NIPNAS]],Target_CC[],COLUMN(C$2)+9,0)</f>
        <v>0</v>
      </c>
      <c r="R42" s="22">
        <f>Target_AM[[#This Row],[PROPORSI]]*VLOOKUP(Target_AM[[#This Row],[NIPNAS]],Target_CC[],COLUMN(D$2)+9,0)</f>
        <v>0</v>
      </c>
      <c r="S42" s="22">
        <f>Target_AM[[#This Row],[PROPORSI]]*VLOOKUP(Target_AM[[#This Row],[NIPNAS]],Target_CC[],COLUMN(E$2)+9,0)</f>
        <v>0</v>
      </c>
      <c r="T42" s="22">
        <f>Target_AM[[#This Row],[PROPORSI]]*VLOOKUP(Target_AM[[#This Row],[NIPNAS]],Target_CC[],COLUMN(F$2)+9,0)</f>
        <v>0</v>
      </c>
      <c r="U42" s="22">
        <f>Target_AM[[#This Row],[PROPORSI]]*VLOOKUP(Target_AM[[#This Row],[NIPNAS]],Target_CC[],COLUMN(G$2)+9,0)</f>
        <v>0</v>
      </c>
      <c r="V42" s="22">
        <f>Target_AM[[#This Row],[PROPORSI]]*VLOOKUP(Target_AM[[#This Row],[NIPNAS]],Target_CC[],COLUMN(H$2)+9,0)</f>
        <v>0</v>
      </c>
      <c r="W42" s="22">
        <f>Target_AM[[#This Row],[PROPORSI]]*VLOOKUP(Target_AM[[#This Row],[NIPNAS]],Target_CC[],COLUMN(I$2)+9,0)</f>
        <v>0</v>
      </c>
      <c r="X42" s="22">
        <f>Target_AM[[#This Row],[PROPORSI]]*VLOOKUP(Target_AM[[#This Row],[NIPNAS]],Target_CC[],COLUMN(J$2)+9,0)</f>
        <v>0</v>
      </c>
      <c r="Y42" s="22">
        <f>Target_AM[[#This Row],[PROPORSI]]*VLOOKUP(Target_AM[[#This Row],[NIPNAS]],Target_CC[],COLUMN(K$2)+9,0)</f>
        <v>0</v>
      </c>
      <c r="Z42" s="22">
        <f>Target_AM[[#This Row],[PROPORSI]]*VLOOKUP(Target_AM[[#This Row],[NIPNAS]],Target_CC[],COLUMN(L$2)+9,0)</f>
        <v>0</v>
      </c>
      <c r="AA42" s="22">
        <f>Target_AM[[#This Row],[PROPORSI]]*VLOOKUP(Target_AM[[#This Row],[NIPNAS]],Target_CC[],COLUMN(M$2)+9,0)</f>
        <v>0</v>
      </c>
      <c r="AB42" s="22">
        <f>Target_AM[[#This Row],[PROPORSI]]*VLOOKUP(Target_AM[[#This Row],[NIPNAS]],Target_CC[],COLUMN(N$2)+9,0)</f>
        <v>0</v>
      </c>
      <c r="AC42" s="22">
        <f>Target_AM[[#This Row],[PROPORSI]]*VLOOKUP(Target_AM[[#This Row],[NIPNAS]],Target_CC[],COLUMN(O$2)+9,0)</f>
        <v>0</v>
      </c>
      <c r="AD42" s="22">
        <f>Target_AM[[#This Row],[PROPORSI]]*VLOOKUP(Target_AM[[#This Row],[NIPNAS]],Target_CC[],COLUMN(P$2)+9,0)</f>
        <v>0</v>
      </c>
      <c r="AE42" s="22">
        <f>Target_AM[[#This Row],[PROPORSI]]*VLOOKUP(Target_AM[[#This Row],[NIPNAS]],Target_CC[],COLUMN(Q$2)+9,0)</f>
        <v>0</v>
      </c>
      <c r="AF42" s="22">
        <f>Target_AM[[#This Row],[PROPORSI]]*VLOOKUP(Target_AM[[#This Row],[NIPNAS]],Target_CC[],COLUMN(R$2)+9,0)</f>
        <v>0</v>
      </c>
      <c r="AG42" s="22">
        <f>Target_AM[[#This Row],[PROPORSI]]*VLOOKUP(Target_AM[[#This Row],[NIPNAS]],Target_CC[],COLUMN(S$2)+9,0)</f>
        <v>0</v>
      </c>
      <c r="AH42" s="22">
        <f>Target_AM[[#This Row],[PROPORSI]]*VLOOKUP(Target_AM[[#This Row],[NIPNAS]],Target_CC[],COLUMN(T$2)+9,0)</f>
        <v>0</v>
      </c>
      <c r="AI42" s="22">
        <f>Target_AM[[#This Row],[PROPORSI]]*VLOOKUP(Target_AM[[#This Row],[NIPNAS]],Target_CC[],COLUMN(U$2)+9,0)</f>
        <v>0</v>
      </c>
      <c r="AJ42" s="22">
        <f>Target_AM[[#This Row],[PROPORSI]]*VLOOKUP(Target_AM[[#This Row],[NIPNAS]],Target_CC[],COLUMN(V$2)+9,0)</f>
        <v>0</v>
      </c>
      <c r="AK42" s="22">
        <f>Target_AM[[#This Row],[PROPORSI]]*VLOOKUP(Target_AM[[#This Row],[NIPNAS]],Target_CC[],COLUMN(W$2)+9,0)</f>
        <v>0</v>
      </c>
      <c r="AL42" s="22">
        <f>Target_AM[[#This Row],[PROPORSI]]*VLOOKUP(Target_AM[[#This Row],[NIPNAS]],Target_CC[],COLUMN(X$2)+9,0)</f>
        <v>0</v>
      </c>
      <c r="AM42" s="22">
        <f>Target_AM[[#This Row],[PROPORSI]]*VLOOKUP(Target_AM[[#This Row],[NIPNAS]],Target_CC[],COLUMN(Y$2)+9,0)</f>
        <v>0</v>
      </c>
      <c r="AN42" s="22">
        <f>Target_AM[[#This Row],[PROPORSI]]*VLOOKUP(Target_AM[[#This Row],[NIPNAS]],Target_CC[],COLUMN(Z$2)+9,0)</f>
        <v>0</v>
      </c>
      <c r="AO42" s="22">
        <f>Target_AM[[#This Row],[PROPORSI]]*VLOOKUP(Target_AM[[#This Row],[NIPNAS]],Target_CC[],COLUMN(AA$2)+9,0)</f>
        <v>0</v>
      </c>
      <c r="AP42" s="22">
        <f>Target_AM[[#This Row],[PROPORSI]]*VLOOKUP(Target_AM[[#This Row],[NIPNAS]],Target_CC[],COLUMN(AB$2)+9,0)</f>
        <v>0</v>
      </c>
      <c r="AQ42" s="22">
        <f>Target_AM[[#This Row],[PROPORSI]]*VLOOKUP(Target_AM[[#This Row],[NIPNAS]],Target_CC[],COLUMN(AC$2)+9,0)</f>
        <v>0</v>
      </c>
      <c r="AR42" s="22">
        <f>Target_AM[[#This Row],[PROPORSI]]*VLOOKUP(Target_AM[[#This Row],[NIPNAS]],Target_CC[],COLUMN(AD$2)+9,0)</f>
        <v>0</v>
      </c>
      <c r="AS42" s="22">
        <f>Target_AM[[#This Row],[PROPORSI]]*VLOOKUP(Target_AM[[#This Row],[NIPNAS]],Target_CC[],COLUMN(AE$2)+9,0)</f>
        <v>0</v>
      </c>
      <c r="AT42" s="22">
        <f>Target_AM[[#This Row],[PROPORSI]]*VLOOKUP(Target_AM[[#This Row],[NIPNAS]],Target_CC[],COLUMN(AF$2)+9,0)</f>
        <v>0</v>
      </c>
      <c r="AU42" s="22">
        <f>Target_AM[[#This Row],[PROPORSI]]*VLOOKUP(Target_AM[[#This Row],[NIPNAS]],Target_CC[],COLUMN(AG$2)+9,0)</f>
        <v>0</v>
      </c>
      <c r="AV42" s="22">
        <f>Target_AM[[#This Row],[PROPORSI]]*VLOOKUP(Target_AM[[#This Row],[NIPNAS]],Target_CC[],COLUMN(AH$2)+9,0)</f>
        <v>0</v>
      </c>
      <c r="AW42" s="22">
        <f>Target_AM[[#This Row],[PROPORSI]]*VLOOKUP(Target_AM[[#This Row],[NIPNAS]],Target_CC[],COLUMN(AI$2)+9,0)</f>
        <v>0</v>
      </c>
      <c r="AX42" s="22">
        <f>Target_AM[[#This Row],[PROPORSI]]*VLOOKUP(Target_AM[[#This Row],[NIPNAS]],Target_CC[],COLUMN(AJ$2)+9,0)</f>
        <v>0</v>
      </c>
      <c r="AY42" s="22">
        <f>Target_AM[[#This Row],[PROPORSI]]*VLOOKUP(Target_AM[[#This Row],[NIPNAS]],Target_CC[],COLUMN(AK$2)+9,0)</f>
        <v>0</v>
      </c>
      <c r="AZ42" s="22">
        <f>Target_AM[[#This Row],[PROPORSI]]*VLOOKUP(Target_AM[[#This Row],[NIPNAS]],Target_CC[],COLUMN(AL$2)+9,0)</f>
        <v>0</v>
      </c>
      <c r="BA42" s="22">
        <f>Target_AM[[#This Row],[PROPORSI]]*VLOOKUP(Target_AM[[#This Row],[NIPNAS]],Target_CC[],COLUMN(AM$2)+9,0)</f>
        <v>0</v>
      </c>
      <c r="BB42" s="22">
        <f>Target_AM[[#This Row],[PROPORSI]]*VLOOKUP(Target_AM[[#This Row],[NIPNAS]],Target_CC[],COLUMN(AN$2)+9,0)</f>
        <v>0</v>
      </c>
      <c r="BC42" s="22">
        <f>Target_AM[[#This Row],[PROPORSI]]*VLOOKUP(Target_AM[[#This Row],[NIPNAS]],Target_CC[],COLUMN(AO$2)+9,0)</f>
        <v>0</v>
      </c>
      <c r="BD42" s="22">
        <f>Target_AM[[#This Row],[PROPORSI]]*VLOOKUP(Target_AM[[#This Row],[NIPNAS]],Target_CC[],COLUMN(AP$2)+9,0)</f>
        <v>0</v>
      </c>
      <c r="BE42" s="22">
        <f>Target_AM[[#This Row],[PROPORSI]]*VLOOKUP(Target_AM[[#This Row],[NIPNAS]],Target_CC[],COLUMN(AQ$2)+9,0)</f>
        <v>0</v>
      </c>
      <c r="BF42" s="22">
        <f>Target_AM[[#This Row],[PROPORSI]]*VLOOKUP(Target_AM[[#This Row],[NIPNAS]],Target_CC[],COLUMN(AR$2)+9,0)</f>
        <v>0</v>
      </c>
      <c r="BG42" s="22">
        <f>Target_AM[[#This Row],[PROPORSI]]*VLOOKUP(Target_AM[[#This Row],[NIPNAS]],Target_CC[],COLUMN(AS$2)+9,0)</f>
        <v>0</v>
      </c>
      <c r="BH42" s="22">
        <f>Target_AM[[#This Row],[PROPORSI]]*VLOOKUP(Target_AM[[#This Row],[NIPNAS]],Target_CC[],COLUMN(AT$2)+9,0)</f>
        <v>0</v>
      </c>
      <c r="BI42" s="22">
        <f>Target_AM[[#This Row],[PROPORSI]]*VLOOKUP(Target_AM[[#This Row],[NIPNAS]],Target_CC[],COLUMN(AU$2)+9,0)</f>
        <v>0</v>
      </c>
      <c r="BJ42" s="22">
        <f>Target_AM[[#This Row],[PROPORSI]]*VLOOKUP(Target_AM[[#This Row],[NIPNAS]],Target_CC[],COLUMN(AV$2)+9,0)</f>
        <v>0</v>
      </c>
      <c r="BK42" s="22">
        <f>Target_AM[[#This Row],[PROPORSI]]*VLOOKUP(Target_AM[[#This Row],[NIPNAS]],Target_CC[],COLUMN(AW$2)+9,0)</f>
        <v>0</v>
      </c>
      <c r="BL42" s="22">
        <f>Target_AM[[#This Row],[PROPORSI]]*VLOOKUP(Target_AM[[#This Row],[NIPNAS]],Target_CC[],COLUMN(AX$2)+9,0)</f>
        <v>0</v>
      </c>
      <c r="BM42" s="22">
        <f>Target_AM[[#This Row],[PROPORSI]]*VLOOKUP(Target_AM[[#This Row],[NIPNAS]],Target_CC[],COLUMN(AY$2)+9,0)</f>
        <v>0</v>
      </c>
      <c r="BN42" s="22">
        <f>Target_AM[[#This Row],[PROPORSI]]*VLOOKUP(Target_AM[[#This Row],[NIPNAS]],Target_CC[],COLUMN(AZ$2)+9,0)</f>
        <v>0</v>
      </c>
      <c r="BO42" s="22">
        <f>Target_AM[[#This Row],[PROPORSI]]*VLOOKUP(Target_AM[[#This Row],[NIPNAS]],Target_CC[],COLUMN(BA$2)+9,0)</f>
        <v>0</v>
      </c>
      <c r="BP42" s="22">
        <f>Target_AM[[#This Row],[PROPORSI]]*VLOOKUP(Target_AM[[#This Row],[NIPNAS]],Target_CC[],COLUMN(BB$2)+9,0)</f>
        <v>0</v>
      </c>
      <c r="BQ42" s="22">
        <f>Target_AM[[#This Row],[PROPORSI]]*VLOOKUP(Target_AM[[#This Row],[NIPNAS]],Target_CC[],COLUMN(BC$2)+9,0)</f>
        <v>0</v>
      </c>
      <c r="BR42" s="22">
        <f>Target_AM[[#This Row],[PROPORSI]]*VLOOKUP(Target_AM[[#This Row],[NIPNAS]],Target_CC[],COLUMN(BD$2)+9,0)</f>
        <v>0</v>
      </c>
      <c r="BS42" s="22">
        <f>Target_AM[[#This Row],[PROPORSI]]*VLOOKUP(Target_AM[[#This Row],[NIPNAS]],Target_CC[],COLUMN(BE$2)+9,0)</f>
        <v>0</v>
      </c>
      <c r="BT42" s="22">
        <f>Target_AM[[#This Row],[PROPORSI]]*VLOOKUP(Target_AM[[#This Row],[NIPNAS]],Target_CC[],COLUMN(BF$2)+9,0)</f>
        <v>0</v>
      </c>
      <c r="BU42" s="22">
        <f>Target_AM[[#This Row],[PROPORSI]]*VLOOKUP(Target_AM[[#This Row],[NIPNAS]],Target_CC[],COLUMN(BG$2)+9,0)</f>
        <v>0</v>
      </c>
      <c r="BV42" s="22">
        <f>Target_AM[[#This Row],[PROPORSI]]*VLOOKUP(Target_AM[[#This Row],[NIPNAS]],Target_CC[],COLUMN(BH$2)+9,0)</f>
        <v>0</v>
      </c>
      <c r="BW42" s="22">
        <f>Target_AM[[#This Row],[PROPORSI]]*VLOOKUP(Target_AM[[#This Row],[NIPNAS]],Target_CC[],COLUMN(BI$2)+9,0)</f>
        <v>0</v>
      </c>
      <c r="BX42" s="22">
        <f>Target_AM[[#This Row],[PROPORSI]]*VLOOKUP(Target_AM[[#This Row],[NIPNAS]],Target_CC[],COLUMN(BJ$2)+9,0)</f>
        <v>0</v>
      </c>
      <c r="BY42" s="22">
        <f>Target_AM[[#This Row],[PROPORSI]]*VLOOKUP(Target_AM[[#This Row],[NIPNAS]],Target_CC[],COLUMN(BK$2)+9,0)</f>
        <v>0</v>
      </c>
      <c r="BZ42" s="22">
        <f>Target_AM[[#This Row],[PROPORSI]]*VLOOKUP(Target_AM[[#This Row],[NIPNAS]],Target_CC[],COLUMN(BL$2)+9,0)</f>
        <v>0</v>
      </c>
      <c r="CA42" s="22">
        <f>Target_AM[[#This Row],[PROPORSI]]*VLOOKUP(Target_AM[[#This Row],[NIPNAS]],Target_CC[],COLUMN(BM$2)+9,0)</f>
        <v>0</v>
      </c>
      <c r="CB42" s="22">
        <f>Target_AM[[#This Row],[PROPORSI]]*VLOOKUP(Target_AM[[#This Row],[NIPNAS]],Target_CC[],COLUMN(BN$2)+9,0)</f>
        <v>0</v>
      </c>
      <c r="CC42" s="22">
        <f>Target_AM[[#This Row],[PROPORSI]]*VLOOKUP(Target_AM[[#This Row],[NIPNAS]],Target_CC[],COLUMN(BO$2)+9,0)</f>
        <v>0</v>
      </c>
      <c r="CD42" s="22">
        <f>Target_AM[[#This Row],[PROPORSI]]*VLOOKUP(Target_AM[[#This Row],[NIPNAS]],Target_CC[],COLUMN(BP$2)+9,0)</f>
        <v>0</v>
      </c>
      <c r="CE42" s="22">
        <f>Target_AM[[#This Row],[PROPORSI]]*VLOOKUP(Target_AM[[#This Row],[NIPNAS]],Target_CC[],COLUMN(BQ$2)+9,0)</f>
        <v>0</v>
      </c>
      <c r="CF42" s="22">
        <f>Target_AM[[#This Row],[PROPORSI]]*VLOOKUP(Target_AM[[#This Row],[NIPNAS]],Target_CC[],COLUMN(BR$2)+9,0)</f>
        <v>0</v>
      </c>
      <c r="CG42" s="22">
        <f>Target_AM[[#This Row],[PROPORSI]]*VLOOKUP(Target_AM[[#This Row],[NIPNAS]],Target_CC[],COLUMN(BS$2)+9,0)</f>
        <v>0</v>
      </c>
      <c r="CH42" s="22">
        <f>Target_AM[[#This Row],[PROPORSI]]*VLOOKUP(Target_AM[[#This Row],[NIPNAS]],Target_CC[],COLUMN(BT$2)+9,0)</f>
        <v>0</v>
      </c>
      <c r="CI42" s="22">
        <f>Target_AM[[#This Row],[PROPORSI]]*VLOOKUP(Target_AM[[#This Row],[NIPNAS]],Target_CC[],COLUMN(BU$2)+9,0)</f>
        <v>0</v>
      </c>
      <c r="CJ42" s="22">
        <f>Target_AM[[#This Row],[PROPORSI]]*VLOOKUP(Target_AM[[#This Row],[NIPNAS]],Target_CC[],COLUMN(BV$2)+9,0)</f>
        <v>0</v>
      </c>
      <c r="CK42" s="22">
        <f>Target_AM[[#This Row],[PROPORSI]]*VLOOKUP(Target_AM[[#This Row],[NIPNAS]],Target_CC[],COLUMN(BW$2)+9,0)</f>
        <v>0</v>
      </c>
      <c r="CL42" s="22">
        <f>Target_AM[[#This Row],[PROPORSI]]*VLOOKUP(Target_AM[[#This Row],[NIPNAS]],Target_CC[],COLUMN(BX$2)+9,0)</f>
        <v>0</v>
      </c>
      <c r="CM42" s="22">
        <f>Target_AM[[#This Row],[PROPORSI]]*VLOOKUP(Target_AM[[#This Row],[NIPNAS]],Target_CC[],COLUMN(BY$2)+9,0)</f>
        <v>0</v>
      </c>
      <c r="CN42" s="22">
        <f>Target_AM[[#This Row],[PROPORSI]]*VLOOKUP(Target_AM[[#This Row],[NIPNAS]],Target_CC[],COLUMN(BZ$2)+9,0)</f>
        <v>0</v>
      </c>
      <c r="CO42" s="22">
        <f>Target_AM[[#This Row],[PROPORSI]]*VLOOKUP(Target_AM[[#This Row],[NIPNAS]],Target_CC[],COLUMN(CA$2)+9,0)</f>
        <v>0</v>
      </c>
      <c r="CP42" s="22">
        <f>Target_AM[[#This Row],[PROPORSI]]*VLOOKUP(Target_AM[[#This Row],[NIPNAS]],Target_CC[],COLUMN(CB$2)+9,0)</f>
        <v>0</v>
      </c>
      <c r="CQ42" s="22">
        <f>Target_AM[[#This Row],[PROPORSI]]*VLOOKUP(Target_AM[[#This Row],[NIPNAS]],Target_CC[],COLUMN(CC$2)+9,0)</f>
        <v>0</v>
      </c>
      <c r="CR42" s="22">
        <f>Target_AM[[#This Row],[PROPORSI]]*VLOOKUP(Target_AM[[#This Row],[NIPNAS]],Target_CC[],COLUMN(CD$2)+9,0)</f>
        <v>0</v>
      </c>
      <c r="CS42" s="22">
        <f>Target_AM[[#This Row],[PROPORSI]]*VLOOKUP(Target_AM[[#This Row],[NIPNAS]],Target_CC[],COLUMN(CE$2)+9,0)</f>
        <v>0</v>
      </c>
      <c r="CT42" s="22">
        <f>Target_AM[[#This Row],[PROPORSI]]*VLOOKUP(Target_AM[[#This Row],[NIPNAS]],Target_CC[],COLUMN(CF$2)+9,0)</f>
        <v>0</v>
      </c>
      <c r="CU42" s="22">
        <f>Target_AM[[#This Row],[PROPORSI]]*VLOOKUP(Target_AM[[#This Row],[NIPNAS]],Target_CC[],COLUMN(CG$2)+9,0)</f>
        <v>0</v>
      </c>
      <c r="CV42" s="22">
        <f>Target_AM[[#This Row],[PROPORSI]]*VLOOKUP(Target_AM[[#This Row],[NIPNAS]],Target_CC[],COLUMN(CH$2)+9,0)</f>
        <v>0</v>
      </c>
      <c r="CW42" s="22">
        <f>Target_AM[[#This Row],[PROPORSI]]*VLOOKUP(Target_AM[[#This Row],[NIPNAS]],Target_CC[],COLUMN(CI$2)+9,0)</f>
        <v>0</v>
      </c>
      <c r="CX42" s="22">
        <f>Target_AM[[#This Row],[PROPORSI]]*VLOOKUP(Target_AM[[#This Row],[NIPNAS]],Target_CC[],COLUMN(CJ$2)+9,0)</f>
        <v>0</v>
      </c>
      <c r="CY42" s="22">
        <f>Target_AM[[#This Row],[PROPORSI]]*VLOOKUP(Target_AM[[#This Row],[NIPNAS]],Target_CC[],COLUMN(CK$2)+9,0)</f>
        <v>0</v>
      </c>
      <c r="CZ42" s="22">
        <f>Target_AM[[#This Row],[PROPORSI]]*VLOOKUP(Target_AM[[#This Row],[NIPNAS]],Target_CC[],COLUMN(CL$2)+9,0)</f>
        <v>0</v>
      </c>
      <c r="DA42" s="22">
        <f>Target_AM[[#This Row],[PROPORSI]]*VLOOKUP(Target_AM[[#This Row],[NIPNAS]],Target_CC[],COLUMN(CM$2)+9,0)</f>
        <v>0</v>
      </c>
      <c r="DB42" s="22">
        <f>Target_AM[[#This Row],[PROPORSI]]*VLOOKUP(Target_AM[[#This Row],[NIPNAS]],Target_CC[],COLUMN(CN$2)+9,0)</f>
        <v>0</v>
      </c>
      <c r="DC42" s="22">
        <f>Target_AM[[#This Row],[PROPORSI]]*VLOOKUP(Target_AM[[#This Row],[NIPNAS]],Target_CC[],COLUMN(CO$2)+9,0)</f>
        <v>0</v>
      </c>
      <c r="DD42" s="22">
        <f>Target_AM[[#This Row],[PROPORSI]]*VLOOKUP(Target_AM[[#This Row],[NIPNAS]],Target_CC[],COLUMN(CP$2)+9,0)</f>
        <v>0</v>
      </c>
      <c r="DE42" s="22">
        <f>Target_AM[[#This Row],[PROPORSI]]*VLOOKUP(Target_AM[[#This Row],[NIPNAS]],Target_CC[],COLUMN(CQ$2)+9,0)</f>
        <v>0</v>
      </c>
      <c r="DF42" s="22">
        <f>Target_AM[[#This Row],[PROPORSI]]*VLOOKUP(Target_AM[[#This Row],[NIPNAS]],Target_CC[],COLUMN(CR$2)+9,0)</f>
        <v>0</v>
      </c>
      <c r="DG42" s="22">
        <f>Target_AM[[#This Row],[PROPORSI]]*VLOOKUP(Target_AM[[#This Row],[NIPNAS]],Target_CC[],COLUMN(CS$2)+9,0)</f>
        <v>0</v>
      </c>
      <c r="DH42" s="22">
        <f>Target_AM[[#This Row],[PROPORSI]]*VLOOKUP(Target_AM[[#This Row],[NIPNAS]],Target_CC[],COLUMN(CT$2)+9,0)</f>
        <v>0</v>
      </c>
      <c r="DI42" s="22">
        <f>Target_AM[[#This Row],[PROPORSI]]*VLOOKUP(Target_AM[[#This Row],[NIPNAS]],Target_CC[],COLUMN(CU$2)+9,0)</f>
        <v>0</v>
      </c>
      <c r="DJ42" s="22">
        <f>Target_AM[[#This Row],[PROPORSI]]*VLOOKUP(Target_AM[[#This Row],[NIPNAS]],Target_CC[],COLUMN(CV$2)+9,0)</f>
        <v>0</v>
      </c>
      <c r="DK42" s="22">
        <f>Target_AM[[#This Row],[PROPORSI]]*VLOOKUP(Target_AM[[#This Row],[NIPNAS]],Target_CC[],COLUMN(CW$2)+9,0)</f>
        <v>0</v>
      </c>
      <c r="DL42" s="22">
        <f>Target_AM[[#This Row],[PROPORSI]]*VLOOKUP(Target_AM[[#This Row],[NIPNAS]],Target_CC[],COLUMN(CX$2)+9,0)</f>
        <v>0</v>
      </c>
      <c r="DM42" s="22">
        <f>Target_AM[[#This Row],[PROPORSI]]*VLOOKUP(Target_AM[[#This Row],[NIPNAS]],Target_CC[],COLUMN(CY$2)+9,0)</f>
        <v>0</v>
      </c>
      <c r="DN42" s="22">
        <f>Target_AM[[#This Row],[PROPORSI]]*VLOOKUP(Target_AM[[#This Row],[NIPNAS]],Target_CC[],COLUMN(CZ$2)+9,0)</f>
        <v>0</v>
      </c>
      <c r="DO42" s="22">
        <f>Target_AM[[#This Row],[PROPORSI]]*VLOOKUP(Target_AM[[#This Row],[NIPNAS]],Target_CC[],COLUMN(DA$2)+9,0)</f>
        <v>0</v>
      </c>
      <c r="DP42" s="22">
        <f>Target_AM[[#This Row],[PROPORSI]]*VLOOKUP(Target_AM[[#This Row],[NIPNAS]],Target_CC[],COLUMN(DB$2)+9,0)</f>
        <v>0</v>
      </c>
      <c r="DQ42" s="22">
        <f>Target_AM[[#This Row],[PROPORSI]]*VLOOKUP(Target_AM[[#This Row],[NIPNAS]],Target_CC[],COLUMN(DC$2)+9,0)</f>
        <v>0</v>
      </c>
      <c r="DR42" s="22">
        <f>Target_AM[[#This Row],[PROPORSI]]*VLOOKUP(Target_AM[[#This Row],[NIPNAS]],Target_CC[],COLUMN(DD$2)+9,0)</f>
        <v>0</v>
      </c>
      <c r="DS42" s="22">
        <f>Target_AM[[#This Row],[PROPORSI]]*VLOOKUP(Target_AM[[#This Row],[NIPNAS]],Target_CC[],COLUMN(DE$2)+9,0)</f>
        <v>0</v>
      </c>
      <c r="DT42" s="22">
        <f>Target_AM[[#This Row],[PROPORSI]]*VLOOKUP(Target_AM[[#This Row],[NIPNAS]],Target_CC[],COLUMN(DF$2)+9,0)</f>
        <v>0</v>
      </c>
      <c r="DU42" s="22">
        <f>Target_AM[[#This Row],[PROPORSI]]*VLOOKUP(Target_AM[[#This Row],[NIPNAS]],Target_CC[],COLUMN(DG$2)+9,0)</f>
        <v>0</v>
      </c>
      <c r="DV42" s="22">
        <f>Target_AM[[#This Row],[PROPORSI]]*VLOOKUP(Target_AM[[#This Row],[NIPNAS]],Target_CC[],COLUMN(DH$2)+9,0)</f>
        <v>0</v>
      </c>
      <c r="DW42" s="22">
        <f>Target_AM[[#This Row],[PROPORSI]]*VLOOKUP(Target_AM[[#This Row],[NIPNAS]],Target_CC[],COLUMN(DI$2)+9,0)</f>
        <v>0</v>
      </c>
      <c r="DX42" s="22">
        <f>Target_AM[[#This Row],[PROPORSI]]*VLOOKUP(Target_AM[[#This Row],[NIPNAS]],Target_CC[],COLUMN(DJ$2)+9,0)</f>
        <v>0</v>
      </c>
      <c r="DY42" s="22">
        <f>Target_AM[[#This Row],[PROPORSI]]*VLOOKUP(Target_AM[[#This Row],[NIPNAS]],Target_CC[],COLUMN(DK$2)+9,0)</f>
        <v>0</v>
      </c>
      <c r="DZ42" s="22">
        <f>Target_AM[[#This Row],[PROPORSI]]*VLOOKUP(Target_AM[[#This Row],[NIPNAS]],Target_CC[],COLUMN(DL$2)+9,0)</f>
        <v>0</v>
      </c>
      <c r="EA42" s="22">
        <f>Target_AM[[#This Row],[PROPORSI]]*VLOOKUP(Target_AM[[#This Row],[NIPNAS]],Target_CC[],COLUMN(DM$2)+9,0)</f>
        <v>0</v>
      </c>
    </row>
    <row r="43" spans="2:131" x14ac:dyDescent="0.3">
      <c r="B43">
        <v>406107</v>
      </c>
      <c r="C43" t="s">
        <v>1027</v>
      </c>
      <c r="D43">
        <v>1</v>
      </c>
      <c r="E43" s="8">
        <v>45658</v>
      </c>
      <c r="F43">
        <v>4640956</v>
      </c>
      <c r="G43" t="s">
        <v>773</v>
      </c>
      <c r="J43" t="s">
        <v>296</v>
      </c>
      <c r="K43" t="s">
        <v>22</v>
      </c>
      <c r="L43" t="s">
        <v>159</v>
      </c>
      <c r="M43" t="s">
        <v>29</v>
      </c>
      <c r="N43" s="23">
        <f>Target_AM[[#This Row],[PROPORSI]]*VLOOKUP(Target_AM[[#This Row],[NIPNAS]],Target_CC[],9,0)</f>
        <v>730469619.71315968</v>
      </c>
      <c r="O43" s="22">
        <f>Target_AM[[#This Row],[PROPORSI]]*VLOOKUP(Target_AM[[#This Row],[NIPNAS]],Target_CC[],COLUMN(A$2)+9,0)</f>
        <v>29918018</v>
      </c>
      <c r="P43" s="22">
        <f>Target_AM[[#This Row],[PROPORSI]]*VLOOKUP(Target_AM[[#This Row],[NIPNAS]],Target_CC[],COLUMN(B$2)+9,0)</f>
        <v>29918018</v>
      </c>
      <c r="Q43" s="22">
        <f>Target_AM[[#This Row],[PROPORSI]]*VLOOKUP(Target_AM[[#This Row],[NIPNAS]],Target_CC[],COLUMN(C$2)+9,0)</f>
        <v>29918018</v>
      </c>
      <c r="R43" s="22">
        <f>Target_AM[[#This Row],[PROPORSI]]*VLOOKUP(Target_AM[[#This Row],[NIPNAS]],Target_CC[],COLUMN(D$2)+9,0)</f>
        <v>29918018</v>
      </c>
      <c r="S43" s="22">
        <f>Target_AM[[#This Row],[PROPORSI]]*VLOOKUP(Target_AM[[#This Row],[NIPNAS]],Target_CC[],COLUMN(E$2)+9,0)</f>
        <v>29918018</v>
      </c>
      <c r="T43" s="22">
        <f>Target_AM[[#This Row],[PROPORSI]]*VLOOKUP(Target_AM[[#This Row],[NIPNAS]],Target_CC[],COLUMN(F$2)+9,0)</f>
        <v>29918018</v>
      </c>
      <c r="U43" s="22">
        <f>Target_AM[[#This Row],[PROPORSI]]*VLOOKUP(Target_AM[[#This Row],[NIPNAS]],Target_CC[],COLUMN(G$2)+9,0)</f>
        <v>29918018</v>
      </c>
      <c r="V43" s="22">
        <f>Target_AM[[#This Row],[PROPORSI]]*VLOOKUP(Target_AM[[#This Row],[NIPNAS]],Target_CC[],COLUMN(H$2)+9,0)</f>
        <v>29918018</v>
      </c>
      <c r="W43" s="22">
        <f>Target_AM[[#This Row],[PROPORSI]]*VLOOKUP(Target_AM[[#This Row],[NIPNAS]],Target_CC[],COLUMN(I$2)+9,0)</f>
        <v>29918018</v>
      </c>
      <c r="X43" s="22">
        <f>Target_AM[[#This Row],[PROPORSI]]*VLOOKUP(Target_AM[[#This Row],[NIPNAS]],Target_CC[],COLUMN(J$2)+9,0)</f>
        <v>29918018</v>
      </c>
      <c r="Y43" s="22">
        <f>Target_AM[[#This Row],[PROPORSI]]*VLOOKUP(Target_AM[[#This Row],[NIPNAS]],Target_CC[],COLUMN(K$2)+9,0)</f>
        <v>29918018</v>
      </c>
      <c r="Z43" s="22">
        <f>Target_AM[[#This Row],[PROPORSI]]*VLOOKUP(Target_AM[[#This Row],[NIPNAS]],Target_CC[],COLUMN(L$2)+9,0)</f>
        <v>29918018</v>
      </c>
      <c r="AA43" s="22">
        <f>Target_AM[[#This Row],[PROPORSI]]*VLOOKUP(Target_AM[[#This Row],[NIPNAS]],Target_CC[],COLUMN(M$2)+9,0)</f>
        <v>359016216</v>
      </c>
      <c r="AB43" s="22">
        <f>Target_AM[[#This Row],[PROPORSI]]*VLOOKUP(Target_AM[[#This Row],[NIPNAS]],Target_CC[],COLUMN(N$2)+9,0)</f>
        <v>0</v>
      </c>
      <c r="AC43" s="22">
        <f>Target_AM[[#This Row],[PROPORSI]]*VLOOKUP(Target_AM[[#This Row],[NIPNAS]],Target_CC[],COLUMN(O$2)+9,0)</f>
        <v>4145155.3459094269</v>
      </c>
      <c r="AD43" s="22">
        <f>Target_AM[[#This Row],[PROPORSI]]*VLOOKUP(Target_AM[[#This Row],[NIPNAS]],Target_CC[],COLUMN(P$2)+9,0)</f>
        <v>4102375.3812075802</v>
      </c>
      <c r="AE43" s="22">
        <f>Target_AM[[#This Row],[PROPORSI]]*VLOOKUP(Target_AM[[#This Row],[NIPNAS]],Target_CC[],COLUMN(Q$2)+9,0)</f>
        <v>3224921.1805885374</v>
      </c>
      <c r="AF43" s="22">
        <f>Target_AM[[#This Row],[PROPORSI]]*VLOOKUP(Target_AM[[#This Row],[NIPNAS]],Target_CC[],COLUMN(R$2)+9,0)</f>
        <v>3517389.982329763</v>
      </c>
      <c r="AG43" s="22">
        <f>Target_AM[[#This Row],[PROPORSI]]*VLOOKUP(Target_AM[[#This Row],[NIPNAS]],Target_CC[],COLUMN(S$2)+9,0)</f>
        <v>3429321.2391296616</v>
      </c>
      <c r="AH43" s="22">
        <f>Target_AM[[#This Row],[PROPORSI]]*VLOOKUP(Target_AM[[#This Row],[NIPNAS]],Target_CC[],COLUMN(T$2)+9,0)</f>
        <v>4262194.3637095438</v>
      </c>
      <c r="AI43" s="22">
        <f>Target_AM[[#This Row],[PROPORSI]]*VLOOKUP(Target_AM[[#This Row],[NIPNAS]],Target_CC[],COLUMN(U$2)+9,0)</f>
        <v>3589614.8335280642</v>
      </c>
      <c r="AJ43" s="22">
        <f>Target_AM[[#This Row],[PROPORSI]]*VLOOKUP(Target_AM[[#This Row],[NIPNAS]],Target_CC[],COLUMN(V$2)+9,0)</f>
        <v>4293662.482898891</v>
      </c>
      <c r="AK43" s="22">
        <f>Target_AM[[#This Row],[PROPORSI]]*VLOOKUP(Target_AM[[#This Row],[NIPNAS]],Target_CC[],COLUMN(W$2)+9,0)</f>
        <v>4324323.0523017421</v>
      </c>
      <c r="AL43" s="22">
        <f>Target_AM[[#This Row],[PROPORSI]]*VLOOKUP(Target_AM[[#This Row],[NIPNAS]],Target_CC[],COLUMN(X$2)+9,0)</f>
        <v>3671761.7926616818</v>
      </c>
      <c r="AM43" s="22">
        <f>Target_AM[[#This Row],[PROPORSI]]*VLOOKUP(Target_AM[[#This Row],[NIPNAS]],Target_CC[],COLUMN(Y$2)+9,0)</f>
        <v>3738536.7208549613</v>
      </c>
      <c r="AN43" s="22">
        <f>Target_AM[[#This Row],[PROPORSI]]*VLOOKUP(Target_AM[[#This Row],[NIPNAS]],Target_CC[],COLUMN(Z$2)+9,0)</f>
        <v>42299256.375119857</v>
      </c>
      <c r="AO43" s="22">
        <f>Target_AM[[#This Row],[PROPORSI]]*VLOOKUP(Target_AM[[#This Row],[NIPNAS]],Target_CC[],COLUMN(AA$2)+9,0)</f>
        <v>29918018</v>
      </c>
      <c r="AP43" s="22">
        <f>Target_AM[[#This Row],[PROPORSI]]*VLOOKUP(Target_AM[[#This Row],[NIPNAS]],Target_CC[],COLUMN(AB$2)+9,0)</f>
        <v>34063173.345909424</v>
      </c>
      <c r="AQ43" s="22">
        <f>Target_AM[[#This Row],[PROPORSI]]*VLOOKUP(Target_AM[[#This Row],[NIPNAS]],Target_CC[],COLUMN(AC$2)+9,0)</f>
        <v>34020393.381207578</v>
      </c>
      <c r="AR43" s="22">
        <f>Target_AM[[#This Row],[PROPORSI]]*VLOOKUP(Target_AM[[#This Row],[NIPNAS]],Target_CC[],COLUMN(AD$2)+9,0)</f>
        <v>33142939.180588536</v>
      </c>
      <c r="AS43" s="22">
        <f>Target_AM[[#This Row],[PROPORSI]]*VLOOKUP(Target_AM[[#This Row],[NIPNAS]],Target_CC[],COLUMN(AE$2)+9,0)</f>
        <v>33435407.982329763</v>
      </c>
      <c r="AT43" s="22">
        <f>Target_AM[[#This Row],[PROPORSI]]*VLOOKUP(Target_AM[[#This Row],[NIPNAS]],Target_CC[],COLUMN(AF$2)+9,0)</f>
        <v>33347339.239129663</v>
      </c>
      <c r="AU43" s="22">
        <f>Target_AM[[#This Row],[PROPORSI]]*VLOOKUP(Target_AM[[#This Row],[NIPNAS]],Target_CC[],COLUMN(AG$2)+9,0)</f>
        <v>34180212.363709547</v>
      </c>
      <c r="AV43" s="22">
        <f>Target_AM[[#This Row],[PROPORSI]]*VLOOKUP(Target_AM[[#This Row],[NIPNAS]],Target_CC[],COLUMN(AH$2)+9,0)</f>
        <v>33507632.833528064</v>
      </c>
      <c r="AW43" s="22">
        <f>Target_AM[[#This Row],[PROPORSI]]*VLOOKUP(Target_AM[[#This Row],[NIPNAS]],Target_CC[],COLUMN(AI$2)+9,0)</f>
        <v>34211680.482898891</v>
      </c>
      <c r="AX43" s="22">
        <f>Target_AM[[#This Row],[PROPORSI]]*VLOOKUP(Target_AM[[#This Row],[NIPNAS]],Target_CC[],COLUMN(AJ$2)+9,0)</f>
        <v>34242341.052301742</v>
      </c>
      <c r="AY43" s="22">
        <f>Target_AM[[#This Row],[PROPORSI]]*VLOOKUP(Target_AM[[#This Row],[NIPNAS]],Target_CC[],COLUMN(AK$2)+9,0)</f>
        <v>33589779.792661682</v>
      </c>
      <c r="AZ43" s="22">
        <f>Target_AM[[#This Row],[PROPORSI]]*VLOOKUP(Target_AM[[#This Row],[NIPNAS]],Target_CC[],COLUMN(AL$2)+9,0)</f>
        <v>33656554.72085496</v>
      </c>
      <c r="BA43" s="22">
        <f>Target_AM[[#This Row],[PROPORSI]]*VLOOKUP(Target_AM[[#This Row],[NIPNAS]],Target_CC[],COLUMN(AM$2)+9,0)</f>
        <v>401315472.37511986</v>
      </c>
      <c r="BB43" s="22">
        <f>Target_AM[[#This Row],[PROPORSI]]*VLOOKUP(Target_AM[[#This Row],[NIPNAS]],Target_CC[],COLUMN(AN$2)+9,0)</f>
        <v>0</v>
      </c>
      <c r="BC43" s="22">
        <f>Target_AM[[#This Row],[PROPORSI]]*VLOOKUP(Target_AM[[#This Row],[NIPNAS]],Target_CC[],COLUMN(AO$2)+9,0)</f>
        <v>0</v>
      </c>
      <c r="BD43" s="22">
        <f>Target_AM[[#This Row],[PROPORSI]]*VLOOKUP(Target_AM[[#This Row],[NIPNAS]],Target_CC[],COLUMN(AP$2)+9,0)</f>
        <v>0</v>
      </c>
      <c r="BE43" s="22">
        <f>Target_AM[[#This Row],[PROPORSI]]*VLOOKUP(Target_AM[[#This Row],[NIPNAS]],Target_CC[],COLUMN(AQ$2)+9,0)</f>
        <v>0</v>
      </c>
      <c r="BF43" s="22">
        <f>Target_AM[[#This Row],[PROPORSI]]*VLOOKUP(Target_AM[[#This Row],[NIPNAS]],Target_CC[],COLUMN(AR$2)+9,0)</f>
        <v>0</v>
      </c>
      <c r="BG43" s="22">
        <f>Target_AM[[#This Row],[PROPORSI]]*VLOOKUP(Target_AM[[#This Row],[NIPNAS]],Target_CC[],COLUMN(AS$2)+9,0)</f>
        <v>0</v>
      </c>
      <c r="BH43" s="22">
        <f>Target_AM[[#This Row],[PROPORSI]]*VLOOKUP(Target_AM[[#This Row],[NIPNAS]],Target_CC[],COLUMN(AT$2)+9,0)</f>
        <v>0</v>
      </c>
      <c r="BI43" s="22">
        <f>Target_AM[[#This Row],[PROPORSI]]*VLOOKUP(Target_AM[[#This Row],[NIPNAS]],Target_CC[],COLUMN(AU$2)+9,0)</f>
        <v>0</v>
      </c>
      <c r="BJ43" s="22">
        <f>Target_AM[[#This Row],[PROPORSI]]*VLOOKUP(Target_AM[[#This Row],[NIPNAS]],Target_CC[],COLUMN(AV$2)+9,0)</f>
        <v>0</v>
      </c>
      <c r="BK43" s="22">
        <f>Target_AM[[#This Row],[PROPORSI]]*VLOOKUP(Target_AM[[#This Row],[NIPNAS]],Target_CC[],COLUMN(AW$2)+9,0)</f>
        <v>0</v>
      </c>
      <c r="BL43" s="22">
        <f>Target_AM[[#This Row],[PROPORSI]]*VLOOKUP(Target_AM[[#This Row],[NIPNAS]],Target_CC[],COLUMN(AX$2)+9,0)</f>
        <v>0</v>
      </c>
      <c r="BM43" s="22">
        <f>Target_AM[[#This Row],[PROPORSI]]*VLOOKUP(Target_AM[[#This Row],[NIPNAS]],Target_CC[],COLUMN(AY$2)+9,0)</f>
        <v>0</v>
      </c>
      <c r="BN43" s="22">
        <f>Target_AM[[#This Row],[PROPORSI]]*VLOOKUP(Target_AM[[#This Row],[NIPNAS]],Target_CC[],COLUMN(AZ$2)+9,0)</f>
        <v>0</v>
      </c>
      <c r="BO43" s="22">
        <f>Target_AM[[#This Row],[PROPORSI]]*VLOOKUP(Target_AM[[#This Row],[NIPNAS]],Target_CC[],COLUMN(BA$2)+9,0)</f>
        <v>29918018</v>
      </c>
      <c r="BP43" s="22">
        <f>Target_AM[[#This Row],[PROPORSI]]*VLOOKUP(Target_AM[[#This Row],[NIPNAS]],Target_CC[],COLUMN(BB$2)+9,0)</f>
        <v>26260378</v>
      </c>
      <c r="BQ43" s="22">
        <f>Target_AM[[#This Row],[PROPORSI]]*VLOOKUP(Target_AM[[#This Row],[NIPNAS]],Target_CC[],COLUMN(BC$2)+9,0)</f>
        <v>25465238</v>
      </c>
      <c r="BR43" s="22">
        <f>Target_AM[[#This Row],[PROPORSI]]*VLOOKUP(Target_AM[[#This Row],[NIPNAS]],Target_CC[],COLUMN(BD$2)+9,0)</f>
        <v>24191976.099999998</v>
      </c>
      <c r="BS43" s="22">
        <f>Target_AM[[#This Row],[PROPORSI]]*VLOOKUP(Target_AM[[#This Row],[NIPNAS]],Target_CC[],COLUMN(BE$2)+9,0)</f>
        <v>24191976.099999998</v>
      </c>
      <c r="BT43" s="22">
        <f>Target_AM[[#This Row],[PROPORSI]]*VLOOKUP(Target_AM[[#This Row],[NIPNAS]],Target_CC[],COLUMN(BF$2)+9,0)</f>
        <v>24191976.099999998</v>
      </c>
      <c r="BU43" s="22">
        <f>Target_AM[[#This Row],[PROPORSI]]*VLOOKUP(Target_AM[[#This Row],[NIPNAS]],Target_CC[],COLUMN(BG$2)+9,0)</f>
        <v>24191976.099999998</v>
      </c>
      <c r="BV43" s="22">
        <f>Target_AM[[#This Row],[PROPORSI]]*VLOOKUP(Target_AM[[#This Row],[NIPNAS]],Target_CC[],COLUMN(BH$2)+9,0)</f>
        <v>24191976.099999998</v>
      </c>
      <c r="BW43" s="22">
        <f>Target_AM[[#This Row],[PROPORSI]]*VLOOKUP(Target_AM[[#This Row],[NIPNAS]],Target_CC[],COLUMN(BI$2)+9,0)</f>
        <v>24191976.099999998</v>
      </c>
      <c r="BX43" s="22">
        <f>Target_AM[[#This Row],[PROPORSI]]*VLOOKUP(Target_AM[[#This Row],[NIPNAS]],Target_CC[],COLUMN(BJ$2)+9,0)</f>
        <v>24191976.099999998</v>
      </c>
      <c r="BY43" s="22">
        <f>Target_AM[[#This Row],[PROPORSI]]*VLOOKUP(Target_AM[[#This Row],[NIPNAS]],Target_CC[],COLUMN(BK$2)+9,0)</f>
        <v>24191976.099999998</v>
      </c>
      <c r="BZ43" s="22">
        <f>Target_AM[[#This Row],[PROPORSI]]*VLOOKUP(Target_AM[[#This Row],[NIPNAS]],Target_CC[],COLUMN(BL$2)+9,0)</f>
        <v>24191976.099999998</v>
      </c>
      <c r="CA43" s="22">
        <f>Target_AM[[#This Row],[PROPORSI]]*VLOOKUP(Target_AM[[#This Row],[NIPNAS]],Target_CC[],COLUMN(BM$2)+9,0)</f>
        <v>299371418.89999998</v>
      </c>
      <c r="CB43" s="22">
        <f>Target_AM[[#This Row],[PROPORSI]]*VLOOKUP(Target_AM[[#This Row],[NIPNAS]],Target_CC[],COLUMN(BN$2)+9,0)</f>
        <v>29918018</v>
      </c>
      <c r="CC43" s="22">
        <f>Target_AM[[#This Row],[PROPORSI]]*VLOOKUP(Target_AM[[#This Row],[NIPNAS]],Target_CC[],COLUMN(BO$2)+9,0)</f>
        <v>26260378</v>
      </c>
      <c r="CD43" s="22">
        <f>Target_AM[[#This Row],[PROPORSI]]*VLOOKUP(Target_AM[[#This Row],[NIPNAS]],Target_CC[],COLUMN(BP$2)+9,0)</f>
        <v>25465238</v>
      </c>
      <c r="CE43" s="22">
        <f>Target_AM[[#This Row],[PROPORSI]]*VLOOKUP(Target_AM[[#This Row],[NIPNAS]],Target_CC[],COLUMN(BQ$2)+9,0)</f>
        <v>24191976.099999998</v>
      </c>
      <c r="CF43" s="22">
        <f>Target_AM[[#This Row],[PROPORSI]]*VLOOKUP(Target_AM[[#This Row],[NIPNAS]],Target_CC[],COLUMN(BR$2)+9,0)</f>
        <v>24191976.099999998</v>
      </c>
      <c r="CG43" s="22">
        <f>Target_AM[[#This Row],[PROPORSI]]*VLOOKUP(Target_AM[[#This Row],[NIPNAS]],Target_CC[],COLUMN(BS$2)+9,0)</f>
        <v>24191976.099999998</v>
      </c>
      <c r="CH43" s="22">
        <f>Target_AM[[#This Row],[PROPORSI]]*VLOOKUP(Target_AM[[#This Row],[NIPNAS]],Target_CC[],COLUMN(BT$2)+9,0)</f>
        <v>24191976.099999998</v>
      </c>
      <c r="CI43" s="22">
        <f>Target_AM[[#This Row],[PROPORSI]]*VLOOKUP(Target_AM[[#This Row],[NIPNAS]],Target_CC[],COLUMN(BU$2)+9,0)</f>
        <v>24191976.099999998</v>
      </c>
      <c r="CJ43" s="22">
        <f>Target_AM[[#This Row],[PROPORSI]]*VLOOKUP(Target_AM[[#This Row],[NIPNAS]],Target_CC[],COLUMN(BV$2)+9,0)</f>
        <v>24191976.099999998</v>
      </c>
      <c r="CK43" s="22">
        <f>Target_AM[[#This Row],[PROPORSI]]*VLOOKUP(Target_AM[[#This Row],[NIPNAS]],Target_CC[],COLUMN(BW$2)+9,0)</f>
        <v>24191976.099999998</v>
      </c>
      <c r="CL43" s="22">
        <f>Target_AM[[#This Row],[PROPORSI]]*VLOOKUP(Target_AM[[#This Row],[NIPNAS]],Target_CC[],COLUMN(BX$2)+9,0)</f>
        <v>24191976.099999998</v>
      </c>
      <c r="CM43" s="22">
        <f>Target_AM[[#This Row],[PROPORSI]]*VLOOKUP(Target_AM[[#This Row],[NIPNAS]],Target_CC[],COLUMN(BY$2)+9,0)</f>
        <v>24191976.099999998</v>
      </c>
      <c r="CN43" s="22">
        <f>Target_AM[[#This Row],[PROPORSI]]*VLOOKUP(Target_AM[[#This Row],[NIPNAS]],Target_CC[],COLUMN(BZ$2)+9,0)</f>
        <v>299371418.89999998</v>
      </c>
      <c r="CO43" s="22">
        <f>Target_AM[[#This Row],[PROPORSI]]*VLOOKUP(Target_AM[[#This Row],[NIPNAS]],Target_CC[],COLUMN(CA$2)+9,0)</f>
        <v>0</v>
      </c>
      <c r="CP43" s="22">
        <f>Target_AM[[#This Row],[PROPORSI]]*VLOOKUP(Target_AM[[#This Row],[NIPNAS]],Target_CC[],COLUMN(CB$2)+9,0)</f>
        <v>0</v>
      </c>
      <c r="CQ43" s="22">
        <f>Target_AM[[#This Row],[PROPORSI]]*VLOOKUP(Target_AM[[#This Row],[NIPNAS]],Target_CC[],COLUMN(CC$2)+9,0)</f>
        <v>0</v>
      </c>
      <c r="CR43" s="22">
        <f>Target_AM[[#This Row],[PROPORSI]]*VLOOKUP(Target_AM[[#This Row],[NIPNAS]],Target_CC[],COLUMN(CD$2)+9,0)</f>
        <v>0</v>
      </c>
      <c r="CS43" s="22">
        <f>Target_AM[[#This Row],[PROPORSI]]*VLOOKUP(Target_AM[[#This Row],[NIPNAS]],Target_CC[],COLUMN(CE$2)+9,0)</f>
        <v>0</v>
      </c>
      <c r="CT43" s="22">
        <f>Target_AM[[#This Row],[PROPORSI]]*VLOOKUP(Target_AM[[#This Row],[NIPNAS]],Target_CC[],COLUMN(CF$2)+9,0)</f>
        <v>0</v>
      </c>
      <c r="CU43" s="22">
        <f>Target_AM[[#This Row],[PROPORSI]]*VLOOKUP(Target_AM[[#This Row],[NIPNAS]],Target_CC[],COLUMN(CG$2)+9,0)</f>
        <v>0</v>
      </c>
      <c r="CV43" s="22">
        <f>Target_AM[[#This Row],[PROPORSI]]*VLOOKUP(Target_AM[[#This Row],[NIPNAS]],Target_CC[],COLUMN(CH$2)+9,0)</f>
        <v>0</v>
      </c>
      <c r="CW43" s="22">
        <f>Target_AM[[#This Row],[PROPORSI]]*VLOOKUP(Target_AM[[#This Row],[NIPNAS]],Target_CC[],COLUMN(CI$2)+9,0)</f>
        <v>0</v>
      </c>
      <c r="CX43" s="22">
        <f>Target_AM[[#This Row],[PROPORSI]]*VLOOKUP(Target_AM[[#This Row],[NIPNAS]],Target_CC[],COLUMN(CJ$2)+9,0)</f>
        <v>0</v>
      </c>
      <c r="CY43" s="22">
        <f>Target_AM[[#This Row],[PROPORSI]]*VLOOKUP(Target_AM[[#This Row],[NIPNAS]],Target_CC[],COLUMN(CK$2)+9,0)</f>
        <v>0</v>
      </c>
      <c r="CZ43" s="22">
        <f>Target_AM[[#This Row],[PROPORSI]]*VLOOKUP(Target_AM[[#This Row],[NIPNAS]],Target_CC[],COLUMN(CL$2)+9,0)</f>
        <v>0</v>
      </c>
      <c r="DA43" s="22">
        <f>Target_AM[[#This Row],[PROPORSI]]*VLOOKUP(Target_AM[[#This Row],[NIPNAS]],Target_CC[],COLUMN(CM$2)+9,0)</f>
        <v>0</v>
      </c>
      <c r="DB43" s="22">
        <f>Target_AM[[#This Row],[PROPORSI]]*VLOOKUP(Target_AM[[#This Row],[NIPNAS]],Target_CC[],COLUMN(CN$2)+9,0)</f>
        <v>0</v>
      </c>
      <c r="DC43" s="22">
        <f>Target_AM[[#This Row],[PROPORSI]]*VLOOKUP(Target_AM[[#This Row],[NIPNAS]],Target_CC[],COLUMN(CO$2)+9,0)</f>
        <v>-4452780</v>
      </c>
      <c r="DD43" s="22">
        <f>Target_AM[[#This Row],[PROPORSI]]*VLOOKUP(Target_AM[[#This Row],[NIPNAS]],Target_CC[],COLUMN(CP$2)+9,0)</f>
        <v>0</v>
      </c>
      <c r="DE43" s="22">
        <f>Target_AM[[#This Row],[PROPORSI]]*VLOOKUP(Target_AM[[#This Row],[NIPNAS]],Target_CC[],COLUMN(CQ$2)+9,0)</f>
        <v>0</v>
      </c>
      <c r="DF43" s="22">
        <f>Target_AM[[#This Row],[PROPORSI]]*VLOOKUP(Target_AM[[#This Row],[NIPNAS]],Target_CC[],COLUMN(CR$2)+9,0)</f>
        <v>0</v>
      </c>
      <c r="DG43" s="22">
        <f>Target_AM[[#This Row],[PROPORSI]]*VLOOKUP(Target_AM[[#This Row],[NIPNAS]],Target_CC[],COLUMN(CS$2)+9,0)</f>
        <v>0</v>
      </c>
      <c r="DH43" s="22">
        <f>Target_AM[[#This Row],[PROPORSI]]*VLOOKUP(Target_AM[[#This Row],[NIPNAS]],Target_CC[],COLUMN(CT$2)+9,0)</f>
        <v>0</v>
      </c>
      <c r="DI43" s="22">
        <f>Target_AM[[#This Row],[PROPORSI]]*VLOOKUP(Target_AM[[#This Row],[NIPNAS]],Target_CC[],COLUMN(CU$2)+9,0)</f>
        <v>0</v>
      </c>
      <c r="DJ43" s="22">
        <f>Target_AM[[#This Row],[PROPORSI]]*VLOOKUP(Target_AM[[#This Row],[NIPNAS]],Target_CC[],COLUMN(CV$2)+9,0)</f>
        <v>0</v>
      </c>
      <c r="DK43" s="22">
        <f>Target_AM[[#This Row],[PROPORSI]]*VLOOKUP(Target_AM[[#This Row],[NIPNAS]],Target_CC[],COLUMN(CW$2)+9,0)</f>
        <v>0</v>
      </c>
      <c r="DL43" s="22">
        <f>Target_AM[[#This Row],[PROPORSI]]*VLOOKUP(Target_AM[[#This Row],[NIPNAS]],Target_CC[],COLUMN(CX$2)+9,0)</f>
        <v>0</v>
      </c>
      <c r="DM43" s="22">
        <f>Target_AM[[#This Row],[PROPORSI]]*VLOOKUP(Target_AM[[#This Row],[NIPNAS]],Target_CC[],COLUMN(CY$2)+9,0)</f>
        <v>0</v>
      </c>
      <c r="DN43" s="22">
        <f>Target_AM[[#This Row],[PROPORSI]]*VLOOKUP(Target_AM[[#This Row],[NIPNAS]],Target_CC[],COLUMN(CZ$2)+9,0)</f>
        <v>-4452780</v>
      </c>
      <c r="DO43" s="22">
        <f>Target_AM[[#This Row],[PROPORSI]]*VLOOKUP(Target_AM[[#This Row],[NIPNAS]],Target_CC[],COLUMN(DA$2)+9,0)</f>
        <v>0</v>
      </c>
      <c r="DP43" s="22">
        <f>Target_AM[[#This Row],[PROPORSI]]*VLOOKUP(Target_AM[[#This Row],[NIPNAS]],Target_CC[],COLUMN(DB$2)+9,0)</f>
        <v>0</v>
      </c>
      <c r="DQ43" s="22">
        <f>Target_AM[[#This Row],[PROPORSI]]*VLOOKUP(Target_AM[[#This Row],[NIPNAS]],Target_CC[],COLUMN(DC$2)+9,0)</f>
        <v>0</v>
      </c>
      <c r="DR43" s="22">
        <f>Target_AM[[#This Row],[PROPORSI]]*VLOOKUP(Target_AM[[#This Row],[NIPNAS]],Target_CC[],COLUMN(DD$2)+9,0)</f>
        <v>0</v>
      </c>
      <c r="DS43" s="22">
        <f>Target_AM[[#This Row],[PROPORSI]]*VLOOKUP(Target_AM[[#This Row],[NIPNAS]],Target_CC[],COLUMN(DE$2)+9,0)</f>
        <v>0</v>
      </c>
      <c r="DT43" s="22">
        <f>Target_AM[[#This Row],[PROPORSI]]*VLOOKUP(Target_AM[[#This Row],[NIPNAS]],Target_CC[],COLUMN(DF$2)+9,0)</f>
        <v>0</v>
      </c>
      <c r="DU43" s="22">
        <f>Target_AM[[#This Row],[PROPORSI]]*VLOOKUP(Target_AM[[#This Row],[NIPNAS]],Target_CC[],COLUMN(DG$2)+9,0)</f>
        <v>0</v>
      </c>
      <c r="DV43" s="22">
        <f>Target_AM[[#This Row],[PROPORSI]]*VLOOKUP(Target_AM[[#This Row],[NIPNAS]],Target_CC[],COLUMN(DH$2)+9,0)</f>
        <v>0</v>
      </c>
      <c r="DW43" s="22">
        <f>Target_AM[[#This Row],[PROPORSI]]*VLOOKUP(Target_AM[[#This Row],[NIPNAS]],Target_CC[],COLUMN(DI$2)+9,0)</f>
        <v>0</v>
      </c>
      <c r="DX43" s="22">
        <f>Target_AM[[#This Row],[PROPORSI]]*VLOOKUP(Target_AM[[#This Row],[NIPNAS]],Target_CC[],COLUMN(DJ$2)+9,0)</f>
        <v>0</v>
      </c>
      <c r="DY43" s="22">
        <f>Target_AM[[#This Row],[PROPORSI]]*VLOOKUP(Target_AM[[#This Row],[NIPNAS]],Target_CC[],COLUMN(DK$2)+9,0)</f>
        <v>0</v>
      </c>
      <c r="DZ43" s="22">
        <f>Target_AM[[#This Row],[PROPORSI]]*VLOOKUP(Target_AM[[#This Row],[NIPNAS]],Target_CC[],COLUMN(DL$2)+9,0)</f>
        <v>0</v>
      </c>
      <c r="EA43" s="22">
        <f>Target_AM[[#This Row],[PROPORSI]]*VLOOKUP(Target_AM[[#This Row],[NIPNAS]],Target_CC[],COLUMN(DM$2)+9,0)</f>
        <v>0</v>
      </c>
    </row>
    <row r="44" spans="2:131" x14ac:dyDescent="0.3">
      <c r="B44">
        <v>401431</v>
      </c>
      <c r="C44" t="s">
        <v>983</v>
      </c>
      <c r="D44">
        <v>0.85</v>
      </c>
      <c r="E44" s="8">
        <v>45658</v>
      </c>
      <c r="F44">
        <v>2000056</v>
      </c>
      <c r="G44" t="s">
        <v>948</v>
      </c>
      <c r="J44" t="s">
        <v>888</v>
      </c>
      <c r="K44" t="s">
        <v>25</v>
      </c>
      <c r="L44" t="s">
        <v>159</v>
      </c>
      <c r="M44" t="s">
        <v>18</v>
      </c>
      <c r="N44" s="23">
        <f>Target_AM[[#This Row],[PROPORSI]]*VLOOKUP(Target_AM[[#This Row],[NIPNAS]],Target_CC[],9,0)</f>
        <v>1273299766.5120723</v>
      </c>
      <c r="O44" s="22">
        <f>Target_AM[[#This Row],[PROPORSI]]*VLOOKUP(Target_AM[[#This Row],[NIPNAS]],Target_CC[],COLUMN(A$2)+9,0)</f>
        <v>41607345.299999997</v>
      </c>
      <c r="P44" s="22">
        <f>Target_AM[[#This Row],[PROPORSI]]*VLOOKUP(Target_AM[[#This Row],[NIPNAS]],Target_CC[],COLUMN(B$2)+9,0)</f>
        <v>76324799.700000003</v>
      </c>
      <c r="Q44" s="22">
        <f>Target_AM[[#This Row],[PROPORSI]]*VLOOKUP(Target_AM[[#This Row],[NIPNAS]],Target_CC[],COLUMN(C$2)+9,0)</f>
        <v>71711385.599999994</v>
      </c>
      <c r="R44" s="22">
        <f>Target_AM[[#This Row],[PROPORSI]]*VLOOKUP(Target_AM[[#This Row],[NIPNAS]],Target_CC[],COLUMN(D$2)+9,0)</f>
        <v>62306618.399999999</v>
      </c>
      <c r="S44" s="22">
        <f>Target_AM[[#This Row],[PROPORSI]]*VLOOKUP(Target_AM[[#This Row],[NIPNAS]],Target_CC[],COLUMN(E$2)+9,0)</f>
        <v>62903373.649999999</v>
      </c>
      <c r="T44" s="22">
        <f>Target_AM[[#This Row],[PROPORSI]]*VLOOKUP(Target_AM[[#This Row],[NIPNAS]],Target_CC[],COLUMN(F$2)+9,0)</f>
        <v>63182624.149999999</v>
      </c>
      <c r="U44" s="22">
        <f>Target_AM[[#This Row],[PROPORSI]]*VLOOKUP(Target_AM[[#This Row],[NIPNAS]],Target_CC[],COLUMN(G$2)+9,0)</f>
        <v>69613636.599999994</v>
      </c>
      <c r="V44" s="22">
        <f>Target_AM[[#This Row],[PROPORSI]]*VLOOKUP(Target_AM[[#This Row],[NIPNAS]],Target_CC[],COLUMN(H$2)+9,0)</f>
        <v>68965815.899999991</v>
      </c>
      <c r="W44" s="22">
        <f>Target_AM[[#This Row],[PROPORSI]]*VLOOKUP(Target_AM[[#This Row],[NIPNAS]],Target_CC[],COLUMN(I$2)+9,0)</f>
        <v>68944956.899999991</v>
      </c>
      <c r="X44" s="22">
        <f>Target_AM[[#This Row],[PROPORSI]]*VLOOKUP(Target_AM[[#This Row],[NIPNAS]],Target_CC[],COLUMN(J$2)+9,0)</f>
        <v>69507141.799999997</v>
      </c>
      <c r="Y44" s="22">
        <f>Target_AM[[#This Row],[PROPORSI]]*VLOOKUP(Target_AM[[#This Row],[NIPNAS]],Target_CC[],COLUMN(K$2)+9,0)</f>
        <v>68611950.700000003</v>
      </c>
      <c r="Z44" s="22">
        <f>Target_AM[[#This Row],[PROPORSI]]*VLOOKUP(Target_AM[[#This Row],[NIPNAS]],Target_CC[],COLUMN(L$2)+9,0)</f>
        <v>68611223.099999994</v>
      </c>
      <c r="AA44" s="22">
        <f>Target_AM[[#This Row],[PROPORSI]]*VLOOKUP(Target_AM[[#This Row],[NIPNAS]],Target_CC[],COLUMN(M$2)+9,0)</f>
        <v>792290871.79999995</v>
      </c>
      <c r="AB44" s="22">
        <f>Target_AM[[#This Row],[PROPORSI]]*VLOOKUP(Target_AM[[#This Row],[NIPNAS]],Target_CC[],COLUMN(N$2)+9,0)</f>
        <v>5762604.75</v>
      </c>
      <c r="AC44" s="22">
        <f>Target_AM[[#This Row],[PROPORSI]]*VLOOKUP(Target_AM[[#This Row],[NIPNAS]],Target_CC[],COLUMN(O$2)+9,0)</f>
        <v>10570962.1</v>
      </c>
      <c r="AD44" s="22">
        <f>Target_AM[[#This Row],[PROPORSI]]*VLOOKUP(Target_AM[[#This Row],[NIPNAS]],Target_CC[],COLUMN(P$2)+9,0)</f>
        <v>9932006.0499999989</v>
      </c>
      <c r="AE44" s="22">
        <f>Target_AM[[#This Row],[PROPORSI]]*VLOOKUP(Target_AM[[#This Row],[NIPNAS]],Target_CC[],COLUMN(Q$2)+9,0)</f>
        <v>8629448.1999999993</v>
      </c>
      <c r="AF44" s="22">
        <f>Target_AM[[#This Row],[PROPORSI]]*VLOOKUP(Target_AM[[#This Row],[NIPNAS]],Target_CC[],COLUMN(R$2)+9,0)</f>
        <v>8712098.7999999989</v>
      </c>
      <c r="AG44" s="22">
        <f>Target_AM[[#This Row],[PROPORSI]]*VLOOKUP(Target_AM[[#This Row],[NIPNAS]],Target_CC[],COLUMN(S$2)+9,0)</f>
        <v>8750774.6500000004</v>
      </c>
      <c r="AH44" s="22">
        <f>Target_AM[[#This Row],[PROPORSI]]*VLOOKUP(Target_AM[[#This Row],[NIPNAS]],Target_CC[],COLUMN(T$2)+9,0)</f>
        <v>9641468.4000000004</v>
      </c>
      <c r="AI44" s="22">
        <f>Target_AM[[#This Row],[PROPORSI]]*VLOOKUP(Target_AM[[#This Row],[NIPNAS]],Target_CC[],COLUMN(U$2)+9,0)</f>
        <v>9551744.9499999993</v>
      </c>
      <c r="AJ44" s="22">
        <f>Target_AM[[#This Row],[PROPORSI]]*VLOOKUP(Target_AM[[#This Row],[NIPNAS]],Target_CC[],COLUMN(V$2)+9,0)</f>
        <v>9548855.7999999989</v>
      </c>
      <c r="AK44" s="22">
        <f>Target_AM[[#This Row],[PROPORSI]]*VLOOKUP(Target_AM[[#This Row],[NIPNAS]],Target_CC[],COLUMN(W$2)+9,0)</f>
        <v>9626718.3499999996</v>
      </c>
      <c r="AL44" s="22">
        <f>Target_AM[[#This Row],[PROPORSI]]*VLOOKUP(Target_AM[[#This Row],[NIPNAS]],Target_CC[],COLUMN(X$2)+9,0)</f>
        <v>9502734.7999999989</v>
      </c>
      <c r="AM44" s="22">
        <f>Target_AM[[#This Row],[PROPORSI]]*VLOOKUP(Target_AM[[#This Row],[NIPNAS]],Target_CC[],COLUMN(Y$2)+9,0)</f>
        <v>9502633.6500000004</v>
      </c>
      <c r="AN44" s="22">
        <f>Target_AM[[#This Row],[PROPORSI]]*VLOOKUP(Target_AM[[#This Row],[NIPNAS]],Target_CC[],COLUMN(Z$2)+9,0)</f>
        <v>109732050.5</v>
      </c>
      <c r="AO44" s="22">
        <f>Target_AM[[#This Row],[PROPORSI]]*VLOOKUP(Target_AM[[#This Row],[NIPNAS]],Target_CC[],COLUMN(AA$2)+9,0)</f>
        <v>47369950.049999997</v>
      </c>
      <c r="AP44" s="22">
        <f>Target_AM[[#This Row],[PROPORSI]]*VLOOKUP(Target_AM[[#This Row],[NIPNAS]],Target_CC[],COLUMN(AB$2)+9,0)</f>
        <v>86895761.799999997</v>
      </c>
      <c r="AQ44" s="22">
        <f>Target_AM[[#This Row],[PROPORSI]]*VLOOKUP(Target_AM[[#This Row],[NIPNAS]],Target_CC[],COLUMN(AC$2)+9,0)</f>
        <v>81643391.649999991</v>
      </c>
      <c r="AR44" s="22">
        <f>Target_AM[[#This Row],[PROPORSI]]*VLOOKUP(Target_AM[[#This Row],[NIPNAS]],Target_CC[],COLUMN(AD$2)+9,0)</f>
        <v>70936066.599999994</v>
      </c>
      <c r="AS44" s="22">
        <f>Target_AM[[#This Row],[PROPORSI]]*VLOOKUP(Target_AM[[#This Row],[NIPNAS]],Target_CC[],COLUMN(AE$2)+9,0)</f>
        <v>71615472.450000003</v>
      </c>
      <c r="AT44" s="22">
        <f>Target_AM[[#This Row],[PROPORSI]]*VLOOKUP(Target_AM[[#This Row],[NIPNAS]],Target_CC[],COLUMN(AF$2)+9,0)</f>
        <v>71933398.799999997</v>
      </c>
      <c r="AU44" s="22">
        <f>Target_AM[[#This Row],[PROPORSI]]*VLOOKUP(Target_AM[[#This Row],[NIPNAS]],Target_CC[],COLUMN(AG$2)+9,0)</f>
        <v>79255105</v>
      </c>
      <c r="AV44" s="22">
        <f>Target_AM[[#This Row],[PROPORSI]]*VLOOKUP(Target_AM[[#This Row],[NIPNAS]],Target_CC[],COLUMN(AH$2)+9,0)</f>
        <v>78517560.849999994</v>
      </c>
      <c r="AW44" s="22">
        <f>Target_AM[[#This Row],[PROPORSI]]*VLOOKUP(Target_AM[[#This Row],[NIPNAS]],Target_CC[],COLUMN(AI$2)+9,0)</f>
        <v>78493812.700000003</v>
      </c>
      <c r="AX44" s="22">
        <f>Target_AM[[#This Row],[PROPORSI]]*VLOOKUP(Target_AM[[#This Row],[NIPNAS]],Target_CC[],COLUMN(AJ$2)+9,0)</f>
        <v>79133860.149999991</v>
      </c>
      <c r="AY44" s="22">
        <f>Target_AM[[#This Row],[PROPORSI]]*VLOOKUP(Target_AM[[#This Row],[NIPNAS]],Target_CC[],COLUMN(AK$2)+9,0)</f>
        <v>78114685.5</v>
      </c>
      <c r="AZ44" s="22">
        <f>Target_AM[[#This Row],[PROPORSI]]*VLOOKUP(Target_AM[[#This Row],[NIPNAS]],Target_CC[],COLUMN(AL$2)+9,0)</f>
        <v>78113856.75</v>
      </c>
      <c r="BA44" s="22">
        <f>Target_AM[[#This Row],[PROPORSI]]*VLOOKUP(Target_AM[[#This Row],[NIPNAS]],Target_CC[],COLUMN(AM$2)+9,0)</f>
        <v>902022922.29999995</v>
      </c>
      <c r="BB44" s="22">
        <f>Target_AM[[#This Row],[PROPORSI]]*VLOOKUP(Target_AM[[#This Row],[NIPNAS]],Target_CC[],COLUMN(AN$2)+9,0)</f>
        <v>677333.54999999993</v>
      </c>
      <c r="BC44" s="22">
        <f>Target_AM[[#This Row],[PROPORSI]]*VLOOKUP(Target_AM[[#This Row],[NIPNAS]],Target_CC[],COLUMN(AO$2)+9,0)</f>
        <v>680228.65</v>
      </c>
      <c r="BD44" s="22">
        <f>Target_AM[[#This Row],[PROPORSI]]*VLOOKUP(Target_AM[[#This Row],[NIPNAS]],Target_CC[],COLUMN(AP$2)+9,0)</f>
        <v>676926.4</v>
      </c>
      <c r="BE44" s="22">
        <f>Target_AM[[#This Row],[PROPORSI]]*VLOOKUP(Target_AM[[#This Row],[NIPNAS]],Target_CC[],COLUMN(AQ$2)+9,0)</f>
        <v>668417.04999999993</v>
      </c>
      <c r="BF44" s="22">
        <f>Target_AM[[#This Row],[PROPORSI]]*VLOOKUP(Target_AM[[#This Row],[NIPNAS]],Target_CC[],COLUMN(AR$2)+9,0)</f>
        <v>674844.75</v>
      </c>
      <c r="BG44" s="22">
        <f>Target_AM[[#This Row],[PROPORSI]]*VLOOKUP(Target_AM[[#This Row],[NIPNAS]],Target_CC[],COLUMN(AS$2)+9,0)</f>
        <v>677852.04999999993</v>
      </c>
      <c r="BH44" s="22">
        <f>Target_AM[[#This Row],[PROPORSI]]*VLOOKUP(Target_AM[[#This Row],[NIPNAS]],Target_CC[],COLUMN(AT$2)+9,0)</f>
        <v>746888.2</v>
      </c>
      <c r="BI44" s="22">
        <f>Target_AM[[#This Row],[PROPORSI]]*VLOOKUP(Target_AM[[#This Row],[NIPNAS]],Target_CC[],COLUMN(AU$2)+9,0)</f>
        <v>739909.7</v>
      </c>
      <c r="BJ44" s="22">
        <f>Target_AM[[#This Row],[PROPORSI]]*VLOOKUP(Target_AM[[#This Row],[NIPNAS]],Target_CC[],COLUMN(AV$2)+9,0)</f>
        <v>739682.75</v>
      </c>
      <c r="BK44" s="22">
        <f>Target_AM[[#This Row],[PROPORSI]]*VLOOKUP(Target_AM[[#This Row],[NIPNAS]],Target_CC[],COLUMN(AW$2)+9,0)</f>
        <v>745733.04999999993</v>
      </c>
      <c r="BL44" s="22">
        <f>Target_AM[[#This Row],[PROPORSI]]*VLOOKUP(Target_AM[[#This Row],[NIPNAS]],Target_CC[],COLUMN(AX$2)+9,0)</f>
        <v>736094.9</v>
      </c>
      <c r="BM44" s="22">
        <f>Target_AM[[#This Row],[PROPORSI]]*VLOOKUP(Target_AM[[#This Row],[NIPNAS]],Target_CC[],COLUMN(AY$2)+9,0)</f>
        <v>736087.25</v>
      </c>
      <c r="BN44" s="22">
        <f>Target_AM[[#This Row],[PROPORSI]]*VLOOKUP(Target_AM[[#This Row],[NIPNAS]],Target_CC[],COLUMN(AZ$2)+9,0)</f>
        <v>8499998.2999999989</v>
      </c>
      <c r="BO44" s="22">
        <f>Target_AM[[#This Row],[PROPORSI]]*VLOOKUP(Target_AM[[#This Row],[NIPNAS]],Target_CC[],COLUMN(BA$2)+9,0)</f>
        <v>66266873.799999997</v>
      </c>
      <c r="BP44" s="22">
        <f>Target_AM[[#This Row],[PROPORSI]]*VLOOKUP(Target_AM[[#This Row],[NIPNAS]],Target_CC[],COLUMN(BB$2)+9,0)</f>
        <v>64084648.399999999</v>
      </c>
      <c r="BQ44" s="22">
        <f>Target_AM[[#This Row],[PROPORSI]]*VLOOKUP(Target_AM[[#This Row],[NIPNAS]],Target_CC[],COLUMN(BC$2)+9,0)</f>
        <v>63719916.799999997</v>
      </c>
      <c r="BR44" s="22">
        <f>Target_AM[[#This Row],[PROPORSI]]*VLOOKUP(Target_AM[[#This Row],[NIPNAS]],Target_CC[],COLUMN(BD$2)+9,0)</f>
        <v>62557116.799999997</v>
      </c>
      <c r="BS44" s="22">
        <f>Target_AM[[#This Row],[PROPORSI]]*VLOOKUP(Target_AM[[#This Row],[NIPNAS]],Target_CC[],COLUMN(BE$2)+9,0)</f>
        <v>62557116.799999997</v>
      </c>
      <c r="BT44" s="22">
        <f>Target_AM[[#This Row],[PROPORSI]]*VLOOKUP(Target_AM[[#This Row],[NIPNAS]],Target_CC[],COLUMN(BF$2)+9,0)</f>
        <v>62557116.799999997</v>
      </c>
      <c r="BU44" s="22">
        <f>Target_AM[[#This Row],[PROPORSI]]*VLOOKUP(Target_AM[[#This Row],[NIPNAS]],Target_CC[],COLUMN(BG$2)+9,0)</f>
        <v>62557116.799999997</v>
      </c>
      <c r="BV44" s="22">
        <f>Target_AM[[#This Row],[PROPORSI]]*VLOOKUP(Target_AM[[#This Row],[NIPNAS]],Target_CC[],COLUMN(BH$2)+9,0)</f>
        <v>62557116.799999997</v>
      </c>
      <c r="BW44" s="22">
        <f>Target_AM[[#This Row],[PROPORSI]]*VLOOKUP(Target_AM[[#This Row],[NIPNAS]],Target_CC[],COLUMN(BI$2)+9,0)</f>
        <v>62557116.799999997</v>
      </c>
      <c r="BX44" s="22">
        <f>Target_AM[[#This Row],[PROPORSI]]*VLOOKUP(Target_AM[[#This Row],[NIPNAS]],Target_CC[],COLUMN(BJ$2)+9,0)</f>
        <v>62557116.799999997</v>
      </c>
      <c r="BY44" s="22">
        <f>Target_AM[[#This Row],[PROPORSI]]*VLOOKUP(Target_AM[[#This Row],[NIPNAS]],Target_CC[],COLUMN(BK$2)+9,0)</f>
        <v>62557116.799999997</v>
      </c>
      <c r="BZ44" s="22">
        <f>Target_AM[[#This Row],[PROPORSI]]*VLOOKUP(Target_AM[[#This Row],[NIPNAS]],Target_CC[],COLUMN(BL$2)+9,0)</f>
        <v>62557116.799999997</v>
      </c>
      <c r="CA44" s="22">
        <f>Target_AM[[#This Row],[PROPORSI]]*VLOOKUP(Target_AM[[#This Row],[NIPNAS]],Target_CC[],COLUMN(BM$2)+9,0)</f>
        <v>757085490.19999993</v>
      </c>
      <c r="CB44" s="22">
        <f>Target_AM[[#This Row],[PROPORSI]]*VLOOKUP(Target_AM[[#This Row],[NIPNAS]],Target_CC[],COLUMN(BN$2)+9,0)</f>
        <v>28845600</v>
      </c>
      <c r="CC44" s="22">
        <f>Target_AM[[#This Row],[PROPORSI]]*VLOOKUP(Target_AM[[#This Row],[NIPNAS]],Target_CC[],COLUMN(BO$2)+9,0)</f>
        <v>28845600</v>
      </c>
      <c r="CD44" s="22">
        <f>Target_AM[[#This Row],[PROPORSI]]*VLOOKUP(Target_AM[[#This Row],[NIPNAS]],Target_CC[],COLUMN(BP$2)+9,0)</f>
        <v>28845600</v>
      </c>
      <c r="CE44" s="22">
        <f>Target_AM[[#This Row],[PROPORSI]]*VLOOKUP(Target_AM[[#This Row],[NIPNAS]],Target_CC[],COLUMN(BQ$2)+9,0)</f>
        <v>27403320</v>
      </c>
      <c r="CF44" s="22">
        <f>Target_AM[[#This Row],[PROPORSI]]*VLOOKUP(Target_AM[[#This Row],[NIPNAS]],Target_CC[],COLUMN(BR$2)+9,0)</f>
        <v>27403320</v>
      </c>
      <c r="CG44" s="22">
        <f>Target_AM[[#This Row],[PROPORSI]]*VLOOKUP(Target_AM[[#This Row],[NIPNAS]],Target_CC[],COLUMN(BS$2)+9,0)</f>
        <v>27403320</v>
      </c>
      <c r="CH44" s="22">
        <f>Target_AM[[#This Row],[PROPORSI]]*VLOOKUP(Target_AM[[#This Row],[NIPNAS]],Target_CC[],COLUMN(BT$2)+9,0)</f>
        <v>27403320</v>
      </c>
      <c r="CI44" s="22">
        <f>Target_AM[[#This Row],[PROPORSI]]*VLOOKUP(Target_AM[[#This Row],[NIPNAS]],Target_CC[],COLUMN(BU$2)+9,0)</f>
        <v>27403320</v>
      </c>
      <c r="CJ44" s="22">
        <f>Target_AM[[#This Row],[PROPORSI]]*VLOOKUP(Target_AM[[#This Row],[NIPNAS]],Target_CC[],COLUMN(BV$2)+9,0)</f>
        <v>27403320</v>
      </c>
      <c r="CK44" s="22">
        <f>Target_AM[[#This Row],[PROPORSI]]*VLOOKUP(Target_AM[[#This Row],[NIPNAS]],Target_CC[],COLUMN(BW$2)+9,0)</f>
        <v>27403320</v>
      </c>
      <c r="CL44" s="22">
        <f>Target_AM[[#This Row],[PROPORSI]]*VLOOKUP(Target_AM[[#This Row],[NIPNAS]],Target_CC[],COLUMN(BX$2)+9,0)</f>
        <v>27403320</v>
      </c>
      <c r="CM44" s="22">
        <f>Target_AM[[#This Row],[PROPORSI]]*VLOOKUP(Target_AM[[#This Row],[NIPNAS]],Target_CC[],COLUMN(BY$2)+9,0)</f>
        <v>27403320</v>
      </c>
      <c r="CN44" s="22">
        <f>Target_AM[[#This Row],[PROPORSI]]*VLOOKUP(Target_AM[[#This Row],[NIPNAS]],Target_CC[],COLUMN(BZ$2)+9,0)</f>
        <v>333166680</v>
      </c>
      <c r="CO44" s="22">
        <f>Target_AM[[#This Row],[PROPORSI]]*VLOOKUP(Target_AM[[#This Row],[NIPNAS]],Target_CC[],COLUMN(CA$2)+9,0)</f>
        <v>37607476.5</v>
      </c>
      <c r="CP44" s="22">
        <f>Target_AM[[#This Row],[PROPORSI]]*VLOOKUP(Target_AM[[#This Row],[NIPNAS]],Target_CC[],COLUMN(CB$2)+9,0)</f>
        <v>35394737.799999997</v>
      </c>
      <c r="CQ44" s="22">
        <f>Target_AM[[#This Row],[PROPORSI]]*VLOOKUP(Target_AM[[#This Row],[NIPNAS]],Target_CC[],COLUMN(CC$2)+9,0)</f>
        <v>35153796.799999997</v>
      </c>
      <c r="CR44" s="22">
        <f>Target_AM[[#This Row],[PROPORSI]]*VLOOKUP(Target_AM[[#This Row],[NIPNAS]],Target_CC[],COLUMN(CD$2)+9,0)</f>
        <v>35153796.799999997</v>
      </c>
      <c r="CS44" s="22">
        <f>Target_AM[[#This Row],[PROPORSI]]*VLOOKUP(Target_AM[[#This Row],[NIPNAS]],Target_CC[],COLUMN(CE$2)+9,0)</f>
        <v>35153796.799999997</v>
      </c>
      <c r="CT44" s="22">
        <f>Target_AM[[#This Row],[PROPORSI]]*VLOOKUP(Target_AM[[#This Row],[NIPNAS]],Target_CC[],COLUMN(CF$2)+9,0)</f>
        <v>35153796.799999997</v>
      </c>
      <c r="CU44" s="22">
        <f>Target_AM[[#This Row],[PROPORSI]]*VLOOKUP(Target_AM[[#This Row],[NIPNAS]],Target_CC[],COLUMN(CG$2)+9,0)</f>
        <v>35153796.799999997</v>
      </c>
      <c r="CV44" s="22">
        <f>Target_AM[[#This Row],[PROPORSI]]*VLOOKUP(Target_AM[[#This Row],[NIPNAS]],Target_CC[],COLUMN(CH$2)+9,0)</f>
        <v>35153796.799999997</v>
      </c>
      <c r="CW44" s="22">
        <f>Target_AM[[#This Row],[PROPORSI]]*VLOOKUP(Target_AM[[#This Row],[NIPNAS]],Target_CC[],COLUMN(CI$2)+9,0)</f>
        <v>35153796.799999997</v>
      </c>
      <c r="CX44" s="22">
        <f>Target_AM[[#This Row],[PROPORSI]]*VLOOKUP(Target_AM[[#This Row],[NIPNAS]],Target_CC[],COLUMN(CJ$2)+9,0)</f>
        <v>35153796.799999997</v>
      </c>
      <c r="CY44" s="22">
        <f>Target_AM[[#This Row],[PROPORSI]]*VLOOKUP(Target_AM[[#This Row],[NIPNAS]],Target_CC[],COLUMN(CK$2)+9,0)</f>
        <v>35153796.799999997</v>
      </c>
      <c r="CZ44" s="22">
        <f>Target_AM[[#This Row],[PROPORSI]]*VLOOKUP(Target_AM[[#This Row],[NIPNAS]],Target_CC[],COLUMN(CL$2)+9,0)</f>
        <v>35153796.799999997</v>
      </c>
      <c r="DA44" s="22">
        <f>Target_AM[[#This Row],[PROPORSI]]*VLOOKUP(Target_AM[[#This Row],[NIPNAS]],Target_CC[],COLUMN(CM$2)+9,0)</f>
        <v>424540182.30000001</v>
      </c>
      <c r="DB44" s="22">
        <f>Target_AM[[#This Row],[PROPORSI]]*VLOOKUP(Target_AM[[#This Row],[NIPNAS]],Target_CC[],COLUMN(CN$2)+9,0)</f>
        <v>0</v>
      </c>
      <c r="DC44" s="22">
        <f>Target_AM[[#This Row],[PROPORSI]]*VLOOKUP(Target_AM[[#This Row],[NIPNAS]],Target_CC[],COLUMN(CO$2)+9,0)</f>
        <v>0</v>
      </c>
      <c r="DD44" s="22">
        <f>Target_AM[[#This Row],[PROPORSI]]*VLOOKUP(Target_AM[[#This Row],[NIPNAS]],Target_CC[],COLUMN(CP$2)+9,0)</f>
        <v>0</v>
      </c>
      <c r="DE44" s="22">
        <f>Target_AM[[#This Row],[PROPORSI]]*VLOOKUP(Target_AM[[#This Row],[NIPNAS]],Target_CC[],COLUMN(CQ$2)+9,0)</f>
        <v>0</v>
      </c>
      <c r="DF44" s="22">
        <f>Target_AM[[#This Row],[PROPORSI]]*VLOOKUP(Target_AM[[#This Row],[NIPNAS]],Target_CC[],COLUMN(CR$2)+9,0)</f>
        <v>0</v>
      </c>
      <c r="DG44" s="22">
        <f>Target_AM[[#This Row],[PROPORSI]]*VLOOKUP(Target_AM[[#This Row],[NIPNAS]],Target_CC[],COLUMN(CS$2)+9,0)</f>
        <v>0</v>
      </c>
      <c r="DH44" s="22">
        <f>Target_AM[[#This Row],[PROPORSI]]*VLOOKUP(Target_AM[[#This Row],[NIPNAS]],Target_CC[],COLUMN(CT$2)+9,0)</f>
        <v>0</v>
      </c>
      <c r="DI44" s="22">
        <f>Target_AM[[#This Row],[PROPORSI]]*VLOOKUP(Target_AM[[#This Row],[NIPNAS]],Target_CC[],COLUMN(CU$2)+9,0)</f>
        <v>0</v>
      </c>
      <c r="DJ44" s="22">
        <f>Target_AM[[#This Row],[PROPORSI]]*VLOOKUP(Target_AM[[#This Row],[NIPNAS]],Target_CC[],COLUMN(CV$2)+9,0)</f>
        <v>0</v>
      </c>
      <c r="DK44" s="22">
        <f>Target_AM[[#This Row],[PROPORSI]]*VLOOKUP(Target_AM[[#This Row],[NIPNAS]],Target_CC[],COLUMN(CW$2)+9,0)</f>
        <v>0</v>
      </c>
      <c r="DL44" s="22">
        <f>Target_AM[[#This Row],[PROPORSI]]*VLOOKUP(Target_AM[[#This Row],[NIPNAS]],Target_CC[],COLUMN(CX$2)+9,0)</f>
        <v>0</v>
      </c>
      <c r="DM44" s="22">
        <f>Target_AM[[#This Row],[PROPORSI]]*VLOOKUP(Target_AM[[#This Row],[NIPNAS]],Target_CC[],COLUMN(CY$2)+9,0)</f>
        <v>0</v>
      </c>
      <c r="DN44" s="22">
        <f>Target_AM[[#This Row],[PROPORSI]]*VLOOKUP(Target_AM[[#This Row],[NIPNAS]],Target_CC[],COLUMN(CZ$2)+9,0)</f>
        <v>0</v>
      </c>
      <c r="DO44" s="22">
        <f>Target_AM[[#This Row],[PROPORSI]]*VLOOKUP(Target_AM[[#This Row],[NIPNAS]],Target_CC[],COLUMN(DA$2)+9,0)</f>
        <v>0</v>
      </c>
      <c r="DP44" s="22">
        <f>Target_AM[[#This Row],[PROPORSI]]*VLOOKUP(Target_AM[[#This Row],[NIPNAS]],Target_CC[],COLUMN(DB$2)+9,0)</f>
        <v>0</v>
      </c>
      <c r="DQ44" s="22">
        <f>Target_AM[[#This Row],[PROPORSI]]*VLOOKUP(Target_AM[[#This Row],[NIPNAS]],Target_CC[],COLUMN(DC$2)+9,0)</f>
        <v>0</v>
      </c>
      <c r="DR44" s="22">
        <f>Target_AM[[#This Row],[PROPORSI]]*VLOOKUP(Target_AM[[#This Row],[NIPNAS]],Target_CC[],COLUMN(DD$2)+9,0)</f>
        <v>0</v>
      </c>
      <c r="DS44" s="22">
        <f>Target_AM[[#This Row],[PROPORSI]]*VLOOKUP(Target_AM[[#This Row],[NIPNAS]],Target_CC[],COLUMN(DE$2)+9,0)</f>
        <v>0</v>
      </c>
      <c r="DT44" s="22">
        <f>Target_AM[[#This Row],[PROPORSI]]*VLOOKUP(Target_AM[[#This Row],[NIPNAS]],Target_CC[],COLUMN(DF$2)+9,0)</f>
        <v>0</v>
      </c>
      <c r="DU44" s="22">
        <f>Target_AM[[#This Row],[PROPORSI]]*VLOOKUP(Target_AM[[#This Row],[NIPNAS]],Target_CC[],COLUMN(DG$2)+9,0)</f>
        <v>0</v>
      </c>
      <c r="DV44" s="22">
        <f>Target_AM[[#This Row],[PROPORSI]]*VLOOKUP(Target_AM[[#This Row],[NIPNAS]],Target_CC[],COLUMN(DH$2)+9,0)</f>
        <v>0</v>
      </c>
      <c r="DW44" s="22">
        <f>Target_AM[[#This Row],[PROPORSI]]*VLOOKUP(Target_AM[[#This Row],[NIPNAS]],Target_CC[],COLUMN(DI$2)+9,0)</f>
        <v>0</v>
      </c>
      <c r="DX44" s="22">
        <f>Target_AM[[#This Row],[PROPORSI]]*VLOOKUP(Target_AM[[#This Row],[NIPNAS]],Target_CC[],COLUMN(DJ$2)+9,0)</f>
        <v>0</v>
      </c>
      <c r="DY44" s="22">
        <f>Target_AM[[#This Row],[PROPORSI]]*VLOOKUP(Target_AM[[#This Row],[NIPNAS]],Target_CC[],COLUMN(DK$2)+9,0)</f>
        <v>0</v>
      </c>
      <c r="DZ44" s="22">
        <f>Target_AM[[#This Row],[PROPORSI]]*VLOOKUP(Target_AM[[#This Row],[NIPNAS]],Target_CC[],COLUMN(DL$2)+9,0)</f>
        <v>0</v>
      </c>
      <c r="EA44" s="22">
        <f>Target_AM[[#This Row],[PROPORSI]]*VLOOKUP(Target_AM[[#This Row],[NIPNAS]],Target_CC[],COLUMN(DM$2)+9,0)</f>
        <v>0</v>
      </c>
    </row>
    <row r="45" spans="2:131" x14ac:dyDescent="0.3">
      <c r="B45">
        <v>896566</v>
      </c>
      <c r="C45" t="s">
        <v>1043</v>
      </c>
      <c r="D45">
        <v>1</v>
      </c>
      <c r="E45" s="8">
        <v>45658</v>
      </c>
      <c r="F45">
        <v>5588632</v>
      </c>
      <c r="G45" t="s">
        <v>940</v>
      </c>
      <c r="J45" t="s">
        <v>888</v>
      </c>
      <c r="K45" t="s">
        <v>23</v>
      </c>
      <c r="L45" t="s">
        <v>159</v>
      </c>
      <c r="M45" t="s">
        <v>18</v>
      </c>
      <c r="N45" s="23">
        <f>Target_AM[[#This Row],[PROPORSI]]*VLOOKUP(Target_AM[[#This Row],[NIPNAS]],Target_CC[],9,0)</f>
        <v>589329441</v>
      </c>
      <c r="O45" s="22">
        <f>Target_AM[[#This Row],[PROPORSI]]*VLOOKUP(Target_AM[[#This Row],[NIPNAS]],Target_CC[],COLUMN(A$2)+9,0)</f>
        <v>22342462</v>
      </c>
      <c r="P45" s="22">
        <f>Target_AM[[#This Row],[PROPORSI]]*VLOOKUP(Target_AM[[#This Row],[NIPNAS]],Target_CC[],COLUMN(B$2)+9,0)</f>
        <v>40985165</v>
      </c>
      <c r="Q45" s="22">
        <f>Target_AM[[#This Row],[PROPORSI]]*VLOOKUP(Target_AM[[#This Row],[NIPNAS]],Target_CC[],COLUMN(C$2)+9,0)</f>
        <v>38507837</v>
      </c>
      <c r="R45" s="22">
        <f>Target_AM[[#This Row],[PROPORSI]]*VLOOKUP(Target_AM[[#This Row],[NIPNAS]],Target_CC[],COLUMN(D$2)+9,0)</f>
        <v>33457632</v>
      </c>
      <c r="S45" s="22">
        <f>Target_AM[[#This Row],[PROPORSI]]*VLOOKUP(Target_AM[[#This Row],[NIPNAS]],Target_CC[],COLUMN(E$2)+9,0)</f>
        <v>33778080</v>
      </c>
      <c r="T45" s="22">
        <f>Target_AM[[#This Row],[PROPORSI]]*VLOOKUP(Target_AM[[#This Row],[NIPNAS]],Target_CC[],COLUMN(F$2)+9,0)</f>
        <v>33928032</v>
      </c>
      <c r="U45" s="22">
        <f>Target_AM[[#This Row],[PROPORSI]]*VLOOKUP(Target_AM[[#This Row],[NIPNAS]],Target_CC[],COLUMN(G$2)+9,0)</f>
        <v>37381381</v>
      </c>
      <c r="V45" s="22">
        <f>Target_AM[[#This Row],[PROPORSI]]*VLOOKUP(Target_AM[[#This Row],[NIPNAS]],Target_CC[],COLUMN(H$2)+9,0)</f>
        <v>37033512</v>
      </c>
      <c r="W45" s="22">
        <f>Target_AM[[#This Row],[PROPORSI]]*VLOOKUP(Target_AM[[#This Row],[NIPNAS]],Target_CC[],COLUMN(I$2)+9,0)</f>
        <v>37022311</v>
      </c>
      <c r="X45" s="22">
        <f>Target_AM[[#This Row],[PROPORSI]]*VLOOKUP(Target_AM[[#This Row],[NIPNAS]],Target_CC[],COLUMN(J$2)+9,0)</f>
        <v>37324195</v>
      </c>
      <c r="Y45" s="22">
        <f>Target_AM[[#This Row],[PROPORSI]]*VLOOKUP(Target_AM[[#This Row],[NIPNAS]],Target_CC[],COLUMN(K$2)+9,0)</f>
        <v>36843492</v>
      </c>
      <c r="Z45" s="22">
        <f>Target_AM[[#This Row],[PROPORSI]]*VLOOKUP(Target_AM[[#This Row],[NIPNAS]],Target_CC[],COLUMN(L$2)+9,0)</f>
        <v>36843101</v>
      </c>
      <c r="AA45" s="22">
        <f>Target_AM[[#This Row],[PROPORSI]]*VLOOKUP(Target_AM[[#This Row],[NIPNAS]],Target_CC[],COLUMN(M$2)+9,0)</f>
        <v>425447200</v>
      </c>
      <c r="AB45" s="22">
        <f>Target_AM[[#This Row],[PROPORSI]]*VLOOKUP(Target_AM[[#This Row],[NIPNAS]],Target_CC[],COLUMN(N$2)+9,0)</f>
        <v>860810</v>
      </c>
      <c r="AC45" s="22">
        <f>Target_AM[[#This Row],[PROPORSI]]*VLOOKUP(Target_AM[[#This Row],[NIPNAS]],Target_CC[],COLUMN(O$2)+9,0)</f>
        <v>1579076</v>
      </c>
      <c r="AD45" s="22">
        <f>Target_AM[[#This Row],[PROPORSI]]*VLOOKUP(Target_AM[[#This Row],[NIPNAS]],Target_CC[],COLUMN(P$2)+9,0)</f>
        <v>1483630</v>
      </c>
      <c r="AE45" s="22">
        <f>Target_AM[[#This Row],[PROPORSI]]*VLOOKUP(Target_AM[[#This Row],[NIPNAS]],Target_CC[],COLUMN(Q$2)+9,0)</f>
        <v>1289055</v>
      </c>
      <c r="AF45" s="22">
        <f>Target_AM[[#This Row],[PROPORSI]]*VLOOKUP(Target_AM[[#This Row],[NIPNAS]],Target_CC[],COLUMN(R$2)+9,0)</f>
        <v>1301402</v>
      </c>
      <c r="AG45" s="22">
        <f>Target_AM[[#This Row],[PROPORSI]]*VLOOKUP(Target_AM[[#This Row],[NIPNAS]],Target_CC[],COLUMN(S$2)+9,0)</f>
        <v>1307179</v>
      </c>
      <c r="AH45" s="22">
        <f>Target_AM[[#This Row],[PROPORSI]]*VLOOKUP(Target_AM[[#This Row],[NIPNAS]],Target_CC[],COLUMN(T$2)+9,0)</f>
        <v>1440230</v>
      </c>
      <c r="AI45" s="22">
        <f>Target_AM[[#This Row],[PROPORSI]]*VLOOKUP(Target_AM[[#This Row],[NIPNAS]],Target_CC[],COLUMN(U$2)+9,0)</f>
        <v>1426827</v>
      </c>
      <c r="AJ45" s="22">
        <f>Target_AM[[#This Row],[PROPORSI]]*VLOOKUP(Target_AM[[#This Row],[NIPNAS]],Target_CC[],COLUMN(V$2)+9,0)</f>
        <v>1426395</v>
      </c>
      <c r="AK45" s="22">
        <f>Target_AM[[#This Row],[PROPORSI]]*VLOOKUP(Target_AM[[#This Row],[NIPNAS]],Target_CC[],COLUMN(W$2)+9,0)</f>
        <v>1438026</v>
      </c>
      <c r="AL45" s="22">
        <f>Target_AM[[#This Row],[PROPORSI]]*VLOOKUP(Target_AM[[#This Row],[NIPNAS]],Target_CC[],COLUMN(X$2)+9,0)</f>
        <v>1419506</v>
      </c>
      <c r="AM45" s="22">
        <f>Target_AM[[#This Row],[PROPORSI]]*VLOOKUP(Target_AM[[#This Row],[NIPNAS]],Target_CC[],COLUMN(Y$2)+9,0)</f>
        <v>1419491</v>
      </c>
      <c r="AN45" s="22">
        <f>Target_AM[[#This Row],[PROPORSI]]*VLOOKUP(Target_AM[[#This Row],[NIPNAS]],Target_CC[],COLUMN(Z$2)+9,0)</f>
        <v>16391627</v>
      </c>
      <c r="AO45" s="22">
        <f>Target_AM[[#This Row],[PROPORSI]]*VLOOKUP(Target_AM[[#This Row],[NIPNAS]],Target_CC[],COLUMN(AA$2)+9,0)</f>
        <v>23203272</v>
      </c>
      <c r="AP45" s="22">
        <f>Target_AM[[#This Row],[PROPORSI]]*VLOOKUP(Target_AM[[#This Row],[NIPNAS]],Target_CC[],COLUMN(AB$2)+9,0)</f>
        <v>42564241</v>
      </c>
      <c r="AQ45" s="22">
        <f>Target_AM[[#This Row],[PROPORSI]]*VLOOKUP(Target_AM[[#This Row],[NIPNAS]],Target_CC[],COLUMN(AC$2)+9,0)</f>
        <v>39991467</v>
      </c>
      <c r="AR45" s="22">
        <f>Target_AM[[#This Row],[PROPORSI]]*VLOOKUP(Target_AM[[#This Row],[NIPNAS]],Target_CC[],COLUMN(AD$2)+9,0)</f>
        <v>34746687</v>
      </c>
      <c r="AS45" s="22">
        <f>Target_AM[[#This Row],[PROPORSI]]*VLOOKUP(Target_AM[[#This Row],[NIPNAS]],Target_CC[],COLUMN(AE$2)+9,0)</f>
        <v>35079482</v>
      </c>
      <c r="AT45" s="22">
        <f>Target_AM[[#This Row],[PROPORSI]]*VLOOKUP(Target_AM[[#This Row],[NIPNAS]],Target_CC[],COLUMN(AF$2)+9,0)</f>
        <v>35235211</v>
      </c>
      <c r="AU45" s="22">
        <f>Target_AM[[#This Row],[PROPORSI]]*VLOOKUP(Target_AM[[#This Row],[NIPNAS]],Target_CC[],COLUMN(AG$2)+9,0)</f>
        <v>38821611</v>
      </c>
      <c r="AV45" s="22">
        <f>Target_AM[[#This Row],[PROPORSI]]*VLOOKUP(Target_AM[[#This Row],[NIPNAS]],Target_CC[],COLUMN(AH$2)+9,0)</f>
        <v>38460339</v>
      </c>
      <c r="AW45" s="22">
        <f>Target_AM[[#This Row],[PROPORSI]]*VLOOKUP(Target_AM[[#This Row],[NIPNAS]],Target_CC[],COLUMN(AI$2)+9,0)</f>
        <v>38448706</v>
      </c>
      <c r="AX45" s="22">
        <f>Target_AM[[#This Row],[PROPORSI]]*VLOOKUP(Target_AM[[#This Row],[NIPNAS]],Target_CC[],COLUMN(AJ$2)+9,0)</f>
        <v>38762221</v>
      </c>
      <c r="AY45" s="22">
        <f>Target_AM[[#This Row],[PROPORSI]]*VLOOKUP(Target_AM[[#This Row],[NIPNAS]],Target_CC[],COLUMN(AK$2)+9,0)</f>
        <v>38262998</v>
      </c>
      <c r="AZ45" s="22">
        <f>Target_AM[[#This Row],[PROPORSI]]*VLOOKUP(Target_AM[[#This Row],[NIPNAS]],Target_CC[],COLUMN(AL$2)+9,0)</f>
        <v>38262592</v>
      </c>
      <c r="BA45" s="22">
        <f>Target_AM[[#This Row],[PROPORSI]]*VLOOKUP(Target_AM[[#This Row],[NIPNAS]],Target_CC[],COLUMN(AM$2)+9,0)</f>
        <v>441838827</v>
      </c>
      <c r="BB45" s="22">
        <f>Target_AM[[#This Row],[PROPORSI]]*VLOOKUP(Target_AM[[#This Row],[NIPNAS]],Target_CC[],COLUMN(AN$2)+9,0)</f>
        <v>151540213</v>
      </c>
      <c r="BC45" s="22">
        <f>Target_AM[[#This Row],[PROPORSI]]*VLOOKUP(Target_AM[[#This Row],[NIPNAS]],Target_CC[],COLUMN(AO$2)+9,0)</f>
        <v>152188002</v>
      </c>
      <c r="BD45" s="22">
        <f>Target_AM[[#This Row],[PROPORSI]]*VLOOKUP(Target_AM[[#This Row],[NIPNAS]],Target_CC[],COLUMN(AP$2)+9,0)</f>
        <v>151449014</v>
      </c>
      <c r="BE45" s="22">
        <f>Target_AM[[#This Row],[PROPORSI]]*VLOOKUP(Target_AM[[#This Row],[NIPNAS]],Target_CC[],COLUMN(AQ$2)+9,0)</f>
        <v>149545206</v>
      </c>
      <c r="BF45" s="22">
        <f>Target_AM[[#This Row],[PROPORSI]]*VLOOKUP(Target_AM[[#This Row],[NIPNAS]],Target_CC[],COLUMN(AR$2)+9,0)</f>
        <v>150983494</v>
      </c>
      <c r="BG45" s="22">
        <f>Target_AM[[#This Row],[PROPORSI]]*VLOOKUP(Target_AM[[#This Row],[NIPNAS]],Target_CC[],COLUMN(AS$2)+9,0)</f>
        <v>151656195</v>
      </c>
      <c r="BH45" s="22">
        <f>Target_AM[[#This Row],[PROPORSI]]*VLOOKUP(Target_AM[[#This Row],[NIPNAS]],Target_CC[],COLUMN(AT$2)+9,0)</f>
        <v>167101713</v>
      </c>
      <c r="BI45" s="22">
        <f>Target_AM[[#This Row],[PROPORSI]]*VLOOKUP(Target_AM[[#This Row],[NIPNAS]],Target_CC[],COLUMN(AU$2)+9,0)</f>
        <v>165540325</v>
      </c>
      <c r="BJ45" s="22">
        <f>Target_AM[[#This Row],[PROPORSI]]*VLOOKUP(Target_AM[[#This Row],[NIPNAS]],Target_CC[],COLUMN(AV$2)+9,0)</f>
        <v>165489679</v>
      </c>
      <c r="BK45" s="22">
        <f>Target_AM[[#This Row],[PROPORSI]]*VLOOKUP(Target_AM[[#This Row],[NIPNAS]],Target_CC[],COLUMN(AW$2)+9,0)</f>
        <v>166843138</v>
      </c>
      <c r="BL45" s="22">
        <f>Target_AM[[#This Row],[PROPORSI]]*VLOOKUP(Target_AM[[#This Row],[NIPNAS]],Target_CC[],COLUMN(AX$2)+9,0)</f>
        <v>164686899</v>
      </c>
      <c r="BM45" s="22">
        <f>Target_AM[[#This Row],[PROPORSI]]*VLOOKUP(Target_AM[[#This Row],[NIPNAS]],Target_CC[],COLUMN(AY$2)+9,0)</f>
        <v>164685131</v>
      </c>
      <c r="BN45" s="22">
        <f>Target_AM[[#This Row],[PROPORSI]]*VLOOKUP(Target_AM[[#This Row],[NIPNAS]],Target_CC[],COLUMN(AZ$2)+9,0)</f>
        <v>1901709009</v>
      </c>
      <c r="BO45" s="22">
        <f>Target_AM[[#This Row],[PROPORSI]]*VLOOKUP(Target_AM[[#This Row],[NIPNAS]],Target_CC[],COLUMN(BA$2)+9,0)</f>
        <v>42225887</v>
      </c>
      <c r="BP45" s="22">
        <f>Target_AM[[#This Row],[PROPORSI]]*VLOOKUP(Target_AM[[#This Row],[NIPNAS]],Target_CC[],COLUMN(BB$2)+9,0)</f>
        <v>14511700</v>
      </c>
      <c r="BQ45" s="22">
        <f>Target_AM[[#This Row],[PROPORSI]]*VLOOKUP(Target_AM[[#This Row],[NIPNAS]],Target_CC[],COLUMN(BC$2)+9,0)</f>
        <v>23360786</v>
      </c>
      <c r="BR45" s="22">
        <f>Target_AM[[#This Row],[PROPORSI]]*VLOOKUP(Target_AM[[#This Row],[NIPNAS]],Target_CC[],COLUMN(BD$2)+9,0)</f>
        <v>23087926</v>
      </c>
      <c r="BS45" s="22">
        <f>Target_AM[[#This Row],[PROPORSI]]*VLOOKUP(Target_AM[[#This Row],[NIPNAS]],Target_CC[],COLUMN(BE$2)+9,0)</f>
        <v>23087926</v>
      </c>
      <c r="BT45" s="22">
        <f>Target_AM[[#This Row],[PROPORSI]]*VLOOKUP(Target_AM[[#This Row],[NIPNAS]],Target_CC[],COLUMN(BF$2)+9,0)</f>
        <v>23087926</v>
      </c>
      <c r="BU45" s="22">
        <f>Target_AM[[#This Row],[PROPORSI]]*VLOOKUP(Target_AM[[#This Row],[NIPNAS]],Target_CC[],COLUMN(BG$2)+9,0)</f>
        <v>23087926</v>
      </c>
      <c r="BV45" s="22">
        <f>Target_AM[[#This Row],[PROPORSI]]*VLOOKUP(Target_AM[[#This Row],[NIPNAS]],Target_CC[],COLUMN(BH$2)+9,0)</f>
        <v>23087926</v>
      </c>
      <c r="BW45" s="22">
        <f>Target_AM[[#This Row],[PROPORSI]]*VLOOKUP(Target_AM[[#This Row],[NIPNAS]],Target_CC[],COLUMN(BI$2)+9,0)</f>
        <v>23087926</v>
      </c>
      <c r="BX45" s="22">
        <f>Target_AM[[#This Row],[PROPORSI]]*VLOOKUP(Target_AM[[#This Row],[NIPNAS]],Target_CC[],COLUMN(BJ$2)+9,0)</f>
        <v>23087926</v>
      </c>
      <c r="BY45" s="22">
        <f>Target_AM[[#This Row],[PROPORSI]]*VLOOKUP(Target_AM[[#This Row],[NIPNAS]],Target_CC[],COLUMN(BK$2)+9,0)</f>
        <v>23087926</v>
      </c>
      <c r="BZ45" s="22">
        <f>Target_AM[[#This Row],[PROPORSI]]*VLOOKUP(Target_AM[[#This Row],[NIPNAS]],Target_CC[],COLUMN(BL$2)+9,0)</f>
        <v>23087926</v>
      </c>
      <c r="CA45" s="22">
        <f>Target_AM[[#This Row],[PROPORSI]]*VLOOKUP(Target_AM[[#This Row],[NIPNAS]],Target_CC[],COLUMN(BM$2)+9,0)</f>
        <v>287889707</v>
      </c>
      <c r="CB45" s="22">
        <f>Target_AM[[#This Row],[PROPORSI]]*VLOOKUP(Target_AM[[#This Row],[NIPNAS]],Target_CC[],COLUMN(BN$2)+9,0)</f>
        <v>22475000</v>
      </c>
      <c r="CC45" s="22">
        <f>Target_AM[[#This Row],[PROPORSI]]*VLOOKUP(Target_AM[[#This Row],[NIPNAS]],Target_CC[],COLUMN(BO$2)+9,0)</f>
        <v>3475001</v>
      </c>
      <c r="CD45" s="22">
        <f>Target_AM[[#This Row],[PROPORSI]]*VLOOKUP(Target_AM[[#This Row],[NIPNAS]],Target_CC[],COLUMN(BP$2)+9,0)</f>
        <v>12975000</v>
      </c>
      <c r="CE45" s="22">
        <f>Target_AM[[#This Row],[PROPORSI]]*VLOOKUP(Target_AM[[#This Row],[NIPNAS]],Target_CC[],COLUMN(BQ$2)+9,0)</f>
        <v>12326250</v>
      </c>
      <c r="CF45" s="22">
        <f>Target_AM[[#This Row],[PROPORSI]]*VLOOKUP(Target_AM[[#This Row],[NIPNAS]],Target_CC[],COLUMN(BR$2)+9,0)</f>
        <v>12326250</v>
      </c>
      <c r="CG45" s="22">
        <f>Target_AM[[#This Row],[PROPORSI]]*VLOOKUP(Target_AM[[#This Row],[NIPNAS]],Target_CC[],COLUMN(BS$2)+9,0)</f>
        <v>12326250</v>
      </c>
      <c r="CH45" s="22">
        <f>Target_AM[[#This Row],[PROPORSI]]*VLOOKUP(Target_AM[[#This Row],[NIPNAS]],Target_CC[],COLUMN(BT$2)+9,0)</f>
        <v>12326250</v>
      </c>
      <c r="CI45" s="22">
        <f>Target_AM[[#This Row],[PROPORSI]]*VLOOKUP(Target_AM[[#This Row],[NIPNAS]],Target_CC[],COLUMN(BU$2)+9,0)</f>
        <v>12326250</v>
      </c>
      <c r="CJ45" s="22">
        <f>Target_AM[[#This Row],[PROPORSI]]*VLOOKUP(Target_AM[[#This Row],[NIPNAS]],Target_CC[],COLUMN(BV$2)+9,0)</f>
        <v>12326250</v>
      </c>
      <c r="CK45" s="22">
        <f>Target_AM[[#This Row],[PROPORSI]]*VLOOKUP(Target_AM[[#This Row],[NIPNAS]],Target_CC[],COLUMN(BW$2)+9,0)</f>
        <v>12326250</v>
      </c>
      <c r="CL45" s="22">
        <f>Target_AM[[#This Row],[PROPORSI]]*VLOOKUP(Target_AM[[#This Row],[NIPNAS]],Target_CC[],COLUMN(BX$2)+9,0)</f>
        <v>12326250</v>
      </c>
      <c r="CM45" s="22">
        <f>Target_AM[[#This Row],[PROPORSI]]*VLOOKUP(Target_AM[[#This Row],[NIPNAS]],Target_CC[],COLUMN(BY$2)+9,0)</f>
        <v>12326250</v>
      </c>
      <c r="CN45" s="22">
        <f>Target_AM[[#This Row],[PROPORSI]]*VLOOKUP(Target_AM[[#This Row],[NIPNAS]],Target_CC[],COLUMN(BZ$2)+9,0)</f>
        <v>149861251</v>
      </c>
      <c r="CO45" s="22">
        <f>Target_AM[[#This Row],[PROPORSI]]*VLOOKUP(Target_AM[[#This Row],[NIPNAS]],Target_CC[],COLUMN(CA$2)+9,0)</f>
        <v>11343543</v>
      </c>
      <c r="CP45" s="22">
        <f>Target_AM[[#This Row],[PROPORSI]]*VLOOKUP(Target_AM[[#This Row],[NIPNAS]],Target_CC[],COLUMN(CB$2)+9,0)</f>
        <v>10920838</v>
      </c>
      <c r="CQ45" s="22">
        <f>Target_AM[[#This Row],[PROPORSI]]*VLOOKUP(Target_AM[[#This Row],[NIPNAS]],Target_CC[],COLUMN(CC$2)+9,0)</f>
        <v>10761676</v>
      </c>
      <c r="CR45" s="22">
        <f>Target_AM[[#This Row],[PROPORSI]]*VLOOKUP(Target_AM[[#This Row],[NIPNAS]],Target_CC[],COLUMN(CD$2)+9,0)</f>
        <v>10761676</v>
      </c>
      <c r="CS45" s="22">
        <f>Target_AM[[#This Row],[PROPORSI]]*VLOOKUP(Target_AM[[#This Row],[NIPNAS]],Target_CC[],COLUMN(CE$2)+9,0)</f>
        <v>10761676</v>
      </c>
      <c r="CT45" s="22">
        <f>Target_AM[[#This Row],[PROPORSI]]*VLOOKUP(Target_AM[[#This Row],[NIPNAS]],Target_CC[],COLUMN(CF$2)+9,0)</f>
        <v>10761676</v>
      </c>
      <c r="CU45" s="22">
        <f>Target_AM[[#This Row],[PROPORSI]]*VLOOKUP(Target_AM[[#This Row],[NIPNAS]],Target_CC[],COLUMN(CG$2)+9,0)</f>
        <v>10761676</v>
      </c>
      <c r="CV45" s="22">
        <f>Target_AM[[#This Row],[PROPORSI]]*VLOOKUP(Target_AM[[#This Row],[NIPNAS]],Target_CC[],COLUMN(CH$2)+9,0)</f>
        <v>10761676</v>
      </c>
      <c r="CW45" s="22">
        <f>Target_AM[[#This Row],[PROPORSI]]*VLOOKUP(Target_AM[[#This Row],[NIPNAS]],Target_CC[],COLUMN(CI$2)+9,0)</f>
        <v>10761676</v>
      </c>
      <c r="CX45" s="22">
        <f>Target_AM[[#This Row],[PROPORSI]]*VLOOKUP(Target_AM[[#This Row],[NIPNAS]],Target_CC[],COLUMN(CJ$2)+9,0)</f>
        <v>10761676</v>
      </c>
      <c r="CY45" s="22">
        <f>Target_AM[[#This Row],[PROPORSI]]*VLOOKUP(Target_AM[[#This Row],[NIPNAS]],Target_CC[],COLUMN(CK$2)+9,0)</f>
        <v>10761676</v>
      </c>
      <c r="CZ45" s="22">
        <f>Target_AM[[#This Row],[PROPORSI]]*VLOOKUP(Target_AM[[#This Row],[NIPNAS]],Target_CC[],COLUMN(CL$2)+9,0)</f>
        <v>10761676</v>
      </c>
      <c r="DA45" s="22">
        <f>Target_AM[[#This Row],[PROPORSI]]*VLOOKUP(Target_AM[[#This Row],[NIPNAS]],Target_CC[],COLUMN(CM$2)+9,0)</f>
        <v>129881141</v>
      </c>
      <c r="DB45" s="22">
        <f>Target_AM[[#This Row],[PROPORSI]]*VLOOKUP(Target_AM[[#This Row],[NIPNAS]],Target_CC[],COLUMN(CN$2)+9,0)</f>
        <v>0</v>
      </c>
      <c r="DC45" s="22">
        <f>Target_AM[[#This Row],[PROPORSI]]*VLOOKUP(Target_AM[[#This Row],[NIPNAS]],Target_CC[],COLUMN(CO$2)+9,0)</f>
        <v>-9500000</v>
      </c>
      <c r="DD45" s="22">
        <f>Target_AM[[#This Row],[PROPORSI]]*VLOOKUP(Target_AM[[#This Row],[NIPNAS]],Target_CC[],COLUMN(CP$2)+9,0)</f>
        <v>0</v>
      </c>
      <c r="DE45" s="22">
        <f>Target_AM[[#This Row],[PROPORSI]]*VLOOKUP(Target_AM[[#This Row],[NIPNAS]],Target_CC[],COLUMN(CQ$2)+9,0)</f>
        <v>0</v>
      </c>
      <c r="DF45" s="22">
        <f>Target_AM[[#This Row],[PROPORSI]]*VLOOKUP(Target_AM[[#This Row],[NIPNAS]],Target_CC[],COLUMN(CR$2)+9,0)</f>
        <v>0</v>
      </c>
      <c r="DG45" s="22">
        <f>Target_AM[[#This Row],[PROPORSI]]*VLOOKUP(Target_AM[[#This Row],[NIPNAS]],Target_CC[],COLUMN(CS$2)+9,0)</f>
        <v>0</v>
      </c>
      <c r="DH45" s="22">
        <f>Target_AM[[#This Row],[PROPORSI]]*VLOOKUP(Target_AM[[#This Row],[NIPNAS]],Target_CC[],COLUMN(CT$2)+9,0)</f>
        <v>0</v>
      </c>
      <c r="DI45" s="22">
        <f>Target_AM[[#This Row],[PROPORSI]]*VLOOKUP(Target_AM[[#This Row],[NIPNAS]],Target_CC[],COLUMN(CU$2)+9,0)</f>
        <v>0</v>
      </c>
      <c r="DJ45" s="22">
        <f>Target_AM[[#This Row],[PROPORSI]]*VLOOKUP(Target_AM[[#This Row],[NIPNAS]],Target_CC[],COLUMN(CV$2)+9,0)</f>
        <v>0</v>
      </c>
      <c r="DK45" s="22">
        <f>Target_AM[[#This Row],[PROPORSI]]*VLOOKUP(Target_AM[[#This Row],[NIPNAS]],Target_CC[],COLUMN(CW$2)+9,0)</f>
        <v>0</v>
      </c>
      <c r="DL45" s="22">
        <f>Target_AM[[#This Row],[PROPORSI]]*VLOOKUP(Target_AM[[#This Row],[NIPNAS]],Target_CC[],COLUMN(CX$2)+9,0)</f>
        <v>0</v>
      </c>
      <c r="DM45" s="22">
        <f>Target_AM[[#This Row],[PROPORSI]]*VLOOKUP(Target_AM[[#This Row],[NIPNAS]],Target_CC[],COLUMN(CY$2)+9,0)</f>
        <v>0</v>
      </c>
      <c r="DN45" s="22">
        <f>Target_AM[[#This Row],[PROPORSI]]*VLOOKUP(Target_AM[[#This Row],[NIPNAS]],Target_CC[],COLUMN(CZ$2)+9,0)</f>
        <v>-9500000</v>
      </c>
      <c r="DO45" s="22">
        <f>Target_AM[[#This Row],[PROPORSI]]*VLOOKUP(Target_AM[[#This Row],[NIPNAS]],Target_CC[],COLUMN(DA$2)+9,0)</f>
        <v>0</v>
      </c>
      <c r="DP45" s="22">
        <f>Target_AM[[#This Row],[PROPORSI]]*VLOOKUP(Target_AM[[#This Row],[NIPNAS]],Target_CC[],COLUMN(DB$2)+9,0)</f>
        <v>469762000</v>
      </c>
      <c r="DQ45" s="22">
        <f>Target_AM[[#This Row],[PROPORSI]]*VLOOKUP(Target_AM[[#This Row],[NIPNAS]],Target_CC[],COLUMN(DC$2)+9,0)</f>
        <v>0</v>
      </c>
      <c r="DR45" s="22">
        <f>Target_AM[[#This Row],[PROPORSI]]*VLOOKUP(Target_AM[[#This Row],[NIPNAS]],Target_CC[],COLUMN(DD$2)+9,0)</f>
        <v>0</v>
      </c>
      <c r="DS45" s="22">
        <f>Target_AM[[#This Row],[PROPORSI]]*VLOOKUP(Target_AM[[#This Row],[NIPNAS]],Target_CC[],COLUMN(DE$2)+9,0)</f>
        <v>0</v>
      </c>
      <c r="DT45" s="22">
        <f>Target_AM[[#This Row],[PROPORSI]]*VLOOKUP(Target_AM[[#This Row],[NIPNAS]],Target_CC[],COLUMN(DF$2)+9,0)</f>
        <v>0</v>
      </c>
      <c r="DU45" s="22">
        <f>Target_AM[[#This Row],[PROPORSI]]*VLOOKUP(Target_AM[[#This Row],[NIPNAS]],Target_CC[],COLUMN(DG$2)+9,0)</f>
        <v>0</v>
      </c>
      <c r="DV45" s="22">
        <f>Target_AM[[#This Row],[PROPORSI]]*VLOOKUP(Target_AM[[#This Row],[NIPNAS]],Target_CC[],COLUMN(DH$2)+9,0)</f>
        <v>0</v>
      </c>
      <c r="DW45" s="22">
        <f>Target_AM[[#This Row],[PROPORSI]]*VLOOKUP(Target_AM[[#This Row],[NIPNAS]],Target_CC[],COLUMN(DI$2)+9,0)</f>
        <v>0</v>
      </c>
      <c r="DX45" s="22">
        <f>Target_AM[[#This Row],[PROPORSI]]*VLOOKUP(Target_AM[[#This Row],[NIPNAS]],Target_CC[],COLUMN(DJ$2)+9,0)</f>
        <v>0</v>
      </c>
      <c r="DY45" s="22">
        <f>Target_AM[[#This Row],[PROPORSI]]*VLOOKUP(Target_AM[[#This Row],[NIPNAS]],Target_CC[],COLUMN(DK$2)+9,0)</f>
        <v>0</v>
      </c>
      <c r="DZ45" s="22">
        <f>Target_AM[[#This Row],[PROPORSI]]*VLOOKUP(Target_AM[[#This Row],[NIPNAS]],Target_CC[],COLUMN(DL$2)+9,0)</f>
        <v>0</v>
      </c>
      <c r="EA45" s="22">
        <f>Target_AM[[#This Row],[PROPORSI]]*VLOOKUP(Target_AM[[#This Row],[NIPNAS]],Target_CC[],COLUMN(DM$2)+9,0)</f>
        <v>0</v>
      </c>
    </row>
    <row r="46" spans="2:131" x14ac:dyDescent="0.3">
      <c r="B46">
        <v>401431</v>
      </c>
      <c r="C46" t="s">
        <v>983</v>
      </c>
      <c r="D46">
        <v>1</v>
      </c>
      <c r="E46" s="8">
        <v>45658</v>
      </c>
      <c r="F46">
        <v>2948694</v>
      </c>
      <c r="G46" t="s">
        <v>916</v>
      </c>
      <c r="J46" t="s">
        <v>878</v>
      </c>
      <c r="K46" t="s">
        <v>25</v>
      </c>
      <c r="L46" t="s">
        <v>159</v>
      </c>
      <c r="M46" t="s">
        <v>18</v>
      </c>
      <c r="N46" s="23">
        <f>Target_AM[[#This Row],[PROPORSI]]*VLOOKUP(Target_AM[[#This Row],[NIPNAS]],Target_CC[],9,0)</f>
        <v>108909993.94999999</v>
      </c>
      <c r="O46" s="22">
        <f>Target_AM[[#This Row],[PROPORSI]]*VLOOKUP(Target_AM[[#This Row],[NIPNAS]],Target_CC[],COLUMN(A$2)+9,0)</f>
        <v>9078542.8874423224</v>
      </c>
      <c r="P46" s="22">
        <f>Target_AM[[#This Row],[PROPORSI]]*VLOOKUP(Target_AM[[#This Row],[NIPNAS]],Target_CC[],COLUMN(B$2)+9,0)</f>
        <v>6709825.3890236048</v>
      </c>
      <c r="Q46" s="22">
        <f>Target_AM[[#This Row],[PROPORSI]]*VLOOKUP(Target_AM[[#This Row],[NIPNAS]],Target_CC[],COLUMN(C$2)+9,0)</f>
        <v>7857183.4881697483</v>
      </c>
      <c r="R46" s="22">
        <f>Target_AM[[#This Row],[PROPORSI]]*VLOOKUP(Target_AM[[#This Row],[NIPNAS]],Target_CC[],COLUMN(D$2)+9,0)</f>
        <v>7477427.6678936826</v>
      </c>
      <c r="S46" s="22">
        <f>Target_AM[[#This Row],[PROPORSI]]*VLOOKUP(Target_AM[[#This Row],[NIPNAS]],Target_CC[],COLUMN(E$2)+9,0)</f>
        <v>7917729.9234213028</v>
      </c>
      <c r="T46" s="22">
        <f>Target_AM[[#This Row],[PROPORSI]]*VLOOKUP(Target_AM[[#This Row],[NIPNAS]],Target_CC[],COLUMN(F$2)+9,0)</f>
        <v>8127166.7553182514</v>
      </c>
      <c r="U46" s="22">
        <f>Target_AM[[#This Row],[PROPORSI]]*VLOOKUP(Target_AM[[#This Row],[NIPNAS]],Target_CC[],COLUMN(G$2)+9,0)</f>
        <v>7131950.6527736885</v>
      </c>
      <c r="V46" s="22">
        <f>Target_AM[[#This Row],[PROPORSI]]*VLOOKUP(Target_AM[[#This Row],[NIPNAS]],Target_CC[],COLUMN(H$2)+9,0)</f>
        <v>6377294.4912572531</v>
      </c>
      <c r="W46" s="22">
        <f>Target_AM[[#This Row],[PROPORSI]]*VLOOKUP(Target_AM[[#This Row],[NIPNAS]],Target_CC[],COLUMN(I$2)+9,0)</f>
        <v>6668970.3142932272</v>
      </c>
      <c r="X46" s="22">
        <f>Target_AM[[#This Row],[PROPORSI]]*VLOOKUP(Target_AM[[#This Row],[NIPNAS]],Target_CC[],COLUMN(J$2)+9,0)</f>
        <v>8220975.4140541842</v>
      </c>
      <c r="Y46" s="22">
        <f>Target_AM[[#This Row],[PROPORSI]]*VLOOKUP(Target_AM[[#This Row],[NIPNAS]],Target_CC[],COLUMN(K$2)+9,0)</f>
        <v>8220975.4140541842</v>
      </c>
      <c r="Z46" s="22">
        <f>Target_AM[[#This Row],[PROPORSI]]*VLOOKUP(Target_AM[[#This Row],[NIPNAS]],Target_CC[],COLUMN(L$2)+9,0)</f>
        <v>7473614.01609788</v>
      </c>
      <c r="AA46" s="22">
        <f>Target_AM[[#This Row],[PROPORSI]]*VLOOKUP(Target_AM[[#This Row],[NIPNAS]],Target_CC[],COLUMN(M$2)+9,0)</f>
        <v>91261656.413799316</v>
      </c>
      <c r="AB46" s="22">
        <f>Target_AM[[#This Row],[PROPORSI]]*VLOOKUP(Target_AM[[#This Row],[NIPNAS]],Target_CC[],COLUMN(N$2)+9,0)</f>
        <v>363408.82164690265</v>
      </c>
      <c r="AC46" s="22">
        <f>Target_AM[[#This Row],[PROPORSI]]*VLOOKUP(Target_AM[[#This Row],[NIPNAS]],Target_CC[],COLUMN(O$2)+9,0)</f>
        <v>809650.05142483325</v>
      </c>
      <c r="AD46" s="22">
        <f>Target_AM[[#This Row],[PROPORSI]]*VLOOKUP(Target_AM[[#This Row],[NIPNAS]],Target_CC[],COLUMN(P$2)+9,0)</f>
        <v>758691.62540475419</v>
      </c>
      <c r="AE46" s="22">
        <f>Target_AM[[#This Row],[PROPORSI]]*VLOOKUP(Target_AM[[#This Row],[NIPNAS]],Target_CC[],COLUMN(Q$2)+9,0)</f>
        <v>638048.18812480115</v>
      </c>
      <c r="AF46" s="22">
        <f>Target_AM[[#This Row],[PROPORSI]]*VLOOKUP(Target_AM[[#This Row],[NIPNAS]],Target_CC[],COLUMN(R$2)+9,0)</f>
        <v>645120.0892160245</v>
      </c>
      <c r="AG46" s="22">
        <f>Target_AM[[#This Row],[PROPORSI]]*VLOOKUP(Target_AM[[#This Row],[NIPNAS]],Target_CC[],COLUMN(S$2)+9,0)</f>
        <v>640795.41560575995</v>
      </c>
      <c r="AH46" s="22">
        <f>Target_AM[[#This Row],[PROPORSI]]*VLOOKUP(Target_AM[[#This Row],[NIPNAS]],Target_CC[],COLUMN(T$2)+9,0)</f>
        <v>726911.71134984109</v>
      </c>
      <c r="AI46" s="22">
        <f>Target_AM[[#This Row],[PROPORSI]]*VLOOKUP(Target_AM[[#This Row],[NIPNAS]],Target_CC[],COLUMN(U$2)+9,0)</f>
        <v>724052.90649510501</v>
      </c>
      <c r="AJ46" s="22">
        <f>Target_AM[[#This Row],[PROPORSI]]*VLOOKUP(Target_AM[[#This Row],[NIPNAS]],Target_CC[],COLUMN(V$2)+9,0)</f>
        <v>719240.97697792295</v>
      </c>
      <c r="AK46" s="22">
        <f>Target_AM[[#This Row],[PROPORSI]]*VLOOKUP(Target_AM[[#This Row],[NIPNAS]],Target_CC[],COLUMN(W$2)+9,0)</f>
        <v>728791.43753687141</v>
      </c>
      <c r="AL46" s="22">
        <f>Target_AM[[#This Row],[PROPORSI]]*VLOOKUP(Target_AM[[#This Row],[NIPNAS]],Target_CC[],COLUMN(X$2)+9,0)</f>
        <v>726595.90427095047</v>
      </c>
      <c r="AM46" s="22">
        <f>Target_AM[[#This Row],[PROPORSI]]*VLOOKUP(Target_AM[[#This Row],[NIPNAS]],Target_CC[],COLUMN(Y$2)+9,0)</f>
        <v>732241.95138026355</v>
      </c>
      <c r="AN46" s="22">
        <f>Target_AM[[#This Row],[PROPORSI]]*VLOOKUP(Target_AM[[#This Row],[NIPNAS]],Target_CC[],COLUMN(Z$2)+9,0)</f>
        <v>8213549.0794340298</v>
      </c>
      <c r="AO46" s="22">
        <f>Target_AM[[#This Row],[PROPORSI]]*VLOOKUP(Target_AM[[#This Row],[NIPNAS]],Target_CC[],COLUMN(AA$2)+9,0)</f>
        <v>9441951.7090892252</v>
      </c>
      <c r="AP46" s="22">
        <f>Target_AM[[#This Row],[PROPORSI]]*VLOOKUP(Target_AM[[#This Row],[NIPNAS]],Target_CC[],COLUMN(AB$2)+9,0)</f>
        <v>7519475.4404484378</v>
      </c>
      <c r="AQ46" s="22">
        <f>Target_AM[[#This Row],[PROPORSI]]*VLOOKUP(Target_AM[[#This Row],[NIPNAS]],Target_CC[],COLUMN(AC$2)+9,0)</f>
        <v>8615875.113574503</v>
      </c>
      <c r="AR46" s="22">
        <f>Target_AM[[#This Row],[PROPORSI]]*VLOOKUP(Target_AM[[#This Row],[NIPNAS]],Target_CC[],COLUMN(AD$2)+9,0)</f>
        <v>8115475.8560184836</v>
      </c>
      <c r="AS46" s="22">
        <f>Target_AM[[#This Row],[PROPORSI]]*VLOOKUP(Target_AM[[#This Row],[NIPNAS]],Target_CC[],COLUMN(AE$2)+9,0)</f>
        <v>8562850.0126373265</v>
      </c>
      <c r="AT46" s="22">
        <f>Target_AM[[#This Row],[PROPORSI]]*VLOOKUP(Target_AM[[#This Row],[NIPNAS]],Target_CC[],COLUMN(AF$2)+9,0)</f>
        <v>8767962.1709240116</v>
      </c>
      <c r="AU46" s="22">
        <f>Target_AM[[#This Row],[PROPORSI]]*VLOOKUP(Target_AM[[#This Row],[NIPNAS]],Target_CC[],COLUMN(AG$2)+9,0)</f>
        <v>7858862.3641235298</v>
      </c>
      <c r="AV46" s="22">
        <f>Target_AM[[#This Row],[PROPORSI]]*VLOOKUP(Target_AM[[#This Row],[NIPNAS]],Target_CC[],COLUMN(AH$2)+9,0)</f>
        <v>7101347.3977523576</v>
      </c>
      <c r="AW46" s="22">
        <f>Target_AM[[#This Row],[PROPORSI]]*VLOOKUP(Target_AM[[#This Row],[NIPNAS]],Target_CC[],COLUMN(AI$2)+9,0)</f>
        <v>7388211.2912711501</v>
      </c>
      <c r="AX46" s="22">
        <f>Target_AM[[#This Row],[PROPORSI]]*VLOOKUP(Target_AM[[#This Row],[NIPNAS]],Target_CC[],COLUMN(AJ$2)+9,0)</f>
        <v>8949766.8515910562</v>
      </c>
      <c r="AY46" s="22">
        <f>Target_AM[[#This Row],[PROPORSI]]*VLOOKUP(Target_AM[[#This Row],[NIPNAS]],Target_CC[],COLUMN(AK$2)+9,0)</f>
        <v>8947571.318325134</v>
      </c>
      <c r="AZ46" s="22">
        <f>Target_AM[[#This Row],[PROPORSI]]*VLOOKUP(Target_AM[[#This Row],[NIPNAS]],Target_CC[],COLUMN(AL$2)+9,0)</f>
        <v>8205855.9674781431</v>
      </c>
      <c r="BA46" s="22">
        <f>Target_AM[[#This Row],[PROPORSI]]*VLOOKUP(Target_AM[[#This Row],[NIPNAS]],Target_CC[],COLUMN(AM$2)+9,0)</f>
        <v>99475205.493233338</v>
      </c>
      <c r="BB46" s="22">
        <f>Target_AM[[#This Row],[PROPORSI]]*VLOOKUP(Target_AM[[#This Row],[NIPNAS]],Target_CC[],COLUMN(AN$2)+9,0)</f>
        <v>0</v>
      </c>
      <c r="BC46" s="22">
        <f>Target_AM[[#This Row],[PROPORSI]]*VLOOKUP(Target_AM[[#This Row],[NIPNAS]],Target_CC[],COLUMN(AO$2)+9,0)</f>
        <v>0</v>
      </c>
      <c r="BD46" s="22">
        <f>Target_AM[[#This Row],[PROPORSI]]*VLOOKUP(Target_AM[[#This Row],[NIPNAS]],Target_CC[],COLUMN(AP$2)+9,0)</f>
        <v>0</v>
      </c>
      <c r="BE46" s="22">
        <f>Target_AM[[#This Row],[PROPORSI]]*VLOOKUP(Target_AM[[#This Row],[NIPNAS]],Target_CC[],COLUMN(AQ$2)+9,0)</f>
        <v>0</v>
      </c>
      <c r="BF46" s="22">
        <f>Target_AM[[#This Row],[PROPORSI]]*VLOOKUP(Target_AM[[#This Row],[NIPNAS]],Target_CC[],COLUMN(AR$2)+9,0)</f>
        <v>0</v>
      </c>
      <c r="BG46" s="22">
        <f>Target_AM[[#This Row],[PROPORSI]]*VLOOKUP(Target_AM[[#This Row],[NIPNAS]],Target_CC[],COLUMN(AS$2)+9,0)</f>
        <v>0</v>
      </c>
      <c r="BH46" s="22">
        <f>Target_AM[[#This Row],[PROPORSI]]*VLOOKUP(Target_AM[[#This Row],[NIPNAS]],Target_CC[],COLUMN(AT$2)+9,0)</f>
        <v>0</v>
      </c>
      <c r="BI46" s="22">
        <f>Target_AM[[#This Row],[PROPORSI]]*VLOOKUP(Target_AM[[#This Row],[NIPNAS]],Target_CC[],COLUMN(AU$2)+9,0)</f>
        <v>0</v>
      </c>
      <c r="BJ46" s="22">
        <f>Target_AM[[#This Row],[PROPORSI]]*VLOOKUP(Target_AM[[#This Row],[NIPNAS]],Target_CC[],COLUMN(AV$2)+9,0)</f>
        <v>0</v>
      </c>
      <c r="BK46" s="22">
        <f>Target_AM[[#This Row],[PROPORSI]]*VLOOKUP(Target_AM[[#This Row],[NIPNAS]],Target_CC[],COLUMN(AW$2)+9,0)</f>
        <v>0</v>
      </c>
      <c r="BL46" s="22">
        <f>Target_AM[[#This Row],[PROPORSI]]*VLOOKUP(Target_AM[[#This Row],[NIPNAS]],Target_CC[],COLUMN(AX$2)+9,0)</f>
        <v>0</v>
      </c>
      <c r="BM46" s="22">
        <f>Target_AM[[#This Row],[PROPORSI]]*VLOOKUP(Target_AM[[#This Row],[NIPNAS]],Target_CC[],COLUMN(AY$2)+9,0)</f>
        <v>0</v>
      </c>
      <c r="BN46" s="22">
        <f>Target_AM[[#This Row],[PROPORSI]]*VLOOKUP(Target_AM[[#This Row],[NIPNAS]],Target_CC[],COLUMN(AZ$2)+9,0)</f>
        <v>0</v>
      </c>
      <c r="BO46" s="22">
        <f>Target_AM[[#This Row],[PROPORSI]]*VLOOKUP(Target_AM[[#This Row],[NIPNAS]],Target_CC[],COLUMN(BA$2)+9,0)</f>
        <v>7866614</v>
      </c>
      <c r="BP46" s="22">
        <f>Target_AM[[#This Row],[PROPORSI]]*VLOOKUP(Target_AM[[#This Row],[NIPNAS]],Target_CC[],COLUMN(BB$2)+9,0)</f>
        <v>7414256</v>
      </c>
      <c r="BQ46" s="22">
        <f>Target_AM[[#This Row],[PROPORSI]]*VLOOKUP(Target_AM[[#This Row],[NIPNAS]],Target_CC[],COLUMN(BC$2)+9,0)</f>
        <v>4594861</v>
      </c>
      <c r="BR46" s="22">
        <f>Target_AM[[#This Row],[PROPORSI]]*VLOOKUP(Target_AM[[#This Row],[NIPNAS]],Target_CC[],COLUMN(BD$2)+9,0)</f>
        <v>4671661</v>
      </c>
      <c r="BS46" s="22">
        <f>Target_AM[[#This Row],[PROPORSI]]*VLOOKUP(Target_AM[[#This Row],[NIPNAS]],Target_CC[],COLUMN(BE$2)+9,0)</f>
        <v>4671661</v>
      </c>
      <c r="BT46" s="22">
        <f>Target_AM[[#This Row],[PROPORSI]]*VLOOKUP(Target_AM[[#This Row],[NIPNAS]],Target_CC[],COLUMN(BF$2)+9,0)</f>
        <v>4671661</v>
      </c>
      <c r="BU46" s="22">
        <f>Target_AM[[#This Row],[PROPORSI]]*VLOOKUP(Target_AM[[#This Row],[NIPNAS]],Target_CC[],COLUMN(BG$2)+9,0)</f>
        <v>4671661</v>
      </c>
      <c r="BV46" s="22">
        <f>Target_AM[[#This Row],[PROPORSI]]*VLOOKUP(Target_AM[[#This Row],[NIPNAS]],Target_CC[],COLUMN(BH$2)+9,0)</f>
        <v>4671661</v>
      </c>
      <c r="BW46" s="22">
        <f>Target_AM[[#This Row],[PROPORSI]]*VLOOKUP(Target_AM[[#This Row],[NIPNAS]],Target_CC[],COLUMN(BI$2)+9,0)</f>
        <v>4671661</v>
      </c>
      <c r="BX46" s="22">
        <f>Target_AM[[#This Row],[PROPORSI]]*VLOOKUP(Target_AM[[#This Row],[NIPNAS]],Target_CC[],COLUMN(BJ$2)+9,0)</f>
        <v>4671661</v>
      </c>
      <c r="BY46" s="22">
        <f>Target_AM[[#This Row],[PROPORSI]]*VLOOKUP(Target_AM[[#This Row],[NIPNAS]],Target_CC[],COLUMN(BK$2)+9,0)</f>
        <v>4671661</v>
      </c>
      <c r="BZ46" s="22">
        <f>Target_AM[[#This Row],[PROPORSI]]*VLOOKUP(Target_AM[[#This Row],[NIPNAS]],Target_CC[],COLUMN(BL$2)+9,0)</f>
        <v>4671661</v>
      </c>
      <c r="CA46" s="22">
        <f>Target_AM[[#This Row],[PROPORSI]]*VLOOKUP(Target_AM[[#This Row],[NIPNAS]],Target_CC[],COLUMN(BM$2)+9,0)</f>
        <v>61920680</v>
      </c>
      <c r="CB46" s="22">
        <f>Target_AM[[#This Row],[PROPORSI]]*VLOOKUP(Target_AM[[#This Row],[NIPNAS]],Target_CC[],COLUMN(BN$2)+9,0)</f>
        <v>2600000</v>
      </c>
      <c r="CC46" s="22">
        <f>Target_AM[[#This Row],[PROPORSI]]*VLOOKUP(Target_AM[[#This Row],[NIPNAS]],Target_CC[],COLUMN(BO$2)+9,0)</f>
        <v>2228572</v>
      </c>
      <c r="CD46" s="22">
        <f>Target_AM[[#This Row],[PROPORSI]]*VLOOKUP(Target_AM[[#This Row],[NIPNAS]],Target_CC[],COLUMN(BP$2)+9,0)</f>
        <v>0</v>
      </c>
      <c r="CE46" s="22">
        <f>Target_AM[[#This Row],[PROPORSI]]*VLOOKUP(Target_AM[[#This Row],[NIPNAS]],Target_CC[],COLUMN(BQ$2)+9,0)</f>
        <v>0</v>
      </c>
      <c r="CF46" s="22">
        <f>Target_AM[[#This Row],[PROPORSI]]*VLOOKUP(Target_AM[[#This Row],[NIPNAS]],Target_CC[],COLUMN(BR$2)+9,0)</f>
        <v>0</v>
      </c>
      <c r="CG46" s="22">
        <f>Target_AM[[#This Row],[PROPORSI]]*VLOOKUP(Target_AM[[#This Row],[NIPNAS]],Target_CC[],COLUMN(BS$2)+9,0)</f>
        <v>0</v>
      </c>
      <c r="CH46" s="22">
        <f>Target_AM[[#This Row],[PROPORSI]]*VLOOKUP(Target_AM[[#This Row],[NIPNAS]],Target_CC[],COLUMN(BT$2)+9,0)</f>
        <v>0</v>
      </c>
      <c r="CI46" s="22">
        <f>Target_AM[[#This Row],[PROPORSI]]*VLOOKUP(Target_AM[[#This Row],[NIPNAS]],Target_CC[],COLUMN(BU$2)+9,0)</f>
        <v>0</v>
      </c>
      <c r="CJ46" s="22">
        <f>Target_AM[[#This Row],[PROPORSI]]*VLOOKUP(Target_AM[[#This Row],[NIPNAS]],Target_CC[],COLUMN(BV$2)+9,0)</f>
        <v>0</v>
      </c>
      <c r="CK46" s="22">
        <f>Target_AM[[#This Row],[PROPORSI]]*VLOOKUP(Target_AM[[#This Row],[NIPNAS]],Target_CC[],COLUMN(BW$2)+9,0)</f>
        <v>0</v>
      </c>
      <c r="CL46" s="22">
        <f>Target_AM[[#This Row],[PROPORSI]]*VLOOKUP(Target_AM[[#This Row],[NIPNAS]],Target_CC[],COLUMN(BX$2)+9,0)</f>
        <v>0</v>
      </c>
      <c r="CM46" s="22">
        <f>Target_AM[[#This Row],[PROPORSI]]*VLOOKUP(Target_AM[[#This Row],[NIPNAS]],Target_CC[],COLUMN(BY$2)+9,0)</f>
        <v>0</v>
      </c>
      <c r="CN46" s="22">
        <f>Target_AM[[#This Row],[PROPORSI]]*VLOOKUP(Target_AM[[#This Row],[NIPNAS]],Target_CC[],COLUMN(BZ$2)+9,0)</f>
        <v>4828572</v>
      </c>
      <c r="CO46" s="22">
        <f>Target_AM[[#This Row],[PROPORSI]]*VLOOKUP(Target_AM[[#This Row],[NIPNAS]],Target_CC[],COLUMN(CA$2)+9,0)</f>
        <v>5343414</v>
      </c>
      <c r="CP46" s="22">
        <f>Target_AM[[#This Row],[PROPORSI]]*VLOOKUP(Target_AM[[#This Row],[NIPNAS]],Target_CC[],COLUMN(CB$2)+9,0)</f>
        <v>5262484</v>
      </c>
      <c r="CQ46" s="22">
        <f>Target_AM[[#This Row],[PROPORSI]]*VLOOKUP(Target_AM[[#This Row],[NIPNAS]],Target_CC[],COLUMN(CC$2)+9,0)</f>
        <v>4671661</v>
      </c>
      <c r="CR46" s="22">
        <f>Target_AM[[#This Row],[PROPORSI]]*VLOOKUP(Target_AM[[#This Row],[NIPNAS]],Target_CC[],COLUMN(CD$2)+9,0)</f>
        <v>4671661</v>
      </c>
      <c r="CS46" s="22">
        <f>Target_AM[[#This Row],[PROPORSI]]*VLOOKUP(Target_AM[[#This Row],[NIPNAS]],Target_CC[],COLUMN(CE$2)+9,0)</f>
        <v>4671661</v>
      </c>
      <c r="CT46" s="22">
        <f>Target_AM[[#This Row],[PROPORSI]]*VLOOKUP(Target_AM[[#This Row],[NIPNAS]],Target_CC[],COLUMN(CF$2)+9,0)</f>
        <v>4671661</v>
      </c>
      <c r="CU46" s="22">
        <f>Target_AM[[#This Row],[PROPORSI]]*VLOOKUP(Target_AM[[#This Row],[NIPNAS]],Target_CC[],COLUMN(CG$2)+9,0)</f>
        <v>4671661</v>
      </c>
      <c r="CV46" s="22">
        <f>Target_AM[[#This Row],[PROPORSI]]*VLOOKUP(Target_AM[[#This Row],[NIPNAS]],Target_CC[],COLUMN(CH$2)+9,0)</f>
        <v>4671661</v>
      </c>
      <c r="CW46" s="22">
        <f>Target_AM[[#This Row],[PROPORSI]]*VLOOKUP(Target_AM[[#This Row],[NIPNAS]],Target_CC[],COLUMN(CI$2)+9,0)</f>
        <v>4671661</v>
      </c>
      <c r="CX46" s="22">
        <f>Target_AM[[#This Row],[PROPORSI]]*VLOOKUP(Target_AM[[#This Row],[NIPNAS]],Target_CC[],COLUMN(CJ$2)+9,0)</f>
        <v>4671661</v>
      </c>
      <c r="CY46" s="22">
        <f>Target_AM[[#This Row],[PROPORSI]]*VLOOKUP(Target_AM[[#This Row],[NIPNAS]],Target_CC[],COLUMN(CK$2)+9,0)</f>
        <v>4671661</v>
      </c>
      <c r="CZ46" s="22">
        <f>Target_AM[[#This Row],[PROPORSI]]*VLOOKUP(Target_AM[[#This Row],[NIPNAS]],Target_CC[],COLUMN(CL$2)+9,0)</f>
        <v>4671661</v>
      </c>
      <c r="DA46" s="22">
        <f>Target_AM[[#This Row],[PROPORSI]]*VLOOKUP(Target_AM[[#This Row],[NIPNAS]],Target_CC[],COLUMN(CM$2)+9,0)</f>
        <v>57322508</v>
      </c>
      <c r="DB46" s="22">
        <f>Target_AM[[#This Row],[PROPORSI]]*VLOOKUP(Target_AM[[#This Row],[NIPNAS]],Target_CC[],COLUMN(CN$2)+9,0)</f>
        <v>0</v>
      </c>
      <c r="DC46" s="22">
        <f>Target_AM[[#This Row],[PROPORSI]]*VLOOKUP(Target_AM[[#This Row],[NIPNAS]],Target_CC[],COLUMN(CO$2)+9,0)</f>
        <v>0</v>
      </c>
      <c r="DD46" s="22">
        <f>Target_AM[[#This Row],[PROPORSI]]*VLOOKUP(Target_AM[[#This Row],[NIPNAS]],Target_CC[],COLUMN(CP$2)+9,0)</f>
        <v>0</v>
      </c>
      <c r="DE46" s="22">
        <f>Target_AM[[#This Row],[PROPORSI]]*VLOOKUP(Target_AM[[#This Row],[NIPNAS]],Target_CC[],COLUMN(CQ$2)+9,0)</f>
        <v>0</v>
      </c>
      <c r="DF46" s="22">
        <f>Target_AM[[#This Row],[PROPORSI]]*VLOOKUP(Target_AM[[#This Row],[NIPNAS]],Target_CC[],COLUMN(CR$2)+9,0)</f>
        <v>0</v>
      </c>
      <c r="DG46" s="22">
        <f>Target_AM[[#This Row],[PROPORSI]]*VLOOKUP(Target_AM[[#This Row],[NIPNAS]],Target_CC[],COLUMN(CS$2)+9,0)</f>
        <v>0</v>
      </c>
      <c r="DH46" s="22">
        <f>Target_AM[[#This Row],[PROPORSI]]*VLOOKUP(Target_AM[[#This Row],[NIPNAS]],Target_CC[],COLUMN(CT$2)+9,0)</f>
        <v>0</v>
      </c>
      <c r="DI46" s="22">
        <f>Target_AM[[#This Row],[PROPORSI]]*VLOOKUP(Target_AM[[#This Row],[NIPNAS]],Target_CC[],COLUMN(CU$2)+9,0)</f>
        <v>0</v>
      </c>
      <c r="DJ46" s="22">
        <f>Target_AM[[#This Row],[PROPORSI]]*VLOOKUP(Target_AM[[#This Row],[NIPNAS]],Target_CC[],COLUMN(CV$2)+9,0)</f>
        <v>0</v>
      </c>
      <c r="DK46" s="22">
        <f>Target_AM[[#This Row],[PROPORSI]]*VLOOKUP(Target_AM[[#This Row],[NIPNAS]],Target_CC[],COLUMN(CW$2)+9,0)</f>
        <v>0</v>
      </c>
      <c r="DL46" s="22">
        <f>Target_AM[[#This Row],[PROPORSI]]*VLOOKUP(Target_AM[[#This Row],[NIPNAS]],Target_CC[],COLUMN(CX$2)+9,0)</f>
        <v>0</v>
      </c>
      <c r="DM46" s="22">
        <f>Target_AM[[#This Row],[PROPORSI]]*VLOOKUP(Target_AM[[#This Row],[NIPNAS]],Target_CC[],COLUMN(CY$2)+9,0)</f>
        <v>0</v>
      </c>
      <c r="DN46" s="22">
        <f>Target_AM[[#This Row],[PROPORSI]]*VLOOKUP(Target_AM[[#This Row],[NIPNAS]],Target_CC[],COLUMN(CZ$2)+9,0)</f>
        <v>0</v>
      </c>
      <c r="DO46" s="22">
        <f>Target_AM[[#This Row],[PROPORSI]]*VLOOKUP(Target_AM[[#This Row],[NIPNAS]],Target_CC[],COLUMN(DA$2)+9,0)</f>
        <v>0</v>
      </c>
      <c r="DP46" s="22">
        <f>Target_AM[[#This Row],[PROPORSI]]*VLOOKUP(Target_AM[[#This Row],[NIPNAS]],Target_CC[],COLUMN(DB$2)+9,0)</f>
        <v>0</v>
      </c>
      <c r="DQ46" s="22">
        <f>Target_AM[[#This Row],[PROPORSI]]*VLOOKUP(Target_AM[[#This Row],[NIPNAS]],Target_CC[],COLUMN(DC$2)+9,0)</f>
        <v>0</v>
      </c>
      <c r="DR46" s="22">
        <f>Target_AM[[#This Row],[PROPORSI]]*VLOOKUP(Target_AM[[#This Row],[NIPNAS]],Target_CC[],COLUMN(DD$2)+9,0)</f>
        <v>0</v>
      </c>
      <c r="DS46" s="22">
        <f>Target_AM[[#This Row],[PROPORSI]]*VLOOKUP(Target_AM[[#This Row],[NIPNAS]],Target_CC[],COLUMN(DE$2)+9,0)</f>
        <v>0</v>
      </c>
      <c r="DT46" s="22">
        <f>Target_AM[[#This Row],[PROPORSI]]*VLOOKUP(Target_AM[[#This Row],[NIPNAS]],Target_CC[],COLUMN(DF$2)+9,0)</f>
        <v>0</v>
      </c>
      <c r="DU46" s="22">
        <f>Target_AM[[#This Row],[PROPORSI]]*VLOOKUP(Target_AM[[#This Row],[NIPNAS]],Target_CC[],COLUMN(DG$2)+9,0)</f>
        <v>0</v>
      </c>
      <c r="DV46" s="22">
        <f>Target_AM[[#This Row],[PROPORSI]]*VLOOKUP(Target_AM[[#This Row],[NIPNAS]],Target_CC[],COLUMN(DH$2)+9,0)</f>
        <v>0</v>
      </c>
      <c r="DW46" s="22">
        <f>Target_AM[[#This Row],[PROPORSI]]*VLOOKUP(Target_AM[[#This Row],[NIPNAS]],Target_CC[],COLUMN(DI$2)+9,0)</f>
        <v>0</v>
      </c>
      <c r="DX46" s="22">
        <f>Target_AM[[#This Row],[PROPORSI]]*VLOOKUP(Target_AM[[#This Row],[NIPNAS]],Target_CC[],COLUMN(DJ$2)+9,0)</f>
        <v>0</v>
      </c>
      <c r="DY46" s="22">
        <f>Target_AM[[#This Row],[PROPORSI]]*VLOOKUP(Target_AM[[#This Row],[NIPNAS]],Target_CC[],COLUMN(DK$2)+9,0)</f>
        <v>0</v>
      </c>
      <c r="DZ46" s="22">
        <f>Target_AM[[#This Row],[PROPORSI]]*VLOOKUP(Target_AM[[#This Row],[NIPNAS]],Target_CC[],COLUMN(DL$2)+9,0)</f>
        <v>0</v>
      </c>
      <c r="EA46" s="22">
        <f>Target_AM[[#This Row],[PROPORSI]]*VLOOKUP(Target_AM[[#This Row],[NIPNAS]],Target_CC[],COLUMN(DM$2)+9,0)</f>
        <v>0</v>
      </c>
    </row>
    <row r="47" spans="2:131" x14ac:dyDescent="0.3">
      <c r="B47">
        <v>402782</v>
      </c>
      <c r="C47" t="s">
        <v>994</v>
      </c>
      <c r="D47">
        <v>1</v>
      </c>
      <c r="E47" s="8">
        <v>45658</v>
      </c>
      <c r="F47">
        <v>19990714</v>
      </c>
      <c r="G47" t="s">
        <v>766</v>
      </c>
      <c r="J47" t="s">
        <v>300</v>
      </c>
      <c r="K47" t="s">
        <v>19</v>
      </c>
      <c r="L47" t="s">
        <v>159</v>
      </c>
      <c r="M47" t="s">
        <v>29</v>
      </c>
      <c r="N47" s="23">
        <f>Target_AM[[#This Row],[PROPORSI]]*VLOOKUP(Target_AM[[#This Row],[NIPNAS]],Target_CC[],9,0)</f>
        <v>47237271.337083131</v>
      </c>
      <c r="O47" s="22">
        <f>Target_AM[[#This Row],[PROPORSI]]*VLOOKUP(Target_AM[[#This Row],[NIPNAS]],Target_CC[],COLUMN(A$2)+9,0)</f>
        <v>13728033.121945133</v>
      </c>
      <c r="P47" s="22">
        <f>Target_AM[[#This Row],[PROPORSI]]*VLOOKUP(Target_AM[[#This Row],[NIPNAS]],Target_CC[],COLUMN(B$2)+9,0)</f>
        <v>13967797.670516122</v>
      </c>
      <c r="Q47" s="22">
        <f>Target_AM[[#This Row],[PROPORSI]]*VLOOKUP(Target_AM[[#This Row],[NIPNAS]],Target_CC[],COLUMN(C$2)+9,0)</f>
        <v>14933314.802970059</v>
      </c>
      <c r="R47" s="22">
        <f>Target_AM[[#This Row],[PROPORSI]]*VLOOKUP(Target_AM[[#This Row],[NIPNAS]],Target_CC[],COLUMN(D$2)+9,0)</f>
        <v>14032103.708772428</v>
      </c>
      <c r="S47" s="22">
        <f>Target_AM[[#This Row],[PROPORSI]]*VLOOKUP(Target_AM[[#This Row],[NIPNAS]],Target_CC[],COLUMN(E$2)+9,0)</f>
        <v>14743328.162713664</v>
      </c>
      <c r="T47" s="22">
        <f>Target_AM[[#This Row],[PROPORSI]]*VLOOKUP(Target_AM[[#This Row],[NIPNAS]],Target_CC[],COLUMN(F$2)+9,0)</f>
        <v>14546650.494297413</v>
      </c>
      <c r="U47" s="22">
        <f>Target_AM[[#This Row],[PROPORSI]]*VLOOKUP(Target_AM[[#This Row],[NIPNAS]],Target_CC[],COLUMN(G$2)+9,0)</f>
        <v>15242516.096123166</v>
      </c>
      <c r="V47" s="22">
        <f>Target_AM[[#This Row],[PROPORSI]]*VLOOKUP(Target_AM[[#This Row],[NIPNAS]],Target_CC[],COLUMN(H$2)+9,0)</f>
        <v>15394436.679314261</v>
      </c>
      <c r="W47" s="22">
        <f>Target_AM[[#This Row],[PROPORSI]]*VLOOKUP(Target_AM[[#This Row],[NIPNAS]],Target_CC[],COLUMN(I$2)+9,0)</f>
        <v>15197388.281800849</v>
      </c>
      <c r="X47" s="22">
        <f>Target_AM[[#This Row],[PROPORSI]]*VLOOKUP(Target_AM[[#This Row],[NIPNAS]],Target_CC[],COLUMN(J$2)+9,0)</f>
        <v>15503135.888332514</v>
      </c>
      <c r="Y47" s="22">
        <f>Target_AM[[#This Row],[PROPORSI]]*VLOOKUP(Target_AM[[#This Row],[NIPNAS]],Target_CC[],COLUMN(K$2)+9,0)</f>
        <v>15390020.562275603</v>
      </c>
      <c r="Z47" s="22">
        <f>Target_AM[[#This Row],[PROPORSI]]*VLOOKUP(Target_AM[[#This Row],[NIPNAS]],Target_CC[],COLUMN(L$2)+9,0)</f>
        <v>14520774.530938782</v>
      </c>
      <c r="AA47" s="22">
        <f>Target_AM[[#This Row],[PROPORSI]]*VLOOKUP(Target_AM[[#This Row],[NIPNAS]],Target_CC[],COLUMN(M$2)+9,0)</f>
        <v>177199499.99999997</v>
      </c>
      <c r="AB47" s="22">
        <f>Target_AM[[#This Row],[PROPORSI]]*VLOOKUP(Target_AM[[#This Row],[NIPNAS]],Target_CC[],COLUMN(N$2)+9,0)</f>
        <v>17111256.417540476</v>
      </c>
      <c r="AC47" s="22">
        <f>Target_AM[[#This Row],[PROPORSI]]*VLOOKUP(Target_AM[[#This Row],[NIPNAS]],Target_CC[],COLUMN(O$2)+9,0)</f>
        <v>17410110.057678886</v>
      </c>
      <c r="AD47" s="22">
        <f>Target_AM[[#This Row],[PROPORSI]]*VLOOKUP(Target_AM[[#This Row],[NIPNAS]],Target_CC[],COLUMN(P$2)+9,0)</f>
        <v>18613575.33797003</v>
      </c>
      <c r="AE47" s="22">
        <f>Target_AM[[#This Row],[PROPORSI]]*VLOOKUP(Target_AM[[#This Row],[NIPNAS]],Target_CC[],COLUMN(Q$2)+9,0)</f>
        <v>17490264.082660139</v>
      </c>
      <c r="AF47" s="22">
        <f>Target_AM[[#This Row],[PROPORSI]]*VLOOKUP(Target_AM[[#This Row],[NIPNAS]],Target_CC[],COLUMN(R$2)+9,0)</f>
        <v>18376767.188655656</v>
      </c>
      <c r="AG47" s="22">
        <f>Target_AM[[#This Row],[PROPORSI]]*VLOOKUP(Target_AM[[#This Row],[NIPNAS]],Target_CC[],COLUMN(S$2)+9,0)</f>
        <v>18131619.031889144</v>
      </c>
      <c r="AH47" s="22">
        <f>Target_AM[[#This Row],[PROPORSI]]*VLOOKUP(Target_AM[[#This Row],[NIPNAS]],Target_CC[],COLUMN(T$2)+9,0)</f>
        <v>18998978.153127886</v>
      </c>
      <c r="AI47" s="22">
        <f>Target_AM[[#This Row],[PROPORSI]]*VLOOKUP(Target_AM[[#This Row],[NIPNAS]],Target_CC[],COLUMN(U$2)+9,0)</f>
        <v>19188339.005552512</v>
      </c>
      <c r="AJ47" s="22">
        <f>Target_AM[[#This Row],[PROPORSI]]*VLOOKUP(Target_AM[[#This Row],[NIPNAS]],Target_CC[],COLUMN(V$2)+9,0)</f>
        <v>18942728.754865728</v>
      </c>
      <c r="AK47" s="22">
        <f>Target_AM[[#This Row],[PROPORSI]]*VLOOKUP(Target_AM[[#This Row],[NIPNAS]],Target_CC[],COLUMN(W$2)+9,0)</f>
        <v>19323826.735030808</v>
      </c>
      <c r="AL47" s="22">
        <f>Target_AM[[#This Row],[PROPORSI]]*VLOOKUP(Target_AM[[#This Row],[NIPNAS]],Target_CC[],COLUMN(X$2)+9,0)</f>
        <v>19182834.552704304</v>
      </c>
      <c r="AM47" s="22">
        <f>Target_AM[[#This Row],[PROPORSI]]*VLOOKUP(Target_AM[[#This Row],[NIPNAS]],Target_CC[],COLUMN(Y$2)+9,0)</f>
        <v>18099366.032486584</v>
      </c>
      <c r="AN47" s="22">
        <f>Target_AM[[#This Row],[PROPORSI]]*VLOOKUP(Target_AM[[#This Row],[NIPNAS]],Target_CC[],COLUMN(Z$2)+9,0)</f>
        <v>220869665.35016215</v>
      </c>
      <c r="AO47" s="22">
        <f>Target_AM[[#This Row],[PROPORSI]]*VLOOKUP(Target_AM[[#This Row],[NIPNAS]],Target_CC[],COLUMN(AA$2)+9,0)</f>
        <v>30839289.539485611</v>
      </c>
      <c r="AP47" s="22">
        <f>Target_AM[[#This Row],[PROPORSI]]*VLOOKUP(Target_AM[[#This Row],[NIPNAS]],Target_CC[],COLUMN(AB$2)+9,0)</f>
        <v>31377907.728195008</v>
      </c>
      <c r="AQ47" s="22">
        <f>Target_AM[[#This Row],[PROPORSI]]*VLOOKUP(Target_AM[[#This Row],[NIPNAS]],Target_CC[],COLUMN(AC$2)+9,0)</f>
        <v>33546890.140940089</v>
      </c>
      <c r="AR47" s="22">
        <f>Target_AM[[#This Row],[PROPORSI]]*VLOOKUP(Target_AM[[#This Row],[NIPNAS]],Target_CC[],COLUMN(AD$2)+9,0)</f>
        <v>31522367.791432567</v>
      </c>
      <c r="AS47" s="22">
        <f>Target_AM[[#This Row],[PROPORSI]]*VLOOKUP(Target_AM[[#This Row],[NIPNAS]],Target_CC[],COLUMN(AE$2)+9,0)</f>
        <v>33120095.351369321</v>
      </c>
      <c r="AT47" s="22">
        <f>Target_AM[[#This Row],[PROPORSI]]*VLOOKUP(Target_AM[[#This Row],[NIPNAS]],Target_CC[],COLUMN(AF$2)+9,0)</f>
        <v>32678269.526186556</v>
      </c>
      <c r="AU47" s="22">
        <f>Target_AM[[#This Row],[PROPORSI]]*VLOOKUP(Target_AM[[#This Row],[NIPNAS]],Target_CC[],COLUMN(AG$2)+9,0)</f>
        <v>34241494.249251053</v>
      </c>
      <c r="AV47" s="22">
        <f>Target_AM[[#This Row],[PROPORSI]]*VLOOKUP(Target_AM[[#This Row],[NIPNAS]],Target_CC[],COLUMN(AH$2)+9,0)</f>
        <v>34582775.684866771</v>
      </c>
      <c r="AW47" s="22">
        <f>Target_AM[[#This Row],[PROPORSI]]*VLOOKUP(Target_AM[[#This Row],[NIPNAS]],Target_CC[],COLUMN(AI$2)+9,0)</f>
        <v>34140117.03666658</v>
      </c>
      <c r="AX47" s="22">
        <f>Target_AM[[#This Row],[PROPORSI]]*VLOOKUP(Target_AM[[#This Row],[NIPNAS]],Target_CC[],COLUMN(AJ$2)+9,0)</f>
        <v>34826962.623363324</v>
      </c>
      <c r="AY47" s="22">
        <f>Target_AM[[#This Row],[PROPORSI]]*VLOOKUP(Target_AM[[#This Row],[NIPNAS]],Target_CC[],COLUMN(AK$2)+9,0)</f>
        <v>34572855.114979908</v>
      </c>
      <c r="AZ47" s="22">
        <f>Target_AM[[#This Row],[PROPORSI]]*VLOOKUP(Target_AM[[#This Row],[NIPNAS]],Target_CC[],COLUMN(AL$2)+9,0)</f>
        <v>32620140.563425366</v>
      </c>
      <c r="BA47" s="22">
        <f>Target_AM[[#This Row],[PROPORSI]]*VLOOKUP(Target_AM[[#This Row],[NIPNAS]],Target_CC[],COLUMN(AM$2)+9,0)</f>
        <v>398069165.35016215</v>
      </c>
      <c r="BB47" s="22">
        <f>Target_AM[[#This Row],[PROPORSI]]*VLOOKUP(Target_AM[[#This Row],[NIPNAS]],Target_CC[],COLUMN(AN$2)+9,0)</f>
        <v>9777398.6261947434</v>
      </c>
      <c r="BC47" s="22">
        <f>Target_AM[[#This Row],[PROPORSI]]*VLOOKUP(Target_AM[[#This Row],[NIPNAS]],Target_CC[],COLUMN(AO$2)+9,0)</f>
        <v>10174119.323391797</v>
      </c>
      <c r="BD47" s="22">
        <f>Target_AM[[#This Row],[PROPORSI]]*VLOOKUP(Target_AM[[#This Row],[NIPNAS]],Target_CC[],COLUMN(AP$2)+9,0)</f>
        <v>10289034.949330807</v>
      </c>
      <c r="BE47" s="22">
        <f>Target_AM[[#This Row],[PROPORSI]]*VLOOKUP(Target_AM[[#This Row],[NIPNAS]],Target_CC[],COLUMN(AQ$2)+9,0)</f>
        <v>9974899.4857750032</v>
      </c>
      <c r="BF47" s="22">
        <f>Target_AM[[#This Row],[PROPORSI]]*VLOOKUP(Target_AM[[#This Row],[NIPNAS]],Target_CC[],COLUMN(AR$2)+9,0)</f>
        <v>10488359.543305274</v>
      </c>
      <c r="BG47" s="22">
        <f>Target_AM[[#This Row],[PROPORSI]]*VLOOKUP(Target_AM[[#This Row],[NIPNAS]],Target_CC[],COLUMN(AS$2)+9,0)</f>
        <v>10423112.784169191</v>
      </c>
      <c r="BH47" s="22">
        <f>Target_AM[[#This Row],[PROPORSI]]*VLOOKUP(Target_AM[[#This Row],[NIPNAS]],Target_CC[],COLUMN(AT$2)+9,0)</f>
        <v>10763615.883973477</v>
      </c>
      <c r="BI47" s="22">
        <f>Target_AM[[#This Row],[PROPORSI]]*VLOOKUP(Target_AM[[#This Row],[NIPNAS]],Target_CC[],COLUMN(AU$2)+9,0)</f>
        <v>10914935.252995767</v>
      </c>
      <c r="BJ47" s="22">
        <f>Target_AM[[#This Row],[PROPORSI]]*VLOOKUP(Target_AM[[#This Row],[NIPNAS]],Target_CC[],COLUMN(AV$2)+9,0)</f>
        <v>10745262.120155828</v>
      </c>
      <c r="BK47" s="22">
        <f>Target_AM[[#This Row],[PROPORSI]]*VLOOKUP(Target_AM[[#This Row],[NIPNAS]],Target_CC[],COLUMN(AW$2)+9,0)</f>
        <v>10927933.782276139</v>
      </c>
      <c r="BL47" s="22">
        <f>Target_AM[[#This Row],[PROPORSI]]*VLOOKUP(Target_AM[[#This Row],[NIPNAS]],Target_CC[],COLUMN(AX$2)+9,0)</f>
        <v>11129392.525234064</v>
      </c>
      <c r="BM47" s="22">
        <f>Target_AM[[#This Row],[PROPORSI]]*VLOOKUP(Target_AM[[#This Row],[NIPNAS]],Target_CC[],COLUMN(AY$2)+9,0)</f>
        <v>10851023.298882473</v>
      </c>
      <c r="BN47" s="22">
        <f>Target_AM[[#This Row],[PROPORSI]]*VLOOKUP(Target_AM[[#This Row],[NIPNAS]],Target_CC[],COLUMN(AZ$2)+9,0)</f>
        <v>126459087.57568455</v>
      </c>
      <c r="BO47" s="22">
        <f>Target_AM[[#This Row],[PROPORSI]]*VLOOKUP(Target_AM[[#This Row],[NIPNAS]],Target_CC[],COLUMN(BA$2)+9,0)</f>
        <v>25410000</v>
      </c>
      <c r="BP47" s="22">
        <f>Target_AM[[#This Row],[PROPORSI]]*VLOOKUP(Target_AM[[#This Row],[NIPNAS]],Target_CC[],COLUMN(BB$2)+9,0)</f>
        <v>25410000</v>
      </c>
      <c r="BQ47" s="22">
        <f>Target_AM[[#This Row],[PROPORSI]]*VLOOKUP(Target_AM[[#This Row],[NIPNAS]],Target_CC[],COLUMN(BC$2)+9,0)</f>
        <v>25410000</v>
      </c>
      <c r="BR47" s="22">
        <f>Target_AM[[#This Row],[PROPORSI]]*VLOOKUP(Target_AM[[#This Row],[NIPNAS]],Target_CC[],COLUMN(BD$2)+9,0)</f>
        <v>24426400</v>
      </c>
      <c r="BS47" s="22">
        <f>Target_AM[[#This Row],[PROPORSI]]*VLOOKUP(Target_AM[[#This Row],[NIPNAS]],Target_CC[],COLUMN(BE$2)+9,0)</f>
        <v>24426400</v>
      </c>
      <c r="BT47" s="22">
        <f>Target_AM[[#This Row],[PROPORSI]]*VLOOKUP(Target_AM[[#This Row],[NIPNAS]],Target_CC[],COLUMN(BF$2)+9,0)</f>
        <v>24426400</v>
      </c>
      <c r="BU47" s="22">
        <f>Target_AM[[#This Row],[PROPORSI]]*VLOOKUP(Target_AM[[#This Row],[NIPNAS]],Target_CC[],COLUMN(BG$2)+9,0)</f>
        <v>24426400</v>
      </c>
      <c r="BV47" s="22">
        <f>Target_AM[[#This Row],[PROPORSI]]*VLOOKUP(Target_AM[[#This Row],[NIPNAS]],Target_CC[],COLUMN(BH$2)+9,0)</f>
        <v>24426400</v>
      </c>
      <c r="BW47" s="22">
        <f>Target_AM[[#This Row],[PROPORSI]]*VLOOKUP(Target_AM[[#This Row],[NIPNAS]],Target_CC[],COLUMN(BI$2)+9,0)</f>
        <v>24426400</v>
      </c>
      <c r="BX47" s="22">
        <f>Target_AM[[#This Row],[PROPORSI]]*VLOOKUP(Target_AM[[#This Row],[NIPNAS]],Target_CC[],COLUMN(BJ$2)+9,0)</f>
        <v>24426400</v>
      </c>
      <c r="BY47" s="22">
        <f>Target_AM[[#This Row],[PROPORSI]]*VLOOKUP(Target_AM[[#This Row],[NIPNAS]],Target_CC[],COLUMN(BK$2)+9,0)</f>
        <v>24426400</v>
      </c>
      <c r="BZ47" s="22">
        <f>Target_AM[[#This Row],[PROPORSI]]*VLOOKUP(Target_AM[[#This Row],[NIPNAS]],Target_CC[],COLUMN(BL$2)+9,0)</f>
        <v>24426400</v>
      </c>
      <c r="CA47" s="22">
        <f>Target_AM[[#This Row],[PROPORSI]]*VLOOKUP(Target_AM[[#This Row],[NIPNAS]],Target_CC[],COLUMN(BM$2)+9,0)</f>
        <v>296067600</v>
      </c>
      <c r="CB47" s="22">
        <f>Target_AM[[#This Row],[PROPORSI]]*VLOOKUP(Target_AM[[#This Row],[NIPNAS]],Target_CC[],COLUMN(BN$2)+9,0)</f>
        <v>23900000</v>
      </c>
      <c r="CC47" s="22">
        <f>Target_AM[[#This Row],[PROPORSI]]*VLOOKUP(Target_AM[[#This Row],[NIPNAS]],Target_CC[],COLUMN(BO$2)+9,0)</f>
        <v>23900000</v>
      </c>
      <c r="CD47" s="22">
        <f>Target_AM[[#This Row],[PROPORSI]]*VLOOKUP(Target_AM[[#This Row],[NIPNAS]],Target_CC[],COLUMN(BP$2)+9,0)</f>
        <v>23900000</v>
      </c>
      <c r="CE47" s="22">
        <f>Target_AM[[#This Row],[PROPORSI]]*VLOOKUP(Target_AM[[#This Row],[NIPNAS]],Target_CC[],COLUMN(BQ$2)+9,0)</f>
        <v>22705000</v>
      </c>
      <c r="CF47" s="22">
        <f>Target_AM[[#This Row],[PROPORSI]]*VLOOKUP(Target_AM[[#This Row],[NIPNAS]],Target_CC[],COLUMN(BR$2)+9,0)</f>
        <v>22705000</v>
      </c>
      <c r="CG47" s="22">
        <f>Target_AM[[#This Row],[PROPORSI]]*VLOOKUP(Target_AM[[#This Row],[NIPNAS]],Target_CC[],COLUMN(BS$2)+9,0)</f>
        <v>22705000</v>
      </c>
      <c r="CH47" s="22">
        <f>Target_AM[[#This Row],[PROPORSI]]*VLOOKUP(Target_AM[[#This Row],[NIPNAS]],Target_CC[],COLUMN(BT$2)+9,0)</f>
        <v>22705000</v>
      </c>
      <c r="CI47" s="22">
        <f>Target_AM[[#This Row],[PROPORSI]]*VLOOKUP(Target_AM[[#This Row],[NIPNAS]],Target_CC[],COLUMN(BU$2)+9,0)</f>
        <v>22705000</v>
      </c>
      <c r="CJ47" s="22">
        <f>Target_AM[[#This Row],[PROPORSI]]*VLOOKUP(Target_AM[[#This Row],[NIPNAS]],Target_CC[],COLUMN(BV$2)+9,0)</f>
        <v>22705000</v>
      </c>
      <c r="CK47" s="22">
        <f>Target_AM[[#This Row],[PROPORSI]]*VLOOKUP(Target_AM[[#This Row],[NIPNAS]],Target_CC[],COLUMN(BW$2)+9,0)</f>
        <v>22705000</v>
      </c>
      <c r="CL47" s="22">
        <f>Target_AM[[#This Row],[PROPORSI]]*VLOOKUP(Target_AM[[#This Row],[NIPNAS]],Target_CC[],COLUMN(BX$2)+9,0)</f>
        <v>22705000</v>
      </c>
      <c r="CM47" s="22">
        <f>Target_AM[[#This Row],[PROPORSI]]*VLOOKUP(Target_AM[[#This Row],[NIPNAS]],Target_CC[],COLUMN(BY$2)+9,0)</f>
        <v>22705000</v>
      </c>
      <c r="CN47" s="22">
        <f>Target_AM[[#This Row],[PROPORSI]]*VLOOKUP(Target_AM[[#This Row],[NIPNAS]],Target_CC[],COLUMN(BZ$2)+9,0)</f>
        <v>276045000</v>
      </c>
      <c r="CO47" s="22">
        <f>Target_AM[[#This Row],[PROPORSI]]*VLOOKUP(Target_AM[[#This Row],[NIPNAS]],Target_CC[],COLUMN(CA$2)+9,0)</f>
        <v>1721400</v>
      </c>
      <c r="CP47" s="22">
        <f>Target_AM[[#This Row],[PROPORSI]]*VLOOKUP(Target_AM[[#This Row],[NIPNAS]],Target_CC[],COLUMN(CB$2)+9,0)</f>
        <v>1721400</v>
      </c>
      <c r="CQ47" s="22">
        <f>Target_AM[[#This Row],[PROPORSI]]*VLOOKUP(Target_AM[[#This Row],[NIPNAS]],Target_CC[],COLUMN(CC$2)+9,0)</f>
        <v>1721400</v>
      </c>
      <c r="CR47" s="22">
        <f>Target_AM[[#This Row],[PROPORSI]]*VLOOKUP(Target_AM[[#This Row],[NIPNAS]],Target_CC[],COLUMN(CD$2)+9,0)</f>
        <v>1721400</v>
      </c>
      <c r="CS47" s="22">
        <f>Target_AM[[#This Row],[PROPORSI]]*VLOOKUP(Target_AM[[#This Row],[NIPNAS]],Target_CC[],COLUMN(CE$2)+9,0)</f>
        <v>1721400</v>
      </c>
      <c r="CT47" s="22">
        <f>Target_AM[[#This Row],[PROPORSI]]*VLOOKUP(Target_AM[[#This Row],[NIPNAS]],Target_CC[],COLUMN(CF$2)+9,0)</f>
        <v>1721400</v>
      </c>
      <c r="CU47" s="22">
        <f>Target_AM[[#This Row],[PROPORSI]]*VLOOKUP(Target_AM[[#This Row],[NIPNAS]],Target_CC[],COLUMN(CG$2)+9,0)</f>
        <v>1721400</v>
      </c>
      <c r="CV47" s="22">
        <f>Target_AM[[#This Row],[PROPORSI]]*VLOOKUP(Target_AM[[#This Row],[NIPNAS]],Target_CC[],COLUMN(CH$2)+9,0)</f>
        <v>1721400</v>
      </c>
      <c r="CW47" s="22">
        <f>Target_AM[[#This Row],[PROPORSI]]*VLOOKUP(Target_AM[[#This Row],[NIPNAS]],Target_CC[],COLUMN(CI$2)+9,0)</f>
        <v>1721400</v>
      </c>
      <c r="CX47" s="22">
        <f>Target_AM[[#This Row],[PROPORSI]]*VLOOKUP(Target_AM[[#This Row],[NIPNAS]],Target_CC[],COLUMN(CJ$2)+9,0)</f>
        <v>1721400</v>
      </c>
      <c r="CY47" s="22">
        <f>Target_AM[[#This Row],[PROPORSI]]*VLOOKUP(Target_AM[[#This Row],[NIPNAS]],Target_CC[],COLUMN(CK$2)+9,0)</f>
        <v>1721400</v>
      </c>
      <c r="CZ47" s="22">
        <f>Target_AM[[#This Row],[PROPORSI]]*VLOOKUP(Target_AM[[#This Row],[NIPNAS]],Target_CC[],COLUMN(CL$2)+9,0)</f>
        <v>1721400</v>
      </c>
      <c r="DA47" s="22">
        <f>Target_AM[[#This Row],[PROPORSI]]*VLOOKUP(Target_AM[[#This Row],[NIPNAS]],Target_CC[],COLUMN(CM$2)+9,0)</f>
        <v>20656800</v>
      </c>
      <c r="DB47" s="22">
        <f>Target_AM[[#This Row],[PROPORSI]]*VLOOKUP(Target_AM[[#This Row],[NIPNAS]],Target_CC[],COLUMN(CN$2)+9,0)</f>
        <v>0</v>
      </c>
      <c r="DC47" s="22">
        <f>Target_AM[[#This Row],[PROPORSI]]*VLOOKUP(Target_AM[[#This Row],[NIPNAS]],Target_CC[],COLUMN(CO$2)+9,0)</f>
        <v>0</v>
      </c>
      <c r="DD47" s="22">
        <f>Target_AM[[#This Row],[PROPORSI]]*VLOOKUP(Target_AM[[#This Row],[NIPNAS]],Target_CC[],COLUMN(CP$2)+9,0)</f>
        <v>0</v>
      </c>
      <c r="DE47" s="22">
        <f>Target_AM[[#This Row],[PROPORSI]]*VLOOKUP(Target_AM[[#This Row],[NIPNAS]],Target_CC[],COLUMN(CQ$2)+9,0)</f>
        <v>0</v>
      </c>
      <c r="DF47" s="22">
        <f>Target_AM[[#This Row],[PROPORSI]]*VLOOKUP(Target_AM[[#This Row],[NIPNAS]],Target_CC[],COLUMN(CR$2)+9,0)</f>
        <v>0</v>
      </c>
      <c r="DG47" s="22">
        <f>Target_AM[[#This Row],[PROPORSI]]*VLOOKUP(Target_AM[[#This Row],[NIPNAS]],Target_CC[],COLUMN(CS$2)+9,0)</f>
        <v>0</v>
      </c>
      <c r="DH47" s="22">
        <f>Target_AM[[#This Row],[PROPORSI]]*VLOOKUP(Target_AM[[#This Row],[NIPNAS]],Target_CC[],COLUMN(CT$2)+9,0)</f>
        <v>0</v>
      </c>
      <c r="DI47" s="22">
        <f>Target_AM[[#This Row],[PROPORSI]]*VLOOKUP(Target_AM[[#This Row],[NIPNAS]],Target_CC[],COLUMN(CU$2)+9,0)</f>
        <v>0</v>
      </c>
      <c r="DJ47" s="22">
        <f>Target_AM[[#This Row],[PROPORSI]]*VLOOKUP(Target_AM[[#This Row],[NIPNAS]],Target_CC[],COLUMN(CV$2)+9,0)</f>
        <v>0</v>
      </c>
      <c r="DK47" s="22">
        <f>Target_AM[[#This Row],[PROPORSI]]*VLOOKUP(Target_AM[[#This Row],[NIPNAS]],Target_CC[],COLUMN(CW$2)+9,0)</f>
        <v>0</v>
      </c>
      <c r="DL47" s="22">
        <f>Target_AM[[#This Row],[PROPORSI]]*VLOOKUP(Target_AM[[#This Row],[NIPNAS]],Target_CC[],COLUMN(CX$2)+9,0)</f>
        <v>0</v>
      </c>
      <c r="DM47" s="22">
        <f>Target_AM[[#This Row],[PROPORSI]]*VLOOKUP(Target_AM[[#This Row],[NIPNAS]],Target_CC[],COLUMN(CY$2)+9,0)</f>
        <v>0</v>
      </c>
      <c r="DN47" s="22">
        <f>Target_AM[[#This Row],[PROPORSI]]*VLOOKUP(Target_AM[[#This Row],[NIPNAS]],Target_CC[],COLUMN(CZ$2)+9,0)</f>
        <v>0</v>
      </c>
      <c r="DO47" s="22">
        <f>Target_AM[[#This Row],[PROPORSI]]*VLOOKUP(Target_AM[[#This Row],[NIPNAS]],Target_CC[],COLUMN(DA$2)+9,0)</f>
        <v>0</v>
      </c>
      <c r="DP47" s="22">
        <f>Target_AM[[#This Row],[PROPORSI]]*VLOOKUP(Target_AM[[#This Row],[NIPNAS]],Target_CC[],COLUMN(DB$2)+9,0)</f>
        <v>0</v>
      </c>
      <c r="DQ47" s="22">
        <f>Target_AM[[#This Row],[PROPORSI]]*VLOOKUP(Target_AM[[#This Row],[NIPNAS]],Target_CC[],COLUMN(DC$2)+9,0)</f>
        <v>0</v>
      </c>
      <c r="DR47" s="22">
        <f>Target_AM[[#This Row],[PROPORSI]]*VLOOKUP(Target_AM[[#This Row],[NIPNAS]],Target_CC[],COLUMN(DD$2)+9,0)</f>
        <v>0</v>
      </c>
      <c r="DS47" s="22">
        <f>Target_AM[[#This Row],[PROPORSI]]*VLOOKUP(Target_AM[[#This Row],[NIPNAS]],Target_CC[],COLUMN(DE$2)+9,0)</f>
        <v>0</v>
      </c>
      <c r="DT47" s="22">
        <f>Target_AM[[#This Row],[PROPORSI]]*VLOOKUP(Target_AM[[#This Row],[NIPNAS]],Target_CC[],COLUMN(DF$2)+9,0)</f>
        <v>0</v>
      </c>
      <c r="DU47" s="22">
        <f>Target_AM[[#This Row],[PROPORSI]]*VLOOKUP(Target_AM[[#This Row],[NIPNAS]],Target_CC[],COLUMN(DG$2)+9,0)</f>
        <v>0</v>
      </c>
      <c r="DV47" s="22">
        <f>Target_AM[[#This Row],[PROPORSI]]*VLOOKUP(Target_AM[[#This Row],[NIPNAS]],Target_CC[],COLUMN(DH$2)+9,0)</f>
        <v>0</v>
      </c>
      <c r="DW47" s="22">
        <f>Target_AM[[#This Row],[PROPORSI]]*VLOOKUP(Target_AM[[#This Row],[NIPNAS]],Target_CC[],COLUMN(DI$2)+9,0)</f>
        <v>0</v>
      </c>
      <c r="DX47" s="22">
        <f>Target_AM[[#This Row],[PROPORSI]]*VLOOKUP(Target_AM[[#This Row],[NIPNAS]],Target_CC[],COLUMN(DJ$2)+9,0)</f>
        <v>0</v>
      </c>
      <c r="DY47" s="22">
        <f>Target_AM[[#This Row],[PROPORSI]]*VLOOKUP(Target_AM[[#This Row],[NIPNAS]],Target_CC[],COLUMN(DK$2)+9,0)</f>
        <v>0</v>
      </c>
      <c r="DZ47" s="22">
        <f>Target_AM[[#This Row],[PROPORSI]]*VLOOKUP(Target_AM[[#This Row],[NIPNAS]],Target_CC[],COLUMN(DL$2)+9,0)</f>
        <v>0</v>
      </c>
      <c r="EA47" s="22">
        <f>Target_AM[[#This Row],[PROPORSI]]*VLOOKUP(Target_AM[[#This Row],[NIPNAS]],Target_CC[],COLUMN(DM$2)+9,0)</f>
        <v>0</v>
      </c>
    </row>
    <row r="48" spans="2:131" x14ac:dyDescent="0.3">
      <c r="B48">
        <v>404482</v>
      </c>
      <c r="C48" t="s">
        <v>1009</v>
      </c>
      <c r="D48">
        <v>1</v>
      </c>
      <c r="E48" s="8">
        <v>45658</v>
      </c>
      <c r="F48">
        <v>2000138</v>
      </c>
      <c r="G48" t="s">
        <v>721</v>
      </c>
      <c r="J48" t="s">
        <v>296</v>
      </c>
      <c r="K48" t="s">
        <v>19</v>
      </c>
      <c r="L48" t="s">
        <v>159</v>
      </c>
      <c r="M48" t="s">
        <v>29</v>
      </c>
      <c r="N48" s="23">
        <f>Target_AM[[#This Row],[PROPORSI]]*VLOOKUP(Target_AM[[#This Row],[NIPNAS]],Target_CC[],9,0)</f>
        <v>141012191.01477882</v>
      </c>
      <c r="O48" s="22">
        <f>Target_AM[[#This Row],[PROPORSI]]*VLOOKUP(Target_AM[[#This Row],[NIPNAS]],Target_CC[],COLUMN(A$2)+9,0)</f>
        <v>9670816.2499999981</v>
      </c>
      <c r="P48" s="22">
        <f>Target_AM[[#This Row],[PROPORSI]]*VLOOKUP(Target_AM[[#This Row],[NIPNAS]],Target_CC[],COLUMN(B$2)+9,0)</f>
        <v>9394315.4375</v>
      </c>
      <c r="Q48" s="22">
        <f>Target_AM[[#This Row],[PROPORSI]]*VLOOKUP(Target_AM[[#This Row],[NIPNAS]],Target_CC[],COLUMN(C$2)+9,0)</f>
        <v>9447381.2499999963</v>
      </c>
      <c r="R48" s="22">
        <f>Target_AM[[#This Row],[PROPORSI]]*VLOOKUP(Target_AM[[#This Row],[NIPNAS]],Target_CC[],COLUMN(D$2)+9,0)</f>
        <v>9394315.4375</v>
      </c>
      <c r="S48" s="22">
        <f>Target_AM[[#This Row],[PROPORSI]]*VLOOKUP(Target_AM[[#This Row],[NIPNAS]],Target_CC[],COLUMN(E$2)+9,0)</f>
        <v>9235117.9999999981</v>
      </c>
      <c r="T48" s="22">
        <f>Target_AM[[#This Row],[PROPORSI]]*VLOOKUP(Target_AM[[#This Row],[NIPNAS]],Target_CC[],COLUMN(F$2)+9,0)</f>
        <v>9075920.5625</v>
      </c>
      <c r="U48" s="22">
        <f>Target_AM[[#This Row],[PROPORSI]]*VLOOKUP(Target_AM[[#This Row],[NIPNAS]],Target_CC[],COLUMN(G$2)+9,0)</f>
        <v>9341249.6249999981</v>
      </c>
      <c r="V48" s="22">
        <f>Target_AM[[#This Row],[PROPORSI]]*VLOOKUP(Target_AM[[#This Row],[NIPNAS]],Target_CC[],COLUMN(H$2)+9,0)</f>
        <v>9553512.8749999981</v>
      </c>
      <c r="W48" s="22">
        <f>Target_AM[[#This Row],[PROPORSI]]*VLOOKUP(Target_AM[[#This Row],[NIPNAS]],Target_CC[],COLUMN(I$2)+9,0)</f>
        <v>9500447.0624999981</v>
      </c>
      <c r="X48" s="22">
        <f>Target_AM[[#This Row],[PROPORSI]]*VLOOKUP(Target_AM[[#This Row],[NIPNAS]],Target_CC[],COLUMN(J$2)+9,0)</f>
        <v>9500447.0624999981</v>
      </c>
      <c r="Y48" s="22">
        <f>Target_AM[[#This Row],[PROPORSI]]*VLOOKUP(Target_AM[[#This Row],[NIPNAS]],Target_CC[],COLUMN(K$2)+9,0)</f>
        <v>9553512.8749999981</v>
      </c>
      <c r="Z48" s="22">
        <f>Target_AM[[#This Row],[PROPORSI]]*VLOOKUP(Target_AM[[#This Row],[NIPNAS]],Target_CC[],COLUMN(L$2)+9,0)</f>
        <v>9447381.2499999963</v>
      </c>
      <c r="AA48" s="22">
        <f>Target_AM[[#This Row],[PROPORSI]]*VLOOKUP(Target_AM[[#This Row],[NIPNAS]],Target_CC[],COLUMN(M$2)+9,0)</f>
        <v>113114417.6875</v>
      </c>
      <c r="AB48" s="22">
        <f>Target_AM[[#This Row],[PROPORSI]]*VLOOKUP(Target_AM[[#This Row],[NIPNAS]],Target_CC[],COLUMN(N$2)+9,0)</f>
        <v>0</v>
      </c>
      <c r="AC48" s="22">
        <f>Target_AM[[#This Row],[PROPORSI]]*VLOOKUP(Target_AM[[#This Row],[NIPNAS]],Target_CC[],COLUMN(O$2)+9,0)</f>
        <v>690859.22431823774</v>
      </c>
      <c r="AD48" s="22">
        <f>Target_AM[[#This Row],[PROPORSI]]*VLOOKUP(Target_AM[[#This Row],[NIPNAS]],Target_CC[],COLUMN(P$2)+9,0)</f>
        <v>683729.23020126333</v>
      </c>
      <c r="AE48" s="22">
        <f>Target_AM[[#This Row],[PROPORSI]]*VLOOKUP(Target_AM[[#This Row],[NIPNAS]],Target_CC[],COLUMN(Q$2)+9,0)</f>
        <v>537486.86343142285</v>
      </c>
      <c r="AF48" s="22">
        <f>Target_AM[[#This Row],[PROPORSI]]*VLOOKUP(Target_AM[[#This Row],[NIPNAS]],Target_CC[],COLUMN(R$2)+9,0)</f>
        <v>586231.66372162709</v>
      </c>
      <c r="AG48" s="22">
        <f>Target_AM[[#This Row],[PROPORSI]]*VLOOKUP(Target_AM[[#This Row],[NIPNAS]],Target_CC[],COLUMN(S$2)+9,0)</f>
        <v>571553.53985494352</v>
      </c>
      <c r="AH48" s="22">
        <f>Target_AM[[#This Row],[PROPORSI]]*VLOOKUP(Target_AM[[#This Row],[NIPNAS]],Target_CC[],COLUMN(T$2)+9,0)</f>
        <v>710365.72728492401</v>
      </c>
      <c r="AI48" s="22">
        <f>Target_AM[[#This Row],[PROPORSI]]*VLOOKUP(Target_AM[[#This Row],[NIPNAS]],Target_CC[],COLUMN(U$2)+9,0)</f>
        <v>598269.13892134407</v>
      </c>
      <c r="AJ48" s="22">
        <f>Target_AM[[#This Row],[PROPORSI]]*VLOOKUP(Target_AM[[#This Row],[NIPNAS]],Target_CC[],COLUMN(V$2)+9,0)</f>
        <v>715610.41381648171</v>
      </c>
      <c r="AK48" s="22">
        <f>Target_AM[[#This Row],[PROPORSI]]*VLOOKUP(Target_AM[[#This Row],[NIPNAS]],Target_CC[],COLUMN(W$2)+9,0)</f>
        <v>720720.50871695695</v>
      </c>
      <c r="AL48" s="22">
        <f>Target_AM[[#This Row],[PROPORSI]]*VLOOKUP(Target_AM[[#This Row],[NIPNAS]],Target_CC[],COLUMN(X$2)+9,0)</f>
        <v>611960.29877694696</v>
      </c>
      <c r="AM48" s="22">
        <f>Target_AM[[#This Row],[PROPORSI]]*VLOOKUP(Target_AM[[#This Row],[NIPNAS]],Target_CC[],COLUMN(Y$2)+9,0)</f>
        <v>623089.45347582689</v>
      </c>
      <c r="AN48" s="22">
        <f>Target_AM[[#This Row],[PROPORSI]]*VLOOKUP(Target_AM[[#This Row],[NIPNAS]],Target_CC[],COLUMN(Z$2)+9,0)</f>
        <v>7049876.062519975</v>
      </c>
      <c r="AO48" s="22">
        <f>Target_AM[[#This Row],[PROPORSI]]*VLOOKUP(Target_AM[[#This Row],[NIPNAS]],Target_CC[],COLUMN(AA$2)+9,0)</f>
        <v>9670816.2499999981</v>
      </c>
      <c r="AP48" s="22">
        <f>Target_AM[[#This Row],[PROPORSI]]*VLOOKUP(Target_AM[[#This Row],[NIPNAS]],Target_CC[],COLUMN(AB$2)+9,0)</f>
        <v>10085174.661818238</v>
      </c>
      <c r="AQ48" s="22">
        <f>Target_AM[[#This Row],[PROPORSI]]*VLOOKUP(Target_AM[[#This Row],[NIPNAS]],Target_CC[],COLUMN(AC$2)+9,0)</f>
        <v>10131110.480201259</v>
      </c>
      <c r="AR48" s="22">
        <f>Target_AM[[#This Row],[PROPORSI]]*VLOOKUP(Target_AM[[#This Row],[NIPNAS]],Target_CC[],COLUMN(AD$2)+9,0)</f>
        <v>9931802.300931422</v>
      </c>
      <c r="AS48" s="22">
        <f>Target_AM[[#This Row],[PROPORSI]]*VLOOKUP(Target_AM[[#This Row],[NIPNAS]],Target_CC[],COLUMN(AE$2)+9,0)</f>
        <v>9821349.6637216248</v>
      </c>
      <c r="AT48" s="22">
        <f>Target_AM[[#This Row],[PROPORSI]]*VLOOKUP(Target_AM[[#This Row],[NIPNAS]],Target_CC[],COLUMN(AF$2)+9,0)</f>
        <v>9647474.1023549438</v>
      </c>
      <c r="AU48" s="22">
        <f>Target_AM[[#This Row],[PROPORSI]]*VLOOKUP(Target_AM[[#This Row],[NIPNAS]],Target_CC[],COLUMN(AG$2)+9,0)</f>
        <v>10051615.352284921</v>
      </c>
      <c r="AV48" s="22">
        <f>Target_AM[[#This Row],[PROPORSI]]*VLOOKUP(Target_AM[[#This Row],[NIPNAS]],Target_CC[],COLUMN(AH$2)+9,0)</f>
        <v>10151782.013921343</v>
      </c>
      <c r="AW48" s="22">
        <f>Target_AM[[#This Row],[PROPORSI]]*VLOOKUP(Target_AM[[#This Row],[NIPNAS]],Target_CC[],COLUMN(AI$2)+9,0)</f>
        <v>10216057.47631648</v>
      </c>
      <c r="AX48" s="22">
        <f>Target_AM[[#This Row],[PROPORSI]]*VLOOKUP(Target_AM[[#This Row],[NIPNAS]],Target_CC[],COLUMN(AJ$2)+9,0)</f>
        <v>10221167.571216956</v>
      </c>
      <c r="AY48" s="22">
        <f>Target_AM[[#This Row],[PROPORSI]]*VLOOKUP(Target_AM[[#This Row],[NIPNAS]],Target_CC[],COLUMN(AK$2)+9,0)</f>
        <v>10165473.173776945</v>
      </c>
      <c r="AZ48" s="22">
        <f>Target_AM[[#This Row],[PROPORSI]]*VLOOKUP(Target_AM[[#This Row],[NIPNAS]],Target_CC[],COLUMN(AL$2)+9,0)</f>
        <v>10070470.703475824</v>
      </c>
      <c r="BA48" s="22">
        <f>Target_AM[[#This Row],[PROPORSI]]*VLOOKUP(Target_AM[[#This Row],[NIPNAS]],Target_CC[],COLUMN(AM$2)+9,0)</f>
        <v>120164293.75001995</v>
      </c>
      <c r="BB48" s="22">
        <f>Target_AM[[#This Row],[PROPORSI]]*VLOOKUP(Target_AM[[#This Row],[NIPNAS]],Target_CC[],COLUMN(AN$2)+9,0)</f>
        <v>0</v>
      </c>
      <c r="BC48" s="22">
        <f>Target_AM[[#This Row],[PROPORSI]]*VLOOKUP(Target_AM[[#This Row],[NIPNAS]],Target_CC[],COLUMN(AO$2)+9,0)</f>
        <v>0</v>
      </c>
      <c r="BD48" s="22">
        <f>Target_AM[[#This Row],[PROPORSI]]*VLOOKUP(Target_AM[[#This Row],[NIPNAS]],Target_CC[],COLUMN(AP$2)+9,0)</f>
        <v>0</v>
      </c>
      <c r="BE48" s="22">
        <f>Target_AM[[#This Row],[PROPORSI]]*VLOOKUP(Target_AM[[#This Row],[NIPNAS]],Target_CC[],COLUMN(AQ$2)+9,0)</f>
        <v>0</v>
      </c>
      <c r="BF48" s="22">
        <f>Target_AM[[#This Row],[PROPORSI]]*VLOOKUP(Target_AM[[#This Row],[NIPNAS]],Target_CC[],COLUMN(AR$2)+9,0)</f>
        <v>0</v>
      </c>
      <c r="BG48" s="22">
        <f>Target_AM[[#This Row],[PROPORSI]]*VLOOKUP(Target_AM[[#This Row],[NIPNAS]],Target_CC[],COLUMN(AS$2)+9,0)</f>
        <v>0</v>
      </c>
      <c r="BH48" s="22">
        <f>Target_AM[[#This Row],[PROPORSI]]*VLOOKUP(Target_AM[[#This Row],[NIPNAS]],Target_CC[],COLUMN(AT$2)+9,0)</f>
        <v>0</v>
      </c>
      <c r="BI48" s="22">
        <f>Target_AM[[#This Row],[PROPORSI]]*VLOOKUP(Target_AM[[#This Row],[NIPNAS]],Target_CC[],COLUMN(AU$2)+9,0)</f>
        <v>0</v>
      </c>
      <c r="BJ48" s="22">
        <f>Target_AM[[#This Row],[PROPORSI]]*VLOOKUP(Target_AM[[#This Row],[NIPNAS]],Target_CC[],COLUMN(AV$2)+9,0)</f>
        <v>0</v>
      </c>
      <c r="BK48" s="22">
        <f>Target_AM[[#This Row],[PROPORSI]]*VLOOKUP(Target_AM[[#This Row],[NIPNAS]],Target_CC[],COLUMN(AW$2)+9,0)</f>
        <v>0</v>
      </c>
      <c r="BL48" s="22">
        <f>Target_AM[[#This Row],[PROPORSI]]*VLOOKUP(Target_AM[[#This Row],[NIPNAS]],Target_CC[],COLUMN(AX$2)+9,0)</f>
        <v>0</v>
      </c>
      <c r="BM48" s="22">
        <f>Target_AM[[#This Row],[PROPORSI]]*VLOOKUP(Target_AM[[#This Row],[NIPNAS]],Target_CC[],COLUMN(AY$2)+9,0)</f>
        <v>0</v>
      </c>
      <c r="BN48" s="22">
        <f>Target_AM[[#This Row],[PROPORSI]]*VLOOKUP(Target_AM[[#This Row],[NIPNAS]],Target_CC[],COLUMN(AZ$2)+9,0)</f>
        <v>0</v>
      </c>
      <c r="BO48" s="22">
        <f>Target_AM[[#This Row],[PROPORSI]]*VLOOKUP(Target_AM[[#This Row],[NIPNAS]],Target_CC[],COLUMN(BA$2)+9,0)</f>
        <v>9393740</v>
      </c>
      <c r="BP48" s="22">
        <f>Target_AM[[#This Row],[PROPORSI]]*VLOOKUP(Target_AM[[#This Row],[NIPNAS]],Target_CC[],COLUMN(BB$2)+9,0)</f>
        <v>9110109</v>
      </c>
      <c r="BQ48" s="22">
        <f>Target_AM[[#This Row],[PROPORSI]]*VLOOKUP(Target_AM[[#This Row],[NIPNAS]],Target_CC[],COLUMN(BC$2)+9,0)</f>
        <v>9438293</v>
      </c>
      <c r="BR48" s="22">
        <f>Target_AM[[#This Row],[PROPORSI]]*VLOOKUP(Target_AM[[#This Row],[NIPNAS]],Target_CC[],COLUMN(BD$2)+9,0)</f>
        <v>9334454</v>
      </c>
      <c r="BS48" s="22">
        <f>Target_AM[[#This Row],[PROPORSI]]*VLOOKUP(Target_AM[[#This Row],[NIPNAS]],Target_CC[],COLUMN(BE$2)+9,0)</f>
        <v>9334454</v>
      </c>
      <c r="BT48" s="22">
        <f>Target_AM[[#This Row],[PROPORSI]]*VLOOKUP(Target_AM[[#This Row],[NIPNAS]],Target_CC[],COLUMN(BF$2)+9,0)</f>
        <v>9334454</v>
      </c>
      <c r="BU48" s="22">
        <f>Target_AM[[#This Row],[PROPORSI]]*VLOOKUP(Target_AM[[#This Row],[NIPNAS]],Target_CC[],COLUMN(BG$2)+9,0)</f>
        <v>9334454</v>
      </c>
      <c r="BV48" s="22">
        <f>Target_AM[[#This Row],[PROPORSI]]*VLOOKUP(Target_AM[[#This Row],[NIPNAS]],Target_CC[],COLUMN(BH$2)+9,0)</f>
        <v>9334454</v>
      </c>
      <c r="BW48" s="22">
        <f>Target_AM[[#This Row],[PROPORSI]]*VLOOKUP(Target_AM[[#This Row],[NIPNAS]],Target_CC[],COLUMN(BI$2)+9,0)</f>
        <v>9334454</v>
      </c>
      <c r="BX48" s="22">
        <f>Target_AM[[#This Row],[PROPORSI]]*VLOOKUP(Target_AM[[#This Row],[NIPNAS]],Target_CC[],COLUMN(BJ$2)+9,0)</f>
        <v>9334454</v>
      </c>
      <c r="BY48" s="22">
        <f>Target_AM[[#This Row],[PROPORSI]]*VLOOKUP(Target_AM[[#This Row],[NIPNAS]],Target_CC[],COLUMN(BK$2)+9,0)</f>
        <v>9334454</v>
      </c>
      <c r="BZ48" s="22">
        <f>Target_AM[[#This Row],[PROPORSI]]*VLOOKUP(Target_AM[[#This Row],[NIPNAS]],Target_CC[],COLUMN(BL$2)+9,0)</f>
        <v>9334454</v>
      </c>
      <c r="CA48" s="22">
        <f>Target_AM[[#This Row],[PROPORSI]]*VLOOKUP(Target_AM[[#This Row],[NIPNAS]],Target_CC[],COLUMN(BM$2)+9,0)</f>
        <v>111952228</v>
      </c>
      <c r="CB48" s="22">
        <f>Target_AM[[#This Row],[PROPORSI]]*VLOOKUP(Target_AM[[#This Row],[NIPNAS]],Target_CC[],COLUMN(BN$2)+9,0)</f>
        <v>0</v>
      </c>
      <c r="CC48" s="22">
        <f>Target_AM[[#This Row],[PROPORSI]]*VLOOKUP(Target_AM[[#This Row],[NIPNAS]],Target_CC[],COLUMN(BO$2)+9,0)</f>
        <v>0</v>
      </c>
      <c r="CD48" s="22">
        <f>Target_AM[[#This Row],[PROPORSI]]*VLOOKUP(Target_AM[[#This Row],[NIPNAS]],Target_CC[],COLUMN(BP$2)+9,0)</f>
        <v>0</v>
      </c>
      <c r="CE48" s="22">
        <f>Target_AM[[#This Row],[PROPORSI]]*VLOOKUP(Target_AM[[#This Row],[NIPNAS]],Target_CC[],COLUMN(BQ$2)+9,0)</f>
        <v>0</v>
      </c>
      <c r="CF48" s="22">
        <f>Target_AM[[#This Row],[PROPORSI]]*VLOOKUP(Target_AM[[#This Row],[NIPNAS]],Target_CC[],COLUMN(BR$2)+9,0)</f>
        <v>0</v>
      </c>
      <c r="CG48" s="22">
        <f>Target_AM[[#This Row],[PROPORSI]]*VLOOKUP(Target_AM[[#This Row],[NIPNAS]],Target_CC[],COLUMN(BS$2)+9,0)</f>
        <v>0</v>
      </c>
      <c r="CH48" s="22">
        <f>Target_AM[[#This Row],[PROPORSI]]*VLOOKUP(Target_AM[[#This Row],[NIPNAS]],Target_CC[],COLUMN(BT$2)+9,0)</f>
        <v>0</v>
      </c>
      <c r="CI48" s="22">
        <f>Target_AM[[#This Row],[PROPORSI]]*VLOOKUP(Target_AM[[#This Row],[NIPNAS]],Target_CC[],COLUMN(BU$2)+9,0)</f>
        <v>0</v>
      </c>
      <c r="CJ48" s="22">
        <f>Target_AM[[#This Row],[PROPORSI]]*VLOOKUP(Target_AM[[#This Row],[NIPNAS]],Target_CC[],COLUMN(BV$2)+9,0)</f>
        <v>0</v>
      </c>
      <c r="CK48" s="22">
        <f>Target_AM[[#This Row],[PROPORSI]]*VLOOKUP(Target_AM[[#This Row],[NIPNAS]],Target_CC[],COLUMN(BW$2)+9,0)</f>
        <v>0</v>
      </c>
      <c r="CL48" s="22">
        <f>Target_AM[[#This Row],[PROPORSI]]*VLOOKUP(Target_AM[[#This Row],[NIPNAS]],Target_CC[],COLUMN(BX$2)+9,0)</f>
        <v>0</v>
      </c>
      <c r="CM48" s="22">
        <f>Target_AM[[#This Row],[PROPORSI]]*VLOOKUP(Target_AM[[#This Row],[NIPNAS]],Target_CC[],COLUMN(BY$2)+9,0)</f>
        <v>0</v>
      </c>
      <c r="CN48" s="22">
        <f>Target_AM[[#This Row],[PROPORSI]]*VLOOKUP(Target_AM[[#This Row],[NIPNAS]],Target_CC[],COLUMN(BZ$2)+9,0)</f>
        <v>0</v>
      </c>
      <c r="CO48" s="22">
        <f>Target_AM[[#This Row],[PROPORSI]]*VLOOKUP(Target_AM[[#This Row],[NIPNAS]],Target_CC[],COLUMN(CA$2)+9,0)</f>
        <v>9138631</v>
      </c>
      <c r="CP48" s="22">
        <f>Target_AM[[#This Row],[PROPORSI]]*VLOOKUP(Target_AM[[#This Row],[NIPNAS]],Target_CC[],COLUMN(CB$2)+9,0)</f>
        <v>9092047</v>
      </c>
      <c r="CQ48" s="22">
        <f>Target_AM[[#This Row],[PROPORSI]]*VLOOKUP(Target_AM[[#This Row],[NIPNAS]],Target_CC[],COLUMN(CC$2)+9,0)</f>
        <v>9334454</v>
      </c>
      <c r="CR48" s="22">
        <f>Target_AM[[#This Row],[PROPORSI]]*VLOOKUP(Target_AM[[#This Row],[NIPNAS]],Target_CC[],COLUMN(CD$2)+9,0)</f>
        <v>9334454</v>
      </c>
      <c r="CS48" s="22">
        <f>Target_AM[[#This Row],[PROPORSI]]*VLOOKUP(Target_AM[[#This Row],[NIPNAS]],Target_CC[],COLUMN(CE$2)+9,0)</f>
        <v>9334454</v>
      </c>
      <c r="CT48" s="22">
        <f>Target_AM[[#This Row],[PROPORSI]]*VLOOKUP(Target_AM[[#This Row],[NIPNAS]],Target_CC[],COLUMN(CF$2)+9,0)</f>
        <v>9334454</v>
      </c>
      <c r="CU48" s="22">
        <f>Target_AM[[#This Row],[PROPORSI]]*VLOOKUP(Target_AM[[#This Row],[NIPNAS]],Target_CC[],COLUMN(CG$2)+9,0)</f>
        <v>9334454</v>
      </c>
      <c r="CV48" s="22">
        <f>Target_AM[[#This Row],[PROPORSI]]*VLOOKUP(Target_AM[[#This Row],[NIPNAS]],Target_CC[],COLUMN(CH$2)+9,0)</f>
        <v>9334454</v>
      </c>
      <c r="CW48" s="22">
        <f>Target_AM[[#This Row],[PROPORSI]]*VLOOKUP(Target_AM[[#This Row],[NIPNAS]],Target_CC[],COLUMN(CI$2)+9,0)</f>
        <v>9334454</v>
      </c>
      <c r="CX48" s="22">
        <f>Target_AM[[#This Row],[PROPORSI]]*VLOOKUP(Target_AM[[#This Row],[NIPNAS]],Target_CC[],COLUMN(CJ$2)+9,0)</f>
        <v>9334454</v>
      </c>
      <c r="CY48" s="22">
        <f>Target_AM[[#This Row],[PROPORSI]]*VLOOKUP(Target_AM[[#This Row],[NIPNAS]],Target_CC[],COLUMN(CK$2)+9,0)</f>
        <v>9334454</v>
      </c>
      <c r="CZ48" s="22">
        <f>Target_AM[[#This Row],[PROPORSI]]*VLOOKUP(Target_AM[[#This Row],[NIPNAS]],Target_CC[],COLUMN(CL$2)+9,0)</f>
        <v>9334454</v>
      </c>
      <c r="DA48" s="22">
        <f>Target_AM[[#This Row],[PROPORSI]]*VLOOKUP(Target_AM[[#This Row],[NIPNAS]],Target_CC[],COLUMN(CM$2)+9,0)</f>
        <v>111575218</v>
      </c>
      <c r="DB48" s="22">
        <f>Target_AM[[#This Row],[PROPORSI]]*VLOOKUP(Target_AM[[#This Row],[NIPNAS]],Target_CC[],COLUMN(CN$2)+9,0)</f>
        <v>0</v>
      </c>
      <c r="DC48" s="22">
        <f>Target_AM[[#This Row],[PROPORSI]]*VLOOKUP(Target_AM[[#This Row],[NIPNAS]],Target_CC[],COLUMN(CO$2)+9,0)</f>
        <v>0</v>
      </c>
      <c r="DD48" s="22">
        <f>Target_AM[[#This Row],[PROPORSI]]*VLOOKUP(Target_AM[[#This Row],[NIPNAS]],Target_CC[],COLUMN(CP$2)+9,0)</f>
        <v>0</v>
      </c>
      <c r="DE48" s="22">
        <f>Target_AM[[#This Row],[PROPORSI]]*VLOOKUP(Target_AM[[#This Row],[NIPNAS]],Target_CC[],COLUMN(CQ$2)+9,0)</f>
        <v>0</v>
      </c>
      <c r="DF48" s="22">
        <f>Target_AM[[#This Row],[PROPORSI]]*VLOOKUP(Target_AM[[#This Row],[NIPNAS]],Target_CC[],COLUMN(CR$2)+9,0)</f>
        <v>0</v>
      </c>
      <c r="DG48" s="22">
        <f>Target_AM[[#This Row],[PROPORSI]]*VLOOKUP(Target_AM[[#This Row],[NIPNAS]],Target_CC[],COLUMN(CS$2)+9,0)</f>
        <v>0</v>
      </c>
      <c r="DH48" s="22">
        <f>Target_AM[[#This Row],[PROPORSI]]*VLOOKUP(Target_AM[[#This Row],[NIPNAS]],Target_CC[],COLUMN(CT$2)+9,0)</f>
        <v>0</v>
      </c>
      <c r="DI48" s="22">
        <f>Target_AM[[#This Row],[PROPORSI]]*VLOOKUP(Target_AM[[#This Row],[NIPNAS]],Target_CC[],COLUMN(CU$2)+9,0)</f>
        <v>0</v>
      </c>
      <c r="DJ48" s="22">
        <f>Target_AM[[#This Row],[PROPORSI]]*VLOOKUP(Target_AM[[#This Row],[NIPNAS]],Target_CC[],COLUMN(CV$2)+9,0)</f>
        <v>0</v>
      </c>
      <c r="DK48" s="22">
        <f>Target_AM[[#This Row],[PROPORSI]]*VLOOKUP(Target_AM[[#This Row],[NIPNAS]],Target_CC[],COLUMN(CW$2)+9,0)</f>
        <v>0</v>
      </c>
      <c r="DL48" s="22">
        <f>Target_AM[[#This Row],[PROPORSI]]*VLOOKUP(Target_AM[[#This Row],[NIPNAS]],Target_CC[],COLUMN(CX$2)+9,0)</f>
        <v>0</v>
      </c>
      <c r="DM48" s="22">
        <f>Target_AM[[#This Row],[PROPORSI]]*VLOOKUP(Target_AM[[#This Row],[NIPNAS]],Target_CC[],COLUMN(CY$2)+9,0)</f>
        <v>0</v>
      </c>
      <c r="DN48" s="22">
        <f>Target_AM[[#This Row],[PROPORSI]]*VLOOKUP(Target_AM[[#This Row],[NIPNAS]],Target_CC[],COLUMN(CZ$2)+9,0)</f>
        <v>0</v>
      </c>
      <c r="DO48" s="22">
        <f>Target_AM[[#This Row],[PROPORSI]]*VLOOKUP(Target_AM[[#This Row],[NIPNAS]],Target_CC[],COLUMN(DA$2)+9,0)</f>
        <v>0</v>
      </c>
      <c r="DP48" s="22">
        <f>Target_AM[[#This Row],[PROPORSI]]*VLOOKUP(Target_AM[[#This Row],[NIPNAS]],Target_CC[],COLUMN(DB$2)+9,0)</f>
        <v>0</v>
      </c>
      <c r="DQ48" s="22">
        <f>Target_AM[[#This Row],[PROPORSI]]*VLOOKUP(Target_AM[[#This Row],[NIPNAS]],Target_CC[],COLUMN(DC$2)+9,0)</f>
        <v>0</v>
      </c>
      <c r="DR48" s="22">
        <f>Target_AM[[#This Row],[PROPORSI]]*VLOOKUP(Target_AM[[#This Row],[NIPNAS]],Target_CC[],COLUMN(DD$2)+9,0)</f>
        <v>0</v>
      </c>
      <c r="DS48" s="22">
        <f>Target_AM[[#This Row],[PROPORSI]]*VLOOKUP(Target_AM[[#This Row],[NIPNAS]],Target_CC[],COLUMN(DE$2)+9,0)</f>
        <v>0</v>
      </c>
      <c r="DT48" s="22">
        <f>Target_AM[[#This Row],[PROPORSI]]*VLOOKUP(Target_AM[[#This Row],[NIPNAS]],Target_CC[],COLUMN(DF$2)+9,0)</f>
        <v>0</v>
      </c>
      <c r="DU48" s="22">
        <f>Target_AM[[#This Row],[PROPORSI]]*VLOOKUP(Target_AM[[#This Row],[NIPNAS]],Target_CC[],COLUMN(DG$2)+9,0)</f>
        <v>0</v>
      </c>
      <c r="DV48" s="22">
        <f>Target_AM[[#This Row],[PROPORSI]]*VLOOKUP(Target_AM[[#This Row],[NIPNAS]],Target_CC[],COLUMN(DH$2)+9,0)</f>
        <v>0</v>
      </c>
      <c r="DW48" s="22">
        <f>Target_AM[[#This Row],[PROPORSI]]*VLOOKUP(Target_AM[[#This Row],[NIPNAS]],Target_CC[],COLUMN(DI$2)+9,0)</f>
        <v>0</v>
      </c>
      <c r="DX48" s="22">
        <f>Target_AM[[#This Row],[PROPORSI]]*VLOOKUP(Target_AM[[#This Row],[NIPNAS]],Target_CC[],COLUMN(DJ$2)+9,0)</f>
        <v>0</v>
      </c>
      <c r="DY48" s="22">
        <f>Target_AM[[#This Row],[PROPORSI]]*VLOOKUP(Target_AM[[#This Row],[NIPNAS]],Target_CC[],COLUMN(DK$2)+9,0)</f>
        <v>0</v>
      </c>
      <c r="DZ48" s="22">
        <f>Target_AM[[#This Row],[PROPORSI]]*VLOOKUP(Target_AM[[#This Row],[NIPNAS]],Target_CC[],COLUMN(DL$2)+9,0)</f>
        <v>0</v>
      </c>
      <c r="EA48" s="22">
        <f>Target_AM[[#This Row],[PROPORSI]]*VLOOKUP(Target_AM[[#This Row],[NIPNAS]],Target_CC[],COLUMN(DM$2)+9,0)</f>
        <v>0</v>
      </c>
    </row>
    <row r="49" spans="2:131" x14ac:dyDescent="0.3">
      <c r="B49">
        <v>850099</v>
      </c>
      <c r="C49" t="s">
        <v>1038</v>
      </c>
      <c r="D49">
        <v>1</v>
      </c>
      <c r="E49" s="8">
        <v>45658</v>
      </c>
      <c r="F49">
        <v>2000507</v>
      </c>
      <c r="G49" t="s">
        <v>943</v>
      </c>
      <c r="J49" t="s">
        <v>875</v>
      </c>
      <c r="K49" t="s">
        <v>25</v>
      </c>
      <c r="L49" t="s">
        <v>159</v>
      </c>
      <c r="M49" t="s">
        <v>18</v>
      </c>
      <c r="N49" s="23">
        <f>Target_AM[[#This Row],[PROPORSI]]*VLOOKUP(Target_AM[[#This Row],[NIPNAS]],Target_CC[],9,0)</f>
        <v>2310799633</v>
      </c>
      <c r="O49" s="22">
        <f>Target_AM[[#This Row],[PROPORSI]]*VLOOKUP(Target_AM[[#This Row],[NIPNAS]],Target_CC[],COLUMN(A$2)+9,0)</f>
        <v>40069777.730434783</v>
      </c>
      <c r="P49" s="22">
        <f>Target_AM[[#This Row],[PROPORSI]]*VLOOKUP(Target_AM[[#This Row],[NIPNAS]],Target_CC[],COLUMN(B$2)+9,0)</f>
        <v>39972351.695652172</v>
      </c>
      <c r="Q49" s="22">
        <f>Target_AM[[#This Row],[PROPORSI]]*VLOOKUP(Target_AM[[#This Row],[NIPNAS]],Target_CC[],COLUMN(C$2)+9,0)</f>
        <v>39972351.695652172</v>
      </c>
      <c r="R49" s="22">
        <f>Target_AM[[#This Row],[PROPORSI]]*VLOOKUP(Target_AM[[#This Row],[NIPNAS]],Target_CC[],COLUMN(D$2)+9,0)</f>
        <v>39972351.695652172</v>
      </c>
      <c r="S49" s="22">
        <f>Target_AM[[#This Row],[PROPORSI]]*VLOOKUP(Target_AM[[#This Row],[NIPNAS]],Target_CC[],COLUMN(E$2)+9,0)</f>
        <v>39874925.660869569</v>
      </c>
      <c r="T49" s="22">
        <f>Target_AM[[#This Row],[PROPORSI]]*VLOOKUP(Target_AM[[#This Row],[NIPNAS]],Target_CC[],COLUMN(F$2)+9,0)</f>
        <v>39972351.695652172</v>
      </c>
      <c r="U49" s="22">
        <f>Target_AM[[#This Row],[PROPORSI]]*VLOOKUP(Target_AM[[#This Row],[NIPNAS]],Target_CC[],COLUMN(G$2)+9,0)</f>
        <v>40264629.799999997</v>
      </c>
      <c r="V49" s="22">
        <f>Target_AM[[#This Row],[PROPORSI]]*VLOOKUP(Target_AM[[#This Row],[NIPNAS]],Target_CC[],COLUMN(H$2)+9,0)</f>
        <v>40069777.730434783</v>
      </c>
      <c r="W49" s="22">
        <f>Target_AM[[#This Row],[PROPORSI]]*VLOOKUP(Target_AM[[#This Row],[NIPNAS]],Target_CC[],COLUMN(I$2)+9,0)</f>
        <v>40069777.730434783</v>
      </c>
      <c r="X49" s="22">
        <f>Target_AM[[#This Row],[PROPORSI]]*VLOOKUP(Target_AM[[#This Row],[NIPNAS]],Target_CC[],COLUMN(J$2)+9,0)</f>
        <v>40264629.799999997</v>
      </c>
      <c r="Y49" s="22">
        <f>Target_AM[[#This Row],[PROPORSI]]*VLOOKUP(Target_AM[[#This Row],[NIPNAS]],Target_CC[],COLUMN(K$2)+9,0)</f>
        <v>39972351.695652172</v>
      </c>
      <c r="Z49" s="22">
        <f>Target_AM[[#This Row],[PROPORSI]]*VLOOKUP(Target_AM[[#This Row],[NIPNAS]],Target_CC[],COLUMN(L$2)+9,0)</f>
        <v>40167203.765217394</v>
      </c>
      <c r="AA49" s="22">
        <f>Target_AM[[#This Row],[PROPORSI]]*VLOOKUP(Target_AM[[#This Row],[NIPNAS]],Target_CC[],COLUMN(M$2)+9,0)</f>
        <v>480642480.69565225</v>
      </c>
      <c r="AB49" s="22">
        <f>Target_AM[[#This Row],[PROPORSI]]*VLOOKUP(Target_AM[[#This Row],[NIPNAS]],Target_CC[],COLUMN(N$2)+9,0)</f>
        <v>45014934.228622623</v>
      </c>
      <c r="AC49" s="22">
        <f>Target_AM[[#This Row],[PROPORSI]]*VLOOKUP(Target_AM[[#This Row],[NIPNAS]],Target_CC[],COLUMN(O$2)+9,0)</f>
        <v>298787588.55119318</v>
      </c>
      <c r="AD49" s="22">
        <f>Target_AM[[#This Row],[PROPORSI]]*VLOOKUP(Target_AM[[#This Row],[NIPNAS]],Target_CC[],COLUMN(P$2)+9,0)</f>
        <v>265104909.8584404</v>
      </c>
      <c r="AE49" s="22">
        <f>Target_AM[[#This Row],[PROPORSI]]*VLOOKUP(Target_AM[[#This Row],[NIPNAS]],Target_CC[],COLUMN(Q$2)+9,0)</f>
        <v>196440415.33043829</v>
      </c>
      <c r="AF49" s="22">
        <f>Target_AM[[#This Row],[PROPORSI]]*VLOOKUP(Target_AM[[#This Row],[NIPNAS]],Target_CC[],COLUMN(R$2)+9,0)</f>
        <v>201096802.98156601</v>
      </c>
      <c r="AG49" s="22">
        <f>Target_AM[[#This Row],[PROPORSI]]*VLOOKUP(Target_AM[[#This Row],[NIPNAS]],Target_CC[],COLUMN(S$2)+9,0)</f>
        <v>202836159.0734624</v>
      </c>
      <c r="AH49" s="22">
        <f>Target_AM[[#This Row],[PROPORSI]]*VLOOKUP(Target_AM[[#This Row],[NIPNAS]],Target_CC[],COLUMN(T$2)+9,0)</f>
        <v>248890810.83326676</v>
      </c>
      <c r="AI49" s="22">
        <f>Target_AM[[#This Row],[PROPORSI]]*VLOOKUP(Target_AM[[#This Row],[NIPNAS]],Target_CC[],COLUMN(U$2)+9,0)</f>
        <v>244759964.71142045</v>
      </c>
      <c r="AJ49" s="22">
        <f>Target_AM[[#This Row],[PROPORSI]]*VLOOKUP(Target_AM[[#This Row],[NIPNAS]],Target_CC[],COLUMN(V$2)+9,0)</f>
        <v>244607674.18283689</v>
      </c>
      <c r="AK49" s="22">
        <f>Target_AM[[#This Row],[PROPORSI]]*VLOOKUP(Target_AM[[#This Row],[NIPNAS]],Target_CC[],COLUMN(W$2)+9,0)</f>
        <v>248113286.85961467</v>
      </c>
      <c r="AL49" s="22">
        <f>Target_AM[[#This Row],[PROPORSI]]*VLOOKUP(Target_AM[[#This Row],[NIPNAS]],Target_CC[],COLUMN(X$2)+9,0)</f>
        <v>242475841.81921679</v>
      </c>
      <c r="AM49" s="22">
        <f>Target_AM[[#This Row],[PROPORSI]]*VLOOKUP(Target_AM[[#This Row],[NIPNAS]],Target_CC[],COLUMN(Y$2)+9,0)</f>
        <v>241871611.56992164</v>
      </c>
      <c r="AN49" s="22">
        <f>Target_AM[[#This Row],[PROPORSI]]*VLOOKUP(Target_AM[[#This Row],[NIPNAS]],Target_CC[],COLUMN(Z$2)+9,0)</f>
        <v>2680000000</v>
      </c>
      <c r="AO49" s="22">
        <f>Target_AM[[#This Row],[PROPORSI]]*VLOOKUP(Target_AM[[#This Row],[NIPNAS]],Target_CC[],COLUMN(AA$2)+9,0)</f>
        <v>85084711.959057406</v>
      </c>
      <c r="AP49" s="22">
        <f>Target_AM[[#This Row],[PROPORSI]]*VLOOKUP(Target_AM[[#This Row],[NIPNAS]],Target_CC[],COLUMN(AB$2)+9,0)</f>
        <v>338759940.24684536</v>
      </c>
      <c r="AQ49" s="22">
        <f>Target_AM[[#This Row],[PROPORSI]]*VLOOKUP(Target_AM[[#This Row],[NIPNAS]],Target_CC[],COLUMN(AC$2)+9,0)</f>
        <v>305077261.55409259</v>
      </c>
      <c r="AR49" s="22">
        <f>Target_AM[[#This Row],[PROPORSI]]*VLOOKUP(Target_AM[[#This Row],[NIPNAS]],Target_CC[],COLUMN(AD$2)+9,0)</f>
        <v>236412767.02609044</v>
      </c>
      <c r="AS49" s="22">
        <f>Target_AM[[#This Row],[PROPORSI]]*VLOOKUP(Target_AM[[#This Row],[NIPNAS]],Target_CC[],COLUMN(AE$2)+9,0)</f>
        <v>240971728.64243558</v>
      </c>
      <c r="AT49" s="22">
        <f>Target_AM[[#This Row],[PROPORSI]]*VLOOKUP(Target_AM[[#This Row],[NIPNAS]],Target_CC[],COLUMN(AF$2)+9,0)</f>
        <v>242808510.76911455</v>
      </c>
      <c r="AU49" s="22">
        <f>Target_AM[[#This Row],[PROPORSI]]*VLOOKUP(Target_AM[[#This Row],[NIPNAS]],Target_CC[],COLUMN(AG$2)+9,0)</f>
        <v>289155440.63326675</v>
      </c>
      <c r="AV49" s="22">
        <f>Target_AM[[#This Row],[PROPORSI]]*VLOOKUP(Target_AM[[#This Row],[NIPNAS]],Target_CC[],COLUMN(AH$2)+9,0)</f>
        <v>284829742.44185525</v>
      </c>
      <c r="AW49" s="22">
        <f>Target_AM[[#This Row],[PROPORSI]]*VLOOKUP(Target_AM[[#This Row],[NIPNAS]],Target_CC[],COLUMN(AI$2)+9,0)</f>
        <v>284677451.91327167</v>
      </c>
      <c r="AX49" s="22">
        <f>Target_AM[[#This Row],[PROPORSI]]*VLOOKUP(Target_AM[[#This Row],[NIPNAS]],Target_CC[],COLUMN(AJ$2)+9,0)</f>
        <v>288377916.65961468</v>
      </c>
      <c r="AY49" s="22">
        <f>Target_AM[[#This Row],[PROPORSI]]*VLOOKUP(Target_AM[[#This Row],[NIPNAS]],Target_CC[],COLUMN(AK$2)+9,0)</f>
        <v>282448193.51486897</v>
      </c>
      <c r="AZ49" s="22">
        <f>Target_AM[[#This Row],[PROPORSI]]*VLOOKUP(Target_AM[[#This Row],[NIPNAS]],Target_CC[],COLUMN(AL$2)+9,0)</f>
        <v>282038815.33513904</v>
      </c>
      <c r="BA49" s="22">
        <f>Target_AM[[#This Row],[PROPORSI]]*VLOOKUP(Target_AM[[#This Row],[NIPNAS]],Target_CC[],COLUMN(AM$2)+9,0)</f>
        <v>3160642480.695652</v>
      </c>
      <c r="BB49" s="22">
        <f>Target_AM[[#This Row],[PROPORSI]]*VLOOKUP(Target_AM[[#This Row],[NIPNAS]],Target_CC[],COLUMN(AN$2)+9,0)</f>
        <v>15937266.164193539</v>
      </c>
      <c r="BC49" s="22">
        <f>Target_AM[[#This Row],[PROPORSI]]*VLOOKUP(Target_AM[[#This Row],[NIPNAS]],Target_CC[],COLUMN(AO$2)+9,0)</f>
        <v>16005393.173093224</v>
      </c>
      <c r="BD49" s="22">
        <f>Target_AM[[#This Row],[PROPORSI]]*VLOOKUP(Target_AM[[#This Row],[NIPNAS]],Target_CC[],COLUMN(AP$2)+9,0)</f>
        <v>15927674.844509287</v>
      </c>
      <c r="BE49" s="22">
        <f>Target_AM[[#This Row],[PROPORSI]]*VLOOKUP(Target_AM[[#This Row],[NIPNAS]],Target_CC[],COLUMN(AQ$2)+9,0)</f>
        <v>15727454.117999934</v>
      </c>
      <c r="BF49" s="22">
        <f>Target_AM[[#This Row],[PROPORSI]]*VLOOKUP(Target_AM[[#This Row],[NIPNAS]],Target_CC[],COLUMN(AR$2)+9,0)</f>
        <v>15878716.831564602</v>
      </c>
      <c r="BG49" s="22">
        <f>Target_AM[[#This Row],[PROPORSI]]*VLOOKUP(Target_AM[[#This Row],[NIPNAS]],Target_CC[],COLUMN(AS$2)+9,0)</f>
        <v>15949463.820748508</v>
      </c>
      <c r="BH49" s="22">
        <f>Target_AM[[#This Row],[PROPORSI]]*VLOOKUP(Target_AM[[#This Row],[NIPNAS]],Target_CC[],COLUMN(AT$2)+9,0)</f>
        <v>17573846.703501634</v>
      </c>
      <c r="BI49" s="22">
        <f>Target_AM[[#This Row],[PROPORSI]]*VLOOKUP(Target_AM[[#This Row],[NIPNAS]],Target_CC[],COLUMN(AU$2)+9,0)</f>
        <v>17409637.739032574</v>
      </c>
      <c r="BJ49" s="22">
        <f>Target_AM[[#This Row],[PROPORSI]]*VLOOKUP(Target_AM[[#This Row],[NIPNAS]],Target_CC[],COLUMN(AV$2)+9,0)</f>
        <v>17404311.370276291</v>
      </c>
      <c r="BK49" s="22">
        <f>Target_AM[[#This Row],[PROPORSI]]*VLOOKUP(Target_AM[[#This Row],[NIPNAS]],Target_CC[],COLUMN(AW$2)+9,0)</f>
        <v>17546652.764134277</v>
      </c>
      <c r="BL49" s="22">
        <f>Target_AM[[#This Row],[PROPORSI]]*VLOOKUP(Target_AM[[#This Row],[NIPNAS]],Target_CC[],COLUMN(AX$2)+9,0)</f>
        <v>17319884.219401095</v>
      </c>
      <c r="BM49" s="22">
        <f>Target_AM[[#This Row],[PROPORSI]]*VLOOKUP(Target_AM[[#This Row],[NIPNAS]],Target_CC[],COLUMN(AY$2)+9,0)</f>
        <v>17319698.251545079</v>
      </c>
      <c r="BN49" s="22">
        <f>Target_AM[[#This Row],[PROPORSI]]*VLOOKUP(Target_AM[[#This Row],[NIPNAS]],Target_CC[],COLUMN(AZ$2)+9,0)</f>
        <v>200000000.00000006</v>
      </c>
      <c r="BO49" s="22">
        <f>Target_AM[[#This Row],[PROPORSI]]*VLOOKUP(Target_AM[[#This Row],[NIPNAS]],Target_CC[],COLUMN(BA$2)+9,0)</f>
        <v>37605987</v>
      </c>
      <c r="BP49" s="22">
        <f>Target_AM[[#This Row],[PROPORSI]]*VLOOKUP(Target_AM[[#This Row],[NIPNAS]],Target_CC[],COLUMN(BB$2)+9,0)</f>
        <v>33741909</v>
      </c>
      <c r="BQ49" s="22">
        <f>Target_AM[[#This Row],[PROPORSI]]*VLOOKUP(Target_AM[[#This Row],[NIPNAS]],Target_CC[],COLUMN(BC$2)+9,0)</f>
        <v>468473103</v>
      </c>
      <c r="BR49" s="22">
        <f>Target_AM[[#This Row],[PROPORSI]]*VLOOKUP(Target_AM[[#This Row],[NIPNAS]],Target_CC[],COLUMN(BD$2)+9,0)</f>
        <v>21334563</v>
      </c>
      <c r="BS49" s="22">
        <f>Target_AM[[#This Row],[PROPORSI]]*VLOOKUP(Target_AM[[#This Row],[NIPNAS]],Target_CC[],COLUMN(BE$2)+9,0)</f>
        <v>21334563</v>
      </c>
      <c r="BT49" s="22">
        <f>Target_AM[[#This Row],[PROPORSI]]*VLOOKUP(Target_AM[[#This Row],[NIPNAS]],Target_CC[],COLUMN(BF$2)+9,0)</f>
        <v>21334563</v>
      </c>
      <c r="BU49" s="22">
        <f>Target_AM[[#This Row],[PROPORSI]]*VLOOKUP(Target_AM[[#This Row],[NIPNAS]],Target_CC[],COLUMN(BG$2)+9,0)</f>
        <v>21334563</v>
      </c>
      <c r="BV49" s="22">
        <f>Target_AM[[#This Row],[PROPORSI]]*VLOOKUP(Target_AM[[#This Row],[NIPNAS]],Target_CC[],COLUMN(BH$2)+9,0)</f>
        <v>21334563</v>
      </c>
      <c r="BW49" s="22">
        <f>Target_AM[[#This Row],[PROPORSI]]*VLOOKUP(Target_AM[[#This Row],[NIPNAS]],Target_CC[],COLUMN(BI$2)+9,0)</f>
        <v>21334563</v>
      </c>
      <c r="BX49" s="22">
        <f>Target_AM[[#This Row],[PROPORSI]]*VLOOKUP(Target_AM[[#This Row],[NIPNAS]],Target_CC[],COLUMN(BJ$2)+9,0)</f>
        <v>21334563</v>
      </c>
      <c r="BY49" s="22">
        <f>Target_AM[[#This Row],[PROPORSI]]*VLOOKUP(Target_AM[[#This Row],[NIPNAS]],Target_CC[],COLUMN(BK$2)+9,0)</f>
        <v>21334563</v>
      </c>
      <c r="BZ49" s="22">
        <f>Target_AM[[#This Row],[PROPORSI]]*VLOOKUP(Target_AM[[#This Row],[NIPNAS]],Target_CC[],COLUMN(BL$2)+9,0)</f>
        <v>21334563</v>
      </c>
      <c r="CA49" s="22">
        <f>Target_AM[[#This Row],[PROPORSI]]*VLOOKUP(Target_AM[[#This Row],[NIPNAS]],Target_CC[],COLUMN(BM$2)+9,0)</f>
        <v>731832066</v>
      </c>
      <c r="CB49" s="22">
        <f>Target_AM[[#This Row],[PROPORSI]]*VLOOKUP(Target_AM[[#This Row],[NIPNAS]],Target_CC[],COLUMN(BN$2)+9,0)</f>
        <v>26065346</v>
      </c>
      <c r="CC49" s="22">
        <f>Target_AM[[#This Row],[PROPORSI]]*VLOOKUP(Target_AM[[#This Row],[NIPNAS]],Target_CC[],COLUMN(BO$2)+9,0)</f>
        <v>26065346</v>
      </c>
      <c r="CD49" s="22">
        <f>Target_AM[[#This Row],[PROPORSI]]*VLOOKUP(Target_AM[[#This Row],[NIPNAS]],Target_CC[],COLUMN(BP$2)+9,0)</f>
        <v>0</v>
      </c>
      <c r="CE49" s="22">
        <f>Target_AM[[#This Row],[PROPORSI]]*VLOOKUP(Target_AM[[#This Row],[NIPNAS]],Target_CC[],COLUMN(BQ$2)+9,0)</f>
        <v>0</v>
      </c>
      <c r="CF49" s="22">
        <f>Target_AM[[#This Row],[PROPORSI]]*VLOOKUP(Target_AM[[#This Row],[NIPNAS]],Target_CC[],COLUMN(BR$2)+9,0)</f>
        <v>0</v>
      </c>
      <c r="CG49" s="22">
        <f>Target_AM[[#This Row],[PROPORSI]]*VLOOKUP(Target_AM[[#This Row],[NIPNAS]],Target_CC[],COLUMN(BS$2)+9,0)</f>
        <v>0</v>
      </c>
      <c r="CH49" s="22">
        <f>Target_AM[[#This Row],[PROPORSI]]*VLOOKUP(Target_AM[[#This Row],[NIPNAS]],Target_CC[],COLUMN(BT$2)+9,0)</f>
        <v>0</v>
      </c>
      <c r="CI49" s="22">
        <f>Target_AM[[#This Row],[PROPORSI]]*VLOOKUP(Target_AM[[#This Row],[NIPNAS]],Target_CC[],COLUMN(BU$2)+9,0)</f>
        <v>0</v>
      </c>
      <c r="CJ49" s="22">
        <f>Target_AM[[#This Row],[PROPORSI]]*VLOOKUP(Target_AM[[#This Row],[NIPNAS]],Target_CC[],COLUMN(BV$2)+9,0)</f>
        <v>0</v>
      </c>
      <c r="CK49" s="22">
        <f>Target_AM[[#This Row],[PROPORSI]]*VLOOKUP(Target_AM[[#This Row],[NIPNAS]],Target_CC[],COLUMN(BW$2)+9,0)</f>
        <v>0</v>
      </c>
      <c r="CL49" s="22">
        <f>Target_AM[[#This Row],[PROPORSI]]*VLOOKUP(Target_AM[[#This Row],[NIPNAS]],Target_CC[],COLUMN(BX$2)+9,0)</f>
        <v>0</v>
      </c>
      <c r="CM49" s="22">
        <f>Target_AM[[#This Row],[PROPORSI]]*VLOOKUP(Target_AM[[#This Row],[NIPNAS]],Target_CC[],COLUMN(BY$2)+9,0)</f>
        <v>0</v>
      </c>
      <c r="CN49" s="22">
        <f>Target_AM[[#This Row],[PROPORSI]]*VLOOKUP(Target_AM[[#This Row],[NIPNAS]],Target_CC[],COLUMN(BZ$2)+9,0)</f>
        <v>52130692</v>
      </c>
      <c r="CO49" s="22">
        <f>Target_AM[[#This Row],[PROPORSI]]*VLOOKUP(Target_AM[[#This Row],[NIPNAS]],Target_CC[],COLUMN(CA$2)+9,0)</f>
        <v>10940641</v>
      </c>
      <c r="CP49" s="22">
        <f>Target_AM[[#This Row],[PROPORSI]]*VLOOKUP(Target_AM[[#This Row],[NIPNAS]],Target_CC[],COLUMN(CB$2)+9,0)</f>
        <v>7076563</v>
      </c>
      <c r="CQ49" s="22">
        <f>Target_AM[[#This Row],[PROPORSI]]*VLOOKUP(Target_AM[[#This Row],[NIPNAS]],Target_CC[],COLUMN(CC$2)+9,0)</f>
        <v>21334563</v>
      </c>
      <c r="CR49" s="22">
        <f>Target_AM[[#This Row],[PROPORSI]]*VLOOKUP(Target_AM[[#This Row],[NIPNAS]],Target_CC[],COLUMN(CD$2)+9,0)</f>
        <v>21334563</v>
      </c>
      <c r="CS49" s="22">
        <f>Target_AM[[#This Row],[PROPORSI]]*VLOOKUP(Target_AM[[#This Row],[NIPNAS]],Target_CC[],COLUMN(CE$2)+9,0)</f>
        <v>21334563</v>
      </c>
      <c r="CT49" s="22">
        <f>Target_AM[[#This Row],[PROPORSI]]*VLOOKUP(Target_AM[[#This Row],[NIPNAS]],Target_CC[],COLUMN(CF$2)+9,0)</f>
        <v>21334563</v>
      </c>
      <c r="CU49" s="22">
        <f>Target_AM[[#This Row],[PROPORSI]]*VLOOKUP(Target_AM[[#This Row],[NIPNAS]],Target_CC[],COLUMN(CG$2)+9,0)</f>
        <v>21334563</v>
      </c>
      <c r="CV49" s="22">
        <f>Target_AM[[#This Row],[PROPORSI]]*VLOOKUP(Target_AM[[#This Row],[NIPNAS]],Target_CC[],COLUMN(CH$2)+9,0)</f>
        <v>21334563</v>
      </c>
      <c r="CW49" s="22">
        <f>Target_AM[[#This Row],[PROPORSI]]*VLOOKUP(Target_AM[[#This Row],[NIPNAS]],Target_CC[],COLUMN(CI$2)+9,0)</f>
        <v>21334563</v>
      </c>
      <c r="CX49" s="22">
        <f>Target_AM[[#This Row],[PROPORSI]]*VLOOKUP(Target_AM[[#This Row],[NIPNAS]],Target_CC[],COLUMN(CJ$2)+9,0)</f>
        <v>21334563</v>
      </c>
      <c r="CY49" s="22">
        <f>Target_AM[[#This Row],[PROPORSI]]*VLOOKUP(Target_AM[[#This Row],[NIPNAS]],Target_CC[],COLUMN(CK$2)+9,0)</f>
        <v>21334563</v>
      </c>
      <c r="CZ49" s="22">
        <f>Target_AM[[#This Row],[PROPORSI]]*VLOOKUP(Target_AM[[#This Row],[NIPNAS]],Target_CC[],COLUMN(CL$2)+9,0)</f>
        <v>21334563</v>
      </c>
      <c r="DA49" s="22">
        <f>Target_AM[[#This Row],[PROPORSI]]*VLOOKUP(Target_AM[[#This Row],[NIPNAS]],Target_CC[],COLUMN(CM$2)+9,0)</f>
        <v>231362834</v>
      </c>
      <c r="DB49" s="22">
        <f>Target_AM[[#This Row],[PROPORSI]]*VLOOKUP(Target_AM[[#This Row],[NIPNAS]],Target_CC[],COLUMN(CN$2)+9,0)</f>
        <v>0</v>
      </c>
      <c r="DC49" s="22">
        <f>Target_AM[[#This Row],[PROPORSI]]*VLOOKUP(Target_AM[[#This Row],[NIPNAS]],Target_CC[],COLUMN(CO$2)+9,0)</f>
        <v>0</v>
      </c>
      <c r="DD49" s="22">
        <f>Target_AM[[#This Row],[PROPORSI]]*VLOOKUP(Target_AM[[#This Row],[NIPNAS]],Target_CC[],COLUMN(CP$2)+9,0)</f>
        <v>446988540.5</v>
      </c>
      <c r="DE49" s="22">
        <f>Target_AM[[#This Row],[PROPORSI]]*VLOOKUP(Target_AM[[#This Row],[NIPNAS]],Target_CC[],COLUMN(CQ$2)+9,0)</f>
        <v>0</v>
      </c>
      <c r="DF49" s="22">
        <f>Target_AM[[#This Row],[PROPORSI]]*VLOOKUP(Target_AM[[#This Row],[NIPNAS]],Target_CC[],COLUMN(CR$2)+9,0)</f>
        <v>0</v>
      </c>
      <c r="DG49" s="22">
        <f>Target_AM[[#This Row],[PROPORSI]]*VLOOKUP(Target_AM[[#This Row],[NIPNAS]],Target_CC[],COLUMN(CS$2)+9,0)</f>
        <v>0</v>
      </c>
      <c r="DH49" s="22">
        <f>Target_AM[[#This Row],[PROPORSI]]*VLOOKUP(Target_AM[[#This Row],[NIPNAS]],Target_CC[],COLUMN(CT$2)+9,0)</f>
        <v>0</v>
      </c>
      <c r="DI49" s="22">
        <f>Target_AM[[#This Row],[PROPORSI]]*VLOOKUP(Target_AM[[#This Row],[NIPNAS]],Target_CC[],COLUMN(CU$2)+9,0)</f>
        <v>0</v>
      </c>
      <c r="DJ49" s="22">
        <f>Target_AM[[#This Row],[PROPORSI]]*VLOOKUP(Target_AM[[#This Row],[NIPNAS]],Target_CC[],COLUMN(CV$2)+9,0)</f>
        <v>0</v>
      </c>
      <c r="DK49" s="22">
        <f>Target_AM[[#This Row],[PROPORSI]]*VLOOKUP(Target_AM[[#This Row],[NIPNAS]],Target_CC[],COLUMN(CW$2)+9,0)</f>
        <v>0</v>
      </c>
      <c r="DL49" s="22">
        <f>Target_AM[[#This Row],[PROPORSI]]*VLOOKUP(Target_AM[[#This Row],[NIPNAS]],Target_CC[],COLUMN(CX$2)+9,0)</f>
        <v>0</v>
      </c>
      <c r="DM49" s="22">
        <f>Target_AM[[#This Row],[PROPORSI]]*VLOOKUP(Target_AM[[#This Row],[NIPNAS]],Target_CC[],COLUMN(CY$2)+9,0)</f>
        <v>0</v>
      </c>
      <c r="DN49" s="22">
        <f>Target_AM[[#This Row],[PROPORSI]]*VLOOKUP(Target_AM[[#This Row],[NIPNAS]],Target_CC[],COLUMN(CZ$2)+9,0)</f>
        <v>446988540.5</v>
      </c>
      <c r="DO49" s="22">
        <f>Target_AM[[#This Row],[PROPORSI]]*VLOOKUP(Target_AM[[#This Row],[NIPNAS]],Target_CC[],COLUMN(DA$2)+9,0)</f>
        <v>0</v>
      </c>
      <c r="DP49" s="22">
        <f>Target_AM[[#This Row],[PROPORSI]]*VLOOKUP(Target_AM[[#This Row],[NIPNAS]],Target_CC[],COLUMN(DB$2)+9,0)</f>
        <v>0</v>
      </c>
      <c r="DQ49" s="22">
        <f>Target_AM[[#This Row],[PROPORSI]]*VLOOKUP(Target_AM[[#This Row],[NIPNAS]],Target_CC[],COLUMN(DC$2)+9,0)</f>
        <v>0</v>
      </c>
      <c r="DR49" s="22">
        <f>Target_AM[[#This Row],[PROPORSI]]*VLOOKUP(Target_AM[[#This Row],[NIPNAS]],Target_CC[],COLUMN(DD$2)+9,0)</f>
        <v>0</v>
      </c>
      <c r="DS49" s="22">
        <f>Target_AM[[#This Row],[PROPORSI]]*VLOOKUP(Target_AM[[#This Row],[NIPNAS]],Target_CC[],COLUMN(DE$2)+9,0)</f>
        <v>0</v>
      </c>
      <c r="DT49" s="22">
        <f>Target_AM[[#This Row],[PROPORSI]]*VLOOKUP(Target_AM[[#This Row],[NIPNAS]],Target_CC[],COLUMN(DF$2)+9,0)</f>
        <v>0</v>
      </c>
      <c r="DU49" s="22">
        <f>Target_AM[[#This Row],[PROPORSI]]*VLOOKUP(Target_AM[[#This Row],[NIPNAS]],Target_CC[],COLUMN(DG$2)+9,0)</f>
        <v>0</v>
      </c>
      <c r="DV49" s="22">
        <f>Target_AM[[#This Row],[PROPORSI]]*VLOOKUP(Target_AM[[#This Row],[NIPNAS]],Target_CC[],COLUMN(DH$2)+9,0)</f>
        <v>0</v>
      </c>
      <c r="DW49" s="22">
        <f>Target_AM[[#This Row],[PROPORSI]]*VLOOKUP(Target_AM[[#This Row],[NIPNAS]],Target_CC[],COLUMN(DI$2)+9,0)</f>
        <v>0</v>
      </c>
      <c r="DX49" s="22">
        <f>Target_AM[[#This Row],[PROPORSI]]*VLOOKUP(Target_AM[[#This Row],[NIPNAS]],Target_CC[],COLUMN(DJ$2)+9,0)</f>
        <v>0</v>
      </c>
      <c r="DY49" s="22">
        <f>Target_AM[[#This Row],[PROPORSI]]*VLOOKUP(Target_AM[[#This Row],[NIPNAS]],Target_CC[],COLUMN(DK$2)+9,0)</f>
        <v>0</v>
      </c>
      <c r="DZ49" s="22">
        <f>Target_AM[[#This Row],[PROPORSI]]*VLOOKUP(Target_AM[[#This Row],[NIPNAS]],Target_CC[],COLUMN(DL$2)+9,0)</f>
        <v>0</v>
      </c>
      <c r="EA49" s="22">
        <f>Target_AM[[#This Row],[PROPORSI]]*VLOOKUP(Target_AM[[#This Row],[NIPNAS]],Target_CC[],COLUMN(DM$2)+9,0)</f>
        <v>0</v>
      </c>
    </row>
    <row r="50" spans="2:131" x14ac:dyDescent="0.3">
      <c r="B50">
        <v>403652</v>
      </c>
      <c r="C50" t="s">
        <v>1004</v>
      </c>
      <c r="D50">
        <v>1</v>
      </c>
      <c r="E50" s="8">
        <v>45658</v>
      </c>
      <c r="F50">
        <v>4642137</v>
      </c>
      <c r="G50" t="s">
        <v>937</v>
      </c>
      <c r="J50" t="s">
        <v>875</v>
      </c>
      <c r="K50" t="s">
        <v>23</v>
      </c>
      <c r="L50" t="s">
        <v>159</v>
      </c>
      <c r="M50" t="s">
        <v>18</v>
      </c>
      <c r="N50" s="23">
        <f>Target_AM[[#This Row],[PROPORSI]]*VLOOKUP(Target_AM[[#This Row],[NIPNAS]],Target_CC[],9,0)</f>
        <v>236078675</v>
      </c>
      <c r="O50" s="22">
        <f>Target_AM[[#This Row],[PROPORSI]]*VLOOKUP(Target_AM[[#This Row],[NIPNAS]],Target_CC[],COLUMN(A$2)+9,0)</f>
        <v>26264560.869565219</v>
      </c>
      <c r="P50" s="22">
        <f>Target_AM[[#This Row],[PROPORSI]]*VLOOKUP(Target_AM[[#This Row],[NIPNAS]],Target_CC[],COLUMN(B$2)+9,0)</f>
        <v>26258391.304347824</v>
      </c>
      <c r="Q50" s="22">
        <f>Target_AM[[#This Row],[PROPORSI]]*VLOOKUP(Target_AM[[#This Row],[NIPNAS]],Target_CC[],COLUMN(C$2)+9,0)</f>
        <v>26258391.304347824</v>
      </c>
      <c r="R50" s="22">
        <f>Target_AM[[#This Row],[PROPORSI]]*VLOOKUP(Target_AM[[#This Row],[NIPNAS]],Target_CC[],COLUMN(D$2)+9,0)</f>
        <v>26258391.304347824</v>
      </c>
      <c r="S50" s="22">
        <f>Target_AM[[#This Row],[PROPORSI]]*VLOOKUP(Target_AM[[#This Row],[NIPNAS]],Target_CC[],COLUMN(E$2)+9,0)</f>
        <v>26252221.739130434</v>
      </c>
      <c r="T50" s="22">
        <f>Target_AM[[#This Row],[PROPORSI]]*VLOOKUP(Target_AM[[#This Row],[NIPNAS]],Target_CC[],COLUMN(F$2)+9,0)</f>
        <v>26258391.304347824</v>
      </c>
      <c r="U50" s="22">
        <f>Target_AM[[#This Row],[PROPORSI]]*VLOOKUP(Target_AM[[#This Row],[NIPNAS]],Target_CC[],COLUMN(G$2)+9,0)</f>
        <v>26276900</v>
      </c>
      <c r="V50" s="22">
        <f>Target_AM[[#This Row],[PROPORSI]]*VLOOKUP(Target_AM[[#This Row],[NIPNAS]],Target_CC[],COLUMN(H$2)+9,0)</f>
        <v>26264560.869565219</v>
      </c>
      <c r="W50" s="22">
        <f>Target_AM[[#This Row],[PROPORSI]]*VLOOKUP(Target_AM[[#This Row],[NIPNAS]],Target_CC[],COLUMN(I$2)+9,0)</f>
        <v>26264560.869565219</v>
      </c>
      <c r="X50" s="22">
        <f>Target_AM[[#This Row],[PROPORSI]]*VLOOKUP(Target_AM[[#This Row],[NIPNAS]],Target_CC[],COLUMN(J$2)+9,0)</f>
        <v>26276900</v>
      </c>
      <c r="Y50" s="22">
        <f>Target_AM[[#This Row],[PROPORSI]]*VLOOKUP(Target_AM[[#This Row],[NIPNAS]],Target_CC[],COLUMN(K$2)+9,0)</f>
        <v>26258391.304347824</v>
      </c>
      <c r="Z50" s="22">
        <f>Target_AM[[#This Row],[PROPORSI]]*VLOOKUP(Target_AM[[#This Row],[NIPNAS]],Target_CC[],COLUMN(L$2)+9,0)</f>
        <v>26270730.434782609</v>
      </c>
      <c r="AA50" s="22">
        <f>Target_AM[[#This Row],[PROPORSI]]*VLOOKUP(Target_AM[[#This Row],[NIPNAS]],Target_CC[],COLUMN(M$2)+9,0)</f>
        <v>315162391.30434787</v>
      </c>
      <c r="AB50" s="22">
        <f>Target_AM[[#This Row],[PROPORSI]]*VLOOKUP(Target_AM[[#This Row],[NIPNAS]],Target_CC[],COLUMN(N$2)+9,0)</f>
        <v>1679661.7249486053</v>
      </c>
      <c r="AC50" s="22">
        <f>Target_AM[[#This Row],[PROPORSI]]*VLOOKUP(Target_AM[[#This Row],[NIPNAS]],Target_CC[],COLUMN(O$2)+9,0)</f>
        <v>11148790.617581835</v>
      </c>
      <c r="AD50" s="22">
        <f>Target_AM[[#This Row],[PROPORSI]]*VLOOKUP(Target_AM[[#This Row],[NIPNAS]],Target_CC[],COLUMN(P$2)+9,0)</f>
        <v>9891974.2484492678</v>
      </c>
      <c r="AE50" s="22">
        <f>Target_AM[[#This Row],[PROPORSI]]*VLOOKUP(Target_AM[[#This Row],[NIPNAS]],Target_CC[],COLUMN(Q$2)+9,0)</f>
        <v>7329866.2436730703</v>
      </c>
      <c r="AF50" s="22">
        <f>Target_AM[[#This Row],[PROPORSI]]*VLOOKUP(Target_AM[[#This Row],[NIPNAS]],Target_CC[],COLUMN(R$2)+9,0)</f>
        <v>7503612.0515509704</v>
      </c>
      <c r="AG50" s="22">
        <f>Target_AM[[#This Row],[PROPORSI]]*VLOOKUP(Target_AM[[#This Row],[NIPNAS]],Target_CC[],COLUMN(S$2)+9,0)</f>
        <v>7568513.3982635224</v>
      </c>
      <c r="AH50" s="22">
        <f>Target_AM[[#This Row],[PROPORSI]]*VLOOKUP(Target_AM[[#This Row],[NIPNAS]],Target_CC[],COLUMN(T$2)+9,0)</f>
        <v>9286970.5534801036</v>
      </c>
      <c r="AI50" s="22">
        <f>Target_AM[[#This Row],[PROPORSI]]*VLOOKUP(Target_AM[[#This Row],[NIPNAS]],Target_CC[],COLUMN(U$2)+9,0)</f>
        <v>9132834.5041574799</v>
      </c>
      <c r="AJ50" s="22">
        <f>Target_AM[[#This Row],[PROPORSI]]*VLOOKUP(Target_AM[[#This Row],[NIPNAS]],Target_CC[],COLUMN(V$2)+9,0)</f>
        <v>9127152.021747645</v>
      </c>
      <c r="AK50" s="22">
        <f>Target_AM[[#This Row],[PROPORSI]]*VLOOKUP(Target_AM[[#This Row],[NIPNAS]],Target_CC[],COLUMN(W$2)+9,0)</f>
        <v>9257958.4649109952</v>
      </c>
      <c r="AL50" s="22">
        <f>Target_AM[[#This Row],[PROPORSI]]*VLOOKUP(Target_AM[[#This Row],[NIPNAS]],Target_CC[],COLUMN(X$2)+9,0)</f>
        <v>9047606.0380304772</v>
      </c>
      <c r="AM50" s="22">
        <f>Target_AM[[#This Row],[PROPORSI]]*VLOOKUP(Target_AM[[#This Row],[NIPNAS]],Target_CC[],COLUMN(Y$2)+9,0)</f>
        <v>9025060.1332060304</v>
      </c>
      <c r="AN50" s="22">
        <f>Target_AM[[#This Row],[PROPORSI]]*VLOOKUP(Target_AM[[#This Row],[NIPNAS]],Target_CC[],COLUMN(Z$2)+9,0)</f>
        <v>100000000</v>
      </c>
      <c r="AO50" s="22">
        <f>Target_AM[[#This Row],[PROPORSI]]*VLOOKUP(Target_AM[[#This Row],[NIPNAS]],Target_CC[],COLUMN(AA$2)+9,0)</f>
        <v>27944222.594513822</v>
      </c>
      <c r="AP50" s="22">
        <f>Target_AM[[#This Row],[PROPORSI]]*VLOOKUP(Target_AM[[#This Row],[NIPNAS]],Target_CC[],COLUMN(AB$2)+9,0)</f>
        <v>37407181.921929657</v>
      </c>
      <c r="AQ50" s="22">
        <f>Target_AM[[#This Row],[PROPORSI]]*VLOOKUP(Target_AM[[#This Row],[NIPNAS]],Target_CC[],COLUMN(AC$2)+9,0)</f>
        <v>36150365.552797094</v>
      </c>
      <c r="AR50" s="22">
        <f>Target_AM[[#This Row],[PROPORSI]]*VLOOKUP(Target_AM[[#This Row],[NIPNAS]],Target_CC[],COLUMN(AD$2)+9,0)</f>
        <v>33588257.548020892</v>
      </c>
      <c r="AS50" s="22">
        <f>Target_AM[[#This Row],[PROPORSI]]*VLOOKUP(Target_AM[[#This Row],[NIPNAS]],Target_CC[],COLUMN(AE$2)+9,0)</f>
        <v>33755833.790681407</v>
      </c>
      <c r="AT50" s="22">
        <f>Target_AM[[#This Row],[PROPORSI]]*VLOOKUP(Target_AM[[#This Row],[NIPNAS]],Target_CC[],COLUMN(AF$2)+9,0)</f>
        <v>33826904.70261135</v>
      </c>
      <c r="AU50" s="22">
        <f>Target_AM[[#This Row],[PROPORSI]]*VLOOKUP(Target_AM[[#This Row],[NIPNAS]],Target_CC[],COLUMN(AG$2)+9,0)</f>
        <v>35563870.553480104</v>
      </c>
      <c r="AV50" s="22">
        <f>Target_AM[[#This Row],[PROPORSI]]*VLOOKUP(Target_AM[[#This Row],[NIPNAS]],Target_CC[],COLUMN(AH$2)+9,0)</f>
        <v>35397395.373722702</v>
      </c>
      <c r="AW50" s="22">
        <f>Target_AM[[#This Row],[PROPORSI]]*VLOOKUP(Target_AM[[#This Row],[NIPNAS]],Target_CC[],COLUMN(AI$2)+9,0)</f>
        <v>35391712.891312867</v>
      </c>
      <c r="AX50" s="22">
        <f>Target_AM[[#This Row],[PROPORSI]]*VLOOKUP(Target_AM[[#This Row],[NIPNAS]],Target_CC[],COLUMN(AJ$2)+9,0)</f>
        <v>35534858.464910999</v>
      </c>
      <c r="AY50" s="22">
        <f>Target_AM[[#This Row],[PROPORSI]]*VLOOKUP(Target_AM[[#This Row],[NIPNAS]],Target_CC[],COLUMN(AK$2)+9,0)</f>
        <v>35305997.342378303</v>
      </c>
      <c r="AZ50" s="22">
        <f>Target_AM[[#This Row],[PROPORSI]]*VLOOKUP(Target_AM[[#This Row],[NIPNAS]],Target_CC[],COLUMN(AL$2)+9,0)</f>
        <v>35295790.567988642</v>
      </c>
      <c r="BA50" s="22">
        <f>Target_AM[[#This Row],[PROPORSI]]*VLOOKUP(Target_AM[[#This Row],[NIPNAS]],Target_CC[],COLUMN(AM$2)+9,0)</f>
        <v>415162391.30434781</v>
      </c>
      <c r="BB50" s="22">
        <f>Target_AM[[#This Row],[PROPORSI]]*VLOOKUP(Target_AM[[#This Row],[NIPNAS]],Target_CC[],COLUMN(AN$2)+9,0)</f>
        <v>398431.6541048385</v>
      </c>
      <c r="BC50" s="22">
        <f>Target_AM[[#This Row],[PROPORSI]]*VLOOKUP(Target_AM[[#This Row],[NIPNAS]],Target_CC[],COLUMN(AO$2)+9,0)</f>
        <v>400134.82932733063</v>
      </c>
      <c r="BD50" s="22">
        <f>Target_AM[[#This Row],[PROPORSI]]*VLOOKUP(Target_AM[[#This Row],[NIPNAS]],Target_CC[],COLUMN(AP$2)+9,0)</f>
        <v>398191.87111273216</v>
      </c>
      <c r="BE50" s="22">
        <f>Target_AM[[#This Row],[PROPORSI]]*VLOOKUP(Target_AM[[#This Row],[NIPNAS]],Target_CC[],COLUMN(AQ$2)+9,0)</f>
        <v>393186.35294999834</v>
      </c>
      <c r="BF50" s="22">
        <f>Target_AM[[#This Row],[PROPORSI]]*VLOOKUP(Target_AM[[#This Row],[NIPNAS]],Target_CC[],COLUMN(AR$2)+9,0)</f>
        <v>396967.92078911501</v>
      </c>
      <c r="BG50" s="22">
        <f>Target_AM[[#This Row],[PROPORSI]]*VLOOKUP(Target_AM[[#This Row],[NIPNAS]],Target_CC[],COLUMN(AS$2)+9,0)</f>
        <v>398736.59551871271</v>
      </c>
      <c r="BH50" s="22">
        <f>Target_AM[[#This Row],[PROPORSI]]*VLOOKUP(Target_AM[[#This Row],[NIPNAS]],Target_CC[],COLUMN(AT$2)+9,0)</f>
        <v>439346.16758754093</v>
      </c>
      <c r="BI50" s="22">
        <f>Target_AM[[#This Row],[PROPORSI]]*VLOOKUP(Target_AM[[#This Row],[NIPNAS]],Target_CC[],COLUMN(AU$2)+9,0)</f>
        <v>435240.94347581436</v>
      </c>
      <c r="BJ50" s="22">
        <f>Target_AM[[#This Row],[PROPORSI]]*VLOOKUP(Target_AM[[#This Row],[NIPNAS]],Target_CC[],COLUMN(AV$2)+9,0)</f>
        <v>435107.78425690724</v>
      </c>
      <c r="BK50" s="22">
        <f>Target_AM[[#This Row],[PROPORSI]]*VLOOKUP(Target_AM[[#This Row],[NIPNAS]],Target_CC[],COLUMN(AW$2)+9,0)</f>
        <v>438666.31910335692</v>
      </c>
      <c r="BL50" s="22">
        <f>Target_AM[[#This Row],[PROPORSI]]*VLOOKUP(Target_AM[[#This Row],[NIPNAS]],Target_CC[],COLUMN(AX$2)+9,0)</f>
        <v>432997.10548502742</v>
      </c>
      <c r="BM50" s="22">
        <f>Target_AM[[#This Row],[PROPORSI]]*VLOOKUP(Target_AM[[#This Row],[NIPNAS]],Target_CC[],COLUMN(AY$2)+9,0)</f>
        <v>432992.456288627</v>
      </c>
      <c r="BN50" s="22">
        <f>Target_AM[[#This Row],[PROPORSI]]*VLOOKUP(Target_AM[[#This Row],[NIPNAS]],Target_CC[],COLUMN(AZ$2)+9,0)</f>
        <v>5000000.0000000019</v>
      </c>
      <c r="BO50" s="22">
        <f>Target_AM[[#This Row],[PROPORSI]]*VLOOKUP(Target_AM[[#This Row],[NIPNAS]],Target_CC[],COLUMN(BA$2)+9,0)</f>
        <v>26689000</v>
      </c>
      <c r="BP50" s="22">
        <f>Target_AM[[#This Row],[PROPORSI]]*VLOOKUP(Target_AM[[#This Row],[NIPNAS]],Target_CC[],COLUMN(BB$2)+9,0)</f>
        <v>26240000</v>
      </c>
      <c r="BQ50" s="22">
        <f>Target_AM[[#This Row],[PROPORSI]]*VLOOKUP(Target_AM[[#This Row],[NIPNAS]],Target_CC[],COLUMN(BC$2)+9,0)</f>
        <v>24871613</v>
      </c>
      <c r="BR50" s="22">
        <f>Target_AM[[#This Row],[PROPORSI]]*VLOOKUP(Target_AM[[#This Row],[NIPNAS]],Target_CC[],COLUMN(BD$2)+9,0)</f>
        <v>24627832.350000001</v>
      </c>
      <c r="BS50" s="22">
        <f>Target_AM[[#This Row],[PROPORSI]]*VLOOKUP(Target_AM[[#This Row],[NIPNAS]],Target_CC[],COLUMN(BE$2)+9,0)</f>
        <v>24627832.350000001</v>
      </c>
      <c r="BT50" s="22">
        <f>Target_AM[[#This Row],[PROPORSI]]*VLOOKUP(Target_AM[[#This Row],[NIPNAS]],Target_CC[],COLUMN(BF$2)+9,0)</f>
        <v>24627832.350000001</v>
      </c>
      <c r="BU50" s="22">
        <f>Target_AM[[#This Row],[PROPORSI]]*VLOOKUP(Target_AM[[#This Row],[NIPNAS]],Target_CC[],COLUMN(BG$2)+9,0)</f>
        <v>24627832.350000001</v>
      </c>
      <c r="BV50" s="22">
        <f>Target_AM[[#This Row],[PROPORSI]]*VLOOKUP(Target_AM[[#This Row],[NIPNAS]],Target_CC[],COLUMN(BH$2)+9,0)</f>
        <v>24627832.350000001</v>
      </c>
      <c r="BW50" s="22">
        <f>Target_AM[[#This Row],[PROPORSI]]*VLOOKUP(Target_AM[[#This Row],[NIPNAS]],Target_CC[],COLUMN(BI$2)+9,0)</f>
        <v>24627832.350000001</v>
      </c>
      <c r="BX50" s="22">
        <f>Target_AM[[#This Row],[PROPORSI]]*VLOOKUP(Target_AM[[#This Row],[NIPNAS]],Target_CC[],COLUMN(BJ$2)+9,0)</f>
        <v>24627832.350000001</v>
      </c>
      <c r="BY50" s="22">
        <f>Target_AM[[#This Row],[PROPORSI]]*VLOOKUP(Target_AM[[#This Row],[NIPNAS]],Target_CC[],COLUMN(BK$2)+9,0)</f>
        <v>24627832.350000001</v>
      </c>
      <c r="BZ50" s="22">
        <f>Target_AM[[#This Row],[PROPORSI]]*VLOOKUP(Target_AM[[#This Row],[NIPNAS]],Target_CC[],COLUMN(BL$2)+9,0)</f>
        <v>24627832.350000001</v>
      </c>
      <c r="CA50" s="22">
        <f>Target_AM[[#This Row],[PROPORSI]]*VLOOKUP(Target_AM[[#This Row],[NIPNAS]],Target_CC[],COLUMN(BM$2)+9,0)</f>
        <v>299451104.14999998</v>
      </c>
      <c r="CB50" s="22">
        <f>Target_AM[[#This Row],[PROPORSI]]*VLOOKUP(Target_AM[[#This Row],[NIPNAS]],Target_CC[],COLUMN(BN$2)+9,0)</f>
        <v>8200000</v>
      </c>
      <c r="CC50" s="22">
        <f>Target_AM[[#This Row],[PROPORSI]]*VLOOKUP(Target_AM[[#This Row],[NIPNAS]],Target_CC[],COLUMN(BO$2)+9,0)</f>
        <v>8200000</v>
      </c>
      <c r="CD50" s="22">
        <f>Target_AM[[#This Row],[PROPORSI]]*VLOOKUP(Target_AM[[#This Row],[NIPNAS]],Target_CC[],COLUMN(BP$2)+9,0)</f>
        <v>6831613</v>
      </c>
      <c r="CE50" s="22">
        <f>Target_AM[[#This Row],[PROPORSI]]*VLOOKUP(Target_AM[[#This Row],[NIPNAS]],Target_CC[],COLUMN(BQ$2)+9,0)</f>
        <v>6490032.3499999996</v>
      </c>
      <c r="CF50" s="22">
        <f>Target_AM[[#This Row],[PROPORSI]]*VLOOKUP(Target_AM[[#This Row],[NIPNAS]],Target_CC[],COLUMN(BR$2)+9,0)</f>
        <v>6490032.3499999996</v>
      </c>
      <c r="CG50" s="22">
        <f>Target_AM[[#This Row],[PROPORSI]]*VLOOKUP(Target_AM[[#This Row],[NIPNAS]],Target_CC[],COLUMN(BS$2)+9,0)</f>
        <v>6490032.3499999996</v>
      </c>
      <c r="CH50" s="22">
        <f>Target_AM[[#This Row],[PROPORSI]]*VLOOKUP(Target_AM[[#This Row],[NIPNAS]],Target_CC[],COLUMN(BT$2)+9,0)</f>
        <v>6490032.3499999996</v>
      </c>
      <c r="CI50" s="22">
        <f>Target_AM[[#This Row],[PROPORSI]]*VLOOKUP(Target_AM[[#This Row],[NIPNAS]],Target_CC[],COLUMN(BU$2)+9,0)</f>
        <v>6490032.3499999996</v>
      </c>
      <c r="CJ50" s="22">
        <f>Target_AM[[#This Row],[PROPORSI]]*VLOOKUP(Target_AM[[#This Row],[NIPNAS]],Target_CC[],COLUMN(BV$2)+9,0)</f>
        <v>6490032.3499999996</v>
      </c>
      <c r="CK50" s="22">
        <f>Target_AM[[#This Row],[PROPORSI]]*VLOOKUP(Target_AM[[#This Row],[NIPNAS]],Target_CC[],COLUMN(BW$2)+9,0)</f>
        <v>6490032.3499999996</v>
      </c>
      <c r="CL50" s="22">
        <f>Target_AM[[#This Row],[PROPORSI]]*VLOOKUP(Target_AM[[#This Row],[NIPNAS]],Target_CC[],COLUMN(BX$2)+9,0)</f>
        <v>6490032.3499999996</v>
      </c>
      <c r="CM50" s="22">
        <f>Target_AM[[#This Row],[PROPORSI]]*VLOOKUP(Target_AM[[#This Row],[NIPNAS]],Target_CC[],COLUMN(BY$2)+9,0)</f>
        <v>6490032.3499999996</v>
      </c>
      <c r="CN50" s="22">
        <f>Target_AM[[#This Row],[PROPORSI]]*VLOOKUP(Target_AM[[#This Row],[NIPNAS]],Target_CC[],COLUMN(BZ$2)+9,0)</f>
        <v>81641904.149999991</v>
      </c>
      <c r="CO50" s="22">
        <f>Target_AM[[#This Row],[PROPORSI]]*VLOOKUP(Target_AM[[#This Row],[NIPNAS]],Target_CC[],COLUMN(CA$2)+9,0)</f>
        <v>18586800</v>
      </c>
      <c r="CP50" s="22">
        <f>Target_AM[[#This Row],[PROPORSI]]*VLOOKUP(Target_AM[[#This Row],[NIPNAS]],Target_CC[],COLUMN(CB$2)+9,0)</f>
        <v>18137800</v>
      </c>
      <c r="CQ50" s="22">
        <f>Target_AM[[#This Row],[PROPORSI]]*VLOOKUP(Target_AM[[#This Row],[NIPNAS]],Target_CC[],COLUMN(CC$2)+9,0)</f>
        <v>18137800</v>
      </c>
      <c r="CR50" s="22">
        <f>Target_AM[[#This Row],[PROPORSI]]*VLOOKUP(Target_AM[[#This Row],[NIPNAS]],Target_CC[],COLUMN(CD$2)+9,0)</f>
        <v>18137800</v>
      </c>
      <c r="CS50" s="22">
        <f>Target_AM[[#This Row],[PROPORSI]]*VLOOKUP(Target_AM[[#This Row],[NIPNAS]],Target_CC[],COLUMN(CE$2)+9,0)</f>
        <v>18137800</v>
      </c>
      <c r="CT50" s="22">
        <f>Target_AM[[#This Row],[PROPORSI]]*VLOOKUP(Target_AM[[#This Row],[NIPNAS]],Target_CC[],COLUMN(CF$2)+9,0)</f>
        <v>18137800</v>
      </c>
      <c r="CU50" s="22">
        <f>Target_AM[[#This Row],[PROPORSI]]*VLOOKUP(Target_AM[[#This Row],[NIPNAS]],Target_CC[],COLUMN(CG$2)+9,0)</f>
        <v>18137800</v>
      </c>
      <c r="CV50" s="22">
        <f>Target_AM[[#This Row],[PROPORSI]]*VLOOKUP(Target_AM[[#This Row],[NIPNAS]],Target_CC[],COLUMN(CH$2)+9,0)</f>
        <v>18137800</v>
      </c>
      <c r="CW50" s="22">
        <f>Target_AM[[#This Row],[PROPORSI]]*VLOOKUP(Target_AM[[#This Row],[NIPNAS]],Target_CC[],COLUMN(CI$2)+9,0)</f>
        <v>18137800</v>
      </c>
      <c r="CX50" s="22">
        <f>Target_AM[[#This Row],[PROPORSI]]*VLOOKUP(Target_AM[[#This Row],[NIPNAS]],Target_CC[],COLUMN(CJ$2)+9,0)</f>
        <v>18137800</v>
      </c>
      <c r="CY50" s="22">
        <f>Target_AM[[#This Row],[PROPORSI]]*VLOOKUP(Target_AM[[#This Row],[NIPNAS]],Target_CC[],COLUMN(CK$2)+9,0)</f>
        <v>18137800</v>
      </c>
      <c r="CZ50" s="22">
        <f>Target_AM[[#This Row],[PROPORSI]]*VLOOKUP(Target_AM[[#This Row],[NIPNAS]],Target_CC[],COLUMN(CL$2)+9,0)</f>
        <v>18137800</v>
      </c>
      <c r="DA50" s="22">
        <f>Target_AM[[#This Row],[PROPORSI]]*VLOOKUP(Target_AM[[#This Row],[NIPNAS]],Target_CC[],COLUMN(CM$2)+9,0)</f>
        <v>218102600</v>
      </c>
      <c r="DB50" s="22">
        <f>Target_AM[[#This Row],[PROPORSI]]*VLOOKUP(Target_AM[[#This Row],[NIPNAS]],Target_CC[],COLUMN(CN$2)+9,0)</f>
        <v>0</v>
      </c>
      <c r="DC50" s="22">
        <f>Target_AM[[#This Row],[PROPORSI]]*VLOOKUP(Target_AM[[#This Row],[NIPNAS]],Target_CC[],COLUMN(CO$2)+9,0)</f>
        <v>0</v>
      </c>
      <c r="DD50" s="22">
        <f>Target_AM[[#This Row],[PROPORSI]]*VLOOKUP(Target_AM[[#This Row],[NIPNAS]],Target_CC[],COLUMN(CP$2)+9,0)</f>
        <v>0</v>
      </c>
      <c r="DE50" s="22">
        <f>Target_AM[[#This Row],[PROPORSI]]*VLOOKUP(Target_AM[[#This Row],[NIPNAS]],Target_CC[],COLUMN(CQ$2)+9,0)</f>
        <v>0</v>
      </c>
      <c r="DF50" s="22">
        <f>Target_AM[[#This Row],[PROPORSI]]*VLOOKUP(Target_AM[[#This Row],[NIPNAS]],Target_CC[],COLUMN(CR$2)+9,0)</f>
        <v>0</v>
      </c>
      <c r="DG50" s="22">
        <f>Target_AM[[#This Row],[PROPORSI]]*VLOOKUP(Target_AM[[#This Row],[NIPNAS]],Target_CC[],COLUMN(CS$2)+9,0)</f>
        <v>0</v>
      </c>
      <c r="DH50" s="22">
        <f>Target_AM[[#This Row],[PROPORSI]]*VLOOKUP(Target_AM[[#This Row],[NIPNAS]],Target_CC[],COLUMN(CT$2)+9,0)</f>
        <v>0</v>
      </c>
      <c r="DI50" s="22">
        <f>Target_AM[[#This Row],[PROPORSI]]*VLOOKUP(Target_AM[[#This Row],[NIPNAS]],Target_CC[],COLUMN(CU$2)+9,0)</f>
        <v>0</v>
      </c>
      <c r="DJ50" s="22">
        <f>Target_AM[[#This Row],[PROPORSI]]*VLOOKUP(Target_AM[[#This Row],[NIPNAS]],Target_CC[],COLUMN(CV$2)+9,0)</f>
        <v>0</v>
      </c>
      <c r="DK50" s="22">
        <f>Target_AM[[#This Row],[PROPORSI]]*VLOOKUP(Target_AM[[#This Row],[NIPNAS]],Target_CC[],COLUMN(CW$2)+9,0)</f>
        <v>0</v>
      </c>
      <c r="DL50" s="22">
        <f>Target_AM[[#This Row],[PROPORSI]]*VLOOKUP(Target_AM[[#This Row],[NIPNAS]],Target_CC[],COLUMN(CX$2)+9,0)</f>
        <v>0</v>
      </c>
      <c r="DM50" s="22">
        <f>Target_AM[[#This Row],[PROPORSI]]*VLOOKUP(Target_AM[[#This Row],[NIPNAS]],Target_CC[],COLUMN(CY$2)+9,0)</f>
        <v>0</v>
      </c>
      <c r="DN50" s="22">
        <f>Target_AM[[#This Row],[PROPORSI]]*VLOOKUP(Target_AM[[#This Row],[NIPNAS]],Target_CC[],COLUMN(CZ$2)+9,0)</f>
        <v>0</v>
      </c>
      <c r="DO50" s="22">
        <f>Target_AM[[#This Row],[PROPORSI]]*VLOOKUP(Target_AM[[#This Row],[NIPNAS]],Target_CC[],COLUMN(DA$2)+9,0)</f>
        <v>0</v>
      </c>
      <c r="DP50" s="22">
        <f>Target_AM[[#This Row],[PROPORSI]]*VLOOKUP(Target_AM[[#This Row],[NIPNAS]],Target_CC[],COLUMN(DB$2)+9,0)</f>
        <v>0</v>
      </c>
      <c r="DQ50" s="22">
        <f>Target_AM[[#This Row],[PROPORSI]]*VLOOKUP(Target_AM[[#This Row],[NIPNAS]],Target_CC[],COLUMN(DC$2)+9,0)</f>
        <v>0</v>
      </c>
      <c r="DR50" s="22">
        <f>Target_AM[[#This Row],[PROPORSI]]*VLOOKUP(Target_AM[[#This Row],[NIPNAS]],Target_CC[],COLUMN(DD$2)+9,0)</f>
        <v>0</v>
      </c>
      <c r="DS50" s="22">
        <f>Target_AM[[#This Row],[PROPORSI]]*VLOOKUP(Target_AM[[#This Row],[NIPNAS]],Target_CC[],COLUMN(DE$2)+9,0)</f>
        <v>0</v>
      </c>
      <c r="DT50" s="22">
        <f>Target_AM[[#This Row],[PROPORSI]]*VLOOKUP(Target_AM[[#This Row],[NIPNAS]],Target_CC[],COLUMN(DF$2)+9,0)</f>
        <v>0</v>
      </c>
      <c r="DU50" s="22">
        <f>Target_AM[[#This Row],[PROPORSI]]*VLOOKUP(Target_AM[[#This Row],[NIPNAS]],Target_CC[],COLUMN(DG$2)+9,0)</f>
        <v>0</v>
      </c>
      <c r="DV50" s="22">
        <f>Target_AM[[#This Row],[PROPORSI]]*VLOOKUP(Target_AM[[#This Row],[NIPNAS]],Target_CC[],COLUMN(DH$2)+9,0)</f>
        <v>0</v>
      </c>
      <c r="DW50" s="22">
        <f>Target_AM[[#This Row],[PROPORSI]]*VLOOKUP(Target_AM[[#This Row],[NIPNAS]],Target_CC[],COLUMN(DI$2)+9,0)</f>
        <v>0</v>
      </c>
      <c r="DX50" s="22">
        <f>Target_AM[[#This Row],[PROPORSI]]*VLOOKUP(Target_AM[[#This Row],[NIPNAS]],Target_CC[],COLUMN(DJ$2)+9,0)</f>
        <v>0</v>
      </c>
      <c r="DY50" s="22">
        <f>Target_AM[[#This Row],[PROPORSI]]*VLOOKUP(Target_AM[[#This Row],[NIPNAS]],Target_CC[],COLUMN(DK$2)+9,0)</f>
        <v>0</v>
      </c>
      <c r="DZ50" s="22">
        <f>Target_AM[[#This Row],[PROPORSI]]*VLOOKUP(Target_AM[[#This Row],[NIPNAS]],Target_CC[],COLUMN(DL$2)+9,0)</f>
        <v>0</v>
      </c>
      <c r="EA50" s="22">
        <f>Target_AM[[#This Row],[PROPORSI]]*VLOOKUP(Target_AM[[#This Row],[NIPNAS]],Target_CC[],COLUMN(DM$2)+9,0)</f>
        <v>0</v>
      </c>
    </row>
    <row r="51" spans="2:131" x14ac:dyDescent="0.3">
      <c r="B51">
        <v>406107</v>
      </c>
      <c r="C51" t="s">
        <v>1027</v>
      </c>
      <c r="D51">
        <v>1</v>
      </c>
      <c r="E51" s="8">
        <v>45658</v>
      </c>
      <c r="F51">
        <v>4625641</v>
      </c>
      <c r="G51" t="s">
        <v>941</v>
      </c>
      <c r="J51" t="s">
        <v>875</v>
      </c>
      <c r="K51" t="s">
        <v>22</v>
      </c>
      <c r="L51" t="s">
        <v>159</v>
      </c>
      <c r="M51" t="s">
        <v>18</v>
      </c>
      <c r="N51" s="23">
        <f>Target_AM[[#This Row],[PROPORSI]]*VLOOKUP(Target_AM[[#This Row],[NIPNAS]],Target_CC[],9,0)</f>
        <v>665916868</v>
      </c>
      <c r="O51" s="22">
        <f>Target_AM[[#This Row],[PROPORSI]]*VLOOKUP(Target_AM[[#This Row],[NIPNAS]],Target_CC[],COLUMN(A$2)+9,0)</f>
        <v>34564823.260869563</v>
      </c>
      <c r="P51" s="22">
        <f>Target_AM[[#This Row],[PROPORSI]]*VLOOKUP(Target_AM[[#This Row],[NIPNAS]],Target_CC[],COLUMN(B$2)+9,0)</f>
        <v>34499117.391304351</v>
      </c>
      <c r="Q51" s="22">
        <f>Target_AM[[#This Row],[PROPORSI]]*VLOOKUP(Target_AM[[#This Row],[NIPNAS]],Target_CC[],COLUMN(C$2)+9,0)</f>
        <v>34499117.391304351</v>
      </c>
      <c r="R51" s="22">
        <f>Target_AM[[#This Row],[PROPORSI]]*VLOOKUP(Target_AM[[#This Row],[NIPNAS]],Target_CC[],COLUMN(D$2)+9,0)</f>
        <v>34499117.391304351</v>
      </c>
      <c r="S51" s="22">
        <f>Target_AM[[#This Row],[PROPORSI]]*VLOOKUP(Target_AM[[#This Row],[NIPNAS]],Target_CC[],COLUMN(E$2)+9,0)</f>
        <v>34433411.521739133</v>
      </c>
      <c r="T51" s="22">
        <f>Target_AM[[#This Row],[PROPORSI]]*VLOOKUP(Target_AM[[#This Row],[NIPNAS]],Target_CC[],COLUMN(F$2)+9,0)</f>
        <v>34499117.391304351</v>
      </c>
      <c r="U51" s="22">
        <f>Target_AM[[#This Row],[PROPORSI]]*VLOOKUP(Target_AM[[#This Row],[NIPNAS]],Target_CC[],COLUMN(G$2)+9,0)</f>
        <v>34696235</v>
      </c>
      <c r="V51" s="22">
        <f>Target_AM[[#This Row],[PROPORSI]]*VLOOKUP(Target_AM[[#This Row],[NIPNAS]],Target_CC[],COLUMN(H$2)+9,0)</f>
        <v>34564823.260869563</v>
      </c>
      <c r="W51" s="22">
        <f>Target_AM[[#This Row],[PROPORSI]]*VLOOKUP(Target_AM[[#This Row],[NIPNAS]],Target_CC[],COLUMN(I$2)+9,0)</f>
        <v>34564823.260869563</v>
      </c>
      <c r="X51" s="22">
        <f>Target_AM[[#This Row],[PROPORSI]]*VLOOKUP(Target_AM[[#This Row],[NIPNAS]],Target_CC[],COLUMN(J$2)+9,0)</f>
        <v>34696235</v>
      </c>
      <c r="Y51" s="22">
        <f>Target_AM[[#This Row],[PROPORSI]]*VLOOKUP(Target_AM[[#This Row],[NIPNAS]],Target_CC[],COLUMN(K$2)+9,0)</f>
        <v>34499117.391304351</v>
      </c>
      <c r="Z51" s="22">
        <f>Target_AM[[#This Row],[PROPORSI]]*VLOOKUP(Target_AM[[#This Row],[NIPNAS]],Target_CC[],COLUMN(L$2)+9,0)</f>
        <v>34630529.130434781</v>
      </c>
      <c r="AA51" s="22">
        <f>Target_AM[[#This Row],[PROPORSI]]*VLOOKUP(Target_AM[[#This Row],[NIPNAS]],Target_CC[],COLUMN(M$2)+9,0)</f>
        <v>414646467.39130437</v>
      </c>
      <c r="AB51" s="22">
        <f>Target_AM[[#This Row],[PROPORSI]]*VLOOKUP(Target_AM[[#This Row],[NIPNAS]],Target_CC[],COLUMN(N$2)+9,0)</f>
        <v>1679661.7249486053</v>
      </c>
      <c r="AC51" s="22">
        <f>Target_AM[[#This Row],[PROPORSI]]*VLOOKUP(Target_AM[[#This Row],[NIPNAS]],Target_CC[],COLUMN(O$2)+9,0)</f>
        <v>11148790.617581835</v>
      </c>
      <c r="AD51" s="22">
        <f>Target_AM[[#This Row],[PROPORSI]]*VLOOKUP(Target_AM[[#This Row],[NIPNAS]],Target_CC[],COLUMN(P$2)+9,0)</f>
        <v>9891974.2484492678</v>
      </c>
      <c r="AE51" s="22">
        <f>Target_AM[[#This Row],[PROPORSI]]*VLOOKUP(Target_AM[[#This Row],[NIPNAS]],Target_CC[],COLUMN(Q$2)+9,0)</f>
        <v>7329866.2436730703</v>
      </c>
      <c r="AF51" s="22">
        <f>Target_AM[[#This Row],[PROPORSI]]*VLOOKUP(Target_AM[[#This Row],[NIPNAS]],Target_CC[],COLUMN(R$2)+9,0)</f>
        <v>7503612.0515509704</v>
      </c>
      <c r="AG51" s="22">
        <f>Target_AM[[#This Row],[PROPORSI]]*VLOOKUP(Target_AM[[#This Row],[NIPNAS]],Target_CC[],COLUMN(S$2)+9,0)</f>
        <v>7568513.3982635224</v>
      </c>
      <c r="AH51" s="22">
        <f>Target_AM[[#This Row],[PROPORSI]]*VLOOKUP(Target_AM[[#This Row],[NIPNAS]],Target_CC[],COLUMN(T$2)+9,0)</f>
        <v>9286970.5534801036</v>
      </c>
      <c r="AI51" s="22">
        <f>Target_AM[[#This Row],[PROPORSI]]*VLOOKUP(Target_AM[[#This Row],[NIPNAS]],Target_CC[],COLUMN(U$2)+9,0)</f>
        <v>9132834.5041574799</v>
      </c>
      <c r="AJ51" s="22">
        <f>Target_AM[[#This Row],[PROPORSI]]*VLOOKUP(Target_AM[[#This Row],[NIPNAS]],Target_CC[],COLUMN(V$2)+9,0)</f>
        <v>9127152.021747645</v>
      </c>
      <c r="AK51" s="22">
        <f>Target_AM[[#This Row],[PROPORSI]]*VLOOKUP(Target_AM[[#This Row],[NIPNAS]],Target_CC[],COLUMN(W$2)+9,0)</f>
        <v>9257958.4649109952</v>
      </c>
      <c r="AL51" s="22">
        <f>Target_AM[[#This Row],[PROPORSI]]*VLOOKUP(Target_AM[[#This Row],[NIPNAS]],Target_CC[],COLUMN(X$2)+9,0)</f>
        <v>9047606.0380304772</v>
      </c>
      <c r="AM51" s="22">
        <f>Target_AM[[#This Row],[PROPORSI]]*VLOOKUP(Target_AM[[#This Row],[NIPNAS]],Target_CC[],COLUMN(Y$2)+9,0)</f>
        <v>9025060.1332060304</v>
      </c>
      <c r="AN51" s="22">
        <f>Target_AM[[#This Row],[PROPORSI]]*VLOOKUP(Target_AM[[#This Row],[NIPNAS]],Target_CC[],COLUMN(Z$2)+9,0)</f>
        <v>100000000</v>
      </c>
      <c r="AO51" s="22">
        <f>Target_AM[[#This Row],[PROPORSI]]*VLOOKUP(Target_AM[[#This Row],[NIPNAS]],Target_CC[],COLUMN(AA$2)+9,0)</f>
        <v>36244484.98581817</v>
      </c>
      <c r="AP51" s="22">
        <f>Target_AM[[#This Row],[PROPORSI]]*VLOOKUP(Target_AM[[#This Row],[NIPNAS]],Target_CC[],COLUMN(AB$2)+9,0)</f>
        <v>45647908.008886188</v>
      </c>
      <c r="AQ51" s="22">
        <f>Target_AM[[#This Row],[PROPORSI]]*VLOOKUP(Target_AM[[#This Row],[NIPNAS]],Target_CC[],COLUMN(AC$2)+9,0)</f>
        <v>44391091.639753617</v>
      </c>
      <c r="AR51" s="22">
        <f>Target_AM[[#This Row],[PROPORSI]]*VLOOKUP(Target_AM[[#This Row],[NIPNAS]],Target_CC[],COLUMN(AD$2)+9,0)</f>
        <v>41828983.634977423</v>
      </c>
      <c r="AS51" s="22">
        <f>Target_AM[[#This Row],[PROPORSI]]*VLOOKUP(Target_AM[[#This Row],[NIPNAS]],Target_CC[],COLUMN(AE$2)+9,0)</f>
        <v>41937023.573290102</v>
      </c>
      <c r="AT51" s="22">
        <f>Target_AM[[#This Row],[PROPORSI]]*VLOOKUP(Target_AM[[#This Row],[NIPNAS]],Target_CC[],COLUMN(AF$2)+9,0)</f>
        <v>42067630.789567873</v>
      </c>
      <c r="AU51" s="22">
        <f>Target_AM[[#This Row],[PROPORSI]]*VLOOKUP(Target_AM[[#This Row],[NIPNAS]],Target_CC[],COLUMN(AG$2)+9,0)</f>
        <v>43983205.553480104</v>
      </c>
      <c r="AV51" s="22">
        <f>Target_AM[[#This Row],[PROPORSI]]*VLOOKUP(Target_AM[[#This Row],[NIPNAS]],Target_CC[],COLUMN(AH$2)+9,0)</f>
        <v>43697657.765027046</v>
      </c>
      <c r="AW51" s="22">
        <f>Target_AM[[#This Row],[PROPORSI]]*VLOOKUP(Target_AM[[#This Row],[NIPNAS]],Target_CC[],COLUMN(AI$2)+9,0)</f>
        <v>43691975.282617211</v>
      </c>
      <c r="AX51" s="22">
        <f>Target_AM[[#This Row],[PROPORSI]]*VLOOKUP(Target_AM[[#This Row],[NIPNAS]],Target_CC[],COLUMN(AJ$2)+9,0)</f>
        <v>43954193.464910999</v>
      </c>
      <c r="AY51" s="22">
        <f>Target_AM[[#This Row],[PROPORSI]]*VLOOKUP(Target_AM[[#This Row],[NIPNAS]],Target_CC[],COLUMN(AK$2)+9,0)</f>
        <v>43546723.429334827</v>
      </c>
      <c r="AZ51" s="22">
        <f>Target_AM[[#This Row],[PROPORSI]]*VLOOKUP(Target_AM[[#This Row],[NIPNAS]],Target_CC[],COLUMN(AL$2)+9,0)</f>
        <v>43655589.263640814</v>
      </c>
      <c r="BA51" s="22">
        <f>Target_AM[[#This Row],[PROPORSI]]*VLOOKUP(Target_AM[[#This Row],[NIPNAS]],Target_CC[],COLUMN(AM$2)+9,0)</f>
        <v>514646467.39130437</v>
      </c>
      <c r="BB51" s="22">
        <f>Target_AM[[#This Row],[PROPORSI]]*VLOOKUP(Target_AM[[#This Row],[NIPNAS]],Target_CC[],COLUMN(AN$2)+9,0)</f>
        <v>398431.6541048385</v>
      </c>
      <c r="BC51" s="22">
        <f>Target_AM[[#This Row],[PROPORSI]]*VLOOKUP(Target_AM[[#This Row],[NIPNAS]],Target_CC[],COLUMN(AO$2)+9,0)</f>
        <v>400134.82932733063</v>
      </c>
      <c r="BD51" s="22">
        <f>Target_AM[[#This Row],[PROPORSI]]*VLOOKUP(Target_AM[[#This Row],[NIPNAS]],Target_CC[],COLUMN(AP$2)+9,0)</f>
        <v>398191.87111273216</v>
      </c>
      <c r="BE51" s="22">
        <f>Target_AM[[#This Row],[PROPORSI]]*VLOOKUP(Target_AM[[#This Row],[NIPNAS]],Target_CC[],COLUMN(AQ$2)+9,0)</f>
        <v>393186.35294999834</v>
      </c>
      <c r="BF51" s="22">
        <f>Target_AM[[#This Row],[PROPORSI]]*VLOOKUP(Target_AM[[#This Row],[NIPNAS]],Target_CC[],COLUMN(AR$2)+9,0)</f>
        <v>396967.92078911501</v>
      </c>
      <c r="BG51" s="22">
        <f>Target_AM[[#This Row],[PROPORSI]]*VLOOKUP(Target_AM[[#This Row],[NIPNAS]],Target_CC[],COLUMN(AS$2)+9,0)</f>
        <v>398736.59551871271</v>
      </c>
      <c r="BH51" s="22">
        <f>Target_AM[[#This Row],[PROPORSI]]*VLOOKUP(Target_AM[[#This Row],[NIPNAS]],Target_CC[],COLUMN(AT$2)+9,0)</f>
        <v>439346.16758754093</v>
      </c>
      <c r="BI51" s="22">
        <f>Target_AM[[#This Row],[PROPORSI]]*VLOOKUP(Target_AM[[#This Row],[NIPNAS]],Target_CC[],COLUMN(AU$2)+9,0)</f>
        <v>435240.94347581436</v>
      </c>
      <c r="BJ51" s="22">
        <f>Target_AM[[#This Row],[PROPORSI]]*VLOOKUP(Target_AM[[#This Row],[NIPNAS]],Target_CC[],COLUMN(AV$2)+9,0)</f>
        <v>435107.78425690724</v>
      </c>
      <c r="BK51" s="22">
        <f>Target_AM[[#This Row],[PROPORSI]]*VLOOKUP(Target_AM[[#This Row],[NIPNAS]],Target_CC[],COLUMN(AW$2)+9,0)</f>
        <v>438666.31910335692</v>
      </c>
      <c r="BL51" s="22">
        <f>Target_AM[[#This Row],[PROPORSI]]*VLOOKUP(Target_AM[[#This Row],[NIPNAS]],Target_CC[],COLUMN(AX$2)+9,0)</f>
        <v>432997.10548502742</v>
      </c>
      <c r="BM51" s="22">
        <f>Target_AM[[#This Row],[PROPORSI]]*VLOOKUP(Target_AM[[#This Row],[NIPNAS]],Target_CC[],COLUMN(AY$2)+9,0)</f>
        <v>432992.456288627</v>
      </c>
      <c r="BN51" s="22">
        <f>Target_AM[[#This Row],[PROPORSI]]*VLOOKUP(Target_AM[[#This Row],[NIPNAS]],Target_CC[],COLUMN(AZ$2)+9,0)</f>
        <v>5000000.0000000019</v>
      </c>
      <c r="BO51" s="22">
        <f>Target_AM[[#This Row],[PROPORSI]]*VLOOKUP(Target_AM[[#This Row],[NIPNAS]],Target_CC[],COLUMN(BA$2)+9,0)</f>
        <v>34879830</v>
      </c>
      <c r="BP51" s="22">
        <f>Target_AM[[#This Row],[PROPORSI]]*VLOOKUP(Target_AM[[#This Row],[NIPNAS]],Target_CC[],COLUMN(BB$2)+9,0)</f>
        <v>34685033</v>
      </c>
      <c r="BQ51" s="22">
        <f>Target_AM[[#This Row],[PROPORSI]]*VLOOKUP(Target_AM[[#This Row],[NIPNAS]],Target_CC[],COLUMN(BC$2)+9,0)</f>
        <v>34632970</v>
      </c>
      <c r="BR51" s="22">
        <f>Target_AM[[#This Row],[PROPORSI]]*VLOOKUP(Target_AM[[#This Row],[NIPNAS]],Target_CC[],COLUMN(BD$2)+9,0)</f>
        <v>33725793</v>
      </c>
      <c r="BS51" s="22">
        <f>Target_AM[[#This Row],[PROPORSI]]*VLOOKUP(Target_AM[[#This Row],[NIPNAS]],Target_CC[],COLUMN(BE$2)+9,0)</f>
        <v>33725793</v>
      </c>
      <c r="BT51" s="22">
        <f>Target_AM[[#This Row],[PROPORSI]]*VLOOKUP(Target_AM[[#This Row],[NIPNAS]],Target_CC[],COLUMN(BF$2)+9,0)</f>
        <v>33725793</v>
      </c>
      <c r="BU51" s="22">
        <f>Target_AM[[#This Row],[PROPORSI]]*VLOOKUP(Target_AM[[#This Row],[NIPNAS]],Target_CC[],COLUMN(BG$2)+9,0)</f>
        <v>33725793</v>
      </c>
      <c r="BV51" s="22">
        <f>Target_AM[[#This Row],[PROPORSI]]*VLOOKUP(Target_AM[[#This Row],[NIPNAS]],Target_CC[],COLUMN(BH$2)+9,0)</f>
        <v>33725793</v>
      </c>
      <c r="BW51" s="22">
        <f>Target_AM[[#This Row],[PROPORSI]]*VLOOKUP(Target_AM[[#This Row],[NIPNAS]],Target_CC[],COLUMN(BI$2)+9,0)</f>
        <v>33725793</v>
      </c>
      <c r="BX51" s="22">
        <f>Target_AM[[#This Row],[PROPORSI]]*VLOOKUP(Target_AM[[#This Row],[NIPNAS]],Target_CC[],COLUMN(BJ$2)+9,0)</f>
        <v>33725793</v>
      </c>
      <c r="BY51" s="22">
        <f>Target_AM[[#This Row],[PROPORSI]]*VLOOKUP(Target_AM[[#This Row],[NIPNAS]],Target_CC[],COLUMN(BK$2)+9,0)</f>
        <v>33725793</v>
      </c>
      <c r="BZ51" s="22">
        <f>Target_AM[[#This Row],[PROPORSI]]*VLOOKUP(Target_AM[[#This Row],[NIPNAS]],Target_CC[],COLUMN(BL$2)+9,0)</f>
        <v>33725793</v>
      </c>
      <c r="CA51" s="22">
        <f>Target_AM[[#This Row],[PROPORSI]]*VLOOKUP(Target_AM[[#This Row],[NIPNAS]],Target_CC[],COLUMN(BM$2)+9,0)</f>
        <v>407729970</v>
      </c>
      <c r="CB51" s="22">
        <f>Target_AM[[#This Row],[PROPORSI]]*VLOOKUP(Target_AM[[#This Row],[NIPNAS]],Target_CC[],COLUMN(BN$2)+9,0)</f>
        <v>32685000</v>
      </c>
      <c r="CC51" s="22">
        <f>Target_AM[[#This Row],[PROPORSI]]*VLOOKUP(Target_AM[[#This Row],[NIPNAS]],Target_CC[],COLUMN(BO$2)+9,0)</f>
        <v>32685000</v>
      </c>
      <c r="CD51" s="22">
        <f>Target_AM[[#This Row],[PROPORSI]]*VLOOKUP(Target_AM[[#This Row],[NIPNAS]],Target_CC[],COLUMN(BP$2)+9,0)</f>
        <v>32685000</v>
      </c>
      <c r="CE51" s="22">
        <f>Target_AM[[#This Row],[PROPORSI]]*VLOOKUP(Target_AM[[#This Row],[NIPNAS]],Target_CC[],COLUMN(BQ$2)+9,0)</f>
        <v>31050750</v>
      </c>
      <c r="CF51" s="22">
        <f>Target_AM[[#This Row],[PROPORSI]]*VLOOKUP(Target_AM[[#This Row],[NIPNAS]],Target_CC[],COLUMN(BR$2)+9,0)</f>
        <v>31050750</v>
      </c>
      <c r="CG51" s="22">
        <f>Target_AM[[#This Row],[PROPORSI]]*VLOOKUP(Target_AM[[#This Row],[NIPNAS]],Target_CC[],COLUMN(BS$2)+9,0)</f>
        <v>31050750</v>
      </c>
      <c r="CH51" s="22">
        <f>Target_AM[[#This Row],[PROPORSI]]*VLOOKUP(Target_AM[[#This Row],[NIPNAS]],Target_CC[],COLUMN(BT$2)+9,0)</f>
        <v>31050750</v>
      </c>
      <c r="CI51" s="22">
        <f>Target_AM[[#This Row],[PROPORSI]]*VLOOKUP(Target_AM[[#This Row],[NIPNAS]],Target_CC[],COLUMN(BU$2)+9,0)</f>
        <v>31050750</v>
      </c>
      <c r="CJ51" s="22">
        <f>Target_AM[[#This Row],[PROPORSI]]*VLOOKUP(Target_AM[[#This Row],[NIPNAS]],Target_CC[],COLUMN(BV$2)+9,0)</f>
        <v>31050750</v>
      </c>
      <c r="CK51" s="22">
        <f>Target_AM[[#This Row],[PROPORSI]]*VLOOKUP(Target_AM[[#This Row],[NIPNAS]],Target_CC[],COLUMN(BW$2)+9,0)</f>
        <v>31050750</v>
      </c>
      <c r="CL51" s="22">
        <f>Target_AM[[#This Row],[PROPORSI]]*VLOOKUP(Target_AM[[#This Row],[NIPNAS]],Target_CC[],COLUMN(BX$2)+9,0)</f>
        <v>31050750</v>
      </c>
      <c r="CM51" s="22">
        <f>Target_AM[[#This Row],[PROPORSI]]*VLOOKUP(Target_AM[[#This Row],[NIPNAS]],Target_CC[],COLUMN(BY$2)+9,0)</f>
        <v>31050750</v>
      </c>
      <c r="CN51" s="22">
        <f>Target_AM[[#This Row],[PROPORSI]]*VLOOKUP(Target_AM[[#This Row],[NIPNAS]],Target_CC[],COLUMN(BZ$2)+9,0)</f>
        <v>377511750</v>
      </c>
      <c r="CO51" s="22">
        <f>Target_AM[[#This Row],[PROPORSI]]*VLOOKUP(Target_AM[[#This Row],[NIPNAS]],Target_CC[],COLUMN(CA$2)+9,0)</f>
        <v>2844388</v>
      </c>
      <c r="CP51" s="22">
        <f>Target_AM[[#This Row],[PROPORSI]]*VLOOKUP(Target_AM[[#This Row],[NIPNAS]],Target_CC[],COLUMN(CB$2)+9,0)</f>
        <v>2674733</v>
      </c>
      <c r="CQ51" s="22">
        <f>Target_AM[[#This Row],[PROPORSI]]*VLOOKUP(Target_AM[[#This Row],[NIPNAS]],Target_CC[],COLUMN(CC$2)+9,0)</f>
        <v>2675043</v>
      </c>
      <c r="CR51" s="22">
        <f>Target_AM[[#This Row],[PROPORSI]]*VLOOKUP(Target_AM[[#This Row],[NIPNAS]],Target_CC[],COLUMN(CD$2)+9,0)</f>
        <v>2675043</v>
      </c>
      <c r="CS51" s="22">
        <f>Target_AM[[#This Row],[PROPORSI]]*VLOOKUP(Target_AM[[#This Row],[NIPNAS]],Target_CC[],COLUMN(CE$2)+9,0)</f>
        <v>2675043</v>
      </c>
      <c r="CT51" s="22">
        <f>Target_AM[[#This Row],[PROPORSI]]*VLOOKUP(Target_AM[[#This Row],[NIPNAS]],Target_CC[],COLUMN(CF$2)+9,0)</f>
        <v>2675043</v>
      </c>
      <c r="CU51" s="22">
        <f>Target_AM[[#This Row],[PROPORSI]]*VLOOKUP(Target_AM[[#This Row],[NIPNAS]],Target_CC[],COLUMN(CG$2)+9,0)</f>
        <v>2675043</v>
      </c>
      <c r="CV51" s="22">
        <f>Target_AM[[#This Row],[PROPORSI]]*VLOOKUP(Target_AM[[#This Row],[NIPNAS]],Target_CC[],COLUMN(CH$2)+9,0)</f>
        <v>2675043</v>
      </c>
      <c r="CW51" s="22">
        <f>Target_AM[[#This Row],[PROPORSI]]*VLOOKUP(Target_AM[[#This Row],[NIPNAS]],Target_CC[],COLUMN(CI$2)+9,0)</f>
        <v>2675043</v>
      </c>
      <c r="CX51" s="22">
        <f>Target_AM[[#This Row],[PROPORSI]]*VLOOKUP(Target_AM[[#This Row],[NIPNAS]],Target_CC[],COLUMN(CJ$2)+9,0)</f>
        <v>2675043</v>
      </c>
      <c r="CY51" s="22">
        <f>Target_AM[[#This Row],[PROPORSI]]*VLOOKUP(Target_AM[[#This Row],[NIPNAS]],Target_CC[],COLUMN(CK$2)+9,0)</f>
        <v>2675043</v>
      </c>
      <c r="CZ51" s="22">
        <f>Target_AM[[#This Row],[PROPORSI]]*VLOOKUP(Target_AM[[#This Row],[NIPNAS]],Target_CC[],COLUMN(CL$2)+9,0)</f>
        <v>2675043</v>
      </c>
      <c r="DA51" s="22">
        <f>Target_AM[[#This Row],[PROPORSI]]*VLOOKUP(Target_AM[[#This Row],[NIPNAS]],Target_CC[],COLUMN(CM$2)+9,0)</f>
        <v>32269551</v>
      </c>
      <c r="DB51" s="22">
        <f>Target_AM[[#This Row],[PROPORSI]]*VLOOKUP(Target_AM[[#This Row],[NIPNAS]],Target_CC[],COLUMN(CN$2)+9,0)</f>
        <v>0</v>
      </c>
      <c r="DC51" s="22">
        <f>Target_AM[[#This Row],[PROPORSI]]*VLOOKUP(Target_AM[[#This Row],[NIPNAS]],Target_CC[],COLUMN(CO$2)+9,0)</f>
        <v>0</v>
      </c>
      <c r="DD51" s="22">
        <f>Target_AM[[#This Row],[PROPORSI]]*VLOOKUP(Target_AM[[#This Row],[NIPNAS]],Target_CC[],COLUMN(CP$2)+9,0)</f>
        <v>0</v>
      </c>
      <c r="DE51" s="22">
        <f>Target_AM[[#This Row],[PROPORSI]]*VLOOKUP(Target_AM[[#This Row],[NIPNAS]],Target_CC[],COLUMN(CQ$2)+9,0)</f>
        <v>0</v>
      </c>
      <c r="DF51" s="22">
        <f>Target_AM[[#This Row],[PROPORSI]]*VLOOKUP(Target_AM[[#This Row],[NIPNAS]],Target_CC[],COLUMN(CR$2)+9,0)</f>
        <v>0</v>
      </c>
      <c r="DG51" s="22">
        <f>Target_AM[[#This Row],[PROPORSI]]*VLOOKUP(Target_AM[[#This Row],[NIPNAS]],Target_CC[],COLUMN(CS$2)+9,0)</f>
        <v>0</v>
      </c>
      <c r="DH51" s="22">
        <f>Target_AM[[#This Row],[PROPORSI]]*VLOOKUP(Target_AM[[#This Row],[NIPNAS]],Target_CC[],COLUMN(CT$2)+9,0)</f>
        <v>0</v>
      </c>
      <c r="DI51" s="22">
        <f>Target_AM[[#This Row],[PROPORSI]]*VLOOKUP(Target_AM[[#This Row],[NIPNAS]],Target_CC[],COLUMN(CU$2)+9,0)</f>
        <v>0</v>
      </c>
      <c r="DJ51" s="22">
        <f>Target_AM[[#This Row],[PROPORSI]]*VLOOKUP(Target_AM[[#This Row],[NIPNAS]],Target_CC[],COLUMN(CV$2)+9,0)</f>
        <v>0</v>
      </c>
      <c r="DK51" s="22">
        <f>Target_AM[[#This Row],[PROPORSI]]*VLOOKUP(Target_AM[[#This Row],[NIPNAS]],Target_CC[],COLUMN(CW$2)+9,0)</f>
        <v>0</v>
      </c>
      <c r="DL51" s="22">
        <f>Target_AM[[#This Row],[PROPORSI]]*VLOOKUP(Target_AM[[#This Row],[NIPNAS]],Target_CC[],COLUMN(CX$2)+9,0)</f>
        <v>0</v>
      </c>
      <c r="DM51" s="22">
        <f>Target_AM[[#This Row],[PROPORSI]]*VLOOKUP(Target_AM[[#This Row],[NIPNAS]],Target_CC[],COLUMN(CY$2)+9,0)</f>
        <v>0</v>
      </c>
      <c r="DN51" s="22">
        <f>Target_AM[[#This Row],[PROPORSI]]*VLOOKUP(Target_AM[[#This Row],[NIPNAS]],Target_CC[],COLUMN(CZ$2)+9,0)</f>
        <v>0</v>
      </c>
      <c r="DO51" s="22">
        <f>Target_AM[[#This Row],[PROPORSI]]*VLOOKUP(Target_AM[[#This Row],[NIPNAS]],Target_CC[],COLUMN(DA$2)+9,0)</f>
        <v>0</v>
      </c>
      <c r="DP51" s="22">
        <f>Target_AM[[#This Row],[PROPORSI]]*VLOOKUP(Target_AM[[#This Row],[NIPNAS]],Target_CC[],COLUMN(DB$2)+9,0)</f>
        <v>0</v>
      </c>
      <c r="DQ51" s="22">
        <f>Target_AM[[#This Row],[PROPORSI]]*VLOOKUP(Target_AM[[#This Row],[NIPNAS]],Target_CC[],COLUMN(DC$2)+9,0)</f>
        <v>0</v>
      </c>
      <c r="DR51" s="22">
        <f>Target_AM[[#This Row],[PROPORSI]]*VLOOKUP(Target_AM[[#This Row],[NIPNAS]],Target_CC[],COLUMN(DD$2)+9,0)</f>
        <v>0</v>
      </c>
      <c r="DS51" s="22">
        <f>Target_AM[[#This Row],[PROPORSI]]*VLOOKUP(Target_AM[[#This Row],[NIPNAS]],Target_CC[],COLUMN(DE$2)+9,0)</f>
        <v>0</v>
      </c>
      <c r="DT51" s="22">
        <f>Target_AM[[#This Row],[PROPORSI]]*VLOOKUP(Target_AM[[#This Row],[NIPNAS]],Target_CC[],COLUMN(DF$2)+9,0)</f>
        <v>0</v>
      </c>
      <c r="DU51" s="22">
        <f>Target_AM[[#This Row],[PROPORSI]]*VLOOKUP(Target_AM[[#This Row],[NIPNAS]],Target_CC[],COLUMN(DG$2)+9,0)</f>
        <v>0</v>
      </c>
      <c r="DV51" s="22">
        <f>Target_AM[[#This Row],[PROPORSI]]*VLOOKUP(Target_AM[[#This Row],[NIPNAS]],Target_CC[],COLUMN(DH$2)+9,0)</f>
        <v>0</v>
      </c>
      <c r="DW51" s="22">
        <f>Target_AM[[#This Row],[PROPORSI]]*VLOOKUP(Target_AM[[#This Row],[NIPNAS]],Target_CC[],COLUMN(DI$2)+9,0)</f>
        <v>0</v>
      </c>
      <c r="DX51" s="22">
        <f>Target_AM[[#This Row],[PROPORSI]]*VLOOKUP(Target_AM[[#This Row],[NIPNAS]],Target_CC[],COLUMN(DJ$2)+9,0)</f>
        <v>0</v>
      </c>
      <c r="DY51" s="22">
        <f>Target_AM[[#This Row],[PROPORSI]]*VLOOKUP(Target_AM[[#This Row],[NIPNAS]],Target_CC[],COLUMN(DK$2)+9,0)</f>
        <v>0</v>
      </c>
      <c r="DZ51" s="22">
        <f>Target_AM[[#This Row],[PROPORSI]]*VLOOKUP(Target_AM[[#This Row],[NIPNAS]],Target_CC[],COLUMN(DL$2)+9,0)</f>
        <v>0</v>
      </c>
      <c r="EA51" s="22">
        <f>Target_AM[[#This Row],[PROPORSI]]*VLOOKUP(Target_AM[[#This Row],[NIPNAS]],Target_CC[],COLUMN(DM$2)+9,0)</f>
        <v>0</v>
      </c>
    </row>
    <row r="52" spans="2:131" x14ac:dyDescent="0.3">
      <c r="B52">
        <v>404482</v>
      </c>
      <c r="C52" t="s">
        <v>1009</v>
      </c>
      <c r="D52">
        <v>1</v>
      </c>
      <c r="E52" s="8">
        <v>45658</v>
      </c>
      <c r="F52">
        <v>2000410</v>
      </c>
      <c r="G52" t="s">
        <v>330</v>
      </c>
      <c r="J52" t="s">
        <v>296</v>
      </c>
      <c r="K52" t="s">
        <v>19</v>
      </c>
      <c r="L52" t="s">
        <v>159</v>
      </c>
      <c r="M52" t="s">
        <v>29</v>
      </c>
      <c r="N52" s="23">
        <f>Target_AM[[#This Row],[PROPORSI]]*VLOOKUP(Target_AM[[#This Row],[NIPNAS]],Target_CC[],9,0)</f>
        <v>0</v>
      </c>
      <c r="O52" s="22">
        <f>Target_AM[[#This Row],[PROPORSI]]*VLOOKUP(Target_AM[[#This Row],[NIPNAS]],Target_CC[],COLUMN(A$2)+9,0)</f>
        <v>0</v>
      </c>
      <c r="P52" s="22">
        <f>Target_AM[[#This Row],[PROPORSI]]*VLOOKUP(Target_AM[[#This Row],[NIPNAS]],Target_CC[],COLUMN(B$2)+9,0)</f>
        <v>0</v>
      </c>
      <c r="Q52" s="22">
        <f>Target_AM[[#This Row],[PROPORSI]]*VLOOKUP(Target_AM[[#This Row],[NIPNAS]],Target_CC[],COLUMN(C$2)+9,0)</f>
        <v>0</v>
      </c>
      <c r="R52" s="22">
        <f>Target_AM[[#This Row],[PROPORSI]]*VLOOKUP(Target_AM[[#This Row],[NIPNAS]],Target_CC[],COLUMN(D$2)+9,0)</f>
        <v>0</v>
      </c>
      <c r="S52" s="22">
        <f>Target_AM[[#This Row],[PROPORSI]]*VLOOKUP(Target_AM[[#This Row],[NIPNAS]],Target_CC[],COLUMN(E$2)+9,0)</f>
        <v>0</v>
      </c>
      <c r="T52" s="22">
        <f>Target_AM[[#This Row],[PROPORSI]]*VLOOKUP(Target_AM[[#This Row],[NIPNAS]],Target_CC[],COLUMN(F$2)+9,0)</f>
        <v>0</v>
      </c>
      <c r="U52" s="22">
        <f>Target_AM[[#This Row],[PROPORSI]]*VLOOKUP(Target_AM[[#This Row],[NIPNAS]],Target_CC[],COLUMN(G$2)+9,0)</f>
        <v>0</v>
      </c>
      <c r="V52" s="22">
        <f>Target_AM[[#This Row],[PROPORSI]]*VLOOKUP(Target_AM[[#This Row],[NIPNAS]],Target_CC[],COLUMN(H$2)+9,0)</f>
        <v>0</v>
      </c>
      <c r="W52" s="22">
        <f>Target_AM[[#This Row],[PROPORSI]]*VLOOKUP(Target_AM[[#This Row],[NIPNAS]],Target_CC[],COLUMN(I$2)+9,0)</f>
        <v>0</v>
      </c>
      <c r="X52" s="22">
        <f>Target_AM[[#This Row],[PROPORSI]]*VLOOKUP(Target_AM[[#This Row],[NIPNAS]],Target_CC[],COLUMN(J$2)+9,0)</f>
        <v>0</v>
      </c>
      <c r="Y52" s="22">
        <f>Target_AM[[#This Row],[PROPORSI]]*VLOOKUP(Target_AM[[#This Row],[NIPNAS]],Target_CC[],COLUMN(K$2)+9,0)</f>
        <v>0</v>
      </c>
      <c r="Z52" s="22">
        <f>Target_AM[[#This Row],[PROPORSI]]*VLOOKUP(Target_AM[[#This Row],[NIPNAS]],Target_CC[],COLUMN(L$2)+9,0)</f>
        <v>0</v>
      </c>
      <c r="AA52" s="22">
        <f>Target_AM[[#This Row],[PROPORSI]]*VLOOKUP(Target_AM[[#This Row],[NIPNAS]],Target_CC[],COLUMN(M$2)+9,0)</f>
        <v>0</v>
      </c>
      <c r="AB52" s="22">
        <f>Target_AM[[#This Row],[PROPORSI]]*VLOOKUP(Target_AM[[#This Row],[NIPNAS]],Target_CC[],COLUMN(N$2)+9,0)</f>
        <v>0</v>
      </c>
      <c r="AC52" s="22">
        <f>Target_AM[[#This Row],[PROPORSI]]*VLOOKUP(Target_AM[[#This Row],[NIPNAS]],Target_CC[],COLUMN(O$2)+9,0)</f>
        <v>690859.22431823774</v>
      </c>
      <c r="AD52" s="22">
        <f>Target_AM[[#This Row],[PROPORSI]]*VLOOKUP(Target_AM[[#This Row],[NIPNAS]],Target_CC[],COLUMN(P$2)+9,0)</f>
        <v>683729.23020126333</v>
      </c>
      <c r="AE52" s="22">
        <f>Target_AM[[#This Row],[PROPORSI]]*VLOOKUP(Target_AM[[#This Row],[NIPNAS]],Target_CC[],COLUMN(Q$2)+9,0)</f>
        <v>537486.86343142285</v>
      </c>
      <c r="AF52" s="22">
        <f>Target_AM[[#This Row],[PROPORSI]]*VLOOKUP(Target_AM[[#This Row],[NIPNAS]],Target_CC[],COLUMN(R$2)+9,0)</f>
        <v>586231.66372162709</v>
      </c>
      <c r="AG52" s="22">
        <f>Target_AM[[#This Row],[PROPORSI]]*VLOOKUP(Target_AM[[#This Row],[NIPNAS]],Target_CC[],COLUMN(S$2)+9,0)</f>
        <v>571553.53985494352</v>
      </c>
      <c r="AH52" s="22">
        <f>Target_AM[[#This Row],[PROPORSI]]*VLOOKUP(Target_AM[[#This Row],[NIPNAS]],Target_CC[],COLUMN(T$2)+9,0)</f>
        <v>710365.72728492401</v>
      </c>
      <c r="AI52" s="22">
        <f>Target_AM[[#This Row],[PROPORSI]]*VLOOKUP(Target_AM[[#This Row],[NIPNAS]],Target_CC[],COLUMN(U$2)+9,0)</f>
        <v>598269.13892134407</v>
      </c>
      <c r="AJ52" s="22">
        <f>Target_AM[[#This Row],[PROPORSI]]*VLOOKUP(Target_AM[[#This Row],[NIPNAS]],Target_CC[],COLUMN(V$2)+9,0)</f>
        <v>715610.41381648171</v>
      </c>
      <c r="AK52" s="22">
        <f>Target_AM[[#This Row],[PROPORSI]]*VLOOKUP(Target_AM[[#This Row],[NIPNAS]],Target_CC[],COLUMN(W$2)+9,0)</f>
        <v>720720.50871695695</v>
      </c>
      <c r="AL52" s="22">
        <f>Target_AM[[#This Row],[PROPORSI]]*VLOOKUP(Target_AM[[#This Row],[NIPNAS]],Target_CC[],COLUMN(X$2)+9,0)</f>
        <v>611960.29877694696</v>
      </c>
      <c r="AM52" s="22">
        <f>Target_AM[[#This Row],[PROPORSI]]*VLOOKUP(Target_AM[[#This Row],[NIPNAS]],Target_CC[],COLUMN(Y$2)+9,0)</f>
        <v>623089.45347582689</v>
      </c>
      <c r="AN52" s="22">
        <f>Target_AM[[#This Row],[PROPORSI]]*VLOOKUP(Target_AM[[#This Row],[NIPNAS]],Target_CC[],COLUMN(Z$2)+9,0)</f>
        <v>7049876.062519975</v>
      </c>
      <c r="AO52" s="22">
        <f>Target_AM[[#This Row],[PROPORSI]]*VLOOKUP(Target_AM[[#This Row],[NIPNAS]],Target_CC[],COLUMN(AA$2)+9,0)</f>
        <v>0</v>
      </c>
      <c r="AP52" s="22">
        <f>Target_AM[[#This Row],[PROPORSI]]*VLOOKUP(Target_AM[[#This Row],[NIPNAS]],Target_CC[],COLUMN(AB$2)+9,0)</f>
        <v>690859.22431823774</v>
      </c>
      <c r="AQ52" s="22">
        <f>Target_AM[[#This Row],[PROPORSI]]*VLOOKUP(Target_AM[[#This Row],[NIPNAS]],Target_CC[],COLUMN(AC$2)+9,0)</f>
        <v>683729.23020126333</v>
      </c>
      <c r="AR52" s="22">
        <f>Target_AM[[#This Row],[PROPORSI]]*VLOOKUP(Target_AM[[#This Row],[NIPNAS]],Target_CC[],COLUMN(AD$2)+9,0)</f>
        <v>537486.86343142285</v>
      </c>
      <c r="AS52" s="22">
        <f>Target_AM[[#This Row],[PROPORSI]]*VLOOKUP(Target_AM[[#This Row],[NIPNAS]],Target_CC[],COLUMN(AE$2)+9,0)</f>
        <v>586231.66372162709</v>
      </c>
      <c r="AT52" s="22">
        <f>Target_AM[[#This Row],[PROPORSI]]*VLOOKUP(Target_AM[[#This Row],[NIPNAS]],Target_CC[],COLUMN(AF$2)+9,0)</f>
        <v>571553.53985494352</v>
      </c>
      <c r="AU52" s="22">
        <f>Target_AM[[#This Row],[PROPORSI]]*VLOOKUP(Target_AM[[#This Row],[NIPNAS]],Target_CC[],COLUMN(AG$2)+9,0)</f>
        <v>710365.72728492401</v>
      </c>
      <c r="AV52" s="22">
        <f>Target_AM[[#This Row],[PROPORSI]]*VLOOKUP(Target_AM[[#This Row],[NIPNAS]],Target_CC[],COLUMN(AH$2)+9,0)</f>
        <v>598269.13892134407</v>
      </c>
      <c r="AW52" s="22">
        <f>Target_AM[[#This Row],[PROPORSI]]*VLOOKUP(Target_AM[[#This Row],[NIPNAS]],Target_CC[],COLUMN(AI$2)+9,0)</f>
        <v>715610.41381648171</v>
      </c>
      <c r="AX52" s="22">
        <f>Target_AM[[#This Row],[PROPORSI]]*VLOOKUP(Target_AM[[#This Row],[NIPNAS]],Target_CC[],COLUMN(AJ$2)+9,0)</f>
        <v>720720.50871695695</v>
      </c>
      <c r="AY52" s="22">
        <f>Target_AM[[#This Row],[PROPORSI]]*VLOOKUP(Target_AM[[#This Row],[NIPNAS]],Target_CC[],COLUMN(AK$2)+9,0)</f>
        <v>611960.29877694696</v>
      </c>
      <c r="AZ52" s="22">
        <f>Target_AM[[#This Row],[PROPORSI]]*VLOOKUP(Target_AM[[#This Row],[NIPNAS]],Target_CC[],COLUMN(AL$2)+9,0)</f>
        <v>623089.45347582689</v>
      </c>
      <c r="BA52" s="22">
        <f>Target_AM[[#This Row],[PROPORSI]]*VLOOKUP(Target_AM[[#This Row],[NIPNAS]],Target_CC[],COLUMN(AM$2)+9,0)</f>
        <v>7049876.062519975</v>
      </c>
      <c r="BB52" s="22">
        <f>Target_AM[[#This Row],[PROPORSI]]*VLOOKUP(Target_AM[[#This Row],[NIPNAS]],Target_CC[],COLUMN(AN$2)+9,0)</f>
        <v>0</v>
      </c>
      <c r="BC52" s="22">
        <f>Target_AM[[#This Row],[PROPORSI]]*VLOOKUP(Target_AM[[#This Row],[NIPNAS]],Target_CC[],COLUMN(AO$2)+9,0)</f>
        <v>0</v>
      </c>
      <c r="BD52" s="22">
        <f>Target_AM[[#This Row],[PROPORSI]]*VLOOKUP(Target_AM[[#This Row],[NIPNAS]],Target_CC[],COLUMN(AP$2)+9,0)</f>
        <v>0</v>
      </c>
      <c r="BE52" s="22">
        <f>Target_AM[[#This Row],[PROPORSI]]*VLOOKUP(Target_AM[[#This Row],[NIPNAS]],Target_CC[],COLUMN(AQ$2)+9,0)</f>
        <v>0</v>
      </c>
      <c r="BF52" s="22">
        <f>Target_AM[[#This Row],[PROPORSI]]*VLOOKUP(Target_AM[[#This Row],[NIPNAS]],Target_CC[],COLUMN(AR$2)+9,0)</f>
        <v>0</v>
      </c>
      <c r="BG52" s="22">
        <f>Target_AM[[#This Row],[PROPORSI]]*VLOOKUP(Target_AM[[#This Row],[NIPNAS]],Target_CC[],COLUMN(AS$2)+9,0)</f>
        <v>0</v>
      </c>
      <c r="BH52" s="22">
        <f>Target_AM[[#This Row],[PROPORSI]]*VLOOKUP(Target_AM[[#This Row],[NIPNAS]],Target_CC[],COLUMN(AT$2)+9,0)</f>
        <v>0</v>
      </c>
      <c r="BI52" s="22">
        <f>Target_AM[[#This Row],[PROPORSI]]*VLOOKUP(Target_AM[[#This Row],[NIPNAS]],Target_CC[],COLUMN(AU$2)+9,0)</f>
        <v>0</v>
      </c>
      <c r="BJ52" s="22">
        <f>Target_AM[[#This Row],[PROPORSI]]*VLOOKUP(Target_AM[[#This Row],[NIPNAS]],Target_CC[],COLUMN(AV$2)+9,0)</f>
        <v>0</v>
      </c>
      <c r="BK52" s="22">
        <f>Target_AM[[#This Row],[PROPORSI]]*VLOOKUP(Target_AM[[#This Row],[NIPNAS]],Target_CC[],COLUMN(AW$2)+9,0)</f>
        <v>0</v>
      </c>
      <c r="BL52" s="22">
        <f>Target_AM[[#This Row],[PROPORSI]]*VLOOKUP(Target_AM[[#This Row],[NIPNAS]],Target_CC[],COLUMN(AX$2)+9,0)</f>
        <v>0</v>
      </c>
      <c r="BM52" s="22">
        <f>Target_AM[[#This Row],[PROPORSI]]*VLOOKUP(Target_AM[[#This Row],[NIPNAS]],Target_CC[],COLUMN(AY$2)+9,0)</f>
        <v>0</v>
      </c>
      <c r="BN52" s="22">
        <f>Target_AM[[#This Row],[PROPORSI]]*VLOOKUP(Target_AM[[#This Row],[NIPNAS]],Target_CC[],COLUMN(AZ$2)+9,0)</f>
        <v>0</v>
      </c>
      <c r="BO52" s="22">
        <f>Target_AM[[#This Row],[PROPORSI]]*VLOOKUP(Target_AM[[#This Row],[NIPNAS]],Target_CC[],COLUMN(BA$2)+9,0)</f>
        <v>0</v>
      </c>
      <c r="BP52" s="22">
        <f>Target_AM[[#This Row],[PROPORSI]]*VLOOKUP(Target_AM[[#This Row],[NIPNAS]],Target_CC[],COLUMN(BB$2)+9,0)</f>
        <v>0</v>
      </c>
      <c r="BQ52" s="22">
        <f>Target_AM[[#This Row],[PROPORSI]]*VLOOKUP(Target_AM[[#This Row],[NIPNAS]],Target_CC[],COLUMN(BC$2)+9,0)</f>
        <v>0</v>
      </c>
      <c r="BR52" s="22">
        <f>Target_AM[[#This Row],[PROPORSI]]*VLOOKUP(Target_AM[[#This Row],[NIPNAS]],Target_CC[],COLUMN(BD$2)+9,0)</f>
        <v>0</v>
      </c>
      <c r="BS52" s="22">
        <f>Target_AM[[#This Row],[PROPORSI]]*VLOOKUP(Target_AM[[#This Row],[NIPNAS]],Target_CC[],COLUMN(BE$2)+9,0)</f>
        <v>0</v>
      </c>
      <c r="BT52" s="22">
        <f>Target_AM[[#This Row],[PROPORSI]]*VLOOKUP(Target_AM[[#This Row],[NIPNAS]],Target_CC[],COLUMN(BF$2)+9,0)</f>
        <v>0</v>
      </c>
      <c r="BU52" s="22">
        <f>Target_AM[[#This Row],[PROPORSI]]*VLOOKUP(Target_AM[[#This Row],[NIPNAS]],Target_CC[],COLUMN(BG$2)+9,0)</f>
        <v>0</v>
      </c>
      <c r="BV52" s="22">
        <f>Target_AM[[#This Row],[PROPORSI]]*VLOOKUP(Target_AM[[#This Row],[NIPNAS]],Target_CC[],COLUMN(BH$2)+9,0)</f>
        <v>0</v>
      </c>
      <c r="BW52" s="22">
        <f>Target_AM[[#This Row],[PROPORSI]]*VLOOKUP(Target_AM[[#This Row],[NIPNAS]],Target_CC[],COLUMN(BI$2)+9,0)</f>
        <v>0</v>
      </c>
      <c r="BX52" s="22">
        <f>Target_AM[[#This Row],[PROPORSI]]*VLOOKUP(Target_AM[[#This Row],[NIPNAS]],Target_CC[],COLUMN(BJ$2)+9,0)</f>
        <v>0</v>
      </c>
      <c r="BY52" s="22">
        <f>Target_AM[[#This Row],[PROPORSI]]*VLOOKUP(Target_AM[[#This Row],[NIPNAS]],Target_CC[],COLUMN(BK$2)+9,0)</f>
        <v>0</v>
      </c>
      <c r="BZ52" s="22">
        <f>Target_AM[[#This Row],[PROPORSI]]*VLOOKUP(Target_AM[[#This Row],[NIPNAS]],Target_CC[],COLUMN(BL$2)+9,0)</f>
        <v>0</v>
      </c>
      <c r="CA52" s="22">
        <f>Target_AM[[#This Row],[PROPORSI]]*VLOOKUP(Target_AM[[#This Row],[NIPNAS]],Target_CC[],COLUMN(BM$2)+9,0)</f>
        <v>0</v>
      </c>
      <c r="CB52" s="22">
        <f>Target_AM[[#This Row],[PROPORSI]]*VLOOKUP(Target_AM[[#This Row],[NIPNAS]],Target_CC[],COLUMN(BN$2)+9,0)</f>
        <v>0</v>
      </c>
      <c r="CC52" s="22">
        <f>Target_AM[[#This Row],[PROPORSI]]*VLOOKUP(Target_AM[[#This Row],[NIPNAS]],Target_CC[],COLUMN(BO$2)+9,0)</f>
        <v>0</v>
      </c>
      <c r="CD52" s="22">
        <f>Target_AM[[#This Row],[PROPORSI]]*VLOOKUP(Target_AM[[#This Row],[NIPNAS]],Target_CC[],COLUMN(BP$2)+9,0)</f>
        <v>0</v>
      </c>
      <c r="CE52" s="22">
        <f>Target_AM[[#This Row],[PROPORSI]]*VLOOKUP(Target_AM[[#This Row],[NIPNAS]],Target_CC[],COLUMN(BQ$2)+9,0)</f>
        <v>0</v>
      </c>
      <c r="CF52" s="22">
        <f>Target_AM[[#This Row],[PROPORSI]]*VLOOKUP(Target_AM[[#This Row],[NIPNAS]],Target_CC[],COLUMN(BR$2)+9,0)</f>
        <v>0</v>
      </c>
      <c r="CG52" s="22">
        <f>Target_AM[[#This Row],[PROPORSI]]*VLOOKUP(Target_AM[[#This Row],[NIPNAS]],Target_CC[],COLUMN(BS$2)+9,0)</f>
        <v>0</v>
      </c>
      <c r="CH52" s="22">
        <f>Target_AM[[#This Row],[PROPORSI]]*VLOOKUP(Target_AM[[#This Row],[NIPNAS]],Target_CC[],COLUMN(BT$2)+9,0)</f>
        <v>0</v>
      </c>
      <c r="CI52" s="22">
        <f>Target_AM[[#This Row],[PROPORSI]]*VLOOKUP(Target_AM[[#This Row],[NIPNAS]],Target_CC[],COLUMN(BU$2)+9,0)</f>
        <v>0</v>
      </c>
      <c r="CJ52" s="22">
        <f>Target_AM[[#This Row],[PROPORSI]]*VLOOKUP(Target_AM[[#This Row],[NIPNAS]],Target_CC[],COLUMN(BV$2)+9,0)</f>
        <v>0</v>
      </c>
      <c r="CK52" s="22">
        <f>Target_AM[[#This Row],[PROPORSI]]*VLOOKUP(Target_AM[[#This Row],[NIPNAS]],Target_CC[],COLUMN(BW$2)+9,0)</f>
        <v>0</v>
      </c>
      <c r="CL52" s="22">
        <f>Target_AM[[#This Row],[PROPORSI]]*VLOOKUP(Target_AM[[#This Row],[NIPNAS]],Target_CC[],COLUMN(BX$2)+9,0)</f>
        <v>0</v>
      </c>
      <c r="CM52" s="22">
        <f>Target_AM[[#This Row],[PROPORSI]]*VLOOKUP(Target_AM[[#This Row],[NIPNAS]],Target_CC[],COLUMN(BY$2)+9,0)</f>
        <v>0</v>
      </c>
      <c r="CN52" s="22">
        <f>Target_AM[[#This Row],[PROPORSI]]*VLOOKUP(Target_AM[[#This Row],[NIPNAS]],Target_CC[],COLUMN(BZ$2)+9,0)</f>
        <v>0</v>
      </c>
      <c r="CO52" s="22">
        <f>Target_AM[[#This Row],[PROPORSI]]*VLOOKUP(Target_AM[[#This Row],[NIPNAS]],Target_CC[],COLUMN(CA$2)+9,0)</f>
        <v>0</v>
      </c>
      <c r="CP52" s="22">
        <f>Target_AM[[#This Row],[PROPORSI]]*VLOOKUP(Target_AM[[#This Row],[NIPNAS]],Target_CC[],COLUMN(CB$2)+9,0)</f>
        <v>0</v>
      </c>
      <c r="CQ52" s="22">
        <f>Target_AM[[#This Row],[PROPORSI]]*VLOOKUP(Target_AM[[#This Row],[NIPNAS]],Target_CC[],COLUMN(CC$2)+9,0)</f>
        <v>0</v>
      </c>
      <c r="CR52" s="22">
        <f>Target_AM[[#This Row],[PROPORSI]]*VLOOKUP(Target_AM[[#This Row],[NIPNAS]],Target_CC[],COLUMN(CD$2)+9,0)</f>
        <v>0</v>
      </c>
      <c r="CS52" s="22">
        <f>Target_AM[[#This Row],[PROPORSI]]*VLOOKUP(Target_AM[[#This Row],[NIPNAS]],Target_CC[],COLUMN(CE$2)+9,0)</f>
        <v>0</v>
      </c>
      <c r="CT52" s="22">
        <f>Target_AM[[#This Row],[PROPORSI]]*VLOOKUP(Target_AM[[#This Row],[NIPNAS]],Target_CC[],COLUMN(CF$2)+9,0)</f>
        <v>0</v>
      </c>
      <c r="CU52" s="22">
        <f>Target_AM[[#This Row],[PROPORSI]]*VLOOKUP(Target_AM[[#This Row],[NIPNAS]],Target_CC[],COLUMN(CG$2)+9,0)</f>
        <v>0</v>
      </c>
      <c r="CV52" s="22">
        <f>Target_AM[[#This Row],[PROPORSI]]*VLOOKUP(Target_AM[[#This Row],[NIPNAS]],Target_CC[],COLUMN(CH$2)+9,0)</f>
        <v>0</v>
      </c>
      <c r="CW52" s="22">
        <f>Target_AM[[#This Row],[PROPORSI]]*VLOOKUP(Target_AM[[#This Row],[NIPNAS]],Target_CC[],COLUMN(CI$2)+9,0)</f>
        <v>0</v>
      </c>
      <c r="CX52" s="22">
        <f>Target_AM[[#This Row],[PROPORSI]]*VLOOKUP(Target_AM[[#This Row],[NIPNAS]],Target_CC[],COLUMN(CJ$2)+9,0)</f>
        <v>0</v>
      </c>
      <c r="CY52" s="22">
        <f>Target_AM[[#This Row],[PROPORSI]]*VLOOKUP(Target_AM[[#This Row],[NIPNAS]],Target_CC[],COLUMN(CK$2)+9,0)</f>
        <v>0</v>
      </c>
      <c r="CZ52" s="22">
        <f>Target_AM[[#This Row],[PROPORSI]]*VLOOKUP(Target_AM[[#This Row],[NIPNAS]],Target_CC[],COLUMN(CL$2)+9,0)</f>
        <v>0</v>
      </c>
      <c r="DA52" s="22">
        <f>Target_AM[[#This Row],[PROPORSI]]*VLOOKUP(Target_AM[[#This Row],[NIPNAS]],Target_CC[],COLUMN(CM$2)+9,0)</f>
        <v>0</v>
      </c>
      <c r="DB52" s="22">
        <f>Target_AM[[#This Row],[PROPORSI]]*VLOOKUP(Target_AM[[#This Row],[NIPNAS]],Target_CC[],COLUMN(CN$2)+9,0)</f>
        <v>0</v>
      </c>
      <c r="DC52" s="22">
        <f>Target_AM[[#This Row],[PROPORSI]]*VLOOKUP(Target_AM[[#This Row],[NIPNAS]],Target_CC[],COLUMN(CO$2)+9,0)</f>
        <v>0</v>
      </c>
      <c r="DD52" s="22">
        <f>Target_AM[[#This Row],[PROPORSI]]*VLOOKUP(Target_AM[[#This Row],[NIPNAS]],Target_CC[],COLUMN(CP$2)+9,0)</f>
        <v>0</v>
      </c>
      <c r="DE52" s="22">
        <f>Target_AM[[#This Row],[PROPORSI]]*VLOOKUP(Target_AM[[#This Row],[NIPNAS]],Target_CC[],COLUMN(CQ$2)+9,0)</f>
        <v>0</v>
      </c>
      <c r="DF52" s="22">
        <f>Target_AM[[#This Row],[PROPORSI]]*VLOOKUP(Target_AM[[#This Row],[NIPNAS]],Target_CC[],COLUMN(CR$2)+9,0)</f>
        <v>0</v>
      </c>
      <c r="DG52" s="22">
        <f>Target_AM[[#This Row],[PROPORSI]]*VLOOKUP(Target_AM[[#This Row],[NIPNAS]],Target_CC[],COLUMN(CS$2)+9,0)</f>
        <v>0</v>
      </c>
      <c r="DH52" s="22">
        <f>Target_AM[[#This Row],[PROPORSI]]*VLOOKUP(Target_AM[[#This Row],[NIPNAS]],Target_CC[],COLUMN(CT$2)+9,0)</f>
        <v>0</v>
      </c>
      <c r="DI52" s="22">
        <f>Target_AM[[#This Row],[PROPORSI]]*VLOOKUP(Target_AM[[#This Row],[NIPNAS]],Target_CC[],COLUMN(CU$2)+9,0)</f>
        <v>0</v>
      </c>
      <c r="DJ52" s="22">
        <f>Target_AM[[#This Row],[PROPORSI]]*VLOOKUP(Target_AM[[#This Row],[NIPNAS]],Target_CC[],COLUMN(CV$2)+9,0)</f>
        <v>0</v>
      </c>
      <c r="DK52" s="22">
        <f>Target_AM[[#This Row],[PROPORSI]]*VLOOKUP(Target_AM[[#This Row],[NIPNAS]],Target_CC[],COLUMN(CW$2)+9,0)</f>
        <v>0</v>
      </c>
      <c r="DL52" s="22">
        <f>Target_AM[[#This Row],[PROPORSI]]*VLOOKUP(Target_AM[[#This Row],[NIPNAS]],Target_CC[],COLUMN(CX$2)+9,0)</f>
        <v>0</v>
      </c>
      <c r="DM52" s="22">
        <f>Target_AM[[#This Row],[PROPORSI]]*VLOOKUP(Target_AM[[#This Row],[NIPNAS]],Target_CC[],COLUMN(CY$2)+9,0)</f>
        <v>0</v>
      </c>
      <c r="DN52" s="22">
        <f>Target_AM[[#This Row],[PROPORSI]]*VLOOKUP(Target_AM[[#This Row],[NIPNAS]],Target_CC[],COLUMN(CZ$2)+9,0)</f>
        <v>0</v>
      </c>
      <c r="DO52" s="22">
        <f>Target_AM[[#This Row],[PROPORSI]]*VLOOKUP(Target_AM[[#This Row],[NIPNAS]],Target_CC[],COLUMN(DA$2)+9,0)</f>
        <v>0</v>
      </c>
      <c r="DP52" s="22">
        <f>Target_AM[[#This Row],[PROPORSI]]*VLOOKUP(Target_AM[[#This Row],[NIPNAS]],Target_CC[],COLUMN(DB$2)+9,0)</f>
        <v>0</v>
      </c>
      <c r="DQ52" s="22">
        <f>Target_AM[[#This Row],[PROPORSI]]*VLOOKUP(Target_AM[[#This Row],[NIPNAS]],Target_CC[],COLUMN(DC$2)+9,0)</f>
        <v>0</v>
      </c>
      <c r="DR52" s="22">
        <f>Target_AM[[#This Row],[PROPORSI]]*VLOOKUP(Target_AM[[#This Row],[NIPNAS]],Target_CC[],COLUMN(DD$2)+9,0)</f>
        <v>0</v>
      </c>
      <c r="DS52" s="22">
        <f>Target_AM[[#This Row],[PROPORSI]]*VLOOKUP(Target_AM[[#This Row],[NIPNAS]],Target_CC[],COLUMN(DE$2)+9,0)</f>
        <v>0</v>
      </c>
      <c r="DT52" s="22">
        <f>Target_AM[[#This Row],[PROPORSI]]*VLOOKUP(Target_AM[[#This Row],[NIPNAS]],Target_CC[],COLUMN(DF$2)+9,0)</f>
        <v>0</v>
      </c>
      <c r="DU52" s="22">
        <f>Target_AM[[#This Row],[PROPORSI]]*VLOOKUP(Target_AM[[#This Row],[NIPNAS]],Target_CC[],COLUMN(DG$2)+9,0)</f>
        <v>0</v>
      </c>
      <c r="DV52" s="22">
        <f>Target_AM[[#This Row],[PROPORSI]]*VLOOKUP(Target_AM[[#This Row],[NIPNAS]],Target_CC[],COLUMN(DH$2)+9,0)</f>
        <v>0</v>
      </c>
      <c r="DW52" s="22">
        <f>Target_AM[[#This Row],[PROPORSI]]*VLOOKUP(Target_AM[[#This Row],[NIPNAS]],Target_CC[],COLUMN(DI$2)+9,0)</f>
        <v>0</v>
      </c>
      <c r="DX52" s="22">
        <f>Target_AM[[#This Row],[PROPORSI]]*VLOOKUP(Target_AM[[#This Row],[NIPNAS]],Target_CC[],COLUMN(DJ$2)+9,0)</f>
        <v>0</v>
      </c>
      <c r="DY52" s="22">
        <f>Target_AM[[#This Row],[PROPORSI]]*VLOOKUP(Target_AM[[#This Row],[NIPNAS]],Target_CC[],COLUMN(DK$2)+9,0)</f>
        <v>0</v>
      </c>
      <c r="DZ52" s="22">
        <f>Target_AM[[#This Row],[PROPORSI]]*VLOOKUP(Target_AM[[#This Row],[NIPNAS]],Target_CC[],COLUMN(DL$2)+9,0)</f>
        <v>0</v>
      </c>
      <c r="EA52" s="22">
        <f>Target_AM[[#This Row],[PROPORSI]]*VLOOKUP(Target_AM[[#This Row],[NIPNAS]],Target_CC[],COLUMN(DM$2)+9,0)</f>
        <v>0</v>
      </c>
    </row>
    <row r="53" spans="2:131" x14ac:dyDescent="0.3">
      <c r="B53">
        <v>402005</v>
      </c>
      <c r="C53" t="s">
        <v>984</v>
      </c>
      <c r="D53">
        <v>1</v>
      </c>
      <c r="E53" s="8">
        <v>45658</v>
      </c>
      <c r="F53">
        <v>4632942</v>
      </c>
      <c r="G53" t="s">
        <v>713</v>
      </c>
      <c r="J53" t="s">
        <v>296</v>
      </c>
      <c r="K53" t="s">
        <v>22</v>
      </c>
      <c r="L53" t="s">
        <v>159</v>
      </c>
      <c r="M53" t="s">
        <v>29</v>
      </c>
      <c r="N53" s="23">
        <f>Target_AM[[#This Row],[PROPORSI]]*VLOOKUP(Target_AM[[#This Row],[NIPNAS]],Target_CC[],9,0)</f>
        <v>18562111.819689192</v>
      </c>
      <c r="O53" s="22">
        <f>Target_AM[[#This Row],[PROPORSI]]*VLOOKUP(Target_AM[[#This Row],[NIPNAS]],Target_CC[],COLUMN(A$2)+9,0)</f>
        <v>8283689.4799999995</v>
      </c>
      <c r="P53" s="22">
        <f>Target_AM[[#This Row],[PROPORSI]]*VLOOKUP(Target_AM[[#This Row],[NIPNAS]],Target_CC[],COLUMN(B$2)+9,0)</f>
        <v>8221505.0060000001</v>
      </c>
      <c r="Q53" s="22">
        <f>Target_AM[[#This Row],[PROPORSI]]*VLOOKUP(Target_AM[[#This Row],[NIPNAS]],Target_CC[],COLUMN(C$2)+9,0)</f>
        <v>8233439.4000000004</v>
      </c>
      <c r="R53" s="22">
        <f>Target_AM[[#This Row],[PROPORSI]]*VLOOKUP(Target_AM[[#This Row],[NIPNAS]],Target_CC[],COLUMN(D$2)+9,0)</f>
        <v>8221505.0060000001</v>
      </c>
      <c r="S53" s="22">
        <f>Target_AM[[#This Row],[PROPORSI]]*VLOOKUP(Target_AM[[#This Row],[NIPNAS]],Target_CC[],COLUMN(E$2)+9,0)</f>
        <v>8185701.824</v>
      </c>
      <c r="T53" s="22">
        <f>Target_AM[[#This Row],[PROPORSI]]*VLOOKUP(Target_AM[[#This Row],[NIPNAS]],Target_CC[],COLUMN(F$2)+9,0)</f>
        <v>8149898.642</v>
      </c>
      <c r="U53" s="22">
        <f>Target_AM[[#This Row],[PROPORSI]]*VLOOKUP(Target_AM[[#This Row],[NIPNAS]],Target_CC[],COLUMN(G$2)+9,0)</f>
        <v>8209570.6119999997</v>
      </c>
      <c r="V53" s="22">
        <f>Target_AM[[#This Row],[PROPORSI]]*VLOOKUP(Target_AM[[#This Row],[NIPNAS]],Target_CC[],COLUMN(H$2)+9,0)</f>
        <v>8257308.1879999992</v>
      </c>
      <c r="W53" s="22">
        <f>Target_AM[[#This Row],[PROPORSI]]*VLOOKUP(Target_AM[[#This Row],[NIPNAS]],Target_CC[],COLUMN(I$2)+9,0)</f>
        <v>8245373.7940000007</v>
      </c>
      <c r="X53" s="22">
        <f>Target_AM[[#This Row],[PROPORSI]]*VLOOKUP(Target_AM[[#This Row],[NIPNAS]],Target_CC[],COLUMN(J$2)+9,0)</f>
        <v>8245373.7940000007</v>
      </c>
      <c r="Y53" s="22">
        <f>Target_AM[[#This Row],[PROPORSI]]*VLOOKUP(Target_AM[[#This Row],[NIPNAS]],Target_CC[],COLUMN(K$2)+9,0)</f>
        <v>8257308.1879999992</v>
      </c>
      <c r="Z53" s="22">
        <f>Target_AM[[#This Row],[PROPORSI]]*VLOOKUP(Target_AM[[#This Row],[NIPNAS]],Target_CC[],COLUMN(L$2)+9,0)</f>
        <v>8233439.4000000004</v>
      </c>
      <c r="AA53" s="22">
        <f>Target_AM[[#This Row],[PROPORSI]]*VLOOKUP(Target_AM[[#This Row],[NIPNAS]],Target_CC[],COLUMN(M$2)+9,0)</f>
        <v>98744113.334000006</v>
      </c>
      <c r="AB53" s="22">
        <f>Target_AM[[#This Row],[PROPORSI]]*VLOOKUP(Target_AM[[#This Row],[NIPNAS]],Target_CC[],COLUMN(N$2)+9,0)</f>
        <v>0</v>
      </c>
      <c r="AC53" s="22">
        <f>Target_AM[[#This Row],[PROPORSI]]*VLOOKUP(Target_AM[[#This Row],[NIPNAS]],Target_CC[],COLUMN(O$2)+9,0)</f>
        <v>2763436.897272951</v>
      </c>
      <c r="AD53" s="22">
        <f>Target_AM[[#This Row],[PROPORSI]]*VLOOKUP(Target_AM[[#This Row],[NIPNAS]],Target_CC[],COLUMN(P$2)+9,0)</f>
        <v>2734916.9208050533</v>
      </c>
      <c r="AE53" s="22">
        <f>Target_AM[[#This Row],[PROPORSI]]*VLOOKUP(Target_AM[[#This Row],[NIPNAS]],Target_CC[],COLUMN(Q$2)+9,0)</f>
        <v>2149947.4537256914</v>
      </c>
      <c r="AF53" s="22">
        <f>Target_AM[[#This Row],[PROPORSI]]*VLOOKUP(Target_AM[[#This Row],[NIPNAS]],Target_CC[],COLUMN(R$2)+9,0)</f>
        <v>2344926.6548865084</v>
      </c>
      <c r="AG53" s="22">
        <f>Target_AM[[#This Row],[PROPORSI]]*VLOOKUP(Target_AM[[#This Row],[NIPNAS]],Target_CC[],COLUMN(S$2)+9,0)</f>
        <v>2286214.1594197741</v>
      </c>
      <c r="AH53" s="22">
        <f>Target_AM[[#This Row],[PROPORSI]]*VLOOKUP(Target_AM[[#This Row],[NIPNAS]],Target_CC[],COLUMN(T$2)+9,0)</f>
        <v>2841462.909139696</v>
      </c>
      <c r="AI53" s="22">
        <f>Target_AM[[#This Row],[PROPORSI]]*VLOOKUP(Target_AM[[#This Row],[NIPNAS]],Target_CC[],COLUMN(U$2)+9,0)</f>
        <v>2393076.5556853763</v>
      </c>
      <c r="AJ53" s="22">
        <f>Target_AM[[#This Row],[PROPORSI]]*VLOOKUP(Target_AM[[#This Row],[NIPNAS]],Target_CC[],COLUMN(V$2)+9,0)</f>
        <v>2862441.6552659268</v>
      </c>
      <c r="AK53" s="22">
        <f>Target_AM[[#This Row],[PROPORSI]]*VLOOKUP(Target_AM[[#This Row],[NIPNAS]],Target_CC[],COLUMN(W$2)+9,0)</f>
        <v>2882882.0348678278</v>
      </c>
      <c r="AL53" s="22">
        <f>Target_AM[[#This Row],[PROPORSI]]*VLOOKUP(Target_AM[[#This Row],[NIPNAS]],Target_CC[],COLUMN(X$2)+9,0)</f>
        <v>2447841.1951077878</v>
      </c>
      <c r="AM53" s="22">
        <f>Target_AM[[#This Row],[PROPORSI]]*VLOOKUP(Target_AM[[#This Row],[NIPNAS]],Target_CC[],COLUMN(Y$2)+9,0)</f>
        <v>2492357.8139033075</v>
      </c>
      <c r="AN53" s="22">
        <f>Target_AM[[#This Row],[PROPORSI]]*VLOOKUP(Target_AM[[#This Row],[NIPNAS]],Target_CC[],COLUMN(Z$2)+9,0)</f>
        <v>28199504.2500799</v>
      </c>
      <c r="AO53" s="22">
        <f>Target_AM[[#This Row],[PROPORSI]]*VLOOKUP(Target_AM[[#This Row],[NIPNAS]],Target_CC[],COLUMN(AA$2)+9,0)</f>
        <v>8283689.4799999995</v>
      </c>
      <c r="AP53" s="22">
        <f>Target_AM[[#This Row],[PROPORSI]]*VLOOKUP(Target_AM[[#This Row],[NIPNAS]],Target_CC[],COLUMN(AB$2)+9,0)</f>
        <v>10984941.903272951</v>
      </c>
      <c r="AQ53" s="22">
        <f>Target_AM[[#This Row],[PROPORSI]]*VLOOKUP(Target_AM[[#This Row],[NIPNAS]],Target_CC[],COLUMN(AC$2)+9,0)</f>
        <v>10968356.320805054</v>
      </c>
      <c r="AR53" s="22">
        <f>Target_AM[[#This Row],[PROPORSI]]*VLOOKUP(Target_AM[[#This Row],[NIPNAS]],Target_CC[],COLUMN(AD$2)+9,0)</f>
        <v>10371452.459725691</v>
      </c>
      <c r="AS53" s="22">
        <f>Target_AM[[#This Row],[PROPORSI]]*VLOOKUP(Target_AM[[#This Row],[NIPNAS]],Target_CC[],COLUMN(AE$2)+9,0)</f>
        <v>10530628.478886507</v>
      </c>
      <c r="AT53" s="22">
        <f>Target_AM[[#This Row],[PROPORSI]]*VLOOKUP(Target_AM[[#This Row],[NIPNAS]],Target_CC[],COLUMN(AF$2)+9,0)</f>
        <v>10436112.801419774</v>
      </c>
      <c r="AU53" s="22">
        <f>Target_AM[[#This Row],[PROPORSI]]*VLOOKUP(Target_AM[[#This Row],[NIPNAS]],Target_CC[],COLUMN(AG$2)+9,0)</f>
        <v>11051033.521139696</v>
      </c>
      <c r="AV53" s="22">
        <f>Target_AM[[#This Row],[PROPORSI]]*VLOOKUP(Target_AM[[#This Row],[NIPNAS]],Target_CC[],COLUMN(AH$2)+9,0)</f>
        <v>10650384.743685376</v>
      </c>
      <c r="AW53" s="22">
        <f>Target_AM[[#This Row],[PROPORSI]]*VLOOKUP(Target_AM[[#This Row],[NIPNAS]],Target_CC[],COLUMN(AI$2)+9,0)</f>
        <v>11107815.449265927</v>
      </c>
      <c r="AX53" s="22">
        <f>Target_AM[[#This Row],[PROPORSI]]*VLOOKUP(Target_AM[[#This Row],[NIPNAS]],Target_CC[],COLUMN(AJ$2)+9,0)</f>
        <v>11128255.828867828</v>
      </c>
      <c r="AY53" s="22">
        <f>Target_AM[[#This Row],[PROPORSI]]*VLOOKUP(Target_AM[[#This Row],[NIPNAS]],Target_CC[],COLUMN(AK$2)+9,0)</f>
        <v>10705149.383107787</v>
      </c>
      <c r="AZ53" s="22">
        <f>Target_AM[[#This Row],[PROPORSI]]*VLOOKUP(Target_AM[[#This Row],[NIPNAS]],Target_CC[],COLUMN(AL$2)+9,0)</f>
        <v>10725797.213903308</v>
      </c>
      <c r="BA53" s="22">
        <f>Target_AM[[#This Row],[PROPORSI]]*VLOOKUP(Target_AM[[#This Row],[NIPNAS]],Target_CC[],COLUMN(AM$2)+9,0)</f>
        <v>126943617.58407989</v>
      </c>
      <c r="BB53" s="22">
        <f>Target_AM[[#This Row],[PROPORSI]]*VLOOKUP(Target_AM[[#This Row],[NIPNAS]],Target_CC[],COLUMN(AN$2)+9,0)</f>
        <v>0</v>
      </c>
      <c r="BC53" s="22">
        <f>Target_AM[[#This Row],[PROPORSI]]*VLOOKUP(Target_AM[[#This Row],[NIPNAS]],Target_CC[],COLUMN(AO$2)+9,0)</f>
        <v>0</v>
      </c>
      <c r="BD53" s="22">
        <f>Target_AM[[#This Row],[PROPORSI]]*VLOOKUP(Target_AM[[#This Row],[NIPNAS]],Target_CC[],COLUMN(AP$2)+9,0)</f>
        <v>0</v>
      </c>
      <c r="BE53" s="22">
        <f>Target_AM[[#This Row],[PROPORSI]]*VLOOKUP(Target_AM[[#This Row],[NIPNAS]],Target_CC[],COLUMN(AQ$2)+9,0)</f>
        <v>0</v>
      </c>
      <c r="BF53" s="22">
        <f>Target_AM[[#This Row],[PROPORSI]]*VLOOKUP(Target_AM[[#This Row],[NIPNAS]],Target_CC[],COLUMN(AR$2)+9,0)</f>
        <v>0</v>
      </c>
      <c r="BG53" s="22">
        <f>Target_AM[[#This Row],[PROPORSI]]*VLOOKUP(Target_AM[[#This Row],[NIPNAS]],Target_CC[],COLUMN(AS$2)+9,0)</f>
        <v>0</v>
      </c>
      <c r="BH53" s="22">
        <f>Target_AM[[#This Row],[PROPORSI]]*VLOOKUP(Target_AM[[#This Row],[NIPNAS]],Target_CC[],COLUMN(AT$2)+9,0)</f>
        <v>0</v>
      </c>
      <c r="BI53" s="22">
        <f>Target_AM[[#This Row],[PROPORSI]]*VLOOKUP(Target_AM[[#This Row],[NIPNAS]],Target_CC[],COLUMN(AU$2)+9,0)</f>
        <v>0</v>
      </c>
      <c r="BJ53" s="22">
        <f>Target_AM[[#This Row],[PROPORSI]]*VLOOKUP(Target_AM[[#This Row],[NIPNAS]],Target_CC[],COLUMN(AV$2)+9,0)</f>
        <v>0</v>
      </c>
      <c r="BK53" s="22">
        <f>Target_AM[[#This Row],[PROPORSI]]*VLOOKUP(Target_AM[[#This Row],[NIPNAS]],Target_CC[],COLUMN(AW$2)+9,0)</f>
        <v>0</v>
      </c>
      <c r="BL53" s="22">
        <f>Target_AM[[#This Row],[PROPORSI]]*VLOOKUP(Target_AM[[#This Row],[NIPNAS]],Target_CC[],COLUMN(AX$2)+9,0)</f>
        <v>0</v>
      </c>
      <c r="BM53" s="22">
        <f>Target_AM[[#This Row],[PROPORSI]]*VLOOKUP(Target_AM[[#This Row],[NIPNAS]],Target_CC[],COLUMN(AY$2)+9,0)</f>
        <v>0</v>
      </c>
      <c r="BN53" s="22">
        <f>Target_AM[[#This Row],[PROPORSI]]*VLOOKUP(Target_AM[[#This Row],[NIPNAS]],Target_CC[],COLUMN(AZ$2)+9,0)</f>
        <v>0</v>
      </c>
      <c r="BO53" s="22">
        <f>Target_AM[[#This Row],[PROPORSI]]*VLOOKUP(Target_AM[[#This Row],[NIPNAS]],Target_CC[],COLUMN(BA$2)+9,0)</f>
        <v>8029521</v>
      </c>
      <c r="BP53" s="22">
        <f>Target_AM[[#This Row],[PROPORSI]]*VLOOKUP(Target_AM[[#This Row],[NIPNAS]],Target_CC[],COLUMN(BB$2)+9,0)</f>
        <v>7995436</v>
      </c>
      <c r="BQ53" s="22">
        <f>Target_AM[[#This Row],[PROPORSI]]*VLOOKUP(Target_AM[[#This Row],[NIPNAS]],Target_CC[],COLUMN(BC$2)+9,0)</f>
        <v>8006495</v>
      </c>
      <c r="BR53" s="22">
        <f>Target_AM[[#This Row],[PROPORSI]]*VLOOKUP(Target_AM[[#This Row],[NIPNAS]],Target_CC[],COLUMN(BD$2)+9,0)</f>
        <v>7819906</v>
      </c>
      <c r="BS53" s="22">
        <f>Target_AM[[#This Row],[PROPORSI]]*VLOOKUP(Target_AM[[#This Row],[NIPNAS]],Target_CC[],COLUMN(BE$2)+9,0)</f>
        <v>7819906</v>
      </c>
      <c r="BT53" s="22">
        <f>Target_AM[[#This Row],[PROPORSI]]*VLOOKUP(Target_AM[[#This Row],[NIPNAS]],Target_CC[],COLUMN(BF$2)+9,0)</f>
        <v>7819906</v>
      </c>
      <c r="BU53" s="22">
        <f>Target_AM[[#This Row],[PROPORSI]]*VLOOKUP(Target_AM[[#This Row],[NIPNAS]],Target_CC[],COLUMN(BG$2)+9,0)</f>
        <v>7819906</v>
      </c>
      <c r="BV53" s="22">
        <f>Target_AM[[#This Row],[PROPORSI]]*VLOOKUP(Target_AM[[#This Row],[NIPNAS]],Target_CC[],COLUMN(BH$2)+9,0)</f>
        <v>7819906</v>
      </c>
      <c r="BW53" s="22">
        <f>Target_AM[[#This Row],[PROPORSI]]*VLOOKUP(Target_AM[[#This Row],[NIPNAS]],Target_CC[],COLUMN(BI$2)+9,0)</f>
        <v>7819906</v>
      </c>
      <c r="BX53" s="22">
        <f>Target_AM[[#This Row],[PROPORSI]]*VLOOKUP(Target_AM[[#This Row],[NIPNAS]],Target_CC[],COLUMN(BJ$2)+9,0)</f>
        <v>7819906</v>
      </c>
      <c r="BY53" s="22">
        <f>Target_AM[[#This Row],[PROPORSI]]*VLOOKUP(Target_AM[[#This Row],[NIPNAS]],Target_CC[],COLUMN(BK$2)+9,0)</f>
        <v>7819906</v>
      </c>
      <c r="BZ53" s="22">
        <f>Target_AM[[#This Row],[PROPORSI]]*VLOOKUP(Target_AM[[#This Row],[NIPNAS]],Target_CC[],COLUMN(BL$2)+9,0)</f>
        <v>7819906</v>
      </c>
      <c r="CA53" s="22">
        <f>Target_AM[[#This Row],[PROPORSI]]*VLOOKUP(Target_AM[[#This Row],[NIPNAS]],Target_CC[],COLUMN(BM$2)+9,0)</f>
        <v>94410606</v>
      </c>
      <c r="CB53" s="22">
        <f>Target_AM[[#This Row],[PROPORSI]]*VLOOKUP(Target_AM[[#This Row],[NIPNAS]],Target_CC[],COLUMN(BN$2)+9,0)</f>
        <v>6945000</v>
      </c>
      <c r="CC53" s="22">
        <f>Target_AM[[#This Row],[PROPORSI]]*VLOOKUP(Target_AM[[#This Row],[NIPNAS]],Target_CC[],COLUMN(BO$2)+9,0)</f>
        <v>6945000</v>
      </c>
      <c r="CD53" s="22">
        <f>Target_AM[[#This Row],[PROPORSI]]*VLOOKUP(Target_AM[[#This Row],[NIPNAS]],Target_CC[],COLUMN(BP$2)+9,0)</f>
        <v>6945000</v>
      </c>
      <c r="CE53" s="22">
        <f>Target_AM[[#This Row],[PROPORSI]]*VLOOKUP(Target_AM[[#This Row],[NIPNAS]],Target_CC[],COLUMN(BQ$2)+9,0)</f>
        <v>6597750</v>
      </c>
      <c r="CF53" s="22">
        <f>Target_AM[[#This Row],[PROPORSI]]*VLOOKUP(Target_AM[[#This Row],[NIPNAS]],Target_CC[],COLUMN(BR$2)+9,0)</f>
        <v>6597750</v>
      </c>
      <c r="CG53" s="22">
        <f>Target_AM[[#This Row],[PROPORSI]]*VLOOKUP(Target_AM[[#This Row],[NIPNAS]],Target_CC[],COLUMN(BS$2)+9,0)</f>
        <v>6597750</v>
      </c>
      <c r="CH53" s="22">
        <f>Target_AM[[#This Row],[PROPORSI]]*VLOOKUP(Target_AM[[#This Row],[NIPNAS]],Target_CC[],COLUMN(BT$2)+9,0)</f>
        <v>6597750</v>
      </c>
      <c r="CI53" s="22">
        <f>Target_AM[[#This Row],[PROPORSI]]*VLOOKUP(Target_AM[[#This Row],[NIPNAS]],Target_CC[],COLUMN(BU$2)+9,0)</f>
        <v>6597750</v>
      </c>
      <c r="CJ53" s="22">
        <f>Target_AM[[#This Row],[PROPORSI]]*VLOOKUP(Target_AM[[#This Row],[NIPNAS]],Target_CC[],COLUMN(BV$2)+9,0)</f>
        <v>6597750</v>
      </c>
      <c r="CK53" s="22">
        <f>Target_AM[[#This Row],[PROPORSI]]*VLOOKUP(Target_AM[[#This Row],[NIPNAS]],Target_CC[],COLUMN(BW$2)+9,0)</f>
        <v>6597750</v>
      </c>
      <c r="CL53" s="22">
        <f>Target_AM[[#This Row],[PROPORSI]]*VLOOKUP(Target_AM[[#This Row],[NIPNAS]],Target_CC[],COLUMN(BX$2)+9,0)</f>
        <v>6597750</v>
      </c>
      <c r="CM53" s="22">
        <f>Target_AM[[#This Row],[PROPORSI]]*VLOOKUP(Target_AM[[#This Row],[NIPNAS]],Target_CC[],COLUMN(BY$2)+9,0)</f>
        <v>6597750</v>
      </c>
      <c r="CN53" s="22">
        <f>Target_AM[[#This Row],[PROPORSI]]*VLOOKUP(Target_AM[[#This Row],[NIPNAS]],Target_CC[],COLUMN(BZ$2)+9,0)</f>
        <v>80214750</v>
      </c>
      <c r="CO53" s="22">
        <f>Target_AM[[#This Row],[PROPORSI]]*VLOOKUP(Target_AM[[#This Row],[NIPNAS]],Target_CC[],COLUMN(CA$2)+9,0)</f>
        <v>1230441</v>
      </c>
      <c r="CP53" s="22">
        <f>Target_AM[[#This Row],[PROPORSI]]*VLOOKUP(Target_AM[[#This Row],[NIPNAS]],Target_CC[],COLUMN(CB$2)+9,0)</f>
        <v>1197841</v>
      </c>
      <c r="CQ53" s="22">
        <f>Target_AM[[#This Row],[PROPORSI]]*VLOOKUP(Target_AM[[#This Row],[NIPNAS]],Target_CC[],COLUMN(CC$2)+9,0)</f>
        <v>1222156</v>
      </c>
      <c r="CR53" s="22">
        <f>Target_AM[[#This Row],[PROPORSI]]*VLOOKUP(Target_AM[[#This Row],[NIPNAS]],Target_CC[],COLUMN(CD$2)+9,0)</f>
        <v>1222156</v>
      </c>
      <c r="CS53" s="22">
        <f>Target_AM[[#This Row],[PROPORSI]]*VLOOKUP(Target_AM[[#This Row],[NIPNAS]],Target_CC[],COLUMN(CE$2)+9,0)</f>
        <v>1222156</v>
      </c>
      <c r="CT53" s="22">
        <f>Target_AM[[#This Row],[PROPORSI]]*VLOOKUP(Target_AM[[#This Row],[NIPNAS]],Target_CC[],COLUMN(CF$2)+9,0)</f>
        <v>1222156</v>
      </c>
      <c r="CU53" s="22">
        <f>Target_AM[[#This Row],[PROPORSI]]*VLOOKUP(Target_AM[[#This Row],[NIPNAS]],Target_CC[],COLUMN(CG$2)+9,0)</f>
        <v>1222156</v>
      </c>
      <c r="CV53" s="22">
        <f>Target_AM[[#This Row],[PROPORSI]]*VLOOKUP(Target_AM[[#This Row],[NIPNAS]],Target_CC[],COLUMN(CH$2)+9,0)</f>
        <v>1222156</v>
      </c>
      <c r="CW53" s="22">
        <f>Target_AM[[#This Row],[PROPORSI]]*VLOOKUP(Target_AM[[#This Row],[NIPNAS]],Target_CC[],COLUMN(CI$2)+9,0)</f>
        <v>1222156</v>
      </c>
      <c r="CX53" s="22">
        <f>Target_AM[[#This Row],[PROPORSI]]*VLOOKUP(Target_AM[[#This Row],[NIPNAS]],Target_CC[],COLUMN(CJ$2)+9,0)</f>
        <v>1222156</v>
      </c>
      <c r="CY53" s="22">
        <f>Target_AM[[#This Row],[PROPORSI]]*VLOOKUP(Target_AM[[#This Row],[NIPNAS]],Target_CC[],COLUMN(CK$2)+9,0)</f>
        <v>1222156</v>
      </c>
      <c r="CZ53" s="22">
        <f>Target_AM[[#This Row],[PROPORSI]]*VLOOKUP(Target_AM[[#This Row],[NIPNAS]],Target_CC[],COLUMN(CL$2)+9,0)</f>
        <v>1222156</v>
      </c>
      <c r="DA53" s="22">
        <f>Target_AM[[#This Row],[PROPORSI]]*VLOOKUP(Target_AM[[#This Row],[NIPNAS]],Target_CC[],COLUMN(CM$2)+9,0)</f>
        <v>14649842</v>
      </c>
      <c r="DB53" s="22">
        <f>Target_AM[[#This Row],[PROPORSI]]*VLOOKUP(Target_AM[[#This Row],[NIPNAS]],Target_CC[],COLUMN(CN$2)+9,0)</f>
        <v>0</v>
      </c>
      <c r="DC53" s="22">
        <f>Target_AM[[#This Row],[PROPORSI]]*VLOOKUP(Target_AM[[#This Row],[NIPNAS]],Target_CC[],COLUMN(CO$2)+9,0)</f>
        <v>0</v>
      </c>
      <c r="DD53" s="22">
        <f>Target_AM[[#This Row],[PROPORSI]]*VLOOKUP(Target_AM[[#This Row],[NIPNAS]],Target_CC[],COLUMN(CP$2)+9,0)</f>
        <v>0</v>
      </c>
      <c r="DE53" s="22">
        <f>Target_AM[[#This Row],[PROPORSI]]*VLOOKUP(Target_AM[[#This Row],[NIPNAS]],Target_CC[],COLUMN(CQ$2)+9,0)</f>
        <v>0</v>
      </c>
      <c r="DF53" s="22">
        <f>Target_AM[[#This Row],[PROPORSI]]*VLOOKUP(Target_AM[[#This Row],[NIPNAS]],Target_CC[],COLUMN(CR$2)+9,0)</f>
        <v>0</v>
      </c>
      <c r="DG53" s="22">
        <f>Target_AM[[#This Row],[PROPORSI]]*VLOOKUP(Target_AM[[#This Row],[NIPNAS]],Target_CC[],COLUMN(CS$2)+9,0)</f>
        <v>0</v>
      </c>
      <c r="DH53" s="22">
        <f>Target_AM[[#This Row],[PROPORSI]]*VLOOKUP(Target_AM[[#This Row],[NIPNAS]],Target_CC[],COLUMN(CT$2)+9,0)</f>
        <v>0</v>
      </c>
      <c r="DI53" s="22">
        <f>Target_AM[[#This Row],[PROPORSI]]*VLOOKUP(Target_AM[[#This Row],[NIPNAS]],Target_CC[],COLUMN(CU$2)+9,0)</f>
        <v>0</v>
      </c>
      <c r="DJ53" s="22">
        <f>Target_AM[[#This Row],[PROPORSI]]*VLOOKUP(Target_AM[[#This Row],[NIPNAS]],Target_CC[],COLUMN(CV$2)+9,0)</f>
        <v>0</v>
      </c>
      <c r="DK53" s="22">
        <f>Target_AM[[#This Row],[PROPORSI]]*VLOOKUP(Target_AM[[#This Row],[NIPNAS]],Target_CC[],COLUMN(CW$2)+9,0)</f>
        <v>0</v>
      </c>
      <c r="DL53" s="22">
        <f>Target_AM[[#This Row],[PROPORSI]]*VLOOKUP(Target_AM[[#This Row],[NIPNAS]],Target_CC[],COLUMN(CX$2)+9,0)</f>
        <v>0</v>
      </c>
      <c r="DM53" s="22">
        <f>Target_AM[[#This Row],[PROPORSI]]*VLOOKUP(Target_AM[[#This Row],[NIPNAS]],Target_CC[],COLUMN(CY$2)+9,0)</f>
        <v>0</v>
      </c>
      <c r="DN53" s="22">
        <f>Target_AM[[#This Row],[PROPORSI]]*VLOOKUP(Target_AM[[#This Row],[NIPNAS]],Target_CC[],COLUMN(CZ$2)+9,0)</f>
        <v>0</v>
      </c>
      <c r="DO53" s="22">
        <f>Target_AM[[#This Row],[PROPORSI]]*VLOOKUP(Target_AM[[#This Row],[NIPNAS]],Target_CC[],COLUMN(DA$2)+9,0)</f>
        <v>0</v>
      </c>
      <c r="DP53" s="22">
        <f>Target_AM[[#This Row],[PROPORSI]]*VLOOKUP(Target_AM[[#This Row],[NIPNAS]],Target_CC[],COLUMN(DB$2)+9,0)</f>
        <v>0</v>
      </c>
      <c r="DQ53" s="22">
        <f>Target_AM[[#This Row],[PROPORSI]]*VLOOKUP(Target_AM[[#This Row],[NIPNAS]],Target_CC[],COLUMN(DC$2)+9,0)</f>
        <v>0</v>
      </c>
      <c r="DR53" s="22">
        <f>Target_AM[[#This Row],[PROPORSI]]*VLOOKUP(Target_AM[[#This Row],[NIPNAS]],Target_CC[],COLUMN(DD$2)+9,0)</f>
        <v>0</v>
      </c>
      <c r="DS53" s="22">
        <f>Target_AM[[#This Row],[PROPORSI]]*VLOOKUP(Target_AM[[#This Row],[NIPNAS]],Target_CC[],COLUMN(DE$2)+9,0)</f>
        <v>0</v>
      </c>
      <c r="DT53" s="22">
        <f>Target_AM[[#This Row],[PROPORSI]]*VLOOKUP(Target_AM[[#This Row],[NIPNAS]],Target_CC[],COLUMN(DF$2)+9,0)</f>
        <v>0</v>
      </c>
      <c r="DU53" s="22">
        <f>Target_AM[[#This Row],[PROPORSI]]*VLOOKUP(Target_AM[[#This Row],[NIPNAS]],Target_CC[],COLUMN(DG$2)+9,0)</f>
        <v>0</v>
      </c>
      <c r="DV53" s="22">
        <f>Target_AM[[#This Row],[PROPORSI]]*VLOOKUP(Target_AM[[#This Row],[NIPNAS]],Target_CC[],COLUMN(DH$2)+9,0)</f>
        <v>0</v>
      </c>
      <c r="DW53" s="22">
        <f>Target_AM[[#This Row],[PROPORSI]]*VLOOKUP(Target_AM[[#This Row],[NIPNAS]],Target_CC[],COLUMN(DI$2)+9,0)</f>
        <v>0</v>
      </c>
      <c r="DX53" s="22">
        <f>Target_AM[[#This Row],[PROPORSI]]*VLOOKUP(Target_AM[[#This Row],[NIPNAS]],Target_CC[],COLUMN(DJ$2)+9,0)</f>
        <v>0</v>
      </c>
      <c r="DY53" s="22">
        <f>Target_AM[[#This Row],[PROPORSI]]*VLOOKUP(Target_AM[[#This Row],[NIPNAS]],Target_CC[],COLUMN(DK$2)+9,0)</f>
        <v>0</v>
      </c>
      <c r="DZ53" s="22">
        <f>Target_AM[[#This Row],[PROPORSI]]*VLOOKUP(Target_AM[[#This Row],[NIPNAS]],Target_CC[],COLUMN(DL$2)+9,0)</f>
        <v>0</v>
      </c>
      <c r="EA53" s="22">
        <f>Target_AM[[#This Row],[PROPORSI]]*VLOOKUP(Target_AM[[#This Row],[NIPNAS]],Target_CC[],COLUMN(DM$2)+9,0)</f>
        <v>0</v>
      </c>
    </row>
    <row r="54" spans="2:131" x14ac:dyDescent="0.3">
      <c r="B54">
        <v>960026</v>
      </c>
      <c r="C54" t="s">
        <v>1067</v>
      </c>
      <c r="D54">
        <v>1</v>
      </c>
      <c r="E54" s="8">
        <v>45658</v>
      </c>
      <c r="F54">
        <v>4610327</v>
      </c>
      <c r="G54" t="s">
        <v>883</v>
      </c>
      <c r="J54" t="s">
        <v>875</v>
      </c>
      <c r="K54" t="s">
        <v>21</v>
      </c>
      <c r="L54" t="s">
        <v>159</v>
      </c>
      <c r="M54" t="s">
        <v>18</v>
      </c>
      <c r="N54" s="23">
        <f>Target_AM[[#This Row],[PROPORSI]]*VLOOKUP(Target_AM[[#This Row],[NIPNAS]],Target_CC[],9,0)</f>
        <v>120573529</v>
      </c>
      <c r="O54" s="22">
        <f>Target_AM[[#This Row],[PROPORSI]]*VLOOKUP(Target_AM[[#This Row],[NIPNAS]],Target_CC[],COLUMN(A$2)+9,0)</f>
        <v>0</v>
      </c>
      <c r="P54" s="22">
        <f>Target_AM[[#This Row],[PROPORSI]]*VLOOKUP(Target_AM[[#This Row],[NIPNAS]],Target_CC[],COLUMN(B$2)+9,0)</f>
        <v>0</v>
      </c>
      <c r="Q54" s="22">
        <f>Target_AM[[#This Row],[PROPORSI]]*VLOOKUP(Target_AM[[#This Row],[NIPNAS]],Target_CC[],COLUMN(C$2)+9,0)</f>
        <v>0</v>
      </c>
      <c r="R54" s="22">
        <f>Target_AM[[#This Row],[PROPORSI]]*VLOOKUP(Target_AM[[#This Row],[NIPNAS]],Target_CC[],COLUMN(D$2)+9,0)</f>
        <v>0</v>
      </c>
      <c r="S54" s="22">
        <f>Target_AM[[#This Row],[PROPORSI]]*VLOOKUP(Target_AM[[#This Row],[NIPNAS]],Target_CC[],COLUMN(E$2)+9,0)</f>
        <v>0</v>
      </c>
      <c r="T54" s="22">
        <f>Target_AM[[#This Row],[PROPORSI]]*VLOOKUP(Target_AM[[#This Row],[NIPNAS]],Target_CC[],COLUMN(F$2)+9,0)</f>
        <v>0</v>
      </c>
      <c r="U54" s="22">
        <f>Target_AM[[#This Row],[PROPORSI]]*VLOOKUP(Target_AM[[#This Row],[NIPNAS]],Target_CC[],COLUMN(G$2)+9,0)</f>
        <v>0</v>
      </c>
      <c r="V54" s="22">
        <f>Target_AM[[#This Row],[PROPORSI]]*VLOOKUP(Target_AM[[#This Row],[NIPNAS]],Target_CC[],COLUMN(H$2)+9,0)</f>
        <v>0</v>
      </c>
      <c r="W54" s="22">
        <f>Target_AM[[#This Row],[PROPORSI]]*VLOOKUP(Target_AM[[#This Row],[NIPNAS]],Target_CC[],COLUMN(I$2)+9,0)</f>
        <v>0</v>
      </c>
      <c r="X54" s="22">
        <f>Target_AM[[#This Row],[PROPORSI]]*VLOOKUP(Target_AM[[#This Row],[NIPNAS]],Target_CC[],COLUMN(J$2)+9,0)</f>
        <v>0</v>
      </c>
      <c r="Y54" s="22">
        <f>Target_AM[[#This Row],[PROPORSI]]*VLOOKUP(Target_AM[[#This Row],[NIPNAS]],Target_CC[],COLUMN(K$2)+9,0)</f>
        <v>0</v>
      </c>
      <c r="Z54" s="22">
        <f>Target_AM[[#This Row],[PROPORSI]]*VLOOKUP(Target_AM[[#This Row],[NIPNAS]],Target_CC[],COLUMN(L$2)+9,0)</f>
        <v>0</v>
      </c>
      <c r="AA54" s="22">
        <f>Target_AM[[#This Row],[PROPORSI]]*VLOOKUP(Target_AM[[#This Row],[NIPNAS]],Target_CC[],COLUMN(M$2)+9,0)</f>
        <v>0</v>
      </c>
      <c r="AB54" s="22">
        <f>Target_AM[[#This Row],[PROPORSI]]*VLOOKUP(Target_AM[[#This Row],[NIPNAS]],Target_CC[],COLUMN(N$2)+9,0)</f>
        <v>3359323.4498972106</v>
      </c>
      <c r="AC54" s="22">
        <f>Target_AM[[#This Row],[PROPORSI]]*VLOOKUP(Target_AM[[#This Row],[NIPNAS]],Target_CC[],COLUMN(O$2)+9,0)</f>
        <v>22297581.23516367</v>
      </c>
      <c r="AD54" s="22">
        <f>Target_AM[[#This Row],[PROPORSI]]*VLOOKUP(Target_AM[[#This Row],[NIPNAS]],Target_CC[],COLUMN(P$2)+9,0)</f>
        <v>19783948.496898536</v>
      </c>
      <c r="AE54" s="22">
        <f>Target_AM[[#This Row],[PROPORSI]]*VLOOKUP(Target_AM[[#This Row],[NIPNAS]],Target_CC[],COLUMN(Q$2)+9,0)</f>
        <v>14659732.487346141</v>
      </c>
      <c r="AF54" s="22">
        <f>Target_AM[[#This Row],[PROPORSI]]*VLOOKUP(Target_AM[[#This Row],[NIPNAS]],Target_CC[],COLUMN(R$2)+9,0)</f>
        <v>15007224.103101941</v>
      </c>
      <c r="AG54" s="22">
        <f>Target_AM[[#This Row],[PROPORSI]]*VLOOKUP(Target_AM[[#This Row],[NIPNAS]],Target_CC[],COLUMN(S$2)+9,0)</f>
        <v>15137026.796527045</v>
      </c>
      <c r="AH54" s="22">
        <f>Target_AM[[#This Row],[PROPORSI]]*VLOOKUP(Target_AM[[#This Row],[NIPNAS]],Target_CC[],COLUMN(T$2)+9,0)</f>
        <v>18573941.106960207</v>
      </c>
      <c r="AI54" s="22">
        <f>Target_AM[[#This Row],[PROPORSI]]*VLOOKUP(Target_AM[[#This Row],[NIPNAS]],Target_CC[],COLUMN(U$2)+9,0)</f>
        <v>18265669.00831496</v>
      </c>
      <c r="AJ54" s="22">
        <f>Target_AM[[#This Row],[PROPORSI]]*VLOOKUP(Target_AM[[#This Row],[NIPNAS]],Target_CC[],COLUMN(V$2)+9,0)</f>
        <v>18254304.04349529</v>
      </c>
      <c r="AK54" s="22">
        <f>Target_AM[[#This Row],[PROPORSI]]*VLOOKUP(Target_AM[[#This Row],[NIPNAS]],Target_CC[],COLUMN(W$2)+9,0)</f>
        <v>18515916.92982199</v>
      </c>
      <c r="AL54" s="22">
        <f>Target_AM[[#This Row],[PROPORSI]]*VLOOKUP(Target_AM[[#This Row],[NIPNAS]],Target_CC[],COLUMN(X$2)+9,0)</f>
        <v>18095212.076060954</v>
      </c>
      <c r="AM54" s="22">
        <f>Target_AM[[#This Row],[PROPORSI]]*VLOOKUP(Target_AM[[#This Row],[NIPNAS]],Target_CC[],COLUMN(Y$2)+9,0)</f>
        <v>18050120.266412061</v>
      </c>
      <c r="AN54" s="22">
        <f>Target_AM[[#This Row],[PROPORSI]]*VLOOKUP(Target_AM[[#This Row],[NIPNAS]],Target_CC[],COLUMN(Z$2)+9,0)</f>
        <v>200000000</v>
      </c>
      <c r="AO54" s="22">
        <f>Target_AM[[#This Row],[PROPORSI]]*VLOOKUP(Target_AM[[#This Row],[NIPNAS]],Target_CC[],COLUMN(AA$2)+9,0)</f>
        <v>3359323.4498972106</v>
      </c>
      <c r="AP54" s="22">
        <f>Target_AM[[#This Row],[PROPORSI]]*VLOOKUP(Target_AM[[#This Row],[NIPNAS]],Target_CC[],COLUMN(AB$2)+9,0)</f>
        <v>22297581.23516367</v>
      </c>
      <c r="AQ54" s="22">
        <f>Target_AM[[#This Row],[PROPORSI]]*VLOOKUP(Target_AM[[#This Row],[NIPNAS]],Target_CC[],COLUMN(AC$2)+9,0)</f>
        <v>19783948.496898536</v>
      </c>
      <c r="AR54" s="22">
        <f>Target_AM[[#This Row],[PROPORSI]]*VLOOKUP(Target_AM[[#This Row],[NIPNAS]],Target_CC[],COLUMN(AD$2)+9,0)</f>
        <v>14659732.487346141</v>
      </c>
      <c r="AS54" s="22">
        <f>Target_AM[[#This Row],[PROPORSI]]*VLOOKUP(Target_AM[[#This Row],[NIPNAS]],Target_CC[],COLUMN(AE$2)+9,0)</f>
        <v>15007224.103101941</v>
      </c>
      <c r="AT54" s="22">
        <f>Target_AM[[#This Row],[PROPORSI]]*VLOOKUP(Target_AM[[#This Row],[NIPNAS]],Target_CC[],COLUMN(AF$2)+9,0)</f>
        <v>15137026.796527045</v>
      </c>
      <c r="AU54" s="22">
        <f>Target_AM[[#This Row],[PROPORSI]]*VLOOKUP(Target_AM[[#This Row],[NIPNAS]],Target_CC[],COLUMN(AG$2)+9,0)</f>
        <v>18573941.106960207</v>
      </c>
      <c r="AV54" s="22">
        <f>Target_AM[[#This Row],[PROPORSI]]*VLOOKUP(Target_AM[[#This Row],[NIPNAS]],Target_CC[],COLUMN(AH$2)+9,0)</f>
        <v>18265669.00831496</v>
      </c>
      <c r="AW54" s="22">
        <f>Target_AM[[#This Row],[PROPORSI]]*VLOOKUP(Target_AM[[#This Row],[NIPNAS]],Target_CC[],COLUMN(AI$2)+9,0)</f>
        <v>18254304.04349529</v>
      </c>
      <c r="AX54" s="22">
        <f>Target_AM[[#This Row],[PROPORSI]]*VLOOKUP(Target_AM[[#This Row],[NIPNAS]],Target_CC[],COLUMN(AJ$2)+9,0)</f>
        <v>18515916.92982199</v>
      </c>
      <c r="AY54" s="22">
        <f>Target_AM[[#This Row],[PROPORSI]]*VLOOKUP(Target_AM[[#This Row],[NIPNAS]],Target_CC[],COLUMN(AK$2)+9,0)</f>
        <v>18095212.076060954</v>
      </c>
      <c r="AZ54" s="22">
        <f>Target_AM[[#This Row],[PROPORSI]]*VLOOKUP(Target_AM[[#This Row],[NIPNAS]],Target_CC[],COLUMN(AL$2)+9,0)</f>
        <v>18050120.266412061</v>
      </c>
      <c r="BA54" s="22">
        <f>Target_AM[[#This Row],[PROPORSI]]*VLOOKUP(Target_AM[[#This Row],[NIPNAS]],Target_CC[],COLUMN(AM$2)+9,0)</f>
        <v>200000000</v>
      </c>
      <c r="BB54" s="22">
        <f>Target_AM[[#This Row],[PROPORSI]]*VLOOKUP(Target_AM[[#This Row],[NIPNAS]],Target_CC[],COLUMN(AN$2)+9,0)</f>
        <v>7968633.0820967695</v>
      </c>
      <c r="BC54" s="22">
        <f>Target_AM[[#This Row],[PROPORSI]]*VLOOKUP(Target_AM[[#This Row],[NIPNAS]],Target_CC[],COLUMN(AO$2)+9,0)</f>
        <v>8002696.586546612</v>
      </c>
      <c r="BD54" s="22">
        <f>Target_AM[[#This Row],[PROPORSI]]*VLOOKUP(Target_AM[[#This Row],[NIPNAS]],Target_CC[],COLUMN(AP$2)+9,0)</f>
        <v>7963837.4222546434</v>
      </c>
      <c r="BE54" s="22">
        <f>Target_AM[[#This Row],[PROPORSI]]*VLOOKUP(Target_AM[[#This Row],[NIPNAS]],Target_CC[],COLUMN(AQ$2)+9,0)</f>
        <v>7863727.0589999668</v>
      </c>
      <c r="BF54" s="22">
        <f>Target_AM[[#This Row],[PROPORSI]]*VLOOKUP(Target_AM[[#This Row],[NIPNAS]],Target_CC[],COLUMN(AR$2)+9,0)</f>
        <v>7939358.4157823008</v>
      </c>
      <c r="BG54" s="22">
        <f>Target_AM[[#This Row],[PROPORSI]]*VLOOKUP(Target_AM[[#This Row],[NIPNAS]],Target_CC[],COLUMN(AS$2)+9,0)</f>
        <v>7974731.910374254</v>
      </c>
      <c r="BH54" s="22">
        <f>Target_AM[[#This Row],[PROPORSI]]*VLOOKUP(Target_AM[[#This Row],[NIPNAS]],Target_CC[],COLUMN(AT$2)+9,0)</f>
        <v>8786923.3517508171</v>
      </c>
      <c r="BI54" s="22">
        <f>Target_AM[[#This Row],[PROPORSI]]*VLOOKUP(Target_AM[[#This Row],[NIPNAS]],Target_CC[],COLUMN(AU$2)+9,0)</f>
        <v>8704818.869516287</v>
      </c>
      <c r="BJ54" s="22">
        <f>Target_AM[[#This Row],[PROPORSI]]*VLOOKUP(Target_AM[[#This Row],[NIPNAS]],Target_CC[],COLUMN(AV$2)+9,0)</f>
        <v>8702155.6851381455</v>
      </c>
      <c r="BK54" s="22">
        <f>Target_AM[[#This Row],[PROPORSI]]*VLOOKUP(Target_AM[[#This Row],[NIPNAS]],Target_CC[],COLUMN(AW$2)+9,0)</f>
        <v>8773326.3820671383</v>
      </c>
      <c r="BL54" s="22">
        <f>Target_AM[[#This Row],[PROPORSI]]*VLOOKUP(Target_AM[[#This Row],[NIPNAS]],Target_CC[],COLUMN(AX$2)+9,0)</f>
        <v>8659942.1097005475</v>
      </c>
      <c r="BM54" s="22">
        <f>Target_AM[[#This Row],[PROPORSI]]*VLOOKUP(Target_AM[[#This Row],[NIPNAS]],Target_CC[],COLUMN(AY$2)+9,0)</f>
        <v>8659849.1257725395</v>
      </c>
      <c r="BN54" s="22">
        <f>Target_AM[[#This Row],[PROPORSI]]*VLOOKUP(Target_AM[[#This Row],[NIPNAS]],Target_CC[],COLUMN(AZ$2)+9,0)</f>
        <v>100000000.00000003</v>
      </c>
      <c r="BO54" s="22">
        <f>Target_AM[[#This Row],[PROPORSI]]*VLOOKUP(Target_AM[[#This Row],[NIPNAS]],Target_CC[],COLUMN(BA$2)+9,0)</f>
        <v>0</v>
      </c>
      <c r="BP54" s="22">
        <f>Target_AM[[#This Row],[PROPORSI]]*VLOOKUP(Target_AM[[#This Row],[NIPNAS]],Target_CC[],COLUMN(BB$2)+9,0)</f>
        <v>0</v>
      </c>
      <c r="BQ54" s="22">
        <f>Target_AM[[#This Row],[PROPORSI]]*VLOOKUP(Target_AM[[#This Row],[NIPNAS]],Target_CC[],COLUMN(BC$2)+9,0)</f>
        <v>0</v>
      </c>
      <c r="BR54" s="22">
        <f>Target_AM[[#This Row],[PROPORSI]]*VLOOKUP(Target_AM[[#This Row],[NIPNAS]],Target_CC[],COLUMN(BD$2)+9,0)</f>
        <v>0</v>
      </c>
      <c r="BS54" s="22">
        <f>Target_AM[[#This Row],[PROPORSI]]*VLOOKUP(Target_AM[[#This Row],[NIPNAS]],Target_CC[],COLUMN(BE$2)+9,0)</f>
        <v>0</v>
      </c>
      <c r="BT54" s="22">
        <f>Target_AM[[#This Row],[PROPORSI]]*VLOOKUP(Target_AM[[#This Row],[NIPNAS]],Target_CC[],COLUMN(BF$2)+9,0)</f>
        <v>0</v>
      </c>
      <c r="BU54" s="22">
        <f>Target_AM[[#This Row],[PROPORSI]]*VLOOKUP(Target_AM[[#This Row],[NIPNAS]],Target_CC[],COLUMN(BG$2)+9,0)</f>
        <v>0</v>
      </c>
      <c r="BV54" s="22">
        <f>Target_AM[[#This Row],[PROPORSI]]*VLOOKUP(Target_AM[[#This Row],[NIPNAS]],Target_CC[],COLUMN(BH$2)+9,0)</f>
        <v>0</v>
      </c>
      <c r="BW54" s="22">
        <f>Target_AM[[#This Row],[PROPORSI]]*VLOOKUP(Target_AM[[#This Row],[NIPNAS]],Target_CC[],COLUMN(BI$2)+9,0)</f>
        <v>0</v>
      </c>
      <c r="BX54" s="22">
        <f>Target_AM[[#This Row],[PROPORSI]]*VLOOKUP(Target_AM[[#This Row],[NIPNAS]],Target_CC[],COLUMN(BJ$2)+9,0)</f>
        <v>0</v>
      </c>
      <c r="BY54" s="22">
        <f>Target_AM[[#This Row],[PROPORSI]]*VLOOKUP(Target_AM[[#This Row],[NIPNAS]],Target_CC[],COLUMN(BK$2)+9,0)</f>
        <v>0</v>
      </c>
      <c r="BZ54" s="22">
        <f>Target_AM[[#This Row],[PROPORSI]]*VLOOKUP(Target_AM[[#This Row],[NIPNAS]],Target_CC[],COLUMN(BL$2)+9,0)</f>
        <v>0</v>
      </c>
      <c r="CA54" s="22">
        <f>Target_AM[[#This Row],[PROPORSI]]*VLOOKUP(Target_AM[[#This Row],[NIPNAS]],Target_CC[],COLUMN(BM$2)+9,0)</f>
        <v>0</v>
      </c>
      <c r="CB54" s="22">
        <f>Target_AM[[#This Row],[PROPORSI]]*VLOOKUP(Target_AM[[#This Row],[NIPNAS]],Target_CC[],COLUMN(BN$2)+9,0)</f>
        <v>0</v>
      </c>
      <c r="CC54" s="22">
        <f>Target_AM[[#This Row],[PROPORSI]]*VLOOKUP(Target_AM[[#This Row],[NIPNAS]],Target_CC[],COLUMN(BO$2)+9,0)</f>
        <v>0</v>
      </c>
      <c r="CD54" s="22">
        <f>Target_AM[[#This Row],[PROPORSI]]*VLOOKUP(Target_AM[[#This Row],[NIPNAS]],Target_CC[],COLUMN(BP$2)+9,0)</f>
        <v>0</v>
      </c>
      <c r="CE54" s="22">
        <f>Target_AM[[#This Row],[PROPORSI]]*VLOOKUP(Target_AM[[#This Row],[NIPNAS]],Target_CC[],COLUMN(BQ$2)+9,0)</f>
        <v>0</v>
      </c>
      <c r="CF54" s="22">
        <f>Target_AM[[#This Row],[PROPORSI]]*VLOOKUP(Target_AM[[#This Row],[NIPNAS]],Target_CC[],COLUMN(BR$2)+9,0)</f>
        <v>0</v>
      </c>
      <c r="CG54" s="22">
        <f>Target_AM[[#This Row],[PROPORSI]]*VLOOKUP(Target_AM[[#This Row],[NIPNAS]],Target_CC[],COLUMN(BS$2)+9,0)</f>
        <v>0</v>
      </c>
      <c r="CH54" s="22">
        <f>Target_AM[[#This Row],[PROPORSI]]*VLOOKUP(Target_AM[[#This Row],[NIPNAS]],Target_CC[],COLUMN(BT$2)+9,0)</f>
        <v>0</v>
      </c>
      <c r="CI54" s="22">
        <f>Target_AM[[#This Row],[PROPORSI]]*VLOOKUP(Target_AM[[#This Row],[NIPNAS]],Target_CC[],COLUMN(BU$2)+9,0)</f>
        <v>0</v>
      </c>
      <c r="CJ54" s="22">
        <f>Target_AM[[#This Row],[PROPORSI]]*VLOOKUP(Target_AM[[#This Row],[NIPNAS]],Target_CC[],COLUMN(BV$2)+9,0)</f>
        <v>0</v>
      </c>
      <c r="CK54" s="22">
        <f>Target_AM[[#This Row],[PROPORSI]]*VLOOKUP(Target_AM[[#This Row],[NIPNAS]],Target_CC[],COLUMN(BW$2)+9,0)</f>
        <v>0</v>
      </c>
      <c r="CL54" s="22">
        <f>Target_AM[[#This Row],[PROPORSI]]*VLOOKUP(Target_AM[[#This Row],[NIPNAS]],Target_CC[],COLUMN(BX$2)+9,0)</f>
        <v>0</v>
      </c>
      <c r="CM54" s="22">
        <f>Target_AM[[#This Row],[PROPORSI]]*VLOOKUP(Target_AM[[#This Row],[NIPNAS]],Target_CC[],COLUMN(BY$2)+9,0)</f>
        <v>0</v>
      </c>
      <c r="CN54" s="22">
        <f>Target_AM[[#This Row],[PROPORSI]]*VLOOKUP(Target_AM[[#This Row],[NIPNAS]],Target_CC[],COLUMN(BZ$2)+9,0)</f>
        <v>0</v>
      </c>
      <c r="CO54" s="22">
        <f>Target_AM[[#This Row],[PROPORSI]]*VLOOKUP(Target_AM[[#This Row],[NIPNAS]],Target_CC[],COLUMN(CA$2)+9,0)</f>
        <v>0</v>
      </c>
      <c r="CP54" s="22">
        <f>Target_AM[[#This Row],[PROPORSI]]*VLOOKUP(Target_AM[[#This Row],[NIPNAS]],Target_CC[],COLUMN(CB$2)+9,0)</f>
        <v>0</v>
      </c>
      <c r="CQ54" s="22">
        <f>Target_AM[[#This Row],[PROPORSI]]*VLOOKUP(Target_AM[[#This Row],[NIPNAS]],Target_CC[],COLUMN(CC$2)+9,0)</f>
        <v>0</v>
      </c>
      <c r="CR54" s="22">
        <f>Target_AM[[#This Row],[PROPORSI]]*VLOOKUP(Target_AM[[#This Row],[NIPNAS]],Target_CC[],COLUMN(CD$2)+9,0)</f>
        <v>0</v>
      </c>
      <c r="CS54" s="22">
        <f>Target_AM[[#This Row],[PROPORSI]]*VLOOKUP(Target_AM[[#This Row],[NIPNAS]],Target_CC[],COLUMN(CE$2)+9,0)</f>
        <v>0</v>
      </c>
      <c r="CT54" s="22">
        <f>Target_AM[[#This Row],[PROPORSI]]*VLOOKUP(Target_AM[[#This Row],[NIPNAS]],Target_CC[],COLUMN(CF$2)+9,0)</f>
        <v>0</v>
      </c>
      <c r="CU54" s="22">
        <f>Target_AM[[#This Row],[PROPORSI]]*VLOOKUP(Target_AM[[#This Row],[NIPNAS]],Target_CC[],COLUMN(CG$2)+9,0)</f>
        <v>0</v>
      </c>
      <c r="CV54" s="22">
        <f>Target_AM[[#This Row],[PROPORSI]]*VLOOKUP(Target_AM[[#This Row],[NIPNAS]],Target_CC[],COLUMN(CH$2)+9,0)</f>
        <v>0</v>
      </c>
      <c r="CW54" s="22">
        <f>Target_AM[[#This Row],[PROPORSI]]*VLOOKUP(Target_AM[[#This Row],[NIPNAS]],Target_CC[],COLUMN(CI$2)+9,0)</f>
        <v>0</v>
      </c>
      <c r="CX54" s="22">
        <f>Target_AM[[#This Row],[PROPORSI]]*VLOOKUP(Target_AM[[#This Row],[NIPNAS]],Target_CC[],COLUMN(CJ$2)+9,0)</f>
        <v>0</v>
      </c>
      <c r="CY54" s="22">
        <f>Target_AM[[#This Row],[PROPORSI]]*VLOOKUP(Target_AM[[#This Row],[NIPNAS]],Target_CC[],COLUMN(CK$2)+9,0)</f>
        <v>0</v>
      </c>
      <c r="CZ54" s="22">
        <f>Target_AM[[#This Row],[PROPORSI]]*VLOOKUP(Target_AM[[#This Row],[NIPNAS]],Target_CC[],COLUMN(CL$2)+9,0)</f>
        <v>0</v>
      </c>
      <c r="DA54" s="22">
        <f>Target_AM[[#This Row],[PROPORSI]]*VLOOKUP(Target_AM[[#This Row],[NIPNAS]],Target_CC[],COLUMN(CM$2)+9,0)</f>
        <v>0</v>
      </c>
      <c r="DB54" s="22">
        <f>Target_AM[[#This Row],[PROPORSI]]*VLOOKUP(Target_AM[[#This Row],[NIPNAS]],Target_CC[],COLUMN(CN$2)+9,0)</f>
        <v>0</v>
      </c>
      <c r="DC54" s="22">
        <f>Target_AM[[#This Row],[PROPORSI]]*VLOOKUP(Target_AM[[#This Row],[NIPNAS]],Target_CC[],COLUMN(CO$2)+9,0)</f>
        <v>0</v>
      </c>
      <c r="DD54" s="22">
        <f>Target_AM[[#This Row],[PROPORSI]]*VLOOKUP(Target_AM[[#This Row],[NIPNAS]],Target_CC[],COLUMN(CP$2)+9,0)</f>
        <v>0</v>
      </c>
      <c r="DE54" s="22">
        <f>Target_AM[[#This Row],[PROPORSI]]*VLOOKUP(Target_AM[[#This Row],[NIPNAS]],Target_CC[],COLUMN(CQ$2)+9,0)</f>
        <v>0</v>
      </c>
      <c r="DF54" s="22">
        <f>Target_AM[[#This Row],[PROPORSI]]*VLOOKUP(Target_AM[[#This Row],[NIPNAS]],Target_CC[],COLUMN(CR$2)+9,0)</f>
        <v>0</v>
      </c>
      <c r="DG54" s="22">
        <f>Target_AM[[#This Row],[PROPORSI]]*VLOOKUP(Target_AM[[#This Row],[NIPNAS]],Target_CC[],COLUMN(CS$2)+9,0)</f>
        <v>0</v>
      </c>
      <c r="DH54" s="22">
        <f>Target_AM[[#This Row],[PROPORSI]]*VLOOKUP(Target_AM[[#This Row],[NIPNAS]],Target_CC[],COLUMN(CT$2)+9,0)</f>
        <v>0</v>
      </c>
      <c r="DI54" s="22">
        <f>Target_AM[[#This Row],[PROPORSI]]*VLOOKUP(Target_AM[[#This Row],[NIPNAS]],Target_CC[],COLUMN(CU$2)+9,0)</f>
        <v>0</v>
      </c>
      <c r="DJ54" s="22">
        <f>Target_AM[[#This Row],[PROPORSI]]*VLOOKUP(Target_AM[[#This Row],[NIPNAS]],Target_CC[],COLUMN(CV$2)+9,0)</f>
        <v>0</v>
      </c>
      <c r="DK54" s="22">
        <f>Target_AM[[#This Row],[PROPORSI]]*VLOOKUP(Target_AM[[#This Row],[NIPNAS]],Target_CC[],COLUMN(CW$2)+9,0)</f>
        <v>0</v>
      </c>
      <c r="DL54" s="22">
        <f>Target_AM[[#This Row],[PROPORSI]]*VLOOKUP(Target_AM[[#This Row],[NIPNAS]],Target_CC[],COLUMN(CX$2)+9,0)</f>
        <v>0</v>
      </c>
      <c r="DM54" s="22">
        <f>Target_AM[[#This Row],[PROPORSI]]*VLOOKUP(Target_AM[[#This Row],[NIPNAS]],Target_CC[],COLUMN(CY$2)+9,0)</f>
        <v>0</v>
      </c>
      <c r="DN54" s="22">
        <f>Target_AM[[#This Row],[PROPORSI]]*VLOOKUP(Target_AM[[#This Row],[NIPNAS]],Target_CC[],COLUMN(CZ$2)+9,0)</f>
        <v>0</v>
      </c>
      <c r="DO54" s="22">
        <f>Target_AM[[#This Row],[PROPORSI]]*VLOOKUP(Target_AM[[#This Row],[NIPNAS]],Target_CC[],COLUMN(DA$2)+9,0)</f>
        <v>0</v>
      </c>
      <c r="DP54" s="22">
        <f>Target_AM[[#This Row],[PROPORSI]]*VLOOKUP(Target_AM[[#This Row],[NIPNAS]],Target_CC[],COLUMN(DB$2)+9,0)</f>
        <v>0</v>
      </c>
      <c r="DQ54" s="22">
        <f>Target_AM[[#This Row],[PROPORSI]]*VLOOKUP(Target_AM[[#This Row],[NIPNAS]],Target_CC[],COLUMN(DC$2)+9,0)</f>
        <v>0</v>
      </c>
      <c r="DR54" s="22">
        <f>Target_AM[[#This Row],[PROPORSI]]*VLOOKUP(Target_AM[[#This Row],[NIPNAS]],Target_CC[],COLUMN(DD$2)+9,0)</f>
        <v>0</v>
      </c>
      <c r="DS54" s="22">
        <f>Target_AM[[#This Row],[PROPORSI]]*VLOOKUP(Target_AM[[#This Row],[NIPNAS]],Target_CC[],COLUMN(DE$2)+9,0)</f>
        <v>0</v>
      </c>
      <c r="DT54" s="22">
        <f>Target_AM[[#This Row],[PROPORSI]]*VLOOKUP(Target_AM[[#This Row],[NIPNAS]],Target_CC[],COLUMN(DF$2)+9,0)</f>
        <v>0</v>
      </c>
      <c r="DU54" s="22">
        <f>Target_AM[[#This Row],[PROPORSI]]*VLOOKUP(Target_AM[[#This Row],[NIPNAS]],Target_CC[],COLUMN(DG$2)+9,0)</f>
        <v>0</v>
      </c>
      <c r="DV54" s="22">
        <f>Target_AM[[#This Row],[PROPORSI]]*VLOOKUP(Target_AM[[#This Row],[NIPNAS]],Target_CC[],COLUMN(DH$2)+9,0)</f>
        <v>0</v>
      </c>
      <c r="DW54" s="22">
        <f>Target_AM[[#This Row],[PROPORSI]]*VLOOKUP(Target_AM[[#This Row],[NIPNAS]],Target_CC[],COLUMN(DI$2)+9,0)</f>
        <v>0</v>
      </c>
      <c r="DX54" s="22">
        <f>Target_AM[[#This Row],[PROPORSI]]*VLOOKUP(Target_AM[[#This Row],[NIPNAS]],Target_CC[],COLUMN(DJ$2)+9,0)</f>
        <v>0</v>
      </c>
      <c r="DY54" s="22">
        <f>Target_AM[[#This Row],[PROPORSI]]*VLOOKUP(Target_AM[[#This Row],[NIPNAS]],Target_CC[],COLUMN(DK$2)+9,0)</f>
        <v>0</v>
      </c>
      <c r="DZ54" s="22">
        <f>Target_AM[[#This Row],[PROPORSI]]*VLOOKUP(Target_AM[[#This Row],[NIPNAS]],Target_CC[],COLUMN(DL$2)+9,0)</f>
        <v>0</v>
      </c>
      <c r="EA54" s="22">
        <f>Target_AM[[#This Row],[PROPORSI]]*VLOOKUP(Target_AM[[#This Row],[NIPNAS]],Target_CC[],COLUMN(DM$2)+9,0)</f>
        <v>0</v>
      </c>
    </row>
    <row r="55" spans="2:131" x14ac:dyDescent="0.3">
      <c r="B55">
        <v>960026</v>
      </c>
      <c r="C55" t="s">
        <v>1067</v>
      </c>
      <c r="D55">
        <v>1</v>
      </c>
      <c r="E55" s="8">
        <v>45658</v>
      </c>
      <c r="F55">
        <v>2000468</v>
      </c>
      <c r="G55" t="s">
        <v>894</v>
      </c>
      <c r="J55" t="s">
        <v>875</v>
      </c>
      <c r="K55" t="s">
        <v>21</v>
      </c>
      <c r="L55" t="s">
        <v>159</v>
      </c>
      <c r="M55" t="s">
        <v>18</v>
      </c>
      <c r="N55" s="23">
        <f>Target_AM[[#This Row],[PROPORSI]]*VLOOKUP(Target_AM[[#This Row],[NIPNAS]],Target_CC[],9,0)</f>
        <v>225364256</v>
      </c>
      <c r="O55" s="22">
        <f>Target_AM[[#This Row],[PROPORSI]]*VLOOKUP(Target_AM[[#This Row],[NIPNAS]],Target_CC[],COLUMN(A$2)+9,0)</f>
        <v>364849.5652173913</v>
      </c>
      <c r="P55" s="22">
        <f>Target_AM[[#This Row],[PROPORSI]]*VLOOKUP(Target_AM[[#This Row],[NIPNAS]],Target_CC[],COLUMN(B$2)+9,0)</f>
        <v>358904.34782608692</v>
      </c>
      <c r="Q55" s="22">
        <f>Target_AM[[#This Row],[PROPORSI]]*VLOOKUP(Target_AM[[#This Row],[NIPNAS]],Target_CC[],COLUMN(C$2)+9,0)</f>
        <v>358904.34782608692</v>
      </c>
      <c r="R55" s="22">
        <f>Target_AM[[#This Row],[PROPORSI]]*VLOOKUP(Target_AM[[#This Row],[NIPNAS]],Target_CC[],COLUMN(D$2)+9,0)</f>
        <v>358904.34782608692</v>
      </c>
      <c r="S55" s="22">
        <f>Target_AM[[#This Row],[PROPORSI]]*VLOOKUP(Target_AM[[#This Row],[NIPNAS]],Target_CC[],COLUMN(E$2)+9,0)</f>
        <v>352959.13043478259</v>
      </c>
      <c r="T55" s="22">
        <f>Target_AM[[#This Row],[PROPORSI]]*VLOOKUP(Target_AM[[#This Row],[NIPNAS]],Target_CC[],COLUMN(F$2)+9,0)</f>
        <v>358904.34782608692</v>
      </c>
      <c r="U55" s="22">
        <f>Target_AM[[#This Row],[PROPORSI]]*VLOOKUP(Target_AM[[#This Row],[NIPNAS]],Target_CC[],COLUMN(G$2)+9,0)</f>
        <v>376740</v>
      </c>
      <c r="V55" s="22">
        <f>Target_AM[[#This Row],[PROPORSI]]*VLOOKUP(Target_AM[[#This Row],[NIPNAS]],Target_CC[],COLUMN(H$2)+9,0)</f>
        <v>364849.5652173913</v>
      </c>
      <c r="W55" s="22">
        <f>Target_AM[[#This Row],[PROPORSI]]*VLOOKUP(Target_AM[[#This Row],[NIPNAS]],Target_CC[],COLUMN(I$2)+9,0)</f>
        <v>364849.5652173913</v>
      </c>
      <c r="X55" s="22">
        <f>Target_AM[[#This Row],[PROPORSI]]*VLOOKUP(Target_AM[[#This Row],[NIPNAS]],Target_CC[],COLUMN(J$2)+9,0)</f>
        <v>376740</v>
      </c>
      <c r="Y55" s="22">
        <f>Target_AM[[#This Row],[PROPORSI]]*VLOOKUP(Target_AM[[#This Row],[NIPNAS]],Target_CC[],COLUMN(K$2)+9,0)</f>
        <v>358904.34782608692</v>
      </c>
      <c r="Z55" s="22">
        <f>Target_AM[[#This Row],[PROPORSI]]*VLOOKUP(Target_AM[[#This Row],[NIPNAS]],Target_CC[],COLUMN(L$2)+9,0)</f>
        <v>370794.78260869568</v>
      </c>
      <c r="AA55" s="22">
        <f>Target_AM[[#This Row],[PROPORSI]]*VLOOKUP(Target_AM[[#This Row],[NIPNAS]],Target_CC[],COLUMN(M$2)+9,0)</f>
        <v>4366304.347826086</v>
      </c>
      <c r="AB55" s="22">
        <f>Target_AM[[#This Row],[PROPORSI]]*VLOOKUP(Target_AM[[#This Row],[NIPNAS]],Target_CC[],COLUMN(N$2)+9,0)</f>
        <v>10077970.349691631</v>
      </c>
      <c r="AC55" s="22">
        <f>Target_AM[[#This Row],[PROPORSI]]*VLOOKUP(Target_AM[[#This Row],[NIPNAS]],Target_CC[],COLUMN(O$2)+9,0)</f>
        <v>66892743.705491006</v>
      </c>
      <c r="AD55" s="22">
        <f>Target_AM[[#This Row],[PROPORSI]]*VLOOKUP(Target_AM[[#This Row],[NIPNAS]],Target_CC[],COLUMN(P$2)+9,0)</f>
        <v>59351845.490695611</v>
      </c>
      <c r="AE55" s="22">
        <f>Target_AM[[#This Row],[PROPORSI]]*VLOOKUP(Target_AM[[#This Row],[NIPNAS]],Target_CC[],COLUMN(Q$2)+9,0)</f>
        <v>43979197.462038428</v>
      </c>
      <c r="AF55" s="22">
        <f>Target_AM[[#This Row],[PROPORSI]]*VLOOKUP(Target_AM[[#This Row],[NIPNAS]],Target_CC[],COLUMN(R$2)+9,0)</f>
        <v>45021672.309305824</v>
      </c>
      <c r="AG55" s="22">
        <f>Target_AM[[#This Row],[PROPORSI]]*VLOOKUP(Target_AM[[#This Row],[NIPNAS]],Target_CC[],COLUMN(S$2)+9,0)</f>
        <v>45411080.389581136</v>
      </c>
      <c r="AH55" s="22">
        <f>Target_AM[[#This Row],[PROPORSI]]*VLOOKUP(Target_AM[[#This Row],[NIPNAS]],Target_CC[],COLUMN(T$2)+9,0)</f>
        <v>55721823.320880622</v>
      </c>
      <c r="AI55" s="22">
        <f>Target_AM[[#This Row],[PROPORSI]]*VLOOKUP(Target_AM[[#This Row],[NIPNAS]],Target_CC[],COLUMN(U$2)+9,0)</f>
        <v>54797007.024944872</v>
      </c>
      <c r="AJ55" s="22">
        <f>Target_AM[[#This Row],[PROPORSI]]*VLOOKUP(Target_AM[[#This Row],[NIPNAS]],Target_CC[],COLUMN(V$2)+9,0)</f>
        <v>54762912.13048587</v>
      </c>
      <c r="AK55" s="22">
        <f>Target_AM[[#This Row],[PROPORSI]]*VLOOKUP(Target_AM[[#This Row],[NIPNAS]],Target_CC[],COLUMN(W$2)+9,0)</f>
        <v>55547750.789465971</v>
      </c>
      <c r="AL55" s="22">
        <f>Target_AM[[#This Row],[PROPORSI]]*VLOOKUP(Target_AM[[#This Row],[NIPNAS]],Target_CC[],COLUMN(X$2)+9,0)</f>
        <v>54285636.22818286</v>
      </c>
      <c r="AM55" s="22">
        <f>Target_AM[[#This Row],[PROPORSI]]*VLOOKUP(Target_AM[[#This Row],[NIPNAS]],Target_CC[],COLUMN(Y$2)+9,0)</f>
        <v>54150360.799236186</v>
      </c>
      <c r="AN55" s="22">
        <f>Target_AM[[#This Row],[PROPORSI]]*VLOOKUP(Target_AM[[#This Row],[NIPNAS]],Target_CC[],COLUMN(Z$2)+9,0)</f>
        <v>600000000</v>
      </c>
      <c r="AO55" s="22">
        <f>Target_AM[[#This Row],[PROPORSI]]*VLOOKUP(Target_AM[[#This Row],[NIPNAS]],Target_CC[],COLUMN(AA$2)+9,0)</f>
        <v>10442819.914909022</v>
      </c>
      <c r="AP55" s="22">
        <f>Target_AM[[#This Row],[PROPORSI]]*VLOOKUP(Target_AM[[#This Row],[NIPNAS]],Target_CC[],COLUMN(AB$2)+9,0)</f>
        <v>67251648.0533171</v>
      </c>
      <c r="AQ55" s="22">
        <f>Target_AM[[#This Row],[PROPORSI]]*VLOOKUP(Target_AM[[#This Row],[NIPNAS]],Target_CC[],COLUMN(AC$2)+9,0)</f>
        <v>59710749.838521697</v>
      </c>
      <c r="AR55" s="22">
        <f>Target_AM[[#This Row],[PROPORSI]]*VLOOKUP(Target_AM[[#This Row],[NIPNAS]],Target_CC[],COLUMN(AD$2)+9,0)</f>
        <v>44338101.809864514</v>
      </c>
      <c r="AS55" s="22">
        <f>Target_AM[[#This Row],[PROPORSI]]*VLOOKUP(Target_AM[[#This Row],[NIPNAS]],Target_CC[],COLUMN(AE$2)+9,0)</f>
        <v>45374631.439740606</v>
      </c>
      <c r="AT55" s="22">
        <f>Target_AM[[#This Row],[PROPORSI]]*VLOOKUP(Target_AM[[#This Row],[NIPNAS]],Target_CC[],COLUMN(AF$2)+9,0)</f>
        <v>45769984.737407222</v>
      </c>
      <c r="AU55" s="22">
        <f>Target_AM[[#This Row],[PROPORSI]]*VLOOKUP(Target_AM[[#This Row],[NIPNAS]],Target_CC[],COLUMN(AG$2)+9,0)</f>
        <v>56098563.320880622</v>
      </c>
      <c r="AV55" s="22">
        <f>Target_AM[[#This Row],[PROPORSI]]*VLOOKUP(Target_AM[[#This Row],[NIPNAS]],Target_CC[],COLUMN(AH$2)+9,0)</f>
        <v>55161856.590162262</v>
      </c>
      <c r="AW55" s="22">
        <f>Target_AM[[#This Row],[PROPORSI]]*VLOOKUP(Target_AM[[#This Row],[NIPNAS]],Target_CC[],COLUMN(AI$2)+9,0)</f>
        <v>55127761.695703261</v>
      </c>
      <c r="AX55" s="22">
        <f>Target_AM[[#This Row],[PROPORSI]]*VLOOKUP(Target_AM[[#This Row],[NIPNAS]],Target_CC[],COLUMN(AJ$2)+9,0)</f>
        <v>55924490.789465971</v>
      </c>
      <c r="AY55" s="22">
        <f>Target_AM[[#This Row],[PROPORSI]]*VLOOKUP(Target_AM[[#This Row],[NIPNAS]],Target_CC[],COLUMN(AK$2)+9,0)</f>
        <v>54644540.576008946</v>
      </c>
      <c r="AZ55" s="22">
        <f>Target_AM[[#This Row],[PROPORSI]]*VLOOKUP(Target_AM[[#This Row],[NIPNAS]],Target_CC[],COLUMN(AL$2)+9,0)</f>
        <v>54521155.581844881</v>
      </c>
      <c r="BA55" s="22">
        <f>Target_AM[[#This Row],[PROPORSI]]*VLOOKUP(Target_AM[[#This Row],[NIPNAS]],Target_CC[],COLUMN(AM$2)+9,0)</f>
        <v>604366304.34782624</v>
      </c>
      <c r="BB55" s="22">
        <f>Target_AM[[#This Row],[PROPORSI]]*VLOOKUP(Target_AM[[#This Row],[NIPNAS]],Target_CC[],COLUMN(AN$2)+9,0)</f>
        <v>796863.30820967699</v>
      </c>
      <c r="BC55" s="22">
        <f>Target_AM[[#This Row],[PROPORSI]]*VLOOKUP(Target_AM[[#This Row],[NIPNAS]],Target_CC[],COLUMN(AO$2)+9,0)</f>
        <v>800269.65865466127</v>
      </c>
      <c r="BD55" s="22">
        <f>Target_AM[[#This Row],[PROPORSI]]*VLOOKUP(Target_AM[[#This Row],[NIPNAS]],Target_CC[],COLUMN(AP$2)+9,0)</f>
        <v>796383.74222546432</v>
      </c>
      <c r="BE55" s="22">
        <f>Target_AM[[#This Row],[PROPORSI]]*VLOOKUP(Target_AM[[#This Row],[NIPNAS]],Target_CC[],COLUMN(AQ$2)+9,0)</f>
        <v>786372.70589999668</v>
      </c>
      <c r="BF55" s="22">
        <f>Target_AM[[#This Row],[PROPORSI]]*VLOOKUP(Target_AM[[#This Row],[NIPNAS]],Target_CC[],COLUMN(AR$2)+9,0)</f>
        <v>793935.84157823003</v>
      </c>
      <c r="BG55" s="22">
        <f>Target_AM[[#This Row],[PROPORSI]]*VLOOKUP(Target_AM[[#This Row],[NIPNAS]],Target_CC[],COLUMN(AS$2)+9,0)</f>
        <v>797473.19103742542</v>
      </c>
      <c r="BH55" s="22">
        <f>Target_AM[[#This Row],[PROPORSI]]*VLOOKUP(Target_AM[[#This Row],[NIPNAS]],Target_CC[],COLUMN(AT$2)+9,0)</f>
        <v>878692.33517508185</v>
      </c>
      <c r="BI55" s="22">
        <f>Target_AM[[#This Row],[PROPORSI]]*VLOOKUP(Target_AM[[#This Row],[NIPNAS]],Target_CC[],COLUMN(AU$2)+9,0)</f>
        <v>870481.88695162872</v>
      </c>
      <c r="BJ55" s="22">
        <f>Target_AM[[#This Row],[PROPORSI]]*VLOOKUP(Target_AM[[#This Row],[NIPNAS]],Target_CC[],COLUMN(AV$2)+9,0)</f>
        <v>870215.56851381448</v>
      </c>
      <c r="BK55" s="22">
        <f>Target_AM[[#This Row],[PROPORSI]]*VLOOKUP(Target_AM[[#This Row],[NIPNAS]],Target_CC[],COLUMN(AW$2)+9,0)</f>
        <v>877332.63820671383</v>
      </c>
      <c r="BL55" s="22">
        <f>Target_AM[[#This Row],[PROPORSI]]*VLOOKUP(Target_AM[[#This Row],[NIPNAS]],Target_CC[],COLUMN(AX$2)+9,0)</f>
        <v>865994.21097005485</v>
      </c>
      <c r="BM55" s="22">
        <f>Target_AM[[#This Row],[PROPORSI]]*VLOOKUP(Target_AM[[#This Row],[NIPNAS]],Target_CC[],COLUMN(AY$2)+9,0)</f>
        <v>865984.912577254</v>
      </c>
      <c r="BN55" s="22">
        <f>Target_AM[[#This Row],[PROPORSI]]*VLOOKUP(Target_AM[[#This Row],[NIPNAS]],Target_CC[],COLUMN(AZ$2)+9,0)</f>
        <v>10000000.000000004</v>
      </c>
      <c r="BO55" s="22">
        <f>Target_AM[[#This Row],[PROPORSI]]*VLOOKUP(Target_AM[[#This Row],[NIPNAS]],Target_CC[],COLUMN(BA$2)+9,0)</f>
        <v>240000</v>
      </c>
      <c r="BP55" s="22">
        <f>Target_AM[[#This Row],[PROPORSI]]*VLOOKUP(Target_AM[[#This Row],[NIPNAS]],Target_CC[],COLUMN(BB$2)+9,0)</f>
        <v>240000</v>
      </c>
      <c r="BQ55" s="22">
        <f>Target_AM[[#This Row],[PROPORSI]]*VLOOKUP(Target_AM[[#This Row],[NIPNAS]],Target_CC[],COLUMN(BC$2)+9,0)</f>
        <v>240000</v>
      </c>
      <c r="BR55" s="22">
        <f>Target_AM[[#This Row],[PROPORSI]]*VLOOKUP(Target_AM[[#This Row],[NIPNAS]],Target_CC[],COLUMN(BD$2)+9,0)</f>
        <v>240000</v>
      </c>
      <c r="BS55" s="22">
        <f>Target_AM[[#This Row],[PROPORSI]]*VLOOKUP(Target_AM[[#This Row],[NIPNAS]],Target_CC[],COLUMN(BE$2)+9,0)</f>
        <v>240000</v>
      </c>
      <c r="BT55" s="22">
        <f>Target_AM[[#This Row],[PROPORSI]]*VLOOKUP(Target_AM[[#This Row],[NIPNAS]],Target_CC[],COLUMN(BF$2)+9,0)</f>
        <v>240000</v>
      </c>
      <c r="BU55" s="22">
        <f>Target_AM[[#This Row],[PROPORSI]]*VLOOKUP(Target_AM[[#This Row],[NIPNAS]],Target_CC[],COLUMN(BG$2)+9,0)</f>
        <v>240000</v>
      </c>
      <c r="BV55" s="22">
        <f>Target_AM[[#This Row],[PROPORSI]]*VLOOKUP(Target_AM[[#This Row],[NIPNAS]],Target_CC[],COLUMN(BH$2)+9,0)</f>
        <v>240000</v>
      </c>
      <c r="BW55" s="22">
        <f>Target_AM[[#This Row],[PROPORSI]]*VLOOKUP(Target_AM[[#This Row],[NIPNAS]],Target_CC[],COLUMN(BI$2)+9,0)</f>
        <v>240000</v>
      </c>
      <c r="BX55" s="22">
        <f>Target_AM[[#This Row],[PROPORSI]]*VLOOKUP(Target_AM[[#This Row],[NIPNAS]],Target_CC[],COLUMN(BJ$2)+9,0)</f>
        <v>240000</v>
      </c>
      <c r="BY55" s="22">
        <f>Target_AM[[#This Row],[PROPORSI]]*VLOOKUP(Target_AM[[#This Row],[NIPNAS]],Target_CC[],COLUMN(BK$2)+9,0)</f>
        <v>240000</v>
      </c>
      <c r="BZ55" s="22">
        <f>Target_AM[[#This Row],[PROPORSI]]*VLOOKUP(Target_AM[[#This Row],[NIPNAS]],Target_CC[],COLUMN(BL$2)+9,0)</f>
        <v>240000</v>
      </c>
      <c r="CA55" s="22">
        <f>Target_AM[[#This Row],[PROPORSI]]*VLOOKUP(Target_AM[[#This Row],[NIPNAS]],Target_CC[],COLUMN(BM$2)+9,0)</f>
        <v>2880000</v>
      </c>
      <c r="CB55" s="22">
        <f>Target_AM[[#This Row],[PROPORSI]]*VLOOKUP(Target_AM[[#This Row],[NIPNAS]],Target_CC[],COLUMN(BN$2)+9,0)</f>
        <v>0</v>
      </c>
      <c r="CC55" s="22">
        <f>Target_AM[[#This Row],[PROPORSI]]*VLOOKUP(Target_AM[[#This Row],[NIPNAS]],Target_CC[],COLUMN(BO$2)+9,0)</f>
        <v>0</v>
      </c>
      <c r="CD55" s="22">
        <f>Target_AM[[#This Row],[PROPORSI]]*VLOOKUP(Target_AM[[#This Row],[NIPNAS]],Target_CC[],COLUMN(BP$2)+9,0)</f>
        <v>0</v>
      </c>
      <c r="CE55" s="22">
        <f>Target_AM[[#This Row],[PROPORSI]]*VLOOKUP(Target_AM[[#This Row],[NIPNAS]],Target_CC[],COLUMN(BQ$2)+9,0)</f>
        <v>0</v>
      </c>
      <c r="CF55" s="22">
        <f>Target_AM[[#This Row],[PROPORSI]]*VLOOKUP(Target_AM[[#This Row],[NIPNAS]],Target_CC[],COLUMN(BR$2)+9,0)</f>
        <v>0</v>
      </c>
      <c r="CG55" s="22">
        <f>Target_AM[[#This Row],[PROPORSI]]*VLOOKUP(Target_AM[[#This Row],[NIPNAS]],Target_CC[],COLUMN(BS$2)+9,0)</f>
        <v>0</v>
      </c>
      <c r="CH55" s="22">
        <f>Target_AM[[#This Row],[PROPORSI]]*VLOOKUP(Target_AM[[#This Row],[NIPNAS]],Target_CC[],COLUMN(BT$2)+9,0)</f>
        <v>0</v>
      </c>
      <c r="CI55" s="22">
        <f>Target_AM[[#This Row],[PROPORSI]]*VLOOKUP(Target_AM[[#This Row],[NIPNAS]],Target_CC[],COLUMN(BU$2)+9,0)</f>
        <v>0</v>
      </c>
      <c r="CJ55" s="22">
        <f>Target_AM[[#This Row],[PROPORSI]]*VLOOKUP(Target_AM[[#This Row],[NIPNAS]],Target_CC[],COLUMN(BV$2)+9,0)</f>
        <v>0</v>
      </c>
      <c r="CK55" s="22">
        <f>Target_AM[[#This Row],[PROPORSI]]*VLOOKUP(Target_AM[[#This Row],[NIPNAS]],Target_CC[],COLUMN(BW$2)+9,0)</f>
        <v>0</v>
      </c>
      <c r="CL55" s="22">
        <f>Target_AM[[#This Row],[PROPORSI]]*VLOOKUP(Target_AM[[#This Row],[NIPNAS]],Target_CC[],COLUMN(BX$2)+9,0)</f>
        <v>0</v>
      </c>
      <c r="CM55" s="22">
        <f>Target_AM[[#This Row],[PROPORSI]]*VLOOKUP(Target_AM[[#This Row],[NIPNAS]],Target_CC[],COLUMN(BY$2)+9,0)</f>
        <v>0</v>
      </c>
      <c r="CN55" s="22">
        <f>Target_AM[[#This Row],[PROPORSI]]*VLOOKUP(Target_AM[[#This Row],[NIPNAS]],Target_CC[],COLUMN(BZ$2)+9,0)</f>
        <v>0</v>
      </c>
      <c r="CO55" s="22">
        <f>Target_AM[[#This Row],[PROPORSI]]*VLOOKUP(Target_AM[[#This Row],[NIPNAS]],Target_CC[],COLUMN(CA$2)+9,0)</f>
        <v>240000</v>
      </c>
      <c r="CP55" s="22">
        <f>Target_AM[[#This Row],[PROPORSI]]*VLOOKUP(Target_AM[[#This Row],[NIPNAS]],Target_CC[],COLUMN(CB$2)+9,0)</f>
        <v>240000</v>
      </c>
      <c r="CQ55" s="22">
        <f>Target_AM[[#This Row],[PROPORSI]]*VLOOKUP(Target_AM[[#This Row],[NIPNAS]],Target_CC[],COLUMN(CC$2)+9,0)</f>
        <v>240000</v>
      </c>
      <c r="CR55" s="22">
        <f>Target_AM[[#This Row],[PROPORSI]]*VLOOKUP(Target_AM[[#This Row],[NIPNAS]],Target_CC[],COLUMN(CD$2)+9,0)</f>
        <v>240000</v>
      </c>
      <c r="CS55" s="22">
        <f>Target_AM[[#This Row],[PROPORSI]]*VLOOKUP(Target_AM[[#This Row],[NIPNAS]],Target_CC[],COLUMN(CE$2)+9,0)</f>
        <v>240000</v>
      </c>
      <c r="CT55" s="22">
        <f>Target_AM[[#This Row],[PROPORSI]]*VLOOKUP(Target_AM[[#This Row],[NIPNAS]],Target_CC[],COLUMN(CF$2)+9,0)</f>
        <v>240000</v>
      </c>
      <c r="CU55" s="22">
        <f>Target_AM[[#This Row],[PROPORSI]]*VLOOKUP(Target_AM[[#This Row],[NIPNAS]],Target_CC[],COLUMN(CG$2)+9,0)</f>
        <v>240000</v>
      </c>
      <c r="CV55" s="22">
        <f>Target_AM[[#This Row],[PROPORSI]]*VLOOKUP(Target_AM[[#This Row],[NIPNAS]],Target_CC[],COLUMN(CH$2)+9,0)</f>
        <v>240000</v>
      </c>
      <c r="CW55" s="22">
        <f>Target_AM[[#This Row],[PROPORSI]]*VLOOKUP(Target_AM[[#This Row],[NIPNAS]],Target_CC[],COLUMN(CI$2)+9,0)</f>
        <v>240000</v>
      </c>
      <c r="CX55" s="22">
        <f>Target_AM[[#This Row],[PROPORSI]]*VLOOKUP(Target_AM[[#This Row],[NIPNAS]],Target_CC[],COLUMN(CJ$2)+9,0)</f>
        <v>240000</v>
      </c>
      <c r="CY55" s="22">
        <f>Target_AM[[#This Row],[PROPORSI]]*VLOOKUP(Target_AM[[#This Row],[NIPNAS]],Target_CC[],COLUMN(CK$2)+9,0)</f>
        <v>240000</v>
      </c>
      <c r="CZ55" s="22">
        <f>Target_AM[[#This Row],[PROPORSI]]*VLOOKUP(Target_AM[[#This Row],[NIPNAS]],Target_CC[],COLUMN(CL$2)+9,0)</f>
        <v>240000</v>
      </c>
      <c r="DA55" s="22">
        <f>Target_AM[[#This Row],[PROPORSI]]*VLOOKUP(Target_AM[[#This Row],[NIPNAS]],Target_CC[],COLUMN(CM$2)+9,0)</f>
        <v>2880000</v>
      </c>
      <c r="DB55" s="22">
        <f>Target_AM[[#This Row],[PROPORSI]]*VLOOKUP(Target_AM[[#This Row],[NIPNAS]],Target_CC[],COLUMN(CN$2)+9,0)</f>
        <v>0</v>
      </c>
      <c r="DC55" s="22">
        <f>Target_AM[[#This Row],[PROPORSI]]*VLOOKUP(Target_AM[[#This Row],[NIPNAS]],Target_CC[],COLUMN(CO$2)+9,0)</f>
        <v>0</v>
      </c>
      <c r="DD55" s="22">
        <f>Target_AM[[#This Row],[PROPORSI]]*VLOOKUP(Target_AM[[#This Row],[NIPNAS]],Target_CC[],COLUMN(CP$2)+9,0)</f>
        <v>0</v>
      </c>
      <c r="DE55" s="22">
        <f>Target_AM[[#This Row],[PROPORSI]]*VLOOKUP(Target_AM[[#This Row],[NIPNAS]],Target_CC[],COLUMN(CQ$2)+9,0)</f>
        <v>0</v>
      </c>
      <c r="DF55" s="22">
        <f>Target_AM[[#This Row],[PROPORSI]]*VLOOKUP(Target_AM[[#This Row],[NIPNAS]],Target_CC[],COLUMN(CR$2)+9,0)</f>
        <v>0</v>
      </c>
      <c r="DG55" s="22">
        <f>Target_AM[[#This Row],[PROPORSI]]*VLOOKUP(Target_AM[[#This Row],[NIPNAS]],Target_CC[],COLUMN(CS$2)+9,0)</f>
        <v>0</v>
      </c>
      <c r="DH55" s="22">
        <f>Target_AM[[#This Row],[PROPORSI]]*VLOOKUP(Target_AM[[#This Row],[NIPNAS]],Target_CC[],COLUMN(CT$2)+9,0)</f>
        <v>0</v>
      </c>
      <c r="DI55" s="22">
        <f>Target_AM[[#This Row],[PROPORSI]]*VLOOKUP(Target_AM[[#This Row],[NIPNAS]],Target_CC[],COLUMN(CU$2)+9,0)</f>
        <v>0</v>
      </c>
      <c r="DJ55" s="22">
        <f>Target_AM[[#This Row],[PROPORSI]]*VLOOKUP(Target_AM[[#This Row],[NIPNAS]],Target_CC[],COLUMN(CV$2)+9,0)</f>
        <v>0</v>
      </c>
      <c r="DK55" s="22">
        <f>Target_AM[[#This Row],[PROPORSI]]*VLOOKUP(Target_AM[[#This Row],[NIPNAS]],Target_CC[],COLUMN(CW$2)+9,0)</f>
        <v>0</v>
      </c>
      <c r="DL55" s="22">
        <f>Target_AM[[#This Row],[PROPORSI]]*VLOOKUP(Target_AM[[#This Row],[NIPNAS]],Target_CC[],COLUMN(CX$2)+9,0)</f>
        <v>0</v>
      </c>
      <c r="DM55" s="22">
        <f>Target_AM[[#This Row],[PROPORSI]]*VLOOKUP(Target_AM[[#This Row],[NIPNAS]],Target_CC[],COLUMN(CY$2)+9,0)</f>
        <v>0</v>
      </c>
      <c r="DN55" s="22">
        <f>Target_AM[[#This Row],[PROPORSI]]*VLOOKUP(Target_AM[[#This Row],[NIPNAS]],Target_CC[],COLUMN(CZ$2)+9,0)</f>
        <v>0</v>
      </c>
      <c r="DO55" s="22">
        <f>Target_AM[[#This Row],[PROPORSI]]*VLOOKUP(Target_AM[[#This Row],[NIPNAS]],Target_CC[],COLUMN(DA$2)+9,0)</f>
        <v>0</v>
      </c>
      <c r="DP55" s="22">
        <f>Target_AM[[#This Row],[PROPORSI]]*VLOOKUP(Target_AM[[#This Row],[NIPNAS]],Target_CC[],COLUMN(DB$2)+9,0)</f>
        <v>0</v>
      </c>
      <c r="DQ55" s="22">
        <f>Target_AM[[#This Row],[PROPORSI]]*VLOOKUP(Target_AM[[#This Row],[NIPNAS]],Target_CC[],COLUMN(DC$2)+9,0)</f>
        <v>0</v>
      </c>
      <c r="DR55" s="22">
        <f>Target_AM[[#This Row],[PROPORSI]]*VLOOKUP(Target_AM[[#This Row],[NIPNAS]],Target_CC[],COLUMN(DD$2)+9,0)</f>
        <v>0</v>
      </c>
      <c r="DS55" s="22">
        <f>Target_AM[[#This Row],[PROPORSI]]*VLOOKUP(Target_AM[[#This Row],[NIPNAS]],Target_CC[],COLUMN(DE$2)+9,0)</f>
        <v>0</v>
      </c>
      <c r="DT55" s="22">
        <f>Target_AM[[#This Row],[PROPORSI]]*VLOOKUP(Target_AM[[#This Row],[NIPNAS]],Target_CC[],COLUMN(DF$2)+9,0)</f>
        <v>0</v>
      </c>
      <c r="DU55" s="22">
        <f>Target_AM[[#This Row],[PROPORSI]]*VLOOKUP(Target_AM[[#This Row],[NIPNAS]],Target_CC[],COLUMN(DG$2)+9,0)</f>
        <v>0</v>
      </c>
      <c r="DV55" s="22">
        <f>Target_AM[[#This Row],[PROPORSI]]*VLOOKUP(Target_AM[[#This Row],[NIPNAS]],Target_CC[],COLUMN(DH$2)+9,0)</f>
        <v>0</v>
      </c>
      <c r="DW55" s="22">
        <f>Target_AM[[#This Row],[PROPORSI]]*VLOOKUP(Target_AM[[#This Row],[NIPNAS]],Target_CC[],COLUMN(DI$2)+9,0)</f>
        <v>0</v>
      </c>
      <c r="DX55" s="22">
        <f>Target_AM[[#This Row],[PROPORSI]]*VLOOKUP(Target_AM[[#This Row],[NIPNAS]],Target_CC[],COLUMN(DJ$2)+9,0)</f>
        <v>0</v>
      </c>
      <c r="DY55" s="22">
        <f>Target_AM[[#This Row],[PROPORSI]]*VLOOKUP(Target_AM[[#This Row],[NIPNAS]],Target_CC[],COLUMN(DK$2)+9,0)</f>
        <v>0</v>
      </c>
      <c r="DZ55" s="22">
        <f>Target_AM[[#This Row],[PROPORSI]]*VLOOKUP(Target_AM[[#This Row],[NIPNAS]],Target_CC[],COLUMN(DL$2)+9,0)</f>
        <v>0</v>
      </c>
      <c r="EA55" s="22">
        <f>Target_AM[[#This Row],[PROPORSI]]*VLOOKUP(Target_AM[[#This Row],[NIPNAS]],Target_CC[],COLUMN(DM$2)+9,0)</f>
        <v>0</v>
      </c>
    </row>
    <row r="56" spans="2:131" x14ac:dyDescent="0.3">
      <c r="B56">
        <v>910203</v>
      </c>
      <c r="C56" t="s">
        <v>1050</v>
      </c>
      <c r="D56">
        <v>1</v>
      </c>
      <c r="E56" s="8">
        <v>45658</v>
      </c>
      <c r="F56">
        <v>5569163</v>
      </c>
      <c r="G56" t="s">
        <v>946</v>
      </c>
      <c r="J56" t="s">
        <v>875</v>
      </c>
      <c r="K56" t="s">
        <v>19</v>
      </c>
      <c r="L56" t="s">
        <v>159</v>
      </c>
      <c r="M56" t="s">
        <v>18</v>
      </c>
      <c r="N56" s="23">
        <f>Target_AM[[#This Row],[PROPORSI]]*VLOOKUP(Target_AM[[#This Row],[NIPNAS]],Target_CC[],9,0)</f>
        <v>1158138950</v>
      </c>
      <c r="O56" s="22">
        <f>Target_AM[[#This Row],[PROPORSI]]*VLOOKUP(Target_AM[[#This Row],[NIPNAS]],Target_CC[],COLUMN(A$2)+9,0)</f>
        <v>50449178.006956518</v>
      </c>
      <c r="P56" s="22">
        <f>Target_AM[[#This Row],[PROPORSI]]*VLOOKUP(Target_AM[[#This Row],[NIPNAS]],Target_CC[],COLUMN(B$2)+9,0)</f>
        <v>50339227.53043478</v>
      </c>
      <c r="Q56" s="22">
        <f>Target_AM[[#This Row],[PROPORSI]]*VLOOKUP(Target_AM[[#This Row],[NIPNAS]],Target_CC[],COLUMN(C$2)+9,0)</f>
        <v>50339227.53043478</v>
      </c>
      <c r="R56" s="22">
        <f>Target_AM[[#This Row],[PROPORSI]]*VLOOKUP(Target_AM[[#This Row],[NIPNAS]],Target_CC[],COLUMN(D$2)+9,0)</f>
        <v>50339227.53043478</v>
      </c>
      <c r="S56" s="22">
        <f>Target_AM[[#This Row],[PROPORSI]]*VLOOKUP(Target_AM[[#This Row],[NIPNAS]],Target_CC[],COLUMN(E$2)+9,0)</f>
        <v>50229277.053913042</v>
      </c>
      <c r="T56" s="22">
        <f>Target_AM[[#This Row],[PROPORSI]]*VLOOKUP(Target_AM[[#This Row],[NIPNAS]],Target_CC[],COLUMN(F$2)+9,0)</f>
        <v>50339227.53043478</v>
      </c>
      <c r="U56" s="22">
        <f>Target_AM[[#This Row],[PROPORSI]]*VLOOKUP(Target_AM[[#This Row],[NIPNAS]],Target_CC[],COLUMN(G$2)+9,0)</f>
        <v>50669078.960000001</v>
      </c>
      <c r="V56" s="22">
        <f>Target_AM[[#This Row],[PROPORSI]]*VLOOKUP(Target_AM[[#This Row],[NIPNAS]],Target_CC[],COLUMN(H$2)+9,0)</f>
        <v>50449178.006956518</v>
      </c>
      <c r="W56" s="22">
        <f>Target_AM[[#This Row],[PROPORSI]]*VLOOKUP(Target_AM[[#This Row],[NIPNAS]],Target_CC[],COLUMN(I$2)+9,0)</f>
        <v>50449178.006956518</v>
      </c>
      <c r="X56" s="22">
        <f>Target_AM[[#This Row],[PROPORSI]]*VLOOKUP(Target_AM[[#This Row],[NIPNAS]],Target_CC[],COLUMN(J$2)+9,0)</f>
        <v>50669078.960000001</v>
      </c>
      <c r="Y56" s="22">
        <f>Target_AM[[#This Row],[PROPORSI]]*VLOOKUP(Target_AM[[#This Row],[NIPNAS]],Target_CC[],COLUMN(K$2)+9,0)</f>
        <v>50339227.53043478</v>
      </c>
      <c r="Z56" s="22">
        <f>Target_AM[[#This Row],[PROPORSI]]*VLOOKUP(Target_AM[[#This Row],[NIPNAS]],Target_CC[],COLUMN(L$2)+9,0)</f>
        <v>50559128.483478263</v>
      </c>
      <c r="AA56" s="22">
        <f>Target_AM[[#This Row],[PROPORSI]]*VLOOKUP(Target_AM[[#This Row],[NIPNAS]],Target_CC[],COLUMN(M$2)+9,0)</f>
        <v>605170235.13043475</v>
      </c>
      <c r="AB56" s="22">
        <f>Target_AM[[#This Row],[PROPORSI]]*VLOOKUP(Target_AM[[#This Row],[NIPNAS]],Target_CC[],COLUMN(N$2)+9,0)</f>
        <v>3359323.4498972106</v>
      </c>
      <c r="AC56" s="22">
        <f>Target_AM[[#This Row],[PROPORSI]]*VLOOKUP(Target_AM[[#This Row],[NIPNAS]],Target_CC[],COLUMN(O$2)+9,0)</f>
        <v>22297581.23516367</v>
      </c>
      <c r="AD56" s="22">
        <f>Target_AM[[#This Row],[PROPORSI]]*VLOOKUP(Target_AM[[#This Row],[NIPNAS]],Target_CC[],COLUMN(P$2)+9,0)</f>
        <v>19783948.496898536</v>
      </c>
      <c r="AE56" s="22">
        <f>Target_AM[[#This Row],[PROPORSI]]*VLOOKUP(Target_AM[[#This Row],[NIPNAS]],Target_CC[],COLUMN(Q$2)+9,0)</f>
        <v>14659732.487346141</v>
      </c>
      <c r="AF56" s="22">
        <f>Target_AM[[#This Row],[PROPORSI]]*VLOOKUP(Target_AM[[#This Row],[NIPNAS]],Target_CC[],COLUMN(R$2)+9,0)</f>
        <v>15007224.103101941</v>
      </c>
      <c r="AG56" s="22">
        <f>Target_AM[[#This Row],[PROPORSI]]*VLOOKUP(Target_AM[[#This Row],[NIPNAS]],Target_CC[],COLUMN(S$2)+9,0)</f>
        <v>15137026.796527045</v>
      </c>
      <c r="AH56" s="22">
        <f>Target_AM[[#This Row],[PROPORSI]]*VLOOKUP(Target_AM[[#This Row],[NIPNAS]],Target_CC[],COLUMN(T$2)+9,0)</f>
        <v>18573941.106960207</v>
      </c>
      <c r="AI56" s="22">
        <f>Target_AM[[#This Row],[PROPORSI]]*VLOOKUP(Target_AM[[#This Row],[NIPNAS]],Target_CC[],COLUMN(U$2)+9,0)</f>
        <v>18265669.00831496</v>
      </c>
      <c r="AJ56" s="22">
        <f>Target_AM[[#This Row],[PROPORSI]]*VLOOKUP(Target_AM[[#This Row],[NIPNAS]],Target_CC[],COLUMN(V$2)+9,0)</f>
        <v>18254304.04349529</v>
      </c>
      <c r="AK56" s="22">
        <f>Target_AM[[#This Row],[PROPORSI]]*VLOOKUP(Target_AM[[#This Row],[NIPNAS]],Target_CC[],COLUMN(W$2)+9,0)</f>
        <v>18515916.92982199</v>
      </c>
      <c r="AL56" s="22">
        <f>Target_AM[[#This Row],[PROPORSI]]*VLOOKUP(Target_AM[[#This Row],[NIPNAS]],Target_CC[],COLUMN(X$2)+9,0)</f>
        <v>18095212.076060954</v>
      </c>
      <c r="AM56" s="22">
        <f>Target_AM[[#This Row],[PROPORSI]]*VLOOKUP(Target_AM[[#This Row],[NIPNAS]],Target_CC[],COLUMN(Y$2)+9,0)</f>
        <v>18050120.266412061</v>
      </c>
      <c r="AN56" s="22">
        <f>Target_AM[[#This Row],[PROPORSI]]*VLOOKUP(Target_AM[[#This Row],[NIPNAS]],Target_CC[],COLUMN(Z$2)+9,0)</f>
        <v>200000000</v>
      </c>
      <c r="AO56" s="22">
        <f>Target_AM[[#This Row],[PROPORSI]]*VLOOKUP(Target_AM[[#This Row],[NIPNAS]],Target_CC[],COLUMN(AA$2)+9,0)</f>
        <v>53808501.456853725</v>
      </c>
      <c r="AP56" s="22">
        <f>Target_AM[[#This Row],[PROPORSI]]*VLOOKUP(Target_AM[[#This Row],[NIPNAS]],Target_CC[],COLUMN(AB$2)+9,0)</f>
        <v>72636808.765598446</v>
      </c>
      <c r="AQ56" s="22">
        <f>Target_AM[[#This Row],[PROPORSI]]*VLOOKUP(Target_AM[[#This Row],[NIPNAS]],Target_CC[],COLUMN(AC$2)+9,0)</f>
        <v>70123176.027333319</v>
      </c>
      <c r="AR56" s="22">
        <f>Target_AM[[#This Row],[PROPORSI]]*VLOOKUP(Target_AM[[#This Row],[NIPNAS]],Target_CC[],COLUMN(AD$2)+9,0)</f>
        <v>64998960.017780922</v>
      </c>
      <c r="AS56" s="22">
        <f>Target_AM[[#This Row],[PROPORSI]]*VLOOKUP(Target_AM[[#This Row],[NIPNAS]],Target_CC[],COLUMN(AE$2)+9,0)</f>
        <v>65236501.157014981</v>
      </c>
      <c r="AT56" s="22">
        <f>Target_AM[[#This Row],[PROPORSI]]*VLOOKUP(Target_AM[[#This Row],[NIPNAS]],Target_CC[],COLUMN(AF$2)+9,0)</f>
        <v>65476254.326961823</v>
      </c>
      <c r="AU56" s="22">
        <f>Target_AM[[#This Row],[PROPORSI]]*VLOOKUP(Target_AM[[#This Row],[NIPNAS]],Target_CC[],COLUMN(AG$2)+9,0)</f>
        <v>69243020.066960216</v>
      </c>
      <c r="AV56" s="22">
        <f>Target_AM[[#This Row],[PROPORSI]]*VLOOKUP(Target_AM[[#This Row],[NIPNAS]],Target_CC[],COLUMN(AH$2)+9,0)</f>
        <v>68714847.015271485</v>
      </c>
      <c r="AW56" s="22">
        <f>Target_AM[[#This Row],[PROPORSI]]*VLOOKUP(Target_AM[[#This Row],[NIPNAS]],Target_CC[],COLUMN(AI$2)+9,0)</f>
        <v>68703482.050451815</v>
      </c>
      <c r="AX56" s="22">
        <f>Target_AM[[#This Row],[PROPORSI]]*VLOOKUP(Target_AM[[#This Row],[NIPNAS]],Target_CC[],COLUMN(AJ$2)+9,0)</f>
        <v>69184995.889821991</v>
      </c>
      <c r="AY56" s="22">
        <f>Target_AM[[#This Row],[PROPORSI]]*VLOOKUP(Target_AM[[#This Row],[NIPNAS]],Target_CC[],COLUMN(AK$2)+9,0)</f>
        <v>68434439.606495738</v>
      </c>
      <c r="AZ56" s="22">
        <f>Target_AM[[#This Row],[PROPORSI]]*VLOOKUP(Target_AM[[#This Row],[NIPNAS]],Target_CC[],COLUMN(AL$2)+9,0)</f>
        <v>68609248.749890327</v>
      </c>
      <c r="BA56" s="22">
        <f>Target_AM[[#This Row],[PROPORSI]]*VLOOKUP(Target_AM[[#This Row],[NIPNAS]],Target_CC[],COLUMN(AM$2)+9,0)</f>
        <v>805170235.13043487</v>
      </c>
      <c r="BB56" s="22">
        <f>Target_AM[[#This Row],[PROPORSI]]*VLOOKUP(Target_AM[[#This Row],[NIPNAS]],Target_CC[],COLUMN(AN$2)+9,0)</f>
        <v>398431.6541048385</v>
      </c>
      <c r="BC56" s="22">
        <f>Target_AM[[#This Row],[PROPORSI]]*VLOOKUP(Target_AM[[#This Row],[NIPNAS]],Target_CC[],COLUMN(AO$2)+9,0)</f>
        <v>400134.82932733063</v>
      </c>
      <c r="BD56" s="22">
        <f>Target_AM[[#This Row],[PROPORSI]]*VLOOKUP(Target_AM[[#This Row],[NIPNAS]],Target_CC[],COLUMN(AP$2)+9,0)</f>
        <v>398191.87111273216</v>
      </c>
      <c r="BE56" s="22">
        <f>Target_AM[[#This Row],[PROPORSI]]*VLOOKUP(Target_AM[[#This Row],[NIPNAS]],Target_CC[],COLUMN(AQ$2)+9,0)</f>
        <v>393186.35294999834</v>
      </c>
      <c r="BF56" s="22">
        <f>Target_AM[[#This Row],[PROPORSI]]*VLOOKUP(Target_AM[[#This Row],[NIPNAS]],Target_CC[],COLUMN(AR$2)+9,0)</f>
        <v>396967.92078911501</v>
      </c>
      <c r="BG56" s="22">
        <f>Target_AM[[#This Row],[PROPORSI]]*VLOOKUP(Target_AM[[#This Row],[NIPNAS]],Target_CC[],COLUMN(AS$2)+9,0)</f>
        <v>398736.59551871271</v>
      </c>
      <c r="BH56" s="22">
        <f>Target_AM[[#This Row],[PROPORSI]]*VLOOKUP(Target_AM[[#This Row],[NIPNAS]],Target_CC[],COLUMN(AT$2)+9,0)</f>
        <v>439346.16758754093</v>
      </c>
      <c r="BI56" s="22">
        <f>Target_AM[[#This Row],[PROPORSI]]*VLOOKUP(Target_AM[[#This Row],[NIPNAS]],Target_CC[],COLUMN(AU$2)+9,0)</f>
        <v>435240.94347581436</v>
      </c>
      <c r="BJ56" s="22">
        <f>Target_AM[[#This Row],[PROPORSI]]*VLOOKUP(Target_AM[[#This Row],[NIPNAS]],Target_CC[],COLUMN(AV$2)+9,0)</f>
        <v>435107.78425690724</v>
      </c>
      <c r="BK56" s="22">
        <f>Target_AM[[#This Row],[PROPORSI]]*VLOOKUP(Target_AM[[#This Row],[NIPNAS]],Target_CC[],COLUMN(AW$2)+9,0)</f>
        <v>438666.31910335692</v>
      </c>
      <c r="BL56" s="22">
        <f>Target_AM[[#This Row],[PROPORSI]]*VLOOKUP(Target_AM[[#This Row],[NIPNAS]],Target_CC[],COLUMN(AX$2)+9,0)</f>
        <v>432997.10548502742</v>
      </c>
      <c r="BM56" s="22">
        <f>Target_AM[[#This Row],[PROPORSI]]*VLOOKUP(Target_AM[[#This Row],[NIPNAS]],Target_CC[],COLUMN(AY$2)+9,0)</f>
        <v>432992.456288627</v>
      </c>
      <c r="BN56" s="22">
        <f>Target_AM[[#This Row],[PROPORSI]]*VLOOKUP(Target_AM[[#This Row],[NIPNAS]],Target_CC[],COLUMN(AZ$2)+9,0)</f>
        <v>5000000.0000000019</v>
      </c>
      <c r="BO56" s="22">
        <f>Target_AM[[#This Row],[PROPORSI]]*VLOOKUP(Target_AM[[#This Row],[NIPNAS]],Target_CC[],COLUMN(BA$2)+9,0)</f>
        <v>63904291</v>
      </c>
      <c r="BP56" s="22">
        <f>Target_AM[[#This Row],[PROPORSI]]*VLOOKUP(Target_AM[[#This Row],[NIPNAS]],Target_CC[],COLUMN(BB$2)+9,0)</f>
        <v>59883027</v>
      </c>
      <c r="BQ56" s="22">
        <f>Target_AM[[#This Row],[PROPORSI]]*VLOOKUP(Target_AM[[#This Row],[NIPNAS]],Target_CC[],COLUMN(BC$2)+9,0)</f>
        <v>59896032</v>
      </c>
      <c r="BR56" s="22">
        <f>Target_AM[[#This Row],[PROPORSI]]*VLOOKUP(Target_AM[[#This Row],[NIPNAS]],Target_CC[],COLUMN(BD$2)+9,0)</f>
        <v>57193157.449999996</v>
      </c>
      <c r="BS56" s="22">
        <f>Target_AM[[#This Row],[PROPORSI]]*VLOOKUP(Target_AM[[#This Row],[NIPNAS]],Target_CC[],COLUMN(BE$2)+9,0)</f>
        <v>57193157.449999996</v>
      </c>
      <c r="BT56" s="22">
        <f>Target_AM[[#This Row],[PROPORSI]]*VLOOKUP(Target_AM[[#This Row],[NIPNAS]],Target_CC[],COLUMN(BF$2)+9,0)</f>
        <v>57193157.449999996</v>
      </c>
      <c r="BU56" s="22">
        <f>Target_AM[[#This Row],[PROPORSI]]*VLOOKUP(Target_AM[[#This Row],[NIPNAS]],Target_CC[],COLUMN(BG$2)+9,0)</f>
        <v>57193157.449999996</v>
      </c>
      <c r="BV56" s="22">
        <f>Target_AM[[#This Row],[PROPORSI]]*VLOOKUP(Target_AM[[#This Row],[NIPNAS]],Target_CC[],COLUMN(BH$2)+9,0)</f>
        <v>57193157.449999996</v>
      </c>
      <c r="BW56" s="22">
        <f>Target_AM[[#This Row],[PROPORSI]]*VLOOKUP(Target_AM[[#This Row],[NIPNAS]],Target_CC[],COLUMN(BI$2)+9,0)</f>
        <v>57193157.449999996</v>
      </c>
      <c r="BX56" s="22">
        <f>Target_AM[[#This Row],[PROPORSI]]*VLOOKUP(Target_AM[[#This Row],[NIPNAS]],Target_CC[],COLUMN(BJ$2)+9,0)</f>
        <v>57193157.449999996</v>
      </c>
      <c r="BY56" s="22">
        <f>Target_AM[[#This Row],[PROPORSI]]*VLOOKUP(Target_AM[[#This Row],[NIPNAS]],Target_CC[],COLUMN(BK$2)+9,0)</f>
        <v>57193157.449999996</v>
      </c>
      <c r="BZ56" s="22">
        <f>Target_AM[[#This Row],[PROPORSI]]*VLOOKUP(Target_AM[[#This Row],[NIPNAS]],Target_CC[],COLUMN(BL$2)+9,0)</f>
        <v>57193157.449999996</v>
      </c>
      <c r="CA56" s="22">
        <f>Target_AM[[#This Row],[PROPORSI]]*VLOOKUP(Target_AM[[#This Row],[NIPNAS]],Target_CC[],COLUMN(BM$2)+9,0)</f>
        <v>698421767.05000007</v>
      </c>
      <c r="CB56" s="22">
        <f>Target_AM[[#This Row],[PROPORSI]]*VLOOKUP(Target_AM[[#This Row],[NIPNAS]],Target_CC[],COLUMN(BN$2)+9,0)</f>
        <v>53307831</v>
      </c>
      <c r="CC56" s="22">
        <f>Target_AM[[#This Row],[PROPORSI]]*VLOOKUP(Target_AM[[#This Row],[NIPNAS]],Target_CC[],COLUMN(BO$2)+9,0)</f>
        <v>53307831</v>
      </c>
      <c r="CD56" s="22">
        <f>Target_AM[[#This Row],[PROPORSI]]*VLOOKUP(Target_AM[[#This Row],[NIPNAS]],Target_CC[],COLUMN(BP$2)+9,0)</f>
        <v>53307831</v>
      </c>
      <c r="CE56" s="22">
        <f>Target_AM[[#This Row],[PROPORSI]]*VLOOKUP(Target_AM[[#This Row],[NIPNAS]],Target_CC[],COLUMN(BQ$2)+9,0)</f>
        <v>50642439.449999996</v>
      </c>
      <c r="CF56" s="22">
        <f>Target_AM[[#This Row],[PROPORSI]]*VLOOKUP(Target_AM[[#This Row],[NIPNAS]],Target_CC[],COLUMN(BR$2)+9,0)</f>
        <v>50642439.449999996</v>
      </c>
      <c r="CG56" s="22">
        <f>Target_AM[[#This Row],[PROPORSI]]*VLOOKUP(Target_AM[[#This Row],[NIPNAS]],Target_CC[],COLUMN(BS$2)+9,0)</f>
        <v>50642439.449999996</v>
      </c>
      <c r="CH56" s="22">
        <f>Target_AM[[#This Row],[PROPORSI]]*VLOOKUP(Target_AM[[#This Row],[NIPNAS]],Target_CC[],COLUMN(BT$2)+9,0)</f>
        <v>50642439.449999996</v>
      </c>
      <c r="CI56" s="22">
        <f>Target_AM[[#This Row],[PROPORSI]]*VLOOKUP(Target_AM[[#This Row],[NIPNAS]],Target_CC[],COLUMN(BU$2)+9,0)</f>
        <v>50642439.449999996</v>
      </c>
      <c r="CJ56" s="22">
        <f>Target_AM[[#This Row],[PROPORSI]]*VLOOKUP(Target_AM[[#This Row],[NIPNAS]],Target_CC[],COLUMN(BV$2)+9,0)</f>
        <v>50642439.449999996</v>
      </c>
      <c r="CK56" s="22">
        <f>Target_AM[[#This Row],[PROPORSI]]*VLOOKUP(Target_AM[[#This Row],[NIPNAS]],Target_CC[],COLUMN(BW$2)+9,0)</f>
        <v>50642439.449999996</v>
      </c>
      <c r="CL56" s="22">
        <f>Target_AM[[#This Row],[PROPORSI]]*VLOOKUP(Target_AM[[#This Row],[NIPNAS]],Target_CC[],COLUMN(BX$2)+9,0)</f>
        <v>50642439.449999996</v>
      </c>
      <c r="CM56" s="22">
        <f>Target_AM[[#This Row],[PROPORSI]]*VLOOKUP(Target_AM[[#This Row],[NIPNAS]],Target_CC[],COLUMN(BY$2)+9,0)</f>
        <v>50642439.449999996</v>
      </c>
      <c r="CN56" s="22">
        <f>Target_AM[[#This Row],[PROPORSI]]*VLOOKUP(Target_AM[[#This Row],[NIPNAS]],Target_CC[],COLUMN(BZ$2)+9,0)</f>
        <v>615705448.04999995</v>
      </c>
      <c r="CO56" s="22">
        <f>Target_AM[[#This Row],[PROPORSI]]*VLOOKUP(Target_AM[[#This Row],[NIPNAS]],Target_CC[],COLUMN(CA$2)+9,0)</f>
        <v>7901766</v>
      </c>
      <c r="CP56" s="22">
        <f>Target_AM[[#This Row],[PROPORSI]]*VLOOKUP(Target_AM[[#This Row],[NIPNAS]],Target_CC[],COLUMN(CB$2)+9,0)</f>
        <v>6358924</v>
      </c>
      <c r="CQ56" s="22">
        <f>Target_AM[[#This Row],[PROPORSI]]*VLOOKUP(Target_AM[[#This Row],[NIPNAS]],Target_CC[],COLUMN(CC$2)+9,0)</f>
        <v>6550718</v>
      </c>
      <c r="CR56" s="22">
        <f>Target_AM[[#This Row],[PROPORSI]]*VLOOKUP(Target_AM[[#This Row],[NIPNAS]],Target_CC[],COLUMN(CD$2)+9,0)</f>
        <v>6550718</v>
      </c>
      <c r="CS56" s="22">
        <f>Target_AM[[#This Row],[PROPORSI]]*VLOOKUP(Target_AM[[#This Row],[NIPNAS]],Target_CC[],COLUMN(CE$2)+9,0)</f>
        <v>6550718</v>
      </c>
      <c r="CT56" s="22">
        <f>Target_AM[[#This Row],[PROPORSI]]*VLOOKUP(Target_AM[[#This Row],[NIPNAS]],Target_CC[],COLUMN(CF$2)+9,0)</f>
        <v>6550718</v>
      </c>
      <c r="CU56" s="22">
        <f>Target_AM[[#This Row],[PROPORSI]]*VLOOKUP(Target_AM[[#This Row],[NIPNAS]],Target_CC[],COLUMN(CG$2)+9,0)</f>
        <v>6550718</v>
      </c>
      <c r="CV56" s="22">
        <f>Target_AM[[#This Row],[PROPORSI]]*VLOOKUP(Target_AM[[#This Row],[NIPNAS]],Target_CC[],COLUMN(CH$2)+9,0)</f>
        <v>6550718</v>
      </c>
      <c r="CW56" s="22">
        <f>Target_AM[[#This Row],[PROPORSI]]*VLOOKUP(Target_AM[[#This Row],[NIPNAS]],Target_CC[],COLUMN(CI$2)+9,0)</f>
        <v>6550718</v>
      </c>
      <c r="CX56" s="22">
        <f>Target_AM[[#This Row],[PROPORSI]]*VLOOKUP(Target_AM[[#This Row],[NIPNAS]],Target_CC[],COLUMN(CJ$2)+9,0)</f>
        <v>6550718</v>
      </c>
      <c r="CY56" s="22">
        <f>Target_AM[[#This Row],[PROPORSI]]*VLOOKUP(Target_AM[[#This Row],[NIPNAS]],Target_CC[],COLUMN(CK$2)+9,0)</f>
        <v>6550718</v>
      </c>
      <c r="CZ56" s="22">
        <f>Target_AM[[#This Row],[PROPORSI]]*VLOOKUP(Target_AM[[#This Row],[NIPNAS]],Target_CC[],COLUMN(CL$2)+9,0)</f>
        <v>6550718</v>
      </c>
      <c r="DA56" s="22">
        <f>Target_AM[[#This Row],[PROPORSI]]*VLOOKUP(Target_AM[[#This Row],[NIPNAS]],Target_CC[],COLUMN(CM$2)+9,0)</f>
        <v>79767870</v>
      </c>
      <c r="DB56" s="22">
        <f>Target_AM[[#This Row],[PROPORSI]]*VLOOKUP(Target_AM[[#This Row],[NIPNAS]],Target_CC[],COLUMN(CN$2)+9,0)</f>
        <v>0</v>
      </c>
      <c r="DC56" s="22">
        <f>Target_AM[[#This Row],[PROPORSI]]*VLOOKUP(Target_AM[[#This Row],[NIPNAS]],Target_CC[],COLUMN(CO$2)+9,0)</f>
        <v>0</v>
      </c>
      <c r="DD56" s="22">
        <f>Target_AM[[#This Row],[PROPORSI]]*VLOOKUP(Target_AM[[#This Row],[NIPNAS]],Target_CC[],COLUMN(CP$2)+9,0)</f>
        <v>0</v>
      </c>
      <c r="DE56" s="22">
        <f>Target_AM[[#This Row],[PROPORSI]]*VLOOKUP(Target_AM[[#This Row],[NIPNAS]],Target_CC[],COLUMN(CQ$2)+9,0)</f>
        <v>0</v>
      </c>
      <c r="DF56" s="22">
        <f>Target_AM[[#This Row],[PROPORSI]]*VLOOKUP(Target_AM[[#This Row],[NIPNAS]],Target_CC[],COLUMN(CR$2)+9,0)</f>
        <v>0</v>
      </c>
      <c r="DG56" s="22">
        <f>Target_AM[[#This Row],[PROPORSI]]*VLOOKUP(Target_AM[[#This Row],[NIPNAS]],Target_CC[],COLUMN(CS$2)+9,0)</f>
        <v>0</v>
      </c>
      <c r="DH56" s="22">
        <f>Target_AM[[#This Row],[PROPORSI]]*VLOOKUP(Target_AM[[#This Row],[NIPNAS]],Target_CC[],COLUMN(CT$2)+9,0)</f>
        <v>0</v>
      </c>
      <c r="DI56" s="22">
        <f>Target_AM[[#This Row],[PROPORSI]]*VLOOKUP(Target_AM[[#This Row],[NIPNAS]],Target_CC[],COLUMN(CU$2)+9,0)</f>
        <v>0</v>
      </c>
      <c r="DJ56" s="22">
        <f>Target_AM[[#This Row],[PROPORSI]]*VLOOKUP(Target_AM[[#This Row],[NIPNAS]],Target_CC[],COLUMN(CV$2)+9,0)</f>
        <v>0</v>
      </c>
      <c r="DK56" s="22">
        <f>Target_AM[[#This Row],[PROPORSI]]*VLOOKUP(Target_AM[[#This Row],[NIPNAS]],Target_CC[],COLUMN(CW$2)+9,0)</f>
        <v>0</v>
      </c>
      <c r="DL56" s="22">
        <f>Target_AM[[#This Row],[PROPORSI]]*VLOOKUP(Target_AM[[#This Row],[NIPNAS]],Target_CC[],COLUMN(CX$2)+9,0)</f>
        <v>0</v>
      </c>
      <c r="DM56" s="22">
        <f>Target_AM[[#This Row],[PROPORSI]]*VLOOKUP(Target_AM[[#This Row],[NIPNAS]],Target_CC[],COLUMN(CY$2)+9,0)</f>
        <v>0</v>
      </c>
      <c r="DN56" s="22">
        <f>Target_AM[[#This Row],[PROPORSI]]*VLOOKUP(Target_AM[[#This Row],[NIPNAS]],Target_CC[],COLUMN(CZ$2)+9,0)</f>
        <v>0</v>
      </c>
      <c r="DO56" s="22">
        <f>Target_AM[[#This Row],[PROPORSI]]*VLOOKUP(Target_AM[[#This Row],[NIPNAS]],Target_CC[],COLUMN(DA$2)+9,0)</f>
        <v>0</v>
      </c>
      <c r="DP56" s="22">
        <f>Target_AM[[#This Row],[PROPORSI]]*VLOOKUP(Target_AM[[#This Row],[NIPNAS]],Target_CC[],COLUMN(DB$2)+9,0)</f>
        <v>0</v>
      </c>
      <c r="DQ56" s="22">
        <f>Target_AM[[#This Row],[PROPORSI]]*VLOOKUP(Target_AM[[#This Row],[NIPNAS]],Target_CC[],COLUMN(DC$2)+9,0)</f>
        <v>0</v>
      </c>
      <c r="DR56" s="22">
        <f>Target_AM[[#This Row],[PROPORSI]]*VLOOKUP(Target_AM[[#This Row],[NIPNAS]],Target_CC[],COLUMN(DD$2)+9,0)</f>
        <v>0</v>
      </c>
      <c r="DS56" s="22">
        <f>Target_AM[[#This Row],[PROPORSI]]*VLOOKUP(Target_AM[[#This Row],[NIPNAS]],Target_CC[],COLUMN(DE$2)+9,0)</f>
        <v>0</v>
      </c>
      <c r="DT56" s="22">
        <f>Target_AM[[#This Row],[PROPORSI]]*VLOOKUP(Target_AM[[#This Row],[NIPNAS]],Target_CC[],COLUMN(DF$2)+9,0)</f>
        <v>0</v>
      </c>
      <c r="DU56" s="22">
        <f>Target_AM[[#This Row],[PROPORSI]]*VLOOKUP(Target_AM[[#This Row],[NIPNAS]],Target_CC[],COLUMN(DG$2)+9,0)</f>
        <v>0</v>
      </c>
      <c r="DV56" s="22">
        <f>Target_AM[[#This Row],[PROPORSI]]*VLOOKUP(Target_AM[[#This Row],[NIPNAS]],Target_CC[],COLUMN(DH$2)+9,0)</f>
        <v>0</v>
      </c>
      <c r="DW56" s="22">
        <f>Target_AM[[#This Row],[PROPORSI]]*VLOOKUP(Target_AM[[#This Row],[NIPNAS]],Target_CC[],COLUMN(DI$2)+9,0)</f>
        <v>0</v>
      </c>
      <c r="DX56" s="22">
        <f>Target_AM[[#This Row],[PROPORSI]]*VLOOKUP(Target_AM[[#This Row],[NIPNAS]],Target_CC[],COLUMN(DJ$2)+9,0)</f>
        <v>0</v>
      </c>
      <c r="DY56" s="22">
        <f>Target_AM[[#This Row],[PROPORSI]]*VLOOKUP(Target_AM[[#This Row],[NIPNAS]],Target_CC[],COLUMN(DK$2)+9,0)</f>
        <v>0</v>
      </c>
      <c r="DZ56" s="22">
        <f>Target_AM[[#This Row],[PROPORSI]]*VLOOKUP(Target_AM[[#This Row],[NIPNAS]],Target_CC[],COLUMN(DL$2)+9,0)</f>
        <v>0</v>
      </c>
      <c r="EA56" s="22">
        <f>Target_AM[[#This Row],[PROPORSI]]*VLOOKUP(Target_AM[[#This Row],[NIPNAS]],Target_CC[],COLUMN(DM$2)+9,0)</f>
        <v>0</v>
      </c>
    </row>
    <row r="57" spans="2:131" x14ac:dyDescent="0.3">
      <c r="B57">
        <v>402005</v>
      </c>
      <c r="C57" t="s">
        <v>984</v>
      </c>
      <c r="D57">
        <v>1</v>
      </c>
      <c r="E57" s="8">
        <v>45658</v>
      </c>
      <c r="F57">
        <v>4631162</v>
      </c>
      <c r="G57" t="s">
        <v>920</v>
      </c>
      <c r="J57" t="s">
        <v>875</v>
      </c>
      <c r="K57" t="s">
        <v>22</v>
      </c>
      <c r="L57" t="s">
        <v>159</v>
      </c>
      <c r="M57" t="s">
        <v>18</v>
      </c>
      <c r="N57" s="23">
        <f>Target_AM[[#This Row],[PROPORSI]]*VLOOKUP(Target_AM[[#This Row],[NIPNAS]],Target_CC[],9,0)</f>
        <v>205228477</v>
      </c>
      <c r="O57" s="22">
        <f>Target_AM[[#This Row],[PROPORSI]]*VLOOKUP(Target_AM[[#This Row],[NIPNAS]],Target_CC[],COLUMN(A$2)+9,0)</f>
        <v>15100000</v>
      </c>
      <c r="P57" s="22">
        <f>Target_AM[[#This Row],[PROPORSI]]*VLOOKUP(Target_AM[[#This Row],[NIPNAS]],Target_CC[],COLUMN(B$2)+9,0)</f>
        <v>15100000</v>
      </c>
      <c r="Q57" s="22">
        <f>Target_AM[[#This Row],[PROPORSI]]*VLOOKUP(Target_AM[[#This Row],[NIPNAS]],Target_CC[],COLUMN(C$2)+9,0)</f>
        <v>15100000</v>
      </c>
      <c r="R57" s="22">
        <f>Target_AM[[#This Row],[PROPORSI]]*VLOOKUP(Target_AM[[#This Row],[NIPNAS]],Target_CC[],COLUMN(D$2)+9,0)</f>
        <v>15100000</v>
      </c>
      <c r="S57" s="22">
        <f>Target_AM[[#This Row],[PROPORSI]]*VLOOKUP(Target_AM[[#This Row],[NIPNAS]],Target_CC[],COLUMN(E$2)+9,0)</f>
        <v>15100000</v>
      </c>
      <c r="T57" s="22">
        <f>Target_AM[[#This Row],[PROPORSI]]*VLOOKUP(Target_AM[[#This Row],[NIPNAS]],Target_CC[],COLUMN(F$2)+9,0)</f>
        <v>15100000</v>
      </c>
      <c r="U57" s="22">
        <f>Target_AM[[#This Row],[PROPORSI]]*VLOOKUP(Target_AM[[#This Row],[NIPNAS]],Target_CC[],COLUMN(G$2)+9,0)</f>
        <v>15100000</v>
      </c>
      <c r="V57" s="22">
        <f>Target_AM[[#This Row],[PROPORSI]]*VLOOKUP(Target_AM[[#This Row],[NIPNAS]],Target_CC[],COLUMN(H$2)+9,0)</f>
        <v>15100000</v>
      </c>
      <c r="W57" s="22">
        <f>Target_AM[[#This Row],[PROPORSI]]*VLOOKUP(Target_AM[[#This Row],[NIPNAS]],Target_CC[],COLUMN(I$2)+9,0)</f>
        <v>15100000</v>
      </c>
      <c r="X57" s="22">
        <f>Target_AM[[#This Row],[PROPORSI]]*VLOOKUP(Target_AM[[#This Row],[NIPNAS]],Target_CC[],COLUMN(J$2)+9,0)</f>
        <v>15100000</v>
      </c>
      <c r="Y57" s="22">
        <f>Target_AM[[#This Row],[PROPORSI]]*VLOOKUP(Target_AM[[#This Row],[NIPNAS]],Target_CC[],COLUMN(K$2)+9,0)</f>
        <v>15100000</v>
      </c>
      <c r="Z57" s="22">
        <f>Target_AM[[#This Row],[PROPORSI]]*VLOOKUP(Target_AM[[#This Row],[NIPNAS]],Target_CC[],COLUMN(L$2)+9,0)</f>
        <v>15100000</v>
      </c>
      <c r="AA57" s="22">
        <f>Target_AM[[#This Row],[PROPORSI]]*VLOOKUP(Target_AM[[#This Row],[NIPNAS]],Target_CC[],COLUMN(M$2)+9,0)</f>
        <v>181200000</v>
      </c>
      <c r="AB57" s="22">
        <f>Target_AM[[#This Row],[PROPORSI]]*VLOOKUP(Target_AM[[#This Row],[NIPNAS]],Target_CC[],COLUMN(N$2)+9,0)</f>
        <v>839830.86247430264</v>
      </c>
      <c r="AC57" s="22">
        <f>Target_AM[[#This Row],[PROPORSI]]*VLOOKUP(Target_AM[[#This Row],[NIPNAS]],Target_CC[],COLUMN(O$2)+9,0)</f>
        <v>5574395.3087909175</v>
      </c>
      <c r="AD57" s="22">
        <f>Target_AM[[#This Row],[PROPORSI]]*VLOOKUP(Target_AM[[#This Row],[NIPNAS]],Target_CC[],COLUMN(P$2)+9,0)</f>
        <v>4945987.1242246339</v>
      </c>
      <c r="AE57" s="22">
        <f>Target_AM[[#This Row],[PROPORSI]]*VLOOKUP(Target_AM[[#This Row],[NIPNAS]],Target_CC[],COLUMN(Q$2)+9,0)</f>
        <v>3664933.1218365352</v>
      </c>
      <c r="AF57" s="22">
        <f>Target_AM[[#This Row],[PROPORSI]]*VLOOKUP(Target_AM[[#This Row],[NIPNAS]],Target_CC[],COLUMN(R$2)+9,0)</f>
        <v>3751806.0257754852</v>
      </c>
      <c r="AG57" s="22">
        <f>Target_AM[[#This Row],[PROPORSI]]*VLOOKUP(Target_AM[[#This Row],[NIPNAS]],Target_CC[],COLUMN(S$2)+9,0)</f>
        <v>3784256.6991317612</v>
      </c>
      <c r="AH57" s="22">
        <f>Target_AM[[#This Row],[PROPORSI]]*VLOOKUP(Target_AM[[#This Row],[NIPNAS]],Target_CC[],COLUMN(T$2)+9,0)</f>
        <v>4643485.2767400518</v>
      </c>
      <c r="AI57" s="22">
        <f>Target_AM[[#This Row],[PROPORSI]]*VLOOKUP(Target_AM[[#This Row],[NIPNAS]],Target_CC[],COLUMN(U$2)+9,0)</f>
        <v>4566417.2520787399</v>
      </c>
      <c r="AJ57" s="22">
        <f>Target_AM[[#This Row],[PROPORSI]]*VLOOKUP(Target_AM[[#This Row],[NIPNAS]],Target_CC[],COLUMN(V$2)+9,0)</f>
        <v>4563576.0108738225</v>
      </c>
      <c r="AK57" s="22">
        <f>Target_AM[[#This Row],[PROPORSI]]*VLOOKUP(Target_AM[[#This Row],[NIPNAS]],Target_CC[],COLUMN(W$2)+9,0)</f>
        <v>4628979.2324554976</v>
      </c>
      <c r="AL57" s="22">
        <f>Target_AM[[#This Row],[PROPORSI]]*VLOOKUP(Target_AM[[#This Row],[NIPNAS]],Target_CC[],COLUMN(X$2)+9,0)</f>
        <v>4523803.0190152386</v>
      </c>
      <c r="AM57" s="22">
        <f>Target_AM[[#This Row],[PROPORSI]]*VLOOKUP(Target_AM[[#This Row],[NIPNAS]],Target_CC[],COLUMN(Y$2)+9,0)</f>
        <v>4512530.0666030152</v>
      </c>
      <c r="AN57" s="22">
        <f>Target_AM[[#This Row],[PROPORSI]]*VLOOKUP(Target_AM[[#This Row],[NIPNAS]],Target_CC[],COLUMN(Z$2)+9,0)</f>
        <v>50000000</v>
      </c>
      <c r="AO57" s="22">
        <f>Target_AM[[#This Row],[PROPORSI]]*VLOOKUP(Target_AM[[#This Row],[NIPNAS]],Target_CC[],COLUMN(AA$2)+9,0)</f>
        <v>15939830.862474302</v>
      </c>
      <c r="AP57" s="22">
        <f>Target_AM[[#This Row],[PROPORSI]]*VLOOKUP(Target_AM[[#This Row],[NIPNAS]],Target_CC[],COLUMN(AB$2)+9,0)</f>
        <v>20674395.308790918</v>
      </c>
      <c r="AQ57" s="22">
        <f>Target_AM[[#This Row],[PROPORSI]]*VLOOKUP(Target_AM[[#This Row],[NIPNAS]],Target_CC[],COLUMN(AC$2)+9,0)</f>
        <v>20045987.124224633</v>
      </c>
      <c r="AR57" s="22">
        <f>Target_AM[[#This Row],[PROPORSI]]*VLOOKUP(Target_AM[[#This Row],[NIPNAS]],Target_CC[],COLUMN(AD$2)+9,0)</f>
        <v>18764933.121836536</v>
      </c>
      <c r="AS57" s="22">
        <f>Target_AM[[#This Row],[PROPORSI]]*VLOOKUP(Target_AM[[#This Row],[NIPNAS]],Target_CC[],COLUMN(AE$2)+9,0)</f>
        <v>18851806.025775485</v>
      </c>
      <c r="AT57" s="22">
        <f>Target_AM[[#This Row],[PROPORSI]]*VLOOKUP(Target_AM[[#This Row],[NIPNAS]],Target_CC[],COLUMN(AF$2)+9,0)</f>
        <v>18884256.699131761</v>
      </c>
      <c r="AU57" s="22">
        <f>Target_AM[[#This Row],[PROPORSI]]*VLOOKUP(Target_AM[[#This Row],[NIPNAS]],Target_CC[],COLUMN(AG$2)+9,0)</f>
        <v>19743485.276740052</v>
      </c>
      <c r="AV57" s="22">
        <f>Target_AM[[#This Row],[PROPORSI]]*VLOOKUP(Target_AM[[#This Row],[NIPNAS]],Target_CC[],COLUMN(AH$2)+9,0)</f>
        <v>19666417.252078742</v>
      </c>
      <c r="AW57" s="22">
        <f>Target_AM[[#This Row],[PROPORSI]]*VLOOKUP(Target_AM[[#This Row],[NIPNAS]],Target_CC[],COLUMN(AI$2)+9,0)</f>
        <v>19663576.010873824</v>
      </c>
      <c r="AX57" s="22">
        <f>Target_AM[[#This Row],[PROPORSI]]*VLOOKUP(Target_AM[[#This Row],[NIPNAS]],Target_CC[],COLUMN(AJ$2)+9,0)</f>
        <v>19728979.232455499</v>
      </c>
      <c r="AY57" s="22">
        <f>Target_AM[[#This Row],[PROPORSI]]*VLOOKUP(Target_AM[[#This Row],[NIPNAS]],Target_CC[],COLUMN(AK$2)+9,0)</f>
        <v>19623803.019015238</v>
      </c>
      <c r="AZ57" s="22">
        <f>Target_AM[[#This Row],[PROPORSI]]*VLOOKUP(Target_AM[[#This Row],[NIPNAS]],Target_CC[],COLUMN(AL$2)+9,0)</f>
        <v>19612530.066603016</v>
      </c>
      <c r="BA57" s="22">
        <f>Target_AM[[#This Row],[PROPORSI]]*VLOOKUP(Target_AM[[#This Row],[NIPNAS]],Target_CC[],COLUMN(AM$2)+9,0)</f>
        <v>231200000</v>
      </c>
      <c r="BB57" s="22">
        <f>Target_AM[[#This Row],[PROPORSI]]*VLOOKUP(Target_AM[[#This Row],[NIPNAS]],Target_CC[],COLUMN(AN$2)+9,0)</f>
        <v>39843165.410483845</v>
      </c>
      <c r="BC57" s="22">
        <f>Target_AM[[#This Row],[PROPORSI]]*VLOOKUP(Target_AM[[#This Row],[NIPNAS]],Target_CC[],COLUMN(AO$2)+9,0)</f>
        <v>40013482.932733059</v>
      </c>
      <c r="BD57" s="22">
        <f>Target_AM[[#This Row],[PROPORSI]]*VLOOKUP(Target_AM[[#This Row],[NIPNAS]],Target_CC[],COLUMN(AP$2)+9,0)</f>
        <v>39819187.111273222</v>
      </c>
      <c r="BE57" s="22">
        <f>Target_AM[[#This Row],[PROPORSI]]*VLOOKUP(Target_AM[[#This Row],[NIPNAS]],Target_CC[],COLUMN(AQ$2)+9,0)</f>
        <v>39318635.294999838</v>
      </c>
      <c r="BF57" s="22">
        <f>Target_AM[[#This Row],[PROPORSI]]*VLOOKUP(Target_AM[[#This Row],[NIPNAS]],Target_CC[],COLUMN(AR$2)+9,0)</f>
        <v>39696792.078911506</v>
      </c>
      <c r="BG57" s="22">
        <f>Target_AM[[#This Row],[PROPORSI]]*VLOOKUP(Target_AM[[#This Row],[NIPNAS]],Target_CC[],COLUMN(AS$2)+9,0)</f>
        <v>39873659.55187127</v>
      </c>
      <c r="BH57" s="22">
        <f>Target_AM[[#This Row],[PROPORSI]]*VLOOKUP(Target_AM[[#This Row],[NIPNAS]],Target_CC[],COLUMN(AT$2)+9,0)</f>
        <v>43934616.758754089</v>
      </c>
      <c r="BI57" s="22">
        <f>Target_AM[[#This Row],[PROPORSI]]*VLOOKUP(Target_AM[[#This Row],[NIPNAS]],Target_CC[],COLUMN(AU$2)+9,0)</f>
        <v>43524094.347581439</v>
      </c>
      <c r="BJ57" s="22">
        <f>Target_AM[[#This Row],[PROPORSI]]*VLOOKUP(Target_AM[[#This Row],[NIPNAS]],Target_CC[],COLUMN(AV$2)+9,0)</f>
        <v>43510778.425690725</v>
      </c>
      <c r="BK57" s="22">
        <f>Target_AM[[#This Row],[PROPORSI]]*VLOOKUP(Target_AM[[#This Row],[NIPNAS]],Target_CC[],COLUMN(AW$2)+9,0)</f>
        <v>43866631.91033569</v>
      </c>
      <c r="BL57" s="22">
        <f>Target_AM[[#This Row],[PROPORSI]]*VLOOKUP(Target_AM[[#This Row],[NIPNAS]],Target_CC[],COLUMN(AX$2)+9,0)</f>
        <v>43299710.548502743</v>
      </c>
      <c r="BM57" s="22">
        <f>Target_AM[[#This Row],[PROPORSI]]*VLOOKUP(Target_AM[[#This Row],[NIPNAS]],Target_CC[],COLUMN(AY$2)+9,0)</f>
        <v>43299245.628862701</v>
      </c>
      <c r="BN57" s="22">
        <f>Target_AM[[#This Row],[PROPORSI]]*VLOOKUP(Target_AM[[#This Row],[NIPNAS]],Target_CC[],COLUMN(AZ$2)+9,0)</f>
        <v>500000000.00000012</v>
      </c>
      <c r="BO57" s="22">
        <f>Target_AM[[#This Row],[PROPORSI]]*VLOOKUP(Target_AM[[#This Row],[NIPNAS]],Target_CC[],COLUMN(BA$2)+9,0)</f>
        <v>10888068</v>
      </c>
      <c r="BP57" s="22">
        <f>Target_AM[[#This Row],[PROPORSI]]*VLOOKUP(Target_AM[[#This Row],[NIPNAS]],Target_CC[],COLUMN(BB$2)+9,0)</f>
        <v>8000000</v>
      </c>
      <c r="BQ57" s="22">
        <f>Target_AM[[#This Row],[PROPORSI]]*VLOOKUP(Target_AM[[#This Row],[NIPNAS]],Target_CC[],COLUMN(BC$2)+9,0)</f>
        <v>8000000</v>
      </c>
      <c r="BR57" s="22">
        <f>Target_AM[[#This Row],[PROPORSI]]*VLOOKUP(Target_AM[[#This Row],[NIPNAS]],Target_CC[],COLUMN(BD$2)+9,0)</f>
        <v>7600000</v>
      </c>
      <c r="BS57" s="22">
        <f>Target_AM[[#This Row],[PROPORSI]]*VLOOKUP(Target_AM[[#This Row],[NIPNAS]],Target_CC[],COLUMN(BE$2)+9,0)</f>
        <v>7600000</v>
      </c>
      <c r="BT57" s="22">
        <f>Target_AM[[#This Row],[PROPORSI]]*VLOOKUP(Target_AM[[#This Row],[NIPNAS]],Target_CC[],COLUMN(BF$2)+9,0)</f>
        <v>7600000</v>
      </c>
      <c r="BU57" s="22">
        <f>Target_AM[[#This Row],[PROPORSI]]*VLOOKUP(Target_AM[[#This Row],[NIPNAS]],Target_CC[],COLUMN(BG$2)+9,0)</f>
        <v>7600000</v>
      </c>
      <c r="BV57" s="22">
        <f>Target_AM[[#This Row],[PROPORSI]]*VLOOKUP(Target_AM[[#This Row],[NIPNAS]],Target_CC[],COLUMN(BH$2)+9,0)</f>
        <v>7600000</v>
      </c>
      <c r="BW57" s="22">
        <f>Target_AM[[#This Row],[PROPORSI]]*VLOOKUP(Target_AM[[#This Row],[NIPNAS]],Target_CC[],COLUMN(BI$2)+9,0)</f>
        <v>7600000</v>
      </c>
      <c r="BX57" s="22">
        <f>Target_AM[[#This Row],[PROPORSI]]*VLOOKUP(Target_AM[[#This Row],[NIPNAS]],Target_CC[],COLUMN(BJ$2)+9,0)</f>
        <v>7600000</v>
      </c>
      <c r="BY57" s="22">
        <f>Target_AM[[#This Row],[PROPORSI]]*VLOOKUP(Target_AM[[#This Row],[NIPNAS]],Target_CC[],COLUMN(BK$2)+9,0)</f>
        <v>7600000</v>
      </c>
      <c r="BZ57" s="22">
        <f>Target_AM[[#This Row],[PROPORSI]]*VLOOKUP(Target_AM[[#This Row],[NIPNAS]],Target_CC[],COLUMN(BL$2)+9,0)</f>
        <v>7600000</v>
      </c>
      <c r="CA57" s="22">
        <f>Target_AM[[#This Row],[PROPORSI]]*VLOOKUP(Target_AM[[#This Row],[NIPNAS]],Target_CC[],COLUMN(BM$2)+9,0)</f>
        <v>95288068</v>
      </c>
      <c r="CB57" s="22">
        <f>Target_AM[[#This Row],[PROPORSI]]*VLOOKUP(Target_AM[[#This Row],[NIPNAS]],Target_CC[],COLUMN(BN$2)+9,0)</f>
        <v>10888068</v>
      </c>
      <c r="CC57" s="22">
        <f>Target_AM[[#This Row],[PROPORSI]]*VLOOKUP(Target_AM[[#This Row],[NIPNAS]],Target_CC[],COLUMN(BO$2)+9,0)</f>
        <v>8000000</v>
      </c>
      <c r="CD57" s="22">
        <f>Target_AM[[#This Row],[PROPORSI]]*VLOOKUP(Target_AM[[#This Row],[NIPNAS]],Target_CC[],COLUMN(BP$2)+9,0)</f>
        <v>8000000</v>
      </c>
      <c r="CE57" s="22">
        <f>Target_AM[[#This Row],[PROPORSI]]*VLOOKUP(Target_AM[[#This Row],[NIPNAS]],Target_CC[],COLUMN(BQ$2)+9,0)</f>
        <v>7600000</v>
      </c>
      <c r="CF57" s="22">
        <f>Target_AM[[#This Row],[PROPORSI]]*VLOOKUP(Target_AM[[#This Row],[NIPNAS]],Target_CC[],COLUMN(BR$2)+9,0)</f>
        <v>7600000</v>
      </c>
      <c r="CG57" s="22">
        <f>Target_AM[[#This Row],[PROPORSI]]*VLOOKUP(Target_AM[[#This Row],[NIPNAS]],Target_CC[],COLUMN(BS$2)+9,0)</f>
        <v>7600000</v>
      </c>
      <c r="CH57" s="22">
        <f>Target_AM[[#This Row],[PROPORSI]]*VLOOKUP(Target_AM[[#This Row],[NIPNAS]],Target_CC[],COLUMN(BT$2)+9,0)</f>
        <v>7600000</v>
      </c>
      <c r="CI57" s="22">
        <f>Target_AM[[#This Row],[PROPORSI]]*VLOOKUP(Target_AM[[#This Row],[NIPNAS]],Target_CC[],COLUMN(BU$2)+9,0)</f>
        <v>7600000</v>
      </c>
      <c r="CJ57" s="22">
        <f>Target_AM[[#This Row],[PROPORSI]]*VLOOKUP(Target_AM[[#This Row],[NIPNAS]],Target_CC[],COLUMN(BV$2)+9,0)</f>
        <v>7600000</v>
      </c>
      <c r="CK57" s="22">
        <f>Target_AM[[#This Row],[PROPORSI]]*VLOOKUP(Target_AM[[#This Row],[NIPNAS]],Target_CC[],COLUMN(BW$2)+9,0)</f>
        <v>7600000</v>
      </c>
      <c r="CL57" s="22">
        <f>Target_AM[[#This Row],[PROPORSI]]*VLOOKUP(Target_AM[[#This Row],[NIPNAS]],Target_CC[],COLUMN(BX$2)+9,0)</f>
        <v>7600000</v>
      </c>
      <c r="CM57" s="22">
        <f>Target_AM[[#This Row],[PROPORSI]]*VLOOKUP(Target_AM[[#This Row],[NIPNAS]],Target_CC[],COLUMN(BY$2)+9,0)</f>
        <v>7600000</v>
      </c>
      <c r="CN57" s="22">
        <f>Target_AM[[#This Row],[PROPORSI]]*VLOOKUP(Target_AM[[#This Row],[NIPNAS]],Target_CC[],COLUMN(BZ$2)+9,0)</f>
        <v>95288068</v>
      </c>
      <c r="CO57" s="22">
        <f>Target_AM[[#This Row],[PROPORSI]]*VLOOKUP(Target_AM[[#This Row],[NIPNAS]],Target_CC[],COLUMN(CA$2)+9,0)</f>
        <v>0</v>
      </c>
      <c r="CP57" s="22">
        <f>Target_AM[[#This Row],[PROPORSI]]*VLOOKUP(Target_AM[[#This Row],[NIPNAS]],Target_CC[],COLUMN(CB$2)+9,0)</f>
        <v>0</v>
      </c>
      <c r="CQ57" s="22">
        <f>Target_AM[[#This Row],[PROPORSI]]*VLOOKUP(Target_AM[[#This Row],[NIPNAS]],Target_CC[],COLUMN(CC$2)+9,0)</f>
        <v>0</v>
      </c>
      <c r="CR57" s="22">
        <f>Target_AM[[#This Row],[PROPORSI]]*VLOOKUP(Target_AM[[#This Row],[NIPNAS]],Target_CC[],COLUMN(CD$2)+9,0)</f>
        <v>0</v>
      </c>
      <c r="CS57" s="22">
        <f>Target_AM[[#This Row],[PROPORSI]]*VLOOKUP(Target_AM[[#This Row],[NIPNAS]],Target_CC[],COLUMN(CE$2)+9,0)</f>
        <v>0</v>
      </c>
      <c r="CT57" s="22">
        <f>Target_AM[[#This Row],[PROPORSI]]*VLOOKUP(Target_AM[[#This Row],[NIPNAS]],Target_CC[],COLUMN(CF$2)+9,0)</f>
        <v>0</v>
      </c>
      <c r="CU57" s="22">
        <f>Target_AM[[#This Row],[PROPORSI]]*VLOOKUP(Target_AM[[#This Row],[NIPNAS]],Target_CC[],COLUMN(CG$2)+9,0)</f>
        <v>0</v>
      </c>
      <c r="CV57" s="22">
        <f>Target_AM[[#This Row],[PROPORSI]]*VLOOKUP(Target_AM[[#This Row],[NIPNAS]],Target_CC[],COLUMN(CH$2)+9,0)</f>
        <v>0</v>
      </c>
      <c r="CW57" s="22">
        <f>Target_AM[[#This Row],[PROPORSI]]*VLOOKUP(Target_AM[[#This Row],[NIPNAS]],Target_CC[],COLUMN(CI$2)+9,0)</f>
        <v>0</v>
      </c>
      <c r="CX57" s="22">
        <f>Target_AM[[#This Row],[PROPORSI]]*VLOOKUP(Target_AM[[#This Row],[NIPNAS]],Target_CC[],COLUMN(CJ$2)+9,0)</f>
        <v>0</v>
      </c>
      <c r="CY57" s="22">
        <f>Target_AM[[#This Row],[PROPORSI]]*VLOOKUP(Target_AM[[#This Row],[NIPNAS]],Target_CC[],COLUMN(CK$2)+9,0)</f>
        <v>0</v>
      </c>
      <c r="CZ57" s="22">
        <f>Target_AM[[#This Row],[PROPORSI]]*VLOOKUP(Target_AM[[#This Row],[NIPNAS]],Target_CC[],COLUMN(CL$2)+9,0)</f>
        <v>0</v>
      </c>
      <c r="DA57" s="22">
        <f>Target_AM[[#This Row],[PROPORSI]]*VLOOKUP(Target_AM[[#This Row],[NIPNAS]],Target_CC[],COLUMN(CM$2)+9,0)</f>
        <v>0</v>
      </c>
      <c r="DB57" s="22">
        <f>Target_AM[[#This Row],[PROPORSI]]*VLOOKUP(Target_AM[[#This Row],[NIPNAS]],Target_CC[],COLUMN(CN$2)+9,0)</f>
        <v>0</v>
      </c>
      <c r="DC57" s="22">
        <f>Target_AM[[#This Row],[PROPORSI]]*VLOOKUP(Target_AM[[#This Row],[NIPNAS]],Target_CC[],COLUMN(CO$2)+9,0)</f>
        <v>0</v>
      </c>
      <c r="DD57" s="22">
        <f>Target_AM[[#This Row],[PROPORSI]]*VLOOKUP(Target_AM[[#This Row],[NIPNAS]],Target_CC[],COLUMN(CP$2)+9,0)</f>
        <v>0</v>
      </c>
      <c r="DE57" s="22">
        <f>Target_AM[[#This Row],[PROPORSI]]*VLOOKUP(Target_AM[[#This Row],[NIPNAS]],Target_CC[],COLUMN(CQ$2)+9,0)</f>
        <v>0</v>
      </c>
      <c r="DF57" s="22">
        <f>Target_AM[[#This Row],[PROPORSI]]*VLOOKUP(Target_AM[[#This Row],[NIPNAS]],Target_CC[],COLUMN(CR$2)+9,0)</f>
        <v>0</v>
      </c>
      <c r="DG57" s="22">
        <f>Target_AM[[#This Row],[PROPORSI]]*VLOOKUP(Target_AM[[#This Row],[NIPNAS]],Target_CC[],COLUMN(CS$2)+9,0)</f>
        <v>0</v>
      </c>
      <c r="DH57" s="22">
        <f>Target_AM[[#This Row],[PROPORSI]]*VLOOKUP(Target_AM[[#This Row],[NIPNAS]],Target_CC[],COLUMN(CT$2)+9,0)</f>
        <v>0</v>
      </c>
      <c r="DI57" s="22">
        <f>Target_AM[[#This Row],[PROPORSI]]*VLOOKUP(Target_AM[[#This Row],[NIPNAS]],Target_CC[],COLUMN(CU$2)+9,0)</f>
        <v>0</v>
      </c>
      <c r="DJ57" s="22">
        <f>Target_AM[[#This Row],[PROPORSI]]*VLOOKUP(Target_AM[[#This Row],[NIPNAS]],Target_CC[],COLUMN(CV$2)+9,0)</f>
        <v>0</v>
      </c>
      <c r="DK57" s="22">
        <f>Target_AM[[#This Row],[PROPORSI]]*VLOOKUP(Target_AM[[#This Row],[NIPNAS]],Target_CC[],COLUMN(CW$2)+9,0)</f>
        <v>0</v>
      </c>
      <c r="DL57" s="22">
        <f>Target_AM[[#This Row],[PROPORSI]]*VLOOKUP(Target_AM[[#This Row],[NIPNAS]],Target_CC[],COLUMN(CX$2)+9,0)</f>
        <v>0</v>
      </c>
      <c r="DM57" s="22">
        <f>Target_AM[[#This Row],[PROPORSI]]*VLOOKUP(Target_AM[[#This Row],[NIPNAS]],Target_CC[],COLUMN(CY$2)+9,0)</f>
        <v>0</v>
      </c>
      <c r="DN57" s="22">
        <f>Target_AM[[#This Row],[PROPORSI]]*VLOOKUP(Target_AM[[#This Row],[NIPNAS]],Target_CC[],COLUMN(CZ$2)+9,0)</f>
        <v>0</v>
      </c>
      <c r="DO57" s="22">
        <f>Target_AM[[#This Row],[PROPORSI]]*VLOOKUP(Target_AM[[#This Row],[NIPNAS]],Target_CC[],COLUMN(DA$2)+9,0)</f>
        <v>0</v>
      </c>
      <c r="DP57" s="22">
        <f>Target_AM[[#This Row],[PROPORSI]]*VLOOKUP(Target_AM[[#This Row],[NIPNAS]],Target_CC[],COLUMN(DB$2)+9,0)</f>
        <v>0</v>
      </c>
      <c r="DQ57" s="22">
        <f>Target_AM[[#This Row],[PROPORSI]]*VLOOKUP(Target_AM[[#This Row],[NIPNAS]],Target_CC[],COLUMN(DC$2)+9,0)</f>
        <v>0</v>
      </c>
      <c r="DR57" s="22">
        <f>Target_AM[[#This Row],[PROPORSI]]*VLOOKUP(Target_AM[[#This Row],[NIPNAS]],Target_CC[],COLUMN(DD$2)+9,0)</f>
        <v>0</v>
      </c>
      <c r="DS57" s="22">
        <f>Target_AM[[#This Row],[PROPORSI]]*VLOOKUP(Target_AM[[#This Row],[NIPNAS]],Target_CC[],COLUMN(DE$2)+9,0)</f>
        <v>0</v>
      </c>
      <c r="DT57" s="22">
        <f>Target_AM[[#This Row],[PROPORSI]]*VLOOKUP(Target_AM[[#This Row],[NIPNAS]],Target_CC[],COLUMN(DF$2)+9,0)</f>
        <v>0</v>
      </c>
      <c r="DU57" s="22">
        <f>Target_AM[[#This Row],[PROPORSI]]*VLOOKUP(Target_AM[[#This Row],[NIPNAS]],Target_CC[],COLUMN(DG$2)+9,0)</f>
        <v>0</v>
      </c>
      <c r="DV57" s="22">
        <f>Target_AM[[#This Row],[PROPORSI]]*VLOOKUP(Target_AM[[#This Row],[NIPNAS]],Target_CC[],COLUMN(DH$2)+9,0)</f>
        <v>0</v>
      </c>
      <c r="DW57" s="22">
        <f>Target_AM[[#This Row],[PROPORSI]]*VLOOKUP(Target_AM[[#This Row],[NIPNAS]],Target_CC[],COLUMN(DI$2)+9,0)</f>
        <v>0</v>
      </c>
      <c r="DX57" s="22">
        <f>Target_AM[[#This Row],[PROPORSI]]*VLOOKUP(Target_AM[[#This Row],[NIPNAS]],Target_CC[],COLUMN(DJ$2)+9,0)</f>
        <v>0</v>
      </c>
      <c r="DY57" s="22">
        <f>Target_AM[[#This Row],[PROPORSI]]*VLOOKUP(Target_AM[[#This Row],[NIPNAS]],Target_CC[],COLUMN(DK$2)+9,0)</f>
        <v>0</v>
      </c>
      <c r="DZ57" s="22">
        <f>Target_AM[[#This Row],[PROPORSI]]*VLOOKUP(Target_AM[[#This Row],[NIPNAS]],Target_CC[],COLUMN(DL$2)+9,0)</f>
        <v>0</v>
      </c>
      <c r="EA57" s="22">
        <f>Target_AM[[#This Row],[PROPORSI]]*VLOOKUP(Target_AM[[#This Row],[NIPNAS]],Target_CC[],COLUMN(DM$2)+9,0)</f>
        <v>0</v>
      </c>
    </row>
    <row r="58" spans="2:131" x14ac:dyDescent="0.3">
      <c r="B58">
        <v>888342</v>
      </c>
      <c r="C58" t="s">
        <v>1041</v>
      </c>
      <c r="D58">
        <v>1</v>
      </c>
      <c r="E58" s="8">
        <v>45658</v>
      </c>
      <c r="F58">
        <v>4602752</v>
      </c>
      <c r="G58" t="s">
        <v>879</v>
      </c>
      <c r="J58" t="s">
        <v>875</v>
      </c>
      <c r="K58" t="s">
        <v>20</v>
      </c>
      <c r="L58" t="s">
        <v>159</v>
      </c>
      <c r="M58" t="s">
        <v>18</v>
      </c>
      <c r="N58" s="23">
        <f>Target_AM[[#This Row],[PROPORSI]]*VLOOKUP(Target_AM[[#This Row],[NIPNAS]],Target_CC[],9,0)</f>
        <v>422007350</v>
      </c>
      <c r="O58" s="22">
        <f>Target_AM[[#This Row],[PROPORSI]]*VLOOKUP(Target_AM[[#This Row],[NIPNAS]],Target_CC[],COLUMN(A$2)+9,0)</f>
        <v>0</v>
      </c>
      <c r="P58" s="22">
        <f>Target_AM[[#This Row],[PROPORSI]]*VLOOKUP(Target_AM[[#This Row],[NIPNAS]],Target_CC[],COLUMN(B$2)+9,0)</f>
        <v>0</v>
      </c>
      <c r="Q58" s="22">
        <f>Target_AM[[#This Row],[PROPORSI]]*VLOOKUP(Target_AM[[#This Row],[NIPNAS]],Target_CC[],COLUMN(C$2)+9,0)</f>
        <v>0</v>
      </c>
      <c r="R58" s="22">
        <f>Target_AM[[#This Row],[PROPORSI]]*VLOOKUP(Target_AM[[#This Row],[NIPNAS]],Target_CC[],COLUMN(D$2)+9,0)</f>
        <v>0</v>
      </c>
      <c r="S58" s="22">
        <f>Target_AM[[#This Row],[PROPORSI]]*VLOOKUP(Target_AM[[#This Row],[NIPNAS]],Target_CC[],COLUMN(E$2)+9,0)</f>
        <v>0</v>
      </c>
      <c r="T58" s="22">
        <f>Target_AM[[#This Row],[PROPORSI]]*VLOOKUP(Target_AM[[#This Row],[NIPNAS]],Target_CC[],COLUMN(F$2)+9,0)</f>
        <v>0</v>
      </c>
      <c r="U58" s="22">
        <f>Target_AM[[#This Row],[PROPORSI]]*VLOOKUP(Target_AM[[#This Row],[NIPNAS]],Target_CC[],COLUMN(G$2)+9,0)</f>
        <v>0</v>
      </c>
      <c r="V58" s="22">
        <f>Target_AM[[#This Row],[PROPORSI]]*VLOOKUP(Target_AM[[#This Row],[NIPNAS]],Target_CC[],COLUMN(H$2)+9,0)</f>
        <v>0</v>
      </c>
      <c r="W58" s="22">
        <f>Target_AM[[#This Row],[PROPORSI]]*VLOOKUP(Target_AM[[#This Row],[NIPNAS]],Target_CC[],COLUMN(I$2)+9,0)</f>
        <v>0</v>
      </c>
      <c r="X58" s="22">
        <f>Target_AM[[#This Row],[PROPORSI]]*VLOOKUP(Target_AM[[#This Row],[NIPNAS]],Target_CC[],COLUMN(J$2)+9,0)</f>
        <v>0</v>
      </c>
      <c r="Y58" s="22">
        <f>Target_AM[[#This Row],[PROPORSI]]*VLOOKUP(Target_AM[[#This Row],[NIPNAS]],Target_CC[],COLUMN(K$2)+9,0)</f>
        <v>0</v>
      </c>
      <c r="Z58" s="22">
        <f>Target_AM[[#This Row],[PROPORSI]]*VLOOKUP(Target_AM[[#This Row],[NIPNAS]],Target_CC[],COLUMN(L$2)+9,0)</f>
        <v>0</v>
      </c>
      <c r="AA58" s="22">
        <f>Target_AM[[#This Row],[PROPORSI]]*VLOOKUP(Target_AM[[#This Row],[NIPNAS]],Target_CC[],COLUMN(M$2)+9,0)</f>
        <v>0</v>
      </c>
      <c r="AB58" s="22">
        <f>Target_AM[[#This Row],[PROPORSI]]*VLOOKUP(Target_AM[[#This Row],[NIPNAS]],Target_CC[],COLUMN(N$2)+9,0)</f>
        <v>8398308.6247430257</v>
      </c>
      <c r="AC58" s="22">
        <f>Target_AM[[#This Row],[PROPORSI]]*VLOOKUP(Target_AM[[#This Row],[NIPNAS]],Target_CC[],COLUMN(O$2)+9,0)</f>
        <v>55743953.087909169</v>
      </c>
      <c r="AD58" s="22">
        <f>Target_AM[[#This Row],[PROPORSI]]*VLOOKUP(Target_AM[[#This Row],[NIPNAS]],Target_CC[],COLUMN(P$2)+9,0)</f>
        <v>49459871.242246345</v>
      </c>
      <c r="AE58" s="22">
        <f>Target_AM[[#This Row],[PROPORSI]]*VLOOKUP(Target_AM[[#This Row],[NIPNAS]],Target_CC[],COLUMN(Q$2)+9,0)</f>
        <v>36649331.218365356</v>
      </c>
      <c r="AF58" s="22">
        <f>Target_AM[[#This Row],[PROPORSI]]*VLOOKUP(Target_AM[[#This Row],[NIPNAS]],Target_CC[],COLUMN(R$2)+9,0)</f>
        <v>37518060.257754847</v>
      </c>
      <c r="AG58" s="22">
        <f>Target_AM[[#This Row],[PROPORSI]]*VLOOKUP(Target_AM[[#This Row],[NIPNAS]],Target_CC[],COLUMN(S$2)+9,0)</f>
        <v>37842566.991317615</v>
      </c>
      <c r="AH58" s="22">
        <f>Target_AM[[#This Row],[PROPORSI]]*VLOOKUP(Target_AM[[#This Row],[NIPNAS]],Target_CC[],COLUMN(T$2)+9,0)</f>
        <v>46434852.767400518</v>
      </c>
      <c r="AI58" s="22">
        <f>Target_AM[[#This Row],[PROPORSI]]*VLOOKUP(Target_AM[[#This Row],[NIPNAS]],Target_CC[],COLUMN(U$2)+9,0)</f>
        <v>45664172.520787396</v>
      </c>
      <c r="AJ58" s="22">
        <f>Target_AM[[#This Row],[PROPORSI]]*VLOOKUP(Target_AM[[#This Row],[NIPNAS]],Target_CC[],COLUMN(V$2)+9,0)</f>
        <v>45635760.108738221</v>
      </c>
      <c r="AK58" s="22">
        <f>Target_AM[[#This Row],[PROPORSI]]*VLOOKUP(Target_AM[[#This Row],[NIPNAS]],Target_CC[],COLUMN(W$2)+9,0)</f>
        <v>46289792.32455498</v>
      </c>
      <c r="AL58" s="22">
        <f>Target_AM[[#This Row],[PROPORSI]]*VLOOKUP(Target_AM[[#This Row],[NIPNAS]],Target_CC[],COLUMN(X$2)+9,0)</f>
        <v>45238030.190152384</v>
      </c>
      <c r="AM58" s="22">
        <f>Target_AM[[#This Row],[PROPORSI]]*VLOOKUP(Target_AM[[#This Row],[NIPNAS]],Target_CC[],COLUMN(Y$2)+9,0)</f>
        <v>45125300.666030154</v>
      </c>
      <c r="AN58" s="22">
        <f>Target_AM[[#This Row],[PROPORSI]]*VLOOKUP(Target_AM[[#This Row],[NIPNAS]],Target_CC[],COLUMN(Z$2)+9,0)</f>
        <v>500000000.00000012</v>
      </c>
      <c r="AO58" s="22">
        <f>Target_AM[[#This Row],[PROPORSI]]*VLOOKUP(Target_AM[[#This Row],[NIPNAS]],Target_CC[],COLUMN(AA$2)+9,0)</f>
        <v>8398308.6247430257</v>
      </c>
      <c r="AP58" s="22">
        <f>Target_AM[[#This Row],[PROPORSI]]*VLOOKUP(Target_AM[[#This Row],[NIPNAS]],Target_CC[],COLUMN(AB$2)+9,0)</f>
        <v>55743953.087909169</v>
      </c>
      <c r="AQ58" s="22">
        <f>Target_AM[[#This Row],[PROPORSI]]*VLOOKUP(Target_AM[[#This Row],[NIPNAS]],Target_CC[],COLUMN(AC$2)+9,0)</f>
        <v>49459871.242246345</v>
      </c>
      <c r="AR58" s="22">
        <f>Target_AM[[#This Row],[PROPORSI]]*VLOOKUP(Target_AM[[#This Row],[NIPNAS]],Target_CC[],COLUMN(AD$2)+9,0)</f>
        <v>36649331.218365356</v>
      </c>
      <c r="AS58" s="22">
        <f>Target_AM[[#This Row],[PROPORSI]]*VLOOKUP(Target_AM[[#This Row],[NIPNAS]],Target_CC[],COLUMN(AE$2)+9,0)</f>
        <v>37518060.257754847</v>
      </c>
      <c r="AT58" s="22">
        <f>Target_AM[[#This Row],[PROPORSI]]*VLOOKUP(Target_AM[[#This Row],[NIPNAS]],Target_CC[],COLUMN(AF$2)+9,0)</f>
        <v>37842566.991317615</v>
      </c>
      <c r="AU58" s="22">
        <f>Target_AM[[#This Row],[PROPORSI]]*VLOOKUP(Target_AM[[#This Row],[NIPNAS]],Target_CC[],COLUMN(AG$2)+9,0)</f>
        <v>46434852.767400518</v>
      </c>
      <c r="AV58" s="22">
        <f>Target_AM[[#This Row],[PROPORSI]]*VLOOKUP(Target_AM[[#This Row],[NIPNAS]],Target_CC[],COLUMN(AH$2)+9,0)</f>
        <v>45664172.520787396</v>
      </c>
      <c r="AW58" s="22">
        <f>Target_AM[[#This Row],[PROPORSI]]*VLOOKUP(Target_AM[[#This Row],[NIPNAS]],Target_CC[],COLUMN(AI$2)+9,0)</f>
        <v>45635760.108738221</v>
      </c>
      <c r="AX58" s="22">
        <f>Target_AM[[#This Row],[PROPORSI]]*VLOOKUP(Target_AM[[#This Row],[NIPNAS]],Target_CC[],COLUMN(AJ$2)+9,0)</f>
        <v>46289792.32455498</v>
      </c>
      <c r="AY58" s="22">
        <f>Target_AM[[#This Row],[PROPORSI]]*VLOOKUP(Target_AM[[#This Row],[NIPNAS]],Target_CC[],COLUMN(AK$2)+9,0)</f>
        <v>45238030.190152384</v>
      </c>
      <c r="AZ58" s="22">
        <f>Target_AM[[#This Row],[PROPORSI]]*VLOOKUP(Target_AM[[#This Row],[NIPNAS]],Target_CC[],COLUMN(AL$2)+9,0)</f>
        <v>45125300.666030154</v>
      </c>
      <c r="BA58" s="22">
        <f>Target_AM[[#This Row],[PROPORSI]]*VLOOKUP(Target_AM[[#This Row],[NIPNAS]],Target_CC[],COLUMN(AM$2)+9,0)</f>
        <v>500000000.00000012</v>
      </c>
      <c r="BB58" s="22">
        <f>Target_AM[[#This Row],[PROPORSI]]*VLOOKUP(Target_AM[[#This Row],[NIPNAS]],Target_CC[],COLUMN(AN$2)+9,0)</f>
        <v>796863.30820967699</v>
      </c>
      <c r="BC58" s="22">
        <f>Target_AM[[#This Row],[PROPORSI]]*VLOOKUP(Target_AM[[#This Row],[NIPNAS]],Target_CC[],COLUMN(AO$2)+9,0)</f>
        <v>800269.65865466127</v>
      </c>
      <c r="BD58" s="22">
        <f>Target_AM[[#This Row],[PROPORSI]]*VLOOKUP(Target_AM[[#This Row],[NIPNAS]],Target_CC[],COLUMN(AP$2)+9,0)</f>
        <v>796383.74222546432</v>
      </c>
      <c r="BE58" s="22">
        <f>Target_AM[[#This Row],[PROPORSI]]*VLOOKUP(Target_AM[[#This Row],[NIPNAS]],Target_CC[],COLUMN(AQ$2)+9,0)</f>
        <v>786372.70589999668</v>
      </c>
      <c r="BF58" s="22">
        <f>Target_AM[[#This Row],[PROPORSI]]*VLOOKUP(Target_AM[[#This Row],[NIPNAS]],Target_CC[],COLUMN(AR$2)+9,0)</f>
        <v>793935.84157823003</v>
      </c>
      <c r="BG58" s="22">
        <f>Target_AM[[#This Row],[PROPORSI]]*VLOOKUP(Target_AM[[#This Row],[NIPNAS]],Target_CC[],COLUMN(AS$2)+9,0)</f>
        <v>797473.19103742542</v>
      </c>
      <c r="BH58" s="22">
        <f>Target_AM[[#This Row],[PROPORSI]]*VLOOKUP(Target_AM[[#This Row],[NIPNAS]],Target_CC[],COLUMN(AT$2)+9,0)</f>
        <v>878692.33517508185</v>
      </c>
      <c r="BI58" s="22">
        <f>Target_AM[[#This Row],[PROPORSI]]*VLOOKUP(Target_AM[[#This Row],[NIPNAS]],Target_CC[],COLUMN(AU$2)+9,0)</f>
        <v>870481.88695162872</v>
      </c>
      <c r="BJ58" s="22">
        <f>Target_AM[[#This Row],[PROPORSI]]*VLOOKUP(Target_AM[[#This Row],[NIPNAS]],Target_CC[],COLUMN(AV$2)+9,0)</f>
        <v>870215.56851381448</v>
      </c>
      <c r="BK58" s="22">
        <f>Target_AM[[#This Row],[PROPORSI]]*VLOOKUP(Target_AM[[#This Row],[NIPNAS]],Target_CC[],COLUMN(AW$2)+9,0)</f>
        <v>877332.63820671383</v>
      </c>
      <c r="BL58" s="22">
        <f>Target_AM[[#This Row],[PROPORSI]]*VLOOKUP(Target_AM[[#This Row],[NIPNAS]],Target_CC[],COLUMN(AX$2)+9,0)</f>
        <v>865994.21097005485</v>
      </c>
      <c r="BM58" s="22">
        <f>Target_AM[[#This Row],[PROPORSI]]*VLOOKUP(Target_AM[[#This Row],[NIPNAS]],Target_CC[],COLUMN(AY$2)+9,0)</f>
        <v>865984.912577254</v>
      </c>
      <c r="BN58" s="22">
        <f>Target_AM[[#This Row],[PROPORSI]]*VLOOKUP(Target_AM[[#This Row],[NIPNAS]],Target_CC[],COLUMN(AZ$2)+9,0)</f>
        <v>10000000.000000004</v>
      </c>
      <c r="BO58" s="22">
        <f>Target_AM[[#This Row],[PROPORSI]]*VLOOKUP(Target_AM[[#This Row],[NIPNAS]],Target_CC[],COLUMN(BA$2)+9,0)</f>
        <v>0</v>
      </c>
      <c r="BP58" s="22">
        <f>Target_AM[[#This Row],[PROPORSI]]*VLOOKUP(Target_AM[[#This Row],[NIPNAS]],Target_CC[],COLUMN(BB$2)+9,0)</f>
        <v>0</v>
      </c>
      <c r="BQ58" s="22">
        <f>Target_AM[[#This Row],[PROPORSI]]*VLOOKUP(Target_AM[[#This Row],[NIPNAS]],Target_CC[],COLUMN(BC$2)+9,0)</f>
        <v>0</v>
      </c>
      <c r="BR58" s="22">
        <f>Target_AM[[#This Row],[PROPORSI]]*VLOOKUP(Target_AM[[#This Row],[NIPNAS]],Target_CC[],COLUMN(BD$2)+9,0)</f>
        <v>0</v>
      </c>
      <c r="BS58" s="22">
        <f>Target_AM[[#This Row],[PROPORSI]]*VLOOKUP(Target_AM[[#This Row],[NIPNAS]],Target_CC[],COLUMN(BE$2)+9,0)</f>
        <v>0</v>
      </c>
      <c r="BT58" s="22">
        <f>Target_AM[[#This Row],[PROPORSI]]*VLOOKUP(Target_AM[[#This Row],[NIPNAS]],Target_CC[],COLUMN(BF$2)+9,0)</f>
        <v>0</v>
      </c>
      <c r="BU58" s="22">
        <f>Target_AM[[#This Row],[PROPORSI]]*VLOOKUP(Target_AM[[#This Row],[NIPNAS]],Target_CC[],COLUMN(BG$2)+9,0)</f>
        <v>0</v>
      </c>
      <c r="BV58" s="22">
        <f>Target_AM[[#This Row],[PROPORSI]]*VLOOKUP(Target_AM[[#This Row],[NIPNAS]],Target_CC[],COLUMN(BH$2)+9,0)</f>
        <v>0</v>
      </c>
      <c r="BW58" s="22">
        <f>Target_AM[[#This Row],[PROPORSI]]*VLOOKUP(Target_AM[[#This Row],[NIPNAS]],Target_CC[],COLUMN(BI$2)+9,0)</f>
        <v>0</v>
      </c>
      <c r="BX58" s="22">
        <f>Target_AM[[#This Row],[PROPORSI]]*VLOOKUP(Target_AM[[#This Row],[NIPNAS]],Target_CC[],COLUMN(BJ$2)+9,0)</f>
        <v>0</v>
      </c>
      <c r="BY58" s="22">
        <f>Target_AM[[#This Row],[PROPORSI]]*VLOOKUP(Target_AM[[#This Row],[NIPNAS]],Target_CC[],COLUMN(BK$2)+9,0)</f>
        <v>0</v>
      </c>
      <c r="BZ58" s="22">
        <f>Target_AM[[#This Row],[PROPORSI]]*VLOOKUP(Target_AM[[#This Row],[NIPNAS]],Target_CC[],COLUMN(BL$2)+9,0)</f>
        <v>0</v>
      </c>
      <c r="CA58" s="22">
        <f>Target_AM[[#This Row],[PROPORSI]]*VLOOKUP(Target_AM[[#This Row],[NIPNAS]],Target_CC[],COLUMN(BM$2)+9,0)</f>
        <v>0</v>
      </c>
      <c r="CB58" s="22">
        <f>Target_AM[[#This Row],[PROPORSI]]*VLOOKUP(Target_AM[[#This Row],[NIPNAS]],Target_CC[],COLUMN(BN$2)+9,0)</f>
        <v>0</v>
      </c>
      <c r="CC58" s="22">
        <f>Target_AM[[#This Row],[PROPORSI]]*VLOOKUP(Target_AM[[#This Row],[NIPNAS]],Target_CC[],COLUMN(BO$2)+9,0)</f>
        <v>0</v>
      </c>
      <c r="CD58" s="22">
        <f>Target_AM[[#This Row],[PROPORSI]]*VLOOKUP(Target_AM[[#This Row],[NIPNAS]],Target_CC[],COLUMN(BP$2)+9,0)</f>
        <v>0</v>
      </c>
      <c r="CE58" s="22">
        <f>Target_AM[[#This Row],[PROPORSI]]*VLOOKUP(Target_AM[[#This Row],[NIPNAS]],Target_CC[],COLUMN(BQ$2)+9,0)</f>
        <v>0</v>
      </c>
      <c r="CF58" s="22">
        <f>Target_AM[[#This Row],[PROPORSI]]*VLOOKUP(Target_AM[[#This Row],[NIPNAS]],Target_CC[],COLUMN(BR$2)+9,0)</f>
        <v>0</v>
      </c>
      <c r="CG58" s="22">
        <f>Target_AM[[#This Row],[PROPORSI]]*VLOOKUP(Target_AM[[#This Row],[NIPNAS]],Target_CC[],COLUMN(BS$2)+9,0)</f>
        <v>0</v>
      </c>
      <c r="CH58" s="22">
        <f>Target_AM[[#This Row],[PROPORSI]]*VLOOKUP(Target_AM[[#This Row],[NIPNAS]],Target_CC[],COLUMN(BT$2)+9,0)</f>
        <v>0</v>
      </c>
      <c r="CI58" s="22">
        <f>Target_AM[[#This Row],[PROPORSI]]*VLOOKUP(Target_AM[[#This Row],[NIPNAS]],Target_CC[],COLUMN(BU$2)+9,0)</f>
        <v>0</v>
      </c>
      <c r="CJ58" s="22">
        <f>Target_AM[[#This Row],[PROPORSI]]*VLOOKUP(Target_AM[[#This Row],[NIPNAS]],Target_CC[],COLUMN(BV$2)+9,0)</f>
        <v>0</v>
      </c>
      <c r="CK58" s="22">
        <f>Target_AM[[#This Row],[PROPORSI]]*VLOOKUP(Target_AM[[#This Row],[NIPNAS]],Target_CC[],COLUMN(BW$2)+9,0)</f>
        <v>0</v>
      </c>
      <c r="CL58" s="22">
        <f>Target_AM[[#This Row],[PROPORSI]]*VLOOKUP(Target_AM[[#This Row],[NIPNAS]],Target_CC[],COLUMN(BX$2)+9,0)</f>
        <v>0</v>
      </c>
      <c r="CM58" s="22">
        <f>Target_AM[[#This Row],[PROPORSI]]*VLOOKUP(Target_AM[[#This Row],[NIPNAS]],Target_CC[],COLUMN(BY$2)+9,0)</f>
        <v>0</v>
      </c>
      <c r="CN58" s="22">
        <f>Target_AM[[#This Row],[PROPORSI]]*VLOOKUP(Target_AM[[#This Row],[NIPNAS]],Target_CC[],COLUMN(BZ$2)+9,0)</f>
        <v>0</v>
      </c>
      <c r="CO58" s="22">
        <f>Target_AM[[#This Row],[PROPORSI]]*VLOOKUP(Target_AM[[#This Row],[NIPNAS]],Target_CC[],COLUMN(CA$2)+9,0)</f>
        <v>0</v>
      </c>
      <c r="CP58" s="22">
        <f>Target_AM[[#This Row],[PROPORSI]]*VLOOKUP(Target_AM[[#This Row],[NIPNAS]],Target_CC[],COLUMN(CB$2)+9,0)</f>
        <v>0</v>
      </c>
      <c r="CQ58" s="22">
        <f>Target_AM[[#This Row],[PROPORSI]]*VLOOKUP(Target_AM[[#This Row],[NIPNAS]],Target_CC[],COLUMN(CC$2)+9,0)</f>
        <v>0</v>
      </c>
      <c r="CR58" s="22">
        <f>Target_AM[[#This Row],[PROPORSI]]*VLOOKUP(Target_AM[[#This Row],[NIPNAS]],Target_CC[],COLUMN(CD$2)+9,0)</f>
        <v>0</v>
      </c>
      <c r="CS58" s="22">
        <f>Target_AM[[#This Row],[PROPORSI]]*VLOOKUP(Target_AM[[#This Row],[NIPNAS]],Target_CC[],COLUMN(CE$2)+9,0)</f>
        <v>0</v>
      </c>
      <c r="CT58" s="22">
        <f>Target_AM[[#This Row],[PROPORSI]]*VLOOKUP(Target_AM[[#This Row],[NIPNAS]],Target_CC[],COLUMN(CF$2)+9,0)</f>
        <v>0</v>
      </c>
      <c r="CU58" s="22">
        <f>Target_AM[[#This Row],[PROPORSI]]*VLOOKUP(Target_AM[[#This Row],[NIPNAS]],Target_CC[],COLUMN(CG$2)+9,0)</f>
        <v>0</v>
      </c>
      <c r="CV58" s="22">
        <f>Target_AM[[#This Row],[PROPORSI]]*VLOOKUP(Target_AM[[#This Row],[NIPNAS]],Target_CC[],COLUMN(CH$2)+9,0)</f>
        <v>0</v>
      </c>
      <c r="CW58" s="22">
        <f>Target_AM[[#This Row],[PROPORSI]]*VLOOKUP(Target_AM[[#This Row],[NIPNAS]],Target_CC[],COLUMN(CI$2)+9,0)</f>
        <v>0</v>
      </c>
      <c r="CX58" s="22">
        <f>Target_AM[[#This Row],[PROPORSI]]*VLOOKUP(Target_AM[[#This Row],[NIPNAS]],Target_CC[],COLUMN(CJ$2)+9,0)</f>
        <v>0</v>
      </c>
      <c r="CY58" s="22">
        <f>Target_AM[[#This Row],[PROPORSI]]*VLOOKUP(Target_AM[[#This Row],[NIPNAS]],Target_CC[],COLUMN(CK$2)+9,0)</f>
        <v>0</v>
      </c>
      <c r="CZ58" s="22">
        <f>Target_AM[[#This Row],[PROPORSI]]*VLOOKUP(Target_AM[[#This Row],[NIPNAS]],Target_CC[],COLUMN(CL$2)+9,0)</f>
        <v>0</v>
      </c>
      <c r="DA58" s="22">
        <f>Target_AM[[#This Row],[PROPORSI]]*VLOOKUP(Target_AM[[#This Row],[NIPNAS]],Target_CC[],COLUMN(CM$2)+9,0)</f>
        <v>0</v>
      </c>
      <c r="DB58" s="22">
        <f>Target_AM[[#This Row],[PROPORSI]]*VLOOKUP(Target_AM[[#This Row],[NIPNAS]],Target_CC[],COLUMN(CN$2)+9,0)</f>
        <v>0</v>
      </c>
      <c r="DC58" s="22">
        <f>Target_AM[[#This Row],[PROPORSI]]*VLOOKUP(Target_AM[[#This Row],[NIPNAS]],Target_CC[],COLUMN(CO$2)+9,0)</f>
        <v>0</v>
      </c>
      <c r="DD58" s="22">
        <f>Target_AM[[#This Row],[PROPORSI]]*VLOOKUP(Target_AM[[#This Row],[NIPNAS]],Target_CC[],COLUMN(CP$2)+9,0)</f>
        <v>0</v>
      </c>
      <c r="DE58" s="22">
        <f>Target_AM[[#This Row],[PROPORSI]]*VLOOKUP(Target_AM[[#This Row],[NIPNAS]],Target_CC[],COLUMN(CQ$2)+9,0)</f>
        <v>0</v>
      </c>
      <c r="DF58" s="22">
        <f>Target_AM[[#This Row],[PROPORSI]]*VLOOKUP(Target_AM[[#This Row],[NIPNAS]],Target_CC[],COLUMN(CR$2)+9,0)</f>
        <v>0</v>
      </c>
      <c r="DG58" s="22">
        <f>Target_AM[[#This Row],[PROPORSI]]*VLOOKUP(Target_AM[[#This Row],[NIPNAS]],Target_CC[],COLUMN(CS$2)+9,0)</f>
        <v>0</v>
      </c>
      <c r="DH58" s="22">
        <f>Target_AM[[#This Row],[PROPORSI]]*VLOOKUP(Target_AM[[#This Row],[NIPNAS]],Target_CC[],COLUMN(CT$2)+9,0)</f>
        <v>0</v>
      </c>
      <c r="DI58" s="22">
        <f>Target_AM[[#This Row],[PROPORSI]]*VLOOKUP(Target_AM[[#This Row],[NIPNAS]],Target_CC[],COLUMN(CU$2)+9,0)</f>
        <v>0</v>
      </c>
      <c r="DJ58" s="22">
        <f>Target_AM[[#This Row],[PROPORSI]]*VLOOKUP(Target_AM[[#This Row],[NIPNAS]],Target_CC[],COLUMN(CV$2)+9,0)</f>
        <v>0</v>
      </c>
      <c r="DK58" s="22">
        <f>Target_AM[[#This Row],[PROPORSI]]*VLOOKUP(Target_AM[[#This Row],[NIPNAS]],Target_CC[],COLUMN(CW$2)+9,0)</f>
        <v>0</v>
      </c>
      <c r="DL58" s="22">
        <f>Target_AM[[#This Row],[PROPORSI]]*VLOOKUP(Target_AM[[#This Row],[NIPNAS]],Target_CC[],COLUMN(CX$2)+9,0)</f>
        <v>0</v>
      </c>
      <c r="DM58" s="22">
        <f>Target_AM[[#This Row],[PROPORSI]]*VLOOKUP(Target_AM[[#This Row],[NIPNAS]],Target_CC[],COLUMN(CY$2)+9,0)</f>
        <v>0</v>
      </c>
      <c r="DN58" s="22">
        <f>Target_AM[[#This Row],[PROPORSI]]*VLOOKUP(Target_AM[[#This Row],[NIPNAS]],Target_CC[],COLUMN(CZ$2)+9,0)</f>
        <v>0</v>
      </c>
      <c r="DO58" s="22">
        <f>Target_AM[[#This Row],[PROPORSI]]*VLOOKUP(Target_AM[[#This Row],[NIPNAS]],Target_CC[],COLUMN(DA$2)+9,0)</f>
        <v>0</v>
      </c>
      <c r="DP58" s="22">
        <f>Target_AM[[#This Row],[PROPORSI]]*VLOOKUP(Target_AM[[#This Row],[NIPNAS]],Target_CC[],COLUMN(DB$2)+9,0)</f>
        <v>0</v>
      </c>
      <c r="DQ58" s="22">
        <f>Target_AM[[#This Row],[PROPORSI]]*VLOOKUP(Target_AM[[#This Row],[NIPNAS]],Target_CC[],COLUMN(DC$2)+9,0)</f>
        <v>0</v>
      </c>
      <c r="DR58" s="22">
        <f>Target_AM[[#This Row],[PROPORSI]]*VLOOKUP(Target_AM[[#This Row],[NIPNAS]],Target_CC[],COLUMN(DD$2)+9,0)</f>
        <v>0</v>
      </c>
      <c r="DS58" s="22">
        <f>Target_AM[[#This Row],[PROPORSI]]*VLOOKUP(Target_AM[[#This Row],[NIPNAS]],Target_CC[],COLUMN(DE$2)+9,0)</f>
        <v>0</v>
      </c>
      <c r="DT58" s="22">
        <f>Target_AM[[#This Row],[PROPORSI]]*VLOOKUP(Target_AM[[#This Row],[NIPNAS]],Target_CC[],COLUMN(DF$2)+9,0)</f>
        <v>0</v>
      </c>
      <c r="DU58" s="22">
        <f>Target_AM[[#This Row],[PROPORSI]]*VLOOKUP(Target_AM[[#This Row],[NIPNAS]],Target_CC[],COLUMN(DG$2)+9,0)</f>
        <v>0</v>
      </c>
      <c r="DV58" s="22">
        <f>Target_AM[[#This Row],[PROPORSI]]*VLOOKUP(Target_AM[[#This Row],[NIPNAS]],Target_CC[],COLUMN(DH$2)+9,0)</f>
        <v>0</v>
      </c>
      <c r="DW58" s="22">
        <f>Target_AM[[#This Row],[PROPORSI]]*VLOOKUP(Target_AM[[#This Row],[NIPNAS]],Target_CC[],COLUMN(DI$2)+9,0)</f>
        <v>0</v>
      </c>
      <c r="DX58" s="22">
        <f>Target_AM[[#This Row],[PROPORSI]]*VLOOKUP(Target_AM[[#This Row],[NIPNAS]],Target_CC[],COLUMN(DJ$2)+9,0)</f>
        <v>0</v>
      </c>
      <c r="DY58" s="22">
        <f>Target_AM[[#This Row],[PROPORSI]]*VLOOKUP(Target_AM[[#This Row],[NIPNAS]],Target_CC[],COLUMN(DK$2)+9,0)</f>
        <v>0</v>
      </c>
      <c r="DZ58" s="22">
        <f>Target_AM[[#This Row],[PROPORSI]]*VLOOKUP(Target_AM[[#This Row],[NIPNAS]],Target_CC[],COLUMN(DL$2)+9,0)</f>
        <v>0</v>
      </c>
      <c r="EA58" s="22">
        <f>Target_AM[[#This Row],[PROPORSI]]*VLOOKUP(Target_AM[[#This Row],[NIPNAS]],Target_CC[],COLUMN(DM$2)+9,0)</f>
        <v>0</v>
      </c>
    </row>
    <row r="59" spans="2:131" x14ac:dyDescent="0.3">
      <c r="B59">
        <v>970167</v>
      </c>
      <c r="C59" t="s">
        <v>1071</v>
      </c>
      <c r="D59">
        <v>1</v>
      </c>
      <c r="E59" s="8">
        <v>45658</v>
      </c>
      <c r="F59">
        <v>2000501</v>
      </c>
      <c r="G59" t="s">
        <v>908</v>
      </c>
      <c r="J59" t="s">
        <v>875</v>
      </c>
      <c r="K59" t="s">
        <v>22</v>
      </c>
      <c r="L59" t="s">
        <v>159</v>
      </c>
      <c r="M59" t="s">
        <v>18</v>
      </c>
      <c r="N59" s="23">
        <f>Target_AM[[#This Row],[PROPORSI]]*VLOOKUP(Target_AM[[#This Row],[NIPNAS]],Target_CC[],9,0)</f>
        <v>219827466</v>
      </c>
      <c r="O59" s="22">
        <f>Target_AM[[#This Row],[PROPORSI]]*VLOOKUP(Target_AM[[#This Row],[NIPNAS]],Target_CC[],COLUMN(A$2)+9,0)</f>
        <v>2260656.5217391304</v>
      </c>
      <c r="P59" s="22">
        <f>Target_AM[[#This Row],[PROPORSI]]*VLOOKUP(Target_AM[[#This Row],[NIPNAS]],Target_CC[],COLUMN(B$2)+9,0)</f>
        <v>2229434.7826086958</v>
      </c>
      <c r="Q59" s="22">
        <f>Target_AM[[#This Row],[PROPORSI]]*VLOOKUP(Target_AM[[#This Row],[NIPNAS]],Target_CC[],COLUMN(C$2)+9,0)</f>
        <v>2229434.7826086958</v>
      </c>
      <c r="R59" s="22">
        <f>Target_AM[[#This Row],[PROPORSI]]*VLOOKUP(Target_AM[[#This Row],[NIPNAS]],Target_CC[],COLUMN(D$2)+9,0)</f>
        <v>2229434.7826086958</v>
      </c>
      <c r="S59" s="22">
        <f>Target_AM[[#This Row],[PROPORSI]]*VLOOKUP(Target_AM[[#This Row],[NIPNAS]],Target_CC[],COLUMN(E$2)+9,0)</f>
        <v>2198213.0434782607</v>
      </c>
      <c r="T59" s="22">
        <f>Target_AM[[#This Row],[PROPORSI]]*VLOOKUP(Target_AM[[#This Row],[NIPNAS]],Target_CC[],COLUMN(F$2)+9,0)</f>
        <v>2229434.7826086958</v>
      </c>
      <c r="U59" s="22">
        <f>Target_AM[[#This Row],[PROPORSI]]*VLOOKUP(Target_AM[[#This Row],[NIPNAS]],Target_CC[],COLUMN(G$2)+9,0)</f>
        <v>2323100</v>
      </c>
      <c r="V59" s="22">
        <f>Target_AM[[#This Row],[PROPORSI]]*VLOOKUP(Target_AM[[#This Row],[NIPNAS]],Target_CC[],COLUMN(H$2)+9,0)</f>
        <v>2260656.5217391304</v>
      </c>
      <c r="W59" s="22">
        <f>Target_AM[[#This Row],[PROPORSI]]*VLOOKUP(Target_AM[[#This Row],[NIPNAS]],Target_CC[],COLUMN(I$2)+9,0)</f>
        <v>2260656.5217391304</v>
      </c>
      <c r="X59" s="22">
        <f>Target_AM[[#This Row],[PROPORSI]]*VLOOKUP(Target_AM[[#This Row],[NIPNAS]],Target_CC[],COLUMN(J$2)+9,0)</f>
        <v>2323100</v>
      </c>
      <c r="Y59" s="22">
        <f>Target_AM[[#This Row],[PROPORSI]]*VLOOKUP(Target_AM[[#This Row],[NIPNAS]],Target_CC[],COLUMN(K$2)+9,0)</f>
        <v>2229434.7826086958</v>
      </c>
      <c r="Z59" s="22">
        <f>Target_AM[[#This Row],[PROPORSI]]*VLOOKUP(Target_AM[[#This Row],[NIPNAS]],Target_CC[],COLUMN(L$2)+9,0)</f>
        <v>2291878.2608695654</v>
      </c>
      <c r="AA59" s="22">
        <f>Target_AM[[#This Row],[PROPORSI]]*VLOOKUP(Target_AM[[#This Row],[NIPNAS]],Target_CC[],COLUMN(M$2)+9,0)</f>
        <v>27065434.782608692</v>
      </c>
      <c r="AB59" s="22">
        <f>Target_AM[[#This Row],[PROPORSI]]*VLOOKUP(Target_AM[[#This Row],[NIPNAS]],Target_CC[],COLUMN(N$2)+9,0)</f>
        <v>5038985.1748458156</v>
      </c>
      <c r="AC59" s="22">
        <f>Target_AM[[#This Row],[PROPORSI]]*VLOOKUP(Target_AM[[#This Row],[NIPNAS]],Target_CC[],COLUMN(O$2)+9,0)</f>
        <v>33446371.852745503</v>
      </c>
      <c r="AD59" s="22">
        <f>Target_AM[[#This Row],[PROPORSI]]*VLOOKUP(Target_AM[[#This Row],[NIPNAS]],Target_CC[],COLUMN(P$2)+9,0)</f>
        <v>29675922.745347805</v>
      </c>
      <c r="AE59" s="22">
        <f>Target_AM[[#This Row],[PROPORSI]]*VLOOKUP(Target_AM[[#This Row],[NIPNAS]],Target_CC[],COLUMN(Q$2)+9,0)</f>
        <v>21989598.731019214</v>
      </c>
      <c r="AF59" s="22">
        <f>Target_AM[[#This Row],[PROPORSI]]*VLOOKUP(Target_AM[[#This Row],[NIPNAS]],Target_CC[],COLUMN(R$2)+9,0)</f>
        <v>22510836.154652912</v>
      </c>
      <c r="AG59" s="22">
        <f>Target_AM[[#This Row],[PROPORSI]]*VLOOKUP(Target_AM[[#This Row],[NIPNAS]],Target_CC[],COLUMN(S$2)+9,0)</f>
        <v>22705540.194790568</v>
      </c>
      <c r="AH59" s="22">
        <f>Target_AM[[#This Row],[PROPORSI]]*VLOOKUP(Target_AM[[#This Row],[NIPNAS]],Target_CC[],COLUMN(T$2)+9,0)</f>
        <v>27860911.660440311</v>
      </c>
      <c r="AI59" s="22">
        <f>Target_AM[[#This Row],[PROPORSI]]*VLOOKUP(Target_AM[[#This Row],[NIPNAS]],Target_CC[],COLUMN(U$2)+9,0)</f>
        <v>27398503.512472436</v>
      </c>
      <c r="AJ59" s="22">
        <f>Target_AM[[#This Row],[PROPORSI]]*VLOOKUP(Target_AM[[#This Row],[NIPNAS]],Target_CC[],COLUMN(V$2)+9,0)</f>
        <v>27381456.065242935</v>
      </c>
      <c r="AK59" s="22">
        <f>Target_AM[[#This Row],[PROPORSI]]*VLOOKUP(Target_AM[[#This Row],[NIPNAS]],Target_CC[],COLUMN(W$2)+9,0)</f>
        <v>27773875.394732986</v>
      </c>
      <c r="AL59" s="22">
        <f>Target_AM[[#This Row],[PROPORSI]]*VLOOKUP(Target_AM[[#This Row],[NIPNAS]],Target_CC[],COLUMN(X$2)+9,0)</f>
        <v>27142818.11409143</v>
      </c>
      <c r="AM59" s="22">
        <f>Target_AM[[#This Row],[PROPORSI]]*VLOOKUP(Target_AM[[#This Row],[NIPNAS]],Target_CC[],COLUMN(Y$2)+9,0)</f>
        <v>27075180.399618093</v>
      </c>
      <c r="AN59" s="22">
        <f>Target_AM[[#This Row],[PROPORSI]]*VLOOKUP(Target_AM[[#This Row],[NIPNAS]],Target_CC[],COLUMN(Z$2)+9,0)</f>
        <v>300000000</v>
      </c>
      <c r="AO59" s="22">
        <f>Target_AM[[#This Row],[PROPORSI]]*VLOOKUP(Target_AM[[#This Row],[NIPNAS]],Target_CC[],COLUMN(AA$2)+9,0)</f>
        <v>7299641.6965849455</v>
      </c>
      <c r="AP59" s="22">
        <f>Target_AM[[#This Row],[PROPORSI]]*VLOOKUP(Target_AM[[#This Row],[NIPNAS]],Target_CC[],COLUMN(AB$2)+9,0)</f>
        <v>35675806.635354199</v>
      </c>
      <c r="AQ59" s="22">
        <f>Target_AM[[#This Row],[PROPORSI]]*VLOOKUP(Target_AM[[#This Row],[NIPNAS]],Target_CC[],COLUMN(AC$2)+9,0)</f>
        <v>31905357.527956501</v>
      </c>
      <c r="AR59" s="22">
        <f>Target_AM[[#This Row],[PROPORSI]]*VLOOKUP(Target_AM[[#This Row],[NIPNAS]],Target_CC[],COLUMN(AD$2)+9,0)</f>
        <v>24219033.513627909</v>
      </c>
      <c r="AS59" s="22">
        <f>Target_AM[[#This Row],[PROPORSI]]*VLOOKUP(Target_AM[[#This Row],[NIPNAS]],Target_CC[],COLUMN(AE$2)+9,0)</f>
        <v>24709049.198131174</v>
      </c>
      <c r="AT59" s="22">
        <f>Target_AM[[#This Row],[PROPORSI]]*VLOOKUP(Target_AM[[#This Row],[NIPNAS]],Target_CC[],COLUMN(AF$2)+9,0)</f>
        <v>24934974.977399264</v>
      </c>
      <c r="AU59" s="22">
        <f>Target_AM[[#This Row],[PROPORSI]]*VLOOKUP(Target_AM[[#This Row],[NIPNAS]],Target_CC[],COLUMN(AG$2)+9,0)</f>
        <v>30184011.660440311</v>
      </c>
      <c r="AV59" s="22">
        <f>Target_AM[[#This Row],[PROPORSI]]*VLOOKUP(Target_AM[[#This Row],[NIPNAS]],Target_CC[],COLUMN(AH$2)+9,0)</f>
        <v>29659160.034211565</v>
      </c>
      <c r="AW59" s="22">
        <f>Target_AM[[#This Row],[PROPORSI]]*VLOOKUP(Target_AM[[#This Row],[NIPNAS]],Target_CC[],COLUMN(AI$2)+9,0)</f>
        <v>29642112.586982064</v>
      </c>
      <c r="AX59" s="22">
        <f>Target_AM[[#This Row],[PROPORSI]]*VLOOKUP(Target_AM[[#This Row],[NIPNAS]],Target_CC[],COLUMN(AJ$2)+9,0)</f>
        <v>30096975.394732986</v>
      </c>
      <c r="AY59" s="22">
        <f>Target_AM[[#This Row],[PROPORSI]]*VLOOKUP(Target_AM[[#This Row],[NIPNAS]],Target_CC[],COLUMN(AK$2)+9,0)</f>
        <v>29372252.896700125</v>
      </c>
      <c r="AZ59" s="22">
        <f>Target_AM[[#This Row],[PROPORSI]]*VLOOKUP(Target_AM[[#This Row],[NIPNAS]],Target_CC[],COLUMN(AL$2)+9,0)</f>
        <v>29367058.660487659</v>
      </c>
      <c r="BA59" s="22">
        <f>Target_AM[[#This Row],[PROPORSI]]*VLOOKUP(Target_AM[[#This Row],[NIPNAS]],Target_CC[],COLUMN(AM$2)+9,0)</f>
        <v>327065434.78260869</v>
      </c>
      <c r="BB59" s="22">
        <f>Target_AM[[#This Row],[PROPORSI]]*VLOOKUP(Target_AM[[#This Row],[NIPNAS]],Target_CC[],COLUMN(AN$2)+9,0)</f>
        <v>7968633.0820967695</v>
      </c>
      <c r="BC59" s="22">
        <f>Target_AM[[#This Row],[PROPORSI]]*VLOOKUP(Target_AM[[#This Row],[NIPNAS]],Target_CC[],COLUMN(AO$2)+9,0)</f>
        <v>8002696.586546612</v>
      </c>
      <c r="BD59" s="22">
        <f>Target_AM[[#This Row],[PROPORSI]]*VLOOKUP(Target_AM[[#This Row],[NIPNAS]],Target_CC[],COLUMN(AP$2)+9,0)</f>
        <v>7963837.4222546434</v>
      </c>
      <c r="BE59" s="22">
        <f>Target_AM[[#This Row],[PROPORSI]]*VLOOKUP(Target_AM[[#This Row],[NIPNAS]],Target_CC[],COLUMN(AQ$2)+9,0)</f>
        <v>7863727.0589999668</v>
      </c>
      <c r="BF59" s="22">
        <f>Target_AM[[#This Row],[PROPORSI]]*VLOOKUP(Target_AM[[#This Row],[NIPNAS]],Target_CC[],COLUMN(AR$2)+9,0)</f>
        <v>7939358.4157823008</v>
      </c>
      <c r="BG59" s="22">
        <f>Target_AM[[#This Row],[PROPORSI]]*VLOOKUP(Target_AM[[#This Row],[NIPNAS]],Target_CC[],COLUMN(AS$2)+9,0)</f>
        <v>7974731.910374254</v>
      </c>
      <c r="BH59" s="22">
        <f>Target_AM[[#This Row],[PROPORSI]]*VLOOKUP(Target_AM[[#This Row],[NIPNAS]],Target_CC[],COLUMN(AT$2)+9,0)</f>
        <v>8786923.3517508171</v>
      </c>
      <c r="BI59" s="22">
        <f>Target_AM[[#This Row],[PROPORSI]]*VLOOKUP(Target_AM[[#This Row],[NIPNAS]],Target_CC[],COLUMN(AU$2)+9,0)</f>
        <v>8704818.869516287</v>
      </c>
      <c r="BJ59" s="22">
        <f>Target_AM[[#This Row],[PROPORSI]]*VLOOKUP(Target_AM[[#This Row],[NIPNAS]],Target_CC[],COLUMN(AV$2)+9,0)</f>
        <v>8702155.6851381455</v>
      </c>
      <c r="BK59" s="22">
        <f>Target_AM[[#This Row],[PROPORSI]]*VLOOKUP(Target_AM[[#This Row],[NIPNAS]],Target_CC[],COLUMN(AW$2)+9,0)</f>
        <v>8773326.3820671383</v>
      </c>
      <c r="BL59" s="22">
        <f>Target_AM[[#This Row],[PROPORSI]]*VLOOKUP(Target_AM[[#This Row],[NIPNAS]],Target_CC[],COLUMN(AX$2)+9,0)</f>
        <v>8659942.1097005475</v>
      </c>
      <c r="BM59" s="22">
        <f>Target_AM[[#This Row],[PROPORSI]]*VLOOKUP(Target_AM[[#This Row],[NIPNAS]],Target_CC[],COLUMN(AY$2)+9,0)</f>
        <v>8659849.1257725395</v>
      </c>
      <c r="BN59" s="22">
        <f>Target_AM[[#This Row],[PROPORSI]]*VLOOKUP(Target_AM[[#This Row],[NIPNAS]],Target_CC[],COLUMN(AZ$2)+9,0)</f>
        <v>100000000.00000003</v>
      </c>
      <c r="BO59" s="22">
        <f>Target_AM[[#This Row],[PROPORSI]]*VLOOKUP(Target_AM[[#This Row],[NIPNAS]],Target_CC[],COLUMN(BA$2)+9,0)</f>
        <v>2564000</v>
      </c>
      <c r="BP59" s="22">
        <f>Target_AM[[#This Row],[PROPORSI]]*VLOOKUP(Target_AM[[#This Row],[NIPNAS]],Target_CC[],COLUMN(BB$2)+9,0)</f>
        <v>2299250</v>
      </c>
      <c r="BQ59" s="22">
        <f>Target_AM[[#This Row],[PROPORSI]]*VLOOKUP(Target_AM[[#This Row],[NIPNAS]],Target_CC[],COLUMN(BC$2)+9,0)</f>
        <v>2299000</v>
      </c>
      <c r="BR59" s="22">
        <f>Target_AM[[#This Row],[PROPORSI]]*VLOOKUP(Target_AM[[#This Row],[NIPNAS]],Target_CC[],COLUMN(BD$2)+9,0)</f>
        <v>2450300</v>
      </c>
      <c r="BS59" s="22">
        <f>Target_AM[[#This Row],[PROPORSI]]*VLOOKUP(Target_AM[[#This Row],[NIPNAS]],Target_CC[],COLUMN(BE$2)+9,0)</f>
        <v>2450300</v>
      </c>
      <c r="BT59" s="22">
        <f>Target_AM[[#This Row],[PROPORSI]]*VLOOKUP(Target_AM[[#This Row],[NIPNAS]],Target_CC[],COLUMN(BF$2)+9,0)</f>
        <v>2450300</v>
      </c>
      <c r="BU59" s="22">
        <f>Target_AM[[#This Row],[PROPORSI]]*VLOOKUP(Target_AM[[#This Row],[NIPNAS]],Target_CC[],COLUMN(BG$2)+9,0)</f>
        <v>2450300</v>
      </c>
      <c r="BV59" s="22">
        <f>Target_AM[[#This Row],[PROPORSI]]*VLOOKUP(Target_AM[[#This Row],[NIPNAS]],Target_CC[],COLUMN(BH$2)+9,0)</f>
        <v>2450300</v>
      </c>
      <c r="BW59" s="22">
        <f>Target_AM[[#This Row],[PROPORSI]]*VLOOKUP(Target_AM[[#This Row],[NIPNAS]],Target_CC[],COLUMN(BI$2)+9,0)</f>
        <v>2450300</v>
      </c>
      <c r="BX59" s="22">
        <f>Target_AM[[#This Row],[PROPORSI]]*VLOOKUP(Target_AM[[#This Row],[NIPNAS]],Target_CC[],COLUMN(BJ$2)+9,0)</f>
        <v>2450300</v>
      </c>
      <c r="BY59" s="22">
        <f>Target_AM[[#This Row],[PROPORSI]]*VLOOKUP(Target_AM[[#This Row],[NIPNAS]],Target_CC[],COLUMN(BK$2)+9,0)</f>
        <v>2450300</v>
      </c>
      <c r="BZ59" s="22">
        <f>Target_AM[[#This Row],[PROPORSI]]*VLOOKUP(Target_AM[[#This Row],[NIPNAS]],Target_CC[],COLUMN(BL$2)+9,0)</f>
        <v>2450300</v>
      </c>
      <c r="CA59" s="22">
        <f>Target_AM[[#This Row],[PROPORSI]]*VLOOKUP(Target_AM[[#This Row],[NIPNAS]],Target_CC[],COLUMN(BM$2)+9,0)</f>
        <v>29214950</v>
      </c>
      <c r="CB59" s="22">
        <f>Target_AM[[#This Row],[PROPORSI]]*VLOOKUP(Target_AM[[#This Row],[NIPNAS]],Target_CC[],COLUMN(BN$2)+9,0)</f>
        <v>0</v>
      </c>
      <c r="CC59" s="22">
        <f>Target_AM[[#This Row],[PROPORSI]]*VLOOKUP(Target_AM[[#This Row],[NIPNAS]],Target_CC[],COLUMN(BO$2)+9,0)</f>
        <v>0</v>
      </c>
      <c r="CD59" s="22">
        <f>Target_AM[[#This Row],[PROPORSI]]*VLOOKUP(Target_AM[[#This Row],[NIPNAS]],Target_CC[],COLUMN(BP$2)+9,0)</f>
        <v>0</v>
      </c>
      <c r="CE59" s="22">
        <f>Target_AM[[#This Row],[PROPORSI]]*VLOOKUP(Target_AM[[#This Row],[NIPNAS]],Target_CC[],COLUMN(BQ$2)+9,0)</f>
        <v>0</v>
      </c>
      <c r="CF59" s="22">
        <f>Target_AM[[#This Row],[PROPORSI]]*VLOOKUP(Target_AM[[#This Row],[NIPNAS]],Target_CC[],COLUMN(BR$2)+9,0)</f>
        <v>0</v>
      </c>
      <c r="CG59" s="22">
        <f>Target_AM[[#This Row],[PROPORSI]]*VLOOKUP(Target_AM[[#This Row],[NIPNAS]],Target_CC[],COLUMN(BS$2)+9,0)</f>
        <v>0</v>
      </c>
      <c r="CH59" s="22">
        <f>Target_AM[[#This Row],[PROPORSI]]*VLOOKUP(Target_AM[[#This Row],[NIPNAS]],Target_CC[],COLUMN(BT$2)+9,0)</f>
        <v>0</v>
      </c>
      <c r="CI59" s="22">
        <f>Target_AM[[#This Row],[PROPORSI]]*VLOOKUP(Target_AM[[#This Row],[NIPNAS]],Target_CC[],COLUMN(BU$2)+9,0)</f>
        <v>0</v>
      </c>
      <c r="CJ59" s="22">
        <f>Target_AM[[#This Row],[PROPORSI]]*VLOOKUP(Target_AM[[#This Row],[NIPNAS]],Target_CC[],COLUMN(BV$2)+9,0)</f>
        <v>0</v>
      </c>
      <c r="CK59" s="22">
        <f>Target_AM[[#This Row],[PROPORSI]]*VLOOKUP(Target_AM[[#This Row],[NIPNAS]],Target_CC[],COLUMN(BW$2)+9,0)</f>
        <v>0</v>
      </c>
      <c r="CL59" s="22">
        <f>Target_AM[[#This Row],[PROPORSI]]*VLOOKUP(Target_AM[[#This Row],[NIPNAS]],Target_CC[],COLUMN(BX$2)+9,0)</f>
        <v>0</v>
      </c>
      <c r="CM59" s="22">
        <f>Target_AM[[#This Row],[PROPORSI]]*VLOOKUP(Target_AM[[#This Row],[NIPNAS]],Target_CC[],COLUMN(BY$2)+9,0)</f>
        <v>0</v>
      </c>
      <c r="CN59" s="22">
        <f>Target_AM[[#This Row],[PROPORSI]]*VLOOKUP(Target_AM[[#This Row],[NIPNAS]],Target_CC[],COLUMN(BZ$2)+9,0)</f>
        <v>0</v>
      </c>
      <c r="CO59" s="22">
        <f>Target_AM[[#This Row],[PROPORSI]]*VLOOKUP(Target_AM[[#This Row],[NIPNAS]],Target_CC[],COLUMN(CA$2)+9,0)</f>
        <v>2715300</v>
      </c>
      <c r="CP59" s="22">
        <f>Target_AM[[#This Row],[PROPORSI]]*VLOOKUP(Target_AM[[#This Row],[NIPNAS]],Target_CC[],COLUMN(CB$2)+9,0)</f>
        <v>2450550</v>
      </c>
      <c r="CQ59" s="22">
        <f>Target_AM[[#This Row],[PROPORSI]]*VLOOKUP(Target_AM[[#This Row],[NIPNAS]],Target_CC[],COLUMN(CC$2)+9,0)</f>
        <v>2450300</v>
      </c>
      <c r="CR59" s="22">
        <f>Target_AM[[#This Row],[PROPORSI]]*VLOOKUP(Target_AM[[#This Row],[NIPNAS]],Target_CC[],COLUMN(CD$2)+9,0)</f>
        <v>2450300</v>
      </c>
      <c r="CS59" s="22">
        <f>Target_AM[[#This Row],[PROPORSI]]*VLOOKUP(Target_AM[[#This Row],[NIPNAS]],Target_CC[],COLUMN(CE$2)+9,0)</f>
        <v>2450300</v>
      </c>
      <c r="CT59" s="22">
        <f>Target_AM[[#This Row],[PROPORSI]]*VLOOKUP(Target_AM[[#This Row],[NIPNAS]],Target_CC[],COLUMN(CF$2)+9,0)</f>
        <v>2450300</v>
      </c>
      <c r="CU59" s="22">
        <f>Target_AM[[#This Row],[PROPORSI]]*VLOOKUP(Target_AM[[#This Row],[NIPNAS]],Target_CC[],COLUMN(CG$2)+9,0)</f>
        <v>2450300</v>
      </c>
      <c r="CV59" s="22">
        <f>Target_AM[[#This Row],[PROPORSI]]*VLOOKUP(Target_AM[[#This Row],[NIPNAS]],Target_CC[],COLUMN(CH$2)+9,0)</f>
        <v>2450300</v>
      </c>
      <c r="CW59" s="22">
        <f>Target_AM[[#This Row],[PROPORSI]]*VLOOKUP(Target_AM[[#This Row],[NIPNAS]],Target_CC[],COLUMN(CI$2)+9,0)</f>
        <v>2450300</v>
      </c>
      <c r="CX59" s="22">
        <f>Target_AM[[#This Row],[PROPORSI]]*VLOOKUP(Target_AM[[#This Row],[NIPNAS]],Target_CC[],COLUMN(CJ$2)+9,0)</f>
        <v>2450300</v>
      </c>
      <c r="CY59" s="22">
        <f>Target_AM[[#This Row],[PROPORSI]]*VLOOKUP(Target_AM[[#This Row],[NIPNAS]],Target_CC[],COLUMN(CK$2)+9,0)</f>
        <v>2450300</v>
      </c>
      <c r="CZ59" s="22">
        <f>Target_AM[[#This Row],[PROPORSI]]*VLOOKUP(Target_AM[[#This Row],[NIPNAS]],Target_CC[],COLUMN(CL$2)+9,0)</f>
        <v>2450300</v>
      </c>
      <c r="DA59" s="22">
        <f>Target_AM[[#This Row],[PROPORSI]]*VLOOKUP(Target_AM[[#This Row],[NIPNAS]],Target_CC[],COLUMN(CM$2)+9,0)</f>
        <v>29668850</v>
      </c>
      <c r="DB59" s="22">
        <f>Target_AM[[#This Row],[PROPORSI]]*VLOOKUP(Target_AM[[#This Row],[NIPNAS]],Target_CC[],COLUMN(CN$2)+9,0)</f>
        <v>0</v>
      </c>
      <c r="DC59" s="22">
        <f>Target_AM[[#This Row],[PROPORSI]]*VLOOKUP(Target_AM[[#This Row],[NIPNAS]],Target_CC[],COLUMN(CO$2)+9,0)</f>
        <v>0</v>
      </c>
      <c r="DD59" s="22">
        <f>Target_AM[[#This Row],[PROPORSI]]*VLOOKUP(Target_AM[[#This Row],[NIPNAS]],Target_CC[],COLUMN(CP$2)+9,0)</f>
        <v>0</v>
      </c>
      <c r="DE59" s="22">
        <f>Target_AM[[#This Row],[PROPORSI]]*VLOOKUP(Target_AM[[#This Row],[NIPNAS]],Target_CC[],COLUMN(CQ$2)+9,0)</f>
        <v>0</v>
      </c>
      <c r="DF59" s="22">
        <f>Target_AM[[#This Row],[PROPORSI]]*VLOOKUP(Target_AM[[#This Row],[NIPNAS]],Target_CC[],COLUMN(CR$2)+9,0)</f>
        <v>0</v>
      </c>
      <c r="DG59" s="22">
        <f>Target_AM[[#This Row],[PROPORSI]]*VLOOKUP(Target_AM[[#This Row],[NIPNAS]],Target_CC[],COLUMN(CS$2)+9,0)</f>
        <v>0</v>
      </c>
      <c r="DH59" s="22">
        <f>Target_AM[[#This Row],[PROPORSI]]*VLOOKUP(Target_AM[[#This Row],[NIPNAS]],Target_CC[],COLUMN(CT$2)+9,0)</f>
        <v>0</v>
      </c>
      <c r="DI59" s="22">
        <f>Target_AM[[#This Row],[PROPORSI]]*VLOOKUP(Target_AM[[#This Row],[NIPNAS]],Target_CC[],COLUMN(CU$2)+9,0)</f>
        <v>0</v>
      </c>
      <c r="DJ59" s="22">
        <f>Target_AM[[#This Row],[PROPORSI]]*VLOOKUP(Target_AM[[#This Row],[NIPNAS]],Target_CC[],COLUMN(CV$2)+9,0)</f>
        <v>0</v>
      </c>
      <c r="DK59" s="22">
        <f>Target_AM[[#This Row],[PROPORSI]]*VLOOKUP(Target_AM[[#This Row],[NIPNAS]],Target_CC[],COLUMN(CW$2)+9,0)</f>
        <v>0</v>
      </c>
      <c r="DL59" s="22">
        <f>Target_AM[[#This Row],[PROPORSI]]*VLOOKUP(Target_AM[[#This Row],[NIPNAS]],Target_CC[],COLUMN(CX$2)+9,0)</f>
        <v>0</v>
      </c>
      <c r="DM59" s="22">
        <f>Target_AM[[#This Row],[PROPORSI]]*VLOOKUP(Target_AM[[#This Row],[NIPNAS]],Target_CC[],COLUMN(CY$2)+9,0)</f>
        <v>0</v>
      </c>
      <c r="DN59" s="22">
        <f>Target_AM[[#This Row],[PROPORSI]]*VLOOKUP(Target_AM[[#This Row],[NIPNAS]],Target_CC[],COLUMN(CZ$2)+9,0)</f>
        <v>0</v>
      </c>
      <c r="DO59" s="22">
        <f>Target_AM[[#This Row],[PROPORSI]]*VLOOKUP(Target_AM[[#This Row],[NIPNAS]],Target_CC[],COLUMN(DA$2)+9,0)</f>
        <v>0</v>
      </c>
      <c r="DP59" s="22">
        <f>Target_AM[[#This Row],[PROPORSI]]*VLOOKUP(Target_AM[[#This Row],[NIPNAS]],Target_CC[],COLUMN(DB$2)+9,0)</f>
        <v>0</v>
      </c>
      <c r="DQ59" s="22">
        <f>Target_AM[[#This Row],[PROPORSI]]*VLOOKUP(Target_AM[[#This Row],[NIPNAS]],Target_CC[],COLUMN(DC$2)+9,0)</f>
        <v>0</v>
      </c>
      <c r="DR59" s="22">
        <f>Target_AM[[#This Row],[PROPORSI]]*VLOOKUP(Target_AM[[#This Row],[NIPNAS]],Target_CC[],COLUMN(DD$2)+9,0)</f>
        <v>0</v>
      </c>
      <c r="DS59" s="22">
        <f>Target_AM[[#This Row],[PROPORSI]]*VLOOKUP(Target_AM[[#This Row],[NIPNAS]],Target_CC[],COLUMN(DE$2)+9,0)</f>
        <v>0</v>
      </c>
      <c r="DT59" s="22">
        <f>Target_AM[[#This Row],[PROPORSI]]*VLOOKUP(Target_AM[[#This Row],[NIPNAS]],Target_CC[],COLUMN(DF$2)+9,0)</f>
        <v>0</v>
      </c>
      <c r="DU59" s="22">
        <f>Target_AM[[#This Row],[PROPORSI]]*VLOOKUP(Target_AM[[#This Row],[NIPNAS]],Target_CC[],COLUMN(DG$2)+9,0)</f>
        <v>0</v>
      </c>
      <c r="DV59" s="22">
        <f>Target_AM[[#This Row],[PROPORSI]]*VLOOKUP(Target_AM[[#This Row],[NIPNAS]],Target_CC[],COLUMN(DH$2)+9,0)</f>
        <v>0</v>
      </c>
      <c r="DW59" s="22">
        <f>Target_AM[[#This Row],[PROPORSI]]*VLOOKUP(Target_AM[[#This Row],[NIPNAS]],Target_CC[],COLUMN(DI$2)+9,0)</f>
        <v>0</v>
      </c>
      <c r="DX59" s="22">
        <f>Target_AM[[#This Row],[PROPORSI]]*VLOOKUP(Target_AM[[#This Row],[NIPNAS]],Target_CC[],COLUMN(DJ$2)+9,0)</f>
        <v>0</v>
      </c>
      <c r="DY59" s="22">
        <f>Target_AM[[#This Row],[PROPORSI]]*VLOOKUP(Target_AM[[#This Row],[NIPNAS]],Target_CC[],COLUMN(DK$2)+9,0)</f>
        <v>0</v>
      </c>
      <c r="DZ59" s="22">
        <f>Target_AM[[#This Row],[PROPORSI]]*VLOOKUP(Target_AM[[#This Row],[NIPNAS]],Target_CC[],COLUMN(DL$2)+9,0)</f>
        <v>0</v>
      </c>
      <c r="EA59" s="22">
        <f>Target_AM[[#This Row],[PROPORSI]]*VLOOKUP(Target_AM[[#This Row],[NIPNAS]],Target_CC[],COLUMN(DM$2)+9,0)</f>
        <v>0</v>
      </c>
    </row>
    <row r="60" spans="2:131" x14ac:dyDescent="0.3">
      <c r="B60">
        <v>800088</v>
      </c>
      <c r="C60" t="s">
        <v>1032</v>
      </c>
      <c r="D60">
        <v>1</v>
      </c>
      <c r="E60" s="8">
        <v>45658</v>
      </c>
      <c r="F60">
        <v>2000380</v>
      </c>
      <c r="G60" t="s">
        <v>949</v>
      </c>
      <c r="J60" t="s">
        <v>875</v>
      </c>
      <c r="K60" t="s">
        <v>23</v>
      </c>
      <c r="L60" t="s">
        <v>159</v>
      </c>
      <c r="M60" t="s">
        <v>18</v>
      </c>
      <c r="N60" s="23">
        <f>Target_AM[[#This Row],[PROPORSI]]*VLOOKUP(Target_AM[[#This Row],[NIPNAS]],Target_CC[],9,0)</f>
        <v>1122016409</v>
      </c>
      <c r="O60" s="22">
        <f>Target_AM[[#This Row],[PROPORSI]]*VLOOKUP(Target_AM[[#This Row],[NIPNAS]],Target_CC[],COLUMN(A$2)+9,0)</f>
        <v>81658156.521739125</v>
      </c>
      <c r="P60" s="22">
        <f>Target_AM[[#This Row],[PROPORSI]]*VLOOKUP(Target_AM[[#This Row],[NIPNAS]],Target_CC[],COLUMN(B$2)+9,0)</f>
        <v>81734434.782608703</v>
      </c>
      <c r="Q60" s="22">
        <f>Target_AM[[#This Row],[PROPORSI]]*VLOOKUP(Target_AM[[#This Row],[NIPNAS]],Target_CC[],COLUMN(C$2)+9,0)</f>
        <v>81734434.782608703</v>
      </c>
      <c r="R60" s="22">
        <f>Target_AM[[#This Row],[PROPORSI]]*VLOOKUP(Target_AM[[#This Row],[NIPNAS]],Target_CC[],COLUMN(D$2)+9,0)</f>
        <v>81734434.782608703</v>
      </c>
      <c r="S60" s="22">
        <f>Target_AM[[#This Row],[PROPORSI]]*VLOOKUP(Target_AM[[#This Row],[NIPNAS]],Target_CC[],COLUMN(E$2)+9,0)</f>
        <v>81810713.043478265</v>
      </c>
      <c r="T60" s="22">
        <f>Target_AM[[#This Row],[PROPORSI]]*VLOOKUP(Target_AM[[#This Row],[NIPNAS]],Target_CC[],COLUMN(F$2)+9,0)</f>
        <v>81734434.782608703</v>
      </c>
      <c r="U60" s="22">
        <f>Target_AM[[#This Row],[PROPORSI]]*VLOOKUP(Target_AM[[#This Row],[NIPNAS]],Target_CC[],COLUMN(G$2)+9,0)</f>
        <v>81505600</v>
      </c>
      <c r="V60" s="22">
        <f>Target_AM[[#This Row],[PROPORSI]]*VLOOKUP(Target_AM[[#This Row],[NIPNAS]],Target_CC[],COLUMN(H$2)+9,0)</f>
        <v>81658156.521739125</v>
      </c>
      <c r="W60" s="22">
        <f>Target_AM[[#This Row],[PROPORSI]]*VLOOKUP(Target_AM[[#This Row],[NIPNAS]],Target_CC[],COLUMN(I$2)+9,0)</f>
        <v>81658156.521739125</v>
      </c>
      <c r="X60" s="22">
        <f>Target_AM[[#This Row],[PROPORSI]]*VLOOKUP(Target_AM[[#This Row],[NIPNAS]],Target_CC[],COLUMN(J$2)+9,0)</f>
        <v>81505600</v>
      </c>
      <c r="Y60" s="22">
        <f>Target_AM[[#This Row],[PROPORSI]]*VLOOKUP(Target_AM[[#This Row],[NIPNAS]],Target_CC[],COLUMN(K$2)+9,0)</f>
        <v>81734434.782608703</v>
      </c>
      <c r="Z60" s="22">
        <f>Target_AM[[#This Row],[PROPORSI]]*VLOOKUP(Target_AM[[#This Row],[NIPNAS]],Target_CC[],COLUMN(L$2)+9,0)</f>
        <v>81581878.260869563</v>
      </c>
      <c r="AA60" s="22">
        <f>Target_AM[[#This Row],[PROPORSI]]*VLOOKUP(Target_AM[[#This Row],[NIPNAS]],Target_CC[],COLUMN(M$2)+9,0)</f>
        <v>980050434.78260875</v>
      </c>
      <c r="AB60" s="22">
        <f>Target_AM[[#This Row],[PROPORSI]]*VLOOKUP(Target_AM[[#This Row],[NIPNAS]],Target_CC[],COLUMN(N$2)+9,0)</f>
        <v>18543465.443432603</v>
      </c>
      <c r="AC60" s="22">
        <f>Target_AM[[#This Row],[PROPORSI]]*VLOOKUP(Target_AM[[#This Row],[NIPNAS]],Target_CC[],COLUMN(O$2)+9,0)</f>
        <v>123082648.41810346</v>
      </c>
      <c r="AD60" s="22">
        <f>Target_AM[[#This Row],[PROPORSI]]*VLOOKUP(Target_AM[[#This Row],[NIPNAS]],Target_CC[],COLUMN(P$2)+9,0)</f>
        <v>109207395.70287992</v>
      </c>
      <c r="AE60" s="22">
        <f>Target_AM[[#This Row],[PROPORSI]]*VLOOKUP(Target_AM[[#This Row],[NIPNAS]],Target_CC[],COLUMN(Q$2)+9,0)</f>
        <v>80921723.330150709</v>
      </c>
      <c r="AF60" s="22">
        <f>Target_AM[[#This Row],[PROPORSI]]*VLOOKUP(Target_AM[[#This Row],[NIPNAS]],Target_CC[],COLUMN(R$2)+9,0)</f>
        <v>82839877.049122706</v>
      </c>
      <c r="AG60" s="22">
        <f>Target_AM[[#This Row],[PROPORSI]]*VLOOKUP(Target_AM[[#This Row],[NIPNAS]],Target_CC[],COLUMN(S$2)+9,0)</f>
        <v>83556387.916829288</v>
      </c>
      <c r="AH60" s="22">
        <f>Target_AM[[#This Row],[PROPORSI]]*VLOOKUP(Target_AM[[#This Row],[NIPNAS]],Target_CC[],COLUMN(T$2)+9,0)</f>
        <v>102528154.91042034</v>
      </c>
      <c r="AI60" s="22">
        <f>Target_AM[[#This Row],[PROPORSI]]*VLOOKUP(Target_AM[[#This Row],[NIPNAS]],Target_CC[],COLUMN(U$2)+9,0)</f>
        <v>100826492.92589857</v>
      </c>
      <c r="AJ60" s="22">
        <f>Target_AM[[#This Row],[PROPORSI]]*VLOOKUP(Target_AM[[#This Row],[NIPNAS]],Target_CC[],COLUMN(V$2)+9,0)</f>
        <v>100763758.320094</v>
      </c>
      <c r="AK60" s="22">
        <f>Target_AM[[#This Row],[PROPORSI]]*VLOOKUP(Target_AM[[#This Row],[NIPNAS]],Target_CC[],COLUMN(W$2)+9,0)</f>
        <v>102207861.45261739</v>
      </c>
      <c r="AL60" s="22">
        <f>Target_AM[[#This Row],[PROPORSI]]*VLOOKUP(Target_AM[[#This Row],[NIPNAS]],Target_CC[],COLUMN(X$2)+9,0)</f>
        <v>99885570.659856468</v>
      </c>
      <c r="AM60" s="22">
        <f>Target_AM[[#This Row],[PROPORSI]]*VLOOKUP(Target_AM[[#This Row],[NIPNAS]],Target_CC[],COLUMN(Y$2)+9,0)</f>
        <v>99636663.870594576</v>
      </c>
      <c r="AN60" s="22">
        <f>Target_AM[[#This Row],[PROPORSI]]*VLOOKUP(Target_AM[[#This Row],[NIPNAS]],Target_CC[],COLUMN(Z$2)+9,0)</f>
        <v>1104000000</v>
      </c>
      <c r="AO60" s="22">
        <f>Target_AM[[#This Row],[PROPORSI]]*VLOOKUP(Target_AM[[#This Row],[NIPNAS]],Target_CC[],COLUMN(AA$2)+9,0)</f>
        <v>100201621.96517172</v>
      </c>
      <c r="AP60" s="22">
        <f>Target_AM[[#This Row],[PROPORSI]]*VLOOKUP(Target_AM[[#This Row],[NIPNAS]],Target_CC[],COLUMN(AB$2)+9,0)</f>
        <v>204817083.20071214</v>
      </c>
      <c r="AQ60" s="22">
        <f>Target_AM[[#This Row],[PROPORSI]]*VLOOKUP(Target_AM[[#This Row],[NIPNAS]],Target_CC[],COLUMN(AC$2)+9,0)</f>
        <v>190941830.48548862</v>
      </c>
      <c r="AR60" s="22">
        <f>Target_AM[[#This Row],[PROPORSI]]*VLOOKUP(Target_AM[[#This Row],[NIPNAS]],Target_CC[],COLUMN(AD$2)+9,0)</f>
        <v>162656158.11275941</v>
      </c>
      <c r="AS60" s="22">
        <f>Target_AM[[#This Row],[PROPORSI]]*VLOOKUP(Target_AM[[#This Row],[NIPNAS]],Target_CC[],COLUMN(AE$2)+9,0)</f>
        <v>164650590.09260097</v>
      </c>
      <c r="AT60" s="22">
        <f>Target_AM[[#This Row],[PROPORSI]]*VLOOKUP(Target_AM[[#This Row],[NIPNAS]],Target_CC[],COLUMN(AF$2)+9,0)</f>
        <v>165290822.69943798</v>
      </c>
      <c r="AU60" s="22">
        <f>Target_AM[[#This Row],[PROPORSI]]*VLOOKUP(Target_AM[[#This Row],[NIPNAS]],Target_CC[],COLUMN(AG$2)+9,0)</f>
        <v>184033754.91042036</v>
      </c>
      <c r="AV60" s="22">
        <f>Target_AM[[#This Row],[PROPORSI]]*VLOOKUP(Target_AM[[#This Row],[NIPNAS]],Target_CC[],COLUMN(AH$2)+9,0)</f>
        <v>182484649.44763768</v>
      </c>
      <c r="AW60" s="22">
        <f>Target_AM[[#This Row],[PROPORSI]]*VLOOKUP(Target_AM[[#This Row],[NIPNAS]],Target_CC[],COLUMN(AI$2)+9,0)</f>
        <v>182421914.84183311</v>
      </c>
      <c r="AX60" s="22">
        <f>Target_AM[[#This Row],[PROPORSI]]*VLOOKUP(Target_AM[[#This Row],[NIPNAS]],Target_CC[],COLUMN(AJ$2)+9,0)</f>
        <v>183713461.45261741</v>
      </c>
      <c r="AY60" s="22">
        <f>Target_AM[[#This Row],[PROPORSI]]*VLOOKUP(Target_AM[[#This Row],[NIPNAS]],Target_CC[],COLUMN(AK$2)+9,0)</f>
        <v>181620005.44246519</v>
      </c>
      <c r="AZ60" s="22">
        <f>Target_AM[[#This Row],[PROPORSI]]*VLOOKUP(Target_AM[[#This Row],[NIPNAS]],Target_CC[],COLUMN(AL$2)+9,0)</f>
        <v>181218542.13146412</v>
      </c>
      <c r="BA60" s="22">
        <f>Target_AM[[#This Row],[PROPORSI]]*VLOOKUP(Target_AM[[#This Row],[NIPNAS]],Target_CC[],COLUMN(AM$2)+9,0)</f>
        <v>2084050434.7826085</v>
      </c>
      <c r="BB60" s="22">
        <f>Target_AM[[#This Row],[PROPORSI]]*VLOOKUP(Target_AM[[#This Row],[NIPNAS]],Target_CC[],COLUMN(AN$2)+9,0)</f>
        <v>398431.6541048385</v>
      </c>
      <c r="BC60" s="22">
        <f>Target_AM[[#This Row],[PROPORSI]]*VLOOKUP(Target_AM[[#This Row],[NIPNAS]],Target_CC[],COLUMN(AO$2)+9,0)</f>
        <v>400134.82932733063</v>
      </c>
      <c r="BD60" s="22">
        <f>Target_AM[[#This Row],[PROPORSI]]*VLOOKUP(Target_AM[[#This Row],[NIPNAS]],Target_CC[],COLUMN(AP$2)+9,0)</f>
        <v>398191.87111273216</v>
      </c>
      <c r="BE60" s="22">
        <f>Target_AM[[#This Row],[PROPORSI]]*VLOOKUP(Target_AM[[#This Row],[NIPNAS]],Target_CC[],COLUMN(AQ$2)+9,0)</f>
        <v>393186.35294999834</v>
      </c>
      <c r="BF60" s="22">
        <f>Target_AM[[#This Row],[PROPORSI]]*VLOOKUP(Target_AM[[#This Row],[NIPNAS]],Target_CC[],COLUMN(AR$2)+9,0)</f>
        <v>396967.92078911501</v>
      </c>
      <c r="BG60" s="22">
        <f>Target_AM[[#This Row],[PROPORSI]]*VLOOKUP(Target_AM[[#This Row],[NIPNAS]],Target_CC[],COLUMN(AS$2)+9,0)</f>
        <v>398736.59551871271</v>
      </c>
      <c r="BH60" s="22">
        <f>Target_AM[[#This Row],[PROPORSI]]*VLOOKUP(Target_AM[[#This Row],[NIPNAS]],Target_CC[],COLUMN(AT$2)+9,0)</f>
        <v>439346.16758754093</v>
      </c>
      <c r="BI60" s="22">
        <f>Target_AM[[#This Row],[PROPORSI]]*VLOOKUP(Target_AM[[#This Row],[NIPNAS]],Target_CC[],COLUMN(AU$2)+9,0)</f>
        <v>435240.94347581436</v>
      </c>
      <c r="BJ60" s="22">
        <f>Target_AM[[#This Row],[PROPORSI]]*VLOOKUP(Target_AM[[#This Row],[NIPNAS]],Target_CC[],COLUMN(AV$2)+9,0)</f>
        <v>435107.78425690724</v>
      </c>
      <c r="BK60" s="22">
        <f>Target_AM[[#This Row],[PROPORSI]]*VLOOKUP(Target_AM[[#This Row],[NIPNAS]],Target_CC[],COLUMN(AW$2)+9,0)</f>
        <v>438666.31910335692</v>
      </c>
      <c r="BL60" s="22">
        <f>Target_AM[[#This Row],[PROPORSI]]*VLOOKUP(Target_AM[[#This Row],[NIPNAS]],Target_CC[],COLUMN(AX$2)+9,0)</f>
        <v>432997.10548502742</v>
      </c>
      <c r="BM60" s="22">
        <f>Target_AM[[#This Row],[PROPORSI]]*VLOOKUP(Target_AM[[#This Row],[NIPNAS]],Target_CC[],COLUMN(AY$2)+9,0)</f>
        <v>432992.456288627</v>
      </c>
      <c r="BN60" s="22">
        <f>Target_AM[[#This Row],[PROPORSI]]*VLOOKUP(Target_AM[[#This Row],[NIPNAS]],Target_CC[],COLUMN(AZ$2)+9,0)</f>
        <v>5000000.0000000019</v>
      </c>
      <c r="BO60" s="22">
        <f>Target_AM[[#This Row],[PROPORSI]]*VLOOKUP(Target_AM[[#This Row],[NIPNAS]],Target_CC[],COLUMN(BA$2)+9,0)</f>
        <v>80857658</v>
      </c>
      <c r="BP60" s="22">
        <f>Target_AM[[#This Row],[PROPORSI]]*VLOOKUP(Target_AM[[#This Row],[NIPNAS]],Target_CC[],COLUMN(BB$2)+9,0)</f>
        <v>80857658</v>
      </c>
      <c r="BQ60" s="22">
        <f>Target_AM[[#This Row],[PROPORSI]]*VLOOKUP(Target_AM[[#This Row],[NIPNAS]],Target_CC[],COLUMN(BC$2)+9,0)</f>
        <v>80857658</v>
      </c>
      <c r="BR60" s="22">
        <f>Target_AM[[#This Row],[PROPORSI]]*VLOOKUP(Target_AM[[#This Row],[NIPNAS]],Target_CC[],COLUMN(BD$2)+9,0)</f>
        <v>76832475.099999994</v>
      </c>
      <c r="BS60" s="22">
        <f>Target_AM[[#This Row],[PROPORSI]]*VLOOKUP(Target_AM[[#This Row],[NIPNAS]],Target_CC[],COLUMN(BE$2)+9,0)</f>
        <v>76832475.099999994</v>
      </c>
      <c r="BT60" s="22">
        <f>Target_AM[[#This Row],[PROPORSI]]*VLOOKUP(Target_AM[[#This Row],[NIPNAS]],Target_CC[],COLUMN(BF$2)+9,0)</f>
        <v>76832475.099999994</v>
      </c>
      <c r="BU60" s="22">
        <f>Target_AM[[#This Row],[PROPORSI]]*VLOOKUP(Target_AM[[#This Row],[NIPNAS]],Target_CC[],COLUMN(BG$2)+9,0)</f>
        <v>76832475.099999994</v>
      </c>
      <c r="BV60" s="22">
        <f>Target_AM[[#This Row],[PROPORSI]]*VLOOKUP(Target_AM[[#This Row],[NIPNAS]],Target_CC[],COLUMN(BH$2)+9,0)</f>
        <v>76832475.099999994</v>
      </c>
      <c r="BW60" s="22">
        <f>Target_AM[[#This Row],[PROPORSI]]*VLOOKUP(Target_AM[[#This Row],[NIPNAS]],Target_CC[],COLUMN(BI$2)+9,0)</f>
        <v>76832475.099999994</v>
      </c>
      <c r="BX60" s="22">
        <f>Target_AM[[#This Row],[PROPORSI]]*VLOOKUP(Target_AM[[#This Row],[NIPNAS]],Target_CC[],COLUMN(BJ$2)+9,0)</f>
        <v>76832475.099999994</v>
      </c>
      <c r="BY60" s="22">
        <f>Target_AM[[#This Row],[PROPORSI]]*VLOOKUP(Target_AM[[#This Row],[NIPNAS]],Target_CC[],COLUMN(BK$2)+9,0)</f>
        <v>76832475.099999994</v>
      </c>
      <c r="BZ60" s="22">
        <f>Target_AM[[#This Row],[PROPORSI]]*VLOOKUP(Target_AM[[#This Row],[NIPNAS]],Target_CC[],COLUMN(BL$2)+9,0)</f>
        <v>76832475.099999994</v>
      </c>
      <c r="CA60" s="22">
        <f>Target_AM[[#This Row],[PROPORSI]]*VLOOKUP(Target_AM[[#This Row],[NIPNAS]],Target_CC[],COLUMN(BM$2)+9,0)</f>
        <v>934065249.90000021</v>
      </c>
      <c r="CB60" s="22">
        <f>Target_AM[[#This Row],[PROPORSI]]*VLOOKUP(Target_AM[[#This Row],[NIPNAS]],Target_CC[],COLUMN(BN$2)+9,0)</f>
        <v>81077658</v>
      </c>
      <c r="CC60" s="22">
        <f>Target_AM[[#This Row],[PROPORSI]]*VLOOKUP(Target_AM[[#This Row],[NIPNAS]],Target_CC[],COLUMN(BO$2)+9,0)</f>
        <v>81077658</v>
      </c>
      <c r="CD60" s="22">
        <f>Target_AM[[#This Row],[PROPORSI]]*VLOOKUP(Target_AM[[#This Row],[NIPNAS]],Target_CC[],COLUMN(BP$2)+9,0)</f>
        <v>81077658</v>
      </c>
      <c r="CE60" s="22">
        <f>Target_AM[[#This Row],[PROPORSI]]*VLOOKUP(Target_AM[[#This Row],[NIPNAS]],Target_CC[],COLUMN(BQ$2)+9,0)</f>
        <v>77023775.099999994</v>
      </c>
      <c r="CF60" s="22">
        <f>Target_AM[[#This Row],[PROPORSI]]*VLOOKUP(Target_AM[[#This Row],[NIPNAS]],Target_CC[],COLUMN(BR$2)+9,0)</f>
        <v>77023775.099999994</v>
      </c>
      <c r="CG60" s="22">
        <f>Target_AM[[#This Row],[PROPORSI]]*VLOOKUP(Target_AM[[#This Row],[NIPNAS]],Target_CC[],COLUMN(BS$2)+9,0)</f>
        <v>77023775.099999994</v>
      </c>
      <c r="CH60" s="22">
        <f>Target_AM[[#This Row],[PROPORSI]]*VLOOKUP(Target_AM[[#This Row],[NIPNAS]],Target_CC[],COLUMN(BT$2)+9,0)</f>
        <v>77023775.099999994</v>
      </c>
      <c r="CI60" s="22">
        <f>Target_AM[[#This Row],[PROPORSI]]*VLOOKUP(Target_AM[[#This Row],[NIPNAS]],Target_CC[],COLUMN(BU$2)+9,0)</f>
        <v>77023775.099999994</v>
      </c>
      <c r="CJ60" s="22">
        <f>Target_AM[[#This Row],[PROPORSI]]*VLOOKUP(Target_AM[[#This Row],[NIPNAS]],Target_CC[],COLUMN(BV$2)+9,0)</f>
        <v>77023775.099999994</v>
      </c>
      <c r="CK60" s="22">
        <f>Target_AM[[#This Row],[PROPORSI]]*VLOOKUP(Target_AM[[#This Row],[NIPNAS]],Target_CC[],COLUMN(BW$2)+9,0)</f>
        <v>77023775.099999994</v>
      </c>
      <c r="CL60" s="22">
        <f>Target_AM[[#This Row],[PROPORSI]]*VLOOKUP(Target_AM[[#This Row],[NIPNAS]],Target_CC[],COLUMN(BX$2)+9,0)</f>
        <v>77023775.099999994</v>
      </c>
      <c r="CM60" s="22">
        <f>Target_AM[[#This Row],[PROPORSI]]*VLOOKUP(Target_AM[[#This Row],[NIPNAS]],Target_CC[],COLUMN(BY$2)+9,0)</f>
        <v>77023775.099999994</v>
      </c>
      <c r="CN60" s="22">
        <f>Target_AM[[#This Row],[PROPORSI]]*VLOOKUP(Target_AM[[#This Row],[NIPNAS]],Target_CC[],COLUMN(BZ$2)+9,0)</f>
        <v>936446949.90000021</v>
      </c>
      <c r="CO60" s="22">
        <f>Target_AM[[#This Row],[PROPORSI]]*VLOOKUP(Target_AM[[#This Row],[NIPNAS]],Target_CC[],COLUMN(CA$2)+9,0)</f>
        <v>-191300</v>
      </c>
      <c r="CP60" s="22">
        <f>Target_AM[[#This Row],[PROPORSI]]*VLOOKUP(Target_AM[[#This Row],[NIPNAS]],Target_CC[],COLUMN(CB$2)+9,0)</f>
        <v>-191300</v>
      </c>
      <c r="CQ60" s="22">
        <f>Target_AM[[#This Row],[PROPORSI]]*VLOOKUP(Target_AM[[#This Row],[NIPNAS]],Target_CC[],COLUMN(CC$2)+9,0)</f>
        <v>-191300</v>
      </c>
      <c r="CR60" s="22">
        <f>Target_AM[[#This Row],[PROPORSI]]*VLOOKUP(Target_AM[[#This Row],[NIPNAS]],Target_CC[],COLUMN(CD$2)+9,0)</f>
        <v>-191300</v>
      </c>
      <c r="CS60" s="22">
        <f>Target_AM[[#This Row],[PROPORSI]]*VLOOKUP(Target_AM[[#This Row],[NIPNAS]],Target_CC[],COLUMN(CE$2)+9,0)</f>
        <v>-191300</v>
      </c>
      <c r="CT60" s="22">
        <f>Target_AM[[#This Row],[PROPORSI]]*VLOOKUP(Target_AM[[#This Row],[NIPNAS]],Target_CC[],COLUMN(CF$2)+9,0)</f>
        <v>-191300</v>
      </c>
      <c r="CU60" s="22">
        <f>Target_AM[[#This Row],[PROPORSI]]*VLOOKUP(Target_AM[[#This Row],[NIPNAS]],Target_CC[],COLUMN(CG$2)+9,0)</f>
        <v>-191300</v>
      </c>
      <c r="CV60" s="22">
        <f>Target_AM[[#This Row],[PROPORSI]]*VLOOKUP(Target_AM[[#This Row],[NIPNAS]],Target_CC[],COLUMN(CH$2)+9,0)</f>
        <v>-191300</v>
      </c>
      <c r="CW60" s="22">
        <f>Target_AM[[#This Row],[PROPORSI]]*VLOOKUP(Target_AM[[#This Row],[NIPNAS]],Target_CC[],COLUMN(CI$2)+9,0)</f>
        <v>-191300</v>
      </c>
      <c r="CX60" s="22">
        <f>Target_AM[[#This Row],[PROPORSI]]*VLOOKUP(Target_AM[[#This Row],[NIPNAS]],Target_CC[],COLUMN(CJ$2)+9,0)</f>
        <v>-191300</v>
      </c>
      <c r="CY60" s="22">
        <f>Target_AM[[#This Row],[PROPORSI]]*VLOOKUP(Target_AM[[#This Row],[NIPNAS]],Target_CC[],COLUMN(CK$2)+9,0)</f>
        <v>-191300</v>
      </c>
      <c r="CZ60" s="22">
        <f>Target_AM[[#This Row],[PROPORSI]]*VLOOKUP(Target_AM[[#This Row],[NIPNAS]],Target_CC[],COLUMN(CL$2)+9,0)</f>
        <v>-191300</v>
      </c>
      <c r="DA60" s="22">
        <f>Target_AM[[#This Row],[PROPORSI]]*VLOOKUP(Target_AM[[#This Row],[NIPNAS]],Target_CC[],COLUMN(CM$2)+9,0)</f>
        <v>-2295600</v>
      </c>
      <c r="DB60" s="22">
        <f>Target_AM[[#This Row],[PROPORSI]]*VLOOKUP(Target_AM[[#This Row],[NIPNAS]],Target_CC[],COLUMN(CN$2)+9,0)</f>
        <v>0</v>
      </c>
      <c r="DC60" s="22">
        <f>Target_AM[[#This Row],[PROPORSI]]*VLOOKUP(Target_AM[[#This Row],[NIPNAS]],Target_CC[],COLUMN(CO$2)+9,0)</f>
        <v>0</v>
      </c>
      <c r="DD60" s="22">
        <f>Target_AM[[#This Row],[PROPORSI]]*VLOOKUP(Target_AM[[#This Row],[NIPNAS]],Target_CC[],COLUMN(CP$2)+9,0)</f>
        <v>0</v>
      </c>
      <c r="DE60" s="22">
        <f>Target_AM[[#This Row],[PROPORSI]]*VLOOKUP(Target_AM[[#This Row],[NIPNAS]],Target_CC[],COLUMN(CQ$2)+9,0)</f>
        <v>0</v>
      </c>
      <c r="DF60" s="22">
        <f>Target_AM[[#This Row],[PROPORSI]]*VLOOKUP(Target_AM[[#This Row],[NIPNAS]],Target_CC[],COLUMN(CR$2)+9,0)</f>
        <v>0</v>
      </c>
      <c r="DG60" s="22">
        <f>Target_AM[[#This Row],[PROPORSI]]*VLOOKUP(Target_AM[[#This Row],[NIPNAS]],Target_CC[],COLUMN(CS$2)+9,0)</f>
        <v>0</v>
      </c>
      <c r="DH60" s="22">
        <f>Target_AM[[#This Row],[PROPORSI]]*VLOOKUP(Target_AM[[#This Row],[NIPNAS]],Target_CC[],COLUMN(CT$2)+9,0)</f>
        <v>0</v>
      </c>
      <c r="DI60" s="22">
        <f>Target_AM[[#This Row],[PROPORSI]]*VLOOKUP(Target_AM[[#This Row],[NIPNAS]],Target_CC[],COLUMN(CU$2)+9,0)</f>
        <v>0</v>
      </c>
      <c r="DJ60" s="22">
        <f>Target_AM[[#This Row],[PROPORSI]]*VLOOKUP(Target_AM[[#This Row],[NIPNAS]],Target_CC[],COLUMN(CV$2)+9,0)</f>
        <v>0</v>
      </c>
      <c r="DK60" s="22">
        <f>Target_AM[[#This Row],[PROPORSI]]*VLOOKUP(Target_AM[[#This Row],[NIPNAS]],Target_CC[],COLUMN(CW$2)+9,0)</f>
        <v>0</v>
      </c>
      <c r="DL60" s="22">
        <f>Target_AM[[#This Row],[PROPORSI]]*VLOOKUP(Target_AM[[#This Row],[NIPNAS]],Target_CC[],COLUMN(CX$2)+9,0)</f>
        <v>0</v>
      </c>
      <c r="DM60" s="22">
        <f>Target_AM[[#This Row],[PROPORSI]]*VLOOKUP(Target_AM[[#This Row],[NIPNAS]],Target_CC[],COLUMN(CY$2)+9,0)</f>
        <v>0</v>
      </c>
      <c r="DN60" s="22">
        <f>Target_AM[[#This Row],[PROPORSI]]*VLOOKUP(Target_AM[[#This Row],[NIPNAS]],Target_CC[],COLUMN(CZ$2)+9,0)</f>
        <v>0</v>
      </c>
      <c r="DO60" s="22">
        <f>Target_AM[[#This Row],[PROPORSI]]*VLOOKUP(Target_AM[[#This Row],[NIPNAS]],Target_CC[],COLUMN(DA$2)+9,0)</f>
        <v>0</v>
      </c>
      <c r="DP60" s="22">
        <f>Target_AM[[#This Row],[PROPORSI]]*VLOOKUP(Target_AM[[#This Row],[NIPNAS]],Target_CC[],COLUMN(DB$2)+9,0)</f>
        <v>0</v>
      </c>
      <c r="DQ60" s="22">
        <f>Target_AM[[#This Row],[PROPORSI]]*VLOOKUP(Target_AM[[#This Row],[NIPNAS]],Target_CC[],COLUMN(DC$2)+9,0)</f>
        <v>0</v>
      </c>
      <c r="DR60" s="22">
        <f>Target_AM[[#This Row],[PROPORSI]]*VLOOKUP(Target_AM[[#This Row],[NIPNAS]],Target_CC[],COLUMN(DD$2)+9,0)</f>
        <v>0</v>
      </c>
      <c r="DS60" s="22">
        <f>Target_AM[[#This Row],[PROPORSI]]*VLOOKUP(Target_AM[[#This Row],[NIPNAS]],Target_CC[],COLUMN(DE$2)+9,0)</f>
        <v>0</v>
      </c>
      <c r="DT60" s="22">
        <f>Target_AM[[#This Row],[PROPORSI]]*VLOOKUP(Target_AM[[#This Row],[NIPNAS]],Target_CC[],COLUMN(DF$2)+9,0)</f>
        <v>0</v>
      </c>
      <c r="DU60" s="22">
        <f>Target_AM[[#This Row],[PROPORSI]]*VLOOKUP(Target_AM[[#This Row],[NIPNAS]],Target_CC[],COLUMN(DG$2)+9,0)</f>
        <v>0</v>
      </c>
      <c r="DV60" s="22">
        <f>Target_AM[[#This Row],[PROPORSI]]*VLOOKUP(Target_AM[[#This Row],[NIPNAS]],Target_CC[],COLUMN(DH$2)+9,0)</f>
        <v>0</v>
      </c>
      <c r="DW60" s="22">
        <f>Target_AM[[#This Row],[PROPORSI]]*VLOOKUP(Target_AM[[#This Row],[NIPNAS]],Target_CC[],COLUMN(DI$2)+9,0)</f>
        <v>0</v>
      </c>
      <c r="DX60" s="22">
        <f>Target_AM[[#This Row],[PROPORSI]]*VLOOKUP(Target_AM[[#This Row],[NIPNAS]],Target_CC[],COLUMN(DJ$2)+9,0)</f>
        <v>0</v>
      </c>
      <c r="DY60" s="22">
        <f>Target_AM[[#This Row],[PROPORSI]]*VLOOKUP(Target_AM[[#This Row],[NIPNAS]],Target_CC[],COLUMN(DK$2)+9,0)</f>
        <v>0</v>
      </c>
      <c r="DZ60" s="22">
        <f>Target_AM[[#This Row],[PROPORSI]]*VLOOKUP(Target_AM[[#This Row],[NIPNAS]],Target_CC[],COLUMN(DL$2)+9,0)</f>
        <v>0</v>
      </c>
      <c r="EA60" s="22">
        <f>Target_AM[[#This Row],[PROPORSI]]*VLOOKUP(Target_AM[[#This Row],[NIPNAS]],Target_CC[],COLUMN(DM$2)+9,0)</f>
        <v>0</v>
      </c>
    </row>
    <row r="61" spans="2:131" x14ac:dyDescent="0.3">
      <c r="B61">
        <v>850046</v>
      </c>
      <c r="C61" t="s">
        <v>1036</v>
      </c>
      <c r="D61">
        <v>1</v>
      </c>
      <c r="E61" s="8">
        <v>45658</v>
      </c>
      <c r="F61">
        <v>4620561</v>
      </c>
      <c r="G61" t="s">
        <v>892</v>
      </c>
      <c r="J61" t="s">
        <v>875</v>
      </c>
      <c r="K61" t="s">
        <v>25</v>
      </c>
      <c r="L61" t="s">
        <v>159</v>
      </c>
      <c r="M61" t="s">
        <v>18</v>
      </c>
      <c r="N61" s="23">
        <f>Target_AM[[#This Row],[PROPORSI]]*VLOOKUP(Target_AM[[#This Row],[NIPNAS]],Target_CC[],9,0)</f>
        <v>121988731</v>
      </c>
      <c r="O61" s="22">
        <f>Target_AM[[#This Row],[PROPORSI]]*VLOOKUP(Target_AM[[#This Row],[NIPNAS]],Target_CC[],COLUMN(A$2)+9,0)</f>
        <v>82933.875652173912</v>
      </c>
      <c r="P61" s="22">
        <f>Target_AM[[#This Row],[PROPORSI]]*VLOOKUP(Target_AM[[#This Row],[NIPNAS]],Target_CC[],COLUMN(B$2)+9,0)</f>
        <v>78984.64347826087</v>
      </c>
      <c r="Q61" s="22">
        <f>Target_AM[[#This Row],[PROPORSI]]*VLOOKUP(Target_AM[[#This Row],[NIPNAS]],Target_CC[],COLUMN(C$2)+9,0)</f>
        <v>78984.64347826087</v>
      </c>
      <c r="R61" s="22">
        <f>Target_AM[[#This Row],[PROPORSI]]*VLOOKUP(Target_AM[[#This Row],[NIPNAS]],Target_CC[],COLUMN(D$2)+9,0)</f>
        <v>78984.64347826087</v>
      </c>
      <c r="S61" s="22">
        <f>Target_AM[[#This Row],[PROPORSI]]*VLOOKUP(Target_AM[[#This Row],[NIPNAS]],Target_CC[],COLUMN(E$2)+9,0)</f>
        <v>75035.411304347828</v>
      </c>
      <c r="T61" s="22">
        <f>Target_AM[[#This Row],[PROPORSI]]*VLOOKUP(Target_AM[[#This Row],[NIPNAS]],Target_CC[],COLUMN(F$2)+9,0)</f>
        <v>78984.64347826087</v>
      </c>
      <c r="U61" s="22">
        <f>Target_AM[[#This Row],[PROPORSI]]*VLOOKUP(Target_AM[[#This Row],[NIPNAS]],Target_CC[],COLUMN(G$2)+9,0)</f>
        <v>90832.34</v>
      </c>
      <c r="V61" s="22">
        <f>Target_AM[[#This Row],[PROPORSI]]*VLOOKUP(Target_AM[[#This Row],[NIPNAS]],Target_CC[],COLUMN(H$2)+9,0)</f>
        <v>82933.875652173912</v>
      </c>
      <c r="W61" s="22">
        <f>Target_AM[[#This Row],[PROPORSI]]*VLOOKUP(Target_AM[[#This Row],[NIPNAS]],Target_CC[],COLUMN(I$2)+9,0)</f>
        <v>82933.875652173912</v>
      </c>
      <c r="X61" s="22">
        <f>Target_AM[[#This Row],[PROPORSI]]*VLOOKUP(Target_AM[[#This Row],[NIPNAS]],Target_CC[],COLUMN(J$2)+9,0)</f>
        <v>90832.34</v>
      </c>
      <c r="Y61" s="22">
        <f>Target_AM[[#This Row],[PROPORSI]]*VLOOKUP(Target_AM[[#This Row],[NIPNAS]],Target_CC[],COLUMN(K$2)+9,0)</f>
        <v>78984.64347826087</v>
      </c>
      <c r="Z61" s="22">
        <f>Target_AM[[#This Row],[PROPORSI]]*VLOOKUP(Target_AM[[#This Row],[NIPNAS]],Target_CC[],COLUMN(L$2)+9,0)</f>
        <v>86883.107826086954</v>
      </c>
      <c r="AA61" s="22">
        <f>Target_AM[[#This Row],[PROPORSI]]*VLOOKUP(Target_AM[[#This Row],[NIPNAS]],Target_CC[],COLUMN(M$2)+9,0)</f>
        <v>987308.04347826063</v>
      </c>
      <c r="AB61" s="22">
        <f>Target_AM[[#This Row],[PROPORSI]]*VLOOKUP(Target_AM[[#This Row],[NIPNAS]],Target_CC[],COLUMN(N$2)+9,0)</f>
        <v>3359323.4498972106</v>
      </c>
      <c r="AC61" s="22">
        <f>Target_AM[[#This Row],[PROPORSI]]*VLOOKUP(Target_AM[[#This Row],[NIPNAS]],Target_CC[],COLUMN(O$2)+9,0)</f>
        <v>22297581.23516367</v>
      </c>
      <c r="AD61" s="22">
        <f>Target_AM[[#This Row],[PROPORSI]]*VLOOKUP(Target_AM[[#This Row],[NIPNAS]],Target_CC[],COLUMN(P$2)+9,0)</f>
        <v>19783948.496898536</v>
      </c>
      <c r="AE61" s="22">
        <f>Target_AM[[#This Row],[PROPORSI]]*VLOOKUP(Target_AM[[#This Row],[NIPNAS]],Target_CC[],COLUMN(Q$2)+9,0)</f>
        <v>14659732.487346141</v>
      </c>
      <c r="AF61" s="22">
        <f>Target_AM[[#This Row],[PROPORSI]]*VLOOKUP(Target_AM[[#This Row],[NIPNAS]],Target_CC[],COLUMN(R$2)+9,0)</f>
        <v>15007224.103101941</v>
      </c>
      <c r="AG61" s="22">
        <f>Target_AM[[#This Row],[PROPORSI]]*VLOOKUP(Target_AM[[#This Row],[NIPNAS]],Target_CC[],COLUMN(S$2)+9,0)</f>
        <v>15137026.796527045</v>
      </c>
      <c r="AH61" s="22">
        <f>Target_AM[[#This Row],[PROPORSI]]*VLOOKUP(Target_AM[[#This Row],[NIPNAS]],Target_CC[],COLUMN(T$2)+9,0)</f>
        <v>18573941.106960207</v>
      </c>
      <c r="AI61" s="22">
        <f>Target_AM[[#This Row],[PROPORSI]]*VLOOKUP(Target_AM[[#This Row],[NIPNAS]],Target_CC[],COLUMN(U$2)+9,0)</f>
        <v>18265669.00831496</v>
      </c>
      <c r="AJ61" s="22">
        <f>Target_AM[[#This Row],[PROPORSI]]*VLOOKUP(Target_AM[[#This Row],[NIPNAS]],Target_CC[],COLUMN(V$2)+9,0)</f>
        <v>18254304.04349529</v>
      </c>
      <c r="AK61" s="22">
        <f>Target_AM[[#This Row],[PROPORSI]]*VLOOKUP(Target_AM[[#This Row],[NIPNAS]],Target_CC[],COLUMN(W$2)+9,0)</f>
        <v>18515916.92982199</v>
      </c>
      <c r="AL61" s="22">
        <f>Target_AM[[#This Row],[PROPORSI]]*VLOOKUP(Target_AM[[#This Row],[NIPNAS]],Target_CC[],COLUMN(X$2)+9,0)</f>
        <v>18095212.076060954</v>
      </c>
      <c r="AM61" s="22">
        <f>Target_AM[[#This Row],[PROPORSI]]*VLOOKUP(Target_AM[[#This Row],[NIPNAS]],Target_CC[],COLUMN(Y$2)+9,0)</f>
        <v>18050120.266412061</v>
      </c>
      <c r="AN61" s="22">
        <f>Target_AM[[#This Row],[PROPORSI]]*VLOOKUP(Target_AM[[#This Row],[NIPNAS]],Target_CC[],COLUMN(Z$2)+9,0)</f>
        <v>200000000</v>
      </c>
      <c r="AO61" s="22">
        <f>Target_AM[[#This Row],[PROPORSI]]*VLOOKUP(Target_AM[[#This Row],[NIPNAS]],Target_CC[],COLUMN(AA$2)+9,0)</f>
        <v>3442257.3255493846</v>
      </c>
      <c r="AP61" s="22">
        <f>Target_AM[[#This Row],[PROPORSI]]*VLOOKUP(Target_AM[[#This Row],[NIPNAS]],Target_CC[],COLUMN(AB$2)+9,0)</f>
        <v>22376565.878641929</v>
      </c>
      <c r="AQ61" s="22">
        <f>Target_AM[[#This Row],[PROPORSI]]*VLOOKUP(Target_AM[[#This Row],[NIPNAS]],Target_CC[],COLUMN(AC$2)+9,0)</f>
        <v>19862933.140376795</v>
      </c>
      <c r="AR61" s="22">
        <f>Target_AM[[#This Row],[PROPORSI]]*VLOOKUP(Target_AM[[#This Row],[NIPNAS]],Target_CC[],COLUMN(AD$2)+9,0)</f>
        <v>14738717.130824402</v>
      </c>
      <c r="AS61" s="22">
        <f>Target_AM[[#This Row],[PROPORSI]]*VLOOKUP(Target_AM[[#This Row],[NIPNAS]],Target_CC[],COLUMN(AE$2)+9,0)</f>
        <v>15082259.514406288</v>
      </c>
      <c r="AT61" s="22">
        <f>Target_AM[[#This Row],[PROPORSI]]*VLOOKUP(Target_AM[[#This Row],[NIPNAS]],Target_CC[],COLUMN(AF$2)+9,0)</f>
        <v>15216011.440005306</v>
      </c>
      <c r="AU61" s="22">
        <f>Target_AM[[#This Row],[PROPORSI]]*VLOOKUP(Target_AM[[#This Row],[NIPNAS]],Target_CC[],COLUMN(AG$2)+9,0)</f>
        <v>18664773.446960207</v>
      </c>
      <c r="AV61" s="22">
        <f>Target_AM[[#This Row],[PROPORSI]]*VLOOKUP(Target_AM[[#This Row],[NIPNAS]],Target_CC[],COLUMN(AH$2)+9,0)</f>
        <v>18348602.883967135</v>
      </c>
      <c r="AW61" s="22">
        <f>Target_AM[[#This Row],[PROPORSI]]*VLOOKUP(Target_AM[[#This Row],[NIPNAS]],Target_CC[],COLUMN(AI$2)+9,0)</f>
        <v>18337237.919147465</v>
      </c>
      <c r="AX61" s="22">
        <f>Target_AM[[#This Row],[PROPORSI]]*VLOOKUP(Target_AM[[#This Row],[NIPNAS]],Target_CC[],COLUMN(AJ$2)+9,0)</f>
        <v>18606749.26982199</v>
      </c>
      <c r="AY61" s="22">
        <f>Target_AM[[#This Row],[PROPORSI]]*VLOOKUP(Target_AM[[#This Row],[NIPNAS]],Target_CC[],COLUMN(AK$2)+9,0)</f>
        <v>18174196.719539214</v>
      </c>
      <c r="AZ61" s="22">
        <f>Target_AM[[#This Row],[PROPORSI]]*VLOOKUP(Target_AM[[#This Row],[NIPNAS]],Target_CC[],COLUMN(AL$2)+9,0)</f>
        <v>18137003.374238148</v>
      </c>
      <c r="BA61" s="22">
        <f>Target_AM[[#This Row],[PROPORSI]]*VLOOKUP(Target_AM[[#This Row],[NIPNAS]],Target_CC[],COLUMN(AM$2)+9,0)</f>
        <v>200987308.04347831</v>
      </c>
      <c r="BB61" s="22">
        <f>Target_AM[[#This Row],[PROPORSI]]*VLOOKUP(Target_AM[[#This Row],[NIPNAS]],Target_CC[],COLUMN(AN$2)+9,0)</f>
        <v>398431.6541048385</v>
      </c>
      <c r="BC61" s="22">
        <f>Target_AM[[#This Row],[PROPORSI]]*VLOOKUP(Target_AM[[#This Row],[NIPNAS]],Target_CC[],COLUMN(AO$2)+9,0)</f>
        <v>400134.82932733063</v>
      </c>
      <c r="BD61" s="22">
        <f>Target_AM[[#This Row],[PROPORSI]]*VLOOKUP(Target_AM[[#This Row],[NIPNAS]],Target_CC[],COLUMN(AP$2)+9,0)</f>
        <v>398191.87111273216</v>
      </c>
      <c r="BE61" s="22">
        <f>Target_AM[[#This Row],[PROPORSI]]*VLOOKUP(Target_AM[[#This Row],[NIPNAS]],Target_CC[],COLUMN(AQ$2)+9,0)</f>
        <v>393186.35294999834</v>
      </c>
      <c r="BF61" s="22">
        <f>Target_AM[[#This Row],[PROPORSI]]*VLOOKUP(Target_AM[[#This Row],[NIPNAS]],Target_CC[],COLUMN(AR$2)+9,0)</f>
        <v>396967.92078911501</v>
      </c>
      <c r="BG61" s="22">
        <f>Target_AM[[#This Row],[PROPORSI]]*VLOOKUP(Target_AM[[#This Row],[NIPNAS]],Target_CC[],COLUMN(AS$2)+9,0)</f>
        <v>398736.59551871271</v>
      </c>
      <c r="BH61" s="22">
        <f>Target_AM[[#This Row],[PROPORSI]]*VLOOKUP(Target_AM[[#This Row],[NIPNAS]],Target_CC[],COLUMN(AT$2)+9,0)</f>
        <v>439346.16758754093</v>
      </c>
      <c r="BI61" s="22">
        <f>Target_AM[[#This Row],[PROPORSI]]*VLOOKUP(Target_AM[[#This Row],[NIPNAS]],Target_CC[],COLUMN(AU$2)+9,0)</f>
        <v>435240.94347581436</v>
      </c>
      <c r="BJ61" s="22">
        <f>Target_AM[[#This Row],[PROPORSI]]*VLOOKUP(Target_AM[[#This Row],[NIPNAS]],Target_CC[],COLUMN(AV$2)+9,0)</f>
        <v>435107.78425690724</v>
      </c>
      <c r="BK61" s="22">
        <f>Target_AM[[#This Row],[PROPORSI]]*VLOOKUP(Target_AM[[#This Row],[NIPNAS]],Target_CC[],COLUMN(AW$2)+9,0)</f>
        <v>438666.31910335692</v>
      </c>
      <c r="BL61" s="22">
        <f>Target_AM[[#This Row],[PROPORSI]]*VLOOKUP(Target_AM[[#This Row],[NIPNAS]],Target_CC[],COLUMN(AX$2)+9,0)</f>
        <v>432997.10548502742</v>
      </c>
      <c r="BM61" s="22">
        <f>Target_AM[[#This Row],[PROPORSI]]*VLOOKUP(Target_AM[[#This Row],[NIPNAS]],Target_CC[],COLUMN(AY$2)+9,0)</f>
        <v>432992.456288627</v>
      </c>
      <c r="BN61" s="22">
        <f>Target_AM[[#This Row],[PROPORSI]]*VLOOKUP(Target_AM[[#This Row],[NIPNAS]],Target_CC[],COLUMN(AZ$2)+9,0)</f>
        <v>5000000.0000000019</v>
      </c>
      <c r="BO61" s="22">
        <f>Target_AM[[#This Row],[PROPORSI]]*VLOOKUP(Target_AM[[#This Row],[NIPNAS]],Target_CC[],COLUMN(BA$2)+9,0)</f>
        <v>102318</v>
      </c>
      <c r="BP61" s="22">
        <f>Target_AM[[#This Row],[PROPORSI]]*VLOOKUP(Target_AM[[#This Row],[NIPNAS]],Target_CC[],COLUMN(BB$2)+9,0)</f>
        <v>114720</v>
      </c>
      <c r="BQ61" s="22">
        <f>Target_AM[[#This Row],[PROPORSI]]*VLOOKUP(Target_AM[[#This Row],[NIPNAS]],Target_CC[],COLUMN(BC$2)+9,0)</f>
        <v>101871</v>
      </c>
      <c r="BR61" s="22">
        <f>Target_AM[[#This Row],[PROPORSI]]*VLOOKUP(Target_AM[[#This Row],[NIPNAS]],Target_CC[],COLUMN(BD$2)+9,0)</f>
        <v>101871</v>
      </c>
      <c r="BS61" s="22">
        <f>Target_AM[[#This Row],[PROPORSI]]*VLOOKUP(Target_AM[[#This Row],[NIPNAS]],Target_CC[],COLUMN(BE$2)+9,0)</f>
        <v>101871</v>
      </c>
      <c r="BT61" s="22">
        <f>Target_AM[[#This Row],[PROPORSI]]*VLOOKUP(Target_AM[[#This Row],[NIPNAS]],Target_CC[],COLUMN(BF$2)+9,0)</f>
        <v>101871</v>
      </c>
      <c r="BU61" s="22">
        <f>Target_AM[[#This Row],[PROPORSI]]*VLOOKUP(Target_AM[[#This Row],[NIPNAS]],Target_CC[],COLUMN(BG$2)+9,0)</f>
        <v>101871</v>
      </c>
      <c r="BV61" s="22">
        <f>Target_AM[[#This Row],[PROPORSI]]*VLOOKUP(Target_AM[[#This Row],[NIPNAS]],Target_CC[],COLUMN(BH$2)+9,0)</f>
        <v>101871</v>
      </c>
      <c r="BW61" s="22">
        <f>Target_AM[[#This Row],[PROPORSI]]*VLOOKUP(Target_AM[[#This Row],[NIPNAS]],Target_CC[],COLUMN(BI$2)+9,0)</f>
        <v>101871</v>
      </c>
      <c r="BX61" s="22">
        <f>Target_AM[[#This Row],[PROPORSI]]*VLOOKUP(Target_AM[[#This Row],[NIPNAS]],Target_CC[],COLUMN(BJ$2)+9,0)</f>
        <v>101871</v>
      </c>
      <c r="BY61" s="22">
        <f>Target_AM[[#This Row],[PROPORSI]]*VLOOKUP(Target_AM[[#This Row],[NIPNAS]],Target_CC[],COLUMN(BK$2)+9,0)</f>
        <v>101871</v>
      </c>
      <c r="BZ61" s="22">
        <f>Target_AM[[#This Row],[PROPORSI]]*VLOOKUP(Target_AM[[#This Row],[NIPNAS]],Target_CC[],COLUMN(BL$2)+9,0)</f>
        <v>101871</v>
      </c>
      <c r="CA61" s="22">
        <f>Target_AM[[#This Row],[PROPORSI]]*VLOOKUP(Target_AM[[#This Row],[NIPNAS]],Target_CC[],COLUMN(BM$2)+9,0)</f>
        <v>1235748</v>
      </c>
      <c r="CB61" s="22">
        <f>Target_AM[[#This Row],[PROPORSI]]*VLOOKUP(Target_AM[[#This Row],[NIPNAS]],Target_CC[],COLUMN(BN$2)+9,0)</f>
        <v>0</v>
      </c>
      <c r="CC61" s="22">
        <f>Target_AM[[#This Row],[PROPORSI]]*VLOOKUP(Target_AM[[#This Row],[NIPNAS]],Target_CC[],COLUMN(BO$2)+9,0)</f>
        <v>0</v>
      </c>
      <c r="CD61" s="22">
        <f>Target_AM[[#This Row],[PROPORSI]]*VLOOKUP(Target_AM[[#This Row],[NIPNAS]],Target_CC[],COLUMN(BP$2)+9,0)</f>
        <v>0</v>
      </c>
      <c r="CE61" s="22">
        <f>Target_AM[[#This Row],[PROPORSI]]*VLOOKUP(Target_AM[[#This Row],[NIPNAS]],Target_CC[],COLUMN(BQ$2)+9,0)</f>
        <v>0</v>
      </c>
      <c r="CF61" s="22">
        <f>Target_AM[[#This Row],[PROPORSI]]*VLOOKUP(Target_AM[[#This Row],[NIPNAS]],Target_CC[],COLUMN(BR$2)+9,0)</f>
        <v>0</v>
      </c>
      <c r="CG61" s="22">
        <f>Target_AM[[#This Row],[PROPORSI]]*VLOOKUP(Target_AM[[#This Row],[NIPNAS]],Target_CC[],COLUMN(BS$2)+9,0)</f>
        <v>0</v>
      </c>
      <c r="CH61" s="22">
        <f>Target_AM[[#This Row],[PROPORSI]]*VLOOKUP(Target_AM[[#This Row],[NIPNAS]],Target_CC[],COLUMN(BT$2)+9,0)</f>
        <v>0</v>
      </c>
      <c r="CI61" s="22">
        <f>Target_AM[[#This Row],[PROPORSI]]*VLOOKUP(Target_AM[[#This Row],[NIPNAS]],Target_CC[],COLUMN(BU$2)+9,0)</f>
        <v>0</v>
      </c>
      <c r="CJ61" s="22">
        <f>Target_AM[[#This Row],[PROPORSI]]*VLOOKUP(Target_AM[[#This Row],[NIPNAS]],Target_CC[],COLUMN(BV$2)+9,0)</f>
        <v>0</v>
      </c>
      <c r="CK61" s="22">
        <f>Target_AM[[#This Row],[PROPORSI]]*VLOOKUP(Target_AM[[#This Row],[NIPNAS]],Target_CC[],COLUMN(BW$2)+9,0)</f>
        <v>0</v>
      </c>
      <c r="CL61" s="22">
        <f>Target_AM[[#This Row],[PROPORSI]]*VLOOKUP(Target_AM[[#This Row],[NIPNAS]],Target_CC[],COLUMN(BX$2)+9,0)</f>
        <v>0</v>
      </c>
      <c r="CM61" s="22">
        <f>Target_AM[[#This Row],[PROPORSI]]*VLOOKUP(Target_AM[[#This Row],[NIPNAS]],Target_CC[],COLUMN(BY$2)+9,0)</f>
        <v>0</v>
      </c>
      <c r="CN61" s="22">
        <f>Target_AM[[#This Row],[PROPORSI]]*VLOOKUP(Target_AM[[#This Row],[NIPNAS]],Target_CC[],COLUMN(BZ$2)+9,0)</f>
        <v>0</v>
      </c>
      <c r="CO61" s="22">
        <f>Target_AM[[#This Row],[PROPORSI]]*VLOOKUP(Target_AM[[#This Row],[NIPNAS]],Target_CC[],COLUMN(CA$2)+9,0)</f>
        <v>102318</v>
      </c>
      <c r="CP61" s="22">
        <f>Target_AM[[#This Row],[PROPORSI]]*VLOOKUP(Target_AM[[#This Row],[NIPNAS]],Target_CC[],COLUMN(CB$2)+9,0)</f>
        <v>114720</v>
      </c>
      <c r="CQ61" s="22">
        <f>Target_AM[[#This Row],[PROPORSI]]*VLOOKUP(Target_AM[[#This Row],[NIPNAS]],Target_CC[],COLUMN(CC$2)+9,0)</f>
        <v>101871</v>
      </c>
      <c r="CR61" s="22">
        <f>Target_AM[[#This Row],[PROPORSI]]*VLOOKUP(Target_AM[[#This Row],[NIPNAS]],Target_CC[],COLUMN(CD$2)+9,0)</f>
        <v>101871</v>
      </c>
      <c r="CS61" s="22">
        <f>Target_AM[[#This Row],[PROPORSI]]*VLOOKUP(Target_AM[[#This Row],[NIPNAS]],Target_CC[],COLUMN(CE$2)+9,0)</f>
        <v>101871</v>
      </c>
      <c r="CT61" s="22">
        <f>Target_AM[[#This Row],[PROPORSI]]*VLOOKUP(Target_AM[[#This Row],[NIPNAS]],Target_CC[],COLUMN(CF$2)+9,0)</f>
        <v>101871</v>
      </c>
      <c r="CU61" s="22">
        <f>Target_AM[[#This Row],[PROPORSI]]*VLOOKUP(Target_AM[[#This Row],[NIPNAS]],Target_CC[],COLUMN(CG$2)+9,0)</f>
        <v>101871</v>
      </c>
      <c r="CV61" s="22">
        <f>Target_AM[[#This Row],[PROPORSI]]*VLOOKUP(Target_AM[[#This Row],[NIPNAS]],Target_CC[],COLUMN(CH$2)+9,0)</f>
        <v>101871</v>
      </c>
      <c r="CW61" s="22">
        <f>Target_AM[[#This Row],[PROPORSI]]*VLOOKUP(Target_AM[[#This Row],[NIPNAS]],Target_CC[],COLUMN(CI$2)+9,0)</f>
        <v>101871</v>
      </c>
      <c r="CX61" s="22">
        <f>Target_AM[[#This Row],[PROPORSI]]*VLOOKUP(Target_AM[[#This Row],[NIPNAS]],Target_CC[],COLUMN(CJ$2)+9,0)</f>
        <v>101871</v>
      </c>
      <c r="CY61" s="22">
        <f>Target_AM[[#This Row],[PROPORSI]]*VLOOKUP(Target_AM[[#This Row],[NIPNAS]],Target_CC[],COLUMN(CK$2)+9,0)</f>
        <v>101871</v>
      </c>
      <c r="CZ61" s="22">
        <f>Target_AM[[#This Row],[PROPORSI]]*VLOOKUP(Target_AM[[#This Row],[NIPNAS]],Target_CC[],COLUMN(CL$2)+9,0)</f>
        <v>101871</v>
      </c>
      <c r="DA61" s="22">
        <f>Target_AM[[#This Row],[PROPORSI]]*VLOOKUP(Target_AM[[#This Row],[NIPNAS]],Target_CC[],COLUMN(CM$2)+9,0)</f>
        <v>1235748</v>
      </c>
      <c r="DB61" s="22">
        <f>Target_AM[[#This Row],[PROPORSI]]*VLOOKUP(Target_AM[[#This Row],[NIPNAS]],Target_CC[],COLUMN(CN$2)+9,0)</f>
        <v>0</v>
      </c>
      <c r="DC61" s="22">
        <f>Target_AM[[#This Row],[PROPORSI]]*VLOOKUP(Target_AM[[#This Row],[NIPNAS]],Target_CC[],COLUMN(CO$2)+9,0)</f>
        <v>0</v>
      </c>
      <c r="DD61" s="22">
        <f>Target_AM[[#This Row],[PROPORSI]]*VLOOKUP(Target_AM[[#This Row],[NIPNAS]],Target_CC[],COLUMN(CP$2)+9,0)</f>
        <v>0</v>
      </c>
      <c r="DE61" s="22">
        <f>Target_AM[[#This Row],[PROPORSI]]*VLOOKUP(Target_AM[[#This Row],[NIPNAS]],Target_CC[],COLUMN(CQ$2)+9,0)</f>
        <v>0</v>
      </c>
      <c r="DF61" s="22">
        <f>Target_AM[[#This Row],[PROPORSI]]*VLOOKUP(Target_AM[[#This Row],[NIPNAS]],Target_CC[],COLUMN(CR$2)+9,0)</f>
        <v>0</v>
      </c>
      <c r="DG61" s="22">
        <f>Target_AM[[#This Row],[PROPORSI]]*VLOOKUP(Target_AM[[#This Row],[NIPNAS]],Target_CC[],COLUMN(CS$2)+9,0)</f>
        <v>0</v>
      </c>
      <c r="DH61" s="22">
        <f>Target_AM[[#This Row],[PROPORSI]]*VLOOKUP(Target_AM[[#This Row],[NIPNAS]],Target_CC[],COLUMN(CT$2)+9,0)</f>
        <v>0</v>
      </c>
      <c r="DI61" s="22">
        <f>Target_AM[[#This Row],[PROPORSI]]*VLOOKUP(Target_AM[[#This Row],[NIPNAS]],Target_CC[],COLUMN(CU$2)+9,0)</f>
        <v>0</v>
      </c>
      <c r="DJ61" s="22">
        <f>Target_AM[[#This Row],[PROPORSI]]*VLOOKUP(Target_AM[[#This Row],[NIPNAS]],Target_CC[],COLUMN(CV$2)+9,0)</f>
        <v>0</v>
      </c>
      <c r="DK61" s="22">
        <f>Target_AM[[#This Row],[PROPORSI]]*VLOOKUP(Target_AM[[#This Row],[NIPNAS]],Target_CC[],COLUMN(CW$2)+9,0)</f>
        <v>0</v>
      </c>
      <c r="DL61" s="22">
        <f>Target_AM[[#This Row],[PROPORSI]]*VLOOKUP(Target_AM[[#This Row],[NIPNAS]],Target_CC[],COLUMN(CX$2)+9,0)</f>
        <v>0</v>
      </c>
      <c r="DM61" s="22">
        <f>Target_AM[[#This Row],[PROPORSI]]*VLOOKUP(Target_AM[[#This Row],[NIPNAS]],Target_CC[],COLUMN(CY$2)+9,0)</f>
        <v>0</v>
      </c>
      <c r="DN61" s="22">
        <f>Target_AM[[#This Row],[PROPORSI]]*VLOOKUP(Target_AM[[#This Row],[NIPNAS]],Target_CC[],COLUMN(CZ$2)+9,0)</f>
        <v>0</v>
      </c>
      <c r="DO61" s="22">
        <f>Target_AM[[#This Row],[PROPORSI]]*VLOOKUP(Target_AM[[#This Row],[NIPNAS]],Target_CC[],COLUMN(DA$2)+9,0)</f>
        <v>0</v>
      </c>
      <c r="DP61" s="22">
        <f>Target_AM[[#This Row],[PROPORSI]]*VLOOKUP(Target_AM[[#This Row],[NIPNAS]],Target_CC[],COLUMN(DB$2)+9,0)</f>
        <v>0</v>
      </c>
      <c r="DQ61" s="22">
        <f>Target_AM[[#This Row],[PROPORSI]]*VLOOKUP(Target_AM[[#This Row],[NIPNAS]],Target_CC[],COLUMN(DC$2)+9,0)</f>
        <v>0</v>
      </c>
      <c r="DR61" s="22">
        <f>Target_AM[[#This Row],[PROPORSI]]*VLOOKUP(Target_AM[[#This Row],[NIPNAS]],Target_CC[],COLUMN(DD$2)+9,0)</f>
        <v>0</v>
      </c>
      <c r="DS61" s="22">
        <f>Target_AM[[#This Row],[PROPORSI]]*VLOOKUP(Target_AM[[#This Row],[NIPNAS]],Target_CC[],COLUMN(DE$2)+9,0)</f>
        <v>0</v>
      </c>
      <c r="DT61" s="22">
        <f>Target_AM[[#This Row],[PROPORSI]]*VLOOKUP(Target_AM[[#This Row],[NIPNAS]],Target_CC[],COLUMN(DF$2)+9,0)</f>
        <v>0</v>
      </c>
      <c r="DU61" s="22">
        <f>Target_AM[[#This Row],[PROPORSI]]*VLOOKUP(Target_AM[[#This Row],[NIPNAS]],Target_CC[],COLUMN(DG$2)+9,0)</f>
        <v>0</v>
      </c>
      <c r="DV61" s="22">
        <f>Target_AM[[#This Row],[PROPORSI]]*VLOOKUP(Target_AM[[#This Row],[NIPNAS]],Target_CC[],COLUMN(DH$2)+9,0)</f>
        <v>0</v>
      </c>
      <c r="DW61" s="22">
        <f>Target_AM[[#This Row],[PROPORSI]]*VLOOKUP(Target_AM[[#This Row],[NIPNAS]],Target_CC[],COLUMN(DI$2)+9,0)</f>
        <v>0</v>
      </c>
      <c r="DX61" s="22">
        <f>Target_AM[[#This Row],[PROPORSI]]*VLOOKUP(Target_AM[[#This Row],[NIPNAS]],Target_CC[],COLUMN(DJ$2)+9,0)</f>
        <v>0</v>
      </c>
      <c r="DY61" s="22">
        <f>Target_AM[[#This Row],[PROPORSI]]*VLOOKUP(Target_AM[[#This Row],[NIPNAS]],Target_CC[],COLUMN(DK$2)+9,0)</f>
        <v>0</v>
      </c>
      <c r="DZ61" s="22">
        <f>Target_AM[[#This Row],[PROPORSI]]*VLOOKUP(Target_AM[[#This Row],[NIPNAS]],Target_CC[],COLUMN(DL$2)+9,0)</f>
        <v>0</v>
      </c>
      <c r="EA61" s="22">
        <f>Target_AM[[#This Row],[PROPORSI]]*VLOOKUP(Target_AM[[#This Row],[NIPNAS]],Target_CC[],COLUMN(DM$2)+9,0)</f>
        <v>0</v>
      </c>
    </row>
    <row r="62" spans="2:131" x14ac:dyDescent="0.3">
      <c r="B62">
        <v>404930</v>
      </c>
      <c r="C62" t="s">
        <v>1011</v>
      </c>
      <c r="D62">
        <v>1</v>
      </c>
      <c r="E62" s="8">
        <v>45658</v>
      </c>
      <c r="F62">
        <v>4644378</v>
      </c>
      <c r="G62" t="s">
        <v>900</v>
      </c>
      <c r="J62" t="s">
        <v>875</v>
      </c>
      <c r="K62" t="s">
        <v>24</v>
      </c>
      <c r="L62" t="s">
        <v>159</v>
      </c>
      <c r="M62" t="s">
        <v>18</v>
      </c>
      <c r="N62" s="23">
        <f>Target_AM[[#This Row],[PROPORSI]]*VLOOKUP(Target_AM[[#This Row],[NIPNAS]],Target_CC[],9,0)</f>
        <v>127951966</v>
      </c>
      <c r="O62" s="22">
        <f>Target_AM[[#This Row],[PROPORSI]]*VLOOKUP(Target_AM[[#This Row],[NIPNAS]],Target_CC[],COLUMN(A$2)+9,0)</f>
        <v>954726.66782608698</v>
      </c>
      <c r="P62" s="22">
        <f>Target_AM[[#This Row],[PROPORSI]]*VLOOKUP(Target_AM[[#This Row],[NIPNAS]],Target_CC[],COLUMN(B$2)+9,0)</f>
        <v>937834.9217391304</v>
      </c>
      <c r="Q62" s="22">
        <f>Target_AM[[#This Row],[PROPORSI]]*VLOOKUP(Target_AM[[#This Row],[NIPNAS]],Target_CC[],COLUMN(C$2)+9,0)</f>
        <v>937834.9217391304</v>
      </c>
      <c r="R62" s="22">
        <f>Target_AM[[#This Row],[PROPORSI]]*VLOOKUP(Target_AM[[#This Row],[NIPNAS]],Target_CC[],COLUMN(D$2)+9,0)</f>
        <v>937834.9217391304</v>
      </c>
      <c r="S62" s="22">
        <f>Target_AM[[#This Row],[PROPORSI]]*VLOOKUP(Target_AM[[#This Row],[NIPNAS]],Target_CC[],COLUMN(E$2)+9,0)</f>
        <v>920943.17565217393</v>
      </c>
      <c r="T62" s="22">
        <f>Target_AM[[#This Row],[PROPORSI]]*VLOOKUP(Target_AM[[#This Row],[NIPNAS]],Target_CC[],COLUMN(F$2)+9,0)</f>
        <v>937834.9217391304</v>
      </c>
      <c r="U62" s="22">
        <f>Target_AM[[#This Row],[PROPORSI]]*VLOOKUP(Target_AM[[#This Row],[NIPNAS]],Target_CC[],COLUMN(G$2)+9,0)</f>
        <v>988510.15999999992</v>
      </c>
      <c r="V62" s="22">
        <f>Target_AM[[#This Row],[PROPORSI]]*VLOOKUP(Target_AM[[#This Row],[NIPNAS]],Target_CC[],COLUMN(H$2)+9,0)</f>
        <v>954726.66782608698</v>
      </c>
      <c r="W62" s="22">
        <f>Target_AM[[#This Row],[PROPORSI]]*VLOOKUP(Target_AM[[#This Row],[NIPNAS]],Target_CC[],COLUMN(I$2)+9,0)</f>
        <v>954726.66782608698</v>
      </c>
      <c r="X62" s="22">
        <f>Target_AM[[#This Row],[PROPORSI]]*VLOOKUP(Target_AM[[#This Row],[NIPNAS]],Target_CC[],COLUMN(J$2)+9,0)</f>
        <v>988510.15999999992</v>
      </c>
      <c r="Y62" s="22">
        <f>Target_AM[[#This Row],[PROPORSI]]*VLOOKUP(Target_AM[[#This Row],[NIPNAS]],Target_CC[],COLUMN(K$2)+9,0)</f>
        <v>937834.9217391304</v>
      </c>
      <c r="Z62" s="22">
        <f>Target_AM[[#This Row],[PROPORSI]]*VLOOKUP(Target_AM[[#This Row],[NIPNAS]],Target_CC[],COLUMN(L$2)+9,0)</f>
        <v>971618.41391304345</v>
      </c>
      <c r="AA62" s="22">
        <f>Target_AM[[#This Row],[PROPORSI]]*VLOOKUP(Target_AM[[#This Row],[NIPNAS]],Target_CC[],COLUMN(M$2)+9,0)</f>
        <v>11422936.521739131</v>
      </c>
      <c r="AB62" s="22">
        <f>Target_AM[[#This Row],[PROPORSI]]*VLOOKUP(Target_AM[[#This Row],[NIPNAS]],Target_CC[],COLUMN(N$2)+9,0)</f>
        <v>5038985.1748458156</v>
      </c>
      <c r="AC62" s="22">
        <f>Target_AM[[#This Row],[PROPORSI]]*VLOOKUP(Target_AM[[#This Row],[NIPNAS]],Target_CC[],COLUMN(O$2)+9,0)</f>
        <v>33446371.852745503</v>
      </c>
      <c r="AD62" s="22">
        <f>Target_AM[[#This Row],[PROPORSI]]*VLOOKUP(Target_AM[[#This Row],[NIPNAS]],Target_CC[],COLUMN(P$2)+9,0)</f>
        <v>29675922.745347805</v>
      </c>
      <c r="AE62" s="22">
        <f>Target_AM[[#This Row],[PROPORSI]]*VLOOKUP(Target_AM[[#This Row],[NIPNAS]],Target_CC[],COLUMN(Q$2)+9,0)</f>
        <v>21989598.731019214</v>
      </c>
      <c r="AF62" s="22">
        <f>Target_AM[[#This Row],[PROPORSI]]*VLOOKUP(Target_AM[[#This Row],[NIPNAS]],Target_CC[],COLUMN(R$2)+9,0)</f>
        <v>22510836.154652912</v>
      </c>
      <c r="AG62" s="22">
        <f>Target_AM[[#This Row],[PROPORSI]]*VLOOKUP(Target_AM[[#This Row],[NIPNAS]],Target_CC[],COLUMN(S$2)+9,0)</f>
        <v>22705540.194790568</v>
      </c>
      <c r="AH62" s="22">
        <f>Target_AM[[#This Row],[PROPORSI]]*VLOOKUP(Target_AM[[#This Row],[NIPNAS]],Target_CC[],COLUMN(T$2)+9,0)</f>
        <v>27860911.660440311</v>
      </c>
      <c r="AI62" s="22">
        <f>Target_AM[[#This Row],[PROPORSI]]*VLOOKUP(Target_AM[[#This Row],[NIPNAS]],Target_CC[],COLUMN(U$2)+9,0)</f>
        <v>27398503.512472436</v>
      </c>
      <c r="AJ62" s="22">
        <f>Target_AM[[#This Row],[PROPORSI]]*VLOOKUP(Target_AM[[#This Row],[NIPNAS]],Target_CC[],COLUMN(V$2)+9,0)</f>
        <v>27381456.065242935</v>
      </c>
      <c r="AK62" s="22">
        <f>Target_AM[[#This Row],[PROPORSI]]*VLOOKUP(Target_AM[[#This Row],[NIPNAS]],Target_CC[],COLUMN(W$2)+9,0)</f>
        <v>27773875.394732986</v>
      </c>
      <c r="AL62" s="22">
        <f>Target_AM[[#This Row],[PROPORSI]]*VLOOKUP(Target_AM[[#This Row],[NIPNAS]],Target_CC[],COLUMN(X$2)+9,0)</f>
        <v>27142818.11409143</v>
      </c>
      <c r="AM62" s="22">
        <f>Target_AM[[#This Row],[PROPORSI]]*VLOOKUP(Target_AM[[#This Row],[NIPNAS]],Target_CC[],COLUMN(Y$2)+9,0)</f>
        <v>27075180.399618093</v>
      </c>
      <c r="AN62" s="22">
        <f>Target_AM[[#This Row],[PROPORSI]]*VLOOKUP(Target_AM[[#This Row],[NIPNAS]],Target_CC[],COLUMN(Z$2)+9,0)</f>
        <v>300000000</v>
      </c>
      <c r="AO62" s="22">
        <f>Target_AM[[#This Row],[PROPORSI]]*VLOOKUP(Target_AM[[#This Row],[NIPNAS]],Target_CC[],COLUMN(AA$2)+9,0)</f>
        <v>5993711.8426719029</v>
      </c>
      <c r="AP62" s="22">
        <f>Target_AM[[#This Row],[PROPORSI]]*VLOOKUP(Target_AM[[#This Row],[NIPNAS]],Target_CC[],COLUMN(AB$2)+9,0)</f>
        <v>34384206.774484634</v>
      </c>
      <c r="AQ62" s="22">
        <f>Target_AM[[#This Row],[PROPORSI]]*VLOOKUP(Target_AM[[#This Row],[NIPNAS]],Target_CC[],COLUMN(AC$2)+9,0)</f>
        <v>30613757.667086937</v>
      </c>
      <c r="AR62" s="22">
        <f>Target_AM[[#This Row],[PROPORSI]]*VLOOKUP(Target_AM[[#This Row],[NIPNAS]],Target_CC[],COLUMN(AD$2)+9,0)</f>
        <v>22927433.652758345</v>
      </c>
      <c r="AS62" s="22">
        <f>Target_AM[[#This Row],[PROPORSI]]*VLOOKUP(Target_AM[[#This Row],[NIPNAS]],Target_CC[],COLUMN(AE$2)+9,0)</f>
        <v>23431779.330305085</v>
      </c>
      <c r="AT62" s="22">
        <f>Target_AM[[#This Row],[PROPORSI]]*VLOOKUP(Target_AM[[#This Row],[NIPNAS]],Target_CC[],COLUMN(AF$2)+9,0)</f>
        <v>23643375.116529699</v>
      </c>
      <c r="AU62" s="22">
        <f>Target_AM[[#This Row],[PROPORSI]]*VLOOKUP(Target_AM[[#This Row],[NIPNAS]],Target_CC[],COLUMN(AG$2)+9,0)</f>
        <v>28849421.820440311</v>
      </c>
      <c r="AV62" s="22">
        <f>Target_AM[[#This Row],[PROPORSI]]*VLOOKUP(Target_AM[[#This Row],[NIPNAS]],Target_CC[],COLUMN(AH$2)+9,0)</f>
        <v>28353230.180298522</v>
      </c>
      <c r="AW62" s="22">
        <f>Target_AM[[#This Row],[PROPORSI]]*VLOOKUP(Target_AM[[#This Row],[NIPNAS]],Target_CC[],COLUMN(AI$2)+9,0)</f>
        <v>28336182.733069021</v>
      </c>
      <c r="AX62" s="22">
        <f>Target_AM[[#This Row],[PROPORSI]]*VLOOKUP(Target_AM[[#This Row],[NIPNAS]],Target_CC[],COLUMN(AJ$2)+9,0)</f>
        <v>28762385.554732986</v>
      </c>
      <c r="AY62" s="22">
        <f>Target_AM[[#This Row],[PROPORSI]]*VLOOKUP(Target_AM[[#This Row],[NIPNAS]],Target_CC[],COLUMN(AK$2)+9,0)</f>
        <v>28080653.035830561</v>
      </c>
      <c r="AZ62" s="22">
        <f>Target_AM[[#This Row],[PROPORSI]]*VLOOKUP(Target_AM[[#This Row],[NIPNAS]],Target_CC[],COLUMN(AL$2)+9,0)</f>
        <v>28046798.813531138</v>
      </c>
      <c r="BA62" s="22">
        <f>Target_AM[[#This Row],[PROPORSI]]*VLOOKUP(Target_AM[[#This Row],[NIPNAS]],Target_CC[],COLUMN(AM$2)+9,0)</f>
        <v>311422936.52173918</v>
      </c>
      <c r="BB62" s="22">
        <f>Target_AM[[#This Row],[PROPORSI]]*VLOOKUP(Target_AM[[#This Row],[NIPNAS]],Target_CC[],COLUMN(AN$2)+9,0)</f>
        <v>796863.30820967699</v>
      </c>
      <c r="BC62" s="22">
        <f>Target_AM[[#This Row],[PROPORSI]]*VLOOKUP(Target_AM[[#This Row],[NIPNAS]],Target_CC[],COLUMN(AO$2)+9,0)</f>
        <v>800269.65865466127</v>
      </c>
      <c r="BD62" s="22">
        <f>Target_AM[[#This Row],[PROPORSI]]*VLOOKUP(Target_AM[[#This Row],[NIPNAS]],Target_CC[],COLUMN(AP$2)+9,0)</f>
        <v>796383.74222546432</v>
      </c>
      <c r="BE62" s="22">
        <f>Target_AM[[#This Row],[PROPORSI]]*VLOOKUP(Target_AM[[#This Row],[NIPNAS]],Target_CC[],COLUMN(AQ$2)+9,0)</f>
        <v>786372.70589999668</v>
      </c>
      <c r="BF62" s="22">
        <f>Target_AM[[#This Row],[PROPORSI]]*VLOOKUP(Target_AM[[#This Row],[NIPNAS]],Target_CC[],COLUMN(AR$2)+9,0)</f>
        <v>793935.84157823003</v>
      </c>
      <c r="BG62" s="22">
        <f>Target_AM[[#This Row],[PROPORSI]]*VLOOKUP(Target_AM[[#This Row],[NIPNAS]],Target_CC[],COLUMN(AS$2)+9,0)</f>
        <v>797473.19103742542</v>
      </c>
      <c r="BH62" s="22">
        <f>Target_AM[[#This Row],[PROPORSI]]*VLOOKUP(Target_AM[[#This Row],[NIPNAS]],Target_CC[],COLUMN(AT$2)+9,0)</f>
        <v>878692.33517508185</v>
      </c>
      <c r="BI62" s="22">
        <f>Target_AM[[#This Row],[PROPORSI]]*VLOOKUP(Target_AM[[#This Row],[NIPNAS]],Target_CC[],COLUMN(AU$2)+9,0)</f>
        <v>870481.88695162872</v>
      </c>
      <c r="BJ62" s="22">
        <f>Target_AM[[#This Row],[PROPORSI]]*VLOOKUP(Target_AM[[#This Row],[NIPNAS]],Target_CC[],COLUMN(AV$2)+9,0)</f>
        <v>870215.56851381448</v>
      </c>
      <c r="BK62" s="22">
        <f>Target_AM[[#This Row],[PROPORSI]]*VLOOKUP(Target_AM[[#This Row],[NIPNAS]],Target_CC[],COLUMN(AW$2)+9,0)</f>
        <v>877332.63820671383</v>
      </c>
      <c r="BL62" s="22">
        <f>Target_AM[[#This Row],[PROPORSI]]*VLOOKUP(Target_AM[[#This Row],[NIPNAS]],Target_CC[],COLUMN(AX$2)+9,0)</f>
        <v>865994.21097005485</v>
      </c>
      <c r="BM62" s="22">
        <f>Target_AM[[#This Row],[PROPORSI]]*VLOOKUP(Target_AM[[#This Row],[NIPNAS]],Target_CC[],COLUMN(AY$2)+9,0)</f>
        <v>865984.912577254</v>
      </c>
      <c r="BN62" s="22">
        <f>Target_AM[[#This Row],[PROPORSI]]*VLOOKUP(Target_AM[[#This Row],[NIPNAS]],Target_CC[],COLUMN(AZ$2)+9,0)</f>
        <v>10000000.000000004</v>
      </c>
      <c r="BO62" s="22">
        <f>Target_AM[[#This Row],[PROPORSI]]*VLOOKUP(Target_AM[[#This Row],[NIPNAS]],Target_CC[],COLUMN(BA$2)+9,0)</f>
        <v>986591</v>
      </c>
      <c r="BP62" s="22">
        <f>Target_AM[[#This Row],[PROPORSI]]*VLOOKUP(Target_AM[[#This Row],[NIPNAS]],Target_CC[],COLUMN(BB$2)+9,0)</f>
        <v>968506</v>
      </c>
      <c r="BQ62" s="22">
        <f>Target_AM[[#This Row],[PROPORSI]]*VLOOKUP(Target_AM[[#This Row],[NIPNAS]],Target_CC[],COLUMN(BC$2)+9,0)</f>
        <v>977590</v>
      </c>
      <c r="BR62" s="22">
        <f>Target_AM[[#This Row],[PROPORSI]]*VLOOKUP(Target_AM[[#This Row],[NIPNAS]],Target_CC[],COLUMN(BD$2)+9,0)</f>
        <v>998190</v>
      </c>
      <c r="BS62" s="22">
        <f>Target_AM[[#This Row],[PROPORSI]]*VLOOKUP(Target_AM[[#This Row],[NIPNAS]],Target_CC[],COLUMN(BE$2)+9,0)</f>
        <v>998190</v>
      </c>
      <c r="BT62" s="22">
        <f>Target_AM[[#This Row],[PROPORSI]]*VLOOKUP(Target_AM[[#This Row],[NIPNAS]],Target_CC[],COLUMN(BF$2)+9,0)</f>
        <v>998190</v>
      </c>
      <c r="BU62" s="22">
        <f>Target_AM[[#This Row],[PROPORSI]]*VLOOKUP(Target_AM[[#This Row],[NIPNAS]],Target_CC[],COLUMN(BG$2)+9,0)</f>
        <v>998190</v>
      </c>
      <c r="BV62" s="22">
        <f>Target_AM[[#This Row],[PROPORSI]]*VLOOKUP(Target_AM[[#This Row],[NIPNAS]],Target_CC[],COLUMN(BH$2)+9,0)</f>
        <v>998190</v>
      </c>
      <c r="BW62" s="22">
        <f>Target_AM[[#This Row],[PROPORSI]]*VLOOKUP(Target_AM[[#This Row],[NIPNAS]],Target_CC[],COLUMN(BI$2)+9,0)</f>
        <v>998190</v>
      </c>
      <c r="BX62" s="22">
        <f>Target_AM[[#This Row],[PROPORSI]]*VLOOKUP(Target_AM[[#This Row],[NIPNAS]],Target_CC[],COLUMN(BJ$2)+9,0)</f>
        <v>998190</v>
      </c>
      <c r="BY62" s="22">
        <f>Target_AM[[#This Row],[PROPORSI]]*VLOOKUP(Target_AM[[#This Row],[NIPNAS]],Target_CC[],COLUMN(BK$2)+9,0)</f>
        <v>998190</v>
      </c>
      <c r="BZ62" s="22">
        <f>Target_AM[[#This Row],[PROPORSI]]*VLOOKUP(Target_AM[[#This Row],[NIPNAS]],Target_CC[],COLUMN(BL$2)+9,0)</f>
        <v>998190</v>
      </c>
      <c r="CA62" s="22">
        <f>Target_AM[[#This Row],[PROPORSI]]*VLOOKUP(Target_AM[[#This Row],[NIPNAS]],Target_CC[],COLUMN(BM$2)+9,0)</f>
        <v>11916397</v>
      </c>
      <c r="CB62" s="22">
        <f>Target_AM[[#This Row],[PROPORSI]]*VLOOKUP(Target_AM[[#This Row],[NIPNAS]],Target_CC[],COLUMN(BN$2)+9,0)</f>
        <v>0</v>
      </c>
      <c r="CC62" s="22">
        <f>Target_AM[[#This Row],[PROPORSI]]*VLOOKUP(Target_AM[[#This Row],[NIPNAS]],Target_CC[],COLUMN(BO$2)+9,0)</f>
        <v>0</v>
      </c>
      <c r="CD62" s="22">
        <f>Target_AM[[#This Row],[PROPORSI]]*VLOOKUP(Target_AM[[#This Row],[NIPNAS]],Target_CC[],COLUMN(BP$2)+9,0)</f>
        <v>0</v>
      </c>
      <c r="CE62" s="22">
        <f>Target_AM[[#This Row],[PROPORSI]]*VLOOKUP(Target_AM[[#This Row],[NIPNAS]],Target_CC[],COLUMN(BQ$2)+9,0)</f>
        <v>0</v>
      </c>
      <c r="CF62" s="22">
        <f>Target_AM[[#This Row],[PROPORSI]]*VLOOKUP(Target_AM[[#This Row],[NIPNAS]],Target_CC[],COLUMN(BR$2)+9,0)</f>
        <v>0</v>
      </c>
      <c r="CG62" s="22">
        <f>Target_AM[[#This Row],[PROPORSI]]*VLOOKUP(Target_AM[[#This Row],[NIPNAS]],Target_CC[],COLUMN(BS$2)+9,0)</f>
        <v>0</v>
      </c>
      <c r="CH62" s="22">
        <f>Target_AM[[#This Row],[PROPORSI]]*VLOOKUP(Target_AM[[#This Row],[NIPNAS]],Target_CC[],COLUMN(BT$2)+9,0)</f>
        <v>0</v>
      </c>
      <c r="CI62" s="22">
        <f>Target_AM[[#This Row],[PROPORSI]]*VLOOKUP(Target_AM[[#This Row],[NIPNAS]],Target_CC[],COLUMN(BU$2)+9,0)</f>
        <v>0</v>
      </c>
      <c r="CJ62" s="22">
        <f>Target_AM[[#This Row],[PROPORSI]]*VLOOKUP(Target_AM[[#This Row],[NIPNAS]],Target_CC[],COLUMN(BV$2)+9,0)</f>
        <v>0</v>
      </c>
      <c r="CK62" s="22">
        <f>Target_AM[[#This Row],[PROPORSI]]*VLOOKUP(Target_AM[[#This Row],[NIPNAS]],Target_CC[],COLUMN(BW$2)+9,0)</f>
        <v>0</v>
      </c>
      <c r="CL62" s="22">
        <f>Target_AM[[#This Row],[PROPORSI]]*VLOOKUP(Target_AM[[#This Row],[NIPNAS]],Target_CC[],COLUMN(BX$2)+9,0)</f>
        <v>0</v>
      </c>
      <c r="CM62" s="22">
        <f>Target_AM[[#This Row],[PROPORSI]]*VLOOKUP(Target_AM[[#This Row],[NIPNAS]],Target_CC[],COLUMN(BY$2)+9,0)</f>
        <v>0</v>
      </c>
      <c r="CN62" s="22">
        <f>Target_AM[[#This Row],[PROPORSI]]*VLOOKUP(Target_AM[[#This Row],[NIPNAS]],Target_CC[],COLUMN(BZ$2)+9,0)</f>
        <v>0</v>
      </c>
      <c r="CO62" s="22">
        <f>Target_AM[[#This Row],[PROPORSI]]*VLOOKUP(Target_AM[[#This Row],[NIPNAS]],Target_CC[],COLUMN(CA$2)+9,0)</f>
        <v>1007191</v>
      </c>
      <c r="CP62" s="22">
        <f>Target_AM[[#This Row],[PROPORSI]]*VLOOKUP(Target_AM[[#This Row],[NIPNAS]],Target_CC[],COLUMN(CB$2)+9,0)</f>
        <v>989106</v>
      </c>
      <c r="CQ62" s="22">
        <f>Target_AM[[#This Row],[PROPORSI]]*VLOOKUP(Target_AM[[#This Row],[NIPNAS]],Target_CC[],COLUMN(CC$2)+9,0)</f>
        <v>998190</v>
      </c>
      <c r="CR62" s="22">
        <f>Target_AM[[#This Row],[PROPORSI]]*VLOOKUP(Target_AM[[#This Row],[NIPNAS]],Target_CC[],COLUMN(CD$2)+9,0)</f>
        <v>998190</v>
      </c>
      <c r="CS62" s="22">
        <f>Target_AM[[#This Row],[PROPORSI]]*VLOOKUP(Target_AM[[#This Row],[NIPNAS]],Target_CC[],COLUMN(CE$2)+9,0)</f>
        <v>998190</v>
      </c>
      <c r="CT62" s="22">
        <f>Target_AM[[#This Row],[PROPORSI]]*VLOOKUP(Target_AM[[#This Row],[NIPNAS]],Target_CC[],COLUMN(CF$2)+9,0)</f>
        <v>998190</v>
      </c>
      <c r="CU62" s="22">
        <f>Target_AM[[#This Row],[PROPORSI]]*VLOOKUP(Target_AM[[#This Row],[NIPNAS]],Target_CC[],COLUMN(CG$2)+9,0)</f>
        <v>998190</v>
      </c>
      <c r="CV62" s="22">
        <f>Target_AM[[#This Row],[PROPORSI]]*VLOOKUP(Target_AM[[#This Row],[NIPNAS]],Target_CC[],COLUMN(CH$2)+9,0)</f>
        <v>998190</v>
      </c>
      <c r="CW62" s="22">
        <f>Target_AM[[#This Row],[PROPORSI]]*VLOOKUP(Target_AM[[#This Row],[NIPNAS]],Target_CC[],COLUMN(CI$2)+9,0)</f>
        <v>998190</v>
      </c>
      <c r="CX62" s="22">
        <f>Target_AM[[#This Row],[PROPORSI]]*VLOOKUP(Target_AM[[#This Row],[NIPNAS]],Target_CC[],COLUMN(CJ$2)+9,0)</f>
        <v>998190</v>
      </c>
      <c r="CY62" s="22">
        <f>Target_AM[[#This Row],[PROPORSI]]*VLOOKUP(Target_AM[[#This Row],[NIPNAS]],Target_CC[],COLUMN(CK$2)+9,0)</f>
        <v>998190</v>
      </c>
      <c r="CZ62" s="22">
        <f>Target_AM[[#This Row],[PROPORSI]]*VLOOKUP(Target_AM[[#This Row],[NIPNAS]],Target_CC[],COLUMN(CL$2)+9,0)</f>
        <v>998190</v>
      </c>
      <c r="DA62" s="22">
        <f>Target_AM[[#This Row],[PROPORSI]]*VLOOKUP(Target_AM[[#This Row],[NIPNAS]],Target_CC[],COLUMN(CM$2)+9,0)</f>
        <v>11978197</v>
      </c>
      <c r="DB62" s="22">
        <f>Target_AM[[#This Row],[PROPORSI]]*VLOOKUP(Target_AM[[#This Row],[NIPNAS]],Target_CC[],COLUMN(CN$2)+9,0)</f>
        <v>0</v>
      </c>
      <c r="DC62" s="22">
        <f>Target_AM[[#This Row],[PROPORSI]]*VLOOKUP(Target_AM[[#This Row],[NIPNAS]],Target_CC[],COLUMN(CO$2)+9,0)</f>
        <v>0</v>
      </c>
      <c r="DD62" s="22">
        <f>Target_AM[[#This Row],[PROPORSI]]*VLOOKUP(Target_AM[[#This Row],[NIPNAS]],Target_CC[],COLUMN(CP$2)+9,0)</f>
        <v>0</v>
      </c>
      <c r="DE62" s="22">
        <f>Target_AM[[#This Row],[PROPORSI]]*VLOOKUP(Target_AM[[#This Row],[NIPNAS]],Target_CC[],COLUMN(CQ$2)+9,0)</f>
        <v>0</v>
      </c>
      <c r="DF62" s="22">
        <f>Target_AM[[#This Row],[PROPORSI]]*VLOOKUP(Target_AM[[#This Row],[NIPNAS]],Target_CC[],COLUMN(CR$2)+9,0)</f>
        <v>0</v>
      </c>
      <c r="DG62" s="22">
        <f>Target_AM[[#This Row],[PROPORSI]]*VLOOKUP(Target_AM[[#This Row],[NIPNAS]],Target_CC[],COLUMN(CS$2)+9,0)</f>
        <v>0</v>
      </c>
      <c r="DH62" s="22">
        <f>Target_AM[[#This Row],[PROPORSI]]*VLOOKUP(Target_AM[[#This Row],[NIPNAS]],Target_CC[],COLUMN(CT$2)+9,0)</f>
        <v>0</v>
      </c>
      <c r="DI62" s="22">
        <f>Target_AM[[#This Row],[PROPORSI]]*VLOOKUP(Target_AM[[#This Row],[NIPNAS]],Target_CC[],COLUMN(CU$2)+9,0)</f>
        <v>0</v>
      </c>
      <c r="DJ62" s="22">
        <f>Target_AM[[#This Row],[PROPORSI]]*VLOOKUP(Target_AM[[#This Row],[NIPNAS]],Target_CC[],COLUMN(CV$2)+9,0)</f>
        <v>0</v>
      </c>
      <c r="DK62" s="22">
        <f>Target_AM[[#This Row],[PROPORSI]]*VLOOKUP(Target_AM[[#This Row],[NIPNAS]],Target_CC[],COLUMN(CW$2)+9,0)</f>
        <v>0</v>
      </c>
      <c r="DL62" s="22">
        <f>Target_AM[[#This Row],[PROPORSI]]*VLOOKUP(Target_AM[[#This Row],[NIPNAS]],Target_CC[],COLUMN(CX$2)+9,0)</f>
        <v>0</v>
      </c>
      <c r="DM62" s="22">
        <f>Target_AM[[#This Row],[PROPORSI]]*VLOOKUP(Target_AM[[#This Row],[NIPNAS]],Target_CC[],COLUMN(CY$2)+9,0)</f>
        <v>0</v>
      </c>
      <c r="DN62" s="22">
        <f>Target_AM[[#This Row],[PROPORSI]]*VLOOKUP(Target_AM[[#This Row],[NIPNAS]],Target_CC[],COLUMN(CZ$2)+9,0)</f>
        <v>0</v>
      </c>
      <c r="DO62" s="22">
        <f>Target_AM[[#This Row],[PROPORSI]]*VLOOKUP(Target_AM[[#This Row],[NIPNAS]],Target_CC[],COLUMN(DA$2)+9,0)</f>
        <v>0</v>
      </c>
      <c r="DP62" s="22">
        <f>Target_AM[[#This Row],[PROPORSI]]*VLOOKUP(Target_AM[[#This Row],[NIPNAS]],Target_CC[],COLUMN(DB$2)+9,0)</f>
        <v>0</v>
      </c>
      <c r="DQ62" s="22">
        <f>Target_AM[[#This Row],[PROPORSI]]*VLOOKUP(Target_AM[[#This Row],[NIPNAS]],Target_CC[],COLUMN(DC$2)+9,0)</f>
        <v>0</v>
      </c>
      <c r="DR62" s="22">
        <f>Target_AM[[#This Row],[PROPORSI]]*VLOOKUP(Target_AM[[#This Row],[NIPNAS]],Target_CC[],COLUMN(DD$2)+9,0)</f>
        <v>0</v>
      </c>
      <c r="DS62" s="22">
        <f>Target_AM[[#This Row],[PROPORSI]]*VLOOKUP(Target_AM[[#This Row],[NIPNAS]],Target_CC[],COLUMN(DE$2)+9,0)</f>
        <v>0</v>
      </c>
      <c r="DT62" s="22">
        <f>Target_AM[[#This Row],[PROPORSI]]*VLOOKUP(Target_AM[[#This Row],[NIPNAS]],Target_CC[],COLUMN(DF$2)+9,0)</f>
        <v>0</v>
      </c>
      <c r="DU62" s="22">
        <f>Target_AM[[#This Row],[PROPORSI]]*VLOOKUP(Target_AM[[#This Row],[NIPNAS]],Target_CC[],COLUMN(DG$2)+9,0)</f>
        <v>0</v>
      </c>
      <c r="DV62" s="22">
        <f>Target_AM[[#This Row],[PROPORSI]]*VLOOKUP(Target_AM[[#This Row],[NIPNAS]],Target_CC[],COLUMN(DH$2)+9,0)</f>
        <v>0</v>
      </c>
      <c r="DW62" s="22">
        <f>Target_AM[[#This Row],[PROPORSI]]*VLOOKUP(Target_AM[[#This Row],[NIPNAS]],Target_CC[],COLUMN(DI$2)+9,0)</f>
        <v>0</v>
      </c>
      <c r="DX62" s="22">
        <f>Target_AM[[#This Row],[PROPORSI]]*VLOOKUP(Target_AM[[#This Row],[NIPNAS]],Target_CC[],COLUMN(DJ$2)+9,0)</f>
        <v>0</v>
      </c>
      <c r="DY62" s="22">
        <f>Target_AM[[#This Row],[PROPORSI]]*VLOOKUP(Target_AM[[#This Row],[NIPNAS]],Target_CC[],COLUMN(DK$2)+9,0)</f>
        <v>0</v>
      </c>
      <c r="DZ62" s="22">
        <f>Target_AM[[#This Row],[PROPORSI]]*VLOOKUP(Target_AM[[#This Row],[NIPNAS]],Target_CC[],COLUMN(DL$2)+9,0)</f>
        <v>0</v>
      </c>
      <c r="EA62" s="22">
        <f>Target_AM[[#This Row],[PROPORSI]]*VLOOKUP(Target_AM[[#This Row],[NIPNAS]],Target_CC[],COLUMN(DM$2)+9,0)</f>
        <v>0</v>
      </c>
    </row>
    <row r="63" spans="2:131" x14ac:dyDescent="0.3">
      <c r="B63">
        <v>405605</v>
      </c>
      <c r="C63" t="s">
        <v>1020</v>
      </c>
      <c r="D63">
        <v>1</v>
      </c>
      <c r="E63" s="8">
        <v>45658</v>
      </c>
      <c r="F63">
        <v>4602755</v>
      </c>
      <c r="G63" t="s">
        <v>898</v>
      </c>
      <c r="J63" t="s">
        <v>875</v>
      </c>
      <c r="K63" t="s">
        <v>20</v>
      </c>
      <c r="L63" t="s">
        <v>159</v>
      </c>
      <c r="M63" t="s">
        <v>18</v>
      </c>
      <c r="N63" s="23">
        <f>Target_AM[[#This Row],[PROPORSI]]*VLOOKUP(Target_AM[[#This Row],[NIPNAS]],Target_CC[],9,0)</f>
        <v>130899250</v>
      </c>
      <c r="O63" s="22">
        <f>Target_AM[[#This Row],[PROPORSI]]*VLOOKUP(Target_AM[[#This Row],[NIPNAS]],Target_CC[],COLUMN(A$2)+9,0)</f>
        <v>205585.61739130435</v>
      </c>
      <c r="P63" s="22">
        <f>Target_AM[[#This Row],[PROPORSI]]*VLOOKUP(Target_AM[[#This Row],[NIPNAS]],Target_CC[],COLUMN(B$2)+9,0)</f>
        <v>195795.82608695651</v>
      </c>
      <c r="Q63" s="22">
        <f>Target_AM[[#This Row],[PROPORSI]]*VLOOKUP(Target_AM[[#This Row],[NIPNAS]],Target_CC[],COLUMN(C$2)+9,0)</f>
        <v>195795.82608695651</v>
      </c>
      <c r="R63" s="22">
        <f>Target_AM[[#This Row],[PROPORSI]]*VLOOKUP(Target_AM[[#This Row],[NIPNAS]],Target_CC[],COLUMN(D$2)+9,0)</f>
        <v>195795.82608695651</v>
      </c>
      <c r="S63" s="22">
        <f>Target_AM[[#This Row],[PROPORSI]]*VLOOKUP(Target_AM[[#This Row],[NIPNAS]],Target_CC[],COLUMN(E$2)+9,0)</f>
        <v>186006.03478260868</v>
      </c>
      <c r="T63" s="22">
        <f>Target_AM[[#This Row],[PROPORSI]]*VLOOKUP(Target_AM[[#This Row],[NIPNAS]],Target_CC[],COLUMN(F$2)+9,0)</f>
        <v>195795.82608695651</v>
      </c>
      <c r="U63" s="22">
        <f>Target_AM[[#This Row],[PROPORSI]]*VLOOKUP(Target_AM[[#This Row],[NIPNAS]],Target_CC[],COLUMN(G$2)+9,0)</f>
        <v>225165.19999999998</v>
      </c>
      <c r="V63" s="22">
        <f>Target_AM[[#This Row],[PROPORSI]]*VLOOKUP(Target_AM[[#This Row],[NIPNAS]],Target_CC[],COLUMN(H$2)+9,0)</f>
        <v>205585.61739130435</v>
      </c>
      <c r="W63" s="22">
        <f>Target_AM[[#This Row],[PROPORSI]]*VLOOKUP(Target_AM[[#This Row],[NIPNAS]],Target_CC[],COLUMN(I$2)+9,0)</f>
        <v>205585.61739130435</v>
      </c>
      <c r="X63" s="22">
        <f>Target_AM[[#This Row],[PROPORSI]]*VLOOKUP(Target_AM[[#This Row],[NIPNAS]],Target_CC[],COLUMN(J$2)+9,0)</f>
        <v>225165.19999999998</v>
      </c>
      <c r="Y63" s="22">
        <f>Target_AM[[#This Row],[PROPORSI]]*VLOOKUP(Target_AM[[#This Row],[NIPNAS]],Target_CC[],COLUMN(K$2)+9,0)</f>
        <v>195795.82608695651</v>
      </c>
      <c r="Z63" s="22">
        <f>Target_AM[[#This Row],[PROPORSI]]*VLOOKUP(Target_AM[[#This Row],[NIPNAS]],Target_CC[],COLUMN(L$2)+9,0)</f>
        <v>215375.40869565218</v>
      </c>
      <c r="AA63" s="22">
        <f>Target_AM[[#This Row],[PROPORSI]]*VLOOKUP(Target_AM[[#This Row],[NIPNAS]],Target_CC[],COLUMN(M$2)+9,0)</f>
        <v>2447447.8260869565</v>
      </c>
      <c r="AB63" s="22">
        <f>Target_AM[[#This Row],[PROPORSI]]*VLOOKUP(Target_AM[[#This Row],[NIPNAS]],Target_CC[],COLUMN(N$2)+9,0)</f>
        <v>8398308.6247430257</v>
      </c>
      <c r="AC63" s="22">
        <f>Target_AM[[#This Row],[PROPORSI]]*VLOOKUP(Target_AM[[#This Row],[NIPNAS]],Target_CC[],COLUMN(O$2)+9,0)</f>
        <v>55743953.087909169</v>
      </c>
      <c r="AD63" s="22">
        <f>Target_AM[[#This Row],[PROPORSI]]*VLOOKUP(Target_AM[[#This Row],[NIPNAS]],Target_CC[],COLUMN(P$2)+9,0)</f>
        <v>49459871.242246345</v>
      </c>
      <c r="AE63" s="22">
        <f>Target_AM[[#This Row],[PROPORSI]]*VLOOKUP(Target_AM[[#This Row],[NIPNAS]],Target_CC[],COLUMN(Q$2)+9,0)</f>
        <v>36649331.218365356</v>
      </c>
      <c r="AF63" s="22">
        <f>Target_AM[[#This Row],[PROPORSI]]*VLOOKUP(Target_AM[[#This Row],[NIPNAS]],Target_CC[],COLUMN(R$2)+9,0)</f>
        <v>37518060.257754847</v>
      </c>
      <c r="AG63" s="22">
        <f>Target_AM[[#This Row],[PROPORSI]]*VLOOKUP(Target_AM[[#This Row],[NIPNAS]],Target_CC[],COLUMN(S$2)+9,0)</f>
        <v>37842566.991317615</v>
      </c>
      <c r="AH63" s="22">
        <f>Target_AM[[#This Row],[PROPORSI]]*VLOOKUP(Target_AM[[#This Row],[NIPNAS]],Target_CC[],COLUMN(T$2)+9,0)</f>
        <v>46434852.767400518</v>
      </c>
      <c r="AI63" s="22">
        <f>Target_AM[[#This Row],[PROPORSI]]*VLOOKUP(Target_AM[[#This Row],[NIPNAS]],Target_CC[],COLUMN(U$2)+9,0)</f>
        <v>45664172.520787396</v>
      </c>
      <c r="AJ63" s="22">
        <f>Target_AM[[#This Row],[PROPORSI]]*VLOOKUP(Target_AM[[#This Row],[NIPNAS]],Target_CC[],COLUMN(V$2)+9,0)</f>
        <v>45635760.108738221</v>
      </c>
      <c r="AK63" s="22">
        <f>Target_AM[[#This Row],[PROPORSI]]*VLOOKUP(Target_AM[[#This Row],[NIPNAS]],Target_CC[],COLUMN(W$2)+9,0)</f>
        <v>46289792.32455498</v>
      </c>
      <c r="AL63" s="22">
        <f>Target_AM[[#This Row],[PROPORSI]]*VLOOKUP(Target_AM[[#This Row],[NIPNAS]],Target_CC[],COLUMN(X$2)+9,0)</f>
        <v>45238030.190152384</v>
      </c>
      <c r="AM63" s="22">
        <f>Target_AM[[#This Row],[PROPORSI]]*VLOOKUP(Target_AM[[#This Row],[NIPNAS]],Target_CC[],COLUMN(Y$2)+9,0)</f>
        <v>45125300.666030154</v>
      </c>
      <c r="AN63" s="22">
        <f>Target_AM[[#This Row],[PROPORSI]]*VLOOKUP(Target_AM[[#This Row],[NIPNAS]],Target_CC[],COLUMN(Z$2)+9,0)</f>
        <v>500000000.00000012</v>
      </c>
      <c r="AO63" s="22">
        <f>Target_AM[[#This Row],[PROPORSI]]*VLOOKUP(Target_AM[[#This Row],[NIPNAS]],Target_CC[],COLUMN(AA$2)+9,0)</f>
        <v>8603894.2421343308</v>
      </c>
      <c r="AP63" s="22">
        <f>Target_AM[[#This Row],[PROPORSI]]*VLOOKUP(Target_AM[[#This Row],[NIPNAS]],Target_CC[],COLUMN(AB$2)+9,0)</f>
        <v>55939748.913996123</v>
      </c>
      <c r="AQ63" s="22">
        <f>Target_AM[[#This Row],[PROPORSI]]*VLOOKUP(Target_AM[[#This Row],[NIPNAS]],Target_CC[],COLUMN(AC$2)+9,0)</f>
        <v>49655667.068333298</v>
      </c>
      <c r="AR63" s="22">
        <f>Target_AM[[#This Row],[PROPORSI]]*VLOOKUP(Target_AM[[#This Row],[NIPNAS]],Target_CC[],COLUMN(AD$2)+9,0)</f>
        <v>36845127.04445231</v>
      </c>
      <c r="AS63" s="22">
        <f>Target_AM[[#This Row],[PROPORSI]]*VLOOKUP(Target_AM[[#This Row],[NIPNAS]],Target_CC[],COLUMN(AE$2)+9,0)</f>
        <v>37704066.292537458</v>
      </c>
      <c r="AT63" s="22">
        <f>Target_AM[[#This Row],[PROPORSI]]*VLOOKUP(Target_AM[[#This Row],[NIPNAS]],Target_CC[],COLUMN(AF$2)+9,0)</f>
        <v>38038362.817404568</v>
      </c>
      <c r="AU63" s="22">
        <f>Target_AM[[#This Row],[PROPORSI]]*VLOOKUP(Target_AM[[#This Row],[NIPNAS]],Target_CC[],COLUMN(AG$2)+9,0)</f>
        <v>46660017.967400521</v>
      </c>
      <c r="AV63" s="22">
        <f>Target_AM[[#This Row],[PROPORSI]]*VLOOKUP(Target_AM[[#This Row],[NIPNAS]],Target_CC[],COLUMN(AH$2)+9,0)</f>
        <v>45869758.138178699</v>
      </c>
      <c r="AW63" s="22">
        <f>Target_AM[[#This Row],[PROPORSI]]*VLOOKUP(Target_AM[[#This Row],[NIPNAS]],Target_CC[],COLUMN(AI$2)+9,0)</f>
        <v>45841345.726129524</v>
      </c>
      <c r="AX63" s="22">
        <f>Target_AM[[#This Row],[PROPORSI]]*VLOOKUP(Target_AM[[#This Row],[NIPNAS]],Target_CC[],COLUMN(AJ$2)+9,0)</f>
        <v>46514957.524554983</v>
      </c>
      <c r="AY63" s="22">
        <f>Target_AM[[#This Row],[PROPORSI]]*VLOOKUP(Target_AM[[#This Row],[NIPNAS]],Target_CC[],COLUMN(AK$2)+9,0)</f>
        <v>45433826.016239338</v>
      </c>
      <c r="AZ63" s="22">
        <f>Target_AM[[#This Row],[PROPORSI]]*VLOOKUP(Target_AM[[#This Row],[NIPNAS]],Target_CC[],COLUMN(AL$2)+9,0)</f>
        <v>45340676.074725807</v>
      </c>
      <c r="BA63" s="22">
        <f>Target_AM[[#This Row],[PROPORSI]]*VLOOKUP(Target_AM[[#This Row],[NIPNAS]],Target_CC[],COLUMN(AM$2)+9,0)</f>
        <v>502447447.826087</v>
      </c>
      <c r="BB63" s="22">
        <f>Target_AM[[#This Row],[PROPORSI]]*VLOOKUP(Target_AM[[#This Row],[NIPNAS]],Target_CC[],COLUMN(AN$2)+9,0)</f>
        <v>3984316.5410483847</v>
      </c>
      <c r="BC63" s="22">
        <f>Target_AM[[#This Row],[PROPORSI]]*VLOOKUP(Target_AM[[#This Row],[NIPNAS]],Target_CC[],COLUMN(AO$2)+9,0)</f>
        <v>4001348.293273306</v>
      </c>
      <c r="BD63" s="22">
        <f>Target_AM[[#This Row],[PROPORSI]]*VLOOKUP(Target_AM[[#This Row],[NIPNAS]],Target_CC[],COLUMN(AP$2)+9,0)</f>
        <v>3981918.7111273217</v>
      </c>
      <c r="BE63" s="22">
        <f>Target_AM[[#This Row],[PROPORSI]]*VLOOKUP(Target_AM[[#This Row],[NIPNAS]],Target_CC[],COLUMN(AQ$2)+9,0)</f>
        <v>3931863.5294999834</v>
      </c>
      <c r="BF63" s="22">
        <f>Target_AM[[#This Row],[PROPORSI]]*VLOOKUP(Target_AM[[#This Row],[NIPNAS]],Target_CC[],COLUMN(AR$2)+9,0)</f>
        <v>3969679.2078911504</v>
      </c>
      <c r="BG63" s="22">
        <f>Target_AM[[#This Row],[PROPORSI]]*VLOOKUP(Target_AM[[#This Row],[NIPNAS]],Target_CC[],COLUMN(AS$2)+9,0)</f>
        <v>3987365.955187127</v>
      </c>
      <c r="BH63" s="22">
        <f>Target_AM[[#This Row],[PROPORSI]]*VLOOKUP(Target_AM[[#This Row],[NIPNAS]],Target_CC[],COLUMN(AT$2)+9,0)</f>
        <v>4393461.6758754086</v>
      </c>
      <c r="BI63" s="22">
        <f>Target_AM[[#This Row],[PROPORSI]]*VLOOKUP(Target_AM[[#This Row],[NIPNAS]],Target_CC[],COLUMN(AU$2)+9,0)</f>
        <v>4352409.4347581435</v>
      </c>
      <c r="BJ63" s="22">
        <f>Target_AM[[#This Row],[PROPORSI]]*VLOOKUP(Target_AM[[#This Row],[NIPNAS]],Target_CC[],COLUMN(AV$2)+9,0)</f>
        <v>4351077.8425690727</v>
      </c>
      <c r="BK63" s="22">
        <f>Target_AM[[#This Row],[PROPORSI]]*VLOOKUP(Target_AM[[#This Row],[NIPNAS]],Target_CC[],COLUMN(AW$2)+9,0)</f>
        <v>4386663.1910335692</v>
      </c>
      <c r="BL63" s="22">
        <f>Target_AM[[#This Row],[PROPORSI]]*VLOOKUP(Target_AM[[#This Row],[NIPNAS]],Target_CC[],COLUMN(AX$2)+9,0)</f>
        <v>4329971.0548502738</v>
      </c>
      <c r="BM63" s="22">
        <f>Target_AM[[#This Row],[PROPORSI]]*VLOOKUP(Target_AM[[#This Row],[NIPNAS]],Target_CC[],COLUMN(AY$2)+9,0)</f>
        <v>4329924.5628862698</v>
      </c>
      <c r="BN63" s="22">
        <f>Target_AM[[#This Row],[PROPORSI]]*VLOOKUP(Target_AM[[#This Row],[NIPNAS]],Target_CC[],COLUMN(AZ$2)+9,0)</f>
        <v>50000000.000000015</v>
      </c>
      <c r="BO63" s="22">
        <f>Target_AM[[#This Row],[PROPORSI]]*VLOOKUP(Target_AM[[#This Row],[NIPNAS]],Target_CC[],COLUMN(BA$2)+9,0)</f>
        <v>585100</v>
      </c>
      <c r="BP63" s="22">
        <f>Target_AM[[#This Row],[PROPORSI]]*VLOOKUP(Target_AM[[#This Row],[NIPNAS]],Target_CC[],COLUMN(BB$2)+9,0)</f>
        <v>48100</v>
      </c>
      <c r="BQ63" s="22">
        <f>Target_AM[[#This Row],[PROPORSI]]*VLOOKUP(Target_AM[[#This Row],[NIPNAS]],Target_CC[],COLUMN(BC$2)+9,0)</f>
        <v>48100</v>
      </c>
      <c r="BR63" s="22">
        <f>Target_AM[[#This Row],[PROPORSI]]*VLOOKUP(Target_AM[[#This Row],[NIPNAS]],Target_CC[],COLUMN(BD$2)+9,0)</f>
        <v>48100</v>
      </c>
      <c r="BS63" s="22">
        <f>Target_AM[[#This Row],[PROPORSI]]*VLOOKUP(Target_AM[[#This Row],[NIPNAS]],Target_CC[],COLUMN(BE$2)+9,0)</f>
        <v>48100</v>
      </c>
      <c r="BT63" s="22">
        <f>Target_AM[[#This Row],[PROPORSI]]*VLOOKUP(Target_AM[[#This Row],[NIPNAS]],Target_CC[],COLUMN(BF$2)+9,0)</f>
        <v>48100</v>
      </c>
      <c r="BU63" s="22">
        <f>Target_AM[[#This Row],[PROPORSI]]*VLOOKUP(Target_AM[[#This Row],[NIPNAS]],Target_CC[],COLUMN(BG$2)+9,0)</f>
        <v>48100</v>
      </c>
      <c r="BV63" s="22">
        <f>Target_AM[[#This Row],[PROPORSI]]*VLOOKUP(Target_AM[[#This Row],[NIPNAS]],Target_CC[],COLUMN(BH$2)+9,0)</f>
        <v>48100</v>
      </c>
      <c r="BW63" s="22">
        <f>Target_AM[[#This Row],[PROPORSI]]*VLOOKUP(Target_AM[[#This Row],[NIPNAS]],Target_CC[],COLUMN(BI$2)+9,0)</f>
        <v>48100</v>
      </c>
      <c r="BX63" s="22">
        <f>Target_AM[[#This Row],[PROPORSI]]*VLOOKUP(Target_AM[[#This Row],[NIPNAS]],Target_CC[],COLUMN(BJ$2)+9,0)</f>
        <v>48100</v>
      </c>
      <c r="BY63" s="22">
        <f>Target_AM[[#This Row],[PROPORSI]]*VLOOKUP(Target_AM[[#This Row],[NIPNAS]],Target_CC[],COLUMN(BK$2)+9,0)</f>
        <v>48100</v>
      </c>
      <c r="BZ63" s="22">
        <f>Target_AM[[#This Row],[PROPORSI]]*VLOOKUP(Target_AM[[#This Row],[NIPNAS]],Target_CC[],COLUMN(BL$2)+9,0)</f>
        <v>48100</v>
      </c>
      <c r="CA63" s="22">
        <f>Target_AM[[#This Row],[PROPORSI]]*VLOOKUP(Target_AM[[#This Row],[NIPNAS]],Target_CC[],COLUMN(BM$2)+9,0)</f>
        <v>1114200</v>
      </c>
      <c r="CB63" s="22">
        <f>Target_AM[[#This Row],[PROPORSI]]*VLOOKUP(Target_AM[[#This Row],[NIPNAS]],Target_CC[],COLUMN(BN$2)+9,0)</f>
        <v>0</v>
      </c>
      <c r="CC63" s="22">
        <f>Target_AM[[#This Row],[PROPORSI]]*VLOOKUP(Target_AM[[#This Row],[NIPNAS]],Target_CC[],COLUMN(BO$2)+9,0)</f>
        <v>0</v>
      </c>
      <c r="CD63" s="22">
        <f>Target_AM[[#This Row],[PROPORSI]]*VLOOKUP(Target_AM[[#This Row],[NIPNAS]],Target_CC[],COLUMN(BP$2)+9,0)</f>
        <v>0</v>
      </c>
      <c r="CE63" s="22">
        <f>Target_AM[[#This Row],[PROPORSI]]*VLOOKUP(Target_AM[[#This Row],[NIPNAS]],Target_CC[],COLUMN(BQ$2)+9,0)</f>
        <v>0</v>
      </c>
      <c r="CF63" s="22">
        <f>Target_AM[[#This Row],[PROPORSI]]*VLOOKUP(Target_AM[[#This Row],[NIPNAS]],Target_CC[],COLUMN(BR$2)+9,0)</f>
        <v>0</v>
      </c>
      <c r="CG63" s="22">
        <f>Target_AM[[#This Row],[PROPORSI]]*VLOOKUP(Target_AM[[#This Row],[NIPNAS]],Target_CC[],COLUMN(BS$2)+9,0)</f>
        <v>0</v>
      </c>
      <c r="CH63" s="22">
        <f>Target_AM[[#This Row],[PROPORSI]]*VLOOKUP(Target_AM[[#This Row],[NIPNAS]],Target_CC[],COLUMN(BT$2)+9,0)</f>
        <v>0</v>
      </c>
      <c r="CI63" s="22">
        <f>Target_AM[[#This Row],[PROPORSI]]*VLOOKUP(Target_AM[[#This Row],[NIPNAS]],Target_CC[],COLUMN(BU$2)+9,0)</f>
        <v>0</v>
      </c>
      <c r="CJ63" s="22">
        <f>Target_AM[[#This Row],[PROPORSI]]*VLOOKUP(Target_AM[[#This Row],[NIPNAS]],Target_CC[],COLUMN(BV$2)+9,0)</f>
        <v>0</v>
      </c>
      <c r="CK63" s="22">
        <f>Target_AM[[#This Row],[PROPORSI]]*VLOOKUP(Target_AM[[#This Row],[NIPNAS]],Target_CC[],COLUMN(BW$2)+9,0)</f>
        <v>0</v>
      </c>
      <c r="CL63" s="22">
        <f>Target_AM[[#This Row],[PROPORSI]]*VLOOKUP(Target_AM[[#This Row],[NIPNAS]],Target_CC[],COLUMN(BX$2)+9,0)</f>
        <v>0</v>
      </c>
      <c r="CM63" s="22">
        <f>Target_AM[[#This Row],[PROPORSI]]*VLOOKUP(Target_AM[[#This Row],[NIPNAS]],Target_CC[],COLUMN(BY$2)+9,0)</f>
        <v>0</v>
      </c>
      <c r="CN63" s="22">
        <f>Target_AM[[#This Row],[PROPORSI]]*VLOOKUP(Target_AM[[#This Row],[NIPNAS]],Target_CC[],COLUMN(BZ$2)+9,0)</f>
        <v>0</v>
      </c>
      <c r="CO63" s="22">
        <f>Target_AM[[#This Row],[PROPORSI]]*VLOOKUP(Target_AM[[#This Row],[NIPNAS]],Target_CC[],COLUMN(CA$2)+9,0)</f>
        <v>633200</v>
      </c>
      <c r="CP63" s="22">
        <f>Target_AM[[#This Row],[PROPORSI]]*VLOOKUP(Target_AM[[#This Row],[NIPNAS]],Target_CC[],COLUMN(CB$2)+9,0)</f>
        <v>48100</v>
      </c>
      <c r="CQ63" s="22">
        <f>Target_AM[[#This Row],[PROPORSI]]*VLOOKUP(Target_AM[[#This Row],[NIPNAS]],Target_CC[],COLUMN(CC$2)+9,0)</f>
        <v>48100</v>
      </c>
      <c r="CR63" s="22">
        <f>Target_AM[[#This Row],[PROPORSI]]*VLOOKUP(Target_AM[[#This Row],[NIPNAS]],Target_CC[],COLUMN(CD$2)+9,0)</f>
        <v>48100</v>
      </c>
      <c r="CS63" s="22">
        <f>Target_AM[[#This Row],[PROPORSI]]*VLOOKUP(Target_AM[[#This Row],[NIPNAS]],Target_CC[],COLUMN(CE$2)+9,0)</f>
        <v>48100</v>
      </c>
      <c r="CT63" s="22">
        <f>Target_AM[[#This Row],[PROPORSI]]*VLOOKUP(Target_AM[[#This Row],[NIPNAS]],Target_CC[],COLUMN(CF$2)+9,0)</f>
        <v>48100</v>
      </c>
      <c r="CU63" s="22">
        <f>Target_AM[[#This Row],[PROPORSI]]*VLOOKUP(Target_AM[[#This Row],[NIPNAS]],Target_CC[],COLUMN(CG$2)+9,0)</f>
        <v>48100</v>
      </c>
      <c r="CV63" s="22">
        <f>Target_AM[[#This Row],[PROPORSI]]*VLOOKUP(Target_AM[[#This Row],[NIPNAS]],Target_CC[],COLUMN(CH$2)+9,0)</f>
        <v>48100</v>
      </c>
      <c r="CW63" s="22">
        <f>Target_AM[[#This Row],[PROPORSI]]*VLOOKUP(Target_AM[[#This Row],[NIPNAS]],Target_CC[],COLUMN(CI$2)+9,0)</f>
        <v>48100</v>
      </c>
      <c r="CX63" s="22">
        <f>Target_AM[[#This Row],[PROPORSI]]*VLOOKUP(Target_AM[[#This Row],[NIPNAS]],Target_CC[],COLUMN(CJ$2)+9,0)</f>
        <v>48100</v>
      </c>
      <c r="CY63" s="22">
        <f>Target_AM[[#This Row],[PROPORSI]]*VLOOKUP(Target_AM[[#This Row],[NIPNAS]],Target_CC[],COLUMN(CK$2)+9,0)</f>
        <v>48100</v>
      </c>
      <c r="CZ63" s="22">
        <f>Target_AM[[#This Row],[PROPORSI]]*VLOOKUP(Target_AM[[#This Row],[NIPNAS]],Target_CC[],COLUMN(CL$2)+9,0)</f>
        <v>48100</v>
      </c>
      <c r="DA63" s="22">
        <f>Target_AM[[#This Row],[PROPORSI]]*VLOOKUP(Target_AM[[#This Row],[NIPNAS]],Target_CC[],COLUMN(CM$2)+9,0)</f>
        <v>1162300</v>
      </c>
      <c r="DB63" s="22">
        <f>Target_AM[[#This Row],[PROPORSI]]*VLOOKUP(Target_AM[[#This Row],[NIPNAS]],Target_CC[],COLUMN(CN$2)+9,0)</f>
        <v>0</v>
      </c>
      <c r="DC63" s="22">
        <f>Target_AM[[#This Row],[PROPORSI]]*VLOOKUP(Target_AM[[#This Row],[NIPNAS]],Target_CC[],COLUMN(CO$2)+9,0)</f>
        <v>0</v>
      </c>
      <c r="DD63" s="22">
        <f>Target_AM[[#This Row],[PROPORSI]]*VLOOKUP(Target_AM[[#This Row],[NIPNAS]],Target_CC[],COLUMN(CP$2)+9,0)</f>
        <v>0</v>
      </c>
      <c r="DE63" s="22">
        <f>Target_AM[[#This Row],[PROPORSI]]*VLOOKUP(Target_AM[[#This Row],[NIPNAS]],Target_CC[],COLUMN(CQ$2)+9,0)</f>
        <v>0</v>
      </c>
      <c r="DF63" s="22">
        <f>Target_AM[[#This Row],[PROPORSI]]*VLOOKUP(Target_AM[[#This Row],[NIPNAS]],Target_CC[],COLUMN(CR$2)+9,0)</f>
        <v>0</v>
      </c>
      <c r="DG63" s="22">
        <f>Target_AM[[#This Row],[PROPORSI]]*VLOOKUP(Target_AM[[#This Row],[NIPNAS]],Target_CC[],COLUMN(CS$2)+9,0)</f>
        <v>0</v>
      </c>
      <c r="DH63" s="22">
        <f>Target_AM[[#This Row],[PROPORSI]]*VLOOKUP(Target_AM[[#This Row],[NIPNAS]],Target_CC[],COLUMN(CT$2)+9,0)</f>
        <v>0</v>
      </c>
      <c r="DI63" s="22">
        <f>Target_AM[[#This Row],[PROPORSI]]*VLOOKUP(Target_AM[[#This Row],[NIPNAS]],Target_CC[],COLUMN(CU$2)+9,0)</f>
        <v>0</v>
      </c>
      <c r="DJ63" s="22">
        <f>Target_AM[[#This Row],[PROPORSI]]*VLOOKUP(Target_AM[[#This Row],[NIPNAS]],Target_CC[],COLUMN(CV$2)+9,0)</f>
        <v>0</v>
      </c>
      <c r="DK63" s="22">
        <f>Target_AM[[#This Row],[PROPORSI]]*VLOOKUP(Target_AM[[#This Row],[NIPNAS]],Target_CC[],COLUMN(CW$2)+9,0)</f>
        <v>0</v>
      </c>
      <c r="DL63" s="22">
        <f>Target_AM[[#This Row],[PROPORSI]]*VLOOKUP(Target_AM[[#This Row],[NIPNAS]],Target_CC[],COLUMN(CX$2)+9,0)</f>
        <v>0</v>
      </c>
      <c r="DM63" s="22">
        <f>Target_AM[[#This Row],[PROPORSI]]*VLOOKUP(Target_AM[[#This Row],[NIPNAS]],Target_CC[],COLUMN(CY$2)+9,0)</f>
        <v>0</v>
      </c>
      <c r="DN63" s="22">
        <f>Target_AM[[#This Row],[PROPORSI]]*VLOOKUP(Target_AM[[#This Row],[NIPNAS]],Target_CC[],COLUMN(CZ$2)+9,0)</f>
        <v>0</v>
      </c>
      <c r="DO63" s="22">
        <f>Target_AM[[#This Row],[PROPORSI]]*VLOOKUP(Target_AM[[#This Row],[NIPNAS]],Target_CC[],COLUMN(DA$2)+9,0)</f>
        <v>0</v>
      </c>
      <c r="DP63" s="22">
        <f>Target_AM[[#This Row],[PROPORSI]]*VLOOKUP(Target_AM[[#This Row],[NIPNAS]],Target_CC[],COLUMN(DB$2)+9,0)</f>
        <v>0</v>
      </c>
      <c r="DQ63" s="22">
        <f>Target_AM[[#This Row],[PROPORSI]]*VLOOKUP(Target_AM[[#This Row],[NIPNAS]],Target_CC[],COLUMN(DC$2)+9,0)</f>
        <v>0</v>
      </c>
      <c r="DR63" s="22">
        <f>Target_AM[[#This Row],[PROPORSI]]*VLOOKUP(Target_AM[[#This Row],[NIPNAS]],Target_CC[],COLUMN(DD$2)+9,0)</f>
        <v>0</v>
      </c>
      <c r="DS63" s="22">
        <f>Target_AM[[#This Row],[PROPORSI]]*VLOOKUP(Target_AM[[#This Row],[NIPNAS]],Target_CC[],COLUMN(DE$2)+9,0)</f>
        <v>0</v>
      </c>
      <c r="DT63" s="22">
        <f>Target_AM[[#This Row],[PROPORSI]]*VLOOKUP(Target_AM[[#This Row],[NIPNAS]],Target_CC[],COLUMN(DF$2)+9,0)</f>
        <v>0</v>
      </c>
      <c r="DU63" s="22">
        <f>Target_AM[[#This Row],[PROPORSI]]*VLOOKUP(Target_AM[[#This Row],[NIPNAS]],Target_CC[],COLUMN(DG$2)+9,0)</f>
        <v>0</v>
      </c>
      <c r="DV63" s="22">
        <f>Target_AM[[#This Row],[PROPORSI]]*VLOOKUP(Target_AM[[#This Row],[NIPNAS]],Target_CC[],COLUMN(DH$2)+9,0)</f>
        <v>0</v>
      </c>
      <c r="DW63" s="22">
        <f>Target_AM[[#This Row],[PROPORSI]]*VLOOKUP(Target_AM[[#This Row],[NIPNAS]],Target_CC[],COLUMN(DI$2)+9,0)</f>
        <v>0</v>
      </c>
      <c r="DX63" s="22">
        <f>Target_AM[[#This Row],[PROPORSI]]*VLOOKUP(Target_AM[[#This Row],[NIPNAS]],Target_CC[],COLUMN(DJ$2)+9,0)</f>
        <v>0</v>
      </c>
      <c r="DY63" s="22">
        <f>Target_AM[[#This Row],[PROPORSI]]*VLOOKUP(Target_AM[[#This Row],[NIPNAS]],Target_CC[],COLUMN(DK$2)+9,0)</f>
        <v>0</v>
      </c>
      <c r="DZ63" s="22">
        <f>Target_AM[[#This Row],[PROPORSI]]*VLOOKUP(Target_AM[[#This Row],[NIPNAS]],Target_CC[],COLUMN(DL$2)+9,0)</f>
        <v>0</v>
      </c>
      <c r="EA63" s="22">
        <f>Target_AM[[#This Row],[PROPORSI]]*VLOOKUP(Target_AM[[#This Row],[NIPNAS]],Target_CC[],COLUMN(DM$2)+9,0)</f>
        <v>0</v>
      </c>
    </row>
    <row r="64" spans="2:131" x14ac:dyDescent="0.3">
      <c r="B64">
        <v>888342</v>
      </c>
      <c r="C64" t="s">
        <v>1041</v>
      </c>
      <c r="D64">
        <v>0.3</v>
      </c>
      <c r="E64" s="8">
        <v>45658</v>
      </c>
      <c r="F64">
        <v>4726301</v>
      </c>
      <c r="G64" t="s">
        <v>910</v>
      </c>
      <c r="J64" t="s">
        <v>875</v>
      </c>
      <c r="K64" t="s">
        <v>20</v>
      </c>
      <c r="L64" t="s">
        <v>159</v>
      </c>
      <c r="M64" t="s">
        <v>18</v>
      </c>
      <c r="N64" s="23">
        <f>Target_AM[[#This Row],[PROPORSI]]*VLOOKUP(Target_AM[[#This Row],[NIPNAS]],Target_CC[],9,0)</f>
        <v>78774523.5</v>
      </c>
      <c r="O64" s="22">
        <f>Target_AM[[#This Row],[PROPORSI]]*VLOOKUP(Target_AM[[#This Row],[NIPNAS]],Target_CC[],COLUMN(A$2)+9,0)</f>
        <v>619267.82608695654</v>
      </c>
      <c r="P64" s="22">
        <f>Target_AM[[#This Row],[PROPORSI]]*VLOOKUP(Target_AM[[#This Row],[NIPNAS]],Target_CC[],COLUMN(B$2)+9,0)</f>
        <v>617921.73913043481</v>
      </c>
      <c r="Q64" s="22">
        <f>Target_AM[[#This Row],[PROPORSI]]*VLOOKUP(Target_AM[[#This Row],[NIPNAS]],Target_CC[],COLUMN(C$2)+9,0)</f>
        <v>617921.73913043481</v>
      </c>
      <c r="R64" s="22">
        <f>Target_AM[[#This Row],[PROPORSI]]*VLOOKUP(Target_AM[[#This Row],[NIPNAS]],Target_CC[],COLUMN(D$2)+9,0)</f>
        <v>617921.73913043481</v>
      </c>
      <c r="S64" s="22">
        <f>Target_AM[[#This Row],[PROPORSI]]*VLOOKUP(Target_AM[[#This Row],[NIPNAS]],Target_CC[],COLUMN(E$2)+9,0)</f>
        <v>616575.65217391297</v>
      </c>
      <c r="T64" s="22">
        <f>Target_AM[[#This Row],[PROPORSI]]*VLOOKUP(Target_AM[[#This Row],[NIPNAS]],Target_CC[],COLUMN(F$2)+9,0)</f>
        <v>617921.73913043481</v>
      </c>
      <c r="U64" s="22">
        <f>Target_AM[[#This Row],[PROPORSI]]*VLOOKUP(Target_AM[[#This Row],[NIPNAS]],Target_CC[],COLUMN(G$2)+9,0)</f>
        <v>621960</v>
      </c>
      <c r="V64" s="22">
        <f>Target_AM[[#This Row],[PROPORSI]]*VLOOKUP(Target_AM[[#This Row],[NIPNAS]],Target_CC[],COLUMN(H$2)+9,0)</f>
        <v>619267.82608695654</v>
      </c>
      <c r="W64" s="22">
        <f>Target_AM[[#This Row],[PROPORSI]]*VLOOKUP(Target_AM[[#This Row],[NIPNAS]],Target_CC[],COLUMN(I$2)+9,0)</f>
        <v>619267.82608695654</v>
      </c>
      <c r="X64" s="22">
        <f>Target_AM[[#This Row],[PROPORSI]]*VLOOKUP(Target_AM[[#This Row],[NIPNAS]],Target_CC[],COLUMN(J$2)+9,0)</f>
        <v>621960</v>
      </c>
      <c r="Y64" s="22">
        <f>Target_AM[[#This Row],[PROPORSI]]*VLOOKUP(Target_AM[[#This Row],[NIPNAS]],Target_CC[],COLUMN(K$2)+9,0)</f>
        <v>617921.73913043481</v>
      </c>
      <c r="Z64" s="22">
        <f>Target_AM[[#This Row],[PROPORSI]]*VLOOKUP(Target_AM[[#This Row],[NIPNAS]],Target_CC[],COLUMN(L$2)+9,0)</f>
        <v>620613.91304347815</v>
      </c>
      <c r="AA64" s="22">
        <f>Target_AM[[#This Row],[PROPORSI]]*VLOOKUP(Target_AM[[#This Row],[NIPNAS]],Target_CC[],COLUMN(M$2)+9,0)</f>
        <v>7428521.7391304355</v>
      </c>
      <c r="AB64" s="22">
        <f>Target_AM[[#This Row],[PROPORSI]]*VLOOKUP(Target_AM[[#This Row],[NIPNAS]],Target_CC[],COLUMN(N$2)+9,0)</f>
        <v>2519492.5874229078</v>
      </c>
      <c r="AC64" s="22">
        <f>Target_AM[[#This Row],[PROPORSI]]*VLOOKUP(Target_AM[[#This Row],[NIPNAS]],Target_CC[],COLUMN(O$2)+9,0)</f>
        <v>16723185.92637275</v>
      </c>
      <c r="AD64" s="22">
        <f>Target_AM[[#This Row],[PROPORSI]]*VLOOKUP(Target_AM[[#This Row],[NIPNAS]],Target_CC[],COLUMN(P$2)+9,0)</f>
        <v>14837961.372673903</v>
      </c>
      <c r="AE64" s="22">
        <f>Target_AM[[#This Row],[PROPORSI]]*VLOOKUP(Target_AM[[#This Row],[NIPNAS]],Target_CC[],COLUMN(Q$2)+9,0)</f>
        <v>10994799.365509607</v>
      </c>
      <c r="AF64" s="22">
        <f>Target_AM[[#This Row],[PROPORSI]]*VLOOKUP(Target_AM[[#This Row],[NIPNAS]],Target_CC[],COLUMN(R$2)+9,0)</f>
        <v>11255418.077326454</v>
      </c>
      <c r="AG64" s="22">
        <f>Target_AM[[#This Row],[PROPORSI]]*VLOOKUP(Target_AM[[#This Row],[NIPNAS]],Target_CC[],COLUMN(S$2)+9,0)</f>
        <v>11352770.097395284</v>
      </c>
      <c r="AH64" s="22">
        <f>Target_AM[[#This Row],[PROPORSI]]*VLOOKUP(Target_AM[[#This Row],[NIPNAS]],Target_CC[],COLUMN(T$2)+9,0)</f>
        <v>13930455.830220155</v>
      </c>
      <c r="AI64" s="22">
        <f>Target_AM[[#This Row],[PROPORSI]]*VLOOKUP(Target_AM[[#This Row],[NIPNAS]],Target_CC[],COLUMN(U$2)+9,0)</f>
        <v>13699251.756236218</v>
      </c>
      <c r="AJ64" s="22">
        <f>Target_AM[[#This Row],[PROPORSI]]*VLOOKUP(Target_AM[[#This Row],[NIPNAS]],Target_CC[],COLUMN(V$2)+9,0)</f>
        <v>13690728.032621466</v>
      </c>
      <c r="AK64" s="22">
        <f>Target_AM[[#This Row],[PROPORSI]]*VLOOKUP(Target_AM[[#This Row],[NIPNAS]],Target_CC[],COLUMN(W$2)+9,0)</f>
        <v>13886937.697366493</v>
      </c>
      <c r="AL64" s="22">
        <f>Target_AM[[#This Row],[PROPORSI]]*VLOOKUP(Target_AM[[#This Row],[NIPNAS]],Target_CC[],COLUMN(X$2)+9,0)</f>
        <v>13571409.057045715</v>
      </c>
      <c r="AM64" s="22">
        <f>Target_AM[[#This Row],[PROPORSI]]*VLOOKUP(Target_AM[[#This Row],[NIPNAS]],Target_CC[],COLUMN(Y$2)+9,0)</f>
        <v>13537590.199809046</v>
      </c>
      <c r="AN64" s="22">
        <f>Target_AM[[#This Row],[PROPORSI]]*VLOOKUP(Target_AM[[#This Row],[NIPNAS]],Target_CC[],COLUMN(Z$2)+9,0)</f>
        <v>150000000.00000003</v>
      </c>
      <c r="AO64" s="22">
        <f>Target_AM[[#This Row],[PROPORSI]]*VLOOKUP(Target_AM[[#This Row],[NIPNAS]],Target_CC[],COLUMN(AA$2)+9,0)</f>
        <v>3138760.4135098639</v>
      </c>
      <c r="AP64" s="22">
        <f>Target_AM[[#This Row],[PROPORSI]]*VLOOKUP(Target_AM[[#This Row],[NIPNAS]],Target_CC[],COLUMN(AB$2)+9,0)</f>
        <v>17341107.665503185</v>
      </c>
      <c r="AQ64" s="22">
        <f>Target_AM[[#This Row],[PROPORSI]]*VLOOKUP(Target_AM[[#This Row],[NIPNAS]],Target_CC[],COLUMN(AC$2)+9,0)</f>
        <v>15455883.111804336</v>
      </c>
      <c r="AR64" s="22">
        <f>Target_AM[[#This Row],[PROPORSI]]*VLOOKUP(Target_AM[[#This Row],[NIPNAS]],Target_CC[],COLUMN(AD$2)+9,0)</f>
        <v>11612721.104640041</v>
      </c>
      <c r="AS64" s="22">
        <f>Target_AM[[#This Row],[PROPORSI]]*VLOOKUP(Target_AM[[#This Row],[NIPNAS]],Target_CC[],COLUMN(AE$2)+9,0)</f>
        <v>11871993.729500368</v>
      </c>
      <c r="AT64" s="22">
        <f>Target_AM[[#This Row],[PROPORSI]]*VLOOKUP(Target_AM[[#This Row],[NIPNAS]],Target_CC[],COLUMN(AF$2)+9,0)</f>
        <v>11970691.836525718</v>
      </c>
      <c r="AU64" s="22">
        <f>Target_AM[[#This Row],[PROPORSI]]*VLOOKUP(Target_AM[[#This Row],[NIPNAS]],Target_CC[],COLUMN(AG$2)+9,0)</f>
        <v>14552415.830220155</v>
      </c>
      <c r="AV64" s="22">
        <f>Target_AM[[#This Row],[PROPORSI]]*VLOOKUP(Target_AM[[#This Row],[NIPNAS]],Target_CC[],COLUMN(AH$2)+9,0)</f>
        <v>14318519.582323175</v>
      </c>
      <c r="AW64" s="22">
        <f>Target_AM[[#This Row],[PROPORSI]]*VLOOKUP(Target_AM[[#This Row],[NIPNAS]],Target_CC[],COLUMN(AI$2)+9,0)</f>
        <v>14309995.858708423</v>
      </c>
      <c r="AX64" s="22">
        <f>Target_AM[[#This Row],[PROPORSI]]*VLOOKUP(Target_AM[[#This Row],[NIPNAS]],Target_CC[],COLUMN(AJ$2)+9,0)</f>
        <v>14508897.697366493</v>
      </c>
      <c r="AY64" s="22">
        <f>Target_AM[[#This Row],[PROPORSI]]*VLOOKUP(Target_AM[[#This Row],[NIPNAS]],Target_CC[],COLUMN(AK$2)+9,0)</f>
        <v>14189330.796176149</v>
      </c>
      <c r="AZ64" s="22">
        <f>Target_AM[[#This Row],[PROPORSI]]*VLOOKUP(Target_AM[[#This Row],[NIPNAS]],Target_CC[],COLUMN(AL$2)+9,0)</f>
        <v>14158204.112852523</v>
      </c>
      <c r="BA64" s="22">
        <f>Target_AM[[#This Row],[PROPORSI]]*VLOOKUP(Target_AM[[#This Row],[NIPNAS]],Target_CC[],COLUMN(AM$2)+9,0)</f>
        <v>157428521.73913044</v>
      </c>
      <c r="BB64" s="22">
        <f>Target_AM[[#This Row],[PROPORSI]]*VLOOKUP(Target_AM[[#This Row],[NIPNAS]],Target_CC[],COLUMN(AN$2)+9,0)</f>
        <v>239058.99246290309</v>
      </c>
      <c r="BC64" s="22">
        <f>Target_AM[[#This Row],[PROPORSI]]*VLOOKUP(Target_AM[[#This Row],[NIPNAS]],Target_CC[],COLUMN(AO$2)+9,0)</f>
        <v>240080.89759639837</v>
      </c>
      <c r="BD64" s="22">
        <f>Target_AM[[#This Row],[PROPORSI]]*VLOOKUP(Target_AM[[#This Row],[NIPNAS]],Target_CC[],COLUMN(AP$2)+9,0)</f>
        <v>238915.12266763928</v>
      </c>
      <c r="BE64" s="22">
        <f>Target_AM[[#This Row],[PROPORSI]]*VLOOKUP(Target_AM[[#This Row],[NIPNAS]],Target_CC[],COLUMN(AQ$2)+9,0)</f>
        <v>235911.81176999898</v>
      </c>
      <c r="BF64" s="22">
        <f>Target_AM[[#This Row],[PROPORSI]]*VLOOKUP(Target_AM[[#This Row],[NIPNAS]],Target_CC[],COLUMN(AR$2)+9,0)</f>
        <v>238180.75247346901</v>
      </c>
      <c r="BG64" s="22">
        <f>Target_AM[[#This Row],[PROPORSI]]*VLOOKUP(Target_AM[[#This Row],[NIPNAS]],Target_CC[],COLUMN(AS$2)+9,0)</f>
        <v>239241.95731122763</v>
      </c>
      <c r="BH64" s="22">
        <f>Target_AM[[#This Row],[PROPORSI]]*VLOOKUP(Target_AM[[#This Row],[NIPNAS]],Target_CC[],COLUMN(AT$2)+9,0)</f>
        <v>263607.70055252453</v>
      </c>
      <c r="BI64" s="22">
        <f>Target_AM[[#This Row],[PROPORSI]]*VLOOKUP(Target_AM[[#This Row],[NIPNAS]],Target_CC[],COLUMN(AU$2)+9,0)</f>
        <v>261144.56608548859</v>
      </c>
      <c r="BJ64" s="22">
        <f>Target_AM[[#This Row],[PROPORSI]]*VLOOKUP(Target_AM[[#This Row],[NIPNAS]],Target_CC[],COLUMN(AV$2)+9,0)</f>
        <v>261064.67055414434</v>
      </c>
      <c r="BK64" s="22">
        <f>Target_AM[[#This Row],[PROPORSI]]*VLOOKUP(Target_AM[[#This Row],[NIPNAS]],Target_CC[],COLUMN(AW$2)+9,0)</f>
        <v>263199.79146201414</v>
      </c>
      <c r="BL64" s="22">
        <f>Target_AM[[#This Row],[PROPORSI]]*VLOOKUP(Target_AM[[#This Row],[NIPNAS]],Target_CC[],COLUMN(AX$2)+9,0)</f>
        <v>259798.26329101645</v>
      </c>
      <c r="BM64" s="22">
        <f>Target_AM[[#This Row],[PROPORSI]]*VLOOKUP(Target_AM[[#This Row],[NIPNAS]],Target_CC[],COLUMN(AY$2)+9,0)</f>
        <v>259795.4737731762</v>
      </c>
      <c r="BN64" s="22">
        <f>Target_AM[[#This Row],[PROPORSI]]*VLOOKUP(Target_AM[[#This Row],[NIPNAS]],Target_CC[],COLUMN(AZ$2)+9,0)</f>
        <v>3000000.0000000009</v>
      </c>
      <c r="BO64" s="22">
        <f>Target_AM[[#This Row],[PROPORSI]]*VLOOKUP(Target_AM[[#This Row],[NIPNAS]],Target_CC[],COLUMN(BA$2)+9,0)</f>
        <v>1287000</v>
      </c>
      <c r="BP64" s="22">
        <f>Target_AM[[#This Row],[PROPORSI]]*VLOOKUP(Target_AM[[#This Row],[NIPNAS]],Target_CC[],COLUMN(BB$2)+9,0)</f>
        <v>297000</v>
      </c>
      <c r="BQ64" s="22">
        <f>Target_AM[[#This Row],[PROPORSI]]*VLOOKUP(Target_AM[[#This Row],[NIPNAS]],Target_CC[],COLUMN(BC$2)+9,0)</f>
        <v>51120619.199999996</v>
      </c>
      <c r="BR64" s="22">
        <f>Target_AM[[#This Row],[PROPORSI]]*VLOOKUP(Target_AM[[#This Row],[NIPNAS]],Target_CC[],COLUMN(BD$2)+9,0)</f>
        <v>297000</v>
      </c>
      <c r="BS64" s="22">
        <f>Target_AM[[#This Row],[PROPORSI]]*VLOOKUP(Target_AM[[#This Row],[NIPNAS]],Target_CC[],COLUMN(BE$2)+9,0)</f>
        <v>297000</v>
      </c>
      <c r="BT64" s="22">
        <f>Target_AM[[#This Row],[PROPORSI]]*VLOOKUP(Target_AM[[#This Row],[NIPNAS]],Target_CC[],COLUMN(BF$2)+9,0)</f>
        <v>297000</v>
      </c>
      <c r="BU64" s="22">
        <f>Target_AM[[#This Row],[PROPORSI]]*VLOOKUP(Target_AM[[#This Row],[NIPNAS]],Target_CC[],COLUMN(BG$2)+9,0)</f>
        <v>297000</v>
      </c>
      <c r="BV64" s="22">
        <f>Target_AM[[#This Row],[PROPORSI]]*VLOOKUP(Target_AM[[#This Row],[NIPNAS]],Target_CC[],COLUMN(BH$2)+9,0)</f>
        <v>297000</v>
      </c>
      <c r="BW64" s="22">
        <f>Target_AM[[#This Row],[PROPORSI]]*VLOOKUP(Target_AM[[#This Row],[NIPNAS]],Target_CC[],COLUMN(BI$2)+9,0)</f>
        <v>297000</v>
      </c>
      <c r="BX64" s="22">
        <f>Target_AM[[#This Row],[PROPORSI]]*VLOOKUP(Target_AM[[#This Row],[NIPNAS]],Target_CC[],COLUMN(BJ$2)+9,0)</f>
        <v>297000</v>
      </c>
      <c r="BY64" s="22">
        <f>Target_AM[[#This Row],[PROPORSI]]*VLOOKUP(Target_AM[[#This Row],[NIPNAS]],Target_CC[],COLUMN(BK$2)+9,0)</f>
        <v>297000</v>
      </c>
      <c r="BZ64" s="22">
        <f>Target_AM[[#This Row],[PROPORSI]]*VLOOKUP(Target_AM[[#This Row],[NIPNAS]],Target_CC[],COLUMN(BL$2)+9,0)</f>
        <v>297000</v>
      </c>
      <c r="CA64" s="22">
        <f>Target_AM[[#This Row],[PROPORSI]]*VLOOKUP(Target_AM[[#This Row],[NIPNAS]],Target_CC[],COLUMN(BM$2)+9,0)</f>
        <v>55377619.199999996</v>
      </c>
      <c r="CB64" s="22">
        <f>Target_AM[[#This Row],[PROPORSI]]*VLOOKUP(Target_AM[[#This Row],[NIPNAS]],Target_CC[],COLUMN(BN$2)+9,0)</f>
        <v>0</v>
      </c>
      <c r="CC64" s="22">
        <f>Target_AM[[#This Row],[PROPORSI]]*VLOOKUP(Target_AM[[#This Row],[NIPNAS]],Target_CC[],COLUMN(BO$2)+9,0)</f>
        <v>0</v>
      </c>
      <c r="CD64" s="22">
        <f>Target_AM[[#This Row],[PROPORSI]]*VLOOKUP(Target_AM[[#This Row],[NIPNAS]],Target_CC[],COLUMN(BP$2)+9,0)</f>
        <v>0</v>
      </c>
      <c r="CE64" s="22">
        <f>Target_AM[[#This Row],[PROPORSI]]*VLOOKUP(Target_AM[[#This Row],[NIPNAS]],Target_CC[],COLUMN(BQ$2)+9,0)</f>
        <v>0</v>
      </c>
      <c r="CF64" s="22">
        <f>Target_AM[[#This Row],[PROPORSI]]*VLOOKUP(Target_AM[[#This Row],[NIPNAS]],Target_CC[],COLUMN(BR$2)+9,0)</f>
        <v>0</v>
      </c>
      <c r="CG64" s="22">
        <f>Target_AM[[#This Row],[PROPORSI]]*VLOOKUP(Target_AM[[#This Row],[NIPNAS]],Target_CC[],COLUMN(BS$2)+9,0)</f>
        <v>0</v>
      </c>
      <c r="CH64" s="22">
        <f>Target_AM[[#This Row],[PROPORSI]]*VLOOKUP(Target_AM[[#This Row],[NIPNAS]],Target_CC[],COLUMN(BT$2)+9,0)</f>
        <v>0</v>
      </c>
      <c r="CI64" s="22">
        <f>Target_AM[[#This Row],[PROPORSI]]*VLOOKUP(Target_AM[[#This Row],[NIPNAS]],Target_CC[],COLUMN(BU$2)+9,0)</f>
        <v>0</v>
      </c>
      <c r="CJ64" s="22">
        <f>Target_AM[[#This Row],[PROPORSI]]*VLOOKUP(Target_AM[[#This Row],[NIPNAS]],Target_CC[],COLUMN(BV$2)+9,0)</f>
        <v>0</v>
      </c>
      <c r="CK64" s="22">
        <f>Target_AM[[#This Row],[PROPORSI]]*VLOOKUP(Target_AM[[#This Row],[NIPNAS]],Target_CC[],COLUMN(BW$2)+9,0)</f>
        <v>0</v>
      </c>
      <c r="CL64" s="22">
        <f>Target_AM[[#This Row],[PROPORSI]]*VLOOKUP(Target_AM[[#This Row],[NIPNAS]],Target_CC[],COLUMN(BX$2)+9,0)</f>
        <v>0</v>
      </c>
      <c r="CM64" s="22">
        <f>Target_AM[[#This Row],[PROPORSI]]*VLOOKUP(Target_AM[[#This Row],[NIPNAS]],Target_CC[],COLUMN(BY$2)+9,0)</f>
        <v>0</v>
      </c>
      <c r="CN64" s="22">
        <f>Target_AM[[#This Row],[PROPORSI]]*VLOOKUP(Target_AM[[#This Row],[NIPNAS]],Target_CC[],COLUMN(BZ$2)+9,0)</f>
        <v>0</v>
      </c>
      <c r="CO64" s="22">
        <f>Target_AM[[#This Row],[PROPORSI]]*VLOOKUP(Target_AM[[#This Row],[NIPNAS]],Target_CC[],COLUMN(CA$2)+9,0)</f>
        <v>1269000</v>
      </c>
      <c r="CP64" s="22">
        <f>Target_AM[[#This Row],[PROPORSI]]*VLOOKUP(Target_AM[[#This Row],[NIPNAS]],Target_CC[],COLUMN(CB$2)+9,0)</f>
        <v>297000</v>
      </c>
      <c r="CQ64" s="22">
        <f>Target_AM[[#This Row],[PROPORSI]]*VLOOKUP(Target_AM[[#This Row],[NIPNAS]],Target_CC[],COLUMN(CC$2)+9,0)</f>
        <v>297000</v>
      </c>
      <c r="CR64" s="22">
        <f>Target_AM[[#This Row],[PROPORSI]]*VLOOKUP(Target_AM[[#This Row],[NIPNAS]],Target_CC[],COLUMN(CD$2)+9,0)</f>
        <v>297000</v>
      </c>
      <c r="CS64" s="22">
        <f>Target_AM[[#This Row],[PROPORSI]]*VLOOKUP(Target_AM[[#This Row],[NIPNAS]],Target_CC[],COLUMN(CE$2)+9,0)</f>
        <v>297000</v>
      </c>
      <c r="CT64" s="22">
        <f>Target_AM[[#This Row],[PROPORSI]]*VLOOKUP(Target_AM[[#This Row],[NIPNAS]],Target_CC[],COLUMN(CF$2)+9,0)</f>
        <v>297000</v>
      </c>
      <c r="CU64" s="22">
        <f>Target_AM[[#This Row],[PROPORSI]]*VLOOKUP(Target_AM[[#This Row],[NIPNAS]],Target_CC[],COLUMN(CG$2)+9,0)</f>
        <v>297000</v>
      </c>
      <c r="CV64" s="22">
        <f>Target_AM[[#This Row],[PROPORSI]]*VLOOKUP(Target_AM[[#This Row],[NIPNAS]],Target_CC[],COLUMN(CH$2)+9,0)</f>
        <v>297000</v>
      </c>
      <c r="CW64" s="22">
        <f>Target_AM[[#This Row],[PROPORSI]]*VLOOKUP(Target_AM[[#This Row],[NIPNAS]],Target_CC[],COLUMN(CI$2)+9,0)</f>
        <v>297000</v>
      </c>
      <c r="CX64" s="22">
        <f>Target_AM[[#This Row],[PROPORSI]]*VLOOKUP(Target_AM[[#This Row],[NIPNAS]],Target_CC[],COLUMN(CJ$2)+9,0)</f>
        <v>297000</v>
      </c>
      <c r="CY64" s="22">
        <f>Target_AM[[#This Row],[PROPORSI]]*VLOOKUP(Target_AM[[#This Row],[NIPNAS]],Target_CC[],COLUMN(CK$2)+9,0)</f>
        <v>297000</v>
      </c>
      <c r="CZ64" s="22">
        <f>Target_AM[[#This Row],[PROPORSI]]*VLOOKUP(Target_AM[[#This Row],[NIPNAS]],Target_CC[],COLUMN(CL$2)+9,0)</f>
        <v>297000</v>
      </c>
      <c r="DA64" s="22">
        <f>Target_AM[[#This Row],[PROPORSI]]*VLOOKUP(Target_AM[[#This Row],[NIPNAS]],Target_CC[],COLUMN(CM$2)+9,0)</f>
        <v>4536000</v>
      </c>
      <c r="DB64" s="22">
        <f>Target_AM[[#This Row],[PROPORSI]]*VLOOKUP(Target_AM[[#This Row],[NIPNAS]],Target_CC[],COLUMN(CN$2)+9,0)</f>
        <v>0</v>
      </c>
      <c r="DC64" s="22">
        <f>Target_AM[[#This Row],[PROPORSI]]*VLOOKUP(Target_AM[[#This Row],[NIPNAS]],Target_CC[],COLUMN(CO$2)+9,0)</f>
        <v>0</v>
      </c>
      <c r="DD64" s="22">
        <f>Target_AM[[#This Row],[PROPORSI]]*VLOOKUP(Target_AM[[#This Row],[NIPNAS]],Target_CC[],COLUMN(CP$2)+9,0)</f>
        <v>33882412.799999997</v>
      </c>
      <c r="DE64" s="22">
        <f>Target_AM[[#This Row],[PROPORSI]]*VLOOKUP(Target_AM[[#This Row],[NIPNAS]],Target_CC[],COLUMN(CQ$2)+9,0)</f>
        <v>0</v>
      </c>
      <c r="DF64" s="22">
        <f>Target_AM[[#This Row],[PROPORSI]]*VLOOKUP(Target_AM[[#This Row],[NIPNAS]],Target_CC[],COLUMN(CR$2)+9,0)</f>
        <v>0</v>
      </c>
      <c r="DG64" s="22">
        <f>Target_AM[[#This Row],[PROPORSI]]*VLOOKUP(Target_AM[[#This Row],[NIPNAS]],Target_CC[],COLUMN(CS$2)+9,0)</f>
        <v>0</v>
      </c>
      <c r="DH64" s="22">
        <f>Target_AM[[#This Row],[PROPORSI]]*VLOOKUP(Target_AM[[#This Row],[NIPNAS]],Target_CC[],COLUMN(CT$2)+9,0)</f>
        <v>0</v>
      </c>
      <c r="DI64" s="22">
        <f>Target_AM[[#This Row],[PROPORSI]]*VLOOKUP(Target_AM[[#This Row],[NIPNAS]],Target_CC[],COLUMN(CU$2)+9,0)</f>
        <v>0</v>
      </c>
      <c r="DJ64" s="22">
        <f>Target_AM[[#This Row],[PROPORSI]]*VLOOKUP(Target_AM[[#This Row],[NIPNAS]],Target_CC[],COLUMN(CV$2)+9,0)</f>
        <v>0</v>
      </c>
      <c r="DK64" s="22">
        <f>Target_AM[[#This Row],[PROPORSI]]*VLOOKUP(Target_AM[[#This Row],[NIPNAS]],Target_CC[],COLUMN(CW$2)+9,0)</f>
        <v>0</v>
      </c>
      <c r="DL64" s="22">
        <f>Target_AM[[#This Row],[PROPORSI]]*VLOOKUP(Target_AM[[#This Row],[NIPNAS]],Target_CC[],COLUMN(CX$2)+9,0)</f>
        <v>0</v>
      </c>
      <c r="DM64" s="22">
        <f>Target_AM[[#This Row],[PROPORSI]]*VLOOKUP(Target_AM[[#This Row],[NIPNAS]],Target_CC[],COLUMN(CY$2)+9,0)</f>
        <v>0</v>
      </c>
      <c r="DN64" s="22">
        <f>Target_AM[[#This Row],[PROPORSI]]*VLOOKUP(Target_AM[[#This Row],[NIPNAS]],Target_CC[],COLUMN(CZ$2)+9,0)</f>
        <v>33882412.799999997</v>
      </c>
      <c r="DO64" s="22">
        <f>Target_AM[[#This Row],[PROPORSI]]*VLOOKUP(Target_AM[[#This Row],[NIPNAS]],Target_CC[],COLUMN(DA$2)+9,0)</f>
        <v>0</v>
      </c>
      <c r="DP64" s="22">
        <f>Target_AM[[#This Row],[PROPORSI]]*VLOOKUP(Target_AM[[#This Row],[NIPNAS]],Target_CC[],COLUMN(DB$2)+9,0)</f>
        <v>0</v>
      </c>
      <c r="DQ64" s="22">
        <f>Target_AM[[#This Row],[PROPORSI]]*VLOOKUP(Target_AM[[#This Row],[NIPNAS]],Target_CC[],COLUMN(DC$2)+9,0)</f>
        <v>0</v>
      </c>
      <c r="DR64" s="22">
        <f>Target_AM[[#This Row],[PROPORSI]]*VLOOKUP(Target_AM[[#This Row],[NIPNAS]],Target_CC[],COLUMN(DD$2)+9,0)</f>
        <v>0</v>
      </c>
      <c r="DS64" s="22">
        <f>Target_AM[[#This Row],[PROPORSI]]*VLOOKUP(Target_AM[[#This Row],[NIPNAS]],Target_CC[],COLUMN(DE$2)+9,0)</f>
        <v>0</v>
      </c>
      <c r="DT64" s="22">
        <f>Target_AM[[#This Row],[PROPORSI]]*VLOOKUP(Target_AM[[#This Row],[NIPNAS]],Target_CC[],COLUMN(DF$2)+9,0)</f>
        <v>0</v>
      </c>
      <c r="DU64" s="22">
        <f>Target_AM[[#This Row],[PROPORSI]]*VLOOKUP(Target_AM[[#This Row],[NIPNAS]],Target_CC[],COLUMN(DG$2)+9,0)</f>
        <v>0</v>
      </c>
      <c r="DV64" s="22">
        <f>Target_AM[[#This Row],[PROPORSI]]*VLOOKUP(Target_AM[[#This Row],[NIPNAS]],Target_CC[],COLUMN(DH$2)+9,0)</f>
        <v>0</v>
      </c>
      <c r="DW64" s="22">
        <f>Target_AM[[#This Row],[PROPORSI]]*VLOOKUP(Target_AM[[#This Row],[NIPNAS]],Target_CC[],COLUMN(DI$2)+9,0)</f>
        <v>0</v>
      </c>
      <c r="DX64" s="22">
        <f>Target_AM[[#This Row],[PROPORSI]]*VLOOKUP(Target_AM[[#This Row],[NIPNAS]],Target_CC[],COLUMN(DJ$2)+9,0)</f>
        <v>0</v>
      </c>
      <c r="DY64" s="22">
        <f>Target_AM[[#This Row],[PROPORSI]]*VLOOKUP(Target_AM[[#This Row],[NIPNAS]],Target_CC[],COLUMN(DK$2)+9,0)</f>
        <v>0</v>
      </c>
      <c r="DZ64" s="22">
        <f>Target_AM[[#This Row],[PROPORSI]]*VLOOKUP(Target_AM[[#This Row],[NIPNAS]],Target_CC[],COLUMN(DL$2)+9,0)</f>
        <v>0</v>
      </c>
      <c r="EA64" s="22">
        <f>Target_AM[[#This Row],[PROPORSI]]*VLOOKUP(Target_AM[[#This Row],[NIPNAS]],Target_CC[],COLUMN(DM$2)+9,0)</f>
        <v>0</v>
      </c>
    </row>
    <row r="65" spans="2:131" x14ac:dyDescent="0.3">
      <c r="B65">
        <v>405886</v>
      </c>
      <c r="C65" t="s">
        <v>1025</v>
      </c>
      <c r="D65">
        <v>0.7</v>
      </c>
      <c r="E65" s="8">
        <v>45658</v>
      </c>
      <c r="F65">
        <v>4726301</v>
      </c>
      <c r="G65" t="s">
        <v>910</v>
      </c>
      <c r="J65" t="s">
        <v>875</v>
      </c>
      <c r="K65" t="s">
        <v>20</v>
      </c>
      <c r="L65" t="s">
        <v>159</v>
      </c>
      <c r="M65" t="s">
        <v>18</v>
      </c>
      <c r="N65" s="23">
        <f>Target_AM[[#This Row],[PROPORSI]]*VLOOKUP(Target_AM[[#This Row],[NIPNAS]],Target_CC[],9,0)</f>
        <v>183807221.5</v>
      </c>
      <c r="O65" s="22">
        <f>Target_AM[[#This Row],[PROPORSI]]*VLOOKUP(Target_AM[[#This Row],[NIPNAS]],Target_CC[],COLUMN(A$2)+9,0)</f>
        <v>1444958.2608695652</v>
      </c>
      <c r="P65" s="22">
        <f>Target_AM[[#This Row],[PROPORSI]]*VLOOKUP(Target_AM[[#This Row],[NIPNAS]],Target_CC[],COLUMN(B$2)+9,0)</f>
        <v>1441817.3913043479</v>
      </c>
      <c r="Q65" s="22">
        <f>Target_AM[[#This Row],[PROPORSI]]*VLOOKUP(Target_AM[[#This Row],[NIPNAS]],Target_CC[],COLUMN(C$2)+9,0)</f>
        <v>1441817.3913043479</v>
      </c>
      <c r="R65" s="22">
        <f>Target_AM[[#This Row],[PROPORSI]]*VLOOKUP(Target_AM[[#This Row],[NIPNAS]],Target_CC[],COLUMN(D$2)+9,0)</f>
        <v>1441817.3913043479</v>
      </c>
      <c r="S65" s="22">
        <f>Target_AM[[#This Row],[PROPORSI]]*VLOOKUP(Target_AM[[#This Row],[NIPNAS]],Target_CC[],COLUMN(E$2)+9,0)</f>
        <v>1438676.5217391304</v>
      </c>
      <c r="T65" s="22">
        <f>Target_AM[[#This Row],[PROPORSI]]*VLOOKUP(Target_AM[[#This Row],[NIPNAS]],Target_CC[],COLUMN(F$2)+9,0)</f>
        <v>1441817.3913043479</v>
      </c>
      <c r="U65" s="22">
        <f>Target_AM[[#This Row],[PROPORSI]]*VLOOKUP(Target_AM[[#This Row],[NIPNAS]],Target_CC[],COLUMN(G$2)+9,0)</f>
        <v>1451240</v>
      </c>
      <c r="V65" s="22">
        <f>Target_AM[[#This Row],[PROPORSI]]*VLOOKUP(Target_AM[[#This Row],[NIPNAS]],Target_CC[],COLUMN(H$2)+9,0)</f>
        <v>1444958.2608695652</v>
      </c>
      <c r="W65" s="22">
        <f>Target_AM[[#This Row],[PROPORSI]]*VLOOKUP(Target_AM[[#This Row],[NIPNAS]],Target_CC[],COLUMN(I$2)+9,0)</f>
        <v>1444958.2608695652</v>
      </c>
      <c r="X65" s="22">
        <f>Target_AM[[#This Row],[PROPORSI]]*VLOOKUP(Target_AM[[#This Row],[NIPNAS]],Target_CC[],COLUMN(J$2)+9,0)</f>
        <v>1451240</v>
      </c>
      <c r="Y65" s="22">
        <f>Target_AM[[#This Row],[PROPORSI]]*VLOOKUP(Target_AM[[#This Row],[NIPNAS]],Target_CC[],COLUMN(K$2)+9,0)</f>
        <v>1441817.3913043479</v>
      </c>
      <c r="Z65" s="22">
        <f>Target_AM[[#This Row],[PROPORSI]]*VLOOKUP(Target_AM[[#This Row],[NIPNAS]],Target_CC[],COLUMN(L$2)+9,0)</f>
        <v>1448099.1304347825</v>
      </c>
      <c r="AA65" s="22">
        <f>Target_AM[[#This Row],[PROPORSI]]*VLOOKUP(Target_AM[[#This Row],[NIPNAS]],Target_CC[],COLUMN(M$2)+9,0)</f>
        <v>17333217.391304348</v>
      </c>
      <c r="AB65" s="22">
        <f>Target_AM[[#This Row],[PROPORSI]]*VLOOKUP(Target_AM[[#This Row],[NIPNAS]],Target_CC[],COLUMN(N$2)+9,0)</f>
        <v>5878816.0373201175</v>
      </c>
      <c r="AC65" s="22">
        <f>Target_AM[[#This Row],[PROPORSI]]*VLOOKUP(Target_AM[[#This Row],[NIPNAS]],Target_CC[],COLUMN(O$2)+9,0)</f>
        <v>39020767.161536418</v>
      </c>
      <c r="AD65" s="22">
        <f>Target_AM[[#This Row],[PROPORSI]]*VLOOKUP(Target_AM[[#This Row],[NIPNAS]],Target_CC[],COLUMN(P$2)+9,0)</f>
        <v>34621909.869572438</v>
      </c>
      <c r="AE65" s="22">
        <f>Target_AM[[#This Row],[PROPORSI]]*VLOOKUP(Target_AM[[#This Row],[NIPNAS]],Target_CC[],COLUMN(Q$2)+9,0)</f>
        <v>25654531.852855749</v>
      </c>
      <c r="AF65" s="22">
        <f>Target_AM[[#This Row],[PROPORSI]]*VLOOKUP(Target_AM[[#This Row],[NIPNAS]],Target_CC[],COLUMN(R$2)+9,0)</f>
        <v>26262642.180428393</v>
      </c>
      <c r="AG65" s="22">
        <f>Target_AM[[#This Row],[PROPORSI]]*VLOOKUP(Target_AM[[#This Row],[NIPNAS]],Target_CC[],COLUMN(S$2)+9,0)</f>
        <v>26489796.893922329</v>
      </c>
      <c r="AH65" s="22">
        <f>Target_AM[[#This Row],[PROPORSI]]*VLOOKUP(Target_AM[[#This Row],[NIPNAS]],Target_CC[],COLUMN(T$2)+9,0)</f>
        <v>32504396.937180359</v>
      </c>
      <c r="AI65" s="22">
        <f>Target_AM[[#This Row],[PROPORSI]]*VLOOKUP(Target_AM[[#This Row],[NIPNAS]],Target_CC[],COLUMN(U$2)+9,0)</f>
        <v>31964920.764551174</v>
      </c>
      <c r="AJ65" s="22">
        <f>Target_AM[[#This Row],[PROPORSI]]*VLOOKUP(Target_AM[[#This Row],[NIPNAS]],Target_CC[],COLUMN(V$2)+9,0)</f>
        <v>31945032.076116752</v>
      </c>
      <c r="AK65" s="22">
        <f>Target_AM[[#This Row],[PROPORSI]]*VLOOKUP(Target_AM[[#This Row],[NIPNAS]],Target_CC[],COLUMN(W$2)+9,0)</f>
        <v>32402854.627188485</v>
      </c>
      <c r="AL65" s="22">
        <f>Target_AM[[#This Row],[PROPORSI]]*VLOOKUP(Target_AM[[#This Row],[NIPNAS]],Target_CC[],COLUMN(X$2)+9,0)</f>
        <v>31666621.133106668</v>
      </c>
      <c r="AM65" s="22">
        <f>Target_AM[[#This Row],[PROPORSI]]*VLOOKUP(Target_AM[[#This Row],[NIPNAS]],Target_CC[],COLUMN(Y$2)+9,0)</f>
        <v>31587710.466221105</v>
      </c>
      <c r="AN65" s="22">
        <f>Target_AM[[#This Row],[PROPORSI]]*VLOOKUP(Target_AM[[#This Row],[NIPNAS]],Target_CC[],COLUMN(Z$2)+9,0)</f>
        <v>350000000.00000006</v>
      </c>
      <c r="AO65" s="22">
        <f>Target_AM[[#This Row],[PROPORSI]]*VLOOKUP(Target_AM[[#This Row],[NIPNAS]],Target_CC[],COLUMN(AA$2)+9,0)</f>
        <v>7323774.2981896829</v>
      </c>
      <c r="AP65" s="22">
        <f>Target_AM[[#This Row],[PROPORSI]]*VLOOKUP(Target_AM[[#This Row],[NIPNAS]],Target_CC[],COLUMN(AB$2)+9,0)</f>
        <v>40462584.552840762</v>
      </c>
      <c r="AQ65" s="22">
        <f>Target_AM[[#This Row],[PROPORSI]]*VLOOKUP(Target_AM[[#This Row],[NIPNAS]],Target_CC[],COLUMN(AC$2)+9,0)</f>
        <v>36063727.260876782</v>
      </c>
      <c r="AR65" s="22">
        <f>Target_AM[[#This Row],[PROPORSI]]*VLOOKUP(Target_AM[[#This Row],[NIPNAS]],Target_CC[],COLUMN(AD$2)+9,0)</f>
        <v>27096349.244160093</v>
      </c>
      <c r="AS65" s="22">
        <f>Target_AM[[#This Row],[PROPORSI]]*VLOOKUP(Target_AM[[#This Row],[NIPNAS]],Target_CC[],COLUMN(AE$2)+9,0)</f>
        <v>27701318.702167526</v>
      </c>
      <c r="AT65" s="22">
        <f>Target_AM[[#This Row],[PROPORSI]]*VLOOKUP(Target_AM[[#This Row],[NIPNAS]],Target_CC[],COLUMN(AF$2)+9,0)</f>
        <v>27931614.285226677</v>
      </c>
      <c r="AU65" s="22">
        <f>Target_AM[[#This Row],[PROPORSI]]*VLOOKUP(Target_AM[[#This Row],[NIPNAS]],Target_CC[],COLUMN(AG$2)+9,0)</f>
        <v>33955636.937180363</v>
      </c>
      <c r="AV65" s="22">
        <f>Target_AM[[#This Row],[PROPORSI]]*VLOOKUP(Target_AM[[#This Row],[NIPNAS]],Target_CC[],COLUMN(AH$2)+9,0)</f>
        <v>33409879.02542074</v>
      </c>
      <c r="AW65" s="22">
        <f>Target_AM[[#This Row],[PROPORSI]]*VLOOKUP(Target_AM[[#This Row],[NIPNAS]],Target_CC[],COLUMN(AI$2)+9,0)</f>
        <v>33389990.336986318</v>
      </c>
      <c r="AX65" s="22">
        <f>Target_AM[[#This Row],[PROPORSI]]*VLOOKUP(Target_AM[[#This Row],[NIPNAS]],Target_CC[],COLUMN(AJ$2)+9,0)</f>
        <v>33854094.627188481</v>
      </c>
      <c r="AY65" s="22">
        <f>Target_AM[[#This Row],[PROPORSI]]*VLOOKUP(Target_AM[[#This Row],[NIPNAS]],Target_CC[],COLUMN(AK$2)+9,0)</f>
        <v>33108438.524411015</v>
      </c>
      <c r="AZ65" s="22">
        <f>Target_AM[[#This Row],[PROPORSI]]*VLOOKUP(Target_AM[[#This Row],[NIPNAS]],Target_CC[],COLUMN(AL$2)+9,0)</f>
        <v>33035809.596655887</v>
      </c>
      <c r="BA65" s="22">
        <f>Target_AM[[#This Row],[PROPORSI]]*VLOOKUP(Target_AM[[#This Row],[NIPNAS]],Target_CC[],COLUMN(AM$2)+9,0)</f>
        <v>367333217.39130437</v>
      </c>
      <c r="BB65" s="22">
        <f>Target_AM[[#This Row],[PROPORSI]]*VLOOKUP(Target_AM[[#This Row],[NIPNAS]],Target_CC[],COLUMN(AN$2)+9,0)</f>
        <v>557804.31574677385</v>
      </c>
      <c r="BC65" s="22">
        <f>Target_AM[[#This Row],[PROPORSI]]*VLOOKUP(Target_AM[[#This Row],[NIPNAS]],Target_CC[],COLUMN(AO$2)+9,0)</f>
        <v>560188.7610582629</v>
      </c>
      <c r="BD65" s="22">
        <f>Target_AM[[#This Row],[PROPORSI]]*VLOOKUP(Target_AM[[#This Row],[NIPNAS]],Target_CC[],COLUMN(AP$2)+9,0)</f>
        <v>557468.61955782503</v>
      </c>
      <c r="BE65" s="22">
        <f>Target_AM[[#This Row],[PROPORSI]]*VLOOKUP(Target_AM[[#This Row],[NIPNAS]],Target_CC[],COLUMN(AQ$2)+9,0)</f>
        <v>550460.89412999758</v>
      </c>
      <c r="BF65" s="22">
        <f>Target_AM[[#This Row],[PROPORSI]]*VLOOKUP(Target_AM[[#This Row],[NIPNAS]],Target_CC[],COLUMN(AR$2)+9,0)</f>
        <v>555755.08910476102</v>
      </c>
      <c r="BG65" s="22">
        <f>Target_AM[[#This Row],[PROPORSI]]*VLOOKUP(Target_AM[[#This Row],[NIPNAS]],Target_CC[],COLUMN(AS$2)+9,0)</f>
        <v>558231.23372619774</v>
      </c>
      <c r="BH65" s="22">
        <f>Target_AM[[#This Row],[PROPORSI]]*VLOOKUP(Target_AM[[#This Row],[NIPNAS]],Target_CC[],COLUMN(AT$2)+9,0)</f>
        <v>615084.63462255721</v>
      </c>
      <c r="BI65" s="22">
        <f>Target_AM[[#This Row],[PROPORSI]]*VLOOKUP(Target_AM[[#This Row],[NIPNAS]],Target_CC[],COLUMN(AU$2)+9,0)</f>
        <v>609337.32086614007</v>
      </c>
      <c r="BJ65" s="22">
        <f>Target_AM[[#This Row],[PROPORSI]]*VLOOKUP(Target_AM[[#This Row],[NIPNAS]],Target_CC[],COLUMN(AV$2)+9,0)</f>
        <v>609150.89795967005</v>
      </c>
      <c r="BK65" s="22">
        <f>Target_AM[[#This Row],[PROPORSI]]*VLOOKUP(Target_AM[[#This Row],[NIPNAS]],Target_CC[],COLUMN(AW$2)+9,0)</f>
        <v>614132.84674469964</v>
      </c>
      <c r="BL65" s="22">
        <f>Target_AM[[#This Row],[PROPORSI]]*VLOOKUP(Target_AM[[#This Row],[NIPNAS]],Target_CC[],COLUMN(AX$2)+9,0)</f>
        <v>606195.94767903839</v>
      </c>
      <c r="BM65" s="22">
        <f>Target_AM[[#This Row],[PROPORSI]]*VLOOKUP(Target_AM[[#This Row],[NIPNAS]],Target_CC[],COLUMN(AY$2)+9,0)</f>
        <v>606189.4388040778</v>
      </c>
      <c r="BN65" s="22">
        <f>Target_AM[[#This Row],[PROPORSI]]*VLOOKUP(Target_AM[[#This Row],[NIPNAS]],Target_CC[],COLUMN(AZ$2)+9,0)</f>
        <v>7000000.0000000019</v>
      </c>
      <c r="BO65" s="22">
        <f>Target_AM[[#This Row],[PROPORSI]]*VLOOKUP(Target_AM[[#This Row],[NIPNAS]],Target_CC[],COLUMN(BA$2)+9,0)</f>
        <v>3003000</v>
      </c>
      <c r="BP65" s="22">
        <f>Target_AM[[#This Row],[PROPORSI]]*VLOOKUP(Target_AM[[#This Row],[NIPNAS]],Target_CC[],COLUMN(BB$2)+9,0)</f>
        <v>693000</v>
      </c>
      <c r="BQ65" s="22">
        <f>Target_AM[[#This Row],[PROPORSI]]*VLOOKUP(Target_AM[[#This Row],[NIPNAS]],Target_CC[],COLUMN(BC$2)+9,0)</f>
        <v>119281444.8</v>
      </c>
      <c r="BR65" s="22">
        <f>Target_AM[[#This Row],[PROPORSI]]*VLOOKUP(Target_AM[[#This Row],[NIPNAS]],Target_CC[],COLUMN(BD$2)+9,0)</f>
        <v>693000</v>
      </c>
      <c r="BS65" s="22">
        <f>Target_AM[[#This Row],[PROPORSI]]*VLOOKUP(Target_AM[[#This Row],[NIPNAS]],Target_CC[],COLUMN(BE$2)+9,0)</f>
        <v>693000</v>
      </c>
      <c r="BT65" s="22">
        <f>Target_AM[[#This Row],[PROPORSI]]*VLOOKUP(Target_AM[[#This Row],[NIPNAS]],Target_CC[],COLUMN(BF$2)+9,0)</f>
        <v>693000</v>
      </c>
      <c r="BU65" s="22">
        <f>Target_AM[[#This Row],[PROPORSI]]*VLOOKUP(Target_AM[[#This Row],[NIPNAS]],Target_CC[],COLUMN(BG$2)+9,0)</f>
        <v>693000</v>
      </c>
      <c r="BV65" s="22">
        <f>Target_AM[[#This Row],[PROPORSI]]*VLOOKUP(Target_AM[[#This Row],[NIPNAS]],Target_CC[],COLUMN(BH$2)+9,0)</f>
        <v>693000</v>
      </c>
      <c r="BW65" s="22">
        <f>Target_AM[[#This Row],[PROPORSI]]*VLOOKUP(Target_AM[[#This Row],[NIPNAS]],Target_CC[],COLUMN(BI$2)+9,0)</f>
        <v>693000</v>
      </c>
      <c r="BX65" s="22">
        <f>Target_AM[[#This Row],[PROPORSI]]*VLOOKUP(Target_AM[[#This Row],[NIPNAS]],Target_CC[],COLUMN(BJ$2)+9,0)</f>
        <v>693000</v>
      </c>
      <c r="BY65" s="22">
        <f>Target_AM[[#This Row],[PROPORSI]]*VLOOKUP(Target_AM[[#This Row],[NIPNAS]],Target_CC[],COLUMN(BK$2)+9,0)</f>
        <v>693000</v>
      </c>
      <c r="BZ65" s="22">
        <f>Target_AM[[#This Row],[PROPORSI]]*VLOOKUP(Target_AM[[#This Row],[NIPNAS]],Target_CC[],COLUMN(BL$2)+9,0)</f>
        <v>693000</v>
      </c>
      <c r="CA65" s="22">
        <f>Target_AM[[#This Row],[PROPORSI]]*VLOOKUP(Target_AM[[#This Row],[NIPNAS]],Target_CC[],COLUMN(BM$2)+9,0)</f>
        <v>129214444.8</v>
      </c>
      <c r="CB65" s="22">
        <f>Target_AM[[#This Row],[PROPORSI]]*VLOOKUP(Target_AM[[#This Row],[NIPNAS]],Target_CC[],COLUMN(BN$2)+9,0)</f>
        <v>0</v>
      </c>
      <c r="CC65" s="22">
        <f>Target_AM[[#This Row],[PROPORSI]]*VLOOKUP(Target_AM[[#This Row],[NIPNAS]],Target_CC[],COLUMN(BO$2)+9,0)</f>
        <v>0</v>
      </c>
      <c r="CD65" s="22">
        <f>Target_AM[[#This Row],[PROPORSI]]*VLOOKUP(Target_AM[[#This Row],[NIPNAS]],Target_CC[],COLUMN(BP$2)+9,0)</f>
        <v>0</v>
      </c>
      <c r="CE65" s="22">
        <f>Target_AM[[#This Row],[PROPORSI]]*VLOOKUP(Target_AM[[#This Row],[NIPNAS]],Target_CC[],COLUMN(BQ$2)+9,0)</f>
        <v>0</v>
      </c>
      <c r="CF65" s="22">
        <f>Target_AM[[#This Row],[PROPORSI]]*VLOOKUP(Target_AM[[#This Row],[NIPNAS]],Target_CC[],COLUMN(BR$2)+9,0)</f>
        <v>0</v>
      </c>
      <c r="CG65" s="22">
        <f>Target_AM[[#This Row],[PROPORSI]]*VLOOKUP(Target_AM[[#This Row],[NIPNAS]],Target_CC[],COLUMN(BS$2)+9,0)</f>
        <v>0</v>
      </c>
      <c r="CH65" s="22">
        <f>Target_AM[[#This Row],[PROPORSI]]*VLOOKUP(Target_AM[[#This Row],[NIPNAS]],Target_CC[],COLUMN(BT$2)+9,0)</f>
        <v>0</v>
      </c>
      <c r="CI65" s="22">
        <f>Target_AM[[#This Row],[PROPORSI]]*VLOOKUP(Target_AM[[#This Row],[NIPNAS]],Target_CC[],COLUMN(BU$2)+9,0)</f>
        <v>0</v>
      </c>
      <c r="CJ65" s="22">
        <f>Target_AM[[#This Row],[PROPORSI]]*VLOOKUP(Target_AM[[#This Row],[NIPNAS]],Target_CC[],COLUMN(BV$2)+9,0)</f>
        <v>0</v>
      </c>
      <c r="CK65" s="22">
        <f>Target_AM[[#This Row],[PROPORSI]]*VLOOKUP(Target_AM[[#This Row],[NIPNAS]],Target_CC[],COLUMN(BW$2)+9,0)</f>
        <v>0</v>
      </c>
      <c r="CL65" s="22">
        <f>Target_AM[[#This Row],[PROPORSI]]*VLOOKUP(Target_AM[[#This Row],[NIPNAS]],Target_CC[],COLUMN(BX$2)+9,0)</f>
        <v>0</v>
      </c>
      <c r="CM65" s="22">
        <f>Target_AM[[#This Row],[PROPORSI]]*VLOOKUP(Target_AM[[#This Row],[NIPNAS]],Target_CC[],COLUMN(BY$2)+9,0)</f>
        <v>0</v>
      </c>
      <c r="CN65" s="22">
        <f>Target_AM[[#This Row],[PROPORSI]]*VLOOKUP(Target_AM[[#This Row],[NIPNAS]],Target_CC[],COLUMN(BZ$2)+9,0)</f>
        <v>0</v>
      </c>
      <c r="CO65" s="22">
        <f>Target_AM[[#This Row],[PROPORSI]]*VLOOKUP(Target_AM[[#This Row],[NIPNAS]],Target_CC[],COLUMN(CA$2)+9,0)</f>
        <v>2961000</v>
      </c>
      <c r="CP65" s="22">
        <f>Target_AM[[#This Row],[PROPORSI]]*VLOOKUP(Target_AM[[#This Row],[NIPNAS]],Target_CC[],COLUMN(CB$2)+9,0)</f>
        <v>693000</v>
      </c>
      <c r="CQ65" s="22">
        <f>Target_AM[[#This Row],[PROPORSI]]*VLOOKUP(Target_AM[[#This Row],[NIPNAS]],Target_CC[],COLUMN(CC$2)+9,0)</f>
        <v>693000</v>
      </c>
      <c r="CR65" s="22">
        <f>Target_AM[[#This Row],[PROPORSI]]*VLOOKUP(Target_AM[[#This Row],[NIPNAS]],Target_CC[],COLUMN(CD$2)+9,0)</f>
        <v>693000</v>
      </c>
      <c r="CS65" s="22">
        <f>Target_AM[[#This Row],[PROPORSI]]*VLOOKUP(Target_AM[[#This Row],[NIPNAS]],Target_CC[],COLUMN(CE$2)+9,0)</f>
        <v>693000</v>
      </c>
      <c r="CT65" s="22">
        <f>Target_AM[[#This Row],[PROPORSI]]*VLOOKUP(Target_AM[[#This Row],[NIPNAS]],Target_CC[],COLUMN(CF$2)+9,0)</f>
        <v>693000</v>
      </c>
      <c r="CU65" s="22">
        <f>Target_AM[[#This Row],[PROPORSI]]*VLOOKUP(Target_AM[[#This Row],[NIPNAS]],Target_CC[],COLUMN(CG$2)+9,0)</f>
        <v>693000</v>
      </c>
      <c r="CV65" s="22">
        <f>Target_AM[[#This Row],[PROPORSI]]*VLOOKUP(Target_AM[[#This Row],[NIPNAS]],Target_CC[],COLUMN(CH$2)+9,0)</f>
        <v>693000</v>
      </c>
      <c r="CW65" s="22">
        <f>Target_AM[[#This Row],[PROPORSI]]*VLOOKUP(Target_AM[[#This Row],[NIPNAS]],Target_CC[],COLUMN(CI$2)+9,0)</f>
        <v>693000</v>
      </c>
      <c r="CX65" s="22">
        <f>Target_AM[[#This Row],[PROPORSI]]*VLOOKUP(Target_AM[[#This Row],[NIPNAS]],Target_CC[],COLUMN(CJ$2)+9,0)</f>
        <v>693000</v>
      </c>
      <c r="CY65" s="22">
        <f>Target_AM[[#This Row],[PROPORSI]]*VLOOKUP(Target_AM[[#This Row],[NIPNAS]],Target_CC[],COLUMN(CK$2)+9,0)</f>
        <v>693000</v>
      </c>
      <c r="CZ65" s="22">
        <f>Target_AM[[#This Row],[PROPORSI]]*VLOOKUP(Target_AM[[#This Row],[NIPNAS]],Target_CC[],COLUMN(CL$2)+9,0)</f>
        <v>693000</v>
      </c>
      <c r="DA65" s="22">
        <f>Target_AM[[#This Row],[PROPORSI]]*VLOOKUP(Target_AM[[#This Row],[NIPNAS]],Target_CC[],COLUMN(CM$2)+9,0)</f>
        <v>10584000</v>
      </c>
      <c r="DB65" s="22">
        <f>Target_AM[[#This Row],[PROPORSI]]*VLOOKUP(Target_AM[[#This Row],[NIPNAS]],Target_CC[],COLUMN(CN$2)+9,0)</f>
        <v>0</v>
      </c>
      <c r="DC65" s="22">
        <f>Target_AM[[#This Row],[PROPORSI]]*VLOOKUP(Target_AM[[#This Row],[NIPNAS]],Target_CC[],COLUMN(CO$2)+9,0)</f>
        <v>0</v>
      </c>
      <c r="DD65" s="22">
        <f>Target_AM[[#This Row],[PROPORSI]]*VLOOKUP(Target_AM[[#This Row],[NIPNAS]],Target_CC[],COLUMN(CP$2)+9,0)</f>
        <v>79058963.199999988</v>
      </c>
      <c r="DE65" s="22">
        <f>Target_AM[[#This Row],[PROPORSI]]*VLOOKUP(Target_AM[[#This Row],[NIPNAS]],Target_CC[],COLUMN(CQ$2)+9,0)</f>
        <v>0</v>
      </c>
      <c r="DF65" s="22">
        <f>Target_AM[[#This Row],[PROPORSI]]*VLOOKUP(Target_AM[[#This Row],[NIPNAS]],Target_CC[],COLUMN(CR$2)+9,0)</f>
        <v>0</v>
      </c>
      <c r="DG65" s="22">
        <f>Target_AM[[#This Row],[PROPORSI]]*VLOOKUP(Target_AM[[#This Row],[NIPNAS]],Target_CC[],COLUMN(CS$2)+9,0)</f>
        <v>0</v>
      </c>
      <c r="DH65" s="22">
        <f>Target_AM[[#This Row],[PROPORSI]]*VLOOKUP(Target_AM[[#This Row],[NIPNAS]],Target_CC[],COLUMN(CT$2)+9,0)</f>
        <v>0</v>
      </c>
      <c r="DI65" s="22">
        <f>Target_AM[[#This Row],[PROPORSI]]*VLOOKUP(Target_AM[[#This Row],[NIPNAS]],Target_CC[],COLUMN(CU$2)+9,0)</f>
        <v>0</v>
      </c>
      <c r="DJ65" s="22">
        <f>Target_AM[[#This Row],[PROPORSI]]*VLOOKUP(Target_AM[[#This Row],[NIPNAS]],Target_CC[],COLUMN(CV$2)+9,0)</f>
        <v>0</v>
      </c>
      <c r="DK65" s="22">
        <f>Target_AM[[#This Row],[PROPORSI]]*VLOOKUP(Target_AM[[#This Row],[NIPNAS]],Target_CC[],COLUMN(CW$2)+9,0)</f>
        <v>0</v>
      </c>
      <c r="DL65" s="22">
        <f>Target_AM[[#This Row],[PROPORSI]]*VLOOKUP(Target_AM[[#This Row],[NIPNAS]],Target_CC[],COLUMN(CX$2)+9,0)</f>
        <v>0</v>
      </c>
      <c r="DM65" s="22">
        <f>Target_AM[[#This Row],[PROPORSI]]*VLOOKUP(Target_AM[[#This Row],[NIPNAS]],Target_CC[],COLUMN(CY$2)+9,0)</f>
        <v>0</v>
      </c>
      <c r="DN65" s="22">
        <f>Target_AM[[#This Row],[PROPORSI]]*VLOOKUP(Target_AM[[#This Row],[NIPNAS]],Target_CC[],COLUMN(CZ$2)+9,0)</f>
        <v>79058963.199999988</v>
      </c>
      <c r="DO65" s="22">
        <f>Target_AM[[#This Row],[PROPORSI]]*VLOOKUP(Target_AM[[#This Row],[NIPNAS]],Target_CC[],COLUMN(DA$2)+9,0)</f>
        <v>0</v>
      </c>
      <c r="DP65" s="22">
        <f>Target_AM[[#This Row],[PROPORSI]]*VLOOKUP(Target_AM[[#This Row],[NIPNAS]],Target_CC[],COLUMN(DB$2)+9,0)</f>
        <v>0</v>
      </c>
      <c r="DQ65" s="22">
        <f>Target_AM[[#This Row],[PROPORSI]]*VLOOKUP(Target_AM[[#This Row],[NIPNAS]],Target_CC[],COLUMN(DC$2)+9,0)</f>
        <v>0</v>
      </c>
      <c r="DR65" s="22">
        <f>Target_AM[[#This Row],[PROPORSI]]*VLOOKUP(Target_AM[[#This Row],[NIPNAS]],Target_CC[],COLUMN(DD$2)+9,0)</f>
        <v>0</v>
      </c>
      <c r="DS65" s="22">
        <f>Target_AM[[#This Row],[PROPORSI]]*VLOOKUP(Target_AM[[#This Row],[NIPNAS]],Target_CC[],COLUMN(DE$2)+9,0)</f>
        <v>0</v>
      </c>
      <c r="DT65" s="22">
        <f>Target_AM[[#This Row],[PROPORSI]]*VLOOKUP(Target_AM[[#This Row],[NIPNAS]],Target_CC[],COLUMN(DF$2)+9,0)</f>
        <v>0</v>
      </c>
      <c r="DU65" s="22">
        <f>Target_AM[[#This Row],[PROPORSI]]*VLOOKUP(Target_AM[[#This Row],[NIPNAS]],Target_CC[],COLUMN(DG$2)+9,0)</f>
        <v>0</v>
      </c>
      <c r="DV65" s="22">
        <f>Target_AM[[#This Row],[PROPORSI]]*VLOOKUP(Target_AM[[#This Row],[NIPNAS]],Target_CC[],COLUMN(DH$2)+9,0)</f>
        <v>0</v>
      </c>
      <c r="DW65" s="22">
        <f>Target_AM[[#This Row],[PROPORSI]]*VLOOKUP(Target_AM[[#This Row],[NIPNAS]],Target_CC[],COLUMN(DI$2)+9,0)</f>
        <v>0</v>
      </c>
      <c r="DX65" s="22">
        <f>Target_AM[[#This Row],[PROPORSI]]*VLOOKUP(Target_AM[[#This Row],[NIPNAS]],Target_CC[],COLUMN(DJ$2)+9,0)</f>
        <v>0</v>
      </c>
      <c r="DY65" s="22">
        <f>Target_AM[[#This Row],[PROPORSI]]*VLOOKUP(Target_AM[[#This Row],[NIPNAS]],Target_CC[],COLUMN(DK$2)+9,0)</f>
        <v>0</v>
      </c>
      <c r="DZ65" s="22">
        <f>Target_AM[[#This Row],[PROPORSI]]*VLOOKUP(Target_AM[[#This Row],[NIPNAS]],Target_CC[],COLUMN(DL$2)+9,0)</f>
        <v>0</v>
      </c>
      <c r="EA65" s="22">
        <f>Target_AM[[#This Row],[PROPORSI]]*VLOOKUP(Target_AM[[#This Row],[NIPNAS]],Target_CC[],COLUMN(DM$2)+9,0)</f>
        <v>0</v>
      </c>
    </row>
    <row r="66" spans="2:131" x14ac:dyDescent="0.3">
      <c r="B66">
        <v>404424</v>
      </c>
      <c r="C66" t="s">
        <v>1007</v>
      </c>
      <c r="D66">
        <v>1</v>
      </c>
      <c r="E66" s="8">
        <v>45658</v>
      </c>
      <c r="F66">
        <v>19222162</v>
      </c>
      <c r="G66" t="s">
        <v>884</v>
      </c>
      <c r="J66" t="s">
        <v>875</v>
      </c>
      <c r="K66" t="s">
        <v>19</v>
      </c>
      <c r="L66" t="s">
        <v>159</v>
      </c>
      <c r="M66" t="s">
        <v>18</v>
      </c>
      <c r="N66" s="23">
        <f>Target_AM[[#This Row],[PROPORSI]]*VLOOKUP(Target_AM[[#This Row],[NIPNAS]],Target_CC[],9,0)</f>
        <v>0</v>
      </c>
      <c r="O66" s="22">
        <f>Target_AM[[#This Row],[PROPORSI]]*VLOOKUP(Target_AM[[#This Row],[NIPNAS]],Target_CC[],COLUMN(A$2)+9,0)</f>
        <v>0</v>
      </c>
      <c r="P66" s="22">
        <f>Target_AM[[#This Row],[PROPORSI]]*VLOOKUP(Target_AM[[#This Row],[NIPNAS]],Target_CC[],COLUMN(B$2)+9,0)</f>
        <v>0</v>
      </c>
      <c r="Q66" s="22">
        <f>Target_AM[[#This Row],[PROPORSI]]*VLOOKUP(Target_AM[[#This Row],[NIPNAS]],Target_CC[],COLUMN(C$2)+9,0)</f>
        <v>0</v>
      </c>
      <c r="R66" s="22">
        <f>Target_AM[[#This Row],[PROPORSI]]*VLOOKUP(Target_AM[[#This Row],[NIPNAS]],Target_CC[],COLUMN(D$2)+9,0)</f>
        <v>0</v>
      </c>
      <c r="S66" s="22">
        <f>Target_AM[[#This Row],[PROPORSI]]*VLOOKUP(Target_AM[[#This Row],[NIPNAS]],Target_CC[],COLUMN(E$2)+9,0)</f>
        <v>0</v>
      </c>
      <c r="T66" s="22">
        <f>Target_AM[[#This Row],[PROPORSI]]*VLOOKUP(Target_AM[[#This Row],[NIPNAS]],Target_CC[],COLUMN(F$2)+9,0)</f>
        <v>0</v>
      </c>
      <c r="U66" s="22">
        <f>Target_AM[[#This Row],[PROPORSI]]*VLOOKUP(Target_AM[[#This Row],[NIPNAS]],Target_CC[],COLUMN(G$2)+9,0)</f>
        <v>0</v>
      </c>
      <c r="V66" s="22">
        <f>Target_AM[[#This Row],[PROPORSI]]*VLOOKUP(Target_AM[[#This Row],[NIPNAS]],Target_CC[],COLUMN(H$2)+9,0)</f>
        <v>0</v>
      </c>
      <c r="W66" s="22">
        <f>Target_AM[[#This Row],[PROPORSI]]*VLOOKUP(Target_AM[[#This Row],[NIPNAS]],Target_CC[],COLUMN(I$2)+9,0)</f>
        <v>0</v>
      </c>
      <c r="X66" s="22">
        <f>Target_AM[[#This Row],[PROPORSI]]*VLOOKUP(Target_AM[[#This Row],[NIPNAS]],Target_CC[],COLUMN(J$2)+9,0)</f>
        <v>0</v>
      </c>
      <c r="Y66" s="22">
        <f>Target_AM[[#This Row],[PROPORSI]]*VLOOKUP(Target_AM[[#This Row],[NIPNAS]],Target_CC[],COLUMN(K$2)+9,0)</f>
        <v>0</v>
      </c>
      <c r="Z66" s="22">
        <f>Target_AM[[#This Row],[PROPORSI]]*VLOOKUP(Target_AM[[#This Row],[NIPNAS]],Target_CC[],COLUMN(L$2)+9,0)</f>
        <v>0</v>
      </c>
      <c r="AA66" s="22">
        <f>Target_AM[[#This Row],[PROPORSI]]*VLOOKUP(Target_AM[[#This Row],[NIPNAS]],Target_CC[],COLUMN(M$2)+9,0)</f>
        <v>0</v>
      </c>
      <c r="AB66" s="22">
        <f>Target_AM[[#This Row],[PROPORSI]]*VLOOKUP(Target_AM[[#This Row],[NIPNAS]],Target_CC[],COLUMN(N$2)+9,0)</f>
        <v>5038985.1748458156</v>
      </c>
      <c r="AC66" s="22">
        <f>Target_AM[[#This Row],[PROPORSI]]*VLOOKUP(Target_AM[[#This Row],[NIPNAS]],Target_CC[],COLUMN(O$2)+9,0)</f>
        <v>33446371.852745503</v>
      </c>
      <c r="AD66" s="22">
        <f>Target_AM[[#This Row],[PROPORSI]]*VLOOKUP(Target_AM[[#This Row],[NIPNAS]],Target_CC[],COLUMN(P$2)+9,0)</f>
        <v>29675922.745347805</v>
      </c>
      <c r="AE66" s="22">
        <f>Target_AM[[#This Row],[PROPORSI]]*VLOOKUP(Target_AM[[#This Row],[NIPNAS]],Target_CC[],COLUMN(Q$2)+9,0)</f>
        <v>21989598.731019214</v>
      </c>
      <c r="AF66" s="22">
        <f>Target_AM[[#This Row],[PROPORSI]]*VLOOKUP(Target_AM[[#This Row],[NIPNAS]],Target_CC[],COLUMN(R$2)+9,0)</f>
        <v>22510836.154652912</v>
      </c>
      <c r="AG66" s="22">
        <f>Target_AM[[#This Row],[PROPORSI]]*VLOOKUP(Target_AM[[#This Row],[NIPNAS]],Target_CC[],COLUMN(S$2)+9,0)</f>
        <v>22705540.194790568</v>
      </c>
      <c r="AH66" s="22">
        <f>Target_AM[[#This Row],[PROPORSI]]*VLOOKUP(Target_AM[[#This Row],[NIPNAS]],Target_CC[],COLUMN(T$2)+9,0)</f>
        <v>27860911.660440311</v>
      </c>
      <c r="AI66" s="22">
        <f>Target_AM[[#This Row],[PROPORSI]]*VLOOKUP(Target_AM[[#This Row],[NIPNAS]],Target_CC[],COLUMN(U$2)+9,0)</f>
        <v>27398503.512472436</v>
      </c>
      <c r="AJ66" s="22">
        <f>Target_AM[[#This Row],[PROPORSI]]*VLOOKUP(Target_AM[[#This Row],[NIPNAS]],Target_CC[],COLUMN(V$2)+9,0)</f>
        <v>27381456.065242935</v>
      </c>
      <c r="AK66" s="22">
        <f>Target_AM[[#This Row],[PROPORSI]]*VLOOKUP(Target_AM[[#This Row],[NIPNAS]],Target_CC[],COLUMN(W$2)+9,0)</f>
        <v>27773875.394732986</v>
      </c>
      <c r="AL66" s="22">
        <f>Target_AM[[#This Row],[PROPORSI]]*VLOOKUP(Target_AM[[#This Row],[NIPNAS]],Target_CC[],COLUMN(X$2)+9,0)</f>
        <v>27142818.11409143</v>
      </c>
      <c r="AM66" s="22">
        <f>Target_AM[[#This Row],[PROPORSI]]*VLOOKUP(Target_AM[[#This Row],[NIPNAS]],Target_CC[],COLUMN(Y$2)+9,0)</f>
        <v>27075180.399618093</v>
      </c>
      <c r="AN66" s="22">
        <f>Target_AM[[#This Row],[PROPORSI]]*VLOOKUP(Target_AM[[#This Row],[NIPNAS]],Target_CC[],COLUMN(Z$2)+9,0)</f>
        <v>300000000</v>
      </c>
      <c r="AO66" s="22">
        <f>Target_AM[[#This Row],[PROPORSI]]*VLOOKUP(Target_AM[[#This Row],[NIPNAS]],Target_CC[],COLUMN(AA$2)+9,0)</f>
        <v>5038985.1748458156</v>
      </c>
      <c r="AP66" s="22">
        <f>Target_AM[[#This Row],[PROPORSI]]*VLOOKUP(Target_AM[[#This Row],[NIPNAS]],Target_CC[],COLUMN(AB$2)+9,0)</f>
        <v>33446371.852745503</v>
      </c>
      <c r="AQ66" s="22">
        <f>Target_AM[[#This Row],[PROPORSI]]*VLOOKUP(Target_AM[[#This Row],[NIPNAS]],Target_CC[],COLUMN(AC$2)+9,0)</f>
        <v>29675922.745347805</v>
      </c>
      <c r="AR66" s="22">
        <f>Target_AM[[#This Row],[PROPORSI]]*VLOOKUP(Target_AM[[#This Row],[NIPNAS]],Target_CC[],COLUMN(AD$2)+9,0)</f>
        <v>21989598.731019214</v>
      </c>
      <c r="AS66" s="22">
        <f>Target_AM[[#This Row],[PROPORSI]]*VLOOKUP(Target_AM[[#This Row],[NIPNAS]],Target_CC[],COLUMN(AE$2)+9,0)</f>
        <v>22510836.154652912</v>
      </c>
      <c r="AT66" s="22">
        <f>Target_AM[[#This Row],[PROPORSI]]*VLOOKUP(Target_AM[[#This Row],[NIPNAS]],Target_CC[],COLUMN(AF$2)+9,0)</f>
        <v>22705540.194790568</v>
      </c>
      <c r="AU66" s="22">
        <f>Target_AM[[#This Row],[PROPORSI]]*VLOOKUP(Target_AM[[#This Row],[NIPNAS]],Target_CC[],COLUMN(AG$2)+9,0)</f>
        <v>27860911.660440311</v>
      </c>
      <c r="AV66" s="22">
        <f>Target_AM[[#This Row],[PROPORSI]]*VLOOKUP(Target_AM[[#This Row],[NIPNAS]],Target_CC[],COLUMN(AH$2)+9,0)</f>
        <v>27398503.512472436</v>
      </c>
      <c r="AW66" s="22">
        <f>Target_AM[[#This Row],[PROPORSI]]*VLOOKUP(Target_AM[[#This Row],[NIPNAS]],Target_CC[],COLUMN(AI$2)+9,0)</f>
        <v>27381456.065242935</v>
      </c>
      <c r="AX66" s="22">
        <f>Target_AM[[#This Row],[PROPORSI]]*VLOOKUP(Target_AM[[#This Row],[NIPNAS]],Target_CC[],COLUMN(AJ$2)+9,0)</f>
        <v>27773875.394732986</v>
      </c>
      <c r="AY66" s="22">
        <f>Target_AM[[#This Row],[PROPORSI]]*VLOOKUP(Target_AM[[#This Row],[NIPNAS]],Target_CC[],COLUMN(AK$2)+9,0)</f>
        <v>27142818.11409143</v>
      </c>
      <c r="AZ66" s="22">
        <f>Target_AM[[#This Row],[PROPORSI]]*VLOOKUP(Target_AM[[#This Row],[NIPNAS]],Target_CC[],COLUMN(AL$2)+9,0)</f>
        <v>27075180.399618093</v>
      </c>
      <c r="BA66" s="22">
        <f>Target_AM[[#This Row],[PROPORSI]]*VLOOKUP(Target_AM[[#This Row],[NIPNAS]],Target_CC[],COLUMN(AM$2)+9,0)</f>
        <v>300000000</v>
      </c>
      <c r="BB66" s="22">
        <f>Target_AM[[#This Row],[PROPORSI]]*VLOOKUP(Target_AM[[#This Row],[NIPNAS]],Target_CC[],COLUMN(AN$2)+9,0)</f>
        <v>398431.6541048385</v>
      </c>
      <c r="BC66" s="22">
        <f>Target_AM[[#This Row],[PROPORSI]]*VLOOKUP(Target_AM[[#This Row],[NIPNAS]],Target_CC[],COLUMN(AO$2)+9,0)</f>
        <v>400134.82932733063</v>
      </c>
      <c r="BD66" s="22">
        <f>Target_AM[[#This Row],[PROPORSI]]*VLOOKUP(Target_AM[[#This Row],[NIPNAS]],Target_CC[],COLUMN(AP$2)+9,0)</f>
        <v>398191.87111273216</v>
      </c>
      <c r="BE66" s="22">
        <f>Target_AM[[#This Row],[PROPORSI]]*VLOOKUP(Target_AM[[#This Row],[NIPNAS]],Target_CC[],COLUMN(AQ$2)+9,0)</f>
        <v>393186.35294999834</v>
      </c>
      <c r="BF66" s="22">
        <f>Target_AM[[#This Row],[PROPORSI]]*VLOOKUP(Target_AM[[#This Row],[NIPNAS]],Target_CC[],COLUMN(AR$2)+9,0)</f>
        <v>396967.92078911501</v>
      </c>
      <c r="BG66" s="22">
        <f>Target_AM[[#This Row],[PROPORSI]]*VLOOKUP(Target_AM[[#This Row],[NIPNAS]],Target_CC[],COLUMN(AS$2)+9,0)</f>
        <v>398736.59551871271</v>
      </c>
      <c r="BH66" s="22">
        <f>Target_AM[[#This Row],[PROPORSI]]*VLOOKUP(Target_AM[[#This Row],[NIPNAS]],Target_CC[],COLUMN(AT$2)+9,0)</f>
        <v>439346.16758754093</v>
      </c>
      <c r="BI66" s="22">
        <f>Target_AM[[#This Row],[PROPORSI]]*VLOOKUP(Target_AM[[#This Row],[NIPNAS]],Target_CC[],COLUMN(AU$2)+9,0)</f>
        <v>435240.94347581436</v>
      </c>
      <c r="BJ66" s="22">
        <f>Target_AM[[#This Row],[PROPORSI]]*VLOOKUP(Target_AM[[#This Row],[NIPNAS]],Target_CC[],COLUMN(AV$2)+9,0)</f>
        <v>435107.78425690724</v>
      </c>
      <c r="BK66" s="22">
        <f>Target_AM[[#This Row],[PROPORSI]]*VLOOKUP(Target_AM[[#This Row],[NIPNAS]],Target_CC[],COLUMN(AW$2)+9,0)</f>
        <v>438666.31910335692</v>
      </c>
      <c r="BL66" s="22">
        <f>Target_AM[[#This Row],[PROPORSI]]*VLOOKUP(Target_AM[[#This Row],[NIPNAS]],Target_CC[],COLUMN(AX$2)+9,0)</f>
        <v>432997.10548502742</v>
      </c>
      <c r="BM66" s="22">
        <f>Target_AM[[#This Row],[PROPORSI]]*VLOOKUP(Target_AM[[#This Row],[NIPNAS]],Target_CC[],COLUMN(AY$2)+9,0)</f>
        <v>432992.456288627</v>
      </c>
      <c r="BN66" s="22">
        <f>Target_AM[[#This Row],[PROPORSI]]*VLOOKUP(Target_AM[[#This Row],[NIPNAS]],Target_CC[],COLUMN(AZ$2)+9,0)</f>
        <v>5000000.0000000019</v>
      </c>
      <c r="BO66" s="22">
        <f>Target_AM[[#This Row],[PROPORSI]]*VLOOKUP(Target_AM[[#This Row],[NIPNAS]],Target_CC[],COLUMN(BA$2)+9,0)</f>
        <v>295000</v>
      </c>
      <c r="BP66" s="22">
        <f>Target_AM[[#This Row],[PROPORSI]]*VLOOKUP(Target_AM[[#This Row],[NIPNAS]],Target_CC[],COLUMN(BB$2)+9,0)</f>
        <v>295000</v>
      </c>
      <c r="BQ66" s="22">
        <f>Target_AM[[#This Row],[PROPORSI]]*VLOOKUP(Target_AM[[#This Row],[NIPNAS]],Target_CC[],COLUMN(BC$2)+9,0)</f>
        <v>295000</v>
      </c>
      <c r="BR66" s="22">
        <f>Target_AM[[#This Row],[PROPORSI]]*VLOOKUP(Target_AM[[#This Row],[NIPNAS]],Target_CC[],COLUMN(BD$2)+9,0)</f>
        <v>295000</v>
      </c>
      <c r="BS66" s="22">
        <f>Target_AM[[#This Row],[PROPORSI]]*VLOOKUP(Target_AM[[#This Row],[NIPNAS]],Target_CC[],COLUMN(BE$2)+9,0)</f>
        <v>295000</v>
      </c>
      <c r="BT66" s="22">
        <f>Target_AM[[#This Row],[PROPORSI]]*VLOOKUP(Target_AM[[#This Row],[NIPNAS]],Target_CC[],COLUMN(BF$2)+9,0)</f>
        <v>295000</v>
      </c>
      <c r="BU66" s="22">
        <f>Target_AM[[#This Row],[PROPORSI]]*VLOOKUP(Target_AM[[#This Row],[NIPNAS]],Target_CC[],COLUMN(BG$2)+9,0)</f>
        <v>295000</v>
      </c>
      <c r="BV66" s="22">
        <f>Target_AM[[#This Row],[PROPORSI]]*VLOOKUP(Target_AM[[#This Row],[NIPNAS]],Target_CC[],COLUMN(BH$2)+9,0)</f>
        <v>295000</v>
      </c>
      <c r="BW66" s="22">
        <f>Target_AM[[#This Row],[PROPORSI]]*VLOOKUP(Target_AM[[#This Row],[NIPNAS]],Target_CC[],COLUMN(BI$2)+9,0)</f>
        <v>295000</v>
      </c>
      <c r="BX66" s="22">
        <f>Target_AM[[#This Row],[PROPORSI]]*VLOOKUP(Target_AM[[#This Row],[NIPNAS]],Target_CC[],COLUMN(BJ$2)+9,0)</f>
        <v>295000</v>
      </c>
      <c r="BY66" s="22">
        <f>Target_AM[[#This Row],[PROPORSI]]*VLOOKUP(Target_AM[[#This Row],[NIPNAS]],Target_CC[],COLUMN(BK$2)+9,0)</f>
        <v>295000</v>
      </c>
      <c r="BZ66" s="22">
        <f>Target_AM[[#This Row],[PROPORSI]]*VLOOKUP(Target_AM[[#This Row],[NIPNAS]],Target_CC[],COLUMN(BL$2)+9,0)</f>
        <v>295000</v>
      </c>
      <c r="CA66" s="22">
        <f>Target_AM[[#This Row],[PROPORSI]]*VLOOKUP(Target_AM[[#This Row],[NIPNAS]],Target_CC[],COLUMN(BM$2)+9,0)</f>
        <v>3540000</v>
      </c>
      <c r="CB66" s="22">
        <f>Target_AM[[#This Row],[PROPORSI]]*VLOOKUP(Target_AM[[#This Row],[NIPNAS]],Target_CC[],COLUMN(BN$2)+9,0)</f>
        <v>0</v>
      </c>
      <c r="CC66" s="22">
        <f>Target_AM[[#This Row],[PROPORSI]]*VLOOKUP(Target_AM[[#This Row],[NIPNAS]],Target_CC[],COLUMN(BO$2)+9,0)</f>
        <v>0</v>
      </c>
      <c r="CD66" s="22">
        <f>Target_AM[[#This Row],[PROPORSI]]*VLOOKUP(Target_AM[[#This Row],[NIPNAS]],Target_CC[],COLUMN(BP$2)+9,0)</f>
        <v>0</v>
      </c>
      <c r="CE66" s="22">
        <f>Target_AM[[#This Row],[PROPORSI]]*VLOOKUP(Target_AM[[#This Row],[NIPNAS]],Target_CC[],COLUMN(BQ$2)+9,0)</f>
        <v>0</v>
      </c>
      <c r="CF66" s="22">
        <f>Target_AM[[#This Row],[PROPORSI]]*VLOOKUP(Target_AM[[#This Row],[NIPNAS]],Target_CC[],COLUMN(BR$2)+9,0)</f>
        <v>0</v>
      </c>
      <c r="CG66" s="22">
        <f>Target_AM[[#This Row],[PROPORSI]]*VLOOKUP(Target_AM[[#This Row],[NIPNAS]],Target_CC[],COLUMN(BS$2)+9,0)</f>
        <v>0</v>
      </c>
      <c r="CH66" s="22">
        <f>Target_AM[[#This Row],[PROPORSI]]*VLOOKUP(Target_AM[[#This Row],[NIPNAS]],Target_CC[],COLUMN(BT$2)+9,0)</f>
        <v>0</v>
      </c>
      <c r="CI66" s="22">
        <f>Target_AM[[#This Row],[PROPORSI]]*VLOOKUP(Target_AM[[#This Row],[NIPNAS]],Target_CC[],COLUMN(BU$2)+9,0)</f>
        <v>0</v>
      </c>
      <c r="CJ66" s="22">
        <f>Target_AM[[#This Row],[PROPORSI]]*VLOOKUP(Target_AM[[#This Row],[NIPNAS]],Target_CC[],COLUMN(BV$2)+9,0)</f>
        <v>0</v>
      </c>
      <c r="CK66" s="22">
        <f>Target_AM[[#This Row],[PROPORSI]]*VLOOKUP(Target_AM[[#This Row],[NIPNAS]],Target_CC[],COLUMN(BW$2)+9,0)</f>
        <v>0</v>
      </c>
      <c r="CL66" s="22">
        <f>Target_AM[[#This Row],[PROPORSI]]*VLOOKUP(Target_AM[[#This Row],[NIPNAS]],Target_CC[],COLUMN(BX$2)+9,0)</f>
        <v>0</v>
      </c>
      <c r="CM66" s="22">
        <f>Target_AM[[#This Row],[PROPORSI]]*VLOOKUP(Target_AM[[#This Row],[NIPNAS]],Target_CC[],COLUMN(BY$2)+9,0)</f>
        <v>0</v>
      </c>
      <c r="CN66" s="22">
        <f>Target_AM[[#This Row],[PROPORSI]]*VLOOKUP(Target_AM[[#This Row],[NIPNAS]],Target_CC[],COLUMN(BZ$2)+9,0)</f>
        <v>0</v>
      </c>
      <c r="CO66" s="22">
        <f>Target_AM[[#This Row],[PROPORSI]]*VLOOKUP(Target_AM[[#This Row],[NIPNAS]],Target_CC[],COLUMN(CA$2)+9,0)</f>
        <v>295000</v>
      </c>
      <c r="CP66" s="22">
        <f>Target_AM[[#This Row],[PROPORSI]]*VLOOKUP(Target_AM[[#This Row],[NIPNAS]],Target_CC[],COLUMN(CB$2)+9,0)</f>
        <v>295000</v>
      </c>
      <c r="CQ66" s="22">
        <f>Target_AM[[#This Row],[PROPORSI]]*VLOOKUP(Target_AM[[#This Row],[NIPNAS]],Target_CC[],COLUMN(CC$2)+9,0)</f>
        <v>295000</v>
      </c>
      <c r="CR66" s="22">
        <f>Target_AM[[#This Row],[PROPORSI]]*VLOOKUP(Target_AM[[#This Row],[NIPNAS]],Target_CC[],COLUMN(CD$2)+9,0)</f>
        <v>295000</v>
      </c>
      <c r="CS66" s="22">
        <f>Target_AM[[#This Row],[PROPORSI]]*VLOOKUP(Target_AM[[#This Row],[NIPNAS]],Target_CC[],COLUMN(CE$2)+9,0)</f>
        <v>295000</v>
      </c>
      <c r="CT66" s="22">
        <f>Target_AM[[#This Row],[PROPORSI]]*VLOOKUP(Target_AM[[#This Row],[NIPNAS]],Target_CC[],COLUMN(CF$2)+9,0)</f>
        <v>295000</v>
      </c>
      <c r="CU66" s="22">
        <f>Target_AM[[#This Row],[PROPORSI]]*VLOOKUP(Target_AM[[#This Row],[NIPNAS]],Target_CC[],COLUMN(CG$2)+9,0)</f>
        <v>295000</v>
      </c>
      <c r="CV66" s="22">
        <f>Target_AM[[#This Row],[PROPORSI]]*VLOOKUP(Target_AM[[#This Row],[NIPNAS]],Target_CC[],COLUMN(CH$2)+9,0)</f>
        <v>295000</v>
      </c>
      <c r="CW66" s="22">
        <f>Target_AM[[#This Row],[PROPORSI]]*VLOOKUP(Target_AM[[#This Row],[NIPNAS]],Target_CC[],COLUMN(CI$2)+9,0)</f>
        <v>295000</v>
      </c>
      <c r="CX66" s="22">
        <f>Target_AM[[#This Row],[PROPORSI]]*VLOOKUP(Target_AM[[#This Row],[NIPNAS]],Target_CC[],COLUMN(CJ$2)+9,0)</f>
        <v>295000</v>
      </c>
      <c r="CY66" s="22">
        <f>Target_AM[[#This Row],[PROPORSI]]*VLOOKUP(Target_AM[[#This Row],[NIPNAS]],Target_CC[],COLUMN(CK$2)+9,0)</f>
        <v>295000</v>
      </c>
      <c r="CZ66" s="22">
        <f>Target_AM[[#This Row],[PROPORSI]]*VLOOKUP(Target_AM[[#This Row],[NIPNAS]],Target_CC[],COLUMN(CL$2)+9,0)</f>
        <v>295000</v>
      </c>
      <c r="DA66" s="22">
        <f>Target_AM[[#This Row],[PROPORSI]]*VLOOKUP(Target_AM[[#This Row],[NIPNAS]],Target_CC[],COLUMN(CM$2)+9,0)</f>
        <v>3540000</v>
      </c>
      <c r="DB66" s="22">
        <f>Target_AM[[#This Row],[PROPORSI]]*VLOOKUP(Target_AM[[#This Row],[NIPNAS]],Target_CC[],COLUMN(CN$2)+9,0)</f>
        <v>0</v>
      </c>
      <c r="DC66" s="22">
        <f>Target_AM[[#This Row],[PROPORSI]]*VLOOKUP(Target_AM[[#This Row],[NIPNAS]],Target_CC[],COLUMN(CO$2)+9,0)</f>
        <v>0</v>
      </c>
      <c r="DD66" s="22">
        <f>Target_AM[[#This Row],[PROPORSI]]*VLOOKUP(Target_AM[[#This Row],[NIPNAS]],Target_CC[],COLUMN(CP$2)+9,0)</f>
        <v>0</v>
      </c>
      <c r="DE66" s="22">
        <f>Target_AM[[#This Row],[PROPORSI]]*VLOOKUP(Target_AM[[#This Row],[NIPNAS]],Target_CC[],COLUMN(CQ$2)+9,0)</f>
        <v>0</v>
      </c>
      <c r="DF66" s="22">
        <f>Target_AM[[#This Row],[PROPORSI]]*VLOOKUP(Target_AM[[#This Row],[NIPNAS]],Target_CC[],COLUMN(CR$2)+9,0)</f>
        <v>0</v>
      </c>
      <c r="DG66" s="22">
        <f>Target_AM[[#This Row],[PROPORSI]]*VLOOKUP(Target_AM[[#This Row],[NIPNAS]],Target_CC[],COLUMN(CS$2)+9,0)</f>
        <v>0</v>
      </c>
      <c r="DH66" s="22">
        <f>Target_AM[[#This Row],[PROPORSI]]*VLOOKUP(Target_AM[[#This Row],[NIPNAS]],Target_CC[],COLUMN(CT$2)+9,0)</f>
        <v>0</v>
      </c>
      <c r="DI66" s="22">
        <f>Target_AM[[#This Row],[PROPORSI]]*VLOOKUP(Target_AM[[#This Row],[NIPNAS]],Target_CC[],COLUMN(CU$2)+9,0)</f>
        <v>0</v>
      </c>
      <c r="DJ66" s="22">
        <f>Target_AM[[#This Row],[PROPORSI]]*VLOOKUP(Target_AM[[#This Row],[NIPNAS]],Target_CC[],COLUMN(CV$2)+9,0)</f>
        <v>0</v>
      </c>
      <c r="DK66" s="22">
        <f>Target_AM[[#This Row],[PROPORSI]]*VLOOKUP(Target_AM[[#This Row],[NIPNAS]],Target_CC[],COLUMN(CW$2)+9,0)</f>
        <v>0</v>
      </c>
      <c r="DL66" s="22">
        <f>Target_AM[[#This Row],[PROPORSI]]*VLOOKUP(Target_AM[[#This Row],[NIPNAS]],Target_CC[],COLUMN(CX$2)+9,0)</f>
        <v>0</v>
      </c>
      <c r="DM66" s="22">
        <f>Target_AM[[#This Row],[PROPORSI]]*VLOOKUP(Target_AM[[#This Row],[NIPNAS]],Target_CC[],COLUMN(CY$2)+9,0)</f>
        <v>0</v>
      </c>
      <c r="DN66" s="22">
        <f>Target_AM[[#This Row],[PROPORSI]]*VLOOKUP(Target_AM[[#This Row],[NIPNAS]],Target_CC[],COLUMN(CZ$2)+9,0)</f>
        <v>0</v>
      </c>
      <c r="DO66" s="22">
        <f>Target_AM[[#This Row],[PROPORSI]]*VLOOKUP(Target_AM[[#This Row],[NIPNAS]],Target_CC[],COLUMN(DA$2)+9,0)</f>
        <v>0</v>
      </c>
      <c r="DP66" s="22">
        <f>Target_AM[[#This Row],[PROPORSI]]*VLOOKUP(Target_AM[[#This Row],[NIPNAS]],Target_CC[],COLUMN(DB$2)+9,0)</f>
        <v>0</v>
      </c>
      <c r="DQ66" s="22">
        <f>Target_AM[[#This Row],[PROPORSI]]*VLOOKUP(Target_AM[[#This Row],[NIPNAS]],Target_CC[],COLUMN(DC$2)+9,0)</f>
        <v>0</v>
      </c>
      <c r="DR66" s="22">
        <f>Target_AM[[#This Row],[PROPORSI]]*VLOOKUP(Target_AM[[#This Row],[NIPNAS]],Target_CC[],COLUMN(DD$2)+9,0)</f>
        <v>0</v>
      </c>
      <c r="DS66" s="22">
        <f>Target_AM[[#This Row],[PROPORSI]]*VLOOKUP(Target_AM[[#This Row],[NIPNAS]],Target_CC[],COLUMN(DE$2)+9,0)</f>
        <v>0</v>
      </c>
      <c r="DT66" s="22">
        <f>Target_AM[[#This Row],[PROPORSI]]*VLOOKUP(Target_AM[[#This Row],[NIPNAS]],Target_CC[],COLUMN(DF$2)+9,0)</f>
        <v>0</v>
      </c>
      <c r="DU66" s="22">
        <f>Target_AM[[#This Row],[PROPORSI]]*VLOOKUP(Target_AM[[#This Row],[NIPNAS]],Target_CC[],COLUMN(DG$2)+9,0)</f>
        <v>0</v>
      </c>
      <c r="DV66" s="22">
        <f>Target_AM[[#This Row],[PROPORSI]]*VLOOKUP(Target_AM[[#This Row],[NIPNAS]],Target_CC[],COLUMN(DH$2)+9,0)</f>
        <v>0</v>
      </c>
      <c r="DW66" s="22">
        <f>Target_AM[[#This Row],[PROPORSI]]*VLOOKUP(Target_AM[[#This Row],[NIPNAS]],Target_CC[],COLUMN(DI$2)+9,0)</f>
        <v>0</v>
      </c>
      <c r="DX66" s="22">
        <f>Target_AM[[#This Row],[PROPORSI]]*VLOOKUP(Target_AM[[#This Row],[NIPNAS]],Target_CC[],COLUMN(DJ$2)+9,0)</f>
        <v>0</v>
      </c>
      <c r="DY66" s="22">
        <f>Target_AM[[#This Row],[PROPORSI]]*VLOOKUP(Target_AM[[#This Row],[NIPNAS]],Target_CC[],COLUMN(DK$2)+9,0)</f>
        <v>0</v>
      </c>
      <c r="DZ66" s="22">
        <f>Target_AM[[#This Row],[PROPORSI]]*VLOOKUP(Target_AM[[#This Row],[NIPNAS]],Target_CC[],COLUMN(DL$2)+9,0)</f>
        <v>0</v>
      </c>
      <c r="EA66" s="22">
        <f>Target_AM[[#This Row],[PROPORSI]]*VLOOKUP(Target_AM[[#This Row],[NIPNAS]],Target_CC[],COLUMN(DM$2)+9,0)</f>
        <v>0</v>
      </c>
    </row>
    <row r="67" spans="2:131" x14ac:dyDescent="0.3">
      <c r="B67">
        <v>402370</v>
      </c>
      <c r="C67" t="s">
        <v>990</v>
      </c>
      <c r="D67">
        <v>0.5</v>
      </c>
      <c r="E67" s="8">
        <v>45658</v>
      </c>
      <c r="F67">
        <v>4658485</v>
      </c>
      <c r="G67" t="s">
        <v>938</v>
      </c>
      <c r="J67" t="s">
        <v>888</v>
      </c>
      <c r="K67" t="s">
        <v>23</v>
      </c>
      <c r="L67" t="s">
        <v>159</v>
      </c>
      <c r="M67" t="s">
        <v>18</v>
      </c>
      <c r="N67" s="23">
        <f>Target_AM[[#This Row],[PROPORSI]]*VLOOKUP(Target_AM[[#This Row],[NIPNAS]],Target_CC[],9,0)</f>
        <v>1250000001</v>
      </c>
      <c r="O67" s="22">
        <f>Target_AM[[#This Row],[PROPORSI]]*VLOOKUP(Target_AM[[#This Row],[NIPNAS]],Target_CC[],COLUMN(A$2)+9,0)</f>
        <v>8547990</v>
      </c>
      <c r="P67" s="22">
        <f>Target_AM[[#This Row],[PROPORSI]]*VLOOKUP(Target_AM[[#This Row],[NIPNAS]],Target_CC[],COLUMN(B$2)+9,0)</f>
        <v>15680491</v>
      </c>
      <c r="Q67" s="22">
        <f>Target_AM[[#This Row],[PROPORSI]]*VLOOKUP(Target_AM[[#This Row],[NIPNAS]],Target_CC[],COLUMN(C$2)+9,0)</f>
        <v>14732691</v>
      </c>
      <c r="R67" s="22">
        <f>Target_AM[[#This Row],[PROPORSI]]*VLOOKUP(Target_AM[[#This Row],[NIPNAS]],Target_CC[],COLUMN(D$2)+9,0)</f>
        <v>12800536</v>
      </c>
      <c r="S67" s="22">
        <f>Target_AM[[#This Row],[PROPORSI]]*VLOOKUP(Target_AM[[#This Row],[NIPNAS]],Target_CC[],COLUMN(E$2)+9,0)</f>
        <v>12923136</v>
      </c>
      <c r="T67" s="22">
        <f>Target_AM[[#This Row],[PROPORSI]]*VLOOKUP(Target_AM[[#This Row],[NIPNAS]],Target_CC[],COLUMN(F$2)+9,0)</f>
        <v>12980506</v>
      </c>
      <c r="U67" s="22">
        <f>Target_AM[[#This Row],[PROPORSI]]*VLOOKUP(Target_AM[[#This Row],[NIPNAS]],Target_CC[],COLUMN(G$2)+9,0)</f>
        <v>14301721</v>
      </c>
      <c r="V67" s="22">
        <f>Target_AM[[#This Row],[PROPORSI]]*VLOOKUP(Target_AM[[#This Row],[NIPNAS]],Target_CC[],COLUMN(H$2)+9,0)</f>
        <v>14168630</v>
      </c>
      <c r="W67" s="22">
        <f>Target_AM[[#This Row],[PROPORSI]]*VLOOKUP(Target_AM[[#This Row],[NIPNAS]],Target_CC[],COLUMN(I$2)+9,0)</f>
        <v>14164345</v>
      </c>
      <c r="X67" s="22">
        <f>Target_AM[[#This Row],[PROPORSI]]*VLOOKUP(Target_AM[[#This Row],[NIPNAS]],Target_CC[],COLUMN(J$2)+9,0)</f>
        <v>14279842</v>
      </c>
      <c r="Y67" s="22">
        <f>Target_AM[[#This Row],[PROPORSI]]*VLOOKUP(Target_AM[[#This Row],[NIPNAS]],Target_CC[],COLUMN(K$2)+9,0)</f>
        <v>14095930</v>
      </c>
      <c r="Z67" s="22">
        <f>Target_AM[[#This Row],[PROPORSI]]*VLOOKUP(Target_AM[[#This Row],[NIPNAS]],Target_CC[],COLUMN(L$2)+9,0)</f>
        <v>14095781</v>
      </c>
      <c r="AA67" s="22">
        <f>Target_AM[[#This Row],[PROPORSI]]*VLOOKUP(Target_AM[[#This Row],[NIPNAS]],Target_CC[],COLUMN(M$2)+9,0)</f>
        <v>162771600</v>
      </c>
      <c r="AB67" s="22">
        <f>Target_AM[[#This Row],[PROPORSI]]*VLOOKUP(Target_AM[[#This Row],[NIPNAS]],Target_CC[],COLUMN(N$2)+9,0)</f>
        <v>24481644</v>
      </c>
      <c r="AC67" s="22">
        <f>Target_AM[[#This Row],[PROPORSI]]*VLOOKUP(Target_AM[[#This Row],[NIPNAS]],Target_CC[],COLUMN(O$2)+9,0)</f>
        <v>44909296</v>
      </c>
      <c r="AD67" s="22">
        <f>Target_AM[[#This Row],[PROPORSI]]*VLOOKUP(Target_AM[[#This Row],[NIPNAS]],Target_CC[],COLUMN(P$2)+9,0)</f>
        <v>42194776</v>
      </c>
      <c r="AE67" s="22">
        <f>Target_AM[[#This Row],[PROPORSI]]*VLOOKUP(Target_AM[[#This Row],[NIPNAS]],Target_CC[],COLUMN(Q$2)+9,0)</f>
        <v>36661037</v>
      </c>
      <c r="AF67" s="22">
        <f>Target_AM[[#This Row],[PROPORSI]]*VLOOKUP(Target_AM[[#This Row],[NIPNAS]],Target_CC[],COLUMN(R$2)+9,0)</f>
        <v>37012167</v>
      </c>
      <c r="AG67" s="22">
        <f>Target_AM[[#This Row],[PROPORSI]]*VLOOKUP(Target_AM[[#This Row],[NIPNAS]],Target_CC[],COLUMN(S$2)+9,0)</f>
        <v>37176477</v>
      </c>
      <c r="AH67" s="22">
        <f>Target_AM[[#This Row],[PROPORSI]]*VLOOKUP(Target_AM[[#This Row],[NIPNAS]],Target_CC[],COLUMN(T$2)+9,0)</f>
        <v>40960466</v>
      </c>
      <c r="AI67" s="22">
        <f>Target_AM[[#This Row],[PROPORSI]]*VLOOKUP(Target_AM[[#This Row],[NIPNAS]],Target_CC[],COLUMN(U$2)+9,0)</f>
        <v>40579290</v>
      </c>
      <c r="AJ67" s="22">
        <f>Target_AM[[#This Row],[PROPORSI]]*VLOOKUP(Target_AM[[#This Row],[NIPNAS]],Target_CC[],COLUMN(V$2)+9,0)</f>
        <v>40567017</v>
      </c>
      <c r="AK67" s="22">
        <f>Target_AM[[#This Row],[PROPORSI]]*VLOOKUP(Target_AM[[#This Row],[NIPNAS]],Target_CC[],COLUMN(W$2)+9,0)</f>
        <v>40897805</v>
      </c>
      <c r="AL67" s="22">
        <f>Target_AM[[#This Row],[PROPORSI]]*VLOOKUP(Target_AM[[#This Row],[NIPNAS]],Target_CC[],COLUMN(X$2)+9,0)</f>
        <v>40371077</v>
      </c>
      <c r="AM67" s="22">
        <f>Target_AM[[#This Row],[PROPORSI]]*VLOOKUP(Target_AM[[#This Row],[NIPNAS]],Target_CC[],COLUMN(Y$2)+9,0)</f>
        <v>40370649</v>
      </c>
      <c r="AN67" s="22">
        <f>Target_AM[[#This Row],[PROPORSI]]*VLOOKUP(Target_AM[[#This Row],[NIPNAS]],Target_CC[],COLUMN(Z$2)+9,0)</f>
        <v>466181700</v>
      </c>
      <c r="AO67" s="22">
        <f>Target_AM[[#This Row],[PROPORSI]]*VLOOKUP(Target_AM[[#This Row],[NIPNAS]],Target_CC[],COLUMN(AA$2)+9,0)</f>
        <v>33029634</v>
      </c>
      <c r="AP67" s="22">
        <f>Target_AM[[#This Row],[PROPORSI]]*VLOOKUP(Target_AM[[#This Row],[NIPNAS]],Target_CC[],COLUMN(AB$2)+9,0)</f>
        <v>60589787</v>
      </c>
      <c r="AQ67" s="22">
        <f>Target_AM[[#This Row],[PROPORSI]]*VLOOKUP(Target_AM[[#This Row],[NIPNAS]],Target_CC[],COLUMN(AC$2)+9,0)</f>
        <v>56927467</v>
      </c>
      <c r="AR67" s="22">
        <f>Target_AM[[#This Row],[PROPORSI]]*VLOOKUP(Target_AM[[#This Row],[NIPNAS]],Target_CC[],COLUMN(AD$2)+9,0)</f>
        <v>49461573</v>
      </c>
      <c r="AS67" s="22">
        <f>Target_AM[[#This Row],[PROPORSI]]*VLOOKUP(Target_AM[[#This Row],[NIPNAS]],Target_CC[],COLUMN(AE$2)+9,0)</f>
        <v>49935303</v>
      </c>
      <c r="AT67" s="22">
        <f>Target_AM[[#This Row],[PROPORSI]]*VLOOKUP(Target_AM[[#This Row],[NIPNAS]],Target_CC[],COLUMN(AF$2)+9,0)</f>
        <v>50156983</v>
      </c>
      <c r="AU67" s="22">
        <f>Target_AM[[#This Row],[PROPORSI]]*VLOOKUP(Target_AM[[#This Row],[NIPNAS]],Target_CC[],COLUMN(AG$2)+9,0)</f>
        <v>55262187</v>
      </c>
      <c r="AV67" s="22">
        <f>Target_AM[[#This Row],[PROPORSI]]*VLOOKUP(Target_AM[[#This Row],[NIPNAS]],Target_CC[],COLUMN(AH$2)+9,0)</f>
        <v>54747920</v>
      </c>
      <c r="AW67" s="22">
        <f>Target_AM[[#This Row],[PROPORSI]]*VLOOKUP(Target_AM[[#This Row],[NIPNAS]],Target_CC[],COLUMN(AI$2)+9,0)</f>
        <v>54731362</v>
      </c>
      <c r="AX67" s="22">
        <f>Target_AM[[#This Row],[PROPORSI]]*VLOOKUP(Target_AM[[#This Row],[NIPNAS]],Target_CC[],COLUMN(AJ$2)+9,0)</f>
        <v>55177647</v>
      </c>
      <c r="AY67" s="22">
        <f>Target_AM[[#This Row],[PROPORSI]]*VLOOKUP(Target_AM[[#This Row],[NIPNAS]],Target_CC[],COLUMN(AK$2)+9,0)</f>
        <v>54467008</v>
      </c>
      <c r="AZ67" s="22">
        <f>Target_AM[[#This Row],[PROPORSI]]*VLOOKUP(Target_AM[[#This Row],[NIPNAS]],Target_CC[],COLUMN(AL$2)+9,0)</f>
        <v>54466429</v>
      </c>
      <c r="BA67" s="22">
        <f>Target_AM[[#This Row],[PROPORSI]]*VLOOKUP(Target_AM[[#This Row],[NIPNAS]],Target_CC[],COLUMN(AM$2)+9,0)</f>
        <v>628953300</v>
      </c>
      <c r="BB67" s="22">
        <f>Target_AM[[#This Row],[PROPORSI]]*VLOOKUP(Target_AM[[#This Row],[NIPNAS]],Target_CC[],COLUMN(AN$2)+9,0)</f>
        <v>398432</v>
      </c>
      <c r="BC67" s="22">
        <f>Target_AM[[#This Row],[PROPORSI]]*VLOOKUP(Target_AM[[#This Row],[NIPNAS]],Target_CC[],COLUMN(AO$2)+9,0)</f>
        <v>400135</v>
      </c>
      <c r="BD67" s="22">
        <f>Target_AM[[#This Row],[PROPORSI]]*VLOOKUP(Target_AM[[#This Row],[NIPNAS]],Target_CC[],COLUMN(AP$2)+9,0)</f>
        <v>398192</v>
      </c>
      <c r="BE67" s="22">
        <f>Target_AM[[#This Row],[PROPORSI]]*VLOOKUP(Target_AM[[#This Row],[NIPNAS]],Target_CC[],COLUMN(AQ$2)+9,0)</f>
        <v>393186</v>
      </c>
      <c r="BF67" s="22">
        <f>Target_AM[[#This Row],[PROPORSI]]*VLOOKUP(Target_AM[[#This Row],[NIPNAS]],Target_CC[],COLUMN(AR$2)+9,0)</f>
        <v>396968</v>
      </c>
      <c r="BG67" s="22">
        <f>Target_AM[[#This Row],[PROPORSI]]*VLOOKUP(Target_AM[[#This Row],[NIPNAS]],Target_CC[],COLUMN(AS$2)+9,0)</f>
        <v>398737</v>
      </c>
      <c r="BH67" s="22">
        <f>Target_AM[[#This Row],[PROPORSI]]*VLOOKUP(Target_AM[[#This Row],[NIPNAS]],Target_CC[],COLUMN(AT$2)+9,0)</f>
        <v>439346</v>
      </c>
      <c r="BI67" s="22">
        <f>Target_AM[[#This Row],[PROPORSI]]*VLOOKUP(Target_AM[[#This Row],[NIPNAS]],Target_CC[],COLUMN(AU$2)+9,0)</f>
        <v>435241</v>
      </c>
      <c r="BJ67" s="22">
        <f>Target_AM[[#This Row],[PROPORSI]]*VLOOKUP(Target_AM[[#This Row],[NIPNAS]],Target_CC[],COLUMN(AV$2)+9,0)</f>
        <v>435108</v>
      </c>
      <c r="BK67" s="22">
        <f>Target_AM[[#This Row],[PROPORSI]]*VLOOKUP(Target_AM[[#This Row],[NIPNAS]],Target_CC[],COLUMN(AW$2)+9,0)</f>
        <v>438666</v>
      </c>
      <c r="BL67" s="22">
        <f>Target_AM[[#This Row],[PROPORSI]]*VLOOKUP(Target_AM[[#This Row],[NIPNAS]],Target_CC[],COLUMN(AX$2)+9,0)</f>
        <v>432997</v>
      </c>
      <c r="BM67" s="22">
        <f>Target_AM[[#This Row],[PROPORSI]]*VLOOKUP(Target_AM[[#This Row],[NIPNAS]],Target_CC[],COLUMN(AY$2)+9,0)</f>
        <v>432992</v>
      </c>
      <c r="BN67" s="22">
        <f>Target_AM[[#This Row],[PROPORSI]]*VLOOKUP(Target_AM[[#This Row],[NIPNAS]],Target_CC[],COLUMN(AZ$2)+9,0)</f>
        <v>5000000</v>
      </c>
      <c r="BO67" s="22">
        <f>Target_AM[[#This Row],[PROPORSI]]*VLOOKUP(Target_AM[[#This Row],[NIPNAS]],Target_CC[],COLUMN(BA$2)+9,0)</f>
        <v>13430000</v>
      </c>
      <c r="BP67" s="22">
        <f>Target_AM[[#This Row],[PROPORSI]]*VLOOKUP(Target_AM[[#This Row],[NIPNAS]],Target_CC[],COLUMN(BB$2)+9,0)</f>
        <v>13430000</v>
      </c>
      <c r="BQ67" s="22">
        <f>Target_AM[[#This Row],[PROPORSI]]*VLOOKUP(Target_AM[[#This Row],[NIPNAS]],Target_CC[],COLUMN(BC$2)+9,0)</f>
        <v>13430000</v>
      </c>
      <c r="BR67" s="22">
        <f>Target_AM[[#This Row],[PROPORSI]]*VLOOKUP(Target_AM[[#This Row],[NIPNAS]],Target_CC[],COLUMN(BD$2)+9,0)</f>
        <v>12758500</v>
      </c>
      <c r="BS67" s="22">
        <f>Target_AM[[#This Row],[PROPORSI]]*VLOOKUP(Target_AM[[#This Row],[NIPNAS]],Target_CC[],COLUMN(BE$2)+9,0)</f>
        <v>12758500</v>
      </c>
      <c r="BT67" s="22">
        <f>Target_AM[[#This Row],[PROPORSI]]*VLOOKUP(Target_AM[[#This Row],[NIPNAS]],Target_CC[],COLUMN(BF$2)+9,0)</f>
        <v>12758500</v>
      </c>
      <c r="BU67" s="22">
        <f>Target_AM[[#This Row],[PROPORSI]]*VLOOKUP(Target_AM[[#This Row],[NIPNAS]],Target_CC[],COLUMN(BG$2)+9,0)</f>
        <v>12758500</v>
      </c>
      <c r="BV67" s="22">
        <f>Target_AM[[#This Row],[PROPORSI]]*VLOOKUP(Target_AM[[#This Row],[NIPNAS]],Target_CC[],COLUMN(BH$2)+9,0)</f>
        <v>12758500</v>
      </c>
      <c r="BW67" s="22">
        <f>Target_AM[[#This Row],[PROPORSI]]*VLOOKUP(Target_AM[[#This Row],[NIPNAS]],Target_CC[],COLUMN(BI$2)+9,0)</f>
        <v>12758500</v>
      </c>
      <c r="BX67" s="22">
        <f>Target_AM[[#This Row],[PROPORSI]]*VLOOKUP(Target_AM[[#This Row],[NIPNAS]],Target_CC[],COLUMN(BJ$2)+9,0)</f>
        <v>12758500</v>
      </c>
      <c r="BY67" s="22">
        <f>Target_AM[[#This Row],[PROPORSI]]*VLOOKUP(Target_AM[[#This Row],[NIPNAS]],Target_CC[],COLUMN(BK$2)+9,0)</f>
        <v>12758500</v>
      </c>
      <c r="BZ67" s="22">
        <f>Target_AM[[#This Row],[PROPORSI]]*VLOOKUP(Target_AM[[#This Row],[NIPNAS]],Target_CC[],COLUMN(BL$2)+9,0)</f>
        <v>12758500</v>
      </c>
      <c r="CA67" s="22">
        <f>Target_AM[[#This Row],[PROPORSI]]*VLOOKUP(Target_AM[[#This Row],[NIPNAS]],Target_CC[],COLUMN(BM$2)+9,0)</f>
        <v>155116500</v>
      </c>
      <c r="CB67" s="22">
        <f>Target_AM[[#This Row],[PROPORSI]]*VLOOKUP(Target_AM[[#This Row],[NIPNAS]],Target_CC[],COLUMN(BN$2)+9,0)</f>
        <v>13430000</v>
      </c>
      <c r="CC67" s="22">
        <f>Target_AM[[#This Row],[PROPORSI]]*VLOOKUP(Target_AM[[#This Row],[NIPNAS]],Target_CC[],COLUMN(BO$2)+9,0)</f>
        <v>13430000</v>
      </c>
      <c r="CD67" s="22">
        <f>Target_AM[[#This Row],[PROPORSI]]*VLOOKUP(Target_AM[[#This Row],[NIPNAS]],Target_CC[],COLUMN(BP$2)+9,0)</f>
        <v>13430000</v>
      </c>
      <c r="CE67" s="22">
        <f>Target_AM[[#This Row],[PROPORSI]]*VLOOKUP(Target_AM[[#This Row],[NIPNAS]],Target_CC[],COLUMN(BQ$2)+9,0)</f>
        <v>12758500</v>
      </c>
      <c r="CF67" s="22">
        <f>Target_AM[[#This Row],[PROPORSI]]*VLOOKUP(Target_AM[[#This Row],[NIPNAS]],Target_CC[],COLUMN(BR$2)+9,0)</f>
        <v>12758500</v>
      </c>
      <c r="CG67" s="22">
        <f>Target_AM[[#This Row],[PROPORSI]]*VLOOKUP(Target_AM[[#This Row],[NIPNAS]],Target_CC[],COLUMN(BS$2)+9,0)</f>
        <v>12758500</v>
      </c>
      <c r="CH67" s="22">
        <f>Target_AM[[#This Row],[PROPORSI]]*VLOOKUP(Target_AM[[#This Row],[NIPNAS]],Target_CC[],COLUMN(BT$2)+9,0)</f>
        <v>12758500</v>
      </c>
      <c r="CI67" s="22">
        <f>Target_AM[[#This Row],[PROPORSI]]*VLOOKUP(Target_AM[[#This Row],[NIPNAS]],Target_CC[],COLUMN(BU$2)+9,0)</f>
        <v>12758500</v>
      </c>
      <c r="CJ67" s="22">
        <f>Target_AM[[#This Row],[PROPORSI]]*VLOOKUP(Target_AM[[#This Row],[NIPNAS]],Target_CC[],COLUMN(BV$2)+9,0)</f>
        <v>12758500</v>
      </c>
      <c r="CK67" s="22">
        <f>Target_AM[[#This Row],[PROPORSI]]*VLOOKUP(Target_AM[[#This Row],[NIPNAS]],Target_CC[],COLUMN(BW$2)+9,0)</f>
        <v>12758500</v>
      </c>
      <c r="CL67" s="22">
        <f>Target_AM[[#This Row],[PROPORSI]]*VLOOKUP(Target_AM[[#This Row],[NIPNAS]],Target_CC[],COLUMN(BX$2)+9,0)</f>
        <v>12758500</v>
      </c>
      <c r="CM67" s="22">
        <f>Target_AM[[#This Row],[PROPORSI]]*VLOOKUP(Target_AM[[#This Row],[NIPNAS]],Target_CC[],COLUMN(BY$2)+9,0)</f>
        <v>12758500</v>
      </c>
      <c r="CN67" s="22">
        <f>Target_AM[[#This Row],[PROPORSI]]*VLOOKUP(Target_AM[[#This Row],[NIPNAS]],Target_CC[],COLUMN(BZ$2)+9,0)</f>
        <v>155116500</v>
      </c>
      <c r="CO67" s="22">
        <f>Target_AM[[#This Row],[PROPORSI]]*VLOOKUP(Target_AM[[#This Row],[NIPNAS]],Target_CC[],COLUMN(CA$2)+9,0)</f>
        <v>0</v>
      </c>
      <c r="CP67" s="22">
        <f>Target_AM[[#This Row],[PROPORSI]]*VLOOKUP(Target_AM[[#This Row],[NIPNAS]],Target_CC[],COLUMN(CB$2)+9,0)</f>
        <v>0</v>
      </c>
      <c r="CQ67" s="22">
        <f>Target_AM[[#This Row],[PROPORSI]]*VLOOKUP(Target_AM[[#This Row],[NIPNAS]],Target_CC[],COLUMN(CC$2)+9,0)</f>
        <v>0</v>
      </c>
      <c r="CR67" s="22">
        <f>Target_AM[[#This Row],[PROPORSI]]*VLOOKUP(Target_AM[[#This Row],[NIPNAS]],Target_CC[],COLUMN(CD$2)+9,0)</f>
        <v>0</v>
      </c>
      <c r="CS67" s="22">
        <f>Target_AM[[#This Row],[PROPORSI]]*VLOOKUP(Target_AM[[#This Row],[NIPNAS]],Target_CC[],COLUMN(CE$2)+9,0)</f>
        <v>0</v>
      </c>
      <c r="CT67" s="22">
        <f>Target_AM[[#This Row],[PROPORSI]]*VLOOKUP(Target_AM[[#This Row],[NIPNAS]],Target_CC[],COLUMN(CF$2)+9,0)</f>
        <v>0</v>
      </c>
      <c r="CU67" s="22">
        <f>Target_AM[[#This Row],[PROPORSI]]*VLOOKUP(Target_AM[[#This Row],[NIPNAS]],Target_CC[],COLUMN(CG$2)+9,0)</f>
        <v>0</v>
      </c>
      <c r="CV67" s="22">
        <f>Target_AM[[#This Row],[PROPORSI]]*VLOOKUP(Target_AM[[#This Row],[NIPNAS]],Target_CC[],COLUMN(CH$2)+9,0)</f>
        <v>0</v>
      </c>
      <c r="CW67" s="22">
        <f>Target_AM[[#This Row],[PROPORSI]]*VLOOKUP(Target_AM[[#This Row],[NIPNAS]],Target_CC[],COLUMN(CI$2)+9,0)</f>
        <v>0</v>
      </c>
      <c r="CX67" s="22">
        <f>Target_AM[[#This Row],[PROPORSI]]*VLOOKUP(Target_AM[[#This Row],[NIPNAS]],Target_CC[],COLUMN(CJ$2)+9,0)</f>
        <v>0</v>
      </c>
      <c r="CY67" s="22">
        <f>Target_AM[[#This Row],[PROPORSI]]*VLOOKUP(Target_AM[[#This Row],[NIPNAS]],Target_CC[],COLUMN(CK$2)+9,0)</f>
        <v>0</v>
      </c>
      <c r="CZ67" s="22">
        <f>Target_AM[[#This Row],[PROPORSI]]*VLOOKUP(Target_AM[[#This Row],[NIPNAS]],Target_CC[],COLUMN(CL$2)+9,0)</f>
        <v>0</v>
      </c>
      <c r="DA67" s="22">
        <f>Target_AM[[#This Row],[PROPORSI]]*VLOOKUP(Target_AM[[#This Row],[NIPNAS]],Target_CC[],COLUMN(CM$2)+9,0)</f>
        <v>0</v>
      </c>
      <c r="DB67" s="22">
        <f>Target_AM[[#This Row],[PROPORSI]]*VLOOKUP(Target_AM[[#This Row],[NIPNAS]],Target_CC[],COLUMN(CN$2)+9,0)</f>
        <v>0</v>
      </c>
      <c r="DC67" s="22">
        <f>Target_AM[[#This Row],[PROPORSI]]*VLOOKUP(Target_AM[[#This Row],[NIPNAS]],Target_CC[],COLUMN(CO$2)+9,0)</f>
        <v>0</v>
      </c>
      <c r="DD67" s="22">
        <f>Target_AM[[#This Row],[PROPORSI]]*VLOOKUP(Target_AM[[#This Row],[NIPNAS]],Target_CC[],COLUMN(CP$2)+9,0)</f>
        <v>0</v>
      </c>
      <c r="DE67" s="22">
        <f>Target_AM[[#This Row],[PROPORSI]]*VLOOKUP(Target_AM[[#This Row],[NIPNAS]],Target_CC[],COLUMN(CQ$2)+9,0)</f>
        <v>0</v>
      </c>
      <c r="DF67" s="22">
        <f>Target_AM[[#This Row],[PROPORSI]]*VLOOKUP(Target_AM[[#This Row],[NIPNAS]],Target_CC[],COLUMN(CR$2)+9,0)</f>
        <v>0</v>
      </c>
      <c r="DG67" s="22">
        <f>Target_AM[[#This Row],[PROPORSI]]*VLOOKUP(Target_AM[[#This Row],[NIPNAS]],Target_CC[],COLUMN(CS$2)+9,0)</f>
        <v>0</v>
      </c>
      <c r="DH67" s="22">
        <f>Target_AM[[#This Row],[PROPORSI]]*VLOOKUP(Target_AM[[#This Row],[NIPNAS]],Target_CC[],COLUMN(CT$2)+9,0)</f>
        <v>0</v>
      </c>
      <c r="DI67" s="22">
        <f>Target_AM[[#This Row],[PROPORSI]]*VLOOKUP(Target_AM[[#This Row],[NIPNAS]],Target_CC[],COLUMN(CU$2)+9,0)</f>
        <v>0</v>
      </c>
      <c r="DJ67" s="22">
        <f>Target_AM[[#This Row],[PROPORSI]]*VLOOKUP(Target_AM[[#This Row],[NIPNAS]],Target_CC[],COLUMN(CV$2)+9,0)</f>
        <v>0</v>
      </c>
      <c r="DK67" s="22">
        <f>Target_AM[[#This Row],[PROPORSI]]*VLOOKUP(Target_AM[[#This Row],[NIPNAS]],Target_CC[],COLUMN(CW$2)+9,0)</f>
        <v>0</v>
      </c>
      <c r="DL67" s="22">
        <f>Target_AM[[#This Row],[PROPORSI]]*VLOOKUP(Target_AM[[#This Row],[NIPNAS]],Target_CC[],COLUMN(CX$2)+9,0)</f>
        <v>0</v>
      </c>
      <c r="DM67" s="22">
        <f>Target_AM[[#This Row],[PROPORSI]]*VLOOKUP(Target_AM[[#This Row],[NIPNAS]],Target_CC[],COLUMN(CY$2)+9,0)</f>
        <v>0</v>
      </c>
      <c r="DN67" s="22">
        <f>Target_AM[[#This Row],[PROPORSI]]*VLOOKUP(Target_AM[[#This Row],[NIPNAS]],Target_CC[],COLUMN(CZ$2)+9,0)</f>
        <v>0</v>
      </c>
      <c r="DO67" s="22">
        <f>Target_AM[[#This Row],[PROPORSI]]*VLOOKUP(Target_AM[[#This Row],[NIPNAS]],Target_CC[],COLUMN(DA$2)+9,0)</f>
        <v>0</v>
      </c>
      <c r="DP67" s="22">
        <f>Target_AM[[#This Row],[PROPORSI]]*VLOOKUP(Target_AM[[#This Row],[NIPNAS]],Target_CC[],COLUMN(DB$2)+9,0)</f>
        <v>0</v>
      </c>
      <c r="DQ67" s="22">
        <f>Target_AM[[#This Row],[PROPORSI]]*VLOOKUP(Target_AM[[#This Row],[NIPNAS]],Target_CC[],COLUMN(DC$2)+9,0)</f>
        <v>0</v>
      </c>
      <c r="DR67" s="22">
        <f>Target_AM[[#This Row],[PROPORSI]]*VLOOKUP(Target_AM[[#This Row],[NIPNAS]],Target_CC[],COLUMN(DD$2)+9,0)</f>
        <v>0</v>
      </c>
      <c r="DS67" s="22">
        <f>Target_AM[[#This Row],[PROPORSI]]*VLOOKUP(Target_AM[[#This Row],[NIPNAS]],Target_CC[],COLUMN(DE$2)+9,0)</f>
        <v>0</v>
      </c>
      <c r="DT67" s="22">
        <f>Target_AM[[#This Row],[PROPORSI]]*VLOOKUP(Target_AM[[#This Row],[NIPNAS]],Target_CC[],COLUMN(DF$2)+9,0)</f>
        <v>0</v>
      </c>
      <c r="DU67" s="22">
        <f>Target_AM[[#This Row],[PROPORSI]]*VLOOKUP(Target_AM[[#This Row],[NIPNAS]],Target_CC[],COLUMN(DG$2)+9,0)</f>
        <v>0</v>
      </c>
      <c r="DV67" s="22">
        <f>Target_AM[[#This Row],[PROPORSI]]*VLOOKUP(Target_AM[[#This Row],[NIPNAS]],Target_CC[],COLUMN(DH$2)+9,0)</f>
        <v>0</v>
      </c>
      <c r="DW67" s="22">
        <f>Target_AM[[#This Row],[PROPORSI]]*VLOOKUP(Target_AM[[#This Row],[NIPNAS]],Target_CC[],COLUMN(DI$2)+9,0)</f>
        <v>0</v>
      </c>
      <c r="DX67" s="22">
        <f>Target_AM[[#This Row],[PROPORSI]]*VLOOKUP(Target_AM[[#This Row],[NIPNAS]],Target_CC[],COLUMN(DJ$2)+9,0)</f>
        <v>0</v>
      </c>
      <c r="DY67" s="22">
        <f>Target_AM[[#This Row],[PROPORSI]]*VLOOKUP(Target_AM[[#This Row],[NIPNAS]],Target_CC[],COLUMN(DK$2)+9,0)</f>
        <v>0</v>
      </c>
      <c r="DZ67" s="22">
        <f>Target_AM[[#This Row],[PROPORSI]]*VLOOKUP(Target_AM[[#This Row],[NIPNAS]],Target_CC[],COLUMN(DL$2)+9,0)</f>
        <v>0</v>
      </c>
      <c r="EA67" s="22">
        <f>Target_AM[[#This Row],[PROPORSI]]*VLOOKUP(Target_AM[[#This Row],[NIPNAS]],Target_CC[],COLUMN(DM$2)+9,0)</f>
        <v>0</v>
      </c>
    </row>
    <row r="68" spans="2:131" x14ac:dyDescent="0.3">
      <c r="B68">
        <v>404429</v>
      </c>
      <c r="C68" t="s">
        <v>1008</v>
      </c>
      <c r="D68">
        <v>1</v>
      </c>
      <c r="E68" s="8">
        <v>45658</v>
      </c>
      <c r="F68">
        <v>4659855</v>
      </c>
      <c r="G68" t="s">
        <v>973</v>
      </c>
      <c r="J68" t="s">
        <v>888</v>
      </c>
      <c r="K68" t="s">
        <v>25</v>
      </c>
      <c r="L68" t="s">
        <v>159</v>
      </c>
      <c r="M68" t="s">
        <v>18</v>
      </c>
      <c r="N68" s="23">
        <f>Target_AM[[#This Row],[PROPORSI]]*VLOOKUP(Target_AM[[#This Row],[NIPNAS]],Target_CC[],9,0)</f>
        <v>5668352786.5904837</v>
      </c>
      <c r="O68" s="22">
        <f>Target_AM[[#This Row],[PROPORSI]]*VLOOKUP(Target_AM[[#This Row],[NIPNAS]],Target_CC[],COLUMN(A$2)+9,0)</f>
        <v>261990950</v>
      </c>
      <c r="P68" s="22">
        <f>Target_AM[[#This Row],[PROPORSI]]*VLOOKUP(Target_AM[[#This Row],[NIPNAS]],Target_CC[],COLUMN(B$2)+9,0)</f>
        <v>480597996</v>
      </c>
      <c r="Q68" s="22">
        <f>Target_AM[[#This Row],[PROPORSI]]*VLOOKUP(Target_AM[[#This Row],[NIPNAS]],Target_CC[],COLUMN(C$2)+9,0)</f>
        <v>451548491</v>
      </c>
      <c r="R68" s="22">
        <f>Target_AM[[#This Row],[PROPORSI]]*VLOOKUP(Target_AM[[#This Row],[NIPNAS]],Target_CC[],COLUMN(D$2)+9,0)</f>
        <v>392329045</v>
      </c>
      <c r="S68" s="22">
        <f>Target_AM[[#This Row],[PROPORSI]]*VLOOKUP(Target_AM[[#This Row],[NIPNAS]],Target_CC[],COLUMN(E$2)+9,0)</f>
        <v>396086665</v>
      </c>
      <c r="T68" s="22">
        <f>Target_AM[[#This Row],[PROPORSI]]*VLOOKUP(Target_AM[[#This Row],[NIPNAS]],Target_CC[],COLUMN(F$2)+9,0)</f>
        <v>397845032</v>
      </c>
      <c r="U68" s="22">
        <f>Target_AM[[#This Row],[PROPORSI]]*VLOOKUP(Target_AM[[#This Row],[NIPNAS]],Target_CC[],COLUMN(G$2)+9,0)</f>
        <v>438339496</v>
      </c>
      <c r="V68" s="22">
        <f>Target_AM[[#This Row],[PROPORSI]]*VLOOKUP(Target_AM[[#This Row],[NIPNAS]],Target_CC[],COLUMN(H$2)+9,0)</f>
        <v>434260332</v>
      </c>
      <c r="W68" s="22">
        <f>Target_AM[[#This Row],[PROPORSI]]*VLOOKUP(Target_AM[[#This Row],[NIPNAS]],Target_CC[],COLUMN(I$2)+9,0)</f>
        <v>434128990</v>
      </c>
      <c r="X68" s="22">
        <f>Target_AM[[#This Row],[PROPORSI]]*VLOOKUP(Target_AM[[#This Row],[NIPNAS]],Target_CC[],COLUMN(J$2)+9,0)</f>
        <v>437668923</v>
      </c>
      <c r="Y68" s="22">
        <f>Target_AM[[#This Row],[PROPORSI]]*VLOOKUP(Target_AM[[#This Row],[NIPNAS]],Target_CC[],COLUMN(K$2)+9,0)</f>
        <v>432032133</v>
      </c>
      <c r="Z68" s="22">
        <f>Target_AM[[#This Row],[PROPORSI]]*VLOOKUP(Target_AM[[#This Row],[NIPNAS]],Target_CC[],COLUMN(L$2)+9,0)</f>
        <v>432027547</v>
      </c>
      <c r="AA68" s="22">
        <f>Target_AM[[#This Row],[PROPORSI]]*VLOOKUP(Target_AM[[#This Row],[NIPNAS]],Target_CC[],COLUMN(M$2)+9,0)</f>
        <v>4988855600</v>
      </c>
      <c r="AB68" s="22">
        <f>Target_AM[[#This Row],[PROPORSI]]*VLOOKUP(Target_AM[[#This Row],[NIPNAS]],Target_CC[],COLUMN(N$2)+9,0)</f>
        <v>32763394</v>
      </c>
      <c r="AC68" s="22">
        <f>Target_AM[[#This Row],[PROPORSI]]*VLOOKUP(Target_AM[[#This Row],[NIPNAS]],Target_CC[],COLUMN(O$2)+9,0)</f>
        <v>60101395</v>
      </c>
      <c r="AD68" s="22">
        <f>Target_AM[[#This Row],[PROPORSI]]*VLOOKUP(Target_AM[[#This Row],[NIPNAS]],Target_CC[],COLUMN(P$2)+9,0)</f>
        <v>56468596</v>
      </c>
      <c r="AE68" s="22">
        <f>Target_AM[[#This Row],[PROPORSI]]*VLOOKUP(Target_AM[[#This Row],[NIPNAS]],Target_CC[],COLUMN(Q$2)+9,0)</f>
        <v>49062882</v>
      </c>
      <c r="AF68" s="22">
        <f>Target_AM[[#This Row],[PROPORSI]]*VLOOKUP(Target_AM[[#This Row],[NIPNAS]],Target_CC[],COLUMN(R$2)+9,0)</f>
        <v>49532793</v>
      </c>
      <c r="AG68" s="22">
        <f>Target_AM[[#This Row],[PROPORSI]]*VLOOKUP(Target_AM[[#This Row],[NIPNAS]],Target_CC[],COLUMN(S$2)+9,0)</f>
        <v>49752686</v>
      </c>
      <c r="AH68" s="22">
        <f>Target_AM[[#This Row],[PROPORSI]]*VLOOKUP(Target_AM[[#This Row],[NIPNAS]],Target_CC[],COLUMN(T$2)+9,0)</f>
        <v>54816739</v>
      </c>
      <c r="AI68" s="22">
        <f>Target_AM[[#This Row],[PROPORSI]]*VLOOKUP(Target_AM[[#This Row],[NIPNAS]],Target_CC[],COLUMN(U$2)+9,0)</f>
        <v>54306618</v>
      </c>
      <c r="AJ68" s="22">
        <f>Target_AM[[#This Row],[PROPORSI]]*VLOOKUP(Target_AM[[#This Row],[NIPNAS]],Target_CC[],COLUMN(V$2)+9,0)</f>
        <v>54290193</v>
      </c>
      <c r="AK68" s="22">
        <f>Target_AM[[#This Row],[PROPORSI]]*VLOOKUP(Target_AM[[#This Row],[NIPNAS]],Target_CC[],COLUMN(W$2)+9,0)</f>
        <v>54732881</v>
      </c>
      <c r="AL68" s="22">
        <f>Target_AM[[#This Row],[PROPORSI]]*VLOOKUP(Target_AM[[#This Row],[NIPNAS]],Target_CC[],COLUMN(X$2)+9,0)</f>
        <v>54027969</v>
      </c>
      <c r="AM68" s="22">
        <f>Target_AM[[#This Row],[PROPORSI]]*VLOOKUP(Target_AM[[#This Row],[NIPNAS]],Target_CC[],COLUMN(Y$2)+9,0)</f>
        <v>54027396</v>
      </c>
      <c r="AN68" s="22">
        <f>Target_AM[[#This Row],[PROPORSI]]*VLOOKUP(Target_AM[[#This Row],[NIPNAS]],Target_CC[],COLUMN(Z$2)+9,0)</f>
        <v>623883542</v>
      </c>
      <c r="AO68" s="22">
        <f>Target_AM[[#This Row],[PROPORSI]]*VLOOKUP(Target_AM[[#This Row],[NIPNAS]],Target_CC[],COLUMN(AA$2)+9,0)</f>
        <v>294754344</v>
      </c>
      <c r="AP68" s="22">
        <f>Target_AM[[#This Row],[PROPORSI]]*VLOOKUP(Target_AM[[#This Row],[NIPNAS]],Target_CC[],COLUMN(AB$2)+9,0)</f>
        <v>540699391</v>
      </c>
      <c r="AQ68" s="22">
        <f>Target_AM[[#This Row],[PROPORSI]]*VLOOKUP(Target_AM[[#This Row],[NIPNAS]],Target_CC[],COLUMN(AC$2)+9,0)</f>
        <v>508017087</v>
      </c>
      <c r="AR68" s="22">
        <f>Target_AM[[#This Row],[PROPORSI]]*VLOOKUP(Target_AM[[#This Row],[NIPNAS]],Target_CC[],COLUMN(AD$2)+9,0)</f>
        <v>441391927</v>
      </c>
      <c r="AS68" s="22">
        <f>Target_AM[[#This Row],[PROPORSI]]*VLOOKUP(Target_AM[[#This Row],[NIPNAS]],Target_CC[],COLUMN(AE$2)+9,0)</f>
        <v>445619458</v>
      </c>
      <c r="AT68" s="22">
        <f>Target_AM[[#This Row],[PROPORSI]]*VLOOKUP(Target_AM[[#This Row],[NIPNAS]],Target_CC[],COLUMN(AF$2)+9,0)</f>
        <v>447597718</v>
      </c>
      <c r="AU68" s="22">
        <f>Target_AM[[#This Row],[PROPORSI]]*VLOOKUP(Target_AM[[#This Row],[NIPNAS]],Target_CC[],COLUMN(AG$2)+9,0)</f>
        <v>493156235</v>
      </c>
      <c r="AV68" s="22">
        <f>Target_AM[[#This Row],[PROPORSI]]*VLOOKUP(Target_AM[[#This Row],[NIPNAS]],Target_CC[],COLUMN(AH$2)+9,0)</f>
        <v>488566950</v>
      </c>
      <c r="AW68" s="22">
        <f>Target_AM[[#This Row],[PROPORSI]]*VLOOKUP(Target_AM[[#This Row],[NIPNAS]],Target_CC[],COLUMN(AI$2)+9,0)</f>
        <v>488419183</v>
      </c>
      <c r="AX68" s="22">
        <f>Target_AM[[#This Row],[PROPORSI]]*VLOOKUP(Target_AM[[#This Row],[NIPNAS]],Target_CC[],COLUMN(AJ$2)+9,0)</f>
        <v>492401804</v>
      </c>
      <c r="AY68" s="22">
        <f>Target_AM[[#This Row],[PROPORSI]]*VLOOKUP(Target_AM[[#This Row],[NIPNAS]],Target_CC[],COLUMN(AK$2)+9,0)</f>
        <v>486060102</v>
      </c>
      <c r="AZ68" s="22">
        <f>Target_AM[[#This Row],[PROPORSI]]*VLOOKUP(Target_AM[[#This Row],[NIPNAS]],Target_CC[],COLUMN(AL$2)+9,0)</f>
        <v>486054943</v>
      </c>
      <c r="BA68" s="22">
        <f>Target_AM[[#This Row],[PROPORSI]]*VLOOKUP(Target_AM[[#This Row],[NIPNAS]],Target_CC[],COLUMN(AM$2)+9,0)</f>
        <v>5612739142</v>
      </c>
      <c r="BB68" s="22">
        <f>Target_AM[[#This Row],[PROPORSI]]*VLOOKUP(Target_AM[[#This Row],[NIPNAS]],Target_CC[],COLUMN(AN$2)+9,0)</f>
        <v>796863</v>
      </c>
      <c r="BC68" s="22">
        <f>Target_AM[[#This Row],[PROPORSI]]*VLOOKUP(Target_AM[[#This Row],[NIPNAS]],Target_CC[],COLUMN(AO$2)+9,0)</f>
        <v>800270</v>
      </c>
      <c r="BD68" s="22">
        <f>Target_AM[[#This Row],[PROPORSI]]*VLOOKUP(Target_AM[[#This Row],[NIPNAS]],Target_CC[],COLUMN(AP$2)+9,0)</f>
        <v>796384</v>
      </c>
      <c r="BE68" s="22">
        <f>Target_AM[[#This Row],[PROPORSI]]*VLOOKUP(Target_AM[[#This Row],[NIPNAS]],Target_CC[],COLUMN(AQ$2)+9,0)</f>
        <v>786373</v>
      </c>
      <c r="BF68" s="22">
        <f>Target_AM[[#This Row],[PROPORSI]]*VLOOKUP(Target_AM[[#This Row],[NIPNAS]],Target_CC[],COLUMN(AR$2)+9,0)</f>
        <v>793936</v>
      </c>
      <c r="BG68" s="22">
        <f>Target_AM[[#This Row],[PROPORSI]]*VLOOKUP(Target_AM[[#This Row],[NIPNAS]],Target_CC[],COLUMN(AS$2)+9,0)</f>
        <v>797473</v>
      </c>
      <c r="BH68" s="22">
        <f>Target_AM[[#This Row],[PROPORSI]]*VLOOKUP(Target_AM[[#This Row],[NIPNAS]],Target_CC[],COLUMN(AT$2)+9,0)</f>
        <v>878692</v>
      </c>
      <c r="BI68" s="22">
        <f>Target_AM[[#This Row],[PROPORSI]]*VLOOKUP(Target_AM[[#This Row],[NIPNAS]],Target_CC[],COLUMN(AU$2)+9,0)</f>
        <v>870482</v>
      </c>
      <c r="BJ68" s="22">
        <f>Target_AM[[#This Row],[PROPORSI]]*VLOOKUP(Target_AM[[#This Row],[NIPNAS]],Target_CC[],COLUMN(AV$2)+9,0)</f>
        <v>870216</v>
      </c>
      <c r="BK68" s="22">
        <f>Target_AM[[#This Row],[PROPORSI]]*VLOOKUP(Target_AM[[#This Row],[NIPNAS]],Target_CC[],COLUMN(AW$2)+9,0)</f>
        <v>877333</v>
      </c>
      <c r="BL68" s="22">
        <f>Target_AM[[#This Row],[PROPORSI]]*VLOOKUP(Target_AM[[#This Row],[NIPNAS]],Target_CC[],COLUMN(AX$2)+9,0)</f>
        <v>865994</v>
      </c>
      <c r="BM68" s="22">
        <f>Target_AM[[#This Row],[PROPORSI]]*VLOOKUP(Target_AM[[#This Row],[NIPNAS]],Target_CC[],COLUMN(AY$2)+9,0)</f>
        <v>865985</v>
      </c>
      <c r="BN68" s="22">
        <f>Target_AM[[#This Row],[PROPORSI]]*VLOOKUP(Target_AM[[#This Row],[NIPNAS]],Target_CC[],COLUMN(AZ$2)+9,0)</f>
        <v>10000001</v>
      </c>
      <c r="BO68" s="22">
        <f>Target_AM[[#This Row],[PROPORSI]]*VLOOKUP(Target_AM[[#This Row],[NIPNAS]],Target_CC[],COLUMN(BA$2)+9,0)</f>
        <v>420866740</v>
      </c>
      <c r="BP68" s="22">
        <f>Target_AM[[#This Row],[PROPORSI]]*VLOOKUP(Target_AM[[#This Row],[NIPNAS]],Target_CC[],COLUMN(BB$2)+9,0)</f>
        <v>481216261</v>
      </c>
      <c r="BQ68" s="22">
        <f>Target_AM[[#This Row],[PROPORSI]]*VLOOKUP(Target_AM[[#This Row],[NIPNAS]],Target_CC[],COLUMN(BC$2)+9,0)</f>
        <v>457245282</v>
      </c>
      <c r="BR68" s="22">
        <f>Target_AM[[#This Row],[PROPORSI]]*VLOOKUP(Target_AM[[#This Row],[NIPNAS]],Target_CC[],COLUMN(BD$2)+9,0)</f>
        <v>435393831.79999995</v>
      </c>
      <c r="BS68" s="22">
        <f>Target_AM[[#This Row],[PROPORSI]]*VLOOKUP(Target_AM[[#This Row],[NIPNAS]],Target_CC[],COLUMN(BE$2)+9,0)</f>
        <v>435393831.79999995</v>
      </c>
      <c r="BT68" s="22">
        <f>Target_AM[[#This Row],[PROPORSI]]*VLOOKUP(Target_AM[[#This Row],[NIPNAS]],Target_CC[],COLUMN(BF$2)+9,0)</f>
        <v>435393831.79999995</v>
      </c>
      <c r="BU68" s="22">
        <f>Target_AM[[#This Row],[PROPORSI]]*VLOOKUP(Target_AM[[#This Row],[NIPNAS]],Target_CC[],COLUMN(BG$2)+9,0)</f>
        <v>435393831.79999995</v>
      </c>
      <c r="BV68" s="22">
        <f>Target_AM[[#This Row],[PROPORSI]]*VLOOKUP(Target_AM[[#This Row],[NIPNAS]],Target_CC[],COLUMN(BH$2)+9,0)</f>
        <v>435393831.79999995</v>
      </c>
      <c r="BW68" s="22">
        <f>Target_AM[[#This Row],[PROPORSI]]*VLOOKUP(Target_AM[[#This Row],[NIPNAS]],Target_CC[],COLUMN(BI$2)+9,0)</f>
        <v>435393831.79999995</v>
      </c>
      <c r="BX68" s="22">
        <f>Target_AM[[#This Row],[PROPORSI]]*VLOOKUP(Target_AM[[#This Row],[NIPNAS]],Target_CC[],COLUMN(BJ$2)+9,0)</f>
        <v>435393831.79999995</v>
      </c>
      <c r="BY68" s="22">
        <f>Target_AM[[#This Row],[PROPORSI]]*VLOOKUP(Target_AM[[#This Row],[NIPNAS]],Target_CC[],COLUMN(BK$2)+9,0)</f>
        <v>435393831.79999995</v>
      </c>
      <c r="BZ68" s="22">
        <f>Target_AM[[#This Row],[PROPORSI]]*VLOOKUP(Target_AM[[#This Row],[NIPNAS]],Target_CC[],COLUMN(BL$2)+9,0)</f>
        <v>435393831.79999995</v>
      </c>
      <c r="CA68" s="22">
        <f>Target_AM[[#This Row],[PROPORSI]]*VLOOKUP(Target_AM[[#This Row],[NIPNAS]],Target_CC[],COLUMN(BM$2)+9,0)</f>
        <v>5277872769.2000008</v>
      </c>
      <c r="CB68" s="22">
        <f>Target_AM[[#This Row],[PROPORSI]]*VLOOKUP(Target_AM[[#This Row],[NIPNAS]],Target_CC[],COLUMN(BN$2)+9,0)</f>
        <v>410420100</v>
      </c>
      <c r="CC68" s="22">
        <f>Target_AM[[#This Row],[PROPORSI]]*VLOOKUP(Target_AM[[#This Row],[NIPNAS]],Target_CC[],COLUMN(BO$2)+9,0)</f>
        <v>467978529</v>
      </c>
      <c r="CD68" s="22">
        <f>Target_AM[[#This Row],[PROPORSI]]*VLOOKUP(Target_AM[[#This Row],[NIPNAS]],Target_CC[],COLUMN(BP$2)+9,0)</f>
        <v>437991004</v>
      </c>
      <c r="CE68" s="22">
        <f>Target_AM[[#This Row],[PROPORSI]]*VLOOKUP(Target_AM[[#This Row],[NIPNAS]],Target_CC[],COLUMN(BQ$2)+9,0)</f>
        <v>416091453.79999995</v>
      </c>
      <c r="CF68" s="22">
        <f>Target_AM[[#This Row],[PROPORSI]]*VLOOKUP(Target_AM[[#This Row],[NIPNAS]],Target_CC[],COLUMN(BR$2)+9,0)</f>
        <v>416091453.79999995</v>
      </c>
      <c r="CG68" s="22">
        <f>Target_AM[[#This Row],[PROPORSI]]*VLOOKUP(Target_AM[[#This Row],[NIPNAS]],Target_CC[],COLUMN(BS$2)+9,0)</f>
        <v>416091453.79999995</v>
      </c>
      <c r="CH68" s="22">
        <f>Target_AM[[#This Row],[PROPORSI]]*VLOOKUP(Target_AM[[#This Row],[NIPNAS]],Target_CC[],COLUMN(BT$2)+9,0)</f>
        <v>416091453.79999995</v>
      </c>
      <c r="CI68" s="22">
        <f>Target_AM[[#This Row],[PROPORSI]]*VLOOKUP(Target_AM[[#This Row],[NIPNAS]],Target_CC[],COLUMN(BU$2)+9,0)</f>
        <v>416091453.79999995</v>
      </c>
      <c r="CJ68" s="22">
        <f>Target_AM[[#This Row],[PROPORSI]]*VLOOKUP(Target_AM[[#This Row],[NIPNAS]],Target_CC[],COLUMN(BV$2)+9,0)</f>
        <v>416091453.79999995</v>
      </c>
      <c r="CK68" s="22">
        <f>Target_AM[[#This Row],[PROPORSI]]*VLOOKUP(Target_AM[[#This Row],[NIPNAS]],Target_CC[],COLUMN(BW$2)+9,0)</f>
        <v>416091453.79999995</v>
      </c>
      <c r="CL68" s="22">
        <f>Target_AM[[#This Row],[PROPORSI]]*VLOOKUP(Target_AM[[#This Row],[NIPNAS]],Target_CC[],COLUMN(BX$2)+9,0)</f>
        <v>416091453.79999995</v>
      </c>
      <c r="CM68" s="22">
        <f>Target_AM[[#This Row],[PROPORSI]]*VLOOKUP(Target_AM[[#This Row],[NIPNAS]],Target_CC[],COLUMN(BY$2)+9,0)</f>
        <v>416091453.79999995</v>
      </c>
      <c r="CN68" s="22">
        <f>Target_AM[[#This Row],[PROPORSI]]*VLOOKUP(Target_AM[[#This Row],[NIPNAS]],Target_CC[],COLUMN(BZ$2)+9,0)</f>
        <v>5061212717.2000008</v>
      </c>
      <c r="CO68" s="22">
        <f>Target_AM[[#This Row],[PROPORSI]]*VLOOKUP(Target_AM[[#This Row],[NIPNAS]],Target_CC[],COLUMN(CA$2)+9,0)</f>
        <v>10042840</v>
      </c>
      <c r="CP68" s="22">
        <f>Target_AM[[#This Row],[PROPORSI]]*VLOOKUP(Target_AM[[#This Row],[NIPNAS]],Target_CC[],COLUMN(CB$2)+9,0)</f>
        <v>11485832</v>
      </c>
      <c r="CQ68" s="22">
        <f>Target_AM[[#This Row],[PROPORSI]]*VLOOKUP(Target_AM[[#This Row],[NIPNAS]],Target_CC[],COLUMN(CC$2)+9,0)</f>
        <v>19302378</v>
      </c>
      <c r="CR68" s="22">
        <f>Target_AM[[#This Row],[PROPORSI]]*VLOOKUP(Target_AM[[#This Row],[NIPNAS]],Target_CC[],COLUMN(CD$2)+9,0)</f>
        <v>19302378</v>
      </c>
      <c r="CS68" s="22">
        <f>Target_AM[[#This Row],[PROPORSI]]*VLOOKUP(Target_AM[[#This Row],[NIPNAS]],Target_CC[],COLUMN(CE$2)+9,0)</f>
        <v>19302378</v>
      </c>
      <c r="CT68" s="22">
        <f>Target_AM[[#This Row],[PROPORSI]]*VLOOKUP(Target_AM[[#This Row],[NIPNAS]],Target_CC[],COLUMN(CF$2)+9,0)</f>
        <v>19302378</v>
      </c>
      <c r="CU68" s="22">
        <f>Target_AM[[#This Row],[PROPORSI]]*VLOOKUP(Target_AM[[#This Row],[NIPNAS]],Target_CC[],COLUMN(CG$2)+9,0)</f>
        <v>19302378</v>
      </c>
      <c r="CV68" s="22">
        <f>Target_AM[[#This Row],[PROPORSI]]*VLOOKUP(Target_AM[[#This Row],[NIPNAS]],Target_CC[],COLUMN(CH$2)+9,0)</f>
        <v>19302378</v>
      </c>
      <c r="CW68" s="22">
        <f>Target_AM[[#This Row],[PROPORSI]]*VLOOKUP(Target_AM[[#This Row],[NIPNAS]],Target_CC[],COLUMN(CI$2)+9,0)</f>
        <v>19302378</v>
      </c>
      <c r="CX68" s="22">
        <f>Target_AM[[#This Row],[PROPORSI]]*VLOOKUP(Target_AM[[#This Row],[NIPNAS]],Target_CC[],COLUMN(CJ$2)+9,0)</f>
        <v>19302378</v>
      </c>
      <c r="CY68" s="22">
        <f>Target_AM[[#This Row],[PROPORSI]]*VLOOKUP(Target_AM[[#This Row],[NIPNAS]],Target_CC[],COLUMN(CK$2)+9,0)</f>
        <v>19302378</v>
      </c>
      <c r="CZ68" s="22">
        <f>Target_AM[[#This Row],[PROPORSI]]*VLOOKUP(Target_AM[[#This Row],[NIPNAS]],Target_CC[],COLUMN(CL$2)+9,0)</f>
        <v>19302378</v>
      </c>
      <c r="DA68" s="22">
        <f>Target_AM[[#This Row],[PROPORSI]]*VLOOKUP(Target_AM[[#This Row],[NIPNAS]],Target_CC[],COLUMN(CM$2)+9,0)</f>
        <v>214552452</v>
      </c>
      <c r="DB68" s="22">
        <f>Target_AM[[#This Row],[PROPORSI]]*VLOOKUP(Target_AM[[#This Row],[NIPNAS]],Target_CC[],COLUMN(CN$2)+9,0)</f>
        <v>0</v>
      </c>
      <c r="DC68" s="22">
        <f>Target_AM[[#This Row],[PROPORSI]]*VLOOKUP(Target_AM[[#This Row],[NIPNAS]],Target_CC[],COLUMN(CO$2)+9,0)</f>
        <v>-14522000</v>
      </c>
      <c r="DD68" s="22">
        <f>Target_AM[[#This Row],[PROPORSI]]*VLOOKUP(Target_AM[[#This Row],[NIPNAS]],Target_CC[],COLUMN(CP$2)+9,0)</f>
        <v>1694000</v>
      </c>
      <c r="DE68" s="22">
        <f>Target_AM[[#This Row],[PROPORSI]]*VLOOKUP(Target_AM[[#This Row],[NIPNAS]],Target_CC[],COLUMN(CQ$2)+9,0)</f>
        <v>0</v>
      </c>
      <c r="DF68" s="22">
        <f>Target_AM[[#This Row],[PROPORSI]]*VLOOKUP(Target_AM[[#This Row],[NIPNAS]],Target_CC[],COLUMN(CR$2)+9,0)</f>
        <v>0</v>
      </c>
      <c r="DG68" s="22">
        <f>Target_AM[[#This Row],[PROPORSI]]*VLOOKUP(Target_AM[[#This Row],[NIPNAS]],Target_CC[],COLUMN(CS$2)+9,0)</f>
        <v>0</v>
      </c>
      <c r="DH68" s="22">
        <f>Target_AM[[#This Row],[PROPORSI]]*VLOOKUP(Target_AM[[#This Row],[NIPNAS]],Target_CC[],COLUMN(CT$2)+9,0)</f>
        <v>0</v>
      </c>
      <c r="DI68" s="22">
        <f>Target_AM[[#This Row],[PROPORSI]]*VLOOKUP(Target_AM[[#This Row],[NIPNAS]],Target_CC[],COLUMN(CU$2)+9,0)</f>
        <v>0</v>
      </c>
      <c r="DJ68" s="22">
        <f>Target_AM[[#This Row],[PROPORSI]]*VLOOKUP(Target_AM[[#This Row],[NIPNAS]],Target_CC[],COLUMN(CV$2)+9,0)</f>
        <v>0</v>
      </c>
      <c r="DK68" s="22">
        <f>Target_AM[[#This Row],[PROPORSI]]*VLOOKUP(Target_AM[[#This Row],[NIPNAS]],Target_CC[],COLUMN(CW$2)+9,0)</f>
        <v>0</v>
      </c>
      <c r="DL68" s="22">
        <f>Target_AM[[#This Row],[PROPORSI]]*VLOOKUP(Target_AM[[#This Row],[NIPNAS]],Target_CC[],COLUMN(CX$2)+9,0)</f>
        <v>0</v>
      </c>
      <c r="DM68" s="22">
        <f>Target_AM[[#This Row],[PROPORSI]]*VLOOKUP(Target_AM[[#This Row],[NIPNAS]],Target_CC[],COLUMN(CY$2)+9,0)</f>
        <v>0</v>
      </c>
      <c r="DN68" s="22">
        <f>Target_AM[[#This Row],[PROPORSI]]*VLOOKUP(Target_AM[[#This Row],[NIPNAS]],Target_CC[],COLUMN(CZ$2)+9,0)</f>
        <v>-12828000</v>
      </c>
      <c r="DO68" s="22">
        <f>Target_AM[[#This Row],[PROPORSI]]*VLOOKUP(Target_AM[[#This Row],[NIPNAS]],Target_CC[],COLUMN(DA$2)+9,0)</f>
        <v>0</v>
      </c>
      <c r="DP68" s="22">
        <f>Target_AM[[#This Row],[PROPORSI]]*VLOOKUP(Target_AM[[#This Row],[NIPNAS]],Target_CC[],COLUMN(DB$2)+9,0)</f>
        <v>0</v>
      </c>
      <c r="DQ68" s="22">
        <f>Target_AM[[#This Row],[PROPORSI]]*VLOOKUP(Target_AM[[#This Row],[NIPNAS]],Target_CC[],COLUMN(DC$2)+9,0)</f>
        <v>0</v>
      </c>
      <c r="DR68" s="22">
        <f>Target_AM[[#This Row],[PROPORSI]]*VLOOKUP(Target_AM[[#This Row],[NIPNAS]],Target_CC[],COLUMN(DD$2)+9,0)</f>
        <v>0</v>
      </c>
      <c r="DS68" s="22">
        <f>Target_AM[[#This Row],[PROPORSI]]*VLOOKUP(Target_AM[[#This Row],[NIPNAS]],Target_CC[],COLUMN(DE$2)+9,0)</f>
        <v>0</v>
      </c>
      <c r="DT68" s="22">
        <f>Target_AM[[#This Row],[PROPORSI]]*VLOOKUP(Target_AM[[#This Row],[NIPNAS]],Target_CC[],COLUMN(DF$2)+9,0)</f>
        <v>0</v>
      </c>
      <c r="DU68" s="22">
        <f>Target_AM[[#This Row],[PROPORSI]]*VLOOKUP(Target_AM[[#This Row],[NIPNAS]],Target_CC[],COLUMN(DG$2)+9,0)</f>
        <v>0</v>
      </c>
      <c r="DV68" s="22">
        <f>Target_AM[[#This Row],[PROPORSI]]*VLOOKUP(Target_AM[[#This Row],[NIPNAS]],Target_CC[],COLUMN(DH$2)+9,0)</f>
        <v>0</v>
      </c>
      <c r="DW68" s="22">
        <f>Target_AM[[#This Row],[PROPORSI]]*VLOOKUP(Target_AM[[#This Row],[NIPNAS]],Target_CC[],COLUMN(DI$2)+9,0)</f>
        <v>0</v>
      </c>
      <c r="DX68" s="22">
        <f>Target_AM[[#This Row],[PROPORSI]]*VLOOKUP(Target_AM[[#This Row],[NIPNAS]],Target_CC[],COLUMN(DJ$2)+9,0)</f>
        <v>0</v>
      </c>
      <c r="DY68" s="22">
        <f>Target_AM[[#This Row],[PROPORSI]]*VLOOKUP(Target_AM[[#This Row],[NIPNAS]],Target_CC[],COLUMN(DK$2)+9,0)</f>
        <v>0</v>
      </c>
      <c r="DZ68" s="22">
        <f>Target_AM[[#This Row],[PROPORSI]]*VLOOKUP(Target_AM[[#This Row],[NIPNAS]],Target_CC[],COLUMN(DL$2)+9,0)</f>
        <v>0</v>
      </c>
      <c r="EA68" s="22">
        <f>Target_AM[[#This Row],[PROPORSI]]*VLOOKUP(Target_AM[[#This Row],[NIPNAS]],Target_CC[],COLUMN(DM$2)+9,0)</f>
        <v>0</v>
      </c>
    </row>
    <row r="69" spans="2:131" x14ac:dyDescent="0.3">
      <c r="B69">
        <v>896661</v>
      </c>
      <c r="C69" t="s">
        <v>1045</v>
      </c>
      <c r="D69">
        <v>1</v>
      </c>
      <c r="E69" s="8">
        <v>45658</v>
      </c>
      <c r="F69">
        <v>4602722</v>
      </c>
      <c r="G69" t="s">
        <v>958</v>
      </c>
      <c r="J69" t="s">
        <v>878</v>
      </c>
      <c r="K69" t="s">
        <v>25</v>
      </c>
      <c r="L69" t="s">
        <v>159</v>
      </c>
      <c r="M69" t="s">
        <v>18</v>
      </c>
      <c r="N69" s="23">
        <f>Target_AM[[#This Row],[PROPORSI]]*VLOOKUP(Target_AM[[#This Row],[NIPNAS]],Target_CC[],9,0)</f>
        <v>1016181537.64</v>
      </c>
      <c r="O69" s="22">
        <f>Target_AM[[#This Row],[PROPORSI]]*VLOOKUP(Target_AM[[#This Row],[NIPNAS]],Target_CC[],COLUMN(A$2)+9,0)</f>
        <v>59072753.444790393</v>
      </c>
      <c r="P69" s="22">
        <f>Target_AM[[#This Row],[PROPORSI]]*VLOOKUP(Target_AM[[#This Row],[NIPNAS]],Target_CC[],COLUMN(B$2)+9,0)</f>
        <v>59072753.444790393</v>
      </c>
      <c r="Q69" s="22">
        <f>Target_AM[[#This Row],[PROPORSI]]*VLOOKUP(Target_AM[[#This Row],[NIPNAS]],Target_CC[],COLUMN(C$2)+9,0)</f>
        <v>59072753.444790393</v>
      </c>
      <c r="R69" s="22">
        <f>Target_AM[[#This Row],[PROPORSI]]*VLOOKUP(Target_AM[[#This Row],[NIPNAS]],Target_CC[],COLUMN(D$2)+9,0)</f>
        <v>59072753.444790393</v>
      </c>
      <c r="S69" s="22">
        <f>Target_AM[[#This Row],[PROPORSI]]*VLOOKUP(Target_AM[[#This Row],[NIPNAS]],Target_CC[],COLUMN(E$2)+9,0)</f>
        <v>59072753.444790393</v>
      </c>
      <c r="T69" s="22">
        <f>Target_AM[[#This Row],[PROPORSI]]*VLOOKUP(Target_AM[[#This Row],[NIPNAS]],Target_CC[],COLUMN(F$2)+9,0)</f>
        <v>59072753.444790393</v>
      </c>
      <c r="U69" s="22">
        <f>Target_AM[[#This Row],[PROPORSI]]*VLOOKUP(Target_AM[[#This Row],[NIPNAS]],Target_CC[],COLUMN(G$2)+9,0)</f>
        <v>59072753.444790393</v>
      </c>
      <c r="V69" s="22">
        <f>Target_AM[[#This Row],[PROPORSI]]*VLOOKUP(Target_AM[[#This Row],[NIPNAS]],Target_CC[],COLUMN(H$2)+9,0)</f>
        <v>59072753.444790393</v>
      </c>
      <c r="W69" s="22">
        <f>Target_AM[[#This Row],[PROPORSI]]*VLOOKUP(Target_AM[[#This Row],[NIPNAS]],Target_CC[],COLUMN(I$2)+9,0)</f>
        <v>58848221.464816511</v>
      </c>
      <c r="X69" s="22">
        <f>Target_AM[[#This Row],[PROPORSI]]*VLOOKUP(Target_AM[[#This Row],[NIPNAS]],Target_CC[],COLUMN(J$2)+9,0)</f>
        <v>58779885.644824468</v>
      </c>
      <c r="Y69" s="22">
        <f>Target_AM[[#This Row],[PROPORSI]]*VLOOKUP(Target_AM[[#This Row],[NIPNAS]],Target_CC[],COLUMN(K$2)+9,0)</f>
        <v>58779885.644824468</v>
      </c>
      <c r="Z69" s="22">
        <f>Target_AM[[#This Row],[PROPORSI]]*VLOOKUP(Target_AM[[#This Row],[NIPNAS]],Target_CC[],COLUMN(L$2)+9,0)</f>
        <v>58659876.367756858</v>
      </c>
      <c r="AA69" s="22">
        <f>Target_AM[[#This Row],[PROPORSI]]*VLOOKUP(Target_AM[[#This Row],[NIPNAS]],Target_CC[],COLUMN(M$2)+9,0)</f>
        <v>707649896.68054533</v>
      </c>
      <c r="AB69" s="22">
        <f>Target_AM[[#This Row],[PROPORSI]]*VLOOKUP(Target_AM[[#This Row],[NIPNAS]],Target_CC[],COLUMN(N$2)+9,0)</f>
        <v>11637253.098321076</v>
      </c>
      <c r="AC69" s="22">
        <f>Target_AM[[#This Row],[PROPORSI]]*VLOOKUP(Target_AM[[#This Row],[NIPNAS]],Target_CC[],COLUMN(O$2)+9,0)</f>
        <v>25927005.61024303</v>
      </c>
      <c r="AD69" s="22">
        <f>Target_AM[[#This Row],[PROPORSI]]*VLOOKUP(Target_AM[[#This Row],[NIPNAS]],Target_CC[],COLUMN(P$2)+9,0)</f>
        <v>24295190.235419799</v>
      </c>
      <c r="AE69" s="22">
        <f>Target_AM[[#This Row],[PROPORSI]]*VLOOKUP(Target_AM[[#This Row],[NIPNAS]],Target_CC[],COLUMN(Q$2)+9,0)</f>
        <v>20431887.60059727</v>
      </c>
      <c r="AF69" s="22">
        <f>Target_AM[[#This Row],[PROPORSI]]*VLOOKUP(Target_AM[[#This Row],[NIPNAS]],Target_CC[],COLUMN(R$2)+9,0)</f>
        <v>20658347.684233602</v>
      </c>
      <c r="AG69" s="22">
        <f>Target_AM[[#This Row],[PROPORSI]]*VLOOKUP(Target_AM[[#This Row],[NIPNAS]],Target_CC[],COLUMN(S$2)+9,0)</f>
        <v>20519860.770151727</v>
      </c>
      <c r="AH69" s="22">
        <f>Target_AM[[#This Row],[PROPORSI]]*VLOOKUP(Target_AM[[#This Row],[NIPNAS]],Target_CC[],COLUMN(T$2)+9,0)</f>
        <v>23277518.369665932</v>
      </c>
      <c r="AI69" s="22">
        <f>Target_AM[[#This Row],[PROPORSI]]*VLOOKUP(Target_AM[[#This Row],[NIPNAS]],Target_CC[],COLUMN(U$2)+9,0)</f>
        <v>23185972.451754723</v>
      </c>
      <c r="AJ69" s="22">
        <f>Target_AM[[#This Row],[PROPORSI]]*VLOOKUP(Target_AM[[#This Row],[NIPNAS]],Target_CC[],COLUMN(V$2)+9,0)</f>
        <v>23031882.47548737</v>
      </c>
      <c r="AK69" s="22">
        <f>Target_AM[[#This Row],[PROPORSI]]*VLOOKUP(Target_AM[[#This Row],[NIPNAS]],Target_CC[],COLUMN(W$2)+9,0)</f>
        <v>23337711.929900575</v>
      </c>
      <c r="AL69" s="22">
        <f>Target_AM[[#This Row],[PROPORSI]]*VLOOKUP(Target_AM[[#This Row],[NIPNAS]],Target_CC[],COLUMN(X$2)+9,0)</f>
        <v>23267405.671279024</v>
      </c>
      <c r="AM69" s="22">
        <f>Target_AM[[#This Row],[PROPORSI]]*VLOOKUP(Target_AM[[#This Row],[NIPNAS]],Target_CC[],COLUMN(Y$2)+9,0)</f>
        <v>23448206.021937151</v>
      </c>
      <c r="AN69" s="22">
        <f>Target_AM[[#This Row],[PROPORSI]]*VLOOKUP(Target_AM[[#This Row],[NIPNAS]],Target_CC[],COLUMN(Z$2)+9,0)</f>
        <v>263018241.9189913</v>
      </c>
      <c r="AO69" s="22">
        <f>Target_AM[[#This Row],[PROPORSI]]*VLOOKUP(Target_AM[[#This Row],[NIPNAS]],Target_CC[],COLUMN(AA$2)+9,0)</f>
        <v>70710006.543111473</v>
      </c>
      <c r="AP69" s="22">
        <f>Target_AM[[#This Row],[PROPORSI]]*VLOOKUP(Target_AM[[#This Row],[NIPNAS]],Target_CC[],COLUMN(AB$2)+9,0)</f>
        <v>84999759.055033416</v>
      </c>
      <c r="AQ69" s="22">
        <f>Target_AM[[#This Row],[PROPORSI]]*VLOOKUP(Target_AM[[#This Row],[NIPNAS]],Target_CC[],COLUMN(AC$2)+9,0)</f>
        <v>83367943.680210188</v>
      </c>
      <c r="AR69" s="22">
        <f>Target_AM[[#This Row],[PROPORSI]]*VLOOKUP(Target_AM[[#This Row],[NIPNAS]],Target_CC[],COLUMN(AD$2)+9,0)</f>
        <v>79504641.045387655</v>
      </c>
      <c r="AS69" s="22">
        <f>Target_AM[[#This Row],[PROPORSI]]*VLOOKUP(Target_AM[[#This Row],[NIPNAS]],Target_CC[],COLUMN(AE$2)+9,0)</f>
        <v>79731101.129023999</v>
      </c>
      <c r="AT69" s="22">
        <f>Target_AM[[#This Row],[PROPORSI]]*VLOOKUP(Target_AM[[#This Row],[NIPNAS]],Target_CC[],COLUMN(AF$2)+9,0)</f>
        <v>79592614.214942127</v>
      </c>
      <c r="AU69" s="22">
        <f>Target_AM[[#This Row],[PROPORSI]]*VLOOKUP(Target_AM[[#This Row],[NIPNAS]],Target_CC[],COLUMN(AG$2)+9,0)</f>
        <v>82350271.814456329</v>
      </c>
      <c r="AV69" s="22">
        <f>Target_AM[[#This Row],[PROPORSI]]*VLOOKUP(Target_AM[[#This Row],[NIPNAS]],Target_CC[],COLUMN(AH$2)+9,0)</f>
        <v>82258725.896545112</v>
      </c>
      <c r="AW69" s="22">
        <f>Target_AM[[#This Row],[PROPORSI]]*VLOOKUP(Target_AM[[#This Row],[NIPNAS]],Target_CC[],COLUMN(AI$2)+9,0)</f>
        <v>81880103.940303877</v>
      </c>
      <c r="AX69" s="22">
        <f>Target_AM[[#This Row],[PROPORSI]]*VLOOKUP(Target_AM[[#This Row],[NIPNAS]],Target_CC[],COLUMN(AJ$2)+9,0)</f>
        <v>82117597.574725047</v>
      </c>
      <c r="AY69" s="22">
        <f>Target_AM[[#This Row],[PROPORSI]]*VLOOKUP(Target_AM[[#This Row],[NIPNAS]],Target_CC[],COLUMN(AK$2)+9,0)</f>
        <v>82047291.316103488</v>
      </c>
      <c r="AZ69" s="22">
        <f>Target_AM[[#This Row],[PROPORSI]]*VLOOKUP(Target_AM[[#This Row],[NIPNAS]],Target_CC[],COLUMN(AL$2)+9,0)</f>
        <v>82108082.389694005</v>
      </c>
      <c r="BA69" s="22">
        <f>Target_AM[[#This Row],[PROPORSI]]*VLOOKUP(Target_AM[[#This Row],[NIPNAS]],Target_CC[],COLUMN(AM$2)+9,0)</f>
        <v>970668138.59953666</v>
      </c>
      <c r="BB69" s="22">
        <f>Target_AM[[#This Row],[PROPORSI]]*VLOOKUP(Target_AM[[#This Row],[NIPNAS]],Target_CC[],COLUMN(AN$2)+9,0)</f>
        <v>0</v>
      </c>
      <c r="BC69" s="22">
        <f>Target_AM[[#This Row],[PROPORSI]]*VLOOKUP(Target_AM[[#This Row],[NIPNAS]],Target_CC[],COLUMN(AO$2)+9,0)</f>
        <v>0</v>
      </c>
      <c r="BD69" s="22">
        <f>Target_AM[[#This Row],[PROPORSI]]*VLOOKUP(Target_AM[[#This Row],[NIPNAS]],Target_CC[],COLUMN(AP$2)+9,0)</f>
        <v>0</v>
      </c>
      <c r="BE69" s="22">
        <f>Target_AM[[#This Row],[PROPORSI]]*VLOOKUP(Target_AM[[#This Row],[NIPNAS]],Target_CC[],COLUMN(AQ$2)+9,0)</f>
        <v>0</v>
      </c>
      <c r="BF69" s="22">
        <f>Target_AM[[#This Row],[PROPORSI]]*VLOOKUP(Target_AM[[#This Row],[NIPNAS]],Target_CC[],COLUMN(AR$2)+9,0)</f>
        <v>0</v>
      </c>
      <c r="BG69" s="22">
        <f>Target_AM[[#This Row],[PROPORSI]]*VLOOKUP(Target_AM[[#This Row],[NIPNAS]],Target_CC[],COLUMN(AS$2)+9,0)</f>
        <v>0</v>
      </c>
      <c r="BH69" s="22">
        <f>Target_AM[[#This Row],[PROPORSI]]*VLOOKUP(Target_AM[[#This Row],[NIPNAS]],Target_CC[],COLUMN(AT$2)+9,0)</f>
        <v>0</v>
      </c>
      <c r="BI69" s="22">
        <f>Target_AM[[#This Row],[PROPORSI]]*VLOOKUP(Target_AM[[#This Row],[NIPNAS]],Target_CC[],COLUMN(AU$2)+9,0)</f>
        <v>0</v>
      </c>
      <c r="BJ69" s="22">
        <f>Target_AM[[#This Row],[PROPORSI]]*VLOOKUP(Target_AM[[#This Row],[NIPNAS]],Target_CC[],COLUMN(AV$2)+9,0)</f>
        <v>0</v>
      </c>
      <c r="BK69" s="22">
        <f>Target_AM[[#This Row],[PROPORSI]]*VLOOKUP(Target_AM[[#This Row],[NIPNAS]],Target_CC[],COLUMN(AW$2)+9,0)</f>
        <v>0</v>
      </c>
      <c r="BL69" s="22">
        <f>Target_AM[[#This Row],[PROPORSI]]*VLOOKUP(Target_AM[[#This Row],[NIPNAS]],Target_CC[],COLUMN(AX$2)+9,0)</f>
        <v>0</v>
      </c>
      <c r="BM69" s="22">
        <f>Target_AM[[#This Row],[PROPORSI]]*VLOOKUP(Target_AM[[#This Row],[NIPNAS]],Target_CC[],COLUMN(AY$2)+9,0)</f>
        <v>0</v>
      </c>
      <c r="BN69" s="22">
        <f>Target_AM[[#This Row],[PROPORSI]]*VLOOKUP(Target_AM[[#This Row],[NIPNAS]],Target_CC[],COLUMN(AZ$2)+9,0)</f>
        <v>0</v>
      </c>
      <c r="BO69" s="22">
        <f>Target_AM[[#This Row],[PROPORSI]]*VLOOKUP(Target_AM[[#This Row],[NIPNAS]],Target_CC[],COLUMN(BA$2)+9,0)</f>
        <v>105981500</v>
      </c>
      <c r="BP69" s="22">
        <f>Target_AM[[#This Row],[PROPORSI]]*VLOOKUP(Target_AM[[#This Row],[NIPNAS]],Target_CC[],COLUMN(BB$2)+9,0)</f>
        <v>105981500</v>
      </c>
      <c r="BQ69" s="22">
        <f>Target_AM[[#This Row],[PROPORSI]]*VLOOKUP(Target_AM[[#This Row],[NIPNAS]],Target_CC[],COLUMN(BC$2)+9,0)</f>
        <v>86681177</v>
      </c>
      <c r="BR69" s="22">
        <f>Target_AM[[#This Row],[PROPORSI]]*VLOOKUP(Target_AM[[#This Row],[NIPNAS]],Target_CC[],COLUMN(BD$2)+9,0)</f>
        <v>82463458.149999991</v>
      </c>
      <c r="BS69" s="22">
        <f>Target_AM[[#This Row],[PROPORSI]]*VLOOKUP(Target_AM[[#This Row],[NIPNAS]],Target_CC[],COLUMN(BE$2)+9,0)</f>
        <v>82463458.149999991</v>
      </c>
      <c r="BT69" s="22">
        <f>Target_AM[[#This Row],[PROPORSI]]*VLOOKUP(Target_AM[[#This Row],[NIPNAS]],Target_CC[],COLUMN(BF$2)+9,0)</f>
        <v>82463458.149999991</v>
      </c>
      <c r="BU69" s="22">
        <f>Target_AM[[#This Row],[PROPORSI]]*VLOOKUP(Target_AM[[#This Row],[NIPNAS]],Target_CC[],COLUMN(BG$2)+9,0)</f>
        <v>82463458.149999991</v>
      </c>
      <c r="BV69" s="22">
        <f>Target_AM[[#This Row],[PROPORSI]]*VLOOKUP(Target_AM[[#This Row],[NIPNAS]],Target_CC[],COLUMN(BH$2)+9,0)</f>
        <v>82463458.149999991</v>
      </c>
      <c r="BW69" s="22">
        <f>Target_AM[[#This Row],[PROPORSI]]*VLOOKUP(Target_AM[[#This Row],[NIPNAS]],Target_CC[],COLUMN(BI$2)+9,0)</f>
        <v>82463458.149999991</v>
      </c>
      <c r="BX69" s="22">
        <f>Target_AM[[#This Row],[PROPORSI]]*VLOOKUP(Target_AM[[#This Row],[NIPNAS]],Target_CC[],COLUMN(BJ$2)+9,0)</f>
        <v>82463458.149999991</v>
      </c>
      <c r="BY69" s="22">
        <f>Target_AM[[#This Row],[PROPORSI]]*VLOOKUP(Target_AM[[#This Row],[NIPNAS]],Target_CC[],COLUMN(BK$2)+9,0)</f>
        <v>82463458.149999991</v>
      </c>
      <c r="BZ69" s="22">
        <f>Target_AM[[#This Row],[PROPORSI]]*VLOOKUP(Target_AM[[#This Row],[NIPNAS]],Target_CC[],COLUMN(BL$2)+9,0)</f>
        <v>82463458.149999991</v>
      </c>
      <c r="CA69" s="22">
        <f>Target_AM[[#This Row],[PROPORSI]]*VLOOKUP(Target_AM[[#This Row],[NIPNAS]],Target_CC[],COLUMN(BM$2)+9,0)</f>
        <v>1040815300.3499998</v>
      </c>
      <c r="CB69" s="22">
        <f>Target_AM[[#This Row],[PROPORSI]]*VLOOKUP(Target_AM[[#This Row],[NIPNAS]],Target_CC[],COLUMN(BN$2)+9,0)</f>
        <v>104616700</v>
      </c>
      <c r="CC69" s="22">
        <f>Target_AM[[#This Row],[PROPORSI]]*VLOOKUP(Target_AM[[#This Row],[NIPNAS]],Target_CC[],COLUMN(BO$2)+9,0)</f>
        <v>104616700</v>
      </c>
      <c r="CD69" s="22">
        <f>Target_AM[[#This Row],[PROPORSI]]*VLOOKUP(Target_AM[[#This Row],[NIPNAS]],Target_CC[],COLUMN(BP$2)+9,0)</f>
        <v>85316377</v>
      </c>
      <c r="CE69" s="22">
        <f>Target_AM[[#This Row],[PROPORSI]]*VLOOKUP(Target_AM[[#This Row],[NIPNAS]],Target_CC[],COLUMN(BQ$2)+9,0)</f>
        <v>81050558.149999991</v>
      </c>
      <c r="CF69" s="22">
        <f>Target_AM[[#This Row],[PROPORSI]]*VLOOKUP(Target_AM[[#This Row],[NIPNAS]],Target_CC[],COLUMN(BR$2)+9,0)</f>
        <v>81050558.149999991</v>
      </c>
      <c r="CG69" s="22">
        <f>Target_AM[[#This Row],[PROPORSI]]*VLOOKUP(Target_AM[[#This Row],[NIPNAS]],Target_CC[],COLUMN(BS$2)+9,0)</f>
        <v>81050558.149999991</v>
      </c>
      <c r="CH69" s="22">
        <f>Target_AM[[#This Row],[PROPORSI]]*VLOOKUP(Target_AM[[#This Row],[NIPNAS]],Target_CC[],COLUMN(BT$2)+9,0)</f>
        <v>81050558.149999991</v>
      </c>
      <c r="CI69" s="22">
        <f>Target_AM[[#This Row],[PROPORSI]]*VLOOKUP(Target_AM[[#This Row],[NIPNAS]],Target_CC[],COLUMN(BU$2)+9,0)</f>
        <v>81050558.149999991</v>
      </c>
      <c r="CJ69" s="22">
        <f>Target_AM[[#This Row],[PROPORSI]]*VLOOKUP(Target_AM[[#This Row],[NIPNAS]],Target_CC[],COLUMN(BV$2)+9,0)</f>
        <v>81050558.149999991</v>
      </c>
      <c r="CK69" s="22">
        <f>Target_AM[[#This Row],[PROPORSI]]*VLOOKUP(Target_AM[[#This Row],[NIPNAS]],Target_CC[],COLUMN(BW$2)+9,0)</f>
        <v>81050558.149999991</v>
      </c>
      <c r="CL69" s="22">
        <f>Target_AM[[#This Row],[PROPORSI]]*VLOOKUP(Target_AM[[#This Row],[NIPNAS]],Target_CC[],COLUMN(BX$2)+9,0)</f>
        <v>81050558.149999991</v>
      </c>
      <c r="CM69" s="22">
        <f>Target_AM[[#This Row],[PROPORSI]]*VLOOKUP(Target_AM[[#This Row],[NIPNAS]],Target_CC[],COLUMN(BY$2)+9,0)</f>
        <v>81050558.149999991</v>
      </c>
      <c r="CN69" s="22">
        <f>Target_AM[[#This Row],[PROPORSI]]*VLOOKUP(Target_AM[[#This Row],[NIPNAS]],Target_CC[],COLUMN(BZ$2)+9,0)</f>
        <v>1024004800.3499998</v>
      </c>
      <c r="CO69" s="22">
        <f>Target_AM[[#This Row],[PROPORSI]]*VLOOKUP(Target_AM[[#This Row],[NIPNAS]],Target_CC[],COLUMN(CA$2)+9,0)</f>
        <v>1412900</v>
      </c>
      <c r="CP69" s="22">
        <f>Target_AM[[#This Row],[PROPORSI]]*VLOOKUP(Target_AM[[#This Row],[NIPNAS]],Target_CC[],COLUMN(CB$2)+9,0)</f>
        <v>1412900</v>
      </c>
      <c r="CQ69" s="22">
        <f>Target_AM[[#This Row],[PROPORSI]]*VLOOKUP(Target_AM[[#This Row],[NIPNAS]],Target_CC[],COLUMN(CC$2)+9,0)</f>
        <v>1412900</v>
      </c>
      <c r="CR69" s="22">
        <f>Target_AM[[#This Row],[PROPORSI]]*VLOOKUP(Target_AM[[#This Row],[NIPNAS]],Target_CC[],COLUMN(CD$2)+9,0)</f>
        <v>1412900</v>
      </c>
      <c r="CS69" s="22">
        <f>Target_AM[[#This Row],[PROPORSI]]*VLOOKUP(Target_AM[[#This Row],[NIPNAS]],Target_CC[],COLUMN(CE$2)+9,0)</f>
        <v>1412900</v>
      </c>
      <c r="CT69" s="22">
        <f>Target_AM[[#This Row],[PROPORSI]]*VLOOKUP(Target_AM[[#This Row],[NIPNAS]],Target_CC[],COLUMN(CF$2)+9,0)</f>
        <v>1412900</v>
      </c>
      <c r="CU69" s="22">
        <f>Target_AM[[#This Row],[PROPORSI]]*VLOOKUP(Target_AM[[#This Row],[NIPNAS]],Target_CC[],COLUMN(CG$2)+9,0)</f>
        <v>1412900</v>
      </c>
      <c r="CV69" s="22">
        <f>Target_AM[[#This Row],[PROPORSI]]*VLOOKUP(Target_AM[[#This Row],[NIPNAS]],Target_CC[],COLUMN(CH$2)+9,0)</f>
        <v>1412900</v>
      </c>
      <c r="CW69" s="22">
        <f>Target_AM[[#This Row],[PROPORSI]]*VLOOKUP(Target_AM[[#This Row],[NIPNAS]],Target_CC[],COLUMN(CI$2)+9,0)</f>
        <v>1412900</v>
      </c>
      <c r="CX69" s="22">
        <f>Target_AM[[#This Row],[PROPORSI]]*VLOOKUP(Target_AM[[#This Row],[NIPNAS]],Target_CC[],COLUMN(CJ$2)+9,0)</f>
        <v>1412900</v>
      </c>
      <c r="CY69" s="22">
        <f>Target_AM[[#This Row],[PROPORSI]]*VLOOKUP(Target_AM[[#This Row],[NIPNAS]],Target_CC[],COLUMN(CK$2)+9,0)</f>
        <v>1412900</v>
      </c>
      <c r="CZ69" s="22">
        <f>Target_AM[[#This Row],[PROPORSI]]*VLOOKUP(Target_AM[[#This Row],[NIPNAS]],Target_CC[],COLUMN(CL$2)+9,0)</f>
        <v>1412900</v>
      </c>
      <c r="DA69" s="22">
        <f>Target_AM[[#This Row],[PROPORSI]]*VLOOKUP(Target_AM[[#This Row],[NIPNAS]],Target_CC[],COLUMN(CM$2)+9,0)</f>
        <v>16954800</v>
      </c>
      <c r="DB69" s="22">
        <f>Target_AM[[#This Row],[PROPORSI]]*VLOOKUP(Target_AM[[#This Row],[NIPNAS]],Target_CC[],COLUMN(CN$2)+9,0)</f>
        <v>0</v>
      </c>
      <c r="DC69" s="22">
        <f>Target_AM[[#This Row],[PROPORSI]]*VLOOKUP(Target_AM[[#This Row],[NIPNAS]],Target_CC[],COLUMN(CO$2)+9,0)</f>
        <v>0</v>
      </c>
      <c r="DD69" s="22">
        <f>Target_AM[[#This Row],[PROPORSI]]*VLOOKUP(Target_AM[[#This Row],[NIPNAS]],Target_CC[],COLUMN(CP$2)+9,0)</f>
        <v>0</v>
      </c>
      <c r="DE69" s="22">
        <f>Target_AM[[#This Row],[PROPORSI]]*VLOOKUP(Target_AM[[#This Row],[NIPNAS]],Target_CC[],COLUMN(CQ$2)+9,0)</f>
        <v>0</v>
      </c>
      <c r="DF69" s="22">
        <f>Target_AM[[#This Row],[PROPORSI]]*VLOOKUP(Target_AM[[#This Row],[NIPNAS]],Target_CC[],COLUMN(CR$2)+9,0)</f>
        <v>0</v>
      </c>
      <c r="DG69" s="22">
        <f>Target_AM[[#This Row],[PROPORSI]]*VLOOKUP(Target_AM[[#This Row],[NIPNAS]],Target_CC[],COLUMN(CS$2)+9,0)</f>
        <v>0</v>
      </c>
      <c r="DH69" s="22">
        <f>Target_AM[[#This Row],[PROPORSI]]*VLOOKUP(Target_AM[[#This Row],[NIPNAS]],Target_CC[],COLUMN(CT$2)+9,0)</f>
        <v>0</v>
      </c>
      <c r="DI69" s="22">
        <f>Target_AM[[#This Row],[PROPORSI]]*VLOOKUP(Target_AM[[#This Row],[NIPNAS]],Target_CC[],COLUMN(CU$2)+9,0)</f>
        <v>0</v>
      </c>
      <c r="DJ69" s="22">
        <f>Target_AM[[#This Row],[PROPORSI]]*VLOOKUP(Target_AM[[#This Row],[NIPNAS]],Target_CC[],COLUMN(CV$2)+9,0)</f>
        <v>0</v>
      </c>
      <c r="DK69" s="22">
        <f>Target_AM[[#This Row],[PROPORSI]]*VLOOKUP(Target_AM[[#This Row],[NIPNAS]],Target_CC[],COLUMN(CW$2)+9,0)</f>
        <v>0</v>
      </c>
      <c r="DL69" s="22">
        <f>Target_AM[[#This Row],[PROPORSI]]*VLOOKUP(Target_AM[[#This Row],[NIPNAS]],Target_CC[],COLUMN(CX$2)+9,0)</f>
        <v>0</v>
      </c>
      <c r="DM69" s="22">
        <f>Target_AM[[#This Row],[PROPORSI]]*VLOOKUP(Target_AM[[#This Row],[NIPNAS]],Target_CC[],COLUMN(CY$2)+9,0)</f>
        <v>0</v>
      </c>
      <c r="DN69" s="22">
        <f>Target_AM[[#This Row],[PROPORSI]]*VLOOKUP(Target_AM[[#This Row],[NIPNAS]],Target_CC[],COLUMN(CZ$2)+9,0)</f>
        <v>0</v>
      </c>
      <c r="DO69" s="22">
        <f>Target_AM[[#This Row],[PROPORSI]]*VLOOKUP(Target_AM[[#This Row],[NIPNAS]],Target_CC[],COLUMN(DA$2)+9,0)</f>
        <v>0</v>
      </c>
      <c r="DP69" s="22">
        <f>Target_AM[[#This Row],[PROPORSI]]*VLOOKUP(Target_AM[[#This Row],[NIPNAS]],Target_CC[],COLUMN(DB$2)+9,0)</f>
        <v>0</v>
      </c>
      <c r="DQ69" s="22">
        <f>Target_AM[[#This Row],[PROPORSI]]*VLOOKUP(Target_AM[[#This Row],[NIPNAS]],Target_CC[],COLUMN(DC$2)+9,0)</f>
        <v>0</v>
      </c>
      <c r="DR69" s="22">
        <f>Target_AM[[#This Row],[PROPORSI]]*VLOOKUP(Target_AM[[#This Row],[NIPNAS]],Target_CC[],COLUMN(DD$2)+9,0)</f>
        <v>0</v>
      </c>
      <c r="DS69" s="22">
        <f>Target_AM[[#This Row],[PROPORSI]]*VLOOKUP(Target_AM[[#This Row],[NIPNAS]],Target_CC[],COLUMN(DE$2)+9,0)</f>
        <v>0</v>
      </c>
      <c r="DT69" s="22">
        <f>Target_AM[[#This Row],[PROPORSI]]*VLOOKUP(Target_AM[[#This Row],[NIPNAS]],Target_CC[],COLUMN(DF$2)+9,0)</f>
        <v>0</v>
      </c>
      <c r="DU69" s="22">
        <f>Target_AM[[#This Row],[PROPORSI]]*VLOOKUP(Target_AM[[#This Row],[NIPNAS]],Target_CC[],COLUMN(DG$2)+9,0)</f>
        <v>0</v>
      </c>
      <c r="DV69" s="22">
        <f>Target_AM[[#This Row],[PROPORSI]]*VLOOKUP(Target_AM[[#This Row],[NIPNAS]],Target_CC[],COLUMN(DH$2)+9,0)</f>
        <v>0</v>
      </c>
      <c r="DW69" s="22">
        <f>Target_AM[[#This Row],[PROPORSI]]*VLOOKUP(Target_AM[[#This Row],[NIPNAS]],Target_CC[],COLUMN(DI$2)+9,0)</f>
        <v>0</v>
      </c>
      <c r="DX69" s="22">
        <f>Target_AM[[#This Row],[PROPORSI]]*VLOOKUP(Target_AM[[#This Row],[NIPNAS]],Target_CC[],COLUMN(DJ$2)+9,0)</f>
        <v>0</v>
      </c>
      <c r="DY69" s="22">
        <f>Target_AM[[#This Row],[PROPORSI]]*VLOOKUP(Target_AM[[#This Row],[NIPNAS]],Target_CC[],COLUMN(DK$2)+9,0)</f>
        <v>0</v>
      </c>
      <c r="DZ69" s="22">
        <f>Target_AM[[#This Row],[PROPORSI]]*VLOOKUP(Target_AM[[#This Row],[NIPNAS]],Target_CC[],COLUMN(DL$2)+9,0)</f>
        <v>0</v>
      </c>
      <c r="EA69" s="22">
        <f>Target_AM[[#This Row],[PROPORSI]]*VLOOKUP(Target_AM[[#This Row],[NIPNAS]],Target_CC[],COLUMN(DM$2)+9,0)</f>
        <v>0</v>
      </c>
    </row>
    <row r="70" spans="2:131" x14ac:dyDescent="0.3">
      <c r="B70">
        <v>404930</v>
      </c>
      <c r="C70" t="s">
        <v>1011</v>
      </c>
      <c r="D70">
        <v>1</v>
      </c>
      <c r="E70" s="8">
        <v>45658</v>
      </c>
      <c r="F70">
        <v>4603201</v>
      </c>
      <c r="G70" t="s">
        <v>882</v>
      </c>
      <c r="J70" t="s">
        <v>875</v>
      </c>
      <c r="K70" t="s">
        <v>24</v>
      </c>
      <c r="L70" t="s">
        <v>159</v>
      </c>
      <c r="M70" t="s">
        <v>18</v>
      </c>
      <c r="N70" s="23">
        <f>Target_AM[[#This Row],[PROPORSI]]*VLOOKUP(Target_AM[[#This Row],[NIPNAS]],Target_CC[],9,0)</f>
        <v>120573529</v>
      </c>
      <c r="O70" s="22">
        <f>Target_AM[[#This Row],[PROPORSI]]*VLOOKUP(Target_AM[[#This Row],[NIPNAS]],Target_CC[],COLUMN(A$2)+9,0)</f>
        <v>0</v>
      </c>
      <c r="P70" s="22">
        <f>Target_AM[[#This Row],[PROPORSI]]*VLOOKUP(Target_AM[[#This Row],[NIPNAS]],Target_CC[],COLUMN(B$2)+9,0)</f>
        <v>0</v>
      </c>
      <c r="Q70" s="22">
        <f>Target_AM[[#This Row],[PROPORSI]]*VLOOKUP(Target_AM[[#This Row],[NIPNAS]],Target_CC[],COLUMN(C$2)+9,0)</f>
        <v>0</v>
      </c>
      <c r="R70" s="22">
        <f>Target_AM[[#This Row],[PROPORSI]]*VLOOKUP(Target_AM[[#This Row],[NIPNAS]],Target_CC[],COLUMN(D$2)+9,0)</f>
        <v>0</v>
      </c>
      <c r="S70" s="22">
        <f>Target_AM[[#This Row],[PROPORSI]]*VLOOKUP(Target_AM[[#This Row],[NIPNAS]],Target_CC[],COLUMN(E$2)+9,0)</f>
        <v>0</v>
      </c>
      <c r="T70" s="22">
        <f>Target_AM[[#This Row],[PROPORSI]]*VLOOKUP(Target_AM[[#This Row],[NIPNAS]],Target_CC[],COLUMN(F$2)+9,0)</f>
        <v>0</v>
      </c>
      <c r="U70" s="22">
        <f>Target_AM[[#This Row],[PROPORSI]]*VLOOKUP(Target_AM[[#This Row],[NIPNAS]],Target_CC[],COLUMN(G$2)+9,0)</f>
        <v>0</v>
      </c>
      <c r="V70" s="22">
        <f>Target_AM[[#This Row],[PROPORSI]]*VLOOKUP(Target_AM[[#This Row],[NIPNAS]],Target_CC[],COLUMN(H$2)+9,0)</f>
        <v>0</v>
      </c>
      <c r="W70" s="22">
        <f>Target_AM[[#This Row],[PROPORSI]]*VLOOKUP(Target_AM[[#This Row],[NIPNAS]],Target_CC[],COLUMN(I$2)+9,0)</f>
        <v>0</v>
      </c>
      <c r="X70" s="22">
        <f>Target_AM[[#This Row],[PROPORSI]]*VLOOKUP(Target_AM[[#This Row],[NIPNAS]],Target_CC[],COLUMN(J$2)+9,0)</f>
        <v>0</v>
      </c>
      <c r="Y70" s="22">
        <f>Target_AM[[#This Row],[PROPORSI]]*VLOOKUP(Target_AM[[#This Row],[NIPNAS]],Target_CC[],COLUMN(K$2)+9,0)</f>
        <v>0</v>
      </c>
      <c r="Z70" s="22">
        <f>Target_AM[[#This Row],[PROPORSI]]*VLOOKUP(Target_AM[[#This Row],[NIPNAS]],Target_CC[],COLUMN(L$2)+9,0)</f>
        <v>0</v>
      </c>
      <c r="AA70" s="22">
        <f>Target_AM[[#This Row],[PROPORSI]]*VLOOKUP(Target_AM[[#This Row],[NIPNAS]],Target_CC[],COLUMN(M$2)+9,0)</f>
        <v>0</v>
      </c>
      <c r="AB70" s="22">
        <f>Target_AM[[#This Row],[PROPORSI]]*VLOOKUP(Target_AM[[#This Row],[NIPNAS]],Target_CC[],COLUMN(N$2)+9,0)</f>
        <v>839830.86247430264</v>
      </c>
      <c r="AC70" s="22">
        <f>Target_AM[[#This Row],[PROPORSI]]*VLOOKUP(Target_AM[[#This Row],[NIPNAS]],Target_CC[],COLUMN(O$2)+9,0)</f>
        <v>5574395.3087909175</v>
      </c>
      <c r="AD70" s="22">
        <f>Target_AM[[#This Row],[PROPORSI]]*VLOOKUP(Target_AM[[#This Row],[NIPNAS]],Target_CC[],COLUMN(P$2)+9,0)</f>
        <v>4945987.1242246339</v>
      </c>
      <c r="AE70" s="22">
        <f>Target_AM[[#This Row],[PROPORSI]]*VLOOKUP(Target_AM[[#This Row],[NIPNAS]],Target_CC[],COLUMN(Q$2)+9,0)</f>
        <v>3664933.1218365352</v>
      </c>
      <c r="AF70" s="22">
        <f>Target_AM[[#This Row],[PROPORSI]]*VLOOKUP(Target_AM[[#This Row],[NIPNAS]],Target_CC[],COLUMN(R$2)+9,0)</f>
        <v>3751806.0257754852</v>
      </c>
      <c r="AG70" s="22">
        <f>Target_AM[[#This Row],[PROPORSI]]*VLOOKUP(Target_AM[[#This Row],[NIPNAS]],Target_CC[],COLUMN(S$2)+9,0)</f>
        <v>3784256.6991317612</v>
      </c>
      <c r="AH70" s="22">
        <f>Target_AM[[#This Row],[PROPORSI]]*VLOOKUP(Target_AM[[#This Row],[NIPNAS]],Target_CC[],COLUMN(T$2)+9,0)</f>
        <v>4643485.2767400518</v>
      </c>
      <c r="AI70" s="22">
        <f>Target_AM[[#This Row],[PROPORSI]]*VLOOKUP(Target_AM[[#This Row],[NIPNAS]],Target_CC[],COLUMN(U$2)+9,0)</f>
        <v>4566417.2520787399</v>
      </c>
      <c r="AJ70" s="22">
        <f>Target_AM[[#This Row],[PROPORSI]]*VLOOKUP(Target_AM[[#This Row],[NIPNAS]],Target_CC[],COLUMN(V$2)+9,0)</f>
        <v>4563576.0108738225</v>
      </c>
      <c r="AK70" s="22">
        <f>Target_AM[[#This Row],[PROPORSI]]*VLOOKUP(Target_AM[[#This Row],[NIPNAS]],Target_CC[],COLUMN(W$2)+9,0)</f>
        <v>4628979.2324554976</v>
      </c>
      <c r="AL70" s="22">
        <f>Target_AM[[#This Row],[PROPORSI]]*VLOOKUP(Target_AM[[#This Row],[NIPNAS]],Target_CC[],COLUMN(X$2)+9,0)</f>
        <v>4523803.0190152386</v>
      </c>
      <c r="AM70" s="22">
        <f>Target_AM[[#This Row],[PROPORSI]]*VLOOKUP(Target_AM[[#This Row],[NIPNAS]],Target_CC[],COLUMN(Y$2)+9,0)</f>
        <v>4512530.0666030152</v>
      </c>
      <c r="AN70" s="22">
        <f>Target_AM[[#This Row],[PROPORSI]]*VLOOKUP(Target_AM[[#This Row],[NIPNAS]],Target_CC[],COLUMN(Z$2)+9,0)</f>
        <v>50000000</v>
      </c>
      <c r="AO70" s="22">
        <f>Target_AM[[#This Row],[PROPORSI]]*VLOOKUP(Target_AM[[#This Row],[NIPNAS]],Target_CC[],COLUMN(AA$2)+9,0)</f>
        <v>839830.86247430264</v>
      </c>
      <c r="AP70" s="22">
        <f>Target_AM[[#This Row],[PROPORSI]]*VLOOKUP(Target_AM[[#This Row],[NIPNAS]],Target_CC[],COLUMN(AB$2)+9,0)</f>
        <v>5574395.3087909175</v>
      </c>
      <c r="AQ70" s="22">
        <f>Target_AM[[#This Row],[PROPORSI]]*VLOOKUP(Target_AM[[#This Row],[NIPNAS]],Target_CC[],COLUMN(AC$2)+9,0)</f>
        <v>4945987.1242246339</v>
      </c>
      <c r="AR70" s="22">
        <f>Target_AM[[#This Row],[PROPORSI]]*VLOOKUP(Target_AM[[#This Row],[NIPNAS]],Target_CC[],COLUMN(AD$2)+9,0)</f>
        <v>3664933.1218365352</v>
      </c>
      <c r="AS70" s="22">
        <f>Target_AM[[#This Row],[PROPORSI]]*VLOOKUP(Target_AM[[#This Row],[NIPNAS]],Target_CC[],COLUMN(AE$2)+9,0)</f>
        <v>3751806.0257754852</v>
      </c>
      <c r="AT70" s="22">
        <f>Target_AM[[#This Row],[PROPORSI]]*VLOOKUP(Target_AM[[#This Row],[NIPNAS]],Target_CC[],COLUMN(AF$2)+9,0)</f>
        <v>3784256.6991317612</v>
      </c>
      <c r="AU70" s="22">
        <f>Target_AM[[#This Row],[PROPORSI]]*VLOOKUP(Target_AM[[#This Row],[NIPNAS]],Target_CC[],COLUMN(AG$2)+9,0)</f>
        <v>4643485.2767400518</v>
      </c>
      <c r="AV70" s="22">
        <f>Target_AM[[#This Row],[PROPORSI]]*VLOOKUP(Target_AM[[#This Row],[NIPNAS]],Target_CC[],COLUMN(AH$2)+9,0)</f>
        <v>4566417.2520787399</v>
      </c>
      <c r="AW70" s="22">
        <f>Target_AM[[#This Row],[PROPORSI]]*VLOOKUP(Target_AM[[#This Row],[NIPNAS]],Target_CC[],COLUMN(AI$2)+9,0)</f>
        <v>4563576.0108738225</v>
      </c>
      <c r="AX70" s="22">
        <f>Target_AM[[#This Row],[PROPORSI]]*VLOOKUP(Target_AM[[#This Row],[NIPNAS]],Target_CC[],COLUMN(AJ$2)+9,0)</f>
        <v>4628979.2324554976</v>
      </c>
      <c r="AY70" s="22">
        <f>Target_AM[[#This Row],[PROPORSI]]*VLOOKUP(Target_AM[[#This Row],[NIPNAS]],Target_CC[],COLUMN(AK$2)+9,0)</f>
        <v>4523803.0190152386</v>
      </c>
      <c r="AZ70" s="22">
        <f>Target_AM[[#This Row],[PROPORSI]]*VLOOKUP(Target_AM[[#This Row],[NIPNAS]],Target_CC[],COLUMN(AL$2)+9,0)</f>
        <v>4512530.0666030152</v>
      </c>
      <c r="BA70" s="22">
        <f>Target_AM[[#This Row],[PROPORSI]]*VLOOKUP(Target_AM[[#This Row],[NIPNAS]],Target_CC[],COLUMN(AM$2)+9,0)</f>
        <v>50000000</v>
      </c>
      <c r="BB70" s="22">
        <f>Target_AM[[#This Row],[PROPORSI]]*VLOOKUP(Target_AM[[#This Row],[NIPNAS]],Target_CC[],COLUMN(AN$2)+9,0)</f>
        <v>7968633.0820967695</v>
      </c>
      <c r="BC70" s="22">
        <f>Target_AM[[#This Row],[PROPORSI]]*VLOOKUP(Target_AM[[#This Row],[NIPNAS]],Target_CC[],COLUMN(AO$2)+9,0)</f>
        <v>8002696.586546612</v>
      </c>
      <c r="BD70" s="22">
        <f>Target_AM[[#This Row],[PROPORSI]]*VLOOKUP(Target_AM[[#This Row],[NIPNAS]],Target_CC[],COLUMN(AP$2)+9,0)</f>
        <v>7963837.4222546434</v>
      </c>
      <c r="BE70" s="22">
        <f>Target_AM[[#This Row],[PROPORSI]]*VLOOKUP(Target_AM[[#This Row],[NIPNAS]],Target_CC[],COLUMN(AQ$2)+9,0)</f>
        <v>7863727.0589999668</v>
      </c>
      <c r="BF70" s="22">
        <f>Target_AM[[#This Row],[PROPORSI]]*VLOOKUP(Target_AM[[#This Row],[NIPNAS]],Target_CC[],COLUMN(AR$2)+9,0)</f>
        <v>7939358.4157823008</v>
      </c>
      <c r="BG70" s="22">
        <f>Target_AM[[#This Row],[PROPORSI]]*VLOOKUP(Target_AM[[#This Row],[NIPNAS]],Target_CC[],COLUMN(AS$2)+9,0)</f>
        <v>7974731.910374254</v>
      </c>
      <c r="BH70" s="22">
        <f>Target_AM[[#This Row],[PROPORSI]]*VLOOKUP(Target_AM[[#This Row],[NIPNAS]],Target_CC[],COLUMN(AT$2)+9,0)</f>
        <v>8786923.3517508171</v>
      </c>
      <c r="BI70" s="22">
        <f>Target_AM[[#This Row],[PROPORSI]]*VLOOKUP(Target_AM[[#This Row],[NIPNAS]],Target_CC[],COLUMN(AU$2)+9,0)</f>
        <v>8704818.869516287</v>
      </c>
      <c r="BJ70" s="22">
        <f>Target_AM[[#This Row],[PROPORSI]]*VLOOKUP(Target_AM[[#This Row],[NIPNAS]],Target_CC[],COLUMN(AV$2)+9,0)</f>
        <v>8702155.6851381455</v>
      </c>
      <c r="BK70" s="22">
        <f>Target_AM[[#This Row],[PROPORSI]]*VLOOKUP(Target_AM[[#This Row],[NIPNAS]],Target_CC[],COLUMN(AW$2)+9,0)</f>
        <v>8773326.3820671383</v>
      </c>
      <c r="BL70" s="22">
        <f>Target_AM[[#This Row],[PROPORSI]]*VLOOKUP(Target_AM[[#This Row],[NIPNAS]],Target_CC[],COLUMN(AX$2)+9,0)</f>
        <v>8659942.1097005475</v>
      </c>
      <c r="BM70" s="22">
        <f>Target_AM[[#This Row],[PROPORSI]]*VLOOKUP(Target_AM[[#This Row],[NIPNAS]],Target_CC[],COLUMN(AY$2)+9,0)</f>
        <v>8659849.1257725395</v>
      </c>
      <c r="BN70" s="22">
        <f>Target_AM[[#This Row],[PROPORSI]]*VLOOKUP(Target_AM[[#This Row],[NIPNAS]],Target_CC[],COLUMN(AZ$2)+9,0)</f>
        <v>100000000.00000003</v>
      </c>
      <c r="BO70" s="22">
        <f>Target_AM[[#This Row],[PROPORSI]]*VLOOKUP(Target_AM[[#This Row],[NIPNAS]],Target_CC[],COLUMN(BA$2)+9,0)</f>
        <v>0</v>
      </c>
      <c r="BP70" s="22">
        <f>Target_AM[[#This Row],[PROPORSI]]*VLOOKUP(Target_AM[[#This Row],[NIPNAS]],Target_CC[],COLUMN(BB$2)+9,0)</f>
        <v>0</v>
      </c>
      <c r="BQ70" s="22">
        <f>Target_AM[[#This Row],[PROPORSI]]*VLOOKUP(Target_AM[[#This Row],[NIPNAS]],Target_CC[],COLUMN(BC$2)+9,0)</f>
        <v>0</v>
      </c>
      <c r="BR70" s="22">
        <f>Target_AM[[#This Row],[PROPORSI]]*VLOOKUP(Target_AM[[#This Row],[NIPNAS]],Target_CC[],COLUMN(BD$2)+9,0)</f>
        <v>0</v>
      </c>
      <c r="BS70" s="22">
        <f>Target_AM[[#This Row],[PROPORSI]]*VLOOKUP(Target_AM[[#This Row],[NIPNAS]],Target_CC[],COLUMN(BE$2)+9,0)</f>
        <v>0</v>
      </c>
      <c r="BT70" s="22">
        <f>Target_AM[[#This Row],[PROPORSI]]*VLOOKUP(Target_AM[[#This Row],[NIPNAS]],Target_CC[],COLUMN(BF$2)+9,0)</f>
        <v>0</v>
      </c>
      <c r="BU70" s="22">
        <f>Target_AM[[#This Row],[PROPORSI]]*VLOOKUP(Target_AM[[#This Row],[NIPNAS]],Target_CC[],COLUMN(BG$2)+9,0)</f>
        <v>0</v>
      </c>
      <c r="BV70" s="22">
        <f>Target_AM[[#This Row],[PROPORSI]]*VLOOKUP(Target_AM[[#This Row],[NIPNAS]],Target_CC[],COLUMN(BH$2)+9,0)</f>
        <v>0</v>
      </c>
      <c r="BW70" s="22">
        <f>Target_AM[[#This Row],[PROPORSI]]*VLOOKUP(Target_AM[[#This Row],[NIPNAS]],Target_CC[],COLUMN(BI$2)+9,0)</f>
        <v>0</v>
      </c>
      <c r="BX70" s="22">
        <f>Target_AM[[#This Row],[PROPORSI]]*VLOOKUP(Target_AM[[#This Row],[NIPNAS]],Target_CC[],COLUMN(BJ$2)+9,0)</f>
        <v>0</v>
      </c>
      <c r="BY70" s="22">
        <f>Target_AM[[#This Row],[PROPORSI]]*VLOOKUP(Target_AM[[#This Row],[NIPNAS]],Target_CC[],COLUMN(BK$2)+9,0)</f>
        <v>0</v>
      </c>
      <c r="BZ70" s="22">
        <f>Target_AM[[#This Row],[PROPORSI]]*VLOOKUP(Target_AM[[#This Row],[NIPNAS]],Target_CC[],COLUMN(BL$2)+9,0)</f>
        <v>0</v>
      </c>
      <c r="CA70" s="22">
        <f>Target_AM[[#This Row],[PROPORSI]]*VLOOKUP(Target_AM[[#This Row],[NIPNAS]],Target_CC[],COLUMN(BM$2)+9,0)</f>
        <v>0</v>
      </c>
      <c r="CB70" s="22">
        <f>Target_AM[[#This Row],[PROPORSI]]*VLOOKUP(Target_AM[[#This Row],[NIPNAS]],Target_CC[],COLUMN(BN$2)+9,0)</f>
        <v>0</v>
      </c>
      <c r="CC70" s="22">
        <f>Target_AM[[#This Row],[PROPORSI]]*VLOOKUP(Target_AM[[#This Row],[NIPNAS]],Target_CC[],COLUMN(BO$2)+9,0)</f>
        <v>0</v>
      </c>
      <c r="CD70" s="22">
        <f>Target_AM[[#This Row],[PROPORSI]]*VLOOKUP(Target_AM[[#This Row],[NIPNAS]],Target_CC[],COLUMN(BP$2)+9,0)</f>
        <v>0</v>
      </c>
      <c r="CE70" s="22">
        <f>Target_AM[[#This Row],[PROPORSI]]*VLOOKUP(Target_AM[[#This Row],[NIPNAS]],Target_CC[],COLUMN(BQ$2)+9,0)</f>
        <v>0</v>
      </c>
      <c r="CF70" s="22">
        <f>Target_AM[[#This Row],[PROPORSI]]*VLOOKUP(Target_AM[[#This Row],[NIPNAS]],Target_CC[],COLUMN(BR$2)+9,0)</f>
        <v>0</v>
      </c>
      <c r="CG70" s="22">
        <f>Target_AM[[#This Row],[PROPORSI]]*VLOOKUP(Target_AM[[#This Row],[NIPNAS]],Target_CC[],COLUMN(BS$2)+9,0)</f>
        <v>0</v>
      </c>
      <c r="CH70" s="22">
        <f>Target_AM[[#This Row],[PROPORSI]]*VLOOKUP(Target_AM[[#This Row],[NIPNAS]],Target_CC[],COLUMN(BT$2)+9,0)</f>
        <v>0</v>
      </c>
      <c r="CI70" s="22">
        <f>Target_AM[[#This Row],[PROPORSI]]*VLOOKUP(Target_AM[[#This Row],[NIPNAS]],Target_CC[],COLUMN(BU$2)+9,0)</f>
        <v>0</v>
      </c>
      <c r="CJ70" s="22">
        <f>Target_AM[[#This Row],[PROPORSI]]*VLOOKUP(Target_AM[[#This Row],[NIPNAS]],Target_CC[],COLUMN(BV$2)+9,0)</f>
        <v>0</v>
      </c>
      <c r="CK70" s="22">
        <f>Target_AM[[#This Row],[PROPORSI]]*VLOOKUP(Target_AM[[#This Row],[NIPNAS]],Target_CC[],COLUMN(BW$2)+9,0)</f>
        <v>0</v>
      </c>
      <c r="CL70" s="22">
        <f>Target_AM[[#This Row],[PROPORSI]]*VLOOKUP(Target_AM[[#This Row],[NIPNAS]],Target_CC[],COLUMN(BX$2)+9,0)</f>
        <v>0</v>
      </c>
      <c r="CM70" s="22">
        <f>Target_AM[[#This Row],[PROPORSI]]*VLOOKUP(Target_AM[[#This Row],[NIPNAS]],Target_CC[],COLUMN(BY$2)+9,0)</f>
        <v>0</v>
      </c>
      <c r="CN70" s="22">
        <f>Target_AM[[#This Row],[PROPORSI]]*VLOOKUP(Target_AM[[#This Row],[NIPNAS]],Target_CC[],COLUMN(BZ$2)+9,0)</f>
        <v>0</v>
      </c>
      <c r="CO70" s="22">
        <f>Target_AM[[#This Row],[PROPORSI]]*VLOOKUP(Target_AM[[#This Row],[NIPNAS]],Target_CC[],COLUMN(CA$2)+9,0)</f>
        <v>0</v>
      </c>
      <c r="CP70" s="22">
        <f>Target_AM[[#This Row],[PROPORSI]]*VLOOKUP(Target_AM[[#This Row],[NIPNAS]],Target_CC[],COLUMN(CB$2)+9,0)</f>
        <v>0</v>
      </c>
      <c r="CQ70" s="22">
        <f>Target_AM[[#This Row],[PROPORSI]]*VLOOKUP(Target_AM[[#This Row],[NIPNAS]],Target_CC[],COLUMN(CC$2)+9,0)</f>
        <v>0</v>
      </c>
      <c r="CR70" s="22">
        <f>Target_AM[[#This Row],[PROPORSI]]*VLOOKUP(Target_AM[[#This Row],[NIPNAS]],Target_CC[],COLUMN(CD$2)+9,0)</f>
        <v>0</v>
      </c>
      <c r="CS70" s="22">
        <f>Target_AM[[#This Row],[PROPORSI]]*VLOOKUP(Target_AM[[#This Row],[NIPNAS]],Target_CC[],COLUMN(CE$2)+9,0)</f>
        <v>0</v>
      </c>
      <c r="CT70" s="22">
        <f>Target_AM[[#This Row],[PROPORSI]]*VLOOKUP(Target_AM[[#This Row],[NIPNAS]],Target_CC[],COLUMN(CF$2)+9,0)</f>
        <v>0</v>
      </c>
      <c r="CU70" s="22">
        <f>Target_AM[[#This Row],[PROPORSI]]*VLOOKUP(Target_AM[[#This Row],[NIPNAS]],Target_CC[],COLUMN(CG$2)+9,0)</f>
        <v>0</v>
      </c>
      <c r="CV70" s="22">
        <f>Target_AM[[#This Row],[PROPORSI]]*VLOOKUP(Target_AM[[#This Row],[NIPNAS]],Target_CC[],COLUMN(CH$2)+9,0)</f>
        <v>0</v>
      </c>
      <c r="CW70" s="22">
        <f>Target_AM[[#This Row],[PROPORSI]]*VLOOKUP(Target_AM[[#This Row],[NIPNAS]],Target_CC[],COLUMN(CI$2)+9,0)</f>
        <v>0</v>
      </c>
      <c r="CX70" s="22">
        <f>Target_AM[[#This Row],[PROPORSI]]*VLOOKUP(Target_AM[[#This Row],[NIPNAS]],Target_CC[],COLUMN(CJ$2)+9,0)</f>
        <v>0</v>
      </c>
      <c r="CY70" s="22">
        <f>Target_AM[[#This Row],[PROPORSI]]*VLOOKUP(Target_AM[[#This Row],[NIPNAS]],Target_CC[],COLUMN(CK$2)+9,0)</f>
        <v>0</v>
      </c>
      <c r="CZ70" s="22">
        <f>Target_AM[[#This Row],[PROPORSI]]*VLOOKUP(Target_AM[[#This Row],[NIPNAS]],Target_CC[],COLUMN(CL$2)+9,0)</f>
        <v>0</v>
      </c>
      <c r="DA70" s="22">
        <f>Target_AM[[#This Row],[PROPORSI]]*VLOOKUP(Target_AM[[#This Row],[NIPNAS]],Target_CC[],COLUMN(CM$2)+9,0)</f>
        <v>0</v>
      </c>
      <c r="DB70" s="22">
        <f>Target_AM[[#This Row],[PROPORSI]]*VLOOKUP(Target_AM[[#This Row],[NIPNAS]],Target_CC[],COLUMN(CN$2)+9,0)</f>
        <v>0</v>
      </c>
      <c r="DC70" s="22">
        <f>Target_AM[[#This Row],[PROPORSI]]*VLOOKUP(Target_AM[[#This Row],[NIPNAS]],Target_CC[],COLUMN(CO$2)+9,0)</f>
        <v>0</v>
      </c>
      <c r="DD70" s="22">
        <f>Target_AM[[#This Row],[PROPORSI]]*VLOOKUP(Target_AM[[#This Row],[NIPNAS]],Target_CC[],COLUMN(CP$2)+9,0)</f>
        <v>0</v>
      </c>
      <c r="DE70" s="22">
        <f>Target_AM[[#This Row],[PROPORSI]]*VLOOKUP(Target_AM[[#This Row],[NIPNAS]],Target_CC[],COLUMN(CQ$2)+9,0)</f>
        <v>0</v>
      </c>
      <c r="DF70" s="22">
        <f>Target_AM[[#This Row],[PROPORSI]]*VLOOKUP(Target_AM[[#This Row],[NIPNAS]],Target_CC[],COLUMN(CR$2)+9,0)</f>
        <v>0</v>
      </c>
      <c r="DG70" s="22">
        <f>Target_AM[[#This Row],[PROPORSI]]*VLOOKUP(Target_AM[[#This Row],[NIPNAS]],Target_CC[],COLUMN(CS$2)+9,0)</f>
        <v>0</v>
      </c>
      <c r="DH70" s="22">
        <f>Target_AM[[#This Row],[PROPORSI]]*VLOOKUP(Target_AM[[#This Row],[NIPNAS]],Target_CC[],COLUMN(CT$2)+9,0)</f>
        <v>0</v>
      </c>
      <c r="DI70" s="22">
        <f>Target_AM[[#This Row],[PROPORSI]]*VLOOKUP(Target_AM[[#This Row],[NIPNAS]],Target_CC[],COLUMN(CU$2)+9,0)</f>
        <v>0</v>
      </c>
      <c r="DJ70" s="22">
        <f>Target_AM[[#This Row],[PROPORSI]]*VLOOKUP(Target_AM[[#This Row],[NIPNAS]],Target_CC[],COLUMN(CV$2)+9,0)</f>
        <v>0</v>
      </c>
      <c r="DK70" s="22">
        <f>Target_AM[[#This Row],[PROPORSI]]*VLOOKUP(Target_AM[[#This Row],[NIPNAS]],Target_CC[],COLUMN(CW$2)+9,0)</f>
        <v>0</v>
      </c>
      <c r="DL70" s="22">
        <f>Target_AM[[#This Row],[PROPORSI]]*VLOOKUP(Target_AM[[#This Row],[NIPNAS]],Target_CC[],COLUMN(CX$2)+9,0)</f>
        <v>0</v>
      </c>
      <c r="DM70" s="22">
        <f>Target_AM[[#This Row],[PROPORSI]]*VLOOKUP(Target_AM[[#This Row],[NIPNAS]],Target_CC[],COLUMN(CY$2)+9,0)</f>
        <v>0</v>
      </c>
      <c r="DN70" s="22">
        <f>Target_AM[[#This Row],[PROPORSI]]*VLOOKUP(Target_AM[[#This Row],[NIPNAS]],Target_CC[],COLUMN(CZ$2)+9,0)</f>
        <v>0</v>
      </c>
      <c r="DO70" s="22">
        <f>Target_AM[[#This Row],[PROPORSI]]*VLOOKUP(Target_AM[[#This Row],[NIPNAS]],Target_CC[],COLUMN(DA$2)+9,0)</f>
        <v>0</v>
      </c>
      <c r="DP70" s="22">
        <f>Target_AM[[#This Row],[PROPORSI]]*VLOOKUP(Target_AM[[#This Row],[NIPNAS]],Target_CC[],COLUMN(DB$2)+9,0)</f>
        <v>0</v>
      </c>
      <c r="DQ70" s="22">
        <f>Target_AM[[#This Row],[PROPORSI]]*VLOOKUP(Target_AM[[#This Row],[NIPNAS]],Target_CC[],COLUMN(DC$2)+9,0)</f>
        <v>0</v>
      </c>
      <c r="DR70" s="22">
        <f>Target_AM[[#This Row],[PROPORSI]]*VLOOKUP(Target_AM[[#This Row],[NIPNAS]],Target_CC[],COLUMN(DD$2)+9,0)</f>
        <v>0</v>
      </c>
      <c r="DS70" s="22">
        <f>Target_AM[[#This Row],[PROPORSI]]*VLOOKUP(Target_AM[[#This Row],[NIPNAS]],Target_CC[],COLUMN(DE$2)+9,0)</f>
        <v>0</v>
      </c>
      <c r="DT70" s="22">
        <f>Target_AM[[#This Row],[PROPORSI]]*VLOOKUP(Target_AM[[#This Row],[NIPNAS]],Target_CC[],COLUMN(DF$2)+9,0)</f>
        <v>0</v>
      </c>
      <c r="DU70" s="22">
        <f>Target_AM[[#This Row],[PROPORSI]]*VLOOKUP(Target_AM[[#This Row],[NIPNAS]],Target_CC[],COLUMN(DG$2)+9,0)</f>
        <v>0</v>
      </c>
      <c r="DV70" s="22">
        <f>Target_AM[[#This Row],[PROPORSI]]*VLOOKUP(Target_AM[[#This Row],[NIPNAS]],Target_CC[],COLUMN(DH$2)+9,0)</f>
        <v>0</v>
      </c>
      <c r="DW70" s="22">
        <f>Target_AM[[#This Row],[PROPORSI]]*VLOOKUP(Target_AM[[#This Row],[NIPNAS]],Target_CC[],COLUMN(DI$2)+9,0)</f>
        <v>0</v>
      </c>
      <c r="DX70" s="22">
        <f>Target_AM[[#This Row],[PROPORSI]]*VLOOKUP(Target_AM[[#This Row],[NIPNAS]],Target_CC[],COLUMN(DJ$2)+9,0)</f>
        <v>0</v>
      </c>
      <c r="DY70" s="22">
        <f>Target_AM[[#This Row],[PROPORSI]]*VLOOKUP(Target_AM[[#This Row],[NIPNAS]],Target_CC[],COLUMN(DK$2)+9,0)</f>
        <v>0</v>
      </c>
      <c r="DZ70" s="22">
        <f>Target_AM[[#This Row],[PROPORSI]]*VLOOKUP(Target_AM[[#This Row],[NIPNAS]],Target_CC[],COLUMN(DL$2)+9,0)</f>
        <v>0</v>
      </c>
      <c r="EA70" s="22">
        <f>Target_AM[[#This Row],[PROPORSI]]*VLOOKUP(Target_AM[[#This Row],[NIPNAS]],Target_CC[],COLUMN(DM$2)+9,0)</f>
        <v>0</v>
      </c>
    </row>
    <row r="71" spans="2:131" x14ac:dyDescent="0.3">
      <c r="B71">
        <v>404429</v>
      </c>
      <c r="C71" t="s">
        <v>1008</v>
      </c>
      <c r="D71">
        <v>1</v>
      </c>
      <c r="E71" s="8">
        <v>45658</v>
      </c>
      <c r="F71">
        <v>2000484</v>
      </c>
      <c r="G71" t="s">
        <v>933</v>
      </c>
      <c r="J71" t="s">
        <v>888</v>
      </c>
      <c r="K71" t="s">
        <v>25</v>
      </c>
      <c r="L71" t="s">
        <v>159</v>
      </c>
      <c r="M71" t="s">
        <v>18</v>
      </c>
      <c r="N71" s="23">
        <f>Target_AM[[#This Row],[PROPORSI]]*VLOOKUP(Target_AM[[#This Row],[NIPNAS]],Target_CC[],9,0)</f>
        <v>284324566.05786216</v>
      </c>
      <c r="O71" s="22">
        <f>Target_AM[[#This Row],[PROPORSI]]*VLOOKUP(Target_AM[[#This Row],[NIPNAS]],Target_CC[],COLUMN(A$2)+9,0)</f>
        <v>13366179</v>
      </c>
      <c r="P71" s="22">
        <f>Target_AM[[#This Row],[PROPORSI]]*VLOOKUP(Target_AM[[#This Row],[NIPNAS]],Target_CC[],COLUMN(B$2)+9,0)</f>
        <v>24519010</v>
      </c>
      <c r="Q71" s="22">
        <f>Target_AM[[#This Row],[PROPORSI]]*VLOOKUP(Target_AM[[#This Row],[NIPNAS]],Target_CC[],COLUMN(C$2)+9,0)</f>
        <v>23036971</v>
      </c>
      <c r="R71" s="22">
        <f>Target_AM[[#This Row],[PROPORSI]]*VLOOKUP(Target_AM[[#This Row],[NIPNAS]],Target_CC[],COLUMN(D$2)+9,0)</f>
        <v>20015730</v>
      </c>
      <c r="S71" s="22">
        <f>Target_AM[[#This Row],[PROPORSI]]*VLOOKUP(Target_AM[[#This Row],[NIPNAS]],Target_CC[],COLUMN(E$2)+9,0)</f>
        <v>20207436</v>
      </c>
      <c r="T71" s="22">
        <f>Target_AM[[#This Row],[PROPORSI]]*VLOOKUP(Target_AM[[#This Row],[NIPNAS]],Target_CC[],COLUMN(F$2)+9,0)</f>
        <v>20297143</v>
      </c>
      <c r="U71" s="22">
        <f>Target_AM[[#This Row],[PROPORSI]]*VLOOKUP(Target_AM[[#This Row],[NIPNAS]],Target_CC[],COLUMN(G$2)+9,0)</f>
        <v>22363078</v>
      </c>
      <c r="V71" s="22">
        <f>Target_AM[[#This Row],[PROPORSI]]*VLOOKUP(Target_AM[[#This Row],[NIPNAS]],Target_CC[],COLUMN(H$2)+9,0)</f>
        <v>22154969</v>
      </c>
      <c r="W71" s="22">
        <f>Target_AM[[#This Row],[PROPORSI]]*VLOOKUP(Target_AM[[#This Row],[NIPNAS]],Target_CC[],COLUMN(I$2)+9,0)</f>
        <v>22148268</v>
      </c>
      <c r="X71" s="22">
        <f>Target_AM[[#This Row],[PROPORSI]]*VLOOKUP(Target_AM[[#This Row],[NIPNAS]],Target_CC[],COLUMN(J$2)+9,0)</f>
        <v>22328867</v>
      </c>
      <c r="Y71" s="22">
        <f>Target_AM[[#This Row],[PROPORSI]]*VLOOKUP(Target_AM[[#This Row],[NIPNAS]],Target_CC[],COLUMN(K$2)+9,0)</f>
        <v>22041291</v>
      </c>
      <c r="Z71" s="22">
        <f>Target_AM[[#This Row],[PROPORSI]]*VLOOKUP(Target_AM[[#This Row],[NIPNAS]],Target_CC[],COLUMN(L$2)+9,0)</f>
        <v>22041057</v>
      </c>
      <c r="AA71" s="22">
        <f>Target_AM[[#This Row],[PROPORSI]]*VLOOKUP(Target_AM[[#This Row],[NIPNAS]],Target_CC[],COLUMN(M$2)+9,0)</f>
        <v>254519999</v>
      </c>
      <c r="AB71" s="22">
        <f>Target_AM[[#This Row],[PROPORSI]]*VLOOKUP(Target_AM[[#This Row],[NIPNAS]],Target_CC[],COLUMN(N$2)+9,0)</f>
        <v>265096</v>
      </c>
      <c r="AC71" s="22">
        <f>Target_AM[[#This Row],[PROPORSI]]*VLOOKUP(Target_AM[[#This Row],[NIPNAS]],Target_CC[],COLUMN(O$2)+9,0)</f>
        <v>486294</v>
      </c>
      <c r="AD71" s="22">
        <f>Target_AM[[#This Row],[PROPORSI]]*VLOOKUP(Target_AM[[#This Row],[NIPNAS]],Target_CC[],COLUMN(P$2)+9,0)</f>
        <v>456900</v>
      </c>
      <c r="AE71" s="22">
        <f>Target_AM[[#This Row],[PROPORSI]]*VLOOKUP(Target_AM[[#This Row],[NIPNAS]],Target_CC[],COLUMN(Q$2)+9,0)</f>
        <v>396979</v>
      </c>
      <c r="AF71" s="22">
        <f>Target_AM[[#This Row],[PROPORSI]]*VLOOKUP(Target_AM[[#This Row],[NIPNAS]],Target_CC[],COLUMN(R$2)+9,0)</f>
        <v>400781</v>
      </c>
      <c r="AG71" s="22">
        <f>Target_AM[[#This Row],[PROPORSI]]*VLOOKUP(Target_AM[[#This Row],[NIPNAS]],Target_CC[],COLUMN(S$2)+9,0)</f>
        <v>402560</v>
      </c>
      <c r="AH71" s="22">
        <f>Target_AM[[#This Row],[PROPORSI]]*VLOOKUP(Target_AM[[#This Row],[NIPNAS]],Target_CC[],COLUMN(T$2)+9,0)</f>
        <v>443535</v>
      </c>
      <c r="AI71" s="22">
        <f>Target_AM[[#This Row],[PROPORSI]]*VLOOKUP(Target_AM[[#This Row],[NIPNAS]],Target_CC[],COLUMN(U$2)+9,0)</f>
        <v>439407</v>
      </c>
      <c r="AJ71" s="22">
        <f>Target_AM[[#This Row],[PROPORSI]]*VLOOKUP(Target_AM[[#This Row],[NIPNAS]],Target_CC[],COLUMN(V$2)+9,0)</f>
        <v>439274</v>
      </c>
      <c r="AK71" s="22">
        <f>Target_AM[[#This Row],[PROPORSI]]*VLOOKUP(Target_AM[[#This Row],[NIPNAS]],Target_CC[],COLUMN(W$2)+9,0)</f>
        <v>442856</v>
      </c>
      <c r="AL71" s="22">
        <f>Target_AM[[#This Row],[PROPORSI]]*VLOOKUP(Target_AM[[#This Row],[NIPNAS]],Target_CC[],COLUMN(X$2)+9,0)</f>
        <v>437153</v>
      </c>
      <c r="AM71" s="22">
        <f>Target_AM[[#This Row],[PROPORSI]]*VLOOKUP(Target_AM[[#This Row],[NIPNAS]],Target_CC[],COLUMN(Y$2)+9,0)</f>
        <v>437148</v>
      </c>
      <c r="AN71" s="22">
        <f>Target_AM[[#This Row],[PROPORSI]]*VLOOKUP(Target_AM[[#This Row],[NIPNAS]],Target_CC[],COLUMN(Z$2)+9,0)</f>
        <v>5047983</v>
      </c>
      <c r="AO71" s="22">
        <f>Target_AM[[#This Row],[PROPORSI]]*VLOOKUP(Target_AM[[#This Row],[NIPNAS]],Target_CC[],COLUMN(AA$2)+9,0)</f>
        <v>13631275</v>
      </c>
      <c r="AP71" s="22">
        <f>Target_AM[[#This Row],[PROPORSI]]*VLOOKUP(Target_AM[[#This Row],[NIPNAS]],Target_CC[],COLUMN(AB$2)+9,0)</f>
        <v>25005304</v>
      </c>
      <c r="AQ71" s="22">
        <f>Target_AM[[#This Row],[PROPORSI]]*VLOOKUP(Target_AM[[#This Row],[NIPNAS]],Target_CC[],COLUMN(AC$2)+9,0)</f>
        <v>23493871</v>
      </c>
      <c r="AR71" s="22">
        <f>Target_AM[[#This Row],[PROPORSI]]*VLOOKUP(Target_AM[[#This Row],[NIPNAS]],Target_CC[],COLUMN(AD$2)+9,0)</f>
        <v>20412709</v>
      </c>
      <c r="AS71" s="22">
        <f>Target_AM[[#This Row],[PROPORSI]]*VLOOKUP(Target_AM[[#This Row],[NIPNAS]],Target_CC[],COLUMN(AE$2)+9,0)</f>
        <v>20608217</v>
      </c>
      <c r="AT71" s="22">
        <f>Target_AM[[#This Row],[PROPORSI]]*VLOOKUP(Target_AM[[#This Row],[NIPNAS]],Target_CC[],COLUMN(AF$2)+9,0)</f>
        <v>20699703</v>
      </c>
      <c r="AU71" s="22">
        <f>Target_AM[[#This Row],[PROPORSI]]*VLOOKUP(Target_AM[[#This Row],[NIPNAS]],Target_CC[],COLUMN(AG$2)+9,0)</f>
        <v>22806613</v>
      </c>
      <c r="AV71" s="22">
        <f>Target_AM[[#This Row],[PROPORSI]]*VLOOKUP(Target_AM[[#This Row],[NIPNAS]],Target_CC[],COLUMN(AH$2)+9,0)</f>
        <v>22594376</v>
      </c>
      <c r="AW71" s="22">
        <f>Target_AM[[#This Row],[PROPORSI]]*VLOOKUP(Target_AM[[#This Row],[NIPNAS]],Target_CC[],COLUMN(AI$2)+9,0)</f>
        <v>22587542</v>
      </c>
      <c r="AX71" s="22">
        <f>Target_AM[[#This Row],[PROPORSI]]*VLOOKUP(Target_AM[[#This Row],[NIPNAS]],Target_CC[],COLUMN(AJ$2)+9,0)</f>
        <v>22771723</v>
      </c>
      <c r="AY71" s="22">
        <f>Target_AM[[#This Row],[PROPORSI]]*VLOOKUP(Target_AM[[#This Row],[NIPNAS]],Target_CC[],COLUMN(AK$2)+9,0)</f>
        <v>22478444</v>
      </c>
      <c r="AZ71" s="22">
        <f>Target_AM[[#This Row],[PROPORSI]]*VLOOKUP(Target_AM[[#This Row],[NIPNAS]],Target_CC[],COLUMN(AL$2)+9,0)</f>
        <v>22478205</v>
      </c>
      <c r="BA71" s="22">
        <f>Target_AM[[#This Row],[PROPORSI]]*VLOOKUP(Target_AM[[#This Row],[NIPNAS]],Target_CC[],COLUMN(AM$2)+9,0)</f>
        <v>259567982</v>
      </c>
      <c r="BB71" s="22">
        <f>Target_AM[[#This Row],[PROPORSI]]*VLOOKUP(Target_AM[[#This Row],[NIPNAS]],Target_CC[],COLUMN(AN$2)+9,0)</f>
        <v>796863</v>
      </c>
      <c r="BC71" s="22">
        <f>Target_AM[[#This Row],[PROPORSI]]*VLOOKUP(Target_AM[[#This Row],[NIPNAS]],Target_CC[],COLUMN(AO$2)+9,0)</f>
        <v>800270</v>
      </c>
      <c r="BD71" s="22">
        <f>Target_AM[[#This Row],[PROPORSI]]*VLOOKUP(Target_AM[[#This Row],[NIPNAS]],Target_CC[],COLUMN(AP$2)+9,0)</f>
        <v>796384</v>
      </c>
      <c r="BE71" s="22">
        <f>Target_AM[[#This Row],[PROPORSI]]*VLOOKUP(Target_AM[[#This Row],[NIPNAS]],Target_CC[],COLUMN(AQ$2)+9,0)</f>
        <v>786373</v>
      </c>
      <c r="BF71" s="22">
        <f>Target_AM[[#This Row],[PROPORSI]]*VLOOKUP(Target_AM[[#This Row],[NIPNAS]],Target_CC[],COLUMN(AR$2)+9,0)</f>
        <v>793936</v>
      </c>
      <c r="BG71" s="22">
        <f>Target_AM[[#This Row],[PROPORSI]]*VLOOKUP(Target_AM[[#This Row],[NIPNAS]],Target_CC[],COLUMN(AS$2)+9,0)</f>
        <v>797473</v>
      </c>
      <c r="BH71" s="22">
        <f>Target_AM[[#This Row],[PROPORSI]]*VLOOKUP(Target_AM[[#This Row],[NIPNAS]],Target_CC[],COLUMN(AT$2)+9,0)</f>
        <v>878692</v>
      </c>
      <c r="BI71" s="22">
        <f>Target_AM[[#This Row],[PROPORSI]]*VLOOKUP(Target_AM[[#This Row],[NIPNAS]],Target_CC[],COLUMN(AU$2)+9,0)</f>
        <v>870482</v>
      </c>
      <c r="BJ71" s="22">
        <f>Target_AM[[#This Row],[PROPORSI]]*VLOOKUP(Target_AM[[#This Row],[NIPNAS]],Target_CC[],COLUMN(AV$2)+9,0)</f>
        <v>870216</v>
      </c>
      <c r="BK71" s="22">
        <f>Target_AM[[#This Row],[PROPORSI]]*VLOOKUP(Target_AM[[#This Row],[NIPNAS]],Target_CC[],COLUMN(AW$2)+9,0)</f>
        <v>877333</v>
      </c>
      <c r="BL71" s="22">
        <f>Target_AM[[#This Row],[PROPORSI]]*VLOOKUP(Target_AM[[#This Row],[NIPNAS]],Target_CC[],COLUMN(AX$2)+9,0)</f>
        <v>865994</v>
      </c>
      <c r="BM71" s="22">
        <f>Target_AM[[#This Row],[PROPORSI]]*VLOOKUP(Target_AM[[#This Row],[NIPNAS]],Target_CC[],COLUMN(AY$2)+9,0)</f>
        <v>865985</v>
      </c>
      <c r="BN71" s="22">
        <f>Target_AM[[#This Row],[PROPORSI]]*VLOOKUP(Target_AM[[#This Row],[NIPNAS]],Target_CC[],COLUMN(AZ$2)+9,0)</f>
        <v>10000001</v>
      </c>
      <c r="BO71" s="22">
        <f>Target_AM[[#This Row],[PROPORSI]]*VLOOKUP(Target_AM[[#This Row],[NIPNAS]],Target_CC[],COLUMN(BA$2)+9,0)</f>
        <v>21000000</v>
      </c>
      <c r="BP71" s="22">
        <f>Target_AM[[#This Row],[PROPORSI]]*VLOOKUP(Target_AM[[#This Row],[NIPNAS]],Target_CC[],COLUMN(BB$2)+9,0)</f>
        <v>21000000</v>
      </c>
      <c r="BQ71" s="22">
        <f>Target_AM[[#This Row],[PROPORSI]]*VLOOKUP(Target_AM[[#This Row],[NIPNAS]],Target_CC[],COLUMN(BC$2)+9,0)</f>
        <v>21000000</v>
      </c>
      <c r="BR71" s="22">
        <f>Target_AM[[#This Row],[PROPORSI]]*VLOOKUP(Target_AM[[#This Row],[NIPNAS]],Target_CC[],COLUMN(BD$2)+9,0)</f>
        <v>19950000</v>
      </c>
      <c r="BS71" s="22">
        <f>Target_AM[[#This Row],[PROPORSI]]*VLOOKUP(Target_AM[[#This Row],[NIPNAS]],Target_CC[],COLUMN(BE$2)+9,0)</f>
        <v>19950000</v>
      </c>
      <c r="BT71" s="22">
        <f>Target_AM[[#This Row],[PROPORSI]]*VLOOKUP(Target_AM[[#This Row],[NIPNAS]],Target_CC[],COLUMN(BF$2)+9,0)</f>
        <v>19950000</v>
      </c>
      <c r="BU71" s="22">
        <f>Target_AM[[#This Row],[PROPORSI]]*VLOOKUP(Target_AM[[#This Row],[NIPNAS]],Target_CC[],COLUMN(BG$2)+9,0)</f>
        <v>19950000</v>
      </c>
      <c r="BV71" s="22">
        <f>Target_AM[[#This Row],[PROPORSI]]*VLOOKUP(Target_AM[[#This Row],[NIPNAS]],Target_CC[],COLUMN(BH$2)+9,0)</f>
        <v>19950000</v>
      </c>
      <c r="BW71" s="22">
        <f>Target_AM[[#This Row],[PROPORSI]]*VLOOKUP(Target_AM[[#This Row],[NIPNAS]],Target_CC[],COLUMN(BI$2)+9,0)</f>
        <v>19950000</v>
      </c>
      <c r="BX71" s="22">
        <f>Target_AM[[#This Row],[PROPORSI]]*VLOOKUP(Target_AM[[#This Row],[NIPNAS]],Target_CC[],COLUMN(BJ$2)+9,0)</f>
        <v>19950000</v>
      </c>
      <c r="BY71" s="22">
        <f>Target_AM[[#This Row],[PROPORSI]]*VLOOKUP(Target_AM[[#This Row],[NIPNAS]],Target_CC[],COLUMN(BK$2)+9,0)</f>
        <v>19950000</v>
      </c>
      <c r="BZ71" s="22">
        <f>Target_AM[[#This Row],[PROPORSI]]*VLOOKUP(Target_AM[[#This Row],[NIPNAS]],Target_CC[],COLUMN(BL$2)+9,0)</f>
        <v>19950000</v>
      </c>
      <c r="CA71" s="22">
        <f>Target_AM[[#This Row],[PROPORSI]]*VLOOKUP(Target_AM[[#This Row],[NIPNAS]],Target_CC[],COLUMN(BM$2)+9,0)</f>
        <v>242550000</v>
      </c>
      <c r="CB71" s="22">
        <f>Target_AM[[#This Row],[PROPORSI]]*VLOOKUP(Target_AM[[#This Row],[NIPNAS]],Target_CC[],COLUMN(BN$2)+9,0)</f>
        <v>21000000</v>
      </c>
      <c r="CC71" s="22">
        <f>Target_AM[[#This Row],[PROPORSI]]*VLOOKUP(Target_AM[[#This Row],[NIPNAS]],Target_CC[],COLUMN(BO$2)+9,0)</f>
        <v>21000000</v>
      </c>
      <c r="CD71" s="22">
        <f>Target_AM[[#This Row],[PROPORSI]]*VLOOKUP(Target_AM[[#This Row],[NIPNAS]],Target_CC[],COLUMN(BP$2)+9,0)</f>
        <v>21000000</v>
      </c>
      <c r="CE71" s="22">
        <f>Target_AM[[#This Row],[PROPORSI]]*VLOOKUP(Target_AM[[#This Row],[NIPNAS]],Target_CC[],COLUMN(BQ$2)+9,0)</f>
        <v>19950000</v>
      </c>
      <c r="CF71" s="22">
        <f>Target_AM[[#This Row],[PROPORSI]]*VLOOKUP(Target_AM[[#This Row],[NIPNAS]],Target_CC[],COLUMN(BR$2)+9,0)</f>
        <v>19950000</v>
      </c>
      <c r="CG71" s="22">
        <f>Target_AM[[#This Row],[PROPORSI]]*VLOOKUP(Target_AM[[#This Row],[NIPNAS]],Target_CC[],COLUMN(BS$2)+9,0)</f>
        <v>19950000</v>
      </c>
      <c r="CH71" s="22">
        <f>Target_AM[[#This Row],[PROPORSI]]*VLOOKUP(Target_AM[[#This Row],[NIPNAS]],Target_CC[],COLUMN(BT$2)+9,0)</f>
        <v>19950000</v>
      </c>
      <c r="CI71" s="22">
        <f>Target_AM[[#This Row],[PROPORSI]]*VLOOKUP(Target_AM[[#This Row],[NIPNAS]],Target_CC[],COLUMN(BU$2)+9,0)</f>
        <v>19950000</v>
      </c>
      <c r="CJ71" s="22">
        <f>Target_AM[[#This Row],[PROPORSI]]*VLOOKUP(Target_AM[[#This Row],[NIPNAS]],Target_CC[],COLUMN(BV$2)+9,0)</f>
        <v>19950000</v>
      </c>
      <c r="CK71" s="22">
        <f>Target_AM[[#This Row],[PROPORSI]]*VLOOKUP(Target_AM[[#This Row],[NIPNAS]],Target_CC[],COLUMN(BW$2)+9,0)</f>
        <v>19950000</v>
      </c>
      <c r="CL71" s="22">
        <f>Target_AM[[#This Row],[PROPORSI]]*VLOOKUP(Target_AM[[#This Row],[NIPNAS]],Target_CC[],COLUMN(BX$2)+9,0)</f>
        <v>19950000</v>
      </c>
      <c r="CM71" s="22">
        <f>Target_AM[[#This Row],[PROPORSI]]*VLOOKUP(Target_AM[[#This Row],[NIPNAS]],Target_CC[],COLUMN(BY$2)+9,0)</f>
        <v>19950000</v>
      </c>
      <c r="CN71" s="22">
        <f>Target_AM[[#This Row],[PROPORSI]]*VLOOKUP(Target_AM[[#This Row],[NIPNAS]],Target_CC[],COLUMN(BZ$2)+9,0)</f>
        <v>242550000</v>
      </c>
      <c r="CO71" s="22">
        <f>Target_AM[[#This Row],[PROPORSI]]*VLOOKUP(Target_AM[[#This Row],[NIPNAS]],Target_CC[],COLUMN(CA$2)+9,0)</f>
        <v>0</v>
      </c>
      <c r="CP71" s="22">
        <f>Target_AM[[#This Row],[PROPORSI]]*VLOOKUP(Target_AM[[#This Row],[NIPNAS]],Target_CC[],COLUMN(CB$2)+9,0)</f>
        <v>0</v>
      </c>
      <c r="CQ71" s="22">
        <f>Target_AM[[#This Row],[PROPORSI]]*VLOOKUP(Target_AM[[#This Row],[NIPNAS]],Target_CC[],COLUMN(CC$2)+9,0)</f>
        <v>0</v>
      </c>
      <c r="CR71" s="22">
        <f>Target_AM[[#This Row],[PROPORSI]]*VLOOKUP(Target_AM[[#This Row],[NIPNAS]],Target_CC[],COLUMN(CD$2)+9,0)</f>
        <v>0</v>
      </c>
      <c r="CS71" s="22">
        <f>Target_AM[[#This Row],[PROPORSI]]*VLOOKUP(Target_AM[[#This Row],[NIPNAS]],Target_CC[],COLUMN(CE$2)+9,0)</f>
        <v>0</v>
      </c>
      <c r="CT71" s="22">
        <f>Target_AM[[#This Row],[PROPORSI]]*VLOOKUP(Target_AM[[#This Row],[NIPNAS]],Target_CC[],COLUMN(CF$2)+9,0)</f>
        <v>0</v>
      </c>
      <c r="CU71" s="22">
        <f>Target_AM[[#This Row],[PROPORSI]]*VLOOKUP(Target_AM[[#This Row],[NIPNAS]],Target_CC[],COLUMN(CG$2)+9,0)</f>
        <v>0</v>
      </c>
      <c r="CV71" s="22">
        <f>Target_AM[[#This Row],[PROPORSI]]*VLOOKUP(Target_AM[[#This Row],[NIPNAS]],Target_CC[],COLUMN(CH$2)+9,0)</f>
        <v>0</v>
      </c>
      <c r="CW71" s="22">
        <f>Target_AM[[#This Row],[PROPORSI]]*VLOOKUP(Target_AM[[#This Row],[NIPNAS]],Target_CC[],COLUMN(CI$2)+9,0)</f>
        <v>0</v>
      </c>
      <c r="CX71" s="22">
        <f>Target_AM[[#This Row],[PROPORSI]]*VLOOKUP(Target_AM[[#This Row],[NIPNAS]],Target_CC[],COLUMN(CJ$2)+9,0)</f>
        <v>0</v>
      </c>
      <c r="CY71" s="22">
        <f>Target_AM[[#This Row],[PROPORSI]]*VLOOKUP(Target_AM[[#This Row],[NIPNAS]],Target_CC[],COLUMN(CK$2)+9,0)</f>
        <v>0</v>
      </c>
      <c r="CZ71" s="22">
        <f>Target_AM[[#This Row],[PROPORSI]]*VLOOKUP(Target_AM[[#This Row],[NIPNAS]],Target_CC[],COLUMN(CL$2)+9,0)</f>
        <v>0</v>
      </c>
      <c r="DA71" s="22">
        <f>Target_AM[[#This Row],[PROPORSI]]*VLOOKUP(Target_AM[[#This Row],[NIPNAS]],Target_CC[],COLUMN(CM$2)+9,0)</f>
        <v>0</v>
      </c>
      <c r="DB71" s="22">
        <f>Target_AM[[#This Row],[PROPORSI]]*VLOOKUP(Target_AM[[#This Row],[NIPNAS]],Target_CC[],COLUMN(CN$2)+9,0)</f>
        <v>0</v>
      </c>
      <c r="DC71" s="22">
        <f>Target_AM[[#This Row],[PROPORSI]]*VLOOKUP(Target_AM[[#This Row],[NIPNAS]],Target_CC[],COLUMN(CO$2)+9,0)</f>
        <v>0</v>
      </c>
      <c r="DD71" s="22">
        <f>Target_AM[[#This Row],[PROPORSI]]*VLOOKUP(Target_AM[[#This Row],[NIPNAS]],Target_CC[],COLUMN(CP$2)+9,0)</f>
        <v>0</v>
      </c>
      <c r="DE71" s="22">
        <f>Target_AM[[#This Row],[PROPORSI]]*VLOOKUP(Target_AM[[#This Row],[NIPNAS]],Target_CC[],COLUMN(CQ$2)+9,0)</f>
        <v>0</v>
      </c>
      <c r="DF71" s="22">
        <f>Target_AM[[#This Row],[PROPORSI]]*VLOOKUP(Target_AM[[#This Row],[NIPNAS]],Target_CC[],COLUMN(CR$2)+9,0)</f>
        <v>0</v>
      </c>
      <c r="DG71" s="22">
        <f>Target_AM[[#This Row],[PROPORSI]]*VLOOKUP(Target_AM[[#This Row],[NIPNAS]],Target_CC[],COLUMN(CS$2)+9,0)</f>
        <v>0</v>
      </c>
      <c r="DH71" s="22">
        <f>Target_AM[[#This Row],[PROPORSI]]*VLOOKUP(Target_AM[[#This Row],[NIPNAS]],Target_CC[],COLUMN(CT$2)+9,0)</f>
        <v>0</v>
      </c>
      <c r="DI71" s="22">
        <f>Target_AM[[#This Row],[PROPORSI]]*VLOOKUP(Target_AM[[#This Row],[NIPNAS]],Target_CC[],COLUMN(CU$2)+9,0)</f>
        <v>0</v>
      </c>
      <c r="DJ71" s="22">
        <f>Target_AM[[#This Row],[PROPORSI]]*VLOOKUP(Target_AM[[#This Row],[NIPNAS]],Target_CC[],COLUMN(CV$2)+9,0)</f>
        <v>0</v>
      </c>
      <c r="DK71" s="22">
        <f>Target_AM[[#This Row],[PROPORSI]]*VLOOKUP(Target_AM[[#This Row],[NIPNAS]],Target_CC[],COLUMN(CW$2)+9,0)</f>
        <v>0</v>
      </c>
      <c r="DL71" s="22">
        <f>Target_AM[[#This Row],[PROPORSI]]*VLOOKUP(Target_AM[[#This Row],[NIPNAS]],Target_CC[],COLUMN(CX$2)+9,0)</f>
        <v>0</v>
      </c>
      <c r="DM71" s="22">
        <f>Target_AM[[#This Row],[PROPORSI]]*VLOOKUP(Target_AM[[#This Row],[NIPNAS]],Target_CC[],COLUMN(CY$2)+9,0)</f>
        <v>0</v>
      </c>
      <c r="DN71" s="22">
        <f>Target_AM[[#This Row],[PROPORSI]]*VLOOKUP(Target_AM[[#This Row],[NIPNAS]],Target_CC[],COLUMN(CZ$2)+9,0)</f>
        <v>0</v>
      </c>
      <c r="DO71" s="22">
        <f>Target_AM[[#This Row],[PROPORSI]]*VLOOKUP(Target_AM[[#This Row],[NIPNAS]],Target_CC[],COLUMN(DA$2)+9,0)</f>
        <v>0</v>
      </c>
      <c r="DP71" s="22">
        <f>Target_AM[[#This Row],[PROPORSI]]*VLOOKUP(Target_AM[[#This Row],[NIPNAS]],Target_CC[],COLUMN(DB$2)+9,0)</f>
        <v>0</v>
      </c>
      <c r="DQ71" s="22">
        <f>Target_AM[[#This Row],[PROPORSI]]*VLOOKUP(Target_AM[[#This Row],[NIPNAS]],Target_CC[],COLUMN(DC$2)+9,0)</f>
        <v>0</v>
      </c>
      <c r="DR71" s="22">
        <f>Target_AM[[#This Row],[PROPORSI]]*VLOOKUP(Target_AM[[#This Row],[NIPNAS]],Target_CC[],COLUMN(DD$2)+9,0)</f>
        <v>0</v>
      </c>
      <c r="DS71" s="22">
        <f>Target_AM[[#This Row],[PROPORSI]]*VLOOKUP(Target_AM[[#This Row],[NIPNAS]],Target_CC[],COLUMN(DE$2)+9,0)</f>
        <v>0</v>
      </c>
      <c r="DT71" s="22">
        <f>Target_AM[[#This Row],[PROPORSI]]*VLOOKUP(Target_AM[[#This Row],[NIPNAS]],Target_CC[],COLUMN(DF$2)+9,0)</f>
        <v>0</v>
      </c>
      <c r="DU71" s="22">
        <f>Target_AM[[#This Row],[PROPORSI]]*VLOOKUP(Target_AM[[#This Row],[NIPNAS]],Target_CC[],COLUMN(DG$2)+9,0)</f>
        <v>0</v>
      </c>
      <c r="DV71" s="22">
        <f>Target_AM[[#This Row],[PROPORSI]]*VLOOKUP(Target_AM[[#This Row],[NIPNAS]],Target_CC[],COLUMN(DH$2)+9,0)</f>
        <v>0</v>
      </c>
      <c r="DW71" s="22">
        <f>Target_AM[[#This Row],[PROPORSI]]*VLOOKUP(Target_AM[[#This Row],[NIPNAS]],Target_CC[],COLUMN(DI$2)+9,0)</f>
        <v>0</v>
      </c>
      <c r="DX71" s="22">
        <f>Target_AM[[#This Row],[PROPORSI]]*VLOOKUP(Target_AM[[#This Row],[NIPNAS]],Target_CC[],COLUMN(DJ$2)+9,0)</f>
        <v>0</v>
      </c>
      <c r="DY71" s="22">
        <f>Target_AM[[#This Row],[PROPORSI]]*VLOOKUP(Target_AM[[#This Row],[NIPNAS]],Target_CC[],COLUMN(DK$2)+9,0)</f>
        <v>0</v>
      </c>
      <c r="DZ71" s="22">
        <f>Target_AM[[#This Row],[PROPORSI]]*VLOOKUP(Target_AM[[#This Row],[NIPNAS]],Target_CC[],COLUMN(DL$2)+9,0)</f>
        <v>0</v>
      </c>
      <c r="EA71" s="22">
        <f>Target_AM[[#This Row],[PROPORSI]]*VLOOKUP(Target_AM[[#This Row],[NIPNAS]],Target_CC[],COLUMN(DM$2)+9,0)</f>
        <v>0</v>
      </c>
    </row>
    <row r="72" spans="2:131" x14ac:dyDescent="0.3">
      <c r="B72">
        <v>406108</v>
      </c>
      <c r="C72" t="s">
        <v>999</v>
      </c>
      <c r="D72">
        <v>1</v>
      </c>
      <c r="E72" s="8">
        <v>45658</v>
      </c>
      <c r="F72">
        <v>2000309</v>
      </c>
      <c r="G72" t="s">
        <v>890</v>
      </c>
      <c r="J72" t="s">
        <v>875</v>
      </c>
      <c r="K72" t="s">
        <v>23</v>
      </c>
      <c r="L72" t="s">
        <v>159</v>
      </c>
      <c r="M72" t="s">
        <v>18</v>
      </c>
      <c r="N72" s="23">
        <f>Target_AM[[#This Row],[PROPORSI]]*VLOOKUP(Target_AM[[#This Row],[NIPNAS]],Target_CC[],9,0)</f>
        <v>121776309</v>
      </c>
      <c r="O72" s="22">
        <f>Target_AM[[#This Row],[PROPORSI]]*VLOOKUP(Target_AM[[#This Row],[NIPNAS]],Target_CC[],COLUMN(A$2)+9,0)</f>
        <v>69798.759130434773</v>
      </c>
      <c r="P72" s="22">
        <f>Target_AM[[#This Row],[PROPORSI]]*VLOOKUP(Target_AM[[#This Row],[NIPNAS]],Target_CC[],COLUMN(B$2)+9,0)</f>
        <v>66475.00869565217</v>
      </c>
      <c r="Q72" s="22">
        <f>Target_AM[[#This Row],[PROPORSI]]*VLOOKUP(Target_AM[[#This Row],[NIPNAS]],Target_CC[],COLUMN(C$2)+9,0)</f>
        <v>66475.00869565217</v>
      </c>
      <c r="R72" s="22">
        <f>Target_AM[[#This Row],[PROPORSI]]*VLOOKUP(Target_AM[[#This Row],[NIPNAS]],Target_CC[],COLUMN(D$2)+9,0)</f>
        <v>66475.00869565217</v>
      </c>
      <c r="S72" s="22">
        <f>Target_AM[[#This Row],[PROPORSI]]*VLOOKUP(Target_AM[[#This Row],[NIPNAS]],Target_CC[],COLUMN(E$2)+9,0)</f>
        <v>63151.258260869567</v>
      </c>
      <c r="T72" s="22">
        <f>Target_AM[[#This Row],[PROPORSI]]*VLOOKUP(Target_AM[[#This Row],[NIPNAS]],Target_CC[],COLUMN(F$2)+9,0)</f>
        <v>66475.00869565217</v>
      </c>
      <c r="U72" s="22">
        <f>Target_AM[[#This Row],[PROPORSI]]*VLOOKUP(Target_AM[[#This Row],[NIPNAS]],Target_CC[],COLUMN(G$2)+9,0)</f>
        <v>76446.259999999995</v>
      </c>
      <c r="V72" s="22">
        <f>Target_AM[[#This Row],[PROPORSI]]*VLOOKUP(Target_AM[[#This Row],[NIPNAS]],Target_CC[],COLUMN(H$2)+9,0)</f>
        <v>69798.759130434773</v>
      </c>
      <c r="W72" s="22">
        <f>Target_AM[[#This Row],[PROPORSI]]*VLOOKUP(Target_AM[[#This Row],[NIPNAS]],Target_CC[],COLUMN(I$2)+9,0)</f>
        <v>69798.759130434773</v>
      </c>
      <c r="X72" s="22">
        <f>Target_AM[[#This Row],[PROPORSI]]*VLOOKUP(Target_AM[[#This Row],[NIPNAS]],Target_CC[],COLUMN(J$2)+9,0)</f>
        <v>76446.259999999995</v>
      </c>
      <c r="Y72" s="22">
        <f>Target_AM[[#This Row],[PROPORSI]]*VLOOKUP(Target_AM[[#This Row],[NIPNAS]],Target_CC[],COLUMN(K$2)+9,0)</f>
        <v>66475.00869565217</v>
      </c>
      <c r="Z72" s="22">
        <f>Target_AM[[#This Row],[PROPORSI]]*VLOOKUP(Target_AM[[#This Row],[NIPNAS]],Target_CC[],COLUMN(L$2)+9,0)</f>
        <v>73122.509565217391</v>
      </c>
      <c r="AA72" s="22">
        <f>Target_AM[[#This Row],[PROPORSI]]*VLOOKUP(Target_AM[[#This Row],[NIPNAS]],Target_CC[],COLUMN(M$2)+9,0)</f>
        <v>830937.60869565222</v>
      </c>
      <c r="AB72" s="22">
        <f>Target_AM[[#This Row],[PROPORSI]]*VLOOKUP(Target_AM[[#This Row],[NIPNAS]],Target_CC[],COLUMN(N$2)+9,0)</f>
        <v>839830.86247430264</v>
      </c>
      <c r="AC72" s="22">
        <f>Target_AM[[#This Row],[PROPORSI]]*VLOOKUP(Target_AM[[#This Row],[NIPNAS]],Target_CC[],COLUMN(O$2)+9,0)</f>
        <v>5574395.3087909175</v>
      </c>
      <c r="AD72" s="22">
        <f>Target_AM[[#This Row],[PROPORSI]]*VLOOKUP(Target_AM[[#This Row],[NIPNAS]],Target_CC[],COLUMN(P$2)+9,0)</f>
        <v>4945987.1242246339</v>
      </c>
      <c r="AE72" s="22">
        <f>Target_AM[[#This Row],[PROPORSI]]*VLOOKUP(Target_AM[[#This Row],[NIPNAS]],Target_CC[],COLUMN(Q$2)+9,0)</f>
        <v>3664933.1218365352</v>
      </c>
      <c r="AF72" s="22">
        <f>Target_AM[[#This Row],[PROPORSI]]*VLOOKUP(Target_AM[[#This Row],[NIPNAS]],Target_CC[],COLUMN(R$2)+9,0)</f>
        <v>3751806.0257754852</v>
      </c>
      <c r="AG72" s="22">
        <f>Target_AM[[#This Row],[PROPORSI]]*VLOOKUP(Target_AM[[#This Row],[NIPNAS]],Target_CC[],COLUMN(S$2)+9,0)</f>
        <v>3784256.6991317612</v>
      </c>
      <c r="AH72" s="22">
        <f>Target_AM[[#This Row],[PROPORSI]]*VLOOKUP(Target_AM[[#This Row],[NIPNAS]],Target_CC[],COLUMN(T$2)+9,0)</f>
        <v>4643485.2767400518</v>
      </c>
      <c r="AI72" s="22">
        <f>Target_AM[[#This Row],[PROPORSI]]*VLOOKUP(Target_AM[[#This Row],[NIPNAS]],Target_CC[],COLUMN(U$2)+9,0)</f>
        <v>4566417.2520787399</v>
      </c>
      <c r="AJ72" s="22">
        <f>Target_AM[[#This Row],[PROPORSI]]*VLOOKUP(Target_AM[[#This Row],[NIPNAS]],Target_CC[],COLUMN(V$2)+9,0)</f>
        <v>4563576.0108738225</v>
      </c>
      <c r="AK72" s="22">
        <f>Target_AM[[#This Row],[PROPORSI]]*VLOOKUP(Target_AM[[#This Row],[NIPNAS]],Target_CC[],COLUMN(W$2)+9,0)</f>
        <v>4628979.2324554976</v>
      </c>
      <c r="AL72" s="22">
        <f>Target_AM[[#This Row],[PROPORSI]]*VLOOKUP(Target_AM[[#This Row],[NIPNAS]],Target_CC[],COLUMN(X$2)+9,0)</f>
        <v>4523803.0190152386</v>
      </c>
      <c r="AM72" s="22">
        <f>Target_AM[[#This Row],[PROPORSI]]*VLOOKUP(Target_AM[[#This Row],[NIPNAS]],Target_CC[],COLUMN(Y$2)+9,0)</f>
        <v>4512530.0666030152</v>
      </c>
      <c r="AN72" s="22">
        <f>Target_AM[[#This Row],[PROPORSI]]*VLOOKUP(Target_AM[[#This Row],[NIPNAS]],Target_CC[],COLUMN(Z$2)+9,0)</f>
        <v>50000000</v>
      </c>
      <c r="AO72" s="22">
        <f>Target_AM[[#This Row],[PROPORSI]]*VLOOKUP(Target_AM[[#This Row],[NIPNAS]],Target_CC[],COLUMN(AA$2)+9,0)</f>
        <v>909629.62160473736</v>
      </c>
      <c r="AP72" s="22">
        <f>Target_AM[[#This Row],[PROPORSI]]*VLOOKUP(Target_AM[[#This Row],[NIPNAS]],Target_CC[],COLUMN(AB$2)+9,0)</f>
        <v>5640870.3174865693</v>
      </c>
      <c r="AQ72" s="22">
        <f>Target_AM[[#This Row],[PROPORSI]]*VLOOKUP(Target_AM[[#This Row],[NIPNAS]],Target_CC[],COLUMN(AC$2)+9,0)</f>
        <v>5012462.1329202857</v>
      </c>
      <c r="AR72" s="22">
        <f>Target_AM[[#This Row],[PROPORSI]]*VLOOKUP(Target_AM[[#This Row],[NIPNAS]],Target_CC[],COLUMN(AD$2)+9,0)</f>
        <v>3731408.1305321874</v>
      </c>
      <c r="AS72" s="22">
        <f>Target_AM[[#This Row],[PROPORSI]]*VLOOKUP(Target_AM[[#This Row],[NIPNAS]],Target_CC[],COLUMN(AE$2)+9,0)</f>
        <v>3814957.2840363546</v>
      </c>
      <c r="AT72" s="22">
        <f>Target_AM[[#This Row],[PROPORSI]]*VLOOKUP(Target_AM[[#This Row],[NIPNAS]],Target_CC[],COLUMN(AF$2)+9,0)</f>
        <v>3850731.7078274135</v>
      </c>
      <c r="AU72" s="22">
        <f>Target_AM[[#This Row],[PROPORSI]]*VLOOKUP(Target_AM[[#This Row],[NIPNAS]],Target_CC[],COLUMN(AG$2)+9,0)</f>
        <v>4719931.5367400516</v>
      </c>
      <c r="AV72" s="22">
        <f>Target_AM[[#This Row],[PROPORSI]]*VLOOKUP(Target_AM[[#This Row],[NIPNAS]],Target_CC[],COLUMN(AH$2)+9,0)</f>
        <v>4636216.011209175</v>
      </c>
      <c r="AW72" s="22">
        <f>Target_AM[[#This Row],[PROPORSI]]*VLOOKUP(Target_AM[[#This Row],[NIPNAS]],Target_CC[],COLUMN(AI$2)+9,0)</f>
        <v>4633374.7700042576</v>
      </c>
      <c r="AX72" s="22">
        <f>Target_AM[[#This Row],[PROPORSI]]*VLOOKUP(Target_AM[[#This Row],[NIPNAS]],Target_CC[],COLUMN(AJ$2)+9,0)</f>
        <v>4705425.4924554974</v>
      </c>
      <c r="AY72" s="22">
        <f>Target_AM[[#This Row],[PROPORSI]]*VLOOKUP(Target_AM[[#This Row],[NIPNAS]],Target_CC[],COLUMN(AK$2)+9,0)</f>
        <v>4590278.0277108904</v>
      </c>
      <c r="AZ72" s="22">
        <f>Target_AM[[#This Row],[PROPORSI]]*VLOOKUP(Target_AM[[#This Row],[NIPNAS]],Target_CC[],COLUMN(AL$2)+9,0)</f>
        <v>4585652.5761682326</v>
      </c>
      <c r="BA72" s="22">
        <f>Target_AM[[#This Row],[PROPORSI]]*VLOOKUP(Target_AM[[#This Row],[NIPNAS]],Target_CC[],COLUMN(AM$2)+9,0)</f>
        <v>50830937.608695649</v>
      </c>
      <c r="BB72" s="22">
        <f>Target_AM[[#This Row],[PROPORSI]]*VLOOKUP(Target_AM[[#This Row],[NIPNAS]],Target_CC[],COLUMN(AN$2)+9,0)</f>
        <v>398431.6541048385</v>
      </c>
      <c r="BC72" s="22">
        <f>Target_AM[[#This Row],[PROPORSI]]*VLOOKUP(Target_AM[[#This Row],[NIPNAS]],Target_CC[],COLUMN(AO$2)+9,0)</f>
        <v>400134.82932733063</v>
      </c>
      <c r="BD72" s="22">
        <f>Target_AM[[#This Row],[PROPORSI]]*VLOOKUP(Target_AM[[#This Row],[NIPNAS]],Target_CC[],COLUMN(AP$2)+9,0)</f>
        <v>398191.87111273216</v>
      </c>
      <c r="BE72" s="22">
        <f>Target_AM[[#This Row],[PROPORSI]]*VLOOKUP(Target_AM[[#This Row],[NIPNAS]],Target_CC[],COLUMN(AQ$2)+9,0)</f>
        <v>393186.35294999834</v>
      </c>
      <c r="BF72" s="22">
        <f>Target_AM[[#This Row],[PROPORSI]]*VLOOKUP(Target_AM[[#This Row],[NIPNAS]],Target_CC[],COLUMN(AR$2)+9,0)</f>
        <v>396967.92078911501</v>
      </c>
      <c r="BG72" s="22">
        <f>Target_AM[[#This Row],[PROPORSI]]*VLOOKUP(Target_AM[[#This Row],[NIPNAS]],Target_CC[],COLUMN(AS$2)+9,0)</f>
        <v>398736.59551871271</v>
      </c>
      <c r="BH72" s="22">
        <f>Target_AM[[#This Row],[PROPORSI]]*VLOOKUP(Target_AM[[#This Row],[NIPNAS]],Target_CC[],COLUMN(AT$2)+9,0)</f>
        <v>439346.16758754093</v>
      </c>
      <c r="BI72" s="22">
        <f>Target_AM[[#This Row],[PROPORSI]]*VLOOKUP(Target_AM[[#This Row],[NIPNAS]],Target_CC[],COLUMN(AU$2)+9,0)</f>
        <v>435240.94347581436</v>
      </c>
      <c r="BJ72" s="22">
        <f>Target_AM[[#This Row],[PROPORSI]]*VLOOKUP(Target_AM[[#This Row],[NIPNAS]],Target_CC[],COLUMN(AV$2)+9,0)</f>
        <v>435107.78425690724</v>
      </c>
      <c r="BK72" s="22">
        <f>Target_AM[[#This Row],[PROPORSI]]*VLOOKUP(Target_AM[[#This Row],[NIPNAS]],Target_CC[],COLUMN(AW$2)+9,0)</f>
        <v>438666.31910335692</v>
      </c>
      <c r="BL72" s="22">
        <f>Target_AM[[#This Row],[PROPORSI]]*VLOOKUP(Target_AM[[#This Row],[NIPNAS]],Target_CC[],COLUMN(AX$2)+9,0)</f>
        <v>432997.10548502742</v>
      </c>
      <c r="BM72" s="22">
        <f>Target_AM[[#This Row],[PROPORSI]]*VLOOKUP(Target_AM[[#This Row],[NIPNAS]],Target_CC[],COLUMN(AY$2)+9,0)</f>
        <v>432992.456288627</v>
      </c>
      <c r="BN72" s="22">
        <f>Target_AM[[#This Row],[PROPORSI]]*VLOOKUP(Target_AM[[#This Row],[NIPNAS]],Target_CC[],COLUMN(AZ$2)+9,0)</f>
        <v>5000000.0000000019</v>
      </c>
      <c r="BO72" s="22">
        <f>Target_AM[[#This Row],[PROPORSI]]*VLOOKUP(Target_AM[[#This Row],[NIPNAS]],Target_CC[],COLUMN(BA$2)+9,0)</f>
        <v>49350</v>
      </c>
      <c r="BP72" s="22">
        <f>Target_AM[[#This Row],[PROPORSI]]*VLOOKUP(Target_AM[[#This Row],[NIPNAS]],Target_CC[],COLUMN(BB$2)+9,0)</f>
        <v>48350</v>
      </c>
      <c r="BQ72" s="22">
        <f>Target_AM[[#This Row],[PROPORSI]]*VLOOKUP(Target_AM[[#This Row],[NIPNAS]],Target_CC[],COLUMN(BC$2)+9,0)</f>
        <v>48100</v>
      </c>
      <c r="BR72" s="22">
        <f>Target_AM[[#This Row],[PROPORSI]]*VLOOKUP(Target_AM[[#This Row],[NIPNAS]],Target_CC[],COLUMN(BD$2)+9,0)</f>
        <v>48100</v>
      </c>
      <c r="BS72" s="22">
        <f>Target_AM[[#This Row],[PROPORSI]]*VLOOKUP(Target_AM[[#This Row],[NIPNAS]],Target_CC[],COLUMN(BE$2)+9,0)</f>
        <v>48100</v>
      </c>
      <c r="BT72" s="22">
        <f>Target_AM[[#This Row],[PROPORSI]]*VLOOKUP(Target_AM[[#This Row],[NIPNAS]],Target_CC[],COLUMN(BF$2)+9,0)</f>
        <v>48100</v>
      </c>
      <c r="BU72" s="22">
        <f>Target_AM[[#This Row],[PROPORSI]]*VLOOKUP(Target_AM[[#This Row],[NIPNAS]],Target_CC[],COLUMN(BG$2)+9,0)</f>
        <v>48100</v>
      </c>
      <c r="BV72" s="22">
        <f>Target_AM[[#This Row],[PROPORSI]]*VLOOKUP(Target_AM[[#This Row],[NIPNAS]],Target_CC[],COLUMN(BH$2)+9,0)</f>
        <v>48100</v>
      </c>
      <c r="BW72" s="22">
        <f>Target_AM[[#This Row],[PROPORSI]]*VLOOKUP(Target_AM[[#This Row],[NIPNAS]],Target_CC[],COLUMN(BI$2)+9,0)</f>
        <v>48100</v>
      </c>
      <c r="BX72" s="22">
        <f>Target_AM[[#This Row],[PROPORSI]]*VLOOKUP(Target_AM[[#This Row],[NIPNAS]],Target_CC[],COLUMN(BJ$2)+9,0)</f>
        <v>48100</v>
      </c>
      <c r="BY72" s="22">
        <f>Target_AM[[#This Row],[PROPORSI]]*VLOOKUP(Target_AM[[#This Row],[NIPNAS]],Target_CC[],COLUMN(BK$2)+9,0)</f>
        <v>48100</v>
      </c>
      <c r="BZ72" s="22">
        <f>Target_AM[[#This Row],[PROPORSI]]*VLOOKUP(Target_AM[[#This Row],[NIPNAS]],Target_CC[],COLUMN(BL$2)+9,0)</f>
        <v>48100</v>
      </c>
      <c r="CA72" s="22">
        <f>Target_AM[[#This Row],[PROPORSI]]*VLOOKUP(Target_AM[[#This Row],[NIPNAS]],Target_CC[],COLUMN(BM$2)+9,0)</f>
        <v>578700</v>
      </c>
      <c r="CB72" s="22">
        <f>Target_AM[[#This Row],[PROPORSI]]*VLOOKUP(Target_AM[[#This Row],[NIPNAS]],Target_CC[],COLUMN(BN$2)+9,0)</f>
        <v>0</v>
      </c>
      <c r="CC72" s="22">
        <f>Target_AM[[#This Row],[PROPORSI]]*VLOOKUP(Target_AM[[#This Row],[NIPNAS]],Target_CC[],COLUMN(BO$2)+9,0)</f>
        <v>0</v>
      </c>
      <c r="CD72" s="22">
        <f>Target_AM[[#This Row],[PROPORSI]]*VLOOKUP(Target_AM[[#This Row],[NIPNAS]],Target_CC[],COLUMN(BP$2)+9,0)</f>
        <v>0</v>
      </c>
      <c r="CE72" s="22">
        <f>Target_AM[[#This Row],[PROPORSI]]*VLOOKUP(Target_AM[[#This Row],[NIPNAS]],Target_CC[],COLUMN(BQ$2)+9,0)</f>
        <v>0</v>
      </c>
      <c r="CF72" s="22">
        <f>Target_AM[[#This Row],[PROPORSI]]*VLOOKUP(Target_AM[[#This Row],[NIPNAS]],Target_CC[],COLUMN(BR$2)+9,0)</f>
        <v>0</v>
      </c>
      <c r="CG72" s="22">
        <f>Target_AM[[#This Row],[PROPORSI]]*VLOOKUP(Target_AM[[#This Row],[NIPNAS]],Target_CC[],COLUMN(BS$2)+9,0)</f>
        <v>0</v>
      </c>
      <c r="CH72" s="22">
        <f>Target_AM[[#This Row],[PROPORSI]]*VLOOKUP(Target_AM[[#This Row],[NIPNAS]],Target_CC[],COLUMN(BT$2)+9,0)</f>
        <v>0</v>
      </c>
      <c r="CI72" s="22">
        <f>Target_AM[[#This Row],[PROPORSI]]*VLOOKUP(Target_AM[[#This Row],[NIPNAS]],Target_CC[],COLUMN(BU$2)+9,0)</f>
        <v>0</v>
      </c>
      <c r="CJ72" s="22">
        <f>Target_AM[[#This Row],[PROPORSI]]*VLOOKUP(Target_AM[[#This Row],[NIPNAS]],Target_CC[],COLUMN(BV$2)+9,0)</f>
        <v>0</v>
      </c>
      <c r="CK72" s="22">
        <f>Target_AM[[#This Row],[PROPORSI]]*VLOOKUP(Target_AM[[#This Row],[NIPNAS]],Target_CC[],COLUMN(BW$2)+9,0)</f>
        <v>0</v>
      </c>
      <c r="CL72" s="22">
        <f>Target_AM[[#This Row],[PROPORSI]]*VLOOKUP(Target_AM[[#This Row],[NIPNAS]],Target_CC[],COLUMN(BX$2)+9,0)</f>
        <v>0</v>
      </c>
      <c r="CM72" s="22">
        <f>Target_AM[[#This Row],[PROPORSI]]*VLOOKUP(Target_AM[[#This Row],[NIPNAS]],Target_CC[],COLUMN(BY$2)+9,0)</f>
        <v>0</v>
      </c>
      <c r="CN72" s="22">
        <f>Target_AM[[#This Row],[PROPORSI]]*VLOOKUP(Target_AM[[#This Row],[NIPNAS]],Target_CC[],COLUMN(BZ$2)+9,0)</f>
        <v>0</v>
      </c>
      <c r="CO72" s="22">
        <f>Target_AM[[#This Row],[PROPORSI]]*VLOOKUP(Target_AM[[#This Row],[NIPNAS]],Target_CC[],COLUMN(CA$2)+9,0)</f>
        <v>49350</v>
      </c>
      <c r="CP72" s="22">
        <f>Target_AM[[#This Row],[PROPORSI]]*VLOOKUP(Target_AM[[#This Row],[NIPNAS]],Target_CC[],COLUMN(CB$2)+9,0)</f>
        <v>48350</v>
      </c>
      <c r="CQ72" s="22">
        <f>Target_AM[[#This Row],[PROPORSI]]*VLOOKUP(Target_AM[[#This Row],[NIPNAS]],Target_CC[],COLUMN(CC$2)+9,0)</f>
        <v>48100</v>
      </c>
      <c r="CR72" s="22">
        <f>Target_AM[[#This Row],[PROPORSI]]*VLOOKUP(Target_AM[[#This Row],[NIPNAS]],Target_CC[],COLUMN(CD$2)+9,0)</f>
        <v>48100</v>
      </c>
      <c r="CS72" s="22">
        <f>Target_AM[[#This Row],[PROPORSI]]*VLOOKUP(Target_AM[[#This Row],[NIPNAS]],Target_CC[],COLUMN(CE$2)+9,0)</f>
        <v>48100</v>
      </c>
      <c r="CT72" s="22">
        <f>Target_AM[[#This Row],[PROPORSI]]*VLOOKUP(Target_AM[[#This Row],[NIPNAS]],Target_CC[],COLUMN(CF$2)+9,0)</f>
        <v>48100</v>
      </c>
      <c r="CU72" s="22">
        <f>Target_AM[[#This Row],[PROPORSI]]*VLOOKUP(Target_AM[[#This Row],[NIPNAS]],Target_CC[],COLUMN(CG$2)+9,0)</f>
        <v>48100</v>
      </c>
      <c r="CV72" s="22">
        <f>Target_AM[[#This Row],[PROPORSI]]*VLOOKUP(Target_AM[[#This Row],[NIPNAS]],Target_CC[],COLUMN(CH$2)+9,0)</f>
        <v>48100</v>
      </c>
      <c r="CW72" s="22">
        <f>Target_AM[[#This Row],[PROPORSI]]*VLOOKUP(Target_AM[[#This Row],[NIPNAS]],Target_CC[],COLUMN(CI$2)+9,0)</f>
        <v>48100</v>
      </c>
      <c r="CX72" s="22">
        <f>Target_AM[[#This Row],[PROPORSI]]*VLOOKUP(Target_AM[[#This Row],[NIPNAS]],Target_CC[],COLUMN(CJ$2)+9,0)</f>
        <v>48100</v>
      </c>
      <c r="CY72" s="22">
        <f>Target_AM[[#This Row],[PROPORSI]]*VLOOKUP(Target_AM[[#This Row],[NIPNAS]],Target_CC[],COLUMN(CK$2)+9,0)</f>
        <v>48100</v>
      </c>
      <c r="CZ72" s="22">
        <f>Target_AM[[#This Row],[PROPORSI]]*VLOOKUP(Target_AM[[#This Row],[NIPNAS]],Target_CC[],COLUMN(CL$2)+9,0)</f>
        <v>48100</v>
      </c>
      <c r="DA72" s="22">
        <f>Target_AM[[#This Row],[PROPORSI]]*VLOOKUP(Target_AM[[#This Row],[NIPNAS]],Target_CC[],COLUMN(CM$2)+9,0)</f>
        <v>578700</v>
      </c>
      <c r="DB72" s="22">
        <f>Target_AM[[#This Row],[PROPORSI]]*VLOOKUP(Target_AM[[#This Row],[NIPNAS]],Target_CC[],COLUMN(CN$2)+9,0)</f>
        <v>0</v>
      </c>
      <c r="DC72" s="22">
        <f>Target_AM[[#This Row],[PROPORSI]]*VLOOKUP(Target_AM[[#This Row],[NIPNAS]],Target_CC[],COLUMN(CO$2)+9,0)</f>
        <v>0</v>
      </c>
      <c r="DD72" s="22">
        <f>Target_AM[[#This Row],[PROPORSI]]*VLOOKUP(Target_AM[[#This Row],[NIPNAS]],Target_CC[],COLUMN(CP$2)+9,0)</f>
        <v>0</v>
      </c>
      <c r="DE72" s="22">
        <f>Target_AM[[#This Row],[PROPORSI]]*VLOOKUP(Target_AM[[#This Row],[NIPNAS]],Target_CC[],COLUMN(CQ$2)+9,0)</f>
        <v>0</v>
      </c>
      <c r="DF72" s="22">
        <f>Target_AM[[#This Row],[PROPORSI]]*VLOOKUP(Target_AM[[#This Row],[NIPNAS]],Target_CC[],COLUMN(CR$2)+9,0)</f>
        <v>0</v>
      </c>
      <c r="DG72" s="22">
        <f>Target_AM[[#This Row],[PROPORSI]]*VLOOKUP(Target_AM[[#This Row],[NIPNAS]],Target_CC[],COLUMN(CS$2)+9,0)</f>
        <v>0</v>
      </c>
      <c r="DH72" s="22">
        <f>Target_AM[[#This Row],[PROPORSI]]*VLOOKUP(Target_AM[[#This Row],[NIPNAS]],Target_CC[],COLUMN(CT$2)+9,0)</f>
        <v>0</v>
      </c>
      <c r="DI72" s="22">
        <f>Target_AM[[#This Row],[PROPORSI]]*VLOOKUP(Target_AM[[#This Row],[NIPNAS]],Target_CC[],COLUMN(CU$2)+9,0)</f>
        <v>0</v>
      </c>
      <c r="DJ72" s="22">
        <f>Target_AM[[#This Row],[PROPORSI]]*VLOOKUP(Target_AM[[#This Row],[NIPNAS]],Target_CC[],COLUMN(CV$2)+9,0)</f>
        <v>0</v>
      </c>
      <c r="DK72" s="22">
        <f>Target_AM[[#This Row],[PROPORSI]]*VLOOKUP(Target_AM[[#This Row],[NIPNAS]],Target_CC[],COLUMN(CW$2)+9,0)</f>
        <v>0</v>
      </c>
      <c r="DL72" s="22">
        <f>Target_AM[[#This Row],[PROPORSI]]*VLOOKUP(Target_AM[[#This Row],[NIPNAS]],Target_CC[],COLUMN(CX$2)+9,0)</f>
        <v>0</v>
      </c>
      <c r="DM72" s="22">
        <f>Target_AM[[#This Row],[PROPORSI]]*VLOOKUP(Target_AM[[#This Row],[NIPNAS]],Target_CC[],COLUMN(CY$2)+9,0)</f>
        <v>0</v>
      </c>
      <c r="DN72" s="22">
        <f>Target_AM[[#This Row],[PROPORSI]]*VLOOKUP(Target_AM[[#This Row],[NIPNAS]],Target_CC[],COLUMN(CZ$2)+9,0)</f>
        <v>0</v>
      </c>
      <c r="DO72" s="22">
        <f>Target_AM[[#This Row],[PROPORSI]]*VLOOKUP(Target_AM[[#This Row],[NIPNAS]],Target_CC[],COLUMN(DA$2)+9,0)</f>
        <v>0</v>
      </c>
      <c r="DP72" s="22">
        <f>Target_AM[[#This Row],[PROPORSI]]*VLOOKUP(Target_AM[[#This Row],[NIPNAS]],Target_CC[],COLUMN(DB$2)+9,0)</f>
        <v>0</v>
      </c>
      <c r="DQ72" s="22">
        <f>Target_AM[[#This Row],[PROPORSI]]*VLOOKUP(Target_AM[[#This Row],[NIPNAS]],Target_CC[],COLUMN(DC$2)+9,0)</f>
        <v>0</v>
      </c>
      <c r="DR72" s="22">
        <f>Target_AM[[#This Row],[PROPORSI]]*VLOOKUP(Target_AM[[#This Row],[NIPNAS]],Target_CC[],COLUMN(DD$2)+9,0)</f>
        <v>0</v>
      </c>
      <c r="DS72" s="22">
        <f>Target_AM[[#This Row],[PROPORSI]]*VLOOKUP(Target_AM[[#This Row],[NIPNAS]],Target_CC[],COLUMN(DE$2)+9,0)</f>
        <v>0</v>
      </c>
      <c r="DT72" s="22">
        <f>Target_AM[[#This Row],[PROPORSI]]*VLOOKUP(Target_AM[[#This Row],[NIPNAS]],Target_CC[],COLUMN(DF$2)+9,0)</f>
        <v>0</v>
      </c>
      <c r="DU72" s="22">
        <f>Target_AM[[#This Row],[PROPORSI]]*VLOOKUP(Target_AM[[#This Row],[NIPNAS]],Target_CC[],COLUMN(DG$2)+9,0)</f>
        <v>0</v>
      </c>
      <c r="DV72" s="22">
        <f>Target_AM[[#This Row],[PROPORSI]]*VLOOKUP(Target_AM[[#This Row],[NIPNAS]],Target_CC[],COLUMN(DH$2)+9,0)</f>
        <v>0</v>
      </c>
      <c r="DW72" s="22">
        <f>Target_AM[[#This Row],[PROPORSI]]*VLOOKUP(Target_AM[[#This Row],[NIPNAS]],Target_CC[],COLUMN(DI$2)+9,0)</f>
        <v>0</v>
      </c>
      <c r="DX72" s="22">
        <f>Target_AM[[#This Row],[PROPORSI]]*VLOOKUP(Target_AM[[#This Row],[NIPNAS]],Target_CC[],COLUMN(DJ$2)+9,0)</f>
        <v>0</v>
      </c>
      <c r="DY72" s="22">
        <f>Target_AM[[#This Row],[PROPORSI]]*VLOOKUP(Target_AM[[#This Row],[NIPNAS]],Target_CC[],COLUMN(DK$2)+9,0)</f>
        <v>0</v>
      </c>
      <c r="DZ72" s="22">
        <f>Target_AM[[#This Row],[PROPORSI]]*VLOOKUP(Target_AM[[#This Row],[NIPNAS]],Target_CC[],COLUMN(DL$2)+9,0)</f>
        <v>0</v>
      </c>
      <c r="EA72" s="22">
        <f>Target_AM[[#This Row],[PROPORSI]]*VLOOKUP(Target_AM[[#This Row],[NIPNAS]],Target_CC[],COLUMN(DM$2)+9,0)</f>
        <v>0</v>
      </c>
    </row>
    <row r="73" spans="2:131" x14ac:dyDescent="0.3">
      <c r="B73">
        <v>980067</v>
      </c>
      <c r="C73" t="s">
        <v>1073</v>
      </c>
      <c r="D73">
        <v>0.5</v>
      </c>
      <c r="E73" s="8">
        <v>45658</v>
      </c>
      <c r="F73">
        <v>2927204</v>
      </c>
      <c r="G73" t="s">
        <v>971</v>
      </c>
      <c r="J73" t="s">
        <v>888</v>
      </c>
      <c r="K73" t="s">
        <v>25</v>
      </c>
      <c r="L73" t="s">
        <v>159</v>
      </c>
      <c r="M73" t="s">
        <v>18</v>
      </c>
      <c r="N73" s="23">
        <f>Target_AM[[#This Row],[PROPORSI]]*VLOOKUP(Target_AM[[#This Row],[NIPNAS]],Target_CC[],9,0)</f>
        <v>3779342542.8884115</v>
      </c>
      <c r="O73" s="22">
        <f>Target_AM[[#This Row],[PROPORSI]]*VLOOKUP(Target_AM[[#This Row],[NIPNAS]],Target_CC[],COLUMN(A$2)+9,0)</f>
        <v>90484085</v>
      </c>
      <c r="P73" s="22">
        <f>Target_AM[[#This Row],[PROPORSI]]*VLOOKUP(Target_AM[[#This Row],[NIPNAS]],Target_CC[],COLUMN(B$2)+9,0)</f>
        <v>165984626</v>
      </c>
      <c r="Q73" s="22">
        <f>Target_AM[[#This Row],[PROPORSI]]*VLOOKUP(Target_AM[[#This Row],[NIPNAS]],Target_CC[],COLUMN(C$2)+9,0)</f>
        <v>155951769</v>
      </c>
      <c r="R73" s="22">
        <f>Target_AM[[#This Row],[PROPORSI]]*VLOOKUP(Target_AM[[#This Row],[NIPNAS]],Target_CC[],COLUMN(D$2)+9,0)</f>
        <v>135499087</v>
      </c>
      <c r="S73" s="22">
        <f>Target_AM[[#This Row],[PROPORSI]]*VLOOKUP(Target_AM[[#This Row],[NIPNAS]],Target_CC[],COLUMN(E$2)+9,0)</f>
        <v>136796860</v>
      </c>
      <c r="T73" s="22">
        <f>Target_AM[[#This Row],[PROPORSI]]*VLOOKUP(Target_AM[[#This Row],[NIPNAS]],Target_CC[],COLUMN(F$2)+9,0)</f>
        <v>137404149</v>
      </c>
      <c r="U73" s="22">
        <f>Target_AM[[#This Row],[PROPORSI]]*VLOOKUP(Target_AM[[#This Row],[NIPNAS]],Target_CC[],COLUMN(G$2)+9,0)</f>
        <v>151389764</v>
      </c>
      <c r="V73" s="22">
        <f>Target_AM[[#This Row],[PROPORSI]]*VLOOKUP(Target_AM[[#This Row],[NIPNAS]],Target_CC[],COLUMN(H$2)+9,0)</f>
        <v>149980939</v>
      </c>
      <c r="W73" s="22">
        <f>Target_AM[[#This Row],[PROPORSI]]*VLOOKUP(Target_AM[[#This Row],[NIPNAS]],Target_CC[],COLUMN(I$2)+9,0)</f>
        <v>149935577</v>
      </c>
      <c r="X73" s="22">
        <f>Target_AM[[#This Row],[PROPORSI]]*VLOOKUP(Target_AM[[#This Row],[NIPNAS]],Target_CC[],COLUMN(J$2)+9,0)</f>
        <v>151158168</v>
      </c>
      <c r="Y73" s="22">
        <f>Target_AM[[#This Row],[PROPORSI]]*VLOOKUP(Target_AM[[#This Row],[NIPNAS]],Target_CC[],COLUMN(K$2)+9,0)</f>
        <v>149211384</v>
      </c>
      <c r="Z73" s="22">
        <f>Target_AM[[#This Row],[PROPORSI]]*VLOOKUP(Target_AM[[#This Row],[NIPNAS]],Target_CC[],COLUMN(L$2)+9,0)</f>
        <v>149209800</v>
      </c>
      <c r="AA73" s="22">
        <f>Target_AM[[#This Row],[PROPORSI]]*VLOOKUP(Target_AM[[#This Row],[NIPNAS]],Target_CC[],COLUMN(M$2)+9,0)</f>
        <v>1723006210</v>
      </c>
      <c r="AB73" s="22">
        <f>Target_AM[[#This Row],[PROPORSI]]*VLOOKUP(Target_AM[[#This Row],[NIPNAS]],Target_CC[],COLUMN(N$2)+9,0)</f>
        <v>81643144</v>
      </c>
      <c r="AC73" s="22">
        <f>Target_AM[[#This Row],[PROPORSI]]*VLOOKUP(Target_AM[[#This Row],[NIPNAS]],Target_CC[],COLUMN(O$2)+9,0)</f>
        <v>149766744</v>
      </c>
      <c r="AD73" s="22">
        <f>Target_AM[[#This Row],[PROPORSI]]*VLOOKUP(Target_AM[[#This Row],[NIPNAS]],Target_CC[],COLUMN(P$2)+9,0)</f>
        <v>140714168</v>
      </c>
      <c r="AE73" s="22">
        <f>Target_AM[[#This Row],[PROPORSI]]*VLOOKUP(Target_AM[[#This Row],[NIPNAS]],Target_CC[],COLUMN(Q$2)+9,0)</f>
        <v>122259860</v>
      </c>
      <c r="AF73" s="22">
        <f>Target_AM[[#This Row],[PROPORSI]]*VLOOKUP(Target_AM[[#This Row],[NIPNAS]],Target_CC[],COLUMN(R$2)+9,0)</f>
        <v>123430831</v>
      </c>
      <c r="AG73" s="22">
        <f>Target_AM[[#This Row],[PROPORSI]]*VLOOKUP(Target_AM[[#This Row],[NIPNAS]],Target_CC[],COLUMN(S$2)+9,0)</f>
        <v>123978783</v>
      </c>
      <c r="AH73" s="22">
        <f>Target_AM[[#This Row],[PROPORSI]]*VLOOKUP(Target_AM[[#This Row],[NIPNAS]],Target_CC[],COLUMN(T$2)+9,0)</f>
        <v>136597904</v>
      </c>
      <c r="AI73" s="22">
        <f>Target_AM[[#This Row],[PROPORSI]]*VLOOKUP(Target_AM[[#This Row],[NIPNAS]],Target_CC[],COLUMN(U$2)+9,0)</f>
        <v>135326731</v>
      </c>
      <c r="AJ73" s="22">
        <f>Target_AM[[#This Row],[PROPORSI]]*VLOOKUP(Target_AM[[#This Row],[NIPNAS]],Target_CC[],COLUMN(V$2)+9,0)</f>
        <v>135285801</v>
      </c>
      <c r="AK73" s="22">
        <f>Target_AM[[#This Row],[PROPORSI]]*VLOOKUP(Target_AM[[#This Row],[NIPNAS]],Target_CC[],COLUMN(W$2)+9,0)</f>
        <v>136388936</v>
      </c>
      <c r="AL73" s="22">
        <f>Target_AM[[#This Row],[PROPORSI]]*VLOOKUP(Target_AM[[#This Row],[NIPNAS]],Target_CC[],COLUMN(X$2)+9,0)</f>
        <v>134632367</v>
      </c>
      <c r="AM73" s="22">
        <f>Target_AM[[#This Row],[PROPORSI]]*VLOOKUP(Target_AM[[#This Row],[NIPNAS]],Target_CC[],COLUMN(Y$2)+9,0)</f>
        <v>134630938</v>
      </c>
      <c r="AN73" s="22">
        <f>Target_AM[[#This Row],[PROPORSI]]*VLOOKUP(Target_AM[[#This Row],[NIPNAS]],Target_CC[],COLUMN(Z$2)+9,0)</f>
        <v>1554656205</v>
      </c>
      <c r="AO73" s="22">
        <f>Target_AM[[#This Row],[PROPORSI]]*VLOOKUP(Target_AM[[#This Row],[NIPNAS]],Target_CC[],COLUMN(AA$2)+9,0)</f>
        <v>172127229</v>
      </c>
      <c r="AP73" s="22">
        <f>Target_AM[[#This Row],[PROPORSI]]*VLOOKUP(Target_AM[[#This Row],[NIPNAS]],Target_CC[],COLUMN(AB$2)+9,0)</f>
        <v>315751370</v>
      </c>
      <c r="AQ73" s="22">
        <f>Target_AM[[#This Row],[PROPORSI]]*VLOOKUP(Target_AM[[#This Row],[NIPNAS]],Target_CC[],COLUMN(AC$2)+9,0)</f>
        <v>296665936</v>
      </c>
      <c r="AR73" s="22">
        <f>Target_AM[[#This Row],[PROPORSI]]*VLOOKUP(Target_AM[[#This Row],[NIPNAS]],Target_CC[],COLUMN(AD$2)+9,0)</f>
        <v>257758947</v>
      </c>
      <c r="AS73" s="22">
        <f>Target_AM[[#This Row],[PROPORSI]]*VLOOKUP(Target_AM[[#This Row],[NIPNAS]],Target_CC[],COLUMN(AE$2)+9,0)</f>
        <v>260227691</v>
      </c>
      <c r="AT73" s="22">
        <f>Target_AM[[#This Row],[PROPORSI]]*VLOOKUP(Target_AM[[#This Row],[NIPNAS]],Target_CC[],COLUMN(AF$2)+9,0)</f>
        <v>261382933</v>
      </c>
      <c r="AU73" s="22">
        <f>Target_AM[[#This Row],[PROPORSI]]*VLOOKUP(Target_AM[[#This Row],[NIPNAS]],Target_CC[],COLUMN(AG$2)+9,0)</f>
        <v>287987668</v>
      </c>
      <c r="AV73" s="22">
        <f>Target_AM[[#This Row],[PROPORSI]]*VLOOKUP(Target_AM[[#This Row],[NIPNAS]],Target_CC[],COLUMN(AH$2)+9,0)</f>
        <v>285307670</v>
      </c>
      <c r="AW73" s="22">
        <f>Target_AM[[#This Row],[PROPORSI]]*VLOOKUP(Target_AM[[#This Row],[NIPNAS]],Target_CC[],COLUMN(AI$2)+9,0)</f>
        <v>285221379</v>
      </c>
      <c r="AX73" s="22">
        <f>Target_AM[[#This Row],[PROPORSI]]*VLOOKUP(Target_AM[[#This Row],[NIPNAS]],Target_CC[],COLUMN(AJ$2)+9,0)</f>
        <v>287547104</v>
      </c>
      <c r="AY73" s="22">
        <f>Target_AM[[#This Row],[PROPORSI]]*VLOOKUP(Target_AM[[#This Row],[NIPNAS]],Target_CC[],COLUMN(AK$2)+9,0)</f>
        <v>283843751</v>
      </c>
      <c r="AZ73" s="22">
        <f>Target_AM[[#This Row],[PROPORSI]]*VLOOKUP(Target_AM[[#This Row],[NIPNAS]],Target_CC[],COLUMN(AL$2)+9,0)</f>
        <v>283840738</v>
      </c>
      <c r="BA73" s="22">
        <f>Target_AM[[#This Row],[PROPORSI]]*VLOOKUP(Target_AM[[#This Row],[NIPNAS]],Target_CC[],COLUMN(AM$2)+9,0)</f>
        <v>3277662416</v>
      </c>
      <c r="BB73" s="22">
        <f>Target_AM[[#This Row],[PROPORSI]]*VLOOKUP(Target_AM[[#This Row],[NIPNAS]],Target_CC[],COLUMN(AN$2)+9,0)</f>
        <v>39843165</v>
      </c>
      <c r="BC73" s="22">
        <f>Target_AM[[#This Row],[PROPORSI]]*VLOOKUP(Target_AM[[#This Row],[NIPNAS]],Target_CC[],COLUMN(AO$2)+9,0)</f>
        <v>40013483</v>
      </c>
      <c r="BD73" s="22">
        <f>Target_AM[[#This Row],[PROPORSI]]*VLOOKUP(Target_AM[[#This Row],[NIPNAS]],Target_CC[],COLUMN(AP$2)+9,0)</f>
        <v>39819187</v>
      </c>
      <c r="BE73" s="22">
        <f>Target_AM[[#This Row],[PROPORSI]]*VLOOKUP(Target_AM[[#This Row],[NIPNAS]],Target_CC[],COLUMN(AQ$2)+9,0)</f>
        <v>39318635</v>
      </c>
      <c r="BF73" s="22">
        <f>Target_AM[[#This Row],[PROPORSI]]*VLOOKUP(Target_AM[[#This Row],[NIPNAS]],Target_CC[],COLUMN(AR$2)+9,0)</f>
        <v>39696792</v>
      </c>
      <c r="BG73" s="22">
        <f>Target_AM[[#This Row],[PROPORSI]]*VLOOKUP(Target_AM[[#This Row],[NIPNAS]],Target_CC[],COLUMN(AS$2)+9,0)</f>
        <v>39873660</v>
      </c>
      <c r="BH73" s="22">
        <f>Target_AM[[#This Row],[PROPORSI]]*VLOOKUP(Target_AM[[#This Row],[NIPNAS]],Target_CC[],COLUMN(AT$2)+9,0)</f>
        <v>43934617</v>
      </c>
      <c r="BI73" s="22">
        <f>Target_AM[[#This Row],[PROPORSI]]*VLOOKUP(Target_AM[[#This Row],[NIPNAS]],Target_CC[],COLUMN(AU$2)+9,0)</f>
        <v>43524094</v>
      </c>
      <c r="BJ73" s="22">
        <f>Target_AM[[#This Row],[PROPORSI]]*VLOOKUP(Target_AM[[#This Row],[NIPNAS]],Target_CC[],COLUMN(AV$2)+9,0)</f>
        <v>43510778</v>
      </c>
      <c r="BK73" s="22">
        <f>Target_AM[[#This Row],[PROPORSI]]*VLOOKUP(Target_AM[[#This Row],[NIPNAS]],Target_CC[],COLUMN(AW$2)+9,0)</f>
        <v>43866632</v>
      </c>
      <c r="BL73" s="22">
        <f>Target_AM[[#This Row],[PROPORSI]]*VLOOKUP(Target_AM[[#This Row],[NIPNAS]],Target_CC[],COLUMN(AX$2)+9,0)</f>
        <v>43299711</v>
      </c>
      <c r="BM73" s="22">
        <f>Target_AM[[#This Row],[PROPORSI]]*VLOOKUP(Target_AM[[#This Row],[NIPNAS]],Target_CC[],COLUMN(AY$2)+9,0)</f>
        <v>43299246</v>
      </c>
      <c r="BN73" s="22">
        <f>Target_AM[[#This Row],[PROPORSI]]*VLOOKUP(Target_AM[[#This Row],[NIPNAS]],Target_CC[],COLUMN(AZ$2)+9,0)</f>
        <v>500000000</v>
      </c>
      <c r="BO73" s="22">
        <f>Target_AM[[#This Row],[PROPORSI]]*VLOOKUP(Target_AM[[#This Row],[NIPNAS]],Target_CC[],COLUMN(BA$2)+9,0)</f>
        <v>156286511.5</v>
      </c>
      <c r="BP73" s="22">
        <f>Target_AM[[#This Row],[PROPORSI]]*VLOOKUP(Target_AM[[#This Row],[NIPNAS]],Target_CC[],COLUMN(BB$2)+9,0)</f>
        <v>148618511.5</v>
      </c>
      <c r="BQ73" s="22">
        <f>Target_AM[[#This Row],[PROPORSI]]*VLOOKUP(Target_AM[[#This Row],[NIPNAS]],Target_CC[],COLUMN(BC$2)+9,0)</f>
        <v>357724523</v>
      </c>
      <c r="BR73" s="22">
        <f>Target_AM[[#This Row],[PROPORSI]]*VLOOKUP(Target_AM[[#This Row],[NIPNAS]],Target_CC[],COLUMN(BD$2)+9,0)</f>
        <v>145915460.77499998</v>
      </c>
      <c r="BS73" s="22">
        <f>Target_AM[[#This Row],[PROPORSI]]*VLOOKUP(Target_AM[[#This Row],[NIPNAS]],Target_CC[],COLUMN(BE$2)+9,0)</f>
        <v>145915460.77499998</v>
      </c>
      <c r="BT73" s="22">
        <f>Target_AM[[#This Row],[PROPORSI]]*VLOOKUP(Target_AM[[#This Row],[NIPNAS]],Target_CC[],COLUMN(BF$2)+9,0)</f>
        <v>145915460.77499998</v>
      </c>
      <c r="BU73" s="22">
        <f>Target_AM[[#This Row],[PROPORSI]]*VLOOKUP(Target_AM[[#This Row],[NIPNAS]],Target_CC[],COLUMN(BG$2)+9,0)</f>
        <v>145915460.77499998</v>
      </c>
      <c r="BV73" s="22">
        <f>Target_AM[[#This Row],[PROPORSI]]*VLOOKUP(Target_AM[[#This Row],[NIPNAS]],Target_CC[],COLUMN(BH$2)+9,0)</f>
        <v>145915460.77499998</v>
      </c>
      <c r="BW73" s="22">
        <f>Target_AM[[#This Row],[PROPORSI]]*VLOOKUP(Target_AM[[#This Row],[NIPNAS]],Target_CC[],COLUMN(BI$2)+9,0)</f>
        <v>145915460.77499998</v>
      </c>
      <c r="BX73" s="22">
        <f>Target_AM[[#This Row],[PROPORSI]]*VLOOKUP(Target_AM[[#This Row],[NIPNAS]],Target_CC[],COLUMN(BJ$2)+9,0)</f>
        <v>145915460.77499998</v>
      </c>
      <c r="BY73" s="22">
        <f>Target_AM[[#This Row],[PROPORSI]]*VLOOKUP(Target_AM[[#This Row],[NIPNAS]],Target_CC[],COLUMN(BK$2)+9,0)</f>
        <v>145915460.77499998</v>
      </c>
      <c r="BZ73" s="22">
        <f>Target_AM[[#This Row],[PROPORSI]]*VLOOKUP(Target_AM[[#This Row],[NIPNAS]],Target_CC[],COLUMN(BL$2)+9,0)</f>
        <v>145915460.77499998</v>
      </c>
      <c r="CA73" s="22">
        <f>Target_AM[[#This Row],[PROPORSI]]*VLOOKUP(Target_AM[[#This Row],[NIPNAS]],Target_CC[],COLUMN(BM$2)+9,0)</f>
        <v>1975868692.9750004</v>
      </c>
      <c r="CB73" s="22">
        <f>Target_AM[[#This Row],[PROPORSI]]*VLOOKUP(Target_AM[[#This Row],[NIPNAS]],Target_CC[],COLUMN(BN$2)+9,0)</f>
        <v>134624375</v>
      </c>
      <c r="CC73" s="22">
        <f>Target_AM[[#This Row],[PROPORSI]]*VLOOKUP(Target_AM[[#This Row],[NIPNAS]],Target_CC[],COLUMN(BO$2)+9,0)</f>
        <v>134624375</v>
      </c>
      <c r="CD73" s="22">
        <f>Target_AM[[#This Row],[PROPORSI]]*VLOOKUP(Target_AM[[#This Row],[NIPNAS]],Target_CC[],COLUMN(BP$2)+9,0)</f>
        <v>126739584.5</v>
      </c>
      <c r="CE73" s="22">
        <f>Target_AM[[#This Row],[PROPORSI]]*VLOOKUP(Target_AM[[#This Row],[NIPNAS]],Target_CC[],COLUMN(BQ$2)+9,0)</f>
        <v>120402605.27499999</v>
      </c>
      <c r="CF73" s="22">
        <f>Target_AM[[#This Row],[PROPORSI]]*VLOOKUP(Target_AM[[#This Row],[NIPNAS]],Target_CC[],COLUMN(BR$2)+9,0)</f>
        <v>120402605.27499999</v>
      </c>
      <c r="CG73" s="22">
        <f>Target_AM[[#This Row],[PROPORSI]]*VLOOKUP(Target_AM[[#This Row],[NIPNAS]],Target_CC[],COLUMN(BS$2)+9,0)</f>
        <v>120402605.27499999</v>
      </c>
      <c r="CH73" s="22">
        <f>Target_AM[[#This Row],[PROPORSI]]*VLOOKUP(Target_AM[[#This Row],[NIPNAS]],Target_CC[],COLUMN(BT$2)+9,0)</f>
        <v>120402605.27499999</v>
      </c>
      <c r="CI73" s="22">
        <f>Target_AM[[#This Row],[PROPORSI]]*VLOOKUP(Target_AM[[#This Row],[NIPNAS]],Target_CC[],COLUMN(BU$2)+9,0)</f>
        <v>120402605.27499999</v>
      </c>
      <c r="CJ73" s="22">
        <f>Target_AM[[#This Row],[PROPORSI]]*VLOOKUP(Target_AM[[#This Row],[NIPNAS]],Target_CC[],COLUMN(BV$2)+9,0)</f>
        <v>120402605.27499999</v>
      </c>
      <c r="CK73" s="22">
        <f>Target_AM[[#This Row],[PROPORSI]]*VLOOKUP(Target_AM[[#This Row],[NIPNAS]],Target_CC[],COLUMN(BW$2)+9,0)</f>
        <v>120402605.27499999</v>
      </c>
      <c r="CL73" s="22">
        <f>Target_AM[[#This Row],[PROPORSI]]*VLOOKUP(Target_AM[[#This Row],[NIPNAS]],Target_CC[],COLUMN(BX$2)+9,0)</f>
        <v>120402605.27499999</v>
      </c>
      <c r="CM73" s="22">
        <f>Target_AM[[#This Row],[PROPORSI]]*VLOOKUP(Target_AM[[#This Row],[NIPNAS]],Target_CC[],COLUMN(BY$2)+9,0)</f>
        <v>120402605.27499999</v>
      </c>
      <c r="CN73" s="22">
        <f>Target_AM[[#This Row],[PROPORSI]]*VLOOKUP(Target_AM[[#This Row],[NIPNAS]],Target_CC[],COLUMN(BZ$2)+9,0)</f>
        <v>1479611781.9750001</v>
      </c>
      <c r="CO73" s="22">
        <f>Target_AM[[#This Row],[PROPORSI]]*VLOOKUP(Target_AM[[#This Row],[NIPNAS]],Target_CC[],COLUMN(CA$2)+9,0)</f>
        <v>20938494</v>
      </c>
      <c r="CP73" s="22">
        <f>Target_AM[[#This Row],[PROPORSI]]*VLOOKUP(Target_AM[[#This Row],[NIPNAS]],Target_CC[],COLUMN(CB$2)+9,0)</f>
        <v>14484118</v>
      </c>
      <c r="CQ73" s="22">
        <f>Target_AM[[#This Row],[PROPORSI]]*VLOOKUP(Target_AM[[#This Row],[NIPNAS]],Target_CC[],COLUMN(CC$2)+9,0)</f>
        <v>25512855.5</v>
      </c>
      <c r="CR73" s="22">
        <f>Target_AM[[#This Row],[PROPORSI]]*VLOOKUP(Target_AM[[#This Row],[NIPNAS]],Target_CC[],COLUMN(CD$2)+9,0)</f>
        <v>25512855.5</v>
      </c>
      <c r="CS73" s="22">
        <f>Target_AM[[#This Row],[PROPORSI]]*VLOOKUP(Target_AM[[#This Row],[NIPNAS]],Target_CC[],COLUMN(CE$2)+9,0)</f>
        <v>25512855.5</v>
      </c>
      <c r="CT73" s="22">
        <f>Target_AM[[#This Row],[PROPORSI]]*VLOOKUP(Target_AM[[#This Row],[NIPNAS]],Target_CC[],COLUMN(CF$2)+9,0)</f>
        <v>25512855.5</v>
      </c>
      <c r="CU73" s="22">
        <f>Target_AM[[#This Row],[PROPORSI]]*VLOOKUP(Target_AM[[#This Row],[NIPNAS]],Target_CC[],COLUMN(CG$2)+9,0)</f>
        <v>25512855.5</v>
      </c>
      <c r="CV73" s="22">
        <f>Target_AM[[#This Row],[PROPORSI]]*VLOOKUP(Target_AM[[#This Row],[NIPNAS]],Target_CC[],COLUMN(CH$2)+9,0)</f>
        <v>25512855.5</v>
      </c>
      <c r="CW73" s="22">
        <f>Target_AM[[#This Row],[PROPORSI]]*VLOOKUP(Target_AM[[#This Row],[NIPNAS]],Target_CC[],COLUMN(CI$2)+9,0)</f>
        <v>25512855.5</v>
      </c>
      <c r="CX73" s="22">
        <f>Target_AM[[#This Row],[PROPORSI]]*VLOOKUP(Target_AM[[#This Row],[NIPNAS]],Target_CC[],COLUMN(CJ$2)+9,0)</f>
        <v>25512855.5</v>
      </c>
      <c r="CY73" s="22">
        <f>Target_AM[[#This Row],[PROPORSI]]*VLOOKUP(Target_AM[[#This Row],[NIPNAS]],Target_CC[],COLUMN(CK$2)+9,0)</f>
        <v>25512855.5</v>
      </c>
      <c r="CZ73" s="22">
        <f>Target_AM[[#This Row],[PROPORSI]]*VLOOKUP(Target_AM[[#This Row],[NIPNAS]],Target_CC[],COLUMN(CL$2)+9,0)</f>
        <v>25512855.5</v>
      </c>
      <c r="DA73" s="22">
        <f>Target_AM[[#This Row],[PROPORSI]]*VLOOKUP(Target_AM[[#This Row],[NIPNAS]],Target_CC[],COLUMN(CM$2)+9,0)</f>
        <v>290551167</v>
      </c>
      <c r="DB73" s="22">
        <f>Target_AM[[#This Row],[PROPORSI]]*VLOOKUP(Target_AM[[#This Row],[NIPNAS]],Target_CC[],COLUMN(CN$2)+9,0)</f>
        <v>0</v>
      </c>
      <c r="DC73" s="22">
        <f>Target_AM[[#This Row],[PROPORSI]]*VLOOKUP(Target_AM[[#This Row],[NIPNAS]],Target_CC[],COLUMN(CO$2)+9,0)</f>
        <v>0</v>
      </c>
      <c r="DD73" s="22">
        <f>Target_AM[[#This Row],[PROPORSI]]*VLOOKUP(Target_AM[[#This Row],[NIPNAS]],Target_CC[],COLUMN(CP$2)+9,0)</f>
        <v>203679725</v>
      </c>
      <c r="DE73" s="22">
        <f>Target_AM[[#This Row],[PROPORSI]]*VLOOKUP(Target_AM[[#This Row],[NIPNAS]],Target_CC[],COLUMN(CQ$2)+9,0)</f>
        <v>0</v>
      </c>
      <c r="DF73" s="22">
        <f>Target_AM[[#This Row],[PROPORSI]]*VLOOKUP(Target_AM[[#This Row],[NIPNAS]],Target_CC[],COLUMN(CR$2)+9,0)</f>
        <v>0</v>
      </c>
      <c r="DG73" s="22">
        <f>Target_AM[[#This Row],[PROPORSI]]*VLOOKUP(Target_AM[[#This Row],[NIPNAS]],Target_CC[],COLUMN(CS$2)+9,0)</f>
        <v>0</v>
      </c>
      <c r="DH73" s="22">
        <f>Target_AM[[#This Row],[PROPORSI]]*VLOOKUP(Target_AM[[#This Row],[NIPNAS]],Target_CC[],COLUMN(CT$2)+9,0)</f>
        <v>0</v>
      </c>
      <c r="DI73" s="22">
        <f>Target_AM[[#This Row],[PROPORSI]]*VLOOKUP(Target_AM[[#This Row],[NIPNAS]],Target_CC[],COLUMN(CU$2)+9,0)</f>
        <v>0</v>
      </c>
      <c r="DJ73" s="22">
        <f>Target_AM[[#This Row],[PROPORSI]]*VLOOKUP(Target_AM[[#This Row],[NIPNAS]],Target_CC[],COLUMN(CV$2)+9,0)</f>
        <v>0</v>
      </c>
      <c r="DK73" s="22">
        <f>Target_AM[[#This Row],[PROPORSI]]*VLOOKUP(Target_AM[[#This Row],[NIPNAS]],Target_CC[],COLUMN(CW$2)+9,0)</f>
        <v>0</v>
      </c>
      <c r="DL73" s="22">
        <f>Target_AM[[#This Row],[PROPORSI]]*VLOOKUP(Target_AM[[#This Row],[NIPNAS]],Target_CC[],COLUMN(CX$2)+9,0)</f>
        <v>0</v>
      </c>
      <c r="DM73" s="22">
        <f>Target_AM[[#This Row],[PROPORSI]]*VLOOKUP(Target_AM[[#This Row],[NIPNAS]],Target_CC[],COLUMN(CY$2)+9,0)</f>
        <v>0</v>
      </c>
      <c r="DN73" s="22">
        <f>Target_AM[[#This Row],[PROPORSI]]*VLOOKUP(Target_AM[[#This Row],[NIPNAS]],Target_CC[],COLUMN(CZ$2)+9,0)</f>
        <v>203679725</v>
      </c>
      <c r="DO73" s="22">
        <f>Target_AM[[#This Row],[PROPORSI]]*VLOOKUP(Target_AM[[#This Row],[NIPNAS]],Target_CC[],COLUMN(DA$2)+9,0)</f>
        <v>0</v>
      </c>
      <c r="DP73" s="22">
        <f>Target_AM[[#This Row],[PROPORSI]]*VLOOKUP(Target_AM[[#This Row],[NIPNAS]],Target_CC[],COLUMN(DB$2)+9,0)</f>
        <v>0</v>
      </c>
      <c r="DQ73" s="22">
        <f>Target_AM[[#This Row],[PROPORSI]]*VLOOKUP(Target_AM[[#This Row],[NIPNAS]],Target_CC[],COLUMN(DC$2)+9,0)</f>
        <v>0</v>
      </c>
      <c r="DR73" s="22">
        <f>Target_AM[[#This Row],[PROPORSI]]*VLOOKUP(Target_AM[[#This Row],[NIPNAS]],Target_CC[],COLUMN(DD$2)+9,0)</f>
        <v>0</v>
      </c>
      <c r="DS73" s="22">
        <f>Target_AM[[#This Row],[PROPORSI]]*VLOOKUP(Target_AM[[#This Row],[NIPNAS]],Target_CC[],COLUMN(DE$2)+9,0)</f>
        <v>0</v>
      </c>
      <c r="DT73" s="22">
        <f>Target_AM[[#This Row],[PROPORSI]]*VLOOKUP(Target_AM[[#This Row],[NIPNAS]],Target_CC[],COLUMN(DF$2)+9,0)</f>
        <v>0</v>
      </c>
      <c r="DU73" s="22">
        <f>Target_AM[[#This Row],[PROPORSI]]*VLOOKUP(Target_AM[[#This Row],[NIPNAS]],Target_CC[],COLUMN(DG$2)+9,0)</f>
        <v>0</v>
      </c>
      <c r="DV73" s="22">
        <f>Target_AM[[#This Row],[PROPORSI]]*VLOOKUP(Target_AM[[#This Row],[NIPNAS]],Target_CC[],COLUMN(DH$2)+9,0)</f>
        <v>0</v>
      </c>
      <c r="DW73" s="22">
        <f>Target_AM[[#This Row],[PROPORSI]]*VLOOKUP(Target_AM[[#This Row],[NIPNAS]],Target_CC[],COLUMN(DI$2)+9,0)</f>
        <v>0</v>
      </c>
      <c r="DX73" s="22">
        <f>Target_AM[[#This Row],[PROPORSI]]*VLOOKUP(Target_AM[[#This Row],[NIPNAS]],Target_CC[],COLUMN(DJ$2)+9,0)</f>
        <v>0</v>
      </c>
      <c r="DY73" s="22">
        <f>Target_AM[[#This Row],[PROPORSI]]*VLOOKUP(Target_AM[[#This Row],[NIPNAS]],Target_CC[],COLUMN(DK$2)+9,0)</f>
        <v>0</v>
      </c>
      <c r="DZ73" s="22">
        <f>Target_AM[[#This Row],[PROPORSI]]*VLOOKUP(Target_AM[[#This Row],[NIPNAS]],Target_CC[],COLUMN(DL$2)+9,0)</f>
        <v>0</v>
      </c>
      <c r="EA73" s="22">
        <f>Target_AM[[#This Row],[PROPORSI]]*VLOOKUP(Target_AM[[#This Row],[NIPNAS]],Target_CC[],COLUMN(DM$2)+9,0)</f>
        <v>0</v>
      </c>
    </row>
    <row r="74" spans="2:131" x14ac:dyDescent="0.3">
      <c r="B74">
        <v>404423</v>
      </c>
      <c r="C74" t="s">
        <v>1006</v>
      </c>
      <c r="D74">
        <v>1</v>
      </c>
      <c r="E74" s="8">
        <v>45658</v>
      </c>
      <c r="F74">
        <v>3013018</v>
      </c>
      <c r="G74" t="s">
        <v>292</v>
      </c>
      <c r="K74" t="s">
        <v>19</v>
      </c>
      <c r="L74" t="s">
        <v>159</v>
      </c>
      <c r="M74" t="s">
        <v>29</v>
      </c>
      <c r="N74" s="23">
        <f>Target_AM[[#This Row],[PROPORSI]]*VLOOKUP(Target_AM[[#This Row],[NIPNAS]],Target_CC[],9,0)</f>
        <v>278006747.31142783</v>
      </c>
      <c r="O74" s="22">
        <f>Target_AM[[#This Row],[PROPORSI]]*VLOOKUP(Target_AM[[#This Row],[NIPNAS]],Target_CC[],COLUMN(A$2)+9,0)</f>
        <v>14137583.045454545</v>
      </c>
      <c r="P74" s="22">
        <f>Target_AM[[#This Row],[PROPORSI]]*VLOOKUP(Target_AM[[#This Row],[NIPNAS]],Target_CC[],COLUMN(B$2)+9,0)</f>
        <v>14881666.363636361</v>
      </c>
      <c r="Q74" s="22">
        <f>Target_AM[[#This Row],[PROPORSI]]*VLOOKUP(Target_AM[[#This Row],[NIPNAS]],Target_CC[],COLUMN(C$2)+9,0)</f>
        <v>13393499.727272727</v>
      </c>
      <c r="R74" s="22">
        <f>Target_AM[[#This Row],[PROPORSI]]*VLOOKUP(Target_AM[[#This Row],[NIPNAS]],Target_CC[],COLUMN(D$2)+9,0)</f>
        <v>11905333.09090909</v>
      </c>
      <c r="S74" s="22">
        <f>Target_AM[[#This Row],[PROPORSI]]*VLOOKUP(Target_AM[[#This Row],[NIPNAS]],Target_CC[],COLUMN(E$2)+9,0)</f>
        <v>12649416.409090908</v>
      </c>
      <c r="T74" s="22">
        <f>Target_AM[[#This Row],[PROPORSI]]*VLOOKUP(Target_AM[[#This Row],[NIPNAS]],Target_CC[],COLUMN(F$2)+9,0)</f>
        <v>13393499.727272727</v>
      </c>
      <c r="U74" s="22">
        <f>Target_AM[[#This Row],[PROPORSI]]*VLOOKUP(Target_AM[[#This Row],[NIPNAS]],Target_CC[],COLUMN(G$2)+9,0)</f>
        <v>17113916.318181816</v>
      </c>
      <c r="V74" s="22">
        <f>Target_AM[[#This Row],[PROPORSI]]*VLOOKUP(Target_AM[[#This Row],[NIPNAS]],Target_CC[],COLUMN(H$2)+9,0)</f>
        <v>15625749.681818184</v>
      </c>
      <c r="W74" s="22">
        <f>Target_AM[[#This Row],[PROPORSI]]*VLOOKUP(Target_AM[[#This Row],[NIPNAS]],Target_CC[],COLUMN(I$2)+9,0)</f>
        <v>15625749.681818184</v>
      </c>
      <c r="X74" s="22">
        <f>Target_AM[[#This Row],[PROPORSI]]*VLOOKUP(Target_AM[[#This Row],[NIPNAS]],Target_CC[],COLUMN(J$2)+9,0)</f>
        <v>17113916.318181816</v>
      </c>
      <c r="Y74" s="22">
        <f>Target_AM[[#This Row],[PROPORSI]]*VLOOKUP(Target_AM[[#This Row],[NIPNAS]],Target_CC[],COLUMN(K$2)+9,0)</f>
        <v>14881666.363636361</v>
      </c>
      <c r="Z74" s="22">
        <f>Target_AM[[#This Row],[PROPORSI]]*VLOOKUP(Target_AM[[#This Row],[NIPNAS]],Target_CC[],COLUMN(L$2)+9,0)</f>
        <v>15625749.681818184</v>
      </c>
      <c r="AA74" s="22">
        <f>Target_AM[[#This Row],[PROPORSI]]*VLOOKUP(Target_AM[[#This Row],[NIPNAS]],Target_CC[],COLUMN(M$2)+9,0)</f>
        <v>176347746.40909091</v>
      </c>
      <c r="AB74" s="22">
        <f>Target_AM[[#This Row],[PROPORSI]]*VLOOKUP(Target_AM[[#This Row],[NIPNAS]],Target_CC[],COLUMN(N$2)+9,0)</f>
        <v>544556.98148362164</v>
      </c>
      <c r="AC74" s="22">
        <f>Target_AM[[#This Row],[PROPORSI]]*VLOOKUP(Target_AM[[#This Row],[NIPNAS]],Target_CC[],COLUMN(O$2)+9,0)</f>
        <v>1040431.9727595521</v>
      </c>
      <c r="AD74" s="22">
        <f>Target_AM[[#This Row],[PROPORSI]]*VLOOKUP(Target_AM[[#This Row],[NIPNAS]],Target_CC[],COLUMN(P$2)+9,0)</f>
        <v>1144475.1700355071</v>
      </c>
      <c r="AE74" s="22">
        <f>Target_AM[[#This Row],[PROPORSI]]*VLOOKUP(Target_AM[[#This Row],[NIPNAS]],Target_CC[],COLUMN(Q$2)+9,0)</f>
        <v>1113840.2286153648</v>
      </c>
      <c r="AF74" s="22">
        <f>Target_AM[[#This Row],[PROPORSI]]*VLOOKUP(Target_AM[[#This Row],[NIPNAS]],Target_CC[],COLUMN(R$2)+9,0)</f>
        <v>1788570.3671035182</v>
      </c>
      <c r="AG74" s="22">
        <f>Target_AM[[#This Row],[PROPORSI]]*VLOOKUP(Target_AM[[#This Row],[NIPNAS]],Target_CC[],COLUMN(S$2)+9,0)</f>
        <v>1609713.3303931665</v>
      </c>
      <c r="AH74" s="22">
        <f>Target_AM[[#This Row],[PROPORSI]]*VLOOKUP(Target_AM[[#This Row],[NIPNAS]],Target_CC[],COLUMN(T$2)+9,0)</f>
        <v>909189.93661095505</v>
      </c>
      <c r="AI74" s="22">
        <f>Target_AM[[#This Row],[PROPORSI]]*VLOOKUP(Target_AM[[#This Row],[NIPNAS]],Target_CC[],COLUMN(U$2)+9,0)</f>
        <v>2000217.8605441011</v>
      </c>
      <c r="AJ74" s="22">
        <f>Target_AM[[#This Row],[PROPORSI]]*VLOOKUP(Target_AM[[#This Row],[NIPNAS]],Target_CC[],COLUMN(V$2)+9,0)</f>
        <v>1666848.217120084</v>
      </c>
      <c r="AK74" s="22">
        <f>Target_AM[[#This Row],[PROPORSI]]*VLOOKUP(Target_AM[[#This Row],[NIPNAS]],Target_CC[],COLUMN(W$2)+9,0)</f>
        <v>2000217.8605441011</v>
      </c>
      <c r="AL74" s="22">
        <f>Target_AM[[#This Row],[PROPORSI]]*VLOOKUP(Target_AM[[#This Row],[NIPNAS]],Target_CC[],COLUMN(X$2)+9,0)</f>
        <v>2166902.68225611</v>
      </c>
      <c r="AM74" s="22">
        <f>Target_AM[[#This Row],[PROPORSI]]*VLOOKUP(Target_AM[[#This Row],[NIPNAS]],Target_CC[],COLUMN(Y$2)+9,0)</f>
        <v>2166902.68225611</v>
      </c>
      <c r="AN74" s="22">
        <f>Target_AM[[#This Row],[PROPORSI]]*VLOOKUP(Target_AM[[#This Row],[NIPNAS]],Target_CC[],COLUMN(Z$2)+9,0)</f>
        <v>18151867.289722189</v>
      </c>
      <c r="AO74" s="22">
        <f>Target_AM[[#This Row],[PROPORSI]]*VLOOKUP(Target_AM[[#This Row],[NIPNAS]],Target_CC[],COLUMN(AA$2)+9,0)</f>
        <v>14682140.026938166</v>
      </c>
      <c r="AP74" s="22">
        <f>Target_AM[[#This Row],[PROPORSI]]*VLOOKUP(Target_AM[[#This Row],[NIPNAS]],Target_CC[],COLUMN(AB$2)+9,0)</f>
        <v>15922098.336395914</v>
      </c>
      <c r="AQ74" s="22">
        <f>Target_AM[[#This Row],[PROPORSI]]*VLOOKUP(Target_AM[[#This Row],[NIPNAS]],Target_CC[],COLUMN(AC$2)+9,0)</f>
        <v>14537974.897308234</v>
      </c>
      <c r="AR74" s="22">
        <f>Target_AM[[#This Row],[PROPORSI]]*VLOOKUP(Target_AM[[#This Row],[NIPNAS]],Target_CC[],COLUMN(AD$2)+9,0)</f>
        <v>13019173.319524454</v>
      </c>
      <c r="AS74" s="22">
        <f>Target_AM[[#This Row],[PROPORSI]]*VLOOKUP(Target_AM[[#This Row],[NIPNAS]],Target_CC[],COLUMN(AE$2)+9,0)</f>
        <v>14437986.776194427</v>
      </c>
      <c r="AT74" s="22">
        <f>Target_AM[[#This Row],[PROPORSI]]*VLOOKUP(Target_AM[[#This Row],[NIPNAS]],Target_CC[],COLUMN(AF$2)+9,0)</f>
        <v>15003213.057665894</v>
      </c>
      <c r="AU74" s="22">
        <f>Target_AM[[#This Row],[PROPORSI]]*VLOOKUP(Target_AM[[#This Row],[NIPNAS]],Target_CC[],COLUMN(AG$2)+9,0)</f>
        <v>18023106.254792772</v>
      </c>
      <c r="AV74" s="22">
        <f>Target_AM[[#This Row],[PROPORSI]]*VLOOKUP(Target_AM[[#This Row],[NIPNAS]],Target_CC[],COLUMN(AH$2)+9,0)</f>
        <v>17625967.542362284</v>
      </c>
      <c r="AW74" s="22">
        <f>Target_AM[[#This Row],[PROPORSI]]*VLOOKUP(Target_AM[[#This Row],[NIPNAS]],Target_CC[],COLUMN(AI$2)+9,0)</f>
        <v>17292597.898938268</v>
      </c>
      <c r="AX74" s="22">
        <f>Target_AM[[#This Row],[PROPORSI]]*VLOOKUP(Target_AM[[#This Row],[NIPNAS]],Target_CC[],COLUMN(AJ$2)+9,0)</f>
        <v>19114134.178725917</v>
      </c>
      <c r="AY74" s="22">
        <f>Target_AM[[#This Row],[PROPORSI]]*VLOOKUP(Target_AM[[#This Row],[NIPNAS]],Target_CC[],COLUMN(AK$2)+9,0)</f>
        <v>17048569.04589247</v>
      </c>
      <c r="AZ74" s="22">
        <f>Target_AM[[#This Row],[PROPORSI]]*VLOOKUP(Target_AM[[#This Row],[NIPNAS]],Target_CC[],COLUMN(AL$2)+9,0)</f>
        <v>17792652.364074294</v>
      </c>
      <c r="BA74" s="22">
        <f>Target_AM[[#This Row],[PROPORSI]]*VLOOKUP(Target_AM[[#This Row],[NIPNAS]],Target_CC[],COLUMN(AM$2)+9,0)</f>
        <v>194499613.69881311</v>
      </c>
      <c r="BB74" s="22">
        <f>Target_AM[[#This Row],[PROPORSI]]*VLOOKUP(Target_AM[[#This Row],[NIPNAS]],Target_CC[],COLUMN(AN$2)+9,0)</f>
        <v>0</v>
      </c>
      <c r="BC74" s="22">
        <f>Target_AM[[#This Row],[PROPORSI]]*VLOOKUP(Target_AM[[#This Row],[NIPNAS]],Target_CC[],COLUMN(AO$2)+9,0)</f>
        <v>0</v>
      </c>
      <c r="BD74" s="22">
        <f>Target_AM[[#This Row],[PROPORSI]]*VLOOKUP(Target_AM[[#This Row],[NIPNAS]],Target_CC[],COLUMN(AP$2)+9,0)</f>
        <v>0</v>
      </c>
      <c r="BE74" s="22">
        <f>Target_AM[[#This Row],[PROPORSI]]*VLOOKUP(Target_AM[[#This Row],[NIPNAS]],Target_CC[],COLUMN(AQ$2)+9,0)</f>
        <v>0</v>
      </c>
      <c r="BF74" s="22">
        <f>Target_AM[[#This Row],[PROPORSI]]*VLOOKUP(Target_AM[[#This Row],[NIPNAS]],Target_CC[],COLUMN(AR$2)+9,0)</f>
        <v>0</v>
      </c>
      <c r="BG74" s="22">
        <f>Target_AM[[#This Row],[PROPORSI]]*VLOOKUP(Target_AM[[#This Row],[NIPNAS]],Target_CC[],COLUMN(AS$2)+9,0)</f>
        <v>0</v>
      </c>
      <c r="BH74" s="22">
        <f>Target_AM[[#This Row],[PROPORSI]]*VLOOKUP(Target_AM[[#This Row],[NIPNAS]],Target_CC[],COLUMN(AT$2)+9,0)</f>
        <v>0</v>
      </c>
      <c r="BI74" s="22">
        <f>Target_AM[[#This Row],[PROPORSI]]*VLOOKUP(Target_AM[[#This Row],[NIPNAS]],Target_CC[],COLUMN(AU$2)+9,0)</f>
        <v>0</v>
      </c>
      <c r="BJ74" s="22">
        <f>Target_AM[[#This Row],[PROPORSI]]*VLOOKUP(Target_AM[[#This Row],[NIPNAS]],Target_CC[],COLUMN(AV$2)+9,0)</f>
        <v>0</v>
      </c>
      <c r="BK74" s="22">
        <f>Target_AM[[#This Row],[PROPORSI]]*VLOOKUP(Target_AM[[#This Row],[NIPNAS]],Target_CC[],COLUMN(AW$2)+9,0)</f>
        <v>0</v>
      </c>
      <c r="BL74" s="22">
        <f>Target_AM[[#This Row],[PROPORSI]]*VLOOKUP(Target_AM[[#This Row],[NIPNAS]],Target_CC[],COLUMN(AX$2)+9,0)</f>
        <v>0</v>
      </c>
      <c r="BM74" s="22">
        <f>Target_AM[[#This Row],[PROPORSI]]*VLOOKUP(Target_AM[[#This Row],[NIPNAS]],Target_CC[],COLUMN(AY$2)+9,0)</f>
        <v>0</v>
      </c>
      <c r="BN74" s="22">
        <f>Target_AM[[#This Row],[PROPORSI]]*VLOOKUP(Target_AM[[#This Row],[NIPNAS]],Target_CC[],COLUMN(AZ$2)+9,0)</f>
        <v>0</v>
      </c>
      <c r="BO74" s="22">
        <f>Target_AM[[#This Row],[PROPORSI]]*VLOOKUP(Target_AM[[#This Row],[NIPNAS]],Target_CC[],COLUMN(BA$2)+9,0)</f>
        <v>13968794</v>
      </c>
      <c r="BP74" s="22">
        <f>Target_AM[[#This Row],[PROPORSI]]*VLOOKUP(Target_AM[[#This Row],[NIPNAS]],Target_CC[],COLUMN(BB$2)+9,0)</f>
        <v>13434016</v>
      </c>
      <c r="BQ74" s="22">
        <f>Target_AM[[#This Row],[PROPORSI]]*VLOOKUP(Target_AM[[#This Row],[NIPNAS]],Target_CC[],COLUMN(BC$2)+9,0)</f>
        <v>13381134</v>
      </c>
      <c r="BR74" s="22">
        <f>Target_AM[[#This Row],[PROPORSI]]*VLOOKUP(Target_AM[[#This Row],[NIPNAS]],Target_CC[],COLUMN(BD$2)+9,0)</f>
        <v>0</v>
      </c>
      <c r="BS74" s="22">
        <f>Target_AM[[#This Row],[PROPORSI]]*VLOOKUP(Target_AM[[#This Row],[NIPNAS]],Target_CC[],COLUMN(BE$2)+9,0)</f>
        <v>0</v>
      </c>
      <c r="BT74" s="22">
        <f>Target_AM[[#This Row],[PROPORSI]]*VLOOKUP(Target_AM[[#This Row],[NIPNAS]],Target_CC[],COLUMN(BF$2)+9,0)</f>
        <v>0</v>
      </c>
      <c r="BU74" s="22">
        <f>Target_AM[[#This Row],[PROPORSI]]*VLOOKUP(Target_AM[[#This Row],[NIPNAS]],Target_CC[],COLUMN(BG$2)+9,0)</f>
        <v>0</v>
      </c>
      <c r="BV74" s="22">
        <f>Target_AM[[#This Row],[PROPORSI]]*VLOOKUP(Target_AM[[#This Row],[NIPNAS]],Target_CC[],COLUMN(BH$2)+9,0)</f>
        <v>0</v>
      </c>
      <c r="BW74" s="22">
        <f>Target_AM[[#This Row],[PROPORSI]]*VLOOKUP(Target_AM[[#This Row],[NIPNAS]],Target_CC[],COLUMN(BI$2)+9,0)</f>
        <v>0</v>
      </c>
      <c r="BX74" s="22">
        <f>Target_AM[[#This Row],[PROPORSI]]*VLOOKUP(Target_AM[[#This Row],[NIPNAS]],Target_CC[],COLUMN(BJ$2)+9,0)</f>
        <v>0</v>
      </c>
      <c r="BY74" s="22">
        <f>Target_AM[[#This Row],[PROPORSI]]*VLOOKUP(Target_AM[[#This Row],[NIPNAS]],Target_CC[],COLUMN(BK$2)+9,0)</f>
        <v>0</v>
      </c>
      <c r="BZ74" s="22">
        <f>Target_AM[[#This Row],[PROPORSI]]*VLOOKUP(Target_AM[[#This Row],[NIPNAS]],Target_CC[],COLUMN(BL$2)+9,0)</f>
        <v>0</v>
      </c>
      <c r="CA74" s="22">
        <f>Target_AM[[#This Row],[PROPORSI]]*VLOOKUP(Target_AM[[#This Row],[NIPNAS]],Target_CC[],COLUMN(BM$2)+9,0)</f>
        <v>40783944</v>
      </c>
      <c r="CB74" s="22">
        <f>Target_AM[[#This Row],[PROPORSI]]*VLOOKUP(Target_AM[[#This Row],[NIPNAS]],Target_CC[],COLUMN(BN$2)+9,0)</f>
        <v>0</v>
      </c>
      <c r="CC74" s="22">
        <f>Target_AM[[#This Row],[PROPORSI]]*VLOOKUP(Target_AM[[#This Row],[NIPNAS]],Target_CC[],COLUMN(BO$2)+9,0)</f>
        <v>0</v>
      </c>
      <c r="CD74" s="22">
        <f>Target_AM[[#This Row],[PROPORSI]]*VLOOKUP(Target_AM[[#This Row],[NIPNAS]],Target_CC[],COLUMN(BP$2)+9,0)</f>
        <v>0</v>
      </c>
      <c r="CE74" s="22">
        <f>Target_AM[[#This Row],[PROPORSI]]*VLOOKUP(Target_AM[[#This Row],[NIPNAS]],Target_CC[],COLUMN(BQ$2)+9,0)</f>
        <v>0</v>
      </c>
      <c r="CF74" s="22">
        <f>Target_AM[[#This Row],[PROPORSI]]*VLOOKUP(Target_AM[[#This Row],[NIPNAS]],Target_CC[],COLUMN(BR$2)+9,0)</f>
        <v>0</v>
      </c>
      <c r="CG74" s="22">
        <f>Target_AM[[#This Row],[PROPORSI]]*VLOOKUP(Target_AM[[#This Row],[NIPNAS]],Target_CC[],COLUMN(BS$2)+9,0)</f>
        <v>0</v>
      </c>
      <c r="CH74" s="22">
        <f>Target_AM[[#This Row],[PROPORSI]]*VLOOKUP(Target_AM[[#This Row],[NIPNAS]],Target_CC[],COLUMN(BT$2)+9,0)</f>
        <v>0</v>
      </c>
      <c r="CI74" s="22">
        <f>Target_AM[[#This Row],[PROPORSI]]*VLOOKUP(Target_AM[[#This Row],[NIPNAS]],Target_CC[],COLUMN(BU$2)+9,0)</f>
        <v>0</v>
      </c>
      <c r="CJ74" s="22">
        <f>Target_AM[[#This Row],[PROPORSI]]*VLOOKUP(Target_AM[[#This Row],[NIPNAS]],Target_CC[],COLUMN(BV$2)+9,0)</f>
        <v>0</v>
      </c>
      <c r="CK74" s="22">
        <f>Target_AM[[#This Row],[PROPORSI]]*VLOOKUP(Target_AM[[#This Row],[NIPNAS]],Target_CC[],COLUMN(BW$2)+9,0)</f>
        <v>0</v>
      </c>
      <c r="CL74" s="22">
        <f>Target_AM[[#This Row],[PROPORSI]]*VLOOKUP(Target_AM[[#This Row],[NIPNAS]],Target_CC[],COLUMN(BX$2)+9,0)</f>
        <v>0</v>
      </c>
      <c r="CM74" s="22">
        <f>Target_AM[[#This Row],[PROPORSI]]*VLOOKUP(Target_AM[[#This Row],[NIPNAS]],Target_CC[],COLUMN(BY$2)+9,0)</f>
        <v>0</v>
      </c>
      <c r="CN74" s="22">
        <f>Target_AM[[#This Row],[PROPORSI]]*VLOOKUP(Target_AM[[#This Row],[NIPNAS]],Target_CC[],COLUMN(BZ$2)+9,0)</f>
        <v>0</v>
      </c>
      <c r="CO74" s="22">
        <f>Target_AM[[#This Row],[PROPORSI]]*VLOOKUP(Target_AM[[#This Row],[NIPNAS]],Target_CC[],COLUMN(CA$2)+9,0)</f>
        <v>0</v>
      </c>
      <c r="CP74" s="22">
        <f>Target_AM[[#This Row],[PROPORSI]]*VLOOKUP(Target_AM[[#This Row],[NIPNAS]],Target_CC[],COLUMN(CB$2)+9,0)</f>
        <v>0</v>
      </c>
      <c r="CQ74" s="22">
        <f>Target_AM[[#This Row],[PROPORSI]]*VLOOKUP(Target_AM[[#This Row],[NIPNAS]],Target_CC[],COLUMN(CC$2)+9,0)</f>
        <v>0</v>
      </c>
      <c r="CR74" s="22">
        <f>Target_AM[[#This Row],[PROPORSI]]*VLOOKUP(Target_AM[[#This Row],[NIPNAS]],Target_CC[],COLUMN(CD$2)+9,0)</f>
        <v>0</v>
      </c>
      <c r="CS74" s="22">
        <f>Target_AM[[#This Row],[PROPORSI]]*VLOOKUP(Target_AM[[#This Row],[NIPNAS]],Target_CC[],COLUMN(CE$2)+9,0)</f>
        <v>0</v>
      </c>
      <c r="CT74" s="22">
        <f>Target_AM[[#This Row],[PROPORSI]]*VLOOKUP(Target_AM[[#This Row],[NIPNAS]],Target_CC[],COLUMN(CF$2)+9,0)</f>
        <v>0</v>
      </c>
      <c r="CU74" s="22">
        <f>Target_AM[[#This Row],[PROPORSI]]*VLOOKUP(Target_AM[[#This Row],[NIPNAS]],Target_CC[],COLUMN(CG$2)+9,0)</f>
        <v>0</v>
      </c>
      <c r="CV74" s="22">
        <f>Target_AM[[#This Row],[PROPORSI]]*VLOOKUP(Target_AM[[#This Row],[NIPNAS]],Target_CC[],COLUMN(CH$2)+9,0)</f>
        <v>0</v>
      </c>
      <c r="CW74" s="22">
        <f>Target_AM[[#This Row],[PROPORSI]]*VLOOKUP(Target_AM[[#This Row],[NIPNAS]],Target_CC[],COLUMN(CI$2)+9,0)</f>
        <v>0</v>
      </c>
      <c r="CX74" s="22">
        <f>Target_AM[[#This Row],[PROPORSI]]*VLOOKUP(Target_AM[[#This Row],[NIPNAS]],Target_CC[],COLUMN(CJ$2)+9,0)</f>
        <v>0</v>
      </c>
      <c r="CY74" s="22">
        <f>Target_AM[[#This Row],[PROPORSI]]*VLOOKUP(Target_AM[[#This Row],[NIPNAS]],Target_CC[],COLUMN(CK$2)+9,0)</f>
        <v>0</v>
      </c>
      <c r="CZ74" s="22">
        <f>Target_AM[[#This Row],[PROPORSI]]*VLOOKUP(Target_AM[[#This Row],[NIPNAS]],Target_CC[],COLUMN(CL$2)+9,0)</f>
        <v>0</v>
      </c>
      <c r="DA74" s="22">
        <f>Target_AM[[#This Row],[PROPORSI]]*VLOOKUP(Target_AM[[#This Row],[NIPNAS]],Target_CC[],COLUMN(CM$2)+9,0)</f>
        <v>0</v>
      </c>
      <c r="DB74" s="22">
        <f>Target_AM[[#This Row],[PROPORSI]]*VLOOKUP(Target_AM[[#This Row],[NIPNAS]],Target_CC[],COLUMN(CN$2)+9,0)</f>
        <v>0</v>
      </c>
      <c r="DC74" s="22">
        <f>Target_AM[[#This Row],[PROPORSI]]*VLOOKUP(Target_AM[[#This Row],[NIPNAS]],Target_CC[],COLUMN(CO$2)+9,0)</f>
        <v>0</v>
      </c>
      <c r="DD74" s="22">
        <f>Target_AM[[#This Row],[PROPORSI]]*VLOOKUP(Target_AM[[#This Row],[NIPNAS]],Target_CC[],COLUMN(CP$2)+9,0)</f>
        <v>0</v>
      </c>
      <c r="DE74" s="22">
        <f>Target_AM[[#This Row],[PROPORSI]]*VLOOKUP(Target_AM[[#This Row],[NIPNAS]],Target_CC[],COLUMN(CQ$2)+9,0)</f>
        <v>0</v>
      </c>
      <c r="DF74" s="22">
        <f>Target_AM[[#This Row],[PROPORSI]]*VLOOKUP(Target_AM[[#This Row],[NIPNAS]],Target_CC[],COLUMN(CR$2)+9,0)</f>
        <v>0</v>
      </c>
      <c r="DG74" s="22">
        <f>Target_AM[[#This Row],[PROPORSI]]*VLOOKUP(Target_AM[[#This Row],[NIPNAS]],Target_CC[],COLUMN(CS$2)+9,0)</f>
        <v>0</v>
      </c>
      <c r="DH74" s="22">
        <f>Target_AM[[#This Row],[PROPORSI]]*VLOOKUP(Target_AM[[#This Row],[NIPNAS]],Target_CC[],COLUMN(CT$2)+9,0)</f>
        <v>0</v>
      </c>
      <c r="DI74" s="22">
        <f>Target_AM[[#This Row],[PROPORSI]]*VLOOKUP(Target_AM[[#This Row],[NIPNAS]],Target_CC[],COLUMN(CU$2)+9,0)</f>
        <v>0</v>
      </c>
      <c r="DJ74" s="22">
        <f>Target_AM[[#This Row],[PROPORSI]]*VLOOKUP(Target_AM[[#This Row],[NIPNAS]],Target_CC[],COLUMN(CV$2)+9,0)</f>
        <v>0</v>
      </c>
      <c r="DK74" s="22">
        <f>Target_AM[[#This Row],[PROPORSI]]*VLOOKUP(Target_AM[[#This Row],[NIPNAS]],Target_CC[],COLUMN(CW$2)+9,0)</f>
        <v>0</v>
      </c>
      <c r="DL74" s="22">
        <f>Target_AM[[#This Row],[PROPORSI]]*VLOOKUP(Target_AM[[#This Row],[NIPNAS]],Target_CC[],COLUMN(CX$2)+9,0)</f>
        <v>0</v>
      </c>
      <c r="DM74" s="22">
        <f>Target_AM[[#This Row],[PROPORSI]]*VLOOKUP(Target_AM[[#This Row],[NIPNAS]],Target_CC[],COLUMN(CY$2)+9,0)</f>
        <v>0</v>
      </c>
      <c r="DN74" s="22">
        <f>Target_AM[[#This Row],[PROPORSI]]*VLOOKUP(Target_AM[[#This Row],[NIPNAS]],Target_CC[],COLUMN(CZ$2)+9,0)</f>
        <v>0</v>
      </c>
      <c r="DO74" s="22">
        <f>Target_AM[[#This Row],[PROPORSI]]*VLOOKUP(Target_AM[[#This Row],[NIPNAS]],Target_CC[],COLUMN(DA$2)+9,0)</f>
        <v>0</v>
      </c>
      <c r="DP74" s="22">
        <f>Target_AM[[#This Row],[PROPORSI]]*VLOOKUP(Target_AM[[#This Row],[NIPNAS]],Target_CC[],COLUMN(DB$2)+9,0)</f>
        <v>0</v>
      </c>
      <c r="DQ74" s="22">
        <f>Target_AM[[#This Row],[PROPORSI]]*VLOOKUP(Target_AM[[#This Row],[NIPNAS]],Target_CC[],COLUMN(DC$2)+9,0)</f>
        <v>0</v>
      </c>
      <c r="DR74" s="22">
        <f>Target_AM[[#This Row],[PROPORSI]]*VLOOKUP(Target_AM[[#This Row],[NIPNAS]],Target_CC[],COLUMN(DD$2)+9,0)</f>
        <v>0</v>
      </c>
      <c r="DS74" s="22">
        <f>Target_AM[[#This Row],[PROPORSI]]*VLOOKUP(Target_AM[[#This Row],[NIPNAS]],Target_CC[],COLUMN(DE$2)+9,0)</f>
        <v>0</v>
      </c>
      <c r="DT74" s="22">
        <f>Target_AM[[#This Row],[PROPORSI]]*VLOOKUP(Target_AM[[#This Row],[NIPNAS]],Target_CC[],COLUMN(DF$2)+9,0)</f>
        <v>0</v>
      </c>
      <c r="DU74" s="22">
        <f>Target_AM[[#This Row],[PROPORSI]]*VLOOKUP(Target_AM[[#This Row],[NIPNAS]],Target_CC[],COLUMN(DG$2)+9,0)</f>
        <v>0</v>
      </c>
      <c r="DV74" s="22">
        <f>Target_AM[[#This Row],[PROPORSI]]*VLOOKUP(Target_AM[[#This Row],[NIPNAS]],Target_CC[],COLUMN(DH$2)+9,0)</f>
        <v>0</v>
      </c>
      <c r="DW74" s="22">
        <f>Target_AM[[#This Row],[PROPORSI]]*VLOOKUP(Target_AM[[#This Row],[NIPNAS]],Target_CC[],COLUMN(DI$2)+9,0)</f>
        <v>0</v>
      </c>
      <c r="DX74" s="22">
        <f>Target_AM[[#This Row],[PROPORSI]]*VLOOKUP(Target_AM[[#This Row],[NIPNAS]],Target_CC[],COLUMN(DJ$2)+9,0)</f>
        <v>0</v>
      </c>
      <c r="DY74" s="22">
        <f>Target_AM[[#This Row],[PROPORSI]]*VLOOKUP(Target_AM[[#This Row],[NIPNAS]],Target_CC[],COLUMN(DK$2)+9,0)</f>
        <v>0</v>
      </c>
      <c r="DZ74" s="22">
        <f>Target_AM[[#This Row],[PROPORSI]]*VLOOKUP(Target_AM[[#This Row],[NIPNAS]],Target_CC[],COLUMN(DL$2)+9,0)</f>
        <v>0</v>
      </c>
      <c r="EA74" s="22">
        <f>Target_AM[[#This Row],[PROPORSI]]*VLOOKUP(Target_AM[[#This Row],[NIPNAS]],Target_CC[],COLUMN(DM$2)+9,0)</f>
        <v>0</v>
      </c>
    </row>
    <row r="75" spans="2:131" x14ac:dyDescent="0.3">
      <c r="B75">
        <v>896661</v>
      </c>
      <c r="C75" t="s">
        <v>1045</v>
      </c>
      <c r="D75">
        <v>1</v>
      </c>
      <c r="E75" s="8">
        <v>45658</v>
      </c>
      <c r="F75">
        <v>3219229</v>
      </c>
      <c r="G75" t="s">
        <v>954</v>
      </c>
      <c r="J75" t="s">
        <v>888</v>
      </c>
      <c r="K75" t="s">
        <v>25</v>
      </c>
      <c r="L75" t="s">
        <v>159</v>
      </c>
      <c r="M75" t="s">
        <v>18</v>
      </c>
      <c r="N75" s="23">
        <f>Target_AM[[#This Row],[PROPORSI]]*VLOOKUP(Target_AM[[#This Row],[NIPNAS]],Target_CC[],9,0)</f>
        <v>1530194156.3253891</v>
      </c>
      <c r="O75" s="22">
        <f>Target_AM[[#This Row],[PROPORSI]]*VLOOKUP(Target_AM[[#This Row],[NIPNAS]],Target_CC[],COLUMN(A$2)+9,0)</f>
        <v>64371700</v>
      </c>
      <c r="P75" s="22">
        <f>Target_AM[[#This Row],[PROPORSI]]*VLOOKUP(Target_AM[[#This Row],[NIPNAS]],Target_CC[],COLUMN(B$2)+9,0)</f>
        <v>118083888</v>
      </c>
      <c r="Q75" s="22">
        <f>Target_AM[[#This Row],[PROPORSI]]*VLOOKUP(Target_AM[[#This Row],[NIPNAS]],Target_CC[],COLUMN(C$2)+9,0)</f>
        <v>110946366</v>
      </c>
      <c r="R75" s="22">
        <f>Target_AM[[#This Row],[PROPORSI]]*VLOOKUP(Target_AM[[#This Row],[NIPNAS]],Target_CC[],COLUMN(D$2)+9,0)</f>
        <v>96396030</v>
      </c>
      <c r="S75" s="22">
        <f>Target_AM[[#This Row],[PROPORSI]]*VLOOKUP(Target_AM[[#This Row],[NIPNAS]],Target_CC[],COLUMN(E$2)+9,0)</f>
        <v>97319285</v>
      </c>
      <c r="T75" s="22">
        <f>Target_AM[[#This Row],[PROPORSI]]*VLOOKUP(Target_AM[[#This Row],[NIPNAS]],Target_CC[],COLUMN(F$2)+9,0)</f>
        <v>97751319</v>
      </c>
      <c r="U75" s="22">
        <f>Target_AM[[#This Row],[PROPORSI]]*VLOOKUP(Target_AM[[#This Row],[NIPNAS]],Target_CC[],COLUMN(G$2)+9,0)</f>
        <v>107700890</v>
      </c>
      <c r="V75" s="22">
        <f>Target_AM[[#This Row],[PROPORSI]]*VLOOKUP(Target_AM[[#This Row],[NIPNAS]],Target_CC[],COLUMN(H$2)+9,0)</f>
        <v>106698631</v>
      </c>
      <c r="W75" s="22">
        <f>Target_AM[[#This Row],[PROPORSI]]*VLOOKUP(Target_AM[[#This Row],[NIPNAS]],Target_CC[],COLUMN(I$2)+9,0)</f>
        <v>106666360</v>
      </c>
      <c r="X75" s="22">
        <f>Target_AM[[#This Row],[PROPORSI]]*VLOOKUP(Target_AM[[#This Row],[NIPNAS]],Target_CC[],COLUMN(J$2)+9,0)</f>
        <v>107536129</v>
      </c>
      <c r="Y75" s="22">
        <f>Target_AM[[#This Row],[PROPORSI]]*VLOOKUP(Target_AM[[#This Row],[NIPNAS]],Target_CC[],COLUMN(K$2)+9,0)</f>
        <v>106151158</v>
      </c>
      <c r="Z75" s="22">
        <f>Target_AM[[#This Row],[PROPORSI]]*VLOOKUP(Target_AM[[#This Row],[NIPNAS]],Target_CC[],COLUMN(L$2)+9,0)</f>
        <v>106150031</v>
      </c>
      <c r="AA75" s="22">
        <f>Target_AM[[#This Row],[PROPORSI]]*VLOOKUP(Target_AM[[#This Row],[NIPNAS]],Target_CC[],COLUMN(M$2)+9,0)</f>
        <v>1225771787</v>
      </c>
      <c r="AB75" s="22">
        <f>Target_AM[[#This Row],[PROPORSI]]*VLOOKUP(Target_AM[[#This Row],[NIPNAS]],Target_CC[],COLUMN(N$2)+9,0)</f>
        <v>2416213</v>
      </c>
      <c r="AC75" s="22">
        <f>Target_AM[[#This Row],[PROPORSI]]*VLOOKUP(Target_AM[[#This Row],[NIPNAS]],Target_CC[],COLUMN(O$2)+9,0)</f>
        <v>4432318</v>
      </c>
      <c r="AD75" s="22">
        <f>Target_AM[[#This Row],[PROPORSI]]*VLOOKUP(Target_AM[[#This Row],[NIPNAS]],Target_CC[],COLUMN(P$2)+9,0)</f>
        <v>4164409</v>
      </c>
      <c r="AE75" s="22">
        <f>Target_AM[[#This Row],[PROPORSI]]*VLOOKUP(Target_AM[[#This Row],[NIPNAS]],Target_CC[],COLUMN(Q$2)+9,0)</f>
        <v>3618257</v>
      </c>
      <c r="AF75" s="22">
        <f>Target_AM[[#This Row],[PROPORSI]]*VLOOKUP(Target_AM[[#This Row],[NIPNAS]],Target_CC[],COLUMN(R$2)+9,0)</f>
        <v>3652912</v>
      </c>
      <c r="AG75" s="22">
        <f>Target_AM[[#This Row],[PROPORSI]]*VLOOKUP(Target_AM[[#This Row],[NIPNAS]],Target_CC[],COLUMN(S$2)+9,0)</f>
        <v>3669128</v>
      </c>
      <c r="AH75" s="22">
        <f>Target_AM[[#This Row],[PROPORSI]]*VLOOKUP(Target_AM[[#This Row],[NIPNAS]],Target_CC[],COLUMN(T$2)+9,0)</f>
        <v>4042589</v>
      </c>
      <c r="AI75" s="22">
        <f>Target_AM[[#This Row],[PROPORSI]]*VLOOKUP(Target_AM[[#This Row],[NIPNAS]],Target_CC[],COLUMN(U$2)+9,0)</f>
        <v>4004969</v>
      </c>
      <c r="AJ75" s="22">
        <f>Target_AM[[#This Row],[PROPORSI]]*VLOOKUP(Target_AM[[#This Row],[NIPNAS]],Target_CC[],COLUMN(V$2)+9,0)</f>
        <v>4003757</v>
      </c>
      <c r="AK75" s="22">
        <f>Target_AM[[#This Row],[PROPORSI]]*VLOOKUP(Target_AM[[#This Row],[NIPNAS]],Target_CC[],COLUMN(W$2)+9,0)</f>
        <v>4036404</v>
      </c>
      <c r="AL75" s="22">
        <f>Target_AM[[#This Row],[PROPORSI]]*VLOOKUP(Target_AM[[#This Row],[NIPNAS]],Target_CC[],COLUMN(X$2)+9,0)</f>
        <v>3984419</v>
      </c>
      <c r="AM75" s="22">
        <f>Target_AM[[#This Row],[PROPORSI]]*VLOOKUP(Target_AM[[#This Row],[NIPNAS]],Target_CC[],COLUMN(Y$2)+9,0)</f>
        <v>3984377</v>
      </c>
      <c r="AN75" s="22">
        <f>Target_AM[[#This Row],[PROPORSI]]*VLOOKUP(Target_AM[[#This Row],[NIPNAS]],Target_CC[],COLUMN(Z$2)+9,0)</f>
        <v>46009752</v>
      </c>
      <c r="AO75" s="22">
        <f>Target_AM[[#This Row],[PROPORSI]]*VLOOKUP(Target_AM[[#This Row],[NIPNAS]],Target_CC[],COLUMN(AA$2)+9,0)</f>
        <v>66787913</v>
      </c>
      <c r="AP75" s="22">
        <f>Target_AM[[#This Row],[PROPORSI]]*VLOOKUP(Target_AM[[#This Row],[NIPNAS]],Target_CC[],COLUMN(AB$2)+9,0)</f>
        <v>122516206</v>
      </c>
      <c r="AQ75" s="22">
        <f>Target_AM[[#This Row],[PROPORSI]]*VLOOKUP(Target_AM[[#This Row],[NIPNAS]],Target_CC[],COLUMN(AC$2)+9,0)</f>
        <v>115110775</v>
      </c>
      <c r="AR75" s="22">
        <f>Target_AM[[#This Row],[PROPORSI]]*VLOOKUP(Target_AM[[#This Row],[NIPNAS]],Target_CC[],COLUMN(AD$2)+9,0)</f>
        <v>100014287</v>
      </c>
      <c r="AS75" s="22">
        <f>Target_AM[[#This Row],[PROPORSI]]*VLOOKUP(Target_AM[[#This Row],[NIPNAS]],Target_CC[],COLUMN(AE$2)+9,0)</f>
        <v>100972197</v>
      </c>
      <c r="AT75" s="22">
        <f>Target_AM[[#This Row],[PROPORSI]]*VLOOKUP(Target_AM[[#This Row],[NIPNAS]],Target_CC[],COLUMN(AF$2)+9,0)</f>
        <v>101420447</v>
      </c>
      <c r="AU75" s="22">
        <f>Target_AM[[#This Row],[PROPORSI]]*VLOOKUP(Target_AM[[#This Row],[NIPNAS]],Target_CC[],COLUMN(AG$2)+9,0)</f>
        <v>111743479</v>
      </c>
      <c r="AV75" s="22">
        <f>Target_AM[[#This Row],[PROPORSI]]*VLOOKUP(Target_AM[[#This Row],[NIPNAS]],Target_CC[],COLUMN(AH$2)+9,0)</f>
        <v>110703600</v>
      </c>
      <c r="AW75" s="22">
        <f>Target_AM[[#This Row],[PROPORSI]]*VLOOKUP(Target_AM[[#This Row],[NIPNAS]],Target_CC[],COLUMN(AI$2)+9,0)</f>
        <v>110670117</v>
      </c>
      <c r="AX75" s="22">
        <f>Target_AM[[#This Row],[PROPORSI]]*VLOOKUP(Target_AM[[#This Row],[NIPNAS]],Target_CC[],COLUMN(AJ$2)+9,0)</f>
        <v>111572533</v>
      </c>
      <c r="AY75" s="22">
        <f>Target_AM[[#This Row],[PROPORSI]]*VLOOKUP(Target_AM[[#This Row],[NIPNAS]],Target_CC[],COLUMN(AK$2)+9,0)</f>
        <v>110135577</v>
      </c>
      <c r="AZ75" s="22">
        <f>Target_AM[[#This Row],[PROPORSI]]*VLOOKUP(Target_AM[[#This Row],[NIPNAS]],Target_CC[],COLUMN(AL$2)+9,0)</f>
        <v>110134408</v>
      </c>
      <c r="BA75" s="22">
        <f>Target_AM[[#This Row],[PROPORSI]]*VLOOKUP(Target_AM[[#This Row],[NIPNAS]],Target_CC[],COLUMN(AM$2)+9,0)</f>
        <v>1271781539</v>
      </c>
      <c r="BB75" s="22">
        <f>Target_AM[[#This Row],[PROPORSI]]*VLOOKUP(Target_AM[[#This Row],[NIPNAS]],Target_CC[],COLUMN(AN$2)+9,0)</f>
        <v>796863</v>
      </c>
      <c r="BC75" s="22">
        <f>Target_AM[[#This Row],[PROPORSI]]*VLOOKUP(Target_AM[[#This Row],[NIPNAS]],Target_CC[],COLUMN(AO$2)+9,0)</f>
        <v>800270</v>
      </c>
      <c r="BD75" s="22">
        <f>Target_AM[[#This Row],[PROPORSI]]*VLOOKUP(Target_AM[[#This Row],[NIPNAS]],Target_CC[],COLUMN(AP$2)+9,0)</f>
        <v>796384</v>
      </c>
      <c r="BE75" s="22">
        <f>Target_AM[[#This Row],[PROPORSI]]*VLOOKUP(Target_AM[[#This Row],[NIPNAS]],Target_CC[],COLUMN(AQ$2)+9,0)</f>
        <v>786373</v>
      </c>
      <c r="BF75" s="22">
        <f>Target_AM[[#This Row],[PROPORSI]]*VLOOKUP(Target_AM[[#This Row],[NIPNAS]],Target_CC[],COLUMN(AR$2)+9,0)</f>
        <v>793936</v>
      </c>
      <c r="BG75" s="22">
        <f>Target_AM[[#This Row],[PROPORSI]]*VLOOKUP(Target_AM[[#This Row],[NIPNAS]],Target_CC[],COLUMN(AS$2)+9,0)</f>
        <v>797473</v>
      </c>
      <c r="BH75" s="22">
        <f>Target_AM[[#This Row],[PROPORSI]]*VLOOKUP(Target_AM[[#This Row],[NIPNAS]],Target_CC[],COLUMN(AT$2)+9,0)</f>
        <v>878692</v>
      </c>
      <c r="BI75" s="22">
        <f>Target_AM[[#This Row],[PROPORSI]]*VLOOKUP(Target_AM[[#This Row],[NIPNAS]],Target_CC[],COLUMN(AU$2)+9,0)</f>
        <v>870482</v>
      </c>
      <c r="BJ75" s="22">
        <f>Target_AM[[#This Row],[PROPORSI]]*VLOOKUP(Target_AM[[#This Row],[NIPNAS]],Target_CC[],COLUMN(AV$2)+9,0)</f>
        <v>870216</v>
      </c>
      <c r="BK75" s="22">
        <f>Target_AM[[#This Row],[PROPORSI]]*VLOOKUP(Target_AM[[#This Row],[NIPNAS]],Target_CC[],COLUMN(AW$2)+9,0)</f>
        <v>877333</v>
      </c>
      <c r="BL75" s="22">
        <f>Target_AM[[#This Row],[PROPORSI]]*VLOOKUP(Target_AM[[#This Row],[NIPNAS]],Target_CC[],COLUMN(AX$2)+9,0)</f>
        <v>865994</v>
      </c>
      <c r="BM75" s="22">
        <f>Target_AM[[#This Row],[PROPORSI]]*VLOOKUP(Target_AM[[#This Row],[NIPNAS]],Target_CC[],COLUMN(AY$2)+9,0)</f>
        <v>865985</v>
      </c>
      <c r="BN75" s="22">
        <f>Target_AM[[#This Row],[PROPORSI]]*VLOOKUP(Target_AM[[#This Row],[NIPNAS]],Target_CC[],COLUMN(AZ$2)+9,0)</f>
        <v>10000001</v>
      </c>
      <c r="BO75" s="22">
        <f>Target_AM[[#This Row],[PROPORSI]]*VLOOKUP(Target_AM[[#This Row],[NIPNAS]],Target_CC[],COLUMN(BA$2)+9,0)</f>
        <v>95842091</v>
      </c>
      <c r="BP75" s="22">
        <f>Target_AM[[#This Row],[PROPORSI]]*VLOOKUP(Target_AM[[#This Row],[NIPNAS]],Target_CC[],COLUMN(BB$2)+9,0)</f>
        <v>86052880</v>
      </c>
      <c r="BQ75" s="22">
        <f>Target_AM[[#This Row],[PROPORSI]]*VLOOKUP(Target_AM[[#This Row],[NIPNAS]],Target_CC[],COLUMN(BC$2)+9,0)</f>
        <v>78954975</v>
      </c>
      <c r="BR75" s="22">
        <f>Target_AM[[#This Row],[PROPORSI]]*VLOOKUP(Target_AM[[#This Row],[NIPNAS]],Target_CC[],COLUMN(BD$2)+9,0)</f>
        <v>76275927</v>
      </c>
      <c r="BS75" s="22">
        <f>Target_AM[[#This Row],[PROPORSI]]*VLOOKUP(Target_AM[[#This Row],[NIPNAS]],Target_CC[],COLUMN(BE$2)+9,0)</f>
        <v>76275927</v>
      </c>
      <c r="BT75" s="22">
        <f>Target_AM[[#This Row],[PROPORSI]]*VLOOKUP(Target_AM[[#This Row],[NIPNAS]],Target_CC[],COLUMN(BF$2)+9,0)</f>
        <v>76275927</v>
      </c>
      <c r="BU75" s="22">
        <f>Target_AM[[#This Row],[PROPORSI]]*VLOOKUP(Target_AM[[#This Row],[NIPNAS]],Target_CC[],COLUMN(BG$2)+9,0)</f>
        <v>76275927</v>
      </c>
      <c r="BV75" s="22">
        <f>Target_AM[[#This Row],[PROPORSI]]*VLOOKUP(Target_AM[[#This Row],[NIPNAS]],Target_CC[],COLUMN(BH$2)+9,0)</f>
        <v>76275927</v>
      </c>
      <c r="BW75" s="22">
        <f>Target_AM[[#This Row],[PROPORSI]]*VLOOKUP(Target_AM[[#This Row],[NIPNAS]],Target_CC[],COLUMN(BI$2)+9,0)</f>
        <v>76275927</v>
      </c>
      <c r="BX75" s="22">
        <f>Target_AM[[#This Row],[PROPORSI]]*VLOOKUP(Target_AM[[#This Row],[NIPNAS]],Target_CC[],COLUMN(BJ$2)+9,0)</f>
        <v>76275927</v>
      </c>
      <c r="BY75" s="22">
        <f>Target_AM[[#This Row],[PROPORSI]]*VLOOKUP(Target_AM[[#This Row],[NIPNAS]],Target_CC[],COLUMN(BK$2)+9,0)</f>
        <v>76275927</v>
      </c>
      <c r="BZ75" s="22">
        <f>Target_AM[[#This Row],[PROPORSI]]*VLOOKUP(Target_AM[[#This Row],[NIPNAS]],Target_CC[],COLUMN(BL$2)+9,0)</f>
        <v>76275927</v>
      </c>
      <c r="CA75" s="22">
        <f>Target_AM[[#This Row],[PROPORSI]]*VLOOKUP(Target_AM[[#This Row],[NIPNAS]],Target_CC[],COLUMN(BM$2)+9,0)</f>
        <v>947333289</v>
      </c>
      <c r="CB75" s="22">
        <f>Target_AM[[#This Row],[PROPORSI]]*VLOOKUP(Target_AM[[#This Row],[NIPNAS]],Target_CC[],COLUMN(BN$2)+9,0)</f>
        <v>9744000</v>
      </c>
      <c r="CC75" s="22">
        <f>Target_AM[[#This Row],[PROPORSI]]*VLOOKUP(Target_AM[[#This Row],[NIPNAS]],Target_CC[],COLUMN(BO$2)+9,0)</f>
        <v>7703000</v>
      </c>
      <c r="CD75" s="22">
        <f>Target_AM[[#This Row],[PROPORSI]]*VLOOKUP(Target_AM[[#This Row],[NIPNAS]],Target_CC[],COLUMN(BP$2)+9,0)</f>
        <v>1580000</v>
      </c>
      <c r="CE75" s="22">
        <f>Target_AM[[#This Row],[PROPORSI]]*VLOOKUP(Target_AM[[#This Row],[NIPNAS]],Target_CC[],COLUMN(BQ$2)+9,0)</f>
        <v>1501000</v>
      </c>
      <c r="CF75" s="22">
        <f>Target_AM[[#This Row],[PROPORSI]]*VLOOKUP(Target_AM[[#This Row],[NIPNAS]],Target_CC[],COLUMN(BR$2)+9,0)</f>
        <v>1501000</v>
      </c>
      <c r="CG75" s="22">
        <f>Target_AM[[#This Row],[PROPORSI]]*VLOOKUP(Target_AM[[#This Row],[NIPNAS]],Target_CC[],COLUMN(BS$2)+9,0)</f>
        <v>1501000</v>
      </c>
      <c r="CH75" s="22">
        <f>Target_AM[[#This Row],[PROPORSI]]*VLOOKUP(Target_AM[[#This Row],[NIPNAS]],Target_CC[],COLUMN(BT$2)+9,0)</f>
        <v>1501000</v>
      </c>
      <c r="CI75" s="22">
        <f>Target_AM[[#This Row],[PROPORSI]]*VLOOKUP(Target_AM[[#This Row],[NIPNAS]],Target_CC[],COLUMN(BU$2)+9,0)</f>
        <v>1501000</v>
      </c>
      <c r="CJ75" s="22">
        <f>Target_AM[[#This Row],[PROPORSI]]*VLOOKUP(Target_AM[[#This Row],[NIPNAS]],Target_CC[],COLUMN(BV$2)+9,0)</f>
        <v>1501000</v>
      </c>
      <c r="CK75" s="22">
        <f>Target_AM[[#This Row],[PROPORSI]]*VLOOKUP(Target_AM[[#This Row],[NIPNAS]],Target_CC[],COLUMN(BW$2)+9,0)</f>
        <v>1501000</v>
      </c>
      <c r="CL75" s="22">
        <f>Target_AM[[#This Row],[PROPORSI]]*VLOOKUP(Target_AM[[#This Row],[NIPNAS]],Target_CC[],COLUMN(BX$2)+9,0)</f>
        <v>1501000</v>
      </c>
      <c r="CM75" s="22">
        <f>Target_AM[[#This Row],[PROPORSI]]*VLOOKUP(Target_AM[[#This Row],[NIPNAS]],Target_CC[],COLUMN(BY$2)+9,0)</f>
        <v>1501000</v>
      </c>
      <c r="CN75" s="22">
        <f>Target_AM[[#This Row],[PROPORSI]]*VLOOKUP(Target_AM[[#This Row],[NIPNAS]],Target_CC[],COLUMN(BZ$2)+9,0)</f>
        <v>32536000</v>
      </c>
      <c r="CO75" s="22">
        <f>Target_AM[[#This Row],[PROPORSI]]*VLOOKUP(Target_AM[[#This Row],[NIPNAS]],Target_CC[],COLUMN(CA$2)+9,0)</f>
        <v>82609451</v>
      </c>
      <c r="CP75" s="22">
        <f>Target_AM[[#This Row],[PROPORSI]]*VLOOKUP(Target_AM[[#This Row],[NIPNAS]],Target_CC[],COLUMN(CB$2)+9,0)</f>
        <v>75393014</v>
      </c>
      <c r="CQ75" s="22">
        <f>Target_AM[[#This Row],[PROPORSI]]*VLOOKUP(Target_AM[[#This Row],[NIPNAS]],Target_CC[],COLUMN(CC$2)+9,0)</f>
        <v>74774927</v>
      </c>
      <c r="CR75" s="22">
        <f>Target_AM[[#This Row],[PROPORSI]]*VLOOKUP(Target_AM[[#This Row],[NIPNAS]],Target_CC[],COLUMN(CD$2)+9,0)</f>
        <v>74774927</v>
      </c>
      <c r="CS75" s="22">
        <f>Target_AM[[#This Row],[PROPORSI]]*VLOOKUP(Target_AM[[#This Row],[NIPNAS]],Target_CC[],COLUMN(CE$2)+9,0)</f>
        <v>74774927</v>
      </c>
      <c r="CT75" s="22">
        <f>Target_AM[[#This Row],[PROPORSI]]*VLOOKUP(Target_AM[[#This Row],[NIPNAS]],Target_CC[],COLUMN(CF$2)+9,0)</f>
        <v>74774927</v>
      </c>
      <c r="CU75" s="22">
        <f>Target_AM[[#This Row],[PROPORSI]]*VLOOKUP(Target_AM[[#This Row],[NIPNAS]],Target_CC[],COLUMN(CG$2)+9,0)</f>
        <v>74774927</v>
      </c>
      <c r="CV75" s="22">
        <f>Target_AM[[#This Row],[PROPORSI]]*VLOOKUP(Target_AM[[#This Row],[NIPNAS]],Target_CC[],COLUMN(CH$2)+9,0)</f>
        <v>74774927</v>
      </c>
      <c r="CW75" s="22">
        <f>Target_AM[[#This Row],[PROPORSI]]*VLOOKUP(Target_AM[[#This Row],[NIPNAS]],Target_CC[],COLUMN(CI$2)+9,0)</f>
        <v>74774927</v>
      </c>
      <c r="CX75" s="22">
        <f>Target_AM[[#This Row],[PROPORSI]]*VLOOKUP(Target_AM[[#This Row],[NIPNAS]],Target_CC[],COLUMN(CJ$2)+9,0)</f>
        <v>74774927</v>
      </c>
      <c r="CY75" s="22">
        <f>Target_AM[[#This Row],[PROPORSI]]*VLOOKUP(Target_AM[[#This Row],[NIPNAS]],Target_CC[],COLUMN(CK$2)+9,0)</f>
        <v>74774927</v>
      </c>
      <c r="CZ75" s="22">
        <f>Target_AM[[#This Row],[PROPORSI]]*VLOOKUP(Target_AM[[#This Row],[NIPNAS]],Target_CC[],COLUMN(CL$2)+9,0)</f>
        <v>74774927</v>
      </c>
      <c r="DA75" s="22">
        <f>Target_AM[[#This Row],[PROPORSI]]*VLOOKUP(Target_AM[[#This Row],[NIPNAS]],Target_CC[],COLUMN(CM$2)+9,0)</f>
        <v>905751735</v>
      </c>
      <c r="DB75" s="22">
        <f>Target_AM[[#This Row],[PROPORSI]]*VLOOKUP(Target_AM[[#This Row],[NIPNAS]],Target_CC[],COLUMN(CN$2)+9,0)</f>
        <v>0</v>
      </c>
      <c r="DC75" s="22">
        <f>Target_AM[[#This Row],[PROPORSI]]*VLOOKUP(Target_AM[[#This Row],[NIPNAS]],Target_CC[],COLUMN(CO$2)+9,0)</f>
        <v>0</v>
      </c>
      <c r="DD75" s="22">
        <f>Target_AM[[#This Row],[PROPORSI]]*VLOOKUP(Target_AM[[#This Row],[NIPNAS]],Target_CC[],COLUMN(CP$2)+9,0)</f>
        <v>0</v>
      </c>
      <c r="DE75" s="22">
        <f>Target_AM[[#This Row],[PROPORSI]]*VLOOKUP(Target_AM[[#This Row],[NIPNAS]],Target_CC[],COLUMN(CQ$2)+9,0)</f>
        <v>0</v>
      </c>
      <c r="DF75" s="22">
        <f>Target_AM[[#This Row],[PROPORSI]]*VLOOKUP(Target_AM[[#This Row],[NIPNAS]],Target_CC[],COLUMN(CR$2)+9,0)</f>
        <v>0</v>
      </c>
      <c r="DG75" s="22">
        <f>Target_AM[[#This Row],[PROPORSI]]*VLOOKUP(Target_AM[[#This Row],[NIPNAS]],Target_CC[],COLUMN(CS$2)+9,0)</f>
        <v>0</v>
      </c>
      <c r="DH75" s="22">
        <f>Target_AM[[#This Row],[PROPORSI]]*VLOOKUP(Target_AM[[#This Row],[NIPNAS]],Target_CC[],COLUMN(CT$2)+9,0)</f>
        <v>0</v>
      </c>
      <c r="DI75" s="22">
        <f>Target_AM[[#This Row],[PROPORSI]]*VLOOKUP(Target_AM[[#This Row],[NIPNAS]],Target_CC[],COLUMN(CU$2)+9,0)</f>
        <v>0</v>
      </c>
      <c r="DJ75" s="22">
        <f>Target_AM[[#This Row],[PROPORSI]]*VLOOKUP(Target_AM[[#This Row],[NIPNAS]],Target_CC[],COLUMN(CV$2)+9,0)</f>
        <v>0</v>
      </c>
      <c r="DK75" s="22">
        <f>Target_AM[[#This Row],[PROPORSI]]*VLOOKUP(Target_AM[[#This Row],[NIPNAS]],Target_CC[],COLUMN(CW$2)+9,0)</f>
        <v>0</v>
      </c>
      <c r="DL75" s="22">
        <f>Target_AM[[#This Row],[PROPORSI]]*VLOOKUP(Target_AM[[#This Row],[NIPNAS]],Target_CC[],COLUMN(CX$2)+9,0)</f>
        <v>0</v>
      </c>
      <c r="DM75" s="22">
        <f>Target_AM[[#This Row],[PROPORSI]]*VLOOKUP(Target_AM[[#This Row],[NIPNAS]],Target_CC[],COLUMN(CY$2)+9,0)</f>
        <v>0</v>
      </c>
      <c r="DN75" s="22">
        <f>Target_AM[[#This Row],[PROPORSI]]*VLOOKUP(Target_AM[[#This Row],[NIPNAS]],Target_CC[],COLUMN(CZ$2)+9,0)</f>
        <v>0</v>
      </c>
      <c r="DO75" s="22">
        <f>Target_AM[[#This Row],[PROPORSI]]*VLOOKUP(Target_AM[[#This Row],[NIPNAS]],Target_CC[],COLUMN(DA$2)+9,0)</f>
        <v>0</v>
      </c>
      <c r="DP75" s="22">
        <f>Target_AM[[#This Row],[PROPORSI]]*VLOOKUP(Target_AM[[#This Row],[NIPNAS]],Target_CC[],COLUMN(DB$2)+9,0)</f>
        <v>0</v>
      </c>
      <c r="DQ75" s="22">
        <f>Target_AM[[#This Row],[PROPORSI]]*VLOOKUP(Target_AM[[#This Row],[NIPNAS]],Target_CC[],COLUMN(DC$2)+9,0)</f>
        <v>0</v>
      </c>
      <c r="DR75" s="22">
        <f>Target_AM[[#This Row],[PROPORSI]]*VLOOKUP(Target_AM[[#This Row],[NIPNAS]],Target_CC[],COLUMN(DD$2)+9,0)</f>
        <v>0</v>
      </c>
      <c r="DS75" s="22">
        <f>Target_AM[[#This Row],[PROPORSI]]*VLOOKUP(Target_AM[[#This Row],[NIPNAS]],Target_CC[],COLUMN(DE$2)+9,0)</f>
        <v>0</v>
      </c>
      <c r="DT75" s="22">
        <f>Target_AM[[#This Row],[PROPORSI]]*VLOOKUP(Target_AM[[#This Row],[NIPNAS]],Target_CC[],COLUMN(DF$2)+9,0)</f>
        <v>0</v>
      </c>
      <c r="DU75" s="22">
        <f>Target_AM[[#This Row],[PROPORSI]]*VLOOKUP(Target_AM[[#This Row],[NIPNAS]],Target_CC[],COLUMN(DG$2)+9,0)</f>
        <v>0</v>
      </c>
      <c r="DV75" s="22">
        <f>Target_AM[[#This Row],[PROPORSI]]*VLOOKUP(Target_AM[[#This Row],[NIPNAS]],Target_CC[],COLUMN(DH$2)+9,0)</f>
        <v>0</v>
      </c>
      <c r="DW75" s="22">
        <f>Target_AM[[#This Row],[PROPORSI]]*VLOOKUP(Target_AM[[#This Row],[NIPNAS]],Target_CC[],COLUMN(DI$2)+9,0)</f>
        <v>0</v>
      </c>
      <c r="DX75" s="22">
        <f>Target_AM[[#This Row],[PROPORSI]]*VLOOKUP(Target_AM[[#This Row],[NIPNAS]],Target_CC[],COLUMN(DJ$2)+9,0)</f>
        <v>0</v>
      </c>
      <c r="DY75" s="22">
        <f>Target_AM[[#This Row],[PROPORSI]]*VLOOKUP(Target_AM[[#This Row],[NIPNAS]],Target_CC[],COLUMN(DK$2)+9,0)</f>
        <v>0</v>
      </c>
      <c r="DZ75" s="22">
        <f>Target_AM[[#This Row],[PROPORSI]]*VLOOKUP(Target_AM[[#This Row],[NIPNAS]],Target_CC[],COLUMN(DL$2)+9,0)</f>
        <v>0</v>
      </c>
      <c r="EA75" s="22">
        <f>Target_AM[[#This Row],[PROPORSI]]*VLOOKUP(Target_AM[[#This Row],[NIPNAS]],Target_CC[],COLUMN(DM$2)+9,0)</f>
        <v>0</v>
      </c>
    </row>
    <row r="76" spans="2:131" x14ac:dyDescent="0.3">
      <c r="B76">
        <v>910017</v>
      </c>
      <c r="C76" t="s">
        <v>1049</v>
      </c>
      <c r="D76">
        <v>1</v>
      </c>
      <c r="E76" s="8">
        <v>45658</v>
      </c>
      <c r="F76" t="s">
        <v>885</v>
      </c>
      <c r="G76" t="s">
        <v>886</v>
      </c>
      <c r="J76" t="s">
        <v>888</v>
      </c>
      <c r="K76" t="s">
        <v>25</v>
      </c>
      <c r="L76" t="s">
        <v>159</v>
      </c>
      <c r="M76" t="s">
        <v>18</v>
      </c>
      <c r="N76" s="23">
        <f>Target_AM[[#This Row],[PROPORSI]]*VLOOKUP(Target_AM[[#This Row],[NIPNAS]],Target_CC[],9,0)</f>
        <v>0</v>
      </c>
      <c r="O76" s="22">
        <f>Target_AM[[#This Row],[PROPORSI]]*VLOOKUP(Target_AM[[#This Row],[NIPNAS]],Target_CC[],COLUMN(A$2)+9,0)</f>
        <v>3653422</v>
      </c>
      <c r="P76" s="22">
        <f>Target_AM[[#This Row],[PROPORSI]]*VLOOKUP(Target_AM[[#This Row],[NIPNAS]],Target_CC[],COLUMN(B$2)+9,0)</f>
        <v>6701863</v>
      </c>
      <c r="Q76" s="22">
        <f>Target_AM[[#This Row],[PROPORSI]]*VLOOKUP(Target_AM[[#This Row],[NIPNAS]],Target_CC[],COLUMN(C$2)+9,0)</f>
        <v>6296772</v>
      </c>
      <c r="R76" s="22">
        <f>Target_AM[[#This Row],[PROPORSI]]*VLOOKUP(Target_AM[[#This Row],[NIPNAS]],Target_CC[],COLUMN(D$2)+9,0)</f>
        <v>5470966</v>
      </c>
      <c r="S76" s="22">
        <f>Target_AM[[#This Row],[PROPORSI]]*VLOOKUP(Target_AM[[#This Row],[NIPNAS]],Target_CC[],COLUMN(E$2)+9,0)</f>
        <v>5523366</v>
      </c>
      <c r="T76" s="22">
        <f>Target_AM[[#This Row],[PROPORSI]]*VLOOKUP(Target_AM[[#This Row],[NIPNAS]],Target_CC[],COLUMN(F$2)+9,0)</f>
        <v>5547886</v>
      </c>
      <c r="U76" s="22">
        <f>Target_AM[[#This Row],[PROPORSI]]*VLOOKUP(Target_AM[[#This Row],[NIPNAS]],Target_CC[],COLUMN(G$2)+9,0)</f>
        <v>6112575</v>
      </c>
      <c r="V76" s="22">
        <f>Target_AM[[#This Row],[PROPORSI]]*VLOOKUP(Target_AM[[#This Row],[NIPNAS]],Target_CC[],COLUMN(H$2)+9,0)</f>
        <v>6055691</v>
      </c>
      <c r="W76" s="22">
        <f>Target_AM[[#This Row],[PROPORSI]]*VLOOKUP(Target_AM[[#This Row],[NIPNAS]],Target_CC[],COLUMN(I$2)+9,0)</f>
        <v>6053860</v>
      </c>
      <c r="X76" s="22">
        <f>Target_AM[[#This Row],[PROPORSI]]*VLOOKUP(Target_AM[[#This Row],[NIPNAS]],Target_CC[],COLUMN(J$2)+9,0)</f>
        <v>6103224</v>
      </c>
      <c r="Y76" s="22">
        <f>Target_AM[[#This Row],[PROPORSI]]*VLOOKUP(Target_AM[[#This Row],[NIPNAS]],Target_CC[],COLUMN(K$2)+9,0)</f>
        <v>6024620</v>
      </c>
      <c r="Z76" s="22">
        <f>Target_AM[[#This Row],[PROPORSI]]*VLOOKUP(Target_AM[[#This Row],[NIPNAS]],Target_CC[],COLUMN(L$2)+9,0)</f>
        <v>6024555</v>
      </c>
      <c r="AA76" s="22">
        <f>Target_AM[[#This Row],[PROPORSI]]*VLOOKUP(Target_AM[[#This Row],[NIPNAS]],Target_CC[],COLUMN(M$2)+9,0)</f>
        <v>69568800</v>
      </c>
      <c r="AB76" s="22">
        <f>Target_AM[[#This Row],[PROPORSI]]*VLOOKUP(Target_AM[[#This Row],[NIPNAS]],Target_CC[],COLUMN(N$2)+9,0)</f>
        <v>27855721</v>
      </c>
      <c r="AC76" s="22">
        <f>Target_AM[[#This Row],[PROPORSI]]*VLOOKUP(Target_AM[[#This Row],[NIPNAS]],Target_CC[],COLUMN(O$2)+9,0)</f>
        <v>51098727</v>
      </c>
      <c r="AD76" s="22">
        <f>Target_AM[[#This Row],[PROPORSI]]*VLOOKUP(Target_AM[[#This Row],[NIPNAS]],Target_CC[],COLUMN(P$2)+9,0)</f>
        <v>48010090</v>
      </c>
      <c r="AE76" s="22">
        <f>Target_AM[[#This Row],[PROPORSI]]*VLOOKUP(Target_AM[[#This Row],[NIPNAS]],Target_CC[],COLUMN(Q$2)+9,0)</f>
        <v>41713688</v>
      </c>
      <c r="AF76" s="22">
        <f>Target_AM[[#This Row],[PROPORSI]]*VLOOKUP(Target_AM[[#This Row],[NIPNAS]],Target_CC[],COLUMN(R$2)+9,0)</f>
        <v>42113210</v>
      </c>
      <c r="AG76" s="22">
        <f>Target_AM[[#This Row],[PROPORSI]]*VLOOKUP(Target_AM[[#This Row],[NIPNAS]],Target_CC[],COLUMN(S$2)+9,0)</f>
        <v>42300165</v>
      </c>
      <c r="AH76" s="22">
        <f>Target_AM[[#This Row],[PROPORSI]]*VLOOKUP(Target_AM[[#This Row],[NIPNAS]],Target_CC[],COLUMN(T$2)+9,0)</f>
        <v>46605667</v>
      </c>
      <c r="AI76" s="22">
        <f>Target_AM[[#This Row],[PROPORSI]]*VLOOKUP(Target_AM[[#This Row],[NIPNAS]],Target_CC[],COLUMN(U$2)+9,0)</f>
        <v>46171958</v>
      </c>
      <c r="AJ76" s="22">
        <f>Target_AM[[#This Row],[PROPORSI]]*VLOOKUP(Target_AM[[#This Row],[NIPNAS]],Target_CC[],COLUMN(V$2)+9,0)</f>
        <v>46157993</v>
      </c>
      <c r="AK76" s="22">
        <f>Target_AM[[#This Row],[PROPORSI]]*VLOOKUP(Target_AM[[#This Row],[NIPNAS]],Target_CC[],COLUMN(W$2)+9,0)</f>
        <v>46534370</v>
      </c>
      <c r="AL76" s="22">
        <f>Target_AM[[#This Row],[PROPORSI]]*VLOOKUP(Target_AM[[#This Row],[NIPNAS]],Target_CC[],COLUMN(X$2)+9,0)</f>
        <v>45935049</v>
      </c>
      <c r="AM76" s="22">
        <f>Target_AM[[#This Row],[PROPORSI]]*VLOOKUP(Target_AM[[#This Row],[NIPNAS]],Target_CC[],COLUMN(Y$2)+9,0)</f>
        <v>45934561</v>
      </c>
      <c r="AN76" s="22">
        <f>Target_AM[[#This Row],[PROPORSI]]*VLOOKUP(Target_AM[[#This Row],[NIPNAS]],Target_CC[],COLUMN(Z$2)+9,0)</f>
        <v>530431199</v>
      </c>
      <c r="AO76" s="22">
        <f>Target_AM[[#This Row],[PROPORSI]]*VLOOKUP(Target_AM[[#This Row],[NIPNAS]],Target_CC[],COLUMN(AA$2)+9,0)</f>
        <v>31509143</v>
      </c>
      <c r="AP76" s="22">
        <f>Target_AM[[#This Row],[PROPORSI]]*VLOOKUP(Target_AM[[#This Row],[NIPNAS]],Target_CC[],COLUMN(AB$2)+9,0)</f>
        <v>57800590</v>
      </c>
      <c r="AQ76" s="22">
        <f>Target_AM[[#This Row],[PROPORSI]]*VLOOKUP(Target_AM[[#This Row],[NIPNAS]],Target_CC[],COLUMN(AC$2)+9,0)</f>
        <v>54306862</v>
      </c>
      <c r="AR76" s="22">
        <f>Target_AM[[#This Row],[PROPORSI]]*VLOOKUP(Target_AM[[#This Row],[NIPNAS]],Target_CC[],COLUMN(AD$2)+9,0)</f>
        <v>47184654</v>
      </c>
      <c r="AS76" s="22">
        <f>Target_AM[[#This Row],[PROPORSI]]*VLOOKUP(Target_AM[[#This Row],[NIPNAS]],Target_CC[],COLUMN(AE$2)+9,0)</f>
        <v>47636576</v>
      </c>
      <c r="AT76" s="22">
        <f>Target_AM[[#This Row],[PROPORSI]]*VLOOKUP(Target_AM[[#This Row],[NIPNAS]],Target_CC[],COLUMN(AF$2)+9,0)</f>
        <v>47848051</v>
      </c>
      <c r="AU76" s="22">
        <f>Target_AM[[#This Row],[PROPORSI]]*VLOOKUP(Target_AM[[#This Row],[NIPNAS]],Target_CC[],COLUMN(AG$2)+9,0)</f>
        <v>52718242</v>
      </c>
      <c r="AV76" s="22">
        <f>Target_AM[[#This Row],[PROPORSI]]*VLOOKUP(Target_AM[[#This Row],[NIPNAS]],Target_CC[],COLUMN(AH$2)+9,0)</f>
        <v>52227649</v>
      </c>
      <c r="AW76" s="22">
        <f>Target_AM[[#This Row],[PROPORSI]]*VLOOKUP(Target_AM[[#This Row],[NIPNAS]],Target_CC[],COLUMN(AI$2)+9,0)</f>
        <v>52211853</v>
      </c>
      <c r="AX76" s="22">
        <f>Target_AM[[#This Row],[PROPORSI]]*VLOOKUP(Target_AM[[#This Row],[NIPNAS]],Target_CC[],COLUMN(AJ$2)+9,0)</f>
        <v>52637594</v>
      </c>
      <c r="AY76" s="22">
        <f>Target_AM[[#This Row],[PROPORSI]]*VLOOKUP(Target_AM[[#This Row],[NIPNAS]],Target_CC[],COLUMN(AK$2)+9,0)</f>
        <v>51959669</v>
      </c>
      <c r="AZ76" s="22">
        <f>Target_AM[[#This Row],[PROPORSI]]*VLOOKUP(Target_AM[[#This Row],[NIPNAS]],Target_CC[],COLUMN(AL$2)+9,0)</f>
        <v>51959116</v>
      </c>
      <c r="BA76" s="22">
        <f>Target_AM[[#This Row],[PROPORSI]]*VLOOKUP(Target_AM[[#This Row],[NIPNAS]],Target_CC[],COLUMN(AM$2)+9,0)</f>
        <v>599999999</v>
      </c>
      <c r="BB76" s="22">
        <f>Target_AM[[#This Row],[PROPORSI]]*VLOOKUP(Target_AM[[#This Row],[NIPNAS]],Target_CC[],COLUMN(AN$2)+9,0)</f>
        <v>796864</v>
      </c>
      <c r="BC76" s="22">
        <f>Target_AM[[#This Row],[PROPORSI]]*VLOOKUP(Target_AM[[#This Row],[NIPNAS]],Target_CC[],COLUMN(AO$2)+9,0)</f>
        <v>800270</v>
      </c>
      <c r="BD76" s="22">
        <f>Target_AM[[#This Row],[PROPORSI]]*VLOOKUP(Target_AM[[#This Row],[NIPNAS]],Target_CC[],COLUMN(AP$2)+9,0)</f>
        <v>796384</v>
      </c>
      <c r="BE76" s="22">
        <f>Target_AM[[#This Row],[PROPORSI]]*VLOOKUP(Target_AM[[#This Row],[NIPNAS]],Target_CC[],COLUMN(AQ$2)+9,0)</f>
        <v>786373</v>
      </c>
      <c r="BF76" s="22">
        <f>Target_AM[[#This Row],[PROPORSI]]*VLOOKUP(Target_AM[[#This Row],[NIPNAS]],Target_CC[],COLUMN(AR$2)+9,0)</f>
        <v>793936</v>
      </c>
      <c r="BG76" s="22">
        <f>Target_AM[[#This Row],[PROPORSI]]*VLOOKUP(Target_AM[[#This Row],[NIPNAS]],Target_CC[],COLUMN(AS$2)+9,0)</f>
        <v>797474</v>
      </c>
      <c r="BH76" s="22">
        <f>Target_AM[[#This Row],[PROPORSI]]*VLOOKUP(Target_AM[[#This Row],[NIPNAS]],Target_CC[],COLUMN(AT$2)+9,0)</f>
        <v>878692</v>
      </c>
      <c r="BI76" s="22">
        <f>Target_AM[[#This Row],[PROPORSI]]*VLOOKUP(Target_AM[[#This Row],[NIPNAS]],Target_CC[],COLUMN(AU$2)+9,0)</f>
        <v>870482</v>
      </c>
      <c r="BJ76" s="22">
        <f>Target_AM[[#This Row],[PROPORSI]]*VLOOKUP(Target_AM[[#This Row],[NIPNAS]],Target_CC[],COLUMN(AV$2)+9,0)</f>
        <v>870215</v>
      </c>
      <c r="BK76" s="22">
        <f>Target_AM[[#This Row],[PROPORSI]]*VLOOKUP(Target_AM[[#This Row],[NIPNAS]],Target_CC[],COLUMN(AW$2)+9,0)</f>
        <v>877333</v>
      </c>
      <c r="BL76" s="22">
        <f>Target_AM[[#This Row],[PROPORSI]]*VLOOKUP(Target_AM[[#This Row],[NIPNAS]],Target_CC[],COLUMN(AX$2)+9,0)</f>
        <v>865994</v>
      </c>
      <c r="BM76" s="22">
        <f>Target_AM[[#This Row],[PROPORSI]]*VLOOKUP(Target_AM[[#This Row],[NIPNAS]],Target_CC[],COLUMN(AY$2)+9,0)</f>
        <v>865985</v>
      </c>
      <c r="BN76" s="22">
        <f>Target_AM[[#This Row],[PROPORSI]]*VLOOKUP(Target_AM[[#This Row],[NIPNAS]],Target_CC[],COLUMN(AZ$2)+9,0)</f>
        <v>10000002</v>
      </c>
      <c r="BO76" s="22">
        <f>Target_AM[[#This Row],[PROPORSI]]*VLOOKUP(Target_AM[[#This Row],[NIPNAS]],Target_CC[],COLUMN(BA$2)+9,0)</f>
        <v>0</v>
      </c>
      <c r="BP76" s="22">
        <f>Target_AM[[#This Row],[PROPORSI]]*VLOOKUP(Target_AM[[#This Row],[NIPNAS]],Target_CC[],COLUMN(BB$2)+9,0)</f>
        <v>0</v>
      </c>
      <c r="BQ76" s="22">
        <f>Target_AM[[#This Row],[PROPORSI]]*VLOOKUP(Target_AM[[#This Row],[NIPNAS]],Target_CC[],COLUMN(BC$2)+9,0)</f>
        <v>0</v>
      </c>
      <c r="BR76" s="22">
        <f>Target_AM[[#This Row],[PROPORSI]]*VLOOKUP(Target_AM[[#This Row],[NIPNAS]],Target_CC[],COLUMN(BD$2)+9,0)</f>
        <v>0</v>
      </c>
      <c r="BS76" s="22">
        <f>Target_AM[[#This Row],[PROPORSI]]*VLOOKUP(Target_AM[[#This Row],[NIPNAS]],Target_CC[],COLUMN(BE$2)+9,0)</f>
        <v>0</v>
      </c>
      <c r="BT76" s="22">
        <f>Target_AM[[#This Row],[PROPORSI]]*VLOOKUP(Target_AM[[#This Row],[NIPNAS]],Target_CC[],COLUMN(BF$2)+9,0)</f>
        <v>0</v>
      </c>
      <c r="BU76" s="22">
        <f>Target_AM[[#This Row],[PROPORSI]]*VLOOKUP(Target_AM[[#This Row],[NIPNAS]],Target_CC[],COLUMN(BG$2)+9,0)</f>
        <v>0</v>
      </c>
      <c r="BV76" s="22">
        <f>Target_AM[[#This Row],[PROPORSI]]*VLOOKUP(Target_AM[[#This Row],[NIPNAS]],Target_CC[],COLUMN(BH$2)+9,0)</f>
        <v>0</v>
      </c>
      <c r="BW76" s="22">
        <f>Target_AM[[#This Row],[PROPORSI]]*VLOOKUP(Target_AM[[#This Row],[NIPNAS]],Target_CC[],COLUMN(BI$2)+9,0)</f>
        <v>0</v>
      </c>
      <c r="BX76" s="22">
        <f>Target_AM[[#This Row],[PROPORSI]]*VLOOKUP(Target_AM[[#This Row],[NIPNAS]],Target_CC[],COLUMN(BJ$2)+9,0)</f>
        <v>0</v>
      </c>
      <c r="BY76" s="22">
        <f>Target_AM[[#This Row],[PROPORSI]]*VLOOKUP(Target_AM[[#This Row],[NIPNAS]],Target_CC[],COLUMN(BK$2)+9,0)</f>
        <v>0</v>
      </c>
      <c r="BZ76" s="22">
        <f>Target_AM[[#This Row],[PROPORSI]]*VLOOKUP(Target_AM[[#This Row],[NIPNAS]],Target_CC[],COLUMN(BL$2)+9,0)</f>
        <v>0</v>
      </c>
      <c r="CA76" s="22">
        <f>Target_AM[[#This Row],[PROPORSI]]*VLOOKUP(Target_AM[[#This Row],[NIPNAS]],Target_CC[],COLUMN(BM$2)+9,0)</f>
        <v>0</v>
      </c>
      <c r="CB76" s="22">
        <f>Target_AM[[#This Row],[PROPORSI]]*VLOOKUP(Target_AM[[#This Row],[NIPNAS]],Target_CC[],COLUMN(BN$2)+9,0)</f>
        <v>0</v>
      </c>
      <c r="CC76" s="22">
        <f>Target_AM[[#This Row],[PROPORSI]]*VLOOKUP(Target_AM[[#This Row],[NIPNAS]],Target_CC[],COLUMN(BO$2)+9,0)</f>
        <v>0</v>
      </c>
      <c r="CD76" s="22">
        <f>Target_AM[[#This Row],[PROPORSI]]*VLOOKUP(Target_AM[[#This Row],[NIPNAS]],Target_CC[],COLUMN(BP$2)+9,0)</f>
        <v>0</v>
      </c>
      <c r="CE76" s="22">
        <f>Target_AM[[#This Row],[PROPORSI]]*VLOOKUP(Target_AM[[#This Row],[NIPNAS]],Target_CC[],COLUMN(BQ$2)+9,0)</f>
        <v>0</v>
      </c>
      <c r="CF76" s="22">
        <f>Target_AM[[#This Row],[PROPORSI]]*VLOOKUP(Target_AM[[#This Row],[NIPNAS]],Target_CC[],COLUMN(BR$2)+9,0)</f>
        <v>0</v>
      </c>
      <c r="CG76" s="22">
        <f>Target_AM[[#This Row],[PROPORSI]]*VLOOKUP(Target_AM[[#This Row],[NIPNAS]],Target_CC[],COLUMN(BS$2)+9,0)</f>
        <v>0</v>
      </c>
      <c r="CH76" s="22">
        <f>Target_AM[[#This Row],[PROPORSI]]*VLOOKUP(Target_AM[[#This Row],[NIPNAS]],Target_CC[],COLUMN(BT$2)+9,0)</f>
        <v>0</v>
      </c>
      <c r="CI76" s="22">
        <f>Target_AM[[#This Row],[PROPORSI]]*VLOOKUP(Target_AM[[#This Row],[NIPNAS]],Target_CC[],COLUMN(BU$2)+9,0)</f>
        <v>0</v>
      </c>
      <c r="CJ76" s="22">
        <f>Target_AM[[#This Row],[PROPORSI]]*VLOOKUP(Target_AM[[#This Row],[NIPNAS]],Target_CC[],COLUMN(BV$2)+9,0)</f>
        <v>0</v>
      </c>
      <c r="CK76" s="22">
        <f>Target_AM[[#This Row],[PROPORSI]]*VLOOKUP(Target_AM[[#This Row],[NIPNAS]],Target_CC[],COLUMN(BW$2)+9,0)</f>
        <v>0</v>
      </c>
      <c r="CL76" s="22">
        <f>Target_AM[[#This Row],[PROPORSI]]*VLOOKUP(Target_AM[[#This Row],[NIPNAS]],Target_CC[],COLUMN(BX$2)+9,0)</f>
        <v>0</v>
      </c>
      <c r="CM76" s="22">
        <f>Target_AM[[#This Row],[PROPORSI]]*VLOOKUP(Target_AM[[#This Row],[NIPNAS]],Target_CC[],COLUMN(BY$2)+9,0)</f>
        <v>0</v>
      </c>
      <c r="CN76" s="22">
        <f>Target_AM[[#This Row],[PROPORSI]]*VLOOKUP(Target_AM[[#This Row],[NIPNAS]],Target_CC[],COLUMN(BZ$2)+9,0)</f>
        <v>0</v>
      </c>
      <c r="CO76" s="22">
        <f>Target_AM[[#This Row],[PROPORSI]]*VLOOKUP(Target_AM[[#This Row],[NIPNAS]],Target_CC[],COLUMN(CA$2)+9,0)</f>
        <v>0</v>
      </c>
      <c r="CP76" s="22">
        <f>Target_AM[[#This Row],[PROPORSI]]*VLOOKUP(Target_AM[[#This Row],[NIPNAS]],Target_CC[],COLUMN(CB$2)+9,0)</f>
        <v>0</v>
      </c>
      <c r="CQ76" s="22">
        <f>Target_AM[[#This Row],[PROPORSI]]*VLOOKUP(Target_AM[[#This Row],[NIPNAS]],Target_CC[],COLUMN(CC$2)+9,0)</f>
        <v>0</v>
      </c>
      <c r="CR76" s="22">
        <f>Target_AM[[#This Row],[PROPORSI]]*VLOOKUP(Target_AM[[#This Row],[NIPNAS]],Target_CC[],COLUMN(CD$2)+9,0)</f>
        <v>0</v>
      </c>
      <c r="CS76" s="22">
        <f>Target_AM[[#This Row],[PROPORSI]]*VLOOKUP(Target_AM[[#This Row],[NIPNAS]],Target_CC[],COLUMN(CE$2)+9,0)</f>
        <v>0</v>
      </c>
      <c r="CT76" s="22">
        <f>Target_AM[[#This Row],[PROPORSI]]*VLOOKUP(Target_AM[[#This Row],[NIPNAS]],Target_CC[],COLUMN(CF$2)+9,0)</f>
        <v>0</v>
      </c>
      <c r="CU76" s="22">
        <f>Target_AM[[#This Row],[PROPORSI]]*VLOOKUP(Target_AM[[#This Row],[NIPNAS]],Target_CC[],COLUMN(CG$2)+9,0)</f>
        <v>0</v>
      </c>
      <c r="CV76" s="22">
        <f>Target_AM[[#This Row],[PROPORSI]]*VLOOKUP(Target_AM[[#This Row],[NIPNAS]],Target_CC[],COLUMN(CH$2)+9,0)</f>
        <v>0</v>
      </c>
      <c r="CW76" s="22">
        <f>Target_AM[[#This Row],[PROPORSI]]*VLOOKUP(Target_AM[[#This Row],[NIPNAS]],Target_CC[],COLUMN(CI$2)+9,0)</f>
        <v>0</v>
      </c>
      <c r="CX76" s="22">
        <f>Target_AM[[#This Row],[PROPORSI]]*VLOOKUP(Target_AM[[#This Row],[NIPNAS]],Target_CC[],COLUMN(CJ$2)+9,0)</f>
        <v>0</v>
      </c>
      <c r="CY76" s="22">
        <f>Target_AM[[#This Row],[PROPORSI]]*VLOOKUP(Target_AM[[#This Row],[NIPNAS]],Target_CC[],COLUMN(CK$2)+9,0)</f>
        <v>0</v>
      </c>
      <c r="CZ76" s="22">
        <f>Target_AM[[#This Row],[PROPORSI]]*VLOOKUP(Target_AM[[#This Row],[NIPNAS]],Target_CC[],COLUMN(CL$2)+9,0)</f>
        <v>0</v>
      </c>
      <c r="DA76" s="22">
        <f>Target_AM[[#This Row],[PROPORSI]]*VLOOKUP(Target_AM[[#This Row],[NIPNAS]],Target_CC[],COLUMN(CM$2)+9,0)</f>
        <v>0</v>
      </c>
      <c r="DB76" s="22">
        <f>Target_AM[[#This Row],[PROPORSI]]*VLOOKUP(Target_AM[[#This Row],[NIPNAS]],Target_CC[],COLUMN(CN$2)+9,0)</f>
        <v>0</v>
      </c>
      <c r="DC76" s="22">
        <f>Target_AM[[#This Row],[PROPORSI]]*VLOOKUP(Target_AM[[#This Row],[NIPNAS]],Target_CC[],COLUMN(CO$2)+9,0)</f>
        <v>0</v>
      </c>
      <c r="DD76" s="22">
        <f>Target_AM[[#This Row],[PROPORSI]]*VLOOKUP(Target_AM[[#This Row],[NIPNAS]],Target_CC[],COLUMN(CP$2)+9,0)</f>
        <v>0</v>
      </c>
      <c r="DE76" s="22">
        <f>Target_AM[[#This Row],[PROPORSI]]*VLOOKUP(Target_AM[[#This Row],[NIPNAS]],Target_CC[],COLUMN(CQ$2)+9,0)</f>
        <v>0</v>
      </c>
      <c r="DF76" s="22">
        <f>Target_AM[[#This Row],[PROPORSI]]*VLOOKUP(Target_AM[[#This Row],[NIPNAS]],Target_CC[],COLUMN(CR$2)+9,0)</f>
        <v>0</v>
      </c>
      <c r="DG76" s="22">
        <f>Target_AM[[#This Row],[PROPORSI]]*VLOOKUP(Target_AM[[#This Row],[NIPNAS]],Target_CC[],COLUMN(CS$2)+9,0)</f>
        <v>0</v>
      </c>
      <c r="DH76" s="22">
        <f>Target_AM[[#This Row],[PROPORSI]]*VLOOKUP(Target_AM[[#This Row],[NIPNAS]],Target_CC[],COLUMN(CT$2)+9,0)</f>
        <v>0</v>
      </c>
      <c r="DI76" s="22">
        <f>Target_AM[[#This Row],[PROPORSI]]*VLOOKUP(Target_AM[[#This Row],[NIPNAS]],Target_CC[],COLUMN(CU$2)+9,0)</f>
        <v>0</v>
      </c>
      <c r="DJ76" s="22">
        <f>Target_AM[[#This Row],[PROPORSI]]*VLOOKUP(Target_AM[[#This Row],[NIPNAS]],Target_CC[],COLUMN(CV$2)+9,0)</f>
        <v>0</v>
      </c>
      <c r="DK76" s="22">
        <f>Target_AM[[#This Row],[PROPORSI]]*VLOOKUP(Target_AM[[#This Row],[NIPNAS]],Target_CC[],COLUMN(CW$2)+9,0)</f>
        <v>0</v>
      </c>
      <c r="DL76" s="22">
        <f>Target_AM[[#This Row],[PROPORSI]]*VLOOKUP(Target_AM[[#This Row],[NIPNAS]],Target_CC[],COLUMN(CX$2)+9,0)</f>
        <v>0</v>
      </c>
      <c r="DM76" s="22">
        <f>Target_AM[[#This Row],[PROPORSI]]*VLOOKUP(Target_AM[[#This Row],[NIPNAS]],Target_CC[],COLUMN(CY$2)+9,0)</f>
        <v>0</v>
      </c>
      <c r="DN76" s="22">
        <f>Target_AM[[#This Row],[PROPORSI]]*VLOOKUP(Target_AM[[#This Row],[NIPNAS]],Target_CC[],COLUMN(CZ$2)+9,0)</f>
        <v>0</v>
      </c>
      <c r="DO76" s="22">
        <f>Target_AM[[#This Row],[PROPORSI]]*VLOOKUP(Target_AM[[#This Row],[NIPNAS]],Target_CC[],COLUMN(DA$2)+9,0)</f>
        <v>0</v>
      </c>
      <c r="DP76" s="22">
        <f>Target_AM[[#This Row],[PROPORSI]]*VLOOKUP(Target_AM[[#This Row],[NIPNAS]],Target_CC[],COLUMN(DB$2)+9,0)</f>
        <v>0</v>
      </c>
      <c r="DQ76" s="22">
        <f>Target_AM[[#This Row],[PROPORSI]]*VLOOKUP(Target_AM[[#This Row],[NIPNAS]],Target_CC[],COLUMN(DC$2)+9,0)</f>
        <v>0</v>
      </c>
      <c r="DR76" s="22">
        <f>Target_AM[[#This Row],[PROPORSI]]*VLOOKUP(Target_AM[[#This Row],[NIPNAS]],Target_CC[],COLUMN(DD$2)+9,0)</f>
        <v>0</v>
      </c>
      <c r="DS76" s="22">
        <f>Target_AM[[#This Row],[PROPORSI]]*VLOOKUP(Target_AM[[#This Row],[NIPNAS]],Target_CC[],COLUMN(DE$2)+9,0)</f>
        <v>0</v>
      </c>
      <c r="DT76" s="22">
        <f>Target_AM[[#This Row],[PROPORSI]]*VLOOKUP(Target_AM[[#This Row],[NIPNAS]],Target_CC[],COLUMN(DF$2)+9,0)</f>
        <v>0</v>
      </c>
      <c r="DU76" s="22">
        <f>Target_AM[[#This Row],[PROPORSI]]*VLOOKUP(Target_AM[[#This Row],[NIPNAS]],Target_CC[],COLUMN(DG$2)+9,0)</f>
        <v>0</v>
      </c>
      <c r="DV76" s="22">
        <f>Target_AM[[#This Row],[PROPORSI]]*VLOOKUP(Target_AM[[#This Row],[NIPNAS]],Target_CC[],COLUMN(DH$2)+9,0)</f>
        <v>0</v>
      </c>
      <c r="DW76" s="22">
        <f>Target_AM[[#This Row],[PROPORSI]]*VLOOKUP(Target_AM[[#This Row],[NIPNAS]],Target_CC[],COLUMN(DI$2)+9,0)</f>
        <v>0</v>
      </c>
      <c r="DX76" s="22">
        <f>Target_AM[[#This Row],[PROPORSI]]*VLOOKUP(Target_AM[[#This Row],[NIPNAS]],Target_CC[],COLUMN(DJ$2)+9,0)</f>
        <v>0</v>
      </c>
      <c r="DY76" s="22">
        <f>Target_AM[[#This Row],[PROPORSI]]*VLOOKUP(Target_AM[[#This Row],[NIPNAS]],Target_CC[],COLUMN(DK$2)+9,0)</f>
        <v>0</v>
      </c>
      <c r="DZ76" s="22">
        <f>Target_AM[[#This Row],[PROPORSI]]*VLOOKUP(Target_AM[[#This Row],[NIPNAS]],Target_CC[],COLUMN(DL$2)+9,0)</f>
        <v>0</v>
      </c>
      <c r="EA76" s="22">
        <f>Target_AM[[#This Row],[PROPORSI]]*VLOOKUP(Target_AM[[#This Row],[NIPNAS]],Target_CC[],COLUMN(DM$2)+9,0)</f>
        <v>0</v>
      </c>
    </row>
    <row r="77" spans="2:131" x14ac:dyDescent="0.3">
      <c r="B77">
        <v>405602</v>
      </c>
      <c r="C77" t="s">
        <v>1019</v>
      </c>
      <c r="D77">
        <v>1</v>
      </c>
      <c r="E77" s="8">
        <v>45658</v>
      </c>
      <c r="F77">
        <v>4602480</v>
      </c>
      <c r="G77" t="s">
        <v>912</v>
      </c>
      <c r="J77" t="s">
        <v>875</v>
      </c>
      <c r="K77" t="s">
        <v>20</v>
      </c>
      <c r="L77" t="s">
        <v>159</v>
      </c>
      <c r="M77" t="s">
        <v>18</v>
      </c>
      <c r="N77" s="23">
        <f>Target_AM[[#This Row],[PROPORSI]]*VLOOKUP(Target_AM[[#This Row],[NIPNAS]],Target_CC[],9,0)</f>
        <v>367635881</v>
      </c>
      <c r="O77" s="22">
        <f>Target_AM[[#This Row],[PROPORSI]]*VLOOKUP(Target_AM[[#This Row],[NIPNAS]],Target_CC[],COLUMN(A$2)+9,0)</f>
        <v>6591612.6086956523</v>
      </c>
      <c r="P77" s="22">
        <f>Target_AM[[#This Row],[PROPORSI]]*VLOOKUP(Target_AM[[#This Row],[NIPNAS]],Target_CC[],COLUMN(B$2)+9,0)</f>
        <v>6572673.9130434785</v>
      </c>
      <c r="Q77" s="22">
        <f>Target_AM[[#This Row],[PROPORSI]]*VLOOKUP(Target_AM[[#This Row],[NIPNAS]],Target_CC[],COLUMN(C$2)+9,0)</f>
        <v>6572673.9130434785</v>
      </c>
      <c r="R77" s="22">
        <f>Target_AM[[#This Row],[PROPORSI]]*VLOOKUP(Target_AM[[#This Row],[NIPNAS]],Target_CC[],COLUMN(D$2)+9,0)</f>
        <v>6572673.9130434785</v>
      </c>
      <c r="S77" s="22">
        <f>Target_AM[[#This Row],[PROPORSI]]*VLOOKUP(Target_AM[[#This Row],[NIPNAS]],Target_CC[],COLUMN(E$2)+9,0)</f>
        <v>6553735.2173913047</v>
      </c>
      <c r="T77" s="22">
        <f>Target_AM[[#This Row],[PROPORSI]]*VLOOKUP(Target_AM[[#This Row],[NIPNAS]],Target_CC[],COLUMN(F$2)+9,0)</f>
        <v>6572673.9130434785</v>
      </c>
      <c r="U77" s="22">
        <f>Target_AM[[#This Row],[PROPORSI]]*VLOOKUP(Target_AM[[#This Row],[NIPNAS]],Target_CC[],COLUMN(G$2)+9,0)</f>
        <v>6629490</v>
      </c>
      <c r="V77" s="22">
        <f>Target_AM[[#This Row],[PROPORSI]]*VLOOKUP(Target_AM[[#This Row],[NIPNAS]],Target_CC[],COLUMN(H$2)+9,0)</f>
        <v>6591612.6086956523</v>
      </c>
      <c r="W77" s="22">
        <f>Target_AM[[#This Row],[PROPORSI]]*VLOOKUP(Target_AM[[#This Row],[NIPNAS]],Target_CC[],COLUMN(I$2)+9,0)</f>
        <v>6591612.6086956523</v>
      </c>
      <c r="X77" s="22">
        <f>Target_AM[[#This Row],[PROPORSI]]*VLOOKUP(Target_AM[[#This Row],[NIPNAS]],Target_CC[],COLUMN(J$2)+9,0)</f>
        <v>6629490</v>
      </c>
      <c r="Y77" s="22">
        <f>Target_AM[[#This Row],[PROPORSI]]*VLOOKUP(Target_AM[[#This Row],[NIPNAS]],Target_CC[],COLUMN(K$2)+9,0)</f>
        <v>6572673.9130434785</v>
      </c>
      <c r="Z77" s="22">
        <f>Target_AM[[#This Row],[PROPORSI]]*VLOOKUP(Target_AM[[#This Row],[NIPNAS]],Target_CC[],COLUMN(L$2)+9,0)</f>
        <v>6610551.3043478262</v>
      </c>
      <c r="AA77" s="22">
        <f>Target_AM[[#This Row],[PROPORSI]]*VLOOKUP(Target_AM[[#This Row],[NIPNAS]],Target_CC[],COLUMN(M$2)+9,0)</f>
        <v>79061473.913043484</v>
      </c>
      <c r="AB77" s="22">
        <f>Target_AM[[#This Row],[PROPORSI]]*VLOOKUP(Target_AM[[#This Row],[NIPNAS]],Target_CC[],COLUMN(N$2)+9,0)</f>
        <v>8398308.6247430257</v>
      </c>
      <c r="AC77" s="22">
        <f>Target_AM[[#This Row],[PROPORSI]]*VLOOKUP(Target_AM[[#This Row],[NIPNAS]],Target_CC[],COLUMN(O$2)+9,0)</f>
        <v>55743953.087909169</v>
      </c>
      <c r="AD77" s="22">
        <f>Target_AM[[#This Row],[PROPORSI]]*VLOOKUP(Target_AM[[#This Row],[NIPNAS]],Target_CC[],COLUMN(P$2)+9,0)</f>
        <v>49459871.242246345</v>
      </c>
      <c r="AE77" s="22">
        <f>Target_AM[[#This Row],[PROPORSI]]*VLOOKUP(Target_AM[[#This Row],[NIPNAS]],Target_CC[],COLUMN(Q$2)+9,0)</f>
        <v>36649331.218365356</v>
      </c>
      <c r="AF77" s="22">
        <f>Target_AM[[#This Row],[PROPORSI]]*VLOOKUP(Target_AM[[#This Row],[NIPNAS]],Target_CC[],COLUMN(R$2)+9,0)</f>
        <v>37518060.257754847</v>
      </c>
      <c r="AG77" s="22">
        <f>Target_AM[[#This Row],[PROPORSI]]*VLOOKUP(Target_AM[[#This Row],[NIPNAS]],Target_CC[],COLUMN(S$2)+9,0)</f>
        <v>37842566.991317615</v>
      </c>
      <c r="AH77" s="22">
        <f>Target_AM[[#This Row],[PROPORSI]]*VLOOKUP(Target_AM[[#This Row],[NIPNAS]],Target_CC[],COLUMN(T$2)+9,0)</f>
        <v>46434852.767400518</v>
      </c>
      <c r="AI77" s="22">
        <f>Target_AM[[#This Row],[PROPORSI]]*VLOOKUP(Target_AM[[#This Row],[NIPNAS]],Target_CC[],COLUMN(U$2)+9,0)</f>
        <v>45664172.520787396</v>
      </c>
      <c r="AJ77" s="22">
        <f>Target_AM[[#This Row],[PROPORSI]]*VLOOKUP(Target_AM[[#This Row],[NIPNAS]],Target_CC[],COLUMN(V$2)+9,0)</f>
        <v>45635760.108738221</v>
      </c>
      <c r="AK77" s="22">
        <f>Target_AM[[#This Row],[PROPORSI]]*VLOOKUP(Target_AM[[#This Row],[NIPNAS]],Target_CC[],COLUMN(W$2)+9,0)</f>
        <v>46289792.32455498</v>
      </c>
      <c r="AL77" s="22">
        <f>Target_AM[[#This Row],[PROPORSI]]*VLOOKUP(Target_AM[[#This Row],[NIPNAS]],Target_CC[],COLUMN(X$2)+9,0)</f>
        <v>45238030.190152384</v>
      </c>
      <c r="AM77" s="22">
        <f>Target_AM[[#This Row],[PROPORSI]]*VLOOKUP(Target_AM[[#This Row],[NIPNAS]],Target_CC[],COLUMN(Y$2)+9,0)</f>
        <v>45125300.666030154</v>
      </c>
      <c r="AN77" s="22">
        <f>Target_AM[[#This Row],[PROPORSI]]*VLOOKUP(Target_AM[[#This Row],[NIPNAS]],Target_CC[],COLUMN(Z$2)+9,0)</f>
        <v>500000000.00000012</v>
      </c>
      <c r="AO77" s="22">
        <f>Target_AM[[#This Row],[PROPORSI]]*VLOOKUP(Target_AM[[#This Row],[NIPNAS]],Target_CC[],COLUMN(AA$2)+9,0)</f>
        <v>14989921.233438678</v>
      </c>
      <c r="AP77" s="22">
        <f>Target_AM[[#This Row],[PROPORSI]]*VLOOKUP(Target_AM[[#This Row],[NIPNAS]],Target_CC[],COLUMN(AB$2)+9,0)</f>
        <v>62316627.000952646</v>
      </c>
      <c r="AQ77" s="22">
        <f>Target_AM[[#This Row],[PROPORSI]]*VLOOKUP(Target_AM[[#This Row],[NIPNAS]],Target_CC[],COLUMN(AC$2)+9,0)</f>
        <v>56032545.155289821</v>
      </c>
      <c r="AR77" s="22">
        <f>Target_AM[[#This Row],[PROPORSI]]*VLOOKUP(Target_AM[[#This Row],[NIPNAS]],Target_CC[],COLUMN(AD$2)+9,0)</f>
        <v>43222005.131408833</v>
      </c>
      <c r="AS77" s="22">
        <f>Target_AM[[#This Row],[PROPORSI]]*VLOOKUP(Target_AM[[#This Row],[NIPNAS]],Target_CC[],COLUMN(AE$2)+9,0)</f>
        <v>44071795.475146152</v>
      </c>
      <c r="AT77" s="22">
        <f>Target_AM[[#This Row],[PROPORSI]]*VLOOKUP(Target_AM[[#This Row],[NIPNAS]],Target_CC[],COLUMN(AF$2)+9,0)</f>
        <v>44415240.904361092</v>
      </c>
      <c r="AU77" s="22">
        <f>Target_AM[[#This Row],[PROPORSI]]*VLOOKUP(Target_AM[[#This Row],[NIPNAS]],Target_CC[],COLUMN(AG$2)+9,0)</f>
        <v>53064342.767400518</v>
      </c>
      <c r="AV77" s="22">
        <f>Target_AM[[#This Row],[PROPORSI]]*VLOOKUP(Target_AM[[#This Row],[NIPNAS]],Target_CC[],COLUMN(AH$2)+9,0)</f>
        <v>52255785.129483044</v>
      </c>
      <c r="AW77" s="22">
        <f>Target_AM[[#This Row],[PROPORSI]]*VLOOKUP(Target_AM[[#This Row],[NIPNAS]],Target_CC[],COLUMN(AI$2)+9,0)</f>
        <v>52227372.71743387</v>
      </c>
      <c r="AX77" s="22">
        <f>Target_AM[[#This Row],[PROPORSI]]*VLOOKUP(Target_AM[[#This Row],[NIPNAS]],Target_CC[],COLUMN(AJ$2)+9,0)</f>
        <v>52919282.32455498</v>
      </c>
      <c r="AY77" s="22">
        <f>Target_AM[[#This Row],[PROPORSI]]*VLOOKUP(Target_AM[[#This Row],[NIPNAS]],Target_CC[],COLUMN(AK$2)+9,0)</f>
        <v>51810704.103195861</v>
      </c>
      <c r="AZ77" s="22">
        <f>Target_AM[[#This Row],[PROPORSI]]*VLOOKUP(Target_AM[[#This Row],[NIPNAS]],Target_CC[],COLUMN(AL$2)+9,0)</f>
        <v>51735851.970377982</v>
      </c>
      <c r="BA77" s="22">
        <f>Target_AM[[#This Row],[PROPORSI]]*VLOOKUP(Target_AM[[#This Row],[NIPNAS]],Target_CC[],COLUMN(AM$2)+9,0)</f>
        <v>579061473.9130435</v>
      </c>
      <c r="BB77" s="22">
        <f>Target_AM[[#This Row],[PROPORSI]]*VLOOKUP(Target_AM[[#This Row],[NIPNAS]],Target_CC[],COLUMN(AN$2)+9,0)</f>
        <v>398431.6541048385</v>
      </c>
      <c r="BC77" s="22">
        <f>Target_AM[[#This Row],[PROPORSI]]*VLOOKUP(Target_AM[[#This Row],[NIPNAS]],Target_CC[],COLUMN(AO$2)+9,0)</f>
        <v>400134.82932733063</v>
      </c>
      <c r="BD77" s="22">
        <f>Target_AM[[#This Row],[PROPORSI]]*VLOOKUP(Target_AM[[#This Row],[NIPNAS]],Target_CC[],COLUMN(AP$2)+9,0)</f>
        <v>398191.87111273216</v>
      </c>
      <c r="BE77" s="22">
        <f>Target_AM[[#This Row],[PROPORSI]]*VLOOKUP(Target_AM[[#This Row],[NIPNAS]],Target_CC[],COLUMN(AQ$2)+9,0)</f>
        <v>393186.35294999834</v>
      </c>
      <c r="BF77" s="22">
        <f>Target_AM[[#This Row],[PROPORSI]]*VLOOKUP(Target_AM[[#This Row],[NIPNAS]],Target_CC[],COLUMN(AR$2)+9,0)</f>
        <v>396967.92078911501</v>
      </c>
      <c r="BG77" s="22">
        <f>Target_AM[[#This Row],[PROPORSI]]*VLOOKUP(Target_AM[[#This Row],[NIPNAS]],Target_CC[],COLUMN(AS$2)+9,0)</f>
        <v>398736.59551871271</v>
      </c>
      <c r="BH77" s="22">
        <f>Target_AM[[#This Row],[PROPORSI]]*VLOOKUP(Target_AM[[#This Row],[NIPNAS]],Target_CC[],COLUMN(AT$2)+9,0)</f>
        <v>439346.16758754093</v>
      </c>
      <c r="BI77" s="22">
        <f>Target_AM[[#This Row],[PROPORSI]]*VLOOKUP(Target_AM[[#This Row],[NIPNAS]],Target_CC[],COLUMN(AU$2)+9,0)</f>
        <v>435240.94347581436</v>
      </c>
      <c r="BJ77" s="22">
        <f>Target_AM[[#This Row],[PROPORSI]]*VLOOKUP(Target_AM[[#This Row],[NIPNAS]],Target_CC[],COLUMN(AV$2)+9,0)</f>
        <v>435107.78425690724</v>
      </c>
      <c r="BK77" s="22">
        <f>Target_AM[[#This Row],[PROPORSI]]*VLOOKUP(Target_AM[[#This Row],[NIPNAS]],Target_CC[],COLUMN(AW$2)+9,0)</f>
        <v>438666.31910335692</v>
      </c>
      <c r="BL77" s="22">
        <f>Target_AM[[#This Row],[PROPORSI]]*VLOOKUP(Target_AM[[#This Row],[NIPNAS]],Target_CC[],COLUMN(AX$2)+9,0)</f>
        <v>432997.10548502742</v>
      </c>
      <c r="BM77" s="22">
        <f>Target_AM[[#This Row],[PROPORSI]]*VLOOKUP(Target_AM[[#This Row],[NIPNAS]],Target_CC[],COLUMN(AY$2)+9,0)</f>
        <v>432992.456288627</v>
      </c>
      <c r="BN77" s="22">
        <f>Target_AM[[#This Row],[PROPORSI]]*VLOOKUP(Target_AM[[#This Row],[NIPNAS]],Target_CC[],COLUMN(AZ$2)+9,0)</f>
        <v>5000000.0000000019</v>
      </c>
      <c r="BO77" s="22">
        <f>Target_AM[[#This Row],[PROPORSI]]*VLOOKUP(Target_AM[[#This Row],[NIPNAS]],Target_CC[],COLUMN(BA$2)+9,0)</f>
        <v>6240433</v>
      </c>
      <c r="BP77" s="22">
        <f>Target_AM[[#This Row],[PROPORSI]]*VLOOKUP(Target_AM[[#This Row],[NIPNAS]],Target_CC[],COLUMN(BB$2)+9,0)</f>
        <v>5717500</v>
      </c>
      <c r="BQ77" s="22">
        <f>Target_AM[[#This Row],[PROPORSI]]*VLOOKUP(Target_AM[[#This Row],[NIPNAS]],Target_CC[],COLUMN(BC$2)+9,0)</f>
        <v>5716900</v>
      </c>
      <c r="BR77" s="22">
        <f>Target_AM[[#This Row],[PROPORSI]]*VLOOKUP(Target_AM[[#This Row],[NIPNAS]],Target_CC[],COLUMN(BD$2)+9,0)</f>
        <v>6020100</v>
      </c>
      <c r="BS77" s="22">
        <f>Target_AM[[#This Row],[PROPORSI]]*VLOOKUP(Target_AM[[#This Row],[NIPNAS]],Target_CC[],COLUMN(BE$2)+9,0)</f>
        <v>6020100</v>
      </c>
      <c r="BT77" s="22">
        <f>Target_AM[[#This Row],[PROPORSI]]*VLOOKUP(Target_AM[[#This Row],[NIPNAS]],Target_CC[],COLUMN(BF$2)+9,0)</f>
        <v>6020100</v>
      </c>
      <c r="BU77" s="22">
        <f>Target_AM[[#This Row],[PROPORSI]]*VLOOKUP(Target_AM[[#This Row],[NIPNAS]],Target_CC[],COLUMN(BG$2)+9,0)</f>
        <v>6020100</v>
      </c>
      <c r="BV77" s="22">
        <f>Target_AM[[#This Row],[PROPORSI]]*VLOOKUP(Target_AM[[#This Row],[NIPNAS]],Target_CC[],COLUMN(BH$2)+9,0)</f>
        <v>6020100</v>
      </c>
      <c r="BW77" s="22">
        <f>Target_AM[[#This Row],[PROPORSI]]*VLOOKUP(Target_AM[[#This Row],[NIPNAS]],Target_CC[],COLUMN(BI$2)+9,0)</f>
        <v>6020100</v>
      </c>
      <c r="BX77" s="22">
        <f>Target_AM[[#This Row],[PROPORSI]]*VLOOKUP(Target_AM[[#This Row],[NIPNAS]],Target_CC[],COLUMN(BJ$2)+9,0)</f>
        <v>6020100</v>
      </c>
      <c r="BY77" s="22">
        <f>Target_AM[[#This Row],[PROPORSI]]*VLOOKUP(Target_AM[[#This Row],[NIPNAS]],Target_CC[],COLUMN(BK$2)+9,0)</f>
        <v>6020100</v>
      </c>
      <c r="BZ77" s="22">
        <f>Target_AM[[#This Row],[PROPORSI]]*VLOOKUP(Target_AM[[#This Row],[NIPNAS]],Target_CC[],COLUMN(BL$2)+9,0)</f>
        <v>6020100</v>
      </c>
      <c r="CA77" s="22">
        <f>Target_AM[[#This Row],[PROPORSI]]*VLOOKUP(Target_AM[[#This Row],[NIPNAS]],Target_CC[],COLUMN(BM$2)+9,0)</f>
        <v>71855733</v>
      </c>
      <c r="CB77" s="22">
        <f>Target_AM[[#This Row],[PROPORSI]]*VLOOKUP(Target_AM[[#This Row],[NIPNAS]],Target_CC[],COLUMN(BN$2)+9,0)</f>
        <v>0</v>
      </c>
      <c r="CC77" s="22">
        <f>Target_AM[[#This Row],[PROPORSI]]*VLOOKUP(Target_AM[[#This Row],[NIPNAS]],Target_CC[],COLUMN(BO$2)+9,0)</f>
        <v>0</v>
      </c>
      <c r="CD77" s="22">
        <f>Target_AM[[#This Row],[PROPORSI]]*VLOOKUP(Target_AM[[#This Row],[NIPNAS]],Target_CC[],COLUMN(BP$2)+9,0)</f>
        <v>0</v>
      </c>
      <c r="CE77" s="22">
        <f>Target_AM[[#This Row],[PROPORSI]]*VLOOKUP(Target_AM[[#This Row],[NIPNAS]],Target_CC[],COLUMN(BQ$2)+9,0)</f>
        <v>0</v>
      </c>
      <c r="CF77" s="22">
        <f>Target_AM[[#This Row],[PROPORSI]]*VLOOKUP(Target_AM[[#This Row],[NIPNAS]],Target_CC[],COLUMN(BR$2)+9,0)</f>
        <v>0</v>
      </c>
      <c r="CG77" s="22">
        <f>Target_AM[[#This Row],[PROPORSI]]*VLOOKUP(Target_AM[[#This Row],[NIPNAS]],Target_CC[],COLUMN(BS$2)+9,0)</f>
        <v>0</v>
      </c>
      <c r="CH77" s="22">
        <f>Target_AM[[#This Row],[PROPORSI]]*VLOOKUP(Target_AM[[#This Row],[NIPNAS]],Target_CC[],COLUMN(BT$2)+9,0)</f>
        <v>0</v>
      </c>
      <c r="CI77" s="22">
        <f>Target_AM[[#This Row],[PROPORSI]]*VLOOKUP(Target_AM[[#This Row],[NIPNAS]],Target_CC[],COLUMN(BU$2)+9,0)</f>
        <v>0</v>
      </c>
      <c r="CJ77" s="22">
        <f>Target_AM[[#This Row],[PROPORSI]]*VLOOKUP(Target_AM[[#This Row],[NIPNAS]],Target_CC[],COLUMN(BV$2)+9,0)</f>
        <v>0</v>
      </c>
      <c r="CK77" s="22">
        <f>Target_AM[[#This Row],[PROPORSI]]*VLOOKUP(Target_AM[[#This Row],[NIPNAS]],Target_CC[],COLUMN(BW$2)+9,0)</f>
        <v>0</v>
      </c>
      <c r="CL77" s="22">
        <f>Target_AM[[#This Row],[PROPORSI]]*VLOOKUP(Target_AM[[#This Row],[NIPNAS]],Target_CC[],COLUMN(BX$2)+9,0)</f>
        <v>0</v>
      </c>
      <c r="CM77" s="22">
        <f>Target_AM[[#This Row],[PROPORSI]]*VLOOKUP(Target_AM[[#This Row],[NIPNAS]],Target_CC[],COLUMN(BY$2)+9,0)</f>
        <v>0</v>
      </c>
      <c r="CN77" s="22">
        <f>Target_AM[[#This Row],[PROPORSI]]*VLOOKUP(Target_AM[[#This Row],[NIPNAS]],Target_CC[],COLUMN(BZ$2)+9,0)</f>
        <v>0</v>
      </c>
      <c r="CO77" s="22">
        <f>Target_AM[[#This Row],[PROPORSI]]*VLOOKUP(Target_AM[[#This Row],[NIPNAS]],Target_CC[],COLUMN(CA$2)+9,0)</f>
        <v>6201733</v>
      </c>
      <c r="CP77" s="22">
        <f>Target_AM[[#This Row],[PROPORSI]]*VLOOKUP(Target_AM[[#This Row],[NIPNAS]],Target_CC[],COLUMN(CB$2)+9,0)</f>
        <v>6040180</v>
      </c>
      <c r="CQ77" s="22">
        <f>Target_AM[[#This Row],[PROPORSI]]*VLOOKUP(Target_AM[[#This Row],[NIPNAS]],Target_CC[],COLUMN(CC$2)+9,0)</f>
        <v>6020100</v>
      </c>
      <c r="CR77" s="22">
        <f>Target_AM[[#This Row],[PROPORSI]]*VLOOKUP(Target_AM[[#This Row],[NIPNAS]],Target_CC[],COLUMN(CD$2)+9,0)</f>
        <v>6020100</v>
      </c>
      <c r="CS77" s="22">
        <f>Target_AM[[#This Row],[PROPORSI]]*VLOOKUP(Target_AM[[#This Row],[NIPNAS]],Target_CC[],COLUMN(CE$2)+9,0)</f>
        <v>6020100</v>
      </c>
      <c r="CT77" s="22">
        <f>Target_AM[[#This Row],[PROPORSI]]*VLOOKUP(Target_AM[[#This Row],[NIPNAS]],Target_CC[],COLUMN(CF$2)+9,0)</f>
        <v>6020100</v>
      </c>
      <c r="CU77" s="22">
        <f>Target_AM[[#This Row],[PROPORSI]]*VLOOKUP(Target_AM[[#This Row],[NIPNAS]],Target_CC[],COLUMN(CG$2)+9,0)</f>
        <v>6020100</v>
      </c>
      <c r="CV77" s="22">
        <f>Target_AM[[#This Row],[PROPORSI]]*VLOOKUP(Target_AM[[#This Row],[NIPNAS]],Target_CC[],COLUMN(CH$2)+9,0)</f>
        <v>6020100</v>
      </c>
      <c r="CW77" s="22">
        <f>Target_AM[[#This Row],[PROPORSI]]*VLOOKUP(Target_AM[[#This Row],[NIPNAS]],Target_CC[],COLUMN(CI$2)+9,0)</f>
        <v>6020100</v>
      </c>
      <c r="CX77" s="22">
        <f>Target_AM[[#This Row],[PROPORSI]]*VLOOKUP(Target_AM[[#This Row],[NIPNAS]],Target_CC[],COLUMN(CJ$2)+9,0)</f>
        <v>6020100</v>
      </c>
      <c r="CY77" s="22">
        <f>Target_AM[[#This Row],[PROPORSI]]*VLOOKUP(Target_AM[[#This Row],[NIPNAS]],Target_CC[],COLUMN(CK$2)+9,0)</f>
        <v>6020100</v>
      </c>
      <c r="CZ77" s="22">
        <f>Target_AM[[#This Row],[PROPORSI]]*VLOOKUP(Target_AM[[#This Row],[NIPNAS]],Target_CC[],COLUMN(CL$2)+9,0)</f>
        <v>6020100</v>
      </c>
      <c r="DA77" s="22">
        <f>Target_AM[[#This Row],[PROPORSI]]*VLOOKUP(Target_AM[[#This Row],[NIPNAS]],Target_CC[],COLUMN(CM$2)+9,0)</f>
        <v>72442913</v>
      </c>
      <c r="DB77" s="22">
        <f>Target_AM[[#This Row],[PROPORSI]]*VLOOKUP(Target_AM[[#This Row],[NIPNAS]],Target_CC[],COLUMN(CN$2)+9,0)</f>
        <v>0</v>
      </c>
      <c r="DC77" s="22">
        <f>Target_AM[[#This Row],[PROPORSI]]*VLOOKUP(Target_AM[[#This Row],[NIPNAS]],Target_CC[],COLUMN(CO$2)+9,0)</f>
        <v>0</v>
      </c>
      <c r="DD77" s="22">
        <f>Target_AM[[#This Row],[PROPORSI]]*VLOOKUP(Target_AM[[#This Row],[NIPNAS]],Target_CC[],COLUMN(CP$2)+9,0)</f>
        <v>0</v>
      </c>
      <c r="DE77" s="22">
        <f>Target_AM[[#This Row],[PROPORSI]]*VLOOKUP(Target_AM[[#This Row],[NIPNAS]],Target_CC[],COLUMN(CQ$2)+9,0)</f>
        <v>0</v>
      </c>
      <c r="DF77" s="22">
        <f>Target_AM[[#This Row],[PROPORSI]]*VLOOKUP(Target_AM[[#This Row],[NIPNAS]],Target_CC[],COLUMN(CR$2)+9,0)</f>
        <v>0</v>
      </c>
      <c r="DG77" s="22">
        <f>Target_AM[[#This Row],[PROPORSI]]*VLOOKUP(Target_AM[[#This Row],[NIPNAS]],Target_CC[],COLUMN(CS$2)+9,0)</f>
        <v>0</v>
      </c>
      <c r="DH77" s="22">
        <f>Target_AM[[#This Row],[PROPORSI]]*VLOOKUP(Target_AM[[#This Row],[NIPNAS]],Target_CC[],COLUMN(CT$2)+9,0)</f>
        <v>0</v>
      </c>
      <c r="DI77" s="22">
        <f>Target_AM[[#This Row],[PROPORSI]]*VLOOKUP(Target_AM[[#This Row],[NIPNAS]],Target_CC[],COLUMN(CU$2)+9,0)</f>
        <v>0</v>
      </c>
      <c r="DJ77" s="22">
        <f>Target_AM[[#This Row],[PROPORSI]]*VLOOKUP(Target_AM[[#This Row],[NIPNAS]],Target_CC[],COLUMN(CV$2)+9,0)</f>
        <v>0</v>
      </c>
      <c r="DK77" s="22">
        <f>Target_AM[[#This Row],[PROPORSI]]*VLOOKUP(Target_AM[[#This Row],[NIPNAS]],Target_CC[],COLUMN(CW$2)+9,0)</f>
        <v>0</v>
      </c>
      <c r="DL77" s="22">
        <f>Target_AM[[#This Row],[PROPORSI]]*VLOOKUP(Target_AM[[#This Row],[NIPNAS]],Target_CC[],COLUMN(CX$2)+9,0)</f>
        <v>0</v>
      </c>
      <c r="DM77" s="22">
        <f>Target_AM[[#This Row],[PROPORSI]]*VLOOKUP(Target_AM[[#This Row],[NIPNAS]],Target_CC[],COLUMN(CY$2)+9,0)</f>
        <v>0</v>
      </c>
      <c r="DN77" s="22">
        <f>Target_AM[[#This Row],[PROPORSI]]*VLOOKUP(Target_AM[[#This Row],[NIPNAS]],Target_CC[],COLUMN(CZ$2)+9,0)</f>
        <v>0</v>
      </c>
      <c r="DO77" s="22">
        <f>Target_AM[[#This Row],[PROPORSI]]*VLOOKUP(Target_AM[[#This Row],[NIPNAS]],Target_CC[],COLUMN(DA$2)+9,0)</f>
        <v>0</v>
      </c>
      <c r="DP77" s="22">
        <f>Target_AM[[#This Row],[PROPORSI]]*VLOOKUP(Target_AM[[#This Row],[NIPNAS]],Target_CC[],COLUMN(DB$2)+9,0)</f>
        <v>0</v>
      </c>
      <c r="DQ77" s="22">
        <f>Target_AM[[#This Row],[PROPORSI]]*VLOOKUP(Target_AM[[#This Row],[NIPNAS]],Target_CC[],COLUMN(DC$2)+9,0)</f>
        <v>0</v>
      </c>
      <c r="DR77" s="22">
        <f>Target_AM[[#This Row],[PROPORSI]]*VLOOKUP(Target_AM[[#This Row],[NIPNAS]],Target_CC[],COLUMN(DD$2)+9,0)</f>
        <v>0</v>
      </c>
      <c r="DS77" s="22">
        <f>Target_AM[[#This Row],[PROPORSI]]*VLOOKUP(Target_AM[[#This Row],[NIPNAS]],Target_CC[],COLUMN(DE$2)+9,0)</f>
        <v>0</v>
      </c>
      <c r="DT77" s="22">
        <f>Target_AM[[#This Row],[PROPORSI]]*VLOOKUP(Target_AM[[#This Row],[NIPNAS]],Target_CC[],COLUMN(DF$2)+9,0)</f>
        <v>0</v>
      </c>
      <c r="DU77" s="22">
        <f>Target_AM[[#This Row],[PROPORSI]]*VLOOKUP(Target_AM[[#This Row],[NIPNAS]],Target_CC[],COLUMN(DG$2)+9,0)</f>
        <v>0</v>
      </c>
      <c r="DV77" s="22">
        <f>Target_AM[[#This Row],[PROPORSI]]*VLOOKUP(Target_AM[[#This Row],[NIPNAS]],Target_CC[],COLUMN(DH$2)+9,0)</f>
        <v>0</v>
      </c>
      <c r="DW77" s="22">
        <f>Target_AM[[#This Row],[PROPORSI]]*VLOOKUP(Target_AM[[#This Row],[NIPNAS]],Target_CC[],COLUMN(DI$2)+9,0)</f>
        <v>0</v>
      </c>
      <c r="DX77" s="22">
        <f>Target_AM[[#This Row],[PROPORSI]]*VLOOKUP(Target_AM[[#This Row],[NIPNAS]],Target_CC[],COLUMN(DJ$2)+9,0)</f>
        <v>0</v>
      </c>
      <c r="DY77" s="22">
        <f>Target_AM[[#This Row],[PROPORSI]]*VLOOKUP(Target_AM[[#This Row],[NIPNAS]],Target_CC[],COLUMN(DK$2)+9,0)</f>
        <v>0</v>
      </c>
      <c r="DZ77" s="22">
        <f>Target_AM[[#This Row],[PROPORSI]]*VLOOKUP(Target_AM[[#This Row],[NIPNAS]],Target_CC[],COLUMN(DL$2)+9,0)</f>
        <v>0</v>
      </c>
      <c r="EA77" s="22">
        <f>Target_AM[[#This Row],[PROPORSI]]*VLOOKUP(Target_AM[[#This Row],[NIPNAS]],Target_CC[],COLUMN(DM$2)+9,0)</f>
        <v>0</v>
      </c>
    </row>
    <row r="78" spans="2:131" x14ac:dyDescent="0.3">
      <c r="B78">
        <v>402478</v>
      </c>
      <c r="C78" t="s">
        <v>992</v>
      </c>
      <c r="D78">
        <v>1</v>
      </c>
      <c r="E78" s="8">
        <v>45658</v>
      </c>
      <c r="F78">
        <v>4602761</v>
      </c>
      <c r="G78" t="s">
        <v>891</v>
      </c>
      <c r="J78" t="s">
        <v>875</v>
      </c>
      <c r="K78" t="s">
        <v>25</v>
      </c>
      <c r="L78" t="s">
        <v>159</v>
      </c>
      <c r="M78" t="s">
        <v>18</v>
      </c>
      <c r="N78" s="23">
        <f>Target_AM[[#This Row],[PROPORSI]]*VLOOKUP(Target_AM[[#This Row],[NIPNAS]],Target_CC[],9,0)</f>
        <v>121870788</v>
      </c>
      <c r="O78" s="22">
        <f>Target_AM[[#This Row],[PROPORSI]]*VLOOKUP(Target_AM[[#This Row],[NIPNAS]],Target_CC[],COLUMN(A$2)+9,0)</f>
        <v>51408.695652173912</v>
      </c>
      <c r="P78" s="22">
        <f>Target_AM[[#This Row],[PROPORSI]]*VLOOKUP(Target_AM[[#This Row],[NIPNAS]],Target_CC[],COLUMN(B$2)+9,0)</f>
        <v>49913.043478260872</v>
      </c>
      <c r="Q78" s="22">
        <f>Target_AM[[#This Row],[PROPORSI]]*VLOOKUP(Target_AM[[#This Row],[NIPNAS]],Target_CC[],COLUMN(C$2)+9,0)</f>
        <v>49913.043478260872</v>
      </c>
      <c r="R78" s="22">
        <f>Target_AM[[#This Row],[PROPORSI]]*VLOOKUP(Target_AM[[#This Row],[NIPNAS]],Target_CC[],COLUMN(D$2)+9,0)</f>
        <v>49913.043478260872</v>
      </c>
      <c r="S78" s="22">
        <f>Target_AM[[#This Row],[PROPORSI]]*VLOOKUP(Target_AM[[#This Row],[NIPNAS]],Target_CC[],COLUMN(E$2)+9,0)</f>
        <v>48417.391304347824</v>
      </c>
      <c r="T78" s="22">
        <f>Target_AM[[#This Row],[PROPORSI]]*VLOOKUP(Target_AM[[#This Row],[NIPNAS]],Target_CC[],COLUMN(F$2)+9,0)</f>
        <v>49913.043478260872</v>
      </c>
      <c r="U78" s="22">
        <f>Target_AM[[#This Row],[PROPORSI]]*VLOOKUP(Target_AM[[#This Row],[NIPNAS]],Target_CC[],COLUMN(G$2)+9,0)</f>
        <v>54400</v>
      </c>
      <c r="V78" s="22">
        <f>Target_AM[[#This Row],[PROPORSI]]*VLOOKUP(Target_AM[[#This Row],[NIPNAS]],Target_CC[],COLUMN(H$2)+9,0)</f>
        <v>51408.695652173912</v>
      </c>
      <c r="W78" s="22">
        <f>Target_AM[[#This Row],[PROPORSI]]*VLOOKUP(Target_AM[[#This Row],[NIPNAS]],Target_CC[],COLUMN(I$2)+9,0)</f>
        <v>51408.695652173912</v>
      </c>
      <c r="X78" s="22">
        <f>Target_AM[[#This Row],[PROPORSI]]*VLOOKUP(Target_AM[[#This Row],[NIPNAS]],Target_CC[],COLUMN(J$2)+9,0)</f>
        <v>54400</v>
      </c>
      <c r="Y78" s="22">
        <f>Target_AM[[#This Row],[PROPORSI]]*VLOOKUP(Target_AM[[#This Row],[NIPNAS]],Target_CC[],COLUMN(K$2)+9,0)</f>
        <v>49913.043478260872</v>
      </c>
      <c r="Z78" s="22">
        <f>Target_AM[[#This Row],[PROPORSI]]*VLOOKUP(Target_AM[[#This Row],[NIPNAS]],Target_CC[],COLUMN(L$2)+9,0)</f>
        <v>52904.34782608696</v>
      </c>
      <c r="AA78" s="22">
        <f>Target_AM[[#This Row],[PROPORSI]]*VLOOKUP(Target_AM[[#This Row],[NIPNAS]],Target_CC[],COLUMN(M$2)+9,0)</f>
        <v>613913.04347826075</v>
      </c>
      <c r="AB78" s="22">
        <f>Target_AM[[#This Row],[PROPORSI]]*VLOOKUP(Target_AM[[#This Row],[NIPNAS]],Target_CC[],COLUMN(N$2)+9,0)</f>
        <v>3359323.4498972106</v>
      </c>
      <c r="AC78" s="22">
        <f>Target_AM[[#This Row],[PROPORSI]]*VLOOKUP(Target_AM[[#This Row],[NIPNAS]],Target_CC[],COLUMN(O$2)+9,0)</f>
        <v>22297581.23516367</v>
      </c>
      <c r="AD78" s="22">
        <f>Target_AM[[#This Row],[PROPORSI]]*VLOOKUP(Target_AM[[#This Row],[NIPNAS]],Target_CC[],COLUMN(P$2)+9,0)</f>
        <v>19783948.496898536</v>
      </c>
      <c r="AE78" s="22">
        <f>Target_AM[[#This Row],[PROPORSI]]*VLOOKUP(Target_AM[[#This Row],[NIPNAS]],Target_CC[],COLUMN(Q$2)+9,0)</f>
        <v>14659732.487346141</v>
      </c>
      <c r="AF78" s="22">
        <f>Target_AM[[#This Row],[PROPORSI]]*VLOOKUP(Target_AM[[#This Row],[NIPNAS]],Target_CC[],COLUMN(R$2)+9,0)</f>
        <v>15007224.103101941</v>
      </c>
      <c r="AG78" s="22">
        <f>Target_AM[[#This Row],[PROPORSI]]*VLOOKUP(Target_AM[[#This Row],[NIPNAS]],Target_CC[],COLUMN(S$2)+9,0)</f>
        <v>15137026.796527045</v>
      </c>
      <c r="AH78" s="22">
        <f>Target_AM[[#This Row],[PROPORSI]]*VLOOKUP(Target_AM[[#This Row],[NIPNAS]],Target_CC[],COLUMN(T$2)+9,0)</f>
        <v>18573941.106960207</v>
      </c>
      <c r="AI78" s="22">
        <f>Target_AM[[#This Row],[PROPORSI]]*VLOOKUP(Target_AM[[#This Row],[NIPNAS]],Target_CC[],COLUMN(U$2)+9,0)</f>
        <v>18265669.00831496</v>
      </c>
      <c r="AJ78" s="22">
        <f>Target_AM[[#This Row],[PROPORSI]]*VLOOKUP(Target_AM[[#This Row],[NIPNAS]],Target_CC[],COLUMN(V$2)+9,0)</f>
        <v>18254304.04349529</v>
      </c>
      <c r="AK78" s="22">
        <f>Target_AM[[#This Row],[PROPORSI]]*VLOOKUP(Target_AM[[#This Row],[NIPNAS]],Target_CC[],COLUMN(W$2)+9,0)</f>
        <v>18515916.92982199</v>
      </c>
      <c r="AL78" s="22">
        <f>Target_AM[[#This Row],[PROPORSI]]*VLOOKUP(Target_AM[[#This Row],[NIPNAS]],Target_CC[],COLUMN(X$2)+9,0)</f>
        <v>18095212.076060954</v>
      </c>
      <c r="AM78" s="22">
        <f>Target_AM[[#This Row],[PROPORSI]]*VLOOKUP(Target_AM[[#This Row],[NIPNAS]],Target_CC[],COLUMN(Y$2)+9,0)</f>
        <v>18050120.266412061</v>
      </c>
      <c r="AN78" s="22">
        <f>Target_AM[[#This Row],[PROPORSI]]*VLOOKUP(Target_AM[[#This Row],[NIPNAS]],Target_CC[],COLUMN(Z$2)+9,0)</f>
        <v>200000000</v>
      </c>
      <c r="AO78" s="22">
        <f>Target_AM[[#This Row],[PROPORSI]]*VLOOKUP(Target_AM[[#This Row],[NIPNAS]],Target_CC[],COLUMN(AA$2)+9,0)</f>
        <v>3410732.1455493844</v>
      </c>
      <c r="AP78" s="22">
        <f>Target_AM[[#This Row],[PROPORSI]]*VLOOKUP(Target_AM[[#This Row],[NIPNAS]],Target_CC[],COLUMN(AB$2)+9,0)</f>
        <v>22347494.278641932</v>
      </c>
      <c r="AQ78" s="22">
        <f>Target_AM[[#This Row],[PROPORSI]]*VLOOKUP(Target_AM[[#This Row],[NIPNAS]],Target_CC[],COLUMN(AC$2)+9,0)</f>
        <v>19833861.540376797</v>
      </c>
      <c r="AR78" s="22">
        <f>Target_AM[[#This Row],[PROPORSI]]*VLOOKUP(Target_AM[[#This Row],[NIPNAS]],Target_CC[],COLUMN(AD$2)+9,0)</f>
        <v>14709645.530824402</v>
      </c>
      <c r="AS78" s="22">
        <f>Target_AM[[#This Row],[PROPORSI]]*VLOOKUP(Target_AM[[#This Row],[NIPNAS]],Target_CC[],COLUMN(AE$2)+9,0)</f>
        <v>15055641.494406288</v>
      </c>
      <c r="AT78" s="22">
        <f>Target_AM[[#This Row],[PROPORSI]]*VLOOKUP(Target_AM[[#This Row],[NIPNAS]],Target_CC[],COLUMN(AF$2)+9,0)</f>
        <v>15186939.840005307</v>
      </c>
      <c r="AU78" s="22">
        <f>Target_AM[[#This Row],[PROPORSI]]*VLOOKUP(Target_AM[[#This Row],[NIPNAS]],Target_CC[],COLUMN(AG$2)+9,0)</f>
        <v>18628341.106960207</v>
      </c>
      <c r="AV78" s="22">
        <f>Target_AM[[#This Row],[PROPORSI]]*VLOOKUP(Target_AM[[#This Row],[NIPNAS]],Target_CC[],COLUMN(AH$2)+9,0)</f>
        <v>18317077.703967135</v>
      </c>
      <c r="AW78" s="22">
        <f>Target_AM[[#This Row],[PROPORSI]]*VLOOKUP(Target_AM[[#This Row],[NIPNAS]],Target_CC[],COLUMN(AI$2)+9,0)</f>
        <v>18305712.739147466</v>
      </c>
      <c r="AX78" s="22">
        <f>Target_AM[[#This Row],[PROPORSI]]*VLOOKUP(Target_AM[[#This Row],[NIPNAS]],Target_CC[],COLUMN(AJ$2)+9,0)</f>
        <v>18570316.92982199</v>
      </c>
      <c r="AY78" s="22">
        <f>Target_AM[[#This Row],[PROPORSI]]*VLOOKUP(Target_AM[[#This Row],[NIPNAS]],Target_CC[],COLUMN(AK$2)+9,0)</f>
        <v>18145125.119539216</v>
      </c>
      <c r="AZ78" s="22">
        <f>Target_AM[[#This Row],[PROPORSI]]*VLOOKUP(Target_AM[[#This Row],[NIPNAS]],Target_CC[],COLUMN(AL$2)+9,0)</f>
        <v>18103024.614238147</v>
      </c>
      <c r="BA78" s="22">
        <f>Target_AM[[#This Row],[PROPORSI]]*VLOOKUP(Target_AM[[#This Row],[NIPNAS]],Target_CC[],COLUMN(AM$2)+9,0)</f>
        <v>200613913.04347825</v>
      </c>
      <c r="BB78" s="22">
        <f>Target_AM[[#This Row],[PROPORSI]]*VLOOKUP(Target_AM[[#This Row],[NIPNAS]],Target_CC[],COLUMN(AN$2)+9,0)</f>
        <v>239058992.46290308</v>
      </c>
      <c r="BC78" s="22">
        <f>Target_AM[[#This Row],[PROPORSI]]*VLOOKUP(Target_AM[[#This Row],[NIPNAS]],Target_CC[],COLUMN(AO$2)+9,0)</f>
        <v>240080897.59639835</v>
      </c>
      <c r="BD78" s="22">
        <f>Target_AM[[#This Row],[PROPORSI]]*VLOOKUP(Target_AM[[#This Row],[NIPNAS]],Target_CC[],COLUMN(AP$2)+9,0)</f>
        <v>238915122.66763932</v>
      </c>
      <c r="BE78" s="22">
        <f>Target_AM[[#This Row],[PROPORSI]]*VLOOKUP(Target_AM[[#This Row],[NIPNAS]],Target_CC[],COLUMN(AQ$2)+9,0)</f>
        <v>235911811.769999</v>
      </c>
      <c r="BF78" s="22">
        <f>Target_AM[[#This Row],[PROPORSI]]*VLOOKUP(Target_AM[[#This Row],[NIPNAS]],Target_CC[],COLUMN(AR$2)+9,0)</f>
        <v>238180752.47346902</v>
      </c>
      <c r="BG78" s="22">
        <f>Target_AM[[#This Row],[PROPORSI]]*VLOOKUP(Target_AM[[#This Row],[NIPNAS]],Target_CC[],COLUMN(AS$2)+9,0)</f>
        <v>239241957.31122762</v>
      </c>
      <c r="BH78" s="22">
        <f>Target_AM[[#This Row],[PROPORSI]]*VLOOKUP(Target_AM[[#This Row],[NIPNAS]],Target_CC[],COLUMN(AT$2)+9,0)</f>
        <v>263607700.55252454</v>
      </c>
      <c r="BI78" s="22">
        <f>Target_AM[[#This Row],[PROPORSI]]*VLOOKUP(Target_AM[[#This Row],[NIPNAS]],Target_CC[],COLUMN(AU$2)+9,0)</f>
        <v>261144566.08548862</v>
      </c>
      <c r="BJ78" s="22">
        <f>Target_AM[[#This Row],[PROPORSI]]*VLOOKUP(Target_AM[[#This Row],[NIPNAS]],Target_CC[],COLUMN(AV$2)+9,0)</f>
        <v>261064670.55414435</v>
      </c>
      <c r="BK78" s="22">
        <f>Target_AM[[#This Row],[PROPORSI]]*VLOOKUP(Target_AM[[#This Row],[NIPNAS]],Target_CC[],COLUMN(AW$2)+9,0)</f>
        <v>263199791.46201414</v>
      </c>
      <c r="BL78" s="22">
        <f>Target_AM[[#This Row],[PROPORSI]]*VLOOKUP(Target_AM[[#This Row],[NIPNAS]],Target_CC[],COLUMN(AX$2)+9,0)</f>
        <v>259798263.29101646</v>
      </c>
      <c r="BM78" s="22">
        <f>Target_AM[[#This Row],[PROPORSI]]*VLOOKUP(Target_AM[[#This Row],[NIPNAS]],Target_CC[],COLUMN(AY$2)+9,0)</f>
        <v>259795473.77317619</v>
      </c>
      <c r="BN78" s="22">
        <f>Target_AM[[#This Row],[PROPORSI]]*VLOOKUP(Target_AM[[#This Row],[NIPNAS]],Target_CC[],COLUMN(AZ$2)+9,0)</f>
        <v>3000000000.000001</v>
      </c>
      <c r="BO78" s="22">
        <f>Target_AM[[#This Row],[PROPORSI]]*VLOOKUP(Target_AM[[#This Row],[NIPNAS]],Target_CC[],COLUMN(BA$2)+9,0)</f>
        <v>60000</v>
      </c>
      <c r="BP78" s="22">
        <f>Target_AM[[#This Row],[PROPORSI]]*VLOOKUP(Target_AM[[#This Row],[NIPNAS]],Target_CC[],COLUMN(BB$2)+9,0)</f>
        <v>60000</v>
      </c>
      <c r="BQ78" s="22">
        <f>Target_AM[[#This Row],[PROPORSI]]*VLOOKUP(Target_AM[[#This Row],[NIPNAS]],Target_CC[],COLUMN(BC$2)+9,0)</f>
        <v>3904500</v>
      </c>
      <c r="BR78" s="22">
        <f>Target_AM[[#This Row],[PROPORSI]]*VLOOKUP(Target_AM[[#This Row],[NIPNAS]],Target_CC[],COLUMN(BD$2)+9,0)</f>
        <v>88700</v>
      </c>
      <c r="BS78" s="22">
        <f>Target_AM[[#This Row],[PROPORSI]]*VLOOKUP(Target_AM[[#This Row],[NIPNAS]],Target_CC[],COLUMN(BE$2)+9,0)</f>
        <v>88700</v>
      </c>
      <c r="BT78" s="22">
        <f>Target_AM[[#This Row],[PROPORSI]]*VLOOKUP(Target_AM[[#This Row],[NIPNAS]],Target_CC[],COLUMN(BF$2)+9,0)</f>
        <v>88700</v>
      </c>
      <c r="BU78" s="22">
        <f>Target_AM[[#This Row],[PROPORSI]]*VLOOKUP(Target_AM[[#This Row],[NIPNAS]],Target_CC[],COLUMN(BG$2)+9,0)</f>
        <v>88700</v>
      </c>
      <c r="BV78" s="22">
        <f>Target_AM[[#This Row],[PROPORSI]]*VLOOKUP(Target_AM[[#This Row],[NIPNAS]],Target_CC[],COLUMN(BH$2)+9,0)</f>
        <v>88700</v>
      </c>
      <c r="BW78" s="22">
        <f>Target_AM[[#This Row],[PROPORSI]]*VLOOKUP(Target_AM[[#This Row],[NIPNAS]],Target_CC[],COLUMN(BI$2)+9,0)</f>
        <v>88700</v>
      </c>
      <c r="BX78" s="22">
        <f>Target_AM[[#This Row],[PROPORSI]]*VLOOKUP(Target_AM[[#This Row],[NIPNAS]],Target_CC[],COLUMN(BJ$2)+9,0)</f>
        <v>88700</v>
      </c>
      <c r="BY78" s="22">
        <f>Target_AM[[#This Row],[PROPORSI]]*VLOOKUP(Target_AM[[#This Row],[NIPNAS]],Target_CC[],COLUMN(BK$2)+9,0)</f>
        <v>88700</v>
      </c>
      <c r="BZ78" s="22">
        <f>Target_AM[[#This Row],[PROPORSI]]*VLOOKUP(Target_AM[[#This Row],[NIPNAS]],Target_CC[],COLUMN(BL$2)+9,0)</f>
        <v>88700</v>
      </c>
      <c r="CA78" s="22">
        <f>Target_AM[[#This Row],[PROPORSI]]*VLOOKUP(Target_AM[[#This Row],[NIPNAS]],Target_CC[],COLUMN(BM$2)+9,0)</f>
        <v>4822800</v>
      </c>
      <c r="CB78" s="22">
        <f>Target_AM[[#This Row],[PROPORSI]]*VLOOKUP(Target_AM[[#This Row],[NIPNAS]],Target_CC[],COLUMN(BN$2)+9,0)</f>
        <v>0</v>
      </c>
      <c r="CC78" s="22">
        <f>Target_AM[[#This Row],[PROPORSI]]*VLOOKUP(Target_AM[[#This Row],[NIPNAS]],Target_CC[],COLUMN(BO$2)+9,0)</f>
        <v>0</v>
      </c>
      <c r="CD78" s="22">
        <f>Target_AM[[#This Row],[PROPORSI]]*VLOOKUP(Target_AM[[#This Row],[NIPNAS]],Target_CC[],COLUMN(BP$2)+9,0)</f>
        <v>0</v>
      </c>
      <c r="CE78" s="22">
        <f>Target_AM[[#This Row],[PROPORSI]]*VLOOKUP(Target_AM[[#This Row],[NIPNAS]],Target_CC[],COLUMN(BQ$2)+9,0)</f>
        <v>0</v>
      </c>
      <c r="CF78" s="22">
        <f>Target_AM[[#This Row],[PROPORSI]]*VLOOKUP(Target_AM[[#This Row],[NIPNAS]],Target_CC[],COLUMN(BR$2)+9,0)</f>
        <v>0</v>
      </c>
      <c r="CG78" s="22">
        <f>Target_AM[[#This Row],[PROPORSI]]*VLOOKUP(Target_AM[[#This Row],[NIPNAS]],Target_CC[],COLUMN(BS$2)+9,0)</f>
        <v>0</v>
      </c>
      <c r="CH78" s="22">
        <f>Target_AM[[#This Row],[PROPORSI]]*VLOOKUP(Target_AM[[#This Row],[NIPNAS]],Target_CC[],COLUMN(BT$2)+9,0)</f>
        <v>0</v>
      </c>
      <c r="CI78" s="22">
        <f>Target_AM[[#This Row],[PROPORSI]]*VLOOKUP(Target_AM[[#This Row],[NIPNAS]],Target_CC[],COLUMN(BU$2)+9,0)</f>
        <v>0</v>
      </c>
      <c r="CJ78" s="22">
        <f>Target_AM[[#This Row],[PROPORSI]]*VLOOKUP(Target_AM[[#This Row],[NIPNAS]],Target_CC[],COLUMN(BV$2)+9,0)</f>
        <v>0</v>
      </c>
      <c r="CK78" s="22">
        <f>Target_AM[[#This Row],[PROPORSI]]*VLOOKUP(Target_AM[[#This Row],[NIPNAS]],Target_CC[],COLUMN(BW$2)+9,0)</f>
        <v>0</v>
      </c>
      <c r="CL78" s="22">
        <f>Target_AM[[#This Row],[PROPORSI]]*VLOOKUP(Target_AM[[#This Row],[NIPNAS]],Target_CC[],COLUMN(BX$2)+9,0)</f>
        <v>0</v>
      </c>
      <c r="CM78" s="22">
        <f>Target_AM[[#This Row],[PROPORSI]]*VLOOKUP(Target_AM[[#This Row],[NIPNAS]],Target_CC[],COLUMN(BY$2)+9,0)</f>
        <v>0</v>
      </c>
      <c r="CN78" s="22">
        <f>Target_AM[[#This Row],[PROPORSI]]*VLOOKUP(Target_AM[[#This Row],[NIPNAS]],Target_CC[],COLUMN(BZ$2)+9,0)</f>
        <v>0</v>
      </c>
      <c r="CO78" s="22">
        <f>Target_AM[[#This Row],[PROPORSI]]*VLOOKUP(Target_AM[[#This Row],[NIPNAS]],Target_CC[],COLUMN(CA$2)+9,0)</f>
        <v>88700</v>
      </c>
      <c r="CP78" s="22">
        <f>Target_AM[[#This Row],[PROPORSI]]*VLOOKUP(Target_AM[[#This Row],[NIPNAS]],Target_CC[],COLUMN(CB$2)+9,0)</f>
        <v>88700</v>
      </c>
      <c r="CQ78" s="22">
        <f>Target_AM[[#This Row],[PROPORSI]]*VLOOKUP(Target_AM[[#This Row],[NIPNAS]],Target_CC[],COLUMN(CC$2)+9,0)</f>
        <v>88700</v>
      </c>
      <c r="CR78" s="22">
        <f>Target_AM[[#This Row],[PROPORSI]]*VLOOKUP(Target_AM[[#This Row],[NIPNAS]],Target_CC[],COLUMN(CD$2)+9,0)</f>
        <v>88700</v>
      </c>
      <c r="CS78" s="22">
        <f>Target_AM[[#This Row],[PROPORSI]]*VLOOKUP(Target_AM[[#This Row],[NIPNAS]],Target_CC[],COLUMN(CE$2)+9,0)</f>
        <v>88700</v>
      </c>
      <c r="CT78" s="22">
        <f>Target_AM[[#This Row],[PROPORSI]]*VLOOKUP(Target_AM[[#This Row],[NIPNAS]],Target_CC[],COLUMN(CF$2)+9,0)</f>
        <v>88700</v>
      </c>
      <c r="CU78" s="22">
        <f>Target_AM[[#This Row],[PROPORSI]]*VLOOKUP(Target_AM[[#This Row],[NIPNAS]],Target_CC[],COLUMN(CG$2)+9,0)</f>
        <v>88700</v>
      </c>
      <c r="CV78" s="22">
        <f>Target_AM[[#This Row],[PROPORSI]]*VLOOKUP(Target_AM[[#This Row],[NIPNAS]],Target_CC[],COLUMN(CH$2)+9,0)</f>
        <v>88700</v>
      </c>
      <c r="CW78" s="22">
        <f>Target_AM[[#This Row],[PROPORSI]]*VLOOKUP(Target_AM[[#This Row],[NIPNAS]],Target_CC[],COLUMN(CI$2)+9,0)</f>
        <v>88700</v>
      </c>
      <c r="CX78" s="22">
        <f>Target_AM[[#This Row],[PROPORSI]]*VLOOKUP(Target_AM[[#This Row],[NIPNAS]],Target_CC[],COLUMN(CJ$2)+9,0)</f>
        <v>88700</v>
      </c>
      <c r="CY78" s="22">
        <f>Target_AM[[#This Row],[PROPORSI]]*VLOOKUP(Target_AM[[#This Row],[NIPNAS]],Target_CC[],COLUMN(CK$2)+9,0)</f>
        <v>88700</v>
      </c>
      <c r="CZ78" s="22">
        <f>Target_AM[[#This Row],[PROPORSI]]*VLOOKUP(Target_AM[[#This Row],[NIPNAS]],Target_CC[],COLUMN(CL$2)+9,0)</f>
        <v>88700</v>
      </c>
      <c r="DA78" s="22">
        <f>Target_AM[[#This Row],[PROPORSI]]*VLOOKUP(Target_AM[[#This Row],[NIPNAS]],Target_CC[],COLUMN(CM$2)+9,0)</f>
        <v>1064400</v>
      </c>
      <c r="DB78" s="22">
        <f>Target_AM[[#This Row],[PROPORSI]]*VLOOKUP(Target_AM[[#This Row],[NIPNAS]],Target_CC[],COLUMN(CN$2)+9,0)</f>
        <v>0</v>
      </c>
      <c r="DC78" s="22">
        <f>Target_AM[[#This Row],[PROPORSI]]*VLOOKUP(Target_AM[[#This Row],[NIPNAS]],Target_CC[],COLUMN(CO$2)+9,0)</f>
        <v>0</v>
      </c>
      <c r="DD78" s="22">
        <f>Target_AM[[#This Row],[PROPORSI]]*VLOOKUP(Target_AM[[#This Row],[NIPNAS]],Target_CC[],COLUMN(CP$2)+9,0)</f>
        <v>3844500</v>
      </c>
      <c r="DE78" s="22">
        <f>Target_AM[[#This Row],[PROPORSI]]*VLOOKUP(Target_AM[[#This Row],[NIPNAS]],Target_CC[],COLUMN(CQ$2)+9,0)</f>
        <v>0</v>
      </c>
      <c r="DF78" s="22">
        <f>Target_AM[[#This Row],[PROPORSI]]*VLOOKUP(Target_AM[[#This Row],[NIPNAS]],Target_CC[],COLUMN(CR$2)+9,0)</f>
        <v>0</v>
      </c>
      <c r="DG78" s="22">
        <f>Target_AM[[#This Row],[PROPORSI]]*VLOOKUP(Target_AM[[#This Row],[NIPNAS]],Target_CC[],COLUMN(CS$2)+9,0)</f>
        <v>0</v>
      </c>
      <c r="DH78" s="22">
        <f>Target_AM[[#This Row],[PROPORSI]]*VLOOKUP(Target_AM[[#This Row],[NIPNAS]],Target_CC[],COLUMN(CT$2)+9,0)</f>
        <v>0</v>
      </c>
      <c r="DI78" s="22">
        <f>Target_AM[[#This Row],[PROPORSI]]*VLOOKUP(Target_AM[[#This Row],[NIPNAS]],Target_CC[],COLUMN(CU$2)+9,0)</f>
        <v>0</v>
      </c>
      <c r="DJ78" s="22">
        <f>Target_AM[[#This Row],[PROPORSI]]*VLOOKUP(Target_AM[[#This Row],[NIPNAS]],Target_CC[],COLUMN(CV$2)+9,0)</f>
        <v>0</v>
      </c>
      <c r="DK78" s="22">
        <f>Target_AM[[#This Row],[PROPORSI]]*VLOOKUP(Target_AM[[#This Row],[NIPNAS]],Target_CC[],COLUMN(CW$2)+9,0)</f>
        <v>0</v>
      </c>
      <c r="DL78" s="22">
        <f>Target_AM[[#This Row],[PROPORSI]]*VLOOKUP(Target_AM[[#This Row],[NIPNAS]],Target_CC[],COLUMN(CX$2)+9,0)</f>
        <v>0</v>
      </c>
      <c r="DM78" s="22">
        <f>Target_AM[[#This Row],[PROPORSI]]*VLOOKUP(Target_AM[[#This Row],[NIPNAS]],Target_CC[],COLUMN(CY$2)+9,0)</f>
        <v>0</v>
      </c>
      <c r="DN78" s="22">
        <f>Target_AM[[#This Row],[PROPORSI]]*VLOOKUP(Target_AM[[#This Row],[NIPNAS]],Target_CC[],COLUMN(CZ$2)+9,0)</f>
        <v>3844500</v>
      </c>
      <c r="DO78" s="22">
        <f>Target_AM[[#This Row],[PROPORSI]]*VLOOKUP(Target_AM[[#This Row],[NIPNAS]],Target_CC[],COLUMN(DA$2)+9,0)</f>
        <v>0</v>
      </c>
      <c r="DP78" s="22">
        <f>Target_AM[[#This Row],[PROPORSI]]*VLOOKUP(Target_AM[[#This Row],[NIPNAS]],Target_CC[],COLUMN(DB$2)+9,0)</f>
        <v>0</v>
      </c>
      <c r="DQ78" s="22">
        <f>Target_AM[[#This Row],[PROPORSI]]*VLOOKUP(Target_AM[[#This Row],[NIPNAS]],Target_CC[],COLUMN(DC$2)+9,0)</f>
        <v>0</v>
      </c>
      <c r="DR78" s="22">
        <f>Target_AM[[#This Row],[PROPORSI]]*VLOOKUP(Target_AM[[#This Row],[NIPNAS]],Target_CC[],COLUMN(DD$2)+9,0)</f>
        <v>0</v>
      </c>
      <c r="DS78" s="22">
        <f>Target_AM[[#This Row],[PROPORSI]]*VLOOKUP(Target_AM[[#This Row],[NIPNAS]],Target_CC[],COLUMN(DE$2)+9,0)</f>
        <v>0</v>
      </c>
      <c r="DT78" s="22">
        <f>Target_AM[[#This Row],[PROPORSI]]*VLOOKUP(Target_AM[[#This Row],[NIPNAS]],Target_CC[],COLUMN(DF$2)+9,0)</f>
        <v>0</v>
      </c>
      <c r="DU78" s="22">
        <f>Target_AM[[#This Row],[PROPORSI]]*VLOOKUP(Target_AM[[#This Row],[NIPNAS]],Target_CC[],COLUMN(DG$2)+9,0)</f>
        <v>0</v>
      </c>
      <c r="DV78" s="22">
        <f>Target_AM[[#This Row],[PROPORSI]]*VLOOKUP(Target_AM[[#This Row],[NIPNAS]],Target_CC[],COLUMN(DH$2)+9,0)</f>
        <v>0</v>
      </c>
      <c r="DW78" s="22">
        <f>Target_AM[[#This Row],[PROPORSI]]*VLOOKUP(Target_AM[[#This Row],[NIPNAS]],Target_CC[],COLUMN(DI$2)+9,0)</f>
        <v>0</v>
      </c>
      <c r="DX78" s="22">
        <f>Target_AM[[#This Row],[PROPORSI]]*VLOOKUP(Target_AM[[#This Row],[NIPNAS]],Target_CC[],COLUMN(DJ$2)+9,0)</f>
        <v>0</v>
      </c>
      <c r="DY78" s="22">
        <f>Target_AM[[#This Row],[PROPORSI]]*VLOOKUP(Target_AM[[#This Row],[NIPNAS]],Target_CC[],COLUMN(DK$2)+9,0)</f>
        <v>0</v>
      </c>
      <c r="DZ78" s="22">
        <f>Target_AM[[#This Row],[PROPORSI]]*VLOOKUP(Target_AM[[#This Row],[NIPNAS]],Target_CC[],COLUMN(DL$2)+9,0)</f>
        <v>0</v>
      </c>
      <c r="EA78" s="22">
        <f>Target_AM[[#This Row],[PROPORSI]]*VLOOKUP(Target_AM[[#This Row],[NIPNAS]],Target_CC[],COLUMN(DM$2)+9,0)</f>
        <v>0</v>
      </c>
    </row>
    <row r="79" spans="2:131" x14ac:dyDescent="0.3">
      <c r="B79">
        <v>720266</v>
      </c>
      <c r="C79" t="s">
        <v>1031</v>
      </c>
      <c r="D79">
        <v>1</v>
      </c>
      <c r="E79" s="8">
        <v>45658</v>
      </c>
      <c r="F79">
        <v>4444489</v>
      </c>
      <c r="G79" t="s">
        <v>961</v>
      </c>
      <c r="J79" t="s">
        <v>875</v>
      </c>
      <c r="K79" t="s">
        <v>26</v>
      </c>
      <c r="L79" t="s">
        <v>159</v>
      </c>
      <c r="M79" t="s">
        <v>18</v>
      </c>
      <c r="N79" s="23">
        <f>Target_AM[[#This Row],[PROPORSI]]*VLOOKUP(Target_AM[[#This Row],[NIPNAS]],Target_CC[],9,0)</f>
        <v>598817315</v>
      </c>
      <c r="O79" s="22">
        <f>Target_AM[[#This Row],[PROPORSI]]*VLOOKUP(Target_AM[[#This Row],[NIPNAS]],Target_CC[],COLUMN(A$2)+9,0)</f>
        <v>113141521.06608696</v>
      </c>
      <c r="P79" s="22">
        <f>Target_AM[[#This Row],[PROPORSI]]*VLOOKUP(Target_AM[[#This Row],[NIPNAS]],Target_CC[],COLUMN(B$2)+9,0)</f>
        <v>112979910.53913043</v>
      </c>
      <c r="Q79" s="22">
        <f>Target_AM[[#This Row],[PROPORSI]]*VLOOKUP(Target_AM[[#This Row],[NIPNAS]],Target_CC[],COLUMN(C$2)+9,0)</f>
        <v>112979910.53913043</v>
      </c>
      <c r="R79" s="22">
        <f>Target_AM[[#This Row],[PROPORSI]]*VLOOKUP(Target_AM[[#This Row],[NIPNAS]],Target_CC[],COLUMN(D$2)+9,0)</f>
        <v>112979910.53913043</v>
      </c>
      <c r="S79" s="22">
        <f>Target_AM[[#This Row],[PROPORSI]]*VLOOKUP(Target_AM[[#This Row],[NIPNAS]],Target_CC[],COLUMN(E$2)+9,0)</f>
        <v>112818300.01217392</v>
      </c>
      <c r="T79" s="22">
        <f>Target_AM[[#This Row],[PROPORSI]]*VLOOKUP(Target_AM[[#This Row],[NIPNAS]],Target_CC[],COLUMN(F$2)+9,0)</f>
        <v>112979910.53913043</v>
      </c>
      <c r="U79" s="22">
        <f>Target_AM[[#This Row],[PROPORSI]]*VLOOKUP(Target_AM[[#This Row],[NIPNAS]],Target_CC[],COLUMN(G$2)+9,0)</f>
        <v>113464742.12</v>
      </c>
      <c r="V79" s="22">
        <f>Target_AM[[#This Row],[PROPORSI]]*VLOOKUP(Target_AM[[#This Row],[NIPNAS]],Target_CC[],COLUMN(H$2)+9,0)</f>
        <v>113141521.06608696</v>
      </c>
      <c r="W79" s="22">
        <f>Target_AM[[#This Row],[PROPORSI]]*VLOOKUP(Target_AM[[#This Row],[NIPNAS]],Target_CC[],COLUMN(I$2)+9,0)</f>
        <v>113141521.06608696</v>
      </c>
      <c r="X79" s="22">
        <f>Target_AM[[#This Row],[PROPORSI]]*VLOOKUP(Target_AM[[#This Row],[NIPNAS]],Target_CC[],COLUMN(J$2)+9,0)</f>
        <v>113464742.12</v>
      </c>
      <c r="Y79" s="22">
        <f>Target_AM[[#This Row],[PROPORSI]]*VLOOKUP(Target_AM[[#This Row],[NIPNAS]],Target_CC[],COLUMN(K$2)+9,0)</f>
        <v>112979910.53913043</v>
      </c>
      <c r="Z79" s="22">
        <f>Target_AM[[#This Row],[PROPORSI]]*VLOOKUP(Target_AM[[#This Row],[NIPNAS]],Target_CC[],COLUMN(L$2)+9,0)</f>
        <v>113303131.59304348</v>
      </c>
      <c r="AA79" s="22">
        <f>Target_AM[[#This Row],[PROPORSI]]*VLOOKUP(Target_AM[[#This Row],[NIPNAS]],Target_CC[],COLUMN(M$2)+9,0)</f>
        <v>1357375031.7391307</v>
      </c>
      <c r="AB79" s="22">
        <f>Target_AM[[#This Row],[PROPORSI]]*VLOOKUP(Target_AM[[#This Row],[NIPNAS]],Target_CC[],COLUMN(N$2)+9,0)</f>
        <v>5038985.1748458156</v>
      </c>
      <c r="AC79" s="22">
        <f>Target_AM[[#This Row],[PROPORSI]]*VLOOKUP(Target_AM[[#This Row],[NIPNAS]],Target_CC[],COLUMN(O$2)+9,0)</f>
        <v>33446371.852745503</v>
      </c>
      <c r="AD79" s="22">
        <f>Target_AM[[#This Row],[PROPORSI]]*VLOOKUP(Target_AM[[#This Row],[NIPNAS]],Target_CC[],COLUMN(P$2)+9,0)</f>
        <v>29675922.745347805</v>
      </c>
      <c r="AE79" s="22">
        <f>Target_AM[[#This Row],[PROPORSI]]*VLOOKUP(Target_AM[[#This Row],[NIPNAS]],Target_CC[],COLUMN(Q$2)+9,0)</f>
        <v>21989598.731019214</v>
      </c>
      <c r="AF79" s="22">
        <f>Target_AM[[#This Row],[PROPORSI]]*VLOOKUP(Target_AM[[#This Row],[NIPNAS]],Target_CC[],COLUMN(R$2)+9,0)</f>
        <v>22510836.154652912</v>
      </c>
      <c r="AG79" s="22">
        <f>Target_AM[[#This Row],[PROPORSI]]*VLOOKUP(Target_AM[[#This Row],[NIPNAS]],Target_CC[],COLUMN(S$2)+9,0)</f>
        <v>22705540.194790568</v>
      </c>
      <c r="AH79" s="22">
        <f>Target_AM[[#This Row],[PROPORSI]]*VLOOKUP(Target_AM[[#This Row],[NIPNAS]],Target_CC[],COLUMN(T$2)+9,0)</f>
        <v>27860911.660440311</v>
      </c>
      <c r="AI79" s="22">
        <f>Target_AM[[#This Row],[PROPORSI]]*VLOOKUP(Target_AM[[#This Row],[NIPNAS]],Target_CC[],COLUMN(U$2)+9,0)</f>
        <v>27398503.512472436</v>
      </c>
      <c r="AJ79" s="22">
        <f>Target_AM[[#This Row],[PROPORSI]]*VLOOKUP(Target_AM[[#This Row],[NIPNAS]],Target_CC[],COLUMN(V$2)+9,0)</f>
        <v>27381456.065242935</v>
      </c>
      <c r="AK79" s="22">
        <f>Target_AM[[#This Row],[PROPORSI]]*VLOOKUP(Target_AM[[#This Row],[NIPNAS]],Target_CC[],COLUMN(W$2)+9,0)</f>
        <v>27773875.394732986</v>
      </c>
      <c r="AL79" s="22">
        <f>Target_AM[[#This Row],[PROPORSI]]*VLOOKUP(Target_AM[[#This Row],[NIPNAS]],Target_CC[],COLUMN(X$2)+9,0)</f>
        <v>27142818.11409143</v>
      </c>
      <c r="AM79" s="22">
        <f>Target_AM[[#This Row],[PROPORSI]]*VLOOKUP(Target_AM[[#This Row],[NIPNAS]],Target_CC[],COLUMN(Y$2)+9,0)</f>
        <v>27075180.399618093</v>
      </c>
      <c r="AN79" s="22">
        <f>Target_AM[[#This Row],[PROPORSI]]*VLOOKUP(Target_AM[[#This Row],[NIPNAS]],Target_CC[],COLUMN(Z$2)+9,0)</f>
        <v>300000000</v>
      </c>
      <c r="AO79" s="22">
        <f>Target_AM[[#This Row],[PROPORSI]]*VLOOKUP(Target_AM[[#This Row],[NIPNAS]],Target_CC[],COLUMN(AA$2)+9,0)</f>
        <v>118180506.24093278</v>
      </c>
      <c r="AP79" s="22">
        <f>Target_AM[[#This Row],[PROPORSI]]*VLOOKUP(Target_AM[[#This Row],[NIPNAS]],Target_CC[],COLUMN(AB$2)+9,0)</f>
        <v>146426282.39187592</v>
      </c>
      <c r="AQ79" s="22">
        <f>Target_AM[[#This Row],[PROPORSI]]*VLOOKUP(Target_AM[[#This Row],[NIPNAS]],Target_CC[],COLUMN(AC$2)+9,0)</f>
        <v>142655833.28447825</v>
      </c>
      <c r="AR79" s="22">
        <f>Target_AM[[#This Row],[PROPORSI]]*VLOOKUP(Target_AM[[#This Row],[NIPNAS]],Target_CC[],COLUMN(AD$2)+9,0)</f>
        <v>134969509.27014965</v>
      </c>
      <c r="AS79" s="22">
        <f>Target_AM[[#This Row],[PROPORSI]]*VLOOKUP(Target_AM[[#This Row],[NIPNAS]],Target_CC[],COLUMN(AE$2)+9,0)</f>
        <v>135329136.16682684</v>
      </c>
      <c r="AT79" s="22">
        <f>Target_AM[[#This Row],[PROPORSI]]*VLOOKUP(Target_AM[[#This Row],[NIPNAS]],Target_CC[],COLUMN(AF$2)+9,0)</f>
        <v>135685450.73392099</v>
      </c>
      <c r="AU79" s="22">
        <f>Target_AM[[#This Row],[PROPORSI]]*VLOOKUP(Target_AM[[#This Row],[NIPNAS]],Target_CC[],COLUMN(AG$2)+9,0)</f>
        <v>141325653.78044033</v>
      </c>
      <c r="AV79" s="22">
        <f>Target_AM[[#This Row],[PROPORSI]]*VLOOKUP(Target_AM[[#This Row],[NIPNAS]],Target_CC[],COLUMN(AH$2)+9,0)</f>
        <v>140540024.5785594</v>
      </c>
      <c r="AW79" s="22">
        <f>Target_AM[[#This Row],[PROPORSI]]*VLOOKUP(Target_AM[[#This Row],[NIPNAS]],Target_CC[],COLUMN(AI$2)+9,0)</f>
        <v>140522977.13132989</v>
      </c>
      <c r="AX79" s="22">
        <f>Target_AM[[#This Row],[PROPORSI]]*VLOOKUP(Target_AM[[#This Row],[NIPNAS]],Target_CC[],COLUMN(AJ$2)+9,0)</f>
        <v>141238617.51473299</v>
      </c>
      <c r="AY79" s="22">
        <f>Target_AM[[#This Row],[PROPORSI]]*VLOOKUP(Target_AM[[#This Row],[NIPNAS]],Target_CC[],COLUMN(AK$2)+9,0)</f>
        <v>140122728.65322188</v>
      </c>
      <c r="AZ79" s="22">
        <f>Target_AM[[#This Row],[PROPORSI]]*VLOOKUP(Target_AM[[#This Row],[NIPNAS]],Target_CC[],COLUMN(AL$2)+9,0)</f>
        <v>140378311.99266157</v>
      </c>
      <c r="BA79" s="22">
        <f>Target_AM[[#This Row],[PROPORSI]]*VLOOKUP(Target_AM[[#This Row],[NIPNAS]],Target_CC[],COLUMN(AM$2)+9,0)</f>
        <v>1657375031.7391305</v>
      </c>
      <c r="BB79" s="22">
        <f>Target_AM[[#This Row],[PROPORSI]]*VLOOKUP(Target_AM[[#This Row],[NIPNAS]],Target_CC[],COLUMN(AN$2)+9,0)</f>
        <v>7968633.0820967695</v>
      </c>
      <c r="BC79" s="22">
        <f>Target_AM[[#This Row],[PROPORSI]]*VLOOKUP(Target_AM[[#This Row],[NIPNAS]],Target_CC[],COLUMN(AO$2)+9,0)</f>
        <v>8002696.586546612</v>
      </c>
      <c r="BD79" s="22">
        <f>Target_AM[[#This Row],[PROPORSI]]*VLOOKUP(Target_AM[[#This Row],[NIPNAS]],Target_CC[],COLUMN(AP$2)+9,0)</f>
        <v>7963837.4222546434</v>
      </c>
      <c r="BE79" s="22">
        <f>Target_AM[[#This Row],[PROPORSI]]*VLOOKUP(Target_AM[[#This Row],[NIPNAS]],Target_CC[],COLUMN(AQ$2)+9,0)</f>
        <v>7863727.0589999668</v>
      </c>
      <c r="BF79" s="22">
        <f>Target_AM[[#This Row],[PROPORSI]]*VLOOKUP(Target_AM[[#This Row],[NIPNAS]],Target_CC[],COLUMN(AR$2)+9,0)</f>
        <v>7939358.4157823008</v>
      </c>
      <c r="BG79" s="22">
        <f>Target_AM[[#This Row],[PROPORSI]]*VLOOKUP(Target_AM[[#This Row],[NIPNAS]],Target_CC[],COLUMN(AS$2)+9,0)</f>
        <v>7974731.910374254</v>
      </c>
      <c r="BH79" s="22">
        <f>Target_AM[[#This Row],[PROPORSI]]*VLOOKUP(Target_AM[[#This Row],[NIPNAS]],Target_CC[],COLUMN(AT$2)+9,0)</f>
        <v>8786923.3517508171</v>
      </c>
      <c r="BI79" s="22">
        <f>Target_AM[[#This Row],[PROPORSI]]*VLOOKUP(Target_AM[[#This Row],[NIPNAS]],Target_CC[],COLUMN(AU$2)+9,0)</f>
        <v>8704818.869516287</v>
      </c>
      <c r="BJ79" s="22">
        <f>Target_AM[[#This Row],[PROPORSI]]*VLOOKUP(Target_AM[[#This Row],[NIPNAS]],Target_CC[],COLUMN(AV$2)+9,0)</f>
        <v>8702155.6851381455</v>
      </c>
      <c r="BK79" s="22">
        <f>Target_AM[[#This Row],[PROPORSI]]*VLOOKUP(Target_AM[[#This Row],[NIPNAS]],Target_CC[],COLUMN(AW$2)+9,0)</f>
        <v>8773326.3820671383</v>
      </c>
      <c r="BL79" s="22">
        <f>Target_AM[[#This Row],[PROPORSI]]*VLOOKUP(Target_AM[[#This Row],[NIPNAS]],Target_CC[],COLUMN(AX$2)+9,0)</f>
        <v>8659942.1097005475</v>
      </c>
      <c r="BM79" s="22">
        <f>Target_AM[[#This Row],[PROPORSI]]*VLOOKUP(Target_AM[[#This Row],[NIPNAS]],Target_CC[],COLUMN(AY$2)+9,0)</f>
        <v>8659849.1257725395</v>
      </c>
      <c r="BN79" s="22">
        <f>Target_AM[[#This Row],[PROPORSI]]*VLOOKUP(Target_AM[[#This Row],[NIPNAS]],Target_CC[],COLUMN(AZ$2)+9,0)</f>
        <v>100000000.00000003</v>
      </c>
      <c r="BO79" s="22">
        <f>Target_AM[[#This Row],[PROPORSI]]*VLOOKUP(Target_AM[[#This Row],[NIPNAS]],Target_CC[],COLUMN(BA$2)+9,0)</f>
        <v>112807583</v>
      </c>
      <c r="BP79" s="22">
        <f>Target_AM[[#This Row],[PROPORSI]]*VLOOKUP(Target_AM[[#This Row],[NIPNAS]],Target_CC[],COLUMN(BB$2)+9,0)</f>
        <v>112766317</v>
      </c>
      <c r="BQ79" s="22">
        <f>Target_AM[[#This Row],[PROPORSI]]*VLOOKUP(Target_AM[[#This Row],[NIPNAS]],Target_CC[],COLUMN(BC$2)+9,0)</f>
        <v>117088654</v>
      </c>
      <c r="BR79" s="22">
        <f>Target_AM[[#This Row],[PROPORSI]]*VLOOKUP(Target_AM[[#This Row],[NIPNAS]],Target_CC[],COLUMN(BD$2)+9,0)</f>
        <v>111486453.8</v>
      </c>
      <c r="BS79" s="22">
        <f>Target_AM[[#This Row],[PROPORSI]]*VLOOKUP(Target_AM[[#This Row],[NIPNAS]],Target_CC[],COLUMN(BE$2)+9,0)</f>
        <v>111486453.8</v>
      </c>
      <c r="BT79" s="22">
        <f>Target_AM[[#This Row],[PROPORSI]]*VLOOKUP(Target_AM[[#This Row],[NIPNAS]],Target_CC[],COLUMN(BF$2)+9,0)</f>
        <v>111486453.8</v>
      </c>
      <c r="BU79" s="22">
        <f>Target_AM[[#This Row],[PROPORSI]]*VLOOKUP(Target_AM[[#This Row],[NIPNAS]],Target_CC[],COLUMN(BG$2)+9,0)</f>
        <v>111486453.8</v>
      </c>
      <c r="BV79" s="22">
        <f>Target_AM[[#This Row],[PROPORSI]]*VLOOKUP(Target_AM[[#This Row],[NIPNAS]],Target_CC[],COLUMN(BH$2)+9,0)</f>
        <v>111486453.8</v>
      </c>
      <c r="BW79" s="22">
        <f>Target_AM[[#This Row],[PROPORSI]]*VLOOKUP(Target_AM[[#This Row],[NIPNAS]],Target_CC[],COLUMN(BI$2)+9,0)</f>
        <v>111486453.8</v>
      </c>
      <c r="BX79" s="22">
        <f>Target_AM[[#This Row],[PROPORSI]]*VLOOKUP(Target_AM[[#This Row],[NIPNAS]],Target_CC[],COLUMN(BJ$2)+9,0)</f>
        <v>111486453.8</v>
      </c>
      <c r="BY79" s="22">
        <f>Target_AM[[#This Row],[PROPORSI]]*VLOOKUP(Target_AM[[#This Row],[NIPNAS]],Target_CC[],COLUMN(BK$2)+9,0)</f>
        <v>111486453.8</v>
      </c>
      <c r="BZ79" s="22">
        <f>Target_AM[[#This Row],[PROPORSI]]*VLOOKUP(Target_AM[[#This Row],[NIPNAS]],Target_CC[],COLUMN(BL$2)+9,0)</f>
        <v>111486453.8</v>
      </c>
      <c r="CA79" s="22">
        <f>Target_AM[[#This Row],[PROPORSI]]*VLOOKUP(Target_AM[[#This Row],[NIPNAS]],Target_CC[],COLUMN(BM$2)+9,0)</f>
        <v>1346040638.1999998</v>
      </c>
      <c r="CB79" s="22">
        <f>Target_AM[[#This Row],[PROPORSI]]*VLOOKUP(Target_AM[[#This Row],[NIPNAS]],Target_CC[],COLUMN(BN$2)+9,0)</f>
        <v>106316700</v>
      </c>
      <c r="CC79" s="22">
        <f>Target_AM[[#This Row],[PROPORSI]]*VLOOKUP(Target_AM[[#This Row],[NIPNAS]],Target_CC[],COLUMN(BO$2)+9,0)</f>
        <v>106316700</v>
      </c>
      <c r="CD79" s="22">
        <f>Target_AM[[#This Row],[PROPORSI]]*VLOOKUP(Target_AM[[#This Row],[NIPNAS]],Target_CC[],COLUMN(BP$2)+9,0)</f>
        <v>110699604</v>
      </c>
      <c r="CE79" s="22">
        <f>Target_AM[[#This Row],[PROPORSI]]*VLOOKUP(Target_AM[[#This Row],[NIPNAS]],Target_CC[],COLUMN(BQ$2)+9,0)</f>
        <v>105164623.8</v>
      </c>
      <c r="CF79" s="22">
        <f>Target_AM[[#This Row],[PROPORSI]]*VLOOKUP(Target_AM[[#This Row],[NIPNAS]],Target_CC[],COLUMN(BR$2)+9,0)</f>
        <v>105164623.8</v>
      </c>
      <c r="CG79" s="22">
        <f>Target_AM[[#This Row],[PROPORSI]]*VLOOKUP(Target_AM[[#This Row],[NIPNAS]],Target_CC[],COLUMN(BS$2)+9,0)</f>
        <v>105164623.8</v>
      </c>
      <c r="CH79" s="22">
        <f>Target_AM[[#This Row],[PROPORSI]]*VLOOKUP(Target_AM[[#This Row],[NIPNAS]],Target_CC[],COLUMN(BT$2)+9,0)</f>
        <v>105164623.8</v>
      </c>
      <c r="CI79" s="22">
        <f>Target_AM[[#This Row],[PROPORSI]]*VLOOKUP(Target_AM[[#This Row],[NIPNAS]],Target_CC[],COLUMN(BU$2)+9,0)</f>
        <v>105164623.8</v>
      </c>
      <c r="CJ79" s="22">
        <f>Target_AM[[#This Row],[PROPORSI]]*VLOOKUP(Target_AM[[#This Row],[NIPNAS]],Target_CC[],COLUMN(BV$2)+9,0)</f>
        <v>105164623.8</v>
      </c>
      <c r="CK79" s="22">
        <f>Target_AM[[#This Row],[PROPORSI]]*VLOOKUP(Target_AM[[#This Row],[NIPNAS]],Target_CC[],COLUMN(BW$2)+9,0)</f>
        <v>105164623.8</v>
      </c>
      <c r="CL79" s="22">
        <f>Target_AM[[#This Row],[PROPORSI]]*VLOOKUP(Target_AM[[#This Row],[NIPNAS]],Target_CC[],COLUMN(BX$2)+9,0)</f>
        <v>105164623.8</v>
      </c>
      <c r="CM79" s="22">
        <f>Target_AM[[#This Row],[PROPORSI]]*VLOOKUP(Target_AM[[#This Row],[NIPNAS]],Target_CC[],COLUMN(BY$2)+9,0)</f>
        <v>105164623.8</v>
      </c>
      <c r="CN79" s="22">
        <f>Target_AM[[#This Row],[PROPORSI]]*VLOOKUP(Target_AM[[#This Row],[NIPNAS]],Target_CC[],COLUMN(BZ$2)+9,0)</f>
        <v>1269814618.1999998</v>
      </c>
      <c r="CO79" s="22">
        <f>Target_AM[[#This Row],[PROPORSI]]*VLOOKUP(Target_AM[[#This Row],[NIPNAS]],Target_CC[],COLUMN(CA$2)+9,0)</f>
        <v>6467752</v>
      </c>
      <c r="CP79" s="22">
        <f>Target_AM[[#This Row],[PROPORSI]]*VLOOKUP(Target_AM[[#This Row],[NIPNAS]],Target_CC[],COLUMN(CB$2)+9,0)</f>
        <v>6443286</v>
      </c>
      <c r="CQ79" s="22">
        <f>Target_AM[[#This Row],[PROPORSI]]*VLOOKUP(Target_AM[[#This Row],[NIPNAS]],Target_CC[],COLUMN(CC$2)+9,0)</f>
        <v>6321830</v>
      </c>
      <c r="CR79" s="22">
        <f>Target_AM[[#This Row],[PROPORSI]]*VLOOKUP(Target_AM[[#This Row],[NIPNAS]],Target_CC[],COLUMN(CD$2)+9,0)</f>
        <v>6321830</v>
      </c>
      <c r="CS79" s="22">
        <f>Target_AM[[#This Row],[PROPORSI]]*VLOOKUP(Target_AM[[#This Row],[NIPNAS]],Target_CC[],COLUMN(CE$2)+9,0)</f>
        <v>6321830</v>
      </c>
      <c r="CT79" s="22">
        <f>Target_AM[[#This Row],[PROPORSI]]*VLOOKUP(Target_AM[[#This Row],[NIPNAS]],Target_CC[],COLUMN(CF$2)+9,0)</f>
        <v>6321830</v>
      </c>
      <c r="CU79" s="22">
        <f>Target_AM[[#This Row],[PROPORSI]]*VLOOKUP(Target_AM[[#This Row],[NIPNAS]],Target_CC[],COLUMN(CG$2)+9,0)</f>
        <v>6321830</v>
      </c>
      <c r="CV79" s="22">
        <f>Target_AM[[#This Row],[PROPORSI]]*VLOOKUP(Target_AM[[#This Row],[NIPNAS]],Target_CC[],COLUMN(CH$2)+9,0)</f>
        <v>6321830</v>
      </c>
      <c r="CW79" s="22">
        <f>Target_AM[[#This Row],[PROPORSI]]*VLOOKUP(Target_AM[[#This Row],[NIPNAS]],Target_CC[],COLUMN(CI$2)+9,0)</f>
        <v>6321830</v>
      </c>
      <c r="CX79" s="22">
        <f>Target_AM[[#This Row],[PROPORSI]]*VLOOKUP(Target_AM[[#This Row],[NIPNAS]],Target_CC[],COLUMN(CJ$2)+9,0)</f>
        <v>6321830</v>
      </c>
      <c r="CY79" s="22">
        <f>Target_AM[[#This Row],[PROPORSI]]*VLOOKUP(Target_AM[[#This Row],[NIPNAS]],Target_CC[],COLUMN(CK$2)+9,0)</f>
        <v>6321830</v>
      </c>
      <c r="CZ79" s="22">
        <f>Target_AM[[#This Row],[PROPORSI]]*VLOOKUP(Target_AM[[#This Row],[NIPNAS]],Target_CC[],COLUMN(CL$2)+9,0)</f>
        <v>6321830</v>
      </c>
      <c r="DA79" s="22">
        <f>Target_AM[[#This Row],[PROPORSI]]*VLOOKUP(Target_AM[[#This Row],[NIPNAS]],Target_CC[],COLUMN(CM$2)+9,0)</f>
        <v>76129338</v>
      </c>
      <c r="DB79" s="22">
        <f>Target_AM[[#This Row],[PROPORSI]]*VLOOKUP(Target_AM[[#This Row],[NIPNAS]],Target_CC[],COLUMN(CN$2)+9,0)</f>
        <v>0</v>
      </c>
      <c r="DC79" s="22">
        <f>Target_AM[[#This Row],[PROPORSI]]*VLOOKUP(Target_AM[[#This Row],[NIPNAS]],Target_CC[],COLUMN(CO$2)+9,0)</f>
        <v>0</v>
      </c>
      <c r="DD79" s="22">
        <f>Target_AM[[#This Row],[PROPORSI]]*VLOOKUP(Target_AM[[#This Row],[NIPNAS]],Target_CC[],COLUMN(CP$2)+9,0)</f>
        <v>12029000</v>
      </c>
      <c r="DE79" s="22">
        <f>Target_AM[[#This Row],[PROPORSI]]*VLOOKUP(Target_AM[[#This Row],[NIPNAS]],Target_CC[],COLUMN(CQ$2)+9,0)</f>
        <v>0</v>
      </c>
      <c r="DF79" s="22">
        <f>Target_AM[[#This Row],[PROPORSI]]*VLOOKUP(Target_AM[[#This Row],[NIPNAS]],Target_CC[],COLUMN(CR$2)+9,0)</f>
        <v>0</v>
      </c>
      <c r="DG79" s="22">
        <f>Target_AM[[#This Row],[PROPORSI]]*VLOOKUP(Target_AM[[#This Row],[NIPNAS]],Target_CC[],COLUMN(CS$2)+9,0)</f>
        <v>0</v>
      </c>
      <c r="DH79" s="22">
        <f>Target_AM[[#This Row],[PROPORSI]]*VLOOKUP(Target_AM[[#This Row],[NIPNAS]],Target_CC[],COLUMN(CT$2)+9,0)</f>
        <v>0</v>
      </c>
      <c r="DI79" s="22">
        <f>Target_AM[[#This Row],[PROPORSI]]*VLOOKUP(Target_AM[[#This Row],[NIPNAS]],Target_CC[],COLUMN(CU$2)+9,0)</f>
        <v>0</v>
      </c>
      <c r="DJ79" s="22">
        <f>Target_AM[[#This Row],[PROPORSI]]*VLOOKUP(Target_AM[[#This Row],[NIPNAS]],Target_CC[],COLUMN(CV$2)+9,0)</f>
        <v>0</v>
      </c>
      <c r="DK79" s="22">
        <f>Target_AM[[#This Row],[PROPORSI]]*VLOOKUP(Target_AM[[#This Row],[NIPNAS]],Target_CC[],COLUMN(CW$2)+9,0)</f>
        <v>0</v>
      </c>
      <c r="DL79" s="22">
        <f>Target_AM[[#This Row],[PROPORSI]]*VLOOKUP(Target_AM[[#This Row],[NIPNAS]],Target_CC[],COLUMN(CX$2)+9,0)</f>
        <v>0</v>
      </c>
      <c r="DM79" s="22">
        <f>Target_AM[[#This Row],[PROPORSI]]*VLOOKUP(Target_AM[[#This Row],[NIPNAS]],Target_CC[],COLUMN(CY$2)+9,0)</f>
        <v>0</v>
      </c>
      <c r="DN79" s="22">
        <f>Target_AM[[#This Row],[PROPORSI]]*VLOOKUP(Target_AM[[#This Row],[NIPNAS]],Target_CC[],COLUMN(CZ$2)+9,0)</f>
        <v>12029000</v>
      </c>
      <c r="DO79" s="22">
        <f>Target_AM[[#This Row],[PROPORSI]]*VLOOKUP(Target_AM[[#This Row],[NIPNAS]],Target_CC[],COLUMN(DA$2)+9,0)</f>
        <v>0</v>
      </c>
      <c r="DP79" s="22">
        <f>Target_AM[[#This Row],[PROPORSI]]*VLOOKUP(Target_AM[[#This Row],[NIPNAS]],Target_CC[],COLUMN(DB$2)+9,0)</f>
        <v>0</v>
      </c>
      <c r="DQ79" s="22">
        <f>Target_AM[[#This Row],[PROPORSI]]*VLOOKUP(Target_AM[[#This Row],[NIPNAS]],Target_CC[],COLUMN(DC$2)+9,0)</f>
        <v>0</v>
      </c>
      <c r="DR79" s="22">
        <f>Target_AM[[#This Row],[PROPORSI]]*VLOOKUP(Target_AM[[#This Row],[NIPNAS]],Target_CC[],COLUMN(DD$2)+9,0)</f>
        <v>0</v>
      </c>
      <c r="DS79" s="22">
        <f>Target_AM[[#This Row],[PROPORSI]]*VLOOKUP(Target_AM[[#This Row],[NIPNAS]],Target_CC[],COLUMN(DE$2)+9,0)</f>
        <v>0</v>
      </c>
      <c r="DT79" s="22">
        <f>Target_AM[[#This Row],[PROPORSI]]*VLOOKUP(Target_AM[[#This Row],[NIPNAS]],Target_CC[],COLUMN(DF$2)+9,0)</f>
        <v>0</v>
      </c>
      <c r="DU79" s="22">
        <f>Target_AM[[#This Row],[PROPORSI]]*VLOOKUP(Target_AM[[#This Row],[NIPNAS]],Target_CC[],COLUMN(DG$2)+9,0)</f>
        <v>0</v>
      </c>
      <c r="DV79" s="22">
        <f>Target_AM[[#This Row],[PROPORSI]]*VLOOKUP(Target_AM[[#This Row],[NIPNAS]],Target_CC[],COLUMN(DH$2)+9,0)</f>
        <v>0</v>
      </c>
      <c r="DW79" s="22">
        <f>Target_AM[[#This Row],[PROPORSI]]*VLOOKUP(Target_AM[[#This Row],[NIPNAS]],Target_CC[],COLUMN(DI$2)+9,0)</f>
        <v>0</v>
      </c>
      <c r="DX79" s="22">
        <f>Target_AM[[#This Row],[PROPORSI]]*VLOOKUP(Target_AM[[#This Row],[NIPNAS]],Target_CC[],COLUMN(DJ$2)+9,0)</f>
        <v>0</v>
      </c>
      <c r="DY79" s="22">
        <f>Target_AM[[#This Row],[PROPORSI]]*VLOOKUP(Target_AM[[#This Row],[NIPNAS]],Target_CC[],COLUMN(DK$2)+9,0)</f>
        <v>0</v>
      </c>
      <c r="DZ79" s="22">
        <f>Target_AM[[#This Row],[PROPORSI]]*VLOOKUP(Target_AM[[#This Row],[NIPNAS]],Target_CC[],COLUMN(DL$2)+9,0)</f>
        <v>0</v>
      </c>
      <c r="EA79" s="22">
        <f>Target_AM[[#This Row],[PROPORSI]]*VLOOKUP(Target_AM[[#This Row],[NIPNAS]],Target_CC[],COLUMN(DM$2)+9,0)</f>
        <v>0</v>
      </c>
    </row>
    <row r="80" spans="2:131" x14ac:dyDescent="0.3">
      <c r="B80">
        <v>404429</v>
      </c>
      <c r="C80" t="s">
        <v>1008</v>
      </c>
      <c r="D80">
        <v>1</v>
      </c>
      <c r="E80" s="8">
        <v>45658</v>
      </c>
      <c r="F80">
        <v>2952910</v>
      </c>
      <c r="G80" t="s">
        <v>947</v>
      </c>
      <c r="J80" t="s">
        <v>888</v>
      </c>
      <c r="K80" t="s">
        <v>25</v>
      </c>
      <c r="L80" t="s">
        <v>159</v>
      </c>
      <c r="M80" t="s">
        <v>18</v>
      </c>
      <c r="N80" s="23">
        <f>Target_AM[[#This Row],[PROPORSI]]*VLOOKUP(Target_AM[[#This Row],[NIPNAS]],Target_CC[],9,0)</f>
        <v>1440618446.9856966</v>
      </c>
      <c r="O80" s="22">
        <f>Target_AM[[#This Row],[PROPORSI]]*VLOOKUP(Target_AM[[#This Row],[NIPNAS]],Target_CC[],COLUMN(A$2)+9,0)</f>
        <v>47221353</v>
      </c>
      <c r="P80" s="22">
        <f>Target_AM[[#This Row],[PROPORSI]]*VLOOKUP(Target_AM[[#This Row],[NIPNAS]],Target_CC[],COLUMN(B$2)+9,0)</f>
        <v>86623174</v>
      </c>
      <c r="Q80" s="22">
        <f>Target_AM[[#This Row],[PROPORSI]]*VLOOKUP(Target_AM[[#This Row],[NIPNAS]],Target_CC[],COLUMN(C$2)+9,0)</f>
        <v>81387279</v>
      </c>
      <c r="R80" s="22">
        <f>Target_AM[[#This Row],[PROPORSI]]*VLOOKUP(Target_AM[[#This Row],[NIPNAS]],Target_CC[],COLUMN(D$2)+9,0)</f>
        <v>70713543</v>
      </c>
      <c r="S80" s="22">
        <f>Target_AM[[#This Row],[PROPORSI]]*VLOOKUP(Target_AM[[#This Row],[NIPNAS]],Target_CC[],COLUMN(E$2)+9,0)</f>
        <v>71390818</v>
      </c>
      <c r="T80" s="22">
        <f>Target_AM[[#This Row],[PROPORSI]]*VLOOKUP(Target_AM[[#This Row],[NIPNAS]],Target_CC[],COLUMN(F$2)+9,0)</f>
        <v>71707746</v>
      </c>
      <c r="U80" s="22">
        <f>Target_AM[[#This Row],[PROPORSI]]*VLOOKUP(Target_AM[[#This Row],[NIPNAS]],Target_CC[],COLUMN(G$2)+9,0)</f>
        <v>79006485</v>
      </c>
      <c r="V80" s="22">
        <f>Target_AM[[#This Row],[PROPORSI]]*VLOOKUP(Target_AM[[#This Row],[NIPNAS]],Target_CC[],COLUMN(H$2)+9,0)</f>
        <v>78271255</v>
      </c>
      <c r="W80" s="22">
        <f>Target_AM[[#This Row],[PROPORSI]]*VLOOKUP(Target_AM[[#This Row],[NIPNAS]],Target_CC[],COLUMN(I$2)+9,0)</f>
        <v>78247581</v>
      </c>
      <c r="X80" s="22">
        <f>Target_AM[[#This Row],[PROPORSI]]*VLOOKUP(Target_AM[[#This Row],[NIPNAS]],Target_CC[],COLUMN(J$2)+9,0)</f>
        <v>78885620</v>
      </c>
      <c r="Y80" s="22">
        <f>Target_AM[[#This Row],[PROPORSI]]*VLOOKUP(Target_AM[[#This Row],[NIPNAS]],Target_CC[],COLUMN(K$2)+9,0)</f>
        <v>77869643</v>
      </c>
      <c r="Z80" s="22">
        <f>Target_AM[[#This Row],[PROPORSI]]*VLOOKUP(Target_AM[[#This Row],[NIPNAS]],Target_CC[],COLUMN(L$2)+9,0)</f>
        <v>77868817</v>
      </c>
      <c r="AA80" s="22">
        <f>Target_AM[[#This Row],[PROPORSI]]*VLOOKUP(Target_AM[[#This Row],[NIPNAS]],Target_CC[],COLUMN(M$2)+9,0)</f>
        <v>899193314</v>
      </c>
      <c r="AB80" s="22">
        <f>Target_AM[[#This Row],[PROPORSI]]*VLOOKUP(Target_AM[[#This Row],[NIPNAS]],Target_CC[],COLUMN(N$2)+9,0)</f>
        <v>2590553</v>
      </c>
      <c r="AC80" s="22">
        <f>Target_AM[[#This Row],[PROPORSI]]*VLOOKUP(Target_AM[[#This Row],[NIPNAS]],Target_CC[],COLUMN(O$2)+9,0)</f>
        <v>4752127</v>
      </c>
      <c r="AD80" s="22">
        <f>Target_AM[[#This Row],[PROPORSI]]*VLOOKUP(Target_AM[[#This Row],[NIPNAS]],Target_CC[],COLUMN(P$2)+9,0)</f>
        <v>4464887</v>
      </c>
      <c r="AE80" s="22">
        <f>Target_AM[[#This Row],[PROPORSI]]*VLOOKUP(Target_AM[[#This Row],[NIPNAS]],Target_CC[],COLUMN(Q$2)+9,0)</f>
        <v>3879329</v>
      </c>
      <c r="AF80" s="22">
        <f>Target_AM[[#This Row],[PROPORSI]]*VLOOKUP(Target_AM[[#This Row],[NIPNAS]],Target_CC[],COLUMN(R$2)+9,0)</f>
        <v>3916484</v>
      </c>
      <c r="AG80" s="22">
        <f>Target_AM[[#This Row],[PROPORSI]]*VLOOKUP(Target_AM[[#This Row],[NIPNAS]],Target_CC[],COLUMN(S$2)+9,0)</f>
        <v>3933870</v>
      </c>
      <c r="AH80" s="22">
        <f>Target_AM[[#This Row],[PROPORSI]]*VLOOKUP(Target_AM[[#This Row],[NIPNAS]],Target_CC[],COLUMN(T$2)+9,0)</f>
        <v>4334278</v>
      </c>
      <c r="AI80" s="22">
        <f>Target_AM[[#This Row],[PROPORSI]]*VLOOKUP(Target_AM[[#This Row],[NIPNAS]],Target_CC[],COLUMN(U$2)+9,0)</f>
        <v>4293943</v>
      </c>
      <c r="AJ80" s="22">
        <f>Target_AM[[#This Row],[PROPORSI]]*VLOOKUP(Target_AM[[#This Row],[NIPNAS]],Target_CC[],COLUMN(V$2)+9,0)</f>
        <v>4292644</v>
      </c>
      <c r="AK80" s="22">
        <f>Target_AM[[#This Row],[PROPORSI]]*VLOOKUP(Target_AM[[#This Row],[NIPNAS]],Target_CC[],COLUMN(W$2)+9,0)</f>
        <v>4327647</v>
      </c>
      <c r="AL80" s="22">
        <f>Target_AM[[#This Row],[PROPORSI]]*VLOOKUP(Target_AM[[#This Row],[NIPNAS]],Target_CC[],COLUMN(X$2)+9,0)</f>
        <v>4271911</v>
      </c>
      <c r="AM80" s="22">
        <f>Target_AM[[#This Row],[PROPORSI]]*VLOOKUP(Target_AM[[#This Row],[NIPNAS]],Target_CC[],COLUMN(Y$2)+9,0)</f>
        <v>4271865</v>
      </c>
      <c r="AN80" s="22">
        <f>Target_AM[[#This Row],[PROPORSI]]*VLOOKUP(Target_AM[[#This Row],[NIPNAS]],Target_CC[],COLUMN(Z$2)+9,0)</f>
        <v>49329538</v>
      </c>
      <c r="AO80" s="22">
        <f>Target_AM[[#This Row],[PROPORSI]]*VLOOKUP(Target_AM[[#This Row],[NIPNAS]],Target_CC[],COLUMN(AA$2)+9,0)</f>
        <v>49811906</v>
      </c>
      <c r="AP80" s="22">
        <f>Target_AM[[#This Row],[PROPORSI]]*VLOOKUP(Target_AM[[#This Row],[NIPNAS]],Target_CC[],COLUMN(AB$2)+9,0)</f>
        <v>91375301</v>
      </c>
      <c r="AQ80" s="22">
        <f>Target_AM[[#This Row],[PROPORSI]]*VLOOKUP(Target_AM[[#This Row],[NIPNAS]],Target_CC[],COLUMN(AC$2)+9,0)</f>
        <v>85852166</v>
      </c>
      <c r="AR80" s="22">
        <f>Target_AM[[#This Row],[PROPORSI]]*VLOOKUP(Target_AM[[#This Row],[NIPNAS]],Target_CC[],COLUMN(AD$2)+9,0)</f>
        <v>74592872</v>
      </c>
      <c r="AS80" s="22">
        <f>Target_AM[[#This Row],[PROPORSI]]*VLOOKUP(Target_AM[[#This Row],[NIPNAS]],Target_CC[],COLUMN(AE$2)+9,0)</f>
        <v>75307302</v>
      </c>
      <c r="AT80" s="22">
        <f>Target_AM[[#This Row],[PROPORSI]]*VLOOKUP(Target_AM[[#This Row],[NIPNAS]],Target_CC[],COLUMN(AF$2)+9,0)</f>
        <v>75641616</v>
      </c>
      <c r="AU80" s="22">
        <f>Target_AM[[#This Row],[PROPORSI]]*VLOOKUP(Target_AM[[#This Row],[NIPNAS]],Target_CC[],COLUMN(AG$2)+9,0)</f>
        <v>83340763</v>
      </c>
      <c r="AV80" s="22">
        <f>Target_AM[[#This Row],[PROPORSI]]*VLOOKUP(Target_AM[[#This Row],[NIPNAS]],Target_CC[],COLUMN(AH$2)+9,0)</f>
        <v>82565198</v>
      </c>
      <c r="AW80" s="22">
        <f>Target_AM[[#This Row],[PROPORSI]]*VLOOKUP(Target_AM[[#This Row],[NIPNAS]],Target_CC[],COLUMN(AI$2)+9,0)</f>
        <v>82540225</v>
      </c>
      <c r="AX80" s="22">
        <f>Target_AM[[#This Row],[PROPORSI]]*VLOOKUP(Target_AM[[#This Row],[NIPNAS]],Target_CC[],COLUMN(AJ$2)+9,0)</f>
        <v>83213267</v>
      </c>
      <c r="AY80" s="22">
        <f>Target_AM[[#This Row],[PROPORSI]]*VLOOKUP(Target_AM[[#This Row],[NIPNAS]],Target_CC[],COLUMN(AK$2)+9,0)</f>
        <v>82141554</v>
      </c>
      <c r="AZ80" s="22">
        <f>Target_AM[[#This Row],[PROPORSI]]*VLOOKUP(Target_AM[[#This Row],[NIPNAS]],Target_CC[],COLUMN(AL$2)+9,0)</f>
        <v>82140682</v>
      </c>
      <c r="BA80" s="22">
        <f>Target_AM[[#This Row],[PROPORSI]]*VLOOKUP(Target_AM[[#This Row],[NIPNAS]],Target_CC[],COLUMN(AM$2)+9,0)</f>
        <v>948522852</v>
      </c>
      <c r="BB80" s="22">
        <f>Target_AM[[#This Row],[PROPORSI]]*VLOOKUP(Target_AM[[#This Row],[NIPNAS]],Target_CC[],COLUMN(AN$2)+9,0)</f>
        <v>796863</v>
      </c>
      <c r="BC80" s="22">
        <f>Target_AM[[#This Row],[PROPORSI]]*VLOOKUP(Target_AM[[#This Row],[NIPNAS]],Target_CC[],COLUMN(AO$2)+9,0)</f>
        <v>800270</v>
      </c>
      <c r="BD80" s="22">
        <f>Target_AM[[#This Row],[PROPORSI]]*VLOOKUP(Target_AM[[#This Row],[NIPNAS]],Target_CC[],COLUMN(AP$2)+9,0)</f>
        <v>796384</v>
      </c>
      <c r="BE80" s="22">
        <f>Target_AM[[#This Row],[PROPORSI]]*VLOOKUP(Target_AM[[#This Row],[NIPNAS]],Target_CC[],COLUMN(AQ$2)+9,0)</f>
        <v>786373</v>
      </c>
      <c r="BF80" s="22">
        <f>Target_AM[[#This Row],[PROPORSI]]*VLOOKUP(Target_AM[[#This Row],[NIPNAS]],Target_CC[],COLUMN(AR$2)+9,0)</f>
        <v>793936</v>
      </c>
      <c r="BG80" s="22">
        <f>Target_AM[[#This Row],[PROPORSI]]*VLOOKUP(Target_AM[[#This Row],[NIPNAS]],Target_CC[],COLUMN(AS$2)+9,0)</f>
        <v>797473</v>
      </c>
      <c r="BH80" s="22">
        <f>Target_AM[[#This Row],[PROPORSI]]*VLOOKUP(Target_AM[[#This Row],[NIPNAS]],Target_CC[],COLUMN(AT$2)+9,0)</f>
        <v>878692</v>
      </c>
      <c r="BI80" s="22">
        <f>Target_AM[[#This Row],[PROPORSI]]*VLOOKUP(Target_AM[[#This Row],[NIPNAS]],Target_CC[],COLUMN(AU$2)+9,0)</f>
        <v>870482</v>
      </c>
      <c r="BJ80" s="22">
        <f>Target_AM[[#This Row],[PROPORSI]]*VLOOKUP(Target_AM[[#This Row],[NIPNAS]],Target_CC[],COLUMN(AV$2)+9,0)</f>
        <v>870216</v>
      </c>
      <c r="BK80" s="22">
        <f>Target_AM[[#This Row],[PROPORSI]]*VLOOKUP(Target_AM[[#This Row],[NIPNAS]],Target_CC[],COLUMN(AW$2)+9,0)</f>
        <v>877333</v>
      </c>
      <c r="BL80" s="22">
        <f>Target_AM[[#This Row],[PROPORSI]]*VLOOKUP(Target_AM[[#This Row],[NIPNAS]],Target_CC[],COLUMN(AX$2)+9,0)</f>
        <v>865994</v>
      </c>
      <c r="BM80" s="22">
        <f>Target_AM[[#This Row],[PROPORSI]]*VLOOKUP(Target_AM[[#This Row],[NIPNAS]],Target_CC[],COLUMN(AY$2)+9,0)</f>
        <v>865985</v>
      </c>
      <c r="BN80" s="22">
        <f>Target_AM[[#This Row],[PROPORSI]]*VLOOKUP(Target_AM[[#This Row],[NIPNAS]],Target_CC[],COLUMN(AZ$2)+9,0)</f>
        <v>10000001</v>
      </c>
      <c r="BO80" s="22">
        <f>Target_AM[[#This Row],[PROPORSI]]*VLOOKUP(Target_AM[[#This Row],[NIPNAS]],Target_CC[],COLUMN(BA$2)+9,0)</f>
        <v>75725833</v>
      </c>
      <c r="BP80" s="22">
        <f>Target_AM[[#This Row],[PROPORSI]]*VLOOKUP(Target_AM[[#This Row],[NIPNAS]],Target_CC[],COLUMN(BB$2)+9,0)</f>
        <v>88853028</v>
      </c>
      <c r="BQ80" s="22">
        <f>Target_AM[[#This Row],[PROPORSI]]*VLOOKUP(Target_AM[[#This Row],[NIPNAS]],Target_CC[],COLUMN(BC$2)+9,0)</f>
        <v>-42144895</v>
      </c>
      <c r="BR80" s="22">
        <f>Target_AM[[#This Row],[PROPORSI]]*VLOOKUP(Target_AM[[#This Row],[NIPNAS]],Target_CC[],COLUMN(BD$2)+9,0)</f>
        <v>62737349</v>
      </c>
      <c r="BS80" s="22">
        <f>Target_AM[[#This Row],[PROPORSI]]*VLOOKUP(Target_AM[[#This Row],[NIPNAS]],Target_CC[],COLUMN(BE$2)+9,0)</f>
        <v>62737349</v>
      </c>
      <c r="BT80" s="22">
        <f>Target_AM[[#This Row],[PROPORSI]]*VLOOKUP(Target_AM[[#This Row],[NIPNAS]],Target_CC[],COLUMN(BF$2)+9,0)</f>
        <v>62737349</v>
      </c>
      <c r="BU80" s="22">
        <f>Target_AM[[#This Row],[PROPORSI]]*VLOOKUP(Target_AM[[#This Row],[NIPNAS]],Target_CC[],COLUMN(BG$2)+9,0)</f>
        <v>62737349</v>
      </c>
      <c r="BV80" s="22">
        <f>Target_AM[[#This Row],[PROPORSI]]*VLOOKUP(Target_AM[[#This Row],[NIPNAS]],Target_CC[],COLUMN(BH$2)+9,0)</f>
        <v>62737349</v>
      </c>
      <c r="BW80" s="22">
        <f>Target_AM[[#This Row],[PROPORSI]]*VLOOKUP(Target_AM[[#This Row],[NIPNAS]],Target_CC[],COLUMN(BI$2)+9,0)</f>
        <v>62737349</v>
      </c>
      <c r="BX80" s="22">
        <f>Target_AM[[#This Row],[PROPORSI]]*VLOOKUP(Target_AM[[#This Row],[NIPNAS]],Target_CC[],COLUMN(BJ$2)+9,0)</f>
        <v>62737349</v>
      </c>
      <c r="BY80" s="22">
        <f>Target_AM[[#This Row],[PROPORSI]]*VLOOKUP(Target_AM[[#This Row],[NIPNAS]],Target_CC[],COLUMN(BK$2)+9,0)</f>
        <v>62737349</v>
      </c>
      <c r="BZ80" s="22">
        <f>Target_AM[[#This Row],[PROPORSI]]*VLOOKUP(Target_AM[[#This Row],[NIPNAS]],Target_CC[],COLUMN(BL$2)+9,0)</f>
        <v>62737349</v>
      </c>
      <c r="CA80" s="22">
        <f>Target_AM[[#This Row],[PROPORSI]]*VLOOKUP(Target_AM[[#This Row],[NIPNAS]],Target_CC[],COLUMN(BM$2)+9,0)</f>
        <v>687070107</v>
      </c>
      <c r="CB80" s="22">
        <f>Target_AM[[#This Row],[PROPORSI]]*VLOOKUP(Target_AM[[#This Row],[NIPNAS]],Target_CC[],COLUMN(BN$2)+9,0)</f>
        <v>67065000</v>
      </c>
      <c r="CC80" s="22">
        <f>Target_AM[[#This Row],[PROPORSI]]*VLOOKUP(Target_AM[[#This Row],[NIPNAS]],Target_CC[],COLUMN(BO$2)+9,0)</f>
        <v>82310396</v>
      </c>
      <c r="CD80" s="22">
        <f>Target_AM[[#This Row],[PROPORSI]]*VLOOKUP(Target_AM[[#This Row],[NIPNAS]],Target_CC[],COLUMN(BP$2)+9,0)</f>
        <v>58785000</v>
      </c>
      <c r="CE80" s="22">
        <f>Target_AM[[#This Row],[PROPORSI]]*VLOOKUP(Target_AM[[#This Row],[NIPNAS]],Target_CC[],COLUMN(BQ$2)+9,0)</f>
        <v>55845750</v>
      </c>
      <c r="CF80" s="22">
        <f>Target_AM[[#This Row],[PROPORSI]]*VLOOKUP(Target_AM[[#This Row],[NIPNAS]],Target_CC[],COLUMN(BR$2)+9,0)</f>
        <v>55845750</v>
      </c>
      <c r="CG80" s="22">
        <f>Target_AM[[#This Row],[PROPORSI]]*VLOOKUP(Target_AM[[#This Row],[NIPNAS]],Target_CC[],COLUMN(BS$2)+9,0)</f>
        <v>55845750</v>
      </c>
      <c r="CH80" s="22">
        <f>Target_AM[[#This Row],[PROPORSI]]*VLOOKUP(Target_AM[[#This Row],[NIPNAS]],Target_CC[],COLUMN(BT$2)+9,0)</f>
        <v>55845750</v>
      </c>
      <c r="CI80" s="22">
        <f>Target_AM[[#This Row],[PROPORSI]]*VLOOKUP(Target_AM[[#This Row],[NIPNAS]],Target_CC[],COLUMN(BU$2)+9,0)</f>
        <v>55845750</v>
      </c>
      <c r="CJ80" s="22">
        <f>Target_AM[[#This Row],[PROPORSI]]*VLOOKUP(Target_AM[[#This Row],[NIPNAS]],Target_CC[],COLUMN(BV$2)+9,0)</f>
        <v>55845750</v>
      </c>
      <c r="CK80" s="22">
        <f>Target_AM[[#This Row],[PROPORSI]]*VLOOKUP(Target_AM[[#This Row],[NIPNAS]],Target_CC[],COLUMN(BW$2)+9,0)</f>
        <v>55845750</v>
      </c>
      <c r="CL80" s="22">
        <f>Target_AM[[#This Row],[PROPORSI]]*VLOOKUP(Target_AM[[#This Row],[NIPNAS]],Target_CC[],COLUMN(BX$2)+9,0)</f>
        <v>55845750</v>
      </c>
      <c r="CM80" s="22">
        <f>Target_AM[[#This Row],[PROPORSI]]*VLOOKUP(Target_AM[[#This Row],[NIPNAS]],Target_CC[],COLUMN(BY$2)+9,0)</f>
        <v>55845750</v>
      </c>
      <c r="CN80" s="22">
        <f>Target_AM[[#This Row],[PROPORSI]]*VLOOKUP(Target_AM[[#This Row],[NIPNAS]],Target_CC[],COLUMN(BZ$2)+9,0)</f>
        <v>710772146</v>
      </c>
      <c r="CO80" s="22">
        <f>Target_AM[[#This Row],[PROPORSI]]*VLOOKUP(Target_AM[[#This Row],[NIPNAS]],Target_CC[],COLUMN(CA$2)+9,0)</f>
        <v>8425922</v>
      </c>
      <c r="CP80" s="22">
        <f>Target_AM[[#This Row],[PROPORSI]]*VLOOKUP(Target_AM[[#This Row],[NIPNAS]],Target_CC[],COLUMN(CB$2)+9,0)</f>
        <v>6747114</v>
      </c>
      <c r="CQ80" s="22">
        <f>Target_AM[[#This Row],[PROPORSI]]*VLOOKUP(Target_AM[[#This Row],[NIPNAS]],Target_CC[],COLUMN(CC$2)+9,0)</f>
        <v>6891599</v>
      </c>
      <c r="CR80" s="22">
        <f>Target_AM[[#This Row],[PROPORSI]]*VLOOKUP(Target_AM[[#This Row],[NIPNAS]],Target_CC[],COLUMN(CD$2)+9,0)</f>
        <v>6891599</v>
      </c>
      <c r="CS80" s="22">
        <f>Target_AM[[#This Row],[PROPORSI]]*VLOOKUP(Target_AM[[#This Row],[NIPNAS]],Target_CC[],COLUMN(CE$2)+9,0)</f>
        <v>6891599</v>
      </c>
      <c r="CT80" s="22">
        <f>Target_AM[[#This Row],[PROPORSI]]*VLOOKUP(Target_AM[[#This Row],[NIPNAS]],Target_CC[],COLUMN(CF$2)+9,0)</f>
        <v>6891599</v>
      </c>
      <c r="CU80" s="22">
        <f>Target_AM[[#This Row],[PROPORSI]]*VLOOKUP(Target_AM[[#This Row],[NIPNAS]],Target_CC[],COLUMN(CG$2)+9,0)</f>
        <v>6891599</v>
      </c>
      <c r="CV80" s="22">
        <f>Target_AM[[#This Row],[PROPORSI]]*VLOOKUP(Target_AM[[#This Row],[NIPNAS]],Target_CC[],COLUMN(CH$2)+9,0)</f>
        <v>6891599</v>
      </c>
      <c r="CW80" s="22">
        <f>Target_AM[[#This Row],[PROPORSI]]*VLOOKUP(Target_AM[[#This Row],[NIPNAS]],Target_CC[],COLUMN(CI$2)+9,0)</f>
        <v>6891599</v>
      </c>
      <c r="CX80" s="22">
        <f>Target_AM[[#This Row],[PROPORSI]]*VLOOKUP(Target_AM[[#This Row],[NIPNAS]],Target_CC[],COLUMN(CJ$2)+9,0)</f>
        <v>6891599</v>
      </c>
      <c r="CY80" s="22">
        <f>Target_AM[[#This Row],[PROPORSI]]*VLOOKUP(Target_AM[[#This Row],[NIPNAS]],Target_CC[],COLUMN(CK$2)+9,0)</f>
        <v>6891599</v>
      </c>
      <c r="CZ80" s="22">
        <f>Target_AM[[#This Row],[PROPORSI]]*VLOOKUP(Target_AM[[#This Row],[NIPNAS]],Target_CC[],COLUMN(CL$2)+9,0)</f>
        <v>6891599</v>
      </c>
      <c r="DA80" s="22">
        <f>Target_AM[[#This Row],[PROPORSI]]*VLOOKUP(Target_AM[[#This Row],[NIPNAS]],Target_CC[],COLUMN(CM$2)+9,0)</f>
        <v>84089026</v>
      </c>
      <c r="DB80" s="22">
        <f>Target_AM[[#This Row],[PROPORSI]]*VLOOKUP(Target_AM[[#This Row],[NIPNAS]],Target_CC[],COLUMN(CN$2)+9,0)</f>
        <v>0</v>
      </c>
      <c r="DC80" s="22">
        <f>Target_AM[[#This Row],[PROPORSI]]*VLOOKUP(Target_AM[[#This Row],[NIPNAS]],Target_CC[],COLUMN(CO$2)+9,0)</f>
        <v>0</v>
      </c>
      <c r="DD80" s="22">
        <f>Target_AM[[#This Row],[PROPORSI]]*VLOOKUP(Target_AM[[#This Row],[NIPNAS]],Target_CC[],COLUMN(CP$2)+9,0)</f>
        <v>0</v>
      </c>
      <c r="DE80" s="22">
        <f>Target_AM[[#This Row],[PROPORSI]]*VLOOKUP(Target_AM[[#This Row],[NIPNAS]],Target_CC[],COLUMN(CQ$2)+9,0)</f>
        <v>0</v>
      </c>
      <c r="DF80" s="22">
        <f>Target_AM[[#This Row],[PROPORSI]]*VLOOKUP(Target_AM[[#This Row],[NIPNAS]],Target_CC[],COLUMN(CR$2)+9,0)</f>
        <v>0</v>
      </c>
      <c r="DG80" s="22">
        <f>Target_AM[[#This Row],[PROPORSI]]*VLOOKUP(Target_AM[[#This Row],[NIPNAS]],Target_CC[],COLUMN(CS$2)+9,0)</f>
        <v>0</v>
      </c>
      <c r="DH80" s="22">
        <f>Target_AM[[#This Row],[PROPORSI]]*VLOOKUP(Target_AM[[#This Row],[NIPNAS]],Target_CC[],COLUMN(CT$2)+9,0)</f>
        <v>0</v>
      </c>
      <c r="DI80" s="22">
        <f>Target_AM[[#This Row],[PROPORSI]]*VLOOKUP(Target_AM[[#This Row],[NIPNAS]],Target_CC[],COLUMN(CU$2)+9,0)</f>
        <v>0</v>
      </c>
      <c r="DJ80" s="22">
        <f>Target_AM[[#This Row],[PROPORSI]]*VLOOKUP(Target_AM[[#This Row],[NIPNAS]],Target_CC[],COLUMN(CV$2)+9,0)</f>
        <v>0</v>
      </c>
      <c r="DK80" s="22">
        <f>Target_AM[[#This Row],[PROPORSI]]*VLOOKUP(Target_AM[[#This Row],[NIPNAS]],Target_CC[],COLUMN(CW$2)+9,0)</f>
        <v>0</v>
      </c>
      <c r="DL80" s="22">
        <f>Target_AM[[#This Row],[PROPORSI]]*VLOOKUP(Target_AM[[#This Row],[NIPNAS]],Target_CC[],COLUMN(CX$2)+9,0)</f>
        <v>0</v>
      </c>
      <c r="DM80" s="22">
        <f>Target_AM[[#This Row],[PROPORSI]]*VLOOKUP(Target_AM[[#This Row],[NIPNAS]],Target_CC[],COLUMN(CY$2)+9,0)</f>
        <v>0</v>
      </c>
      <c r="DN80" s="22">
        <f>Target_AM[[#This Row],[PROPORSI]]*VLOOKUP(Target_AM[[#This Row],[NIPNAS]],Target_CC[],COLUMN(CZ$2)+9,0)</f>
        <v>0</v>
      </c>
      <c r="DO80" s="22">
        <f>Target_AM[[#This Row],[PROPORSI]]*VLOOKUP(Target_AM[[#This Row],[NIPNAS]],Target_CC[],COLUMN(DA$2)+9,0)</f>
        <v>0</v>
      </c>
      <c r="DP80" s="22">
        <f>Target_AM[[#This Row],[PROPORSI]]*VLOOKUP(Target_AM[[#This Row],[NIPNAS]],Target_CC[],COLUMN(DB$2)+9,0)</f>
        <v>0</v>
      </c>
      <c r="DQ80" s="22">
        <f>Target_AM[[#This Row],[PROPORSI]]*VLOOKUP(Target_AM[[#This Row],[NIPNAS]],Target_CC[],COLUMN(DC$2)+9,0)</f>
        <v>0</v>
      </c>
      <c r="DR80" s="22">
        <f>Target_AM[[#This Row],[PROPORSI]]*VLOOKUP(Target_AM[[#This Row],[NIPNAS]],Target_CC[],COLUMN(DD$2)+9,0)</f>
        <v>0</v>
      </c>
      <c r="DS80" s="22">
        <f>Target_AM[[#This Row],[PROPORSI]]*VLOOKUP(Target_AM[[#This Row],[NIPNAS]],Target_CC[],COLUMN(DE$2)+9,0)</f>
        <v>0</v>
      </c>
      <c r="DT80" s="22">
        <f>Target_AM[[#This Row],[PROPORSI]]*VLOOKUP(Target_AM[[#This Row],[NIPNAS]],Target_CC[],COLUMN(DF$2)+9,0)</f>
        <v>0</v>
      </c>
      <c r="DU80" s="22">
        <f>Target_AM[[#This Row],[PROPORSI]]*VLOOKUP(Target_AM[[#This Row],[NIPNAS]],Target_CC[],COLUMN(DG$2)+9,0)</f>
        <v>0</v>
      </c>
      <c r="DV80" s="22">
        <f>Target_AM[[#This Row],[PROPORSI]]*VLOOKUP(Target_AM[[#This Row],[NIPNAS]],Target_CC[],COLUMN(DH$2)+9,0)</f>
        <v>0</v>
      </c>
      <c r="DW80" s="22">
        <f>Target_AM[[#This Row],[PROPORSI]]*VLOOKUP(Target_AM[[#This Row],[NIPNAS]],Target_CC[],COLUMN(DI$2)+9,0)</f>
        <v>0</v>
      </c>
      <c r="DX80" s="22">
        <f>Target_AM[[#This Row],[PROPORSI]]*VLOOKUP(Target_AM[[#This Row],[NIPNAS]],Target_CC[],COLUMN(DJ$2)+9,0)</f>
        <v>0</v>
      </c>
      <c r="DY80" s="22">
        <f>Target_AM[[#This Row],[PROPORSI]]*VLOOKUP(Target_AM[[#This Row],[NIPNAS]],Target_CC[],COLUMN(DK$2)+9,0)</f>
        <v>0</v>
      </c>
      <c r="DZ80" s="22">
        <f>Target_AM[[#This Row],[PROPORSI]]*VLOOKUP(Target_AM[[#This Row],[NIPNAS]],Target_CC[],COLUMN(DL$2)+9,0)</f>
        <v>0</v>
      </c>
      <c r="EA80" s="22">
        <f>Target_AM[[#This Row],[PROPORSI]]*VLOOKUP(Target_AM[[#This Row],[NIPNAS]],Target_CC[],COLUMN(DM$2)+9,0)</f>
        <v>0</v>
      </c>
    </row>
    <row r="81" spans="2:131" x14ac:dyDescent="0.3">
      <c r="B81">
        <v>850099</v>
      </c>
      <c r="C81" t="s">
        <v>1038</v>
      </c>
      <c r="D81">
        <v>0.5</v>
      </c>
      <c r="E81" s="8">
        <v>45658</v>
      </c>
      <c r="F81">
        <v>2000035</v>
      </c>
      <c r="G81" t="s">
        <v>901</v>
      </c>
      <c r="J81" t="s">
        <v>875</v>
      </c>
      <c r="K81" t="s">
        <v>25</v>
      </c>
      <c r="L81" t="s">
        <v>159</v>
      </c>
      <c r="M81" t="s">
        <v>18</v>
      </c>
      <c r="N81" s="23">
        <f>Target_AM[[#This Row],[PROPORSI]]*VLOOKUP(Target_AM[[#This Row],[NIPNAS]],Target_CC[],9,0)</f>
        <v>121243739</v>
      </c>
      <c r="O81" s="22">
        <f>Target_AM[[#This Row],[PROPORSI]]*VLOOKUP(Target_AM[[#This Row],[NIPNAS]],Target_CC[],COLUMN(A$2)+9,0)</f>
        <v>66233.086956521729</v>
      </c>
      <c r="P81" s="22">
        <f>Target_AM[[#This Row],[PROPORSI]]*VLOOKUP(Target_AM[[#This Row],[NIPNAS]],Target_CC[],COLUMN(B$2)+9,0)</f>
        <v>63079.130434782601</v>
      </c>
      <c r="Q81" s="22">
        <f>Target_AM[[#This Row],[PROPORSI]]*VLOOKUP(Target_AM[[#This Row],[NIPNAS]],Target_CC[],COLUMN(C$2)+9,0)</f>
        <v>63079.130434782601</v>
      </c>
      <c r="R81" s="22">
        <f>Target_AM[[#This Row],[PROPORSI]]*VLOOKUP(Target_AM[[#This Row],[NIPNAS]],Target_CC[],COLUMN(D$2)+9,0)</f>
        <v>63079.130434782601</v>
      </c>
      <c r="S81" s="22">
        <f>Target_AM[[#This Row],[PROPORSI]]*VLOOKUP(Target_AM[[#This Row],[NIPNAS]],Target_CC[],COLUMN(E$2)+9,0)</f>
        <v>59925.173913043487</v>
      </c>
      <c r="T81" s="22">
        <f>Target_AM[[#This Row],[PROPORSI]]*VLOOKUP(Target_AM[[#This Row],[NIPNAS]],Target_CC[],COLUMN(F$2)+9,0)</f>
        <v>63079.130434782601</v>
      </c>
      <c r="U81" s="22">
        <f>Target_AM[[#This Row],[PROPORSI]]*VLOOKUP(Target_AM[[#This Row],[NIPNAS]],Target_CC[],COLUMN(G$2)+9,0)</f>
        <v>72541</v>
      </c>
      <c r="V81" s="22">
        <f>Target_AM[[#This Row],[PROPORSI]]*VLOOKUP(Target_AM[[#This Row],[NIPNAS]],Target_CC[],COLUMN(H$2)+9,0)</f>
        <v>66233.086956521729</v>
      </c>
      <c r="W81" s="22">
        <f>Target_AM[[#This Row],[PROPORSI]]*VLOOKUP(Target_AM[[#This Row],[NIPNAS]],Target_CC[],COLUMN(I$2)+9,0)</f>
        <v>66233.086956521729</v>
      </c>
      <c r="X81" s="22">
        <f>Target_AM[[#This Row],[PROPORSI]]*VLOOKUP(Target_AM[[#This Row],[NIPNAS]],Target_CC[],COLUMN(J$2)+9,0)</f>
        <v>72541</v>
      </c>
      <c r="Y81" s="22">
        <f>Target_AM[[#This Row],[PROPORSI]]*VLOOKUP(Target_AM[[#This Row],[NIPNAS]],Target_CC[],COLUMN(K$2)+9,0)</f>
        <v>63079.130434782601</v>
      </c>
      <c r="Z81" s="22">
        <f>Target_AM[[#This Row],[PROPORSI]]*VLOOKUP(Target_AM[[#This Row],[NIPNAS]],Target_CC[],COLUMN(L$2)+9,0)</f>
        <v>69387.043478260865</v>
      </c>
      <c r="AA81" s="22">
        <f>Target_AM[[#This Row],[PROPORSI]]*VLOOKUP(Target_AM[[#This Row],[NIPNAS]],Target_CC[],COLUMN(M$2)+9,0)</f>
        <v>788489.13043478248</v>
      </c>
      <c r="AB81" s="22">
        <f>Target_AM[[#This Row],[PROPORSI]]*VLOOKUP(Target_AM[[#This Row],[NIPNAS]],Target_CC[],COLUMN(N$2)+9,0)</f>
        <v>4199154.3123715129</v>
      </c>
      <c r="AC81" s="22">
        <f>Target_AM[[#This Row],[PROPORSI]]*VLOOKUP(Target_AM[[#This Row],[NIPNAS]],Target_CC[],COLUMN(O$2)+9,0)</f>
        <v>27871976.543954585</v>
      </c>
      <c r="AD81" s="22">
        <f>Target_AM[[#This Row],[PROPORSI]]*VLOOKUP(Target_AM[[#This Row],[NIPNAS]],Target_CC[],COLUMN(P$2)+9,0)</f>
        <v>24729935.621123172</v>
      </c>
      <c r="AE81" s="22">
        <f>Target_AM[[#This Row],[PROPORSI]]*VLOOKUP(Target_AM[[#This Row],[NIPNAS]],Target_CC[],COLUMN(Q$2)+9,0)</f>
        <v>18324665.609182678</v>
      </c>
      <c r="AF81" s="22">
        <f>Target_AM[[#This Row],[PROPORSI]]*VLOOKUP(Target_AM[[#This Row],[NIPNAS]],Target_CC[],COLUMN(R$2)+9,0)</f>
        <v>18759030.128877424</v>
      </c>
      <c r="AG81" s="22">
        <f>Target_AM[[#This Row],[PROPORSI]]*VLOOKUP(Target_AM[[#This Row],[NIPNAS]],Target_CC[],COLUMN(S$2)+9,0)</f>
        <v>18921283.495658807</v>
      </c>
      <c r="AH81" s="22">
        <f>Target_AM[[#This Row],[PROPORSI]]*VLOOKUP(Target_AM[[#This Row],[NIPNAS]],Target_CC[],COLUMN(T$2)+9,0)</f>
        <v>23217426.383700259</v>
      </c>
      <c r="AI81" s="22">
        <f>Target_AM[[#This Row],[PROPORSI]]*VLOOKUP(Target_AM[[#This Row],[NIPNAS]],Target_CC[],COLUMN(U$2)+9,0)</f>
        <v>22832086.260393698</v>
      </c>
      <c r="AJ81" s="22">
        <f>Target_AM[[#This Row],[PROPORSI]]*VLOOKUP(Target_AM[[#This Row],[NIPNAS]],Target_CC[],COLUMN(V$2)+9,0)</f>
        <v>22817880.054369111</v>
      </c>
      <c r="AK81" s="22">
        <f>Target_AM[[#This Row],[PROPORSI]]*VLOOKUP(Target_AM[[#This Row],[NIPNAS]],Target_CC[],COLUMN(W$2)+9,0)</f>
        <v>23144896.16227749</v>
      </c>
      <c r="AL81" s="22">
        <f>Target_AM[[#This Row],[PROPORSI]]*VLOOKUP(Target_AM[[#This Row],[NIPNAS]],Target_CC[],COLUMN(X$2)+9,0)</f>
        <v>22619015.095076192</v>
      </c>
      <c r="AM81" s="22">
        <f>Target_AM[[#This Row],[PROPORSI]]*VLOOKUP(Target_AM[[#This Row],[NIPNAS]],Target_CC[],COLUMN(Y$2)+9,0)</f>
        <v>22562650.333015077</v>
      </c>
      <c r="AN81" s="22">
        <f>Target_AM[[#This Row],[PROPORSI]]*VLOOKUP(Target_AM[[#This Row],[NIPNAS]],Target_CC[],COLUMN(Z$2)+9,0)</f>
        <v>250000000.00000006</v>
      </c>
      <c r="AO81" s="22">
        <f>Target_AM[[#This Row],[PROPORSI]]*VLOOKUP(Target_AM[[#This Row],[NIPNAS]],Target_CC[],COLUMN(AA$2)+9,0)</f>
        <v>4265387.3993280344</v>
      </c>
      <c r="AP81" s="22">
        <f>Target_AM[[#This Row],[PROPORSI]]*VLOOKUP(Target_AM[[#This Row],[NIPNAS]],Target_CC[],COLUMN(AB$2)+9,0)</f>
        <v>27935055.674389366</v>
      </c>
      <c r="AQ81" s="22">
        <f>Target_AM[[#This Row],[PROPORSI]]*VLOOKUP(Target_AM[[#This Row],[NIPNAS]],Target_CC[],COLUMN(AC$2)+9,0)</f>
        <v>24793014.751557954</v>
      </c>
      <c r="AR81" s="22">
        <f>Target_AM[[#This Row],[PROPORSI]]*VLOOKUP(Target_AM[[#This Row],[NIPNAS]],Target_CC[],COLUMN(AD$2)+9,0)</f>
        <v>18387744.739617459</v>
      </c>
      <c r="AS81" s="22">
        <f>Target_AM[[#This Row],[PROPORSI]]*VLOOKUP(Target_AM[[#This Row],[NIPNAS]],Target_CC[],COLUMN(AE$2)+9,0)</f>
        <v>18818955.302790467</v>
      </c>
      <c r="AT81" s="22">
        <f>Target_AM[[#This Row],[PROPORSI]]*VLOOKUP(Target_AM[[#This Row],[NIPNAS]],Target_CC[],COLUMN(AF$2)+9,0)</f>
        <v>18984362.626093589</v>
      </c>
      <c r="AU81" s="22">
        <f>Target_AM[[#This Row],[PROPORSI]]*VLOOKUP(Target_AM[[#This Row],[NIPNAS]],Target_CC[],COLUMN(AG$2)+9,0)</f>
        <v>23289967.383700259</v>
      </c>
      <c r="AV81" s="22">
        <f>Target_AM[[#This Row],[PROPORSI]]*VLOOKUP(Target_AM[[#This Row],[NIPNAS]],Target_CC[],COLUMN(AH$2)+9,0)</f>
        <v>22898319.347350221</v>
      </c>
      <c r="AW81" s="22">
        <f>Target_AM[[#This Row],[PROPORSI]]*VLOOKUP(Target_AM[[#This Row],[NIPNAS]],Target_CC[],COLUMN(AI$2)+9,0)</f>
        <v>22884113.141325634</v>
      </c>
      <c r="AX81" s="22">
        <f>Target_AM[[#This Row],[PROPORSI]]*VLOOKUP(Target_AM[[#This Row],[NIPNAS]],Target_CC[],COLUMN(AJ$2)+9,0)</f>
        <v>23217437.16227749</v>
      </c>
      <c r="AY81" s="22">
        <f>Target_AM[[#This Row],[PROPORSI]]*VLOOKUP(Target_AM[[#This Row],[NIPNAS]],Target_CC[],COLUMN(AK$2)+9,0)</f>
        <v>22682094.225510973</v>
      </c>
      <c r="AZ81" s="22">
        <f>Target_AM[[#This Row],[PROPORSI]]*VLOOKUP(Target_AM[[#This Row],[NIPNAS]],Target_CC[],COLUMN(AL$2)+9,0)</f>
        <v>22632037.376493338</v>
      </c>
      <c r="BA81" s="22">
        <f>Target_AM[[#This Row],[PROPORSI]]*VLOOKUP(Target_AM[[#This Row],[NIPNAS]],Target_CC[],COLUMN(AM$2)+9,0)</f>
        <v>250788489.13043475</v>
      </c>
      <c r="BB81" s="22">
        <f>Target_AM[[#This Row],[PROPORSI]]*VLOOKUP(Target_AM[[#This Row],[NIPNAS]],Target_CC[],COLUMN(AN$2)+9,0)</f>
        <v>199215827.05241925</v>
      </c>
      <c r="BC81" s="22">
        <f>Target_AM[[#This Row],[PROPORSI]]*VLOOKUP(Target_AM[[#This Row],[NIPNAS]],Target_CC[],COLUMN(AO$2)+9,0)</f>
        <v>200067414.66366529</v>
      </c>
      <c r="BD81" s="22">
        <f>Target_AM[[#This Row],[PROPORSI]]*VLOOKUP(Target_AM[[#This Row],[NIPNAS]],Target_CC[],COLUMN(AP$2)+9,0)</f>
        <v>199095935.55636609</v>
      </c>
      <c r="BE81" s="22">
        <f>Target_AM[[#This Row],[PROPORSI]]*VLOOKUP(Target_AM[[#This Row],[NIPNAS]],Target_CC[],COLUMN(AQ$2)+9,0)</f>
        <v>196593176.47499916</v>
      </c>
      <c r="BF81" s="22">
        <f>Target_AM[[#This Row],[PROPORSI]]*VLOOKUP(Target_AM[[#This Row],[NIPNAS]],Target_CC[],COLUMN(AR$2)+9,0)</f>
        <v>198483960.39455751</v>
      </c>
      <c r="BG81" s="22">
        <f>Target_AM[[#This Row],[PROPORSI]]*VLOOKUP(Target_AM[[#This Row],[NIPNAS]],Target_CC[],COLUMN(AS$2)+9,0)</f>
        <v>199368297.75935635</v>
      </c>
      <c r="BH81" s="22">
        <f>Target_AM[[#This Row],[PROPORSI]]*VLOOKUP(Target_AM[[#This Row],[NIPNAS]],Target_CC[],COLUMN(AT$2)+9,0)</f>
        <v>219673083.79377046</v>
      </c>
      <c r="BI81" s="22">
        <f>Target_AM[[#This Row],[PROPORSI]]*VLOOKUP(Target_AM[[#This Row],[NIPNAS]],Target_CC[],COLUMN(AU$2)+9,0)</f>
        <v>217620471.73790717</v>
      </c>
      <c r="BJ81" s="22">
        <f>Target_AM[[#This Row],[PROPORSI]]*VLOOKUP(Target_AM[[#This Row],[NIPNAS]],Target_CC[],COLUMN(AV$2)+9,0)</f>
        <v>217553892.12845364</v>
      </c>
      <c r="BK81" s="22">
        <f>Target_AM[[#This Row],[PROPORSI]]*VLOOKUP(Target_AM[[#This Row],[NIPNAS]],Target_CC[],COLUMN(AW$2)+9,0)</f>
        <v>219333159.55167845</v>
      </c>
      <c r="BL81" s="22">
        <f>Target_AM[[#This Row],[PROPORSI]]*VLOOKUP(Target_AM[[#This Row],[NIPNAS]],Target_CC[],COLUMN(AX$2)+9,0)</f>
        <v>216498552.74251372</v>
      </c>
      <c r="BM81" s="22">
        <f>Target_AM[[#This Row],[PROPORSI]]*VLOOKUP(Target_AM[[#This Row],[NIPNAS]],Target_CC[],COLUMN(AY$2)+9,0)</f>
        <v>216496228.14431348</v>
      </c>
      <c r="BN81" s="22">
        <f>Target_AM[[#This Row],[PROPORSI]]*VLOOKUP(Target_AM[[#This Row],[NIPNAS]],Target_CC[],COLUMN(AZ$2)+9,0)</f>
        <v>2500000000.0000005</v>
      </c>
      <c r="BO81" s="22">
        <f>Target_AM[[#This Row],[PROPORSI]]*VLOOKUP(Target_AM[[#This Row],[NIPNAS]],Target_CC[],COLUMN(BA$2)+9,0)</f>
        <v>522050</v>
      </c>
      <c r="BP81" s="22">
        <f>Target_AM[[#This Row],[PROPORSI]]*VLOOKUP(Target_AM[[#This Row],[NIPNAS]],Target_CC[],COLUMN(BB$2)+9,0)</f>
        <v>6055250</v>
      </c>
      <c r="BQ81" s="22">
        <f>Target_AM[[#This Row],[PROPORSI]]*VLOOKUP(Target_AM[[#This Row],[NIPNAS]],Target_CC[],COLUMN(BC$2)+9,0)</f>
        <v>83725</v>
      </c>
      <c r="BR81" s="22">
        <f>Target_AM[[#This Row],[PROPORSI]]*VLOOKUP(Target_AM[[#This Row],[NIPNAS]],Target_CC[],COLUMN(BD$2)+9,0)</f>
        <v>112525</v>
      </c>
      <c r="BS81" s="22">
        <f>Target_AM[[#This Row],[PROPORSI]]*VLOOKUP(Target_AM[[#This Row],[NIPNAS]],Target_CC[],COLUMN(BE$2)+9,0)</f>
        <v>112525</v>
      </c>
      <c r="BT81" s="22">
        <f>Target_AM[[#This Row],[PROPORSI]]*VLOOKUP(Target_AM[[#This Row],[NIPNAS]],Target_CC[],COLUMN(BF$2)+9,0)</f>
        <v>112525</v>
      </c>
      <c r="BU81" s="22">
        <f>Target_AM[[#This Row],[PROPORSI]]*VLOOKUP(Target_AM[[#This Row],[NIPNAS]],Target_CC[],COLUMN(BG$2)+9,0)</f>
        <v>112525</v>
      </c>
      <c r="BV81" s="22">
        <f>Target_AM[[#This Row],[PROPORSI]]*VLOOKUP(Target_AM[[#This Row],[NIPNAS]],Target_CC[],COLUMN(BH$2)+9,0)</f>
        <v>112525</v>
      </c>
      <c r="BW81" s="22">
        <f>Target_AM[[#This Row],[PROPORSI]]*VLOOKUP(Target_AM[[#This Row],[NIPNAS]],Target_CC[],COLUMN(BI$2)+9,0)</f>
        <v>112525</v>
      </c>
      <c r="BX81" s="22">
        <f>Target_AM[[#This Row],[PROPORSI]]*VLOOKUP(Target_AM[[#This Row],[NIPNAS]],Target_CC[],COLUMN(BJ$2)+9,0)</f>
        <v>112525</v>
      </c>
      <c r="BY81" s="22">
        <f>Target_AM[[#This Row],[PROPORSI]]*VLOOKUP(Target_AM[[#This Row],[NIPNAS]],Target_CC[],COLUMN(BK$2)+9,0)</f>
        <v>112525</v>
      </c>
      <c r="BZ81" s="22">
        <f>Target_AM[[#This Row],[PROPORSI]]*VLOOKUP(Target_AM[[#This Row],[NIPNAS]],Target_CC[],COLUMN(BL$2)+9,0)</f>
        <v>112525</v>
      </c>
      <c r="CA81" s="22">
        <f>Target_AM[[#This Row],[PROPORSI]]*VLOOKUP(Target_AM[[#This Row],[NIPNAS]],Target_CC[],COLUMN(BM$2)+9,0)</f>
        <v>7673750</v>
      </c>
      <c r="CB81" s="22">
        <f>Target_AM[[#This Row],[PROPORSI]]*VLOOKUP(Target_AM[[#This Row],[NIPNAS]],Target_CC[],COLUMN(BN$2)+9,0)</f>
        <v>0</v>
      </c>
      <c r="CC81" s="22">
        <f>Target_AM[[#This Row],[PROPORSI]]*VLOOKUP(Target_AM[[#This Row],[NIPNAS]],Target_CC[],COLUMN(BO$2)+9,0)</f>
        <v>0</v>
      </c>
      <c r="CD81" s="22">
        <f>Target_AM[[#This Row],[PROPORSI]]*VLOOKUP(Target_AM[[#This Row],[NIPNAS]],Target_CC[],COLUMN(BP$2)+9,0)</f>
        <v>0</v>
      </c>
      <c r="CE81" s="22">
        <f>Target_AM[[#This Row],[PROPORSI]]*VLOOKUP(Target_AM[[#This Row],[NIPNAS]],Target_CC[],COLUMN(BQ$2)+9,0)</f>
        <v>0</v>
      </c>
      <c r="CF81" s="22">
        <f>Target_AM[[#This Row],[PROPORSI]]*VLOOKUP(Target_AM[[#This Row],[NIPNAS]],Target_CC[],COLUMN(BR$2)+9,0)</f>
        <v>0</v>
      </c>
      <c r="CG81" s="22">
        <f>Target_AM[[#This Row],[PROPORSI]]*VLOOKUP(Target_AM[[#This Row],[NIPNAS]],Target_CC[],COLUMN(BS$2)+9,0)</f>
        <v>0</v>
      </c>
      <c r="CH81" s="22">
        <f>Target_AM[[#This Row],[PROPORSI]]*VLOOKUP(Target_AM[[#This Row],[NIPNAS]],Target_CC[],COLUMN(BT$2)+9,0)</f>
        <v>0</v>
      </c>
      <c r="CI81" s="22">
        <f>Target_AM[[#This Row],[PROPORSI]]*VLOOKUP(Target_AM[[#This Row],[NIPNAS]],Target_CC[],COLUMN(BU$2)+9,0)</f>
        <v>0</v>
      </c>
      <c r="CJ81" s="22">
        <f>Target_AM[[#This Row],[PROPORSI]]*VLOOKUP(Target_AM[[#This Row],[NIPNAS]],Target_CC[],COLUMN(BV$2)+9,0)</f>
        <v>0</v>
      </c>
      <c r="CK81" s="22">
        <f>Target_AM[[#This Row],[PROPORSI]]*VLOOKUP(Target_AM[[#This Row],[NIPNAS]],Target_CC[],COLUMN(BW$2)+9,0)</f>
        <v>0</v>
      </c>
      <c r="CL81" s="22">
        <f>Target_AM[[#This Row],[PROPORSI]]*VLOOKUP(Target_AM[[#This Row],[NIPNAS]],Target_CC[],COLUMN(BX$2)+9,0)</f>
        <v>0</v>
      </c>
      <c r="CM81" s="22">
        <f>Target_AM[[#This Row],[PROPORSI]]*VLOOKUP(Target_AM[[#This Row],[NIPNAS]],Target_CC[],COLUMN(BY$2)+9,0)</f>
        <v>0</v>
      </c>
      <c r="CN81" s="22">
        <f>Target_AM[[#This Row],[PROPORSI]]*VLOOKUP(Target_AM[[#This Row],[NIPNAS]],Target_CC[],COLUMN(BZ$2)+9,0)</f>
        <v>0</v>
      </c>
      <c r="CO81" s="22">
        <f>Target_AM[[#This Row],[PROPORSI]]*VLOOKUP(Target_AM[[#This Row],[NIPNAS]],Target_CC[],COLUMN(CA$2)+9,0)</f>
        <v>550850</v>
      </c>
      <c r="CP81" s="22">
        <f>Target_AM[[#This Row],[PROPORSI]]*VLOOKUP(Target_AM[[#This Row],[NIPNAS]],Target_CC[],COLUMN(CB$2)+9,0)</f>
        <v>111775</v>
      </c>
      <c r="CQ81" s="22">
        <f>Target_AM[[#This Row],[PROPORSI]]*VLOOKUP(Target_AM[[#This Row],[NIPNAS]],Target_CC[],COLUMN(CC$2)+9,0)</f>
        <v>112525</v>
      </c>
      <c r="CR81" s="22">
        <f>Target_AM[[#This Row],[PROPORSI]]*VLOOKUP(Target_AM[[#This Row],[NIPNAS]],Target_CC[],COLUMN(CD$2)+9,0)</f>
        <v>112525</v>
      </c>
      <c r="CS81" s="22">
        <f>Target_AM[[#This Row],[PROPORSI]]*VLOOKUP(Target_AM[[#This Row],[NIPNAS]],Target_CC[],COLUMN(CE$2)+9,0)</f>
        <v>112525</v>
      </c>
      <c r="CT81" s="22">
        <f>Target_AM[[#This Row],[PROPORSI]]*VLOOKUP(Target_AM[[#This Row],[NIPNAS]],Target_CC[],COLUMN(CF$2)+9,0)</f>
        <v>112525</v>
      </c>
      <c r="CU81" s="22">
        <f>Target_AM[[#This Row],[PROPORSI]]*VLOOKUP(Target_AM[[#This Row],[NIPNAS]],Target_CC[],COLUMN(CG$2)+9,0)</f>
        <v>112525</v>
      </c>
      <c r="CV81" s="22">
        <f>Target_AM[[#This Row],[PROPORSI]]*VLOOKUP(Target_AM[[#This Row],[NIPNAS]],Target_CC[],COLUMN(CH$2)+9,0)</f>
        <v>112525</v>
      </c>
      <c r="CW81" s="22">
        <f>Target_AM[[#This Row],[PROPORSI]]*VLOOKUP(Target_AM[[#This Row],[NIPNAS]],Target_CC[],COLUMN(CI$2)+9,0)</f>
        <v>112525</v>
      </c>
      <c r="CX81" s="22">
        <f>Target_AM[[#This Row],[PROPORSI]]*VLOOKUP(Target_AM[[#This Row],[NIPNAS]],Target_CC[],COLUMN(CJ$2)+9,0)</f>
        <v>112525</v>
      </c>
      <c r="CY81" s="22">
        <f>Target_AM[[#This Row],[PROPORSI]]*VLOOKUP(Target_AM[[#This Row],[NIPNAS]],Target_CC[],COLUMN(CK$2)+9,0)</f>
        <v>112525</v>
      </c>
      <c r="CZ81" s="22">
        <f>Target_AM[[#This Row],[PROPORSI]]*VLOOKUP(Target_AM[[#This Row],[NIPNAS]],Target_CC[],COLUMN(CL$2)+9,0)</f>
        <v>112525</v>
      </c>
      <c r="DA81" s="22">
        <f>Target_AM[[#This Row],[PROPORSI]]*VLOOKUP(Target_AM[[#This Row],[NIPNAS]],Target_CC[],COLUMN(CM$2)+9,0)</f>
        <v>1787875</v>
      </c>
      <c r="DB81" s="22">
        <f>Target_AM[[#This Row],[PROPORSI]]*VLOOKUP(Target_AM[[#This Row],[NIPNAS]],Target_CC[],COLUMN(CN$2)+9,0)</f>
        <v>0</v>
      </c>
      <c r="DC81" s="22">
        <f>Target_AM[[#This Row],[PROPORSI]]*VLOOKUP(Target_AM[[#This Row],[NIPNAS]],Target_CC[],COLUMN(CO$2)+9,0)</f>
        <v>5972400</v>
      </c>
      <c r="DD81" s="22">
        <f>Target_AM[[#This Row],[PROPORSI]]*VLOOKUP(Target_AM[[#This Row],[NIPNAS]],Target_CC[],COLUMN(CP$2)+9,0)</f>
        <v>0</v>
      </c>
      <c r="DE81" s="22">
        <f>Target_AM[[#This Row],[PROPORSI]]*VLOOKUP(Target_AM[[#This Row],[NIPNAS]],Target_CC[],COLUMN(CQ$2)+9,0)</f>
        <v>0</v>
      </c>
      <c r="DF81" s="22">
        <f>Target_AM[[#This Row],[PROPORSI]]*VLOOKUP(Target_AM[[#This Row],[NIPNAS]],Target_CC[],COLUMN(CR$2)+9,0)</f>
        <v>0</v>
      </c>
      <c r="DG81" s="22">
        <f>Target_AM[[#This Row],[PROPORSI]]*VLOOKUP(Target_AM[[#This Row],[NIPNAS]],Target_CC[],COLUMN(CS$2)+9,0)</f>
        <v>0</v>
      </c>
      <c r="DH81" s="22">
        <f>Target_AM[[#This Row],[PROPORSI]]*VLOOKUP(Target_AM[[#This Row],[NIPNAS]],Target_CC[],COLUMN(CT$2)+9,0)</f>
        <v>0</v>
      </c>
      <c r="DI81" s="22">
        <f>Target_AM[[#This Row],[PROPORSI]]*VLOOKUP(Target_AM[[#This Row],[NIPNAS]],Target_CC[],COLUMN(CU$2)+9,0)</f>
        <v>0</v>
      </c>
      <c r="DJ81" s="22">
        <f>Target_AM[[#This Row],[PROPORSI]]*VLOOKUP(Target_AM[[#This Row],[NIPNAS]],Target_CC[],COLUMN(CV$2)+9,0)</f>
        <v>0</v>
      </c>
      <c r="DK81" s="22">
        <f>Target_AM[[#This Row],[PROPORSI]]*VLOOKUP(Target_AM[[#This Row],[NIPNAS]],Target_CC[],COLUMN(CW$2)+9,0)</f>
        <v>0</v>
      </c>
      <c r="DL81" s="22">
        <f>Target_AM[[#This Row],[PROPORSI]]*VLOOKUP(Target_AM[[#This Row],[NIPNAS]],Target_CC[],COLUMN(CX$2)+9,0)</f>
        <v>0</v>
      </c>
      <c r="DM81" s="22">
        <f>Target_AM[[#This Row],[PROPORSI]]*VLOOKUP(Target_AM[[#This Row],[NIPNAS]],Target_CC[],COLUMN(CY$2)+9,0)</f>
        <v>0</v>
      </c>
      <c r="DN81" s="22">
        <f>Target_AM[[#This Row],[PROPORSI]]*VLOOKUP(Target_AM[[#This Row],[NIPNAS]],Target_CC[],COLUMN(CZ$2)+9,0)</f>
        <v>5972400</v>
      </c>
      <c r="DO81" s="22">
        <f>Target_AM[[#This Row],[PROPORSI]]*VLOOKUP(Target_AM[[#This Row],[NIPNAS]],Target_CC[],COLUMN(DA$2)+9,0)</f>
        <v>0</v>
      </c>
      <c r="DP81" s="22">
        <f>Target_AM[[#This Row],[PROPORSI]]*VLOOKUP(Target_AM[[#This Row],[NIPNAS]],Target_CC[],COLUMN(DB$2)+9,0)</f>
        <v>0</v>
      </c>
      <c r="DQ81" s="22">
        <f>Target_AM[[#This Row],[PROPORSI]]*VLOOKUP(Target_AM[[#This Row],[NIPNAS]],Target_CC[],COLUMN(DC$2)+9,0)</f>
        <v>0</v>
      </c>
      <c r="DR81" s="22">
        <f>Target_AM[[#This Row],[PROPORSI]]*VLOOKUP(Target_AM[[#This Row],[NIPNAS]],Target_CC[],COLUMN(DD$2)+9,0)</f>
        <v>0</v>
      </c>
      <c r="DS81" s="22">
        <f>Target_AM[[#This Row],[PROPORSI]]*VLOOKUP(Target_AM[[#This Row],[NIPNAS]],Target_CC[],COLUMN(DE$2)+9,0)</f>
        <v>0</v>
      </c>
      <c r="DT81" s="22">
        <f>Target_AM[[#This Row],[PROPORSI]]*VLOOKUP(Target_AM[[#This Row],[NIPNAS]],Target_CC[],COLUMN(DF$2)+9,0)</f>
        <v>0</v>
      </c>
      <c r="DU81" s="22">
        <f>Target_AM[[#This Row],[PROPORSI]]*VLOOKUP(Target_AM[[#This Row],[NIPNAS]],Target_CC[],COLUMN(DG$2)+9,0)</f>
        <v>0</v>
      </c>
      <c r="DV81" s="22">
        <f>Target_AM[[#This Row],[PROPORSI]]*VLOOKUP(Target_AM[[#This Row],[NIPNAS]],Target_CC[],COLUMN(DH$2)+9,0)</f>
        <v>0</v>
      </c>
      <c r="DW81" s="22">
        <f>Target_AM[[#This Row],[PROPORSI]]*VLOOKUP(Target_AM[[#This Row],[NIPNAS]],Target_CC[],COLUMN(DI$2)+9,0)</f>
        <v>0</v>
      </c>
      <c r="DX81" s="22">
        <f>Target_AM[[#This Row],[PROPORSI]]*VLOOKUP(Target_AM[[#This Row],[NIPNAS]],Target_CC[],COLUMN(DJ$2)+9,0)</f>
        <v>0</v>
      </c>
      <c r="DY81" s="22">
        <f>Target_AM[[#This Row],[PROPORSI]]*VLOOKUP(Target_AM[[#This Row],[NIPNAS]],Target_CC[],COLUMN(DK$2)+9,0)</f>
        <v>0</v>
      </c>
      <c r="DZ81" s="22">
        <f>Target_AM[[#This Row],[PROPORSI]]*VLOOKUP(Target_AM[[#This Row],[NIPNAS]],Target_CC[],COLUMN(DL$2)+9,0)</f>
        <v>0</v>
      </c>
      <c r="EA81" s="22">
        <f>Target_AM[[#This Row],[PROPORSI]]*VLOOKUP(Target_AM[[#This Row],[NIPNAS]],Target_CC[],COLUMN(DM$2)+9,0)</f>
        <v>0</v>
      </c>
    </row>
    <row r="82" spans="2:131" x14ac:dyDescent="0.3">
      <c r="B82">
        <v>920064</v>
      </c>
      <c r="C82" t="s">
        <v>1051</v>
      </c>
      <c r="D82">
        <v>0.5</v>
      </c>
      <c r="E82" s="8">
        <v>45658</v>
      </c>
      <c r="F82">
        <v>2000035</v>
      </c>
      <c r="G82" t="s">
        <v>901</v>
      </c>
      <c r="J82" t="s">
        <v>875</v>
      </c>
      <c r="K82" t="s">
        <v>25</v>
      </c>
      <c r="L82" t="s">
        <v>159</v>
      </c>
      <c r="M82" t="s">
        <v>18</v>
      </c>
      <c r="N82" s="23">
        <f>Target_AM[[#This Row],[PROPORSI]]*VLOOKUP(Target_AM[[#This Row],[NIPNAS]],Target_CC[],9,0)</f>
        <v>121243739</v>
      </c>
      <c r="O82" s="22">
        <f>Target_AM[[#This Row],[PROPORSI]]*VLOOKUP(Target_AM[[#This Row],[NIPNAS]],Target_CC[],COLUMN(A$2)+9,0)</f>
        <v>66233.086956521729</v>
      </c>
      <c r="P82" s="22">
        <f>Target_AM[[#This Row],[PROPORSI]]*VLOOKUP(Target_AM[[#This Row],[NIPNAS]],Target_CC[],COLUMN(B$2)+9,0)</f>
        <v>63079.130434782601</v>
      </c>
      <c r="Q82" s="22">
        <f>Target_AM[[#This Row],[PROPORSI]]*VLOOKUP(Target_AM[[#This Row],[NIPNAS]],Target_CC[],COLUMN(C$2)+9,0)</f>
        <v>63079.130434782601</v>
      </c>
      <c r="R82" s="22">
        <f>Target_AM[[#This Row],[PROPORSI]]*VLOOKUP(Target_AM[[#This Row],[NIPNAS]],Target_CC[],COLUMN(D$2)+9,0)</f>
        <v>63079.130434782601</v>
      </c>
      <c r="S82" s="22">
        <f>Target_AM[[#This Row],[PROPORSI]]*VLOOKUP(Target_AM[[#This Row],[NIPNAS]],Target_CC[],COLUMN(E$2)+9,0)</f>
        <v>59925.173913043487</v>
      </c>
      <c r="T82" s="22">
        <f>Target_AM[[#This Row],[PROPORSI]]*VLOOKUP(Target_AM[[#This Row],[NIPNAS]],Target_CC[],COLUMN(F$2)+9,0)</f>
        <v>63079.130434782601</v>
      </c>
      <c r="U82" s="22">
        <f>Target_AM[[#This Row],[PROPORSI]]*VLOOKUP(Target_AM[[#This Row],[NIPNAS]],Target_CC[],COLUMN(G$2)+9,0)</f>
        <v>72541</v>
      </c>
      <c r="V82" s="22">
        <f>Target_AM[[#This Row],[PROPORSI]]*VLOOKUP(Target_AM[[#This Row],[NIPNAS]],Target_CC[],COLUMN(H$2)+9,0)</f>
        <v>66233.086956521729</v>
      </c>
      <c r="W82" s="22">
        <f>Target_AM[[#This Row],[PROPORSI]]*VLOOKUP(Target_AM[[#This Row],[NIPNAS]],Target_CC[],COLUMN(I$2)+9,0)</f>
        <v>66233.086956521729</v>
      </c>
      <c r="X82" s="22">
        <f>Target_AM[[#This Row],[PROPORSI]]*VLOOKUP(Target_AM[[#This Row],[NIPNAS]],Target_CC[],COLUMN(J$2)+9,0)</f>
        <v>72541</v>
      </c>
      <c r="Y82" s="22">
        <f>Target_AM[[#This Row],[PROPORSI]]*VLOOKUP(Target_AM[[#This Row],[NIPNAS]],Target_CC[],COLUMN(K$2)+9,0)</f>
        <v>63079.130434782601</v>
      </c>
      <c r="Z82" s="22">
        <f>Target_AM[[#This Row],[PROPORSI]]*VLOOKUP(Target_AM[[#This Row],[NIPNAS]],Target_CC[],COLUMN(L$2)+9,0)</f>
        <v>69387.043478260865</v>
      </c>
      <c r="AA82" s="22">
        <f>Target_AM[[#This Row],[PROPORSI]]*VLOOKUP(Target_AM[[#This Row],[NIPNAS]],Target_CC[],COLUMN(M$2)+9,0)</f>
        <v>788489.13043478248</v>
      </c>
      <c r="AB82" s="22">
        <f>Target_AM[[#This Row],[PROPORSI]]*VLOOKUP(Target_AM[[#This Row],[NIPNAS]],Target_CC[],COLUMN(N$2)+9,0)</f>
        <v>4199154.3123715129</v>
      </c>
      <c r="AC82" s="22">
        <f>Target_AM[[#This Row],[PROPORSI]]*VLOOKUP(Target_AM[[#This Row],[NIPNAS]],Target_CC[],COLUMN(O$2)+9,0)</f>
        <v>27871976.543954585</v>
      </c>
      <c r="AD82" s="22">
        <f>Target_AM[[#This Row],[PROPORSI]]*VLOOKUP(Target_AM[[#This Row],[NIPNAS]],Target_CC[],COLUMN(P$2)+9,0)</f>
        <v>24729935.621123172</v>
      </c>
      <c r="AE82" s="22">
        <f>Target_AM[[#This Row],[PROPORSI]]*VLOOKUP(Target_AM[[#This Row],[NIPNAS]],Target_CC[],COLUMN(Q$2)+9,0)</f>
        <v>18324665.609182678</v>
      </c>
      <c r="AF82" s="22">
        <f>Target_AM[[#This Row],[PROPORSI]]*VLOOKUP(Target_AM[[#This Row],[NIPNAS]],Target_CC[],COLUMN(R$2)+9,0)</f>
        <v>18759030.128877424</v>
      </c>
      <c r="AG82" s="22">
        <f>Target_AM[[#This Row],[PROPORSI]]*VLOOKUP(Target_AM[[#This Row],[NIPNAS]],Target_CC[],COLUMN(S$2)+9,0)</f>
        <v>18921283.495658807</v>
      </c>
      <c r="AH82" s="22">
        <f>Target_AM[[#This Row],[PROPORSI]]*VLOOKUP(Target_AM[[#This Row],[NIPNAS]],Target_CC[],COLUMN(T$2)+9,0)</f>
        <v>23217426.383700259</v>
      </c>
      <c r="AI82" s="22">
        <f>Target_AM[[#This Row],[PROPORSI]]*VLOOKUP(Target_AM[[#This Row],[NIPNAS]],Target_CC[],COLUMN(U$2)+9,0)</f>
        <v>22832086.260393698</v>
      </c>
      <c r="AJ82" s="22">
        <f>Target_AM[[#This Row],[PROPORSI]]*VLOOKUP(Target_AM[[#This Row],[NIPNAS]],Target_CC[],COLUMN(V$2)+9,0)</f>
        <v>22817880.054369111</v>
      </c>
      <c r="AK82" s="22">
        <f>Target_AM[[#This Row],[PROPORSI]]*VLOOKUP(Target_AM[[#This Row],[NIPNAS]],Target_CC[],COLUMN(W$2)+9,0)</f>
        <v>23144896.16227749</v>
      </c>
      <c r="AL82" s="22">
        <f>Target_AM[[#This Row],[PROPORSI]]*VLOOKUP(Target_AM[[#This Row],[NIPNAS]],Target_CC[],COLUMN(X$2)+9,0)</f>
        <v>22619015.095076192</v>
      </c>
      <c r="AM82" s="22">
        <f>Target_AM[[#This Row],[PROPORSI]]*VLOOKUP(Target_AM[[#This Row],[NIPNAS]],Target_CC[],COLUMN(Y$2)+9,0)</f>
        <v>22562650.333015077</v>
      </c>
      <c r="AN82" s="22">
        <f>Target_AM[[#This Row],[PROPORSI]]*VLOOKUP(Target_AM[[#This Row],[NIPNAS]],Target_CC[],COLUMN(Z$2)+9,0)</f>
        <v>250000000.00000006</v>
      </c>
      <c r="AO82" s="22">
        <f>Target_AM[[#This Row],[PROPORSI]]*VLOOKUP(Target_AM[[#This Row],[NIPNAS]],Target_CC[],COLUMN(AA$2)+9,0)</f>
        <v>4265387.3993280344</v>
      </c>
      <c r="AP82" s="22">
        <f>Target_AM[[#This Row],[PROPORSI]]*VLOOKUP(Target_AM[[#This Row],[NIPNAS]],Target_CC[],COLUMN(AB$2)+9,0)</f>
        <v>27935055.674389366</v>
      </c>
      <c r="AQ82" s="22">
        <f>Target_AM[[#This Row],[PROPORSI]]*VLOOKUP(Target_AM[[#This Row],[NIPNAS]],Target_CC[],COLUMN(AC$2)+9,0)</f>
        <v>24793014.751557954</v>
      </c>
      <c r="AR82" s="22">
        <f>Target_AM[[#This Row],[PROPORSI]]*VLOOKUP(Target_AM[[#This Row],[NIPNAS]],Target_CC[],COLUMN(AD$2)+9,0)</f>
        <v>18387744.739617459</v>
      </c>
      <c r="AS82" s="22">
        <f>Target_AM[[#This Row],[PROPORSI]]*VLOOKUP(Target_AM[[#This Row],[NIPNAS]],Target_CC[],COLUMN(AE$2)+9,0)</f>
        <v>18818955.302790467</v>
      </c>
      <c r="AT82" s="22">
        <f>Target_AM[[#This Row],[PROPORSI]]*VLOOKUP(Target_AM[[#This Row],[NIPNAS]],Target_CC[],COLUMN(AF$2)+9,0)</f>
        <v>18984362.626093589</v>
      </c>
      <c r="AU82" s="22">
        <f>Target_AM[[#This Row],[PROPORSI]]*VLOOKUP(Target_AM[[#This Row],[NIPNAS]],Target_CC[],COLUMN(AG$2)+9,0)</f>
        <v>23289967.383700259</v>
      </c>
      <c r="AV82" s="22">
        <f>Target_AM[[#This Row],[PROPORSI]]*VLOOKUP(Target_AM[[#This Row],[NIPNAS]],Target_CC[],COLUMN(AH$2)+9,0)</f>
        <v>22898319.347350221</v>
      </c>
      <c r="AW82" s="22">
        <f>Target_AM[[#This Row],[PROPORSI]]*VLOOKUP(Target_AM[[#This Row],[NIPNAS]],Target_CC[],COLUMN(AI$2)+9,0)</f>
        <v>22884113.141325634</v>
      </c>
      <c r="AX82" s="22">
        <f>Target_AM[[#This Row],[PROPORSI]]*VLOOKUP(Target_AM[[#This Row],[NIPNAS]],Target_CC[],COLUMN(AJ$2)+9,0)</f>
        <v>23217437.16227749</v>
      </c>
      <c r="AY82" s="22">
        <f>Target_AM[[#This Row],[PROPORSI]]*VLOOKUP(Target_AM[[#This Row],[NIPNAS]],Target_CC[],COLUMN(AK$2)+9,0)</f>
        <v>22682094.225510973</v>
      </c>
      <c r="AZ82" s="22">
        <f>Target_AM[[#This Row],[PROPORSI]]*VLOOKUP(Target_AM[[#This Row],[NIPNAS]],Target_CC[],COLUMN(AL$2)+9,0)</f>
        <v>22632037.376493338</v>
      </c>
      <c r="BA82" s="22">
        <f>Target_AM[[#This Row],[PROPORSI]]*VLOOKUP(Target_AM[[#This Row],[NIPNAS]],Target_CC[],COLUMN(AM$2)+9,0)</f>
        <v>250788489.13043475</v>
      </c>
      <c r="BB82" s="22">
        <f>Target_AM[[#This Row],[PROPORSI]]*VLOOKUP(Target_AM[[#This Row],[NIPNAS]],Target_CC[],COLUMN(AN$2)+9,0)</f>
        <v>199215827.05241925</v>
      </c>
      <c r="BC82" s="22">
        <f>Target_AM[[#This Row],[PROPORSI]]*VLOOKUP(Target_AM[[#This Row],[NIPNAS]],Target_CC[],COLUMN(AO$2)+9,0)</f>
        <v>200067414.66366529</v>
      </c>
      <c r="BD82" s="22">
        <f>Target_AM[[#This Row],[PROPORSI]]*VLOOKUP(Target_AM[[#This Row],[NIPNAS]],Target_CC[],COLUMN(AP$2)+9,0)</f>
        <v>199095935.55636609</v>
      </c>
      <c r="BE82" s="22">
        <f>Target_AM[[#This Row],[PROPORSI]]*VLOOKUP(Target_AM[[#This Row],[NIPNAS]],Target_CC[],COLUMN(AQ$2)+9,0)</f>
        <v>196593176.47499916</v>
      </c>
      <c r="BF82" s="22">
        <f>Target_AM[[#This Row],[PROPORSI]]*VLOOKUP(Target_AM[[#This Row],[NIPNAS]],Target_CC[],COLUMN(AR$2)+9,0)</f>
        <v>198483960.39455751</v>
      </c>
      <c r="BG82" s="22">
        <f>Target_AM[[#This Row],[PROPORSI]]*VLOOKUP(Target_AM[[#This Row],[NIPNAS]],Target_CC[],COLUMN(AS$2)+9,0)</f>
        <v>199368297.75935635</v>
      </c>
      <c r="BH82" s="22">
        <f>Target_AM[[#This Row],[PROPORSI]]*VLOOKUP(Target_AM[[#This Row],[NIPNAS]],Target_CC[],COLUMN(AT$2)+9,0)</f>
        <v>219673083.79377046</v>
      </c>
      <c r="BI82" s="22">
        <f>Target_AM[[#This Row],[PROPORSI]]*VLOOKUP(Target_AM[[#This Row],[NIPNAS]],Target_CC[],COLUMN(AU$2)+9,0)</f>
        <v>217620471.73790717</v>
      </c>
      <c r="BJ82" s="22">
        <f>Target_AM[[#This Row],[PROPORSI]]*VLOOKUP(Target_AM[[#This Row],[NIPNAS]],Target_CC[],COLUMN(AV$2)+9,0)</f>
        <v>217553892.12845364</v>
      </c>
      <c r="BK82" s="22">
        <f>Target_AM[[#This Row],[PROPORSI]]*VLOOKUP(Target_AM[[#This Row],[NIPNAS]],Target_CC[],COLUMN(AW$2)+9,0)</f>
        <v>219333159.55167845</v>
      </c>
      <c r="BL82" s="22">
        <f>Target_AM[[#This Row],[PROPORSI]]*VLOOKUP(Target_AM[[#This Row],[NIPNAS]],Target_CC[],COLUMN(AX$2)+9,0)</f>
        <v>216498552.74251372</v>
      </c>
      <c r="BM82" s="22">
        <f>Target_AM[[#This Row],[PROPORSI]]*VLOOKUP(Target_AM[[#This Row],[NIPNAS]],Target_CC[],COLUMN(AY$2)+9,0)</f>
        <v>216496228.14431348</v>
      </c>
      <c r="BN82" s="22">
        <f>Target_AM[[#This Row],[PROPORSI]]*VLOOKUP(Target_AM[[#This Row],[NIPNAS]],Target_CC[],COLUMN(AZ$2)+9,0)</f>
        <v>2500000000.0000005</v>
      </c>
      <c r="BO82" s="22">
        <f>Target_AM[[#This Row],[PROPORSI]]*VLOOKUP(Target_AM[[#This Row],[NIPNAS]],Target_CC[],COLUMN(BA$2)+9,0)</f>
        <v>522050</v>
      </c>
      <c r="BP82" s="22">
        <f>Target_AM[[#This Row],[PROPORSI]]*VLOOKUP(Target_AM[[#This Row],[NIPNAS]],Target_CC[],COLUMN(BB$2)+9,0)</f>
        <v>6055250</v>
      </c>
      <c r="BQ82" s="22">
        <f>Target_AM[[#This Row],[PROPORSI]]*VLOOKUP(Target_AM[[#This Row],[NIPNAS]],Target_CC[],COLUMN(BC$2)+9,0)</f>
        <v>83725</v>
      </c>
      <c r="BR82" s="22">
        <f>Target_AM[[#This Row],[PROPORSI]]*VLOOKUP(Target_AM[[#This Row],[NIPNAS]],Target_CC[],COLUMN(BD$2)+9,0)</f>
        <v>112525</v>
      </c>
      <c r="BS82" s="22">
        <f>Target_AM[[#This Row],[PROPORSI]]*VLOOKUP(Target_AM[[#This Row],[NIPNAS]],Target_CC[],COLUMN(BE$2)+9,0)</f>
        <v>112525</v>
      </c>
      <c r="BT82" s="22">
        <f>Target_AM[[#This Row],[PROPORSI]]*VLOOKUP(Target_AM[[#This Row],[NIPNAS]],Target_CC[],COLUMN(BF$2)+9,0)</f>
        <v>112525</v>
      </c>
      <c r="BU82" s="22">
        <f>Target_AM[[#This Row],[PROPORSI]]*VLOOKUP(Target_AM[[#This Row],[NIPNAS]],Target_CC[],COLUMN(BG$2)+9,0)</f>
        <v>112525</v>
      </c>
      <c r="BV82" s="22">
        <f>Target_AM[[#This Row],[PROPORSI]]*VLOOKUP(Target_AM[[#This Row],[NIPNAS]],Target_CC[],COLUMN(BH$2)+9,0)</f>
        <v>112525</v>
      </c>
      <c r="BW82" s="22">
        <f>Target_AM[[#This Row],[PROPORSI]]*VLOOKUP(Target_AM[[#This Row],[NIPNAS]],Target_CC[],COLUMN(BI$2)+9,0)</f>
        <v>112525</v>
      </c>
      <c r="BX82" s="22">
        <f>Target_AM[[#This Row],[PROPORSI]]*VLOOKUP(Target_AM[[#This Row],[NIPNAS]],Target_CC[],COLUMN(BJ$2)+9,0)</f>
        <v>112525</v>
      </c>
      <c r="BY82" s="22">
        <f>Target_AM[[#This Row],[PROPORSI]]*VLOOKUP(Target_AM[[#This Row],[NIPNAS]],Target_CC[],COLUMN(BK$2)+9,0)</f>
        <v>112525</v>
      </c>
      <c r="BZ82" s="22">
        <f>Target_AM[[#This Row],[PROPORSI]]*VLOOKUP(Target_AM[[#This Row],[NIPNAS]],Target_CC[],COLUMN(BL$2)+9,0)</f>
        <v>112525</v>
      </c>
      <c r="CA82" s="22">
        <f>Target_AM[[#This Row],[PROPORSI]]*VLOOKUP(Target_AM[[#This Row],[NIPNAS]],Target_CC[],COLUMN(BM$2)+9,0)</f>
        <v>7673750</v>
      </c>
      <c r="CB82" s="22">
        <f>Target_AM[[#This Row],[PROPORSI]]*VLOOKUP(Target_AM[[#This Row],[NIPNAS]],Target_CC[],COLUMN(BN$2)+9,0)</f>
        <v>0</v>
      </c>
      <c r="CC82" s="22">
        <f>Target_AM[[#This Row],[PROPORSI]]*VLOOKUP(Target_AM[[#This Row],[NIPNAS]],Target_CC[],COLUMN(BO$2)+9,0)</f>
        <v>0</v>
      </c>
      <c r="CD82" s="22">
        <f>Target_AM[[#This Row],[PROPORSI]]*VLOOKUP(Target_AM[[#This Row],[NIPNAS]],Target_CC[],COLUMN(BP$2)+9,0)</f>
        <v>0</v>
      </c>
      <c r="CE82" s="22">
        <f>Target_AM[[#This Row],[PROPORSI]]*VLOOKUP(Target_AM[[#This Row],[NIPNAS]],Target_CC[],COLUMN(BQ$2)+9,0)</f>
        <v>0</v>
      </c>
      <c r="CF82" s="22">
        <f>Target_AM[[#This Row],[PROPORSI]]*VLOOKUP(Target_AM[[#This Row],[NIPNAS]],Target_CC[],COLUMN(BR$2)+9,0)</f>
        <v>0</v>
      </c>
      <c r="CG82" s="22">
        <f>Target_AM[[#This Row],[PROPORSI]]*VLOOKUP(Target_AM[[#This Row],[NIPNAS]],Target_CC[],COLUMN(BS$2)+9,0)</f>
        <v>0</v>
      </c>
      <c r="CH82" s="22">
        <f>Target_AM[[#This Row],[PROPORSI]]*VLOOKUP(Target_AM[[#This Row],[NIPNAS]],Target_CC[],COLUMN(BT$2)+9,0)</f>
        <v>0</v>
      </c>
      <c r="CI82" s="22">
        <f>Target_AM[[#This Row],[PROPORSI]]*VLOOKUP(Target_AM[[#This Row],[NIPNAS]],Target_CC[],COLUMN(BU$2)+9,0)</f>
        <v>0</v>
      </c>
      <c r="CJ82" s="22">
        <f>Target_AM[[#This Row],[PROPORSI]]*VLOOKUP(Target_AM[[#This Row],[NIPNAS]],Target_CC[],COLUMN(BV$2)+9,0)</f>
        <v>0</v>
      </c>
      <c r="CK82" s="22">
        <f>Target_AM[[#This Row],[PROPORSI]]*VLOOKUP(Target_AM[[#This Row],[NIPNAS]],Target_CC[],COLUMN(BW$2)+9,0)</f>
        <v>0</v>
      </c>
      <c r="CL82" s="22">
        <f>Target_AM[[#This Row],[PROPORSI]]*VLOOKUP(Target_AM[[#This Row],[NIPNAS]],Target_CC[],COLUMN(BX$2)+9,0)</f>
        <v>0</v>
      </c>
      <c r="CM82" s="22">
        <f>Target_AM[[#This Row],[PROPORSI]]*VLOOKUP(Target_AM[[#This Row],[NIPNAS]],Target_CC[],COLUMN(BY$2)+9,0)</f>
        <v>0</v>
      </c>
      <c r="CN82" s="22">
        <f>Target_AM[[#This Row],[PROPORSI]]*VLOOKUP(Target_AM[[#This Row],[NIPNAS]],Target_CC[],COLUMN(BZ$2)+9,0)</f>
        <v>0</v>
      </c>
      <c r="CO82" s="22">
        <f>Target_AM[[#This Row],[PROPORSI]]*VLOOKUP(Target_AM[[#This Row],[NIPNAS]],Target_CC[],COLUMN(CA$2)+9,0)</f>
        <v>550850</v>
      </c>
      <c r="CP82" s="22">
        <f>Target_AM[[#This Row],[PROPORSI]]*VLOOKUP(Target_AM[[#This Row],[NIPNAS]],Target_CC[],COLUMN(CB$2)+9,0)</f>
        <v>111775</v>
      </c>
      <c r="CQ82" s="22">
        <f>Target_AM[[#This Row],[PROPORSI]]*VLOOKUP(Target_AM[[#This Row],[NIPNAS]],Target_CC[],COLUMN(CC$2)+9,0)</f>
        <v>112525</v>
      </c>
      <c r="CR82" s="22">
        <f>Target_AM[[#This Row],[PROPORSI]]*VLOOKUP(Target_AM[[#This Row],[NIPNAS]],Target_CC[],COLUMN(CD$2)+9,0)</f>
        <v>112525</v>
      </c>
      <c r="CS82" s="22">
        <f>Target_AM[[#This Row],[PROPORSI]]*VLOOKUP(Target_AM[[#This Row],[NIPNAS]],Target_CC[],COLUMN(CE$2)+9,0)</f>
        <v>112525</v>
      </c>
      <c r="CT82" s="22">
        <f>Target_AM[[#This Row],[PROPORSI]]*VLOOKUP(Target_AM[[#This Row],[NIPNAS]],Target_CC[],COLUMN(CF$2)+9,0)</f>
        <v>112525</v>
      </c>
      <c r="CU82" s="22">
        <f>Target_AM[[#This Row],[PROPORSI]]*VLOOKUP(Target_AM[[#This Row],[NIPNAS]],Target_CC[],COLUMN(CG$2)+9,0)</f>
        <v>112525</v>
      </c>
      <c r="CV82" s="22">
        <f>Target_AM[[#This Row],[PROPORSI]]*VLOOKUP(Target_AM[[#This Row],[NIPNAS]],Target_CC[],COLUMN(CH$2)+9,0)</f>
        <v>112525</v>
      </c>
      <c r="CW82" s="22">
        <f>Target_AM[[#This Row],[PROPORSI]]*VLOOKUP(Target_AM[[#This Row],[NIPNAS]],Target_CC[],COLUMN(CI$2)+9,0)</f>
        <v>112525</v>
      </c>
      <c r="CX82" s="22">
        <f>Target_AM[[#This Row],[PROPORSI]]*VLOOKUP(Target_AM[[#This Row],[NIPNAS]],Target_CC[],COLUMN(CJ$2)+9,0)</f>
        <v>112525</v>
      </c>
      <c r="CY82" s="22">
        <f>Target_AM[[#This Row],[PROPORSI]]*VLOOKUP(Target_AM[[#This Row],[NIPNAS]],Target_CC[],COLUMN(CK$2)+9,0)</f>
        <v>112525</v>
      </c>
      <c r="CZ82" s="22">
        <f>Target_AM[[#This Row],[PROPORSI]]*VLOOKUP(Target_AM[[#This Row],[NIPNAS]],Target_CC[],COLUMN(CL$2)+9,0)</f>
        <v>112525</v>
      </c>
      <c r="DA82" s="22">
        <f>Target_AM[[#This Row],[PROPORSI]]*VLOOKUP(Target_AM[[#This Row],[NIPNAS]],Target_CC[],COLUMN(CM$2)+9,0)</f>
        <v>1787875</v>
      </c>
      <c r="DB82" s="22">
        <f>Target_AM[[#This Row],[PROPORSI]]*VLOOKUP(Target_AM[[#This Row],[NIPNAS]],Target_CC[],COLUMN(CN$2)+9,0)</f>
        <v>0</v>
      </c>
      <c r="DC82" s="22">
        <f>Target_AM[[#This Row],[PROPORSI]]*VLOOKUP(Target_AM[[#This Row],[NIPNAS]],Target_CC[],COLUMN(CO$2)+9,0)</f>
        <v>5972400</v>
      </c>
      <c r="DD82" s="22">
        <f>Target_AM[[#This Row],[PROPORSI]]*VLOOKUP(Target_AM[[#This Row],[NIPNAS]],Target_CC[],COLUMN(CP$2)+9,0)</f>
        <v>0</v>
      </c>
      <c r="DE82" s="22">
        <f>Target_AM[[#This Row],[PROPORSI]]*VLOOKUP(Target_AM[[#This Row],[NIPNAS]],Target_CC[],COLUMN(CQ$2)+9,0)</f>
        <v>0</v>
      </c>
      <c r="DF82" s="22">
        <f>Target_AM[[#This Row],[PROPORSI]]*VLOOKUP(Target_AM[[#This Row],[NIPNAS]],Target_CC[],COLUMN(CR$2)+9,0)</f>
        <v>0</v>
      </c>
      <c r="DG82" s="22">
        <f>Target_AM[[#This Row],[PROPORSI]]*VLOOKUP(Target_AM[[#This Row],[NIPNAS]],Target_CC[],COLUMN(CS$2)+9,0)</f>
        <v>0</v>
      </c>
      <c r="DH82" s="22">
        <f>Target_AM[[#This Row],[PROPORSI]]*VLOOKUP(Target_AM[[#This Row],[NIPNAS]],Target_CC[],COLUMN(CT$2)+9,0)</f>
        <v>0</v>
      </c>
      <c r="DI82" s="22">
        <f>Target_AM[[#This Row],[PROPORSI]]*VLOOKUP(Target_AM[[#This Row],[NIPNAS]],Target_CC[],COLUMN(CU$2)+9,0)</f>
        <v>0</v>
      </c>
      <c r="DJ82" s="22">
        <f>Target_AM[[#This Row],[PROPORSI]]*VLOOKUP(Target_AM[[#This Row],[NIPNAS]],Target_CC[],COLUMN(CV$2)+9,0)</f>
        <v>0</v>
      </c>
      <c r="DK82" s="22">
        <f>Target_AM[[#This Row],[PROPORSI]]*VLOOKUP(Target_AM[[#This Row],[NIPNAS]],Target_CC[],COLUMN(CW$2)+9,0)</f>
        <v>0</v>
      </c>
      <c r="DL82" s="22">
        <f>Target_AM[[#This Row],[PROPORSI]]*VLOOKUP(Target_AM[[#This Row],[NIPNAS]],Target_CC[],COLUMN(CX$2)+9,0)</f>
        <v>0</v>
      </c>
      <c r="DM82" s="22">
        <f>Target_AM[[#This Row],[PROPORSI]]*VLOOKUP(Target_AM[[#This Row],[NIPNAS]],Target_CC[],COLUMN(CY$2)+9,0)</f>
        <v>0</v>
      </c>
      <c r="DN82" s="22">
        <f>Target_AM[[#This Row],[PROPORSI]]*VLOOKUP(Target_AM[[#This Row],[NIPNAS]],Target_CC[],COLUMN(CZ$2)+9,0)</f>
        <v>5972400</v>
      </c>
      <c r="DO82" s="22">
        <f>Target_AM[[#This Row],[PROPORSI]]*VLOOKUP(Target_AM[[#This Row],[NIPNAS]],Target_CC[],COLUMN(DA$2)+9,0)</f>
        <v>0</v>
      </c>
      <c r="DP82" s="22">
        <f>Target_AM[[#This Row],[PROPORSI]]*VLOOKUP(Target_AM[[#This Row],[NIPNAS]],Target_CC[],COLUMN(DB$2)+9,0)</f>
        <v>0</v>
      </c>
      <c r="DQ82" s="22">
        <f>Target_AM[[#This Row],[PROPORSI]]*VLOOKUP(Target_AM[[#This Row],[NIPNAS]],Target_CC[],COLUMN(DC$2)+9,0)</f>
        <v>0</v>
      </c>
      <c r="DR82" s="22">
        <f>Target_AM[[#This Row],[PROPORSI]]*VLOOKUP(Target_AM[[#This Row],[NIPNAS]],Target_CC[],COLUMN(DD$2)+9,0)</f>
        <v>0</v>
      </c>
      <c r="DS82" s="22">
        <f>Target_AM[[#This Row],[PROPORSI]]*VLOOKUP(Target_AM[[#This Row],[NIPNAS]],Target_CC[],COLUMN(DE$2)+9,0)</f>
        <v>0</v>
      </c>
      <c r="DT82" s="22">
        <f>Target_AM[[#This Row],[PROPORSI]]*VLOOKUP(Target_AM[[#This Row],[NIPNAS]],Target_CC[],COLUMN(DF$2)+9,0)</f>
        <v>0</v>
      </c>
      <c r="DU82" s="22">
        <f>Target_AM[[#This Row],[PROPORSI]]*VLOOKUP(Target_AM[[#This Row],[NIPNAS]],Target_CC[],COLUMN(DG$2)+9,0)</f>
        <v>0</v>
      </c>
      <c r="DV82" s="22">
        <f>Target_AM[[#This Row],[PROPORSI]]*VLOOKUP(Target_AM[[#This Row],[NIPNAS]],Target_CC[],COLUMN(DH$2)+9,0)</f>
        <v>0</v>
      </c>
      <c r="DW82" s="22">
        <f>Target_AM[[#This Row],[PROPORSI]]*VLOOKUP(Target_AM[[#This Row],[NIPNAS]],Target_CC[],COLUMN(DI$2)+9,0)</f>
        <v>0</v>
      </c>
      <c r="DX82" s="22">
        <f>Target_AM[[#This Row],[PROPORSI]]*VLOOKUP(Target_AM[[#This Row],[NIPNAS]],Target_CC[],COLUMN(DJ$2)+9,0)</f>
        <v>0</v>
      </c>
      <c r="DY82" s="22">
        <f>Target_AM[[#This Row],[PROPORSI]]*VLOOKUP(Target_AM[[#This Row],[NIPNAS]],Target_CC[],COLUMN(DK$2)+9,0)</f>
        <v>0</v>
      </c>
      <c r="DZ82" s="22">
        <f>Target_AM[[#This Row],[PROPORSI]]*VLOOKUP(Target_AM[[#This Row],[NIPNAS]],Target_CC[],COLUMN(DL$2)+9,0)</f>
        <v>0</v>
      </c>
      <c r="EA82" s="22">
        <f>Target_AM[[#This Row],[PROPORSI]]*VLOOKUP(Target_AM[[#This Row],[NIPNAS]],Target_CC[],COLUMN(DM$2)+9,0)</f>
        <v>0</v>
      </c>
    </row>
    <row r="83" spans="2:131" x14ac:dyDescent="0.3">
      <c r="B83">
        <v>402370</v>
      </c>
      <c r="C83" t="s">
        <v>990</v>
      </c>
      <c r="D83">
        <v>1</v>
      </c>
      <c r="E83" s="8">
        <v>45658</v>
      </c>
      <c r="F83">
        <v>4602773</v>
      </c>
      <c r="G83" t="s">
        <v>913</v>
      </c>
      <c r="J83" t="s">
        <v>875</v>
      </c>
      <c r="K83" t="s">
        <v>23</v>
      </c>
      <c r="L83" t="s">
        <v>159</v>
      </c>
      <c r="M83" t="s">
        <v>18</v>
      </c>
      <c r="N83" s="23">
        <f>Target_AM[[#This Row],[PROPORSI]]*VLOOKUP(Target_AM[[#This Row],[NIPNAS]],Target_CC[],9,0)</f>
        <v>1490452121</v>
      </c>
      <c r="O83" s="22">
        <f>Target_AM[[#This Row],[PROPORSI]]*VLOOKUP(Target_AM[[#This Row],[NIPNAS]],Target_CC[],COLUMN(A$2)+9,0)</f>
        <v>132838551.92492753</v>
      </c>
      <c r="P83" s="22">
        <f>Target_AM[[#This Row],[PROPORSI]]*VLOOKUP(Target_AM[[#This Row],[NIPNAS]],Target_CC[],COLUMN(B$2)+9,0)</f>
        <v>132798188.98405796</v>
      </c>
      <c r="Q83" s="22">
        <f>Target_AM[[#This Row],[PROPORSI]]*VLOOKUP(Target_AM[[#This Row],[NIPNAS]],Target_CC[],COLUMN(C$2)+9,0)</f>
        <v>132798188.98405796</v>
      </c>
      <c r="R83" s="22">
        <f>Target_AM[[#This Row],[PROPORSI]]*VLOOKUP(Target_AM[[#This Row],[NIPNAS]],Target_CC[],COLUMN(D$2)+9,0)</f>
        <v>132798188.98405796</v>
      </c>
      <c r="S83" s="22">
        <f>Target_AM[[#This Row],[PROPORSI]]*VLOOKUP(Target_AM[[#This Row],[NIPNAS]],Target_CC[],COLUMN(E$2)+9,0)</f>
        <v>132757826.04318839</v>
      </c>
      <c r="T83" s="22">
        <f>Target_AM[[#This Row],[PROPORSI]]*VLOOKUP(Target_AM[[#This Row],[NIPNAS]],Target_CC[],COLUMN(F$2)+9,0)</f>
        <v>132798188.98405796</v>
      </c>
      <c r="U83" s="22">
        <f>Target_AM[[#This Row],[PROPORSI]]*VLOOKUP(Target_AM[[#This Row],[NIPNAS]],Target_CC[],COLUMN(G$2)+9,0)</f>
        <v>132919277.80666666</v>
      </c>
      <c r="V83" s="22">
        <f>Target_AM[[#This Row],[PROPORSI]]*VLOOKUP(Target_AM[[#This Row],[NIPNAS]],Target_CC[],COLUMN(H$2)+9,0)</f>
        <v>132838551.92492753</v>
      </c>
      <c r="W83" s="22">
        <f>Target_AM[[#This Row],[PROPORSI]]*VLOOKUP(Target_AM[[#This Row],[NIPNAS]],Target_CC[],COLUMN(I$2)+9,0)</f>
        <v>132838551.92492753</v>
      </c>
      <c r="X83" s="22">
        <f>Target_AM[[#This Row],[PROPORSI]]*VLOOKUP(Target_AM[[#This Row],[NIPNAS]],Target_CC[],COLUMN(J$2)+9,0)</f>
        <v>132919277.80666666</v>
      </c>
      <c r="Y83" s="22">
        <f>Target_AM[[#This Row],[PROPORSI]]*VLOOKUP(Target_AM[[#This Row],[NIPNAS]],Target_CC[],COLUMN(K$2)+9,0)</f>
        <v>132798188.98405796</v>
      </c>
      <c r="Z83" s="22">
        <f>Target_AM[[#This Row],[PROPORSI]]*VLOOKUP(Target_AM[[#This Row],[NIPNAS]],Target_CC[],COLUMN(L$2)+9,0)</f>
        <v>132878914.86579709</v>
      </c>
      <c r="AA83" s="22">
        <f>Target_AM[[#This Row],[PROPORSI]]*VLOOKUP(Target_AM[[#This Row],[NIPNAS]],Target_CC[],COLUMN(M$2)+9,0)</f>
        <v>1593981897.2173908</v>
      </c>
      <c r="AB83" s="22">
        <f>Target_AM[[#This Row],[PROPORSI]]*VLOOKUP(Target_AM[[#This Row],[NIPNAS]],Target_CC[],COLUMN(N$2)+9,0)</f>
        <v>0</v>
      </c>
      <c r="AC83" s="22">
        <f>Target_AM[[#This Row],[PROPORSI]]*VLOOKUP(Target_AM[[#This Row],[NIPNAS]],Target_CC[],COLUMN(O$2)+9,0)</f>
        <v>0</v>
      </c>
      <c r="AD83" s="22">
        <f>Target_AM[[#This Row],[PROPORSI]]*VLOOKUP(Target_AM[[#This Row],[NIPNAS]],Target_CC[],COLUMN(P$2)+9,0)</f>
        <v>0</v>
      </c>
      <c r="AE83" s="22">
        <f>Target_AM[[#This Row],[PROPORSI]]*VLOOKUP(Target_AM[[#This Row],[NIPNAS]],Target_CC[],COLUMN(Q$2)+9,0)</f>
        <v>0</v>
      </c>
      <c r="AF83" s="22">
        <f>Target_AM[[#This Row],[PROPORSI]]*VLOOKUP(Target_AM[[#This Row],[NIPNAS]],Target_CC[],COLUMN(R$2)+9,0)</f>
        <v>0</v>
      </c>
      <c r="AG83" s="22">
        <f>Target_AM[[#This Row],[PROPORSI]]*VLOOKUP(Target_AM[[#This Row],[NIPNAS]],Target_CC[],COLUMN(S$2)+9,0)</f>
        <v>0</v>
      </c>
      <c r="AH83" s="22">
        <f>Target_AM[[#This Row],[PROPORSI]]*VLOOKUP(Target_AM[[#This Row],[NIPNAS]],Target_CC[],COLUMN(T$2)+9,0)</f>
        <v>0</v>
      </c>
      <c r="AI83" s="22">
        <f>Target_AM[[#This Row],[PROPORSI]]*VLOOKUP(Target_AM[[#This Row],[NIPNAS]],Target_CC[],COLUMN(U$2)+9,0)</f>
        <v>0</v>
      </c>
      <c r="AJ83" s="22">
        <f>Target_AM[[#This Row],[PROPORSI]]*VLOOKUP(Target_AM[[#This Row],[NIPNAS]],Target_CC[],COLUMN(V$2)+9,0)</f>
        <v>0</v>
      </c>
      <c r="AK83" s="22">
        <f>Target_AM[[#This Row],[PROPORSI]]*VLOOKUP(Target_AM[[#This Row],[NIPNAS]],Target_CC[],COLUMN(W$2)+9,0)</f>
        <v>0</v>
      </c>
      <c r="AL83" s="22">
        <f>Target_AM[[#This Row],[PROPORSI]]*VLOOKUP(Target_AM[[#This Row],[NIPNAS]],Target_CC[],COLUMN(X$2)+9,0)</f>
        <v>0</v>
      </c>
      <c r="AM83" s="22">
        <f>Target_AM[[#This Row],[PROPORSI]]*VLOOKUP(Target_AM[[#This Row],[NIPNAS]],Target_CC[],COLUMN(Y$2)+9,0)</f>
        <v>0</v>
      </c>
      <c r="AN83" s="22">
        <f>Target_AM[[#This Row],[PROPORSI]]*VLOOKUP(Target_AM[[#This Row],[NIPNAS]],Target_CC[],COLUMN(Z$2)+9,0)</f>
        <v>0</v>
      </c>
      <c r="AO83" s="22">
        <f>Target_AM[[#This Row],[PROPORSI]]*VLOOKUP(Target_AM[[#This Row],[NIPNAS]],Target_CC[],COLUMN(AA$2)+9,0)</f>
        <v>132838551.92492753</v>
      </c>
      <c r="AP83" s="22">
        <f>Target_AM[[#This Row],[PROPORSI]]*VLOOKUP(Target_AM[[#This Row],[NIPNAS]],Target_CC[],COLUMN(AB$2)+9,0)</f>
        <v>132798188.98405796</v>
      </c>
      <c r="AQ83" s="22">
        <f>Target_AM[[#This Row],[PROPORSI]]*VLOOKUP(Target_AM[[#This Row],[NIPNAS]],Target_CC[],COLUMN(AC$2)+9,0)</f>
        <v>132798188.98405796</v>
      </c>
      <c r="AR83" s="22">
        <f>Target_AM[[#This Row],[PROPORSI]]*VLOOKUP(Target_AM[[#This Row],[NIPNAS]],Target_CC[],COLUMN(AD$2)+9,0)</f>
        <v>132798188.98405796</v>
      </c>
      <c r="AS83" s="22">
        <f>Target_AM[[#This Row],[PROPORSI]]*VLOOKUP(Target_AM[[#This Row],[NIPNAS]],Target_CC[],COLUMN(AE$2)+9,0)</f>
        <v>132757826.04318839</v>
      </c>
      <c r="AT83" s="22">
        <f>Target_AM[[#This Row],[PROPORSI]]*VLOOKUP(Target_AM[[#This Row],[NIPNAS]],Target_CC[],COLUMN(AF$2)+9,0)</f>
        <v>132798188.98405796</v>
      </c>
      <c r="AU83" s="22">
        <f>Target_AM[[#This Row],[PROPORSI]]*VLOOKUP(Target_AM[[#This Row],[NIPNAS]],Target_CC[],COLUMN(AG$2)+9,0)</f>
        <v>132919277.80666666</v>
      </c>
      <c r="AV83" s="22">
        <f>Target_AM[[#This Row],[PROPORSI]]*VLOOKUP(Target_AM[[#This Row],[NIPNAS]],Target_CC[],COLUMN(AH$2)+9,0)</f>
        <v>132838551.92492753</v>
      </c>
      <c r="AW83" s="22">
        <f>Target_AM[[#This Row],[PROPORSI]]*VLOOKUP(Target_AM[[#This Row],[NIPNAS]],Target_CC[],COLUMN(AI$2)+9,0)</f>
        <v>132838551.92492753</v>
      </c>
      <c r="AX83" s="22">
        <f>Target_AM[[#This Row],[PROPORSI]]*VLOOKUP(Target_AM[[#This Row],[NIPNAS]],Target_CC[],COLUMN(AJ$2)+9,0)</f>
        <v>132919277.80666666</v>
      </c>
      <c r="AY83" s="22">
        <f>Target_AM[[#This Row],[PROPORSI]]*VLOOKUP(Target_AM[[#This Row],[NIPNAS]],Target_CC[],COLUMN(AK$2)+9,0)</f>
        <v>132798188.98405796</v>
      </c>
      <c r="AZ83" s="22">
        <f>Target_AM[[#This Row],[PROPORSI]]*VLOOKUP(Target_AM[[#This Row],[NIPNAS]],Target_CC[],COLUMN(AL$2)+9,0)</f>
        <v>132878914.86579709</v>
      </c>
      <c r="BA83" s="22">
        <f>Target_AM[[#This Row],[PROPORSI]]*VLOOKUP(Target_AM[[#This Row],[NIPNAS]],Target_CC[],COLUMN(AM$2)+9,0)</f>
        <v>1593981897.2173908</v>
      </c>
      <c r="BB83" s="22">
        <f>Target_AM[[#This Row],[PROPORSI]]*VLOOKUP(Target_AM[[#This Row],[NIPNAS]],Target_CC[],COLUMN(AN$2)+9,0)</f>
        <v>15937266.164193539</v>
      </c>
      <c r="BC83" s="22">
        <f>Target_AM[[#This Row],[PROPORSI]]*VLOOKUP(Target_AM[[#This Row],[NIPNAS]],Target_CC[],COLUMN(AO$2)+9,0)</f>
        <v>16005393.173093224</v>
      </c>
      <c r="BD83" s="22">
        <f>Target_AM[[#This Row],[PROPORSI]]*VLOOKUP(Target_AM[[#This Row],[NIPNAS]],Target_CC[],COLUMN(AP$2)+9,0)</f>
        <v>15927674.844509287</v>
      </c>
      <c r="BE83" s="22">
        <f>Target_AM[[#This Row],[PROPORSI]]*VLOOKUP(Target_AM[[#This Row],[NIPNAS]],Target_CC[],COLUMN(AQ$2)+9,0)</f>
        <v>15727454.117999934</v>
      </c>
      <c r="BF83" s="22">
        <f>Target_AM[[#This Row],[PROPORSI]]*VLOOKUP(Target_AM[[#This Row],[NIPNAS]],Target_CC[],COLUMN(AR$2)+9,0)</f>
        <v>15878716.831564602</v>
      </c>
      <c r="BG83" s="22">
        <f>Target_AM[[#This Row],[PROPORSI]]*VLOOKUP(Target_AM[[#This Row],[NIPNAS]],Target_CC[],COLUMN(AS$2)+9,0)</f>
        <v>15949463.820748508</v>
      </c>
      <c r="BH83" s="22">
        <f>Target_AM[[#This Row],[PROPORSI]]*VLOOKUP(Target_AM[[#This Row],[NIPNAS]],Target_CC[],COLUMN(AT$2)+9,0)</f>
        <v>17573846.703501634</v>
      </c>
      <c r="BI83" s="22">
        <f>Target_AM[[#This Row],[PROPORSI]]*VLOOKUP(Target_AM[[#This Row],[NIPNAS]],Target_CC[],COLUMN(AU$2)+9,0)</f>
        <v>17409637.739032574</v>
      </c>
      <c r="BJ83" s="22">
        <f>Target_AM[[#This Row],[PROPORSI]]*VLOOKUP(Target_AM[[#This Row],[NIPNAS]],Target_CC[],COLUMN(AV$2)+9,0)</f>
        <v>17404311.370276291</v>
      </c>
      <c r="BK83" s="22">
        <f>Target_AM[[#This Row],[PROPORSI]]*VLOOKUP(Target_AM[[#This Row],[NIPNAS]],Target_CC[],COLUMN(AW$2)+9,0)</f>
        <v>17546652.764134277</v>
      </c>
      <c r="BL83" s="22">
        <f>Target_AM[[#This Row],[PROPORSI]]*VLOOKUP(Target_AM[[#This Row],[NIPNAS]],Target_CC[],COLUMN(AX$2)+9,0)</f>
        <v>17319884.219401095</v>
      </c>
      <c r="BM83" s="22">
        <f>Target_AM[[#This Row],[PROPORSI]]*VLOOKUP(Target_AM[[#This Row],[NIPNAS]],Target_CC[],COLUMN(AY$2)+9,0)</f>
        <v>17319698.251545079</v>
      </c>
      <c r="BN83" s="22">
        <f>Target_AM[[#This Row],[PROPORSI]]*VLOOKUP(Target_AM[[#This Row],[NIPNAS]],Target_CC[],COLUMN(AZ$2)+9,0)</f>
        <v>200000000.00000006</v>
      </c>
      <c r="BO83" s="22">
        <f>Target_AM[[#This Row],[PROPORSI]]*VLOOKUP(Target_AM[[#This Row],[NIPNAS]],Target_CC[],COLUMN(BA$2)+9,0)</f>
        <v>6680359</v>
      </c>
      <c r="BP83" s="22">
        <f>Target_AM[[#This Row],[PROPORSI]]*VLOOKUP(Target_AM[[#This Row],[NIPNAS]],Target_CC[],COLUMN(BB$2)+9,0)</f>
        <v>6437600</v>
      </c>
      <c r="BQ83" s="22">
        <f>Target_AM[[#This Row],[PROPORSI]]*VLOOKUP(Target_AM[[#This Row],[NIPNAS]],Target_CC[],COLUMN(BC$2)+9,0)</f>
        <v>6437650</v>
      </c>
      <c r="BR83" s="22">
        <f>Target_AM[[#This Row],[PROPORSI]]*VLOOKUP(Target_AM[[#This Row],[NIPNAS]],Target_CC[],COLUMN(BD$2)+9,0)</f>
        <v>6595150</v>
      </c>
      <c r="BS83" s="22">
        <f>Target_AM[[#This Row],[PROPORSI]]*VLOOKUP(Target_AM[[#This Row],[NIPNAS]],Target_CC[],COLUMN(BE$2)+9,0)</f>
        <v>6595150</v>
      </c>
      <c r="BT83" s="22">
        <f>Target_AM[[#This Row],[PROPORSI]]*VLOOKUP(Target_AM[[#This Row],[NIPNAS]],Target_CC[],COLUMN(BF$2)+9,0)</f>
        <v>6595150</v>
      </c>
      <c r="BU83" s="22">
        <f>Target_AM[[#This Row],[PROPORSI]]*VLOOKUP(Target_AM[[#This Row],[NIPNAS]],Target_CC[],COLUMN(BG$2)+9,0)</f>
        <v>6595150</v>
      </c>
      <c r="BV83" s="22">
        <f>Target_AM[[#This Row],[PROPORSI]]*VLOOKUP(Target_AM[[#This Row],[NIPNAS]],Target_CC[],COLUMN(BH$2)+9,0)</f>
        <v>6595150</v>
      </c>
      <c r="BW83" s="22">
        <f>Target_AM[[#This Row],[PROPORSI]]*VLOOKUP(Target_AM[[#This Row],[NIPNAS]],Target_CC[],COLUMN(BI$2)+9,0)</f>
        <v>6595150</v>
      </c>
      <c r="BX83" s="22">
        <f>Target_AM[[#This Row],[PROPORSI]]*VLOOKUP(Target_AM[[#This Row],[NIPNAS]],Target_CC[],COLUMN(BJ$2)+9,0)</f>
        <v>6595150</v>
      </c>
      <c r="BY83" s="22">
        <f>Target_AM[[#This Row],[PROPORSI]]*VLOOKUP(Target_AM[[#This Row],[NIPNAS]],Target_CC[],COLUMN(BK$2)+9,0)</f>
        <v>6595150</v>
      </c>
      <c r="BZ83" s="22">
        <f>Target_AM[[#This Row],[PROPORSI]]*VLOOKUP(Target_AM[[#This Row],[NIPNAS]],Target_CC[],COLUMN(BL$2)+9,0)</f>
        <v>6595150</v>
      </c>
      <c r="CA83" s="22">
        <f>Target_AM[[#This Row],[PROPORSI]]*VLOOKUP(Target_AM[[#This Row],[NIPNAS]],Target_CC[],COLUMN(BM$2)+9,0)</f>
        <v>78911959</v>
      </c>
      <c r="CB83" s="22">
        <f>Target_AM[[#This Row],[PROPORSI]]*VLOOKUP(Target_AM[[#This Row],[NIPNAS]],Target_CC[],COLUMN(BN$2)+9,0)</f>
        <v>0</v>
      </c>
      <c r="CC83" s="22">
        <f>Target_AM[[#This Row],[PROPORSI]]*VLOOKUP(Target_AM[[#This Row],[NIPNAS]],Target_CC[],COLUMN(BO$2)+9,0)</f>
        <v>0</v>
      </c>
      <c r="CD83" s="22">
        <f>Target_AM[[#This Row],[PROPORSI]]*VLOOKUP(Target_AM[[#This Row],[NIPNAS]],Target_CC[],COLUMN(BP$2)+9,0)</f>
        <v>0</v>
      </c>
      <c r="CE83" s="22">
        <f>Target_AM[[#This Row],[PROPORSI]]*VLOOKUP(Target_AM[[#This Row],[NIPNAS]],Target_CC[],COLUMN(BQ$2)+9,0)</f>
        <v>0</v>
      </c>
      <c r="CF83" s="22">
        <f>Target_AM[[#This Row],[PROPORSI]]*VLOOKUP(Target_AM[[#This Row],[NIPNAS]],Target_CC[],COLUMN(BR$2)+9,0)</f>
        <v>0</v>
      </c>
      <c r="CG83" s="22">
        <f>Target_AM[[#This Row],[PROPORSI]]*VLOOKUP(Target_AM[[#This Row],[NIPNAS]],Target_CC[],COLUMN(BS$2)+9,0)</f>
        <v>0</v>
      </c>
      <c r="CH83" s="22">
        <f>Target_AM[[#This Row],[PROPORSI]]*VLOOKUP(Target_AM[[#This Row],[NIPNAS]],Target_CC[],COLUMN(BT$2)+9,0)</f>
        <v>0</v>
      </c>
      <c r="CI83" s="22">
        <f>Target_AM[[#This Row],[PROPORSI]]*VLOOKUP(Target_AM[[#This Row],[NIPNAS]],Target_CC[],COLUMN(BU$2)+9,0)</f>
        <v>0</v>
      </c>
      <c r="CJ83" s="22">
        <f>Target_AM[[#This Row],[PROPORSI]]*VLOOKUP(Target_AM[[#This Row],[NIPNAS]],Target_CC[],COLUMN(BV$2)+9,0)</f>
        <v>0</v>
      </c>
      <c r="CK83" s="22">
        <f>Target_AM[[#This Row],[PROPORSI]]*VLOOKUP(Target_AM[[#This Row],[NIPNAS]],Target_CC[],COLUMN(BW$2)+9,0)</f>
        <v>0</v>
      </c>
      <c r="CL83" s="22">
        <f>Target_AM[[#This Row],[PROPORSI]]*VLOOKUP(Target_AM[[#This Row],[NIPNAS]],Target_CC[],COLUMN(BX$2)+9,0)</f>
        <v>0</v>
      </c>
      <c r="CM83" s="22">
        <f>Target_AM[[#This Row],[PROPORSI]]*VLOOKUP(Target_AM[[#This Row],[NIPNAS]],Target_CC[],COLUMN(BY$2)+9,0)</f>
        <v>0</v>
      </c>
      <c r="CN83" s="22">
        <f>Target_AM[[#This Row],[PROPORSI]]*VLOOKUP(Target_AM[[#This Row],[NIPNAS]],Target_CC[],COLUMN(BZ$2)+9,0)</f>
        <v>0</v>
      </c>
      <c r="CO83" s="22">
        <f>Target_AM[[#This Row],[PROPORSI]]*VLOOKUP(Target_AM[[#This Row],[NIPNAS]],Target_CC[],COLUMN(CA$2)+9,0)</f>
        <v>6855359</v>
      </c>
      <c r="CP83" s="22">
        <f>Target_AM[[#This Row],[PROPORSI]]*VLOOKUP(Target_AM[[#This Row],[NIPNAS]],Target_CC[],COLUMN(CB$2)+9,0)</f>
        <v>6595100</v>
      </c>
      <c r="CQ83" s="22">
        <f>Target_AM[[#This Row],[PROPORSI]]*VLOOKUP(Target_AM[[#This Row],[NIPNAS]],Target_CC[],COLUMN(CC$2)+9,0)</f>
        <v>6595150</v>
      </c>
      <c r="CR83" s="22">
        <f>Target_AM[[#This Row],[PROPORSI]]*VLOOKUP(Target_AM[[#This Row],[NIPNAS]],Target_CC[],COLUMN(CD$2)+9,0)</f>
        <v>6595150</v>
      </c>
      <c r="CS83" s="22">
        <f>Target_AM[[#This Row],[PROPORSI]]*VLOOKUP(Target_AM[[#This Row],[NIPNAS]],Target_CC[],COLUMN(CE$2)+9,0)</f>
        <v>6595150</v>
      </c>
      <c r="CT83" s="22">
        <f>Target_AM[[#This Row],[PROPORSI]]*VLOOKUP(Target_AM[[#This Row],[NIPNAS]],Target_CC[],COLUMN(CF$2)+9,0)</f>
        <v>6595150</v>
      </c>
      <c r="CU83" s="22">
        <f>Target_AM[[#This Row],[PROPORSI]]*VLOOKUP(Target_AM[[#This Row],[NIPNAS]],Target_CC[],COLUMN(CG$2)+9,0)</f>
        <v>6595150</v>
      </c>
      <c r="CV83" s="22">
        <f>Target_AM[[#This Row],[PROPORSI]]*VLOOKUP(Target_AM[[#This Row],[NIPNAS]],Target_CC[],COLUMN(CH$2)+9,0)</f>
        <v>6595150</v>
      </c>
      <c r="CW83" s="22">
        <f>Target_AM[[#This Row],[PROPORSI]]*VLOOKUP(Target_AM[[#This Row],[NIPNAS]],Target_CC[],COLUMN(CI$2)+9,0)</f>
        <v>6595150</v>
      </c>
      <c r="CX83" s="22">
        <f>Target_AM[[#This Row],[PROPORSI]]*VLOOKUP(Target_AM[[#This Row],[NIPNAS]],Target_CC[],COLUMN(CJ$2)+9,0)</f>
        <v>6595150</v>
      </c>
      <c r="CY83" s="22">
        <f>Target_AM[[#This Row],[PROPORSI]]*VLOOKUP(Target_AM[[#This Row],[NIPNAS]],Target_CC[],COLUMN(CK$2)+9,0)</f>
        <v>6595150</v>
      </c>
      <c r="CZ83" s="22">
        <f>Target_AM[[#This Row],[PROPORSI]]*VLOOKUP(Target_AM[[#This Row],[NIPNAS]],Target_CC[],COLUMN(CL$2)+9,0)</f>
        <v>6595150</v>
      </c>
      <c r="DA83" s="22">
        <f>Target_AM[[#This Row],[PROPORSI]]*VLOOKUP(Target_AM[[#This Row],[NIPNAS]],Target_CC[],COLUMN(CM$2)+9,0)</f>
        <v>79401959</v>
      </c>
      <c r="DB83" s="22">
        <f>Target_AM[[#This Row],[PROPORSI]]*VLOOKUP(Target_AM[[#This Row],[NIPNAS]],Target_CC[],COLUMN(CN$2)+9,0)</f>
        <v>0</v>
      </c>
      <c r="DC83" s="22">
        <f>Target_AM[[#This Row],[PROPORSI]]*VLOOKUP(Target_AM[[#This Row],[NIPNAS]],Target_CC[],COLUMN(CO$2)+9,0)</f>
        <v>0</v>
      </c>
      <c r="DD83" s="22">
        <f>Target_AM[[#This Row],[PROPORSI]]*VLOOKUP(Target_AM[[#This Row],[NIPNAS]],Target_CC[],COLUMN(CP$2)+9,0)</f>
        <v>0</v>
      </c>
      <c r="DE83" s="22">
        <f>Target_AM[[#This Row],[PROPORSI]]*VLOOKUP(Target_AM[[#This Row],[NIPNAS]],Target_CC[],COLUMN(CQ$2)+9,0)</f>
        <v>0</v>
      </c>
      <c r="DF83" s="22">
        <f>Target_AM[[#This Row],[PROPORSI]]*VLOOKUP(Target_AM[[#This Row],[NIPNAS]],Target_CC[],COLUMN(CR$2)+9,0)</f>
        <v>0</v>
      </c>
      <c r="DG83" s="22">
        <f>Target_AM[[#This Row],[PROPORSI]]*VLOOKUP(Target_AM[[#This Row],[NIPNAS]],Target_CC[],COLUMN(CS$2)+9,0)</f>
        <v>0</v>
      </c>
      <c r="DH83" s="22">
        <f>Target_AM[[#This Row],[PROPORSI]]*VLOOKUP(Target_AM[[#This Row],[NIPNAS]],Target_CC[],COLUMN(CT$2)+9,0)</f>
        <v>0</v>
      </c>
      <c r="DI83" s="22">
        <f>Target_AM[[#This Row],[PROPORSI]]*VLOOKUP(Target_AM[[#This Row],[NIPNAS]],Target_CC[],COLUMN(CU$2)+9,0)</f>
        <v>0</v>
      </c>
      <c r="DJ83" s="22">
        <f>Target_AM[[#This Row],[PROPORSI]]*VLOOKUP(Target_AM[[#This Row],[NIPNAS]],Target_CC[],COLUMN(CV$2)+9,0)</f>
        <v>0</v>
      </c>
      <c r="DK83" s="22">
        <f>Target_AM[[#This Row],[PROPORSI]]*VLOOKUP(Target_AM[[#This Row],[NIPNAS]],Target_CC[],COLUMN(CW$2)+9,0)</f>
        <v>0</v>
      </c>
      <c r="DL83" s="22">
        <f>Target_AM[[#This Row],[PROPORSI]]*VLOOKUP(Target_AM[[#This Row],[NIPNAS]],Target_CC[],COLUMN(CX$2)+9,0)</f>
        <v>0</v>
      </c>
      <c r="DM83" s="22">
        <f>Target_AM[[#This Row],[PROPORSI]]*VLOOKUP(Target_AM[[#This Row],[NIPNAS]],Target_CC[],COLUMN(CY$2)+9,0)</f>
        <v>0</v>
      </c>
      <c r="DN83" s="22">
        <f>Target_AM[[#This Row],[PROPORSI]]*VLOOKUP(Target_AM[[#This Row],[NIPNAS]],Target_CC[],COLUMN(CZ$2)+9,0)</f>
        <v>0</v>
      </c>
      <c r="DO83" s="22">
        <f>Target_AM[[#This Row],[PROPORSI]]*VLOOKUP(Target_AM[[#This Row],[NIPNAS]],Target_CC[],COLUMN(DA$2)+9,0)</f>
        <v>0</v>
      </c>
      <c r="DP83" s="22">
        <f>Target_AM[[#This Row],[PROPORSI]]*VLOOKUP(Target_AM[[#This Row],[NIPNAS]],Target_CC[],COLUMN(DB$2)+9,0)</f>
        <v>0</v>
      </c>
      <c r="DQ83" s="22">
        <f>Target_AM[[#This Row],[PROPORSI]]*VLOOKUP(Target_AM[[#This Row],[NIPNAS]],Target_CC[],COLUMN(DC$2)+9,0)</f>
        <v>0</v>
      </c>
      <c r="DR83" s="22">
        <f>Target_AM[[#This Row],[PROPORSI]]*VLOOKUP(Target_AM[[#This Row],[NIPNAS]],Target_CC[],COLUMN(DD$2)+9,0)</f>
        <v>0</v>
      </c>
      <c r="DS83" s="22">
        <f>Target_AM[[#This Row],[PROPORSI]]*VLOOKUP(Target_AM[[#This Row],[NIPNAS]],Target_CC[],COLUMN(DE$2)+9,0)</f>
        <v>0</v>
      </c>
      <c r="DT83" s="22">
        <f>Target_AM[[#This Row],[PROPORSI]]*VLOOKUP(Target_AM[[#This Row],[NIPNAS]],Target_CC[],COLUMN(DF$2)+9,0)</f>
        <v>0</v>
      </c>
      <c r="DU83" s="22">
        <f>Target_AM[[#This Row],[PROPORSI]]*VLOOKUP(Target_AM[[#This Row],[NIPNAS]],Target_CC[],COLUMN(DG$2)+9,0)</f>
        <v>0</v>
      </c>
      <c r="DV83" s="22">
        <f>Target_AM[[#This Row],[PROPORSI]]*VLOOKUP(Target_AM[[#This Row],[NIPNAS]],Target_CC[],COLUMN(DH$2)+9,0)</f>
        <v>0</v>
      </c>
      <c r="DW83" s="22">
        <f>Target_AM[[#This Row],[PROPORSI]]*VLOOKUP(Target_AM[[#This Row],[NIPNAS]],Target_CC[],COLUMN(DI$2)+9,0)</f>
        <v>0</v>
      </c>
      <c r="DX83" s="22">
        <f>Target_AM[[#This Row],[PROPORSI]]*VLOOKUP(Target_AM[[#This Row],[NIPNAS]],Target_CC[],COLUMN(DJ$2)+9,0)</f>
        <v>0</v>
      </c>
      <c r="DY83" s="22">
        <f>Target_AM[[#This Row],[PROPORSI]]*VLOOKUP(Target_AM[[#This Row],[NIPNAS]],Target_CC[],COLUMN(DK$2)+9,0)</f>
        <v>0</v>
      </c>
      <c r="DZ83" s="22">
        <f>Target_AM[[#This Row],[PROPORSI]]*VLOOKUP(Target_AM[[#This Row],[NIPNAS]],Target_CC[],COLUMN(DL$2)+9,0)</f>
        <v>0</v>
      </c>
      <c r="EA83" s="22">
        <f>Target_AM[[#This Row],[PROPORSI]]*VLOOKUP(Target_AM[[#This Row],[NIPNAS]],Target_CC[],COLUMN(DM$2)+9,0)</f>
        <v>0</v>
      </c>
    </row>
    <row r="84" spans="2:131" x14ac:dyDescent="0.3">
      <c r="B84">
        <v>960026</v>
      </c>
      <c r="C84" t="s">
        <v>1067</v>
      </c>
      <c r="D84">
        <v>1</v>
      </c>
      <c r="E84" s="8">
        <v>45658</v>
      </c>
      <c r="F84">
        <v>4600024</v>
      </c>
      <c r="G84" t="s">
        <v>896</v>
      </c>
      <c r="J84" t="s">
        <v>875</v>
      </c>
      <c r="K84" t="s">
        <v>21</v>
      </c>
      <c r="L84" t="s">
        <v>159</v>
      </c>
      <c r="M84" t="s">
        <v>18</v>
      </c>
      <c r="N84" s="23">
        <f>Target_AM[[#This Row],[PROPORSI]]*VLOOKUP(Target_AM[[#This Row],[NIPNAS]],Target_CC[],9,0)</f>
        <v>223788308</v>
      </c>
      <c r="O84" s="22">
        <f>Target_AM[[#This Row],[PROPORSI]]*VLOOKUP(Target_AM[[#This Row],[NIPNAS]],Target_CC[],COLUMN(A$2)+9,0)</f>
        <v>427246.60869565216</v>
      </c>
      <c r="P84" s="22">
        <f>Target_AM[[#This Row],[PROPORSI]]*VLOOKUP(Target_AM[[#This Row],[NIPNAS]],Target_CC[],COLUMN(B$2)+9,0)</f>
        <v>417853.91304347827</v>
      </c>
      <c r="Q84" s="22">
        <f>Target_AM[[#This Row],[PROPORSI]]*VLOOKUP(Target_AM[[#This Row],[NIPNAS]],Target_CC[],COLUMN(C$2)+9,0)</f>
        <v>417853.91304347827</v>
      </c>
      <c r="R84" s="22">
        <f>Target_AM[[#This Row],[PROPORSI]]*VLOOKUP(Target_AM[[#This Row],[NIPNAS]],Target_CC[],COLUMN(D$2)+9,0)</f>
        <v>417853.91304347827</v>
      </c>
      <c r="S84" s="22">
        <f>Target_AM[[#This Row],[PROPORSI]]*VLOOKUP(Target_AM[[#This Row],[NIPNAS]],Target_CC[],COLUMN(E$2)+9,0)</f>
        <v>408461.21739130432</v>
      </c>
      <c r="T84" s="22">
        <f>Target_AM[[#This Row],[PROPORSI]]*VLOOKUP(Target_AM[[#This Row],[NIPNAS]],Target_CC[],COLUMN(F$2)+9,0)</f>
        <v>417853.91304347827</v>
      </c>
      <c r="U84" s="22">
        <f>Target_AM[[#This Row],[PROPORSI]]*VLOOKUP(Target_AM[[#This Row],[NIPNAS]],Target_CC[],COLUMN(G$2)+9,0)</f>
        <v>446032</v>
      </c>
      <c r="V84" s="22">
        <f>Target_AM[[#This Row],[PROPORSI]]*VLOOKUP(Target_AM[[#This Row],[NIPNAS]],Target_CC[],COLUMN(H$2)+9,0)</f>
        <v>427246.60869565216</v>
      </c>
      <c r="W84" s="22">
        <f>Target_AM[[#This Row],[PROPORSI]]*VLOOKUP(Target_AM[[#This Row],[NIPNAS]],Target_CC[],COLUMN(I$2)+9,0)</f>
        <v>427246.60869565216</v>
      </c>
      <c r="X84" s="22">
        <f>Target_AM[[#This Row],[PROPORSI]]*VLOOKUP(Target_AM[[#This Row],[NIPNAS]],Target_CC[],COLUMN(J$2)+9,0)</f>
        <v>446032</v>
      </c>
      <c r="Y84" s="22">
        <f>Target_AM[[#This Row],[PROPORSI]]*VLOOKUP(Target_AM[[#This Row],[NIPNAS]],Target_CC[],COLUMN(K$2)+9,0)</f>
        <v>417853.91304347827</v>
      </c>
      <c r="Z84" s="22">
        <f>Target_AM[[#This Row],[PROPORSI]]*VLOOKUP(Target_AM[[#This Row],[NIPNAS]],Target_CC[],COLUMN(L$2)+9,0)</f>
        <v>436639.30434782605</v>
      </c>
      <c r="AA84" s="22">
        <f>Target_AM[[#This Row],[PROPORSI]]*VLOOKUP(Target_AM[[#This Row],[NIPNAS]],Target_CC[],COLUMN(M$2)+9,0)</f>
        <v>5108173.9130434785</v>
      </c>
      <c r="AB84" s="22">
        <f>Target_AM[[#This Row],[PROPORSI]]*VLOOKUP(Target_AM[[#This Row],[NIPNAS]],Target_CC[],COLUMN(N$2)+9,0)</f>
        <v>8398308.6247430257</v>
      </c>
      <c r="AC84" s="22">
        <f>Target_AM[[#This Row],[PROPORSI]]*VLOOKUP(Target_AM[[#This Row],[NIPNAS]],Target_CC[],COLUMN(O$2)+9,0)</f>
        <v>55743953.087909169</v>
      </c>
      <c r="AD84" s="22">
        <f>Target_AM[[#This Row],[PROPORSI]]*VLOOKUP(Target_AM[[#This Row],[NIPNAS]],Target_CC[],COLUMN(P$2)+9,0)</f>
        <v>49459871.242246345</v>
      </c>
      <c r="AE84" s="22">
        <f>Target_AM[[#This Row],[PROPORSI]]*VLOOKUP(Target_AM[[#This Row],[NIPNAS]],Target_CC[],COLUMN(Q$2)+9,0)</f>
        <v>36649331.218365356</v>
      </c>
      <c r="AF84" s="22">
        <f>Target_AM[[#This Row],[PROPORSI]]*VLOOKUP(Target_AM[[#This Row],[NIPNAS]],Target_CC[],COLUMN(R$2)+9,0)</f>
        <v>37518060.257754847</v>
      </c>
      <c r="AG84" s="22">
        <f>Target_AM[[#This Row],[PROPORSI]]*VLOOKUP(Target_AM[[#This Row],[NIPNAS]],Target_CC[],COLUMN(S$2)+9,0)</f>
        <v>37842566.991317615</v>
      </c>
      <c r="AH84" s="22">
        <f>Target_AM[[#This Row],[PROPORSI]]*VLOOKUP(Target_AM[[#This Row],[NIPNAS]],Target_CC[],COLUMN(T$2)+9,0)</f>
        <v>46434852.767400518</v>
      </c>
      <c r="AI84" s="22">
        <f>Target_AM[[#This Row],[PROPORSI]]*VLOOKUP(Target_AM[[#This Row],[NIPNAS]],Target_CC[],COLUMN(U$2)+9,0)</f>
        <v>45664172.520787396</v>
      </c>
      <c r="AJ84" s="22">
        <f>Target_AM[[#This Row],[PROPORSI]]*VLOOKUP(Target_AM[[#This Row],[NIPNAS]],Target_CC[],COLUMN(V$2)+9,0)</f>
        <v>45635760.108738221</v>
      </c>
      <c r="AK84" s="22">
        <f>Target_AM[[#This Row],[PROPORSI]]*VLOOKUP(Target_AM[[#This Row],[NIPNAS]],Target_CC[],COLUMN(W$2)+9,0)</f>
        <v>46289792.32455498</v>
      </c>
      <c r="AL84" s="22">
        <f>Target_AM[[#This Row],[PROPORSI]]*VLOOKUP(Target_AM[[#This Row],[NIPNAS]],Target_CC[],COLUMN(X$2)+9,0)</f>
        <v>45238030.190152384</v>
      </c>
      <c r="AM84" s="22">
        <f>Target_AM[[#This Row],[PROPORSI]]*VLOOKUP(Target_AM[[#This Row],[NIPNAS]],Target_CC[],COLUMN(Y$2)+9,0)</f>
        <v>45125300.666030154</v>
      </c>
      <c r="AN84" s="22">
        <f>Target_AM[[#This Row],[PROPORSI]]*VLOOKUP(Target_AM[[#This Row],[NIPNAS]],Target_CC[],COLUMN(Z$2)+9,0)</f>
        <v>500000000.00000012</v>
      </c>
      <c r="AO84" s="22">
        <f>Target_AM[[#This Row],[PROPORSI]]*VLOOKUP(Target_AM[[#This Row],[NIPNAS]],Target_CC[],COLUMN(AA$2)+9,0)</f>
        <v>8825555.2334386781</v>
      </c>
      <c r="AP84" s="22">
        <f>Target_AM[[#This Row],[PROPORSI]]*VLOOKUP(Target_AM[[#This Row],[NIPNAS]],Target_CC[],COLUMN(AB$2)+9,0)</f>
        <v>56161807.000952646</v>
      </c>
      <c r="AQ84" s="22">
        <f>Target_AM[[#This Row],[PROPORSI]]*VLOOKUP(Target_AM[[#This Row],[NIPNAS]],Target_CC[],COLUMN(AC$2)+9,0)</f>
        <v>49877725.155289821</v>
      </c>
      <c r="AR84" s="22">
        <f>Target_AM[[#This Row],[PROPORSI]]*VLOOKUP(Target_AM[[#This Row],[NIPNAS]],Target_CC[],COLUMN(AD$2)+9,0)</f>
        <v>37067185.131408833</v>
      </c>
      <c r="AS84" s="22">
        <f>Target_AM[[#This Row],[PROPORSI]]*VLOOKUP(Target_AM[[#This Row],[NIPNAS]],Target_CC[],COLUMN(AE$2)+9,0)</f>
        <v>37926521.475146152</v>
      </c>
      <c r="AT84" s="22">
        <f>Target_AM[[#This Row],[PROPORSI]]*VLOOKUP(Target_AM[[#This Row],[NIPNAS]],Target_CC[],COLUMN(AF$2)+9,0)</f>
        <v>38260420.904361092</v>
      </c>
      <c r="AU84" s="22">
        <f>Target_AM[[#This Row],[PROPORSI]]*VLOOKUP(Target_AM[[#This Row],[NIPNAS]],Target_CC[],COLUMN(AG$2)+9,0)</f>
        <v>46880884.767400518</v>
      </c>
      <c r="AV84" s="22">
        <f>Target_AM[[#This Row],[PROPORSI]]*VLOOKUP(Target_AM[[#This Row],[NIPNAS]],Target_CC[],COLUMN(AH$2)+9,0)</f>
        <v>46091419.129483044</v>
      </c>
      <c r="AW84" s="22">
        <f>Target_AM[[#This Row],[PROPORSI]]*VLOOKUP(Target_AM[[#This Row],[NIPNAS]],Target_CC[],COLUMN(AI$2)+9,0)</f>
        <v>46063006.71743387</v>
      </c>
      <c r="AX84" s="22">
        <f>Target_AM[[#This Row],[PROPORSI]]*VLOOKUP(Target_AM[[#This Row],[NIPNAS]],Target_CC[],COLUMN(AJ$2)+9,0)</f>
        <v>46735824.32455498</v>
      </c>
      <c r="AY84" s="22">
        <f>Target_AM[[#This Row],[PROPORSI]]*VLOOKUP(Target_AM[[#This Row],[NIPNAS]],Target_CC[],COLUMN(AK$2)+9,0)</f>
        <v>45655884.103195861</v>
      </c>
      <c r="AZ84" s="22">
        <f>Target_AM[[#This Row],[PROPORSI]]*VLOOKUP(Target_AM[[#This Row],[NIPNAS]],Target_CC[],COLUMN(AL$2)+9,0)</f>
        <v>45561939.970377982</v>
      </c>
      <c r="BA84" s="22">
        <f>Target_AM[[#This Row],[PROPORSI]]*VLOOKUP(Target_AM[[#This Row],[NIPNAS]],Target_CC[],COLUMN(AM$2)+9,0)</f>
        <v>505108173.91304344</v>
      </c>
      <c r="BB84" s="22">
        <f>Target_AM[[#This Row],[PROPORSI]]*VLOOKUP(Target_AM[[#This Row],[NIPNAS]],Target_CC[],COLUMN(AN$2)+9,0)</f>
        <v>796863.30820967699</v>
      </c>
      <c r="BC84" s="22">
        <f>Target_AM[[#This Row],[PROPORSI]]*VLOOKUP(Target_AM[[#This Row],[NIPNAS]],Target_CC[],COLUMN(AO$2)+9,0)</f>
        <v>800269.65865466127</v>
      </c>
      <c r="BD84" s="22">
        <f>Target_AM[[#This Row],[PROPORSI]]*VLOOKUP(Target_AM[[#This Row],[NIPNAS]],Target_CC[],COLUMN(AP$2)+9,0)</f>
        <v>796383.74222546432</v>
      </c>
      <c r="BE84" s="22">
        <f>Target_AM[[#This Row],[PROPORSI]]*VLOOKUP(Target_AM[[#This Row],[NIPNAS]],Target_CC[],COLUMN(AQ$2)+9,0)</f>
        <v>786372.70589999668</v>
      </c>
      <c r="BF84" s="22">
        <f>Target_AM[[#This Row],[PROPORSI]]*VLOOKUP(Target_AM[[#This Row],[NIPNAS]],Target_CC[],COLUMN(AR$2)+9,0)</f>
        <v>793935.84157823003</v>
      </c>
      <c r="BG84" s="22">
        <f>Target_AM[[#This Row],[PROPORSI]]*VLOOKUP(Target_AM[[#This Row],[NIPNAS]],Target_CC[],COLUMN(AS$2)+9,0)</f>
        <v>797473.19103742542</v>
      </c>
      <c r="BH84" s="22">
        <f>Target_AM[[#This Row],[PROPORSI]]*VLOOKUP(Target_AM[[#This Row],[NIPNAS]],Target_CC[],COLUMN(AT$2)+9,0)</f>
        <v>878692.33517508185</v>
      </c>
      <c r="BI84" s="22">
        <f>Target_AM[[#This Row],[PROPORSI]]*VLOOKUP(Target_AM[[#This Row],[NIPNAS]],Target_CC[],COLUMN(AU$2)+9,0)</f>
        <v>870481.88695162872</v>
      </c>
      <c r="BJ84" s="22">
        <f>Target_AM[[#This Row],[PROPORSI]]*VLOOKUP(Target_AM[[#This Row],[NIPNAS]],Target_CC[],COLUMN(AV$2)+9,0)</f>
        <v>870215.56851381448</v>
      </c>
      <c r="BK84" s="22">
        <f>Target_AM[[#This Row],[PROPORSI]]*VLOOKUP(Target_AM[[#This Row],[NIPNAS]],Target_CC[],COLUMN(AW$2)+9,0)</f>
        <v>877332.63820671383</v>
      </c>
      <c r="BL84" s="22">
        <f>Target_AM[[#This Row],[PROPORSI]]*VLOOKUP(Target_AM[[#This Row],[NIPNAS]],Target_CC[],COLUMN(AX$2)+9,0)</f>
        <v>865994.21097005485</v>
      </c>
      <c r="BM84" s="22">
        <f>Target_AM[[#This Row],[PROPORSI]]*VLOOKUP(Target_AM[[#This Row],[NIPNAS]],Target_CC[],COLUMN(AY$2)+9,0)</f>
        <v>865984.912577254</v>
      </c>
      <c r="BN84" s="22">
        <f>Target_AM[[#This Row],[PROPORSI]]*VLOOKUP(Target_AM[[#This Row],[NIPNAS]],Target_CC[],COLUMN(AZ$2)+9,0)</f>
        <v>10000000.000000004</v>
      </c>
      <c r="BO84" s="22">
        <f>Target_AM[[#This Row],[PROPORSI]]*VLOOKUP(Target_AM[[#This Row],[NIPNAS]],Target_CC[],COLUMN(BA$2)+9,0)</f>
        <v>361200</v>
      </c>
      <c r="BP84" s="22">
        <f>Target_AM[[#This Row],[PROPORSI]]*VLOOKUP(Target_AM[[#This Row],[NIPNAS]],Target_CC[],COLUMN(BB$2)+9,0)</f>
        <v>361200</v>
      </c>
      <c r="BQ84" s="22">
        <f>Target_AM[[#This Row],[PROPORSI]]*VLOOKUP(Target_AM[[#This Row],[NIPNAS]],Target_CC[],COLUMN(BC$2)+9,0)</f>
        <v>361200</v>
      </c>
      <c r="BR84" s="22">
        <f>Target_AM[[#This Row],[PROPORSI]]*VLOOKUP(Target_AM[[#This Row],[NIPNAS]],Target_CC[],COLUMN(BD$2)+9,0)</f>
        <v>389900</v>
      </c>
      <c r="BS84" s="22">
        <f>Target_AM[[#This Row],[PROPORSI]]*VLOOKUP(Target_AM[[#This Row],[NIPNAS]],Target_CC[],COLUMN(BE$2)+9,0)</f>
        <v>389900</v>
      </c>
      <c r="BT84" s="22">
        <f>Target_AM[[#This Row],[PROPORSI]]*VLOOKUP(Target_AM[[#This Row],[NIPNAS]],Target_CC[],COLUMN(BF$2)+9,0)</f>
        <v>389900</v>
      </c>
      <c r="BU84" s="22">
        <f>Target_AM[[#This Row],[PROPORSI]]*VLOOKUP(Target_AM[[#This Row],[NIPNAS]],Target_CC[],COLUMN(BG$2)+9,0)</f>
        <v>389900</v>
      </c>
      <c r="BV84" s="22">
        <f>Target_AM[[#This Row],[PROPORSI]]*VLOOKUP(Target_AM[[#This Row],[NIPNAS]],Target_CC[],COLUMN(BH$2)+9,0)</f>
        <v>389900</v>
      </c>
      <c r="BW84" s="22">
        <f>Target_AM[[#This Row],[PROPORSI]]*VLOOKUP(Target_AM[[#This Row],[NIPNAS]],Target_CC[],COLUMN(BI$2)+9,0)</f>
        <v>389900</v>
      </c>
      <c r="BX84" s="22">
        <f>Target_AM[[#This Row],[PROPORSI]]*VLOOKUP(Target_AM[[#This Row],[NIPNAS]],Target_CC[],COLUMN(BJ$2)+9,0)</f>
        <v>389900</v>
      </c>
      <c r="BY84" s="22">
        <f>Target_AM[[#This Row],[PROPORSI]]*VLOOKUP(Target_AM[[#This Row],[NIPNAS]],Target_CC[],COLUMN(BK$2)+9,0)</f>
        <v>389900</v>
      </c>
      <c r="BZ84" s="22">
        <f>Target_AM[[#This Row],[PROPORSI]]*VLOOKUP(Target_AM[[#This Row],[NIPNAS]],Target_CC[],COLUMN(BL$2)+9,0)</f>
        <v>389900</v>
      </c>
      <c r="CA84" s="22">
        <f>Target_AM[[#This Row],[PROPORSI]]*VLOOKUP(Target_AM[[#This Row],[NIPNAS]],Target_CC[],COLUMN(BM$2)+9,0)</f>
        <v>4592700</v>
      </c>
      <c r="CB84" s="22">
        <f>Target_AM[[#This Row],[PROPORSI]]*VLOOKUP(Target_AM[[#This Row],[NIPNAS]],Target_CC[],COLUMN(BN$2)+9,0)</f>
        <v>0</v>
      </c>
      <c r="CC84" s="22">
        <f>Target_AM[[#This Row],[PROPORSI]]*VLOOKUP(Target_AM[[#This Row],[NIPNAS]],Target_CC[],COLUMN(BO$2)+9,0)</f>
        <v>0</v>
      </c>
      <c r="CD84" s="22">
        <f>Target_AM[[#This Row],[PROPORSI]]*VLOOKUP(Target_AM[[#This Row],[NIPNAS]],Target_CC[],COLUMN(BP$2)+9,0)</f>
        <v>0</v>
      </c>
      <c r="CE84" s="22">
        <f>Target_AM[[#This Row],[PROPORSI]]*VLOOKUP(Target_AM[[#This Row],[NIPNAS]],Target_CC[],COLUMN(BQ$2)+9,0)</f>
        <v>0</v>
      </c>
      <c r="CF84" s="22">
        <f>Target_AM[[#This Row],[PROPORSI]]*VLOOKUP(Target_AM[[#This Row],[NIPNAS]],Target_CC[],COLUMN(BR$2)+9,0)</f>
        <v>0</v>
      </c>
      <c r="CG84" s="22">
        <f>Target_AM[[#This Row],[PROPORSI]]*VLOOKUP(Target_AM[[#This Row],[NIPNAS]],Target_CC[],COLUMN(BS$2)+9,0)</f>
        <v>0</v>
      </c>
      <c r="CH84" s="22">
        <f>Target_AM[[#This Row],[PROPORSI]]*VLOOKUP(Target_AM[[#This Row],[NIPNAS]],Target_CC[],COLUMN(BT$2)+9,0)</f>
        <v>0</v>
      </c>
      <c r="CI84" s="22">
        <f>Target_AM[[#This Row],[PROPORSI]]*VLOOKUP(Target_AM[[#This Row],[NIPNAS]],Target_CC[],COLUMN(BU$2)+9,0)</f>
        <v>0</v>
      </c>
      <c r="CJ84" s="22">
        <f>Target_AM[[#This Row],[PROPORSI]]*VLOOKUP(Target_AM[[#This Row],[NIPNAS]],Target_CC[],COLUMN(BV$2)+9,0)</f>
        <v>0</v>
      </c>
      <c r="CK84" s="22">
        <f>Target_AM[[#This Row],[PROPORSI]]*VLOOKUP(Target_AM[[#This Row],[NIPNAS]],Target_CC[],COLUMN(BW$2)+9,0)</f>
        <v>0</v>
      </c>
      <c r="CL84" s="22">
        <f>Target_AM[[#This Row],[PROPORSI]]*VLOOKUP(Target_AM[[#This Row],[NIPNAS]],Target_CC[],COLUMN(BX$2)+9,0)</f>
        <v>0</v>
      </c>
      <c r="CM84" s="22">
        <f>Target_AM[[#This Row],[PROPORSI]]*VLOOKUP(Target_AM[[#This Row],[NIPNAS]],Target_CC[],COLUMN(BY$2)+9,0)</f>
        <v>0</v>
      </c>
      <c r="CN84" s="22">
        <f>Target_AM[[#This Row],[PROPORSI]]*VLOOKUP(Target_AM[[#This Row],[NIPNAS]],Target_CC[],COLUMN(BZ$2)+9,0)</f>
        <v>0</v>
      </c>
      <c r="CO84" s="22">
        <f>Target_AM[[#This Row],[PROPORSI]]*VLOOKUP(Target_AM[[#This Row],[NIPNAS]],Target_CC[],COLUMN(CA$2)+9,0)</f>
        <v>389900</v>
      </c>
      <c r="CP84" s="22">
        <f>Target_AM[[#This Row],[PROPORSI]]*VLOOKUP(Target_AM[[#This Row],[NIPNAS]],Target_CC[],COLUMN(CB$2)+9,0)</f>
        <v>389900</v>
      </c>
      <c r="CQ84" s="22">
        <f>Target_AM[[#This Row],[PROPORSI]]*VLOOKUP(Target_AM[[#This Row],[NIPNAS]],Target_CC[],COLUMN(CC$2)+9,0)</f>
        <v>389900</v>
      </c>
      <c r="CR84" s="22">
        <f>Target_AM[[#This Row],[PROPORSI]]*VLOOKUP(Target_AM[[#This Row],[NIPNAS]],Target_CC[],COLUMN(CD$2)+9,0)</f>
        <v>389900</v>
      </c>
      <c r="CS84" s="22">
        <f>Target_AM[[#This Row],[PROPORSI]]*VLOOKUP(Target_AM[[#This Row],[NIPNAS]],Target_CC[],COLUMN(CE$2)+9,0)</f>
        <v>389900</v>
      </c>
      <c r="CT84" s="22">
        <f>Target_AM[[#This Row],[PROPORSI]]*VLOOKUP(Target_AM[[#This Row],[NIPNAS]],Target_CC[],COLUMN(CF$2)+9,0)</f>
        <v>389900</v>
      </c>
      <c r="CU84" s="22">
        <f>Target_AM[[#This Row],[PROPORSI]]*VLOOKUP(Target_AM[[#This Row],[NIPNAS]],Target_CC[],COLUMN(CG$2)+9,0)</f>
        <v>389900</v>
      </c>
      <c r="CV84" s="22">
        <f>Target_AM[[#This Row],[PROPORSI]]*VLOOKUP(Target_AM[[#This Row],[NIPNAS]],Target_CC[],COLUMN(CH$2)+9,0)</f>
        <v>389900</v>
      </c>
      <c r="CW84" s="22">
        <f>Target_AM[[#This Row],[PROPORSI]]*VLOOKUP(Target_AM[[#This Row],[NIPNAS]],Target_CC[],COLUMN(CI$2)+9,0)</f>
        <v>389900</v>
      </c>
      <c r="CX84" s="22">
        <f>Target_AM[[#This Row],[PROPORSI]]*VLOOKUP(Target_AM[[#This Row],[NIPNAS]],Target_CC[],COLUMN(CJ$2)+9,0)</f>
        <v>389900</v>
      </c>
      <c r="CY84" s="22">
        <f>Target_AM[[#This Row],[PROPORSI]]*VLOOKUP(Target_AM[[#This Row],[NIPNAS]],Target_CC[],COLUMN(CK$2)+9,0)</f>
        <v>389900</v>
      </c>
      <c r="CZ84" s="22">
        <f>Target_AM[[#This Row],[PROPORSI]]*VLOOKUP(Target_AM[[#This Row],[NIPNAS]],Target_CC[],COLUMN(CL$2)+9,0)</f>
        <v>389900</v>
      </c>
      <c r="DA84" s="22">
        <f>Target_AM[[#This Row],[PROPORSI]]*VLOOKUP(Target_AM[[#This Row],[NIPNAS]],Target_CC[],COLUMN(CM$2)+9,0)</f>
        <v>4678800</v>
      </c>
      <c r="DB84" s="22">
        <f>Target_AM[[#This Row],[PROPORSI]]*VLOOKUP(Target_AM[[#This Row],[NIPNAS]],Target_CC[],COLUMN(CN$2)+9,0)</f>
        <v>0</v>
      </c>
      <c r="DC84" s="22">
        <f>Target_AM[[#This Row],[PROPORSI]]*VLOOKUP(Target_AM[[#This Row],[NIPNAS]],Target_CC[],COLUMN(CO$2)+9,0)</f>
        <v>0</v>
      </c>
      <c r="DD84" s="22">
        <f>Target_AM[[#This Row],[PROPORSI]]*VLOOKUP(Target_AM[[#This Row],[NIPNAS]],Target_CC[],COLUMN(CP$2)+9,0)</f>
        <v>0</v>
      </c>
      <c r="DE84" s="22">
        <f>Target_AM[[#This Row],[PROPORSI]]*VLOOKUP(Target_AM[[#This Row],[NIPNAS]],Target_CC[],COLUMN(CQ$2)+9,0)</f>
        <v>0</v>
      </c>
      <c r="DF84" s="22">
        <f>Target_AM[[#This Row],[PROPORSI]]*VLOOKUP(Target_AM[[#This Row],[NIPNAS]],Target_CC[],COLUMN(CR$2)+9,0)</f>
        <v>0</v>
      </c>
      <c r="DG84" s="22">
        <f>Target_AM[[#This Row],[PROPORSI]]*VLOOKUP(Target_AM[[#This Row],[NIPNAS]],Target_CC[],COLUMN(CS$2)+9,0)</f>
        <v>0</v>
      </c>
      <c r="DH84" s="22">
        <f>Target_AM[[#This Row],[PROPORSI]]*VLOOKUP(Target_AM[[#This Row],[NIPNAS]],Target_CC[],COLUMN(CT$2)+9,0)</f>
        <v>0</v>
      </c>
      <c r="DI84" s="22">
        <f>Target_AM[[#This Row],[PROPORSI]]*VLOOKUP(Target_AM[[#This Row],[NIPNAS]],Target_CC[],COLUMN(CU$2)+9,0)</f>
        <v>0</v>
      </c>
      <c r="DJ84" s="22">
        <f>Target_AM[[#This Row],[PROPORSI]]*VLOOKUP(Target_AM[[#This Row],[NIPNAS]],Target_CC[],COLUMN(CV$2)+9,0)</f>
        <v>0</v>
      </c>
      <c r="DK84" s="22">
        <f>Target_AM[[#This Row],[PROPORSI]]*VLOOKUP(Target_AM[[#This Row],[NIPNAS]],Target_CC[],COLUMN(CW$2)+9,0)</f>
        <v>0</v>
      </c>
      <c r="DL84" s="22">
        <f>Target_AM[[#This Row],[PROPORSI]]*VLOOKUP(Target_AM[[#This Row],[NIPNAS]],Target_CC[],COLUMN(CX$2)+9,0)</f>
        <v>0</v>
      </c>
      <c r="DM84" s="22">
        <f>Target_AM[[#This Row],[PROPORSI]]*VLOOKUP(Target_AM[[#This Row],[NIPNAS]],Target_CC[],COLUMN(CY$2)+9,0)</f>
        <v>0</v>
      </c>
      <c r="DN84" s="22">
        <f>Target_AM[[#This Row],[PROPORSI]]*VLOOKUP(Target_AM[[#This Row],[NIPNAS]],Target_CC[],COLUMN(CZ$2)+9,0)</f>
        <v>0</v>
      </c>
      <c r="DO84" s="22">
        <f>Target_AM[[#This Row],[PROPORSI]]*VLOOKUP(Target_AM[[#This Row],[NIPNAS]],Target_CC[],COLUMN(DA$2)+9,0)</f>
        <v>0</v>
      </c>
      <c r="DP84" s="22">
        <f>Target_AM[[#This Row],[PROPORSI]]*VLOOKUP(Target_AM[[#This Row],[NIPNAS]],Target_CC[],COLUMN(DB$2)+9,0)</f>
        <v>0</v>
      </c>
      <c r="DQ84" s="22">
        <f>Target_AM[[#This Row],[PROPORSI]]*VLOOKUP(Target_AM[[#This Row],[NIPNAS]],Target_CC[],COLUMN(DC$2)+9,0)</f>
        <v>0</v>
      </c>
      <c r="DR84" s="22">
        <f>Target_AM[[#This Row],[PROPORSI]]*VLOOKUP(Target_AM[[#This Row],[NIPNAS]],Target_CC[],COLUMN(DD$2)+9,0)</f>
        <v>0</v>
      </c>
      <c r="DS84" s="22">
        <f>Target_AM[[#This Row],[PROPORSI]]*VLOOKUP(Target_AM[[#This Row],[NIPNAS]],Target_CC[],COLUMN(DE$2)+9,0)</f>
        <v>0</v>
      </c>
      <c r="DT84" s="22">
        <f>Target_AM[[#This Row],[PROPORSI]]*VLOOKUP(Target_AM[[#This Row],[NIPNAS]],Target_CC[],COLUMN(DF$2)+9,0)</f>
        <v>0</v>
      </c>
      <c r="DU84" s="22">
        <f>Target_AM[[#This Row],[PROPORSI]]*VLOOKUP(Target_AM[[#This Row],[NIPNAS]],Target_CC[],COLUMN(DG$2)+9,0)</f>
        <v>0</v>
      </c>
      <c r="DV84" s="22">
        <f>Target_AM[[#This Row],[PROPORSI]]*VLOOKUP(Target_AM[[#This Row],[NIPNAS]],Target_CC[],COLUMN(DH$2)+9,0)</f>
        <v>0</v>
      </c>
      <c r="DW84" s="22">
        <f>Target_AM[[#This Row],[PROPORSI]]*VLOOKUP(Target_AM[[#This Row],[NIPNAS]],Target_CC[],COLUMN(DI$2)+9,0)</f>
        <v>0</v>
      </c>
      <c r="DX84" s="22">
        <f>Target_AM[[#This Row],[PROPORSI]]*VLOOKUP(Target_AM[[#This Row],[NIPNAS]],Target_CC[],COLUMN(DJ$2)+9,0)</f>
        <v>0</v>
      </c>
      <c r="DY84" s="22">
        <f>Target_AM[[#This Row],[PROPORSI]]*VLOOKUP(Target_AM[[#This Row],[NIPNAS]],Target_CC[],COLUMN(DK$2)+9,0)</f>
        <v>0</v>
      </c>
      <c r="DZ84" s="22">
        <f>Target_AM[[#This Row],[PROPORSI]]*VLOOKUP(Target_AM[[#This Row],[NIPNAS]],Target_CC[],COLUMN(DL$2)+9,0)</f>
        <v>0</v>
      </c>
      <c r="EA84" s="22">
        <f>Target_AM[[#This Row],[PROPORSI]]*VLOOKUP(Target_AM[[#This Row],[NIPNAS]],Target_CC[],COLUMN(DM$2)+9,0)</f>
        <v>0</v>
      </c>
    </row>
    <row r="85" spans="2:131" x14ac:dyDescent="0.3">
      <c r="B85">
        <v>406108</v>
      </c>
      <c r="C85" t="s">
        <v>999</v>
      </c>
      <c r="D85">
        <v>1</v>
      </c>
      <c r="E85" s="8">
        <v>45658</v>
      </c>
      <c r="F85">
        <v>3001032332</v>
      </c>
      <c r="G85" t="s">
        <v>911</v>
      </c>
      <c r="J85" t="s">
        <v>875</v>
      </c>
      <c r="K85" t="s">
        <v>23</v>
      </c>
      <c r="L85" t="s">
        <v>159</v>
      </c>
      <c r="M85" t="s">
        <v>18</v>
      </c>
      <c r="N85" s="23">
        <f>Target_AM[[#This Row],[PROPORSI]]*VLOOKUP(Target_AM[[#This Row],[NIPNAS]],Target_CC[],9,0)</f>
        <v>241038814</v>
      </c>
      <c r="O85" s="22">
        <f>Target_AM[[#This Row],[PROPORSI]]*VLOOKUP(Target_AM[[#This Row],[NIPNAS]],Target_CC[],COLUMN(A$2)+9,0)</f>
        <v>1028750.8704347825</v>
      </c>
      <c r="P85" s="22">
        <f>Target_AM[[#This Row],[PROPORSI]]*VLOOKUP(Target_AM[[#This Row],[NIPNAS]],Target_CC[],COLUMN(B$2)+9,0)</f>
        <v>1000667.4956521739</v>
      </c>
      <c r="Q85" s="22">
        <f>Target_AM[[#This Row],[PROPORSI]]*VLOOKUP(Target_AM[[#This Row],[NIPNAS]],Target_CC[],COLUMN(C$2)+9,0)</f>
        <v>1000667.4956521739</v>
      </c>
      <c r="R85" s="22">
        <f>Target_AM[[#This Row],[PROPORSI]]*VLOOKUP(Target_AM[[#This Row],[NIPNAS]],Target_CC[],COLUMN(D$2)+9,0)</f>
        <v>1000667.4956521739</v>
      </c>
      <c r="S85" s="22">
        <f>Target_AM[[#This Row],[PROPORSI]]*VLOOKUP(Target_AM[[#This Row],[NIPNAS]],Target_CC[],COLUMN(E$2)+9,0)</f>
        <v>972584.12086956529</v>
      </c>
      <c r="T85" s="22">
        <f>Target_AM[[#This Row],[PROPORSI]]*VLOOKUP(Target_AM[[#This Row],[NIPNAS]],Target_CC[],COLUMN(F$2)+9,0)</f>
        <v>1000667.4956521739</v>
      </c>
      <c r="U85" s="22">
        <f>Target_AM[[#This Row],[PROPORSI]]*VLOOKUP(Target_AM[[#This Row],[NIPNAS]],Target_CC[],COLUMN(G$2)+9,0)</f>
        <v>1084917.6200000001</v>
      </c>
      <c r="V85" s="22">
        <f>Target_AM[[#This Row],[PROPORSI]]*VLOOKUP(Target_AM[[#This Row],[NIPNAS]],Target_CC[],COLUMN(H$2)+9,0)</f>
        <v>1028750.8704347825</v>
      </c>
      <c r="W85" s="22">
        <f>Target_AM[[#This Row],[PROPORSI]]*VLOOKUP(Target_AM[[#This Row],[NIPNAS]],Target_CC[],COLUMN(I$2)+9,0)</f>
        <v>1028750.8704347825</v>
      </c>
      <c r="X85" s="22">
        <f>Target_AM[[#This Row],[PROPORSI]]*VLOOKUP(Target_AM[[#This Row],[NIPNAS]],Target_CC[],COLUMN(J$2)+9,0)</f>
        <v>1084917.6200000001</v>
      </c>
      <c r="Y85" s="22">
        <f>Target_AM[[#This Row],[PROPORSI]]*VLOOKUP(Target_AM[[#This Row],[NIPNAS]],Target_CC[],COLUMN(K$2)+9,0)</f>
        <v>1000667.4956521739</v>
      </c>
      <c r="Z85" s="22">
        <f>Target_AM[[#This Row],[PROPORSI]]*VLOOKUP(Target_AM[[#This Row],[NIPNAS]],Target_CC[],COLUMN(L$2)+9,0)</f>
        <v>1056834.2452173913</v>
      </c>
      <c r="AA85" s="22">
        <f>Target_AM[[#This Row],[PROPORSI]]*VLOOKUP(Target_AM[[#This Row],[NIPNAS]],Target_CC[],COLUMN(M$2)+9,0)</f>
        <v>12288843.695652176</v>
      </c>
      <c r="AB85" s="22">
        <f>Target_AM[[#This Row],[PROPORSI]]*VLOOKUP(Target_AM[[#This Row],[NIPNAS]],Target_CC[],COLUMN(N$2)+9,0)</f>
        <v>5038985.1748458156</v>
      </c>
      <c r="AC85" s="22">
        <f>Target_AM[[#This Row],[PROPORSI]]*VLOOKUP(Target_AM[[#This Row],[NIPNAS]],Target_CC[],COLUMN(O$2)+9,0)</f>
        <v>33446371.852745503</v>
      </c>
      <c r="AD85" s="22">
        <f>Target_AM[[#This Row],[PROPORSI]]*VLOOKUP(Target_AM[[#This Row],[NIPNAS]],Target_CC[],COLUMN(P$2)+9,0)</f>
        <v>29675922.745347805</v>
      </c>
      <c r="AE85" s="22">
        <f>Target_AM[[#This Row],[PROPORSI]]*VLOOKUP(Target_AM[[#This Row],[NIPNAS]],Target_CC[],COLUMN(Q$2)+9,0)</f>
        <v>21989598.731019214</v>
      </c>
      <c r="AF85" s="22">
        <f>Target_AM[[#This Row],[PROPORSI]]*VLOOKUP(Target_AM[[#This Row],[NIPNAS]],Target_CC[],COLUMN(R$2)+9,0)</f>
        <v>22510836.154652912</v>
      </c>
      <c r="AG85" s="22">
        <f>Target_AM[[#This Row],[PROPORSI]]*VLOOKUP(Target_AM[[#This Row],[NIPNAS]],Target_CC[],COLUMN(S$2)+9,0)</f>
        <v>22705540.194790568</v>
      </c>
      <c r="AH85" s="22">
        <f>Target_AM[[#This Row],[PROPORSI]]*VLOOKUP(Target_AM[[#This Row],[NIPNAS]],Target_CC[],COLUMN(T$2)+9,0)</f>
        <v>27860911.660440311</v>
      </c>
      <c r="AI85" s="22">
        <f>Target_AM[[#This Row],[PROPORSI]]*VLOOKUP(Target_AM[[#This Row],[NIPNAS]],Target_CC[],COLUMN(U$2)+9,0)</f>
        <v>27398503.512472436</v>
      </c>
      <c r="AJ85" s="22">
        <f>Target_AM[[#This Row],[PROPORSI]]*VLOOKUP(Target_AM[[#This Row],[NIPNAS]],Target_CC[],COLUMN(V$2)+9,0)</f>
        <v>27381456.065242935</v>
      </c>
      <c r="AK85" s="22">
        <f>Target_AM[[#This Row],[PROPORSI]]*VLOOKUP(Target_AM[[#This Row],[NIPNAS]],Target_CC[],COLUMN(W$2)+9,0)</f>
        <v>27773875.394732986</v>
      </c>
      <c r="AL85" s="22">
        <f>Target_AM[[#This Row],[PROPORSI]]*VLOOKUP(Target_AM[[#This Row],[NIPNAS]],Target_CC[],COLUMN(X$2)+9,0)</f>
        <v>27142818.11409143</v>
      </c>
      <c r="AM85" s="22">
        <f>Target_AM[[#This Row],[PROPORSI]]*VLOOKUP(Target_AM[[#This Row],[NIPNAS]],Target_CC[],COLUMN(Y$2)+9,0)</f>
        <v>27075180.399618093</v>
      </c>
      <c r="AN85" s="22">
        <f>Target_AM[[#This Row],[PROPORSI]]*VLOOKUP(Target_AM[[#This Row],[NIPNAS]],Target_CC[],COLUMN(Z$2)+9,0)</f>
        <v>300000000</v>
      </c>
      <c r="AO85" s="22">
        <f>Target_AM[[#This Row],[PROPORSI]]*VLOOKUP(Target_AM[[#This Row],[NIPNAS]],Target_CC[],COLUMN(AA$2)+9,0)</f>
        <v>6067736.0452805981</v>
      </c>
      <c r="AP85" s="22">
        <f>Target_AM[[#This Row],[PROPORSI]]*VLOOKUP(Target_AM[[#This Row],[NIPNAS]],Target_CC[],COLUMN(AB$2)+9,0)</f>
        <v>34447039.34839768</v>
      </c>
      <c r="AQ85" s="22">
        <f>Target_AM[[#This Row],[PROPORSI]]*VLOOKUP(Target_AM[[#This Row],[NIPNAS]],Target_CC[],COLUMN(AC$2)+9,0)</f>
        <v>30676590.240999978</v>
      </c>
      <c r="AR85" s="22">
        <f>Target_AM[[#This Row],[PROPORSI]]*VLOOKUP(Target_AM[[#This Row],[NIPNAS]],Target_CC[],COLUMN(AD$2)+9,0)</f>
        <v>22990266.226671387</v>
      </c>
      <c r="AS85" s="22">
        <f>Target_AM[[#This Row],[PROPORSI]]*VLOOKUP(Target_AM[[#This Row],[NIPNAS]],Target_CC[],COLUMN(AE$2)+9,0)</f>
        <v>23483420.275522478</v>
      </c>
      <c r="AT85" s="22">
        <f>Target_AM[[#This Row],[PROPORSI]]*VLOOKUP(Target_AM[[#This Row],[NIPNAS]],Target_CC[],COLUMN(AF$2)+9,0)</f>
        <v>23706207.690442741</v>
      </c>
      <c r="AU85" s="22">
        <f>Target_AM[[#This Row],[PROPORSI]]*VLOOKUP(Target_AM[[#This Row],[NIPNAS]],Target_CC[],COLUMN(AG$2)+9,0)</f>
        <v>28945829.280440312</v>
      </c>
      <c r="AV85" s="22">
        <f>Target_AM[[#This Row],[PROPORSI]]*VLOOKUP(Target_AM[[#This Row],[NIPNAS]],Target_CC[],COLUMN(AH$2)+9,0)</f>
        <v>28427254.382907219</v>
      </c>
      <c r="AW85" s="22">
        <f>Target_AM[[#This Row],[PROPORSI]]*VLOOKUP(Target_AM[[#This Row],[NIPNAS]],Target_CC[],COLUMN(AI$2)+9,0)</f>
        <v>28410206.935677718</v>
      </c>
      <c r="AX85" s="22">
        <f>Target_AM[[#This Row],[PROPORSI]]*VLOOKUP(Target_AM[[#This Row],[NIPNAS]],Target_CC[],COLUMN(AJ$2)+9,0)</f>
        <v>28858793.014732987</v>
      </c>
      <c r="AY85" s="22">
        <f>Target_AM[[#This Row],[PROPORSI]]*VLOOKUP(Target_AM[[#This Row],[NIPNAS]],Target_CC[],COLUMN(AK$2)+9,0)</f>
        <v>28143485.609743603</v>
      </c>
      <c r="AZ85" s="22">
        <f>Target_AM[[#This Row],[PROPORSI]]*VLOOKUP(Target_AM[[#This Row],[NIPNAS]],Target_CC[],COLUMN(AL$2)+9,0)</f>
        <v>28132014.644835483</v>
      </c>
      <c r="BA85" s="22">
        <f>Target_AM[[#This Row],[PROPORSI]]*VLOOKUP(Target_AM[[#This Row],[NIPNAS]],Target_CC[],COLUMN(AM$2)+9,0)</f>
        <v>312288843.69565213</v>
      </c>
      <c r="BB85" s="22">
        <f>Target_AM[[#This Row],[PROPORSI]]*VLOOKUP(Target_AM[[#This Row],[NIPNAS]],Target_CC[],COLUMN(AN$2)+9,0)</f>
        <v>398431.6541048385</v>
      </c>
      <c r="BC85" s="22">
        <f>Target_AM[[#This Row],[PROPORSI]]*VLOOKUP(Target_AM[[#This Row],[NIPNAS]],Target_CC[],COLUMN(AO$2)+9,0)</f>
        <v>400134.82932733063</v>
      </c>
      <c r="BD85" s="22">
        <f>Target_AM[[#This Row],[PROPORSI]]*VLOOKUP(Target_AM[[#This Row],[NIPNAS]],Target_CC[],COLUMN(AP$2)+9,0)</f>
        <v>398191.87111273216</v>
      </c>
      <c r="BE85" s="22">
        <f>Target_AM[[#This Row],[PROPORSI]]*VLOOKUP(Target_AM[[#This Row],[NIPNAS]],Target_CC[],COLUMN(AQ$2)+9,0)</f>
        <v>393186.35294999834</v>
      </c>
      <c r="BF85" s="22">
        <f>Target_AM[[#This Row],[PROPORSI]]*VLOOKUP(Target_AM[[#This Row],[NIPNAS]],Target_CC[],COLUMN(AR$2)+9,0)</f>
        <v>396967.92078911501</v>
      </c>
      <c r="BG85" s="22">
        <f>Target_AM[[#This Row],[PROPORSI]]*VLOOKUP(Target_AM[[#This Row],[NIPNAS]],Target_CC[],COLUMN(AS$2)+9,0)</f>
        <v>398736.59551871271</v>
      </c>
      <c r="BH85" s="22">
        <f>Target_AM[[#This Row],[PROPORSI]]*VLOOKUP(Target_AM[[#This Row],[NIPNAS]],Target_CC[],COLUMN(AT$2)+9,0)</f>
        <v>439346.16758754093</v>
      </c>
      <c r="BI85" s="22">
        <f>Target_AM[[#This Row],[PROPORSI]]*VLOOKUP(Target_AM[[#This Row],[NIPNAS]],Target_CC[],COLUMN(AU$2)+9,0)</f>
        <v>435240.94347581436</v>
      </c>
      <c r="BJ85" s="22">
        <f>Target_AM[[#This Row],[PROPORSI]]*VLOOKUP(Target_AM[[#This Row],[NIPNAS]],Target_CC[],COLUMN(AV$2)+9,0)</f>
        <v>435107.78425690724</v>
      </c>
      <c r="BK85" s="22">
        <f>Target_AM[[#This Row],[PROPORSI]]*VLOOKUP(Target_AM[[#This Row],[NIPNAS]],Target_CC[],COLUMN(AW$2)+9,0)</f>
        <v>438666.31910335692</v>
      </c>
      <c r="BL85" s="22">
        <f>Target_AM[[#This Row],[PROPORSI]]*VLOOKUP(Target_AM[[#This Row],[NIPNAS]],Target_CC[],COLUMN(AX$2)+9,0)</f>
        <v>432997.10548502742</v>
      </c>
      <c r="BM85" s="22">
        <f>Target_AM[[#This Row],[PROPORSI]]*VLOOKUP(Target_AM[[#This Row],[NIPNAS]],Target_CC[],COLUMN(AY$2)+9,0)</f>
        <v>432992.456288627</v>
      </c>
      <c r="BN85" s="22">
        <f>Target_AM[[#This Row],[PROPORSI]]*VLOOKUP(Target_AM[[#This Row],[NIPNAS]],Target_CC[],COLUMN(AZ$2)+9,0)</f>
        <v>5000000.0000000019</v>
      </c>
      <c r="BO85" s="22">
        <f>Target_AM[[#This Row],[PROPORSI]]*VLOOKUP(Target_AM[[#This Row],[NIPNAS]],Target_CC[],COLUMN(BA$2)+9,0)</f>
        <v>4368340</v>
      </c>
      <c r="BP85" s="22">
        <f>Target_AM[[#This Row],[PROPORSI]]*VLOOKUP(Target_AM[[#This Row],[NIPNAS]],Target_CC[],COLUMN(BB$2)+9,0)</f>
        <v>1131499</v>
      </c>
      <c r="BQ85" s="22">
        <f>Target_AM[[#This Row],[PROPORSI]]*VLOOKUP(Target_AM[[#This Row],[NIPNAS]],Target_CC[],COLUMN(BC$2)+9,0)</f>
        <v>1121440</v>
      </c>
      <c r="BR85" s="22">
        <f>Target_AM[[#This Row],[PROPORSI]]*VLOOKUP(Target_AM[[#This Row],[NIPNAS]],Target_CC[],COLUMN(BD$2)+9,0)</f>
        <v>1158934</v>
      </c>
      <c r="BS85" s="22">
        <f>Target_AM[[#This Row],[PROPORSI]]*VLOOKUP(Target_AM[[#This Row],[NIPNAS]],Target_CC[],COLUMN(BE$2)+9,0)</f>
        <v>1158934</v>
      </c>
      <c r="BT85" s="22">
        <f>Target_AM[[#This Row],[PROPORSI]]*VLOOKUP(Target_AM[[#This Row],[NIPNAS]],Target_CC[],COLUMN(BF$2)+9,0)</f>
        <v>1158934</v>
      </c>
      <c r="BU85" s="22">
        <f>Target_AM[[#This Row],[PROPORSI]]*VLOOKUP(Target_AM[[#This Row],[NIPNAS]],Target_CC[],COLUMN(BG$2)+9,0)</f>
        <v>1158934</v>
      </c>
      <c r="BV85" s="22">
        <f>Target_AM[[#This Row],[PROPORSI]]*VLOOKUP(Target_AM[[#This Row],[NIPNAS]],Target_CC[],COLUMN(BH$2)+9,0)</f>
        <v>1158934</v>
      </c>
      <c r="BW85" s="22">
        <f>Target_AM[[#This Row],[PROPORSI]]*VLOOKUP(Target_AM[[#This Row],[NIPNAS]],Target_CC[],COLUMN(BI$2)+9,0)</f>
        <v>1158934</v>
      </c>
      <c r="BX85" s="22">
        <f>Target_AM[[#This Row],[PROPORSI]]*VLOOKUP(Target_AM[[#This Row],[NIPNAS]],Target_CC[],COLUMN(BJ$2)+9,0)</f>
        <v>1158934</v>
      </c>
      <c r="BY85" s="22">
        <f>Target_AM[[#This Row],[PROPORSI]]*VLOOKUP(Target_AM[[#This Row],[NIPNAS]],Target_CC[],COLUMN(BK$2)+9,0)</f>
        <v>1158934</v>
      </c>
      <c r="BZ85" s="22">
        <f>Target_AM[[#This Row],[PROPORSI]]*VLOOKUP(Target_AM[[#This Row],[NIPNAS]],Target_CC[],COLUMN(BL$2)+9,0)</f>
        <v>1158934</v>
      </c>
      <c r="CA85" s="22">
        <f>Target_AM[[#This Row],[PROPORSI]]*VLOOKUP(Target_AM[[#This Row],[NIPNAS]],Target_CC[],COLUMN(BM$2)+9,0)</f>
        <v>17051685</v>
      </c>
      <c r="CB85" s="22">
        <f>Target_AM[[#This Row],[PROPORSI]]*VLOOKUP(Target_AM[[#This Row],[NIPNAS]],Target_CC[],COLUMN(BN$2)+9,0)</f>
        <v>0</v>
      </c>
      <c r="CC85" s="22">
        <f>Target_AM[[#This Row],[PROPORSI]]*VLOOKUP(Target_AM[[#This Row],[NIPNAS]],Target_CC[],COLUMN(BO$2)+9,0)</f>
        <v>0</v>
      </c>
      <c r="CD85" s="22">
        <f>Target_AM[[#This Row],[PROPORSI]]*VLOOKUP(Target_AM[[#This Row],[NIPNAS]],Target_CC[],COLUMN(BP$2)+9,0)</f>
        <v>0</v>
      </c>
      <c r="CE85" s="22">
        <f>Target_AM[[#This Row],[PROPORSI]]*VLOOKUP(Target_AM[[#This Row],[NIPNAS]],Target_CC[],COLUMN(BQ$2)+9,0)</f>
        <v>0</v>
      </c>
      <c r="CF85" s="22">
        <f>Target_AM[[#This Row],[PROPORSI]]*VLOOKUP(Target_AM[[#This Row],[NIPNAS]],Target_CC[],COLUMN(BR$2)+9,0)</f>
        <v>0</v>
      </c>
      <c r="CG85" s="22">
        <f>Target_AM[[#This Row],[PROPORSI]]*VLOOKUP(Target_AM[[#This Row],[NIPNAS]],Target_CC[],COLUMN(BS$2)+9,0)</f>
        <v>0</v>
      </c>
      <c r="CH85" s="22">
        <f>Target_AM[[#This Row],[PROPORSI]]*VLOOKUP(Target_AM[[#This Row],[NIPNAS]],Target_CC[],COLUMN(BT$2)+9,0)</f>
        <v>0</v>
      </c>
      <c r="CI85" s="22">
        <f>Target_AM[[#This Row],[PROPORSI]]*VLOOKUP(Target_AM[[#This Row],[NIPNAS]],Target_CC[],COLUMN(BU$2)+9,0)</f>
        <v>0</v>
      </c>
      <c r="CJ85" s="22">
        <f>Target_AM[[#This Row],[PROPORSI]]*VLOOKUP(Target_AM[[#This Row],[NIPNAS]],Target_CC[],COLUMN(BV$2)+9,0)</f>
        <v>0</v>
      </c>
      <c r="CK85" s="22">
        <f>Target_AM[[#This Row],[PROPORSI]]*VLOOKUP(Target_AM[[#This Row],[NIPNAS]],Target_CC[],COLUMN(BW$2)+9,0)</f>
        <v>0</v>
      </c>
      <c r="CL85" s="22">
        <f>Target_AM[[#This Row],[PROPORSI]]*VLOOKUP(Target_AM[[#This Row],[NIPNAS]],Target_CC[],COLUMN(BX$2)+9,0)</f>
        <v>0</v>
      </c>
      <c r="CM85" s="22">
        <f>Target_AM[[#This Row],[PROPORSI]]*VLOOKUP(Target_AM[[#This Row],[NIPNAS]],Target_CC[],COLUMN(BY$2)+9,0)</f>
        <v>0</v>
      </c>
      <c r="CN85" s="22">
        <f>Target_AM[[#This Row],[PROPORSI]]*VLOOKUP(Target_AM[[#This Row],[NIPNAS]],Target_CC[],COLUMN(BZ$2)+9,0)</f>
        <v>0</v>
      </c>
      <c r="CO85" s="22">
        <f>Target_AM[[#This Row],[PROPORSI]]*VLOOKUP(Target_AM[[#This Row],[NIPNAS]],Target_CC[],COLUMN(CA$2)+9,0)</f>
        <v>4516140</v>
      </c>
      <c r="CP85" s="22">
        <f>Target_AM[[#This Row],[PROPORSI]]*VLOOKUP(Target_AM[[#This Row],[NIPNAS]],Target_CC[],COLUMN(CB$2)+9,0)</f>
        <v>1164099</v>
      </c>
      <c r="CQ85" s="22">
        <f>Target_AM[[#This Row],[PROPORSI]]*VLOOKUP(Target_AM[[#This Row],[NIPNAS]],Target_CC[],COLUMN(CC$2)+9,0)</f>
        <v>1158934</v>
      </c>
      <c r="CR85" s="22">
        <f>Target_AM[[#This Row],[PROPORSI]]*VLOOKUP(Target_AM[[#This Row],[NIPNAS]],Target_CC[],COLUMN(CD$2)+9,0)</f>
        <v>1158934</v>
      </c>
      <c r="CS85" s="22">
        <f>Target_AM[[#This Row],[PROPORSI]]*VLOOKUP(Target_AM[[#This Row],[NIPNAS]],Target_CC[],COLUMN(CE$2)+9,0)</f>
        <v>1158934</v>
      </c>
      <c r="CT85" s="22">
        <f>Target_AM[[#This Row],[PROPORSI]]*VLOOKUP(Target_AM[[#This Row],[NIPNAS]],Target_CC[],COLUMN(CF$2)+9,0)</f>
        <v>1158934</v>
      </c>
      <c r="CU85" s="22">
        <f>Target_AM[[#This Row],[PROPORSI]]*VLOOKUP(Target_AM[[#This Row],[NIPNAS]],Target_CC[],COLUMN(CG$2)+9,0)</f>
        <v>1158934</v>
      </c>
      <c r="CV85" s="22">
        <f>Target_AM[[#This Row],[PROPORSI]]*VLOOKUP(Target_AM[[#This Row],[NIPNAS]],Target_CC[],COLUMN(CH$2)+9,0)</f>
        <v>1158934</v>
      </c>
      <c r="CW85" s="22">
        <f>Target_AM[[#This Row],[PROPORSI]]*VLOOKUP(Target_AM[[#This Row],[NIPNAS]],Target_CC[],COLUMN(CI$2)+9,0)</f>
        <v>1158934</v>
      </c>
      <c r="CX85" s="22">
        <f>Target_AM[[#This Row],[PROPORSI]]*VLOOKUP(Target_AM[[#This Row],[NIPNAS]],Target_CC[],COLUMN(CJ$2)+9,0)</f>
        <v>1158934</v>
      </c>
      <c r="CY85" s="22">
        <f>Target_AM[[#This Row],[PROPORSI]]*VLOOKUP(Target_AM[[#This Row],[NIPNAS]],Target_CC[],COLUMN(CK$2)+9,0)</f>
        <v>1158934</v>
      </c>
      <c r="CZ85" s="22">
        <f>Target_AM[[#This Row],[PROPORSI]]*VLOOKUP(Target_AM[[#This Row],[NIPNAS]],Target_CC[],COLUMN(CL$2)+9,0)</f>
        <v>1158934</v>
      </c>
      <c r="DA85" s="22">
        <f>Target_AM[[#This Row],[PROPORSI]]*VLOOKUP(Target_AM[[#This Row],[NIPNAS]],Target_CC[],COLUMN(CM$2)+9,0)</f>
        <v>17269579</v>
      </c>
      <c r="DB85" s="22">
        <f>Target_AM[[#This Row],[PROPORSI]]*VLOOKUP(Target_AM[[#This Row],[NIPNAS]],Target_CC[],COLUMN(CN$2)+9,0)</f>
        <v>0</v>
      </c>
      <c r="DC85" s="22">
        <f>Target_AM[[#This Row],[PROPORSI]]*VLOOKUP(Target_AM[[#This Row],[NIPNAS]],Target_CC[],COLUMN(CO$2)+9,0)</f>
        <v>0</v>
      </c>
      <c r="DD85" s="22">
        <f>Target_AM[[#This Row],[PROPORSI]]*VLOOKUP(Target_AM[[#This Row],[NIPNAS]],Target_CC[],COLUMN(CP$2)+9,0)</f>
        <v>0</v>
      </c>
      <c r="DE85" s="22">
        <f>Target_AM[[#This Row],[PROPORSI]]*VLOOKUP(Target_AM[[#This Row],[NIPNAS]],Target_CC[],COLUMN(CQ$2)+9,0)</f>
        <v>0</v>
      </c>
      <c r="DF85" s="22">
        <f>Target_AM[[#This Row],[PROPORSI]]*VLOOKUP(Target_AM[[#This Row],[NIPNAS]],Target_CC[],COLUMN(CR$2)+9,0)</f>
        <v>0</v>
      </c>
      <c r="DG85" s="22">
        <f>Target_AM[[#This Row],[PROPORSI]]*VLOOKUP(Target_AM[[#This Row],[NIPNAS]],Target_CC[],COLUMN(CS$2)+9,0)</f>
        <v>0</v>
      </c>
      <c r="DH85" s="22">
        <f>Target_AM[[#This Row],[PROPORSI]]*VLOOKUP(Target_AM[[#This Row],[NIPNAS]],Target_CC[],COLUMN(CT$2)+9,0)</f>
        <v>0</v>
      </c>
      <c r="DI85" s="22">
        <f>Target_AM[[#This Row],[PROPORSI]]*VLOOKUP(Target_AM[[#This Row],[NIPNAS]],Target_CC[],COLUMN(CU$2)+9,0)</f>
        <v>0</v>
      </c>
      <c r="DJ85" s="22">
        <f>Target_AM[[#This Row],[PROPORSI]]*VLOOKUP(Target_AM[[#This Row],[NIPNAS]],Target_CC[],COLUMN(CV$2)+9,0)</f>
        <v>0</v>
      </c>
      <c r="DK85" s="22">
        <f>Target_AM[[#This Row],[PROPORSI]]*VLOOKUP(Target_AM[[#This Row],[NIPNAS]],Target_CC[],COLUMN(CW$2)+9,0)</f>
        <v>0</v>
      </c>
      <c r="DL85" s="22">
        <f>Target_AM[[#This Row],[PROPORSI]]*VLOOKUP(Target_AM[[#This Row],[NIPNAS]],Target_CC[],COLUMN(CX$2)+9,0)</f>
        <v>0</v>
      </c>
      <c r="DM85" s="22">
        <f>Target_AM[[#This Row],[PROPORSI]]*VLOOKUP(Target_AM[[#This Row],[NIPNAS]],Target_CC[],COLUMN(CY$2)+9,0)</f>
        <v>0</v>
      </c>
      <c r="DN85" s="22">
        <f>Target_AM[[#This Row],[PROPORSI]]*VLOOKUP(Target_AM[[#This Row],[NIPNAS]],Target_CC[],COLUMN(CZ$2)+9,0)</f>
        <v>0</v>
      </c>
      <c r="DO85" s="22">
        <f>Target_AM[[#This Row],[PROPORSI]]*VLOOKUP(Target_AM[[#This Row],[NIPNAS]],Target_CC[],COLUMN(DA$2)+9,0)</f>
        <v>0</v>
      </c>
      <c r="DP85" s="22">
        <f>Target_AM[[#This Row],[PROPORSI]]*VLOOKUP(Target_AM[[#This Row],[NIPNAS]],Target_CC[],COLUMN(DB$2)+9,0)</f>
        <v>0</v>
      </c>
      <c r="DQ85" s="22">
        <f>Target_AM[[#This Row],[PROPORSI]]*VLOOKUP(Target_AM[[#This Row],[NIPNAS]],Target_CC[],COLUMN(DC$2)+9,0)</f>
        <v>0</v>
      </c>
      <c r="DR85" s="22">
        <f>Target_AM[[#This Row],[PROPORSI]]*VLOOKUP(Target_AM[[#This Row],[NIPNAS]],Target_CC[],COLUMN(DD$2)+9,0)</f>
        <v>0</v>
      </c>
      <c r="DS85" s="22">
        <f>Target_AM[[#This Row],[PROPORSI]]*VLOOKUP(Target_AM[[#This Row],[NIPNAS]],Target_CC[],COLUMN(DE$2)+9,0)</f>
        <v>0</v>
      </c>
      <c r="DT85" s="22">
        <f>Target_AM[[#This Row],[PROPORSI]]*VLOOKUP(Target_AM[[#This Row],[NIPNAS]],Target_CC[],COLUMN(DF$2)+9,0)</f>
        <v>0</v>
      </c>
      <c r="DU85" s="22">
        <f>Target_AM[[#This Row],[PROPORSI]]*VLOOKUP(Target_AM[[#This Row],[NIPNAS]],Target_CC[],COLUMN(DG$2)+9,0)</f>
        <v>0</v>
      </c>
      <c r="DV85" s="22">
        <f>Target_AM[[#This Row],[PROPORSI]]*VLOOKUP(Target_AM[[#This Row],[NIPNAS]],Target_CC[],COLUMN(DH$2)+9,0)</f>
        <v>0</v>
      </c>
      <c r="DW85" s="22">
        <f>Target_AM[[#This Row],[PROPORSI]]*VLOOKUP(Target_AM[[#This Row],[NIPNAS]],Target_CC[],COLUMN(DI$2)+9,0)</f>
        <v>0</v>
      </c>
      <c r="DX85" s="22">
        <f>Target_AM[[#This Row],[PROPORSI]]*VLOOKUP(Target_AM[[#This Row],[NIPNAS]],Target_CC[],COLUMN(DJ$2)+9,0)</f>
        <v>0</v>
      </c>
      <c r="DY85" s="22">
        <f>Target_AM[[#This Row],[PROPORSI]]*VLOOKUP(Target_AM[[#This Row],[NIPNAS]],Target_CC[],COLUMN(DK$2)+9,0)</f>
        <v>0</v>
      </c>
      <c r="DZ85" s="22">
        <f>Target_AM[[#This Row],[PROPORSI]]*VLOOKUP(Target_AM[[#This Row],[NIPNAS]],Target_CC[],COLUMN(DL$2)+9,0)</f>
        <v>0</v>
      </c>
      <c r="EA85" s="22">
        <f>Target_AM[[#This Row],[PROPORSI]]*VLOOKUP(Target_AM[[#This Row],[NIPNAS]],Target_CC[],COLUMN(DM$2)+9,0)</f>
        <v>0</v>
      </c>
    </row>
    <row r="86" spans="2:131" x14ac:dyDescent="0.3">
      <c r="B86">
        <v>920064</v>
      </c>
      <c r="C86" t="s">
        <v>1051</v>
      </c>
      <c r="D86">
        <v>1</v>
      </c>
      <c r="E86" s="8">
        <v>45658</v>
      </c>
      <c r="F86">
        <v>4600042</v>
      </c>
      <c r="G86" t="s">
        <v>906</v>
      </c>
      <c r="J86" t="s">
        <v>875</v>
      </c>
      <c r="K86" t="s">
        <v>25</v>
      </c>
      <c r="L86" t="s">
        <v>159</v>
      </c>
      <c r="M86" t="s">
        <v>18</v>
      </c>
      <c r="N86" s="23">
        <f>Target_AM[[#This Row],[PROPORSI]]*VLOOKUP(Target_AM[[#This Row],[NIPNAS]],Target_CC[],9,0)</f>
        <v>1941537740</v>
      </c>
      <c r="O86" s="22">
        <f>Target_AM[[#This Row],[PROPORSI]]*VLOOKUP(Target_AM[[#This Row],[NIPNAS]],Target_CC[],COLUMN(A$2)+9,0)</f>
        <v>629852.7078260869</v>
      </c>
      <c r="P86" s="22">
        <f>Target_AM[[#This Row],[PROPORSI]]*VLOOKUP(Target_AM[[#This Row],[NIPNAS]],Target_CC[],COLUMN(B$2)+9,0)</f>
        <v>599859.72173913044</v>
      </c>
      <c r="Q86" s="22">
        <f>Target_AM[[#This Row],[PROPORSI]]*VLOOKUP(Target_AM[[#This Row],[NIPNAS]],Target_CC[],COLUMN(C$2)+9,0)</f>
        <v>599859.72173913044</v>
      </c>
      <c r="R86" s="22">
        <f>Target_AM[[#This Row],[PROPORSI]]*VLOOKUP(Target_AM[[#This Row],[NIPNAS]],Target_CC[],COLUMN(D$2)+9,0)</f>
        <v>599859.72173913044</v>
      </c>
      <c r="S86" s="22">
        <f>Target_AM[[#This Row],[PROPORSI]]*VLOOKUP(Target_AM[[#This Row],[NIPNAS]],Target_CC[],COLUMN(E$2)+9,0)</f>
        <v>569866.73565217399</v>
      </c>
      <c r="T86" s="22">
        <f>Target_AM[[#This Row],[PROPORSI]]*VLOOKUP(Target_AM[[#This Row],[NIPNAS]],Target_CC[],COLUMN(F$2)+9,0)</f>
        <v>599859.72173913044</v>
      </c>
      <c r="U86" s="22">
        <f>Target_AM[[#This Row],[PROPORSI]]*VLOOKUP(Target_AM[[#This Row],[NIPNAS]],Target_CC[],COLUMN(G$2)+9,0)</f>
        <v>689838.67999999993</v>
      </c>
      <c r="V86" s="22">
        <f>Target_AM[[#This Row],[PROPORSI]]*VLOOKUP(Target_AM[[#This Row],[NIPNAS]],Target_CC[],COLUMN(H$2)+9,0)</f>
        <v>629852.7078260869</v>
      </c>
      <c r="W86" s="22">
        <f>Target_AM[[#This Row],[PROPORSI]]*VLOOKUP(Target_AM[[#This Row],[NIPNAS]],Target_CC[],COLUMN(I$2)+9,0)</f>
        <v>629852.7078260869</v>
      </c>
      <c r="X86" s="22">
        <f>Target_AM[[#This Row],[PROPORSI]]*VLOOKUP(Target_AM[[#This Row],[NIPNAS]],Target_CC[],COLUMN(J$2)+9,0)</f>
        <v>689838.67999999993</v>
      </c>
      <c r="Y86" s="22">
        <f>Target_AM[[#This Row],[PROPORSI]]*VLOOKUP(Target_AM[[#This Row],[NIPNAS]],Target_CC[],COLUMN(K$2)+9,0)</f>
        <v>599859.72173913044</v>
      </c>
      <c r="Z86" s="22">
        <f>Target_AM[[#This Row],[PROPORSI]]*VLOOKUP(Target_AM[[#This Row],[NIPNAS]],Target_CC[],COLUMN(L$2)+9,0)</f>
        <v>659845.69391304348</v>
      </c>
      <c r="AA86" s="22">
        <f>Target_AM[[#This Row],[PROPORSI]]*VLOOKUP(Target_AM[[#This Row],[NIPNAS]],Target_CC[],COLUMN(M$2)+9,0)</f>
        <v>7498246.5217391308</v>
      </c>
      <c r="AB86" s="22">
        <f>Target_AM[[#This Row],[PROPORSI]]*VLOOKUP(Target_AM[[#This Row],[NIPNAS]],Target_CC[],COLUMN(N$2)+9,0)</f>
        <v>16796617.249486051</v>
      </c>
      <c r="AC86" s="22">
        <f>Target_AM[[#This Row],[PROPORSI]]*VLOOKUP(Target_AM[[#This Row],[NIPNAS]],Target_CC[],COLUMN(O$2)+9,0)</f>
        <v>111487906.17581834</v>
      </c>
      <c r="AD86" s="22">
        <f>Target_AM[[#This Row],[PROPORSI]]*VLOOKUP(Target_AM[[#This Row],[NIPNAS]],Target_CC[],COLUMN(P$2)+9,0)</f>
        <v>98919742.484492689</v>
      </c>
      <c r="AE86" s="22">
        <f>Target_AM[[#This Row],[PROPORSI]]*VLOOKUP(Target_AM[[#This Row],[NIPNAS]],Target_CC[],COLUMN(Q$2)+9,0)</f>
        <v>73298662.436730713</v>
      </c>
      <c r="AF86" s="22">
        <f>Target_AM[[#This Row],[PROPORSI]]*VLOOKUP(Target_AM[[#This Row],[NIPNAS]],Target_CC[],COLUMN(R$2)+9,0)</f>
        <v>75036120.515509695</v>
      </c>
      <c r="AG86" s="22">
        <f>Target_AM[[#This Row],[PROPORSI]]*VLOOKUP(Target_AM[[#This Row],[NIPNAS]],Target_CC[],COLUMN(S$2)+9,0)</f>
        <v>75685133.98263523</v>
      </c>
      <c r="AH86" s="22">
        <f>Target_AM[[#This Row],[PROPORSI]]*VLOOKUP(Target_AM[[#This Row],[NIPNAS]],Target_CC[],COLUMN(T$2)+9,0)</f>
        <v>92869705.534801036</v>
      </c>
      <c r="AI86" s="22">
        <f>Target_AM[[#This Row],[PROPORSI]]*VLOOKUP(Target_AM[[#This Row],[NIPNAS]],Target_CC[],COLUMN(U$2)+9,0)</f>
        <v>91328345.041574791</v>
      </c>
      <c r="AJ86" s="22">
        <f>Target_AM[[#This Row],[PROPORSI]]*VLOOKUP(Target_AM[[#This Row],[NIPNAS]],Target_CC[],COLUMN(V$2)+9,0)</f>
        <v>91271520.217476442</v>
      </c>
      <c r="AK86" s="22">
        <f>Target_AM[[#This Row],[PROPORSI]]*VLOOKUP(Target_AM[[#This Row],[NIPNAS]],Target_CC[],COLUMN(W$2)+9,0)</f>
        <v>92579584.64910996</v>
      </c>
      <c r="AL86" s="22">
        <f>Target_AM[[#This Row],[PROPORSI]]*VLOOKUP(Target_AM[[#This Row],[NIPNAS]],Target_CC[],COLUMN(X$2)+9,0)</f>
        <v>90476060.380304769</v>
      </c>
      <c r="AM86" s="22">
        <f>Target_AM[[#This Row],[PROPORSI]]*VLOOKUP(Target_AM[[#This Row],[NIPNAS]],Target_CC[],COLUMN(Y$2)+9,0)</f>
        <v>90250601.332060307</v>
      </c>
      <c r="AN86" s="22">
        <f>Target_AM[[#This Row],[PROPORSI]]*VLOOKUP(Target_AM[[#This Row],[NIPNAS]],Target_CC[],COLUMN(Z$2)+9,0)</f>
        <v>1000000000.0000002</v>
      </c>
      <c r="AO86" s="22">
        <f>Target_AM[[#This Row],[PROPORSI]]*VLOOKUP(Target_AM[[#This Row],[NIPNAS]],Target_CC[],COLUMN(AA$2)+9,0)</f>
        <v>17426469.957312137</v>
      </c>
      <c r="AP86" s="22">
        <f>Target_AM[[#This Row],[PROPORSI]]*VLOOKUP(Target_AM[[#This Row],[NIPNAS]],Target_CC[],COLUMN(AB$2)+9,0)</f>
        <v>112087765.89755747</v>
      </c>
      <c r="AQ86" s="22">
        <f>Target_AM[[#This Row],[PROPORSI]]*VLOOKUP(Target_AM[[#This Row],[NIPNAS]],Target_CC[],COLUMN(AC$2)+9,0)</f>
        <v>99519602.206231818</v>
      </c>
      <c r="AR86" s="22">
        <f>Target_AM[[#This Row],[PROPORSI]]*VLOOKUP(Target_AM[[#This Row],[NIPNAS]],Target_CC[],COLUMN(AD$2)+9,0)</f>
        <v>73898522.158469841</v>
      </c>
      <c r="AS86" s="22">
        <f>Target_AM[[#This Row],[PROPORSI]]*VLOOKUP(Target_AM[[#This Row],[NIPNAS]],Target_CC[],COLUMN(AE$2)+9,0)</f>
        <v>75605987.251161873</v>
      </c>
      <c r="AT86" s="22">
        <f>Target_AM[[#This Row],[PROPORSI]]*VLOOKUP(Target_AM[[#This Row],[NIPNAS]],Target_CC[],COLUMN(AF$2)+9,0)</f>
        <v>76284993.704374358</v>
      </c>
      <c r="AU86" s="22">
        <f>Target_AM[[#This Row],[PROPORSI]]*VLOOKUP(Target_AM[[#This Row],[NIPNAS]],Target_CC[],COLUMN(AG$2)+9,0)</f>
        <v>93559544.214801043</v>
      </c>
      <c r="AV86" s="22">
        <f>Target_AM[[#This Row],[PROPORSI]]*VLOOKUP(Target_AM[[#This Row],[NIPNAS]],Target_CC[],COLUMN(AH$2)+9,0)</f>
        <v>91958197.749400884</v>
      </c>
      <c r="AW86" s="22">
        <f>Target_AM[[#This Row],[PROPORSI]]*VLOOKUP(Target_AM[[#This Row],[NIPNAS]],Target_CC[],COLUMN(AI$2)+9,0)</f>
        <v>91901372.925302535</v>
      </c>
      <c r="AX86" s="22">
        <f>Target_AM[[#This Row],[PROPORSI]]*VLOOKUP(Target_AM[[#This Row],[NIPNAS]],Target_CC[],COLUMN(AJ$2)+9,0)</f>
        <v>93269423.329109967</v>
      </c>
      <c r="AY86" s="22">
        <f>Target_AM[[#This Row],[PROPORSI]]*VLOOKUP(Target_AM[[#This Row],[NIPNAS]],Target_CC[],COLUMN(AK$2)+9,0)</f>
        <v>91075920.102043897</v>
      </c>
      <c r="AZ86" s="22">
        <f>Target_AM[[#This Row],[PROPORSI]]*VLOOKUP(Target_AM[[#This Row],[NIPNAS]],Target_CC[],COLUMN(AL$2)+9,0)</f>
        <v>90910447.02597335</v>
      </c>
      <c r="BA86" s="22">
        <f>Target_AM[[#This Row],[PROPORSI]]*VLOOKUP(Target_AM[[#This Row],[NIPNAS]],Target_CC[],COLUMN(AM$2)+9,0)</f>
        <v>1007498246.521739</v>
      </c>
      <c r="BB86" s="22">
        <f>Target_AM[[#This Row],[PROPORSI]]*VLOOKUP(Target_AM[[#This Row],[NIPNAS]],Target_CC[],COLUMN(AN$2)+9,0)</f>
        <v>398431.6541048385</v>
      </c>
      <c r="BC86" s="22">
        <f>Target_AM[[#This Row],[PROPORSI]]*VLOOKUP(Target_AM[[#This Row],[NIPNAS]],Target_CC[],COLUMN(AO$2)+9,0)</f>
        <v>400134.82932733063</v>
      </c>
      <c r="BD86" s="22">
        <f>Target_AM[[#This Row],[PROPORSI]]*VLOOKUP(Target_AM[[#This Row],[NIPNAS]],Target_CC[],COLUMN(AP$2)+9,0)</f>
        <v>398191.87111273216</v>
      </c>
      <c r="BE86" s="22">
        <f>Target_AM[[#This Row],[PROPORSI]]*VLOOKUP(Target_AM[[#This Row],[NIPNAS]],Target_CC[],COLUMN(AQ$2)+9,0)</f>
        <v>393186.35294999834</v>
      </c>
      <c r="BF86" s="22">
        <f>Target_AM[[#This Row],[PROPORSI]]*VLOOKUP(Target_AM[[#This Row],[NIPNAS]],Target_CC[],COLUMN(AR$2)+9,0)</f>
        <v>396967.92078911501</v>
      </c>
      <c r="BG86" s="22">
        <f>Target_AM[[#This Row],[PROPORSI]]*VLOOKUP(Target_AM[[#This Row],[NIPNAS]],Target_CC[],COLUMN(AS$2)+9,0)</f>
        <v>398736.59551871271</v>
      </c>
      <c r="BH86" s="22">
        <f>Target_AM[[#This Row],[PROPORSI]]*VLOOKUP(Target_AM[[#This Row],[NIPNAS]],Target_CC[],COLUMN(AT$2)+9,0)</f>
        <v>439346.16758754093</v>
      </c>
      <c r="BI86" s="22">
        <f>Target_AM[[#This Row],[PROPORSI]]*VLOOKUP(Target_AM[[#This Row],[NIPNAS]],Target_CC[],COLUMN(AU$2)+9,0)</f>
        <v>435240.94347581436</v>
      </c>
      <c r="BJ86" s="22">
        <f>Target_AM[[#This Row],[PROPORSI]]*VLOOKUP(Target_AM[[#This Row],[NIPNAS]],Target_CC[],COLUMN(AV$2)+9,0)</f>
        <v>435107.78425690724</v>
      </c>
      <c r="BK86" s="22">
        <f>Target_AM[[#This Row],[PROPORSI]]*VLOOKUP(Target_AM[[#This Row],[NIPNAS]],Target_CC[],COLUMN(AW$2)+9,0)</f>
        <v>438666.31910335692</v>
      </c>
      <c r="BL86" s="22">
        <f>Target_AM[[#This Row],[PROPORSI]]*VLOOKUP(Target_AM[[#This Row],[NIPNAS]],Target_CC[],COLUMN(AX$2)+9,0)</f>
        <v>432997.10548502742</v>
      </c>
      <c r="BM86" s="22">
        <f>Target_AM[[#This Row],[PROPORSI]]*VLOOKUP(Target_AM[[#This Row],[NIPNAS]],Target_CC[],COLUMN(AY$2)+9,0)</f>
        <v>432992.456288627</v>
      </c>
      <c r="BN86" s="22">
        <f>Target_AM[[#This Row],[PROPORSI]]*VLOOKUP(Target_AM[[#This Row],[NIPNAS]],Target_CC[],COLUMN(AZ$2)+9,0)</f>
        <v>5000000.0000000019</v>
      </c>
      <c r="BO86" s="22">
        <f>Target_AM[[#This Row],[PROPORSI]]*VLOOKUP(Target_AM[[#This Row],[NIPNAS]],Target_CC[],COLUMN(BA$2)+9,0)</f>
        <v>2432273</v>
      </c>
      <c r="BP86" s="22">
        <f>Target_AM[[#This Row],[PROPORSI]]*VLOOKUP(Target_AM[[#This Row],[NIPNAS]],Target_CC[],COLUMN(BB$2)+9,0)</f>
        <v>124300</v>
      </c>
      <c r="BQ86" s="22">
        <f>Target_AM[[#This Row],[PROPORSI]]*VLOOKUP(Target_AM[[#This Row],[NIPNAS]],Target_CC[],COLUMN(BC$2)+9,0)</f>
        <v>124918</v>
      </c>
      <c r="BR86" s="22">
        <f>Target_AM[[#This Row],[PROPORSI]]*VLOOKUP(Target_AM[[#This Row],[NIPNAS]],Target_CC[],COLUMN(BD$2)+9,0)</f>
        <v>122050</v>
      </c>
      <c r="BS86" s="22">
        <f>Target_AM[[#This Row],[PROPORSI]]*VLOOKUP(Target_AM[[#This Row],[NIPNAS]],Target_CC[],COLUMN(BE$2)+9,0)</f>
        <v>122050</v>
      </c>
      <c r="BT86" s="22">
        <f>Target_AM[[#This Row],[PROPORSI]]*VLOOKUP(Target_AM[[#This Row],[NIPNAS]],Target_CC[],COLUMN(BF$2)+9,0)</f>
        <v>122050</v>
      </c>
      <c r="BU86" s="22">
        <f>Target_AM[[#This Row],[PROPORSI]]*VLOOKUP(Target_AM[[#This Row],[NIPNAS]],Target_CC[],COLUMN(BG$2)+9,0)</f>
        <v>122050</v>
      </c>
      <c r="BV86" s="22">
        <f>Target_AM[[#This Row],[PROPORSI]]*VLOOKUP(Target_AM[[#This Row],[NIPNAS]],Target_CC[],COLUMN(BH$2)+9,0)</f>
        <v>122050</v>
      </c>
      <c r="BW86" s="22">
        <f>Target_AM[[#This Row],[PROPORSI]]*VLOOKUP(Target_AM[[#This Row],[NIPNAS]],Target_CC[],COLUMN(BI$2)+9,0)</f>
        <v>122050</v>
      </c>
      <c r="BX86" s="22">
        <f>Target_AM[[#This Row],[PROPORSI]]*VLOOKUP(Target_AM[[#This Row],[NIPNAS]],Target_CC[],COLUMN(BJ$2)+9,0)</f>
        <v>122050</v>
      </c>
      <c r="BY86" s="22">
        <f>Target_AM[[#This Row],[PROPORSI]]*VLOOKUP(Target_AM[[#This Row],[NIPNAS]],Target_CC[],COLUMN(BK$2)+9,0)</f>
        <v>122050</v>
      </c>
      <c r="BZ86" s="22">
        <f>Target_AM[[#This Row],[PROPORSI]]*VLOOKUP(Target_AM[[#This Row],[NIPNAS]],Target_CC[],COLUMN(BL$2)+9,0)</f>
        <v>122050</v>
      </c>
      <c r="CA86" s="22">
        <f>Target_AM[[#This Row],[PROPORSI]]*VLOOKUP(Target_AM[[#This Row],[NIPNAS]],Target_CC[],COLUMN(BM$2)+9,0)</f>
        <v>3779941</v>
      </c>
      <c r="CB86" s="22">
        <f>Target_AM[[#This Row],[PROPORSI]]*VLOOKUP(Target_AM[[#This Row],[NIPNAS]],Target_CC[],COLUMN(BN$2)+9,0)</f>
        <v>0</v>
      </c>
      <c r="CC86" s="22">
        <f>Target_AM[[#This Row],[PROPORSI]]*VLOOKUP(Target_AM[[#This Row],[NIPNAS]],Target_CC[],COLUMN(BO$2)+9,0)</f>
        <v>0</v>
      </c>
      <c r="CD86" s="22">
        <f>Target_AM[[#This Row],[PROPORSI]]*VLOOKUP(Target_AM[[#This Row],[NIPNAS]],Target_CC[],COLUMN(BP$2)+9,0)</f>
        <v>0</v>
      </c>
      <c r="CE86" s="22">
        <f>Target_AM[[#This Row],[PROPORSI]]*VLOOKUP(Target_AM[[#This Row],[NIPNAS]],Target_CC[],COLUMN(BQ$2)+9,0)</f>
        <v>0</v>
      </c>
      <c r="CF86" s="22">
        <f>Target_AM[[#This Row],[PROPORSI]]*VLOOKUP(Target_AM[[#This Row],[NIPNAS]],Target_CC[],COLUMN(BR$2)+9,0)</f>
        <v>0</v>
      </c>
      <c r="CG86" s="22">
        <f>Target_AM[[#This Row],[PROPORSI]]*VLOOKUP(Target_AM[[#This Row],[NIPNAS]],Target_CC[],COLUMN(BS$2)+9,0)</f>
        <v>0</v>
      </c>
      <c r="CH86" s="22">
        <f>Target_AM[[#This Row],[PROPORSI]]*VLOOKUP(Target_AM[[#This Row],[NIPNAS]],Target_CC[],COLUMN(BT$2)+9,0)</f>
        <v>0</v>
      </c>
      <c r="CI86" s="22">
        <f>Target_AM[[#This Row],[PROPORSI]]*VLOOKUP(Target_AM[[#This Row],[NIPNAS]],Target_CC[],COLUMN(BU$2)+9,0)</f>
        <v>0</v>
      </c>
      <c r="CJ86" s="22">
        <f>Target_AM[[#This Row],[PROPORSI]]*VLOOKUP(Target_AM[[#This Row],[NIPNAS]],Target_CC[],COLUMN(BV$2)+9,0)</f>
        <v>0</v>
      </c>
      <c r="CK86" s="22">
        <f>Target_AM[[#This Row],[PROPORSI]]*VLOOKUP(Target_AM[[#This Row],[NIPNAS]],Target_CC[],COLUMN(BW$2)+9,0)</f>
        <v>0</v>
      </c>
      <c r="CL86" s="22">
        <f>Target_AM[[#This Row],[PROPORSI]]*VLOOKUP(Target_AM[[#This Row],[NIPNAS]],Target_CC[],COLUMN(BX$2)+9,0)</f>
        <v>0</v>
      </c>
      <c r="CM86" s="22">
        <f>Target_AM[[#This Row],[PROPORSI]]*VLOOKUP(Target_AM[[#This Row],[NIPNAS]],Target_CC[],COLUMN(BY$2)+9,0)</f>
        <v>0</v>
      </c>
      <c r="CN86" s="22">
        <f>Target_AM[[#This Row],[PROPORSI]]*VLOOKUP(Target_AM[[#This Row],[NIPNAS]],Target_CC[],COLUMN(BZ$2)+9,0)</f>
        <v>0</v>
      </c>
      <c r="CO86" s="22">
        <f>Target_AM[[#This Row],[PROPORSI]]*VLOOKUP(Target_AM[[#This Row],[NIPNAS]],Target_CC[],COLUMN(CA$2)+9,0)</f>
        <v>2431403</v>
      </c>
      <c r="CP86" s="22">
        <f>Target_AM[[#This Row],[PROPORSI]]*VLOOKUP(Target_AM[[#This Row],[NIPNAS]],Target_CC[],COLUMN(CB$2)+9,0)</f>
        <v>124300</v>
      </c>
      <c r="CQ86" s="22">
        <f>Target_AM[[#This Row],[PROPORSI]]*VLOOKUP(Target_AM[[#This Row],[NIPNAS]],Target_CC[],COLUMN(CC$2)+9,0)</f>
        <v>122050</v>
      </c>
      <c r="CR86" s="22">
        <f>Target_AM[[#This Row],[PROPORSI]]*VLOOKUP(Target_AM[[#This Row],[NIPNAS]],Target_CC[],COLUMN(CD$2)+9,0)</f>
        <v>122050</v>
      </c>
      <c r="CS86" s="22">
        <f>Target_AM[[#This Row],[PROPORSI]]*VLOOKUP(Target_AM[[#This Row],[NIPNAS]],Target_CC[],COLUMN(CE$2)+9,0)</f>
        <v>122050</v>
      </c>
      <c r="CT86" s="22">
        <f>Target_AM[[#This Row],[PROPORSI]]*VLOOKUP(Target_AM[[#This Row],[NIPNAS]],Target_CC[],COLUMN(CF$2)+9,0)</f>
        <v>122050</v>
      </c>
      <c r="CU86" s="22">
        <f>Target_AM[[#This Row],[PROPORSI]]*VLOOKUP(Target_AM[[#This Row],[NIPNAS]],Target_CC[],COLUMN(CG$2)+9,0)</f>
        <v>122050</v>
      </c>
      <c r="CV86" s="22">
        <f>Target_AM[[#This Row],[PROPORSI]]*VLOOKUP(Target_AM[[#This Row],[NIPNAS]],Target_CC[],COLUMN(CH$2)+9,0)</f>
        <v>122050</v>
      </c>
      <c r="CW86" s="22">
        <f>Target_AM[[#This Row],[PROPORSI]]*VLOOKUP(Target_AM[[#This Row],[NIPNAS]],Target_CC[],COLUMN(CI$2)+9,0)</f>
        <v>122050</v>
      </c>
      <c r="CX86" s="22">
        <f>Target_AM[[#This Row],[PROPORSI]]*VLOOKUP(Target_AM[[#This Row],[NIPNAS]],Target_CC[],COLUMN(CJ$2)+9,0)</f>
        <v>122050</v>
      </c>
      <c r="CY86" s="22">
        <f>Target_AM[[#This Row],[PROPORSI]]*VLOOKUP(Target_AM[[#This Row],[NIPNAS]],Target_CC[],COLUMN(CK$2)+9,0)</f>
        <v>122050</v>
      </c>
      <c r="CZ86" s="22">
        <f>Target_AM[[#This Row],[PROPORSI]]*VLOOKUP(Target_AM[[#This Row],[NIPNAS]],Target_CC[],COLUMN(CL$2)+9,0)</f>
        <v>122050</v>
      </c>
      <c r="DA86" s="22">
        <f>Target_AM[[#This Row],[PROPORSI]]*VLOOKUP(Target_AM[[#This Row],[NIPNAS]],Target_CC[],COLUMN(CM$2)+9,0)</f>
        <v>3776203</v>
      </c>
      <c r="DB86" s="22">
        <f>Target_AM[[#This Row],[PROPORSI]]*VLOOKUP(Target_AM[[#This Row],[NIPNAS]],Target_CC[],COLUMN(CN$2)+9,0)</f>
        <v>0</v>
      </c>
      <c r="DC86" s="22">
        <f>Target_AM[[#This Row],[PROPORSI]]*VLOOKUP(Target_AM[[#This Row],[NIPNAS]],Target_CC[],COLUMN(CO$2)+9,0)</f>
        <v>0</v>
      </c>
      <c r="DD86" s="22">
        <f>Target_AM[[#This Row],[PROPORSI]]*VLOOKUP(Target_AM[[#This Row],[NIPNAS]],Target_CC[],COLUMN(CP$2)+9,0)</f>
        <v>0</v>
      </c>
      <c r="DE86" s="22">
        <f>Target_AM[[#This Row],[PROPORSI]]*VLOOKUP(Target_AM[[#This Row],[NIPNAS]],Target_CC[],COLUMN(CQ$2)+9,0)</f>
        <v>0</v>
      </c>
      <c r="DF86" s="22">
        <f>Target_AM[[#This Row],[PROPORSI]]*VLOOKUP(Target_AM[[#This Row],[NIPNAS]],Target_CC[],COLUMN(CR$2)+9,0)</f>
        <v>0</v>
      </c>
      <c r="DG86" s="22">
        <f>Target_AM[[#This Row],[PROPORSI]]*VLOOKUP(Target_AM[[#This Row],[NIPNAS]],Target_CC[],COLUMN(CS$2)+9,0)</f>
        <v>0</v>
      </c>
      <c r="DH86" s="22">
        <f>Target_AM[[#This Row],[PROPORSI]]*VLOOKUP(Target_AM[[#This Row],[NIPNAS]],Target_CC[],COLUMN(CT$2)+9,0)</f>
        <v>0</v>
      </c>
      <c r="DI86" s="22">
        <f>Target_AM[[#This Row],[PROPORSI]]*VLOOKUP(Target_AM[[#This Row],[NIPNAS]],Target_CC[],COLUMN(CU$2)+9,0)</f>
        <v>0</v>
      </c>
      <c r="DJ86" s="22">
        <f>Target_AM[[#This Row],[PROPORSI]]*VLOOKUP(Target_AM[[#This Row],[NIPNAS]],Target_CC[],COLUMN(CV$2)+9,0)</f>
        <v>0</v>
      </c>
      <c r="DK86" s="22">
        <f>Target_AM[[#This Row],[PROPORSI]]*VLOOKUP(Target_AM[[#This Row],[NIPNAS]],Target_CC[],COLUMN(CW$2)+9,0)</f>
        <v>0</v>
      </c>
      <c r="DL86" s="22">
        <f>Target_AM[[#This Row],[PROPORSI]]*VLOOKUP(Target_AM[[#This Row],[NIPNAS]],Target_CC[],COLUMN(CX$2)+9,0)</f>
        <v>0</v>
      </c>
      <c r="DM86" s="22">
        <f>Target_AM[[#This Row],[PROPORSI]]*VLOOKUP(Target_AM[[#This Row],[NIPNAS]],Target_CC[],COLUMN(CY$2)+9,0)</f>
        <v>0</v>
      </c>
      <c r="DN86" s="22">
        <f>Target_AM[[#This Row],[PROPORSI]]*VLOOKUP(Target_AM[[#This Row],[NIPNAS]],Target_CC[],COLUMN(CZ$2)+9,0)</f>
        <v>0</v>
      </c>
      <c r="DO86" s="22">
        <f>Target_AM[[#This Row],[PROPORSI]]*VLOOKUP(Target_AM[[#This Row],[NIPNAS]],Target_CC[],COLUMN(DA$2)+9,0)</f>
        <v>0</v>
      </c>
      <c r="DP86" s="22">
        <f>Target_AM[[#This Row],[PROPORSI]]*VLOOKUP(Target_AM[[#This Row],[NIPNAS]],Target_CC[],COLUMN(DB$2)+9,0)</f>
        <v>0</v>
      </c>
      <c r="DQ86" s="22">
        <f>Target_AM[[#This Row],[PROPORSI]]*VLOOKUP(Target_AM[[#This Row],[NIPNAS]],Target_CC[],COLUMN(DC$2)+9,0)</f>
        <v>0</v>
      </c>
      <c r="DR86" s="22">
        <f>Target_AM[[#This Row],[PROPORSI]]*VLOOKUP(Target_AM[[#This Row],[NIPNAS]],Target_CC[],COLUMN(DD$2)+9,0)</f>
        <v>0</v>
      </c>
      <c r="DS86" s="22">
        <f>Target_AM[[#This Row],[PROPORSI]]*VLOOKUP(Target_AM[[#This Row],[NIPNAS]],Target_CC[],COLUMN(DE$2)+9,0)</f>
        <v>0</v>
      </c>
      <c r="DT86" s="22">
        <f>Target_AM[[#This Row],[PROPORSI]]*VLOOKUP(Target_AM[[#This Row],[NIPNAS]],Target_CC[],COLUMN(DF$2)+9,0)</f>
        <v>0</v>
      </c>
      <c r="DU86" s="22">
        <f>Target_AM[[#This Row],[PROPORSI]]*VLOOKUP(Target_AM[[#This Row],[NIPNAS]],Target_CC[],COLUMN(DG$2)+9,0)</f>
        <v>0</v>
      </c>
      <c r="DV86" s="22">
        <f>Target_AM[[#This Row],[PROPORSI]]*VLOOKUP(Target_AM[[#This Row],[NIPNAS]],Target_CC[],COLUMN(DH$2)+9,0)</f>
        <v>0</v>
      </c>
      <c r="DW86" s="22">
        <f>Target_AM[[#This Row],[PROPORSI]]*VLOOKUP(Target_AM[[#This Row],[NIPNAS]],Target_CC[],COLUMN(DI$2)+9,0)</f>
        <v>0</v>
      </c>
      <c r="DX86" s="22">
        <f>Target_AM[[#This Row],[PROPORSI]]*VLOOKUP(Target_AM[[#This Row],[NIPNAS]],Target_CC[],COLUMN(DJ$2)+9,0)</f>
        <v>0</v>
      </c>
      <c r="DY86" s="22">
        <f>Target_AM[[#This Row],[PROPORSI]]*VLOOKUP(Target_AM[[#This Row],[NIPNAS]],Target_CC[],COLUMN(DK$2)+9,0)</f>
        <v>0</v>
      </c>
      <c r="DZ86" s="22">
        <f>Target_AM[[#This Row],[PROPORSI]]*VLOOKUP(Target_AM[[#This Row],[NIPNAS]],Target_CC[],COLUMN(DL$2)+9,0)</f>
        <v>0</v>
      </c>
      <c r="EA86" s="22">
        <f>Target_AM[[#This Row],[PROPORSI]]*VLOOKUP(Target_AM[[#This Row],[NIPNAS]],Target_CC[],COLUMN(DM$2)+9,0)</f>
        <v>0</v>
      </c>
    </row>
    <row r="87" spans="2:131" x14ac:dyDescent="0.3">
      <c r="B87">
        <v>800088</v>
      </c>
      <c r="C87" t="s">
        <v>1032</v>
      </c>
      <c r="D87">
        <v>0.4</v>
      </c>
      <c r="E87" s="8">
        <v>45658</v>
      </c>
      <c r="F87">
        <v>2000342</v>
      </c>
      <c r="G87" t="s">
        <v>899</v>
      </c>
      <c r="J87" t="s">
        <v>875</v>
      </c>
      <c r="K87" t="s">
        <v>23</v>
      </c>
      <c r="L87" t="s">
        <v>159</v>
      </c>
      <c r="M87" t="s">
        <v>18</v>
      </c>
      <c r="N87" s="23">
        <f>Target_AM[[#This Row],[PROPORSI]]*VLOOKUP(Target_AM[[#This Row],[NIPNAS]],Target_CC[],9,0)</f>
        <v>784270747.60000002</v>
      </c>
      <c r="O87" s="22">
        <f>Target_AM[[#This Row],[PROPORSI]]*VLOOKUP(Target_AM[[#This Row],[NIPNAS]],Target_CC[],COLUMN(A$2)+9,0)</f>
        <v>249447.86086956519</v>
      </c>
      <c r="P87" s="22">
        <f>Target_AM[[#This Row],[PROPORSI]]*VLOOKUP(Target_AM[[#This Row],[NIPNAS]],Target_CC[],COLUMN(B$2)+9,0)</f>
        <v>237569.39130434787</v>
      </c>
      <c r="Q87" s="22">
        <f>Target_AM[[#This Row],[PROPORSI]]*VLOOKUP(Target_AM[[#This Row],[NIPNAS]],Target_CC[],COLUMN(C$2)+9,0)</f>
        <v>237569.39130434787</v>
      </c>
      <c r="R87" s="22">
        <f>Target_AM[[#This Row],[PROPORSI]]*VLOOKUP(Target_AM[[#This Row],[NIPNAS]],Target_CC[],COLUMN(D$2)+9,0)</f>
        <v>237569.39130434787</v>
      </c>
      <c r="S87" s="22">
        <f>Target_AM[[#This Row],[PROPORSI]]*VLOOKUP(Target_AM[[#This Row],[NIPNAS]],Target_CC[],COLUMN(E$2)+9,0)</f>
        <v>225690.92173913043</v>
      </c>
      <c r="T87" s="22">
        <f>Target_AM[[#This Row],[PROPORSI]]*VLOOKUP(Target_AM[[#This Row],[NIPNAS]],Target_CC[],COLUMN(F$2)+9,0)</f>
        <v>237569.39130434787</v>
      </c>
      <c r="U87" s="22">
        <f>Target_AM[[#This Row],[PROPORSI]]*VLOOKUP(Target_AM[[#This Row],[NIPNAS]],Target_CC[],COLUMN(G$2)+9,0)</f>
        <v>273204.8</v>
      </c>
      <c r="V87" s="22">
        <f>Target_AM[[#This Row],[PROPORSI]]*VLOOKUP(Target_AM[[#This Row],[NIPNAS]],Target_CC[],COLUMN(H$2)+9,0)</f>
        <v>249447.86086956519</v>
      </c>
      <c r="W87" s="22">
        <f>Target_AM[[#This Row],[PROPORSI]]*VLOOKUP(Target_AM[[#This Row],[NIPNAS]],Target_CC[],COLUMN(I$2)+9,0)</f>
        <v>249447.86086956519</v>
      </c>
      <c r="X87" s="22">
        <f>Target_AM[[#This Row],[PROPORSI]]*VLOOKUP(Target_AM[[#This Row],[NIPNAS]],Target_CC[],COLUMN(J$2)+9,0)</f>
        <v>273204.8</v>
      </c>
      <c r="Y87" s="22">
        <f>Target_AM[[#This Row],[PROPORSI]]*VLOOKUP(Target_AM[[#This Row],[NIPNAS]],Target_CC[],COLUMN(K$2)+9,0)</f>
        <v>237569.39130434787</v>
      </c>
      <c r="Z87" s="22">
        <f>Target_AM[[#This Row],[PROPORSI]]*VLOOKUP(Target_AM[[#This Row],[NIPNAS]],Target_CC[],COLUMN(L$2)+9,0)</f>
        <v>261326.33043478263</v>
      </c>
      <c r="AA87" s="22">
        <f>Target_AM[[#This Row],[PROPORSI]]*VLOOKUP(Target_AM[[#This Row],[NIPNAS]],Target_CC[],COLUMN(M$2)+9,0)</f>
        <v>2969617.3913043486</v>
      </c>
      <c r="AB87" s="22">
        <f>Target_AM[[#This Row],[PROPORSI]]*VLOOKUP(Target_AM[[#This Row],[NIPNAS]],Target_CC[],COLUMN(N$2)+9,0)</f>
        <v>15134212.149555072</v>
      </c>
      <c r="AC87" s="22">
        <f>Target_AM[[#This Row],[PROPORSI]]*VLOOKUP(Target_AM[[#This Row],[NIPNAS]],Target_CC[],COLUMN(O$2)+9,0)</f>
        <v>100453656.77581024</v>
      </c>
      <c r="AD87" s="22">
        <f>Target_AM[[#This Row],[PROPORSI]]*VLOOKUP(Target_AM[[#This Row],[NIPNAS]],Target_CC[],COLUMN(P$2)+9,0)</f>
        <v>89129397.086516097</v>
      </c>
      <c r="AE87" s="22">
        <f>Target_AM[[#This Row],[PROPORSI]]*VLOOKUP(Target_AM[[#This Row],[NIPNAS]],Target_CC[],COLUMN(Q$2)+9,0)</f>
        <v>66044102.280776158</v>
      </c>
      <c r="AF87" s="22">
        <f>Target_AM[[#This Row],[PROPORSI]]*VLOOKUP(Target_AM[[#This Row],[NIPNAS]],Target_CC[],COLUMN(R$2)+9,0)</f>
        <v>67609599.593397483</v>
      </c>
      <c r="AG87" s="22">
        <f>Target_AM[[#This Row],[PROPORSI]]*VLOOKUP(Target_AM[[#This Row],[NIPNAS]],Target_CC[],COLUMN(S$2)+9,0)</f>
        <v>68194378.501763493</v>
      </c>
      <c r="AH87" s="22">
        <f>Target_AM[[#This Row],[PROPORSI]]*VLOOKUP(Target_AM[[#This Row],[NIPNAS]],Target_CC[],COLUMN(T$2)+9,0)</f>
        <v>83678148.102910057</v>
      </c>
      <c r="AI87" s="22">
        <f>Target_AM[[#This Row],[PROPORSI]]*VLOOKUP(Target_AM[[#This Row],[NIPNAS]],Target_CC[],COLUMN(U$2)+9,0)</f>
        <v>82289340.085382462</v>
      </c>
      <c r="AJ87" s="22">
        <f>Target_AM[[#This Row],[PROPORSI]]*VLOOKUP(Target_AM[[#This Row],[NIPNAS]],Target_CC[],COLUMN(V$2)+9,0)</f>
        <v>82238139.362612411</v>
      </c>
      <c r="AK87" s="22">
        <f>Target_AM[[#This Row],[PROPORSI]]*VLOOKUP(Target_AM[[#This Row],[NIPNAS]],Target_CC[],COLUMN(W$2)+9,0)</f>
        <v>83416741.239382222</v>
      </c>
      <c r="AL87" s="22">
        <f>Target_AM[[#This Row],[PROPORSI]]*VLOOKUP(Target_AM[[#This Row],[NIPNAS]],Target_CC[],COLUMN(X$2)+9,0)</f>
        <v>81521408.264118448</v>
      </c>
      <c r="AM87" s="22">
        <f>Target_AM[[#This Row],[PROPORSI]]*VLOOKUP(Target_AM[[#This Row],[NIPNAS]],Target_CC[],COLUMN(Y$2)+9,0)</f>
        <v>81318263.487019181</v>
      </c>
      <c r="AN87" s="22">
        <f>Target_AM[[#This Row],[PROPORSI]]*VLOOKUP(Target_AM[[#This Row],[NIPNAS]],Target_CC[],COLUMN(Z$2)+9,0)</f>
        <v>901027386.92924356</v>
      </c>
      <c r="AO87" s="22">
        <f>Target_AM[[#This Row],[PROPORSI]]*VLOOKUP(Target_AM[[#This Row],[NIPNAS]],Target_CC[],COLUMN(AA$2)+9,0)</f>
        <v>15383660.010424638</v>
      </c>
      <c r="AP87" s="22">
        <f>Target_AM[[#This Row],[PROPORSI]]*VLOOKUP(Target_AM[[#This Row],[NIPNAS]],Target_CC[],COLUMN(AB$2)+9,0)</f>
        <v>100691226.1671146</v>
      </c>
      <c r="AQ87" s="22">
        <f>Target_AM[[#This Row],[PROPORSI]]*VLOOKUP(Target_AM[[#This Row],[NIPNAS]],Target_CC[],COLUMN(AC$2)+9,0)</f>
        <v>89366966.477820456</v>
      </c>
      <c r="AR87" s="22">
        <f>Target_AM[[#This Row],[PROPORSI]]*VLOOKUP(Target_AM[[#This Row],[NIPNAS]],Target_CC[],COLUMN(AD$2)+9,0)</f>
        <v>66281671.672080509</v>
      </c>
      <c r="AS87" s="22">
        <f>Target_AM[[#This Row],[PROPORSI]]*VLOOKUP(Target_AM[[#This Row],[NIPNAS]],Target_CC[],COLUMN(AE$2)+9,0)</f>
        <v>67835290.515136614</v>
      </c>
      <c r="AT87" s="22">
        <f>Target_AM[[#This Row],[PROPORSI]]*VLOOKUP(Target_AM[[#This Row],[NIPNAS]],Target_CC[],COLUMN(AF$2)+9,0)</f>
        <v>68431947.893067837</v>
      </c>
      <c r="AU87" s="22">
        <f>Target_AM[[#This Row],[PROPORSI]]*VLOOKUP(Target_AM[[#This Row],[NIPNAS]],Target_CC[],COLUMN(AG$2)+9,0)</f>
        <v>83951352.902910054</v>
      </c>
      <c r="AV87" s="22">
        <f>Target_AM[[#This Row],[PROPORSI]]*VLOOKUP(Target_AM[[#This Row],[NIPNAS]],Target_CC[],COLUMN(AH$2)+9,0)</f>
        <v>82538787.946252018</v>
      </c>
      <c r="AW87" s="22">
        <f>Target_AM[[#This Row],[PROPORSI]]*VLOOKUP(Target_AM[[#This Row],[NIPNAS]],Target_CC[],COLUMN(AI$2)+9,0)</f>
        <v>82487587.223481968</v>
      </c>
      <c r="AX87" s="22">
        <f>Target_AM[[#This Row],[PROPORSI]]*VLOOKUP(Target_AM[[#This Row],[NIPNAS]],Target_CC[],COLUMN(AJ$2)+9,0)</f>
        <v>83689946.039382219</v>
      </c>
      <c r="AY87" s="22">
        <f>Target_AM[[#This Row],[PROPORSI]]*VLOOKUP(Target_AM[[#This Row],[NIPNAS]],Target_CC[],COLUMN(AK$2)+9,0)</f>
        <v>81758977.655422807</v>
      </c>
      <c r="AZ87" s="22">
        <f>Target_AM[[#This Row],[PROPORSI]]*VLOOKUP(Target_AM[[#This Row],[NIPNAS]],Target_CC[],COLUMN(AL$2)+9,0)</f>
        <v>81579589.81745398</v>
      </c>
      <c r="BA87" s="22">
        <f>Target_AM[[#This Row],[PROPORSI]]*VLOOKUP(Target_AM[[#This Row],[NIPNAS]],Target_CC[],COLUMN(AM$2)+9,0)</f>
        <v>903997004.32054758</v>
      </c>
      <c r="BB87" s="22">
        <f>Target_AM[[#This Row],[PROPORSI]]*VLOOKUP(Target_AM[[#This Row],[NIPNAS]],Target_CC[],COLUMN(AN$2)+9,0)</f>
        <v>6374906.465677416</v>
      </c>
      <c r="BC87" s="22">
        <f>Target_AM[[#This Row],[PROPORSI]]*VLOOKUP(Target_AM[[#This Row],[NIPNAS]],Target_CC[],COLUMN(AO$2)+9,0)</f>
        <v>6402157.2692372901</v>
      </c>
      <c r="BD87" s="22">
        <f>Target_AM[[#This Row],[PROPORSI]]*VLOOKUP(Target_AM[[#This Row],[NIPNAS]],Target_CC[],COLUMN(AP$2)+9,0)</f>
        <v>6371069.9378037155</v>
      </c>
      <c r="BE87" s="22">
        <f>Target_AM[[#This Row],[PROPORSI]]*VLOOKUP(Target_AM[[#This Row],[NIPNAS]],Target_CC[],COLUMN(AQ$2)+9,0)</f>
        <v>6290981.6471999735</v>
      </c>
      <c r="BF87" s="22">
        <f>Target_AM[[#This Row],[PROPORSI]]*VLOOKUP(Target_AM[[#This Row],[NIPNAS]],Target_CC[],COLUMN(AR$2)+9,0)</f>
        <v>6351486.7326258412</v>
      </c>
      <c r="BG87" s="22">
        <f>Target_AM[[#This Row],[PROPORSI]]*VLOOKUP(Target_AM[[#This Row],[NIPNAS]],Target_CC[],COLUMN(AS$2)+9,0)</f>
        <v>6379785.5282994034</v>
      </c>
      <c r="BH87" s="22">
        <f>Target_AM[[#This Row],[PROPORSI]]*VLOOKUP(Target_AM[[#This Row],[NIPNAS]],Target_CC[],COLUMN(AT$2)+9,0)</f>
        <v>7029538.6814006539</v>
      </c>
      <c r="BI87" s="22">
        <f>Target_AM[[#This Row],[PROPORSI]]*VLOOKUP(Target_AM[[#This Row],[NIPNAS]],Target_CC[],COLUMN(AU$2)+9,0)</f>
        <v>6963855.0956130298</v>
      </c>
      <c r="BJ87" s="22">
        <f>Target_AM[[#This Row],[PROPORSI]]*VLOOKUP(Target_AM[[#This Row],[NIPNAS]],Target_CC[],COLUMN(AV$2)+9,0)</f>
        <v>6961724.5481105167</v>
      </c>
      <c r="BK87" s="22">
        <f>Target_AM[[#This Row],[PROPORSI]]*VLOOKUP(Target_AM[[#This Row],[NIPNAS]],Target_CC[],COLUMN(AW$2)+9,0)</f>
        <v>7018661.1056537107</v>
      </c>
      <c r="BL87" s="22">
        <f>Target_AM[[#This Row],[PROPORSI]]*VLOOKUP(Target_AM[[#This Row],[NIPNAS]],Target_CC[],COLUMN(AX$2)+9,0)</f>
        <v>6927953.6877604388</v>
      </c>
      <c r="BM87" s="22">
        <f>Target_AM[[#This Row],[PROPORSI]]*VLOOKUP(Target_AM[[#This Row],[NIPNAS]],Target_CC[],COLUMN(AY$2)+9,0)</f>
        <v>6927879.300618032</v>
      </c>
      <c r="BN87" s="22">
        <f>Target_AM[[#This Row],[PROPORSI]]*VLOOKUP(Target_AM[[#This Row],[NIPNAS]],Target_CC[],COLUMN(AZ$2)+9,0)</f>
        <v>80000000.00000003</v>
      </c>
      <c r="BO87" s="22">
        <f>Target_AM[[#This Row],[PROPORSI]]*VLOOKUP(Target_AM[[#This Row],[NIPNAS]],Target_CC[],COLUMN(BA$2)+9,0)</f>
        <v>274680</v>
      </c>
      <c r="BP87" s="22">
        <f>Target_AM[[#This Row],[PROPORSI]]*VLOOKUP(Target_AM[[#This Row],[NIPNAS]],Target_CC[],COLUMN(BB$2)+9,0)</f>
        <v>274680</v>
      </c>
      <c r="BQ87" s="22">
        <f>Target_AM[[#This Row],[PROPORSI]]*VLOOKUP(Target_AM[[#This Row],[NIPNAS]],Target_CC[],COLUMN(BC$2)+9,0)</f>
        <v>83213751.200000003</v>
      </c>
      <c r="BR87" s="22">
        <f>Target_AM[[#This Row],[PROPORSI]]*VLOOKUP(Target_AM[[#This Row],[NIPNAS]],Target_CC[],COLUMN(BD$2)+9,0)</f>
        <v>326840</v>
      </c>
      <c r="BS87" s="22">
        <f>Target_AM[[#This Row],[PROPORSI]]*VLOOKUP(Target_AM[[#This Row],[NIPNAS]],Target_CC[],COLUMN(BE$2)+9,0)</f>
        <v>326840</v>
      </c>
      <c r="BT87" s="22">
        <f>Target_AM[[#This Row],[PROPORSI]]*VLOOKUP(Target_AM[[#This Row],[NIPNAS]],Target_CC[],COLUMN(BF$2)+9,0)</f>
        <v>326840</v>
      </c>
      <c r="BU87" s="22">
        <f>Target_AM[[#This Row],[PROPORSI]]*VLOOKUP(Target_AM[[#This Row],[NIPNAS]],Target_CC[],COLUMN(BG$2)+9,0)</f>
        <v>326840</v>
      </c>
      <c r="BV87" s="22">
        <f>Target_AM[[#This Row],[PROPORSI]]*VLOOKUP(Target_AM[[#This Row],[NIPNAS]],Target_CC[],COLUMN(BH$2)+9,0)</f>
        <v>326840</v>
      </c>
      <c r="BW87" s="22">
        <f>Target_AM[[#This Row],[PROPORSI]]*VLOOKUP(Target_AM[[#This Row],[NIPNAS]],Target_CC[],COLUMN(BI$2)+9,0)</f>
        <v>326840</v>
      </c>
      <c r="BX87" s="22">
        <f>Target_AM[[#This Row],[PROPORSI]]*VLOOKUP(Target_AM[[#This Row],[NIPNAS]],Target_CC[],COLUMN(BJ$2)+9,0)</f>
        <v>326840</v>
      </c>
      <c r="BY87" s="22">
        <f>Target_AM[[#This Row],[PROPORSI]]*VLOOKUP(Target_AM[[#This Row],[NIPNAS]],Target_CC[],COLUMN(BK$2)+9,0)</f>
        <v>326840</v>
      </c>
      <c r="BZ87" s="22">
        <f>Target_AM[[#This Row],[PROPORSI]]*VLOOKUP(Target_AM[[#This Row],[NIPNAS]],Target_CC[],COLUMN(BL$2)+9,0)</f>
        <v>326840</v>
      </c>
      <c r="CA87" s="22">
        <f>Target_AM[[#This Row],[PROPORSI]]*VLOOKUP(Target_AM[[#This Row],[NIPNAS]],Target_CC[],COLUMN(BM$2)+9,0)</f>
        <v>86704671.200000003</v>
      </c>
      <c r="CB87" s="22">
        <f>Target_AM[[#This Row],[PROPORSI]]*VLOOKUP(Target_AM[[#This Row],[NIPNAS]],Target_CC[],COLUMN(BN$2)+9,0)</f>
        <v>0</v>
      </c>
      <c r="CC87" s="22">
        <f>Target_AM[[#This Row],[PROPORSI]]*VLOOKUP(Target_AM[[#This Row],[NIPNAS]],Target_CC[],COLUMN(BO$2)+9,0)</f>
        <v>0</v>
      </c>
      <c r="CD87" s="22">
        <f>Target_AM[[#This Row],[PROPORSI]]*VLOOKUP(Target_AM[[#This Row],[NIPNAS]],Target_CC[],COLUMN(BP$2)+9,0)</f>
        <v>0</v>
      </c>
      <c r="CE87" s="22">
        <f>Target_AM[[#This Row],[PROPORSI]]*VLOOKUP(Target_AM[[#This Row],[NIPNAS]],Target_CC[],COLUMN(BQ$2)+9,0)</f>
        <v>0</v>
      </c>
      <c r="CF87" s="22">
        <f>Target_AM[[#This Row],[PROPORSI]]*VLOOKUP(Target_AM[[#This Row],[NIPNAS]],Target_CC[],COLUMN(BR$2)+9,0)</f>
        <v>0</v>
      </c>
      <c r="CG87" s="22">
        <f>Target_AM[[#This Row],[PROPORSI]]*VLOOKUP(Target_AM[[#This Row],[NIPNAS]],Target_CC[],COLUMN(BS$2)+9,0)</f>
        <v>0</v>
      </c>
      <c r="CH87" s="22">
        <f>Target_AM[[#This Row],[PROPORSI]]*VLOOKUP(Target_AM[[#This Row],[NIPNAS]],Target_CC[],COLUMN(BT$2)+9,0)</f>
        <v>0</v>
      </c>
      <c r="CI87" s="22">
        <f>Target_AM[[#This Row],[PROPORSI]]*VLOOKUP(Target_AM[[#This Row],[NIPNAS]],Target_CC[],COLUMN(BU$2)+9,0)</f>
        <v>0</v>
      </c>
      <c r="CJ87" s="22">
        <f>Target_AM[[#This Row],[PROPORSI]]*VLOOKUP(Target_AM[[#This Row],[NIPNAS]],Target_CC[],COLUMN(BV$2)+9,0)</f>
        <v>0</v>
      </c>
      <c r="CK87" s="22">
        <f>Target_AM[[#This Row],[PROPORSI]]*VLOOKUP(Target_AM[[#This Row],[NIPNAS]],Target_CC[],COLUMN(BW$2)+9,0)</f>
        <v>0</v>
      </c>
      <c r="CL87" s="22">
        <f>Target_AM[[#This Row],[PROPORSI]]*VLOOKUP(Target_AM[[#This Row],[NIPNAS]],Target_CC[],COLUMN(BX$2)+9,0)</f>
        <v>0</v>
      </c>
      <c r="CM87" s="22">
        <f>Target_AM[[#This Row],[PROPORSI]]*VLOOKUP(Target_AM[[#This Row],[NIPNAS]],Target_CC[],COLUMN(BY$2)+9,0)</f>
        <v>0</v>
      </c>
      <c r="CN87" s="22">
        <f>Target_AM[[#This Row],[PROPORSI]]*VLOOKUP(Target_AM[[#This Row],[NIPNAS]],Target_CC[],COLUMN(BZ$2)+9,0)</f>
        <v>0</v>
      </c>
      <c r="CO87" s="22">
        <f>Target_AM[[#This Row],[PROPORSI]]*VLOOKUP(Target_AM[[#This Row],[NIPNAS]],Target_CC[],COLUMN(CA$2)+9,0)</f>
        <v>326840</v>
      </c>
      <c r="CP87" s="22">
        <f>Target_AM[[#This Row],[PROPORSI]]*VLOOKUP(Target_AM[[#This Row],[NIPNAS]],Target_CC[],COLUMN(CB$2)+9,0)</f>
        <v>326840</v>
      </c>
      <c r="CQ87" s="22">
        <f>Target_AM[[#This Row],[PROPORSI]]*VLOOKUP(Target_AM[[#This Row],[NIPNAS]],Target_CC[],COLUMN(CC$2)+9,0)</f>
        <v>326840</v>
      </c>
      <c r="CR87" s="22">
        <f>Target_AM[[#This Row],[PROPORSI]]*VLOOKUP(Target_AM[[#This Row],[NIPNAS]],Target_CC[],COLUMN(CD$2)+9,0)</f>
        <v>326840</v>
      </c>
      <c r="CS87" s="22">
        <f>Target_AM[[#This Row],[PROPORSI]]*VLOOKUP(Target_AM[[#This Row],[NIPNAS]],Target_CC[],COLUMN(CE$2)+9,0)</f>
        <v>326840</v>
      </c>
      <c r="CT87" s="22">
        <f>Target_AM[[#This Row],[PROPORSI]]*VLOOKUP(Target_AM[[#This Row],[NIPNAS]],Target_CC[],COLUMN(CF$2)+9,0)</f>
        <v>326840</v>
      </c>
      <c r="CU87" s="22">
        <f>Target_AM[[#This Row],[PROPORSI]]*VLOOKUP(Target_AM[[#This Row],[NIPNAS]],Target_CC[],COLUMN(CG$2)+9,0)</f>
        <v>326840</v>
      </c>
      <c r="CV87" s="22">
        <f>Target_AM[[#This Row],[PROPORSI]]*VLOOKUP(Target_AM[[#This Row],[NIPNAS]],Target_CC[],COLUMN(CH$2)+9,0)</f>
        <v>326840</v>
      </c>
      <c r="CW87" s="22">
        <f>Target_AM[[#This Row],[PROPORSI]]*VLOOKUP(Target_AM[[#This Row],[NIPNAS]],Target_CC[],COLUMN(CI$2)+9,0)</f>
        <v>326840</v>
      </c>
      <c r="CX87" s="22">
        <f>Target_AM[[#This Row],[PROPORSI]]*VLOOKUP(Target_AM[[#This Row],[NIPNAS]],Target_CC[],COLUMN(CJ$2)+9,0)</f>
        <v>326840</v>
      </c>
      <c r="CY87" s="22">
        <f>Target_AM[[#This Row],[PROPORSI]]*VLOOKUP(Target_AM[[#This Row],[NIPNAS]],Target_CC[],COLUMN(CK$2)+9,0)</f>
        <v>326840</v>
      </c>
      <c r="CZ87" s="22">
        <f>Target_AM[[#This Row],[PROPORSI]]*VLOOKUP(Target_AM[[#This Row],[NIPNAS]],Target_CC[],COLUMN(CL$2)+9,0)</f>
        <v>326840</v>
      </c>
      <c r="DA87" s="22">
        <f>Target_AM[[#This Row],[PROPORSI]]*VLOOKUP(Target_AM[[#This Row],[NIPNAS]],Target_CC[],COLUMN(CM$2)+9,0)</f>
        <v>3922080</v>
      </c>
      <c r="DB87" s="22">
        <f>Target_AM[[#This Row],[PROPORSI]]*VLOOKUP(Target_AM[[#This Row],[NIPNAS]],Target_CC[],COLUMN(CN$2)+9,0)</f>
        <v>0</v>
      </c>
      <c r="DC87" s="22">
        <f>Target_AM[[#This Row],[PROPORSI]]*VLOOKUP(Target_AM[[#This Row],[NIPNAS]],Target_CC[],COLUMN(CO$2)+9,0)</f>
        <v>0</v>
      </c>
      <c r="DD87" s="22">
        <f>Target_AM[[#This Row],[PROPORSI]]*VLOOKUP(Target_AM[[#This Row],[NIPNAS]],Target_CC[],COLUMN(CP$2)+9,0)</f>
        <v>82939071.200000003</v>
      </c>
      <c r="DE87" s="22">
        <f>Target_AM[[#This Row],[PROPORSI]]*VLOOKUP(Target_AM[[#This Row],[NIPNAS]],Target_CC[],COLUMN(CQ$2)+9,0)</f>
        <v>0</v>
      </c>
      <c r="DF87" s="22">
        <f>Target_AM[[#This Row],[PROPORSI]]*VLOOKUP(Target_AM[[#This Row],[NIPNAS]],Target_CC[],COLUMN(CR$2)+9,0)</f>
        <v>0</v>
      </c>
      <c r="DG87" s="22">
        <f>Target_AM[[#This Row],[PROPORSI]]*VLOOKUP(Target_AM[[#This Row],[NIPNAS]],Target_CC[],COLUMN(CS$2)+9,0)</f>
        <v>0</v>
      </c>
      <c r="DH87" s="22">
        <f>Target_AM[[#This Row],[PROPORSI]]*VLOOKUP(Target_AM[[#This Row],[NIPNAS]],Target_CC[],COLUMN(CT$2)+9,0)</f>
        <v>0</v>
      </c>
      <c r="DI87" s="22">
        <f>Target_AM[[#This Row],[PROPORSI]]*VLOOKUP(Target_AM[[#This Row],[NIPNAS]],Target_CC[],COLUMN(CU$2)+9,0)</f>
        <v>0</v>
      </c>
      <c r="DJ87" s="22">
        <f>Target_AM[[#This Row],[PROPORSI]]*VLOOKUP(Target_AM[[#This Row],[NIPNAS]],Target_CC[],COLUMN(CV$2)+9,0)</f>
        <v>0</v>
      </c>
      <c r="DK87" s="22">
        <f>Target_AM[[#This Row],[PROPORSI]]*VLOOKUP(Target_AM[[#This Row],[NIPNAS]],Target_CC[],COLUMN(CW$2)+9,0)</f>
        <v>0</v>
      </c>
      <c r="DL87" s="22">
        <f>Target_AM[[#This Row],[PROPORSI]]*VLOOKUP(Target_AM[[#This Row],[NIPNAS]],Target_CC[],COLUMN(CX$2)+9,0)</f>
        <v>0</v>
      </c>
      <c r="DM87" s="22">
        <f>Target_AM[[#This Row],[PROPORSI]]*VLOOKUP(Target_AM[[#This Row],[NIPNAS]],Target_CC[],COLUMN(CY$2)+9,0)</f>
        <v>0</v>
      </c>
      <c r="DN87" s="22">
        <f>Target_AM[[#This Row],[PROPORSI]]*VLOOKUP(Target_AM[[#This Row],[NIPNAS]],Target_CC[],COLUMN(CZ$2)+9,0)</f>
        <v>82939071.200000003</v>
      </c>
      <c r="DO87" s="22">
        <f>Target_AM[[#This Row],[PROPORSI]]*VLOOKUP(Target_AM[[#This Row],[NIPNAS]],Target_CC[],COLUMN(DA$2)+9,0)</f>
        <v>0</v>
      </c>
      <c r="DP87" s="22">
        <f>Target_AM[[#This Row],[PROPORSI]]*VLOOKUP(Target_AM[[#This Row],[NIPNAS]],Target_CC[],COLUMN(DB$2)+9,0)</f>
        <v>0</v>
      </c>
      <c r="DQ87" s="22">
        <f>Target_AM[[#This Row],[PROPORSI]]*VLOOKUP(Target_AM[[#This Row],[NIPNAS]],Target_CC[],COLUMN(DC$2)+9,0)</f>
        <v>0</v>
      </c>
      <c r="DR87" s="22">
        <f>Target_AM[[#This Row],[PROPORSI]]*VLOOKUP(Target_AM[[#This Row],[NIPNAS]],Target_CC[],COLUMN(DD$2)+9,0)</f>
        <v>0</v>
      </c>
      <c r="DS87" s="22">
        <f>Target_AM[[#This Row],[PROPORSI]]*VLOOKUP(Target_AM[[#This Row],[NIPNAS]],Target_CC[],COLUMN(DE$2)+9,0)</f>
        <v>0</v>
      </c>
      <c r="DT87" s="22">
        <f>Target_AM[[#This Row],[PROPORSI]]*VLOOKUP(Target_AM[[#This Row],[NIPNAS]],Target_CC[],COLUMN(DF$2)+9,0)</f>
        <v>0</v>
      </c>
      <c r="DU87" s="22">
        <f>Target_AM[[#This Row],[PROPORSI]]*VLOOKUP(Target_AM[[#This Row],[NIPNAS]],Target_CC[],COLUMN(DG$2)+9,0)</f>
        <v>0</v>
      </c>
      <c r="DV87" s="22">
        <f>Target_AM[[#This Row],[PROPORSI]]*VLOOKUP(Target_AM[[#This Row],[NIPNAS]],Target_CC[],COLUMN(DH$2)+9,0)</f>
        <v>0</v>
      </c>
      <c r="DW87" s="22">
        <f>Target_AM[[#This Row],[PROPORSI]]*VLOOKUP(Target_AM[[#This Row],[NIPNAS]],Target_CC[],COLUMN(DI$2)+9,0)</f>
        <v>0</v>
      </c>
      <c r="DX87" s="22">
        <f>Target_AM[[#This Row],[PROPORSI]]*VLOOKUP(Target_AM[[#This Row],[NIPNAS]],Target_CC[],COLUMN(DJ$2)+9,0)</f>
        <v>0</v>
      </c>
      <c r="DY87" s="22">
        <f>Target_AM[[#This Row],[PROPORSI]]*VLOOKUP(Target_AM[[#This Row],[NIPNAS]],Target_CC[],COLUMN(DK$2)+9,0)</f>
        <v>0</v>
      </c>
      <c r="DZ87" s="22">
        <f>Target_AM[[#This Row],[PROPORSI]]*VLOOKUP(Target_AM[[#This Row],[NIPNAS]],Target_CC[],COLUMN(DL$2)+9,0)</f>
        <v>0</v>
      </c>
      <c r="EA87" s="22">
        <f>Target_AM[[#This Row],[PROPORSI]]*VLOOKUP(Target_AM[[#This Row],[NIPNAS]],Target_CC[],COLUMN(DM$2)+9,0)</f>
        <v>0</v>
      </c>
    </row>
    <row r="88" spans="2:131" x14ac:dyDescent="0.3">
      <c r="B88">
        <v>403652</v>
      </c>
      <c r="C88" t="s">
        <v>1004</v>
      </c>
      <c r="D88">
        <v>0.6</v>
      </c>
      <c r="E88" s="8">
        <v>45658</v>
      </c>
      <c r="F88">
        <v>2000342</v>
      </c>
      <c r="G88" t="s">
        <v>899</v>
      </c>
      <c r="J88" t="s">
        <v>875</v>
      </c>
      <c r="K88" t="s">
        <v>23</v>
      </c>
      <c r="L88" t="s">
        <v>159</v>
      </c>
      <c r="M88" t="s">
        <v>18</v>
      </c>
      <c r="N88" s="23">
        <f>Target_AM[[#This Row],[PROPORSI]]*VLOOKUP(Target_AM[[#This Row],[NIPNAS]],Target_CC[],9,0)</f>
        <v>1176406121.3999999</v>
      </c>
      <c r="O88" s="22">
        <f>Target_AM[[#This Row],[PROPORSI]]*VLOOKUP(Target_AM[[#This Row],[NIPNAS]],Target_CC[],COLUMN(A$2)+9,0)</f>
        <v>374171.79130434775</v>
      </c>
      <c r="P88" s="22">
        <f>Target_AM[[#This Row],[PROPORSI]]*VLOOKUP(Target_AM[[#This Row],[NIPNAS]],Target_CC[],COLUMN(B$2)+9,0)</f>
        <v>356354.08695652179</v>
      </c>
      <c r="Q88" s="22">
        <f>Target_AM[[#This Row],[PROPORSI]]*VLOOKUP(Target_AM[[#This Row],[NIPNAS]],Target_CC[],COLUMN(C$2)+9,0)</f>
        <v>356354.08695652179</v>
      </c>
      <c r="R88" s="22">
        <f>Target_AM[[#This Row],[PROPORSI]]*VLOOKUP(Target_AM[[#This Row],[NIPNAS]],Target_CC[],COLUMN(D$2)+9,0)</f>
        <v>356354.08695652179</v>
      </c>
      <c r="S88" s="22">
        <f>Target_AM[[#This Row],[PROPORSI]]*VLOOKUP(Target_AM[[#This Row],[NIPNAS]],Target_CC[],COLUMN(E$2)+9,0)</f>
        <v>338536.3826086956</v>
      </c>
      <c r="T88" s="22">
        <f>Target_AM[[#This Row],[PROPORSI]]*VLOOKUP(Target_AM[[#This Row],[NIPNAS]],Target_CC[],COLUMN(F$2)+9,0)</f>
        <v>356354.08695652179</v>
      </c>
      <c r="U88" s="22">
        <f>Target_AM[[#This Row],[PROPORSI]]*VLOOKUP(Target_AM[[#This Row],[NIPNAS]],Target_CC[],COLUMN(G$2)+9,0)</f>
        <v>409807.2</v>
      </c>
      <c r="V88" s="22">
        <f>Target_AM[[#This Row],[PROPORSI]]*VLOOKUP(Target_AM[[#This Row],[NIPNAS]],Target_CC[],COLUMN(H$2)+9,0)</f>
        <v>374171.79130434775</v>
      </c>
      <c r="W88" s="22">
        <f>Target_AM[[#This Row],[PROPORSI]]*VLOOKUP(Target_AM[[#This Row],[NIPNAS]],Target_CC[],COLUMN(I$2)+9,0)</f>
        <v>374171.79130434775</v>
      </c>
      <c r="X88" s="22">
        <f>Target_AM[[#This Row],[PROPORSI]]*VLOOKUP(Target_AM[[#This Row],[NIPNAS]],Target_CC[],COLUMN(J$2)+9,0)</f>
        <v>409807.2</v>
      </c>
      <c r="Y88" s="22">
        <f>Target_AM[[#This Row],[PROPORSI]]*VLOOKUP(Target_AM[[#This Row],[NIPNAS]],Target_CC[],COLUMN(K$2)+9,0)</f>
        <v>356354.08695652179</v>
      </c>
      <c r="Z88" s="22">
        <f>Target_AM[[#This Row],[PROPORSI]]*VLOOKUP(Target_AM[[#This Row],[NIPNAS]],Target_CC[],COLUMN(L$2)+9,0)</f>
        <v>391989.49565217394</v>
      </c>
      <c r="AA88" s="22">
        <f>Target_AM[[#This Row],[PROPORSI]]*VLOOKUP(Target_AM[[#This Row],[NIPNAS]],Target_CC[],COLUMN(M$2)+9,0)</f>
        <v>4454426.0869565224</v>
      </c>
      <c r="AB88" s="22">
        <f>Target_AM[[#This Row],[PROPORSI]]*VLOOKUP(Target_AM[[#This Row],[NIPNAS]],Target_CC[],COLUMN(N$2)+9,0)</f>
        <v>22701318.224332608</v>
      </c>
      <c r="AC88" s="22">
        <f>Target_AM[[#This Row],[PROPORSI]]*VLOOKUP(Target_AM[[#This Row],[NIPNAS]],Target_CC[],COLUMN(O$2)+9,0)</f>
        <v>150680485.16371536</v>
      </c>
      <c r="AD88" s="22">
        <f>Target_AM[[#This Row],[PROPORSI]]*VLOOKUP(Target_AM[[#This Row],[NIPNAS]],Target_CC[],COLUMN(P$2)+9,0)</f>
        <v>133694095.62977414</v>
      </c>
      <c r="AE88" s="22">
        <f>Target_AM[[#This Row],[PROPORSI]]*VLOOKUP(Target_AM[[#This Row],[NIPNAS]],Target_CC[],COLUMN(Q$2)+9,0)</f>
        <v>99066153.42116423</v>
      </c>
      <c r="AF88" s="22">
        <f>Target_AM[[#This Row],[PROPORSI]]*VLOOKUP(Target_AM[[#This Row],[NIPNAS]],Target_CC[],COLUMN(R$2)+9,0)</f>
        <v>101414399.39009623</v>
      </c>
      <c r="AG88" s="22">
        <f>Target_AM[[#This Row],[PROPORSI]]*VLOOKUP(Target_AM[[#This Row],[NIPNAS]],Target_CC[],COLUMN(S$2)+9,0)</f>
        <v>102291567.75264522</v>
      </c>
      <c r="AH88" s="22">
        <f>Target_AM[[#This Row],[PROPORSI]]*VLOOKUP(Target_AM[[#This Row],[NIPNAS]],Target_CC[],COLUMN(T$2)+9,0)</f>
        <v>125517222.15436508</v>
      </c>
      <c r="AI88" s="22">
        <f>Target_AM[[#This Row],[PROPORSI]]*VLOOKUP(Target_AM[[#This Row],[NIPNAS]],Target_CC[],COLUMN(U$2)+9,0)</f>
        <v>123434010.12807366</v>
      </c>
      <c r="AJ88" s="22">
        <f>Target_AM[[#This Row],[PROPORSI]]*VLOOKUP(Target_AM[[#This Row],[NIPNAS]],Target_CC[],COLUMN(V$2)+9,0)</f>
        <v>123357209.04391859</v>
      </c>
      <c r="AK88" s="22">
        <f>Target_AM[[#This Row],[PROPORSI]]*VLOOKUP(Target_AM[[#This Row],[NIPNAS]],Target_CC[],COLUMN(W$2)+9,0)</f>
        <v>125125111.85907333</v>
      </c>
      <c r="AL88" s="22">
        <f>Target_AM[[#This Row],[PROPORSI]]*VLOOKUP(Target_AM[[#This Row],[NIPNAS]],Target_CC[],COLUMN(X$2)+9,0)</f>
        <v>122282112.39617766</v>
      </c>
      <c r="AM88" s="22">
        <f>Target_AM[[#This Row],[PROPORSI]]*VLOOKUP(Target_AM[[#This Row],[NIPNAS]],Target_CC[],COLUMN(Y$2)+9,0)</f>
        <v>121977395.23052877</v>
      </c>
      <c r="AN88" s="22">
        <f>Target_AM[[#This Row],[PROPORSI]]*VLOOKUP(Target_AM[[#This Row],[NIPNAS]],Target_CC[],COLUMN(Z$2)+9,0)</f>
        <v>1351541080.3938651</v>
      </c>
      <c r="AO88" s="22">
        <f>Target_AM[[#This Row],[PROPORSI]]*VLOOKUP(Target_AM[[#This Row],[NIPNAS]],Target_CC[],COLUMN(AA$2)+9,0)</f>
        <v>23075490.015636954</v>
      </c>
      <c r="AP88" s="22">
        <f>Target_AM[[#This Row],[PROPORSI]]*VLOOKUP(Target_AM[[#This Row],[NIPNAS]],Target_CC[],COLUMN(AB$2)+9,0)</f>
        <v>151036839.25067189</v>
      </c>
      <c r="AQ88" s="22">
        <f>Target_AM[[#This Row],[PROPORSI]]*VLOOKUP(Target_AM[[#This Row],[NIPNAS]],Target_CC[],COLUMN(AC$2)+9,0)</f>
        <v>134050449.71673065</v>
      </c>
      <c r="AR88" s="22">
        <f>Target_AM[[#This Row],[PROPORSI]]*VLOOKUP(Target_AM[[#This Row],[NIPNAS]],Target_CC[],COLUMN(AD$2)+9,0)</f>
        <v>99422507.50812076</v>
      </c>
      <c r="AS88" s="22">
        <f>Target_AM[[#This Row],[PROPORSI]]*VLOOKUP(Target_AM[[#This Row],[NIPNAS]],Target_CC[],COLUMN(AE$2)+9,0)</f>
        <v>101752935.77270491</v>
      </c>
      <c r="AT88" s="22">
        <f>Target_AM[[#This Row],[PROPORSI]]*VLOOKUP(Target_AM[[#This Row],[NIPNAS]],Target_CC[],COLUMN(AF$2)+9,0)</f>
        <v>102647921.83960176</v>
      </c>
      <c r="AU88" s="22">
        <f>Target_AM[[#This Row],[PROPORSI]]*VLOOKUP(Target_AM[[#This Row],[NIPNAS]],Target_CC[],COLUMN(AG$2)+9,0)</f>
        <v>125927029.35436508</v>
      </c>
      <c r="AV88" s="22">
        <f>Target_AM[[#This Row],[PROPORSI]]*VLOOKUP(Target_AM[[#This Row],[NIPNAS]],Target_CC[],COLUMN(AH$2)+9,0)</f>
        <v>123808181.91937801</v>
      </c>
      <c r="AW88" s="22">
        <f>Target_AM[[#This Row],[PROPORSI]]*VLOOKUP(Target_AM[[#This Row],[NIPNAS]],Target_CC[],COLUMN(AI$2)+9,0)</f>
        <v>123731380.83522294</v>
      </c>
      <c r="AX88" s="22">
        <f>Target_AM[[#This Row],[PROPORSI]]*VLOOKUP(Target_AM[[#This Row],[NIPNAS]],Target_CC[],COLUMN(AJ$2)+9,0)</f>
        <v>125534919.05907333</v>
      </c>
      <c r="AY88" s="22">
        <f>Target_AM[[#This Row],[PROPORSI]]*VLOOKUP(Target_AM[[#This Row],[NIPNAS]],Target_CC[],COLUMN(AK$2)+9,0)</f>
        <v>122638466.48313418</v>
      </c>
      <c r="AZ88" s="22">
        <f>Target_AM[[#This Row],[PROPORSI]]*VLOOKUP(Target_AM[[#This Row],[NIPNAS]],Target_CC[],COLUMN(AL$2)+9,0)</f>
        <v>122369384.72618094</v>
      </c>
      <c r="BA88" s="22">
        <f>Target_AM[[#This Row],[PROPORSI]]*VLOOKUP(Target_AM[[#This Row],[NIPNAS]],Target_CC[],COLUMN(AM$2)+9,0)</f>
        <v>1355995506.4808211</v>
      </c>
      <c r="BB88" s="22">
        <f>Target_AM[[#This Row],[PROPORSI]]*VLOOKUP(Target_AM[[#This Row],[NIPNAS]],Target_CC[],COLUMN(AN$2)+9,0)</f>
        <v>9562359.698516123</v>
      </c>
      <c r="BC88" s="22">
        <f>Target_AM[[#This Row],[PROPORSI]]*VLOOKUP(Target_AM[[#This Row],[NIPNAS]],Target_CC[],COLUMN(AO$2)+9,0)</f>
        <v>9603235.9038559347</v>
      </c>
      <c r="BD88" s="22">
        <f>Target_AM[[#This Row],[PROPORSI]]*VLOOKUP(Target_AM[[#This Row],[NIPNAS]],Target_CC[],COLUMN(AP$2)+9,0)</f>
        <v>9556604.9067055713</v>
      </c>
      <c r="BE88" s="22">
        <f>Target_AM[[#This Row],[PROPORSI]]*VLOOKUP(Target_AM[[#This Row],[NIPNAS]],Target_CC[],COLUMN(AQ$2)+9,0)</f>
        <v>9436472.4707999602</v>
      </c>
      <c r="BF88" s="22">
        <f>Target_AM[[#This Row],[PROPORSI]]*VLOOKUP(Target_AM[[#This Row],[NIPNAS]],Target_CC[],COLUMN(AR$2)+9,0)</f>
        <v>9527230.0989387613</v>
      </c>
      <c r="BG88" s="22">
        <f>Target_AM[[#This Row],[PROPORSI]]*VLOOKUP(Target_AM[[#This Row],[NIPNAS]],Target_CC[],COLUMN(AS$2)+9,0)</f>
        <v>9569678.2924491037</v>
      </c>
      <c r="BH88" s="22">
        <f>Target_AM[[#This Row],[PROPORSI]]*VLOOKUP(Target_AM[[#This Row],[NIPNAS]],Target_CC[],COLUMN(AT$2)+9,0)</f>
        <v>10544308.022100979</v>
      </c>
      <c r="BI88" s="22">
        <f>Target_AM[[#This Row],[PROPORSI]]*VLOOKUP(Target_AM[[#This Row],[NIPNAS]],Target_CC[],COLUMN(AU$2)+9,0)</f>
        <v>10445782.643419543</v>
      </c>
      <c r="BJ88" s="22">
        <f>Target_AM[[#This Row],[PROPORSI]]*VLOOKUP(Target_AM[[#This Row],[NIPNAS]],Target_CC[],COLUMN(AV$2)+9,0)</f>
        <v>10442586.822165774</v>
      </c>
      <c r="BK88" s="22">
        <f>Target_AM[[#This Row],[PROPORSI]]*VLOOKUP(Target_AM[[#This Row],[NIPNAS]],Target_CC[],COLUMN(AW$2)+9,0)</f>
        <v>10527991.658480566</v>
      </c>
      <c r="BL88" s="22">
        <f>Target_AM[[#This Row],[PROPORSI]]*VLOOKUP(Target_AM[[#This Row],[NIPNAS]],Target_CC[],COLUMN(AX$2)+9,0)</f>
        <v>10391930.531640656</v>
      </c>
      <c r="BM88" s="22">
        <f>Target_AM[[#This Row],[PROPORSI]]*VLOOKUP(Target_AM[[#This Row],[NIPNAS]],Target_CC[],COLUMN(AY$2)+9,0)</f>
        <v>10391818.950927047</v>
      </c>
      <c r="BN88" s="22">
        <f>Target_AM[[#This Row],[PROPORSI]]*VLOOKUP(Target_AM[[#This Row],[NIPNAS]],Target_CC[],COLUMN(AZ$2)+9,0)</f>
        <v>120000000.00000003</v>
      </c>
      <c r="BO88" s="22">
        <f>Target_AM[[#This Row],[PROPORSI]]*VLOOKUP(Target_AM[[#This Row],[NIPNAS]],Target_CC[],COLUMN(BA$2)+9,0)</f>
        <v>412020</v>
      </c>
      <c r="BP88" s="22">
        <f>Target_AM[[#This Row],[PROPORSI]]*VLOOKUP(Target_AM[[#This Row],[NIPNAS]],Target_CC[],COLUMN(BB$2)+9,0)</f>
        <v>412020</v>
      </c>
      <c r="BQ88" s="22">
        <f>Target_AM[[#This Row],[PROPORSI]]*VLOOKUP(Target_AM[[#This Row],[NIPNAS]],Target_CC[],COLUMN(BC$2)+9,0)</f>
        <v>124820626.8</v>
      </c>
      <c r="BR88" s="22">
        <f>Target_AM[[#This Row],[PROPORSI]]*VLOOKUP(Target_AM[[#This Row],[NIPNAS]],Target_CC[],COLUMN(BD$2)+9,0)</f>
        <v>490260</v>
      </c>
      <c r="BS88" s="22">
        <f>Target_AM[[#This Row],[PROPORSI]]*VLOOKUP(Target_AM[[#This Row],[NIPNAS]],Target_CC[],COLUMN(BE$2)+9,0)</f>
        <v>490260</v>
      </c>
      <c r="BT88" s="22">
        <f>Target_AM[[#This Row],[PROPORSI]]*VLOOKUP(Target_AM[[#This Row],[NIPNAS]],Target_CC[],COLUMN(BF$2)+9,0)</f>
        <v>490260</v>
      </c>
      <c r="BU88" s="22">
        <f>Target_AM[[#This Row],[PROPORSI]]*VLOOKUP(Target_AM[[#This Row],[NIPNAS]],Target_CC[],COLUMN(BG$2)+9,0)</f>
        <v>490260</v>
      </c>
      <c r="BV88" s="22">
        <f>Target_AM[[#This Row],[PROPORSI]]*VLOOKUP(Target_AM[[#This Row],[NIPNAS]],Target_CC[],COLUMN(BH$2)+9,0)</f>
        <v>490260</v>
      </c>
      <c r="BW88" s="22">
        <f>Target_AM[[#This Row],[PROPORSI]]*VLOOKUP(Target_AM[[#This Row],[NIPNAS]],Target_CC[],COLUMN(BI$2)+9,0)</f>
        <v>490260</v>
      </c>
      <c r="BX88" s="22">
        <f>Target_AM[[#This Row],[PROPORSI]]*VLOOKUP(Target_AM[[#This Row],[NIPNAS]],Target_CC[],COLUMN(BJ$2)+9,0)</f>
        <v>490260</v>
      </c>
      <c r="BY88" s="22">
        <f>Target_AM[[#This Row],[PROPORSI]]*VLOOKUP(Target_AM[[#This Row],[NIPNAS]],Target_CC[],COLUMN(BK$2)+9,0)</f>
        <v>490260</v>
      </c>
      <c r="BZ88" s="22">
        <f>Target_AM[[#This Row],[PROPORSI]]*VLOOKUP(Target_AM[[#This Row],[NIPNAS]],Target_CC[],COLUMN(BL$2)+9,0)</f>
        <v>490260</v>
      </c>
      <c r="CA88" s="22">
        <f>Target_AM[[#This Row],[PROPORSI]]*VLOOKUP(Target_AM[[#This Row],[NIPNAS]],Target_CC[],COLUMN(BM$2)+9,0)</f>
        <v>130057006.8</v>
      </c>
      <c r="CB88" s="22">
        <f>Target_AM[[#This Row],[PROPORSI]]*VLOOKUP(Target_AM[[#This Row],[NIPNAS]],Target_CC[],COLUMN(BN$2)+9,0)</f>
        <v>0</v>
      </c>
      <c r="CC88" s="22">
        <f>Target_AM[[#This Row],[PROPORSI]]*VLOOKUP(Target_AM[[#This Row],[NIPNAS]],Target_CC[],COLUMN(BO$2)+9,0)</f>
        <v>0</v>
      </c>
      <c r="CD88" s="22">
        <f>Target_AM[[#This Row],[PROPORSI]]*VLOOKUP(Target_AM[[#This Row],[NIPNAS]],Target_CC[],COLUMN(BP$2)+9,0)</f>
        <v>0</v>
      </c>
      <c r="CE88" s="22">
        <f>Target_AM[[#This Row],[PROPORSI]]*VLOOKUP(Target_AM[[#This Row],[NIPNAS]],Target_CC[],COLUMN(BQ$2)+9,0)</f>
        <v>0</v>
      </c>
      <c r="CF88" s="22">
        <f>Target_AM[[#This Row],[PROPORSI]]*VLOOKUP(Target_AM[[#This Row],[NIPNAS]],Target_CC[],COLUMN(BR$2)+9,0)</f>
        <v>0</v>
      </c>
      <c r="CG88" s="22">
        <f>Target_AM[[#This Row],[PROPORSI]]*VLOOKUP(Target_AM[[#This Row],[NIPNAS]],Target_CC[],COLUMN(BS$2)+9,0)</f>
        <v>0</v>
      </c>
      <c r="CH88" s="22">
        <f>Target_AM[[#This Row],[PROPORSI]]*VLOOKUP(Target_AM[[#This Row],[NIPNAS]],Target_CC[],COLUMN(BT$2)+9,0)</f>
        <v>0</v>
      </c>
      <c r="CI88" s="22">
        <f>Target_AM[[#This Row],[PROPORSI]]*VLOOKUP(Target_AM[[#This Row],[NIPNAS]],Target_CC[],COLUMN(BU$2)+9,0)</f>
        <v>0</v>
      </c>
      <c r="CJ88" s="22">
        <f>Target_AM[[#This Row],[PROPORSI]]*VLOOKUP(Target_AM[[#This Row],[NIPNAS]],Target_CC[],COLUMN(BV$2)+9,0)</f>
        <v>0</v>
      </c>
      <c r="CK88" s="22">
        <f>Target_AM[[#This Row],[PROPORSI]]*VLOOKUP(Target_AM[[#This Row],[NIPNAS]],Target_CC[],COLUMN(BW$2)+9,0)</f>
        <v>0</v>
      </c>
      <c r="CL88" s="22">
        <f>Target_AM[[#This Row],[PROPORSI]]*VLOOKUP(Target_AM[[#This Row],[NIPNAS]],Target_CC[],COLUMN(BX$2)+9,0)</f>
        <v>0</v>
      </c>
      <c r="CM88" s="22">
        <f>Target_AM[[#This Row],[PROPORSI]]*VLOOKUP(Target_AM[[#This Row],[NIPNAS]],Target_CC[],COLUMN(BY$2)+9,0)</f>
        <v>0</v>
      </c>
      <c r="CN88" s="22">
        <f>Target_AM[[#This Row],[PROPORSI]]*VLOOKUP(Target_AM[[#This Row],[NIPNAS]],Target_CC[],COLUMN(BZ$2)+9,0)</f>
        <v>0</v>
      </c>
      <c r="CO88" s="22">
        <f>Target_AM[[#This Row],[PROPORSI]]*VLOOKUP(Target_AM[[#This Row],[NIPNAS]],Target_CC[],COLUMN(CA$2)+9,0)</f>
        <v>490260</v>
      </c>
      <c r="CP88" s="22">
        <f>Target_AM[[#This Row],[PROPORSI]]*VLOOKUP(Target_AM[[#This Row],[NIPNAS]],Target_CC[],COLUMN(CB$2)+9,0)</f>
        <v>490260</v>
      </c>
      <c r="CQ88" s="22">
        <f>Target_AM[[#This Row],[PROPORSI]]*VLOOKUP(Target_AM[[#This Row],[NIPNAS]],Target_CC[],COLUMN(CC$2)+9,0)</f>
        <v>490260</v>
      </c>
      <c r="CR88" s="22">
        <f>Target_AM[[#This Row],[PROPORSI]]*VLOOKUP(Target_AM[[#This Row],[NIPNAS]],Target_CC[],COLUMN(CD$2)+9,0)</f>
        <v>490260</v>
      </c>
      <c r="CS88" s="22">
        <f>Target_AM[[#This Row],[PROPORSI]]*VLOOKUP(Target_AM[[#This Row],[NIPNAS]],Target_CC[],COLUMN(CE$2)+9,0)</f>
        <v>490260</v>
      </c>
      <c r="CT88" s="22">
        <f>Target_AM[[#This Row],[PROPORSI]]*VLOOKUP(Target_AM[[#This Row],[NIPNAS]],Target_CC[],COLUMN(CF$2)+9,0)</f>
        <v>490260</v>
      </c>
      <c r="CU88" s="22">
        <f>Target_AM[[#This Row],[PROPORSI]]*VLOOKUP(Target_AM[[#This Row],[NIPNAS]],Target_CC[],COLUMN(CG$2)+9,0)</f>
        <v>490260</v>
      </c>
      <c r="CV88" s="22">
        <f>Target_AM[[#This Row],[PROPORSI]]*VLOOKUP(Target_AM[[#This Row],[NIPNAS]],Target_CC[],COLUMN(CH$2)+9,0)</f>
        <v>490260</v>
      </c>
      <c r="CW88" s="22">
        <f>Target_AM[[#This Row],[PROPORSI]]*VLOOKUP(Target_AM[[#This Row],[NIPNAS]],Target_CC[],COLUMN(CI$2)+9,0)</f>
        <v>490260</v>
      </c>
      <c r="CX88" s="22">
        <f>Target_AM[[#This Row],[PROPORSI]]*VLOOKUP(Target_AM[[#This Row],[NIPNAS]],Target_CC[],COLUMN(CJ$2)+9,0)</f>
        <v>490260</v>
      </c>
      <c r="CY88" s="22">
        <f>Target_AM[[#This Row],[PROPORSI]]*VLOOKUP(Target_AM[[#This Row],[NIPNAS]],Target_CC[],COLUMN(CK$2)+9,0)</f>
        <v>490260</v>
      </c>
      <c r="CZ88" s="22">
        <f>Target_AM[[#This Row],[PROPORSI]]*VLOOKUP(Target_AM[[#This Row],[NIPNAS]],Target_CC[],COLUMN(CL$2)+9,0)</f>
        <v>490260</v>
      </c>
      <c r="DA88" s="22">
        <f>Target_AM[[#This Row],[PROPORSI]]*VLOOKUP(Target_AM[[#This Row],[NIPNAS]],Target_CC[],COLUMN(CM$2)+9,0)</f>
        <v>5883120</v>
      </c>
      <c r="DB88" s="22">
        <f>Target_AM[[#This Row],[PROPORSI]]*VLOOKUP(Target_AM[[#This Row],[NIPNAS]],Target_CC[],COLUMN(CN$2)+9,0)</f>
        <v>0</v>
      </c>
      <c r="DC88" s="22">
        <f>Target_AM[[#This Row],[PROPORSI]]*VLOOKUP(Target_AM[[#This Row],[NIPNAS]],Target_CC[],COLUMN(CO$2)+9,0)</f>
        <v>0</v>
      </c>
      <c r="DD88" s="22">
        <f>Target_AM[[#This Row],[PROPORSI]]*VLOOKUP(Target_AM[[#This Row],[NIPNAS]],Target_CC[],COLUMN(CP$2)+9,0)</f>
        <v>124408606.8</v>
      </c>
      <c r="DE88" s="22">
        <f>Target_AM[[#This Row],[PROPORSI]]*VLOOKUP(Target_AM[[#This Row],[NIPNAS]],Target_CC[],COLUMN(CQ$2)+9,0)</f>
        <v>0</v>
      </c>
      <c r="DF88" s="22">
        <f>Target_AM[[#This Row],[PROPORSI]]*VLOOKUP(Target_AM[[#This Row],[NIPNAS]],Target_CC[],COLUMN(CR$2)+9,0)</f>
        <v>0</v>
      </c>
      <c r="DG88" s="22">
        <f>Target_AM[[#This Row],[PROPORSI]]*VLOOKUP(Target_AM[[#This Row],[NIPNAS]],Target_CC[],COLUMN(CS$2)+9,0)</f>
        <v>0</v>
      </c>
      <c r="DH88" s="22">
        <f>Target_AM[[#This Row],[PROPORSI]]*VLOOKUP(Target_AM[[#This Row],[NIPNAS]],Target_CC[],COLUMN(CT$2)+9,0)</f>
        <v>0</v>
      </c>
      <c r="DI88" s="22">
        <f>Target_AM[[#This Row],[PROPORSI]]*VLOOKUP(Target_AM[[#This Row],[NIPNAS]],Target_CC[],COLUMN(CU$2)+9,0)</f>
        <v>0</v>
      </c>
      <c r="DJ88" s="22">
        <f>Target_AM[[#This Row],[PROPORSI]]*VLOOKUP(Target_AM[[#This Row],[NIPNAS]],Target_CC[],COLUMN(CV$2)+9,0)</f>
        <v>0</v>
      </c>
      <c r="DK88" s="22">
        <f>Target_AM[[#This Row],[PROPORSI]]*VLOOKUP(Target_AM[[#This Row],[NIPNAS]],Target_CC[],COLUMN(CW$2)+9,0)</f>
        <v>0</v>
      </c>
      <c r="DL88" s="22">
        <f>Target_AM[[#This Row],[PROPORSI]]*VLOOKUP(Target_AM[[#This Row],[NIPNAS]],Target_CC[],COLUMN(CX$2)+9,0)</f>
        <v>0</v>
      </c>
      <c r="DM88" s="22">
        <f>Target_AM[[#This Row],[PROPORSI]]*VLOOKUP(Target_AM[[#This Row],[NIPNAS]],Target_CC[],COLUMN(CY$2)+9,0)</f>
        <v>0</v>
      </c>
      <c r="DN88" s="22">
        <f>Target_AM[[#This Row],[PROPORSI]]*VLOOKUP(Target_AM[[#This Row],[NIPNAS]],Target_CC[],COLUMN(CZ$2)+9,0)</f>
        <v>124408606.8</v>
      </c>
      <c r="DO88" s="22">
        <f>Target_AM[[#This Row],[PROPORSI]]*VLOOKUP(Target_AM[[#This Row],[NIPNAS]],Target_CC[],COLUMN(DA$2)+9,0)</f>
        <v>0</v>
      </c>
      <c r="DP88" s="22">
        <f>Target_AM[[#This Row],[PROPORSI]]*VLOOKUP(Target_AM[[#This Row],[NIPNAS]],Target_CC[],COLUMN(DB$2)+9,0)</f>
        <v>0</v>
      </c>
      <c r="DQ88" s="22">
        <f>Target_AM[[#This Row],[PROPORSI]]*VLOOKUP(Target_AM[[#This Row],[NIPNAS]],Target_CC[],COLUMN(DC$2)+9,0)</f>
        <v>0</v>
      </c>
      <c r="DR88" s="22">
        <f>Target_AM[[#This Row],[PROPORSI]]*VLOOKUP(Target_AM[[#This Row],[NIPNAS]],Target_CC[],COLUMN(DD$2)+9,0)</f>
        <v>0</v>
      </c>
      <c r="DS88" s="22">
        <f>Target_AM[[#This Row],[PROPORSI]]*VLOOKUP(Target_AM[[#This Row],[NIPNAS]],Target_CC[],COLUMN(DE$2)+9,0)</f>
        <v>0</v>
      </c>
      <c r="DT88" s="22">
        <f>Target_AM[[#This Row],[PROPORSI]]*VLOOKUP(Target_AM[[#This Row],[NIPNAS]],Target_CC[],COLUMN(DF$2)+9,0)</f>
        <v>0</v>
      </c>
      <c r="DU88" s="22">
        <f>Target_AM[[#This Row],[PROPORSI]]*VLOOKUP(Target_AM[[#This Row],[NIPNAS]],Target_CC[],COLUMN(DG$2)+9,0)</f>
        <v>0</v>
      </c>
      <c r="DV88" s="22">
        <f>Target_AM[[#This Row],[PROPORSI]]*VLOOKUP(Target_AM[[#This Row],[NIPNAS]],Target_CC[],COLUMN(DH$2)+9,0)</f>
        <v>0</v>
      </c>
      <c r="DW88" s="22">
        <f>Target_AM[[#This Row],[PROPORSI]]*VLOOKUP(Target_AM[[#This Row],[NIPNAS]],Target_CC[],COLUMN(DI$2)+9,0)</f>
        <v>0</v>
      </c>
      <c r="DX88" s="22">
        <f>Target_AM[[#This Row],[PROPORSI]]*VLOOKUP(Target_AM[[#This Row],[NIPNAS]],Target_CC[],COLUMN(DJ$2)+9,0)</f>
        <v>0</v>
      </c>
      <c r="DY88" s="22">
        <f>Target_AM[[#This Row],[PROPORSI]]*VLOOKUP(Target_AM[[#This Row],[NIPNAS]],Target_CC[],COLUMN(DK$2)+9,0)</f>
        <v>0</v>
      </c>
      <c r="DZ88" s="22">
        <f>Target_AM[[#This Row],[PROPORSI]]*VLOOKUP(Target_AM[[#This Row],[NIPNAS]],Target_CC[],COLUMN(DL$2)+9,0)</f>
        <v>0</v>
      </c>
      <c r="EA88" s="22">
        <f>Target_AM[[#This Row],[PROPORSI]]*VLOOKUP(Target_AM[[#This Row],[NIPNAS]],Target_CC[],COLUMN(DM$2)+9,0)</f>
        <v>0</v>
      </c>
    </row>
    <row r="89" spans="2:131" x14ac:dyDescent="0.3">
      <c r="B89">
        <v>810113</v>
      </c>
      <c r="C89" t="s">
        <v>1028</v>
      </c>
      <c r="D89">
        <v>1</v>
      </c>
      <c r="E89" s="8">
        <v>45658</v>
      </c>
      <c r="F89">
        <v>5590068</v>
      </c>
      <c r="G89" t="s">
        <v>951</v>
      </c>
      <c r="J89" t="s">
        <v>875</v>
      </c>
      <c r="K89" t="s">
        <v>26</v>
      </c>
      <c r="L89" t="s">
        <v>159</v>
      </c>
      <c r="M89" t="s">
        <v>18</v>
      </c>
      <c r="N89" s="23">
        <f>Target_AM[[#This Row],[PROPORSI]]*VLOOKUP(Target_AM[[#This Row],[NIPNAS]],Target_CC[],9,0)</f>
        <v>6487900686</v>
      </c>
      <c r="O89" s="22">
        <f>Target_AM[[#This Row],[PROPORSI]]*VLOOKUP(Target_AM[[#This Row],[NIPNAS]],Target_CC[],COLUMN(A$2)+9,0)</f>
        <v>61527677.848695651</v>
      </c>
      <c r="P89" s="22">
        <f>Target_AM[[#This Row],[PROPORSI]]*VLOOKUP(Target_AM[[#This Row],[NIPNAS]],Target_CC[],COLUMN(B$2)+9,0)</f>
        <v>60478369.713043481</v>
      </c>
      <c r="Q89" s="22">
        <f>Target_AM[[#This Row],[PROPORSI]]*VLOOKUP(Target_AM[[#This Row],[NIPNAS]],Target_CC[],COLUMN(C$2)+9,0)</f>
        <v>60478369.713043481</v>
      </c>
      <c r="R89" s="22">
        <f>Target_AM[[#This Row],[PROPORSI]]*VLOOKUP(Target_AM[[#This Row],[NIPNAS]],Target_CC[],COLUMN(D$2)+9,0)</f>
        <v>60478369.713043481</v>
      </c>
      <c r="S89" s="22">
        <f>Target_AM[[#This Row],[PROPORSI]]*VLOOKUP(Target_AM[[#This Row],[NIPNAS]],Target_CC[],COLUMN(E$2)+9,0)</f>
        <v>59429061.577391304</v>
      </c>
      <c r="T89" s="22">
        <f>Target_AM[[#This Row],[PROPORSI]]*VLOOKUP(Target_AM[[#This Row],[NIPNAS]],Target_CC[],COLUMN(F$2)+9,0)</f>
        <v>60478369.713043481</v>
      </c>
      <c r="U89" s="22">
        <f>Target_AM[[#This Row],[PROPORSI]]*VLOOKUP(Target_AM[[#This Row],[NIPNAS]],Target_CC[],COLUMN(G$2)+9,0)</f>
        <v>63626294.120000005</v>
      </c>
      <c r="V89" s="22">
        <f>Target_AM[[#This Row],[PROPORSI]]*VLOOKUP(Target_AM[[#This Row],[NIPNAS]],Target_CC[],COLUMN(H$2)+9,0)</f>
        <v>61527677.848695651</v>
      </c>
      <c r="W89" s="22">
        <f>Target_AM[[#This Row],[PROPORSI]]*VLOOKUP(Target_AM[[#This Row],[NIPNAS]],Target_CC[],COLUMN(I$2)+9,0)</f>
        <v>61527677.848695651</v>
      </c>
      <c r="X89" s="22">
        <f>Target_AM[[#This Row],[PROPORSI]]*VLOOKUP(Target_AM[[#This Row],[NIPNAS]],Target_CC[],COLUMN(J$2)+9,0)</f>
        <v>63626294.120000005</v>
      </c>
      <c r="Y89" s="22">
        <f>Target_AM[[#This Row],[PROPORSI]]*VLOOKUP(Target_AM[[#This Row],[NIPNAS]],Target_CC[],COLUMN(K$2)+9,0)</f>
        <v>60478369.713043481</v>
      </c>
      <c r="Z89" s="22">
        <f>Target_AM[[#This Row],[PROPORSI]]*VLOOKUP(Target_AM[[#This Row],[NIPNAS]],Target_CC[],COLUMN(L$2)+9,0)</f>
        <v>62576985.984347828</v>
      </c>
      <c r="AA89" s="22">
        <f>Target_AM[[#This Row],[PROPORSI]]*VLOOKUP(Target_AM[[#This Row],[NIPNAS]],Target_CC[],COLUMN(M$2)+9,0)</f>
        <v>736233517.91304338</v>
      </c>
      <c r="AB89" s="22">
        <f>Target_AM[[#This Row],[PROPORSI]]*VLOOKUP(Target_AM[[#This Row],[NIPNAS]],Target_CC[],COLUMN(N$2)+9,0)</f>
        <v>85662747.972378865</v>
      </c>
      <c r="AC89" s="22">
        <f>Target_AM[[#This Row],[PROPORSI]]*VLOOKUP(Target_AM[[#This Row],[NIPNAS]],Target_CC[],COLUMN(O$2)+9,0)</f>
        <v>568588321.49667358</v>
      </c>
      <c r="AD89" s="22">
        <f>Target_AM[[#This Row],[PROPORSI]]*VLOOKUP(Target_AM[[#This Row],[NIPNAS]],Target_CC[],COLUMN(P$2)+9,0)</f>
        <v>504490686.67091268</v>
      </c>
      <c r="AE89" s="22">
        <f>Target_AM[[#This Row],[PROPORSI]]*VLOOKUP(Target_AM[[#This Row],[NIPNAS]],Target_CC[],COLUMN(Q$2)+9,0)</f>
        <v>373823178.42732662</v>
      </c>
      <c r="AF89" s="22">
        <f>Target_AM[[#This Row],[PROPORSI]]*VLOOKUP(Target_AM[[#This Row],[NIPNAS]],Target_CC[],COLUMN(R$2)+9,0)</f>
        <v>382684214.62909949</v>
      </c>
      <c r="AG89" s="22">
        <f>Target_AM[[#This Row],[PROPORSI]]*VLOOKUP(Target_AM[[#This Row],[NIPNAS]],Target_CC[],COLUMN(S$2)+9,0)</f>
        <v>385994183.31143963</v>
      </c>
      <c r="AH89" s="22">
        <f>Target_AM[[#This Row],[PROPORSI]]*VLOOKUP(Target_AM[[#This Row],[NIPNAS]],Target_CC[],COLUMN(T$2)+9,0)</f>
        <v>473635498.2274853</v>
      </c>
      <c r="AI89" s="22">
        <f>Target_AM[[#This Row],[PROPORSI]]*VLOOKUP(Target_AM[[#This Row],[NIPNAS]],Target_CC[],COLUMN(U$2)+9,0)</f>
        <v>465774559.71203142</v>
      </c>
      <c r="AJ89" s="22">
        <f>Target_AM[[#This Row],[PROPORSI]]*VLOOKUP(Target_AM[[#This Row],[NIPNAS]],Target_CC[],COLUMN(V$2)+9,0)</f>
        <v>465484753.10912991</v>
      </c>
      <c r="AK89" s="22">
        <f>Target_AM[[#This Row],[PROPORSI]]*VLOOKUP(Target_AM[[#This Row],[NIPNAS]],Target_CC[],COLUMN(W$2)+9,0)</f>
        <v>472155881.71046078</v>
      </c>
      <c r="AL89" s="22">
        <f>Target_AM[[#This Row],[PROPORSI]]*VLOOKUP(Target_AM[[#This Row],[NIPNAS]],Target_CC[],COLUMN(X$2)+9,0)</f>
        <v>461427907.93955433</v>
      </c>
      <c r="AM89" s="22">
        <f>Target_AM[[#This Row],[PROPORSI]]*VLOOKUP(Target_AM[[#This Row],[NIPNAS]],Target_CC[],COLUMN(Y$2)+9,0)</f>
        <v>460278066.79350758</v>
      </c>
      <c r="AN89" s="22">
        <f>Target_AM[[#This Row],[PROPORSI]]*VLOOKUP(Target_AM[[#This Row],[NIPNAS]],Target_CC[],COLUMN(Z$2)+9,0)</f>
        <v>5100000000</v>
      </c>
      <c r="AO89" s="22">
        <f>Target_AM[[#This Row],[PROPORSI]]*VLOOKUP(Target_AM[[#This Row],[NIPNAS]],Target_CC[],COLUMN(AA$2)+9,0)</f>
        <v>147190425.82107452</v>
      </c>
      <c r="AP89" s="22">
        <f>Target_AM[[#This Row],[PROPORSI]]*VLOOKUP(Target_AM[[#This Row],[NIPNAS]],Target_CC[],COLUMN(AB$2)+9,0)</f>
        <v>629066691.20971704</v>
      </c>
      <c r="AQ89" s="22">
        <f>Target_AM[[#This Row],[PROPORSI]]*VLOOKUP(Target_AM[[#This Row],[NIPNAS]],Target_CC[],COLUMN(AC$2)+9,0)</f>
        <v>564969056.38395619</v>
      </c>
      <c r="AR89" s="22">
        <f>Target_AM[[#This Row],[PROPORSI]]*VLOOKUP(Target_AM[[#This Row],[NIPNAS]],Target_CC[],COLUMN(AD$2)+9,0)</f>
        <v>434301548.14037013</v>
      </c>
      <c r="AS89" s="22">
        <f>Target_AM[[#This Row],[PROPORSI]]*VLOOKUP(Target_AM[[#This Row],[NIPNAS]],Target_CC[],COLUMN(AE$2)+9,0)</f>
        <v>442113276.20649081</v>
      </c>
      <c r="AT89" s="22">
        <f>Target_AM[[#This Row],[PROPORSI]]*VLOOKUP(Target_AM[[#This Row],[NIPNAS]],Target_CC[],COLUMN(AF$2)+9,0)</f>
        <v>446472553.02448308</v>
      </c>
      <c r="AU89" s="22">
        <f>Target_AM[[#This Row],[PROPORSI]]*VLOOKUP(Target_AM[[#This Row],[NIPNAS]],Target_CC[],COLUMN(AG$2)+9,0)</f>
        <v>537261792.3474853</v>
      </c>
      <c r="AV89" s="22">
        <f>Target_AM[[#This Row],[PROPORSI]]*VLOOKUP(Target_AM[[#This Row],[NIPNAS]],Target_CC[],COLUMN(AH$2)+9,0)</f>
        <v>527302237.56072706</v>
      </c>
      <c r="AW89" s="22">
        <f>Target_AM[[#This Row],[PROPORSI]]*VLOOKUP(Target_AM[[#This Row],[NIPNAS]],Target_CC[],COLUMN(AI$2)+9,0)</f>
        <v>527012430.95782554</v>
      </c>
      <c r="AX89" s="22">
        <f>Target_AM[[#This Row],[PROPORSI]]*VLOOKUP(Target_AM[[#This Row],[NIPNAS]],Target_CC[],COLUMN(AJ$2)+9,0)</f>
        <v>535782175.83046079</v>
      </c>
      <c r="AY89" s="22">
        <f>Target_AM[[#This Row],[PROPORSI]]*VLOOKUP(Target_AM[[#This Row],[NIPNAS]],Target_CC[],COLUMN(AK$2)+9,0)</f>
        <v>521906277.65259778</v>
      </c>
      <c r="AZ89" s="22">
        <f>Target_AM[[#This Row],[PROPORSI]]*VLOOKUP(Target_AM[[#This Row],[NIPNAS]],Target_CC[],COLUMN(AL$2)+9,0)</f>
        <v>522855052.7778554</v>
      </c>
      <c r="BA89" s="22">
        <f>Target_AM[[#This Row],[PROPORSI]]*VLOOKUP(Target_AM[[#This Row],[NIPNAS]],Target_CC[],COLUMN(AM$2)+9,0)</f>
        <v>5836233517.913044</v>
      </c>
      <c r="BB89" s="22">
        <f>Target_AM[[#This Row],[PROPORSI]]*VLOOKUP(Target_AM[[#This Row],[NIPNAS]],Target_CC[],COLUMN(AN$2)+9,0)</f>
        <v>398431.6541048385</v>
      </c>
      <c r="BC89" s="22">
        <f>Target_AM[[#This Row],[PROPORSI]]*VLOOKUP(Target_AM[[#This Row],[NIPNAS]],Target_CC[],COLUMN(AO$2)+9,0)</f>
        <v>400134.82932733063</v>
      </c>
      <c r="BD89" s="22">
        <f>Target_AM[[#This Row],[PROPORSI]]*VLOOKUP(Target_AM[[#This Row],[NIPNAS]],Target_CC[],COLUMN(AP$2)+9,0)</f>
        <v>398191.87111273216</v>
      </c>
      <c r="BE89" s="22">
        <f>Target_AM[[#This Row],[PROPORSI]]*VLOOKUP(Target_AM[[#This Row],[NIPNAS]],Target_CC[],COLUMN(AQ$2)+9,0)</f>
        <v>393186.35294999834</v>
      </c>
      <c r="BF89" s="22">
        <f>Target_AM[[#This Row],[PROPORSI]]*VLOOKUP(Target_AM[[#This Row],[NIPNAS]],Target_CC[],COLUMN(AR$2)+9,0)</f>
        <v>396967.92078911501</v>
      </c>
      <c r="BG89" s="22">
        <f>Target_AM[[#This Row],[PROPORSI]]*VLOOKUP(Target_AM[[#This Row],[NIPNAS]],Target_CC[],COLUMN(AS$2)+9,0)</f>
        <v>398736.59551871271</v>
      </c>
      <c r="BH89" s="22">
        <f>Target_AM[[#This Row],[PROPORSI]]*VLOOKUP(Target_AM[[#This Row],[NIPNAS]],Target_CC[],COLUMN(AT$2)+9,0)</f>
        <v>439346.16758754093</v>
      </c>
      <c r="BI89" s="22">
        <f>Target_AM[[#This Row],[PROPORSI]]*VLOOKUP(Target_AM[[#This Row],[NIPNAS]],Target_CC[],COLUMN(AU$2)+9,0)</f>
        <v>435240.94347581436</v>
      </c>
      <c r="BJ89" s="22">
        <f>Target_AM[[#This Row],[PROPORSI]]*VLOOKUP(Target_AM[[#This Row],[NIPNAS]],Target_CC[],COLUMN(AV$2)+9,0)</f>
        <v>435107.78425690724</v>
      </c>
      <c r="BK89" s="22">
        <f>Target_AM[[#This Row],[PROPORSI]]*VLOOKUP(Target_AM[[#This Row],[NIPNAS]],Target_CC[],COLUMN(AW$2)+9,0)</f>
        <v>438666.31910335692</v>
      </c>
      <c r="BL89" s="22">
        <f>Target_AM[[#This Row],[PROPORSI]]*VLOOKUP(Target_AM[[#This Row],[NIPNAS]],Target_CC[],COLUMN(AX$2)+9,0)</f>
        <v>432997.10548502742</v>
      </c>
      <c r="BM89" s="22">
        <f>Target_AM[[#This Row],[PROPORSI]]*VLOOKUP(Target_AM[[#This Row],[NIPNAS]],Target_CC[],COLUMN(AY$2)+9,0)</f>
        <v>432992.456288627</v>
      </c>
      <c r="BN89" s="22">
        <f>Target_AM[[#This Row],[PROPORSI]]*VLOOKUP(Target_AM[[#This Row],[NIPNAS]],Target_CC[],COLUMN(AZ$2)+9,0)</f>
        <v>5000000.0000000019</v>
      </c>
      <c r="BO89" s="22">
        <f>Target_AM[[#This Row],[PROPORSI]]*VLOOKUP(Target_AM[[#This Row],[NIPNAS]],Target_CC[],COLUMN(BA$2)+9,0)</f>
        <v>56026085</v>
      </c>
      <c r="BP89" s="22">
        <f>Target_AM[[#This Row],[PROPORSI]]*VLOOKUP(Target_AM[[#This Row],[NIPNAS]],Target_CC[],COLUMN(BB$2)+9,0)</f>
        <v>119716871</v>
      </c>
      <c r="BQ89" s="22">
        <f>Target_AM[[#This Row],[PROPORSI]]*VLOOKUP(Target_AM[[#This Row],[NIPNAS]],Target_CC[],COLUMN(BC$2)+9,0)</f>
        <v>536623977</v>
      </c>
      <c r="BR89" s="22">
        <f>Target_AM[[#This Row],[PROPORSI]]*VLOOKUP(Target_AM[[#This Row],[NIPNAS]],Target_CC[],COLUMN(BD$2)+9,0)</f>
        <v>83601617</v>
      </c>
      <c r="BS89" s="22">
        <f>Target_AM[[#This Row],[PROPORSI]]*VLOOKUP(Target_AM[[#This Row],[NIPNAS]],Target_CC[],COLUMN(BE$2)+9,0)</f>
        <v>83601617</v>
      </c>
      <c r="BT89" s="22">
        <f>Target_AM[[#This Row],[PROPORSI]]*VLOOKUP(Target_AM[[#This Row],[NIPNAS]],Target_CC[],COLUMN(BF$2)+9,0)</f>
        <v>83601617</v>
      </c>
      <c r="BU89" s="22">
        <f>Target_AM[[#This Row],[PROPORSI]]*VLOOKUP(Target_AM[[#This Row],[NIPNAS]],Target_CC[],COLUMN(BG$2)+9,0)</f>
        <v>83601617</v>
      </c>
      <c r="BV89" s="22">
        <f>Target_AM[[#This Row],[PROPORSI]]*VLOOKUP(Target_AM[[#This Row],[NIPNAS]],Target_CC[],COLUMN(BH$2)+9,0)</f>
        <v>83601617</v>
      </c>
      <c r="BW89" s="22">
        <f>Target_AM[[#This Row],[PROPORSI]]*VLOOKUP(Target_AM[[#This Row],[NIPNAS]],Target_CC[],COLUMN(BI$2)+9,0)</f>
        <v>83601617</v>
      </c>
      <c r="BX89" s="22">
        <f>Target_AM[[#This Row],[PROPORSI]]*VLOOKUP(Target_AM[[#This Row],[NIPNAS]],Target_CC[],COLUMN(BJ$2)+9,0)</f>
        <v>83601617</v>
      </c>
      <c r="BY89" s="22">
        <f>Target_AM[[#This Row],[PROPORSI]]*VLOOKUP(Target_AM[[#This Row],[NIPNAS]],Target_CC[],COLUMN(BK$2)+9,0)</f>
        <v>83601617</v>
      </c>
      <c r="BZ89" s="22">
        <f>Target_AM[[#This Row],[PROPORSI]]*VLOOKUP(Target_AM[[#This Row],[NIPNAS]],Target_CC[],COLUMN(BL$2)+9,0)</f>
        <v>83601617</v>
      </c>
      <c r="CA89" s="22">
        <f>Target_AM[[#This Row],[PROPORSI]]*VLOOKUP(Target_AM[[#This Row],[NIPNAS]],Target_CC[],COLUMN(BM$2)+9,0)</f>
        <v>1464781486</v>
      </c>
      <c r="CB89" s="22">
        <f>Target_AM[[#This Row],[PROPORSI]]*VLOOKUP(Target_AM[[#This Row],[NIPNAS]],Target_CC[],COLUMN(BN$2)+9,0)</f>
        <v>21714000</v>
      </c>
      <c r="CC89" s="22">
        <f>Target_AM[[#This Row],[PROPORSI]]*VLOOKUP(Target_AM[[#This Row],[NIPNAS]],Target_CC[],COLUMN(BO$2)+9,0)</f>
        <v>21714000</v>
      </c>
      <c r="CD89" s="22">
        <f>Target_AM[[#This Row],[PROPORSI]]*VLOOKUP(Target_AM[[#This Row],[NIPNAS]],Target_CC[],COLUMN(BP$2)+9,0)</f>
        <v>21714000</v>
      </c>
      <c r="CE89" s="22">
        <f>Target_AM[[#This Row],[PROPORSI]]*VLOOKUP(Target_AM[[#This Row],[NIPNAS]],Target_CC[],COLUMN(BQ$2)+9,0)</f>
        <v>20628300</v>
      </c>
      <c r="CF89" s="22">
        <f>Target_AM[[#This Row],[PROPORSI]]*VLOOKUP(Target_AM[[#This Row],[NIPNAS]],Target_CC[],COLUMN(BR$2)+9,0)</f>
        <v>20628300</v>
      </c>
      <c r="CG89" s="22">
        <f>Target_AM[[#This Row],[PROPORSI]]*VLOOKUP(Target_AM[[#This Row],[NIPNAS]],Target_CC[],COLUMN(BS$2)+9,0)</f>
        <v>20628300</v>
      </c>
      <c r="CH89" s="22">
        <f>Target_AM[[#This Row],[PROPORSI]]*VLOOKUP(Target_AM[[#This Row],[NIPNAS]],Target_CC[],COLUMN(BT$2)+9,0)</f>
        <v>20628300</v>
      </c>
      <c r="CI89" s="22">
        <f>Target_AM[[#This Row],[PROPORSI]]*VLOOKUP(Target_AM[[#This Row],[NIPNAS]],Target_CC[],COLUMN(BU$2)+9,0)</f>
        <v>20628300</v>
      </c>
      <c r="CJ89" s="22">
        <f>Target_AM[[#This Row],[PROPORSI]]*VLOOKUP(Target_AM[[#This Row],[NIPNAS]],Target_CC[],COLUMN(BV$2)+9,0)</f>
        <v>20628300</v>
      </c>
      <c r="CK89" s="22">
        <f>Target_AM[[#This Row],[PROPORSI]]*VLOOKUP(Target_AM[[#This Row],[NIPNAS]],Target_CC[],COLUMN(BW$2)+9,0)</f>
        <v>20628300</v>
      </c>
      <c r="CL89" s="22">
        <f>Target_AM[[#This Row],[PROPORSI]]*VLOOKUP(Target_AM[[#This Row],[NIPNAS]],Target_CC[],COLUMN(BX$2)+9,0)</f>
        <v>20628300</v>
      </c>
      <c r="CM89" s="22">
        <f>Target_AM[[#This Row],[PROPORSI]]*VLOOKUP(Target_AM[[#This Row],[NIPNAS]],Target_CC[],COLUMN(BY$2)+9,0)</f>
        <v>20628300</v>
      </c>
      <c r="CN89" s="22">
        <f>Target_AM[[#This Row],[PROPORSI]]*VLOOKUP(Target_AM[[#This Row],[NIPNAS]],Target_CC[],COLUMN(BZ$2)+9,0)</f>
        <v>250796700</v>
      </c>
      <c r="CO89" s="22">
        <f>Target_AM[[#This Row],[PROPORSI]]*VLOOKUP(Target_AM[[#This Row],[NIPNAS]],Target_CC[],COLUMN(CA$2)+9,0)</f>
        <v>59625858</v>
      </c>
      <c r="CP89" s="22">
        <f>Target_AM[[#This Row],[PROPORSI]]*VLOOKUP(Target_AM[[#This Row],[NIPNAS]],Target_CC[],COLUMN(CB$2)+9,0)</f>
        <v>60548961</v>
      </c>
      <c r="CQ89" s="22">
        <f>Target_AM[[#This Row],[PROPORSI]]*VLOOKUP(Target_AM[[#This Row],[NIPNAS]],Target_CC[],COLUMN(CC$2)+9,0)</f>
        <v>62973317</v>
      </c>
      <c r="CR89" s="22">
        <f>Target_AM[[#This Row],[PROPORSI]]*VLOOKUP(Target_AM[[#This Row],[NIPNAS]],Target_CC[],COLUMN(CD$2)+9,0)</f>
        <v>62973317</v>
      </c>
      <c r="CS89" s="22">
        <f>Target_AM[[#This Row],[PROPORSI]]*VLOOKUP(Target_AM[[#This Row],[NIPNAS]],Target_CC[],COLUMN(CE$2)+9,0)</f>
        <v>62973317</v>
      </c>
      <c r="CT89" s="22">
        <f>Target_AM[[#This Row],[PROPORSI]]*VLOOKUP(Target_AM[[#This Row],[NIPNAS]],Target_CC[],COLUMN(CF$2)+9,0)</f>
        <v>62973317</v>
      </c>
      <c r="CU89" s="22">
        <f>Target_AM[[#This Row],[PROPORSI]]*VLOOKUP(Target_AM[[#This Row],[NIPNAS]],Target_CC[],COLUMN(CG$2)+9,0)</f>
        <v>62973317</v>
      </c>
      <c r="CV89" s="22">
        <f>Target_AM[[#This Row],[PROPORSI]]*VLOOKUP(Target_AM[[#This Row],[NIPNAS]],Target_CC[],COLUMN(CH$2)+9,0)</f>
        <v>62973317</v>
      </c>
      <c r="CW89" s="22">
        <f>Target_AM[[#This Row],[PROPORSI]]*VLOOKUP(Target_AM[[#This Row],[NIPNAS]],Target_CC[],COLUMN(CI$2)+9,0)</f>
        <v>62973317</v>
      </c>
      <c r="CX89" s="22">
        <f>Target_AM[[#This Row],[PROPORSI]]*VLOOKUP(Target_AM[[#This Row],[NIPNAS]],Target_CC[],COLUMN(CJ$2)+9,0)</f>
        <v>62973317</v>
      </c>
      <c r="CY89" s="22">
        <f>Target_AM[[#This Row],[PROPORSI]]*VLOOKUP(Target_AM[[#This Row],[NIPNAS]],Target_CC[],COLUMN(CK$2)+9,0)</f>
        <v>62973317</v>
      </c>
      <c r="CZ89" s="22">
        <f>Target_AM[[#This Row],[PROPORSI]]*VLOOKUP(Target_AM[[#This Row],[NIPNAS]],Target_CC[],COLUMN(CL$2)+9,0)</f>
        <v>62973317</v>
      </c>
      <c r="DA89" s="22">
        <f>Target_AM[[#This Row],[PROPORSI]]*VLOOKUP(Target_AM[[#This Row],[NIPNAS]],Target_CC[],COLUMN(CM$2)+9,0)</f>
        <v>749907989</v>
      </c>
      <c r="DB89" s="22">
        <f>Target_AM[[#This Row],[PROPORSI]]*VLOOKUP(Target_AM[[#This Row],[NIPNAS]],Target_CC[],COLUMN(CN$2)+9,0)</f>
        <v>0</v>
      </c>
      <c r="DC89" s="22">
        <f>Target_AM[[#This Row],[PROPORSI]]*VLOOKUP(Target_AM[[#This Row],[NIPNAS]],Target_CC[],COLUMN(CO$2)+9,0)</f>
        <v>62203542</v>
      </c>
      <c r="DD89" s="22">
        <f>Target_AM[[#This Row],[PROPORSI]]*VLOOKUP(Target_AM[[#This Row],[NIPNAS]],Target_CC[],COLUMN(CP$2)+9,0)</f>
        <v>476896698</v>
      </c>
      <c r="DE89" s="22">
        <f>Target_AM[[#This Row],[PROPORSI]]*VLOOKUP(Target_AM[[#This Row],[NIPNAS]],Target_CC[],COLUMN(CQ$2)+9,0)</f>
        <v>0</v>
      </c>
      <c r="DF89" s="22">
        <f>Target_AM[[#This Row],[PROPORSI]]*VLOOKUP(Target_AM[[#This Row],[NIPNAS]],Target_CC[],COLUMN(CR$2)+9,0)</f>
        <v>0</v>
      </c>
      <c r="DG89" s="22">
        <f>Target_AM[[#This Row],[PROPORSI]]*VLOOKUP(Target_AM[[#This Row],[NIPNAS]],Target_CC[],COLUMN(CS$2)+9,0)</f>
        <v>0</v>
      </c>
      <c r="DH89" s="22">
        <f>Target_AM[[#This Row],[PROPORSI]]*VLOOKUP(Target_AM[[#This Row],[NIPNAS]],Target_CC[],COLUMN(CT$2)+9,0)</f>
        <v>0</v>
      </c>
      <c r="DI89" s="22">
        <f>Target_AM[[#This Row],[PROPORSI]]*VLOOKUP(Target_AM[[#This Row],[NIPNAS]],Target_CC[],COLUMN(CU$2)+9,0)</f>
        <v>0</v>
      </c>
      <c r="DJ89" s="22">
        <f>Target_AM[[#This Row],[PROPORSI]]*VLOOKUP(Target_AM[[#This Row],[NIPNAS]],Target_CC[],COLUMN(CV$2)+9,0)</f>
        <v>0</v>
      </c>
      <c r="DK89" s="22">
        <f>Target_AM[[#This Row],[PROPORSI]]*VLOOKUP(Target_AM[[#This Row],[NIPNAS]],Target_CC[],COLUMN(CW$2)+9,0)</f>
        <v>0</v>
      </c>
      <c r="DL89" s="22">
        <f>Target_AM[[#This Row],[PROPORSI]]*VLOOKUP(Target_AM[[#This Row],[NIPNAS]],Target_CC[],COLUMN(CX$2)+9,0)</f>
        <v>0</v>
      </c>
      <c r="DM89" s="22">
        <f>Target_AM[[#This Row],[PROPORSI]]*VLOOKUP(Target_AM[[#This Row],[NIPNAS]],Target_CC[],COLUMN(CY$2)+9,0)</f>
        <v>0</v>
      </c>
      <c r="DN89" s="22">
        <f>Target_AM[[#This Row],[PROPORSI]]*VLOOKUP(Target_AM[[#This Row],[NIPNAS]],Target_CC[],COLUMN(CZ$2)+9,0)</f>
        <v>539100240</v>
      </c>
      <c r="DO89" s="22">
        <f>Target_AM[[#This Row],[PROPORSI]]*VLOOKUP(Target_AM[[#This Row],[NIPNAS]],Target_CC[],COLUMN(DA$2)+9,0)</f>
        <v>0</v>
      </c>
      <c r="DP89" s="22">
        <f>Target_AM[[#This Row],[PROPORSI]]*VLOOKUP(Target_AM[[#This Row],[NIPNAS]],Target_CC[],COLUMN(DB$2)+9,0)</f>
        <v>0</v>
      </c>
      <c r="DQ89" s="22">
        <f>Target_AM[[#This Row],[PROPORSI]]*VLOOKUP(Target_AM[[#This Row],[NIPNAS]],Target_CC[],COLUMN(DC$2)+9,0)</f>
        <v>0</v>
      </c>
      <c r="DR89" s="22">
        <f>Target_AM[[#This Row],[PROPORSI]]*VLOOKUP(Target_AM[[#This Row],[NIPNAS]],Target_CC[],COLUMN(DD$2)+9,0)</f>
        <v>0</v>
      </c>
      <c r="DS89" s="22">
        <f>Target_AM[[#This Row],[PROPORSI]]*VLOOKUP(Target_AM[[#This Row],[NIPNAS]],Target_CC[],COLUMN(DE$2)+9,0)</f>
        <v>0</v>
      </c>
      <c r="DT89" s="22">
        <f>Target_AM[[#This Row],[PROPORSI]]*VLOOKUP(Target_AM[[#This Row],[NIPNAS]],Target_CC[],COLUMN(DF$2)+9,0)</f>
        <v>0</v>
      </c>
      <c r="DU89" s="22">
        <f>Target_AM[[#This Row],[PROPORSI]]*VLOOKUP(Target_AM[[#This Row],[NIPNAS]],Target_CC[],COLUMN(DG$2)+9,0)</f>
        <v>0</v>
      </c>
      <c r="DV89" s="22">
        <f>Target_AM[[#This Row],[PROPORSI]]*VLOOKUP(Target_AM[[#This Row],[NIPNAS]],Target_CC[],COLUMN(DH$2)+9,0)</f>
        <v>0</v>
      </c>
      <c r="DW89" s="22">
        <f>Target_AM[[#This Row],[PROPORSI]]*VLOOKUP(Target_AM[[#This Row],[NIPNAS]],Target_CC[],COLUMN(DI$2)+9,0)</f>
        <v>0</v>
      </c>
      <c r="DX89" s="22">
        <f>Target_AM[[#This Row],[PROPORSI]]*VLOOKUP(Target_AM[[#This Row],[NIPNAS]],Target_CC[],COLUMN(DJ$2)+9,0)</f>
        <v>0</v>
      </c>
      <c r="DY89" s="22">
        <f>Target_AM[[#This Row],[PROPORSI]]*VLOOKUP(Target_AM[[#This Row],[NIPNAS]],Target_CC[],COLUMN(DK$2)+9,0)</f>
        <v>0</v>
      </c>
      <c r="DZ89" s="22">
        <f>Target_AM[[#This Row],[PROPORSI]]*VLOOKUP(Target_AM[[#This Row],[NIPNAS]],Target_CC[],COLUMN(DL$2)+9,0)</f>
        <v>0</v>
      </c>
      <c r="EA89" s="22">
        <f>Target_AM[[#This Row],[PROPORSI]]*VLOOKUP(Target_AM[[#This Row],[NIPNAS]],Target_CC[],COLUMN(DM$2)+9,0)</f>
        <v>0</v>
      </c>
    </row>
    <row r="90" spans="2:131" x14ac:dyDescent="0.3">
      <c r="B90">
        <v>850099</v>
      </c>
      <c r="C90" t="s">
        <v>1038</v>
      </c>
      <c r="D90">
        <v>1</v>
      </c>
      <c r="E90" s="8">
        <v>45658</v>
      </c>
      <c r="F90">
        <v>5579494</v>
      </c>
      <c r="G90" t="s">
        <v>927</v>
      </c>
      <c r="J90" t="s">
        <v>875</v>
      </c>
      <c r="K90" t="s">
        <v>25</v>
      </c>
      <c r="L90" t="s">
        <v>159</v>
      </c>
      <c r="M90" t="s">
        <v>18</v>
      </c>
      <c r="N90" s="23">
        <f>Target_AM[[#This Row],[PROPORSI]]*VLOOKUP(Target_AM[[#This Row],[NIPNAS]],Target_CC[],9,0)</f>
        <v>2895558279</v>
      </c>
      <c r="O90" s="22">
        <f>Target_AM[[#This Row],[PROPORSI]]*VLOOKUP(Target_AM[[#This Row],[NIPNAS]],Target_CC[],COLUMN(A$2)+9,0)</f>
        <v>12486460.30173913</v>
      </c>
      <c r="P90" s="22">
        <f>Target_AM[[#This Row],[PROPORSI]]*VLOOKUP(Target_AM[[#This Row],[NIPNAS]],Target_CC[],COLUMN(B$2)+9,0)</f>
        <v>12441553.382608695</v>
      </c>
      <c r="Q90" s="22">
        <f>Target_AM[[#This Row],[PROPORSI]]*VLOOKUP(Target_AM[[#This Row],[NIPNAS]],Target_CC[],COLUMN(C$2)+9,0)</f>
        <v>12441553.382608695</v>
      </c>
      <c r="R90" s="22">
        <f>Target_AM[[#This Row],[PROPORSI]]*VLOOKUP(Target_AM[[#This Row],[NIPNAS]],Target_CC[],COLUMN(D$2)+9,0)</f>
        <v>12441553.382608695</v>
      </c>
      <c r="S90" s="22">
        <f>Target_AM[[#This Row],[PROPORSI]]*VLOOKUP(Target_AM[[#This Row],[NIPNAS]],Target_CC[],COLUMN(E$2)+9,0)</f>
        <v>12396646.463478262</v>
      </c>
      <c r="T90" s="22">
        <f>Target_AM[[#This Row],[PROPORSI]]*VLOOKUP(Target_AM[[#This Row],[NIPNAS]],Target_CC[],COLUMN(F$2)+9,0)</f>
        <v>12441553.382608695</v>
      </c>
      <c r="U90" s="22">
        <f>Target_AM[[#This Row],[PROPORSI]]*VLOOKUP(Target_AM[[#This Row],[NIPNAS]],Target_CC[],COLUMN(G$2)+9,0)</f>
        <v>12576274.140000001</v>
      </c>
      <c r="V90" s="22">
        <f>Target_AM[[#This Row],[PROPORSI]]*VLOOKUP(Target_AM[[#This Row],[NIPNAS]],Target_CC[],COLUMN(H$2)+9,0)</f>
        <v>12486460.30173913</v>
      </c>
      <c r="W90" s="22">
        <f>Target_AM[[#This Row],[PROPORSI]]*VLOOKUP(Target_AM[[#This Row],[NIPNAS]],Target_CC[],COLUMN(I$2)+9,0)</f>
        <v>12486460.30173913</v>
      </c>
      <c r="X90" s="22">
        <f>Target_AM[[#This Row],[PROPORSI]]*VLOOKUP(Target_AM[[#This Row],[NIPNAS]],Target_CC[],COLUMN(J$2)+9,0)</f>
        <v>12576274.140000001</v>
      </c>
      <c r="Y90" s="22">
        <f>Target_AM[[#This Row],[PROPORSI]]*VLOOKUP(Target_AM[[#This Row],[NIPNAS]],Target_CC[],COLUMN(K$2)+9,0)</f>
        <v>12441553.382608695</v>
      </c>
      <c r="Z90" s="22">
        <f>Target_AM[[#This Row],[PROPORSI]]*VLOOKUP(Target_AM[[#This Row],[NIPNAS]],Target_CC[],COLUMN(L$2)+9,0)</f>
        <v>12531367.220869565</v>
      </c>
      <c r="AA90" s="22">
        <f>Target_AM[[#This Row],[PROPORSI]]*VLOOKUP(Target_AM[[#This Row],[NIPNAS]],Target_CC[],COLUMN(M$2)+9,0)</f>
        <v>149747709.78260869</v>
      </c>
      <c r="AB90" s="22">
        <f>Target_AM[[#This Row],[PROPORSI]]*VLOOKUP(Target_AM[[#This Row],[NIPNAS]],Target_CC[],COLUMN(N$2)+9,0)</f>
        <v>47870359.300447181</v>
      </c>
      <c r="AC90" s="22">
        <f>Target_AM[[#This Row],[PROPORSI]]*VLOOKUP(Target_AM[[#This Row],[NIPNAS]],Target_CC[],COLUMN(O$2)+9,0)</f>
        <v>317740533.52643192</v>
      </c>
      <c r="AD90" s="22">
        <f>Target_AM[[#This Row],[PROPORSI]]*VLOOKUP(Target_AM[[#This Row],[NIPNAS]],Target_CC[],COLUMN(P$2)+9,0)</f>
        <v>281921266.90183806</v>
      </c>
      <c r="AE90" s="22">
        <f>Target_AM[[#This Row],[PROPORSI]]*VLOOKUP(Target_AM[[#This Row],[NIPNAS]],Target_CC[],COLUMN(Q$2)+9,0)</f>
        <v>208901188.55306143</v>
      </c>
      <c r="AF90" s="22">
        <f>Target_AM[[#This Row],[PROPORSI]]*VLOOKUP(Target_AM[[#This Row],[NIPNAS]],Target_CC[],COLUMN(R$2)+9,0)</f>
        <v>213852944.09200245</v>
      </c>
      <c r="AG90" s="22">
        <f>Target_AM[[#This Row],[PROPORSI]]*VLOOKUP(Target_AM[[#This Row],[NIPNAS]],Target_CC[],COLUMN(S$2)+9,0)</f>
        <v>215702632.47869703</v>
      </c>
      <c r="AH90" s="22">
        <f>Target_AM[[#This Row],[PROPORSI]]*VLOOKUP(Target_AM[[#This Row],[NIPNAS]],Target_CC[],COLUMN(T$2)+9,0)</f>
        <v>264678661.54500151</v>
      </c>
      <c r="AI90" s="22">
        <f>Target_AM[[#This Row],[PROPORSI]]*VLOOKUP(Target_AM[[#This Row],[NIPNAS]],Target_CC[],COLUMN(U$2)+9,0)</f>
        <v>260285784.12651342</v>
      </c>
      <c r="AJ90" s="22">
        <f>Target_AM[[#This Row],[PROPORSI]]*VLOOKUP(Target_AM[[#This Row],[NIPNAS]],Target_CC[],COLUMN(V$2)+9,0)</f>
        <v>260123833.37736151</v>
      </c>
      <c r="AK90" s="22">
        <f>Target_AM[[#This Row],[PROPORSI]]*VLOOKUP(Target_AM[[#This Row],[NIPNAS]],Target_CC[],COLUMN(W$2)+9,0)</f>
        <v>263851817.01837394</v>
      </c>
      <c r="AL90" s="22">
        <f>Target_AM[[#This Row],[PROPORSI]]*VLOOKUP(Target_AM[[#This Row],[NIPNAS]],Target_CC[],COLUMN(X$2)+9,0)</f>
        <v>257856772.83481991</v>
      </c>
      <c r="AM90" s="22">
        <f>Target_AM[[#This Row],[PROPORSI]]*VLOOKUP(Target_AM[[#This Row],[NIPNAS]],Target_CC[],COLUMN(Y$2)+9,0)</f>
        <v>257214214.54545188</v>
      </c>
      <c r="AN90" s="22">
        <f>Target_AM[[#This Row],[PROPORSI]]*VLOOKUP(Target_AM[[#This Row],[NIPNAS]],Target_CC[],COLUMN(Z$2)+9,0)</f>
        <v>2850000008.3000002</v>
      </c>
      <c r="AO90" s="22">
        <f>Target_AM[[#This Row],[PROPORSI]]*VLOOKUP(Target_AM[[#This Row],[NIPNAS]],Target_CC[],COLUMN(AA$2)+9,0)</f>
        <v>60356819.602186307</v>
      </c>
      <c r="AP90" s="22">
        <f>Target_AM[[#This Row],[PROPORSI]]*VLOOKUP(Target_AM[[#This Row],[NIPNAS]],Target_CC[],COLUMN(AB$2)+9,0)</f>
        <v>330182086.90904063</v>
      </c>
      <c r="AQ90" s="22">
        <f>Target_AM[[#This Row],[PROPORSI]]*VLOOKUP(Target_AM[[#This Row],[NIPNAS]],Target_CC[],COLUMN(AC$2)+9,0)</f>
        <v>294362820.28444678</v>
      </c>
      <c r="AR90" s="22">
        <f>Target_AM[[#This Row],[PROPORSI]]*VLOOKUP(Target_AM[[#This Row],[NIPNAS]],Target_CC[],COLUMN(AD$2)+9,0)</f>
        <v>221342741.93567011</v>
      </c>
      <c r="AS90" s="22">
        <f>Target_AM[[#This Row],[PROPORSI]]*VLOOKUP(Target_AM[[#This Row],[NIPNAS]],Target_CC[],COLUMN(AE$2)+9,0)</f>
        <v>226249590.55548072</v>
      </c>
      <c r="AT90" s="22">
        <f>Target_AM[[#This Row],[PROPORSI]]*VLOOKUP(Target_AM[[#This Row],[NIPNAS]],Target_CC[],COLUMN(AF$2)+9,0)</f>
        <v>228144185.86130571</v>
      </c>
      <c r="AU90" s="22">
        <f>Target_AM[[#This Row],[PROPORSI]]*VLOOKUP(Target_AM[[#This Row],[NIPNAS]],Target_CC[],COLUMN(AG$2)+9,0)</f>
        <v>277254935.68500149</v>
      </c>
      <c r="AV90" s="22">
        <f>Target_AM[[#This Row],[PROPORSI]]*VLOOKUP(Target_AM[[#This Row],[NIPNAS]],Target_CC[],COLUMN(AH$2)+9,0)</f>
        <v>272772244.42825258</v>
      </c>
      <c r="AW90" s="22">
        <f>Target_AM[[#This Row],[PROPORSI]]*VLOOKUP(Target_AM[[#This Row],[NIPNAS]],Target_CC[],COLUMN(AI$2)+9,0)</f>
        <v>272610293.67910063</v>
      </c>
      <c r="AX90" s="22">
        <f>Target_AM[[#This Row],[PROPORSI]]*VLOOKUP(Target_AM[[#This Row],[NIPNAS]],Target_CC[],COLUMN(AJ$2)+9,0)</f>
        <v>276428091.15837395</v>
      </c>
      <c r="AY90" s="22">
        <f>Target_AM[[#This Row],[PROPORSI]]*VLOOKUP(Target_AM[[#This Row],[NIPNAS]],Target_CC[],COLUMN(AK$2)+9,0)</f>
        <v>270298326.21742862</v>
      </c>
      <c r="AZ90" s="22">
        <f>Target_AM[[#This Row],[PROPORSI]]*VLOOKUP(Target_AM[[#This Row],[NIPNAS]],Target_CC[],COLUMN(AL$2)+9,0)</f>
        <v>269745581.76632142</v>
      </c>
      <c r="BA90" s="22">
        <f>Target_AM[[#This Row],[PROPORSI]]*VLOOKUP(Target_AM[[#This Row],[NIPNAS]],Target_CC[],COLUMN(AM$2)+9,0)</f>
        <v>2999747718.0826092</v>
      </c>
      <c r="BB90" s="22">
        <f>Target_AM[[#This Row],[PROPORSI]]*VLOOKUP(Target_AM[[#This Row],[NIPNAS]],Target_CC[],COLUMN(AN$2)+9,0)</f>
        <v>39843165.410483845</v>
      </c>
      <c r="BC90" s="22">
        <f>Target_AM[[#This Row],[PROPORSI]]*VLOOKUP(Target_AM[[#This Row],[NIPNAS]],Target_CC[],COLUMN(AO$2)+9,0)</f>
        <v>40013482.932733059</v>
      </c>
      <c r="BD90" s="22">
        <f>Target_AM[[#This Row],[PROPORSI]]*VLOOKUP(Target_AM[[#This Row],[NIPNAS]],Target_CC[],COLUMN(AP$2)+9,0)</f>
        <v>39819187.111273222</v>
      </c>
      <c r="BE90" s="22">
        <f>Target_AM[[#This Row],[PROPORSI]]*VLOOKUP(Target_AM[[#This Row],[NIPNAS]],Target_CC[],COLUMN(AQ$2)+9,0)</f>
        <v>39318635.294999838</v>
      </c>
      <c r="BF90" s="22">
        <f>Target_AM[[#This Row],[PROPORSI]]*VLOOKUP(Target_AM[[#This Row],[NIPNAS]],Target_CC[],COLUMN(AR$2)+9,0)</f>
        <v>39696792.078911506</v>
      </c>
      <c r="BG90" s="22">
        <f>Target_AM[[#This Row],[PROPORSI]]*VLOOKUP(Target_AM[[#This Row],[NIPNAS]],Target_CC[],COLUMN(AS$2)+9,0)</f>
        <v>39873659.55187127</v>
      </c>
      <c r="BH90" s="22">
        <f>Target_AM[[#This Row],[PROPORSI]]*VLOOKUP(Target_AM[[#This Row],[NIPNAS]],Target_CC[],COLUMN(AT$2)+9,0)</f>
        <v>43934616.758754089</v>
      </c>
      <c r="BI90" s="22">
        <f>Target_AM[[#This Row],[PROPORSI]]*VLOOKUP(Target_AM[[#This Row],[NIPNAS]],Target_CC[],COLUMN(AU$2)+9,0)</f>
        <v>43524094.347581439</v>
      </c>
      <c r="BJ90" s="22">
        <f>Target_AM[[#This Row],[PROPORSI]]*VLOOKUP(Target_AM[[#This Row],[NIPNAS]],Target_CC[],COLUMN(AV$2)+9,0)</f>
        <v>43510778.425690725</v>
      </c>
      <c r="BK90" s="22">
        <f>Target_AM[[#This Row],[PROPORSI]]*VLOOKUP(Target_AM[[#This Row],[NIPNAS]],Target_CC[],COLUMN(AW$2)+9,0)</f>
        <v>43866631.91033569</v>
      </c>
      <c r="BL90" s="22">
        <f>Target_AM[[#This Row],[PROPORSI]]*VLOOKUP(Target_AM[[#This Row],[NIPNAS]],Target_CC[],COLUMN(AX$2)+9,0)</f>
        <v>43299710.548502743</v>
      </c>
      <c r="BM90" s="22">
        <f>Target_AM[[#This Row],[PROPORSI]]*VLOOKUP(Target_AM[[#This Row],[NIPNAS]],Target_CC[],COLUMN(AY$2)+9,0)</f>
        <v>43299245.628862701</v>
      </c>
      <c r="BN90" s="22">
        <f>Target_AM[[#This Row],[PROPORSI]]*VLOOKUP(Target_AM[[#This Row],[NIPNAS]],Target_CC[],COLUMN(AZ$2)+9,0)</f>
        <v>500000000.00000012</v>
      </c>
      <c r="BO90" s="22">
        <f>Target_AM[[#This Row],[PROPORSI]]*VLOOKUP(Target_AM[[#This Row],[NIPNAS]],Target_CC[],COLUMN(BA$2)+9,0)</f>
        <v>14434293</v>
      </c>
      <c r="BP90" s="22">
        <f>Target_AM[[#This Row],[PROPORSI]]*VLOOKUP(Target_AM[[#This Row],[NIPNAS]],Target_CC[],COLUMN(BB$2)+9,0)</f>
        <v>11266083</v>
      </c>
      <c r="BQ90" s="22">
        <f>Target_AM[[#This Row],[PROPORSI]]*VLOOKUP(Target_AM[[#This Row],[NIPNAS]],Target_CC[],COLUMN(BC$2)+9,0)</f>
        <v>741130355</v>
      </c>
      <c r="BR90" s="22">
        <f>Target_AM[[#This Row],[PROPORSI]]*VLOOKUP(Target_AM[[#This Row],[NIPNAS]],Target_CC[],COLUMN(BD$2)+9,0)</f>
        <v>20855016</v>
      </c>
      <c r="BS90" s="22">
        <f>Target_AM[[#This Row],[PROPORSI]]*VLOOKUP(Target_AM[[#This Row],[NIPNAS]],Target_CC[],COLUMN(BE$2)+9,0)</f>
        <v>20855016</v>
      </c>
      <c r="BT90" s="22">
        <f>Target_AM[[#This Row],[PROPORSI]]*VLOOKUP(Target_AM[[#This Row],[NIPNAS]],Target_CC[],COLUMN(BF$2)+9,0)</f>
        <v>20855016</v>
      </c>
      <c r="BU90" s="22">
        <f>Target_AM[[#This Row],[PROPORSI]]*VLOOKUP(Target_AM[[#This Row],[NIPNAS]],Target_CC[],COLUMN(BG$2)+9,0)</f>
        <v>20855016</v>
      </c>
      <c r="BV90" s="22">
        <f>Target_AM[[#This Row],[PROPORSI]]*VLOOKUP(Target_AM[[#This Row],[NIPNAS]],Target_CC[],COLUMN(BH$2)+9,0)</f>
        <v>20855016</v>
      </c>
      <c r="BW90" s="22">
        <f>Target_AM[[#This Row],[PROPORSI]]*VLOOKUP(Target_AM[[#This Row],[NIPNAS]],Target_CC[],COLUMN(BI$2)+9,0)</f>
        <v>20855016</v>
      </c>
      <c r="BX90" s="22">
        <f>Target_AM[[#This Row],[PROPORSI]]*VLOOKUP(Target_AM[[#This Row],[NIPNAS]],Target_CC[],COLUMN(BJ$2)+9,0)</f>
        <v>20855016</v>
      </c>
      <c r="BY90" s="22">
        <f>Target_AM[[#This Row],[PROPORSI]]*VLOOKUP(Target_AM[[#This Row],[NIPNAS]],Target_CC[],COLUMN(BK$2)+9,0)</f>
        <v>20855016</v>
      </c>
      <c r="BZ90" s="22">
        <f>Target_AM[[#This Row],[PROPORSI]]*VLOOKUP(Target_AM[[#This Row],[NIPNAS]],Target_CC[],COLUMN(BL$2)+9,0)</f>
        <v>20855016</v>
      </c>
      <c r="CA90" s="22">
        <f>Target_AM[[#This Row],[PROPORSI]]*VLOOKUP(Target_AM[[#This Row],[NIPNAS]],Target_CC[],COLUMN(BM$2)+9,0)</f>
        <v>954525875</v>
      </c>
      <c r="CB90" s="22">
        <f>Target_AM[[#This Row],[PROPORSI]]*VLOOKUP(Target_AM[[#This Row],[NIPNAS]],Target_CC[],COLUMN(BN$2)+9,0)</f>
        <v>0</v>
      </c>
      <c r="CC90" s="22">
        <f>Target_AM[[#This Row],[PROPORSI]]*VLOOKUP(Target_AM[[#This Row],[NIPNAS]],Target_CC[],COLUMN(BO$2)+9,0)</f>
        <v>0</v>
      </c>
      <c r="CD90" s="22">
        <f>Target_AM[[#This Row],[PROPORSI]]*VLOOKUP(Target_AM[[#This Row],[NIPNAS]],Target_CC[],COLUMN(BP$2)+9,0)</f>
        <v>0</v>
      </c>
      <c r="CE90" s="22">
        <f>Target_AM[[#This Row],[PROPORSI]]*VLOOKUP(Target_AM[[#This Row],[NIPNAS]],Target_CC[],COLUMN(BQ$2)+9,0)</f>
        <v>0</v>
      </c>
      <c r="CF90" s="22">
        <f>Target_AM[[#This Row],[PROPORSI]]*VLOOKUP(Target_AM[[#This Row],[NIPNAS]],Target_CC[],COLUMN(BR$2)+9,0)</f>
        <v>0</v>
      </c>
      <c r="CG90" s="22">
        <f>Target_AM[[#This Row],[PROPORSI]]*VLOOKUP(Target_AM[[#This Row],[NIPNAS]],Target_CC[],COLUMN(BS$2)+9,0)</f>
        <v>0</v>
      </c>
      <c r="CH90" s="22">
        <f>Target_AM[[#This Row],[PROPORSI]]*VLOOKUP(Target_AM[[#This Row],[NIPNAS]],Target_CC[],COLUMN(BT$2)+9,0)</f>
        <v>0</v>
      </c>
      <c r="CI90" s="22">
        <f>Target_AM[[#This Row],[PROPORSI]]*VLOOKUP(Target_AM[[#This Row],[NIPNAS]],Target_CC[],COLUMN(BU$2)+9,0)</f>
        <v>0</v>
      </c>
      <c r="CJ90" s="22">
        <f>Target_AM[[#This Row],[PROPORSI]]*VLOOKUP(Target_AM[[#This Row],[NIPNAS]],Target_CC[],COLUMN(BV$2)+9,0)</f>
        <v>0</v>
      </c>
      <c r="CK90" s="22">
        <f>Target_AM[[#This Row],[PROPORSI]]*VLOOKUP(Target_AM[[#This Row],[NIPNAS]],Target_CC[],COLUMN(BW$2)+9,0)</f>
        <v>0</v>
      </c>
      <c r="CL90" s="22">
        <f>Target_AM[[#This Row],[PROPORSI]]*VLOOKUP(Target_AM[[#This Row],[NIPNAS]],Target_CC[],COLUMN(BX$2)+9,0)</f>
        <v>0</v>
      </c>
      <c r="CM90" s="22">
        <f>Target_AM[[#This Row],[PROPORSI]]*VLOOKUP(Target_AM[[#This Row],[NIPNAS]],Target_CC[],COLUMN(BY$2)+9,0)</f>
        <v>0</v>
      </c>
      <c r="CN90" s="22">
        <f>Target_AM[[#This Row],[PROPORSI]]*VLOOKUP(Target_AM[[#This Row],[NIPNAS]],Target_CC[],COLUMN(BZ$2)+9,0)</f>
        <v>0</v>
      </c>
      <c r="CO90" s="22">
        <f>Target_AM[[#This Row],[PROPORSI]]*VLOOKUP(Target_AM[[#This Row],[NIPNAS]],Target_CC[],COLUMN(CA$2)+9,0)</f>
        <v>14616972</v>
      </c>
      <c r="CP90" s="22">
        <f>Target_AM[[#This Row],[PROPORSI]]*VLOOKUP(Target_AM[[#This Row],[NIPNAS]],Target_CC[],COLUMN(CB$2)+9,0)</f>
        <v>11719047</v>
      </c>
      <c r="CQ90" s="22">
        <f>Target_AM[[#This Row],[PROPORSI]]*VLOOKUP(Target_AM[[#This Row],[NIPNAS]],Target_CC[],COLUMN(CC$2)+9,0)</f>
        <v>20855016</v>
      </c>
      <c r="CR90" s="22">
        <f>Target_AM[[#This Row],[PROPORSI]]*VLOOKUP(Target_AM[[#This Row],[NIPNAS]],Target_CC[],COLUMN(CD$2)+9,0)</f>
        <v>20855016</v>
      </c>
      <c r="CS90" s="22">
        <f>Target_AM[[#This Row],[PROPORSI]]*VLOOKUP(Target_AM[[#This Row],[NIPNAS]],Target_CC[],COLUMN(CE$2)+9,0)</f>
        <v>20855016</v>
      </c>
      <c r="CT90" s="22">
        <f>Target_AM[[#This Row],[PROPORSI]]*VLOOKUP(Target_AM[[#This Row],[NIPNAS]],Target_CC[],COLUMN(CF$2)+9,0)</f>
        <v>20855016</v>
      </c>
      <c r="CU90" s="22">
        <f>Target_AM[[#This Row],[PROPORSI]]*VLOOKUP(Target_AM[[#This Row],[NIPNAS]],Target_CC[],COLUMN(CG$2)+9,0)</f>
        <v>20855016</v>
      </c>
      <c r="CV90" s="22">
        <f>Target_AM[[#This Row],[PROPORSI]]*VLOOKUP(Target_AM[[#This Row],[NIPNAS]],Target_CC[],COLUMN(CH$2)+9,0)</f>
        <v>20855016</v>
      </c>
      <c r="CW90" s="22">
        <f>Target_AM[[#This Row],[PROPORSI]]*VLOOKUP(Target_AM[[#This Row],[NIPNAS]],Target_CC[],COLUMN(CI$2)+9,0)</f>
        <v>20855016</v>
      </c>
      <c r="CX90" s="22">
        <f>Target_AM[[#This Row],[PROPORSI]]*VLOOKUP(Target_AM[[#This Row],[NIPNAS]],Target_CC[],COLUMN(CJ$2)+9,0)</f>
        <v>20855016</v>
      </c>
      <c r="CY90" s="22">
        <f>Target_AM[[#This Row],[PROPORSI]]*VLOOKUP(Target_AM[[#This Row],[NIPNAS]],Target_CC[],COLUMN(CK$2)+9,0)</f>
        <v>20855016</v>
      </c>
      <c r="CZ90" s="22">
        <f>Target_AM[[#This Row],[PROPORSI]]*VLOOKUP(Target_AM[[#This Row],[NIPNAS]],Target_CC[],COLUMN(CL$2)+9,0)</f>
        <v>20855016</v>
      </c>
      <c r="DA90" s="22">
        <f>Target_AM[[#This Row],[PROPORSI]]*VLOOKUP(Target_AM[[#This Row],[NIPNAS]],Target_CC[],COLUMN(CM$2)+9,0)</f>
        <v>234886179</v>
      </c>
      <c r="DB90" s="22">
        <f>Target_AM[[#This Row],[PROPORSI]]*VLOOKUP(Target_AM[[#This Row],[NIPNAS]],Target_CC[],COLUMN(CN$2)+9,0)</f>
        <v>0</v>
      </c>
      <c r="DC90" s="22">
        <f>Target_AM[[#This Row],[PROPORSI]]*VLOOKUP(Target_AM[[#This Row],[NIPNAS]],Target_CC[],COLUMN(CO$2)+9,0)</f>
        <v>0</v>
      </c>
      <c r="DD90" s="22">
        <f>Target_AM[[#This Row],[PROPORSI]]*VLOOKUP(Target_AM[[#This Row],[NIPNAS]],Target_CC[],COLUMN(CP$2)+9,0)</f>
        <v>720630631</v>
      </c>
      <c r="DE90" s="22">
        <f>Target_AM[[#This Row],[PROPORSI]]*VLOOKUP(Target_AM[[#This Row],[NIPNAS]],Target_CC[],COLUMN(CQ$2)+9,0)</f>
        <v>0</v>
      </c>
      <c r="DF90" s="22">
        <f>Target_AM[[#This Row],[PROPORSI]]*VLOOKUP(Target_AM[[#This Row],[NIPNAS]],Target_CC[],COLUMN(CR$2)+9,0)</f>
        <v>0</v>
      </c>
      <c r="DG90" s="22">
        <f>Target_AM[[#This Row],[PROPORSI]]*VLOOKUP(Target_AM[[#This Row],[NIPNAS]],Target_CC[],COLUMN(CS$2)+9,0)</f>
        <v>0</v>
      </c>
      <c r="DH90" s="22">
        <f>Target_AM[[#This Row],[PROPORSI]]*VLOOKUP(Target_AM[[#This Row],[NIPNAS]],Target_CC[],COLUMN(CT$2)+9,0)</f>
        <v>0</v>
      </c>
      <c r="DI90" s="22">
        <f>Target_AM[[#This Row],[PROPORSI]]*VLOOKUP(Target_AM[[#This Row],[NIPNAS]],Target_CC[],COLUMN(CU$2)+9,0)</f>
        <v>0</v>
      </c>
      <c r="DJ90" s="22">
        <f>Target_AM[[#This Row],[PROPORSI]]*VLOOKUP(Target_AM[[#This Row],[NIPNAS]],Target_CC[],COLUMN(CV$2)+9,0)</f>
        <v>0</v>
      </c>
      <c r="DK90" s="22">
        <f>Target_AM[[#This Row],[PROPORSI]]*VLOOKUP(Target_AM[[#This Row],[NIPNAS]],Target_CC[],COLUMN(CW$2)+9,0)</f>
        <v>0</v>
      </c>
      <c r="DL90" s="22">
        <f>Target_AM[[#This Row],[PROPORSI]]*VLOOKUP(Target_AM[[#This Row],[NIPNAS]],Target_CC[],COLUMN(CX$2)+9,0)</f>
        <v>0</v>
      </c>
      <c r="DM90" s="22">
        <f>Target_AM[[#This Row],[PROPORSI]]*VLOOKUP(Target_AM[[#This Row],[NIPNAS]],Target_CC[],COLUMN(CY$2)+9,0)</f>
        <v>0</v>
      </c>
      <c r="DN90" s="22">
        <f>Target_AM[[#This Row],[PROPORSI]]*VLOOKUP(Target_AM[[#This Row],[NIPNAS]],Target_CC[],COLUMN(CZ$2)+9,0)</f>
        <v>720630631</v>
      </c>
      <c r="DO90" s="22">
        <f>Target_AM[[#This Row],[PROPORSI]]*VLOOKUP(Target_AM[[#This Row],[NIPNAS]],Target_CC[],COLUMN(DA$2)+9,0)</f>
        <v>0</v>
      </c>
      <c r="DP90" s="22">
        <f>Target_AM[[#This Row],[PROPORSI]]*VLOOKUP(Target_AM[[#This Row],[NIPNAS]],Target_CC[],COLUMN(DB$2)+9,0)</f>
        <v>0</v>
      </c>
      <c r="DQ90" s="22">
        <f>Target_AM[[#This Row],[PROPORSI]]*VLOOKUP(Target_AM[[#This Row],[NIPNAS]],Target_CC[],COLUMN(DC$2)+9,0)</f>
        <v>0</v>
      </c>
      <c r="DR90" s="22">
        <f>Target_AM[[#This Row],[PROPORSI]]*VLOOKUP(Target_AM[[#This Row],[NIPNAS]],Target_CC[],COLUMN(DD$2)+9,0)</f>
        <v>0</v>
      </c>
      <c r="DS90" s="22">
        <f>Target_AM[[#This Row],[PROPORSI]]*VLOOKUP(Target_AM[[#This Row],[NIPNAS]],Target_CC[],COLUMN(DE$2)+9,0)</f>
        <v>0</v>
      </c>
      <c r="DT90" s="22">
        <f>Target_AM[[#This Row],[PROPORSI]]*VLOOKUP(Target_AM[[#This Row],[NIPNAS]],Target_CC[],COLUMN(DF$2)+9,0)</f>
        <v>0</v>
      </c>
      <c r="DU90" s="22">
        <f>Target_AM[[#This Row],[PROPORSI]]*VLOOKUP(Target_AM[[#This Row],[NIPNAS]],Target_CC[],COLUMN(DG$2)+9,0)</f>
        <v>0</v>
      </c>
      <c r="DV90" s="22">
        <f>Target_AM[[#This Row],[PROPORSI]]*VLOOKUP(Target_AM[[#This Row],[NIPNAS]],Target_CC[],COLUMN(DH$2)+9,0)</f>
        <v>0</v>
      </c>
      <c r="DW90" s="22">
        <f>Target_AM[[#This Row],[PROPORSI]]*VLOOKUP(Target_AM[[#This Row],[NIPNAS]],Target_CC[],COLUMN(DI$2)+9,0)</f>
        <v>0</v>
      </c>
      <c r="DX90" s="22">
        <f>Target_AM[[#This Row],[PROPORSI]]*VLOOKUP(Target_AM[[#This Row],[NIPNAS]],Target_CC[],COLUMN(DJ$2)+9,0)</f>
        <v>0</v>
      </c>
      <c r="DY90" s="22">
        <f>Target_AM[[#This Row],[PROPORSI]]*VLOOKUP(Target_AM[[#This Row],[NIPNAS]],Target_CC[],COLUMN(DK$2)+9,0)</f>
        <v>0</v>
      </c>
      <c r="DZ90" s="22">
        <f>Target_AM[[#This Row],[PROPORSI]]*VLOOKUP(Target_AM[[#This Row],[NIPNAS]],Target_CC[],COLUMN(DL$2)+9,0)</f>
        <v>0</v>
      </c>
      <c r="EA90" s="22">
        <f>Target_AM[[#This Row],[PROPORSI]]*VLOOKUP(Target_AM[[#This Row],[NIPNAS]],Target_CC[],COLUMN(DM$2)+9,0)</f>
        <v>0</v>
      </c>
    </row>
    <row r="91" spans="2:131" x14ac:dyDescent="0.3">
      <c r="B91">
        <v>888342</v>
      </c>
      <c r="C91" t="s">
        <v>1041</v>
      </c>
      <c r="D91">
        <v>1</v>
      </c>
      <c r="E91" s="8">
        <v>45658</v>
      </c>
      <c r="F91">
        <v>2131618</v>
      </c>
      <c r="G91" t="s">
        <v>930</v>
      </c>
      <c r="J91" t="s">
        <v>875</v>
      </c>
      <c r="K91" t="s">
        <v>20</v>
      </c>
      <c r="L91" t="s">
        <v>159</v>
      </c>
      <c r="M91" t="s">
        <v>18</v>
      </c>
      <c r="N91" s="23">
        <f>Target_AM[[#This Row],[PROPORSI]]*VLOOKUP(Target_AM[[#This Row],[NIPNAS]],Target_CC[],9,0)</f>
        <v>5783388010</v>
      </c>
      <c r="O91" s="22">
        <f>Target_AM[[#This Row],[PROPORSI]]*VLOOKUP(Target_AM[[#This Row],[NIPNAS]],Target_CC[],COLUMN(A$2)+9,0)</f>
        <v>17479010.432173911</v>
      </c>
      <c r="P91" s="22">
        <f>Target_AM[[#This Row],[PROPORSI]]*VLOOKUP(Target_AM[[#This Row],[NIPNAS]],Target_CC[],COLUMN(B$2)+9,0)</f>
        <v>17300867.078260869</v>
      </c>
      <c r="Q91" s="22">
        <f>Target_AM[[#This Row],[PROPORSI]]*VLOOKUP(Target_AM[[#This Row],[NIPNAS]],Target_CC[],COLUMN(C$2)+9,0)</f>
        <v>17300867.078260869</v>
      </c>
      <c r="R91" s="22">
        <f>Target_AM[[#This Row],[PROPORSI]]*VLOOKUP(Target_AM[[#This Row],[NIPNAS]],Target_CC[],COLUMN(D$2)+9,0)</f>
        <v>17300867.078260869</v>
      </c>
      <c r="S91" s="22">
        <f>Target_AM[[#This Row],[PROPORSI]]*VLOOKUP(Target_AM[[#This Row],[NIPNAS]],Target_CC[],COLUMN(E$2)+9,0)</f>
        <v>17122723.724347826</v>
      </c>
      <c r="T91" s="22">
        <f>Target_AM[[#This Row],[PROPORSI]]*VLOOKUP(Target_AM[[#This Row],[NIPNAS]],Target_CC[],COLUMN(F$2)+9,0)</f>
        <v>17300867.078260869</v>
      </c>
      <c r="U91" s="22">
        <f>Target_AM[[#This Row],[PROPORSI]]*VLOOKUP(Target_AM[[#This Row],[NIPNAS]],Target_CC[],COLUMN(G$2)+9,0)</f>
        <v>17835297.140000001</v>
      </c>
      <c r="V91" s="22">
        <f>Target_AM[[#This Row],[PROPORSI]]*VLOOKUP(Target_AM[[#This Row],[NIPNAS]],Target_CC[],COLUMN(H$2)+9,0)</f>
        <v>17479010.432173911</v>
      </c>
      <c r="W91" s="22">
        <f>Target_AM[[#This Row],[PROPORSI]]*VLOOKUP(Target_AM[[#This Row],[NIPNAS]],Target_CC[],COLUMN(I$2)+9,0)</f>
        <v>17479010.432173911</v>
      </c>
      <c r="X91" s="22">
        <f>Target_AM[[#This Row],[PROPORSI]]*VLOOKUP(Target_AM[[#This Row],[NIPNAS]],Target_CC[],COLUMN(J$2)+9,0)</f>
        <v>17835297.140000001</v>
      </c>
      <c r="Y91" s="22">
        <f>Target_AM[[#This Row],[PROPORSI]]*VLOOKUP(Target_AM[[#This Row],[NIPNAS]],Target_CC[],COLUMN(K$2)+9,0)</f>
        <v>17300867.078260869</v>
      </c>
      <c r="Z91" s="22">
        <f>Target_AM[[#This Row],[PROPORSI]]*VLOOKUP(Target_AM[[#This Row],[NIPNAS]],Target_CC[],COLUMN(L$2)+9,0)</f>
        <v>17657153.786086958</v>
      </c>
      <c r="AA91" s="22">
        <f>Target_AM[[#This Row],[PROPORSI]]*VLOOKUP(Target_AM[[#This Row],[NIPNAS]],Target_CC[],COLUMN(M$2)+9,0)</f>
        <v>209391838.47826087</v>
      </c>
      <c r="AB91" s="22">
        <f>Target_AM[[#This Row],[PROPORSI]]*VLOOKUP(Target_AM[[#This Row],[NIPNAS]],Target_CC[],COLUMN(N$2)+9,0)</f>
        <v>105650722.50548203</v>
      </c>
      <c r="AC91" s="22">
        <f>Target_AM[[#This Row],[PROPORSI]]*VLOOKUP(Target_AM[[#This Row],[NIPNAS]],Target_CC[],COLUMN(O$2)+9,0)</f>
        <v>701258929.88714802</v>
      </c>
      <c r="AD91" s="22">
        <f>Target_AM[[#This Row],[PROPORSI]]*VLOOKUP(Target_AM[[#This Row],[NIPNAS]],Target_CC[],COLUMN(P$2)+9,0)</f>
        <v>622205180.26405942</v>
      </c>
      <c r="AE91" s="22">
        <f>Target_AM[[#This Row],[PROPORSI]]*VLOOKUP(Target_AM[[#This Row],[NIPNAS]],Target_CC[],COLUMN(Q$2)+9,0)</f>
        <v>461048586.75415671</v>
      </c>
      <c r="AF91" s="22">
        <f>Target_AM[[#This Row],[PROPORSI]]*VLOOKUP(Target_AM[[#This Row],[NIPNAS]],Target_CC[],COLUMN(R$2)+9,0)</f>
        <v>471977198.07031947</v>
      </c>
      <c r="AG91" s="22">
        <f>Target_AM[[#This Row],[PROPORSI]]*VLOOKUP(Target_AM[[#This Row],[NIPNAS]],Target_CC[],COLUMN(S$2)+9,0)</f>
        <v>476059492.77877915</v>
      </c>
      <c r="AH91" s="22">
        <f>Target_AM[[#This Row],[PROPORSI]]*VLOOKUP(Target_AM[[#This Row],[NIPNAS]],Target_CC[],COLUMN(T$2)+9,0)</f>
        <v>584150447.8482604</v>
      </c>
      <c r="AI91" s="22">
        <f>Target_AM[[#This Row],[PROPORSI]]*VLOOKUP(Target_AM[[#This Row],[NIPNAS]],Target_CC[],COLUMN(U$2)+9,0)</f>
        <v>574455290.34529698</v>
      </c>
      <c r="AJ91" s="22">
        <f>Target_AM[[#This Row],[PROPORSI]]*VLOOKUP(Target_AM[[#This Row],[NIPNAS]],Target_CC[],COLUMN(V$2)+9,0)</f>
        <v>574097862.20169735</v>
      </c>
      <c r="AK91" s="22">
        <f>Target_AM[[#This Row],[PROPORSI]]*VLOOKUP(Target_AM[[#This Row],[NIPNAS]],Target_CC[],COLUMN(W$2)+9,0)</f>
        <v>582325587.47715616</v>
      </c>
      <c r="AL91" s="22">
        <f>Target_AM[[#This Row],[PROPORSI]]*VLOOKUP(Target_AM[[#This Row],[NIPNAS]],Target_CC[],COLUMN(X$2)+9,0)</f>
        <v>569094419.82559323</v>
      </c>
      <c r="AM91" s="22">
        <f>Target_AM[[#This Row],[PROPORSI]]*VLOOKUP(Target_AM[[#This Row],[NIPNAS]],Target_CC[],COLUMN(Y$2)+9,0)</f>
        <v>567676282.41205215</v>
      </c>
      <c r="AN91" s="22">
        <f>Target_AM[[#This Row],[PROPORSI]]*VLOOKUP(Target_AM[[#This Row],[NIPNAS]],Target_CC[],COLUMN(Z$2)+9,0)</f>
        <v>6290000000.3699999</v>
      </c>
      <c r="AO91" s="22">
        <f>Target_AM[[#This Row],[PROPORSI]]*VLOOKUP(Target_AM[[#This Row],[NIPNAS]],Target_CC[],COLUMN(AA$2)+9,0)</f>
        <v>123129732.93765594</v>
      </c>
      <c r="AP91" s="22">
        <f>Target_AM[[#This Row],[PROPORSI]]*VLOOKUP(Target_AM[[#This Row],[NIPNAS]],Target_CC[],COLUMN(AB$2)+9,0)</f>
        <v>718559796.96540892</v>
      </c>
      <c r="AQ91" s="22">
        <f>Target_AM[[#This Row],[PROPORSI]]*VLOOKUP(Target_AM[[#This Row],[NIPNAS]],Target_CC[],COLUMN(AC$2)+9,0)</f>
        <v>639506047.34232032</v>
      </c>
      <c r="AR91" s="22">
        <f>Target_AM[[#This Row],[PROPORSI]]*VLOOKUP(Target_AM[[#This Row],[NIPNAS]],Target_CC[],COLUMN(AD$2)+9,0)</f>
        <v>478349453.83241761</v>
      </c>
      <c r="AS91" s="22">
        <f>Target_AM[[#This Row],[PROPORSI]]*VLOOKUP(Target_AM[[#This Row],[NIPNAS]],Target_CC[],COLUMN(AE$2)+9,0)</f>
        <v>489099921.7946673</v>
      </c>
      <c r="AT91" s="22">
        <f>Target_AM[[#This Row],[PROPORSI]]*VLOOKUP(Target_AM[[#This Row],[NIPNAS]],Target_CC[],COLUMN(AF$2)+9,0)</f>
        <v>493360359.85704005</v>
      </c>
      <c r="AU91" s="22">
        <f>Target_AM[[#This Row],[PROPORSI]]*VLOOKUP(Target_AM[[#This Row],[NIPNAS]],Target_CC[],COLUMN(AG$2)+9,0)</f>
        <v>601985744.98826039</v>
      </c>
      <c r="AV91" s="22">
        <f>Target_AM[[#This Row],[PROPORSI]]*VLOOKUP(Target_AM[[#This Row],[NIPNAS]],Target_CC[],COLUMN(AH$2)+9,0)</f>
        <v>591934300.77747095</v>
      </c>
      <c r="AW91" s="22">
        <f>Target_AM[[#This Row],[PROPORSI]]*VLOOKUP(Target_AM[[#This Row],[NIPNAS]],Target_CC[],COLUMN(AI$2)+9,0)</f>
        <v>591576872.63387132</v>
      </c>
      <c r="AX91" s="22">
        <f>Target_AM[[#This Row],[PROPORSI]]*VLOOKUP(Target_AM[[#This Row],[NIPNAS]],Target_CC[],COLUMN(AJ$2)+9,0)</f>
        <v>600160884.61715615</v>
      </c>
      <c r="AY91" s="22">
        <f>Target_AM[[#This Row],[PROPORSI]]*VLOOKUP(Target_AM[[#This Row],[NIPNAS]],Target_CC[],COLUMN(AK$2)+9,0)</f>
        <v>586395286.90385413</v>
      </c>
      <c r="AZ91" s="22">
        <f>Target_AM[[#This Row],[PROPORSI]]*VLOOKUP(Target_AM[[#This Row],[NIPNAS]],Target_CC[],COLUMN(AL$2)+9,0)</f>
        <v>585333436.19813907</v>
      </c>
      <c r="BA91" s="22">
        <f>Target_AM[[#This Row],[PROPORSI]]*VLOOKUP(Target_AM[[#This Row],[NIPNAS]],Target_CC[],COLUMN(AM$2)+9,0)</f>
        <v>6499391838.8482618</v>
      </c>
      <c r="BB91" s="22">
        <f>Target_AM[[#This Row],[PROPORSI]]*VLOOKUP(Target_AM[[#This Row],[NIPNAS]],Target_CC[],COLUMN(AN$2)+9,0)</f>
        <v>3984316.5410483847</v>
      </c>
      <c r="BC91" s="22">
        <f>Target_AM[[#This Row],[PROPORSI]]*VLOOKUP(Target_AM[[#This Row],[NIPNAS]],Target_CC[],COLUMN(AO$2)+9,0)</f>
        <v>4001348.293273306</v>
      </c>
      <c r="BD91" s="22">
        <f>Target_AM[[#This Row],[PROPORSI]]*VLOOKUP(Target_AM[[#This Row],[NIPNAS]],Target_CC[],COLUMN(AP$2)+9,0)</f>
        <v>3981918.7111273217</v>
      </c>
      <c r="BE91" s="22">
        <f>Target_AM[[#This Row],[PROPORSI]]*VLOOKUP(Target_AM[[#This Row],[NIPNAS]],Target_CC[],COLUMN(AQ$2)+9,0)</f>
        <v>3931863.5294999834</v>
      </c>
      <c r="BF91" s="22">
        <f>Target_AM[[#This Row],[PROPORSI]]*VLOOKUP(Target_AM[[#This Row],[NIPNAS]],Target_CC[],COLUMN(AR$2)+9,0)</f>
        <v>3969679.2078911504</v>
      </c>
      <c r="BG91" s="22">
        <f>Target_AM[[#This Row],[PROPORSI]]*VLOOKUP(Target_AM[[#This Row],[NIPNAS]],Target_CC[],COLUMN(AS$2)+9,0)</f>
        <v>3987365.955187127</v>
      </c>
      <c r="BH91" s="22">
        <f>Target_AM[[#This Row],[PROPORSI]]*VLOOKUP(Target_AM[[#This Row],[NIPNAS]],Target_CC[],COLUMN(AT$2)+9,0)</f>
        <v>4393461.6758754086</v>
      </c>
      <c r="BI91" s="22">
        <f>Target_AM[[#This Row],[PROPORSI]]*VLOOKUP(Target_AM[[#This Row],[NIPNAS]],Target_CC[],COLUMN(AU$2)+9,0)</f>
        <v>4352409.4347581435</v>
      </c>
      <c r="BJ91" s="22">
        <f>Target_AM[[#This Row],[PROPORSI]]*VLOOKUP(Target_AM[[#This Row],[NIPNAS]],Target_CC[],COLUMN(AV$2)+9,0)</f>
        <v>4351077.8425690727</v>
      </c>
      <c r="BK91" s="22">
        <f>Target_AM[[#This Row],[PROPORSI]]*VLOOKUP(Target_AM[[#This Row],[NIPNAS]],Target_CC[],COLUMN(AW$2)+9,0)</f>
        <v>4386663.1910335692</v>
      </c>
      <c r="BL91" s="22">
        <f>Target_AM[[#This Row],[PROPORSI]]*VLOOKUP(Target_AM[[#This Row],[NIPNAS]],Target_CC[],COLUMN(AX$2)+9,0)</f>
        <v>4329971.0548502738</v>
      </c>
      <c r="BM91" s="22">
        <f>Target_AM[[#This Row],[PROPORSI]]*VLOOKUP(Target_AM[[#This Row],[NIPNAS]],Target_CC[],COLUMN(AY$2)+9,0)</f>
        <v>4329924.5628862698</v>
      </c>
      <c r="BN91" s="22">
        <f>Target_AM[[#This Row],[PROPORSI]]*VLOOKUP(Target_AM[[#This Row],[NIPNAS]],Target_CC[],COLUMN(AZ$2)+9,0)</f>
        <v>50000000.000000015</v>
      </c>
      <c r="BO91" s="22">
        <f>Target_AM[[#This Row],[PROPORSI]]*VLOOKUP(Target_AM[[#This Row],[NIPNAS]],Target_CC[],COLUMN(BA$2)+9,0)</f>
        <v>928014608</v>
      </c>
      <c r="BP91" s="22">
        <f>Target_AM[[#This Row],[PROPORSI]]*VLOOKUP(Target_AM[[#This Row],[NIPNAS]],Target_CC[],COLUMN(BB$2)+9,0)</f>
        <v>17202775</v>
      </c>
      <c r="BQ91" s="22">
        <f>Target_AM[[#This Row],[PROPORSI]]*VLOOKUP(Target_AM[[#This Row],[NIPNAS]],Target_CC[],COLUMN(BC$2)+9,0)</f>
        <v>17074646</v>
      </c>
      <c r="BR91" s="22">
        <f>Target_AM[[#This Row],[PROPORSI]]*VLOOKUP(Target_AM[[#This Row],[NIPNAS]],Target_CC[],COLUMN(BD$2)+9,0)</f>
        <v>17539038</v>
      </c>
      <c r="BS91" s="22">
        <f>Target_AM[[#This Row],[PROPORSI]]*VLOOKUP(Target_AM[[#This Row],[NIPNAS]],Target_CC[],COLUMN(BE$2)+9,0)</f>
        <v>17539038</v>
      </c>
      <c r="BT91" s="22">
        <f>Target_AM[[#This Row],[PROPORSI]]*VLOOKUP(Target_AM[[#This Row],[NIPNAS]],Target_CC[],COLUMN(BF$2)+9,0)</f>
        <v>17539038</v>
      </c>
      <c r="BU91" s="22">
        <f>Target_AM[[#This Row],[PROPORSI]]*VLOOKUP(Target_AM[[#This Row],[NIPNAS]],Target_CC[],COLUMN(BG$2)+9,0)</f>
        <v>17539038</v>
      </c>
      <c r="BV91" s="22">
        <f>Target_AM[[#This Row],[PROPORSI]]*VLOOKUP(Target_AM[[#This Row],[NIPNAS]],Target_CC[],COLUMN(BH$2)+9,0)</f>
        <v>17539038</v>
      </c>
      <c r="BW91" s="22">
        <f>Target_AM[[#This Row],[PROPORSI]]*VLOOKUP(Target_AM[[#This Row],[NIPNAS]],Target_CC[],COLUMN(BI$2)+9,0)</f>
        <v>17539038</v>
      </c>
      <c r="BX91" s="22">
        <f>Target_AM[[#This Row],[PROPORSI]]*VLOOKUP(Target_AM[[#This Row],[NIPNAS]],Target_CC[],COLUMN(BJ$2)+9,0)</f>
        <v>17539038</v>
      </c>
      <c r="BY91" s="22">
        <f>Target_AM[[#This Row],[PROPORSI]]*VLOOKUP(Target_AM[[#This Row],[NIPNAS]],Target_CC[],COLUMN(BK$2)+9,0)</f>
        <v>17539038</v>
      </c>
      <c r="BZ91" s="22">
        <f>Target_AM[[#This Row],[PROPORSI]]*VLOOKUP(Target_AM[[#This Row],[NIPNAS]],Target_CC[],COLUMN(BL$2)+9,0)</f>
        <v>17539038</v>
      </c>
      <c r="CA91" s="22">
        <f>Target_AM[[#This Row],[PROPORSI]]*VLOOKUP(Target_AM[[#This Row],[NIPNAS]],Target_CC[],COLUMN(BM$2)+9,0)</f>
        <v>1120143371</v>
      </c>
      <c r="CB91" s="22">
        <f>Target_AM[[#This Row],[PROPORSI]]*VLOOKUP(Target_AM[[#This Row],[NIPNAS]],Target_CC[],COLUMN(BN$2)+9,0)</f>
        <v>111291</v>
      </c>
      <c r="CC91" s="22">
        <f>Target_AM[[#This Row],[PROPORSI]]*VLOOKUP(Target_AM[[#This Row],[NIPNAS]],Target_CC[],COLUMN(BO$2)+9,0)</f>
        <v>0</v>
      </c>
      <c r="CD91" s="22">
        <f>Target_AM[[#This Row],[PROPORSI]]*VLOOKUP(Target_AM[[#This Row],[NIPNAS]],Target_CC[],COLUMN(BP$2)+9,0)</f>
        <v>0</v>
      </c>
      <c r="CE91" s="22">
        <f>Target_AM[[#This Row],[PROPORSI]]*VLOOKUP(Target_AM[[#This Row],[NIPNAS]],Target_CC[],COLUMN(BQ$2)+9,0)</f>
        <v>0</v>
      </c>
      <c r="CF91" s="22">
        <f>Target_AM[[#This Row],[PROPORSI]]*VLOOKUP(Target_AM[[#This Row],[NIPNAS]],Target_CC[],COLUMN(BR$2)+9,0)</f>
        <v>0</v>
      </c>
      <c r="CG91" s="22">
        <f>Target_AM[[#This Row],[PROPORSI]]*VLOOKUP(Target_AM[[#This Row],[NIPNAS]],Target_CC[],COLUMN(BS$2)+9,0)</f>
        <v>0</v>
      </c>
      <c r="CH91" s="22">
        <f>Target_AM[[#This Row],[PROPORSI]]*VLOOKUP(Target_AM[[#This Row],[NIPNAS]],Target_CC[],COLUMN(BT$2)+9,0)</f>
        <v>0</v>
      </c>
      <c r="CI91" s="22">
        <f>Target_AM[[#This Row],[PROPORSI]]*VLOOKUP(Target_AM[[#This Row],[NIPNAS]],Target_CC[],COLUMN(BU$2)+9,0)</f>
        <v>0</v>
      </c>
      <c r="CJ91" s="22">
        <f>Target_AM[[#This Row],[PROPORSI]]*VLOOKUP(Target_AM[[#This Row],[NIPNAS]],Target_CC[],COLUMN(BV$2)+9,0)</f>
        <v>0</v>
      </c>
      <c r="CK91" s="22">
        <f>Target_AM[[#This Row],[PROPORSI]]*VLOOKUP(Target_AM[[#This Row],[NIPNAS]],Target_CC[],COLUMN(BW$2)+9,0)</f>
        <v>0</v>
      </c>
      <c r="CL91" s="22">
        <f>Target_AM[[#This Row],[PROPORSI]]*VLOOKUP(Target_AM[[#This Row],[NIPNAS]],Target_CC[],COLUMN(BX$2)+9,0)</f>
        <v>0</v>
      </c>
      <c r="CM91" s="22">
        <f>Target_AM[[#This Row],[PROPORSI]]*VLOOKUP(Target_AM[[#This Row],[NIPNAS]],Target_CC[],COLUMN(BY$2)+9,0)</f>
        <v>0</v>
      </c>
      <c r="CN91" s="22">
        <f>Target_AM[[#This Row],[PROPORSI]]*VLOOKUP(Target_AM[[#This Row],[NIPNAS]],Target_CC[],COLUMN(BZ$2)+9,0)</f>
        <v>111291</v>
      </c>
      <c r="CO91" s="22">
        <f>Target_AM[[#This Row],[PROPORSI]]*VLOOKUP(Target_AM[[#This Row],[NIPNAS]],Target_CC[],COLUMN(CA$2)+9,0)</f>
        <v>18330672</v>
      </c>
      <c r="CP91" s="22">
        <f>Target_AM[[#This Row],[PROPORSI]]*VLOOKUP(Target_AM[[#This Row],[NIPNAS]],Target_CC[],COLUMN(CB$2)+9,0)</f>
        <v>17714220</v>
      </c>
      <c r="CQ91" s="22">
        <f>Target_AM[[#This Row],[PROPORSI]]*VLOOKUP(Target_AM[[#This Row],[NIPNAS]],Target_CC[],COLUMN(CC$2)+9,0)</f>
        <v>17539038</v>
      </c>
      <c r="CR91" s="22">
        <f>Target_AM[[#This Row],[PROPORSI]]*VLOOKUP(Target_AM[[#This Row],[NIPNAS]],Target_CC[],COLUMN(CD$2)+9,0)</f>
        <v>17539038</v>
      </c>
      <c r="CS91" s="22">
        <f>Target_AM[[#This Row],[PROPORSI]]*VLOOKUP(Target_AM[[#This Row],[NIPNAS]],Target_CC[],COLUMN(CE$2)+9,0)</f>
        <v>17539038</v>
      </c>
      <c r="CT91" s="22">
        <f>Target_AM[[#This Row],[PROPORSI]]*VLOOKUP(Target_AM[[#This Row],[NIPNAS]],Target_CC[],COLUMN(CF$2)+9,0)</f>
        <v>17539038</v>
      </c>
      <c r="CU91" s="22">
        <f>Target_AM[[#This Row],[PROPORSI]]*VLOOKUP(Target_AM[[#This Row],[NIPNAS]],Target_CC[],COLUMN(CG$2)+9,0)</f>
        <v>17539038</v>
      </c>
      <c r="CV91" s="22">
        <f>Target_AM[[#This Row],[PROPORSI]]*VLOOKUP(Target_AM[[#This Row],[NIPNAS]],Target_CC[],COLUMN(CH$2)+9,0)</f>
        <v>17539038</v>
      </c>
      <c r="CW91" s="22">
        <f>Target_AM[[#This Row],[PROPORSI]]*VLOOKUP(Target_AM[[#This Row],[NIPNAS]],Target_CC[],COLUMN(CI$2)+9,0)</f>
        <v>17539038</v>
      </c>
      <c r="CX91" s="22">
        <f>Target_AM[[#This Row],[PROPORSI]]*VLOOKUP(Target_AM[[#This Row],[NIPNAS]],Target_CC[],COLUMN(CJ$2)+9,0)</f>
        <v>17539038</v>
      </c>
      <c r="CY91" s="22">
        <f>Target_AM[[#This Row],[PROPORSI]]*VLOOKUP(Target_AM[[#This Row],[NIPNAS]],Target_CC[],COLUMN(CK$2)+9,0)</f>
        <v>17539038</v>
      </c>
      <c r="CZ91" s="22">
        <f>Target_AM[[#This Row],[PROPORSI]]*VLOOKUP(Target_AM[[#This Row],[NIPNAS]],Target_CC[],COLUMN(CL$2)+9,0)</f>
        <v>17539038</v>
      </c>
      <c r="DA91" s="22">
        <f>Target_AM[[#This Row],[PROPORSI]]*VLOOKUP(Target_AM[[#This Row],[NIPNAS]],Target_CC[],COLUMN(CM$2)+9,0)</f>
        <v>211435272</v>
      </c>
      <c r="DB91" s="22">
        <f>Target_AM[[#This Row],[PROPORSI]]*VLOOKUP(Target_AM[[#This Row],[NIPNAS]],Target_CC[],COLUMN(CN$2)+9,0)</f>
        <v>0</v>
      </c>
      <c r="DC91" s="22">
        <f>Target_AM[[#This Row],[PROPORSI]]*VLOOKUP(Target_AM[[#This Row],[NIPNAS]],Target_CC[],COLUMN(CO$2)+9,0)</f>
        <v>0</v>
      </c>
      <c r="DD91" s="22">
        <f>Target_AM[[#This Row],[PROPORSI]]*VLOOKUP(Target_AM[[#This Row],[NIPNAS]],Target_CC[],COLUMN(CP$2)+9,0)</f>
        <v>0</v>
      </c>
      <c r="DE91" s="22">
        <f>Target_AM[[#This Row],[PROPORSI]]*VLOOKUP(Target_AM[[#This Row],[NIPNAS]],Target_CC[],COLUMN(CQ$2)+9,0)</f>
        <v>0</v>
      </c>
      <c r="DF91" s="22">
        <f>Target_AM[[#This Row],[PROPORSI]]*VLOOKUP(Target_AM[[#This Row],[NIPNAS]],Target_CC[],COLUMN(CR$2)+9,0)</f>
        <v>0</v>
      </c>
      <c r="DG91" s="22">
        <f>Target_AM[[#This Row],[PROPORSI]]*VLOOKUP(Target_AM[[#This Row],[NIPNAS]],Target_CC[],COLUMN(CS$2)+9,0)</f>
        <v>0</v>
      </c>
      <c r="DH91" s="22">
        <f>Target_AM[[#This Row],[PROPORSI]]*VLOOKUP(Target_AM[[#This Row],[NIPNAS]],Target_CC[],COLUMN(CT$2)+9,0)</f>
        <v>0</v>
      </c>
      <c r="DI91" s="22">
        <f>Target_AM[[#This Row],[PROPORSI]]*VLOOKUP(Target_AM[[#This Row],[NIPNAS]],Target_CC[],COLUMN(CU$2)+9,0)</f>
        <v>0</v>
      </c>
      <c r="DJ91" s="22">
        <f>Target_AM[[#This Row],[PROPORSI]]*VLOOKUP(Target_AM[[#This Row],[NIPNAS]],Target_CC[],COLUMN(CV$2)+9,0)</f>
        <v>0</v>
      </c>
      <c r="DK91" s="22">
        <f>Target_AM[[#This Row],[PROPORSI]]*VLOOKUP(Target_AM[[#This Row],[NIPNAS]],Target_CC[],COLUMN(CW$2)+9,0)</f>
        <v>0</v>
      </c>
      <c r="DL91" s="22">
        <f>Target_AM[[#This Row],[PROPORSI]]*VLOOKUP(Target_AM[[#This Row],[NIPNAS]],Target_CC[],COLUMN(CX$2)+9,0)</f>
        <v>0</v>
      </c>
      <c r="DM91" s="22">
        <f>Target_AM[[#This Row],[PROPORSI]]*VLOOKUP(Target_AM[[#This Row],[NIPNAS]],Target_CC[],COLUMN(CY$2)+9,0)</f>
        <v>0</v>
      </c>
      <c r="DN91" s="22">
        <f>Target_AM[[#This Row],[PROPORSI]]*VLOOKUP(Target_AM[[#This Row],[NIPNAS]],Target_CC[],COLUMN(CZ$2)+9,0)</f>
        <v>0</v>
      </c>
      <c r="DO91" s="22">
        <f>Target_AM[[#This Row],[PROPORSI]]*VLOOKUP(Target_AM[[#This Row],[NIPNAS]],Target_CC[],COLUMN(DA$2)+9,0)</f>
        <v>0</v>
      </c>
      <c r="DP91" s="22">
        <f>Target_AM[[#This Row],[PROPORSI]]*VLOOKUP(Target_AM[[#This Row],[NIPNAS]],Target_CC[],COLUMN(DB$2)+9,0)</f>
        <v>0</v>
      </c>
      <c r="DQ91" s="22">
        <f>Target_AM[[#This Row],[PROPORSI]]*VLOOKUP(Target_AM[[#This Row],[NIPNAS]],Target_CC[],COLUMN(DC$2)+9,0)</f>
        <v>0</v>
      </c>
      <c r="DR91" s="22">
        <f>Target_AM[[#This Row],[PROPORSI]]*VLOOKUP(Target_AM[[#This Row],[NIPNAS]],Target_CC[],COLUMN(DD$2)+9,0)</f>
        <v>0</v>
      </c>
      <c r="DS91" s="22">
        <f>Target_AM[[#This Row],[PROPORSI]]*VLOOKUP(Target_AM[[#This Row],[NIPNAS]],Target_CC[],COLUMN(DE$2)+9,0)</f>
        <v>0</v>
      </c>
      <c r="DT91" s="22">
        <f>Target_AM[[#This Row],[PROPORSI]]*VLOOKUP(Target_AM[[#This Row],[NIPNAS]],Target_CC[],COLUMN(DF$2)+9,0)</f>
        <v>0</v>
      </c>
      <c r="DU91" s="22">
        <f>Target_AM[[#This Row],[PROPORSI]]*VLOOKUP(Target_AM[[#This Row],[NIPNAS]],Target_CC[],COLUMN(DG$2)+9,0)</f>
        <v>0</v>
      </c>
      <c r="DV91" s="22">
        <f>Target_AM[[#This Row],[PROPORSI]]*VLOOKUP(Target_AM[[#This Row],[NIPNAS]],Target_CC[],COLUMN(DH$2)+9,0)</f>
        <v>0</v>
      </c>
      <c r="DW91" s="22">
        <f>Target_AM[[#This Row],[PROPORSI]]*VLOOKUP(Target_AM[[#This Row],[NIPNAS]],Target_CC[],COLUMN(DI$2)+9,0)</f>
        <v>0</v>
      </c>
      <c r="DX91" s="22">
        <f>Target_AM[[#This Row],[PROPORSI]]*VLOOKUP(Target_AM[[#This Row],[NIPNAS]],Target_CC[],COLUMN(DJ$2)+9,0)</f>
        <v>0</v>
      </c>
      <c r="DY91" s="22">
        <f>Target_AM[[#This Row],[PROPORSI]]*VLOOKUP(Target_AM[[#This Row],[NIPNAS]],Target_CC[],COLUMN(DK$2)+9,0)</f>
        <v>0</v>
      </c>
      <c r="DZ91" s="22">
        <f>Target_AM[[#This Row],[PROPORSI]]*VLOOKUP(Target_AM[[#This Row],[NIPNAS]],Target_CC[],COLUMN(DL$2)+9,0)</f>
        <v>0</v>
      </c>
      <c r="EA91" s="22">
        <f>Target_AM[[#This Row],[PROPORSI]]*VLOOKUP(Target_AM[[#This Row],[NIPNAS]],Target_CC[],COLUMN(DM$2)+9,0)</f>
        <v>0</v>
      </c>
    </row>
    <row r="92" spans="2:131" x14ac:dyDescent="0.3">
      <c r="B92">
        <v>800088</v>
      </c>
      <c r="C92" t="s">
        <v>1032</v>
      </c>
      <c r="D92">
        <v>0.8</v>
      </c>
      <c r="E92" s="8">
        <v>45658</v>
      </c>
      <c r="F92">
        <v>5586883</v>
      </c>
      <c r="G92" t="s">
        <v>936</v>
      </c>
      <c r="J92" t="s">
        <v>875</v>
      </c>
      <c r="K92" t="s">
        <v>23</v>
      </c>
      <c r="L92" t="s">
        <v>159</v>
      </c>
      <c r="M92" t="s">
        <v>18</v>
      </c>
      <c r="N92" s="23">
        <f>Target_AM[[#This Row],[PROPORSI]]*VLOOKUP(Target_AM[[#This Row],[NIPNAS]],Target_CC[],9,0)</f>
        <v>8944777287.2000008</v>
      </c>
      <c r="O92" s="22">
        <f>Target_AM[[#This Row],[PROPORSI]]*VLOOKUP(Target_AM[[#This Row],[NIPNAS]],Target_CC[],COLUMN(A$2)+9,0)</f>
        <v>19253869.979130436</v>
      </c>
      <c r="P92" s="22">
        <f>Target_AM[[#This Row],[PROPORSI]]*VLOOKUP(Target_AM[[#This Row],[NIPNAS]],Target_CC[],COLUMN(B$2)+9,0)</f>
        <v>18738771.408695649</v>
      </c>
      <c r="Q92" s="22">
        <f>Target_AM[[#This Row],[PROPORSI]]*VLOOKUP(Target_AM[[#This Row],[NIPNAS]],Target_CC[],COLUMN(C$2)+9,0)</f>
        <v>18738771.408695649</v>
      </c>
      <c r="R92" s="22">
        <f>Target_AM[[#This Row],[PROPORSI]]*VLOOKUP(Target_AM[[#This Row],[NIPNAS]],Target_CC[],COLUMN(D$2)+9,0)</f>
        <v>18738771.408695649</v>
      </c>
      <c r="S92" s="22">
        <f>Target_AM[[#This Row],[PROPORSI]]*VLOOKUP(Target_AM[[#This Row],[NIPNAS]],Target_CC[],COLUMN(E$2)+9,0)</f>
        <v>18223672.83826087</v>
      </c>
      <c r="T92" s="22">
        <f>Target_AM[[#This Row],[PROPORSI]]*VLOOKUP(Target_AM[[#This Row],[NIPNAS]],Target_CC[],COLUMN(F$2)+9,0)</f>
        <v>18738771.408695649</v>
      </c>
      <c r="U92" s="22">
        <f>Target_AM[[#This Row],[PROPORSI]]*VLOOKUP(Target_AM[[#This Row],[NIPNAS]],Target_CC[],COLUMN(G$2)+9,0)</f>
        <v>20284067.120000001</v>
      </c>
      <c r="V92" s="22">
        <f>Target_AM[[#This Row],[PROPORSI]]*VLOOKUP(Target_AM[[#This Row],[NIPNAS]],Target_CC[],COLUMN(H$2)+9,0)</f>
        <v>19253869.979130436</v>
      </c>
      <c r="W92" s="22">
        <f>Target_AM[[#This Row],[PROPORSI]]*VLOOKUP(Target_AM[[#This Row],[NIPNAS]],Target_CC[],COLUMN(I$2)+9,0)</f>
        <v>19253869.979130436</v>
      </c>
      <c r="X92" s="22">
        <f>Target_AM[[#This Row],[PROPORSI]]*VLOOKUP(Target_AM[[#This Row],[NIPNAS]],Target_CC[],COLUMN(J$2)+9,0)</f>
        <v>20284067.120000001</v>
      </c>
      <c r="Y92" s="22">
        <f>Target_AM[[#This Row],[PROPORSI]]*VLOOKUP(Target_AM[[#This Row],[NIPNAS]],Target_CC[],COLUMN(K$2)+9,0)</f>
        <v>18738771.408695649</v>
      </c>
      <c r="Z92" s="22">
        <f>Target_AM[[#This Row],[PROPORSI]]*VLOOKUP(Target_AM[[#This Row],[NIPNAS]],Target_CC[],COLUMN(L$2)+9,0)</f>
        <v>19768968.549565218</v>
      </c>
      <c r="AA92" s="22">
        <f>Target_AM[[#This Row],[PROPORSI]]*VLOOKUP(Target_AM[[#This Row],[NIPNAS]],Target_CC[],COLUMN(M$2)+9,0)</f>
        <v>230016242.60869566</v>
      </c>
      <c r="AB92" s="22">
        <f>Target_AM[[#This Row],[PROPORSI]]*VLOOKUP(Target_AM[[#This Row],[NIPNAS]],Target_CC[],COLUMN(N$2)+9,0)</f>
        <v>138404126.13576508</v>
      </c>
      <c r="AC92" s="22">
        <f>Target_AM[[#This Row],[PROPORSI]]*VLOOKUP(Target_AM[[#This Row],[NIPNAS]],Target_CC[],COLUMN(O$2)+9,0)</f>
        <v>918660346.88874328</v>
      </c>
      <c r="AD92" s="22">
        <f>Target_AM[[#This Row],[PROPORSI]]*VLOOKUP(Target_AM[[#This Row],[NIPNAS]],Target_CC[],COLUMN(P$2)+9,0)</f>
        <v>815098678.07221985</v>
      </c>
      <c r="AE92" s="22">
        <f>Target_AM[[#This Row],[PROPORSI]]*VLOOKUP(Target_AM[[#This Row],[NIPNAS]],Target_CC[],COLUMN(Q$2)+9,0)</f>
        <v>603980978.47866106</v>
      </c>
      <c r="AF92" s="22">
        <f>Target_AM[[#This Row],[PROPORSI]]*VLOOKUP(Target_AM[[#This Row],[NIPNAS]],Target_CC[],COLUMN(R$2)+9,0)</f>
        <v>618297633.04779994</v>
      </c>
      <c r="AG92" s="22">
        <f>Target_AM[[#This Row],[PROPORSI]]*VLOOKUP(Target_AM[[#This Row],[NIPNAS]],Target_CC[],COLUMN(S$2)+9,0)</f>
        <v>623645504.01691425</v>
      </c>
      <c r="AH92" s="22">
        <f>Target_AM[[#This Row],[PROPORSI]]*VLOOKUP(Target_AM[[#This Row],[NIPNAS]],Target_CC[],COLUMN(T$2)+9,0)</f>
        <v>765246373.6067605</v>
      </c>
      <c r="AI92" s="22">
        <f>Target_AM[[#This Row],[PROPORSI]]*VLOOKUP(Target_AM[[#This Row],[NIPNAS]],Target_CC[],COLUMN(U$2)+9,0)</f>
        <v>752545563.14257634</v>
      </c>
      <c r="AJ92" s="22">
        <f>Target_AM[[#This Row],[PROPORSI]]*VLOOKUP(Target_AM[[#This Row],[NIPNAS]],Target_CC[],COLUMN(V$2)+9,0)</f>
        <v>752077326.59200597</v>
      </c>
      <c r="AK92" s="22">
        <f>Target_AM[[#This Row],[PROPORSI]]*VLOOKUP(Target_AM[[#This Row],[NIPNAS]],Target_CC[],COLUMN(W$2)+9,0)</f>
        <v>762855777.50866604</v>
      </c>
      <c r="AL92" s="22">
        <f>Target_AM[[#This Row],[PROPORSI]]*VLOOKUP(Target_AM[[#This Row],[NIPNAS]],Target_CC[],COLUMN(X$2)+9,0)</f>
        <v>745522737.53371143</v>
      </c>
      <c r="AM92" s="22">
        <f>Target_AM[[#This Row],[PROPORSI]]*VLOOKUP(Target_AM[[#This Row],[NIPNAS]],Target_CC[],COLUMN(Y$2)+9,0)</f>
        <v>743664954.97617698</v>
      </c>
      <c r="AN92" s="22">
        <f>Target_AM[[#This Row],[PROPORSI]]*VLOOKUP(Target_AM[[#This Row],[NIPNAS]],Target_CC[],COLUMN(Z$2)+9,0)</f>
        <v>8240000000</v>
      </c>
      <c r="AO92" s="22">
        <f>Target_AM[[#This Row],[PROPORSI]]*VLOOKUP(Target_AM[[#This Row],[NIPNAS]],Target_CC[],COLUMN(AA$2)+9,0)</f>
        <v>157657996.11489552</v>
      </c>
      <c r="AP92" s="22">
        <f>Target_AM[[#This Row],[PROPORSI]]*VLOOKUP(Target_AM[[#This Row],[NIPNAS]],Target_CC[],COLUMN(AB$2)+9,0)</f>
        <v>937399118.29743886</v>
      </c>
      <c r="AQ92" s="22">
        <f>Target_AM[[#This Row],[PROPORSI]]*VLOOKUP(Target_AM[[#This Row],[NIPNAS]],Target_CC[],COLUMN(AC$2)+9,0)</f>
        <v>833837449.48091555</v>
      </c>
      <c r="AR92" s="22">
        <f>Target_AM[[#This Row],[PROPORSI]]*VLOOKUP(Target_AM[[#This Row],[NIPNAS]],Target_CC[],COLUMN(AD$2)+9,0)</f>
        <v>622719749.88735676</v>
      </c>
      <c r="AS92" s="22">
        <f>Target_AM[[#This Row],[PROPORSI]]*VLOOKUP(Target_AM[[#This Row],[NIPNAS]],Target_CC[],COLUMN(AE$2)+9,0)</f>
        <v>636521305.88606083</v>
      </c>
      <c r="AT92" s="22">
        <f>Target_AM[[#This Row],[PROPORSI]]*VLOOKUP(Target_AM[[#This Row],[NIPNAS]],Target_CC[],COLUMN(AF$2)+9,0)</f>
        <v>642384275.42560995</v>
      </c>
      <c r="AU92" s="22">
        <f>Target_AM[[#This Row],[PROPORSI]]*VLOOKUP(Target_AM[[#This Row],[NIPNAS]],Target_CC[],COLUMN(AG$2)+9,0)</f>
        <v>785530440.72676051</v>
      </c>
      <c r="AV92" s="22">
        <f>Target_AM[[#This Row],[PROPORSI]]*VLOOKUP(Target_AM[[#This Row],[NIPNAS]],Target_CC[],COLUMN(AH$2)+9,0)</f>
        <v>771799433.12170684</v>
      </c>
      <c r="AW92" s="22">
        <f>Target_AM[[#This Row],[PROPORSI]]*VLOOKUP(Target_AM[[#This Row],[NIPNAS]],Target_CC[],COLUMN(AI$2)+9,0)</f>
        <v>771331196.57113647</v>
      </c>
      <c r="AX92" s="22">
        <f>Target_AM[[#This Row],[PROPORSI]]*VLOOKUP(Target_AM[[#This Row],[NIPNAS]],Target_CC[],COLUMN(AJ$2)+9,0)</f>
        <v>783139844.62866604</v>
      </c>
      <c r="AY92" s="22">
        <f>Target_AM[[#This Row],[PROPORSI]]*VLOOKUP(Target_AM[[#This Row],[NIPNAS]],Target_CC[],COLUMN(AK$2)+9,0)</f>
        <v>764261508.94240713</v>
      </c>
      <c r="AZ92" s="22">
        <f>Target_AM[[#This Row],[PROPORSI]]*VLOOKUP(Target_AM[[#This Row],[NIPNAS]],Target_CC[],COLUMN(AL$2)+9,0)</f>
        <v>763433923.52574217</v>
      </c>
      <c r="BA92" s="22">
        <f>Target_AM[[#This Row],[PROPORSI]]*VLOOKUP(Target_AM[[#This Row],[NIPNAS]],Target_CC[],COLUMN(AM$2)+9,0)</f>
        <v>8470016242.608696</v>
      </c>
      <c r="BB92" s="22">
        <f>Target_AM[[#This Row],[PROPORSI]]*VLOOKUP(Target_AM[[#This Row],[NIPNAS]],Target_CC[],COLUMN(AN$2)+9,0)</f>
        <v>637490.64656774164</v>
      </c>
      <c r="BC92" s="22">
        <f>Target_AM[[#This Row],[PROPORSI]]*VLOOKUP(Target_AM[[#This Row],[NIPNAS]],Target_CC[],COLUMN(AO$2)+9,0)</f>
        <v>640215.72692372906</v>
      </c>
      <c r="BD92" s="22">
        <f>Target_AM[[#This Row],[PROPORSI]]*VLOOKUP(Target_AM[[#This Row],[NIPNAS]],Target_CC[],COLUMN(AP$2)+9,0)</f>
        <v>637106.9937803715</v>
      </c>
      <c r="BE92" s="22">
        <f>Target_AM[[#This Row],[PROPORSI]]*VLOOKUP(Target_AM[[#This Row],[NIPNAS]],Target_CC[],COLUMN(AQ$2)+9,0)</f>
        <v>629098.16471999744</v>
      </c>
      <c r="BF92" s="22">
        <f>Target_AM[[#This Row],[PROPORSI]]*VLOOKUP(Target_AM[[#This Row],[NIPNAS]],Target_CC[],COLUMN(AR$2)+9,0)</f>
        <v>635148.67326258402</v>
      </c>
      <c r="BG92" s="22">
        <f>Target_AM[[#This Row],[PROPORSI]]*VLOOKUP(Target_AM[[#This Row],[NIPNAS]],Target_CC[],COLUMN(AS$2)+9,0)</f>
        <v>637978.55282994034</v>
      </c>
      <c r="BH92" s="22">
        <f>Target_AM[[#This Row],[PROPORSI]]*VLOOKUP(Target_AM[[#This Row],[NIPNAS]],Target_CC[],COLUMN(AT$2)+9,0)</f>
        <v>702953.86814006558</v>
      </c>
      <c r="BI92" s="22">
        <f>Target_AM[[#This Row],[PROPORSI]]*VLOOKUP(Target_AM[[#This Row],[NIPNAS]],Target_CC[],COLUMN(AU$2)+9,0)</f>
        <v>696385.50956130307</v>
      </c>
      <c r="BJ92" s="22">
        <f>Target_AM[[#This Row],[PROPORSI]]*VLOOKUP(Target_AM[[#This Row],[NIPNAS]],Target_CC[],COLUMN(AV$2)+9,0)</f>
        <v>696172.4548110516</v>
      </c>
      <c r="BK92" s="22">
        <f>Target_AM[[#This Row],[PROPORSI]]*VLOOKUP(Target_AM[[#This Row],[NIPNAS]],Target_CC[],COLUMN(AW$2)+9,0)</f>
        <v>701866.11056537111</v>
      </c>
      <c r="BL92" s="22">
        <f>Target_AM[[#This Row],[PROPORSI]]*VLOOKUP(Target_AM[[#This Row],[NIPNAS]],Target_CC[],COLUMN(AX$2)+9,0)</f>
        <v>692795.36877604388</v>
      </c>
      <c r="BM92" s="22">
        <f>Target_AM[[#This Row],[PROPORSI]]*VLOOKUP(Target_AM[[#This Row],[NIPNAS]],Target_CC[],COLUMN(AY$2)+9,0)</f>
        <v>692787.9300618032</v>
      </c>
      <c r="BN92" s="22">
        <f>Target_AM[[#This Row],[PROPORSI]]*VLOOKUP(Target_AM[[#This Row],[NIPNAS]],Target_CC[],COLUMN(AZ$2)+9,0)</f>
        <v>8000000.0000000037</v>
      </c>
      <c r="BO92" s="22">
        <f>Target_AM[[#This Row],[PROPORSI]]*VLOOKUP(Target_AM[[#This Row],[NIPNAS]],Target_CC[],COLUMN(BA$2)+9,0)</f>
        <v>21042198.400000002</v>
      </c>
      <c r="BP92" s="22">
        <f>Target_AM[[#This Row],[PROPORSI]]*VLOOKUP(Target_AM[[#This Row],[NIPNAS]],Target_CC[],COLUMN(BB$2)+9,0)</f>
        <v>54083824.800000004</v>
      </c>
      <c r="BQ92" s="22">
        <f>Target_AM[[#This Row],[PROPORSI]]*VLOOKUP(Target_AM[[#This Row],[NIPNAS]],Target_CC[],COLUMN(BC$2)+9,0)</f>
        <v>1273091565.6000001</v>
      </c>
      <c r="BR92" s="22">
        <f>Target_AM[[#This Row],[PROPORSI]]*VLOOKUP(Target_AM[[#This Row],[NIPNAS]],Target_CC[],COLUMN(BD$2)+9,0)</f>
        <v>18700369.600000001</v>
      </c>
      <c r="BS92" s="22">
        <f>Target_AM[[#This Row],[PROPORSI]]*VLOOKUP(Target_AM[[#This Row],[NIPNAS]],Target_CC[],COLUMN(BE$2)+9,0)</f>
        <v>18700369.600000001</v>
      </c>
      <c r="BT92" s="22">
        <f>Target_AM[[#This Row],[PROPORSI]]*VLOOKUP(Target_AM[[#This Row],[NIPNAS]],Target_CC[],COLUMN(BF$2)+9,0)</f>
        <v>18700369.600000001</v>
      </c>
      <c r="BU92" s="22">
        <f>Target_AM[[#This Row],[PROPORSI]]*VLOOKUP(Target_AM[[#This Row],[NIPNAS]],Target_CC[],COLUMN(BG$2)+9,0)</f>
        <v>18700369.600000001</v>
      </c>
      <c r="BV92" s="22">
        <f>Target_AM[[#This Row],[PROPORSI]]*VLOOKUP(Target_AM[[#This Row],[NIPNAS]],Target_CC[],COLUMN(BH$2)+9,0)</f>
        <v>18700369.600000001</v>
      </c>
      <c r="BW92" s="22">
        <f>Target_AM[[#This Row],[PROPORSI]]*VLOOKUP(Target_AM[[#This Row],[NIPNAS]],Target_CC[],COLUMN(BI$2)+9,0)</f>
        <v>18700369.600000001</v>
      </c>
      <c r="BX92" s="22">
        <f>Target_AM[[#This Row],[PROPORSI]]*VLOOKUP(Target_AM[[#This Row],[NIPNAS]],Target_CC[],COLUMN(BJ$2)+9,0)</f>
        <v>18700369.600000001</v>
      </c>
      <c r="BY92" s="22">
        <f>Target_AM[[#This Row],[PROPORSI]]*VLOOKUP(Target_AM[[#This Row],[NIPNAS]],Target_CC[],COLUMN(BK$2)+9,0)</f>
        <v>18700369.600000001</v>
      </c>
      <c r="BZ92" s="22">
        <f>Target_AM[[#This Row],[PROPORSI]]*VLOOKUP(Target_AM[[#This Row],[NIPNAS]],Target_CC[],COLUMN(BL$2)+9,0)</f>
        <v>18700369.600000001</v>
      </c>
      <c r="CA92" s="22">
        <f>Target_AM[[#This Row],[PROPORSI]]*VLOOKUP(Target_AM[[#This Row],[NIPNAS]],Target_CC[],COLUMN(BM$2)+9,0)</f>
        <v>1516520915.2</v>
      </c>
      <c r="CB92" s="22">
        <f>Target_AM[[#This Row],[PROPORSI]]*VLOOKUP(Target_AM[[#This Row],[NIPNAS]],Target_CC[],COLUMN(BN$2)+9,0)</f>
        <v>0</v>
      </c>
      <c r="CC92" s="22">
        <f>Target_AM[[#This Row],[PROPORSI]]*VLOOKUP(Target_AM[[#This Row],[NIPNAS]],Target_CC[],COLUMN(BO$2)+9,0)</f>
        <v>0</v>
      </c>
      <c r="CD92" s="22">
        <f>Target_AM[[#This Row],[PROPORSI]]*VLOOKUP(Target_AM[[#This Row],[NIPNAS]],Target_CC[],COLUMN(BP$2)+9,0)</f>
        <v>0</v>
      </c>
      <c r="CE92" s="22">
        <f>Target_AM[[#This Row],[PROPORSI]]*VLOOKUP(Target_AM[[#This Row],[NIPNAS]],Target_CC[],COLUMN(BQ$2)+9,0)</f>
        <v>0</v>
      </c>
      <c r="CF92" s="22">
        <f>Target_AM[[#This Row],[PROPORSI]]*VLOOKUP(Target_AM[[#This Row],[NIPNAS]],Target_CC[],COLUMN(BR$2)+9,0)</f>
        <v>0</v>
      </c>
      <c r="CG92" s="22">
        <f>Target_AM[[#This Row],[PROPORSI]]*VLOOKUP(Target_AM[[#This Row],[NIPNAS]],Target_CC[],COLUMN(BS$2)+9,0)</f>
        <v>0</v>
      </c>
      <c r="CH92" s="22">
        <f>Target_AM[[#This Row],[PROPORSI]]*VLOOKUP(Target_AM[[#This Row],[NIPNAS]],Target_CC[],COLUMN(BT$2)+9,0)</f>
        <v>0</v>
      </c>
      <c r="CI92" s="22">
        <f>Target_AM[[#This Row],[PROPORSI]]*VLOOKUP(Target_AM[[#This Row],[NIPNAS]],Target_CC[],COLUMN(BU$2)+9,0)</f>
        <v>0</v>
      </c>
      <c r="CJ92" s="22">
        <f>Target_AM[[#This Row],[PROPORSI]]*VLOOKUP(Target_AM[[#This Row],[NIPNAS]],Target_CC[],COLUMN(BV$2)+9,0)</f>
        <v>0</v>
      </c>
      <c r="CK92" s="22">
        <f>Target_AM[[#This Row],[PROPORSI]]*VLOOKUP(Target_AM[[#This Row],[NIPNAS]],Target_CC[],COLUMN(BW$2)+9,0)</f>
        <v>0</v>
      </c>
      <c r="CL92" s="22">
        <f>Target_AM[[#This Row],[PROPORSI]]*VLOOKUP(Target_AM[[#This Row],[NIPNAS]],Target_CC[],COLUMN(BX$2)+9,0)</f>
        <v>0</v>
      </c>
      <c r="CM92" s="22">
        <f>Target_AM[[#This Row],[PROPORSI]]*VLOOKUP(Target_AM[[#This Row],[NIPNAS]],Target_CC[],COLUMN(BY$2)+9,0)</f>
        <v>0</v>
      </c>
      <c r="CN92" s="22">
        <f>Target_AM[[#This Row],[PROPORSI]]*VLOOKUP(Target_AM[[#This Row],[NIPNAS]],Target_CC[],COLUMN(BZ$2)+9,0)</f>
        <v>0</v>
      </c>
      <c r="CO92" s="22">
        <f>Target_AM[[#This Row],[PROPORSI]]*VLOOKUP(Target_AM[[#This Row],[NIPNAS]],Target_CC[],COLUMN(CA$2)+9,0)</f>
        <v>21258751.200000003</v>
      </c>
      <c r="CP92" s="22">
        <f>Target_AM[[#This Row],[PROPORSI]]*VLOOKUP(Target_AM[[#This Row],[NIPNAS]],Target_CC[],COLUMN(CB$2)+9,0)</f>
        <v>18716315.199999999</v>
      </c>
      <c r="CQ92" s="22">
        <f>Target_AM[[#This Row],[PROPORSI]]*VLOOKUP(Target_AM[[#This Row],[NIPNAS]],Target_CC[],COLUMN(CC$2)+9,0)</f>
        <v>18700369.600000001</v>
      </c>
      <c r="CR92" s="22">
        <f>Target_AM[[#This Row],[PROPORSI]]*VLOOKUP(Target_AM[[#This Row],[NIPNAS]],Target_CC[],COLUMN(CD$2)+9,0)</f>
        <v>18700369.600000001</v>
      </c>
      <c r="CS92" s="22">
        <f>Target_AM[[#This Row],[PROPORSI]]*VLOOKUP(Target_AM[[#This Row],[NIPNAS]],Target_CC[],COLUMN(CE$2)+9,0)</f>
        <v>18700369.600000001</v>
      </c>
      <c r="CT92" s="22">
        <f>Target_AM[[#This Row],[PROPORSI]]*VLOOKUP(Target_AM[[#This Row],[NIPNAS]],Target_CC[],COLUMN(CF$2)+9,0)</f>
        <v>18700369.600000001</v>
      </c>
      <c r="CU92" s="22">
        <f>Target_AM[[#This Row],[PROPORSI]]*VLOOKUP(Target_AM[[#This Row],[NIPNAS]],Target_CC[],COLUMN(CG$2)+9,0)</f>
        <v>18700369.600000001</v>
      </c>
      <c r="CV92" s="22">
        <f>Target_AM[[#This Row],[PROPORSI]]*VLOOKUP(Target_AM[[#This Row],[NIPNAS]],Target_CC[],COLUMN(CH$2)+9,0)</f>
        <v>18700369.600000001</v>
      </c>
      <c r="CW92" s="22">
        <f>Target_AM[[#This Row],[PROPORSI]]*VLOOKUP(Target_AM[[#This Row],[NIPNAS]],Target_CC[],COLUMN(CI$2)+9,0)</f>
        <v>18700369.600000001</v>
      </c>
      <c r="CX92" s="22">
        <f>Target_AM[[#This Row],[PROPORSI]]*VLOOKUP(Target_AM[[#This Row],[NIPNAS]],Target_CC[],COLUMN(CJ$2)+9,0)</f>
        <v>18700369.600000001</v>
      </c>
      <c r="CY92" s="22">
        <f>Target_AM[[#This Row],[PROPORSI]]*VLOOKUP(Target_AM[[#This Row],[NIPNAS]],Target_CC[],COLUMN(CK$2)+9,0)</f>
        <v>18700369.600000001</v>
      </c>
      <c r="CZ92" s="22">
        <f>Target_AM[[#This Row],[PROPORSI]]*VLOOKUP(Target_AM[[#This Row],[NIPNAS]],Target_CC[],COLUMN(CL$2)+9,0)</f>
        <v>18700369.600000001</v>
      </c>
      <c r="DA92" s="22">
        <f>Target_AM[[#This Row],[PROPORSI]]*VLOOKUP(Target_AM[[#This Row],[NIPNAS]],Target_CC[],COLUMN(CM$2)+9,0)</f>
        <v>226978762.40000001</v>
      </c>
      <c r="DB92" s="22">
        <f>Target_AM[[#This Row],[PROPORSI]]*VLOOKUP(Target_AM[[#This Row],[NIPNAS]],Target_CC[],COLUMN(CN$2)+9,0)</f>
        <v>0</v>
      </c>
      <c r="DC92" s="22">
        <f>Target_AM[[#This Row],[PROPORSI]]*VLOOKUP(Target_AM[[#This Row],[NIPNAS]],Target_CC[],COLUMN(CO$2)+9,0)</f>
        <v>35594240.800000004</v>
      </c>
      <c r="DD92" s="22">
        <f>Target_AM[[#This Row],[PROPORSI]]*VLOOKUP(Target_AM[[#This Row],[NIPNAS]],Target_CC[],COLUMN(CP$2)+9,0)</f>
        <v>1254608832</v>
      </c>
      <c r="DE92" s="22">
        <f>Target_AM[[#This Row],[PROPORSI]]*VLOOKUP(Target_AM[[#This Row],[NIPNAS]],Target_CC[],COLUMN(CQ$2)+9,0)</f>
        <v>0</v>
      </c>
      <c r="DF92" s="22">
        <f>Target_AM[[#This Row],[PROPORSI]]*VLOOKUP(Target_AM[[#This Row],[NIPNAS]],Target_CC[],COLUMN(CR$2)+9,0)</f>
        <v>0</v>
      </c>
      <c r="DG92" s="22">
        <f>Target_AM[[#This Row],[PROPORSI]]*VLOOKUP(Target_AM[[#This Row],[NIPNAS]],Target_CC[],COLUMN(CS$2)+9,0)</f>
        <v>0</v>
      </c>
      <c r="DH92" s="22">
        <f>Target_AM[[#This Row],[PROPORSI]]*VLOOKUP(Target_AM[[#This Row],[NIPNAS]],Target_CC[],COLUMN(CT$2)+9,0)</f>
        <v>0</v>
      </c>
      <c r="DI92" s="22">
        <f>Target_AM[[#This Row],[PROPORSI]]*VLOOKUP(Target_AM[[#This Row],[NIPNAS]],Target_CC[],COLUMN(CU$2)+9,0)</f>
        <v>0</v>
      </c>
      <c r="DJ92" s="22">
        <f>Target_AM[[#This Row],[PROPORSI]]*VLOOKUP(Target_AM[[#This Row],[NIPNAS]],Target_CC[],COLUMN(CV$2)+9,0)</f>
        <v>0</v>
      </c>
      <c r="DK92" s="22">
        <f>Target_AM[[#This Row],[PROPORSI]]*VLOOKUP(Target_AM[[#This Row],[NIPNAS]],Target_CC[],COLUMN(CW$2)+9,0)</f>
        <v>0</v>
      </c>
      <c r="DL92" s="22">
        <f>Target_AM[[#This Row],[PROPORSI]]*VLOOKUP(Target_AM[[#This Row],[NIPNAS]],Target_CC[],COLUMN(CX$2)+9,0)</f>
        <v>0</v>
      </c>
      <c r="DM92" s="22">
        <f>Target_AM[[#This Row],[PROPORSI]]*VLOOKUP(Target_AM[[#This Row],[NIPNAS]],Target_CC[],COLUMN(CY$2)+9,0)</f>
        <v>0</v>
      </c>
      <c r="DN92" s="22">
        <f>Target_AM[[#This Row],[PROPORSI]]*VLOOKUP(Target_AM[[#This Row],[NIPNAS]],Target_CC[],COLUMN(CZ$2)+9,0)</f>
        <v>1290203072.8000002</v>
      </c>
      <c r="DO92" s="22">
        <f>Target_AM[[#This Row],[PROPORSI]]*VLOOKUP(Target_AM[[#This Row],[NIPNAS]],Target_CC[],COLUMN(DA$2)+9,0)</f>
        <v>0</v>
      </c>
      <c r="DP92" s="22">
        <f>Target_AM[[#This Row],[PROPORSI]]*VLOOKUP(Target_AM[[#This Row],[NIPNAS]],Target_CC[],COLUMN(DB$2)+9,0)</f>
        <v>0</v>
      </c>
      <c r="DQ92" s="22">
        <f>Target_AM[[#This Row],[PROPORSI]]*VLOOKUP(Target_AM[[#This Row],[NIPNAS]],Target_CC[],COLUMN(DC$2)+9,0)</f>
        <v>0</v>
      </c>
      <c r="DR92" s="22">
        <f>Target_AM[[#This Row],[PROPORSI]]*VLOOKUP(Target_AM[[#This Row],[NIPNAS]],Target_CC[],COLUMN(DD$2)+9,0)</f>
        <v>0</v>
      </c>
      <c r="DS92" s="22">
        <f>Target_AM[[#This Row],[PROPORSI]]*VLOOKUP(Target_AM[[#This Row],[NIPNAS]],Target_CC[],COLUMN(DE$2)+9,0)</f>
        <v>0</v>
      </c>
      <c r="DT92" s="22">
        <f>Target_AM[[#This Row],[PROPORSI]]*VLOOKUP(Target_AM[[#This Row],[NIPNAS]],Target_CC[],COLUMN(DF$2)+9,0)</f>
        <v>0</v>
      </c>
      <c r="DU92" s="22">
        <f>Target_AM[[#This Row],[PROPORSI]]*VLOOKUP(Target_AM[[#This Row],[NIPNAS]],Target_CC[],COLUMN(DG$2)+9,0)</f>
        <v>0</v>
      </c>
      <c r="DV92" s="22">
        <f>Target_AM[[#This Row],[PROPORSI]]*VLOOKUP(Target_AM[[#This Row],[NIPNAS]],Target_CC[],COLUMN(DH$2)+9,0)</f>
        <v>0</v>
      </c>
      <c r="DW92" s="22">
        <f>Target_AM[[#This Row],[PROPORSI]]*VLOOKUP(Target_AM[[#This Row],[NIPNAS]],Target_CC[],COLUMN(DI$2)+9,0)</f>
        <v>0</v>
      </c>
      <c r="DX92" s="22">
        <f>Target_AM[[#This Row],[PROPORSI]]*VLOOKUP(Target_AM[[#This Row],[NIPNAS]],Target_CC[],COLUMN(DJ$2)+9,0)</f>
        <v>0</v>
      </c>
      <c r="DY92" s="22">
        <f>Target_AM[[#This Row],[PROPORSI]]*VLOOKUP(Target_AM[[#This Row],[NIPNAS]],Target_CC[],COLUMN(DK$2)+9,0)</f>
        <v>0</v>
      </c>
      <c r="DZ92" s="22">
        <f>Target_AM[[#This Row],[PROPORSI]]*VLOOKUP(Target_AM[[#This Row],[NIPNAS]],Target_CC[],COLUMN(DL$2)+9,0)</f>
        <v>0</v>
      </c>
      <c r="EA92" s="22">
        <f>Target_AM[[#This Row],[PROPORSI]]*VLOOKUP(Target_AM[[#This Row],[NIPNAS]],Target_CC[],COLUMN(DM$2)+9,0)</f>
        <v>0</v>
      </c>
    </row>
    <row r="93" spans="2:131" x14ac:dyDescent="0.3">
      <c r="B93">
        <v>896566</v>
      </c>
      <c r="C93" t="s">
        <v>1043</v>
      </c>
      <c r="D93">
        <v>0.2</v>
      </c>
      <c r="E93" s="8">
        <v>45658</v>
      </c>
      <c r="F93">
        <v>5586883</v>
      </c>
      <c r="G93" t="s">
        <v>936</v>
      </c>
      <c r="J93" t="s">
        <v>875</v>
      </c>
      <c r="K93" t="s">
        <v>23</v>
      </c>
      <c r="L93" t="s">
        <v>159</v>
      </c>
      <c r="M93" t="s">
        <v>18</v>
      </c>
      <c r="N93" s="23">
        <f>Target_AM[[#This Row],[PROPORSI]]*VLOOKUP(Target_AM[[#This Row],[NIPNAS]],Target_CC[],9,0)</f>
        <v>2236194321.8000002</v>
      </c>
      <c r="O93" s="22">
        <f>Target_AM[[#This Row],[PROPORSI]]*VLOOKUP(Target_AM[[#This Row],[NIPNAS]],Target_CC[],COLUMN(A$2)+9,0)</f>
        <v>4813467.4947826089</v>
      </c>
      <c r="P93" s="22">
        <f>Target_AM[[#This Row],[PROPORSI]]*VLOOKUP(Target_AM[[#This Row],[NIPNAS]],Target_CC[],COLUMN(B$2)+9,0)</f>
        <v>4684692.8521739123</v>
      </c>
      <c r="Q93" s="22">
        <f>Target_AM[[#This Row],[PROPORSI]]*VLOOKUP(Target_AM[[#This Row],[NIPNAS]],Target_CC[],COLUMN(C$2)+9,0)</f>
        <v>4684692.8521739123</v>
      </c>
      <c r="R93" s="22">
        <f>Target_AM[[#This Row],[PROPORSI]]*VLOOKUP(Target_AM[[#This Row],[NIPNAS]],Target_CC[],COLUMN(D$2)+9,0)</f>
        <v>4684692.8521739123</v>
      </c>
      <c r="S93" s="22">
        <f>Target_AM[[#This Row],[PROPORSI]]*VLOOKUP(Target_AM[[#This Row],[NIPNAS]],Target_CC[],COLUMN(E$2)+9,0)</f>
        <v>4555918.2095652176</v>
      </c>
      <c r="T93" s="22">
        <f>Target_AM[[#This Row],[PROPORSI]]*VLOOKUP(Target_AM[[#This Row],[NIPNAS]],Target_CC[],COLUMN(F$2)+9,0)</f>
        <v>4684692.8521739123</v>
      </c>
      <c r="U93" s="22">
        <f>Target_AM[[#This Row],[PROPORSI]]*VLOOKUP(Target_AM[[#This Row],[NIPNAS]],Target_CC[],COLUMN(G$2)+9,0)</f>
        <v>5071016.78</v>
      </c>
      <c r="V93" s="22">
        <f>Target_AM[[#This Row],[PROPORSI]]*VLOOKUP(Target_AM[[#This Row],[NIPNAS]],Target_CC[],COLUMN(H$2)+9,0)</f>
        <v>4813467.4947826089</v>
      </c>
      <c r="W93" s="22">
        <f>Target_AM[[#This Row],[PROPORSI]]*VLOOKUP(Target_AM[[#This Row],[NIPNAS]],Target_CC[],COLUMN(I$2)+9,0)</f>
        <v>4813467.4947826089</v>
      </c>
      <c r="X93" s="22">
        <f>Target_AM[[#This Row],[PROPORSI]]*VLOOKUP(Target_AM[[#This Row],[NIPNAS]],Target_CC[],COLUMN(J$2)+9,0)</f>
        <v>5071016.78</v>
      </c>
      <c r="Y93" s="22">
        <f>Target_AM[[#This Row],[PROPORSI]]*VLOOKUP(Target_AM[[#This Row],[NIPNAS]],Target_CC[],COLUMN(K$2)+9,0)</f>
        <v>4684692.8521739123</v>
      </c>
      <c r="Z93" s="22">
        <f>Target_AM[[#This Row],[PROPORSI]]*VLOOKUP(Target_AM[[#This Row],[NIPNAS]],Target_CC[],COLUMN(L$2)+9,0)</f>
        <v>4942242.1373913046</v>
      </c>
      <c r="AA93" s="22">
        <f>Target_AM[[#This Row],[PROPORSI]]*VLOOKUP(Target_AM[[#This Row],[NIPNAS]],Target_CC[],COLUMN(M$2)+9,0)</f>
        <v>57504060.652173914</v>
      </c>
      <c r="AB93" s="22">
        <f>Target_AM[[#This Row],[PROPORSI]]*VLOOKUP(Target_AM[[#This Row],[NIPNAS]],Target_CC[],COLUMN(N$2)+9,0)</f>
        <v>34601031.533941269</v>
      </c>
      <c r="AC93" s="22">
        <f>Target_AM[[#This Row],[PROPORSI]]*VLOOKUP(Target_AM[[#This Row],[NIPNAS]],Target_CC[],COLUMN(O$2)+9,0)</f>
        <v>229665086.72218582</v>
      </c>
      <c r="AD93" s="22">
        <f>Target_AM[[#This Row],[PROPORSI]]*VLOOKUP(Target_AM[[#This Row],[NIPNAS]],Target_CC[],COLUMN(P$2)+9,0)</f>
        <v>203774669.51805496</v>
      </c>
      <c r="AE93" s="22">
        <f>Target_AM[[#This Row],[PROPORSI]]*VLOOKUP(Target_AM[[#This Row],[NIPNAS]],Target_CC[],COLUMN(Q$2)+9,0)</f>
        <v>150995244.61966527</v>
      </c>
      <c r="AF93" s="22">
        <f>Target_AM[[#This Row],[PROPORSI]]*VLOOKUP(Target_AM[[#This Row],[NIPNAS]],Target_CC[],COLUMN(R$2)+9,0)</f>
        <v>154574408.26194999</v>
      </c>
      <c r="AG93" s="22">
        <f>Target_AM[[#This Row],[PROPORSI]]*VLOOKUP(Target_AM[[#This Row],[NIPNAS]],Target_CC[],COLUMN(S$2)+9,0)</f>
        <v>155911376.00422856</v>
      </c>
      <c r="AH93" s="22">
        <f>Target_AM[[#This Row],[PROPORSI]]*VLOOKUP(Target_AM[[#This Row],[NIPNAS]],Target_CC[],COLUMN(T$2)+9,0)</f>
        <v>191311593.40169013</v>
      </c>
      <c r="AI93" s="22">
        <f>Target_AM[[#This Row],[PROPORSI]]*VLOOKUP(Target_AM[[#This Row],[NIPNAS]],Target_CC[],COLUMN(U$2)+9,0)</f>
        <v>188136390.78564408</v>
      </c>
      <c r="AJ93" s="22">
        <f>Target_AM[[#This Row],[PROPORSI]]*VLOOKUP(Target_AM[[#This Row],[NIPNAS]],Target_CC[],COLUMN(V$2)+9,0)</f>
        <v>188019331.64800149</v>
      </c>
      <c r="AK93" s="22">
        <f>Target_AM[[#This Row],[PROPORSI]]*VLOOKUP(Target_AM[[#This Row],[NIPNAS]],Target_CC[],COLUMN(W$2)+9,0)</f>
        <v>190713944.37716651</v>
      </c>
      <c r="AL93" s="22">
        <f>Target_AM[[#This Row],[PROPORSI]]*VLOOKUP(Target_AM[[#This Row],[NIPNAS]],Target_CC[],COLUMN(X$2)+9,0)</f>
        <v>186380684.38342786</v>
      </c>
      <c r="AM93" s="22">
        <f>Target_AM[[#This Row],[PROPORSI]]*VLOOKUP(Target_AM[[#This Row],[NIPNAS]],Target_CC[],COLUMN(Y$2)+9,0)</f>
        <v>185916238.74404424</v>
      </c>
      <c r="AN93" s="22">
        <f>Target_AM[[#This Row],[PROPORSI]]*VLOOKUP(Target_AM[[#This Row],[NIPNAS]],Target_CC[],COLUMN(Z$2)+9,0)</f>
        <v>2060000000</v>
      </c>
      <c r="AO93" s="22">
        <f>Target_AM[[#This Row],[PROPORSI]]*VLOOKUP(Target_AM[[#This Row],[NIPNAS]],Target_CC[],COLUMN(AA$2)+9,0)</f>
        <v>39414499.028723881</v>
      </c>
      <c r="AP93" s="22">
        <f>Target_AM[[#This Row],[PROPORSI]]*VLOOKUP(Target_AM[[#This Row],[NIPNAS]],Target_CC[],COLUMN(AB$2)+9,0)</f>
        <v>234349779.57435971</v>
      </c>
      <c r="AQ93" s="22">
        <f>Target_AM[[#This Row],[PROPORSI]]*VLOOKUP(Target_AM[[#This Row],[NIPNAS]],Target_CC[],COLUMN(AC$2)+9,0)</f>
        <v>208459362.37022889</v>
      </c>
      <c r="AR93" s="22">
        <f>Target_AM[[#This Row],[PROPORSI]]*VLOOKUP(Target_AM[[#This Row],[NIPNAS]],Target_CC[],COLUMN(AD$2)+9,0)</f>
        <v>155679937.47183919</v>
      </c>
      <c r="AS93" s="22">
        <f>Target_AM[[#This Row],[PROPORSI]]*VLOOKUP(Target_AM[[#This Row],[NIPNAS]],Target_CC[],COLUMN(AE$2)+9,0)</f>
        <v>159130326.47151521</v>
      </c>
      <c r="AT93" s="22">
        <f>Target_AM[[#This Row],[PROPORSI]]*VLOOKUP(Target_AM[[#This Row],[NIPNAS]],Target_CC[],COLUMN(AF$2)+9,0)</f>
        <v>160596068.85640249</v>
      </c>
      <c r="AU93" s="22">
        <f>Target_AM[[#This Row],[PROPORSI]]*VLOOKUP(Target_AM[[#This Row],[NIPNAS]],Target_CC[],COLUMN(AG$2)+9,0)</f>
        <v>196382610.18169013</v>
      </c>
      <c r="AV93" s="22">
        <f>Target_AM[[#This Row],[PROPORSI]]*VLOOKUP(Target_AM[[#This Row],[NIPNAS]],Target_CC[],COLUMN(AH$2)+9,0)</f>
        <v>192949858.28042671</v>
      </c>
      <c r="AW93" s="22">
        <f>Target_AM[[#This Row],[PROPORSI]]*VLOOKUP(Target_AM[[#This Row],[NIPNAS]],Target_CC[],COLUMN(AI$2)+9,0)</f>
        <v>192832799.14278412</v>
      </c>
      <c r="AX93" s="22">
        <f>Target_AM[[#This Row],[PROPORSI]]*VLOOKUP(Target_AM[[#This Row],[NIPNAS]],Target_CC[],COLUMN(AJ$2)+9,0)</f>
        <v>195784961.15716651</v>
      </c>
      <c r="AY93" s="22">
        <f>Target_AM[[#This Row],[PROPORSI]]*VLOOKUP(Target_AM[[#This Row],[NIPNAS]],Target_CC[],COLUMN(AK$2)+9,0)</f>
        <v>191065377.23560178</v>
      </c>
      <c r="AZ93" s="22">
        <f>Target_AM[[#This Row],[PROPORSI]]*VLOOKUP(Target_AM[[#This Row],[NIPNAS]],Target_CC[],COLUMN(AL$2)+9,0)</f>
        <v>190858480.88143554</v>
      </c>
      <c r="BA93" s="22">
        <f>Target_AM[[#This Row],[PROPORSI]]*VLOOKUP(Target_AM[[#This Row],[NIPNAS]],Target_CC[],COLUMN(AM$2)+9,0)</f>
        <v>2117504060.652174</v>
      </c>
      <c r="BB93" s="22">
        <f>Target_AM[[#This Row],[PROPORSI]]*VLOOKUP(Target_AM[[#This Row],[NIPNAS]],Target_CC[],COLUMN(AN$2)+9,0)</f>
        <v>159372.66164193541</v>
      </c>
      <c r="BC93" s="22">
        <f>Target_AM[[#This Row],[PROPORSI]]*VLOOKUP(Target_AM[[#This Row],[NIPNAS]],Target_CC[],COLUMN(AO$2)+9,0)</f>
        <v>160053.93173093227</v>
      </c>
      <c r="BD93" s="22">
        <f>Target_AM[[#This Row],[PROPORSI]]*VLOOKUP(Target_AM[[#This Row],[NIPNAS]],Target_CC[],COLUMN(AP$2)+9,0)</f>
        <v>159276.74844509288</v>
      </c>
      <c r="BE93" s="22">
        <f>Target_AM[[#This Row],[PROPORSI]]*VLOOKUP(Target_AM[[#This Row],[NIPNAS]],Target_CC[],COLUMN(AQ$2)+9,0)</f>
        <v>157274.54117999936</v>
      </c>
      <c r="BF93" s="22">
        <f>Target_AM[[#This Row],[PROPORSI]]*VLOOKUP(Target_AM[[#This Row],[NIPNAS]],Target_CC[],COLUMN(AR$2)+9,0)</f>
        <v>158787.16831564601</v>
      </c>
      <c r="BG93" s="22">
        <f>Target_AM[[#This Row],[PROPORSI]]*VLOOKUP(Target_AM[[#This Row],[NIPNAS]],Target_CC[],COLUMN(AS$2)+9,0)</f>
        <v>159494.63820748508</v>
      </c>
      <c r="BH93" s="22">
        <f>Target_AM[[#This Row],[PROPORSI]]*VLOOKUP(Target_AM[[#This Row],[NIPNAS]],Target_CC[],COLUMN(AT$2)+9,0)</f>
        <v>175738.46703501639</v>
      </c>
      <c r="BI93" s="22">
        <f>Target_AM[[#This Row],[PROPORSI]]*VLOOKUP(Target_AM[[#This Row],[NIPNAS]],Target_CC[],COLUMN(AU$2)+9,0)</f>
        <v>174096.37739032577</v>
      </c>
      <c r="BJ93" s="22">
        <f>Target_AM[[#This Row],[PROPORSI]]*VLOOKUP(Target_AM[[#This Row],[NIPNAS]],Target_CC[],COLUMN(AV$2)+9,0)</f>
        <v>174043.1137027629</v>
      </c>
      <c r="BK93" s="22">
        <f>Target_AM[[#This Row],[PROPORSI]]*VLOOKUP(Target_AM[[#This Row],[NIPNAS]],Target_CC[],COLUMN(AW$2)+9,0)</f>
        <v>175466.52764134278</v>
      </c>
      <c r="BL93" s="22">
        <f>Target_AM[[#This Row],[PROPORSI]]*VLOOKUP(Target_AM[[#This Row],[NIPNAS]],Target_CC[],COLUMN(AX$2)+9,0)</f>
        <v>173198.84219401097</v>
      </c>
      <c r="BM93" s="22">
        <f>Target_AM[[#This Row],[PROPORSI]]*VLOOKUP(Target_AM[[#This Row],[NIPNAS]],Target_CC[],COLUMN(AY$2)+9,0)</f>
        <v>173196.9825154508</v>
      </c>
      <c r="BN93" s="22">
        <f>Target_AM[[#This Row],[PROPORSI]]*VLOOKUP(Target_AM[[#This Row],[NIPNAS]],Target_CC[],COLUMN(AZ$2)+9,0)</f>
        <v>2000000.0000000009</v>
      </c>
      <c r="BO93" s="22">
        <f>Target_AM[[#This Row],[PROPORSI]]*VLOOKUP(Target_AM[[#This Row],[NIPNAS]],Target_CC[],COLUMN(BA$2)+9,0)</f>
        <v>5260549.6000000006</v>
      </c>
      <c r="BP93" s="22">
        <f>Target_AM[[#This Row],[PROPORSI]]*VLOOKUP(Target_AM[[#This Row],[NIPNAS]],Target_CC[],COLUMN(BB$2)+9,0)</f>
        <v>13520956.200000001</v>
      </c>
      <c r="BQ93" s="22">
        <f>Target_AM[[#This Row],[PROPORSI]]*VLOOKUP(Target_AM[[#This Row],[NIPNAS]],Target_CC[],COLUMN(BC$2)+9,0)</f>
        <v>318272891.40000004</v>
      </c>
      <c r="BR93" s="22">
        <f>Target_AM[[#This Row],[PROPORSI]]*VLOOKUP(Target_AM[[#This Row],[NIPNAS]],Target_CC[],COLUMN(BD$2)+9,0)</f>
        <v>4675092.4000000004</v>
      </c>
      <c r="BS93" s="22">
        <f>Target_AM[[#This Row],[PROPORSI]]*VLOOKUP(Target_AM[[#This Row],[NIPNAS]],Target_CC[],COLUMN(BE$2)+9,0)</f>
        <v>4675092.4000000004</v>
      </c>
      <c r="BT93" s="22">
        <f>Target_AM[[#This Row],[PROPORSI]]*VLOOKUP(Target_AM[[#This Row],[NIPNAS]],Target_CC[],COLUMN(BF$2)+9,0)</f>
        <v>4675092.4000000004</v>
      </c>
      <c r="BU93" s="22">
        <f>Target_AM[[#This Row],[PROPORSI]]*VLOOKUP(Target_AM[[#This Row],[NIPNAS]],Target_CC[],COLUMN(BG$2)+9,0)</f>
        <v>4675092.4000000004</v>
      </c>
      <c r="BV93" s="22">
        <f>Target_AM[[#This Row],[PROPORSI]]*VLOOKUP(Target_AM[[#This Row],[NIPNAS]],Target_CC[],COLUMN(BH$2)+9,0)</f>
        <v>4675092.4000000004</v>
      </c>
      <c r="BW93" s="22">
        <f>Target_AM[[#This Row],[PROPORSI]]*VLOOKUP(Target_AM[[#This Row],[NIPNAS]],Target_CC[],COLUMN(BI$2)+9,0)</f>
        <v>4675092.4000000004</v>
      </c>
      <c r="BX93" s="22">
        <f>Target_AM[[#This Row],[PROPORSI]]*VLOOKUP(Target_AM[[#This Row],[NIPNAS]],Target_CC[],COLUMN(BJ$2)+9,0)</f>
        <v>4675092.4000000004</v>
      </c>
      <c r="BY93" s="22">
        <f>Target_AM[[#This Row],[PROPORSI]]*VLOOKUP(Target_AM[[#This Row],[NIPNAS]],Target_CC[],COLUMN(BK$2)+9,0)</f>
        <v>4675092.4000000004</v>
      </c>
      <c r="BZ93" s="22">
        <f>Target_AM[[#This Row],[PROPORSI]]*VLOOKUP(Target_AM[[#This Row],[NIPNAS]],Target_CC[],COLUMN(BL$2)+9,0)</f>
        <v>4675092.4000000004</v>
      </c>
      <c r="CA93" s="22">
        <f>Target_AM[[#This Row],[PROPORSI]]*VLOOKUP(Target_AM[[#This Row],[NIPNAS]],Target_CC[],COLUMN(BM$2)+9,0)</f>
        <v>379130228.80000001</v>
      </c>
      <c r="CB93" s="22">
        <f>Target_AM[[#This Row],[PROPORSI]]*VLOOKUP(Target_AM[[#This Row],[NIPNAS]],Target_CC[],COLUMN(BN$2)+9,0)</f>
        <v>0</v>
      </c>
      <c r="CC93" s="22">
        <f>Target_AM[[#This Row],[PROPORSI]]*VLOOKUP(Target_AM[[#This Row],[NIPNAS]],Target_CC[],COLUMN(BO$2)+9,0)</f>
        <v>0</v>
      </c>
      <c r="CD93" s="22">
        <f>Target_AM[[#This Row],[PROPORSI]]*VLOOKUP(Target_AM[[#This Row],[NIPNAS]],Target_CC[],COLUMN(BP$2)+9,0)</f>
        <v>0</v>
      </c>
      <c r="CE93" s="22">
        <f>Target_AM[[#This Row],[PROPORSI]]*VLOOKUP(Target_AM[[#This Row],[NIPNAS]],Target_CC[],COLUMN(BQ$2)+9,0)</f>
        <v>0</v>
      </c>
      <c r="CF93" s="22">
        <f>Target_AM[[#This Row],[PROPORSI]]*VLOOKUP(Target_AM[[#This Row],[NIPNAS]],Target_CC[],COLUMN(BR$2)+9,0)</f>
        <v>0</v>
      </c>
      <c r="CG93" s="22">
        <f>Target_AM[[#This Row],[PROPORSI]]*VLOOKUP(Target_AM[[#This Row],[NIPNAS]],Target_CC[],COLUMN(BS$2)+9,0)</f>
        <v>0</v>
      </c>
      <c r="CH93" s="22">
        <f>Target_AM[[#This Row],[PROPORSI]]*VLOOKUP(Target_AM[[#This Row],[NIPNAS]],Target_CC[],COLUMN(BT$2)+9,0)</f>
        <v>0</v>
      </c>
      <c r="CI93" s="22">
        <f>Target_AM[[#This Row],[PROPORSI]]*VLOOKUP(Target_AM[[#This Row],[NIPNAS]],Target_CC[],COLUMN(BU$2)+9,0)</f>
        <v>0</v>
      </c>
      <c r="CJ93" s="22">
        <f>Target_AM[[#This Row],[PROPORSI]]*VLOOKUP(Target_AM[[#This Row],[NIPNAS]],Target_CC[],COLUMN(BV$2)+9,0)</f>
        <v>0</v>
      </c>
      <c r="CK93" s="22">
        <f>Target_AM[[#This Row],[PROPORSI]]*VLOOKUP(Target_AM[[#This Row],[NIPNAS]],Target_CC[],COLUMN(BW$2)+9,0)</f>
        <v>0</v>
      </c>
      <c r="CL93" s="22">
        <f>Target_AM[[#This Row],[PROPORSI]]*VLOOKUP(Target_AM[[#This Row],[NIPNAS]],Target_CC[],COLUMN(BX$2)+9,0)</f>
        <v>0</v>
      </c>
      <c r="CM93" s="22">
        <f>Target_AM[[#This Row],[PROPORSI]]*VLOOKUP(Target_AM[[#This Row],[NIPNAS]],Target_CC[],COLUMN(BY$2)+9,0)</f>
        <v>0</v>
      </c>
      <c r="CN93" s="22">
        <f>Target_AM[[#This Row],[PROPORSI]]*VLOOKUP(Target_AM[[#This Row],[NIPNAS]],Target_CC[],COLUMN(BZ$2)+9,0)</f>
        <v>0</v>
      </c>
      <c r="CO93" s="22">
        <f>Target_AM[[#This Row],[PROPORSI]]*VLOOKUP(Target_AM[[#This Row],[NIPNAS]],Target_CC[],COLUMN(CA$2)+9,0)</f>
        <v>5314687.8000000007</v>
      </c>
      <c r="CP93" s="22">
        <f>Target_AM[[#This Row],[PROPORSI]]*VLOOKUP(Target_AM[[#This Row],[NIPNAS]],Target_CC[],COLUMN(CB$2)+9,0)</f>
        <v>4679078.8</v>
      </c>
      <c r="CQ93" s="22">
        <f>Target_AM[[#This Row],[PROPORSI]]*VLOOKUP(Target_AM[[#This Row],[NIPNAS]],Target_CC[],COLUMN(CC$2)+9,0)</f>
        <v>4675092.4000000004</v>
      </c>
      <c r="CR93" s="22">
        <f>Target_AM[[#This Row],[PROPORSI]]*VLOOKUP(Target_AM[[#This Row],[NIPNAS]],Target_CC[],COLUMN(CD$2)+9,0)</f>
        <v>4675092.4000000004</v>
      </c>
      <c r="CS93" s="22">
        <f>Target_AM[[#This Row],[PROPORSI]]*VLOOKUP(Target_AM[[#This Row],[NIPNAS]],Target_CC[],COLUMN(CE$2)+9,0)</f>
        <v>4675092.4000000004</v>
      </c>
      <c r="CT93" s="22">
        <f>Target_AM[[#This Row],[PROPORSI]]*VLOOKUP(Target_AM[[#This Row],[NIPNAS]],Target_CC[],COLUMN(CF$2)+9,0)</f>
        <v>4675092.4000000004</v>
      </c>
      <c r="CU93" s="22">
        <f>Target_AM[[#This Row],[PROPORSI]]*VLOOKUP(Target_AM[[#This Row],[NIPNAS]],Target_CC[],COLUMN(CG$2)+9,0)</f>
        <v>4675092.4000000004</v>
      </c>
      <c r="CV93" s="22">
        <f>Target_AM[[#This Row],[PROPORSI]]*VLOOKUP(Target_AM[[#This Row],[NIPNAS]],Target_CC[],COLUMN(CH$2)+9,0)</f>
        <v>4675092.4000000004</v>
      </c>
      <c r="CW93" s="22">
        <f>Target_AM[[#This Row],[PROPORSI]]*VLOOKUP(Target_AM[[#This Row],[NIPNAS]],Target_CC[],COLUMN(CI$2)+9,0)</f>
        <v>4675092.4000000004</v>
      </c>
      <c r="CX93" s="22">
        <f>Target_AM[[#This Row],[PROPORSI]]*VLOOKUP(Target_AM[[#This Row],[NIPNAS]],Target_CC[],COLUMN(CJ$2)+9,0)</f>
        <v>4675092.4000000004</v>
      </c>
      <c r="CY93" s="22">
        <f>Target_AM[[#This Row],[PROPORSI]]*VLOOKUP(Target_AM[[#This Row],[NIPNAS]],Target_CC[],COLUMN(CK$2)+9,0)</f>
        <v>4675092.4000000004</v>
      </c>
      <c r="CZ93" s="22">
        <f>Target_AM[[#This Row],[PROPORSI]]*VLOOKUP(Target_AM[[#This Row],[NIPNAS]],Target_CC[],COLUMN(CL$2)+9,0)</f>
        <v>4675092.4000000004</v>
      </c>
      <c r="DA93" s="22">
        <f>Target_AM[[#This Row],[PROPORSI]]*VLOOKUP(Target_AM[[#This Row],[NIPNAS]],Target_CC[],COLUMN(CM$2)+9,0)</f>
        <v>56744690.600000001</v>
      </c>
      <c r="DB93" s="22">
        <f>Target_AM[[#This Row],[PROPORSI]]*VLOOKUP(Target_AM[[#This Row],[NIPNAS]],Target_CC[],COLUMN(CN$2)+9,0)</f>
        <v>0</v>
      </c>
      <c r="DC93" s="22">
        <f>Target_AM[[#This Row],[PROPORSI]]*VLOOKUP(Target_AM[[#This Row],[NIPNAS]],Target_CC[],COLUMN(CO$2)+9,0)</f>
        <v>8898560.2000000011</v>
      </c>
      <c r="DD93" s="22">
        <f>Target_AM[[#This Row],[PROPORSI]]*VLOOKUP(Target_AM[[#This Row],[NIPNAS]],Target_CC[],COLUMN(CP$2)+9,0)</f>
        <v>313652208</v>
      </c>
      <c r="DE93" s="22">
        <f>Target_AM[[#This Row],[PROPORSI]]*VLOOKUP(Target_AM[[#This Row],[NIPNAS]],Target_CC[],COLUMN(CQ$2)+9,0)</f>
        <v>0</v>
      </c>
      <c r="DF93" s="22">
        <f>Target_AM[[#This Row],[PROPORSI]]*VLOOKUP(Target_AM[[#This Row],[NIPNAS]],Target_CC[],COLUMN(CR$2)+9,0)</f>
        <v>0</v>
      </c>
      <c r="DG93" s="22">
        <f>Target_AM[[#This Row],[PROPORSI]]*VLOOKUP(Target_AM[[#This Row],[NIPNAS]],Target_CC[],COLUMN(CS$2)+9,0)</f>
        <v>0</v>
      </c>
      <c r="DH93" s="22">
        <f>Target_AM[[#This Row],[PROPORSI]]*VLOOKUP(Target_AM[[#This Row],[NIPNAS]],Target_CC[],COLUMN(CT$2)+9,0)</f>
        <v>0</v>
      </c>
      <c r="DI93" s="22">
        <f>Target_AM[[#This Row],[PROPORSI]]*VLOOKUP(Target_AM[[#This Row],[NIPNAS]],Target_CC[],COLUMN(CU$2)+9,0)</f>
        <v>0</v>
      </c>
      <c r="DJ93" s="22">
        <f>Target_AM[[#This Row],[PROPORSI]]*VLOOKUP(Target_AM[[#This Row],[NIPNAS]],Target_CC[],COLUMN(CV$2)+9,0)</f>
        <v>0</v>
      </c>
      <c r="DK93" s="22">
        <f>Target_AM[[#This Row],[PROPORSI]]*VLOOKUP(Target_AM[[#This Row],[NIPNAS]],Target_CC[],COLUMN(CW$2)+9,0)</f>
        <v>0</v>
      </c>
      <c r="DL93" s="22">
        <f>Target_AM[[#This Row],[PROPORSI]]*VLOOKUP(Target_AM[[#This Row],[NIPNAS]],Target_CC[],COLUMN(CX$2)+9,0)</f>
        <v>0</v>
      </c>
      <c r="DM93" s="22">
        <f>Target_AM[[#This Row],[PROPORSI]]*VLOOKUP(Target_AM[[#This Row],[NIPNAS]],Target_CC[],COLUMN(CY$2)+9,0)</f>
        <v>0</v>
      </c>
      <c r="DN93" s="22">
        <f>Target_AM[[#This Row],[PROPORSI]]*VLOOKUP(Target_AM[[#This Row],[NIPNAS]],Target_CC[],COLUMN(CZ$2)+9,0)</f>
        <v>322550768.20000005</v>
      </c>
      <c r="DO93" s="22">
        <f>Target_AM[[#This Row],[PROPORSI]]*VLOOKUP(Target_AM[[#This Row],[NIPNAS]],Target_CC[],COLUMN(DA$2)+9,0)</f>
        <v>0</v>
      </c>
      <c r="DP93" s="22">
        <f>Target_AM[[#This Row],[PROPORSI]]*VLOOKUP(Target_AM[[#This Row],[NIPNAS]],Target_CC[],COLUMN(DB$2)+9,0)</f>
        <v>0</v>
      </c>
      <c r="DQ93" s="22">
        <f>Target_AM[[#This Row],[PROPORSI]]*VLOOKUP(Target_AM[[#This Row],[NIPNAS]],Target_CC[],COLUMN(DC$2)+9,0)</f>
        <v>0</v>
      </c>
      <c r="DR93" s="22">
        <f>Target_AM[[#This Row],[PROPORSI]]*VLOOKUP(Target_AM[[#This Row],[NIPNAS]],Target_CC[],COLUMN(DD$2)+9,0)</f>
        <v>0</v>
      </c>
      <c r="DS93" s="22">
        <f>Target_AM[[#This Row],[PROPORSI]]*VLOOKUP(Target_AM[[#This Row],[NIPNAS]],Target_CC[],COLUMN(DE$2)+9,0)</f>
        <v>0</v>
      </c>
      <c r="DT93" s="22">
        <f>Target_AM[[#This Row],[PROPORSI]]*VLOOKUP(Target_AM[[#This Row],[NIPNAS]],Target_CC[],COLUMN(DF$2)+9,0)</f>
        <v>0</v>
      </c>
      <c r="DU93" s="22">
        <f>Target_AM[[#This Row],[PROPORSI]]*VLOOKUP(Target_AM[[#This Row],[NIPNAS]],Target_CC[],COLUMN(DG$2)+9,0)</f>
        <v>0</v>
      </c>
      <c r="DV93" s="22">
        <f>Target_AM[[#This Row],[PROPORSI]]*VLOOKUP(Target_AM[[#This Row],[NIPNAS]],Target_CC[],COLUMN(DH$2)+9,0)</f>
        <v>0</v>
      </c>
      <c r="DW93" s="22">
        <f>Target_AM[[#This Row],[PROPORSI]]*VLOOKUP(Target_AM[[#This Row],[NIPNAS]],Target_CC[],COLUMN(DI$2)+9,0)</f>
        <v>0</v>
      </c>
      <c r="DX93" s="22">
        <f>Target_AM[[#This Row],[PROPORSI]]*VLOOKUP(Target_AM[[#This Row],[NIPNAS]],Target_CC[],COLUMN(DJ$2)+9,0)</f>
        <v>0</v>
      </c>
      <c r="DY93" s="22">
        <f>Target_AM[[#This Row],[PROPORSI]]*VLOOKUP(Target_AM[[#This Row],[NIPNAS]],Target_CC[],COLUMN(DK$2)+9,0)</f>
        <v>0</v>
      </c>
      <c r="DZ93" s="22">
        <f>Target_AM[[#This Row],[PROPORSI]]*VLOOKUP(Target_AM[[#This Row],[NIPNAS]],Target_CC[],COLUMN(DL$2)+9,0)</f>
        <v>0</v>
      </c>
      <c r="EA93" s="22">
        <f>Target_AM[[#This Row],[PROPORSI]]*VLOOKUP(Target_AM[[#This Row],[NIPNAS]],Target_CC[],COLUMN(DM$2)+9,0)</f>
        <v>0</v>
      </c>
    </row>
    <row r="94" spans="2:131" x14ac:dyDescent="0.3">
      <c r="B94">
        <v>810113</v>
      </c>
      <c r="C94" t="s">
        <v>1028</v>
      </c>
      <c r="D94">
        <v>1</v>
      </c>
      <c r="E94" s="8">
        <v>45658</v>
      </c>
      <c r="F94">
        <v>5579447</v>
      </c>
      <c r="G94" t="s">
        <v>955</v>
      </c>
      <c r="J94" t="s">
        <v>875</v>
      </c>
      <c r="K94" t="s">
        <v>26</v>
      </c>
      <c r="L94" t="s">
        <v>159</v>
      </c>
      <c r="M94" t="s">
        <v>18</v>
      </c>
      <c r="N94" s="23">
        <f>Target_AM[[#This Row],[PROPORSI]]*VLOOKUP(Target_AM[[#This Row],[NIPNAS]],Target_CC[],9,0)</f>
        <v>8772827943</v>
      </c>
      <c r="O94" s="22">
        <f>Target_AM[[#This Row],[PROPORSI]]*VLOOKUP(Target_AM[[#This Row],[NIPNAS]],Target_CC[],COLUMN(A$2)+9,0)</f>
        <v>110221586.63130435</v>
      </c>
      <c r="P94" s="22">
        <f>Target_AM[[#This Row],[PROPORSI]]*VLOOKUP(Target_AM[[#This Row],[NIPNAS]],Target_CC[],COLUMN(B$2)+9,0)</f>
        <v>108359400.88695651</v>
      </c>
      <c r="Q94" s="22">
        <f>Target_AM[[#This Row],[PROPORSI]]*VLOOKUP(Target_AM[[#This Row],[NIPNAS]],Target_CC[],COLUMN(C$2)+9,0)</f>
        <v>108359400.88695651</v>
      </c>
      <c r="R94" s="22">
        <f>Target_AM[[#This Row],[PROPORSI]]*VLOOKUP(Target_AM[[#This Row],[NIPNAS]],Target_CC[],COLUMN(D$2)+9,0)</f>
        <v>108359400.88695651</v>
      </c>
      <c r="S94" s="22">
        <f>Target_AM[[#This Row],[PROPORSI]]*VLOOKUP(Target_AM[[#This Row],[NIPNAS]],Target_CC[],COLUMN(E$2)+9,0)</f>
        <v>106497215.1426087</v>
      </c>
      <c r="T94" s="22">
        <f>Target_AM[[#This Row],[PROPORSI]]*VLOOKUP(Target_AM[[#This Row],[NIPNAS]],Target_CC[],COLUMN(F$2)+9,0)</f>
        <v>108359400.88695651</v>
      </c>
      <c r="U94" s="22">
        <f>Target_AM[[#This Row],[PROPORSI]]*VLOOKUP(Target_AM[[#This Row],[NIPNAS]],Target_CC[],COLUMN(G$2)+9,0)</f>
        <v>113945958.12</v>
      </c>
      <c r="V94" s="22">
        <f>Target_AM[[#This Row],[PROPORSI]]*VLOOKUP(Target_AM[[#This Row],[NIPNAS]],Target_CC[],COLUMN(H$2)+9,0)</f>
        <v>110221586.63130435</v>
      </c>
      <c r="W94" s="22">
        <f>Target_AM[[#This Row],[PROPORSI]]*VLOOKUP(Target_AM[[#This Row],[NIPNAS]],Target_CC[],COLUMN(I$2)+9,0)</f>
        <v>110221586.63130435</v>
      </c>
      <c r="X94" s="22">
        <f>Target_AM[[#This Row],[PROPORSI]]*VLOOKUP(Target_AM[[#This Row],[NIPNAS]],Target_CC[],COLUMN(J$2)+9,0)</f>
        <v>113945958.12</v>
      </c>
      <c r="Y94" s="22">
        <f>Target_AM[[#This Row],[PROPORSI]]*VLOOKUP(Target_AM[[#This Row],[NIPNAS]],Target_CC[],COLUMN(K$2)+9,0)</f>
        <v>108359400.88695651</v>
      </c>
      <c r="Z94" s="22">
        <f>Target_AM[[#This Row],[PROPORSI]]*VLOOKUP(Target_AM[[#This Row],[NIPNAS]],Target_CC[],COLUMN(L$2)+9,0)</f>
        <v>112083772.37565218</v>
      </c>
      <c r="AA94" s="22">
        <f>Target_AM[[#This Row],[PROPORSI]]*VLOOKUP(Target_AM[[#This Row],[NIPNAS]],Target_CC[],COLUMN(M$2)+9,0)</f>
        <v>1318934668.0869565</v>
      </c>
      <c r="AB94" s="22">
        <f>Target_AM[[#This Row],[PROPORSI]]*VLOOKUP(Target_AM[[#This Row],[NIPNAS]],Target_CC[],COLUMN(N$2)+9,0)</f>
        <v>105818688.67176214</v>
      </c>
      <c r="AC94" s="22">
        <f>Target_AM[[#This Row],[PROPORSI]]*VLOOKUP(Target_AM[[#This Row],[NIPNAS]],Target_CC[],COLUMN(O$2)+9,0)</f>
        <v>702373808.9076556</v>
      </c>
      <c r="AD94" s="22">
        <f>Target_AM[[#This Row],[PROPORSI]]*VLOOKUP(Target_AM[[#This Row],[NIPNAS]],Target_CC[],COLUMN(P$2)+9,0)</f>
        <v>623194377.65230393</v>
      </c>
      <c r="AE94" s="22">
        <f>Target_AM[[#This Row],[PROPORSI]]*VLOOKUP(Target_AM[[#This Row],[NIPNAS]],Target_CC[],COLUMN(Q$2)+9,0)</f>
        <v>461781573.35140347</v>
      </c>
      <c r="AF94" s="22">
        <f>Target_AM[[#This Row],[PROPORSI]]*VLOOKUP(Target_AM[[#This Row],[NIPNAS]],Target_CC[],COLUMN(R$2)+9,0)</f>
        <v>472727559.24771112</v>
      </c>
      <c r="AG94" s="22">
        <f>Target_AM[[#This Row],[PROPORSI]]*VLOOKUP(Target_AM[[#This Row],[NIPNAS]],Target_CC[],COLUMN(S$2)+9,0)</f>
        <v>476816344.09060192</v>
      </c>
      <c r="AH94" s="22">
        <f>Target_AM[[#This Row],[PROPORSI]]*VLOOKUP(Target_AM[[#This Row],[NIPNAS]],Target_CC[],COLUMN(T$2)+9,0)</f>
        <v>585079144.86924648</v>
      </c>
      <c r="AI94" s="22">
        <f>Target_AM[[#This Row],[PROPORSI]]*VLOOKUP(Target_AM[[#This Row],[NIPNAS]],Target_CC[],COLUMN(U$2)+9,0)</f>
        <v>575368573.76192117</v>
      </c>
      <c r="AJ94" s="22">
        <f>Target_AM[[#This Row],[PROPORSI]]*VLOOKUP(Target_AM[[#This Row],[NIPNAS]],Target_CC[],COLUMN(V$2)+9,0)</f>
        <v>575010577.37010157</v>
      </c>
      <c r="AK94" s="22">
        <f>Target_AM[[#This Row],[PROPORSI]]*VLOOKUP(Target_AM[[#This Row],[NIPNAS]],Target_CC[],COLUMN(W$2)+9,0)</f>
        <v>583251383.28939271</v>
      </c>
      <c r="AL94" s="22">
        <f>Target_AM[[#This Row],[PROPORSI]]*VLOOKUP(Target_AM[[#This Row],[NIPNAS]],Target_CC[],COLUMN(X$2)+9,0)</f>
        <v>569999180.39592004</v>
      </c>
      <c r="AM94" s="22">
        <f>Target_AM[[#This Row],[PROPORSI]]*VLOOKUP(Target_AM[[#This Row],[NIPNAS]],Target_CC[],COLUMN(Y$2)+9,0)</f>
        <v>568578788.39197993</v>
      </c>
      <c r="AN94" s="22">
        <f>Target_AM[[#This Row],[PROPORSI]]*VLOOKUP(Target_AM[[#This Row],[NIPNAS]],Target_CC[],COLUMN(Z$2)+9,0)</f>
        <v>6300000000</v>
      </c>
      <c r="AO94" s="22">
        <f>Target_AM[[#This Row],[PROPORSI]]*VLOOKUP(Target_AM[[#This Row],[NIPNAS]],Target_CC[],COLUMN(AA$2)+9,0)</f>
        <v>216040275.30306649</v>
      </c>
      <c r="AP94" s="22">
        <f>Target_AM[[#This Row],[PROPORSI]]*VLOOKUP(Target_AM[[#This Row],[NIPNAS]],Target_CC[],COLUMN(AB$2)+9,0)</f>
        <v>810733209.79461217</v>
      </c>
      <c r="AQ94" s="22">
        <f>Target_AM[[#This Row],[PROPORSI]]*VLOOKUP(Target_AM[[#This Row],[NIPNAS]],Target_CC[],COLUMN(AC$2)+9,0)</f>
        <v>731553778.53926039</v>
      </c>
      <c r="AR94" s="22">
        <f>Target_AM[[#This Row],[PROPORSI]]*VLOOKUP(Target_AM[[#This Row],[NIPNAS]],Target_CC[],COLUMN(AD$2)+9,0)</f>
        <v>570140974.23835993</v>
      </c>
      <c r="AS94" s="22">
        <f>Target_AM[[#This Row],[PROPORSI]]*VLOOKUP(Target_AM[[#This Row],[NIPNAS]],Target_CC[],COLUMN(AE$2)+9,0)</f>
        <v>579224774.39031982</v>
      </c>
      <c r="AT94" s="22">
        <f>Target_AM[[#This Row],[PROPORSI]]*VLOOKUP(Target_AM[[#This Row],[NIPNAS]],Target_CC[],COLUMN(AF$2)+9,0)</f>
        <v>585175744.97755837</v>
      </c>
      <c r="AU94" s="22">
        <f>Target_AM[[#This Row],[PROPORSI]]*VLOOKUP(Target_AM[[#This Row],[NIPNAS]],Target_CC[],COLUMN(AG$2)+9,0)</f>
        <v>699025102.98924649</v>
      </c>
      <c r="AV94" s="22">
        <f>Target_AM[[#This Row],[PROPORSI]]*VLOOKUP(Target_AM[[#This Row],[NIPNAS]],Target_CC[],COLUMN(AH$2)+9,0)</f>
        <v>685590160.39322555</v>
      </c>
      <c r="AW94" s="22">
        <f>Target_AM[[#This Row],[PROPORSI]]*VLOOKUP(Target_AM[[#This Row],[NIPNAS]],Target_CC[],COLUMN(AI$2)+9,0)</f>
        <v>685232164.00140595</v>
      </c>
      <c r="AX94" s="22">
        <f>Target_AM[[#This Row],[PROPORSI]]*VLOOKUP(Target_AM[[#This Row],[NIPNAS]],Target_CC[],COLUMN(AJ$2)+9,0)</f>
        <v>697197341.40939271</v>
      </c>
      <c r="AY94" s="22">
        <f>Target_AM[[#This Row],[PROPORSI]]*VLOOKUP(Target_AM[[#This Row],[NIPNAS]],Target_CC[],COLUMN(AK$2)+9,0)</f>
        <v>678358581.28287649</v>
      </c>
      <c r="AZ94" s="22">
        <f>Target_AM[[#This Row],[PROPORSI]]*VLOOKUP(Target_AM[[#This Row],[NIPNAS]],Target_CC[],COLUMN(AL$2)+9,0)</f>
        <v>680662560.76763213</v>
      </c>
      <c r="BA94" s="22">
        <f>Target_AM[[#This Row],[PROPORSI]]*VLOOKUP(Target_AM[[#This Row],[NIPNAS]],Target_CC[],COLUMN(AM$2)+9,0)</f>
        <v>7618934668.086957</v>
      </c>
      <c r="BB94" s="22">
        <f>Target_AM[[#This Row],[PROPORSI]]*VLOOKUP(Target_AM[[#This Row],[NIPNAS]],Target_CC[],COLUMN(AN$2)+9,0)</f>
        <v>3984316.5410483847</v>
      </c>
      <c r="BC94" s="22">
        <f>Target_AM[[#This Row],[PROPORSI]]*VLOOKUP(Target_AM[[#This Row],[NIPNAS]],Target_CC[],COLUMN(AO$2)+9,0)</f>
        <v>4001348.293273306</v>
      </c>
      <c r="BD94" s="22">
        <f>Target_AM[[#This Row],[PROPORSI]]*VLOOKUP(Target_AM[[#This Row],[NIPNAS]],Target_CC[],COLUMN(AP$2)+9,0)</f>
        <v>3981918.7111273217</v>
      </c>
      <c r="BE94" s="22">
        <f>Target_AM[[#This Row],[PROPORSI]]*VLOOKUP(Target_AM[[#This Row],[NIPNAS]],Target_CC[],COLUMN(AQ$2)+9,0)</f>
        <v>3931863.5294999834</v>
      </c>
      <c r="BF94" s="22">
        <f>Target_AM[[#This Row],[PROPORSI]]*VLOOKUP(Target_AM[[#This Row],[NIPNAS]],Target_CC[],COLUMN(AR$2)+9,0)</f>
        <v>3969679.2078911504</v>
      </c>
      <c r="BG94" s="22">
        <f>Target_AM[[#This Row],[PROPORSI]]*VLOOKUP(Target_AM[[#This Row],[NIPNAS]],Target_CC[],COLUMN(AS$2)+9,0)</f>
        <v>3987365.955187127</v>
      </c>
      <c r="BH94" s="22">
        <f>Target_AM[[#This Row],[PROPORSI]]*VLOOKUP(Target_AM[[#This Row],[NIPNAS]],Target_CC[],COLUMN(AT$2)+9,0)</f>
        <v>4393461.6758754086</v>
      </c>
      <c r="BI94" s="22">
        <f>Target_AM[[#This Row],[PROPORSI]]*VLOOKUP(Target_AM[[#This Row],[NIPNAS]],Target_CC[],COLUMN(AU$2)+9,0)</f>
        <v>4352409.4347581435</v>
      </c>
      <c r="BJ94" s="22">
        <f>Target_AM[[#This Row],[PROPORSI]]*VLOOKUP(Target_AM[[#This Row],[NIPNAS]],Target_CC[],COLUMN(AV$2)+9,0)</f>
        <v>4351077.8425690727</v>
      </c>
      <c r="BK94" s="22">
        <f>Target_AM[[#This Row],[PROPORSI]]*VLOOKUP(Target_AM[[#This Row],[NIPNAS]],Target_CC[],COLUMN(AW$2)+9,0)</f>
        <v>4386663.1910335692</v>
      </c>
      <c r="BL94" s="22">
        <f>Target_AM[[#This Row],[PROPORSI]]*VLOOKUP(Target_AM[[#This Row],[NIPNAS]],Target_CC[],COLUMN(AX$2)+9,0)</f>
        <v>4329971.0548502738</v>
      </c>
      <c r="BM94" s="22">
        <f>Target_AM[[#This Row],[PROPORSI]]*VLOOKUP(Target_AM[[#This Row],[NIPNAS]],Target_CC[],COLUMN(AY$2)+9,0)</f>
        <v>4329924.5628862698</v>
      </c>
      <c r="BN94" s="22">
        <f>Target_AM[[#This Row],[PROPORSI]]*VLOOKUP(Target_AM[[#This Row],[NIPNAS]],Target_CC[],COLUMN(AZ$2)+9,0)</f>
        <v>50000000.000000015</v>
      </c>
      <c r="BO94" s="22">
        <f>Target_AM[[#This Row],[PROPORSI]]*VLOOKUP(Target_AM[[#This Row],[NIPNAS]],Target_CC[],COLUMN(BA$2)+9,0)</f>
        <v>93156578</v>
      </c>
      <c r="BP94" s="22">
        <f>Target_AM[[#This Row],[PROPORSI]]*VLOOKUP(Target_AM[[#This Row],[NIPNAS]],Target_CC[],COLUMN(BB$2)+9,0)</f>
        <v>238637522</v>
      </c>
      <c r="BQ94" s="22">
        <f>Target_AM[[#This Row],[PROPORSI]]*VLOOKUP(Target_AM[[#This Row],[NIPNAS]],Target_CC[],COLUMN(BC$2)+9,0)</f>
        <v>1110302299</v>
      </c>
      <c r="BR94" s="22">
        <f>Target_AM[[#This Row],[PROPORSI]]*VLOOKUP(Target_AM[[#This Row],[NIPNAS]],Target_CC[],COLUMN(BD$2)+9,0)</f>
        <v>236687251.59999999</v>
      </c>
      <c r="BS94" s="22">
        <f>Target_AM[[#This Row],[PROPORSI]]*VLOOKUP(Target_AM[[#This Row],[NIPNAS]],Target_CC[],COLUMN(BE$2)+9,0)</f>
        <v>236687251.59999999</v>
      </c>
      <c r="BT94" s="22">
        <f>Target_AM[[#This Row],[PROPORSI]]*VLOOKUP(Target_AM[[#This Row],[NIPNAS]],Target_CC[],COLUMN(BF$2)+9,0)</f>
        <v>236687251.59999999</v>
      </c>
      <c r="BU94" s="22">
        <f>Target_AM[[#This Row],[PROPORSI]]*VLOOKUP(Target_AM[[#This Row],[NIPNAS]],Target_CC[],COLUMN(BG$2)+9,0)</f>
        <v>236687251.59999999</v>
      </c>
      <c r="BV94" s="22">
        <f>Target_AM[[#This Row],[PROPORSI]]*VLOOKUP(Target_AM[[#This Row],[NIPNAS]],Target_CC[],COLUMN(BH$2)+9,0)</f>
        <v>236687251.59999999</v>
      </c>
      <c r="BW94" s="22">
        <f>Target_AM[[#This Row],[PROPORSI]]*VLOOKUP(Target_AM[[#This Row],[NIPNAS]],Target_CC[],COLUMN(BI$2)+9,0)</f>
        <v>236687251.59999999</v>
      </c>
      <c r="BX94" s="22">
        <f>Target_AM[[#This Row],[PROPORSI]]*VLOOKUP(Target_AM[[#This Row],[NIPNAS]],Target_CC[],COLUMN(BJ$2)+9,0)</f>
        <v>236687251.59999999</v>
      </c>
      <c r="BY94" s="22">
        <f>Target_AM[[#This Row],[PROPORSI]]*VLOOKUP(Target_AM[[#This Row],[NIPNAS]],Target_CC[],COLUMN(BK$2)+9,0)</f>
        <v>236687251.59999999</v>
      </c>
      <c r="BZ94" s="22">
        <f>Target_AM[[#This Row],[PROPORSI]]*VLOOKUP(Target_AM[[#This Row],[NIPNAS]],Target_CC[],COLUMN(BL$2)+9,0)</f>
        <v>236687251.59999999</v>
      </c>
      <c r="CA94" s="22">
        <f>Target_AM[[#This Row],[PROPORSI]]*VLOOKUP(Target_AM[[#This Row],[NIPNAS]],Target_CC[],COLUMN(BM$2)+9,0)</f>
        <v>3572281663.3999991</v>
      </c>
      <c r="CB94" s="22">
        <f>Target_AM[[#This Row],[PROPORSI]]*VLOOKUP(Target_AM[[#This Row],[NIPNAS]],Target_CC[],COLUMN(BN$2)+9,0)</f>
        <v>24532072</v>
      </c>
      <c r="CC94" s="22">
        <f>Target_AM[[#This Row],[PROPORSI]]*VLOOKUP(Target_AM[[#This Row],[NIPNAS]],Target_CC[],COLUMN(BO$2)+9,0)</f>
        <v>24532072</v>
      </c>
      <c r="CD94" s="22">
        <f>Target_AM[[#This Row],[PROPORSI]]*VLOOKUP(Target_AM[[#This Row],[NIPNAS]],Target_CC[],COLUMN(BP$2)+9,0)</f>
        <v>178794008</v>
      </c>
      <c r="CE94" s="22">
        <f>Target_AM[[#This Row],[PROPORSI]]*VLOOKUP(Target_AM[[#This Row],[NIPNAS]],Target_CC[],COLUMN(BQ$2)+9,0)</f>
        <v>169854307.59999999</v>
      </c>
      <c r="CF94" s="22">
        <f>Target_AM[[#This Row],[PROPORSI]]*VLOOKUP(Target_AM[[#This Row],[NIPNAS]],Target_CC[],COLUMN(BR$2)+9,0)</f>
        <v>169854307.59999999</v>
      </c>
      <c r="CG94" s="22">
        <f>Target_AM[[#This Row],[PROPORSI]]*VLOOKUP(Target_AM[[#This Row],[NIPNAS]],Target_CC[],COLUMN(BS$2)+9,0)</f>
        <v>169854307.59999999</v>
      </c>
      <c r="CH94" s="22">
        <f>Target_AM[[#This Row],[PROPORSI]]*VLOOKUP(Target_AM[[#This Row],[NIPNAS]],Target_CC[],COLUMN(BT$2)+9,0)</f>
        <v>169854307.59999999</v>
      </c>
      <c r="CI94" s="22">
        <f>Target_AM[[#This Row],[PROPORSI]]*VLOOKUP(Target_AM[[#This Row],[NIPNAS]],Target_CC[],COLUMN(BU$2)+9,0)</f>
        <v>169854307.59999999</v>
      </c>
      <c r="CJ94" s="22">
        <f>Target_AM[[#This Row],[PROPORSI]]*VLOOKUP(Target_AM[[#This Row],[NIPNAS]],Target_CC[],COLUMN(BV$2)+9,0)</f>
        <v>169854307.59999999</v>
      </c>
      <c r="CK94" s="22">
        <f>Target_AM[[#This Row],[PROPORSI]]*VLOOKUP(Target_AM[[#This Row],[NIPNAS]],Target_CC[],COLUMN(BW$2)+9,0)</f>
        <v>169854307.59999999</v>
      </c>
      <c r="CL94" s="22">
        <f>Target_AM[[#This Row],[PROPORSI]]*VLOOKUP(Target_AM[[#This Row],[NIPNAS]],Target_CC[],COLUMN(BX$2)+9,0)</f>
        <v>169854307.59999999</v>
      </c>
      <c r="CM94" s="22">
        <f>Target_AM[[#This Row],[PROPORSI]]*VLOOKUP(Target_AM[[#This Row],[NIPNAS]],Target_CC[],COLUMN(BY$2)+9,0)</f>
        <v>169854307.59999999</v>
      </c>
      <c r="CN94" s="22">
        <f>Target_AM[[#This Row],[PROPORSI]]*VLOOKUP(Target_AM[[#This Row],[NIPNAS]],Target_CC[],COLUMN(BZ$2)+9,0)</f>
        <v>1756546920.3999996</v>
      </c>
      <c r="CO94" s="22">
        <f>Target_AM[[#This Row],[PROPORSI]]*VLOOKUP(Target_AM[[#This Row],[NIPNAS]],Target_CC[],COLUMN(CA$2)+9,0)</f>
        <v>72285269</v>
      </c>
      <c r="CP94" s="22">
        <f>Target_AM[[#This Row],[PROPORSI]]*VLOOKUP(Target_AM[[#This Row],[NIPNAS]],Target_CC[],COLUMN(CB$2)+9,0)</f>
        <v>67439135</v>
      </c>
      <c r="CQ94" s="22">
        <f>Target_AM[[#This Row],[PROPORSI]]*VLOOKUP(Target_AM[[#This Row],[NIPNAS]],Target_CC[],COLUMN(CC$2)+9,0)</f>
        <v>66832944</v>
      </c>
      <c r="CR94" s="22">
        <f>Target_AM[[#This Row],[PROPORSI]]*VLOOKUP(Target_AM[[#This Row],[NIPNAS]],Target_CC[],COLUMN(CD$2)+9,0)</f>
        <v>66832944</v>
      </c>
      <c r="CS94" s="22">
        <f>Target_AM[[#This Row],[PROPORSI]]*VLOOKUP(Target_AM[[#This Row],[NIPNAS]],Target_CC[],COLUMN(CE$2)+9,0)</f>
        <v>66832944</v>
      </c>
      <c r="CT94" s="22">
        <f>Target_AM[[#This Row],[PROPORSI]]*VLOOKUP(Target_AM[[#This Row],[NIPNAS]],Target_CC[],COLUMN(CF$2)+9,0)</f>
        <v>66832944</v>
      </c>
      <c r="CU94" s="22">
        <f>Target_AM[[#This Row],[PROPORSI]]*VLOOKUP(Target_AM[[#This Row],[NIPNAS]],Target_CC[],COLUMN(CG$2)+9,0)</f>
        <v>66832944</v>
      </c>
      <c r="CV94" s="22">
        <f>Target_AM[[#This Row],[PROPORSI]]*VLOOKUP(Target_AM[[#This Row],[NIPNAS]],Target_CC[],COLUMN(CH$2)+9,0)</f>
        <v>66832944</v>
      </c>
      <c r="CW94" s="22">
        <f>Target_AM[[#This Row],[PROPORSI]]*VLOOKUP(Target_AM[[#This Row],[NIPNAS]],Target_CC[],COLUMN(CI$2)+9,0)</f>
        <v>66832944</v>
      </c>
      <c r="CX94" s="22">
        <f>Target_AM[[#This Row],[PROPORSI]]*VLOOKUP(Target_AM[[#This Row],[NIPNAS]],Target_CC[],COLUMN(CJ$2)+9,0)</f>
        <v>66832944</v>
      </c>
      <c r="CY94" s="22">
        <f>Target_AM[[#This Row],[PROPORSI]]*VLOOKUP(Target_AM[[#This Row],[NIPNAS]],Target_CC[],COLUMN(CK$2)+9,0)</f>
        <v>66832944</v>
      </c>
      <c r="CZ94" s="22">
        <f>Target_AM[[#This Row],[PROPORSI]]*VLOOKUP(Target_AM[[#This Row],[NIPNAS]],Target_CC[],COLUMN(CL$2)+9,0)</f>
        <v>66832944</v>
      </c>
      <c r="DA94" s="22">
        <f>Target_AM[[#This Row],[PROPORSI]]*VLOOKUP(Target_AM[[#This Row],[NIPNAS]],Target_CC[],COLUMN(CM$2)+9,0)</f>
        <v>808053844</v>
      </c>
      <c r="DB94" s="22">
        <f>Target_AM[[#This Row],[PROPORSI]]*VLOOKUP(Target_AM[[#This Row],[NIPNAS]],Target_CC[],COLUMN(CN$2)+9,0)</f>
        <v>0</v>
      </c>
      <c r="DC94" s="22">
        <f>Target_AM[[#This Row],[PROPORSI]]*VLOOKUP(Target_AM[[#This Row],[NIPNAS]],Target_CC[],COLUMN(CO$2)+9,0)</f>
        <v>150270271</v>
      </c>
      <c r="DD94" s="22">
        <f>Target_AM[[#This Row],[PROPORSI]]*VLOOKUP(Target_AM[[#This Row],[NIPNAS]],Target_CC[],COLUMN(CP$2)+9,0)</f>
        <v>868064200</v>
      </c>
      <c r="DE94" s="22">
        <f>Target_AM[[#This Row],[PROPORSI]]*VLOOKUP(Target_AM[[#This Row],[NIPNAS]],Target_CC[],COLUMN(CQ$2)+9,0)</f>
        <v>0</v>
      </c>
      <c r="DF94" s="22">
        <f>Target_AM[[#This Row],[PROPORSI]]*VLOOKUP(Target_AM[[#This Row],[NIPNAS]],Target_CC[],COLUMN(CR$2)+9,0)</f>
        <v>0</v>
      </c>
      <c r="DG94" s="22">
        <f>Target_AM[[#This Row],[PROPORSI]]*VLOOKUP(Target_AM[[#This Row],[NIPNAS]],Target_CC[],COLUMN(CS$2)+9,0)</f>
        <v>0</v>
      </c>
      <c r="DH94" s="22">
        <f>Target_AM[[#This Row],[PROPORSI]]*VLOOKUP(Target_AM[[#This Row],[NIPNAS]],Target_CC[],COLUMN(CT$2)+9,0)</f>
        <v>0</v>
      </c>
      <c r="DI94" s="22">
        <f>Target_AM[[#This Row],[PROPORSI]]*VLOOKUP(Target_AM[[#This Row],[NIPNAS]],Target_CC[],COLUMN(CU$2)+9,0)</f>
        <v>0</v>
      </c>
      <c r="DJ94" s="22">
        <f>Target_AM[[#This Row],[PROPORSI]]*VLOOKUP(Target_AM[[#This Row],[NIPNAS]],Target_CC[],COLUMN(CV$2)+9,0)</f>
        <v>0</v>
      </c>
      <c r="DK94" s="22">
        <f>Target_AM[[#This Row],[PROPORSI]]*VLOOKUP(Target_AM[[#This Row],[NIPNAS]],Target_CC[],COLUMN(CW$2)+9,0)</f>
        <v>0</v>
      </c>
      <c r="DL94" s="22">
        <f>Target_AM[[#This Row],[PROPORSI]]*VLOOKUP(Target_AM[[#This Row],[NIPNAS]],Target_CC[],COLUMN(CX$2)+9,0)</f>
        <v>0</v>
      </c>
      <c r="DM94" s="22">
        <f>Target_AM[[#This Row],[PROPORSI]]*VLOOKUP(Target_AM[[#This Row],[NIPNAS]],Target_CC[],COLUMN(CY$2)+9,0)</f>
        <v>0</v>
      </c>
      <c r="DN94" s="22">
        <f>Target_AM[[#This Row],[PROPORSI]]*VLOOKUP(Target_AM[[#This Row],[NIPNAS]],Target_CC[],COLUMN(CZ$2)+9,0)</f>
        <v>1018334471</v>
      </c>
      <c r="DO94" s="22">
        <f>Target_AM[[#This Row],[PROPORSI]]*VLOOKUP(Target_AM[[#This Row],[NIPNAS]],Target_CC[],COLUMN(DA$2)+9,0)</f>
        <v>0</v>
      </c>
      <c r="DP94" s="22">
        <f>Target_AM[[#This Row],[PROPORSI]]*VLOOKUP(Target_AM[[#This Row],[NIPNAS]],Target_CC[],COLUMN(DB$2)+9,0)</f>
        <v>0</v>
      </c>
      <c r="DQ94" s="22">
        <f>Target_AM[[#This Row],[PROPORSI]]*VLOOKUP(Target_AM[[#This Row],[NIPNAS]],Target_CC[],COLUMN(DC$2)+9,0)</f>
        <v>0</v>
      </c>
      <c r="DR94" s="22">
        <f>Target_AM[[#This Row],[PROPORSI]]*VLOOKUP(Target_AM[[#This Row],[NIPNAS]],Target_CC[],COLUMN(DD$2)+9,0)</f>
        <v>0</v>
      </c>
      <c r="DS94" s="22">
        <f>Target_AM[[#This Row],[PROPORSI]]*VLOOKUP(Target_AM[[#This Row],[NIPNAS]],Target_CC[],COLUMN(DE$2)+9,0)</f>
        <v>0</v>
      </c>
      <c r="DT94" s="22">
        <f>Target_AM[[#This Row],[PROPORSI]]*VLOOKUP(Target_AM[[#This Row],[NIPNAS]],Target_CC[],COLUMN(DF$2)+9,0)</f>
        <v>0</v>
      </c>
      <c r="DU94" s="22">
        <f>Target_AM[[#This Row],[PROPORSI]]*VLOOKUP(Target_AM[[#This Row],[NIPNAS]],Target_CC[],COLUMN(DG$2)+9,0)</f>
        <v>0</v>
      </c>
      <c r="DV94" s="22">
        <f>Target_AM[[#This Row],[PROPORSI]]*VLOOKUP(Target_AM[[#This Row],[NIPNAS]],Target_CC[],COLUMN(DH$2)+9,0)</f>
        <v>0</v>
      </c>
      <c r="DW94" s="22">
        <f>Target_AM[[#This Row],[PROPORSI]]*VLOOKUP(Target_AM[[#This Row],[NIPNAS]],Target_CC[],COLUMN(DI$2)+9,0)</f>
        <v>0</v>
      </c>
      <c r="DX94" s="22">
        <f>Target_AM[[#This Row],[PROPORSI]]*VLOOKUP(Target_AM[[#This Row],[NIPNAS]],Target_CC[],COLUMN(DJ$2)+9,0)</f>
        <v>0</v>
      </c>
      <c r="DY94" s="22">
        <f>Target_AM[[#This Row],[PROPORSI]]*VLOOKUP(Target_AM[[#This Row],[NIPNAS]],Target_CC[],COLUMN(DK$2)+9,0)</f>
        <v>0</v>
      </c>
      <c r="DZ94" s="22">
        <f>Target_AM[[#This Row],[PROPORSI]]*VLOOKUP(Target_AM[[#This Row],[NIPNAS]],Target_CC[],COLUMN(DL$2)+9,0)</f>
        <v>0</v>
      </c>
      <c r="EA94" s="22">
        <f>Target_AM[[#This Row],[PROPORSI]]*VLOOKUP(Target_AM[[#This Row],[NIPNAS]],Target_CC[],COLUMN(DM$2)+9,0)</f>
        <v>0</v>
      </c>
    </row>
    <row r="95" spans="2:131" x14ac:dyDescent="0.3">
      <c r="B95">
        <v>888342</v>
      </c>
      <c r="C95" t="s">
        <v>1041</v>
      </c>
      <c r="D95">
        <v>1</v>
      </c>
      <c r="E95" s="8">
        <v>45658</v>
      </c>
      <c r="F95">
        <v>4600028</v>
      </c>
      <c r="G95" t="s">
        <v>897</v>
      </c>
      <c r="J95" t="s">
        <v>875</v>
      </c>
      <c r="K95" t="s">
        <v>20</v>
      </c>
      <c r="L95" t="s">
        <v>159</v>
      </c>
      <c r="M95" t="s">
        <v>18</v>
      </c>
      <c r="N95" s="23">
        <f>Target_AM[[#This Row],[PROPORSI]]*VLOOKUP(Target_AM[[#This Row],[NIPNAS]],Target_CC[],9,0)</f>
        <v>313580238</v>
      </c>
      <c r="O95" s="22">
        <f>Target_AM[[#This Row],[PROPORSI]]*VLOOKUP(Target_AM[[#This Row],[NIPNAS]],Target_CC[],COLUMN(A$2)+9,0)</f>
        <v>624895.65217391308</v>
      </c>
      <c r="P95" s="22">
        <f>Target_AM[[#This Row],[PROPORSI]]*VLOOKUP(Target_AM[[#This Row],[NIPNAS]],Target_CC[],COLUMN(B$2)+9,0)</f>
        <v>617043.47826086963</v>
      </c>
      <c r="Q95" s="22">
        <f>Target_AM[[#This Row],[PROPORSI]]*VLOOKUP(Target_AM[[#This Row],[NIPNAS]],Target_CC[],COLUMN(C$2)+9,0)</f>
        <v>617043.47826086963</v>
      </c>
      <c r="R95" s="22">
        <f>Target_AM[[#This Row],[PROPORSI]]*VLOOKUP(Target_AM[[#This Row],[NIPNAS]],Target_CC[],COLUMN(D$2)+9,0)</f>
        <v>617043.47826086963</v>
      </c>
      <c r="S95" s="22">
        <f>Target_AM[[#This Row],[PROPORSI]]*VLOOKUP(Target_AM[[#This Row],[NIPNAS]],Target_CC[],COLUMN(E$2)+9,0)</f>
        <v>609191.30434782605</v>
      </c>
      <c r="T95" s="22">
        <f>Target_AM[[#This Row],[PROPORSI]]*VLOOKUP(Target_AM[[#This Row],[NIPNAS]],Target_CC[],COLUMN(F$2)+9,0)</f>
        <v>617043.47826086963</v>
      </c>
      <c r="U95" s="22">
        <f>Target_AM[[#This Row],[PROPORSI]]*VLOOKUP(Target_AM[[#This Row],[NIPNAS]],Target_CC[],COLUMN(G$2)+9,0)</f>
        <v>640600</v>
      </c>
      <c r="V95" s="22">
        <f>Target_AM[[#This Row],[PROPORSI]]*VLOOKUP(Target_AM[[#This Row],[NIPNAS]],Target_CC[],COLUMN(H$2)+9,0)</f>
        <v>624895.65217391308</v>
      </c>
      <c r="W95" s="22">
        <f>Target_AM[[#This Row],[PROPORSI]]*VLOOKUP(Target_AM[[#This Row],[NIPNAS]],Target_CC[],COLUMN(I$2)+9,0)</f>
        <v>624895.65217391308</v>
      </c>
      <c r="X95" s="22">
        <f>Target_AM[[#This Row],[PROPORSI]]*VLOOKUP(Target_AM[[#This Row],[NIPNAS]],Target_CC[],COLUMN(J$2)+9,0)</f>
        <v>640600</v>
      </c>
      <c r="Y95" s="22">
        <f>Target_AM[[#This Row],[PROPORSI]]*VLOOKUP(Target_AM[[#This Row],[NIPNAS]],Target_CC[],COLUMN(K$2)+9,0)</f>
        <v>617043.47826086963</v>
      </c>
      <c r="Z95" s="22">
        <f>Target_AM[[#This Row],[PROPORSI]]*VLOOKUP(Target_AM[[#This Row],[NIPNAS]],Target_CC[],COLUMN(L$2)+9,0)</f>
        <v>632747.82608695654</v>
      </c>
      <c r="AA95" s="22">
        <f>Target_AM[[#This Row],[PROPORSI]]*VLOOKUP(Target_AM[[#This Row],[NIPNAS]],Target_CC[],COLUMN(M$2)+9,0)</f>
        <v>7483043.478260871</v>
      </c>
      <c r="AB95" s="22">
        <f>Target_AM[[#This Row],[PROPORSI]]*VLOOKUP(Target_AM[[#This Row],[NIPNAS]],Target_CC[],COLUMN(N$2)+9,0)</f>
        <v>8398308.6247430257</v>
      </c>
      <c r="AC95" s="22">
        <f>Target_AM[[#This Row],[PROPORSI]]*VLOOKUP(Target_AM[[#This Row],[NIPNAS]],Target_CC[],COLUMN(O$2)+9,0)</f>
        <v>55743953.087909169</v>
      </c>
      <c r="AD95" s="22">
        <f>Target_AM[[#This Row],[PROPORSI]]*VLOOKUP(Target_AM[[#This Row],[NIPNAS]],Target_CC[],COLUMN(P$2)+9,0)</f>
        <v>49459871.242246345</v>
      </c>
      <c r="AE95" s="22">
        <f>Target_AM[[#This Row],[PROPORSI]]*VLOOKUP(Target_AM[[#This Row],[NIPNAS]],Target_CC[],COLUMN(Q$2)+9,0)</f>
        <v>36649331.218365356</v>
      </c>
      <c r="AF95" s="22">
        <f>Target_AM[[#This Row],[PROPORSI]]*VLOOKUP(Target_AM[[#This Row],[NIPNAS]],Target_CC[],COLUMN(R$2)+9,0)</f>
        <v>37518060.257754847</v>
      </c>
      <c r="AG95" s="22">
        <f>Target_AM[[#This Row],[PROPORSI]]*VLOOKUP(Target_AM[[#This Row],[NIPNAS]],Target_CC[],COLUMN(S$2)+9,0)</f>
        <v>37842566.991317615</v>
      </c>
      <c r="AH95" s="22">
        <f>Target_AM[[#This Row],[PROPORSI]]*VLOOKUP(Target_AM[[#This Row],[NIPNAS]],Target_CC[],COLUMN(T$2)+9,0)</f>
        <v>46434852.767400518</v>
      </c>
      <c r="AI95" s="22">
        <f>Target_AM[[#This Row],[PROPORSI]]*VLOOKUP(Target_AM[[#This Row],[NIPNAS]],Target_CC[],COLUMN(U$2)+9,0)</f>
        <v>45664172.520787396</v>
      </c>
      <c r="AJ95" s="22">
        <f>Target_AM[[#This Row],[PROPORSI]]*VLOOKUP(Target_AM[[#This Row],[NIPNAS]],Target_CC[],COLUMN(V$2)+9,0)</f>
        <v>45635760.108738221</v>
      </c>
      <c r="AK95" s="22">
        <f>Target_AM[[#This Row],[PROPORSI]]*VLOOKUP(Target_AM[[#This Row],[NIPNAS]],Target_CC[],COLUMN(W$2)+9,0)</f>
        <v>46289792.32455498</v>
      </c>
      <c r="AL95" s="22">
        <f>Target_AM[[#This Row],[PROPORSI]]*VLOOKUP(Target_AM[[#This Row],[NIPNAS]],Target_CC[],COLUMN(X$2)+9,0)</f>
        <v>45238030.190152384</v>
      </c>
      <c r="AM95" s="22">
        <f>Target_AM[[#This Row],[PROPORSI]]*VLOOKUP(Target_AM[[#This Row],[NIPNAS]],Target_CC[],COLUMN(Y$2)+9,0)</f>
        <v>45125300.666030154</v>
      </c>
      <c r="AN95" s="22">
        <f>Target_AM[[#This Row],[PROPORSI]]*VLOOKUP(Target_AM[[#This Row],[NIPNAS]],Target_CC[],COLUMN(Z$2)+9,0)</f>
        <v>500000000.00000012</v>
      </c>
      <c r="AO95" s="22">
        <f>Target_AM[[#This Row],[PROPORSI]]*VLOOKUP(Target_AM[[#This Row],[NIPNAS]],Target_CC[],COLUMN(AA$2)+9,0)</f>
        <v>9023204.2769169398</v>
      </c>
      <c r="AP95" s="22">
        <f>Target_AM[[#This Row],[PROPORSI]]*VLOOKUP(Target_AM[[#This Row],[NIPNAS]],Target_CC[],COLUMN(AB$2)+9,0)</f>
        <v>56360996.566170037</v>
      </c>
      <c r="AQ95" s="22">
        <f>Target_AM[[#This Row],[PROPORSI]]*VLOOKUP(Target_AM[[#This Row],[NIPNAS]],Target_CC[],COLUMN(AC$2)+9,0)</f>
        <v>50076914.720507212</v>
      </c>
      <c r="AR95" s="22">
        <f>Target_AM[[#This Row],[PROPORSI]]*VLOOKUP(Target_AM[[#This Row],[NIPNAS]],Target_CC[],COLUMN(AD$2)+9,0)</f>
        <v>37266374.696626224</v>
      </c>
      <c r="AS95" s="22">
        <f>Target_AM[[#This Row],[PROPORSI]]*VLOOKUP(Target_AM[[#This Row],[NIPNAS]],Target_CC[],COLUMN(AE$2)+9,0)</f>
        <v>38127251.562102675</v>
      </c>
      <c r="AT95" s="22">
        <f>Target_AM[[#This Row],[PROPORSI]]*VLOOKUP(Target_AM[[#This Row],[NIPNAS]],Target_CC[],COLUMN(AF$2)+9,0)</f>
        <v>38459610.469578482</v>
      </c>
      <c r="AU95" s="22">
        <f>Target_AM[[#This Row],[PROPORSI]]*VLOOKUP(Target_AM[[#This Row],[NIPNAS]],Target_CC[],COLUMN(AG$2)+9,0)</f>
        <v>47075452.767400518</v>
      </c>
      <c r="AV95" s="22">
        <f>Target_AM[[#This Row],[PROPORSI]]*VLOOKUP(Target_AM[[#This Row],[NIPNAS]],Target_CC[],COLUMN(AH$2)+9,0)</f>
        <v>46289068.17296131</v>
      </c>
      <c r="AW95" s="22">
        <f>Target_AM[[#This Row],[PROPORSI]]*VLOOKUP(Target_AM[[#This Row],[NIPNAS]],Target_CC[],COLUMN(AI$2)+9,0)</f>
        <v>46260655.760912135</v>
      </c>
      <c r="AX95" s="22">
        <f>Target_AM[[#This Row],[PROPORSI]]*VLOOKUP(Target_AM[[#This Row],[NIPNAS]],Target_CC[],COLUMN(AJ$2)+9,0)</f>
        <v>46930392.32455498</v>
      </c>
      <c r="AY95" s="22">
        <f>Target_AM[[#This Row],[PROPORSI]]*VLOOKUP(Target_AM[[#This Row],[NIPNAS]],Target_CC[],COLUMN(AK$2)+9,0)</f>
        <v>45855073.668413252</v>
      </c>
      <c r="AZ95" s="22">
        <f>Target_AM[[#This Row],[PROPORSI]]*VLOOKUP(Target_AM[[#This Row],[NIPNAS]],Target_CC[],COLUMN(AL$2)+9,0)</f>
        <v>45758048.492117107</v>
      </c>
      <c r="BA95" s="22">
        <f>Target_AM[[#This Row],[PROPORSI]]*VLOOKUP(Target_AM[[#This Row],[NIPNAS]],Target_CC[],COLUMN(AM$2)+9,0)</f>
        <v>507483043.47826082</v>
      </c>
      <c r="BB95" s="22">
        <f>Target_AM[[#This Row],[PROPORSI]]*VLOOKUP(Target_AM[[#This Row],[NIPNAS]],Target_CC[],COLUMN(AN$2)+9,0)</f>
        <v>796863.30820967699</v>
      </c>
      <c r="BC95" s="22">
        <f>Target_AM[[#This Row],[PROPORSI]]*VLOOKUP(Target_AM[[#This Row],[NIPNAS]],Target_CC[],COLUMN(AO$2)+9,0)</f>
        <v>800269.65865466127</v>
      </c>
      <c r="BD95" s="22">
        <f>Target_AM[[#This Row],[PROPORSI]]*VLOOKUP(Target_AM[[#This Row],[NIPNAS]],Target_CC[],COLUMN(AP$2)+9,0)</f>
        <v>796383.74222546432</v>
      </c>
      <c r="BE95" s="22">
        <f>Target_AM[[#This Row],[PROPORSI]]*VLOOKUP(Target_AM[[#This Row],[NIPNAS]],Target_CC[],COLUMN(AQ$2)+9,0)</f>
        <v>786372.70589999668</v>
      </c>
      <c r="BF95" s="22">
        <f>Target_AM[[#This Row],[PROPORSI]]*VLOOKUP(Target_AM[[#This Row],[NIPNAS]],Target_CC[],COLUMN(AR$2)+9,0)</f>
        <v>793935.84157823003</v>
      </c>
      <c r="BG95" s="22">
        <f>Target_AM[[#This Row],[PROPORSI]]*VLOOKUP(Target_AM[[#This Row],[NIPNAS]],Target_CC[],COLUMN(AS$2)+9,0)</f>
        <v>797473.19103742542</v>
      </c>
      <c r="BH95" s="22">
        <f>Target_AM[[#This Row],[PROPORSI]]*VLOOKUP(Target_AM[[#This Row],[NIPNAS]],Target_CC[],COLUMN(AT$2)+9,0)</f>
        <v>878692.33517508185</v>
      </c>
      <c r="BI95" s="22">
        <f>Target_AM[[#This Row],[PROPORSI]]*VLOOKUP(Target_AM[[#This Row],[NIPNAS]],Target_CC[],COLUMN(AU$2)+9,0)</f>
        <v>870481.88695162872</v>
      </c>
      <c r="BJ95" s="22">
        <f>Target_AM[[#This Row],[PROPORSI]]*VLOOKUP(Target_AM[[#This Row],[NIPNAS]],Target_CC[],COLUMN(AV$2)+9,0)</f>
        <v>870215.56851381448</v>
      </c>
      <c r="BK95" s="22">
        <f>Target_AM[[#This Row],[PROPORSI]]*VLOOKUP(Target_AM[[#This Row],[NIPNAS]],Target_CC[],COLUMN(AW$2)+9,0)</f>
        <v>877332.63820671383</v>
      </c>
      <c r="BL95" s="22">
        <f>Target_AM[[#This Row],[PROPORSI]]*VLOOKUP(Target_AM[[#This Row],[NIPNAS]],Target_CC[],COLUMN(AX$2)+9,0)</f>
        <v>865994.21097005485</v>
      </c>
      <c r="BM95" s="22">
        <f>Target_AM[[#This Row],[PROPORSI]]*VLOOKUP(Target_AM[[#This Row],[NIPNAS]],Target_CC[],COLUMN(AY$2)+9,0)</f>
        <v>865984.912577254</v>
      </c>
      <c r="BN95" s="22">
        <f>Target_AM[[#This Row],[PROPORSI]]*VLOOKUP(Target_AM[[#This Row],[NIPNAS]],Target_CC[],COLUMN(AZ$2)+9,0)</f>
        <v>10000000.000000004</v>
      </c>
      <c r="BO95" s="22">
        <f>Target_AM[[#This Row],[PROPORSI]]*VLOOKUP(Target_AM[[#This Row],[NIPNAS]],Target_CC[],COLUMN(BA$2)+9,0)</f>
        <v>535000</v>
      </c>
      <c r="BP95" s="22">
        <f>Target_AM[[#This Row],[PROPORSI]]*VLOOKUP(Target_AM[[#This Row],[NIPNAS]],Target_CC[],COLUMN(BB$2)+9,0)</f>
        <v>510000</v>
      </c>
      <c r="BQ95" s="22">
        <f>Target_AM[[#This Row],[PROPORSI]]*VLOOKUP(Target_AM[[#This Row],[NIPNAS]],Target_CC[],COLUMN(BC$2)+9,0)</f>
        <v>510000</v>
      </c>
      <c r="BR95" s="22">
        <f>Target_AM[[#This Row],[PROPORSI]]*VLOOKUP(Target_AM[[#This Row],[NIPNAS]],Target_CC[],COLUMN(BD$2)+9,0)</f>
        <v>606200</v>
      </c>
      <c r="BS95" s="22">
        <f>Target_AM[[#This Row],[PROPORSI]]*VLOOKUP(Target_AM[[#This Row],[NIPNAS]],Target_CC[],COLUMN(BE$2)+9,0)</f>
        <v>606200</v>
      </c>
      <c r="BT95" s="22">
        <f>Target_AM[[#This Row],[PROPORSI]]*VLOOKUP(Target_AM[[#This Row],[NIPNAS]],Target_CC[],COLUMN(BF$2)+9,0)</f>
        <v>606200</v>
      </c>
      <c r="BU95" s="22">
        <f>Target_AM[[#This Row],[PROPORSI]]*VLOOKUP(Target_AM[[#This Row],[NIPNAS]],Target_CC[],COLUMN(BG$2)+9,0)</f>
        <v>606200</v>
      </c>
      <c r="BV95" s="22">
        <f>Target_AM[[#This Row],[PROPORSI]]*VLOOKUP(Target_AM[[#This Row],[NIPNAS]],Target_CC[],COLUMN(BH$2)+9,0)</f>
        <v>606200</v>
      </c>
      <c r="BW95" s="22">
        <f>Target_AM[[#This Row],[PROPORSI]]*VLOOKUP(Target_AM[[#This Row],[NIPNAS]],Target_CC[],COLUMN(BI$2)+9,0)</f>
        <v>606200</v>
      </c>
      <c r="BX95" s="22">
        <f>Target_AM[[#This Row],[PROPORSI]]*VLOOKUP(Target_AM[[#This Row],[NIPNAS]],Target_CC[],COLUMN(BJ$2)+9,0)</f>
        <v>606200</v>
      </c>
      <c r="BY95" s="22">
        <f>Target_AM[[#This Row],[PROPORSI]]*VLOOKUP(Target_AM[[#This Row],[NIPNAS]],Target_CC[],COLUMN(BK$2)+9,0)</f>
        <v>606200</v>
      </c>
      <c r="BZ95" s="22">
        <f>Target_AM[[#This Row],[PROPORSI]]*VLOOKUP(Target_AM[[#This Row],[NIPNAS]],Target_CC[],COLUMN(BL$2)+9,0)</f>
        <v>606200</v>
      </c>
      <c r="CA95" s="22">
        <f>Target_AM[[#This Row],[PROPORSI]]*VLOOKUP(Target_AM[[#This Row],[NIPNAS]],Target_CC[],COLUMN(BM$2)+9,0)</f>
        <v>7010800</v>
      </c>
      <c r="CB95" s="22">
        <f>Target_AM[[#This Row],[PROPORSI]]*VLOOKUP(Target_AM[[#This Row],[NIPNAS]],Target_CC[],COLUMN(BN$2)+9,0)</f>
        <v>0</v>
      </c>
      <c r="CC95" s="22">
        <f>Target_AM[[#This Row],[PROPORSI]]*VLOOKUP(Target_AM[[#This Row],[NIPNAS]],Target_CC[],COLUMN(BO$2)+9,0)</f>
        <v>0</v>
      </c>
      <c r="CD95" s="22">
        <f>Target_AM[[#This Row],[PROPORSI]]*VLOOKUP(Target_AM[[#This Row],[NIPNAS]],Target_CC[],COLUMN(BP$2)+9,0)</f>
        <v>0</v>
      </c>
      <c r="CE95" s="22">
        <f>Target_AM[[#This Row],[PROPORSI]]*VLOOKUP(Target_AM[[#This Row],[NIPNAS]],Target_CC[],COLUMN(BQ$2)+9,0)</f>
        <v>0</v>
      </c>
      <c r="CF95" s="22">
        <f>Target_AM[[#This Row],[PROPORSI]]*VLOOKUP(Target_AM[[#This Row],[NIPNAS]],Target_CC[],COLUMN(BR$2)+9,0)</f>
        <v>0</v>
      </c>
      <c r="CG95" s="22">
        <f>Target_AM[[#This Row],[PROPORSI]]*VLOOKUP(Target_AM[[#This Row],[NIPNAS]],Target_CC[],COLUMN(BS$2)+9,0)</f>
        <v>0</v>
      </c>
      <c r="CH95" s="22">
        <f>Target_AM[[#This Row],[PROPORSI]]*VLOOKUP(Target_AM[[#This Row],[NIPNAS]],Target_CC[],COLUMN(BT$2)+9,0)</f>
        <v>0</v>
      </c>
      <c r="CI95" s="22">
        <f>Target_AM[[#This Row],[PROPORSI]]*VLOOKUP(Target_AM[[#This Row],[NIPNAS]],Target_CC[],COLUMN(BU$2)+9,0)</f>
        <v>0</v>
      </c>
      <c r="CJ95" s="22">
        <f>Target_AM[[#This Row],[PROPORSI]]*VLOOKUP(Target_AM[[#This Row],[NIPNAS]],Target_CC[],COLUMN(BV$2)+9,0)</f>
        <v>0</v>
      </c>
      <c r="CK95" s="22">
        <f>Target_AM[[#This Row],[PROPORSI]]*VLOOKUP(Target_AM[[#This Row],[NIPNAS]],Target_CC[],COLUMN(BW$2)+9,0)</f>
        <v>0</v>
      </c>
      <c r="CL95" s="22">
        <f>Target_AM[[#This Row],[PROPORSI]]*VLOOKUP(Target_AM[[#This Row],[NIPNAS]],Target_CC[],COLUMN(BX$2)+9,0)</f>
        <v>0</v>
      </c>
      <c r="CM95" s="22">
        <f>Target_AM[[#This Row],[PROPORSI]]*VLOOKUP(Target_AM[[#This Row],[NIPNAS]],Target_CC[],COLUMN(BY$2)+9,0)</f>
        <v>0</v>
      </c>
      <c r="CN95" s="22">
        <f>Target_AM[[#This Row],[PROPORSI]]*VLOOKUP(Target_AM[[#This Row],[NIPNAS]],Target_CC[],COLUMN(BZ$2)+9,0)</f>
        <v>0</v>
      </c>
      <c r="CO95" s="22">
        <f>Target_AM[[#This Row],[PROPORSI]]*VLOOKUP(Target_AM[[#This Row],[NIPNAS]],Target_CC[],COLUMN(CA$2)+9,0)</f>
        <v>631200</v>
      </c>
      <c r="CP95" s="22">
        <f>Target_AM[[#This Row],[PROPORSI]]*VLOOKUP(Target_AM[[#This Row],[NIPNAS]],Target_CC[],COLUMN(CB$2)+9,0)</f>
        <v>606200</v>
      </c>
      <c r="CQ95" s="22">
        <f>Target_AM[[#This Row],[PROPORSI]]*VLOOKUP(Target_AM[[#This Row],[NIPNAS]],Target_CC[],COLUMN(CC$2)+9,0)</f>
        <v>606200</v>
      </c>
      <c r="CR95" s="22">
        <f>Target_AM[[#This Row],[PROPORSI]]*VLOOKUP(Target_AM[[#This Row],[NIPNAS]],Target_CC[],COLUMN(CD$2)+9,0)</f>
        <v>606200</v>
      </c>
      <c r="CS95" s="22">
        <f>Target_AM[[#This Row],[PROPORSI]]*VLOOKUP(Target_AM[[#This Row],[NIPNAS]],Target_CC[],COLUMN(CE$2)+9,0)</f>
        <v>606200</v>
      </c>
      <c r="CT95" s="22">
        <f>Target_AM[[#This Row],[PROPORSI]]*VLOOKUP(Target_AM[[#This Row],[NIPNAS]],Target_CC[],COLUMN(CF$2)+9,0)</f>
        <v>606200</v>
      </c>
      <c r="CU95" s="22">
        <f>Target_AM[[#This Row],[PROPORSI]]*VLOOKUP(Target_AM[[#This Row],[NIPNAS]],Target_CC[],COLUMN(CG$2)+9,0)</f>
        <v>606200</v>
      </c>
      <c r="CV95" s="22">
        <f>Target_AM[[#This Row],[PROPORSI]]*VLOOKUP(Target_AM[[#This Row],[NIPNAS]],Target_CC[],COLUMN(CH$2)+9,0)</f>
        <v>606200</v>
      </c>
      <c r="CW95" s="22">
        <f>Target_AM[[#This Row],[PROPORSI]]*VLOOKUP(Target_AM[[#This Row],[NIPNAS]],Target_CC[],COLUMN(CI$2)+9,0)</f>
        <v>606200</v>
      </c>
      <c r="CX95" s="22">
        <f>Target_AM[[#This Row],[PROPORSI]]*VLOOKUP(Target_AM[[#This Row],[NIPNAS]],Target_CC[],COLUMN(CJ$2)+9,0)</f>
        <v>606200</v>
      </c>
      <c r="CY95" s="22">
        <f>Target_AM[[#This Row],[PROPORSI]]*VLOOKUP(Target_AM[[#This Row],[NIPNAS]],Target_CC[],COLUMN(CK$2)+9,0)</f>
        <v>606200</v>
      </c>
      <c r="CZ95" s="22">
        <f>Target_AM[[#This Row],[PROPORSI]]*VLOOKUP(Target_AM[[#This Row],[NIPNAS]],Target_CC[],COLUMN(CL$2)+9,0)</f>
        <v>606200</v>
      </c>
      <c r="DA95" s="22">
        <f>Target_AM[[#This Row],[PROPORSI]]*VLOOKUP(Target_AM[[#This Row],[NIPNAS]],Target_CC[],COLUMN(CM$2)+9,0)</f>
        <v>7299400</v>
      </c>
      <c r="DB95" s="22">
        <f>Target_AM[[#This Row],[PROPORSI]]*VLOOKUP(Target_AM[[#This Row],[NIPNAS]],Target_CC[],COLUMN(CN$2)+9,0)</f>
        <v>0</v>
      </c>
      <c r="DC95" s="22">
        <f>Target_AM[[#This Row],[PROPORSI]]*VLOOKUP(Target_AM[[#This Row],[NIPNAS]],Target_CC[],COLUMN(CO$2)+9,0)</f>
        <v>0</v>
      </c>
      <c r="DD95" s="22">
        <f>Target_AM[[#This Row],[PROPORSI]]*VLOOKUP(Target_AM[[#This Row],[NIPNAS]],Target_CC[],COLUMN(CP$2)+9,0)</f>
        <v>0</v>
      </c>
      <c r="DE95" s="22">
        <f>Target_AM[[#This Row],[PROPORSI]]*VLOOKUP(Target_AM[[#This Row],[NIPNAS]],Target_CC[],COLUMN(CQ$2)+9,0)</f>
        <v>0</v>
      </c>
      <c r="DF95" s="22">
        <f>Target_AM[[#This Row],[PROPORSI]]*VLOOKUP(Target_AM[[#This Row],[NIPNAS]],Target_CC[],COLUMN(CR$2)+9,0)</f>
        <v>0</v>
      </c>
      <c r="DG95" s="22">
        <f>Target_AM[[#This Row],[PROPORSI]]*VLOOKUP(Target_AM[[#This Row],[NIPNAS]],Target_CC[],COLUMN(CS$2)+9,0)</f>
        <v>0</v>
      </c>
      <c r="DH95" s="22">
        <f>Target_AM[[#This Row],[PROPORSI]]*VLOOKUP(Target_AM[[#This Row],[NIPNAS]],Target_CC[],COLUMN(CT$2)+9,0)</f>
        <v>0</v>
      </c>
      <c r="DI95" s="22">
        <f>Target_AM[[#This Row],[PROPORSI]]*VLOOKUP(Target_AM[[#This Row],[NIPNAS]],Target_CC[],COLUMN(CU$2)+9,0)</f>
        <v>0</v>
      </c>
      <c r="DJ95" s="22">
        <f>Target_AM[[#This Row],[PROPORSI]]*VLOOKUP(Target_AM[[#This Row],[NIPNAS]],Target_CC[],COLUMN(CV$2)+9,0)</f>
        <v>0</v>
      </c>
      <c r="DK95" s="22">
        <f>Target_AM[[#This Row],[PROPORSI]]*VLOOKUP(Target_AM[[#This Row],[NIPNAS]],Target_CC[],COLUMN(CW$2)+9,0)</f>
        <v>0</v>
      </c>
      <c r="DL95" s="22">
        <f>Target_AM[[#This Row],[PROPORSI]]*VLOOKUP(Target_AM[[#This Row],[NIPNAS]],Target_CC[],COLUMN(CX$2)+9,0)</f>
        <v>0</v>
      </c>
      <c r="DM95" s="22">
        <f>Target_AM[[#This Row],[PROPORSI]]*VLOOKUP(Target_AM[[#This Row],[NIPNAS]],Target_CC[],COLUMN(CY$2)+9,0)</f>
        <v>0</v>
      </c>
      <c r="DN95" s="22">
        <f>Target_AM[[#This Row],[PROPORSI]]*VLOOKUP(Target_AM[[#This Row],[NIPNAS]],Target_CC[],COLUMN(CZ$2)+9,0)</f>
        <v>0</v>
      </c>
      <c r="DO95" s="22">
        <f>Target_AM[[#This Row],[PROPORSI]]*VLOOKUP(Target_AM[[#This Row],[NIPNAS]],Target_CC[],COLUMN(DA$2)+9,0)</f>
        <v>0</v>
      </c>
      <c r="DP95" s="22">
        <f>Target_AM[[#This Row],[PROPORSI]]*VLOOKUP(Target_AM[[#This Row],[NIPNAS]],Target_CC[],COLUMN(DB$2)+9,0)</f>
        <v>0</v>
      </c>
      <c r="DQ95" s="22">
        <f>Target_AM[[#This Row],[PROPORSI]]*VLOOKUP(Target_AM[[#This Row],[NIPNAS]],Target_CC[],COLUMN(DC$2)+9,0)</f>
        <v>0</v>
      </c>
      <c r="DR95" s="22">
        <f>Target_AM[[#This Row],[PROPORSI]]*VLOOKUP(Target_AM[[#This Row],[NIPNAS]],Target_CC[],COLUMN(DD$2)+9,0)</f>
        <v>0</v>
      </c>
      <c r="DS95" s="22">
        <f>Target_AM[[#This Row],[PROPORSI]]*VLOOKUP(Target_AM[[#This Row],[NIPNAS]],Target_CC[],COLUMN(DE$2)+9,0)</f>
        <v>0</v>
      </c>
      <c r="DT95" s="22">
        <f>Target_AM[[#This Row],[PROPORSI]]*VLOOKUP(Target_AM[[#This Row],[NIPNAS]],Target_CC[],COLUMN(DF$2)+9,0)</f>
        <v>0</v>
      </c>
      <c r="DU95" s="22">
        <f>Target_AM[[#This Row],[PROPORSI]]*VLOOKUP(Target_AM[[#This Row],[NIPNAS]],Target_CC[],COLUMN(DG$2)+9,0)</f>
        <v>0</v>
      </c>
      <c r="DV95" s="22">
        <f>Target_AM[[#This Row],[PROPORSI]]*VLOOKUP(Target_AM[[#This Row],[NIPNAS]],Target_CC[],COLUMN(DH$2)+9,0)</f>
        <v>0</v>
      </c>
      <c r="DW95" s="22">
        <f>Target_AM[[#This Row],[PROPORSI]]*VLOOKUP(Target_AM[[#This Row],[NIPNAS]],Target_CC[],COLUMN(DI$2)+9,0)</f>
        <v>0</v>
      </c>
      <c r="DX95" s="22">
        <f>Target_AM[[#This Row],[PROPORSI]]*VLOOKUP(Target_AM[[#This Row],[NIPNAS]],Target_CC[],COLUMN(DJ$2)+9,0)</f>
        <v>0</v>
      </c>
      <c r="DY95" s="22">
        <f>Target_AM[[#This Row],[PROPORSI]]*VLOOKUP(Target_AM[[#This Row],[NIPNAS]],Target_CC[],COLUMN(DK$2)+9,0)</f>
        <v>0</v>
      </c>
      <c r="DZ95" s="22">
        <f>Target_AM[[#This Row],[PROPORSI]]*VLOOKUP(Target_AM[[#This Row],[NIPNAS]],Target_CC[],COLUMN(DL$2)+9,0)</f>
        <v>0</v>
      </c>
      <c r="EA95" s="22">
        <f>Target_AM[[#This Row],[PROPORSI]]*VLOOKUP(Target_AM[[#This Row],[NIPNAS]],Target_CC[],COLUMN(DM$2)+9,0)</f>
        <v>0</v>
      </c>
    </row>
    <row r="96" spans="2:131" x14ac:dyDescent="0.3">
      <c r="B96">
        <v>406077</v>
      </c>
      <c r="C96" t="s">
        <v>1026</v>
      </c>
      <c r="D96">
        <v>1</v>
      </c>
      <c r="E96" s="8">
        <v>45658</v>
      </c>
      <c r="F96">
        <v>4624623</v>
      </c>
      <c r="G96" t="s">
        <v>923</v>
      </c>
      <c r="J96" t="s">
        <v>875</v>
      </c>
      <c r="K96" t="s">
        <v>26</v>
      </c>
      <c r="L96" t="s">
        <v>159</v>
      </c>
      <c r="M96" t="s">
        <v>18</v>
      </c>
      <c r="N96" s="23">
        <f>Target_AM[[#This Row],[PROPORSI]]*VLOOKUP(Target_AM[[#This Row],[NIPNAS]],Target_CC[],9,0)</f>
        <v>274750643</v>
      </c>
      <c r="O96" s="22">
        <f>Target_AM[[#This Row],[PROPORSI]]*VLOOKUP(Target_AM[[#This Row],[NIPNAS]],Target_CC[],COLUMN(A$2)+9,0)</f>
        <v>14087453.340869565</v>
      </c>
      <c r="P96" s="22">
        <f>Target_AM[[#This Row],[PROPORSI]]*VLOOKUP(Target_AM[[#This Row],[NIPNAS]],Target_CC[],COLUMN(B$2)+9,0)</f>
        <v>13852526.991304347</v>
      </c>
      <c r="Q96" s="22">
        <f>Target_AM[[#This Row],[PROPORSI]]*VLOOKUP(Target_AM[[#This Row],[NIPNAS]],Target_CC[],COLUMN(C$2)+9,0)</f>
        <v>13852526.991304347</v>
      </c>
      <c r="R96" s="22">
        <f>Target_AM[[#This Row],[PROPORSI]]*VLOOKUP(Target_AM[[#This Row],[NIPNAS]],Target_CC[],COLUMN(D$2)+9,0)</f>
        <v>13852526.991304347</v>
      </c>
      <c r="S96" s="22">
        <f>Target_AM[[#This Row],[PROPORSI]]*VLOOKUP(Target_AM[[#This Row],[NIPNAS]],Target_CC[],COLUMN(E$2)+9,0)</f>
        <v>13617600.64173913</v>
      </c>
      <c r="T96" s="22">
        <f>Target_AM[[#This Row],[PROPORSI]]*VLOOKUP(Target_AM[[#This Row],[NIPNAS]],Target_CC[],COLUMN(F$2)+9,0)</f>
        <v>13852526.991304347</v>
      </c>
      <c r="U96" s="22">
        <f>Target_AM[[#This Row],[PROPORSI]]*VLOOKUP(Target_AM[[#This Row],[NIPNAS]],Target_CC[],COLUMN(G$2)+9,0)</f>
        <v>14557306.039999999</v>
      </c>
      <c r="V96" s="22">
        <f>Target_AM[[#This Row],[PROPORSI]]*VLOOKUP(Target_AM[[#This Row],[NIPNAS]],Target_CC[],COLUMN(H$2)+9,0)</f>
        <v>14087453.340869565</v>
      </c>
      <c r="W96" s="22">
        <f>Target_AM[[#This Row],[PROPORSI]]*VLOOKUP(Target_AM[[#This Row],[NIPNAS]],Target_CC[],COLUMN(I$2)+9,0)</f>
        <v>14087453.340869565</v>
      </c>
      <c r="X96" s="22">
        <f>Target_AM[[#This Row],[PROPORSI]]*VLOOKUP(Target_AM[[#This Row],[NIPNAS]],Target_CC[],COLUMN(J$2)+9,0)</f>
        <v>14557306.039999999</v>
      </c>
      <c r="Y96" s="22">
        <f>Target_AM[[#This Row],[PROPORSI]]*VLOOKUP(Target_AM[[#This Row],[NIPNAS]],Target_CC[],COLUMN(K$2)+9,0)</f>
        <v>13852526.991304347</v>
      </c>
      <c r="Z96" s="22">
        <f>Target_AM[[#This Row],[PROPORSI]]*VLOOKUP(Target_AM[[#This Row],[NIPNAS]],Target_CC[],COLUMN(L$2)+9,0)</f>
        <v>14322379.690434784</v>
      </c>
      <c r="AA96" s="22">
        <f>Target_AM[[#This Row],[PROPORSI]]*VLOOKUP(Target_AM[[#This Row],[NIPNAS]],Target_CC[],COLUMN(M$2)+9,0)</f>
        <v>168579587.39130431</v>
      </c>
      <c r="AB96" s="22">
        <f>Target_AM[[#This Row],[PROPORSI]]*VLOOKUP(Target_AM[[#This Row],[NIPNAS]],Target_CC[],COLUMN(N$2)+9,0)</f>
        <v>5038985.1748458156</v>
      </c>
      <c r="AC96" s="22">
        <f>Target_AM[[#This Row],[PROPORSI]]*VLOOKUP(Target_AM[[#This Row],[NIPNAS]],Target_CC[],COLUMN(O$2)+9,0)</f>
        <v>33446371.852745503</v>
      </c>
      <c r="AD96" s="22">
        <f>Target_AM[[#This Row],[PROPORSI]]*VLOOKUP(Target_AM[[#This Row],[NIPNAS]],Target_CC[],COLUMN(P$2)+9,0)</f>
        <v>29675922.745347805</v>
      </c>
      <c r="AE96" s="22">
        <f>Target_AM[[#This Row],[PROPORSI]]*VLOOKUP(Target_AM[[#This Row],[NIPNAS]],Target_CC[],COLUMN(Q$2)+9,0)</f>
        <v>21989598.731019214</v>
      </c>
      <c r="AF96" s="22">
        <f>Target_AM[[#This Row],[PROPORSI]]*VLOOKUP(Target_AM[[#This Row],[NIPNAS]],Target_CC[],COLUMN(R$2)+9,0)</f>
        <v>22510836.154652912</v>
      </c>
      <c r="AG96" s="22">
        <f>Target_AM[[#This Row],[PROPORSI]]*VLOOKUP(Target_AM[[#This Row],[NIPNAS]],Target_CC[],COLUMN(S$2)+9,0)</f>
        <v>22705540.194790568</v>
      </c>
      <c r="AH96" s="22">
        <f>Target_AM[[#This Row],[PROPORSI]]*VLOOKUP(Target_AM[[#This Row],[NIPNAS]],Target_CC[],COLUMN(T$2)+9,0)</f>
        <v>27860911.660440311</v>
      </c>
      <c r="AI96" s="22">
        <f>Target_AM[[#This Row],[PROPORSI]]*VLOOKUP(Target_AM[[#This Row],[NIPNAS]],Target_CC[],COLUMN(U$2)+9,0)</f>
        <v>27398503.512472436</v>
      </c>
      <c r="AJ96" s="22">
        <f>Target_AM[[#This Row],[PROPORSI]]*VLOOKUP(Target_AM[[#This Row],[NIPNAS]],Target_CC[],COLUMN(V$2)+9,0)</f>
        <v>27381456.065242935</v>
      </c>
      <c r="AK96" s="22">
        <f>Target_AM[[#This Row],[PROPORSI]]*VLOOKUP(Target_AM[[#This Row],[NIPNAS]],Target_CC[],COLUMN(W$2)+9,0)</f>
        <v>27773875.394732986</v>
      </c>
      <c r="AL96" s="22">
        <f>Target_AM[[#This Row],[PROPORSI]]*VLOOKUP(Target_AM[[#This Row],[NIPNAS]],Target_CC[],COLUMN(X$2)+9,0)</f>
        <v>27142818.11409143</v>
      </c>
      <c r="AM96" s="22">
        <f>Target_AM[[#This Row],[PROPORSI]]*VLOOKUP(Target_AM[[#This Row],[NIPNAS]],Target_CC[],COLUMN(Y$2)+9,0)</f>
        <v>27075180.399618093</v>
      </c>
      <c r="AN96" s="22">
        <f>Target_AM[[#This Row],[PROPORSI]]*VLOOKUP(Target_AM[[#This Row],[NIPNAS]],Target_CC[],COLUMN(Z$2)+9,0)</f>
        <v>300000000</v>
      </c>
      <c r="AO96" s="22">
        <f>Target_AM[[#This Row],[PROPORSI]]*VLOOKUP(Target_AM[[#This Row],[NIPNAS]],Target_CC[],COLUMN(AA$2)+9,0)</f>
        <v>19126438.515715379</v>
      </c>
      <c r="AP96" s="22">
        <f>Target_AM[[#This Row],[PROPORSI]]*VLOOKUP(Target_AM[[#This Row],[NIPNAS]],Target_CC[],COLUMN(AB$2)+9,0)</f>
        <v>47298898.844049849</v>
      </c>
      <c r="AQ96" s="22">
        <f>Target_AM[[#This Row],[PROPORSI]]*VLOOKUP(Target_AM[[#This Row],[NIPNAS]],Target_CC[],COLUMN(AC$2)+9,0)</f>
        <v>43528449.736652151</v>
      </c>
      <c r="AR96" s="22">
        <f>Target_AM[[#This Row],[PROPORSI]]*VLOOKUP(Target_AM[[#This Row],[NIPNAS]],Target_CC[],COLUMN(AD$2)+9,0)</f>
        <v>35842125.722323559</v>
      </c>
      <c r="AS96" s="22">
        <f>Target_AM[[#This Row],[PROPORSI]]*VLOOKUP(Target_AM[[#This Row],[NIPNAS]],Target_CC[],COLUMN(AE$2)+9,0)</f>
        <v>36128436.796392038</v>
      </c>
      <c r="AT96" s="22">
        <f>Target_AM[[#This Row],[PROPORSI]]*VLOOKUP(Target_AM[[#This Row],[NIPNAS]],Target_CC[],COLUMN(AF$2)+9,0)</f>
        <v>36558067.186094917</v>
      </c>
      <c r="AU96" s="22">
        <f>Target_AM[[#This Row],[PROPORSI]]*VLOOKUP(Target_AM[[#This Row],[NIPNAS]],Target_CC[],COLUMN(AG$2)+9,0)</f>
        <v>42418217.70044031</v>
      </c>
      <c r="AV96" s="22">
        <f>Target_AM[[#This Row],[PROPORSI]]*VLOOKUP(Target_AM[[#This Row],[NIPNAS]],Target_CC[],COLUMN(AH$2)+9,0)</f>
        <v>41485956.853341997</v>
      </c>
      <c r="AW96" s="22">
        <f>Target_AM[[#This Row],[PROPORSI]]*VLOOKUP(Target_AM[[#This Row],[NIPNAS]],Target_CC[],COLUMN(AI$2)+9,0)</f>
        <v>41468909.4061125</v>
      </c>
      <c r="AX96" s="22">
        <f>Target_AM[[#This Row],[PROPORSI]]*VLOOKUP(Target_AM[[#This Row],[NIPNAS]],Target_CC[],COLUMN(AJ$2)+9,0)</f>
        <v>42331181.434732988</v>
      </c>
      <c r="AY96" s="22">
        <f>Target_AM[[#This Row],[PROPORSI]]*VLOOKUP(Target_AM[[#This Row],[NIPNAS]],Target_CC[],COLUMN(AK$2)+9,0)</f>
        <v>40995345.105395779</v>
      </c>
      <c r="AZ96" s="22">
        <f>Target_AM[[#This Row],[PROPORSI]]*VLOOKUP(Target_AM[[#This Row],[NIPNAS]],Target_CC[],COLUMN(AL$2)+9,0)</f>
        <v>41397560.090052873</v>
      </c>
      <c r="BA96" s="22">
        <f>Target_AM[[#This Row],[PROPORSI]]*VLOOKUP(Target_AM[[#This Row],[NIPNAS]],Target_CC[],COLUMN(AM$2)+9,0)</f>
        <v>468579587.39130437</v>
      </c>
      <c r="BB96" s="22">
        <f>Target_AM[[#This Row],[PROPORSI]]*VLOOKUP(Target_AM[[#This Row],[NIPNAS]],Target_CC[],COLUMN(AN$2)+9,0)</f>
        <v>3984316.5410483847</v>
      </c>
      <c r="BC96" s="22">
        <f>Target_AM[[#This Row],[PROPORSI]]*VLOOKUP(Target_AM[[#This Row],[NIPNAS]],Target_CC[],COLUMN(AO$2)+9,0)</f>
        <v>4001348.293273306</v>
      </c>
      <c r="BD96" s="22">
        <f>Target_AM[[#This Row],[PROPORSI]]*VLOOKUP(Target_AM[[#This Row],[NIPNAS]],Target_CC[],COLUMN(AP$2)+9,0)</f>
        <v>3981918.7111273217</v>
      </c>
      <c r="BE96" s="22">
        <f>Target_AM[[#This Row],[PROPORSI]]*VLOOKUP(Target_AM[[#This Row],[NIPNAS]],Target_CC[],COLUMN(AQ$2)+9,0)</f>
        <v>3931863.5294999834</v>
      </c>
      <c r="BF96" s="22">
        <f>Target_AM[[#This Row],[PROPORSI]]*VLOOKUP(Target_AM[[#This Row],[NIPNAS]],Target_CC[],COLUMN(AR$2)+9,0)</f>
        <v>3969679.2078911504</v>
      </c>
      <c r="BG96" s="22">
        <f>Target_AM[[#This Row],[PROPORSI]]*VLOOKUP(Target_AM[[#This Row],[NIPNAS]],Target_CC[],COLUMN(AS$2)+9,0)</f>
        <v>3987365.955187127</v>
      </c>
      <c r="BH96" s="22">
        <f>Target_AM[[#This Row],[PROPORSI]]*VLOOKUP(Target_AM[[#This Row],[NIPNAS]],Target_CC[],COLUMN(AT$2)+9,0)</f>
        <v>4393461.6758754086</v>
      </c>
      <c r="BI96" s="22">
        <f>Target_AM[[#This Row],[PROPORSI]]*VLOOKUP(Target_AM[[#This Row],[NIPNAS]],Target_CC[],COLUMN(AU$2)+9,0)</f>
        <v>4352409.4347581435</v>
      </c>
      <c r="BJ96" s="22">
        <f>Target_AM[[#This Row],[PROPORSI]]*VLOOKUP(Target_AM[[#This Row],[NIPNAS]],Target_CC[],COLUMN(AV$2)+9,0)</f>
        <v>4351077.8425690727</v>
      </c>
      <c r="BK96" s="22">
        <f>Target_AM[[#This Row],[PROPORSI]]*VLOOKUP(Target_AM[[#This Row],[NIPNAS]],Target_CC[],COLUMN(AW$2)+9,0)</f>
        <v>4386663.1910335692</v>
      </c>
      <c r="BL96" s="22">
        <f>Target_AM[[#This Row],[PROPORSI]]*VLOOKUP(Target_AM[[#This Row],[NIPNAS]],Target_CC[],COLUMN(AX$2)+9,0)</f>
        <v>4329971.0548502738</v>
      </c>
      <c r="BM96" s="22">
        <f>Target_AM[[#This Row],[PROPORSI]]*VLOOKUP(Target_AM[[#This Row],[NIPNAS]],Target_CC[],COLUMN(AY$2)+9,0)</f>
        <v>4329924.5628862698</v>
      </c>
      <c r="BN96" s="22">
        <f>Target_AM[[#This Row],[PROPORSI]]*VLOOKUP(Target_AM[[#This Row],[NIPNAS]],Target_CC[],COLUMN(AZ$2)+9,0)</f>
        <v>50000000.000000015</v>
      </c>
      <c r="BO96" s="22">
        <f>Target_AM[[#This Row],[PROPORSI]]*VLOOKUP(Target_AM[[#This Row],[NIPNAS]],Target_CC[],COLUMN(BA$2)+9,0)</f>
        <v>11731859</v>
      </c>
      <c r="BP96" s="22">
        <f>Target_AM[[#This Row],[PROPORSI]]*VLOOKUP(Target_AM[[#This Row],[NIPNAS]],Target_CC[],COLUMN(BB$2)+9,0)</f>
        <v>61131935</v>
      </c>
      <c r="BQ96" s="22">
        <f>Target_AM[[#This Row],[PROPORSI]]*VLOOKUP(Target_AM[[#This Row],[NIPNAS]],Target_CC[],COLUMN(BC$2)+9,0)</f>
        <v>11903411</v>
      </c>
      <c r="BR96" s="22">
        <f>Target_AM[[#This Row],[PROPORSI]]*VLOOKUP(Target_AM[[#This Row],[NIPNAS]],Target_CC[],COLUMN(BD$2)+9,0)</f>
        <v>12565255</v>
      </c>
      <c r="BS96" s="22">
        <f>Target_AM[[#This Row],[PROPORSI]]*VLOOKUP(Target_AM[[#This Row],[NIPNAS]],Target_CC[],COLUMN(BE$2)+9,0)</f>
        <v>12565255</v>
      </c>
      <c r="BT96" s="22">
        <f>Target_AM[[#This Row],[PROPORSI]]*VLOOKUP(Target_AM[[#This Row],[NIPNAS]],Target_CC[],COLUMN(BF$2)+9,0)</f>
        <v>12565255</v>
      </c>
      <c r="BU96" s="22">
        <f>Target_AM[[#This Row],[PROPORSI]]*VLOOKUP(Target_AM[[#This Row],[NIPNAS]],Target_CC[],COLUMN(BG$2)+9,0)</f>
        <v>12565255</v>
      </c>
      <c r="BV96" s="22">
        <f>Target_AM[[#This Row],[PROPORSI]]*VLOOKUP(Target_AM[[#This Row],[NIPNAS]],Target_CC[],COLUMN(BH$2)+9,0)</f>
        <v>12565255</v>
      </c>
      <c r="BW96" s="22">
        <f>Target_AM[[#This Row],[PROPORSI]]*VLOOKUP(Target_AM[[#This Row],[NIPNAS]],Target_CC[],COLUMN(BI$2)+9,0)</f>
        <v>12565255</v>
      </c>
      <c r="BX96" s="22">
        <f>Target_AM[[#This Row],[PROPORSI]]*VLOOKUP(Target_AM[[#This Row],[NIPNAS]],Target_CC[],COLUMN(BJ$2)+9,0)</f>
        <v>12565255</v>
      </c>
      <c r="BY96" s="22">
        <f>Target_AM[[#This Row],[PROPORSI]]*VLOOKUP(Target_AM[[#This Row],[NIPNAS]],Target_CC[],COLUMN(BK$2)+9,0)</f>
        <v>12565255</v>
      </c>
      <c r="BZ96" s="22">
        <f>Target_AM[[#This Row],[PROPORSI]]*VLOOKUP(Target_AM[[#This Row],[NIPNAS]],Target_CC[],COLUMN(BL$2)+9,0)</f>
        <v>12565255</v>
      </c>
      <c r="CA96" s="22">
        <f>Target_AM[[#This Row],[PROPORSI]]*VLOOKUP(Target_AM[[#This Row],[NIPNAS]],Target_CC[],COLUMN(BM$2)+9,0)</f>
        <v>197854500</v>
      </c>
      <c r="CB96" s="22">
        <f>Target_AM[[#This Row],[PROPORSI]]*VLOOKUP(Target_AM[[#This Row],[NIPNAS]],Target_CC[],COLUMN(BN$2)+9,0)</f>
        <v>0</v>
      </c>
      <c r="CC96" s="22">
        <f>Target_AM[[#This Row],[PROPORSI]]*VLOOKUP(Target_AM[[#This Row],[NIPNAS]],Target_CC[],COLUMN(BO$2)+9,0)</f>
        <v>0</v>
      </c>
      <c r="CD96" s="22">
        <f>Target_AM[[#This Row],[PROPORSI]]*VLOOKUP(Target_AM[[#This Row],[NIPNAS]],Target_CC[],COLUMN(BP$2)+9,0)</f>
        <v>0</v>
      </c>
      <c r="CE96" s="22">
        <f>Target_AM[[#This Row],[PROPORSI]]*VLOOKUP(Target_AM[[#This Row],[NIPNAS]],Target_CC[],COLUMN(BQ$2)+9,0)</f>
        <v>0</v>
      </c>
      <c r="CF96" s="22">
        <f>Target_AM[[#This Row],[PROPORSI]]*VLOOKUP(Target_AM[[#This Row],[NIPNAS]],Target_CC[],COLUMN(BR$2)+9,0)</f>
        <v>0</v>
      </c>
      <c r="CG96" s="22">
        <f>Target_AM[[#This Row],[PROPORSI]]*VLOOKUP(Target_AM[[#This Row],[NIPNAS]],Target_CC[],COLUMN(BS$2)+9,0)</f>
        <v>0</v>
      </c>
      <c r="CH96" s="22">
        <f>Target_AM[[#This Row],[PROPORSI]]*VLOOKUP(Target_AM[[#This Row],[NIPNAS]],Target_CC[],COLUMN(BT$2)+9,0)</f>
        <v>0</v>
      </c>
      <c r="CI96" s="22">
        <f>Target_AM[[#This Row],[PROPORSI]]*VLOOKUP(Target_AM[[#This Row],[NIPNAS]],Target_CC[],COLUMN(BU$2)+9,0)</f>
        <v>0</v>
      </c>
      <c r="CJ96" s="22">
        <f>Target_AM[[#This Row],[PROPORSI]]*VLOOKUP(Target_AM[[#This Row],[NIPNAS]],Target_CC[],COLUMN(BV$2)+9,0)</f>
        <v>0</v>
      </c>
      <c r="CK96" s="22">
        <f>Target_AM[[#This Row],[PROPORSI]]*VLOOKUP(Target_AM[[#This Row],[NIPNAS]],Target_CC[],COLUMN(BW$2)+9,0)</f>
        <v>0</v>
      </c>
      <c r="CL96" s="22">
        <f>Target_AM[[#This Row],[PROPORSI]]*VLOOKUP(Target_AM[[#This Row],[NIPNAS]],Target_CC[],COLUMN(BX$2)+9,0)</f>
        <v>0</v>
      </c>
      <c r="CM96" s="22">
        <f>Target_AM[[#This Row],[PROPORSI]]*VLOOKUP(Target_AM[[#This Row],[NIPNAS]],Target_CC[],COLUMN(BY$2)+9,0)</f>
        <v>0</v>
      </c>
      <c r="CN96" s="22">
        <f>Target_AM[[#This Row],[PROPORSI]]*VLOOKUP(Target_AM[[#This Row],[NIPNAS]],Target_CC[],COLUMN(BZ$2)+9,0)</f>
        <v>0</v>
      </c>
      <c r="CO96" s="22">
        <f>Target_AM[[#This Row],[PROPORSI]]*VLOOKUP(Target_AM[[#This Row],[NIPNAS]],Target_CC[],COLUMN(CA$2)+9,0)</f>
        <v>12401707</v>
      </c>
      <c r="CP96" s="22">
        <f>Target_AM[[#This Row],[PROPORSI]]*VLOOKUP(Target_AM[[#This Row],[NIPNAS]],Target_CC[],COLUMN(CB$2)+9,0)</f>
        <v>11984089</v>
      </c>
      <c r="CQ96" s="22">
        <f>Target_AM[[#This Row],[PROPORSI]]*VLOOKUP(Target_AM[[#This Row],[NIPNAS]],Target_CC[],COLUMN(CC$2)+9,0)</f>
        <v>12565255</v>
      </c>
      <c r="CR96" s="22">
        <f>Target_AM[[#This Row],[PROPORSI]]*VLOOKUP(Target_AM[[#This Row],[NIPNAS]],Target_CC[],COLUMN(CD$2)+9,0)</f>
        <v>12565255</v>
      </c>
      <c r="CS96" s="22">
        <f>Target_AM[[#This Row],[PROPORSI]]*VLOOKUP(Target_AM[[#This Row],[NIPNAS]],Target_CC[],COLUMN(CE$2)+9,0)</f>
        <v>12565255</v>
      </c>
      <c r="CT96" s="22">
        <f>Target_AM[[#This Row],[PROPORSI]]*VLOOKUP(Target_AM[[#This Row],[NIPNAS]],Target_CC[],COLUMN(CF$2)+9,0)</f>
        <v>12565255</v>
      </c>
      <c r="CU96" s="22">
        <f>Target_AM[[#This Row],[PROPORSI]]*VLOOKUP(Target_AM[[#This Row],[NIPNAS]],Target_CC[],COLUMN(CG$2)+9,0)</f>
        <v>12565255</v>
      </c>
      <c r="CV96" s="22">
        <f>Target_AM[[#This Row],[PROPORSI]]*VLOOKUP(Target_AM[[#This Row],[NIPNAS]],Target_CC[],COLUMN(CH$2)+9,0)</f>
        <v>12565255</v>
      </c>
      <c r="CW96" s="22">
        <f>Target_AM[[#This Row],[PROPORSI]]*VLOOKUP(Target_AM[[#This Row],[NIPNAS]],Target_CC[],COLUMN(CI$2)+9,0)</f>
        <v>12565255</v>
      </c>
      <c r="CX96" s="22">
        <f>Target_AM[[#This Row],[PROPORSI]]*VLOOKUP(Target_AM[[#This Row],[NIPNAS]],Target_CC[],COLUMN(CJ$2)+9,0)</f>
        <v>12565255</v>
      </c>
      <c r="CY96" s="22">
        <f>Target_AM[[#This Row],[PROPORSI]]*VLOOKUP(Target_AM[[#This Row],[NIPNAS]],Target_CC[],COLUMN(CK$2)+9,0)</f>
        <v>12565255</v>
      </c>
      <c r="CZ96" s="22">
        <f>Target_AM[[#This Row],[PROPORSI]]*VLOOKUP(Target_AM[[#This Row],[NIPNAS]],Target_CC[],COLUMN(CL$2)+9,0)</f>
        <v>12565255</v>
      </c>
      <c r="DA96" s="22">
        <f>Target_AM[[#This Row],[PROPORSI]]*VLOOKUP(Target_AM[[#This Row],[NIPNAS]],Target_CC[],COLUMN(CM$2)+9,0)</f>
        <v>150038346</v>
      </c>
      <c r="DB96" s="22">
        <f>Target_AM[[#This Row],[PROPORSI]]*VLOOKUP(Target_AM[[#This Row],[NIPNAS]],Target_CC[],COLUMN(CN$2)+9,0)</f>
        <v>0</v>
      </c>
      <c r="DC96" s="22">
        <f>Target_AM[[#This Row],[PROPORSI]]*VLOOKUP(Target_AM[[#This Row],[NIPNAS]],Target_CC[],COLUMN(CO$2)+9,0)</f>
        <v>49810500</v>
      </c>
      <c r="DD96" s="22">
        <f>Target_AM[[#This Row],[PROPORSI]]*VLOOKUP(Target_AM[[#This Row],[NIPNAS]],Target_CC[],COLUMN(CP$2)+9,0)</f>
        <v>0</v>
      </c>
      <c r="DE96" s="22">
        <f>Target_AM[[#This Row],[PROPORSI]]*VLOOKUP(Target_AM[[#This Row],[NIPNAS]],Target_CC[],COLUMN(CQ$2)+9,0)</f>
        <v>0</v>
      </c>
      <c r="DF96" s="22">
        <f>Target_AM[[#This Row],[PROPORSI]]*VLOOKUP(Target_AM[[#This Row],[NIPNAS]],Target_CC[],COLUMN(CR$2)+9,0)</f>
        <v>0</v>
      </c>
      <c r="DG96" s="22">
        <f>Target_AM[[#This Row],[PROPORSI]]*VLOOKUP(Target_AM[[#This Row],[NIPNAS]],Target_CC[],COLUMN(CS$2)+9,0)</f>
        <v>0</v>
      </c>
      <c r="DH96" s="22">
        <f>Target_AM[[#This Row],[PROPORSI]]*VLOOKUP(Target_AM[[#This Row],[NIPNAS]],Target_CC[],COLUMN(CT$2)+9,0)</f>
        <v>0</v>
      </c>
      <c r="DI96" s="22">
        <f>Target_AM[[#This Row],[PROPORSI]]*VLOOKUP(Target_AM[[#This Row],[NIPNAS]],Target_CC[],COLUMN(CU$2)+9,0)</f>
        <v>0</v>
      </c>
      <c r="DJ96" s="22">
        <f>Target_AM[[#This Row],[PROPORSI]]*VLOOKUP(Target_AM[[#This Row],[NIPNAS]],Target_CC[],COLUMN(CV$2)+9,0)</f>
        <v>0</v>
      </c>
      <c r="DK96" s="22">
        <f>Target_AM[[#This Row],[PROPORSI]]*VLOOKUP(Target_AM[[#This Row],[NIPNAS]],Target_CC[],COLUMN(CW$2)+9,0)</f>
        <v>0</v>
      </c>
      <c r="DL96" s="22">
        <f>Target_AM[[#This Row],[PROPORSI]]*VLOOKUP(Target_AM[[#This Row],[NIPNAS]],Target_CC[],COLUMN(CX$2)+9,0)</f>
        <v>0</v>
      </c>
      <c r="DM96" s="22">
        <f>Target_AM[[#This Row],[PROPORSI]]*VLOOKUP(Target_AM[[#This Row],[NIPNAS]],Target_CC[],COLUMN(CY$2)+9,0)</f>
        <v>0</v>
      </c>
      <c r="DN96" s="22">
        <f>Target_AM[[#This Row],[PROPORSI]]*VLOOKUP(Target_AM[[#This Row],[NIPNAS]],Target_CC[],COLUMN(CZ$2)+9,0)</f>
        <v>49810500</v>
      </c>
      <c r="DO96" s="22">
        <f>Target_AM[[#This Row],[PROPORSI]]*VLOOKUP(Target_AM[[#This Row],[NIPNAS]],Target_CC[],COLUMN(DA$2)+9,0)</f>
        <v>0</v>
      </c>
      <c r="DP96" s="22">
        <f>Target_AM[[#This Row],[PROPORSI]]*VLOOKUP(Target_AM[[#This Row],[NIPNAS]],Target_CC[],COLUMN(DB$2)+9,0)</f>
        <v>0</v>
      </c>
      <c r="DQ96" s="22">
        <f>Target_AM[[#This Row],[PROPORSI]]*VLOOKUP(Target_AM[[#This Row],[NIPNAS]],Target_CC[],COLUMN(DC$2)+9,0)</f>
        <v>0</v>
      </c>
      <c r="DR96" s="22">
        <f>Target_AM[[#This Row],[PROPORSI]]*VLOOKUP(Target_AM[[#This Row],[NIPNAS]],Target_CC[],COLUMN(DD$2)+9,0)</f>
        <v>0</v>
      </c>
      <c r="DS96" s="22">
        <f>Target_AM[[#This Row],[PROPORSI]]*VLOOKUP(Target_AM[[#This Row],[NIPNAS]],Target_CC[],COLUMN(DE$2)+9,0)</f>
        <v>0</v>
      </c>
      <c r="DT96" s="22">
        <f>Target_AM[[#This Row],[PROPORSI]]*VLOOKUP(Target_AM[[#This Row],[NIPNAS]],Target_CC[],COLUMN(DF$2)+9,0)</f>
        <v>0</v>
      </c>
      <c r="DU96" s="22">
        <f>Target_AM[[#This Row],[PROPORSI]]*VLOOKUP(Target_AM[[#This Row],[NIPNAS]],Target_CC[],COLUMN(DG$2)+9,0)</f>
        <v>0</v>
      </c>
      <c r="DV96" s="22">
        <f>Target_AM[[#This Row],[PROPORSI]]*VLOOKUP(Target_AM[[#This Row],[NIPNAS]],Target_CC[],COLUMN(DH$2)+9,0)</f>
        <v>0</v>
      </c>
      <c r="DW96" s="22">
        <f>Target_AM[[#This Row],[PROPORSI]]*VLOOKUP(Target_AM[[#This Row],[NIPNAS]],Target_CC[],COLUMN(DI$2)+9,0)</f>
        <v>0</v>
      </c>
      <c r="DX96" s="22">
        <f>Target_AM[[#This Row],[PROPORSI]]*VLOOKUP(Target_AM[[#This Row],[NIPNAS]],Target_CC[],COLUMN(DJ$2)+9,0)</f>
        <v>0</v>
      </c>
      <c r="DY96" s="22">
        <f>Target_AM[[#This Row],[PROPORSI]]*VLOOKUP(Target_AM[[#This Row],[NIPNAS]],Target_CC[],COLUMN(DK$2)+9,0)</f>
        <v>0</v>
      </c>
      <c r="DZ96" s="22">
        <f>Target_AM[[#This Row],[PROPORSI]]*VLOOKUP(Target_AM[[#This Row],[NIPNAS]],Target_CC[],COLUMN(DL$2)+9,0)</f>
        <v>0</v>
      </c>
      <c r="EA96" s="22">
        <f>Target_AM[[#This Row],[PROPORSI]]*VLOOKUP(Target_AM[[#This Row],[NIPNAS]],Target_CC[],COLUMN(DM$2)+9,0)</f>
        <v>0</v>
      </c>
    </row>
    <row r="97" spans="2:131" x14ac:dyDescent="0.3">
      <c r="B97">
        <v>960026</v>
      </c>
      <c r="C97" t="s">
        <v>1067</v>
      </c>
      <c r="D97">
        <v>1</v>
      </c>
      <c r="E97" s="8">
        <v>45658</v>
      </c>
      <c r="F97">
        <v>3019279</v>
      </c>
      <c r="G97" t="s">
        <v>919</v>
      </c>
      <c r="J97" t="s">
        <v>875</v>
      </c>
      <c r="K97" t="s">
        <v>21</v>
      </c>
      <c r="L97" t="s">
        <v>159</v>
      </c>
      <c r="M97" t="s">
        <v>18</v>
      </c>
      <c r="N97" s="23">
        <f>Target_AM[[#This Row],[PROPORSI]]*VLOOKUP(Target_AM[[#This Row],[NIPNAS]],Target_CC[],9,0)</f>
        <v>3037689244</v>
      </c>
      <c r="O97" s="22">
        <f>Target_AM[[#This Row],[PROPORSI]]*VLOOKUP(Target_AM[[#This Row],[NIPNAS]],Target_CC[],COLUMN(A$2)+9,0)</f>
        <v>5587891.7295652172</v>
      </c>
      <c r="P97" s="22">
        <f>Target_AM[[#This Row],[PROPORSI]]*VLOOKUP(Target_AM[[#This Row],[NIPNAS]],Target_CC[],COLUMN(B$2)+9,0)</f>
        <v>5445944.5043478254</v>
      </c>
      <c r="Q97" s="22">
        <f>Target_AM[[#This Row],[PROPORSI]]*VLOOKUP(Target_AM[[#This Row],[NIPNAS]],Target_CC[],COLUMN(C$2)+9,0)</f>
        <v>5445944.5043478254</v>
      </c>
      <c r="R97" s="22">
        <f>Target_AM[[#This Row],[PROPORSI]]*VLOOKUP(Target_AM[[#This Row],[NIPNAS]],Target_CC[],COLUMN(D$2)+9,0)</f>
        <v>5445944.5043478254</v>
      </c>
      <c r="S97" s="22">
        <f>Target_AM[[#This Row],[PROPORSI]]*VLOOKUP(Target_AM[[#This Row],[NIPNAS]],Target_CC[],COLUMN(E$2)+9,0)</f>
        <v>5303997.2791304346</v>
      </c>
      <c r="T97" s="22">
        <f>Target_AM[[#This Row],[PROPORSI]]*VLOOKUP(Target_AM[[#This Row],[NIPNAS]],Target_CC[],COLUMN(F$2)+9,0)</f>
        <v>5445944.5043478254</v>
      </c>
      <c r="U97" s="22">
        <f>Target_AM[[#This Row],[PROPORSI]]*VLOOKUP(Target_AM[[#This Row],[NIPNAS]],Target_CC[],COLUMN(G$2)+9,0)</f>
        <v>5871786.1799999997</v>
      </c>
      <c r="V97" s="22">
        <f>Target_AM[[#This Row],[PROPORSI]]*VLOOKUP(Target_AM[[#This Row],[NIPNAS]],Target_CC[],COLUMN(H$2)+9,0)</f>
        <v>5587891.7295652172</v>
      </c>
      <c r="W97" s="22">
        <f>Target_AM[[#This Row],[PROPORSI]]*VLOOKUP(Target_AM[[#This Row],[NIPNAS]],Target_CC[],COLUMN(I$2)+9,0)</f>
        <v>5587891.7295652172</v>
      </c>
      <c r="X97" s="22">
        <f>Target_AM[[#This Row],[PROPORSI]]*VLOOKUP(Target_AM[[#This Row],[NIPNAS]],Target_CC[],COLUMN(J$2)+9,0)</f>
        <v>5871786.1799999997</v>
      </c>
      <c r="Y97" s="22">
        <f>Target_AM[[#This Row],[PROPORSI]]*VLOOKUP(Target_AM[[#This Row],[NIPNAS]],Target_CC[],COLUMN(K$2)+9,0)</f>
        <v>5445944.5043478254</v>
      </c>
      <c r="Z97" s="22">
        <f>Target_AM[[#This Row],[PROPORSI]]*VLOOKUP(Target_AM[[#This Row],[NIPNAS]],Target_CC[],COLUMN(L$2)+9,0)</f>
        <v>5729838.9547826089</v>
      </c>
      <c r="AA97" s="22">
        <f>Target_AM[[#This Row],[PROPORSI]]*VLOOKUP(Target_AM[[#This Row],[NIPNAS]],Target_CC[],COLUMN(M$2)+9,0)</f>
        <v>66770806.304347813</v>
      </c>
      <c r="AB97" s="22">
        <f>Target_AM[[#This Row],[PROPORSI]]*VLOOKUP(Target_AM[[#This Row],[NIPNAS]],Target_CC[],COLUMN(N$2)+9,0)</f>
        <v>56778410.854200989</v>
      </c>
      <c r="AC97" s="22">
        <f>Target_AM[[#This Row],[PROPORSI]]*VLOOKUP(Target_AM[[#This Row],[NIPNAS]],Target_CC[],COLUMN(O$2)+9,0)</f>
        <v>376867916.20609891</v>
      </c>
      <c r="AD97" s="22">
        <f>Target_AM[[#This Row],[PROPORSI]]*VLOOKUP(Target_AM[[#This Row],[NIPNAS]],Target_CC[],COLUMN(P$2)+9,0)</f>
        <v>334383149.71118021</v>
      </c>
      <c r="AE97" s="22">
        <f>Target_AM[[#This Row],[PROPORSI]]*VLOOKUP(Target_AM[[#This Row],[NIPNAS]],Target_CC[],COLUMN(Q$2)+9,0)</f>
        <v>247774984.03873128</v>
      </c>
      <c r="AF97" s="22">
        <f>Target_AM[[#This Row],[PROPORSI]]*VLOOKUP(Target_AM[[#This Row],[NIPNAS]],Target_CC[],COLUMN(R$2)+9,0)</f>
        <v>253648196.91091737</v>
      </c>
      <c r="AG97" s="22">
        <f>Target_AM[[#This Row],[PROPORSI]]*VLOOKUP(Target_AM[[#This Row],[NIPNAS]],Target_CC[],COLUMN(S$2)+9,0)</f>
        <v>255842088.26052767</v>
      </c>
      <c r="AH97" s="22">
        <f>Target_AM[[#This Row],[PROPORSI]]*VLOOKUP(Target_AM[[#This Row],[NIPNAS]],Target_CC[],COLUMN(T$2)+9,0)</f>
        <v>313931919.65036541</v>
      </c>
      <c r="AI97" s="22">
        <f>Target_AM[[#This Row],[PROPORSI]]*VLOOKUP(Target_AM[[#This Row],[NIPNAS]],Target_CC[],COLUMN(U$2)+9,0)</f>
        <v>308721584.85146344</v>
      </c>
      <c r="AJ97" s="22">
        <f>Target_AM[[#This Row],[PROPORSI]]*VLOOKUP(Target_AM[[#This Row],[NIPNAS]],Target_CC[],COLUMN(V$2)+9,0)</f>
        <v>308529497.17324525</v>
      </c>
      <c r="AK97" s="22">
        <f>Target_AM[[#This Row],[PROPORSI]]*VLOOKUP(Target_AM[[#This Row],[NIPNAS]],Target_CC[],COLUMN(W$2)+9,0)</f>
        <v>312951210.10626614</v>
      </c>
      <c r="AL97" s="22">
        <f>Target_AM[[#This Row],[PROPORSI]]*VLOOKUP(Target_AM[[#This Row],[NIPNAS]],Target_CC[],COLUMN(X$2)+9,0)</f>
        <v>305840566.13540006</v>
      </c>
      <c r="AM97" s="22">
        <f>Target_AM[[#This Row],[PROPORSI]]*VLOOKUP(Target_AM[[#This Row],[NIPNAS]],Target_CC[],COLUMN(Y$2)+9,0)</f>
        <v>305078436.10160333</v>
      </c>
      <c r="AN97" s="22">
        <f>Target_AM[[#This Row],[PROPORSI]]*VLOOKUP(Target_AM[[#This Row],[NIPNAS]],Target_CC[],COLUMN(Z$2)+9,0)</f>
        <v>3380347960</v>
      </c>
      <c r="AO97" s="22">
        <f>Target_AM[[#This Row],[PROPORSI]]*VLOOKUP(Target_AM[[#This Row],[NIPNAS]],Target_CC[],COLUMN(AA$2)+9,0)</f>
        <v>62366302.583766207</v>
      </c>
      <c r="AP97" s="22">
        <f>Target_AM[[#This Row],[PROPORSI]]*VLOOKUP(Target_AM[[#This Row],[NIPNAS]],Target_CC[],COLUMN(AB$2)+9,0)</f>
        <v>382313860.71044672</v>
      </c>
      <c r="AQ97" s="22">
        <f>Target_AM[[#This Row],[PROPORSI]]*VLOOKUP(Target_AM[[#This Row],[NIPNAS]],Target_CC[],COLUMN(AC$2)+9,0)</f>
        <v>339829094.21552801</v>
      </c>
      <c r="AR97" s="22">
        <f>Target_AM[[#This Row],[PROPORSI]]*VLOOKUP(Target_AM[[#This Row],[NIPNAS]],Target_CC[],COLUMN(AD$2)+9,0)</f>
        <v>253220928.54307911</v>
      </c>
      <c r="AS97" s="22">
        <f>Target_AM[[#This Row],[PROPORSI]]*VLOOKUP(Target_AM[[#This Row],[NIPNAS]],Target_CC[],COLUMN(AE$2)+9,0)</f>
        <v>258952194.1900478</v>
      </c>
      <c r="AT97" s="22">
        <f>Target_AM[[#This Row],[PROPORSI]]*VLOOKUP(Target_AM[[#This Row],[NIPNAS]],Target_CC[],COLUMN(AF$2)+9,0)</f>
        <v>261288032.7648755</v>
      </c>
      <c r="AU97" s="22">
        <f>Target_AM[[#This Row],[PROPORSI]]*VLOOKUP(Target_AM[[#This Row],[NIPNAS]],Target_CC[],COLUMN(AG$2)+9,0)</f>
        <v>319803705.83036542</v>
      </c>
      <c r="AV97" s="22">
        <f>Target_AM[[#This Row],[PROPORSI]]*VLOOKUP(Target_AM[[#This Row],[NIPNAS]],Target_CC[],COLUMN(AH$2)+9,0)</f>
        <v>314309476.58102864</v>
      </c>
      <c r="AW97" s="22">
        <f>Target_AM[[#This Row],[PROPORSI]]*VLOOKUP(Target_AM[[#This Row],[NIPNAS]],Target_CC[],COLUMN(AI$2)+9,0)</f>
        <v>314117388.90281045</v>
      </c>
      <c r="AX97" s="22">
        <f>Target_AM[[#This Row],[PROPORSI]]*VLOOKUP(Target_AM[[#This Row],[NIPNAS]],Target_CC[],COLUMN(AJ$2)+9,0)</f>
        <v>318822996.28626615</v>
      </c>
      <c r="AY97" s="22">
        <f>Target_AM[[#This Row],[PROPORSI]]*VLOOKUP(Target_AM[[#This Row],[NIPNAS]],Target_CC[],COLUMN(AK$2)+9,0)</f>
        <v>311286510.63974786</v>
      </c>
      <c r="AZ97" s="22">
        <f>Target_AM[[#This Row],[PROPORSI]]*VLOOKUP(Target_AM[[#This Row],[NIPNAS]],Target_CC[],COLUMN(AL$2)+9,0)</f>
        <v>310808275.05638593</v>
      </c>
      <c r="BA97" s="22">
        <f>Target_AM[[#This Row],[PROPORSI]]*VLOOKUP(Target_AM[[#This Row],[NIPNAS]],Target_CC[],COLUMN(AM$2)+9,0)</f>
        <v>3447118766.304348</v>
      </c>
      <c r="BB97" s="22">
        <f>Target_AM[[#This Row],[PROPORSI]]*VLOOKUP(Target_AM[[#This Row],[NIPNAS]],Target_CC[],COLUMN(AN$2)+9,0)</f>
        <v>796863.30820967699</v>
      </c>
      <c r="BC97" s="22">
        <f>Target_AM[[#This Row],[PROPORSI]]*VLOOKUP(Target_AM[[#This Row],[NIPNAS]],Target_CC[],COLUMN(AO$2)+9,0)</f>
        <v>800269.65865466127</v>
      </c>
      <c r="BD97" s="22">
        <f>Target_AM[[#This Row],[PROPORSI]]*VLOOKUP(Target_AM[[#This Row],[NIPNAS]],Target_CC[],COLUMN(AP$2)+9,0)</f>
        <v>796383.74222546432</v>
      </c>
      <c r="BE97" s="22">
        <f>Target_AM[[#This Row],[PROPORSI]]*VLOOKUP(Target_AM[[#This Row],[NIPNAS]],Target_CC[],COLUMN(AQ$2)+9,0)</f>
        <v>786372.70589999668</v>
      </c>
      <c r="BF97" s="22">
        <f>Target_AM[[#This Row],[PROPORSI]]*VLOOKUP(Target_AM[[#This Row],[NIPNAS]],Target_CC[],COLUMN(AR$2)+9,0)</f>
        <v>793935.84157823003</v>
      </c>
      <c r="BG97" s="22">
        <f>Target_AM[[#This Row],[PROPORSI]]*VLOOKUP(Target_AM[[#This Row],[NIPNAS]],Target_CC[],COLUMN(AS$2)+9,0)</f>
        <v>797473.19103742542</v>
      </c>
      <c r="BH97" s="22">
        <f>Target_AM[[#This Row],[PROPORSI]]*VLOOKUP(Target_AM[[#This Row],[NIPNAS]],Target_CC[],COLUMN(AT$2)+9,0)</f>
        <v>878692.33517508185</v>
      </c>
      <c r="BI97" s="22">
        <f>Target_AM[[#This Row],[PROPORSI]]*VLOOKUP(Target_AM[[#This Row],[NIPNAS]],Target_CC[],COLUMN(AU$2)+9,0)</f>
        <v>870481.88695162872</v>
      </c>
      <c r="BJ97" s="22">
        <f>Target_AM[[#This Row],[PROPORSI]]*VLOOKUP(Target_AM[[#This Row],[NIPNAS]],Target_CC[],COLUMN(AV$2)+9,0)</f>
        <v>870215.56851381448</v>
      </c>
      <c r="BK97" s="22">
        <f>Target_AM[[#This Row],[PROPORSI]]*VLOOKUP(Target_AM[[#This Row],[NIPNAS]],Target_CC[],COLUMN(AW$2)+9,0)</f>
        <v>877332.63820671383</v>
      </c>
      <c r="BL97" s="22">
        <f>Target_AM[[#This Row],[PROPORSI]]*VLOOKUP(Target_AM[[#This Row],[NIPNAS]],Target_CC[],COLUMN(AX$2)+9,0)</f>
        <v>865994.21097005485</v>
      </c>
      <c r="BM97" s="22">
        <f>Target_AM[[#This Row],[PROPORSI]]*VLOOKUP(Target_AM[[#This Row],[NIPNAS]],Target_CC[],COLUMN(AY$2)+9,0)</f>
        <v>865984.912577254</v>
      </c>
      <c r="BN97" s="22">
        <f>Target_AM[[#This Row],[PROPORSI]]*VLOOKUP(Target_AM[[#This Row],[NIPNAS]],Target_CC[],COLUMN(AZ$2)+9,0)</f>
        <v>10000000.000000004</v>
      </c>
      <c r="BO97" s="22">
        <f>Target_AM[[#This Row],[PROPORSI]]*VLOOKUP(Target_AM[[#This Row],[NIPNAS]],Target_CC[],COLUMN(BA$2)+9,0)</f>
        <v>10241198</v>
      </c>
      <c r="BP97" s="22">
        <f>Target_AM[[#This Row],[PROPORSI]]*VLOOKUP(Target_AM[[#This Row],[NIPNAS]],Target_CC[],COLUMN(BB$2)+9,0)</f>
        <v>4743159</v>
      </c>
      <c r="BQ97" s="22">
        <f>Target_AM[[#This Row],[PROPORSI]]*VLOOKUP(Target_AM[[#This Row],[NIPNAS]],Target_CC[],COLUMN(BC$2)+9,0)</f>
        <v>4769907</v>
      </c>
      <c r="BR97" s="22">
        <f>Target_AM[[#This Row],[PROPORSI]]*VLOOKUP(Target_AM[[#This Row],[NIPNAS]],Target_CC[],COLUMN(BD$2)+9,0)</f>
        <v>4747993</v>
      </c>
      <c r="BS97" s="22">
        <f>Target_AM[[#This Row],[PROPORSI]]*VLOOKUP(Target_AM[[#This Row],[NIPNAS]],Target_CC[],COLUMN(BE$2)+9,0)</f>
        <v>4747993</v>
      </c>
      <c r="BT97" s="22">
        <f>Target_AM[[#This Row],[PROPORSI]]*VLOOKUP(Target_AM[[#This Row],[NIPNAS]],Target_CC[],COLUMN(BF$2)+9,0)</f>
        <v>4747993</v>
      </c>
      <c r="BU97" s="22">
        <f>Target_AM[[#This Row],[PROPORSI]]*VLOOKUP(Target_AM[[#This Row],[NIPNAS]],Target_CC[],COLUMN(BG$2)+9,0)</f>
        <v>4747993</v>
      </c>
      <c r="BV97" s="22">
        <f>Target_AM[[#This Row],[PROPORSI]]*VLOOKUP(Target_AM[[#This Row],[NIPNAS]],Target_CC[],COLUMN(BH$2)+9,0)</f>
        <v>4747993</v>
      </c>
      <c r="BW97" s="22">
        <f>Target_AM[[#This Row],[PROPORSI]]*VLOOKUP(Target_AM[[#This Row],[NIPNAS]],Target_CC[],COLUMN(BI$2)+9,0)</f>
        <v>4747993</v>
      </c>
      <c r="BX97" s="22">
        <f>Target_AM[[#This Row],[PROPORSI]]*VLOOKUP(Target_AM[[#This Row],[NIPNAS]],Target_CC[],COLUMN(BJ$2)+9,0)</f>
        <v>4747993</v>
      </c>
      <c r="BY97" s="22">
        <f>Target_AM[[#This Row],[PROPORSI]]*VLOOKUP(Target_AM[[#This Row],[NIPNAS]],Target_CC[],COLUMN(BK$2)+9,0)</f>
        <v>4747993</v>
      </c>
      <c r="BZ97" s="22">
        <f>Target_AM[[#This Row],[PROPORSI]]*VLOOKUP(Target_AM[[#This Row],[NIPNAS]],Target_CC[],COLUMN(BL$2)+9,0)</f>
        <v>4747993</v>
      </c>
      <c r="CA97" s="22">
        <f>Target_AM[[#This Row],[PROPORSI]]*VLOOKUP(Target_AM[[#This Row],[NIPNAS]],Target_CC[],COLUMN(BM$2)+9,0)</f>
        <v>62486201</v>
      </c>
      <c r="CB97" s="22">
        <f>Target_AM[[#This Row],[PROPORSI]]*VLOOKUP(Target_AM[[#This Row],[NIPNAS]],Target_CC[],COLUMN(BN$2)+9,0)</f>
        <v>0</v>
      </c>
      <c r="CC97" s="22">
        <f>Target_AM[[#This Row],[PROPORSI]]*VLOOKUP(Target_AM[[#This Row],[NIPNAS]],Target_CC[],COLUMN(BO$2)+9,0)</f>
        <v>0</v>
      </c>
      <c r="CD97" s="22">
        <f>Target_AM[[#This Row],[PROPORSI]]*VLOOKUP(Target_AM[[#This Row],[NIPNAS]],Target_CC[],COLUMN(BP$2)+9,0)</f>
        <v>0</v>
      </c>
      <c r="CE97" s="22">
        <f>Target_AM[[#This Row],[PROPORSI]]*VLOOKUP(Target_AM[[#This Row],[NIPNAS]],Target_CC[],COLUMN(BQ$2)+9,0)</f>
        <v>0</v>
      </c>
      <c r="CF97" s="22">
        <f>Target_AM[[#This Row],[PROPORSI]]*VLOOKUP(Target_AM[[#This Row],[NIPNAS]],Target_CC[],COLUMN(BR$2)+9,0)</f>
        <v>0</v>
      </c>
      <c r="CG97" s="22">
        <f>Target_AM[[#This Row],[PROPORSI]]*VLOOKUP(Target_AM[[#This Row],[NIPNAS]],Target_CC[],COLUMN(BS$2)+9,0)</f>
        <v>0</v>
      </c>
      <c r="CH97" s="22">
        <f>Target_AM[[#This Row],[PROPORSI]]*VLOOKUP(Target_AM[[#This Row],[NIPNAS]],Target_CC[],COLUMN(BT$2)+9,0)</f>
        <v>0</v>
      </c>
      <c r="CI97" s="22">
        <f>Target_AM[[#This Row],[PROPORSI]]*VLOOKUP(Target_AM[[#This Row],[NIPNAS]],Target_CC[],COLUMN(BU$2)+9,0)</f>
        <v>0</v>
      </c>
      <c r="CJ97" s="22">
        <f>Target_AM[[#This Row],[PROPORSI]]*VLOOKUP(Target_AM[[#This Row],[NIPNAS]],Target_CC[],COLUMN(BV$2)+9,0)</f>
        <v>0</v>
      </c>
      <c r="CK97" s="22">
        <f>Target_AM[[#This Row],[PROPORSI]]*VLOOKUP(Target_AM[[#This Row],[NIPNAS]],Target_CC[],COLUMN(BW$2)+9,0)</f>
        <v>0</v>
      </c>
      <c r="CL97" s="22">
        <f>Target_AM[[#This Row],[PROPORSI]]*VLOOKUP(Target_AM[[#This Row],[NIPNAS]],Target_CC[],COLUMN(BX$2)+9,0)</f>
        <v>0</v>
      </c>
      <c r="CM97" s="22">
        <f>Target_AM[[#This Row],[PROPORSI]]*VLOOKUP(Target_AM[[#This Row],[NIPNAS]],Target_CC[],COLUMN(BY$2)+9,0)</f>
        <v>0</v>
      </c>
      <c r="CN97" s="22">
        <f>Target_AM[[#This Row],[PROPORSI]]*VLOOKUP(Target_AM[[#This Row],[NIPNAS]],Target_CC[],COLUMN(BZ$2)+9,0)</f>
        <v>0</v>
      </c>
      <c r="CO97" s="22">
        <f>Target_AM[[#This Row],[PROPORSI]]*VLOOKUP(Target_AM[[#This Row],[NIPNAS]],Target_CC[],COLUMN(CA$2)+9,0)</f>
        <v>10314668</v>
      </c>
      <c r="CP97" s="22">
        <f>Target_AM[[#This Row],[PROPORSI]]*VLOOKUP(Target_AM[[#This Row],[NIPNAS]],Target_CC[],COLUMN(CB$2)+9,0)</f>
        <v>4738550</v>
      </c>
      <c r="CQ97" s="22">
        <f>Target_AM[[#This Row],[PROPORSI]]*VLOOKUP(Target_AM[[#This Row],[NIPNAS]],Target_CC[],COLUMN(CC$2)+9,0)</f>
        <v>4747993</v>
      </c>
      <c r="CR97" s="22">
        <f>Target_AM[[#This Row],[PROPORSI]]*VLOOKUP(Target_AM[[#This Row],[NIPNAS]],Target_CC[],COLUMN(CD$2)+9,0)</f>
        <v>4747993</v>
      </c>
      <c r="CS97" s="22">
        <f>Target_AM[[#This Row],[PROPORSI]]*VLOOKUP(Target_AM[[#This Row],[NIPNAS]],Target_CC[],COLUMN(CE$2)+9,0)</f>
        <v>4747993</v>
      </c>
      <c r="CT97" s="22">
        <f>Target_AM[[#This Row],[PROPORSI]]*VLOOKUP(Target_AM[[#This Row],[NIPNAS]],Target_CC[],COLUMN(CF$2)+9,0)</f>
        <v>4747993</v>
      </c>
      <c r="CU97" s="22">
        <f>Target_AM[[#This Row],[PROPORSI]]*VLOOKUP(Target_AM[[#This Row],[NIPNAS]],Target_CC[],COLUMN(CG$2)+9,0)</f>
        <v>4747993</v>
      </c>
      <c r="CV97" s="22">
        <f>Target_AM[[#This Row],[PROPORSI]]*VLOOKUP(Target_AM[[#This Row],[NIPNAS]],Target_CC[],COLUMN(CH$2)+9,0)</f>
        <v>4747993</v>
      </c>
      <c r="CW97" s="22">
        <f>Target_AM[[#This Row],[PROPORSI]]*VLOOKUP(Target_AM[[#This Row],[NIPNAS]],Target_CC[],COLUMN(CI$2)+9,0)</f>
        <v>4747993</v>
      </c>
      <c r="CX97" s="22">
        <f>Target_AM[[#This Row],[PROPORSI]]*VLOOKUP(Target_AM[[#This Row],[NIPNAS]],Target_CC[],COLUMN(CJ$2)+9,0)</f>
        <v>4747993</v>
      </c>
      <c r="CY97" s="22">
        <f>Target_AM[[#This Row],[PROPORSI]]*VLOOKUP(Target_AM[[#This Row],[NIPNAS]],Target_CC[],COLUMN(CK$2)+9,0)</f>
        <v>4747993</v>
      </c>
      <c r="CZ97" s="22">
        <f>Target_AM[[#This Row],[PROPORSI]]*VLOOKUP(Target_AM[[#This Row],[NIPNAS]],Target_CC[],COLUMN(CL$2)+9,0)</f>
        <v>4747993</v>
      </c>
      <c r="DA97" s="22">
        <f>Target_AM[[#This Row],[PROPORSI]]*VLOOKUP(Target_AM[[#This Row],[NIPNAS]],Target_CC[],COLUMN(CM$2)+9,0)</f>
        <v>62533148</v>
      </c>
      <c r="DB97" s="22">
        <f>Target_AM[[#This Row],[PROPORSI]]*VLOOKUP(Target_AM[[#This Row],[NIPNAS]],Target_CC[],COLUMN(CN$2)+9,0)</f>
        <v>0</v>
      </c>
      <c r="DC97" s="22">
        <f>Target_AM[[#This Row],[PROPORSI]]*VLOOKUP(Target_AM[[#This Row],[NIPNAS]],Target_CC[],COLUMN(CO$2)+9,0)</f>
        <v>0</v>
      </c>
      <c r="DD97" s="22">
        <f>Target_AM[[#This Row],[PROPORSI]]*VLOOKUP(Target_AM[[#This Row],[NIPNAS]],Target_CC[],COLUMN(CP$2)+9,0)</f>
        <v>0</v>
      </c>
      <c r="DE97" s="22">
        <f>Target_AM[[#This Row],[PROPORSI]]*VLOOKUP(Target_AM[[#This Row],[NIPNAS]],Target_CC[],COLUMN(CQ$2)+9,0)</f>
        <v>0</v>
      </c>
      <c r="DF97" s="22">
        <f>Target_AM[[#This Row],[PROPORSI]]*VLOOKUP(Target_AM[[#This Row],[NIPNAS]],Target_CC[],COLUMN(CR$2)+9,0)</f>
        <v>0</v>
      </c>
      <c r="DG97" s="22">
        <f>Target_AM[[#This Row],[PROPORSI]]*VLOOKUP(Target_AM[[#This Row],[NIPNAS]],Target_CC[],COLUMN(CS$2)+9,0)</f>
        <v>0</v>
      </c>
      <c r="DH97" s="22">
        <f>Target_AM[[#This Row],[PROPORSI]]*VLOOKUP(Target_AM[[#This Row],[NIPNAS]],Target_CC[],COLUMN(CT$2)+9,0)</f>
        <v>0</v>
      </c>
      <c r="DI97" s="22">
        <f>Target_AM[[#This Row],[PROPORSI]]*VLOOKUP(Target_AM[[#This Row],[NIPNAS]],Target_CC[],COLUMN(CU$2)+9,0)</f>
        <v>0</v>
      </c>
      <c r="DJ97" s="22">
        <f>Target_AM[[#This Row],[PROPORSI]]*VLOOKUP(Target_AM[[#This Row],[NIPNAS]],Target_CC[],COLUMN(CV$2)+9,0)</f>
        <v>0</v>
      </c>
      <c r="DK97" s="22">
        <f>Target_AM[[#This Row],[PROPORSI]]*VLOOKUP(Target_AM[[#This Row],[NIPNAS]],Target_CC[],COLUMN(CW$2)+9,0)</f>
        <v>0</v>
      </c>
      <c r="DL97" s="22">
        <f>Target_AM[[#This Row],[PROPORSI]]*VLOOKUP(Target_AM[[#This Row],[NIPNAS]],Target_CC[],COLUMN(CX$2)+9,0)</f>
        <v>0</v>
      </c>
      <c r="DM97" s="22">
        <f>Target_AM[[#This Row],[PROPORSI]]*VLOOKUP(Target_AM[[#This Row],[NIPNAS]],Target_CC[],COLUMN(CY$2)+9,0)</f>
        <v>0</v>
      </c>
      <c r="DN97" s="22">
        <f>Target_AM[[#This Row],[PROPORSI]]*VLOOKUP(Target_AM[[#This Row],[NIPNAS]],Target_CC[],COLUMN(CZ$2)+9,0)</f>
        <v>0</v>
      </c>
      <c r="DO97" s="22">
        <f>Target_AM[[#This Row],[PROPORSI]]*VLOOKUP(Target_AM[[#This Row],[NIPNAS]],Target_CC[],COLUMN(DA$2)+9,0)</f>
        <v>0</v>
      </c>
      <c r="DP97" s="22">
        <f>Target_AM[[#This Row],[PROPORSI]]*VLOOKUP(Target_AM[[#This Row],[NIPNAS]],Target_CC[],COLUMN(DB$2)+9,0)</f>
        <v>0</v>
      </c>
      <c r="DQ97" s="22">
        <f>Target_AM[[#This Row],[PROPORSI]]*VLOOKUP(Target_AM[[#This Row],[NIPNAS]],Target_CC[],COLUMN(DC$2)+9,0)</f>
        <v>0</v>
      </c>
      <c r="DR97" s="22">
        <f>Target_AM[[#This Row],[PROPORSI]]*VLOOKUP(Target_AM[[#This Row],[NIPNAS]],Target_CC[],COLUMN(DD$2)+9,0)</f>
        <v>0</v>
      </c>
      <c r="DS97" s="22">
        <f>Target_AM[[#This Row],[PROPORSI]]*VLOOKUP(Target_AM[[#This Row],[NIPNAS]],Target_CC[],COLUMN(DE$2)+9,0)</f>
        <v>0</v>
      </c>
      <c r="DT97" s="22">
        <f>Target_AM[[#This Row],[PROPORSI]]*VLOOKUP(Target_AM[[#This Row],[NIPNAS]],Target_CC[],COLUMN(DF$2)+9,0)</f>
        <v>0</v>
      </c>
      <c r="DU97" s="22">
        <f>Target_AM[[#This Row],[PROPORSI]]*VLOOKUP(Target_AM[[#This Row],[NIPNAS]],Target_CC[],COLUMN(DG$2)+9,0)</f>
        <v>0</v>
      </c>
      <c r="DV97" s="22">
        <f>Target_AM[[#This Row],[PROPORSI]]*VLOOKUP(Target_AM[[#This Row],[NIPNAS]],Target_CC[],COLUMN(DH$2)+9,0)</f>
        <v>0</v>
      </c>
      <c r="DW97" s="22">
        <f>Target_AM[[#This Row],[PROPORSI]]*VLOOKUP(Target_AM[[#This Row],[NIPNAS]],Target_CC[],COLUMN(DI$2)+9,0)</f>
        <v>0</v>
      </c>
      <c r="DX97" s="22">
        <f>Target_AM[[#This Row],[PROPORSI]]*VLOOKUP(Target_AM[[#This Row],[NIPNAS]],Target_CC[],COLUMN(DJ$2)+9,0)</f>
        <v>0</v>
      </c>
      <c r="DY97" s="22">
        <f>Target_AM[[#This Row],[PROPORSI]]*VLOOKUP(Target_AM[[#This Row],[NIPNAS]],Target_CC[],COLUMN(DK$2)+9,0)</f>
        <v>0</v>
      </c>
      <c r="DZ97" s="22">
        <f>Target_AM[[#This Row],[PROPORSI]]*VLOOKUP(Target_AM[[#This Row],[NIPNAS]],Target_CC[],COLUMN(DL$2)+9,0)</f>
        <v>0</v>
      </c>
      <c r="EA97" s="22">
        <f>Target_AM[[#This Row],[PROPORSI]]*VLOOKUP(Target_AM[[#This Row],[NIPNAS]],Target_CC[],COLUMN(DM$2)+9,0)</f>
        <v>0</v>
      </c>
    </row>
    <row r="98" spans="2:131" x14ac:dyDescent="0.3">
      <c r="B98">
        <v>970167</v>
      </c>
      <c r="C98" t="s">
        <v>1071</v>
      </c>
      <c r="D98">
        <v>1</v>
      </c>
      <c r="E98" s="8">
        <v>45658</v>
      </c>
      <c r="F98">
        <v>2000359</v>
      </c>
      <c r="G98" t="s">
        <v>934</v>
      </c>
      <c r="J98" t="s">
        <v>875</v>
      </c>
      <c r="K98" t="s">
        <v>22</v>
      </c>
      <c r="L98" t="s">
        <v>159</v>
      </c>
      <c r="M98" t="s">
        <v>18</v>
      </c>
      <c r="N98" s="23">
        <f>Target_AM[[#This Row],[PROPORSI]]*VLOOKUP(Target_AM[[#This Row],[NIPNAS]],Target_CC[],9,0)</f>
        <v>452150734</v>
      </c>
      <c r="O98" s="22">
        <f>Target_AM[[#This Row],[PROPORSI]]*VLOOKUP(Target_AM[[#This Row],[NIPNAS]],Target_CC[],COLUMN(A$2)+9,0)</f>
        <v>21791917.391304348</v>
      </c>
      <c r="P98" s="22">
        <f>Target_AM[[#This Row],[PROPORSI]]*VLOOKUP(Target_AM[[#This Row],[NIPNAS]],Target_CC[],COLUMN(B$2)+9,0)</f>
        <v>21801826.086956523</v>
      </c>
      <c r="Q98" s="22">
        <f>Target_AM[[#This Row],[PROPORSI]]*VLOOKUP(Target_AM[[#This Row],[NIPNAS]],Target_CC[],COLUMN(C$2)+9,0)</f>
        <v>21801826.086956523</v>
      </c>
      <c r="R98" s="22">
        <f>Target_AM[[#This Row],[PROPORSI]]*VLOOKUP(Target_AM[[#This Row],[NIPNAS]],Target_CC[],COLUMN(D$2)+9,0)</f>
        <v>21801826.086956523</v>
      </c>
      <c r="S98" s="22">
        <f>Target_AM[[#This Row],[PROPORSI]]*VLOOKUP(Target_AM[[#This Row],[NIPNAS]],Target_CC[],COLUMN(E$2)+9,0)</f>
        <v>21811734.782608695</v>
      </c>
      <c r="T98" s="22">
        <f>Target_AM[[#This Row],[PROPORSI]]*VLOOKUP(Target_AM[[#This Row],[NIPNAS]],Target_CC[],COLUMN(F$2)+9,0)</f>
        <v>21801826.086956523</v>
      </c>
      <c r="U98" s="22">
        <f>Target_AM[[#This Row],[PROPORSI]]*VLOOKUP(Target_AM[[#This Row],[NIPNAS]],Target_CC[],COLUMN(G$2)+9,0)</f>
        <v>21772100</v>
      </c>
      <c r="V98" s="22">
        <f>Target_AM[[#This Row],[PROPORSI]]*VLOOKUP(Target_AM[[#This Row],[NIPNAS]],Target_CC[],COLUMN(H$2)+9,0)</f>
        <v>21791917.391304348</v>
      </c>
      <c r="W98" s="22">
        <f>Target_AM[[#This Row],[PROPORSI]]*VLOOKUP(Target_AM[[#This Row],[NIPNAS]],Target_CC[],COLUMN(I$2)+9,0)</f>
        <v>21791917.391304348</v>
      </c>
      <c r="X98" s="22">
        <f>Target_AM[[#This Row],[PROPORSI]]*VLOOKUP(Target_AM[[#This Row],[NIPNAS]],Target_CC[],COLUMN(J$2)+9,0)</f>
        <v>21772100</v>
      </c>
      <c r="Y98" s="22">
        <f>Target_AM[[#This Row],[PROPORSI]]*VLOOKUP(Target_AM[[#This Row],[NIPNAS]],Target_CC[],COLUMN(K$2)+9,0)</f>
        <v>21801826.086956523</v>
      </c>
      <c r="Z98" s="22">
        <f>Target_AM[[#This Row],[PROPORSI]]*VLOOKUP(Target_AM[[#This Row],[NIPNAS]],Target_CC[],COLUMN(L$2)+9,0)</f>
        <v>21782008.695652176</v>
      </c>
      <c r="AA98" s="22">
        <f>Target_AM[[#This Row],[PROPORSI]]*VLOOKUP(Target_AM[[#This Row],[NIPNAS]],Target_CC[],COLUMN(M$2)+9,0)</f>
        <v>261522826.08695656</v>
      </c>
      <c r="AB98" s="22">
        <f>Target_AM[[#This Row],[PROPORSI]]*VLOOKUP(Target_AM[[#This Row],[NIPNAS]],Target_CC[],COLUMN(N$2)+9,0)</f>
        <v>1679661.7249486053</v>
      </c>
      <c r="AC98" s="22">
        <f>Target_AM[[#This Row],[PROPORSI]]*VLOOKUP(Target_AM[[#This Row],[NIPNAS]],Target_CC[],COLUMN(O$2)+9,0)</f>
        <v>11148790.617581835</v>
      </c>
      <c r="AD98" s="22">
        <f>Target_AM[[#This Row],[PROPORSI]]*VLOOKUP(Target_AM[[#This Row],[NIPNAS]],Target_CC[],COLUMN(P$2)+9,0)</f>
        <v>9891974.2484492678</v>
      </c>
      <c r="AE98" s="22">
        <f>Target_AM[[#This Row],[PROPORSI]]*VLOOKUP(Target_AM[[#This Row],[NIPNAS]],Target_CC[],COLUMN(Q$2)+9,0)</f>
        <v>7329866.2436730703</v>
      </c>
      <c r="AF98" s="22">
        <f>Target_AM[[#This Row],[PROPORSI]]*VLOOKUP(Target_AM[[#This Row],[NIPNAS]],Target_CC[],COLUMN(R$2)+9,0)</f>
        <v>7503612.0515509704</v>
      </c>
      <c r="AG98" s="22">
        <f>Target_AM[[#This Row],[PROPORSI]]*VLOOKUP(Target_AM[[#This Row],[NIPNAS]],Target_CC[],COLUMN(S$2)+9,0)</f>
        <v>7568513.3982635224</v>
      </c>
      <c r="AH98" s="22">
        <f>Target_AM[[#This Row],[PROPORSI]]*VLOOKUP(Target_AM[[#This Row],[NIPNAS]],Target_CC[],COLUMN(T$2)+9,0)</f>
        <v>9286970.5534801036</v>
      </c>
      <c r="AI98" s="22">
        <f>Target_AM[[#This Row],[PROPORSI]]*VLOOKUP(Target_AM[[#This Row],[NIPNAS]],Target_CC[],COLUMN(U$2)+9,0)</f>
        <v>9132834.5041574799</v>
      </c>
      <c r="AJ98" s="22">
        <f>Target_AM[[#This Row],[PROPORSI]]*VLOOKUP(Target_AM[[#This Row],[NIPNAS]],Target_CC[],COLUMN(V$2)+9,0)</f>
        <v>9127152.021747645</v>
      </c>
      <c r="AK98" s="22">
        <f>Target_AM[[#This Row],[PROPORSI]]*VLOOKUP(Target_AM[[#This Row],[NIPNAS]],Target_CC[],COLUMN(W$2)+9,0)</f>
        <v>9257958.4649109952</v>
      </c>
      <c r="AL98" s="22">
        <f>Target_AM[[#This Row],[PROPORSI]]*VLOOKUP(Target_AM[[#This Row],[NIPNAS]],Target_CC[],COLUMN(X$2)+9,0)</f>
        <v>9047606.0380304772</v>
      </c>
      <c r="AM98" s="22">
        <f>Target_AM[[#This Row],[PROPORSI]]*VLOOKUP(Target_AM[[#This Row],[NIPNAS]],Target_CC[],COLUMN(Y$2)+9,0)</f>
        <v>9025060.1332060304</v>
      </c>
      <c r="AN98" s="22">
        <f>Target_AM[[#This Row],[PROPORSI]]*VLOOKUP(Target_AM[[#This Row],[NIPNAS]],Target_CC[],COLUMN(Z$2)+9,0)</f>
        <v>100000000</v>
      </c>
      <c r="AO98" s="22">
        <f>Target_AM[[#This Row],[PROPORSI]]*VLOOKUP(Target_AM[[#This Row],[NIPNAS]],Target_CC[],COLUMN(AA$2)+9,0)</f>
        <v>23471579.116252951</v>
      </c>
      <c r="AP98" s="22">
        <f>Target_AM[[#This Row],[PROPORSI]]*VLOOKUP(Target_AM[[#This Row],[NIPNAS]],Target_CC[],COLUMN(AB$2)+9,0)</f>
        <v>32950616.70453836</v>
      </c>
      <c r="AQ98" s="22">
        <f>Target_AM[[#This Row],[PROPORSI]]*VLOOKUP(Target_AM[[#This Row],[NIPNAS]],Target_CC[],COLUMN(AC$2)+9,0)</f>
        <v>31693800.335405789</v>
      </c>
      <c r="AR98" s="22">
        <f>Target_AM[[#This Row],[PROPORSI]]*VLOOKUP(Target_AM[[#This Row],[NIPNAS]],Target_CC[],COLUMN(AD$2)+9,0)</f>
        <v>29131692.330629595</v>
      </c>
      <c r="AS98" s="22">
        <f>Target_AM[[#This Row],[PROPORSI]]*VLOOKUP(Target_AM[[#This Row],[NIPNAS]],Target_CC[],COLUMN(AE$2)+9,0)</f>
        <v>29315346.834159665</v>
      </c>
      <c r="AT98" s="22">
        <f>Target_AM[[#This Row],[PROPORSI]]*VLOOKUP(Target_AM[[#This Row],[NIPNAS]],Target_CC[],COLUMN(AF$2)+9,0)</f>
        <v>29370339.485220045</v>
      </c>
      <c r="AU98" s="22">
        <f>Target_AM[[#This Row],[PROPORSI]]*VLOOKUP(Target_AM[[#This Row],[NIPNAS]],Target_CC[],COLUMN(AG$2)+9,0)</f>
        <v>31059070.553480104</v>
      </c>
      <c r="AV98" s="22">
        <f>Target_AM[[#This Row],[PROPORSI]]*VLOOKUP(Target_AM[[#This Row],[NIPNAS]],Target_CC[],COLUMN(AH$2)+9,0)</f>
        <v>30924751.895461828</v>
      </c>
      <c r="AW98" s="22">
        <f>Target_AM[[#This Row],[PROPORSI]]*VLOOKUP(Target_AM[[#This Row],[NIPNAS]],Target_CC[],COLUMN(AI$2)+9,0)</f>
        <v>30919069.413051993</v>
      </c>
      <c r="AX98" s="22">
        <f>Target_AM[[#This Row],[PROPORSI]]*VLOOKUP(Target_AM[[#This Row],[NIPNAS]],Target_CC[],COLUMN(AJ$2)+9,0)</f>
        <v>31030058.464910995</v>
      </c>
      <c r="AY98" s="22">
        <f>Target_AM[[#This Row],[PROPORSI]]*VLOOKUP(Target_AM[[#This Row],[NIPNAS]],Target_CC[],COLUMN(AK$2)+9,0)</f>
        <v>30849432.124986999</v>
      </c>
      <c r="AZ98" s="22">
        <f>Target_AM[[#This Row],[PROPORSI]]*VLOOKUP(Target_AM[[#This Row],[NIPNAS]],Target_CC[],COLUMN(AL$2)+9,0)</f>
        <v>30807068.828858204</v>
      </c>
      <c r="BA98" s="22">
        <f>Target_AM[[#This Row],[PROPORSI]]*VLOOKUP(Target_AM[[#This Row],[NIPNAS]],Target_CC[],COLUMN(AM$2)+9,0)</f>
        <v>361522826.0869565</v>
      </c>
      <c r="BB98" s="22">
        <f>Target_AM[[#This Row],[PROPORSI]]*VLOOKUP(Target_AM[[#This Row],[NIPNAS]],Target_CC[],COLUMN(AN$2)+9,0)</f>
        <v>7968633.0820967695</v>
      </c>
      <c r="BC98" s="22">
        <f>Target_AM[[#This Row],[PROPORSI]]*VLOOKUP(Target_AM[[#This Row],[NIPNAS]],Target_CC[],COLUMN(AO$2)+9,0)</f>
        <v>8002696.586546612</v>
      </c>
      <c r="BD98" s="22">
        <f>Target_AM[[#This Row],[PROPORSI]]*VLOOKUP(Target_AM[[#This Row],[NIPNAS]],Target_CC[],COLUMN(AP$2)+9,0)</f>
        <v>7963837.4222546434</v>
      </c>
      <c r="BE98" s="22">
        <f>Target_AM[[#This Row],[PROPORSI]]*VLOOKUP(Target_AM[[#This Row],[NIPNAS]],Target_CC[],COLUMN(AQ$2)+9,0)</f>
        <v>7863727.0589999668</v>
      </c>
      <c r="BF98" s="22">
        <f>Target_AM[[#This Row],[PROPORSI]]*VLOOKUP(Target_AM[[#This Row],[NIPNAS]],Target_CC[],COLUMN(AR$2)+9,0)</f>
        <v>7939358.4157823008</v>
      </c>
      <c r="BG98" s="22">
        <f>Target_AM[[#This Row],[PROPORSI]]*VLOOKUP(Target_AM[[#This Row],[NIPNAS]],Target_CC[],COLUMN(AS$2)+9,0)</f>
        <v>7974731.910374254</v>
      </c>
      <c r="BH98" s="22">
        <f>Target_AM[[#This Row],[PROPORSI]]*VLOOKUP(Target_AM[[#This Row],[NIPNAS]],Target_CC[],COLUMN(AT$2)+9,0)</f>
        <v>8786923.3517508171</v>
      </c>
      <c r="BI98" s="22">
        <f>Target_AM[[#This Row],[PROPORSI]]*VLOOKUP(Target_AM[[#This Row],[NIPNAS]],Target_CC[],COLUMN(AU$2)+9,0)</f>
        <v>8704818.869516287</v>
      </c>
      <c r="BJ98" s="22">
        <f>Target_AM[[#This Row],[PROPORSI]]*VLOOKUP(Target_AM[[#This Row],[NIPNAS]],Target_CC[],COLUMN(AV$2)+9,0)</f>
        <v>8702155.6851381455</v>
      </c>
      <c r="BK98" s="22">
        <f>Target_AM[[#This Row],[PROPORSI]]*VLOOKUP(Target_AM[[#This Row],[NIPNAS]],Target_CC[],COLUMN(AW$2)+9,0)</f>
        <v>8773326.3820671383</v>
      </c>
      <c r="BL98" s="22">
        <f>Target_AM[[#This Row],[PROPORSI]]*VLOOKUP(Target_AM[[#This Row],[NIPNAS]],Target_CC[],COLUMN(AX$2)+9,0)</f>
        <v>8659942.1097005475</v>
      </c>
      <c r="BM98" s="22">
        <f>Target_AM[[#This Row],[PROPORSI]]*VLOOKUP(Target_AM[[#This Row],[NIPNAS]],Target_CC[],COLUMN(AY$2)+9,0)</f>
        <v>8659849.1257725395</v>
      </c>
      <c r="BN98" s="22">
        <f>Target_AM[[#This Row],[PROPORSI]]*VLOOKUP(Target_AM[[#This Row],[NIPNAS]],Target_CC[],COLUMN(AZ$2)+9,0)</f>
        <v>100000000.00000003</v>
      </c>
      <c r="BO98" s="22">
        <f>Target_AM[[#This Row],[PROPORSI]]*VLOOKUP(Target_AM[[#This Row],[NIPNAS]],Target_CC[],COLUMN(BA$2)+9,0)</f>
        <v>21920000</v>
      </c>
      <c r="BP98" s="22">
        <f>Target_AM[[#This Row],[PROPORSI]]*VLOOKUP(Target_AM[[#This Row],[NIPNAS]],Target_CC[],COLUMN(BB$2)+9,0)</f>
        <v>21920000</v>
      </c>
      <c r="BQ98" s="22">
        <f>Target_AM[[#This Row],[PROPORSI]]*VLOOKUP(Target_AM[[#This Row],[NIPNAS]],Target_CC[],COLUMN(BC$2)+9,0)</f>
        <v>21920000</v>
      </c>
      <c r="BR98" s="22">
        <f>Target_AM[[#This Row],[PROPORSI]]*VLOOKUP(Target_AM[[#This Row],[NIPNAS]],Target_CC[],COLUMN(BD$2)+9,0)</f>
        <v>20820000</v>
      </c>
      <c r="BS98" s="22">
        <f>Target_AM[[#This Row],[PROPORSI]]*VLOOKUP(Target_AM[[#This Row],[NIPNAS]],Target_CC[],COLUMN(BE$2)+9,0)</f>
        <v>20820000</v>
      </c>
      <c r="BT98" s="22">
        <f>Target_AM[[#This Row],[PROPORSI]]*VLOOKUP(Target_AM[[#This Row],[NIPNAS]],Target_CC[],COLUMN(BF$2)+9,0)</f>
        <v>20820000</v>
      </c>
      <c r="BU98" s="22">
        <f>Target_AM[[#This Row],[PROPORSI]]*VLOOKUP(Target_AM[[#This Row],[NIPNAS]],Target_CC[],COLUMN(BG$2)+9,0)</f>
        <v>20820000</v>
      </c>
      <c r="BV98" s="22">
        <f>Target_AM[[#This Row],[PROPORSI]]*VLOOKUP(Target_AM[[#This Row],[NIPNAS]],Target_CC[],COLUMN(BH$2)+9,0)</f>
        <v>20820000</v>
      </c>
      <c r="BW98" s="22">
        <f>Target_AM[[#This Row],[PROPORSI]]*VLOOKUP(Target_AM[[#This Row],[NIPNAS]],Target_CC[],COLUMN(BI$2)+9,0)</f>
        <v>20820000</v>
      </c>
      <c r="BX98" s="22">
        <f>Target_AM[[#This Row],[PROPORSI]]*VLOOKUP(Target_AM[[#This Row],[NIPNAS]],Target_CC[],COLUMN(BJ$2)+9,0)</f>
        <v>20820000</v>
      </c>
      <c r="BY98" s="22">
        <f>Target_AM[[#This Row],[PROPORSI]]*VLOOKUP(Target_AM[[#This Row],[NIPNAS]],Target_CC[],COLUMN(BK$2)+9,0)</f>
        <v>20820000</v>
      </c>
      <c r="BZ98" s="22">
        <f>Target_AM[[#This Row],[PROPORSI]]*VLOOKUP(Target_AM[[#This Row],[NIPNAS]],Target_CC[],COLUMN(BL$2)+9,0)</f>
        <v>20820000</v>
      </c>
      <c r="CA98" s="22">
        <f>Target_AM[[#This Row],[PROPORSI]]*VLOOKUP(Target_AM[[#This Row],[NIPNAS]],Target_CC[],COLUMN(BM$2)+9,0)</f>
        <v>253140000</v>
      </c>
      <c r="CB98" s="22">
        <f>Target_AM[[#This Row],[PROPORSI]]*VLOOKUP(Target_AM[[#This Row],[NIPNAS]],Target_CC[],COLUMN(BN$2)+9,0)</f>
        <v>22000000</v>
      </c>
      <c r="CC98" s="22">
        <f>Target_AM[[#This Row],[PROPORSI]]*VLOOKUP(Target_AM[[#This Row],[NIPNAS]],Target_CC[],COLUMN(BO$2)+9,0)</f>
        <v>22000000</v>
      </c>
      <c r="CD98" s="22">
        <f>Target_AM[[#This Row],[PROPORSI]]*VLOOKUP(Target_AM[[#This Row],[NIPNAS]],Target_CC[],COLUMN(BP$2)+9,0)</f>
        <v>22000000</v>
      </c>
      <c r="CE98" s="22">
        <f>Target_AM[[#This Row],[PROPORSI]]*VLOOKUP(Target_AM[[#This Row],[NIPNAS]],Target_CC[],COLUMN(BQ$2)+9,0)</f>
        <v>20900000</v>
      </c>
      <c r="CF98" s="22">
        <f>Target_AM[[#This Row],[PROPORSI]]*VLOOKUP(Target_AM[[#This Row],[NIPNAS]],Target_CC[],COLUMN(BR$2)+9,0)</f>
        <v>20900000</v>
      </c>
      <c r="CG98" s="22">
        <f>Target_AM[[#This Row],[PROPORSI]]*VLOOKUP(Target_AM[[#This Row],[NIPNAS]],Target_CC[],COLUMN(BS$2)+9,0)</f>
        <v>20900000</v>
      </c>
      <c r="CH98" s="22">
        <f>Target_AM[[#This Row],[PROPORSI]]*VLOOKUP(Target_AM[[#This Row],[NIPNAS]],Target_CC[],COLUMN(BT$2)+9,0)</f>
        <v>20900000</v>
      </c>
      <c r="CI98" s="22">
        <f>Target_AM[[#This Row],[PROPORSI]]*VLOOKUP(Target_AM[[#This Row],[NIPNAS]],Target_CC[],COLUMN(BU$2)+9,0)</f>
        <v>20900000</v>
      </c>
      <c r="CJ98" s="22">
        <f>Target_AM[[#This Row],[PROPORSI]]*VLOOKUP(Target_AM[[#This Row],[NIPNAS]],Target_CC[],COLUMN(BV$2)+9,0)</f>
        <v>20900000</v>
      </c>
      <c r="CK98" s="22">
        <f>Target_AM[[#This Row],[PROPORSI]]*VLOOKUP(Target_AM[[#This Row],[NIPNAS]],Target_CC[],COLUMN(BW$2)+9,0)</f>
        <v>20900000</v>
      </c>
      <c r="CL98" s="22">
        <f>Target_AM[[#This Row],[PROPORSI]]*VLOOKUP(Target_AM[[#This Row],[NIPNAS]],Target_CC[],COLUMN(BX$2)+9,0)</f>
        <v>20900000</v>
      </c>
      <c r="CM98" s="22">
        <f>Target_AM[[#This Row],[PROPORSI]]*VLOOKUP(Target_AM[[#This Row],[NIPNAS]],Target_CC[],COLUMN(BY$2)+9,0)</f>
        <v>20900000</v>
      </c>
      <c r="CN98" s="22">
        <f>Target_AM[[#This Row],[PROPORSI]]*VLOOKUP(Target_AM[[#This Row],[NIPNAS]],Target_CC[],COLUMN(BZ$2)+9,0)</f>
        <v>254100000</v>
      </c>
      <c r="CO98" s="22">
        <f>Target_AM[[#This Row],[PROPORSI]]*VLOOKUP(Target_AM[[#This Row],[NIPNAS]],Target_CC[],COLUMN(CA$2)+9,0)</f>
        <v>-80000</v>
      </c>
      <c r="CP98" s="22">
        <f>Target_AM[[#This Row],[PROPORSI]]*VLOOKUP(Target_AM[[#This Row],[NIPNAS]],Target_CC[],COLUMN(CB$2)+9,0)</f>
        <v>-80000</v>
      </c>
      <c r="CQ98" s="22">
        <f>Target_AM[[#This Row],[PROPORSI]]*VLOOKUP(Target_AM[[#This Row],[NIPNAS]],Target_CC[],COLUMN(CC$2)+9,0)</f>
        <v>-80000</v>
      </c>
      <c r="CR98" s="22">
        <f>Target_AM[[#This Row],[PROPORSI]]*VLOOKUP(Target_AM[[#This Row],[NIPNAS]],Target_CC[],COLUMN(CD$2)+9,0)</f>
        <v>-80000</v>
      </c>
      <c r="CS98" s="22">
        <f>Target_AM[[#This Row],[PROPORSI]]*VLOOKUP(Target_AM[[#This Row],[NIPNAS]],Target_CC[],COLUMN(CE$2)+9,0)</f>
        <v>-80000</v>
      </c>
      <c r="CT98" s="22">
        <f>Target_AM[[#This Row],[PROPORSI]]*VLOOKUP(Target_AM[[#This Row],[NIPNAS]],Target_CC[],COLUMN(CF$2)+9,0)</f>
        <v>-80000</v>
      </c>
      <c r="CU98" s="22">
        <f>Target_AM[[#This Row],[PROPORSI]]*VLOOKUP(Target_AM[[#This Row],[NIPNAS]],Target_CC[],COLUMN(CG$2)+9,0)</f>
        <v>-80000</v>
      </c>
      <c r="CV98" s="22">
        <f>Target_AM[[#This Row],[PROPORSI]]*VLOOKUP(Target_AM[[#This Row],[NIPNAS]],Target_CC[],COLUMN(CH$2)+9,0)</f>
        <v>-80000</v>
      </c>
      <c r="CW98" s="22">
        <f>Target_AM[[#This Row],[PROPORSI]]*VLOOKUP(Target_AM[[#This Row],[NIPNAS]],Target_CC[],COLUMN(CI$2)+9,0)</f>
        <v>-80000</v>
      </c>
      <c r="CX98" s="22">
        <f>Target_AM[[#This Row],[PROPORSI]]*VLOOKUP(Target_AM[[#This Row],[NIPNAS]],Target_CC[],COLUMN(CJ$2)+9,0)</f>
        <v>-80000</v>
      </c>
      <c r="CY98" s="22">
        <f>Target_AM[[#This Row],[PROPORSI]]*VLOOKUP(Target_AM[[#This Row],[NIPNAS]],Target_CC[],COLUMN(CK$2)+9,0)</f>
        <v>-80000</v>
      </c>
      <c r="CZ98" s="22">
        <f>Target_AM[[#This Row],[PROPORSI]]*VLOOKUP(Target_AM[[#This Row],[NIPNAS]],Target_CC[],COLUMN(CL$2)+9,0)</f>
        <v>-80000</v>
      </c>
      <c r="DA98" s="22">
        <f>Target_AM[[#This Row],[PROPORSI]]*VLOOKUP(Target_AM[[#This Row],[NIPNAS]],Target_CC[],COLUMN(CM$2)+9,0)</f>
        <v>-960000</v>
      </c>
      <c r="DB98" s="22">
        <f>Target_AM[[#This Row],[PROPORSI]]*VLOOKUP(Target_AM[[#This Row],[NIPNAS]],Target_CC[],COLUMN(CN$2)+9,0)</f>
        <v>0</v>
      </c>
      <c r="DC98" s="22">
        <f>Target_AM[[#This Row],[PROPORSI]]*VLOOKUP(Target_AM[[#This Row],[NIPNAS]],Target_CC[],COLUMN(CO$2)+9,0)</f>
        <v>0</v>
      </c>
      <c r="DD98" s="22">
        <f>Target_AM[[#This Row],[PROPORSI]]*VLOOKUP(Target_AM[[#This Row],[NIPNAS]],Target_CC[],COLUMN(CP$2)+9,0)</f>
        <v>0</v>
      </c>
      <c r="DE98" s="22">
        <f>Target_AM[[#This Row],[PROPORSI]]*VLOOKUP(Target_AM[[#This Row],[NIPNAS]],Target_CC[],COLUMN(CQ$2)+9,0)</f>
        <v>0</v>
      </c>
      <c r="DF98" s="22">
        <f>Target_AM[[#This Row],[PROPORSI]]*VLOOKUP(Target_AM[[#This Row],[NIPNAS]],Target_CC[],COLUMN(CR$2)+9,0)</f>
        <v>0</v>
      </c>
      <c r="DG98" s="22">
        <f>Target_AM[[#This Row],[PROPORSI]]*VLOOKUP(Target_AM[[#This Row],[NIPNAS]],Target_CC[],COLUMN(CS$2)+9,0)</f>
        <v>0</v>
      </c>
      <c r="DH98" s="22">
        <f>Target_AM[[#This Row],[PROPORSI]]*VLOOKUP(Target_AM[[#This Row],[NIPNAS]],Target_CC[],COLUMN(CT$2)+9,0)</f>
        <v>0</v>
      </c>
      <c r="DI98" s="22">
        <f>Target_AM[[#This Row],[PROPORSI]]*VLOOKUP(Target_AM[[#This Row],[NIPNAS]],Target_CC[],COLUMN(CU$2)+9,0)</f>
        <v>0</v>
      </c>
      <c r="DJ98" s="22">
        <f>Target_AM[[#This Row],[PROPORSI]]*VLOOKUP(Target_AM[[#This Row],[NIPNAS]],Target_CC[],COLUMN(CV$2)+9,0)</f>
        <v>0</v>
      </c>
      <c r="DK98" s="22">
        <f>Target_AM[[#This Row],[PROPORSI]]*VLOOKUP(Target_AM[[#This Row],[NIPNAS]],Target_CC[],COLUMN(CW$2)+9,0)</f>
        <v>0</v>
      </c>
      <c r="DL98" s="22">
        <f>Target_AM[[#This Row],[PROPORSI]]*VLOOKUP(Target_AM[[#This Row],[NIPNAS]],Target_CC[],COLUMN(CX$2)+9,0)</f>
        <v>0</v>
      </c>
      <c r="DM98" s="22">
        <f>Target_AM[[#This Row],[PROPORSI]]*VLOOKUP(Target_AM[[#This Row],[NIPNAS]],Target_CC[],COLUMN(CY$2)+9,0)</f>
        <v>0</v>
      </c>
      <c r="DN98" s="22">
        <f>Target_AM[[#This Row],[PROPORSI]]*VLOOKUP(Target_AM[[#This Row],[NIPNAS]],Target_CC[],COLUMN(CZ$2)+9,0)</f>
        <v>0</v>
      </c>
      <c r="DO98" s="22">
        <f>Target_AM[[#This Row],[PROPORSI]]*VLOOKUP(Target_AM[[#This Row],[NIPNAS]],Target_CC[],COLUMN(DA$2)+9,0)</f>
        <v>0</v>
      </c>
      <c r="DP98" s="22">
        <f>Target_AM[[#This Row],[PROPORSI]]*VLOOKUP(Target_AM[[#This Row],[NIPNAS]],Target_CC[],COLUMN(DB$2)+9,0)</f>
        <v>0</v>
      </c>
      <c r="DQ98" s="22">
        <f>Target_AM[[#This Row],[PROPORSI]]*VLOOKUP(Target_AM[[#This Row],[NIPNAS]],Target_CC[],COLUMN(DC$2)+9,0)</f>
        <v>0</v>
      </c>
      <c r="DR98" s="22">
        <f>Target_AM[[#This Row],[PROPORSI]]*VLOOKUP(Target_AM[[#This Row],[NIPNAS]],Target_CC[],COLUMN(DD$2)+9,0)</f>
        <v>0</v>
      </c>
      <c r="DS98" s="22">
        <f>Target_AM[[#This Row],[PROPORSI]]*VLOOKUP(Target_AM[[#This Row],[NIPNAS]],Target_CC[],COLUMN(DE$2)+9,0)</f>
        <v>0</v>
      </c>
      <c r="DT98" s="22">
        <f>Target_AM[[#This Row],[PROPORSI]]*VLOOKUP(Target_AM[[#This Row],[NIPNAS]],Target_CC[],COLUMN(DF$2)+9,0)</f>
        <v>0</v>
      </c>
      <c r="DU98" s="22">
        <f>Target_AM[[#This Row],[PROPORSI]]*VLOOKUP(Target_AM[[#This Row],[NIPNAS]],Target_CC[],COLUMN(DG$2)+9,0)</f>
        <v>0</v>
      </c>
      <c r="DV98" s="22">
        <f>Target_AM[[#This Row],[PROPORSI]]*VLOOKUP(Target_AM[[#This Row],[NIPNAS]],Target_CC[],COLUMN(DH$2)+9,0)</f>
        <v>0</v>
      </c>
      <c r="DW98" s="22">
        <f>Target_AM[[#This Row],[PROPORSI]]*VLOOKUP(Target_AM[[#This Row],[NIPNAS]],Target_CC[],COLUMN(DI$2)+9,0)</f>
        <v>0</v>
      </c>
      <c r="DX98" s="22">
        <f>Target_AM[[#This Row],[PROPORSI]]*VLOOKUP(Target_AM[[#This Row],[NIPNAS]],Target_CC[],COLUMN(DJ$2)+9,0)</f>
        <v>0</v>
      </c>
      <c r="DY98" s="22">
        <f>Target_AM[[#This Row],[PROPORSI]]*VLOOKUP(Target_AM[[#This Row],[NIPNAS]],Target_CC[],COLUMN(DK$2)+9,0)</f>
        <v>0</v>
      </c>
      <c r="DZ98" s="22">
        <f>Target_AM[[#This Row],[PROPORSI]]*VLOOKUP(Target_AM[[#This Row],[NIPNAS]],Target_CC[],COLUMN(DL$2)+9,0)</f>
        <v>0</v>
      </c>
      <c r="EA98" s="22">
        <f>Target_AM[[#This Row],[PROPORSI]]*VLOOKUP(Target_AM[[#This Row],[NIPNAS]],Target_CC[],COLUMN(DM$2)+9,0)</f>
        <v>0</v>
      </c>
    </row>
    <row r="99" spans="2:131" x14ac:dyDescent="0.3">
      <c r="B99">
        <v>888342</v>
      </c>
      <c r="C99" t="s">
        <v>1041</v>
      </c>
      <c r="D99">
        <v>1</v>
      </c>
      <c r="E99" s="8">
        <v>45658</v>
      </c>
      <c r="F99">
        <v>5588519</v>
      </c>
      <c r="G99" t="s">
        <v>921</v>
      </c>
      <c r="J99" t="s">
        <v>875</v>
      </c>
      <c r="K99" t="s">
        <v>20</v>
      </c>
      <c r="L99" t="s">
        <v>159</v>
      </c>
      <c r="M99" t="s">
        <v>18</v>
      </c>
      <c r="N99" s="23">
        <f>Target_AM[[#This Row],[PROPORSI]]*VLOOKUP(Target_AM[[#This Row],[NIPNAS]],Target_CC[],9,0)</f>
        <v>4409334570</v>
      </c>
      <c r="O99" s="22">
        <f>Target_AM[[#This Row],[PROPORSI]]*VLOOKUP(Target_AM[[#This Row],[NIPNAS]],Target_CC[],COLUMN(A$2)+9,0)</f>
        <v>12414519.345217392</v>
      </c>
      <c r="P99" s="22">
        <f>Target_AM[[#This Row],[PROPORSI]]*VLOOKUP(Target_AM[[#This Row],[NIPNAS]],Target_CC[],COLUMN(B$2)+9,0)</f>
        <v>12264727.947826087</v>
      </c>
      <c r="Q99" s="22">
        <f>Target_AM[[#This Row],[PROPORSI]]*VLOOKUP(Target_AM[[#This Row],[NIPNAS]],Target_CC[],COLUMN(C$2)+9,0)</f>
        <v>12264727.947826087</v>
      </c>
      <c r="R99" s="22">
        <f>Target_AM[[#This Row],[PROPORSI]]*VLOOKUP(Target_AM[[#This Row],[NIPNAS]],Target_CC[],COLUMN(D$2)+9,0)</f>
        <v>12264727.947826087</v>
      </c>
      <c r="S99" s="22">
        <f>Target_AM[[#This Row],[PROPORSI]]*VLOOKUP(Target_AM[[#This Row],[NIPNAS]],Target_CC[],COLUMN(E$2)+9,0)</f>
        <v>12114936.550434783</v>
      </c>
      <c r="T99" s="22">
        <f>Target_AM[[#This Row],[PROPORSI]]*VLOOKUP(Target_AM[[#This Row],[NIPNAS]],Target_CC[],COLUMN(F$2)+9,0)</f>
        <v>12264727.947826087</v>
      </c>
      <c r="U99" s="22">
        <f>Target_AM[[#This Row],[PROPORSI]]*VLOOKUP(Target_AM[[#This Row],[NIPNAS]],Target_CC[],COLUMN(G$2)+9,0)</f>
        <v>12714102.140000001</v>
      </c>
      <c r="V99" s="22">
        <f>Target_AM[[#This Row],[PROPORSI]]*VLOOKUP(Target_AM[[#This Row],[NIPNAS]],Target_CC[],COLUMN(H$2)+9,0)</f>
        <v>12414519.345217392</v>
      </c>
      <c r="W99" s="22">
        <f>Target_AM[[#This Row],[PROPORSI]]*VLOOKUP(Target_AM[[#This Row],[NIPNAS]],Target_CC[],COLUMN(I$2)+9,0)</f>
        <v>12414519.345217392</v>
      </c>
      <c r="X99" s="22">
        <f>Target_AM[[#This Row],[PROPORSI]]*VLOOKUP(Target_AM[[#This Row],[NIPNAS]],Target_CC[],COLUMN(J$2)+9,0)</f>
        <v>12714102.140000001</v>
      </c>
      <c r="Y99" s="22">
        <f>Target_AM[[#This Row],[PROPORSI]]*VLOOKUP(Target_AM[[#This Row],[NIPNAS]],Target_CC[],COLUMN(K$2)+9,0)</f>
        <v>12264727.947826087</v>
      </c>
      <c r="Z99" s="22">
        <f>Target_AM[[#This Row],[PROPORSI]]*VLOOKUP(Target_AM[[#This Row],[NIPNAS]],Target_CC[],COLUMN(L$2)+9,0)</f>
        <v>12564310.742608696</v>
      </c>
      <c r="AA99" s="22">
        <f>Target_AM[[#This Row],[PROPORSI]]*VLOOKUP(Target_AM[[#This Row],[NIPNAS]],Target_CC[],COLUMN(M$2)+9,0)</f>
        <v>148674649.34782609</v>
      </c>
      <c r="AB99" s="22">
        <f>Target_AM[[#This Row],[PROPORSI]]*VLOOKUP(Target_AM[[#This Row],[NIPNAS]],Target_CC[],COLUMN(N$2)+9,0)</f>
        <v>58788160.373201184</v>
      </c>
      <c r="AC99" s="22">
        <f>Target_AM[[#This Row],[PROPORSI]]*VLOOKUP(Target_AM[[#This Row],[NIPNAS]],Target_CC[],COLUMN(O$2)+9,0)</f>
        <v>390207671.61536419</v>
      </c>
      <c r="AD99" s="22">
        <f>Target_AM[[#This Row],[PROPORSI]]*VLOOKUP(Target_AM[[#This Row],[NIPNAS]],Target_CC[],COLUMN(P$2)+9,0)</f>
        <v>346219098.69572443</v>
      </c>
      <c r="AE99" s="22">
        <f>Target_AM[[#This Row],[PROPORSI]]*VLOOKUP(Target_AM[[#This Row],[NIPNAS]],Target_CC[],COLUMN(Q$2)+9,0)</f>
        <v>256545318.52855748</v>
      </c>
      <c r="AF99" s="22">
        <f>Target_AM[[#This Row],[PROPORSI]]*VLOOKUP(Target_AM[[#This Row],[NIPNAS]],Target_CC[],COLUMN(R$2)+9,0)</f>
        <v>262626421.80428395</v>
      </c>
      <c r="AG99" s="22">
        <f>Target_AM[[#This Row],[PROPORSI]]*VLOOKUP(Target_AM[[#This Row],[NIPNAS]],Target_CC[],COLUMN(S$2)+9,0)</f>
        <v>264897968.93922329</v>
      </c>
      <c r="AH99" s="22">
        <f>Target_AM[[#This Row],[PROPORSI]]*VLOOKUP(Target_AM[[#This Row],[NIPNAS]],Target_CC[],COLUMN(T$2)+9,0)</f>
        <v>325043969.37180364</v>
      </c>
      <c r="AI99" s="22">
        <f>Target_AM[[#This Row],[PROPORSI]]*VLOOKUP(Target_AM[[#This Row],[NIPNAS]],Target_CC[],COLUMN(U$2)+9,0)</f>
        <v>319649207.64551175</v>
      </c>
      <c r="AJ99" s="22">
        <f>Target_AM[[#This Row],[PROPORSI]]*VLOOKUP(Target_AM[[#This Row],[NIPNAS]],Target_CC[],COLUMN(V$2)+9,0)</f>
        <v>319450320.76116759</v>
      </c>
      <c r="AK99" s="22">
        <f>Target_AM[[#This Row],[PROPORSI]]*VLOOKUP(Target_AM[[#This Row],[NIPNAS]],Target_CC[],COLUMN(W$2)+9,0)</f>
        <v>324028546.27188486</v>
      </c>
      <c r="AL99" s="22">
        <f>Target_AM[[#This Row],[PROPORSI]]*VLOOKUP(Target_AM[[#This Row],[NIPNAS]],Target_CC[],COLUMN(X$2)+9,0)</f>
        <v>316666211.33106673</v>
      </c>
      <c r="AM99" s="22">
        <f>Target_AM[[#This Row],[PROPORSI]]*VLOOKUP(Target_AM[[#This Row],[NIPNAS]],Target_CC[],COLUMN(Y$2)+9,0)</f>
        <v>315877104.66221106</v>
      </c>
      <c r="AN99" s="22">
        <f>Target_AM[[#This Row],[PROPORSI]]*VLOOKUP(Target_AM[[#This Row],[NIPNAS]],Target_CC[],COLUMN(Z$2)+9,0)</f>
        <v>3499999999.9999995</v>
      </c>
      <c r="AO99" s="22">
        <f>Target_AM[[#This Row],[PROPORSI]]*VLOOKUP(Target_AM[[#This Row],[NIPNAS]],Target_CC[],COLUMN(AA$2)+9,0)</f>
        <v>71202679.718418568</v>
      </c>
      <c r="AP99" s="22">
        <f>Target_AM[[#This Row],[PROPORSI]]*VLOOKUP(Target_AM[[#This Row],[NIPNAS]],Target_CC[],COLUMN(AB$2)+9,0)</f>
        <v>402472399.56319028</v>
      </c>
      <c r="AQ99" s="22">
        <f>Target_AM[[#This Row],[PROPORSI]]*VLOOKUP(Target_AM[[#This Row],[NIPNAS]],Target_CC[],COLUMN(AC$2)+9,0)</f>
        <v>358483826.64355052</v>
      </c>
      <c r="AR99" s="22">
        <f>Target_AM[[#This Row],[PROPORSI]]*VLOOKUP(Target_AM[[#This Row],[NIPNAS]],Target_CC[],COLUMN(AD$2)+9,0)</f>
        <v>268810046.47638357</v>
      </c>
      <c r="AS99" s="22">
        <f>Target_AM[[#This Row],[PROPORSI]]*VLOOKUP(Target_AM[[#This Row],[NIPNAS]],Target_CC[],COLUMN(AE$2)+9,0)</f>
        <v>274741358.35471874</v>
      </c>
      <c r="AT99" s="22">
        <f>Target_AM[[#This Row],[PROPORSI]]*VLOOKUP(Target_AM[[#This Row],[NIPNAS]],Target_CC[],COLUMN(AF$2)+9,0)</f>
        <v>277162696.88704938</v>
      </c>
      <c r="AU99" s="22">
        <f>Target_AM[[#This Row],[PROPORSI]]*VLOOKUP(Target_AM[[#This Row],[NIPNAS]],Target_CC[],COLUMN(AG$2)+9,0)</f>
        <v>337758071.51180363</v>
      </c>
      <c r="AV99" s="22">
        <f>Target_AM[[#This Row],[PROPORSI]]*VLOOKUP(Target_AM[[#This Row],[NIPNAS]],Target_CC[],COLUMN(AH$2)+9,0)</f>
        <v>332063726.99072915</v>
      </c>
      <c r="AW99" s="22">
        <f>Target_AM[[#This Row],[PROPORSI]]*VLOOKUP(Target_AM[[#This Row],[NIPNAS]],Target_CC[],COLUMN(AI$2)+9,0)</f>
        <v>331864840.10638499</v>
      </c>
      <c r="AX99" s="22">
        <f>Target_AM[[#This Row],[PROPORSI]]*VLOOKUP(Target_AM[[#This Row],[NIPNAS]],Target_CC[],COLUMN(AJ$2)+9,0)</f>
        <v>336742648.41188484</v>
      </c>
      <c r="AY99" s="22">
        <f>Target_AM[[#This Row],[PROPORSI]]*VLOOKUP(Target_AM[[#This Row],[NIPNAS]],Target_CC[],COLUMN(AK$2)+9,0)</f>
        <v>328930939.27889282</v>
      </c>
      <c r="AZ99" s="22">
        <f>Target_AM[[#This Row],[PROPORSI]]*VLOOKUP(Target_AM[[#This Row],[NIPNAS]],Target_CC[],COLUMN(AL$2)+9,0)</f>
        <v>328441415.40481973</v>
      </c>
      <c r="BA99" s="22">
        <f>Target_AM[[#This Row],[PROPORSI]]*VLOOKUP(Target_AM[[#This Row],[NIPNAS]],Target_CC[],COLUMN(AM$2)+9,0)</f>
        <v>3648674649.347826</v>
      </c>
      <c r="BB99" s="22">
        <f>Target_AM[[#This Row],[PROPORSI]]*VLOOKUP(Target_AM[[#This Row],[NIPNAS]],Target_CC[],COLUMN(AN$2)+9,0)</f>
        <v>3984316.5410483847</v>
      </c>
      <c r="BC99" s="22">
        <f>Target_AM[[#This Row],[PROPORSI]]*VLOOKUP(Target_AM[[#This Row],[NIPNAS]],Target_CC[],COLUMN(AO$2)+9,0)</f>
        <v>4001348.293273306</v>
      </c>
      <c r="BD99" s="22">
        <f>Target_AM[[#This Row],[PROPORSI]]*VLOOKUP(Target_AM[[#This Row],[NIPNAS]],Target_CC[],COLUMN(AP$2)+9,0)</f>
        <v>3981918.7111273217</v>
      </c>
      <c r="BE99" s="22">
        <f>Target_AM[[#This Row],[PROPORSI]]*VLOOKUP(Target_AM[[#This Row],[NIPNAS]],Target_CC[],COLUMN(AQ$2)+9,0)</f>
        <v>3931863.5294999834</v>
      </c>
      <c r="BF99" s="22">
        <f>Target_AM[[#This Row],[PROPORSI]]*VLOOKUP(Target_AM[[#This Row],[NIPNAS]],Target_CC[],COLUMN(AR$2)+9,0)</f>
        <v>3969679.2078911504</v>
      </c>
      <c r="BG99" s="22">
        <f>Target_AM[[#This Row],[PROPORSI]]*VLOOKUP(Target_AM[[#This Row],[NIPNAS]],Target_CC[],COLUMN(AS$2)+9,0)</f>
        <v>3987365.955187127</v>
      </c>
      <c r="BH99" s="22">
        <f>Target_AM[[#This Row],[PROPORSI]]*VLOOKUP(Target_AM[[#This Row],[NIPNAS]],Target_CC[],COLUMN(AT$2)+9,0)</f>
        <v>4393461.6758754086</v>
      </c>
      <c r="BI99" s="22">
        <f>Target_AM[[#This Row],[PROPORSI]]*VLOOKUP(Target_AM[[#This Row],[NIPNAS]],Target_CC[],COLUMN(AU$2)+9,0)</f>
        <v>4352409.4347581435</v>
      </c>
      <c r="BJ99" s="22">
        <f>Target_AM[[#This Row],[PROPORSI]]*VLOOKUP(Target_AM[[#This Row],[NIPNAS]],Target_CC[],COLUMN(AV$2)+9,0)</f>
        <v>4351077.8425690727</v>
      </c>
      <c r="BK99" s="22">
        <f>Target_AM[[#This Row],[PROPORSI]]*VLOOKUP(Target_AM[[#This Row],[NIPNAS]],Target_CC[],COLUMN(AW$2)+9,0)</f>
        <v>4386663.1910335692</v>
      </c>
      <c r="BL99" s="22">
        <f>Target_AM[[#This Row],[PROPORSI]]*VLOOKUP(Target_AM[[#This Row],[NIPNAS]],Target_CC[],COLUMN(AX$2)+9,0)</f>
        <v>4329971.0548502738</v>
      </c>
      <c r="BM99" s="22">
        <f>Target_AM[[#This Row],[PROPORSI]]*VLOOKUP(Target_AM[[#This Row],[NIPNAS]],Target_CC[],COLUMN(AY$2)+9,0)</f>
        <v>4329924.5628862698</v>
      </c>
      <c r="BN99" s="22">
        <f>Target_AM[[#This Row],[PROPORSI]]*VLOOKUP(Target_AM[[#This Row],[NIPNAS]],Target_CC[],COLUMN(AZ$2)+9,0)</f>
        <v>50000000.000000015</v>
      </c>
      <c r="BO99" s="22">
        <f>Target_AM[[#This Row],[PROPORSI]]*VLOOKUP(Target_AM[[#This Row],[NIPNAS]],Target_CC[],COLUMN(BA$2)+9,0)</f>
        <v>10672254</v>
      </c>
      <c r="BP99" s="22">
        <f>Target_AM[[#This Row],[PROPORSI]]*VLOOKUP(Target_AM[[#This Row],[NIPNAS]],Target_CC[],COLUMN(BB$2)+9,0)</f>
        <v>9874712</v>
      </c>
      <c r="BQ99" s="22">
        <f>Target_AM[[#This Row],[PROPORSI]]*VLOOKUP(Target_AM[[#This Row],[NIPNAS]],Target_CC[],COLUMN(BC$2)+9,0)</f>
        <v>9941880</v>
      </c>
      <c r="BR99" s="22">
        <f>Target_AM[[#This Row],[PROPORSI]]*VLOOKUP(Target_AM[[#This Row],[NIPNAS]],Target_CC[],COLUMN(BD$2)+9,0)</f>
        <v>10048180</v>
      </c>
      <c r="BS99" s="22">
        <f>Target_AM[[#This Row],[PROPORSI]]*VLOOKUP(Target_AM[[#This Row],[NIPNAS]],Target_CC[],COLUMN(BE$2)+9,0)</f>
        <v>10048180</v>
      </c>
      <c r="BT99" s="22">
        <f>Target_AM[[#This Row],[PROPORSI]]*VLOOKUP(Target_AM[[#This Row],[NIPNAS]],Target_CC[],COLUMN(BF$2)+9,0)</f>
        <v>10048180</v>
      </c>
      <c r="BU99" s="22">
        <f>Target_AM[[#This Row],[PROPORSI]]*VLOOKUP(Target_AM[[#This Row],[NIPNAS]],Target_CC[],COLUMN(BG$2)+9,0)</f>
        <v>10048180</v>
      </c>
      <c r="BV99" s="22">
        <f>Target_AM[[#This Row],[PROPORSI]]*VLOOKUP(Target_AM[[#This Row],[NIPNAS]],Target_CC[],COLUMN(BH$2)+9,0)</f>
        <v>10048180</v>
      </c>
      <c r="BW99" s="22">
        <f>Target_AM[[#This Row],[PROPORSI]]*VLOOKUP(Target_AM[[#This Row],[NIPNAS]],Target_CC[],COLUMN(BI$2)+9,0)</f>
        <v>10048180</v>
      </c>
      <c r="BX99" s="22">
        <f>Target_AM[[#This Row],[PROPORSI]]*VLOOKUP(Target_AM[[#This Row],[NIPNAS]],Target_CC[],COLUMN(BJ$2)+9,0)</f>
        <v>10048180</v>
      </c>
      <c r="BY99" s="22">
        <f>Target_AM[[#This Row],[PROPORSI]]*VLOOKUP(Target_AM[[#This Row],[NIPNAS]],Target_CC[],COLUMN(BK$2)+9,0)</f>
        <v>10048180</v>
      </c>
      <c r="BZ99" s="22">
        <f>Target_AM[[#This Row],[PROPORSI]]*VLOOKUP(Target_AM[[#This Row],[NIPNAS]],Target_CC[],COLUMN(BL$2)+9,0)</f>
        <v>10048180</v>
      </c>
      <c r="CA99" s="22">
        <f>Target_AM[[#This Row],[PROPORSI]]*VLOOKUP(Target_AM[[#This Row],[NIPNAS]],Target_CC[],COLUMN(BM$2)+9,0)</f>
        <v>120922466</v>
      </c>
      <c r="CB99" s="22">
        <f>Target_AM[[#This Row],[PROPORSI]]*VLOOKUP(Target_AM[[#This Row],[NIPNAS]],Target_CC[],COLUMN(BN$2)+9,0)</f>
        <v>0</v>
      </c>
      <c r="CC99" s="22">
        <f>Target_AM[[#This Row],[PROPORSI]]*VLOOKUP(Target_AM[[#This Row],[NIPNAS]],Target_CC[],COLUMN(BO$2)+9,0)</f>
        <v>0</v>
      </c>
      <c r="CD99" s="22">
        <f>Target_AM[[#This Row],[PROPORSI]]*VLOOKUP(Target_AM[[#This Row],[NIPNAS]],Target_CC[],COLUMN(BP$2)+9,0)</f>
        <v>0</v>
      </c>
      <c r="CE99" s="22">
        <f>Target_AM[[#This Row],[PROPORSI]]*VLOOKUP(Target_AM[[#This Row],[NIPNAS]],Target_CC[],COLUMN(BQ$2)+9,0)</f>
        <v>0</v>
      </c>
      <c r="CF99" s="22">
        <f>Target_AM[[#This Row],[PROPORSI]]*VLOOKUP(Target_AM[[#This Row],[NIPNAS]],Target_CC[],COLUMN(BR$2)+9,0)</f>
        <v>0</v>
      </c>
      <c r="CG99" s="22">
        <f>Target_AM[[#This Row],[PROPORSI]]*VLOOKUP(Target_AM[[#This Row],[NIPNAS]],Target_CC[],COLUMN(BS$2)+9,0)</f>
        <v>0</v>
      </c>
      <c r="CH99" s="22">
        <f>Target_AM[[#This Row],[PROPORSI]]*VLOOKUP(Target_AM[[#This Row],[NIPNAS]],Target_CC[],COLUMN(BT$2)+9,0)</f>
        <v>0</v>
      </c>
      <c r="CI99" s="22">
        <f>Target_AM[[#This Row],[PROPORSI]]*VLOOKUP(Target_AM[[#This Row],[NIPNAS]],Target_CC[],COLUMN(BU$2)+9,0)</f>
        <v>0</v>
      </c>
      <c r="CJ99" s="22">
        <f>Target_AM[[#This Row],[PROPORSI]]*VLOOKUP(Target_AM[[#This Row],[NIPNAS]],Target_CC[],COLUMN(BV$2)+9,0)</f>
        <v>0</v>
      </c>
      <c r="CK99" s="22">
        <f>Target_AM[[#This Row],[PROPORSI]]*VLOOKUP(Target_AM[[#This Row],[NIPNAS]],Target_CC[],COLUMN(BW$2)+9,0)</f>
        <v>0</v>
      </c>
      <c r="CL99" s="22">
        <f>Target_AM[[#This Row],[PROPORSI]]*VLOOKUP(Target_AM[[#This Row],[NIPNAS]],Target_CC[],COLUMN(BX$2)+9,0)</f>
        <v>0</v>
      </c>
      <c r="CM99" s="22">
        <f>Target_AM[[#This Row],[PROPORSI]]*VLOOKUP(Target_AM[[#This Row],[NIPNAS]],Target_CC[],COLUMN(BY$2)+9,0)</f>
        <v>0</v>
      </c>
      <c r="CN99" s="22">
        <f>Target_AM[[#This Row],[PROPORSI]]*VLOOKUP(Target_AM[[#This Row],[NIPNAS]],Target_CC[],COLUMN(BZ$2)+9,0)</f>
        <v>0</v>
      </c>
      <c r="CO99" s="22">
        <f>Target_AM[[#This Row],[PROPORSI]]*VLOOKUP(Target_AM[[#This Row],[NIPNAS]],Target_CC[],COLUMN(CA$2)+9,0)</f>
        <v>10907166</v>
      </c>
      <c r="CP99" s="22">
        <f>Target_AM[[#This Row],[PROPORSI]]*VLOOKUP(Target_AM[[#This Row],[NIPNAS]],Target_CC[],COLUMN(CB$2)+9,0)</f>
        <v>9961414</v>
      </c>
      <c r="CQ99" s="22">
        <f>Target_AM[[#This Row],[PROPORSI]]*VLOOKUP(Target_AM[[#This Row],[NIPNAS]],Target_CC[],COLUMN(CC$2)+9,0)</f>
        <v>10048180</v>
      </c>
      <c r="CR99" s="22">
        <f>Target_AM[[#This Row],[PROPORSI]]*VLOOKUP(Target_AM[[#This Row],[NIPNAS]],Target_CC[],COLUMN(CD$2)+9,0)</f>
        <v>10048180</v>
      </c>
      <c r="CS99" s="22">
        <f>Target_AM[[#This Row],[PROPORSI]]*VLOOKUP(Target_AM[[#This Row],[NIPNAS]],Target_CC[],COLUMN(CE$2)+9,0)</f>
        <v>10048180</v>
      </c>
      <c r="CT99" s="22">
        <f>Target_AM[[#This Row],[PROPORSI]]*VLOOKUP(Target_AM[[#This Row],[NIPNAS]],Target_CC[],COLUMN(CF$2)+9,0)</f>
        <v>10048180</v>
      </c>
      <c r="CU99" s="22">
        <f>Target_AM[[#This Row],[PROPORSI]]*VLOOKUP(Target_AM[[#This Row],[NIPNAS]],Target_CC[],COLUMN(CG$2)+9,0)</f>
        <v>10048180</v>
      </c>
      <c r="CV99" s="22">
        <f>Target_AM[[#This Row],[PROPORSI]]*VLOOKUP(Target_AM[[#This Row],[NIPNAS]],Target_CC[],COLUMN(CH$2)+9,0)</f>
        <v>10048180</v>
      </c>
      <c r="CW99" s="22">
        <f>Target_AM[[#This Row],[PROPORSI]]*VLOOKUP(Target_AM[[#This Row],[NIPNAS]],Target_CC[],COLUMN(CI$2)+9,0)</f>
        <v>10048180</v>
      </c>
      <c r="CX99" s="22">
        <f>Target_AM[[#This Row],[PROPORSI]]*VLOOKUP(Target_AM[[#This Row],[NIPNAS]],Target_CC[],COLUMN(CJ$2)+9,0)</f>
        <v>10048180</v>
      </c>
      <c r="CY99" s="22">
        <f>Target_AM[[#This Row],[PROPORSI]]*VLOOKUP(Target_AM[[#This Row],[NIPNAS]],Target_CC[],COLUMN(CK$2)+9,0)</f>
        <v>10048180</v>
      </c>
      <c r="CZ99" s="22">
        <f>Target_AM[[#This Row],[PROPORSI]]*VLOOKUP(Target_AM[[#This Row],[NIPNAS]],Target_CC[],COLUMN(CL$2)+9,0)</f>
        <v>10048180</v>
      </c>
      <c r="DA99" s="22">
        <f>Target_AM[[#This Row],[PROPORSI]]*VLOOKUP(Target_AM[[#This Row],[NIPNAS]],Target_CC[],COLUMN(CM$2)+9,0)</f>
        <v>121350380</v>
      </c>
      <c r="DB99" s="22">
        <f>Target_AM[[#This Row],[PROPORSI]]*VLOOKUP(Target_AM[[#This Row],[NIPNAS]],Target_CC[],COLUMN(CN$2)+9,0)</f>
        <v>0</v>
      </c>
      <c r="DC99" s="22">
        <f>Target_AM[[#This Row],[PROPORSI]]*VLOOKUP(Target_AM[[#This Row],[NIPNAS]],Target_CC[],COLUMN(CO$2)+9,0)</f>
        <v>0</v>
      </c>
      <c r="DD99" s="22">
        <f>Target_AM[[#This Row],[PROPORSI]]*VLOOKUP(Target_AM[[#This Row],[NIPNAS]],Target_CC[],COLUMN(CP$2)+9,0)</f>
        <v>0</v>
      </c>
      <c r="DE99" s="22">
        <f>Target_AM[[#This Row],[PROPORSI]]*VLOOKUP(Target_AM[[#This Row],[NIPNAS]],Target_CC[],COLUMN(CQ$2)+9,0)</f>
        <v>0</v>
      </c>
      <c r="DF99" s="22">
        <f>Target_AM[[#This Row],[PROPORSI]]*VLOOKUP(Target_AM[[#This Row],[NIPNAS]],Target_CC[],COLUMN(CR$2)+9,0)</f>
        <v>0</v>
      </c>
      <c r="DG99" s="22">
        <f>Target_AM[[#This Row],[PROPORSI]]*VLOOKUP(Target_AM[[#This Row],[NIPNAS]],Target_CC[],COLUMN(CS$2)+9,0)</f>
        <v>0</v>
      </c>
      <c r="DH99" s="22">
        <f>Target_AM[[#This Row],[PROPORSI]]*VLOOKUP(Target_AM[[#This Row],[NIPNAS]],Target_CC[],COLUMN(CT$2)+9,0)</f>
        <v>0</v>
      </c>
      <c r="DI99" s="22">
        <f>Target_AM[[#This Row],[PROPORSI]]*VLOOKUP(Target_AM[[#This Row],[NIPNAS]],Target_CC[],COLUMN(CU$2)+9,0)</f>
        <v>0</v>
      </c>
      <c r="DJ99" s="22">
        <f>Target_AM[[#This Row],[PROPORSI]]*VLOOKUP(Target_AM[[#This Row],[NIPNAS]],Target_CC[],COLUMN(CV$2)+9,0)</f>
        <v>0</v>
      </c>
      <c r="DK99" s="22">
        <f>Target_AM[[#This Row],[PROPORSI]]*VLOOKUP(Target_AM[[#This Row],[NIPNAS]],Target_CC[],COLUMN(CW$2)+9,0)</f>
        <v>0</v>
      </c>
      <c r="DL99" s="22">
        <f>Target_AM[[#This Row],[PROPORSI]]*VLOOKUP(Target_AM[[#This Row],[NIPNAS]],Target_CC[],COLUMN(CX$2)+9,0)</f>
        <v>0</v>
      </c>
      <c r="DM99" s="22">
        <f>Target_AM[[#This Row],[PROPORSI]]*VLOOKUP(Target_AM[[#This Row],[NIPNAS]],Target_CC[],COLUMN(CY$2)+9,0)</f>
        <v>0</v>
      </c>
      <c r="DN99" s="22">
        <f>Target_AM[[#This Row],[PROPORSI]]*VLOOKUP(Target_AM[[#This Row],[NIPNAS]],Target_CC[],COLUMN(CZ$2)+9,0)</f>
        <v>0</v>
      </c>
      <c r="DO99" s="22">
        <f>Target_AM[[#This Row],[PROPORSI]]*VLOOKUP(Target_AM[[#This Row],[NIPNAS]],Target_CC[],COLUMN(DA$2)+9,0)</f>
        <v>0</v>
      </c>
      <c r="DP99" s="22">
        <f>Target_AM[[#This Row],[PROPORSI]]*VLOOKUP(Target_AM[[#This Row],[NIPNAS]],Target_CC[],COLUMN(DB$2)+9,0)</f>
        <v>0</v>
      </c>
      <c r="DQ99" s="22">
        <f>Target_AM[[#This Row],[PROPORSI]]*VLOOKUP(Target_AM[[#This Row],[NIPNAS]],Target_CC[],COLUMN(DC$2)+9,0)</f>
        <v>0</v>
      </c>
      <c r="DR99" s="22">
        <f>Target_AM[[#This Row],[PROPORSI]]*VLOOKUP(Target_AM[[#This Row],[NIPNAS]],Target_CC[],COLUMN(DD$2)+9,0)</f>
        <v>0</v>
      </c>
      <c r="DS99" s="22">
        <f>Target_AM[[#This Row],[PROPORSI]]*VLOOKUP(Target_AM[[#This Row],[NIPNAS]],Target_CC[],COLUMN(DE$2)+9,0)</f>
        <v>0</v>
      </c>
      <c r="DT99" s="22">
        <f>Target_AM[[#This Row],[PROPORSI]]*VLOOKUP(Target_AM[[#This Row],[NIPNAS]],Target_CC[],COLUMN(DF$2)+9,0)</f>
        <v>0</v>
      </c>
      <c r="DU99" s="22">
        <f>Target_AM[[#This Row],[PROPORSI]]*VLOOKUP(Target_AM[[#This Row],[NIPNAS]],Target_CC[],COLUMN(DG$2)+9,0)</f>
        <v>0</v>
      </c>
      <c r="DV99" s="22">
        <f>Target_AM[[#This Row],[PROPORSI]]*VLOOKUP(Target_AM[[#This Row],[NIPNAS]],Target_CC[],COLUMN(DH$2)+9,0)</f>
        <v>0</v>
      </c>
      <c r="DW99" s="22">
        <f>Target_AM[[#This Row],[PROPORSI]]*VLOOKUP(Target_AM[[#This Row],[NIPNAS]],Target_CC[],COLUMN(DI$2)+9,0)</f>
        <v>0</v>
      </c>
      <c r="DX99" s="22">
        <f>Target_AM[[#This Row],[PROPORSI]]*VLOOKUP(Target_AM[[#This Row],[NIPNAS]],Target_CC[],COLUMN(DJ$2)+9,0)</f>
        <v>0</v>
      </c>
      <c r="DY99" s="22">
        <f>Target_AM[[#This Row],[PROPORSI]]*VLOOKUP(Target_AM[[#This Row],[NIPNAS]],Target_CC[],COLUMN(DK$2)+9,0)</f>
        <v>0</v>
      </c>
      <c r="DZ99" s="22">
        <f>Target_AM[[#This Row],[PROPORSI]]*VLOOKUP(Target_AM[[#This Row],[NIPNAS]],Target_CC[],COLUMN(DL$2)+9,0)</f>
        <v>0</v>
      </c>
      <c r="EA99" s="22">
        <f>Target_AM[[#This Row],[PROPORSI]]*VLOOKUP(Target_AM[[#This Row],[NIPNAS]],Target_CC[],COLUMN(DM$2)+9,0)</f>
        <v>0</v>
      </c>
    </row>
    <row r="100" spans="2:131" x14ac:dyDescent="0.3">
      <c r="B100">
        <v>800088</v>
      </c>
      <c r="C100" t="s">
        <v>1032</v>
      </c>
      <c r="D100">
        <v>0.8</v>
      </c>
      <c r="E100" s="8">
        <v>45658</v>
      </c>
      <c r="F100">
        <v>5587895</v>
      </c>
      <c r="G100" t="s">
        <v>922</v>
      </c>
      <c r="J100" t="s">
        <v>875</v>
      </c>
      <c r="K100" t="s">
        <v>23</v>
      </c>
      <c r="L100" t="s">
        <v>159</v>
      </c>
      <c r="M100" t="s">
        <v>18</v>
      </c>
      <c r="N100" s="23">
        <f>Target_AM[[#This Row],[PROPORSI]]*VLOOKUP(Target_AM[[#This Row],[NIPNAS]],Target_CC[],9,0)</f>
        <v>6542301335.2000008</v>
      </c>
      <c r="O100" s="22">
        <f>Target_AM[[#This Row],[PROPORSI]]*VLOOKUP(Target_AM[[#This Row],[NIPNAS]],Target_CC[],COLUMN(A$2)+9,0)</f>
        <v>9407555.1784347836</v>
      </c>
      <c r="P100" s="22">
        <f>Target_AM[[#This Row],[PROPORSI]]*VLOOKUP(Target_AM[[#This Row],[NIPNAS]],Target_CC[],COLUMN(B$2)+9,0)</f>
        <v>9318814.4556521755</v>
      </c>
      <c r="Q100" s="22">
        <f>Target_AM[[#This Row],[PROPORSI]]*VLOOKUP(Target_AM[[#This Row],[NIPNAS]],Target_CC[],COLUMN(C$2)+9,0)</f>
        <v>9318814.4556521755</v>
      </c>
      <c r="R100" s="22">
        <f>Target_AM[[#This Row],[PROPORSI]]*VLOOKUP(Target_AM[[#This Row],[NIPNAS]],Target_CC[],COLUMN(D$2)+9,0)</f>
        <v>9318814.4556521755</v>
      </c>
      <c r="S100" s="22">
        <f>Target_AM[[#This Row],[PROPORSI]]*VLOOKUP(Target_AM[[#This Row],[NIPNAS]],Target_CC[],COLUMN(E$2)+9,0)</f>
        <v>9230073.7328695655</v>
      </c>
      <c r="T100" s="22">
        <f>Target_AM[[#This Row],[PROPORSI]]*VLOOKUP(Target_AM[[#This Row],[NIPNAS]],Target_CC[],COLUMN(F$2)+9,0)</f>
        <v>9318814.4556521755</v>
      </c>
      <c r="U100" s="22">
        <f>Target_AM[[#This Row],[PROPORSI]]*VLOOKUP(Target_AM[[#This Row],[NIPNAS]],Target_CC[],COLUMN(G$2)+9,0)</f>
        <v>9585036.6239999998</v>
      </c>
      <c r="V100" s="22">
        <f>Target_AM[[#This Row],[PROPORSI]]*VLOOKUP(Target_AM[[#This Row],[NIPNAS]],Target_CC[],COLUMN(H$2)+9,0)</f>
        <v>9407555.1784347836</v>
      </c>
      <c r="W100" s="22">
        <f>Target_AM[[#This Row],[PROPORSI]]*VLOOKUP(Target_AM[[#This Row],[NIPNAS]],Target_CC[],COLUMN(I$2)+9,0)</f>
        <v>9407555.1784347836</v>
      </c>
      <c r="X100" s="22">
        <f>Target_AM[[#This Row],[PROPORSI]]*VLOOKUP(Target_AM[[#This Row],[NIPNAS]],Target_CC[],COLUMN(J$2)+9,0)</f>
        <v>9585036.6239999998</v>
      </c>
      <c r="Y100" s="22">
        <f>Target_AM[[#This Row],[PROPORSI]]*VLOOKUP(Target_AM[[#This Row],[NIPNAS]],Target_CC[],COLUMN(K$2)+9,0)</f>
        <v>9318814.4556521755</v>
      </c>
      <c r="Z100" s="22">
        <f>Target_AM[[#This Row],[PROPORSI]]*VLOOKUP(Target_AM[[#This Row],[NIPNAS]],Target_CC[],COLUMN(L$2)+9,0)</f>
        <v>9496295.9012173917</v>
      </c>
      <c r="AA100" s="22">
        <f>Target_AM[[#This Row],[PROPORSI]]*VLOOKUP(Target_AM[[#This Row],[NIPNAS]],Target_CC[],COLUMN(M$2)+9,0)</f>
        <v>112713180.6956522</v>
      </c>
      <c r="AB100" s="22">
        <f>Target_AM[[#This Row],[PROPORSI]]*VLOOKUP(Target_AM[[#This Row],[NIPNAS]],Target_CC[],COLUMN(N$2)+9,0)</f>
        <v>94061056.597121894</v>
      </c>
      <c r="AC100" s="22">
        <f>Target_AM[[#This Row],[PROPORSI]]*VLOOKUP(Target_AM[[#This Row],[NIPNAS]],Target_CC[],COLUMN(O$2)+9,0)</f>
        <v>624332274.58458269</v>
      </c>
      <c r="AD100" s="22">
        <f>Target_AM[[#This Row],[PROPORSI]]*VLOOKUP(Target_AM[[#This Row],[NIPNAS]],Target_CC[],COLUMN(P$2)+9,0)</f>
        <v>553950557.91315913</v>
      </c>
      <c r="AE100" s="22">
        <f>Target_AM[[#This Row],[PROPORSI]]*VLOOKUP(Target_AM[[#This Row],[NIPNAS]],Target_CC[],COLUMN(Q$2)+9,0)</f>
        <v>410472509.64569199</v>
      </c>
      <c r="AF100" s="22">
        <f>Target_AM[[#This Row],[PROPORSI]]*VLOOKUP(Target_AM[[#This Row],[NIPNAS]],Target_CC[],COLUMN(R$2)+9,0)</f>
        <v>420202274.88685435</v>
      </c>
      <c r="AG100" s="22">
        <f>Target_AM[[#This Row],[PROPORSI]]*VLOOKUP(Target_AM[[#This Row],[NIPNAS]],Target_CC[],COLUMN(S$2)+9,0)</f>
        <v>423836750.30275726</v>
      </c>
      <c r="AH100" s="22">
        <f>Target_AM[[#This Row],[PROPORSI]]*VLOOKUP(Target_AM[[#This Row],[NIPNAS]],Target_CC[],COLUMN(T$2)+9,0)</f>
        <v>520070350.99488586</v>
      </c>
      <c r="AI100" s="22">
        <f>Target_AM[[#This Row],[PROPORSI]]*VLOOKUP(Target_AM[[#This Row],[NIPNAS]],Target_CC[],COLUMN(U$2)+9,0)</f>
        <v>511438732.23281884</v>
      </c>
      <c r="AJ100" s="22">
        <f>Target_AM[[#This Row],[PROPORSI]]*VLOOKUP(Target_AM[[#This Row],[NIPNAS]],Target_CC[],COLUMN(V$2)+9,0)</f>
        <v>511120513.21786815</v>
      </c>
      <c r="AK100" s="22">
        <f>Target_AM[[#This Row],[PROPORSI]]*VLOOKUP(Target_AM[[#This Row],[NIPNAS]],Target_CC[],COLUMN(W$2)+9,0)</f>
        <v>518445674.03501582</v>
      </c>
      <c r="AL100" s="22">
        <f>Target_AM[[#This Row],[PROPORSI]]*VLOOKUP(Target_AM[[#This Row],[NIPNAS]],Target_CC[],COLUMN(X$2)+9,0)</f>
        <v>506665938.1297068</v>
      </c>
      <c r="AM100" s="22">
        <f>Target_AM[[#This Row],[PROPORSI]]*VLOOKUP(Target_AM[[#This Row],[NIPNAS]],Target_CC[],COLUMN(Y$2)+9,0)</f>
        <v>505403367.45953774</v>
      </c>
      <c r="AN100" s="22">
        <f>Target_AM[[#This Row],[PROPORSI]]*VLOOKUP(Target_AM[[#This Row],[NIPNAS]],Target_CC[],COLUMN(Z$2)+9,0)</f>
        <v>5600000000</v>
      </c>
      <c r="AO100" s="22">
        <f>Target_AM[[#This Row],[PROPORSI]]*VLOOKUP(Target_AM[[#This Row],[NIPNAS]],Target_CC[],COLUMN(AA$2)+9,0)</f>
        <v>103468611.77555668</v>
      </c>
      <c r="AP100" s="22">
        <f>Target_AM[[#This Row],[PROPORSI]]*VLOOKUP(Target_AM[[#This Row],[NIPNAS]],Target_CC[],COLUMN(AB$2)+9,0)</f>
        <v>633651089.04023492</v>
      </c>
      <c r="AQ100" s="22">
        <f>Target_AM[[#This Row],[PROPORSI]]*VLOOKUP(Target_AM[[#This Row],[NIPNAS]],Target_CC[],COLUMN(AC$2)+9,0)</f>
        <v>563269372.36881125</v>
      </c>
      <c r="AR100" s="22">
        <f>Target_AM[[#This Row],[PROPORSI]]*VLOOKUP(Target_AM[[#This Row],[NIPNAS]],Target_CC[],COLUMN(AD$2)+9,0)</f>
        <v>419791324.10134417</v>
      </c>
      <c r="AS100" s="22">
        <f>Target_AM[[#This Row],[PROPORSI]]*VLOOKUP(Target_AM[[#This Row],[NIPNAS]],Target_CC[],COLUMN(AE$2)+9,0)</f>
        <v>429432348.61972392</v>
      </c>
      <c r="AT100" s="22">
        <f>Target_AM[[#This Row],[PROPORSI]]*VLOOKUP(Target_AM[[#This Row],[NIPNAS]],Target_CC[],COLUMN(AF$2)+9,0)</f>
        <v>433155564.75840944</v>
      </c>
      <c r="AU100" s="22">
        <f>Target_AM[[#This Row],[PROPORSI]]*VLOOKUP(Target_AM[[#This Row],[NIPNAS]],Target_CC[],COLUMN(AG$2)+9,0)</f>
        <v>529655387.61888582</v>
      </c>
      <c r="AV100" s="22">
        <f>Target_AM[[#This Row],[PROPORSI]]*VLOOKUP(Target_AM[[#This Row],[NIPNAS]],Target_CC[],COLUMN(AH$2)+9,0)</f>
        <v>520846287.41125357</v>
      </c>
      <c r="AW100" s="22">
        <f>Target_AM[[#This Row],[PROPORSI]]*VLOOKUP(Target_AM[[#This Row],[NIPNAS]],Target_CC[],COLUMN(AI$2)+9,0)</f>
        <v>520528068.39630294</v>
      </c>
      <c r="AX100" s="22">
        <f>Target_AM[[#This Row],[PROPORSI]]*VLOOKUP(Target_AM[[#This Row],[NIPNAS]],Target_CC[],COLUMN(AJ$2)+9,0)</f>
        <v>528030710.65901577</v>
      </c>
      <c r="AY100" s="22">
        <f>Target_AM[[#This Row],[PROPORSI]]*VLOOKUP(Target_AM[[#This Row],[NIPNAS]],Target_CC[],COLUMN(AK$2)+9,0)</f>
        <v>515984752.58535892</v>
      </c>
      <c r="AZ100" s="22">
        <f>Target_AM[[#This Row],[PROPORSI]]*VLOOKUP(Target_AM[[#This Row],[NIPNAS]],Target_CC[],COLUMN(AL$2)+9,0)</f>
        <v>514899663.36075509</v>
      </c>
      <c r="BA100" s="22">
        <f>Target_AM[[#This Row],[PROPORSI]]*VLOOKUP(Target_AM[[#This Row],[NIPNAS]],Target_CC[],COLUMN(AM$2)+9,0)</f>
        <v>5712713180.695653</v>
      </c>
      <c r="BB100" s="22">
        <f>Target_AM[[#This Row],[PROPORSI]]*VLOOKUP(Target_AM[[#This Row],[NIPNAS]],Target_CC[],COLUMN(AN$2)+9,0)</f>
        <v>6374906.465677416</v>
      </c>
      <c r="BC100" s="22">
        <f>Target_AM[[#This Row],[PROPORSI]]*VLOOKUP(Target_AM[[#This Row],[NIPNAS]],Target_CC[],COLUMN(AO$2)+9,0)</f>
        <v>6402157.2692372901</v>
      </c>
      <c r="BD100" s="22">
        <f>Target_AM[[#This Row],[PROPORSI]]*VLOOKUP(Target_AM[[#This Row],[NIPNAS]],Target_CC[],COLUMN(AP$2)+9,0)</f>
        <v>6371069.9378037155</v>
      </c>
      <c r="BE100" s="22">
        <f>Target_AM[[#This Row],[PROPORSI]]*VLOOKUP(Target_AM[[#This Row],[NIPNAS]],Target_CC[],COLUMN(AQ$2)+9,0)</f>
        <v>6290981.6471999735</v>
      </c>
      <c r="BF100" s="22">
        <f>Target_AM[[#This Row],[PROPORSI]]*VLOOKUP(Target_AM[[#This Row],[NIPNAS]],Target_CC[],COLUMN(AR$2)+9,0)</f>
        <v>6351486.7326258412</v>
      </c>
      <c r="BG100" s="22">
        <f>Target_AM[[#This Row],[PROPORSI]]*VLOOKUP(Target_AM[[#This Row],[NIPNAS]],Target_CC[],COLUMN(AS$2)+9,0)</f>
        <v>6379785.5282994034</v>
      </c>
      <c r="BH100" s="22">
        <f>Target_AM[[#This Row],[PROPORSI]]*VLOOKUP(Target_AM[[#This Row],[NIPNAS]],Target_CC[],COLUMN(AT$2)+9,0)</f>
        <v>7029538.6814006539</v>
      </c>
      <c r="BI100" s="22">
        <f>Target_AM[[#This Row],[PROPORSI]]*VLOOKUP(Target_AM[[#This Row],[NIPNAS]],Target_CC[],COLUMN(AU$2)+9,0)</f>
        <v>6963855.0956130298</v>
      </c>
      <c r="BJ100" s="22">
        <f>Target_AM[[#This Row],[PROPORSI]]*VLOOKUP(Target_AM[[#This Row],[NIPNAS]],Target_CC[],COLUMN(AV$2)+9,0)</f>
        <v>6961724.5481105167</v>
      </c>
      <c r="BK100" s="22">
        <f>Target_AM[[#This Row],[PROPORSI]]*VLOOKUP(Target_AM[[#This Row],[NIPNAS]],Target_CC[],COLUMN(AW$2)+9,0)</f>
        <v>7018661.1056537107</v>
      </c>
      <c r="BL100" s="22">
        <f>Target_AM[[#This Row],[PROPORSI]]*VLOOKUP(Target_AM[[#This Row],[NIPNAS]],Target_CC[],COLUMN(AX$2)+9,0)</f>
        <v>6927953.6877604388</v>
      </c>
      <c r="BM100" s="22">
        <f>Target_AM[[#This Row],[PROPORSI]]*VLOOKUP(Target_AM[[#This Row],[NIPNAS]],Target_CC[],COLUMN(AY$2)+9,0)</f>
        <v>6927879.300618032</v>
      </c>
      <c r="BN100" s="22">
        <f>Target_AM[[#This Row],[PROPORSI]]*VLOOKUP(Target_AM[[#This Row],[NIPNAS]],Target_CC[],COLUMN(AZ$2)+9,0)</f>
        <v>80000000.00000003</v>
      </c>
      <c r="BO100" s="22">
        <f>Target_AM[[#This Row],[PROPORSI]]*VLOOKUP(Target_AM[[#This Row],[NIPNAS]],Target_CC[],COLUMN(BA$2)+9,0)</f>
        <v>8927960.8000000007</v>
      </c>
      <c r="BP100" s="22">
        <f>Target_AM[[#This Row],[PROPORSI]]*VLOOKUP(Target_AM[[#This Row],[NIPNAS]],Target_CC[],COLUMN(BB$2)+9,0)</f>
        <v>52842622.400000006</v>
      </c>
      <c r="BQ100" s="22">
        <f>Target_AM[[#This Row],[PROPORSI]]*VLOOKUP(Target_AM[[#This Row],[NIPNAS]],Target_CC[],COLUMN(BC$2)+9,0)</f>
        <v>8491009.5999999996</v>
      </c>
      <c r="BR100" s="22">
        <f>Target_AM[[#This Row],[PROPORSI]]*VLOOKUP(Target_AM[[#This Row],[NIPNAS]],Target_CC[],COLUMN(BD$2)+9,0)</f>
        <v>8630015.2000000011</v>
      </c>
      <c r="BS100" s="22">
        <f>Target_AM[[#This Row],[PROPORSI]]*VLOOKUP(Target_AM[[#This Row],[NIPNAS]],Target_CC[],COLUMN(BE$2)+9,0)</f>
        <v>8630015.2000000011</v>
      </c>
      <c r="BT100" s="22">
        <f>Target_AM[[#This Row],[PROPORSI]]*VLOOKUP(Target_AM[[#This Row],[NIPNAS]],Target_CC[],COLUMN(BF$2)+9,0)</f>
        <v>8630015.2000000011</v>
      </c>
      <c r="BU100" s="22">
        <f>Target_AM[[#This Row],[PROPORSI]]*VLOOKUP(Target_AM[[#This Row],[NIPNAS]],Target_CC[],COLUMN(BG$2)+9,0)</f>
        <v>8630015.2000000011</v>
      </c>
      <c r="BV100" s="22">
        <f>Target_AM[[#This Row],[PROPORSI]]*VLOOKUP(Target_AM[[#This Row],[NIPNAS]],Target_CC[],COLUMN(BH$2)+9,0)</f>
        <v>8630015.2000000011</v>
      </c>
      <c r="BW100" s="22">
        <f>Target_AM[[#This Row],[PROPORSI]]*VLOOKUP(Target_AM[[#This Row],[NIPNAS]],Target_CC[],COLUMN(BI$2)+9,0)</f>
        <v>8630015.2000000011</v>
      </c>
      <c r="BX100" s="22">
        <f>Target_AM[[#This Row],[PROPORSI]]*VLOOKUP(Target_AM[[#This Row],[NIPNAS]],Target_CC[],COLUMN(BJ$2)+9,0)</f>
        <v>8630015.2000000011</v>
      </c>
      <c r="BY100" s="22">
        <f>Target_AM[[#This Row],[PROPORSI]]*VLOOKUP(Target_AM[[#This Row],[NIPNAS]],Target_CC[],COLUMN(BK$2)+9,0)</f>
        <v>8630015.2000000011</v>
      </c>
      <c r="BZ100" s="22">
        <f>Target_AM[[#This Row],[PROPORSI]]*VLOOKUP(Target_AM[[#This Row],[NIPNAS]],Target_CC[],COLUMN(BL$2)+9,0)</f>
        <v>8630015.2000000011</v>
      </c>
      <c r="CA100" s="22">
        <f>Target_AM[[#This Row],[PROPORSI]]*VLOOKUP(Target_AM[[#This Row],[NIPNAS]],Target_CC[],COLUMN(BM$2)+9,0)</f>
        <v>147931729.59999999</v>
      </c>
      <c r="CB100" s="22">
        <f>Target_AM[[#This Row],[PROPORSI]]*VLOOKUP(Target_AM[[#This Row],[NIPNAS]],Target_CC[],COLUMN(BN$2)+9,0)</f>
        <v>0</v>
      </c>
      <c r="CC100" s="22">
        <f>Target_AM[[#This Row],[PROPORSI]]*VLOOKUP(Target_AM[[#This Row],[NIPNAS]],Target_CC[],COLUMN(BO$2)+9,0)</f>
        <v>0</v>
      </c>
      <c r="CD100" s="22">
        <f>Target_AM[[#This Row],[PROPORSI]]*VLOOKUP(Target_AM[[#This Row],[NIPNAS]],Target_CC[],COLUMN(BP$2)+9,0)</f>
        <v>0</v>
      </c>
      <c r="CE100" s="22">
        <f>Target_AM[[#This Row],[PROPORSI]]*VLOOKUP(Target_AM[[#This Row],[NIPNAS]],Target_CC[],COLUMN(BQ$2)+9,0)</f>
        <v>0</v>
      </c>
      <c r="CF100" s="22">
        <f>Target_AM[[#This Row],[PROPORSI]]*VLOOKUP(Target_AM[[#This Row],[NIPNAS]],Target_CC[],COLUMN(BR$2)+9,0)</f>
        <v>0</v>
      </c>
      <c r="CG100" s="22">
        <f>Target_AM[[#This Row],[PROPORSI]]*VLOOKUP(Target_AM[[#This Row],[NIPNAS]],Target_CC[],COLUMN(BS$2)+9,0)</f>
        <v>0</v>
      </c>
      <c r="CH100" s="22">
        <f>Target_AM[[#This Row],[PROPORSI]]*VLOOKUP(Target_AM[[#This Row],[NIPNAS]],Target_CC[],COLUMN(BT$2)+9,0)</f>
        <v>0</v>
      </c>
      <c r="CI100" s="22">
        <f>Target_AM[[#This Row],[PROPORSI]]*VLOOKUP(Target_AM[[#This Row],[NIPNAS]],Target_CC[],COLUMN(BU$2)+9,0)</f>
        <v>0</v>
      </c>
      <c r="CJ100" s="22">
        <f>Target_AM[[#This Row],[PROPORSI]]*VLOOKUP(Target_AM[[#This Row],[NIPNAS]],Target_CC[],COLUMN(BV$2)+9,0)</f>
        <v>0</v>
      </c>
      <c r="CK100" s="22">
        <f>Target_AM[[#This Row],[PROPORSI]]*VLOOKUP(Target_AM[[#This Row],[NIPNAS]],Target_CC[],COLUMN(BW$2)+9,0)</f>
        <v>0</v>
      </c>
      <c r="CL100" s="22">
        <f>Target_AM[[#This Row],[PROPORSI]]*VLOOKUP(Target_AM[[#This Row],[NIPNAS]],Target_CC[],COLUMN(BX$2)+9,0)</f>
        <v>0</v>
      </c>
      <c r="CM100" s="22">
        <f>Target_AM[[#This Row],[PROPORSI]]*VLOOKUP(Target_AM[[#This Row],[NIPNAS]],Target_CC[],COLUMN(BY$2)+9,0)</f>
        <v>0</v>
      </c>
      <c r="CN100" s="22">
        <f>Target_AM[[#This Row],[PROPORSI]]*VLOOKUP(Target_AM[[#This Row],[NIPNAS]],Target_CC[],COLUMN(BZ$2)+9,0)</f>
        <v>0</v>
      </c>
      <c r="CO100" s="22">
        <f>Target_AM[[#This Row],[PROPORSI]]*VLOOKUP(Target_AM[[#This Row],[NIPNAS]],Target_CC[],COLUMN(CA$2)+9,0)</f>
        <v>9070440.8000000007</v>
      </c>
      <c r="CP100" s="22">
        <f>Target_AM[[#This Row],[PROPORSI]]*VLOOKUP(Target_AM[[#This Row],[NIPNAS]],Target_CC[],COLUMN(CB$2)+9,0)</f>
        <v>8546708</v>
      </c>
      <c r="CQ100" s="22">
        <f>Target_AM[[#This Row],[PROPORSI]]*VLOOKUP(Target_AM[[#This Row],[NIPNAS]],Target_CC[],COLUMN(CC$2)+9,0)</f>
        <v>8630015.2000000011</v>
      </c>
      <c r="CR100" s="22">
        <f>Target_AM[[#This Row],[PROPORSI]]*VLOOKUP(Target_AM[[#This Row],[NIPNAS]],Target_CC[],COLUMN(CD$2)+9,0)</f>
        <v>8630015.2000000011</v>
      </c>
      <c r="CS100" s="22">
        <f>Target_AM[[#This Row],[PROPORSI]]*VLOOKUP(Target_AM[[#This Row],[NIPNAS]],Target_CC[],COLUMN(CE$2)+9,0)</f>
        <v>8630015.2000000011</v>
      </c>
      <c r="CT100" s="22">
        <f>Target_AM[[#This Row],[PROPORSI]]*VLOOKUP(Target_AM[[#This Row],[NIPNAS]],Target_CC[],COLUMN(CF$2)+9,0)</f>
        <v>8630015.2000000011</v>
      </c>
      <c r="CU100" s="22">
        <f>Target_AM[[#This Row],[PROPORSI]]*VLOOKUP(Target_AM[[#This Row],[NIPNAS]],Target_CC[],COLUMN(CG$2)+9,0)</f>
        <v>8630015.2000000011</v>
      </c>
      <c r="CV100" s="22">
        <f>Target_AM[[#This Row],[PROPORSI]]*VLOOKUP(Target_AM[[#This Row],[NIPNAS]],Target_CC[],COLUMN(CH$2)+9,0)</f>
        <v>8630015.2000000011</v>
      </c>
      <c r="CW100" s="22">
        <f>Target_AM[[#This Row],[PROPORSI]]*VLOOKUP(Target_AM[[#This Row],[NIPNAS]],Target_CC[],COLUMN(CI$2)+9,0)</f>
        <v>8630015.2000000011</v>
      </c>
      <c r="CX100" s="22">
        <f>Target_AM[[#This Row],[PROPORSI]]*VLOOKUP(Target_AM[[#This Row],[NIPNAS]],Target_CC[],COLUMN(CJ$2)+9,0)</f>
        <v>8630015.2000000011</v>
      </c>
      <c r="CY100" s="22">
        <f>Target_AM[[#This Row],[PROPORSI]]*VLOOKUP(Target_AM[[#This Row],[NIPNAS]],Target_CC[],COLUMN(CK$2)+9,0)</f>
        <v>8630015.2000000011</v>
      </c>
      <c r="CZ100" s="22">
        <f>Target_AM[[#This Row],[PROPORSI]]*VLOOKUP(Target_AM[[#This Row],[NIPNAS]],Target_CC[],COLUMN(CL$2)+9,0)</f>
        <v>8630015.2000000011</v>
      </c>
      <c r="DA100" s="22">
        <f>Target_AM[[#This Row],[PROPORSI]]*VLOOKUP(Target_AM[[#This Row],[NIPNAS]],Target_CC[],COLUMN(CM$2)+9,0)</f>
        <v>103917300.80000001</v>
      </c>
      <c r="DB100" s="22">
        <f>Target_AM[[#This Row],[PROPORSI]]*VLOOKUP(Target_AM[[#This Row],[NIPNAS]],Target_CC[],COLUMN(CN$2)+9,0)</f>
        <v>0</v>
      </c>
      <c r="DC100" s="22">
        <f>Target_AM[[#This Row],[PROPORSI]]*VLOOKUP(Target_AM[[#This Row],[NIPNAS]],Target_CC[],COLUMN(CO$2)+9,0)</f>
        <v>44400000</v>
      </c>
      <c r="DD100" s="22">
        <f>Target_AM[[#This Row],[PROPORSI]]*VLOOKUP(Target_AM[[#This Row],[NIPNAS]],Target_CC[],COLUMN(CP$2)+9,0)</f>
        <v>100800000</v>
      </c>
      <c r="DE100" s="22">
        <f>Target_AM[[#This Row],[PROPORSI]]*VLOOKUP(Target_AM[[#This Row],[NIPNAS]],Target_CC[],COLUMN(CQ$2)+9,0)</f>
        <v>0</v>
      </c>
      <c r="DF100" s="22">
        <f>Target_AM[[#This Row],[PROPORSI]]*VLOOKUP(Target_AM[[#This Row],[NIPNAS]],Target_CC[],COLUMN(CR$2)+9,0)</f>
        <v>0</v>
      </c>
      <c r="DG100" s="22">
        <f>Target_AM[[#This Row],[PROPORSI]]*VLOOKUP(Target_AM[[#This Row],[NIPNAS]],Target_CC[],COLUMN(CS$2)+9,0)</f>
        <v>0</v>
      </c>
      <c r="DH100" s="22">
        <f>Target_AM[[#This Row],[PROPORSI]]*VLOOKUP(Target_AM[[#This Row],[NIPNAS]],Target_CC[],COLUMN(CT$2)+9,0)</f>
        <v>0</v>
      </c>
      <c r="DI100" s="22">
        <f>Target_AM[[#This Row],[PROPORSI]]*VLOOKUP(Target_AM[[#This Row],[NIPNAS]],Target_CC[],COLUMN(CU$2)+9,0)</f>
        <v>0</v>
      </c>
      <c r="DJ100" s="22">
        <f>Target_AM[[#This Row],[PROPORSI]]*VLOOKUP(Target_AM[[#This Row],[NIPNAS]],Target_CC[],COLUMN(CV$2)+9,0)</f>
        <v>0</v>
      </c>
      <c r="DK100" s="22">
        <f>Target_AM[[#This Row],[PROPORSI]]*VLOOKUP(Target_AM[[#This Row],[NIPNAS]],Target_CC[],COLUMN(CW$2)+9,0)</f>
        <v>0</v>
      </c>
      <c r="DL100" s="22">
        <f>Target_AM[[#This Row],[PROPORSI]]*VLOOKUP(Target_AM[[#This Row],[NIPNAS]],Target_CC[],COLUMN(CX$2)+9,0)</f>
        <v>0</v>
      </c>
      <c r="DM100" s="22">
        <f>Target_AM[[#This Row],[PROPORSI]]*VLOOKUP(Target_AM[[#This Row],[NIPNAS]],Target_CC[],COLUMN(CY$2)+9,0)</f>
        <v>0</v>
      </c>
      <c r="DN100" s="22">
        <f>Target_AM[[#This Row],[PROPORSI]]*VLOOKUP(Target_AM[[#This Row],[NIPNAS]],Target_CC[],COLUMN(CZ$2)+9,0)</f>
        <v>145200000</v>
      </c>
      <c r="DO100" s="22">
        <f>Target_AM[[#This Row],[PROPORSI]]*VLOOKUP(Target_AM[[#This Row],[NIPNAS]],Target_CC[],COLUMN(DA$2)+9,0)</f>
        <v>0</v>
      </c>
      <c r="DP100" s="22">
        <f>Target_AM[[#This Row],[PROPORSI]]*VLOOKUP(Target_AM[[#This Row],[NIPNAS]],Target_CC[],COLUMN(DB$2)+9,0)</f>
        <v>0</v>
      </c>
      <c r="DQ100" s="22">
        <f>Target_AM[[#This Row],[PROPORSI]]*VLOOKUP(Target_AM[[#This Row],[NIPNAS]],Target_CC[],COLUMN(DC$2)+9,0)</f>
        <v>0</v>
      </c>
      <c r="DR100" s="22">
        <f>Target_AM[[#This Row],[PROPORSI]]*VLOOKUP(Target_AM[[#This Row],[NIPNAS]],Target_CC[],COLUMN(DD$2)+9,0)</f>
        <v>0</v>
      </c>
      <c r="DS100" s="22">
        <f>Target_AM[[#This Row],[PROPORSI]]*VLOOKUP(Target_AM[[#This Row],[NIPNAS]],Target_CC[],COLUMN(DE$2)+9,0)</f>
        <v>0</v>
      </c>
      <c r="DT100" s="22">
        <f>Target_AM[[#This Row],[PROPORSI]]*VLOOKUP(Target_AM[[#This Row],[NIPNAS]],Target_CC[],COLUMN(DF$2)+9,0)</f>
        <v>0</v>
      </c>
      <c r="DU100" s="22">
        <f>Target_AM[[#This Row],[PROPORSI]]*VLOOKUP(Target_AM[[#This Row],[NIPNAS]],Target_CC[],COLUMN(DG$2)+9,0)</f>
        <v>0</v>
      </c>
      <c r="DV100" s="22">
        <f>Target_AM[[#This Row],[PROPORSI]]*VLOOKUP(Target_AM[[#This Row],[NIPNAS]],Target_CC[],COLUMN(DH$2)+9,0)</f>
        <v>0</v>
      </c>
      <c r="DW100" s="22">
        <f>Target_AM[[#This Row],[PROPORSI]]*VLOOKUP(Target_AM[[#This Row],[NIPNAS]],Target_CC[],COLUMN(DI$2)+9,0)</f>
        <v>0</v>
      </c>
      <c r="DX100" s="22">
        <f>Target_AM[[#This Row],[PROPORSI]]*VLOOKUP(Target_AM[[#This Row],[NIPNAS]],Target_CC[],COLUMN(DJ$2)+9,0)</f>
        <v>0</v>
      </c>
      <c r="DY100" s="22">
        <f>Target_AM[[#This Row],[PROPORSI]]*VLOOKUP(Target_AM[[#This Row],[NIPNAS]],Target_CC[],COLUMN(DK$2)+9,0)</f>
        <v>0</v>
      </c>
      <c r="DZ100" s="22">
        <f>Target_AM[[#This Row],[PROPORSI]]*VLOOKUP(Target_AM[[#This Row],[NIPNAS]],Target_CC[],COLUMN(DL$2)+9,0)</f>
        <v>0</v>
      </c>
      <c r="EA100" s="22">
        <f>Target_AM[[#This Row],[PROPORSI]]*VLOOKUP(Target_AM[[#This Row],[NIPNAS]],Target_CC[],COLUMN(DM$2)+9,0)</f>
        <v>0</v>
      </c>
    </row>
    <row r="101" spans="2:131" x14ac:dyDescent="0.3">
      <c r="B101">
        <v>896566</v>
      </c>
      <c r="C101" t="s">
        <v>1043</v>
      </c>
      <c r="D101">
        <v>0.2</v>
      </c>
      <c r="E101" s="8">
        <v>45658</v>
      </c>
      <c r="F101">
        <v>5587895</v>
      </c>
      <c r="G101" t="s">
        <v>922</v>
      </c>
      <c r="J101" t="s">
        <v>875</v>
      </c>
      <c r="K101" t="s">
        <v>23</v>
      </c>
      <c r="L101" t="s">
        <v>159</v>
      </c>
      <c r="M101" t="s">
        <v>18</v>
      </c>
      <c r="N101" s="23">
        <f>Target_AM[[#This Row],[PROPORSI]]*VLOOKUP(Target_AM[[#This Row],[NIPNAS]],Target_CC[],9,0)</f>
        <v>1635575333.8000002</v>
      </c>
      <c r="O101" s="22">
        <f>Target_AM[[#This Row],[PROPORSI]]*VLOOKUP(Target_AM[[#This Row],[NIPNAS]],Target_CC[],COLUMN(A$2)+9,0)</f>
        <v>2351888.7946086959</v>
      </c>
      <c r="P101" s="22">
        <f>Target_AM[[#This Row],[PROPORSI]]*VLOOKUP(Target_AM[[#This Row],[NIPNAS]],Target_CC[],COLUMN(B$2)+9,0)</f>
        <v>2329703.6139130439</v>
      </c>
      <c r="Q101" s="22">
        <f>Target_AM[[#This Row],[PROPORSI]]*VLOOKUP(Target_AM[[#This Row],[NIPNAS]],Target_CC[],COLUMN(C$2)+9,0)</f>
        <v>2329703.6139130439</v>
      </c>
      <c r="R101" s="22">
        <f>Target_AM[[#This Row],[PROPORSI]]*VLOOKUP(Target_AM[[#This Row],[NIPNAS]],Target_CC[],COLUMN(D$2)+9,0)</f>
        <v>2329703.6139130439</v>
      </c>
      <c r="S101" s="22">
        <f>Target_AM[[#This Row],[PROPORSI]]*VLOOKUP(Target_AM[[#This Row],[NIPNAS]],Target_CC[],COLUMN(E$2)+9,0)</f>
        <v>2307518.4332173914</v>
      </c>
      <c r="T101" s="22">
        <f>Target_AM[[#This Row],[PROPORSI]]*VLOOKUP(Target_AM[[#This Row],[NIPNAS]],Target_CC[],COLUMN(F$2)+9,0)</f>
        <v>2329703.6139130439</v>
      </c>
      <c r="U101" s="22">
        <f>Target_AM[[#This Row],[PROPORSI]]*VLOOKUP(Target_AM[[#This Row],[NIPNAS]],Target_CC[],COLUMN(G$2)+9,0)</f>
        <v>2396259.156</v>
      </c>
      <c r="V101" s="22">
        <f>Target_AM[[#This Row],[PROPORSI]]*VLOOKUP(Target_AM[[#This Row],[NIPNAS]],Target_CC[],COLUMN(H$2)+9,0)</f>
        <v>2351888.7946086959</v>
      </c>
      <c r="W101" s="22">
        <f>Target_AM[[#This Row],[PROPORSI]]*VLOOKUP(Target_AM[[#This Row],[NIPNAS]],Target_CC[],COLUMN(I$2)+9,0)</f>
        <v>2351888.7946086959</v>
      </c>
      <c r="X101" s="22">
        <f>Target_AM[[#This Row],[PROPORSI]]*VLOOKUP(Target_AM[[#This Row],[NIPNAS]],Target_CC[],COLUMN(J$2)+9,0)</f>
        <v>2396259.156</v>
      </c>
      <c r="Y101" s="22">
        <f>Target_AM[[#This Row],[PROPORSI]]*VLOOKUP(Target_AM[[#This Row],[NIPNAS]],Target_CC[],COLUMN(K$2)+9,0)</f>
        <v>2329703.6139130439</v>
      </c>
      <c r="Z101" s="22">
        <f>Target_AM[[#This Row],[PROPORSI]]*VLOOKUP(Target_AM[[#This Row],[NIPNAS]],Target_CC[],COLUMN(L$2)+9,0)</f>
        <v>2374073.9753043479</v>
      </c>
      <c r="AA101" s="22">
        <f>Target_AM[[#This Row],[PROPORSI]]*VLOOKUP(Target_AM[[#This Row],[NIPNAS]],Target_CC[],COLUMN(M$2)+9,0)</f>
        <v>28178295.17391305</v>
      </c>
      <c r="AB101" s="22">
        <f>Target_AM[[#This Row],[PROPORSI]]*VLOOKUP(Target_AM[[#This Row],[NIPNAS]],Target_CC[],COLUMN(N$2)+9,0)</f>
        <v>23515264.149280474</v>
      </c>
      <c r="AC101" s="22">
        <f>Target_AM[[#This Row],[PROPORSI]]*VLOOKUP(Target_AM[[#This Row],[NIPNAS]],Target_CC[],COLUMN(O$2)+9,0)</f>
        <v>156083068.64614567</v>
      </c>
      <c r="AD101" s="22">
        <f>Target_AM[[#This Row],[PROPORSI]]*VLOOKUP(Target_AM[[#This Row],[NIPNAS]],Target_CC[],COLUMN(P$2)+9,0)</f>
        <v>138487639.47828978</v>
      </c>
      <c r="AE101" s="22">
        <f>Target_AM[[#This Row],[PROPORSI]]*VLOOKUP(Target_AM[[#This Row],[NIPNAS]],Target_CC[],COLUMN(Q$2)+9,0)</f>
        <v>102618127.411423</v>
      </c>
      <c r="AF101" s="22">
        <f>Target_AM[[#This Row],[PROPORSI]]*VLOOKUP(Target_AM[[#This Row],[NIPNAS]],Target_CC[],COLUMN(R$2)+9,0)</f>
        <v>105050568.72171359</v>
      </c>
      <c r="AG101" s="22">
        <f>Target_AM[[#This Row],[PROPORSI]]*VLOOKUP(Target_AM[[#This Row],[NIPNAS]],Target_CC[],COLUMN(S$2)+9,0)</f>
        <v>105959187.57568932</v>
      </c>
      <c r="AH101" s="22">
        <f>Target_AM[[#This Row],[PROPORSI]]*VLOOKUP(Target_AM[[#This Row],[NIPNAS]],Target_CC[],COLUMN(T$2)+9,0)</f>
        <v>130017587.74872147</v>
      </c>
      <c r="AI101" s="22">
        <f>Target_AM[[#This Row],[PROPORSI]]*VLOOKUP(Target_AM[[#This Row],[NIPNAS]],Target_CC[],COLUMN(U$2)+9,0)</f>
        <v>127859683.05820471</v>
      </c>
      <c r="AJ101" s="22">
        <f>Target_AM[[#This Row],[PROPORSI]]*VLOOKUP(Target_AM[[#This Row],[NIPNAS]],Target_CC[],COLUMN(V$2)+9,0)</f>
        <v>127780128.30446704</v>
      </c>
      <c r="AK101" s="22">
        <f>Target_AM[[#This Row],[PROPORSI]]*VLOOKUP(Target_AM[[#This Row],[NIPNAS]],Target_CC[],COLUMN(W$2)+9,0)</f>
        <v>129611418.50875396</v>
      </c>
      <c r="AL101" s="22">
        <f>Target_AM[[#This Row],[PROPORSI]]*VLOOKUP(Target_AM[[#This Row],[NIPNAS]],Target_CC[],COLUMN(X$2)+9,0)</f>
        <v>126666484.5324267</v>
      </c>
      <c r="AM101" s="22">
        <f>Target_AM[[#This Row],[PROPORSI]]*VLOOKUP(Target_AM[[#This Row],[NIPNAS]],Target_CC[],COLUMN(Y$2)+9,0)</f>
        <v>126350841.86488444</v>
      </c>
      <c r="AN101" s="22">
        <f>Target_AM[[#This Row],[PROPORSI]]*VLOOKUP(Target_AM[[#This Row],[NIPNAS]],Target_CC[],COLUMN(Z$2)+9,0)</f>
        <v>1400000000</v>
      </c>
      <c r="AO101" s="22">
        <f>Target_AM[[#This Row],[PROPORSI]]*VLOOKUP(Target_AM[[#This Row],[NIPNAS]],Target_CC[],COLUMN(AA$2)+9,0)</f>
        <v>25867152.943889171</v>
      </c>
      <c r="AP101" s="22">
        <f>Target_AM[[#This Row],[PROPORSI]]*VLOOKUP(Target_AM[[#This Row],[NIPNAS]],Target_CC[],COLUMN(AB$2)+9,0)</f>
        <v>158412772.26005873</v>
      </c>
      <c r="AQ101" s="22">
        <f>Target_AM[[#This Row],[PROPORSI]]*VLOOKUP(Target_AM[[#This Row],[NIPNAS]],Target_CC[],COLUMN(AC$2)+9,0)</f>
        <v>140817343.09220281</v>
      </c>
      <c r="AR101" s="22">
        <f>Target_AM[[#This Row],[PROPORSI]]*VLOOKUP(Target_AM[[#This Row],[NIPNAS]],Target_CC[],COLUMN(AD$2)+9,0)</f>
        <v>104947831.02533604</v>
      </c>
      <c r="AS101" s="22">
        <f>Target_AM[[#This Row],[PROPORSI]]*VLOOKUP(Target_AM[[#This Row],[NIPNAS]],Target_CC[],COLUMN(AE$2)+9,0)</f>
        <v>107358087.15493098</v>
      </c>
      <c r="AT101" s="22">
        <f>Target_AM[[#This Row],[PROPORSI]]*VLOOKUP(Target_AM[[#This Row],[NIPNAS]],Target_CC[],COLUMN(AF$2)+9,0)</f>
        <v>108288891.18960236</v>
      </c>
      <c r="AU101" s="22">
        <f>Target_AM[[#This Row],[PROPORSI]]*VLOOKUP(Target_AM[[#This Row],[NIPNAS]],Target_CC[],COLUMN(AG$2)+9,0)</f>
        <v>132413846.90472145</v>
      </c>
      <c r="AV101" s="22">
        <f>Target_AM[[#This Row],[PROPORSI]]*VLOOKUP(Target_AM[[#This Row],[NIPNAS]],Target_CC[],COLUMN(AH$2)+9,0)</f>
        <v>130211571.85281339</v>
      </c>
      <c r="AW101" s="22">
        <f>Target_AM[[#This Row],[PROPORSI]]*VLOOKUP(Target_AM[[#This Row],[NIPNAS]],Target_CC[],COLUMN(AI$2)+9,0)</f>
        <v>130132017.09907573</v>
      </c>
      <c r="AX101" s="22">
        <f>Target_AM[[#This Row],[PROPORSI]]*VLOOKUP(Target_AM[[#This Row],[NIPNAS]],Target_CC[],COLUMN(AJ$2)+9,0)</f>
        <v>132007677.66475394</v>
      </c>
      <c r="AY101" s="22">
        <f>Target_AM[[#This Row],[PROPORSI]]*VLOOKUP(Target_AM[[#This Row],[NIPNAS]],Target_CC[],COLUMN(AK$2)+9,0)</f>
        <v>128996188.14633973</v>
      </c>
      <c r="AZ101" s="22">
        <f>Target_AM[[#This Row],[PROPORSI]]*VLOOKUP(Target_AM[[#This Row],[NIPNAS]],Target_CC[],COLUMN(AL$2)+9,0)</f>
        <v>128724915.84018877</v>
      </c>
      <c r="BA101" s="22">
        <f>Target_AM[[#This Row],[PROPORSI]]*VLOOKUP(Target_AM[[#This Row],[NIPNAS]],Target_CC[],COLUMN(AM$2)+9,0)</f>
        <v>1428178295.1739132</v>
      </c>
      <c r="BB101" s="22">
        <f>Target_AM[[#This Row],[PROPORSI]]*VLOOKUP(Target_AM[[#This Row],[NIPNAS]],Target_CC[],COLUMN(AN$2)+9,0)</f>
        <v>1593726.616419354</v>
      </c>
      <c r="BC101" s="22">
        <f>Target_AM[[#This Row],[PROPORSI]]*VLOOKUP(Target_AM[[#This Row],[NIPNAS]],Target_CC[],COLUMN(AO$2)+9,0)</f>
        <v>1600539.3173093225</v>
      </c>
      <c r="BD101" s="22">
        <f>Target_AM[[#This Row],[PROPORSI]]*VLOOKUP(Target_AM[[#This Row],[NIPNAS]],Target_CC[],COLUMN(AP$2)+9,0)</f>
        <v>1592767.4844509289</v>
      </c>
      <c r="BE101" s="22">
        <f>Target_AM[[#This Row],[PROPORSI]]*VLOOKUP(Target_AM[[#This Row],[NIPNAS]],Target_CC[],COLUMN(AQ$2)+9,0)</f>
        <v>1572745.4117999934</v>
      </c>
      <c r="BF101" s="22">
        <f>Target_AM[[#This Row],[PROPORSI]]*VLOOKUP(Target_AM[[#This Row],[NIPNAS]],Target_CC[],COLUMN(AR$2)+9,0)</f>
        <v>1587871.6831564603</v>
      </c>
      <c r="BG101" s="22">
        <f>Target_AM[[#This Row],[PROPORSI]]*VLOOKUP(Target_AM[[#This Row],[NIPNAS]],Target_CC[],COLUMN(AS$2)+9,0)</f>
        <v>1594946.3820748508</v>
      </c>
      <c r="BH101" s="22">
        <f>Target_AM[[#This Row],[PROPORSI]]*VLOOKUP(Target_AM[[#This Row],[NIPNAS]],Target_CC[],COLUMN(AT$2)+9,0)</f>
        <v>1757384.6703501635</v>
      </c>
      <c r="BI101" s="22">
        <f>Target_AM[[#This Row],[PROPORSI]]*VLOOKUP(Target_AM[[#This Row],[NIPNAS]],Target_CC[],COLUMN(AU$2)+9,0)</f>
        <v>1740963.7739032574</v>
      </c>
      <c r="BJ101" s="22">
        <f>Target_AM[[#This Row],[PROPORSI]]*VLOOKUP(Target_AM[[#This Row],[NIPNAS]],Target_CC[],COLUMN(AV$2)+9,0)</f>
        <v>1740431.1370276292</v>
      </c>
      <c r="BK101" s="22">
        <f>Target_AM[[#This Row],[PROPORSI]]*VLOOKUP(Target_AM[[#This Row],[NIPNAS]],Target_CC[],COLUMN(AW$2)+9,0)</f>
        <v>1754665.2764134277</v>
      </c>
      <c r="BL101" s="22">
        <f>Target_AM[[#This Row],[PROPORSI]]*VLOOKUP(Target_AM[[#This Row],[NIPNAS]],Target_CC[],COLUMN(AX$2)+9,0)</f>
        <v>1731988.4219401097</v>
      </c>
      <c r="BM101" s="22">
        <f>Target_AM[[#This Row],[PROPORSI]]*VLOOKUP(Target_AM[[#This Row],[NIPNAS]],Target_CC[],COLUMN(AY$2)+9,0)</f>
        <v>1731969.825154508</v>
      </c>
      <c r="BN101" s="22">
        <f>Target_AM[[#This Row],[PROPORSI]]*VLOOKUP(Target_AM[[#This Row],[NIPNAS]],Target_CC[],COLUMN(AZ$2)+9,0)</f>
        <v>20000000.000000007</v>
      </c>
      <c r="BO101" s="22">
        <f>Target_AM[[#This Row],[PROPORSI]]*VLOOKUP(Target_AM[[#This Row],[NIPNAS]],Target_CC[],COLUMN(BA$2)+9,0)</f>
        <v>2231990.2000000002</v>
      </c>
      <c r="BP101" s="22">
        <f>Target_AM[[#This Row],[PROPORSI]]*VLOOKUP(Target_AM[[#This Row],[NIPNAS]],Target_CC[],COLUMN(BB$2)+9,0)</f>
        <v>13210655.600000001</v>
      </c>
      <c r="BQ101" s="22">
        <f>Target_AM[[#This Row],[PROPORSI]]*VLOOKUP(Target_AM[[#This Row],[NIPNAS]],Target_CC[],COLUMN(BC$2)+9,0)</f>
        <v>2122752.4</v>
      </c>
      <c r="BR101" s="22">
        <f>Target_AM[[#This Row],[PROPORSI]]*VLOOKUP(Target_AM[[#This Row],[NIPNAS]],Target_CC[],COLUMN(BD$2)+9,0)</f>
        <v>2157503.8000000003</v>
      </c>
      <c r="BS101" s="22">
        <f>Target_AM[[#This Row],[PROPORSI]]*VLOOKUP(Target_AM[[#This Row],[NIPNAS]],Target_CC[],COLUMN(BE$2)+9,0)</f>
        <v>2157503.8000000003</v>
      </c>
      <c r="BT101" s="22">
        <f>Target_AM[[#This Row],[PROPORSI]]*VLOOKUP(Target_AM[[#This Row],[NIPNAS]],Target_CC[],COLUMN(BF$2)+9,0)</f>
        <v>2157503.8000000003</v>
      </c>
      <c r="BU101" s="22">
        <f>Target_AM[[#This Row],[PROPORSI]]*VLOOKUP(Target_AM[[#This Row],[NIPNAS]],Target_CC[],COLUMN(BG$2)+9,0)</f>
        <v>2157503.8000000003</v>
      </c>
      <c r="BV101" s="22">
        <f>Target_AM[[#This Row],[PROPORSI]]*VLOOKUP(Target_AM[[#This Row],[NIPNAS]],Target_CC[],COLUMN(BH$2)+9,0)</f>
        <v>2157503.8000000003</v>
      </c>
      <c r="BW101" s="22">
        <f>Target_AM[[#This Row],[PROPORSI]]*VLOOKUP(Target_AM[[#This Row],[NIPNAS]],Target_CC[],COLUMN(BI$2)+9,0)</f>
        <v>2157503.8000000003</v>
      </c>
      <c r="BX101" s="22">
        <f>Target_AM[[#This Row],[PROPORSI]]*VLOOKUP(Target_AM[[#This Row],[NIPNAS]],Target_CC[],COLUMN(BJ$2)+9,0)</f>
        <v>2157503.8000000003</v>
      </c>
      <c r="BY101" s="22">
        <f>Target_AM[[#This Row],[PROPORSI]]*VLOOKUP(Target_AM[[#This Row],[NIPNAS]],Target_CC[],COLUMN(BK$2)+9,0)</f>
        <v>2157503.8000000003</v>
      </c>
      <c r="BZ101" s="22">
        <f>Target_AM[[#This Row],[PROPORSI]]*VLOOKUP(Target_AM[[#This Row],[NIPNAS]],Target_CC[],COLUMN(BL$2)+9,0)</f>
        <v>2157503.8000000003</v>
      </c>
      <c r="CA101" s="22">
        <f>Target_AM[[#This Row],[PROPORSI]]*VLOOKUP(Target_AM[[#This Row],[NIPNAS]],Target_CC[],COLUMN(BM$2)+9,0)</f>
        <v>36982932.399999999</v>
      </c>
      <c r="CB101" s="22">
        <f>Target_AM[[#This Row],[PROPORSI]]*VLOOKUP(Target_AM[[#This Row],[NIPNAS]],Target_CC[],COLUMN(BN$2)+9,0)</f>
        <v>0</v>
      </c>
      <c r="CC101" s="22">
        <f>Target_AM[[#This Row],[PROPORSI]]*VLOOKUP(Target_AM[[#This Row],[NIPNAS]],Target_CC[],COLUMN(BO$2)+9,0)</f>
        <v>0</v>
      </c>
      <c r="CD101" s="22">
        <f>Target_AM[[#This Row],[PROPORSI]]*VLOOKUP(Target_AM[[#This Row],[NIPNAS]],Target_CC[],COLUMN(BP$2)+9,0)</f>
        <v>0</v>
      </c>
      <c r="CE101" s="22">
        <f>Target_AM[[#This Row],[PROPORSI]]*VLOOKUP(Target_AM[[#This Row],[NIPNAS]],Target_CC[],COLUMN(BQ$2)+9,0)</f>
        <v>0</v>
      </c>
      <c r="CF101" s="22">
        <f>Target_AM[[#This Row],[PROPORSI]]*VLOOKUP(Target_AM[[#This Row],[NIPNAS]],Target_CC[],COLUMN(BR$2)+9,0)</f>
        <v>0</v>
      </c>
      <c r="CG101" s="22">
        <f>Target_AM[[#This Row],[PROPORSI]]*VLOOKUP(Target_AM[[#This Row],[NIPNAS]],Target_CC[],COLUMN(BS$2)+9,0)</f>
        <v>0</v>
      </c>
      <c r="CH101" s="22">
        <f>Target_AM[[#This Row],[PROPORSI]]*VLOOKUP(Target_AM[[#This Row],[NIPNAS]],Target_CC[],COLUMN(BT$2)+9,0)</f>
        <v>0</v>
      </c>
      <c r="CI101" s="22">
        <f>Target_AM[[#This Row],[PROPORSI]]*VLOOKUP(Target_AM[[#This Row],[NIPNAS]],Target_CC[],COLUMN(BU$2)+9,0)</f>
        <v>0</v>
      </c>
      <c r="CJ101" s="22">
        <f>Target_AM[[#This Row],[PROPORSI]]*VLOOKUP(Target_AM[[#This Row],[NIPNAS]],Target_CC[],COLUMN(BV$2)+9,0)</f>
        <v>0</v>
      </c>
      <c r="CK101" s="22">
        <f>Target_AM[[#This Row],[PROPORSI]]*VLOOKUP(Target_AM[[#This Row],[NIPNAS]],Target_CC[],COLUMN(BW$2)+9,0)</f>
        <v>0</v>
      </c>
      <c r="CL101" s="22">
        <f>Target_AM[[#This Row],[PROPORSI]]*VLOOKUP(Target_AM[[#This Row],[NIPNAS]],Target_CC[],COLUMN(BX$2)+9,0)</f>
        <v>0</v>
      </c>
      <c r="CM101" s="22">
        <f>Target_AM[[#This Row],[PROPORSI]]*VLOOKUP(Target_AM[[#This Row],[NIPNAS]],Target_CC[],COLUMN(BY$2)+9,0)</f>
        <v>0</v>
      </c>
      <c r="CN101" s="22">
        <f>Target_AM[[#This Row],[PROPORSI]]*VLOOKUP(Target_AM[[#This Row],[NIPNAS]],Target_CC[],COLUMN(BZ$2)+9,0)</f>
        <v>0</v>
      </c>
      <c r="CO101" s="22">
        <f>Target_AM[[#This Row],[PROPORSI]]*VLOOKUP(Target_AM[[#This Row],[NIPNAS]],Target_CC[],COLUMN(CA$2)+9,0)</f>
        <v>2267610.2000000002</v>
      </c>
      <c r="CP101" s="22">
        <f>Target_AM[[#This Row],[PROPORSI]]*VLOOKUP(Target_AM[[#This Row],[NIPNAS]],Target_CC[],COLUMN(CB$2)+9,0)</f>
        <v>2136677</v>
      </c>
      <c r="CQ101" s="22">
        <f>Target_AM[[#This Row],[PROPORSI]]*VLOOKUP(Target_AM[[#This Row],[NIPNAS]],Target_CC[],COLUMN(CC$2)+9,0)</f>
        <v>2157503.8000000003</v>
      </c>
      <c r="CR101" s="22">
        <f>Target_AM[[#This Row],[PROPORSI]]*VLOOKUP(Target_AM[[#This Row],[NIPNAS]],Target_CC[],COLUMN(CD$2)+9,0)</f>
        <v>2157503.8000000003</v>
      </c>
      <c r="CS101" s="22">
        <f>Target_AM[[#This Row],[PROPORSI]]*VLOOKUP(Target_AM[[#This Row],[NIPNAS]],Target_CC[],COLUMN(CE$2)+9,0)</f>
        <v>2157503.8000000003</v>
      </c>
      <c r="CT101" s="22">
        <f>Target_AM[[#This Row],[PROPORSI]]*VLOOKUP(Target_AM[[#This Row],[NIPNAS]],Target_CC[],COLUMN(CF$2)+9,0)</f>
        <v>2157503.8000000003</v>
      </c>
      <c r="CU101" s="22">
        <f>Target_AM[[#This Row],[PROPORSI]]*VLOOKUP(Target_AM[[#This Row],[NIPNAS]],Target_CC[],COLUMN(CG$2)+9,0)</f>
        <v>2157503.8000000003</v>
      </c>
      <c r="CV101" s="22">
        <f>Target_AM[[#This Row],[PROPORSI]]*VLOOKUP(Target_AM[[#This Row],[NIPNAS]],Target_CC[],COLUMN(CH$2)+9,0)</f>
        <v>2157503.8000000003</v>
      </c>
      <c r="CW101" s="22">
        <f>Target_AM[[#This Row],[PROPORSI]]*VLOOKUP(Target_AM[[#This Row],[NIPNAS]],Target_CC[],COLUMN(CI$2)+9,0)</f>
        <v>2157503.8000000003</v>
      </c>
      <c r="CX101" s="22">
        <f>Target_AM[[#This Row],[PROPORSI]]*VLOOKUP(Target_AM[[#This Row],[NIPNAS]],Target_CC[],COLUMN(CJ$2)+9,0)</f>
        <v>2157503.8000000003</v>
      </c>
      <c r="CY101" s="22">
        <f>Target_AM[[#This Row],[PROPORSI]]*VLOOKUP(Target_AM[[#This Row],[NIPNAS]],Target_CC[],COLUMN(CK$2)+9,0)</f>
        <v>2157503.8000000003</v>
      </c>
      <c r="CZ101" s="22">
        <f>Target_AM[[#This Row],[PROPORSI]]*VLOOKUP(Target_AM[[#This Row],[NIPNAS]],Target_CC[],COLUMN(CL$2)+9,0)</f>
        <v>2157503.8000000003</v>
      </c>
      <c r="DA101" s="22">
        <f>Target_AM[[#This Row],[PROPORSI]]*VLOOKUP(Target_AM[[#This Row],[NIPNAS]],Target_CC[],COLUMN(CM$2)+9,0)</f>
        <v>25979325.200000003</v>
      </c>
      <c r="DB101" s="22">
        <f>Target_AM[[#This Row],[PROPORSI]]*VLOOKUP(Target_AM[[#This Row],[NIPNAS]],Target_CC[],COLUMN(CN$2)+9,0)</f>
        <v>0</v>
      </c>
      <c r="DC101" s="22">
        <f>Target_AM[[#This Row],[PROPORSI]]*VLOOKUP(Target_AM[[#This Row],[NIPNAS]],Target_CC[],COLUMN(CO$2)+9,0)</f>
        <v>11100000</v>
      </c>
      <c r="DD101" s="22">
        <f>Target_AM[[#This Row],[PROPORSI]]*VLOOKUP(Target_AM[[#This Row],[NIPNAS]],Target_CC[],COLUMN(CP$2)+9,0)</f>
        <v>25200000</v>
      </c>
      <c r="DE101" s="22">
        <f>Target_AM[[#This Row],[PROPORSI]]*VLOOKUP(Target_AM[[#This Row],[NIPNAS]],Target_CC[],COLUMN(CQ$2)+9,0)</f>
        <v>0</v>
      </c>
      <c r="DF101" s="22">
        <f>Target_AM[[#This Row],[PROPORSI]]*VLOOKUP(Target_AM[[#This Row],[NIPNAS]],Target_CC[],COLUMN(CR$2)+9,0)</f>
        <v>0</v>
      </c>
      <c r="DG101" s="22">
        <f>Target_AM[[#This Row],[PROPORSI]]*VLOOKUP(Target_AM[[#This Row],[NIPNAS]],Target_CC[],COLUMN(CS$2)+9,0)</f>
        <v>0</v>
      </c>
      <c r="DH101" s="22">
        <f>Target_AM[[#This Row],[PROPORSI]]*VLOOKUP(Target_AM[[#This Row],[NIPNAS]],Target_CC[],COLUMN(CT$2)+9,0)</f>
        <v>0</v>
      </c>
      <c r="DI101" s="22">
        <f>Target_AM[[#This Row],[PROPORSI]]*VLOOKUP(Target_AM[[#This Row],[NIPNAS]],Target_CC[],COLUMN(CU$2)+9,0)</f>
        <v>0</v>
      </c>
      <c r="DJ101" s="22">
        <f>Target_AM[[#This Row],[PROPORSI]]*VLOOKUP(Target_AM[[#This Row],[NIPNAS]],Target_CC[],COLUMN(CV$2)+9,0)</f>
        <v>0</v>
      </c>
      <c r="DK101" s="22">
        <f>Target_AM[[#This Row],[PROPORSI]]*VLOOKUP(Target_AM[[#This Row],[NIPNAS]],Target_CC[],COLUMN(CW$2)+9,0)</f>
        <v>0</v>
      </c>
      <c r="DL101" s="22">
        <f>Target_AM[[#This Row],[PROPORSI]]*VLOOKUP(Target_AM[[#This Row],[NIPNAS]],Target_CC[],COLUMN(CX$2)+9,0)</f>
        <v>0</v>
      </c>
      <c r="DM101" s="22">
        <f>Target_AM[[#This Row],[PROPORSI]]*VLOOKUP(Target_AM[[#This Row],[NIPNAS]],Target_CC[],COLUMN(CY$2)+9,0)</f>
        <v>0</v>
      </c>
      <c r="DN101" s="22">
        <f>Target_AM[[#This Row],[PROPORSI]]*VLOOKUP(Target_AM[[#This Row],[NIPNAS]],Target_CC[],COLUMN(CZ$2)+9,0)</f>
        <v>36300000</v>
      </c>
      <c r="DO101" s="22">
        <f>Target_AM[[#This Row],[PROPORSI]]*VLOOKUP(Target_AM[[#This Row],[NIPNAS]],Target_CC[],COLUMN(DA$2)+9,0)</f>
        <v>0</v>
      </c>
      <c r="DP101" s="22">
        <f>Target_AM[[#This Row],[PROPORSI]]*VLOOKUP(Target_AM[[#This Row],[NIPNAS]],Target_CC[],COLUMN(DB$2)+9,0)</f>
        <v>0</v>
      </c>
      <c r="DQ101" s="22">
        <f>Target_AM[[#This Row],[PROPORSI]]*VLOOKUP(Target_AM[[#This Row],[NIPNAS]],Target_CC[],COLUMN(DC$2)+9,0)</f>
        <v>0</v>
      </c>
      <c r="DR101" s="22">
        <f>Target_AM[[#This Row],[PROPORSI]]*VLOOKUP(Target_AM[[#This Row],[NIPNAS]],Target_CC[],COLUMN(DD$2)+9,0)</f>
        <v>0</v>
      </c>
      <c r="DS101" s="22">
        <f>Target_AM[[#This Row],[PROPORSI]]*VLOOKUP(Target_AM[[#This Row],[NIPNAS]],Target_CC[],COLUMN(DE$2)+9,0)</f>
        <v>0</v>
      </c>
      <c r="DT101" s="22">
        <f>Target_AM[[#This Row],[PROPORSI]]*VLOOKUP(Target_AM[[#This Row],[NIPNAS]],Target_CC[],COLUMN(DF$2)+9,0)</f>
        <v>0</v>
      </c>
      <c r="DU101" s="22">
        <f>Target_AM[[#This Row],[PROPORSI]]*VLOOKUP(Target_AM[[#This Row],[NIPNAS]],Target_CC[],COLUMN(DG$2)+9,0)</f>
        <v>0</v>
      </c>
      <c r="DV101" s="22">
        <f>Target_AM[[#This Row],[PROPORSI]]*VLOOKUP(Target_AM[[#This Row],[NIPNAS]],Target_CC[],COLUMN(DH$2)+9,0)</f>
        <v>0</v>
      </c>
      <c r="DW101" s="22">
        <f>Target_AM[[#This Row],[PROPORSI]]*VLOOKUP(Target_AM[[#This Row],[NIPNAS]],Target_CC[],COLUMN(DI$2)+9,0)</f>
        <v>0</v>
      </c>
      <c r="DX101" s="22">
        <f>Target_AM[[#This Row],[PROPORSI]]*VLOOKUP(Target_AM[[#This Row],[NIPNAS]],Target_CC[],COLUMN(DJ$2)+9,0)</f>
        <v>0</v>
      </c>
      <c r="DY101" s="22">
        <f>Target_AM[[#This Row],[PROPORSI]]*VLOOKUP(Target_AM[[#This Row],[NIPNAS]],Target_CC[],COLUMN(DK$2)+9,0)</f>
        <v>0</v>
      </c>
      <c r="DZ101" s="22">
        <f>Target_AM[[#This Row],[PROPORSI]]*VLOOKUP(Target_AM[[#This Row],[NIPNAS]],Target_CC[],COLUMN(DL$2)+9,0)</f>
        <v>0</v>
      </c>
      <c r="EA101" s="22">
        <f>Target_AM[[#This Row],[PROPORSI]]*VLOOKUP(Target_AM[[#This Row],[NIPNAS]],Target_CC[],COLUMN(DM$2)+9,0)</f>
        <v>0</v>
      </c>
    </row>
    <row r="102" spans="2:131" x14ac:dyDescent="0.3">
      <c r="B102">
        <v>850099</v>
      </c>
      <c r="C102" t="s">
        <v>1038</v>
      </c>
      <c r="D102">
        <v>1</v>
      </c>
      <c r="E102" s="8">
        <v>45658</v>
      </c>
      <c r="F102">
        <v>2956908</v>
      </c>
      <c r="G102" t="s">
        <v>914</v>
      </c>
      <c r="J102" t="s">
        <v>875</v>
      </c>
      <c r="K102" t="s">
        <v>25</v>
      </c>
      <c r="L102" t="s">
        <v>159</v>
      </c>
      <c r="M102" t="s">
        <v>18</v>
      </c>
      <c r="N102" s="23">
        <f>Target_AM[[#This Row],[PROPORSI]]*VLOOKUP(Target_AM[[#This Row],[NIPNAS]],Target_CC[],9,0)</f>
        <v>2608079021</v>
      </c>
      <c r="O102" s="22">
        <f>Target_AM[[#This Row],[PROPORSI]]*VLOOKUP(Target_AM[[#This Row],[NIPNAS]],Target_CC[],COLUMN(A$2)+9,0)</f>
        <v>6267960.1973913042</v>
      </c>
      <c r="P102" s="22">
        <f>Target_AM[[#This Row],[PROPORSI]]*VLOOKUP(Target_AM[[#This Row],[NIPNAS]],Target_CC[],COLUMN(B$2)+9,0)</f>
        <v>6126295.4260869566</v>
      </c>
      <c r="Q102" s="22">
        <f>Target_AM[[#This Row],[PROPORSI]]*VLOOKUP(Target_AM[[#This Row],[NIPNAS]],Target_CC[],COLUMN(C$2)+9,0)</f>
        <v>6126295.4260869566</v>
      </c>
      <c r="R102" s="22">
        <f>Target_AM[[#This Row],[PROPORSI]]*VLOOKUP(Target_AM[[#This Row],[NIPNAS]],Target_CC[],COLUMN(D$2)+9,0)</f>
        <v>6126295.4260869566</v>
      </c>
      <c r="S102" s="22">
        <f>Target_AM[[#This Row],[PROPORSI]]*VLOOKUP(Target_AM[[#This Row],[NIPNAS]],Target_CC[],COLUMN(E$2)+9,0)</f>
        <v>5984630.6547826082</v>
      </c>
      <c r="T102" s="22">
        <f>Target_AM[[#This Row],[PROPORSI]]*VLOOKUP(Target_AM[[#This Row],[NIPNAS]],Target_CC[],COLUMN(F$2)+9,0)</f>
        <v>6126295.4260869566</v>
      </c>
      <c r="U102" s="22">
        <f>Target_AM[[#This Row],[PROPORSI]]*VLOOKUP(Target_AM[[#This Row],[NIPNAS]],Target_CC[],COLUMN(G$2)+9,0)</f>
        <v>6551289.7400000002</v>
      </c>
      <c r="V102" s="22">
        <f>Target_AM[[#This Row],[PROPORSI]]*VLOOKUP(Target_AM[[#This Row],[NIPNAS]],Target_CC[],COLUMN(H$2)+9,0)</f>
        <v>6267960.1973913042</v>
      </c>
      <c r="W102" s="22">
        <f>Target_AM[[#This Row],[PROPORSI]]*VLOOKUP(Target_AM[[#This Row],[NIPNAS]],Target_CC[],COLUMN(I$2)+9,0)</f>
        <v>6267960.1973913042</v>
      </c>
      <c r="X102" s="22">
        <f>Target_AM[[#This Row],[PROPORSI]]*VLOOKUP(Target_AM[[#This Row],[NIPNAS]],Target_CC[],COLUMN(J$2)+9,0)</f>
        <v>6551289.7400000002</v>
      </c>
      <c r="Y102" s="22">
        <f>Target_AM[[#This Row],[PROPORSI]]*VLOOKUP(Target_AM[[#This Row],[NIPNAS]],Target_CC[],COLUMN(K$2)+9,0)</f>
        <v>6126295.4260869566</v>
      </c>
      <c r="Z102" s="22">
        <f>Target_AM[[#This Row],[PROPORSI]]*VLOOKUP(Target_AM[[#This Row],[NIPNAS]],Target_CC[],COLUMN(L$2)+9,0)</f>
        <v>6409624.9686956517</v>
      </c>
      <c r="AA102" s="22">
        <f>Target_AM[[#This Row],[PROPORSI]]*VLOOKUP(Target_AM[[#This Row],[NIPNAS]],Target_CC[],COLUMN(M$2)+9,0)</f>
        <v>74932192.826086953</v>
      </c>
      <c r="AB102" s="22">
        <f>Target_AM[[#This Row],[PROPORSI]]*VLOOKUP(Target_AM[[#This Row],[NIPNAS]],Target_CC[],COLUMN(N$2)+9,0)</f>
        <v>45328347.88635771</v>
      </c>
      <c r="AC102" s="22">
        <f>Target_AM[[#This Row],[PROPORSI]]*VLOOKUP(Target_AM[[#This Row],[NIPNAS]],Target_CC[],COLUMN(O$2)+9,0)</f>
        <v>300867878.40651262</v>
      </c>
      <c r="AD102" s="22">
        <f>Target_AM[[#This Row],[PROPORSI]]*VLOOKUP(Target_AM[[#This Row],[NIPNAS]],Target_CC[],COLUMN(P$2)+9,0)</f>
        <v>266950686.17481306</v>
      </c>
      <c r="AE102" s="22">
        <f>Target_AM[[#This Row],[PROPORSI]]*VLOOKUP(Target_AM[[#This Row],[NIPNAS]],Target_CC[],COLUMN(Q$2)+9,0)</f>
        <v>197808119.40800118</v>
      </c>
      <c r="AF102" s="22">
        <f>Target_AM[[#This Row],[PROPORSI]]*VLOOKUP(Target_AM[[#This Row],[NIPNAS]],Target_CC[],COLUMN(R$2)+9,0)</f>
        <v>202496926.86625692</v>
      </c>
      <c r="AG102" s="22">
        <f>Target_AM[[#This Row],[PROPORSI]]*VLOOKUP(Target_AM[[#This Row],[NIPNAS]],Target_CC[],COLUMN(S$2)+9,0)</f>
        <v>204248393.11590886</v>
      </c>
      <c r="AH102" s="22">
        <f>Target_AM[[#This Row],[PROPORSI]]*VLOOKUP(Target_AM[[#This Row],[NIPNAS]],Target_CC[],COLUMN(T$2)+9,0)</f>
        <v>250623697.50158286</v>
      </c>
      <c r="AI102" s="22">
        <f>Target_AM[[#This Row],[PROPORSI]]*VLOOKUP(Target_AM[[#This Row],[NIPNAS]],Target_CC[],COLUMN(U$2)+9,0)</f>
        <v>246464090.62256172</v>
      </c>
      <c r="AJ102" s="22">
        <f>Target_AM[[#This Row],[PROPORSI]]*VLOOKUP(Target_AM[[#This Row],[NIPNAS]],Target_CC[],COLUMN(V$2)+9,0)</f>
        <v>246310739.78071949</v>
      </c>
      <c r="AK102" s="22">
        <f>Target_AM[[#This Row],[PROPORSI]]*VLOOKUP(Target_AM[[#This Row],[NIPNAS]],Target_CC[],COLUMN(W$2)+9,0)</f>
        <v>249840760.06600451</v>
      </c>
      <c r="AL102" s="22">
        <f>Target_AM[[#This Row],[PROPORSI]]*VLOOKUP(Target_AM[[#This Row],[NIPNAS]],Target_CC[],COLUMN(X$2)+9,0)</f>
        <v>244164064.66790494</v>
      </c>
      <c r="AM102" s="22">
        <f>Target_AM[[#This Row],[PROPORSI]]*VLOOKUP(Target_AM[[#This Row],[NIPNAS]],Target_CC[],COLUMN(Y$2)+9,0)</f>
        <v>243555627.50337619</v>
      </c>
      <c r="AN102" s="22">
        <f>Target_AM[[#This Row],[PROPORSI]]*VLOOKUP(Target_AM[[#This Row],[NIPNAS]],Target_CC[],COLUMN(Z$2)+9,0)</f>
        <v>2698659332</v>
      </c>
      <c r="AO102" s="22">
        <f>Target_AM[[#This Row],[PROPORSI]]*VLOOKUP(Target_AM[[#This Row],[NIPNAS]],Target_CC[],COLUMN(AA$2)+9,0)</f>
        <v>51596308.083749011</v>
      </c>
      <c r="AP102" s="22">
        <f>Target_AM[[#This Row],[PROPORSI]]*VLOOKUP(Target_AM[[#This Row],[NIPNAS]],Target_CC[],COLUMN(AB$2)+9,0)</f>
        <v>306994173.83259958</v>
      </c>
      <c r="AQ102" s="22">
        <f>Target_AM[[#This Row],[PROPORSI]]*VLOOKUP(Target_AM[[#This Row],[NIPNAS]],Target_CC[],COLUMN(AC$2)+9,0)</f>
        <v>273076981.60089999</v>
      </c>
      <c r="AR102" s="22">
        <f>Target_AM[[#This Row],[PROPORSI]]*VLOOKUP(Target_AM[[#This Row],[NIPNAS]],Target_CC[],COLUMN(AD$2)+9,0)</f>
        <v>203934414.83408815</v>
      </c>
      <c r="AS102" s="22">
        <f>Target_AM[[#This Row],[PROPORSI]]*VLOOKUP(Target_AM[[#This Row],[NIPNAS]],Target_CC[],COLUMN(AE$2)+9,0)</f>
        <v>208481557.52103955</v>
      </c>
      <c r="AT102" s="22">
        <f>Target_AM[[#This Row],[PROPORSI]]*VLOOKUP(Target_AM[[#This Row],[NIPNAS]],Target_CC[],COLUMN(AF$2)+9,0)</f>
        <v>210374688.54199582</v>
      </c>
      <c r="AU102" s="22">
        <f>Target_AM[[#This Row],[PROPORSI]]*VLOOKUP(Target_AM[[#This Row],[NIPNAS]],Target_CC[],COLUMN(AG$2)+9,0)</f>
        <v>257174987.24158287</v>
      </c>
      <c r="AV102" s="22">
        <f>Target_AM[[#This Row],[PROPORSI]]*VLOOKUP(Target_AM[[#This Row],[NIPNAS]],Target_CC[],COLUMN(AH$2)+9,0)</f>
        <v>252732050.81995302</v>
      </c>
      <c r="AW102" s="22">
        <f>Target_AM[[#This Row],[PROPORSI]]*VLOOKUP(Target_AM[[#This Row],[NIPNAS]],Target_CC[],COLUMN(AI$2)+9,0)</f>
        <v>252578699.97811079</v>
      </c>
      <c r="AX102" s="22">
        <f>Target_AM[[#This Row],[PROPORSI]]*VLOOKUP(Target_AM[[#This Row],[NIPNAS]],Target_CC[],COLUMN(AJ$2)+9,0)</f>
        <v>256392049.80600452</v>
      </c>
      <c r="AY102" s="22">
        <f>Target_AM[[#This Row],[PROPORSI]]*VLOOKUP(Target_AM[[#This Row],[NIPNAS]],Target_CC[],COLUMN(AK$2)+9,0)</f>
        <v>250290360.09399191</v>
      </c>
      <c r="AZ102" s="22">
        <f>Target_AM[[#This Row],[PROPORSI]]*VLOOKUP(Target_AM[[#This Row],[NIPNAS]],Target_CC[],COLUMN(AL$2)+9,0)</f>
        <v>249965252.47207183</v>
      </c>
      <c r="BA102" s="22">
        <f>Target_AM[[#This Row],[PROPORSI]]*VLOOKUP(Target_AM[[#This Row],[NIPNAS]],Target_CC[],COLUMN(AM$2)+9,0)</f>
        <v>2773591524.8260865</v>
      </c>
      <c r="BB102" s="22">
        <f>Target_AM[[#This Row],[PROPORSI]]*VLOOKUP(Target_AM[[#This Row],[NIPNAS]],Target_CC[],COLUMN(AN$2)+9,0)</f>
        <v>398431.6541048385</v>
      </c>
      <c r="BC102" s="22">
        <f>Target_AM[[#This Row],[PROPORSI]]*VLOOKUP(Target_AM[[#This Row],[NIPNAS]],Target_CC[],COLUMN(AO$2)+9,0)</f>
        <v>400134.82932733063</v>
      </c>
      <c r="BD102" s="22">
        <f>Target_AM[[#This Row],[PROPORSI]]*VLOOKUP(Target_AM[[#This Row],[NIPNAS]],Target_CC[],COLUMN(AP$2)+9,0)</f>
        <v>398191.87111273216</v>
      </c>
      <c r="BE102" s="22">
        <f>Target_AM[[#This Row],[PROPORSI]]*VLOOKUP(Target_AM[[#This Row],[NIPNAS]],Target_CC[],COLUMN(AQ$2)+9,0)</f>
        <v>393186.35294999834</v>
      </c>
      <c r="BF102" s="22">
        <f>Target_AM[[#This Row],[PROPORSI]]*VLOOKUP(Target_AM[[#This Row],[NIPNAS]],Target_CC[],COLUMN(AR$2)+9,0)</f>
        <v>396967.92078911501</v>
      </c>
      <c r="BG102" s="22">
        <f>Target_AM[[#This Row],[PROPORSI]]*VLOOKUP(Target_AM[[#This Row],[NIPNAS]],Target_CC[],COLUMN(AS$2)+9,0)</f>
        <v>398736.59551871271</v>
      </c>
      <c r="BH102" s="22">
        <f>Target_AM[[#This Row],[PROPORSI]]*VLOOKUP(Target_AM[[#This Row],[NIPNAS]],Target_CC[],COLUMN(AT$2)+9,0)</f>
        <v>439346.16758754093</v>
      </c>
      <c r="BI102" s="22">
        <f>Target_AM[[#This Row],[PROPORSI]]*VLOOKUP(Target_AM[[#This Row],[NIPNAS]],Target_CC[],COLUMN(AU$2)+9,0)</f>
        <v>435240.94347581436</v>
      </c>
      <c r="BJ102" s="22">
        <f>Target_AM[[#This Row],[PROPORSI]]*VLOOKUP(Target_AM[[#This Row],[NIPNAS]],Target_CC[],COLUMN(AV$2)+9,0)</f>
        <v>435107.78425690724</v>
      </c>
      <c r="BK102" s="22">
        <f>Target_AM[[#This Row],[PROPORSI]]*VLOOKUP(Target_AM[[#This Row],[NIPNAS]],Target_CC[],COLUMN(AW$2)+9,0)</f>
        <v>438666.31910335692</v>
      </c>
      <c r="BL102" s="22">
        <f>Target_AM[[#This Row],[PROPORSI]]*VLOOKUP(Target_AM[[#This Row],[NIPNAS]],Target_CC[],COLUMN(AX$2)+9,0)</f>
        <v>432997.10548502742</v>
      </c>
      <c r="BM102" s="22">
        <f>Target_AM[[#This Row],[PROPORSI]]*VLOOKUP(Target_AM[[#This Row],[NIPNAS]],Target_CC[],COLUMN(AY$2)+9,0)</f>
        <v>432992.456288627</v>
      </c>
      <c r="BN102" s="22">
        <f>Target_AM[[#This Row],[PROPORSI]]*VLOOKUP(Target_AM[[#This Row],[NIPNAS]],Target_CC[],COLUMN(AZ$2)+9,0)</f>
        <v>5000000.0000000019</v>
      </c>
      <c r="BO102" s="22">
        <f>Target_AM[[#This Row],[PROPORSI]]*VLOOKUP(Target_AM[[#This Row],[NIPNAS]],Target_CC[],COLUMN(BA$2)+9,0)</f>
        <v>6234813</v>
      </c>
      <c r="BP102" s="22">
        <f>Target_AM[[#This Row],[PROPORSI]]*VLOOKUP(Target_AM[[#This Row],[NIPNAS]],Target_CC[],COLUMN(BB$2)+9,0)</f>
        <v>26155325</v>
      </c>
      <c r="BQ102" s="22">
        <f>Target_AM[[#This Row],[PROPORSI]]*VLOOKUP(Target_AM[[#This Row],[NIPNAS]],Target_CC[],COLUMN(BC$2)+9,0)</f>
        <v>754982855</v>
      </c>
      <c r="BR102" s="22">
        <f>Target_AM[[#This Row],[PROPORSI]]*VLOOKUP(Target_AM[[#This Row],[NIPNAS]],Target_CC[],COLUMN(BD$2)+9,0)</f>
        <v>6395730</v>
      </c>
      <c r="BS102" s="22">
        <f>Target_AM[[#This Row],[PROPORSI]]*VLOOKUP(Target_AM[[#This Row],[NIPNAS]],Target_CC[],COLUMN(BE$2)+9,0)</f>
        <v>6395730</v>
      </c>
      <c r="BT102" s="22">
        <f>Target_AM[[#This Row],[PROPORSI]]*VLOOKUP(Target_AM[[#This Row],[NIPNAS]],Target_CC[],COLUMN(BF$2)+9,0)</f>
        <v>6395730</v>
      </c>
      <c r="BU102" s="22">
        <f>Target_AM[[#This Row],[PROPORSI]]*VLOOKUP(Target_AM[[#This Row],[NIPNAS]],Target_CC[],COLUMN(BG$2)+9,0)</f>
        <v>6395730</v>
      </c>
      <c r="BV102" s="22">
        <f>Target_AM[[#This Row],[PROPORSI]]*VLOOKUP(Target_AM[[#This Row],[NIPNAS]],Target_CC[],COLUMN(BH$2)+9,0)</f>
        <v>6395730</v>
      </c>
      <c r="BW102" s="22">
        <f>Target_AM[[#This Row],[PROPORSI]]*VLOOKUP(Target_AM[[#This Row],[NIPNAS]],Target_CC[],COLUMN(BI$2)+9,0)</f>
        <v>6395730</v>
      </c>
      <c r="BX102" s="22">
        <f>Target_AM[[#This Row],[PROPORSI]]*VLOOKUP(Target_AM[[#This Row],[NIPNAS]],Target_CC[],COLUMN(BJ$2)+9,0)</f>
        <v>6395730</v>
      </c>
      <c r="BY102" s="22">
        <f>Target_AM[[#This Row],[PROPORSI]]*VLOOKUP(Target_AM[[#This Row],[NIPNAS]],Target_CC[],COLUMN(BK$2)+9,0)</f>
        <v>6395730</v>
      </c>
      <c r="BZ102" s="22">
        <f>Target_AM[[#This Row],[PROPORSI]]*VLOOKUP(Target_AM[[#This Row],[NIPNAS]],Target_CC[],COLUMN(BL$2)+9,0)</f>
        <v>6395730</v>
      </c>
      <c r="CA102" s="22">
        <f>Target_AM[[#This Row],[PROPORSI]]*VLOOKUP(Target_AM[[#This Row],[NIPNAS]],Target_CC[],COLUMN(BM$2)+9,0)</f>
        <v>844934563</v>
      </c>
      <c r="CB102" s="22">
        <f>Target_AM[[#This Row],[PROPORSI]]*VLOOKUP(Target_AM[[#This Row],[NIPNAS]],Target_CC[],COLUMN(BN$2)+9,0)</f>
        <v>0</v>
      </c>
      <c r="CC102" s="22">
        <f>Target_AM[[#This Row],[PROPORSI]]*VLOOKUP(Target_AM[[#This Row],[NIPNAS]],Target_CC[],COLUMN(BO$2)+9,0)</f>
        <v>0</v>
      </c>
      <c r="CD102" s="22">
        <f>Target_AM[[#This Row],[PROPORSI]]*VLOOKUP(Target_AM[[#This Row],[NIPNAS]],Target_CC[],COLUMN(BP$2)+9,0)</f>
        <v>0</v>
      </c>
      <c r="CE102" s="22">
        <f>Target_AM[[#This Row],[PROPORSI]]*VLOOKUP(Target_AM[[#This Row],[NIPNAS]],Target_CC[],COLUMN(BQ$2)+9,0)</f>
        <v>0</v>
      </c>
      <c r="CF102" s="22">
        <f>Target_AM[[#This Row],[PROPORSI]]*VLOOKUP(Target_AM[[#This Row],[NIPNAS]],Target_CC[],COLUMN(BR$2)+9,0)</f>
        <v>0</v>
      </c>
      <c r="CG102" s="22">
        <f>Target_AM[[#This Row],[PROPORSI]]*VLOOKUP(Target_AM[[#This Row],[NIPNAS]],Target_CC[],COLUMN(BS$2)+9,0)</f>
        <v>0</v>
      </c>
      <c r="CH102" s="22">
        <f>Target_AM[[#This Row],[PROPORSI]]*VLOOKUP(Target_AM[[#This Row],[NIPNAS]],Target_CC[],COLUMN(BT$2)+9,0)</f>
        <v>0</v>
      </c>
      <c r="CI102" s="22">
        <f>Target_AM[[#This Row],[PROPORSI]]*VLOOKUP(Target_AM[[#This Row],[NIPNAS]],Target_CC[],COLUMN(BU$2)+9,0)</f>
        <v>0</v>
      </c>
      <c r="CJ102" s="22">
        <f>Target_AM[[#This Row],[PROPORSI]]*VLOOKUP(Target_AM[[#This Row],[NIPNAS]],Target_CC[],COLUMN(BV$2)+9,0)</f>
        <v>0</v>
      </c>
      <c r="CK102" s="22">
        <f>Target_AM[[#This Row],[PROPORSI]]*VLOOKUP(Target_AM[[#This Row],[NIPNAS]],Target_CC[],COLUMN(BW$2)+9,0)</f>
        <v>0</v>
      </c>
      <c r="CL102" s="22">
        <f>Target_AM[[#This Row],[PROPORSI]]*VLOOKUP(Target_AM[[#This Row],[NIPNAS]],Target_CC[],COLUMN(BX$2)+9,0)</f>
        <v>0</v>
      </c>
      <c r="CM102" s="22">
        <f>Target_AM[[#This Row],[PROPORSI]]*VLOOKUP(Target_AM[[#This Row],[NIPNAS]],Target_CC[],COLUMN(BY$2)+9,0)</f>
        <v>0</v>
      </c>
      <c r="CN102" s="22">
        <f>Target_AM[[#This Row],[PROPORSI]]*VLOOKUP(Target_AM[[#This Row],[NIPNAS]],Target_CC[],COLUMN(BZ$2)+9,0)</f>
        <v>0</v>
      </c>
      <c r="CO102" s="22">
        <f>Target_AM[[#This Row],[PROPORSI]]*VLOOKUP(Target_AM[[#This Row],[NIPNAS]],Target_CC[],COLUMN(CA$2)+9,0)</f>
        <v>7147816</v>
      </c>
      <c r="CP102" s="22">
        <f>Target_AM[[#This Row],[PROPORSI]]*VLOOKUP(Target_AM[[#This Row],[NIPNAS]],Target_CC[],COLUMN(CB$2)+9,0)</f>
        <v>6421050</v>
      </c>
      <c r="CQ102" s="22">
        <f>Target_AM[[#This Row],[PROPORSI]]*VLOOKUP(Target_AM[[#This Row],[NIPNAS]],Target_CC[],COLUMN(CC$2)+9,0)</f>
        <v>6395730</v>
      </c>
      <c r="CR102" s="22">
        <f>Target_AM[[#This Row],[PROPORSI]]*VLOOKUP(Target_AM[[#This Row],[NIPNAS]],Target_CC[],COLUMN(CD$2)+9,0)</f>
        <v>6395730</v>
      </c>
      <c r="CS102" s="22">
        <f>Target_AM[[#This Row],[PROPORSI]]*VLOOKUP(Target_AM[[#This Row],[NIPNAS]],Target_CC[],COLUMN(CE$2)+9,0)</f>
        <v>6395730</v>
      </c>
      <c r="CT102" s="22">
        <f>Target_AM[[#This Row],[PROPORSI]]*VLOOKUP(Target_AM[[#This Row],[NIPNAS]],Target_CC[],COLUMN(CF$2)+9,0)</f>
        <v>6395730</v>
      </c>
      <c r="CU102" s="22">
        <f>Target_AM[[#This Row],[PROPORSI]]*VLOOKUP(Target_AM[[#This Row],[NIPNAS]],Target_CC[],COLUMN(CG$2)+9,0)</f>
        <v>6395730</v>
      </c>
      <c r="CV102" s="22">
        <f>Target_AM[[#This Row],[PROPORSI]]*VLOOKUP(Target_AM[[#This Row],[NIPNAS]],Target_CC[],COLUMN(CH$2)+9,0)</f>
        <v>6395730</v>
      </c>
      <c r="CW102" s="22">
        <f>Target_AM[[#This Row],[PROPORSI]]*VLOOKUP(Target_AM[[#This Row],[NIPNAS]],Target_CC[],COLUMN(CI$2)+9,0)</f>
        <v>6395730</v>
      </c>
      <c r="CX102" s="22">
        <f>Target_AM[[#This Row],[PROPORSI]]*VLOOKUP(Target_AM[[#This Row],[NIPNAS]],Target_CC[],COLUMN(CJ$2)+9,0)</f>
        <v>6395730</v>
      </c>
      <c r="CY102" s="22">
        <f>Target_AM[[#This Row],[PROPORSI]]*VLOOKUP(Target_AM[[#This Row],[NIPNAS]],Target_CC[],COLUMN(CK$2)+9,0)</f>
        <v>6395730</v>
      </c>
      <c r="CZ102" s="22">
        <f>Target_AM[[#This Row],[PROPORSI]]*VLOOKUP(Target_AM[[#This Row],[NIPNAS]],Target_CC[],COLUMN(CL$2)+9,0)</f>
        <v>6395730</v>
      </c>
      <c r="DA102" s="22">
        <f>Target_AM[[#This Row],[PROPORSI]]*VLOOKUP(Target_AM[[#This Row],[NIPNAS]],Target_CC[],COLUMN(CM$2)+9,0)</f>
        <v>77526166</v>
      </c>
      <c r="DB102" s="22">
        <f>Target_AM[[#This Row],[PROPORSI]]*VLOOKUP(Target_AM[[#This Row],[NIPNAS]],Target_CC[],COLUMN(CN$2)+9,0)</f>
        <v>0</v>
      </c>
      <c r="DC102" s="22">
        <f>Target_AM[[#This Row],[PROPORSI]]*VLOOKUP(Target_AM[[#This Row],[NIPNAS]],Target_CC[],COLUMN(CO$2)+9,0)</f>
        <v>770129495</v>
      </c>
      <c r="DD102" s="22">
        <f>Target_AM[[#This Row],[PROPORSI]]*VLOOKUP(Target_AM[[#This Row],[NIPNAS]],Target_CC[],COLUMN(CP$2)+9,0)</f>
        <v>0</v>
      </c>
      <c r="DE102" s="22">
        <f>Target_AM[[#This Row],[PROPORSI]]*VLOOKUP(Target_AM[[#This Row],[NIPNAS]],Target_CC[],COLUMN(CQ$2)+9,0)</f>
        <v>0</v>
      </c>
      <c r="DF102" s="22">
        <f>Target_AM[[#This Row],[PROPORSI]]*VLOOKUP(Target_AM[[#This Row],[NIPNAS]],Target_CC[],COLUMN(CR$2)+9,0)</f>
        <v>0</v>
      </c>
      <c r="DG102" s="22">
        <f>Target_AM[[#This Row],[PROPORSI]]*VLOOKUP(Target_AM[[#This Row],[NIPNAS]],Target_CC[],COLUMN(CS$2)+9,0)</f>
        <v>0</v>
      </c>
      <c r="DH102" s="22">
        <f>Target_AM[[#This Row],[PROPORSI]]*VLOOKUP(Target_AM[[#This Row],[NIPNAS]],Target_CC[],COLUMN(CT$2)+9,0)</f>
        <v>0</v>
      </c>
      <c r="DI102" s="22">
        <f>Target_AM[[#This Row],[PROPORSI]]*VLOOKUP(Target_AM[[#This Row],[NIPNAS]],Target_CC[],COLUMN(CU$2)+9,0)</f>
        <v>0</v>
      </c>
      <c r="DJ102" s="22">
        <f>Target_AM[[#This Row],[PROPORSI]]*VLOOKUP(Target_AM[[#This Row],[NIPNAS]],Target_CC[],COLUMN(CV$2)+9,0)</f>
        <v>0</v>
      </c>
      <c r="DK102" s="22">
        <f>Target_AM[[#This Row],[PROPORSI]]*VLOOKUP(Target_AM[[#This Row],[NIPNAS]],Target_CC[],COLUMN(CW$2)+9,0)</f>
        <v>0</v>
      </c>
      <c r="DL102" s="22">
        <f>Target_AM[[#This Row],[PROPORSI]]*VLOOKUP(Target_AM[[#This Row],[NIPNAS]],Target_CC[],COLUMN(CX$2)+9,0)</f>
        <v>0</v>
      </c>
      <c r="DM102" s="22">
        <f>Target_AM[[#This Row],[PROPORSI]]*VLOOKUP(Target_AM[[#This Row],[NIPNAS]],Target_CC[],COLUMN(CY$2)+9,0)</f>
        <v>0</v>
      </c>
      <c r="DN102" s="22">
        <f>Target_AM[[#This Row],[PROPORSI]]*VLOOKUP(Target_AM[[#This Row],[NIPNAS]],Target_CC[],COLUMN(CZ$2)+9,0)</f>
        <v>770129495</v>
      </c>
      <c r="DO102" s="22">
        <f>Target_AM[[#This Row],[PROPORSI]]*VLOOKUP(Target_AM[[#This Row],[NIPNAS]],Target_CC[],COLUMN(DA$2)+9,0)</f>
        <v>0</v>
      </c>
      <c r="DP102" s="22">
        <f>Target_AM[[#This Row],[PROPORSI]]*VLOOKUP(Target_AM[[#This Row],[NIPNAS]],Target_CC[],COLUMN(DB$2)+9,0)</f>
        <v>0</v>
      </c>
      <c r="DQ102" s="22">
        <f>Target_AM[[#This Row],[PROPORSI]]*VLOOKUP(Target_AM[[#This Row],[NIPNAS]],Target_CC[],COLUMN(DC$2)+9,0)</f>
        <v>0</v>
      </c>
      <c r="DR102" s="22">
        <f>Target_AM[[#This Row],[PROPORSI]]*VLOOKUP(Target_AM[[#This Row],[NIPNAS]],Target_CC[],COLUMN(DD$2)+9,0)</f>
        <v>0</v>
      </c>
      <c r="DS102" s="22">
        <f>Target_AM[[#This Row],[PROPORSI]]*VLOOKUP(Target_AM[[#This Row],[NIPNAS]],Target_CC[],COLUMN(DE$2)+9,0)</f>
        <v>0</v>
      </c>
      <c r="DT102" s="22">
        <f>Target_AM[[#This Row],[PROPORSI]]*VLOOKUP(Target_AM[[#This Row],[NIPNAS]],Target_CC[],COLUMN(DF$2)+9,0)</f>
        <v>0</v>
      </c>
      <c r="DU102" s="22">
        <f>Target_AM[[#This Row],[PROPORSI]]*VLOOKUP(Target_AM[[#This Row],[NIPNAS]],Target_CC[],COLUMN(DG$2)+9,0)</f>
        <v>0</v>
      </c>
      <c r="DV102" s="22">
        <f>Target_AM[[#This Row],[PROPORSI]]*VLOOKUP(Target_AM[[#This Row],[NIPNAS]],Target_CC[],COLUMN(DH$2)+9,0)</f>
        <v>0</v>
      </c>
      <c r="DW102" s="22">
        <f>Target_AM[[#This Row],[PROPORSI]]*VLOOKUP(Target_AM[[#This Row],[NIPNAS]],Target_CC[],COLUMN(DI$2)+9,0)</f>
        <v>0</v>
      </c>
      <c r="DX102" s="22">
        <f>Target_AM[[#This Row],[PROPORSI]]*VLOOKUP(Target_AM[[#This Row],[NIPNAS]],Target_CC[],COLUMN(DJ$2)+9,0)</f>
        <v>0</v>
      </c>
      <c r="DY102" s="22">
        <f>Target_AM[[#This Row],[PROPORSI]]*VLOOKUP(Target_AM[[#This Row],[NIPNAS]],Target_CC[],COLUMN(DK$2)+9,0)</f>
        <v>0</v>
      </c>
      <c r="DZ102" s="22">
        <f>Target_AM[[#This Row],[PROPORSI]]*VLOOKUP(Target_AM[[#This Row],[NIPNAS]],Target_CC[],COLUMN(DL$2)+9,0)</f>
        <v>0</v>
      </c>
      <c r="EA102" s="22">
        <f>Target_AM[[#This Row],[PROPORSI]]*VLOOKUP(Target_AM[[#This Row],[NIPNAS]],Target_CC[],COLUMN(DM$2)+9,0)</f>
        <v>0</v>
      </c>
    </row>
    <row r="103" spans="2:131" x14ac:dyDescent="0.3">
      <c r="B103">
        <v>402782</v>
      </c>
      <c r="C103" t="s">
        <v>994</v>
      </c>
      <c r="D103">
        <v>0.8</v>
      </c>
      <c r="E103" s="8">
        <v>45658</v>
      </c>
      <c r="F103">
        <v>5589643</v>
      </c>
      <c r="G103" t="s">
        <v>957</v>
      </c>
      <c r="J103" t="s">
        <v>875</v>
      </c>
      <c r="K103" t="s">
        <v>19</v>
      </c>
      <c r="L103" t="s">
        <v>159</v>
      </c>
      <c r="M103" t="s">
        <v>18</v>
      </c>
      <c r="N103" s="23">
        <f>Target_AM[[#This Row],[PROPORSI]]*VLOOKUP(Target_AM[[#This Row],[NIPNAS]],Target_CC[],9,0)</f>
        <v>2281508996</v>
      </c>
      <c r="O103" s="22">
        <f>Target_AM[[#This Row],[PROPORSI]]*VLOOKUP(Target_AM[[#This Row],[NIPNAS]],Target_CC[],COLUMN(A$2)+9,0)</f>
        <v>86108804.198956519</v>
      </c>
      <c r="P103" s="22">
        <f>Target_AM[[#This Row],[PROPORSI]]*VLOOKUP(Target_AM[[#This Row],[NIPNAS]],Target_CC[],COLUMN(B$2)+9,0)</f>
        <v>85361281.370434791</v>
      </c>
      <c r="Q103" s="22">
        <f>Target_AM[[#This Row],[PROPORSI]]*VLOOKUP(Target_AM[[#This Row],[NIPNAS]],Target_CC[],COLUMN(C$2)+9,0)</f>
        <v>85361281.370434791</v>
      </c>
      <c r="R103" s="22">
        <f>Target_AM[[#This Row],[PROPORSI]]*VLOOKUP(Target_AM[[#This Row],[NIPNAS]],Target_CC[],COLUMN(D$2)+9,0)</f>
        <v>85361281.370434791</v>
      </c>
      <c r="S103" s="22">
        <f>Target_AM[[#This Row],[PROPORSI]]*VLOOKUP(Target_AM[[#This Row],[NIPNAS]],Target_CC[],COLUMN(E$2)+9,0)</f>
        <v>84613758.541913047</v>
      </c>
      <c r="T103" s="22">
        <f>Target_AM[[#This Row],[PROPORSI]]*VLOOKUP(Target_AM[[#This Row],[NIPNAS]],Target_CC[],COLUMN(F$2)+9,0)</f>
        <v>85361281.370434791</v>
      </c>
      <c r="U103" s="22">
        <f>Target_AM[[#This Row],[PROPORSI]]*VLOOKUP(Target_AM[[#This Row],[NIPNAS]],Target_CC[],COLUMN(G$2)+9,0)</f>
        <v>87603849.856000006</v>
      </c>
      <c r="V103" s="22">
        <f>Target_AM[[#This Row],[PROPORSI]]*VLOOKUP(Target_AM[[#This Row],[NIPNAS]],Target_CC[],COLUMN(H$2)+9,0)</f>
        <v>86108804.198956519</v>
      </c>
      <c r="W103" s="22">
        <f>Target_AM[[#This Row],[PROPORSI]]*VLOOKUP(Target_AM[[#This Row],[NIPNAS]],Target_CC[],COLUMN(I$2)+9,0)</f>
        <v>86108804.198956519</v>
      </c>
      <c r="X103" s="22">
        <f>Target_AM[[#This Row],[PROPORSI]]*VLOOKUP(Target_AM[[#This Row],[NIPNAS]],Target_CC[],COLUMN(J$2)+9,0)</f>
        <v>87603849.856000006</v>
      </c>
      <c r="Y103" s="22">
        <f>Target_AM[[#This Row],[PROPORSI]]*VLOOKUP(Target_AM[[#This Row],[NIPNAS]],Target_CC[],COLUMN(K$2)+9,0)</f>
        <v>85361281.370434791</v>
      </c>
      <c r="Z103" s="22">
        <f>Target_AM[[#This Row],[PROPORSI]]*VLOOKUP(Target_AM[[#This Row],[NIPNAS]],Target_CC[],COLUMN(L$2)+9,0)</f>
        <v>86856327.027478278</v>
      </c>
      <c r="AA103" s="22">
        <f>Target_AM[[#This Row],[PROPORSI]]*VLOOKUP(Target_AM[[#This Row],[NIPNAS]],Target_CC[],COLUMN(M$2)+9,0)</f>
        <v>1031810604.7304347</v>
      </c>
      <c r="AB103" s="22">
        <f>Target_AM[[#This Row],[PROPORSI]]*VLOOKUP(Target_AM[[#This Row],[NIPNAS]],Target_CC[],COLUMN(N$2)+9,0)</f>
        <v>16796617.249486055</v>
      </c>
      <c r="AC103" s="22">
        <f>Target_AM[[#This Row],[PROPORSI]]*VLOOKUP(Target_AM[[#This Row],[NIPNAS]],Target_CC[],COLUMN(O$2)+9,0)</f>
        <v>111487906.17581835</v>
      </c>
      <c r="AD103" s="22">
        <f>Target_AM[[#This Row],[PROPORSI]]*VLOOKUP(Target_AM[[#This Row],[NIPNAS]],Target_CC[],COLUMN(P$2)+9,0)</f>
        <v>98919742.484492689</v>
      </c>
      <c r="AE103" s="22">
        <f>Target_AM[[#This Row],[PROPORSI]]*VLOOKUP(Target_AM[[#This Row],[NIPNAS]],Target_CC[],COLUMN(Q$2)+9,0)</f>
        <v>73298662.436730713</v>
      </c>
      <c r="AF103" s="22">
        <f>Target_AM[[#This Row],[PROPORSI]]*VLOOKUP(Target_AM[[#This Row],[NIPNAS]],Target_CC[],COLUMN(R$2)+9,0)</f>
        <v>75036120.51550971</v>
      </c>
      <c r="AG103" s="22">
        <f>Target_AM[[#This Row],[PROPORSI]]*VLOOKUP(Target_AM[[#This Row],[NIPNAS]],Target_CC[],COLUMN(S$2)+9,0)</f>
        <v>75685133.98263523</v>
      </c>
      <c r="AH103" s="22">
        <f>Target_AM[[#This Row],[PROPORSI]]*VLOOKUP(Target_AM[[#This Row],[NIPNAS]],Target_CC[],COLUMN(T$2)+9,0)</f>
        <v>92869705.534801036</v>
      </c>
      <c r="AI103" s="22">
        <f>Target_AM[[#This Row],[PROPORSI]]*VLOOKUP(Target_AM[[#This Row],[NIPNAS]],Target_CC[],COLUMN(U$2)+9,0)</f>
        <v>91328345.041574791</v>
      </c>
      <c r="AJ103" s="22">
        <f>Target_AM[[#This Row],[PROPORSI]]*VLOOKUP(Target_AM[[#This Row],[NIPNAS]],Target_CC[],COLUMN(V$2)+9,0)</f>
        <v>91271520.217476457</v>
      </c>
      <c r="AK103" s="22">
        <f>Target_AM[[#This Row],[PROPORSI]]*VLOOKUP(Target_AM[[#This Row],[NIPNAS]],Target_CC[],COLUMN(W$2)+9,0)</f>
        <v>92579584.64910996</v>
      </c>
      <c r="AL103" s="22">
        <f>Target_AM[[#This Row],[PROPORSI]]*VLOOKUP(Target_AM[[#This Row],[NIPNAS]],Target_CC[],COLUMN(X$2)+9,0)</f>
        <v>90476060.380304769</v>
      </c>
      <c r="AM103" s="22">
        <f>Target_AM[[#This Row],[PROPORSI]]*VLOOKUP(Target_AM[[#This Row],[NIPNAS]],Target_CC[],COLUMN(Y$2)+9,0)</f>
        <v>90250601.332060322</v>
      </c>
      <c r="AN103" s="22">
        <f>Target_AM[[#This Row],[PROPORSI]]*VLOOKUP(Target_AM[[#This Row],[NIPNAS]],Target_CC[],COLUMN(Z$2)+9,0)</f>
        <v>1000000000</v>
      </c>
      <c r="AO103" s="22">
        <f>Target_AM[[#This Row],[PROPORSI]]*VLOOKUP(Target_AM[[#This Row],[NIPNAS]],Target_CC[],COLUMN(AA$2)+9,0)</f>
        <v>102905421.44844258</v>
      </c>
      <c r="AP103" s="22">
        <f>Target_AM[[#This Row],[PROPORSI]]*VLOOKUP(Target_AM[[#This Row],[NIPNAS]],Target_CC[],COLUMN(AB$2)+9,0)</f>
        <v>196849187.54625314</v>
      </c>
      <c r="AQ103" s="22">
        <f>Target_AM[[#This Row],[PROPORSI]]*VLOOKUP(Target_AM[[#This Row],[NIPNAS]],Target_CC[],COLUMN(AC$2)+9,0)</f>
        <v>184281023.85492748</v>
      </c>
      <c r="AR103" s="22">
        <f>Target_AM[[#This Row],[PROPORSI]]*VLOOKUP(Target_AM[[#This Row],[NIPNAS]],Target_CC[],COLUMN(AD$2)+9,0)</f>
        <v>158659943.80716547</v>
      </c>
      <c r="AS103" s="22">
        <f>Target_AM[[#This Row],[PROPORSI]]*VLOOKUP(Target_AM[[#This Row],[NIPNAS]],Target_CC[],COLUMN(AE$2)+9,0)</f>
        <v>159649879.05742273</v>
      </c>
      <c r="AT103" s="22">
        <f>Target_AM[[#This Row],[PROPORSI]]*VLOOKUP(Target_AM[[#This Row],[NIPNAS]],Target_CC[],COLUMN(AF$2)+9,0)</f>
        <v>161046415.35307002</v>
      </c>
      <c r="AU103" s="22">
        <f>Target_AM[[#This Row],[PROPORSI]]*VLOOKUP(Target_AM[[#This Row],[NIPNAS]],Target_CC[],COLUMN(AG$2)+9,0)</f>
        <v>180473555.39080104</v>
      </c>
      <c r="AV103" s="22">
        <f>Target_AM[[#This Row],[PROPORSI]]*VLOOKUP(Target_AM[[#This Row],[NIPNAS]],Target_CC[],COLUMN(AH$2)+9,0)</f>
        <v>177437149.24053133</v>
      </c>
      <c r="AW103" s="22">
        <f>Target_AM[[#This Row],[PROPORSI]]*VLOOKUP(Target_AM[[#This Row],[NIPNAS]],Target_CC[],COLUMN(AI$2)+9,0)</f>
        <v>177380324.41643298</v>
      </c>
      <c r="AX103" s="22">
        <f>Target_AM[[#This Row],[PROPORSI]]*VLOOKUP(Target_AM[[#This Row],[NIPNAS]],Target_CC[],COLUMN(AJ$2)+9,0)</f>
        <v>180183434.50510994</v>
      </c>
      <c r="AY103" s="22">
        <f>Target_AM[[#This Row],[PROPORSI]]*VLOOKUP(Target_AM[[#This Row],[NIPNAS]],Target_CC[],COLUMN(AK$2)+9,0)</f>
        <v>175837341.75073957</v>
      </c>
      <c r="AZ103" s="22">
        <f>Target_AM[[#This Row],[PROPORSI]]*VLOOKUP(Target_AM[[#This Row],[NIPNAS]],Target_CC[],COLUMN(AL$2)+9,0)</f>
        <v>177106928.35953858</v>
      </c>
      <c r="BA103" s="22">
        <f>Target_AM[[#This Row],[PROPORSI]]*VLOOKUP(Target_AM[[#This Row],[NIPNAS]],Target_CC[],COLUMN(AM$2)+9,0)</f>
        <v>2031810604.7304349</v>
      </c>
      <c r="BB103" s="22">
        <f>Target_AM[[#This Row],[PROPORSI]]*VLOOKUP(Target_AM[[#This Row],[NIPNAS]],Target_CC[],COLUMN(AN$2)+9,0)</f>
        <v>637490.64656774164</v>
      </c>
      <c r="BC103" s="22">
        <f>Target_AM[[#This Row],[PROPORSI]]*VLOOKUP(Target_AM[[#This Row],[NIPNAS]],Target_CC[],COLUMN(AO$2)+9,0)</f>
        <v>640215.72692372906</v>
      </c>
      <c r="BD103" s="22">
        <f>Target_AM[[#This Row],[PROPORSI]]*VLOOKUP(Target_AM[[#This Row],[NIPNAS]],Target_CC[],COLUMN(AP$2)+9,0)</f>
        <v>637106.9937803715</v>
      </c>
      <c r="BE103" s="22">
        <f>Target_AM[[#This Row],[PROPORSI]]*VLOOKUP(Target_AM[[#This Row],[NIPNAS]],Target_CC[],COLUMN(AQ$2)+9,0)</f>
        <v>629098.16471999744</v>
      </c>
      <c r="BF103" s="22">
        <f>Target_AM[[#This Row],[PROPORSI]]*VLOOKUP(Target_AM[[#This Row],[NIPNAS]],Target_CC[],COLUMN(AR$2)+9,0)</f>
        <v>635148.67326258402</v>
      </c>
      <c r="BG103" s="22">
        <f>Target_AM[[#This Row],[PROPORSI]]*VLOOKUP(Target_AM[[#This Row],[NIPNAS]],Target_CC[],COLUMN(AS$2)+9,0)</f>
        <v>637978.55282994034</v>
      </c>
      <c r="BH103" s="22">
        <f>Target_AM[[#This Row],[PROPORSI]]*VLOOKUP(Target_AM[[#This Row],[NIPNAS]],Target_CC[],COLUMN(AT$2)+9,0)</f>
        <v>702953.86814006558</v>
      </c>
      <c r="BI103" s="22">
        <f>Target_AM[[#This Row],[PROPORSI]]*VLOOKUP(Target_AM[[#This Row],[NIPNAS]],Target_CC[],COLUMN(AU$2)+9,0)</f>
        <v>696385.50956130307</v>
      </c>
      <c r="BJ103" s="22">
        <f>Target_AM[[#This Row],[PROPORSI]]*VLOOKUP(Target_AM[[#This Row],[NIPNAS]],Target_CC[],COLUMN(AV$2)+9,0)</f>
        <v>696172.4548110516</v>
      </c>
      <c r="BK103" s="22">
        <f>Target_AM[[#This Row],[PROPORSI]]*VLOOKUP(Target_AM[[#This Row],[NIPNAS]],Target_CC[],COLUMN(AW$2)+9,0)</f>
        <v>701866.11056537111</v>
      </c>
      <c r="BL103" s="22">
        <f>Target_AM[[#This Row],[PROPORSI]]*VLOOKUP(Target_AM[[#This Row],[NIPNAS]],Target_CC[],COLUMN(AX$2)+9,0)</f>
        <v>692795.36877604388</v>
      </c>
      <c r="BM103" s="22">
        <f>Target_AM[[#This Row],[PROPORSI]]*VLOOKUP(Target_AM[[#This Row],[NIPNAS]],Target_CC[],COLUMN(AY$2)+9,0)</f>
        <v>692787.9300618032</v>
      </c>
      <c r="BN103" s="22">
        <f>Target_AM[[#This Row],[PROPORSI]]*VLOOKUP(Target_AM[[#This Row],[NIPNAS]],Target_CC[],COLUMN(AZ$2)+9,0)</f>
        <v>8000000.0000000037</v>
      </c>
      <c r="BO103" s="22">
        <f>Target_AM[[#This Row],[PROPORSI]]*VLOOKUP(Target_AM[[#This Row],[NIPNAS]],Target_CC[],COLUMN(BA$2)+9,0)</f>
        <v>99991078.400000006</v>
      </c>
      <c r="BP103" s="22">
        <f>Target_AM[[#This Row],[PROPORSI]]*VLOOKUP(Target_AM[[#This Row],[NIPNAS]],Target_CC[],COLUMN(BB$2)+9,0)</f>
        <v>104851718.40000001</v>
      </c>
      <c r="BQ103" s="22">
        <f>Target_AM[[#This Row],[PROPORSI]]*VLOOKUP(Target_AM[[#This Row],[NIPNAS]],Target_CC[],COLUMN(BC$2)+9,0)</f>
        <v>270072304</v>
      </c>
      <c r="BR103" s="22">
        <f>Target_AM[[#This Row],[PROPORSI]]*VLOOKUP(Target_AM[[#This Row],[NIPNAS]],Target_CC[],COLUMN(BD$2)+9,0)</f>
        <v>58210518.920000009</v>
      </c>
      <c r="BS103" s="22">
        <f>Target_AM[[#This Row],[PROPORSI]]*VLOOKUP(Target_AM[[#This Row],[NIPNAS]],Target_CC[],COLUMN(BE$2)+9,0)</f>
        <v>58210518.920000009</v>
      </c>
      <c r="BT103" s="22">
        <f>Target_AM[[#This Row],[PROPORSI]]*VLOOKUP(Target_AM[[#This Row],[NIPNAS]],Target_CC[],COLUMN(BF$2)+9,0)</f>
        <v>58210518.920000009</v>
      </c>
      <c r="BU103" s="22">
        <f>Target_AM[[#This Row],[PROPORSI]]*VLOOKUP(Target_AM[[#This Row],[NIPNAS]],Target_CC[],COLUMN(BG$2)+9,0)</f>
        <v>58210518.920000009</v>
      </c>
      <c r="BV103" s="22">
        <f>Target_AM[[#This Row],[PROPORSI]]*VLOOKUP(Target_AM[[#This Row],[NIPNAS]],Target_CC[],COLUMN(BH$2)+9,0)</f>
        <v>58210518.920000009</v>
      </c>
      <c r="BW103" s="22">
        <f>Target_AM[[#This Row],[PROPORSI]]*VLOOKUP(Target_AM[[#This Row],[NIPNAS]],Target_CC[],COLUMN(BI$2)+9,0)</f>
        <v>58210518.920000009</v>
      </c>
      <c r="BX103" s="22">
        <f>Target_AM[[#This Row],[PROPORSI]]*VLOOKUP(Target_AM[[#This Row],[NIPNAS]],Target_CC[],COLUMN(BJ$2)+9,0)</f>
        <v>58210518.920000009</v>
      </c>
      <c r="BY103" s="22">
        <f>Target_AM[[#This Row],[PROPORSI]]*VLOOKUP(Target_AM[[#This Row],[NIPNAS]],Target_CC[],COLUMN(BK$2)+9,0)</f>
        <v>58210518.920000009</v>
      </c>
      <c r="BZ103" s="22">
        <f>Target_AM[[#This Row],[PROPORSI]]*VLOOKUP(Target_AM[[#This Row],[NIPNAS]],Target_CC[],COLUMN(BL$2)+9,0)</f>
        <v>58210518.920000009</v>
      </c>
      <c r="CA103" s="22">
        <f>Target_AM[[#This Row],[PROPORSI]]*VLOOKUP(Target_AM[[#This Row],[NIPNAS]],Target_CC[],COLUMN(BM$2)+9,0)</f>
        <v>998809771.08000016</v>
      </c>
      <c r="CB103" s="22">
        <f>Target_AM[[#This Row],[PROPORSI]]*VLOOKUP(Target_AM[[#This Row],[NIPNAS]],Target_CC[],COLUMN(BN$2)+9,0)</f>
        <v>66541733.600000001</v>
      </c>
      <c r="CC103" s="22">
        <f>Target_AM[[#This Row],[PROPORSI]]*VLOOKUP(Target_AM[[#This Row],[NIPNAS]],Target_CC[],COLUMN(BO$2)+9,0)</f>
        <v>27672133.600000001</v>
      </c>
      <c r="CD103" s="22">
        <f>Target_AM[[#This Row],[PROPORSI]]*VLOOKUP(Target_AM[[#This Row],[NIPNAS]],Target_CC[],COLUMN(BP$2)+9,0)</f>
        <v>47106933.600000001</v>
      </c>
      <c r="CE103" s="22">
        <f>Target_AM[[#This Row],[PROPORSI]]*VLOOKUP(Target_AM[[#This Row],[NIPNAS]],Target_CC[],COLUMN(BQ$2)+9,0)</f>
        <v>44751586.920000002</v>
      </c>
      <c r="CF103" s="22">
        <f>Target_AM[[#This Row],[PROPORSI]]*VLOOKUP(Target_AM[[#This Row],[NIPNAS]],Target_CC[],COLUMN(BR$2)+9,0)</f>
        <v>44751586.920000002</v>
      </c>
      <c r="CG103" s="22">
        <f>Target_AM[[#This Row],[PROPORSI]]*VLOOKUP(Target_AM[[#This Row],[NIPNAS]],Target_CC[],COLUMN(BS$2)+9,0)</f>
        <v>44751586.920000002</v>
      </c>
      <c r="CH103" s="22">
        <f>Target_AM[[#This Row],[PROPORSI]]*VLOOKUP(Target_AM[[#This Row],[NIPNAS]],Target_CC[],COLUMN(BT$2)+9,0)</f>
        <v>44751586.920000002</v>
      </c>
      <c r="CI103" s="22">
        <f>Target_AM[[#This Row],[PROPORSI]]*VLOOKUP(Target_AM[[#This Row],[NIPNAS]],Target_CC[],COLUMN(BU$2)+9,0)</f>
        <v>44751586.920000002</v>
      </c>
      <c r="CJ103" s="22">
        <f>Target_AM[[#This Row],[PROPORSI]]*VLOOKUP(Target_AM[[#This Row],[NIPNAS]],Target_CC[],COLUMN(BV$2)+9,0)</f>
        <v>44751586.920000002</v>
      </c>
      <c r="CK103" s="22">
        <f>Target_AM[[#This Row],[PROPORSI]]*VLOOKUP(Target_AM[[#This Row],[NIPNAS]],Target_CC[],COLUMN(BW$2)+9,0)</f>
        <v>44751586.920000002</v>
      </c>
      <c r="CL103" s="22">
        <f>Target_AM[[#This Row],[PROPORSI]]*VLOOKUP(Target_AM[[#This Row],[NIPNAS]],Target_CC[],COLUMN(BX$2)+9,0)</f>
        <v>44751586.920000002</v>
      </c>
      <c r="CM103" s="22">
        <f>Target_AM[[#This Row],[PROPORSI]]*VLOOKUP(Target_AM[[#This Row],[NIPNAS]],Target_CC[],COLUMN(BY$2)+9,0)</f>
        <v>44751586.920000002</v>
      </c>
      <c r="CN103" s="22">
        <f>Target_AM[[#This Row],[PROPORSI]]*VLOOKUP(Target_AM[[#This Row],[NIPNAS]],Target_CC[],COLUMN(BZ$2)+9,0)</f>
        <v>544085083.07999992</v>
      </c>
      <c r="CO103" s="22">
        <f>Target_AM[[#This Row],[PROPORSI]]*VLOOKUP(Target_AM[[#This Row],[NIPNAS]],Target_CC[],COLUMN(CA$2)+9,0)</f>
        <v>17004803.199999999</v>
      </c>
      <c r="CP103" s="22">
        <f>Target_AM[[#This Row],[PROPORSI]]*VLOOKUP(Target_AM[[#This Row],[NIPNAS]],Target_CC[],COLUMN(CB$2)+9,0)</f>
        <v>12036883.200000001</v>
      </c>
      <c r="CQ103" s="22">
        <f>Target_AM[[#This Row],[PROPORSI]]*VLOOKUP(Target_AM[[#This Row],[NIPNAS]],Target_CC[],COLUMN(CC$2)+9,0)</f>
        <v>13458932</v>
      </c>
      <c r="CR103" s="22">
        <f>Target_AM[[#This Row],[PROPORSI]]*VLOOKUP(Target_AM[[#This Row],[NIPNAS]],Target_CC[],COLUMN(CD$2)+9,0)</f>
        <v>13458932</v>
      </c>
      <c r="CS103" s="22">
        <f>Target_AM[[#This Row],[PROPORSI]]*VLOOKUP(Target_AM[[#This Row],[NIPNAS]],Target_CC[],COLUMN(CE$2)+9,0)</f>
        <v>13458932</v>
      </c>
      <c r="CT103" s="22">
        <f>Target_AM[[#This Row],[PROPORSI]]*VLOOKUP(Target_AM[[#This Row],[NIPNAS]],Target_CC[],COLUMN(CF$2)+9,0)</f>
        <v>13458932</v>
      </c>
      <c r="CU103" s="22">
        <f>Target_AM[[#This Row],[PROPORSI]]*VLOOKUP(Target_AM[[#This Row],[NIPNAS]],Target_CC[],COLUMN(CG$2)+9,0)</f>
        <v>13458932</v>
      </c>
      <c r="CV103" s="22">
        <f>Target_AM[[#This Row],[PROPORSI]]*VLOOKUP(Target_AM[[#This Row],[NIPNAS]],Target_CC[],COLUMN(CH$2)+9,0)</f>
        <v>13458932</v>
      </c>
      <c r="CW103" s="22">
        <f>Target_AM[[#This Row],[PROPORSI]]*VLOOKUP(Target_AM[[#This Row],[NIPNAS]],Target_CC[],COLUMN(CI$2)+9,0)</f>
        <v>13458932</v>
      </c>
      <c r="CX103" s="22">
        <f>Target_AM[[#This Row],[PROPORSI]]*VLOOKUP(Target_AM[[#This Row],[NIPNAS]],Target_CC[],COLUMN(CJ$2)+9,0)</f>
        <v>13458932</v>
      </c>
      <c r="CY103" s="22">
        <f>Target_AM[[#This Row],[PROPORSI]]*VLOOKUP(Target_AM[[#This Row],[NIPNAS]],Target_CC[],COLUMN(CK$2)+9,0)</f>
        <v>13458932</v>
      </c>
      <c r="CZ103" s="22">
        <f>Target_AM[[#This Row],[PROPORSI]]*VLOOKUP(Target_AM[[#This Row],[NIPNAS]],Target_CC[],COLUMN(CL$2)+9,0)</f>
        <v>13458932</v>
      </c>
      <c r="DA103" s="22">
        <f>Target_AM[[#This Row],[PROPORSI]]*VLOOKUP(Target_AM[[#This Row],[NIPNAS]],Target_CC[],COLUMN(CM$2)+9,0)</f>
        <v>163631006.40000001</v>
      </c>
      <c r="DB103" s="22">
        <f>Target_AM[[#This Row],[PROPORSI]]*VLOOKUP(Target_AM[[#This Row],[NIPNAS]],Target_CC[],COLUMN(CN$2)+9,0)</f>
        <v>0</v>
      </c>
      <c r="DC103" s="22">
        <f>Target_AM[[#This Row],[PROPORSI]]*VLOOKUP(Target_AM[[#This Row],[NIPNAS]],Target_CC[],COLUMN(CO$2)+9,0)</f>
        <v>65314128</v>
      </c>
      <c r="DD103" s="22">
        <f>Target_AM[[#This Row],[PROPORSI]]*VLOOKUP(Target_AM[[#This Row],[NIPNAS]],Target_CC[],COLUMN(CP$2)+9,0)</f>
        <v>202071645.60000002</v>
      </c>
      <c r="DE103" s="22">
        <f>Target_AM[[#This Row],[PROPORSI]]*VLOOKUP(Target_AM[[#This Row],[NIPNAS]],Target_CC[],COLUMN(CQ$2)+9,0)</f>
        <v>0</v>
      </c>
      <c r="DF103" s="22">
        <f>Target_AM[[#This Row],[PROPORSI]]*VLOOKUP(Target_AM[[#This Row],[NIPNAS]],Target_CC[],COLUMN(CR$2)+9,0)</f>
        <v>0</v>
      </c>
      <c r="DG103" s="22">
        <f>Target_AM[[#This Row],[PROPORSI]]*VLOOKUP(Target_AM[[#This Row],[NIPNAS]],Target_CC[],COLUMN(CS$2)+9,0)</f>
        <v>0</v>
      </c>
      <c r="DH103" s="22">
        <f>Target_AM[[#This Row],[PROPORSI]]*VLOOKUP(Target_AM[[#This Row],[NIPNAS]],Target_CC[],COLUMN(CT$2)+9,0)</f>
        <v>0</v>
      </c>
      <c r="DI103" s="22">
        <f>Target_AM[[#This Row],[PROPORSI]]*VLOOKUP(Target_AM[[#This Row],[NIPNAS]],Target_CC[],COLUMN(CU$2)+9,0)</f>
        <v>0</v>
      </c>
      <c r="DJ103" s="22">
        <f>Target_AM[[#This Row],[PROPORSI]]*VLOOKUP(Target_AM[[#This Row],[NIPNAS]],Target_CC[],COLUMN(CV$2)+9,0)</f>
        <v>0</v>
      </c>
      <c r="DK103" s="22">
        <f>Target_AM[[#This Row],[PROPORSI]]*VLOOKUP(Target_AM[[#This Row],[NIPNAS]],Target_CC[],COLUMN(CW$2)+9,0)</f>
        <v>0</v>
      </c>
      <c r="DL103" s="22">
        <f>Target_AM[[#This Row],[PROPORSI]]*VLOOKUP(Target_AM[[#This Row],[NIPNAS]],Target_CC[],COLUMN(CX$2)+9,0)</f>
        <v>0</v>
      </c>
      <c r="DM103" s="22">
        <f>Target_AM[[#This Row],[PROPORSI]]*VLOOKUP(Target_AM[[#This Row],[NIPNAS]],Target_CC[],COLUMN(CY$2)+9,0)</f>
        <v>0</v>
      </c>
      <c r="DN103" s="22">
        <f>Target_AM[[#This Row],[PROPORSI]]*VLOOKUP(Target_AM[[#This Row],[NIPNAS]],Target_CC[],COLUMN(CZ$2)+9,0)</f>
        <v>267385773.60000002</v>
      </c>
      <c r="DO103" s="22">
        <f>Target_AM[[#This Row],[PROPORSI]]*VLOOKUP(Target_AM[[#This Row],[NIPNAS]],Target_CC[],COLUMN(DA$2)+9,0)</f>
        <v>0</v>
      </c>
      <c r="DP103" s="22">
        <f>Target_AM[[#This Row],[PROPORSI]]*VLOOKUP(Target_AM[[#This Row],[NIPNAS]],Target_CC[],COLUMN(DB$2)+9,0)</f>
        <v>0</v>
      </c>
      <c r="DQ103" s="22">
        <f>Target_AM[[#This Row],[PROPORSI]]*VLOOKUP(Target_AM[[#This Row],[NIPNAS]],Target_CC[],COLUMN(DC$2)+9,0)</f>
        <v>0</v>
      </c>
      <c r="DR103" s="22">
        <f>Target_AM[[#This Row],[PROPORSI]]*VLOOKUP(Target_AM[[#This Row],[NIPNAS]],Target_CC[],COLUMN(DD$2)+9,0)</f>
        <v>0</v>
      </c>
      <c r="DS103" s="22">
        <f>Target_AM[[#This Row],[PROPORSI]]*VLOOKUP(Target_AM[[#This Row],[NIPNAS]],Target_CC[],COLUMN(DE$2)+9,0)</f>
        <v>0</v>
      </c>
      <c r="DT103" s="22">
        <f>Target_AM[[#This Row],[PROPORSI]]*VLOOKUP(Target_AM[[#This Row],[NIPNAS]],Target_CC[],COLUMN(DF$2)+9,0)</f>
        <v>0</v>
      </c>
      <c r="DU103" s="22">
        <f>Target_AM[[#This Row],[PROPORSI]]*VLOOKUP(Target_AM[[#This Row],[NIPNAS]],Target_CC[],COLUMN(DG$2)+9,0)</f>
        <v>0</v>
      </c>
      <c r="DV103" s="22">
        <f>Target_AM[[#This Row],[PROPORSI]]*VLOOKUP(Target_AM[[#This Row],[NIPNAS]],Target_CC[],COLUMN(DH$2)+9,0)</f>
        <v>0</v>
      </c>
      <c r="DW103" s="22">
        <f>Target_AM[[#This Row],[PROPORSI]]*VLOOKUP(Target_AM[[#This Row],[NIPNAS]],Target_CC[],COLUMN(DI$2)+9,0)</f>
        <v>0</v>
      </c>
      <c r="DX103" s="22">
        <f>Target_AM[[#This Row],[PROPORSI]]*VLOOKUP(Target_AM[[#This Row],[NIPNAS]],Target_CC[],COLUMN(DJ$2)+9,0)</f>
        <v>0</v>
      </c>
      <c r="DY103" s="22">
        <f>Target_AM[[#This Row],[PROPORSI]]*VLOOKUP(Target_AM[[#This Row],[NIPNAS]],Target_CC[],COLUMN(DK$2)+9,0)</f>
        <v>0</v>
      </c>
      <c r="DZ103" s="22">
        <f>Target_AM[[#This Row],[PROPORSI]]*VLOOKUP(Target_AM[[#This Row],[NIPNAS]],Target_CC[],COLUMN(DL$2)+9,0)</f>
        <v>0</v>
      </c>
      <c r="EA103" s="22">
        <f>Target_AM[[#This Row],[PROPORSI]]*VLOOKUP(Target_AM[[#This Row],[NIPNAS]],Target_CC[],COLUMN(DM$2)+9,0)</f>
        <v>0</v>
      </c>
    </row>
    <row r="104" spans="2:131" x14ac:dyDescent="0.3">
      <c r="B104">
        <v>404423</v>
      </c>
      <c r="C104" t="s">
        <v>1006</v>
      </c>
      <c r="D104">
        <v>1</v>
      </c>
      <c r="E104" s="8">
        <v>45658</v>
      </c>
      <c r="F104">
        <v>19116470</v>
      </c>
      <c r="G104" t="s">
        <v>700</v>
      </c>
      <c r="J104" t="s">
        <v>294</v>
      </c>
      <c r="K104" t="s">
        <v>19</v>
      </c>
      <c r="L104" t="s">
        <v>159</v>
      </c>
      <c r="M104" t="s">
        <v>29</v>
      </c>
      <c r="N104" s="23">
        <f>Target_AM[[#This Row],[PROPORSI]]*VLOOKUP(Target_AM[[#This Row],[NIPNAS]],Target_CC[],9,0)</f>
        <v>0</v>
      </c>
      <c r="O104" s="22">
        <f>Target_AM[[#This Row],[PROPORSI]]*VLOOKUP(Target_AM[[#This Row],[NIPNAS]],Target_CC[],COLUMN(A$2)+9,0)</f>
        <v>3207545.4545454546</v>
      </c>
      <c r="P104" s="22">
        <f>Target_AM[[#This Row],[PROPORSI]]*VLOOKUP(Target_AM[[#This Row],[NIPNAS]],Target_CC[],COLUMN(B$2)+9,0)</f>
        <v>3376363.6363636362</v>
      </c>
      <c r="Q104" s="22">
        <f>Target_AM[[#This Row],[PROPORSI]]*VLOOKUP(Target_AM[[#This Row],[NIPNAS]],Target_CC[],COLUMN(C$2)+9,0)</f>
        <v>3038727.2727272725</v>
      </c>
      <c r="R104" s="22">
        <f>Target_AM[[#This Row],[PROPORSI]]*VLOOKUP(Target_AM[[#This Row],[NIPNAS]],Target_CC[],COLUMN(D$2)+9,0)</f>
        <v>2701090.9090909092</v>
      </c>
      <c r="S104" s="22">
        <f>Target_AM[[#This Row],[PROPORSI]]*VLOOKUP(Target_AM[[#This Row],[NIPNAS]],Target_CC[],COLUMN(E$2)+9,0)</f>
        <v>2869909.0909090908</v>
      </c>
      <c r="T104" s="22">
        <f>Target_AM[[#This Row],[PROPORSI]]*VLOOKUP(Target_AM[[#This Row],[NIPNAS]],Target_CC[],COLUMN(F$2)+9,0)</f>
        <v>3038727.2727272725</v>
      </c>
      <c r="U104" s="22">
        <f>Target_AM[[#This Row],[PROPORSI]]*VLOOKUP(Target_AM[[#This Row],[NIPNAS]],Target_CC[],COLUMN(G$2)+9,0)</f>
        <v>3882818.1818181816</v>
      </c>
      <c r="V104" s="22">
        <f>Target_AM[[#This Row],[PROPORSI]]*VLOOKUP(Target_AM[[#This Row],[NIPNAS]],Target_CC[],COLUMN(H$2)+9,0)</f>
        <v>3545181.8181818184</v>
      </c>
      <c r="W104" s="22">
        <f>Target_AM[[#This Row],[PROPORSI]]*VLOOKUP(Target_AM[[#This Row],[NIPNAS]],Target_CC[],COLUMN(I$2)+9,0)</f>
        <v>3545181.8181818184</v>
      </c>
      <c r="X104" s="22">
        <f>Target_AM[[#This Row],[PROPORSI]]*VLOOKUP(Target_AM[[#This Row],[NIPNAS]],Target_CC[],COLUMN(J$2)+9,0)</f>
        <v>3882818.1818181816</v>
      </c>
      <c r="Y104" s="22">
        <f>Target_AM[[#This Row],[PROPORSI]]*VLOOKUP(Target_AM[[#This Row],[NIPNAS]],Target_CC[],COLUMN(K$2)+9,0)</f>
        <v>3376363.6363636362</v>
      </c>
      <c r="Z104" s="22">
        <f>Target_AM[[#This Row],[PROPORSI]]*VLOOKUP(Target_AM[[#This Row],[NIPNAS]],Target_CC[],COLUMN(L$2)+9,0)</f>
        <v>3545181.8181818184</v>
      </c>
      <c r="AA104" s="22">
        <f>Target_AM[[#This Row],[PROPORSI]]*VLOOKUP(Target_AM[[#This Row],[NIPNAS]],Target_CC[],COLUMN(M$2)+9,0)</f>
        <v>40009909.090909094</v>
      </c>
      <c r="AB104" s="22">
        <f>Target_AM[[#This Row],[PROPORSI]]*VLOOKUP(Target_AM[[#This Row],[NIPNAS]],Target_CC[],COLUMN(N$2)+9,0)</f>
        <v>236733.73149675326</v>
      </c>
      <c r="AC104" s="22">
        <f>Target_AM[[#This Row],[PROPORSI]]*VLOOKUP(Target_AM[[#This Row],[NIPNAS]],Target_CC[],COLUMN(O$2)+9,0)</f>
        <v>452304.07772727282</v>
      </c>
      <c r="AD104" s="22">
        <f>Target_AM[[#This Row],[PROPORSI]]*VLOOKUP(Target_AM[[#This Row],[NIPNAS]],Target_CC[],COLUMN(P$2)+9,0)</f>
        <v>497534.48550000007</v>
      </c>
      <c r="AE104" s="22">
        <f>Target_AM[[#This Row],[PROPORSI]]*VLOOKUP(Target_AM[[#This Row],[NIPNAS]],Target_CC[],COLUMN(Q$2)+9,0)</f>
        <v>484216.64321136364</v>
      </c>
      <c r="AF104" s="22">
        <f>Target_AM[[#This Row],[PROPORSI]]*VLOOKUP(Target_AM[[#This Row],[NIPNAS]],Target_CC[],COLUMN(R$2)+9,0)</f>
        <v>777540.18669517047</v>
      </c>
      <c r="AG104" s="22">
        <f>Target_AM[[#This Row],[PROPORSI]]*VLOOKUP(Target_AM[[#This Row],[NIPNAS]],Target_CC[],COLUMN(S$2)+9,0)</f>
        <v>699786.16802565346</v>
      </c>
      <c r="AH104" s="22">
        <f>Target_AM[[#This Row],[PROPORSI]]*VLOOKUP(Target_AM[[#This Row],[NIPNAS]],Target_CC[],COLUMN(T$2)+9,0)</f>
        <v>395249.59490337834</v>
      </c>
      <c r="AI104" s="22">
        <f>Target_AM[[#This Row],[PROPORSI]]*VLOOKUP(Target_AM[[#This Row],[NIPNAS]],Target_CC[],COLUMN(U$2)+9,0)</f>
        <v>869549.10878743243</v>
      </c>
      <c r="AJ104" s="22">
        <f>Target_AM[[#This Row],[PROPORSI]]*VLOOKUP(Target_AM[[#This Row],[NIPNAS]],Target_CC[],COLUMN(V$2)+9,0)</f>
        <v>26303700.000000004</v>
      </c>
      <c r="AK104" s="22">
        <f>Target_AM[[#This Row],[PROPORSI]]*VLOOKUP(Target_AM[[#This Row],[NIPNAS]],Target_CC[],COLUMN(W$2)+9,0)</f>
        <v>26303700.000000004</v>
      </c>
      <c r="AL104" s="22">
        <f>Target_AM[[#This Row],[PROPORSI]]*VLOOKUP(Target_AM[[#This Row],[NIPNAS]],Target_CC[],COLUMN(X$2)+9,0)</f>
        <v>26303700.000000004</v>
      </c>
      <c r="AM104" s="22">
        <f>Target_AM[[#This Row],[PROPORSI]]*VLOOKUP(Target_AM[[#This Row],[NIPNAS]],Target_CC[],COLUMN(Y$2)+9,0)</f>
        <v>26303700.000000004</v>
      </c>
      <c r="AN104" s="22">
        <f>Target_AM[[#This Row],[PROPORSI]]*VLOOKUP(Target_AM[[#This Row],[NIPNAS]],Target_CC[],COLUMN(Z$2)+9,0)</f>
        <v>109627713.99634704</v>
      </c>
      <c r="AO104" s="22">
        <f>Target_AM[[#This Row],[PROPORSI]]*VLOOKUP(Target_AM[[#This Row],[NIPNAS]],Target_CC[],COLUMN(AA$2)+9,0)</f>
        <v>3444279.1860422078</v>
      </c>
      <c r="AP104" s="22">
        <f>Target_AM[[#This Row],[PROPORSI]]*VLOOKUP(Target_AM[[#This Row],[NIPNAS]],Target_CC[],COLUMN(AB$2)+9,0)</f>
        <v>3828667.7140909089</v>
      </c>
      <c r="AQ104" s="22">
        <f>Target_AM[[#This Row],[PROPORSI]]*VLOOKUP(Target_AM[[#This Row],[NIPNAS]],Target_CC[],COLUMN(AC$2)+9,0)</f>
        <v>3536261.7582272724</v>
      </c>
      <c r="AR104" s="22">
        <f>Target_AM[[#This Row],[PROPORSI]]*VLOOKUP(Target_AM[[#This Row],[NIPNAS]],Target_CC[],COLUMN(AD$2)+9,0)</f>
        <v>3185307.552302273</v>
      </c>
      <c r="AS104" s="22">
        <f>Target_AM[[#This Row],[PROPORSI]]*VLOOKUP(Target_AM[[#This Row],[NIPNAS]],Target_CC[],COLUMN(AE$2)+9,0)</f>
        <v>3647449.2776042614</v>
      </c>
      <c r="AT104" s="22">
        <f>Target_AM[[#This Row],[PROPORSI]]*VLOOKUP(Target_AM[[#This Row],[NIPNAS]],Target_CC[],COLUMN(AF$2)+9,0)</f>
        <v>3738513.4407529258</v>
      </c>
      <c r="AU104" s="22">
        <f>Target_AM[[#This Row],[PROPORSI]]*VLOOKUP(Target_AM[[#This Row],[NIPNAS]],Target_CC[],COLUMN(AG$2)+9,0)</f>
        <v>4278067.7767215604</v>
      </c>
      <c r="AV104" s="22">
        <f>Target_AM[[#This Row],[PROPORSI]]*VLOOKUP(Target_AM[[#This Row],[NIPNAS]],Target_CC[],COLUMN(AH$2)+9,0)</f>
        <v>4414730.9269692507</v>
      </c>
      <c r="AW104" s="22">
        <f>Target_AM[[#This Row],[PROPORSI]]*VLOOKUP(Target_AM[[#This Row],[NIPNAS]],Target_CC[],COLUMN(AI$2)+9,0)</f>
        <v>29848881.81818182</v>
      </c>
      <c r="AX104" s="22">
        <f>Target_AM[[#This Row],[PROPORSI]]*VLOOKUP(Target_AM[[#This Row],[NIPNAS]],Target_CC[],COLUMN(AJ$2)+9,0)</f>
        <v>30186518.181818187</v>
      </c>
      <c r="AY104" s="22">
        <f>Target_AM[[#This Row],[PROPORSI]]*VLOOKUP(Target_AM[[#This Row],[NIPNAS]],Target_CC[],COLUMN(AK$2)+9,0)</f>
        <v>29680063.63636364</v>
      </c>
      <c r="AZ104" s="22">
        <f>Target_AM[[#This Row],[PROPORSI]]*VLOOKUP(Target_AM[[#This Row],[NIPNAS]],Target_CC[],COLUMN(AL$2)+9,0)</f>
        <v>29848881.81818182</v>
      </c>
      <c r="BA104" s="22">
        <f>Target_AM[[#This Row],[PROPORSI]]*VLOOKUP(Target_AM[[#This Row],[NIPNAS]],Target_CC[],COLUMN(AM$2)+9,0)</f>
        <v>149637623.08725613</v>
      </c>
      <c r="BB104" s="22">
        <f>Target_AM[[#This Row],[PROPORSI]]*VLOOKUP(Target_AM[[#This Row],[NIPNAS]],Target_CC[],COLUMN(AN$2)+9,0)</f>
        <v>0</v>
      </c>
      <c r="BC104" s="22">
        <f>Target_AM[[#This Row],[PROPORSI]]*VLOOKUP(Target_AM[[#This Row],[NIPNAS]],Target_CC[],COLUMN(AO$2)+9,0)</f>
        <v>0</v>
      </c>
      <c r="BD104" s="22">
        <f>Target_AM[[#This Row],[PROPORSI]]*VLOOKUP(Target_AM[[#This Row],[NIPNAS]],Target_CC[],COLUMN(AP$2)+9,0)</f>
        <v>0</v>
      </c>
      <c r="BE104" s="22">
        <f>Target_AM[[#This Row],[PROPORSI]]*VLOOKUP(Target_AM[[#This Row],[NIPNAS]],Target_CC[],COLUMN(AQ$2)+9,0)</f>
        <v>0</v>
      </c>
      <c r="BF104" s="22">
        <f>Target_AM[[#This Row],[PROPORSI]]*VLOOKUP(Target_AM[[#This Row],[NIPNAS]],Target_CC[],COLUMN(AR$2)+9,0)</f>
        <v>0</v>
      </c>
      <c r="BG104" s="22">
        <f>Target_AM[[#This Row],[PROPORSI]]*VLOOKUP(Target_AM[[#This Row],[NIPNAS]],Target_CC[],COLUMN(AS$2)+9,0)</f>
        <v>0</v>
      </c>
      <c r="BH104" s="22">
        <f>Target_AM[[#This Row],[PROPORSI]]*VLOOKUP(Target_AM[[#This Row],[NIPNAS]],Target_CC[],COLUMN(AT$2)+9,0)</f>
        <v>0</v>
      </c>
      <c r="BI104" s="22">
        <f>Target_AM[[#This Row],[PROPORSI]]*VLOOKUP(Target_AM[[#This Row],[NIPNAS]],Target_CC[],COLUMN(AU$2)+9,0)</f>
        <v>0</v>
      </c>
      <c r="BJ104" s="22">
        <f>Target_AM[[#This Row],[PROPORSI]]*VLOOKUP(Target_AM[[#This Row],[NIPNAS]],Target_CC[],COLUMN(AV$2)+9,0)</f>
        <v>0</v>
      </c>
      <c r="BK104" s="22">
        <f>Target_AM[[#This Row],[PROPORSI]]*VLOOKUP(Target_AM[[#This Row],[NIPNAS]],Target_CC[],COLUMN(AW$2)+9,0)</f>
        <v>0</v>
      </c>
      <c r="BL104" s="22">
        <f>Target_AM[[#This Row],[PROPORSI]]*VLOOKUP(Target_AM[[#This Row],[NIPNAS]],Target_CC[],COLUMN(AX$2)+9,0)</f>
        <v>0</v>
      </c>
      <c r="BM104" s="22">
        <f>Target_AM[[#This Row],[PROPORSI]]*VLOOKUP(Target_AM[[#This Row],[NIPNAS]],Target_CC[],COLUMN(AY$2)+9,0)</f>
        <v>0</v>
      </c>
      <c r="BN104" s="22">
        <f>Target_AM[[#This Row],[PROPORSI]]*VLOOKUP(Target_AM[[#This Row],[NIPNAS]],Target_CC[],COLUMN(AZ$2)+9,0)</f>
        <v>0</v>
      </c>
      <c r="BO104" s="22">
        <f>Target_AM[[#This Row],[PROPORSI]]*VLOOKUP(Target_AM[[#This Row],[NIPNAS]],Target_CC[],COLUMN(BA$2)+9,0)</f>
        <v>5679000</v>
      </c>
      <c r="BP104" s="22">
        <f>Target_AM[[#This Row],[PROPORSI]]*VLOOKUP(Target_AM[[#This Row],[NIPNAS]],Target_CC[],COLUMN(BB$2)+9,0)</f>
        <v>5680968</v>
      </c>
      <c r="BQ104" s="22">
        <f>Target_AM[[#This Row],[PROPORSI]]*VLOOKUP(Target_AM[[#This Row],[NIPNAS]],Target_CC[],COLUMN(BC$2)+9,0)</f>
        <v>5691010</v>
      </c>
      <c r="BR104" s="22">
        <f>Target_AM[[#This Row],[PROPORSI]]*VLOOKUP(Target_AM[[#This Row],[NIPNAS]],Target_CC[],COLUMN(BD$2)+9,0)</f>
        <v>6120100</v>
      </c>
      <c r="BS104" s="22">
        <f>Target_AM[[#This Row],[PROPORSI]]*VLOOKUP(Target_AM[[#This Row],[NIPNAS]],Target_CC[],COLUMN(BE$2)+9,0)</f>
        <v>6120100</v>
      </c>
      <c r="BT104" s="22">
        <f>Target_AM[[#This Row],[PROPORSI]]*VLOOKUP(Target_AM[[#This Row],[NIPNAS]],Target_CC[],COLUMN(BF$2)+9,0)</f>
        <v>6120100</v>
      </c>
      <c r="BU104" s="22">
        <f>Target_AM[[#This Row],[PROPORSI]]*VLOOKUP(Target_AM[[#This Row],[NIPNAS]],Target_CC[],COLUMN(BG$2)+9,0)</f>
        <v>6120100</v>
      </c>
      <c r="BV104" s="22">
        <f>Target_AM[[#This Row],[PROPORSI]]*VLOOKUP(Target_AM[[#This Row],[NIPNAS]],Target_CC[],COLUMN(BH$2)+9,0)</f>
        <v>6120100</v>
      </c>
      <c r="BW104" s="22">
        <f>Target_AM[[#This Row],[PROPORSI]]*VLOOKUP(Target_AM[[#This Row],[NIPNAS]],Target_CC[],COLUMN(BI$2)+9,0)</f>
        <v>6120100</v>
      </c>
      <c r="BX104" s="22">
        <f>Target_AM[[#This Row],[PROPORSI]]*VLOOKUP(Target_AM[[#This Row],[NIPNAS]],Target_CC[],COLUMN(BJ$2)+9,0)</f>
        <v>6120100</v>
      </c>
      <c r="BY104" s="22">
        <f>Target_AM[[#This Row],[PROPORSI]]*VLOOKUP(Target_AM[[#This Row],[NIPNAS]],Target_CC[],COLUMN(BK$2)+9,0)</f>
        <v>6120100</v>
      </c>
      <c r="BZ104" s="22">
        <f>Target_AM[[#This Row],[PROPORSI]]*VLOOKUP(Target_AM[[#This Row],[NIPNAS]],Target_CC[],COLUMN(BL$2)+9,0)</f>
        <v>6120100</v>
      </c>
      <c r="CA104" s="22">
        <f>Target_AM[[#This Row],[PROPORSI]]*VLOOKUP(Target_AM[[#This Row],[NIPNAS]],Target_CC[],COLUMN(BM$2)+9,0)</f>
        <v>72131878</v>
      </c>
      <c r="CB104" s="22">
        <f>Target_AM[[#This Row],[PROPORSI]]*VLOOKUP(Target_AM[[#This Row],[NIPNAS]],Target_CC[],COLUMN(BN$2)+9,0)</f>
        <v>0</v>
      </c>
      <c r="CC104" s="22">
        <f>Target_AM[[#This Row],[PROPORSI]]*VLOOKUP(Target_AM[[#This Row],[NIPNAS]],Target_CC[],COLUMN(BO$2)+9,0)</f>
        <v>0</v>
      </c>
      <c r="CD104" s="22">
        <f>Target_AM[[#This Row],[PROPORSI]]*VLOOKUP(Target_AM[[#This Row],[NIPNAS]],Target_CC[],COLUMN(BP$2)+9,0)</f>
        <v>0</v>
      </c>
      <c r="CE104" s="22">
        <f>Target_AM[[#This Row],[PROPORSI]]*VLOOKUP(Target_AM[[#This Row],[NIPNAS]],Target_CC[],COLUMN(BQ$2)+9,0)</f>
        <v>0</v>
      </c>
      <c r="CF104" s="22">
        <f>Target_AM[[#This Row],[PROPORSI]]*VLOOKUP(Target_AM[[#This Row],[NIPNAS]],Target_CC[],COLUMN(BR$2)+9,0)</f>
        <v>0</v>
      </c>
      <c r="CG104" s="22">
        <f>Target_AM[[#This Row],[PROPORSI]]*VLOOKUP(Target_AM[[#This Row],[NIPNAS]],Target_CC[],COLUMN(BS$2)+9,0)</f>
        <v>0</v>
      </c>
      <c r="CH104" s="22">
        <f>Target_AM[[#This Row],[PROPORSI]]*VLOOKUP(Target_AM[[#This Row],[NIPNAS]],Target_CC[],COLUMN(BT$2)+9,0)</f>
        <v>0</v>
      </c>
      <c r="CI104" s="22">
        <f>Target_AM[[#This Row],[PROPORSI]]*VLOOKUP(Target_AM[[#This Row],[NIPNAS]],Target_CC[],COLUMN(BU$2)+9,0)</f>
        <v>0</v>
      </c>
      <c r="CJ104" s="22">
        <f>Target_AM[[#This Row],[PROPORSI]]*VLOOKUP(Target_AM[[#This Row],[NIPNAS]],Target_CC[],COLUMN(BV$2)+9,0)</f>
        <v>0</v>
      </c>
      <c r="CK104" s="22">
        <f>Target_AM[[#This Row],[PROPORSI]]*VLOOKUP(Target_AM[[#This Row],[NIPNAS]],Target_CC[],COLUMN(BW$2)+9,0)</f>
        <v>0</v>
      </c>
      <c r="CL104" s="22">
        <f>Target_AM[[#This Row],[PROPORSI]]*VLOOKUP(Target_AM[[#This Row],[NIPNAS]],Target_CC[],COLUMN(BX$2)+9,0)</f>
        <v>0</v>
      </c>
      <c r="CM104" s="22">
        <f>Target_AM[[#This Row],[PROPORSI]]*VLOOKUP(Target_AM[[#This Row],[NIPNAS]],Target_CC[],COLUMN(BY$2)+9,0)</f>
        <v>0</v>
      </c>
      <c r="CN104" s="22">
        <f>Target_AM[[#This Row],[PROPORSI]]*VLOOKUP(Target_AM[[#This Row],[NIPNAS]],Target_CC[],COLUMN(BZ$2)+9,0)</f>
        <v>0</v>
      </c>
      <c r="CO104" s="22">
        <f>Target_AM[[#This Row],[PROPORSI]]*VLOOKUP(Target_AM[[#This Row],[NIPNAS]],Target_CC[],COLUMN(CA$2)+9,0)</f>
        <v>6118184</v>
      </c>
      <c r="CP104" s="22">
        <f>Target_AM[[#This Row],[PROPORSI]]*VLOOKUP(Target_AM[[#This Row],[NIPNAS]],Target_CC[],COLUMN(CB$2)+9,0)</f>
        <v>6102200</v>
      </c>
      <c r="CQ104" s="22">
        <f>Target_AM[[#This Row],[PROPORSI]]*VLOOKUP(Target_AM[[#This Row],[NIPNAS]],Target_CC[],COLUMN(CC$2)+9,0)</f>
        <v>6120100</v>
      </c>
      <c r="CR104" s="22">
        <f>Target_AM[[#This Row],[PROPORSI]]*VLOOKUP(Target_AM[[#This Row],[NIPNAS]],Target_CC[],COLUMN(CD$2)+9,0)</f>
        <v>6120100</v>
      </c>
      <c r="CS104" s="22">
        <f>Target_AM[[#This Row],[PROPORSI]]*VLOOKUP(Target_AM[[#This Row],[NIPNAS]],Target_CC[],COLUMN(CE$2)+9,0)</f>
        <v>6120100</v>
      </c>
      <c r="CT104" s="22">
        <f>Target_AM[[#This Row],[PROPORSI]]*VLOOKUP(Target_AM[[#This Row],[NIPNAS]],Target_CC[],COLUMN(CF$2)+9,0)</f>
        <v>6120100</v>
      </c>
      <c r="CU104" s="22">
        <f>Target_AM[[#This Row],[PROPORSI]]*VLOOKUP(Target_AM[[#This Row],[NIPNAS]],Target_CC[],COLUMN(CG$2)+9,0)</f>
        <v>6120100</v>
      </c>
      <c r="CV104" s="22">
        <f>Target_AM[[#This Row],[PROPORSI]]*VLOOKUP(Target_AM[[#This Row],[NIPNAS]],Target_CC[],COLUMN(CH$2)+9,0)</f>
        <v>6120100</v>
      </c>
      <c r="CW104" s="22">
        <f>Target_AM[[#This Row],[PROPORSI]]*VLOOKUP(Target_AM[[#This Row],[NIPNAS]],Target_CC[],COLUMN(CI$2)+9,0)</f>
        <v>6120100</v>
      </c>
      <c r="CX104" s="22">
        <f>Target_AM[[#This Row],[PROPORSI]]*VLOOKUP(Target_AM[[#This Row],[NIPNAS]],Target_CC[],COLUMN(CJ$2)+9,0)</f>
        <v>6120100</v>
      </c>
      <c r="CY104" s="22">
        <f>Target_AM[[#This Row],[PROPORSI]]*VLOOKUP(Target_AM[[#This Row],[NIPNAS]],Target_CC[],COLUMN(CK$2)+9,0)</f>
        <v>6120100</v>
      </c>
      <c r="CZ104" s="22">
        <f>Target_AM[[#This Row],[PROPORSI]]*VLOOKUP(Target_AM[[#This Row],[NIPNAS]],Target_CC[],COLUMN(CL$2)+9,0)</f>
        <v>6120100</v>
      </c>
      <c r="DA104" s="22">
        <f>Target_AM[[#This Row],[PROPORSI]]*VLOOKUP(Target_AM[[#This Row],[NIPNAS]],Target_CC[],COLUMN(CM$2)+9,0)</f>
        <v>73421384</v>
      </c>
      <c r="DB104" s="22">
        <f>Target_AM[[#This Row],[PROPORSI]]*VLOOKUP(Target_AM[[#This Row],[NIPNAS]],Target_CC[],COLUMN(CN$2)+9,0)</f>
        <v>0</v>
      </c>
      <c r="DC104" s="22">
        <f>Target_AM[[#This Row],[PROPORSI]]*VLOOKUP(Target_AM[[#This Row],[NIPNAS]],Target_CC[],COLUMN(CO$2)+9,0)</f>
        <v>0</v>
      </c>
      <c r="DD104" s="22">
        <f>Target_AM[[#This Row],[PROPORSI]]*VLOOKUP(Target_AM[[#This Row],[NIPNAS]],Target_CC[],COLUMN(CP$2)+9,0)</f>
        <v>0</v>
      </c>
      <c r="DE104" s="22">
        <f>Target_AM[[#This Row],[PROPORSI]]*VLOOKUP(Target_AM[[#This Row],[NIPNAS]],Target_CC[],COLUMN(CQ$2)+9,0)</f>
        <v>0</v>
      </c>
      <c r="DF104" s="22">
        <f>Target_AM[[#This Row],[PROPORSI]]*VLOOKUP(Target_AM[[#This Row],[NIPNAS]],Target_CC[],COLUMN(CR$2)+9,0)</f>
        <v>0</v>
      </c>
      <c r="DG104" s="22">
        <f>Target_AM[[#This Row],[PROPORSI]]*VLOOKUP(Target_AM[[#This Row],[NIPNAS]],Target_CC[],COLUMN(CS$2)+9,0)</f>
        <v>0</v>
      </c>
      <c r="DH104" s="22">
        <f>Target_AM[[#This Row],[PROPORSI]]*VLOOKUP(Target_AM[[#This Row],[NIPNAS]],Target_CC[],COLUMN(CT$2)+9,0)</f>
        <v>0</v>
      </c>
      <c r="DI104" s="22">
        <f>Target_AM[[#This Row],[PROPORSI]]*VLOOKUP(Target_AM[[#This Row],[NIPNAS]],Target_CC[],COLUMN(CU$2)+9,0)</f>
        <v>0</v>
      </c>
      <c r="DJ104" s="22">
        <f>Target_AM[[#This Row],[PROPORSI]]*VLOOKUP(Target_AM[[#This Row],[NIPNAS]],Target_CC[],COLUMN(CV$2)+9,0)</f>
        <v>0</v>
      </c>
      <c r="DK104" s="22">
        <f>Target_AM[[#This Row],[PROPORSI]]*VLOOKUP(Target_AM[[#This Row],[NIPNAS]],Target_CC[],COLUMN(CW$2)+9,0)</f>
        <v>0</v>
      </c>
      <c r="DL104" s="22">
        <f>Target_AM[[#This Row],[PROPORSI]]*VLOOKUP(Target_AM[[#This Row],[NIPNAS]],Target_CC[],COLUMN(CX$2)+9,0)</f>
        <v>0</v>
      </c>
      <c r="DM104" s="22">
        <f>Target_AM[[#This Row],[PROPORSI]]*VLOOKUP(Target_AM[[#This Row],[NIPNAS]],Target_CC[],COLUMN(CY$2)+9,0)</f>
        <v>0</v>
      </c>
      <c r="DN104" s="22">
        <f>Target_AM[[#This Row],[PROPORSI]]*VLOOKUP(Target_AM[[#This Row],[NIPNAS]],Target_CC[],COLUMN(CZ$2)+9,0)</f>
        <v>0</v>
      </c>
      <c r="DO104" s="22">
        <f>Target_AM[[#This Row],[PROPORSI]]*VLOOKUP(Target_AM[[#This Row],[NIPNAS]],Target_CC[],COLUMN(DA$2)+9,0)</f>
        <v>0</v>
      </c>
      <c r="DP104" s="22">
        <f>Target_AM[[#This Row],[PROPORSI]]*VLOOKUP(Target_AM[[#This Row],[NIPNAS]],Target_CC[],COLUMN(DB$2)+9,0)</f>
        <v>0</v>
      </c>
      <c r="DQ104" s="22">
        <f>Target_AM[[#This Row],[PROPORSI]]*VLOOKUP(Target_AM[[#This Row],[NIPNAS]],Target_CC[],COLUMN(DC$2)+9,0)</f>
        <v>0</v>
      </c>
      <c r="DR104" s="22">
        <f>Target_AM[[#This Row],[PROPORSI]]*VLOOKUP(Target_AM[[#This Row],[NIPNAS]],Target_CC[],COLUMN(DD$2)+9,0)</f>
        <v>0</v>
      </c>
      <c r="DS104" s="22">
        <f>Target_AM[[#This Row],[PROPORSI]]*VLOOKUP(Target_AM[[#This Row],[NIPNAS]],Target_CC[],COLUMN(DE$2)+9,0)</f>
        <v>0</v>
      </c>
      <c r="DT104" s="22">
        <f>Target_AM[[#This Row],[PROPORSI]]*VLOOKUP(Target_AM[[#This Row],[NIPNAS]],Target_CC[],COLUMN(DF$2)+9,0)</f>
        <v>0</v>
      </c>
      <c r="DU104" s="22">
        <f>Target_AM[[#This Row],[PROPORSI]]*VLOOKUP(Target_AM[[#This Row],[NIPNAS]],Target_CC[],COLUMN(DG$2)+9,0)</f>
        <v>0</v>
      </c>
      <c r="DV104" s="22">
        <f>Target_AM[[#This Row],[PROPORSI]]*VLOOKUP(Target_AM[[#This Row],[NIPNAS]],Target_CC[],COLUMN(DH$2)+9,0)</f>
        <v>0</v>
      </c>
      <c r="DW104" s="22">
        <f>Target_AM[[#This Row],[PROPORSI]]*VLOOKUP(Target_AM[[#This Row],[NIPNAS]],Target_CC[],COLUMN(DI$2)+9,0)</f>
        <v>0</v>
      </c>
      <c r="DX104" s="22">
        <f>Target_AM[[#This Row],[PROPORSI]]*VLOOKUP(Target_AM[[#This Row],[NIPNAS]],Target_CC[],COLUMN(DJ$2)+9,0)</f>
        <v>0</v>
      </c>
      <c r="DY104" s="22">
        <f>Target_AM[[#This Row],[PROPORSI]]*VLOOKUP(Target_AM[[#This Row],[NIPNAS]],Target_CC[],COLUMN(DK$2)+9,0)</f>
        <v>0</v>
      </c>
      <c r="DZ104" s="22">
        <f>Target_AM[[#This Row],[PROPORSI]]*VLOOKUP(Target_AM[[#This Row],[NIPNAS]],Target_CC[],COLUMN(DL$2)+9,0)</f>
        <v>0</v>
      </c>
      <c r="EA104" s="22">
        <f>Target_AM[[#This Row],[PROPORSI]]*VLOOKUP(Target_AM[[#This Row],[NIPNAS]],Target_CC[],COLUMN(DM$2)+9,0)</f>
        <v>0</v>
      </c>
    </row>
    <row r="105" spans="2:131" x14ac:dyDescent="0.3">
      <c r="B105">
        <v>720266</v>
      </c>
      <c r="C105" t="s">
        <v>1031</v>
      </c>
      <c r="D105">
        <v>0.5</v>
      </c>
      <c r="E105" s="8">
        <v>45658</v>
      </c>
      <c r="F105">
        <v>5587668</v>
      </c>
      <c r="G105" t="s">
        <v>931</v>
      </c>
      <c r="J105" t="s">
        <v>875</v>
      </c>
      <c r="K105" t="s">
        <v>24</v>
      </c>
      <c r="L105" t="s">
        <v>159</v>
      </c>
      <c r="M105" t="s">
        <v>18</v>
      </c>
      <c r="N105" s="23">
        <f>Target_AM[[#This Row],[PROPORSI]]*VLOOKUP(Target_AM[[#This Row],[NIPNAS]],Target_CC[],9,0)</f>
        <v>2576923556</v>
      </c>
      <c r="O105" s="22">
        <f>Target_AM[[#This Row],[PROPORSI]]*VLOOKUP(Target_AM[[#This Row],[NIPNAS]],Target_CC[],COLUMN(A$2)+9,0)</f>
        <v>12077750.293913044</v>
      </c>
      <c r="P105" s="22">
        <f>Target_AM[[#This Row],[PROPORSI]]*VLOOKUP(Target_AM[[#This Row],[NIPNAS]],Target_CC[],COLUMN(B$2)+9,0)</f>
        <v>11820686.160869565</v>
      </c>
      <c r="Q105" s="22">
        <f>Target_AM[[#This Row],[PROPORSI]]*VLOOKUP(Target_AM[[#This Row],[NIPNAS]],Target_CC[],COLUMN(C$2)+9,0)</f>
        <v>11820686.160869565</v>
      </c>
      <c r="R105" s="22">
        <f>Target_AM[[#This Row],[PROPORSI]]*VLOOKUP(Target_AM[[#This Row],[NIPNAS]],Target_CC[],COLUMN(D$2)+9,0)</f>
        <v>11820686.160869565</v>
      </c>
      <c r="S105" s="22">
        <f>Target_AM[[#This Row],[PROPORSI]]*VLOOKUP(Target_AM[[#This Row],[NIPNAS]],Target_CC[],COLUMN(E$2)+9,0)</f>
        <v>11563622.027826088</v>
      </c>
      <c r="T105" s="22">
        <f>Target_AM[[#This Row],[PROPORSI]]*VLOOKUP(Target_AM[[#This Row],[NIPNAS]],Target_CC[],COLUMN(F$2)+9,0)</f>
        <v>11820686.160869565</v>
      </c>
      <c r="U105" s="22">
        <f>Target_AM[[#This Row],[PROPORSI]]*VLOOKUP(Target_AM[[#This Row],[NIPNAS]],Target_CC[],COLUMN(G$2)+9,0)</f>
        <v>12591878.559999999</v>
      </c>
      <c r="V105" s="22">
        <f>Target_AM[[#This Row],[PROPORSI]]*VLOOKUP(Target_AM[[#This Row],[NIPNAS]],Target_CC[],COLUMN(H$2)+9,0)</f>
        <v>12077750.293913044</v>
      </c>
      <c r="W105" s="22">
        <f>Target_AM[[#This Row],[PROPORSI]]*VLOOKUP(Target_AM[[#This Row],[NIPNAS]],Target_CC[],COLUMN(I$2)+9,0)</f>
        <v>12077750.293913044</v>
      </c>
      <c r="X105" s="22">
        <f>Target_AM[[#This Row],[PROPORSI]]*VLOOKUP(Target_AM[[#This Row],[NIPNAS]],Target_CC[],COLUMN(J$2)+9,0)</f>
        <v>12591878.559999999</v>
      </c>
      <c r="Y105" s="22">
        <f>Target_AM[[#This Row],[PROPORSI]]*VLOOKUP(Target_AM[[#This Row],[NIPNAS]],Target_CC[],COLUMN(K$2)+9,0)</f>
        <v>11820686.160869565</v>
      </c>
      <c r="Z105" s="22">
        <f>Target_AM[[#This Row],[PROPORSI]]*VLOOKUP(Target_AM[[#This Row],[NIPNAS]],Target_CC[],COLUMN(L$2)+9,0)</f>
        <v>12334814.426956523</v>
      </c>
      <c r="AA105" s="22">
        <f>Target_AM[[#This Row],[PROPORSI]]*VLOOKUP(Target_AM[[#This Row],[NIPNAS]],Target_CC[],COLUMN(M$2)+9,0)</f>
        <v>144418875.26086959</v>
      </c>
      <c r="AB105" s="22">
        <f>Target_AM[[#This Row],[PROPORSI]]*VLOOKUP(Target_AM[[#This Row],[NIPNAS]],Target_CC[],COLUMN(N$2)+9,0)</f>
        <v>16796617.249486051</v>
      </c>
      <c r="AC105" s="22">
        <f>Target_AM[[#This Row],[PROPORSI]]*VLOOKUP(Target_AM[[#This Row],[NIPNAS]],Target_CC[],COLUMN(O$2)+9,0)</f>
        <v>111487906.17581834</v>
      </c>
      <c r="AD105" s="22">
        <f>Target_AM[[#This Row],[PROPORSI]]*VLOOKUP(Target_AM[[#This Row],[NIPNAS]],Target_CC[],COLUMN(P$2)+9,0)</f>
        <v>98919742.484492689</v>
      </c>
      <c r="AE105" s="22">
        <f>Target_AM[[#This Row],[PROPORSI]]*VLOOKUP(Target_AM[[#This Row],[NIPNAS]],Target_CC[],COLUMN(Q$2)+9,0)</f>
        <v>73298662.436730713</v>
      </c>
      <c r="AF105" s="22">
        <f>Target_AM[[#This Row],[PROPORSI]]*VLOOKUP(Target_AM[[#This Row],[NIPNAS]],Target_CC[],COLUMN(R$2)+9,0)</f>
        <v>75036120.515509695</v>
      </c>
      <c r="AG105" s="22">
        <f>Target_AM[[#This Row],[PROPORSI]]*VLOOKUP(Target_AM[[#This Row],[NIPNAS]],Target_CC[],COLUMN(S$2)+9,0)</f>
        <v>75685133.98263523</v>
      </c>
      <c r="AH105" s="22">
        <f>Target_AM[[#This Row],[PROPORSI]]*VLOOKUP(Target_AM[[#This Row],[NIPNAS]],Target_CC[],COLUMN(T$2)+9,0)</f>
        <v>92869705.534801036</v>
      </c>
      <c r="AI105" s="22">
        <f>Target_AM[[#This Row],[PROPORSI]]*VLOOKUP(Target_AM[[#This Row],[NIPNAS]],Target_CC[],COLUMN(U$2)+9,0)</f>
        <v>91328345.041574791</v>
      </c>
      <c r="AJ105" s="22">
        <f>Target_AM[[#This Row],[PROPORSI]]*VLOOKUP(Target_AM[[#This Row],[NIPNAS]],Target_CC[],COLUMN(V$2)+9,0)</f>
        <v>91271520.217476442</v>
      </c>
      <c r="AK105" s="22">
        <f>Target_AM[[#This Row],[PROPORSI]]*VLOOKUP(Target_AM[[#This Row],[NIPNAS]],Target_CC[],COLUMN(W$2)+9,0)</f>
        <v>92579584.64910996</v>
      </c>
      <c r="AL105" s="22">
        <f>Target_AM[[#This Row],[PROPORSI]]*VLOOKUP(Target_AM[[#This Row],[NIPNAS]],Target_CC[],COLUMN(X$2)+9,0)</f>
        <v>90476060.380304769</v>
      </c>
      <c r="AM105" s="22">
        <f>Target_AM[[#This Row],[PROPORSI]]*VLOOKUP(Target_AM[[#This Row],[NIPNAS]],Target_CC[],COLUMN(Y$2)+9,0)</f>
        <v>90250601.332060307</v>
      </c>
      <c r="AN105" s="22">
        <f>Target_AM[[#This Row],[PROPORSI]]*VLOOKUP(Target_AM[[#This Row],[NIPNAS]],Target_CC[],COLUMN(Z$2)+9,0)</f>
        <v>1000000000.0000002</v>
      </c>
      <c r="AO105" s="22">
        <f>Target_AM[[#This Row],[PROPORSI]]*VLOOKUP(Target_AM[[#This Row],[NIPNAS]],Target_CC[],COLUMN(AA$2)+9,0)</f>
        <v>28874367.543399096</v>
      </c>
      <c r="AP105" s="22">
        <f>Target_AM[[#This Row],[PROPORSI]]*VLOOKUP(Target_AM[[#This Row],[NIPNAS]],Target_CC[],COLUMN(AB$2)+9,0)</f>
        <v>123308592.33668791</v>
      </c>
      <c r="AQ105" s="22">
        <f>Target_AM[[#This Row],[PROPORSI]]*VLOOKUP(Target_AM[[#This Row],[NIPNAS]],Target_CC[],COLUMN(AC$2)+9,0)</f>
        <v>110740428.64536226</v>
      </c>
      <c r="AR105" s="22">
        <f>Target_AM[[#This Row],[PROPORSI]]*VLOOKUP(Target_AM[[#This Row],[NIPNAS]],Target_CC[],COLUMN(AD$2)+9,0)</f>
        <v>85119348.597600281</v>
      </c>
      <c r="AS105" s="22">
        <f>Target_AM[[#This Row],[PROPORSI]]*VLOOKUP(Target_AM[[#This Row],[NIPNAS]],Target_CC[],COLUMN(AE$2)+9,0)</f>
        <v>86599742.543335781</v>
      </c>
      <c r="AT105" s="22">
        <f>Target_AM[[#This Row],[PROPORSI]]*VLOOKUP(Target_AM[[#This Row],[NIPNAS]],Target_CC[],COLUMN(AF$2)+9,0)</f>
        <v>87505820.143504798</v>
      </c>
      <c r="AU105" s="22">
        <f>Target_AM[[#This Row],[PROPORSI]]*VLOOKUP(Target_AM[[#This Row],[NIPNAS]],Target_CC[],COLUMN(AG$2)+9,0)</f>
        <v>105461584.09480104</v>
      </c>
      <c r="AV105" s="22">
        <f>Target_AM[[#This Row],[PROPORSI]]*VLOOKUP(Target_AM[[#This Row],[NIPNAS]],Target_CC[],COLUMN(AH$2)+9,0)</f>
        <v>103406095.33548784</v>
      </c>
      <c r="AW105" s="22">
        <f>Target_AM[[#This Row],[PROPORSI]]*VLOOKUP(Target_AM[[#This Row],[NIPNAS]],Target_CC[],COLUMN(AI$2)+9,0)</f>
        <v>103349270.51138949</v>
      </c>
      <c r="AX105" s="22">
        <f>Target_AM[[#This Row],[PROPORSI]]*VLOOKUP(Target_AM[[#This Row],[NIPNAS]],Target_CC[],COLUMN(AJ$2)+9,0)</f>
        <v>105171463.20910996</v>
      </c>
      <c r="AY105" s="22">
        <f>Target_AM[[#This Row],[PROPORSI]]*VLOOKUP(Target_AM[[#This Row],[NIPNAS]],Target_CC[],COLUMN(AK$2)+9,0)</f>
        <v>102296746.54117434</v>
      </c>
      <c r="AZ105" s="22">
        <f>Target_AM[[#This Row],[PROPORSI]]*VLOOKUP(Target_AM[[#This Row],[NIPNAS]],Target_CC[],COLUMN(AL$2)+9,0)</f>
        <v>102585415.75901683</v>
      </c>
      <c r="BA105" s="22">
        <f>Target_AM[[#This Row],[PROPORSI]]*VLOOKUP(Target_AM[[#This Row],[NIPNAS]],Target_CC[],COLUMN(AM$2)+9,0)</f>
        <v>1144418875.2608697</v>
      </c>
      <c r="BB105" s="22">
        <f>Target_AM[[#This Row],[PROPORSI]]*VLOOKUP(Target_AM[[#This Row],[NIPNAS]],Target_CC[],COLUMN(AN$2)+9,0)</f>
        <v>1992158.2705241924</v>
      </c>
      <c r="BC105" s="22">
        <f>Target_AM[[#This Row],[PROPORSI]]*VLOOKUP(Target_AM[[#This Row],[NIPNAS]],Target_CC[],COLUMN(AO$2)+9,0)</f>
        <v>2000674.146636653</v>
      </c>
      <c r="BD105" s="22">
        <f>Target_AM[[#This Row],[PROPORSI]]*VLOOKUP(Target_AM[[#This Row],[NIPNAS]],Target_CC[],COLUMN(AP$2)+9,0)</f>
        <v>1990959.3555636609</v>
      </c>
      <c r="BE105" s="22">
        <f>Target_AM[[#This Row],[PROPORSI]]*VLOOKUP(Target_AM[[#This Row],[NIPNAS]],Target_CC[],COLUMN(AQ$2)+9,0)</f>
        <v>1965931.7647499917</v>
      </c>
      <c r="BF105" s="22">
        <f>Target_AM[[#This Row],[PROPORSI]]*VLOOKUP(Target_AM[[#This Row],[NIPNAS]],Target_CC[],COLUMN(AR$2)+9,0)</f>
        <v>1984839.6039455752</v>
      </c>
      <c r="BG105" s="22">
        <f>Target_AM[[#This Row],[PROPORSI]]*VLOOKUP(Target_AM[[#This Row],[NIPNAS]],Target_CC[],COLUMN(AS$2)+9,0)</f>
        <v>1993682.9775935635</v>
      </c>
      <c r="BH105" s="22">
        <f>Target_AM[[#This Row],[PROPORSI]]*VLOOKUP(Target_AM[[#This Row],[NIPNAS]],Target_CC[],COLUMN(AT$2)+9,0)</f>
        <v>2196730.8379377043</v>
      </c>
      <c r="BI105" s="22">
        <f>Target_AM[[#This Row],[PROPORSI]]*VLOOKUP(Target_AM[[#This Row],[NIPNAS]],Target_CC[],COLUMN(AU$2)+9,0)</f>
        <v>2176204.7173790717</v>
      </c>
      <c r="BJ105" s="22">
        <f>Target_AM[[#This Row],[PROPORSI]]*VLOOKUP(Target_AM[[#This Row],[NIPNAS]],Target_CC[],COLUMN(AV$2)+9,0)</f>
        <v>2175538.9212845364</v>
      </c>
      <c r="BK105" s="22">
        <f>Target_AM[[#This Row],[PROPORSI]]*VLOOKUP(Target_AM[[#This Row],[NIPNAS]],Target_CC[],COLUMN(AW$2)+9,0)</f>
        <v>2193331.5955167846</v>
      </c>
      <c r="BL105" s="22">
        <f>Target_AM[[#This Row],[PROPORSI]]*VLOOKUP(Target_AM[[#This Row],[NIPNAS]],Target_CC[],COLUMN(AX$2)+9,0)</f>
        <v>2164985.5274251369</v>
      </c>
      <c r="BM105" s="22">
        <f>Target_AM[[#This Row],[PROPORSI]]*VLOOKUP(Target_AM[[#This Row],[NIPNAS]],Target_CC[],COLUMN(AY$2)+9,0)</f>
        <v>2164962.2814431349</v>
      </c>
      <c r="BN105" s="22">
        <f>Target_AM[[#This Row],[PROPORSI]]*VLOOKUP(Target_AM[[#This Row],[NIPNAS]],Target_CC[],COLUMN(AZ$2)+9,0)</f>
        <v>25000000.000000007</v>
      </c>
      <c r="BO105" s="22">
        <f>Target_AM[[#This Row],[PROPORSI]]*VLOOKUP(Target_AM[[#This Row],[NIPNAS]],Target_CC[],COLUMN(BA$2)+9,0)</f>
        <v>9921950.5</v>
      </c>
      <c r="BP105" s="22">
        <f>Target_AM[[#This Row],[PROPORSI]]*VLOOKUP(Target_AM[[#This Row],[NIPNAS]],Target_CC[],COLUMN(BB$2)+9,0)</f>
        <v>9670320</v>
      </c>
      <c r="BQ105" s="22">
        <f>Target_AM[[#This Row],[PROPORSI]]*VLOOKUP(Target_AM[[#This Row],[NIPNAS]],Target_CC[],COLUMN(BC$2)+9,0)</f>
        <v>9573371.5</v>
      </c>
      <c r="BR105" s="22">
        <f>Target_AM[[#This Row],[PROPORSI]]*VLOOKUP(Target_AM[[#This Row],[NIPNAS]],Target_CC[],COLUMN(BD$2)+9,0)</f>
        <v>9665679</v>
      </c>
      <c r="BS105" s="22">
        <f>Target_AM[[#This Row],[PROPORSI]]*VLOOKUP(Target_AM[[#This Row],[NIPNAS]],Target_CC[],COLUMN(BE$2)+9,0)</f>
        <v>9665679</v>
      </c>
      <c r="BT105" s="22">
        <f>Target_AM[[#This Row],[PROPORSI]]*VLOOKUP(Target_AM[[#This Row],[NIPNAS]],Target_CC[],COLUMN(BF$2)+9,0)</f>
        <v>9665679</v>
      </c>
      <c r="BU105" s="22">
        <f>Target_AM[[#This Row],[PROPORSI]]*VLOOKUP(Target_AM[[#This Row],[NIPNAS]],Target_CC[],COLUMN(BG$2)+9,0)</f>
        <v>9665679</v>
      </c>
      <c r="BV105" s="22">
        <f>Target_AM[[#This Row],[PROPORSI]]*VLOOKUP(Target_AM[[#This Row],[NIPNAS]],Target_CC[],COLUMN(BH$2)+9,0)</f>
        <v>9665679</v>
      </c>
      <c r="BW105" s="22">
        <f>Target_AM[[#This Row],[PROPORSI]]*VLOOKUP(Target_AM[[#This Row],[NIPNAS]],Target_CC[],COLUMN(BI$2)+9,0)</f>
        <v>9665679</v>
      </c>
      <c r="BX105" s="22">
        <f>Target_AM[[#This Row],[PROPORSI]]*VLOOKUP(Target_AM[[#This Row],[NIPNAS]],Target_CC[],COLUMN(BJ$2)+9,0)</f>
        <v>9665679</v>
      </c>
      <c r="BY105" s="22">
        <f>Target_AM[[#This Row],[PROPORSI]]*VLOOKUP(Target_AM[[#This Row],[NIPNAS]],Target_CC[],COLUMN(BK$2)+9,0)</f>
        <v>9665679</v>
      </c>
      <c r="BZ105" s="22">
        <f>Target_AM[[#This Row],[PROPORSI]]*VLOOKUP(Target_AM[[#This Row],[NIPNAS]],Target_CC[],COLUMN(BL$2)+9,0)</f>
        <v>9665679</v>
      </c>
      <c r="CA105" s="22">
        <f>Target_AM[[#This Row],[PROPORSI]]*VLOOKUP(Target_AM[[#This Row],[NIPNAS]],Target_CC[],COLUMN(BM$2)+9,0)</f>
        <v>116156753</v>
      </c>
      <c r="CB105" s="22">
        <f>Target_AM[[#This Row],[PROPORSI]]*VLOOKUP(Target_AM[[#This Row],[NIPNAS]],Target_CC[],COLUMN(BN$2)+9,0)</f>
        <v>0</v>
      </c>
      <c r="CC105" s="22">
        <f>Target_AM[[#This Row],[PROPORSI]]*VLOOKUP(Target_AM[[#This Row],[NIPNAS]],Target_CC[],COLUMN(BO$2)+9,0)</f>
        <v>0</v>
      </c>
      <c r="CD105" s="22">
        <f>Target_AM[[#This Row],[PROPORSI]]*VLOOKUP(Target_AM[[#This Row],[NIPNAS]],Target_CC[],COLUMN(BP$2)+9,0)</f>
        <v>0</v>
      </c>
      <c r="CE105" s="22">
        <f>Target_AM[[#This Row],[PROPORSI]]*VLOOKUP(Target_AM[[#This Row],[NIPNAS]],Target_CC[],COLUMN(BQ$2)+9,0)</f>
        <v>0</v>
      </c>
      <c r="CF105" s="22">
        <f>Target_AM[[#This Row],[PROPORSI]]*VLOOKUP(Target_AM[[#This Row],[NIPNAS]],Target_CC[],COLUMN(BR$2)+9,0)</f>
        <v>0</v>
      </c>
      <c r="CG105" s="22">
        <f>Target_AM[[#This Row],[PROPORSI]]*VLOOKUP(Target_AM[[#This Row],[NIPNAS]],Target_CC[],COLUMN(BS$2)+9,0)</f>
        <v>0</v>
      </c>
      <c r="CH105" s="22">
        <f>Target_AM[[#This Row],[PROPORSI]]*VLOOKUP(Target_AM[[#This Row],[NIPNAS]],Target_CC[],COLUMN(BT$2)+9,0)</f>
        <v>0</v>
      </c>
      <c r="CI105" s="22">
        <f>Target_AM[[#This Row],[PROPORSI]]*VLOOKUP(Target_AM[[#This Row],[NIPNAS]],Target_CC[],COLUMN(BU$2)+9,0)</f>
        <v>0</v>
      </c>
      <c r="CJ105" s="22">
        <f>Target_AM[[#This Row],[PROPORSI]]*VLOOKUP(Target_AM[[#This Row],[NIPNAS]],Target_CC[],COLUMN(BV$2)+9,0)</f>
        <v>0</v>
      </c>
      <c r="CK105" s="22">
        <f>Target_AM[[#This Row],[PROPORSI]]*VLOOKUP(Target_AM[[#This Row],[NIPNAS]],Target_CC[],COLUMN(BW$2)+9,0)</f>
        <v>0</v>
      </c>
      <c r="CL105" s="22">
        <f>Target_AM[[#This Row],[PROPORSI]]*VLOOKUP(Target_AM[[#This Row],[NIPNAS]],Target_CC[],COLUMN(BX$2)+9,0)</f>
        <v>0</v>
      </c>
      <c r="CM105" s="22">
        <f>Target_AM[[#This Row],[PROPORSI]]*VLOOKUP(Target_AM[[#This Row],[NIPNAS]],Target_CC[],COLUMN(BY$2)+9,0)</f>
        <v>0</v>
      </c>
      <c r="CN105" s="22">
        <f>Target_AM[[#This Row],[PROPORSI]]*VLOOKUP(Target_AM[[#This Row],[NIPNAS]],Target_CC[],COLUMN(BZ$2)+9,0)</f>
        <v>0</v>
      </c>
      <c r="CO105" s="22">
        <f>Target_AM[[#This Row],[PROPORSI]]*VLOOKUP(Target_AM[[#This Row],[NIPNAS]],Target_CC[],COLUMN(CA$2)+9,0)</f>
        <v>10053678</v>
      </c>
      <c r="CP105" s="22">
        <f>Target_AM[[#This Row],[PROPORSI]]*VLOOKUP(Target_AM[[#This Row],[NIPNAS]],Target_CC[],COLUMN(CB$2)+9,0)</f>
        <v>9770338.5</v>
      </c>
      <c r="CQ105" s="22">
        <f>Target_AM[[#This Row],[PROPORSI]]*VLOOKUP(Target_AM[[#This Row],[NIPNAS]],Target_CC[],COLUMN(CC$2)+9,0)</f>
        <v>9665679</v>
      </c>
      <c r="CR105" s="22">
        <f>Target_AM[[#This Row],[PROPORSI]]*VLOOKUP(Target_AM[[#This Row],[NIPNAS]],Target_CC[],COLUMN(CD$2)+9,0)</f>
        <v>9665679</v>
      </c>
      <c r="CS105" s="22">
        <f>Target_AM[[#This Row],[PROPORSI]]*VLOOKUP(Target_AM[[#This Row],[NIPNAS]],Target_CC[],COLUMN(CE$2)+9,0)</f>
        <v>9665679</v>
      </c>
      <c r="CT105" s="22">
        <f>Target_AM[[#This Row],[PROPORSI]]*VLOOKUP(Target_AM[[#This Row],[NIPNAS]],Target_CC[],COLUMN(CF$2)+9,0)</f>
        <v>9665679</v>
      </c>
      <c r="CU105" s="22">
        <f>Target_AM[[#This Row],[PROPORSI]]*VLOOKUP(Target_AM[[#This Row],[NIPNAS]],Target_CC[],COLUMN(CG$2)+9,0)</f>
        <v>9665679</v>
      </c>
      <c r="CV105" s="22">
        <f>Target_AM[[#This Row],[PROPORSI]]*VLOOKUP(Target_AM[[#This Row],[NIPNAS]],Target_CC[],COLUMN(CH$2)+9,0)</f>
        <v>9665679</v>
      </c>
      <c r="CW105" s="22">
        <f>Target_AM[[#This Row],[PROPORSI]]*VLOOKUP(Target_AM[[#This Row],[NIPNAS]],Target_CC[],COLUMN(CI$2)+9,0)</f>
        <v>9665679</v>
      </c>
      <c r="CX105" s="22">
        <f>Target_AM[[#This Row],[PROPORSI]]*VLOOKUP(Target_AM[[#This Row],[NIPNAS]],Target_CC[],COLUMN(CJ$2)+9,0)</f>
        <v>9665679</v>
      </c>
      <c r="CY105" s="22">
        <f>Target_AM[[#This Row],[PROPORSI]]*VLOOKUP(Target_AM[[#This Row],[NIPNAS]],Target_CC[],COLUMN(CK$2)+9,0)</f>
        <v>9665679</v>
      </c>
      <c r="CZ105" s="22">
        <f>Target_AM[[#This Row],[PROPORSI]]*VLOOKUP(Target_AM[[#This Row],[NIPNAS]],Target_CC[],COLUMN(CL$2)+9,0)</f>
        <v>9665679</v>
      </c>
      <c r="DA105" s="22">
        <f>Target_AM[[#This Row],[PROPORSI]]*VLOOKUP(Target_AM[[#This Row],[NIPNAS]],Target_CC[],COLUMN(CM$2)+9,0)</f>
        <v>116480806.5</v>
      </c>
      <c r="DB105" s="22">
        <f>Target_AM[[#This Row],[PROPORSI]]*VLOOKUP(Target_AM[[#This Row],[NIPNAS]],Target_CC[],COLUMN(CN$2)+9,0)</f>
        <v>0</v>
      </c>
      <c r="DC105" s="22">
        <f>Target_AM[[#This Row],[PROPORSI]]*VLOOKUP(Target_AM[[#This Row],[NIPNAS]],Target_CC[],COLUMN(CO$2)+9,0)</f>
        <v>0</v>
      </c>
      <c r="DD105" s="22">
        <f>Target_AM[[#This Row],[PROPORSI]]*VLOOKUP(Target_AM[[#This Row],[NIPNAS]],Target_CC[],COLUMN(CP$2)+9,0)</f>
        <v>0</v>
      </c>
      <c r="DE105" s="22">
        <f>Target_AM[[#This Row],[PROPORSI]]*VLOOKUP(Target_AM[[#This Row],[NIPNAS]],Target_CC[],COLUMN(CQ$2)+9,0)</f>
        <v>0</v>
      </c>
      <c r="DF105" s="22">
        <f>Target_AM[[#This Row],[PROPORSI]]*VLOOKUP(Target_AM[[#This Row],[NIPNAS]],Target_CC[],COLUMN(CR$2)+9,0)</f>
        <v>0</v>
      </c>
      <c r="DG105" s="22">
        <f>Target_AM[[#This Row],[PROPORSI]]*VLOOKUP(Target_AM[[#This Row],[NIPNAS]],Target_CC[],COLUMN(CS$2)+9,0)</f>
        <v>0</v>
      </c>
      <c r="DH105" s="22">
        <f>Target_AM[[#This Row],[PROPORSI]]*VLOOKUP(Target_AM[[#This Row],[NIPNAS]],Target_CC[],COLUMN(CT$2)+9,0)</f>
        <v>0</v>
      </c>
      <c r="DI105" s="22">
        <f>Target_AM[[#This Row],[PROPORSI]]*VLOOKUP(Target_AM[[#This Row],[NIPNAS]],Target_CC[],COLUMN(CU$2)+9,0)</f>
        <v>0</v>
      </c>
      <c r="DJ105" s="22">
        <f>Target_AM[[#This Row],[PROPORSI]]*VLOOKUP(Target_AM[[#This Row],[NIPNAS]],Target_CC[],COLUMN(CV$2)+9,0)</f>
        <v>0</v>
      </c>
      <c r="DK105" s="22">
        <f>Target_AM[[#This Row],[PROPORSI]]*VLOOKUP(Target_AM[[#This Row],[NIPNAS]],Target_CC[],COLUMN(CW$2)+9,0)</f>
        <v>0</v>
      </c>
      <c r="DL105" s="22">
        <f>Target_AM[[#This Row],[PROPORSI]]*VLOOKUP(Target_AM[[#This Row],[NIPNAS]],Target_CC[],COLUMN(CX$2)+9,0)</f>
        <v>0</v>
      </c>
      <c r="DM105" s="22">
        <f>Target_AM[[#This Row],[PROPORSI]]*VLOOKUP(Target_AM[[#This Row],[NIPNAS]],Target_CC[],COLUMN(CY$2)+9,0)</f>
        <v>0</v>
      </c>
      <c r="DN105" s="22">
        <f>Target_AM[[#This Row],[PROPORSI]]*VLOOKUP(Target_AM[[#This Row],[NIPNAS]],Target_CC[],COLUMN(CZ$2)+9,0)</f>
        <v>0</v>
      </c>
      <c r="DO105" s="22">
        <f>Target_AM[[#This Row],[PROPORSI]]*VLOOKUP(Target_AM[[#This Row],[NIPNAS]],Target_CC[],COLUMN(DA$2)+9,0)</f>
        <v>0</v>
      </c>
      <c r="DP105" s="22">
        <f>Target_AM[[#This Row],[PROPORSI]]*VLOOKUP(Target_AM[[#This Row],[NIPNAS]],Target_CC[],COLUMN(DB$2)+9,0)</f>
        <v>0</v>
      </c>
      <c r="DQ105" s="22">
        <f>Target_AM[[#This Row],[PROPORSI]]*VLOOKUP(Target_AM[[#This Row],[NIPNAS]],Target_CC[],COLUMN(DC$2)+9,0)</f>
        <v>0</v>
      </c>
      <c r="DR105" s="22">
        <f>Target_AM[[#This Row],[PROPORSI]]*VLOOKUP(Target_AM[[#This Row],[NIPNAS]],Target_CC[],COLUMN(DD$2)+9,0)</f>
        <v>0</v>
      </c>
      <c r="DS105" s="22">
        <f>Target_AM[[#This Row],[PROPORSI]]*VLOOKUP(Target_AM[[#This Row],[NIPNAS]],Target_CC[],COLUMN(DE$2)+9,0)</f>
        <v>0</v>
      </c>
      <c r="DT105" s="22">
        <f>Target_AM[[#This Row],[PROPORSI]]*VLOOKUP(Target_AM[[#This Row],[NIPNAS]],Target_CC[],COLUMN(DF$2)+9,0)</f>
        <v>0</v>
      </c>
      <c r="DU105" s="22">
        <f>Target_AM[[#This Row],[PROPORSI]]*VLOOKUP(Target_AM[[#This Row],[NIPNAS]],Target_CC[],COLUMN(DG$2)+9,0)</f>
        <v>0</v>
      </c>
      <c r="DV105" s="22">
        <f>Target_AM[[#This Row],[PROPORSI]]*VLOOKUP(Target_AM[[#This Row],[NIPNAS]],Target_CC[],COLUMN(DH$2)+9,0)</f>
        <v>0</v>
      </c>
      <c r="DW105" s="22">
        <f>Target_AM[[#This Row],[PROPORSI]]*VLOOKUP(Target_AM[[#This Row],[NIPNAS]],Target_CC[],COLUMN(DI$2)+9,0)</f>
        <v>0</v>
      </c>
      <c r="DX105" s="22">
        <f>Target_AM[[#This Row],[PROPORSI]]*VLOOKUP(Target_AM[[#This Row],[NIPNAS]],Target_CC[],COLUMN(DJ$2)+9,0)</f>
        <v>0</v>
      </c>
      <c r="DY105" s="22">
        <f>Target_AM[[#This Row],[PROPORSI]]*VLOOKUP(Target_AM[[#This Row],[NIPNAS]],Target_CC[],COLUMN(DK$2)+9,0)</f>
        <v>0</v>
      </c>
      <c r="DZ105" s="22">
        <f>Target_AM[[#This Row],[PROPORSI]]*VLOOKUP(Target_AM[[#This Row],[NIPNAS]],Target_CC[],COLUMN(DL$2)+9,0)</f>
        <v>0</v>
      </c>
      <c r="EA105" s="22">
        <f>Target_AM[[#This Row],[PROPORSI]]*VLOOKUP(Target_AM[[#This Row],[NIPNAS]],Target_CC[],COLUMN(DM$2)+9,0)</f>
        <v>0</v>
      </c>
    </row>
    <row r="106" spans="2:131" x14ac:dyDescent="0.3">
      <c r="B106">
        <v>980193</v>
      </c>
      <c r="C106" t="s">
        <v>1076</v>
      </c>
      <c r="D106">
        <v>0.5</v>
      </c>
      <c r="E106" s="8">
        <v>45658</v>
      </c>
      <c r="F106">
        <v>5587668</v>
      </c>
      <c r="G106" t="s">
        <v>931</v>
      </c>
      <c r="J106" t="s">
        <v>875</v>
      </c>
      <c r="K106" t="s">
        <v>24</v>
      </c>
      <c r="L106" t="s">
        <v>159</v>
      </c>
      <c r="M106" t="s">
        <v>18</v>
      </c>
      <c r="N106" s="23">
        <f>Target_AM[[#This Row],[PROPORSI]]*VLOOKUP(Target_AM[[#This Row],[NIPNAS]],Target_CC[],9,0)</f>
        <v>2576923556</v>
      </c>
      <c r="O106" s="22">
        <f>Target_AM[[#This Row],[PROPORSI]]*VLOOKUP(Target_AM[[#This Row],[NIPNAS]],Target_CC[],COLUMN(A$2)+9,0)</f>
        <v>12077750.293913044</v>
      </c>
      <c r="P106" s="22">
        <f>Target_AM[[#This Row],[PROPORSI]]*VLOOKUP(Target_AM[[#This Row],[NIPNAS]],Target_CC[],COLUMN(B$2)+9,0)</f>
        <v>11820686.160869565</v>
      </c>
      <c r="Q106" s="22">
        <f>Target_AM[[#This Row],[PROPORSI]]*VLOOKUP(Target_AM[[#This Row],[NIPNAS]],Target_CC[],COLUMN(C$2)+9,0)</f>
        <v>11820686.160869565</v>
      </c>
      <c r="R106" s="22">
        <f>Target_AM[[#This Row],[PROPORSI]]*VLOOKUP(Target_AM[[#This Row],[NIPNAS]],Target_CC[],COLUMN(D$2)+9,0)</f>
        <v>11820686.160869565</v>
      </c>
      <c r="S106" s="22">
        <f>Target_AM[[#This Row],[PROPORSI]]*VLOOKUP(Target_AM[[#This Row],[NIPNAS]],Target_CC[],COLUMN(E$2)+9,0)</f>
        <v>11563622.027826088</v>
      </c>
      <c r="T106" s="22">
        <f>Target_AM[[#This Row],[PROPORSI]]*VLOOKUP(Target_AM[[#This Row],[NIPNAS]],Target_CC[],COLUMN(F$2)+9,0)</f>
        <v>11820686.160869565</v>
      </c>
      <c r="U106" s="22">
        <f>Target_AM[[#This Row],[PROPORSI]]*VLOOKUP(Target_AM[[#This Row],[NIPNAS]],Target_CC[],COLUMN(G$2)+9,0)</f>
        <v>12591878.559999999</v>
      </c>
      <c r="V106" s="22">
        <f>Target_AM[[#This Row],[PROPORSI]]*VLOOKUP(Target_AM[[#This Row],[NIPNAS]],Target_CC[],COLUMN(H$2)+9,0)</f>
        <v>12077750.293913044</v>
      </c>
      <c r="W106" s="22">
        <f>Target_AM[[#This Row],[PROPORSI]]*VLOOKUP(Target_AM[[#This Row],[NIPNAS]],Target_CC[],COLUMN(I$2)+9,0)</f>
        <v>12077750.293913044</v>
      </c>
      <c r="X106" s="22">
        <f>Target_AM[[#This Row],[PROPORSI]]*VLOOKUP(Target_AM[[#This Row],[NIPNAS]],Target_CC[],COLUMN(J$2)+9,0)</f>
        <v>12591878.559999999</v>
      </c>
      <c r="Y106" s="22">
        <f>Target_AM[[#This Row],[PROPORSI]]*VLOOKUP(Target_AM[[#This Row],[NIPNAS]],Target_CC[],COLUMN(K$2)+9,0)</f>
        <v>11820686.160869565</v>
      </c>
      <c r="Z106" s="22">
        <f>Target_AM[[#This Row],[PROPORSI]]*VLOOKUP(Target_AM[[#This Row],[NIPNAS]],Target_CC[],COLUMN(L$2)+9,0)</f>
        <v>12334814.426956523</v>
      </c>
      <c r="AA106" s="22">
        <f>Target_AM[[#This Row],[PROPORSI]]*VLOOKUP(Target_AM[[#This Row],[NIPNAS]],Target_CC[],COLUMN(M$2)+9,0)</f>
        <v>144418875.26086959</v>
      </c>
      <c r="AB106" s="22">
        <f>Target_AM[[#This Row],[PROPORSI]]*VLOOKUP(Target_AM[[#This Row],[NIPNAS]],Target_CC[],COLUMN(N$2)+9,0)</f>
        <v>16796617.249486051</v>
      </c>
      <c r="AC106" s="22">
        <f>Target_AM[[#This Row],[PROPORSI]]*VLOOKUP(Target_AM[[#This Row],[NIPNAS]],Target_CC[],COLUMN(O$2)+9,0)</f>
        <v>111487906.17581834</v>
      </c>
      <c r="AD106" s="22">
        <f>Target_AM[[#This Row],[PROPORSI]]*VLOOKUP(Target_AM[[#This Row],[NIPNAS]],Target_CC[],COLUMN(P$2)+9,0)</f>
        <v>98919742.484492689</v>
      </c>
      <c r="AE106" s="22">
        <f>Target_AM[[#This Row],[PROPORSI]]*VLOOKUP(Target_AM[[#This Row],[NIPNAS]],Target_CC[],COLUMN(Q$2)+9,0)</f>
        <v>73298662.436730713</v>
      </c>
      <c r="AF106" s="22">
        <f>Target_AM[[#This Row],[PROPORSI]]*VLOOKUP(Target_AM[[#This Row],[NIPNAS]],Target_CC[],COLUMN(R$2)+9,0)</f>
        <v>75036120.515509695</v>
      </c>
      <c r="AG106" s="22">
        <f>Target_AM[[#This Row],[PROPORSI]]*VLOOKUP(Target_AM[[#This Row],[NIPNAS]],Target_CC[],COLUMN(S$2)+9,0)</f>
        <v>75685133.98263523</v>
      </c>
      <c r="AH106" s="22">
        <f>Target_AM[[#This Row],[PROPORSI]]*VLOOKUP(Target_AM[[#This Row],[NIPNAS]],Target_CC[],COLUMN(T$2)+9,0)</f>
        <v>92869705.534801036</v>
      </c>
      <c r="AI106" s="22">
        <f>Target_AM[[#This Row],[PROPORSI]]*VLOOKUP(Target_AM[[#This Row],[NIPNAS]],Target_CC[],COLUMN(U$2)+9,0)</f>
        <v>91328345.041574791</v>
      </c>
      <c r="AJ106" s="22">
        <f>Target_AM[[#This Row],[PROPORSI]]*VLOOKUP(Target_AM[[#This Row],[NIPNAS]],Target_CC[],COLUMN(V$2)+9,0)</f>
        <v>91271520.217476442</v>
      </c>
      <c r="AK106" s="22">
        <f>Target_AM[[#This Row],[PROPORSI]]*VLOOKUP(Target_AM[[#This Row],[NIPNAS]],Target_CC[],COLUMN(W$2)+9,0)</f>
        <v>92579584.64910996</v>
      </c>
      <c r="AL106" s="22">
        <f>Target_AM[[#This Row],[PROPORSI]]*VLOOKUP(Target_AM[[#This Row],[NIPNAS]],Target_CC[],COLUMN(X$2)+9,0)</f>
        <v>90476060.380304769</v>
      </c>
      <c r="AM106" s="22">
        <f>Target_AM[[#This Row],[PROPORSI]]*VLOOKUP(Target_AM[[#This Row],[NIPNAS]],Target_CC[],COLUMN(Y$2)+9,0)</f>
        <v>90250601.332060307</v>
      </c>
      <c r="AN106" s="22">
        <f>Target_AM[[#This Row],[PROPORSI]]*VLOOKUP(Target_AM[[#This Row],[NIPNAS]],Target_CC[],COLUMN(Z$2)+9,0)</f>
        <v>1000000000.0000002</v>
      </c>
      <c r="AO106" s="22">
        <f>Target_AM[[#This Row],[PROPORSI]]*VLOOKUP(Target_AM[[#This Row],[NIPNAS]],Target_CC[],COLUMN(AA$2)+9,0)</f>
        <v>28874367.543399096</v>
      </c>
      <c r="AP106" s="22">
        <f>Target_AM[[#This Row],[PROPORSI]]*VLOOKUP(Target_AM[[#This Row],[NIPNAS]],Target_CC[],COLUMN(AB$2)+9,0)</f>
        <v>123308592.33668791</v>
      </c>
      <c r="AQ106" s="22">
        <f>Target_AM[[#This Row],[PROPORSI]]*VLOOKUP(Target_AM[[#This Row],[NIPNAS]],Target_CC[],COLUMN(AC$2)+9,0)</f>
        <v>110740428.64536226</v>
      </c>
      <c r="AR106" s="22">
        <f>Target_AM[[#This Row],[PROPORSI]]*VLOOKUP(Target_AM[[#This Row],[NIPNAS]],Target_CC[],COLUMN(AD$2)+9,0)</f>
        <v>85119348.597600281</v>
      </c>
      <c r="AS106" s="22">
        <f>Target_AM[[#This Row],[PROPORSI]]*VLOOKUP(Target_AM[[#This Row],[NIPNAS]],Target_CC[],COLUMN(AE$2)+9,0)</f>
        <v>86599742.543335781</v>
      </c>
      <c r="AT106" s="22">
        <f>Target_AM[[#This Row],[PROPORSI]]*VLOOKUP(Target_AM[[#This Row],[NIPNAS]],Target_CC[],COLUMN(AF$2)+9,0)</f>
        <v>87505820.143504798</v>
      </c>
      <c r="AU106" s="22">
        <f>Target_AM[[#This Row],[PROPORSI]]*VLOOKUP(Target_AM[[#This Row],[NIPNAS]],Target_CC[],COLUMN(AG$2)+9,0)</f>
        <v>105461584.09480104</v>
      </c>
      <c r="AV106" s="22">
        <f>Target_AM[[#This Row],[PROPORSI]]*VLOOKUP(Target_AM[[#This Row],[NIPNAS]],Target_CC[],COLUMN(AH$2)+9,0)</f>
        <v>103406095.33548784</v>
      </c>
      <c r="AW106" s="22">
        <f>Target_AM[[#This Row],[PROPORSI]]*VLOOKUP(Target_AM[[#This Row],[NIPNAS]],Target_CC[],COLUMN(AI$2)+9,0)</f>
        <v>103349270.51138949</v>
      </c>
      <c r="AX106" s="22">
        <f>Target_AM[[#This Row],[PROPORSI]]*VLOOKUP(Target_AM[[#This Row],[NIPNAS]],Target_CC[],COLUMN(AJ$2)+9,0)</f>
        <v>105171463.20910996</v>
      </c>
      <c r="AY106" s="22">
        <f>Target_AM[[#This Row],[PROPORSI]]*VLOOKUP(Target_AM[[#This Row],[NIPNAS]],Target_CC[],COLUMN(AK$2)+9,0)</f>
        <v>102296746.54117434</v>
      </c>
      <c r="AZ106" s="22">
        <f>Target_AM[[#This Row],[PROPORSI]]*VLOOKUP(Target_AM[[#This Row],[NIPNAS]],Target_CC[],COLUMN(AL$2)+9,0)</f>
        <v>102585415.75901683</v>
      </c>
      <c r="BA106" s="22">
        <f>Target_AM[[#This Row],[PROPORSI]]*VLOOKUP(Target_AM[[#This Row],[NIPNAS]],Target_CC[],COLUMN(AM$2)+9,0)</f>
        <v>1144418875.2608697</v>
      </c>
      <c r="BB106" s="22">
        <f>Target_AM[[#This Row],[PROPORSI]]*VLOOKUP(Target_AM[[#This Row],[NIPNAS]],Target_CC[],COLUMN(AN$2)+9,0)</f>
        <v>1992158.2705241924</v>
      </c>
      <c r="BC106" s="22">
        <f>Target_AM[[#This Row],[PROPORSI]]*VLOOKUP(Target_AM[[#This Row],[NIPNAS]],Target_CC[],COLUMN(AO$2)+9,0)</f>
        <v>2000674.146636653</v>
      </c>
      <c r="BD106" s="22">
        <f>Target_AM[[#This Row],[PROPORSI]]*VLOOKUP(Target_AM[[#This Row],[NIPNAS]],Target_CC[],COLUMN(AP$2)+9,0)</f>
        <v>1990959.3555636609</v>
      </c>
      <c r="BE106" s="22">
        <f>Target_AM[[#This Row],[PROPORSI]]*VLOOKUP(Target_AM[[#This Row],[NIPNAS]],Target_CC[],COLUMN(AQ$2)+9,0)</f>
        <v>1965931.7647499917</v>
      </c>
      <c r="BF106" s="22">
        <f>Target_AM[[#This Row],[PROPORSI]]*VLOOKUP(Target_AM[[#This Row],[NIPNAS]],Target_CC[],COLUMN(AR$2)+9,0)</f>
        <v>1984839.6039455752</v>
      </c>
      <c r="BG106" s="22">
        <f>Target_AM[[#This Row],[PROPORSI]]*VLOOKUP(Target_AM[[#This Row],[NIPNAS]],Target_CC[],COLUMN(AS$2)+9,0)</f>
        <v>1993682.9775935635</v>
      </c>
      <c r="BH106" s="22">
        <f>Target_AM[[#This Row],[PROPORSI]]*VLOOKUP(Target_AM[[#This Row],[NIPNAS]],Target_CC[],COLUMN(AT$2)+9,0)</f>
        <v>2196730.8379377043</v>
      </c>
      <c r="BI106" s="22">
        <f>Target_AM[[#This Row],[PROPORSI]]*VLOOKUP(Target_AM[[#This Row],[NIPNAS]],Target_CC[],COLUMN(AU$2)+9,0)</f>
        <v>2176204.7173790717</v>
      </c>
      <c r="BJ106" s="22">
        <f>Target_AM[[#This Row],[PROPORSI]]*VLOOKUP(Target_AM[[#This Row],[NIPNAS]],Target_CC[],COLUMN(AV$2)+9,0)</f>
        <v>2175538.9212845364</v>
      </c>
      <c r="BK106" s="22">
        <f>Target_AM[[#This Row],[PROPORSI]]*VLOOKUP(Target_AM[[#This Row],[NIPNAS]],Target_CC[],COLUMN(AW$2)+9,0)</f>
        <v>2193331.5955167846</v>
      </c>
      <c r="BL106" s="22">
        <f>Target_AM[[#This Row],[PROPORSI]]*VLOOKUP(Target_AM[[#This Row],[NIPNAS]],Target_CC[],COLUMN(AX$2)+9,0)</f>
        <v>2164985.5274251369</v>
      </c>
      <c r="BM106" s="22">
        <f>Target_AM[[#This Row],[PROPORSI]]*VLOOKUP(Target_AM[[#This Row],[NIPNAS]],Target_CC[],COLUMN(AY$2)+9,0)</f>
        <v>2164962.2814431349</v>
      </c>
      <c r="BN106" s="22">
        <f>Target_AM[[#This Row],[PROPORSI]]*VLOOKUP(Target_AM[[#This Row],[NIPNAS]],Target_CC[],COLUMN(AZ$2)+9,0)</f>
        <v>25000000.000000007</v>
      </c>
      <c r="BO106" s="22">
        <f>Target_AM[[#This Row],[PROPORSI]]*VLOOKUP(Target_AM[[#This Row],[NIPNAS]],Target_CC[],COLUMN(BA$2)+9,0)</f>
        <v>9921950.5</v>
      </c>
      <c r="BP106" s="22">
        <f>Target_AM[[#This Row],[PROPORSI]]*VLOOKUP(Target_AM[[#This Row],[NIPNAS]],Target_CC[],COLUMN(BB$2)+9,0)</f>
        <v>9670320</v>
      </c>
      <c r="BQ106" s="22">
        <f>Target_AM[[#This Row],[PROPORSI]]*VLOOKUP(Target_AM[[#This Row],[NIPNAS]],Target_CC[],COLUMN(BC$2)+9,0)</f>
        <v>9573371.5</v>
      </c>
      <c r="BR106" s="22">
        <f>Target_AM[[#This Row],[PROPORSI]]*VLOOKUP(Target_AM[[#This Row],[NIPNAS]],Target_CC[],COLUMN(BD$2)+9,0)</f>
        <v>9665679</v>
      </c>
      <c r="BS106" s="22">
        <f>Target_AM[[#This Row],[PROPORSI]]*VLOOKUP(Target_AM[[#This Row],[NIPNAS]],Target_CC[],COLUMN(BE$2)+9,0)</f>
        <v>9665679</v>
      </c>
      <c r="BT106" s="22">
        <f>Target_AM[[#This Row],[PROPORSI]]*VLOOKUP(Target_AM[[#This Row],[NIPNAS]],Target_CC[],COLUMN(BF$2)+9,0)</f>
        <v>9665679</v>
      </c>
      <c r="BU106" s="22">
        <f>Target_AM[[#This Row],[PROPORSI]]*VLOOKUP(Target_AM[[#This Row],[NIPNAS]],Target_CC[],COLUMN(BG$2)+9,0)</f>
        <v>9665679</v>
      </c>
      <c r="BV106" s="22">
        <f>Target_AM[[#This Row],[PROPORSI]]*VLOOKUP(Target_AM[[#This Row],[NIPNAS]],Target_CC[],COLUMN(BH$2)+9,0)</f>
        <v>9665679</v>
      </c>
      <c r="BW106" s="22">
        <f>Target_AM[[#This Row],[PROPORSI]]*VLOOKUP(Target_AM[[#This Row],[NIPNAS]],Target_CC[],COLUMN(BI$2)+9,0)</f>
        <v>9665679</v>
      </c>
      <c r="BX106" s="22">
        <f>Target_AM[[#This Row],[PROPORSI]]*VLOOKUP(Target_AM[[#This Row],[NIPNAS]],Target_CC[],COLUMN(BJ$2)+9,0)</f>
        <v>9665679</v>
      </c>
      <c r="BY106" s="22">
        <f>Target_AM[[#This Row],[PROPORSI]]*VLOOKUP(Target_AM[[#This Row],[NIPNAS]],Target_CC[],COLUMN(BK$2)+9,0)</f>
        <v>9665679</v>
      </c>
      <c r="BZ106" s="22">
        <f>Target_AM[[#This Row],[PROPORSI]]*VLOOKUP(Target_AM[[#This Row],[NIPNAS]],Target_CC[],COLUMN(BL$2)+9,0)</f>
        <v>9665679</v>
      </c>
      <c r="CA106" s="22">
        <f>Target_AM[[#This Row],[PROPORSI]]*VLOOKUP(Target_AM[[#This Row],[NIPNAS]],Target_CC[],COLUMN(BM$2)+9,0)</f>
        <v>116156753</v>
      </c>
      <c r="CB106" s="22">
        <f>Target_AM[[#This Row],[PROPORSI]]*VLOOKUP(Target_AM[[#This Row],[NIPNAS]],Target_CC[],COLUMN(BN$2)+9,0)</f>
        <v>0</v>
      </c>
      <c r="CC106" s="22">
        <f>Target_AM[[#This Row],[PROPORSI]]*VLOOKUP(Target_AM[[#This Row],[NIPNAS]],Target_CC[],COLUMN(BO$2)+9,0)</f>
        <v>0</v>
      </c>
      <c r="CD106" s="22">
        <f>Target_AM[[#This Row],[PROPORSI]]*VLOOKUP(Target_AM[[#This Row],[NIPNAS]],Target_CC[],COLUMN(BP$2)+9,0)</f>
        <v>0</v>
      </c>
      <c r="CE106" s="22">
        <f>Target_AM[[#This Row],[PROPORSI]]*VLOOKUP(Target_AM[[#This Row],[NIPNAS]],Target_CC[],COLUMN(BQ$2)+9,0)</f>
        <v>0</v>
      </c>
      <c r="CF106" s="22">
        <f>Target_AM[[#This Row],[PROPORSI]]*VLOOKUP(Target_AM[[#This Row],[NIPNAS]],Target_CC[],COLUMN(BR$2)+9,0)</f>
        <v>0</v>
      </c>
      <c r="CG106" s="22">
        <f>Target_AM[[#This Row],[PROPORSI]]*VLOOKUP(Target_AM[[#This Row],[NIPNAS]],Target_CC[],COLUMN(BS$2)+9,0)</f>
        <v>0</v>
      </c>
      <c r="CH106" s="22">
        <f>Target_AM[[#This Row],[PROPORSI]]*VLOOKUP(Target_AM[[#This Row],[NIPNAS]],Target_CC[],COLUMN(BT$2)+9,0)</f>
        <v>0</v>
      </c>
      <c r="CI106" s="22">
        <f>Target_AM[[#This Row],[PROPORSI]]*VLOOKUP(Target_AM[[#This Row],[NIPNAS]],Target_CC[],COLUMN(BU$2)+9,0)</f>
        <v>0</v>
      </c>
      <c r="CJ106" s="22">
        <f>Target_AM[[#This Row],[PROPORSI]]*VLOOKUP(Target_AM[[#This Row],[NIPNAS]],Target_CC[],COLUMN(BV$2)+9,0)</f>
        <v>0</v>
      </c>
      <c r="CK106" s="22">
        <f>Target_AM[[#This Row],[PROPORSI]]*VLOOKUP(Target_AM[[#This Row],[NIPNAS]],Target_CC[],COLUMN(BW$2)+9,0)</f>
        <v>0</v>
      </c>
      <c r="CL106" s="22">
        <f>Target_AM[[#This Row],[PROPORSI]]*VLOOKUP(Target_AM[[#This Row],[NIPNAS]],Target_CC[],COLUMN(BX$2)+9,0)</f>
        <v>0</v>
      </c>
      <c r="CM106" s="22">
        <f>Target_AM[[#This Row],[PROPORSI]]*VLOOKUP(Target_AM[[#This Row],[NIPNAS]],Target_CC[],COLUMN(BY$2)+9,0)</f>
        <v>0</v>
      </c>
      <c r="CN106" s="22">
        <f>Target_AM[[#This Row],[PROPORSI]]*VLOOKUP(Target_AM[[#This Row],[NIPNAS]],Target_CC[],COLUMN(BZ$2)+9,0)</f>
        <v>0</v>
      </c>
      <c r="CO106" s="22">
        <f>Target_AM[[#This Row],[PROPORSI]]*VLOOKUP(Target_AM[[#This Row],[NIPNAS]],Target_CC[],COLUMN(CA$2)+9,0)</f>
        <v>10053678</v>
      </c>
      <c r="CP106" s="22">
        <f>Target_AM[[#This Row],[PROPORSI]]*VLOOKUP(Target_AM[[#This Row],[NIPNAS]],Target_CC[],COLUMN(CB$2)+9,0)</f>
        <v>9770338.5</v>
      </c>
      <c r="CQ106" s="22">
        <f>Target_AM[[#This Row],[PROPORSI]]*VLOOKUP(Target_AM[[#This Row],[NIPNAS]],Target_CC[],COLUMN(CC$2)+9,0)</f>
        <v>9665679</v>
      </c>
      <c r="CR106" s="22">
        <f>Target_AM[[#This Row],[PROPORSI]]*VLOOKUP(Target_AM[[#This Row],[NIPNAS]],Target_CC[],COLUMN(CD$2)+9,0)</f>
        <v>9665679</v>
      </c>
      <c r="CS106" s="22">
        <f>Target_AM[[#This Row],[PROPORSI]]*VLOOKUP(Target_AM[[#This Row],[NIPNAS]],Target_CC[],COLUMN(CE$2)+9,0)</f>
        <v>9665679</v>
      </c>
      <c r="CT106" s="22">
        <f>Target_AM[[#This Row],[PROPORSI]]*VLOOKUP(Target_AM[[#This Row],[NIPNAS]],Target_CC[],COLUMN(CF$2)+9,0)</f>
        <v>9665679</v>
      </c>
      <c r="CU106" s="22">
        <f>Target_AM[[#This Row],[PROPORSI]]*VLOOKUP(Target_AM[[#This Row],[NIPNAS]],Target_CC[],COLUMN(CG$2)+9,0)</f>
        <v>9665679</v>
      </c>
      <c r="CV106" s="22">
        <f>Target_AM[[#This Row],[PROPORSI]]*VLOOKUP(Target_AM[[#This Row],[NIPNAS]],Target_CC[],COLUMN(CH$2)+9,0)</f>
        <v>9665679</v>
      </c>
      <c r="CW106" s="22">
        <f>Target_AM[[#This Row],[PROPORSI]]*VLOOKUP(Target_AM[[#This Row],[NIPNAS]],Target_CC[],COLUMN(CI$2)+9,0)</f>
        <v>9665679</v>
      </c>
      <c r="CX106" s="22">
        <f>Target_AM[[#This Row],[PROPORSI]]*VLOOKUP(Target_AM[[#This Row],[NIPNAS]],Target_CC[],COLUMN(CJ$2)+9,0)</f>
        <v>9665679</v>
      </c>
      <c r="CY106" s="22">
        <f>Target_AM[[#This Row],[PROPORSI]]*VLOOKUP(Target_AM[[#This Row],[NIPNAS]],Target_CC[],COLUMN(CK$2)+9,0)</f>
        <v>9665679</v>
      </c>
      <c r="CZ106" s="22">
        <f>Target_AM[[#This Row],[PROPORSI]]*VLOOKUP(Target_AM[[#This Row],[NIPNAS]],Target_CC[],COLUMN(CL$2)+9,0)</f>
        <v>9665679</v>
      </c>
      <c r="DA106" s="22">
        <f>Target_AM[[#This Row],[PROPORSI]]*VLOOKUP(Target_AM[[#This Row],[NIPNAS]],Target_CC[],COLUMN(CM$2)+9,0)</f>
        <v>116480806.5</v>
      </c>
      <c r="DB106" s="22">
        <f>Target_AM[[#This Row],[PROPORSI]]*VLOOKUP(Target_AM[[#This Row],[NIPNAS]],Target_CC[],COLUMN(CN$2)+9,0)</f>
        <v>0</v>
      </c>
      <c r="DC106" s="22">
        <f>Target_AM[[#This Row],[PROPORSI]]*VLOOKUP(Target_AM[[#This Row],[NIPNAS]],Target_CC[],COLUMN(CO$2)+9,0)</f>
        <v>0</v>
      </c>
      <c r="DD106" s="22">
        <f>Target_AM[[#This Row],[PROPORSI]]*VLOOKUP(Target_AM[[#This Row],[NIPNAS]],Target_CC[],COLUMN(CP$2)+9,0)</f>
        <v>0</v>
      </c>
      <c r="DE106" s="22">
        <f>Target_AM[[#This Row],[PROPORSI]]*VLOOKUP(Target_AM[[#This Row],[NIPNAS]],Target_CC[],COLUMN(CQ$2)+9,0)</f>
        <v>0</v>
      </c>
      <c r="DF106" s="22">
        <f>Target_AM[[#This Row],[PROPORSI]]*VLOOKUP(Target_AM[[#This Row],[NIPNAS]],Target_CC[],COLUMN(CR$2)+9,0)</f>
        <v>0</v>
      </c>
      <c r="DG106" s="22">
        <f>Target_AM[[#This Row],[PROPORSI]]*VLOOKUP(Target_AM[[#This Row],[NIPNAS]],Target_CC[],COLUMN(CS$2)+9,0)</f>
        <v>0</v>
      </c>
      <c r="DH106" s="22">
        <f>Target_AM[[#This Row],[PROPORSI]]*VLOOKUP(Target_AM[[#This Row],[NIPNAS]],Target_CC[],COLUMN(CT$2)+9,0)</f>
        <v>0</v>
      </c>
      <c r="DI106" s="22">
        <f>Target_AM[[#This Row],[PROPORSI]]*VLOOKUP(Target_AM[[#This Row],[NIPNAS]],Target_CC[],COLUMN(CU$2)+9,0)</f>
        <v>0</v>
      </c>
      <c r="DJ106" s="22">
        <f>Target_AM[[#This Row],[PROPORSI]]*VLOOKUP(Target_AM[[#This Row],[NIPNAS]],Target_CC[],COLUMN(CV$2)+9,0)</f>
        <v>0</v>
      </c>
      <c r="DK106" s="22">
        <f>Target_AM[[#This Row],[PROPORSI]]*VLOOKUP(Target_AM[[#This Row],[NIPNAS]],Target_CC[],COLUMN(CW$2)+9,0)</f>
        <v>0</v>
      </c>
      <c r="DL106" s="22">
        <f>Target_AM[[#This Row],[PROPORSI]]*VLOOKUP(Target_AM[[#This Row],[NIPNAS]],Target_CC[],COLUMN(CX$2)+9,0)</f>
        <v>0</v>
      </c>
      <c r="DM106" s="22">
        <f>Target_AM[[#This Row],[PROPORSI]]*VLOOKUP(Target_AM[[#This Row],[NIPNAS]],Target_CC[],COLUMN(CY$2)+9,0)</f>
        <v>0</v>
      </c>
      <c r="DN106" s="22">
        <f>Target_AM[[#This Row],[PROPORSI]]*VLOOKUP(Target_AM[[#This Row],[NIPNAS]],Target_CC[],COLUMN(CZ$2)+9,0)</f>
        <v>0</v>
      </c>
      <c r="DO106" s="22">
        <f>Target_AM[[#This Row],[PROPORSI]]*VLOOKUP(Target_AM[[#This Row],[NIPNAS]],Target_CC[],COLUMN(DA$2)+9,0)</f>
        <v>0</v>
      </c>
      <c r="DP106" s="22">
        <f>Target_AM[[#This Row],[PROPORSI]]*VLOOKUP(Target_AM[[#This Row],[NIPNAS]],Target_CC[],COLUMN(DB$2)+9,0)</f>
        <v>0</v>
      </c>
      <c r="DQ106" s="22">
        <f>Target_AM[[#This Row],[PROPORSI]]*VLOOKUP(Target_AM[[#This Row],[NIPNAS]],Target_CC[],COLUMN(DC$2)+9,0)</f>
        <v>0</v>
      </c>
      <c r="DR106" s="22">
        <f>Target_AM[[#This Row],[PROPORSI]]*VLOOKUP(Target_AM[[#This Row],[NIPNAS]],Target_CC[],COLUMN(DD$2)+9,0)</f>
        <v>0</v>
      </c>
      <c r="DS106" s="22">
        <f>Target_AM[[#This Row],[PROPORSI]]*VLOOKUP(Target_AM[[#This Row],[NIPNAS]],Target_CC[],COLUMN(DE$2)+9,0)</f>
        <v>0</v>
      </c>
      <c r="DT106" s="22">
        <f>Target_AM[[#This Row],[PROPORSI]]*VLOOKUP(Target_AM[[#This Row],[NIPNAS]],Target_CC[],COLUMN(DF$2)+9,0)</f>
        <v>0</v>
      </c>
      <c r="DU106" s="22">
        <f>Target_AM[[#This Row],[PROPORSI]]*VLOOKUP(Target_AM[[#This Row],[NIPNAS]],Target_CC[],COLUMN(DG$2)+9,0)</f>
        <v>0</v>
      </c>
      <c r="DV106" s="22">
        <f>Target_AM[[#This Row],[PROPORSI]]*VLOOKUP(Target_AM[[#This Row],[NIPNAS]],Target_CC[],COLUMN(DH$2)+9,0)</f>
        <v>0</v>
      </c>
      <c r="DW106" s="22">
        <f>Target_AM[[#This Row],[PROPORSI]]*VLOOKUP(Target_AM[[#This Row],[NIPNAS]],Target_CC[],COLUMN(DI$2)+9,0)</f>
        <v>0</v>
      </c>
      <c r="DX106" s="22">
        <f>Target_AM[[#This Row],[PROPORSI]]*VLOOKUP(Target_AM[[#This Row],[NIPNAS]],Target_CC[],COLUMN(DJ$2)+9,0)</f>
        <v>0</v>
      </c>
      <c r="DY106" s="22">
        <f>Target_AM[[#This Row],[PROPORSI]]*VLOOKUP(Target_AM[[#This Row],[NIPNAS]],Target_CC[],COLUMN(DK$2)+9,0)</f>
        <v>0</v>
      </c>
      <c r="DZ106" s="22">
        <f>Target_AM[[#This Row],[PROPORSI]]*VLOOKUP(Target_AM[[#This Row],[NIPNAS]],Target_CC[],COLUMN(DL$2)+9,0)</f>
        <v>0</v>
      </c>
      <c r="EA106" s="22">
        <f>Target_AM[[#This Row],[PROPORSI]]*VLOOKUP(Target_AM[[#This Row],[NIPNAS]],Target_CC[],COLUMN(DM$2)+9,0)</f>
        <v>0</v>
      </c>
    </row>
    <row r="107" spans="2:131" x14ac:dyDescent="0.3">
      <c r="B107">
        <v>405752</v>
      </c>
      <c r="C107" t="s">
        <v>1024</v>
      </c>
      <c r="D107">
        <v>1</v>
      </c>
      <c r="E107" s="8">
        <v>45658</v>
      </c>
      <c r="F107">
        <v>5587661</v>
      </c>
      <c r="G107" t="s">
        <v>945</v>
      </c>
      <c r="J107" t="s">
        <v>875</v>
      </c>
      <c r="K107" t="s">
        <v>26</v>
      </c>
      <c r="L107" t="s">
        <v>159</v>
      </c>
      <c r="M107" t="s">
        <v>18</v>
      </c>
      <c r="N107" s="23">
        <f>Target_AM[[#This Row],[PROPORSI]]*VLOOKUP(Target_AM[[#This Row],[NIPNAS]],Target_CC[],9,0)</f>
        <v>4332219471</v>
      </c>
      <c r="O107" s="22">
        <f>Target_AM[[#This Row],[PROPORSI]]*VLOOKUP(Target_AM[[#This Row],[NIPNAS]],Target_CC[],COLUMN(A$2)+9,0)</f>
        <v>46552277.826956525</v>
      </c>
      <c r="P107" s="22">
        <f>Target_AM[[#This Row],[PROPORSI]]*VLOOKUP(Target_AM[[#This Row],[NIPNAS]],Target_CC[],COLUMN(B$2)+9,0)</f>
        <v>46359597.930434778</v>
      </c>
      <c r="Q107" s="22">
        <f>Target_AM[[#This Row],[PROPORSI]]*VLOOKUP(Target_AM[[#This Row],[NIPNAS]],Target_CC[],COLUMN(C$2)+9,0)</f>
        <v>46359597.930434778</v>
      </c>
      <c r="R107" s="22">
        <f>Target_AM[[#This Row],[PROPORSI]]*VLOOKUP(Target_AM[[#This Row],[NIPNAS]],Target_CC[],COLUMN(D$2)+9,0)</f>
        <v>46359597.930434778</v>
      </c>
      <c r="S107" s="22">
        <f>Target_AM[[#This Row],[PROPORSI]]*VLOOKUP(Target_AM[[#This Row],[NIPNAS]],Target_CC[],COLUMN(E$2)+9,0)</f>
        <v>46166918.033913046</v>
      </c>
      <c r="T107" s="22">
        <f>Target_AM[[#This Row],[PROPORSI]]*VLOOKUP(Target_AM[[#This Row],[NIPNAS]],Target_CC[],COLUMN(F$2)+9,0)</f>
        <v>46359597.930434778</v>
      </c>
      <c r="U107" s="22">
        <f>Target_AM[[#This Row],[PROPORSI]]*VLOOKUP(Target_AM[[#This Row],[NIPNAS]],Target_CC[],COLUMN(G$2)+9,0)</f>
        <v>46937637.620000005</v>
      </c>
      <c r="V107" s="22">
        <f>Target_AM[[#This Row],[PROPORSI]]*VLOOKUP(Target_AM[[#This Row],[NIPNAS]],Target_CC[],COLUMN(H$2)+9,0)</f>
        <v>46552277.826956525</v>
      </c>
      <c r="W107" s="22">
        <f>Target_AM[[#This Row],[PROPORSI]]*VLOOKUP(Target_AM[[#This Row],[NIPNAS]],Target_CC[],COLUMN(I$2)+9,0)</f>
        <v>46552277.826956525</v>
      </c>
      <c r="X107" s="22">
        <f>Target_AM[[#This Row],[PROPORSI]]*VLOOKUP(Target_AM[[#This Row],[NIPNAS]],Target_CC[],COLUMN(J$2)+9,0)</f>
        <v>46937637.620000005</v>
      </c>
      <c r="Y107" s="22">
        <f>Target_AM[[#This Row],[PROPORSI]]*VLOOKUP(Target_AM[[#This Row],[NIPNAS]],Target_CC[],COLUMN(K$2)+9,0)</f>
        <v>46359597.930434778</v>
      </c>
      <c r="Z107" s="22">
        <f>Target_AM[[#This Row],[PROPORSI]]*VLOOKUP(Target_AM[[#This Row],[NIPNAS]],Target_CC[],COLUMN(L$2)+9,0)</f>
        <v>46744957.723478258</v>
      </c>
      <c r="AA107" s="22">
        <f>Target_AM[[#This Row],[PROPORSI]]*VLOOKUP(Target_AM[[#This Row],[NIPNAS]],Target_CC[],COLUMN(M$2)+9,0)</f>
        <v>558241974.13043475</v>
      </c>
      <c r="AB107" s="22">
        <f>Target_AM[[#This Row],[PROPORSI]]*VLOOKUP(Target_AM[[#This Row],[NIPNAS]],Target_CC[],COLUMN(N$2)+9,0)</f>
        <v>50389851.748458162</v>
      </c>
      <c r="AC107" s="22">
        <f>Target_AM[[#This Row],[PROPORSI]]*VLOOKUP(Target_AM[[#This Row],[NIPNAS]],Target_CC[],COLUMN(O$2)+9,0)</f>
        <v>334463718.52745503</v>
      </c>
      <c r="AD107" s="22">
        <f>Target_AM[[#This Row],[PROPORSI]]*VLOOKUP(Target_AM[[#This Row],[NIPNAS]],Target_CC[],COLUMN(P$2)+9,0)</f>
        <v>296759227.45347804</v>
      </c>
      <c r="AE107" s="22">
        <f>Target_AM[[#This Row],[PROPORSI]]*VLOOKUP(Target_AM[[#This Row],[NIPNAS]],Target_CC[],COLUMN(Q$2)+9,0)</f>
        <v>219895987.31019214</v>
      </c>
      <c r="AF107" s="22">
        <f>Target_AM[[#This Row],[PROPORSI]]*VLOOKUP(Target_AM[[#This Row],[NIPNAS]],Target_CC[],COLUMN(R$2)+9,0)</f>
        <v>225108361.54652911</v>
      </c>
      <c r="AG107" s="22">
        <f>Target_AM[[#This Row],[PROPORSI]]*VLOOKUP(Target_AM[[#This Row],[NIPNAS]],Target_CC[],COLUMN(S$2)+9,0)</f>
        <v>227055401.94790566</v>
      </c>
      <c r="AH107" s="22">
        <f>Target_AM[[#This Row],[PROPORSI]]*VLOOKUP(Target_AM[[#This Row],[NIPNAS]],Target_CC[],COLUMN(T$2)+9,0)</f>
        <v>278609116.60440308</v>
      </c>
      <c r="AI107" s="22">
        <f>Target_AM[[#This Row],[PROPORSI]]*VLOOKUP(Target_AM[[#This Row],[NIPNAS]],Target_CC[],COLUMN(U$2)+9,0)</f>
        <v>273985035.12472439</v>
      </c>
      <c r="AJ107" s="22">
        <f>Target_AM[[#This Row],[PROPORSI]]*VLOOKUP(Target_AM[[#This Row],[NIPNAS]],Target_CC[],COLUMN(V$2)+9,0)</f>
        <v>273814560.65242934</v>
      </c>
      <c r="AK107" s="22">
        <f>Target_AM[[#This Row],[PROPORSI]]*VLOOKUP(Target_AM[[#This Row],[NIPNAS]],Target_CC[],COLUMN(W$2)+9,0)</f>
        <v>277738753.94732988</v>
      </c>
      <c r="AL107" s="22">
        <f>Target_AM[[#This Row],[PROPORSI]]*VLOOKUP(Target_AM[[#This Row],[NIPNAS]],Target_CC[],COLUMN(X$2)+9,0)</f>
        <v>271428181.14091432</v>
      </c>
      <c r="AM107" s="22">
        <f>Target_AM[[#This Row],[PROPORSI]]*VLOOKUP(Target_AM[[#This Row],[NIPNAS]],Target_CC[],COLUMN(Y$2)+9,0)</f>
        <v>270751803.99618095</v>
      </c>
      <c r="AN107" s="22">
        <f>Target_AM[[#This Row],[PROPORSI]]*VLOOKUP(Target_AM[[#This Row],[NIPNAS]],Target_CC[],COLUMN(Z$2)+9,0)</f>
        <v>3000000000.0000005</v>
      </c>
      <c r="AO107" s="22">
        <f>Target_AM[[#This Row],[PROPORSI]]*VLOOKUP(Target_AM[[#This Row],[NIPNAS]],Target_CC[],COLUMN(AA$2)+9,0)</f>
        <v>96942129.575414687</v>
      </c>
      <c r="AP107" s="22">
        <f>Target_AM[[#This Row],[PROPORSI]]*VLOOKUP(Target_AM[[#This Row],[NIPNAS]],Target_CC[],COLUMN(AB$2)+9,0)</f>
        <v>380823316.4578898</v>
      </c>
      <c r="AQ107" s="22">
        <f>Target_AM[[#This Row],[PROPORSI]]*VLOOKUP(Target_AM[[#This Row],[NIPNAS]],Target_CC[],COLUMN(AC$2)+9,0)</f>
        <v>343118825.3839128</v>
      </c>
      <c r="AR107" s="22">
        <f>Target_AM[[#This Row],[PROPORSI]]*VLOOKUP(Target_AM[[#This Row],[NIPNAS]],Target_CC[],COLUMN(AD$2)+9,0)</f>
        <v>266255585.24062693</v>
      </c>
      <c r="AS107" s="22">
        <f>Target_AM[[#This Row],[PROPORSI]]*VLOOKUP(Target_AM[[#This Row],[NIPNAS]],Target_CC[],COLUMN(AE$2)+9,0)</f>
        <v>271275279.58044219</v>
      </c>
      <c r="AT107" s="22">
        <f>Target_AM[[#This Row],[PROPORSI]]*VLOOKUP(Target_AM[[#This Row],[NIPNAS]],Target_CC[],COLUMN(AF$2)+9,0)</f>
        <v>273414999.87834042</v>
      </c>
      <c r="AU107" s="22">
        <f>Target_AM[[#This Row],[PROPORSI]]*VLOOKUP(Target_AM[[#This Row],[NIPNAS]],Target_CC[],COLUMN(AG$2)+9,0)</f>
        <v>325546754.22440308</v>
      </c>
      <c r="AV107" s="22">
        <f>Target_AM[[#This Row],[PROPORSI]]*VLOOKUP(Target_AM[[#This Row],[NIPNAS]],Target_CC[],COLUMN(AH$2)+9,0)</f>
        <v>320537312.9516809</v>
      </c>
      <c r="AW107" s="22">
        <f>Target_AM[[#This Row],[PROPORSI]]*VLOOKUP(Target_AM[[#This Row],[NIPNAS]],Target_CC[],COLUMN(AI$2)+9,0)</f>
        <v>320366838.47938585</v>
      </c>
      <c r="AX107" s="22">
        <f>Target_AM[[#This Row],[PROPORSI]]*VLOOKUP(Target_AM[[#This Row],[NIPNAS]],Target_CC[],COLUMN(AJ$2)+9,0)</f>
        <v>324676391.56732988</v>
      </c>
      <c r="AY107" s="22">
        <f>Target_AM[[#This Row],[PROPORSI]]*VLOOKUP(Target_AM[[#This Row],[NIPNAS]],Target_CC[],COLUMN(AK$2)+9,0)</f>
        <v>317787779.07134908</v>
      </c>
      <c r="AZ107" s="22">
        <f>Target_AM[[#This Row],[PROPORSI]]*VLOOKUP(Target_AM[[#This Row],[NIPNAS]],Target_CC[],COLUMN(AL$2)+9,0)</f>
        <v>317496761.71965921</v>
      </c>
      <c r="BA107" s="22">
        <f>Target_AM[[#This Row],[PROPORSI]]*VLOOKUP(Target_AM[[#This Row],[NIPNAS]],Target_CC[],COLUMN(AM$2)+9,0)</f>
        <v>3558241974.130435</v>
      </c>
      <c r="BB107" s="22">
        <f>Target_AM[[#This Row],[PROPORSI]]*VLOOKUP(Target_AM[[#This Row],[NIPNAS]],Target_CC[],COLUMN(AN$2)+9,0)</f>
        <v>398431.6541048385</v>
      </c>
      <c r="BC107" s="22">
        <f>Target_AM[[#This Row],[PROPORSI]]*VLOOKUP(Target_AM[[#This Row],[NIPNAS]],Target_CC[],COLUMN(AO$2)+9,0)</f>
        <v>400134.82932733063</v>
      </c>
      <c r="BD107" s="22">
        <f>Target_AM[[#This Row],[PROPORSI]]*VLOOKUP(Target_AM[[#This Row],[NIPNAS]],Target_CC[],COLUMN(AP$2)+9,0)</f>
        <v>398191.87111273216</v>
      </c>
      <c r="BE107" s="22">
        <f>Target_AM[[#This Row],[PROPORSI]]*VLOOKUP(Target_AM[[#This Row],[NIPNAS]],Target_CC[],COLUMN(AQ$2)+9,0)</f>
        <v>393186.35294999834</v>
      </c>
      <c r="BF107" s="22">
        <f>Target_AM[[#This Row],[PROPORSI]]*VLOOKUP(Target_AM[[#This Row],[NIPNAS]],Target_CC[],COLUMN(AR$2)+9,0)</f>
        <v>396967.92078911501</v>
      </c>
      <c r="BG107" s="22">
        <f>Target_AM[[#This Row],[PROPORSI]]*VLOOKUP(Target_AM[[#This Row],[NIPNAS]],Target_CC[],COLUMN(AS$2)+9,0)</f>
        <v>398736.59551871271</v>
      </c>
      <c r="BH107" s="22">
        <f>Target_AM[[#This Row],[PROPORSI]]*VLOOKUP(Target_AM[[#This Row],[NIPNAS]],Target_CC[],COLUMN(AT$2)+9,0)</f>
        <v>439346.16758754093</v>
      </c>
      <c r="BI107" s="22">
        <f>Target_AM[[#This Row],[PROPORSI]]*VLOOKUP(Target_AM[[#This Row],[NIPNAS]],Target_CC[],COLUMN(AU$2)+9,0)</f>
        <v>435240.94347581436</v>
      </c>
      <c r="BJ107" s="22">
        <f>Target_AM[[#This Row],[PROPORSI]]*VLOOKUP(Target_AM[[#This Row],[NIPNAS]],Target_CC[],COLUMN(AV$2)+9,0)</f>
        <v>435107.78425690724</v>
      </c>
      <c r="BK107" s="22">
        <f>Target_AM[[#This Row],[PROPORSI]]*VLOOKUP(Target_AM[[#This Row],[NIPNAS]],Target_CC[],COLUMN(AW$2)+9,0)</f>
        <v>438666.31910335692</v>
      </c>
      <c r="BL107" s="22">
        <f>Target_AM[[#This Row],[PROPORSI]]*VLOOKUP(Target_AM[[#This Row],[NIPNAS]],Target_CC[],COLUMN(AX$2)+9,0)</f>
        <v>432997.10548502742</v>
      </c>
      <c r="BM107" s="22">
        <f>Target_AM[[#This Row],[PROPORSI]]*VLOOKUP(Target_AM[[#This Row],[NIPNAS]],Target_CC[],COLUMN(AY$2)+9,0)</f>
        <v>432992.456288627</v>
      </c>
      <c r="BN107" s="22">
        <f>Target_AM[[#This Row],[PROPORSI]]*VLOOKUP(Target_AM[[#This Row],[NIPNAS]],Target_CC[],COLUMN(AZ$2)+9,0)</f>
        <v>5000000.0000000019</v>
      </c>
      <c r="BO107" s="22">
        <f>Target_AM[[#This Row],[PROPORSI]]*VLOOKUP(Target_AM[[#This Row],[NIPNAS]],Target_CC[],COLUMN(BA$2)+9,0)</f>
        <v>47859776</v>
      </c>
      <c r="BP107" s="22">
        <f>Target_AM[[#This Row],[PROPORSI]]*VLOOKUP(Target_AM[[#This Row],[NIPNAS]],Target_CC[],COLUMN(BB$2)+9,0)</f>
        <v>286733328</v>
      </c>
      <c r="BQ107" s="22">
        <f>Target_AM[[#This Row],[PROPORSI]]*VLOOKUP(Target_AM[[#This Row],[NIPNAS]],Target_CC[],COLUMN(BC$2)+9,0)</f>
        <v>180565503</v>
      </c>
      <c r="BR107" s="22">
        <f>Target_AM[[#This Row],[PROPORSI]]*VLOOKUP(Target_AM[[#This Row],[NIPNAS]],Target_CC[],COLUMN(BD$2)+9,0)</f>
        <v>45723862</v>
      </c>
      <c r="BS107" s="22">
        <f>Target_AM[[#This Row],[PROPORSI]]*VLOOKUP(Target_AM[[#This Row],[NIPNAS]],Target_CC[],COLUMN(BE$2)+9,0)</f>
        <v>45723862</v>
      </c>
      <c r="BT107" s="22">
        <f>Target_AM[[#This Row],[PROPORSI]]*VLOOKUP(Target_AM[[#This Row],[NIPNAS]],Target_CC[],COLUMN(BF$2)+9,0)</f>
        <v>45723862</v>
      </c>
      <c r="BU107" s="22">
        <f>Target_AM[[#This Row],[PROPORSI]]*VLOOKUP(Target_AM[[#This Row],[NIPNAS]],Target_CC[],COLUMN(BG$2)+9,0)</f>
        <v>45723862</v>
      </c>
      <c r="BV107" s="22">
        <f>Target_AM[[#This Row],[PROPORSI]]*VLOOKUP(Target_AM[[#This Row],[NIPNAS]],Target_CC[],COLUMN(BH$2)+9,0)</f>
        <v>45723862</v>
      </c>
      <c r="BW107" s="22">
        <f>Target_AM[[#This Row],[PROPORSI]]*VLOOKUP(Target_AM[[#This Row],[NIPNAS]],Target_CC[],COLUMN(BI$2)+9,0)</f>
        <v>45723862</v>
      </c>
      <c r="BX107" s="22">
        <f>Target_AM[[#This Row],[PROPORSI]]*VLOOKUP(Target_AM[[#This Row],[NIPNAS]],Target_CC[],COLUMN(BJ$2)+9,0)</f>
        <v>45723862</v>
      </c>
      <c r="BY107" s="22">
        <f>Target_AM[[#This Row],[PROPORSI]]*VLOOKUP(Target_AM[[#This Row],[NIPNAS]],Target_CC[],COLUMN(BK$2)+9,0)</f>
        <v>45723862</v>
      </c>
      <c r="BZ107" s="22">
        <f>Target_AM[[#This Row],[PROPORSI]]*VLOOKUP(Target_AM[[#This Row],[NIPNAS]],Target_CC[],COLUMN(BL$2)+9,0)</f>
        <v>45723862</v>
      </c>
      <c r="CA107" s="22">
        <f>Target_AM[[#This Row],[PROPORSI]]*VLOOKUP(Target_AM[[#This Row],[NIPNAS]],Target_CC[],COLUMN(BM$2)+9,0)</f>
        <v>926673365</v>
      </c>
      <c r="CB107" s="22">
        <f>Target_AM[[#This Row],[PROPORSI]]*VLOOKUP(Target_AM[[#This Row],[NIPNAS]],Target_CC[],COLUMN(BN$2)+9,0)</f>
        <v>34866000</v>
      </c>
      <c r="CC107" s="22">
        <f>Target_AM[[#This Row],[PROPORSI]]*VLOOKUP(Target_AM[[#This Row],[NIPNAS]],Target_CC[],COLUMN(BO$2)+9,0)</f>
        <v>34866000</v>
      </c>
      <c r="CD107" s="22">
        <f>Target_AM[[#This Row],[PROPORSI]]*VLOOKUP(Target_AM[[#This Row],[NIPNAS]],Target_CC[],COLUMN(BP$2)+9,0)</f>
        <v>34866000</v>
      </c>
      <c r="CE107" s="22">
        <f>Target_AM[[#This Row],[PROPORSI]]*VLOOKUP(Target_AM[[#This Row],[NIPNAS]],Target_CC[],COLUMN(BQ$2)+9,0)</f>
        <v>33122700</v>
      </c>
      <c r="CF107" s="22">
        <f>Target_AM[[#This Row],[PROPORSI]]*VLOOKUP(Target_AM[[#This Row],[NIPNAS]],Target_CC[],COLUMN(BR$2)+9,0)</f>
        <v>33122700</v>
      </c>
      <c r="CG107" s="22">
        <f>Target_AM[[#This Row],[PROPORSI]]*VLOOKUP(Target_AM[[#This Row],[NIPNAS]],Target_CC[],COLUMN(BS$2)+9,0)</f>
        <v>33122700</v>
      </c>
      <c r="CH107" s="22">
        <f>Target_AM[[#This Row],[PROPORSI]]*VLOOKUP(Target_AM[[#This Row],[NIPNAS]],Target_CC[],COLUMN(BT$2)+9,0)</f>
        <v>33122700</v>
      </c>
      <c r="CI107" s="22">
        <f>Target_AM[[#This Row],[PROPORSI]]*VLOOKUP(Target_AM[[#This Row],[NIPNAS]],Target_CC[],COLUMN(BU$2)+9,0)</f>
        <v>33122700</v>
      </c>
      <c r="CJ107" s="22">
        <f>Target_AM[[#This Row],[PROPORSI]]*VLOOKUP(Target_AM[[#This Row],[NIPNAS]],Target_CC[],COLUMN(BV$2)+9,0)</f>
        <v>33122700</v>
      </c>
      <c r="CK107" s="22">
        <f>Target_AM[[#This Row],[PROPORSI]]*VLOOKUP(Target_AM[[#This Row],[NIPNAS]],Target_CC[],COLUMN(BW$2)+9,0)</f>
        <v>33122700</v>
      </c>
      <c r="CL107" s="22">
        <f>Target_AM[[#This Row],[PROPORSI]]*VLOOKUP(Target_AM[[#This Row],[NIPNAS]],Target_CC[],COLUMN(BX$2)+9,0)</f>
        <v>33122700</v>
      </c>
      <c r="CM107" s="22">
        <f>Target_AM[[#This Row],[PROPORSI]]*VLOOKUP(Target_AM[[#This Row],[NIPNAS]],Target_CC[],COLUMN(BY$2)+9,0)</f>
        <v>33122700</v>
      </c>
      <c r="CN107" s="22">
        <f>Target_AM[[#This Row],[PROPORSI]]*VLOOKUP(Target_AM[[#This Row],[NIPNAS]],Target_CC[],COLUMN(BZ$2)+9,0)</f>
        <v>402702300</v>
      </c>
      <c r="CO107" s="22">
        <f>Target_AM[[#This Row],[PROPORSI]]*VLOOKUP(Target_AM[[#This Row],[NIPNAS]],Target_CC[],COLUMN(CA$2)+9,0)</f>
        <v>13215790</v>
      </c>
      <c r="CP107" s="22">
        <f>Target_AM[[#This Row],[PROPORSI]]*VLOOKUP(Target_AM[[#This Row],[NIPNAS]],Target_CC[],COLUMN(CB$2)+9,0)</f>
        <v>13157392</v>
      </c>
      <c r="CQ107" s="22">
        <f>Target_AM[[#This Row],[PROPORSI]]*VLOOKUP(Target_AM[[#This Row],[NIPNAS]],Target_CC[],COLUMN(CC$2)+9,0)</f>
        <v>12601162</v>
      </c>
      <c r="CR107" s="22">
        <f>Target_AM[[#This Row],[PROPORSI]]*VLOOKUP(Target_AM[[#This Row],[NIPNAS]],Target_CC[],COLUMN(CD$2)+9,0)</f>
        <v>12601162</v>
      </c>
      <c r="CS107" s="22">
        <f>Target_AM[[#This Row],[PROPORSI]]*VLOOKUP(Target_AM[[#This Row],[NIPNAS]],Target_CC[],COLUMN(CE$2)+9,0)</f>
        <v>12601162</v>
      </c>
      <c r="CT107" s="22">
        <f>Target_AM[[#This Row],[PROPORSI]]*VLOOKUP(Target_AM[[#This Row],[NIPNAS]],Target_CC[],COLUMN(CF$2)+9,0)</f>
        <v>12601162</v>
      </c>
      <c r="CU107" s="22">
        <f>Target_AM[[#This Row],[PROPORSI]]*VLOOKUP(Target_AM[[#This Row],[NIPNAS]],Target_CC[],COLUMN(CG$2)+9,0)</f>
        <v>12601162</v>
      </c>
      <c r="CV107" s="22">
        <f>Target_AM[[#This Row],[PROPORSI]]*VLOOKUP(Target_AM[[#This Row],[NIPNAS]],Target_CC[],COLUMN(CH$2)+9,0)</f>
        <v>12601162</v>
      </c>
      <c r="CW107" s="22">
        <f>Target_AM[[#This Row],[PROPORSI]]*VLOOKUP(Target_AM[[#This Row],[NIPNAS]],Target_CC[],COLUMN(CI$2)+9,0)</f>
        <v>12601162</v>
      </c>
      <c r="CX107" s="22">
        <f>Target_AM[[#This Row],[PROPORSI]]*VLOOKUP(Target_AM[[#This Row],[NIPNAS]],Target_CC[],COLUMN(CJ$2)+9,0)</f>
        <v>12601162</v>
      </c>
      <c r="CY107" s="22">
        <f>Target_AM[[#This Row],[PROPORSI]]*VLOOKUP(Target_AM[[#This Row],[NIPNAS]],Target_CC[],COLUMN(CK$2)+9,0)</f>
        <v>12601162</v>
      </c>
      <c r="CZ107" s="22">
        <f>Target_AM[[#This Row],[PROPORSI]]*VLOOKUP(Target_AM[[#This Row],[NIPNAS]],Target_CC[],COLUMN(CL$2)+9,0)</f>
        <v>12601162</v>
      </c>
      <c r="DA107" s="22">
        <f>Target_AM[[#This Row],[PROPORSI]]*VLOOKUP(Target_AM[[#This Row],[NIPNAS]],Target_CC[],COLUMN(CM$2)+9,0)</f>
        <v>152384802</v>
      </c>
      <c r="DB107" s="22">
        <f>Target_AM[[#This Row],[PROPORSI]]*VLOOKUP(Target_AM[[#This Row],[NIPNAS]],Target_CC[],COLUMN(CN$2)+9,0)</f>
        <v>0</v>
      </c>
      <c r="DC107" s="22">
        <f>Target_AM[[#This Row],[PROPORSI]]*VLOOKUP(Target_AM[[#This Row],[NIPNAS]],Target_CC[],COLUMN(CO$2)+9,0)</f>
        <v>238856400</v>
      </c>
      <c r="DD107" s="22">
        <f>Target_AM[[#This Row],[PROPORSI]]*VLOOKUP(Target_AM[[#This Row],[NIPNAS]],Target_CC[],COLUMN(CP$2)+9,0)</f>
        <v>133273950</v>
      </c>
      <c r="DE107" s="22">
        <f>Target_AM[[#This Row],[PROPORSI]]*VLOOKUP(Target_AM[[#This Row],[NIPNAS]],Target_CC[],COLUMN(CQ$2)+9,0)</f>
        <v>0</v>
      </c>
      <c r="DF107" s="22">
        <f>Target_AM[[#This Row],[PROPORSI]]*VLOOKUP(Target_AM[[#This Row],[NIPNAS]],Target_CC[],COLUMN(CR$2)+9,0)</f>
        <v>0</v>
      </c>
      <c r="DG107" s="22">
        <f>Target_AM[[#This Row],[PROPORSI]]*VLOOKUP(Target_AM[[#This Row],[NIPNAS]],Target_CC[],COLUMN(CS$2)+9,0)</f>
        <v>0</v>
      </c>
      <c r="DH107" s="22">
        <f>Target_AM[[#This Row],[PROPORSI]]*VLOOKUP(Target_AM[[#This Row],[NIPNAS]],Target_CC[],COLUMN(CT$2)+9,0)</f>
        <v>0</v>
      </c>
      <c r="DI107" s="22">
        <f>Target_AM[[#This Row],[PROPORSI]]*VLOOKUP(Target_AM[[#This Row],[NIPNAS]],Target_CC[],COLUMN(CU$2)+9,0)</f>
        <v>0</v>
      </c>
      <c r="DJ107" s="22">
        <f>Target_AM[[#This Row],[PROPORSI]]*VLOOKUP(Target_AM[[#This Row],[NIPNAS]],Target_CC[],COLUMN(CV$2)+9,0)</f>
        <v>0</v>
      </c>
      <c r="DK107" s="22">
        <f>Target_AM[[#This Row],[PROPORSI]]*VLOOKUP(Target_AM[[#This Row],[NIPNAS]],Target_CC[],COLUMN(CW$2)+9,0)</f>
        <v>0</v>
      </c>
      <c r="DL107" s="22">
        <f>Target_AM[[#This Row],[PROPORSI]]*VLOOKUP(Target_AM[[#This Row],[NIPNAS]],Target_CC[],COLUMN(CX$2)+9,0)</f>
        <v>0</v>
      </c>
      <c r="DM107" s="22">
        <f>Target_AM[[#This Row],[PROPORSI]]*VLOOKUP(Target_AM[[#This Row],[NIPNAS]],Target_CC[],COLUMN(CY$2)+9,0)</f>
        <v>0</v>
      </c>
      <c r="DN107" s="22">
        <f>Target_AM[[#This Row],[PROPORSI]]*VLOOKUP(Target_AM[[#This Row],[NIPNAS]],Target_CC[],COLUMN(CZ$2)+9,0)</f>
        <v>372130350</v>
      </c>
      <c r="DO107" s="22">
        <f>Target_AM[[#This Row],[PROPORSI]]*VLOOKUP(Target_AM[[#This Row],[NIPNAS]],Target_CC[],COLUMN(DA$2)+9,0)</f>
        <v>0</v>
      </c>
      <c r="DP107" s="22">
        <f>Target_AM[[#This Row],[PROPORSI]]*VLOOKUP(Target_AM[[#This Row],[NIPNAS]],Target_CC[],COLUMN(DB$2)+9,0)</f>
        <v>0</v>
      </c>
      <c r="DQ107" s="22">
        <f>Target_AM[[#This Row],[PROPORSI]]*VLOOKUP(Target_AM[[#This Row],[NIPNAS]],Target_CC[],COLUMN(DC$2)+9,0)</f>
        <v>0</v>
      </c>
      <c r="DR107" s="22">
        <f>Target_AM[[#This Row],[PROPORSI]]*VLOOKUP(Target_AM[[#This Row],[NIPNAS]],Target_CC[],COLUMN(DD$2)+9,0)</f>
        <v>0</v>
      </c>
      <c r="DS107" s="22">
        <f>Target_AM[[#This Row],[PROPORSI]]*VLOOKUP(Target_AM[[#This Row],[NIPNAS]],Target_CC[],COLUMN(DE$2)+9,0)</f>
        <v>0</v>
      </c>
      <c r="DT107" s="22">
        <f>Target_AM[[#This Row],[PROPORSI]]*VLOOKUP(Target_AM[[#This Row],[NIPNAS]],Target_CC[],COLUMN(DF$2)+9,0)</f>
        <v>0</v>
      </c>
      <c r="DU107" s="22">
        <f>Target_AM[[#This Row],[PROPORSI]]*VLOOKUP(Target_AM[[#This Row],[NIPNAS]],Target_CC[],COLUMN(DG$2)+9,0)</f>
        <v>0</v>
      </c>
      <c r="DV107" s="22">
        <f>Target_AM[[#This Row],[PROPORSI]]*VLOOKUP(Target_AM[[#This Row],[NIPNAS]],Target_CC[],COLUMN(DH$2)+9,0)</f>
        <v>0</v>
      </c>
      <c r="DW107" s="22">
        <f>Target_AM[[#This Row],[PROPORSI]]*VLOOKUP(Target_AM[[#This Row],[NIPNAS]],Target_CC[],COLUMN(DI$2)+9,0)</f>
        <v>0</v>
      </c>
      <c r="DX107" s="22">
        <f>Target_AM[[#This Row],[PROPORSI]]*VLOOKUP(Target_AM[[#This Row],[NIPNAS]],Target_CC[],COLUMN(DJ$2)+9,0)</f>
        <v>0</v>
      </c>
      <c r="DY107" s="22">
        <f>Target_AM[[#This Row],[PROPORSI]]*VLOOKUP(Target_AM[[#This Row],[NIPNAS]],Target_CC[],COLUMN(DK$2)+9,0)</f>
        <v>0</v>
      </c>
      <c r="DZ107" s="22">
        <f>Target_AM[[#This Row],[PROPORSI]]*VLOOKUP(Target_AM[[#This Row],[NIPNAS]],Target_CC[],COLUMN(DL$2)+9,0)</f>
        <v>0</v>
      </c>
      <c r="EA107" s="22">
        <f>Target_AM[[#This Row],[PROPORSI]]*VLOOKUP(Target_AM[[#This Row],[NIPNAS]],Target_CC[],COLUMN(DM$2)+9,0)</f>
        <v>0</v>
      </c>
    </row>
    <row r="108" spans="2:131" x14ac:dyDescent="0.3">
      <c r="B108">
        <v>402739</v>
      </c>
      <c r="C108" t="s">
        <v>993</v>
      </c>
      <c r="D108">
        <v>1</v>
      </c>
      <c r="E108" s="8">
        <v>45658</v>
      </c>
      <c r="F108">
        <v>4660509</v>
      </c>
      <c r="G108" t="s">
        <v>905</v>
      </c>
      <c r="J108" t="s">
        <v>875</v>
      </c>
      <c r="K108" t="s">
        <v>26</v>
      </c>
      <c r="L108" t="s">
        <v>159</v>
      </c>
      <c r="M108" t="s">
        <v>18</v>
      </c>
      <c r="N108" s="23">
        <f>Target_AM[[#This Row],[PROPORSI]]*VLOOKUP(Target_AM[[#This Row],[NIPNAS]],Target_CC[],9,0)</f>
        <v>607968448</v>
      </c>
      <c r="O108" s="22">
        <f>Target_AM[[#This Row],[PROPORSI]]*VLOOKUP(Target_AM[[#This Row],[NIPNAS]],Target_CC[],COLUMN(A$2)+9,0)</f>
        <v>1768667.2086956522</v>
      </c>
      <c r="P108" s="22">
        <f>Target_AM[[#This Row],[PROPORSI]]*VLOOKUP(Target_AM[[#This Row],[NIPNAS]],Target_CC[],COLUMN(B$2)+9,0)</f>
        <v>1755825.9130434783</v>
      </c>
      <c r="Q108" s="22">
        <f>Target_AM[[#This Row],[PROPORSI]]*VLOOKUP(Target_AM[[#This Row],[NIPNAS]],Target_CC[],COLUMN(C$2)+9,0)</f>
        <v>1755825.9130434783</v>
      </c>
      <c r="R108" s="22">
        <f>Target_AM[[#This Row],[PROPORSI]]*VLOOKUP(Target_AM[[#This Row],[NIPNAS]],Target_CC[],COLUMN(D$2)+9,0)</f>
        <v>1755825.9130434783</v>
      </c>
      <c r="S108" s="22">
        <f>Target_AM[[#This Row],[PROPORSI]]*VLOOKUP(Target_AM[[#This Row],[NIPNAS]],Target_CC[],COLUMN(E$2)+9,0)</f>
        <v>1742984.6173913043</v>
      </c>
      <c r="T108" s="22">
        <f>Target_AM[[#This Row],[PROPORSI]]*VLOOKUP(Target_AM[[#This Row],[NIPNAS]],Target_CC[],COLUMN(F$2)+9,0)</f>
        <v>1755825.9130434783</v>
      </c>
      <c r="U108" s="22">
        <f>Target_AM[[#This Row],[PROPORSI]]*VLOOKUP(Target_AM[[#This Row],[NIPNAS]],Target_CC[],COLUMN(G$2)+9,0)</f>
        <v>1794349.8</v>
      </c>
      <c r="V108" s="22">
        <f>Target_AM[[#This Row],[PROPORSI]]*VLOOKUP(Target_AM[[#This Row],[NIPNAS]],Target_CC[],COLUMN(H$2)+9,0)</f>
        <v>1768667.2086956522</v>
      </c>
      <c r="W108" s="22">
        <f>Target_AM[[#This Row],[PROPORSI]]*VLOOKUP(Target_AM[[#This Row],[NIPNAS]],Target_CC[],COLUMN(I$2)+9,0)</f>
        <v>1768667.2086956522</v>
      </c>
      <c r="X108" s="22">
        <f>Target_AM[[#This Row],[PROPORSI]]*VLOOKUP(Target_AM[[#This Row],[NIPNAS]],Target_CC[],COLUMN(J$2)+9,0)</f>
        <v>1794349.8</v>
      </c>
      <c r="Y108" s="22">
        <f>Target_AM[[#This Row],[PROPORSI]]*VLOOKUP(Target_AM[[#This Row],[NIPNAS]],Target_CC[],COLUMN(K$2)+9,0)</f>
        <v>1755825.9130434783</v>
      </c>
      <c r="Z108" s="22">
        <f>Target_AM[[#This Row],[PROPORSI]]*VLOOKUP(Target_AM[[#This Row],[NIPNAS]],Target_CC[],COLUMN(L$2)+9,0)</f>
        <v>1781508.5043478261</v>
      </c>
      <c r="AA108" s="22">
        <f>Target_AM[[#This Row],[PROPORSI]]*VLOOKUP(Target_AM[[#This Row],[NIPNAS]],Target_CC[],COLUMN(M$2)+9,0)</f>
        <v>21198323.91304348</v>
      </c>
      <c r="AB108" s="22">
        <f>Target_AM[[#This Row],[PROPORSI]]*VLOOKUP(Target_AM[[#This Row],[NIPNAS]],Target_CC[],COLUMN(N$2)+9,0)</f>
        <v>5038985.1748458156</v>
      </c>
      <c r="AC108" s="22">
        <f>Target_AM[[#This Row],[PROPORSI]]*VLOOKUP(Target_AM[[#This Row],[NIPNAS]],Target_CC[],COLUMN(O$2)+9,0)</f>
        <v>33446371.852745503</v>
      </c>
      <c r="AD108" s="22">
        <f>Target_AM[[#This Row],[PROPORSI]]*VLOOKUP(Target_AM[[#This Row],[NIPNAS]],Target_CC[],COLUMN(P$2)+9,0)</f>
        <v>29675922.745347805</v>
      </c>
      <c r="AE108" s="22">
        <f>Target_AM[[#This Row],[PROPORSI]]*VLOOKUP(Target_AM[[#This Row],[NIPNAS]],Target_CC[],COLUMN(Q$2)+9,0)</f>
        <v>21989598.731019214</v>
      </c>
      <c r="AF108" s="22">
        <f>Target_AM[[#This Row],[PROPORSI]]*VLOOKUP(Target_AM[[#This Row],[NIPNAS]],Target_CC[],COLUMN(R$2)+9,0)</f>
        <v>22510836.154652912</v>
      </c>
      <c r="AG108" s="22">
        <f>Target_AM[[#This Row],[PROPORSI]]*VLOOKUP(Target_AM[[#This Row],[NIPNAS]],Target_CC[],COLUMN(S$2)+9,0)</f>
        <v>22705540.194790568</v>
      </c>
      <c r="AH108" s="22">
        <f>Target_AM[[#This Row],[PROPORSI]]*VLOOKUP(Target_AM[[#This Row],[NIPNAS]],Target_CC[],COLUMN(T$2)+9,0)</f>
        <v>27860911.660440311</v>
      </c>
      <c r="AI108" s="22">
        <f>Target_AM[[#This Row],[PROPORSI]]*VLOOKUP(Target_AM[[#This Row],[NIPNAS]],Target_CC[],COLUMN(U$2)+9,0)</f>
        <v>27398503.512472436</v>
      </c>
      <c r="AJ108" s="22">
        <f>Target_AM[[#This Row],[PROPORSI]]*VLOOKUP(Target_AM[[#This Row],[NIPNAS]],Target_CC[],COLUMN(V$2)+9,0)</f>
        <v>27381456.065242935</v>
      </c>
      <c r="AK108" s="22">
        <f>Target_AM[[#This Row],[PROPORSI]]*VLOOKUP(Target_AM[[#This Row],[NIPNAS]],Target_CC[],COLUMN(W$2)+9,0)</f>
        <v>27773875.394732986</v>
      </c>
      <c r="AL108" s="22">
        <f>Target_AM[[#This Row],[PROPORSI]]*VLOOKUP(Target_AM[[#This Row],[NIPNAS]],Target_CC[],COLUMN(X$2)+9,0)</f>
        <v>27142818.11409143</v>
      </c>
      <c r="AM108" s="22">
        <f>Target_AM[[#This Row],[PROPORSI]]*VLOOKUP(Target_AM[[#This Row],[NIPNAS]],Target_CC[],COLUMN(Y$2)+9,0)</f>
        <v>27075180.399618093</v>
      </c>
      <c r="AN108" s="22">
        <f>Target_AM[[#This Row],[PROPORSI]]*VLOOKUP(Target_AM[[#This Row],[NIPNAS]],Target_CC[],COLUMN(Z$2)+9,0)</f>
        <v>300000000</v>
      </c>
      <c r="AO108" s="22">
        <f>Target_AM[[#This Row],[PROPORSI]]*VLOOKUP(Target_AM[[#This Row],[NIPNAS]],Target_CC[],COLUMN(AA$2)+9,0)</f>
        <v>6807652.3835414676</v>
      </c>
      <c r="AP108" s="22">
        <f>Target_AM[[#This Row],[PROPORSI]]*VLOOKUP(Target_AM[[#This Row],[NIPNAS]],Target_CC[],COLUMN(AB$2)+9,0)</f>
        <v>35202197.76578898</v>
      </c>
      <c r="AQ108" s="22">
        <f>Target_AM[[#This Row],[PROPORSI]]*VLOOKUP(Target_AM[[#This Row],[NIPNAS]],Target_CC[],COLUMN(AC$2)+9,0)</f>
        <v>31431748.658391282</v>
      </c>
      <c r="AR108" s="22">
        <f>Target_AM[[#This Row],[PROPORSI]]*VLOOKUP(Target_AM[[#This Row],[NIPNAS]],Target_CC[],COLUMN(AD$2)+9,0)</f>
        <v>23745424.64406269</v>
      </c>
      <c r="AS108" s="22">
        <f>Target_AM[[#This Row],[PROPORSI]]*VLOOKUP(Target_AM[[#This Row],[NIPNAS]],Target_CC[],COLUMN(AE$2)+9,0)</f>
        <v>24253820.772044215</v>
      </c>
      <c r="AT108" s="22">
        <f>Target_AM[[#This Row],[PROPORSI]]*VLOOKUP(Target_AM[[#This Row],[NIPNAS]],Target_CC[],COLUMN(AF$2)+9,0)</f>
        <v>24461366.107834045</v>
      </c>
      <c r="AU108" s="22">
        <f>Target_AM[[#This Row],[PROPORSI]]*VLOOKUP(Target_AM[[#This Row],[NIPNAS]],Target_CC[],COLUMN(AG$2)+9,0)</f>
        <v>29655261.460440312</v>
      </c>
      <c r="AV108" s="22">
        <f>Target_AM[[#This Row],[PROPORSI]]*VLOOKUP(Target_AM[[#This Row],[NIPNAS]],Target_CC[],COLUMN(AH$2)+9,0)</f>
        <v>29167170.72116809</v>
      </c>
      <c r="AW108" s="22">
        <f>Target_AM[[#This Row],[PROPORSI]]*VLOOKUP(Target_AM[[#This Row],[NIPNAS]],Target_CC[],COLUMN(AI$2)+9,0)</f>
        <v>29150123.273938589</v>
      </c>
      <c r="AX108" s="22">
        <f>Target_AM[[#This Row],[PROPORSI]]*VLOOKUP(Target_AM[[#This Row],[NIPNAS]],Target_CC[],COLUMN(AJ$2)+9,0)</f>
        <v>29568225.194732986</v>
      </c>
      <c r="AY108" s="22">
        <f>Target_AM[[#This Row],[PROPORSI]]*VLOOKUP(Target_AM[[#This Row],[NIPNAS]],Target_CC[],COLUMN(AK$2)+9,0)</f>
        <v>28898644.027134907</v>
      </c>
      <c r="AZ108" s="22">
        <f>Target_AM[[#This Row],[PROPORSI]]*VLOOKUP(Target_AM[[#This Row],[NIPNAS]],Target_CC[],COLUMN(AL$2)+9,0)</f>
        <v>28856688.90396592</v>
      </c>
      <c r="BA108" s="22">
        <f>Target_AM[[#This Row],[PROPORSI]]*VLOOKUP(Target_AM[[#This Row],[NIPNAS]],Target_CC[],COLUMN(AM$2)+9,0)</f>
        <v>321198323.9130435</v>
      </c>
      <c r="BB108" s="22">
        <f>Target_AM[[#This Row],[PROPORSI]]*VLOOKUP(Target_AM[[#This Row],[NIPNAS]],Target_CC[],COLUMN(AN$2)+9,0)</f>
        <v>159372661.64193538</v>
      </c>
      <c r="BC108" s="22">
        <f>Target_AM[[#This Row],[PROPORSI]]*VLOOKUP(Target_AM[[#This Row],[NIPNAS]],Target_CC[],COLUMN(AO$2)+9,0)</f>
        <v>160053931.73093224</v>
      </c>
      <c r="BD108" s="22">
        <f>Target_AM[[#This Row],[PROPORSI]]*VLOOKUP(Target_AM[[#This Row],[NIPNAS]],Target_CC[],COLUMN(AP$2)+9,0)</f>
        <v>159276748.44509289</v>
      </c>
      <c r="BE108" s="22">
        <f>Target_AM[[#This Row],[PROPORSI]]*VLOOKUP(Target_AM[[#This Row],[NIPNAS]],Target_CC[],COLUMN(AQ$2)+9,0)</f>
        <v>157274541.17999935</v>
      </c>
      <c r="BF108" s="22">
        <f>Target_AM[[#This Row],[PROPORSI]]*VLOOKUP(Target_AM[[#This Row],[NIPNAS]],Target_CC[],COLUMN(AR$2)+9,0)</f>
        <v>158787168.31564602</v>
      </c>
      <c r="BG108" s="22">
        <f>Target_AM[[#This Row],[PROPORSI]]*VLOOKUP(Target_AM[[#This Row],[NIPNAS]],Target_CC[],COLUMN(AS$2)+9,0)</f>
        <v>159494638.20748508</v>
      </c>
      <c r="BH108" s="22">
        <f>Target_AM[[#This Row],[PROPORSI]]*VLOOKUP(Target_AM[[#This Row],[NIPNAS]],Target_CC[],COLUMN(AT$2)+9,0)</f>
        <v>175738467.03501636</v>
      </c>
      <c r="BI108" s="22">
        <f>Target_AM[[#This Row],[PROPORSI]]*VLOOKUP(Target_AM[[#This Row],[NIPNAS]],Target_CC[],COLUMN(AU$2)+9,0)</f>
        <v>174096377.39032575</v>
      </c>
      <c r="BJ108" s="22">
        <f>Target_AM[[#This Row],[PROPORSI]]*VLOOKUP(Target_AM[[#This Row],[NIPNAS]],Target_CC[],COLUMN(AV$2)+9,0)</f>
        <v>174043113.7027629</v>
      </c>
      <c r="BK108" s="22">
        <f>Target_AM[[#This Row],[PROPORSI]]*VLOOKUP(Target_AM[[#This Row],[NIPNAS]],Target_CC[],COLUMN(AW$2)+9,0)</f>
        <v>175466527.64134276</v>
      </c>
      <c r="BL108" s="22">
        <f>Target_AM[[#This Row],[PROPORSI]]*VLOOKUP(Target_AM[[#This Row],[NIPNAS]],Target_CC[],COLUMN(AX$2)+9,0)</f>
        <v>173198842.19401097</v>
      </c>
      <c r="BM108" s="22">
        <f>Target_AM[[#This Row],[PROPORSI]]*VLOOKUP(Target_AM[[#This Row],[NIPNAS]],Target_CC[],COLUMN(AY$2)+9,0)</f>
        <v>173196982.51545081</v>
      </c>
      <c r="BN108" s="22">
        <f>Target_AM[[#This Row],[PROPORSI]]*VLOOKUP(Target_AM[[#This Row],[NIPNAS]],Target_CC[],COLUMN(AZ$2)+9,0)</f>
        <v>2000000000.0000005</v>
      </c>
      <c r="BO108" s="22">
        <f>Target_AM[[#This Row],[PROPORSI]]*VLOOKUP(Target_AM[[#This Row],[NIPNAS]],Target_CC[],COLUMN(BA$2)+9,0)</f>
        <v>1709521</v>
      </c>
      <c r="BP108" s="22">
        <f>Target_AM[[#This Row],[PROPORSI]]*VLOOKUP(Target_AM[[#This Row],[NIPNAS]],Target_CC[],COLUMN(BB$2)+9,0)</f>
        <v>1697023</v>
      </c>
      <c r="BQ108" s="22">
        <f>Target_AM[[#This Row],[PROPORSI]]*VLOOKUP(Target_AM[[#This Row],[NIPNAS]],Target_CC[],COLUMN(BC$2)+9,0)</f>
        <v>1676388</v>
      </c>
      <c r="BR108" s="22">
        <f>Target_AM[[#This Row],[PROPORSI]]*VLOOKUP(Target_AM[[#This Row],[NIPNAS]],Target_CC[],COLUMN(BD$2)+9,0)</f>
        <v>1676388</v>
      </c>
      <c r="BS108" s="22">
        <f>Target_AM[[#This Row],[PROPORSI]]*VLOOKUP(Target_AM[[#This Row],[NIPNAS]],Target_CC[],COLUMN(BE$2)+9,0)</f>
        <v>1676388</v>
      </c>
      <c r="BT108" s="22">
        <f>Target_AM[[#This Row],[PROPORSI]]*VLOOKUP(Target_AM[[#This Row],[NIPNAS]],Target_CC[],COLUMN(BF$2)+9,0)</f>
        <v>1676388</v>
      </c>
      <c r="BU108" s="22">
        <f>Target_AM[[#This Row],[PROPORSI]]*VLOOKUP(Target_AM[[#This Row],[NIPNAS]],Target_CC[],COLUMN(BG$2)+9,0)</f>
        <v>1676388</v>
      </c>
      <c r="BV108" s="22">
        <f>Target_AM[[#This Row],[PROPORSI]]*VLOOKUP(Target_AM[[#This Row],[NIPNAS]],Target_CC[],COLUMN(BH$2)+9,0)</f>
        <v>1676388</v>
      </c>
      <c r="BW108" s="22">
        <f>Target_AM[[#This Row],[PROPORSI]]*VLOOKUP(Target_AM[[#This Row],[NIPNAS]],Target_CC[],COLUMN(BI$2)+9,0)</f>
        <v>1676388</v>
      </c>
      <c r="BX108" s="22">
        <f>Target_AM[[#This Row],[PROPORSI]]*VLOOKUP(Target_AM[[#This Row],[NIPNAS]],Target_CC[],COLUMN(BJ$2)+9,0)</f>
        <v>1676388</v>
      </c>
      <c r="BY108" s="22">
        <f>Target_AM[[#This Row],[PROPORSI]]*VLOOKUP(Target_AM[[#This Row],[NIPNAS]],Target_CC[],COLUMN(BK$2)+9,0)</f>
        <v>1676388</v>
      </c>
      <c r="BZ108" s="22">
        <f>Target_AM[[#This Row],[PROPORSI]]*VLOOKUP(Target_AM[[#This Row],[NIPNAS]],Target_CC[],COLUMN(BL$2)+9,0)</f>
        <v>1676388</v>
      </c>
      <c r="CA108" s="22">
        <f>Target_AM[[#This Row],[PROPORSI]]*VLOOKUP(Target_AM[[#This Row],[NIPNAS]],Target_CC[],COLUMN(BM$2)+9,0)</f>
        <v>20170424</v>
      </c>
      <c r="CB108" s="22">
        <f>Target_AM[[#This Row],[PROPORSI]]*VLOOKUP(Target_AM[[#This Row],[NIPNAS]],Target_CC[],COLUMN(BN$2)+9,0)</f>
        <v>0</v>
      </c>
      <c r="CC108" s="22">
        <f>Target_AM[[#This Row],[PROPORSI]]*VLOOKUP(Target_AM[[#This Row],[NIPNAS]],Target_CC[],COLUMN(BO$2)+9,0)</f>
        <v>0</v>
      </c>
      <c r="CD108" s="22">
        <f>Target_AM[[#This Row],[PROPORSI]]*VLOOKUP(Target_AM[[#This Row],[NIPNAS]],Target_CC[],COLUMN(BP$2)+9,0)</f>
        <v>0</v>
      </c>
      <c r="CE108" s="22">
        <f>Target_AM[[#This Row],[PROPORSI]]*VLOOKUP(Target_AM[[#This Row],[NIPNAS]],Target_CC[],COLUMN(BQ$2)+9,0)</f>
        <v>0</v>
      </c>
      <c r="CF108" s="22">
        <f>Target_AM[[#This Row],[PROPORSI]]*VLOOKUP(Target_AM[[#This Row],[NIPNAS]],Target_CC[],COLUMN(BR$2)+9,0)</f>
        <v>0</v>
      </c>
      <c r="CG108" s="22">
        <f>Target_AM[[#This Row],[PROPORSI]]*VLOOKUP(Target_AM[[#This Row],[NIPNAS]],Target_CC[],COLUMN(BS$2)+9,0)</f>
        <v>0</v>
      </c>
      <c r="CH108" s="22">
        <f>Target_AM[[#This Row],[PROPORSI]]*VLOOKUP(Target_AM[[#This Row],[NIPNAS]],Target_CC[],COLUMN(BT$2)+9,0)</f>
        <v>0</v>
      </c>
      <c r="CI108" s="22">
        <f>Target_AM[[#This Row],[PROPORSI]]*VLOOKUP(Target_AM[[#This Row],[NIPNAS]],Target_CC[],COLUMN(BU$2)+9,0)</f>
        <v>0</v>
      </c>
      <c r="CJ108" s="22">
        <f>Target_AM[[#This Row],[PROPORSI]]*VLOOKUP(Target_AM[[#This Row],[NIPNAS]],Target_CC[],COLUMN(BV$2)+9,0)</f>
        <v>0</v>
      </c>
      <c r="CK108" s="22">
        <f>Target_AM[[#This Row],[PROPORSI]]*VLOOKUP(Target_AM[[#This Row],[NIPNAS]],Target_CC[],COLUMN(BW$2)+9,0)</f>
        <v>0</v>
      </c>
      <c r="CL108" s="22">
        <f>Target_AM[[#This Row],[PROPORSI]]*VLOOKUP(Target_AM[[#This Row],[NIPNAS]],Target_CC[],COLUMN(BX$2)+9,0)</f>
        <v>0</v>
      </c>
      <c r="CM108" s="22">
        <f>Target_AM[[#This Row],[PROPORSI]]*VLOOKUP(Target_AM[[#This Row],[NIPNAS]],Target_CC[],COLUMN(BY$2)+9,0)</f>
        <v>0</v>
      </c>
      <c r="CN108" s="22">
        <f>Target_AM[[#This Row],[PROPORSI]]*VLOOKUP(Target_AM[[#This Row],[NIPNAS]],Target_CC[],COLUMN(BZ$2)+9,0)</f>
        <v>0</v>
      </c>
      <c r="CO108" s="22">
        <f>Target_AM[[#This Row],[PROPORSI]]*VLOOKUP(Target_AM[[#This Row],[NIPNAS]],Target_CC[],COLUMN(CA$2)+9,0)</f>
        <v>1709521</v>
      </c>
      <c r="CP108" s="22">
        <f>Target_AM[[#This Row],[PROPORSI]]*VLOOKUP(Target_AM[[#This Row],[NIPNAS]],Target_CC[],COLUMN(CB$2)+9,0)</f>
        <v>1697023</v>
      </c>
      <c r="CQ108" s="22">
        <f>Target_AM[[#This Row],[PROPORSI]]*VLOOKUP(Target_AM[[#This Row],[NIPNAS]],Target_CC[],COLUMN(CC$2)+9,0)</f>
        <v>1676388</v>
      </c>
      <c r="CR108" s="22">
        <f>Target_AM[[#This Row],[PROPORSI]]*VLOOKUP(Target_AM[[#This Row],[NIPNAS]],Target_CC[],COLUMN(CD$2)+9,0)</f>
        <v>1676388</v>
      </c>
      <c r="CS108" s="22">
        <f>Target_AM[[#This Row],[PROPORSI]]*VLOOKUP(Target_AM[[#This Row],[NIPNAS]],Target_CC[],COLUMN(CE$2)+9,0)</f>
        <v>1676388</v>
      </c>
      <c r="CT108" s="22">
        <f>Target_AM[[#This Row],[PROPORSI]]*VLOOKUP(Target_AM[[#This Row],[NIPNAS]],Target_CC[],COLUMN(CF$2)+9,0)</f>
        <v>1676388</v>
      </c>
      <c r="CU108" s="22">
        <f>Target_AM[[#This Row],[PROPORSI]]*VLOOKUP(Target_AM[[#This Row],[NIPNAS]],Target_CC[],COLUMN(CG$2)+9,0)</f>
        <v>1676388</v>
      </c>
      <c r="CV108" s="22">
        <f>Target_AM[[#This Row],[PROPORSI]]*VLOOKUP(Target_AM[[#This Row],[NIPNAS]],Target_CC[],COLUMN(CH$2)+9,0)</f>
        <v>1676388</v>
      </c>
      <c r="CW108" s="22">
        <f>Target_AM[[#This Row],[PROPORSI]]*VLOOKUP(Target_AM[[#This Row],[NIPNAS]],Target_CC[],COLUMN(CI$2)+9,0)</f>
        <v>1676388</v>
      </c>
      <c r="CX108" s="22">
        <f>Target_AM[[#This Row],[PROPORSI]]*VLOOKUP(Target_AM[[#This Row],[NIPNAS]],Target_CC[],COLUMN(CJ$2)+9,0)</f>
        <v>1676388</v>
      </c>
      <c r="CY108" s="22">
        <f>Target_AM[[#This Row],[PROPORSI]]*VLOOKUP(Target_AM[[#This Row],[NIPNAS]],Target_CC[],COLUMN(CK$2)+9,0)</f>
        <v>1676388</v>
      </c>
      <c r="CZ108" s="22">
        <f>Target_AM[[#This Row],[PROPORSI]]*VLOOKUP(Target_AM[[#This Row],[NIPNAS]],Target_CC[],COLUMN(CL$2)+9,0)</f>
        <v>1676388</v>
      </c>
      <c r="DA108" s="22">
        <f>Target_AM[[#This Row],[PROPORSI]]*VLOOKUP(Target_AM[[#This Row],[NIPNAS]],Target_CC[],COLUMN(CM$2)+9,0)</f>
        <v>20170424</v>
      </c>
      <c r="DB108" s="22">
        <f>Target_AM[[#This Row],[PROPORSI]]*VLOOKUP(Target_AM[[#This Row],[NIPNAS]],Target_CC[],COLUMN(CN$2)+9,0)</f>
        <v>0</v>
      </c>
      <c r="DC108" s="22">
        <f>Target_AM[[#This Row],[PROPORSI]]*VLOOKUP(Target_AM[[#This Row],[NIPNAS]],Target_CC[],COLUMN(CO$2)+9,0)</f>
        <v>0</v>
      </c>
      <c r="DD108" s="22">
        <f>Target_AM[[#This Row],[PROPORSI]]*VLOOKUP(Target_AM[[#This Row],[NIPNAS]],Target_CC[],COLUMN(CP$2)+9,0)</f>
        <v>0</v>
      </c>
      <c r="DE108" s="22">
        <f>Target_AM[[#This Row],[PROPORSI]]*VLOOKUP(Target_AM[[#This Row],[NIPNAS]],Target_CC[],COLUMN(CQ$2)+9,0)</f>
        <v>0</v>
      </c>
      <c r="DF108" s="22">
        <f>Target_AM[[#This Row],[PROPORSI]]*VLOOKUP(Target_AM[[#This Row],[NIPNAS]],Target_CC[],COLUMN(CR$2)+9,0)</f>
        <v>0</v>
      </c>
      <c r="DG108" s="22">
        <f>Target_AM[[#This Row],[PROPORSI]]*VLOOKUP(Target_AM[[#This Row],[NIPNAS]],Target_CC[],COLUMN(CS$2)+9,0)</f>
        <v>0</v>
      </c>
      <c r="DH108" s="22">
        <f>Target_AM[[#This Row],[PROPORSI]]*VLOOKUP(Target_AM[[#This Row],[NIPNAS]],Target_CC[],COLUMN(CT$2)+9,0)</f>
        <v>0</v>
      </c>
      <c r="DI108" s="22">
        <f>Target_AM[[#This Row],[PROPORSI]]*VLOOKUP(Target_AM[[#This Row],[NIPNAS]],Target_CC[],COLUMN(CU$2)+9,0)</f>
        <v>0</v>
      </c>
      <c r="DJ108" s="22">
        <f>Target_AM[[#This Row],[PROPORSI]]*VLOOKUP(Target_AM[[#This Row],[NIPNAS]],Target_CC[],COLUMN(CV$2)+9,0)</f>
        <v>0</v>
      </c>
      <c r="DK108" s="22">
        <f>Target_AM[[#This Row],[PROPORSI]]*VLOOKUP(Target_AM[[#This Row],[NIPNAS]],Target_CC[],COLUMN(CW$2)+9,0)</f>
        <v>0</v>
      </c>
      <c r="DL108" s="22">
        <f>Target_AM[[#This Row],[PROPORSI]]*VLOOKUP(Target_AM[[#This Row],[NIPNAS]],Target_CC[],COLUMN(CX$2)+9,0)</f>
        <v>0</v>
      </c>
      <c r="DM108" s="22">
        <f>Target_AM[[#This Row],[PROPORSI]]*VLOOKUP(Target_AM[[#This Row],[NIPNAS]],Target_CC[],COLUMN(CY$2)+9,0)</f>
        <v>0</v>
      </c>
      <c r="DN108" s="22">
        <f>Target_AM[[#This Row],[PROPORSI]]*VLOOKUP(Target_AM[[#This Row],[NIPNAS]],Target_CC[],COLUMN(CZ$2)+9,0)</f>
        <v>0</v>
      </c>
      <c r="DO108" s="22">
        <f>Target_AM[[#This Row],[PROPORSI]]*VLOOKUP(Target_AM[[#This Row],[NIPNAS]],Target_CC[],COLUMN(DA$2)+9,0)</f>
        <v>0</v>
      </c>
      <c r="DP108" s="22">
        <f>Target_AM[[#This Row],[PROPORSI]]*VLOOKUP(Target_AM[[#This Row],[NIPNAS]],Target_CC[],COLUMN(DB$2)+9,0)</f>
        <v>0</v>
      </c>
      <c r="DQ108" s="22">
        <f>Target_AM[[#This Row],[PROPORSI]]*VLOOKUP(Target_AM[[#This Row],[NIPNAS]],Target_CC[],COLUMN(DC$2)+9,0)</f>
        <v>0</v>
      </c>
      <c r="DR108" s="22">
        <f>Target_AM[[#This Row],[PROPORSI]]*VLOOKUP(Target_AM[[#This Row],[NIPNAS]],Target_CC[],COLUMN(DD$2)+9,0)</f>
        <v>0</v>
      </c>
      <c r="DS108" s="22">
        <f>Target_AM[[#This Row],[PROPORSI]]*VLOOKUP(Target_AM[[#This Row],[NIPNAS]],Target_CC[],COLUMN(DE$2)+9,0)</f>
        <v>0</v>
      </c>
      <c r="DT108" s="22">
        <f>Target_AM[[#This Row],[PROPORSI]]*VLOOKUP(Target_AM[[#This Row],[NIPNAS]],Target_CC[],COLUMN(DF$2)+9,0)</f>
        <v>0</v>
      </c>
      <c r="DU108" s="22">
        <f>Target_AM[[#This Row],[PROPORSI]]*VLOOKUP(Target_AM[[#This Row],[NIPNAS]],Target_CC[],COLUMN(DG$2)+9,0)</f>
        <v>0</v>
      </c>
      <c r="DV108" s="22">
        <f>Target_AM[[#This Row],[PROPORSI]]*VLOOKUP(Target_AM[[#This Row],[NIPNAS]],Target_CC[],COLUMN(DH$2)+9,0)</f>
        <v>0</v>
      </c>
      <c r="DW108" s="22">
        <f>Target_AM[[#This Row],[PROPORSI]]*VLOOKUP(Target_AM[[#This Row],[NIPNAS]],Target_CC[],COLUMN(DI$2)+9,0)</f>
        <v>0</v>
      </c>
      <c r="DX108" s="22">
        <f>Target_AM[[#This Row],[PROPORSI]]*VLOOKUP(Target_AM[[#This Row],[NIPNAS]],Target_CC[],COLUMN(DJ$2)+9,0)</f>
        <v>0</v>
      </c>
      <c r="DY108" s="22">
        <f>Target_AM[[#This Row],[PROPORSI]]*VLOOKUP(Target_AM[[#This Row],[NIPNAS]],Target_CC[],COLUMN(DK$2)+9,0)</f>
        <v>0</v>
      </c>
      <c r="DZ108" s="22">
        <f>Target_AM[[#This Row],[PROPORSI]]*VLOOKUP(Target_AM[[#This Row],[NIPNAS]],Target_CC[],COLUMN(DL$2)+9,0)</f>
        <v>0</v>
      </c>
      <c r="EA108" s="22">
        <f>Target_AM[[#This Row],[PROPORSI]]*VLOOKUP(Target_AM[[#This Row],[NIPNAS]],Target_CC[],COLUMN(DM$2)+9,0)</f>
        <v>0</v>
      </c>
    </row>
    <row r="109" spans="2:131" x14ac:dyDescent="0.3">
      <c r="B109">
        <v>404424</v>
      </c>
      <c r="C109" t="s">
        <v>1007</v>
      </c>
      <c r="D109">
        <v>1</v>
      </c>
      <c r="E109" s="8">
        <v>45658</v>
      </c>
      <c r="F109">
        <v>559095300</v>
      </c>
      <c r="G109" t="s">
        <v>755</v>
      </c>
      <c r="J109" t="s">
        <v>300</v>
      </c>
      <c r="K109" t="s">
        <v>19</v>
      </c>
      <c r="L109" t="s">
        <v>159</v>
      </c>
      <c r="M109" t="s">
        <v>29</v>
      </c>
      <c r="N109" s="23">
        <f>Target_AM[[#This Row],[PROPORSI]]*VLOOKUP(Target_AM[[#This Row],[NIPNAS]],Target_CC[],9,0)</f>
        <v>287703597.57758331</v>
      </c>
      <c r="O109" s="22">
        <f>Target_AM[[#This Row],[PROPORSI]]*VLOOKUP(Target_AM[[#This Row],[NIPNAS]],Target_CC[],COLUMN(A$2)+9,0)</f>
        <v>17989469.017791364</v>
      </c>
      <c r="P109" s="22">
        <f>Target_AM[[#This Row],[PROPORSI]]*VLOOKUP(Target_AM[[#This Row],[NIPNAS]],Target_CC[],COLUMN(B$2)+9,0)</f>
        <v>18303660.925675642</v>
      </c>
      <c r="Q109" s="22">
        <f>Target_AM[[#This Row],[PROPORSI]]*VLOOKUP(Target_AM[[#This Row],[NIPNAS]],Target_CC[],COLUMN(C$2)+9,0)</f>
        <v>19568892.46949099</v>
      </c>
      <c r="R109" s="22">
        <f>Target_AM[[#This Row],[PROPORSI]]*VLOOKUP(Target_AM[[#This Row],[NIPNAS]],Target_CC[],COLUMN(D$2)+9,0)</f>
        <v>18387928.749958456</v>
      </c>
      <c r="S109" s="22">
        <f>Target_AM[[#This Row],[PROPORSI]]*VLOOKUP(Target_AM[[#This Row],[NIPNAS]],Target_CC[],COLUMN(E$2)+9,0)</f>
        <v>19319930.455171313</v>
      </c>
      <c r="T109" s="22">
        <f>Target_AM[[#This Row],[PROPORSI]]*VLOOKUP(Target_AM[[#This Row],[NIPNAS]],Target_CC[],COLUMN(F$2)+9,0)</f>
        <v>19062200.393549472</v>
      </c>
      <c r="U109" s="22">
        <f>Target_AM[[#This Row],[PROPORSI]]*VLOOKUP(Target_AM[[#This Row],[NIPNAS]],Target_CC[],COLUMN(G$2)+9,0)</f>
        <v>19974075.574312251</v>
      </c>
      <c r="V109" s="22">
        <f>Target_AM[[#This Row],[PROPORSI]]*VLOOKUP(Target_AM[[#This Row],[NIPNAS]],Target_CC[],COLUMN(H$2)+9,0)</f>
        <v>20173155.121994298</v>
      </c>
      <c r="W109" s="22">
        <f>Target_AM[[#This Row],[PROPORSI]]*VLOOKUP(Target_AM[[#This Row],[NIPNAS]],Target_CC[],COLUMN(I$2)+9,0)</f>
        <v>19914939.250092998</v>
      </c>
      <c r="X109" s="22">
        <f>Target_AM[[#This Row],[PROPORSI]]*VLOOKUP(Target_AM[[#This Row],[NIPNAS]],Target_CC[],COLUMN(J$2)+9,0)</f>
        <v>20315596.579960071</v>
      </c>
      <c r="Y109" s="22">
        <f>Target_AM[[#This Row],[PROPORSI]]*VLOOKUP(Target_AM[[#This Row],[NIPNAS]],Target_CC[],COLUMN(K$2)+9,0)</f>
        <v>20167368.160385143</v>
      </c>
      <c r="Z109" s="22">
        <f>Target_AM[[#This Row],[PROPORSI]]*VLOOKUP(Target_AM[[#This Row],[NIPNAS]],Target_CC[],COLUMN(L$2)+9,0)</f>
        <v>19028292.051617991</v>
      </c>
      <c r="AA109" s="22">
        <f>Target_AM[[#This Row],[PROPORSI]]*VLOOKUP(Target_AM[[#This Row],[NIPNAS]],Target_CC[],COLUMN(M$2)+9,0)</f>
        <v>232205508.74999997</v>
      </c>
      <c r="AB109" s="22">
        <f>Target_AM[[#This Row],[PROPORSI]]*VLOOKUP(Target_AM[[#This Row],[NIPNAS]],Target_CC[],COLUMN(N$2)+9,0)</f>
        <v>2506070.0726477341</v>
      </c>
      <c r="AC109" s="22">
        <f>Target_AM[[#This Row],[PROPORSI]]*VLOOKUP(Target_AM[[#This Row],[NIPNAS]],Target_CC[],COLUMN(O$2)+9,0)</f>
        <v>2549839.3988373042</v>
      </c>
      <c r="AD109" s="22">
        <f>Target_AM[[#This Row],[PROPORSI]]*VLOOKUP(Target_AM[[#This Row],[NIPNAS]],Target_CC[],COLUMN(P$2)+9,0)</f>
        <v>2726095.7910515321</v>
      </c>
      <c r="AE109" s="22">
        <f>Target_AM[[#This Row],[PROPORSI]]*VLOOKUP(Target_AM[[#This Row],[NIPNAS]],Target_CC[],COLUMN(Q$2)+9,0)</f>
        <v>2561578.5486873328</v>
      </c>
      <c r="AF109" s="22">
        <f>Target_AM[[#This Row],[PROPORSI]]*VLOOKUP(Target_AM[[#This Row],[NIPNAS]],Target_CC[],COLUMN(R$2)+9,0)</f>
        <v>2691413.4859376014</v>
      </c>
      <c r="AG109" s="22">
        <f>Target_AM[[#This Row],[PROPORSI]]*VLOOKUP(Target_AM[[#This Row],[NIPNAS]],Target_CC[],COLUMN(S$2)+9,0)</f>
        <v>2655509.725042081</v>
      </c>
      <c r="AH109" s="22">
        <f>Target_AM[[#This Row],[PROPORSI]]*VLOOKUP(Target_AM[[#This Row],[NIPNAS]],Target_CC[],COLUMN(T$2)+9,0)</f>
        <v>2782540.8841185276</v>
      </c>
      <c r="AI109" s="22">
        <f>Target_AM[[#This Row],[PROPORSI]]*VLOOKUP(Target_AM[[#This Row],[NIPNAS]],Target_CC[],COLUMN(U$2)+9,0)</f>
        <v>2810274.1816399163</v>
      </c>
      <c r="AJ109" s="22">
        <f>Target_AM[[#This Row],[PROPORSI]]*VLOOKUP(Target_AM[[#This Row],[NIPNAS]],Target_CC[],COLUMN(V$2)+9,0)</f>
        <v>2774302.7436717083</v>
      </c>
      <c r="AK109" s="22">
        <f>Target_AM[[#This Row],[PROPORSI]]*VLOOKUP(Target_AM[[#This Row],[NIPNAS]],Target_CC[],COLUMN(W$2)+9,0)</f>
        <v>2830117.3618115657</v>
      </c>
      <c r="AL109" s="22">
        <f>Target_AM[[#This Row],[PROPORSI]]*VLOOKUP(Target_AM[[#This Row],[NIPNAS]],Target_CC[],COLUMN(X$2)+9,0)</f>
        <v>2809468.0138043943</v>
      </c>
      <c r="AM109" s="22">
        <f>Target_AM[[#This Row],[PROPORSI]]*VLOOKUP(Target_AM[[#This Row],[NIPNAS]],Target_CC[],COLUMN(Y$2)+9,0)</f>
        <v>2650786.0347072775</v>
      </c>
      <c r="AN109" s="22">
        <f>Target_AM[[#This Row],[PROPORSI]]*VLOOKUP(Target_AM[[#This Row],[NIPNAS]],Target_CC[],COLUMN(Z$2)+9,0)</f>
        <v>32347996.241956979</v>
      </c>
      <c r="AO109" s="22">
        <f>Target_AM[[#This Row],[PROPORSI]]*VLOOKUP(Target_AM[[#This Row],[NIPNAS]],Target_CC[],COLUMN(AA$2)+9,0)</f>
        <v>20495539.0904391</v>
      </c>
      <c r="AP109" s="22">
        <f>Target_AM[[#This Row],[PROPORSI]]*VLOOKUP(Target_AM[[#This Row],[NIPNAS]],Target_CC[],COLUMN(AB$2)+9,0)</f>
        <v>20853500.324512947</v>
      </c>
      <c r="AQ109" s="22">
        <f>Target_AM[[#This Row],[PROPORSI]]*VLOOKUP(Target_AM[[#This Row],[NIPNAS]],Target_CC[],COLUMN(AC$2)+9,0)</f>
        <v>22294988.260542523</v>
      </c>
      <c r="AR109" s="22">
        <f>Target_AM[[#This Row],[PROPORSI]]*VLOOKUP(Target_AM[[#This Row],[NIPNAS]],Target_CC[],COLUMN(AD$2)+9,0)</f>
        <v>20949507.298645787</v>
      </c>
      <c r="AS109" s="22">
        <f>Target_AM[[#This Row],[PROPORSI]]*VLOOKUP(Target_AM[[#This Row],[NIPNAS]],Target_CC[],COLUMN(AE$2)+9,0)</f>
        <v>22011343.941108916</v>
      </c>
      <c r="AT109" s="22">
        <f>Target_AM[[#This Row],[PROPORSI]]*VLOOKUP(Target_AM[[#This Row],[NIPNAS]],Target_CC[],COLUMN(AF$2)+9,0)</f>
        <v>21717710.118591554</v>
      </c>
      <c r="AU109" s="22">
        <f>Target_AM[[#This Row],[PROPORSI]]*VLOOKUP(Target_AM[[#This Row],[NIPNAS]],Target_CC[],COLUMN(AG$2)+9,0)</f>
        <v>22756616.458430778</v>
      </c>
      <c r="AV109" s="22">
        <f>Target_AM[[#This Row],[PROPORSI]]*VLOOKUP(Target_AM[[#This Row],[NIPNAS]],Target_CC[],COLUMN(AH$2)+9,0)</f>
        <v>22983429.303634215</v>
      </c>
      <c r="AW109" s="22">
        <f>Target_AM[[#This Row],[PROPORSI]]*VLOOKUP(Target_AM[[#This Row],[NIPNAS]],Target_CC[],COLUMN(AI$2)+9,0)</f>
        <v>22689241.993764706</v>
      </c>
      <c r="AX109" s="22">
        <f>Target_AM[[#This Row],[PROPORSI]]*VLOOKUP(Target_AM[[#This Row],[NIPNAS]],Target_CC[],COLUMN(AJ$2)+9,0)</f>
        <v>23145713.941771638</v>
      </c>
      <c r="AY109" s="22">
        <f>Target_AM[[#This Row],[PROPORSI]]*VLOOKUP(Target_AM[[#This Row],[NIPNAS]],Target_CC[],COLUMN(AK$2)+9,0)</f>
        <v>22976836.174189538</v>
      </c>
      <c r="AZ109" s="22">
        <f>Target_AM[[#This Row],[PROPORSI]]*VLOOKUP(Target_AM[[#This Row],[NIPNAS]],Target_CC[],COLUMN(AL$2)+9,0)</f>
        <v>21679078.086325269</v>
      </c>
      <c r="BA109" s="22">
        <f>Target_AM[[#This Row],[PROPORSI]]*VLOOKUP(Target_AM[[#This Row],[NIPNAS]],Target_CC[],COLUMN(AM$2)+9,0)</f>
        <v>264553504.99195692</v>
      </c>
      <c r="BB109" s="22">
        <f>Target_AM[[#This Row],[PROPORSI]]*VLOOKUP(Target_AM[[#This Row],[NIPNAS]],Target_CC[],COLUMN(AN$2)+9,0)</f>
        <v>9777398.6261947434</v>
      </c>
      <c r="BC109" s="22">
        <f>Target_AM[[#This Row],[PROPORSI]]*VLOOKUP(Target_AM[[#This Row],[NIPNAS]],Target_CC[],COLUMN(AO$2)+9,0)</f>
        <v>10174119.323391797</v>
      </c>
      <c r="BD109" s="22">
        <f>Target_AM[[#This Row],[PROPORSI]]*VLOOKUP(Target_AM[[#This Row],[NIPNAS]],Target_CC[],COLUMN(AP$2)+9,0)</f>
        <v>10289034.949330807</v>
      </c>
      <c r="BE109" s="22">
        <f>Target_AM[[#This Row],[PROPORSI]]*VLOOKUP(Target_AM[[#This Row],[NIPNAS]],Target_CC[],COLUMN(AQ$2)+9,0)</f>
        <v>9974899.4857750032</v>
      </c>
      <c r="BF109" s="22">
        <f>Target_AM[[#This Row],[PROPORSI]]*VLOOKUP(Target_AM[[#This Row],[NIPNAS]],Target_CC[],COLUMN(AR$2)+9,0)</f>
        <v>10488359.543305274</v>
      </c>
      <c r="BG109" s="22">
        <f>Target_AM[[#This Row],[PROPORSI]]*VLOOKUP(Target_AM[[#This Row],[NIPNAS]],Target_CC[],COLUMN(AS$2)+9,0)</f>
        <v>10423112.784169191</v>
      </c>
      <c r="BH109" s="22">
        <f>Target_AM[[#This Row],[PROPORSI]]*VLOOKUP(Target_AM[[#This Row],[NIPNAS]],Target_CC[],COLUMN(AT$2)+9,0)</f>
        <v>10763615.883973477</v>
      </c>
      <c r="BI109" s="22">
        <f>Target_AM[[#This Row],[PROPORSI]]*VLOOKUP(Target_AM[[#This Row],[NIPNAS]],Target_CC[],COLUMN(AU$2)+9,0)</f>
        <v>10914935.252995767</v>
      </c>
      <c r="BJ109" s="22">
        <f>Target_AM[[#This Row],[PROPORSI]]*VLOOKUP(Target_AM[[#This Row],[NIPNAS]],Target_CC[],COLUMN(AV$2)+9,0)</f>
        <v>10745262.120155828</v>
      </c>
      <c r="BK109" s="22">
        <f>Target_AM[[#This Row],[PROPORSI]]*VLOOKUP(Target_AM[[#This Row],[NIPNAS]],Target_CC[],COLUMN(AW$2)+9,0)</f>
        <v>10927933.782276139</v>
      </c>
      <c r="BL109" s="22">
        <f>Target_AM[[#This Row],[PROPORSI]]*VLOOKUP(Target_AM[[#This Row],[NIPNAS]],Target_CC[],COLUMN(AX$2)+9,0)</f>
        <v>11129392.525234064</v>
      </c>
      <c r="BM109" s="22">
        <f>Target_AM[[#This Row],[PROPORSI]]*VLOOKUP(Target_AM[[#This Row],[NIPNAS]],Target_CC[],COLUMN(AY$2)+9,0)</f>
        <v>10851023.298882473</v>
      </c>
      <c r="BN109" s="22">
        <f>Target_AM[[#This Row],[PROPORSI]]*VLOOKUP(Target_AM[[#This Row],[NIPNAS]],Target_CC[],COLUMN(AZ$2)+9,0)</f>
        <v>126459087.57568455</v>
      </c>
      <c r="BO109" s="22">
        <f>Target_AM[[#This Row],[PROPORSI]]*VLOOKUP(Target_AM[[#This Row],[NIPNAS]],Target_CC[],COLUMN(BA$2)+9,0)</f>
        <v>19163052</v>
      </c>
      <c r="BP109" s="22">
        <f>Target_AM[[#This Row],[PROPORSI]]*VLOOKUP(Target_AM[[#This Row],[NIPNAS]],Target_CC[],COLUMN(BB$2)+9,0)</f>
        <v>19152077</v>
      </c>
      <c r="BQ109" s="22">
        <f>Target_AM[[#This Row],[PROPORSI]]*VLOOKUP(Target_AM[[#This Row],[NIPNAS]],Target_CC[],COLUMN(BC$2)+9,0)</f>
        <v>19214449</v>
      </c>
      <c r="BR109" s="22">
        <f>Target_AM[[#This Row],[PROPORSI]]*VLOOKUP(Target_AM[[#This Row],[NIPNAS]],Target_CC[],COLUMN(BD$2)+9,0)</f>
        <v>18232790</v>
      </c>
      <c r="BS109" s="22">
        <f>Target_AM[[#This Row],[PROPORSI]]*VLOOKUP(Target_AM[[#This Row],[NIPNAS]],Target_CC[],COLUMN(BE$2)+9,0)</f>
        <v>18232790</v>
      </c>
      <c r="BT109" s="22">
        <f>Target_AM[[#This Row],[PROPORSI]]*VLOOKUP(Target_AM[[#This Row],[NIPNAS]],Target_CC[],COLUMN(BF$2)+9,0)</f>
        <v>18232790</v>
      </c>
      <c r="BU109" s="22">
        <f>Target_AM[[#This Row],[PROPORSI]]*VLOOKUP(Target_AM[[#This Row],[NIPNAS]],Target_CC[],COLUMN(BG$2)+9,0)</f>
        <v>18232790</v>
      </c>
      <c r="BV109" s="22">
        <f>Target_AM[[#This Row],[PROPORSI]]*VLOOKUP(Target_AM[[#This Row],[NIPNAS]],Target_CC[],COLUMN(BH$2)+9,0)</f>
        <v>18232790</v>
      </c>
      <c r="BW109" s="22">
        <f>Target_AM[[#This Row],[PROPORSI]]*VLOOKUP(Target_AM[[#This Row],[NIPNAS]],Target_CC[],COLUMN(BI$2)+9,0)</f>
        <v>18232790</v>
      </c>
      <c r="BX109" s="22">
        <f>Target_AM[[#This Row],[PROPORSI]]*VLOOKUP(Target_AM[[#This Row],[NIPNAS]],Target_CC[],COLUMN(BJ$2)+9,0)</f>
        <v>18232790</v>
      </c>
      <c r="BY109" s="22">
        <f>Target_AM[[#This Row],[PROPORSI]]*VLOOKUP(Target_AM[[#This Row],[NIPNAS]],Target_CC[],COLUMN(BK$2)+9,0)</f>
        <v>18232790</v>
      </c>
      <c r="BZ109" s="22">
        <f>Target_AM[[#This Row],[PROPORSI]]*VLOOKUP(Target_AM[[#This Row],[NIPNAS]],Target_CC[],COLUMN(BL$2)+9,0)</f>
        <v>18232790</v>
      </c>
      <c r="CA109" s="22">
        <f>Target_AM[[#This Row],[PROPORSI]]*VLOOKUP(Target_AM[[#This Row],[NIPNAS]],Target_CC[],COLUMN(BM$2)+9,0)</f>
        <v>221624688</v>
      </c>
      <c r="CB109" s="22">
        <f>Target_AM[[#This Row],[PROPORSI]]*VLOOKUP(Target_AM[[#This Row],[NIPNAS]],Target_CC[],COLUMN(BN$2)+9,0)</f>
        <v>17500000</v>
      </c>
      <c r="CC109" s="22">
        <f>Target_AM[[#This Row],[PROPORSI]]*VLOOKUP(Target_AM[[#This Row],[NIPNAS]],Target_CC[],COLUMN(BO$2)+9,0)</f>
        <v>17500000</v>
      </c>
      <c r="CD109" s="22">
        <f>Target_AM[[#This Row],[PROPORSI]]*VLOOKUP(Target_AM[[#This Row],[NIPNAS]],Target_CC[],COLUMN(BP$2)+9,0)</f>
        <v>17500000</v>
      </c>
      <c r="CE109" s="22">
        <f>Target_AM[[#This Row],[PROPORSI]]*VLOOKUP(Target_AM[[#This Row],[NIPNAS]],Target_CC[],COLUMN(BQ$2)+9,0)</f>
        <v>16625000</v>
      </c>
      <c r="CF109" s="22">
        <f>Target_AM[[#This Row],[PROPORSI]]*VLOOKUP(Target_AM[[#This Row],[NIPNAS]],Target_CC[],COLUMN(BR$2)+9,0)</f>
        <v>16625000</v>
      </c>
      <c r="CG109" s="22">
        <f>Target_AM[[#This Row],[PROPORSI]]*VLOOKUP(Target_AM[[#This Row],[NIPNAS]],Target_CC[],COLUMN(BS$2)+9,0)</f>
        <v>16625000</v>
      </c>
      <c r="CH109" s="22">
        <f>Target_AM[[#This Row],[PROPORSI]]*VLOOKUP(Target_AM[[#This Row],[NIPNAS]],Target_CC[],COLUMN(BT$2)+9,0)</f>
        <v>16625000</v>
      </c>
      <c r="CI109" s="22">
        <f>Target_AM[[#This Row],[PROPORSI]]*VLOOKUP(Target_AM[[#This Row],[NIPNAS]],Target_CC[],COLUMN(BU$2)+9,0)</f>
        <v>16625000</v>
      </c>
      <c r="CJ109" s="22">
        <f>Target_AM[[#This Row],[PROPORSI]]*VLOOKUP(Target_AM[[#This Row],[NIPNAS]],Target_CC[],COLUMN(BV$2)+9,0)</f>
        <v>16625000</v>
      </c>
      <c r="CK109" s="22">
        <f>Target_AM[[#This Row],[PROPORSI]]*VLOOKUP(Target_AM[[#This Row],[NIPNAS]],Target_CC[],COLUMN(BW$2)+9,0)</f>
        <v>16625000</v>
      </c>
      <c r="CL109" s="22">
        <f>Target_AM[[#This Row],[PROPORSI]]*VLOOKUP(Target_AM[[#This Row],[NIPNAS]],Target_CC[],COLUMN(BX$2)+9,0)</f>
        <v>16625000</v>
      </c>
      <c r="CM109" s="22">
        <f>Target_AM[[#This Row],[PROPORSI]]*VLOOKUP(Target_AM[[#This Row],[NIPNAS]],Target_CC[],COLUMN(BY$2)+9,0)</f>
        <v>16625000</v>
      </c>
      <c r="CN109" s="22">
        <f>Target_AM[[#This Row],[PROPORSI]]*VLOOKUP(Target_AM[[#This Row],[NIPNAS]],Target_CC[],COLUMN(BZ$2)+9,0)</f>
        <v>202125000</v>
      </c>
      <c r="CO109" s="22">
        <f>Target_AM[[#This Row],[PROPORSI]]*VLOOKUP(Target_AM[[#This Row],[NIPNAS]],Target_CC[],COLUMN(CA$2)+9,0)</f>
        <v>1572025</v>
      </c>
      <c r="CP109" s="22">
        <f>Target_AM[[#This Row],[PROPORSI]]*VLOOKUP(Target_AM[[#This Row],[NIPNAS]],Target_CC[],COLUMN(CB$2)+9,0)</f>
        <v>1552097</v>
      </c>
      <c r="CQ109" s="22">
        <f>Target_AM[[#This Row],[PROPORSI]]*VLOOKUP(Target_AM[[#This Row],[NIPNAS]],Target_CC[],COLUMN(CC$2)+9,0)</f>
        <v>1607790</v>
      </c>
      <c r="CR109" s="22">
        <f>Target_AM[[#This Row],[PROPORSI]]*VLOOKUP(Target_AM[[#This Row],[NIPNAS]],Target_CC[],COLUMN(CD$2)+9,0)</f>
        <v>1607790</v>
      </c>
      <c r="CS109" s="22">
        <f>Target_AM[[#This Row],[PROPORSI]]*VLOOKUP(Target_AM[[#This Row],[NIPNAS]],Target_CC[],COLUMN(CE$2)+9,0)</f>
        <v>1607790</v>
      </c>
      <c r="CT109" s="22">
        <f>Target_AM[[#This Row],[PROPORSI]]*VLOOKUP(Target_AM[[#This Row],[NIPNAS]],Target_CC[],COLUMN(CF$2)+9,0)</f>
        <v>1607790</v>
      </c>
      <c r="CU109" s="22">
        <f>Target_AM[[#This Row],[PROPORSI]]*VLOOKUP(Target_AM[[#This Row],[NIPNAS]],Target_CC[],COLUMN(CG$2)+9,0)</f>
        <v>1607790</v>
      </c>
      <c r="CV109" s="22">
        <f>Target_AM[[#This Row],[PROPORSI]]*VLOOKUP(Target_AM[[#This Row],[NIPNAS]],Target_CC[],COLUMN(CH$2)+9,0)</f>
        <v>1607790</v>
      </c>
      <c r="CW109" s="22">
        <f>Target_AM[[#This Row],[PROPORSI]]*VLOOKUP(Target_AM[[#This Row],[NIPNAS]],Target_CC[],COLUMN(CI$2)+9,0)</f>
        <v>1607790</v>
      </c>
      <c r="CX109" s="22">
        <f>Target_AM[[#This Row],[PROPORSI]]*VLOOKUP(Target_AM[[#This Row],[NIPNAS]],Target_CC[],COLUMN(CJ$2)+9,0)</f>
        <v>1607790</v>
      </c>
      <c r="CY109" s="22">
        <f>Target_AM[[#This Row],[PROPORSI]]*VLOOKUP(Target_AM[[#This Row],[NIPNAS]],Target_CC[],COLUMN(CK$2)+9,0)</f>
        <v>1607790</v>
      </c>
      <c r="CZ109" s="22">
        <f>Target_AM[[#This Row],[PROPORSI]]*VLOOKUP(Target_AM[[#This Row],[NIPNAS]],Target_CC[],COLUMN(CL$2)+9,0)</f>
        <v>1607790</v>
      </c>
      <c r="DA109" s="22">
        <f>Target_AM[[#This Row],[PROPORSI]]*VLOOKUP(Target_AM[[#This Row],[NIPNAS]],Target_CC[],COLUMN(CM$2)+9,0)</f>
        <v>19202022</v>
      </c>
      <c r="DB109" s="22">
        <f>Target_AM[[#This Row],[PROPORSI]]*VLOOKUP(Target_AM[[#This Row],[NIPNAS]],Target_CC[],COLUMN(CN$2)+9,0)</f>
        <v>0</v>
      </c>
      <c r="DC109" s="22">
        <f>Target_AM[[#This Row],[PROPORSI]]*VLOOKUP(Target_AM[[#This Row],[NIPNAS]],Target_CC[],COLUMN(CO$2)+9,0)</f>
        <v>0</v>
      </c>
      <c r="DD109" s="22">
        <f>Target_AM[[#This Row],[PROPORSI]]*VLOOKUP(Target_AM[[#This Row],[NIPNAS]],Target_CC[],COLUMN(CP$2)+9,0)</f>
        <v>0</v>
      </c>
      <c r="DE109" s="22">
        <f>Target_AM[[#This Row],[PROPORSI]]*VLOOKUP(Target_AM[[#This Row],[NIPNAS]],Target_CC[],COLUMN(CQ$2)+9,0)</f>
        <v>0</v>
      </c>
      <c r="DF109" s="22">
        <f>Target_AM[[#This Row],[PROPORSI]]*VLOOKUP(Target_AM[[#This Row],[NIPNAS]],Target_CC[],COLUMN(CR$2)+9,0)</f>
        <v>0</v>
      </c>
      <c r="DG109" s="22">
        <f>Target_AM[[#This Row],[PROPORSI]]*VLOOKUP(Target_AM[[#This Row],[NIPNAS]],Target_CC[],COLUMN(CS$2)+9,0)</f>
        <v>0</v>
      </c>
      <c r="DH109" s="22">
        <f>Target_AM[[#This Row],[PROPORSI]]*VLOOKUP(Target_AM[[#This Row],[NIPNAS]],Target_CC[],COLUMN(CT$2)+9,0)</f>
        <v>0</v>
      </c>
      <c r="DI109" s="22">
        <f>Target_AM[[#This Row],[PROPORSI]]*VLOOKUP(Target_AM[[#This Row],[NIPNAS]],Target_CC[],COLUMN(CU$2)+9,0)</f>
        <v>0</v>
      </c>
      <c r="DJ109" s="22">
        <f>Target_AM[[#This Row],[PROPORSI]]*VLOOKUP(Target_AM[[#This Row],[NIPNAS]],Target_CC[],COLUMN(CV$2)+9,0)</f>
        <v>0</v>
      </c>
      <c r="DK109" s="22">
        <f>Target_AM[[#This Row],[PROPORSI]]*VLOOKUP(Target_AM[[#This Row],[NIPNAS]],Target_CC[],COLUMN(CW$2)+9,0)</f>
        <v>0</v>
      </c>
      <c r="DL109" s="22">
        <f>Target_AM[[#This Row],[PROPORSI]]*VLOOKUP(Target_AM[[#This Row],[NIPNAS]],Target_CC[],COLUMN(CX$2)+9,0)</f>
        <v>0</v>
      </c>
      <c r="DM109" s="22">
        <f>Target_AM[[#This Row],[PROPORSI]]*VLOOKUP(Target_AM[[#This Row],[NIPNAS]],Target_CC[],COLUMN(CY$2)+9,0)</f>
        <v>0</v>
      </c>
      <c r="DN109" s="22">
        <f>Target_AM[[#This Row],[PROPORSI]]*VLOOKUP(Target_AM[[#This Row],[NIPNAS]],Target_CC[],COLUMN(CZ$2)+9,0)</f>
        <v>0</v>
      </c>
      <c r="DO109" s="22">
        <f>Target_AM[[#This Row],[PROPORSI]]*VLOOKUP(Target_AM[[#This Row],[NIPNAS]],Target_CC[],COLUMN(DA$2)+9,0)</f>
        <v>0</v>
      </c>
      <c r="DP109" s="22">
        <f>Target_AM[[#This Row],[PROPORSI]]*VLOOKUP(Target_AM[[#This Row],[NIPNAS]],Target_CC[],COLUMN(DB$2)+9,0)</f>
        <v>0</v>
      </c>
      <c r="DQ109" s="22">
        <f>Target_AM[[#This Row],[PROPORSI]]*VLOOKUP(Target_AM[[#This Row],[NIPNAS]],Target_CC[],COLUMN(DC$2)+9,0)</f>
        <v>0</v>
      </c>
      <c r="DR109" s="22">
        <f>Target_AM[[#This Row],[PROPORSI]]*VLOOKUP(Target_AM[[#This Row],[NIPNAS]],Target_CC[],COLUMN(DD$2)+9,0)</f>
        <v>0</v>
      </c>
      <c r="DS109" s="22">
        <f>Target_AM[[#This Row],[PROPORSI]]*VLOOKUP(Target_AM[[#This Row],[NIPNAS]],Target_CC[],COLUMN(DE$2)+9,0)</f>
        <v>0</v>
      </c>
      <c r="DT109" s="22">
        <f>Target_AM[[#This Row],[PROPORSI]]*VLOOKUP(Target_AM[[#This Row],[NIPNAS]],Target_CC[],COLUMN(DF$2)+9,0)</f>
        <v>0</v>
      </c>
      <c r="DU109" s="22">
        <f>Target_AM[[#This Row],[PROPORSI]]*VLOOKUP(Target_AM[[#This Row],[NIPNAS]],Target_CC[],COLUMN(DG$2)+9,0)</f>
        <v>0</v>
      </c>
      <c r="DV109" s="22">
        <f>Target_AM[[#This Row],[PROPORSI]]*VLOOKUP(Target_AM[[#This Row],[NIPNAS]],Target_CC[],COLUMN(DH$2)+9,0)</f>
        <v>0</v>
      </c>
      <c r="DW109" s="22">
        <f>Target_AM[[#This Row],[PROPORSI]]*VLOOKUP(Target_AM[[#This Row],[NIPNAS]],Target_CC[],COLUMN(DI$2)+9,0)</f>
        <v>0</v>
      </c>
      <c r="DX109" s="22">
        <f>Target_AM[[#This Row],[PROPORSI]]*VLOOKUP(Target_AM[[#This Row],[NIPNAS]],Target_CC[],COLUMN(DJ$2)+9,0)</f>
        <v>0</v>
      </c>
      <c r="DY109" s="22">
        <f>Target_AM[[#This Row],[PROPORSI]]*VLOOKUP(Target_AM[[#This Row],[NIPNAS]],Target_CC[],COLUMN(DK$2)+9,0)</f>
        <v>0</v>
      </c>
      <c r="DZ109" s="22">
        <f>Target_AM[[#This Row],[PROPORSI]]*VLOOKUP(Target_AM[[#This Row],[NIPNAS]],Target_CC[],COLUMN(DL$2)+9,0)</f>
        <v>0</v>
      </c>
      <c r="EA109" s="22">
        <f>Target_AM[[#This Row],[PROPORSI]]*VLOOKUP(Target_AM[[#This Row],[NIPNAS]],Target_CC[],COLUMN(DM$2)+9,0)</f>
        <v>0</v>
      </c>
    </row>
    <row r="110" spans="2:131" x14ac:dyDescent="0.3">
      <c r="B110">
        <v>402005</v>
      </c>
      <c r="C110" t="s">
        <v>984</v>
      </c>
      <c r="D110">
        <v>0.2</v>
      </c>
      <c r="E110" s="8">
        <v>45658</v>
      </c>
      <c r="F110">
        <v>2000278</v>
      </c>
      <c r="G110" t="s">
        <v>952</v>
      </c>
      <c r="J110" t="s">
        <v>875</v>
      </c>
      <c r="K110" t="s">
        <v>22</v>
      </c>
      <c r="L110" t="s">
        <v>159</v>
      </c>
      <c r="M110" t="s">
        <v>18</v>
      </c>
      <c r="N110" s="23">
        <f>Target_AM[[#This Row],[PROPORSI]]*VLOOKUP(Target_AM[[#This Row],[NIPNAS]],Target_CC[],9,0)</f>
        <v>2391047900</v>
      </c>
      <c r="O110" s="22">
        <f>Target_AM[[#This Row],[PROPORSI]]*VLOOKUP(Target_AM[[#This Row],[NIPNAS]],Target_CC[],COLUMN(A$2)+9,0)</f>
        <v>16889957.608695652</v>
      </c>
      <c r="P110" s="22">
        <f>Target_AM[[#This Row],[PROPORSI]]*VLOOKUP(Target_AM[[#This Row],[NIPNAS]],Target_CC[],COLUMN(B$2)+9,0)</f>
        <v>16897420.91304348</v>
      </c>
      <c r="Q110" s="22">
        <f>Target_AM[[#This Row],[PROPORSI]]*VLOOKUP(Target_AM[[#This Row],[NIPNAS]],Target_CC[],COLUMN(C$2)+9,0)</f>
        <v>16897420.91304348</v>
      </c>
      <c r="R110" s="22">
        <f>Target_AM[[#This Row],[PROPORSI]]*VLOOKUP(Target_AM[[#This Row],[NIPNAS]],Target_CC[],COLUMN(D$2)+9,0)</f>
        <v>16897420.91304348</v>
      </c>
      <c r="S110" s="22">
        <f>Target_AM[[#This Row],[PROPORSI]]*VLOOKUP(Target_AM[[#This Row],[NIPNAS]],Target_CC[],COLUMN(E$2)+9,0)</f>
        <v>16904884.217391305</v>
      </c>
      <c r="T110" s="22">
        <f>Target_AM[[#This Row],[PROPORSI]]*VLOOKUP(Target_AM[[#This Row],[NIPNAS]],Target_CC[],COLUMN(F$2)+9,0)</f>
        <v>16897420.91304348</v>
      </c>
      <c r="U110" s="22">
        <f>Target_AM[[#This Row],[PROPORSI]]*VLOOKUP(Target_AM[[#This Row],[NIPNAS]],Target_CC[],COLUMN(G$2)+9,0)</f>
        <v>16875031</v>
      </c>
      <c r="V110" s="22">
        <f>Target_AM[[#This Row],[PROPORSI]]*VLOOKUP(Target_AM[[#This Row],[NIPNAS]],Target_CC[],COLUMN(H$2)+9,0)</f>
        <v>16889957.608695652</v>
      </c>
      <c r="W110" s="22">
        <f>Target_AM[[#This Row],[PROPORSI]]*VLOOKUP(Target_AM[[#This Row],[NIPNAS]],Target_CC[],COLUMN(I$2)+9,0)</f>
        <v>16889957.608695652</v>
      </c>
      <c r="X110" s="22">
        <f>Target_AM[[#This Row],[PROPORSI]]*VLOOKUP(Target_AM[[#This Row],[NIPNAS]],Target_CC[],COLUMN(J$2)+9,0)</f>
        <v>16875031</v>
      </c>
      <c r="Y110" s="22">
        <f>Target_AM[[#This Row],[PROPORSI]]*VLOOKUP(Target_AM[[#This Row],[NIPNAS]],Target_CC[],COLUMN(K$2)+9,0)</f>
        <v>16897420.91304348</v>
      </c>
      <c r="Z110" s="22">
        <f>Target_AM[[#This Row],[PROPORSI]]*VLOOKUP(Target_AM[[#This Row],[NIPNAS]],Target_CC[],COLUMN(L$2)+9,0)</f>
        <v>16882494.304347824</v>
      </c>
      <c r="AA110" s="22">
        <f>Target_AM[[#This Row],[PROPORSI]]*VLOOKUP(Target_AM[[#This Row],[NIPNAS]],Target_CC[],COLUMN(M$2)+9,0)</f>
        <v>202694417.91304347</v>
      </c>
      <c r="AB110" s="22">
        <f>Target_AM[[#This Row],[PROPORSI]]*VLOOKUP(Target_AM[[#This Row],[NIPNAS]],Target_CC[],COLUMN(N$2)+9,0)</f>
        <v>30065944.876580037</v>
      </c>
      <c r="AC110" s="22">
        <f>Target_AM[[#This Row],[PROPORSI]]*VLOOKUP(Target_AM[[#This Row],[NIPNAS]],Target_CC[],COLUMN(O$2)+9,0)</f>
        <v>199563352.05471486</v>
      </c>
      <c r="AD110" s="22">
        <f>Target_AM[[#This Row],[PROPORSI]]*VLOOKUP(Target_AM[[#This Row],[NIPNAS]],Target_CC[],COLUMN(P$2)+9,0)</f>
        <v>177066339.04724193</v>
      </c>
      <c r="AE110" s="22">
        <f>Target_AM[[#This Row],[PROPORSI]]*VLOOKUP(Target_AM[[#This Row],[NIPNAS]],Target_CC[],COLUMN(Q$2)+9,0)</f>
        <v>131204605.76174796</v>
      </c>
      <c r="AF110" s="22">
        <f>Target_AM[[#This Row],[PROPORSI]]*VLOOKUP(Target_AM[[#This Row],[NIPNAS]],Target_CC[],COLUMN(R$2)+9,0)</f>
        <v>134314655.72276238</v>
      </c>
      <c r="AG110" s="22">
        <f>Target_AM[[#This Row],[PROPORSI]]*VLOOKUP(Target_AM[[#This Row],[NIPNAS]],Target_CC[],COLUMN(S$2)+9,0)</f>
        <v>135476389.82891706</v>
      </c>
      <c r="AH110" s="22">
        <f>Target_AM[[#This Row],[PROPORSI]]*VLOOKUP(Target_AM[[#This Row],[NIPNAS]],Target_CC[],COLUMN(T$2)+9,0)</f>
        <v>166236772.90729386</v>
      </c>
      <c r="AI110" s="22">
        <f>Target_AM[[#This Row],[PROPORSI]]*VLOOKUP(Target_AM[[#This Row],[NIPNAS]],Target_CC[],COLUMN(U$2)+9,0)</f>
        <v>163477737.62441888</v>
      </c>
      <c r="AJ110" s="22">
        <f>Target_AM[[#This Row],[PROPORSI]]*VLOOKUP(Target_AM[[#This Row],[NIPNAS]],Target_CC[],COLUMN(V$2)+9,0)</f>
        <v>163376021.18928286</v>
      </c>
      <c r="AK110" s="22">
        <f>Target_AM[[#This Row],[PROPORSI]]*VLOOKUP(Target_AM[[#This Row],[NIPNAS]],Target_CC[],COLUMN(W$2)+9,0)</f>
        <v>165717456.52190682</v>
      </c>
      <c r="AL110" s="22">
        <f>Target_AM[[#This Row],[PROPORSI]]*VLOOKUP(Target_AM[[#This Row],[NIPNAS]],Target_CC[],COLUMN(X$2)+9,0)</f>
        <v>161952148.08074555</v>
      </c>
      <c r="AM110" s="22">
        <f>Target_AM[[#This Row],[PROPORSI]]*VLOOKUP(Target_AM[[#This Row],[NIPNAS]],Target_CC[],COLUMN(Y$2)+9,0)</f>
        <v>161548576.38438797</v>
      </c>
      <c r="AN110" s="22">
        <f>Target_AM[[#This Row],[PROPORSI]]*VLOOKUP(Target_AM[[#This Row],[NIPNAS]],Target_CC[],COLUMN(Z$2)+9,0)</f>
        <v>1790000000</v>
      </c>
      <c r="AO110" s="22">
        <f>Target_AM[[#This Row],[PROPORSI]]*VLOOKUP(Target_AM[[#This Row],[NIPNAS]],Target_CC[],COLUMN(AA$2)+9,0)</f>
        <v>46955902.485275686</v>
      </c>
      <c r="AP110" s="22">
        <f>Target_AM[[#This Row],[PROPORSI]]*VLOOKUP(Target_AM[[#This Row],[NIPNAS]],Target_CC[],COLUMN(AB$2)+9,0)</f>
        <v>216460772.96775833</v>
      </c>
      <c r="AQ110" s="22">
        <f>Target_AM[[#This Row],[PROPORSI]]*VLOOKUP(Target_AM[[#This Row],[NIPNAS]],Target_CC[],COLUMN(AC$2)+9,0)</f>
        <v>193963759.9602854</v>
      </c>
      <c r="AR110" s="22">
        <f>Target_AM[[#This Row],[PROPORSI]]*VLOOKUP(Target_AM[[#This Row],[NIPNAS]],Target_CC[],COLUMN(AD$2)+9,0)</f>
        <v>148102026.67479143</v>
      </c>
      <c r="AS110" s="22">
        <f>Target_AM[[#This Row],[PROPORSI]]*VLOOKUP(Target_AM[[#This Row],[NIPNAS]],Target_CC[],COLUMN(AE$2)+9,0)</f>
        <v>151219539.94015369</v>
      </c>
      <c r="AT110" s="22">
        <f>Target_AM[[#This Row],[PROPORSI]]*VLOOKUP(Target_AM[[#This Row],[NIPNAS]],Target_CC[],COLUMN(AF$2)+9,0)</f>
        <v>152373810.74196053</v>
      </c>
      <c r="AU110" s="22">
        <f>Target_AM[[#This Row],[PROPORSI]]*VLOOKUP(Target_AM[[#This Row],[NIPNAS]],Target_CC[],COLUMN(AG$2)+9,0)</f>
        <v>183111803.90729386</v>
      </c>
      <c r="AV110" s="22">
        <f>Target_AM[[#This Row],[PROPORSI]]*VLOOKUP(Target_AM[[#This Row],[NIPNAS]],Target_CC[],COLUMN(AH$2)+9,0)</f>
        <v>180367695.23311454</v>
      </c>
      <c r="AW110" s="22">
        <f>Target_AM[[#This Row],[PROPORSI]]*VLOOKUP(Target_AM[[#This Row],[NIPNAS]],Target_CC[],COLUMN(AI$2)+9,0)</f>
        <v>180265978.79797852</v>
      </c>
      <c r="AX110" s="22">
        <f>Target_AM[[#This Row],[PROPORSI]]*VLOOKUP(Target_AM[[#This Row],[NIPNAS]],Target_CC[],COLUMN(AJ$2)+9,0)</f>
        <v>182592487.52190682</v>
      </c>
      <c r="AY110" s="22">
        <f>Target_AM[[#This Row],[PROPORSI]]*VLOOKUP(Target_AM[[#This Row],[NIPNAS]],Target_CC[],COLUMN(AK$2)+9,0)</f>
        <v>178849568.99378902</v>
      </c>
      <c r="AZ110" s="22">
        <f>Target_AM[[#This Row],[PROPORSI]]*VLOOKUP(Target_AM[[#This Row],[NIPNAS]],Target_CC[],COLUMN(AL$2)+9,0)</f>
        <v>178431070.68873578</v>
      </c>
      <c r="BA110" s="22">
        <f>Target_AM[[#This Row],[PROPORSI]]*VLOOKUP(Target_AM[[#This Row],[NIPNAS]],Target_CC[],COLUMN(AM$2)+9,0)</f>
        <v>1992694417.913044</v>
      </c>
      <c r="BB110" s="22">
        <f>Target_AM[[#This Row],[PROPORSI]]*VLOOKUP(Target_AM[[#This Row],[NIPNAS]],Target_CC[],COLUMN(AN$2)+9,0)</f>
        <v>31874532.328387078</v>
      </c>
      <c r="BC110" s="22">
        <f>Target_AM[[#This Row],[PROPORSI]]*VLOOKUP(Target_AM[[#This Row],[NIPNAS]],Target_CC[],COLUMN(AO$2)+9,0)</f>
        <v>32010786.346186448</v>
      </c>
      <c r="BD110" s="22">
        <f>Target_AM[[#This Row],[PROPORSI]]*VLOOKUP(Target_AM[[#This Row],[NIPNAS]],Target_CC[],COLUMN(AP$2)+9,0)</f>
        <v>31855349.689018577</v>
      </c>
      <c r="BE110" s="22">
        <f>Target_AM[[#This Row],[PROPORSI]]*VLOOKUP(Target_AM[[#This Row],[NIPNAS]],Target_CC[],COLUMN(AQ$2)+9,0)</f>
        <v>31454908.235999871</v>
      </c>
      <c r="BF110" s="22">
        <f>Target_AM[[#This Row],[PROPORSI]]*VLOOKUP(Target_AM[[#This Row],[NIPNAS]],Target_CC[],COLUMN(AR$2)+9,0)</f>
        <v>31757433.663129207</v>
      </c>
      <c r="BG110" s="22">
        <f>Target_AM[[#This Row],[PROPORSI]]*VLOOKUP(Target_AM[[#This Row],[NIPNAS]],Target_CC[],COLUMN(AS$2)+9,0)</f>
        <v>31898927.641497016</v>
      </c>
      <c r="BH110" s="22">
        <f>Target_AM[[#This Row],[PROPORSI]]*VLOOKUP(Target_AM[[#This Row],[NIPNAS]],Target_CC[],COLUMN(AT$2)+9,0)</f>
        <v>35147693.407003276</v>
      </c>
      <c r="BI110" s="22">
        <f>Target_AM[[#This Row],[PROPORSI]]*VLOOKUP(Target_AM[[#This Row],[NIPNAS]],Target_CC[],COLUMN(AU$2)+9,0)</f>
        <v>34819275.478065155</v>
      </c>
      <c r="BJ110" s="22">
        <f>Target_AM[[#This Row],[PROPORSI]]*VLOOKUP(Target_AM[[#This Row],[NIPNAS]],Target_CC[],COLUMN(AV$2)+9,0)</f>
        <v>34808622.740552582</v>
      </c>
      <c r="BK110" s="22">
        <f>Target_AM[[#This Row],[PROPORSI]]*VLOOKUP(Target_AM[[#This Row],[NIPNAS]],Target_CC[],COLUMN(AW$2)+9,0)</f>
        <v>35093305.528268553</v>
      </c>
      <c r="BL110" s="22">
        <f>Target_AM[[#This Row],[PROPORSI]]*VLOOKUP(Target_AM[[#This Row],[NIPNAS]],Target_CC[],COLUMN(AX$2)+9,0)</f>
        <v>34639768.438802198</v>
      </c>
      <c r="BM110" s="22">
        <f>Target_AM[[#This Row],[PROPORSI]]*VLOOKUP(Target_AM[[#This Row],[NIPNAS]],Target_CC[],COLUMN(AY$2)+9,0)</f>
        <v>34639396.503090166</v>
      </c>
      <c r="BN110" s="22">
        <f>Target_AM[[#This Row],[PROPORSI]]*VLOOKUP(Target_AM[[#This Row],[NIPNAS]],Target_CC[],COLUMN(AZ$2)+9,0)</f>
        <v>400000000.00000012</v>
      </c>
      <c r="BO110" s="22">
        <f>Target_AM[[#This Row],[PROPORSI]]*VLOOKUP(Target_AM[[#This Row],[NIPNAS]],Target_CC[],COLUMN(BA$2)+9,0)</f>
        <v>20006194</v>
      </c>
      <c r="BP110" s="22">
        <f>Target_AM[[#This Row],[PROPORSI]]*VLOOKUP(Target_AM[[#This Row],[NIPNAS]],Target_CC[],COLUMN(BB$2)+9,0)</f>
        <v>16847087</v>
      </c>
      <c r="BQ110" s="22">
        <f>Target_AM[[#This Row],[PROPORSI]]*VLOOKUP(Target_AM[[#This Row],[NIPNAS]],Target_CC[],COLUMN(BC$2)+9,0)</f>
        <v>26107563.200000003</v>
      </c>
      <c r="BR110" s="22">
        <f>Target_AM[[#This Row],[PROPORSI]]*VLOOKUP(Target_AM[[#This Row],[NIPNAS]],Target_CC[],COLUMN(BD$2)+9,0)</f>
        <v>18321783.43</v>
      </c>
      <c r="BS110" s="22">
        <f>Target_AM[[#This Row],[PROPORSI]]*VLOOKUP(Target_AM[[#This Row],[NIPNAS]],Target_CC[],COLUMN(BE$2)+9,0)</f>
        <v>18321783.43</v>
      </c>
      <c r="BT110" s="22">
        <f>Target_AM[[#This Row],[PROPORSI]]*VLOOKUP(Target_AM[[#This Row],[NIPNAS]],Target_CC[],COLUMN(BF$2)+9,0)</f>
        <v>18321783.43</v>
      </c>
      <c r="BU110" s="22">
        <f>Target_AM[[#This Row],[PROPORSI]]*VLOOKUP(Target_AM[[#This Row],[NIPNAS]],Target_CC[],COLUMN(BG$2)+9,0)</f>
        <v>18321783.43</v>
      </c>
      <c r="BV110" s="22">
        <f>Target_AM[[#This Row],[PROPORSI]]*VLOOKUP(Target_AM[[#This Row],[NIPNAS]],Target_CC[],COLUMN(BH$2)+9,0)</f>
        <v>18321783.43</v>
      </c>
      <c r="BW110" s="22">
        <f>Target_AM[[#This Row],[PROPORSI]]*VLOOKUP(Target_AM[[#This Row],[NIPNAS]],Target_CC[],COLUMN(BI$2)+9,0)</f>
        <v>18321783.43</v>
      </c>
      <c r="BX110" s="22">
        <f>Target_AM[[#This Row],[PROPORSI]]*VLOOKUP(Target_AM[[#This Row],[NIPNAS]],Target_CC[],COLUMN(BJ$2)+9,0)</f>
        <v>18321783.43</v>
      </c>
      <c r="BY110" s="22">
        <f>Target_AM[[#This Row],[PROPORSI]]*VLOOKUP(Target_AM[[#This Row],[NIPNAS]],Target_CC[],COLUMN(BK$2)+9,0)</f>
        <v>18321783.43</v>
      </c>
      <c r="BZ110" s="22">
        <f>Target_AM[[#This Row],[PROPORSI]]*VLOOKUP(Target_AM[[#This Row],[NIPNAS]],Target_CC[],COLUMN(BL$2)+9,0)</f>
        <v>18321783.43</v>
      </c>
      <c r="CA110" s="22">
        <f>Target_AM[[#This Row],[PROPORSI]]*VLOOKUP(Target_AM[[#This Row],[NIPNAS]],Target_CC[],COLUMN(BM$2)+9,0)</f>
        <v>227856895.06999999</v>
      </c>
      <c r="CB110" s="22">
        <f>Target_AM[[#This Row],[PROPORSI]]*VLOOKUP(Target_AM[[#This Row],[NIPNAS]],Target_CC[],COLUMN(BN$2)+9,0)</f>
        <v>16837087</v>
      </c>
      <c r="CC110" s="22">
        <f>Target_AM[[#This Row],[PROPORSI]]*VLOOKUP(Target_AM[[#This Row],[NIPNAS]],Target_CC[],COLUMN(BO$2)+9,0)</f>
        <v>16837087</v>
      </c>
      <c r="CD110" s="22">
        <f>Target_AM[[#This Row],[PROPORSI]]*VLOOKUP(Target_AM[[#This Row],[NIPNAS]],Target_CC[],COLUMN(BP$2)+9,0)</f>
        <v>19269519.400000002</v>
      </c>
      <c r="CE110" s="22">
        <f>Target_AM[[#This Row],[PROPORSI]]*VLOOKUP(Target_AM[[#This Row],[NIPNAS]],Target_CC[],COLUMN(BQ$2)+9,0)</f>
        <v>18306043.43</v>
      </c>
      <c r="CF110" s="22">
        <f>Target_AM[[#This Row],[PROPORSI]]*VLOOKUP(Target_AM[[#This Row],[NIPNAS]],Target_CC[],COLUMN(BR$2)+9,0)</f>
        <v>18306043.43</v>
      </c>
      <c r="CG110" s="22">
        <f>Target_AM[[#This Row],[PROPORSI]]*VLOOKUP(Target_AM[[#This Row],[NIPNAS]],Target_CC[],COLUMN(BS$2)+9,0)</f>
        <v>18306043.43</v>
      </c>
      <c r="CH110" s="22">
        <f>Target_AM[[#This Row],[PROPORSI]]*VLOOKUP(Target_AM[[#This Row],[NIPNAS]],Target_CC[],COLUMN(BT$2)+9,0)</f>
        <v>18306043.43</v>
      </c>
      <c r="CI110" s="22">
        <f>Target_AM[[#This Row],[PROPORSI]]*VLOOKUP(Target_AM[[#This Row],[NIPNAS]],Target_CC[],COLUMN(BU$2)+9,0)</f>
        <v>18306043.43</v>
      </c>
      <c r="CJ110" s="22">
        <f>Target_AM[[#This Row],[PROPORSI]]*VLOOKUP(Target_AM[[#This Row],[NIPNAS]],Target_CC[],COLUMN(BV$2)+9,0)</f>
        <v>18306043.43</v>
      </c>
      <c r="CK110" s="22">
        <f>Target_AM[[#This Row],[PROPORSI]]*VLOOKUP(Target_AM[[#This Row],[NIPNAS]],Target_CC[],COLUMN(BW$2)+9,0)</f>
        <v>18306043.43</v>
      </c>
      <c r="CL110" s="22">
        <f>Target_AM[[#This Row],[PROPORSI]]*VLOOKUP(Target_AM[[#This Row],[NIPNAS]],Target_CC[],COLUMN(BX$2)+9,0)</f>
        <v>18306043.43</v>
      </c>
      <c r="CM110" s="22">
        <f>Target_AM[[#This Row],[PROPORSI]]*VLOOKUP(Target_AM[[#This Row],[NIPNAS]],Target_CC[],COLUMN(BY$2)+9,0)</f>
        <v>18306043.43</v>
      </c>
      <c r="CN110" s="22">
        <f>Target_AM[[#This Row],[PROPORSI]]*VLOOKUP(Target_AM[[#This Row],[NIPNAS]],Target_CC[],COLUMN(BZ$2)+9,0)</f>
        <v>217698084.26999998</v>
      </c>
      <c r="CO110" s="22">
        <f>Target_AM[[#This Row],[PROPORSI]]*VLOOKUP(Target_AM[[#This Row],[NIPNAS]],Target_CC[],COLUMN(CA$2)+9,0)</f>
        <v>1110587</v>
      </c>
      <c r="CP110" s="22">
        <f>Target_AM[[#This Row],[PROPORSI]]*VLOOKUP(Target_AM[[#This Row],[NIPNAS]],Target_CC[],COLUMN(CB$2)+9,0)</f>
        <v>15740</v>
      </c>
      <c r="CQ110" s="22">
        <f>Target_AM[[#This Row],[PROPORSI]]*VLOOKUP(Target_AM[[#This Row],[NIPNAS]],Target_CC[],COLUMN(CC$2)+9,0)</f>
        <v>15740</v>
      </c>
      <c r="CR110" s="22">
        <f>Target_AM[[#This Row],[PROPORSI]]*VLOOKUP(Target_AM[[#This Row],[NIPNAS]],Target_CC[],COLUMN(CD$2)+9,0)</f>
        <v>15740</v>
      </c>
      <c r="CS110" s="22">
        <f>Target_AM[[#This Row],[PROPORSI]]*VLOOKUP(Target_AM[[#This Row],[NIPNAS]],Target_CC[],COLUMN(CE$2)+9,0)</f>
        <v>15740</v>
      </c>
      <c r="CT110" s="22">
        <f>Target_AM[[#This Row],[PROPORSI]]*VLOOKUP(Target_AM[[#This Row],[NIPNAS]],Target_CC[],COLUMN(CF$2)+9,0)</f>
        <v>15740</v>
      </c>
      <c r="CU110" s="22">
        <f>Target_AM[[#This Row],[PROPORSI]]*VLOOKUP(Target_AM[[#This Row],[NIPNAS]],Target_CC[],COLUMN(CG$2)+9,0)</f>
        <v>15740</v>
      </c>
      <c r="CV110" s="22">
        <f>Target_AM[[#This Row],[PROPORSI]]*VLOOKUP(Target_AM[[#This Row],[NIPNAS]],Target_CC[],COLUMN(CH$2)+9,0)</f>
        <v>15740</v>
      </c>
      <c r="CW110" s="22">
        <f>Target_AM[[#This Row],[PROPORSI]]*VLOOKUP(Target_AM[[#This Row],[NIPNAS]],Target_CC[],COLUMN(CI$2)+9,0)</f>
        <v>15740</v>
      </c>
      <c r="CX110" s="22">
        <f>Target_AM[[#This Row],[PROPORSI]]*VLOOKUP(Target_AM[[#This Row],[NIPNAS]],Target_CC[],COLUMN(CJ$2)+9,0)</f>
        <v>15740</v>
      </c>
      <c r="CY110" s="22">
        <f>Target_AM[[#This Row],[PROPORSI]]*VLOOKUP(Target_AM[[#This Row],[NIPNAS]],Target_CC[],COLUMN(CK$2)+9,0)</f>
        <v>15740</v>
      </c>
      <c r="CZ110" s="22">
        <f>Target_AM[[#This Row],[PROPORSI]]*VLOOKUP(Target_AM[[#This Row],[NIPNAS]],Target_CC[],COLUMN(CL$2)+9,0)</f>
        <v>15740</v>
      </c>
      <c r="DA110" s="22">
        <f>Target_AM[[#This Row],[PROPORSI]]*VLOOKUP(Target_AM[[#This Row],[NIPNAS]],Target_CC[],COLUMN(CM$2)+9,0)</f>
        <v>1283727</v>
      </c>
      <c r="DB110" s="22">
        <f>Target_AM[[#This Row],[PROPORSI]]*VLOOKUP(Target_AM[[#This Row],[NIPNAS]],Target_CC[],COLUMN(CN$2)+9,0)</f>
        <v>0</v>
      </c>
      <c r="DC110" s="22">
        <f>Target_AM[[#This Row],[PROPORSI]]*VLOOKUP(Target_AM[[#This Row],[NIPNAS]],Target_CC[],COLUMN(CO$2)+9,0)</f>
        <v>0</v>
      </c>
      <c r="DD110" s="22">
        <f>Target_AM[[#This Row],[PROPORSI]]*VLOOKUP(Target_AM[[#This Row],[NIPNAS]],Target_CC[],COLUMN(CP$2)+9,0)</f>
        <v>9297297.2000000011</v>
      </c>
      <c r="DE110" s="22">
        <f>Target_AM[[#This Row],[PROPORSI]]*VLOOKUP(Target_AM[[#This Row],[NIPNAS]],Target_CC[],COLUMN(CQ$2)+9,0)</f>
        <v>0</v>
      </c>
      <c r="DF110" s="22">
        <f>Target_AM[[#This Row],[PROPORSI]]*VLOOKUP(Target_AM[[#This Row],[NIPNAS]],Target_CC[],COLUMN(CR$2)+9,0)</f>
        <v>0</v>
      </c>
      <c r="DG110" s="22">
        <f>Target_AM[[#This Row],[PROPORSI]]*VLOOKUP(Target_AM[[#This Row],[NIPNAS]],Target_CC[],COLUMN(CS$2)+9,0)</f>
        <v>0</v>
      </c>
      <c r="DH110" s="22">
        <f>Target_AM[[#This Row],[PROPORSI]]*VLOOKUP(Target_AM[[#This Row],[NIPNAS]],Target_CC[],COLUMN(CT$2)+9,0)</f>
        <v>0</v>
      </c>
      <c r="DI110" s="22">
        <f>Target_AM[[#This Row],[PROPORSI]]*VLOOKUP(Target_AM[[#This Row],[NIPNAS]],Target_CC[],COLUMN(CU$2)+9,0)</f>
        <v>0</v>
      </c>
      <c r="DJ110" s="22">
        <f>Target_AM[[#This Row],[PROPORSI]]*VLOOKUP(Target_AM[[#This Row],[NIPNAS]],Target_CC[],COLUMN(CV$2)+9,0)</f>
        <v>0</v>
      </c>
      <c r="DK110" s="22">
        <f>Target_AM[[#This Row],[PROPORSI]]*VLOOKUP(Target_AM[[#This Row],[NIPNAS]],Target_CC[],COLUMN(CW$2)+9,0)</f>
        <v>0</v>
      </c>
      <c r="DL110" s="22">
        <f>Target_AM[[#This Row],[PROPORSI]]*VLOOKUP(Target_AM[[#This Row],[NIPNAS]],Target_CC[],COLUMN(CX$2)+9,0)</f>
        <v>0</v>
      </c>
      <c r="DM110" s="22">
        <f>Target_AM[[#This Row],[PROPORSI]]*VLOOKUP(Target_AM[[#This Row],[NIPNAS]],Target_CC[],COLUMN(CY$2)+9,0)</f>
        <v>0</v>
      </c>
      <c r="DN110" s="22">
        <f>Target_AM[[#This Row],[PROPORSI]]*VLOOKUP(Target_AM[[#This Row],[NIPNAS]],Target_CC[],COLUMN(CZ$2)+9,0)</f>
        <v>9297297.2000000011</v>
      </c>
      <c r="DO110" s="22">
        <f>Target_AM[[#This Row],[PROPORSI]]*VLOOKUP(Target_AM[[#This Row],[NIPNAS]],Target_CC[],COLUMN(DA$2)+9,0)</f>
        <v>0</v>
      </c>
      <c r="DP110" s="22">
        <f>Target_AM[[#This Row],[PROPORSI]]*VLOOKUP(Target_AM[[#This Row],[NIPNAS]],Target_CC[],COLUMN(DB$2)+9,0)</f>
        <v>0</v>
      </c>
      <c r="DQ110" s="22">
        <f>Target_AM[[#This Row],[PROPORSI]]*VLOOKUP(Target_AM[[#This Row],[NIPNAS]],Target_CC[],COLUMN(DC$2)+9,0)</f>
        <v>0</v>
      </c>
      <c r="DR110" s="22">
        <f>Target_AM[[#This Row],[PROPORSI]]*VLOOKUP(Target_AM[[#This Row],[NIPNAS]],Target_CC[],COLUMN(DD$2)+9,0)</f>
        <v>0</v>
      </c>
      <c r="DS110" s="22">
        <f>Target_AM[[#This Row],[PROPORSI]]*VLOOKUP(Target_AM[[#This Row],[NIPNAS]],Target_CC[],COLUMN(DE$2)+9,0)</f>
        <v>0</v>
      </c>
      <c r="DT110" s="22">
        <f>Target_AM[[#This Row],[PROPORSI]]*VLOOKUP(Target_AM[[#This Row],[NIPNAS]],Target_CC[],COLUMN(DF$2)+9,0)</f>
        <v>0</v>
      </c>
      <c r="DU110" s="22">
        <f>Target_AM[[#This Row],[PROPORSI]]*VLOOKUP(Target_AM[[#This Row],[NIPNAS]],Target_CC[],COLUMN(DG$2)+9,0)</f>
        <v>0</v>
      </c>
      <c r="DV110" s="22">
        <f>Target_AM[[#This Row],[PROPORSI]]*VLOOKUP(Target_AM[[#This Row],[NIPNAS]],Target_CC[],COLUMN(DH$2)+9,0)</f>
        <v>0</v>
      </c>
      <c r="DW110" s="22">
        <f>Target_AM[[#This Row],[PROPORSI]]*VLOOKUP(Target_AM[[#This Row],[NIPNAS]],Target_CC[],COLUMN(DI$2)+9,0)</f>
        <v>0</v>
      </c>
      <c r="DX110" s="22">
        <f>Target_AM[[#This Row],[PROPORSI]]*VLOOKUP(Target_AM[[#This Row],[NIPNAS]],Target_CC[],COLUMN(DJ$2)+9,0)</f>
        <v>0</v>
      </c>
      <c r="DY110" s="22">
        <f>Target_AM[[#This Row],[PROPORSI]]*VLOOKUP(Target_AM[[#This Row],[NIPNAS]],Target_CC[],COLUMN(DK$2)+9,0)</f>
        <v>0</v>
      </c>
      <c r="DZ110" s="22">
        <f>Target_AM[[#This Row],[PROPORSI]]*VLOOKUP(Target_AM[[#This Row],[NIPNAS]],Target_CC[],COLUMN(DL$2)+9,0)</f>
        <v>0</v>
      </c>
      <c r="EA110" s="22">
        <f>Target_AM[[#This Row],[PROPORSI]]*VLOOKUP(Target_AM[[#This Row],[NIPNAS]],Target_CC[],COLUMN(DM$2)+9,0)</f>
        <v>0</v>
      </c>
    </row>
    <row r="111" spans="2:131" x14ac:dyDescent="0.3">
      <c r="B111">
        <v>402478</v>
      </c>
      <c r="C111" t="s">
        <v>992</v>
      </c>
      <c r="D111">
        <v>1</v>
      </c>
      <c r="E111" s="8">
        <v>45658</v>
      </c>
      <c r="F111">
        <v>2000263</v>
      </c>
      <c r="G111" t="s">
        <v>960</v>
      </c>
      <c r="J111" t="s">
        <v>875</v>
      </c>
      <c r="K111" t="s">
        <v>25</v>
      </c>
      <c r="L111" t="s">
        <v>159</v>
      </c>
      <c r="M111" t="s">
        <v>18</v>
      </c>
      <c r="N111" s="23">
        <f>Target_AM[[#This Row],[PROPORSI]]*VLOOKUP(Target_AM[[#This Row],[NIPNAS]],Target_CC[],9,0)</f>
        <v>1324086808</v>
      </c>
      <c r="O111" s="22">
        <f>Target_AM[[#This Row],[PROPORSI]]*VLOOKUP(Target_AM[[#This Row],[NIPNAS]],Target_CC[],COLUMN(A$2)+9,0)</f>
        <v>112643453.73913044</v>
      </c>
      <c r="P111" s="22">
        <f>Target_AM[[#This Row],[PROPORSI]]*VLOOKUP(Target_AM[[#This Row],[NIPNAS]],Target_CC[],COLUMN(B$2)+9,0)</f>
        <v>112639714.60869566</v>
      </c>
      <c r="Q111" s="22">
        <f>Target_AM[[#This Row],[PROPORSI]]*VLOOKUP(Target_AM[[#This Row],[NIPNAS]],Target_CC[],COLUMN(C$2)+9,0)</f>
        <v>112639714.60869566</v>
      </c>
      <c r="R111" s="22">
        <f>Target_AM[[#This Row],[PROPORSI]]*VLOOKUP(Target_AM[[#This Row],[NIPNAS]],Target_CC[],COLUMN(D$2)+9,0)</f>
        <v>112639714.60869566</v>
      </c>
      <c r="S111" s="22">
        <f>Target_AM[[#This Row],[PROPORSI]]*VLOOKUP(Target_AM[[#This Row],[NIPNAS]],Target_CC[],COLUMN(E$2)+9,0)</f>
        <v>112635975.47826087</v>
      </c>
      <c r="T111" s="22">
        <f>Target_AM[[#This Row],[PROPORSI]]*VLOOKUP(Target_AM[[#This Row],[NIPNAS]],Target_CC[],COLUMN(F$2)+9,0)</f>
        <v>112639714.60869566</v>
      </c>
      <c r="U111" s="22">
        <f>Target_AM[[#This Row],[PROPORSI]]*VLOOKUP(Target_AM[[#This Row],[NIPNAS]],Target_CC[],COLUMN(G$2)+9,0)</f>
        <v>112650932</v>
      </c>
      <c r="V111" s="22">
        <f>Target_AM[[#This Row],[PROPORSI]]*VLOOKUP(Target_AM[[#This Row],[NIPNAS]],Target_CC[],COLUMN(H$2)+9,0)</f>
        <v>112643453.73913044</v>
      </c>
      <c r="W111" s="22">
        <f>Target_AM[[#This Row],[PROPORSI]]*VLOOKUP(Target_AM[[#This Row],[NIPNAS]],Target_CC[],COLUMN(I$2)+9,0)</f>
        <v>112643453.73913044</v>
      </c>
      <c r="X111" s="22">
        <f>Target_AM[[#This Row],[PROPORSI]]*VLOOKUP(Target_AM[[#This Row],[NIPNAS]],Target_CC[],COLUMN(J$2)+9,0)</f>
        <v>112650932</v>
      </c>
      <c r="Y111" s="22">
        <f>Target_AM[[#This Row],[PROPORSI]]*VLOOKUP(Target_AM[[#This Row],[NIPNAS]],Target_CC[],COLUMN(K$2)+9,0)</f>
        <v>112639714.60869566</v>
      </c>
      <c r="Z111" s="22">
        <f>Target_AM[[#This Row],[PROPORSI]]*VLOOKUP(Target_AM[[#This Row],[NIPNAS]],Target_CC[],COLUMN(L$2)+9,0)</f>
        <v>112647192.86956522</v>
      </c>
      <c r="AA111" s="22">
        <f>Target_AM[[#This Row],[PROPORSI]]*VLOOKUP(Target_AM[[#This Row],[NIPNAS]],Target_CC[],COLUMN(M$2)+9,0)</f>
        <v>1351713966.6086957</v>
      </c>
      <c r="AB111" s="22">
        <f>Target_AM[[#This Row],[PROPORSI]]*VLOOKUP(Target_AM[[#This Row],[NIPNAS]],Target_CC[],COLUMN(N$2)+9,0)</f>
        <v>3359323.4498972106</v>
      </c>
      <c r="AC111" s="22">
        <f>Target_AM[[#This Row],[PROPORSI]]*VLOOKUP(Target_AM[[#This Row],[NIPNAS]],Target_CC[],COLUMN(O$2)+9,0)</f>
        <v>22297581.23516367</v>
      </c>
      <c r="AD111" s="22">
        <f>Target_AM[[#This Row],[PROPORSI]]*VLOOKUP(Target_AM[[#This Row],[NIPNAS]],Target_CC[],COLUMN(P$2)+9,0)</f>
        <v>19783948.496898536</v>
      </c>
      <c r="AE111" s="22">
        <f>Target_AM[[#This Row],[PROPORSI]]*VLOOKUP(Target_AM[[#This Row],[NIPNAS]],Target_CC[],COLUMN(Q$2)+9,0)</f>
        <v>14659732.487346141</v>
      </c>
      <c r="AF111" s="22">
        <f>Target_AM[[#This Row],[PROPORSI]]*VLOOKUP(Target_AM[[#This Row],[NIPNAS]],Target_CC[],COLUMN(R$2)+9,0)</f>
        <v>15007224.103101941</v>
      </c>
      <c r="AG111" s="22">
        <f>Target_AM[[#This Row],[PROPORSI]]*VLOOKUP(Target_AM[[#This Row],[NIPNAS]],Target_CC[],COLUMN(S$2)+9,0)</f>
        <v>15137026.796527045</v>
      </c>
      <c r="AH111" s="22">
        <f>Target_AM[[#This Row],[PROPORSI]]*VLOOKUP(Target_AM[[#This Row],[NIPNAS]],Target_CC[],COLUMN(T$2)+9,0)</f>
        <v>18573941.106960207</v>
      </c>
      <c r="AI111" s="22">
        <f>Target_AM[[#This Row],[PROPORSI]]*VLOOKUP(Target_AM[[#This Row],[NIPNAS]],Target_CC[],COLUMN(U$2)+9,0)</f>
        <v>18265669.00831496</v>
      </c>
      <c r="AJ111" s="22">
        <f>Target_AM[[#This Row],[PROPORSI]]*VLOOKUP(Target_AM[[#This Row],[NIPNAS]],Target_CC[],COLUMN(V$2)+9,0)</f>
        <v>18254304.04349529</v>
      </c>
      <c r="AK111" s="22">
        <f>Target_AM[[#This Row],[PROPORSI]]*VLOOKUP(Target_AM[[#This Row],[NIPNAS]],Target_CC[],COLUMN(W$2)+9,0)</f>
        <v>18515916.92982199</v>
      </c>
      <c r="AL111" s="22">
        <f>Target_AM[[#This Row],[PROPORSI]]*VLOOKUP(Target_AM[[#This Row],[NIPNAS]],Target_CC[],COLUMN(X$2)+9,0)</f>
        <v>18095212.076060954</v>
      </c>
      <c r="AM111" s="22">
        <f>Target_AM[[#This Row],[PROPORSI]]*VLOOKUP(Target_AM[[#This Row],[NIPNAS]],Target_CC[],COLUMN(Y$2)+9,0)</f>
        <v>18050120.266412061</v>
      </c>
      <c r="AN111" s="22">
        <f>Target_AM[[#This Row],[PROPORSI]]*VLOOKUP(Target_AM[[#This Row],[NIPNAS]],Target_CC[],COLUMN(Z$2)+9,0)</f>
        <v>200000000</v>
      </c>
      <c r="AO111" s="22">
        <f>Target_AM[[#This Row],[PROPORSI]]*VLOOKUP(Target_AM[[#This Row],[NIPNAS]],Target_CC[],COLUMN(AA$2)+9,0)</f>
        <v>116002777.18902765</v>
      </c>
      <c r="AP111" s="22">
        <f>Target_AM[[#This Row],[PROPORSI]]*VLOOKUP(Target_AM[[#This Row],[NIPNAS]],Target_CC[],COLUMN(AB$2)+9,0)</f>
        <v>134937295.84385931</v>
      </c>
      <c r="AQ111" s="22">
        <f>Target_AM[[#This Row],[PROPORSI]]*VLOOKUP(Target_AM[[#This Row],[NIPNAS]],Target_CC[],COLUMN(AC$2)+9,0)</f>
        <v>132423663.10559419</v>
      </c>
      <c r="AR111" s="22">
        <f>Target_AM[[#This Row],[PROPORSI]]*VLOOKUP(Target_AM[[#This Row],[NIPNAS]],Target_CC[],COLUMN(AD$2)+9,0)</f>
        <v>127299447.0960418</v>
      </c>
      <c r="AS111" s="22">
        <f>Target_AM[[#This Row],[PROPORSI]]*VLOOKUP(Target_AM[[#This Row],[NIPNAS]],Target_CC[],COLUMN(AE$2)+9,0)</f>
        <v>127643199.58136281</v>
      </c>
      <c r="AT111" s="22">
        <f>Target_AM[[#This Row],[PROPORSI]]*VLOOKUP(Target_AM[[#This Row],[NIPNAS]],Target_CC[],COLUMN(AF$2)+9,0)</f>
        <v>127776741.4052227</v>
      </c>
      <c r="AU111" s="22">
        <f>Target_AM[[#This Row],[PROPORSI]]*VLOOKUP(Target_AM[[#This Row],[NIPNAS]],Target_CC[],COLUMN(AG$2)+9,0)</f>
        <v>131224873.10696021</v>
      </c>
      <c r="AV111" s="22">
        <f>Target_AM[[#This Row],[PROPORSI]]*VLOOKUP(Target_AM[[#This Row],[NIPNAS]],Target_CC[],COLUMN(AH$2)+9,0)</f>
        <v>130909122.7474454</v>
      </c>
      <c r="AW111" s="22">
        <f>Target_AM[[#This Row],[PROPORSI]]*VLOOKUP(Target_AM[[#This Row],[NIPNAS]],Target_CC[],COLUMN(AI$2)+9,0)</f>
        <v>130897757.78262573</v>
      </c>
      <c r="AX111" s="22">
        <f>Target_AM[[#This Row],[PROPORSI]]*VLOOKUP(Target_AM[[#This Row],[NIPNAS]],Target_CC[],COLUMN(AJ$2)+9,0)</f>
        <v>131166848.929822</v>
      </c>
      <c r="AY111" s="22">
        <f>Target_AM[[#This Row],[PROPORSI]]*VLOOKUP(Target_AM[[#This Row],[NIPNAS]],Target_CC[],COLUMN(AK$2)+9,0)</f>
        <v>130734926.68475661</v>
      </c>
      <c r="AZ111" s="22">
        <f>Target_AM[[#This Row],[PROPORSI]]*VLOOKUP(Target_AM[[#This Row],[NIPNAS]],Target_CC[],COLUMN(AL$2)+9,0)</f>
        <v>130697313.13597728</v>
      </c>
      <c r="BA111" s="22">
        <f>Target_AM[[#This Row],[PROPORSI]]*VLOOKUP(Target_AM[[#This Row],[NIPNAS]],Target_CC[],COLUMN(AM$2)+9,0)</f>
        <v>1551713966.6086955</v>
      </c>
      <c r="BB111" s="22">
        <f>Target_AM[[#This Row],[PROPORSI]]*VLOOKUP(Target_AM[[#This Row],[NIPNAS]],Target_CC[],COLUMN(AN$2)+9,0)</f>
        <v>796863.30820967699</v>
      </c>
      <c r="BC111" s="22">
        <f>Target_AM[[#This Row],[PROPORSI]]*VLOOKUP(Target_AM[[#This Row],[NIPNAS]],Target_CC[],COLUMN(AO$2)+9,0)</f>
        <v>800269.65865466127</v>
      </c>
      <c r="BD111" s="22">
        <f>Target_AM[[#This Row],[PROPORSI]]*VLOOKUP(Target_AM[[#This Row],[NIPNAS]],Target_CC[],COLUMN(AP$2)+9,0)</f>
        <v>796383.74222546432</v>
      </c>
      <c r="BE111" s="22">
        <f>Target_AM[[#This Row],[PROPORSI]]*VLOOKUP(Target_AM[[#This Row],[NIPNAS]],Target_CC[],COLUMN(AQ$2)+9,0)</f>
        <v>786372.70589999668</v>
      </c>
      <c r="BF111" s="22">
        <f>Target_AM[[#This Row],[PROPORSI]]*VLOOKUP(Target_AM[[#This Row],[NIPNAS]],Target_CC[],COLUMN(AR$2)+9,0)</f>
        <v>793935.84157823003</v>
      </c>
      <c r="BG111" s="22">
        <f>Target_AM[[#This Row],[PROPORSI]]*VLOOKUP(Target_AM[[#This Row],[NIPNAS]],Target_CC[],COLUMN(AS$2)+9,0)</f>
        <v>797473.19103742542</v>
      </c>
      <c r="BH111" s="22">
        <f>Target_AM[[#This Row],[PROPORSI]]*VLOOKUP(Target_AM[[#This Row],[NIPNAS]],Target_CC[],COLUMN(AT$2)+9,0)</f>
        <v>878692.33517508185</v>
      </c>
      <c r="BI111" s="22">
        <f>Target_AM[[#This Row],[PROPORSI]]*VLOOKUP(Target_AM[[#This Row],[NIPNAS]],Target_CC[],COLUMN(AU$2)+9,0)</f>
        <v>870481.88695162872</v>
      </c>
      <c r="BJ111" s="22">
        <f>Target_AM[[#This Row],[PROPORSI]]*VLOOKUP(Target_AM[[#This Row],[NIPNAS]],Target_CC[],COLUMN(AV$2)+9,0)</f>
        <v>870215.56851381448</v>
      </c>
      <c r="BK111" s="22">
        <f>Target_AM[[#This Row],[PROPORSI]]*VLOOKUP(Target_AM[[#This Row],[NIPNAS]],Target_CC[],COLUMN(AW$2)+9,0)</f>
        <v>877332.63820671383</v>
      </c>
      <c r="BL111" s="22">
        <f>Target_AM[[#This Row],[PROPORSI]]*VLOOKUP(Target_AM[[#This Row],[NIPNAS]],Target_CC[],COLUMN(AX$2)+9,0)</f>
        <v>865994.21097005485</v>
      </c>
      <c r="BM111" s="22">
        <f>Target_AM[[#This Row],[PROPORSI]]*VLOOKUP(Target_AM[[#This Row],[NIPNAS]],Target_CC[],COLUMN(AY$2)+9,0)</f>
        <v>865984.912577254</v>
      </c>
      <c r="BN111" s="22">
        <f>Target_AM[[#This Row],[PROPORSI]]*VLOOKUP(Target_AM[[#This Row],[NIPNAS]],Target_CC[],COLUMN(AZ$2)+9,0)</f>
        <v>10000000.000000004</v>
      </c>
      <c r="BO111" s="22">
        <f>Target_AM[[#This Row],[PROPORSI]]*VLOOKUP(Target_AM[[#This Row],[NIPNAS]],Target_CC[],COLUMN(BA$2)+9,0)</f>
        <v>112664932</v>
      </c>
      <c r="BP111" s="22">
        <f>Target_AM[[#This Row],[PROPORSI]]*VLOOKUP(Target_AM[[#This Row],[NIPNAS]],Target_CC[],COLUMN(BB$2)+9,0)</f>
        <v>112664932</v>
      </c>
      <c r="BQ111" s="22">
        <f>Target_AM[[#This Row],[PROPORSI]]*VLOOKUP(Target_AM[[#This Row],[NIPNAS]],Target_CC[],COLUMN(BC$2)+9,0)</f>
        <v>112664932</v>
      </c>
      <c r="BR111" s="22">
        <f>Target_AM[[#This Row],[PROPORSI]]*VLOOKUP(Target_AM[[#This Row],[NIPNAS]],Target_CC[],COLUMN(BD$2)+9,0)</f>
        <v>107036685.39999999</v>
      </c>
      <c r="BS111" s="22">
        <f>Target_AM[[#This Row],[PROPORSI]]*VLOOKUP(Target_AM[[#This Row],[NIPNAS]],Target_CC[],COLUMN(BE$2)+9,0)</f>
        <v>107036685.39999999</v>
      </c>
      <c r="BT111" s="22">
        <f>Target_AM[[#This Row],[PROPORSI]]*VLOOKUP(Target_AM[[#This Row],[NIPNAS]],Target_CC[],COLUMN(BF$2)+9,0)</f>
        <v>107036685.39999999</v>
      </c>
      <c r="BU111" s="22">
        <f>Target_AM[[#This Row],[PROPORSI]]*VLOOKUP(Target_AM[[#This Row],[NIPNAS]],Target_CC[],COLUMN(BG$2)+9,0)</f>
        <v>107036685.39999999</v>
      </c>
      <c r="BV111" s="22">
        <f>Target_AM[[#This Row],[PROPORSI]]*VLOOKUP(Target_AM[[#This Row],[NIPNAS]],Target_CC[],COLUMN(BH$2)+9,0)</f>
        <v>107036685.39999999</v>
      </c>
      <c r="BW111" s="22">
        <f>Target_AM[[#This Row],[PROPORSI]]*VLOOKUP(Target_AM[[#This Row],[NIPNAS]],Target_CC[],COLUMN(BI$2)+9,0)</f>
        <v>107036685.39999999</v>
      </c>
      <c r="BX111" s="22">
        <f>Target_AM[[#This Row],[PROPORSI]]*VLOOKUP(Target_AM[[#This Row],[NIPNAS]],Target_CC[],COLUMN(BJ$2)+9,0)</f>
        <v>107036685.39999999</v>
      </c>
      <c r="BY111" s="22">
        <f>Target_AM[[#This Row],[PROPORSI]]*VLOOKUP(Target_AM[[#This Row],[NIPNAS]],Target_CC[],COLUMN(BK$2)+9,0)</f>
        <v>107036685.39999999</v>
      </c>
      <c r="BZ111" s="22">
        <f>Target_AM[[#This Row],[PROPORSI]]*VLOOKUP(Target_AM[[#This Row],[NIPNAS]],Target_CC[],COLUMN(BL$2)+9,0)</f>
        <v>107036685.39999999</v>
      </c>
      <c r="CA111" s="22">
        <f>Target_AM[[#This Row],[PROPORSI]]*VLOOKUP(Target_AM[[#This Row],[NIPNAS]],Target_CC[],COLUMN(BM$2)+9,0)</f>
        <v>1301324964.6000001</v>
      </c>
      <c r="CB111" s="22">
        <f>Target_AM[[#This Row],[PROPORSI]]*VLOOKUP(Target_AM[[#This Row],[NIPNAS]],Target_CC[],COLUMN(BN$2)+9,0)</f>
        <v>112564932</v>
      </c>
      <c r="CC111" s="22">
        <f>Target_AM[[#This Row],[PROPORSI]]*VLOOKUP(Target_AM[[#This Row],[NIPNAS]],Target_CC[],COLUMN(BO$2)+9,0)</f>
        <v>112564932</v>
      </c>
      <c r="CD111" s="22">
        <f>Target_AM[[#This Row],[PROPORSI]]*VLOOKUP(Target_AM[[#This Row],[NIPNAS]],Target_CC[],COLUMN(BP$2)+9,0)</f>
        <v>112564932</v>
      </c>
      <c r="CE111" s="22">
        <f>Target_AM[[#This Row],[PROPORSI]]*VLOOKUP(Target_AM[[#This Row],[NIPNAS]],Target_CC[],COLUMN(BQ$2)+9,0)</f>
        <v>106936685.39999999</v>
      </c>
      <c r="CF111" s="22">
        <f>Target_AM[[#This Row],[PROPORSI]]*VLOOKUP(Target_AM[[#This Row],[NIPNAS]],Target_CC[],COLUMN(BR$2)+9,0)</f>
        <v>106936685.39999999</v>
      </c>
      <c r="CG111" s="22">
        <f>Target_AM[[#This Row],[PROPORSI]]*VLOOKUP(Target_AM[[#This Row],[NIPNAS]],Target_CC[],COLUMN(BS$2)+9,0)</f>
        <v>106936685.39999999</v>
      </c>
      <c r="CH111" s="22">
        <f>Target_AM[[#This Row],[PROPORSI]]*VLOOKUP(Target_AM[[#This Row],[NIPNAS]],Target_CC[],COLUMN(BT$2)+9,0)</f>
        <v>106936685.39999999</v>
      </c>
      <c r="CI111" s="22">
        <f>Target_AM[[#This Row],[PROPORSI]]*VLOOKUP(Target_AM[[#This Row],[NIPNAS]],Target_CC[],COLUMN(BU$2)+9,0)</f>
        <v>106936685.39999999</v>
      </c>
      <c r="CJ111" s="22">
        <f>Target_AM[[#This Row],[PROPORSI]]*VLOOKUP(Target_AM[[#This Row],[NIPNAS]],Target_CC[],COLUMN(BV$2)+9,0)</f>
        <v>106936685.39999999</v>
      </c>
      <c r="CK111" s="22">
        <f>Target_AM[[#This Row],[PROPORSI]]*VLOOKUP(Target_AM[[#This Row],[NIPNAS]],Target_CC[],COLUMN(BW$2)+9,0)</f>
        <v>106936685.39999999</v>
      </c>
      <c r="CL111" s="22">
        <f>Target_AM[[#This Row],[PROPORSI]]*VLOOKUP(Target_AM[[#This Row],[NIPNAS]],Target_CC[],COLUMN(BX$2)+9,0)</f>
        <v>106936685.39999999</v>
      </c>
      <c r="CM111" s="22">
        <f>Target_AM[[#This Row],[PROPORSI]]*VLOOKUP(Target_AM[[#This Row],[NIPNAS]],Target_CC[],COLUMN(BY$2)+9,0)</f>
        <v>106936685.39999999</v>
      </c>
      <c r="CN111" s="22">
        <f>Target_AM[[#This Row],[PROPORSI]]*VLOOKUP(Target_AM[[#This Row],[NIPNAS]],Target_CC[],COLUMN(BZ$2)+9,0)</f>
        <v>1300124964.6000001</v>
      </c>
      <c r="CO111" s="22">
        <f>Target_AM[[#This Row],[PROPORSI]]*VLOOKUP(Target_AM[[#This Row],[NIPNAS]],Target_CC[],COLUMN(CA$2)+9,0)</f>
        <v>100000</v>
      </c>
      <c r="CP111" s="22">
        <f>Target_AM[[#This Row],[PROPORSI]]*VLOOKUP(Target_AM[[#This Row],[NIPNAS]],Target_CC[],COLUMN(CB$2)+9,0)</f>
        <v>100000</v>
      </c>
      <c r="CQ111" s="22">
        <f>Target_AM[[#This Row],[PROPORSI]]*VLOOKUP(Target_AM[[#This Row],[NIPNAS]],Target_CC[],COLUMN(CC$2)+9,0)</f>
        <v>100000</v>
      </c>
      <c r="CR111" s="22">
        <f>Target_AM[[#This Row],[PROPORSI]]*VLOOKUP(Target_AM[[#This Row],[NIPNAS]],Target_CC[],COLUMN(CD$2)+9,0)</f>
        <v>100000</v>
      </c>
      <c r="CS111" s="22">
        <f>Target_AM[[#This Row],[PROPORSI]]*VLOOKUP(Target_AM[[#This Row],[NIPNAS]],Target_CC[],COLUMN(CE$2)+9,0)</f>
        <v>100000</v>
      </c>
      <c r="CT111" s="22">
        <f>Target_AM[[#This Row],[PROPORSI]]*VLOOKUP(Target_AM[[#This Row],[NIPNAS]],Target_CC[],COLUMN(CF$2)+9,0)</f>
        <v>100000</v>
      </c>
      <c r="CU111" s="22">
        <f>Target_AM[[#This Row],[PROPORSI]]*VLOOKUP(Target_AM[[#This Row],[NIPNAS]],Target_CC[],COLUMN(CG$2)+9,0)</f>
        <v>100000</v>
      </c>
      <c r="CV111" s="22">
        <f>Target_AM[[#This Row],[PROPORSI]]*VLOOKUP(Target_AM[[#This Row],[NIPNAS]],Target_CC[],COLUMN(CH$2)+9,0)</f>
        <v>100000</v>
      </c>
      <c r="CW111" s="22">
        <f>Target_AM[[#This Row],[PROPORSI]]*VLOOKUP(Target_AM[[#This Row],[NIPNAS]],Target_CC[],COLUMN(CI$2)+9,0)</f>
        <v>100000</v>
      </c>
      <c r="CX111" s="22">
        <f>Target_AM[[#This Row],[PROPORSI]]*VLOOKUP(Target_AM[[#This Row],[NIPNAS]],Target_CC[],COLUMN(CJ$2)+9,0)</f>
        <v>100000</v>
      </c>
      <c r="CY111" s="22">
        <f>Target_AM[[#This Row],[PROPORSI]]*VLOOKUP(Target_AM[[#This Row],[NIPNAS]],Target_CC[],COLUMN(CK$2)+9,0)</f>
        <v>100000</v>
      </c>
      <c r="CZ111" s="22">
        <f>Target_AM[[#This Row],[PROPORSI]]*VLOOKUP(Target_AM[[#This Row],[NIPNAS]],Target_CC[],COLUMN(CL$2)+9,0)</f>
        <v>100000</v>
      </c>
      <c r="DA111" s="22">
        <f>Target_AM[[#This Row],[PROPORSI]]*VLOOKUP(Target_AM[[#This Row],[NIPNAS]],Target_CC[],COLUMN(CM$2)+9,0)</f>
        <v>1200000</v>
      </c>
      <c r="DB111" s="22">
        <f>Target_AM[[#This Row],[PROPORSI]]*VLOOKUP(Target_AM[[#This Row],[NIPNAS]],Target_CC[],COLUMN(CN$2)+9,0)</f>
        <v>0</v>
      </c>
      <c r="DC111" s="22">
        <f>Target_AM[[#This Row],[PROPORSI]]*VLOOKUP(Target_AM[[#This Row],[NIPNAS]],Target_CC[],COLUMN(CO$2)+9,0)</f>
        <v>0</v>
      </c>
      <c r="DD111" s="22">
        <f>Target_AM[[#This Row],[PROPORSI]]*VLOOKUP(Target_AM[[#This Row],[NIPNAS]],Target_CC[],COLUMN(CP$2)+9,0)</f>
        <v>0</v>
      </c>
      <c r="DE111" s="22">
        <f>Target_AM[[#This Row],[PROPORSI]]*VLOOKUP(Target_AM[[#This Row],[NIPNAS]],Target_CC[],COLUMN(CQ$2)+9,0)</f>
        <v>0</v>
      </c>
      <c r="DF111" s="22">
        <f>Target_AM[[#This Row],[PROPORSI]]*VLOOKUP(Target_AM[[#This Row],[NIPNAS]],Target_CC[],COLUMN(CR$2)+9,0)</f>
        <v>0</v>
      </c>
      <c r="DG111" s="22">
        <f>Target_AM[[#This Row],[PROPORSI]]*VLOOKUP(Target_AM[[#This Row],[NIPNAS]],Target_CC[],COLUMN(CS$2)+9,0)</f>
        <v>0</v>
      </c>
      <c r="DH111" s="22">
        <f>Target_AM[[#This Row],[PROPORSI]]*VLOOKUP(Target_AM[[#This Row],[NIPNAS]],Target_CC[],COLUMN(CT$2)+9,0)</f>
        <v>0</v>
      </c>
      <c r="DI111" s="22">
        <f>Target_AM[[#This Row],[PROPORSI]]*VLOOKUP(Target_AM[[#This Row],[NIPNAS]],Target_CC[],COLUMN(CU$2)+9,0)</f>
        <v>0</v>
      </c>
      <c r="DJ111" s="22">
        <f>Target_AM[[#This Row],[PROPORSI]]*VLOOKUP(Target_AM[[#This Row],[NIPNAS]],Target_CC[],COLUMN(CV$2)+9,0)</f>
        <v>0</v>
      </c>
      <c r="DK111" s="22">
        <f>Target_AM[[#This Row],[PROPORSI]]*VLOOKUP(Target_AM[[#This Row],[NIPNAS]],Target_CC[],COLUMN(CW$2)+9,0)</f>
        <v>0</v>
      </c>
      <c r="DL111" s="22">
        <f>Target_AM[[#This Row],[PROPORSI]]*VLOOKUP(Target_AM[[#This Row],[NIPNAS]],Target_CC[],COLUMN(CX$2)+9,0)</f>
        <v>0</v>
      </c>
      <c r="DM111" s="22">
        <f>Target_AM[[#This Row],[PROPORSI]]*VLOOKUP(Target_AM[[#This Row],[NIPNAS]],Target_CC[],COLUMN(CY$2)+9,0)</f>
        <v>0</v>
      </c>
      <c r="DN111" s="22">
        <f>Target_AM[[#This Row],[PROPORSI]]*VLOOKUP(Target_AM[[#This Row],[NIPNAS]],Target_CC[],COLUMN(CZ$2)+9,0)</f>
        <v>0</v>
      </c>
      <c r="DO111" s="22">
        <f>Target_AM[[#This Row],[PROPORSI]]*VLOOKUP(Target_AM[[#This Row],[NIPNAS]],Target_CC[],COLUMN(DA$2)+9,0)</f>
        <v>1763063063</v>
      </c>
      <c r="DP111" s="22">
        <f>Target_AM[[#This Row],[PROPORSI]]*VLOOKUP(Target_AM[[#This Row],[NIPNAS]],Target_CC[],COLUMN(DB$2)+9,0)</f>
        <v>0</v>
      </c>
      <c r="DQ111" s="22">
        <f>Target_AM[[#This Row],[PROPORSI]]*VLOOKUP(Target_AM[[#This Row],[NIPNAS]],Target_CC[],COLUMN(DC$2)+9,0)</f>
        <v>0</v>
      </c>
      <c r="DR111" s="22">
        <f>Target_AM[[#This Row],[PROPORSI]]*VLOOKUP(Target_AM[[#This Row],[NIPNAS]],Target_CC[],COLUMN(DD$2)+9,0)</f>
        <v>0</v>
      </c>
      <c r="DS111" s="22">
        <f>Target_AM[[#This Row],[PROPORSI]]*VLOOKUP(Target_AM[[#This Row],[NIPNAS]],Target_CC[],COLUMN(DE$2)+9,0)</f>
        <v>0</v>
      </c>
      <c r="DT111" s="22">
        <f>Target_AM[[#This Row],[PROPORSI]]*VLOOKUP(Target_AM[[#This Row],[NIPNAS]],Target_CC[],COLUMN(DF$2)+9,0)</f>
        <v>0</v>
      </c>
      <c r="DU111" s="22">
        <f>Target_AM[[#This Row],[PROPORSI]]*VLOOKUP(Target_AM[[#This Row],[NIPNAS]],Target_CC[],COLUMN(DG$2)+9,0)</f>
        <v>0</v>
      </c>
      <c r="DV111" s="22">
        <f>Target_AM[[#This Row],[PROPORSI]]*VLOOKUP(Target_AM[[#This Row],[NIPNAS]],Target_CC[],COLUMN(DH$2)+9,0)</f>
        <v>0</v>
      </c>
      <c r="DW111" s="22">
        <f>Target_AM[[#This Row],[PROPORSI]]*VLOOKUP(Target_AM[[#This Row],[NIPNAS]],Target_CC[],COLUMN(DI$2)+9,0)</f>
        <v>0</v>
      </c>
      <c r="DX111" s="22">
        <f>Target_AM[[#This Row],[PROPORSI]]*VLOOKUP(Target_AM[[#This Row],[NIPNAS]],Target_CC[],COLUMN(DJ$2)+9,0)</f>
        <v>0</v>
      </c>
      <c r="DY111" s="22">
        <f>Target_AM[[#This Row],[PROPORSI]]*VLOOKUP(Target_AM[[#This Row],[NIPNAS]],Target_CC[],COLUMN(DK$2)+9,0)</f>
        <v>0</v>
      </c>
      <c r="DZ111" s="22">
        <f>Target_AM[[#This Row],[PROPORSI]]*VLOOKUP(Target_AM[[#This Row],[NIPNAS]],Target_CC[],COLUMN(DL$2)+9,0)</f>
        <v>0</v>
      </c>
      <c r="EA111" s="22">
        <f>Target_AM[[#This Row],[PROPORSI]]*VLOOKUP(Target_AM[[#This Row],[NIPNAS]],Target_CC[],COLUMN(DM$2)+9,0)</f>
        <v>0</v>
      </c>
    </row>
    <row r="112" spans="2:131" x14ac:dyDescent="0.3">
      <c r="B112">
        <v>404482</v>
      </c>
      <c r="C112" t="s">
        <v>1009</v>
      </c>
      <c r="D112">
        <v>1</v>
      </c>
      <c r="E112" s="8">
        <v>45658</v>
      </c>
      <c r="F112">
        <v>4600223</v>
      </c>
      <c r="G112" t="s">
        <v>768</v>
      </c>
      <c r="J112" t="s">
        <v>296</v>
      </c>
      <c r="K112" t="s">
        <v>19</v>
      </c>
      <c r="L112" t="s">
        <v>159</v>
      </c>
      <c r="M112" t="s">
        <v>29</v>
      </c>
      <c r="N112" s="23">
        <f>Target_AM[[#This Row],[PROPORSI]]*VLOOKUP(Target_AM[[#This Row],[NIPNAS]],Target_CC[],9,0)</f>
        <v>420945094.57916617</v>
      </c>
      <c r="O112" s="22">
        <f>Target_AM[[#This Row],[PROPORSI]]*VLOOKUP(Target_AM[[#This Row],[NIPNAS]],Target_CC[],COLUMN(A$2)+9,0)</f>
        <v>46148436.450000003</v>
      </c>
      <c r="P112" s="22">
        <f>Target_AM[[#This Row],[PROPORSI]]*VLOOKUP(Target_AM[[#This Row],[NIPNAS]],Target_CC[],COLUMN(B$2)+9,0)</f>
        <v>45880198.177500002</v>
      </c>
      <c r="Q112" s="22">
        <f>Target_AM[[#This Row],[PROPORSI]]*VLOOKUP(Target_AM[[#This Row],[NIPNAS]],Target_CC[],COLUMN(C$2)+9,0)</f>
        <v>45931678.25</v>
      </c>
      <c r="R112" s="22">
        <f>Target_AM[[#This Row],[PROPORSI]]*VLOOKUP(Target_AM[[#This Row],[NIPNAS]],Target_CC[],COLUMN(D$2)+9,0)</f>
        <v>45880198.177500002</v>
      </c>
      <c r="S112" s="22">
        <f>Target_AM[[#This Row],[PROPORSI]]*VLOOKUP(Target_AM[[#This Row],[NIPNAS]],Target_CC[],COLUMN(E$2)+9,0)</f>
        <v>45725757.960000008</v>
      </c>
      <c r="T112" s="22">
        <f>Target_AM[[#This Row],[PROPORSI]]*VLOOKUP(Target_AM[[#This Row],[NIPNAS]],Target_CC[],COLUMN(F$2)+9,0)</f>
        <v>45571317.7425</v>
      </c>
      <c r="U112" s="22">
        <f>Target_AM[[#This Row],[PROPORSI]]*VLOOKUP(Target_AM[[#This Row],[NIPNAS]],Target_CC[],COLUMN(G$2)+9,0)</f>
        <v>45828718.105000004</v>
      </c>
      <c r="V112" s="22">
        <f>Target_AM[[#This Row],[PROPORSI]]*VLOOKUP(Target_AM[[#This Row],[NIPNAS]],Target_CC[],COLUMN(H$2)+9,0)</f>
        <v>46034638.394999996</v>
      </c>
      <c r="W112" s="22">
        <f>Target_AM[[#This Row],[PROPORSI]]*VLOOKUP(Target_AM[[#This Row],[NIPNAS]],Target_CC[],COLUMN(I$2)+9,0)</f>
        <v>45983158.322500005</v>
      </c>
      <c r="X112" s="22">
        <f>Target_AM[[#This Row],[PROPORSI]]*VLOOKUP(Target_AM[[#This Row],[NIPNAS]],Target_CC[],COLUMN(J$2)+9,0)</f>
        <v>45983158.322500005</v>
      </c>
      <c r="Y112" s="22">
        <f>Target_AM[[#This Row],[PROPORSI]]*VLOOKUP(Target_AM[[#This Row],[NIPNAS]],Target_CC[],COLUMN(K$2)+9,0)</f>
        <v>46034638.394999996</v>
      </c>
      <c r="Z112" s="22">
        <f>Target_AM[[#This Row],[PROPORSI]]*VLOOKUP(Target_AM[[#This Row],[NIPNAS]],Target_CC[],COLUMN(L$2)+9,0)</f>
        <v>45931678.25</v>
      </c>
      <c r="AA112" s="22">
        <f>Target_AM[[#This Row],[PROPORSI]]*VLOOKUP(Target_AM[[#This Row],[NIPNAS]],Target_CC[],COLUMN(M$2)+9,0)</f>
        <v>550933576.5474999</v>
      </c>
      <c r="AB112" s="22">
        <f>Target_AM[[#This Row],[PROPORSI]]*VLOOKUP(Target_AM[[#This Row],[NIPNAS]],Target_CC[],COLUMN(N$2)+9,0)</f>
        <v>0</v>
      </c>
      <c r="AC112" s="22">
        <f>Target_AM[[#This Row],[PROPORSI]]*VLOOKUP(Target_AM[[#This Row],[NIPNAS]],Target_CC[],COLUMN(O$2)+9,0)</f>
        <v>5526873.7945459019</v>
      </c>
      <c r="AD112" s="22">
        <f>Target_AM[[#This Row],[PROPORSI]]*VLOOKUP(Target_AM[[#This Row],[NIPNAS]],Target_CC[],COLUMN(P$2)+9,0)</f>
        <v>5469833.8416101066</v>
      </c>
      <c r="AE112" s="22">
        <f>Target_AM[[#This Row],[PROPORSI]]*VLOOKUP(Target_AM[[#This Row],[NIPNAS]],Target_CC[],COLUMN(Q$2)+9,0)</f>
        <v>4299894.9074513828</v>
      </c>
      <c r="AF112" s="22">
        <f>Target_AM[[#This Row],[PROPORSI]]*VLOOKUP(Target_AM[[#This Row],[NIPNAS]],Target_CC[],COLUMN(R$2)+9,0)</f>
        <v>4689853.3097730167</v>
      </c>
      <c r="AG112" s="22">
        <f>Target_AM[[#This Row],[PROPORSI]]*VLOOKUP(Target_AM[[#This Row],[NIPNAS]],Target_CC[],COLUMN(S$2)+9,0)</f>
        <v>4572428.3188395482</v>
      </c>
      <c r="AH112" s="22">
        <f>Target_AM[[#This Row],[PROPORSI]]*VLOOKUP(Target_AM[[#This Row],[NIPNAS]],Target_CC[],COLUMN(T$2)+9,0)</f>
        <v>5682925.8182793921</v>
      </c>
      <c r="AI112" s="22">
        <f>Target_AM[[#This Row],[PROPORSI]]*VLOOKUP(Target_AM[[#This Row],[NIPNAS]],Target_CC[],COLUMN(U$2)+9,0)</f>
        <v>4786153.1113707526</v>
      </c>
      <c r="AJ112" s="22">
        <f>Target_AM[[#This Row],[PROPORSI]]*VLOOKUP(Target_AM[[#This Row],[NIPNAS]],Target_CC[],COLUMN(V$2)+9,0)</f>
        <v>5724883.3105318537</v>
      </c>
      <c r="AK112" s="22">
        <f>Target_AM[[#This Row],[PROPORSI]]*VLOOKUP(Target_AM[[#This Row],[NIPNAS]],Target_CC[],COLUMN(W$2)+9,0)</f>
        <v>5765764.0697356556</v>
      </c>
      <c r="AL112" s="22">
        <f>Target_AM[[#This Row],[PROPORSI]]*VLOOKUP(Target_AM[[#This Row],[NIPNAS]],Target_CC[],COLUMN(X$2)+9,0)</f>
        <v>4895682.3902155757</v>
      </c>
      <c r="AM112" s="22">
        <f>Target_AM[[#This Row],[PROPORSI]]*VLOOKUP(Target_AM[[#This Row],[NIPNAS]],Target_CC[],COLUMN(Y$2)+9,0)</f>
        <v>4984715.6278066151</v>
      </c>
      <c r="AN112" s="22">
        <f>Target_AM[[#This Row],[PROPORSI]]*VLOOKUP(Target_AM[[#This Row],[NIPNAS]],Target_CC[],COLUMN(Z$2)+9,0)</f>
        <v>56399008.5001598</v>
      </c>
      <c r="AO112" s="22">
        <f>Target_AM[[#This Row],[PROPORSI]]*VLOOKUP(Target_AM[[#This Row],[NIPNAS]],Target_CC[],COLUMN(AA$2)+9,0)</f>
        <v>46148436.450000003</v>
      </c>
      <c r="AP112" s="22">
        <f>Target_AM[[#This Row],[PROPORSI]]*VLOOKUP(Target_AM[[#This Row],[NIPNAS]],Target_CC[],COLUMN(AB$2)+9,0)</f>
        <v>51407071.972045906</v>
      </c>
      <c r="AQ112" s="22">
        <f>Target_AM[[#This Row],[PROPORSI]]*VLOOKUP(Target_AM[[#This Row],[NIPNAS]],Target_CC[],COLUMN(AC$2)+9,0)</f>
        <v>51401512.091610104</v>
      </c>
      <c r="AR112" s="22">
        <f>Target_AM[[#This Row],[PROPORSI]]*VLOOKUP(Target_AM[[#This Row],[NIPNAS]],Target_CC[],COLUMN(AD$2)+9,0)</f>
        <v>50180093.084951386</v>
      </c>
      <c r="AS112" s="22">
        <f>Target_AM[[#This Row],[PROPORSI]]*VLOOKUP(Target_AM[[#This Row],[NIPNAS]],Target_CC[],COLUMN(AE$2)+9,0)</f>
        <v>50415611.269773021</v>
      </c>
      <c r="AT112" s="22">
        <f>Target_AM[[#This Row],[PROPORSI]]*VLOOKUP(Target_AM[[#This Row],[NIPNAS]],Target_CC[],COLUMN(AF$2)+9,0)</f>
        <v>50143746.06133955</v>
      </c>
      <c r="AU112" s="22">
        <f>Target_AM[[#This Row],[PROPORSI]]*VLOOKUP(Target_AM[[#This Row],[NIPNAS]],Target_CC[],COLUMN(AG$2)+9,0)</f>
        <v>51511643.923279397</v>
      </c>
      <c r="AV112" s="22">
        <f>Target_AM[[#This Row],[PROPORSI]]*VLOOKUP(Target_AM[[#This Row],[NIPNAS]],Target_CC[],COLUMN(AH$2)+9,0)</f>
        <v>50820791.506370746</v>
      </c>
      <c r="AW112" s="22">
        <f>Target_AM[[#This Row],[PROPORSI]]*VLOOKUP(Target_AM[[#This Row],[NIPNAS]],Target_CC[],COLUMN(AI$2)+9,0)</f>
        <v>51708041.63303186</v>
      </c>
      <c r="AX112" s="22">
        <f>Target_AM[[#This Row],[PROPORSI]]*VLOOKUP(Target_AM[[#This Row],[NIPNAS]],Target_CC[],COLUMN(AJ$2)+9,0)</f>
        <v>51748922.392235659</v>
      </c>
      <c r="AY112" s="22">
        <f>Target_AM[[#This Row],[PROPORSI]]*VLOOKUP(Target_AM[[#This Row],[NIPNAS]],Target_CC[],COLUMN(AK$2)+9,0)</f>
        <v>50930320.785215572</v>
      </c>
      <c r="AZ112" s="22">
        <f>Target_AM[[#This Row],[PROPORSI]]*VLOOKUP(Target_AM[[#This Row],[NIPNAS]],Target_CC[],COLUMN(AL$2)+9,0)</f>
        <v>50916393.877806619</v>
      </c>
      <c r="BA112" s="22">
        <f>Target_AM[[#This Row],[PROPORSI]]*VLOOKUP(Target_AM[[#This Row],[NIPNAS]],Target_CC[],COLUMN(AM$2)+9,0)</f>
        <v>607332585.04765987</v>
      </c>
      <c r="BB112" s="22">
        <f>Target_AM[[#This Row],[PROPORSI]]*VLOOKUP(Target_AM[[#This Row],[NIPNAS]],Target_CC[],COLUMN(AN$2)+9,0)</f>
        <v>0</v>
      </c>
      <c r="BC112" s="22">
        <f>Target_AM[[#This Row],[PROPORSI]]*VLOOKUP(Target_AM[[#This Row],[NIPNAS]],Target_CC[],COLUMN(AO$2)+9,0)</f>
        <v>0</v>
      </c>
      <c r="BD112" s="22">
        <f>Target_AM[[#This Row],[PROPORSI]]*VLOOKUP(Target_AM[[#This Row],[NIPNAS]],Target_CC[],COLUMN(AP$2)+9,0)</f>
        <v>0</v>
      </c>
      <c r="BE112" s="22">
        <f>Target_AM[[#This Row],[PROPORSI]]*VLOOKUP(Target_AM[[#This Row],[NIPNAS]],Target_CC[],COLUMN(AQ$2)+9,0)</f>
        <v>0</v>
      </c>
      <c r="BF112" s="22">
        <f>Target_AM[[#This Row],[PROPORSI]]*VLOOKUP(Target_AM[[#This Row],[NIPNAS]],Target_CC[],COLUMN(AR$2)+9,0)</f>
        <v>0</v>
      </c>
      <c r="BG112" s="22">
        <f>Target_AM[[#This Row],[PROPORSI]]*VLOOKUP(Target_AM[[#This Row],[NIPNAS]],Target_CC[],COLUMN(AS$2)+9,0)</f>
        <v>0</v>
      </c>
      <c r="BH112" s="22">
        <f>Target_AM[[#This Row],[PROPORSI]]*VLOOKUP(Target_AM[[#This Row],[NIPNAS]],Target_CC[],COLUMN(AT$2)+9,0)</f>
        <v>0</v>
      </c>
      <c r="BI112" s="22">
        <f>Target_AM[[#This Row],[PROPORSI]]*VLOOKUP(Target_AM[[#This Row],[NIPNAS]],Target_CC[],COLUMN(AU$2)+9,0)</f>
        <v>0</v>
      </c>
      <c r="BJ112" s="22">
        <f>Target_AM[[#This Row],[PROPORSI]]*VLOOKUP(Target_AM[[#This Row],[NIPNAS]],Target_CC[],COLUMN(AV$2)+9,0)</f>
        <v>0</v>
      </c>
      <c r="BK112" s="22">
        <f>Target_AM[[#This Row],[PROPORSI]]*VLOOKUP(Target_AM[[#This Row],[NIPNAS]],Target_CC[],COLUMN(AW$2)+9,0)</f>
        <v>0</v>
      </c>
      <c r="BL112" s="22">
        <f>Target_AM[[#This Row],[PROPORSI]]*VLOOKUP(Target_AM[[#This Row],[NIPNAS]],Target_CC[],COLUMN(AX$2)+9,0)</f>
        <v>0</v>
      </c>
      <c r="BM112" s="22">
        <f>Target_AM[[#This Row],[PROPORSI]]*VLOOKUP(Target_AM[[#This Row],[NIPNAS]],Target_CC[],COLUMN(AY$2)+9,0)</f>
        <v>0</v>
      </c>
      <c r="BN112" s="22">
        <f>Target_AM[[#This Row],[PROPORSI]]*VLOOKUP(Target_AM[[#This Row],[NIPNAS]],Target_CC[],COLUMN(AZ$2)+9,0)</f>
        <v>0</v>
      </c>
      <c r="BO112" s="22">
        <f>Target_AM[[#This Row],[PROPORSI]]*VLOOKUP(Target_AM[[#This Row],[NIPNAS]],Target_CC[],COLUMN(BA$2)+9,0)</f>
        <v>27298541</v>
      </c>
      <c r="BP112" s="22">
        <f>Target_AM[[#This Row],[PROPORSI]]*VLOOKUP(Target_AM[[#This Row],[NIPNAS]],Target_CC[],COLUMN(BB$2)+9,0)</f>
        <v>26297201</v>
      </c>
      <c r="BQ112" s="22">
        <f>Target_AM[[#This Row],[PROPORSI]]*VLOOKUP(Target_AM[[#This Row],[NIPNAS]],Target_CC[],COLUMN(BC$2)+9,0)</f>
        <v>32127789</v>
      </c>
      <c r="BR112" s="22">
        <f>Target_AM[[#This Row],[PROPORSI]]*VLOOKUP(Target_AM[[#This Row],[NIPNAS]],Target_CC[],COLUMN(BD$2)+9,0)</f>
        <v>26182889</v>
      </c>
      <c r="BS112" s="22">
        <f>Target_AM[[#This Row],[PROPORSI]]*VLOOKUP(Target_AM[[#This Row],[NIPNAS]],Target_CC[],COLUMN(BE$2)+9,0)</f>
        <v>26182889</v>
      </c>
      <c r="BT112" s="22">
        <f>Target_AM[[#This Row],[PROPORSI]]*VLOOKUP(Target_AM[[#This Row],[NIPNAS]],Target_CC[],COLUMN(BF$2)+9,0)</f>
        <v>26182889</v>
      </c>
      <c r="BU112" s="22">
        <f>Target_AM[[#This Row],[PROPORSI]]*VLOOKUP(Target_AM[[#This Row],[NIPNAS]],Target_CC[],COLUMN(BG$2)+9,0)</f>
        <v>26182889</v>
      </c>
      <c r="BV112" s="22">
        <f>Target_AM[[#This Row],[PROPORSI]]*VLOOKUP(Target_AM[[#This Row],[NIPNAS]],Target_CC[],COLUMN(BH$2)+9,0)</f>
        <v>26182889</v>
      </c>
      <c r="BW112" s="22">
        <f>Target_AM[[#This Row],[PROPORSI]]*VLOOKUP(Target_AM[[#This Row],[NIPNAS]],Target_CC[],COLUMN(BI$2)+9,0)</f>
        <v>26182889</v>
      </c>
      <c r="BX112" s="22">
        <f>Target_AM[[#This Row],[PROPORSI]]*VLOOKUP(Target_AM[[#This Row],[NIPNAS]],Target_CC[],COLUMN(BJ$2)+9,0)</f>
        <v>26182889</v>
      </c>
      <c r="BY112" s="22">
        <f>Target_AM[[#This Row],[PROPORSI]]*VLOOKUP(Target_AM[[#This Row],[NIPNAS]],Target_CC[],COLUMN(BK$2)+9,0)</f>
        <v>26182889</v>
      </c>
      <c r="BZ112" s="22">
        <f>Target_AM[[#This Row],[PROPORSI]]*VLOOKUP(Target_AM[[#This Row],[NIPNAS]],Target_CC[],COLUMN(BL$2)+9,0)</f>
        <v>26182889</v>
      </c>
      <c r="CA112" s="22">
        <f>Target_AM[[#This Row],[PROPORSI]]*VLOOKUP(Target_AM[[#This Row],[NIPNAS]],Target_CC[],COLUMN(BM$2)+9,0)</f>
        <v>321369532</v>
      </c>
      <c r="CB112" s="22">
        <f>Target_AM[[#This Row],[PROPORSI]]*VLOOKUP(Target_AM[[#This Row],[NIPNAS]],Target_CC[],COLUMN(BN$2)+9,0)</f>
        <v>22374000</v>
      </c>
      <c r="CC112" s="22">
        <f>Target_AM[[#This Row],[PROPORSI]]*VLOOKUP(Target_AM[[#This Row],[NIPNAS]],Target_CC[],COLUMN(BO$2)+9,0)</f>
        <v>22374000</v>
      </c>
      <c r="CD112" s="22">
        <f>Target_AM[[#This Row],[PROPORSI]]*VLOOKUP(Target_AM[[#This Row],[NIPNAS]],Target_CC[],COLUMN(BP$2)+9,0)</f>
        <v>22374000</v>
      </c>
      <c r="CE112" s="22">
        <f>Target_AM[[#This Row],[PROPORSI]]*VLOOKUP(Target_AM[[#This Row],[NIPNAS]],Target_CC[],COLUMN(BQ$2)+9,0)</f>
        <v>21255300</v>
      </c>
      <c r="CF112" s="22">
        <f>Target_AM[[#This Row],[PROPORSI]]*VLOOKUP(Target_AM[[#This Row],[NIPNAS]],Target_CC[],COLUMN(BR$2)+9,0)</f>
        <v>21255300</v>
      </c>
      <c r="CG112" s="22">
        <f>Target_AM[[#This Row],[PROPORSI]]*VLOOKUP(Target_AM[[#This Row],[NIPNAS]],Target_CC[],COLUMN(BS$2)+9,0)</f>
        <v>21255300</v>
      </c>
      <c r="CH112" s="22">
        <f>Target_AM[[#This Row],[PROPORSI]]*VLOOKUP(Target_AM[[#This Row],[NIPNAS]],Target_CC[],COLUMN(BT$2)+9,0)</f>
        <v>21255300</v>
      </c>
      <c r="CI112" s="22">
        <f>Target_AM[[#This Row],[PROPORSI]]*VLOOKUP(Target_AM[[#This Row],[NIPNAS]],Target_CC[],COLUMN(BU$2)+9,0)</f>
        <v>21255300</v>
      </c>
      <c r="CJ112" s="22">
        <f>Target_AM[[#This Row],[PROPORSI]]*VLOOKUP(Target_AM[[#This Row],[NIPNAS]],Target_CC[],COLUMN(BV$2)+9,0)</f>
        <v>21255300</v>
      </c>
      <c r="CK112" s="22">
        <f>Target_AM[[#This Row],[PROPORSI]]*VLOOKUP(Target_AM[[#This Row],[NIPNAS]],Target_CC[],COLUMN(BW$2)+9,0)</f>
        <v>21255300</v>
      </c>
      <c r="CL112" s="22">
        <f>Target_AM[[#This Row],[PROPORSI]]*VLOOKUP(Target_AM[[#This Row],[NIPNAS]],Target_CC[],COLUMN(BX$2)+9,0)</f>
        <v>21255300</v>
      </c>
      <c r="CM112" s="22">
        <f>Target_AM[[#This Row],[PROPORSI]]*VLOOKUP(Target_AM[[#This Row],[NIPNAS]],Target_CC[],COLUMN(BY$2)+9,0)</f>
        <v>21255300</v>
      </c>
      <c r="CN112" s="22">
        <f>Target_AM[[#This Row],[PROPORSI]]*VLOOKUP(Target_AM[[#This Row],[NIPNAS]],Target_CC[],COLUMN(BZ$2)+9,0)</f>
        <v>258419700</v>
      </c>
      <c r="CO112" s="22">
        <f>Target_AM[[#This Row],[PROPORSI]]*VLOOKUP(Target_AM[[#This Row],[NIPNAS]],Target_CC[],COLUMN(CA$2)+9,0)</f>
        <v>4924541</v>
      </c>
      <c r="CP112" s="22">
        <f>Target_AM[[#This Row],[PROPORSI]]*VLOOKUP(Target_AM[[#This Row],[NIPNAS]],Target_CC[],COLUMN(CB$2)+9,0)</f>
        <v>3923201</v>
      </c>
      <c r="CQ112" s="22">
        <f>Target_AM[[#This Row],[PROPORSI]]*VLOOKUP(Target_AM[[#This Row],[NIPNAS]],Target_CC[],COLUMN(CC$2)+9,0)</f>
        <v>4927589</v>
      </c>
      <c r="CR112" s="22">
        <f>Target_AM[[#This Row],[PROPORSI]]*VLOOKUP(Target_AM[[#This Row],[NIPNAS]],Target_CC[],COLUMN(CD$2)+9,0)</f>
        <v>4927589</v>
      </c>
      <c r="CS112" s="22">
        <f>Target_AM[[#This Row],[PROPORSI]]*VLOOKUP(Target_AM[[#This Row],[NIPNAS]],Target_CC[],COLUMN(CE$2)+9,0)</f>
        <v>4927589</v>
      </c>
      <c r="CT112" s="22">
        <f>Target_AM[[#This Row],[PROPORSI]]*VLOOKUP(Target_AM[[#This Row],[NIPNAS]],Target_CC[],COLUMN(CF$2)+9,0)</f>
        <v>4927589</v>
      </c>
      <c r="CU112" s="22">
        <f>Target_AM[[#This Row],[PROPORSI]]*VLOOKUP(Target_AM[[#This Row],[NIPNAS]],Target_CC[],COLUMN(CG$2)+9,0)</f>
        <v>4927589</v>
      </c>
      <c r="CV112" s="22">
        <f>Target_AM[[#This Row],[PROPORSI]]*VLOOKUP(Target_AM[[#This Row],[NIPNAS]],Target_CC[],COLUMN(CH$2)+9,0)</f>
        <v>4927589</v>
      </c>
      <c r="CW112" s="22">
        <f>Target_AM[[#This Row],[PROPORSI]]*VLOOKUP(Target_AM[[#This Row],[NIPNAS]],Target_CC[],COLUMN(CI$2)+9,0)</f>
        <v>4927589</v>
      </c>
      <c r="CX112" s="22">
        <f>Target_AM[[#This Row],[PROPORSI]]*VLOOKUP(Target_AM[[#This Row],[NIPNAS]],Target_CC[],COLUMN(CJ$2)+9,0)</f>
        <v>4927589</v>
      </c>
      <c r="CY112" s="22">
        <f>Target_AM[[#This Row],[PROPORSI]]*VLOOKUP(Target_AM[[#This Row],[NIPNAS]],Target_CC[],COLUMN(CK$2)+9,0)</f>
        <v>4927589</v>
      </c>
      <c r="CZ112" s="22">
        <f>Target_AM[[#This Row],[PROPORSI]]*VLOOKUP(Target_AM[[#This Row],[NIPNAS]],Target_CC[],COLUMN(CL$2)+9,0)</f>
        <v>4927589</v>
      </c>
      <c r="DA112" s="22">
        <f>Target_AM[[#This Row],[PROPORSI]]*VLOOKUP(Target_AM[[#This Row],[NIPNAS]],Target_CC[],COLUMN(CM$2)+9,0)</f>
        <v>58123632</v>
      </c>
      <c r="DB112" s="22">
        <f>Target_AM[[#This Row],[PROPORSI]]*VLOOKUP(Target_AM[[#This Row],[NIPNAS]],Target_CC[],COLUMN(CN$2)+9,0)</f>
        <v>0</v>
      </c>
      <c r="DC112" s="22">
        <f>Target_AM[[#This Row],[PROPORSI]]*VLOOKUP(Target_AM[[#This Row],[NIPNAS]],Target_CC[],COLUMN(CO$2)+9,0)</f>
        <v>0</v>
      </c>
      <c r="DD112" s="22">
        <f>Target_AM[[#This Row],[PROPORSI]]*VLOOKUP(Target_AM[[#This Row],[NIPNAS]],Target_CC[],COLUMN(CP$2)+9,0)</f>
        <v>4826200</v>
      </c>
      <c r="DE112" s="22">
        <f>Target_AM[[#This Row],[PROPORSI]]*VLOOKUP(Target_AM[[#This Row],[NIPNAS]],Target_CC[],COLUMN(CQ$2)+9,0)</f>
        <v>0</v>
      </c>
      <c r="DF112" s="22">
        <f>Target_AM[[#This Row],[PROPORSI]]*VLOOKUP(Target_AM[[#This Row],[NIPNAS]],Target_CC[],COLUMN(CR$2)+9,0)</f>
        <v>0</v>
      </c>
      <c r="DG112" s="22">
        <f>Target_AM[[#This Row],[PROPORSI]]*VLOOKUP(Target_AM[[#This Row],[NIPNAS]],Target_CC[],COLUMN(CS$2)+9,0)</f>
        <v>0</v>
      </c>
      <c r="DH112" s="22">
        <f>Target_AM[[#This Row],[PROPORSI]]*VLOOKUP(Target_AM[[#This Row],[NIPNAS]],Target_CC[],COLUMN(CT$2)+9,0)</f>
        <v>0</v>
      </c>
      <c r="DI112" s="22">
        <f>Target_AM[[#This Row],[PROPORSI]]*VLOOKUP(Target_AM[[#This Row],[NIPNAS]],Target_CC[],COLUMN(CU$2)+9,0)</f>
        <v>0</v>
      </c>
      <c r="DJ112" s="22">
        <f>Target_AM[[#This Row],[PROPORSI]]*VLOOKUP(Target_AM[[#This Row],[NIPNAS]],Target_CC[],COLUMN(CV$2)+9,0)</f>
        <v>0</v>
      </c>
      <c r="DK112" s="22">
        <f>Target_AM[[#This Row],[PROPORSI]]*VLOOKUP(Target_AM[[#This Row],[NIPNAS]],Target_CC[],COLUMN(CW$2)+9,0)</f>
        <v>0</v>
      </c>
      <c r="DL112" s="22">
        <f>Target_AM[[#This Row],[PROPORSI]]*VLOOKUP(Target_AM[[#This Row],[NIPNAS]],Target_CC[],COLUMN(CX$2)+9,0)</f>
        <v>0</v>
      </c>
      <c r="DM112" s="22">
        <f>Target_AM[[#This Row],[PROPORSI]]*VLOOKUP(Target_AM[[#This Row],[NIPNAS]],Target_CC[],COLUMN(CY$2)+9,0)</f>
        <v>0</v>
      </c>
      <c r="DN112" s="22">
        <f>Target_AM[[#This Row],[PROPORSI]]*VLOOKUP(Target_AM[[#This Row],[NIPNAS]],Target_CC[],COLUMN(CZ$2)+9,0)</f>
        <v>4826200</v>
      </c>
      <c r="DO112" s="22">
        <f>Target_AM[[#This Row],[PROPORSI]]*VLOOKUP(Target_AM[[#This Row],[NIPNAS]],Target_CC[],COLUMN(DA$2)+9,0)</f>
        <v>0</v>
      </c>
      <c r="DP112" s="22">
        <f>Target_AM[[#This Row],[PROPORSI]]*VLOOKUP(Target_AM[[#This Row],[NIPNAS]],Target_CC[],COLUMN(DB$2)+9,0)</f>
        <v>0</v>
      </c>
      <c r="DQ112" s="22">
        <f>Target_AM[[#This Row],[PROPORSI]]*VLOOKUP(Target_AM[[#This Row],[NIPNAS]],Target_CC[],COLUMN(DC$2)+9,0)</f>
        <v>0</v>
      </c>
      <c r="DR112" s="22">
        <f>Target_AM[[#This Row],[PROPORSI]]*VLOOKUP(Target_AM[[#This Row],[NIPNAS]],Target_CC[],COLUMN(DD$2)+9,0)</f>
        <v>0</v>
      </c>
      <c r="DS112" s="22">
        <f>Target_AM[[#This Row],[PROPORSI]]*VLOOKUP(Target_AM[[#This Row],[NIPNAS]],Target_CC[],COLUMN(DE$2)+9,0)</f>
        <v>0</v>
      </c>
      <c r="DT112" s="22">
        <f>Target_AM[[#This Row],[PROPORSI]]*VLOOKUP(Target_AM[[#This Row],[NIPNAS]],Target_CC[],COLUMN(DF$2)+9,0)</f>
        <v>0</v>
      </c>
      <c r="DU112" s="22">
        <f>Target_AM[[#This Row],[PROPORSI]]*VLOOKUP(Target_AM[[#This Row],[NIPNAS]],Target_CC[],COLUMN(DG$2)+9,0)</f>
        <v>0</v>
      </c>
      <c r="DV112" s="22">
        <f>Target_AM[[#This Row],[PROPORSI]]*VLOOKUP(Target_AM[[#This Row],[NIPNAS]],Target_CC[],COLUMN(DH$2)+9,0)</f>
        <v>0</v>
      </c>
      <c r="DW112" s="22">
        <f>Target_AM[[#This Row],[PROPORSI]]*VLOOKUP(Target_AM[[#This Row],[NIPNAS]],Target_CC[],COLUMN(DI$2)+9,0)</f>
        <v>0</v>
      </c>
      <c r="DX112" s="22">
        <f>Target_AM[[#This Row],[PROPORSI]]*VLOOKUP(Target_AM[[#This Row],[NIPNAS]],Target_CC[],COLUMN(DJ$2)+9,0)</f>
        <v>0</v>
      </c>
      <c r="DY112" s="22">
        <f>Target_AM[[#This Row],[PROPORSI]]*VLOOKUP(Target_AM[[#This Row],[NIPNAS]],Target_CC[],COLUMN(DK$2)+9,0)</f>
        <v>0</v>
      </c>
      <c r="DZ112" s="22">
        <f>Target_AM[[#This Row],[PROPORSI]]*VLOOKUP(Target_AM[[#This Row],[NIPNAS]],Target_CC[],COLUMN(DL$2)+9,0)</f>
        <v>0</v>
      </c>
      <c r="EA112" s="22">
        <f>Target_AM[[#This Row],[PROPORSI]]*VLOOKUP(Target_AM[[#This Row],[NIPNAS]],Target_CC[],COLUMN(DM$2)+9,0)</f>
        <v>0</v>
      </c>
    </row>
    <row r="113" spans="2:131" x14ac:dyDescent="0.3">
      <c r="B113">
        <v>810113</v>
      </c>
      <c r="C113" t="s">
        <v>1028</v>
      </c>
      <c r="D113">
        <v>1</v>
      </c>
      <c r="E113" s="8">
        <v>45658</v>
      </c>
      <c r="F113">
        <v>4603451</v>
      </c>
      <c r="G113" t="s">
        <v>918</v>
      </c>
      <c r="J113" t="s">
        <v>875</v>
      </c>
      <c r="K113" t="s">
        <v>26</v>
      </c>
      <c r="L113" t="s">
        <v>159</v>
      </c>
      <c r="M113" t="s">
        <v>18</v>
      </c>
      <c r="N113" s="23">
        <f>Target_AM[[#This Row],[PROPORSI]]*VLOOKUP(Target_AM[[#This Row],[NIPNAS]],Target_CC[],9,0)</f>
        <v>5122631879</v>
      </c>
      <c r="O113" s="22">
        <f>Target_AM[[#This Row],[PROPORSI]]*VLOOKUP(Target_AM[[#This Row],[NIPNAS]],Target_CC[],COLUMN(A$2)+9,0)</f>
        <v>9683102.390434783</v>
      </c>
      <c r="P113" s="22">
        <f>Target_AM[[#This Row],[PROPORSI]]*VLOOKUP(Target_AM[[#This Row],[NIPNAS]],Target_CC[],COLUMN(B$2)+9,0)</f>
        <v>9559049.8956521731</v>
      </c>
      <c r="Q113" s="22">
        <f>Target_AM[[#This Row],[PROPORSI]]*VLOOKUP(Target_AM[[#This Row],[NIPNAS]],Target_CC[],COLUMN(C$2)+9,0)</f>
        <v>9559049.8956521731</v>
      </c>
      <c r="R113" s="22">
        <f>Target_AM[[#This Row],[PROPORSI]]*VLOOKUP(Target_AM[[#This Row],[NIPNAS]],Target_CC[],COLUMN(D$2)+9,0)</f>
        <v>9559049.8956521731</v>
      </c>
      <c r="S113" s="22">
        <f>Target_AM[[#This Row],[PROPORSI]]*VLOOKUP(Target_AM[[#This Row],[NIPNAS]],Target_CC[],COLUMN(E$2)+9,0)</f>
        <v>9434997.4008695651</v>
      </c>
      <c r="T113" s="22">
        <f>Target_AM[[#This Row],[PROPORSI]]*VLOOKUP(Target_AM[[#This Row],[NIPNAS]],Target_CC[],COLUMN(F$2)+9,0)</f>
        <v>9559049.8956521731</v>
      </c>
      <c r="U113" s="22">
        <f>Target_AM[[#This Row],[PROPORSI]]*VLOOKUP(Target_AM[[#This Row],[NIPNAS]],Target_CC[],COLUMN(G$2)+9,0)</f>
        <v>9931207.379999999</v>
      </c>
      <c r="V113" s="22">
        <f>Target_AM[[#This Row],[PROPORSI]]*VLOOKUP(Target_AM[[#This Row],[NIPNAS]],Target_CC[],COLUMN(H$2)+9,0)</f>
        <v>9683102.390434783</v>
      </c>
      <c r="W113" s="22">
        <f>Target_AM[[#This Row],[PROPORSI]]*VLOOKUP(Target_AM[[#This Row],[NIPNAS]],Target_CC[],COLUMN(I$2)+9,0)</f>
        <v>9683102.390434783</v>
      </c>
      <c r="X113" s="22">
        <f>Target_AM[[#This Row],[PROPORSI]]*VLOOKUP(Target_AM[[#This Row],[NIPNAS]],Target_CC[],COLUMN(J$2)+9,0)</f>
        <v>9931207.379999999</v>
      </c>
      <c r="Y113" s="22">
        <f>Target_AM[[#This Row],[PROPORSI]]*VLOOKUP(Target_AM[[#This Row],[NIPNAS]],Target_CC[],COLUMN(K$2)+9,0)</f>
        <v>9559049.8956521731</v>
      </c>
      <c r="Z113" s="22">
        <f>Target_AM[[#This Row],[PROPORSI]]*VLOOKUP(Target_AM[[#This Row],[NIPNAS]],Target_CC[],COLUMN(L$2)+9,0)</f>
        <v>9807154.885217391</v>
      </c>
      <c r="AA113" s="22">
        <f>Target_AM[[#This Row],[PROPORSI]]*VLOOKUP(Target_AM[[#This Row],[NIPNAS]],Target_CC[],COLUMN(M$2)+9,0)</f>
        <v>115949123.69565219</v>
      </c>
      <c r="AB113" s="22">
        <f>Target_AM[[#This Row],[PROPORSI]]*VLOOKUP(Target_AM[[#This Row],[NIPNAS]],Target_CC[],COLUMN(N$2)+9,0)</f>
        <v>75584777.622687235</v>
      </c>
      <c r="AC113" s="22">
        <f>Target_AM[[#This Row],[PROPORSI]]*VLOOKUP(Target_AM[[#This Row],[NIPNAS]],Target_CC[],COLUMN(O$2)+9,0)</f>
        <v>501695577.79118252</v>
      </c>
      <c r="AD113" s="22">
        <f>Target_AM[[#This Row],[PROPORSI]]*VLOOKUP(Target_AM[[#This Row],[NIPNAS]],Target_CC[],COLUMN(P$2)+9,0)</f>
        <v>445138841.18021709</v>
      </c>
      <c r="AE113" s="22">
        <f>Target_AM[[#This Row],[PROPORSI]]*VLOOKUP(Target_AM[[#This Row],[NIPNAS]],Target_CC[],COLUMN(Q$2)+9,0)</f>
        <v>329843980.96528816</v>
      </c>
      <c r="AF113" s="22">
        <f>Target_AM[[#This Row],[PROPORSI]]*VLOOKUP(Target_AM[[#This Row],[NIPNAS]],Target_CC[],COLUMN(R$2)+9,0)</f>
        <v>337662542.31979364</v>
      </c>
      <c r="AG113" s="22">
        <f>Target_AM[[#This Row],[PROPORSI]]*VLOOKUP(Target_AM[[#This Row],[NIPNAS]],Target_CC[],COLUMN(S$2)+9,0)</f>
        <v>340583102.92185849</v>
      </c>
      <c r="AH113" s="22">
        <f>Target_AM[[#This Row],[PROPORSI]]*VLOOKUP(Target_AM[[#This Row],[NIPNAS]],Target_CC[],COLUMN(T$2)+9,0)</f>
        <v>417913674.90660465</v>
      </c>
      <c r="AI113" s="22">
        <f>Target_AM[[#This Row],[PROPORSI]]*VLOOKUP(Target_AM[[#This Row],[NIPNAS]],Target_CC[],COLUMN(U$2)+9,0)</f>
        <v>410977552.68708658</v>
      </c>
      <c r="AJ113" s="22">
        <f>Target_AM[[#This Row],[PROPORSI]]*VLOOKUP(Target_AM[[#This Row],[NIPNAS]],Target_CC[],COLUMN(V$2)+9,0)</f>
        <v>410721840.97864401</v>
      </c>
      <c r="AK113" s="22">
        <f>Target_AM[[#This Row],[PROPORSI]]*VLOOKUP(Target_AM[[#This Row],[NIPNAS]],Target_CC[],COLUMN(W$2)+9,0)</f>
        <v>416608130.92099476</v>
      </c>
      <c r="AL113" s="22">
        <f>Target_AM[[#This Row],[PROPORSI]]*VLOOKUP(Target_AM[[#This Row],[NIPNAS]],Target_CC[],COLUMN(X$2)+9,0)</f>
        <v>407142271.71137148</v>
      </c>
      <c r="AM113" s="22">
        <f>Target_AM[[#This Row],[PROPORSI]]*VLOOKUP(Target_AM[[#This Row],[NIPNAS]],Target_CC[],COLUMN(Y$2)+9,0)</f>
        <v>406127705.9942714</v>
      </c>
      <c r="AN113" s="22">
        <f>Target_AM[[#This Row],[PROPORSI]]*VLOOKUP(Target_AM[[#This Row],[NIPNAS]],Target_CC[],COLUMN(Z$2)+9,0)</f>
        <v>4500000000</v>
      </c>
      <c r="AO113" s="22">
        <f>Target_AM[[#This Row],[PROPORSI]]*VLOOKUP(Target_AM[[#This Row],[NIPNAS]],Target_CC[],COLUMN(AA$2)+9,0)</f>
        <v>85267880.013122022</v>
      </c>
      <c r="AP113" s="22">
        <f>Target_AM[[#This Row],[PROPORSI]]*VLOOKUP(Target_AM[[#This Row],[NIPNAS]],Target_CC[],COLUMN(AB$2)+9,0)</f>
        <v>511254627.68683469</v>
      </c>
      <c r="AQ113" s="22">
        <f>Target_AM[[#This Row],[PROPORSI]]*VLOOKUP(Target_AM[[#This Row],[NIPNAS]],Target_CC[],COLUMN(AC$2)+9,0)</f>
        <v>454697891.07586926</v>
      </c>
      <c r="AR113" s="22">
        <f>Target_AM[[#This Row],[PROPORSI]]*VLOOKUP(Target_AM[[#This Row],[NIPNAS]],Target_CC[],COLUMN(AD$2)+9,0)</f>
        <v>339403030.86094034</v>
      </c>
      <c r="AS113" s="22">
        <f>Target_AM[[#This Row],[PROPORSI]]*VLOOKUP(Target_AM[[#This Row],[NIPNAS]],Target_CC[],COLUMN(AE$2)+9,0)</f>
        <v>347097539.72066319</v>
      </c>
      <c r="AT113" s="22">
        <f>Target_AM[[#This Row],[PROPORSI]]*VLOOKUP(Target_AM[[#This Row],[NIPNAS]],Target_CC[],COLUMN(AF$2)+9,0)</f>
        <v>350142152.81751066</v>
      </c>
      <c r="AU113" s="22">
        <f>Target_AM[[#This Row],[PROPORSI]]*VLOOKUP(Target_AM[[#This Row],[NIPNAS]],Target_CC[],COLUMN(AG$2)+9,0)</f>
        <v>427844882.28660464</v>
      </c>
      <c r="AV113" s="22">
        <f>Target_AM[[#This Row],[PROPORSI]]*VLOOKUP(Target_AM[[#This Row],[NIPNAS]],Target_CC[],COLUMN(AH$2)+9,0)</f>
        <v>420660655.07752138</v>
      </c>
      <c r="AW113" s="22">
        <f>Target_AM[[#This Row],[PROPORSI]]*VLOOKUP(Target_AM[[#This Row],[NIPNAS]],Target_CC[],COLUMN(AI$2)+9,0)</f>
        <v>420404943.36907881</v>
      </c>
      <c r="AX113" s="22">
        <f>Target_AM[[#This Row],[PROPORSI]]*VLOOKUP(Target_AM[[#This Row],[NIPNAS]],Target_CC[],COLUMN(AJ$2)+9,0)</f>
        <v>426539338.30099475</v>
      </c>
      <c r="AY113" s="22">
        <f>Target_AM[[#This Row],[PROPORSI]]*VLOOKUP(Target_AM[[#This Row],[NIPNAS]],Target_CC[],COLUMN(AK$2)+9,0)</f>
        <v>416701321.60702366</v>
      </c>
      <c r="AZ113" s="22">
        <f>Target_AM[[#This Row],[PROPORSI]]*VLOOKUP(Target_AM[[#This Row],[NIPNAS]],Target_CC[],COLUMN(AL$2)+9,0)</f>
        <v>415934860.87948877</v>
      </c>
      <c r="BA113" s="22">
        <f>Target_AM[[#This Row],[PROPORSI]]*VLOOKUP(Target_AM[[#This Row],[NIPNAS]],Target_CC[],COLUMN(AM$2)+9,0)</f>
        <v>4615949123.695652</v>
      </c>
      <c r="BB113" s="22">
        <f>Target_AM[[#This Row],[PROPORSI]]*VLOOKUP(Target_AM[[#This Row],[NIPNAS]],Target_CC[],COLUMN(AN$2)+9,0)</f>
        <v>796863.30820967699</v>
      </c>
      <c r="BC113" s="22">
        <f>Target_AM[[#This Row],[PROPORSI]]*VLOOKUP(Target_AM[[#This Row],[NIPNAS]],Target_CC[],COLUMN(AO$2)+9,0)</f>
        <v>800269.65865466127</v>
      </c>
      <c r="BD113" s="22">
        <f>Target_AM[[#This Row],[PROPORSI]]*VLOOKUP(Target_AM[[#This Row],[NIPNAS]],Target_CC[],COLUMN(AP$2)+9,0)</f>
        <v>796383.74222546432</v>
      </c>
      <c r="BE113" s="22">
        <f>Target_AM[[#This Row],[PROPORSI]]*VLOOKUP(Target_AM[[#This Row],[NIPNAS]],Target_CC[],COLUMN(AQ$2)+9,0)</f>
        <v>786372.70589999668</v>
      </c>
      <c r="BF113" s="22">
        <f>Target_AM[[#This Row],[PROPORSI]]*VLOOKUP(Target_AM[[#This Row],[NIPNAS]],Target_CC[],COLUMN(AR$2)+9,0)</f>
        <v>793935.84157823003</v>
      </c>
      <c r="BG113" s="22">
        <f>Target_AM[[#This Row],[PROPORSI]]*VLOOKUP(Target_AM[[#This Row],[NIPNAS]],Target_CC[],COLUMN(AS$2)+9,0)</f>
        <v>797473.19103742542</v>
      </c>
      <c r="BH113" s="22">
        <f>Target_AM[[#This Row],[PROPORSI]]*VLOOKUP(Target_AM[[#This Row],[NIPNAS]],Target_CC[],COLUMN(AT$2)+9,0)</f>
        <v>878692.33517508185</v>
      </c>
      <c r="BI113" s="22">
        <f>Target_AM[[#This Row],[PROPORSI]]*VLOOKUP(Target_AM[[#This Row],[NIPNAS]],Target_CC[],COLUMN(AU$2)+9,0)</f>
        <v>870481.88695162872</v>
      </c>
      <c r="BJ113" s="22">
        <f>Target_AM[[#This Row],[PROPORSI]]*VLOOKUP(Target_AM[[#This Row],[NIPNAS]],Target_CC[],COLUMN(AV$2)+9,0)</f>
        <v>870215.56851381448</v>
      </c>
      <c r="BK113" s="22">
        <f>Target_AM[[#This Row],[PROPORSI]]*VLOOKUP(Target_AM[[#This Row],[NIPNAS]],Target_CC[],COLUMN(AW$2)+9,0)</f>
        <v>877332.63820671383</v>
      </c>
      <c r="BL113" s="22">
        <f>Target_AM[[#This Row],[PROPORSI]]*VLOOKUP(Target_AM[[#This Row],[NIPNAS]],Target_CC[],COLUMN(AX$2)+9,0)</f>
        <v>865994.21097005485</v>
      </c>
      <c r="BM113" s="22">
        <f>Target_AM[[#This Row],[PROPORSI]]*VLOOKUP(Target_AM[[#This Row],[NIPNAS]],Target_CC[],COLUMN(AY$2)+9,0)</f>
        <v>865984.912577254</v>
      </c>
      <c r="BN113" s="22">
        <f>Target_AM[[#This Row],[PROPORSI]]*VLOOKUP(Target_AM[[#This Row],[NIPNAS]],Target_CC[],COLUMN(AZ$2)+9,0)</f>
        <v>10000000.000000004</v>
      </c>
      <c r="BO113" s="22">
        <f>Target_AM[[#This Row],[PROPORSI]]*VLOOKUP(Target_AM[[#This Row],[NIPNAS]],Target_CC[],COLUMN(BA$2)+9,0)</f>
        <v>9124737</v>
      </c>
      <c r="BP113" s="22">
        <f>Target_AM[[#This Row],[PROPORSI]]*VLOOKUP(Target_AM[[#This Row],[NIPNAS]],Target_CC[],COLUMN(BB$2)+9,0)</f>
        <v>424846283</v>
      </c>
      <c r="BQ113" s="22">
        <f>Target_AM[[#This Row],[PROPORSI]]*VLOOKUP(Target_AM[[#This Row],[NIPNAS]],Target_CC[],COLUMN(BC$2)+9,0)</f>
        <v>350936535</v>
      </c>
      <c r="BR113" s="22">
        <f>Target_AM[[#This Row],[PROPORSI]]*VLOOKUP(Target_AM[[#This Row],[NIPNAS]],Target_CC[],COLUMN(BD$2)+9,0)</f>
        <v>9170536</v>
      </c>
      <c r="BS113" s="22">
        <f>Target_AM[[#This Row],[PROPORSI]]*VLOOKUP(Target_AM[[#This Row],[NIPNAS]],Target_CC[],COLUMN(BE$2)+9,0)</f>
        <v>9170536</v>
      </c>
      <c r="BT113" s="22">
        <f>Target_AM[[#This Row],[PROPORSI]]*VLOOKUP(Target_AM[[#This Row],[NIPNAS]],Target_CC[],COLUMN(BF$2)+9,0)</f>
        <v>9170536</v>
      </c>
      <c r="BU113" s="22">
        <f>Target_AM[[#This Row],[PROPORSI]]*VLOOKUP(Target_AM[[#This Row],[NIPNAS]],Target_CC[],COLUMN(BG$2)+9,0)</f>
        <v>9170536</v>
      </c>
      <c r="BV113" s="22">
        <f>Target_AM[[#This Row],[PROPORSI]]*VLOOKUP(Target_AM[[#This Row],[NIPNAS]],Target_CC[],COLUMN(BH$2)+9,0)</f>
        <v>9170536</v>
      </c>
      <c r="BW113" s="22">
        <f>Target_AM[[#This Row],[PROPORSI]]*VLOOKUP(Target_AM[[#This Row],[NIPNAS]],Target_CC[],COLUMN(BI$2)+9,0)</f>
        <v>9170536</v>
      </c>
      <c r="BX113" s="22">
        <f>Target_AM[[#This Row],[PROPORSI]]*VLOOKUP(Target_AM[[#This Row],[NIPNAS]],Target_CC[],COLUMN(BJ$2)+9,0)</f>
        <v>9170536</v>
      </c>
      <c r="BY113" s="22">
        <f>Target_AM[[#This Row],[PROPORSI]]*VLOOKUP(Target_AM[[#This Row],[NIPNAS]],Target_CC[],COLUMN(BK$2)+9,0)</f>
        <v>9170536</v>
      </c>
      <c r="BZ113" s="22">
        <f>Target_AM[[#This Row],[PROPORSI]]*VLOOKUP(Target_AM[[#This Row],[NIPNAS]],Target_CC[],COLUMN(BL$2)+9,0)</f>
        <v>9170536</v>
      </c>
      <c r="CA113" s="22">
        <f>Target_AM[[#This Row],[PROPORSI]]*VLOOKUP(Target_AM[[#This Row],[NIPNAS]],Target_CC[],COLUMN(BM$2)+9,0)</f>
        <v>867442379</v>
      </c>
      <c r="CB113" s="22">
        <f>Target_AM[[#This Row],[PROPORSI]]*VLOOKUP(Target_AM[[#This Row],[NIPNAS]],Target_CC[],COLUMN(BN$2)+9,0)</f>
        <v>0</v>
      </c>
      <c r="CC113" s="22">
        <f>Target_AM[[#This Row],[PROPORSI]]*VLOOKUP(Target_AM[[#This Row],[NIPNAS]],Target_CC[],COLUMN(BO$2)+9,0)</f>
        <v>0</v>
      </c>
      <c r="CD113" s="22">
        <f>Target_AM[[#This Row],[PROPORSI]]*VLOOKUP(Target_AM[[#This Row],[NIPNAS]],Target_CC[],COLUMN(BP$2)+9,0)</f>
        <v>0</v>
      </c>
      <c r="CE113" s="22">
        <f>Target_AM[[#This Row],[PROPORSI]]*VLOOKUP(Target_AM[[#This Row],[NIPNAS]],Target_CC[],COLUMN(BQ$2)+9,0)</f>
        <v>0</v>
      </c>
      <c r="CF113" s="22">
        <f>Target_AM[[#This Row],[PROPORSI]]*VLOOKUP(Target_AM[[#This Row],[NIPNAS]],Target_CC[],COLUMN(BR$2)+9,0)</f>
        <v>0</v>
      </c>
      <c r="CG113" s="22">
        <f>Target_AM[[#This Row],[PROPORSI]]*VLOOKUP(Target_AM[[#This Row],[NIPNAS]],Target_CC[],COLUMN(BS$2)+9,0)</f>
        <v>0</v>
      </c>
      <c r="CH113" s="22">
        <f>Target_AM[[#This Row],[PROPORSI]]*VLOOKUP(Target_AM[[#This Row],[NIPNAS]],Target_CC[],COLUMN(BT$2)+9,0)</f>
        <v>0</v>
      </c>
      <c r="CI113" s="22">
        <f>Target_AM[[#This Row],[PROPORSI]]*VLOOKUP(Target_AM[[#This Row],[NIPNAS]],Target_CC[],COLUMN(BU$2)+9,0)</f>
        <v>0</v>
      </c>
      <c r="CJ113" s="22">
        <f>Target_AM[[#This Row],[PROPORSI]]*VLOOKUP(Target_AM[[#This Row],[NIPNAS]],Target_CC[],COLUMN(BV$2)+9,0)</f>
        <v>0</v>
      </c>
      <c r="CK113" s="22">
        <f>Target_AM[[#This Row],[PROPORSI]]*VLOOKUP(Target_AM[[#This Row],[NIPNAS]],Target_CC[],COLUMN(BW$2)+9,0)</f>
        <v>0</v>
      </c>
      <c r="CL113" s="22">
        <f>Target_AM[[#This Row],[PROPORSI]]*VLOOKUP(Target_AM[[#This Row],[NIPNAS]],Target_CC[],COLUMN(BX$2)+9,0)</f>
        <v>0</v>
      </c>
      <c r="CM113" s="22">
        <f>Target_AM[[#This Row],[PROPORSI]]*VLOOKUP(Target_AM[[#This Row],[NIPNAS]],Target_CC[],COLUMN(BY$2)+9,0)</f>
        <v>0</v>
      </c>
      <c r="CN113" s="22">
        <f>Target_AM[[#This Row],[PROPORSI]]*VLOOKUP(Target_AM[[#This Row],[NIPNAS]],Target_CC[],COLUMN(BZ$2)+9,0)</f>
        <v>0</v>
      </c>
      <c r="CO113" s="22">
        <f>Target_AM[[#This Row],[PROPORSI]]*VLOOKUP(Target_AM[[#This Row],[NIPNAS]],Target_CC[],COLUMN(CA$2)+9,0)</f>
        <v>9357127</v>
      </c>
      <c r="CP113" s="22">
        <f>Target_AM[[#This Row],[PROPORSI]]*VLOOKUP(Target_AM[[#This Row],[NIPNAS]],Target_CC[],COLUMN(CB$2)+9,0)</f>
        <v>9175328</v>
      </c>
      <c r="CQ113" s="22">
        <f>Target_AM[[#This Row],[PROPORSI]]*VLOOKUP(Target_AM[[#This Row],[NIPNAS]],Target_CC[],COLUMN(CC$2)+9,0)</f>
        <v>9170536</v>
      </c>
      <c r="CR113" s="22">
        <f>Target_AM[[#This Row],[PROPORSI]]*VLOOKUP(Target_AM[[#This Row],[NIPNAS]],Target_CC[],COLUMN(CD$2)+9,0)</f>
        <v>9170536</v>
      </c>
      <c r="CS113" s="22">
        <f>Target_AM[[#This Row],[PROPORSI]]*VLOOKUP(Target_AM[[#This Row],[NIPNAS]],Target_CC[],COLUMN(CE$2)+9,0)</f>
        <v>9170536</v>
      </c>
      <c r="CT113" s="22">
        <f>Target_AM[[#This Row],[PROPORSI]]*VLOOKUP(Target_AM[[#This Row],[NIPNAS]],Target_CC[],COLUMN(CF$2)+9,0)</f>
        <v>9170536</v>
      </c>
      <c r="CU113" s="22">
        <f>Target_AM[[#This Row],[PROPORSI]]*VLOOKUP(Target_AM[[#This Row],[NIPNAS]],Target_CC[],COLUMN(CG$2)+9,0)</f>
        <v>9170536</v>
      </c>
      <c r="CV113" s="22">
        <f>Target_AM[[#This Row],[PROPORSI]]*VLOOKUP(Target_AM[[#This Row],[NIPNAS]],Target_CC[],COLUMN(CH$2)+9,0)</f>
        <v>9170536</v>
      </c>
      <c r="CW113" s="22">
        <f>Target_AM[[#This Row],[PROPORSI]]*VLOOKUP(Target_AM[[#This Row],[NIPNAS]],Target_CC[],COLUMN(CI$2)+9,0)</f>
        <v>9170536</v>
      </c>
      <c r="CX113" s="22">
        <f>Target_AM[[#This Row],[PROPORSI]]*VLOOKUP(Target_AM[[#This Row],[NIPNAS]],Target_CC[],COLUMN(CJ$2)+9,0)</f>
        <v>9170536</v>
      </c>
      <c r="CY113" s="22">
        <f>Target_AM[[#This Row],[PROPORSI]]*VLOOKUP(Target_AM[[#This Row],[NIPNAS]],Target_CC[],COLUMN(CK$2)+9,0)</f>
        <v>9170536</v>
      </c>
      <c r="CZ113" s="22">
        <f>Target_AM[[#This Row],[PROPORSI]]*VLOOKUP(Target_AM[[#This Row],[NIPNAS]],Target_CC[],COLUMN(CL$2)+9,0)</f>
        <v>9170536</v>
      </c>
      <c r="DA113" s="22">
        <f>Target_AM[[#This Row],[PROPORSI]]*VLOOKUP(Target_AM[[#This Row],[NIPNAS]],Target_CC[],COLUMN(CM$2)+9,0)</f>
        <v>110237815</v>
      </c>
      <c r="DB113" s="22">
        <f>Target_AM[[#This Row],[PROPORSI]]*VLOOKUP(Target_AM[[#This Row],[NIPNAS]],Target_CC[],COLUMN(CN$2)+9,0)</f>
        <v>0</v>
      </c>
      <c r="DC113" s="22">
        <f>Target_AM[[#This Row],[PROPORSI]]*VLOOKUP(Target_AM[[#This Row],[NIPNAS]],Target_CC[],COLUMN(CO$2)+9,0)</f>
        <v>31175510</v>
      </c>
      <c r="DD113" s="22">
        <f>Target_AM[[#This Row],[PROPORSI]]*VLOOKUP(Target_AM[[#This Row],[NIPNAS]],Target_CC[],COLUMN(CP$2)+9,0)</f>
        <v>709046382</v>
      </c>
      <c r="DE113" s="22">
        <f>Target_AM[[#This Row],[PROPORSI]]*VLOOKUP(Target_AM[[#This Row],[NIPNAS]],Target_CC[],COLUMN(CQ$2)+9,0)</f>
        <v>0</v>
      </c>
      <c r="DF113" s="22">
        <f>Target_AM[[#This Row],[PROPORSI]]*VLOOKUP(Target_AM[[#This Row],[NIPNAS]],Target_CC[],COLUMN(CR$2)+9,0)</f>
        <v>0</v>
      </c>
      <c r="DG113" s="22">
        <f>Target_AM[[#This Row],[PROPORSI]]*VLOOKUP(Target_AM[[#This Row],[NIPNAS]],Target_CC[],COLUMN(CS$2)+9,0)</f>
        <v>0</v>
      </c>
      <c r="DH113" s="22">
        <f>Target_AM[[#This Row],[PROPORSI]]*VLOOKUP(Target_AM[[#This Row],[NIPNAS]],Target_CC[],COLUMN(CT$2)+9,0)</f>
        <v>0</v>
      </c>
      <c r="DI113" s="22">
        <f>Target_AM[[#This Row],[PROPORSI]]*VLOOKUP(Target_AM[[#This Row],[NIPNAS]],Target_CC[],COLUMN(CU$2)+9,0)</f>
        <v>0</v>
      </c>
      <c r="DJ113" s="22">
        <f>Target_AM[[#This Row],[PROPORSI]]*VLOOKUP(Target_AM[[#This Row],[NIPNAS]],Target_CC[],COLUMN(CV$2)+9,0)</f>
        <v>0</v>
      </c>
      <c r="DK113" s="22">
        <f>Target_AM[[#This Row],[PROPORSI]]*VLOOKUP(Target_AM[[#This Row],[NIPNAS]],Target_CC[],COLUMN(CW$2)+9,0)</f>
        <v>0</v>
      </c>
      <c r="DL113" s="22">
        <f>Target_AM[[#This Row],[PROPORSI]]*VLOOKUP(Target_AM[[#This Row],[NIPNAS]],Target_CC[],COLUMN(CX$2)+9,0)</f>
        <v>0</v>
      </c>
      <c r="DM113" s="22">
        <f>Target_AM[[#This Row],[PROPORSI]]*VLOOKUP(Target_AM[[#This Row],[NIPNAS]],Target_CC[],COLUMN(CY$2)+9,0)</f>
        <v>0</v>
      </c>
      <c r="DN113" s="22">
        <f>Target_AM[[#This Row],[PROPORSI]]*VLOOKUP(Target_AM[[#This Row],[NIPNAS]],Target_CC[],COLUMN(CZ$2)+9,0)</f>
        <v>740221892</v>
      </c>
      <c r="DO113" s="22">
        <f>Target_AM[[#This Row],[PROPORSI]]*VLOOKUP(Target_AM[[#This Row],[NIPNAS]],Target_CC[],COLUMN(DA$2)+9,0)</f>
        <v>0</v>
      </c>
      <c r="DP113" s="22">
        <f>Target_AM[[#This Row],[PROPORSI]]*VLOOKUP(Target_AM[[#This Row],[NIPNAS]],Target_CC[],COLUMN(DB$2)+9,0)</f>
        <v>0</v>
      </c>
      <c r="DQ113" s="22">
        <f>Target_AM[[#This Row],[PROPORSI]]*VLOOKUP(Target_AM[[#This Row],[NIPNAS]],Target_CC[],COLUMN(DC$2)+9,0)</f>
        <v>0</v>
      </c>
      <c r="DR113" s="22">
        <f>Target_AM[[#This Row],[PROPORSI]]*VLOOKUP(Target_AM[[#This Row],[NIPNAS]],Target_CC[],COLUMN(DD$2)+9,0)</f>
        <v>0</v>
      </c>
      <c r="DS113" s="22">
        <f>Target_AM[[#This Row],[PROPORSI]]*VLOOKUP(Target_AM[[#This Row],[NIPNAS]],Target_CC[],COLUMN(DE$2)+9,0)</f>
        <v>0</v>
      </c>
      <c r="DT113" s="22">
        <f>Target_AM[[#This Row],[PROPORSI]]*VLOOKUP(Target_AM[[#This Row],[NIPNAS]],Target_CC[],COLUMN(DF$2)+9,0)</f>
        <v>0</v>
      </c>
      <c r="DU113" s="22">
        <f>Target_AM[[#This Row],[PROPORSI]]*VLOOKUP(Target_AM[[#This Row],[NIPNAS]],Target_CC[],COLUMN(DG$2)+9,0)</f>
        <v>0</v>
      </c>
      <c r="DV113" s="22">
        <f>Target_AM[[#This Row],[PROPORSI]]*VLOOKUP(Target_AM[[#This Row],[NIPNAS]],Target_CC[],COLUMN(DH$2)+9,0)</f>
        <v>0</v>
      </c>
      <c r="DW113" s="22">
        <f>Target_AM[[#This Row],[PROPORSI]]*VLOOKUP(Target_AM[[#This Row],[NIPNAS]],Target_CC[],COLUMN(DI$2)+9,0)</f>
        <v>0</v>
      </c>
      <c r="DX113" s="22">
        <f>Target_AM[[#This Row],[PROPORSI]]*VLOOKUP(Target_AM[[#This Row],[NIPNAS]],Target_CC[],COLUMN(DJ$2)+9,0)</f>
        <v>0</v>
      </c>
      <c r="DY113" s="22">
        <f>Target_AM[[#This Row],[PROPORSI]]*VLOOKUP(Target_AM[[#This Row],[NIPNAS]],Target_CC[],COLUMN(DK$2)+9,0)</f>
        <v>0</v>
      </c>
      <c r="DZ113" s="22">
        <f>Target_AM[[#This Row],[PROPORSI]]*VLOOKUP(Target_AM[[#This Row],[NIPNAS]],Target_CC[],COLUMN(DL$2)+9,0)</f>
        <v>0</v>
      </c>
      <c r="EA113" s="22">
        <f>Target_AM[[#This Row],[PROPORSI]]*VLOOKUP(Target_AM[[#This Row],[NIPNAS]],Target_CC[],COLUMN(DM$2)+9,0)</f>
        <v>0</v>
      </c>
    </row>
    <row r="114" spans="2:131" x14ac:dyDescent="0.3">
      <c r="B114">
        <v>980067</v>
      </c>
      <c r="C114" t="s">
        <v>1073</v>
      </c>
      <c r="D114">
        <v>0.5</v>
      </c>
      <c r="E114" s="8">
        <v>45658</v>
      </c>
      <c r="F114">
        <v>2916478</v>
      </c>
      <c r="G114" t="s">
        <v>831</v>
      </c>
      <c r="J114" t="s">
        <v>750</v>
      </c>
      <c r="K114" t="s">
        <v>25</v>
      </c>
      <c r="L114" t="s">
        <v>159</v>
      </c>
      <c r="M114" t="s">
        <v>29</v>
      </c>
      <c r="N114" s="23">
        <f>Target_AM[[#This Row],[PROPORSI]]*VLOOKUP(Target_AM[[#This Row],[NIPNAS]],Target_CC[],9,0)</f>
        <v>2478792086.8848405</v>
      </c>
      <c r="O114" s="22">
        <f>Target_AM[[#This Row],[PROPORSI]]*VLOOKUP(Target_AM[[#This Row],[NIPNAS]],Target_CC[],COLUMN(A$2)+9,0)</f>
        <v>45755464.660000004</v>
      </c>
      <c r="P114" s="22">
        <f>Target_AM[[#This Row],[PROPORSI]]*VLOOKUP(Target_AM[[#This Row],[NIPNAS]],Target_CC[],COLUMN(B$2)+9,0)</f>
        <v>45777464.660000004</v>
      </c>
      <c r="Q114" s="22">
        <f>Target_AM[[#This Row],[PROPORSI]]*VLOOKUP(Target_AM[[#This Row],[NIPNAS]],Target_CC[],COLUMN(C$2)+9,0)</f>
        <v>45755464.660000004</v>
      </c>
      <c r="R114" s="22">
        <f>Target_AM[[#This Row],[PROPORSI]]*VLOOKUP(Target_AM[[#This Row],[NIPNAS]],Target_CC[],COLUMN(D$2)+9,0)</f>
        <v>45218127.25</v>
      </c>
      <c r="S114" s="22">
        <f>Target_AM[[#This Row],[PROPORSI]]*VLOOKUP(Target_AM[[#This Row],[NIPNAS]],Target_CC[],COLUMN(E$2)+9,0)</f>
        <v>45240127.25</v>
      </c>
      <c r="T114" s="22">
        <f>Target_AM[[#This Row],[PROPORSI]]*VLOOKUP(Target_AM[[#This Row],[NIPNAS]],Target_CC[],COLUMN(F$2)+9,0)</f>
        <v>46415973.403846152</v>
      </c>
      <c r="U114" s="22">
        <f>Target_AM[[#This Row],[PROPORSI]]*VLOOKUP(Target_AM[[#This Row],[NIPNAS]],Target_CC[],COLUMN(G$2)+9,0)</f>
        <v>46997310.813846156</v>
      </c>
      <c r="V114" s="22">
        <f>Target_AM[[#This Row],[PROPORSI]]*VLOOKUP(Target_AM[[#This Row],[NIPNAS]],Target_CC[],COLUMN(H$2)+9,0)</f>
        <v>48107156.967692308</v>
      </c>
      <c r="W114" s="22">
        <f>Target_AM[[#This Row],[PROPORSI]]*VLOOKUP(Target_AM[[#This Row],[NIPNAS]],Target_CC[],COLUMN(I$2)+9,0)</f>
        <v>48876387.736923076</v>
      </c>
      <c r="X114" s="22">
        <f>Target_AM[[#This Row],[PROPORSI]]*VLOOKUP(Target_AM[[#This Row],[NIPNAS]],Target_CC[],COLUMN(J$2)+9,0)</f>
        <v>48151156.967692308</v>
      </c>
      <c r="Y114" s="22">
        <f>Target_AM[[#This Row],[PROPORSI]]*VLOOKUP(Target_AM[[#This Row],[NIPNAS]],Target_CC[],COLUMN(K$2)+9,0)</f>
        <v>47315926.19846154</v>
      </c>
      <c r="Z114" s="22">
        <f>Target_AM[[#This Row],[PROPORSI]]*VLOOKUP(Target_AM[[#This Row],[NIPNAS]],Target_CC[],COLUMN(L$2)+9,0)</f>
        <v>48359926.19846154</v>
      </c>
      <c r="AA114" s="22">
        <f>Target_AM[[#This Row],[PROPORSI]]*VLOOKUP(Target_AM[[#This Row],[NIPNAS]],Target_CC[],COLUMN(M$2)+9,0)</f>
        <v>561970486.76692319</v>
      </c>
      <c r="AB114" s="22">
        <f>Target_AM[[#This Row],[PROPORSI]]*VLOOKUP(Target_AM[[#This Row],[NIPNAS]],Target_CC[],COLUMN(N$2)+9,0)</f>
        <v>1622053.2931795903</v>
      </c>
      <c r="AC114" s="22">
        <f>Target_AM[[#This Row],[PROPORSI]]*VLOOKUP(Target_AM[[#This Row],[NIPNAS]],Target_CC[],COLUMN(O$2)+9,0)</f>
        <v>4129691.2173153711</v>
      </c>
      <c r="AD114" s="22">
        <f>Target_AM[[#This Row],[PROPORSI]]*VLOOKUP(Target_AM[[#This Row],[NIPNAS]],Target_CC[],COLUMN(P$2)+9,0)</f>
        <v>2435531.7909452878</v>
      </c>
      <c r="AE114" s="22">
        <f>Target_AM[[#This Row],[PROPORSI]]*VLOOKUP(Target_AM[[#This Row],[NIPNAS]],Target_CC[],COLUMN(Q$2)+9,0)</f>
        <v>3205505.6988228085</v>
      </c>
      <c r="AF114" s="22">
        <f>Target_AM[[#This Row],[PROPORSI]]*VLOOKUP(Target_AM[[#This Row],[NIPNAS]],Target_CC[],COLUMN(R$2)+9,0)</f>
        <v>5966725.5602017799</v>
      </c>
      <c r="AG114" s="22">
        <f>Target_AM[[#This Row],[PROPORSI]]*VLOOKUP(Target_AM[[#This Row],[NIPNAS]],Target_CC[],COLUMN(S$2)+9,0)</f>
        <v>3681801.9834769201</v>
      </c>
      <c r="AH114" s="22">
        <f>Target_AM[[#This Row],[PROPORSI]]*VLOOKUP(Target_AM[[#This Row],[NIPNAS]],Target_CC[],COLUMN(T$2)+9,0)</f>
        <v>6048239.9101444399</v>
      </c>
      <c r="AI114" s="22">
        <f>Target_AM[[#This Row],[PROPORSI]]*VLOOKUP(Target_AM[[#This Row],[NIPNAS]],Target_CC[],COLUMN(U$2)+9,0)</f>
        <v>6482657.4601736646</v>
      </c>
      <c r="AJ114" s="22">
        <f>Target_AM[[#This Row],[PROPORSI]]*VLOOKUP(Target_AM[[#This Row],[NIPNAS]],Target_CC[],COLUMN(V$2)+9,0)</f>
        <v>5619416.2606804436</v>
      </c>
      <c r="AK114" s="22">
        <f>Target_AM[[#This Row],[PROPORSI]]*VLOOKUP(Target_AM[[#This Row],[NIPNAS]],Target_CC[],COLUMN(W$2)+9,0)</f>
        <v>4167930.3736737133</v>
      </c>
      <c r="AL114" s="22">
        <f>Target_AM[[#This Row],[PROPORSI]]*VLOOKUP(Target_AM[[#This Row],[NIPNAS]],Target_CC[],COLUMN(X$2)+9,0)</f>
        <v>2244224.7175565576</v>
      </c>
      <c r="AM114" s="22">
        <f>Target_AM[[#This Row],[PROPORSI]]*VLOOKUP(Target_AM[[#This Row],[NIPNAS]],Target_CC[],COLUMN(Y$2)+9,0)</f>
        <v>900887.98231454368</v>
      </c>
      <c r="AN114" s="22">
        <f>Target_AM[[#This Row],[PROPORSI]]*VLOOKUP(Target_AM[[#This Row],[NIPNAS]],Target_CC[],COLUMN(Z$2)+9,0)</f>
        <v>46504666.248485126</v>
      </c>
      <c r="AO114" s="22">
        <f>Target_AM[[#This Row],[PROPORSI]]*VLOOKUP(Target_AM[[#This Row],[NIPNAS]],Target_CC[],COLUMN(AA$2)+9,0)</f>
        <v>47377517.953179598</v>
      </c>
      <c r="AP114" s="22">
        <f>Target_AM[[#This Row],[PROPORSI]]*VLOOKUP(Target_AM[[#This Row],[NIPNAS]],Target_CC[],COLUMN(AB$2)+9,0)</f>
        <v>49907155.877315372</v>
      </c>
      <c r="AQ114" s="22">
        <f>Target_AM[[#This Row],[PROPORSI]]*VLOOKUP(Target_AM[[#This Row],[NIPNAS]],Target_CC[],COLUMN(AC$2)+9,0)</f>
        <v>48190996.450945288</v>
      </c>
      <c r="AR114" s="22">
        <f>Target_AM[[#This Row],[PROPORSI]]*VLOOKUP(Target_AM[[#This Row],[NIPNAS]],Target_CC[],COLUMN(AD$2)+9,0)</f>
        <v>48423632.948822811</v>
      </c>
      <c r="AS114" s="22">
        <f>Target_AM[[#This Row],[PROPORSI]]*VLOOKUP(Target_AM[[#This Row],[NIPNAS]],Target_CC[],COLUMN(AE$2)+9,0)</f>
        <v>51206852.810201779</v>
      </c>
      <c r="AT114" s="22">
        <f>Target_AM[[#This Row],[PROPORSI]]*VLOOKUP(Target_AM[[#This Row],[NIPNAS]],Target_CC[],COLUMN(AF$2)+9,0)</f>
        <v>50097775.387323074</v>
      </c>
      <c r="AU114" s="22">
        <f>Target_AM[[#This Row],[PROPORSI]]*VLOOKUP(Target_AM[[#This Row],[NIPNAS]],Target_CC[],COLUMN(AG$2)+9,0)</f>
        <v>53045550.723990597</v>
      </c>
      <c r="AV114" s="22">
        <f>Target_AM[[#This Row],[PROPORSI]]*VLOOKUP(Target_AM[[#This Row],[NIPNAS]],Target_CC[],COLUMN(AH$2)+9,0)</f>
        <v>54589814.427865975</v>
      </c>
      <c r="AW114" s="22">
        <f>Target_AM[[#This Row],[PROPORSI]]*VLOOKUP(Target_AM[[#This Row],[NIPNAS]],Target_CC[],COLUMN(AI$2)+9,0)</f>
        <v>54495803.997603521</v>
      </c>
      <c r="AX114" s="22">
        <f>Target_AM[[#This Row],[PROPORSI]]*VLOOKUP(Target_AM[[#This Row],[NIPNAS]],Target_CC[],COLUMN(AJ$2)+9,0)</f>
        <v>52319087.341366023</v>
      </c>
      <c r="AY114" s="22">
        <f>Target_AM[[#This Row],[PROPORSI]]*VLOOKUP(Target_AM[[#This Row],[NIPNAS]],Target_CC[],COLUMN(AK$2)+9,0)</f>
        <v>49560150.916018099</v>
      </c>
      <c r="AZ114" s="22">
        <f>Target_AM[[#This Row],[PROPORSI]]*VLOOKUP(Target_AM[[#This Row],[NIPNAS]],Target_CC[],COLUMN(AL$2)+9,0)</f>
        <v>49260814.180776082</v>
      </c>
      <c r="BA114" s="22">
        <f>Target_AM[[#This Row],[PROPORSI]]*VLOOKUP(Target_AM[[#This Row],[NIPNAS]],Target_CC[],COLUMN(AM$2)+9,0)</f>
        <v>608475153.01540828</v>
      </c>
      <c r="BB114" s="22">
        <f>Target_AM[[#This Row],[PROPORSI]]*VLOOKUP(Target_AM[[#This Row],[NIPNAS]],Target_CC[],COLUMN(AN$2)+9,0)</f>
        <v>258303919</v>
      </c>
      <c r="BC114" s="22">
        <f>Target_AM[[#This Row],[PROPORSI]]*VLOOKUP(Target_AM[[#This Row],[NIPNAS]],Target_CC[],COLUMN(AO$2)+9,0)</f>
        <v>258303919</v>
      </c>
      <c r="BD114" s="22">
        <f>Target_AM[[#This Row],[PROPORSI]]*VLOOKUP(Target_AM[[#This Row],[NIPNAS]],Target_CC[],COLUMN(AP$2)+9,0)</f>
        <v>258303919</v>
      </c>
      <c r="BE114" s="22">
        <f>Target_AM[[#This Row],[PROPORSI]]*VLOOKUP(Target_AM[[#This Row],[NIPNAS]],Target_CC[],COLUMN(AQ$2)+9,0)</f>
        <v>258303919</v>
      </c>
      <c r="BF114" s="22">
        <f>Target_AM[[#This Row],[PROPORSI]]*VLOOKUP(Target_AM[[#This Row],[NIPNAS]],Target_CC[],COLUMN(AR$2)+9,0)</f>
        <v>258303919</v>
      </c>
      <c r="BG114" s="22">
        <f>Target_AM[[#This Row],[PROPORSI]]*VLOOKUP(Target_AM[[#This Row],[NIPNAS]],Target_CC[],COLUMN(AS$2)+9,0)</f>
        <v>258303919</v>
      </c>
      <c r="BH114" s="22">
        <f>Target_AM[[#This Row],[PROPORSI]]*VLOOKUP(Target_AM[[#This Row],[NIPNAS]],Target_CC[],COLUMN(AT$2)+9,0)</f>
        <v>258303919</v>
      </c>
      <c r="BI114" s="22">
        <f>Target_AM[[#This Row],[PROPORSI]]*VLOOKUP(Target_AM[[#This Row],[NIPNAS]],Target_CC[],COLUMN(AU$2)+9,0)</f>
        <v>258303919</v>
      </c>
      <c r="BJ114" s="22">
        <f>Target_AM[[#This Row],[PROPORSI]]*VLOOKUP(Target_AM[[#This Row],[NIPNAS]],Target_CC[],COLUMN(AV$2)+9,0)</f>
        <v>258303919</v>
      </c>
      <c r="BK114" s="22">
        <f>Target_AM[[#This Row],[PROPORSI]]*VLOOKUP(Target_AM[[#This Row],[NIPNAS]],Target_CC[],COLUMN(AW$2)+9,0)</f>
        <v>258303919</v>
      </c>
      <c r="BL114" s="22">
        <f>Target_AM[[#This Row],[PROPORSI]]*VLOOKUP(Target_AM[[#This Row],[NIPNAS]],Target_CC[],COLUMN(AX$2)+9,0)</f>
        <v>258303919</v>
      </c>
      <c r="BM114" s="22">
        <f>Target_AM[[#This Row],[PROPORSI]]*VLOOKUP(Target_AM[[#This Row],[NIPNAS]],Target_CC[],COLUMN(AY$2)+9,0)</f>
        <v>258303919</v>
      </c>
      <c r="BN114" s="22">
        <f>Target_AM[[#This Row],[PROPORSI]]*VLOOKUP(Target_AM[[#This Row],[NIPNAS]],Target_CC[],COLUMN(AZ$2)+9,0)</f>
        <v>3099647028</v>
      </c>
      <c r="BO114" s="22">
        <f>Target_AM[[#This Row],[PROPORSI]]*VLOOKUP(Target_AM[[#This Row],[NIPNAS]],Target_CC[],COLUMN(BA$2)+9,0)</f>
        <v>44381908.5</v>
      </c>
      <c r="BP114" s="22">
        <f>Target_AM[[#This Row],[PROPORSI]]*VLOOKUP(Target_AM[[#This Row],[NIPNAS]],Target_CC[],COLUMN(BB$2)+9,0)</f>
        <v>45933899</v>
      </c>
      <c r="BQ114" s="22">
        <f>Target_AM[[#This Row],[PROPORSI]]*VLOOKUP(Target_AM[[#This Row],[NIPNAS]],Target_CC[],COLUMN(BC$2)+9,0)</f>
        <v>43840437</v>
      </c>
      <c r="BR114" s="22">
        <f>Target_AM[[#This Row],[PROPORSI]]*VLOOKUP(Target_AM[[#This Row],[NIPNAS]],Target_CC[],COLUMN(BD$2)+9,0)</f>
        <v>42999681.5</v>
      </c>
      <c r="BS114" s="22">
        <f>Target_AM[[#This Row],[PROPORSI]]*VLOOKUP(Target_AM[[#This Row],[NIPNAS]],Target_CC[],COLUMN(BE$2)+9,0)</f>
        <v>42999681.5</v>
      </c>
      <c r="BT114" s="22">
        <f>Target_AM[[#This Row],[PROPORSI]]*VLOOKUP(Target_AM[[#This Row],[NIPNAS]],Target_CC[],COLUMN(BF$2)+9,0)</f>
        <v>42999681.5</v>
      </c>
      <c r="BU114" s="22">
        <f>Target_AM[[#This Row],[PROPORSI]]*VLOOKUP(Target_AM[[#This Row],[NIPNAS]],Target_CC[],COLUMN(BG$2)+9,0)</f>
        <v>42999681.5</v>
      </c>
      <c r="BV114" s="22">
        <f>Target_AM[[#This Row],[PROPORSI]]*VLOOKUP(Target_AM[[#This Row],[NIPNAS]],Target_CC[],COLUMN(BH$2)+9,0)</f>
        <v>42999681.5</v>
      </c>
      <c r="BW114" s="22">
        <f>Target_AM[[#This Row],[PROPORSI]]*VLOOKUP(Target_AM[[#This Row],[NIPNAS]],Target_CC[],COLUMN(BI$2)+9,0)</f>
        <v>42999681.5</v>
      </c>
      <c r="BX114" s="22">
        <f>Target_AM[[#This Row],[PROPORSI]]*VLOOKUP(Target_AM[[#This Row],[NIPNAS]],Target_CC[],COLUMN(BJ$2)+9,0)</f>
        <v>42999681.5</v>
      </c>
      <c r="BY114" s="22">
        <f>Target_AM[[#This Row],[PROPORSI]]*VLOOKUP(Target_AM[[#This Row],[NIPNAS]],Target_CC[],COLUMN(BK$2)+9,0)</f>
        <v>42999681.5</v>
      </c>
      <c r="BZ114" s="22">
        <f>Target_AM[[#This Row],[PROPORSI]]*VLOOKUP(Target_AM[[#This Row],[NIPNAS]],Target_CC[],COLUMN(BL$2)+9,0)</f>
        <v>42999681.5</v>
      </c>
      <c r="CA114" s="22">
        <f>Target_AM[[#This Row],[PROPORSI]]*VLOOKUP(Target_AM[[#This Row],[NIPNAS]],Target_CC[],COLUMN(BM$2)+9,0)</f>
        <v>521153378</v>
      </c>
      <c r="CB114" s="22">
        <f>Target_AM[[#This Row],[PROPORSI]]*VLOOKUP(Target_AM[[#This Row],[NIPNAS]],Target_CC[],COLUMN(BN$2)+9,0)</f>
        <v>26210000</v>
      </c>
      <c r="CC114" s="22">
        <f>Target_AM[[#This Row],[PROPORSI]]*VLOOKUP(Target_AM[[#This Row],[NIPNAS]],Target_CC[],COLUMN(BO$2)+9,0)</f>
        <v>26210000</v>
      </c>
      <c r="CD114" s="22">
        <f>Target_AM[[#This Row],[PROPORSI]]*VLOOKUP(Target_AM[[#This Row],[NIPNAS]],Target_CC[],COLUMN(BP$2)+9,0)</f>
        <v>26210000</v>
      </c>
      <c r="CE114" s="22">
        <f>Target_AM[[#This Row],[PROPORSI]]*VLOOKUP(Target_AM[[#This Row],[NIPNAS]],Target_CC[],COLUMN(BQ$2)+9,0)</f>
        <v>24899500</v>
      </c>
      <c r="CF114" s="22">
        <f>Target_AM[[#This Row],[PROPORSI]]*VLOOKUP(Target_AM[[#This Row],[NIPNAS]],Target_CC[],COLUMN(BR$2)+9,0)</f>
        <v>24899500</v>
      </c>
      <c r="CG114" s="22">
        <f>Target_AM[[#This Row],[PROPORSI]]*VLOOKUP(Target_AM[[#This Row],[NIPNAS]],Target_CC[],COLUMN(BS$2)+9,0)</f>
        <v>24899500</v>
      </c>
      <c r="CH114" s="22">
        <f>Target_AM[[#This Row],[PROPORSI]]*VLOOKUP(Target_AM[[#This Row],[NIPNAS]],Target_CC[],COLUMN(BT$2)+9,0)</f>
        <v>24899500</v>
      </c>
      <c r="CI114" s="22">
        <f>Target_AM[[#This Row],[PROPORSI]]*VLOOKUP(Target_AM[[#This Row],[NIPNAS]],Target_CC[],COLUMN(BU$2)+9,0)</f>
        <v>24899500</v>
      </c>
      <c r="CJ114" s="22">
        <f>Target_AM[[#This Row],[PROPORSI]]*VLOOKUP(Target_AM[[#This Row],[NIPNAS]],Target_CC[],COLUMN(BV$2)+9,0)</f>
        <v>24899500</v>
      </c>
      <c r="CK114" s="22">
        <f>Target_AM[[#This Row],[PROPORSI]]*VLOOKUP(Target_AM[[#This Row],[NIPNAS]],Target_CC[],COLUMN(BW$2)+9,0)</f>
        <v>24899500</v>
      </c>
      <c r="CL114" s="22">
        <f>Target_AM[[#This Row],[PROPORSI]]*VLOOKUP(Target_AM[[#This Row],[NIPNAS]],Target_CC[],COLUMN(BX$2)+9,0)</f>
        <v>24899500</v>
      </c>
      <c r="CM114" s="22">
        <f>Target_AM[[#This Row],[PROPORSI]]*VLOOKUP(Target_AM[[#This Row],[NIPNAS]],Target_CC[],COLUMN(BY$2)+9,0)</f>
        <v>24899500</v>
      </c>
      <c r="CN114" s="22">
        <f>Target_AM[[#This Row],[PROPORSI]]*VLOOKUP(Target_AM[[#This Row],[NIPNAS]],Target_CC[],COLUMN(BZ$2)+9,0)</f>
        <v>302725500</v>
      </c>
      <c r="CO114" s="22">
        <f>Target_AM[[#This Row],[PROPORSI]]*VLOOKUP(Target_AM[[#This Row],[NIPNAS]],Target_CC[],COLUMN(CA$2)+9,0)</f>
        <v>18649485</v>
      </c>
      <c r="CP114" s="22">
        <f>Target_AM[[#This Row],[PROPORSI]]*VLOOKUP(Target_AM[[#This Row],[NIPNAS]],Target_CC[],COLUMN(CB$2)+9,0)</f>
        <v>19363993.5</v>
      </c>
      <c r="CQ114" s="22">
        <f>Target_AM[[#This Row],[PROPORSI]]*VLOOKUP(Target_AM[[#This Row],[NIPNAS]],Target_CC[],COLUMN(CC$2)+9,0)</f>
        <v>18100181.5</v>
      </c>
      <c r="CR114" s="22">
        <f>Target_AM[[#This Row],[PROPORSI]]*VLOOKUP(Target_AM[[#This Row],[NIPNAS]],Target_CC[],COLUMN(CD$2)+9,0)</f>
        <v>18100181.5</v>
      </c>
      <c r="CS114" s="22">
        <f>Target_AM[[#This Row],[PROPORSI]]*VLOOKUP(Target_AM[[#This Row],[NIPNAS]],Target_CC[],COLUMN(CE$2)+9,0)</f>
        <v>18100181.5</v>
      </c>
      <c r="CT114" s="22">
        <f>Target_AM[[#This Row],[PROPORSI]]*VLOOKUP(Target_AM[[#This Row],[NIPNAS]],Target_CC[],COLUMN(CF$2)+9,0)</f>
        <v>18100181.5</v>
      </c>
      <c r="CU114" s="22">
        <f>Target_AM[[#This Row],[PROPORSI]]*VLOOKUP(Target_AM[[#This Row],[NIPNAS]],Target_CC[],COLUMN(CG$2)+9,0)</f>
        <v>18100181.5</v>
      </c>
      <c r="CV114" s="22">
        <f>Target_AM[[#This Row],[PROPORSI]]*VLOOKUP(Target_AM[[#This Row],[NIPNAS]],Target_CC[],COLUMN(CH$2)+9,0)</f>
        <v>18100181.5</v>
      </c>
      <c r="CW114" s="22">
        <f>Target_AM[[#This Row],[PROPORSI]]*VLOOKUP(Target_AM[[#This Row],[NIPNAS]],Target_CC[],COLUMN(CI$2)+9,0)</f>
        <v>18100181.5</v>
      </c>
      <c r="CX114" s="22">
        <f>Target_AM[[#This Row],[PROPORSI]]*VLOOKUP(Target_AM[[#This Row],[NIPNAS]],Target_CC[],COLUMN(CJ$2)+9,0)</f>
        <v>18100181.5</v>
      </c>
      <c r="CY114" s="22">
        <f>Target_AM[[#This Row],[PROPORSI]]*VLOOKUP(Target_AM[[#This Row],[NIPNAS]],Target_CC[],COLUMN(CK$2)+9,0)</f>
        <v>18100181.5</v>
      </c>
      <c r="CZ114" s="22">
        <f>Target_AM[[#This Row],[PROPORSI]]*VLOOKUP(Target_AM[[#This Row],[NIPNAS]],Target_CC[],COLUMN(CL$2)+9,0)</f>
        <v>18100181.5</v>
      </c>
      <c r="DA114" s="22">
        <f>Target_AM[[#This Row],[PROPORSI]]*VLOOKUP(Target_AM[[#This Row],[NIPNAS]],Target_CC[],COLUMN(CM$2)+9,0)</f>
        <v>219015293.5</v>
      </c>
      <c r="DB114" s="22">
        <f>Target_AM[[#This Row],[PROPORSI]]*VLOOKUP(Target_AM[[#This Row],[NIPNAS]],Target_CC[],COLUMN(CN$2)+9,0)</f>
        <v>0</v>
      </c>
      <c r="DC114" s="22">
        <f>Target_AM[[#This Row],[PROPORSI]]*VLOOKUP(Target_AM[[#This Row],[NIPNAS]],Target_CC[],COLUMN(CO$2)+9,0)</f>
        <v>0</v>
      </c>
      <c r="DD114" s="22">
        <f>Target_AM[[#This Row],[PROPORSI]]*VLOOKUP(Target_AM[[#This Row],[NIPNAS]],Target_CC[],COLUMN(CP$2)+9,0)</f>
        <v>0</v>
      </c>
      <c r="DE114" s="22">
        <f>Target_AM[[#This Row],[PROPORSI]]*VLOOKUP(Target_AM[[#This Row],[NIPNAS]],Target_CC[],COLUMN(CQ$2)+9,0)</f>
        <v>0</v>
      </c>
      <c r="DF114" s="22">
        <f>Target_AM[[#This Row],[PROPORSI]]*VLOOKUP(Target_AM[[#This Row],[NIPNAS]],Target_CC[],COLUMN(CR$2)+9,0)</f>
        <v>0</v>
      </c>
      <c r="DG114" s="22">
        <f>Target_AM[[#This Row],[PROPORSI]]*VLOOKUP(Target_AM[[#This Row],[NIPNAS]],Target_CC[],COLUMN(CS$2)+9,0)</f>
        <v>0</v>
      </c>
      <c r="DH114" s="22">
        <f>Target_AM[[#This Row],[PROPORSI]]*VLOOKUP(Target_AM[[#This Row],[NIPNAS]],Target_CC[],COLUMN(CT$2)+9,0)</f>
        <v>0</v>
      </c>
      <c r="DI114" s="22">
        <f>Target_AM[[#This Row],[PROPORSI]]*VLOOKUP(Target_AM[[#This Row],[NIPNAS]],Target_CC[],COLUMN(CU$2)+9,0)</f>
        <v>0</v>
      </c>
      <c r="DJ114" s="22">
        <f>Target_AM[[#This Row],[PROPORSI]]*VLOOKUP(Target_AM[[#This Row],[NIPNAS]],Target_CC[],COLUMN(CV$2)+9,0)</f>
        <v>0</v>
      </c>
      <c r="DK114" s="22">
        <f>Target_AM[[#This Row],[PROPORSI]]*VLOOKUP(Target_AM[[#This Row],[NIPNAS]],Target_CC[],COLUMN(CW$2)+9,0)</f>
        <v>0</v>
      </c>
      <c r="DL114" s="22">
        <f>Target_AM[[#This Row],[PROPORSI]]*VLOOKUP(Target_AM[[#This Row],[NIPNAS]],Target_CC[],COLUMN(CX$2)+9,0)</f>
        <v>0</v>
      </c>
      <c r="DM114" s="22">
        <f>Target_AM[[#This Row],[PROPORSI]]*VLOOKUP(Target_AM[[#This Row],[NIPNAS]],Target_CC[],COLUMN(CY$2)+9,0)</f>
        <v>0</v>
      </c>
      <c r="DN114" s="22">
        <f>Target_AM[[#This Row],[PROPORSI]]*VLOOKUP(Target_AM[[#This Row],[NIPNAS]],Target_CC[],COLUMN(CZ$2)+9,0)</f>
        <v>0</v>
      </c>
      <c r="DO114" s="22">
        <f>Target_AM[[#This Row],[PROPORSI]]*VLOOKUP(Target_AM[[#This Row],[NIPNAS]],Target_CC[],COLUMN(DA$2)+9,0)</f>
        <v>0</v>
      </c>
      <c r="DP114" s="22">
        <f>Target_AM[[#This Row],[PROPORSI]]*VLOOKUP(Target_AM[[#This Row],[NIPNAS]],Target_CC[],COLUMN(DB$2)+9,0)</f>
        <v>0</v>
      </c>
      <c r="DQ114" s="22">
        <f>Target_AM[[#This Row],[PROPORSI]]*VLOOKUP(Target_AM[[#This Row],[NIPNAS]],Target_CC[],COLUMN(DC$2)+9,0)</f>
        <v>0</v>
      </c>
      <c r="DR114" s="22">
        <f>Target_AM[[#This Row],[PROPORSI]]*VLOOKUP(Target_AM[[#This Row],[NIPNAS]],Target_CC[],COLUMN(DD$2)+9,0)</f>
        <v>0</v>
      </c>
      <c r="DS114" s="22">
        <f>Target_AM[[#This Row],[PROPORSI]]*VLOOKUP(Target_AM[[#This Row],[NIPNAS]],Target_CC[],COLUMN(DE$2)+9,0)</f>
        <v>0</v>
      </c>
      <c r="DT114" s="22">
        <f>Target_AM[[#This Row],[PROPORSI]]*VLOOKUP(Target_AM[[#This Row],[NIPNAS]],Target_CC[],COLUMN(DF$2)+9,0)</f>
        <v>0</v>
      </c>
      <c r="DU114" s="22">
        <f>Target_AM[[#This Row],[PROPORSI]]*VLOOKUP(Target_AM[[#This Row],[NIPNAS]],Target_CC[],COLUMN(DG$2)+9,0)</f>
        <v>0</v>
      </c>
      <c r="DV114" s="22">
        <f>Target_AM[[#This Row],[PROPORSI]]*VLOOKUP(Target_AM[[#This Row],[NIPNAS]],Target_CC[],COLUMN(DH$2)+9,0)</f>
        <v>0</v>
      </c>
      <c r="DW114" s="22">
        <f>Target_AM[[#This Row],[PROPORSI]]*VLOOKUP(Target_AM[[#This Row],[NIPNAS]],Target_CC[],COLUMN(DI$2)+9,0)</f>
        <v>0</v>
      </c>
      <c r="DX114" s="22">
        <f>Target_AM[[#This Row],[PROPORSI]]*VLOOKUP(Target_AM[[#This Row],[NIPNAS]],Target_CC[],COLUMN(DJ$2)+9,0)</f>
        <v>0</v>
      </c>
      <c r="DY114" s="22">
        <f>Target_AM[[#This Row],[PROPORSI]]*VLOOKUP(Target_AM[[#This Row],[NIPNAS]],Target_CC[],COLUMN(DK$2)+9,0)</f>
        <v>0</v>
      </c>
      <c r="DZ114" s="22">
        <f>Target_AM[[#This Row],[PROPORSI]]*VLOOKUP(Target_AM[[#This Row],[NIPNAS]],Target_CC[],COLUMN(DL$2)+9,0)</f>
        <v>0</v>
      </c>
      <c r="EA114" s="22">
        <f>Target_AM[[#This Row],[PROPORSI]]*VLOOKUP(Target_AM[[#This Row],[NIPNAS]],Target_CC[],COLUMN(DM$2)+9,0)</f>
        <v>0</v>
      </c>
    </row>
    <row r="115" spans="2:131" x14ac:dyDescent="0.3">
      <c r="B115">
        <v>401431</v>
      </c>
      <c r="C115" t="s">
        <v>983</v>
      </c>
      <c r="D115">
        <v>0.5</v>
      </c>
      <c r="E115" s="8">
        <v>45658</v>
      </c>
      <c r="F115">
        <v>2916478</v>
      </c>
      <c r="G115" t="s">
        <v>831</v>
      </c>
      <c r="J115" t="s">
        <v>750</v>
      </c>
      <c r="K115" t="s">
        <v>25</v>
      </c>
      <c r="L115" t="s">
        <v>159</v>
      </c>
      <c r="M115" t="s">
        <v>29</v>
      </c>
      <c r="N115" s="23">
        <f>Target_AM[[#This Row],[PROPORSI]]*VLOOKUP(Target_AM[[#This Row],[NIPNAS]],Target_CC[],9,0)</f>
        <v>2478792086.8848405</v>
      </c>
      <c r="O115" s="22">
        <f>Target_AM[[#This Row],[PROPORSI]]*VLOOKUP(Target_AM[[#This Row],[NIPNAS]],Target_CC[],COLUMN(A$2)+9,0)</f>
        <v>45755464.660000004</v>
      </c>
      <c r="P115" s="22">
        <f>Target_AM[[#This Row],[PROPORSI]]*VLOOKUP(Target_AM[[#This Row],[NIPNAS]],Target_CC[],COLUMN(B$2)+9,0)</f>
        <v>45777464.660000004</v>
      </c>
      <c r="Q115" s="22">
        <f>Target_AM[[#This Row],[PROPORSI]]*VLOOKUP(Target_AM[[#This Row],[NIPNAS]],Target_CC[],COLUMN(C$2)+9,0)</f>
        <v>45755464.660000004</v>
      </c>
      <c r="R115" s="22">
        <f>Target_AM[[#This Row],[PROPORSI]]*VLOOKUP(Target_AM[[#This Row],[NIPNAS]],Target_CC[],COLUMN(D$2)+9,0)</f>
        <v>45218127.25</v>
      </c>
      <c r="S115" s="22">
        <f>Target_AM[[#This Row],[PROPORSI]]*VLOOKUP(Target_AM[[#This Row],[NIPNAS]],Target_CC[],COLUMN(E$2)+9,0)</f>
        <v>45240127.25</v>
      </c>
      <c r="T115" s="22">
        <f>Target_AM[[#This Row],[PROPORSI]]*VLOOKUP(Target_AM[[#This Row],[NIPNAS]],Target_CC[],COLUMN(F$2)+9,0)</f>
        <v>46415973.403846152</v>
      </c>
      <c r="U115" s="22">
        <f>Target_AM[[#This Row],[PROPORSI]]*VLOOKUP(Target_AM[[#This Row],[NIPNAS]],Target_CC[],COLUMN(G$2)+9,0)</f>
        <v>46997310.813846156</v>
      </c>
      <c r="V115" s="22">
        <f>Target_AM[[#This Row],[PROPORSI]]*VLOOKUP(Target_AM[[#This Row],[NIPNAS]],Target_CC[],COLUMN(H$2)+9,0)</f>
        <v>48107156.967692308</v>
      </c>
      <c r="W115" s="22">
        <f>Target_AM[[#This Row],[PROPORSI]]*VLOOKUP(Target_AM[[#This Row],[NIPNAS]],Target_CC[],COLUMN(I$2)+9,0)</f>
        <v>48876387.736923076</v>
      </c>
      <c r="X115" s="22">
        <f>Target_AM[[#This Row],[PROPORSI]]*VLOOKUP(Target_AM[[#This Row],[NIPNAS]],Target_CC[],COLUMN(J$2)+9,0)</f>
        <v>48151156.967692308</v>
      </c>
      <c r="Y115" s="22">
        <f>Target_AM[[#This Row],[PROPORSI]]*VLOOKUP(Target_AM[[#This Row],[NIPNAS]],Target_CC[],COLUMN(K$2)+9,0)</f>
        <v>47315926.19846154</v>
      </c>
      <c r="Z115" s="22">
        <f>Target_AM[[#This Row],[PROPORSI]]*VLOOKUP(Target_AM[[#This Row],[NIPNAS]],Target_CC[],COLUMN(L$2)+9,0)</f>
        <v>48359926.19846154</v>
      </c>
      <c r="AA115" s="22">
        <f>Target_AM[[#This Row],[PROPORSI]]*VLOOKUP(Target_AM[[#This Row],[NIPNAS]],Target_CC[],COLUMN(M$2)+9,0)</f>
        <v>561970486.76692319</v>
      </c>
      <c r="AB115" s="22">
        <f>Target_AM[[#This Row],[PROPORSI]]*VLOOKUP(Target_AM[[#This Row],[NIPNAS]],Target_CC[],COLUMN(N$2)+9,0)</f>
        <v>1622053.2931795903</v>
      </c>
      <c r="AC115" s="22">
        <f>Target_AM[[#This Row],[PROPORSI]]*VLOOKUP(Target_AM[[#This Row],[NIPNAS]],Target_CC[],COLUMN(O$2)+9,0)</f>
        <v>4129691.2173153711</v>
      </c>
      <c r="AD115" s="22">
        <f>Target_AM[[#This Row],[PROPORSI]]*VLOOKUP(Target_AM[[#This Row],[NIPNAS]],Target_CC[],COLUMN(P$2)+9,0)</f>
        <v>2435531.7909452878</v>
      </c>
      <c r="AE115" s="22">
        <f>Target_AM[[#This Row],[PROPORSI]]*VLOOKUP(Target_AM[[#This Row],[NIPNAS]],Target_CC[],COLUMN(Q$2)+9,0)</f>
        <v>3205505.6988228085</v>
      </c>
      <c r="AF115" s="22">
        <f>Target_AM[[#This Row],[PROPORSI]]*VLOOKUP(Target_AM[[#This Row],[NIPNAS]],Target_CC[],COLUMN(R$2)+9,0)</f>
        <v>5966725.5602017799</v>
      </c>
      <c r="AG115" s="22">
        <f>Target_AM[[#This Row],[PROPORSI]]*VLOOKUP(Target_AM[[#This Row],[NIPNAS]],Target_CC[],COLUMN(S$2)+9,0)</f>
        <v>3681801.9834769201</v>
      </c>
      <c r="AH115" s="22">
        <f>Target_AM[[#This Row],[PROPORSI]]*VLOOKUP(Target_AM[[#This Row],[NIPNAS]],Target_CC[],COLUMN(T$2)+9,0)</f>
        <v>6048239.9101444399</v>
      </c>
      <c r="AI115" s="22">
        <f>Target_AM[[#This Row],[PROPORSI]]*VLOOKUP(Target_AM[[#This Row],[NIPNAS]],Target_CC[],COLUMN(U$2)+9,0)</f>
        <v>6482657.4601736646</v>
      </c>
      <c r="AJ115" s="22">
        <f>Target_AM[[#This Row],[PROPORSI]]*VLOOKUP(Target_AM[[#This Row],[NIPNAS]],Target_CC[],COLUMN(V$2)+9,0)</f>
        <v>5619416.2606804436</v>
      </c>
      <c r="AK115" s="22">
        <f>Target_AM[[#This Row],[PROPORSI]]*VLOOKUP(Target_AM[[#This Row],[NIPNAS]],Target_CC[],COLUMN(W$2)+9,0)</f>
        <v>4167930.3736737133</v>
      </c>
      <c r="AL115" s="22">
        <f>Target_AM[[#This Row],[PROPORSI]]*VLOOKUP(Target_AM[[#This Row],[NIPNAS]],Target_CC[],COLUMN(X$2)+9,0)</f>
        <v>2244224.7175565576</v>
      </c>
      <c r="AM115" s="22">
        <f>Target_AM[[#This Row],[PROPORSI]]*VLOOKUP(Target_AM[[#This Row],[NIPNAS]],Target_CC[],COLUMN(Y$2)+9,0)</f>
        <v>900887.98231454368</v>
      </c>
      <c r="AN115" s="22">
        <f>Target_AM[[#This Row],[PROPORSI]]*VLOOKUP(Target_AM[[#This Row],[NIPNAS]],Target_CC[],COLUMN(Z$2)+9,0)</f>
        <v>46504666.248485126</v>
      </c>
      <c r="AO115" s="22">
        <f>Target_AM[[#This Row],[PROPORSI]]*VLOOKUP(Target_AM[[#This Row],[NIPNAS]],Target_CC[],COLUMN(AA$2)+9,0)</f>
        <v>47377517.953179598</v>
      </c>
      <c r="AP115" s="22">
        <f>Target_AM[[#This Row],[PROPORSI]]*VLOOKUP(Target_AM[[#This Row],[NIPNAS]],Target_CC[],COLUMN(AB$2)+9,0)</f>
        <v>49907155.877315372</v>
      </c>
      <c r="AQ115" s="22">
        <f>Target_AM[[#This Row],[PROPORSI]]*VLOOKUP(Target_AM[[#This Row],[NIPNAS]],Target_CC[],COLUMN(AC$2)+9,0)</f>
        <v>48190996.450945288</v>
      </c>
      <c r="AR115" s="22">
        <f>Target_AM[[#This Row],[PROPORSI]]*VLOOKUP(Target_AM[[#This Row],[NIPNAS]],Target_CC[],COLUMN(AD$2)+9,0)</f>
        <v>48423632.948822811</v>
      </c>
      <c r="AS115" s="22">
        <f>Target_AM[[#This Row],[PROPORSI]]*VLOOKUP(Target_AM[[#This Row],[NIPNAS]],Target_CC[],COLUMN(AE$2)+9,0)</f>
        <v>51206852.810201779</v>
      </c>
      <c r="AT115" s="22">
        <f>Target_AM[[#This Row],[PROPORSI]]*VLOOKUP(Target_AM[[#This Row],[NIPNAS]],Target_CC[],COLUMN(AF$2)+9,0)</f>
        <v>50097775.387323074</v>
      </c>
      <c r="AU115" s="22">
        <f>Target_AM[[#This Row],[PROPORSI]]*VLOOKUP(Target_AM[[#This Row],[NIPNAS]],Target_CC[],COLUMN(AG$2)+9,0)</f>
        <v>53045550.723990597</v>
      </c>
      <c r="AV115" s="22">
        <f>Target_AM[[#This Row],[PROPORSI]]*VLOOKUP(Target_AM[[#This Row],[NIPNAS]],Target_CC[],COLUMN(AH$2)+9,0)</f>
        <v>54589814.427865975</v>
      </c>
      <c r="AW115" s="22">
        <f>Target_AM[[#This Row],[PROPORSI]]*VLOOKUP(Target_AM[[#This Row],[NIPNAS]],Target_CC[],COLUMN(AI$2)+9,0)</f>
        <v>54495803.997603521</v>
      </c>
      <c r="AX115" s="22">
        <f>Target_AM[[#This Row],[PROPORSI]]*VLOOKUP(Target_AM[[#This Row],[NIPNAS]],Target_CC[],COLUMN(AJ$2)+9,0)</f>
        <v>52319087.341366023</v>
      </c>
      <c r="AY115" s="22">
        <f>Target_AM[[#This Row],[PROPORSI]]*VLOOKUP(Target_AM[[#This Row],[NIPNAS]],Target_CC[],COLUMN(AK$2)+9,0)</f>
        <v>49560150.916018099</v>
      </c>
      <c r="AZ115" s="22">
        <f>Target_AM[[#This Row],[PROPORSI]]*VLOOKUP(Target_AM[[#This Row],[NIPNAS]],Target_CC[],COLUMN(AL$2)+9,0)</f>
        <v>49260814.180776082</v>
      </c>
      <c r="BA115" s="22">
        <f>Target_AM[[#This Row],[PROPORSI]]*VLOOKUP(Target_AM[[#This Row],[NIPNAS]],Target_CC[],COLUMN(AM$2)+9,0)</f>
        <v>608475153.01540828</v>
      </c>
      <c r="BB115" s="22">
        <f>Target_AM[[#This Row],[PROPORSI]]*VLOOKUP(Target_AM[[#This Row],[NIPNAS]],Target_CC[],COLUMN(AN$2)+9,0)</f>
        <v>258303919</v>
      </c>
      <c r="BC115" s="22">
        <f>Target_AM[[#This Row],[PROPORSI]]*VLOOKUP(Target_AM[[#This Row],[NIPNAS]],Target_CC[],COLUMN(AO$2)+9,0)</f>
        <v>258303919</v>
      </c>
      <c r="BD115" s="22">
        <f>Target_AM[[#This Row],[PROPORSI]]*VLOOKUP(Target_AM[[#This Row],[NIPNAS]],Target_CC[],COLUMN(AP$2)+9,0)</f>
        <v>258303919</v>
      </c>
      <c r="BE115" s="22">
        <f>Target_AM[[#This Row],[PROPORSI]]*VLOOKUP(Target_AM[[#This Row],[NIPNAS]],Target_CC[],COLUMN(AQ$2)+9,0)</f>
        <v>258303919</v>
      </c>
      <c r="BF115" s="22">
        <f>Target_AM[[#This Row],[PROPORSI]]*VLOOKUP(Target_AM[[#This Row],[NIPNAS]],Target_CC[],COLUMN(AR$2)+9,0)</f>
        <v>258303919</v>
      </c>
      <c r="BG115" s="22">
        <f>Target_AM[[#This Row],[PROPORSI]]*VLOOKUP(Target_AM[[#This Row],[NIPNAS]],Target_CC[],COLUMN(AS$2)+9,0)</f>
        <v>258303919</v>
      </c>
      <c r="BH115" s="22">
        <f>Target_AM[[#This Row],[PROPORSI]]*VLOOKUP(Target_AM[[#This Row],[NIPNAS]],Target_CC[],COLUMN(AT$2)+9,0)</f>
        <v>258303919</v>
      </c>
      <c r="BI115" s="22">
        <f>Target_AM[[#This Row],[PROPORSI]]*VLOOKUP(Target_AM[[#This Row],[NIPNAS]],Target_CC[],COLUMN(AU$2)+9,0)</f>
        <v>258303919</v>
      </c>
      <c r="BJ115" s="22">
        <f>Target_AM[[#This Row],[PROPORSI]]*VLOOKUP(Target_AM[[#This Row],[NIPNAS]],Target_CC[],COLUMN(AV$2)+9,0)</f>
        <v>258303919</v>
      </c>
      <c r="BK115" s="22">
        <f>Target_AM[[#This Row],[PROPORSI]]*VLOOKUP(Target_AM[[#This Row],[NIPNAS]],Target_CC[],COLUMN(AW$2)+9,0)</f>
        <v>258303919</v>
      </c>
      <c r="BL115" s="22">
        <f>Target_AM[[#This Row],[PROPORSI]]*VLOOKUP(Target_AM[[#This Row],[NIPNAS]],Target_CC[],COLUMN(AX$2)+9,0)</f>
        <v>258303919</v>
      </c>
      <c r="BM115" s="22">
        <f>Target_AM[[#This Row],[PROPORSI]]*VLOOKUP(Target_AM[[#This Row],[NIPNAS]],Target_CC[],COLUMN(AY$2)+9,0)</f>
        <v>258303919</v>
      </c>
      <c r="BN115" s="22">
        <f>Target_AM[[#This Row],[PROPORSI]]*VLOOKUP(Target_AM[[#This Row],[NIPNAS]],Target_CC[],COLUMN(AZ$2)+9,0)</f>
        <v>3099647028</v>
      </c>
      <c r="BO115" s="22">
        <f>Target_AM[[#This Row],[PROPORSI]]*VLOOKUP(Target_AM[[#This Row],[NIPNAS]],Target_CC[],COLUMN(BA$2)+9,0)</f>
        <v>44381908.5</v>
      </c>
      <c r="BP115" s="22">
        <f>Target_AM[[#This Row],[PROPORSI]]*VLOOKUP(Target_AM[[#This Row],[NIPNAS]],Target_CC[],COLUMN(BB$2)+9,0)</f>
        <v>45933899</v>
      </c>
      <c r="BQ115" s="22">
        <f>Target_AM[[#This Row],[PROPORSI]]*VLOOKUP(Target_AM[[#This Row],[NIPNAS]],Target_CC[],COLUMN(BC$2)+9,0)</f>
        <v>43840437</v>
      </c>
      <c r="BR115" s="22">
        <f>Target_AM[[#This Row],[PROPORSI]]*VLOOKUP(Target_AM[[#This Row],[NIPNAS]],Target_CC[],COLUMN(BD$2)+9,0)</f>
        <v>42999681.5</v>
      </c>
      <c r="BS115" s="22">
        <f>Target_AM[[#This Row],[PROPORSI]]*VLOOKUP(Target_AM[[#This Row],[NIPNAS]],Target_CC[],COLUMN(BE$2)+9,0)</f>
        <v>42999681.5</v>
      </c>
      <c r="BT115" s="22">
        <f>Target_AM[[#This Row],[PROPORSI]]*VLOOKUP(Target_AM[[#This Row],[NIPNAS]],Target_CC[],COLUMN(BF$2)+9,0)</f>
        <v>42999681.5</v>
      </c>
      <c r="BU115" s="22">
        <f>Target_AM[[#This Row],[PROPORSI]]*VLOOKUP(Target_AM[[#This Row],[NIPNAS]],Target_CC[],COLUMN(BG$2)+9,0)</f>
        <v>42999681.5</v>
      </c>
      <c r="BV115" s="22">
        <f>Target_AM[[#This Row],[PROPORSI]]*VLOOKUP(Target_AM[[#This Row],[NIPNAS]],Target_CC[],COLUMN(BH$2)+9,0)</f>
        <v>42999681.5</v>
      </c>
      <c r="BW115" s="22">
        <f>Target_AM[[#This Row],[PROPORSI]]*VLOOKUP(Target_AM[[#This Row],[NIPNAS]],Target_CC[],COLUMN(BI$2)+9,0)</f>
        <v>42999681.5</v>
      </c>
      <c r="BX115" s="22">
        <f>Target_AM[[#This Row],[PROPORSI]]*VLOOKUP(Target_AM[[#This Row],[NIPNAS]],Target_CC[],COLUMN(BJ$2)+9,0)</f>
        <v>42999681.5</v>
      </c>
      <c r="BY115" s="22">
        <f>Target_AM[[#This Row],[PROPORSI]]*VLOOKUP(Target_AM[[#This Row],[NIPNAS]],Target_CC[],COLUMN(BK$2)+9,0)</f>
        <v>42999681.5</v>
      </c>
      <c r="BZ115" s="22">
        <f>Target_AM[[#This Row],[PROPORSI]]*VLOOKUP(Target_AM[[#This Row],[NIPNAS]],Target_CC[],COLUMN(BL$2)+9,0)</f>
        <v>42999681.5</v>
      </c>
      <c r="CA115" s="22">
        <f>Target_AM[[#This Row],[PROPORSI]]*VLOOKUP(Target_AM[[#This Row],[NIPNAS]],Target_CC[],COLUMN(BM$2)+9,0)</f>
        <v>521153378</v>
      </c>
      <c r="CB115" s="22">
        <f>Target_AM[[#This Row],[PROPORSI]]*VLOOKUP(Target_AM[[#This Row],[NIPNAS]],Target_CC[],COLUMN(BN$2)+9,0)</f>
        <v>26210000</v>
      </c>
      <c r="CC115" s="22">
        <f>Target_AM[[#This Row],[PROPORSI]]*VLOOKUP(Target_AM[[#This Row],[NIPNAS]],Target_CC[],COLUMN(BO$2)+9,0)</f>
        <v>26210000</v>
      </c>
      <c r="CD115" s="22">
        <f>Target_AM[[#This Row],[PROPORSI]]*VLOOKUP(Target_AM[[#This Row],[NIPNAS]],Target_CC[],COLUMN(BP$2)+9,0)</f>
        <v>26210000</v>
      </c>
      <c r="CE115" s="22">
        <f>Target_AM[[#This Row],[PROPORSI]]*VLOOKUP(Target_AM[[#This Row],[NIPNAS]],Target_CC[],COLUMN(BQ$2)+9,0)</f>
        <v>24899500</v>
      </c>
      <c r="CF115" s="22">
        <f>Target_AM[[#This Row],[PROPORSI]]*VLOOKUP(Target_AM[[#This Row],[NIPNAS]],Target_CC[],COLUMN(BR$2)+9,0)</f>
        <v>24899500</v>
      </c>
      <c r="CG115" s="22">
        <f>Target_AM[[#This Row],[PROPORSI]]*VLOOKUP(Target_AM[[#This Row],[NIPNAS]],Target_CC[],COLUMN(BS$2)+9,0)</f>
        <v>24899500</v>
      </c>
      <c r="CH115" s="22">
        <f>Target_AM[[#This Row],[PROPORSI]]*VLOOKUP(Target_AM[[#This Row],[NIPNAS]],Target_CC[],COLUMN(BT$2)+9,0)</f>
        <v>24899500</v>
      </c>
      <c r="CI115" s="22">
        <f>Target_AM[[#This Row],[PROPORSI]]*VLOOKUP(Target_AM[[#This Row],[NIPNAS]],Target_CC[],COLUMN(BU$2)+9,0)</f>
        <v>24899500</v>
      </c>
      <c r="CJ115" s="22">
        <f>Target_AM[[#This Row],[PROPORSI]]*VLOOKUP(Target_AM[[#This Row],[NIPNAS]],Target_CC[],COLUMN(BV$2)+9,0)</f>
        <v>24899500</v>
      </c>
      <c r="CK115" s="22">
        <f>Target_AM[[#This Row],[PROPORSI]]*VLOOKUP(Target_AM[[#This Row],[NIPNAS]],Target_CC[],COLUMN(BW$2)+9,0)</f>
        <v>24899500</v>
      </c>
      <c r="CL115" s="22">
        <f>Target_AM[[#This Row],[PROPORSI]]*VLOOKUP(Target_AM[[#This Row],[NIPNAS]],Target_CC[],COLUMN(BX$2)+9,0)</f>
        <v>24899500</v>
      </c>
      <c r="CM115" s="22">
        <f>Target_AM[[#This Row],[PROPORSI]]*VLOOKUP(Target_AM[[#This Row],[NIPNAS]],Target_CC[],COLUMN(BY$2)+9,0)</f>
        <v>24899500</v>
      </c>
      <c r="CN115" s="22">
        <f>Target_AM[[#This Row],[PROPORSI]]*VLOOKUP(Target_AM[[#This Row],[NIPNAS]],Target_CC[],COLUMN(BZ$2)+9,0)</f>
        <v>302725500</v>
      </c>
      <c r="CO115" s="22">
        <f>Target_AM[[#This Row],[PROPORSI]]*VLOOKUP(Target_AM[[#This Row],[NIPNAS]],Target_CC[],COLUMN(CA$2)+9,0)</f>
        <v>18649485</v>
      </c>
      <c r="CP115" s="22">
        <f>Target_AM[[#This Row],[PROPORSI]]*VLOOKUP(Target_AM[[#This Row],[NIPNAS]],Target_CC[],COLUMN(CB$2)+9,0)</f>
        <v>19363993.5</v>
      </c>
      <c r="CQ115" s="22">
        <f>Target_AM[[#This Row],[PROPORSI]]*VLOOKUP(Target_AM[[#This Row],[NIPNAS]],Target_CC[],COLUMN(CC$2)+9,0)</f>
        <v>18100181.5</v>
      </c>
      <c r="CR115" s="22">
        <f>Target_AM[[#This Row],[PROPORSI]]*VLOOKUP(Target_AM[[#This Row],[NIPNAS]],Target_CC[],COLUMN(CD$2)+9,0)</f>
        <v>18100181.5</v>
      </c>
      <c r="CS115" s="22">
        <f>Target_AM[[#This Row],[PROPORSI]]*VLOOKUP(Target_AM[[#This Row],[NIPNAS]],Target_CC[],COLUMN(CE$2)+9,0)</f>
        <v>18100181.5</v>
      </c>
      <c r="CT115" s="22">
        <f>Target_AM[[#This Row],[PROPORSI]]*VLOOKUP(Target_AM[[#This Row],[NIPNAS]],Target_CC[],COLUMN(CF$2)+9,0)</f>
        <v>18100181.5</v>
      </c>
      <c r="CU115" s="22">
        <f>Target_AM[[#This Row],[PROPORSI]]*VLOOKUP(Target_AM[[#This Row],[NIPNAS]],Target_CC[],COLUMN(CG$2)+9,0)</f>
        <v>18100181.5</v>
      </c>
      <c r="CV115" s="22">
        <f>Target_AM[[#This Row],[PROPORSI]]*VLOOKUP(Target_AM[[#This Row],[NIPNAS]],Target_CC[],COLUMN(CH$2)+9,0)</f>
        <v>18100181.5</v>
      </c>
      <c r="CW115" s="22">
        <f>Target_AM[[#This Row],[PROPORSI]]*VLOOKUP(Target_AM[[#This Row],[NIPNAS]],Target_CC[],COLUMN(CI$2)+9,0)</f>
        <v>18100181.5</v>
      </c>
      <c r="CX115" s="22">
        <f>Target_AM[[#This Row],[PROPORSI]]*VLOOKUP(Target_AM[[#This Row],[NIPNAS]],Target_CC[],COLUMN(CJ$2)+9,0)</f>
        <v>18100181.5</v>
      </c>
      <c r="CY115" s="22">
        <f>Target_AM[[#This Row],[PROPORSI]]*VLOOKUP(Target_AM[[#This Row],[NIPNAS]],Target_CC[],COLUMN(CK$2)+9,0)</f>
        <v>18100181.5</v>
      </c>
      <c r="CZ115" s="22">
        <f>Target_AM[[#This Row],[PROPORSI]]*VLOOKUP(Target_AM[[#This Row],[NIPNAS]],Target_CC[],COLUMN(CL$2)+9,0)</f>
        <v>18100181.5</v>
      </c>
      <c r="DA115" s="22">
        <f>Target_AM[[#This Row],[PROPORSI]]*VLOOKUP(Target_AM[[#This Row],[NIPNAS]],Target_CC[],COLUMN(CM$2)+9,0)</f>
        <v>219015293.5</v>
      </c>
      <c r="DB115" s="22">
        <f>Target_AM[[#This Row],[PROPORSI]]*VLOOKUP(Target_AM[[#This Row],[NIPNAS]],Target_CC[],COLUMN(CN$2)+9,0)</f>
        <v>0</v>
      </c>
      <c r="DC115" s="22">
        <f>Target_AM[[#This Row],[PROPORSI]]*VLOOKUP(Target_AM[[#This Row],[NIPNAS]],Target_CC[],COLUMN(CO$2)+9,0)</f>
        <v>0</v>
      </c>
      <c r="DD115" s="22">
        <f>Target_AM[[#This Row],[PROPORSI]]*VLOOKUP(Target_AM[[#This Row],[NIPNAS]],Target_CC[],COLUMN(CP$2)+9,0)</f>
        <v>0</v>
      </c>
      <c r="DE115" s="22">
        <f>Target_AM[[#This Row],[PROPORSI]]*VLOOKUP(Target_AM[[#This Row],[NIPNAS]],Target_CC[],COLUMN(CQ$2)+9,0)</f>
        <v>0</v>
      </c>
      <c r="DF115" s="22">
        <f>Target_AM[[#This Row],[PROPORSI]]*VLOOKUP(Target_AM[[#This Row],[NIPNAS]],Target_CC[],COLUMN(CR$2)+9,0)</f>
        <v>0</v>
      </c>
      <c r="DG115" s="22">
        <f>Target_AM[[#This Row],[PROPORSI]]*VLOOKUP(Target_AM[[#This Row],[NIPNAS]],Target_CC[],COLUMN(CS$2)+9,0)</f>
        <v>0</v>
      </c>
      <c r="DH115" s="22">
        <f>Target_AM[[#This Row],[PROPORSI]]*VLOOKUP(Target_AM[[#This Row],[NIPNAS]],Target_CC[],COLUMN(CT$2)+9,0)</f>
        <v>0</v>
      </c>
      <c r="DI115" s="22">
        <f>Target_AM[[#This Row],[PROPORSI]]*VLOOKUP(Target_AM[[#This Row],[NIPNAS]],Target_CC[],COLUMN(CU$2)+9,0)</f>
        <v>0</v>
      </c>
      <c r="DJ115" s="22">
        <f>Target_AM[[#This Row],[PROPORSI]]*VLOOKUP(Target_AM[[#This Row],[NIPNAS]],Target_CC[],COLUMN(CV$2)+9,0)</f>
        <v>0</v>
      </c>
      <c r="DK115" s="22">
        <f>Target_AM[[#This Row],[PROPORSI]]*VLOOKUP(Target_AM[[#This Row],[NIPNAS]],Target_CC[],COLUMN(CW$2)+9,0)</f>
        <v>0</v>
      </c>
      <c r="DL115" s="22">
        <f>Target_AM[[#This Row],[PROPORSI]]*VLOOKUP(Target_AM[[#This Row],[NIPNAS]],Target_CC[],COLUMN(CX$2)+9,0)</f>
        <v>0</v>
      </c>
      <c r="DM115" s="22">
        <f>Target_AM[[#This Row],[PROPORSI]]*VLOOKUP(Target_AM[[#This Row],[NIPNAS]],Target_CC[],COLUMN(CY$2)+9,0)</f>
        <v>0</v>
      </c>
      <c r="DN115" s="22">
        <f>Target_AM[[#This Row],[PROPORSI]]*VLOOKUP(Target_AM[[#This Row],[NIPNAS]],Target_CC[],COLUMN(CZ$2)+9,0)</f>
        <v>0</v>
      </c>
      <c r="DO115" s="22">
        <f>Target_AM[[#This Row],[PROPORSI]]*VLOOKUP(Target_AM[[#This Row],[NIPNAS]],Target_CC[],COLUMN(DA$2)+9,0)</f>
        <v>0</v>
      </c>
      <c r="DP115" s="22">
        <f>Target_AM[[#This Row],[PROPORSI]]*VLOOKUP(Target_AM[[#This Row],[NIPNAS]],Target_CC[],COLUMN(DB$2)+9,0)</f>
        <v>0</v>
      </c>
      <c r="DQ115" s="22">
        <f>Target_AM[[#This Row],[PROPORSI]]*VLOOKUP(Target_AM[[#This Row],[NIPNAS]],Target_CC[],COLUMN(DC$2)+9,0)</f>
        <v>0</v>
      </c>
      <c r="DR115" s="22">
        <f>Target_AM[[#This Row],[PROPORSI]]*VLOOKUP(Target_AM[[#This Row],[NIPNAS]],Target_CC[],COLUMN(DD$2)+9,0)</f>
        <v>0</v>
      </c>
      <c r="DS115" s="22">
        <f>Target_AM[[#This Row],[PROPORSI]]*VLOOKUP(Target_AM[[#This Row],[NIPNAS]],Target_CC[],COLUMN(DE$2)+9,0)</f>
        <v>0</v>
      </c>
      <c r="DT115" s="22">
        <f>Target_AM[[#This Row],[PROPORSI]]*VLOOKUP(Target_AM[[#This Row],[NIPNAS]],Target_CC[],COLUMN(DF$2)+9,0)</f>
        <v>0</v>
      </c>
      <c r="DU115" s="22">
        <f>Target_AM[[#This Row],[PROPORSI]]*VLOOKUP(Target_AM[[#This Row],[NIPNAS]],Target_CC[],COLUMN(DG$2)+9,0)</f>
        <v>0</v>
      </c>
      <c r="DV115" s="22">
        <f>Target_AM[[#This Row],[PROPORSI]]*VLOOKUP(Target_AM[[#This Row],[NIPNAS]],Target_CC[],COLUMN(DH$2)+9,0)</f>
        <v>0</v>
      </c>
      <c r="DW115" s="22">
        <f>Target_AM[[#This Row],[PROPORSI]]*VLOOKUP(Target_AM[[#This Row],[NIPNAS]],Target_CC[],COLUMN(DI$2)+9,0)</f>
        <v>0</v>
      </c>
      <c r="DX115" s="22">
        <f>Target_AM[[#This Row],[PROPORSI]]*VLOOKUP(Target_AM[[#This Row],[NIPNAS]],Target_CC[],COLUMN(DJ$2)+9,0)</f>
        <v>0</v>
      </c>
      <c r="DY115" s="22">
        <f>Target_AM[[#This Row],[PROPORSI]]*VLOOKUP(Target_AM[[#This Row],[NIPNAS]],Target_CC[],COLUMN(DK$2)+9,0)</f>
        <v>0</v>
      </c>
      <c r="DZ115" s="22">
        <f>Target_AM[[#This Row],[PROPORSI]]*VLOOKUP(Target_AM[[#This Row],[NIPNAS]],Target_CC[],COLUMN(DL$2)+9,0)</f>
        <v>0</v>
      </c>
      <c r="EA115" s="22">
        <f>Target_AM[[#This Row],[PROPORSI]]*VLOOKUP(Target_AM[[#This Row],[NIPNAS]],Target_CC[],COLUMN(DM$2)+9,0)</f>
        <v>0</v>
      </c>
    </row>
    <row r="116" spans="2:131" x14ac:dyDescent="0.3">
      <c r="B116">
        <v>930412</v>
      </c>
      <c r="C116" t="s">
        <v>1059</v>
      </c>
      <c r="D116">
        <v>0.2</v>
      </c>
      <c r="E116" s="8">
        <v>45658</v>
      </c>
      <c r="F116">
        <v>2929410</v>
      </c>
      <c r="G116" t="s">
        <v>871</v>
      </c>
      <c r="J116" t="s">
        <v>300</v>
      </c>
      <c r="K116" t="s">
        <v>24</v>
      </c>
      <c r="L116" t="s">
        <v>159</v>
      </c>
      <c r="M116" t="s">
        <v>29</v>
      </c>
      <c r="N116" s="23">
        <f>Target_AM[[#This Row],[PROPORSI]]*VLOOKUP(Target_AM[[#This Row],[NIPNAS]],Target_CC[],9,0)</f>
        <v>2616082608.096436</v>
      </c>
      <c r="O116" s="22">
        <f>Target_AM[[#This Row],[PROPORSI]]*VLOOKUP(Target_AM[[#This Row],[NIPNAS]],Target_CC[],COLUMN(A$2)+9,0)</f>
        <v>198314151.36772716</v>
      </c>
      <c r="P116" s="22">
        <f>Target_AM[[#This Row],[PROPORSI]]*VLOOKUP(Target_AM[[#This Row],[NIPNAS]],Target_CC[],COLUMN(B$2)+9,0)</f>
        <v>201777772.30712536</v>
      </c>
      <c r="Q116" s="22">
        <f>Target_AM[[#This Row],[PROPORSI]]*VLOOKUP(Target_AM[[#This Row],[NIPNAS]],Target_CC[],COLUMN(C$2)+9,0)</f>
        <v>215725561.40791929</v>
      </c>
      <c r="R116" s="22">
        <f>Target_AM[[#This Row],[PROPORSI]]*VLOOKUP(Target_AM[[#This Row],[NIPNAS]],Target_CC[],COLUMN(D$2)+9,0)</f>
        <v>202706732.58070117</v>
      </c>
      <c r="S116" s="22">
        <f>Target_AM[[#This Row],[PROPORSI]]*VLOOKUP(Target_AM[[#This Row],[NIPNAS]],Target_CC[],COLUMN(E$2)+9,0)</f>
        <v>212981028.45123345</v>
      </c>
      <c r="T116" s="22">
        <f>Target_AM[[#This Row],[PROPORSI]]*VLOOKUP(Target_AM[[#This Row],[NIPNAS]],Target_CC[],COLUMN(F$2)+9,0)</f>
        <v>210139837.3965148</v>
      </c>
      <c r="U116" s="22">
        <f>Target_AM[[#This Row],[PROPORSI]]*VLOOKUP(Target_AM[[#This Row],[NIPNAS]],Target_CC[],COLUMN(G$2)+9,0)</f>
        <v>220192260.42508876</v>
      </c>
      <c r="V116" s="22">
        <f>Target_AM[[#This Row],[PROPORSI]]*VLOOKUP(Target_AM[[#This Row],[NIPNAS]],Target_CC[],COLUMN(H$2)+9,0)</f>
        <v>222386893.93618295</v>
      </c>
      <c r="W116" s="22">
        <f>Target_AM[[#This Row],[PROPORSI]]*VLOOKUP(Target_AM[[#This Row],[NIPNAS]],Target_CC[],COLUMN(I$2)+9,0)</f>
        <v>219540347.35634005</v>
      </c>
      <c r="X116" s="22">
        <f>Target_AM[[#This Row],[PROPORSI]]*VLOOKUP(Target_AM[[#This Row],[NIPNAS]],Target_CC[],COLUMN(J$2)+9,0)</f>
        <v>223957154.67195714</v>
      </c>
      <c r="Y116" s="22">
        <f>Target_AM[[#This Row],[PROPORSI]]*VLOOKUP(Target_AM[[#This Row],[NIPNAS]],Target_CC[],COLUMN(K$2)+9,0)</f>
        <v>222323099.03598988</v>
      </c>
      <c r="Z116" s="22">
        <f>Target_AM[[#This Row],[PROPORSI]]*VLOOKUP(Target_AM[[#This Row],[NIPNAS]],Target_CC[],COLUMN(L$2)+9,0)</f>
        <v>209766035.14321995</v>
      </c>
      <c r="AA116" s="22">
        <f>Target_AM[[#This Row],[PROPORSI]]*VLOOKUP(Target_AM[[#This Row],[NIPNAS]],Target_CC[],COLUMN(M$2)+9,0)</f>
        <v>2559810874.0799994</v>
      </c>
      <c r="AB116" s="22">
        <f>Target_AM[[#This Row],[PROPORSI]]*VLOOKUP(Target_AM[[#This Row],[NIPNAS]],Target_CC[],COLUMN(N$2)+9,0)</f>
        <v>7862004.9653461194</v>
      </c>
      <c r="AC116" s="22">
        <f>Target_AM[[#This Row],[PROPORSI]]*VLOOKUP(Target_AM[[#This Row],[NIPNAS]],Target_CC[],COLUMN(O$2)+9,0)</f>
        <v>7999317.4306231514</v>
      </c>
      <c r="AD116" s="22">
        <f>Target_AM[[#This Row],[PROPORSI]]*VLOOKUP(Target_AM[[#This Row],[NIPNAS]],Target_CC[],COLUMN(P$2)+9,0)</f>
        <v>8552266.3069880456</v>
      </c>
      <c r="AE116" s="22">
        <f>Target_AM[[#This Row],[PROPORSI]]*VLOOKUP(Target_AM[[#This Row],[NIPNAS]],Target_CC[],COLUMN(Q$2)+9,0)</f>
        <v>8036145.3132179743</v>
      </c>
      <c r="AF116" s="22">
        <f>Target_AM[[#This Row],[PROPORSI]]*VLOOKUP(Target_AM[[#This Row],[NIPNAS]],Target_CC[],COLUMN(R$2)+9,0)</f>
        <v>8443461.5061999783</v>
      </c>
      <c r="AG116" s="22">
        <f>Target_AM[[#This Row],[PROPORSI]]*VLOOKUP(Target_AM[[#This Row],[NIPNAS]],Target_CC[],COLUMN(S$2)+9,0)</f>
        <v>8330824.7728875121</v>
      </c>
      <c r="AH116" s="22">
        <f>Target_AM[[#This Row],[PROPORSI]]*VLOOKUP(Target_AM[[#This Row],[NIPNAS]],Target_CC[],COLUMN(T$2)+9,0)</f>
        <v>8729344.9955712762</v>
      </c>
      <c r="AI116" s="22">
        <f>Target_AM[[#This Row],[PROPORSI]]*VLOOKUP(Target_AM[[#This Row],[NIPNAS]],Target_CC[],COLUMN(U$2)+9,0)</f>
        <v>8816349.4752936698</v>
      </c>
      <c r="AJ116" s="22">
        <f>Target_AM[[#This Row],[PROPORSI]]*VLOOKUP(Target_AM[[#This Row],[NIPNAS]],Target_CC[],COLUMN(V$2)+9,0)</f>
        <v>8703500.4264967646</v>
      </c>
      <c r="AK116" s="22">
        <f>Target_AM[[#This Row],[PROPORSI]]*VLOOKUP(Target_AM[[#This Row],[NIPNAS]],Target_CC[],COLUMN(W$2)+9,0)</f>
        <v>8878601.198715331</v>
      </c>
      <c r="AL116" s="22">
        <f>Target_AM[[#This Row],[PROPORSI]]*VLOOKUP(Target_AM[[#This Row],[NIPNAS]],Target_CC[],COLUMN(X$2)+9,0)</f>
        <v>8813820.3778055552</v>
      </c>
      <c r="AM116" s="22">
        <f>Target_AM[[#This Row],[PROPORSI]]*VLOOKUP(Target_AM[[#This Row],[NIPNAS]],Target_CC[],COLUMN(Y$2)+9,0)</f>
        <v>8316005.6833208147</v>
      </c>
      <c r="AN116" s="22">
        <f>Target_AM[[#This Row],[PROPORSI]]*VLOOKUP(Target_AM[[#This Row],[NIPNAS]],Target_CC[],COLUMN(Z$2)+9,0)</f>
        <v>101481642.45246619</v>
      </c>
      <c r="AO116" s="22">
        <f>Target_AM[[#This Row],[PROPORSI]]*VLOOKUP(Target_AM[[#This Row],[NIPNAS]],Target_CC[],COLUMN(AA$2)+9,0)</f>
        <v>206176156.33307326</v>
      </c>
      <c r="AP116" s="22">
        <f>Target_AM[[#This Row],[PROPORSI]]*VLOOKUP(Target_AM[[#This Row],[NIPNAS]],Target_CC[],COLUMN(AB$2)+9,0)</f>
        <v>209777089.7377485</v>
      </c>
      <c r="AQ116" s="22">
        <f>Target_AM[[#This Row],[PROPORSI]]*VLOOKUP(Target_AM[[#This Row],[NIPNAS]],Target_CC[],COLUMN(AC$2)+9,0)</f>
        <v>224277827.71490729</v>
      </c>
      <c r="AR116" s="22">
        <f>Target_AM[[#This Row],[PROPORSI]]*VLOOKUP(Target_AM[[#This Row],[NIPNAS]],Target_CC[],COLUMN(AD$2)+9,0)</f>
        <v>210742877.89391914</v>
      </c>
      <c r="AS116" s="22">
        <f>Target_AM[[#This Row],[PROPORSI]]*VLOOKUP(Target_AM[[#This Row],[NIPNAS]],Target_CC[],COLUMN(AE$2)+9,0)</f>
        <v>221424489.95743343</v>
      </c>
      <c r="AT116" s="22">
        <f>Target_AM[[#This Row],[PROPORSI]]*VLOOKUP(Target_AM[[#This Row],[NIPNAS]],Target_CC[],COLUMN(AF$2)+9,0)</f>
        <v>218470662.16940233</v>
      </c>
      <c r="AU116" s="22">
        <f>Target_AM[[#This Row],[PROPORSI]]*VLOOKUP(Target_AM[[#This Row],[NIPNAS]],Target_CC[],COLUMN(AG$2)+9,0)</f>
        <v>228921605.42066002</v>
      </c>
      <c r="AV116" s="22">
        <f>Target_AM[[#This Row],[PROPORSI]]*VLOOKUP(Target_AM[[#This Row],[NIPNAS]],Target_CC[],COLUMN(AH$2)+9,0)</f>
        <v>231203243.41147661</v>
      </c>
      <c r="AW116" s="22">
        <f>Target_AM[[#This Row],[PROPORSI]]*VLOOKUP(Target_AM[[#This Row],[NIPNAS]],Target_CC[],COLUMN(AI$2)+9,0)</f>
        <v>228243847.78283682</v>
      </c>
      <c r="AX116" s="22">
        <f>Target_AM[[#This Row],[PROPORSI]]*VLOOKUP(Target_AM[[#This Row],[NIPNAS]],Target_CC[],COLUMN(AJ$2)+9,0)</f>
        <v>232835755.87067246</v>
      </c>
      <c r="AY116" s="22">
        <f>Target_AM[[#This Row],[PROPORSI]]*VLOOKUP(Target_AM[[#This Row],[NIPNAS]],Target_CC[],COLUMN(AK$2)+9,0)</f>
        <v>231136919.41379538</v>
      </c>
      <c r="AZ116" s="22">
        <f>Target_AM[[#This Row],[PROPORSI]]*VLOOKUP(Target_AM[[#This Row],[NIPNAS]],Target_CC[],COLUMN(AL$2)+9,0)</f>
        <v>218082040.82654077</v>
      </c>
      <c r="BA116" s="22">
        <f>Target_AM[[#This Row],[PROPORSI]]*VLOOKUP(Target_AM[[#This Row],[NIPNAS]],Target_CC[],COLUMN(AM$2)+9,0)</f>
        <v>2661292516.5324664</v>
      </c>
      <c r="BB116" s="22">
        <f>Target_AM[[#This Row],[PROPORSI]]*VLOOKUP(Target_AM[[#This Row],[NIPNAS]],Target_CC[],COLUMN(AN$2)+9,0)</f>
        <v>5929898.6793962708</v>
      </c>
      <c r="BC116" s="22">
        <f>Target_AM[[#This Row],[PROPORSI]]*VLOOKUP(Target_AM[[#This Row],[NIPNAS]],Target_CC[],COLUMN(AO$2)+9,0)</f>
        <v>6170505.9849115973</v>
      </c>
      <c r="BD116" s="22">
        <f>Target_AM[[#This Row],[PROPORSI]]*VLOOKUP(Target_AM[[#This Row],[NIPNAS]],Target_CC[],COLUMN(AP$2)+9,0)</f>
        <v>6240201.2120931996</v>
      </c>
      <c r="BE116" s="22">
        <f>Target_AM[[#This Row],[PROPORSI]]*VLOOKUP(Target_AM[[#This Row],[NIPNAS]],Target_CC[],COLUMN(AQ$2)+9,0)</f>
        <v>6049681.0602912195</v>
      </c>
      <c r="BF116" s="22">
        <f>Target_AM[[#This Row],[PROPORSI]]*VLOOKUP(Target_AM[[#This Row],[NIPNAS]],Target_CC[],COLUMN(AR$2)+9,0)</f>
        <v>6361089.6704417979</v>
      </c>
      <c r="BG116" s="22">
        <f>Target_AM[[#This Row],[PROPORSI]]*VLOOKUP(Target_AM[[#This Row],[NIPNAS]],Target_CC[],COLUMN(AS$2)+9,0)</f>
        <v>6321518.135555272</v>
      </c>
      <c r="BH116" s="22">
        <f>Target_AM[[#This Row],[PROPORSI]]*VLOOKUP(Target_AM[[#This Row],[NIPNAS]],Target_CC[],COLUMN(AT$2)+9,0)</f>
        <v>6528030.0063559823</v>
      </c>
      <c r="BI116" s="22">
        <f>Target_AM[[#This Row],[PROPORSI]]*VLOOKUP(Target_AM[[#This Row],[NIPNAS]],Target_CC[],COLUMN(AU$2)+9,0)</f>
        <v>6619803.7552679218</v>
      </c>
      <c r="BJ116" s="22">
        <f>Target_AM[[#This Row],[PROPORSI]]*VLOOKUP(Target_AM[[#This Row],[NIPNAS]],Target_CC[],COLUMN(AV$2)+9,0)</f>
        <v>6516898.624279297</v>
      </c>
      <c r="BK116" s="22">
        <f>Target_AM[[#This Row],[PROPORSI]]*VLOOKUP(Target_AM[[#This Row],[NIPNAS]],Target_CC[],COLUMN(AW$2)+9,0)</f>
        <v>6627687.2388570309</v>
      </c>
      <c r="BL116" s="22">
        <f>Target_AM[[#This Row],[PROPORSI]]*VLOOKUP(Target_AM[[#This Row],[NIPNAS]],Target_CC[],COLUMN(AX$2)+9,0)</f>
        <v>6749870.0381364301</v>
      </c>
      <c r="BM116" s="22">
        <f>Target_AM[[#This Row],[PROPORSI]]*VLOOKUP(Target_AM[[#This Row],[NIPNAS]],Target_CC[],COLUMN(AY$2)+9,0)</f>
        <v>6581041.7668512203</v>
      </c>
      <c r="BN116" s="22">
        <f>Target_AM[[#This Row],[PROPORSI]]*VLOOKUP(Target_AM[[#This Row],[NIPNAS]],Target_CC[],COLUMN(AZ$2)+9,0)</f>
        <v>76696226.172437251</v>
      </c>
      <c r="BO116" s="22">
        <f>Target_AM[[#This Row],[PROPORSI]]*VLOOKUP(Target_AM[[#This Row],[NIPNAS]],Target_CC[],COLUMN(BA$2)+9,0)</f>
        <v>211130743.80000001</v>
      </c>
      <c r="BP116" s="22">
        <f>Target_AM[[#This Row],[PROPORSI]]*VLOOKUP(Target_AM[[#This Row],[NIPNAS]],Target_CC[],COLUMN(BB$2)+9,0)</f>
        <v>159608764</v>
      </c>
      <c r="BQ116" s="22">
        <f>Target_AM[[#This Row],[PROPORSI]]*VLOOKUP(Target_AM[[#This Row],[NIPNAS]],Target_CC[],COLUMN(BC$2)+9,0)</f>
        <v>205370954.40000001</v>
      </c>
      <c r="BR116" s="22">
        <f>Target_AM[[#This Row],[PROPORSI]]*VLOOKUP(Target_AM[[#This Row],[NIPNAS]],Target_CC[],COLUMN(BD$2)+9,0)</f>
        <v>193687822.03</v>
      </c>
      <c r="BS116" s="22">
        <f>Target_AM[[#This Row],[PROPORSI]]*VLOOKUP(Target_AM[[#This Row],[NIPNAS]],Target_CC[],COLUMN(BE$2)+9,0)</f>
        <v>193687822.03</v>
      </c>
      <c r="BT116" s="22">
        <f>Target_AM[[#This Row],[PROPORSI]]*VLOOKUP(Target_AM[[#This Row],[NIPNAS]],Target_CC[],COLUMN(BF$2)+9,0)</f>
        <v>193687822.03</v>
      </c>
      <c r="BU116" s="22">
        <f>Target_AM[[#This Row],[PROPORSI]]*VLOOKUP(Target_AM[[#This Row],[NIPNAS]],Target_CC[],COLUMN(BG$2)+9,0)</f>
        <v>193687822.03</v>
      </c>
      <c r="BV116" s="22">
        <f>Target_AM[[#This Row],[PROPORSI]]*VLOOKUP(Target_AM[[#This Row],[NIPNAS]],Target_CC[],COLUMN(BH$2)+9,0)</f>
        <v>193687822.03</v>
      </c>
      <c r="BW116" s="22">
        <f>Target_AM[[#This Row],[PROPORSI]]*VLOOKUP(Target_AM[[#This Row],[NIPNAS]],Target_CC[],COLUMN(BI$2)+9,0)</f>
        <v>193687822.03</v>
      </c>
      <c r="BX116" s="22">
        <f>Target_AM[[#This Row],[PROPORSI]]*VLOOKUP(Target_AM[[#This Row],[NIPNAS]],Target_CC[],COLUMN(BJ$2)+9,0)</f>
        <v>193687822.03</v>
      </c>
      <c r="BY116" s="22">
        <f>Target_AM[[#This Row],[PROPORSI]]*VLOOKUP(Target_AM[[#This Row],[NIPNAS]],Target_CC[],COLUMN(BK$2)+9,0)</f>
        <v>193687822.03</v>
      </c>
      <c r="BZ116" s="22">
        <f>Target_AM[[#This Row],[PROPORSI]]*VLOOKUP(Target_AM[[#This Row],[NIPNAS]],Target_CC[],COLUMN(BL$2)+9,0)</f>
        <v>193687822.03</v>
      </c>
      <c r="CA116" s="22">
        <f>Target_AM[[#This Row],[PROPORSI]]*VLOOKUP(Target_AM[[#This Row],[NIPNAS]],Target_CC[],COLUMN(BM$2)+9,0)</f>
        <v>2319300860.4699998</v>
      </c>
      <c r="CB116" s="22">
        <f>Target_AM[[#This Row],[PROPORSI]]*VLOOKUP(Target_AM[[#This Row],[NIPNAS]],Target_CC[],COLUMN(BN$2)+9,0)</f>
        <v>196739000</v>
      </c>
      <c r="CC116" s="22">
        <f>Target_AM[[#This Row],[PROPORSI]]*VLOOKUP(Target_AM[[#This Row],[NIPNAS]],Target_CC[],COLUMN(BO$2)+9,0)</f>
        <v>145317709.40000001</v>
      </c>
      <c r="CD116" s="22">
        <f>Target_AM[[#This Row],[PROPORSI]]*VLOOKUP(Target_AM[[#This Row],[NIPNAS]],Target_CC[],COLUMN(BP$2)+9,0)</f>
        <v>188746019.40000001</v>
      </c>
      <c r="CE116" s="22">
        <f>Target_AM[[#This Row],[PROPORSI]]*VLOOKUP(Target_AM[[#This Row],[NIPNAS]],Target_CC[],COLUMN(BQ$2)+9,0)</f>
        <v>179308718.43000001</v>
      </c>
      <c r="CF116" s="22">
        <f>Target_AM[[#This Row],[PROPORSI]]*VLOOKUP(Target_AM[[#This Row],[NIPNAS]],Target_CC[],COLUMN(BR$2)+9,0)</f>
        <v>179308718.43000001</v>
      </c>
      <c r="CG116" s="22">
        <f>Target_AM[[#This Row],[PROPORSI]]*VLOOKUP(Target_AM[[#This Row],[NIPNAS]],Target_CC[],COLUMN(BS$2)+9,0)</f>
        <v>179308718.43000001</v>
      </c>
      <c r="CH116" s="22">
        <f>Target_AM[[#This Row],[PROPORSI]]*VLOOKUP(Target_AM[[#This Row],[NIPNAS]],Target_CC[],COLUMN(BT$2)+9,0)</f>
        <v>179308718.43000001</v>
      </c>
      <c r="CI116" s="22">
        <f>Target_AM[[#This Row],[PROPORSI]]*VLOOKUP(Target_AM[[#This Row],[NIPNAS]],Target_CC[],COLUMN(BU$2)+9,0)</f>
        <v>179308718.43000001</v>
      </c>
      <c r="CJ116" s="22">
        <f>Target_AM[[#This Row],[PROPORSI]]*VLOOKUP(Target_AM[[#This Row],[NIPNAS]],Target_CC[],COLUMN(BV$2)+9,0)</f>
        <v>179308718.43000001</v>
      </c>
      <c r="CK116" s="22">
        <f>Target_AM[[#This Row],[PROPORSI]]*VLOOKUP(Target_AM[[#This Row],[NIPNAS]],Target_CC[],COLUMN(BW$2)+9,0)</f>
        <v>179308718.43000001</v>
      </c>
      <c r="CL116" s="22">
        <f>Target_AM[[#This Row],[PROPORSI]]*VLOOKUP(Target_AM[[#This Row],[NIPNAS]],Target_CC[],COLUMN(BX$2)+9,0)</f>
        <v>179308718.43000001</v>
      </c>
      <c r="CM116" s="22">
        <f>Target_AM[[#This Row],[PROPORSI]]*VLOOKUP(Target_AM[[#This Row],[NIPNAS]],Target_CC[],COLUMN(BY$2)+9,0)</f>
        <v>179308718.43000001</v>
      </c>
      <c r="CN116" s="22">
        <f>Target_AM[[#This Row],[PROPORSI]]*VLOOKUP(Target_AM[[#This Row],[NIPNAS]],Target_CC[],COLUMN(BZ$2)+9,0)</f>
        <v>2144581194.6699998</v>
      </c>
      <c r="CO116" s="22">
        <f>Target_AM[[#This Row],[PROPORSI]]*VLOOKUP(Target_AM[[#This Row],[NIPNAS]],Target_CC[],COLUMN(CA$2)+9,0)</f>
        <v>14764648.800000001</v>
      </c>
      <c r="CP116" s="22">
        <f>Target_AM[[#This Row],[PROPORSI]]*VLOOKUP(Target_AM[[#This Row],[NIPNAS]],Target_CC[],COLUMN(CB$2)+9,0)</f>
        <v>14722613.200000001</v>
      </c>
      <c r="CQ116" s="22">
        <f>Target_AM[[#This Row],[PROPORSI]]*VLOOKUP(Target_AM[[#This Row],[NIPNAS]],Target_CC[],COLUMN(CC$2)+9,0)</f>
        <v>14379103.600000001</v>
      </c>
      <c r="CR116" s="22">
        <f>Target_AM[[#This Row],[PROPORSI]]*VLOOKUP(Target_AM[[#This Row],[NIPNAS]],Target_CC[],COLUMN(CD$2)+9,0)</f>
        <v>14379103.600000001</v>
      </c>
      <c r="CS116" s="22">
        <f>Target_AM[[#This Row],[PROPORSI]]*VLOOKUP(Target_AM[[#This Row],[NIPNAS]],Target_CC[],COLUMN(CE$2)+9,0)</f>
        <v>14379103.600000001</v>
      </c>
      <c r="CT116" s="22">
        <f>Target_AM[[#This Row],[PROPORSI]]*VLOOKUP(Target_AM[[#This Row],[NIPNAS]],Target_CC[],COLUMN(CF$2)+9,0)</f>
        <v>14379103.600000001</v>
      </c>
      <c r="CU116" s="22">
        <f>Target_AM[[#This Row],[PROPORSI]]*VLOOKUP(Target_AM[[#This Row],[NIPNAS]],Target_CC[],COLUMN(CG$2)+9,0)</f>
        <v>14379103.600000001</v>
      </c>
      <c r="CV116" s="22">
        <f>Target_AM[[#This Row],[PROPORSI]]*VLOOKUP(Target_AM[[#This Row],[NIPNAS]],Target_CC[],COLUMN(CH$2)+9,0)</f>
        <v>14379103.600000001</v>
      </c>
      <c r="CW116" s="22">
        <f>Target_AM[[#This Row],[PROPORSI]]*VLOOKUP(Target_AM[[#This Row],[NIPNAS]],Target_CC[],COLUMN(CI$2)+9,0)</f>
        <v>14379103.600000001</v>
      </c>
      <c r="CX116" s="22">
        <f>Target_AM[[#This Row],[PROPORSI]]*VLOOKUP(Target_AM[[#This Row],[NIPNAS]],Target_CC[],COLUMN(CJ$2)+9,0)</f>
        <v>14379103.600000001</v>
      </c>
      <c r="CY116" s="22">
        <f>Target_AM[[#This Row],[PROPORSI]]*VLOOKUP(Target_AM[[#This Row],[NIPNAS]],Target_CC[],COLUMN(CK$2)+9,0)</f>
        <v>14379103.600000001</v>
      </c>
      <c r="CZ116" s="22">
        <f>Target_AM[[#This Row],[PROPORSI]]*VLOOKUP(Target_AM[[#This Row],[NIPNAS]],Target_CC[],COLUMN(CL$2)+9,0)</f>
        <v>14379103.600000001</v>
      </c>
      <c r="DA116" s="22">
        <f>Target_AM[[#This Row],[PROPORSI]]*VLOOKUP(Target_AM[[#This Row],[NIPNAS]],Target_CC[],COLUMN(CM$2)+9,0)</f>
        <v>173278298</v>
      </c>
      <c r="DB116" s="22">
        <f>Target_AM[[#This Row],[PROPORSI]]*VLOOKUP(Target_AM[[#This Row],[NIPNAS]],Target_CC[],COLUMN(CN$2)+9,0)</f>
        <v>0</v>
      </c>
      <c r="DC116" s="22">
        <f>Target_AM[[#This Row],[PROPORSI]]*VLOOKUP(Target_AM[[#This Row],[NIPNAS]],Target_CC[],COLUMN(CO$2)+9,0)</f>
        <v>0</v>
      </c>
      <c r="DD116" s="22">
        <f>Target_AM[[#This Row],[PROPORSI]]*VLOOKUP(Target_AM[[#This Row],[NIPNAS]],Target_CC[],COLUMN(CP$2)+9,0)</f>
        <v>5990000</v>
      </c>
      <c r="DE116" s="22">
        <f>Target_AM[[#This Row],[PROPORSI]]*VLOOKUP(Target_AM[[#This Row],[NIPNAS]],Target_CC[],COLUMN(CQ$2)+9,0)</f>
        <v>0</v>
      </c>
      <c r="DF116" s="22">
        <f>Target_AM[[#This Row],[PROPORSI]]*VLOOKUP(Target_AM[[#This Row],[NIPNAS]],Target_CC[],COLUMN(CR$2)+9,0)</f>
        <v>0</v>
      </c>
      <c r="DG116" s="22">
        <f>Target_AM[[#This Row],[PROPORSI]]*VLOOKUP(Target_AM[[#This Row],[NIPNAS]],Target_CC[],COLUMN(CS$2)+9,0)</f>
        <v>0</v>
      </c>
      <c r="DH116" s="22">
        <f>Target_AM[[#This Row],[PROPORSI]]*VLOOKUP(Target_AM[[#This Row],[NIPNAS]],Target_CC[],COLUMN(CT$2)+9,0)</f>
        <v>0</v>
      </c>
      <c r="DI116" s="22">
        <f>Target_AM[[#This Row],[PROPORSI]]*VLOOKUP(Target_AM[[#This Row],[NIPNAS]],Target_CC[],COLUMN(CU$2)+9,0)</f>
        <v>0</v>
      </c>
      <c r="DJ116" s="22">
        <f>Target_AM[[#This Row],[PROPORSI]]*VLOOKUP(Target_AM[[#This Row],[NIPNAS]],Target_CC[],COLUMN(CV$2)+9,0)</f>
        <v>0</v>
      </c>
      <c r="DK116" s="22">
        <f>Target_AM[[#This Row],[PROPORSI]]*VLOOKUP(Target_AM[[#This Row],[NIPNAS]],Target_CC[],COLUMN(CW$2)+9,0)</f>
        <v>0</v>
      </c>
      <c r="DL116" s="22">
        <f>Target_AM[[#This Row],[PROPORSI]]*VLOOKUP(Target_AM[[#This Row],[NIPNAS]],Target_CC[],COLUMN(CX$2)+9,0)</f>
        <v>0</v>
      </c>
      <c r="DM116" s="22">
        <f>Target_AM[[#This Row],[PROPORSI]]*VLOOKUP(Target_AM[[#This Row],[NIPNAS]],Target_CC[],COLUMN(CY$2)+9,0)</f>
        <v>0</v>
      </c>
      <c r="DN116" s="22">
        <f>Target_AM[[#This Row],[PROPORSI]]*VLOOKUP(Target_AM[[#This Row],[NIPNAS]],Target_CC[],COLUMN(CZ$2)+9,0)</f>
        <v>5990000</v>
      </c>
      <c r="DO116" s="22">
        <f>Target_AM[[#This Row],[PROPORSI]]*VLOOKUP(Target_AM[[#This Row],[NIPNAS]],Target_CC[],COLUMN(DA$2)+9,0)</f>
        <v>0</v>
      </c>
      <c r="DP116" s="22">
        <f>Target_AM[[#This Row],[PROPORSI]]*VLOOKUP(Target_AM[[#This Row],[NIPNAS]],Target_CC[],COLUMN(DB$2)+9,0)</f>
        <v>0</v>
      </c>
      <c r="DQ116" s="22">
        <f>Target_AM[[#This Row],[PROPORSI]]*VLOOKUP(Target_AM[[#This Row],[NIPNAS]],Target_CC[],COLUMN(DC$2)+9,0)</f>
        <v>0</v>
      </c>
      <c r="DR116" s="22">
        <f>Target_AM[[#This Row],[PROPORSI]]*VLOOKUP(Target_AM[[#This Row],[NIPNAS]],Target_CC[],COLUMN(DD$2)+9,0)</f>
        <v>0</v>
      </c>
      <c r="DS116" s="22">
        <f>Target_AM[[#This Row],[PROPORSI]]*VLOOKUP(Target_AM[[#This Row],[NIPNAS]],Target_CC[],COLUMN(DE$2)+9,0)</f>
        <v>0</v>
      </c>
      <c r="DT116" s="22">
        <f>Target_AM[[#This Row],[PROPORSI]]*VLOOKUP(Target_AM[[#This Row],[NIPNAS]],Target_CC[],COLUMN(DF$2)+9,0)</f>
        <v>0</v>
      </c>
      <c r="DU116" s="22">
        <f>Target_AM[[#This Row],[PROPORSI]]*VLOOKUP(Target_AM[[#This Row],[NIPNAS]],Target_CC[],COLUMN(DG$2)+9,0)</f>
        <v>0</v>
      </c>
      <c r="DV116" s="22">
        <f>Target_AM[[#This Row],[PROPORSI]]*VLOOKUP(Target_AM[[#This Row],[NIPNAS]],Target_CC[],COLUMN(DH$2)+9,0)</f>
        <v>0</v>
      </c>
      <c r="DW116" s="22">
        <f>Target_AM[[#This Row],[PROPORSI]]*VLOOKUP(Target_AM[[#This Row],[NIPNAS]],Target_CC[],COLUMN(DI$2)+9,0)</f>
        <v>0</v>
      </c>
      <c r="DX116" s="22">
        <f>Target_AM[[#This Row],[PROPORSI]]*VLOOKUP(Target_AM[[#This Row],[NIPNAS]],Target_CC[],COLUMN(DJ$2)+9,0)</f>
        <v>0</v>
      </c>
      <c r="DY116" s="22">
        <f>Target_AM[[#This Row],[PROPORSI]]*VLOOKUP(Target_AM[[#This Row],[NIPNAS]],Target_CC[],COLUMN(DK$2)+9,0)</f>
        <v>0</v>
      </c>
      <c r="DZ116" s="22">
        <f>Target_AM[[#This Row],[PROPORSI]]*VLOOKUP(Target_AM[[#This Row],[NIPNAS]],Target_CC[],COLUMN(DL$2)+9,0)</f>
        <v>0</v>
      </c>
      <c r="EA116" s="22">
        <f>Target_AM[[#This Row],[PROPORSI]]*VLOOKUP(Target_AM[[#This Row],[NIPNAS]],Target_CC[],COLUMN(DM$2)+9,0)</f>
        <v>0</v>
      </c>
    </row>
    <row r="117" spans="2:131" x14ac:dyDescent="0.3">
      <c r="B117">
        <v>405602</v>
      </c>
      <c r="C117" t="s">
        <v>1019</v>
      </c>
      <c r="D117">
        <v>0.8</v>
      </c>
      <c r="E117" s="8">
        <v>45658</v>
      </c>
      <c r="F117">
        <v>2937531</v>
      </c>
      <c r="G117" t="s">
        <v>859</v>
      </c>
      <c r="J117" t="s">
        <v>300</v>
      </c>
      <c r="K117" t="s">
        <v>20</v>
      </c>
      <c r="L117" t="s">
        <v>159</v>
      </c>
      <c r="M117" t="s">
        <v>29</v>
      </c>
      <c r="N117" s="23">
        <f>Target_AM[[#This Row],[PROPORSI]]*VLOOKUP(Target_AM[[#This Row],[NIPNAS]],Target_CC[],9,0)</f>
        <v>5160912985.4318466</v>
      </c>
      <c r="O117" s="22">
        <f>Target_AM[[#This Row],[PROPORSI]]*VLOOKUP(Target_AM[[#This Row],[NIPNAS]],Target_CC[],COLUMN(A$2)+9,0)</f>
        <v>189903695.87606418</v>
      </c>
      <c r="P117" s="22">
        <f>Target_AM[[#This Row],[PROPORSI]]*VLOOKUP(Target_AM[[#This Row],[NIPNAS]],Target_CC[],COLUMN(B$2)+9,0)</f>
        <v>193220425.48395684</v>
      </c>
      <c r="Q117" s="22">
        <f>Target_AM[[#This Row],[PROPORSI]]*VLOOKUP(Target_AM[[#This Row],[NIPNAS]],Target_CC[],COLUMN(C$2)+9,0)</f>
        <v>206576692.20155072</v>
      </c>
      <c r="R117" s="22">
        <f>Target_AM[[#This Row],[PROPORSI]]*VLOOKUP(Target_AM[[#This Row],[NIPNAS]],Target_CC[],COLUMN(D$2)+9,0)</f>
        <v>194109988.77562016</v>
      </c>
      <c r="S117" s="22">
        <f>Target_AM[[#This Row],[PROPORSI]]*VLOOKUP(Target_AM[[#This Row],[NIPNAS]],Target_CC[],COLUMN(E$2)+9,0)</f>
        <v>203948554.22786745</v>
      </c>
      <c r="T117" s="22">
        <f>Target_AM[[#This Row],[PROPORSI]]*VLOOKUP(Target_AM[[#This Row],[NIPNAS]],Target_CC[],COLUMN(F$2)+9,0)</f>
        <v>201227857.40285563</v>
      </c>
      <c r="U117" s="22">
        <f>Target_AM[[#This Row],[PROPORSI]]*VLOOKUP(Target_AM[[#This Row],[NIPNAS]],Target_CC[],COLUMN(G$2)+9,0)</f>
        <v>210853959.58704153</v>
      </c>
      <c r="V117" s="22">
        <f>Target_AM[[#This Row],[PROPORSI]]*VLOOKUP(Target_AM[[#This Row],[NIPNAS]],Target_CC[],COLUMN(H$2)+9,0)</f>
        <v>212955519.21844402</v>
      </c>
      <c r="W117" s="22">
        <f>Target_AM[[#This Row],[PROPORSI]]*VLOOKUP(Target_AM[[#This Row],[NIPNAS]],Target_CC[],COLUMN(I$2)+9,0)</f>
        <v>210229693.99484122</v>
      </c>
      <c r="X117" s="22">
        <f>Target_AM[[#This Row],[PROPORSI]]*VLOOKUP(Target_AM[[#This Row],[NIPNAS]],Target_CC[],COLUMN(J$2)+9,0)</f>
        <v>214459185.57385024</v>
      </c>
      <c r="Y117" s="22">
        <f>Target_AM[[#This Row],[PROPORSI]]*VLOOKUP(Target_AM[[#This Row],[NIPNAS]],Target_CC[],COLUMN(K$2)+9,0)</f>
        <v>212894429.84463403</v>
      </c>
      <c r="Z117" s="22">
        <f>Target_AM[[#This Row],[PROPORSI]]*VLOOKUP(Target_AM[[#This Row],[NIPNAS]],Target_CC[],COLUMN(L$2)+9,0)</f>
        <v>200869908.01327395</v>
      </c>
      <c r="AA117" s="22">
        <f>Target_AM[[#This Row],[PROPORSI]]*VLOOKUP(Target_AM[[#This Row],[NIPNAS]],Target_CC[],COLUMN(M$2)+9,0)</f>
        <v>2451249910.2000003</v>
      </c>
      <c r="AB117" s="22">
        <f>Target_AM[[#This Row],[PROPORSI]]*VLOOKUP(Target_AM[[#This Row],[NIPNAS]],Target_CC[],COLUMN(N$2)+9,0)</f>
        <v>65750327.342806876</v>
      </c>
      <c r="AC117" s="22">
        <f>Target_AM[[#This Row],[PROPORSI]]*VLOOKUP(Target_AM[[#This Row],[NIPNAS]],Target_CC[],COLUMN(O$2)+9,0)</f>
        <v>66898678.123556525</v>
      </c>
      <c r="AD117" s="22">
        <f>Target_AM[[#This Row],[PROPORSI]]*VLOOKUP(Target_AM[[#This Row],[NIPNAS]],Target_CC[],COLUMN(P$2)+9,0)</f>
        <v>71523016.28984876</v>
      </c>
      <c r="AE117" s="22">
        <f>Target_AM[[#This Row],[PROPORSI]]*VLOOKUP(Target_AM[[#This Row],[NIPNAS]],Target_CC[],COLUMN(Q$2)+9,0)</f>
        <v>67206671.484871492</v>
      </c>
      <c r="AF117" s="22">
        <f>Target_AM[[#This Row],[PROPORSI]]*VLOOKUP(Target_AM[[#This Row],[NIPNAS]],Target_CC[],COLUMN(R$2)+9,0)</f>
        <v>70613076.484440684</v>
      </c>
      <c r="AG117" s="22">
        <f>Target_AM[[#This Row],[PROPORSI]]*VLOOKUP(Target_AM[[#This Row],[NIPNAS]],Target_CC[],COLUMN(S$2)+9,0)</f>
        <v>69671090.042208359</v>
      </c>
      <c r="AH117" s="22">
        <f>Target_AM[[#This Row],[PROPORSI]]*VLOOKUP(Target_AM[[#This Row],[NIPNAS]],Target_CC[],COLUMN(T$2)+9,0)</f>
        <v>73003933.917235389</v>
      </c>
      <c r="AI117" s="22">
        <f>Target_AM[[#This Row],[PROPORSI]]*VLOOKUP(Target_AM[[#This Row],[NIPNAS]],Target_CC[],COLUMN(U$2)+9,0)</f>
        <v>73731556.5843862</v>
      </c>
      <c r="AJ117" s="22">
        <f>Target_AM[[#This Row],[PROPORSI]]*VLOOKUP(Target_AM[[#This Row],[NIPNAS]],Target_CC[],COLUMN(V$2)+9,0)</f>
        <v>72787794.537500456</v>
      </c>
      <c r="AK117" s="22">
        <f>Target_AM[[#This Row],[PROPORSI]]*VLOOKUP(Target_AM[[#This Row],[NIPNAS]],Target_CC[],COLUMN(W$2)+9,0)</f>
        <v>74252170.754775211</v>
      </c>
      <c r="AL117" s="22">
        <f>Target_AM[[#This Row],[PROPORSI]]*VLOOKUP(Target_AM[[#This Row],[NIPNAS]],Target_CC[],COLUMN(X$2)+9,0)</f>
        <v>73710405.619911045</v>
      </c>
      <c r="AM117" s="22">
        <f>Target_AM[[#This Row],[PROPORSI]]*VLOOKUP(Target_AM[[#This Row],[NIPNAS]],Target_CC[],COLUMN(Y$2)+9,0)</f>
        <v>69547157.280244038</v>
      </c>
      <c r="AN117" s="22">
        <f>Target_AM[[#This Row],[PROPORSI]]*VLOOKUP(Target_AM[[#This Row],[NIPNAS]],Target_CC[],COLUMN(Z$2)+9,0)</f>
        <v>848695878.46178508</v>
      </c>
      <c r="AO117" s="22">
        <f>Target_AM[[#This Row],[PROPORSI]]*VLOOKUP(Target_AM[[#This Row],[NIPNAS]],Target_CC[],COLUMN(AA$2)+9,0)</f>
        <v>255654023.21887109</v>
      </c>
      <c r="AP117" s="22">
        <f>Target_AM[[#This Row],[PROPORSI]]*VLOOKUP(Target_AM[[#This Row],[NIPNAS]],Target_CC[],COLUMN(AB$2)+9,0)</f>
        <v>260119103.60751334</v>
      </c>
      <c r="AQ117" s="22">
        <f>Target_AM[[#This Row],[PROPORSI]]*VLOOKUP(Target_AM[[#This Row],[NIPNAS]],Target_CC[],COLUMN(AC$2)+9,0)</f>
        <v>278099708.49139947</v>
      </c>
      <c r="AR117" s="22">
        <f>Target_AM[[#This Row],[PROPORSI]]*VLOOKUP(Target_AM[[#This Row],[NIPNAS]],Target_CC[],COLUMN(AD$2)+9,0)</f>
        <v>261316660.26049167</v>
      </c>
      <c r="AS117" s="22">
        <f>Target_AM[[#This Row],[PROPORSI]]*VLOOKUP(Target_AM[[#This Row],[NIPNAS]],Target_CC[],COLUMN(AE$2)+9,0)</f>
        <v>274561630.71230811</v>
      </c>
      <c r="AT117" s="22">
        <f>Target_AM[[#This Row],[PROPORSI]]*VLOOKUP(Target_AM[[#This Row],[NIPNAS]],Target_CC[],COLUMN(AF$2)+9,0)</f>
        <v>270898947.44506401</v>
      </c>
      <c r="AU117" s="22">
        <f>Target_AM[[#This Row],[PROPORSI]]*VLOOKUP(Target_AM[[#This Row],[NIPNAS]],Target_CC[],COLUMN(AG$2)+9,0)</f>
        <v>283857893.50427693</v>
      </c>
      <c r="AV117" s="22">
        <f>Target_AM[[#This Row],[PROPORSI]]*VLOOKUP(Target_AM[[#This Row],[NIPNAS]],Target_CC[],COLUMN(AH$2)+9,0)</f>
        <v>286687075.80283022</v>
      </c>
      <c r="AW117" s="22">
        <f>Target_AM[[#This Row],[PROPORSI]]*VLOOKUP(Target_AM[[#This Row],[NIPNAS]],Target_CC[],COLUMN(AI$2)+9,0)</f>
        <v>283017488.53234166</v>
      </c>
      <c r="AX117" s="22">
        <f>Target_AM[[#This Row],[PROPORSI]]*VLOOKUP(Target_AM[[#This Row],[NIPNAS]],Target_CC[],COLUMN(AJ$2)+9,0)</f>
        <v>288711356.32862544</v>
      </c>
      <c r="AY117" s="22">
        <f>Target_AM[[#This Row],[PROPORSI]]*VLOOKUP(Target_AM[[#This Row],[NIPNAS]],Target_CC[],COLUMN(AK$2)+9,0)</f>
        <v>286604835.46454507</v>
      </c>
      <c r="AZ117" s="22">
        <f>Target_AM[[#This Row],[PROPORSI]]*VLOOKUP(Target_AM[[#This Row],[NIPNAS]],Target_CC[],COLUMN(AL$2)+9,0)</f>
        <v>270417065.29351801</v>
      </c>
      <c r="BA117" s="22">
        <f>Target_AM[[#This Row],[PROPORSI]]*VLOOKUP(Target_AM[[#This Row],[NIPNAS]],Target_CC[],COLUMN(AM$2)+9,0)</f>
        <v>3299945788.6617851</v>
      </c>
      <c r="BB117" s="22">
        <f>Target_AM[[#This Row],[PROPORSI]]*VLOOKUP(Target_AM[[#This Row],[NIPNAS]],Target_CC[],COLUMN(AN$2)+9,0)</f>
        <v>23719594.717585083</v>
      </c>
      <c r="BC117" s="22">
        <f>Target_AM[[#This Row],[PROPORSI]]*VLOOKUP(Target_AM[[#This Row],[NIPNAS]],Target_CC[],COLUMN(AO$2)+9,0)</f>
        <v>24682023.939646389</v>
      </c>
      <c r="BD117" s="22">
        <f>Target_AM[[#This Row],[PROPORSI]]*VLOOKUP(Target_AM[[#This Row],[NIPNAS]],Target_CC[],COLUMN(AP$2)+9,0)</f>
        <v>24960804.848372802</v>
      </c>
      <c r="BE117" s="22">
        <f>Target_AM[[#This Row],[PROPORSI]]*VLOOKUP(Target_AM[[#This Row],[NIPNAS]],Target_CC[],COLUMN(AQ$2)+9,0)</f>
        <v>24198724.241164878</v>
      </c>
      <c r="BF117" s="22">
        <f>Target_AM[[#This Row],[PROPORSI]]*VLOOKUP(Target_AM[[#This Row],[NIPNAS]],Target_CC[],COLUMN(AR$2)+9,0)</f>
        <v>25444358.681767195</v>
      </c>
      <c r="BG117" s="22">
        <f>Target_AM[[#This Row],[PROPORSI]]*VLOOKUP(Target_AM[[#This Row],[NIPNAS]],Target_CC[],COLUMN(AS$2)+9,0)</f>
        <v>25286072.542221088</v>
      </c>
      <c r="BH117" s="22">
        <f>Target_AM[[#This Row],[PROPORSI]]*VLOOKUP(Target_AM[[#This Row],[NIPNAS]],Target_CC[],COLUMN(AT$2)+9,0)</f>
        <v>26112120.025423929</v>
      </c>
      <c r="BI117" s="22">
        <f>Target_AM[[#This Row],[PROPORSI]]*VLOOKUP(Target_AM[[#This Row],[NIPNAS]],Target_CC[],COLUMN(AU$2)+9,0)</f>
        <v>26479215.021071691</v>
      </c>
      <c r="BJ117" s="22">
        <f>Target_AM[[#This Row],[PROPORSI]]*VLOOKUP(Target_AM[[#This Row],[NIPNAS]],Target_CC[],COLUMN(AV$2)+9,0)</f>
        <v>26067594.497117192</v>
      </c>
      <c r="BK117" s="22">
        <f>Target_AM[[#This Row],[PROPORSI]]*VLOOKUP(Target_AM[[#This Row],[NIPNAS]],Target_CC[],COLUMN(AW$2)+9,0)</f>
        <v>26510748.955428123</v>
      </c>
      <c r="BL117" s="22">
        <f>Target_AM[[#This Row],[PROPORSI]]*VLOOKUP(Target_AM[[#This Row],[NIPNAS]],Target_CC[],COLUMN(AX$2)+9,0)</f>
        <v>26999480.15254572</v>
      </c>
      <c r="BM117" s="22">
        <f>Target_AM[[#This Row],[PROPORSI]]*VLOOKUP(Target_AM[[#This Row],[NIPNAS]],Target_CC[],COLUMN(AY$2)+9,0)</f>
        <v>26324167.067404881</v>
      </c>
      <c r="BN117" s="22">
        <f>Target_AM[[#This Row],[PROPORSI]]*VLOOKUP(Target_AM[[#This Row],[NIPNAS]],Target_CC[],COLUMN(AZ$2)+9,0)</f>
        <v>306784904.689749</v>
      </c>
      <c r="BO117" s="22">
        <f>Target_AM[[#This Row],[PROPORSI]]*VLOOKUP(Target_AM[[#This Row],[NIPNAS]],Target_CC[],COLUMN(BA$2)+9,0)</f>
        <v>193734293.60000002</v>
      </c>
      <c r="BP117" s="22">
        <f>Target_AM[[#This Row],[PROPORSI]]*VLOOKUP(Target_AM[[#This Row],[NIPNAS]],Target_CC[],COLUMN(BB$2)+9,0)</f>
        <v>202951679.20000002</v>
      </c>
      <c r="BQ117" s="22">
        <f>Target_AM[[#This Row],[PROPORSI]]*VLOOKUP(Target_AM[[#This Row],[NIPNAS]],Target_CC[],COLUMN(BC$2)+9,0)</f>
        <v>388691788.80000001</v>
      </c>
      <c r="BR117" s="22">
        <f>Target_AM[[#This Row],[PROPORSI]]*VLOOKUP(Target_AM[[#This Row],[NIPNAS]],Target_CC[],COLUMN(BD$2)+9,0)</f>
        <v>192326446.40000001</v>
      </c>
      <c r="BS117" s="22">
        <f>Target_AM[[#This Row],[PROPORSI]]*VLOOKUP(Target_AM[[#This Row],[NIPNAS]],Target_CC[],COLUMN(BE$2)+9,0)</f>
        <v>192326446.40000001</v>
      </c>
      <c r="BT117" s="22">
        <f>Target_AM[[#This Row],[PROPORSI]]*VLOOKUP(Target_AM[[#This Row],[NIPNAS]],Target_CC[],COLUMN(BF$2)+9,0)</f>
        <v>192326446.40000001</v>
      </c>
      <c r="BU117" s="22">
        <f>Target_AM[[#This Row],[PROPORSI]]*VLOOKUP(Target_AM[[#This Row],[NIPNAS]],Target_CC[],COLUMN(BG$2)+9,0)</f>
        <v>192326446.40000001</v>
      </c>
      <c r="BV117" s="22">
        <f>Target_AM[[#This Row],[PROPORSI]]*VLOOKUP(Target_AM[[#This Row],[NIPNAS]],Target_CC[],COLUMN(BH$2)+9,0)</f>
        <v>192326446.40000001</v>
      </c>
      <c r="BW117" s="22">
        <f>Target_AM[[#This Row],[PROPORSI]]*VLOOKUP(Target_AM[[#This Row],[NIPNAS]],Target_CC[],COLUMN(BI$2)+9,0)</f>
        <v>192326446.40000001</v>
      </c>
      <c r="BX117" s="22">
        <f>Target_AM[[#This Row],[PROPORSI]]*VLOOKUP(Target_AM[[#This Row],[NIPNAS]],Target_CC[],COLUMN(BJ$2)+9,0)</f>
        <v>192326446.40000001</v>
      </c>
      <c r="BY117" s="22">
        <f>Target_AM[[#This Row],[PROPORSI]]*VLOOKUP(Target_AM[[#This Row],[NIPNAS]],Target_CC[],COLUMN(BK$2)+9,0)</f>
        <v>192326446.40000001</v>
      </c>
      <c r="BZ117" s="22">
        <f>Target_AM[[#This Row],[PROPORSI]]*VLOOKUP(Target_AM[[#This Row],[NIPNAS]],Target_CC[],COLUMN(BL$2)+9,0)</f>
        <v>192326446.40000001</v>
      </c>
      <c r="CA117" s="22">
        <f>Target_AM[[#This Row],[PROPORSI]]*VLOOKUP(Target_AM[[#This Row],[NIPNAS]],Target_CC[],COLUMN(BM$2)+9,0)</f>
        <v>2516315779.2000003</v>
      </c>
      <c r="CB117" s="22">
        <f>Target_AM[[#This Row],[PROPORSI]]*VLOOKUP(Target_AM[[#This Row],[NIPNAS]],Target_CC[],COLUMN(BN$2)+9,0)</f>
        <v>151068000</v>
      </c>
      <c r="CC117" s="22">
        <f>Target_AM[[#This Row],[PROPORSI]]*VLOOKUP(Target_AM[[#This Row],[NIPNAS]],Target_CC[],COLUMN(BO$2)+9,0)</f>
        <v>159071200</v>
      </c>
      <c r="CD117" s="22">
        <f>Target_AM[[#This Row],[PROPORSI]]*VLOOKUP(Target_AM[[#This Row],[NIPNAS]],Target_CC[],COLUMN(BP$2)+9,0)</f>
        <v>159071200</v>
      </c>
      <c r="CE117" s="22">
        <f>Target_AM[[#This Row],[PROPORSI]]*VLOOKUP(Target_AM[[#This Row],[NIPNAS]],Target_CC[],COLUMN(BQ$2)+9,0)</f>
        <v>151117640</v>
      </c>
      <c r="CF117" s="22">
        <f>Target_AM[[#This Row],[PROPORSI]]*VLOOKUP(Target_AM[[#This Row],[NIPNAS]],Target_CC[],COLUMN(BR$2)+9,0)</f>
        <v>151117640</v>
      </c>
      <c r="CG117" s="22">
        <f>Target_AM[[#This Row],[PROPORSI]]*VLOOKUP(Target_AM[[#This Row],[NIPNAS]],Target_CC[],COLUMN(BS$2)+9,0)</f>
        <v>151117640</v>
      </c>
      <c r="CH117" s="22">
        <f>Target_AM[[#This Row],[PROPORSI]]*VLOOKUP(Target_AM[[#This Row],[NIPNAS]],Target_CC[],COLUMN(BT$2)+9,0)</f>
        <v>151117640</v>
      </c>
      <c r="CI117" s="22">
        <f>Target_AM[[#This Row],[PROPORSI]]*VLOOKUP(Target_AM[[#This Row],[NIPNAS]],Target_CC[],COLUMN(BU$2)+9,0)</f>
        <v>151117640</v>
      </c>
      <c r="CJ117" s="22">
        <f>Target_AM[[#This Row],[PROPORSI]]*VLOOKUP(Target_AM[[#This Row],[NIPNAS]],Target_CC[],COLUMN(BV$2)+9,0)</f>
        <v>151117640</v>
      </c>
      <c r="CK117" s="22">
        <f>Target_AM[[#This Row],[PROPORSI]]*VLOOKUP(Target_AM[[#This Row],[NIPNAS]],Target_CC[],COLUMN(BW$2)+9,0)</f>
        <v>151117640</v>
      </c>
      <c r="CL117" s="22">
        <f>Target_AM[[#This Row],[PROPORSI]]*VLOOKUP(Target_AM[[#This Row],[NIPNAS]],Target_CC[],COLUMN(BX$2)+9,0)</f>
        <v>151117640</v>
      </c>
      <c r="CM117" s="22">
        <f>Target_AM[[#This Row],[PROPORSI]]*VLOOKUP(Target_AM[[#This Row],[NIPNAS]],Target_CC[],COLUMN(BY$2)+9,0)</f>
        <v>151117640</v>
      </c>
      <c r="CN117" s="22">
        <f>Target_AM[[#This Row],[PROPORSI]]*VLOOKUP(Target_AM[[#This Row],[NIPNAS]],Target_CC[],COLUMN(BZ$2)+9,0)</f>
        <v>1829269160</v>
      </c>
      <c r="CO117" s="22">
        <f>Target_AM[[#This Row],[PROPORSI]]*VLOOKUP(Target_AM[[#This Row],[NIPNAS]],Target_CC[],COLUMN(CA$2)+9,0)</f>
        <v>40154772.800000004</v>
      </c>
      <c r="CP117" s="22">
        <f>Target_AM[[#This Row],[PROPORSI]]*VLOOKUP(Target_AM[[#This Row],[NIPNAS]],Target_CC[],COLUMN(CB$2)+9,0)</f>
        <v>42185506.400000006</v>
      </c>
      <c r="CQ117" s="22">
        <f>Target_AM[[#This Row],[PROPORSI]]*VLOOKUP(Target_AM[[#This Row],[NIPNAS]],Target_CC[],COLUMN(CC$2)+9,0)</f>
        <v>41208806.400000006</v>
      </c>
      <c r="CR117" s="22">
        <f>Target_AM[[#This Row],[PROPORSI]]*VLOOKUP(Target_AM[[#This Row],[NIPNAS]],Target_CC[],COLUMN(CD$2)+9,0)</f>
        <v>41208806.400000006</v>
      </c>
      <c r="CS117" s="22">
        <f>Target_AM[[#This Row],[PROPORSI]]*VLOOKUP(Target_AM[[#This Row],[NIPNAS]],Target_CC[],COLUMN(CE$2)+9,0)</f>
        <v>41208806.400000006</v>
      </c>
      <c r="CT117" s="22">
        <f>Target_AM[[#This Row],[PROPORSI]]*VLOOKUP(Target_AM[[#This Row],[NIPNAS]],Target_CC[],COLUMN(CF$2)+9,0)</f>
        <v>41208806.400000006</v>
      </c>
      <c r="CU117" s="22">
        <f>Target_AM[[#This Row],[PROPORSI]]*VLOOKUP(Target_AM[[#This Row],[NIPNAS]],Target_CC[],COLUMN(CG$2)+9,0)</f>
        <v>41208806.400000006</v>
      </c>
      <c r="CV117" s="22">
        <f>Target_AM[[#This Row],[PROPORSI]]*VLOOKUP(Target_AM[[#This Row],[NIPNAS]],Target_CC[],COLUMN(CH$2)+9,0)</f>
        <v>41208806.400000006</v>
      </c>
      <c r="CW117" s="22">
        <f>Target_AM[[#This Row],[PROPORSI]]*VLOOKUP(Target_AM[[#This Row],[NIPNAS]],Target_CC[],COLUMN(CI$2)+9,0)</f>
        <v>41208806.400000006</v>
      </c>
      <c r="CX117" s="22">
        <f>Target_AM[[#This Row],[PROPORSI]]*VLOOKUP(Target_AM[[#This Row],[NIPNAS]],Target_CC[],COLUMN(CJ$2)+9,0)</f>
        <v>41208806.400000006</v>
      </c>
      <c r="CY117" s="22">
        <f>Target_AM[[#This Row],[PROPORSI]]*VLOOKUP(Target_AM[[#This Row],[NIPNAS]],Target_CC[],COLUMN(CK$2)+9,0)</f>
        <v>41208806.400000006</v>
      </c>
      <c r="CZ117" s="22">
        <f>Target_AM[[#This Row],[PROPORSI]]*VLOOKUP(Target_AM[[#This Row],[NIPNAS]],Target_CC[],COLUMN(CL$2)+9,0)</f>
        <v>41208806.400000006</v>
      </c>
      <c r="DA117" s="22">
        <f>Target_AM[[#This Row],[PROPORSI]]*VLOOKUP(Target_AM[[#This Row],[NIPNAS]],Target_CC[],COLUMN(CM$2)+9,0)</f>
        <v>494428343.20000005</v>
      </c>
      <c r="DB117" s="22">
        <f>Target_AM[[#This Row],[PROPORSI]]*VLOOKUP(Target_AM[[#This Row],[NIPNAS]],Target_CC[],COLUMN(CN$2)+9,0)</f>
        <v>0</v>
      </c>
      <c r="DC117" s="22">
        <f>Target_AM[[#This Row],[PROPORSI]]*VLOOKUP(Target_AM[[#This Row],[NIPNAS]],Target_CC[],COLUMN(CO$2)+9,0)</f>
        <v>1600000</v>
      </c>
      <c r="DD117" s="22">
        <f>Target_AM[[#This Row],[PROPORSI]]*VLOOKUP(Target_AM[[#This Row],[NIPNAS]],Target_CC[],COLUMN(CP$2)+9,0)</f>
        <v>187246892</v>
      </c>
      <c r="DE117" s="22">
        <f>Target_AM[[#This Row],[PROPORSI]]*VLOOKUP(Target_AM[[#This Row],[NIPNAS]],Target_CC[],COLUMN(CQ$2)+9,0)</f>
        <v>0</v>
      </c>
      <c r="DF117" s="22">
        <f>Target_AM[[#This Row],[PROPORSI]]*VLOOKUP(Target_AM[[#This Row],[NIPNAS]],Target_CC[],COLUMN(CR$2)+9,0)</f>
        <v>0</v>
      </c>
      <c r="DG117" s="22">
        <f>Target_AM[[#This Row],[PROPORSI]]*VLOOKUP(Target_AM[[#This Row],[NIPNAS]],Target_CC[],COLUMN(CS$2)+9,0)</f>
        <v>0</v>
      </c>
      <c r="DH117" s="22">
        <f>Target_AM[[#This Row],[PROPORSI]]*VLOOKUP(Target_AM[[#This Row],[NIPNAS]],Target_CC[],COLUMN(CT$2)+9,0)</f>
        <v>0</v>
      </c>
      <c r="DI117" s="22">
        <f>Target_AM[[#This Row],[PROPORSI]]*VLOOKUP(Target_AM[[#This Row],[NIPNAS]],Target_CC[],COLUMN(CU$2)+9,0)</f>
        <v>0</v>
      </c>
      <c r="DJ117" s="22">
        <f>Target_AM[[#This Row],[PROPORSI]]*VLOOKUP(Target_AM[[#This Row],[NIPNAS]],Target_CC[],COLUMN(CV$2)+9,0)</f>
        <v>0</v>
      </c>
      <c r="DK117" s="22">
        <f>Target_AM[[#This Row],[PROPORSI]]*VLOOKUP(Target_AM[[#This Row],[NIPNAS]],Target_CC[],COLUMN(CW$2)+9,0)</f>
        <v>0</v>
      </c>
      <c r="DL117" s="22">
        <f>Target_AM[[#This Row],[PROPORSI]]*VLOOKUP(Target_AM[[#This Row],[NIPNAS]],Target_CC[],COLUMN(CX$2)+9,0)</f>
        <v>0</v>
      </c>
      <c r="DM117" s="22">
        <f>Target_AM[[#This Row],[PROPORSI]]*VLOOKUP(Target_AM[[#This Row],[NIPNAS]],Target_CC[],COLUMN(CY$2)+9,0)</f>
        <v>0</v>
      </c>
      <c r="DN117" s="22">
        <f>Target_AM[[#This Row],[PROPORSI]]*VLOOKUP(Target_AM[[#This Row],[NIPNAS]],Target_CC[],COLUMN(CZ$2)+9,0)</f>
        <v>188846892</v>
      </c>
      <c r="DO117" s="22">
        <f>Target_AM[[#This Row],[PROPORSI]]*VLOOKUP(Target_AM[[#This Row],[NIPNAS]],Target_CC[],COLUMN(DA$2)+9,0)</f>
        <v>0</v>
      </c>
      <c r="DP117" s="22">
        <f>Target_AM[[#This Row],[PROPORSI]]*VLOOKUP(Target_AM[[#This Row],[NIPNAS]],Target_CC[],COLUMN(DB$2)+9,0)</f>
        <v>0</v>
      </c>
      <c r="DQ117" s="22">
        <f>Target_AM[[#This Row],[PROPORSI]]*VLOOKUP(Target_AM[[#This Row],[NIPNAS]],Target_CC[],COLUMN(DC$2)+9,0)</f>
        <v>0</v>
      </c>
      <c r="DR117" s="22">
        <f>Target_AM[[#This Row],[PROPORSI]]*VLOOKUP(Target_AM[[#This Row],[NIPNAS]],Target_CC[],COLUMN(DD$2)+9,0)</f>
        <v>0</v>
      </c>
      <c r="DS117" s="22">
        <f>Target_AM[[#This Row],[PROPORSI]]*VLOOKUP(Target_AM[[#This Row],[NIPNAS]],Target_CC[],COLUMN(DE$2)+9,0)</f>
        <v>0</v>
      </c>
      <c r="DT117" s="22">
        <f>Target_AM[[#This Row],[PROPORSI]]*VLOOKUP(Target_AM[[#This Row],[NIPNAS]],Target_CC[],COLUMN(DF$2)+9,0)</f>
        <v>0</v>
      </c>
      <c r="DU117" s="22">
        <f>Target_AM[[#This Row],[PROPORSI]]*VLOOKUP(Target_AM[[#This Row],[NIPNAS]],Target_CC[],COLUMN(DG$2)+9,0)</f>
        <v>0</v>
      </c>
      <c r="DV117" s="22">
        <f>Target_AM[[#This Row],[PROPORSI]]*VLOOKUP(Target_AM[[#This Row],[NIPNAS]],Target_CC[],COLUMN(DH$2)+9,0)</f>
        <v>0</v>
      </c>
      <c r="DW117" s="22">
        <f>Target_AM[[#This Row],[PROPORSI]]*VLOOKUP(Target_AM[[#This Row],[NIPNAS]],Target_CC[],COLUMN(DI$2)+9,0)</f>
        <v>0</v>
      </c>
      <c r="DX117" s="22">
        <f>Target_AM[[#This Row],[PROPORSI]]*VLOOKUP(Target_AM[[#This Row],[NIPNAS]],Target_CC[],COLUMN(DJ$2)+9,0)</f>
        <v>0</v>
      </c>
      <c r="DY117" s="22">
        <f>Target_AM[[#This Row],[PROPORSI]]*VLOOKUP(Target_AM[[#This Row],[NIPNAS]],Target_CC[],COLUMN(DK$2)+9,0)</f>
        <v>0</v>
      </c>
      <c r="DZ117" s="22">
        <f>Target_AM[[#This Row],[PROPORSI]]*VLOOKUP(Target_AM[[#This Row],[NIPNAS]],Target_CC[],COLUMN(DL$2)+9,0)</f>
        <v>0</v>
      </c>
      <c r="EA117" s="22">
        <f>Target_AM[[#This Row],[PROPORSI]]*VLOOKUP(Target_AM[[#This Row],[NIPNAS]],Target_CC[],COLUMN(DM$2)+9,0)</f>
        <v>0</v>
      </c>
    </row>
    <row r="118" spans="2:131" x14ac:dyDescent="0.3">
      <c r="B118">
        <v>980067</v>
      </c>
      <c r="C118" t="s">
        <v>1073</v>
      </c>
      <c r="D118">
        <v>0.1</v>
      </c>
      <c r="E118" s="8">
        <v>45658</v>
      </c>
      <c r="F118">
        <v>2929717</v>
      </c>
      <c r="G118" t="s">
        <v>872</v>
      </c>
      <c r="J118" t="s">
        <v>300</v>
      </c>
      <c r="K118" t="s">
        <v>25</v>
      </c>
      <c r="L118" t="s">
        <v>159</v>
      </c>
      <c r="M118" t="s">
        <v>29</v>
      </c>
      <c r="N118" s="23">
        <f>Target_AM[[#This Row],[PROPORSI]]*VLOOKUP(Target_AM[[#This Row],[NIPNAS]],Target_CC[],9,0)</f>
        <v>4422054898.152113</v>
      </c>
      <c r="O118" s="22">
        <f>Target_AM[[#This Row],[PROPORSI]]*VLOOKUP(Target_AM[[#This Row],[NIPNAS]],Target_CC[],COLUMN(A$2)+9,0)</f>
        <v>354527779.2898826</v>
      </c>
      <c r="P118" s="22">
        <f>Target_AM[[#This Row],[PROPORSI]]*VLOOKUP(Target_AM[[#This Row],[NIPNAS]],Target_CC[],COLUMN(B$2)+9,0)</f>
        <v>360719721.87934434</v>
      </c>
      <c r="Q118" s="22">
        <f>Target_AM[[#This Row],[PROPORSI]]*VLOOKUP(Target_AM[[#This Row],[NIPNAS]],Target_CC[],COLUMN(C$2)+9,0)</f>
        <v>385654294.93832374</v>
      </c>
      <c r="R118" s="22">
        <f>Target_AM[[#This Row],[PROPORSI]]*VLOOKUP(Target_AM[[#This Row],[NIPNAS]],Target_CC[],COLUMN(D$2)+9,0)</f>
        <v>362380431.51891351</v>
      </c>
      <c r="S118" s="22">
        <f>Target_AM[[#This Row],[PROPORSI]]*VLOOKUP(Target_AM[[#This Row],[NIPNAS]],Target_CC[],COLUMN(E$2)+9,0)</f>
        <v>380747871.63161027</v>
      </c>
      <c r="T118" s="22">
        <f>Target_AM[[#This Row],[PROPORSI]]*VLOOKUP(Target_AM[[#This Row],[NIPNAS]],Target_CC[],COLUMN(F$2)+9,0)</f>
        <v>375668651.87739354</v>
      </c>
      <c r="U118" s="22">
        <f>Target_AM[[#This Row],[PROPORSI]]*VLOOKUP(Target_AM[[#This Row],[NIPNAS]],Target_CC[],COLUMN(G$2)+9,0)</f>
        <v>393639448.15301812</v>
      </c>
      <c r="V118" s="22">
        <f>Target_AM[[#This Row],[PROPORSI]]*VLOOKUP(Target_AM[[#This Row],[NIPNAS]],Target_CC[],COLUMN(H$2)+9,0)</f>
        <v>397562811.86497355</v>
      </c>
      <c r="W118" s="22">
        <f>Target_AM[[#This Row],[PROPORSI]]*VLOOKUP(Target_AM[[#This Row],[NIPNAS]],Target_CC[],COLUMN(I$2)+9,0)</f>
        <v>392474017.99607003</v>
      </c>
      <c r="X118" s="22">
        <f>Target_AM[[#This Row],[PROPORSI]]*VLOOKUP(Target_AM[[#This Row],[NIPNAS]],Target_CC[],COLUMN(J$2)+9,0)</f>
        <v>400369979.42069608</v>
      </c>
      <c r="Y118" s="22">
        <f>Target_AM[[#This Row],[PROPORSI]]*VLOOKUP(Target_AM[[#This Row],[NIPNAS]],Target_CC[],COLUMN(K$2)+9,0)</f>
        <v>397448765.21656507</v>
      </c>
      <c r="Z118" s="22">
        <f>Target_AM[[#This Row],[PROPORSI]]*VLOOKUP(Target_AM[[#This Row],[NIPNAS]],Target_CC[],COLUMN(L$2)+9,0)</f>
        <v>375000402.62820888</v>
      </c>
      <c r="AA118" s="22">
        <f>Target_AM[[#This Row],[PROPORSI]]*VLOOKUP(Target_AM[[#This Row],[NIPNAS]],Target_CC[],COLUMN(M$2)+9,0)</f>
        <v>4576194176.415</v>
      </c>
      <c r="AB118" s="22">
        <f>Target_AM[[#This Row],[PROPORSI]]*VLOOKUP(Target_AM[[#This Row],[NIPNAS]],Target_CC[],COLUMN(N$2)+9,0)</f>
        <v>4614330.3590332698</v>
      </c>
      <c r="AC118" s="22">
        <f>Target_AM[[#This Row],[PROPORSI]]*VLOOKUP(Target_AM[[#This Row],[NIPNAS]],Target_CC[],COLUMN(O$2)+9,0)</f>
        <v>4694921.1345408279</v>
      </c>
      <c r="AD118" s="22">
        <f>Target_AM[[#This Row],[PROPORSI]]*VLOOKUP(Target_AM[[#This Row],[NIPNAS]],Target_CC[],COLUMN(P$2)+9,0)</f>
        <v>5019455.244917281</v>
      </c>
      <c r="AE118" s="22">
        <f>Target_AM[[#This Row],[PROPORSI]]*VLOOKUP(Target_AM[[#This Row],[NIPNAS]],Target_CC[],COLUMN(Q$2)+9,0)</f>
        <v>4716535.9792865692</v>
      </c>
      <c r="AF118" s="22">
        <f>Target_AM[[#This Row],[PROPORSI]]*VLOOKUP(Target_AM[[#This Row],[NIPNAS]],Target_CC[],COLUMN(R$2)+9,0)</f>
        <v>4955596.0515311277</v>
      </c>
      <c r="AG118" s="22">
        <f>Target_AM[[#This Row],[PROPORSI]]*VLOOKUP(Target_AM[[#This Row],[NIPNAS]],Target_CC[],COLUMN(S$2)+9,0)</f>
        <v>4889487.8386316244</v>
      </c>
      <c r="AH118" s="22">
        <f>Target_AM[[#This Row],[PROPORSI]]*VLOOKUP(Target_AM[[#This Row],[NIPNAS]],Target_CC[],COLUMN(T$2)+9,0)</f>
        <v>5123385.4220500849</v>
      </c>
      <c r="AI118" s="22">
        <f>Target_AM[[#This Row],[PROPORSI]]*VLOOKUP(Target_AM[[#This Row],[NIPNAS]],Target_CC[],COLUMN(U$2)+9,0)</f>
        <v>5174449.6752430694</v>
      </c>
      <c r="AJ118" s="22">
        <f>Target_AM[[#This Row],[PROPORSI]]*VLOOKUP(Target_AM[[#This Row],[NIPNAS]],Target_CC[],COLUMN(V$2)+9,0)</f>
        <v>5108216.8511547083</v>
      </c>
      <c r="AK118" s="22">
        <f>Target_AM[[#This Row],[PROPORSI]]*VLOOKUP(Target_AM[[#This Row],[NIPNAS]],Target_CC[],COLUMN(W$2)+9,0)</f>
        <v>5210986.1590729374</v>
      </c>
      <c r="AL118" s="22">
        <f>Target_AM[[#This Row],[PROPORSI]]*VLOOKUP(Target_AM[[#This Row],[NIPNAS]],Target_CC[],COLUMN(X$2)+9,0)</f>
        <v>5172965.3094392046</v>
      </c>
      <c r="AM118" s="22">
        <f>Target_AM[[#This Row],[PROPORSI]]*VLOOKUP(Target_AM[[#This Row],[NIPNAS]],Target_CC[],COLUMN(Y$2)+9,0)</f>
        <v>4880790.289446366</v>
      </c>
      <c r="AN118" s="22">
        <f>Target_AM[[#This Row],[PROPORSI]]*VLOOKUP(Target_AM[[#This Row],[NIPNAS]],Target_CC[],COLUMN(Z$2)+9,0)</f>
        <v>59561120.314347081</v>
      </c>
      <c r="AO118" s="22">
        <f>Target_AM[[#This Row],[PROPORSI]]*VLOOKUP(Target_AM[[#This Row],[NIPNAS]],Target_CC[],COLUMN(AA$2)+9,0)</f>
        <v>359142109.64891589</v>
      </c>
      <c r="AP118" s="22">
        <f>Target_AM[[#This Row],[PROPORSI]]*VLOOKUP(Target_AM[[#This Row],[NIPNAS]],Target_CC[],COLUMN(AB$2)+9,0)</f>
        <v>365414643.0138852</v>
      </c>
      <c r="AQ118" s="22">
        <f>Target_AM[[#This Row],[PROPORSI]]*VLOOKUP(Target_AM[[#This Row],[NIPNAS]],Target_CC[],COLUMN(AC$2)+9,0)</f>
        <v>390673750.18324101</v>
      </c>
      <c r="AR118" s="22">
        <f>Target_AM[[#This Row],[PROPORSI]]*VLOOKUP(Target_AM[[#This Row],[NIPNAS]],Target_CC[],COLUMN(AD$2)+9,0)</f>
        <v>367096967.49820006</v>
      </c>
      <c r="AS118" s="22">
        <f>Target_AM[[#This Row],[PROPORSI]]*VLOOKUP(Target_AM[[#This Row],[NIPNAS]],Target_CC[],COLUMN(AE$2)+9,0)</f>
        <v>385703467.68314141</v>
      </c>
      <c r="AT118" s="22">
        <f>Target_AM[[#This Row],[PROPORSI]]*VLOOKUP(Target_AM[[#This Row],[NIPNAS]],Target_CC[],COLUMN(AF$2)+9,0)</f>
        <v>380558139.71602517</v>
      </c>
      <c r="AU118" s="22">
        <f>Target_AM[[#This Row],[PROPORSI]]*VLOOKUP(Target_AM[[#This Row],[NIPNAS]],Target_CC[],COLUMN(AG$2)+9,0)</f>
        <v>398762833.57506824</v>
      </c>
      <c r="AV118" s="22">
        <f>Target_AM[[#This Row],[PROPORSI]]*VLOOKUP(Target_AM[[#This Row],[NIPNAS]],Target_CC[],COLUMN(AH$2)+9,0)</f>
        <v>402737261.54021668</v>
      </c>
      <c r="AW118" s="22">
        <f>Target_AM[[#This Row],[PROPORSI]]*VLOOKUP(Target_AM[[#This Row],[NIPNAS]],Target_CC[],COLUMN(AI$2)+9,0)</f>
        <v>397582234.84722471</v>
      </c>
      <c r="AX118" s="22">
        <f>Target_AM[[#This Row],[PROPORSI]]*VLOOKUP(Target_AM[[#This Row],[NIPNAS]],Target_CC[],COLUMN(AJ$2)+9,0)</f>
        <v>405580965.57976907</v>
      </c>
      <c r="AY118" s="22">
        <f>Target_AM[[#This Row],[PROPORSI]]*VLOOKUP(Target_AM[[#This Row],[NIPNAS]],Target_CC[],COLUMN(AK$2)+9,0)</f>
        <v>402621730.52600425</v>
      </c>
      <c r="AZ118" s="22">
        <f>Target_AM[[#This Row],[PROPORSI]]*VLOOKUP(Target_AM[[#This Row],[NIPNAS]],Target_CC[],COLUMN(AL$2)+9,0)</f>
        <v>379881192.91765529</v>
      </c>
      <c r="BA118" s="22">
        <f>Target_AM[[#This Row],[PROPORSI]]*VLOOKUP(Target_AM[[#This Row],[NIPNAS]],Target_CC[],COLUMN(AM$2)+9,0)</f>
        <v>4635755296.7293463</v>
      </c>
      <c r="BB118" s="22">
        <f>Target_AM[[#This Row],[PROPORSI]]*VLOOKUP(Target_AM[[#This Row],[NIPNAS]],Target_CC[],COLUMN(AN$2)+9,0)</f>
        <v>24707911.164151132</v>
      </c>
      <c r="BC118" s="22">
        <f>Target_AM[[#This Row],[PROPORSI]]*VLOOKUP(Target_AM[[#This Row],[NIPNAS]],Target_CC[],COLUMN(AO$2)+9,0)</f>
        <v>25710441.603798326</v>
      </c>
      <c r="BD118" s="22">
        <f>Target_AM[[#This Row],[PROPORSI]]*VLOOKUP(Target_AM[[#This Row],[NIPNAS]],Target_CC[],COLUMN(AP$2)+9,0)</f>
        <v>26000838.383721672</v>
      </c>
      <c r="BE118" s="22">
        <f>Target_AM[[#This Row],[PROPORSI]]*VLOOKUP(Target_AM[[#This Row],[NIPNAS]],Target_CC[],COLUMN(AQ$2)+9,0)</f>
        <v>25207004.417880084</v>
      </c>
      <c r="BF118" s="22">
        <f>Target_AM[[#This Row],[PROPORSI]]*VLOOKUP(Target_AM[[#This Row],[NIPNAS]],Target_CC[],COLUMN(AR$2)+9,0)</f>
        <v>26504540.293507498</v>
      </c>
      <c r="BG118" s="22">
        <f>Target_AM[[#This Row],[PROPORSI]]*VLOOKUP(Target_AM[[#This Row],[NIPNAS]],Target_CC[],COLUMN(AS$2)+9,0)</f>
        <v>26339658.898146972</v>
      </c>
      <c r="BH118" s="22">
        <f>Target_AM[[#This Row],[PROPORSI]]*VLOOKUP(Target_AM[[#This Row],[NIPNAS]],Target_CC[],COLUMN(AT$2)+9,0)</f>
        <v>27200125.026483264</v>
      </c>
      <c r="BI118" s="22">
        <f>Target_AM[[#This Row],[PROPORSI]]*VLOOKUP(Target_AM[[#This Row],[NIPNAS]],Target_CC[],COLUMN(AU$2)+9,0)</f>
        <v>27582515.646949686</v>
      </c>
      <c r="BJ118" s="22">
        <f>Target_AM[[#This Row],[PROPORSI]]*VLOOKUP(Target_AM[[#This Row],[NIPNAS]],Target_CC[],COLUMN(AV$2)+9,0)</f>
        <v>27153744.267830409</v>
      </c>
      <c r="BK118" s="22">
        <f>Target_AM[[#This Row],[PROPORSI]]*VLOOKUP(Target_AM[[#This Row],[NIPNAS]],Target_CC[],COLUMN(AW$2)+9,0)</f>
        <v>27615363.495237634</v>
      </c>
      <c r="BL118" s="22">
        <f>Target_AM[[#This Row],[PROPORSI]]*VLOOKUP(Target_AM[[#This Row],[NIPNAS]],Target_CC[],COLUMN(AX$2)+9,0)</f>
        <v>28124458.492235132</v>
      </c>
      <c r="BM118" s="22">
        <f>Target_AM[[#This Row],[PROPORSI]]*VLOOKUP(Target_AM[[#This Row],[NIPNAS]],Target_CC[],COLUMN(AY$2)+9,0)</f>
        <v>27421007.36188009</v>
      </c>
      <c r="BN118" s="22">
        <f>Target_AM[[#This Row],[PROPORSI]]*VLOOKUP(Target_AM[[#This Row],[NIPNAS]],Target_CC[],COLUMN(AZ$2)+9,0)</f>
        <v>319567609.05182189</v>
      </c>
      <c r="BO118" s="22">
        <f>Target_AM[[#This Row],[PROPORSI]]*VLOOKUP(Target_AM[[#This Row],[NIPNAS]],Target_CC[],COLUMN(BA$2)+9,0)</f>
        <v>362641720.5</v>
      </c>
      <c r="BP118" s="22">
        <f>Target_AM[[#This Row],[PROPORSI]]*VLOOKUP(Target_AM[[#This Row],[NIPNAS]],Target_CC[],COLUMN(BB$2)+9,0)</f>
        <v>154321978.90000001</v>
      </c>
      <c r="BQ118" s="22">
        <f>Target_AM[[#This Row],[PROPORSI]]*VLOOKUP(Target_AM[[#This Row],[NIPNAS]],Target_CC[],COLUMN(BC$2)+9,0)</f>
        <v>319849494.80000001</v>
      </c>
      <c r="BR118" s="22">
        <f>Target_AM[[#This Row],[PROPORSI]]*VLOOKUP(Target_AM[[#This Row],[NIPNAS]],Target_CC[],COLUMN(BD$2)+9,0)</f>
        <v>304031487.43000001</v>
      </c>
      <c r="BS118" s="22">
        <f>Target_AM[[#This Row],[PROPORSI]]*VLOOKUP(Target_AM[[#This Row],[NIPNAS]],Target_CC[],COLUMN(BE$2)+9,0)</f>
        <v>304031487.43000001</v>
      </c>
      <c r="BT118" s="22">
        <f>Target_AM[[#This Row],[PROPORSI]]*VLOOKUP(Target_AM[[#This Row],[NIPNAS]],Target_CC[],COLUMN(BF$2)+9,0)</f>
        <v>304031487.43000001</v>
      </c>
      <c r="BU118" s="22">
        <f>Target_AM[[#This Row],[PROPORSI]]*VLOOKUP(Target_AM[[#This Row],[NIPNAS]],Target_CC[],COLUMN(BG$2)+9,0)</f>
        <v>304031487.43000001</v>
      </c>
      <c r="BV118" s="22">
        <f>Target_AM[[#This Row],[PROPORSI]]*VLOOKUP(Target_AM[[#This Row],[NIPNAS]],Target_CC[],COLUMN(BH$2)+9,0)</f>
        <v>304031487.43000001</v>
      </c>
      <c r="BW118" s="22">
        <f>Target_AM[[#This Row],[PROPORSI]]*VLOOKUP(Target_AM[[#This Row],[NIPNAS]],Target_CC[],COLUMN(BI$2)+9,0)</f>
        <v>304031487.43000001</v>
      </c>
      <c r="BX118" s="22">
        <f>Target_AM[[#This Row],[PROPORSI]]*VLOOKUP(Target_AM[[#This Row],[NIPNAS]],Target_CC[],COLUMN(BJ$2)+9,0)</f>
        <v>304031487.43000001</v>
      </c>
      <c r="BY118" s="22">
        <f>Target_AM[[#This Row],[PROPORSI]]*VLOOKUP(Target_AM[[#This Row],[NIPNAS]],Target_CC[],COLUMN(BK$2)+9,0)</f>
        <v>304031487.43000001</v>
      </c>
      <c r="BZ118" s="22">
        <f>Target_AM[[#This Row],[PROPORSI]]*VLOOKUP(Target_AM[[#This Row],[NIPNAS]],Target_CC[],COLUMN(BL$2)+9,0)</f>
        <v>304031487.43000001</v>
      </c>
      <c r="CA118" s="22">
        <f>Target_AM[[#This Row],[PROPORSI]]*VLOOKUP(Target_AM[[#This Row],[NIPNAS]],Target_CC[],COLUMN(BM$2)+9,0)</f>
        <v>3573096581.0699997</v>
      </c>
      <c r="CB118" s="22">
        <f>Target_AM[[#This Row],[PROPORSI]]*VLOOKUP(Target_AM[[#This Row],[NIPNAS]],Target_CC[],COLUMN(BN$2)+9,0)</f>
        <v>357820100</v>
      </c>
      <c r="CC118" s="22">
        <f>Target_AM[[#This Row],[PROPORSI]]*VLOOKUP(Target_AM[[#This Row],[NIPNAS]],Target_CC[],COLUMN(BO$2)+9,0)</f>
        <v>148207196.70000002</v>
      </c>
      <c r="CD118" s="22">
        <f>Target_AM[[#This Row],[PROPORSI]]*VLOOKUP(Target_AM[[#This Row],[NIPNAS]],Target_CC[],COLUMN(BP$2)+9,0)</f>
        <v>315357317.40000004</v>
      </c>
      <c r="CE118" s="22">
        <f>Target_AM[[#This Row],[PROPORSI]]*VLOOKUP(Target_AM[[#This Row],[NIPNAS]],Target_CC[],COLUMN(BQ$2)+9,0)</f>
        <v>299589451.52999997</v>
      </c>
      <c r="CF118" s="22">
        <f>Target_AM[[#This Row],[PROPORSI]]*VLOOKUP(Target_AM[[#This Row],[NIPNAS]],Target_CC[],COLUMN(BR$2)+9,0)</f>
        <v>299589451.52999997</v>
      </c>
      <c r="CG118" s="22">
        <f>Target_AM[[#This Row],[PROPORSI]]*VLOOKUP(Target_AM[[#This Row],[NIPNAS]],Target_CC[],COLUMN(BS$2)+9,0)</f>
        <v>299589451.52999997</v>
      </c>
      <c r="CH118" s="22">
        <f>Target_AM[[#This Row],[PROPORSI]]*VLOOKUP(Target_AM[[#This Row],[NIPNAS]],Target_CC[],COLUMN(BT$2)+9,0)</f>
        <v>299589451.52999997</v>
      </c>
      <c r="CI118" s="22">
        <f>Target_AM[[#This Row],[PROPORSI]]*VLOOKUP(Target_AM[[#This Row],[NIPNAS]],Target_CC[],COLUMN(BU$2)+9,0)</f>
        <v>299589451.52999997</v>
      </c>
      <c r="CJ118" s="22">
        <f>Target_AM[[#This Row],[PROPORSI]]*VLOOKUP(Target_AM[[#This Row],[NIPNAS]],Target_CC[],COLUMN(BV$2)+9,0)</f>
        <v>299589451.52999997</v>
      </c>
      <c r="CK118" s="22">
        <f>Target_AM[[#This Row],[PROPORSI]]*VLOOKUP(Target_AM[[#This Row],[NIPNAS]],Target_CC[],COLUMN(BW$2)+9,0)</f>
        <v>299589451.52999997</v>
      </c>
      <c r="CL118" s="22">
        <f>Target_AM[[#This Row],[PROPORSI]]*VLOOKUP(Target_AM[[#This Row],[NIPNAS]],Target_CC[],COLUMN(BX$2)+9,0)</f>
        <v>299589451.52999997</v>
      </c>
      <c r="CM118" s="22">
        <f>Target_AM[[#This Row],[PROPORSI]]*VLOOKUP(Target_AM[[#This Row],[NIPNAS]],Target_CC[],COLUMN(BY$2)+9,0)</f>
        <v>299589451.52999997</v>
      </c>
      <c r="CN118" s="22">
        <f>Target_AM[[#This Row],[PROPORSI]]*VLOOKUP(Target_AM[[#This Row],[NIPNAS]],Target_CC[],COLUMN(BZ$2)+9,0)</f>
        <v>3517689677.8699999</v>
      </c>
      <c r="CO118" s="22">
        <f>Target_AM[[#This Row],[PROPORSI]]*VLOOKUP(Target_AM[[#This Row],[NIPNAS]],Target_CC[],COLUMN(CA$2)+9,0)</f>
        <v>4812151.9000000004</v>
      </c>
      <c r="CP118" s="22">
        <f>Target_AM[[#This Row],[PROPORSI]]*VLOOKUP(Target_AM[[#This Row],[NIPNAS]],Target_CC[],COLUMN(CB$2)+9,0)</f>
        <v>4966345</v>
      </c>
      <c r="CQ118" s="22">
        <f>Target_AM[[#This Row],[PROPORSI]]*VLOOKUP(Target_AM[[#This Row],[NIPNAS]],Target_CC[],COLUMN(CC$2)+9,0)</f>
        <v>4442035.9000000004</v>
      </c>
      <c r="CR118" s="22">
        <f>Target_AM[[#This Row],[PROPORSI]]*VLOOKUP(Target_AM[[#This Row],[NIPNAS]],Target_CC[],COLUMN(CD$2)+9,0)</f>
        <v>4442035.9000000004</v>
      </c>
      <c r="CS118" s="22">
        <f>Target_AM[[#This Row],[PROPORSI]]*VLOOKUP(Target_AM[[#This Row],[NIPNAS]],Target_CC[],COLUMN(CE$2)+9,0)</f>
        <v>4442035.9000000004</v>
      </c>
      <c r="CT118" s="22">
        <f>Target_AM[[#This Row],[PROPORSI]]*VLOOKUP(Target_AM[[#This Row],[NIPNAS]],Target_CC[],COLUMN(CF$2)+9,0)</f>
        <v>4442035.9000000004</v>
      </c>
      <c r="CU118" s="22">
        <f>Target_AM[[#This Row],[PROPORSI]]*VLOOKUP(Target_AM[[#This Row],[NIPNAS]],Target_CC[],COLUMN(CG$2)+9,0)</f>
        <v>4442035.9000000004</v>
      </c>
      <c r="CV118" s="22">
        <f>Target_AM[[#This Row],[PROPORSI]]*VLOOKUP(Target_AM[[#This Row],[NIPNAS]],Target_CC[],COLUMN(CH$2)+9,0)</f>
        <v>4442035.9000000004</v>
      </c>
      <c r="CW118" s="22">
        <f>Target_AM[[#This Row],[PROPORSI]]*VLOOKUP(Target_AM[[#This Row],[NIPNAS]],Target_CC[],COLUMN(CI$2)+9,0)</f>
        <v>4442035.9000000004</v>
      </c>
      <c r="CX118" s="22">
        <f>Target_AM[[#This Row],[PROPORSI]]*VLOOKUP(Target_AM[[#This Row],[NIPNAS]],Target_CC[],COLUMN(CJ$2)+9,0)</f>
        <v>4442035.9000000004</v>
      </c>
      <c r="CY118" s="22">
        <f>Target_AM[[#This Row],[PROPORSI]]*VLOOKUP(Target_AM[[#This Row],[NIPNAS]],Target_CC[],COLUMN(CK$2)+9,0)</f>
        <v>4442035.9000000004</v>
      </c>
      <c r="CZ118" s="22">
        <f>Target_AM[[#This Row],[PROPORSI]]*VLOOKUP(Target_AM[[#This Row],[NIPNAS]],Target_CC[],COLUMN(CL$2)+9,0)</f>
        <v>4442035.9000000004</v>
      </c>
      <c r="DA118" s="22">
        <f>Target_AM[[#This Row],[PROPORSI]]*VLOOKUP(Target_AM[[#This Row],[NIPNAS]],Target_CC[],COLUMN(CM$2)+9,0)</f>
        <v>54198855.900000006</v>
      </c>
      <c r="DB118" s="22">
        <f>Target_AM[[#This Row],[PROPORSI]]*VLOOKUP(Target_AM[[#This Row],[NIPNAS]],Target_CC[],COLUMN(CN$2)+9,0)</f>
        <v>0</v>
      </c>
      <c r="DC118" s="22">
        <f>Target_AM[[#This Row],[PROPORSI]]*VLOOKUP(Target_AM[[#This Row],[NIPNAS]],Target_CC[],COLUMN(CO$2)+9,0)</f>
        <v>1130000</v>
      </c>
      <c r="DD118" s="22">
        <f>Target_AM[[#This Row],[PROPORSI]]*VLOOKUP(Target_AM[[#This Row],[NIPNAS]],Target_CC[],COLUMN(CP$2)+9,0)</f>
        <v>0</v>
      </c>
      <c r="DE118" s="22">
        <f>Target_AM[[#This Row],[PROPORSI]]*VLOOKUP(Target_AM[[#This Row],[NIPNAS]],Target_CC[],COLUMN(CQ$2)+9,0)</f>
        <v>0</v>
      </c>
      <c r="DF118" s="22">
        <f>Target_AM[[#This Row],[PROPORSI]]*VLOOKUP(Target_AM[[#This Row],[NIPNAS]],Target_CC[],COLUMN(CR$2)+9,0)</f>
        <v>0</v>
      </c>
      <c r="DG118" s="22">
        <f>Target_AM[[#This Row],[PROPORSI]]*VLOOKUP(Target_AM[[#This Row],[NIPNAS]],Target_CC[],COLUMN(CS$2)+9,0)</f>
        <v>0</v>
      </c>
      <c r="DH118" s="22">
        <f>Target_AM[[#This Row],[PROPORSI]]*VLOOKUP(Target_AM[[#This Row],[NIPNAS]],Target_CC[],COLUMN(CT$2)+9,0)</f>
        <v>0</v>
      </c>
      <c r="DI118" s="22">
        <f>Target_AM[[#This Row],[PROPORSI]]*VLOOKUP(Target_AM[[#This Row],[NIPNAS]],Target_CC[],COLUMN(CU$2)+9,0)</f>
        <v>0</v>
      </c>
      <c r="DJ118" s="22">
        <f>Target_AM[[#This Row],[PROPORSI]]*VLOOKUP(Target_AM[[#This Row],[NIPNAS]],Target_CC[],COLUMN(CV$2)+9,0)</f>
        <v>0</v>
      </c>
      <c r="DK118" s="22">
        <f>Target_AM[[#This Row],[PROPORSI]]*VLOOKUP(Target_AM[[#This Row],[NIPNAS]],Target_CC[],COLUMN(CW$2)+9,0)</f>
        <v>0</v>
      </c>
      <c r="DL118" s="22">
        <f>Target_AM[[#This Row],[PROPORSI]]*VLOOKUP(Target_AM[[#This Row],[NIPNAS]],Target_CC[],COLUMN(CX$2)+9,0)</f>
        <v>0</v>
      </c>
      <c r="DM118" s="22">
        <f>Target_AM[[#This Row],[PROPORSI]]*VLOOKUP(Target_AM[[#This Row],[NIPNAS]],Target_CC[],COLUMN(CY$2)+9,0)</f>
        <v>0</v>
      </c>
      <c r="DN118" s="22">
        <f>Target_AM[[#This Row],[PROPORSI]]*VLOOKUP(Target_AM[[#This Row],[NIPNAS]],Target_CC[],COLUMN(CZ$2)+9,0)</f>
        <v>1130000</v>
      </c>
      <c r="DO118" s="22">
        <f>Target_AM[[#This Row],[PROPORSI]]*VLOOKUP(Target_AM[[#This Row],[NIPNAS]],Target_CC[],COLUMN(DA$2)+9,0)</f>
        <v>0</v>
      </c>
      <c r="DP118" s="22">
        <f>Target_AM[[#This Row],[PROPORSI]]*VLOOKUP(Target_AM[[#This Row],[NIPNAS]],Target_CC[],COLUMN(DB$2)+9,0)</f>
        <v>0</v>
      </c>
      <c r="DQ118" s="22">
        <f>Target_AM[[#This Row],[PROPORSI]]*VLOOKUP(Target_AM[[#This Row],[NIPNAS]],Target_CC[],COLUMN(DC$2)+9,0)</f>
        <v>0</v>
      </c>
      <c r="DR118" s="22">
        <f>Target_AM[[#This Row],[PROPORSI]]*VLOOKUP(Target_AM[[#This Row],[NIPNAS]],Target_CC[],COLUMN(DD$2)+9,0)</f>
        <v>0</v>
      </c>
      <c r="DS118" s="22">
        <f>Target_AM[[#This Row],[PROPORSI]]*VLOOKUP(Target_AM[[#This Row],[NIPNAS]],Target_CC[],COLUMN(DE$2)+9,0)</f>
        <v>0</v>
      </c>
      <c r="DT118" s="22">
        <f>Target_AM[[#This Row],[PROPORSI]]*VLOOKUP(Target_AM[[#This Row],[NIPNAS]],Target_CC[],COLUMN(DF$2)+9,0)</f>
        <v>0</v>
      </c>
      <c r="DU118" s="22">
        <f>Target_AM[[#This Row],[PROPORSI]]*VLOOKUP(Target_AM[[#This Row],[NIPNAS]],Target_CC[],COLUMN(DG$2)+9,0)</f>
        <v>0</v>
      </c>
      <c r="DV118" s="22">
        <f>Target_AM[[#This Row],[PROPORSI]]*VLOOKUP(Target_AM[[#This Row],[NIPNAS]],Target_CC[],COLUMN(DH$2)+9,0)</f>
        <v>0</v>
      </c>
      <c r="DW118" s="22">
        <f>Target_AM[[#This Row],[PROPORSI]]*VLOOKUP(Target_AM[[#This Row],[NIPNAS]],Target_CC[],COLUMN(DI$2)+9,0)</f>
        <v>0</v>
      </c>
      <c r="DX118" s="22">
        <f>Target_AM[[#This Row],[PROPORSI]]*VLOOKUP(Target_AM[[#This Row],[NIPNAS]],Target_CC[],COLUMN(DJ$2)+9,0)</f>
        <v>0</v>
      </c>
      <c r="DY118" s="22">
        <f>Target_AM[[#This Row],[PROPORSI]]*VLOOKUP(Target_AM[[#This Row],[NIPNAS]],Target_CC[],COLUMN(DK$2)+9,0)</f>
        <v>0</v>
      </c>
      <c r="DZ118" s="22">
        <f>Target_AM[[#This Row],[PROPORSI]]*VLOOKUP(Target_AM[[#This Row],[NIPNAS]],Target_CC[],COLUMN(DL$2)+9,0)</f>
        <v>0</v>
      </c>
      <c r="EA118" s="22">
        <f>Target_AM[[#This Row],[PROPORSI]]*VLOOKUP(Target_AM[[#This Row],[NIPNAS]],Target_CC[],COLUMN(DM$2)+9,0)</f>
        <v>0</v>
      </c>
    </row>
    <row r="119" spans="2:131" x14ac:dyDescent="0.3">
      <c r="B119">
        <v>850099</v>
      </c>
      <c r="C119" t="s">
        <v>1038</v>
      </c>
      <c r="D119">
        <v>0.4</v>
      </c>
      <c r="E119" s="8">
        <v>45658</v>
      </c>
      <c r="F119">
        <v>2929717</v>
      </c>
      <c r="G119" t="s">
        <v>872</v>
      </c>
      <c r="J119" t="s">
        <v>300</v>
      </c>
      <c r="K119" t="s">
        <v>25</v>
      </c>
      <c r="L119" t="s">
        <v>159</v>
      </c>
      <c r="M119" t="s">
        <v>29</v>
      </c>
      <c r="N119" s="23">
        <f>Target_AM[[#This Row],[PROPORSI]]*VLOOKUP(Target_AM[[#This Row],[NIPNAS]],Target_CC[],9,0)</f>
        <v>17688219592.608452</v>
      </c>
      <c r="O119" s="22">
        <f>Target_AM[[#This Row],[PROPORSI]]*VLOOKUP(Target_AM[[#This Row],[NIPNAS]],Target_CC[],COLUMN(A$2)+9,0)</f>
        <v>1418111117.1595304</v>
      </c>
      <c r="P119" s="22">
        <f>Target_AM[[#This Row],[PROPORSI]]*VLOOKUP(Target_AM[[#This Row],[NIPNAS]],Target_CC[],COLUMN(B$2)+9,0)</f>
        <v>1442878887.5173774</v>
      </c>
      <c r="Q119" s="22">
        <f>Target_AM[[#This Row],[PROPORSI]]*VLOOKUP(Target_AM[[#This Row],[NIPNAS]],Target_CC[],COLUMN(C$2)+9,0)</f>
        <v>1542617179.7532949</v>
      </c>
      <c r="R119" s="22">
        <f>Target_AM[[#This Row],[PROPORSI]]*VLOOKUP(Target_AM[[#This Row],[NIPNAS]],Target_CC[],COLUMN(D$2)+9,0)</f>
        <v>1449521726.075654</v>
      </c>
      <c r="S119" s="22">
        <f>Target_AM[[#This Row],[PROPORSI]]*VLOOKUP(Target_AM[[#This Row],[NIPNAS]],Target_CC[],COLUMN(E$2)+9,0)</f>
        <v>1522991486.5264411</v>
      </c>
      <c r="T119" s="22">
        <f>Target_AM[[#This Row],[PROPORSI]]*VLOOKUP(Target_AM[[#This Row],[NIPNAS]],Target_CC[],COLUMN(F$2)+9,0)</f>
        <v>1502674607.5095742</v>
      </c>
      <c r="U119" s="22">
        <f>Target_AM[[#This Row],[PROPORSI]]*VLOOKUP(Target_AM[[#This Row],[NIPNAS]],Target_CC[],COLUMN(G$2)+9,0)</f>
        <v>1574557792.6120725</v>
      </c>
      <c r="V119" s="22">
        <f>Target_AM[[#This Row],[PROPORSI]]*VLOOKUP(Target_AM[[#This Row],[NIPNAS]],Target_CC[],COLUMN(H$2)+9,0)</f>
        <v>1590251247.4598942</v>
      </c>
      <c r="W119" s="22">
        <f>Target_AM[[#This Row],[PROPORSI]]*VLOOKUP(Target_AM[[#This Row],[NIPNAS]],Target_CC[],COLUMN(I$2)+9,0)</f>
        <v>1569896071.9842801</v>
      </c>
      <c r="X119" s="22">
        <f>Target_AM[[#This Row],[PROPORSI]]*VLOOKUP(Target_AM[[#This Row],[NIPNAS]],Target_CC[],COLUMN(J$2)+9,0)</f>
        <v>1601479917.6827843</v>
      </c>
      <c r="Y119" s="22">
        <f>Target_AM[[#This Row],[PROPORSI]]*VLOOKUP(Target_AM[[#This Row],[NIPNAS]],Target_CC[],COLUMN(K$2)+9,0)</f>
        <v>1589795060.8662603</v>
      </c>
      <c r="Z119" s="22">
        <f>Target_AM[[#This Row],[PROPORSI]]*VLOOKUP(Target_AM[[#This Row],[NIPNAS]],Target_CC[],COLUMN(L$2)+9,0)</f>
        <v>1500001610.5128355</v>
      </c>
      <c r="AA119" s="22">
        <f>Target_AM[[#This Row],[PROPORSI]]*VLOOKUP(Target_AM[[#This Row],[NIPNAS]],Target_CC[],COLUMN(M$2)+9,0)</f>
        <v>18304776705.66</v>
      </c>
      <c r="AB119" s="22">
        <f>Target_AM[[#This Row],[PROPORSI]]*VLOOKUP(Target_AM[[#This Row],[NIPNAS]],Target_CC[],COLUMN(N$2)+9,0)</f>
        <v>18457321.436133079</v>
      </c>
      <c r="AC119" s="22">
        <f>Target_AM[[#This Row],[PROPORSI]]*VLOOKUP(Target_AM[[#This Row],[NIPNAS]],Target_CC[],COLUMN(O$2)+9,0)</f>
        <v>18779684.538163312</v>
      </c>
      <c r="AD119" s="22">
        <f>Target_AM[[#This Row],[PROPORSI]]*VLOOKUP(Target_AM[[#This Row],[NIPNAS]],Target_CC[],COLUMN(P$2)+9,0)</f>
        <v>20077820.979669124</v>
      </c>
      <c r="AE119" s="22">
        <f>Target_AM[[#This Row],[PROPORSI]]*VLOOKUP(Target_AM[[#This Row],[NIPNAS]],Target_CC[],COLUMN(Q$2)+9,0)</f>
        <v>18866143.917146277</v>
      </c>
      <c r="AF119" s="22">
        <f>Target_AM[[#This Row],[PROPORSI]]*VLOOKUP(Target_AM[[#This Row],[NIPNAS]],Target_CC[],COLUMN(R$2)+9,0)</f>
        <v>19822384.206124511</v>
      </c>
      <c r="AG119" s="22">
        <f>Target_AM[[#This Row],[PROPORSI]]*VLOOKUP(Target_AM[[#This Row],[NIPNAS]],Target_CC[],COLUMN(S$2)+9,0)</f>
        <v>19557951.354526497</v>
      </c>
      <c r="AH119" s="22">
        <f>Target_AM[[#This Row],[PROPORSI]]*VLOOKUP(Target_AM[[#This Row],[NIPNAS]],Target_CC[],COLUMN(T$2)+9,0)</f>
        <v>20493541.68820034</v>
      </c>
      <c r="AI119" s="22">
        <f>Target_AM[[#This Row],[PROPORSI]]*VLOOKUP(Target_AM[[#This Row],[NIPNAS]],Target_CC[],COLUMN(U$2)+9,0)</f>
        <v>20697798.700972278</v>
      </c>
      <c r="AJ119" s="22">
        <f>Target_AM[[#This Row],[PROPORSI]]*VLOOKUP(Target_AM[[#This Row],[NIPNAS]],Target_CC[],COLUMN(V$2)+9,0)</f>
        <v>20432867.404618833</v>
      </c>
      <c r="AK119" s="22">
        <f>Target_AM[[#This Row],[PROPORSI]]*VLOOKUP(Target_AM[[#This Row],[NIPNAS]],Target_CC[],COLUMN(W$2)+9,0)</f>
        <v>20843944.63629175</v>
      </c>
      <c r="AL119" s="22">
        <f>Target_AM[[#This Row],[PROPORSI]]*VLOOKUP(Target_AM[[#This Row],[NIPNAS]],Target_CC[],COLUMN(X$2)+9,0)</f>
        <v>20691861.237756819</v>
      </c>
      <c r="AM119" s="22">
        <f>Target_AM[[#This Row],[PROPORSI]]*VLOOKUP(Target_AM[[#This Row],[NIPNAS]],Target_CC[],COLUMN(Y$2)+9,0)</f>
        <v>19523161.157785464</v>
      </c>
      <c r="AN119" s="22">
        <f>Target_AM[[#This Row],[PROPORSI]]*VLOOKUP(Target_AM[[#This Row],[NIPNAS]],Target_CC[],COLUMN(Z$2)+9,0)</f>
        <v>238244481.25738832</v>
      </c>
      <c r="AO119" s="22">
        <f>Target_AM[[#This Row],[PROPORSI]]*VLOOKUP(Target_AM[[#This Row],[NIPNAS]],Target_CC[],COLUMN(AA$2)+9,0)</f>
        <v>1436568438.5956635</v>
      </c>
      <c r="AP119" s="22">
        <f>Target_AM[[#This Row],[PROPORSI]]*VLOOKUP(Target_AM[[#This Row],[NIPNAS]],Target_CC[],COLUMN(AB$2)+9,0)</f>
        <v>1461658572.0555408</v>
      </c>
      <c r="AQ119" s="22">
        <f>Target_AM[[#This Row],[PROPORSI]]*VLOOKUP(Target_AM[[#This Row],[NIPNAS]],Target_CC[],COLUMN(AC$2)+9,0)</f>
        <v>1562695000.732964</v>
      </c>
      <c r="AR119" s="22">
        <f>Target_AM[[#This Row],[PROPORSI]]*VLOOKUP(Target_AM[[#This Row],[NIPNAS]],Target_CC[],COLUMN(AD$2)+9,0)</f>
        <v>1468387869.9928002</v>
      </c>
      <c r="AS119" s="22">
        <f>Target_AM[[#This Row],[PROPORSI]]*VLOOKUP(Target_AM[[#This Row],[NIPNAS]],Target_CC[],COLUMN(AE$2)+9,0)</f>
        <v>1542813870.7325656</v>
      </c>
      <c r="AT119" s="22">
        <f>Target_AM[[#This Row],[PROPORSI]]*VLOOKUP(Target_AM[[#This Row],[NIPNAS]],Target_CC[],COLUMN(AF$2)+9,0)</f>
        <v>1522232558.8641007</v>
      </c>
      <c r="AU119" s="22">
        <f>Target_AM[[#This Row],[PROPORSI]]*VLOOKUP(Target_AM[[#This Row],[NIPNAS]],Target_CC[],COLUMN(AG$2)+9,0)</f>
        <v>1595051334.3002729</v>
      </c>
      <c r="AV119" s="22">
        <f>Target_AM[[#This Row],[PROPORSI]]*VLOOKUP(Target_AM[[#This Row],[NIPNAS]],Target_CC[],COLUMN(AH$2)+9,0)</f>
        <v>1610949046.1608667</v>
      </c>
      <c r="AW119" s="22">
        <f>Target_AM[[#This Row],[PROPORSI]]*VLOOKUP(Target_AM[[#This Row],[NIPNAS]],Target_CC[],COLUMN(AI$2)+9,0)</f>
        <v>1590328939.3888988</v>
      </c>
      <c r="AX119" s="22">
        <f>Target_AM[[#This Row],[PROPORSI]]*VLOOKUP(Target_AM[[#This Row],[NIPNAS]],Target_CC[],COLUMN(AJ$2)+9,0)</f>
        <v>1622323862.3190763</v>
      </c>
      <c r="AY119" s="22">
        <f>Target_AM[[#This Row],[PROPORSI]]*VLOOKUP(Target_AM[[#This Row],[NIPNAS]],Target_CC[],COLUMN(AK$2)+9,0)</f>
        <v>1610486922.104017</v>
      </c>
      <c r="AZ119" s="22">
        <f>Target_AM[[#This Row],[PROPORSI]]*VLOOKUP(Target_AM[[#This Row],[NIPNAS]],Target_CC[],COLUMN(AL$2)+9,0)</f>
        <v>1519524771.6706212</v>
      </c>
      <c r="BA119" s="22">
        <f>Target_AM[[#This Row],[PROPORSI]]*VLOOKUP(Target_AM[[#This Row],[NIPNAS]],Target_CC[],COLUMN(AM$2)+9,0)</f>
        <v>18543021186.917385</v>
      </c>
      <c r="BB119" s="22">
        <f>Target_AM[[#This Row],[PROPORSI]]*VLOOKUP(Target_AM[[#This Row],[NIPNAS]],Target_CC[],COLUMN(AN$2)+9,0)</f>
        <v>98831644.656604528</v>
      </c>
      <c r="BC119" s="22">
        <f>Target_AM[[#This Row],[PROPORSI]]*VLOOKUP(Target_AM[[#This Row],[NIPNAS]],Target_CC[],COLUMN(AO$2)+9,0)</f>
        <v>102841766.4151933</v>
      </c>
      <c r="BD119" s="22">
        <f>Target_AM[[#This Row],[PROPORSI]]*VLOOKUP(Target_AM[[#This Row],[NIPNAS]],Target_CC[],COLUMN(AP$2)+9,0)</f>
        <v>104003353.53488669</v>
      </c>
      <c r="BE119" s="22">
        <f>Target_AM[[#This Row],[PROPORSI]]*VLOOKUP(Target_AM[[#This Row],[NIPNAS]],Target_CC[],COLUMN(AQ$2)+9,0)</f>
        <v>100828017.67152034</v>
      </c>
      <c r="BF119" s="22">
        <f>Target_AM[[#This Row],[PROPORSI]]*VLOOKUP(Target_AM[[#This Row],[NIPNAS]],Target_CC[],COLUMN(AR$2)+9,0)</f>
        <v>106018161.17402999</v>
      </c>
      <c r="BG119" s="22">
        <f>Target_AM[[#This Row],[PROPORSI]]*VLOOKUP(Target_AM[[#This Row],[NIPNAS]],Target_CC[],COLUMN(AS$2)+9,0)</f>
        <v>105358635.59258789</v>
      </c>
      <c r="BH119" s="22">
        <f>Target_AM[[#This Row],[PROPORSI]]*VLOOKUP(Target_AM[[#This Row],[NIPNAS]],Target_CC[],COLUMN(AT$2)+9,0)</f>
        <v>108800500.10593306</v>
      </c>
      <c r="BI119" s="22">
        <f>Target_AM[[#This Row],[PROPORSI]]*VLOOKUP(Target_AM[[#This Row],[NIPNAS]],Target_CC[],COLUMN(AU$2)+9,0)</f>
        <v>110330062.58779874</v>
      </c>
      <c r="BJ119" s="22">
        <f>Target_AM[[#This Row],[PROPORSI]]*VLOOKUP(Target_AM[[#This Row],[NIPNAS]],Target_CC[],COLUMN(AV$2)+9,0)</f>
        <v>108614977.07132164</v>
      </c>
      <c r="BK119" s="22">
        <f>Target_AM[[#This Row],[PROPORSI]]*VLOOKUP(Target_AM[[#This Row],[NIPNAS]],Target_CC[],COLUMN(AW$2)+9,0)</f>
        <v>110461453.98095053</v>
      </c>
      <c r="BL119" s="22">
        <f>Target_AM[[#This Row],[PROPORSI]]*VLOOKUP(Target_AM[[#This Row],[NIPNAS]],Target_CC[],COLUMN(AX$2)+9,0)</f>
        <v>112497833.96894053</v>
      </c>
      <c r="BM119" s="22">
        <f>Target_AM[[#This Row],[PROPORSI]]*VLOOKUP(Target_AM[[#This Row],[NIPNAS]],Target_CC[],COLUMN(AY$2)+9,0)</f>
        <v>109684029.44752036</v>
      </c>
      <c r="BN119" s="22">
        <f>Target_AM[[#This Row],[PROPORSI]]*VLOOKUP(Target_AM[[#This Row],[NIPNAS]],Target_CC[],COLUMN(AZ$2)+9,0)</f>
        <v>1278270436.2072875</v>
      </c>
      <c r="BO119" s="22">
        <f>Target_AM[[#This Row],[PROPORSI]]*VLOOKUP(Target_AM[[#This Row],[NIPNAS]],Target_CC[],COLUMN(BA$2)+9,0)</f>
        <v>1450566882</v>
      </c>
      <c r="BP119" s="22">
        <f>Target_AM[[#This Row],[PROPORSI]]*VLOOKUP(Target_AM[[#This Row],[NIPNAS]],Target_CC[],COLUMN(BB$2)+9,0)</f>
        <v>617287915.60000002</v>
      </c>
      <c r="BQ119" s="22">
        <f>Target_AM[[#This Row],[PROPORSI]]*VLOOKUP(Target_AM[[#This Row],[NIPNAS]],Target_CC[],COLUMN(BC$2)+9,0)</f>
        <v>1279397979.2</v>
      </c>
      <c r="BR119" s="22">
        <f>Target_AM[[#This Row],[PROPORSI]]*VLOOKUP(Target_AM[[#This Row],[NIPNAS]],Target_CC[],COLUMN(BD$2)+9,0)</f>
        <v>1216125949.72</v>
      </c>
      <c r="BS119" s="22">
        <f>Target_AM[[#This Row],[PROPORSI]]*VLOOKUP(Target_AM[[#This Row],[NIPNAS]],Target_CC[],COLUMN(BE$2)+9,0)</f>
        <v>1216125949.72</v>
      </c>
      <c r="BT119" s="22">
        <f>Target_AM[[#This Row],[PROPORSI]]*VLOOKUP(Target_AM[[#This Row],[NIPNAS]],Target_CC[],COLUMN(BF$2)+9,0)</f>
        <v>1216125949.72</v>
      </c>
      <c r="BU119" s="22">
        <f>Target_AM[[#This Row],[PROPORSI]]*VLOOKUP(Target_AM[[#This Row],[NIPNAS]],Target_CC[],COLUMN(BG$2)+9,0)</f>
        <v>1216125949.72</v>
      </c>
      <c r="BV119" s="22">
        <f>Target_AM[[#This Row],[PROPORSI]]*VLOOKUP(Target_AM[[#This Row],[NIPNAS]],Target_CC[],COLUMN(BH$2)+9,0)</f>
        <v>1216125949.72</v>
      </c>
      <c r="BW119" s="22">
        <f>Target_AM[[#This Row],[PROPORSI]]*VLOOKUP(Target_AM[[#This Row],[NIPNAS]],Target_CC[],COLUMN(BI$2)+9,0)</f>
        <v>1216125949.72</v>
      </c>
      <c r="BX119" s="22">
        <f>Target_AM[[#This Row],[PROPORSI]]*VLOOKUP(Target_AM[[#This Row],[NIPNAS]],Target_CC[],COLUMN(BJ$2)+9,0)</f>
        <v>1216125949.72</v>
      </c>
      <c r="BY119" s="22">
        <f>Target_AM[[#This Row],[PROPORSI]]*VLOOKUP(Target_AM[[#This Row],[NIPNAS]],Target_CC[],COLUMN(BK$2)+9,0)</f>
        <v>1216125949.72</v>
      </c>
      <c r="BZ119" s="22">
        <f>Target_AM[[#This Row],[PROPORSI]]*VLOOKUP(Target_AM[[#This Row],[NIPNAS]],Target_CC[],COLUMN(BL$2)+9,0)</f>
        <v>1216125949.72</v>
      </c>
      <c r="CA119" s="22">
        <f>Target_AM[[#This Row],[PROPORSI]]*VLOOKUP(Target_AM[[#This Row],[NIPNAS]],Target_CC[],COLUMN(BM$2)+9,0)</f>
        <v>14292386324.279999</v>
      </c>
      <c r="CB119" s="22">
        <f>Target_AM[[#This Row],[PROPORSI]]*VLOOKUP(Target_AM[[#This Row],[NIPNAS]],Target_CC[],COLUMN(BN$2)+9,0)</f>
        <v>1431280400</v>
      </c>
      <c r="CC119" s="22">
        <f>Target_AM[[#This Row],[PROPORSI]]*VLOOKUP(Target_AM[[#This Row],[NIPNAS]],Target_CC[],COLUMN(BO$2)+9,0)</f>
        <v>592828786.80000007</v>
      </c>
      <c r="CD119" s="22">
        <f>Target_AM[[#This Row],[PROPORSI]]*VLOOKUP(Target_AM[[#This Row],[NIPNAS]],Target_CC[],COLUMN(BP$2)+9,0)</f>
        <v>1261429269.6000001</v>
      </c>
      <c r="CE119" s="22">
        <f>Target_AM[[#This Row],[PROPORSI]]*VLOOKUP(Target_AM[[#This Row],[NIPNAS]],Target_CC[],COLUMN(BQ$2)+9,0)</f>
        <v>1198357806.1199999</v>
      </c>
      <c r="CF119" s="22">
        <f>Target_AM[[#This Row],[PROPORSI]]*VLOOKUP(Target_AM[[#This Row],[NIPNAS]],Target_CC[],COLUMN(BR$2)+9,0)</f>
        <v>1198357806.1199999</v>
      </c>
      <c r="CG119" s="22">
        <f>Target_AM[[#This Row],[PROPORSI]]*VLOOKUP(Target_AM[[#This Row],[NIPNAS]],Target_CC[],COLUMN(BS$2)+9,0)</f>
        <v>1198357806.1199999</v>
      </c>
      <c r="CH119" s="22">
        <f>Target_AM[[#This Row],[PROPORSI]]*VLOOKUP(Target_AM[[#This Row],[NIPNAS]],Target_CC[],COLUMN(BT$2)+9,0)</f>
        <v>1198357806.1199999</v>
      </c>
      <c r="CI119" s="22">
        <f>Target_AM[[#This Row],[PROPORSI]]*VLOOKUP(Target_AM[[#This Row],[NIPNAS]],Target_CC[],COLUMN(BU$2)+9,0)</f>
        <v>1198357806.1199999</v>
      </c>
      <c r="CJ119" s="22">
        <f>Target_AM[[#This Row],[PROPORSI]]*VLOOKUP(Target_AM[[#This Row],[NIPNAS]],Target_CC[],COLUMN(BV$2)+9,0)</f>
        <v>1198357806.1199999</v>
      </c>
      <c r="CK119" s="22">
        <f>Target_AM[[#This Row],[PROPORSI]]*VLOOKUP(Target_AM[[#This Row],[NIPNAS]],Target_CC[],COLUMN(BW$2)+9,0)</f>
        <v>1198357806.1199999</v>
      </c>
      <c r="CL119" s="22">
        <f>Target_AM[[#This Row],[PROPORSI]]*VLOOKUP(Target_AM[[#This Row],[NIPNAS]],Target_CC[],COLUMN(BX$2)+9,0)</f>
        <v>1198357806.1199999</v>
      </c>
      <c r="CM119" s="22">
        <f>Target_AM[[#This Row],[PROPORSI]]*VLOOKUP(Target_AM[[#This Row],[NIPNAS]],Target_CC[],COLUMN(BY$2)+9,0)</f>
        <v>1198357806.1199999</v>
      </c>
      <c r="CN119" s="22">
        <f>Target_AM[[#This Row],[PROPORSI]]*VLOOKUP(Target_AM[[#This Row],[NIPNAS]],Target_CC[],COLUMN(BZ$2)+9,0)</f>
        <v>14070758711.48</v>
      </c>
      <c r="CO119" s="22">
        <f>Target_AM[[#This Row],[PROPORSI]]*VLOOKUP(Target_AM[[#This Row],[NIPNAS]],Target_CC[],COLUMN(CA$2)+9,0)</f>
        <v>19248607.600000001</v>
      </c>
      <c r="CP119" s="22">
        <f>Target_AM[[#This Row],[PROPORSI]]*VLOOKUP(Target_AM[[#This Row],[NIPNAS]],Target_CC[],COLUMN(CB$2)+9,0)</f>
        <v>19865380</v>
      </c>
      <c r="CQ119" s="22">
        <f>Target_AM[[#This Row],[PROPORSI]]*VLOOKUP(Target_AM[[#This Row],[NIPNAS]],Target_CC[],COLUMN(CC$2)+9,0)</f>
        <v>17768143.600000001</v>
      </c>
      <c r="CR119" s="22">
        <f>Target_AM[[#This Row],[PROPORSI]]*VLOOKUP(Target_AM[[#This Row],[NIPNAS]],Target_CC[],COLUMN(CD$2)+9,0)</f>
        <v>17768143.600000001</v>
      </c>
      <c r="CS119" s="22">
        <f>Target_AM[[#This Row],[PROPORSI]]*VLOOKUP(Target_AM[[#This Row],[NIPNAS]],Target_CC[],COLUMN(CE$2)+9,0)</f>
        <v>17768143.600000001</v>
      </c>
      <c r="CT119" s="22">
        <f>Target_AM[[#This Row],[PROPORSI]]*VLOOKUP(Target_AM[[#This Row],[NIPNAS]],Target_CC[],COLUMN(CF$2)+9,0)</f>
        <v>17768143.600000001</v>
      </c>
      <c r="CU119" s="22">
        <f>Target_AM[[#This Row],[PROPORSI]]*VLOOKUP(Target_AM[[#This Row],[NIPNAS]],Target_CC[],COLUMN(CG$2)+9,0)</f>
        <v>17768143.600000001</v>
      </c>
      <c r="CV119" s="22">
        <f>Target_AM[[#This Row],[PROPORSI]]*VLOOKUP(Target_AM[[#This Row],[NIPNAS]],Target_CC[],COLUMN(CH$2)+9,0)</f>
        <v>17768143.600000001</v>
      </c>
      <c r="CW119" s="22">
        <f>Target_AM[[#This Row],[PROPORSI]]*VLOOKUP(Target_AM[[#This Row],[NIPNAS]],Target_CC[],COLUMN(CI$2)+9,0)</f>
        <v>17768143.600000001</v>
      </c>
      <c r="CX119" s="22">
        <f>Target_AM[[#This Row],[PROPORSI]]*VLOOKUP(Target_AM[[#This Row],[NIPNAS]],Target_CC[],COLUMN(CJ$2)+9,0)</f>
        <v>17768143.600000001</v>
      </c>
      <c r="CY119" s="22">
        <f>Target_AM[[#This Row],[PROPORSI]]*VLOOKUP(Target_AM[[#This Row],[NIPNAS]],Target_CC[],COLUMN(CK$2)+9,0)</f>
        <v>17768143.600000001</v>
      </c>
      <c r="CZ119" s="22">
        <f>Target_AM[[#This Row],[PROPORSI]]*VLOOKUP(Target_AM[[#This Row],[NIPNAS]],Target_CC[],COLUMN(CL$2)+9,0)</f>
        <v>17768143.600000001</v>
      </c>
      <c r="DA119" s="22">
        <f>Target_AM[[#This Row],[PROPORSI]]*VLOOKUP(Target_AM[[#This Row],[NIPNAS]],Target_CC[],COLUMN(CM$2)+9,0)</f>
        <v>216795423.60000002</v>
      </c>
      <c r="DB119" s="22">
        <f>Target_AM[[#This Row],[PROPORSI]]*VLOOKUP(Target_AM[[#This Row],[NIPNAS]],Target_CC[],COLUMN(CN$2)+9,0)</f>
        <v>0</v>
      </c>
      <c r="DC119" s="22">
        <f>Target_AM[[#This Row],[PROPORSI]]*VLOOKUP(Target_AM[[#This Row],[NIPNAS]],Target_CC[],COLUMN(CO$2)+9,0)</f>
        <v>4520000</v>
      </c>
      <c r="DD119" s="22">
        <f>Target_AM[[#This Row],[PROPORSI]]*VLOOKUP(Target_AM[[#This Row],[NIPNAS]],Target_CC[],COLUMN(CP$2)+9,0)</f>
        <v>0</v>
      </c>
      <c r="DE119" s="22">
        <f>Target_AM[[#This Row],[PROPORSI]]*VLOOKUP(Target_AM[[#This Row],[NIPNAS]],Target_CC[],COLUMN(CQ$2)+9,0)</f>
        <v>0</v>
      </c>
      <c r="DF119" s="22">
        <f>Target_AM[[#This Row],[PROPORSI]]*VLOOKUP(Target_AM[[#This Row],[NIPNAS]],Target_CC[],COLUMN(CR$2)+9,0)</f>
        <v>0</v>
      </c>
      <c r="DG119" s="22">
        <f>Target_AM[[#This Row],[PROPORSI]]*VLOOKUP(Target_AM[[#This Row],[NIPNAS]],Target_CC[],COLUMN(CS$2)+9,0)</f>
        <v>0</v>
      </c>
      <c r="DH119" s="22">
        <f>Target_AM[[#This Row],[PROPORSI]]*VLOOKUP(Target_AM[[#This Row],[NIPNAS]],Target_CC[],COLUMN(CT$2)+9,0)</f>
        <v>0</v>
      </c>
      <c r="DI119" s="22">
        <f>Target_AM[[#This Row],[PROPORSI]]*VLOOKUP(Target_AM[[#This Row],[NIPNAS]],Target_CC[],COLUMN(CU$2)+9,0)</f>
        <v>0</v>
      </c>
      <c r="DJ119" s="22">
        <f>Target_AM[[#This Row],[PROPORSI]]*VLOOKUP(Target_AM[[#This Row],[NIPNAS]],Target_CC[],COLUMN(CV$2)+9,0)</f>
        <v>0</v>
      </c>
      <c r="DK119" s="22">
        <f>Target_AM[[#This Row],[PROPORSI]]*VLOOKUP(Target_AM[[#This Row],[NIPNAS]],Target_CC[],COLUMN(CW$2)+9,0)</f>
        <v>0</v>
      </c>
      <c r="DL119" s="22">
        <f>Target_AM[[#This Row],[PROPORSI]]*VLOOKUP(Target_AM[[#This Row],[NIPNAS]],Target_CC[],COLUMN(CX$2)+9,0)</f>
        <v>0</v>
      </c>
      <c r="DM119" s="22">
        <f>Target_AM[[#This Row],[PROPORSI]]*VLOOKUP(Target_AM[[#This Row],[NIPNAS]],Target_CC[],COLUMN(CY$2)+9,0)</f>
        <v>0</v>
      </c>
      <c r="DN119" s="22">
        <f>Target_AM[[#This Row],[PROPORSI]]*VLOOKUP(Target_AM[[#This Row],[NIPNAS]],Target_CC[],COLUMN(CZ$2)+9,0)</f>
        <v>4520000</v>
      </c>
      <c r="DO119" s="22">
        <f>Target_AM[[#This Row],[PROPORSI]]*VLOOKUP(Target_AM[[#This Row],[NIPNAS]],Target_CC[],COLUMN(DA$2)+9,0)</f>
        <v>0</v>
      </c>
      <c r="DP119" s="22">
        <f>Target_AM[[#This Row],[PROPORSI]]*VLOOKUP(Target_AM[[#This Row],[NIPNAS]],Target_CC[],COLUMN(DB$2)+9,0)</f>
        <v>0</v>
      </c>
      <c r="DQ119" s="22">
        <f>Target_AM[[#This Row],[PROPORSI]]*VLOOKUP(Target_AM[[#This Row],[NIPNAS]],Target_CC[],COLUMN(DC$2)+9,0)</f>
        <v>0</v>
      </c>
      <c r="DR119" s="22">
        <f>Target_AM[[#This Row],[PROPORSI]]*VLOOKUP(Target_AM[[#This Row],[NIPNAS]],Target_CC[],COLUMN(DD$2)+9,0)</f>
        <v>0</v>
      </c>
      <c r="DS119" s="22">
        <f>Target_AM[[#This Row],[PROPORSI]]*VLOOKUP(Target_AM[[#This Row],[NIPNAS]],Target_CC[],COLUMN(DE$2)+9,0)</f>
        <v>0</v>
      </c>
      <c r="DT119" s="22">
        <f>Target_AM[[#This Row],[PROPORSI]]*VLOOKUP(Target_AM[[#This Row],[NIPNAS]],Target_CC[],COLUMN(DF$2)+9,0)</f>
        <v>0</v>
      </c>
      <c r="DU119" s="22">
        <f>Target_AM[[#This Row],[PROPORSI]]*VLOOKUP(Target_AM[[#This Row],[NIPNAS]],Target_CC[],COLUMN(DG$2)+9,0)</f>
        <v>0</v>
      </c>
      <c r="DV119" s="22">
        <f>Target_AM[[#This Row],[PROPORSI]]*VLOOKUP(Target_AM[[#This Row],[NIPNAS]],Target_CC[],COLUMN(DH$2)+9,0)</f>
        <v>0</v>
      </c>
      <c r="DW119" s="22">
        <f>Target_AM[[#This Row],[PROPORSI]]*VLOOKUP(Target_AM[[#This Row],[NIPNAS]],Target_CC[],COLUMN(DI$2)+9,0)</f>
        <v>0</v>
      </c>
      <c r="DX119" s="22">
        <f>Target_AM[[#This Row],[PROPORSI]]*VLOOKUP(Target_AM[[#This Row],[NIPNAS]],Target_CC[],COLUMN(DJ$2)+9,0)</f>
        <v>0</v>
      </c>
      <c r="DY119" s="22">
        <f>Target_AM[[#This Row],[PROPORSI]]*VLOOKUP(Target_AM[[#This Row],[NIPNAS]],Target_CC[],COLUMN(DK$2)+9,0)</f>
        <v>0</v>
      </c>
      <c r="DZ119" s="22">
        <f>Target_AM[[#This Row],[PROPORSI]]*VLOOKUP(Target_AM[[#This Row],[NIPNAS]],Target_CC[],COLUMN(DL$2)+9,0)</f>
        <v>0</v>
      </c>
      <c r="EA119" s="22">
        <f>Target_AM[[#This Row],[PROPORSI]]*VLOOKUP(Target_AM[[#This Row],[NIPNAS]],Target_CC[],COLUMN(DM$2)+9,0)</f>
        <v>0</v>
      </c>
    </row>
    <row r="120" spans="2:131" x14ac:dyDescent="0.3">
      <c r="B120">
        <v>850046</v>
      </c>
      <c r="C120" t="s">
        <v>1036</v>
      </c>
      <c r="D120">
        <v>0.5</v>
      </c>
      <c r="E120" s="8">
        <v>45658</v>
      </c>
      <c r="F120">
        <v>3180927</v>
      </c>
      <c r="G120" t="s">
        <v>836</v>
      </c>
      <c r="J120" t="s">
        <v>294</v>
      </c>
      <c r="K120" t="s">
        <v>25</v>
      </c>
      <c r="L120" t="s">
        <v>159</v>
      </c>
      <c r="M120" t="s">
        <v>29</v>
      </c>
      <c r="N120" s="23">
        <f>Target_AM[[#This Row],[PROPORSI]]*VLOOKUP(Target_AM[[#This Row],[NIPNAS]],Target_CC[],9,0)</f>
        <v>858818842.42594159</v>
      </c>
      <c r="O120" s="22">
        <f>Target_AM[[#This Row],[PROPORSI]]*VLOOKUP(Target_AM[[#This Row],[NIPNAS]],Target_CC[],COLUMN(A$2)+9,0)</f>
        <v>46442070.340909094</v>
      </c>
      <c r="P120" s="22">
        <f>Target_AM[[#This Row],[PROPORSI]]*VLOOKUP(Target_AM[[#This Row],[NIPNAS]],Target_CC[],COLUMN(B$2)+9,0)</f>
        <v>47921547.727272719</v>
      </c>
      <c r="Q120" s="22">
        <f>Target_AM[[#This Row],[PROPORSI]]*VLOOKUP(Target_AM[[#This Row],[NIPNAS]],Target_CC[],COLUMN(C$2)+9,0)</f>
        <v>44962592.954545453</v>
      </c>
      <c r="R120" s="22">
        <f>Target_AM[[#This Row],[PROPORSI]]*VLOOKUP(Target_AM[[#This Row],[NIPNAS]],Target_CC[],COLUMN(D$2)+9,0)</f>
        <v>42003638.18181818</v>
      </c>
      <c r="S120" s="22">
        <f>Target_AM[[#This Row],[PROPORSI]]*VLOOKUP(Target_AM[[#This Row],[NIPNAS]],Target_CC[],COLUMN(E$2)+9,0)</f>
        <v>43483115.568181813</v>
      </c>
      <c r="T120" s="22">
        <f>Target_AM[[#This Row],[PROPORSI]]*VLOOKUP(Target_AM[[#This Row],[NIPNAS]],Target_CC[],COLUMN(F$2)+9,0)</f>
        <v>44962592.954545453</v>
      </c>
      <c r="U120" s="22">
        <f>Target_AM[[#This Row],[PROPORSI]]*VLOOKUP(Target_AM[[#This Row],[NIPNAS]],Target_CC[],COLUMN(G$2)+9,0)</f>
        <v>52359979.886363633</v>
      </c>
      <c r="V120" s="22">
        <f>Target_AM[[#This Row],[PROPORSI]]*VLOOKUP(Target_AM[[#This Row],[NIPNAS]],Target_CC[],COLUMN(H$2)+9,0)</f>
        <v>49401025.113636367</v>
      </c>
      <c r="W120" s="22">
        <f>Target_AM[[#This Row],[PROPORSI]]*VLOOKUP(Target_AM[[#This Row],[NIPNAS]],Target_CC[],COLUMN(I$2)+9,0)</f>
        <v>49401025.113636367</v>
      </c>
      <c r="X120" s="22">
        <f>Target_AM[[#This Row],[PROPORSI]]*VLOOKUP(Target_AM[[#This Row],[NIPNAS]],Target_CC[],COLUMN(J$2)+9,0)</f>
        <v>52359979.886363633</v>
      </c>
      <c r="Y120" s="22">
        <f>Target_AM[[#This Row],[PROPORSI]]*VLOOKUP(Target_AM[[#This Row],[NIPNAS]],Target_CC[],COLUMN(K$2)+9,0)</f>
        <v>47921547.727272719</v>
      </c>
      <c r="Z120" s="22">
        <f>Target_AM[[#This Row],[PROPORSI]]*VLOOKUP(Target_AM[[#This Row],[NIPNAS]],Target_CC[],COLUMN(L$2)+9,0)</f>
        <v>49401025.113636367</v>
      </c>
      <c r="AA120" s="22">
        <f>Target_AM[[#This Row],[PROPORSI]]*VLOOKUP(Target_AM[[#This Row],[NIPNAS]],Target_CC[],COLUMN(M$2)+9,0)</f>
        <v>570620140.56818175</v>
      </c>
      <c r="AB120" s="22">
        <f>Target_AM[[#This Row],[PROPORSI]]*VLOOKUP(Target_AM[[#This Row],[NIPNAS]],Target_CC[],COLUMN(N$2)+9,0)</f>
        <v>1766718.2446135199</v>
      </c>
      <c r="AC120" s="22">
        <f>Target_AM[[#This Row],[PROPORSI]]*VLOOKUP(Target_AM[[#This Row],[NIPNAS]],Target_CC[],COLUMN(O$2)+9,0)</f>
        <v>3375496.4329822334</v>
      </c>
      <c r="AD120" s="22">
        <f>Target_AM[[#This Row],[PROPORSI]]*VLOOKUP(Target_AM[[#This Row],[NIPNAS]],Target_CC[],COLUMN(P$2)+9,0)</f>
        <v>3427427.1473358064</v>
      </c>
      <c r="AE120" s="22">
        <f>Target_AM[[#This Row],[PROPORSI]]*VLOOKUP(Target_AM[[#This Row],[NIPNAS]],Target_CC[],COLUMN(Q$2)+9,0)</f>
        <v>3634284.4928442044</v>
      </c>
      <c r="AF120" s="22">
        <f>Target_AM[[#This Row],[PROPORSI]]*VLOOKUP(Target_AM[[#This Row],[NIPNAS]],Target_CC[],COLUMN(R$2)+9,0)</f>
        <v>5835822.2144709826</v>
      </c>
      <c r="AG120" s="22">
        <f>Target_AM[[#This Row],[PROPORSI]]*VLOOKUP(Target_AM[[#This Row],[NIPNAS]],Target_CC[],COLUMN(S$2)+9,0)</f>
        <v>5252239.9930238845</v>
      </c>
      <c r="AH120" s="22">
        <f>Target_AM[[#This Row],[PROPORSI]]*VLOOKUP(Target_AM[[#This Row],[NIPNAS]],Target_CC[],COLUMN(T$2)+9,0)</f>
        <v>2966542.9590227492</v>
      </c>
      <c r="AI120" s="22">
        <f>Target_AM[[#This Row],[PROPORSI]]*VLOOKUP(Target_AM[[#This Row],[NIPNAS]],Target_CC[],COLUMN(U$2)+9,0)</f>
        <v>6526394.5098500485</v>
      </c>
      <c r="AJ120" s="22">
        <f>Target_AM[[#This Row],[PROPORSI]]*VLOOKUP(Target_AM[[#This Row],[NIPNAS]],Target_CC[],COLUMN(V$2)+9,0)</f>
        <v>5438662.0915417066</v>
      </c>
      <c r="AK120" s="22">
        <f>Target_AM[[#This Row],[PROPORSI]]*VLOOKUP(Target_AM[[#This Row],[NIPNAS]],Target_CC[],COLUMN(W$2)+9,0)</f>
        <v>6526394.5098500485</v>
      </c>
      <c r="AL120" s="22">
        <f>Target_AM[[#This Row],[PROPORSI]]*VLOOKUP(Target_AM[[#This Row],[NIPNAS]],Target_CC[],COLUMN(X$2)+9,0)</f>
        <v>7070260.7190042147</v>
      </c>
      <c r="AM120" s="22">
        <f>Target_AM[[#This Row],[PROPORSI]]*VLOOKUP(Target_AM[[#This Row],[NIPNAS]],Target_CC[],COLUMN(Y$2)+9,0)</f>
        <v>7070260.7190042147</v>
      </c>
      <c r="AN120" s="22">
        <f>Target_AM[[#This Row],[PROPORSI]]*VLOOKUP(Target_AM[[#This Row],[NIPNAS]],Target_CC[],COLUMN(Z$2)+9,0)</f>
        <v>58890504.033543609</v>
      </c>
      <c r="AO120" s="22">
        <f>Target_AM[[#This Row],[PROPORSI]]*VLOOKUP(Target_AM[[#This Row],[NIPNAS]],Target_CC[],COLUMN(AA$2)+9,0)</f>
        <v>48208788.585522614</v>
      </c>
      <c r="AP120" s="22">
        <f>Target_AM[[#This Row],[PROPORSI]]*VLOOKUP(Target_AM[[#This Row],[NIPNAS]],Target_CC[],COLUMN(AB$2)+9,0)</f>
        <v>51297044.160254955</v>
      </c>
      <c r="AQ120" s="22">
        <f>Target_AM[[#This Row],[PROPORSI]]*VLOOKUP(Target_AM[[#This Row],[NIPNAS]],Target_CC[],COLUMN(AC$2)+9,0)</f>
        <v>48390020.101881258</v>
      </c>
      <c r="AR120" s="22">
        <f>Target_AM[[#This Row],[PROPORSI]]*VLOOKUP(Target_AM[[#This Row],[NIPNAS]],Target_CC[],COLUMN(AD$2)+9,0)</f>
        <v>45637922.674662381</v>
      </c>
      <c r="AS120" s="22">
        <f>Target_AM[[#This Row],[PROPORSI]]*VLOOKUP(Target_AM[[#This Row],[NIPNAS]],Target_CC[],COLUMN(AE$2)+9,0)</f>
        <v>49318937.782652795</v>
      </c>
      <c r="AT120" s="22">
        <f>Target_AM[[#This Row],[PROPORSI]]*VLOOKUP(Target_AM[[#This Row],[NIPNAS]],Target_CC[],COLUMN(AF$2)+9,0)</f>
        <v>50214832.94756934</v>
      </c>
      <c r="AU120" s="22">
        <f>Target_AM[[#This Row],[PROPORSI]]*VLOOKUP(Target_AM[[#This Row],[NIPNAS]],Target_CC[],COLUMN(AG$2)+9,0)</f>
        <v>55326522.845386386</v>
      </c>
      <c r="AV120" s="22">
        <f>Target_AM[[#This Row],[PROPORSI]]*VLOOKUP(Target_AM[[#This Row],[NIPNAS]],Target_CC[],COLUMN(AH$2)+9,0)</f>
        <v>55927419.623486415</v>
      </c>
      <c r="AW120" s="22">
        <f>Target_AM[[#This Row],[PROPORSI]]*VLOOKUP(Target_AM[[#This Row],[NIPNAS]],Target_CC[],COLUMN(AI$2)+9,0)</f>
        <v>54839687.205178075</v>
      </c>
      <c r="AX120" s="22">
        <f>Target_AM[[#This Row],[PROPORSI]]*VLOOKUP(Target_AM[[#This Row],[NIPNAS]],Target_CC[],COLUMN(AJ$2)+9,0)</f>
        <v>58886374.396213681</v>
      </c>
      <c r="AY120" s="22">
        <f>Target_AM[[#This Row],[PROPORSI]]*VLOOKUP(Target_AM[[#This Row],[NIPNAS]],Target_CC[],COLUMN(AK$2)+9,0)</f>
        <v>54991808.446276933</v>
      </c>
      <c r="AZ120" s="22">
        <f>Target_AM[[#This Row],[PROPORSI]]*VLOOKUP(Target_AM[[#This Row],[NIPNAS]],Target_CC[],COLUMN(AL$2)+9,0)</f>
        <v>56471285.832640581</v>
      </c>
      <c r="BA120" s="22">
        <f>Target_AM[[#This Row],[PROPORSI]]*VLOOKUP(Target_AM[[#This Row],[NIPNAS]],Target_CC[],COLUMN(AM$2)+9,0)</f>
        <v>629510644.60172534</v>
      </c>
      <c r="BB120" s="22">
        <f>Target_AM[[#This Row],[PROPORSI]]*VLOOKUP(Target_AM[[#This Row],[NIPNAS]],Target_CC[],COLUMN(AN$2)+9,0)</f>
        <v>0</v>
      </c>
      <c r="BC120" s="22">
        <f>Target_AM[[#This Row],[PROPORSI]]*VLOOKUP(Target_AM[[#This Row],[NIPNAS]],Target_CC[],COLUMN(AO$2)+9,0)</f>
        <v>0</v>
      </c>
      <c r="BD120" s="22">
        <f>Target_AM[[#This Row],[PROPORSI]]*VLOOKUP(Target_AM[[#This Row],[NIPNAS]],Target_CC[],COLUMN(AP$2)+9,0)</f>
        <v>0</v>
      </c>
      <c r="BE120" s="22">
        <f>Target_AM[[#This Row],[PROPORSI]]*VLOOKUP(Target_AM[[#This Row],[NIPNAS]],Target_CC[],COLUMN(AQ$2)+9,0)</f>
        <v>0</v>
      </c>
      <c r="BF120" s="22">
        <f>Target_AM[[#This Row],[PROPORSI]]*VLOOKUP(Target_AM[[#This Row],[NIPNAS]],Target_CC[],COLUMN(AR$2)+9,0)</f>
        <v>0</v>
      </c>
      <c r="BG120" s="22">
        <f>Target_AM[[#This Row],[PROPORSI]]*VLOOKUP(Target_AM[[#This Row],[NIPNAS]],Target_CC[],COLUMN(AS$2)+9,0)</f>
        <v>0</v>
      </c>
      <c r="BH120" s="22">
        <f>Target_AM[[#This Row],[PROPORSI]]*VLOOKUP(Target_AM[[#This Row],[NIPNAS]],Target_CC[],COLUMN(AT$2)+9,0)</f>
        <v>0</v>
      </c>
      <c r="BI120" s="22">
        <f>Target_AM[[#This Row],[PROPORSI]]*VLOOKUP(Target_AM[[#This Row],[NIPNAS]],Target_CC[],COLUMN(AU$2)+9,0)</f>
        <v>0</v>
      </c>
      <c r="BJ120" s="22">
        <f>Target_AM[[#This Row],[PROPORSI]]*VLOOKUP(Target_AM[[#This Row],[NIPNAS]],Target_CC[],COLUMN(AV$2)+9,0)</f>
        <v>0</v>
      </c>
      <c r="BK120" s="22">
        <f>Target_AM[[#This Row],[PROPORSI]]*VLOOKUP(Target_AM[[#This Row],[NIPNAS]],Target_CC[],COLUMN(AW$2)+9,0)</f>
        <v>0</v>
      </c>
      <c r="BL120" s="22">
        <f>Target_AM[[#This Row],[PROPORSI]]*VLOOKUP(Target_AM[[#This Row],[NIPNAS]],Target_CC[],COLUMN(AX$2)+9,0)</f>
        <v>0</v>
      </c>
      <c r="BM120" s="22">
        <f>Target_AM[[#This Row],[PROPORSI]]*VLOOKUP(Target_AM[[#This Row],[NIPNAS]],Target_CC[],COLUMN(AY$2)+9,0)</f>
        <v>0</v>
      </c>
      <c r="BN120" s="22">
        <f>Target_AM[[#This Row],[PROPORSI]]*VLOOKUP(Target_AM[[#This Row],[NIPNAS]],Target_CC[],COLUMN(AZ$2)+9,0)</f>
        <v>0</v>
      </c>
      <c r="BO120" s="22">
        <f>Target_AM[[#This Row],[PROPORSI]]*VLOOKUP(Target_AM[[#This Row],[NIPNAS]],Target_CC[],COLUMN(BA$2)+9,0)</f>
        <v>45898348</v>
      </c>
      <c r="BP120" s="22">
        <f>Target_AM[[#This Row],[PROPORSI]]*VLOOKUP(Target_AM[[#This Row],[NIPNAS]],Target_CC[],COLUMN(BB$2)+9,0)</f>
        <v>45814498.5</v>
      </c>
      <c r="BQ120" s="22">
        <f>Target_AM[[#This Row],[PROPORSI]]*VLOOKUP(Target_AM[[#This Row],[NIPNAS]],Target_CC[],COLUMN(BC$2)+9,0)</f>
        <v>45676645.5</v>
      </c>
      <c r="BR120" s="22">
        <f>Target_AM[[#This Row],[PROPORSI]]*VLOOKUP(Target_AM[[#This Row],[NIPNAS]],Target_CC[],COLUMN(BD$2)+9,0)</f>
        <v>45541294.5</v>
      </c>
      <c r="BS120" s="22">
        <f>Target_AM[[#This Row],[PROPORSI]]*VLOOKUP(Target_AM[[#This Row],[NIPNAS]],Target_CC[],COLUMN(BE$2)+9,0)</f>
        <v>45541294.5</v>
      </c>
      <c r="BT120" s="22">
        <f>Target_AM[[#This Row],[PROPORSI]]*VLOOKUP(Target_AM[[#This Row],[NIPNAS]],Target_CC[],COLUMN(BF$2)+9,0)</f>
        <v>45541294.5</v>
      </c>
      <c r="BU120" s="22">
        <f>Target_AM[[#This Row],[PROPORSI]]*VLOOKUP(Target_AM[[#This Row],[NIPNAS]],Target_CC[],COLUMN(BG$2)+9,0)</f>
        <v>45541294.5</v>
      </c>
      <c r="BV120" s="22">
        <f>Target_AM[[#This Row],[PROPORSI]]*VLOOKUP(Target_AM[[#This Row],[NIPNAS]],Target_CC[],COLUMN(BH$2)+9,0)</f>
        <v>45541294.5</v>
      </c>
      <c r="BW120" s="22">
        <f>Target_AM[[#This Row],[PROPORSI]]*VLOOKUP(Target_AM[[#This Row],[NIPNAS]],Target_CC[],COLUMN(BI$2)+9,0)</f>
        <v>45541294.5</v>
      </c>
      <c r="BX120" s="22">
        <f>Target_AM[[#This Row],[PROPORSI]]*VLOOKUP(Target_AM[[#This Row],[NIPNAS]],Target_CC[],COLUMN(BJ$2)+9,0)</f>
        <v>45541294.5</v>
      </c>
      <c r="BY120" s="22">
        <f>Target_AM[[#This Row],[PROPORSI]]*VLOOKUP(Target_AM[[#This Row],[NIPNAS]],Target_CC[],COLUMN(BK$2)+9,0)</f>
        <v>45541294.5</v>
      </c>
      <c r="BZ120" s="22">
        <f>Target_AM[[#This Row],[PROPORSI]]*VLOOKUP(Target_AM[[#This Row],[NIPNAS]],Target_CC[],COLUMN(BL$2)+9,0)</f>
        <v>45541294.5</v>
      </c>
      <c r="CA120" s="22">
        <f>Target_AM[[#This Row],[PROPORSI]]*VLOOKUP(Target_AM[[#This Row],[NIPNAS]],Target_CC[],COLUMN(BM$2)+9,0)</f>
        <v>547261142.5</v>
      </c>
      <c r="CB120" s="22">
        <f>Target_AM[[#This Row],[PROPORSI]]*VLOOKUP(Target_AM[[#This Row],[NIPNAS]],Target_CC[],COLUMN(BN$2)+9,0)</f>
        <v>18332000</v>
      </c>
      <c r="CC120" s="22">
        <f>Target_AM[[#This Row],[PROPORSI]]*VLOOKUP(Target_AM[[#This Row],[NIPNAS]],Target_CC[],COLUMN(BO$2)+9,0)</f>
        <v>18332000</v>
      </c>
      <c r="CD120" s="22">
        <f>Target_AM[[#This Row],[PROPORSI]]*VLOOKUP(Target_AM[[#This Row],[NIPNAS]],Target_CC[],COLUMN(BP$2)+9,0)</f>
        <v>18332000</v>
      </c>
      <c r="CE120" s="22">
        <f>Target_AM[[#This Row],[PROPORSI]]*VLOOKUP(Target_AM[[#This Row],[NIPNAS]],Target_CC[],COLUMN(BQ$2)+9,0)</f>
        <v>17415400</v>
      </c>
      <c r="CF120" s="22">
        <f>Target_AM[[#This Row],[PROPORSI]]*VLOOKUP(Target_AM[[#This Row],[NIPNAS]],Target_CC[],COLUMN(BR$2)+9,0)</f>
        <v>17415400</v>
      </c>
      <c r="CG120" s="22">
        <f>Target_AM[[#This Row],[PROPORSI]]*VLOOKUP(Target_AM[[#This Row],[NIPNAS]],Target_CC[],COLUMN(BS$2)+9,0)</f>
        <v>17415400</v>
      </c>
      <c r="CH120" s="22">
        <f>Target_AM[[#This Row],[PROPORSI]]*VLOOKUP(Target_AM[[#This Row],[NIPNAS]],Target_CC[],COLUMN(BT$2)+9,0)</f>
        <v>17415400</v>
      </c>
      <c r="CI120" s="22">
        <f>Target_AM[[#This Row],[PROPORSI]]*VLOOKUP(Target_AM[[#This Row],[NIPNAS]],Target_CC[],COLUMN(BU$2)+9,0)</f>
        <v>17415400</v>
      </c>
      <c r="CJ120" s="22">
        <f>Target_AM[[#This Row],[PROPORSI]]*VLOOKUP(Target_AM[[#This Row],[NIPNAS]],Target_CC[],COLUMN(BV$2)+9,0)</f>
        <v>17415400</v>
      </c>
      <c r="CK120" s="22">
        <f>Target_AM[[#This Row],[PROPORSI]]*VLOOKUP(Target_AM[[#This Row],[NIPNAS]],Target_CC[],COLUMN(BW$2)+9,0)</f>
        <v>17415400</v>
      </c>
      <c r="CL120" s="22">
        <f>Target_AM[[#This Row],[PROPORSI]]*VLOOKUP(Target_AM[[#This Row],[NIPNAS]],Target_CC[],COLUMN(BX$2)+9,0)</f>
        <v>17415400</v>
      </c>
      <c r="CM120" s="22">
        <f>Target_AM[[#This Row],[PROPORSI]]*VLOOKUP(Target_AM[[#This Row],[NIPNAS]],Target_CC[],COLUMN(BY$2)+9,0)</f>
        <v>17415400</v>
      </c>
      <c r="CN120" s="22">
        <f>Target_AM[[#This Row],[PROPORSI]]*VLOOKUP(Target_AM[[#This Row],[NIPNAS]],Target_CC[],COLUMN(BZ$2)+9,0)</f>
        <v>211734600</v>
      </c>
      <c r="CO120" s="22">
        <f>Target_AM[[#This Row],[PROPORSI]]*VLOOKUP(Target_AM[[#This Row],[NIPNAS]],Target_CC[],COLUMN(CA$2)+9,0)</f>
        <v>28374927.5</v>
      </c>
      <c r="CP120" s="22">
        <f>Target_AM[[#This Row],[PROPORSI]]*VLOOKUP(Target_AM[[#This Row],[NIPNAS]],Target_CC[],COLUMN(CB$2)+9,0)</f>
        <v>28548457</v>
      </c>
      <c r="CQ120" s="22">
        <f>Target_AM[[#This Row],[PROPORSI]]*VLOOKUP(Target_AM[[#This Row],[NIPNAS]],Target_CC[],COLUMN(CC$2)+9,0)</f>
        <v>28125894.5</v>
      </c>
      <c r="CR120" s="22">
        <f>Target_AM[[#This Row],[PROPORSI]]*VLOOKUP(Target_AM[[#This Row],[NIPNAS]],Target_CC[],COLUMN(CD$2)+9,0)</f>
        <v>28125894.5</v>
      </c>
      <c r="CS120" s="22">
        <f>Target_AM[[#This Row],[PROPORSI]]*VLOOKUP(Target_AM[[#This Row],[NIPNAS]],Target_CC[],COLUMN(CE$2)+9,0)</f>
        <v>28125894.5</v>
      </c>
      <c r="CT120" s="22">
        <f>Target_AM[[#This Row],[PROPORSI]]*VLOOKUP(Target_AM[[#This Row],[NIPNAS]],Target_CC[],COLUMN(CF$2)+9,0)</f>
        <v>28125894.5</v>
      </c>
      <c r="CU120" s="22">
        <f>Target_AM[[#This Row],[PROPORSI]]*VLOOKUP(Target_AM[[#This Row],[NIPNAS]],Target_CC[],COLUMN(CG$2)+9,0)</f>
        <v>28125894.5</v>
      </c>
      <c r="CV120" s="22">
        <f>Target_AM[[#This Row],[PROPORSI]]*VLOOKUP(Target_AM[[#This Row],[NIPNAS]],Target_CC[],COLUMN(CH$2)+9,0)</f>
        <v>28125894.5</v>
      </c>
      <c r="CW120" s="22">
        <f>Target_AM[[#This Row],[PROPORSI]]*VLOOKUP(Target_AM[[#This Row],[NIPNAS]],Target_CC[],COLUMN(CI$2)+9,0)</f>
        <v>28125894.5</v>
      </c>
      <c r="CX120" s="22">
        <f>Target_AM[[#This Row],[PROPORSI]]*VLOOKUP(Target_AM[[#This Row],[NIPNAS]],Target_CC[],COLUMN(CJ$2)+9,0)</f>
        <v>28125894.5</v>
      </c>
      <c r="CY120" s="22">
        <f>Target_AM[[#This Row],[PROPORSI]]*VLOOKUP(Target_AM[[#This Row],[NIPNAS]],Target_CC[],COLUMN(CK$2)+9,0)</f>
        <v>28125894.5</v>
      </c>
      <c r="CZ120" s="22">
        <f>Target_AM[[#This Row],[PROPORSI]]*VLOOKUP(Target_AM[[#This Row],[NIPNAS]],Target_CC[],COLUMN(CL$2)+9,0)</f>
        <v>28125894.5</v>
      </c>
      <c r="DA120" s="22">
        <f>Target_AM[[#This Row],[PROPORSI]]*VLOOKUP(Target_AM[[#This Row],[NIPNAS]],Target_CC[],COLUMN(CM$2)+9,0)</f>
        <v>338182329.5</v>
      </c>
      <c r="DB120" s="22">
        <f>Target_AM[[#This Row],[PROPORSI]]*VLOOKUP(Target_AM[[#This Row],[NIPNAS]],Target_CC[],COLUMN(CN$2)+9,0)</f>
        <v>0</v>
      </c>
      <c r="DC120" s="22">
        <f>Target_AM[[#This Row],[PROPORSI]]*VLOOKUP(Target_AM[[#This Row],[NIPNAS]],Target_CC[],COLUMN(CO$2)+9,0)</f>
        <v>0</v>
      </c>
      <c r="DD120" s="22">
        <f>Target_AM[[#This Row],[PROPORSI]]*VLOOKUP(Target_AM[[#This Row],[NIPNAS]],Target_CC[],COLUMN(CP$2)+9,0)</f>
        <v>0</v>
      </c>
      <c r="DE120" s="22">
        <f>Target_AM[[#This Row],[PROPORSI]]*VLOOKUP(Target_AM[[#This Row],[NIPNAS]],Target_CC[],COLUMN(CQ$2)+9,0)</f>
        <v>0</v>
      </c>
      <c r="DF120" s="22">
        <f>Target_AM[[#This Row],[PROPORSI]]*VLOOKUP(Target_AM[[#This Row],[NIPNAS]],Target_CC[],COLUMN(CR$2)+9,0)</f>
        <v>0</v>
      </c>
      <c r="DG120" s="22">
        <f>Target_AM[[#This Row],[PROPORSI]]*VLOOKUP(Target_AM[[#This Row],[NIPNAS]],Target_CC[],COLUMN(CS$2)+9,0)</f>
        <v>0</v>
      </c>
      <c r="DH120" s="22">
        <f>Target_AM[[#This Row],[PROPORSI]]*VLOOKUP(Target_AM[[#This Row],[NIPNAS]],Target_CC[],COLUMN(CT$2)+9,0)</f>
        <v>0</v>
      </c>
      <c r="DI120" s="22">
        <f>Target_AM[[#This Row],[PROPORSI]]*VLOOKUP(Target_AM[[#This Row],[NIPNAS]],Target_CC[],COLUMN(CU$2)+9,0)</f>
        <v>0</v>
      </c>
      <c r="DJ120" s="22">
        <f>Target_AM[[#This Row],[PROPORSI]]*VLOOKUP(Target_AM[[#This Row],[NIPNAS]],Target_CC[],COLUMN(CV$2)+9,0)</f>
        <v>0</v>
      </c>
      <c r="DK120" s="22">
        <f>Target_AM[[#This Row],[PROPORSI]]*VLOOKUP(Target_AM[[#This Row],[NIPNAS]],Target_CC[],COLUMN(CW$2)+9,0)</f>
        <v>0</v>
      </c>
      <c r="DL120" s="22">
        <f>Target_AM[[#This Row],[PROPORSI]]*VLOOKUP(Target_AM[[#This Row],[NIPNAS]],Target_CC[],COLUMN(CX$2)+9,0)</f>
        <v>0</v>
      </c>
      <c r="DM120" s="22">
        <f>Target_AM[[#This Row],[PROPORSI]]*VLOOKUP(Target_AM[[#This Row],[NIPNAS]],Target_CC[],COLUMN(CY$2)+9,0)</f>
        <v>0</v>
      </c>
      <c r="DN120" s="22">
        <f>Target_AM[[#This Row],[PROPORSI]]*VLOOKUP(Target_AM[[#This Row],[NIPNAS]],Target_CC[],COLUMN(CZ$2)+9,0)</f>
        <v>0</v>
      </c>
      <c r="DO120" s="22">
        <f>Target_AM[[#This Row],[PROPORSI]]*VLOOKUP(Target_AM[[#This Row],[NIPNAS]],Target_CC[],COLUMN(DA$2)+9,0)</f>
        <v>0</v>
      </c>
      <c r="DP120" s="22">
        <f>Target_AM[[#This Row],[PROPORSI]]*VLOOKUP(Target_AM[[#This Row],[NIPNAS]],Target_CC[],COLUMN(DB$2)+9,0)</f>
        <v>0</v>
      </c>
      <c r="DQ120" s="22">
        <f>Target_AM[[#This Row],[PROPORSI]]*VLOOKUP(Target_AM[[#This Row],[NIPNAS]],Target_CC[],COLUMN(DC$2)+9,0)</f>
        <v>0</v>
      </c>
      <c r="DR120" s="22">
        <f>Target_AM[[#This Row],[PROPORSI]]*VLOOKUP(Target_AM[[#This Row],[NIPNAS]],Target_CC[],COLUMN(DD$2)+9,0)</f>
        <v>0</v>
      </c>
      <c r="DS120" s="22">
        <f>Target_AM[[#This Row],[PROPORSI]]*VLOOKUP(Target_AM[[#This Row],[NIPNAS]],Target_CC[],COLUMN(DE$2)+9,0)</f>
        <v>0</v>
      </c>
      <c r="DT120" s="22">
        <f>Target_AM[[#This Row],[PROPORSI]]*VLOOKUP(Target_AM[[#This Row],[NIPNAS]],Target_CC[],COLUMN(DF$2)+9,0)</f>
        <v>0</v>
      </c>
      <c r="DU120" s="22">
        <f>Target_AM[[#This Row],[PROPORSI]]*VLOOKUP(Target_AM[[#This Row],[NIPNAS]],Target_CC[],COLUMN(DG$2)+9,0)</f>
        <v>0</v>
      </c>
      <c r="DV120" s="22">
        <f>Target_AM[[#This Row],[PROPORSI]]*VLOOKUP(Target_AM[[#This Row],[NIPNAS]],Target_CC[],COLUMN(DH$2)+9,0)</f>
        <v>0</v>
      </c>
      <c r="DW120" s="22">
        <f>Target_AM[[#This Row],[PROPORSI]]*VLOOKUP(Target_AM[[#This Row],[NIPNAS]],Target_CC[],COLUMN(DI$2)+9,0)</f>
        <v>0</v>
      </c>
      <c r="DX120" s="22">
        <f>Target_AM[[#This Row],[PROPORSI]]*VLOOKUP(Target_AM[[#This Row],[NIPNAS]],Target_CC[],COLUMN(DJ$2)+9,0)</f>
        <v>0</v>
      </c>
      <c r="DY120" s="22">
        <f>Target_AM[[#This Row],[PROPORSI]]*VLOOKUP(Target_AM[[#This Row],[NIPNAS]],Target_CC[],COLUMN(DK$2)+9,0)</f>
        <v>0</v>
      </c>
      <c r="DZ120" s="22">
        <f>Target_AM[[#This Row],[PROPORSI]]*VLOOKUP(Target_AM[[#This Row],[NIPNAS]],Target_CC[],COLUMN(DL$2)+9,0)</f>
        <v>0</v>
      </c>
      <c r="EA120" s="22">
        <f>Target_AM[[#This Row],[PROPORSI]]*VLOOKUP(Target_AM[[#This Row],[NIPNAS]],Target_CC[],COLUMN(DM$2)+9,0)</f>
        <v>0</v>
      </c>
    </row>
    <row r="121" spans="2:131" x14ac:dyDescent="0.3">
      <c r="B121">
        <v>401431</v>
      </c>
      <c r="C121" t="s">
        <v>983</v>
      </c>
      <c r="D121">
        <v>0.5</v>
      </c>
      <c r="E121" s="8">
        <v>45658</v>
      </c>
      <c r="F121">
        <v>3180927</v>
      </c>
      <c r="G121" t="s">
        <v>836</v>
      </c>
      <c r="J121" t="s">
        <v>294</v>
      </c>
      <c r="K121" t="s">
        <v>25</v>
      </c>
      <c r="L121" t="s">
        <v>159</v>
      </c>
      <c r="M121" t="s">
        <v>29</v>
      </c>
      <c r="N121" s="23">
        <f>Target_AM[[#This Row],[PROPORSI]]*VLOOKUP(Target_AM[[#This Row],[NIPNAS]],Target_CC[],9,0)</f>
        <v>858818842.42594159</v>
      </c>
      <c r="O121" s="22">
        <f>Target_AM[[#This Row],[PROPORSI]]*VLOOKUP(Target_AM[[#This Row],[NIPNAS]],Target_CC[],COLUMN(A$2)+9,0)</f>
        <v>46442070.340909094</v>
      </c>
      <c r="P121" s="22">
        <f>Target_AM[[#This Row],[PROPORSI]]*VLOOKUP(Target_AM[[#This Row],[NIPNAS]],Target_CC[],COLUMN(B$2)+9,0)</f>
        <v>47921547.727272719</v>
      </c>
      <c r="Q121" s="22">
        <f>Target_AM[[#This Row],[PROPORSI]]*VLOOKUP(Target_AM[[#This Row],[NIPNAS]],Target_CC[],COLUMN(C$2)+9,0)</f>
        <v>44962592.954545453</v>
      </c>
      <c r="R121" s="22">
        <f>Target_AM[[#This Row],[PROPORSI]]*VLOOKUP(Target_AM[[#This Row],[NIPNAS]],Target_CC[],COLUMN(D$2)+9,0)</f>
        <v>42003638.18181818</v>
      </c>
      <c r="S121" s="22">
        <f>Target_AM[[#This Row],[PROPORSI]]*VLOOKUP(Target_AM[[#This Row],[NIPNAS]],Target_CC[],COLUMN(E$2)+9,0)</f>
        <v>43483115.568181813</v>
      </c>
      <c r="T121" s="22">
        <f>Target_AM[[#This Row],[PROPORSI]]*VLOOKUP(Target_AM[[#This Row],[NIPNAS]],Target_CC[],COLUMN(F$2)+9,0)</f>
        <v>44962592.954545453</v>
      </c>
      <c r="U121" s="22">
        <f>Target_AM[[#This Row],[PROPORSI]]*VLOOKUP(Target_AM[[#This Row],[NIPNAS]],Target_CC[],COLUMN(G$2)+9,0)</f>
        <v>52359979.886363633</v>
      </c>
      <c r="V121" s="22">
        <f>Target_AM[[#This Row],[PROPORSI]]*VLOOKUP(Target_AM[[#This Row],[NIPNAS]],Target_CC[],COLUMN(H$2)+9,0)</f>
        <v>49401025.113636367</v>
      </c>
      <c r="W121" s="22">
        <f>Target_AM[[#This Row],[PROPORSI]]*VLOOKUP(Target_AM[[#This Row],[NIPNAS]],Target_CC[],COLUMN(I$2)+9,0)</f>
        <v>49401025.113636367</v>
      </c>
      <c r="X121" s="22">
        <f>Target_AM[[#This Row],[PROPORSI]]*VLOOKUP(Target_AM[[#This Row],[NIPNAS]],Target_CC[],COLUMN(J$2)+9,0)</f>
        <v>52359979.886363633</v>
      </c>
      <c r="Y121" s="22">
        <f>Target_AM[[#This Row],[PROPORSI]]*VLOOKUP(Target_AM[[#This Row],[NIPNAS]],Target_CC[],COLUMN(K$2)+9,0)</f>
        <v>47921547.727272719</v>
      </c>
      <c r="Z121" s="22">
        <f>Target_AM[[#This Row],[PROPORSI]]*VLOOKUP(Target_AM[[#This Row],[NIPNAS]],Target_CC[],COLUMN(L$2)+9,0)</f>
        <v>49401025.113636367</v>
      </c>
      <c r="AA121" s="22">
        <f>Target_AM[[#This Row],[PROPORSI]]*VLOOKUP(Target_AM[[#This Row],[NIPNAS]],Target_CC[],COLUMN(M$2)+9,0)</f>
        <v>570620140.56818175</v>
      </c>
      <c r="AB121" s="22">
        <f>Target_AM[[#This Row],[PROPORSI]]*VLOOKUP(Target_AM[[#This Row],[NIPNAS]],Target_CC[],COLUMN(N$2)+9,0)</f>
        <v>1766718.2446135199</v>
      </c>
      <c r="AC121" s="22">
        <f>Target_AM[[#This Row],[PROPORSI]]*VLOOKUP(Target_AM[[#This Row],[NIPNAS]],Target_CC[],COLUMN(O$2)+9,0)</f>
        <v>3375496.4329822334</v>
      </c>
      <c r="AD121" s="22">
        <f>Target_AM[[#This Row],[PROPORSI]]*VLOOKUP(Target_AM[[#This Row],[NIPNAS]],Target_CC[],COLUMN(P$2)+9,0)</f>
        <v>3427427.1473358064</v>
      </c>
      <c r="AE121" s="22">
        <f>Target_AM[[#This Row],[PROPORSI]]*VLOOKUP(Target_AM[[#This Row],[NIPNAS]],Target_CC[],COLUMN(Q$2)+9,0)</f>
        <v>3634284.4928442044</v>
      </c>
      <c r="AF121" s="22">
        <f>Target_AM[[#This Row],[PROPORSI]]*VLOOKUP(Target_AM[[#This Row],[NIPNAS]],Target_CC[],COLUMN(R$2)+9,0)</f>
        <v>5835822.2144709826</v>
      </c>
      <c r="AG121" s="22">
        <f>Target_AM[[#This Row],[PROPORSI]]*VLOOKUP(Target_AM[[#This Row],[NIPNAS]],Target_CC[],COLUMN(S$2)+9,0)</f>
        <v>5252239.9930238845</v>
      </c>
      <c r="AH121" s="22">
        <f>Target_AM[[#This Row],[PROPORSI]]*VLOOKUP(Target_AM[[#This Row],[NIPNAS]],Target_CC[],COLUMN(T$2)+9,0)</f>
        <v>2966542.9590227492</v>
      </c>
      <c r="AI121" s="22">
        <f>Target_AM[[#This Row],[PROPORSI]]*VLOOKUP(Target_AM[[#This Row],[NIPNAS]],Target_CC[],COLUMN(U$2)+9,0)</f>
        <v>6526394.5098500485</v>
      </c>
      <c r="AJ121" s="22">
        <f>Target_AM[[#This Row],[PROPORSI]]*VLOOKUP(Target_AM[[#This Row],[NIPNAS]],Target_CC[],COLUMN(V$2)+9,0)</f>
        <v>5438662.0915417066</v>
      </c>
      <c r="AK121" s="22">
        <f>Target_AM[[#This Row],[PROPORSI]]*VLOOKUP(Target_AM[[#This Row],[NIPNAS]],Target_CC[],COLUMN(W$2)+9,0)</f>
        <v>6526394.5098500485</v>
      </c>
      <c r="AL121" s="22">
        <f>Target_AM[[#This Row],[PROPORSI]]*VLOOKUP(Target_AM[[#This Row],[NIPNAS]],Target_CC[],COLUMN(X$2)+9,0)</f>
        <v>7070260.7190042147</v>
      </c>
      <c r="AM121" s="22">
        <f>Target_AM[[#This Row],[PROPORSI]]*VLOOKUP(Target_AM[[#This Row],[NIPNAS]],Target_CC[],COLUMN(Y$2)+9,0)</f>
        <v>7070260.7190042147</v>
      </c>
      <c r="AN121" s="22">
        <f>Target_AM[[#This Row],[PROPORSI]]*VLOOKUP(Target_AM[[#This Row],[NIPNAS]],Target_CC[],COLUMN(Z$2)+9,0)</f>
        <v>58890504.033543609</v>
      </c>
      <c r="AO121" s="22">
        <f>Target_AM[[#This Row],[PROPORSI]]*VLOOKUP(Target_AM[[#This Row],[NIPNAS]],Target_CC[],COLUMN(AA$2)+9,0)</f>
        <v>48208788.585522614</v>
      </c>
      <c r="AP121" s="22">
        <f>Target_AM[[#This Row],[PROPORSI]]*VLOOKUP(Target_AM[[#This Row],[NIPNAS]],Target_CC[],COLUMN(AB$2)+9,0)</f>
        <v>51297044.160254955</v>
      </c>
      <c r="AQ121" s="22">
        <f>Target_AM[[#This Row],[PROPORSI]]*VLOOKUP(Target_AM[[#This Row],[NIPNAS]],Target_CC[],COLUMN(AC$2)+9,0)</f>
        <v>48390020.101881258</v>
      </c>
      <c r="AR121" s="22">
        <f>Target_AM[[#This Row],[PROPORSI]]*VLOOKUP(Target_AM[[#This Row],[NIPNAS]],Target_CC[],COLUMN(AD$2)+9,0)</f>
        <v>45637922.674662381</v>
      </c>
      <c r="AS121" s="22">
        <f>Target_AM[[#This Row],[PROPORSI]]*VLOOKUP(Target_AM[[#This Row],[NIPNAS]],Target_CC[],COLUMN(AE$2)+9,0)</f>
        <v>49318937.782652795</v>
      </c>
      <c r="AT121" s="22">
        <f>Target_AM[[#This Row],[PROPORSI]]*VLOOKUP(Target_AM[[#This Row],[NIPNAS]],Target_CC[],COLUMN(AF$2)+9,0)</f>
        <v>50214832.94756934</v>
      </c>
      <c r="AU121" s="22">
        <f>Target_AM[[#This Row],[PROPORSI]]*VLOOKUP(Target_AM[[#This Row],[NIPNAS]],Target_CC[],COLUMN(AG$2)+9,0)</f>
        <v>55326522.845386386</v>
      </c>
      <c r="AV121" s="22">
        <f>Target_AM[[#This Row],[PROPORSI]]*VLOOKUP(Target_AM[[#This Row],[NIPNAS]],Target_CC[],COLUMN(AH$2)+9,0)</f>
        <v>55927419.623486415</v>
      </c>
      <c r="AW121" s="22">
        <f>Target_AM[[#This Row],[PROPORSI]]*VLOOKUP(Target_AM[[#This Row],[NIPNAS]],Target_CC[],COLUMN(AI$2)+9,0)</f>
        <v>54839687.205178075</v>
      </c>
      <c r="AX121" s="22">
        <f>Target_AM[[#This Row],[PROPORSI]]*VLOOKUP(Target_AM[[#This Row],[NIPNAS]],Target_CC[],COLUMN(AJ$2)+9,0)</f>
        <v>58886374.396213681</v>
      </c>
      <c r="AY121" s="22">
        <f>Target_AM[[#This Row],[PROPORSI]]*VLOOKUP(Target_AM[[#This Row],[NIPNAS]],Target_CC[],COLUMN(AK$2)+9,0)</f>
        <v>54991808.446276933</v>
      </c>
      <c r="AZ121" s="22">
        <f>Target_AM[[#This Row],[PROPORSI]]*VLOOKUP(Target_AM[[#This Row],[NIPNAS]],Target_CC[],COLUMN(AL$2)+9,0)</f>
        <v>56471285.832640581</v>
      </c>
      <c r="BA121" s="22">
        <f>Target_AM[[#This Row],[PROPORSI]]*VLOOKUP(Target_AM[[#This Row],[NIPNAS]],Target_CC[],COLUMN(AM$2)+9,0)</f>
        <v>629510644.60172534</v>
      </c>
      <c r="BB121" s="22">
        <f>Target_AM[[#This Row],[PROPORSI]]*VLOOKUP(Target_AM[[#This Row],[NIPNAS]],Target_CC[],COLUMN(AN$2)+9,0)</f>
        <v>0</v>
      </c>
      <c r="BC121" s="22">
        <f>Target_AM[[#This Row],[PROPORSI]]*VLOOKUP(Target_AM[[#This Row],[NIPNAS]],Target_CC[],COLUMN(AO$2)+9,0)</f>
        <v>0</v>
      </c>
      <c r="BD121" s="22">
        <f>Target_AM[[#This Row],[PROPORSI]]*VLOOKUP(Target_AM[[#This Row],[NIPNAS]],Target_CC[],COLUMN(AP$2)+9,0)</f>
        <v>0</v>
      </c>
      <c r="BE121" s="22">
        <f>Target_AM[[#This Row],[PROPORSI]]*VLOOKUP(Target_AM[[#This Row],[NIPNAS]],Target_CC[],COLUMN(AQ$2)+9,0)</f>
        <v>0</v>
      </c>
      <c r="BF121" s="22">
        <f>Target_AM[[#This Row],[PROPORSI]]*VLOOKUP(Target_AM[[#This Row],[NIPNAS]],Target_CC[],COLUMN(AR$2)+9,0)</f>
        <v>0</v>
      </c>
      <c r="BG121" s="22">
        <f>Target_AM[[#This Row],[PROPORSI]]*VLOOKUP(Target_AM[[#This Row],[NIPNAS]],Target_CC[],COLUMN(AS$2)+9,0)</f>
        <v>0</v>
      </c>
      <c r="BH121" s="22">
        <f>Target_AM[[#This Row],[PROPORSI]]*VLOOKUP(Target_AM[[#This Row],[NIPNAS]],Target_CC[],COLUMN(AT$2)+9,0)</f>
        <v>0</v>
      </c>
      <c r="BI121" s="22">
        <f>Target_AM[[#This Row],[PROPORSI]]*VLOOKUP(Target_AM[[#This Row],[NIPNAS]],Target_CC[],COLUMN(AU$2)+9,0)</f>
        <v>0</v>
      </c>
      <c r="BJ121" s="22">
        <f>Target_AM[[#This Row],[PROPORSI]]*VLOOKUP(Target_AM[[#This Row],[NIPNAS]],Target_CC[],COLUMN(AV$2)+9,0)</f>
        <v>0</v>
      </c>
      <c r="BK121" s="22">
        <f>Target_AM[[#This Row],[PROPORSI]]*VLOOKUP(Target_AM[[#This Row],[NIPNAS]],Target_CC[],COLUMN(AW$2)+9,0)</f>
        <v>0</v>
      </c>
      <c r="BL121" s="22">
        <f>Target_AM[[#This Row],[PROPORSI]]*VLOOKUP(Target_AM[[#This Row],[NIPNAS]],Target_CC[],COLUMN(AX$2)+9,0)</f>
        <v>0</v>
      </c>
      <c r="BM121" s="22">
        <f>Target_AM[[#This Row],[PROPORSI]]*VLOOKUP(Target_AM[[#This Row],[NIPNAS]],Target_CC[],COLUMN(AY$2)+9,0)</f>
        <v>0</v>
      </c>
      <c r="BN121" s="22">
        <f>Target_AM[[#This Row],[PROPORSI]]*VLOOKUP(Target_AM[[#This Row],[NIPNAS]],Target_CC[],COLUMN(AZ$2)+9,0)</f>
        <v>0</v>
      </c>
      <c r="BO121" s="22">
        <f>Target_AM[[#This Row],[PROPORSI]]*VLOOKUP(Target_AM[[#This Row],[NIPNAS]],Target_CC[],COLUMN(BA$2)+9,0)</f>
        <v>45898348</v>
      </c>
      <c r="BP121" s="22">
        <f>Target_AM[[#This Row],[PROPORSI]]*VLOOKUP(Target_AM[[#This Row],[NIPNAS]],Target_CC[],COLUMN(BB$2)+9,0)</f>
        <v>45814498.5</v>
      </c>
      <c r="BQ121" s="22">
        <f>Target_AM[[#This Row],[PROPORSI]]*VLOOKUP(Target_AM[[#This Row],[NIPNAS]],Target_CC[],COLUMN(BC$2)+9,0)</f>
        <v>45676645.5</v>
      </c>
      <c r="BR121" s="22">
        <f>Target_AM[[#This Row],[PROPORSI]]*VLOOKUP(Target_AM[[#This Row],[NIPNAS]],Target_CC[],COLUMN(BD$2)+9,0)</f>
        <v>45541294.5</v>
      </c>
      <c r="BS121" s="22">
        <f>Target_AM[[#This Row],[PROPORSI]]*VLOOKUP(Target_AM[[#This Row],[NIPNAS]],Target_CC[],COLUMN(BE$2)+9,0)</f>
        <v>45541294.5</v>
      </c>
      <c r="BT121" s="22">
        <f>Target_AM[[#This Row],[PROPORSI]]*VLOOKUP(Target_AM[[#This Row],[NIPNAS]],Target_CC[],COLUMN(BF$2)+9,0)</f>
        <v>45541294.5</v>
      </c>
      <c r="BU121" s="22">
        <f>Target_AM[[#This Row],[PROPORSI]]*VLOOKUP(Target_AM[[#This Row],[NIPNAS]],Target_CC[],COLUMN(BG$2)+9,0)</f>
        <v>45541294.5</v>
      </c>
      <c r="BV121" s="22">
        <f>Target_AM[[#This Row],[PROPORSI]]*VLOOKUP(Target_AM[[#This Row],[NIPNAS]],Target_CC[],COLUMN(BH$2)+9,0)</f>
        <v>45541294.5</v>
      </c>
      <c r="BW121" s="22">
        <f>Target_AM[[#This Row],[PROPORSI]]*VLOOKUP(Target_AM[[#This Row],[NIPNAS]],Target_CC[],COLUMN(BI$2)+9,0)</f>
        <v>45541294.5</v>
      </c>
      <c r="BX121" s="22">
        <f>Target_AM[[#This Row],[PROPORSI]]*VLOOKUP(Target_AM[[#This Row],[NIPNAS]],Target_CC[],COLUMN(BJ$2)+9,0)</f>
        <v>45541294.5</v>
      </c>
      <c r="BY121" s="22">
        <f>Target_AM[[#This Row],[PROPORSI]]*VLOOKUP(Target_AM[[#This Row],[NIPNAS]],Target_CC[],COLUMN(BK$2)+9,0)</f>
        <v>45541294.5</v>
      </c>
      <c r="BZ121" s="22">
        <f>Target_AM[[#This Row],[PROPORSI]]*VLOOKUP(Target_AM[[#This Row],[NIPNAS]],Target_CC[],COLUMN(BL$2)+9,0)</f>
        <v>45541294.5</v>
      </c>
      <c r="CA121" s="22">
        <f>Target_AM[[#This Row],[PROPORSI]]*VLOOKUP(Target_AM[[#This Row],[NIPNAS]],Target_CC[],COLUMN(BM$2)+9,0)</f>
        <v>547261142.5</v>
      </c>
      <c r="CB121" s="22">
        <f>Target_AM[[#This Row],[PROPORSI]]*VLOOKUP(Target_AM[[#This Row],[NIPNAS]],Target_CC[],COLUMN(BN$2)+9,0)</f>
        <v>18332000</v>
      </c>
      <c r="CC121" s="22">
        <f>Target_AM[[#This Row],[PROPORSI]]*VLOOKUP(Target_AM[[#This Row],[NIPNAS]],Target_CC[],COLUMN(BO$2)+9,0)</f>
        <v>18332000</v>
      </c>
      <c r="CD121" s="22">
        <f>Target_AM[[#This Row],[PROPORSI]]*VLOOKUP(Target_AM[[#This Row],[NIPNAS]],Target_CC[],COLUMN(BP$2)+9,0)</f>
        <v>18332000</v>
      </c>
      <c r="CE121" s="22">
        <f>Target_AM[[#This Row],[PROPORSI]]*VLOOKUP(Target_AM[[#This Row],[NIPNAS]],Target_CC[],COLUMN(BQ$2)+9,0)</f>
        <v>17415400</v>
      </c>
      <c r="CF121" s="22">
        <f>Target_AM[[#This Row],[PROPORSI]]*VLOOKUP(Target_AM[[#This Row],[NIPNAS]],Target_CC[],COLUMN(BR$2)+9,0)</f>
        <v>17415400</v>
      </c>
      <c r="CG121" s="22">
        <f>Target_AM[[#This Row],[PROPORSI]]*VLOOKUP(Target_AM[[#This Row],[NIPNAS]],Target_CC[],COLUMN(BS$2)+9,0)</f>
        <v>17415400</v>
      </c>
      <c r="CH121" s="22">
        <f>Target_AM[[#This Row],[PROPORSI]]*VLOOKUP(Target_AM[[#This Row],[NIPNAS]],Target_CC[],COLUMN(BT$2)+9,0)</f>
        <v>17415400</v>
      </c>
      <c r="CI121" s="22">
        <f>Target_AM[[#This Row],[PROPORSI]]*VLOOKUP(Target_AM[[#This Row],[NIPNAS]],Target_CC[],COLUMN(BU$2)+9,0)</f>
        <v>17415400</v>
      </c>
      <c r="CJ121" s="22">
        <f>Target_AM[[#This Row],[PROPORSI]]*VLOOKUP(Target_AM[[#This Row],[NIPNAS]],Target_CC[],COLUMN(BV$2)+9,0)</f>
        <v>17415400</v>
      </c>
      <c r="CK121" s="22">
        <f>Target_AM[[#This Row],[PROPORSI]]*VLOOKUP(Target_AM[[#This Row],[NIPNAS]],Target_CC[],COLUMN(BW$2)+9,0)</f>
        <v>17415400</v>
      </c>
      <c r="CL121" s="22">
        <f>Target_AM[[#This Row],[PROPORSI]]*VLOOKUP(Target_AM[[#This Row],[NIPNAS]],Target_CC[],COLUMN(BX$2)+9,0)</f>
        <v>17415400</v>
      </c>
      <c r="CM121" s="22">
        <f>Target_AM[[#This Row],[PROPORSI]]*VLOOKUP(Target_AM[[#This Row],[NIPNAS]],Target_CC[],COLUMN(BY$2)+9,0)</f>
        <v>17415400</v>
      </c>
      <c r="CN121" s="22">
        <f>Target_AM[[#This Row],[PROPORSI]]*VLOOKUP(Target_AM[[#This Row],[NIPNAS]],Target_CC[],COLUMN(BZ$2)+9,0)</f>
        <v>211734600</v>
      </c>
      <c r="CO121" s="22">
        <f>Target_AM[[#This Row],[PROPORSI]]*VLOOKUP(Target_AM[[#This Row],[NIPNAS]],Target_CC[],COLUMN(CA$2)+9,0)</f>
        <v>28374927.5</v>
      </c>
      <c r="CP121" s="22">
        <f>Target_AM[[#This Row],[PROPORSI]]*VLOOKUP(Target_AM[[#This Row],[NIPNAS]],Target_CC[],COLUMN(CB$2)+9,0)</f>
        <v>28548457</v>
      </c>
      <c r="CQ121" s="22">
        <f>Target_AM[[#This Row],[PROPORSI]]*VLOOKUP(Target_AM[[#This Row],[NIPNAS]],Target_CC[],COLUMN(CC$2)+9,0)</f>
        <v>28125894.5</v>
      </c>
      <c r="CR121" s="22">
        <f>Target_AM[[#This Row],[PROPORSI]]*VLOOKUP(Target_AM[[#This Row],[NIPNAS]],Target_CC[],COLUMN(CD$2)+9,0)</f>
        <v>28125894.5</v>
      </c>
      <c r="CS121" s="22">
        <f>Target_AM[[#This Row],[PROPORSI]]*VLOOKUP(Target_AM[[#This Row],[NIPNAS]],Target_CC[],COLUMN(CE$2)+9,0)</f>
        <v>28125894.5</v>
      </c>
      <c r="CT121" s="22">
        <f>Target_AM[[#This Row],[PROPORSI]]*VLOOKUP(Target_AM[[#This Row],[NIPNAS]],Target_CC[],COLUMN(CF$2)+9,0)</f>
        <v>28125894.5</v>
      </c>
      <c r="CU121" s="22">
        <f>Target_AM[[#This Row],[PROPORSI]]*VLOOKUP(Target_AM[[#This Row],[NIPNAS]],Target_CC[],COLUMN(CG$2)+9,0)</f>
        <v>28125894.5</v>
      </c>
      <c r="CV121" s="22">
        <f>Target_AM[[#This Row],[PROPORSI]]*VLOOKUP(Target_AM[[#This Row],[NIPNAS]],Target_CC[],COLUMN(CH$2)+9,0)</f>
        <v>28125894.5</v>
      </c>
      <c r="CW121" s="22">
        <f>Target_AM[[#This Row],[PROPORSI]]*VLOOKUP(Target_AM[[#This Row],[NIPNAS]],Target_CC[],COLUMN(CI$2)+9,0)</f>
        <v>28125894.5</v>
      </c>
      <c r="CX121" s="22">
        <f>Target_AM[[#This Row],[PROPORSI]]*VLOOKUP(Target_AM[[#This Row],[NIPNAS]],Target_CC[],COLUMN(CJ$2)+9,0)</f>
        <v>28125894.5</v>
      </c>
      <c r="CY121" s="22">
        <f>Target_AM[[#This Row],[PROPORSI]]*VLOOKUP(Target_AM[[#This Row],[NIPNAS]],Target_CC[],COLUMN(CK$2)+9,0)</f>
        <v>28125894.5</v>
      </c>
      <c r="CZ121" s="22">
        <f>Target_AM[[#This Row],[PROPORSI]]*VLOOKUP(Target_AM[[#This Row],[NIPNAS]],Target_CC[],COLUMN(CL$2)+9,0)</f>
        <v>28125894.5</v>
      </c>
      <c r="DA121" s="22">
        <f>Target_AM[[#This Row],[PROPORSI]]*VLOOKUP(Target_AM[[#This Row],[NIPNAS]],Target_CC[],COLUMN(CM$2)+9,0)</f>
        <v>338182329.5</v>
      </c>
      <c r="DB121" s="22">
        <f>Target_AM[[#This Row],[PROPORSI]]*VLOOKUP(Target_AM[[#This Row],[NIPNAS]],Target_CC[],COLUMN(CN$2)+9,0)</f>
        <v>0</v>
      </c>
      <c r="DC121" s="22">
        <f>Target_AM[[#This Row],[PROPORSI]]*VLOOKUP(Target_AM[[#This Row],[NIPNAS]],Target_CC[],COLUMN(CO$2)+9,0)</f>
        <v>0</v>
      </c>
      <c r="DD121" s="22">
        <f>Target_AM[[#This Row],[PROPORSI]]*VLOOKUP(Target_AM[[#This Row],[NIPNAS]],Target_CC[],COLUMN(CP$2)+9,0)</f>
        <v>0</v>
      </c>
      <c r="DE121" s="22">
        <f>Target_AM[[#This Row],[PROPORSI]]*VLOOKUP(Target_AM[[#This Row],[NIPNAS]],Target_CC[],COLUMN(CQ$2)+9,0)</f>
        <v>0</v>
      </c>
      <c r="DF121" s="22">
        <f>Target_AM[[#This Row],[PROPORSI]]*VLOOKUP(Target_AM[[#This Row],[NIPNAS]],Target_CC[],COLUMN(CR$2)+9,0)</f>
        <v>0</v>
      </c>
      <c r="DG121" s="22">
        <f>Target_AM[[#This Row],[PROPORSI]]*VLOOKUP(Target_AM[[#This Row],[NIPNAS]],Target_CC[],COLUMN(CS$2)+9,0)</f>
        <v>0</v>
      </c>
      <c r="DH121" s="22">
        <f>Target_AM[[#This Row],[PROPORSI]]*VLOOKUP(Target_AM[[#This Row],[NIPNAS]],Target_CC[],COLUMN(CT$2)+9,0)</f>
        <v>0</v>
      </c>
      <c r="DI121" s="22">
        <f>Target_AM[[#This Row],[PROPORSI]]*VLOOKUP(Target_AM[[#This Row],[NIPNAS]],Target_CC[],COLUMN(CU$2)+9,0)</f>
        <v>0</v>
      </c>
      <c r="DJ121" s="22">
        <f>Target_AM[[#This Row],[PROPORSI]]*VLOOKUP(Target_AM[[#This Row],[NIPNAS]],Target_CC[],COLUMN(CV$2)+9,0)</f>
        <v>0</v>
      </c>
      <c r="DK121" s="22">
        <f>Target_AM[[#This Row],[PROPORSI]]*VLOOKUP(Target_AM[[#This Row],[NIPNAS]],Target_CC[],COLUMN(CW$2)+9,0)</f>
        <v>0</v>
      </c>
      <c r="DL121" s="22">
        <f>Target_AM[[#This Row],[PROPORSI]]*VLOOKUP(Target_AM[[#This Row],[NIPNAS]],Target_CC[],COLUMN(CX$2)+9,0)</f>
        <v>0</v>
      </c>
      <c r="DM121" s="22">
        <f>Target_AM[[#This Row],[PROPORSI]]*VLOOKUP(Target_AM[[#This Row],[NIPNAS]],Target_CC[],COLUMN(CY$2)+9,0)</f>
        <v>0</v>
      </c>
      <c r="DN121" s="22">
        <f>Target_AM[[#This Row],[PROPORSI]]*VLOOKUP(Target_AM[[#This Row],[NIPNAS]],Target_CC[],COLUMN(CZ$2)+9,0)</f>
        <v>0</v>
      </c>
      <c r="DO121" s="22">
        <f>Target_AM[[#This Row],[PROPORSI]]*VLOOKUP(Target_AM[[#This Row],[NIPNAS]],Target_CC[],COLUMN(DA$2)+9,0)</f>
        <v>0</v>
      </c>
      <c r="DP121" s="22">
        <f>Target_AM[[#This Row],[PROPORSI]]*VLOOKUP(Target_AM[[#This Row],[NIPNAS]],Target_CC[],COLUMN(DB$2)+9,0)</f>
        <v>0</v>
      </c>
      <c r="DQ121" s="22">
        <f>Target_AM[[#This Row],[PROPORSI]]*VLOOKUP(Target_AM[[#This Row],[NIPNAS]],Target_CC[],COLUMN(DC$2)+9,0)</f>
        <v>0</v>
      </c>
      <c r="DR121" s="22">
        <f>Target_AM[[#This Row],[PROPORSI]]*VLOOKUP(Target_AM[[#This Row],[NIPNAS]],Target_CC[],COLUMN(DD$2)+9,0)</f>
        <v>0</v>
      </c>
      <c r="DS121" s="22">
        <f>Target_AM[[#This Row],[PROPORSI]]*VLOOKUP(Target_AM[[#This Row],[NIPNAS]],Target_CC[],COLUMN(DE$2)+9,0)</f>
        <v>0</v>
      </c>
      <c r="DT121" s="22">
        <f>Target_AM[[#This Row],[PROPORSI]]*VLOOKUP(Target_AM[[#This Row],[NIPNAS]],Target_CC[],COLUMN(DF$2)+9,0)</f>
        <v>0</v>
      </c>
      <c r="DU121" s="22">
        <f>Target_AM[[#This Row],[PROPORSI]]*VLOOKUP(Target_AM[[#This Row],[NIPNAS]],Target_CC[],COLUMN(DG$2)+9,0)</f>
        <v>0</v>
      </c>
      <c r="DV121" s="22">
        <f>Target_AM[[#This Row],[PROPORSI]]*VLOOKUP(Target_AM[[#This Row],[NIPNAS]],Target_CC[],COLUMN(DH$2)+9,0)</f>
        <v>0</v>
      </c>
      <c r="DW121" s="22">
        <f>Target_AM[[#This Row],[PROPORSI]]*VLOOKUP(Target_AM[[#This Row],[NIPNAS]],Target_CC[],COLUMN(DI$2)+9,0)</f>
        <v>0</v>
      </c>
      <c r="DX121" s="22">
        <f>Target_AM[[#This Row],[PROPORSI]]*VLOOKUP(Target_AM[[#This Row],[NIPNAS]],Target_CC[],COLUMN(DJ$2)+9,0)</f>
        <v>0</v>
      </c>
      <c r="DY121" s="22">
        <f>Target_AM[[#This Row],[PROPORSI]]*VLOOKUP(Target_AM[[#This Row],[NIPNAS]],Target_CC[],COLUMN(DK$2)+9,0)</f>
        <v>0</v>
      </c>
      <c r="DZ121" s="22">
        <f>Target_AM[[#This Row],[PROPORSI]]*VLOOKUP(Target_AM[[#This Row],[NIPNAS]],Target_CC[],COLUMN(DL$2)+9,0)</f>
        <v>0</v>
      </c>
      <c r="EA121" s="22">
        <f>Target_AM[[#This Row],[PROPORSI]]*VLOOKUP(Target_AM[[#This Row],[NIPNAS]],Target_CC[],COLUMN(DM$2)+9,0)</f>
        <v>0</v>
      </c>
    </row>
    <row r="122" spans="2:131" x14ac:dyDescent="0.3">
      <c r="B122">
        <v>405403</v>
      </c>
      <c r="C122" t="s">
        <v>1017</v>
      </c>
      <c r="D122">
        <v>0.5</v>
      </c>
      <c r="E122" s="8">
        <v>45658</v>
      </c>
      <c r="F122">
        <v>2925964</v>
      </c>
      <c r="G122" t="s">
        <v>842</v>
      </c>
      <c r="J122" t="s">
        <v>300</v>
      </c>
      <c r="K122" t="s">
        <v>21</v>
      </c>
      <c r="L122" t="s">
        <v>159</v>
      </c>
      <c r="M122" t="s">
        <v>29</v>
      </c>
      <c r="N122" s="23">
        <f>Target_AM[[#This Row],[PROPORSI]]*VLOOKUP(Target_AM[[#This Row],[NIPNAS]],Target_CC[],9,0)</f>
        <v>535773005.43792301</v>
      </c>
      <c r="O122" s="22">
        <f>Target_AM[[#This Row],[PROPORSI]]*VLOOKUP(Target_AM[[#This Row],[NIPNAS]],Target_CC[],COLUMN(A$2)+9,0)</f>
        <v>55089719.792676374</v>
      </c>
      <c r="P122" s="22">
        <f>Target_AM[[#This Row],[PROPORSI]]*VLOOKUP(Target_AM[[#This Row],[NIPNAS]],Target_CC[],COLUMN(B$2)+9,0)</f>
        <v>56051879.606807247</v>
      </c>
      <c r="Q122" s="22">
        <f>Target_AM[[#This Row],[PROPORSI]]*VLOOKUP(Target_AM[[#This Row],[NIPNAS]],Target_CC[],COLUMN(C$2)+9,0)</f>
        <v>59926438.169525757</v>
      </c>
      <c r="R122" s="22">
        <f>Target_AM[[#This Row],[PROPORSI]]*VLOOKUP(Target_AM[[#This Row],[NIPNAS]],Target_CC[],COLUMN(D$2)+9,0)</f>
        <v>56309935.629621908</v>
      </c>
      <c r="S122" s="22">
        <f>Target_AM[[#This Row],[PROPORSI]]*VLOOKUP(Target_AM[[#This Row],[NIPNAS]],Target_CC[],COLUMN(E$2)+9,0)</f>
        <v>59164033.920999736</v>
      </c>
      <c r="T122" s="22">
        <f>Target_AM[[#This Row],[PROPORSI]]*VLOOKUP(Target_AM[[#This Row],[NIPNAS]],Target_CC[],COLUMN(F$2)+9,0)</f>
        <v>58374779.003978312</v>
      </c>
      <c r="U122" s="22">
        <f>Target_AM[[#This Row],[PROPORSI]]*VLOOKUP(Target_AM[[#This Row],[NIPNAS]],Target_CC[],COLUMN(G$2)+9,0)</f>
        <v>61167243.203140393</v>
      </c>
      <c r="V122" s="22">
        <f>Target_AM[[#This Row],[PROPORSI]]*VLOOKUP(Target_AM[[#This Row],[NIPNAS]],Target_CC[],COLUMN(H$2)+9,0)</f>
        <v>61776890.79681924</v>
      </c>
      <c r="W122" s="22">
        <f>Target_AM[[#This Row],[PROPORSI]]*VLOOKUP(Target_AM[[#This Row],[NIPNAS]],Target_CC[],COLUMN(I$2)+9,0)</f>
        <v>60986148.16761791</v>
      </c>
      <c r="X122" s="22">
        <f>Target_AM[[#This Row],[PROPORSI]]*VLOOKUP(Target_AM[[#This Row],[NIPNAS]],Target_CC[],COLUMN(J$2)+9,0)</f>
        <v>62213093.777487203</v>
      </c>
      <c r="Y122" s="22">
        <f>Target_AM[[#This Row],[PROPORSI]]*VLOOKUP(Target_AM[[#This Row],[NIPNAS]],Target_CC[],COLUMN(K$2)+9,0)</f>
        <v>61759169.201302215</v>
      </c>
      <c r="Z122" s="22">
        <f>Target_AM[[#This Row],[PROPORSI]]*VLOOKUP(Target_AM[[#This Row],[NIPNAS]],Target_CC[],COLUMN(L$2)+9,0)</f>
        <v>58270940.416313939</v>
      </c>
      <c r="AA122" s="22">
        <f>Target_AM[[#This Row],[PROPORSI]]*VLOOKUP(Target_AM[[#This Row],[NIPNAS]],Target_CC[],COLUMN(M$2)+9,0)</f>
        <v>711090271.68629026</v>
      </c>
      <c r="AB122" s="22">
        <f>Target_AM[[#This Row],[PROPORSI]]*VLOOKUP(Target_AM[[#This Row],[NIPNAS]],Target_CC[],COLUMN(N$2)+9,0)</f>
        <v>12298604.11825794</v>
      </c>
      <c r="AC122" s="22">
        <f>Target_AM[[#This Row],[PROPORSI]]*VLOOKUP(Target_AM[[#This Row],[NIPNAS]],Target_CC[],COLUMN(O$2)+9,0)</f>
        <v>12513403.225914054</v>
      </c>
      <c r="AD122" s="22">
        <f>Target_AM[[#This Row],[PROPORSI]]*VLOOKUP(Target_AM[[#This Row],[NIPNAS]],Target_CC[],COLUMN(P$2)+9,0)</f>
        <v>13378386.05892197</v>
      </c>
      <c r="AE122" s="22">
        <f>Target_AM[[#This Row],[PROPORSI]]*VLOOKUP(Target_AM[[#This Row],[NIPNAS]],Target_CC[],COLUMN(Q$2)+9,0)</f>
        <v>12571013.409390636</v>
      </c>
      <c r="AF122" s="22">
        <f>Target_AM[[#This Row],[PROPORSI]]*VLOOKUP(Target_AM[[#This Row],[NIPNAS]],Target_CC[],COLUMN(R$2)+9,0)</f>
        <v>13208181.743743259</v>
      </c>
      <c r="AG122" s="22">
        <f>Target_AM[[#This Row],[PROPORSI]]*VLOOKUP(Target_AM[[#This Row],[NIPNAS]],Target_CC[],COLUMN(S$2)+9,0)</f>
        <v>13031983.102520086</v>
      </c>
      <c r="AH122" s="22">
        <f>Target_AM[[#This Row],[PROPORSI]]*VLOOKUP(Target_AM[[#This Row],[NIPNAS]],Target_CC[],COLUMN(T$2)+9,0)</f>
        <v>13655391.822498152</v>
      </c>
      <c r="AI122" s="22">
        <f>Target_AM[[#This Row],[PROPORSI]]*VLOOKUP(Target_AM[[#This Row],[NIPNAS]],Target_CC[],COLUMN(U$2)+9,0)</f>
        <v>13791493.702023435</v>
      </c>
      <c r="AJ122" s="22">
        <f>Target_AM[[#This Row],[PROPORSI]]*VLOOKUP(Target_AM[[#This Row],[NIPNAS]],Target_CC[],COLUMN(V$2)+9,0)</f>
        <v>13614962.933804311</v>
      </c>
      <c r="AK122" s="22">
        <f>Target_AM[[#This Row],[PROPORSI]]*VLOOKUP(Target_AM[[#This Row],[NIPNAS]],Target_CC[],COLUMN(W$2)+9,0)</f>
        <v>13888874.625263361</v>
      </c>
      <c r="AL122" s="22">
        <f>Target_AM[[#This Row],[PROPORSI]]*VLOOKUP(Target_AM[[#This Row],[NIPNAS]],Target_CC[],COLUMN(X$2)+9,0)</f>
        <v>13787537.412384862</v>
      </c>
      <c r="AM122" s="22">
        <f>Target_AM[[#This Row],[PROPORSI]]*VLOOKUP(Target_AM[[#This Row],[NIPNAS]],Target_CC[],COLUMN(Y$2)+9,0)</f>
        <v>13008801.469237335</v>
      </c>
      <c r="AN122" s="22">
        <f>Target_AM[[#This Row],[PROPORSI]]*VLOOKUP(Target_AM[[#This Row],[NIPNAS]],Target_CC[],COLUMN(Z$2)+9,0)</f>
        <v>158748633.62395942</v>
      </c>
      <c r="AO122" s="22">
        <f>Target_AM[[#This Row],[PROPORSI]]*VLOOKUP(Target_AM[[#This Row],[NIPNAS]],Target_CC[],COLUMN(AA$2)+9,0)</f>
        <v>67388323.910934314</v>
      </c>
      <c r="AP122" s="22">
        <f>Target_AM[[#This Row],[PROPORSI]]*VLOOKUP(Target_AM[[#This Row],[NIPNAS]],Target_CC[],COLUMN(AB$2)+9,0)</f>
        <v>68565282.832721308</v>
      </c>
      <c r="AQ122" s="22">
        <f>Target_AM[[#This Row],[PROPORSI]]*VLOOKUP(Target_AM[[#This Row],[NIPNAS]],Target_CC[],COLUMN(AC$2)+9,0)</f>
        <v>73304824.228447735</v>
      </c>
      <c r="AR122" s="22">
        <f>Target_AM[[#This Row],[PROPORSI]]*VLOOKUP(Target_AM[[#This Row],[NIPNAS]],Target_CC[],COLUMN(AD$2)+9,0)</f>
        <v>68880949.039012551</v>
      </c>
      <c r="AS122" s="22">
        <f>Target_AM[[#This Row],[PROPORSI]]*VLOOKUP(Target_AM[[#This Row],[NIPNAS]],Target_CC[],COLUMN(AE$2)+9,0)</f>
        <v>72372215.664742991</v>
      </c>
      <c r="AT122" s="22">
        <f>Target_AM[[#This Row],[PROPORSI]]*VLOOKUP(Target_AM[[#This Row],[NIPNAS]],Target_CC[],COLUMN(AF$2)+9,0)</f>
        <v>71406762.10649839</v>
      </c>
      <c r="AU122" s="22">
        <f>Target_AM[[#This Row],[PROPORSI]]*VLOOKUP(Target_AM[[#This Row],[NIPNAS]],Target_CC[],COLUMN(AG$2)+9,0)</f>
        <v>74822635.025638551</v>
      </c>
      <c r="AV122" s="22">
        <f>Target_AM[[#This Row],[PROPORSI]]*VLOOKUP(Target_AM[[#This Row],[NIPNAS]],Target_CC[],COLUMN(AH$2)+9,0)</f>
        <v>75568384.498842672</v>
      </c>
      <c r="AW122" s="22">
        <f>Target_AM[[#This Row],[PROPORSI]]*VLOOKUP(Target_AM[[#This Row],[NIPNAS]],Target_CC[],COLUMN(AI$2)+9,0)</f>
        <v>74601111.10142222</v>
      </c>
      <c r="AX122" s="22">
        <f>Target_AM[[#This Row],[PROPORSI]]*VLOOKUP(Target_AM[[#This Row],[NIPNAS]],Target_CC[],COLUMN(AJ$2)+9,0)</f>
        <v>76101968.402750567</v>
      </c>
      <c r="AY122" s="22">
        <f>Target_AM[[#This Row],[PROPORSI]]*VLOOKUP(Target_AM[[#This Row],[NIPNAS]],Target_CC[],COLUMN(AK$2)+9,0)</f>
        <v>75546706.613687083</v>
      </c>
      <c r="AZ122" s="22">
        <f>Target_AM[[#This Row],[PROPORSI]]*VLOOKUP(Target_AM[[#This Row],[NIPNAS]],Target_CC[],COLUMN(AL$2)+9,0)</f>
        <v>71279741.885551274</v>
      </c>
      <c r="BA122" s="22">
        <f>Target_AM[[#This Row],[PROPORSI]]*VLOOKUP(Target_AM[[#This Row],[NIPNAS]],Target_CC[],COLUMN(AM$2)+9,0)</f>
        <v>869838905.31024981</v>
      </c>
      <c r="BB122" s="22">
        <f>Target_AM[[#This Row],[PROPORSI]]*VLOOKUP(Target_AM[[#This Row],[NIPNAS]],Target_CC[],COLUMN(AN$2)+9,0)</f>
        <v>4941582.2328302255</v>
      </c>
      <c r="BC122" s="22">
        <f>Target_AM[[#This Row],[PROPORSI]]*VLOOKUP(Target_AM[[#This Row],[NIPNAS]],Target_CC[],COLUMN(AO$2)+9,0)</f>
        <v>5142088.3207596652</v>
      </c>
      <c r="BD122" s="22">
        <f>Target_AM[[#This Row],[PROPORSI]]*VLOOKUP(Target_AM[[#This Row],[NIPNAS]],Target_CC[],COLUMN(AP$2)+9,0)</f>
        <v>5200167.6767443344</v>
      </c>
      <c r="BE122" s="22">
        <f>Target_AM[[#This Row],[PROPORSI]]*VLOOKUP(Target_AM[[#This Row],[NIPNAS]],Target_CC[],COLUMN(AQ$2)+9,0)</f>
        <v>5041400.8835760169</v>
      </c>
      <c r="BF122" s="22">
        <f>Target_AM[[#This Row],[PROPORSI]]*VLOOKUP(Target_AM[[#This Row],[NIPNAS]],Target_CC[],COLUMN(AR$2)+9,0)</f>
        <v>5300908.0587014994</v>
      </c>
      <c r="BG122" s="22">
        <f>Target_AM[[#This Row],[PROPORSI]]*VLOOKUP(Target_AM[[#This Row],[NIPNAS]],Target_CC[],COLUMN(AS$2)+9,0)</f>
        <v>5267931.7796293944</v>
      </c>
      <c r="BH122" s="22">
        <f>Target_AM[[#This Row],[PROPORSI]]*VLOOKUP(Target_AM[[#This Row],[NIPNAS]],Target_CC[],COLUMN(AT$2)+9,0)</f>
        <v>5440025.0052966531</v>
      </c>
      <c r="BI122" s="22">
        <f>Target_AM[[#This Row],[PROPORSI]]*VLOOKUP(Target_AM[[#This Row],[NIPNAS]],Target_CC[],COLUMN(AU$2)+9,0)</f>
        <v>5516503.1293899361</v>
      </c>
      <c r="BJ122" s="22">
        <f>Target_AM[[#This Row],[PROPORSI]]*VLOOKUP(Target_AM[[#This Row],[NIPNAS]],Target_CC[],COLUMN(AV$2)+9,0)</f>
        <v>5430748.8535660822</v>
      </c>
      <c r="BK122" s="22">
        <f>Target_AM[[#This Row],[PROPORSI]]*VLOOKUP(Target_AM[[#This Row],[NIPNAS]],Target_CC[],COLUMN(AW$2)+9,0)</f>
        <v>5523072.6990475263</v>
      </c>
      <c r="BL122" s="22">
        <f>Target_AM[[#This Row],[PROPORSI]]*VLOOKUP(Target_AM[[#This Row],[NIPNAS]],Target_CC[],COLUMN(AX$2)+9,0)</f>
        <v>5624891.6984470263</v>
      </c>
      <c r="BM122" s="22">
        <f>Target_AM[[#This Row],[PROPORSI]]*VLOOKUP(Target_AM[[#This Row],[NIPNAS]],Target_CC[],COLUMN(AY$2)+9,0)</f>
        <v>5484201.4723760169</v>
      </c>
      <c r="BN122" s="22">
        <f>Target_AM[[#This Row],[PROPORSI]]*VLOOKUP(Target_AM[[#This Row],[NIPNAS]],Target_CC[],COLUMN(AZ$2)+9,0)</f>
        <v>63913521.81036438</v>
      </c>
      <c r="BO122" s="22">
        <f>Target_AM[[#This Row],[PROPORSI]]*VLOOKUP(Target_AM[[#This Row],[NIPNAS]],Target_CC[],COLUMN(BA$2)+9,0)</f>
        <v>54089859.5</v>
      </c>
      <c r="BP122" s="22">
        <f>Target_AM[[#This Row],[PROPORSI]]*VLOOKUP(Target_AM[[#This Row],[NIPNAS]],Target_CC[],COLUMN(BB$2)+9,0)</f>
        <v>54043576</v>
      </c>
      <c r="BQ122" s="22">
        <f>Target_AM[[#This Row],[PROPORSI]]*VLOOKUP(Target_AM[[#This Row],[NIPNAS]],Target_CC[],COLUMN(BC$2)+9,0)</f>
        <v>57902444</v>
      </c>
      <c r="BR122" s="22">
        <f>Target_AM[[#This Row],[PROPORSI]]*VLOOKUP(Target_AM[[#This Row],[NIPNAS]],Target_CC[],COLUMN(BD$2)+9,0)</f>
        <v>55476434.299999997</v>
      </c>
      <c r="BS122" s="22">
        <f>Target_AM[[#This Row],[PROPORSI]]*VLOOKUP(Target_AM[[#This Row],[NIPNAS]],Target_CC[],COLUMN(BE$2)+9,0)</f>
        <v>55476434.299999997</v>
      </c>
      <c r="BT122" s="22">
        <f>Target_AM[[#This Row],[PROPORSI]]*VLOOKUP(Target_AM[[#This Row],[NIPNAS]],Target_CC[],COLUMN(BF$2)+9,0)</f>
        <v>55476434.299999997</v>
      </c>
      <c r="BU122" s="22">
        <f>Target_AM[[#This Row],[PROPORSI]]*VLOOKUP(Target_AM[[#This Row],[NIPNAS]],Target_CC[],COLUMN(BG$2)+9,0)</f>
        <v>55476434.299999997</v>
      </c>
      <c r="BV122" s="22">
        <f>Target_AM[[#This Row],[PROPORSI]]*VLOOKUP(Target_AM[[#This Row],[NIPNAS]],Target_CC[],COLUMN(BH$2)+9,0)</f>
        <v>55476434.299999997</v>
      </c>
      <c r="BW122" s="22">
        <f>Target_AM[[#This Row],[PROPORSI]]*VLOOKUP(Target_AM[[#This Row],[NIPNAS]],Target_CC[],COLUMN(BI$2)+9,0)</f>
        <v>55476434.299999997</v>
      </c>
      <c r="BX122" s="22">
        <f>Target_AM[[#This Row],[PROPORSI]]*VLOOKUP(Target_AM[[#This Row],[NIPNAS]],Target_CC[],COLUMN(BJ$2)+9,0)</f>
        <v>55476434.299999997</v>
      </c>
      <c r="BY122" s="22">
        <f>Target_AM[[#This Row],[PROPORSI]]*VLOOKUP(Target_AM[[#This Row],[NIPNAS]],Target_CC[],COLUMN(BK$2)+9,0)</f>
        <v>55476434.299999997</v>
      </c>
      <c r="BZ122" s="22">
        <f>Target_AM[[#This Row],[PROPORSI]]*VLOOKUP(Target_AM[[#This Row],[NIPNAS]],Target_CC[],COLUMN(BL$2)+9,0)</f>
        <v>55476434.299999997</v>
      </c>
      <c r="CA122" s="22">
        <f>Target_AM[[#This Row],[PROPORSI]]*VLOOKUP(Target_AM[[#This Row],[NIPNAS]],Target_CC[],COLUMN(BM$2)+9,0)</f>
        <v>665323788.19999993</v>
      </c>
      <c r="CB122" s="22">
        <f>Target_AM[[#This Row],[PROPORSI]]*VLOOKUP(Target_AM[[#This Row],[NIPNAS]],Target_CC[],COLUMN(BN$2)+9,0)</f>
        <v>46957700</v>
      </c>
      <c r="CC122" s="22">
        <f>Target_AM[[#This Row],[PROPORSI]]*VLOOKUP(Target_AM[[#This Row],[NIPNAS]],Target_CC[],COLUMN(BO$2)+9,0)</f>
        <v>46957700</v>
      </c>
      <c r="CD122" s="22">
        <f>Target_AM[[#This Row],[PROPORSI]]*VLOOKUP(Target_AM[[#This Row],[NIPNAS]],Target_CC[],COLUMN(BP$2)+9,0)</f>
        <v>51243414</v>
      </c>
      <c r="CE122" s="22">
        <f>Target_AM[[#This Row],[PROPORSI]]*VLOOKUP(Target_AM[[#This Row],[NIPNAS]],Target_CC[],COLUMN(BQ$2)+9,0)</f>
        <v>48681243.299999997</v>
      </c>
      <c r="CF122" s="22">
        <f>Target_AM[[#This Row],[PROPORSI]]*VLOOKUP(Target_AM[[#This Row],[NIPNAS]],Target_CC[],COLUMN(BR$2)+9,0)</f>
        <v>48681243.299999997</v>
      </c>
      <c r="CG122" s="22">
        <f>Target_AM[[#This Row],[PROPORSI]]*VLOOKUP(Target_AM[[#This Row],[NIPNAS]],Target_CC[],COLUMN(BS$2)+9,0)</f>
        <v>48681243.299999997</v>
      </c>
      <c r="CH122" s="22">
        <f>Target_AM[[#This Row],[PROPORSI]]*VLOOKUP(Target_AM[[#This Row],[NIPNAS]],Target_CC[],COLUMN(BT$2)+9,0)</f>
        <v>48681243.299999997</v>
      </c>
      <c r="CI122" s="22">
        <f>Target_AM[[#This Row],[PROPORSI]]*VLOOKUP(Target_AM[[#This Row],[NIPNAS]],Target_CC[],COLUMN(BU$2)+9,0)</f>
        <v>48681243.299999997</v>
      </c>
      <c r="CJ122" s="22">
        <f>Target_AM[[#This Row],[PROPORSI]]*VLOOKUP(Target_AM[[#This Row],[NIPNAS]],Target_CC[],COLUMN(BV$2)+9,0)</f>
        <v>48681243.299999997</v>
      </c>
      <c r="CK122" s="22">
        <f>Target_AM[[#This Row],[PROPORSI]]*VLOOKUP(Target_AM[[#This Row],[NIPNAS]],Target_CC[],COLUMN(BW$2)+9,0)</f>
        <v>48681243.299999997</v>
      </c>
      <c r="CL122" s="22">
        <f>Target_AM[[#This Row],[PROPORSI]]*VLOOKUP(Target_AM[[#This Row],[NIPNAS]],Target_CC[],COLUMN(BX$2)+9,0)</f>
        <v>48681243.299999997</v>
      </c>
      <c r="CM122" s="22">
        <f>Target_AM[[#This Row],[PROPORSI]]*VLOOKUP(Target_AM[[#This Row],[NIPNAS]],Target_CC[],COLUMN(BY$2)+9,0)</f>
        <v>48681243.299999997</v>
      </c>
      <c r="CN122" s="22">
        <f>Target_AM[[#This Row],[PROPORSI]]*VLOOKUP(Target_AM[[#This Row],[NIPNAS]],Target_CC[],COLUMN(BZ$2)+9,0)</f>
        <v>583290003.70000005</v>
      </c>
      <c r="CO122" s="22">
        <f>Target_AM[[#This Row],[PROPORSI]]*VLOOKUP(Target_AM[[#This Row],[NIPNAS]],Target_CC[],COLUMN(CA$2)+9,0)</f>
        <v>7133437.5</v>
      </c>
      <c r="CP122" s="22">
        <f>Target_AM[[#This Row],[PROPORSI]]*VLOOKUP(Target_AM[[#This Row],[NIPNAS]],Target_CC[],COLUMN(CB$2)+9,0)</f>
        <v>7030398</v>
      </c>
      <c r="CQ122" s="22">
        <f>Target_AM[[#This Row],[PROPORSI]]*VLOOKUP(Target_AM[[#This Row],[NIPNAS]],Target_CC[],COLUMN(CC$2)+9,0)</f>
        <v>6795191</v>
      </c>
      <c r="CR122" s="22">
        <f>Target_AM[[#This Row],[PROPORSI]]*VLOOKUP(Target_AM[[#This Row],[NIPNAS]],Target_CC[],COLUMN(CD$2)+9,0)</f>
        <v>6795191</v>
      </c>
      <c r="CS122" s="22">
        <f>Target_AM[[#This Row],[PROPORSI]]*VLOOKUP(Target_AM[[#This Row],[NIPNAS]],Target_CC[],COLUMN(CE$2)+9,0)</f>
        <v>6795191</v>
      </c>
      <c r="CT122" s="22">
        <f>Target_AM[[#This Row],[PROPORSI]]*VLOOKUP(Target_AM[[#This Row],[NIPNAS]],Target_CC[],COLUMN(CF$2)+9,0)</f>
        <v>6795191</v>
      </c>
      <c r="CU122" s="22">
        <f>Target_AM[[#This Row],[PROPORSI]]*VLOOKUP(Target_AM[[#This Row],[NIPNAS]],Target_CC[],COLUMN(CG$2)+9,0)</f>
        <v>6795191</v>
      </c>
      <c r="CV122" s="22">
        <f>Target_AM[[#This Row],[PROPORSI]]*VLOOKUP(Target_AM[[#This Row],[NIPNAS]],Target_CC[],COLUMN(CH$2)+9,0)</f>
        <v>6795191</v>
      </c>
      <c r="CW122" s="22">
        <f>Target_AM[[#This Row],[PROPORSI]]*VLOOKUP(Target_AM[[#This Row],[NIPNAS]],Target_CC[],COLUMN(CI$2)+9,0)</f>
        <v>6795191</v>
      </c>
      <c r="CX122" s="22">
        <f>Target_AM[[#This Row],[PROPORSI]]*VLOOKUP(Target_AM[[#This Row],[NIPNAS]],Target_CC[],COLUMN(CJ$2)+9,0)</f>
        <v>6795191</v>
      </c>
      <c r="CY122" s="22">
        <f>Target_AM[[#This Row],[PROPORSI]]*VLOOKUP(Target_AM[[#This Row],[NIPNAS]],Target_CC[],COLUMN(CK$2)+9,0)</f>
        <v>6795191</v>
      </c>
      <c r="CZ122" s="22">
        <f>Target_AM[[#This Row],[PROPORSI]]*VLOOKUP(Target_AM[[#This Row],[NIPNAS]],Target_CC[],COLUMN(CL$2)+9,0)</f>
        <v>6795191</v>
      </c>
      <c r="DA122" s="22">
        <f>Target_AM[[#This Row],[PROPORSI]]*VLOOKUP(Target_AM[[#This Row],[NIPNAS]],Target_CC[],COLUMN(CM$2)+9,0)</f>
        <v>82115745.5</v>
      </c>
      <c r="DB122" s="22">
        <f>Target_AM[[#This Row],[PROPORSI]]*VLOOKUP(Target_AM[[#This Row],[NIPNAS]],Target_CC[],COLUMN(CN$2)+9,0)</f>
        <v>0</v>
      </c>
      <c r="DC122" s="22">
        <f>Target_AM[[#This Row],[PROPORSI]]*VLOOKUP(Target_AM[[#This Row],[NIPNAS]],Target_CC[],COLUMN(CO$2)+9,0)</f>
        <v>0</v>
      </c>
      <c r="DD122" s="22">
        <f>Target_AM[[#This Row],[PROPORSI]]*VLOOKUP(Target_AM[[#This Row],[NIPNAS]],Target_CC[],COLUMN(CP$2)+9,0)</f>
        <v>3000000</v>
      </c>
      <c r="DE122" s="22">
        <f>Target_AM[[#This Row],[PROPORSI]]*VLOOKUP(Target_AM[[#This Row],[NIPNAS]],Target_CC[],COLUMN(CQ$2)+9,0)</f>
        <v>0</v>
      </c>
      <c r="DF122" s="22">
        <f>Target_AM[[#This Row],[PROPORSI]]*VLOOKUP(Target_AM[[#This Row],[NIPNAS]],Target_CC[],COLUMN(CR$2)+9,0)</f>
        <v>0</v>
      </c>
      <c r="DG122" s="22">
        <f>Target_AM[[#This Row],[PROPORSI]]*VLOOKUP(Target_AM[[#This Row],[NIPNAS]],Target_CC[],COLUMN(CS$2)+9,0)</f>
        <v>0</v>
      </c>
      <c r="DH122" s="22">
        <f>Target_AM[[#This Row],[PROPORSI]]*VLOOKUP(Target_AM[[#This Row],[NIPNAS]],Target_CC[],COLUMN(CT$2)+9,0)</f>
        <v>0</v>
      </c>
      <c r="DI122" s="22">
        <f>Target_AM[[#This Row],[PROPORSI]]*VLOOKUP(Target_AM[[#This Row],[NIPNAS]],Target_CC[],COLUMN(CU$2)+9,0)</f>
        <v>0</v>
      </c>
      <c r="DJ122" s="22">
        <f>Target_AM[[#This Row],[PROPORSI]]*VLOOKUP(Target_AM[[#This Row],[NIPNAS]],Target_CC[],COLUMN(CV$2)+9,0)</f>
        <v>0</v>
      </c>
      <c r="DK122" s="22">
        <f>Target_AM[[#This Row],[PROPORSI]]*VLOOKUP(Target_AM[[#This Row],[NIPNAS]],Target_CC[],COLUMN(CW$2)+9,0)</f>
        <v>0</v>
      </c>
      <c r="DL122" s="22">
        <f>Target_AM[[#This Row],[PROPORSI]]*VLOOKUP(Target_AM[[#This Row],[NIPNAS]],Target_CC[],COLUMN(CX$2)+9,0)</f>
        <v>0</v>
      </c>
      <c r="DM122" s="22">
        <f>Target_AM[[#This Row],[PROPORSI]]*VLOOKUP(Target_AM[[#This Row],[NIPNAS]],Target_CC[],COLUMN(CY$2)+9,0)</f>
        <v>0</v>
      </c>
      <c r="DN122" s="22">
        <f>Target_AM[[#This Row],[PROPORSI]]*VLOOKUP(Target_AM[[#This Row],[NIPNAS]],Target_CC[],COLUMN(CZ$2)+9,0)</f>
        <v>3000000</v>
      </c>
      <c r="DO122" s="22">
        <f>Target_AM[[#This Row],[PROPORSI]]*VLOOKUP(Target_AM[[#This Row],[NIPNAS]],Target_CC[],COLUMN(DA$2)+9,0)</f>
        <v>0</v>
      </c>
      <c r="DP122" s="22">
        <f>Target_AM[[#This Row],[PROPORSI]]*VLOOKUP(Target_AM[[#This Row],[NIPNAS]],Target_CC[],COLUMN(DB$2)+9,0)</f>
        <v>0</v>
      </c>
      <c r="DQ122" s="22">
        <f>Target_AM[[#This Row],[PROPORSI]]*VLOOKUP(Target_AM[[#This Row],[NIPNAS]],Target_CC[],COLUMN(DC$2)+9,0)</f>
        <v>0</v>
      </c>
      <c r="DR122" s="22">
        <f>Target_AM[[#This Row],[PROPORSI]]*VLOOKUP(Target_AM[[#This Row],[NIPNAS]],Target_CC[],COLUMN(DD$2)+9,0)</f>
        <v>0</v>
      </c>
      <c r="DS122" s="22">
        <f>Target_AM[[#This Row],[PROPORSI]]*VLOOKUP(Target_AM[[#This Row],[NIPNAS]],Target_CC[],COLUMN(DE$2)+9,0)</f>
        <v>0</v>
      </c>
      <c r="DT122" s="22">
        <f>Target_AM[[#This Row],[PROPORSI]]*VLOOKUP(Target_AM[[#This Row],[NIPNAS]],Target_CC[],COLUMN(DF$2)+9,0)</f>
        <v>0</v>
      </c>
      <c r="DU122" s="22">
        <f>Target_AM[[#This Row],[PROPORSI]]*VLOOKUP(Target_AM[[#This Row],[NIPNAS]],Target_CC[],COLUMN(DG$2)+9,0)</f>
        <v>0</v>
      </c>
      <c r="DV122" s="22">
        <f>Target_AM[[#This Row],[PROPORSI]]*VLOOKUP(Target_AM[[#This Row],[NIPNAS]],Target_CC[],COLUMN(DH$2)+9,0)</f>
        <v>0</v>
      </c>
      <c r="DW122" s="22">
        <f>Target_AM[[#This Row],[PROPORSI]]*VLOOKUP(Target_AM[[#This Row],[NIPNAS]],Target_CC[],COLUMN(DI$2)+9,0)</f>
        <v>0</v>
      </c>
      <c r="DX122" s="22">
        <f>Target_AM[[#This Row],[PROPORSI]]*VLOOKUP(Target_AM[[#This Row],[NIPNAS]],Target_CC[],COLUMN(DJ$2)+9,0)</f>
        <v>0</v>
      </c>
      <c r="DY122" s="22">
        <f>Target_AM[[#This Row],[PROPORSI]]*VLOOKUP(Target_AM[[#This Row],[NIPNAS]],Target_CC[],COLUMN(DK$2)+9,0)</f>
        <v>0</v>
      </c>
      <c r="DZ122" s="22">
        <f>Target_AM[[#This Row],[PROPORSI]]*VLOOKUP(Target_AM[[#This Row],[NIPNAS]],Target_CC[],COLUMN(DL$2)+9,0)</f>
        <v>0</v>
      </c>
      <c r="EA122" s="22">
        <f>Target_AM[[#This Row],[PROPORSI]]*VLOOKUP(Target_AM[[#This Row],[NIPNAS]],Target_CC[],COLUMN(DM$2)+9,0)</f>
        <v>0</v>
      </c>
    </row>
    <row r="123" spans="2:131" x14ac:dyDescent="0.3">
      <c r="B123">
        <v>405403</v>
      </c>
      <c r="C123" t="s">
        <v>1017</v>
      </c>
      <c r="D123">
        <v>1</v>
      </c>
      <c r="E123" s="8">
        <v>45658</v>
      </c>
      <c r="F123">
        <v>2000435</v>
      </c>
      <c r="G123" t="s">
        <v>808</v>
      </c>
      <c r="J123" t="s">
        <v>309</v>
      </c>
      <c r="K123" t="s">
        <v>21</v>
      </c>
      <c r="L123" t="s">
        <v>159</v>
      </c>
      <c r="M123" t="s">
        <v>29</v>
      </c>
      <c r="N123" s="23">
        <f>Target_AM[[#This Row],[PROPORSI]]*VLOOKUP(Target_AM[[#This Row],[NIPNAS]],Target_CC[],9,0)</f>
        <v>804369389.47835708</v>
      </c>
      <c r="O123" s="22">
        <f>Target_AM[[#This Row],[PROPORSI]]*VLOOKUP(Target_AM[[#This Row],[NIPNAS]],Target_CC[],COLUMN(A$2)+9,0)</f>
        <v>49760468.399999999</v>
      </c>
      <c r="P123" s="22">
        <f>Target_AM[[#This Row],[PROPORSI]]*VLOOKUP(Target_AM[[#This Row],[NIPNAS]],Target_CC[],COLUMN(B$2)+9,0)</f>
        <v>49800044.399999999</v>
      </c>
      <c r="Q123" s="22">
        <f>Target_AM[[#This Row],[PROPORSI]]*VLOOKUP(Target_AM[[#This Row],[NIPNAS]],Target_CC[],COLUMN(C$2)+9,0)</f>
        <v>49720892.399999999</v>
      </c>
      <c r="R123" s="22">
        <f>Target_AM[[#This Row],[PROPORSI]]*VLOOKUP(Target_AM[[#This Row],[NIPNAS]],Target_CC[],COLUMN(D$2)+9,0)</f>
        <v>49641740.399999999</v>
      </c>
      <c r="S123" s="22">
        <f>Target_AM[[#This Row],[PROPORSI]]*VLOOKUP(Target_AM[[#This Row],[NIPNAS]],Target_CC[],COLUMN(E$2)+9,0)</f>
        <v>49681316.399999999</v>
      </c>
      <c r="T123" s="22">
        <f>Target_AM[[#This Row],[PROPORSI]]*VLOOKUP(Target_AM[[#This Row],[NIPNAS]],Target_CC[],COLUMN(F$2)+9,0)</f>
        <v>49720892.399999999</v>
      </c>
      <c r="U123" s="22">
        <f>Target_AM[[#This Row],[PROPORSI]]*VLOOKUP(Target_AM[[#This Row],[NIPNAS]],Target_CC[],COLUMN(G$2)+9,0)</f>
        <v>49918772.399999999</v>
      </c>
      <c r="V123" s="22">
        <f>Target_AM[[#This Row],[PROPORSI]]*VLOOKUP(Target_AM[[#This Row],[NIPNAS]],Target_CC[],COLUMN(H$2)+9,0)</f>
        <v>49839620.399999999</v>
      </c>
      <c r="W123" s="22">
        <f>Target_AM[[#This Row],[PROPORSI]]*VLOOKUP(Target_AM[[#This Row],[NIPNAS]],Target_CC[],COLUMN(I$2)+9,0)</f>
        <v>49839620.399999999</v>
      </c>
      <c r="X123" s="22">
        <f>Target_AM[[#This Row],[PROPORSI]]*VLOOKUP(Target_AM[[#This Row],[NIPNAS]],Target_CC[],COLUMN(J$2)+9,0)</f>
        <v>49918772.399999999</v>
      </c>
      <c r="Y123" s="22">
        <f>Target_AM[[#This Row],[PROPORSI]]*VLOOKUP(Target_AM[[#This Row],[NIPNAS]],Target_CC[],COLUMN(K$2)+9,0)</f>
        <v>49800044.399999999</v>
      </c>
      <c r="Z123" s="22">
        <f>Target_AM[[#This Row],[PROPORSI]]*VLOOKUP(Target_AM[[#This Row],[NIPNAS]],Target_CC[],COLUMN(L$2)+9,0)</f>
        <v>49839620.399999999</v>
      </c>
      <c r="AA123" s="22">
        <f>Target_AM[[#This Row],[PROPORSI]]*VLOOKUP(Target_AM[[#This Row],[NIPNAS]],Target_CC[],COLUMN(M$2)+9,0)</f>
        <v>597481804.79999983</v>
      </c>
      <c r="AB123" s="22">
        <f>Target_AM[[#This Row],[PROPORSI]]*VLOOKUP(Target_AM[[#This Row],[NIPNAS]],Target_CC[],COLUMN(N$2)+9,0)</f>
        <v>6418657.7383830287</v>
      </c>
      <c r="AC123" s="22">
        <f>Target_AM[[#This Row],[PROPORSI]]*VLOOKUP(Target_AM[[#This Row],[NIPNAS]],Target_CC[],COLUMN(O$2)+9,0)</f>
        <v>6825908.132945165</v>
      </c>
      <c r="AD123" s="22">
        <f>Target_AM[[#This Row],[PROPORSI]]*VLOOKUP(Target_AM[[#This Row],[NIPNAS]],Target_CC[],COLUMN(P$2)+9,0)</f>
        <v>8981351.4116472416</v>
      </c>
      <c r="AE123" s="22">
        <f>Target_AM[[#This Row],[PROPORSI]]*VLOOKUP(Target_AM[[#This Row],[NIPNAS]],Target_CC[],COLUMN(Q$2)+9,0)</f>
        <v>9156967.6670795269</v>
      </c>
      <c r="AF123" s="22">
        <f>Target_AM[[#This Row],[PROPORSI]]*VLOOKUP(Target_AM[[#This Row],[NIPNAS]],Target_CC[],COLUMN(R$2)+9,0)</f>
        <v>11977161.155828172</v>
      </c>
      <c r="AG123" s="22">
        <f>Target_AM[[#This Row],[PROPORSI]]*VLOOKUP(Target_AM[[#This Row],[NIPNAS]],Target_CC[],COLUMN(S$2)+9,0)</f>
        <v>11190908.932420122</v>
      </c>
      <c r="AH123" s="22">
        <f>Target_AM[[#This Row],[PROPORSI]]*VLOOKUP(Target_AM[[#This Row],[NIPNAS]],Target_CC[],COLUMN(T$2)+9,0)</f>
        <v>9827191.1951168813</v>
      </c>
      <c r="AI123" s="22">
        <f>Target_AM[[#This Row],[PROPORSI]]*VLOOKUP(Target_AM[[#This Row],[NIPNAS]],Target_CC[],COLUMN(U$2)+9,0)</f>
        <v>11116619.274848843</v>
      </c>
      <c r="AJ123" s="22">
        <f>Target_AM[[#This Row],[PROPORSI]]*VLOOKUP(Target_AM[[#This Row],[NIPNAS]],Target_CC[],COLUMN(V$2)+9,0)</f>
        <v>9652541.9277817868</v>
      </c>
      <c r="AK123" s="22">
        <f>Target_AM[[#This Row],[PROPORSI]]*VLOOKUP(Target_AM[[#This Row],[NIPNAS]],Target_CC[],COLUMN(W$2)+9,0)</f>
        <v>10158482.157062247</v>
      </c>
      <c r="AL123" s="22">
        <f>Target_AM[[#This Row],[PROPORSI]]*VLOOKUP(Target_AM[[#This Row],[NIPNAS]],Target_CC[],COLUMN(X$2)+9,0)</f>
        <v>12481184.107179327</v>
      </c>
      <c r="AM123" s="22">
        <f>Target_AM[[#This Row],[PROPORSI]]*VLOOKUP(Target_AM[[#This Row],[NIPNAS]],Target_CC[],COLUMN(Y$2)+9,0)</f>
        <v>14807998.21522955</v>
      </c>
      <c r="AN123" s="22">
        <f>Target_AM[[#This Row],[PROPORSI]]*VLOOKUP(Target_AM[[#This Row],[NIPNAS]],Target_CC[],COLUMN(Z$2)+9,0)</f>
        <v>122594971.9155219</v>
      </c>
      <c r="AO123" s="22">
        <f>Target_AM[[#This Row],[PROPORSI]]*VLOOKUP(Target_AM[[#This Row],[NIPNAS]],Target_CC[],COLUMN(AA$2)+9,0)</f>
        <v>56179126.138383031</v>
      </c>
      <c r="AP123" s="22">
        <f>Target_AM[[#This Row],[PROPORSI]]*VLOOKUP(Target_AM[[#This Row],[NIPNAS]],Target_CC[],COLUMN(AB$2)+9,0)</f>
        <v>56625952.532945164</v>
      </c>
      <c r="AQ123" s="22">
        <f>Target_AM[[#This Row],[PROPORSI]]*VLOOKUP(Target_AM[[#This Row],[NIPNAS]],Target_CC[],COLUMN(AC$2)+9,0)</f>
        <v>58702243.811647236</v>
      </c>
      <c r="AR123" s="22">
        <f>Target_AM[[#This Row],[PROPORSI]]*VLOOKUP(Target_AM[[#This Row],[NIPNAS]],Target_CC[],COLUMN(AD$2)+9,0)</f>
        <v>58798708.067079529</v>
      </c>
      <c r="AS123" s="22">
        <f>Target_AM[[#This Row],[PROPORSI]]*VLOOKUP(Target_AM[[#This Row],[NIPNAS]],Target_CC[],COLUMN(AE$2)+9,0)</f>
        <v>61658477.555828169</v>
      </c>
      <c r="AT123" s="22">
        <f>Target_AM[[#This Row],[PROPORSI]]*VLOOKUP(Target_AM[[#This Row],[NIPNAS]],Target_CC[],COLUMN(AF$2)+9,0)</f>
        <v>60911801.332420118</v>
      </c>
      <c r="AU123" s="22">
        <f>Target_AM[[#This Row],[PROPORSI]]*VLOOKUP(Target_AM[[#This Row],[NIPNAS]],Target_CC[],COLUMN(AG$2)+9,0)</f>
        <v>59745963.595116884</v>
      </c>
      <c r="AV123" s="22">
        <f>Target_AM[[#This Row],[PROPORSI]]*VLOOKUP(Target_AM[[#This Row],[NIPNAS]],Target_CC[],COLUMN(AH$2)+9,0)</f>
        <v>60956239.67484884</v>
      </c>
      <c r="AW123" s="22">
        <f>Target_AM[[#This Row],[PROPORSI]]*VLOOKUP(Target_AM[[#This Row],[NIPNAS]],Target_CC[],COLUMN(AI$2)+9,0)</f>
        <v>59492162.327781782</v>
      </c>
      <c r="AX123" s="22">
        <f>Target_AM[[#This Row],[PROPORSI]]*VLOOKUP(Target_AM[[#This Row],[NIPNAS]],Target_CC[],COLUMN(AJ$2)+9,0)</f>
        <v>60077254.557062246</v>
      </c>
      <c r="AY123" s="22">
        <f>Target_AM[[#This Row],[PROPORSI]]*VLOOKUP(Target_AM[[#This Row],[NIPNAS]],Target_CC[],COLUMN(AK$2)+9,0)</f>
        <v>62281228.507179327</v>
      </c>
      <c r="AZ123" s="22">
        <f>Target_AM[[#This Row],[PROPORSI]]*VLOOKUP(Target_AM[[#This Row],[NIPNAS]],Target_CC[],COLUMN(AL$2)+9,0)</f>
        <v>64647618.615229547</v>
      </c>
      <c r="BA123" s="22">
        <f>Target_AM[[#This Row],[PROPORSI]]*VLOOKUP(Target_AM[[#This Row],[NIPNAS]],Target_CC[],COLUMN(AM$2)+9,0)</f>
        <v>720076776.71552181</v>
      </c>
      <c r="BB123" s="22">
        <f>Target_AM[[#This Row],[PROPORSI]]*VLOOKUP(Target_AM[[#This Row],[NIPNAS]],Target_CC[],COLUMN(AN$2)+9,0)</f>
        <v>0</v>
      </c>
      <c r="BC123" s="22">
        <f>Target_AM[[#This Row],[PROPORSI]]*VLOOKUP(Target_AM[[#This Row],[NIPNAS]],Target_CC[],COLUMN(AO$2)+9,0)</f>
        <v>0</v>
      </c>
      <c r="BD123" s="22">
        <f>Target_AM[[#This Row],[PROPORSI]]*VLOOKUP(Target_AM[[#This Row],[NIPNAS]],Target_CC[],COLUMN(AP$2)+9,0)</f>
        <v>0</v>
      </c>
      <c r="BE123" s="22">
        <f>Target_AM[[#This Row],[PROPORSI]]*VLOOKUP(Target_AM[[#This Row],[NIPNAS]],Target_CC[],COLUMN(AQ$2)+9,0)</f>
        <v>0</v>
      </c>
      <c r="BF123" s="22">
        <f>Target_AM[[#This Row],[PROPORSI]]*VLOOKUP(Target_AM[[#This Row],[NIPNAS]],Target_CC[],COLUMN(AR$2)+9,0)</f>
        <v>0</v>
      </c>
      <c r="BG123" s="22">
        <f>Target_AM[[#This Row],[PROPORSI]]*VLOOKUP(Target_AM[[#This Row],[NIPNAS]],Target_CC[],COLUMN(AS$2)+9,0)</f>
        <v>0</v>
      </c>
      <c r="BH123" s="22">
        <f>Target_AM[[#This Row],[PROPORSI]]*VLOOKUP(Target_AM[[#This Row],[NIPNAS]],Target_CC[],COLUMN(AT$2)+9,0)</f>
        <v>0</v>
      </c>
      <c r="BI123" s="22">
        <f>Target_AM[[#This Row],[PROPORSI]]*VLOOKUP(Target_AM[[#This Row],[NIPNAS]],Target_CC[],COLUMN(AU$2)+9,0)</f>
        <v>0</v>
      </c>
      <c r="BJ123" s="22">
        <f>Target_AM[[#This Row],[PROPORSI]]*VLOOKUP(Target_AM[[#This Row],[NIPNAS]],Target_CC[],COLUMN(AV$2)+9,0)</f>
        <v>0</v>
      </c>
      <c r="BK123" s="22">
        <f>Target_AM[[#This Row],[PROPORSI]]*VLOOKUP(Target_AM[[#This Row],[NIPNAS]],Target_CC[],COLUMN(AW$2)+9,0)</f>
        <v>0</v>
      </c>
      <c r="BL123" s="22">
        <f>Target_AM[[#This Row],[PROPORSI]]*VLOOKUP(Target_AM[[#This Row],[NIPNAS]],Target_CC[],COLUMN(AX$2)+9,0)</f>
        <v>0</v>
      </c>
      <c r="BM123" s="22">
        <f>Target_AM[[#This Row],[PROPORSI]]*VLOOKUP(Target_AM[[#This Row],[NIPNAS]],Target_CC[],COLUMN(AY$2)+9,0)</f>
        <v>0</v>
      </c>
      <c r="BN123" s="22">
        <f>Target_AM[[#This Row],[PROPORSI]]*VLOOKUP(Target_AM[[#This Row],[NIPNAS]],Target_CC[],COLUMN(AZ$2)+9,0)</f>
        <v>0</v>
      </c>
      <c r="BO123" s="22">
        <f>Target_AM[[#This Row],[PROPORSI]]*VLOOKUP(Target_AM[[#This Row],[NIPNAS]],Target_CC[],COLUMN(BA$2)+9,0)</f>
        <v>50513688</v>
      </c>
      <c r="BP123" s="22">
        <f>Target_AM[[#This Row],[PROPORSI]]*VLOOKUP(Target_AM[[#This Row],[NIPNAS]],Target_CC[],COLUMN(BB$2)+9,0)</f>
        <v>50127338</v>
      </c>
      <c r="BQ123" s="22">
        <f>Target_AM[[#This Row],[PROPORSI]]*VLOOKUP(Target_AM[[#This Row],[NIPNAS]],Target_CC[],COLUMN(BC$2)+9,0)</f>
        <v>48972780</v>
      </c>
      <c r="BR123" s="22">
        <f>Target_AM[[#This Row],[PROPORSI]]*VLOOKUP(Target_AM[[#This Row],[NIPNAS]],Target_CC[],COLUMN(BD$2)+9,0)</f>
        <v>48000402</v>
      </c>
      <c r="BS123" s="22">
        <f>Target_AM[[#This Row],[PROPORSI]]*VLOOKUP(Target_AM[[#This Row],[NIPNAS]],Target_CC[],COLUMN(BE$2)+9,0)</f>
        <v>48000402</v>
      </c>
      <c r="BT123" s="22">
        <f>Target_AM[[#This Row],[PROPORSI]]*VLOOKUP(Target_AM[[#This Row],[NIPNAS]],Target_CC[],COLUMN(BF$2)+9,0)</f>
        <v>48000402</v>
      </c>
      <c r="BU123" s="22">
        <f>Target_AM[[#This Row],[PROPORSI]]*VLOOKUP(Target_AM[[#This Row],[NIPNAS]],Target_CC[],COLUMN(BG$2)+9,0)</f>
        <v>48000402</v>
      </c>
      <c r="BV123" s="22">
        <f>Target_AM[[#This Row],[PROPORSI]]*VLOOKUP(Target_AM[[#This Row],[NIPNAS]],Target_CC[],COLUMN(BH$2)+9,0)</f>
        <v>48000402</v>
      </c>
      <c r="BW123" s="22">
        <f>Target_AM[[#This Row],[PROPORSI]]*VLOOKUP(Target_AM[[#This Row],[NIPNAS]],Target_CC[],COLUMN(BI$2)+9,0)</f>
        <v>48000402</v>
      </c>
      <c r="BX123" s="22">
        <f>Target_AM[[#This Row],[PROPORSI]]*VLOOKUP(Target_AM[[#This Row],[NIPNAS]],Target_CC[],COLUMN(BJ$2)+9,0)</f>
        <v>48000402</v>
      </c>
      <c r="BY123" s="22">
        <f>Target_AM[[#This Row],[PROPORSI]]*VLOOKUP(Target_AM[[#This Row],[NIPNAS]],Target_CC[],COLUMN(BK$2)+9,0)</f>
        <v>48000402</v>
      </c>
      <c r="BZ123" s="22">
        <f>Target_AM[[#This Row],[PROPORSI]]*VLOOKUP(Target_AM[[#This Row],[NIPNAS]],Target_CC[],COLUMN(BL$2)+9,0)</f>
        <v>48000402</v>
      </c>
      <c r="CA123" s="22">
        <f>Target_AM[[#This Row],[PROPORSI]]*VLOOKUP(Target_AM[[#This Row],[NIPNAS]],Target_CC[],COLUMN(BM$2)+9,0)</f>
        <v>581617424</v>
      </c>
      <c r="CB123" s="22">
        <f>Target_AM[[#This Row],[PROPORSI]]*VLOOKUP(Target_AM[[#This Row],[NIPNAS]],Target_CC[],COLUMN(BN$2)+9,0)</f>
        <v>49595108</v>
      </c>
      <c r="CC123" s="22">
        <f>Target_AM[[#This Row],[PROPORSI]]*VLOOKUP(Target_AM[[#This Row],[NIPNAS]],Target_CC[],COLUMN(BO$2)+9,0)</f>
        <v>49224418</v>
      </c>
      <c r="CD123" s="22">
        <f>Target_AM[[#This Row],[PROPORSI]]*VLOOKUP(Target_AM[[#This Row],[NIPNAS]],Target_CC[],COLUMN(BP$2)+9,0)</f>
        <v>49581560</v>
      </c>
      <c r="CE123" s="22">
        <f>Target_AM[[#This Row],[PROPORSI]]*VLOOKUP(Target_AM[[#This Row],[NIPNAS]],Target_CC[],COLUMN(BQ$2)+9,0)</f>
        <v>47102482</v>
      </c>
      <c r="CF123" s="22">
        <f>Target_AM[[#This Row],[PROPORSI]]*VLOOKUP(Target_AM[[#This Row],[NIPNAS]],Target_CC[],COLUMN(BR$2)+9,0)</f>
        <v>47102482</v>
      </c>
      <c r="CG123" s="22">
        <f>Target_AM[[#This Row],[PROPORSI]]*VLOOKUP(Target_AM[[#This Row],[NIPNAS]],Target_CC[],COLUMN(BS$2)+9,0)</f>
        <v>47102482</v>
      </c>
      <c r="CH123" s="22">
        <f>Target_AM[[#This Row],[PROPORSI]]*VLOOKUP(Target_AM[[#This Row],[NIPNAS]],Target_CC[],COLUMN(BT$2)+9,0)</f>
        <v>47102482</v>
      </c>
      <c r="CI123" s="22">
        <f>Target_AM[[#This Row],[PROPORSI]]*VLOOKUP(Target_AM[[#This Row],[NIPNAS]],Target_CC[],COLUMN(BU$2)+9,0)</f>
        <v>47102482</v>
      </c>
      <c r="CJ123" s="22">
        <f>Target_AM[[#This Row],[PROPORSI]]*VLOOKUP(Target_AM[[#This Row],[NIPNAS]],Target_CC[],COLUMN(BV$2)+9,0)</f>
        <v>47102482</v>
      </c>
      <c r="CK123" s="22">
        <f>Target_AM[[#This Row],[PROPORSI]]*VLOOKUP(Target_AM[[#This Row],[NIPNAS]],Target_CC[],COLUMN(BW$2)+9,0)</f>
        <v>47102482</v>
      </c>
      <c r="CL123" s="22">
        <f>Target_AM[[#This Row],[PROPORSI]]*VLOOKUP(Target_AM[[#This Row],[NIPNAS]],Target_CC[],COLUMN(BX$2)+9,0)</f>
        <v>47102482</v>
      </c>
      <c r="CM123" s="22">
        <f>Target_AM[[#This Row],[PROPORSI]]*VLOOKUP(Target_AM[[#This Row],[NIPNAS]],Target_CC[],COLUMN(BY$2)+9,0)</f>
        <v>47102482</v>
      </c>
      <c r="CN123" s="22">
        <f>Target_AM[[#This Row],[PROPORSI]]*VLOOKUP(Target_AM[[#This Row],[NIPNAS]],Target_CC[],COLUMN(BZ$2)+9,0)</f>
        <v>572323424</v>
      </c>
      <c r="CO123" s="22">
        <f>Target_AM[[#This Row],[PROPORSI]]*VLOOKUP(Target_AM[[#This Row],[NIPNAS]],Target_CC[],COLUMN(CA$2)+9,0)</f>
        <v>918580</v>
      </c>
      <c r="CP123" s="22">
        <f>Target_AM[[#This Row],[PROPORSI]]*VLOOKUP(Target_AM[[#This Row],[NIPNAS]],Target_CC[],COLUMN(CB$2)+9,0)</f>
        <v>902920</v>
      </c>
      <c r="CQ123" s="22">
        <f>Target_AM[[#This Row],[PROPORSI]]*VLOOKUP(Target_AM[[#This Row],[NIPNAS]],Target_CC[],COLUMN(CC$2)+9,0)</f>
        <v>897920</v>
      </c>
      <c r="CR123" s="22">
        <f>Target_AM[[#This Row],[PROPORSI]]*VLOOKUP(Target_AM[[#This Row],[NIPNAS]],Target_CC[],COLUMN(CD$2)+9,0)</f>
        <v>897920</v>
      </c>
      <c r="CS123" s="22">
        <f>Target_AM[[#This Row],[PROPORSI]]*VLOOKUP(Target_AM[[#This Row],[NIPNAS]],Target_CC[],COLUMN(CE$2)+9,0)</f>
        <v>897920</v>
      </c>
      <c r="CT123" s="22">
        <f>Target_AM[[#This Row],[PROPORSI]]*VLOOKUP(Target_AM[[#This Row],[NIPNAS]],Target_CC[],COLUMN(CF$2)+9,0)</f>
        <v>897920</v>
      </c>
      <c r="CU123" s="22">
        <f>Target_AM[[#This Row],[PROPORSI]]*VLOOKUP(Target_AM[[#This Row],[NIPNAS]],Target_CC[],COLUMN(CG$2)+9,0)</f>
        <v>897920</v>
      </c>
      <c r="CV123" s="22">
        <f>Target_AM[[#This Row],[PROPORSI]]*VLOOKUP(Target_AM[[#This Row],[NIPNAS]],Target_CC[],COLUMN(CH$2)+9,0)</f>
        <v>897920</v>
      </c>
      <c r="CW123" s="22">
        <f>Target_AM[[#This Row],[PROPORSI]]*VLOOKUP(Target_AM[[#This Row],[NIPNAS]],Target_CC[],COLUMN(CI$2)+9,0)</f>
        <v>897920</v>
      </c>
      <c r="CX123" s="22">
        <f>Target_AM[[#This Row],[PROPORSI]]*VLOOKUP(Target_AM[[#This Row],[NIPNAS]],Target_CC[],COLUMN(CJ$2)+9,0)</f>
        <v>897920</v>
      </c>
      <c r="CY123" s="22">
        <f>Target_AM[[#This Row],[PROPORSI]]*VLOOKUP(Target_AM[[#This Row],[NIPNAS]],Target_CC[],COLUMN(CK$2)+9,0)</f>
        <v>897920</v>
      </c>
      <c r="CZ123" s="22">
        <f>Target_AM[[#This Row],[PROPORSI]]*VLOOKUP(Target_AM[[#This Row],[NIPNAS]],Target_CC[],COLUMN(CL$2)+9,0)</f>
        <v>897920</v>
      </c>
      <c r="DA123" s="22">
        <f>Target_AM[[#This Row],[PROPORSI]]*VLOOKUP(Target_AM[[#This Row],[NIPNAS]],Target_CC[],COLUMN(CM$2)+9,0)</f>
        <v>10800700</v>
      </c>
      <c r="DB123" s="22">
        <f>Target_AM[[#This Row],[PROPORSI]]*VLOOKUP(Target_AM[[#This Row],[NIPNAS]],Target_CC[],COLUMN(CN$2)+9,0)</f>
        <v>0</v>
      </c>
      <c r="DC123" s="22">
        <f>Target_AM[[#This Row],[PROPORSI]]*VLOOKUP(Target_AM[[#This Row],[NIPNAS]],Target_CC[],COLUMN(CO$2)+9,0)</f>
        <v>0</v>
      </c>
      <c r="DD123" s="22">
        <f>Target_AM[[#This Row],[PROPORSI]]*VLOOKUP(Target_AM[[#This Row],[NIPNAS]],Target_CC[],COLUMN(CP$2)+9,0)</f>
        <v>0</v>
      </c>
      <c r="DE123" s="22">
        <f>Target_AM[[#This Row],[PROPORSI]]*VLOOKUP(Target_AM[[#This Row],[NIPNAS]],Target_CC[],COLUMN(CQ$2)+9,0)</f>
        <v>0</v>
      </c>
      <c r="DF123" s="22">
        <f>Target_AM[[#This Row],[PROPORSI]]*VLOOKUP(Target_AM[[#This Row],[NIPNAS]],Target_CC[],COLUMN(CR$2)+9,0)</f>
        <v>0</v>
      </c>
      <c r="DG123" s="22">
        <f>Target_AM[[#This Row],[PROPORSI]]*VLOOKUP(Target_AM[[#This Row],[NIPNAS]],Target_CC[],COLUMN(CS$2)+9,0)</f>
        <v>0</v>
      </c>
      <c r="DH123" s="22">
        <f>Target_AM[[#This Row],[PROPORSI]]*VLOOKUP(Target_AM[[#This Row],[NIPNAS]],Target_CC[],COLUMN(CT$2)+9,0)</f>
        <v>0</v>
      </c>
      <c r="DI123" s="22">
        <f>Target_AM[[#This Row],[PROPORSI]]*VLOOKUP(Target_AM[[#This Row],[NIPNAS]],Target_CC[],COLUMN(CU$2)+9,0)</f>
        <v>0</v>
      </c>
      <c r="DJ123" s="22">
        <f>Target_AM[[#This Row],[PROPORSI]]*VLOOKUP(Target_AM[[#This Row],[NIPNAS]],Target_CC[],COLUMN(CV$2)+9,0)</f>
        <v>0</v>
      </c>
      <c r="DK123" s="22">
        <f>Target_AM[[#This Row],[PROPORSI]]*VLOOKUP(Target_AM[[#This Row],[NIPNAS]],Target_CC[],COLUMN(CW$2)+9,0)</f>
        <v>0</v>
      </c>
      <c r="DL123" s="22">
        <f>Target_AM[[#This Row],[PROPORSI]]*VLOOKUP(Target_AM[[#This Row],[NIPNAS]],Target_CC[],COLUMN(CX$2)+9,0)</f>
        <v>0</v>
      </c>
      <c r="DM123" s="22">
        <f>Target_AM[[#This Row],[PROPORSI]]*VLOOKUP(Target_AM[[#This Row],[NIPNAS]],Target_CC[],COLUMN(CY$2)+9,0)</f>
        <v>0</v>
      </c>
      <c r="DN123" s="22">
        <f>Target_AM[[#This Row],[PROPORSI]]*VLOOKUP(Target_AM[[#This Row],[NIPNAS]],Target_CC[],COLUMN(CZ$2)+9,0)</f>
        <v>0</v>
      </c>
      <c r="DO123" s="22">
        <f>Target_AM[[#This Row],[PROPORSI]]*VLOOKUP(Target_AM[[#This Row],[NIPNAS]],Target_CC[],COLUMN(DA$2)+9,0)</f>
        <v>0</v>
      </c>
      <c r="DP123" s="22">
        <f>Target_AM[[#This Row],[PROPORSI]]*VLOOKUP(Target_AM[[#This Row],[NIPNAS]],Target_CC[],COLUMN(DB$2)+9,0)</f>
        <v>0</v>
      </c>
      <c r="DQ123" s="22">
        <f>Target_AM[[#This Row],[PROPORSI]]*VLOOKUP(Target_AM[[#This Row],[NIPNAS]],Target_CC[],COLUMN(DC$2)+9,0)</f>
        <v>0</v>
      </c>
      <c r="DR123" s="22">
        <f>Target_AM[[#This Row],[PROPORSI]]*VLOOKUP(Target_AM[[#This Row],[NIPNAS]],Target_CC[],COLUMN(DD$2)+9,0)</f>
        <v>0</v>
      </c>
      <c r="DS123" s="22">
        <f>Target_AM[[#This Row],[PROPORSI]]*VLOOKUP(Target_AM[[#This Row],[NIPNAS]],Target_CC[],COLUMN(DE$2)+9,0)</f>
        <v>0</v>
      </c>
      <c r="DT123" s="22">
        <f>Target_AM[[#This Row],[PROPORSI]]*VLOOKUP(Target_AM[[#This Row],[NIPNAS]],Target_CC[],COLUMN(DF$2)+9,0)</f>
        <v>0</v>
      </c>
      <c r="DU123" s="22">
        <f>Target_AM[[#This Row],[PROPORSI]]*VLOOKUP(Target_AM[[#This Row],[NIPNAS]],Target_CC[],COLUMN(DG$2)+9,0)</f>
        <v>0</v>
      </c>
      <c r="DV123" s="22">
        <f>Target_AM[[#This Row],[PROPORSI]]*VLOOKUP(Target_AM[[#This Row],[NIPNAS]],Target_CC[],COLUMN(DH$2)+9,0)</f>
        <v>0</v>
      </c>
      <c r="DW123" s="22">
        <f>Target_AM[[#This Row],[PROPORSI]]*VLOOKUP(Target_AM[[#This Row],[NIPNAS]],Target_CC[],COLUMN(DI$2)+9,0)</f>
        <v>0</v>
      </c>
      <c r="DX123" s="22">
        <f>Target_AM[[#This Row],[PROPORSI]]*VLOOKUP(Target_AM[[#This Row],[NIPNAS]],Target_CC[],COLUMN(DJ$2)+9,0)</f>
        <v>0</v>
      </c>
      <c r="DY123" s="22">
        <f>Target_AM[[#This Row],[PROPORSI]]*VLOOKUP(Target_AM[[#This Row],[NIPNAS]],Target_CC[],COLUMN(DK$2)+9,0)</f>
        <v>0</v>
      </c>
      <c r="DZ123" s="22">
        <f>Target_AM[[#This Row],[PROPORSI]]*VLOOKUP(Target_AM[[#This Row],[NIPNAS]],Target_CC[],COLUMN(DL$2)+9,0)</f>
        <v>0</v>
      </c>
      <c r="EA123" s="22">
        <f>Target_AM[[#This Row],[PROPORSI]]*VLOOKUP(Target_AM[[#This Row],[NIPNAS]],Target_CC[],COLUMN(DM$2)+9,0)</f>
        <v>0</v>
      </c>
    </row>
    <row r="124" spans="2:131" x14ac:dyDescent="0.3">
      <c r="B124">
        <v>720266</v>
      </c>
      <c r="C124" t="s">
        <v>1031</v>
      </c>
      <c r="D124">
        <v>0.5</v>
      </c>
      <c r="E124" s="8">
        <v>45658</v>
      </c>
      <c r="F124">
        <v>5588375</v>
      </c>
      <c r="G124" t="s">
        <v>790</v>
      </c>
      <c r="J124" t="s">
        <v>296</v>
      </c>
      <c r="K124" t="s">
        <v>24</v>
      </c>
      <c r="L124" t="s">
        <v>159</v>
      </c>
      <c r="M124" t="s">
        <v>29</v>
      </c>
      <c r="N124" s="23">
        <f>Target_AM[[#This Row],[PROPORSI]]*VLOOKUP(Target_AM[[#This Row],[NIPNAS]],Target_CC[],9,0)</f>
        <v>999757560.22320998</v>
      </c>
      <c r="O124" s="22">
        <f>Target_AM[[#This Row],[PROPORSI]]*VLOOKUP(Target_AM[[#This Row],[NIPNAS]],Target_CC[],COLUMN(A$2)+9,0)</f>
        <v>20219769.736749999</v>
      </c>
      <c r="P124" s="22">
        <f>Target_AM[[#This Row],[PROPORSI]]*VLOOKUP(Target_AM[[#This Row],[NIPNAS]],Target_CC[],COLUMN(B$2)+9,0)</f>
        <v>20012619.232250001</v>
      </c>
      <c r="Q124" s="22">
        <f>Target_AM[[#This Row],[PROPORSI]]*VLOOKUP(Target_AM[[#This Row],[NIPNAS]],Target_CC[],COLUMN(C$2)+9,0)</f>
        <v>20050835.556750003</v>
      </c>
      <c r="R124" s="22">
        <f>Target_AM[[#This Row],[PROPORSI]]*VLOOKUP(Target_AM[[#This Row],[NIPNAS]],Target_CC[],COLUMN(D$2)+9,0)</f>
        <v>20004997.059250001</v>
      </c>
      <c r="S124" s="22">
        <f>Target_AM[[#This Row],[PROPORSI]]*VLOOKUP(Target_AM[[#This Row],[NIPNAS]],Target_CC[],COLUMN(E$2)+9,0)</f>
        <v>19878914.826249998</v>
      </c>
      <c r="T124" s="22">
        <f>Target_AM[[#This Row],[PROPORSI]]*VLOOKUP(Target_AM[[#This Row],[NIPNAS]],Target_CC[],COLUMN(F$2)+9,0)</f>
        <v>19768076.93925</v>
      </c>
      <c r="U124" s="22">
        <f>Target_AM[[#This Row],[PROPORSI]]*VLOOKUP(Target_AM[[#This Row],[NIPNAS]],Target_CC[],COLUMN(G$2)+9,0)</f>
        <v>19976308.451000001</v>
      </c>
      <c r="V124" s="22">
        <f>Target_AM[[#This Row],[PROPORSI]]*VLOOKUP(Target_AM[[#This Row],[NIPNAS]],Target_CC[],COLUMN(H$2)+9,0)</f>
        <v>20134890.378750004</v>
      </c>
      <c r="W124" s="22">
        <f>Target_AM[[#This Row],[PROPORSI]]*VLOOKUP(Target_AM[[#This Row],[NIPNAS]],Target_CC[],COLUMN(I$2)+9,0)</f>
        <v>20094768.511</v>
      </c>
      <c r="X124" s="22">
        <f>Target_AM[[#This Row],[PROPORSI]]*VLOOKUP(Target_AM[[#This Row],[NIPNAS]],Target_CC[],COLUMN(J$2)+9,0)</f>
        <v>20096674.054249998</v>
      </c>
      <c r="Y124" s="22">
        <f>Target_AM[[#This Row],[PROPORSI]]*VLOOKUP(Target_AM[[#This Row],[NIPNAS]],Target_CC[],COLUMN(K$2)+9,0)</f>
        <v>20132984.835500002</v>
      </c>
      <c r="Z124" s="22">
        <f>Target_AM[[#This Row],[PROPORSI]]*VLOOKUP(Target_AM[[#This Row],[NIPNAS]],Target_CC[],COLUMN(L$2)+9,0)</f>
        <v>20054646.643250003</v>
      </c>
      <c r="AA124" s="22">
        <f>Target_AM[[#This Row],[PROPORSI]]*VLOOKUP(Target_AM[[#This Row],[NIPNAS]],Target_CC[],COLUMN(M$2)+9,0)</f>
        <v>240425486.22425002</v>
      </c>
      <c r="AB124" s="22">
        <f>Target_AM[[#This Row],[PROPORSI]]*VLOOKUP(Target_AM[[#This Row],[NIPNAS]],Target_CC[],COLUMN(N$2)+9,0)</f>
        <v>0</v>
      </c>
      <c r="AC124" s="22">
        <f>Target_AM[[#This Row],[PROPORSI]]*VLOOKUP(Target_AM[[#This Row],[NIPNAS]],Target_CC[],COLUMN(O$2)+9,0)</f>
        <v>47281266.823071204</v>
      </c>
      <c r="AD124" s="22">
        <f>Target_AM[[#This Row],[PROPORSI]]*VLOOKUP(Target_AM[[#This Row],[NIPNAS]],Target_CC[],COLUMN(P$2)+9,0)</f>
        <v>46793301.775453471</v>
      </c>
      <c r="AE124" s="22">
        <f>Target_AM[[#This Row],[PROPORSI]]*VLOOKUP(Target_AM[[#This Row],[NIPNAS]],Target_CC[],COLUMN(Q$2)+9,0)</f>
        <v>36784715.191253565</v>
      </c>
      <c r="AF124" s="22">
        <f>Target_AM[[#This Row],[PROPORSI]]*VLOOKUP(Target_AM[[#This Row],[NIPNAS]],Target_CC[],COLUMN(R$2)+9,0)</f>
        <v>40120728.994981572</v>
      </c>
      <c r="AG124" s="22">
        <f>Target_AM[[#This Row],[PROPORSI]]*VLOOKUP(Target_AM[[#This Row],[NIPNAS]],Target_CC[],COLUMN(S$2)+9,0)</f>
        <v>39116182.386100993</v>
      </c>
      <c r="AH124" s="22">
        <f>Target_AM[[#This Row],[PROPORSI]]*VLOOKUP(Target_AM[[#This Row],[NIPNAS]],Target_CC[],COLUMN(T$2)+9,0)</f>
        <v>48616259.74071382</v>
      </c>
      <c r="AI124" s="22">
        <f>Target_AM[[#This Row],[PROPORSI]]*VLOOKUP(Target_AM[[#This Row],[NIPNAS]],Target_CC[],COLUMN(U$2)+9,0)</f>
        <v>40944553.960705332</v>
      </c>
      <c r="AJ124" s="22">
        <f>Target_AM[[#This Row],[PROPORSI]]*VLOOKUP(Target_AM[[#This Row],[NIPNAS]],Target_CC[],COLUMN(V$2)+9,0)</f>
        <v>48975197.444045007</v>
      </c>
      <c r="AK124" s="22">
        <f>Target_AM[[#This Row],[PROPORSI]]*VLOOKUP(Target_AM[[#This Row],[NIPNAS]],Target_CC[],COLUMN(W$2)+9,0)</f>
        <v>49324923.917942807</v>
      </c>
      <c r="AL124" s="22">
        <f>Target_AM[[#This Row],[PROPORSI]]*VLOOKUP(Target_AM[[#This Row],[NIPNAS]],Target_CC[],COLUMN(X$2)+9,0)</f>
        <v>41881554.379117481</v>
      </c>
      <c r="AM124" s="22">
        <f>Target_AM[[#This Row],[PROPORSI]]*VLOOKUP(Target_AM[[#This Row],[NIPNAS]],Target_CC[],COLUMN(Y$2)+9,0)</f>
        <v>42643215.38661471</v>
      </c>
      <c r="AN124" s="22">
        <f>Target_AM[[#This Row],[PROPORSI]]*VLOOKUP(Target_AM[[#This Row],[NIPNAS]],Target_CC[],COLUMN(Z$2)+9,0)</f>
        <v>482481900</v>
      </c>
      <c r="AO124" s="22">
        <f>Target_AM[[#This Row],[PROPORSI]]*VLOOKUP(Target_AM[[#This Row],[NIPNAS]],Target_CC[],COLUMN(AA$2)+9,0)</f>
        <v>20219769.736749999</v>
      </c>
      <c r="AP124" s="22">
        <f>Target_AM[[#This Row],[PROPORSI]]*VLOOKUP(Target_AM[[#This Row],[NIPNAS]],Target_CC[],COLUMN(AB$2)+9,0)</f>
        <v>67293886.055321202</v>
      </c>
      <c r="AQ124" s="22">
        <f>Target_AM[[#This Row],[PROPORSI]]*VLOOKUP(Target_AM[[#This Row],[NIPNAS]],Target_CC[],COLUMN(AC$2)+9,0)</f>
        <v>66844137.332203478</v>
      </c>
      <c r="AR124" s="22">
        <f>Target_AM[[#This Row],[PROPORSI]]*VLOOKUP(Target_AM[[#This Row],[NIPNAS]],Target_CC[],COLUMN(AD$2)+9,0)</f>
        <v>56789712.25050357</v>
      </c>
      <c r="AS124" s="22">
        <f>Target_AM[[#This Row],[PROPORSI]]*VLOOKUP(Target_AM[[#This Row],[NIPNAS]],Target_CC[],COLUMN(AE$2)+9,0)</f>
        <v>59999643.821231574</v>
      </c>
      <c r="AT124" s="22">
        <f>Target_AM[[#This Row],[PROPORSI]]*VLOOKUP(Target_AM[[#This Row],[NIPNAS]],Target_CC[],COLUMN(AF$2)+9,0)</f>
        <v>58884259.325350992</v>
      </c>
      <c r="AU124" s="22">
        <f>Target_AM[[#This Row],[PROPORSI]]*VLOOKUP(Target_AM[[#This Row],[NIPNAS]],Target_CC[],COLUMN(AG$2)+9,0)</f>
        <v>68592568.191713825</v>
      </c>
      <c r="AV124" s="22">
        <f>Target_AM[[#This Row],[PROPORSI]]*VLOOKUP(Target_AM[[#This Row],[NIPNAS]],Target_CC[],COLUMN(AH$2)+9,0)</f>
        <v>61079444.339455336</v>
      </c>
      <c r="AW124" s="22">
        <f>Target_AM[[#This Row],[PROPORSI]]*VLOOKUP(Target_AM[[#This Row],[NIPNAS]],Target_CC[],COLUMN(AI$2)+9,0)</f>
        <v>69069965.955045015</v>
      </c>
      <c r="AX124" s="22">
        <f>Target_AM[[#This Row],[PROPORSI]]*VLOOKUP(Target_AM[[#This Row],[NIPNAS]],Target_CC[],COLUMN(AJ$2)+9,0)</f>
        <v>69421597.972192809</v>
      </c>
      <c r="AY124" s="22">
        <f>Target_AM[[#This Row],[PROPORSI]]*VLOOKUP(Target_AM[[#This Row],[NIPNAS]],Target_CC[],COLUMN(AK$2)+9,0)</f>
        <v>62014539.214617483</v>
      </c>
      <c r="AZ124" s="22">
        <f>Target_AM[[#This Row],[PROPORSI]]*VLOOKUP(Target_AM[[#This Row],[NIPNAS]],Target_CC[],COLUMN(AL$2)+9,0)</f>
        <v>62697862.029864714</v>
      </c>
      <c r="BA124" s="22">
        <f>Target_AM[[#This Row],[PROPORSI]]*VLOOKUP(Target_AM[[#This Row],[NIPNAS]],Target_CC[],COLUMN(AM$2)+9,0)</f>
        <v>722907386.22424984</v>
      </c>
      <c r="BB124" s="22">
        <f>Target_AM[[#This Row],[PROPORSI]]*VLOOKUP(Target_AM[[#This Row],[NIPNAS]],Target_CC[],COLUMN(AN$2)+9,0)</f>
        <v>0</v>
      </c>
      <c r="BC124" s="22">
        <f>Target_AM[[#This Row],[PROPORSI]]*VLOOKUP(Target_AM[[#This Row],[NIPNAS]],Target_CC[],COLUMN(AO$2)+9,0)</f>
        <v>0</v>
      </c>
      <c r="BD124" s="22">
        <f>Target_AM[[#This Row],[PROPORSI]]*VLOOKUP(Target_AM[[#This Row],[NIPNAS]],Target_CC[],COLUMN(AP$2)+9,0)</f>
        <v>0</v>
      </c>
      <c r="BE124" s="22">
        <f>Target_AM[[#This Row],[PROPORSI]]*VLOOKUP(Target_AM[[#This Row],[NIPNAS]],Target_CC[],COLUMN(AQ$2)+9,0)</f>
        <v>0</v>
      </c>
      <c r="BF124" s="22">
        <f>Target_AM[[#This Row],[PROPORSI]]*VLOOKUP(Target_AM[[#This Row],[NIPNAS]],Target_CC[],COLUMN(AR$2)+9,0)</f>
        <v>0</v>
      </c>
      <c r="BG124" s="22">
        <f>Target_AM[[#This Row],[PROPORSI]]*VLOOKUP(Target_AM[[#This Row],[NIPNAS]],Target_CC[],COLUMN(AS$2)+9,0)</f>
        <v>0</v>
      </c>
      <c r="BH124" s="22">
        <f>Target_AM[[#This Row],[PROPORSI]]*VLOOKUP(Target_AM[[#This Row],[NIPNAS]],Target_CC[],COLUMN(AT$2)+9,0)</f>
        <v>0</v>
      </c>
      <c r="BI124" s="22">
        <f>Target_AM[[#This Row],[PROPORSI]]*VLOOKUP(Target_AM[[#This Row],[NIPNAS]],Target_CC[],COLUMN(AU$2)+9,0)</f>
        <v>0</v>
      </c>
      <c r="BJ124" s="22">
        <f>Target_AM[[#This Row],[PROPORSI]]*VLOOKUP(Target_AM[[#This Row],[NIPNAS]],Target_CC[],COLUMN(AV$2)+9,0)</f>
        <v>0</v>
      </c>
      <c r="BK124" s="22">
        <f>Target_AM[[#This Row],[PROPORSI]]*VLOOKUP(Target_AM[[#This Row],[NIPNAS]],Target_CC[],COLUMN(AW$2)+9,0)</f>
        <v>0</v>
      </c>
      <c r="BL124" s="22">
        <f>Target_AM[[#This Row],[PROPORSI]]*VLOOKUP(Target_AM[[#This Row],[NIPNAS]],Target_CC[],COLUMN(AX$2)+9,0)</f>
        <v>0</v>
      </c>
      <c r="BM124" s="22">
        <f>Target_AM[[#This Row],[PROPORSI]]*VLOOKUP(Target_AM[[#This Row],[NIPNAS]],Target_CC[],COLUMN(AY$2)+9,0)</f>
        <v>0</v>
      </c>
      <c r="BN124" s="22">
        <f>Target_AM[[#This Row],[PROPORSI]]*VLOOKUP(Target_AM[[#This Row],[NIPNAS]],Target_CC[],COLUMN(AZ$2)+9,0)</f>
        <v>0</v>
      </c>
      <c r="BO124" s="22">
        <f>Target_AM[[#This Row],[PROPORSI]]*VLOOKUP(Target_AM[[#This Row],[NIPNAS]],Target_CC[],COLUMN(BA$2)+9,0)</f>
        <v>18998092</v>
      </c>
      <c r="BP124" s="22">
        <f>Target_AM[[#This Row],[PROPORSI]]*VLOOKUP(Target_AM[[#This Row],[NIPNAS]],Target_CC[],COLUMN(BB$2)+9,0)</f>
        <v>116138743.5</v>
      </c>
      <c r="BQ124" s="22">
        <f>Target_AM[[#This Row],[PROPORSI]]*VLOOKUP(Target_AM[[#This Row],[NIPNAS]],Target_CC[],COLUMN(BC$2)+9,0)</f>
        <v>26409055</v>
      </c>
      <c r="BR124" s="22">
        <f>Target_AM[[#This Row],[PROPORSI]]*VLOOKUP(Target_AM[[#This Row],[NIPNAS]],Target_CC[],COLUMN(BD$2)+9,0)</f>
        <v>24652381.5</v>
      </c>
      <c r="BS124" s="22">
        <f>Target_AM[[#This Row],[PROPORSI]]*VLOOKUP(Target_AM[[#This Row],[NIPNAS]],Target_CC[],COLUMN(BE$2)+9,0)</f>
        <v>24652381.5</v>
      </c>
      <c r="BT124" s="22">
        <f>Target_AM[[#This Row],[PROPORSI]]*VLOOKUP(Target_AM[[#This Row],[NIPNAS]],Target_CC[],COLUMN(BF$2)+9,0)</f>
        <v>24652381.5</v>
      </c>
      <c r="BU124" s="22">
        <f>Target_AM[[#This Row],[PROPORSI]]*VLOOKUP(Target_AM[[#This Row],[NIPNAS]],Target_CC[],COLUMN(BG$2)+9,0)</f>
        <v>24652381.5</v>
      </c>
      <c r="BV124" s="22">
        <f>Target_AM[[#This Row],[PROPORSI]]*VLOOKUP(Target_AM[[#This Row],[NIPNAS]],Target_CC[],COLUMN(BH$2)+9,0)</f>
        <v>24652381.5</v>
      </c>
      <c r="BW124" s="22">
        <f>Target_AM[[#This Row],[PROPORSI]]*VLOOKUP(Target_AM[[#This Row],[NIPNAS]],Target_CC[],COLUMN(BI$2)+9,0)</f>
        <v>24652381.5</v>
      </c>
      <c r="BX124" s="22">
        <f>Target_AM[[#This Row],[PROPORSI]]*VLOOKUP(Target_AM[[#This Row],[NIPNAS]],Target_CC[],COLUMN(BJ$2)+9,0)</f>
        <v>24652381.5</v>
      </c>
      <c r="BY124" s="22">
        <f>Target_AM[[#This Row],[PROPORSI]]*VLOOKUP(Target_AM[[#This Row],[NIPNAS]],Target_CC[],COLUMN(BK$2)+9,0)</f>
        <v>24652381.5</v>
      </c>
      <c r="BZ124" s="22">
        <f>Target_AM[[#This Row],[PROPORSI]]*VLOOKUP(Target_AM[[#This Row],[NIPNAS]],Target_CC[],COLUMN(BL$2)+9,0)</f>
        <v>24652381.5</v>
      </c>
      <c r="CA124" s="22">
        <f>Target_AM[[#This Row],[PROPORSI]]*VLOOKUP(Target_AM[[#This Row],[NIPNAS]],Target_CC[],COLUMN(BM$2)+9,0)</f>
        <v>383417324</v>
      </c>
      <c r="CB124" s="22">
        <f>Target_AM[[#This Row],[PROPORSI]]*VLOOKUP(Target_AM[[#This Row],[NIPNAS]],Target_CC[],COLUMN(BN$2)+9,0)</f>
        <v>14218000</v>
      </c>
      <c r="CC124" s="22">
        <f>Target_AM[[#This Row],[PROPORSI]]*VLOOKUP(Target_AM[[#This Row],[NIPNAS]],Target_CC[],COLUMN(BO$2)+9,0)</f>
        <v>-4682000.5</v>
      </c>
      <c r="CD124" s="22">
        <f>Target_AM[[#This Row],[PROPORSI]]*VLOOKUP(Target_AM[[#This Row],[NIPNAS]],Target_CC[],COLUMN(BP$2)+9,0)</f>
        <v>21418000</v>
      </c>
      <c r="CE124" s="22">
        <f>Target_AM[[#This Row],[PROPORSI]]*VLOOKUP(Target_AM[[#This Row],[NIPNAS]],Target_CC[],COLUMN(BQ$2)+9,0)</f>
        <v>20347100</v>
      </c>
      <c r="CF124" s="22">
        <f>Target_AM[[#This Row],[PROPORSI]]*VLOOKUP(Target_AM[[#This Row],[NIPNAS]],Target_CC[],COLUMN(BR$2)+9,0)</f>
        <v>20347100</v>
      </c>
      <c r="CG124" s="22">
        <f>Target_AM[[#This Row],[PROPORSI]]*VLOOKUP(Target_AM[[#This Row],[NIPNAS]],Target_CC[],COLUMN(BS$2)+9,0)</f>
        <v>20347100</v>
      </c>
      <c r="CH124" s="22">
        <f>Target_AM[[#This Row],[PROPORSI]]*VLOOKUP(Target_AM[[#This Row],[NIPNAS]],Target_CC[],COLUMN(BT$2)+9,0)</f>
        <v>20347100</v>
      </c>
      <c r="CI124" s="22">
        <f>Target_AM[[#This Row],[PROPORSI]]*VLOOKUP(Target_AM[[#This Row],[NIPNAS]],Target_CC[],COLUMN(BU$2)+9,0)</f>
        <v>20347100</v>
      </c>
      <c r="CJ124" s="22">
        <f>Target_AM[[#This Row],[PROPORSI]]*VLOOKUP(Target_AM[[#This Row],[NIPNAS]],Target_CC[],COLUMN(BV$2)+9,0)</f>
        <v>20347100</v>
      </c>
      <c r="CK124" s="22">
        <f>Target_AM[[#This Row],[PROPORSI]]*VLOOKUP(Target_AM[[#This Row],[NIPNAS]],Target_CC[],COLUMN(BW$2)+9,0)</f>
        <v>20347100</v>
      </c>
      <c r="CL124" s="22">
        <f>Target_AM[[#This Row],[PROPORSI]]*VLOOKUP(Target_AM[[#This Row],[NIPNAS]],Target_CC[],COLUMN(BX$2)+9,0)</f>
        <v>20347100</v>
      </c>
      <c r="CM124" s="22">
        <f>Target_AM[[#This Row],[PROPORSI]]*VLOOKUP(Target_AM[[#This Row],[NIPNAS]],Target_CC[],COLUMN(BY$2)+9,0)</f>
        <v>20347100</v>
      </c>
      <c r="CN124" s="22">
        <f>Target_AM[[#This Row],[PROPORSI]]*VLOOKUP(Target_AM[[#This Row],[NIPNAS]],Target_CC[],COLUMN(BZ$2)+9,0)</f>
        <v>214077899.5</v>
      </c>
      <c r="CO124" s="22">
        <f>Target_AM[[#This Row],[PROPORSI]]*VLOOKUP(Target_AM[[#This Row],[NIPNAS]],Target_CC[],COLUMN(CA$2)+9,0)</f>
        <v>4318499.5</v>
      </c>
      <c r="CP124" s="22">
        <f>Target_AM[[#This Row],[PROPORSI]]*VLOOKUP(Target_AM[[#This Row],[NIPNAS]],Target_CC[],COLUMN(CB$2)+9,0)</f>
        <v>4446487</v>
      </c>
      <c r="CQ124" s="22">
        <f>Target_AM[[#This Row],[PROPORSI]]*VLOOKUP(Target_AM[[#This Row],[NIPNAS]],Target_CC[],COLUMN(CC$2)+9,0)</f>
        <v>4305281.5</v>
      </c>
      <c r="CR124" s="22">
        <f>Target_AM[[#This Row],[PROPORSI]]*VLOOKUP(Target_AM[[#This Row],[NIPNAS]],Target_CC[],COLUMN(CD$2)+9,0)</f>
        <v>4305281.5</v>
      </c>
      <c r="CS124" s="22">
        <f>Target_AM[[#This Row],[PROPORSI]]*VLOOKUP(Target_AM[[#This Row],[NIPNAS]],Target_CC[],COLUMN(CE$2)+9,0)</f>
        <v>4305281.5</v>
      </c>
      <c r="CT124" s="22">
        <f>Target_AM[[#This Row],[PROPORSI]]*VLOOKUP(Target_AM[[#This Row],[NIPNAS]],Target_CC[],COLUMN(CF$2)+9,0)</f>
        <v>4305281.5</v>
      </c>
      <c r="CU124" s="22">
        <f>Target_AM[[#This Row],[PROPORSI]]*VLOOKUP(Target_AM[[#This Row],[NIPNAS]],Target_CC[],COLUMN(CG$2)+9,0)</f>
        <v>4305281.5</v>
      </c>
      <c r="CV124" s="22">
        <f>Target_AM[[#This Row],[PROPORSI]]*VLOOKUP(Target_AM[[#This Row],[NIPNAS]],Target_CC[],COLUMN(CH$2)+9,0)</f>
        <v>4305281.5</v>
      </c>
      <c r="CW124" s="22">
        <f>Target_AM[[#This Row],[PROPORSI]]*VLOOKUP(Target_AM[[#This Row],[NIPNAS]],Target_CC[],COLUMN(CI$2)+9,0)</f>
        <v>4305281.5</v>
      </c>
      <c r="CX124" s="22">
        <f>Target_AM[[#This Row],[PROPORSI]]*VLOOKUP(Target_AM[[#This Row],[NIPNAS]],Target_CC[],COLUMN(CJ$2)+9,0)</f>
        <v>4305281.5</v>
      </c>
      <c r="CY124" s="22">
        <f>Target_AM[[#This Row],[PROPORSI]]*VLOOKUP(Target_AM[[#This Row],[NIPNAS]],Target_CC[],COLUMN(CK$2)+9,0)</f>
        <v>4305281.5</v>
      </c>
      <c r="CZ124" s="22">
        <f>Target_AM[[#This Row],[PROPORSI]]*VLOOKUP(Target_AM[[#This Row],[NIPNAS]],Target_CC[],COLUMN(CL$2)+9,0)</f>
        <v>4305281.5</v>
      </c>
      <c r="DA124" s="22">
        <f>Target_AM[[#This Row],[PROPORSI]]*VLOOKUP(Target_AM[[#This Row],[NIPNAS]],Target_CC[],COLUMN(CM$2)+9,0)</f>
        <v>51817801.5</v>
      </c>
      <c r="DB124" s="22">
        <f>Target_AM[[#This Row],[PROPORSI]]*VLOOKUP(Target_AM[[#This Row],[NIPNAS]],Target_CC[],COLUMN(CN$2)+9,0)</f>
        <v>0</v>
      </c>
      <c r="DC124" s="22">
        <f>Target_AM[[#This Row],[PROPORSI]]*VLOOKUP(Target_AM[[#This Row],[NIPNAS]],Target_CC[],COLUMN(CO$2)+9,0)</f>
        <v>116011500</v>
      </c>
      <c r="DD124" s="22">
        <f>Target_AM[[#This Row],[PROPORSI]]*VLOOKUP(Target_AM[[#This Row],[NIPNAS]],Target_CC[],COLUMN(CP$2)+9,0)</f>
        <v>16864500</v>
      </c>
      <c r="DE124" s="22">
        <f>Target_AM[[#This Row],[PROPORSI]]*VLOOKUP(Target_AM[[#This Row],[NIPNAS]],Target_CC[],COLUMN(CQ$2)+9,0)</f>
        <v>0</v>
      </c>
      <c r="DF124" s="22">
        <f>Target_AM[[#This Row],[PROPORSI]]*VLOOKUP(Target_AM[[#This Row],[NIPNAS]],Target_CC[],COLUMN(CR$2)+9,0)</f>
        <v>0</v>
      </c>
      <c r="DG124" s="22">
        <f>Target_AM[[#This Row],[PROPORSI]]*VLOOKUP(Target_AM[[#This Row],[NIPNAS]],Target_CC[],COLUMN(CS$2)+9,0)</f>
        <v>0</v>
      </c>
      <c r="DH124" s="22">
        <f>Target_AM[[#This Row],[PROPORSI]]*VLOOKUP(Target_AM[[#This Row],[NIPNAS]],Target_CC[],COLUMN(CT$2)+9,0)</f>
        <v>0</v>
      </c>
      <c r="DI124" s="22">
        <f>Target_AM[[#This Row],[PROPORSI]]*VLOOKUP(Target_AM[[#This Row],[NIPNAS]],Target_CC[],COLUMN(CU$2)+9,0)</f>
        <v>0</v>
      </c>
      <c r="DJ124" s="22">
        <f>Target_AM[[#This Row],[PROPORSI]]*VLOOKUP(Target_AM[[#This Row],[NIPNAS]],Target_CC[],COLUMN(CV$2)+9,0)</f>
        <v>0</v>
      </c>
      <c r="DK124" s="22">
        <f>Target_AM[[#This Row],[PROPORSI]]*VLOOKUP(Target_AM[[#This Row],[NIPNAS]],Target_CC[],COLUMN(CW$2)+9,0)</f>
        <v>0</v>
      </c>
      <c r="DL124" s="22">
        <f>Target_AM[[#This Row],[PROPORSI]]*VLOOKUP(Target_AM[[#This Row],[NIPNAS]],Target_CC[],COLUMN(CX$2)+9,0)</f>
        <v>0</v>
      </c>
      <c r="DM124" s="22">
        <f>Target_AM[[#This Row],[PROPORSI]]*VLOOKUP(Target_AM[[#This Row],[NIPNAS]],Target_CC[],COLUMN(CY$2)+9,0)</f>
        <v>0</v>
      </c>
      <c r="DN124" s="22">
        <f>Target_AM[[#This Row],[PROPORSI]]*VLOOKUP(Target_AM[[#This Row],[NIPNAS]],Target_CC[],COLUMN(CZ$2)+9,0)</f>
        <v>132876000</v>
      </c>
      <c r="DO124" s="22">
        <f>Target_AM[[#This Row],[PROPORSI]]*VLOOKUP(Target_AM[[#This Row],[NIPNAS]],Target_CC[],COLUMN(DA$2)+9,0)</f>
        <v>0</v>
      </c>
      <c r="DP124" s="22">
        <f>Target_AM[[#This Row],[PROPORSI]]*VLOOKUP(Target_AM[[#This Row],[NIPNAS]],Target_CC[],COLUMN(DB$2)+9,0)</f>
        <v>0</v>
      </c>
      <c r="DQ124" s="22">
        <f>Target_AM[[#This Row],[PROPORSI]]*VLOOKUP(Target_AM[[#This Row],[NIPNAS]],Target_CC[],COLUMN(DC$2)+9,0)</f>
        <v>0</v>
      </c>
      <c r="DR124" s="22">
        <f>Target_AM[[#This Row],[PROPORSI]]*VLOOKUP(Target_AM[[#This Row],[NIPNAS]],Target_CC[],COLUMN(DD$2)+9,0)</f>
        <v>0</v>
      </c>
      <c r="DS124" s="22">
        <f>Target_AM[[#This Row],[PROPORSI]]*VLOOKUP(Target_AM[[#This Row],[NIPNAS]],Target_CC[],COLUMN(DE$2)+9,0)</f>
        <v>0</v>
      </c>
      <c r="DT124" s="22">
        <f>Target_AM[[#This Row],[PROPORSI]]*VLOOKUP(Target_AM[[#This Row],[NIPNAS]],Target_CC[],COLUMN(DF$2)+9,0)</f>
        <v>0</v>
      </c>
      <c r="DU124" s="22">
        <f>Target_AM[[#This Row],[PROPORSI]]*VLOOKUP(Target_AM[[#This Row],[NIPNAS]],Target_CC[],COLUMN(DG$2)+9,0)</f>
        <v>0</v>
      </c>
      <c r="DV124" s="22">
        <f>Target_AM[[#This Row],[PROPORSI]]*VLOOKUP(Target_AM[[#This Row],[NIPNAS]],Target_CC[],COLUMN(DH$2)+9,0)</f>
        <v>0</v>
      </c>
      <c r="DW124" s="22">
        <f>Target_AM[[#This Row],[PROPORSI]]*VLOOKUP(Target_AM[[#This Row],[NIPNAS]],Target_CC[],COLUMN(DI$2)+9,0)</f>
        <v>0</v>
      </c>
      <c r="DX124" s="22">
        <f>Target_AM[[#This Row],[PROPORSI]]*VLOOKUP(Target_AM[[#This Row],[NIPNAS]],Target_CC[],COLUMN(DJ$2)+9,0)</f>
        <v>0</v>
      </c>
      <c r="DY124" s="22">
        <f>Target_AM[[#This Row],[PROPORSI]]*VLOOKUP(Target_AM[[#This Row],[NIPNAS]],Target_CC[],COLUMN(DK$2)+9,0)</f>
        <v>0</v>
      </c>
      <c r="DZ124" s="22">
        <f>Target_AM[[#This Row],[PROPORSI]]*VLOOKUP(Target_AM[[#This Row],[NIPNAS]],Target_CC[],COLUMN(DL$2)+9,0)</f>
        <v>0</v>
      </c>
      <c r="EA124" s="22">
        <f>Target_AM[[#This Row],[PROPORSI]]*VLOOKUP(Target_AM[[#This Row],[NIPNAS]],Target_CC[],COLUMN(DM$2)+9,0)</f>
        <v>0</v>
      </c>
    </row>
    <row r="125" spans="2:131" x14ac:dyDescent="0.3">
      <c r="B125">
        <v>404930</v>
      </c>
      <c r="C125" t="s">
        <v>1011</v>
      </c>
      <c r="D125">
        <v>0.5</v>
      </c>
      <c r="E125" s="8">
        <v>45658</v>
      </c>
      <c r="F125">
        <v>5588375</v>
      </c>
      <c r="G125" t="s">
        <v>790</v>
      </c>
      <c r="J125" t="s">
        <v>296</v>
      </c>
      <c r="K125" t="s">
        <v>24</v>
      </c>
      <c r="L125" t="s">
        <v>159</v>
      </c>
      <c r="M125" t="s">
        <v>29</v>
      </c>
      <c r="N125" s="23">
        <f>Target_AM[[#This Row],[PROPORSI]]*VLOOKUP(Target_AM[[#This Row],[NIPNAS]],Target_CC[],9,0)</f>
        <v>999757560.22320998</v>
      </c>
      <c r="O125" s="22">
        <f>Target_AM[[#This Row],[PROPORSI]]*VLOOKUP(Target_AM[[#This Row],[NIPNAS]],Target_CC[],COLUMN(A$2)+9,0)</f>
        <v>20219769.736749999</v>
      </c>
      <c r="P125" s="22">
        <f>Target_AM[[#This Row],[PROPORSI]]*VLOOKUP(Target_AM[[#This Row],[NIPNAS]],Target_CC[],COLUMN(B$2)+9,0)</f>
        <v>20012619.232250001</v>
      </c>
      <c r="Q125" s="22">
        <f>Target_AM[[#This Row],[PROPORSI]]*VLOOKUP(Target_AM[[#This Row],[NIPNAS]],Target_CC[],COLUMN(C$2)+9,0)</f>
        <v>20050835.556750003</v>
      </c>
      <c r="R125" s="22">
        <f>Target_AM[[#This Row],[PROPORSI]]*VLOOKUP(Target_AM[[#This Row],[NIPNAS]],Target_CC[],COLUMN(D$2)+9,0)</f>
        <v>20004997.059250001</v>
      </c>
      <c r="S125" s="22">
        <f>Target_AM[[#This Row],[PROPORSI]]*VLOOKUP(Target_AM[[#This Row],[NIPNAS]],Target_CC[],COLUMN(E$2)+9,0)</f>
        <v>19878914.826249998</v>
      </c>
      <c r="T125" s="22">
        <f>Target_AM[[#This Row],[PROPORSI]]*VLOOKUP(Target_AM[[#This Row],[NIPNAS]],Target_CC[],COLUMN(F$2)+9,0)</f>
        <v>19768076.93925</v>
      </c>
      <c r="U125" s="22">
        <f>Target_AM[[#This Row],[PROPORSI]]*VLOOKUP(Target_AM[[#This Row],[NIPNAS]],Target_CC[],COLUMN(G$2)+9,0)</f>
        <v>19976308.451000001</v>
      </c>
      <c r="V125" s="22">
        <f>Target_AM[[#This Row],[PROPORSI]]*VLOOKUP(Target_AM[[#This Row],[NIPNAS]],Target_CC[],COLUMN(H$2)+9,0)</f>
        <v>20134890.378750004</v>
      </c>
      <c r="W125" s="22">
        <f>Target_AM[[#This Row],[PROPORSI]]*VLOOKUP(Target_AM[[#This Row],[NIPNAS]],Target_CC[],COLUMN(I$2)+9,0)</f>
        <v>20094768.511</v>
      </c>
      <c r="X125" s="22">
        <f>Target_AM[[#This Row],[PROPORSI]]*VLOOKUP(Target_AM[[#This Row],[NIPNAS]],Target_CC[],COLUMN(J$2)+9,0)</f>
        <v>20096674.054249998</v>
      </c>
      <c r="Y125" s="22">
        <f>Target_AM[[#This Row],[PROPORSI]]*VLOOKUP(Target_AM[[#This Row],[NIPNAS]],Target_CC[],COLUMN(K$2)+9,0)</f>
        <v>20132984.835500002</v>
      </c>
      <c r="Z125" s="22">
        <f>Target_AM[[#This Row],[PROPORSI]]*VLOOKUP(Target_AM[[#This Row],[NIPNAS]],Target_CC[],COLUMN(L$2)+9,0)</f>
        <v>20054646.643250003</v>
      </c>
      <c r="AA125" s="22">
        <f>Target_AM[[#This Row],[PROPORSI]]*VLOOKUP(Target_AM[[#This Row],[NIPNAS]],Target_CC[],COLUMN(M$2)+9,0)</f>
        <v>240425486.22425002</v>
      </c>
      <c r="AB125" s="22">
        <f>Target_AM[[#This Row],[PROPORSI]]*VLOOKUP(Target_AM[[#This Row],[NIPNAS]],Target_CC[],COLUMN(N$2)+9,0)</f>
        <v>0</v>
      </c>
      <c r="AC125" s="22">
        <f>Target_AM[[#This Row],[PROPORSI]]*VLOOKUP(Target_AM[[#This Row],[NIPNAS]],Target_CC[],COLUMN(O$2)+9,0)</f>
        <v>47281266.823071204</v>
      </c>
      <c r="AD125" s="22">
        <f>Target_AM[[#This Row],[PROPORSI]]*VLOOKUP(Target_AM[[#This Row],[NIPNAS]],Target_CC[],COLUMN(P$2)+9,0)</f>
        <v>46793301.775453471</v>
      </c>
      <c r="AE125" s="22">
        <f>Target_AM[[#This Row],[PROPORSI]]*VLOOKUP(Target_AM[[#This Row],[NIPNAS]],Target_CC[],COLUMN(Q$2)+9,0)</f>
        <v>36784715.191253565</v>
      </c>
      <c r="AF125" s="22">
        <f>Target_AM[[#This Row],[PROPORSI]]*VLOOKUP(Target_AM[[#This Row],[NIPNAS]],Target_CC[],COLUMN(R$2)+9,0)</f>
        <v>40120728.994981572</v>
      </c>
      <c r="AG125" s="22">
        <f>Target_AM[[#This Row],[PROPORSI]]*VLOOKUP(Target_AM[[#This Row],[NIPNAS]],Target_CC[],COLUMN(S$2)+9,0)</f>
        <v>39116182.386100993</v>
      </c>
      <c r="AH125" s="22">
        <f>Target_AM[[#This Row],[PROPORSI]]*VLOOKUP(Target_AM[[#This Row],[NIPNAS]],Target_CC[],COLUMN(T$2)+9,0)</f>
        <v>48616259.74071382</v>
      </c>
      <c r="AI125" s="22">
        <f>Target_AM[[#This Row],[PROPORSI]]*VLOOKUP(Target_AM[[#This Row],[NIPNAS]],Target_CC[],COLUMN(U$2)+9,0)</f>
        <v>40944553.960705332</v>
      </c>
      <c r="AJ125" s="22">
        <f>Target_AM[[#This Row],[PROPORSI]]*VLOOKUP(Target_AM[[#This Row],[NIPNAS]],Target_CC[],COLUMN(V$2)+9,0)</f>
        <v>48975197.444045007</v>
      </c>
      <c r="AK125" s="22">
        <f>Target_AM[[#This Row],[PROPORSI]]*VLOOKUP(Target_AM[[#This Row],[NIPNAS]],Target_CC[],COLUMN(W$2)+9,0)</f>
        <v>49324923.917942807</v>
      </c>
      <c r="AL125" s="22">
        <f>Target_AM[[#This Row],[PROPORSI]]*VLOOKUP(Target_AM[[#This Row],[NIPNAS]],Target_CC[],COLUMN(X$2)+9,0)</f>
        <v>41881554.379117481</v>
      </c>
      <c r="AM125" s="22">
        <f>Target_AM[[#This Row],[PROPORSI]]*VLOOKUP(Target_AM[[#This Row],[NIPNAS]],Target_CC[],COLUMN(Y$2)+9,0)</f>
        <v>42643215.38661471</v>
      </c>
      <c r="AN125" s="22">
        <f>Target_AM[[#This Row],[PROPORSI]]*VLOOKUP(Target_AM[[#This Row],[NIPNAS]],Target_CC[],COLUMN(Z$2)+9,0)</f>
        <v>482481900</v>
      </c>
      <c r="AO125" s="22">
        <f>Target_AM[[#This Row],[PROPORSI]]*VLOOKUP(Target_AM[[#This Row],[NIPNAS]],Target_CC[],COLUMN(AA$2)+9,0)</f>
        <v>20219769.736749999</v>
      </c>
      <c r="AP125" s="22">
        <f>Target_AM[[#This Row],[PROPORSI]]*VLOOKUP(Target_AM[[#This Row],[NIPNAS]],Target_CC[],COLUMN(AB$2)+9,0)</f>
        <v>67293886.055321202</v>
      </c>
      <c r="AQ125" s="22">
        <f>Target_AM[[#This Row],[PROPORSI]]*VLOOKUP(Target_AM[[#This Row],[NIPNAS]],Target_CC[],COLUMN(AC$2)+9,0)</f>
        <v>66844137.332203478</v>
      </c>
      <c r="AR125" s="22">
        <f>Target_AM[[#This Row],[PROPORSI]]*VLOOKUP(Target_AM[[#This Row],[NIPNAS]],Target_CC[],COLUMN(AD$2)+9,0)</f>
        <v>56789712.25050357</v>
      </c>
      <c r="AS125" s="22">
        <f>Target_AM[[#This Row],[PROPORSI]]*VLOOKUP(Target_AM[[#This Row],[NIPNAS]],Target_CC[],COLUMN(AE$2)+9,0)</f>
        <v>59999643.821231574</v>
      </c>
      <c r="AT125" s="22">
        <f>Target_AM[[#This Row],[PROPORSI]]*VLOOKUP(Target_AM[[#This Row],[NIPNAS]],Target_CC[],COLUMN(AF$2)+9,0)</f>
        <v>58884259.325350992</v>
      </c>
      <c r="AU125" s="22">
        <f>Target_AM[[#This Row],[PROPORSI]]*VLOOKUP(Target_AM[[#This Row],[NIPNAS]],Target_CC[],COLUMN(AG$2)+9,0)</f>
        <v>68592568.191713825</v>
      </c>
      <c r="AV125" s="22">
        <f>Target_AM[[#This Row],[PROPORSI]]*VLOOKUP(Target_AM[[#This Row],[NIPNAS]],Target_CC[],COLUMN(AH$2)+9,0)</f>
        <v>61079444.339455336</v>
      </c>
      <c r="AW125" s="22">
        <f>Target_AM[[#This Row],[PROPORSI]]*VLOOKUP(Target_AM[[#This Row],[NIPNAS]],Target_CC[],COLUMN(AI$2)+9,0)</f>
        <v>69069965.955045015</v>
      </c>
      <c r="AX125" s="22">
        <f>Target_AM[[#This Row],[PROPORSI]]*VLOOKUP(Target_AM[[#This Row],[NIPNAS]],Target_CC[],COLUMN(AJ$2)+9,0)</f>
        <v>69421597.972192809</v>
      </c>
      <c r="AY125" s="22">
        <f>Target_AM[[#This Row],[PROPORSI]]*VLOOKUP(Target_AM[[#This Row],[NIPNAS]],Target_CC[],COLUMN(AK$2)+9,0)</f>
        <v>62014539.214617483</v>
      </c>
      <c r="AZ125" s="22">
        <f>Target_AM[[#This Row],[PROPORSI]]*VLOOKUP(Target_AM[[#This Row],[NIPNAS]],Target_CC[],COLUMN(AL$2)+9,0)</f>
        <v>62697862.029864714</v>
      </c>
      <c r="BA125" s="22">
        <f>Target_AM[[#This Row],[PROPORSI]]*VLOOKUP(Target_AM[[#This Row],[NIPNAS]],Target_CC[],COLUMN(AM$2)+9,0)</f>
        <v>722907386.22424984</v>
      </c>
      <c r="BB125" s="22">
        <f>Target_AM[[#This Row],[PROPORSI]]*VLOOKUP(Target_AM[[#This Row],[NIPNAS]],Target_CC[],COLUMN(AN$2)+9,0)</f>
        <v>0</v>
      </c>
      <c r="BC125" s="22">
        <f>Target_AM[[#This Row],[PROPORSI]]*VLOOKUP(Target_AM[[#This Row],[NIPNAS]],Target_CC[],COLUMN(AO$2)+9,0)</f>
        <v>0</v>
      </c>
      <c r="BD125" s="22">
        <f>Target_AM[[#This Row],[PROPORSI]]*VLOOKUP(Target_AM[[#This Row],[NIPNAS]],Target_CC[],COLUMN(AP$2)+9,0)</f>
        <v>0</v>
      </c>
      <c r="BE125" s="22">
        <f>Target_AM[[#This Row],[PROPORSI]]*VLOOKUP(Target_AM[[#This Row],[NIPNAS]],Target_CC[],COLUMN(AQ$2)+9,0)</f>
        <v>0</v>
      </c>
      <c r="BF125" s="22">
        <f>Target_AM[[#This Row],[PROPORSI]]*VLOOKUP(Target_AM[[#This Row],[NIPNAS]],Target_CC[],COLUMN(AR$2)+9,0)</f>
        <v>0</v>
      </c>
      <c r="BG125" s="22">
        <f>Target_AM[[#This Row],[PROPORSI]]*VLOOKUP(Target_AM[[#This Row],[NIPNAS]],Target_CC[],COLUMN(AS$2)+9,0)</f>
        <v>0</v>
      </c>
      <c r="BH125" s="22">
        <f>Target_AM[[#This Row],[PROPORSI]]*VLOOKUP(Target_AM[[#This Row],[NIPNAS]],Target_CC[],COLUMN(AT$2)+9,0)</f>
        <v>0</v>
      </c>
      <c r="BI125" s="22">
        <f>Target_AM[[#This Row],[PROPORSI]]*VLOOKUP(Target_AM[[#This Row],[NIPNAS]],Target_CC[],COLUMN(AU$2)+9,0)</f>
        <v>0</v>
      </c>
      <c r="BJ125" s="22">
        <f>Target_AM[[#This Row],[PROPORSI]]*VLOOKUP(Target_AM[[#This Row],[NIPNAS]],Target_CC[],COLUMN(AV$2)+9,0)</f>
        <v>0</v>
      </c>
      <c r="BK125" s="22">
        <f>Target_AM[[#This Row],[PROPORSI]]*VLOOKUP(Target_AM[[#This Row],[NIPNAS]],Target_CC[],COLUMN(AW$2)+9,0)</f>
        <v>0</v>
      </c>
      <c r="BL125" s="22">
        <f>Target_AM[[#This Row],[PROPORSI]]*VLOOKUP(Target_AM[[#This Row],[NIPNAS]],Target_CC[],COLUMN(AX$2)+9,0)</f>
        <v>0</v>
      </c>
      <c r="BM125" s="22">
        <f>Target_AM[[#This Row],[PROPORSI]]*VLOOKUP(Target_AM[[#This Row],[NIPNAS]],Target_CC[],COLUMN(AY$2)+9,0)</f>
        <v>0</v>
      </c>
      <c r="BN125" s="22">
        <f>Target_AM[[#This Row],[PROPORSI]]*VLOOKUP(Target_AM[[#This Row],[NIPNAS]],Target_CC[],COLUMN(AZ$2)+9,0)</f>
        <v>0</v>
      </c>
      <c r="BO125" s="22">
        <f>Target_AM[[#This Row],[PROPORSI]]*VLOOKUP(Target_AM[[#This Row],[NIPNAS]],Target_CC[],COLUMN(BA$2)+9,0)</f>
        <v>18998092</v>
      </c>
      <c r="BP125" s="22">
        <f>Target_AM[[#This Row],[PROPORSI]]*VLOOKUP(Target_AM[[#This Row],[NIPNAS]],Target_CC[],COLUMN(BB$2)+9,0)</f>
        <v>116138743.5</v>
      </c>
      <c r="BQ125" s="22">
        <f>Target_AM[[#This Row],[PROPORSI]]*VLOOKUP(Target_AM[[#This Row],[NIPNAS]],Target_CC[],COLUMN(BC$2)+9,0)</f>
        <v>26409055</v>
      </c>
      <c r="BR125" s="22">
        <f>Target_AM[[#This Row],[PROPORSI]]*VLOOKUP(Target_AM[[#This Row],[NIPNAS]],Target_CC[],COLUMN(BD$2)+9,0)</f>
        <v>24652381.5</v>
      </c>
      <c r="BS125" s="22">
        <f>Target_AM[[#This Row],[PROPORSI]]*VLOOKUP(Target_AM[[#This Row],[NIPNAS]],Target_CC[],COLUMN(BE$2)+9,0)</f>
        <v>24652381.5</v>
      </c>
      <c r="BT125" s="22">
        <f>Target_AM[[#This Row],[PROPORSI]]*VLOOKUP(Target_AM[[#This Row],[NIPNAS]],Target_CC[],COLUMN(BF$2)+9,0)</f>
        <v>24652381.5</v>
      </c>
      <c r="BU125" s="22">
        <f>Target_AM[[#This Row],[PROPORSI]]*VLOOKUP(Target_AM[[#This Row],[NIPNAS]],Target_CC[],COLUMN(BG$2)+9,0)</f>
        <v>24652381.5</v>
      </c>
      <c r="BV125" s="22">
        <f>Target_AM[[#This Row],[PROPORSI]]*VLOOKUP(Target_AM[[#This Row],[NIPNAS]],Target_CC[],COLUMN(BH$2)+9,0)</f>
        <v>24652381.5</v>
      </c>
      <c r="BW125" s="22">
        <f>Target_AM[[#This Row],[PROPORSI]]*VLOOKUP(Target_AM[[#This Row],[NIPNAS]],Target_CC[],COLUMN(BI$2)+9,0)</f>
        <v>24652381.5</v>
      </c>
      <c r="BX125" s="22">
        <f>Target_AM[[#This Row],[PROPORSI]]*VLOOKUP(Target_AM[[#This Row],[NIPNAS]],Target_CC[],COLUMN(BJ$2)+9,0)</f>
        <v>24652381.5</v>
      </c>
      <c r="BY125" s="22">
        <f>Target_AM[[#This Row],[PROPORSI]]*VLOOKUP(Target_AM[[#This Row],[NIPNAS]],Target_CC[],COLUMN(BK$2)+9,0)</f>
        <v>24652381.5</v>
      </c>
      <c r="BZ125" s="22">
        <f>Target_AM[[#This Row],[PROPORSI]]*VLOOKUP(Target_AM[[#This Row],[NIPNAS]],Target_CC[],COLUMN(BL$2)+9,0)</f>
        <v>24652381.5</v>
      </c>
      <c r="CA125" s="22">
        <f>Target_AM[[#This Row],[PROPORSI]]*VLOOKUP(Target_AM[[#This Row],[NIPNAS]],Target_CC[],COLUMN(BM$2)+9,0)</f>
        <v>383417324</v>
      </c>
      <c r="CB125" s="22">
        <f>Target_AM[[#This Row],[PROPORSI]]*VLOOKUP(Target_AM[[#This Row],[NIPNAS]],Target_CC[],COLUMN(BN$2)+9,0)</f>
        <v>14218000</v>
      </c>
      <c r="CC125" s="22">
        <f>Target_AM[[#This Row],[PROPORSI]]*VLOOKUP(Target_AM[[#This Row],[NIPNAS]],Target_CC[],COLUMN(BO$2)+9,0)</f>
        <v>-4682000.5</v>
      </c>
      <c r="CD125" s="22">
        <f>Target_AM[[#This Row],[PROPORSI]]*VLOOKUP(Target_AM[[#This Row],[NIPNAS]],Target_CC[],COLUMN(BP$2)+9,0)</f>
        <v>21418000</v>
      </c>
      <c r="CE125" s="22">
        <f>Target_AM[[#This Row],[PROPORSI]]*VLOOKUP(Target_AM[[#This Row],[NIPNAS]],Target_CC[],COLUMN(BQ$2)+9,0)</f>
        <v>20347100</v>
      </c>
      <c r="CF125" s="22">
        <f>Target_AM[[#This Row],[PROPORSI]]*VLOOKUP(Target_AM[[#This Row],[NIPNAS]],Target_CC[],COLUMN(BR$2)+9,0)</f>
        <v>20347100</v>
      </c>
      <c r="CG125" s="22">
        <f>Target_AM[[#This Row],[PROPORSI]]*VLOOKUP(Target_AM[[#This Row],[NIPNAS]],Target_CC[],COLUMN(BS$2)+9,0)</f>
        <v>20347100</v>
      </c>
      <c r="CH125" s="22">
        <f>Target_AM[[#This Row],[PROPORSI]]*VLOOKUP(Target_AM[[#This Row],[NIPNAS]],Target_CC[],COLUMN(BT$2)+9,0)</f>
        <v>20347100</v>
      </c>
      <c r="CI125" s="22">
        <f>Target_AM[[#This Row],[PROPORSI]]*VLOOKUP(Target_AM[[#This Row],[NIPNAS]],Target_CC[],COLUMN(BU$2)+9,0)</f>
        <v>20347100</v>
      </c>
      <c r="CJ125" s="22">
        <f>Target_AM[[#This Row],[PROPORSI]]*VLOOKUP(Target_AM[[#This Row],[NIPNAS]],Target_CC[],COLUMN(BV$2)+9,0)</f>
        <v>20347100</v>
      </c>
      <c r="CK125" s="22">
        <f>Target_AM[[#This Row],[PROPORSI]]*VLOOKUP(Target_AM[[#This Row],[NIPNAS]],Target_CC[],COLUMN(BW$2)+9,0)</f>
        <v>20347100</v>
      </c>
      <c r="CL125" s="22">
        <f>Target_AM[[#This Row],[PROPORSI]]*VLOOKUP(Target_AM[[#This Row],[NIPNAS]],Target_CC[],COLUMN(BX$2)+9,0)</f>
        <v>20347100</v>
      </c>
      <c r="CM125" s="22">
        <f>Target_AM[[#This Row],[PROPORSI]]*VLOOKUP(Target_AM[[#This Row],[NIPNAS]],Target_CC[],COLUMN(BY$2)+9,0)</f>
        <v>20347100</v>
      </c>
      <c r="CN125" s="22">
        <f>Target_AM[[#This Row],[PROPORSI]]*VLOOKUP(Target_AM[[#This Row],[NIPNAS]],Target_CC[],COLUMN(BZ$2)+9,0)</f>
        <v>214077899.5</v>
      </c>
      <c r="CO125" s="22">
        <f>Target_AM[[#This Row],[PROPORSI]]*VLOOKUP(Target_AM[[#This Row],[NIPNAS]],Target_CC[],COLUMN(CA$2)+9,0)</f>
        <v>4318499.5</v>
      </c>
      <c r="CP125" s="22">
        <f>Target_AM[[#This Row],[PROPORSI]]*VLOOKUP(Target_AM[[#This Row],[NIPNAS]],Target_CC[],COLUMN(CB$2)+9,0)</f>
        <v>4446487</v>
      </c>
      <c r="CQ125" s="22">
        <f>Target_AM[[#This Row],[PROPORSI]]*VLOOKUP(Target_AM[[#This Row],[NIPNAS]],Target_CC[],COLUMN(CC$2)+9,0)</f>
        <v>4305281.5</v>
      </c>
      <c r="CR125" s="22">
        <f>Target_AM[[#This Row],[PROPORSI]]*VLOOKUP(Target_AM[[#This Row],[NIPNAS]],Target_CC[],COLUMN(CD$2)+9,0)</f>
        <v>4305281.5</v>
      </c>
      <c r="CS125" s="22">
        <f>Target_AM[[#This Row],[PROPORSI]]*VLOOKUP(Target_AM[[#This Row],[NIPNAS]],Target_CC[],COLUMN(CE$2)+9,0)</f>
        <v>4305281.5</v>
      </c>
      <c r="CT125" s="22">
        <f>Target_AM[[#This Row],[PROPORSI]]*VLOOKUP(Target_AM[[#This Row],[NIPNAS]],Target_CC[],COLUMN(CF$2)+9,0)</f>
        <v>4305281.5</v>
      </c>
      <c r="CU125" s="22">
        <f>Target_AM[[#This Row],[PROPORSI]]*VLOOKUP(Target_AM[[#This Row],[NIPNAS]],Target_CC[],COLUMN(CG$2)+9,0)</f>
        <v>4305281.5</v>
      </c>
      <c r="CV125" s="22">
        <f>Target_AM[[#This Row],[PROPORSI]]*VLOOKUP(Target_AM[[#This Row],[NIPNAS]],Target_CC[],COLUMN(CH$2)+9,0)</f>
        <v>4305281.5</v>
      </c>
      <c r="CW125" s="22">
        <f>Target_AM[[#This Row],[PROPORSI]]*VLOOKUP(Target_AM[[#This Row],[NIPNAS]],Target_CC[],COLUMN(CI$2)+9,0)</f>
        <v>4305281.5</v>
      </c>
      <c r="CX125" s="22">
        <f>Target_AM[[#This Row],[PROPORSI]]*VLOOKUP(Target_AM[[#This Row],[NIPNAS]],Target_CC[],COLUMN(CJ$2)+9,0)</f>
        <v>4305281.5</v>
      </c>
      <c r="CY125" s="22">
        <f>Target_AM[[#This Row],[PROPORSI]]*VLOOKUP(Target_AM[[#This Row],[NIPNAS]],Target_CC[],COLUMN(CK$2)+9,0)</f>
        <v>4305281.5</v>
      </c>
      <c r="CZ125" s="22">
        <f>Target_AM[[#This Row],[PROPORSI]]*VLOOKUP(Target_AM[[#This Row],[NIPNAS]],Target_CC[],COLUMN(CL$2)+9,0)</f>
        <v>4305281.5</v>
      </c>
      <c r="DA125" s="22">
        <f>Target_AM[[#This Row],[PROPORSI]]*VLOOKUP(Target_AM[[#This Row],[NIPNAS]],Target_CC[],COLUMN(CM$2)+9,0)</f>
        <v>51817801.5</v>
      </c>
      <c r="DB125" s="22">
        <f>Target_AM[[#This Row],[PROPORSI]]*VLOOKUP(Target_AM[[#This Row],[NIPNAS]],Target_CC[],COLUMN(CN$2)+9,0)</f>
        <v>0</v>
      </c>
      <c r="DC125" s="22">
        <f>Target_AM[[#This Row],[PROPORSI]]*VLOOKUP(Target_AM[[#This Row],[NIPNAS]],Target_CC[],COLUMN(CO$2)+9,0)</f>
        <v>116011500</v>
      </c>
      <c r="DD125" s="22">
        <f>Target_AM[[#This Row],[PROPORSI]]*VLOOKUP(Target_AM[[#This Row],[NIPNAS]],Target_CC[],COLUMN(CP$2)+9,0)</f>
        <v>16864500</v>
      </c>
      <c r="DE125" s="22">
        <f>Target_AM[[#This Row],[PROPORSI]]*VLOOKUP(Target_AM[[#This Row],[NIPNAS]],Target_CC[],COLUMN(CQ$2)+9,0)</f>
        <v>0</v>
      </c>
      <c r="DF125" s="22">
        <f>Target_AM[[#This Row],[PROPORSI]]*VLOOKUP(Target_AM[[#This Row],[NIPNAS]],Target_CC[],COLUMN(CR$2)+9,0)</f>
        <v>0</v>
      </c>
      <c r="DG125" s="22">
        <f>Target_AM[[#This Row],[PROPORSI]]*VLOOKUP(Target_AM[[#This Row],[NIPNAS]],Target_CC[],COLUMN(CS$2)+9,0)</f>
        <v>0</v>
      </c>
      <c r="DH125" s="22">
        <f>Target_AM[[#This Row],[PROPORSI]]*VLOOKUP(Target_AM[[#This Row],[NIPNAS]],Target_CC[],COLUMN(CT$2)+9,0)</f>
        <v>0</v>
      </c>
      <c r="DI125" s="22">
        <f>Target_AM[[#This Row],[PROPORSI]]*VLOOKUP(Target_AM[[#This Row],[NIPNAS]],Target_CC[],COLUMN(CU$2)+9,0)</f>
        <v>0</v>
      </c>
      <c r="DJ125" s="22">
        <f>Target_AM[[#This Row],[PROPORSI]]*VLOOKUP(Target_AM[[#This Row],[NIPNAS]],Target_CC[],COLUMN(CV$2)+9,0)</f>
        <v>0</v>
      </c>
      <c r="DK125" s="22">
        <f>Target_AM[[#This Row],[PROPORSI]]*VLOOKUP(Target_AM[[#This Row],[NIPNAS]],Target_CC[],COLUMN(CW$2)+9,0)</f>
        <v>0</v>
      </c>
      <c r="DL125" s="22">
        <f>Target_AM[[#This Row],[PROPORSI]]*VLOOKUP(Target_AM[[#This Row],[NIPNAS]],Target_CC[],COLUMN(CX$2)+9,0)</f>
        <v>0</v>
      </c>
      <c r="DM125" s="22">
        <f>Target_AM[[#This Row],[PROPORSI]]*VLOOKUP(Target_AM[[#This Row],[NIPNAS]],Target_CC[],COLUMN(CY$2)+9,0)</f>
        <v>0</v>
      </c>
      <c r="DN125" s="22">
        <f>Target_AM[[#This Row],[PROPORSI]]*VLOOKUP(Target_AM[[#This Row],[NIPNAS]],Target_CC[],COLUMN(CZ$2)+9,0)</f>
        <v>132876000</v>
      </c>
      <c r="DO125" s="22">
        <f>Target_AM[[#This Row],[PROPORSI]]*VLOOKUP(Target_AM[[#This Row],[NIPNAS]],Target_CC[],COLUMN(DA$2)+9,0)</f>
        <v>0</v>
      </c>
      <c r="DP125" s="22">
        <f>Target_AM[[#This Row],[PROPORSI]]*VLOOKUP(Target_AM[[#This Row],[NIPNAS]],Target_CC[],COLUMN(DB$2)+9,0)</f>
        <v>0</v>
      </c>
      <c r="DQ125" s="22">
        <f>Target_AM[[#This Row],[PROPORSI]]*VLOOKUP(Target_AM[[#This Row],[NIPNAS]],Target_CC[],COLUMN(DC$2)+9,0)</f>
        <v>0</v>
      </c>
      <c r="DR125" s="22">
        <f>Target_AM[[#This Row],[PROPORSI]]*VLOOKUP(Target_AM[[#This Row],[NIPNAS]],Target_CC[],COLUMN(DD$2)+9,0)</f>
        <v>0</v>
      </c>
      <c r="DS125" s="22">
        <f>Target_AM[[#This Row],[PROPORSI]]*VLOOKUP(Target_AM[[#This Row],[NIPNAS]],Target_CC[],COLUMN(DE$2)+9,0)</f>
        <v>0</v>
      </c>
      <c r="DT125" s="22">
        <f>Target_AM[[#This Row],[PROPORSI]]*VLOOKUP(Target_AM[[#This Row],[NIPNAS]],Target_CC[],COLUMN(DF$2)+9,0)</f>
        <v>0</v>
      </c>
      <c r="DU125" s="22">
        <f>Target_AM[[#This Row],[PROPORSI]]*VLOOKUP(Target_AM[[#This Row],[NIPNAS]],Target_CC[],COLUMN(DG$2)+9,0)</f>
        <v>0</v>
      </c>
      <c r="DV125" s="22">
        <f>Target_AM[[#This Row],[PROPORSI]]*VLOOKUP(Target_AM[[#This Row],[NIPNAS]],Target_CC[],COLUMN(DH$2)+9,0)</f>
        <v>0</v>
      </c>
      <c r="DW125" s="22">
        <f>Target_AM[[#This Row],[PROPORSI]]*VLOOKUP(Target_AM[[#This Row],[NIPNAS]],Target_CC[],COLUMN(DI$2)+9,0)</f>
        <v>0</v>
      </c>
      <c r="DX125" s="22">
        <f>Target_AM[[#This Row],[PROPORSI]]*VLOOKUP(Target_AM[[#This Row],[NIPNAS]],Target_CC[],COLUMN(DJ$2)+9,0)</f>
        <v>0</v>
      </c>
      <c r="DY125" s="22">
        <f>Target_AM[[#This Row],[PROPORSI]]*VLOOKUP(Target_AM[[#This Row],[NIPNAS]],Target_CC[],COLUMN(DK$2)+9,0)</f>
        <v>0</v>
      </c>
      <c r="DZ125" s="22">
        <f>Target_AM[[#This Row],[PROPORSI]]*VLOOKUP(Target_AM[[#This Row],[NIPNAS]],Target_CC[],COLUMN(DL$2)+9,0)</f>
        <v>0</v>
      </c>
      <c r="EA125" s="22">
        <f>Target_AM[[#This Row],[PROPORSI]]*VLOOKUP(Target_AM[[#This Row],[NIPNAS]],Target_CC[],COLUMN(DM$2)+9,0)</f>
        <v>0</v>
      </c>
    </row>
    <row r="126" spans="2:131" x14ac:dyDescent="0.3">
      <c r="B126">
        <v>850046</v>
      </c>
      <c r="C126" t="s">
        <v>1036</v>
      </c>
      <c r="D126">
        <v>0.5</v>
      </c>
      <c r="E126" s="8">
        <v>45658</v>
      </c>
      <c r="F126">
        <v>3223400</v>
      </c>
      <c r="G126" t="s">
        <v>839</v>
      </c>
      <c r="J126" t="s">
        <v>300</v>
      </c>
      <c r="K126" t="s">
        <v>25</v>
      </c>
      <c r="L126" t="s">
        <v>159</v>
      </c>
      <c r="M126" t="s">
        <v>29</v>
      </c>
      <c r="N126" s="23">
        <f>Target_AM[[#This Row],[PROPORSI]]*VLOOKUP(Target_AM[[#This Row],[NIPNAS]],Target_CC[],9,0)</f>
        <v>684563141.78023279</v>
      </c>
      <c r="O126" s="22">
        <f>Target_AM[[#This Row],[PROPORSI]]*VLOOKUP(Target_AM[[#This Row],[NIPNAS]],Target_CC[],COLUMN(A$2)+9,0)</f>
        <v>47636470.436154902</v>
      </c>
      <c r="P126" s="22">
        <f>Target_AM[[#This Row],[PROPORSI]]*VLOOKUP(Target_AM[[#This Row],[NIPNAS]],Target_CC[],COLUMN(B$2)+9,0)</f>
        <v>48468456.83421959</v>
      </c>
      <c r="Q126" s="22">
        <f>Target_AM[[#This Row],[PROPORSI]]*VLOOKUP(Target_AM[[#This Row],[NIPNAS]],Target_CC[],COLUMN(C$2)+9,0)</f>
        <v>51818815.033910923</v>
      </c>
      <c r="R126" s="22">
        <f>Target_AM[[#This Row],[PROPORSI]]*VLOOKUP(Target_AM[[#This Row],[NIPNAS]],Target_CC[],COLUMN(D$2)+9,0)</f>
        <v>48691599.702761039</v>
      </c>
      <c r="S126" s="22">
        <f>Target_AM[[#This Row],[PROPORSI]]*VLOOKUP(Target_AM[[#This Row],[NIPNAS]],Target_CC[],COLUMN(E$2)+9,0)</f>
        <v>51159558.686592616</v>
      </c>
      <c r="T126" s="22">
        <f>Target_AM[[#This Row],[PROPORSI]]*VLOOKUP(Target_AM[[#This Row],[NIPNAS]],Target_CC[],COLUMN(F$2)+9,0)</f>
        <v>50477084.376271673</v>
      </c>
      <c r="U126" s="22">
        <f>Target_AM[[#This Row],[PROPORSI]]*VLOOKUP(Target_AM[[#This Row],[NIPNAS]],Target_CC[],COLUMN(G$2)+9,0)</f>
        <v>52891747.92453479</v>
      </c>
      <c r="V126" s="22">
        <f>Target_AM[[#This Row],[PROPORSI]]*VLOOKUP(Target_AM[[#This Row],[NIPNAS]],Target_CC[],COLUMN(H$2)+9,0)</f>
        <v>53418914.511731997</v>
      </c>
      <c r="W126" s="22">
        <f>Target_AM[[#This Row],[PROPORSI]]*VLOOKUP(Target_AM[[#This Row],[NIPNAS]],Target_CC[],COLUMN(I$2)+9,0)</f>
        <v>52735153.766164295</v>
      </c>
      <c r="X126" s="22">
        <f>Target_AM[[#This Row],[PROPORSI]]*VLOOKUP(Target_AM[[#This Row],[NIPNAS]],Target_CC[],COLUMN(J$2)+9,0)</f>
        <v>53796102.315027289</v>
      </c>
      <c r="Y126" s="22">
        <f>Target_AM[[#This Row],[PROPORSI]]*VLOOKUP(Target_AM[[#This Row],[NIPNAS]],Target_CC[],COLUMN(K$2)+9,0)</f>
        <v>53403590.52271726</v>
      </c>
      <c r="Z126" s="22">
        <f>Target_AM[[#This Row],[PROPORSI]]*VLOOKUP(Target_AM[[#This Row],[NIPNAS]],Target_CC[],COLUMN(L$2)+9,0)</f>
        <v>50387294.414913699</v>
      </c>
      <c r="AA126" s="22">
        <f>Target_AM[[#This Row],[PROPORSI]]*VLOOKUP(Target_AM[[#This Row],[NIPNAS]],Target_CC[],COLUMN(M$2)+9,0)</f>
        <v>614884788.5250001</v>
      </c>
      <c r="AB126" s="22">
        <f>Target_AM[[#This Row],[PROPORSI]]*VLOOKUP(Target_AM[[#This Row],[NIPNAS]],Target_CC[],COLUMN(N$2)+9,0)</f>
        <v>5804064.228568987</v>
      </c>
      <c r="AC126" s="22">
        <f>Target_AM[[#This Row],[PROPORSI]]*VLOOKUP(Target_AM[[#This Row],[NIPNAS]],Target_CC[],COLUMN(O$2)+9,0)</f>
        <v>5905434.091773591</v>
      </c>
      <c r="AD126" s="22">
        <f>Target_AM[[#This Row],[PROPORSI]]*VLOOKUP(Target_AM[[#This Row],[NIPNAS]],Target_CC[],COLUMN(P$2)+9,0)</f>
        <v>6313644.3139348552</v>
      </c>
      <c r="AE126" s="22">
        <f>Target_AM[[#This Row],[PROPORSI]]*VLOOKUP(Target_AM[[#This Row],[NIPNAS]],Target_CC[],COLUMN(Q$2)+9,0)</f>
        <v>5932621.9906524029</v>
      </c>
      <c r="AF126" s="22">
        <f>Target_AM[[#This Row],[PROPORSI]]*VLOOKUP(Target_AM[[#This Row],[NIPNAS]],Target_CC[],COLUMN(R$2)+9,0)</f>
        <v>6233320.0130810468</v>
      </c>
      <c r="AG126" s="22">
        <f>Target_AM[[#This Row],[PROPORSI]]*VLOOKUP(Target_AM[[#This Row],[NIPNAS]],Target_CC[],COLUMN(S$2)+9,0)</f>
        <v>6150166.817741774</v>
      </c>
      <c r="AH126" s="22">
        <f>Target_AM[[#This Row],[PROPORSI]]*VLOOKUP(Target_AM[[#This Row],[NIPNAS]],Target_CC[],COLUMN(T$2)+9,0)</f>
        <v>6444371.2832738506</v>
      </c>
      <c r="AI126" s="22">
        <f>Target_AM[[#This Row],[PROPORSI]]*VLOOKUP(Target_AM[[#This Row],[NIPNAS]],Target_CC[],COLUMN(U$2)+9,0)</f>
        <v>6508601.6660716021</v>
      </c>
      <c r="AJ126" s="22">
        <f>Target_AM[[#This Row],[PROPORSI]]*VLOOKUP(Target_AM[[#This Row],[NIPNAS]],Target_CC[],COLUMN(V$2)+9,0)</f>
        <v>6425291.7304715645</v>
      </c>
      <c r="AK126" s="22">
        <f>Target_AM[[#This Row],[PROPORSI]]*VLOOKUP(Target_AM[[#This Row],[NIPNAS]],Target_CC[],COLUMN(W$2)+9,0)</f>
        <v>6554558.5183848497</v>
      </c>
      <c r="AL126" s="22">
        <f>Target_AM[[#This Row],[PROPORSI]]*VLOOKUP(Target_AM[[#This Row],[NIPNAS]],Target_CC[],COLUMN(X$2)+9,0)</f>
        <v>6506734.5794536164</v>
      </c>
      <c r="AM126" s="22">
        <f>Target_AM[[#This Row],[PROPORSI]]*VLOOKUP(Target_AM[[#This Row],[NIPNAS]],Target_CC[],COLUMN(Y$2)+9,0)</f>
        <v>6139226.7397294687</v>
      </c>
      <c r="AN126" s="22">
        <f>Target_AM[[#This Row],[PROPORSI]]*VLOOKUP(Target_AM[[#This Row],[NIPNAS]],Target_CC[],COLUMN(Z$2)+9,0)</f>
        <v>74918035.973137602</v>
      </c>
      <c r="AO126" s="22">
        <f>Target_AM[[#This Row],[PROPORSI]]*VLOOKUP(Target_AM[[#This Row],[NIPNAS]],Target_CC[],COLUMN(AA$2)+9,0)</f>
        <v>53440534.664723888</v>
      </c>
      <c r="AP126" s="22">
        <f>Target_AM[[#This Row],[PROPORSI]]*VLOOKUP(Target_AM[[#This Row],[NIPNAS]],Target_CC[],COLUMN(AB$2)+9,0)</f>
        <v>54373890.925993182</v>
      </c>
      <c r="AQ126" s="22">
        <f>Target_AM[[#This Row],[PROPORSI]]*VLOOKUP(Target_AM[[#This Row],[NIPNAS]],Target_CC[],COLUMN(AC$2)+9,0)</f>
        <v>58132459.347845778</v>
      </c>
      <c r="AR126" s="22">
        <f>Target_AM[[#This Row],[PROPORSI]]*VLOOKUP(Target_AM[[#This Row],[NIPNAS]],Target_CC[],COLUMN(AD$2)+9,0)</f>
        <v>54624221.693413444</v>
      </c>
      <c r="AS126" s="22">
        <f>Target_AM[[#This Row],[PROPORSI]]*VLOOKUP(Target_AM[[#This Row],[NIPNAS]],Target_CC[],COLUMN(AE$2)+9,0)</f>
        <v>57392878.69967366</v>
      </c>
      <c r="AT126" s="22">
        <f>Target_AM[[#This Row],[PROPORSI]]*VLOOKUP(Target_AM[[#This Row],[NIPNAS]],Target_CC[],COLUMN(AF$2)+9,0)</f>
        <v>56627251.194013447</v>
      </c>
      <c r="AU126" s="22">
        <f>Target_AM[[#This Row],[PROPORSI]]*VLOOKUP(Target_AM[[#This Row],[NIPNAS]],Target_CC[],COLUMN(AG$2)+9,0)</f>
        <v>59336119.207808644</v>
      </c>
      <c r="AV126" s="22">
        <f>Target_AM[[#This Row],[PROPORSI]]*VLOOKUP(Target_AM[[#This Row],[NIPNAS]],Target_CC[],COLUMN(AH$2)+9,0)</f>
        <v>59927516.177803598</v>
      </c>
      <c r="AW126" s="22">
        <f>Target_AM[[#This Row],[PROPORSI]]*VLOOKUP(Target_AM[[#This Row],[NIPNAS]],Target_CC[],COLUMN(AI$2)+9,0)</f>
        <v>59160445.496635862</v>
      </c>
      <c r="AX126" s="22">
        <f>Target_AM[[#This Row],[PROPORSI]]*VLOOKUP(Target_AM[[#This Row],[NIPNAS]],Target_CC[],COLUMN(AJ$2)+9,0)</f>
        <v>60350660.833412141</v>
      </c>
      <c r="AY126" s="22">
        <f>Target_AM[[#This Row],[PROPORSI]]*VLOOKUP(Target_AM[[#This Row],[NIPNAS]],Target_CC[],COLUMN(AK$2)+9,0)</f>
        <v>59910325.102170877</v>
      </c>
      <c r="AZ126" s="22">
        <f>Target_AM[[#This Row],[PROPORSI]]*VLOOKUP(Target_AM[[#This Row],[NIPNAS]],Target_CC[],COLUMN(AL$2)+9,0)</f>
        <v>56526521.154643171</v>
      </c>
      <c r="BA126" s="22">
        <f>Target_AM[[#This Row],[PROPORSI]]*VLOOKUP(Target_AM[[#This Row],[NIPNAS]],Target_CC[],COLUMN(AM$2)+9,0)</f>
        <v>689802824.49813759</v>
      </c>
      <c r="BB126" s="22">
        <f>Target_AM[[#This Row],[PROPORSI]]*VLOOKUP(Target_AM[[#This Row],[NIPNAS]],Target_CC[],COLUMN(AN$2)+9,0)</f>
        <v>4941582.2328302255</v>
      </c>
      <c r="BC126" s="22">
        <f>Target_AM[[#This Row],[PROPORSI]]*VLOOKUP(Target_AM[[#This Row],[NIPNAS]],Target_CC[],COLUMN(AO$2)+9,0)</f>
        <v>5142088.3207596643</v>
      </c>
      <c r="BD126" s="22">
        <f>Target_AM[[#This Row],[PROPORSI]]*VLOOKUP(Target_AM[[#This Row],[NIPNAS]],Target_CC[],COLUMN(AP$2)+9,0)</f>
        <v>5200167.6767443335</v>
      </c>
      <c r="BE126" s="22">
        <f>Target_AM[[#This Row],[PROPORSI]]*VLOOKUP(Target_AM[[#This Row],[NIPNAS]],Target_CC[],COLUMN(AQ$2)+9,0)</f>
        <v>5041400.8835760169</v>
      </c>
      <c r="BF126" s="22">
        <f>Target_AM[[#This Row],[PROPORSI]]*VLOOKUP(Target_AM[[#This Row],[NIPNAS]],Target_CC[],COLUMN(AR$2)+9,0)</f>
        <v>5300908.0587014994</v>
      </c>
      <c r="BG126" s="22">
        <f>Target_AM[[#This Row],[PROPORSI]]*VLOOKUP(Target_AM[[#This Row],[NIPNAS]],Target_CC[],COLUMN(AS$2)+9,0)</f>
        <v>5267931.7796293944</v>
      </c>
      <c r="BH126" s="22">
        <f>Target_AM[[#This Row],[PROPORSI]]*VLOOKUP(Target_AM[[#This Row],[NIPNAS]],Target_CC[],COLUMN(AT$2)+9,0)</f>
        <v>5440025.0052966522</v>
      </c>
      <c r="BI126" s="22">
        <f>Target_AM[[#This Row],[PROPORSI]]*VLOOKUP(Target_AM[[#This Row],[NIPNAS]],Target_CC[],COLUMN(AU$2)+9,0)</f>
        <v>5516503.1293899361</v>
      </c>
      <c r="BJ126" s="22">
        <f>Target_AM[[#This Row],[PROPORSI]]*VLOOKUP(Target_AM[[#This Row],[NIPNAS]],Target_CC[],COLUMN(AV$2)+9,0)</f>
        <v>5430748.8535660813</v>
      </c>
      <c r="BK126" s="22">
        <f>Target_AM[[#This Row],[PROPORSI]]*VLOOKUP(Target_AM[[#This Row],[NIPNAS]],Target_CC[],COLUMN(AW$2)+9,0)</f>
        <v>5523072.6990475263</v>
      </c>
      <c r="BL126" s="22">
        <f>Target_AM[[#This Row],[PROPORSI]]*VLOOKUP(Target_AM[[#This Row],[NIPNAS]],Target_CC[],COLUMN(AX$2)+9,0)</f>
        <v>5624891.6984470263</v>
      </c>
      <c r="BM126" s="22">
        <f>Target_AM[[#This Row],[PROPORSI]]*VLOOKUP(Target_AM[[#This Row],[NIPNAS]],Target_CC[],COLUMN(AY$2)+9,0)</f>
        <v>5484201.4723760169</v>
      </c>
      <c r="BN126" s="22">
        <f>Target_AM[[#This Row],[PROPORSI]]*VLOOKUP(Target_AM[[#This Row],[NIPNAS]],Target_CC[],COLUMN(AZ$2)+9,0)</f>
        <v>63913521.810364373</v>
      </c>
      <c r="BO126" s="22">
        <f>Target_AM[[#This Row],[PROPORSI]]*VLOOKUP(Target_AM[[#This Row],[NIPNAS]],Target_CC[],COLUMN(BA$2)+9,0)</f>
        <v>50981019</v>
      </c>
      <c r="BP126" s="22">
        <f>Target_AM[[#This Row],[PROPORSI]]*VLOOKUP(Target_AM[[#This Row],[NIPNAS]],Target_CC[],COLUMN(BB$2)+9,0)</f>
        <v>52704820</v>
      </c>
      <c r="BQ126" s="22">
        <f>Target_AM[[#This Row],[PROPORSI]]*VLOOKUP(Target_AM[[#This Row],[NIPNAS]],Target_CC[],COLUMN(BC$2)+9,0)</f>
        <v>51265407.5</v>
      </c>
      <c r="BR126" s="22">
        <f>Target_AM[[#This Row],[PROPORSI]]*VLOOKUP(Target_AM[[#This Row],[NIPNAS]],Target_CC[],COLUMN(BD$2)+9,0)</f>
        <v>49850214.825000003</v>
      </c>
      <c r="BS126" s="22">
        <f>Target_AM[[#This Row],[PROPORSI]]*VLOOKUP(Target_AM[[#This Row],[NIPNAS]],Target_CC[],COLUMN(BE$2)+9,0)</f>
        <v>49850214.825000003</v>
      </c>
      <c r="BT126" s="22">
        <f>Target_AM[[#This Row],[PROPORSI]]*VLOOKUP(Target_AM[[#This Row],[NIPNAS]],Target_CC[],COLUMN(BF$2)+9,0)</f>
        <v>49850214.825000003</v>
      </c>
      <c r="BU126" s="22">
        <f>Target_AM[[#This Row],[PROPORSI]]*VLOOKUP(Target_AM[[#This Row],[NIPNAS]],Target_CC[],COLUMN(BG$2)+9,0)</f>
        <v>49850214.825000003</v>
      </c>
      <c r="BV126" s="22">
        <f>Target_AM[[#This Row],[PROPORSI]]*VLOOKUP(Target_AM[[#This Row],[NIPNAS]],Target_CC[],COLUMN(BH$2)+9,0)</f>
        <v>49850214.825000003</v>
      </c>
      <c r="BW126" s="22">
        <f>Target_AM[[#This Row],[PROPORSI]]*VLOOKUP(Target_AM[[#This Row],[NIPNAS]],Target_CC[],COLUMN(BI$2)+9,0)</f>
        <v>49850214.825000003</v>
      </c>
      <c r="BX126" s="22">
        <f>Target_AM[[#This Row],[PROPORSI]]*VLOOKUP(Target_AM[[#This Row],[NIPNAS]],Target_CC[],COLUMN(BJ$2)+9,0)</f>
        <v>49850214.825000003</v>
      </c>
      <c r="BY126" s="22">
        <f>Target_AM[[#This Row],[PROPORSI]]*VLOOKUP(Target_AM[[#This Row],[NIPNAS]],Target_CC[],COLUMN(BK$2)+9,0)</f>
        <v>49850214.825000003</v>
      </c>
      <c r="BZ126" s="22">
        <f>Target_AM[[#This Row],[PROPORSI]]*VLOOKUP(Target_AM[[#This Row],[NIPNAS]],Target_CC[],COLUMN(BL$2)+9,0)</f>
        <v>49850214.825000003</v>
      </c>
      <c r="CA126" s="22">
        <f>Target_AM[[#This Row],[PROPORSI]]*VLOOKUP(Target_AM[[#This Row],[NIPNAS]],Target_CC[],COLUMN(BM$2)+9,0)</f>
        <v>603603179.92499995</v>
      </c>
      <c r="CB126" s="22">
        <f>Target_AM[[#This Row],[PROPORSI]]*VLOOKUP(Target_AM[[#This Row],[NIPNAS]],Target_CC[],COLUMN(BN$2)+9,0)</f>
        <v>2832500</v>
      </c>
      <c r="CC126" s="22">
        <f>Target_AM[[#This Row],[PROPORSI]]*VLOOKUP(Target_AM[[#This Row],[NIPNAS]],Target_CC[],COLUMN(BO$2)+9,0)</f>
        <v>2832500</v>
      </c>
      <c r="CD126" s="22">
        <f>Target_AM[[#This Row],[PROPORSI]]*VLOOKUP(Target_AM[[#This Row],[NIPNAS]],Target_CC[],COLUMN(BP$2)+9,0)</f>
        <v>3239403.5</v>
      </c>
      <c r="CE126" s="22">
        <f>Target_AM[[#This Row],[PROPORSI]]*VLOOKUP(Target_AM[[#This Row],[NIPNAS]],Target_CC[],COLUMN(BQ$2)+9,0)</f>
        <v>3077433.3249999997</v>
      </c>
      <c r="CF126" s="22">
        <f>Target_AM[[#This Row],[PROPORSI]]*VLOOKUP(Target_AM[[#This Row],[NIPNAS]],Target_CC[],COLUMN(BR$2)+9,0)</f>
        <v>3077433.3249999997</v>
      </c>
      <c r="CG126" s="22">
        <f>Target_AM[[#This Row],[PROPORSI]]*VLOOKUP(Target_AM[[#This Row],[NIPNAS]],Target_CC[],COLUMN(BS$2)+9,0)</f>
        <v>3077433.3249999997</v>
      </c>
      <c r="CH126" s="22">
        <f>Target_AM[[#This Row],[PROPORSI]]*VLOOKUP(Target_AM[[#This Row],[NIPNAS]],Target_CC[],COLUMN(BT$2)+9,0)</f>
        <v>3077433.3249999997</v>
      </c>
      <c r="CI126" s="22">
        <f>Target_AM[[#This Row],[PROPORSI]]*VLOOKUP(Target_AM[[#This Row],[NIPNAS]],Target_CC[],COLUMN(BU$2)+9,0)</f>
        <v>3077433.3249999997</v>
      </c>
      <c r="CJ126" s="22">
        <f>Target_AM[[#This Row],[PROPORSI]]*VLOOKUP(Target_AM[[#This Row],[NIPNAS]],Target_CC[],COLUMN(BV$2)+9,0)</f>
        <v>3077433.3249999997</v>
      </c>
      <c r="CK126" s="22">
        <f>Target_AM[[#This Row],[PROPORSI]]*VLOOKUP(Target_AM[[#This Row],[NIPNAS]],Target_CC[],COLUMN(BW$2)+9,0)</f>
        <v>3077433.3249999997</v>
      </c>
      <c r="CL126" s="22">
        <f>Target_AM[[#This Row],[PROPORSI]]*VLOOKUP(Target_AM[[#This Row],[NIPNAS]],Target_CC[],COLUMN(BX$2)+9,0)</f>
        <v>3077433.3249999997</v>
      </c>
      <c r="CM126" s="22">
        <f>Target_AM[[#This Row],[PROPORSI]]*VLOOKUP(Target_AM[[#This Row],[NIPNAS]],Target_CC[],COLUMN(BY$2)+9,0)</f>
        <v>3077433.3249999997</v>
      </c>
      <c r="CN126" s="22">
        <f>Target_AM[[#This Row],[PROPORSI]]*VLOOKUP(Target_AM[[#This Row],[NIPNAS]],Target_CC[],COLUMN(BZ$2)+9,0)</f>
        <v>36601303.424999997</v>
      </c>
      <c r="CO126" s="22">
        <f>Target_AM[[#This Row],[PROPORSI]]*VLOOKUP(Target_AM[[#This Row],[NIPNAS]],Target_CC[],COLUMN(CA$2)+9,0)</f>
        <v>47203148</v>
      </c>
      <c r="CP126" s="22">
        <f>Target_AM[[#This Row],[PROPORSI]]*VLOOKUP(Target_AM[[#This Row],[NIPNAS]],Target_CC[],COLUMN(CB$2)+9,0)</f>
        <v>48679670.5</v>
      </c>
      <c r="CQ126" s="22">
        <f>Target_AM[[#This Row],[PROPORSI]]*VLOOKUP(Target_AM[[#This Row],[NIPNAS]],Target_CC[],COLUMN(CC$2)+9,0)</f>
        <v>46772781.5</v>
      </c>
      <c r="CR126" s="22">
        <f>Target_AM[[#This Row],[PROPORSI]]*VLOOKUP(Target_AM[[#This Row],[NIPNAS]],Target_CC[],COLUMN(CD$2)+9,0)</f>
        <v>46772781.5</v>
      </c>
      <c r="CS126" s="22">
        <f>Target_AM[[#This Row],[PROPORSI]]*VLOOKUP(Target_AM[[#This Row],[NIPNAS]],Target_CC[],COLUMN(CE$2)+9,0)</f>
        <v>46772781.5</v>
      </c>
      <c r="CT126" s="22">
        <f>Target_AM[[#This Row],[PROPORSI]]*VLOOKUP(Target_AM[[#This Row],[NIPNAS]],Target_CC[],COLUMN(CF$2)+9,0)</f>
        <v>46772781.5</v>
      </c>
      <c r="CU126" s="22">
        <f>Target_AM[[#This Row],[PROPORSI]]*VLOOKUP(Target_AM[[#This Row],[NIPNAS]],Target_CC[],COLUMN(CG$2)+9,0)</f>
        <v>46772781.5</v>
      </c>
      <c r="CV126" s="22">
        <f>Target_AM[[#This Row],[PROPORSI]]*VLOOKUP(Target_AM[[#This Row],[NIPNAS]],Target_CC[],COLUMN(CH$2)+9,0)</f>
        <v>46772781.5</v>
      </c>
      <c r="CW126" s="22">
        <f>Target_AM[[#This Row],[PROPORSI]]*VLOOKUP(Target_AM[[#This Row],[NIPNAS]],Target_CC[],COLUMN(CI$2)+9,0)</f>
        <v>46772781.5</v>
      </c>
      <c r="CX126" s="22">
        <f>Target_AM[[#This Row],[PROPORSI]]*VLOOKUP(Target_AM[[#This Row],[NIPNAS]],Target_CC[],COLUMN(CJ$2)+9,0)</f>
        <v>46772781.5</v>
      </c>
      <c r="CY126" s="22">
        <f>Target_AM[[#This Row],[PROPORSI]]*VLOOKUP(Target_AM[[#This Row],[NIPNAS]],Target_CC[],COLUMN(CK$2)+9,0)</f>
        <v>46772781.5</v>
      </c>
      <c r="CZ126" s="22">
        <f>Target_AM[[#This Row],[PROPORSI]]*VLOOKUP(Target_AM[[#This Row],[NIPNAS]],Target_CC[],COLUMN(CL$2)+9,0)</f>
        <v>46772781.5</v>
      </c>
      <c r="DA126" s="22">
        <f>Target_AM[[#This Row],[PROPORSI]]*VLOOKUP(Target_AM[[#This Row],[NIPNAS]],Target_CC[],COLUMN(CM$2)+9,0)</f>
        <v>563610633.5</v>
      </c>
      <c r="DB126" s="22">
        <f>Target_AM[[#This Row],[PROPORSI]]*VLOOKUP(Target_AM[[#This Row],[NIPNAS]],Target_CC[],COLUMN(CN$2)+9,0)</f>
        <v>0</v>
      </c>
      <c r="DC126" s="22">
        <f>Target_AM[[#This Row],[PROPORSI]]*VLOOKUP(Target_AM[[#This Row],[NIPNAS]],Target_CC[],COLUMN(CO$2)+9,0)</f>
        <v>0</v>
      </c>
      <c r="DD126" s="22">
        <f>Target_AM[[#This Row],[PROPORSI]]*VLOOKUP(Target_AM[[#This Row],[NIPNAS]],Target_CC[],COLUMN(CP$2)+9,0)</f>
        <v>1455500</v>
      </c>
      <c r="DE126" s="22">
        <f>Target_AM[[#This Row],[PROPORSI]]*VLOOKUP(Target_AM[[#This Row],[NIPNAS]],Target_CC[],COLUMN(CQ$2)+9,0)</f>
        <v>0</v>
      </c>
      <c r="DF126" s="22">
        <f>Target_AM[[#This Row],[PROPORSI]]*VLOOKUP(Target_AM[[#This Row],[NIPNAS]],Target_CC[],COLUMN(CR$2)+9,0)</f>
        <v>0</v>
      </c>
      <c r="DG126" s="22">
        <f>Target_AM[[#This Row],[PROPORSI]]*VLOOKUP(Target_AM[[#This Row],[NIPNAS]],Target_CC[],COLUMN(CS$2)+9,0)</f>
        <v>0</v>
      </c>
      <c r="DH126" s="22">
        <f>Target_AM[[#This Row],[PROPORSI]]*VLOOKUP(Target_AM[[#This Row],[NIPNAS]],Target_CC[],COLUMN(CT$2)+9,0)</f>
        <v>0</v>
      </c>
      <c r="DI126" s="22">
        <f>Target_AM[[#This Row],[PROPORSI]]*VLOOKUP(Target_AM[[#This Row],[NIPNAS]],Target_CC[],COLUMN(CU$2)+9,0)</f>
        <v>0</v>
      </c>
      <c r="DJ126" s="22">
        <f>Target_AM[[#This Row],[PROPORSI]]*VLOOKUP(Target_AM[[#This Row],[NIPNAS]],Target_CC[],COLUMN(CV$2)+9,0)</f>
        <v>0</v>
      </c>
      <c r="DK126" s="22">
        <f>Target_AM[[#This Row],[PROPORSI]]*VLOOKUP(Target_AM[[#This Row],[NIPNAS]],Target_CC[],COLUMN(CW$2)+9,0)</f>
        <v>0</v>
      </c>
      <c r="DL126" s="22">
        <f>Target_AM[[#This Row],[PROPORSI]]*VLOOKUP(Target_AM[[#This Row],[NIPNAS]],Target_CC[],COLUMN(CX$2)+9,0)</f>
        <v>0</v>
      </c>
      <c r="DM126" s="22">
        <f>Target_AM[[#This Row],[PROPORSI]]*VLOOKUP(Target_AM[[#This Row],[NIPNAS]],Target_CC[],COLUMN(CY$2)+9,0)</f>
        <v>0</v>
      </c>
      <c r="DN126" s="22">
        <f>Target_AM[[#This Row],[PROPORSI]]*VLOOKUP(Target_AM[[#This Row],[NIPNAS]],Target_CC[],COLUMN(CZ$2)+9,0)</f>
        <v>1455500</v>
      </c>
      <c r="DO126" s="22">
        <f>Target_AM[[#This Row],[PROPORSI]]*VLOOKUP(Target_AM[[#This Row],[NIPNAS]],Target_CC[],COLUMN(DA$2)+9,0)</f>
        <v>0</v>
      </c>
      <c r="DP126" s="22">
        <f>Target_AM[[#This Row],[PROPORSI]]*VLOOKUP(Target_AM[[#This Row],[NIPNAS]],Target_CC[],COLUMN(DB$2)+9,0)</f>
        <v>0</v>
      </c>
      <c r="DQ126" s="22">
        <f>Target_AM[[#This Row],[PROPORSI]]*VLOOKUP(Target_AM[[#This Row],[NIPNAS]],Target_CC[],COLUMN(DC$2)+9,0)</f>
        <v>0</v>
      </c>
      <c r="DR126" s="22">
        <f>Target_AM[[#This Row],[PROPORSI]]*VLOOKUP(Target_AM[[#This Row],[NIPNAS]],Target_CC[],COLUMN(DD$2)+9,0)</f>
        <v>0</v>
      </c>
      <c r="DS126" s="22">
        <f>Target_AM[[#This Row],[PROPORSI]]*VLOOKUP(Target_AM[[#This Row],[NIPNAS]],Target_CC[],COLUMN(DE$2)+9,0)</f>
        <v>0</v>
      </c>
      <c r="DT126" s="22">
        <f>Target_AM[[#This Row],[PROPORSI]]*VLOOKUP(Target_AM[[#This Row],[NIPNAS]],Target_CC[],COLUMN(DF$2)+9,0)</f>
        <v>0</v>
      </c>
      <c r="DU126" s="22">
        <f>Target_AM[[#This Row],[PROPORSI]]*VLOOKUP(Target_AM[[#This Row],[NIPNAS]],Target_CC[],COLUMN(DG$2)+9,0)</f>
        <v>0</v>
      </c>
      <c r="DV126" s="22">
        <f>Target_AM[[#This Row],[PROPORSI]]*VLOOKUP(Target_AM[[#This Row],[NIPNAS]],Target_CC[],COLUMN(DH$2)+9,0)</f>
        <v>0</v>
      </c>
      <c r="DW126" s="22">
        <f>Target_AM[[#This Row],[PROPORSI]]*VLOOKUP(Target_AM[[#This Row],[NIPNAS]],Target_CC[],COLUMN(DI$2)+9,0)</f>
        <v>0</v>
      </c>
      <c r="DX126" s="22">
        <f>Target_AM[[#This Row],[PROPORSI]]*VLOOKUP(Target_AM[[#This Row],[NIPNAS]],Target_CC[],COLUMN(DJ$2)+9,0)</f>
        <v>0</v>
      </c>
      <c r="DY126" s="22">
        <f>Target_AM[[#This Row],[PROPORSI]]*VLOOKUP(Target_AM[[#This Row],[NIPNAS]],Target_CC[],COLUMN(DK$2)+9,0)</f>
        <v>0</v>
      </c>
      <c r="DZ126" s="22">
        <f>Target_AM[[#This Row],[PROPORSI]]*VLOOKUP(Target_AM[[#This Row],[NIPNAS]],Target_CC[],COLUMN(DL$2)+9,0)</f>
        <v>0</v>
      </c>
      <c r="EA126" s="22">
        <f>Target_AM[[#This Row],[PROPORSI]]*VLOOKUP(Target_AM[[#This Row],[NIPNAS]],Target_CC[],COLUMN(DM$2)+9,0)</f>
        <v>0</v>
      </c>
    </row>
    <row r="127" spans="2:131" x14ac:dyDescent="0.3">
      <c r="B127">
        <v>401431</v>
      </c>
      <c r="C127" t="s">
        <v>983</v>
      </c>
      <c r="D127">
        <v>0.5</v>
      </c>
      <c r="E127" s="8">
        <v>45658</v>
      </c>
      <c r="F127">
        <v>3223400</v>
      </c>
      <c r="G127" t="s">
        <v>839</v>
      </c>
      <c r="J127" t="s">
        <v>300</v>
      </c>
      <c r="K127" t="s">
        <v>25</v>
      </c>
      <c r="L127" t="s">
        <v>159</v>
      </c>
      <c r="M127" t="s">
        <v>29</v>
      </c>
      <c r="N127" s="23">
        <f>Target_AM[[#This Row],[PROPORSI]]*VLOOKUP(Target_AM[[#This Row],[NIPNAS]],Target_CC[],9,0)</f>
        <v>684563141.78023279</v>
      </c>
      <c r="O127" s="22">
        <f>Target_AM[[#This Row],[PROPORSI]]*VLOOKUP(Target_AM[[#This Row],[NIPNAS]],Target_CC[],COLUMN(A$2)+9,0)</f>
        <v>47636470.436154902</v>
      </c>
      <c r="P127" s="22">
        <f>Target_AM[[#This Row],[PROPORSI]]*VLOOKUP(Target_AM[[#This Row],[NIPNAS]],Target_CC[],COLUMN(B$2)+9,0)</f>
        <v>48468456.83421959</v>
      </c>
      <c r="Q127" s="22">
        <f>Target_AM[[#This Row],[PROPORSI]]*VLOOKUP(Target_AM[[#This Row],[NIPNAS]],Target_CC[],COLUMN(C$2)+9,0)</f>
        <v>51818815.033910923</v>
      </c>
      <c r="R127" s="22">
        <f>Target_AM[[#This Row],[PROPORSI]]*VLOOKUP(Target_AM[[#This Row],[NIPNAS]],Target_CC[],COLUMN(D$2)+9,0)</f>
        <v>48691599.702761039</v>
      </c>
      <c r="S127" s="22">
        <f>Target_AM[[#This Row],[PROPORSI]]*VLOOKUP(Target_AM[[#This Row],[NIPNAS]],Target_CC[],COLUMN(E$2)+9,0)</f>
        <v>51159558.686592616</v>
      </c>
      <c r="T127" s="22">
        <f>Target_AM[[#This Row],[PROPORSI]]*VLOOKUP(Target_AM[[#This Row],[NIPNAS]],Target_CC[],COLUMN(F$2)+9,0)</f>
        <v>50477084.376271673</v>
      </c>
      <c r="U127" s="22">
        <f>Target_AM[[#This Row],[PROPORSI]]*VLOOKUP(Target_AM[[#This Row],[NIPNAS]],Target_CC[],COLUMN(G$2)+9,0)</f>
        <v>52891747.92453479</v>
      </c>
      <c r="V127" s="22">
        <f>Target_AM[[#This Row],[PROPORSI]]*VLOOKUP(Target_AM[[#This Row],[NIPNAS]],Target_CC[],COLUMN(H$2)+9,0)</f>
        <v>53418914.511731997</v>
      </c>
      <c r="W127" s="22">
        <f>Target_AM[[#This Row],[PROPORSI]]*VLOOKUP(Target_AM[[#This Row],[NIPNAS]],Target_CC[],COLUMN(I$2)+9,0)</f>
        <v>52735153.766164295</v>
      </c>
      <c r="X127" s="22">
        <f>Target_AM[[#This Row],[PROPORSI]]*VLOOKUP(Target_AM[[#This Row],[NIPNAS]],Target_CC[],COLUMN(J$2)+9,0)</f>
        <v>53796102.315027289</v>
      </c>
      <c r="Y127" s="22">
        <f>Target_AM[[#This Row],[PROPORSI]]*VLOOKUP(Target_AM[[#This Row],[NIPNAS]],Target_CC[],COLUMN(K$2)+9,0)</f>
        <v>53403590.52271726</v>
      </c>
      <c r="Z127" s="22">
        <f>Target_AM[[#This Row],[PROPORSI]]*VLOOKUP(Target_AM[[#This Row],[NIPNAS]],Target_CC[],COLUMN(L$2)+9,0)</f>
        <v>50387294.414913699</v>
      </c>
      <c r="AA127" s="22">
        <f>Target_AM[[#This Row],[PROPORSI]]*VLOOKUP(Target_AM[[#This Row],[NIPNAS]],Target_CC[],COLUMN(M$2)+9,0)</f>
        <v>614884788.5250001</v>
      </c>
      <c r="AB127" s="22">
        <f>Target_AM[[#This Row],[PROPORSI]]*VLOOKUP(Target_AM[[#This Row],[NIPNAS]],Target_CC[],COLUMN(N$2)+9,0)</f>
        <v>5804064.228568987</v>
      </c>
      <c r="AC127" s="22">
        <f>Target_AM[[#This Row],[PROPORSI]]*VLOOKUP(Target_AM[[#This Row],[NIPNAS]],Target_CC[],COLUMN(O$2)+9,0)</f>
        <v>5905434.091773591</v>
      </c>
      <c r="AD127" s="22">
        <f>Target_AM[[#This Row],[PROPORSI]]*VLOOKUP(Target_AM[[#This Row],[NIPNAS]],Target_CC[],COLUMN(P$2)+9,0)</f>
        <v>6313644.3139348552</v>
      </c>
      <c r="AE127" s="22">
        <f>Target_AM[[#This Row],[PROPORSI]]*VLOOKUP(Target_AM[[#This Row],[NIPNAS]],Target_CC[],COLUMN(Q$2)+9,0)</f>
        <v>5932621.9906524029</v>
      </c>
      <c r="AF127" s="22">
        <f>Target_AM[[#This Row],[PROPORSI]]*VLOOKUP(Target_AM[[#This Row],[NIPNAS]],Target_CC[],COLUMN(R$2)+9,0)</f>
        <v>6233320.0130810468</v>
      </c>
      <c r="AG127" s="22">
        <f>Target_AM[[#This Row],[PROPORSI]]*VLOOKUP(Target_AM[[#This Row],[NIPNAS]],Target_CC[],COLUMN(S$2)+9,0)</f>
        <v>6150166.817741774</v>
      </c>
      <c r="AH127" s="22">
        <f>Target_AM[[#This Row],[PROPORSI]]*VLOOKUP(Target_AM[[#This Row],[NIPNAS]],Target_CC[],COLUMN(T$2)+9,0)</f>
        <v>6444371.2832738506</v>
      </c>
      <c r="AI127" s="22">
        <f>Target_AM[[#This Row],[PROPORSI]]*VLOOKUP(Target_AM[[#This Row],[NIPNAS]],Target_CC[],COLUMN(U$2)+9,0)</f>
        <v>6508601.6660716021</v>
      </c>
      <c r="AJ127" s="22">
        <f>Target_AM[[#This Row],[PROPORSI]]*VLOOKUP(Target_AM[[#This Row],[NIPNAS]],Target_CC[],COLUMN(V$2)+9,0)</f>
        <v>6425291.7304715645</v>
      </c>
      <c r="AK127" s="22">
        <f>Target_AM[[#This Row],[PROPORSI]]*VLOOKUP(Target_AM[[#This Row],[NIPNAS]],Target_CC[],COLUMN(W$2)+9,0)</f>
        <v>6554558.5183848497</v>
      </c>
      <c r="AL127" s="22">
        <f>Target_AM[[#This Row],[PROPORSI]]*VLOOKUP(Target_AM[[#This Row],[NIPNAS]],Target_CC[],COLUMN(X$2)+9,0)</f>
        <v>6506734.5794536164</v>
      </c>
      <c r="AM127" s="22">
        <f>Target_AM[[#This Row],[PROPORSI]]*VLOOKUP(Target_AM[[#This Row],[NIPNAS]],Target_CC[],COLUMN(Y$2)+9,0)</f>
        <v>6139226.7397294687</v>
      </c>
      <c r="AN127" s="22">
        <f>Target_AM[[#This Row],[PROPORSI]]*VLOOKUP(Target_AM[[#This Row],[NIPNAS]],Target_CC[],COLUMN(Z$2)+9,0)</f>
        <v>74918035.973137602</v>
      </c>
      <c r="AO127" s="22">
        <f>Target_AM[[#This Row],[PROPORSI]]*VLOOKUP(Target_AM[[#This Row],[NIPNAS]],Target_CC[],COLUMN(AA$2)+9,0)</f>
        <v>53440534.664723888</v>
      </c>
      <c r="AP127" s="22">
        <f>Target_AM[[#This Row],[PROPORSI]]*VLOOKUP(Target_AM[[#This Row],[NIPNAS]],Target_CC[],COLUMN(AB$2)+9,0)</f>
        <v>54373890.925993182</v>
      </c>
      <c r="AQ127" s="22">
        <f>Target_AM[[#This Row],[PROPORSI]]*VLOOKUP(Target_AM[[#This Row],[NIPNAS]],Target_CC[],COLUMN(AC$2)+9,0)</f>
        <v>58132459.347845778</v>
      </c>
      <c r="AR127" s="22">
        <f>Target_AM[[#This Row],[PROPORSI]]*VLOOKUP(Target_AM[[#This Row],[NIPNAS]],Target_CC[],COLUMN(AD$2)+9,0)</f>
        <v>54624221.693413444</v>
      </c>
      <c r="AS127" s="22">
        <f>Target_AM[[#This Row],[PROPORSI]]*VLOOKUP(Target_AM[[#This Row],[NIPNAS]],Target_CC[],COLUMN(AE$2)+9,0)</f>
        <v>57392878.69967366</v>
      </c>
      <c r="AT127" s="22">
        <f>Target_AM[[#This Row],[PROPORSI]]*VLOOKUP(Target_AM[[#This Row],[NIPNAS]],Target_CC[],COLUMN(AF$2)+9,0)</f>
        <v>56627251.194013447</v>
      </c>
      <c r="AU127" s="22">
        <f>Target_AM[[#This Row],[PROPORSI]]*VLOOKUP(Target_AM[[#This Row],[NIPNAS]],Target_CC[],COLUMN(AG$2)+9,0)</f>
        <v>59336119.207808644</v>
      </c>
      <c r="AV127" s="22">
        <f>Target_AM[[#This Row],[PROPORSI]]*VLOOKUP(Target_AM[[#This Row],[NIPNAS]],Target_CC[],COLUMN(AH$2)+9,0)</f>
        <v>59927516.177803598</v>
      </c>
      <c r="AW127" s="22">
        <f>Target_AM[[#This Row],[PROPORSI]]*VLOOKUP(Target_AM[[#This Row],[NIPNAS]],Target_CC[],COLUMN(AI$2)+9,0)</f>
        <v>59160445.496635862</v>
      </c>
      <c r="AX127" s="22">
        <f>Target_AM[[#This Row],[PROPORSI]]*VLOOKUP(Target_AM[[#This Row],[NIPNAS]],Target_CC[],COLUMN(AJ$2)+9,0)</f>
        <v>60350660.833412141</v>
      </c>
      <c r="AY127" s="22">
        <f>Target_AM[[#This Row],[PROPORSI]]*VLOOKUP(Target_AM[[#This Row],[NIPNAS]],Target_CC[],COLUMN(AK$2)+9,0)</f>
        <v>59910325.102170877</v>
      </c>
      <c r="AZ127" s="22">
        <f>Target_AM[[#This Row],[PROPORSI]]*VLOOKUP(Target_AM[[#This Row],[NIPNAS]],Target_CC[],COLUMN(AL$2)+9,0)</f>
        <v>56526521.154643171</v>
      </c>
      <c r="BA127" s="22">
        <f>Target_AM[[#This Row],[PROPORSI]]*VLOOKUP(Target_AM[[#This Row],[NIPNAS]],Target_CC[],COLUMN(AM$2)+9,0)</f>
        <v>689802824.49813759</v>
      </c>
      <c r="BB127" s="22">
        <f>Target_AM[[#This Row],[PROPORSI]]*VLOOKUP(Target_AM[[#This Row],[NIPNAS]],Target_CC[],COLUMN(AN$2)+9,0)</f>
        <v>4941582.2328302255</v>
      </c>
      <c r="BC127" s="22">
        <f>Target_AM[[#This Row],[PROPORSI]]*VLOOKUP(Target_AM[[#This Row],[NIPNAS]],Target_CC[],COLUMN(AO$2)+9,0)</f>
        <v>5142088.3207596643</v>
      </c>
      <c r="BD127" s="22">
        <f>Target_AM[[#This Row],[PROPORSI]]*VLOOKUP(Target_AM[[#This Row],[NIPNAS]],Target_CC[],COLUMN(AP$2)+9,0)</f>
        <v>5200167.6767443335</v>
      </c>
      <c r="BE127" s="22">
        <f>Target_AM[[#This Row],[PROPORSI]]*VLOOKUP(Target_AM[[#This Row],[NIPNAS]],Target_CC[],COLUMN(AQ$2)+9,0)</f>
        <v>5041400.8835760169</v>
      </c>
      <c r="BF127" s="22">
        <f>Target_AM[[#This Row],[PROPORSI]]*VLOOKUP(Target_AM[[#This Row],[NIPNAS]],Target_CC[],COLUMN(AR$2)+9,0)</f>
        <v>5300908.0587014994</v>
      </c>
      <c r="BG127" s="22">
        <f>Target_AM[[#This Row],[PROPORSI]]*VLOOKUP(Target_AM[[#This Row],[NIPNAS]],Target_CC[],COLUMN(AS$2)+9,0)</f>
        <v>5267931.7796293944</v>
      </c>
      <c r="BH127" s="22">
        <f>Target_AM[[#This Row],[PROPORSI]]*VLOOKUP(Target_AM[[#This Row],[NIPNAS]],Target_CC[],COLUMN(AT$2)+9,0)</f>
        <v>5440025.0052966522</v>
      </c>
      <c r="BI127" s="22">
        <f>Target_AM[[#This Row],[PROPORSI]]*VLOOKUP(Target_AM[[#This Row],[NIPNAS]],Target_CC[],COLUMN(AU$2)+9,0)</f>
        <v>5516503.1293899361</v>
      </c>
      <c r="BJ127" s="22">
        <f>Target_AM[[#This Row],[PROPORSI]]*VLOOKUP(Target_AM[[#This Row],[NIPNAS]],Target_CC[],COLUMN(AV$2)+9,0)</f>
        <v>5430748.8535660813</v>
      </c>
      <c r="BK127" s="22">
        <f>Target_AM[[#This Row],[PROPORSI]]*VLOOKUP(Target_AM[[#This Row],[NIPNAS]],Target_CC[],COLUMN(AW$2)+9,0)</f>
        <v>5523072.6990475263</v>
      </c>
      <c r="BL127" s="22">
        <f>Target_AM[[#This Row],[PROPORSI]]*VLOOKUP(Target_AM[[#This Row],[NIPNAS]],Target_CC[],COLUMN(AX$2)+9,0)</f>
        <v>5624891.6984470263</v>
      </c>
      <c r="BM127" s="22">
        <f>Target_AM[[#This Row],[PROPORSI]]*VLOOKUP(Target_AM[[#This Row],[NIPNAS]],Target_CC[],COLUMN(AY$2)+9,0)</f>
        <v>5484201.4723760169</v>
      </c>
      <c r="BN127" s="22">
        <f>Target_AM[[#This Row],[PROPORSI]]*VLOOKUP(Target_AM[[#This Row],[NIPNAS]],Target_CC[],COLUMN(AZ$2)+9,0)</f>
        <v>63913521.810364373</v>
      </c>
      <c r="BO127" s="22">
        <f>Target_AM[[#This Row],[PROPORSI]]*VLOOKUP(Target_AM[[#This Row],[NIPNAS]],Target_CC[],COLUMN(BA$2)+9,0)</f>
        <v>50981019</v>
      </c>
      <c r="BP127" s="22">
        <f>Target_AM[[#This Row],[PROPORSI]]*VLOOKUP(Target_AM[[#This Row],[NIPNAS]],Target_CC[],COLUMN(BB$2)+9,0)</f>
        <v>52704820</v>
      </c>
      <c r="BQ127" s="22">
        <f>Target_AM[[#This Row],[PROPORSI]]*VLOOKUP(Target_AM[[#This Row],[NIPNAS]],Target_CC[],COLUMN(BC$2)+9,0)</f>
        <v>51265407.5</v>
      </c>
      <c r="BR127" s="22">
        <f>Target_AM[[#This Row],[PROPORSI]]*VLOOKUP(Target_AM[[#This Row],[NIPNAS]],Target_CC[],COLUMN(BD$2)+9,0)</f>
        <v>49850214.825000003</v>
      </c>
      <c r="BS127" s="22">
        <f>Target_AM[[#This Row],[PROPORSI]]*VLOOKUP(Target_AM[[#This Row],[NIPNAS]],Target_CC[],COLUMN(BE$2)+9,0)</f>
        <v>49850214.825000003</v>
      </c>
      <c r="BT127" s="22">
        <f>Target_AM[[#This Row],[PROPORSI]]*VLOOKUP(Target_AM[[#This Row],[NIPNAS]],Target_CC[],COLUMN(BF$2)+9,0)</f>
        <v>49850214.825000003</v>
      </c>
      <c r="BU127" s="22">
        <f>Target_AM[[#This Row],[PROPORSI]]*VLOOKUP(Target_AM[[#This Row],[NIPNAS]],Target_CC[],COLUMN(BG$2)+9,0)</f>
        <v>49850214.825000003</v>
      </c>
      <c r="BV127" s="22">
        <f>Target_AM[[#This Row],[PROPORSI]]*VLOOKUP(Target_AM[[#This Row],[NIPNAS]],Target_CC[],COLUMN(BH$2)+9,0)</f>
        <v>49850214.825000003</v>
      </c>
      <c r="BW127" s="22">
        <f>Target_AM[[#This Row],[PROPORSI]]*VLOOKUP(Target_AM[[#This Row],[NIPNAS]],Target_CC[],COLUMN(BI$2)+9,0)</f>
        <v>49850214.825000003</v>
      </c>
      <c r="BX127" s="22">
        <f>Target_AM[[#This Row],[PROPORSI]]*VLOOKUP(Target_AM[[#This Row],[NIPNAS]],Target_CC[],COLUMN(BJ$2)+9,0)</f>
        <v>49850214.825000003</v>
      </c>
      <c r="BY127" s="22">
        <f>Target_AM[[#This Row],[PROPORSI]]*VLOOKUP(Target_AM[[#This Row],[NIPNAS]],Target_CC[],COLUMN(BK$2)+9,0)</f>
        <v>49850214.825000003</v>
      </c>
      <c r="BZ127" s="22">
        <f>Target_AM[[#This Row],[PROPORSI]]*VLOOKUP(Target_AM[[#This Row],[NIPNAS]],Target_CC[],COLUMN(BL$2)+9,0)</f>
        <v>49850214.825000003</v>
      </c>
      <c r="CA127" s="22">
        <f>Target_AM[[#This Row],[PROPORSI]]*VLOOKUP(Target_AM[[#This Row],[NIPNAS]],Target_CC[],COLUMN(BM$2)+9,0)</f>
        <v>603603179.92499995</v>
      </c>
      <c r="CB127" s="22">
        <f>Target_AM[[#This Row],[PROPORSI]]*VLOOKUP(Target_AM[[#This Row],[NIPNAS]],Target_CC[],COLUMN(BN$2)+9,0)</f>
        <v>2832500</v>
      </c>
      <c r="CC127" s="22">
        <f>Target_AM[[#This Row],[PROPORSI]]*VLOOKUP(Target_AM[[#This Row],[NIPNAS]],Target_CC[],COLUMN(BO$2)+9,0)</f>
        <v>2832500</v>
      </c>
      <c r="CD127" s="22">
        <f>Target_AM[[#This Row],[PROPORSI]]*VLOOKUP(Target_AM[[#This Row],[NIPNAS]],Target_CC[],COLUMN(BP$2)+9,0)</f>
        <v>3239403.5</v>
      </c>
      <c r="CE127" s="22">
        <f>Target_AM[[#This Row],[PROPORSI]]*VLOOKUP(Target_AM[[#This Row],[NIPNAS]],Target_CC[],COLUMN(BQ$2)+9,0)</f>
        <v>3077433.3249999997</v>
      </c>
      <c r="CF127" s="22">
        <f>Target_AM[[#This Row],[PROPORSI]]*VLOOKUP(Target_AM[[#This Row],[NIPNAS]],Target_CC[],COLUMN(BR$2)+9,0)</f>
        <v>3077433.3249999997</v>
      </c>
      <c r="CG127" s="22">
        <f>Target_AM[[#This Row],[PROPORSI]]*VLOOKUP(Target_AM[[#This Row],[NIPNAS]],Target_CC[],COLUMN(BS$2)+9,0)</f>
        <v>3077433.3249999997</v>
      </c>
      <c r="CH127" s="22">
        <f>Target_AM[[#This Row],[PROPORSI]]*VLOOKUP(Target_AM[[#This Row],[NIPNAS]],Target_CC[],COLUMN(BT$2)+9,0)</f>
        <v>3077433.3249999997</v>
      </c>
      <c r="CI127" s="22">
        <f>Target_AM[[#This Row],[PROPORSI]]*VLOOKUP(Target_AM[[#This Row],[NIPNAS]],Target_CC[],COLUMN(BU$2)+9,0)</f>
        <v>3077433.3249999997</v>
      </c>
      <c r="CJ127" s="22">
        <f>Target_AM[[#This Row],[PROPORSI]]*VLOOKUP(Target_AM[[#This Row],[NIPNAS]],Target_CC[],COLUMN(BV$2)+9,0)</f>
        <v>3077433.3249999997</v>
      </c>
      <c r="CK127" s="22">
        <f>Target_AM[[#This Row],[PROPORSI]]*VLOOKUP(Target_AM[[#This Row],[NIPNAS]],Target_CC[],COLUMN(BW$2)+9,0)</f>
        <v>3077433.3249999997</v>
      </c>
      <c r="CL127" s="22">
        <f>Target_AM[[#This Row],[PROPORSI]]*VLOOKUP(Target_AM[[#This Row],[NIPNAS]],Target_CC[],COLUMN(BX$2)+9,0)</f>
        <v>3077433.3249999997</v>
      </c>
      <c r="CM127" s="22">
        <f>Target_AM[[#This Row],[PROPORSI]]*VLOOKUP(Target_AM[[#This Row],[NIPNAS]],Target_CC[],COLUMN(BY$2)+9,0)</f>
        <v>3077433.3249999997</v>
      </c>
      <c r="CN127" s="22">
        <f>Target_AM[[#This Row],[PROPORSI]]*VLOOKUP(Target_AM[[#This Row],[NIPNAS]],Target_CC[],COLUMN(BZ$2)+9,0)</f>
        <v>36601303.424999997</v>
      </c>
      <c r="CO127" s="22">
        <f>Target_AM[[#This Row],[PROPORSI]]*VLOOKUP(Target_AM[[#This Row],[NIPNAS]],Target_CC[],COLUMN(CA$2)+9,0)</f>
        <v>47203148</v>
      </c>
      <c r="CP127" s="22">
        <f>Target_AM[[#This Row],[PROPORSI]]*VLOOKUP(Target_AM[[#This Row],[NIPNAS]],Target_CC[],COLUMN(CB$2)+9,0)</f>
        <v>48679670.5</v>
      </c>
      <c r="CQ127" s="22">
        <f>Target_AM[[#This Row],[PROPORSI]]*VLOOKUP(Target_AM[[#This Row],[NIPNAS]],Target_CC[],COLUMN(CC$2)+9,0)</f>
        <v>46772781.5</v>
      </c>
      <c r="CR127" s="22">
        <f>Target_AM[[#This Row],[PROPORSI]]*VLOOKUP(Target_AM[[#This Row],[NIPNAS]],Target_CC[],COLUMN(CD$2)+9,0)</f>
        <v>46772781.5</v>
      </c>
      <c r="CS127" s="22">
        <f>Target_AM[[#This Row],[PROPORSI]]*VLOOKUP(Target_AM[[#This Row],[NIPNAS]],Target_CC[],COLUMN(CE$2)+9,0)</f>
        <v>46772781.5</v>
      </c>
      <c r="CT127" s="22">
        <f>Target_AM[[#This Row],[PROPORSI]]*VLOOKUP(Target_AM[[#This Row],[NIPNAS]],Target_CC[],COLUMN(CF$2)+9,0)</f>
        <v>46772781.5</v>
      </c>
      <c r="CU127" s="22">
        <f>Target_AM[[#This Row],[PROPORSI]]*VLOOKUP(Target_AM[[#This Row],[NIPNAS]],Target_CC[],COLUMN(CG$2)+9,0)</f>
        <v>46772781.5</v>
      </c>
      <c r="CV127" s="22">
        <f>Target_AM[[#This Row],[PROPORSI]]*VLOOKUP(Target_AM[[#This Row],[NIPNAS]],Target_CC[],COLUMN(CH$2)+9,0)</f>
        <v>46772781.5</v>
      </c>
      <c r="CW127" s="22">
        <f>Target_AM[[#This Row],[PROPORSI]]*VLOOKUP(Target_AM[[#This Row],[NIPNAS]],Target_CC[],COLUMN(CI$2)+9,0)</f>
        <v>46772781.5</v>
      </c>
      <c r="CX127" s="22">
        <f>Target_AM[[#This Row],[PROPORSI]]*VLOOKUP(Target_AM[[#This Row],[NIPNAS]],Target_CC[],COLUMN(CJ$2)+9,0)</f>
        <v>46772781.5</v>
      </c>
      <c r="CY127" s="22">
        <f>Target_AM[[#This Row],[PROPORSI]]*VLOOKUP(Target_AM[[#This Row],[NIPNAS]],Target_CC[],COLUMN(CK$2)+9,0)</f>
        <v>46772781.5</v>
      </c>
      <c r="CZ127" s="22">
        <f>Target_AM[[#This Row],[PROPORSI]]*VLOOKUP(Target_AM[[#This Row],[NIPNAS]],Target_CC[],COLUMN(CL$2)+9,0)</f>
        <v>46772781.5</v>
      </c>
      <c r="DA127" s="22">
        <f>Target_AM[[#This Row],[PROPORSI]]*VLOOKUP(Target_AM[[#This Row],[NIPNAS]],Target_CC[],COLUMN(CM$2)+9,0)</f>
        <v>563610633.5</v>
      </c>
      <c r="DB127" s="22">
        <f>Target_AM[[#This Row],[PROPORSI]]*VLOOKUP(Target_AM[[#This Row],[NIPNAS]],Target_CC[],COLUMN(CN$2)+9,0)</f>
        <v>0</v>
      </c>
      <c r="DC127" s="22">
        <f>Target_AM[[#This Row],[PROPORSI]]*VLOOKUP(Target_AM[[#This Row],[NIPNAS]],Target_CC[],COLUMN(CO$2)+9,0)</f>
        <v>0</v>
      </c>
      <c r="DD127" s="22">
        <f>Target_AM[[#This Row],[PROPORSI]]*VLOOKUP(Target_AM[[#This Row],[NIPNAS]],Target_CC[],COLUMN(CP$2)+9,0)</f>
        <v>1455500</v>
      </c>
      <c r="DE127" s="22">
        <f>Target_AM[[#This Row],[PROPORSI]]*VLOOKUP(Target_AM[[#This Row],[NIPNAS]],Target_CC[],COLUMN(CQ$2)+9,0)</f>
        <v>0</v>
      </c>
      <c r="DF127" s="22">
        <f>Target_AM[[#This Row],[PROPORSI]]*VLOOKUP(Target_AM[[#This Row],[NIPNAS]],Target_CC[],COLUMN(CR$2)+9,0)</f>
        <v>0</v>
      </c>
      <c r="DG127" s="22">
        <f>Target_AM[[#This Row],[PROPORSI]]*VLOOKUP(Target_AM[[#This Row],[NIPNAS]],Target_CC[],COLUMN(CS$2)+9,0)</f>
        <v>0</v>
      </c>
      <c r="DH127" s="22">
        <f>Target_AM[[#This Row],[PROPORSI]]*VLOOKUP(Target_AM[[#This Row],[NIPNAS]],Target_CC[],COLUMN(CT$2)+9,0)</f>
        <v>0</v>
      </c>
      <c r="DI127" s="22">
        <f>Target_AM[[#This Row],[PROPORSI]]*VLOOKUP(Target_AM[[#This Row],[NIPNAS]],Target_CC[],COLUMN(CU$2)+9,0)</f>
        <v>0</v>
      </c>
      <c r="DJ127" s="22">
        <f>Target_AM[[#This Row],[PROPORSI]]*VLOOKUP(Target_AM[[#This Row],[NIPNAS]],Target_CC[],COLUMN(CV$2)+9,0)</f>
        <v>0</v>
      </c>
      <c r="DK127" s="22">
        <f>Target_AM[[#This Row],[PROPORSI]]*VLOOKUP(Target_AM[[#This Row],[NIPNAS]],Target_CC[],COLUMN(CW$2)+9,0)</f>
        <v>0</v>
      </c>
      <c r="DL127" s="22">
        <f>Target_AM[[#This Row],[PROPORSI]]*VLOOKUP(Target_AM[[#This Row],[NIPNAS]],Target_CC[],COLUMN(CX$2)+9,0)</f>
        <v>0</v>
      </c>
      <c r="DM127" s="22">
        <f>Target_AM[[#This Row],[PROPORSI]]*VLOOKUP(Target_AM[[#This Row],[NIPNAS]],Target_CC[],COLUMN(CY$2)+9,0)</f>
        <v>0</v>
      </c>
      <c r="DN127" s="22">
        <f>Target_AM[[#This Row],[PROPORSI]]*VLOOKUP(Target_AM[[#This Row],[NIPNAS]],Target_CC[],COLUMN(CZ$2)+9,0)</f>
        <v>1455500</v>
      </c>
      <c r="DO127" s="22">
        <f>Target_AM[[#This Row],[PROPORSI]]*VLOOKUP(Target_AM[[#This Row],[NIPNAS]],Target_CC[],COLUMN(DA$2)+9,0)</f>
        <v>0</v>
      </c>
      <c r="DP127" s="22">
        <f>Target_AM[[#This Row],[PROPORSI]]*VLOOKUP(Target_AM[[#This Row],[NIPNAS]],Target_CC[],COLUMN(DB$2)+9,0)</f>
        <v>0</v>
      </c>
      <c r="DQ127" s="22">
        <f>Target_AM[[#This Row],[PROPORSI]]*VLOOKUP(Target_AM[[#This Row],[NIPNAS]],Target_CC[],COLUMN(DC$2)+9,0)</f>
        <v>0</v>
      </c>
      <c r="DR127" s="22">
        <f>Target_AM[[#This Row],[PROPORSI]]*VLOOKUP(Target_AM[[#This Row],[NIPNAS]],Target_CC[],COLUMN(DD$2)+9,0)</f>
        <v>0</v>
      </c>
      <c r="DS127" s="22">
        <f>Target_AM[[#This Row],[PROPORSI]]*VLOOKUP(Target_AM[[#This Row],[NIPNAS]],Target_CC[],COLUMN(DE$2)+9,0)</f>
        <v>0</v>
      </c>
      <c r="DT127" s="22">
        <f>Target_AM[[#This Row],[PROPORSI]]*VLOOKUP(Target_AM[[#This Row],[NIPNAS]],Target_CC[],COLUMN(DF$2)+9,0)</f>
        <v>0</v>
      </c>
      <c r="DU127" s="22">
        <f>Target_AM[[#This Row],[PROPORSI]]*VLOOKUP(Target_AM[[#This Row],[NIPNAS]],Target_CC[],COLUMN(DG$2)+9,0)</f>
        <v>0</v>
      </c>
      <c r="DV127" s="22">
        <f>Target_AM[[#This Row],[PROPORSI]]*VLOOKUP(Target_AM[[#This Row],[NIPNAS]],Target_CC[],COLUMN(DH$2)+9,0)</f>
        <v>0</v>
      </c>
      <c r="DW127" s="22">
        <f>Target_AM[[#This Row],[PROPORSI]]*VLOOKUP(Target_AM[[#This Row],[NIPNAS]],Target_CC[],COLUMN(DI$2)+9,0)</f>
        <v>0</v>
      </c>
      <c r="DX127" s="22">
        <f>Target_AM[[#This Row],[PROPORSI]]*VLOOKUP(Target_AM[[#This Row],[NIPNAS]],Target_CC[],COLUMN(DJ$2)+9,0)</f>
        <v>0</v>
      </c>
      <c r="DY127" s="22">
        <f>Target_AM[[#This Row],[PROPORSI]]*VLOOKUP(Target_AM[[#This Row],[NIPNAS]],Target_CC[],COLUMN(DK$2)+9,0)</f>
        <v>0</v>
      </c>
      <c r="DZ127" s="22">
        <f>Target_AM[[#This Row],[PROPORSI]]*VLOOKUP(Target_AM[[#This Row],[NIPNAS]],Target_CC[],COLUMN(DL$2)+9,0)</f>
        <v>0</v>
      </c>
      <c r="EA127" s="22">
        <f>Target_AM[[#This Row],[PROPORSI]]*VLOOKUP(Target_AM[[#This Row],[NIPNAS]],Target_CC[],COLUMN(DM$2)+9,0)</f>
        <v>0</v>
      </c>
    </row>
    <row r="128" spans="2:131" x14ac:dyDescent="0.3">
      <c r="B128">
        <v>920064</v>
      </c>
      <c r="C128" t="s">
        <v>1051</v>
      </c>
      <c r="D128">
        <v>0.2</v>
      </c>
      <c r="E128" s="8">
        <v>45658</v>
      </c>
      <c r="F128">
        <v>2937275</v>
      </c>
      <c r="G128" t="s">
        <v>868</v>
      </c>
      <c r="J128" t="s">
        <v>309</v>
      </c>
      <c r="K128" t="s">
        <v>25</v>
      </c>
      <c r="L128" t="s">
        <v>159</v>
      </c>
      <c r="M128" t="s">
        <v>29</v>
      </c>
      <c r="N128" s="23">
        <f>Target_AM[[#This Row],[PROPORSI]]*VLOOKUP(Target_AM[[#This Row],[NIPNAS]],Target_CC[],9,0)</f>
        <v>1613398665.1835656</v>
      </c>
      <c r="O128" s="22">
        <f>Target_AM[[#This Row],[PROPORSI]]*VLOOKUP(Target_AM[[#This Row],[NIPNAS]],Target_CC[],COLUMN(A$2)+9,0)</f>
        <v>94886683.159090906</v>
      </c>
      <c r="P128" s="22">
        <f>Target_AM[[#This Row],[PROPORSI]]*VLOOKUP(Target_AM[[#This Row],[NIPNAS]],Target_CC[],COLUMN(B$2)+9,0)</f>
        <v>99695841.908727273</v>
      </c>
      <c r="Q128" s="22">
        <f>Target_AM[[#This Row],[PROPORSI]]*VLOOKUP(Target_AM[[#This Row],[NIPNAS]],Target_CC[],COLUMN(C$2)+9,0)</f>
        <v>90077524.409454539</v>
      </c>
      <c r="R128" s="22">
        <f>Target_AM[[#This Row],[PROPORSI]]*VLOOKUP(Target_AM[[#This Row],[NIPNAS]],Target_CC[],COLUMN(D$2)+9,0)</f>
        <v>80459206.910181805</v>
      </c>
      <c r="S128" s="22">
        <f>Target_AM[[#This Row],[PROPORSI]]*VLOOKUP(Target_AM[[#This Row],[NIPNAS]],Target_CC[],COLUMN(E$2)+9,0)</f>
        <v>85268365.659818172</v>
      </c>
      <c r="T128" s="22">
        <f>Target_AM[[#This Row],[PROPORSI]]*VLOOKUP(Target_AM[[#This Row],[NIPNAS]],Target_CC[],COLUMN(F$2)+9,0)</f>
        <v>90077524.409454539</v>
      </c>
      <c r="U128" s="22">
        <f>Target_AM[[#This Row],[PROPORSI]]*VLOOKUP(Target_AM[[#This Row],[NIPNAS]],Target_CC[],COLUMN(G$2)+9,0)</f>
        <v>114123318.15763636</v>
      </c>
      <c r="V128" s="22">
        <f>Target_AM[[#This Row],[PROPORSI]]*VLOOKUP(Target_AM[[#This Row],[NIPNAS]],Target_CC[],COLUMN(H$2)+9,0)</f>
        <v>104505000.65836364</v>
      </c>
      <c r="W128" s="22">
        <f>Target_AM[[#This Row],[PROPORSI]]*VLOOKUP(Target_AM[[#This Row],[NIPNAS]],Target_CC[],COLUMN(I$2)+9,0)</f>
        <v>104505000.65836364</v>
      </c>
      <c r="X128" s="22">
        <f>Target_AM[[#This Row],[PROPORSI]]*VLOOKUP(Target_AM[[#This Row],[NIPNAS]],Target_CC[],COLUMN(J$2)+9,0)</f>
        <v>114123318.15763636</v>
      </c>
      <c r="Y128" s="22">
        <f>Target_AM[[#This Row],[PROPORSI]]*VLOOKUP(Target_AM[[#This Row],[NIPNAS]],Target_CC[],COLUMN(K$2)+9,0)</f>
        <v>99695841.908727273</v>
      </c>
      <c r="Z128" s="22">
        <f>Target_AM[[#This Row],[PROPORSI]]*VLOOKUP(Target_AM[[#This Row],[NIPNAS]],Target_CC[],COLUMN(L$2)+9,0)</f>
        <v>104505000.65836364</v>
      </c>
      <c r="AA128" s="22">
        <f>Target_AM[[#This Row],[PROPORSI]]*VLOOKUP(Target_AM[[#This Row],[NIPNAS]],Target_CC[],COLUMN(M$2)+9,0)</f>
        <v>1181922626.6558182</v>
      </c>
      <c r="AB128" s="22">
        <f>Target_AM[[#This Row],[PROPORSI]]*VLOOKUP(Target_AM[[#This Row],[NIPNAS]],Target_CC[],COLUMN(N$2)+9,0)</f>
        <v>12697218.145904558</v>
      </c>
      <c r="AC128" s="22">
        <f>Target_AM[[#This Row],[PROPORSI]]*VLOOKUP(Target_AM[[#This Row],[NIPNAS]],Target_CC[],COLUMN(O$2)+9,0)</f>
        <v>13502830.052711699</v>
      </c>
      <c r="AD128" s="22">
        <f>Target_AM[[#This Row],[PROPORSI]]*VLOOKUP(Target_AM[[#This Row],[NIPNAS]],Target_CC[],COLUMN(P$2)+9,0)</f>
        <v>17766670.660249457</v>
      </c>
      <c r="AE128" s="22">
        <f>Target_AM[[#This Row],[PROPORSI]]*VLOOKUP(Target_AM[[#This Row],[NIPNAS]],Target_CC[],COLUMN(Q$2)+9,0)</f>
        <v>18114070.069296673</v>
      </c>
      <c r="AF128" s="22">
        <f>Target_AM[[#This Row],[PROPORSI]]*VLOOKUP(Target_AM[[#This Row],[NIPNAS]],Target_CC[],COLUMN(R$2)+9,0)</f>
        <v>23692901.874919947</v>
      </c>
      <c r="AG128" s="22">
        <f>Target_AM[[#This Row],[PROPORSI]]*VLOOKUP(Target_AM[[#This Row],[NIPNAS]],Target_CC[],COLUMN(S$2)+9,0)</f>
        <v>22137558.623227973</v>
      </c>
      <c r="AH128" s="22">
        <f>Target_AM[[#This Row],[PROPORSI]]*VLOOKUP(Target_AM[[#This Row],[NIPNAS]],Target_CC[],COLUMN(T$2)+9,0)</f>
        <v>19439888.439564206</v>
      </c>
      <c r="AI128" s="22">
        <f>Target_AM[[#This Row],[PROPORSI]]*VLOOKUP(Target_AM[[#This Row],[NIPNAS]],Target_CC[],COLUMN(U$2)+9,0)</f>
        <v>21990600.797057189</v>
      </c>
      <c r="AJ128" s="22">
        <f>Target_AM[[#This Row],[PROPORSI]]*VLOOKUP(Target_AM[[#This Row],[NIPNAS]],Target_CC[],COLUMN(V$2)+9,0)</f>
        <v>19094401.900670681</v>
      </c>
      <c r="AK128" s="22">
        <f>Target_AM[[#This Row],[PROPORSI]]*VLOOKUP(Target_AM[[#This Row],[NIPNAS]],Target_CC[],COLUMN(W$2)+9,0)</f>
        <v>20095239.415584084</v>
      </c>
      <c r="AL128" s="22">
        <f>Target_AM[[#This Row],[PROPORSI]]*VLOOKUP(Target_AM[[#This Row],[NIPNAS]],Target_CC[],COLUMN(X$2)+9,0)</f>
        <v>24689946.68159014</v>
      </c>
      <c r="AM128" s="22">
        <f>Target_AM[[#This Row],[PROPORSI]]*VLOOKUP(Target_AM[[#This Row],[NIPNAS]],Target_CC[],COLUMN(Y$2)+9,0)</f>
        <v>29292788.509128477</v>
      </c>
      <c r="AN128" s="22">
        <f>Target_AM[[#This Row],[PROPORSI]]*VLOOKUP(Target_AM[[#This Row],[NIPNAS]],Target_CC[],COLUMN(Z$2)+9,0)</f>
        <v>242514115.16990507</v>
      </c>
      <c r="AO128" s="22">
        <f>Target_AM[[#This Row],[PROPORSI]]*VLOOKUP(Target_AM[[#This Row],[NIPNAS]],Target_CC[],COLUMN(AA$2)+9,0)</f>
        <v>107583901.30499548</v>
      </c>
      <c r="AP128" s="22">
        <f>Target_AM[[#This Row],[PROPORSI]]*VLOOKUP(Target_AM[[#This Row],[NIPNAS]],Target_CC[],COLUMN(AB$2)+9,0)</f>
        <v>113198671.96143897</v>
      </c>
      <c r="AQ128" s="22">
        <f>Target_AM[[#This Row],[PROPORSI]]*VLOOKUP(Target_AM[[#This Row],[NIPNAS]],Target_CC[],COLUMN(AC$2)+9,0)</f>
        <v>107844195.069704</v>
      </c>
      <c r="AR128" s="22">
        <f>Target_AM[[#This Row],[PROPORSI]]*VLOOKUP(Target_AM[[#This Row],[NIPNAS]],Target_CC[],COLUMN(AD$2)+9,0)</f>
        <v>98573276.979478478</v>
      </c>
      <c r="AS128" s="22">
        <f>Target_AM[[#This Row],[PROPORSI]]*VLOOKUP(Target_AM[[#This Row],[NIPNAS]],Target_CC[],COLUMN(AE$2)+9,0)</f>
        <v>108961267.53473812</v>
      </c>
      <c r="AT128" s="22">
        <f>Target_AM[[#This Row],[PROPORSI]]*VLOOKUP(Target_AM[[#This Row],[NIPNAS]],Target_CC[],COLUMN(AF$2)+9,0)</f>
        <v>112215083.03268252</v>
      </c>
      <c r="AU128" s="22">
        <f>Target_AM[[#This Row],[PROPORSI]]*VLOOKUP(Target_AM[[#This Row],[NIPNAS]],Target_CC[],COLUMN(AG$2)+9,0)</f>
        <v>133563206.59720057</v>
      </c>
      <c r="AV128" s="22">
        <f>Target_AM[[#This Row],[PROPORSI]]*VLOOKUP(Target_AM[[#This Row],[NIPNAS]],Target_CC[],COLUMN(AH$2)+9,0)</f>
        <v>126495601.45542084</v>
      </c>
      <c r="AW128" s="22">
        <f>Target_AM[[#This Row],[PROPORSI]]*VLOOKUP(Target_AM[[#This Row],[NIPNAS]],Target_CC[],COLUMN(AI$2)+9,0)</f>
        <v>123599402.5590343</v>
      </c>
      <c r="AX128" s="22">
        <f>Target_AM[[#This Row],[PROPORSI]]*VLOOKUP(Target_AM[[#This Row],[NIPNAS]],Target_CC[],COLUMN(AJ$2)+9,0)</f>
        <v>134218557.57322046</v>
      </c>
      <c r="AY128" s="22">
        <f>Target_AM[[#This Row],[PROPORSI]]*VLOOKUP(Target_AM[[#This Row],[NIPNAS]],Target_CC[],COLUMN(AK$2)+9,0)</f>
        <v>124385788.5903174</v>
      </c>
      <c r="AZ128" s="22">
        <f>Target_AM[[#This Row],[PROPORSI]]*VLOOKUP(Target_AM[[#This Row],[NIPNAS]],Target_CC[],COLUMN(AL$2)+9,0)</f>
        <v>133797789.16749211</v>
      </c>
      <c r="BA128" s="22">
        <f>Target_AM[[#This Row],[PROPORSI]]*VLOOKUP(Target_AM[[#This Row],[NIPNAS]],Target_CC[],COLUMN(AM$2)+9,0)</f>
        <v>1424436741.8257232</v>
      </c>
      <c r="BB128" s="22">
        <f>Target_AM[[#This Row],[PROPORSI]]*VLOOKUP(Target_AM[[#This Row],[NIPNAS]],Target_CC[],COLUMN(AN$2)+9,0)</f>
        <v>0</v>
      </c>
      <c r="BC128" s="22">
        <f>Target_AM[[#This Row],[PROPORSI]]*VLOOKUP(Target_AM[[#This Row],[NIPNAS]],Target_CC[],COLUMN(AO$2)+9,0)</f>
        <v>0</v>
      </c>
      <c r="BD128" s="22">
        <f>Target_AM[[#This Row],[PROPORSI]]*VLOOKUP(Target_AM[[#This Row],[NIPNAS]],Target_CC[],COLUMN(AP$2)+9,0)</f>
        <v>0</v>
      </c>
      <c r="BE128" s="22">
        <f>Target_AM[[#This Row],[PROPORSI]]*VLOOKUP(Target_AM[[#This Row],[NIPNAS]],Target_CC[],COLUMN(AQ$2)+9,0)</f>
        <v>0</v>
      </c>
      <c r="BF128" s="22">
        <f>Target_AM[[#This Row],[PROPORSI]]*VLOOKUP(Target_AM[[#This Row],[NIPNAS]],Target_CC[],COLUMN(AR$2)+9,0)</f>
        <v>0</v>
      </c>
      <c r="BG128" s="22">
        <f>Target_AM[[#This Row],[PROPORSI]]*VLOOKUP(Target_AM[[#This Row],[NIPNAS]],Target_CC[],COLUMN(AS$2)+9,0)</f>
        <v>0</v>
      </c>
      <c r="BH128" s="22">
        <f>Target_AM[[#This Row],[PROPORSI]]*VLOOKUP(Target_AM[[#This Row],[NIPNAS]],Target_CC[],COLUMN(AT$2)+9,0)</f>
        <v>0</v>
      </c>
      <c r="BI128" s="22">
        <f>Target_AM[[#This Row],[PROPORSI]]*VLOOKUP(Target_AM[[#This Row],[NIPNAS]],Target_CC[],COLUMN(AU$2)+9,0)</f>
        <v>0</v>
      </c>
      <c r="BJ128" s="22">
        <f>Target_AM[[#This Row],[PROPORSI]]*VLOOKUP(Target_AM[[#This Row],[NIPNAS]],Target_CC[],COLUMN(AV$2)+9,0)</f>
        <v>0</v>
      </c>
      <c r="BK128" s="22">
        <f>Target_AM[[#This Row],[PROPORSI]]*VLOOKUP(Target_AM[[#This Row],[NIPNAS]],Target_CC[],COLUMN(AW$2)+9,0)</f>
        <v>0</v>
      </c>
      <c r="BL128" s="22">
        <f>Target_AM[[#This Row],[PROPORSI]]*VLOOKUP(Target_AM[[#This Row],[NIPNAS]],Target_CC[],COLUMN(AX$2)+9,0)</f>
        <v>0</v>
      </c>
      <c r="BM128" s="22">
        <f>Target_AM[[#This Row],[PROPORSI]]*VLOOKUP(Target_AM[[#This Row],[NIPNAS]],Target_CC[],COLUMN(AY$2)+9,0)</f>
        <v>0</v>
      </c>
      <c r="BN128" s="22">
        <f>Target_AM[[#This Row],[PROPORSI]]*VLOOKUP(Target_AM[[#This Row],[NIPNAS]],Target_CC[],COLUMN(AZ$2)+9,0)</f>
        <v>0</v>
      </c>
      <c r="BO128" s="22">
        <f>Target_AM[[#This Row],[PROPORSI]]*VLOOKUP(Target_AM[[#This Row],[NIPNAS]],Target_CC[],COLUMN(BA$2)+9,0)</f>
        <v>119456647.2</v>
      </c>
      <c r="BP128" s="22">
        <f>Target_AM[[#This Row],[PROPORSI]]*VLOOKUP(Target_AM[[#This Row],[NIPNAS]],Target_CC[],COLUMN(BB$2)+9,0)</f>
        <v>119570251.60000001</v>
      </c>
      <c r="BQ128" s="22">
        <f>Target_AM[[#This Row],[PROPORSI]]*VLOOKUP(Target_AM[[#This Row],[NIPNAS]],Target_CC[],COLUMN(BC$2)+9,0)</f>
        <v>121070325.60000001</v>
      </c>
      <c r="BR128" s="22">
        <f>Target_AM[[#This Row],[PROPORSI]]*VLOOKUP(Target_AM[[#This Row],[NIPNAS]],Target_CC[],COLUMN(BD$2)+9,0)</f>
        <v>124429385.63</v>
      </c>
      <c r="BS128" s="22">
        <f>Target_AM[[#This Row],[PROPORSI]]*VLOOKUP(Target_AM[[#This Row],[NIPNAS]],Target_CC[],COLUMN(BE$2)+9,0)</f>
        <v>124429385.63</v>
      </c>
      <c r="BT128" s="22">
        <f>Target_AM[[#This Row],[PROPORSI]]*VLOOKUP(Target_AM[[#This Row],[NIPNAS]],Target_CC[],COLUMN(BF$2)+9,0)</f>
        <v>124429385.63</v>
      </c>
      <c r="BU128" s="22">
        <f>Target_AM[[#This Row],[PROPORSI]]*VLOOKUP(Target_AM[[#This Row],[NIPNAS]],Target_CC[],COLUMN(BG$2)+9,0)</f>
        <v>124429385.63</v>
      </c>
      <c r="BV128" s="22">
        <f>Target_AM[[#This Row],[PROPORSI]]*VLOOKUP(Target_AM[[#This Row],[NIPNAS]],Target_CC[],COLUMN(BH$2)+9,0)</f>
        <v>124429385.63</v>
      </c>
      <c r="BW128" s="22">
        <f>Target_AM[[#This Row],[PROPORSI]]*VLOOKUP(Target_AM[[#This Row],[NIPNAS]],Target_CC[],COLUMN(BI$2)+9,0)</f>
        <v>124429385.63</v>
      </c>
      <c r="BX128" s="22">
        <f>Target_AM[[#This Row],[PROPORSI]]*VLOOKUP(Target_AM[[#This Row],[NIPNAS]],Target_CC[],COLUMN(BJ$2)+9,0)</f>
        <v>124429385.63</v>
      </c>
      <c r="BY128" s="22">
        <f>Target_AM[[#This Row],[PROPORSI]]*VLOOKUP(Target_AM[[#This Row],[NIPNAS]],Target_CC[],COLUMN(BK$2)+9,0)</f>
        <v>124429385.63</v>
      </c>
      <c r="BZ128" s="22">
        <f>Target_AM[[#This Row],[PROPORSI]]*VLOOKUP(Target_AM[[#This Row],[NIPNAS]],Target_CC[],COLUMN(BL$2)+9,0)</f>
        <v>124429385.63</v>
      </c>
      <c r="CA128" s="22">
        <f>Target_AM[[#This Row],[PROPORSI]]*VLOOKUP(Target_AM[[#This Row],[NIPNAS]],Target_CC[],COLUMN(BM$2)+9,0)</f>
        <v>1479961695.0699997</v>
      </c>
      <c r="CB128" s="22">
        <f>Target_AM[[#This Row],[PROPORSI]]*VLOOKUP(Target_AM[[#This Row],[NIPNAS]],Target_CC[],COLUMN(BN$2)+9,0)</f>
        <v>14249387.200000001</v>
      </c>
      <c r="CC128" s="22">
        <f>Target_AM[[#This Row],[PROPORSI]]*VLOOKUP(Target_AM[[#This Row],[NIPNAS]],Target_CC[],COLUMN(BO$2)+9,0)</f>
        <v>12236225.800000001</v>
      </c>
      <c r="CD128" s="22">
        <f>Target_AM[[#This Row],[PROPORSI]]*VLOOKUP(Target_AM[[#This Row],[NIPNAS]],Target_CC[],COLUMN(BP$2)+9,0)</f>
        <v>15874819.4</v>
      </c>
      <c r="CE128" s="22">
        <f>Target_AM[[#This Row],[PROPORSI]]*VLOOKUP(Target_AM[[#This Row],[NIPNAS]],Target_CC[],COLUMN(BQ$2)+9,0)</f>
        <v>15081078.43</v>
      </c>
      <c r="CF128" s="22">
        <f>Target_AM[[#This Row],[PROPORSI]]*VLOOKUP(Target_AM[[#This Row],[NIPNAS]],Target_CC[],COLUMN(BR$2)+9,0)</f>
        <v>15081078.43</v>
      </c>
      <c r="CG128" s="22">
        <f>Target_AM[[#This Row],[PROPORSI]]*VLOOKUP(Target_AM[[#This Row],[NIPNAS]],Target_CC[],COLUMN(BS$2)+9,0)</f>
        <v>15081078.43</v>
      </c>
      <c r="CH128" s="22">
        <f>Target_AM[[#This Row],[PROPORSI]]*VLOOKUP(Target_AM[[#This Row],[NIPNAS]],Target_CC[],COLUMN(BT$2)+9,0)</f>
        <v>15081078.43</v>
      </c>
      <c r="CI128" s="22">
        <f>Target_AM[[#This Row],[PROPORSI]]*VLOOKUP(Target_AM[[#This Row],[NIPNAS]],Target_CC[],COLUMN(BU$2)+9,0)</f>
        <v>15081078.43</v>
      </c>
      <c r="CJ128" s="22">
        <f>Target_AM[[#This Row],[PROPORSI]]*VLOOKUP(Target_AM[[#This Row],[NIPNAS]],Target_CC[],COLUMN(BV$2)+9,0)</f>
        <v>15081078.43</v>
      </c>
      <c r="CK128" s="22">
        <f>Target_AM[[#This Row],[PROPORSI]]*VLOOKUP(Target_AM[[#This Row],[NIPNAS]],Target_CC[],COLUMN(BW$2)+9,0)</f>
        <v>15081078.43</v>
      </c>
      <c r="CL128" s="22">
        <f>Target_AM[[#This Row],[PROPORSI]]*VLOOKUP(Target_AM[[#This Row],[NIPNAS]],Target_CC[],COLUMN(BX$2)+9,0)</f>
        <v>15081078.43</v>
      </c>
      <c r="CM128" s="22">
        <f>Target_AM[[#This Row],[PROPORSI]]*VLOOKUP(Target_AM[[#This Row],[NIPNAS]],Target_CC[],COLUMN(BY$2)+9,0)</f>
        <v>15081078.43</v>
      </c>
      <c r="CN128" s="22">
        <f>Target_AM[[#This Row],[PROPORSI]]*VLOOKUP(Target_AM[[#This Row],[NIPNAS]],Target_CC[],COLUMN(BZ$2)+9,0)</f>
        <v>178090138.26999998</v>
      </c>
      <c r="CO128" s="22">
        <f>Target_AM[[#This Row],[PROPORSI]]*VLOOKUP(Target_AM[[#This Row],[NIPNAS]],Target_CC[],COLUMN(CA$2)+9,0)</f>
        <v>109824577</v>
      </c>
      <c r="CP128" s="22">
        <f>Target_AM[[#This Row],[PROPORSI]]*VLOOKUP(Target_AM[[#This Row],[NIPNAS]],Target_CC[],COLUMN(CB$2)+9,0)</f>
        <v>109729954.40000001</v>
      </c>
      <c r="CQ128" s="22">
        <f>Target_AM[[#This Row],[PROPORSI]]*VLOOKUP(Target_AM[[#This Row],[NIPNAS]],Target_CC[],COLUMN(CC$2)+9,0)</f>
        <v>109348307.2</v>
      </c>
      <c r="CR128" s="22">
        <f>Target_AM[[#This Row],[PROPORSI]]*VLOOKUP(Target_AM[[#This Row],[NIPNAS]],Target_CC[],COLUMN(CD$2)+9,0)</f>
        <v>109348307.2</v>
      </c>
      <c r="CS128" s="22">
        <f>Target_AM[[#This Row],[PROPORSI]]*VLOOKUP(Target_AM[[#This Row],[NIPNAS]],Target_CC[],COLUMN(CE$2)+9,0)</f>
        <v>109348307.2</v>
      </c>
      <c r="CT128" s="22">
        <f>Target_AM[[#This Row],[PROPORSI]]*VLOOKUP(Target_AM[[#This Row],[NIPNAS]],Target_CC[],COLUMN(CF$2)+9,0)</f>
        <v>109348307.2</v>
      </c>
      <c r="CU128" s="22">
        <f>Target_AM[[#This Row],[PROPORSI]]*VLOOKUP(Target_AM[[#This Row],[NIPNAS]],Target_CC[],COLUMN(CG$2)+9,0)</f>
        <v>109348307.2</v>
      </c>
      <c r="CV128" s="22">
        <f>Target_AM[[#This Row],[PROPORSI]]*VLOOKUP(Target_AM[[#This Row],[NIPNAS]],Target_CC[],COLUMN(CH$2)+9,0)</f>
        <v>109348307.2</v>
      </c>
      <c r="CW128" s="22">
        <f>Target_AM[[#This Row],[PROPORSI]]*VLOOKUP(Target_AM[[#This Row],[NIPNAS]],Target_CC[],COLUMN(CI$2)+9,0)</f>
        <v>109348307.2</v>
      </c>
      <c r="CX128" s="22">
        <f>Target_AM[[#This Row],[PROPORSI]]*VLOOKUP(Target_AM[[#This Row],[NIPNAS]],Target_CC[],COLUMN(CJ$2)+9,0)</f>
        <v>109348307.2</v>
      </c>
      <c r="CY128" s="22">
        <f>Target_AM[[#This Row],[PROPORSI]]*VLOOKUP(Target_AM[[#This Row],[NIPNAS]],Target_CC[],COLUMN(CK$2)+9,0)</f>
        <v>109348307.2</v>
      </c>
      <c r="CZ128" s="22">
        <f>Target_AM[[#This Row],[PROPORSI]]*VLOOKUP(Target_AM[[#This Row],[NIPNAS]],Target_CC[],COLUMN(CL$2)+9,0)</f>
        <v>109348307.2</v>
      </c>
      <c r="DA128" s="22">
        <f>Target_AM[[#This Row],[PROPORSI]]*VLOOKUP(Target_AM[[#This Row],[NIPNAS]],Target_CC[],COLUMN(CM$2)+9,0)</f>
        <v>1313037603.4000001</v>
      </c>
      <c r="DB128" s="22">
        <f>Target_AM[[#This Row],[PROPORSI]]*VLOOKUP(Target_AM[[#This Row],[NIPNAS]],Target_CC[],COLUMN(CN$2)+9,0)</f>
        <v>0</v>
      </c>
      <c r="DC128" s="22">
        <f>Target_AM[[#This Row],[PROPORSI]]*VLOOKUP(Target_AM[[#This Row],[NIPNAS]],Target_CC[],COLUMN(CO$2)+9,0)</f>
        <v>2932800</v>
      </c>
      <c r="DD128" s="22">
        <f>Target_AM[[#This Row],[PROPORSI]]*VLOOKUP(Target_AM[[#This Row],[NIPNAS]],Target_CC[],COLUMN(CP$2)+9,0)</f>
        <v>4149108</v>
      </c>
      <c r="DE128" s="22">
        <f>Target_AM[[#This Row],[PROPORSI]]*VLOOKUP(Target_AM[[#This Row],[NIPNAS]],Target_CC[],COLUMN(CQ$2)+9,0)</f>
        <v>0</v>
      </c>
      <c r="DF128" s="22">
        <f>Target_AM[[#This Row],[PROPORSI]]*VLOOKUP(Target_AM[[#This Row],[NIPNAS]],Target_CC[],COLUMN(CR$2)+9,0)</f>
        <v>0</v>
      </c>
      <c r="DG128" s="22">
        <f>Target_AM[[#This Row],[PROPORSI]]*VLOOKUP(Target_AM[[#This Row],[NIPNAS]],Target_CC[],COLUMN(CS$2)+9,0)</f>
        <v>0</v>
      </c>
      <c r="DH128" s="22">
        <f>Target_AM[[#This Row],[PROPORSI]]*VLOOKUP(Target_AM[[#This Row],[NIPNAS]],Target_CC[],COLUMN(CT$2)+9,0)</f>
        <v>0</v>
      </c>
      <c r="DI128" s="22">
        <f>Target_AM[[#This Row],[PROPORSI]]*VLOOKUP(Target_AM[[#This Row],[NIPNAS]],Target_CC[],COLUMN(CU$2)+9,0)</f>
        <v>0</v>
      </c>
      <c r="DJ128" s="22">
        <f>Target_AM[[#This Row],[PROPORSI]]*VLOOKUP(Target_AM[[#This Row],[NIPNAS]],Target_CC[],COLUMN(CV$2)+9,0)</f>
        <v>0</v>
      </c>
      <c r="DK128" s="22">
        <f>Target_AM[[#This Row],[PROPORSI]]*VLOOKUP(Target_AM[[#This Row],[NIPNAS]],Target_CC[],COLUMN(CW$2)+9,0)</f>
        <v>0</v>
      </c>
      <c r="DL128" s="22">
        <f>Target_AM[[#This Row],[PROPORSI]]*VLOOKUP(Target_AM[[#This Row],[NIPNAS]],Target_CC[],COLUMN(CX$2)+9,0)</f>
        <v>0</v>
      </c>
      <c r="DM128" s="22">
        <f>Target_AM[[#This Row],[PROPORSI]]*VLOOKUP(Target_AM[[#This Row],[NIPNAS]],Target_CC[],COLUMN(CY$2)+9,0)</f>
        <v>0</v>
      </c>
      <c r="DN128" s="22">
        <f>Target_AM[[#This Row],[PROPORSI]]*VLOOKUP(Target_AM[[#This Row],[NIPNAS]],Target_CC[],COLUMN(CZ$2)+9,0)</f>
        <v>7081908</v>
      </c>
      <c r="DO128" s="22">
        <f>Target_AM[[#This Row],[PROPORSI]]*VLOOKUP(Target_AM[[#This Row],[NIPNAS]],Target_CC[],COLUMN(DA$2)+9,0)</f>
        <v>0</v>
      </c>
      <c r="DP128" s="22">
        <f>Target_AM[[#This Row],[PROPORSI]]*VLOOKUP(Target_AM[[#This Row],[NIPNAS]],Target_CC[],COLUMN(DB$2)+9,0)</f>
        <v>0</v>
      </c>
      <c r="DQ128" s="22">
        <f>Target_AM[[#This Row],[PROPORSI]]*VLOOKUP(Target_AM[[#This Row],[NIPNAS]],Target_CC[],COLUMN(DC$2)+9,0)</f>
        <v>0</v>
      </c>
      <c r="DR128" s="22">
        <f>Target_AM[[#This Row],[PROPORSI]]*VLOOKUP(Target_AM[[#This Row],[NIPNAS]],Target_CC[],COLUMN(DD$2)+9,0)</f>
        <v>0</v>
      </c>
      <c r="DS128" s="22">
        <f>Target_AM[[#This Row],[PROPORSI]]*VLOOKUP(Target_AM[[#This Row],[NIPNAS]],Target_CC[],COLUMN(DE$2)+9,0)</f>
        <v>0</v>
      </c>
      <c r="DT128" s="22">
        <f>Target_AM[[#This Row],[PROPORSI]]*VLOOKUP(Target_AM[[#This Row],[NIPNAS]],Target_CC[],COLUMN(DF$2)+9,0)</f>
        <v>0</v>
      </c>
      <c r="DU128" s="22">
        <f>Target_AM[[#This Row],[PROPORSI]]*VLOOKUP(Target_AM[[#This Row],[NIPNAS]],Target_CC[],COLUMN(DG$2)+9,0)</f>
        <v>0</v>
      </c>
      <c r="DV128" s="22">
        <f>Target_AM[[#This Row],[PROPORSI]]*VLOOKUP(Target_AM[[#This Row],[NIPNAS]],Target_CC[],COLUMN(DH$2)+9,0)</f>
        <v>0</v>
      </c>
      <c r="DW128" s="22">
        <f>Target_AM[[#This Row],[PROPORSI]]*VLOOKUP(Target_AM[[#This Row],[NIPNAS]],Target_CC[],COLUMN(DI$2)+9,0)</f>
        <v>0</v>
      </c>
      <c r="DX128" s="22">
        <f>Target_AM[[#This Row],[PROPORSI]]*VLOOKUP(Target_AM[[#This Row],[NIPNAS]],Target_CC[],COLUMN(DJ$2)+9,0)</f>
        <v>0</v>
      </c>
      <c r="DY128" s="22">
        <f>Target_AM[[#This Row],[PROPORSI]]*VLOOKUP(Target_AM[[#This Row],[NIPNAS]],Target_CC[],COLUMN(DK$2)+9,0)</f>
        <v>0</v>
      </c>
      <c r="DZ128" s="22">
        <f>Target_AM[[#This Row],[PROPORSI]]*VLOOKUP(Target_AM[[#This Row],[NIPNAS]],Target_CC[],COLUMN(DL$2)+9,0)</f>
        <v>0</v>
      </c>
      <c r="EA128" s="22">
        <f>Target_AM[[#This Row],[PROPORSI]]*VLOOKUP(Target_AM[[#This Row],[NIPNAS]],Target_CC[],COLUMN(DM$2)+9,0)</f>
        <v>0</v>
      </c>
    </row>
    <row r="129" spans="2:131" x14ac:dyDescent="0.3">
      <c r="B129">
        <v>896661</v>
      </c>
      <c r="C129" t="s">
        <v>1045</v>
      </c>
      <c r="D129">
        <v>0.8</v>
      </c>
      <c r="E129" s="8">
        <v>45658</v>
      </c>
      <c r="F129">
        <v>2937275</v>
      </c>
      <c r="G129" t="s">
        <v>868</v>
      </c>
      <c r="J129" t="s">
        <v>309</v>
      </c>
      <c r="K129" t="s">
        <v>25</v>
      </c>
      <c r="L129" t="s">
        <v>159</v>
      </c>
      <c r="M129" t="s">
        <v>29</v>
      </c>
      <c r="N129" s="23">
        <f>Target_AM[[#This Row],[PROPORSI]]*VLOOKUP(Target_AM[[#This Row],[NIPNAS]],Target_CC[],9,0)</f>
        <v>6453594660.7342625</v>
      </c>
      <c r="O129" s="22">
        <f>Target_AM[[#This Row],[PROPORSI]]*VLOOKUP(Target_AM[[#This Row],[NIPNAS]],Target_CC[],COLUMN(A$2)+9,0)</f>
        <v>379546732.63636363</v>
      </c>
      <c r="P129" s="22">
        <f>Target_AM[[#This Row],[PROPORSI]]*VLOOKUP(Target_AM[[#This Row],[NIPNAS]],Target_CC[],COLUMN(B$2)+9,0)</f>
        <v>398783367.63490909</v>
      </c>
      <c r="Q129" s="22">
        <f>Target_AM[[#This Row],[PROPORSI]]*VLOOKUP(Target_AM[[#This Row],[NIPNAS]],Target_CC[],COLUMN(C$2)+9,0)</f>
        <v>360310097.63781816</v>
      </c>
      <c r="R129" s="22">
        <f>Target_AM[[#This Row],[PROPORSI]]*VLOOKUP(Target_AM[[#This Row],[NIPNAS]],Target_CC[],COLUMN(D$2)+9,0)</f>
        <v>321836827.64072722</v>
      </c>
      <c r="S129" s="22">
        <f>Target_AM[[#This Row],[PROPORSI]]*VLOOKUP(Target_AM[[#This Row],[NIPNAS]],Target_CC[],COLUMN(E$2)+9,0)</f>
        <v>341073462.63927269</v>
      </c>
      <c r="T129" s="22">
        <f>Target_AM[[#This Row],[PROPORSI]]*VLOOKUP(Target_AM[[#This Row],[NIPNAS]],Target_CC[],COLUMN(F$2)+9,0)</f>
        <v>360310097.63781816</v>
      </c>
      <c r="U129" s="22">
        <f>Target_AM[[#This Row],[PROPORSI]]*VLOOKUP(Target_AM[[#This Row],[NIPNAS]],Target_CC[],COLUMN(G$2)+9,0)</f>
        <v>456493272.63054544</v>
      </c>
      <c r="V129" s="22">
        <f>Target_AM[[#This Row],[PROPORSI]]*VLOOKUP(Target_AM[[#This Row],[NIPNAS]],Target_CC[],COLUMN(H$2)+9,0)</f>
        <v>418020002.63345456</v>
      </c>
      <c r="W129" s="22">
        <f>Target_AM[[#This Row],[PROPORSI]]*VLOOKUP(Target_AM[[#This Row],[NIPNAS]],Target_CC[],COLUMN(I$2)+9,0)</f>
        <v>418020002.63345456</v>
      </c>
      <c r="X129" s="22">
        <f>Target_AM[[#This Row],[PROPORSI]]*VLOOKUP(Target_AM[[#This Row],[NIPNAS]],Target_CC[],COLUMN(J$2)+9,0)</f>
        <v>456493272.63054544</v>
      </c>
      <c r="Y129" s="22">
        <f>Target_AM[[#This Row],[PROPORSI]]*VLOOKUP(Target_AM[[#This Row],[NIPNAS]],Target_CC[],COLUMN(K$2)+9,0)</f>
        <v>398783367.63490909</v>
      </c>
      <c r="Z129" s="22">
        <f>Target_AM[[#This Row],[PROPORSI]]*VLOOKUP(Target_AM[[#This Row],[NIPNAS]],Target_CC[],COLUMN(L$2)+9,0)</f>
        <v>418020002.63345456</v>
      </c>
      <c r="AA129" s="22">
        <f>Target_AM[[#This Row],[PROPORSI]]*VLOOKUP(Target_AM[[#This Row],[NIPNAS]],Target_CC[],COLUMN(M$2)+9,0)</f>
        <v>4727690506.6232729</v>
      </c>
      <c r="AB129" s="22">
        <f>Target_AM[[#This Row],[PROPORSI]]*VLOOKUP(Target_AM[[#This Row],[NIPNAS]],Target_CC[],COLUMN(N$2)+9,0)</f>
        <v>50788872.583618231</v>
      </c>
      <c r="AC129" s="22">
        <f>Target_AM[[#This Row],[PROPORSI]]*VLOOKUP(Target_AM[[#This Row],[NIPNAS]],Target_CC[],COLUMN(O$2)+9,0)</f>
        <v>54011320.210846797</v>
      </c>
      <c r="AD129" s="22">
        <f>Target_AM[[#This Row],[PROPORSI]]*VLOOKUP(Target_AM[[#This Row],[NIPNAS]],Target_CC[],COLUMN(P$2)+9,0)</f>
        <v>71066682.640997827</v>
      </c>
      <c r="AE129" s="22">
        <f>Target_AM[[#This Row],[PROPORSI]]*VLOOKUP(Target_AM[[#This Row],[NIPNAS]],Target_CC[],COLUMN(Q$2)+9,0)</f>
        <v>72456280.277186692</v>
      </c>
      <c r="AF129" s="22">
        <f>Target_AM[[#This Row],[PROPORSI]]*VLOOKUP(Target_AM[[#This Row],[NIPNAS]],Target_CC[],COLUMN(R$2)+9,0)</f>
        <v>94771607.499679789</v>
      </c>
      <c r="AG129" s="22">
        <f>Target_AM[[#This Row],[PROPORSI]]*VLOOKUP(Target_AM[[#This Row],[NIPNAS]],Target_CC[],COLUMN(S$2)+9,0)</f>
        <v>88550234.49291189</v>
      </c>
      <c r="AH129" s="22">
        <f>Target_AM[[#This Row],[PROPORSI]]*VLOOKUP(Target_AM[[#This Row],[NIPNAS]],Target_CC[],COLUMN(T$2)+9,0)</f>
        <v>77759553.758256823</v>
      </c>
      <c r="AI129" s="22">
        <f>Target_AM[[#This Row],[PROPORSI]]*VLOOKUP(Target_AM[[#This Row],[NIPNAS]],Target_CC[],COLUMN(U$2)+9,0)</f>
        <v>87962403.188228756</v>
      </c>
      <c r="AJ129" s="22">
        <f>Target_AM[[#This Row],[PROPORSI]]*VLOOKUP(Target_AM[[#This Row],[NIPNAS]],Target_CC[],COLUMN(V$2)+9,0)</f>
        <v>76377607.602682725</v>
      </c>
      <c r="AK129" s="22">
        <f>Target_AM[[#This Row],[PROPORSI]]*VLOOKUP(Target_AM[[#This Row],[NIPNAS]],Target_CC[],COLUMN(W$2)+9,0)</f>
        <v>80380957.662336335</v>
      </c>
      <c r="AL129" s="22">
        <f>Target_AM[[#This Row],[PROPORSI]]*VLOOKUP(Target_AM[[#This Row],[NIPNAS]],Target_CC[],COLUMN(X$2)+9,0)</f>
        <v>98759786.726360559</v>
      </c>
      <c r="AM129" s="22">
        <f>Target_AM[[#This Row],[PROPORSI]]*VLOOKUP(Target_AM[[#This Row],[NIPNAS]],Target_CC[],COLUMN(Y$2)+9,0)</f>
        <v>117171154.03651391</v>
      </c>
      <c r="AN129" s="22">
        <f>Target_AM[[#This Row],[PROPORSI]]*VLOOKUP(Target_AM[[#This Row],[NIPNAS]],Target_CC[],COLUMN(Z$2)+9,0)</f>
        <v>970056460.67962027</v>
      </c>
      <c r="AO129" s="22">
        <f>Target_AM[[#This Row],[PROPORSI]]*VLOOKUP(Target_AM[[#This Row],[NIPNAS]],Target_CC[],COLUMN(AA$2)+9,0)</f>
        <v>430335605.21998191</v>
      </c>
      <c r="AP129" s="22">
        <f>Target_AM[[#This Row],[PROPORSI]]*VLOOKUP(Target_AM[[#This Row],[NIPNAS]],Target_CC[],COLUMN(AB$2)+9,0)</f>
        <v>452794687.84575588</v>
      </c>
      <c r="AQ129" s="22">
        <f>Target_AM[[#This Row],[PROPORSI]]*VLOOKUP(Target_AM[[#This Row],[NIPNAS]],Target_CC[],COLUMN(AC$2)+9,0)</f>
        <v>431376780.27881598</v>
      </c>
      <c r="AR129" s="22">
        <f>Target_AM[[#This Row],[PROPORSI]]*VLOOKUP(Target_AM[[#This Row],[NIPNAS]],Target_CC[],COLUMN(AD$2)+9,0)</f>
        <v>394293107.91791391</v>
      </c>
      <c r="AS129" s="22">
        <f>Target_AM[[#This Row],[PROPORSI]]*VLOOKUP(Target_AM[[#This Row],[NIPNAS]],Target_CC[],COLUMN(AE$2)+9,0)</f>
        <v>435845070.13895249</v>
      </c>
      <c r="AT129" s="22">
        <f>Target_AM[[#This Row],[PROPORSI]]*VLOOKUP(Target_AM[[#This Row],[NIPNAS]],Target_CC[],COLUMN(AF$2)+9,0)</f>
        <v>448860332.13073009</v>
      </c>
      <c r="AU129" s="22">
        <f>Target_AM[[#This Row],[PROPORSI]]*VLOOKUP(Target_AM[[#This Row],[NIPNAS]],Target_CC[],COLUMN(AG$2)+9,0)</f>
        <v>534252826.38880229</v>
      </c>
      <c r="AV129" s="22">
        <f>Target_AM[[#This Row],[PROPORSI]]*VLOOKUP(Target_AM[[#This Row],[NIPNAS]],Target_CC[],COLUMN(AH$2)+9,0)</f>
        <v>505982405.82168335</v>
      </c>
      <c r="AW129" s="22">
        <f>Target_AM[[#This Row],[PROPORSI]]*VLOOKUP(Target_AM[[#This Row],[NIPNAS]],Target_CC[],COLUMN(AI$2)+9,0)</f>
        <v>494397610.23613721</v>
      </c>
      <c r="AX129" s="22">
        <f>Target_AM[[#This Row],[PROPORSI]]*VLOOKUP(Target_AM[[#This Row],[NIPNAS]],Target_CC[],COLUMN(AJ$2)+9,0)</f>
        <v>536874230.29288185</v>
      </c>
      <c r="AY129" s="22">
        <f>Target_AM[[#This Row],[PROPORSI]]*VLOOKUP(Target_AM[[#This Row],[NIPNAS]],Target_CC[],COLUMN(AK$2)+9,0)</f>
        <v>497543154.36126959</v>
      </c>
      <c r="AZ129" s="22">
        <f>Target_AM[[#This Row],[PROPORSI]]*VLOOKUP(Target_AM[[#This Row],[NIPNAS]],Target_CC[],COLUMN(AL$2)+9,0)</f>
        <v>535191156.66996843</v>
      </c>
      <c r="BA129" s="22">
        <f>Target_AM[[#This Row],[PROPORSI]]*VLOOKUP(Target_AM[[#This Row],[NIPNAS]],Target_CC[],COLUMN(AM$2)+9,0)</f>
        <v>5697746967.3028927</v>
      </c>
      <c r="BB129" s="22">
        <f>Target_AM[[#This Row],[PROPORSI]]*VLOOKUP(Target_AM[[#This Row],[NIPNAS]],Target_CC[],COLUMN(AN$2)+9,0)</f>
        <v>0</v>
      </c>
      <c r="BC129" s="22">
        <f>Target_AM[[#This Row],[PROPORSI]]*VLOOKUP(Target_AM[[#This Row],[NIPNAS]],Target_CC[],COLUMN(AO$2)+9,0)</f>
        <v>0</v>
      </c>
      <c r="BD129" s="22">
        <f>Target_AM[[#This Row],[PROPORSI]]*VLOOKUP(Target_AM[[#This Row],[NIPNAS]],Target_CC[],COLUMN(AP$2)+9,0)</f>
        <v>0</v>
      </c>
      <c r="BE129" s="22">
        <f>Target_AM[[#This Row],[PROPORSI]]*VLOOKUP(Target_AM[[#This Row],[NIPNAS]],Target_CC[],COLUMN(AQ$2)+9,0)</f>
        <v>0</v>
      </c>
      <c r="BF129" s="22">
        <f>Target_AM[[#This Row],[PROPORSI]]*VLOOKUP(Target_AM[[#This Row],[NIPNAS]],Target_CC[],COLUMN(AR$2)+9,0)</f>
        <v>0</v>
      </c>
      <c r="BG129" s="22">
        <f>Target_AM[[#This Row],[PROPORSI]]*VLOOKUP(Target_AM[[#This Row],[NIPNAS]],Target_CC[],COLUMN(AS$2)+9,0)</f>
        <v>0</v>
      </c>
      <c r="BH129" s="22">
        <f>Target_AM[[#This Row],[PROPORSI]]*VLOOKUP(Target_AM[[#This Row],[NIPNAS]],Target_CC[],COLUMN(AT$2)+9,0)</f>
        <v>0</v>
      </c>
      <c r="BI129" s="22">
        <f>Target_AM[[#This Row],[PROPORSI]]*VLOOKUP(Target_AM[[#This Row],[NIPNAS]],Target_CC[],COLUMN(AU$2)+9,0)</f>
        <v>0</v>
      </c>
      <c r="BJ129" s="22">
        <f>Target_AM[[#This Row],[PROPORSI]]*VLOOKUP(Target_AM[[#This Row],[NIPNAS]],Target_CC[],COLUMN(AV$2)+9,0)</f>
        <v>0</v>
      </c>
      <c r="BK129" s="22">
        <f>Target_AM[[#This Row],[PROPORSI]]*VLOOKUP(Target_AM[[#This Row],[NIPNAS]],Target_CC[],COLUMN(AW$2)+9,0)</f>
        <v>0</v>
      </c>
      <c r="BL129" s="22">
        <f>Target_AM[[#This Row],[PROPORSI]]*VLOOKUP(Target_AM[[#This Row],[NIPNAS]],Target_CC[],COLUMN(AX$2)+9,0)</f>
        <v>0</v>
      </c>
      <c r="BM129" s="22">
        <f>Target_AM[[#This Row],[PROPORSI]]*VLOOKUP(Target_AM[[#This Row],[NIPNAS]],Target_CC[],COLUMN(AY$2)+9,0)</f>
        <v>0</v>
      </c>
      <c r="BN129" s="22">
        <f>Target_AM[[#This Row],[PROPORSI]]*VLOOKUP(Target_AM[[#This Row],[NIPNAS]],Target_CC[],COLUMN(AZ$2)+9,0)</f>
        <v>0</v>
      </c>
      <c r="BO129" s="22">
        <f>Target_AM[[#This Row],[PROPORSI]]*VLOOKUP(Target_AM[[#This Row],[NIPNAS]],Target_CC[],COLUMN(BA$2)+9,0)</f>
        <v>477826588.80000001</v>
      </c>
      <c r="BP129" s="22">
        <f>Target_AM[[#This Row],[PROPORSI]]*VLOOKUP(Target_AM[[#This Row],[NIPNAS]],Target_CC[],COLUMN(BB$2)+9,0)</f>
        <v>478281006.40000004</v>
      </c>
      <c r="BQ129" s="22">
        <f>Target_AM[[#This Row],[PROPORSI]]*VLOOKUP(Target_AM[[#This Row],[NIPNAS]],Target_CC[],COLUMN(BC$2)+9,0)</f>
        <v>484281302.40000004</v>
      </c>
      <c r="BR129" s="22">
        <f>Target_AM[[#This Row],[PROPORSI]]*VLOOKUP(Target_AM[[#This Row],[NIPNAS]],Target_CC[],COLUMN(BD$2)+9,0)</f>
        <v>497717542.51999998</v>
      </c>
      <c r="BS129" s="22">
        <f>Target_AM[[#This Row],[PROPORSI]]*VLOOKUP(Target_AM[[#This Row],[NIPNAS]],Target_CC[],COLUMN(BE$2)+9,0)</f>
        <v>497717542.51999998</v>
      </c>
      <c r="BT129" s="22">
        <f>Target_AM[[#This Row],[PROPORSI]]*VLOOKUP(Target_AM[[#This Row],[NIPNAS]],Target_CC[],COLUMN(BF$2)+9,0)</f>
        <v>497717542.51999998</v>
      </c>
      <c r="BU129" s="22">
        <f>Target_AM[[#This Row],[PROPORSI]]*VLOOKUP(Target_AM[[#This Row],[NIPNAS]],Target_CC[],COLUMN(BG$2)+9,0)</f>
        <v>497717542.51999998</v>
      </c>
      <c r="BV129" s="22">
        <f>Target_AM[[#This Row],[PROPORSI]]*VLOOKUP(Target_AM[[#This Row],[NIPNAS]],Target_CC[],COLUMN(BH$2)+9,0)</f>
        <v>497717542.51999998</v>
      </c>
      <c r="BW129" s="22">
        <f>Target_AM[[#This Row],[PROPORSI]]*VLOOKUP(Target_AM[[#This Row],[NIPNAS]],Target_CC[],COLUMN(BI$2)+9,0)</f>
        <v>497717542.51999998</v>
      </c>
      <c r="BX129" s="22">
        <f>Target_AM[[#This Row],[PROPORSI]]*VLOOKUP(Target_AM[[#This Row],[NIPNAS]],Target_CC[],COLUMN(BJ$2)+9,0)</f>
        <v>497717542.51999998</v>
      </c>
      <c r="BY129" s="22">
        <f>Target_AM[[#This Row],[PROPORSI]]*VLOOKUP(Target_AM[[#This Row],[NIPNAS]],Target_CC[],COLUMN(BK$2)+9,0)</f>
        <v>497717542.51999998</v>
      </c>
      <c r="BZ129" s="22">
        <f>Target_AM[[#This Row],[PROPORSI]]*VLOOKUP(Target_AM[[#This Row],[NIPNAS]],Target_CC[],COLUMN(BL$2)+9,0)</f>
        <v>497717542.51999998</v>
      </c>
      <c r="CA129" s="22">
        <f>Target_AM[[#This Row],[PROPORSI]]*VLOOKUP(Target_AM[[#This Row],[NIPNAS]],Target_CC[],COLUMN(BM$2)+9,0)</f>
        <v>5919846780.2799988</v>
      </c>
      <c r="CB129" s="22">
        <f>Target_AM[[#This Row],[PROPORSI]]*VLOOKUP(Target_AM[[#This Row],[NIPNAS]],Target_CC[],COLUMN(BN$2)+9,0)</f>
        <v>56997548.800000004</v>
      </c>
      <c r="CC129" s="22">
        <f>Target_AM[[#This Row],[PROPORSI]]*VLOOKUP(Target_AM[[#This Row],[NIPNAS]],Target_CC[],COLUMN(BO$2)+9,0)</f>
        <v>48944903.200000003</v>
      </c>
      <c r="CD129" s="22">
        <f>Target_AM[[#This Row],[PROPORSI]]*VLOOKUP(Target_AM[[#This Row],[NIPNAS]],Target_CC[],COLUMN(BP$2)+9,0)</f>
        <v>63499277.600000001</v>
      </c>
      <c r="CE129" s="22">
        <f>Target_AM[[#This Row],[PROPORSI]]*VLOOKUP(Target_AM[[#This Row],[NIPNAS]],Target_CC[],COLUMN(BQ$2)+9,0)</f>
        <v>60324313.719999999</v>
      </c>
      <c r="CF129" s="22">
        <f>Target_AM[[#This Row],[PROPORSI]]*VLOOKUP(Target_AM[[#This Row],[NIPNAS]],Target_CC[],COLUMN(BR$2)+9,0)</f>
        <v>60324313.719999999</v>
      </c>
      <c r="CG129" s="22">
        <f>Target_AM[[#This Row],[PROPORSI]]*VLOOKUP(Target_AM[[#This Row],[NIPNAS]],Target_CC[],COLUMN(BS$2)+9,0)</f>
        <v>60324313.719999999</v>
      </c>
      <c r="CH129" s="22">
        <f>Target_AM[[#This Row],[PROPORSI]]*VLOOKUP(Target_AM[[#This Row],[NIPNAS]],Target_CC[],COLUMN(BT$2)+9,0)</f>
        <v>60324313.719999999</v>
      </c>
      <c r="CI129" s="22">
        <f>Target_AM[[#This Row],[PROPORSI]]*VLOOKUP(Target_AM[[#This Row],[NIPNAS]],Target_CC[],COLUMN(BU$2)+9,0)</f>
        <v>60324313.719999999</v>
      </c>
      <c r="CJ129" s="22">
        <f>Target_AM[[#This Row],[PROPORSI]]*VLOOKUP(Target_AM[[#This Row],[NIPNAS]],Target_CC[],COLUMN(BV$2)+9,0)</f>
        <v>60324313.719999999</v>
      </c>
      <c r="CK129" s="22">
        <f>Target_AM[[#This Row],[PROPORSI]]*VLOOKUP(Target_AM[[#This Row],[NIPNAS]],Target_CC[],COLUMN(BW$2)+9,0)</f>
        <v>60324313.719999999</v>
      </c>
      <c r="CL129" s="22">
        <f>Target_AM[[#This Row],[PROPORSI]]*VLOOKUP(Target_AM[[#This Row],[NIPNAS]],Target_CC[],COLUMN(BX$2)+9,0)</f>
        <v>60324313.719999999</v>
      </c>
      <c r="CM129" s="22">
        <f>Target_AM[[#This Row],[PROPORSI]]*VLOOKUP(Target_AM[[#This Row],[NIPNAS]],Target_CC[],COLUMN(BY$2)+9,0)</f>
        <v>60324313.719999999</v>
      </c>
      <c r="CN129" s="22">
        <f>Target_AM[[#This Row],[PROPORSI]]*VLOOKUP(Target_AM[[#This Row],[NIPNAS]],Target_CC[],COLUMN(BZ$2)+9,0)</f>
        <v>712360553.07999992</v>
      </c>
      <c r="CO129" s="22">
        <f>Target_AM[[#This Row],[PROPORSI]]*VLOOKUP(Target_AM[[#This Row],[NIPNAS]],Target_CC[],COLUMN(CA$2)+9,0)</f>
        <v>439298308</v>
      </c>
      <c r="CP129" s="22">
        <f>Target_AM[[#This Row],[PROPORSI]]*VLOOKUP(Target_AM[[#This Row],[NIPNAS]],Target_CC[],COLUMN(CB$2)+9,0)</f>
        <v>438919817.60000002</v>
      </c>
      <c r="CQ129" s="22">
        <f>Target_AM[[#This Row],[PROPORSI]]*VLOOKUP(Target_AM[[#This Row],[NIPNAS]],Target_CC[],COLUMN(CC$2)+9,0)</f>
        <v>437393228.80000001</v>
      </c>
      <c r="CR129" s="22">
        <f>Target_AM[[#This Row],[PROPORSI]]*VLOOKUP(Target_AM[[#This Row],[NIPNAS]],Target_CC[],COLUMN(CD$2)+9,0)</f>
        <v>437393228.80000001</v>
      </c>
      <c r="CS129" s="22">
        <f>Target_AM[[#This Row],[PROPORSI]]*VLOOKUP(Target_AM[[#This Row],[NIPNAS]],Target_CC[],COLUMN(CE$2)+9,0)</f>
        <v>437393228.80000001</v>
      </c>
      <c r="CT129" s="22">
        <f>Target_AM[[#This Row],[PROPORSI]]*VLOOKUP(Target_AM[[#This Row],[NIPNAS]],Target_CC[],COLUMN(CF$2)+9,0)</f>
        <v>437393228.80000001</v>
      </c>
      <c r="CU129" s="22">
        <f>Target_AM[[#This Row],[PROPORSI]]*VLOOKUP(Target_AM[[#This Row],[NIPNAS]],Target_CC[],COLUMN(CG$2)+9,0)</f>
        <v>437393228.80000001</v>
      </c>
      <c r="CV129" s="22">
        <f>Target_AM[[#This Row],[PROPORSI]]*VLOOKUP(Target_AM[[#This Row],[NIPNAS]],Target_CC[],COLUMN(CH$2)+9,0)</f>
        <v>437393228.80000001</v>
      </c>
      <c r="CW129" s="22">
        <f>Target_AM[[#This Row],[PROPORSI]]*VLOOKUP(Target_AM[[#This Row],[NIPNAS]],Target_CC[],COLUMN(CI$2)+9,0)</f>
        <v>437393228.80000001</v>
      </c>
      <c r="CX129" s="22">
        <f>Target_AM[[#This Row],[PROPORSI]]*VLOOKUP(Target_AM[[#This Row],[NIPNAS]],Target_CC[],COLUMN(CJ$2)+9,0)</f>
        <v>437393228.80000001</v>
      </c>
      <c r="CY129" s="22">
        <f>Target_AM[[#This Row],[PROPORSI]]*VLOOKUP(Target_AM[[#This Row],[NIPNAS]],Target_CC[],COLUMN(CK$2)+9,0)</f>
        <v>437393228.80000001</v>
      </c>
      <c r="CZ129" s="22">
        <f>Target_AM[[#This Row],[PROPORSI]]*VLOOKUP(Target_AM[[#This Row],[NIPNAS]],Target_CC[],COLUMN(CL$2)+9,0)</f>
        <v>437393228.80000001</v>
      </c>
      <c r="DA129" s="22">
        <f>Target_AM[[#This Row],[PROPORSI]]*VLOOKUP(Target_AM[[#This Row],[NIPNAS]],Target_CC[],COLUMN(CM$2)+9,0)</f>
        <v>5252150413.6000004</v>
      </c>
      <c r="DB129" s="22">
        <f>Target_AM[[#This Row],[PROPORSI]]*VLOOKUP(Target_AM[[#This Row],[NIPNAS]],Target_CC[],COLUMN(CN$2)+9,0)</f>
        <v>0</v>
      </c>
      <c r="DC129" s="22">
        <f>Target_AM[[#This Row],[PROPORSI]]*VLOOKUP(Target_AM[[#This Row],[NIPNAS]],Target_CC[],COLUMN(CO$2)+9,0)</f>
        <v>11731200</v>
      </c>
      <c r="DD129" s="22">
        <f>Target_AM[[#This Row],[PROPORSI]]*VLOOKUP(Target_AM[[#This Row],[NIPNAS]],Target_CC[],COLUMN(CP$2)+9,0)</f>
        <v>16596432</v>
      </c>
      <c r="DE129" s="22">
        <f>Target_AM[[#This Row],[PROPORSI]]*VLOOKUP(Target_AM[[#This Row],[NIPNAS]],Target_CC[],COLUMN(CQ$2)+9,0)</f>
        <v>0</v>
      </c>
      <c r="DF129" s="22">
        <f>Target_AM[[#This Row],[PROPORSI]]*VLOOKUP(Target_AM[[#This Row],[NIPNAS]],Target_CC[],COLUMN(CR$2)+9,0)</f>
        <v>0</v>
      </c>
      <c r="DG129" s="22">
        <f>Target_AM[[#This Row],[PROPORSI]]*VLOOKUP(Target_AM[[#This Row],[NIPNAS]],Target_CC[],COLUMN(CS$2)+9,0)</f>
        <v>0</v>
      </c>
      <c r="DH129" s="22">
        <f>Target_AM[[#This Row],[PROPORSI]]*VLOOKUP(Target_AM[[#This Row],[NIPNAS]],Target_CC[],COLUMN(CT$2)+9,0)</f>
        <v>0</v>
      </c>
      <c r="DI129" s="22">
        <f>Target_AM[[#This Row],[PROPORSI]]*VLOOKUP(Target_AM[[#This Row],[NIPNAS]],Target_CC[],COLUMN(CU$2)+9,0)</f>
        <v>0</v>
      </c>
      <c r="DJ129" s="22">
        <f>Target_AM[[#This Row],[PROPORSI]]*VLOOKUP(Target_AM[[#This Row],[NIPNAS]],Target_CC[],COLUMN(CV$2)+9,0)</f>
        <v>0</v>
      </c>
      <c r="DK129" s="22">
        <f>Target_AM[[#This Row],[PROPORSI]]*VLOOKUP(Target_AM[[#This Row],[NIPNAS]],Target_CC[],COLUMN(CW$2)+9,0)</f>
        <v>0</v>
      </c>
      <c r="DL129" s="22">
        <f>Target_AM[[#This Row],[PROPORSI]]*VLOOKUP(Target_AM[[#This Row],[NIPNAS]],Target_CC[],COLUMN(CX$2)+9,0)</f>
        <v>0</v>
      </c>
      <c r="DM129" s="22">
        <f>Target_AM[[#This Row],[PROPORSI]]*VLOOKUP(Target_AM[[#This Row],[NIPNAS]],Target_CC[],COLUMN(CY$2)+9,0)</f>
        <v>0</v>
      </c>
      <c r="DN129" s="22">
        <f>Target_AM[[#This Row],[PROPORSI]]*VLOOKUP(Target_AM[[#This Row],[NIPNAS]],Target_CC[],COLUMN(CZ$2)+9,0)</f>
        <v>28327632</v>
      </c>
      <c r="DO129" s="22">
        <f>Target_AM[[#This Row],[PROPORSI]]*VLOOKUP(Target_AM[[#This Row],[NIPNAS]],Target_CC[],COLUMN(DA$2)+9,0)</f>
        <v>0</v>
      </c>
      <c r="DP129" s="22">
        <f>Target_AM[[#This Row],[PROPORSI]]*VLOOKUP(Target_AM[[#This Row],[NIPNAS]],Target_CC[],COLUMN(DB$2)+9,0)</f>
        <v>0</v>
      </c>
      <c r="DQ129" s="22">
        <f>Target_AM[[#This Row],[PROPORSI]]*VLOOKUP(Target_AM[[#This Row],[NIPNAS]],Target_CC[],COLUMN(DC$2)+9,0)</f>
        <v>0</v>
      </c>
      <c r="DR129" s="22">
        <f>Target_AM[[#This Row],[PROPORSI]]*VLOOKUP(Target_AM[[#This Row],[NIPNAS]],Target_CC[],COLUMN(DD$2)+9,0)</f>
        <v>0</v>
      </c>
      <c r="DS129" s="22">
        <f>Target_AM[[#This Row],[PROPORSI]]*VLOOKUP(Target_AM[[#This Row],[NIPNAS]],Target_CC[],COLUMN(DE$2)+9,0)</f>
        <v>0</v>
      </c>
      <c r="DT129" s="22">
        <f>Target_AM[[#This Row],[PROPORSI]]*VLOOKUP(Target_AM[[#This Row],[NIPNAS]],Target_CC[],COLUMN(DF$2)+9,0)</f>
        <v>0</v>
      </c>
      <c r="DU129" s="22">
        <f>Target_AM[[#This Row],[PROPORSI]]*VLOOKUP(Target_AM[[#This Row],[NIPNAS]],Target_CC[],COLUMN(DG$2)+9,0)</f>
        <v>0</v>
      </c>
      <c r="DV129" s="22">
        <f>Target_AM[[#This Row],[PROPORSI]]*VLOOKUP(Target_AM[[#This Row],[NIPNAS]],Target_CC[],COLUMN(DH$2)+9,0)</f>
        <v>0</v>
      </c>
      <c r="DW129" s="22">
        <f>Target_AM[[#This Row],[PROPORSI]]*VLOOKUP(Target_AM[[#This Row],[NIPNAS]],Target_CC[],COLUMN(DI$2)+9,0)</f>
        <v>0</v>
      </c>
      <c r="DX129" s="22">
        <f>Target_AM[[#This Row],[PROPORSI]]*VLOOKUP(Target_AM[[#This Row],[NIPNAS]],Target_CC[],COLUMN(DJ$2)+9,0)</f>
        <v>0</v>
      </c>
      <c r="DY129" s="22">
        <f>Target_AM[[#This Row],[PROPORSI]]*VLOOKUP(Target_AM[[#This Row],[NIPNAS]],Target_CC[],COLUMN(DK$2)+9,0)</f>
        <v>0</v>
      </c>
      <c r="DZ129" s="22">
        <f>Target_AM[[#This Row],[PROPORSI]]*VLOOKUP(Target_AM[[#This Row],[NIPNAS]],Target_CC[],COLUMN(DL$2)+9,0)</f>
        <v>0</v>
      </c>
      <c r="EA129" s="22">
        <f>Target_AM[[#This Row],[PROPORSI]]*VLOOKUP(Target_AM[[#This Row],[NIPNAS]],Target_CC[],COLUMN(DM$2)+9,0)</f>
        <v>0</v>
      </c>
    </row>
    <row r="130" spans="2:131" x14ac:dyDescent="0.3">
      <c r="B130">
        <v>920064</v>
      </c>
      <c r="C130" t="s">
        <v>1051</v>
      </c>
      <c r="D130">
        <v>0.3</v>
      </c>
      <c r="E130" s="8">
        <v>45658</v>
      </c>
      <c r="F130">
        <v>2908293</v>
      </c>
      <c r="G130" t="s">
        <v>832</v>
      </c>
      <c r="J130" t="s">
        <v>309</v>
      </c>
      <c r="K130" t="s">
        <v>25</v>
      </c>
      <c r="L130" t="s">
        <v>159</v>
      </c>
      <c r="M130" t="s">
        <v>29</v>
      </c>
      <c r="N130" s="23">
        <f>Target_AM[[#This Row],[PROPORSI]]*VLOOKUP(Target_AM[[#This Row],[NIPNAS]],Target_CC[],9,0)</f>
        <v>471519488.50075835</v>
      </c>
      <c r="O130" s="22">
        <f>Target_AM[[#This Row],[PROPORSI]]*VLOOKUP(Target_AM[[#This Row],[NIPNAS]],Target_CC[],COLUMN(A$2)+9,0)</f>
        <v>23367153.920590907</v>
      </c>
      <c r="P130" s="22">
        <f>Target_AM[[#This Row],[PROPORSI]]*VLOOKUP(Target_AM[[#This Row],[NIPNAS]],Target_CC[],COLUMN(B$2)+9,0)</f>
        <v>24333956.963727269</v>
      </c>
      <c r="Q130" s="22">
        <f>Target_AM[[#This Row],[PROPORSI]]*VLOOKUP(Target_AM[[#This Row],[NIPNAS]],Target_CC[],COLUMN(C$2)+9,0)</f>
        <v>22400350.877454542</v>
      </c>
      <c r="R130" s="22">
        <f>Target_AM[[#This Row],[PROPORSI]]*VLOOKUP(Target_AM[[#This Row],[NIPNAS]],Target_CC[],COLUMN(D$2)+9,0)</f>
        <v>20466744.791181814</v>
      </c>
      <c r="S130" s="22">
        <f>Target_AM[[#This Row],[PROPORSI]]*VLOOKUP(Target_AM[[#This Row],[NIPNAS]],Target_CC[],COLUMN(E$2)+9,0)</f>
        <v>21433547.83431818</v>
      </c>
      <c r="T130" s="22">
        <f>Target_AM[[#This Row],[PROPORSI]]*VLOOKUP(Target_AM[[#This Row],[NIPNAS]],Target_CC[],COLUMN(F$2)+9,0)</f>
        <v>22400350.877454542</v>
      </c>
      <c r="U130" s="22">
        <f>Target_AM[[#This Row],[PROPORSI]]*VLOOKUP(Target_AM[[#This Row],[NIPNAS]],Target_CC[],COLUMN(G$2)+9,0)</f>
        <v>27234366.093136359</v>
      </c>
      <c r="V130" s="22">
        <f>Target_AM[[#This Row],[PROPORSI]]*VLOOKUP(Target_AM[[#This Row],[NIPNAS]],Target_CC[],COLUMN(H$2)+9,0)</f>
        <v>25300760.006863635</v>
      </c>
      <c r="W130" s="22">
        <f>Target_AM[[#This Row],[PROPORSI]]*VLOOKUP(Target_AM[[#This Row],[NIPNAS]],Target_CC[],COLUMN(I$2)+9,0)</f>
        <v>25300760.006863635</v>
      </c>
      <c r="X130" s="22">
        <f>Target_AM[[#This Row],[PROPORSI]]*VLOOKUP(Target_AM[[#This Row],[NIPNAS]],Target_CC[],COLUMN(J$2)+9,0)</f>
        <v>27234366.093136359</v>
      </c>
      <c r="Y130" s="22">
        <f>Target_AM[[#This Row],[PROPORSI]]*VLOOKUP(Target_AM[[#This Row],[NIPNAS]],Target_CC[],COLUMN(K$2)+9,0)</f>
        <v>24333956.963727269</v>
      </c>
      <c r="Z130" s="22">
        <f>Target_AM[[#This Row],[PROPORSI]]*VLOOKUP(Target_AM[[#This Row],[NIPNAS]],Target_CC[],COLUMN(L$2)+9,0)</f>
        <v>25300760.006863635</v>
      </c>
      <c r="AA130" s="22">
        <f>Target_AM[[#This Row],[PROPORSI]]*VLOOKUP(Target_AM[[#This Row],[NIPNAS]],Target_CC[],COLUMN(M$2)+9,0)</f>
        <v>289107074.43531811</v>
      </c>
      <c r="AB130" s="22">
        <f>Target_AM[[#This Row],[PROPORSI]]*VLOOKUP(Target_AM[[#This Row],[NIPNAS]],Target_CC[],COLUMN(N$2)+9,0)</f>
        <v>3105834.0950929881</v>
      </c>
      <c r="AC130" s="22">
        <f>Target_AM[[#This Row],[PROPORSI]]*VLOOKUP(Target_AM[[#This Row],[NIPNAS]],Target_CC[],COLUMN(O$2)+9,0)</f>
        <v>3302892.7656476507</v>
      </c>
      <c r="AD130" s="22">
        <f>Target_AM[[#This Row],[PROPORSI]]*VLOOKUP(Target_AM[[#This Row],[NIPNAS]],Target_CC[],COLUMN(P$2)+9,0)</f>
        <v>4345859.9244976528</v>
      </c>
      <c r="AE130" s="22">
        <f>Target_AM[[#This Row],[PROPORSI]]*VLOOKUP(Target_AM[[#This Row],[NIPNAS]],Target_CC[],COLUMN(Q$2)+9,0)</f>
        <v>4430836.4064983195</v>
      </c>
      <c r="AF130" s="22">
        <f>Target_AM[[#This Row],[PROPORSI]]*VLOOKUP(Target_AM[[#This Row],[NIPNAS]],Target_CC[],COLUMN(R$2)+9,0)</f>
        <v>5795460.203111806</v>
      </c>
      <c r="AG130" s="22">
        <f>Target_AM[[#This Row],[PROPORSI]]*VLOOKUP(Target_AM[[#This Row],[NIPNAS]],Target_CC[],COLUMN(S$2)+9,0)</f>
        <v>5415011.6635050559</v>
      </c>
      <c r="AH130" s="22">
        <f>Target_AM[[#This Row],[PROPORSI]]*VLOOKUP(Target_AM[[#This Row],[NIPNAS]],Target_CC[],COLUMN(T$2)+9,0)</f>
        <v>4755141.4511907827</v>
      </c>
      <c r="AI130" s="22">
        <f>Target_AM[[#This Row],[PROPORSI]]*VLOOKUP(Target_AM[[#This Row],[NIPNAS]],Target_CC[],COLUMN(U$2)+9,0)</f>
        <v>5379064.6850553555</v>
      </c>
      <c r="AJ130" s="22">
        <f>Target_AM[[#This Row],[PROPORSI]]*VLOOKUP(Target_AM[[#This Row],[NIPNAS]],Target_CC[],COLUMN(V$2)+9,0)</f>
        <v>4670632.8714719033</v>
      </c>
      <c r="AK130" s="22">
        <f>Target_AM[[#This Row],[PROPORSI]]*VLOOKUP(Target_AM[[#This Row],[NIPNAS]],Target_CC[],COLUMN(W$2)+9,0)</f>
        <v>4915445.1793134287</v>
      </c>
      <c r="AL130" s="22">
        <f>Target_AM[[#This Row],[PROPORSI]]*VLOOKUP(Target_AM[[#This Row],[NIPNAS]],Target_CC[],COLUMN(X$2)+9,0)</f>
        <v>6039344.7862785924</v>
      </c>
      <c r="AM130" s="22">
        <f>Target_AM[[#This Row],[PROPORSI]]*VLOOKUP(Target_AM[[#This Row],[NIPNAS]],Target_CC[],COLUMN(Y$2)+9,0)</f>
        <v>7165234.1675600912</v>
      </c>
      <c r="AN130" s="22">
        <f>Target_AM[[#This Row],[PROPORSI]]*VLOOKUP(Target_AM[[#This Row],[NIPNAS]],Target_CC[],COLUMN(Z$2)+9,0)</f>
        <v>59320758.19922363</v>
      </c>
      <c r="AO130" s="22">
        <f>Target_AM[[#This Row],[PROPORSI]]*VLOOKUP(Target_AM[[#This Row],[NIPNAS]],Target_CC[],COLUMN(AA$2)+9,0)</f>
        <v>26472988.015683893</v>
      </c>
      <c r="AP130" s="22">
        <f>Target_AM[[#This Row],[PROPORSI]]*VLOOKUP(Target_AM[[#This Row],[NIPNAS]],Target_CC[],COLUMN(AB$2)+9,0)</f>
        <v>27636849.729374919</v>
      </c>
      <c r="AQ130" s="22">
        <f>Target_AM[[#This Row],[PROPORSI]]*VLOOKUP(Target_AM[[#This Row],[NIPNAS]],Target_CC[],COLUMN(AC$2)+9,0)</f>
        <v>26746210.801952194</v>
      </c>
      <c r="AR130" s="22">
        <f>Target_AM[[#This Row],[PROPORSI]]*VLOOKUP(Target_AM[[#This Row],[NIPNAS]],Target_CC[],COLUMN(AD$2)+9,0)</f>
        <v>24897581.197680134</v>
      </c>
      <c r="AS130" s="22">
        <f>Target_AM[[#This Row],[PROPORSI]]*VLOOKUP(Target_AM[[#This Row],[NIPNAS]],Target_CC[],COLUMN(AE$2)+9,0)</f>
        <v>27229008.037429985</v>
      </c>
      <c r="AT130" s="22">
        <f>Target_AM[[#This Row],[PROPORSI]]*VLOOKUP(Target_AM[[#This Row],[NIPNAS]],Target_CC[],COLUMN(AF$2)+9,0)</f>
        <v>27815362.540959597</v>
      </c>
      <c r="AU130" s="22">
        <f>Target_AM[[#This Row],[PROPORSI]]*VLOOKUP(Target_AM[[#This Row],[NIPNAS]],Target_CC[],COLUMN(AG$2)+9,0)</f>
        <v>31989507.544327144</v>
      </c>
      <c r="AV130" s="22">
        <f>Target_AM[[#This Row],[PROPORSI]]*VLOOKUP(Target_AM[[#This Row],[NIPNAS]],Target_CC[],COLUMN(AH$2)+9,0)</f>
        <v>30679824.691918988</v>
      </c>
      <c r="AW130" s="22">
        <f>Target_AM[[#This Row],[PROPORSI]]*VLOOKUP(Target_AM[[#This Row],[NIPNAS]],Target_CC[],COLUMN(AI$2)+9,0)</f>
        <v>29971392.878335539</v>
      </c>
      <c r="AX130" s="22">
        <f>Target_AM[[#This Row],[PROPORSI]]*VLOOKUP(Target_AM[[#This Row],[NIPNAS]],Target_CC[],COLUMN(AJ$2)+9,0)</f>
        <v>32149811.272449788</v>
      </c>
      <c r="AY130" s="22">
        <f>Target_AM[[#This Row],[PROPORSI]]*VLOOKUP(Target_AM[[#This Row],[NIPNAS]],Target_CC[],COLUMN(AK$2)+9,0)</f>
        <v>30373301.75000586</v>
      </c>
      <c r="AZ130" s="22">
        <f>Target_AM[[#This Row],[PROPORSI]]*VLOOKUP(Target_AM[[#This Row],[NIPNAS]],Target_CC[],COLUMN(AL$2)+9,0)</f>
        <v>32465994.174423724</v>
      </c>
      <c r="BA130" s="22">
        <f>Target_AM[[#This Row],[PROPORSI]]*VLOOKUP(Target_AM[[#This Row],[NIPNAS]],Target_CC[],COLUMN(AM$2)+9,0)</f>
        <v>348427832.63454181</v>
      </c>
      <c r="BB130" s="22">
        <f>Target_AM[[#This Row],[PROPORSI]]*VLOOKUP(Target_AM[[#This Row],[NIPNAS]],Target_CC[],COLUMN(AN$2)+9,0)</f>
        <v>0</v>
      </c>
      <c r="BC130" s="22">
        <f>Target_AM[[#This Row],[PROPORSI]]*VLOOKUP(Target_AM[[#This Row],[NIPNAS]],Target_CC[],COLUMN(AO$2)+9,0)</f>
        <v>0</v>
      </c>
      <c r="BD130" s="22">
        <f>Target_AM[[#This Row],[PROPORSI]]*VLOOKUP(Target_AM[[#This Row],[NIPNAS]],Target_CC[],COLUMN(AP$2)+9,0)</f>
        <v>0</v>
      </c>
      <c r="BE130" s="22">
        <f>Target_AM[[#This Row],[PROPORSI]]*VLOOKUP(Target_AM[[#This Row],[NIPNAS]],Target_CC[],COLUMN(AQ$2)+9,0)</f>
        <v>0</v>
      </c>
      <c r="BF130" s="22">
        <f>Target_AM[[#This Row],[PROPORSI]]*VLOOKUP(Target_AM[[#This Row],[NIPNAS]],Target_CC[],COLUMN(AR$2)+9,0)</f>
        <v>0</v>
      </c>
      <c r="BG130" s="22">
        <f>Target_AM[[#This Row],[PROPORSI]]*VLOOKUP(Target_AM[[#This Row],[NIPNAS]],Target_CC[],COLUMN(AS$2)+9,0)</f>
        <v>0</v>
      </c>
      <c r="BH130" s="22">
        <f>Target_AM[[#This Row],[PROPORSI]]*VLOOKUP(Target_AM[[#This Row],[NIPNAS]],Target_CC[],COLUMN(AT$2)+9,0)</f>
        <v>0</v>
      </c>
      <c r="BI130" s="22">
        <f>Target_AM[[#This Row],[PROPORSI]]*VLOOKUP(Target_AM[[#This Row],[NIPNAS]],Target_CC[],COLUMN(AU$2)+9,0)</f>
        <v>0</v>
      </c>
      <c r="BJ130" s="22">
        <f>Target_AM[[#This Row],[PROPORSI]]*VLOOKUP(Target_AM[[#This Row],[NIPNAS]],Target_CC[],COLUMN(AV$2)+9,0)</f>
        <v>0</v>
      </c>
      <c r="BK130" s="22">
        <f>Target_AM[[#This Row],[PROPORSI]]*VLOOKUP(Target_AM[[#This Row],[NIPNAS]],Target_CC[],COLUMN(AW$2)+9,0)</f>
        <v>0</v>
      </c>
      <c r="BL130" s="22">
        <f>Target_AM[[#This Row],[PROPORSI]]*VLOOKUP(Target_AM[[#This Row],[NIPNAS]],Target_CC[],COLUMN(AX$2)+9,0)</f>
        <v>0</v>
      </c>
      <c r="BM130" s="22">
        <f>Target_AM[[#This Row],[PROPORSI]]*VLOOKUP(Target_AM[[#This Row],[NIPNAS]],Target_CC[],COLUMN(AY$2)+9,0)</f>
        <v>0</v>
      </c>
      <c r="BN130" s="22">
        <f>Target_AM[[#This Row],[PROPORSI]]*VLOOKUP(Target_AM[[#This Row],[NIPNAS]],Target_CC[],COLUMN(AZ$2)+9,0)</f>
        <v>0</v>
      </c>
      <c r="BO130" s="22">
        <f>Target_AM[[#This Row],[PROPORSI]]*VLOOKUP(Target_AM[[#This Row],[NIPNAS]],Target_CC[],COLUMN(BA$2)+9,0)</f>
        <v>26087308.5</v>
      </c>
      <c r="BP130" s="22">
        <f>Target_AM[[#This Row],[PROPORSI]]*VLOOKUP(Target_AM[[#This Row],[NIPNAS]],Target_CC[],COLUMN(BB$2)+9,0)</f>
        <v>746058.9</v>
      </c>
      <c r="BQ130" s="22">
        <f>Target_AM[[#This Row],[PROPORSI]]*VLOOKUP(Target_AM[[#This Row],[NIPNAS]],Target_CC[],COLUMN(BC$2)+9,0)</f>
        <v>22933011.300000001</v>
      </c>
      <c r="BR130" s="22">
        <f>Target_AM[[#This Row],[PROPORSI]]*VLOOKUP(Target_AM[[#This Row],[NIPNAS]],Target_CC[],COLUMN(BD$2)+9,0)</f>
        <v>23568407.07</v>
      </c>
      <c r="BS130" s="22">
        <f>Target_AM[[#This Row],[PROPORSI]]*VLOOKUP(Target_AM[[#This Row],[NIPNAS]],Target_CC[],COLUMN(BE$2)+9,0)</f>
        <v>23568407.07</v>
      </c>
      <c r="BT130" s="22">
        <f>Target_AM[[#This Row],[PROPORSI]]*VLOOKUP(Target_AM[[#This Row],[NIPNAS]],Target_CC[],COLUMN(BF$2)+9,0)</f>
        <v>23568407.07</v>
      </c>
      <c r="BU130" s="22">
        <f>Target_AM[[#This Row],[PROPORSI]]*VLOOKUP(Target_AM[[#This Row],[NIPNAS]],Target_CC[],COLUMN(BG$2)+9,0)</f>
        <v>23568407.07</v>
      </c>
      <c r="BV130" s="22">
        <f>Target_AM[[#This Row],[PROPORSI]]*VLOOKUP(Target_AM[[#This Row],[NIPNAS]],Target_CC[],COLUMN(BH$2)+9,0)</f>
        <v>23568407.07</v>
      </c>
      <c r="BW130" s="22">
        <f>Target_AM[[#This Row],[PROPORSI]]*VLOOKUP(Target_AM[[#This Row],[NIPNAS]],Target_CC[],COLUMN(BI$2)+9,0)</f>
        <v>23568407.07</v>
      </c>
      <c r="BX130" s="22">
        <f>Target_AM[[#This Row],[PROPORSI]]*VLOOKUP(Target_AM[[#This Row],[NIPNAS]],Target_CC[],COLUMN(BJ$2)+9,0)</f>
        <v>23568407.07</v>
      </c>
      <c r="BY130" s="22">
        <f>Target_AM[[#This Row],[PROPORSI]]*VLOOKUP(Target_AM[[#This Row],[NIPNAS]],Target_CC[],COLUMN(BK$2)+9,0)</f>
        <v>23568407.07</v>
      </c>
      <c r="BZ130" s="22">
        <f>Target_AM[[#This Row],[PROPORSI]]*VLOOKUP(Target_AM[[#This Row],[NIPNAS]],Target_CC[],COLUMN(BL$2)+9,0)</f>
        <v>23568407.07</v>
      </c>
      <c r="CA130" s="22">
        <f>Target_AM[[#This Row],[PROPORSI]]*VLOOKUP(Target_AM[[#This Row],[NIPNAS]],Target_CC[],COLUMN(BM$2)+9,0)</f>
        <v>261882042.32999995</v>
      </c>
      <c r="CB130" s="22">
        <f>Target_AM[[#This Row],[PROPORSI]]*VLOOKUP(Target_AM[[#This Row],[NIPNAS]],Target_CC[],COLUMN(BN$2)+9,0)</f>
        <v>5483379.8999999994</v>
      </c>
      <c r="CC130" s="22">
        <f>Target_AM[[#This Row],[PROPORSI]]*VLOOKUP(Target_AM[[#This Row],[NIPNAS]],Target_CC[],COLUMN(BO$2)+9,0)</f>
        <v>-19563399</v>
      </c>
      <c r="CD130" s="22">
        <f>Target_AM[[#This Row],[PROPORSI]]*VLOOKUP(Target_AM[[#This Row],[NIPNAS]],Target_CC[],COLUMN(BP$2)+9,0)</f>
        <v>3157974.6</v>
      </c>
      <c r="CE130" s="22">
        <f>Target_AM[[#This Row],[PROPORSI]]*VLOOKUP(Target_AM[[#This Row],[NIPNAS]],Target_CC[],COLUMN(BQ$2)+9,0)</f>
        <v>3000075.87</v>
      </c>
      <c r="CF130" s="22">
        <f>Target_AM[[#This Row],[PROPORSI]]*VLOOKUP(Target_AM[[#This Row],[NIPNAS]],Target_CC[],COLUMN(BR$2)+9,0)</f>
        <v>3000075.87</v>
      </c>
      <c r="CG130" s="22">
        <f>Target_AM[[#This Row],[PROPORSI]]*VLOOKUP(Target_AM[[#This Row],[NIPNAS]],Target_CC[],COLUMN(BS$2)+9,0)</f>
        <v>3000075.87</v>
      </c>
      <c r="CH130" s="22">
        <f>Target_AM[[#This Row],[PROPORSI]]*VLOOKUP(Target_AM[[#This Row],[NIPNAS]],Target_CC[],COLUMN(BT$2)+9,0)</f>
        <v>3000075.87</v>
      </c>
      <c r="CI130" s="22">
        <f>Target_AM[[#This Row],[PROPORSI]]*VLOOKUP(Target_AM[[#This Row],[NIPNAS]],Target_CC[],COLUMN(BU$2)+9,0)</f>
        <v>3000075.87</v>
      </c>
      <c r="CJ130" s="22">
        <f>Target_AM[[#This Row],[PROPORSI]]*VLOOKUP(Target_AM[[#This Row],[NIPNAS]],Target_CC[],COLUMN(BV$2)+9,0)</f>
        <v>3000075.87</v>
      </c>
      <c r="CK130" s="22">
        <f>Target_AM[[#This Row],[PROPORSI]]*VLOOKUP(Target_AM[[#This Row],[NIPNAS]],Target_CC[],COLUMN(BW$2)+9,0)</f>
        <v>3000075.87</v>
      </c>
      <c r="CL130" s="22">
        <f>Target_AM[[#This Row],[PROPORSI]]*VLOOKUP(Target_AM[[#This Row],[NIPNAS]],Target_CC[],COLUMN(BX$2)+9,0)</f>
        <v>3000075.87</v>
      </c>
      <c r="CM130" s="22">
        <f>Target_AM[[#This Row],[PROPORSI]]*VLOOKUP(Target_AM[[#This Row],[NIPNAS]],Target_CC[],COLUMN(BY$2)+9,0)</f>
        <v>3000075.87</v>
      </c>
      <c r="CN130" s="22">
        <f>Target_AM[[#This Row],[PROPORSI]]*VLOOKUP(Target_AM[[#This Row],[NIPNAS]],Target_CC[],COLUMN(BZ$2)+9,0)</f>
        <v>16078638.329999998</v>
      </c>
      <c r="CO130" s="22">
        <f>Target_AM[[#This Row],[PROPORSI]]*VLOOKUP(Target_AM[[#This Row],[NIPNAS]],Target_CC[],COLUMN(CA$2)+9,0)</f>
        <v>21620515.199999999</v>
      </c>
      <c r="CP130" s="22">
        <f>Target_AM[[#This Row],[PROPORSI]]*VLOOKUP(Target_AM[[#This Row],[NIPNAS]],Target_CC[],COLUMN(CB$2)+9,0)</f>
        <v>21212650.5</v>
      </c>
      <c r="CQ130" s="22">
        <f>Target_AM[[#This Row],[PROPORSI]]*VLOOKUP(Target_AM[[#This Row],[NIPNAS]],Target_CC[],COLUMN(CC$2)+9,0)</f>
        <v>20568331.199999999</v>
      </c>
      <c r="CR130" s="22">
        <f>Target_AM[[#This Row],[PROPORSI]]*VLOOKUP(Target_AM[[#This Row],[NIPNAS]],Target_CC[],COLUMN(CD$2)+9,0)</f>
        <v>20568331.199999999</v>
      </c>
      <c r="CS130" s="22">
        <f>Target_AM[[#This Row],[PROPORSI]]*VLOOKUP(Target_AM[[#This Row],[NIPNAS]],Target_CC[],COLUMN(CE$2)+9,0)</f>
        <v>20568331.199999999</v>
      </c>
      <c r="CT130" s="22">
        <f>Target_AM[[#This Row],[PROPORSI]]*VLOOKUP(Target_AM[[#This Row],[NIPNAS]],Target_CC[],COLUMN(CF$2)+9,0)</f>
        <v>20568331.199999999</v>
      </c>
      <c r="CU130" s="22">
        <f>Target_AM[[#This Row],[PROPORSI]]*VLOOKUP(Target_AM[[#This Row],[NIPNAS]],Target_CC[],COLUMN(CG$2)+9,0)</f>
        <v>20568331.199999999</v>
      </c>
      <c r="CV130" s="22">
        <f>Target_AM[[#This Row],[PROPORSI]]*VLOOKUP(Target_AM[[#This Row],[NIPNAS]],Target_CC[],COLUMN(CH$2)+9,0)</f>
        <v>20568331.199999999</v>
      </c>
      <c r="CW130" s="22">
        <f>Target_AM[[#This Row],[PROPORSI]]*VLOOKUP(Target_AM[[#This Row],[NIPNAS]],Target_CC[],COLUMN(CI$2)+9,0)</f>
        <v>20568331.199999999</v>
      </c>
      <c r="CX130" s="22">
        <f>Target_AM[[#This Row],[PROPORSI]]*VLOOKUP(Target_AM[[#This Row],[NIPNAS]],Target_CC[],COLUMN(CJ$2)+9,0)</f>
        <v>20568331.199999999</v>
      </c>
      <c r="CY130" s="22">
        <f>Target_AM[[#This Row],[PROPORSI]]*VLOOKUP(Target_AM[[#This Row],[NIPNAS]],Target_CC[],COLUMN(CK$2)+9,0)</f>
        <v>20568331.199999999</v>
      </c>
      <c r="CZ130" s="22">
        <f>Target_AM[[#This Row],[PROPORSI]]*VLOOKUP(Target_AM[[#This Row],[NIPNAS]],Target_CC[],COLUMN(CL$2)+9,0)</f>
        <v>20568331.199999999</v>
      </c>
      <c r="DA130" s="22">
        <f>Target_AM[[#This Row],[PROPORSI]]*VLOOKUP(Target_AM[[#This Row],[NIPNAS]],Target_CC[],COLUMN(CM$2)+9,0)</f>
        <v>248516477.69999999</v>
      </c>
      <c r="DB130" s="22">
        <f>Target_AM[[#This Row],[PROPORSI]]*VLOOKUP(Target_AM[[#This Row],[NIPNAS]],Target_CC[],COLUMN(CN$2)+9,0)</f>
        <v>0</v>
      </c>
      <c r="DC130" s="22">
        <f>Target_AM[[#This Row],[PROPORSI]]*VLOOKUP(Target_AM[[#This Row],[NIPNAS]],Target_CC[],COLUMN(CO$2)+9,0)</f>
        <v>0</v>
      </c>
      <c r="DD130" s="22">
        <f>Target_AM[[#This Row],[PROPORSI]]*VLOOKUP(Target_AM[[#This Row],[NIPNAS]],Target_CC[],COLUMN(CP$2)+9,0)</f>
        <v>0</v>
      </c>
      <c r="DE130" s="22">
        <f>Target_AM[[#This Row],[PROPORSI]]*VLOOKUP(Target_AM[[#This Row],[NIPNAS]],Target_CC[],COLUMN(CQ$2)+9,0)</f>
        <v>0</v>
      </c>
      <c r="DF130" s="22">
        <f>Target_AM[[#This Row],[PROPORSI]]*VLOOKUP(Target_AM[[#This Row],[NIPNAS]],Target_CC[],COLUMN(CR$2)+9,0)</f>
        <v>0</v>
      </c>
      <c r="DG130" s="22">
        <f>Target_AM[[#This Row],[PROPORSI]]*VLOOKUP(Target_AM[[#This Row],[NIPNAS]],Target_CC[],COLUMN(CS$2)+9,0)</f>
        <v>0</v>
      </c>
      <c r="DH130" s="22">
        <f>Target_AM[[#This Row],[PROPORSI]]*VLOOKUP(Target_AM[[#This Row],[NIPNAS]],Target_CC[],COLUMN(CT$2)+9,0)</f>
        <v>0</v>
      </c>
      <c r="DI130" s="22">
        <f>Target_AM[[#This Row],[PROPORSI]]*VLOOKUP(Target_AM[[#This Row],[NIPNAS]],Target_CC[],COLUMN(CU$2)+9,0)</f>
        <v>0</v>
      </c>
      <c r="DJ130" s="22">
        <f>Target_AM[[#This Row],[PROPORSI]]*VLOOKUP(Target_AM[[#This Row],[NIPNAS]],Target_CC[],COLUMN(CV$2)+9,0)</f>
        <v>0</v>
      </c>
      <c r="DK130" s="22">
        <f>Target_AM[[#This Row],[PROPORSI]]*VLOOKUP(Target_AM[[#This Row],[NIPNAS]],Target_CC[],COLUMN(CW$2)+9,0)</f>
        <v>0</v>
      </c>
      <c r="DL130" s="22">
        <f>Target_AM[[#This Row],[PROPORSI]]*VLOOKUP(Target_AM[[#This Row],[NIPNAS]],Target_CC[],COLUMN(CX$2)+9,0)</f>
        <v>0</v>
      </c>
      <c r="DM130" s="22">
        <f>Target_AM[[#This Row],[PROPORSI]]*VLOOKUP(Target_AM[[#This Row],[NIPNAS]],Target_CC[],COLUMN(CY$2)+9,0)</f>
        <v>0</v>
      </c>
      <c r="DN130" s="22">
        <f>Target_AM[[#This Row],[PROPORSI]]*VLOOKUP(Target_AM[[#This Row],[NIPNAS]],Target_CC[],COLUMN(CZ$2)+9,0)</f>
        <v>0</v>
      </c>
      <c r="DO130" s="22">
        <f>Target_AM[[#This Row],[PROPORSI]]*VLOOKUP(Target_AM[[#This Row],[NIPNAS]],Target_CC[],COLUMN(DA$2)+9,0)</f>
        <v>0</v>
      </c>
      <c r="DP130" s="22">
        <f>Target_AM[[#This Row],[PROPORSI]]*VLOOKUP(Target_AM[[#This Row],[NIPNAS]],Target_CC[],COLUMN(DB$2)+9,0)</f>
        <v>0</v>
      </c>
      <c r="DQ130" s="22">
        <f>Target_AM[[#This Row],[PROPORSI]]*VLOOKUP(Target_AM[[#This Row],[NIPNAS]],Target_CC[],COLUMN(DC$2)+9,0)</f>
        <v>0</v>
      </c>
      <c r="DR130" s="22">
        <f>Target_AM[[#This Row],[PROPORSI]]*VLOOKUP(Target_AM[[#This Row],[NIPNAS]],Target_CC[],COLUMN(DD$2)+9,0)</f>
        <v>0</v>
      </c>
      <c r="DS130" s="22">
        <f>Target_AM[[#This Row],[PROPORSI]]*VLOOKUP(Target_AM[[#This Row],[NIPNAS]],Target_CC[],COLUMN(DE$2)+9,0)</f>
        <v>0</v>
      </c>
      <c r="DT130" s="22">
        <f>Target_AM[[#This Row],[PROPORSI]]*VLOOKUP(Target_AM[[#This Row],[NIPNAS]],Target_CC[],COLUMN(DF$2)+9,0)</f>
        <v>0</v>
      </c>
      <c r="DU130" s="22">
        <f>Target_AM[[#This Row],[PROPORSI]]*VLOOKUP(Target_AM[[#This Row],[NIPNAS]],Target_CC[],COLUMN(DG$2)+9,0)</f>
        <v>0</v>
      </c>
      <c r="DV130" s="22">
        <f>Target_AM[[#This Row],[PROPORSI]]*VLOOKUP(Target_AM[[#This Row],[NIPNAS]],Target_CC[],COLUMN(DH$2)+9,0)</f>
        <v>0</v>
      </c>
      <c r="DW130" s="22">
        <f>Target_AM[[#This Row],[PROPORSI]]*VLOOKUP(Target_AM[[#This Row],[NIPNAS]],Target_CC[],COLUMN(DI$2)+9,0)</f>
        <v>0</v>
      </c>
      <c r="DX130" s="22">
        <f>Target_AM[[#This Row],[PROPORSI]]*VLOOKUP(Target_AM[[#This Row],[NIPNAS]],Target_CC[],COLUMN(DJ$2)+9,0)</f>
        <v>0</v>
      </c>
      <c r="DY130" s="22">
        <f>Target_AM[[#This Row],[PROPORSI]]*VLOOKUP(Target_AM[[#This Row],[NIPNAS]],Target_CC[],COLUMN(DK$2)+9,0)</f>
        <v>0</v>
      </c>
      <c r="DZ130" s="22">
        <f>Target_AM[[#This Row],[PROPORSI]]*VLOOKUP(Target_AM[[#This Row],[NIPNAS]],Target_CC[],COLUMN(DL$2)+9,0)</f>
        <v>0</v>
      </c>
      <c r="EA130" s="22">
        <f>Target_AM[[#This Row],[PROPORSI]]*VLOOKUP(Target_AM[[#This Row],[NIPNAS]],Target_CC[],COLUMN(DM$2)+9,0)</f>
        <v>0</v>
      </c>
    </row>
    <row r="131" spans="2:131" x14ac:dyDescent="0.3">
      <c r="B131">
        <v>405690</v>
      </c>
      <c r="C131" t="s">
        <v>1023</v>
      </c>
      <c r="D131">
        <v>0.7</v>
      </c>
      <c r="E131" s="8">
        <v>45658</v>
      </c>
      <c r="F131">
        <v>2908293</v>
      </c>
      <c r="G131" t="s">
        <v>832</v>
      </c>
      <c r="J131" t="s">
        <v>309</v>
      </c>
      <c r="K131" t="s">
        <v>25</v>
      </c>
      <c r="L131" t="s">
        <v>159</v>
      </c>
      <c r="M131" t="s">
        <v>29</v>
      </c>
      <c r="N131" s="23">
        <f>Target_AM[[#This Row],[PROPORSI]]*VLOOKUP(Target_AM[[#This Row],[NIPNAS]],Target_CC[],9,0)</f>
        <v>1100212139.8351028</v>
      </c>
      <c r="O131" s="22">
        <f>Target_AM[[#This Row],[PROPORSI]]*VLOOKUP(Target_AM[[#This Row],[NIPNAS]],Target_CC[],COLUMN(A$2)+9,0)</f>
        <v>54523359.14804545</v>
      </c>
      <c r="P131" s="22">
        <f>Target_AM[[#This Row],[PROPORSI]]*VLOOKUP(Target_AM[[#This Row],[NIPNAS]],Target_CC[],COLUMN(B$2)+9,0)</f>
        <v>56779232.915363632</v>
      </c>
      <c r="Q131" s="22">
        <f>Target_AM[[#This Row],[PROPORSI]]*VLOOKUP(Target_AM[[#This Row],[NIPNAS]],Target_CC[],COLUMN(C$2)+9,0)</f>
        <v>52267485.380727261</v>
      </c>
      <c r="R131" s="22">
        <f>Target_AM[[#This Row],[PROPORSI]]*VLOOKUP(Target_AM[[#This Row],[NIPNAS]],Target_CC[],COLUMN(D$2)+9,0)</f>
        <v>47755737.846090898</v>
      </c>
      <c r="S131" s="22">
        <f>Target_AM[[#This Row],[PROPORSI]]*VLOOKUP(Target_AM[[#This Row],[NIPNAS]],Target_CC[],COLUMN(E$2)+9,0)</f>
        <v>50011611.61340908</v>
      </c>
      <c r="T131" s="22">
        <f>Target_AM[[#This Row],[PROPORSI]]*VLOOKUP(Target_AM[[#This Row],[NIPNAS]],Target_CC[],COLUMN(F$2)+9,0)</f>
        <v>52267485.380727261</v>
      </c>
      <c r="U131" s="22">
        <f>Target_AM[[#This Row],[PROPORSI]]*VLOOKUP(Target_AM[[#This Row],[NIPNAS]],Target_CC[],COLUMN(G$2)+9,0)</f>
        <v>63546854.21731817</v>
      </c>
      <c r="V131" s="22">
        <f>Target_AM[[#This Row],[PROPORSI]]*VLOOKUP(Target_AM[[#This Row],[NIPNAS]],Target_CC[],COLUMN(H$2)+9,0)</f>
        <v>59035106.682681814</v>
      </c>
      <c r="W131" s="22">
        <f>Target_AM[[#This Row],[PROPORSI]]*VLOOKUP(Target_AM[[#This Row],[NIPNAS]],Target_CC[],COLUMN(I$2)+9,0)</f>
        <v>59035106.682681814</v>
      </c>
      <c r="X131" s="22">
        <f>Target_AM[[#This Row],[PROPORSI]]*VLOOKUP(Target_AM[[#This Row],[NIPNAS]],Target_CC[],COLUMN(J$2)+9,0)</f>
        <v>63546854.21731817</v>
      </c>
      <c r="Y131" s="22">
        <f>Target_AM[[#This Row],[PROPORSI]]*VLOOKUP(Target_AM[[#This Row],[NIPNAS]],Target_CC[],COLUMN(K$2)+9,0)</f>
        <v>56779232.915363632</v>
      </c>
      <c r="Z131" s="22">
        <f>Target_AM[[#This Row],[PROPORSI]]*VLOOKUP(Target_AM[[#This Row],[NIPNAS]],Target_CC[],COLUMN(L$2)+9,0)</f>
        <v>59035106.682681814</v>
      </c>
      <c r="AA131" s="22">
        <f>Target_AM[[#This Row],[PROPORSI]]*VLOOKUP(Target_AM[[#This Row],[NIPNAS]],Target_CC[],COLUMN(M$2)+9,0)</f>
        <v>674583173.68240893</v>
      </c>
      <c r="AB131" s="22">
        <f>Target_AM[[#This Row],[PROPORSI]]*VLOOKUP(Target_AM[[#This Row],[NIPNAS]],Target_CC[],COLUMN(N$2)+9,0)</f>
        <v>7246946.2218836388</v>
      </c>
      <c r="AC131" s="22">
        <f>Target_AM[[#This Row],[PROPORSI]]*VLOOKUP(Target_AM[[#This Row],[NIPNAS]],Target_CC[],COLUMN(O$2)+9,0)</f>
        <v>7706749.7865111846</v>
      </c>
      <c r="AD131" s="22">
        <f>Target_AM[[#This Row],[PROPORSI]]*VLOOKUP(Target_AM[[#This Row],[NIPNAS]],Target_CC[],COLUMN(P$2)+9,0)</f>
        <v>10140339.823827857</v>
      </c>
      <c r="AE131" s="22">
        <f>Target_AM[[#This Row],[PROPORSI]]*VLOOKUP(Target_AM[[#This Row],[NIPNAS]],Target_CC[],COLUMN(Q$2)+9,0)</f>
        <v>10338618.281829413</v>
      </c>
      <c r="AF131" s="22">
        <f>Target_AM[[#This Row],[PROPORSI]]*VLOOKUP(Target_AM[[#This Row],[NIPNAS]],Target_CC[],COLUMN(R$2)+9,0)</f>
        <v>13522740.473927548</v>
      </c>
      <c r="AG131" s="22">
        <f>Target_AM[[#This Row],[PROPORSI]]*VLOOKUP(Target_AM[[#This Row],[NIPNAS]],Target_CC[],COLUMN(S$2)+9,0)</f>
        <v>12635027.21484513</v>
      </c>
      <c r="AH131" s="22">
        <f>Target_AM[[#This Row],[PROPORSI]]*VLOOKUP(Target_AM[[#This Row],[NIPNAS]],Target_CC[],COLUMN(T$2)+9,0)</f>
        <v>11095330.052778494</v>
      </c>
      <c r="AI131" s="22">
        <f>Target_AM[[#This Row],[PROPORSI]]*VLOOKUP(Target_AM[[#This Row],[NIPNAS]],Target_CC[],COLUMN(U$2)+9,0)</f>
        <v>12551150.931795828</v>
      </c>
      <c r="AJ131" s="22">
        <f>Target_AM[[#This Row],[PROPORSI]]*VLOOKUP(Target_AM[[#This Row],[NIPNAS]],Target_CC[],COLUMN(V$2)+9,0)</f>
        <v>10898143.366767773</v>
      </c>
      <c r="AK131" s="22">
        <f>Target_AM[[#This Row],[PROPORSI]]*VLOOKUP(Target_AM[[#This Row],[NIPNAS]],Target_CC[],COLUMN(W$2)+9,0)</f>
        <v>11469372.085064666</v>
      </c>
      <c r="AL131" s="22">
        <f>Target_AM[[#This Row],[PROPORSI]]*VLOOKUP(Target_AM[[#This Row],[NIPNAS]],Target_CC[],COLUMN(X$2)+9,0)</f>
        <v>14091804.501316715</v>
      </c>
      <c r="AM131" s="22">
        <f>Target_AM[[#This Row],[PROPORSI]]*VLOOKUP(Target_AM[[#This Row],[NIPNAS]],Target_CC[],COLUMN(Y$2)+9,0)</f>
        <v>16718879.724306878</v>
      </c>
      <c r="AN131" s="22">
        <f>Target_AM[[#This Row],[PROPORSI]]*VLOOKUP(Target_AM[[#This Row],[NIPNAS]],Target_CC[],COLUMN(Z$2)+9,0)</f>
        <v>138415102.46485513</v>
      </c>
      <c r="AO131" s="22">
        <f>Target_AM[[#This Row],[PROPORSI]]*VLOOKUP(Target_AM[[#This Row],[NIPNAS]],Target_CC[],COLUMN(AA$2)+9,0)</f>
        <v>61770305.369929083</v>
      </c>
      <c r="AP131" s="22">
        <f>Target_AM[[#This Row],[PROPORSI]]*VLOOKUP(Target_AM[[#This Row],[NIPNAS]],Target_CC[],COLUMN(AB$2)+9,0)</f>
        <v>64485982.701874815</v>
      </c>
      <c r="AQ131" s="22">
        <f>Target_AM[[#This Row],[PROPORSI]]*VLOOKUP(Target_AM[[#This Row],[NIPNAS]],Target_CC[],COLUMN(AC$2)+9,0)</f>
        <v>62407825.204555124</v>
      </c>
      <c r="AR131" s="22">
        <f>Target_AM[[#This Row],[PROPORSI]]*VLOOKUP(Target_AM[[#This Row],[NIPNAS]],Target_CC[],COLUMN(AD$2)+9,0)</f>
        <v>58094356.127920307</v>
      </c>
      <c r="AS131" s="22">
        <f>Target_AM[[#This Row],[PROPORSI]]*VLOOKUP(Target_AM[[#This Row],[NIPNAS]],Target_CC[],COLUMN(AE$2)+9,0)</f>
        <v>63534352.08733663</v>
      </c>
      <c r="AT131" s="22">
        <f>Target_AM[[#This Row],[PROPORSI]]*VLOOKUP(Target_AM[[#This Row],[NIPNAS]],Target_CC[],COLUMN(AF$2)+9,0)</f>
        <v>64902512.59557239</v>
      </c>
      <c r="AU131" s="22">
        <f>Target_AM[[#This Row],[PROPORSI]]*VLOOKUP(Target_AM[[#This Row],[NIPNAS]],Target_CC[],COLUMN(AG$2)+9,0)</f>
        <v>74642184.27009666</v>
      </c>
      <c r="AV131" s="22">
        <f>Target_AM[[#This Row],[PROPORSI]]*VLOOKUP(Target_AM[[#This Row],[NIPNAS]],Target_CC[],COLUMN(AH$2)+9,0)</f>
        <v>71586257.614477634</v>
      </c>
      <c r="AW131" s="22">
        <f>Target_AM[[#This Row],[PROPORSI]]*VLOOKUP(Target_AM[[#This Row],[NIPNAS]],Target_CC[],COLUMN(AI$2)+9,0)</f>
        <v>69933250.049449593</v>
      </c>
      <c r="AX131" s="22">
        <f>Target_AM[[#This Row],[PROPORSI]]*VLOOKUP(Target_AM[[#This Row],[NIPNAS]],Target_CC[],COLUMN(AJ$2)+9,0)</f>
        <v>75016226.302382842</v>
      </c>
      <c r="AY131" s="22">
        <f>Target_AM[[#This Row],[PROPORSI]]*VLOOKUP(Target_AM[[#This Row],[NIPNAS]],Target_CC[],COLUMN(AK$2)+9,0)</f>
        <v>70871037.416680336</v>
      </c>
      <c r="AZ131" s="22">
        <f>Target_AM[[#This Row],[PROPORSI]]*VLOOKUP(Target_AM[[#This Row],[NIPNAS]],Target_CC[],COLUMN(AL$2)+9,0)</f>
        <v>75753986.406988695</v>
      </c>
      <c r="BA131" s="22">
        <f>Target_AM[[#This Row],[PROPORSI]]*VLOOKUP(Target_AM[[#This Row],[NIPNAS]],Target_CC[],COLUMN(AM$2)+9,0)</f>
        <v>812998276.14726412</v>
      </c>
      <c r="BB131" s="22">
        <f>Target_AM[[#This Row],[PROPORSI]]*VLOOKUP(Target_AM[[#This Row],[NIPNAS]],Target_CC[],COLUMN(AN$2)+9,0)</f>
        <v>0</v>
      </c>
      <c r="BC131" s="22">
        <f>Target_AM[[#This Row],[PROPORSI]]*VLOOKUP(Target_AM[[#This Row],[NIPNAS]],Target_CC[],COLUMN(AO$2)+9,0)</f>
        <v>0</v>
      </c>
      <c r="BD131" s="22">
        <f>Target_AM[[#This Row],[PROPORSI]]*VLOOKUP(Target_AM[[#This Row],[NIPNAS]],Target_CC[],COLUMN(AP$2)+9,0)</f>
        <v>0</v>
      </c>
      <c r="BE131" s="22">
        <f>Target_AM[[#This Row],[PROPORSI]]*VLOOKUP(Target_AM[[#This Row],[NIPNAS]],Target_CC[],COLUMN(AQ$2)+9,0)</f>
        <v>0</v>
      </c>
      <c r="BF131" s="22">
        <f>Target_AM[[#This Row],[PROPORSI]]*VLOOKUP(Target_AM[[#This Row],[NIPNAS]],Target_CC[],COLUMN(AR$2)+9,0)</f>
        <v>0</v>
      </c>
      <c r="BG131" s="22">
        <f>Target_AM[[#This Row],[PROPORSI]]*VLOOKUP(Target_AM[[#This Row],[NIPNAS]],Target_CC[],COLUMN(AS$2)+9,0)</f>
        <v>0</v>
      </c>
      <c r="BH131" s="22">
        <f>Target_AM[[#This Row],[PROPORSI]]*VLOOKUP(Target_AM[[#This Row],[NIPNAS]],Target_CC[],COLUMN(AT$2)+9,0)</f>
        <v>0</v>
      </c>
      <c r="BI131" s="22">
        <f>Target_AM[[#This Row],[PROPORSI]]*VLOOKUP(Target_AM[[#This Row],[NIPNAS]],Target_CC[],COLUMN(AU$2)+9,0)</f>
        <v>0</v>
      </c>
      <c r="BJ131" s="22">
        <f>Target_AM[[#This Row],[PROPORSI]]*VLOOKUP(Target_AM[[#This Row],[NIPNAS]],Target_CC[],COLUMN(AV$2)+9,0)</f>
        <v>0</v>
      </c>
      <c r="BK131" s="22">
        <f>Target_AM[[#This Row],[PROPORSI]]*VLOOKUP(Target_AM[[#This Row],[NIPNAS]],Target_CC[],COLUMN(AW$2)+9,0)</f>
        <v>0</v>
      </c>
      <c r="BL131" s="22">
        <f>Target_AM[[#This Row],[PROPORSI]]*VLOOKUP(Target_AM[[#This Row],[NIPNAS]],Target_CC[],COLUMN(AX$2)+9,0)</f>
        <v>0</v>
      </c>
      <c r="BM131" s="22">
        <f>Target_AM[[#This Row],[PROPORSI]]*VLOOKUP(Target_AM[[#This Row],[NIPNAS]],Target_CC[],COLUMN(AY$2)+9,0)</f>
        <v>0</v>
      </c>
      <c r="BN131" s="22">
        <f>Target_AM[[#This Row],[PROPORSI]]*VLOOKUP(Target_AM[[#This Row],[NIPNAS]],Target_CC[],COLUMN(AZ$2)+9,0)</f>
        <v>0</v>
      </c>
      <c r="BO131" s="22">
        <f>Target_AM[[#This Row],[PROPORSI]]*VLOOKUP(Target_AM[[#This Row],[NIPNAS]],Target_CC[],COLUMN(BA$2)+9,0)</f>
        <v>60870386.499999993</v>
      </c>
      <c r="BP131" s="22">
        <f>Target_AM[[#This Row],[PROPORSI]]*VLOOKUP(Target_AM[[#This Row],[NIPNAS]],Target_CC[],COLUMN(BB$2)+9,0)</f>
        <v>1740804.0999999999</v>
      </c>
      <c r="BQ131" s="22">
        <f>Target_AM[[#This Row],[PROPORSI]]*VLOOKUP(Target_AM[[#This Row],[NIPNAS]],Target_CC[],COLUMN(BC$2)+9,0)</f>
        <v>53510359.699999996</v>
      </c>
      <c r="BR131" s="22">
        <f>Target_AM[[#This Row],[PROPORSI]]*VLOOKUP(Target_AM[[#This Row],[NIPNAS]],Target_CC[],COLUMN(BD$2)+9,0)</f>
        <v>54992949.829999998</v>
      </c>
      <c r="BS131" s="22">
        <f>Target_AM[[#This Row],[PROPORSI]]*VLOOKUP(Target_AM[[#This Row],[NIPNAS]],Target_CC[],COLUMN(BE$2)+9,0)</f>
        <v>54992949.829999998</v>
      </c>
      <c r="BT131" s="22">
        <f>Target_AM[[#This Row],[PROPORSI]]*VLOOKUP(Target_AM[[#This Row],[NIPNAS]],Target_CC[],COLUMN(BF$2)+9,0)</f>
        <v>54992949.829999998</v>
      </c>
      <c r="BU131" s="22">
        <f>Target_AM[[#This Row],[PROPORSI]]*VLOOKUP(Target_AM[[#This Row],[NIPNAS]],Target_CC[],COLUMN(BG$2)+9,0)</f>
        <v>54992949.829999998</v>
      </c>
      <c r="BV131" s="22">
        <f>Target_AM[[#This Row],[PROPORSI]]*VLOOKUP(Target_AM[[#This Row],[NIPNAS]],Target_CC[],COLUMN(BH$2)+9,0)</f>
        <v>54992949.829999998</v>
      </c>
      <c r="BW131" s="22">
        <f>Target_AM[[#This Row],[PROPORSI]]*VLOOKUP(Target_AM[[#This Row],[NIPNAS]],Target_CC[],COLUMN(BI$2)+9,0)</f>
        <v>54992949.829999998</v>
      </c>
      <c r="BX131" s="22">
        <f>Target_AM[[#This Row],[PROPORSI]]*VLOOKUP(Target_AM[[#This Row],[NIPNAS]],Target_CC[],COLUMN(BJ$2)+9,0)</f>
        <v>54992949.829999998</v>
      </c>
      <c r="BY131" s="22">
        <f>Target_AM[[#This Row],[PROPORSI]]*VLOOKUP(Target_AM[[#This Row],[NIPNAS]],Target_CC[],COLUMN(BK$2)+9,0)</f>
        <v>54992949.829999998</v>
      </c>
      <c r="BZ131" s="22">
        <f>Target_AM[[#This Row],[PROPORSI]]*VLOOKUP(Target_AM[[#This Row],[NIPNAS]],Target_CC[],COLUMN(BL$2)+9,0)</f>
        <v>54992949.829999998</v>
      </c>
      <c r="CA131" s="22">
        <f>Target_AM[[#This Row],[PROPORSI]]*VLOOKUP(Target_AM[[#This Row],[NIPNAS]],Target_CC[],COLUMN(BM$2)+9,0)</f>
        <v>611058098.76999986</v>
      </c>
      <c r="CB131" s="22">
        <f>Target_AM[[#This Row],[PROPORSI]]*VLOOKUP(Target_AM[[#This Row],[NIPNAS]],Target_CC[],COLUMN(BN$2)+9,0)</f>
        <v>12794553.1</v>
      </c>
      <c r="CC131" s="22">
        <f>Target_AM[[#This Row],[PROPORSI]]*VLOOKUP(Target_AM[[#This Row],[NIPNAS]],Target_CC[],COLUMN(BO$2)+9,0)</f>
        <v>-45647931</v>
      </c>
      <c r="CD131" s="22">
        <f>Target_AM[[#This Row],[PROPORSI]]*VLOOKUP(Target_AM[[#This Row],[NIPNAS]],Target_CC[],COLUMN(BP$2)+9,0)</f>
        <v>7368607.3999999994</v>
      </c>
      <c r="CE131" s="22">
        <f>Target_AM[[#This Row],[PROPORSI]]*VLOOKUP(Target_AM[[#This Row],[NIPNAS]],Target_CC[],COLUMN(BQ$2)+9,0)</f>
        <v>7000177.0300000003</v>
      </c>
      <c r="CF131" s="22">
        <f>Target_AM[[#This Row],[PROPORSI]]*VLOOKUP(Target_AM[[#This Row],[NIPNAS]],Target_CC[],COLUMN(BR$2)+9,0)</f>
        <v>7000177.0300000003</v>
      </c>
      <c r="CG131" s="22">
        <f>Target_AM[[#This Row],[PROPORSI]]*VLOOKUP(Target_AM[[#This Row],[NIPNAS]],Target_CC[],COLUMN(BS$2)+9,0)</f>
        <v>7000177.0300000003</v>
      </c>
      <c r="CH131" s="22">
        <f>Target_AM[[#This Row],[PROPORSI]]*VLOOKUP(Target_AM[[#This Row],[NIPNAS]],Target_CC[],COLUMN(BT$2)+9,0)</f>
        <v>7000177.0300000003</v>
      </c>
      <c r="CI131" s="22">
        <f>Target_AM[[#This Row],[PROPORSI]]*VLOOKUP(Target_AM[[#This Row],[NIPNAS]],Target_CC[],COLUMN(BU$2)+9,0)</f>
        <v>7000177.0300000003</v>
      </c>
      <c r="CJ131" s="22">
        <f>Target_AM[[#This Row],[PROPORSI]]*VLOOKUP(Target_AM[[#This Row],[NIPNAS]],Target_CC[],COLUMN(BV$2)+9,0)</f>
        <v>7000177.0300000003</v>
      </c>
      <c r="CK131" s="22">
        <f>Target_AM[[#This Row],[PROPORSI]]*VLOOKUP(Target_AM[[#This Row],[NIPNAS]],Target_CC[],COLUMN(BW$2)+9,0)</f>
        <v>7000177.0300000003</v>
      </c>
      <c r="CL131" s="22">
        <f>Target_AM[[#This Row],[PROPORSI]]*VLOOKUP(Target_AM[[#This Row],[NIPNAS]],Target_CC[],COLUMN(BX$2)+9,0)</f>
        <v>7000177.0300000003</v>
      </c>
      <c r="CM131" s="22">
        <f>Target_AM[[#This Row],[PROPORSI]]*VLOOKUP(Target_AM[[#This Row],[NIPNAS]],Target_CC[],COLUMN(BY$2)+9,0)</f>
        <v>7000177.0300000003</v>
      </c>
      <c r="CN131" s="22">
        <f>Target_AM[[#This Row],[PROPORSI]]*VLOOKUP(Target_AM[[#This Row],[NIPNAS]],Target_CC[],COLUMN(BZ$2)+9,0)</f>
        <v>37516822.769999996</v>
      </c>
      <c r="CO131" s="22">
        <f>Target_AM[[#This Row],[PROPORSI]]*VLOOKUP(Target_AM[[#This Row],[NIPNAS]],Target_CC[],COLUMN(CA$2)+9,0)</f>
        <v>50447868.799999997</v>
      </c>
      <c r="CP131" s="22">
        <f>Target_AM[[#This Row],[PROPORSI]]*VLOOKUP(Target_AM[[#This Row],[NIPNAS]],Target_CC[],COLUMN(CB$2)+9,0)</f>
        <v>49496184.5</v>
      </c>
      <c r="CQ131" s="22">
        <f>Target_AM[[#This Row],[PROPORSI]]*VLOOKUP(Target_AM[[#This Row],[NIPNAS]],Target_CC[],COLUMN(CC$2)+9,0)</f>
        <v>47992772.799999997</v>
      </c>
      <c r="CR131" s="22">
        <f>Target_AM[[#This Row],[PROPORSI]]*VLOOKUP(Target_AM[[#This Row],[NIPNAS]],Target_CC[],COLUMN(CD$2)+9,0)</f>
        <v>47992772.799999997</v>
      </c>
      <c r="CS131" s="22">
        <f>Target_AM[[#This Row],[PROPORSI]]*VLOOKUP(Target_AM[[#This Row],[NIPNAS]],Target_CC[],COLUMN(CE$2)+9,0)</f>
        <v>47992772.799999997</v>
      </c>
      <c r="CT131" s="22">
        <f>Target_AM[[#This Row],[PROPORSI]]*VLOOKUP(Target_AM[[#This Row],[NIPNAS]],Target_CC[],COLUMN(CF$2)+9,0)</f>
        <v>47992772.799999997</v>
      </c>
      <c r="CU131" s="22">
        <f>Target_AM[[#This Row],[PROPORSI]]*VLOOKUP(Target_AM[[#This Row],[NIPNAS]],Target_CC[],COLUMN(CG$2)+9,0)</f>
        <v>47992772.799999997</v>
      </c>
      <c r="CV131" s="22">
        <f>Target_AM[[#This Row],[PROPORSI]]*VLOOKUP(Target_AM[[#This Row],[NIPNAS]],Target_CC[],COLUMN(CH$2)+9,0)</f>
        <v>47992772.799999997</v>
      </c>
      <c r="CW131" s="22">
        <f>Target_AM[[#This Row],[PROPORSI]]*VLOOKUP(Target_AM[[#This Row],[NIPNAS]],Target_CC[],COLUMN(CI$2)+9,0)</f>
        <v>47992772.799999997</v>
      </c>
      <c r="CX131" s="22">
        <f>Target_AM[[#This Row],[PROPORSI]]*VLOOKUP(Target_AM[[#This Row],[NIPNAS]],Target_CC[],COLUMN(CJ$2)+9,0)</f>
        <v>47992772.799999997</v>
      </c>
      <c r="CY131" s="22">
        <f>Target_AM[[#This Row],[PROPORSI]]*VLOOKUP(Target_AM[[#This Row],[NIPNAS]],Target_CC[],COLUMN(CK$2)+9,0)</f>
        <v>47992772.799999997</v>
      </c>
      <c r="CZ131" s="22">
        <f>Target_AM[[#This Row],[PROPORSI]]*VLOOKUP(Target_AM[[#This Row],[NIPNAS]],Target_CC[],COLUMN(CL$2)+9,0)</f>
        <v>47992772.799999997</v>
      </c>
      <c r="DA131" s="22">
        <f>Target_AM[[#This Row],[PROPORSI]]*VLOOKUP(Target_AM[[#This Row],[NIPNAS]],Target_CC[],COLUMN(CM$2)+9,0)</f>
        <v>579871781.29999995</v>
      </c>
      <c r="DB131" s="22">
        <f>Target_AM[[#This Row],[PROPORSI]]*VLOOKUP(Target_AM[[#This Row],[NIPNAS]],Target_CC[],COLUMN(CN$2)+9,0)</f>
        <v>0</v>
      </c>
      <c r="DC131" s="22">
        <f>Target_AM[[#This Row],[PROPORSI]]*VLOOKUP(Target_AM[[#This Row],[NIPNAS]],Target_CC[],COLUMN(CO$2)+9,0)</f>
        <v>0</v>
      </c>
      <c r="DD131" s="22">
        <f>Target_AM[[#This Row],[PROPORSI]]*VLOOKUP(Target_AM[[#This Row],[NIPNAS]],Target_CC[],COLUMN(CP$2)+9,0)</f>
        <v>0</v>
      </c>
      <c r="DE131" s="22">
        <f>Target_AM[[#This Row],[PROPORSI]]*VLOOKUP(Target_AM[[#This Row],[NIPNAS]],Target_CC[],COLUMN(CQ$2)+9,0)</f>
        <v>0</v>
      </c>
      <c r="DF131" s="22">
        <f>Target_AM[[#This Row],[PROPORSI]]*VLOOKUP(Target_AM[[#This Row],[NIPNAS]],Target_CC[],COLUMN(CR$2)+9,0)</f>
        <v>0</v>
      </c>
      <c r="DG131" s="22">
        <f>Target_AM[[#This Row],[PROPORSI]]*VLOOKUP(Target_AM[[#This Row],[NIPNAS]],Target_CC[],COLUMN(CS$2)+9,0)</f>
        <v>0</v>
      </c>
      <c r="DH131" s="22">
        <f>Target_AM[[#This Row],[PROPORSI]]*VLOOKUP(Target_AM[[#This Row],[NIPNAS]],Target_CC[],COLUMN(CT$2)+9,0)</f>
        <v>0</v>
      </c>
      <c r="DI131" s="22">
        <f>Target_AM[[#This Row],[PROPORSI]]*VLOOKUP(Target_AM[[#This Row],[NIPNAS]],Target_CC[],COLUMN(CU$2)+9,0)</f>
        <v>0</v>
      </c>
      <c r="DJ131" s="22">
        <f>Target_AM[[#This Row],[PROPORSI]]*VLOOKUP(Target_AM[[#This Row],[NIPNAS]],Target_CC[],COLUMN(CV$2)+9,0)</f>
        <v>0</v>
      </c>
      <c r="DK131" s="22">
        <f>Target_AM[[#This Row],[PROPORSI]]*VLOOKUP(Target_AM[[#This Row],[NIPNAS]],Target_CC[],COLUMN(CW$2)+9,0)</f>
        <v>0</v>
      </c>
      <c r="DL131" s="22">
        <f>Target_AM[[#This Row],[PROPORSI]]*VLOOKUP(Target_AM[[#This Row],[NIPNAS]],Target_CC[],COLUMN(CX$2)+9,0)</f>
        <v>0</v>
      </c>
      <c r="DM131" s="22">
        <f>Target_AM[[#This Row],[PROPORSI]]*VLOOKUP(Target_AM[[#This Row],[NIPNAS]],Target_CC[],COLUMN(CY$2)+9,0)</f>
        <v>0</v>
      </c>
      <c r="DN131" s="22">
        <f>Target_AM[[#This Row],[PROPORSI]]*VLOOKUP(Target_AM[[#This Row],[NIPNAS]],Target_CC[],COLUMN(CZ$2)+9,0)</f>
        <v>0</v>
      </c>
      <c r="DO131" s="22">
        <f>Target_AM[[#This Row],[PROPORSI]]*VLOOKUP(Target_AM[[#This Row],[NIPNAS]],Target_CC[],COLUMN(DA$2)+9,0)</f>
        <v>0</v>
      </c>
      <c r="DP131" s="22">
        <f>Target_AM[[#This Row],[PROPORSI]]*VLOOKUP(Target_AM[[#This Row],[NIPNAS]],Target_CC[],COLUMN(DB$2)+9,0)</f>
        <v>0</v>
      </c>
      <c r="DQ131" s="22">
        <f>Target_AM[[#This Row],[PROPORSI]]*VLOOKUP(Target_AM[[#This Row],[NIPNAS]],Target_CC[],COLUMN(DC$2)+9,0)</f>
        <v>0</v>
      </c>
      <c r="DR131" s="22">
        <f>Target_AM[[#This Row],[PROPORSI]]*VLOOKUP(Target_AM[[#This Row],[NIPNAS]],Target_CC[],COLUMN(DD$2)+9,0)</f>
        <v>0</v>
      </c>
      <c r="DS131" s="22">
        <f>Target_AM[[#This Row],[PROPORSI]]*VLOOKUP(Target_AM[[#This Row],[NIPNAS]],Target_CC[],COLUMN(DE$2)+9,0)</f>
        <v>0</v>
      </c>
      <c r="DT131" s="22">
        <f>Target_AM[[#This Row],[PROPORSI]]*VLOOKUP(Target_AM[[#This Row],[NIPNAS]],Target_CC[],COLUMN(DF$2)+9,0)</f>
        <v>0</v>
      </c>
      <c r="DU131" s="22">
        <f>Target_AM[[#This Row],[PROPORSI]]*VLOOKUP(Target_AM[[#This Row],[NIPNAS]],Target_CC[],COLUMN(DG$2)+9,0)</f>
        <v>0</v>
      </c>
      <c r="DV131" s="22">
        <f>Target_AM[[#This Row],[PROPORSI]]*VLOOKUP(Target_AM[[#This Row],[NIPNAS]],Target_CC[],COLUMN(DH$2)+9,0)</f>
        <v>0</v>
      </c>
      <c r="DW131" s="22">
        <f>Target_AM[[#This Row],[PROPORSI]]*VLOOKUP(Target_AM[[#This Row],[NIPNAS]],Target_CC[],COLUMN(DI$2)+9,0)</f>
        <v>0</v>
      </c>
      <c r="DX131" s="22">
        <f>Target_AM[[#This Row],[PROPORSI]]*VLOOKUP(Target_AM[[#This Row],[NIPNAS]],Target_CC[],COLUMN(DJ$2)+9,0)</f>
        <v>0</v>
      </c>
      <c r="DY131" s="22">
        <f>Target_AM[[#This Row],[PROPORSI]]*VLOOKUP(Target_AM[[#This Row],[NIPNAS]],Target_CC[],COLUMN(DK$2)+9,0)</f>
        <v>0</v>
      </c>
      <c r="DZ131" s="22">
        <f>Target_AM[[#This Row],[PROPORSI]]*VLOOKUP(Target_AM[[#This Row],[NIPNAS]],Target_CC[],COLUMN(DL$2)+9,0)</f>
        <v>0</v>
      </c>
      <c r="EA131" s="22">
        <f>Target_AM[[#This Row],[PROPORSI]]*VLOOKUP(Target_AM[[#This Row],[NIPNAS]],Target_CC[],COLUMN(DM$2)+9,0)</f>
        <v>0</v>
      </c>
    </row>
    <row r="132" spans="2:131" x14ac:dyDescent="0.3">
      <c r="B132">
        <v>850046</v>
      </c>
      <c r="C132" t="s">
        <v>1036</v>
      </c>
      <c r="D132">
        <v>0.2</v>
      </c>
      <c r="E132" s="8">
        <v>45658</v>
      </c>
      <c r="F132">
        <v>5588415</v>
      </c>
      <c r="G132" t="s">
        <v>862</v>
      </c>
      <c r="J132" t="s">
        <v>300</v>
      </c>
      <c r="K132" t="s">
        <v>25</v>
      </c>
      <c r="L132" t="s">
        <v>159</v>
      </c>
      <c r="M132" t="s">
        <v>29</v>
      </c>
      <c r="N132" s="23">
        <f>Target_AM[[#This Row],[PROPORSI]]*VLOOKUP(Target_AM[[#This Row],[NIPNAS]],Target_CC[],9,0)</f>
        <v>698899008.41440582</v>
      </c>
      <c r="O132" s="22">
        <f>Target_AM[[#This Row],[PROPORSI]]*VLOOKUP(Target_AM[[#This Row],[NIPNAS]],Target_CC[],COLUMN(A$2)+9,0)</f>
        <v>53225395.828989349</v>
      </c>
      <c r="P132" s="22">
        <f>Target_AM[[#This Row],[PROPORSI]]*VLOOKUP(Target_AM[[#This Row],[NIPNAS]],Target_CC[],COLUMN(B$2)+9,0)</f>
        <v>54154994.620752871</v>
      </c>
      <c r="Q132" s="22">
        <f>Target_AM[[#This Row],[PROPORSI]]*VLOOKUP(Target_AM[[#This Row],[NIPNAS]],Target_CC[],COLUMN(C$2)+9,0)</f>
        <v>57898431.943349458</v>
      </c>
      <c r="R132" s="22">
        <f>Target_AM[[#This Row],[PROPORSI]]*VLOOKUP(Target_AM[[#This Row],[NIPNAS]],Target_CC[],COLUMN(D$2)+9,0)</f>
        <v>54404317.616260111</v>
      </c>
      <c r="S132" s="22">
        <f>Target_AM[[#This Row],[PROPORSI]]*VLOOKUP(Target_AM[[#This Row],[NIPNAS]],Target_CC[],COLUMN(E$2)+9,0)</f>
        <v>57161828.670321099</v>
      </c>
      <c r="T132" s="22">
        <f>Target_AM[[#This Row],[PROPORSI]]*VLOOKUP(Target_AM[[#This Row],[NIPNAS]],Target_CC[],COLUMN(F$2)+9,0)</f>
        <v>56399283.398235217</v>
      </c>
      <c r="U132" s="22">
        <f>Target_AM[[#This Row],[PROPORSI]]*VLOOKUP(Target_AM[[#This Row],[NIPNAS]],Target_CC[],COLUMN(G$2)+9,0)</f>
        <v>59097246.156042553</v>
      </c>
      <c r="V132" s="22">
        <f>Target_AM[[#This Row],[PROPORSI]]*VLOOKUP(Target_AM[[#This Row],[NIPNAS]],Target_CC[],COLUMN(H$2)+9,0)</f>
        <v>59686262.303009085</v>
      </c>
      <c r="W132" s="22">
        <f>Target_AM[[#This Row],[PROPORSI]]*VLOOKUP(Target_AM[[#This Row],[NIPNAS]],Target_CC[],COLUMN(I$2)+9,0)</f>
        <v>58922279.665295772</v>
      </c>
      <c r="X132" s="22">
        <f>Target_AM[[#This Row],[PROPORSI]]*VLOOKUP(Target_AM[[#This Row],[NIPNAS]],Target_CC[],COLUMN(J$2)+9,0)</f>
        <v>60107703.479243279</v>
      </c>
      <c r="Y132" s="22">
        <f>Target_AM[[#This Row],[PROPORSI]]*VLOOKUP(Target_AM[[#This Row],[NIPNAS]],Target_CC[],COLUMN(K$2)+9,0)</f>
        <v>59669140.434543163</v>
      </c>
      <c r="Z132" s="22">
        <f>Target_AM[[#This Row],[PROPORSI]]*VLOOKUP(Target_AM[[#This Row],[NIPNAS]],Target_CC[],COLUMN(L$2)+9,0)</f>
        <v>56298958.873958103</v>
      </c>
      <c r="AA132" s="22">
        <f>Target_AM[[#This Row],[PROPORSI]]*VLOOKUP(Target_AM[[#This Row],[NIPNAS]],Target_CC[],COLUMN(M$2)+9,0)</f>
        <v>687025842.99000001</v>
      </c>
      <c r="AB132" s="22">
        <f>Target_AM[[#This Row],[PROPORSI]]*VLOOKUP(Target_AM[[#This Row],[NIPNAS]],Target_CC[],COLUMN(N$2)+9,0)</f>
        <v>6268619.2629263932</v>
      </c>
      <c r="AC132" s="22">
        <f>Target_AM[[#This Row],[PROPORSI]]*VLOOKUP(Target_AM[[#This Row],[NIPNAS]],Target_CC[],COLUMN(O$2)+9,0)</f>
        <v>6378102.7303967839</v>
      </c>
      <c r="AD132" s="22">
        <f>Target_AM[[#This Row],[PROPORSI]]*VLOOKUP(Target_AM[[#This Row],[NIPNAS]],Target_CC[],COLUMN(P$2)+9,0)</f>
        <v>6818985.9393330282</v>
      </c>
      <c r="AE132" s="22">
        <f>Target_AM[[#This Row],[PROPORSI]]*VLOOKUP(Target_AM[[#This Row],[NIPNAS]],Target_CC[],COLUMN(Q$2)+9,0)</f>
        <v>6407466.7380849337</v>
      </c>
      <c r="AF132" s="22">
        <f>Target_AM[[#This Row],[PROPORSI]]*VLOOKUP(Target_AM[[#This Row],[NIPNAS]],Target_CC[],COLUMN(R$2)+9,0)</f>
        <v>6732232.5128056621</v>
      </c>
      <c r="AG132" s="22">
        <f>Target_AM[[#This Row],[PROPORSI]]*VLOOKUP(Target_AM[[#This Row],[NIPNAS]],Target_CC[],COLUMN(S$2)+9,0)</f>
        <v>6642423.7681829026</v>
      </c>
      <c r="AH132" s="22">
        <f>Target_AM[[#This Row],[PROPORSI]]*VLOOKUP(Target_AM[[#This Row],[NIPNAS]],Target_CC[],COLUMN(T$2)+9,0)</f>
        <v>6960176.2442488065</v>
      </c>
      <c r="AI132" s="22">
        <f>Target_AM[[#This Row],[PROPORSI]]*VLOOKUP(Target_AM[[#This Row],[NIPNAS]],Target_CC[],COLUMN(U$2)+9,0)</f>
        <v>7029547.6018036129</v>
      </c>
      <c r="AJ132" s="22">
        <f>Target_AM[[#This Row],[PROPORSI]]*VLOOKUP(Target_AM[[#This Row],[NIPNAS]],Target_CC[],COLUMN(V$2)+9,0)</f>
        <v>6939569.5714908242</v>
      </c>
      <c r="AK132" s="22">
        <f>Target_AM[[#This Row],[PROPORSI]]*VLOOKUP(Target_AM[[#This Row],[NIPNAS]],Target_CC[],COLUMN(W$2)+9,0)</f>
        <v>7079182.8226297814</v>
      </c>
      <c r="AL132" s="22">
        <f>Target_AM[[#This Row],[PROPORSI]]*VLOOKUP(Target_AM[[#This Row],[NIPNAS]],Target_CC[],COLUMN(X$2)+9,0)</f>
        <v>7027531.074301824</v>
      </c>
      <c r="AM132" s="22">
        <f>Target_AM[[#This Row],[PROPORSI]]*VLOOKUP(Target_AM[[#This Row],[NIPNAS]],Target_CC[],COLUMN(Y$2)+9,0)</f>
        <v>6630608.0505986111</v>
      </c>
      <c r="AN132" s="22">
        <f>Target_AM[[#This Row],[PROPORSI]]*VLOOKUP(Target_AM[[#This Row],[NIPNAS]],Target_CC[],COLUMN(Z$2)+9,0)</f>
        <v>80914446.316803172</v>
      </c>
      <c r="AO132" s="22">
        <f>Target_AM[[#This Row],[PROPORSI]]*VLOOKUP(Target_AM[[#This Row],[NIPNAS]],Target_CC[],COLUMN(AA$2)+9,0)</f>
        <v>59494015.091915742</v>
      </c>
      <c r="AP132" s="22">
        <f>Target_AM[[#This Row],[PROPORSI]]*VLOOKUP(Target_AM[[#This Row],[NIPNAS]],Target_CC[],COLUMN(AB$2)+9,0)</f>
        <v>60533097.351149656</v>
      </c>
      <c r="AQ132" s="22">
        <f>Target_AM[[#This Row],[PROPORSI]]*VLOOKUP(Target_AM[[#This Row],[NIPNAS]],Target_CC[],COLUMN(AC$2)+9,0)</f>
        <v>64717417.882682495</v>
      </c>
      <c r="AR132" s="22">
        <f>Target_AM[[#This Row],[PROPORSI]]*VLOOKUP(Target_AM[[#This Row],[NIPNAS]],Target_CC[],COLUMN(AD$2)+9,0)</f>
        <v>60811784.354345053</v>
      </c>
      <c r="AS132" s="22">
        <f>Target_AM[[#This Row],[PROPORSI]]*VLOOKUP(Target_AM[[#This Row],[NIPNAS]],Target_CC[],COLUMN(AE$2)+9,0)</f>
        <v>63894061.183126763</v>
      </c>
      <c r="AT132" s="22">
        <f>Target_AM[[#This Row],[PROPORSI]]*VLOOKUP(Target_AM[[#This Row],[NIPNAS]],Target_CC[],COLUMN(AF$2)+9,0)</f>
        <v>63041707.166418113</v>
      </c>
      <c r="AU132" s="22">
        <f>Target_AM[[#This Row],[PROPORSI]]*VLOOKUP(Target_AM[[#This Row],[NIPNAS]],Target_CC[],COLUMN(AG$2)+9,0)</f>
        <v>66057422.400291361</v>
      </c>
      <c r="AV132" s="22">
        <f>Target_AM[[#This Row],[PROPORSI]]*VLOOKUP(Target_AM[[#This Row],[NIPNAS]],Target_CC[],COLUMN(AH$2)+9,0)</f>
        <v>66715809.904812694</v>
      </c>
      <c r="AW132" s="22">
        <f>Target_AM[[#This Row],[PROPORSI]]*VLOOKUP(Target_AM[[#This Row],[NIPNAS]],Target_CC[],COLUMN(AI$2)+9,0)</f>
        <v>65861849.236786596</v>
      </c>
      <c r="AX132" s="22">
        <f>Target_AM[[#This Row],[PROPORSI]]*VLOOKUP(Target_AM[[#This Row],[NIPNAS]],Target_CC[],COLUMN(AJ$2)+9,0)</f>
        <v>67186886.301873073</v>
      </c>
      <c r="AY132" s="22">
        <f>Target_AM[[#This Row],[PROPORSI]]*VLOOKUP(Target_AM[[#This Row],[NIPNAS]],Target_CC[],COLUMN(AK$2)+9,0)</f>
        <v>66696671.508844987</v>
      </c>
      <c r="AZ132" s="22">
        <f>Target_AM[[#This Row],[PROPORSI]]*VLOOKUP(Target_AM[[#This Row],[NIPNAS]],Target_CC[],COLUMN(AL$2)+9,0)</f>
        <v>62929566.92455671</v>
      </c>
      <c r="BA132" s="22">
        <f>Target_AM[[#This Row],[PROPORSI]]*VLOOKUP(Target_AM[[#This Row],[NIPNAS]],Target_CC[],COLUMN(AM$2)+9,0)</f>
        <v>767940289.30680335</v>
      </c>
      <c r="BB132" s="22">
        <f>Target_AM[[#This Row],[PROPORSI]]*VLOOKUP(Target_AM[[#This Row],[NIPNAS]],Target_CC[],COLUMN(AN$2)+9,0)</f>
        <v>1976632.8931320903</v>
      </c>
      <c r="BC132" s="22">
        <f>Target_AM[[#This Row],[PROPORSI]]*VLOOKUP(Target_AM[[#This Row],[NIPNAS]],Target_CC[],COLUMN(AO$2)+9,0)</f>
        <v>2056835.3283038659</v>
      </c>
      <c r="BD132" s="22">
        <f>Target_AM[[#This Row],[PROPORSI]]*VLOOKUP(Target_AM[[#This Row],[NIPNAS]],Target_CC[],COLUMN(AP$2)+9,0)</f>
        <v>2080067.0706977334</v>
      </c>
      <c r="BE132" s="22">
        <f>Target_AM[[#This Row],[PROPORSI]]*VLOOKUP(Target_AM[[#This Row],[NIPNAS]],Target_CC[],COLUMN(AQ$2)+9,0)</f>
        <v>2016560.3534304069</v>
      </c>
      <c r="BF132" s="22">
        <f>Target_AM[[#This Row],[PROPORSI]]*VLOOKUP(Target_AM[[#This Row],[NIPNAS]],Target_CC[],COLUMN(AR$2)+9,0)</f>
        <v>2120363.2234805999</v>
      </c>
      <c r="BG132" s="22">
        <f>Target_AM[[#This Row],[PROPORSI]]*VLOOKUP(Target_AM[[#This Row],[NIPNAS]],Target_CC[],COLUMN(AS$2)+9,0)</f>
        <v>2107172.711851758</v>
      </c>
      <c r="BH132" s="22">
        <f>Target_AM[[#This Row],[PROPORSI]]*VLOOKUP(Target_AM[[#This Row],[NIPNAS]],Target_CC[],COLUMN(AT$2)+9,0)</f>
        <v>2176010.0021186611</v>
      </c>
      <c r="BI132" s="22">
        <f>Target_AM[[#This Row],[PROPORSI]]*VLOOKUP(Target_AM[[#This Row],[NIPNAS]],Target_CC[],COLUMN(AU$2)+9,0)</f>
        <v>2206601.2517559747</v>
      </c>
      <c r="BJ132" s="22">
        <f>Target_AM[[#This Row],[PROPORSI]]*VLOOKUP(Target_AM[[#This Row],[NIPNAS]],Target_CC[],COLUMN(AV$2)+9,0)</f>
        <v>2172299.5414264328</v>
      </c>
      <c r="BK132" s="22">
        <f>Target_AM[[#This Row],[PROPORSI]]*VLOOKUP(Target_AM[[#This Row],[NIPNAS]],Target_CC[],COLUMN(AW$2)+9,0)</f>
        <v>2209229.0796190104</v>
      </c>
      <c r="BL132" s="22">
        <f>Target_AM[[#This Row],[PROPORSI]]*VLOOKUP(Target_AM[[#This Row],[NIPNAS]],Target_CC[],COLUMN(AX$2)+9,0)</f>
        <v>2249956.6793788108</v>
      </c>
      <c r="BM132" s="22">
        <f>Target_AM[[#This Row],[PROPORSI]]*VLOOKUP(Target_AM[[#This Row],[NIPNAS]],Target_CC[],COLUMN(AY$2)+9,0)</f>
        <v>2193680.5889504068</v>
      </c>
      <c r="BN132" s="22">
        <f>Target_AM[[#This Row],[PROPORSI]]*VLOOKUP(Target_AM[[#This Row],[NIPNAS]],Target_CC[],COLUMN(AZ$2)+9,0)</f>
        <v>25565408.724145751</v>
      </c>
      <c r="BO132" s="22">
        <f>Target_AM[[#This Row],[PROPORSI]]*VLOOKUP(Target_AM[[#This Row],[NIPNAS]],Target_CC[],COLUMN(BA$2)+9,0)</f>
        <v>54075193.400000006</v>
      </c>
      <c r="BP132" s="22">
        <f>Target_AM[[#This Row],[PROPORSI]]*VLOOKUP(Target_AM[[#This Row],[NIPNAS]],Target_CC[],COLUMN(BB$2)+9,0)</f>
        <v>52649804</v>
      </c>
      <c r="BQ132" s="22">
        <f>Target_AM[[#This Row],[PROPORSI]]*VLOOKUP(Target_AM[[#This Row],[NIPNAS]],Target_CC[],COLUMN(BC$2)+9,0)</f>
        <v>52787082.400000006</v>
      </c>
      <c r="BR132" s="22">
        <f>Target_AM[[#This Row],[PROPORSI]]*VLOOKUP(Target_AM[[#This Row],[NIPNAS]],Target_CC[],COLUMN(BD$2)+9,0)</f>
        <v>50600132.200000003</v>
      </c>
      <c r="BS132" s="22">
        <f>Target_AM[[#This Row],[PROPORSI]]*VLOOKUP(Target_AM[[#This Row],[NIPNAS]],Target_CC[],COLUMN(BE$2)+9,0)</f>
        <v>50600132.200000003</v>
      </c>
      <c r="BT132" s="22">
        <f>Target_AM[[#This Row],[PROPORSI]]*VLOOKUP(Target_AM[[#This Row],[NIPNAS]],Target_CC[],COLUMN(BF$2)+9,0)</f>
        <v>50600132.200000003</v>
      </c>
      <c r="BU132" s="22">
        <f>Target_AM[[#This Row],[PROPORSI]]*VLOOKUP(Target_AM[[#This Row],[NIPNAS]],Target_CC[],COLUMN(BG$2)+9,0)</f>
        <v>50600132.200000003</v>
      </c>
      <c r="BV132" s="22">
        <f>Target_AM[[#This Row],[PROPORSI]]*VLOOKUP(Target_AM[[#This Row],[NIPNAS]],Target_CC[],COLUMN(BH$2)+9,0)</f>
        <v>50600132.200000003</v>
      </c>
      <c r="BW132" s="22">
        <f>Target_AM[[#This Row],[PROPORSI]]*VLOOKUP(Target_AM[[#This Row],[NIPNAS]],Target_CC[],COLUMN(BI$2)+9,0)</f>
        <v>50600132.200000003</v>
      </c>
      <c r="BX132" s="22">
        <f>Target_AM[[#This Row],[PROPORSI]]*VLOOKUP(Target_AM[[#This Row],[NIPNAS]],Target_CC[],COLUMN(BJ$2)+9,0)</f>
        <v>50600132.200000003</v>
      </c>
      <c r="BY132" s="22">
        <f>Target_AM[[#This Row],[PROPORSI]]*VLOOKUP(Target_AM[[#This Row],[NIPNAS]],Target_CC[],COLUMN(BK$2)+9,0)</f>
        <v>50600132.200000003</v>
      </c>
      <c r="BZ132" s="22">
        <f>Target_AM[[#This Row],[PROPORSI]]*VLOOKUP(Target_AM[[#This Row],[NIPNAS]],Target_CC[],COLUMN(BL$2)+9,0)</f>
        <v>50600132.200000003</v>
      </c>
      <c r="CA132" s="22">
        <f>Target_AM[[#This Row],[PROPORSI]]*VLOOKUP(Target_AM[[#This Row],[NIPNAS]],Target_CC[],COLUMN(BM$2)+9,0)</f>
        <v>614913269.60000002</v>
      </c>
      <c r="CB132" s="22">
        <f>Target_AM[[#This Row],[PROPORSI]]*VLOOKUP(Target_AM[[#This Row],[NIPNAS]],Target_CC[],COLUMN(BN$2)+9,0)</f>
        <v>48413647.800000004</v>
      </c>
      <c r="CC132" s="22">
        <f>Target_AM[[#This Row],[PROPORSI]]*VLOOKUP(Target_AM[[#This Row],[NIPNAS]],Target_CC[],COLUMN(BO$2)+9,0)</f>
        <v>47601292</v>
      </c>
      <c r="CD132" s="22">
        <f>Target_AM[[#This Row],[PROPORSI]]*VLOOKUP(Target_AM[[#This Row],[NIPNAS]],Target_CC[],COLUMN(BP$2)+9,0)</f>
        <v>47601292</v>
      </c>
      <c r="CE132" s="22">
        <f>Target_AM[[#This Row],[PROPORSI]]*VLOOKUP(Target_AM[[#This Row],[NIPNAS]],Target_CC[],COLUMN(BQ$2)+9,0)</f>
        <v>45221227.400000006</v>
      </c>
      <c r="CF132" s="22">
        <f>Target_AM[[#This Row],[PROPORSI]]*VLOOKUP(Target_AM[[#This Row],[NIPNAS]],Target_CC[],COLUMN(BR$2)+9,0)</f>
        <v>45221227.400000006</v>
      </c>
      <c r="CG132" s="22">
        <f>Target_AM[[#This Row],[PROPORSI]]*VLOOKUP(Target_AM[[#This Row],[NIPNAS]],Target_CC[],COLUMN(BS$2)+9,0)</f>
        <v>45221227.400000006</v>
      </c>
      <c r="CH132" s="22">
        <f>Target_AM[[#This Row],[PROPORSI]]*VLOOKUP(Target_AM[[#This Row],[NIPNAS]],Target_CC[],COLUMN(BT$2)+9,0)</f>
        <v>45221227.400000006</v>
      </c>
      <c r="CI132" s="22">
        <f>Target_AM[[#This Row],[PROPORSI]]*VLOOKUP(Target_AM[[#This Row],[NIPNAS]],Target_CC[],COLUMN(BU$2)+9,0)</f>
        <v>45221227.400000006</v>
      </c>
      <c r="CJ132" s="22">
        <f>Target_AM[[#This Row],[PROPORSI]]*VLOOKUP(Target_AM[[#This Row],[NIPNAS]],Target_CC[],COLUMN(BV$2)+9,0)</f>
        <v>45221227.400000006</v>
      </c>
      <c r="CK132" s="22">
        <f>Target_AM[[#This Row],[PROPORSI]]*VLOOKUP(Target_AM[[#This Row],[NIPNAS]],Target_CC[],COLUMN(BW$2)+9,0)</f>
        <v>45221227.400000006</v>
      </c>
      <c r="CL132" s="22">
        <f>Target_AM[[#This Row],[PROPORSI]]*VLOOKUP(Target_AM[[#This Row],[NIPNAS]],Target_CC[],COLUMN(BX$2)+9,0)</f>
        <v>45221227.400000006</v>
      </c>
      <c r="CM132" s="22">
        <f>Target_AM[[#This Row],[PROPORSI]]*VLOOKUP(Target_AM[[#This Row],[NIPNAS]],Target_CC[],COLUMN(BY$2)+9,0)</f>
        <v>45221227.400000006</v>
      </c>
      <c r="CN132" s="22">
        <f>Target_AM[[#This Row],[PROPORSI]]*VLOOKUP(Target_AM[[#This Row],[NIPNAS]],Target_CC[],COLUMN(BZ$2)+9,0)</f>
        <v>550607278.39999998</v>
      </c>
      <c r="CO132" s="22">
        <f>Target_AM[[#This Row],[PROPORSI]]*VLOOKUP(Target_AM[[#This Row],[NIPNAS]],Target_CC[],COLUMN(CA$2)+9,0)</f>
        <v>5351569.6000000006</v>
      </c>
      <c r="CP132" s="22">
        <f>Target_AM[[#This Row],[PROPORSI]]*VLOOKUP(Target_AM[[#This Row],[NIPNAS]],Target_CC[],COLUMN(CB$2)+9,0)</f>
        <v>5236825.8000000007</v>
      </c>
      <c r="CQ132" s="22">
        <f>Target_AM[[#This Row],[PROPORSI]]*VLOOKUP(Target_AM[[#This Row],[NIPNAS]],Target_CC[],COLUMN(CC$2)+9,0)</f>
        <v>5378904.8000000007</v>
      </c>
      <c r="CR132" s="22">
        <f>Target_AM[[#This Row],[PROPORSI]]*VLOOKUP(Target_AM[[#This Row],[NIPNAS]],Target_CC[],COLUMN(CD$2)+9,0)</f>
        <v>5378904.8000000007</v>
      </c>
      <c r="CS132" s="22">
        <f>Target_AM[[#This Row],[PROPORSI]]*VLOOKUP(Target_AM[[#This Row],[NIPNAS]],Target_CC[],COLUMN(CE$2)+9,0)</f>
        <v>5378904.8000000007</v>
      </c>
      <c r="CT132" s="22">
        <f>Target_AM[[#This Row],[PROPORSI]]*VLOOKUP(Target_AM[[#This Row],[NIPNAS]],Target_CC[],COLUMN(CF$2)+9,0)</f>
        <v>5378904.8000000007</v>
      </c>
      <c r="CU132" s="22">
        <f>Target_AM[[#This Row],[PROPORSI]]*VLOOKUP(Target_AM[[#This Row],[NIPNAS]],Target_CC[],COLUMN(CG$2)+9,0)</f>
        <v>5378904.8000000007</v>
      </c>
      <c r="CV132" s="22">
        <f>Target_AM[[#This Row],[PROPORSI]]*VLOOKUP(Target_AM[[#This Row],[NIPNAS]],Target_CC[],COLUMN(CH$2)+9,0)</f>
        <v>5378904.8000000007</v>
      </c>
      <c r="CW132" s="22">
        <f>Target_AM[[#This Row],[PROPORSI]]*VLOOKUP(Target_AM[[#This Row],[NIPNAS]],Target_CC[],COLUMN(CI$2)+9,0)</f>
        <v>5378904.8000000007</v>
      </c>
      <c r="CX132" s="22">
        <f>Target_AM[[#This Row],[PROPORSI]]*VLOOKUP(Target_AM[[#This Row],[NIPNAS]],Target_CC[],COLUMN(CJ$2)+9,0)</f>
        <v>5378904.8000000007</v>
      </c>
      <c r="CY132" s="22">
        <f>Target_AM[[#This Row],[PROPORSI]]*VLOOKUP(Target_AM[[#This Row],[NIPNAS]],Target_CC[],COLUMN(CK$2)+9,0)</f>
        <v>5378904.8000000007</v>
      </c>
      <c r="CZ132" s="22">
        <f>Target_AM[[#This Row],[PROPORSI]]*VLOOKUP(Target_AM[[#This Row],[NIPNAS]],Target_CC[],COLUMN(CL$2)+9,0)</f>
        <v>5378904.8000000007</v>
      </c>
      <c r="DA132" s="22">
        <f>Target_AM[[#This Row],[PROPORSI]]*VLOOKUP(Target_AM[[#This Row],[NIPNAS]],Target_CC[],COLUMN(CM$2)+9,0)</f>
        <v>64377443.400000006</v>
      </c>
      <c r="DB132" s="22">
        <f>Target_AM[[#This Row],[PROPORSI]]*VLOOKUP(Target_AM[[#This Row],[NIPNAS]],Target_CC[],COLUMN(CN$2)+9,0)</f>
        <v>0</v>
      </c>
      <c r="DC132" s="22">
        <f>Target_AM[[#This Row],[PROPORSI]]*VLOOKUP(Target_AM[[#This Row],[NIPNAS]],Target_CC[],COLUMN(CO$2)+9,0)</f>
        <v>0</v>
      </c>
      <c r="DD132" s="22">
        <f>Target_AM[[#This Row],[PROPORSI]]*VLOOKUP(Target_AM[[#This Row],[NIPNAS]],Target_CC[],COLUMN(CP$2)+9,0)</f>
        <v>0</v>
      </c>
      <c r="DE132" s="22">
        <f>Target_AM[[#This Row],[PROPORSI]]*VLOOKUP(Target_AM[[#This Row],[NIPNAS]],Target_CC[],COLUMN(CQ$2)+9,0)</f>
        <v>0</v>
      </c>
      <c r="DF132" s="22">
        <f>Target_AM[[#This Row],[PROPORSI]]*VLOOKUP(Target_AM[[#This Row],[NIPNAS]],Target_CC[],COLUMN(CR$2)+9,0)</f>
        <v>0</v>
      </c>
      <c r="DG132" s="22">
        <f>Target_AM[[#This Row],[PROPORSI]]*VLOOKUP(Target_AM[[#This Row],[NIPNAS]],Target_CC[],COLUMN(CS$2)+9,0)</f>
        <v>0</v>
      </c>
      <c r="DH132" s="22">
        <f>Target_AM[[#This Row],[PROPORSI]]*VLOOKUP(Target_AM[[#This Row],[NIPNAS]],Target_CC[],COLUMN(CT$2)+9,0)</f>
        <v>0</v>
      </c>
      <c r="DI132" s="22">
        <f>Target_AM[[#This Row],[PROPORSI]]*VLOOKUP(Target_AM[[#This Row],[NIPNAS]],Target_CC[],COLUMN(CU$2)+9,0)</f>
        <v>0</v>
      </c>
      <c r="DJ132" s="22">
        <f>Target_AM[[#This Row],[PROPORSI]]*VLOOKUP(Target_AM[[#This Row],[NIPNAS]],Target_CC[],COLUMN(CV$2)+9,0)</f>
        <v>0</v>
      </c>
      <c r="DK132" s="22">
        <f>Target_AM[[#This Row],[PROPORSI]]*VLOOKUP(Target_AM[[#This Row],[NIPNAS]],Target_CC[],COLUMN(CW$2)+9,0)</f>
        <v>0</v>
      </c>
      <c r="DL132" s="22">
        <f>Target_AM[[#This Row],[PROPORSI]]*VLOOKUP(Target_AM[[#This Row],[NIPNAS]],Target_CC[],COLUMN(CX$2)+9,0)</f>
        <v>0</v>
      </c>
      <c r="DM132" s="22">
        <f>Target_AM[[#This Row],[PROPORSI]]*VLOOKUP(Target_AM[[#This Row],[NIPNAS]],Target_CC[],COLUMN(CY$2)+9,0)</f>
        <v>0</v>
      </c>
      <c r="DN132" s="22">
        <f>Target_AM[[#This Row],[PROPORSI]]*VLOOKUP(Target_AM[[#This Row],[NIPNAS]],Target_CC[],COLUMN(CZ$2)+9,0)</f>
        <v>0</v>
      </c>
      <c r="DO132" s="22">
        <f>Target_AM[[#This Row],[PROPORSI]]*VLOOKUP(Target_AM[[#This Row],[NIPNAS]],Target_CC[],COLUMN(DA$2)+9,0)</f>
        <v>0</v>
      </c>
      <c r="DP132" s="22">
        <f>Target_AM[[#This Row],[PROPORSI]]*VLOOKUP(Target_AM[[#This Row],[NIPNAS]],Target_CC[],COLUMN(DB$2)+9,0)</f>
        <v>0</v>
      </c>
      <c r="DQ132" s="22">
        <f>Target_AM[[#This Row],[PROPORSI]]*VLOOKUP(Target_AM[[#This Row],[NIPNAS]],Target_CC[],COLUMN(DC$2)+9,0)</f>
        <v>0</v>
      </c>
      <c r="DR132" s="22">
        <f>Target_AM[[#This Row],[PROPORSI]]*VLOOKUP(Target_AM[[#This Row],[NIPNAS]],Target_CC[],COLUMN(DD$2)+9,0)</f>
        <v>0</v>
      </c>
      <c r="DS132" s="22">
        <f>Target_AM[[#This Row],[PROPORSI]]*VLOOKUP(Target_AM[[#This Row],[NIPNAS]],Target_CC[],COLUMN(DE$2)+9,0)</f>
        <v>0</v>
      </c>
      <c r="DT132" s="22">
        <f>Target_AM[[#This Row],[PROPORSI]]*VLOOKUP(Target_AM[[#This Row],[NIPNAS]],Target_CC[],COLUMN(DF$2)+9,0)</f>
        <v>0</v>
      </c>
      <c r="DU132" s="22">
        <f>Target_AM[[#This Row],[PROPORSI]]*VLOOKUP(Target_AM[[#This Row],[NIPNAS]],Target_CC[],COLUMN(DG$2)+9,0)</f>
        <v>0</v>
      </c>
      <c r="DV132" s="22">
        <f>Target_AM[[#This Row],[PROPORSI]]*VLOOKUP(Target_AM[[#This Row],[NIPNAS]],Target_CC[],COLUMN(DH$2)+9,0)</f>
        <v>0</v>
      </c>
      <c r="DW132" s="22">
        <f>Target_AM[[#This Row],[PROPORSI]]*VLOOKUP(Target_AM[[#This Row],[NIPNAS]],Target_CC[],COLUMN(DI$2)+9,0)</f>
        <v>0</v>
      </c>
      <c r="DX132" s="22">
        <f>Target_AM[[#This Row],[PROPORSI]]*VLOOKUP(Target_AM[[#This Row],[NIPNAS]],Target_CC[],COLUMN(DJ$2)+9,0)</f>
        <v>0</v>
      </c>
      <c r="DY132" s="22">
        <f>Target_AM[[#This Row],[PROPORSI]]*VLOOKUP(Target_AM[[#This Row],[NIPNAS]],Target_CC[],COLUMN(DK$2)+9,0)</f>
        <v>0</v>
      </c>
      <c r="DZ132" s="22">
        <f>Target_AM[[#This Row],[PROPORSI]]*VLOOKUP(Target_AM[[#This Row],[NIPNAS]],Target_CC[],COLUMN(DL$2)+9,0)</f>
        <v>0</v>
      </c>
      <c r="EA132" s="22">
        <f>Target_AM[[#This Row],[PROPORSI]]*VLOOKUP(Target_AM[[#This Row],[NIPNAS]],Target_CC[],COLUMN(DM$2)+9,0)</f>
        <v>0</v>
      </c>
    </row>
    <row r="133" spans="2:131" x14ac:dyDescent="0.3">
      <c r="B133">
        <v>403613</v>
      </c>
      <c r="C133" t="s">
        <v>1003</v>
      </c>
      <c r="D133">
        <v>0.8</v>
      </c>
      <c r="E133" s="8">
        <v>45658</v>
      </c>
      <c r="F133">
        <v>5588415</v>
      </c>
      <c r="G133" t="s">
        <v>862</v>
      </c>
      <c r="J133" t="s">
        <v>300</v>
      </c>
      <c r="K133" t="s">
        <v>25</v>
      </c>
      <c r="L133" t="s">
        <v>159</v>
      </c>
      <c r="M133" t="s">
        <v>29</v>
      </c>
      <c r="N133" s="23">
        <f>Target_AM[[#This Row],[PROPORSI]]*VLOOKUP(Target_AM[[#This Row],[NIPNAS]],Target_CC[],9,0)</f>
        <v>2795596033.6576233</v>
      </c>
      <c r="O133" s="22">
        <f>Target_AM[[#This Row],[PROPORSI]]*VLOOKUP(Target_AM[[#This Row],[NIPNAS]],Target_CC[],COLUMN(A$2)+9,0)</f>
        <v>212901583.3159574</v>
      </c>
      <c r="P133" s="22">
        <f>Target_AM[[#This Row],[PROPORSI]]*VLOOKUP(Target_AM[[#This Row],[NIPNAS]],Target_CC[],COLUMN(B$2)+9,0)</f>
        <v>216619978.48301148</v>
      </c>
      <c r="Q133" s="22">
        <f>Target_AM[[#This Row],[PROPORSI]]*VLOOKUP(Target_AM[[#This Row],[NIPNAS]],Target_CC[],COLUMN(C$2)+9,0)</f>
        <v>231593727.77339783</v>
      </c>
      <c r="R133" s="22">
        <f>Target_AM[[#This Row],[PROPORSI]]*VLOOKUP(Target_AM[[#This Row],[NIPNAS]],Target_CC[],COLUMN(D$2)+9,0)</f>
        <v>217617270.46504045</v>
      </c>
      <c r="S133" s="22">
        <f>Target_AM[[#This Row],[PROPORSI]]*VLOOKUP(Target_AM[[#This Row],[NIPNAS]],Target_CC[],COLUMN(E$2)+9,0)</f>
        <v>228647314.6812844</v>
      </c>
      <c r="T133" s="22">
        <f>Target_AM[[#This Row],[PROPORSI]]*VLOOKUP(Target_AM[[#This Row],[NIPNAS]],Target_CC[],COLUMN(F$2)+9,0)</f>
        <v>225597133.59294087</v>
      </c>
      <c r="U133" s="22">
        <f>Target_AM[[#This Row],[PROPORSI]]*VLOOKUP(Target_AM[[#This Row],[NIPNAS]],Target_CC[],COLUMN(G$2)+9,0)</f>
        <v>236388984.62417021</v>
      </c>
      <c r="V133" s="22">
        <f>Target_AM[[#This Row],[PROPORSI]]*VLOOKUP(Target_AM[[#This Row],[NIPNAS]],Target_CC[],COLUMN(H$2)+9,0)</f>
        <v>238745049.21203634</v>
      </c>
      <c r="W133" s="22">
        <f>Target_AM[[#This Row],[PROPORSI]]*VLOOKUP(Target_AM[[#This Row],[NIPNAS]],Target_CC[],COLUMN(I$2)+9,0)</f>
        <v>235689118.66118309</v>
      </c>
      <c r="X133" s="22">
        <f>Target_AM[[#This Row],[PROPORSI]]*VLOOKUP(Target_AM[[#This Row],[NIPNAS]],Target_CC[],COLUMN(J$2)+9,0)</f>
        <v>240430813.91697311</v>
      </c>
      <c r="Y133" s="22">
        <f>Target_AM[[#This Row],[PROPORSI]]*VLOOKUP(Target_AM[[#This Row],[NIPNAS]],Target_CC[],COLUMN(K$2)+9,0)</f>
        <v>238676561.73817265</v>
      </c>
      <c r="Z133" s="22">
        <f>Target_AM[[#This Row],[PROPORSI]]*VLOOKUP(Target_AM[[#This Row],[NIPNAS]],Target_CC[],COLUMN(L$2)+9,0)</f>
        <v>225195835.49583241</v>
      </c>
      <c r="AA133" s="22">
        <f>Target_AM[[#This Row],[PROPORSI]]*VLOOKUP(Target_AM[[#This Row],[NIPNAS]],Target_CC[],COLUMN(M$2)+9,0)</f>
        <v>2748103371.96</v>
      </c>
      <c r="AB133" s="22">
        <f>Target_AM[[#This Row],[PROPORSI]]*VLOOKUP(Target_AM[[#This Row],[NIPNAS]],Target_CC[],COLUMN(N$2)+9,0)</f>
        <v>25074477.051705573</v>
      </c>
      <c r="AC133" s="22">
        <f>Target_AM[[#This Row],[PROPORSI]]*VLOOKUP(Target_AM[[#This Row],[NIPNAS]],Target_CC[],COLUMN(O$2)+9,0)</f>
        <v>25512410.921587136</v>
      </c>
      <c r="AD133" s="22">
        <f>Target_AM[[#This Row],[PROPORSI]]*VLOOKUP(Target_AM[[#This Row],[NIPNAS]],Target_CC[],COLUMN(P$2)+9,0)</f>
        <v>27275943.757332113</v>
      </c>
      <c r="AE133" s="22">
        <f>Target_AM[[#This Row],[PROPORSI]]*VLOOKUP(Target_AM[[#This Row],[NIPNAS]],Target_CC[],COLUMN(Q$2)+9,0)</f>
        <v>25629866.952339735</v>
      </c>
      <c r="AF133" s="22">
        <f>Target_AM[[#This Row],[PROPORSI]]*VLOOKUP(Target_AM[[#This Row],[NIPNAS]],Target_CC[],COLUMN(R$2)+9,0)</f>
        <v>26928930.051222648</v>
      </c>
      <c r="AG133" s="22">
        <f>Target_AM[[#This Row],[PROPORSI]]*VLOOKUP(Target_AM[[#This Row],[NIPNAS]],Target_CC[],COLUMN(S$2)+9,0)</f>
        <v>26569695.07273161</v>
      </c>
      <c r="AH133" s="22">
        <f>Target_AM[[#This Row],[PROPORSI]]*VLOOKUP(Target_AM[[#This Row],[NIPNAS]],Target_CC[],COLUMN(T$2)+9,0)</f>
        <v>27840704.976995226</v>
      </c>
      <c r="AI133" s="22">
        <f>Target_AM[[#This Row],[PROPORSI]]*VLOOKUP(Target_AM[[#This Row],[NIPNAS]],Target_CC[],COLUMN(U$2)+9,0)</f>
        <v>28118190.407214452</v>
      </c>
      <c r="AJ133" s="22">
        <f>Target_AM[[#This Row],[PROPORSI]]*VLOOKUP(Target_AM[[#This Row],[NIPNAS]],Target_CC[],COLUMN(V$2)+9,0)</f>
        <v>27758278.285963297</v>
      </c>
      <c r="AK133" s="22">
        <f>Target_AM[[#This Row],[PROPORSI]]*VLOOKUP(Target_AM[[#This Row],[NIPNAS]],Target_CC[],COLUMN(W$2)+9,0)</f>
        <v>28316731.290519126</v>
      </c>
      <c r="AL133" s="22">
        <f>Target_AM[[#This Row],[PROPORSI]]*VLOOKUP(Target_AM[[#This Row],[NIPNAS]],Target_CC[],COLUMN(X$2)+9,0)</f>
        <v>28110124.297207296</v>
      </c>
      <c r="AM133" s="22">
        <f>Target_AM[[#This Row],[PROPORSI]]*VLOOKUP(Target_AM[[#This Row],[NIPNAS]],Target_CC[],COLUMN(Y$2)+9,0)</f>
        <v>26522432.202394444</v>
      </c>
      <c r="AN133" s="22">
        <f>Target_AM[[#This Row],[PROPORSI]]*VLOOKUP(Target_AM[[#This Row],[NIPNAS]],Target_CC[],COLUMN(Z$2)+9,0)</f>
        <v>323657785.26721269</v>
      </c>
      <c r="AO133" s="22">
        <f>Target_AM[[#This Row],[PROPORSI]]*VLOOKUP(Target_AM[[#This Row],[NIPNAS]],Target_CC[],COLUMN(AA$2)+9,0)</f>
        <v>237976060.36766297</v>
      </c>
      <c r="AP133" s="22">
        <f>Target_AM[[#This Row],[PROPORSI]]*VLOOKUP(Target_AM[[#This Row],[NIPNAS]],Target_CC[],COLUMN(AB$2)+9,0)</f>
        <v>242132389.40459862</v>
      </c>
      <c r="AQ133" s="22">
        <f>Target_AM[[#This Row],[PROPORSI]]*VLOOKUP(Target_AM[[#This Row],[NIPNAS]],Target_CC[],COLUMN(AC$2)+9,0)</f>
        <v>258869671.53072998</v>
      </c>
      <c r="AR133" s="22">
        <f>Target_AM[[#This Row],[PROPORSI]]*VLOOKUP(Target_AM[[#This Row],[NIPNAS]],Target_CC[],COLUMN(AD$2)+9,0)</f>
        <v>243247137.41738021</v>
      </c>
      <c r="AS133" s="22">
        <f>Target_AM[[#This Row],[PROPORSI]]*VLOOKUP(Target_AM[[#This Row],[NIPNAS]],Target_CC[],COLUMN(AE$2)+9,0)</f>
        <v>255576244.73250705</v>
      </c>
      <c r="AT133" s="22">
        <f>Target_AM[[#This Row],[PROPORSI]]*VLOOKUP(Target_AM[[#This Row],[NIPNAS]],Target_CC[],COLUMN(AF$2)+9,0)</f>
        <v>252166828.66567245</v>
      </c>
      <c r="AU133" s="22">
        <f>Target_AM[[#This Row],[PROPORSI]]*VLOOKUP(Target_AM[[#This Row],[NIPNAS]],Target_CC[],COLUMN(AG$2)+9,0)</f>
        <v>264229689.60116544</v>
      </c>
      <c r="AV133" s="22">
        <f>Target_AM[[#This Row],[PROPORSI]]*VLOOKUP(Target_AM[[#This Row],[NIPNAS]],Target_CC[],COLUMN(AH$2)+9,0)</f>
        <v>266863239.61925077</v>
      </c>
      <c r="AW133" s="22">
        <f>Target_AM[[#This Row],[PROPORSI]]*VLOOKUP(Target_AM[[#This Row],[NIPNAS]],Target_CC[],COLUMN(AI$2)+9,0)</f>
        <v>263447396.94714639</v>
      </c>
      <c r="AX133" s="22">
        <f>Target_AM[[#This Row],[PROPORSI]]*VLOOKUP(Target_AM[[#This Row],[NIPNAS]],Target_CC[],COLUMN(AJ$2)+9,0)</f>
        <v>268747545.20749229</v>
      </c>
      <c r="AY133" s="22">
        <f>Target_AM[[#This Row],[PROPORSI]]*VLOOKUP(Target_AM[[#This Row],[NIPNAS]],Target_CC[],COLUMN(AK$2)+9,0)</f>
        <v>266786686.03537995</v>
      </c>
      <c r="AZ133" s="22">
        <f>Target_AM[[#This Row],[PROPORSI]]*VLOOKUP(Target_AM[[#This Row],[NIPNAS]],Target_CC[],COLUMN(AL$2)+9,0)</f>
        <v>251718267.69822684</v>
      </c>
      <c r="BA133" s="22">
        <f>Target_AM[[#This Row],[PROPORSI]]*VLOOKUP(Target_AM[[#This Row],[NIPNAS]],Target_CC[],COLUMN(AM$2)+9,0)</f>
        <v>3071761157.2272134</v>
      </c>
      <c r="BB133" s="22">
        <f>Target_AM[[#This Row],[PROPORSI]]*VLOOKUP(Target_AM[[#This Row],[NIPNAS]],Target_CC[],COLUMN(AN$2)+9,0)</f>
        <v>7906531.5725283613</v>
      </c>
      <c r="BC133" s="22">
        <f>Target_AM[[#This Row],[PROPORSI]]*VLOOKUP(Target_AM[[#This Row],[NIPNAS]],Target_CC[],COLUMN(AO$2)+9,0)</f>
        <v>8227341.3132154634</v>
      </c>
      <c r="BD133" s="22">
        <f>Target_AM[[#This Row],[PROPORSI]]*VLOOKUP(Target_AM[[#This Row],[NIPNAS]],Target_CC[],COLUMN(AP$2)+9,0)</f>
        <v>8320268.2827909337</v>
      </c>
      <c r="BE133" s="22">
        <f>Target_AM[[#This Row],[PROPORSI]]*VLOOKUP(Target_AM[[#This Row],[NIPNAS]],Target_CC[],COLUMN(AQ$2)+9,0)</f>
        <v>8066241.4137216276</v>
      </c>
      <c r="BF133" s="22">
        <f>Target_AM[[#This Row],[PROPORSI]]*VLOOKUP(Target_AM[[#This Row],[NIPNAS]],Target_CC[],COLUMN(AR$2)+9,0)</f>
        <v>8481452.8939223997</v>
      </c>
      <c r="BG133" s="22">
        <f>Target_AM[[#This Row],[PROPORSI]]*VLOOKUP(Target_AM[[#This Row],[NIPNAS]],Target_CC[],COLUMN(AS$2)+9,0)</f>
        <v>8428690.8474070318</v>
      </c>
      <c r="BH133" s="22">
        <f>Target_AM[[#This Row],[PROPORSI]]*VLOOKUP(Target_AM[[#This Row],[NIPNAS]],Target_CC[],COLUMN(AT$2)+9,0)</f>
        <v>8704040.0084746443</v>
      </c>
      <c r="BI133" s="22">
        <f>Target_AM[[#This Row],[PROPORSI]]*VLOOKUP(Target_AM[[#This Row],[NIPNAS]],Target_CC[],COLUMN(AU$2)+9,0)</f>
        <v>8826405.0070238989</v>
      </c>
      <c r="BJ133" s="22">
        <f>Target_AM[[#This Row],[PROPORSI]]*VLOOKUP(Target_AM[[#This Row],[NIPNAS]],Target_CC[],COLUMN(AV$2)+9,0)</f>
        <v>8689198.1657057311</v>
      </c>
      <c r="BK133" s="22">
        <f>Target_AM[[#This Row],[PROPORSI]]*VLOOKUP(Target_AM[[#This Row],[NIPNAS]],Target_CC[],COLUMN(AW$2)+9,0)</f>
        <v>8836916.3184760418</v>
      </c>
      <c r="BL133" s="22">
        <f>Target_AM[[#This Row],[PROPORSI]]*VLOOKUP(Target_AM[[#This Row],[NIPNAS]],Target_CC[],COLUMN(AX$2)+9,0)</f>
        <v>8999826.7175152432</v>
      </c>
      <c r="BM133" s="22">
        <f>Target_AM[[#This Row],[PROPORSI]]*VLOOKUP(Target_AM[[#This Row],[NIPNAS]],Target_CC[],COLUMN(AY$2)+9,0)</f>
        <v>8774722.355801627</v>
      </c>
      <c r="BN133" s="22">
        <f>Target_AM[[#This Row],[PROPORSI]]*VLOOKUP(Target_AM[[#This Row],[NIPNAS]],Target_CC[],COLUMN(AZ$2)+9,0)</f>
        <v>102261634.89658301</v>
      </c>
      <c r="BO133" s="22">
        <f>Target_AM[[#This Row],[PROPORSI]]*VLOOKUP(Target_AM[[#This Row],[NIPNAS]],Target_CC[],COLUMN(BA$2)+9,0)</f>
        <v>216300773.60000002</v>
      </c>
      <c r="BP133" s="22">
        <f>Target_AM[[#This Row],[PROPORSI]]*VLOOKUP(Target_AM[[#This Row],[NIPNAS]],Target_CC[],COLUMN(BB$2)+9,0)</f>
        <v>210599216</v>
      </c>
      <c r="BQ133" s="22">
        <f>Target_AM[[#This Row],[PROPORSI]]*VLOOKUP(Target_AM[[#This Row],[NIPNAS]],Target_CC[],COLUMN(BC$2)+9,0)</f>
        <v>211148329.60000002</v>
      </c>
      <c r="BR133" s="22">
        <f>Target_AM[[#This Row],[PROPORSI]]*VLOOKUP(Target_AM[[#This Row],[NIPNAS]],Target_CC[],COLUMN(BD$2)+9,0)</f>
        <v>202400528.80000001</v>
      </c>
      <c r="BS133" s="22">
        <f>Target_AM[[#This Row],[PROPORSI]]*VLOOKUP(Target_AM[[#This Row],[NIPNAS]],Target_CC[],COLUMN(BE$2)+9,0)</f>
        <v>202400528.80000001</v>
      </c>
      <c r="BT133" s="22">
        <f>Target_AM[[#This Row],[PROPORSI]]*VLOOKUP(Target_AM[[#This Row],[NIPNAS]],Target_CC[],COLUMN(BF$2)+9,0)</f>
        <v>202400528.80000001</v>
      </c>
      <c r="BU133" s="22">
        <f>Target_AM[[#This Row],[PROPORSI]]*VLOOKUP(Target_AM[[#This Row],[NIPNAS]],Target_CC[],COLUMN(BG$2)+9,0)</f>
        <v>202400528.80000001</v>
      </c>
      <c r="BV133" s="22">
        <f>Target_AM[[#This Row],[PROPORSI]]*VLOOKUP(Target_AM[[#This Row],[NIPNAS]],Target_CC[],COLUMN(BH$2)+9,0)</f>
        <v>202400528.80000001</v>
      </c>
      <c r="BW133" s="22">
        <f>Target_AM[[#This Row],[PROPORSI]]*VLOOKUP(Target_AM[[#This Row],[NIPNAS]],Target_CC[],COLUMN(BI$2)+9,0)</f>
        <v>202400528.80000001</v>
      </c>
      <c r="BX133" s="22">
        <f>Target_AM[[#This Row],[PROPORSI]]*VLOOKUP(Target_AM[[#This Row],[NIPNAS]],Target_CC[],COLUMN(BJ$2)+9,0)</f>
        <v>202400528.80000001</v>
      </c>
      <c r="BY133" s="22">
        <f>Target_AM[[#This Row],[PROPORSI]]*VLOOKUP(Target_AM[[#This Row],[NIPNAS]],Target_CC[],COLUMN(BK$2)+9,0)</f>
        <v>202400528.80000001</v>
      </c>
      <c r="BZ133" s="22">
        <f>Target_AM[[#This Row],[PROPORSI]]*VLOOKUP(Target_AM[[#This Row],[NIPNAS]],Target_CC[],COLUMN(BL$2)+9,0)</f>
        <v>202400528.80000001</v>
      </c>
      <c r="CA133" s="22">
        <f>Target_AM[[#This Row],[PROPORSI]]*VLOOKUP(Target_AM[[#This Row],[NIPNAS]],Target_CC[],COLUMN(BM$2)+9,0)</f>
        <v>2459653078.4000001</v>
      </c>
      <c r="CB133" s="22">
        <f>Target_AM[[#This Row],[PROPORSI]]*VLOOKUP(Target_AM[[#This Row],[NIPNAS]],Target_CC[],COLUMN(BN$2)+9,0)</f>
        <v>193654591.20000002</v>
      </c>
      <c r="CC133" s="22">
        <f>Target_AM[[#This Row],[PROPORSI]]*VLOOKUP(Target_AM[[#This Row],[NIPNAS]],Target_CC[],COLUMN(BO$2)+9,0)</f>
        <v>190405168</v>
      </c>
      <c r="CD133" s="22">
        <f>Target_AM[[#This Row],[PROPORSI]]*VLOOKUP(Target_AM[[#This Row],[NIPNAS]],Target_CC[],COLUMN(BP$2)+9,0)</f>
        <v>190405168</v>
      </c>
      <c r="CE133" s="22">
        <f>Target_AM[[#This Row],[PROPORSI]]*VLOOKUP(Target_AM[[#This Row],[NIPNAS]],Target_CC[],COLUMN(BQ$2)+9,0)</f>
        <v>180884909.60000002</v>
      </c>
      <c r="CF133" s="22">
        <f>Target_AM[[#This Row],[PROPORSI]]*VLOOKUP(Target_AM[[#This Row],[NIPNAS]],Target_CC[],COLUMN(BR$2)+9,0)</f>
        <v>180884909.60000002</v>
      </c>
      <c r="CG133" s="22">
        <f>Target_AM[[#This Row],[PROPORSI]]*VLOOKUP(Target_AM[[#This Row],[NIPNAS]],Target_CC[],COLUMN(BS$2)+9,0)</f>
        <v>180884909.60000002</v>
      </c>
      <c r="CH133" s="22">
        <f>Target_AM[[#This Row],[PROPORSI]]*VLOOKUP(Target_AM[[#This Row],[NIPNAS]],Target_CC[],COLUMN(BT$2)+9,0)</f>
        <v>180884909.60000002</v>
      </c>
      <c r="CI133" s="22">
        <f>Target_AM[[#This Row],[PROPORSI]]*VLOOKUP(Target_AM[[#This Row],[NIPNAS]],Target_CC[],COLUMN(BU$2)+9,0)</f>
        <v>180884909.60000002</v>
      </c>
      <c r="CJ133" s="22">
        <f>Target_AM[[#This Row],[PROPORSI]]*VLOOKUP(Target_AM[[#This Row],[NIPNAS]],Target_CC[],COLUMN(BV$2)+9,0)</f>
        <v>180884909.60000002</v>
      </c>
      <c r="CK133" s="22">
        <f>Target_AM[[#This Row],[PROPORSI]]*VLOOKUP(Target_AM[[#This Row],[NIPNAS]],Target_CC[],COLUMN(BW$2)+9,0)</f>
        <v>180884909.60000002</v>
      </c>
      <c r="CL133" s="22">
        <f>Target_AM[[#This Row],[PROPORSI]]*VLOOKUP(Target_AM[[#This Row],[NIPNAS]],Target_CC[],COLUMN(BX$2)+9,0)</f>
        <v>180884909.60000002</v>
      </c>
      <c r="CM133" s="22">
        <f>Target_AM[[#This Row],[PROPORSI]]*VLOOKUP(Target_AM[[#This Row],[NIPNAS]],Target_CC[],COLUMN(BY$2)+9,0)</f>
        <v>180884909.60000002</v>
      </c>
      <c r="CN133" s="22">
        <f>Target_AM[[#This Row],[PROPORSI]]*VLOOKUP(Target_AM[[#This Row],[NIPNAS]],Target_CC[],COLUMN(BZ$2)+9,0)</f>
        <v>2202429113.5999999</v>
      </c>
      <c r="CO133" s="22">
        <f>Target_AM[[#This Row],[PROPORSI]]*VLOOKUP(Target_AM[[#This Row],[NIPNAS]],Target_CC[],COLUMN(CA$2)+9,0)</f>
        <v>21406278.400000002</v>
      </c>
      <c r="CP133" s="22">
        <f>Target_AM[[#This Row],[PROPORSI]]*VLOOKUP(Target_AM[[#This Row],[NIPNAS]],Target_CC[],COLUMN(CB$2)+9,0)</f>
        <v>20947303.200000003</v>
      </c>
      <c r="CQ133" s="22">
        <f>Target_AM[[#This Row],[PROPORSI]]*VLOOKUP(Target_AM[[#This Row],[NIPNAS]],Target_CC[],COLUMN(CC$2)+9,0)</f>
        <v>21515619.200000003</v>
      </c>
      <c r="CR133" s="22">
        <f>Target_AM[[#This Row],[PROPORSI]]*VLOOKUP(Target_AM[[#This Row],[NIPNAS]],Target_CC[],COLUMN(CD$2)+9,0)</f>
        <v>21515619.200000003</v>
      </c>
      <c r="CS133" s="22">
        <f>Target_AM[[#This Row],[PROPORSI]]*VLOOKUP(Target_AM[[#This Row],[NIPNAS]],Target_CC[],COLUMN(CE$2)+9,0)</f>
        <v>21515619.200000003</v>
      </c>
      <c r="CT133" s="22">
        <f>Target_AM[[#This Row],[PROPORSI]]*VLOOKUP(Target_AM[[#This Row],[NIPNAS]],Target_CC[],COLUMN(CF$2)+9,0)</f>
        <v>21515619.200000003</v>
      </c>
      <c r="CU133" s="22">
        <f>Target_AM[[#This Row],[PROPORSI]]*VLOOKUP(Target_AM[[#This Row],[NIPNAS]],Target_CC[],COLUMN(CG$2)+9,0)</f>
        <v>21515619.200000003</v>
      </c>
      <c r="CV133" s="22">
        <f>Target_AM[[#This Row],[PROPORSI]]*VLOOKUP(Target_AM[[#This Row],[NIPNAS]],Target_CC[],COLUMN(CH$2)+9,0)</f>
        <v>21515619.200000003</v>
      </c>
      <c r="CW133" s="22">
        <f>Target_AM[[#This Row],[PROPORSI]]*VLOOKUP(Target_AM[[#This Row],[NIPNAS]],Target_CC[],COLUMN(CI$2)+9,0)</f>
        <v>21515619.200000003</v>
      </c>
      <c r="CX133" s="22">
        <f>Target_AM[[#This Row],[PROPORSI]]*VLOOKUP(Target_AM[[#This Row],[NIPNAS]],Target_CC[],COLUMN(CJ$2)+9,0)</f>
        <v>21515619.200000003</v>
      </c>
      <c r="CY133" s="22">
        <f>Target_AM[[#This Row],[PROPORSI]]*VLOOKUP(Target_AM[[#This Row],[NIPNAS]],Target_CC[],COLUMN(CK$2)+9,0)</f>
        <v>21515619.200000003</v>
      </c>
      <c r="CZ133" s="22">
        <f>Target_AM[[#This Row],[PROPORSI]]*VLOOKUP(Target_AM[[#This Row],[NIPNAS]],Target_CC[],COLUMN(CL$2)+9,0)</f>
        <v>21515619.200000003</v>
      </c>
      <c r="DA133" s="22">
        <f>Target_AM[[#This Row],[PROPORSI]]*VLOOKUP(Target_AM[[#This Row],[NIPNAS]],Target_CC[],COLUMN(CM$2)+9,0)</f>
        <v>257509773.60000002</v>
      </c>
      <c r="DB133" s="22">
        <f>Target_AM[[#This Row],[PROPORSI]]*VLOOKUP(Target_AM[[#This Row],[NIPNAS]],Target_CC[],COLUMN(CN$2)+9,0)</f>
        <v>0</v>
      </c>
      <c r="DC133" s="22">
        <f>Target_AM[[#This Row],[PROPORSI]]*VLOOKUP(Target_AM[[#This Row],[NIPNAS]],Target_CC[],COLUMN(CO$2)+9,0)</f>
        <v>0</v>
      </c>
      <c r="DD133" s="22">
        <f>Target_AM[[#This Row],[PROPORSI]]*VLOOKUP(Target_AM[[#This Row],[NIPNAS]],Target_CC[],COLUMN(CP$2)+9,0)</f>
        <v>0</v>
      </c>
      <c r="DE133" s="22">
        <f>Target_AM[[#This Row],[PROPORSI]]*VLOOKUP(Target_AM[[#This Row],[NIPNAS]],Target_CC[],COLUMN(CQ$2)+9,0)</f>
        <v>0</v>
      </c>
      <c r="DF133" s="22">
        <f>Target_AM[[#This Row],[PROPORSI]]*VLOOKUP(Target_AM[[#This Row],[NIPNAS]],Target_CC[],COLUMN(CR$2)+9,0)</f>
        <v>0</v>
      </c>
      <c r="DG133" s="22">
        <f>Target_AM[[#This Row],[PROPORSI]]*VLOOKUP(Target_AM[[#This Row],[NIPNAS]],Target_CC[],COLUMN(CS$2)+9,0)</f>
        <v>0</v>
      </c>
      <c r="DH133" s="22">
        <f>Target_AM[[#This Row],[PROPORSI]]*VLOOKUP(Target_AM[[#This Row],[NIPNAS]],Target_CC[],COLUMN(CT$2)+9,0)</f>
        <v>0</v>
      </c>
      <c r="DI133" s="22">
        <f>Target_AM[[#This Row],[PROPORSI]]*VLOOKUP(Target_AM[[#This Row],[NIPNAS]],Target_CC[],COLUMN(CU$2)+9,0)</f>
        <v>0</v>
      </c>
      <c r="DJ133" s="22">
        <f>Target_AM[[#This Row],[PROPORSI]]*VLOOKUP(Target_AM[[#This Row],[NIPNAS]],Target_CC[],COLUMN(CV$2)+9,0)</f>
        <v>0</v>
      </c>
      <c r="DK133" s="22">
        <f>Target_AM[[#This Row],[PROPORSI]]*VLOOKUP(Target_AM[[#This Row],[NIPNAS]],Target_CC[],COLUMN(CW$2)+9,0)</f>
        <v>0</v>
      </c>
      <c r="DL133" s="22">
        <f>Target_AM[[#This Row],[PROPORSI]]*VLOOKUP(Target_AM[[#This Row],[NIPNAS]],Target_CC[],COLUMN(CX$2)+9,0)</f>
        <v>0</v>
      </c>
      <c r="DM133" s="22">
        <f>Target_AM[[#This Row],[PROPORSI]]*VLOOKUP(Target_AM[[#This Row],[NIPNAS]],Target_CC[],COLUMN(CY$2)+9,0)</f>
        <v>0</v>
      </c>
      <c r="DN133" s="22">
        <f>Target_AM[[#This Row],[PROPORSI]]*VLOOKUP(Target_AM[[#This Row],[NIPNAS]],Target_CC[],COLUMN(CZ$2)+9,0)</f>
        <v>0</v>
      </c>
      <c r="DO133" s="22">
        <f>Target_AM[[#This Row],[PROPORSI]]*VLOOKUP(Target_AM[[#This Row],[NIPNAS]],Target_CC[],COLUMN(DA$2)+9,0)</f>
        <v>0</v>
      </c>
      <c r="DP133" s="22">
        <f>Target_AM[[#This Row],[PROPORSI]]*VLOOKUP(Target_AM[[#This Row],[NIPNAS]],Target_CC[],COLUMN(DB$2)+9,0)</f>
        <v>0</v>
      </c>
      <c r="DQ133" s="22">
        <f>Target_AM[[#This Row],[PROPORSI]]*VLOOKUP(Target_AM[[#This Row],[NIPNAS]],Target_CC[],COLUMN(DC$2)+9,0)</f>
        <v>0</v>
      </c>
      <c r="DR133" s="22">
        <f>Target_AM[[#This Row],[PROPORSI]]*VLOOKUP(Target_AM[[#This Row],[NIPNAS]],Target_CC[],COLUMN(DD$2)+9,0)</f>
        <v>0</v>
      </c>
      <c r="DS133" s="22">
        <f>Target_AM[[#This Row],[PROPORSI]]*VLOOKUP(Target_AM[[#This Row],[NIPNAS]],Target_CC[],COLUMN(DE$2)+9,0)</f>
        <v>0</v>
      </c>
      <c r="DT133" s="22">
        <f>Target_AM[[#This Row],[PROPORSI]]*VLOOKUP(Target_AM[[#This Row],[NIPNAS]],Target_CC[],COLUMN(DF$2)+9,0)</f>
        <v>0</v>
      </c>
      <c r="DU133" s="22">
        <f>Target_AM[[#This Row],[PROPORSI]]*VLOOKUP(Target_AM[[#This Row],[NIPNAS]],Target_CC[],COLUMN(DG$2)+9,0)</f>
        <v>0</v>
      </c>
      <c r="DV133" s="22">
        <f>Target_AM[[#This Row],[PROPORSI]]*VLOOKUP(Target_AM[[#This Row],[NIPNAS]],Target_CC[],COLUMN(DH$2)+9,0)</f>
        <v>0</v>
      </c>
      <c r="DW133" s="22">
        <f>Target_AM[[#This Row],[PROPORSI]]*VLOOKUP(Target_AM[[#This Row],[NIPNAS]],Target_CC[],COLUMN(DI$2)+9,0)</f>
        <v>0</v>
      </c>
      <c r="DX133" s="22">
        <f>Target_AM[[#This Row],[PROPORSI]]*VLOOKUP(Target_AM[[#This Row],[NIPNAS]],Target_CC[],COLUMN(DJ$2)+9,0)</f>
        <v>0</v>
      </c>
      <c r="DY133" s="22">
        <f>Target_AM[[#This Row],[PROPORSI]]*VLOOKUP(Target_AM[[#This Row],[NIPNAS]],Target_CC[],COLUMN(DK$2)+9,0)</f>
        <v>0</v>
      </c>
      <c r="DZ133" s="22">
        <f>Target_AM[[#This Row],[PROPORSI]]*VLOOKUP(Target_AM[[#This Row],[NIPNAS]],Target_CC[],COLUMN(DL$2)+9,0)</f>
        <v>0</v>
      </c>
      <c r="EA133" s="22">
        <f>Target_AM[[#This Row],[PROPORSI]]*VLOOKUP(Target_AM[[#This Row],[NIPNAS]],Target_CC[],COLUMN(DM$2)+9,0)</f>
        <v>0</v>
      </c>
    </row>
    <row r="134" spans="2:131" x14ac:dyDescent="0.3">
      <c r="B134">
        <v>850046</v>
      </c>
      <c r="C134" t="s">
        <v>1036</v>
      </c>
      <c r="D134">
        <v>0.5</v>
      </c>
      <c r="E134" s="8">
        <v>45658</v>
      </c>
      <c r="F134">
        <v>2915133</v>
      </c>
      <c r="G134" t="s">
        <v>861</v>
      </c>
      <c r="J134" t="s">
        <v>309</v>
      </c>
      <c r="K134" t="s">
        <v>25</v>
      </c>
      <c r="L134" t="s">
        <v>159</v>
      </c>
      <c r="M134" t="s">
        <v>29</v>
      </c>
      <c r="N134" s="23">
        <f>Target_AM[[#This Row],[PROPORSI]]*VLOOKUP(Target_AM[[#This Row],[NIPNAS]],Target_CC[],9,0)</f>
        <v>1947661124.725342</v>
      </c>
      <c r="O134" s="22">
        <f>Target_AM[[#This Row],[PROPORSI]]*VLOOKUP(Target_AM[[#This Row],[NIPNAS]],Target_CC[],COLUMN(A$2)+9,0)</f>
        <v>121132252.5215909</v>
      </c>
      <c r="P134" s="22">
        <f>Target_AM[[#This Row],[PROPORSI]]*VLOOKUP(Target_AM[[#This Row],[NIPNAS]],Target_CC[],COLUMN(B$2)+9,0)</f>
        <v>123032749.82272726</v>
      </c>
      <c r="Q134" s="22">
        <f>Target_AM[[#This Row],[PROPORSI]]*VLOOKUP(Target_AM[[#This Row],[NIPNAS]],Target_CC[],COLUMN(C$2)+9,0)</f>
        <v>119231755.22045454</v>
      </c>
      <c r="R134" s="22">
        <f>Target_AM[[#This Row],[PROPORSI]]*VLOOKUP(Target_AM[[#This Row],[NIPNAS]],Target_CC[],COLUMN(D$2)+9,0)</f>
        <v>115430760.61818181</v>
      </c>
      <c r="S134" s="22">
        <f>Target_AM[[#This Row],[PROPORSI]]*VLOOKUP(Target_AM[[#This Row],[NIPNAS]],Target_CC[],COLUMN(E$2)+9,0)</f>
        <v>117331257.91931817</v>
      </c>
      <c r="T134" s="22">
        <f>Target_AM[[#This Row],[PROPORSI]]*VLOOKUP(Target_AM[[#This Row],[NIPNAS]],Target_CC[],COLUMN(F$2)+9,0)</f>
        <v>119231755.22045454</v>
      </c>
      <c r="U134" s="22">
        <f>Target_AM[[#This Row],[PROPORSI]]*VLOOKUP(Target_AM[[#This Row],[NIPNAS]],Target_CC[],COLUMN(G$2)+9,0)</f>
        <v>128734241.72613636</v>
      </c>
      <c r="V134" s="22">
        <f>Target_AM[[#This Row],[PROPORSI]]*VLOOKUP(Target_AM[[#This Row],[NIPNAS]],Target_CC[],COLUMN(H$2)+9,0)</f>
        <v>124933247.12386364</v>
      </c>
      <c r="W134" s="22">
        <f>Target_AM[[#This Row],[PROPORSI]]*VLOOKUP(Target_AM[[#This Row],[NIPNAS]],Target_CC[],COLUMN(I$2)+9,0)</f>
        <v>124933247.12386364</v>
      </c>
      <c r="X134" s="22">
        <f>Target_AM[[#This Row],[PROPORSI]]*VLOOKUP(Target_AM[[#This Row],[NIPNAS]],Target_CC[],COLUMN(J$2)+9,0)</f>
        <v>128734241.72613636</v>
      </c>
      <c r="Y134" s="22">
        <f>Target_AM[[#This Row],[PROPORSI]]*VLOOKUP(Target_AM[[#This Row],[NIPNAS]],Target_CC[],COLUMN(K$2)+9,0)</f>
        <v>123032749.82272726</v>
      </c>
      <c r="Z134" s="22">
        <f>Target_AM[[#This Row],[PROPORSI]]*VLOOKUP(Target_AM[[#This Row],[NIPNAS]],Target_CC[],COLUMN(L$2)+9,0)</f>
        <v>124933247.12386364</v>
      </c>
      <c r="AA134" s="22">
        <f>Target_AM[[#This Row],[PROPORSI]]*VLOOKUP(Target_AM[[#This Row],[NIPNAS]],Target_CC[],COLUMN(M$2)+9,0)</f>
        <v>1470691505.9693184</v>
      </c>
      <c r="AB134" s="22">
        <f>Target_AM[[#This Row],[PROPORSI]]*VLOOKUP(Target_AM[[#This Row],[NIPNAS]],Target_CC[],COLUMN(N$2)+9,0)</f>
        <v>15799419.061345382</v>
      </c>
      <c r="AC134" s="22">
        <f>Target_AM[[#This Row],[PROPORSI]]*VLOOKUP(Target_AM[[#This Row],[NIPNAS]],Target_CC[],COLUMN(O$2)+9,0)</f>
        <v>16801859.121065151</v>
      </c>
      <c r="AD134" s="22">
        <f>Target_AM[[#This Row],[PROPORSI]]*VLOOKUP(Target_AM[[#This Row],[NIPNAS]],Target_CC[],COLUMN(P$2)+9,0)</f>
        <v>22107446.832889982</v>
      </c>
      <c r="AE134" s="22">
        <f>Target_AM[[#This Row],[PROPORSI]]*VLOOKUP(Target_AM[[#This Row],[NIPNAS]],Target_CC[],COLUMN(Q$2)+9,0)</f>
        <v>22539723.319135208</v>
      </c>
      <c r="AF134" s="22">
        <f>Target_AM[[#This Row],[PROPORSI]]*VLOOKUP(Target_AM[[#This Row],[NIPNAS]],Target_CC[],COLUMN(R$2)+9,0)</f>
        <v>29481582.595470805</v>
      </c>
      <c r="AG134" s="22">
        <f>Target_AM[[#This Row],[PROPORSI]]*VLOOKUP(Target_AM[[#This Row],[NIPNAS]],Target_CC[],COLUMN(S$2)+9,0)</f>
        <v>27546235.84980249</v>
      </c>
      <c r="AH134" s="22">
        <f>Target_AM[[#This Row],[PROPORSI]]*VLOOKUP(Target_AM[[#This Row],[NIPNAS]],Target_CC[],COLUMN(T$2)+9,0)</f>
        <v>24189467.364671919</v>
      </c>
      <c r="AI134" s="22">
        <f>Target_AM[[#This Row],[PROPORSI]]*VLOOKUP(Target_AM[[#This Row],[NIPNAS]],Target_CC[],COLUMN(U$2)+9,0)</f>
        <v>27363373.095667206</v>
      </c>
      <c r="AJ134" s="22">
        <f>Target_AM[[#This Row],[PROPORSI]]*VLOOKUP(Target_AM[[#This Row],[NIPNAS]],Target_CC[],COLUMN(V$2)+9,0)</f>
        <v>23759571.103513863</v>
      </c>
      <c r="AK134" s="22">
        <f>Target_AM[[#This Row],[PROPORSI]]*VLOOKUP(Target_AM[[#This Row],[NIPNAS]],Target_CC[],COLUMN(W$2)+9,0)</f>
        <v>25004934.546807364</v>
      </c>
      <c r="AL134" s="22">
        <f>Target_AM[[#This Row],[PROPORSI]]*VLOOKUP(Target_AM[[#This Row],[NIPNAS]],Target_CC[],COLUMN(X$2)+9,0)</f>
        <v>30722226.691091184</v>
      </c>
      <c r="AM134" s="22">
        <f>Target_AM[[#This Row],[PROPORSI]]*VLOOKUP(Target_AM[[#This Row],[NIPNAS]],Target_CC[],COLUMN(Y$2)+9,0)</f>
        <v>36449640.843601696</v>
      </c>
      <c r="AN134" s="22">
        <f>Target_AM[[#This Row],[PROPORSI]]*VLOOKUP(Target_AM[[#This Row],[NIPNAS]],Target_CC[],COLUMN(Z$2)+9,0)</f>
        <v>301765480.42506224</v>
      </c>
      <c r="AO134" s="22">
        <f>Target_AM[[#This Row],[PROPORSI]]*VLOOKUP(Target_AM[[#This Row],[NIPNAS]],Target_CC[],COLUMN(AA$2)+9,0)</f>
        <v>136931671.58293629</v>
      </c>
      <c r="AP134" s="22">
        <f>Target_AM[[#This Row],[PROPORSI]]*VLOOKUP(Target_AM[[#This Row],[NIPNAS]],Target_CC[],COLUMN(AB$2)+9,0)</f>
        <v>139834608.9437924</v>
      </c>
      <c r="AQ134" s="22">
        <f>Target_AM[[#This Row],[PROPORSI]]*VLOOKUP(Target_AM[[#This Row],[NIPNAS]],Target_CC[],COLUMN(AC$2)+9,0)</f>
        <v>141339202.05334452</v>
      </c>
      <c r="AR134" s="22">
        <f>Target_AM[[#This Row],[PROPORSI]]*VLOOKUP(Target_AM[[#This Row],[NIPNAS]],Target_CC[],COLUMN(AD$2)+9,0)</f>
        <v>137970483.93731701</v>
      </c>
      <c r="AS134" s="22">
        <f>Target_AM[[#This Row],[PROPORSI]]*VLOOKUP(Target_AM[[#This Row],[NIPNAS]],Target_CC[],COLUMN(AE$2)+9,0)</f>
        <v>146812840.51478899</v>
      </c>
      <c r="AT134" s="22">
        <f>Target_AM[[#This Row],[PROPORSI]]*VLOOKUP(Target_AM[[#This Row],[NIPNAS]],Target_CC[],COLUMN(AF$2)+9,0)</f>
        <v>146777991.07025704</v>
      </c>
      <c r="AU134" s="22">
        <f>Target_AM[[#This Row],[PROPORSI]]*VLOOKUP(Target_AM[[#This Row],[NIPNAS]],Target_CC[],COLUMN(AG$2)+9,0)</f>
        <v>152923709.09080827</v>
      </c>
      <c r="AV134" s="22">
        <f>Target_AM[[#This Row],[PROPORSI]]*VLOOKUP(Target_AM[[#This Row],[NIPNAS]],Target_CC[],COLUMN(AH$2)+9,0)</f>
        <v>152296620.21953085</v>
      </c>
      <c r="AW134" s="22">
        <f>Target_AM[[#This Row],[PROPORSI]]*VLOOKUP(Target_AM[[#This Row],[NIPNAS]],Target_CC[],COLUMN(AI$2)+9,0)</f>
        <v>148692818.2273775</v>
      </c>
      <c r="AX134" s="22">
        <f>Target_AM[[#This Row],[PROPORSI]]*VLOOKUP(Target_AM[[#This Row],[NIPNAS]],Target_CC[],COLUMN(AJ$2)+9,0)</f>
        <v>153739176.27294374</v>
      </c>
      <c r="AY134" s="22">
        <f>Target_AM[[#This Row],[PROPORSI]]*VLOOKUP(Target_AM[[#This Row],[NIPNAS]],Target_CC[],COLUMN(AK$2)+9,0)</f>
        <v>153754976.51381844</v>
      </c>
      <c r="AZ134" s="22">
        <f>Target_AM[[#This Row],[PROPORSI]]*VLOOKUP(Target_AM[[#This Row],[NIPNAS]],Target_CC[],COLUMN(AL$2)+9,0)</f>
        <v>161382887.96746534</v>
      </c>
      <c r="BA134" s="22">
        <f>Target_AM[[#This Row],[PROPORSI]]*VLOOKUP(Target_AM[[#This Row],[NIPNAS]],Target_CC[],COLUMN(AM$2)+9,0)</f>
        <v>1772456986.3943806</v>
      </c>
      <c r="BB134" s="22">
        <f>Target_AM[[#This Row],[PROPORSI]]*VLOOKUP(Target_AM[[#This Row],[NIPNAS]],Target_CC[],COLUMN(AN$2)+9,0)</f>
        <v>0</v>
      </c>
      <c r="BC134" s="22">
        <f>Target_AM[[#This Row],[PROPORSI]]*VLOOKUP(Target_AM[[#This Row],[NIPNAS]],Target_CC[],COLUMN(AO$2)+9,0)</f>
        <v>0</v>
      </c>
      <c r="BD134" s="22">
        <f>Target_AM[[#This Row],[PROPORSI]]*VLOOKUP(Target_AM[[#This Row],[NIPNAS]],Target_CC[],COLUMN(AP$2)+9,0)</f>
        <v>0</v>
      </c>
      <c r="BE134" s="22">
        <f>Target_AM[[#This Row],[PROPORSI]]*VLOOKUP(Target_AM[[#This Row],[NIPNAS]],Target_CC[],COLUMN(AQ$2)+9,0)</f>
        <v>0</v>
      </c>
      <c r="BF134" s="22">
        <f>Target_AM[[#This Row],[PROPORSI]]*VLOOKUP(Target_AM[[#This Row],[NIPNAS]],Target_CC[],COLUMN(AR$2)+9,0)</f>
        <v>0</v>
      </c>
      <c r="BG134" s="22">
        <f>Target_AM[[#This Row],[PROPORSI]]*VLOOKUP(Target_AM[[#This Row],[NIPNAS]],Target_CC[],COLUMN(AS$2)+9,0)</f>
        <v>0</v>
      </c>
      <c r="BH134" s="22">
        <f>Target_AM[[#This Row],[PROPORSI]]*VLOOKUP(Target_AM[[#This Row],[NIPNAS]],Target_CC[],COLUMN(AT$2)+9,0)</f>
        <v>0</v>
      </c>
      <c r="BI134" s="22">
        <f>Target_AM[[#This Row],[PROPORSI]]*VLOOKUP(Target_AM[[#This Row],[NIPNAS]],Target_CC[],COLUMN(AU$2)+9,0)</f>
        <v>0</v>
      </c>
      <c r="BJ134" s="22">
        <f>Target_AM[[#This Row],[PROPORSI]]*VLOOKUP(Target_AM[[#This Row],[NIPNAS]],Target_CC[],COLUMN(AV$2)+9,0)</f>
        <v>0</v>
      </c>
      <c r="BK134" s="22">
        <f>Target_AM[[#This Row],[PROPORSI]]*VLOOKUP(Target_AM[[#This Row],[NIPNAS]],Target_CC[],COLUMN(AW$2)+9,0)</f>
        <v>0</v>
      </c>
      <c r="BL134" s="22">
        <f>Target_AM[[#This Row],[PROPORSI]]*VLOOKUP(Target_AM[[#This Row],[NIPNAS]],Target_CC[],COLUMN(AX$2)+9,0)</f>
        <v>0</v>
      </c>
      <c r="BM134" s="22">
        <f>Target_AM[[#This Row],[PROPORSI]]*VLOOKUP(Target_AM[[#This Row],[NIPNAS]],Target_CC[],COLUMN(AY$2)+9,0)</f>
        <v>0</v>
      </c>
      <c r="BN134" s="22">
        <f>Target_AM[[#This Row],[PROPORSI]]*VLOOKUP(Target_AM[[#This Row],[NIPNAS]],Target_CC[],COLUMN(AZ$2)+9,0)</f>
        <v>0</v>
      </c>
      <c r="BO134" s="22">
        <f>Target_AM[[#This Row],[PROPORSI]]*VLOOKUP(Target_AM[[#This Row],[NIPNAS]],Target_CC[],COLUMN(BA$2)+9,0)</f>
        <v>132883103</v>
      </c>
      <c r="BP134" s="22">
        <f>Target_AM[[#This Row],[PROPORSI]]*VLOOKUP(Target_AM[[#This Row],[NIPNAS]],Target_CC[],COLUMN(BB$2)+9,0)</f>
        <v>184924887</v>
      </c>
      <c r="BQ134" s="22">
        <f>Target_AM[[#This Row],[PROPORSI]]*VLOOKUP(Target_AM[[#This Row],[NIPNAS]],Target_CC[],COLUMN(BC$2)+9,0)</f>
        <v>138488269</v>
      </c>
      <c r="BR134" s="22">
        <f>Target_AM[[#This Row],[PROPORSI]]*VLOOKUP(Target_AM[[#This Row],[NIPNAS]],Target_CC[],COLUMN(BD$2)+9,0)</f>
        <v>134314420.39999998</v>
      </c>
      <c r="BS134" s="22">
        <f>Target_AM[[#This Row],[PROPORSI]]*VLOOKUP(Target_AM[[#This Row],[NIPNAS]],Target_CC[],COLUMN(BE$2)+9,0)</f>
        <v>134314420.39999998</v>
      </c>
      <c r="BT134" s="22">
        <f>Target_AM[[#This Row],[PROPORSI]]*VLOOKUP(Target_AM[[#This Row],[NIPNAS]],Target_CC[],COLUMN(BF$2)+9,0)</f>
        <v>134314420.39999998</v>
      </c>
      <c r="BU134" s="22">
        <f>Target_AM[[#This Row],[PROPORSI]]*VLOOKUP(Target_AM[[#This Row],[NIPNAS]],Target_CC[],COLUMN(BG$2)+9,0)</f>
        <v>134314420.39999998</v>
      </c>
      <c r="BV134" s="22">
        <f>Target_AM[[#This Row],[PROPORSI]]*VLOOKUP(Target_AM[[#This Row],[NIPNAS]],Target_CC[],COLUMN(BH$2)+9,0)</f>
        <v>134314420.39999998</v>
      </c>
      <c r="BW134" s="22">
        <f>Target_AM[[#This Row],[PROPORSI]]*VLOOKUP(Target_AM[[#This Row],[NIPNAS]],Target_CC[],COLUMN(BI$2)+9,0)</f>
        <v>134314420.39999998</v>
      </c>
      <c r="BX134" s="22">
        <f>Target_AM[[#This Row],[PROPORSI]]*VLOOKUP(Target_AM[[#This Row],[NIPNAS]],Target_CC[],COLUMN(BJ$2)+9,0)</f>
        <v>134314420.39999998</v>
      </c>
      <c r="BY134" s="22">
        <f>Target_AM[[#This Row],[PROPORSI]]*VLOOKUP(Target_AM[[#This Row],[NIPNAS]],Target_CC[],COLUMN(BK$2)+9,0)</f>
        <v>134314420.39999998</v>
      </c>
      <c r="BZ134" s="22">
        <f>Target_AM[[#This Row],[PROPORSI]]*VLOOKUP(Target_AM[[#This Row],[NIPNAS]],Target_CC[],COLUMN(BL$2)+9,0)</f>
        <v>134314420.39999998</v>
      </c>
      <c r="CA134" s="22">
        <f>Target_AM[[#This Row],[PROPORSI]]*VLOOKUP(Target_AM[[#This Row],[NIPNAS]],Target_CC[],COLUMN(BM$2)+9,0)</f>
        <v>1665126042.6000004</v>
      </c>
      <c r="CB134" s="22">
        <f>Target_AM[[#This Row],[PROPORSI]]*VLOOKUP(Target_AM[[#This Row],[NIPNAS]],Target_CC[],COLUMN(BN$2)+9,0)</f>
        <v>90387871</v>
      </c>
      <c r="CC134" s="22">
        <f>Target_AM[[#This Row],[PROPORSI]]*VLOOKUP(Target_AM[[#This Row],[NIPNAS]],Target_CC[],COLUMN(BO$2)+9,0)</f>
        <v>142561296.5</v>
      </c>
      <c r="CD134" s="22">
        <f>Target_AM[[#This Row],[PROPORSI]]*VLOOKUP(Target_AM[[#This Row],[NIPNAS]],Target_CC[],COLUMN(BP$2)+9,0)</f>
        <v>96157892</v>
      </c>
      <c r="CE134" s="22">
        <f>Target_AM[[#This Row],[PROPORSI]]*VLOOKUP(Target_AM[[#This Row],[NIPNAS]],Target_CC[],COLUMN(BQ$2)+9,0)</f>
        <v>91349997.399999991</v>
      </c>
      <c r="CF134" s="22">
        <f>Target_AM[[#This Row],[PROPORSI]]*VLOOKUP(Target_AM[[#This Row],[NIPNAS]],Target_CC[],COLUMN(BR$2)+9,0)</f>
        <v>91349997.399999991</v>
      </c>
      <c r="CG134" s="22">
        <f>Target_AM[[#This Row],[PROPORSI]]*VLOOKUP(Target_AM[[#This Row],[NIPNAS]],Target_CC[],COLUMN(BS$2)+9,0)</f>
        <v>91349997.399999991</v>
      </c>
      <c r="CH134" s="22">
        <f>Target_AM[[#This Row],[PROPORSI]]*VLOOKUP(Target_AM[[#This Row],[NIPNAS]],Target_CC[],COLUMN(BT$2)+9,0)</f>
        <v>91349997.399999991</v>
      </c>
      <c r="CI134" s="22">
        <f>Target_AM[[#This Row],[PROPORSI]]*VLOOKUP(Target_AM[[#This Row],[NIPNAS]],Target_CC[],COLUMN(BU$2)+9,0)</f>
        <v>91349997.399999991</v>
      </c>
      <c r="CJ134" s="22">
        <f>Target_AM[[#This Row],[PROPORSI]]*VLOOKUP(Target_AM[[#This Row],[NIPNAS]],Target_CC[],COLUMN(BV$2)+9,0)</f>
        <v>91349997.399999991</v>
      </c>
      <c r="CK134" s="22">
        <f>Target_AM[[#This Row],[PROPORSI]]*VLOOKUP(Target_AM[[#This Row],[NIPNAS]],Target_CC[],COLUMN(BW$2)+9,0)</f>
        <v>91349997.399999991</v>
      </c>
      <c r="CL134" s="22">
        <f>Target_AM[[#This Row],[PROPORSI]]*VLOOKUP(Target_AM[[#This Row],[NIPNAS]],Target_CC[],COLUMN(BX$2)+9,0)</f>
        <v>91349997.399999991</v>
      </c>
      <c r="CM134" s="22">
        <f>Target_AM[[#This Row],[PROPORSI]]*VLOOKUP(Target_AM[[#This Row],[NIPNAS]],Target_CC[],COLUMN(BY$2)+9,0)</f>
        <v>91349997.399999991</v>
      </c>
      <c r="CN134" s="22">
        <f>Target_AM[[#This Row],[PROPORSI]]*VLOOKUP(Target_AM[[#This Row],[NIPNAS]],Target_CC[],COLUMN(BZ$2)+9,0)</f>
        <v>1151257036.0999999</v>
      </c>
      <c r="CO134" s="22">
        <f>Target_AM[[#This Row],[PROPORSI]]*VLOOKUP(Target_AM[[#This Row],[NIPNAS]],Target_CC[],COLUMN(CA$2)+9,0)</f>
        <v>43401772.5</v>
      </c>
      <c r="CP134" s="22">
        <f>Target_AM[[#This Row],[PROPORSI]]*VLOOKUP(Target_AM[[#This Row],[NIPNAS]],Target_CC[],COLUMN(CB$2)+9,0)</f>
        <v>43167034</v>
      </c>
      <c r="CQ134" s="22">
        <f>Target_AM[[#This Row],[PROPORSI]]*VLOOKUP(Target_AM[[#This Row],[NIPNAS]],Target_CC[],COLUMN(CC$2)+9,0)</f>
        <v>42964423</v>
      </c>
      <c r="CR134" s="22">
        <f>Target_AM[[#This Row],[PROPORSI]]*VLOOKUP(Target_AM[[#This Row],[NIPNAS]],Target_CC[],COLUMN(CD$2)+9,0)</f>
        <v>42964423</v>
      </c>
      <c r="CS134" s="22">
        <f>Target_AM[[#This Row],[PROPORSI]]*VLOOKUP(Target_AM[[#This Row],[NIPNAS]],Target_CC[],COLUMN(CE$2)+9,0)</f>
        <v>42964423</v>
      </c>
      <c r="CT134" s="22">
        <f>Target_AM[[#This Row],[PROPORSI]]*VLOOKUP(Target_AM[[#This Row],[NIPNAS]],Target_CC[],COLUMN(CF$2)+9,0)</f>
        <v>42964423</v>
      </c>
      <c r="CU134" s="22">
        <f>Target_AM[[#This Row],[PROPORSI]]*VLOOKUP(Target_AM[[#This Row],[NIPNAS]],Target_CC[],COLUMN(CG$2)+9,0)</f>
        <v>42964423</v>
      </c>
      <c r="CV134" s="22">
        <f>Target_AM[[#This Row],[PROPORSI]]*VLOOKUP(Target_AM[[#This Row],[NIPNAS]],Target_CC[],COLUMN(CH$2)+9,0)</f>
        <v>42964423</v>
      </c>
      <c r="CW134" s="22">
        <f>Target_AM[[#This Row],[PROPORSI]]*VLOOKUP(Target_AM[[#This Row],[NIPNAS]],Target_CC[],COLUMN(CI$2)+9,0)</f>
        <v>42964423</v>
      </c>
      <c r="CX134" s="22">
        <f>Target_AM[[#This Row],[PROPORSI]]*VLOOKUP(Target_AM[[#This Row],[NIPNAS]],Target_CC[],COLUMN(CJ$2)+9,0)</f>
        <v>42964423</v>
      </c>
      <c r="CY134" s="22">
        <f>Target_AM[[#This Row],[PROPORSI]]*VLOOKUP(Target_AM[[#This Row],[NIPNAS]],Target_CC[],COLUMN(CK$2)+9,0)</f>
        <v>42964423</v>
      </c>
      <c r="CZ134" s="22">
        <f>Target_AM[[#This Row],[PROPORSI]]*VLOOKUP(Target_AM[[#This Row],[NIPNAS]],Target_CC[],COLUMN(CL$2)+9,0)</f>
        <v>42964423</v>
      </c>
      <c r="DA134" s="22">
        <f>Target_AM[[#This Row],[PROPORSI]]*VLOOKUP(Target_AM[[#This Row],[NIPNAS]],Target_CC[],COLUMN(CM$2)+9,0)</f>
        <v>516213036.5</v>
      </c>
      <c r="DB134" s="22">
        <f>Target_AM[[#This Row],[PROPORSI]]*VLOOKUP(Target_AM[[#This Row],[NIPNAS]],Target_CC[],COLUMN(CN$2)+9,0)</f>
        <v>0</v>
      </c>
      <c r="DC134" s="22">
        <f>Target_AM[[#This Row],[PROPORSI]]*VLOOKUP(Target_AM[[#This Row],[NIPNAS]],Target_CC[],COLUMN(CO$2)+9,0)</f>
        <v>0</v>
      </c>
      <c r="DD134" s="22">
        <f>Target_AM[[#This Row],[PROPORSI]]*VLOOKUP(Target_AM[[#This Row],[NIPNAS]],Target_CC[],COLUMN(CP$2)+9,0)</f>
        <v>32032746.5</v>
      </c>
      <c r="DE134" s="22">
        <f>Target_AM[[#This Row],[PROPORSI]]*VLOOKUP(Target_AM[[#This Row],[NIPNAS]],Target_CC[],COLUMN(CQ$2)+9,0)</f>
        <v>0</v>
      </c>
      <c r="DF134" s="22">
        <f>Target_AM[[#This Row],[PROPORSI]]*VLOOKUP(Target_AM[[#This Row],[NIPNAS]],Target_CC[],COLUMN(CR$2)+9,0)</f>
        <v>0</v>
      </c>
      <c r="DG134" s="22">
        <f>Target_AM[[#This Row],[PROPORSI]]*VLOOKUP(Target_AM[[#This Row],[NIPNAS]],Target_CC[],COLUMN(CS$2)+9,0)</f>
        <v>0</v>
      </c>
      <c r="DH134" s="22">
        <f>Target_AM[[#This Row],[PROPORSI]]*VLOOKUP(Target_AM[[#This Row],[NIPNAS]],Target_CC[],COLUMN(CT$2)+9,0)</f>
        <v>0</v>
      </c>
      <c r="DI134" s="22">
        <f>Target_AM[[#This Row],[PROPORSI]]*VLOOKUP(Target_AM[[#This Row],[NIPNAS]],Target_CC[],COLUMN(CU$2)+9,0)</f>
        <v>0</v>
      </c>
      <c r="DJ134" s="22">
        <f>Target_AM[[#This Row],[PROPORSI]]*VLOOKUP(Target_AM[[#This Row],[NIPNAS]],Target_CC[],COLUMN(CV$2)+9,0)</f>
        <v>0</v>
      </c>
      <c r="DK134" s="22">
        <f>Target_AM[[#This Row],[PROPORSI]]*VLOOKUP(Target_AM[[#This Row],[NIPNAS]],Target_CC[],COLUMN(CW$2)+9,0)</f>
        <v>0</v>
      </c>
      <c r="DL134" s="22">
        <f>Target_AM[[#This Row],[PROPORSI]]*VLOOKUP(Target_AM[[#This Row],[NIPNAS]],Target_CC[],COLUMN(CX$2)+9,0)</f>
        <v>0</v>
      </c>
      <c r="DM134" s="22">
        <f>Target_AM[[#This Row],[PROPORSI]]*VLOOKUP(Target_AM[[#This Row],[NIPNAS]],Target_CC[],COLUMN(CY$2)+9,0)</f>
        <v>0</v>
      </c>
      <c r="DN134" s="22">
        <f>Target_AM[[#This Row],[PROPORSI]]*VLOOKUP(Target_AM[[#This Row],[NIPNAS]],Target_CC[],COLUMN(CZ$2)+9,0)</f>
        <v>32032746.5</v>
      </c>
      <c r="DO134" s="22">
        <f>Target_AM[[#This Row],[PROPORSI]]*VLOOKUP(Target_AM[[#This Row],[NIPNAS]],Target_CC[],COLUMN(DA$2)+9,0)</f>
        <v>0</v>
      </c>
      <c r="DP134" s="22">
        <f>Target_AM[[#This Row],[PROPORSI]]*VLOOKUP(Target_AM[[#This Row],[NIPNAS]],Target_CC[],COLUMN(DB$2)+9,0)</f>
        <v>0</v>
      </c>
      <c r="DQ134" s="22">
        <f>Target_AM[[#This Row],[PROPORSI]]*VLOOKUP(Target_AM[[#This Row],[NIPNAS]],Target_CC[],COLUMN(DC$2)+9,0)</f>
        <v>0</v>
      </c>
      <c r="DR134" s="22">
        <f>Target_AM[[#This Row],[PROPORSI]]*VLOOKUP(Target_AM[[#This Row],[NIPNAS]],Target_CC[],COLUMN(DD$2)+9,0)</f>
        <v>0</v>
      </c>
      <c r="DS134" s="22">
        <f>Target_AM[[#This Row],[PROPORSI]]*VLOOKUP(Target_AM[[#This Row],[NIPNAS]],Target_CC[],COLUMN(DE$2)+9,0)</f>
        <v>0</v>
      </c>
      <c r="DT134" s="22">
        <f>Target_AM[[#This Row],[PROPORSI]]*VLOOKUP(Target_AM[[#This Row],[NIPNAS]],Target_CC[],COLUMN(DF$2)+9,0)</f>
        <v>0</v>
      </c>
      <c r="DU134" s="22">
        <f>Target_AM[[#This Row],[PROPORSI]]*VLOOKUP(Target_AM[[#This Row],[NIPNAS]],Target_CC[],COLUMN(DG$2)+9,0)</f>
        <v>0</v>
      </c>
      <c r="DV134" s="22">
        <f>Target_AM[[#This Row],[PROPORSI]]*VLOOKUP(Target_AM[[#This Row],[NIPNAS]],Target_CC[],COLUMN(DH$2)+9,0)</f>
        <v>0</v>
      </c>
      <c r="DW134" s="22">
        <f>Target_AM[[#This Row],[PROPORSI]]*VLOOKUP(Target_AM[[#This Row],[NIPNAS]],Target_CC[],COLUMN(DI$2)+9,0)</f>
        <v>0</v>
      </c>
      <c r="DX134" s="22">
        <f>Target_AM[[#This Row],[PROPORSI]]*VLOOKUP(Target_AM[[#This Row],[NIPNAS]],Target_CC[],COLUMN(DJ$2)+9,0)</f>
        <v>0</v>
      </c>
      <c r="DY134" s="22">
        <f>Target_AM[[#This Row],[PROPORSI]]*VLOOKUP(Target_AM[[#This Row],[NIPNAS]],Target_CC[],COLUMN(DK$2)+9,0)</f>
        <v>0</v>
      </c>
      <c r="DZ134" s="22">
        <f>Target_AM[[#This Row],[PROPORSI]]*VLOOKUP(Target_AM[[#This Row],[NIPNAS]],Target_CC[],COLUMN(DL$2)+9,0)</f>
        <v>0</v>
      </c>
      <c r="EA134" s="22">
        <f>Target_AM[[#This Row],[PROPORSI]]*VLOOKUP(Target_AM[[#This Row],[NIPNAS]],Target_CC[],COLUMN(DM$2)+9,0)</f>
        <v>0</v>
      </c>
    </row>
    <row r="135" spans="2:131" x14ac:dyDescent="0.3">
      <c r="B135">
        <v>405690</v>
      </c>
      <c r="C135" t="s">
        <v>1023</v>
      </c>
      <c r="D135">
        <v>0.5</v>
      </c>
      <c r="E135" s="8">
        <v>45658</v>
      </c>
      <c r="F135">
        <v>2915133</v>
      </c>
      <c r="G135" t="s">
        <v>861</v>
      </c>
      <c r="J135" t="s">
        <v>309</v>
      </c>
      <c r="K135" t="s">
        <v>25</v>
      </c>
      <c r="L135" t="s">
        <v>159</v>
      </c>
      <c r="M135" t="s">
        <v>29</v>
      </c>
      <c r="N135" s="23">
        <f>Target_AM[[#This Row],[PROPORSI]]*VLOOKUP(Target_AM[[#This Row],[NIPNAS]],Target_CC[],9,0)</f>
        <v>1947661124.725342</v>
      </c>
      <c r="O135" s="22">
        <f>Target_AM[[#This Row],[PROPORSI]]*VLOOKUP(Target_AM[[#This Row],[NIPNAS]],Target_CC[],COLUMN(A$2)+9,0)</f>
        <v>121132252.5215909</v>
      </c>
      <c r="P135" s="22">
        <f>Target_AM[[#This Row],[PROPORSI]]*VLOOKUP(Target_AM[[#This Row],[NIPNAS]],Target_CC[],COLUMN(B$2)+9,0)</f>
        <v>123032749.82272726</v>
      </c>
      <c r="Q135" s="22">
        <f>Target_AM[[#This Row],[PROPORSI]]*VLOOKUP(Target_AM[[#This Row],[NIPNAS]],Target_CC[],COLUMN(C$2)+9,0)</f>
        <v>119231755.22045454</v>
      </c>
      <c r="R135" s="22">
        <f>Target_AM[[#This Row],[PROPORSI]]*VLOOKUP(Target_AM[[#This Row],[NIPNAS]],Target_CC[],COLUMN(D$2)+9,0)</f>
        <v>115430760.61818181</v>
      </c>
      <c r="S135" s="22">
        <f>Target_AM[[#This Row],[PROPORSI]]*VLOOKUP(Target_AM[[#This Row],[NIPNAS]],Target_CC[],COLUMN(E$2)+9,0)</f>
        <v>117331257.91931817</v>
      </c>
      <c r="T135" s="22">
        <f>Target_AM[[#This Row],[PROPORSI]]*VLOOKUP(Target_AM[[#This Row],[NIPNAS]],Target_CC[],COLUMN(F$2)+9,0)</f>
        <v>119231755.22045454</v>
      </c>
      <c r="U135" s="22">
        <f>Target_AM[[#This Row],[PROPORSI]]*VLOOKUP(Target_AM[[#This Row],[NIPNAS]],Target_CC[],COLUMN(G$2)+9,0)</f>
        <v>128734241.72613636</v>
      </c>
      <c r="V135" s="22">
        <f>Target_AM[[#This Row],[PROPORSI]]*VLOOKUP(Target_AM[[#This Row],[NIPNAS]],Target_CC[],COLUMN(H$2)+9,0)</f>
        <v>124933247.12386364</v>
      </c>
      <c r="W135" s="22">
        <f>Target_AM[[#This Row],[PROPORSI]]*VLOOKUP(Target_AM[[#This Row],[NIPNAS]],Target_CC[],COLUMN(I$2)+9,0)</f>
        <v>124933247.12386364</v>
      </c>
      <c r="X135" s="22">
        <f>Target_AM[[#This Row],[PROPORSI]]*VLOOKUP(Target_AM[[#This Row],[NIPNAS]],Target_CC[],COLUMN(J$2)+9,0)</f>
        <v>128734241.72613636</v>
      </c>
      <c r="Y135" s="22">
        <f>Target_AM[[#This Row],[PROPORSI]]*VLOOKUP(Target_AM[[#This Row],[NIPNAS]],Target_CC[],COLUMN(K$2)+9,0)</f>
        <v>123032749.82272726</v>
      </c>
      <c r="Z135" s="22">
        <f>Target_AM[[#This Row],[PROPORSI]]*VLOOKUP(Target_AM[[#This Row],[NIPNAS]],Target_CC[],COLUMN(L$2)+9,0)</f>
        <v>124933247.12386364</v>
      </c>
      <c r="AA135" s="22">
        <f>Target_AM[[#This Row],[PROPORSI]]*VLOOKUP(Target_AM[[#This Row],[NIPNAS]],Target_CC[],COLUMN(M$2)+9,0)</f>
        <v>1470691505.9693184</v>
      </c>
      <c r="AB135" s="22">
        <f>Target_AM[[#This Row],[PROPORSI]]*VLOOKUP(Target_AM[[#This Row],[NIPNAS]],Target_CC[],COLUMN(N$2)+9,0)</f>
        <v>15799419.061345382</v>
      </c>
      <c r="AC135" s="22">
        <f>Target_AM[[#This Row],[PROPORSI]]*VLOOKUP(Target_AM[[#This Row],[NIPNAS]],Target_CC[],COLUMN(O$2)+9,0)</f>
        <v>16801859.121065151</v>
      </c>
      <c r="AD135" s="22">
        <f>Target_AM[[#This Row],[PROPORSI]]*VLOOKUP(Target_AM[[#This Row],[NIPNAS]],Target_CC[],COLUMN(P$2)+9,0)</f>
        <v>22107446.832889982</v>
      </c>
      <c r="AE135" s="22">
        <f>Target_AM[[#This Row],[PROPORSI]]*VLOOKUP(Target_AM[[#This Row],[NIPNAS]],Target_CC[],COLUMN(Q$2)+9,0)</f>
        <v>22539723.319135208</v>
      </c>
      <c r="AF135" s="22">
        <f>Target_AM[[#This Row],[PROPORSI]]*VLOOKUP(Target_AM[[#This Row],[NIPNAS]],Target_CC[],COLUMN(R$2)+9,0)</f>
        <v>29481582.595470805</v>
      </c>
      <c r="AG135" s="22">
        <f>Target_AM[[#This Row],[PROPORSI]]*VLOOKUP(Target_AM[[#This Row],[NIPNAS]],Target_CC[],COLUMN(S$2)+9,0)</f>
        <v>27546235.84980249</v>
      </c>
      <c r="AH135" s="22">
        <f>Target_AM[[#This Row],[PROPORSI]]*VLOOKUP(Target_AM[[#This Row],[NIPNAS]],Target_CC[],COLUMN(T$2)+9,0)</f>
        <v>24189467.364671919</v>
      </c>
      <c r="AI135" s="22">
        <f>Target_AM[[#This Row],[PROPORSI]]*VLOOKUP(Target_AM[[#This Row],[NIPNAS]],Target_CC[],COLUMN(U$2)+9,0)</f>
        <v>27363373.095667206</v>
      </c>
      <c r="AJ135" s="22">
        <f>Target_AM[[#This Row],[PROPORSI]]*VLOOKUP(Target_AM[[#This Row],[NIPNAS]],Target_CC[],COLUMN(V$2)+9,0)</f>
        <v>23759571.103513863</v>
      </c>
      <c r="AK135" s="22">
        <f>Target_AM[[#This Row],[PROPORSI]]*VLOOKUP(Target_AM[[#This Row],[NIPNAS]],Target_CC[],COLUMN(W$2)+9,0)</f>
        <v>25004934.546807364</v>
      </c>
      <c r="AL135" s="22">
        <f>Target_AM[[#This Row],[PROPORSI]]*VLOOKUP(Target_AM[[#This Row],[NIPNAS]],Target_CC[],COLUMN(X$2)+9,0)</f>
        <v>30722226.691091184</v>
      </c>
      <c r="AM135" s="22">
        <f>Target_AM[[#This Row],[PROPORSI]]*VLOOKUP(Target_AM[[#This Row],[NIPNAS]],Target_CC[],COLUMN(Y$2)+9,0)</f>
        <v>36449640.843601696</v>
      </c>
      <c r="AN135" s="22">
        <f>Target_AM[[#This Row],[PROPORSI]]*VLOOKUP(Target_AM[[#This Row],[NIPNAS]],Target_CC[],COLUMN(Z$2)+9,0)</f>
        <v>301765480.42506224</v>
      </c>
      <c r="AO135" s="22">
        <f>Target_AM[[#This Row],[PROPORSI]]*VLOOKUP(Target_AM[[#This Row],[NIPNAS]],Target_CC[],COLUMN(AA$2)+9,0)</f>
        <v>136931671.58293629</v>
      </c>
      <c r="AP135" s="22">
        <f>Target_AM[[#This Row],[PROPORSI]]*VLOOKUP(Target_AM[[#This Row],[NIPNAS]],Target_CC[],COLUMN(AB$2)+9,0)</f>
        <v>139834608.9437924</v>
      </c>
      <c r="AQ135" s="22">
        <f>Target_AM[[#This Row],[PROPORSI]]*VLOOKUP(Target_AM[[#This Row],[NIPNAS]],Target_CC[],COLUMN(AC$2)+9,0)</f>
        <v>141339202.05334452</v>
      </c>
      <c r="AR135" s="22">
        <f>Target_AM[[#This Row],[PROPORSI]]*VLOOKUP(Target_AM[[#This Row],[NIPNAS]],Target_CC[],COLUMN(AD$2)+9,0)</f>
        <v>137970483.93731701</v>
      </c>
      <c r="AS135" s="22">
        <f>Target_AM[[#This Row],[PROPORSI]]*VLOOKUP(Target_AM[[#This Row],[NIPNAS]],Target_CC[],COLUMN(AE$2)+9,0)</f>
        <v>146812840.51478899</v>
      </c>
      <c r="AT135" s="22">
        <f>Target_AM[[#This Row],[PROPORSI]]*VLOOKUP(Target_AM[[#This Row],[NIPNAS]],Target_CC[],COLUMN(AF$2)+9,0)</f>
        <v>146777991.07025704</v>
      </c>
      <c r="AU135" s="22">
        <f>Target_AM[[#This Row],[PROPORSI]]*VLOOKUP(Target_AM[[#This Row],[NIPNAS]],Target_CC[],COLUMN(AG$2)+9,0)</f>
        <v>152923709.09080827</v>
      </c>
      <c r="AV135" s="22">
        <f>Target_AM[[#This Row],[PROPORSI]]*VLOOKUP(Target_AM[[#This Row],[NIPNAS]],Target_CC[],COLUMN(AH$2)+9,0)</f>
        <v>152296620.21953085</v>
      </c>
      <c r="AW135" s="22">
        <f>Target_AM[[#This Row],[PROPORSI]]*VLOOKUP(Target_AM[[#This Row],[NIPNAS]],Target_CC[],COLUMN(AI$2)+9,0)</f>
        <v>148692818.2273775</v>
      </c>
      <c r="AX135" s="22">
        <f>Target_AM[[#This Row],[PROPORSI]]*VLOOKUP(Target_AM[[#This Row],[NIPNAS]],Target_CC[],COLUMN(AJ$2)+9,0)</f>
        <v>153739176.27294374</v>
      </c>
      <c r="AY135" s="22">
        <f>Target_AM[[#This Row],[PROPORSI]]*VLOOKUP(Target_AM[[#This Row],[NIPNAS]],Target_CC[],COLUMN(AK$2)+9,0)</f>
        <v>153754976.51381844</v>
      </c>
      <c r="AZ135" s="22">
        <f>Target_AM[[#This Row],[PROPORSI]]*VLOOKUP(Target_AM[[#This Row],[NIPNAS]],Target_CC[],COLUMN(AL$2)+9,0)</f>
        <v>161382887.96746534</v>
      </c>
      <c r="BA135" s="22">
        <f>Target_AM[[#This Row],[PROPORSI]]*VLOOKUP(Target_AM[[#This Row],[NIPNAS]],Target_CC[],COLUMN(AM$2)+9,0)</f>
        <v>1772456986.3943806</v>
      </c>
      <c r="BB135" s="22">
        <f>Target_AM[[#This Row],[PROPORSI]]*VLOOKUP(Target_AM[[#This Row],[NIPNAS]],Target_CC[],COLUMN(AN$2)+9,0)</f>
        <v>0</v>
      </c>
      <c r="BC135" s="22">
        <f>Target_AM[[#This Row],[PROPORSI]]*VLOOKUP(Target_AM[[#This Row],[NIPNAS]],Target_CC[],COLUMN(AO$2)+9,0)</f>
        <v>0</v>
      </c>
      <c r="BD135" s="22">
        <f>Target_AM[[#This Row],[PROPORSI]]*VLOOKUP(Target_AM[[#This Row],[NIPNAS]],Target_CC[],COLUMN(AP$2)+9,0)</f>
        <v>0</v>
      </c>
      <c r="BE135" s="22">
        <f>Target_AM[[#This Row],[PROPORSI]]*VLOOKUP(Target_AM[[#This Row],[NIPNAS]],Target_CC[],COLUMN(AQ$2)+9,0)</f>
        <v>0</v>
      </c>
      <c r="BF135" s="22">
        <f>Target_AM[[#This Row],[PROPORSI]]*VLOOKUP(Target_AM[[#This Row],[NIPNAS]],Target_CC[],COLUMN(AR$2)+9,0)</f>
        <v>0</v>
      </c>
      <c r="BG135" s="22">
        <f>Target_AM[[#This Row],[PROPORSI]]*VLOOKUP(Target_AM[[#This Row],[NIPNAS]],Target_CC[],COLUMN(AS$2)+9,0)</f>
        <v>0</v>
      </c>
      <c r="BH135" s="22">
        <f>Target_AM[[#This Row],[PROPORSI]]*VLOOKUP(Target_AM[[#This Row],[NIPNAS]],Target_CC[],COLUMN(AT$2)+9,0)</f>
        <v>0</v>
      </c>
      <c r="BI135" s="22">
        <f>Target_AM[[#This Row],[PROPORSI]]*VLOOKUP(Target_AM[[#This Row],[NIPNAS]],Target_CC[],COLUMN(AU$2)+9,0)</f>
        <v>0</v>
      </c>
      <c r="BJ135" s="22">
        <f>Target_AM[[#This Row],[PROPORSI]]*VLOOKUP(Target_AM[[#This Row],[NIPNAS]],Target_CC[],COLUMN(AV$2)+9,0)</f>
        <v>0</v>
      </c>
      <c r="BK135" s="22">
        <f>Target_AM[[#This Row],[PROPORSI]]*VLOOKUP(Target_AM[[#This Row],[NIPNAS]],Target_CC[],COLUMN(AW$2)+9,0)</f>
        <v>0</v>
      </c>
      <c r="BL135" s="22">
        <f>Target_AM[[#This Row],[PROPORSI]]*VLOOKUP(Target_AM[[#This Row],[NIPNAS]],Target_CC[],COLUMN(AX$2)+9,0)</f>
        <v>0</v>
      </c>
      <c r="BM135" s="22">
        <f>Target_AM[[#This Row],[PROPORSI]]*VLOOKUP(Target_AM[[#This Row],[NIPNAS]],Target_CC[],COLUMN(AY$2)+9,0)</f>
        <v>0</v>
      </c>
      <c r="BN135" s="22">
        <f>Target_AM[[#This Row],[PROPORSI]]*VLOOKUP(Target_AM[[#This Row],[NIPNAS]],Target_CC[],COLUMN(AZ$2)+9,0)</f>
        <v>0</v>
      </c>
      <c r="BO135" s="22">
        <f>Target_AM[[#This Row],[PROPORSI]]*VLOOKUP(Target_AM[[#This Row],[NIPNAS]],Target_CC[],COLUMN(BA$2)+9,0)</f>
        <v>132883103</v>
      </c>
      <c r="BP135" s="22">
        <f>Target_AM[[#This Row],[PROPORSI]]*VLOOKUP(Target_AM[[#This Row],[NIPNAS]],Target_CC[],COLUMN(BB$2)+9,0)</f>
        <v>184924887</v>
      </c>
      <c r="BQ135" s="22">
        <f>Target_AM[[#This Row],[PROPORSI]]*VLOOKUP(Target_AM[[#This Row],[NIPNAS]],Target_CC[],COLUMN(BC$2)+9,0)</f>
        <v>138488269</v>
      </c>
      <c r="BR135" s="22">
        <f>Target_AM[[#This Row],[PROPORSI]]*VLOOKUP(Target_AM[[#This Row],[NIPNAS]],Target_CC[],COLUMN(BD$2)+9,0)</f>
        <v>134314420.39999998</v>
      </c>
      <c r="BS135" s="22">
        <f>Target_AM[[#This Row],[PROPORSI]]*VLOOKUP(Target_AM[[#This Row],[NIPNAS]],Target_CC[],COLUMN(BE$2)+9,0)</f>
        <v>134314420.39999998</v>
      </c>
      <c r="BT135" s="22">
        <f>Target_AM[[#This Row],[PROPORSI]]*VLOOKUP(Target_AM[[#This Row],[NIPNAS]],Target_CC[],COLUMN(BF$2)+9,0)</f>
        <v>134314420.39999998</v>
      </c>
      <c r="BU135" s="22">
        <f>Target_AM[[#This Row],[PROPORSI]]*VLOOKUP(Target_AM[[#This Row],[NIPNAS]],Target_CC[],COLUMN(BG$2)+9,0)</f>
        <v>134314420.39999998</v>
      </c>
      <c r="BV135" s="22">
        <f>Target_AM[[#This Row],[PROPORSI]]*VLOOKUP(Target_AM[[#This Row],[NIPNAS]],Target_CC[],COLUMN(BH$2)+9,0)</f>
        <v>134314420.39999998</v>
      </c>
      <c r="BW135" s="22">
        <f>Target_AM[[#This Row],[PROPORSI]]*VLOOKUP(Target_AM[[#This Row],[NIPNAS]],Target_CC[],COLUMN(BI$2)+9,0)</f>
        <v>134314420.39999998</v>
      </c>
      <c r="BX135" s="22">
        <f>Target_AM[[#This Row],[PROPORSI]]*VLOOKUP(Target_AM[[#This Row],[NIPNAS]],Target_CC[],COLUMN(BJ$2)+9,0)</f>
        <v>134314420.39999998</v>
      </c>
      <c r="BY135" s="22">
        <f>Target_AM[[#This Row],[PROPORSI]]*VLOOKUP(Target_AM[[#This Row],[NIPNAS]],Target_CC[],COLUMN(BK$2)+9,0)</f>
        <v>134314420.39999998</v>
      </c>
      <c r="BZ135" s="22">
        <f>Target_AM[[#This Row],[PROPORSI]]*VLOOKUP(Target_AM[[#This Row],[NIPNAS]],Target_CC[],COLUMN(BL$2)+9,0)</f>
        <v>134314420.39999998</v>
      </c>
      <c r="CA135" s="22">
        <f>Target_AM[[#This Row],[PROPORSI]]*VLOOKUP(Target_AM[[#This Row],[NIPNAS]],Target_CC[],COLUMN(BM$2)+9,0)</f>
        <v>1665126042.6000004</v>
      </c>
      <c r="CB135" s="22">
        <f>Target_AM[[#This Row],[PROPORSI]]*VLOOKUP(Target_AM[[#This Row],[NIPNAS]],Target_CC[],COLUMN(BN$2)+9,0)</f>
        <v>90387871</v>
      </c>
      <c r="CC135" s="22">
        <f>Target_AM[[#This Row],[PROPORSI]]*VLOOKUP(Target_AM[[#This Row],[NIPNAS]],Target_CC[],COLUMN(BO$2)+9,0)</f>
        <v>142561296.5</v>
      </c>
      <c r="CD135" s="22">
        <f>Target_AM[[#This Row],[PROPORSI]]*VLOOKUP(Target_AM[[#This Row],[NIPNAS]],Target_CC[],COLUMN(BP$2)+9,0)</f>
        <v>96157892</v>
      </c>
      <c r="CE135" s="22">
        <f>Target_AM[[#This Row],[PROPORSI]]*VLOOKUP(Target_AM[[#This Row],[NIPNAS]],Target_CC[],COLUMN(BQ$2)+9,0)</f>
        <v>91349997.399999991</v>
      </c>
      <c r="CF135" s="22">
        <f>Target_AM[[#This Row],[PROPORSI]]*VLOOKUP(Target_AM[[#This Row],[NIPNAS]],Target_CC[],COLUMN(BR$2)+9,0)</f>
        <v>91349997.399999991</v>
      </c>
      <c r="CG135" s="22">
        <f>Target_AM[[#This Row],[PROPORSI]]*VLOOKUP(Target_AM[[#This Row],[NIPNAS]],Target_CC[],COLUMN(BS$2)+9,0)</f>
        <v>91349997.399999991</v>
      </c>
      <c r="CH135" s="22">
        <f>Target_AM[[#This Row],[PROPORSI]]*VLOOKUP(Target_AM[[#This Row],[NIPNAS]],Target_CC[],COLUMN(BT$2)+9,0)</f>
        <v>91349997.399999991</v>
      </c>
      <c r="CI135" s="22">
        <f>Target_AM[[#This Row],[PROPORSI]]*VLOOKUP(Target_AM[[#This Row],[NIPNAS]],Target_CC[],COLUMN(BU$2)+9,0)</f>
        <v>91349997.399999991</v>
      </c>
      <c r="CJ135" s="22">
        <f>Target_AM[[#This Row],[PROPORSI]]*VLOOKUP(Target_AM[[#This Row],[NIPNAS]],Target_CC[],COLUMN(BV$2)+9,0)</f>
        <v>91349997.399999991</v>
      </c>
      <c r="CK135" s="22">
        <f>Target_AM[[#This Row],[PROPORSI]]*VLOOKUP(Target_AM[[#This Row],[NIPNAS]],Target_CC[],COLUMN(BW$2)+9,0)</f>
        <v>91349997.399999991</v>
      </c>
      <c r="CL135" s="22">
        <f>Target_AM[[#This Row],[PROPORSI]]*VLOOKUP(Target_AM[[#This Row],[NIPNAS]],Target_CC[],COLUMN(BX$2)+9,0)</f>
        <v>91349997.399999991</v>
      </c>
      <c r="CM135" s="22">
        <f>Target_AM[[#This Row],[PROPORSI]]*VLOOKUP(Target_AM[[#This Row],[NIPNAS]],Target_CC[],COLUMN(BY$2)+9,0)</f>
        <v>91349997.399999991</v>
      </c>
      <c r="CN135" s="22">
        <f>Target_AM[[#This Row],[PROPORSI]]*VLOOKUP(Target_AM[[#This Row],[NIPNAS]],Target_CC[],COLUMN(BZ$2)+9,0)</f>
        <v>1151257036.0999999</v>
      </c>
      <c r="CO135" s="22">
        <f>Target_AM[[#This Row],[PROPORSI]]*VLOOKUP(Target_AM[[#This Row],[NIPNAS]],Target_CC[],COLUMN(CA$2)+9,0)</f>
        <v>43401772.5</v>
      </c>
      <c r="CP135" s="22">
        <f>Target_AM[[#This Row],[PROPORSI]]*VLOOKUP(Target_AM[[#This Row],[NIPNAS]],Target_CC[],COLUMN(CB$2)+9,0)</f>
        <v>43167034</v>
      </c>
      <c r="CQ135" s="22">
        <f>Target_AM[[#This Row],[PROPORSI]]*VLOOKUP(Target_AM[[#This Row],[NIPNAS]],Target_CC[],COLUMN(CC$2)+9,0)</f>
        <v>42964423</v>
      </c>
      <c r="CR135" s="22">
        <f>Target_AM[[#This Row],[PROPORSI]]*VLOOKUP(Target_AM[[#This Row],[NIPNAS]],Target_CC[],COLUMN(CD$2)+9,0)</f>
        <v>42964423</v>
      </c>
      <c r="CS135" s="22">
        <f>Target_AM[[#This Row],[PROPORSI]]*VLOOKUP(Target_AM[[#This Row],[NIPNAS]],Target_CC[],COLUMN(CE$2)+9,0)</f>
        <v>42964423</v>
      </c>
      <c r="CT135" s="22">
        <f>Target_AM[[#This Row],[PROPORSI]]*VLOOKUP(Target_AM[[#This Row],[NIPNAS]],Target_CC[],COLUMN(CF$2)+9,0)</f>
        <v>42964423</v>
      </c>
      <c r="CU135" s="22">
        <f>Target_AM[[#This Row],[PROPORSI]]*VLOOKUP(Target_AM[[#This Row],[NIPNAS]],Target_CC[],COLUMN(CG$2)+9,0)</f>
        <v>42964423</v>
      </c>
      <c r="CV135" s="22">
        <f>Target_AM[[#This Row],[PROPORSI]]*VLOOKUP(Target_AM[[#This Row],[NIPNAS]],Target_CC[],COLUMN(CH$2)+9,0)</f>
        <v>42964423</v>
      </c>
      <c r="CW135" s="22">
        <f>Target_AM[[#This Row],[PROPORSI]]*VLOOKUP(Target_AM[[#This Row],[NIPNAS]],Target_CC[],COLUMN(CI$2)+9,0)</f>
        <v>42964423</v>
      </c>
      <c r="CX135" s="22">
        <f>Target_AM[[#This Row],[PROPORSI]]*VLOOKUP(Target_AM[[#This Row],[NIPNAS]],Target_CC[],COLUMN(CJ$2)+9,0)</f>
        <v>42964423</v>
      </c>
      <c r="CY135" s="22">
        <f>Target_AM[[#This Row],[PROPORSI]]*VLOOKUP(Target_AM[[#This Row],[NIPNAS]],Target_CC[],COLUMN(CK$2)+9,0)</f>
        <v>42964423</v>
      </c>
      <c r="CZ135" s="22">
        <f>Target_AM[[#This Row],[PROPORSI]]*VLOOKUP(Target_AM[[#This Row],[NIPNAS]],Target_CC[],COLUMN(CL$2)+9,0)</f>
        <v>42964423</v>
      </c>
      <c r="DA135" s="22">
        <f>Target_AM[[#This Row],[PROPORSI]]*VLOOKUP(Target_AM[[#This Row],[NIPNAS]],Target_CC[],COLUMN(CM$2)+9,0)</f>
        <v>516213036.5</v>
      </c>
      <c r="DB135" s="22">
        <f>Target_AM[[#This Row],[PROPORSI]]*VLOOKUP(Target_AM[[#This Row],[NIPNAS]],Target_CC[],COLUMN(CN$2)+9,0)</f>
        <v>0</v>
      </c>
      <c r="DC135" s="22">
        <f>Target_AM[[#This Row],[PROPORSI]]*VLOOKUP(Target_AM[[#This Row],[NIPNAS]],Target_CC[],COLUMN(CO$2)+9,0)</f>
        <v>0</v>
      </c>
      <c r="DD135" s="22">
        <f>Target_AM[[#This Row],[PROPORSI]]*VLOOKUP(Target_AM[[#This Row],[NIPNAS]],Target_CC[],COLUMN(CP$2)+9,0)</f>
        <v>32032746.5</v>
      </c>
      <c r="DE135" s="22">
        <f>Target_AM[[#This Row],[PROPORSI]]*VLOOKUP(Target_AM[[#This Row],[NIPNAS]],Target_CC[],COLUMN(CQ$2)+9,0)</f>
        <v>0</v>
      </c>
      <c r="DF135" s="22">
        <f>Target_AM[[#This Row],[PROPORSI]]*VLOOKUP(Target_AM[[#This Row],[NIPNAS]],Target_CC[],COLUMN(CR$2)+9,0)</f>
        <v>0</v>
      </c>
      <c r="DG135" s="22">
        <f>Target_AM[[#This Row],[PROPORSI]]*VLOOKUP(Target_AM[[#This Row],[NIPNAS]],Target_CC[],COLUMN(CS$2)+9,0)</f>
        <v>0</v>
      </c>
      <c r="DH135" s="22">
        <f>Target_AM[[#This Row],[PROPORSI]]*VLOOKUP(Target_AM[[#This Row],[NIPNAS]],Target_CC[],COLUMN(CT$2)+9,0)</f>
        <v>0</v>
      </c>
      <c r="DI135" s="22">
        <f>Target_AM[[#This Row],[PROPORSI]]*VLOOKUP(Target_AM[[#This Row],[NIPNAS]],Target_CC[],COLUMN(CU$2)+9,0)</f>
        <v>0</v>
      </c>
      <c r="DJ135" s="22">
        <f>Target_AM[[#This Row],[PROPORSI]]*VLOOKUP(Target_AM[[#This Row],[NIPNAS]],Target_CC[],COLUMN(CV$2)+9,0)</f>
        <v>0</v>
      </c>
      <c r="DK135" s="22">
        <f>Target_AM[[#This Row],[PROPORSI]]*VLOOKUP(Target_AM[[#This Row],[NIPNAS]],Target_CC[],COLUMN(CW$2)+9,0)</f>
        <v>0</v>
      </c>
      <c r="DL135" s="22">
        <f>Target_AM[[#This Row],[PROPORSI]]*VLOOKUP(Target_AM[[#This Row],[NIPNAS]],Target_CC[],COLUMN(CX$2)+9,0)</f>
        <v>0</v>
      </c>
      <c r="DM135" s="22">
        <f>Target_AM[[#This Row],[PROPORSI]]*VLOOKUP(Target_AM[[#This Row],[NIPNAS]],Target_CC[],COLUMN(CY$2)+9,0)</f>
        <v>0</v>
      </c>
      <c r="DN135" s="22">
        <f>Target_AM[[#This Row],[PROPORSI]]*VLOOKUP(Target_AM[[#This Row],[NIPNAS]],Target_CC[],COLUMN(CZ$2)+9,0)</f>
        <v>32032746.5</v>
      </c>
      <c r="DO135" s="22">
        <f>Target_AM[[#This Row],[PROPORSI]]*VLOOKUP(Target_AM[[#This Row],[NIPNAS]],Target_CC[],COLUMN(DA$2)+9,0)</f>
        <v>0</v>
      </c>
      <c r="DP135" s="22">
        <f>Target_AM[[#This Row],[PROPORSI]]*VLOOKUP(Target_AM[[#This Row],[NIPNAS]],Target_CC[],COLUMN(DB$2)+9,0)</f>
        <v>0</v>
      </c>
      <c r="DQ135" s="22">
        <f>Target_AM[[#This Row],[PROPORSI]]*VLOOKUP(Target_AM[[#This Row],[NIPNAS]],Target_CC[],COLUMN(DC$2)+9,0)</f>
        <v>0</v>
      </c>
      <c r="DR135" s="22">
        <f>Target_AM[[#This Row],[PROPORSI]]*VLOOKUP(Target_AM[[#This Row],[NIPNAS]],Target_CC[],COLUMN(DD$2)+9,0)</f>
        <v>0</v>
      </c>
      <c r="DS135" s="22">
        <f>Target_AM[[#This Row],[PROPORSI]]*VLOOKUP(Target_AM[[#This Row],[NIPNAS]],Target_CC[],COLUMN(DE$2)+9,0)</f>
        <v>0</v>
      </c>
      <c r="DT135" s="22">
        <f>Target_AM[[#This Row],[PROPORSI]]*VLOOKUP(Target_AM[[#This Row],[NIPNAS]],Target_CC[],COLUMN(DF$2)+9,0)</f>
        <v>0</v>
      </c>
      <c r="DU135" s="22">
        <f>Target_AM[[#This Row],[PROPORSI]]*VLOOKUP(Target_AM[[#This Row],[NIPNAS]],Target_CC[],COLUMN(DG$2)+9,0)</f>
        <v>0</v>
      </c>
      <c r="DV135" s="22">
        <f>Target_AM[[#This Row],[PROPORSI]]*VLOOKUP(Target_AM[[#This Row],[NIPNAS]],Target_CC[],COLUMN(DH$2)+9,0)</f>
        <v>0</v>
      </c>
      <c r="DW135" s="22">
        <f>Target_AM[[#This Row],[PROPORSI]]*VLOOKUP(Target_AM[[#This Row],[NIPNAS]],Target_CC[],COLUMN(DI$2)+9,0)</f>
        <v>0</v>
      </c>
      <c r="DX135" s="22">
        <f>Target_AM[[#This Row],[PROPORSI]]*VLOOKUP(Target_AM[[#This Row],[NIPNAS]],Target_CC[],COLUMN(DJ$2)+9,0)</f>
        <v>0</v>
      </c>
      <c r="DY135" s="22">
        <f>Target_AM[[#This Row],[PROPORSI]]*VLOOKUP(Target_AM[[#This Row],[NIPNAS]],Target_CC[],COLUMN(DK$2)+9,0)</f>
        <v>0</v>
      </c>
      <c r="DZ135" s="22">
        <f>Target_AM[[#This Row],[PROPORSI]]*VLOOKUP(Target_AM[[#This Row],[NIPNAS]],Target_CC[],COLUMN(DL$2)+9,0)</f>
        <v>0</v>
      </c>
      <c r="EA135" s="22">
        <f>Target_AM[[#This Row],[PROPORSI]]*VLOOKUP(Target_AM[[#This Row],[NIPNAS]],Target_CC[],COLUMN(DM$2)+9,0)</f>
        <v>0</v>
      </c>
    </row>
    <row r="136" spans="2:131" x14ac:dyDescent="0.3">
      <c r="B136">
        <v>850046</v>
      </c>
      <c r="C136" t="s">
        <v>1036</v>
      </c>
      <c r="D136">
        <v>0.3</v>
      </c>
      <c r="E136" s="8">
        <v>45658</v>
      </c>
      <c r="F136">
        <v>4634569</v>
      </c>
      <c r="G136" t="s">
        <v>708</v>
      </c>
      <c r="J136" t="s">
        <v>300</v>
      </c>
      <c r="K136" t="s">
        <v>25</v>
      </c>
      <c r="L136" t="s">
        <v>159</v>
      </c>
      <c r="M136" t="s">
        <v>29</v>
      </c>
      <c r="N136" s="23">
        <f>Target_AM[[#This Row],[PROPORSI]]*VLOOKUP(Target_AM[[#This Row],[NIPNAS]],Target_CC[],9,0)</f>
        <v>33987014.343958274</v>
      </c>
      <c r="O136" s="22">
        <f>Target_AM[[#This Row],[PROPORSI]]*VLOOKUP(Target_AM[[#This Row],[NIPNAS]],Target_CC[],COLUMN(A$2)+9,0)</f>
        <v>2200558.7449767776</v>
      </c>
      <c r="P136" s="22">
        <f>Target_AM[[#This Row],[PROPORSI]]*VLOOKUP(Target_AM[[#This Row],[NIPNAS]],Target_CC[],COLUMN(B$2)+9,0)</f>
        <v>2238992.2167936442</v>
      </c>
      <c r="Q136" s="22">
        <f>Target_AM[[#This Row],[PROPORSI]]*VLOOKUP(Target_AM[[#This Row],[NIPNAS]],Target_CC[],COLUMN(C$2)+9,0)</f>
        <v>2393761.4506943105</v>
      </c>
      <c r="R136" s="22">
        <f>Target_AM[[#This Row],[PROPORSI]]*VLOOKUP(Target_AM[[#This Row],[NIPNAS]],Target_CC[],COLUMN(D$2)+9,0)</f>
        <v>2249300.2640996724</v>
      </c>
      <c r="S136" s="22">
        <f>Target_AM[[#This Row],[PROPORSI]]*VLOOKUP(Target_AM[[#This Row],[NIPNAS]],Target_CC[],COLUMN(E$2)+9,0)</f>
        <v>2363307.214538903</v>
      </c>
      <c r="T136" s="22">
        <f>Target_AM[[#This Row],[PROPORSI]]*VLOOKUP(Target_AM[[#This Row],[NIPNAS]],Target_CC[],COLUMN(F$2)+9,0)</f>
        <v>2331780.4284851043</v>
      </c>
      <c r="U136" s="22">
        <f>Target_AM[[#This Row],[PROPORSI]]*VLOOKUP(Target_AM[[#This Row],[NIPNAS]],Target_CC[],COLUMN(G$2)+9,0)</f>
        <v>2443325.40523624</v>
      </c>
      <c r="V136" s="22">
        <f>Target_AM[[#This Row],[PROPORSI]]*VLOOKUP(Target_AM[[#This Row],[NIPNAS]],Target_CC[],COLUMN(H$2)+9,0)</f>
        <v>2467677.7771247318</v>
      </c>
      <c r="W136" s="22">
        <f>Target_AM[[#This Row],[PROPORSI]]*VLOOKUP(Target_AM[[#This Row],[NIPNAS]],Target_CC[],COLUMN(I$2)+9,0)</f>
        <v>2436091.5644109356</v>
      </c>
      <c r="X136" s="22">
        <f>Target_AM[[#This Row],[PROPORSI]]*VLOOKUP(Target_AM[[#This Row],[NIPNAS]],Target_CC[],COLUMN(J$2)+9,0)</f>
        <v>2485101.9042995707</v>
      </c>
      <c r="Y136" s="22">
        <f>Target_AM[[#This Row],[PROPORSI]]*VLOOKUP(Target_AM[[#This Row],[NIPNAS]],Target_CC[],COLUMN(K$2)+9,0)</f>
        <v>2466969.8880278789</v>
      </c>
      <c r="Z136" s="22">
        <f>Target_AM[[#This Row],[PROPORSI]]*VLOOKUP(Target_AM[[#This Row],[NIPNAS]],Target_CC[],COLUMN(L$2)+9,0)</f>
        <v>2327632.5963122267</v>
      </c>
      <c r="AA136" s="22">
        <f>Target_AM[[#This Row],[PROPORSI]]*VLOOKUP(Target_AM[[#This Row],[NIPNAS]],Target_CC[],COLUMN(M$2)+9,0)</f>
        <v>28404499.454999998</v>
      </c>
      <c r="AB136" s="22">
        <f>Target_AM[[#This Row],[PROPORSI]]*VLOOKUP(Target_AM[[#This Row],[NIPNAS]],Target_CC[],COLUMN(N$2)+9,0)</f>
        <v>375379.0178525105</v>
      </c>
      <c r="AC136" s="22">
        <f>Target_AM[[#This Row],[PROPORSI]]*VLOOKUP(Target_AM[[#This Row],[NIPNAS]],Target_CC[],COLUMN(O$2)+9,0)</f>
        <v>381935.13408263179</v>
      </c>
      <c r="AD136" s="22">
        <f>Target_AM[[#This Row],[PROPORSI]]*VLOOKUP(Target_AM[[#This Row],[NIPNAS]],Target_CC[],COLUMN(P$2)+9,0)</f>
        <v>408336.21205795783</v>
      </c>
      <c r="AE136" s="22">
        <f>Target_AM[[#This Row],[PROPORSI]]*VLOOKUP(Target_AM[[#This Row],[NIPNAS]],Target_CC[],COLUMN(Q$2)+9,0)</f>
        <v>383693.5168945184</v>
      </c>
      <c r="AF136" s="22">
        <f>Target_AM[[#This Row],[PROPORSI]]*VLOOKUP(Target_AM[[#This Row],[NIPNAS]],Target_CC[],COLUMN(R$2)+9,0)</f>
        <v>403141.22179307125</v>
      </c>
      <c r="AG136" s="22">
        <f>Target_AM[[#This Row],[PROPORSI]]*VLOOKUP(Target_AM[[#This Row],[NIPNAS]],Target_CC[],COLUMN(S$2)+9,0)</f>
        <v>397763.27221006842</v>
      </c>
      <c r="AH136" s="22">
        <f>Target_AM[[#This Row],[PROPORSI]]*VLOOKUP(Target_AM[[#This Row],[NIPNAS]],Target_CC[],COLUMN(T$2)+9,0)</f>
        <v>416791.00501420436</v>
      </c>
      <c r="AI136" s="22">
        <f>Target_AM[[#This Row],[PROPORSI]]*VLOOKUP(Target_AM[[#This Row],[NIPNAS]],Target_CC[],COLUMN(U$2)+9,0)</f>
        <v>420945.1179015552</v>
      </c>
      <c r="AJ136" s="22">
        <f>Target_AM[[#This Row],[PROPORSI]]*VLOOKUP(Target_AM[[#This Row],[NIPNAS]],Target_CC[],COLUMN(V$2)+9,0)</f>
        <v>415557.03111075686</v>
      </c>
      <c r="AK136" s="22">
        <f>Target_AM[[#This Row],[PROPORSI]]*VLOOKUP(Target_AM[[#This Row],[NIPNAS]],Target_CC[],COLUMN(W$2)+9,0)</f>
        <v>423917.38654049014</v>
      </c>
      <c r="AL136" s="22">
        <f>Target_AM[[#This Row],[PROPORSI]]*VLOOKUP(Target_AM[[#This Row],[NIPNAS]],Target_CC[],COLUMN(X$2)+9,0)</f>
        <v>420824.36370013625</v>
      </c>
      <c r="AM136" s="22">
        <f>Target_AM[[#This Row],[PROPORSI]]*VLOOKUP(Target_AM[[#This Row],[NIPNAS]],Target_CC[],COLUMN(Y$2)+9,0)</f>
        <v>397055.72047084488</v>
      </c>
      <c r="AN136" s="22">
        <f>Target_AM[[#This Row],[PROPORSI]]*VLOOKUP(Target_AM[[#This Row],[NIPNAS]],Target_CC[],COLUMN(Z$2)+9,0)</f>
        <v>4845338.999628746</v>
      </c>
      <c r="AO136" s="22">
        <f>Target_AM[[#This Row],[PROPORSI]]*VLOOKUP(Target_AM[[#This Row],[NIPNAS]],Target_CC[],COLUMN(AA$2)+9,0)</f>
        <v>2575937.7628292884</v>
      </c>
      <c r="AP136" s="22">
        <f>Target_AM[[#This Row],[PROPORSI]]*VLOOKUP(Target_AM[[#This Row],[NIPNAS]],Target_CC[],COLUMN(AB$2)+9,0)</f>
        <v>2620927.3508762759</v>
      </c>
      <c r="AQ136" s="22">
        <f>Target_AM[[#This Row],[PROPORSI]]*VLOOKUP(Target_AM[[#This Row],[NIPNAS]],Target_CC[],COLUMN(AC$2)+9,0)</f>
        <v>2802097.6627522684</v>
      </c>
      <c r="AR136" s="22">
        <f>Target_AM[[#This Row],[PROPORSI]]*VLOOKUP(Target_AM[[#This Row],[NIPNAS]],Target_CC[],COLUMN(AD$2)+9,0)</f>
        <v>2632993.7809941908</v>
      </c>
      <c r="AS136" s="22">
        <f>Target_AM[[#This Row],[PROPORSI]]*VLOOKUP(Target_AM[[#This Row],[NIPNAS]],Target_CC[],COLUMN(AE$2)+9,0)</f>
        <v>2766448.4363319743</v>
      </c>
      <c r="AT136" s="22">
        <f>Target_AM[[#This Row],[PROPORSI]]*VLOOKUP(Target_AM[[#This Row],[NIPNAS]],Target_CC[],COLUMN(AF$2)+9,0)</f>
        <v>2729543.7006951733</v>
      </c>
      <c r="AU136" s="22">
        <f>Target_AM[[#This Row],[PROPORSI]]*VLOOKUP(Target_AM[[#This Row],[NIPNAS]],Target_CC[],COLUMN(AG$2)+9,0)</f>
        <v>2860116.4102504444</v>
      </c>
      <c r="AV136" s="22">
        <f>Target_AM[[#This Row],[PROPORSI]]*VLOOKUP(Target_AM[[#This Row],[NIPNAS]],Target_CC[],COLUMN(AH$2)+9,0)</f>
        <v>2888622.8950262871</v>
      </c>
      <c r="AW136" s="22">
        <f>Target_AM[[#This Row],[PROPORSI]]*VLOOKUP(Target_AM[[#This Row],[NIPNAS]],Target_CC[],COLUMN(AI$2)+9,0)</f>
        <v>2851648.5955216922</v>
      </c>
      <c r="AX136" s="22">
        <f>Target_AM[[#This Row],[PROPORSI]]*VLOOKUP(Target_AM[[#This Row],[NIPNAS]],Target_CC[],COLUMN(AJ$2)+9,0)</f>
        <v>2909019.2908400609</v>
      </c>
      <c r="AY136" s="22">
        <f>Target_AM[[#This Row],[PROPORSI]]*VLOOKUP(Target_AM[[#This Row],[NIPNAS]],Target_CC[],COLUMN(AK$2)+9,0)</f>
        <v>2887794.251728015</v>
      </c>
      <c r="AZ136" s="22">
        <f>Target_AM[[#This Row],[PROPORSI]]*VLOOKUP(Target_AM[[#This Row],[NIPNAS]],Target_CC[],COLUMN(AL$2)+9,0)</f>
        <v>2724688.3167830715</v>
      </c>
      <c r="BA136" s="22">
        <f>Target_AM[[#This Row],[PROPORSI]]*VLOOKUP(Target_AM[[#This Row],[NIPNAS]],Target_CC[],COLUMN(AM$2)+9,0)</f>
        <v>33249838.454628743</v>
      </c>
      <c r="BB136" s="22">
        <f>Target_AM[[#This Row],[PROPORSI]]*VLOOKUP(Target_AM[[#This Row],[NIPNAS]],Target_CC[],COLUMN(AN$2)+9,0)</f>
        <v>2933219.5878584231</v>
      </c>
      <c r="BC136" s="22">
        <f>Target_AM[[#This Row],[PROPORSI]]*VLOOKUP(Target_AM[[#This Row],[NIPNAS]],Target_CC[],COLUMN(AO$2)+9,0)</f>
        <v>3052235.7970175389</v>
      </c>
      <c r="BD136" s="22">
        <f>Target_AM[[#This Row],[PROPORSI]]*VLOOKUP(Target_AM[[#This Row],[NIPNAS]],Target_CC[],COLUMN(AP$2)+9,0)</f>
        <v>3086710.4847992421</v>
      </c>
      <c r="BE136" s="22">
        <f>Target_AM[[#This Row],[PROPORSI]]*VLOOKUP(Target_AM[[#This Row],[NIPNAS]],Target_CC[],COLUMN(AQ$2)+9,0)</f>
        <v>2992469.8457325008</v>
      </c>
      <c r="BF136" s="22">
        <f>Target_AM[[#This Row],[PROPORSI]]*VLOOKUP(Target_AM[[#This Row],[NIPNAS]],Target_CC[],COLUMN(AR$2)+9,0)</f>
        <v>3146507.8629915821</v>
      </c>
      <c r="BG136" s="22">
        <f>Target_AM[[#This Row],[PROPORSI]]*VLOOKUP(Target_AM[[#This Row],[NIPNAS]],Target_CC[],COLUMN(AS$2)+9,0)</f>
        <v>3126933.8352507572</v>
      </c>
      <c r="BH136" s="22">
        <f>Target_AM[[#This Row],[PROPORSI]]*VLOOKUP(Target_AM[[#This Row],[NIPNAS]],Target_CC[],COLUMN(AT$2)+9,0)</f>
        <v>3229084.765192043</v>
      </c>
      <c r="BI136" s="22">
        <f>Target_AM[[#This Row],[PROPORSI]]*VLOOKUP(Target_AM[[#This Row],[NIPNAS]],Target_CC[],COLUMN(AU$2)+9,0)</f>
        <v>3274480.5758987297</v>
      </c>
      <c r="BJ136" s="22">
        <f>Target_AM[[#This Row],[PROPORSI]]*VLOOKUP(Target_AM[[#This Row],[NIPNAS]],Target_CC[],COLUMN(AV$2)+9,0)</f>
        <v>3223578.6360467481</v>
      </c>
      <c r="BK136" s="22">
        <f>Target_AM[[#This Row],[PROPORSI]]*VLOOKUP(Target_AM[[#This Row],[NIPNAS]],Target_CC[],COLUMN(AW$2)+9,0)</f>
        <v>3278380.1346828416</v>
      </c>
      <c r="BL136" s="22">
        <f>Target_AM[[#This Row],[PROPORSI]]*VLOOKUP(Target_AM[[#This Row],[NIPNAS]],Target_CC[],COLUMN(AX$2)+9,0)</f>
        <v>3338817.7575702192</v>
      </c>
      <c r="BM136" s="22">
        <f>Target_AM[[#This Row],[PROPORSI]]*VLOOKUP(Target_AM[[#This Row],[NIPNAS]],Target_CC[],COLUMN(AY$2)+9,0)</f>
        <v>3255306.9896647418</v>
      </c>
      <c r="BN136" s="22">
        <f>Target_AM[[#This Row],[PROPORSI]]*VLOOKUP(Target_AM[[#This Row],[NIPNAS]],Target_CC[],COLUMN(AZ$2)+9,0)</f>
        <v>37937726.272705361</v>
      </c>
      <c r="BO136" s="22">
        <f>Target_AM[[#This Row],[PROPORSI]]*VLOOKUP(Target_AM[[#This Row],[NIPNAS]],Target_CC[],COLUMN(BA$2)+9,0)</f>
        <v>2075048.0999999999</v>
      </c>
      <c r="BP136" s="22">
        <f>Target_AM[[#This Row],[PROPORSI]]*VLOOKUP(Target_AM[[#This Row],[NIPNAS]],Target_CC[],COLUMN(BB$2)+9,0)</f>
        <v>2091730.2</v>
      </c>
      <c r="BQ136" s="22">
        <f>Target_AM[[#This Row],[PROPORSI]]*VLOOKUP(Target_AM[[#This Row],[NIPNAS]],Target_CC[],COLUMN(BC$2)+9,0)</f>
        <v>2086950</v>
      </c>
      <c r="BR136" s="22">
        <f>Target_AM[[#This Row],[PROPORSI]]*VLOOKUP(Target_AM[[#This Row],[NIPNAS]],Target_CC[],COLUMN(BD$2)+9,0)</f>
        <v>2083950</v>
      </c>
      <c r="BS136" s="22">
        <f>Target_AM[[#This Row],[PROPORSI]]*VLOOKUP(Target_AM[[#This Row],[NIPNAS]],Target_CC[],COLUMN(BE$2)+9,0)</f>
        <v>2083950</v>
      </c>
      <c r="BT136" s="22">
        <f>Target_AM[[#This Row],[PROPORSI]]*VLOOKUP(Target_AM[[#This Row],[NIPNAS]],Target_CC[],COLUMN(BF$2)+9,0)</f>
        <v>2083950</v>
      </c>
      <c r="BU136" s="22">
        <f>Target_AM[[#This Row],[PROPORSI]]*VLOOKUP(Target_AM[[#This Row],[NIPNAS]],Target_CC[],COLUMN(BG$2)+9,0)</f>
        <v>2083950</v>
      </c>
      <c r="BV136" s="22">
        <f>Target_AM[[#This Row],[PROPORSI]]*VLOOKUP(Target_AM[[#This Row],[NIPNAS]],Target_CC[],COLUMN(BH$2)+9,0)</f>
        <v>2083950</v>
      </c>
      <c r="BW136" s="22">
        <f>Target_AM[[#This Row],[PROPORSI]]*VLOOKUP(Target_AM[[#This Row],[NIPNAS]],Target_CC[],COLUMN(BI$2)+9,0)</f>
        <v>2083950</v>
      </c>
      <c r="BX136" s="22">
        <f>Target_AM[[#This Row],[PROPORSI]]*VLOOKUP(Target_AM[[#This Row],[NIPNAS]],Target_CC[],COLUMN(BJ$2)+9,0)</f>
        <v>2083950</v>
      </c>
      <c r="BY136" s="22">
        <f>Target_AM[[#This Row],[PROPORSI]]*VLOOKUP(Target_AM[[#This Row],[NIPNAS]],Target_CC[],COLUMN(BK$2)+9,0)</f>
        <v>2083950</v>
      </c>
      <c r="BZ136" s="22">
        <f>Target_AM[[#This Row],[PROPORSI]]*VLOOKUP(Target_AM[[#This Row],[NIPNAS]],Target_CC[],COLUMN(BL$2)+9,0)</f>
        <v>2083950</v>
      </c>
      <c r="CA136" s="22">
        <f>Target_AM[[#This Row],[PROPORSI]]*VLOOKUP(Target_AM[[#This Row],[NIPNAS]],Target_CC[],COLUMN(BM$2)+9,0)</f>
        <v>25009278.300000001</v>
      </c>
      <c r="CB136" s="22">
        <f>Target_AM[[#This Row],[PROPORSI]]*VLOOKUP(Target_AM[[#This Row],[NIPNAS]],Target_CC[],COLUMN(BN$2)+9,0)</f>
        <v>0</v>
      </c>
      <c r="CC136" s="22">
        <f>Target_AM[[#This Row],[PROPORSI]]*VLOOKUP(Target_AM[[#This Row],[NIPNAS]],Target_CC[],COLUMN(BO$2)+9,0)</f>
        <v>0</v>
      </c>
      <c r="CD136" s="22">
        <f>Target_AM[[#This Row],[PROPORSI]]*VLOOKUP(Target_AM[[#This Row],[NIPNAS]],Target_CC[],COLUMN(BP$2)+9,0)</f>
        <v>0</v>
      </c>
      <c r="CE136" s="22">
        <f>Target_AM[[#This Row],[PROPORSI]]*VLOOKUP(Target_AM[[#This Row],[NIPNAS]],Target_CC[],COLUMN(BQ$2)+9,0)</f>
        <v>0</v>
      </c>
      <c r="CF136" s="22">
        <f>Target_AM[[#This Row],[PROPORSI]]*VLOOKUP(Target_AM[[#This Row],[NIPNAS]],Target_CC[],COLUMN(BR$2)+9,0)</f>
        <v>0</v>
      </c>
      <c r="CG136" s="22">
        <f>Target_AM[[#This Row],[PROPORSI]]*VLOOKUP(Target_AM[[#This Row],[NIPNAS]],Target_CC[],COLUMN(BS$2)+9,0)</f>
        <v>0</v>
      </c>
      <c r="CH136" s="22">
        <f>Target_AM[[#This Row],[PROPORSI]]*VLOOKUP(Target_AM[[#This Row],[NIPNAS]],Target_CC[],COLUMN(BT$2)+9,0)</f>
        <v>0</v>
      </c>
      <c r="CI136" s="22">
        <f>Target_AM[[#This Row],[PROPORSI]]*VLOOKUP(Target_AM[[#This Row],[NIPNAS]],Target_CC[],COLUMN(BU$2)+9,0)</f>
        <v>0</v>
      </c>
      <c r="CJ136" s="22">
        <f>Target_AM[[#This Row],[PROPORSI]]*VLOOKUP(Target_AM[[#This Row],[NIPNAS]],Target_CC[],COLUMN(BV$2)+9,0)</f>
        <v>0</v>
      </c>
      <c r="CK136" s="22">
        <f>Target_AM[[#This Row],[PROPORSI]]*VLOOKUP(Target_AM[[#This Row],[NIPNAS]],Target_CC[],COLUMN(BW$2)+9,0)</f>
        <v>0</v>
      </c>
      <c r="CL136" s="22">
        <f>Target_AM[[#This Row],[PROPORSI]]*VLOOKUP(Target_AM[[#This Row],[NIPNAS]],Target_CC[],COLUMN(BX$2)+9,0)</f>
        <v>0</v>
      </c>
      <c r="CM136" s="22">
        <f>Target_AM[[#This Row],[PROPORSI]]*VLOOKUP(Target_AM[[#This Row],[NIPNAS]],Target_CC[],COLUMN(BY$2)+9,0)</f>
        <v>0</v>
      </c>
      <c r="CN136" s="22">
        <f>Target_AM[[#This Row],[PROPORSI]]*VLOOKUP(Target_AM[[#This Row],[NIPNAS]],Target_CC[],COLUMN(BZ$2)+9,0)</f>
        <v>0</v>
      </c>
      <c r="CO136" s="22">
        <f>Target_AM[[#This Row],[PROPORSI]]*VLOOKUP(Target_AM[[#This Row],[NIPNAS]],Target_CC[],COLUMN(CA$2)+9,0)</f>
        <v>2072048.0999999999</v>
      </c>
      <c r="CP136" s="22">
        <f>Target_AM[[#This Row],[PROPORSI]]*VLOOKUP(Target_AM[[#This Row],[NIPNAS]],Target_CC[],COLUMN(CB$2)+9,0)</f>
        <v>2088730.2</v>
      </c>
      <c r="CQ136" s="22">
        <f>Target_AM[[#This Row],[PROPORSI]]*VLOOKUP(Target_AM[[#This Row],[NIPNAS]],Target_CC[],COLUMN(CC$2)+9,0)</f>
        <v>2083950</v>
      </c>
      <c r="CR136" s="22">
        <f>Target_AM[[#This Row],[PROPORSI]]*VLOOKUP(Target_AM[[#This Row],[NIPNAS]],Target_CC[],COLUMN(CD$2)+9,0)</f>
        <v>2083950</v>
      </c>
      <c r="CS136" s="22">
        <f>Target_AM[[#This Row],[PROPORSI]]*VLOOKUP(Target_AM[[#This Row],[NIPNAS]],Target_CC[],COLUMN(CE$2)+9,0)</f>
        <v>2083950</v>
      </c>
      <c r="CT136" s="22">
        <f>Target_AM[[#This Row],[PROPORSI]]*VLOOKUP(Target_AM[[#This Row],[NIPNAS]],Target_CC[],COLUMN(CF$2)+9,0)</f>
        <v>2083950</v>
      </c>
      <c r="CU136" s="22">
        <f>Target_AM[[#This Row],[PROPORSI]]*VLOOKUP(Target_AM[[#This Row],[NIPNAS]],Target_CC[],COLUMN(CG$2)+9,0)</f>
        <v>2083950</v>
      </c>
      <c r="CV136" s="22">
        <f>Target_AM[[#This Row],[PROPORSI]]*VLOOKUP(Target_AM[[#This Row],[NIPNAS]],Target_CC[],COLUMN(CH$2)+9,0)</f>
        <v>2083950</v>
      </c>
      <c r="CW136" s="22">
        <f>Target_AM[[#This Row],[PROPORSI]]*VLOOKUP(Target_AM[[#This Row],[NIPNAS]],Target_CC[],COLUMN(CI$2)+9,0)</f>
        <v>2083950</v>
      </c>
      <c r="CX136" s="22">
        <f>Target_AM[[#This Row],[PROPORSI]]*VLOOKUP(Target_AM[[#This Row],[NIPNAS]],Target_CC[],COLUMN(CJ$2)+9,0)</f>
        <v>2083950</v>
      </c>
      <c r="CY136" s="22">
        <f>Target_AM[[#This Row],[PROPORSI]]*VLOOKUP(Target_AM[[#This Row],[NIPNAS]],Target_CC[],COLUMN(CK$2)+9,0)</f>
        <v>2083950</v>
      </c>
      <c r="CZ136" s="22">
        <f>Target_AM[[#This Row],[PROPORSI]]*VLOOKUP(Target_AM[[#This Row],[NIPNAS]],Target_CC[],COLUMN(CL$2)+9,0)</f>
        <v>2083950</v>
      </c>
      <c r="DA136" s="22">
        <f>Target_AM[[#This Row],[PROPORSI]]*VLOOKUP(Target_AM[[#This Row],[NIPNAS]],Target_CC[],COLUMN(CM$2)+9,0)</f>
        <v>25000278.300000001</v>
      </c>
      <c r="DB136" s="22">
        <f>Target_AM[[#This Row],[PROPORSI]]*VLOOKUP(Target_AM[[#This Row],[NIPNAS]],Target_CC[],COLUMN(CN$2)+9,0)</f>
        <v>0</v>
      </c>
      <c r="DC136" s="22">
        <f>Target_AM[[#This Row],[PROPORSI]]*VLOOKUP(Target_AM[[#This Row],[NIPNAS]],Target_CC[],COLUMN(CO$2)+9,0)</f>
        <v>0</v>
      </c>
      <c r="DD136" s="22">
        <f>Target_AM[[#This Row],[PROPORSI]]*VLOOKUP(Target_AM[[#This Row],[NIPNAS]],Target_CC[],COLUMN(CP$2)+9,0)</f>
        <v>0</v>
      </c>
      <c r="DE136" s="22">
        <f>Target_AM[[#This Row],[PROPORSI]]*VLOOKUP(Target_AM[[#This Row],[NIPNAS]],Target_CC[],COLUMN(CQ$2)+9,0)</f>
        <v>0</v>
      </c>
      <c r="DF136" s="22">
        <f>Target_AM[[#This Row],[PROPORSI]]*VLOOKUP(Target_AM[[#This Row],[NIPNAS]],Target_CC[],COLUMN(CR$2)+9,0)</f>
        <v>0</v>
      </c>
      <c r="DG136" s="22">
        <f>Target_AM[[#This Row],[PROPORSI]]*VLOOKUP(Target_AM[[#This Row],[NIPNAS]],Target_CC[],COLUMN(CS$2)+9,0)</f>
        <v>0</v>
      </c>
      <c r="DH136" s="22">
        <f>Target_AM[[#This Row],[PROPORSI]]*VLOOKUP(Target_AM[[#This Row],[NIPNAS]],Target_CC[],COLUMN(CT$2)+9,0)</f>
        <v>0</v>
      </c>
      <c r="DI136" s="22">
        <f>Target_AM[[#This Row],[PROPORSI]]*VLOOKUP(Target_AM[[#This Row],[NIPNAS]],Target_CC[],COLUMN(CU$2)+9,0)</f>
        <v>0</v>
      </c>
      <c r="DJ136" s="22">
        <f>Target_AM[[#This Row],[PROPORSI]]*VLOOKUP(Target_AM[[#This Row],[NIPNAS]],Target_CC[],COLUMN(CV$2)+9,0)</f>
        <v>0</v>
      </c>
      <c r="DK136" s="22">
        <f>Target_AM[[#This Row],[PROPORSI]]*VLOOKUP(Target_AM[[#This Row],[NIPNAS]],Target_CC[],COLUMN(CW$2)+9,0)</f>
        <v>0</v>
      </c>
      <c r="DL136" s="22">
        <f>Target_AM[[#This Row],[PROPORSI]]*VLOOKUP(Target_AM[[#This Row],[NIPNAS]],Target_CC[],COLUMN(CX$2)+9,0)</f>
        <v>0</v>
      </c>
      <c r="DM136" s="22">
        <f>Target_AM[[#This Row],[PROPORSI]]*VLOOKUP(Target_AM[[#This Row],[NIPNAS]],Target_CC[],COLUMN(CY$2)+9,0)</f>
        <v>0</v>
      </c>
      <c r="DN136" s="22">
        <f>Target_AM[[#This Row],[PROPORSI]]*VLOOKUP(Target_AM[[#This Row],[NIPNAS]],Target_CC[],COLUMN(CZ$2)+9,0)</f>
        <v>0</v>
      </c>
      <c r="DO136" s="22">
        <f>Target_AM[[#This Row],[PROPORSI]]*VLOOKUP(Target_AM[[#This Row],[NIPNAS]],Target_CC[],COLUMN(DA$2)+9,0)</f>
        <v>0</v>
      </c>
      <c r="DP136" s="22">
        <f>Target_AM[[#This Row],[PROPORSI]]*VLOOKUP(Target_AM[[#This Row],[NIPNAS]],Target_CC[],COLUMN(DB$2)+9,0)</f>
        <v>0</v>
      </c>
      <c r="DQ136" s="22">
        <f>Target_AM[[#This Row],[PROPORSI]]*VLOOKUP(Target_AM[[#This Row],[NIPNAS]],Target_CC[],COLUMN(DC$2)+9,0)</f>
        <v>0</v>
      </c>
      <c r="DR136" s="22">
        <f>Target_AM[[#This Row],[PROPORSI]]*VLOOKUP(Target_AM[[#This Row],[NIPNAS]],Target_CC[],COLUMN(DD$2)+9,0)</f>
        <v>0</v>
      </c>
      <c r="DS136" s="22">
        <f>Target_AM[[#This Row],[PROPORSI]]*VLOOKUP(Target_AM[[#This Row],[NIPNAS]],Target_CC[],COLUMN(DE$2)+9,0)</f>
        <v>0</v>
      </c>
      <c r="DT136" s="22">
        <f>Target_AM[[#This Row],[PROPORSI]]*VLOOKUP(Target_AM[[#This Row],[NIPNAS]],Target_CC[],COLUMN(DF$2)+9,0)</f>
        <v>0</v>
      </c>
      <c r="DU136" s="22">
        <f>Target_AM[[#This Row],[PROPORSI]]*VLOOKUP(Target_AM[[#This Row],[NIPNAS]],Target_CC[],COLUMN(DG$2)+9,0)</f>
        <v>0</v>
      </c>
      <c r="DV136" s="22">
        <f>Target_AM[[#This Row],[PROPORSI]]*VLOOKUP(Target_AM[[#This Row],[NIPNAS]],Target_CC[],COLUMN(DH$2)+9,0)</f>
        <v>0</v>
      </c>
      <c r="DW136" s="22">
        <f>Target_AM[[#This Row],[PROPORSI]]*VLOOKUP(Target_AM[[#This Row],[NIPNAS]],Target_CC[],COLUMN(DI$2)+9,0)</f>
        <v>0</v>
      </c>
      <c r="DX136" s="22">
        <f>Target_AM[[#This Row],[PROPORSI]]*VLOOKUP(Target_AM[[#This Row],[NIPNAS]],Target_CC[],COLUMN(DJ$2)+9,0)</f>
        <v>0</v>
      </c>
      <c r="DY136" s="22">
        <f>Target_AM[[#This Row],[PROPORSI]]*VLOOKUP(Target_AM[[#This Row],[NIPNAS]],Target_CC[],COLUMN(DK$2)+9,0)</f>
        <v>0</v>
      </c>
      <c r="DZ136" s="22">
        <f>Target_AM[[#This Row],[PROPORSI]]*VLOOKUP(Target_AM[[#This Row],[NIPNAS]],Target_CC[],COLUMN(DL$2)+9,0)</f>
        <v>0</v>
      </c>
      <c r="EA136" s="22">
        <f>Target_AM[[#This Row],[PROPORSI]]*VLOOKUP(Target_AM[[#This Row],[NIPNAS]],Target_CC[],COLUMN(DM$2)+9,0)</f>
        <v>0</v>
      </c>
    </row>
    <row r="137" spans="2:131" x14ac:dyDescent="0.3">
      <c r="B137">
        <v>910017</v>
      </c>
      <c r="C137" t="s">
        <v>1049</v>
      </c>
      <c r="D137">
        <v>0.7</v>
      </c>
      <c r="E137" s="8">
        <v>45658</v>
      </c>
      <c r="F137">
        <v>4634569</v>
      </c>
      <c r="G137" t="s">
        <v>708</v>
      </c>
      <c r="J137" t="s">
        <v>300</v>
      </c>
      <c r="K137" t="s">
        <v>25</v>
      </c>
      <c r="L137" t="s">
        <v>159</v>
      </c>
      <c r="M137" t="s">
        <v>29</v>
      </c>
      <c r="N137" s="23">
        <f>Target_AM[[#This Row],[PROPORSI]]*VLOOKUP(Target_AM[[#This Row],[NIPNAS]],Target_CC[],9,0)</f>
        <v>79303033.469235972</v>
      </c>
      <c r="O137" s="22">
        <f>Target_AM[[#This Row],[PROPORSI]]*VLOOKUP(Target_AM[[#This Row],[NIPNAS]],Target_CC[],COLUMN(A$2)+9,0)</f>
        <v>5134637.071612481</v>
      </c>
      <c r="P137" s="22">
        <f>Target_AM[[#This Row],[PROPORSI]]*VLOOKUP(Target_AM[[#This Row],[NIPNAS]],Target_CC[],COLUMN(B$2)+9,0)</f>
        <v>5224315.1725185029</v>
      </c>
      <c r="Q137" s="22">
        <f>Target_AM[[#This Row],[PROPORSI]]*VLOOKUP(Target_AM[[#This Row],[NIPNAS]],Target_CC[],COLUMN(C$2)+9,0)</f>
        <v>5585443.3849533908</v>
      </c>
      <c r="R137" s="22">
        <f>Target_AM[[#This Row],[PROPORSI]]*VLOOKUP(Target_AM[[#This Row],[NIPNAS]],Target_CC[],COLUMN(D$2)+9,0)</f>
        <v>5248367.2828992354</v>
      </c>
      <c r="S137" s="22">
        <f>Target_AM[[#This Row],[PROPORSI]]*VLOOKUP(Target_AM[[#This Row],[NIPNAS]],Target_CC[],COLUMN(E$2)+9,0)</f>
        <v>5514383.5005907733</v>
      </c>
      <c r="T137" s="22">
        <f>Target_AM[[#This Row],[PROPORSI]]*VLOOKUP(Target_AM[[#This Row],[NIPNAS]],Target_CC[],COLUMN(F$2)+9,0)</f>
        <v>5440820.9997985773</v>
      </c>
      <c r="U137" s="22">
        <f>Target_AM[[#This Row],[PROPORSI]]*VLOOKUP(Target_AM[[#This Row],[NIPNAS]],Target_CC[],COLUMN(G$2)+9,0)</f>
        <v>5701092.6122178938</v>
      </c>
      <c r="V137" s="22">
        <f>Target_AM[[#This Row],[PROPORSI]]*VLOOKUP(Target_AM[[#This Row],[NIPNAS]],Target_CC[],COLUMN(H$2)+9,0)</f>
        <v>5757914.8132910412</v>
      </c>
      <c r="W137" s="22">
        <f>Target_AM[[#This Row],[PROPORSI]]*VLOOKUP(Target_AM[[#This Row],[NIPNAS]],Target_CC[],COLUMN(I$2)+9,0)</f>
        <v>5684213.6502921823</v>
      </c>
      <c r="X137" s="22">
        <f>Target_AM[[#This Row],[PROPORSI]]*VLOOKUP(Target_AM[[#This Row],[NIPNAS]],Target_CC[],COLUMN(J$2)+9,0)</f>
        <v>5798571.1100323321</v>
      </c>
      <c r="Y137" s="22">
        <f>Target_AM[[#This Row],[PROPORSI]]*VLOOKUP(Target_AM[[#This Row],[NIPNAS]],Target_CC[],COLUMN(K$2)+9,0)</f>
        <v>5756263.0720650507</v>
      </c>
      <c r="Z137" s="22">
        <f>Target_AM[[#This Row],[PROPORSI]]*VLOOKUP(Target_AM[[#This Row],[NIPNAS]],Target_CC[],COLUMN(L$2)+9,0)</f>
        <v>5431142.7247285293</v>
      </c>
      <c r="AA137" s="22">
        <f>Target_AM[[#This Row],[PROPORSI]]*VLOOKUP(Target_AM[[#This Row],[NIPNAS]],Target_CC[],COLUMN(M$2)+9,0)</f>
        <v>66277165.394999988</v>
      </c>
      <c r="AB137" s="22">
        <f>Target_AM[[#This Row],[PROPORSI]]*VLOOKUP(Target_AM[[#This Row],[NIPNAS]],Target_CC[],COLUMN(N$2)+9,0)</f>
        <v>875884.37498919107</v>
      </c>
      <c r="AC137" s="22">
        <f>Target_AM[[#This Row],[PROPORSI]]*VLOOKUP(Target_AM[[#This Row],[NIPNAS]],Target_CC[],COLUMN(O$2)+9,0)</f>
        <v>891181.97952614084</v>
      </c>
      <c r="AD137" s="22">
        <f>Target_AM[[#This Row],[PROPORSI]]*VLOOKUP(Target_AM[[#This Row],[NIPNAS]],Target_CC[],COLUMN(P$2)+9,0)</f>
        <v>952784.49480190151</v>
      </c>
      <c r="AE137" s="22">
        <f>Target_AM[[#This Row],[PROPORSI]]*VLOOKUP(Target_AM[[#This Row],[NIPNAS]],Target_CC[],COLUMN(Q$2)+9,0)</f>
        <v>895284.87275387626</v>
      </c>
      <c r="AF137" s="22">
        <f>Target_AM[[#This Row],[PROPORSI]]*VLOOKUP(Target_AM[[#This Row],[NIPNAS]],Target_CC[],COLUMN(R$2)+9,0)</f>
        <v>940662.85085049947</v>
      </c>
      <c r="AG137" s="22">
        <f>Target_AM[[#This Row],[PROPORSI]]*VLOOKUP(Target_AM[[#This Row],[NIPNAS]],Target_CC[],COLUMN(S$2)+9,0)</f>
        <v>928114.30182349286</v>
      </c>
      <c r="AH137" s="22">
        <f>Target_AM[[#This Row],[PROPORSI]]*VLOOKUP(Target_AM[[#This Row],[NIPNAS]],Target_CC[],COLUMN(T$2)+9,0)</f>
        <v>972512.34503314341</v>
      </c>
      <c r="AI137" s="22">
        <f>Target_AM[[#This Row],[PROPORSI]]*VLOOKUP(Target_AM[[#This Row],[NIPNAS]],Target_CC[],COLUMN(U$2)+9,0)</f>
        <v>982205.27510362887</v>
      </c>
      <c r="AJ137" s="22">
        <f>Target_AM[[#This Row],[PROPORSI]]*VLOOKUP(Target_AM[[#This Row],[NIPNAS]],Target_CC[],COLUMN(V$2)+9,0)</f>
        <v>969633.0725917659</v>
      </c>
      <c r="AK137" s="22">
        <f>Target_AM[[#This Row],[PROPORSI]]*VLOOKUP(Target_AM[[#This Row],[NIPNAS]],Target_CC[],COLUMN(W$2)+9,0)</f>
        <v>989140.56859447691</v>
      </c>
      <c r="AL137" s="22">
        <f>Target_AM[[#This Row],[PROPORSI]]*VLOOKUP(Target_AM[[#This Row],[NIPNAS]],Target_CC[],COLUMN(X$2)+9,0)</f>
        <v>981923.5153003179</v>
      </c>
      <c r="AM137" s="22">
        <f>Target_AM[[#This Row],[PROPORSI]]*VLOOKUP(Target_AM[[#This Row],[NIPNAS]],Target_CC[],COLUMN(Y$2)+9,0)</f>
        <v>926463.34776530461</v>
      </c>
      <c r="AN137" s="22">
        <f>Target_AM[[#This Row],[PROPORSI]]*VLOOKUP(Target_AM[[#This Row],[NIPNAS]],Target_CC[],COLUMN(Z$2)+9,0)</f>
        <v>11305790.999133741</v>
      </c>
      <c r="AO137" s="22">
        <f>Target_AM[[#This Row],[PROPORSI]]*VLOOKUP(Target_AM[[#This Row],[NIPNAS]],Target_CC[],COLUMN(AA$2)+9,0)</f>
        <v>6010521.4466016721</v>
      </c>
      <c r="AP137" s="22">
        <f>Target_AM[[#This Row],[PROPORSI]]*VLOOKUP(Target_AM[[#This Row],[NIPNAS]],Target_CC[],COLUMN(AB$2)+9,0)</f>
        <v>6115497.1520446436</v>
      </c>
      <c r="AQ137" s="22">
        <f>Target_AM[[#This Row],[PROPORSI]]*VLOOKUP(Target_AM[[#This Row],[NIPNAS]],Target_CC[],COLUMN(AC$2)+9,0)</f>
        <v>6538227.8797552921</v>
      </c>
      <c r="AR137" s="22">
        <f>Target_AM[[#This Row],[PROPORSI]]*VLOOKUP(Target_AM[[#This Row],[NIPNAS]],Target_CC[],COLUMN(AD$2)+9,0)</f>
        <v>6143652.1556531116</v>
      </c>
      <c r="AS137" s="22">
        <f>Target_AM[[#This Row],[PROPORSI]]*VLOOKUP(Target_AM[[#This Row],[NIPNAS]],Target_CC[],COLUMN(AE$2)+9,0)</f>
        <v>6455046.3514412735</v>
      </c>
      <c r="AT137" s="22">
        <f>Target_AM[[#This Row],[PROPORSI]]*VLOOKUP(Target_AM[[#This Row],[NIPNAS]],Target_CC[],COLUMN(AF$2)+9,0)</f>
        <v>6368935.3016220704</v>
      </c>
      <c r="AU137" s="22">
        <f>Target_AM[[#This Row],[PROPORSI]]*VLOOKUP(Target_AM[[#This Row],[NIPNAS]],Target_CC[],COLUMN(AG$2)+9,0)</f>
        <v>6673604.9572510375</v>
      </c>
      <c r="AV137" s="22">
        <f>Target_AM[[#This Row],[PROPORSI]]*VLOOKUP(Target_AM[[#This Row],[NIPNAS]],Target_CC[],COLUMN(AH$2)+9,0)</f>
        <v>6740120.0883946698</v>
      </c>
      <c r="AW137" s="22">
        <f>Target_AM[[#This Row],[PROPORSI]]*VLOOKUP(Target_AM[[#This Row],[NIPNAS]],Target_CC[],COLUMN(AI$2)+9,0)</f>
        <v>6653846.7228839481</v>
      </c>
      <c r="AX137" s="22">
        <f>Target_AM[[#This Row],[PROPORSI]]*VLOOKUP(Target_AM[[#This Row],[NIPNAS]],Target_CC[],COLUMN(AJ$2)+9,0)</f>
        <v>6787711.6786268093</v>
      </c>
      <c r="AY137" s="22">
        <f>Target_AM[[#This Row],[PROPORSI]]*VLOOKUP(Target_AM[[#This Row],[NIPNAS]],Target_CC[],COLUMN(AK$2)+9,0)</f>
        <v>6738186.5873653684</v>
      </c>
      <c r="AZ137" s="22">
        <f>Target_AM[[#This Row],[PROPORSI]]*VLOOKUP(Target_AM[[#This Row],[NIPNAS]],Target_CC[],COLUMN(AL$2)+9,0)</f>
        <v>6357606.0724938335</v>
      </c>
      <c r="BA137" s="22">
        <f>Target_AM[[#This Row],[PROPORSI]]*VLOOKUP(Target_AM[[#This Row],[NIPNAS]],Target_CC[],COLUMN(AM$2)+9,0)</f>
        <v>77582956.394133732</v>
      </c>
      <c r="BB137" s="22">
        <f>Target_AM[[#This Row],[PROPORSI]]*VLOOKUP(Target_AM[[#This Row],[NIPNAS]],Target_CC[],COLUMN(AN$2)+9,0)</f>
        <v>6844179.0383363198</v>
      </c>
      <c r="BC137" s="22">
        <f>Target_AM[[#This Row],[PROPORSI]]*VLOOKUP(Target_AM[[#This Row],[NIPNAS]],Target_CC[],COLUMN(AO$2)+9,0)</f>
        <v>7121883.5263742572</v>
      </c>
      <c r="BD137" s="22">
        <f>Target_AM[[#This Row],[PROPORSI]]*VLOOKUP(Target_AM[[#This Row],[NIPNAS]],Target_CC[],COLUMN(AP$2)+9,0)</f>
        <v>7202324.4645315642</v>
      </c>
      <c r="BE137" s="22">
        <f>Target_AM[[#This Row],[PROPORSI]]*VLOOKUP(Target_AM[[#This Row],[NIPNAS]],Target_CC[],COLUMN(AQ$2)+9,0)</f>
        <v>6982429.6400425015</v>
      </c>
      <c r="BF137" s="22">
        <f>Target_AM[[#This Row],[PROPORSI]]*VLOOKUP(Target_AM[[#This Row],[NIPNAS]],Target_CC[],COLUMN(AR$2)+9,0)</f>
        <v>7341851.6803136915</v>
      </c>
      <c r="BG137" s="22">
        <f>Target_AM[[#This Row],[PROPORSI]]*VLOOKUP(Target_AM[[#This Row],[NIPNAS]],Target_CC[],COLUMN(AS$2)+9,0)</f>
        <v>7296178.9489184339</v>
      </c>
      <c r="BH137" s="22">
        <f>Target_AM[[#This Row],[PROPORSI]]*VLOOKUP(Target_AM[[#This Row],[NIPNAS]],Target_CC[],COLUMN(AT$2)+9,0)</f>
        <v>7534531.1187814334</v>
      </c>
      <c r="BI137" s="22">
        <f>Target_AM[[#This Row],[PROPORSI]]*VLOOKUP(Target_AM[[#This Row],[NIPNAS]],Target_CC[],COLUMN(AU$2)+9,0)</f>
        <v>7640454.6770970365</v>
      </c>
      <c r="BJ137" s="22">
        <f>Target_AM[[#This Row],[PROPORSI]]*VLOOKUP(Target_AM[[#This Row],[NIPNAS]],Target_CC[],COLUMN(AV$2)+9,0)</f>
        <v>7521683.4841090795</v>
      </c>
      <c r="BK137" s="22">
        <f>Target_AM[[#This Row],[PROPORSI]]*VLOOKUP(Target_AM[[#This Row],[NIPNAS]],Target_CC[],COLUMN(AW$2)+9,0)</f>
        <v>7649553.6475932961</v>
      </c>
      <c r="BL137" s="22">
        <f>Target_AM[[#This Row],[PROPORSI]]*VLOOKUP(Target_AM[[#This Row],[NIPNAS]],Target_CC[],COLUMN(AX$2)+9,0)</f>
        <v>7790574.7676638439</v>
      </c>
      <c r="BM137" s="22">
        <f>Target_AM[[#This Row],[PROPORSI]]*VLOOKUP(Target_AM[[#This Row],[NIPNAS]],Target_CC[],COLUMN(AY$2)+9,0)</f>
        <v>7595716.3092177305</v>
      </c>
      <c r="BN137" s="22">
        <f>Target_AM[[#This Row],[PROPORSI]]*VLOOKUP(Target_AM[[#This Row],[NIPNAS]],Target_CC[],COLUMN(AZ$2)+9,0)</f>
        <v>88521361.302979171</v>
      </c>
      <c r="BO137" s="22">
        <f>Target_AM[[#This Row],[PROPORSI]]*VLOOKUP(Target_AM[[#This Row],[NIPNAS]],Target_CC[],COLUMN(BA$2)+9,0)</f>
        <v>4841778.8999999994</v>
      </c>
      <c r="BP137" s="22">
        <f>Target_AM[[#This Row],[PROPORSI]]*VLOOKUP(Target_AM[[#This Row],[NIPNAS]],Target_CC[],COLUMN(BB$2)+9,0)</f>
        <v>4880703.8</v>
      </c>
      <c r="BQ137" s="22">
        <f>Target_AM[[#This Row],[PROPORSI]]*VLOOKUP(Target_AM[[#This Row],[NIPNAS]],Target_CC[],COLUMN(BC$2)+9,0)</f>
        <v>4869550</v>
      </c>
      <c r="BR137" s="22">
        <f>Target_AM[[#This Row],[PROPORSI]]*VLOOKUP(Target_AM[[#This Row],[NIPNAS]],Target_CC[],COLUMN(BD$2)+9,0)</f>
        <v>4862550</v>
      </c>
      <c r="BS137" s="22">
        <f>Target_AM[[#This Row],[PROPORSI]]*VLOOKUP(Target_AM[[#This Row],[NIPNAS]],Target_CC[],COLUMN(BE$2)+9,0)</f>
        <v>4862550</v>
      </c>
      <c r="BT137" s="22">
        <f>Target_AM[[#This Row],[PROPORSI]]*VLOOKUP(Target_AM[[#This Row],[NIPNAS]],Target_CC[],COLUMN(BF$2)+9,0)</f>
        <v>4862550</v>
      </c>
      <c r="BU137" s="22">
        <f>Target_AM[[#This Row],[PROPORSI]]*VLOOKUP(Target_AM[[#This Row],[NIPNAS]],Target_CC[],COLUMN(BG$2)+9,0)</f>
        <v>4862550</v>
      </c>
      <c r="BV137" s="22">
        <f>Target_AM[[#This Row],[PROPORSI]]*VLOOKUP(Target_AM[[#This Row],[NIPNAS]],Target_CC[],COLUMN(BH$2)+9,0)</f>
        <v>4862550</v>
      </c>
      <c r="BW137" s="22">
        <f>Target_AM[[#This Row],[PROPORSI]]*VLOOKUP(Target_AM[[#This Row],[NIPNAS]],Target_CC[],COLUMN(BI$2)+9,0)</f>
        <v>4862550</v>
      </c>
      <c r="BX137" s="22">
        <f>Target_AM[[#This Row],[PROPORSI]]*VLOOKUP(Target_AM[[#This Row],[NIPNAS]],Target_CC[],COLUMN(BJ$2)+9,0)</f>
        <v>4862550</v>
      </c>
      <c r="BY137" s="22">
        <f>Target_AM[[#This Row],[PROPORSI]]*VLOOKUP(Target_AM[[#This Row],[NIPNAS]],Target_CC[],COLUMN(BK$2)+9,0)</f>
        <v>4862550</v>
      </c>
      <c r="BZ137" s="22">
        <f>Target_AM[[#This Row],[PROPORSI]]*VLOOKUP(Target_AM[[#This Row],[NIPNAS]],Target_CC[],COLUMN(BL$2)+9,0)</f>
        <v>4862550</v>
      </c>
      <c r="CA137" s="22">
        <f>Target_AM[[#This Row],[PROPORSI]]*VLOOKUP(Target_AM[[#This Row],[NIPNAS]],Target_CC[],COLUMN(BM$2)+9,0)</f>
        <v>58354982.699999996</v>
      </c>
      <c r="CB137" s="22">
        <f>Target_AM[[#This Row],[PROPORSI]]*VLOOKUP(Target_AM[[#This Row],[NIPNAS]],Target_CC[],COLUMN(BN$2)+9,0)</f>
        <v>0</v>
      </c>
      <c r="CC137" s="22">
        <f>Target_AM[[#This Row],[PROPORSI]]*VLOOKUP(Target_AM[[#This Row],[NIPNAS]],Target_CC[],COLUMN(BO$2)+9,0)</f>
        <v>0</v>
      </c>
      <c r="CD137" s="22">
        <f>Target_AM[[#This Row],[PROPORSI]]*VLOOKUP(Target_AM[[#This Row],[NIPNAS]],Target_CC[],COLUMN(BP$2)+9,0)</f>
        <v>0</v>
      </c>
      <c r="CE137" s="22">
        <f>Target_AM[[#This Row],[PROPORSI]]*VLOOKUP(Target_AM[[#This Row],[NIPNAS]],Target_CC[],COLUMN(BQ$2)+9,0)</f>
        <v>0</v>
      </c>
      <c r="CF137" s="22">
        <f>Target_AM[[#This Row],[PROPORSI]]*VLOOKUP(Target_AM[[#This Row],[NIPNAS]],Target_CC[],COLUMN(BR$2)+9,0)</f>
        <v>0</v>
      </c>
      <c r="CG137" s="22">
        <f>Target_AM[[#This Row],[PROPORSI]]*VLOOKUP(Target_AM[[#This Row],[NIPNAS]],Target_CC[],COLUMN(BS$2)+9,0)</f>
        <v>0</v>
      </c>
      <c r="CH137" s="22">
        <f>Target_AM[[#This Row],[PROPORSI]]*VLOOKUP(Target_AM[[#This Row],[NIPNAS]],Target_CC[],COLUMN(BT$2)+9,0)</f>
        <v>0</v>
      </c>
      <c r="CI137" s="22">
        <f>Target_AM[[#This Row],[PROPORSI]]*VLOOKUP(Target_AM[[#This Row],[NIPNAS]],Target_CC[],COLUMN(BU$2)+9,0)</f>
        <v>0</v>
      </c>
      <c r="CJ137" s="22">
        <f>Target_AM[[#This Row],[PROPORSI]]*VLOOKUP(Target_AM[[#This Row],[NIPNAS]],Target_CC[],COLUMN(BV$2)+9,0)</f>
        <v>0</v>
      </c>
      <c r="CK137" s="22">
        <f>Target_AM[[#This Row],[PROPORSI]]*VLOOKUP(Target_AM[[#This Row],[NIPNAS]],Target_CC[],COLUMN(BW$2)+9,0)</f>
        <v>0</v>
      </c>
      <c r="CL137" s="22">
        <f>Target_AM[[#This Row],[PROPORSI]]*VLOOKUP(Target_AM[[#This Row],[NIPNAS]],Target_CC[],COLUMN(BX$2)+9,0)</f>
        <v>0</v>
      </c>
      <c r="CM137" s="22">
        <f>Target_AM[[#This Row],[PROPORSI]]*VLOOKUP(Target_AM[[#This Row],[NIPNAS]],Target_CC[],COLUMN(BY$2)+9,0)</f>
        <v>0</v>
      </c>
      <c r="CN137" s="22">
        <f>Target_AM[[#This Row],[PROPORSI]]*VLOOKUP(Target_AM[[#This Row],[NIPNAS]],Target_CC[],COLUMN(BZ$2)+9,0)</f>
        <v>0</v>
      </c>
      <c r="CO137" s="22">
        <f>Target_AM[[#This Row],[PROPORSI]]*VLOOKUP(Target_AM[[#This Row],[NIPNAS]],Target_CC[],COLUMN(CA$2)+9,0)</f>
        <v>4834778.8999999994</v>
      </c>
      <c r="CP137" s="22">
        <f>Target_AM[[#This Row],[PROPORSI]]*VLOOKUP(Target_AM[[#This Row],[NIPNAS]],Target_CC[],COLUMN(CB$2)+9,0)</f>
        <v>4873703.8</v>
      </c>
      <c r="CQ137" s="22">
        <f>Target_AM[[#This Row],[PROPORSI]]*VLOOKUP(Target_AM[[#This Row],[NIPNAS]],Target_CC[],COLUMN(CC$2)+9,0)</f>
        <v>4862550</v>
      </c>
      <c r="CR137" s="22">
        <f>Target_AM[[#This Row],[PROPORSI]]*VLOOKUP(Target_AM[[#This Row],[NIPNAS]],Target_CC[],COLUMN(CD$2)+9,0)</f>
        <v>4862550</v>
      </c>
      <c r="CS137" s="22">
        <f>Target_AM[[#This Row],[PROPORSI]]*VLOOKUP(Target_AM[[#This Row],[NIPNAS]],Target_CC[],COLUMN(CE$2)+9,0)</f>
        <v>4862550</v>
      </c>
      <c r="CT137" s="22">
        <f>Target_AM[[#This Row],[PROPORSI]]*VLOOKUP(Target_AM[[#This Row],[NIPNAS]],Target_CC[],COLUMN(CF$2)+9,0)</f>
        <v>4862550</v>
      </c>
      <c r="CU137" s="22">
        <f>Target_AM[[#This Row],[PROPORSI]]*VLOOKUP(Target_AM[[#This Row],[NIPNAS]],Target_CC[],COLUMN(CG$2)+9,0)</f>
        <v>4862550</v>
      </c>
      <c r="CV137" s="22">
        <f>Target_AM[[#This Row],[PROPORSI]]*VLOOKUP(Target_AM[[#This Row],[NIPNAS]],Target_CC[],COLUMN(CH$2)+9,0)</f>
        <v>4862550</v>
      </c>
      <c r="CW137" s="22">
        <f>Target_AM[[#This Row],[PROPORSI]]*VLOOKUP(Target_AM[[#This Row],[NIPNAS]],Target_CC[],COLUMN(CI$2)+9,0)</f>
        <v>4862550</v>
      </c>
      <c r="CX137" s="22">
        <f>Target_AM[[#This Row],[PROPORSI]]*VLOOKUP(Target_AM[[#This Row],[NIPNAS]],Target_CC[],COLUMN(CJ$2)+9,0)</f>
        <v>4862550</v>
      </c>
      <c r="CY137" s="22">
        <f>Target_AM[[#This Row],[PROPORSI]]*VLOOKUP(Target_AM[[#This Row],[NIPNAS]],Target_CC[],COLUMN(CK$2)+9,0)</f>
        <v>4862550</v>
      </c>
      <c r="CZ137" s="22">
        <f>Target_AM[[#This Row],[PROPORSI]]*VLOOKUP(Target_AM[[#This Row],[NIPNAS]],Target_CC[],COLUMN(CL$2)+9,0)</f>
        <v>4862550</v>
      </c>
      <c r="DA137" s="22">
        <f>Target_AM[[#This Row],[PROPORSI]]*VLOOKUP(Target_AM[[#This Row],[NIPNAS]],Target_CC[],COLUMN(CM$2)+9,0)</f>
        <v>58333982.699999996</v>
      </c>
      <c r="DB137" s="22">
        <f>Target_AM[[#This Row],[PROPORSI]]*VLOOKUP(Target_AM[[#This Row],[NIPNAS]],Target_CC[],COLUMN(CN$2)+9,0)</f>
        <v>0</v>
      </c>
      <c r="DC137" s="22">
        <f>Target_AM[[#This Row],[PROPORSI]]*VLOOKUP(Target_AM[[#This Row],[NIPNAS]],Target_CC[],COLUMN(CO$2)+9,0)</f>
        <v>0</v>
      </c>
      <c r="DD137" s="22">
        <f>Target_AM[[#This Row],[PROPORSI]]*VLOOKUP(Target_AM[[#This Row],[NIPNAS]],Target_CC[],COLUMN(CP$2)+9,0)</f>
        <v>0</v>
      </c>
      <c r="DE137" s="22">
        <f>Target_AM[[#This Row],[PROPORSI]]*VLOOKUP(Target_AM[[#This Row],[NIPNAS]],Target_CC[],COLUMN(CQ$2)+9,0)</f>
        <v>0</v>
      </c>
      <c r="DF137" s="22">
        <f>Target_AM[[#This Row],[PROPORSI]]*VLOOKUP(Target_AM[[#This Row],[NIPNAS]],Target_CC[],COLUMN(CR$2)+9,0)</f>
        <v>0</v>
      </c>
      <c r="DG137" s="22">
        <f>Target_AM[[#This Row],[PROPORSI]]*VLOOKUP(Target_AM[[#This Row],[NIPNAS]],Target_CC[],COLUMN(CS$2)+9,0)</f>
        <v>0</v>
      </c>
      <c r="DH137" s="22">
        <f>Target_AM[[#This Row],[PROPORSI]]*VLOOKUP(Target_AM[[#This Row],[NIPNAS]],Target_CC[],COLUMN(CT$2)+9,0)</f>
        <v>0</v>
      </c>
      <c r="DI137" s="22">
        <f>Target_AM[[#This Row],[PROPORSI]]*VLOOKUP(Target_AM[[#This Row],[NIPNAS]],Target_CC[],COLUMN(CU$2)+9,0)</f>
        <v>0</v>
      </c>
      <c r="DJ137" s="22">
        <f>Target_AM[[#This Row],[PROPORSI]]*VLOOKUP(Target_AM[[#This Row],[NIPNAS]],Target_CC[],COLUMN(CV$2)+9,0)</f>
        <v>0</v>
      </c>
      <c r="DK137" s="22">
        <f>Target_AM[[#This Row],[PROPORSI]]*VLOOKUP(Target_AM[[#This Row],[NIPNAS]],Target_CC[],COLUMN(CW$2)+9,0)</f>
        <v>0</v>
      </c>
      <c r="DL137" s="22">
        <f>Target_AM[[#This Row],[PROPORSI]]*VLOOKUP(Target_AM[[#This Row],[NIPNAS]],Target_CC[],COLUMN(CX$2)+9,0)</f>
        <v>0</v>
      </c>
      <c r="DM137" s="22">
        <f>Target_AM[[#This Row],[PROPORSI]]*VLOOKUP(Target_AM[[#This Row],[NIPNAS]],Target_CC[],COLUMN(CY$2)+9,0)</f>
        <v>0</v>
      </c>
      <c r="DN137" s="22">
        <f>Target_AM[[#This Row],[PROPORSI]]*VLOOKUP(Target_AM[[#This Row],[NIPNAS]],Target_CC[],COLUMN(CZ$2)+9,0)</f>
        <v>0</v>
      </c>
      <c r="DO137" s="22">
        <f>Target_AM[[#This Row],[PROPORSI]]*VLOOKUP(Target_AM[[#This Row],[NIPNAS]],Target_CC[],COLUMN(DA$2)+9,0)</f>
        <v>0</v>
      </c>
      <c r="DP137" s="22">
        <f>Target_AM[[#This Row],[PROPORSI]]*VLOOKUP(Target_AM[[#This Row],[NIPNAS]],Target_CC[],COLUMN(DB$2)+9,0)</f>
        <v>0</v>
      </c>
      <c r="DQ137" s="22">
        <f>Target_AM[[#This Row],[PROPORSI]]*VLOOKUP(Target_AM[[#This Row],[NIPNAS]],Target_CC[],COLUMN(DC$2)+9,0)</f>
        <v>0</v>
      </c>
      <c r="DR137" s="22">
        <f>Target_AM[[#This Row],[PROPORSI]]*VLOOKUP(Target_AM[[#This Row],[NIPNAS]],Target_CC[],COLUMN(DD$2)+9,0)</f>
        <v>0</v>
      </c>
      <c r="DS137" s="22">
        <f>Target_AM[[#This Row],[PROPORSI]]*VLOOKUP(Target_AM[[#This Row],[NIPNAS]],Target_CC[],COLUMN(DE$2)+9,0)</f>
        <v>0</v>
      </c>
      <c r="DT137" s="22">
        <f>Target_AM[[#This Row],[PROPORSI]]*VLOOKUP(Target_AM[[#This Row],[NIPNAS]],Target_CC[],COLUMN(DF$2)+9,0)</f>
        <v>0</v>
      </c>
      <c r="DU137" s="22">
        <f>Target_AM[[#This Row],[PROPORSI]]*VLOOKUP(Target_AM[[#This Row],[NIPNAS]],Target_CC[],COLUMN(DG$2)+9,0)</f>
        <v>0</v>
      </c>
      <c r="DV137" s="22">
        <f>Target_AM[[#This Row],[PROPORSI]]*VLOOKUP(Target_AM[[#This Row],[NIPNAS]],Target_CC[],COLUMN(DH$2)+9,0)</f>
        <v>0</v>
      </c>
      <c r="DW137" s="22">
        <f>Target_AM[[#This Row],[PROPORSI]]*VLOOKUP(Target_AM[[#This Row],[NIPNAS]],Target_CC[],COLUMN(DI$2)+9,0)</f>
        <v>0</v>
      </c>
      <c r="DX137" s="22">
        <f>Target_AM[[#This Row],[PROPORSI]]*VLOOKUP(Target_AM[[#This Row],[NIPNAS]],Target_CC[],COLUMN(DJ$2)+9,0)</f>
        <v>0</v>
      </c>
      <c r="DY137" s="22">
        <f>Target_AM[[#This Row],[PROPORSI]]*VLOOKUP(Target_AM[[#This Row],[NIPNAS]],Target_CC[],COLUMN(DK$2)+9,0)</f>
        <v>0</v>
      </c>
      <c r="DZ137" s="22">
        <f>Target_AM[[#This Row],[PROPORSI]]*VLOOKUP(Target_AM[[#This Row],[NIPNAS]],Target_CC[],COLUMN(DL$2)+9,0)</f>
        <v>0</v>
      </c>
      <c r="EA137" s="22">
        <f>Target_AM[[#This Row],[PROPORSI]]*VLOOKUP(Target_AM[[#This Row],[NIPNAS]],Target_CC[],COLUMN(DM$2)+9,0)</f>
        <v>0</v>
      </c>
    </row>
    <row r="138" spans="2:131" x14ac:dyDescent="0.3">
      <c r="B138">
        <v>920064</v>
      </c>
      <c r="C138" t="s">
        <v>1051</v>
      </c>
      <c r="D138">
        <v>0.5</v>
      </c>
      <c r="E138" s="8">
        <v>45658</v>
      </c>
      <c r="F138">
        <v>3853756</v>
      </c>
      <c r="G138" t="s">
        <v>852</v>
      </c>
      <c r="J138" t="s">
        <v>296</v>
      </c>
      <c r="K138" t="s">
        <v>25</v>
      </c>
      <c r="L138" t="s">
        <v>159</v>
      </c>
      <c r="M138" t="s">
        <v>29</v>
      </c>
      <c r="N138" s="23">
        <f>Target_AM[[#This Row],[PROPORSI]]*VLOOKUP(Target_AM[[#This Row],[NIPNAS]],Target_CC[],9,0)</f>
        <v>1442083565.9827924</v>
      </c>
      <c r="O138" s="22">
        <f>Target_AM[[#This Row],[PROPORSI]]*VLOOKUP(Target_AM[[#This Row],[NIPNAS]],Target_CC[],COLUMN(A$2)+9,0)</f>
        <v>70952217.962499976</v>
      </c>
      <c r="P138" s="22">
        <f>Target_AM[[#This Row],[PROPORSI]]*VLOOKUP(Target_AM[[#This Row],[NIPNAS]],Target_CC[],COLUMN(B$2)+9,0)</f>
        <v>68407417.013749987</v>
      </c>
      <c r="Q138" s="22">
        <f>Target_AM[[#This Row],[PROPORSI]]*VLOOKUP(Target_AM[[#This Row],[NIPNAS]],Target_CC[],COLUMN(C$2)+9,0)</f>
        <v>68868464.862499997</v>
      </c>
      <c r="R138" s="22">
        <f>Target_AM[[#This Row],[PROPORSI]]*VLOOKUP(Target_AM[[#This Row],[NIPNAS]],Target_CC[],COLUMN(D$2)+9,0)</f>
        <v>68272042.963750005</v>
      </c>
      <c r="S138" s="22">
        <f>Target_AM[[#This Row],[PROPORSI]]*VLOOKUP(Target_AM[[#This Row],[NIPNAS]],Target_CC[],COLUMN(E$2)+9,0)</f>
        <v>66685838.342499994</v>
      </c>
      <c r="T138" s="22">
        <f>Target_AM[[#This Row],[PROPORSI]]*VLOOKUP(Target_AM[[#This Row],[NIPNAS]],Target_CC[],COLUMN(F$2)+9,0)</f>
        <v>65370381.821249999</v>
      </c>
      <c r="U138" s="22">
        <f>Target_AM[[#This Row],[PROPORSI]]*VLOOKUP(Target_AM[[#This Row],[NIPNAS]],Target_CC[],COLUMN(G$2)+9,0)</f>
        <v>67980212.67749998</v>
      </c>
      <c r="V138" s="22">
        <f>Target_AM[[#This Row],[PROPORSI]]*VLOOKUP(Target_AM[[#This Row],[NIPNAS]],Target_CC[],COLUMN(H$2)+9,0)</f>
        <v>69925934.609999985</v>
      </c>
      <c r="W138" s="22">
        <f>Target_AM[[#This Row],[PROPORSI]]*VLOOKUP(Target_AM[[#This Row],[NIPNAS]],Target_CC[],COLUMN(I$2)+9,0)</f>
        <v>69431043.248749986</v>
      </c>
      <c r="X138" s="22">
        <f>Target_AM[[#This Row],[PROPORSI]]*VLOOKUP(Target_AM[[#This Row],[NIPNAS]],Target_CC[],COLUMN(J$2)+9,0)</f>
        <v>69464886.761249989</v>
      </c>
      <c r="Y138" s="22">
        <f>Target_AM[[#This Row],[PROPORSI]]*VLOOKUP(Target_AM[[#This Row],[NIPNAS]],Target_CC[],COLUMN(K$2)+9,0)</f>
        <v>69892091.097499996</v>
      </c>
      <c r="Z138" s="22">
        <f>Target_AM[[#This Row],[PROPORSI]]*VLOOKUP(Target_AM[[#This Row],[NIPNAS]],Target_CC[],COLUMN(L$2)+9,0)</f>
        <v>68936151.887500003</v>
      </c>
      <c r="AA138" s="22">
        <f>Target_AM[[#This Row],[PROPORSI]]*VLOOKUP(Target_AM[[#This Row],[NIPNAS]],Target_CC[],COLUMN(M$2)+9,0)</f>
        <v>824186683.24874997</v>
      </c>
      <c r="AB138" s="22">
        <f>Target_AM[[#This Row],[PROPORSI]]*VLOOKUP(Target_AM[[#This Row],[NIPNAS]],Target_CC[],COLUMN(N$2)+9,0)</f>
        <v>0</v>
      </c>
      <c r="AC138" s="22">
        <f>Target_AM[[#This Row],[PROPORSI]]*VLOOKUP(Target_AM[[#This Row],[NIPNAS]],Target_CC[],COLUMN(O$2)+9,0)</f>
        <v>27634368.972729512</v>
      </c>
      <c r="AD138" s="22">
        <f>Target_AM[[#This Row],[PROPORSI]]*VLOOKUP(Target_AM[[#This Row],[NIPNAS]],Target_CC[],COLUMN(P$2)+9,0)</f>
        <v>27349169.208050534</v>
      </c>
      <c r="AE138" s="22">
        <f>Target_AM[[#This Row],[PROPORSI]]*VLOOKUP(Target_AM[[#This Row],[NIPNAS]],Target_CC[],COLUMN(Q$2)+9,0)</f>
        <v>21499474.537256919</v>
      </c>
      <c r="AF138" s="22">
        <f>Target_AM[[#This Row],[PROPORSI]]*VLOOKUP(Target_AM[[#This Row],[NIPNAS]],Target_CC[],COLUMN(R$2)+9,0)</f>
        <v>23449266.548865087</v>
      </c>
      <c r="AG138" s="22">
        <f>Target_AM[[#This Row],[PROPORSI]]*VLOOKUP(Target_AM[[#This Row],[NIPNAS]],Target_CC[],COLUMN(S$2)+9,0)</f>
        <v>22862141.594197743</v>
      </c>
      <c r="AH138" s="22">
        <f>Target_AM[[#This Row],[PROPORSI]]*VLOOKUP(Target_AM[[#This Row],[NIPNAS]],Target_CC[],COLUMN(T$2)+9,0)</f>
        <v>28414629.091396965</v>
      </c>
      <c r="AI138" s="22">
        <f>Target_AM[[#This Row],[PROPORSI]]*VLOOKUP(Target_AM[[#This Row],[NIPNAS]],Target_CC[],COLUMN(U$2)+9,0)</f>
        <v>23930765.556853764</v>
      </c>
      <c r="AJ138" s="22">
        <f>Target_AM[[#This Row],[PROPORSI]]*VLOOKUP(Target_AM[[#This Row],[NIPNAS]],Target_CC[],COLUMN(V$2)+9,0)</f>
        <v>28624416.552659273</v>
      </c>
      <c r="AK138" s="22">
        <f>Target_AM[[#This Row],[PROPORSI]]*VLOOKUP(Target_AM[[#This Row],[NIPNAS]],Target_CC[],COLUMN(W$2)+9,0)</f>
        <v>28828820.348678283</v>
      </c>
      <c r="AL138" s="22">
        <f>Target_AM[[#This Row],[PROPORSI]]*VLOOKUP(Target_AM[[#This Row],[NIPNAS]],Target_CC[],COLUMN(X$2)+9,0)</f>
        <v>24478411.951077878</v>
      </c>
      <c r="AM138" s="22">
        <f>Target_AM[[#This Row],[PROPORSI]]*VLOOKUP(Target_AM[[#This Row],[NIPNAS]],Target_CC[],COLUMN(Y$2)+9,0)</f>
        <v>24923578.139033079</v>
      </c>
      <c r="AN138" s="22">
        <f>Target_AM[[#This Row],[PROPORSI]]*VLOOKUP(Target_AM[[#This Row],[NIPNAS]],Target_CC[],COLUMN(Z$2)+9,0)</f>
        <v>281995042.50079906</v>
      </c>
      <c r="AO138" s="22">
        <f>Target_AM[[#This Row],[PROPORSI]]*VLOOKUP(Target_AM[[#This Row],[NIPNAS]],Target_CC[],COLUMN(AA$2)+9,0)</f>
        <v>70952217.962499976</v>
      </c>
      <c r="AP138" s="22">
        <f>Target_AM[[#This Row],[PROPORSI]]*VLOOKUP(Target_AM[[#This Row],[NIPNAS]],Target_CC[],COLUMN(AB$2)+9,0)</f>
        <v>96041785.986479491</v>
      </c>
      <c r="AQ138" s="22">
        <f>Target_AM[[#This Row],[PROPORSI]]*VLOOKUP(Target_AM[[#This Row],[NIPNAS]],Target_CC[],COLUMN(AC$2)+9,0)</f>
        <v>96217634.070550531</v>
      </c>
      <c r="AR138" s="22">
        <f>Target_AM[[#This Row],[PROPORSI]]*VLOOKUP(Target_AM[[#This Row],[NIPNAS]],Target_CC[],COLUMN(AD$2)+9,0)</f>
        <v>89771517.501006931</v>
      </c>
      <c r="AS138" s="22">
        <f>Target_AM[[#This Row],[PROPORSI]]*VLOOKUP(Target_AM[[#This Row],[NIPNAS]],Target_CC[],COLUMN(AE$2)+9,0)</f>
        <v>90135104.891365081</v>
      </c>
      <c r="AT138" s="22">
        <f>Target_AM[[#This Row],[PROPORSI]]*VLOOKUP(Target_AM[[#This Row],[NIPNAS]],Target_CC[],COLUMN(AF$2)+9,0)</f>
        <v>88232523.415447742</v>
      </c>
      <c r="AU138" s="22">
        <f>Target_AM[[#This Row],[PROPORSI]]*VLOOKUP(Target_AM[[#This Row],[NIPNAS]],Target_CC[],COLUMN(AG$2)+9,0)</f>
        <v>96394841.768896937</v>
      </c>
      <c r="AV138" s="22">
        <f>Target_AM[[#This Row],[PROPORSI]]*VLOOKUP(Target_AM[[#This Row],[NIPNAS]],Target_CC[],COLUMN(AH$2)+9,0)</f>
        <v>93856700.166853756</v>
      </c>
      <c r="AW138" s="22">
        <f>Target_AM[[#This Row],[PROPORSI]]*VLOOKUP(Target_AM[[#This Row],[NIPNAS]],Target_CC[],COLUMN(AI$2)+9,0)</f>
        <v>98055459.801409259</v>
      </c>
      <c r="AX138" s="22">
        <f>Target_AM[[#This Row],[PROPORSI]]*VLOOKUP(Target_AM[[#This Row],[NIPNAS]],Target_CC[],COLUMN(AJ$2)+9,0)</f>
        <v>98293707.10992828</v>
      </c>
      <c r="AY138" s="22">
        <f>Target_AM[[#This Row],[PROPORSI]]*VLOOKUP(Target_AM[[#This Row],[NIPNAS]],Target_CC[],COLUMN(AK$2)+9,0)</f>
        <v>94370503.048577875</v>
      </c>
      <c r="AZ138" s="22">
        <f>Target_AM[[#This Row],[PROPORSI]]*VLOOKUP(Target_AM[[#This Row],[NIPNAS]],Target_CC[],COLUMN(AL$2)+9,0)</f>
        <v>93859730.026533082</v>
      </c>
      <c r="BA138" s="22">
        <f>Target_AM[[#This Row],[PROPORSI]]*VLOOKUP(Target_AM[[#This Row],[NIPNAS]],Target_CC[],COLUMN(AM$2)+9,0)</f>
        <v>1106181725.7495489</v>
      </c>
      <c r="BB138" s="22">
        <f>Target_AM[[#This Row],[PROPORSI]]*VLOOKUP(Target_AM[[#This Row],[NIPNAS]],Target_CC[],COLUMN(AN$2)+9,0)</f>
        <v>0</v>
      </c>
      <c r="BC138" s="22">
        <f>Target_AM[[#This Row],[PROPORSI]]*VLOOKUP(Target_AM[[#This Row],[NIPNAS]],Target_CC[],COLUMN(AO$2)+9,0)</f>
        <v>0</v>
      </c>
      <c r="BD138" s="22">
        <f>Target_AM[[#This Row],[PROPORSI]]*VLOOKUP(Target_AM[[#This Row],[NIPNAS]],Target_CC[],COLUMN(AP$2)+9,0)</f>
        <v>0</v>
      </c>
      <c r="BE138" s="22">
        <f>Target_AM[[#This Row],[PROPORSI]]*VLOOKUP(Target_AM[[#This Row],[NIPNAS]],Target_CC[],COLUMN(AQ$2)+9,0)</f>
        <v>0</v>
      </c>
      <c r="BF138" s="22">
        <f>Target_AM[[#This Row],[PROPORSI]]*VLOOKUP(Target_AM[[#This Row],[NIPNAS]],Target_CC[],COLUMN(AR$2)+9,0)</f>
        <v>0</v>
      </c>
      <c r="BG138" s="22">
        <f>Target_AM[[#This Row],[PROPORSI]]*VLOOKUP(Target_AM[[#This Row],[NIPNAS]],Target_CC[],COLUMN(AS$2)+9,0)</f>
        <v>0</v>
      </c>
      <c r="BH138" s="22">
        <f>Target_AM[[#This Row],[PROPORSI]]*VLOOKUP(Target_AM[[#This Row],[NIPNAS]],Target_CC[],COLUMN(AT$2)+9,0)</f>
        <v>0</v>
      </c>
      <c r="BI138" s="22">
        <f>Target_AM[[#This Row],[PROPORSI]]*VLOOKUP(Target_AM[[#This Row],[NIPNAS]],Target_CC[],COLUMN(AU$2)+9,0)</f>
        <v>0</v>
      </c>
      <c r="BJ138" s="22">
        <f>Target_AM[[#This Row],[PROPORSI]]*VLOOKUP(Target_AM[[#This Row],[NIPNAS]],Target_CC[],COLUMN(AV$2)+9,0)</f>
        <v>0</v>
      </c>
      <c r="BK138" s="22">
        <f>Target_AM[[#This Row],[PROPORSI]]*VLOOKUP(Target_AM[[#This Row],[NIPNAS]],Target_CC[],COLUMN(AW$2)+9,0)</f>
        <v>0</v>
      </c>
      <c r="BL138" s="22">
        <f>Target_AM[[#This Row],[PROPORSI]]*VLOOKUP(Target_AM[[#This Row],[NIPNAS]],Target_CC[],COLUMN(AX$2)+9,0)</f>
        <v>0</v>
      </c>
      <c r="BM138" s="22">
        <f>Target_AM[[#This Row],[PROPORSI]]*VLOOKUP(Target_AM[[#This Row],[NIPNAS]],Target_CC[],COLUMN(AY$2)+9,0)</f>
        <v>0</v>
      </c>
      <c r="BN138" s="22">
        <f>Target_AM[[#This Row],[PROPORSI]]*VLOOKUP(Target_AM[[#This Row],[NIPNAS]],Target_CC[],COLUMN(AZ$2)+9,0)</f>
        <v>0</v>
      </c>
      <c r="BO138" s="22">
        <f>Target_AM[[#This Row],[PROPORSI]]*VLOOKUP(Target_AM[[#This Row],[NIPNAS]],Target_CC[],COLUMN(BA$2)+9,0)</f>
        <v>63259318</v>
      </c>
      <c r="BP138" s="22">
        <f>Target_AM[[#This Row],[PROPORSI]]*VLOOKUP(Target_AM[[#This Row],[NIPNAS]],Target_CC[],COLUMN(BB$2)+9,0)</f>
        <v>62615266.5</v>
      </c>
      <c r="BQ138" s="22">
        <f>Target_AM[[#This Row],[PROPORSI]]*VLOOKUP(Target_AM[[#This Row],[NIPNAS]],Target_CC[],COLUMN(BC$2)+9,0)</f>
        <v>62151285</v>
      </c>
      <c r="BR138" s="22">
        <f>Target_AM[[#This Row],[PROPORSI]]*VLOOKUP(Target_AM[[#This Row],[NIPNAS]],Target_CC[],COLUMN(BD$2)+9,0)</f>
        <v>63399458.924999997</v>
      </c>
      <c r="BS138" s="22">
        <f>Target_AM[[#This Row],[PROPORSI]]*VLOOKUP(Target_AM[[#This Row],[NIPNAS]],Target_CC[],COLUMN(BE$2)+9,0)</f>
        <v>63399458.924999997</v>
      </c>
      <c r="BT138" s="22">
        <f>Target_AM[[#This Row],[PROPORSI]]*VLOOKUP(Target_AM[[#This Row],[NIPNAS]],Target_CC[],COLUMN(BF$2)+9,0)</f>
        <v>63399458.924999997</v>
      </c>
      <c r="BU138" s="22">
        <f>Target_AM[[#This Row],[PROPORSI]]*VLOOKUP(Target_AM[[#This Row],[NIPNAS]],Target_CC[],COLUMN(BG$2)+9,0)</f>
        <v>63399458.924999997</v>
      </c>
      <c r="BV138" s="22">
        <f>Target_AM[[#This Row],[PROPORSI]]*VLOOKUP(Target_AM[[#This Row],[NIPNAS]],Target_CC[],COLUMN(BH$2)+9,0)</f>
        <v>63399458.924999997</v>
      </c>
      <c r="BW138" s="22">
        <f>Target_AM[[#This Row],[PROPORSI]]*VLOOKUP(Target_AM[[#This Row],[NIPNAS]],Target_CC[],COLUMN(BI$2)+9,0)</f>
        <v>63399458.924999997</v>
      </c>
      <c r="BX138" s="22">
        <f>Target_AM[[#This Row],[PROPORSI]]*VLOOKUP(Target_AM[[#This Row],[NIPNAS]],Target_CC[],COLUMN(BJ$2)+9,0)</f>
        <v>63399458.924999997</v>
      </c>
      <c r="BY138" s="22">
        <f>Target_AM[[#This Row],[PROPORSI]]*VLOOKUP(Target_AM[[#This Row],[NIPNAS]],Target_CC[],COLUMN(BK$2)+9,0)</f>
        <v>63399458.924999997</v>
      </c>
      <c r="BZ138" s="22">
        <f>Target_AM[[#This Row],[PROPORSI]]*VLOOKUP(Target_AM[[#This Row],[NIPNAS]],Target_CC[],COLUMN(BL$2)+9,0)</f>
        <v>63399458.924999997</v>
      </c>
      <c r="CA138" s="22">
        <f>Target_AM[[#This Row],[PROPORSI]]*VLOOKUP(Target_AM[[#This Row],[NIPNAS]],Target_CC[],COLUMN(BM$2)+9,0)</f>
        <v>758620999.82499993</v>
      </c>
      <c r="CB138" s="22">
        <f>Target_AM[[#This Row],[PROPORSI]]*VLOOKUP(Target_AM[[#This Row],[NIPNAS]],Target_CC[],COLUMN(BN$2)+9,0)</f>
        <v>807900</v>
      </c>
      <c r="CC138" s="22">
        <f>Target_AM[[#This Row],[PROPORSI]]*VLOOKUP(Target_AM[[#This Row],[NIPNAS]],Target_CC[],COLUMN(BO$2)+9,0)</f>
        <v>807900</v>
      </c>
      <c r="CD138" s="22">
        <f>Target_AM[[#This Row],[PROPORSI]]*VLOOKUP(Target_AM[[#This Row],[NIPNAS]],Target_CC[],COLUMN(BP$2)+9,0)</f>
        <v>626361.5</v>
      </c>
      <c r="CE138" s="22">
        <f>Target_AM[[#This Row],[PROPORSI]]*VLOOKUP(Target_AM[[#This Row],[NIPNAS]],Target_CC[],COLUMN(BQ$2)+9,0)</f>
        <v>595043.42499999993</v>
      </c>
      <c r="CF138" s="22">
        <f>Target_AM[[#This Row],[PROPORSI]]*VLOOKUP(Target_AM[[#This Row],[NIPNAS]],Target_CC[],COLUMN(BR$2)+9,0)</f>
        <v>595043.42499999993</v>
      </c>
      <c r="CG138" s="22">
        <f>Target_AM[[#This Row],[PROPORSI]]*VLOOKUP(Target_AM[[#This Row],[NIPNAS]],Target_CC[],COLUMN(BS$2)+9,0)</f>
        <v>595043.42499999993</v>
      </c>
      <c r="CH138" s="22">
        <f>Target_AM[[#This Row],[PROPORSI]]*VLOOKUP(Target_AM[[#This Row],[NIPNAS]],Target_CC[],COLUMN(BT$2)+9,0)</f>
        <v>595043.42499999993</v>
      </c>
      <c r="CI138" s="22">
        <f>Target_AM[[#This Row],[PROPORSI]]*VLOOKUP(Target_AM[[#This Row],[NIPNAS]],Target_CC[],COLUMN(BU$2)+9,0)</f>
        <v>595043.42499999993</v>
      </c>
      <c r="CJ138" s="22">
        <f>Target_AM[[#This Row],[PROPORSI]]*VLOOKUP(Target_AM[[#This Row],[NIPNAS]],Target_CC[],COLUMN(BV$2)+9,0)</f>
        <v>595043.42499999993</v>
      </c>
      <c r="CK138" s="22">
        <f>Target_AM[[#This Row],[PROPORSI]]*VLOOKUP(Target_AM[[#This Row],[NIPNAS]],Target_CC[],COLUMN(BW$2)+9,0)</f>
        <v>595043.42499999993</v>
      </c>
      <c r="CL138" s="22">
        <f>Target_AM[[#This Row],[PROPORSI]]*VLOOKUP(Target_AM[[#This Row],[NIPNAS]],Target_CC[],COLUMN(BX$2)+9,0)</f>
        <v>595043.42499999993</v>
      </c>
      <c r="CM138" s="22">
        <f>Target_AM[[#This Row],[PROPORSI]]*VLOOKUP(Target_AM[[#This Row],[NIPNAS]],Target_CC[],COLUMN(BY$2)+9,0)</f>
        <v>595043.42499999993</v>
      </c>
      <c r="CN138" s="22">
        <f>Target_AM[[#This Row],[PROPORSI]]*VLOOKUP(Target_AM[[#This Row],[NIPNAS]],Target_CC[],COLUMN(BZ$2)+9,0)</f>
        <v>7597552.3249999983</v>
      </c>
      <c r="CO138" s="22">
        <f>Target_AM[[#This Row],[PROPORSI]]*VLOOKUP(Target_AM[[#This Row],[NIPNAS]],Target_CC[],COLUMN(CA$2)+9,0)</f>
        <v>63610001.5</v>
      </c>
      <c r="CP138" s="22">
        <f>Target_AM[[#This Row],[PROPORSI]]*VLOOKUP(Target_AM[[#This Row],[NIPNAS]],Target_CC[],COLUMN(CB$2)+9,0)</f>
        <v>63084063</v>
      </c>
      <c r="CQ138" s="22">
        <f>Target_AM[[#This Row],[PROPORSI]]*VLOOKUP(Target_AM[[#This Row],[NIPNAS]],Target_CC[],COLUMN(CC$2)+9,0)</f>
        <v>62804415.5</v>
      </c>
      <c r="CR138" s="22">
        <f>Target_AM[[#This Row],[PROPORSI]]*VLOOKUP(Target_AM[[#This Row],[NIPNAS]],Target_CC[],COLUMN(CD$2)+9,0)</f>
        <v>62804415.5</v>
      </c>
      <c r="CS138" s="22">
        <f>Target_AM[[#This Row],[PROPORSI]]*VLOOKUP(Target_AM[[#This Row],[NIPNAS]],Target_CC[],COLUMN(CE$2)+9,0)</f>
        <v>62804415.5</v>
      </c>
      <c r="CT138" s="22">
        <f>Target_AM[[#This Row],[PROPORSI]]*VLOOKUP(Target_AM[[#This Row],[NIPNAS]],Target_CC[],COLUMN(CF$2)+9,0)</f>
        <v>62804415.5</v>
      </c>
      <c r="CU138" s="22">
        <f>Target_AM[[#This Row],[PROPORSI]]*VLOOKUP(Target_AM[[#This Row],[NIPNAS]],Target_CC[],COLUMN(CG$2)+9,0)</f>
        <v>62804415.5</v>
      </c>
      <c r="CV138" s="22">
        <f>Target_AM[[#This Row],[PROPORSI]]*VLOOKUP(Target_AM[[#This Row],[NIPNAS]],Target_CC[],COLUMN(CH$2)+9,0)</f>
        <v>62804415.5</v>
      </c>
      <c r="CW138" s="22">
        <f>Target_AM[[#This Row],[PROPORSI]]*VLOOKUP(Target_AM[[#This Row],[NIPNAS]],Target_CC[],COLUMN(CI$2)+9,0)</f>
        <v>62804415.5</v>
      </c>
      <c r="CX138" s="22">
        <f>Target_AM[[#This Row],[PROPORSI]]*VLOOKUP(Target_AM[[#This Row],[NIPNAS]],Target_CC[],COLUMN(CJ$2)+9,0)</f>
        <v>62804415.5</v>
      </c>
      <c r="CY138" s="22">
        <f>Target_AM[[#This Row],[PROPORSI]]*VLOOKUP(Target_AM[[#This Row],[NIPNAS]],Target_CC[],COLUMN(CK$2)+9,0)</f>
        <v>62804415.5</v>
      </c>
      <c r="CZ138" s="22">
        <f>Target_AM[[#This Row],[PROPORSI]]*VLOOKUP(Target_AM[[#This Row],[NIPNAS]],Target_CC[],COLUMN(CL$2)+9,0)</f>
        <v>62804415.5</v>
      </c>
      <c r="DA138" s="22">
        <f>Target_AM[[#This Row],[PROPORSI]]*VLOOKUP(Target_AM[[#This Row],[NIPNAS]],Target_CC[],COLUMN(CM$2)+9,0)</f>
        <v>754738219.5</v>
      </c>
      <c r="DB138" s="22">
        <f>Target_AM[[#This Row],[PROPORSI]]*VLOOKUP(Target_AM[[#This Row],[NIPNAS]],Target_CC[],COLUMN(CN$2)+9,0)</f>
        <v>0</v>
      </c>
      <c r="DC138" s="22">
        <f>Target_AM[[#This Row],[PROPORSI]]*VLOOKUP(Target_AM[[#This Row],[NIPNAS]],Target_CC[],COLUMN(CO$2)+9,0)</f>
        <v>0</v>
      </c>
      <c r="DD138" s="22">
        <f>Target_AM[[#This Row],[PROPORSI]]*VLOOKUP(Target_AM[[#This Row],[NIPNAS]],Target_CC[],COLUMN(CP$2)+9,0)</f>
        <v>0</v>
      </c>
      <c r="DE138" s="22">
        <f>Target_AM[[#This Row],[PROPORSI]]*VLOOKUP(Target_AM[[#This Row],[NIPNAS]],Target_CC[],COLUMN(CQ$2)+9,0)</f>
        <v>0</v>
      </c>
      <c r="DF138" s="22">
        <f>Target_AM[[#This Row],[PROPORSI]]*VLOOKUP(Target_AM[[#This Row],[NIPNAS]],Target_CC[],COLUMN(CR$2)+9,0)</f>
        <v>0</v>
      </c>
      <c r="DG138" s="22">
        <f>Target_AM[[#This Row],[PROPORSI]]*VLOOKUP(Target_AM[[#This Row],[NIPNAS]],Target_CC[],COLUMN(CS$2)+9,0)</f>
        <v>0</v>
      </c>
      <c r="DH138" s="22">
        <f>Target_AM[[#This Row],[PROPORSI]]*VLOOKUP(Target_AM[[#This Row],[NIPNAS]],Target_CC[],COLUMN(CT$2)+9,0)</f>
        <v>0</v>
      </c>
      <c r="DI138" s="22">
        <f>Target_AM[[#This Row],[PROPORSI]]*VLOOKUP(Target_AM[[#This Row],[NIPNAS]],Target_CC[],COLUMN(CU$2)+9,0)</f>
        <v>0</v>
      </c>
      <c r="DJ138" s="22">
        <f>Target_AM[[#This Row],[PROPORSI]]*VLOOKUP(Target_AM[[#This Row],[NIPNAS]],Target_CC[],COLUMN(CV$2)+9,0)</f>
        <v>0</v>
      </c>
      <c r="DK138" s="22">
        <f>Target_AM[[#This Row],[PROPORSI]]*VLOOKUP(Target_AM[[#This Row],[NIPNAS]],Target_CC[],COLUMN(CW$2)+9,0)</f>
        <v>0</v>
      </c>
      <c r="DL138" s="22">
        <f>Target_AM[[#This Row],[PROPORSI]]*VLOOKUP(Target_AM[[#This Row],[NIPNAS]],Target_CC[],COLUMN(CX$2)+9,0)</f>
        <v>0</v>
      </c>
      <c r="DM138" s="22">
        <f>Target_AM[[#This Row],[PROPORSI]]*VLOOKUP(Target_AM[[#This Row],[NIPNAS]],Target_CC[],COLUMN(CY$2)+9,0)</f>
        <v>0</v>
      </c>
      <c r="DN138" s="22">
        <f>Target_AM[[#This Row],[PROPORSI]]*VLOOKUP(Target_AM[[#This Row],[NIPNAS]],Target_CC[],COLUMN(CZ$2)+9,0)</f>
        <v>0</v>
      </c>
      <c r="DO138" s="22">
        <f>Target_AM[[#This Row],[PROPORSI]]*VLOOKUP(Target_AM[[#This Row],[NIPNAS]],Target_CC[],COLUMN(DA$2)+9,0)</f>
        <v>0</v>
      </c>
      <c r="DP138" s="22">
        <f>Target_AM[[#This Row],[PROPORSI]]*VLOOKUP(Target_AM[[#This Row],[NIPNAS]],Target_CC[],COLUMN(DB$2)+9,0)</f>
        <v>0</v>
      </c>
      <c r="DQ138" s="22">
        <f>Target_AM[[#This Row],[PROPORSI]]*VLOOKUP(Target_AM[[#This Row],[NIPNAS]],Target_CC[],COLUMN(DC$2)+9,0)</f>
        <v>0</v>
      </c>
      <c r="DR138" s="22">
        <f>Target_AM[[#This Row],[PROPORSI]]*VLOOKUP(Target_AM[[#This Row],[NIPNAS]],Target_CC[],COLUMN(DD$2)+9,0)</f>
        <v>0</v>
      </c>
      <c r="DS138" s="22">
        <f>Target_AM[[#This Row],[PROPORSI]]*VLOOKUP(Target_AM[[#This Row],[NIPNAS]],Target_CC[],COLUMN(DE$2)+9,0)</f>
        <v>0</v>
      </c>
      <c r="DT138" s="22">
        <f>Target_AM[[#This Row],[PROPORSI]]*VLOOKUP(Target_AM[[#This Row],[NIPNAS]],Target_CC[],COLUMN(DF$2)+9,0)</f>
        <v>0</v>
      </c>
      <c r="DU138" s="22">
        <f>Target_AM[[#This Row],[PROPORSI]]*VLOOKUP(Target_AM[[#This Row],[NIPNAS]],Target_CC[],COLUMN(DG$2)+9,0)</f>
        <v>0</v>
      </c>
      <c r="DV138" s="22">
        <f>Target_AM[[#This Row],[PROPORSI]]*VLOOKUP(Target_AM[[#This Row],[NIPNAS]],Target_CC[],COLUMN(DH$2)+9,0)</f>
        <v>0</v>
      </c>
      <c r="DW138" s="22">
        <f>Target_AM[[#This Row],[PROPORSI]]*VLOOKUP(Target_AM[[#This Row],[NIPNAS]],Target_CC[],COLUMN(DI$2)+9,0)</f>
        <v>0</v>
      </c>
      <c r="DX138" s="22">
        <f>Target_AM[[#This Row],[PROPORSI]]*VLOOKUP(Target_AM[[#This Row],[NIPNAS]],Target_CC[],COLUMN(DJ$2)+9,0)</f>
        <v>0</v>
      </c>
      <c r="DY138" s="22">
        <f>Target_AM[[#This Row],[PROPORSI]]*VLOOKUP(Target_AM[[#This Row],[NIPNAS]],Target_CC[],COLUMN(DK$2)+9,0)</f>
        <v>0</v>
      </c>
      <c r="DZ138" s="22">
        <f>Target_AM[[#This Row],[PROPORSI]]*VLOOKUP(Target_AM[[#This Row],[NIPNAS]],Target_CC[],COLUMN(DL$2)+9,0)</f>
        <v>0</v>
      </c>
      <c r="EA138" s="22">
        <f>Target_AM[[#This Row],[PROPORSI]]*VLOOKUP(Target_AM[[#This Row],[NIPNAS]],Target_CC[],COLUMN(DM$2)+9,0)</f>
        <v>0</v>
      </c>
    </row>
    <row r="139" spans="2:131" x14ac:dyDescent="0.3">
      <c r="B139">
        <v>405690</v>
      </c>
      <c r="C139" t="s">
        <v>1023</v>
      </c>
      <c r="D139">
        <v>0.5</v>
      </c>
      <c r="E139" s="8">
        <v>45658</v>
      </c>
      <c r="F139">
        <v>3853756</v>
      </c>
      <c r="G139" t="s">
        <v>852</v>
      </c>
      <c r="J139" t="s">
        <v>296</v>
      </c>
      <c r="K139" t="s">
        <v>25</v>
      </c>
      <c r="L139" t="s">
        <v>159</v>
      </c>
      <c r="M139" t="s">
        <v>29</v>
      </c>
      <c r="N139" s="23">
        <f>Target_AM[[#This Row],[PROPORSI]]*VLOOKUP(Target_AM[[#This Row],[NIPNAS]],Target_CC[],9,0)</f>
        <v>1442083565.9827924</v>
      </c>
      <c r="O139" s="22">
        <f>Target_AM[[#This Row],[PROPORSI]]*VLOOKUP(Target_AM[[#This Row],[NIPNAS]],Target_CC[],COLUMN(A$2)+9,0)</f>
        <v>70952217.962499976</v>
      </c>
      <c r="P139" s="22">
        <f>Target_AM[[#This Row],[PROPORSI]]*VLOOKUP(Target_AM[[#This Row],[NIPNAS]],Target_CC[],COLUMN(B$2)+9,0)</f>
        <v>68407417.013749987</v>
      </c>
      <c r="Q139" s="22">
        <f>Target_AM[[#This Row],[PROPORSI]]*VLOOKUP(Target_AM[[#This Row],[NIPNAS]],Target_CC[],COLUMN(C$2)+9,0)</f>
        <v>68868464.862499997</v>
      </c>
      <c r="R139" s="22">
        <f>Target_AM[[#This Row],[PROPORSI]]*VLOOKUP(Target_AM[[#This Row],[NIPNAS]],Target_CC[],COLUMN(D$2)+9,0)</f>
        <v>68272042.963750005</v>
      </c>
      <c r="S139" s="22">
        <f>Target_AM[[#This Row],[PROPORSI]]*VLOOKUP(Target_AM[[#This Row],[NIPNAS]],Target_CC[],COLUMN(E$2)+9,0)</f>
        <v>66685838.342499994</v>
      </c>
      <c r="T139" s="22">
        <f>Target_AM[[#This Row],[PROPORSI]]*VLOOKUP(Target_AM[[#This Row],[NIPNAS]],Target_CC[],COLUMN(F$2)+9,0)</f>
        <v>65370381.821249999</v>
      </c>
      <c r="U139" s="22">
        <f>Target_AM[[#This Row],[PROPORSI]]*VLOOKUP(Target_AM[[#This Row],[NIPNAS]],Target_CC[],COLUMN(G$2)+9,0)</f>
        <v>67980212.67749998</v>
      </c>
      <c r="V139" s="22">
        <f>Target_AM[[#This Row],[PROPORSI]]*VLOOKUP(Target_AM[[#This Row],[NIPNAS]],Target_CC[],COLUMN(H$2)+9,0)</f>
        <v>69925934.609999985</v>
      </c>
      <c r="W139" s="22">
        <f>Target_AM[[#This Row],[PROPORSI]]*VLOOKUP(Target_AM[[#This Row],[NIPNAS]],Target_CC[],COLUMN(I$2)+9,0)</f>
        <v>69431043.248749986</v>
      </c>
      <c r="X139" s="22">
        <f>Target_AM[[#This Row],[PROPORSI]]*VLOOKUP(Target_AM[[#This Row],[NIPNAS]],Target_CC[],COLUMN(J$2)+9,0)</f>
        <v>69464886.761249989</v>
      </c>
      <c r="Y139" s="22">
        <f>Target_AM[[#This Row],[PROPORSI]]*VLOOKUP(Target_AM[[#This Row],[NIPNAS]],Target_CC[],COLUMN(K$2)+9,0)</f>
        <v>69892091.097499996</v>
      </c>
      <c r="Z139" s="22">
        <f>Target_AM[[#This Row],[PROPORSI]]*VLOOKUP(Target_AM[[#This Row],[NIPNAS]],Target_CC[],COLUMN(L$2)+9,0)</f>
        <v>68936151.887500003</v>
      </c>
      <c r="AA139" s="22">
        <f>Target_AM[[#This Row],[PROPORSI]]*VLOOKUP(Target_AM[[#This Row],[NIPNAS]],Target_CC[],COLUMN(M$2)+9,0)</f>
        <v>824186683.24874997</v>
      </c>
      <c r="AB139" s="22">
        <f>Target_AM[[#This Row],[PROPORSI]]*VLOOKUP(Target_AM[[#This Row],[NIPNAS]],Target_CC[],COLUMN(N$2)+9,0)</f>
        <v>0</v>
      </c>
      <c r="AC139" s="22">
        <f>Target_AM[[#This Row],[PROPORSI]]*VLOOKUP(Target_AM[[#This Row],[NIPNAS]],Target_CC[],COLUMN(O$2)+9,0)</f>
        <v>27634368.972729512</v>
      </c>
      <c r="AD139" s="22">
        <f>Target_AM[[#This Row],[PROPORSI]]*VLOOKUP(Target_AM[[#This Row],[NIPNAS]],Target_CC[],COLUMN(P$2)+9,0)</f>
        <v>27349169.208050534</v>
      </c>
      <c r="AE139" s="22">
        <f>Target_AM[[#This Row],[PROPORSI]]*VLOOKUP(Target_AM[[#This Row],[NIPNAS]],Target_CC[],COLUMN(Q$2)+9,0)</f>
        <v>21499474.537256919</v>
      </c>
      <c r="AF139" s="22">
        <f>Target_AM[[#This Row],[PROPORSI]]*VLOOKUP(Target_AM[[#This Row],[NIPNAS]],Target_CC[],COLUMN(R$2)+9,0)</f>
        <v>23449266.548865087</v>
      </c>
      <c r="AG139" s="22">
        <f>Target_AM[[#This Row],[PROPORSI]]*VLOOKUP(Target_AM[[#This Row],[NIPNAS]],Target_CC[],COLUMN(S$2)+9,0)</f>
        <v>22862141.594197743</v>
      </c>
      <c r="AH139" s="22">
        <f>Target_AM[[#This Row],[PROPORSI]]*VLOOKUP(Target_AM[[#This Row],[NIPNAS]],Target_CC[],COLUMN(T$2)+9,0)</f>
        <v>28414629.091396965</v>
      </c>
      <c r="AI139" s="22">
        <f>Target_AM[[#This Row],[PROPORSI]]*VLOOKUP(Target_AM[[#This Row],[NIPNAS]],Target_CC[],COLUMN(U$2)+9,0)</f>
        <v>23930765.556853764</v>
      </c>
      <c r="AJ139" s="22">
        <f>Target_AM[[#This Row],[PROPORSI]]*VLOOKUP(Target_AM[[#This Row],[NIPNAS]],Target_CC[],COLUMN(V$2)+9,0)</f>
        <v>28624416.552659273</v>
      </c>
      <c r="AK139" s="22">
        <f>Target_AM[[#This Row],[PROPORSI]]*VLOOKUP(Target_AM[[#This Row],[NIPNAS]],Target_CC[],COLUMN(W$2)+9,0)</f>
        <v>28828820.348678283</v>
      </c>
      <c r="AL139" s="22">
        <f>Target_AM[[#This Row],[PROPORSI]]*VLOOKUP(Target_AM[[#This Row],[NIPNAS]],Target_CC[],COLUMN(X$2)+9,0)</f>
        <v>24478411.951077878</v>
      </c>
      <c r="AM139" s="22">
        <f>Target_AM[[#This Row],[PROPORSI]]*VLOOKUP(Target_AM[[#This Row],[NIPNAS]],Target_CC[],COLUMN(Y$2)+9,0)</f>
        <v>24923578.139033079</v>
      </c>
      <c r="AN139" s="22">
        <f>Target_AM[[#This Row],[PROPORSI]]*VLOOKUP(Target_AM[[#This Row],[NIPNAS]],Target_CC[],COLUMN(Z$2)+9,0)</f>
        <v>281995042.50079906</v>
      </c>
      <c r="AO139" s="22">
        <f>Target_AM[[#This Row],[PROPORSI]]*VLOOKUP(Target_AM[[#This Row],[NIPNAS]],Target_CC[],COLUMN(AA$2)+9,0)</f>
        <v>70952217.962499976</v>
      </c>
      <c r="AP139" s="22">
        <f>Target_AM[[#This Row],[PROPORSI]]*VLOOKUP(Target_AM[[#This Row],[NIPNAS]],Target_CC[],COLUMN(AB$2)+9,0)</f>
        <v>96041785.986479491</v>
      </c>
      <c r="AQ139" s="22">
        <f>Target_AM[[#This Row],[PROPORSI]]*VLOOKUP(Target_AM[[#This Row],[NIPNAS]],Target_CC[],COLUMN(AC$2)+9,0)</f>
        <v>96217634.070550531</v>
      </c>
      <c r="AR139" s="22">
        <f>Target_AM[[#This Row],[PROPORSI]]*VLOOKUP(Target_AM[[#This Row],[NIPNAS]],Target_CC[],COLUMN(AD$2)+9,0)</f>
        <v>89771517.501006931</v>
      </c>
      <c r="AS139" s="22">
        <f>Target_AM[[#This Row],[PROPORSI]]*VLOOKUP(Target_AM[[#This Row],[NIPNAS]],Target_CC[],COLUMN(AE$2)+9,0)</f>
        <v>90135104.891365081</v>
      </c>
      <c r="AT139" s="22">
        <f>Target_AM[[#This Row],[PROPORSI]]*VLOOKUP(Target_AM[[#This Row],[NIPNAS]],Target_CC[],COLUMN(AF$2)+9,0)</f>
        <v>88232523.415447742</v>
      </c>
      <c r="AU139" s="22">
        <f>Target_AM[[#This Row],[PROPORSI]]*VLOOKUP(Target_AM[[#This Row],[NIPNAS]],Target_CC[],COLUMN(AG$2)+9,0)</f>
        <v>96394841.768896937</v>
      </c>
      <c r="AV139" s="22">
        <f>Target_AM[[#This Row],[PROPORSI]]*VLOOKUP(Target_AM[[#This Row],[NIPNAS]],Target_CC[],COLUMN(AH$2)+9,0)</f>
        <v>93856700.166853756</v>
      </c>
      <c r="AW139" s="22">
        <f>Target_AM[[#This Row],[PROPORSI]]*VLOOKUP(Target_AM[[#This Row],[NIPNAS]],Target_CC[],COLUMN(AI$2)+9,0)</f>
        <v>98055459.801409259</v>
      </c>
      <c r="AX139" s="22">
        <f>Target_AM[[#This Row],[PROPORSI]]*VLOOKUP(Target_AM[[#This Row],[NIPNAS]],Target_CC[],COLUMN(AJ$2)+9,0)</f>
        <v>98293707.10992828</v>
      </c>
      <c r="AY139" s="22">
        <f>Target_AM[[#This Row],[PROPORSI]]*VLOOKUP(Target_AM[[#This Row],[NIPNAS]],Target_CC[],COLUMN(AK$2)+9,0)</f>
        <v>94370503.048577875</v>
      </c>
      <c r="AZ139" s="22">
        <f>Target_AM[[#This Row],[PROPORSI]]*VLOOKUP(Target_AM[[#This Row],[NIPNAS]],Target_CC[],COLUMN(AL$2)+9,0)</f>
        <v>93859730.026533082</v>
      </c>
      <c r="BA139" s="22">
        <f>Target_AM[[#This Row],[PROPORSI]]*VLOOKUP(Target_AM[[#This Row],[NIPNAS]],Target_CC[],COLUMN(AM$2)+9,0)</f>
        <v>1106181725.7495489</v>
      </c>
      <c r="BB139" s="22">
        <f>Target_AM[[#This Row],[PROPORSI]]*VLOOKUP(Target_AM[[#This Row],[NIPNAS]],Target_CC[],COLUMN(AN$2)+9,0)</f>
        <v>0</v>
      </c>
      <c r="BC139" s="22">
        <f>Target_AM[[#This Row],[PROPORSI]]*VLOOKUP(Target_AM[[#This Row],[NIPNAS]],Target_CC[],COLUMN(AO$2)+9,0)</f>
        <v>0</v>
      </c>
      <c r="BD139" s="22">
        <f>Target_AM[[#This Row],[PROPORSI]]*VLOOKUP(Target_AM[[#This Row],[NIPNAS]],Target_CC[],COLUMN(AP$2)+9,0)</f>
        <v>0</v>
      </c>
      <c r="BE139" s="22">
        <f>Target_AM[[#This Row],[PROPORSI]]*VLOOKUP(Target_AM[[#This Row],[NIPNAS]],Target_CC[],COLUMN(AQ$2)+9,0)</f>
        <v>0</v>
      </c>
      <c r="BF139" s="22">
        <f>Target_AM[[#This Row],[PROPORSI]]*VLOOKUP(Target_AM[[#This Row],[NIPNAS]],Target_CC[],COLUMN(AR$2)+9,0)</f>
        <v>0</v>
      </c>
      <c r="BG139" s="22">
        <f>Target_AM[[#This Row],[PROPORSI]]*VLOOKUP(Target_AM[[#This Row],[NIPNAS]],Target_CC[],COLUMN(AS$2)+9,0)</f>
        <v>0</v>
      </c>
      <c r="BH139" s="22">
        <f>Target_AM[[#This Row],[PROPORSI]]*VLOOKUP(Target_AM[[#This Row],[NIPNAS]],Target_CC[],COLUMN(AT$2)+9,0)</f>
        <v>0</v>
      </c>
      <c r="BI139" s="22">
        <f>Target_AM[[#This Row],[PROPORSI]]*VLOOKUP(Target_AM[[#This Row],[NIPNAS]],Target_CC[],COLUMN(AU$2)+9,0)</f>
        <v>0</v>
      </c>
      <c r="BJ139" s="22">
        <f>Target_AM[[#This Row],[PROPORSI]]*VLOOKUP(Target_AM[[#This Row],[NIPNAS]],Target_CC[],COLUMN(AV$2)+9,0)</f>
        <v>0</v>
      </c>
      <c r="BK139" s="22">
        <f>Target_AM[[#This Row],[PROPORSI]]*VLOOKUP(Target_AM[[#This Row],[NIPNAS]],Target_CC[],COLUMN(AW$2)+9,0)</f>
        <v>0</v>
      </c>
      <c r="BL139" s="22">
        <f>Target_AM[[#This Row],[PROPORSI]]*VLOOKUP(Target_AM[[#This Row],[NIPNAS]],Target_CC[],COLUMN(AX$2)+9,0)</f>
        <v>0</v>
      </c>
      <c r="BM139" s="22">
        <f>Target_AM[[#This Row],[PROPORSI]]*VLOOKUP(Target_AM[[#This Row],[NIPNAS]],Target_CC[],COLUMN(AY$2)+9,0)</f>
        <v>0</v>
      </c>
      <c r="BN139" s="22">
        <f>Target_AM[[#This Row],[PROPORSI]]*VLOOKUP(Target_AM[[#This Row],[NIPNAS]],Target_CC[],COLUMN(AZ$2)+9,0)</f>
        <v>0</v>
      </c>
      <c r="BO139" s="22">
        <f>Target_AM[[#This Row],[PROPORSI]]*VLOOKUP(Target_AM[[#This Row],[NIPNAS]],Target_CC[],COLUMN(BA$2)+9,0)</f>
        <v>63259318</v>
      </c>
      <c r="BP139" s="22">
        <f>Target_AM[[#This Row],[PROPORSI]]*VLOOKUP(Target_AM[[#This Row],[NIPNAS]],Target_CC[],COLUMN(BB$2)+9,0)</f>
        <v>62615266.5</v>
      </c>
      <c r="BQ139" s="22">
        <f>Target_AM[[#This Row],[PROPORSI]]*VLOOKUP(Target_AM[[#This Row],[NIPNAS]],Target_CC[],COLUMN(BC$2)+9,0)</f>
        <v>62151285</v>
      </c>
      <c r="BR139" s="22">
        <f>Target_AM[[#This Row],[PROPORSI]]*VLOOKUP(Target_AM[[#This Row],[NIPNAS]],Target_CC[],COLUMN(BD$2)+9,0)</f>
        <v>63399458.924999997</v>
      </c>
      <c r="BS139" s="22">
        <f>Target_AM[[#This Row],[PROPORSI]]*VLOOKUP(Target_AM[[#This Row],[NIPNAS]],Target_CC[],COLUMN(BE$2)+9,0)</f>
        <v>63399458.924999997</v>
      </c>
      <c r="BT139" s="22">
        <f>Target_AM[[#This Row],[PROPORSI]]*VLOOKUP(Target_AM[[#This Row],[NIPNAS]],Target_CC[],COLUMN(BF$2)+9,0)</f>
        <v>63399458.924999997</v>
      </c>
      <c r="BU139" s="22">
        <f>Target_AM[[#This Row],[PROPORSI]]*VLOOKUP(Target_AM[[#This Row],[NIPNAS]],Target_CC[],COLUMN(BG$2)+9,0)</f>
        <v>63399458.924999997</v>
      </c>
      <c r="BV139" s="22">
        <f>Target_AM[[#This Row],[PROPORSI]]*VLOOKUP(Target_AM[[#This Row],[NIPNAS]],Target_CC[],COLUMN(BH$2)+9,0)</f>
        <v>63399458.924999997</v>
      </c>
      <c r="BW139" s="22">
        <f>Target_AM[[#This Row],[PROPORSI]]*VLOOKUP(Target_AM[[#This Row],[NIPNAS]],Target_CC[],COLUMN(BI$2)+9,0)</f>
        <v>63399458.924999997</v>
      </c>
      <c r="BX139" s="22">
        <f>Target_AM[[#This Row],[PROPORSI]]*VLOOKUP(Target_AM[[#This Row],[NIPNAS]],Target_CC[],COLUMN(BJ$2)+9,0)</f>
        <v>63399458.924999997</v>
      </c>
      <c r="BY139" s="22">
        <f>Target_AM[[#This Row],[PROPORSI]]*VLOOKUP(Target_AM[[#This Row],[NIPNAS]],Target_CC[],COLUMN(BK$2)+9,0)</f>
        <v>63399458.924999997</v>
      </c>
      <c r="BZ139" s="22">
        <f>Target_AM[[#This Row],[PROPORSI]]*VLOOKUP(Target_AM[[#This Row],[NIPNAS]],Target_CC[],COLUMN(BL$2)+9,0)</f>
        <v>63399458.924999997</v>
      </c>
      <c r="CA139" s="22">
        <f>Target_AM[[#This Row],[PROPORSI]]*VLOOKUP(Target_AM[[#This Row],[NIPNAS]],Target_CC[],COLUMN(BM$2)+9,0)</f>
        <v>758620999.82499993</v>
      </c>
      <c r="CB139" s="22">
        <f>Target_AM[[#This Row],[PROPORSI]]*VLOOKUP(Target_AM[[#This Row],[NIPNAS]],Target_CC[],COLUMN(BN$2)+9,0)</f>
        <v>807900</v>
      </c>
      <c r="CC139" s="22">
        <f>Target_AM[[#This Row],[PROPORSI]]*VLOOKUP(Target_AM[[#This Row],[NIPNAS]],Target_CC[],COLUMN(BO$2)+9,0)</f>
        <v>807900</v>
      </c>
      <c r="CD139" s="22">
        <f>Target_AM[[#This Row],[PROPORSI]]*VLOOKUP(Target_AM[[#This Row],[NIPNAS]],Target_CC[],COLUMN(BP$2)+9,0)</f>
        <v>626361.5</v>
      </c>
      <c r="CE139" s="22">
        <f>Target_AM[[#This Row],[PROPORSI]]*VLOOKUP(Target_AM[[#This Row],[NIPNAS]],Target_CC[],COLUMN(BQ$2)+9,0)</f>
        <v>595043.42499999993</v>
      </c>
      <c r="CF139" s="22">
        <f>Target_AM[[#This Row],[PROPORSI]]*VLOOKUP(Target_AM[[#This Row],[NIPNAS]],Target_CC[],COLUMN(BR$2)+9,0)</f>
        <v>595043.42499999993</v>
      </c>
      <c r="CG139" s="22">
        <f>Target_AM[[#This Row],[PROPORSI]]*VLOOKUP(Target_AM[[#This Row],[NIPNAS]],Target_CC[],COLUMN(BS$2)+9,0)</f>
        <v>595043.42499999993</v>
      </c>
      <c r="CH139" s="22">
        <f>Target_AM[[#This Row],[PROPORSI]]*VLOOKUP(Target_AM[[#This Row],[NIPNAS]],Target_CC[],COLUMN(BT$2)+9,0)</f>
        <v>595043.42499999993</v>
      </c>
      <c r="CI139" s="22">
        <f>Target_AM[[#This Row],[PROPORSI]]*VLOOKUP(Target_AM[[#This Row],[NIPNAS]],Target_CC[],COLUMN(BU$2)+9,0)</f>
        <v>595043.42499999993</v>
      </c>
      <c r="CJ139" s="22">
        <f>Target_AM[[#This Row],[PROPORSI]]*VLOOKUP(Target_AM[[#This Row],[NIPNAS]],Target_CC[],COLUMN(BV$2)+9,0)</f>
        <v>595043.42499999993</v>
      </c>
      <c r="CK139" s="22">
        <f>Target_AM[[#This Row],[PROPORSI]]*VLOOKUP(Target_AM[[#This Row],[NIPNAS]],Target_CC[],COLUMN(BW$2)+9,0)</f>
        <v>595043.42499999993</v>
      </c>
      <c r="CL139" s="22">
        <f>Target_AM[[#This Row],[PROPORSI]]*VLOOKUP(Target_AM[[#This Row],[NIPNAS]],Target_CC[],COLUMN(BX$2)+9,0)</f>
        <v>595043.42499999993</v>
      </c>
      <c r="CM139" s="22">
        <f>Target_AM[[#This Row],[PROPORSI]]*VLOOKUP(Target_AM[[#This Row],[NIPNAS]],Target_CC[],COLUMN(BY$2)+9,0)</f>
        <v>595043.42499999993</v>
      </c>
      <c r="CN139" s="22">
        <f>Target_AM[[#This Row],[PROPORSI]]*VLOOKUP(Target_AM[[#This Row],[NIPNAS]],Target_CC[],COLUMN(BZ$2)+9,0)</f>
        <v>7597552.3249999983</v>
      </c>
      <c r="CO139" s="22">
        <f>Target_AM[[#This Row],[PROPORSI]]*VLOOKUP(Target_AM[[#This Row],[NIPNAS]],Target_CC[],COLUMN(CA$2)+9,0)</f>
        <v>63610001.5</v>
      </c>
      <c r="CP139" s="22">
        <f>Target_AM[[#This Row],[PROPORSI]]*VLOOKUP(Target_AM[[#This Row],[NIPNAS]],Target_CC[],COLUMN(CB$2)+9,0)</f>
        <v>63084063</v>
      </c>
      <c r="CQ139" s="22">
        <f>Target_AM[[#This Row],[PROPORSI]]*VLOOKUP(Target_AM[[#This Row],[NIPNAS]],Target_CC[],COLUMN(CC$2)+9,0)</f>
        <v>62804415.5</v>
      </c>
      <c r="CR139" s="22">
        <f>Target_AM[[#This Row],[PROPORSI]]*VLOOKUP(Target_AM[[#This Row],[NIPNAS]],Target_CC[],COLUMN(CD$2)+9,0)</f>
        <v>62804415.5</v>
      </c>
      <c r="CS139" s="22">
        <f>Target_AM[[#This Row],[PROPORSI]]*VLOOKUP(Target_AM[[#This Row],[NIPNAS]],Target_CC[],COLUMN(CE$2)+9,0)</f>
        <v>62804415.5</v>
      </c>
      <c r="CT139" s="22">
        <f>Target_AM[[#This Row],[PROPORSI]]*VLOOKUP(Target_AM[[#This Row],[NIPNAS]],Target_CC[],COLUMN(CF$2)+9,0)</f>
        <v>62804415.5</v>
      </c>
      <c r="CU139" s="22">
        <f>Target_AM[[#This Row],[PROPORSI]]*VLOOKUP(Target_AM[[#This Row],[NIPNAS]],Target_CC[],COLUMN(CG$2)+9,0)</f>
        <v>62804415.5</v>
      </c>
      <c r="CV139" s="22">
        <f>Target_AM[[#This Row],[PROPORSI]]*VLOOKUP(Target_AM[[#This Row],[NIPNAS]],Target_CC[],COLUMN(CH$2)+9,0)</f>
        <v>62804415.5</v>
      </c>
      <c r="CW139" s="22">
        <f>Target_AM[[#This Row],[PROPORSI]]*VLOOKUP(Target_AM[[#This Row],[NIPNAS]],Target_CC[],COLUMN(CI$2)+9,0)</f>
        <v>62804415.5</v>
      </c>
      <c r="CX139" s="22">
        <f>Target_AM[[#This Row],[PROPORSI]]*VLOOKUP(Target_AM[[#This Row],[NIPNAS]],Target_CC[],COLUMN(CJ$2)+9,0)</f>
        <v>62804415.5</v>
      </c>
      <c r="CY139" s="22">
        <f>Target_AM[[#This Row],[PROPORSI]]*VLOOKUP(Target_AM[[#This Row],[NIPNAS]],Target_CC[],COLUMN(CK$2)+9,0)</f>
        <v>62804415.5</v>
      </c>
      <c r="CZ139" s="22">
        <f>Target_AM[[#This Row],[PROPORSI]]*VLOOKUP(Target_AM[[#This Row],[NIPNAS]],Target_CC[],COLUMN(CL$2)+9,0)</f>
        <v>62804415.5</v>
      </c>
      <c r="DA139" s="22">
        <f>Target_AM[[#This Row],[PROPORSI]]*VLOOKUP(Target_AM[[#This Row],[NIPNAS]],Target_CC[],COLUMN(CM$2)+9,0)</f>
        <v>754738219.5</v>
      </c>
      <c r="DB139" s="22">
        <f>Target_AM[[#This Row],[PROPORSI]]*VLOOKUP(Target_AM[[#This Row],[NIPNAS]],Target_CC[],COLUMN(CN$2)+9,0)</f>
        <v>0</v>
      </c>
      <c r="DC139" s="22">
        <f>Target_AM[[#This Row],[PROPORSI]]*VLOOKUP(Target_AM[[#This Row],[NIPNAS]],Target_CC[],COLUMN(CO$2)+9,0)</f>
        <v>0</v>
      </c>
      <c r="DD139" s="22">
        <f>Target_AM[[#This Row],[PROPORSI]]*VLOOKUP(Target_AM[[#This Row],[NIPNAS]],Target_CC[],COLUMN(CP$2)+9,0)</f>
        <v>0</v>
      </c>
      <c r="DE139" s="22">
        <f>Target_AM[[#This Row],[PROPORSI]]*VLOOKUP(Target_AM[[#This Row],[NIPNAS]],Target_CC[],COLUMN(CQ$2)+9,0)</f>
        <v>0</v>
      </c>
      <c r="DF139" s="22">
        <f>Target_AM[[#This Row],[PROPORSI]]*VLOOKUP(Target_AM[[#This Row],[NIPNAS]],Target_CC[],COLUMN(CR$2)+9,0)</f>
        <v>0</v>
      </c>
      <c r="DG139" s="22">
        <f>Target_AM[[#This Row],[PROPORSI]]*VLOOKUP(Target_AM[[#This Row],[NIPNAS]],Target_CC[],COLUMN(CS$2)+9,0)</f>
        <v>0</v>
      </c>
      <c r="DH139" s="22">
        <f>Target_AM[[#This Row],[PROPORSI]]*VLOOKUP(Target_AM[[#This Row],[NIPNAS]],Target_CC[],COLUMN(CT$2)+9,0)</f>
        <v>0</v>
      </c>
      <c r="DI139" s="22">
        <f>Target_AM[[#This Row],[PROPORSI]]*VLOOKUP(Target_AM[[#This Row],[NIPNAS]],Target_CC[],COLUMN(CU$2)+9,0)</f>
        <v>0</v>
      </c>
      <c r="DJ139" s="22">
        <f>Target_AM[[#This Row],[PROPORSI]]*VLOOKUP(Target_AM[[#This Row],[NIPNAS]],Target_CC[],COLUMN(CV$2)+9,0)</f>
        <v>0</v>
      </c>
      <c r="DK139" s="22">
        <f>Target_AM[[#This Row],[PROPORSI]]*VLOOKUP(Target_AM[[#This Row],[NIPNAS]],Target_CC[],COLUMN(CW$2)+9,0)</f>
        <v>0</v>
      </c>
      <c r="DL139" s="22">
        <f>Target_AM[[#This Row],[PROPORSI]]*VLOOKUP(Target_AM[[#This Row],[NIPNAS]],Target_CC[],COLUMN(CX$2)+9,0)</f>
        <v>0</v>
      </c>
      <c r="DM139" s="22">
        <f>Target_AM[[#This Row],[PROPORSI]]*VLOOKUP(Target_AM[[#This Row],[NIPNAS]],Target_CC[],COLUMN(CY$2)+9,0)</f>
        <v>0</v>
      </c>
      <c r="DN139" s="22">
        <f>Target_AM[[#This Row],[PROPORSI]]*VLOOKUP(Target_AM[[#This Row],[NIPNAS]],Target_CC[],COLUMN(CZ$2)+9,0)</f>
        <v>0</v>
      </c>
      <c r="DO139" s="22">
        <f>Target_AM[[#This Row],[PROPORSI]]*VLOOKUP(Target_AM[[#This Row],[NIPNAS]],Target_CC[],COLUMN(DA$2)+9,0)</f>
        <v>0</v>
      </c>
      <c r="DP139" s="22">
        <f>Target_AM[[#This Row],[PROPORSI]]*VLOOKUP(Target_AM[[#This Row],[NIPNAS]],Target_CC[],COLUMN(DB$2)+9,0)</f>
        <v>0</v>
      </c>
      <c r="DQ139" s="22">
        <f>Target_AM[[#This Row],[PROPORSI]]*VLOOKUP(Target_AM[[#This Row],[NIPNAS]],Target_CC[],COLUMN(DC$2)+9,0)</f>
        <v>0</v>
      </c>
      <c r="DR139" s="22">
        <f>Target_AM[[#This Row],[PROPORSI]]*VLOOKUP(Target_AM[[#This Row],[NIPNAS]],Target_CC[],COLUMN(DD$2)+9,0)</f>
        <v>0</v>
      </c>
      <c r="DS139" s="22">
        <f>Target_AM[[#This Row],[PROPORSI]]*VLOOKUP(Target_AM[[#This Row],[NIPNAS]],Target_CC[],COLUMN(DE$2)+9,0)</f>
        <v>0</v>
      </c>
      <c r="DT139" s="22">
        <f>Target_AM[[#This Row],[PROPORSI]]*VLOOKUP(Target_AM[[#This Row],[NIPNAS]],Target_CC[],COLUMN(DF$2)+9,0)</f>
        <v>0</v>
      </c>
      <c r="DU139" s="22">
        <f>Target_AM[[#This Row],[PROPORSI]]*VLOOKUP(Target_AM[[#This Row],[NIPNAS]],Target_CC[],COLUMN(DG$2)+9,0)</f>
        <v>0</v>
      </c>
      <c r="DV139" s="22">
        <f>Target_AM[[#This Row],[PROPORSI]]*VLOOKUP(Target_AM[[#This Row],[NIPNAS]],Target_CC[],COLUMN(DH$2)+9,0)</f>
        <v>0</v>
      </c>
      <c r="DW139" s="22">
        <f>Target_AM[[#This Row],[PROPORSI]]*VLOOKUP(Target_AM[[#This Row],[NIPNAS]],Target_CC[],COLUMN(DI$2)+9,0)</f>
        <v>0</v>
      </c>
      <c r="DX139" s="22">
        <f>Target_AM[[#This Row],[PROPORSI]]*VLOOKUP(Target_AM[[#This Row],[NIPNAS]],Target_CC[],COLUMN(DJ$2)+9,0)</f>
        <v>0</v>
      </c>
      <c r="DY139" s="22">
        <f>Target_AM[[#This Row],[PROPORSI]]*VLOOKUP(Target_AM[[#This Row],[NIPNAS]],Target_CC[],COLUMN(DK$2)+9,0)</f>
        <v>0</v>
      </c>
      <c r="DZ139" s="22">
        <f>Target_AM[[#This Row],[PROPORSI]]*VLOOKUP(Target_AM[[#This Row],[NIPNAS]],Target_CC[],COLUMN(DL$2)+9,0)</f>
        <v>0</v>
      </c>
      <c r="EA139" s="22">
        <f>Target_AM[[#This Row],[PROPORSI]]*VLOOKUP(Target_AM[[#This Row],[NIPNAS]],Target_CC[],COLUMN(DM$2)+9,0)</f>
        <v>0</v>
      </c>
    </row>
    <row r="140" spans="2:131" x14ac:dyDescent="0.3">
      <c r="B140">
        <v>404930</v>
      </c>
      <c r="C140" t="s">
        <v>1011</v>
      </c>
      <c r="D140">
        <v>0.5</v>
      </c>
      <c r="E140" s="8">
        <v>45658</v>
      </c>
      <c r="F140">
        <v>3001066061</v>
      </c>
      <c r="G140" t="s">
        <v>844</v>
      </c>
      <c r="J140" t="s">
        <v>300</v>
      </c>
      <c r="K140" t="s">
        <v>24</v>
      </c>
      <c r="L140" t="s">
        <v>159</v>
      </c>
      <c r="M140" t="s">
        <v>29</v>
      </c>
      <c r="N140" s="23">
        <f>Target_AM[[#This Row],[PROPORSI]]*VLOOKUP(Target_AM[[#This Row],[NIPNAS]],Target_CC[],9,0)</f>
        <v>704779645.85221767</v>
      </c>
      <c r="O140" s="22">
        <f>Target_AM[[#This Row],[PROPORSI]]*VLOOKUP(Target_AM[[#This Row],[NIPNAS]],Target_CC[],COLUMN(A$2)+9,0)</f>
        <v>53069900.005093835</v>
      </c>
      <c r="P140" s="22">
        <f>Target_AM[[#This Row],[PROPORSI]]*VLOOKUP(Target_AM[[#This Row],[NIPNAS]],Target_CC[],COLUMN(B$2)+9,0)</f>
        <v>53996783.011887297</v>
      </c>
      <c r="Q140" s="22">
        <f>Target_AM[[#This Row],[PROPORSI]]*VLOOKUP(Target_AM[[#This Row],[NIPNAS]],Target_CC[],COLUMN(C$2)+9,0)</f>
        <v>57729284.034967229</v>
      </c>
      <c r="R140" s="22">
        <f>Target_AM[[#This Row],[PROPORSI]]*VLOOKUP(Target_AM[[#This Row],[NIPNAS]],Target_CC[],COLUMN(D$2)+9,0)</f>
        <v>54245377.620428167</v>
      </c>
      <c r="S140" s="22">
        <f>Target_AM[[#This Row],[PROPORSI]]*VLOOKUP(Target_AM[[#This Row],[NIPNAS]],Target_CC[],COLUMN(E$2)+9,0)</f>
        <v>56994832.718369439</v>
      </c>
      <c r="T140" s="22">
        <f>Target_AM[[#This Row],[PROPORSI]]*VLOOKUP(Target_AM[[#This Row],[NIPNAS]],Target_CC[],COLUMN(F$2)+9,0)</f>
        <v>56234515.191206709</v>
      </c>
      <c r="U140" s="22">
        <f>Target_AM[[#This Row],[PROPORSI]]*VLOOKUP(Target_AM[[#This Row],[NIPNAS]],Target_CC[],COLUMN(G$2)+9,0)</f>
        <v>58924595.960814044</v>
      </c>
      <c r="V140" s="22">
        <f>Target_AM[[#This Row],[PROPORSI]]*VLOOKUP(Target_AM[[#This Row],[NIPNAS]],Target_CC[],COLUMN(H$2)+9,0)</f>
        <v>59511891.321121611</v>
      </c>
      <c r="W140" s="22">
        <f>Target_AM[[#This Row],[PROPORSI]]*VLOOKUP(Target_AM[[#This Row],[NIPNAS]],Target_CC[],COLUMN(I$2)+9,0)</f>
        <v>58750140.62753652</v>
      </c>
      <c r="X140" s="22">
        <f>Target_AM[[#This Row],[PROPORSI]]*VLOOKUP(Target_AM[[#This Row],[NIPNAS]],Target_CC[],COLUMN(J$2)+9,0)</f>
        <v>59932101.274141751</v>
      </c>
      <c r="Y140" s="22">
        <f>Target_AM[[#This Row],[PROPORSI]]*VLOOKUP(Target_AM[[#This Row],[NIPNAS]],Target_CC[],COLUMN(K$2)+9,0)</f>
        <v>59494819.473496348</v>
      </c>
      <c r="Z140" s="22">
        <f>Target_AM[[#This Row],[PROPORSI]]*VLOOKUP(Target_AM[[#This Row],[NIPNAS]],Target_CC[],COLUMN(L$2)+9,0)</f>
        <v>56134483.760937005</v>
      </c>
      <c r="AA140" s="22">
        <f>Target_AM[[#This Row],[PROPORSI]]*VLOOKUP(Target_AM[[#This Row],[NIPNAS]],Target_CC[],COLUMN(M$2)+9,0)</f>
        <v>685018725</v>
      </c>
      <c r="AB140" s="22">
        <f>Target_AM[[#This Row],[PROPORSI]]*VLOOKUP(Target_AM[[#This Row],[NIPNAS]],Target_CC[],COLUMN(N$2)+9,0)</f>
        <v>6443986.2193614664</v>
      </c>
      <c r="AC140" s="22">
        <f>Target_AM[[#This Row],[PROPORSI]]*VLOOKUP(Target_AM[[#This Row],[NIPNAS]],Target_CC[],COLUMN(O$2)+9,0)</f>
        <v>6556532.5275731655</v>
      </c>
      <c r="AD140" s="22">
        <f>Target_AM[[#This Row],[PROPORSI]]*VLOOKUP(Target_AM[[#This Row],[NIPNAS]],Target_CC[],COLUMN(P$2)+9,0)</f>
        <v>7009749.6083321478</v>
      </c>
      <c r="AE140" s="22">
        <f>Target_AM[[#This Row],[PROPORSI]]*VLOOKUP(Target_AM[[#This Row],[NIPNAS]],Target_CC[],COLUMN(Q$2)+9,0)</f>
        <v>6586718.0043027448</v>
      </c>
      <c r="AF140" s="22">
        <f>Target_AM[[#This Row],[PROPORSI]]*VLOOKUP(Target_AM[[#This Row],[NIPNAS]],Target_CC[],COLUMN(R$2)+9,0)</f>
        <v>6920569.2224167073</v>
      </c>
      <c r="AG140" s="22">
        <f>Target_AM[[#This Row],[PROPORSI]]*VLOOKUP(Target_AM[[#This Row],[NIPNAS]],Target_CC[],COLUMN(S$2)+9,0)</f>
        <v>6828248.0447452702</v>
      </c>
      <c r="AH140" s="22">
        <f>Target_AM[[#This Row],[PROPORSI]]*VLOOKUP(Target_AM[[#This Row],[NIPNAS]],Target_CC[],COLUMN(T$2)+9,0)</f>
        <v>7154889.7645648904</v>
      </c>
      <c r="AI140" s="22">
        <f>Target_AM[[#This Row],[PROPORSI]]*VLOOKUP(Target_AM[[#This Row],[NIPNAS]],Target_CC[],COLUMN(U$2)+9,0)</f>
        <v>7226201.8116603903</v>
      </c>
      <c r="AJ140" s="22">
        <f>Target_AM[[#This Row],[PROPORSI]]*VLOOKUP(Target_AM[[#This Row],[NIPNAS]],Target_CC[],COLUMN(V$2)+9,0)</f>
        <v>7133706.6124687558</v>
      </c>
      <c r="AK140" s="22">
        <f>Target_AM[[#This Row],[PROPORSI]]*VLOOKUP(Target_AM[[#This Row],[NIPNAS]],Target_CC[],COLUMN(W$2)+9,0)</f>
        <v>7277225.5962584484</v>
      </c>
      <c r="AL140" s="22">
        <f>Target_AM[[#This Row],[PROPORSI]]*VLOOKUP(Target_AM[[#This Row],[NIPNAS]],Target_CC[],COLUMN(X$2)+9,0)</f>
        <v>7224128.8710513888</v>
      </c>
      <c r="AM140" s="22">
        <f>Target_AM[[#This Row],[PROPORSI]]*VLOOKUP(Target_AM[[#This Row],[NIPNAS]],Target_CC[],COLUMN(Y$2)+9,0)</f>
        <v>6816101.778064928</v>
      </c>
      <c r="AN140" s="22">
        <f>Target_AM[[#This Row],[PROPORSI]]*VLOOKUP(Target_AM[[#This Row],[NIPNAS]],Target_CC[],COLUMN(Z$2)+9,0)</f>
        <v>83178058.060800299</v>
      </c>
      <c r="AO140" s="22">
        <f>Target_AM[[#This Row],[PROPORSI]]*VLOOKUP(Target_AM[[#This Row],[NIPNAS]],Target_CC[],COLUMN(AA$2)+9,0)</f>
        <v>59513886.224455304</v>
      </c>
      <c r="AP140" s="22">
        <f>Target_AM[[#This Row],[PROPORSI]]*VLOOKUP(Target_AM[[#This Row],[NIPNAS]],Target_CC[],COLUMN(AB$2)+9,0)</f>
        <v>60553315.539460465</v>
      </c>
      <c r="AQ140" s="22">
        <f>Target_AM[[#This Row],[PROPORSI]]*VLOOKUP(Target_AM[[#This Row],[NIPNAS]],Target_CC[],COLUMN(AC$2)+9,0)</f>
        <v>64739033.643299378</v>
      </c>
      <c r="AR140" s="22">
        <f>Target_AM[[#This Row],[PROPORSI]]*VLOOKUP(Target_AM[[#This Row],[NIPNAS]],Target_CC[],COLUMN(AD$2)+9,0)</f>
        <v>60832095.624730915</v>
      </c>
      <c r="AS140" s="22">
        <f>Target_AM[[#This Row],[PROPORSI]]*VLOOKUP(Target_AM[[#This Row],[NIPNAS]],Target_CC[],COLUMN(AE$2)+9,0)</f>
        <v>63915401.940786146</v>
      </c>
      <c r="AT140" s="22">
        <f>Target_AM[[#This Row],[PROPORSI]]*VLOOKUP(Target_AM[[#This Row],[NIPNAS]],Target_CC[],COLUMN(AF$2)+9,0)</f>
        <v>63062763.235951975</v>
      </c>
      <c r="AU140" s="22">
        <f>Target_AM[[#This Row],[PROPORSI]]*VLOOKUP(Target_AM[[#This Row],[NIPNAS]],Target_CC[],COLUMN(AG$2)+9,0)</f>
        <v>66079485.725378931</v>
      </c>
      <c r="AV140" s="22">
        <f>Target_AM[[#This Row],[PROPORSI]]*VLOOKUP(Target_AM[[#This Row],[NIPNAS]],Target_CC[],COLUMN(AH$2)+9,0)</f>
        <v>66738093.132781997</v>
      </c>
      <c r="AW140" s="22">
        <f>Target_AM[[#This Row],[PROPORSI]]*VLOOKUP(Target_AM[[#This Row],[NIPNAS]],Target_CC[],COLUMN(AI$2)+9,0)</f>
        <v>65883847.240005277</v>
      </c>
      <c r="AX140" s="22">
        <f>Target_AM[[#This Row],[PROPORSI]]*VLOOKUP(Target_AM[[#This Row],[NIPNAS]],Target_CC[],COLUMN(AJ$2)+9,0)</f>
        <v>67209326.870400205</v>
      </c>
      <c r="AY140" s="22">
        <f>Target_AM[[#This Row],[PROPORSI]]*VLOOKUP(Target_AM[[#This Row],[NIPNAS]],Target_CC[],COLUMN(AK$2)+9,0)</f>
        <v>66718948.344547734</v>
      </c>
      <c r="AZ140" s="22">
        <f>Target_AM[[#This Row],[PROPORSI]]*VLOOKUP(Target_AM[[#This Row],[NIPNAS]],Target_CC[],COLUMN(AL$2)+9,0)</f>
        <v>62950585.539001934</v>
      </c>
      <c r="BA140" s="22">
        <f>Target_AM[[#This Row],[PROPORSI]]*VLOOKUP(Target_AM[[#This Row],[NIPNAS]],Target_CC[],COLUMN(AM$2)+9,0)</f>
        <v>768196783.06080019</v>
      </c>
      <c r="BB140" s="22">
        <f>Target_AM[[#This Row],[PROPORSI]]*VLOOKUP(Target_AM[[#This Row],[NIPNAS]],Target_CC[],COLUMN(AN$2)+9,0)</f>
        <v>24443496.56548686</v>
      </c>
      <c r="BC140" s="22">
        <f>Target_AM[[#This Row],[PROPORSI]]*VLOOKUP(Target_AM[[#This Row],[NIPNAS]],Target_CC[],COLUMN(AO$2)+9,0)</f>
        <v>25435298.308479492</v>
      </c>
      <c r="BD140" s="22">
        <f>Target_AM[[#This Row],[PROPORSI]]*VLOOKUP(Target_AM[[#This Row],[NIPNAS]],Target_CC[],COLUMN(AP$2)+9,0)</f>
        <v>25722587.373327017</v>
      </c>
      <c r="BE140" s="22">
        <f>Target_AM[[#This Row],[PROPORSI]]*VLOOKUP(Target_AM[[#This Row],[NIPNAS]],Target_CC[],COLUMN(AQ$2)+9,0)</f>
        <v>24937248.714437507</v>
      </c>
      <c r="BF140" s="22">
        <f>Target_AM[[#This Row],[PROPORSI]]*VLOOKUP(Target_AM[[#This Row],[NIPNAS]],Target_CC[],COLUMN(AR$2)+9,0)</f>
        <v>26220898.858263183</v>
      </c>
      <c r="BG140" s="22">
        <f>Target_AM[[#This Row],[PROPORSI]]*VLOOKUP(Target_AM[[#This Row],[NIPNAS]],Target_CC[],COLUMN(AS$2)+9,0)</f>
        <v>26057781.960422982</v>
      </c>
      <c r="BH140" s="22">
        <f>Target_AM[[#This Row],[PROPORSI]]*VLOOKUP(Target_AM[[#This Row],[NIPNAS]],Target_CC[],COLUMN(AT$2)+9,0)</f>
        <v>26909039.709933694</v>
      </c>
      <c r="BI140" s="22">
        <f>Target_AM[[#This Row],[PROPORSI]]*VLOOKUP(Target_AM[[#This Row],[NIPNAS]],Target_CC[],COLUMN(AU$2)+9,0)</f>
        <v>27287338.132489417</v>
      </c>
      <c r="BJ140" s="22">
        <f>Target_AM[[#This Row],[PROPORSI]]*VLOOKUP(Target_AM[[#This Row],[NIPNAS]],Target_CC[],COLUMN(AV$2)+9,0)</f>
        <v>26863155.300389569</v>
      </c>
      <c r="BK140" s="22">
        <f>Target_AM[[#This Row],[PROPORSI]]*VLOOKUP(Target_AM[[#This Row],[NIPNAS]],Target_CC[],COLUMN(AW$2)+9,0)</f>
        <v>27319834.455690347</v>
      </c>
      <c r="BL140" s="22">
        <f>Target_AM[[#This Row],[PROPORSI]]*VLOOKUP(Target_AM[[#This Row],[NIPNAS]],Target_CC[],COLUMN(AX$2)+9,0)</f>
        <v>27823481.313085161</v>
      </c>
      <c r="BM140" s="22">
        <f>Target_AM[[#This Row],[PROPORSI]]*VLOOKUP(Target_AM[[#This Row],[NIPNAS]],Target_CC[],COLUMN(AY$2)+9,0)</f>
        <v>27127558.247206185</v>
      </c>
      <c r="BN140" s="22">
        <f>Target_AM[[#This Row],[PROPORSI]]*VLOOKUP(Target_AM[[#This Row],[NIPNAS]],Target_CC[],COLUMN(AZ$2)+9,0)</f>
        <v>316147718.93921143</v>
      </c>
      <c r="BO140" s="22">
        <f>Target_AM[[#This Row],[PROPORSI]]*VLOOKUP(Target_AM[[#This Row],[NIPNAS]],Target_CC[],COLUMN(BA$2)+9,0)</f>
        <v>57076300</v>
      </c>
      <c r="BP140" s="22">
        <f>Target_AM[[#This Row],[PROPORSI]]*VLOOKUP(Target_AM[[#This Row],[NIPNAS]],Target_CC[],COLUMN(BB$2)+9,0)</f>
        <v>57076300</v>
      </c>
      <c r="BQ140" s="22">
        <f>Target_AM[[#This Row],[PROPORSI]]*VLOOKUP(Target_AM[[#This Row],[NIPNAS]],Target_CC[],COLUMN(BC$2)+9,0)</f>
        <v>42502090.5</v>
      </c>
      <c r="BR140" s="22">
        <f>Target_AM[[#This Row],[PROPORSI]]*VLOOKUP(Target_AM[[#This Row],[NIPNAS]],Target_CC[],COLUMN(BD$2)+9,0)</f>
        <v>40438385.975000001</v>
      </c>
      <c r="BS140" s="22">
        <f>Target_AM[[#This Row],[PROPORSI]]*VLOOKUP(Target_AM[[#This Row],[NIPNAS]],Target_CC[],COLUMN(BE$2)+9,0)</f>
        <v>40438385.975000001</v>
      </c>
      <c r="BT140" s="22">
        <f>Target_AM[[#This Row],[PROPORSI]]*VLOOKUP(Target_AM[[#This Row],[NIPNAS]],Target_CC[],COLUMN(BF$2)+9,0)</f>
        <v>40438385.975000001</v>
      </c>
      <c r="BU140" s="22">
        <f>Target_AM[[#This Row],[PROPORSI]]*VLOOKUP(Target_AM[[#This Row],[NIPNAS]],Target_CC[],COLUMN(BG$2)+9,0)</f>
        <v>40438385.975000001</v>
      </c>
      <c r="BV140" s="22">
        <f>Target_AM[[#This Row],[PROPORSI]]*VLOOKUP(Target_AM[[#This Row],[NIPNAS]],Target_CC[],COLUMN(BH$2)+9,0)</f>
        <v>40438385.975000001</v>
      </c>
      <c r="BW140" s="22">
        <f>Target_AM[[#This Row],[PROPORSI]]*VLOOKUP(Target_AM[[#This Row],[NIPNAS]],Target_CC[],COLUMN(BI$2)+9,0)</f>
        <v>40438385.975000001</v>
      </c>
      <c r="BX140" s="22">
        <f>Target_AM[[#This Row],[PROPORSI]]*VLOOKUP(Target_AM[[#This Row],[NIPNAS]],Target_CC[],COLUMN(BJ$2)+9,0)</f>
        <v>40438385.975000001</v>
      </c>
      <c r="BY140" s="22">
        <f>Target_AM[[#This Row],[PROPORSI]]*VLOOKUP(Target_AM[[#This Row],[NIPNAS]],Target_CC[],COLUMN(BK$2)+9,0)</f>
        <v>40438385.975000001</v>
      </c>
      <c r="BZ140" s="22">
        <f>Target_AM[[#This Row],[PROPORSI]]*VLOOKUP(Target_AM[[#This Row],[NIPNAS]],Target_CC[],COLUMN(BL$2)+9,0)</f>
        <v>40438385.975000001</v>
      </c>
      <c r="CA140" s="22">
        <f>Target_AM[[#This Row],[PROPORSI]]*VLOOKUP(Target_AM[[#This Row],[NIPNAS]],Target_CC[],COLUMN(BM$2)+9,0)</f>
        <v>520600164.27500015</v>
      </c>
      <c r="CB140" s="22">
        <f>Target_AM[[#This Row],[PROPORSI]]*VLOOKUP(Target_AM[[#This Row],[NIPNAS]],Target_CC[],COLUMN(BN$2)+9,0)</f>
        <v>57123800</v>
      </c>
      <c r="CC140" s="22">
        <f>Target_AM[[#This Row],[PROPORSI]]*VLOOKUP(Target_AM[[#This Row],[NIPNAS]],Target_CC[],COLUMN(BO$2)+9,0)</f>
        <v>57123800</v>
      </c>
      <c r="CD140" s="22">
        <f>Target_AM[[#This Row],[PROPORSI]]*VLOOKUP(Target_AM[[#This Row],[NIPNAS]],Target_CC[],COLUMN(BP$2)+9,0)</f>
        <v>41755090.5</v>
      </c>
      <c r="CE140" s="22">
        <f>Target_AM[[#This Row],[PROPORSI]]*VLOOKUP(Target_AM[[#This Row],[NIPNAS]],Target_CC[],COLUMN(BQ$2)+9,0)</f>
        <v>39667335.975000001</v>
      </c>
      <c r="CF140" s="22">
        <f>Target_AM[[#This Row],[PROPORSI]]*VLOOKUP(Target_AM[[#This Row],[NIPNAS]],Target_CC[],COLUMN(BR$2)+9,0)</f>
        <v>39667335.975000001</v>
      </c>
      <c r="CG140" s="22">
        <f>Target_AM[[#This Row],[PROPORSI]]*VLOOKUP(Target_AM[[#This Row],[NIPNAS]],Target_CC[],COLUMN(BS$2)+9,0)</f>
        <v>39667335.975000001</v>
      </c>
      <c r="CH140" s="22">
        <f>Target_AM[[#This Row],[PROPORSI]]*VLOOKUP(Target_AM[[#This Row],[NIPNAS]],Target_CC[],COLUMN(BT$2)+9,0)</f>
        <v>39667335.975000001</v>
      </c>
      <c r="CI140" s="22">
        <f>Target_AM[[#This Row],[PROPORSI]]*VLOOKUP(Target_AM[[#This Row],[NIPNAS]],Target_CC[],COLUMN(BU$2)+9,0)</f>
        <v>39667335.975000001</v>
      </c>
      <c r="CJ140" s="22">
        <f>Target_AM[[#This Row],[PROPORSI]]*VLOOKUP(Target_AM[[#This Row],[NIPNAS]],Target_CC[],COLUMN(BV$2)+9,0)</f>
        <v>39667335.975000001</v>
      </c>
      <c r="CK140" s="22">
        <f>Target_AM[[#This Row],[PROPORSI]]*VLOOKUP(Target_AM[[#This Row],[NIPNAS]],Target_CC[],COLUMN(BW$2)+9,0)</f>
        <v>39667335.975000001</v>
      </c>
      <c r="CL140" s="22">
        <f>Target_AM[[#This Row],[PROPORSI]]*VLOOKUP(Target_AM[[#This Row],[NIPNAS]],Target_CC[],COLUMN(BX$2)+9,0)</f>
        <v>39667335.975000001</v>
      </c>
      <c r="CM140" s="22">
        <f>Target_AM[[#This Row],[PROPORSI]]*VLOOKUP(Target_AM[[#This Row],[NIPNAS]],Target_CC[],COLUMN(BY$2)+9,0)</f>
        <v>39667335.975000001</v>
      </c>
      <c r="CN140" s="22">
        <f>Target_AM[[#This Row],[PROPORSI]]*VLOOKUP(Target_AM[[#This Row],[NIPNAS]],Target_CC[],COLUMN(BZ$2)+9,0)</f>
        <v>513008714.27500015</v>
      </c>
      <c r="CO140" s="22">
        <f>Target_AM[[#This Row],[PROPORSI]]*VLOOKUP(Target_AM[[#This Row],[NIPNAS]],Target_CC[],COLUMN(CA$2)+9,0)</f>
        <v>-23450</v>
      </c>
      <c r="CP140" s="22">
        <f>Target_AM[[#This Row],[PROPORSI]]*VLOOKUP(Target_AM[[#This Row],[NIPNAS]],Target_CC[],COLUMN(CB$2)+9,0)</f>
        <v>-23450</v>
      </c>
      <c r="CQ140" s="22">
        <f>Target_AM[[#This Row],[PROPORSI]]*VLOOKUP(Target_AM[[#This Row],[NIPNAS]],Target_CC[],COLUMN(CC$2)+9,0)</f>
        <v>771050</v>
      </c>
      <c r="CR140" s="22">
        <f>Target_AM[[#This Row],[PROPORSI]]*VLOOKUP(Target_AM[[#This Row],[NIPNAS]],Target_CC[],COLUMN(CD$2)+9,0)</f>
        <v>771050</v>
      </c>
      <c r="CS140" s="22">
        <f>Target_AM[[#This Row],[PROPORSI]]*VLOOKUP(Target_AM[[#This Row],[NIPNAS]],Target_CC[],COLUMN(CE$2)+9,0)</f>
        <v>771050</v>
      </c>
      <c r="CT140" s="22">
        <f>Target_AM[[#This Row],[PROPORSI]]*VLOOKUP(Target_AM[[#This Row],[NIPNAS]],Target_CC[],COLUMN(CF$2)+9,0)</f>
        <v>771050</v>
      </c>
      <c r="CU140" s="22">
        <f>Target_AM[[#This Row],[PROPORSI]]*VLOOKUP(Target_AM[[#This Row],[NIPNAS]],Target_CC[],COLUMN(CG$2)+9,0)</f>
        <v>771050</v>
      </c>
      <c r="CV140" s="22">
        <f>Target_AM[[#This Row],[PROPORSI]]*VLOOKUP(Target_AM[[#This Row],[NIPNAS]],Target_CC[],COLUMN(CH$2)+9,0)</f>
        <v>771050</v>
      </c>
      <c r="CW140" s="22">
        <f>Target_AM[[#This Row],[PROPORSI]]*VLOOKUP(Target_AM[[#This Row],[NIPNAS]],Target_CC[],COLUMN(CI$2)+9,0)</f>
        <v>771050</v>
      </c>
      <c r="CX140" s="22">
        <f>Target_AM[[#This Row],[PROPORSI]]*VLOOKUP(Target_AM[[#This Row],[NIPNAS]],Target_CC[],COLUMN(CJ$2)+9,0)</f>
        <v>771050</v>
      </c>
      <c r="CY140" s="22">
        <f>Target_AM[[#This Row],[PROPORSI]]*VLOOKUP(Target_AM[[#This Row],[NIPNAS]],Target_CC[],COLUMN(CK$2)+9,0)</f>
        <v>771050</v>
      </c>
      <c r="CZ140" s="22">
        <f>Target_AM[[#This Row],[PROPORSI]]*VLOOKUP(Target_AM[[#This Row],[NIPNAS]],Target_CC[],COLUMN(CL$2)+9,0)</f>
        <v>771050</v>
      </c>
      <c r="DA140" s="22">
        <f>Target_AM[[#This Row],[PROPORSI]]*VLOOKUP(Target_AM[[#This Row],[NIPNAS]],Target_CC[],COLUMN(CM$2)+9,0)</f>
        <v>7663600</v>
      </c>
      <c r="DB140" s="22">
        <f>Target_AM[[#This Row],[PROPORSI]]*VLOOKUP(Target_AM[[#This Row],[NIPNAS]],Target_CC[],COLUMN(CN$2)+9,0)</f>
        <v>0</v>
      </c>
      <c r="DC140" s="22">
        <f>Target_AM[[#This Row],[PROPORSI]]*VLOOKUP(Target_AM[[#This Row],[NIPNAS]],Target_CC[],COLUMN(CO$2)+9,0)</f>
        <v>0</v>
      </c>
      <c r="DD140" s="22">
        <f>Target_AM[[#This Row],[PROPORSI]]*VLOOKUP(Target_AM[[#This Row],[NIPNAS]],Target_CC[],COLUMN(CP$2)+9,0)</f>
        <v>3851200</v>
      </c>
      <c r="DE140" s="22">
        <f>Target_AM[[#This Row],[PROPORSI]]*VLOOKUP(Target_AM[[#This Row],[NIPNAS]],Target_CC[],COLUMN(CQ$2)+9,0)</f>
        <v>0</v>
      </c>
      <c r="DF140" s="22">
        <f>Target_AM[[#This Row],[PROPORSI]]*VLOOKUP(Target_AM[[#This Row],[NIPNAS]],Target_CC[],COLUMN(CR$2)+9,0)</f>
        <v>0</v>
      </c>
      <c r="DG140" s="22">
        <f>Target_AM[[#This Row],[PROPORSI]]*VLOOKUP(Target_AM[[#This Row],[NIPNAS]],Target_CC[],COLUMN(CS$2)+9,0)</f>
        <v>0</v>
      </c>
      <c r="DH140" s="22">
        <f>Target_AM[[#This Row],[PROPORSI]]*VLOOKUP(Target_AM[[#This Row],[NIPNAS]],Target_CC[],COLUMN(CT$2)+9,0)</f>
        <v>0</v>
      </c>
      <c r="DI140" s="22">
        <f>Target_AM[[#This Row],[PROPORSI]]*VLOOKUP(Target_AM[[#This Row],[NIPNAS]],Target_CC[],COLUMN(CU$2)+9,0)</f>
        <v>0</v>
      </c>
      <c r="DJ140" s="22">
        <f>Target_AM[[#This Row],[PROPORSI]]*VLOOKUP(Target_AM[[#This Row],[NIPNAS]],Target_CC[],COLUMN(CV$2)+9,0)</f>
        <v>0</v>
      </c>
      <c r="DK140" s="22">
        <f>Target_AM[[#This Row],[PROPORSI]]*VLOOKUP(Target_AM[[#This Row],[NIPNAS]],Target_CC[],COLUMN(CW$2)+9,0)</f>
        <v>0</v>
      </c>
      <c r="DL140" s="22">
        <f>Target_AM[[#This Row],[PROPORSI]]*VLOOKUP(Target_AM[[#This Row],[NIPNAS]],Target_CC[],COLUMN(CX$2)+9,0)</f>
        <v>0</v>
      </c>
      <c r="DM140" s="22">
        <f>Target_AM[[#This Row],[PROPORSI]]*VLOOKUP(Target_AM[[#This Row],[NIPNAS]],Target_CC[],COLUMN(CY$2)+9,0)</f>
        <v>0</v>
      </c>
      <c r="DN140" s="22">
        <f>Target_AM[[#This Row],[PROPORSI]]*VLOOKUP(Target_AM[[#This Row],[NIPNAS]],Target_CC[],COLUMN(CZ$2)+9,0)</f>
        <v>3851200</v>
      </c>
      <c r="DO140" s="22">
        <f>Target_AM[[#This Row],[PROPORSI]]*VLOOKUP(Target_AM[[#This Row],[NIPNAS]],Target_CC[],COLUMN(DA$2)+9,0)</f>
        <v>0</v>
      </c>
      <c r="DP140" s="22">
        <f>Target_AM[[#This Row],[PROPORSI]]*VLOOKUP(Target_AM[[#This Row],[NIPNAS]],Target_CC[],COLUMN(DB$2)+9,0)</f>
        <v>0</v>
      </c>
      <c r="DQ140" s="22">
        <f>Target_AM[[#This Row],[PROPORSI]]*VLOOKUP(Target_AM[[#This Row],[NIPNAS]],Target_CC[],COLUMN(DC$2)+9,0)</f>
        <v>0</v>
      </c>
      <c r="DR140" s="22">
        <f>Target_AM[[#This Row],[PROPORSI]]*VLOOKUP(Target_AM[[#This Row],[NIPNAS]],Target_CC[],COLUMN(DD$2)+9,0)</f>
        <v>0</v>
      </c>
      <c r="DS140" s="22">
        <f>Target_AM[[#This Row],[PROPORSI]]*VLOOKUP(Target_AM[[#This Row],[NIPNAS]],Target_CC[],COLUMN(DE$2)+9,0)</f>
        <v>0</v>
      </c>
      <c r="DT140" s="22">
        <f>Target_AM[[#This Row],[PROPORSI]]*VLOOKUP(Target_AM[[#This Row],[NIPNAS]],Target_CC[],COLUMN(DF$2)+9,0)</f>
        <v>0</v>
      </c>
      <c r="DU140" s="22">
        <f>Target_AM[[#This Row],[PROPORSI]]*VLOOKUP(Target_AM[[#This Row],[NIPNAS]],Target_CC[],COLUMN(DG$2)+9,0)</f>
        <v>0</v>
      </c>
      <c r="DV140" s="22">
        <f>Target_AM[[#This Row],[PROPORSI]]*VLOOKUP(Target_AM[[#This Row],[NIPNAS]],Target_CC[],COLUMN(DH$2)+9,0)</f>
        <v>0</v>
      </c>
      <c r="DW140" s="22">
        <f>Target_AM[[#This Row],[PROPORSI]]*VLOOKUP(Target_AM[[#This Row],[NIPNAS]],Target_CC[],COLUMN(DI$2)+9,0)</f>
        <v>0</v>
      </c>
      <c r="DX140" s="22">
        <f>Target_AM[[#This Row],[PROPORSI]]*VLOOKUP(Target_AM[[#This Row],[NIPNAS]],Target_CC[],COLUMN(DJ$2)+9,0)</f>
        <v>0</v>
      </c>
      <c r="DY140" s="22">
        <f>Target_AM[[#This Row],[PROPORSI]]*VLOOKUP(Target_AM[[#This Row],[NIPNAS]],Target_CC[],COLUMN(DK$2)+9,0)</f>
        <v>0</v>
      </c>
      <c r="DZ140" s="22">
        <f>Target_AM[[#This Row],[PROPORSI]]*VLOOKUP(Target_AM[[#This Row],[NIPNAS]],Target_CC[],COLUMN(DL$2)+9,0)</f>
        <v>0</v>
      </c>
      <c r="EA140" s="22">
        <f>Target_AM[[#This Row],[PROPORSI]]*VLOOKUP(Target_AM[[#This Row],[NIPNAS]],Target_CC[],COLUMN(DM$2)+9,0)</f>
        <v>0</v>
      </c>
    </row>
    <row r="141" spans="2:131" x14ac:dyDescent="0.3">
      <c r="B141">
        <v>720266</v>
      </c>
      <c r="C141" t="s">
        <v>1031</v>
      </c>
      <c r="D141">
        <v>0.5</v>
      </c>
      <c r="E141" s="8">
        <v>45658</v>
      </c>
      <c r="F141">
        <v>3001066061</v>
      </c>
      <c r="G141" t="s">
        <v>844</v>
      </c>
      <c r="J141" t="s">
        <v>300</v>
      </c>
      <c r="K141" t="s">
        <v>24</v>
      </c>
      <c r="L141" t="s">
        <v>159</v>
      </c>
      <c r="M141" t="s">
        <v>29</v>
      </c>
      <c r="N141" s="23">
        <f>Target_AM[[#This Row],[PROPORSI]]*VLOOKUP(Target_AM[[#This Row],[NIPNAS]],Target_CC[],9,0)</f>
        <v>704779645.85221767</v>
      </c>
      <c r="O141" s="22">
        <f>Target_AM[[#This Row],[PROPORSI]]*VLOOKUP(Target_AM[[#This Row],[NIPNAS]],Target_CC[],COLUMN(A$2)+9,0)</f>
        <v>53069900.005093835</v>
      </c>
      <c r="P141" s="22">
        <f>Target_AM[[#This Row],[PROPORSI]]*VLOOKUP(Target_AM[[#This Row],[NIPNAS]],Target_CC[],COLUMN(B$2)+9,0)</f>
        <v>53996783.011887297</v>
      </c>
      <c r="Q141" s="22">
        <f>Target_AM[[#This Row],[PROPORSI]]*VLOOKUP(Target_AM[[#This Row],[NIPNAS]],Target_CC[],COLUMN(C$2)+9,0)</f>
        <v>57729284.034967229</v>
      </c>
      <c r="R141" s="22">
        <f>Target_AM[[#This Row],[PROPORSI]]*VLOOKUP(Target_AM[[#This Row],[NIPNAS]],Target_CC[],COLUMN(D$2)+9,0)</f>
        <v>54245377.620428167</v>
      </c>
      <c r="S141" s="22">
        <f>Target_AM[[#This Row],[PROPORSI]]*VLOOKUP(Target_AM[[#This Row],[NIPNAS]],Target_CC[],COLUMN(E$2)+9,0)</f>
        <v>56994832.718369439</v>
      </c>
      <c r="T141" s="22">
        <f>Target_AM[[#This Row],[PROPORSI]]*VLOOKUP(Target_AM[[#This Row],[NIPNAS]],Target_CC[],COLUMN(F$2)+9,0)</f>
        <v>56234515.191206709</v>
      </c>
      <c r="U141" s="22">
        <f>Target_AM[[#This Row],[PROPORSI]]*VLOOKUP(Target_AM[[#This Row],[NIPNAS]],Target_CC[],COLUMN(G$2)+9,0)</f>
        <v>58924595.960814044</v>
      </c>
      <c r="V141" s="22">
        <f>Target_AM[[#This Row],[PROPORSI]]*VLOOKUP(Target_AM[[#This Row],[NIPNAS]],Target_CC[],COLUMN(H$2)+9,0)</f>
        <v>59511891.321121611</v>
      </c>
      <c r="W141" s="22">
        <f>Target_AM[[#This Row],[PROPORSI]]*VLOOKUP(Target_AM[[#This Row],[NIPNAS]],Target_CC[],COLUMN(I$2)+9,0)</f>
        <v>58750140.62753652</v>
      </c>
      <c r="X141" s="22">
        <f>Target_AM[[#This Row],[PROPORSI]]*VLOOKUP(Target_AM[[#This Row],[NIPNAS]],Target_CC[],COLUMN(J$2)+9,0)</f>
        <v>59932101.274141751</v>
      </c>
      <c r="Y141" s="22">
        <f>Target_AM[[#This Row],[PROPORSI]]*VLOOKUP(Target_AM[[#This Row],[NIPNAS]],Target_CC[],COLUMN(K$2)+9,0)</f>
        <v>59494819.473496348</v>
      </c>
      <c r="Z141" s="22">
        <f>Target_AM[[#This Row],[PROPORSI]]*VLOOKUP(Target_AM[[#This Row],[NIPNAS]],Target_CC[],COLUMN(L$2)+9,0)</f>
        <v>56134483.760937005</v>
      </c>
      <c r="AA141" s="22">
        <f>Target_AM[[#This Row],[PROPORSI]]*VLOOKUP(Target_AM[[#This Row],[NIPNAS]],Target_CC[],COLUMN(M$2)+9,0)</f>
        <v>685018725</v>
      </c>
      <c r="AB141" s="22">
        <f>Target_AM[[#This Row],[PROPORSI]]*VLOOKUP(Target_AM[[#This Row],[NIPNAS]],Target_CC[],COLUMN(N$2)+9,0)</f>
        <v>6443986.2193614664</v>
      </c>
      <c r="AC141" s="22">
        <f>Target_AM[[#This Row],[PROPORSI]]*VLOOKUP(Target_AM[[#This Row],[NIPNAS]],Target_CC[],COLUMN(O$2)+9,0)</f>
        <v>6556532.5275731655</v>
      </c>
      <c r="AD141" s="22">
        <f>Target_AM[[#This Row],[PROPORSI]]*VLOOKUP(Target_AM[[#This Row],[NIPNAS]],Target_CC[],COLUMN(P$2)+9,0)</f>
        <v>7009749.6083321478</v>
      </c>
      <c r="AE141" s="22">
        <f>Target_AM[[#This Row],[PROPORSI]]*VLOOKUP(Target_AM[[#This Row],[NIPNAS]],Target_CC[],COLUMN(Q$2)+9,0)</f>
        <v>6586718.0043027448</v>
      </c>
      <c r="AF141" s="22">
        <f>Target_AM[[#This Row],[PROPORSI]]*VLOOKUP(Target_AM[[#This Row],[NIPNAS]],Target_CC[],COLUMN(R$2)+9,0)</f>
        <v>6920569.2224167073</v>
      </c>
      <c r="AG141" s="22">
        <f>Target_AM[[#This Row],[PROPORSI]]*VLOOKUP(Target_AM[[#This Row],[NIPNAS]],Target_CC[],COLUMN(S$2)+9,0)</f>
        <v>6828248.0447452702</v>
      </c>
      <c r="AH141" s="22">
        <f>Target_AM[[#This Row],[PROPORSI]]*VLOOKUP(Target_AM[[#This Row],[NIPNAS]],Target_CC[],COLUMN(T$2)+9,0)</f>
        <v>7154889.7645648904</v>
      </c>
      <c r="AI141" s="22">
        <f>Target_AM[[#This Row],[PROPORSI]]*VLOOKUP(Target_AM[[#This Row],[NIPNAS]],Target_CC[],COLUMN(U$2)+9,0)</f>
        <v>7226201.8116603903</v>
      </c>
      <c r="AJ141" s="22">
        <f>Target_AM[[#This Row],[PROPORSI]]*VLOOKUP(Target_AM[[#This Row],[NIPNAS]],Target_CC[],COLUMN(V$2)+9,0)</f>
        <v>7133706.6124687558</v>
      </c>
      <c r="AK141" s="22">
        <f>Target_AM[[#This Row],[PROPORSI]]*VLOOKUP(Target_AM[[#This Row],[NIPNAS]],Target_CC[],COLUMN(W$2)+9,0)</f>
        <v>7277225.5962584484</v>
      </c>
      <c r="AL141" s="22">
        <f>Target_AM[[#This Row],[PROPORSI]]*VLOOKUP(Target_AM[[#This Row],[NIPNAS]],Target_CC[],COLUMN(X$2)+9,0)</f>
        <v>7224128.8710513888</v>
      </c>
      <c r="AM141" s="22">
        <f>Target_AM[[#This Row],[PROPORSI]]*VLOOKUP(Target_AM[[#This Row],[NIPNAS]],Target_CC[],COLUMN(Y$2)+9,0)</f>
        <v>6816101.778064928</v>
      </c>
      <c r="AN141" s="22">
        <f>Target_AM[[#This Row],[PROPORSI]]*VLOOKUP(Target_AM[[#This Row],[NIPNAS]],Target_CC[],COLUMN(Z$2)+9,0)</f>
        <v>83178058.060800299</v>
      </c>
      <c r="AO141" s="22">
        <f>Target_AM[[#This Row],[PROPORSI]]*VLOOKUP(Target_AM[[#This Row],[NIPNAS]],Target_CC[],COLUMN(AA$2)+9,0)</f>
        <v>59513886.224455304</v>
      </c>
      <c r="AP141" s="22">
        <f>Target_AM[[#This Row],[PROPORSI]]*VLOOKUP(Target_AM[[#This Row],[NIPNAS]],Target_CC[],COLUMN(AB$2)+9,0)</f>
        <v>60553315.539460465</v>
      </c>
      <c r="AQ141" s="22">
        <f>Target_AM[[#This Row],[PROPORSI]]*VLOOKUP(Target_AM[[#This Row],[NIPNAS]],Target_CC[],COLUMN(AC$2)+9,0)</f>
        <v>64739033.643299378</v>
      </c>
      <c r="AR141" s="22">
        <f>Target_AM[[#This Row],[PROPORSI]]*VLOOKUP(Target_AM[[#This Row],[NIPNAS]],Target_CC[],COLUMN(AD$2)+9,0)</f>
        <v>60832095.624730915</v>
      </c>
      <c r="AS141" s="22">
        <f>Target_AM[[#This Row],[PROPORSI]]*VLOOKUP(Target_AM[[#This Row],[NIPNAS]],Target_CC[],COLUMN(AE$2)+9,0)</f>
        <v>63915401.940786146</v>
      </c>
      <c r="AT141" s="22">
        <f>Target_AM[[#This Row],[PROPORSI]]*VLOOKUP(Target_AM[[#This Row],[NIPNAS]],Target_CC[],COLUMN(AF$2)+9,0)</f>
        <v>63062763.235951975</v>
      </c>
      <c r="AU141" s="22">
        <f>Target_AM[[#This Row],[PROPORSI]]*VLOOKUP(Target_AM[[#This Row],[NIPNAS]],Target_CC[],COLUMN(AG$2)+9,0)</f>
        <v>66079485.725378931</v>
      </c>
      <c r="AV141" s="22">
        <f>Target_AM[[#This Row],[PROPORSI]]*VLOOKUP(Target_AM[[#This Row],[NIPNAS]],Target_CC[],COLUMN(AH$2)+9,0)</f>
        <v>66738093.132781997</v>
      </c>
      <c r="AW141" s="22">
        <f>Target_AM[[#This Row],[PROPORSI]]*VLOOKUP(Target_AM[[#This Row],[NIPNAS]],Target_CC[],COLUMN(AI$2)+9,0)</f>
        <v>65883847.240005277</v>
      </c>
      <c r="AX141" s="22">
        <f>Target_AM[[#This Row],[PROPORSI]]*VLOOKUP(Target_AM[[#This Row],[NIPNAS]],Target_CC[],COLUMN(AJ$2)+9,0)</f>
        <v>67209326.870400205</v>
      </c>
      <c r="AY141" s="22">
        <f>Target_AM[[#This Row],[PROPORSI]]*VLOOKUP(Target_AM[[#This Row],[NIPNAS]],Target_CC[],COLUMN(AK$2)+9,0)</f>
        <v>66718948.344547734</v>
      </c>
      <c r="AZ141" s="22">
        <f>Target_AM[[#This Row],[PROPORSI]]*VLOOKUP(Target_AM[[#This Row],[NIPNAS]],Target_CC[],COLUMN(AL$2)+9,0)</f>
        <v>62950585.539001934</v>
      </c>
      <c r="BA141" s="22">
        <f>Target_AM[[#This Row],[PROPORSI]]*VLOOKUP(Target_AM[[#This Row],[NIPNAS]],Target_CC[],COLUMN(AM$2)+9,0)</f>
        <v>768196783.06080019</v>
      </c>
      <c r="BB141" s="22">
        <f>Target_AM[[#This Row],[PROPORSI]]*VLOOKUP(Target_AM[[#This Row],[NIPNAS]],Target_CC[],COLUMN(AN$2)+9,0)</f>
        <v>24443496.56548686</v>
      </c>
      <c r="BC141" s="22">
        <f>Target_AM[[#This Row],[PROPORSI]]*VLOOKUP(Target_AM[[#This Row],[NIPNAS]],Target_CC[],COLUMN(AO$2)+9,0)</f>
        <v>25435298.308479492</v>
      </c>
      <c r="BD141" s="22">
        <f>Target_AM[[#This Row],[PROPORSI]]*VLOOKUP(Target_AM[[#This Row],[NIPNAS]],Target_CC[],COLUMN(AP$2)+9,0)</f>
        <v>25722587.373327017</v>
      </c>
      <c r="BE141" s="22">
        <f>Target_AM[[#This Row],[PROPORSI]]*VLOOKUP(Target_AM[[#This Row],[NIPNAS]],Target_CC[],COLUMN(AQ$2)+9,0)</f>
        <v>24937248.714437507</v>
      </c>
      <c r="BF141" s="22">
        <f>Target_AM[[#This Row],[PROPORSI]]*VLOOKUP(Target_AM[[#This Row],[NIPNAS]],Target_CC[],COLUMN(AR$2)+9,0)</f>
        <v>26220898.858263183</v>
      </c>
      <c r="BG141" s="22">
        <f>Target_AM[[#This Row],[PROPORSI]]*VLOOKUP(Target_AM[[#This Row],[NIPNAS]],Target_CC[],COLUMN(AS$2)+9,0)</f>
        <v>26057781.960422982</v>
      </c>
      <c r="BH141" s="22">
        <f>Target_AM[[#This Row],[PROPORSI]]*VLOOKUP(Target_AM[[#This Row],[NIPNAS]],Target_CC[],COLUMN(AT$2)+9,0)</f>
        <v>26909039.709933694</v>
      </c>
      <c r="BI141" s="22">
        <f>Target_AM[[#This Row],[PROPORSI]]*VLOOKUP(Target_AM[[#This Row],[NIPNAS]],Target_CC[],COLUMN(AU$2)+9,0)</f>
        <v>27287338.132489417</v>
      </c>
      <c r="BJ141" s="22">
        <f>Target_AM[[#This Row],[PROPORSI]]*VLOOKUP(Target_AM[[#This Row],[NIPNAS]],Target_CC[],COLUMN(AV$2)+9,0)</f>
        <v>26863155.300389569</v>
      </c>
      <c r="BK141" s="22">
        <f>Target_AM[[#This Row],[PROPORSI]]*VLOOKUP(Target_AM[[#This Row],[NIPNAS]],Target_CC[],COLUMN(AW$2)+9,0)</f>
        <v>27319834.455690347</v>
      </c>
      <c r="BL141" s="22">
        <f>Target_AM[[#This Row],[PROPORSI]]*VLOOKUP(Target_AM[[#This Row],[NIPNAS]],Target_CC[],COLUMN(AX$2)+9,0)</f>
        <v>27823481.313085161</v>
      </c>
      <c r="BM141" s="22">
        <f>Target_AM[[#This Row],[PROPORSI]]*VLOOKUP(Target_AM[[#This Row],[NIPNAS]],Target_CC[],COLUMN(AY$2)+9,0)</f>
        <v>27127558.247206185</v>
      </c>
      <c r="BN141" s="22">
        <f>Target_AM[[#This Row],[PROPORSI]]*VLOOKUP(Target_AM[[#This Row],[NIPNAS]],Target_CC[],COLUMN(AZ$2)+9,0)</f>
        <v>316147718.93921143</v>
      </c>
      <c r="BO141" s="22">
        <f>Target_AM[[#This Row],[PROPORSI]]*VLOOKUP(Target_AM[[#This Row],[NIPNAS]],Target_CC[],COLUMN(BA$2)+9,0)</f>
        <v>57076300</v>
      </c>
      <c r="BP141" s="22">
        <f>Target_AM[[#This Row],[PROPORSI]]*VLOOKUP(Target_AM[[#This Row],[NIPNAS]],Target_CC[],COLUMN(BB$2)+9,0)</f>
        <v>57076300</v>
      </c>
      <c r="BQ141" s="22">
        <f>Target_AM[[#This Row],[PROPORSI]]*VLOOKUP(Target_AM[[#This Row],[NIPNAS]],Target_CC[],COLUMN(BC$2)+9,0)</f>
        <v>42502090.5</v>
      </c>
      <c r="BR141" s="22">
        <f>Target_AM[[#This Row],[PROPORSI]]*VLOOKUP(Target_AM[[#This Row],[NIPNAS]],Target_CC[],COLUMN(BD$2)+9,0)</f>
        <v>40438385.975000001</v>
      </c>
      <c r="BS141" s="22">
        <f>Target_AM[[#This Row],[PROPORSI]]*VLOOKUP(Target_AM[[#This Row],[NIPNAS]],Target_CC[],COLUMN(BE$2)+9,0)</f>
        <v>40438385.975000001</v>
      </c>
      <c r="BT141" s="22">
        <f>Target_AM[[#This Row],[PROPORSI]]*VLOOKUP(Target_AM[[#This Row],[NIPNAS]],Target_CC[],COLUMN(BF$2)+9,0)</f>
        <v>40438385.975000001</v>
      </c>
      <c r="BU141" s="22">
        <f>Target_AM[[#This Row],[PROPORSI]]*VLOOKUP(Target_AM[[#This Row],[NIPNAS]],Target_CC[],COLUMN(BG$2)+9,0)</f>
        <v>40438385.975000001</v>
      </c>
      <c r="BV141" s="22">
        <f>Target_AM[[#This Row],[PROPORSI]]*VLOOKUP(Target_AM[[#This Row],[NIPNAS]],Target_CC[],COLUMN(BH$2)+9,0)</f>
        <v>40438385.975000001</v>
      </c>
      <c r="BW141" s="22">
        <f>Target_AM[[#This Row],[PROPORSI]]*VLOOKUP(Target_AM[[#This Row],[NIPNAS]],Target_CC[],COLUMN(BI$2)+9,0)</f>
        <v>40438385.975000001</v>
      </c>
      <c r="BX141" s="22">
        <f>Target_AM[[#This Row],[PROPORSI]]*VLOOKUP(Target_AM[[#This Row],[NIPNAS]],Target_CC[],COLUMN(BJ$2)+9,0)</f>
        <v>40438385.975000001</v>
      </c>
      <c r="BY141" s="22">
        <f>Target_AM[[#This Row],[PROPORSI]]*VLOOKUP(Target_AM[[#This Row],[NIPNAS]],Target_CC[],COLUMN(BK$2)+9,0)</f>
        <v>40438385.975000001</v>
      </c>
      <c r="BZ141" s="22">
        <f>Target_AM[[#This Row],[PROPORSI]]*VLOOKUP(Target_AM[[#This Row],[NIPNAS]],Target_CC[],COLUMN(BL$2)+9,0)</f>
        <v>40438385.975000001</v>
      </c>
      <c r="CA141" s="22">
        <f>Target_AM[[#This Row],[PROPORSI]]*VLOOKUP(Target_AM[[#This Row],[NIPNAS]],Target_CC[],COLUMN(BM$2)+9,0)</f>
        <v>520600164.27500015</v>
      </c>
      <c r="CB141" s="22">
        <f>Target_AM[[#This Row],[PROPORSI]]*VLOOKUP(Target_AM[[#This Row],[NIPNAS]],Target_CC[],COLUMN(BN$2)+9,0)</f>
        <v>57123800</v>
      </c>
      <c r="CC141" s="22">
        <f>Target_AM[[#This Row],[PROPORSI]]*VLOOKUP(Target_AM[[#This Row],[NIPNAS]],Target_CC[],COLUMN(BO$2)+9,0)</f>
        <v>57123800</v>
      </c>
      <c r="CD141" s="22">
        <f>Target_AM[[#This Row],[PROPORSI]]*VLOOKUP(Target_AM[[#This Row],[NIPNAS]],Target_CC[],COLUMN(BP$2)+9,0)</f>
        <v>41755090.5</v>
      </c>
      <c r="CE141" s="22">
        <f>Target_AM[[#This Row],[PROPORSI]]*VLOOKUP(Target_AM[[#This Row],[NIPNAS]],Target_CC[],COLUMN(BQ$2)+9,0)</f>
        <v>39667335.975000001</v>
      </c>
      <c r="CF141" s="22">
        <f>Target_AM[[#This Row],[PROPORSI]]*VLOOKUP(Target_AM[[#This Row],[NIPNAS]],Target_CC[],COLUMN(BR$2)+9,0)</f>
        <v>39667335.975000001</v>
      </c>
      <c r="CG141" s="22">
        <f>Target_AM[[#This Row],[PROPORSI]]*VLOOKUP(Target_AM[[#This Row],[NIPNAS]],Target_CC[],COLUMN(BS$2)+9,0)</f>
        <v>39667335.975000001</v>
      </c>
      <c r="CH141" s="22">
        <f>Target_AM[[#This Row],[PROPORSI]]*VLOOKUP(Target_AM[[#This Row],[NIPNAS]],Target_CC[],COLUMN(BT$2)+9,0)</f>
        <v>39667335.975000001</v>
      </c>
      <c r="CI141" s="22">
        <f>Target_AM[[#This Row],[PROPORSI]]*VLOOKUP(Target_AM[[#This Row],[NIPNAS]],Target_CC[],COLUMN(BU$2)+9,0)</f>
        <v>39667335.975000001</v>
      </c>
      <c r="CJ141" s="22">
        <f>Target_AM[[#This Row],[PROPORSI]]*VLOOKUP(Target_AM[[#This Row],[NIPNAS]],Target_CC[],COLUMN(BV$2)+9,0)</f>
        <v>39667335.975000001</v>
      </c>
      <c r="CK141" s="22">
        <f>Target_AM[[#This Row],[PROPORSI]]*VLOOKUP(Target_AM[[#This Row],[NIPNAS]],Target_CC[],COLUMN(BW$2)+9,0)</f>
        <v>39667335.975000001</v>
      </c>
      <c r="CL141" s="22">
        <f>Target_AM[[#This Row],[PROPORSI]]*VLOOKUP(Target_AM[[#This Row],[NIPNAS]],Target_CC[],COLUMN(BX$2)+9,0)</f>
        <v>39667335.975000001</v>
      </c>
      <c r="CM141" s="22">
        <f>Target_AM[[#This Row],[PROPORSI]]*VLOOKUP(Target_AM[[#This Row],[NIPNAS]],Target_CC[],COLUMN(BY$2)+9,0)</f>
        <v>39667335.975000001</v>
      </c>
      <c r="CN141" s="22">
        <f>Target_AM[[#This Row],[PROPORSI]]*VLOOKUP(Target_AM[[#This Row],[NIPNAS]],Target_CC[],COLUMN(BZ$2)+9,0)</f>
        <v>513008714.27500015</v>
      </c>
      <c r="CO141" s="22">
        <f>Target_AM[[#This Row],[PROPORSI]]*VLOOKUP(Target_AM[[#This Row],[NIPNAS]],Target_CC[],COLUMN(CA$2)+9,0)</f>
        <v>-23450</v>
      </c>
      <c r="CP141" s="22">
        <f>Target_AM[[#This Row],[PROPORSI]]*VLOOKUP(Target_AM[[#This Row],[NIPNAS]],Target_CC[],COLUMN(CB$2)+9,0)</f>
        <v>-23450</v>
      </c>
      <c r="CQ141" s="22">
        <f>Target_AM[[#This Row],[PROPORSI]]*VLOOKUP(Target_AM[[#This Row],[NIPNAS]],Target_CC[],COLUMN(CC$2)+9,0)</f>
        <v>771050</v>
      </c>
      <c r="CR141" s="22">
        <f>Target_AM[[#This Row],[PROPORSI]]*VLOOKUP(Target_AM[[#This Row],[NIPNAS]],Target_CC[],COLUMN(CD$2)+9,0)</f>
        <v>771050</v>
      </c>
      <c r="CS141" s="22">
        <f>Target_AM[[#This Row],[PROPORSI]]*VLOOKUP(Target_AM[[#This Row],[NIPNAS]],Target_CC[],COLUMN(CE$2)+9,0)</f>
        <v>771050</v>
      </c>
      <c r="CT141" s="22">
        <f>Target_AM[[#This Row],[PROPORSI]]*VLOOKUP(Target_AM[[#This Row],[NIPNAS]],Target_CC[],COLUMN(CF$2)+9,0)</f>
        <v>771050</v>
      </c>
      <c r="CU141" s="22">
        <f>Target_AM[[#This Row],[PROPORSI]]*VLOOKUP(Target_AM[[#This Row],[NIPNAS]],Target_CC[],COLUMN(CG$2)+9,0)</f>
        <v>771050</v>
      </c>
      <c r="CV141" s="22">
        <f>Target_AM[[#This Row],[PROPORSI]]*VLOOKUP(Target_AM[[#This Row],[NIPNAS]],Target_CC[],COLUMN(CH$2)+9,0)</f>
        <v>771050</v>
      </c>
      <c r="CW141" s="22">
        <f>Target_AM[[#This Row],[PROPORSI]]*VLOOKUP(Target_AM[[#This Row],[NIPNAS]],Target_CC[],COLUMN(CI$2)+9,0)</f>
        <v>771050</v>
      </c>
      <c r="CX141" s="22">
        <f>Target_AM[[#This Row],[PROPORSI]]*VLOOKUP(Target_AM[[#This Row],[NIPNAS]],Target_CC[],COLUMN(CJ$2)+9,0)</f>
        <v>771050</v>
      </c>
      <c r="CY141" s="22">
        <f>Target_AM[[#This Row],[PROPORSI]]*VLOOKUP(Target_AM[[#This Row],[NIPNAS]],Target_CC[],COLUMN(CK$2)+9,0)</f>
        <v>771050</v>
      </c>
      <c r="CZ141" s="22">
        <f>Target_AM[[#This Row],[PROPORSI]]*VLOOKUP(Target_AM[[#This Row],[NIPNAS]],Target_CC[],COLUMN(CL$2)+9,0)</f>
        <v>771050</v>
      </c>
      <c r="DA141" s="22">
        <f>Target_AM[[#This Row],[PROPORSI]]*VLOOKUP(Target_AM[[#This Row],[NIPNAS]],Target_CC[],COLUMN(CM$2)+9,0)</f>
        <v>7663600</v>
      </c>
      <c r="DB141" s="22">
        <f>Target_AM[[#This Row],[PROPORSI]]*VLOOKUP(Target_AM[[#This Row],[NIPNAS]],Target_CC[],COLUMN(CN$2)+9,0)</f>
        <v>0</v>
      </c>
      <c r="DC141" s="22">
        <f>Target_AM[[#This Row],[PROPORSI]]*VLOOKUP(Target_AM[[#This Row],[NIPNAS]],Target_CC[],COLUMN(CO$2)+9,0)</f>
        <v>0</v>
      </c>
      <c r="DD141" s="22">
        <f>Target_AM[[#This Row],[PROPORSI]]*VLOOKUP(Target_AM[[#This Row],[NIPNAS]],Target_CC[],COLUMN(CP$2)+9,0)</f>
        <v>3851200</v>
      </c>
      <c r="DE141" s="22">
        <f>Target_AM[[#This Row],[PROPORSI]]*VLOOKUP(Target_AM[[#This Row],[NIPNAS]],Target_CC[],COLUMN(CQ$2)+9,0)</f>
        <v>0</v>
      </c>
      <c r="DF141" s="22">
        <f>Target_AM[[#This Row],[PROPORSI]]*VLOOKUP(Target_AM[[#This Row],[NIPNAS]],Target_CC[],COLUMN(CR$2)+9,0)</f>
        <v>0</v>
      </c>
      <c r="DG141" s="22">
        <f>Target_AM[[#This Row],[PROPORSI]]*VLOOKUP(Target_AM[[#This Row],[NIPNAS]],Target_CC[],COLUMN(CS$2)+9,0)</f>
        <v>0</v>
      </c>
      <c r="DH141" s="22">
        <f>Target_AM[[#This Row],[PROPORSI]]*VLOOKUP(Target_AM[[#This Row],[NIPNAS]],Target_CC[],COLUMN(CT$2)+9,0)</f>
        <v>0</v>
      </c>
      <c r="DI141" s="22">
        <f>Target_AM[[#This Row],[PROPORSI]]*VLOOKUP(Target_AM[[#This Row],[NIPNAS]],Target_CC[],COLUMN(CU$2)+9,0)</f>
        <v>0</v>
      </c>
      <c r="DJ141" s="22">
        <f>Target_AM[[#This Row],[PROPORSI]]*VLOOKUP(Target_AM[[#This Row],[NIPNAS]],Target_CC[],COLUMN(CV$2)+9,0)</f>
        <v>0</v>
      </c>
      <c r="DK141" s="22">
        <f>Target_AM[[#This Row],[PROPORSI]]*VLOOKUP(Target_AM[[#This Row],[NIPNAS]],Target_CC[],COLUMN(CW$2)+9,0)</f>
        <v>0</v>
      </c>
      <c r="DL141" s="22">
        <f>Target_AM[[#This Row],[PROPORSI]]*VLOOKUP(Target_AM[[#This Row],[NIPNAS]],Target_CC[],COLUMN(CX$2)+9,0)</f>
        <v>0</v>
      </c>
      <c r="DM141" s="22">
        <f>Target_AM[[#This Row],[PROPORSI]]*VLOOKUP(Target_AM[[#This Row],[NIPNAS]],Target_CC[],COLUMN(CY$2)+9,0)</f>
        <v>0</v>
      </c>
      <c r="DN141" s="22">
        <f>Target_AM[[#This Row],[PROPORSI]]*VLOOKUP(Target_AM[[#This Row],[NIPNAS]],Target_CC[],COLUMN(CZ$2)+9,0)</f>
        <v>3851200</v>
      </c>
      <c r="DO141" s="22">
        <f>Target_AM[[#This Row],[PROPORSI]]*VLOOKUP(Target_AM[[#This Row],[NIPNAS]],Target_CC[],COLUMN(DA$2)+9,0)</f>
        <v>0</v>
      </c>
      <c r="DP141" s="22">
        <f>Target_AM[[#This Row],[PROPORSI]]*VLOOKUP(Target_AM[[#This Row],[NIPNAS]],Target_CC[],COLUMN(DB$2)+9,0)</f>
        <v>0</v>
      </c>
      <c r="DQ141" s="22">
        <f>Target_AM[[#This Row],[PROPORSI]]*VLOOKUP(Target_AM[[#This Row],[NIPNAS]],Target_CC[],COLUMN(DC$2)+9,0)</f>
        <v>0</v>
      </c>
      <c r="DR141" s="22">
        <f>Target_AM[[#This Row],[PROPORSI]]*VLOOKUP(Target_AM[[#This Row],[NIPNAS]],Target_CC[],COLUMN(DD$2)+9,0)</f>
        <v>0</v>
      </c>
      <c r="DS141" s="22">
        <f>Target_AM[[#This Row],[PROPORSI]]*VLOOKUP(Target_AM[[#This Row],[NIPNAS]],Target_CC[],COLUMN(DE$2)+9,0)</f>
        <v>0</v>
      </c>
      <c r="DT141" s="22">
        <f>Target_AM[[#This Row],[PROPORSI]]*VLOOKUP(Target_AM[[#This Row],[NIPNAS]],Target_CC[],COLUMN(DF$2)+9,0)</f>
        <v>0</v>
      </c>
      <c r="DU141" s="22">
        <f>Target_AM[[#This Row],[PROPORSI]]*VLOOKUP(Target_AM[[#This Row],[NIPNAS]],Target_CC[],COLUMN(DG$2)+9,0)</f>
        <v>0</v>
      </c>
      <c r="DV141" s="22">
        <f>Target_AM[[#This Row],[PROPORSI]]*VLOOKUP(Target_AM[[#This Row],[NIPNAS]],Target_CC[],COLUMN(DH$2)+9,0)</f>
        <v>0</v>
      </c>
      <c r="DW141" s="22">
        <f>Target_AM[[#This Row],[PROPORSI]]*VLOOKUP(Target_AM[[#This Row],[NIPNAS]],Target_CC[],COLUMN(DI$2)+9,0)</f>
        <v>0</v>
      </c>
      <c r="DX141" s="22">
        <f>Target_AM[[#This Row],[PROPORSI]]*VLOOKUP(Target_AM[[#This Row],[NIPNAS]],Target_CC[],COLUMN(DJ$2)+9,0)</f>
        <v>0</v>
      </c>
      <c r="DY141" s="22">
        <f>Target_AM[[#This Row],[PROPORSI]]*VLOOKUP(Target_AM[[#This Row],[NIPNAS]],Target_CC[],COLUMN(DK$2)+9,0)</f>
        <v>0</v>
      </c>
      <c r="DZ141" s="22">
        <f>Target_AM[[#This Row],[PROPORSI]]*VLOOKUP(Target_AM[[#This Row],[NIPNAS]],Target_CC[],COLUMN(DL$2)+9,0)</f>
        <v>0</v>
      </c>
      <c r="EA141" s="22">
        <f>Target_AM[[#This Row],[PROPORSI]]*VLOOKUP(Target_AM[[#This Row],[NIPNAS]],Target_CC[],COLUMN(DM$2)+9,0)</f>
        <v>0</v>
      </c>
    </row>
    <row r="142" spans="2:131" x14ac:dyDescent="0.3">
      <c r="B142">
        <v>405602</v>
      </c>
      <c r="C142" t="s">
        <v>1019</v>
      </c>
      <c r="D142">
        <v>0.8</v>
      </c>
      <c r="E142" s="8">
        <v>45658</v>
      </c>
      <c r="F142">
        <v>5590410</v>
      </c>
      <c r="G142" t="s">
        <v>857</v>
      </c>
      <c r="J142" t="s">
        <v>300</v>
      </c>
      <c r="K142" t="s">
        <v>20</v>
      </c>
      <c r="L142" t="s">
        <v>159</v>
      </c>
      <c r="M142" t="s">
        <v>29</v>
      </c>
      <c r="N142" s="23">
        <f>Target_AM[[#This Row],[PROPORSI]]*VLOOKUP(Target_AM[[#This Row],[NIPNAS]],Target_CC[],9,0)</f>
        <v>5277509434.6710815</v>
      </c>
      <c r="O142" s="22">
        <f>Target_AM[[#This Row],[PROPORSI]]*VLOOKUP(Target_AM[[#This Row],[NIPNAS]],Target_CC[],COLUMN(A$2)+9,0)</f>
        <v>168617725.69378483</v>
      </c>
      <c r="P142" s="22">
        <f>Target_AM[[#This Row],[PROPORSI]]*VLOOKUP(Target_AM[[#This Row],[NIPNAS]],Target_CC[],COLUMN(B$2)+9,0)</f>
        <v>171562688.93235752</v>
      </c>
      <c r="Q142" s="22">
        <f>Target_AM[[#This Row],[PROPORSI]]*VLOOKUP(Target_AM[[#This Row],[NIPNAS]],Target_CC[],COLUMN(C$2)+9,0)</f>
        <v>183421875.28094786</v>
      </c>
      <c r="R142" s="22">
        <f>Target_AM[[#This Row],[PROPORSI]]*VLOOKUP(Target_AM[[#This Row],[NIPNAS]],Target_CC[],COLUMN(D$2)+9,0)</f>
        <v>172352542.64430863</v>
      </c>
      <c r="S142" s="22">
        <f>Target_AM[[#This Row],[PROPORSI]]*VLOOKUP(Target_AM[[#This Row],[NIPNAS]],Target_CC[],COLUMN(E$2)+9,0)</f>
        <v>181088320.65533829</v>
      </c>
      <c r="T142" s="22">
        <f>Target_AM[[#This Row],[PROPORSI]]*VLOOKUP(Target_AM[[#This Row],[NIPNAS]],Target_CC[],COLUMN(F$2)+9,0)</f>
        <v>178672581.93672383</v>
      </c>
      <c r="U142" s="22">
        <f>Target_AM[[#This Row],[PROPORSI]]*VLOOKUP(Target_AM[[#This Row],[NIPNAS]],Target_CC[],COLUMN(G$2)+9,0)</f>
        <v>187219711.31251383</v>
      </c>
      <c r="V142" s="22">
        <f>Target_AM[[#This Row],[PROPORSI]]*VLOOKUP(Target_AM[[#This Row],[NIPNAS]],Target_CC[],COLUMN(H$2)+9,0)</f>
        <v>189085710.83307195</v>
      </c>
      <c r="W142" s="22">
        <f>Target_AM[[#This Row],[PROPORSI]]*VLOOKUP(Target_AM[[#This Row],[NIPNAS]],Target_CC[],COLUMN(I$2)+9,0)</f>
        <v>186665418.5490154</v>
      </c>
      <c r="X142" s="22">
        <f>Target_AM[[#This Row],[PROPORSI]]*VLOOKUP(Target_AM[[#This Row],[NIPNAS]],Target_CC[],COLUMN(J$2)+9,0)</f>
        <v>190420833.87994686</v>
      </c>
      <c r="Y142" s="22">
        <f>Target_AM[[#This Row],[PROPORSI]]*VLOOKUP(Target_AM[[#This Row],[NIPNAS]],Target_CC[],COLUMN(K$2)+9,0)</f>
        <v>189031468.85937905</v>
      </c>
      <c r="Z142" s="22">
        <f>Target_AM[[#This Row],[PROPORSI]]*VLOOKUP(Target_AM[[#This Row],[NIPNAS]],Target_CC[],COLUMN(L$2)+9,0)</f>
        <v>178354754.46261221</v>
      </c>
      <c r="AA142" s="22">
        <f>Target_AM[[#This Row],[PROPORSI]]*VLOOKUP(Target_AM[[#This Row],[NIPNAS]],Target_CC[],COLUMN(M$2)+9,0)</f>
        <v>2176493633.0400004</v>
      </c>
      <c r="AB142" s="22">
        <f>Target_AM[[#This Row],[PROPORSI]]*VLOOKUP(Target_AM[[#This Row],[NIPNAS]],Target_CC[],COLUMN(N$2)+9,0)</f>
        <v>38452272.47594697</v>
      </c>
      <c r="AC142" s="22">
        <f>Target_AM[[#This Row],[PROPORSI]]*VLOOKUP(Target_AM[[#This Row],[NIPNAS]],Target_CC[],COLUMN(O$2)+9,0)</f>
        <v>39123853.879475638</v>
      </c>
      <c r="AD142" s="22">
        <f>Target_AM[[#This Row],[PROPORSI]]*VLOOKUP(Target_AM[[#This Row],[NIPNAS]],Target_CC[],COLUMN(P$2)+9,0)</f>
        <v>41828271.003729589</v>
      </c>
      <c r="AE142" s="22">
        <f>Target_AM[[#This Row],[PROPORSI]]*VLOOKUP(Target_AM[[#This Row],[NIPNAS]],Target_CC[],COLUMN(Q$2)+9,0)</f>
        <v>39303975.334815614</v>
      </c>
      <c r="AF142" s="22">
        <f>Target_AM[[#This Row],[PROPORSI]]*VLOOKUP(Target_AM[[#This Row],[NIPNAS]],Target_CC[],COLUMN(R$2)+9,0)</f>
        <v>41296117.708859503</v>
      </c>
      <c r="AG142" s="22">
        <f>Target_AM[[#This Row],[PROPORSI]]*VLOOKUP(Target_AM[[#This Row],[NIPNAS]],Target_CC[],COLUMN(S$2)+9,0)</f>
        <v>40745222.818914481</v>
      </c>
      <c r="AH142" s="22">
        <f>Target_AM[[#This Row],[PROPORSI]]*VLOOKUP(Target_AM[[#This Row],[NIPNAS]],Target_CC[],COLUMN(T$2)+9,0)</f>
        <v>42694344.990339696</v>
      </c>
      <c r="AI142" s="22">
        <f>Target_AM[[#This Row],[PROPORSI]]*VLOOKUP(Target_AM[[#This Row],[NIPNAS]],Target_CC[],COLUMN(U$2)+9,0)</f>
        <v>43119875.116008624</v>
      </c>
      <c r="AJ142" s="22">
        <f>Target_AM[[#This Row],[PROPORSI]]*VLOOKUP(Target_AM[[#This Row],[NIPNAS]],Target_CC[],COLUMN(V$2)+9,0)</f>
        <v>42567941.812466249</v>
      </c>
      <c r="AK142" s="22">
        <f>Target_AM[[#This Row],[PROPORSI]]*VLOOKUP(Target_AM[[#This Row],[NIPNAS]],Target_CC[],COLUMN(W$2)+9,0)</f>
        <v>43424342.009842694</v>
      </c>
      <c r="AL142" s="22">
        <f>Target_AM[[#This Row],[PROPORSI]]*VLOOKUP(Target_AM[[#This Row],[NIPNAS]],Target_CC[],COLUMN(X$2)+9,0)</f>
        <v>43107505.55555173</v>
      </c>
      <c r="AM142" s="22">
        <f>Target_AM[[#This Row],[PROPORSI]]*VLOOKUP(Target_AM[[#This Row],[NIPNAS]],Target_CC[],COLUMN(Y$2)+9,0)</f>
        <v>40672744.148095049</v>
      </c>
      <c r="AN142" s="22">
        <f>Target_AM[[#This Row],[PROPORSI]]*VLOOKUP(Target_AM[[#This Row],[NIPNAS]],Target_CC[],COLUMN(Z$2)+9,0)</f>
        <v>496336466.85404581</v>
      </c>
      <c r="AO142" s="22">
        <f>Target_AM[[#This Row],[PROPORSI]]*VLOOKUP(Target_AM[[#This Row],[NIPNAS]],Target_CC[],COLUMN(AA$2)+9,0)</f>
        <v>207069998.1697318</v>
      </c>
      <c r="AP142" s="22">
        <f>Target_AM[[#This Row],[PROPORSI]]*VLOOKUP(Target_AM[[#This Row],[NIPNAS]],Target_CC[],COLUMN(AB$2)+9,0)</f>
        <v>210686542.81183314</v>
      </c>
      <c r="AQ142" s="22">
        <f>Target_AM[[#This Row],[PROPORSI]]*VLOOKUP(Target_AM[[#This Row],[NIPNAS]],Target_CC[],COLUMN(AC$2)+9,0)</f>
        <v>225250146.28467748</v>
      </c>
      <c r="AR142" s="22">
        <f>Target_AM[[#This Row],[PROPORSI]]*VLOOKUP(Target_AM[[#This Row],[NIPNAS]],Target_CC[],COLUMN(AD$2)+9,0)</f>
        <v>211656517.97912425</v>
      </c>
      <c r="AS142" s="22">
        <f>Target_AM[[#This Row],[PROPORSI]]*VLOOKUP(Target_AM[[#This Row],[NIPNAS]],Target_CC[],COLUMN(AE$2)+9,0)</f>
        <v>222384438.36419779</v>
      </c>
      <c r="AT142" s="22">
        <f>Target_AM[[#This Row],[PROPORSI]]*VLOOKUP(Target_AM[[#This Row],[NIPNAS]],Target_CC[],COLUMN(AF$2)+9,0)</f>
        <v>219417804.75563827</v>
      </c>
      <c r="AU142" s="22">
        <f>Target_AM[[#This Row],[PROPORSI]]*VLOOKUP(Target_AM[[#This Row],[NIPNAS]],Target_CC[],COLUMN(AG$2)+9,0)</f>
        <v>229914056.30285349</v>
      </c>
      <c r="AV142" s="22">
        <f>Target_AM[[#This Row],[PROPORSI]]*VLOOKUP(Target_AM[[#This Row],[NIPNAS]],Target_CC[],COLUMN(AH$2)+9,0)</f>
        <v>232205585.94908059</v>
      </c>
      <c r="AW142" s="22">
        <f>Target_AM[[#This Row],[PROPORSI]]*VLOOKUP(Target_AM[[#This Row],[NIPNAS]],Target_CC[],COLUMN(AI$2)+9,0)</f>
        <v>229233360.36148167</v>
      </c>
      <c r="AX142" s="22">
        <f>Target_AM[[#This Row],[PROPORSI]]*VLOOKUP(Target_AM[[#This Row],[NIPNAS]],Target_CC[],COLUMN(AJ$2)+9,0)</f>
        <v>233845175.88978955</v>
      </c>
      <c r="AY142" s="22">
        <f>Target_AM[[#This Row],[PROPORSI]]*VLOOKUP(Target_AM[[#This Row],[NIPNAS]],Target_CC[],COLUMN(AK$2)+9,0)</f>
        <v>232138974.41493079</v>
      </c>
      <c r="AZ142" s="22">
        <f>Target_AM[[#This Row],[PROPORSI]]*VLOOKUP(Target_AM[[#This Row],[NIPNAS]],Target_CC[],COLUMN(AL$2)+9,0)</f>
        <v>219027498.61070725</v>
      </c>
      <c r="BA142" s="22">
        <f>Target_AM[[#This Row],[PROPORSI]]*VLOOKUP(Target_AM[[#This Row],[NIPNAS]],Target_CC[],COLUMN(AM$2)+9,0)</f>
        <v>2672830099.8940463</v>
      </c>
      <c r="BB142" s="22">
        <f>Target_AM[[#This Row],[PROPORSI]]*VLOOKUP(Target_AM[[#This Row],[NIPNAS]],Target_CC[],COLUMN(AN$2)+9,0)</f>
        <v>39109594.504778974</v>
      </c>
      <c r="BC142" s="22">
        <f>Target_AM[[#This Row],[PROPORSI]]*VLOOKUP(Target_AM[[#This Row],[NIPNAS]],Target_CC[],COLUMN(AO$2)+9,0)</f>
        <v>40696477.293567188</v>
      </c>
      <c r="BD142" s="22">
        <f>Target_AM[[#This Row],[PROPORSI]]*VLOOKUP(Target_AM[[#This Row],[NIPNAS]],Target_CC[],COLUMN(AP$2)+9,0)</f>
        <v>41156139.797323227</v>
      </c>
      <c r="BE142" s="22">
        <f>Target_AM[[#This Row],[PROPORSI]]*VLOOKUP(Target_AM[[#This Row],[NIPNAS]],Target_CC[],COLUMN(AQ$2)+9,0)</f>
        <v>39899597.943100013</v>
      </c>
      <c r="BF142" s="22">
        <f>Target_AM[[#This Row],[PROPORSI]]*VLOOKUP(Target_AM[[#This Row],[NIPNAS]],Target_CC[],COLUMN(AR$2)+9,0)</f>
        <v>41953438.173221096</v>
      </c>
      <c r="BG142" s="22">
        <f>Target_AM[[#This Row],[PROPORSI]]*VLOOKUP(Target_AM[[#This Row],[NIPNAS]],Target_CC[],COLUMN(AS$2)+9,0)</f>
        <v>41692451.136676773</v>
      </c>
      <c r="BH142" s="22">
        <f>Target_AM[[#This Row],[PROPORSI]]*VLOOKUP(Target_AM[[#This Row],[NIPNAS]],Target_CC[],COLUMN(AT$2)+9,0)</f>
        <v>43054463.535893917</v>
      </c>
      <c r="BI142" s="22">
        <f>Target_AM[[#This Row],[PROPORSI]]*VLOOKUP(Target_AM[[#This Row],[NIPNAS]],Target_CC[],COLUMN(AU$2)+9,0)</f>
        <v>43659741.011983067</v>
      </c>
      <c r="BJ142" s="22">
        <f>Target_AM[[#This Row],[PROPORSI]]*VLOOKUP(Target_AM[[#This Row],[NIPNAS]],Target_CC[],COLUMN(AV$2)+9,0)</f>
        <v>42981048.480623312</v>
      </c>
      <c r="BK142" s="22">
        <f>Target_AM[[#This Row],[PROPORSI]]*VLOOKUP(Target_AM[[#This Row],[NIPNAS]],Target_CC[],COLUMN(AW$2)+9,0)</f>
        <v>43711735.129104555</v>
      </c>
      <c r="BL142" s="22">
        <f>Target_AM[[#This Row],[PROPORSI]]*VLOOKUP(Target_AM[[#This Row],[NIPNAS]],Target_CC[],COLUMN(AX$2)+9,0)</f>
        <v>44517570.100936264</v>
      </c>
      <c r="BM142" s="22">
        <f>Target_AM[[#This Row],[PROPORSI]]*VLOOKUP(Target_AM[[#This Row],[NIPNAS]],Target_CC[],COLUMN(AY$2)+9,0)</f>
        <v>43404093.1955299</v>
      </c>
      <c r="BN142" s="22">
        <f>Target_AM[[#This Row],[PROPORSI]]*VLOOKUP(Target_AM[[#This Row],[NIPNAS]],Target_CC[],COLUMN(AZ$2)+9,0)</f>
        <v>505836350.30273831</v>
      </c>
      <c r="BO142" s="22">
        <f>Target_AM[[#This Row],[PROPORSI]]*VLOOKUP(Target_AM[[#This Row],[NIPNAS]],Target_CC[],COLUMN(BA$2)+9,0)</f>
        <v>181077045.60000002</v>
      </c>
      <c r="BP142" s="22">
        <f>Target_AM[[#This Row],[PROPORSI]]*VLOOKUP(Target_AM[[#This Row],[NIPNAS]],Target_CC[],COLUMN(BB$2)+9,0)</f>
        <v>179766084.80000001</v>
      </c>
      <c r="BQ142" s="22">
        <f>Target_AM[[#This Row],[PROPORSI]]*VLOOKUP(Target_AM[[#This Row],[NIPNAS]],Target_CC[],COLUMN(BC$2)+9,0)</f>
        <v>178597100.80000001</v>
      </c>
      <c r="BR142" s="22">
        <f>Target_AM[[#This Row],[PROPORSI]]*VLOOKUP(Target_AM[[#This Row],[NIPNAS]],Target_CC[],COLUMN(BD$2)+9,0)</f>
        <v>170513308.80000001</v>
      </c>
      <c r="BS142" s="22">
        <f>Target_AM[[#This Row],[PROPORSI]]*VLOOKUP(Target_AM[[#This Row],[NIPNAS]],Target_CC[],COLUMN(BE$2)+9,0)</f>
        <v>170513308.80000001</v>
      </c>
      <c r="BT142" s="22">
        <f>Target_AM[[#This Row],[PROPORSI]]*VLOOKUP(Target_AM[[#This Row],[NIPNAS]],Target_CC[],COLUMN(BF$2)+9,0)</f>
        <v>170513308.80000001</v>
      </c>
      <c r="BU142" s="22">
        <f>Target_AM[[#This Row],[PROPORSI]]*VLOOKUP(Target_AM[[#This Row],[NIPNAS]],Target_CC[],COLUMN(BG$2)+9,0)</f>
        <v>170513308.80000001</v>
      </c>
      <c r="BV142" s="22">
        <f>Target_AM[[#This Row],[PROPORSI]]*VLOOKUP(Target_AM[[#This Row],[NIPNAS]],Target_CC[],COLUMN(BH$2)+9,0)</f>
        <v>170513308.80000001</v>
      </c>
      <c r="BW142" s="22">
        <f>Target_AM[[#This Row],[PROPORSI]]*VLOOKUP(Target_AM[[#This Row],[NIPNAS]],Target_CC[],COLUMN(BI$2)+9,0)</f>
        <v>170513308.80000001</v>
      </c>
      <c r="BX142" s="22">
        <f>Target_AM[[#This Row],[PROPORSI]]*VLOOKUP(Target_AM[[#This Row],[NIPNAS]],Target_CC[],COLUMN(BJ$2)+9,0)</f>
        <v>170513308.80000001</v>
      </c>
      <c r="BY142" s="22">
        <f>Target_AM[[#This Row],[PROPORSI]]*VLOOKUP(Target_AM[[#This Row],[NIPNAS]],Target_CC[],COLUMN(BK$2)+9,0)</f>
        <v>170513308.80000001</v>
      </c>
      <c r="BZ142" s="22">
        <f>Target_AM[[#This Row],[PROPORSI]]*VLOOKUP(Target_AM[[#This Row],[NIPNAS]],Target_CC[],COLUMN(BL$2)+9,0)</f>
        <v>170513308.80000001</v>
      </c>
      <c r="CA142" s="22">
        <f>Target_AM[[#This Row],[PROPORSI]]*VLOOKUP(Target_AM[[#This Row],[NIPNAS]],Target_CC[],COLUMN(BM$2)+9,0)</f>
        <v>2074060010.4000001</v>
      </c>
      <c r="CB142" s="22">
        <f>Target_AM[[#This Row],[PROPORSI]]*VLOOKUP(Target_AM[[#This Row],[NIPNAS]],Target_CC[],COLUMN(BN$2)+9,0)</f>
        <v>173840000</v>
      </c>
      <c r="CC142" s="22">
        <f>Target_AM[[#This Row],[PROPORSI]]*VLOOKUP(Target_AM[[#This Row],[NIPNAS]],Target_CC[],COLUMN(BO$2)+9,0)</f>
        <v>172708571.20000002</v>
      </c>
      <c r="CD142" s="22">
        <f>Target_AM[[#This Row],[PROPORSI]]*VLOOKUP(Target_AM[[#This Row],[NIPNAS]],Target_CC[],COLUMN(BP$2)+9,0)</f>
        <v>172080000</v>
      </c>
      <c r="CE142" s="22">
        <f>Target_AM[[#This Row],[PROPORSI]]*VLOOKUP(Target_AM[[#This Row],[NIPNAS]],Target_CC[],COLUMN(BQ$2)+9,0)</f>
        <v>163476000</v>
      </c>
      <c r="CF142" s="22">
        <f>Target_AM[[#This Row],[PROPORSI]]*VLOOKUP(Target_AM[[#This Row],[NIPNAS]],Target_CC[],COLUMN(BR$2)+9,0)</f>
        <v>163476000</v>
      </c>
      <c r="CG142" s="22">
        <f>Target_AM[[#This Row],[PROPORSI]]*VLOOKUP(Target_AM[[#This Row],[NIPNAS]],Target_CC[],COLUMN(BS$2)+9,0)</f>
        <v>163476000</v>
      </c>
      <c r="CH142" s="22">
        <f>Target_AM[[#This Row],[PROPORSI]]*VLOOKUP(Target_AM[[#This Row],[NIPNAS]],Target_CC[],COLUMN(BT$2)+9,0)</f>
        <v>163476000</v>
      </c>
      <c r="CI142" s="22">
        <f>Target_AM[[#This Row],[PROPORSI]]*VLOOKUP(Target_AM[[#This Row],[NIPNAS]],Target_CC[],COLUMN(BU$2)+9,0)</f>
        <v>163476000</v>
      </c>
      <c r="CJ142" s="22">
        <f>Target_AM[[#This Row],[PROPORSI]]*VLOOKUP(Target_AM[[#This Row],[NIPNAS]],Target_CC[],COLUMN(BV$2)+9,0)</f>
        <v>163476000</v>
      </c>
      <c r="CK142" s="22">
        <f>Target_AM[[#This Row],[PROPORSI]]*VLOOKUP(Target_AM[[#This Row],[NIPNAS]],Target_CC[],COLUMN(BW$2)+9,0)</f>
        <v>163476000</v>
      </c>
      <c r="CL142" s="22">
        <f>Target_AM[[#This Row],[PROPORSI]]*VLOOKUP(Target_AM[[#This Row],[NIPNAS]],Target_CC[],COLUMN(BX$2)+9,0)</f>
        <v>163476000</v>
      </c>
      <c r="CM142" s="22">
        <f>Target_AM[[#This Row],[PROPORSI]]*VLOOKUP(Target_AM[[#This Row],[NIPNAS]],Target_CC[],COLUMN(BY$2)+9,0)</f>
        <v>163476000</v>
      </c>
      <c r="CN142" s="22">
        <f>Target_AM[[#This Row],[PROPORSI]]*VLOOKUP(Target_AM[[#This Row],[NIPNAS]],Target_CC[],COLUMN(BZ$2)+9,0)</f>
        <v>1989912571.2</v>
      </c>
      <c r="CO142" s="22">
        <f>Target_AM[[#This Row],[PROPORSI]]*VLOOKUP(Target_AM[[#This Row],[NIPNAS]],Target_CC[],COLUMN(CA$2)+9,0)</f>
        <v>7789649.6000000006</v>
      </c>
      <c r="CP142" s="22">
        <f>Target_AM[[#This Row],[PROPORSI]]*VLOOKUP(Target_AM[[#This Row],[NIPNAS]],Target_CC[],COLUMN(CB$2)+9,0)</f>
        <v>7651527.2000000002</v>
      </c>
      <c r="CQ142" s="22">
        <f>Target_AM[[#This Row],[PROPORSI]]*VLOOKUP(Target_AM[[#This Row],[NIPNAS]],Target_CC[],COLUMN(CC$2)+9,0)</f>
        <v>7037308.8000000007</v>
      </c>
      <c r="CR142" s="22">
        <f>Target_AM[[#This Row],[PROPORSI]]*VLOOKUP(Target_AM[[#This Row],[NIPNAS]],Target_CC[],COLUMN(CD$2)+9,0)</f>
        <v>7037308.8000000007</v>
      </c>
      <c r="CS142" s="22">
        <f>Target_AM[[#This Row],[PROPORSI]]*VLOOKUP(Target_AM[[#This Row],[NIPNAS]],Target_CC[],COLUMN(CE$2)+9,0)</f>
        <v>7037308.8000000007</v>
      </c>
      <c r="CT142" s="22">
        <f>Target_AM[[#This Row],[PROPORSI]]*VLOOKUP(Target_AM[[#This Row],[NIPNAS]],Target_CC[],COLUMN(CF$2)+9,0)</f>
        <v>7037308.8000000007</v>
      </c>
      <c r="CU142" s="22">
        <f>Target_AM[[#This Row],[PROPORSI]]*VLOOKUP(Target_AM[[#This Row],[NIPNAS]],Target_CC[],COLUMN(CG$2)+9,0)</f>
        <v>7037308.8000000007</v>
      </c>
      <c r="CV142" s="22">
        <f>Target_AM[[#This Row],[PROPORSI]]*VLOOKUP(Target_AM[[#This Row],[NIPNAS]],Target_CC[],COLUMN(CH$2)+9,0)</f>
        <v>7037308.8000000007</v>
      </c>
      <c r="CW142" s="22">
        <f>Target_AM[[#This Row],[PROPORSI]]*VLOOKUP(Target_AM[[#This Row],[NIPNAS]],Target_CC[],COLUMN(CI$2)+9,0)</f>
        <v>7037308.8000000007</v>
      </c>
      <c r="CX142" s="22">
        <f>Target_AM[[#This Row],[PROPORSI]]*VLOOKUP(Target_AM[[#This Row],[NIPNAS]],Target_CC[],COLUMN(CJ$2)+9,0)</f>
        <v>7037308.8000000007</v>
      </c>
      <c r="CY142" s="22">
        <f>Target_AM[[#This Row],[PROPORSI]]*VLOOKUP(Target_AM[[#This Row],[NIPNAS]],Target_CC[],COLUMN(CK$2)+9,0)</f>
        <v>7037308.8000000007</v>
      </c>
      <c r="CZ142" s="22">
        <f>Target_AM[[#This Row],[PROPORSI]]*VLOOKUP(Target_AM[[#This Row],[NIPNAS]],Target_CC[],COLUMN(CL$2)+9,0)</f>
        <v>7037308.8000000007</v>
      </c>
      <c r="DA142" s="22">
        <f>Target_AM[[#This Row],[PROPORSI]]*VLOOKUP(Target_AM[[#This Row],[NIPNAS]],Target_CC[],COLUMN(CM$2)+9,0)</f>
        <v>85814264.800000012</v>
      </c>
      <c r="DB142" s="22">
        <f>Target_AM[[#This Row],[PROPORSI]]*VLOOKUP(Target_AM[[#This Row],[NIPNAS]],Target_CC[],COLUMN(CN$2)+9,0)</f>
        <v>0</v>
      </c>
      <c r="DC142" s="22">
        <f>Target_AM[[#This Row],[PROPORSI]]*VLOOKUP(Target_AM[[#This Row],[NIPNAS]],Target_CC[],COLUMN(CO$2)+9,0)</f>
        <v>0</v>
      </c>
      <c r="DD142" s="22">
        <f>Target_AM[[#This Row],[PROPORSI]]*VLOOKUP(Target_AM[[#This Row],[NIPNAS]],Target_CC[],COLUMN(CP$2)+9,0)</f>
        <v>0</v>
      </c>
      <c r="DE142" s="22">
        <f>Target_AM[[#This Row],[PROPORSI]]*VLOOKUP(Target_AM[[#This Row],[NIPNAS]],Target_CC[],COLUMN(CQ$2)+9,0)</f>
        <v>0</v>
      </c>
      <c r="DF142" s="22">
        <f>Target_AM[[#This Row],[PROPORSI]]*VLOOKUP(Target_AM[[#This Row],[NIPNAS]],Target_CC[],COLUMN(CR$2)+9,0)</f>
        <v>0</v>
      </c>
      <c r="DG142" s="22">
        <f>Target_AM[[#This Row],[PROPORSI]]*VLOOKUP(Target_AM[[#This Row],[NIPNAS]],Target_CC[],COLUMN(CS$2)+9,0)</f>
        <v>0</v>
      </c>
      <c r="DH142" s="22">
        <f>Target_AM[[#This Row],[PROPORSI]]*VLOOKUP(Target_AM[[#This Row],[NIPNAS]],Target_CC[],COLUMN(CT$2)+9,0)</f>
        <v>0</v>
      </c>
      <c r="DI142" s="22">
        <f>Target_AM[[#This Row],[PROPORSI]]*VLOOKUP(Target_AM[[#This Row],[NIPNAS]],Target_CC[],COLUMN(CU$2)+9,0)</f>
        <v>0</v>
      </c>
      <c r="DJ142" s="22">
        <f>Target_AM[[#This Row],[PROPORSI]]*VLOOKUP(Target_AM[[#This Row],[NIPNAS]],Target_CC[],COLUMN(CV$2)+9,0)</f>
        <v>0</v>
      </c>
      <c r="DK142" s="22">
        <f>Target_AM[[#This Row],[PROPORSI]]*VLOOKUP(Target_AM[[#This Row],[NIPNAS]],Target_CC[],COLUMN(CW$2)+9,0)</f>
        <v>0</v>
      </c>
      <c r="DL142" s="22">
        <f>Target_AM[[#This Row],[PROPORSI]]*VLOOKUP(Target_AM[[#This Row],[NIPNAS]],Target_CC[],COLUMN(CX$2)+9,0)</f>
        <v>0</v>
      </c>
      <c r="DM142" s="22">
        <f>Target_AM[[#This Row],[PROPORSI]]*VLOOKUP(Target_AM[[#This Row],[NIPNAS]],Target_CC[],COLUMN(CY$2)+9,0)</f>
        <v>0</v>
      </c>
      <c r="DN142" s="22">
        <f>Target_AM[[#This Row],[PROPORSI]]*VLOOKUP(Target_AM[[#This Row],[NIPNAS]],Target_CC[],COLUMN(CZ$2)+9,0)</f>
        <v>0</v>
      </c>
      <c r="DO142" s="22">
        <f>Target_AM[[#This Row],[PROPORSI]]*VLOOKUP(Target_AM[[#This Row],[NIPNAS]],Target_CC[],COLUMN(DA$2)+9,0)</f>
        <v>0</v>
      </c>
      <c r="DP142" s="22">
        <f>Target_AM[[#This Row],[PROPORSI]]*VLOOKUP(Target_AM[[#This Row],[NIPNAS]],Target_CC[],COLUMN(DB$2)+9,0)</f>
        <v>0</v>
      </c>
      <c r="DQ142" s="22">
        <f>Target_AM[[#This Row],[PROPORSI]]*VLOOKUP(Target_AM[[#This Row],[NIPNAS]],Target_CC[],COLUMN(DC$2)+9,0)</f>
        <v>0</v>
      </c>
      <c r="DR142" s="22">
        <f>Target_AM[[#This Row],[PROPORSI]]*VLOOKUP(Target_AM[[#This Row],[NIPNAS]],Target_CC[],COLUMN(DD$2)+9,0)</f>
        <v>0</v>
      </c>
      <c r="DS142" s="22">
        <f>Target_AM[[#This Row],[PROPORSI]]*VLOOKUP(Target_AM[[#This Row],[NIPNAS]],Target_CC[],COLUMN(DE$2)+9,0)</f>
        <v>0</v>
      </c>
      <c r="DT142" s="22">
        <f>Target_AM[[#This Row],[PROPORSI]]*VLOOKUP(Target_AM[[#This Row],[NIPNAS]],Target_CC[],COLUMN(DF$2)+9,0)</f>
        <v>0</v>
      </c>
      <c r="DU142" s="22">
        <f>Target_AM[[#This Row],[PROPORSI]]*VLOOKUP(Target_AM[[#This Row],[NIPNAS]],Target_CC[],COLUMN(DG$2)+9,0)</f>
        <v>0</v>
      </c>
      <c r="DV142" s="22">
        <f>Target_AM[[#This Row],[PROPORSI]]*VLOOKUP(Target_AM[[#This Row],[NIPNAS]],Target_CC[],COLUMN(DH$2)+9,0)</f>
        <v>0</v>
      </c>
      <c r="DW142" s="22">
        <f>Target_AM[[#This Row],[PROPORSI]]*VLOOKUP(Target_AM[[#This Row],[NIPNAS]],Target_CC[],COLUMN(DI$2)+9,0)</f>
        <v>0</v>
      </c>
      <c r="DX142" s="22">
        <f>Target_AM[[#This Row],[PROPORSI]]*VLOOKUP(Target_AM[[#This Row],[NIPNAS]],Target_CC[],COLUMN(DJ$2)+9,0)</f>
        <v>0</v>
      </c>
      <c r="DY142" s="22">
        <f>Target_AM[[#This Row],[PROPORSI]]*VLOOKUP(Target_AM[[#This Row],[NIPNAS]],Target_CC[],COLUMN(DK$2)+9,0)</f>
        <v>0</v>
      </c>
      <c r="DZ142" s="22">
        <f>Target_AM[[#This Row],[PROPORSI]]*VLOOKUP(Target_AM[[#This Row],[NIPNAS]],Target_CC[],COLUMN(DL$2)+9,0)</f>
        <v>0</v>
      </c>
      <c r="EA142" s="22">
        <f>Target_AM[[#This Row],[PROPORSI]]*VLOOKUP(Target_AM[[#This Row],[NIPNAS]],Target_CC[],COLUMN(DM$2)+9,0)</f>
        <v>0</v>
      </c>
    </row>
    <row r="143" spans="2:131" x14ac:dyDescent="0.3">
      <c r="B143">
        <v>850099</v>
      </c>
      <c r="C143" t="s">
        <v>1038</v>
      </c>
      <c r="D143">
        <v>0.3</v>
      </c>
      <c r="E143" s="8">
        <v>45658</v>
      </c>
      <c r="F143">
        <v>2999714</v>
      </c>
      <c r="G143" t="s">
        <v>853</v>
      </c>
      <c r="J143" t="s">
        <v>300</v>
      </c>
      <c r="K143" t="s">
        <v>25</v>
      </c>
      <c r="L143" t="s">
        <v>159</v>
      </c>
      <c r="M143" t="s">
        <v>29</v>
      </c>
      <c r="N143" s="23">
        <f>Target_AM[[#This Row],[PROPORSI]]*VLOOKUP(Target_AM[[#This Row],[NIPNAS]],Target_CC[],9,0)</f>
        <v>591349018.76533258</v>
      </c>
      <c r="O143" s="22">
        <f>Target_AM[[#This Row],[PROPORSI]]*VLOOKUP(Target_AM[[#This Row],[NIPNAS]],Target_CC[],COLUMN(A$2)+9,0)</f>
        <v>37681561.20222801</v>
      </c>
      <c r="P143" s="22">
        <f>Target_AM[[#This Row],[PROPORSI]]*VLOOKUP(Target_AM[[#This Row],[NIPNAS]],Target_CC[],COLUMN(B$2)+9,0)</f>
        <v>38339681.883526459</v>
      </c>
      <c r="Q143" s="22">
        <f>Target_AM[[#This Row],[PROPORSI]]*VLOOKUP(Target_AM[[#This Row],[NIPNAS]],Target_CC[],COLUMN(C$2)+9,0)</f>
        <v>40989893.504898749</v>
      </c>
      <c r="R143" s="22">
        <f>Target_AM[[#This Row],[PROPORSI]]*VLOOKUP(Target_AM[[#This Row],[NIPNAS]],Target_CC[],COLUMN(D$2)+9,0)</f>
        <v>38516193.106562063</v>
      </c>
      <c r="S143" s="22">
        <f>Target_AM[[#This Row],[PROPORSI]]*VLOOKUP(Target_AM[[#This Row],[NIPNAS]],Target_CC[],COLUMN(E$2)+9,0)</f>
        <v>40468406.329799868</v>
      </c>
      <c r="T143" s="22">
        <f>Target_AM[[#This Row],[PROPORSI]]*VLOOKUP(Target_AM[[#This Row],[NIPNAS]],Target_CC[],COLUMN(F$2)+9,0)</f>
        <v>39928553.203448407</v>
      </c>
      <c r="U143" s="22">
        <f>Target_AM[[#This Row],[PROPORSI]]*VLOOKUP(Target_AM[[#This Row],[NIPNAS]],Target_CC[],COLUMN(G$2)+9,0)</f>
        <v>41838608.491835348</v>
      </c>
      <c r="V143" s="22">
        <f>Target_AM[[#This Row],[PROPORSI]]*VLOOKUP(Target_AM[[#This Row],[NIPNAS]],Target_CC[],COLUMN(H$2)+9,0)</f>
        <v>42255609.580231778</v>
      </c>
      <c r="W143" s="22">
        <f>Target_AM[[#This Row],[PROPORSI]]*VLOOKUP(Target_AM[[#This Row],[NIPNAS]],Target_CC[],COLUMN(I$2)+9,0)</f>
        <v>41714738.853540927</v>
      </c>
      <c r="X143" s="22">
        <f>Target_AM[[#This Row],[PROPORSI]]*VLOOKUP(Target_AM[[#This Row],[NIPNAS]],Target_CC[],COLUMN(J$2)+9,0)</f>
        <v>42553973.946115151</v>
      </c>
      <c r="Y143" s="22">
        <f>Target_AM[[#This Row],[PROPORSI]]*VLOOKUP(Target_AM[[#This Row],[NIPNAS]],Target_CC[],COLUMN(K$2)+9,0)</f>
        <v>42243487.946856469</v>
      </c>
      <c r="Z143" s="22">
        <f>Target_AM[[#This Row],[PROPORSI]]*VLOOKUP(Target_AM[[#This Row],[NIPNAS]],Target_CC[],COLUMN(L$2)+9,0)</f>
        <v>39857527.245956637</v>
      </c>
      <c r="AA143" s="22">
        <f>Target_AM[[#This Row],[PROPORSI]]*VLOOKUP(Target_AM[[#This Row],[NIPNAS]],Target_CC[],COLUMN(M$2)+9,0)</f>
        <v>486388235.29499984</v>
      </c>
      <c r="AB143" s="22">
        <f>Target_AM[[#This Row],[PROPORSI]]*VLOOKUP(Target_AM[[#This Row],[NIPNAS]],Target_CC[],COLUMN(N$2)+9,0)</f>
        <v>6762110.3096820721</v>
      </c>
      <c r="AC143" s="22">
        <f>Target_AM[[#This Row],[PROPORSI]]*VLOOKUP(Target_AM[[#This Row],[NIPNAS]],Target_CC[],COLUMN(O$2)+9,0)</f>
        <v>6880212.758254719</v>
      </c>
      <c r="AD143" s="22">
        <f>Target_AM[[#This Row],[PROPORSI]]*VLOOKUP(Target_AM[[#This Row],[NIPNAS]],Target_CC[],COLUMN(P$2)+9,0)</f>
        <v>7355804.075491894</v>
      </c>
      <c r="AE143" s="22">
        <f>Target_AM[[#This Row],[PROPORSI]]*VLOOKUP(Target_AM[[#This Row],[NIPNAS]],Target_CC[],COLUMN(Q$2)+9,0)</f>
        <v>6911888.4193202993</v>
      </c>
      <c r="AF143" s="22">
        <f>Target_AM[[#This Row],[PROPORSI]]*VLOOKUP(Target_AM[[#This Row],[NIPNAS]],Target_CC[],COLUMN(R$2)+9,0)</f>
        <v>7262221.0685623745</v>
      </c>
      <c r="AG143" s="22">
        <f>Target_AM[[#This Row],[PROPORSI]]*VLOOKUP(Target_AM[[#This Row],[NIPNAS]],Target_CC[],COLUMN(S$2)+9,0)</f>
        <v>7165342.216547098</v>
      </c>
      <c r="AH143" s="22">
        <f>Target_AM[[#This Row],[PROPORSI]]*VLOOKUP(Target_AM[[#This Row],[NIPNAS]],Target_CC[],COLUMN(T$2)+9,0)</f>
        <v>7508109.4519157987</v>
      </c>
      <c r="AI143" s="22">
        <f>Target_AM[[#This Row],[PROPORSI]]*VLOOKUP(Target_AM[[#This Row],[NIPNAS]],Target_CC[],COLUMN(U$2)+9,0)</f>
        <v>7582942.003143196</v>
      </c>
      <c r="AJ143" s="22">
        <f>Target_AM[[#This Row],[PROPORSI]]*VLOOKUP(Target_AM[[#This Row],[NIPNAS]],Target_CC[],COLUMN(V$2)+9,0)</f>
        <v>7485880.5385841019</v>
      </c>
      <c r="AK143" s="22">
        <f>Target_AM[[#This Row],[PROPORSI]]*VLOOKUP(Target_AM[[#This Row],[NIPNAS]],Target_CC[],COLUMN(W$2)+9,0)</f>
        <v>7636484.7091832655</v>
      </c>
      <c r="AL143" s="22">
        <f>Target_AM[[#This Row],[PROPORSI]]*VLOOKUP(Target_AM[[#This Row],[NIPNAS]],Target_CC[],COLUMN(X$2)+9,0)</f>
        <v>7580766.7264454635</v>
      </c>
      <c r="AM143" s="22">
        <f>Target_AM[[#This Row],[PROPORSI]]*VLOOKUP(Target_AM[[#This Row],[NIPNAS]],Target_CC[],COLUMN(Y$2)+9,0)</f>
        <v>7152596.3179142745</v>
      </c>
      <c r="AN143" s="22">
        <f>Target_AM[[#This Row],[PROPORSI]]*VLOOKUP(Target_AM[[#This Row],[NIPNAS]],Target_CC[],COLUMN(Z$2)+9,0)</f>
        <v>87284358.595044538</v>
      </c>
      <c r="AO143" s="22">
        <f>Target_AM[[#This Row],[PROPORSI]]*VLOOKUP(Target_AM[[#This Row],[NIPNAS]],Target_CC[],COLUMN(AA$2)+9,0)</f>
        <v>44443671.511910073</v>
      </c>
      <c r="AP143" s="22">
        <f>Target_AM[[#This Row],[PROPORSI]]*VLOOKUP(Target_AM[[#This Row],[NIPNAS]],Target_CC[],COLUMN(AB$2)+9,0)</f>
        <v>45219894.641781181</v>
      </c>
      <c r="AQ143" s="22">
        <f>Target_AM[[#This Row],[PROPORSI]]*VLOOKUP(Target_AM[[#This Row],[NIPNAS]],Target_CC[],COLUMN(AC$2)+9,0)</f>
        <v>48345697.58039064</v>
      </c>
      <c r="AR143" s="22">
        <f>Target_AM[[#This Row],[PROPORSI]]*VLOOKUP(Target_AM[[#This Row],[NIPNAS]],Target_CC[],COLUMN(AD$2)+9,0)</f>
        <v>45428081.525882363</v>
      </c>
      <c r="AS143" s="22">
        <f>Target_AM[[#This Row],[PROPORSI]]*VLOOKUP(Target_AM[[#This Row],[NIPNAS]],Target_CC[],COLUMN(AE$2)+9,0)</f>
        <v>47730627.398362242</v>
      </c>
      <c r="AT143" s="22">
        <f>Target_AM[[#This Row],[PROPORSI]]*VLOOKUP(Target_AM[[#This Row],[NIPNAS]],Target_CC[],COLUMN(AF$2)+9,0)</f>
        <v>47093895.419995502</v>
      </c>
      <c r="AU143" s="22">
        <f>Target_AM[[#This Row],[PROPORSI]]*VLOOKUP(Target_AM[[#This Row],[NIPNAS]],Target_CC[],COLUMN(AG$2)+9,0)</f>
        <v>49346717.943751149</v>
      </c>
      <c r="AV143" s="22">
        <f>Target_AM[[#This Row],[PROPORSI]]*VLOOKUP(Target_AM[[#This Row],[NIPNAS]],Target_CC[],COLUMN(AH$2)+9,0)</f>
        <v>49838551.583374985</v>
      </c>
      <c r="AW143" s="22">
        <f>Target_AM[[#This Row],[PROPORSI]]*VLOOKUP(Target_AM[[#This Row],[NIPNAS]],Target_CC[],COLUMN(AI$2)+9,0)</f>
        <v>49200619.392125018</v>
      </c>
      <c r="AX143" s="22">
        <f>Target_AM[[#This Row],[PROPORSI]]*VLOOKUP(Target_AM[[#This Row],[NIPNAS]],Target_CC[],COLUMN(AJ$2)+9,0)</f>
        <v>50190458.655298419</v>
      </c>
      <c r="AY143" s="22">
        <f>Target_AM[[#This Row],[PROPORSI]]*VLOOKUP(Target_AM[[#This Row],[NIPNAS]],Target_CC[],COLUMN(AK$2)+9,0)</f>
        <v>49824254.673301935</v>
      </c>
      <c r="AZ143" s="22">
        <f>Target_AM[[#This Row],[PROPORSI]]*VLOOKUP(Target_AM[[#This Row],[NIPNAS]],Target_CC[],COLUMN(AL$2)+9,0)</f>
        <v>47010123.563870914</v>
      </c>
      <c r="BA143" s="22">
        <f>Target_AM[[#This Row],[PROPORSI]]*VLOOKUP(Target_AM[[#This Row],[NIPNAS]],Target_CC[],COLUMN(AM$2)+9,0)</f>
        <v>573672593.89004445</v>
      </c>
      <c r="BB143" s="22">
        <f>Target_AM[[#This Row],[PROPORSI]]*VLOOKUP(Target_AM[[#This Row],[NIPNAS]],Target_CC[],COLUMN(AN$2)+9,0)</f>
        <v>2964949.3396981354</v>
      </c>
      <c r="BC143" s="22">
        <f>Target_AM[[#This Row],[PROPORSI]]*VLOOKUP(Target_AM[[#This Row],[NIPNAS]],Target_CC[],COLUMN(AO$2)+9,0)</f>
        <v>3085252.9924557987</v>
      </c>
      <c r="BD143" s="22">
        <f>Target_AM[[#This Row],[PROPORSI]]*VLOOKUP(Target_AM[[#This Row],[NIPNAS]],Target_CC[],COLUMN(AP$2)+9,0)</f>
        <v>3120100.6060465998</v>
      </c>
      <c r="BE143" s="22">
        <f>Target_AM[[#This Row],[PROPORSI]]*VLOOKUP(Target_AM[[#This Row],[NIPNAS]],Target_CC[],COLUMN(AQ$2)+9,0)</f>
        <v>3024840.5301456093</v>
      </c>
      <c r="BF143" s="22">
        <f>Target_AM[[#This Row],[PROPORSI]]*VLOOKUP(Target_AM[[#This Row],[NIPNAS]],Target_CC[],COLUMN(AR$2)+9,0)</f>
        <v>3180544.835220899</v>
      </c>
      <c r="BG143" s="22">
        <f>Target_AM[[#This Row],[PROPORSI]]*VLOOKUP(Target_AM[[#This Row],[NIPNAS]],Target_CC[],COLUMN(AS$2)+9,0)</f>
        <v>3160759.0677776365</v>
      </c>
      <c r="BH143" s="22">
        <f>Target_AM[[#This Row],[PROPORSI]]*VLOOKUP(Target_AM[[#This Row],[NIPNAS]],Target_CC[],COLUMN(AT$2)+9,0)</f>
        <v>3264015.0031779911</v>
      </c>
      <c r="BI143" s="22">
        <f>Target_AM[[#This Row],[PROPORSI]]*VLOOKUP(Target_AM[[#This Row],[NIPNAS]],Target_CC[],COLUMN(AU$2)+9,0)</f>
        <v>3309901.8776339614</v>
      </c>
      <c r="BJ143" s="22">
        <f>Target_AM[[#This Row],[PROPORSI]]*VLOOKUP(Target_AM[[#This Row],[NIPNAS]],Target_CC[],COLUMN(AV$2)+9,0)</f>
        <v>3258449.3121396485</v>
      </c>
      <c r="BK143" s="22">
        <f>Target_AM[[#This Row],[PROPORSI]]*VLOOKUP(Target_AM[[#This Row],[NIPNAS]],Target_CC[],COLUMN(AW$2)+9,0)</f>
        <v>3313843.6194285159</v>
      </c>
      <c r="BL143" s="22">
        <f>Target_AM[[#This Row],[PROPORSI]]*VLOOKUP(Target_AM[[#This Row],[NIPNAS]],Target_CC[],COLUMN(AX$2)+9,0)</f>
        <v>3374935.019068215</v>
      </c>
      <c r="BM143" s="22">
        <f>Target_AM[[#This Row],[PROPORSI]]*VLOOKUP(Target_AM[[#This Row],[NIPNAS]],Target_CC[],COLUMN(AY$2)+9,0)</f>
        <v>3290520.8834256106</v>
      </c>
      <c r="BN143" s="22">
        <f>Target_AM[[#This Row],[PROPORSI]]*VLOOKUP(Target_AM[[#This Row],[NIPNAS]],Target_CC[],COLUMN(AZ$2)+9,0)</f>
        <v>38348113.086218625</v>
      </c>
      <c r="BO143" s="22">
        <f>Target_AM[[#This Row],[PROPORSI]]*VLOOKUP(Target_AM[[#This Row],[NIPNAS]],Target_CC[],COLUMN(BA$2)+9,0)</f>
        <v>40535507.699999996</v>
      </c>
      <c r="BP143" s="22">
        <f>Target_AM[[#This Row],[PROPORSI]]*VLOOKUP(Target_AM[[#This Row],[NIPNAS]],Target_CC[],COLUMN(BB$2)+9,0)</f>
        <v>40560924</v>
      </c>
      <c r="BQ143" s="22">
        <f>Target_AM[[#This Row],[PROPORSI]]*VLOOKUP(Target_AM[[#This Row],[NIPNAS]],Target_CC[],COLUMN(BC$2)+9,0)</f>
        <v>75272997</v>
      </c>
      <c r="BR143" s="22">
        <f>Target_AM[[#This Row],[PROPORSI]]*VLOOKUP(Target_AM[[#This Row],[NIPNAS]],Target_CC[],COLUMN(BD$2)+9,0)</f>
        <v>60485530.784999996</v>
      </c>
      <c r="BS143" s="22">
        <f>Target_AM[[#This Row],[PROPORSI]]*VLOOKUP(Target_AM[[#This Row],[NIPNAS]],Target_CC[],COLUMN(BE$2)+9,0)</f>
        <v>60485530.784999996</v>
      </c>
      <c r="BT143" s="22">
        <f>Target_AM[[#This Row],[PROPORSI]]*VLOOKUP(Target_AM[[#This Row],[NIPNAS]],Target_CC[],COLUMN(BF$2)+9,0)</f>
        <v>60485530.784999996</v>
      </c>
      <c r="BU143" s="22">
        <f>Target_AM[[#This Row],[PROPORSI]]*VLOOKUP(Target_AM[[#This Row],[NIPNAS]],Target_CC[],COLUMN(BG$2)+9,0)</f>
        <v>60485530.784999996</v>
      </c>
      <c r="BV143" s="22">
        <f>Target_AM[[#This Row],[PROPORSI]]*VLOOKUP(Target_AM[[#This Row],[NIPNAS]],Target_CC[],COLUMN(BH$2)+9,0)</f>
        <v>60485530.784999996</v>
      </c>
      <c r="BW143" s="22">
        <f>Target_AM[[#This Row],[PROPORSI]]*VLOOKUP(Target_AM[[#This Row],[NIPNAS]],Target_CC[],COLUMN(BI$2)+9,0)</f>
        <v>60485530.784999996</v>
      </c>
      <c r="BX143" s="22">
        <f>Target_AM[[#This Row],[PROPORSI]]*VLOOKUP(Target_AM[[#This Row],[NIPNAS]],Target_CC[],COLUMN(BJ$2)+9,0)</f>
        <v>60485530.784999996</v>
      </c>
      <c r="BY143" s="22">
        <f>Target_AM[[#This Row],[PROPORSI]]*VLOOKUP(Target_AM[[#This Row],[NIPNAS]],Target_CC[],COLUMN(BK$2)+9,0)</f>
        <v>60485530.784999996</v>
      </c>
      <c r="BZ143" s="22">
        <f>Target_AM[[#This Row],[PROPORSI]]*VLOOKUP(Target_AM[[#This Row],[NIPNAS]],Target_CC[],COLUMN(BL$2)+9,0)</f>
        <v>60485530.784999996</v>
      </c>
      <c r="CA143" s="22">
        <f>Target_AM[[#This Row],[PROPORSI]]*VLOOKUP(Target_AM[[#This Row],[NIPNAS]],Target_CC[],COLUMN(BM$2)+9,0)</f>
        <v>700739205.76499999</v>
      </c>
      <c r="CB143" s="22">
        <f>Target_AM[[#This Row],[PROPORSI]]*VLOOKUP(Target_AM[[#This Row],[NIPNAS]],Target_CC[],COLUMN(BN$2)+9,0)</f>
        <v>35237400</v>
      </c>
      <c r="CC143" s="22">
        <f>Target_AM[[#This Row],[PROPORSI]]*VLOOKUP(Target_AM[[#This Row],[NIPNAS]],Target_CC[],COLUMN(BO$2)+9,0)</f>
        <v>35237400</v>
      </c>
      <c r="CD143" s="22">
        <f>Target_AM[[#This Row],[PROPORSI]]*VLOOKUP(Target_AM[[#This Row],[NIPNAS]],Target_CC[],COLUMN(BP$2)+9,0)</f>
        <v>58042068.299999997</v>
      </c>
      <c r="CE143" s="22">
        <f>Target_AM[[#This Row],[PROPORSI]]*VLOOKUP(Target_AM[[#This Row],[NIPNAS]],Target_CC[],COLUMN(BQ$2)+9,0)</f>
        <v>55139964.884999998</v>
      </c>
      <c r="CF143" s="22">
        <f>Target_AM[[#This Row],[PROPORSI]]*VLOOKUP(Target_AM[[#This Row],[NIPNAS]],Target_CC[],COLUMN(BR$2)+9,0)</f>
        <v>55139964.884999998</v>
      </c>
      <c r="CG143" s="22">
        <f>Target_AM[[#This Row],[PROPORSI]]*VLOOKUP(Target_AM[[#This Row],[NIPNAS]],Target_CC[],COLUMN(BS$2)+9,0)</f>
        <v>55139964.884999998</v>
      </c>
      <c r="CH143" s="22">
        <f>Target_AM[[#This Row],[PROPORSI]]*VLOOKUP(Target_AM[[#This Row],[NIPNAS]],Target_CC[],COLUMN(BT$2)+9,0)</f>
        <v>55139964.884999998</v>
      </c>
      <c r="CI143" s="22">
        <f>Target_AM[[#This Row],[PROPORSI]]*VLOOKUP(Target_AM[[#This Row],[NIPNAS]],Target_CC[],COLUMN(BU$2)+9,0)</f>
        <v>55139964.884999998</v>
      </c>
      <c r="CJ143" s="22">
        <f>Target_AM[[#This Row],[PROPORSI]]*VLOOKUP(Target_AM[[#This Row],[NIPNAS]],Target_CC[],COLUMN(BV$2)+9,0)</f>
        <v>55139964.884999998</v>
      </c>
      <c r="CK143" s="22">
        <f>Target_AM[[#This Row],[PROPORSI]]*VLOOKUP(Target_AM[[#This Row],[NIPNAS]],Target_CC[],COLUMN(BW$2)+9,0)</f>
        <v>55139964.884999998</v>
      </c>
      <c r="CL143" s="22">
        <f>Target_AM[[#This Row],[PROPORSI]]*VLOOKUP(Target_AM[[#This Row],[NIPNAS]],Target_CC[],COLUMN(BX$2)+9,0)</f>
        <v>55139964.884999998</v>
      </c>
      <c r="CM143" s="22">
        <f>Target_AM[[#This Row],[PROPORSI]]*VLOOKUP(Target_AM[[#This Row],[NIPNAS]],Target_CC[],COLUMN(BY$2)+9,0)</f>
        <v>55139964.884999998</v>
      </c>
      <c r="CN143" s="22">
        <f>Target_AM[[#This Row],[PROPORSI]]*VLOOKUP(Target_AM[[#This Row],[NIPNAS]],Target_CC[],COLUMN(BZ$2)+9,0)</f>
        <v>624776552.2650001</v>
      </c>
      <c r="CO143" s="22">
        <f>Target_AM[[#This Row],[PROPORSI]]*VLOOKUP(Target_AM[[#This Row],[NIPNAS]],Target_CC[],COLUMN(CA$2)+9,0)</f>
        <v>5366687.7</v>
      </c>
      <c r="CP143" s="22">
        <f>Target_AM[[#This Row],[PROPORSI]]*VLOOKUP(Target_AM[[#This Row],[NIPNAS]],Target_CC[],COLUMN(CB$2)+9,0)</f>
        <v>5356534.2</v>
      </c>
      <c r="CQ143" s="22">
        <f>Target_AM[[#This Row],[PROPORSI]]*VLOOKUP(Target_AM[[#This Row],[NIPNAS]],Target_CC[],COLUMN(CC$2)+9,0)</f>
        <v>5345565.8999999994</v>
      </c>
      <c r="CR143" s="22">
        <f>Target_AM[[#This Row],[PROPORSI]]*VLOOKUP(Target_AM[[#This Row],[NIPNAS]],Target_CC[],COLUMN(CD$2)+9,0)</f>
        <v>5345565.8999999994</v>
      </c>
      <c r="CS143" s="22">
        <f>Target_AM[[#This Row],[PROPORSI]]*VLOOKUP(Target_AM[[#This Row],[NIPNAS]],Target_CC[],COLUMN(CE$2)+9,0)</f>
        <v>5345565.8999999994</v>
      </c>
      <c r="CT143" s="22">
        <f>Target_AM[[#This Row],[PROPORSI]]*VLOOKUP(Target_AM[[#This Row],[NIPNAS]],Target_CC[],COLUMN(CF$2)+9,0)</f>
        <v>5345565.8999999994</v>
      </c>
      <c r="CU143" s="22">
        <f>Target_AM[[#This Row],[PROPORSI]]*VLOOKUP(Target_AM[[#This Row],[NIPNAS]],Target_CC[],COLUMN(CG$2)+9,0)</f>
        <v>5345565.8999999994</v>
      </c>
      <c r="CV143" s="22">
        <f>Target_AM[[#This Row],[PROPORSI]]*VLOOKUP(Target_AM[[#This Row],[NIPNAS]],Target_CC[],COLUMN(CH$2)+9,0)</f>
        <v>5345565.8999999994</v>
      </c>
      <c r="CW143" s="22">
        <f>Target_AM[[#This Row],[PROPORSI]]*VLOOKUP(Target_AM[[#This Row],[NIPNAS]],Target_CC[],COLUMN(CI$2)+9,0)</f>
        <v>5345565.8999999994</v>
      </c>
      <c r="CX143" s="22">
        <f>Target_AM[[#This Row],[PROPORSI]]*VLOOKUP(Target_AM[[#This Row],[NIPNAS]],Target_CC[],COLUMN(CJ$2)+9,0)</f>
        <v>5345565.8999999994</v>
      </c>
      <c r="CY143" s="22">
        <f>Target_AM[[#This Row],[PROPORSI]]*VLOOKUP(Target_AM[[#This Row],[NIPNAS]],Target_CC[],COLUMN(CK$2)+9,0)</f>
        <v>5345565.8999999994</v>
      </c>
      <c r="CZ143" s="22">
        <f>Target_AM[[#This Row],[PROPORSI]]*VLOOKUP(Target_AM[[#This Row],[NIPNAS]],Target_CC[],COLUMN(CL$2)+9,0)</f>
        <v>5345565.8999999994</v>
      </c>
      <c r="DA143" s="22">
        <f>Target_AM[[#This Row],[PROPORSI]]*VLOOKUP(Target_AM[[#This Row],[NIPNAS]],Target_CC[],COLUMN(CM$2)+9,0)</f>
        <v>64178880.899999999</v>
      </c>
      <c r="DB143" s="22">
        <f>Target_AM[[#This Row],[PROPORSI]]*VLOOKUP(Target_AM[[#This Row],[NIPNAS]],Target_CC[],COLUMN(CN$2)+9,0)</f>
        <v>0</v>
      </c>
      <c r="DC143" s="22">
        <f>Target_AM[[#This Row],[PROPORSI]]*VLOOKUP(Target_AM[[#This Row],[NIPNAS]],Target_CC[],COLUMN(CO$2)+9,0)</f>
        <v>0</v>
      </c>
      <c r="DD143" s="22">
        <f>Target_AM[[#This Row],[PROPORSI]]*VLOOKUP(Target_AM[[#This Row],[NIPNAS]],Target_CC[],COLUMN(CP$2)+9,0)</f>
        <v>46179600</v>
      </c>
      <c r="DE143" s="22">
        <f>Target_AM[[#This Row],[PROPORSI]]*VLOOKUP(Target_AM[[#This Row],[NIPNAS]],Target_CC[],COLUMN(CQ$2)+9,0)</f>
        <v>0</v>
      </c>
      <c r="DF143" s="22">
        <f>Target_AM[[#This Row],[PROPORSI]]*VLOOKUP(Target_AM[[#This Row],[NIPNAS]],Target_CC[],COLUMN(CR$2)+9,0)</f>
        <v>0</v>
      </c>
      <c r="DG143" s="22">
        <f>Target_AM[[#This Row],[PROPORSI]]*VLOOKUP(Target_AM[[#This Row],[NIPNAS]],Target_CC[],COLUMN(CS$2)+9,0)</f>
        <v>0</v>
      </c>
      <c r="DH143" s="22">
        <f>Target_AM[[#This Row],[PROPORSI]]*VLOOKUP(Target_AM[[#This Row],[NIPNAS]],Target_CC[],COLUMN(CT$2)+9,0)</f>
        <v>0</v>
      </c>
      <c r="DI143" s="22">
        <f>Target_AM[[#This Row],[PROPORSI]]*VLOOKUP(Target_AM[[#This Row],[NIPNAS]],Target_CC[],COLUMN(CU$2)+9,0)</f>
        <v>0</v>
      </c>
      <c r="DJ143" s="22">
        <f>Target_AM[[#This Row],[PROPORSI]]*VLOOKUP(Target_AM[[#This Row],[NIPNAS]],Target_CC[],COLUMN(CV$2)+9,0)</f>
        <v>0</v>
      </c>
      <c r="DK143" s="22">
        <f>Target_AM[[#This Row],[PROPORSI]]*VLOOKUP(Target_AM[[#This Row],[NIPNAS]],Target_CC[],COLUMN(CW$2)+9,0)</f>
        <v>0</v>
      </c>
      <c r="DL143" s="22">
        <f>Target_AM[[#This Row],[PROPORSI]]*VLOOKUP(Target_AM[[#This Row],[NIPNAS]],Target_CC[],COLUMN(CX$2)+9,0)</f>
        <v>0</v>
      </c>
      <c r="DM143" s="22">
        <f>Target_AM[[#This Row],[PROPORSI]]*VLOOKUP(Target_AM[[#This Row],[NIPNAS]],Target_CC[],COLUMN(CY$2)+9,0)</f>
        <v>0</v>
      </c>
      <c r="DN143" s="22">
        <f>Target_AM[[#This Row],[PROPORSI]]*VLOOKUP(Target_AM[[#This Row],[NIPNAS]],Target_CC[],COLUMN(CZ$2)+9,0)</f>
        <v>46179600</v>
      </c>
      <c r="DO143" s="22">
        <f>Target_AM[[#This Row],[PROPORSI]]*VLOOKUP(Target_AM[[#This Row],[NIPNAS]],Target_CC[],COLUMN(DA$2)+9,0)</f>
        <v>0</v>
      </c>
      <c r="DP143" s="22">
        <f>Target_AM[[#This Row],[PROPORSI]]*VLOOKUP(Target_AM[[#This Row],[NIPNAS]],Target_CC[],COLUMN(DB$2)+9,0)</f>
        <v>0</v>
      </c>
      <c r="DQ143" s="22">
        <f>Target_AM[[#This Row],[PROPORSI]]*VLOOKUP(Target_AM[[#This Row],[NIPNAS]],Target_CC[],COLUMN(DC$2)+9,0)</f>
        <v>0</v>
      </c>
      <c r="DR143" s="22">
        <f>Target_AM[[#This Row],[PROPORSI]]*VLOOKUP(Target_AM[[#This Row],[NIPNAS]],Target_CC[],COLUMN(DD$2)+9,0)</f>
        <v>0</v>
      </c>
      <c r="DS143" s="22">
        <f>Target_AM[[#This Row],[PROPORSI]]*VLOOKUP(Target_AM[[#This Row],[NIPNAS]],Target_CC[],COLUMN(DE$2)+9,0)</f>
        <v>0</v>
      </c>
      <c r="DT143" s="22">
        <f>Target_AM[[#This Row],[PROPORSI]]*VLOOKUP(Target_AM[[#This Row],[NIPNAS]],Target_CC[],COLUMN(DF$2)+9,0)</f>
        <v>0</v>
      </c>
      <c r="DU143" s="22">
        <f>Target_AM[[#This Row],[PROPORSI]]*VLOOKUP(Target_AM[[#This Row],[NIPNAS]],Target_CC[],COLUMN(DG$2)+9,0)</f>
        <v>0</v>
      </c>
      <c r="DV143" s="22">
        <f>Target_AM[[#This Row],[PROPORSI]]*VLOOKUP(Target_AM[[#This Row],[NIPNAS]],Target_CC[],COLUMN(DH$2)+9,0)</f>
        <v>0</v>
      </c>
      <c r="DW143" s="22">
        <f>Target_AM[[#This Row],[PROPORSI]]*VLOOKUP(Target_AM[[#This Row],[NIPNAS]],Target_CC[],COLUMN(DI$2)+9,0)</f>
        <v>0</v>
      </c>
      <c r="DX143" s="22">
        <f>Target_AM[[#This Row],[PROPORSI]]*VLOOKUP(Target_AM[[#This Row],[NIPNAS]],Target_CC[],COLUMN(DJ$2)+9,0)</f>
        <v>0</v>
      </c>
      <c r="DY143" s="22">
        <f>Target_AM[[#This Row],[PROPORSI]]*VLOOKUP(Target_AM[[#This Row],[NIPNAS]],Target_CC[],COLUMN(DK$2)+9,0)</f>
        <v>0</v>
      </c>
      <c r="DZ143" s="22">
        <f>Target_AM[[#This Row],[PROPORSI]]*VLOOKUP(Target_AM[[#This Row],[NIPNAS]],Target_CC[],COLUMN(DL$2)+9,0)</f>
        <v>0</v>
      </c>
      <c r="EA143" s="22">
        <f>Target_AM[[#This Row],[PROPORSI]]*VLOOKUP(Target_AM[[#This Row],[NIPNAS]],Target_CC[],COLUMN(DM$2)+9,0)</f>
        <v>0</v>
      </c>
    </row>
    <row r="144" spans="2:131" x14ac:dyDescent="0.3">
      <c r="B144">
        <v>980067</v>
      </c>
      <c r="C144" t="s">
        <v>1073</v>
      </c>
      <c r="D144">
        <v>0.7</v>
      </c>
      <c r="E144" s="8">
        <v>45658</v>
      </c>
      <c r="F144">
        <v>2999714</v>
      </c>
      <c r="G144" t="s">
        <v>853</v>
      </c>
      <c r="J144" t="s">
        <v>300</v>
      </c>
      <c r="K144" t="s">
        <v>25</v>
      </c>
      <c r="L144" t="s">
        <v>159</v>
      </c>
      <c r="M144" t="s">
        <v>29</v>
      </c>
      <c r="N144" s="23">
        <f>Target_AM[[#This Row],[PROPORSI]]*VLOOKUP(Target_AM[[#This Row],[NIPNAS]],Target_CC[],9,0)</f>
        <v>1379814377.1191094</v>
      </c>
      <c r="O144" s="22">
        <f>Target_AM[[#This Row],[PROPORSI]]*VLOOKUP(Target_AM[[#This Row],[NIPNAS]],Target_CC[],COLUMN(A$2)+9,0)</f>
        <v>87923642.805198684</v>
      </c>
      <c r="P144" s="22">
        <f>Target_AM[[#This Row],[PROPORSI]]*VLOOKUP(Target_AM[[#This Row],[NIPNAS]],Target_CC[],COLUMN(B$2)+9,0)</f>
        <v>89459257.728228405</v>
      </c>
      <c r="Q144" s="22">
        <f>Target_AM[[#This Row],[PROPORSI]]*VLOOKUP(Target_AM[[#This Row],[NIPNAS]],Target_CC[],COLUMN(C$2)+9,0)</f>
        <v>95643084.844763756</v>
      </c>
      <c r="R144" s="22">
        <f>Target_AM[[#This Row],[PROPORSI]]*VLOOKUP(Target_AM[[#This Row],[NIPNAS]],Target_CC[],COLUMN(D$2)+9,0)</f>
        <v>89871117.248644814</v>
      </c>
      <c r="S144" s="22">
        <f>Target_AM[[#This Row],[PROPORSI]]*VLOOKUP(Target_AM[[#This Row],[NIPNAS]],Target_CC[],COLUMN(E$2)+9,0)</f>
        <v>94426281.43619968</v>
      </c>
      <c r="T144" s="22">
        <f>Target_AM[[#This Row],[PROPORSI]]*VLOOKUP(Target_AM[[#This Row],[NIPNAS]],Target_CC[],COLUMN(F$2)+9,0)</f>
        <v>93166624.14137961</v>
      </c>
      <c r="U144" s="22">
        <f>Target_AM[[#This Row],[PROPORSI]]*VLOOKUP(Target_AM[[#This Row],[NIPNAS]],Target_CC[],COLUMN(G$2)+9,0)</f>
        <v>97623419.814282477</v>
      </c>
      <c r="V144" s="22">
        <f>Target_AM[[#This Row],[PROPORSI]]*VLOOKUP(Target_AM[[#This Row],[NIPNAS]],Target_CC[],COLUMN(H$2)+9,0)</f>
        <v>98596422.353874147</v>
      </c>
      <c r="W144" s="22">
        <f>Target_AM[[#This Row],[PROPORSI]]*VLOOKUP(Target_AM[[#This Row],[NIPNAS]],Target_CC[],COLUMN(I$2)+9,0)</f>
        <v>97334390.658262163</v>
      </c>
      <c r="X144" s="22">
        <f>Target_AM[[#This Row],[PROPORSI]]*VLOOKUP(Target_AM[[#This Row],[NIPNAS]],Target_CC[],COLUMN(J$2)+9,0)</f>
        <v>99292605.874268681</v>
      </c>
      <c r="Y144" s="22">
        <f>Target_AM[[#This Row],[PROPORSI]]*VLOOKUP(Target_AM[[#This Row],[NIPNAS]],Target_CC[],COLUMN(K$2)+9,0)</f>
        <v>98568138.542665094</v>
      </c>
      <c r="Z144" s="22">
        <f>Target_AM[[#This Row],[PROPORSI]]*VLOOKUP(Target_AM[[#This Row],[NIPNAS]],Target_CC[],COLUMN(L$2)+9,0)</f>
        <v>93000896.90723215</v>
      </c>
      <c r="AA144" s="22">
        <f>Target_AM[[#This Row],[PROPORSI]]*VLOOKUP(Target_AM[[#This Row],[NIPNAS]],Target_CC[],COLUMN(M$2)+9,0)</f>
        <v>1134905882.3549995</v>
      </c>
      <c r="AB144" s="22">
        <f>Target_AM[[#This Row],[PROPORSI]]*VLOOKUP(Target_AM[[#This Row],[NIPNAS]],Target_CC[],COLUMN(N$2)+9,0)</f>
        <v>15778257.389258167</v>
      </c>
      <c r="AC144" s="22">
        <f>Target_AM[[#This Row],[PROPORSI]]*VLOOKUP(Target_AM[[#This Row],[NIPNAS]],Target_CC[],COLUMN(O$2)+9,0)</f>
        <v>16053829.769261012</v>
      </c>
      <c r="AD144" s="22">
        <f>Target_AM[[#This Row],[PROPORSI]]*VLOOKUP(Target_AM[[#This Row],[NIPNAS]],Target_CC[],COLUMN(P$2)+9,0)</f>
        <v>17163542.842814419</v>
      </c>
      <c r="AE144" s="22">
        <f>Target_AM[[#This Row],[PROPORSI]]*VLOOKUP(Target_AM[[#This Row],[NIPNAS]],Target_CC[],COLUMN(Q$2)+9,0)</f>
        <v>16127739.645080697</v>
      </c>
      <c r="AF144" s="22">
        <f>Target_AM[[#This Row],[PROPORSI]]*VLOOKUP(Target_AM[[#This Row],[NIPNAS]],Target_CC[],COLUMN(R$2)+9,0)</f>
        <v>16945182.493312206</v>
      </c>
      <c r="AG144" s="22">
        <f>Target_AM[[#This Row],[PROPORSI]]*VLOOKUP(Target_AM[[#This Row],[NIPNAS]],Target_CC[],COLUMN(S$2)+9,0)</f>
        <v>16719131.838609895</v>
      </c>
      <c r="AH144" s="22">
        <f>Target_AM[[#This Row],[PROPORSI]]*VLOOKUP(Target_AM[[#This Row],[NIPNAS]],Target_CC[],COLUMN(T$2)+9,0)</f>
        <v>17518922.054470196</v>
      </c>
      <c r="AI144" s="22">
        <f>Target_AM[[#This Row],[PROPORSI]]*VLOOKUP(Target_AM[[#This Row],[NIPNAS]],Target_CC[],COLUMN(U$2)+9,0)</f>
        <v>17693531.340667456</v>
      </c>
      <c r="AJ144" s="22">
        <f>Target_AM[[#This Row],[PROPORSI]]*VLOOKUP(Target_AM[[#This Row],[NIPNAS]],Target_CC[],COLUMN(V$2)+9,0)</f>
        <v>17467054.590029571</v>
      </c>
      <c r="AK144" s="22">
        <f>Target_AM[[#This Row],[PROPORSI]]*VLOOKUP(Target_AM[[#This Row],[NIPNAS]],Target_CC[],COLUMN(W$2)+9,0)</f>
        <v>17818464.321427617</v>
      </c>
      <c r="AL144" s="22">
        <f>Target_AM[[#This Row],[PROPORSI]]*VLOOKUP(Target_AM[[#This Row],[NIPNAS]],Target_CC[],COLUMN(X$2)+9,0)</f>
        <v>17688455.695039414</v>
      </c>
      <c r="AM144" s="22">
        <f>Target_AM[[#This Row],[PROPORSI]]*VLOOKUP(Target_AM[[#This Row],[NIPNAS]],Target_CC[],COLUMN(Y$2)+9,0)</f>
        <v>16689391.408466639</v>
      </c>
      <c r="AN144" s="22">
        <f>Target_AM[[#This Row],[PROPORSI]]*VLOOKUP(Target_AM[[#This Row],[NIPNAS]],Target_CC[],COLUMN(Z$2)+9,0)</f>
        <v>203663503.38843727</v>
      </c>
      <c r="AO144" s="22">
        <f>Target_AM[[#This Row],[PROPORSI]]*VLOOKUP(Target_AM[[#This Row],[NIPNAS]],Target_CC[],COLUMN(AA$2)+9,0)</f>
        <v>103701900.19445685</v>
      </c>
      <c r="AP144" s="22">
        <f>Target_AM[[#This Row],[PROPORSI]]*VLOOKUP(Target_AM[[#This Row],[NIPNAS]],Target_CC[],COLUMN(AB$2)+9,0)</f>
        <v>105513087.49748942</v>
      </c>
      <c r="AQ144" s="22">
        <f>Target_AM[[#This Row],[PROPORSI]]*VLOOKUP(Target_AM[[#This Row],[NIPNAS]],Target_CC[],COLUMN(AC$2)+9,0)</f>
        <v>112806627.68757816</v>
      </c>
      <c r="AR144" s="22">
        <f>Target_AM[[#This Row],[PROPORSI]]*VLOOKUP(Target_AM[[#This Row],[NIPNAS]],Target_CC[],COLUMN(AD$2)+9,0)</f>
        <v>105998856.89372551</v>
      </c>
      <c r="AS144" s="22">
        <f>Target_AM[[#This Row],[PROPORSI]]*VLOOKUP(Target_AM[[#This Row],[NIPNAS]],Target_CC[],COLUMN(AE$2)+9,0)</f>
        <v>111371463.9295119</v>
      </c>
      <c r="AT144" s="22">
        <f>Target_AM[[#This Row],[PROPORSI]]*VLOOKUP(Target_AM[[#This Row],[NIPNAS]],Target_CC[],COLUMN(AF$2)+9,0)</f>
        <v>109885755.9799895</v>
      </c>
      <c r="AU144" s="22">
        <f>Target_AM[[#This Row],[PROPORSI]]*VLOOKUP(Target_AM[[#This Row],[NIPNAS]],Target_CC[],COLUMN(AG$2)+9,0)</f>
        <v>115142341.86875269</v>
      </c>
      <c r="AV144" s="22">
        <f>Target_AM[[#This Row],[PROPORSI]]*VLOOKUP(Target_AM[[#This Row],[NIPNAS]],Target_CC[],COLUMN(AH$2)+9,0)</f>
        <v>116289953.69454162</v>
      </c>
      <c r="AW144" s="22">
        <f>Target_AM[[#This Row],[PROPORSI]]*VLOOKUP(Target_AM[[#This Row],[NIPNAS]],Target_CC[],COLUMN(AI$2)+9,0)</f>
        <v>114801445.24829172</v>
      </c>
      <c r="AX144" s="22">
        <f>Target_AM[[#This Row],[PROPORSI]]*VLOOKUP(Target_AM[[#This Row],[NIPNAS]],Target_CC[],COLUMN(AJ$2)+9,0)</f>
        <v>117111070.19569631</v>
      </c>
      <c r="AY144" s="22">
        <f>Target_AM[[#This Row],[PROPORSI]]*VLOOKUP(Target_AM[[#This Row],[NIPNAS]],Target_CC[],COLUMN(AK$2)+9,0)</f>
        <v>116256594.23770452</v>
      </c>
      <c r="AZ144" s="22">
        <f>Target_AM[[#This Row],[PROPORSI]]*VLOOKUP(Target_AM[[#This Row],[NIPNAS]],Target_CC[],COLUMN(AL$2)+9,0)</f>
        <v>109690288.31569879</v>
      </c>
      <c r="BA144" s="22">
        <f>Target_AM[[#This Row],[PROPORSI]]*VLOOKUP(Target_AM[[#This Row],[NIPNAS]],Target_CC[],COLUMN(AM$2)+9,0)</f>
        <v>1338569385.7434371</v>
      </c>
      <c r="BB144" s="22">
        <f>Target_AM[[#This Row],[PROPORSI]]*VLOOKUP(Target_AM[[#This Row],[NIPNAS]],Target_CC[],COLUMN(AN$2)+9,0)</f>
        <v>6918215.1259623151</v>
      </c>
      <c r="BC144" s="22">
        <f>Target_AM[[#This Row],[PROPORSI]]*VLOOKUP(Target_AM[[#This Row],[NIPNAS]],Target_CC[],COLUMN(AO$2)+9,0)</f>
        <v>7198923.6490635294</v>
      </c>
      <c r="BD144" s="22">
        <f>Target_AM[[#This Row],[PROPORSI]]*VLOOKUP(Target_AM[[#This Row],[NIPNAS]],Target_CC[],COLUMN(AP$2)+9,0)</f>
        <v>7280234.7474420667</v>
      </c>
      <c r="BE144" s="22">
        <f>Target_AM[[#This Row],[PROPORSI]]*VLOOKUP(Target_AM[[#This Row],[NIPNAS]],Target_CC[],COLUMN(AQ$2)+9,0)</f>
        <v>7057961.2370064221</v>
      </c>
      <c r="BF144" s="22">
        <f>Target_AM[[#This Row],[PROPORSI]]*VLOOKUP(Target_AM[[#This Row],[NIPNAS]],Target_CC[],COLUMN(AR$2)+9,0)</f>
        <v>7421271.2821820974</v>
      </c>
      <c r="BG144" s="22">
        <f>Target_AM[[#This Row],[PROPORSI]]*VLOOKUP(Target_AM[[#This Row],[NIPNAS]],Target_CC[],COLUMN(AS$2)+9,0)</f>
        <v>7375104.4914811514</v>
      </c>
      <c r="BH144" s="22">
        <f>Target_AM[[#This Row],[PROPORSI]]*VLOOKUP(Target_AM[[#This Row],[NIPNAS]],Target_CC[],COLUMN(AT$2)+9,0)</f>
        <v>7616035.0074153123</v>
      </c>
      <c r="BI144" s="22">
        <f>Target_AM[[#This Row],[PROPORSI]]*VLOOKUP(Target_AM[[#This Row],[NIPNAS]],Target_CC[],COLUMN(AU$2)+9,0)</f>
        <v>7723104.3811459104</v>
      </c>
      <c r="BJ144" s="22">
        <f>Target_AM[[#This Row],[PROPORSI]]*VLOOKUP(Target_AM[[#This Row],[NIPNAS]],Target_CC[],COLUMN(AV$2)+9,0)</f>
        <v>7603048.3949925136</v>
      </c>
      <c r="BK144" s="22">
        <f>Target_AM[[#This Row],[PROPORSI]]*VLOOKUP(Target_AM[[#This Row],[NIPNAS]],Target_CC[],COLUMN(AW$2)+9,0)</f>
        <v>7732301.7786665363</v>
      </c>
      <c r="BL144" s="22">
        <f>Target_AM[[#This Row],[PROPORSI]]*VLOOKUP(Target_AM[[#This Row],[NIPNAS]],Target_CC[],COLUMN(AX$2)+9,0)</f>
        <v>7874848.3778258348</v>
      </c>
      <c r="BM144" s="22">
        <f>Target_AM[[#This Row],[PROPORSI]]*VLOOKUP(Target_AM[[#This Row],[NIPNAS]],Target_CC[],COLUMN(AY$2)+9,0)</f>
        <v>7677882.0613264246</v>
      </c>
      <c r="BN144" s="22">
        <f>Target_AM[[#This Row],[PROPORSI]]*VLOOKUP(Target_AM[[#This Row],[NIPNAS]],Target_CC[],COLUMN(AZ$2)+9,0)</f>
        <v>89478930.534510121</v>
      </c>
      <c r="BO144" s="22">
        <f>Target_AM[[#This Row],[PROPORSI]]*VLOOKUP(Target_AM[[#This Row],[NIPNAS]],Target_CC[],COLUMN(BA$2)+9,0)</f>
        <v>94582851.299999997</v>
      </c>
      <c r="BP144" s="22">
        <f>Target_AM[[#This Row],[PROPORSI]]*VLOOKUP(Target_AM[[#This Row],[NIPNAS]],Target_CC[],COLUMN(BB$2)+9,0)</f>
        <v>94642156</v>
      </c>
      <c r="BQ144" s="22">
        <f>Target_AM[[#This Row],[PROPORSI]]*VLOOKUP(Target_AM[[#This Row],[NIPNAS]],Target_CC[],COLUMN(BC$2)+9,0)</f>
        <v>175636993</v>
      </c>
      <c r="BR144" s="22">
        <f>Target_AM[[#This Row],[PROPORSI]]*VLOOKUP(Target_AM[[#This Row],[NIPNAS]],Target_CC[],COLUMN(BD$2)+9,0)</f>
        <v>141132905.16499999</v>
      </c>
      <c r="BS144" s="22">
        <f>Target_AM[[#This Row],[PROPORSI]]*VLOOKUP(Target_AM[[#This Row],[NIPNAS]],Target_CC[],COLUMN(BE$2)+9,0)</f>
        <v>141132905.16499999</v>
      </c>
      <c r="BT144" s="22">
        <f>Target_AM[[#This Row],[PROPORSI]]*VLOOKUP(Target_AM[[#This Row],[NIPNAS]],Target_CC[],COLUMN(BF$2)+9,0)</f>
        <v>141132905.16499999</v>
      </c>
      <c r="BU144" s="22">
        <f>Target_AM[[#This Row],[PROPORSI]]*VLOOKUP(Target_AM[[#This Row],[NIPNAS]],Target_CC[],COLUMN(BG$2)+9,0)</f>
        <v>141132905.16499999</v>
      </c>
      <c r="BV144" s="22">
        <f>Target_AM[[#This Row],[PROPORSI]]*VLOOKUP(Target_AM[[#This Row],[NIPNAS]],Target_CC[],COLUMN(BH$2)+9,0)</f>
        <v>141132905.16499999</v>
      </c>
      <c r="BW144" s="22">
        <f>Target_AM[[#This Row],[PROPORSI]]*VLOOKUP(Target_AM[[#This Row],[NIPNAS]],Target_CC[],COLUMN(BI$2)+9,0)</f>
        <v>141132905.16499999</v>
      </c>
      <c r="BX144" s="22">
        <f>Target_AM[[#This Row],[PROPORSI]]*VLOOKUP(Target_AM[[#This Row],[NIPNAS]],Target_CC[],COLUMN(BJ$2)+9,0)</f>
        <v>141132905.16499999</v>
      </c>
      <c r="BY144" s="22">
        <f>Target_AM[[#This Row],[PROPORSI]]*VLOOKUP(Target_AM[[#This Row],[NIPNAS]],Target_CC[],COLUMN(BK$2)+9,0)</f>
        <v>141132905.16499999</v>
      </c>
      <c r="BZ144" s="22">
        <f>Target_AM[[#This Row],[PROPORSI]]*VLOOKUP(Target_AM[[#This Row],[NIPNAS]],Target_CC[],COLUMN(BL$2)+9,0)</f>
        <v>141132905.16499999</v>
      </c>
      <c r="CA144" s="22">
        <f>Target_AM[[#This Row],[PROPORSI]]*VLOOKUP(Target_AM[[#This Row],[NIPNAS]],Target_CC[],COLUMN(BM$2)+9,0)</f>
        <v>1635058146.7850001</v>
      </c>
      <c r="CB144" s="22">
        <f>Target_AM[[#This Row],[PROPORSI]]*VLOOKUP(Target_AM[[#This Row],[NIPNAS]],Target_CC[],COLUMN(BN$2)+9,0)</f>
        <v>82220600</v>
      </c>
      <c r="CC144" s="22">
        <f>Target_AM[[#This Row],[PROPORSI]]*VLOOKUP(Target_AM[[#This Row],[NIPNAS]],Target_CC[],COLUMN(BO$2)+9,0)</f>
        <v>82220600</v>
      </c>
      <c r="CD144" s="22">
        <f>Target_AM[[#This Row],[PROPORSI]]*VLOOKUP(Target_AM[[#This Row],[NIPNAS]],Target_CC[],COLUMN(BP$2)+9,0)</f>
        <v>135431492.69999999</v>
      </c>
      <c r="CE144" s="22">
        <f>Target_AM[[#This Row],[PROPORSI]]*VLOOKUP(Target_AM[[#This Row],[NIPNAS]],Target_CC[],COLUMN(BQ$2)+9,0)</f>
        <v>128659918.06499998</v>
      </c>
      <c r="CF144" s="22">
        <f>Target_AM[[#This Row],[PROPORSI]]*VLOOKUP(Target_AM[[#This Row],[NIPNAS]],Target_CC[],COLUMN(BR$2)+9,0)</f>
        <v>128659918.06499998</v>
      </c>
      <c r="CG144" s="22">
        <f>Target_AM[[#This Row],[PROPORSI]]*VLOOKUP(Target_AM[[#This Row],[NIPNAS]],Target_CC[],COLUMN(BS$2)+9,0)</f>
        <v>128659918.06499998</v>
      </c>
      <c r="CH144" s="22">
        <f>Target_AM[[#This Row],[PROPORSI]]*VLOOKUP(Target_AM[[#This Row],[NIPNAS]],Target_CC[],COLUMN(BT$2)+9,0)</f>
        <v>128659918.06499998</v>
      </c>
      <c r="CI144" s="22">
        <f>Target_AM[[#This Row],[PROPORSI]]*VLOOKUP(Target_AM[[#This Row],[NIPNAS]],Target_CC[],COLUMN(BU$2)+9,0)</f>
        <v>128659918.06499998</v>
      </c>
      <c r="CJ144" s="22">
        <f>Target_AM[[#This Row],[PROPORSI]]*VLOOKUP(Target_AM[[#This Row],[NIPNAS]],Target_CC[],COLUMN(BV$2)+9,0)</f>
        <v>128659918.06499998</v>
      </c>
      <c r="CK144" s="22">
        <f>Target_AM[[#This Row],[PROPORSI]]*VLOOKUP(Target_AM[[#This Row],[NIPNAS]],Target_CC[],COLUMN(BW$2)+9,0)</f>
        <v>128659918.06499998</v>
      </c>
      <c r="CL144" s="22">
        <f>Target_AM[[#This Row],[PROPORSI]]*VLOOKUP(Target_AM[[#This Row],[NIPNAS]],Target_CC[],COLUMN(BX$2)+9,0)</f>
        <v>128659918.06499998</v>
      </c>
      <c r="CM144" s="22">
        <f>Target_AM[[#This Row],[PROPORSI]]*VLOOKUP(Target_AM[[#This Row],[NIPNAS]],Target_CC[],COLUMN(BY$2)+9,0)</f>
        <v>128659918.06499998</v>
      </c>
      <c r="CN144" s="22">
        <f>Target_AM[[#This Row],[PROPORSI]]*VLOOKUP(Target_AM[[#This Row],[NIPNAS]],Target_CC[],COLUMN(BZ$2)+9,0)</f>
        <v>1457811955.2850003</v>
      </c>
      <c r="CO144" s="22">
        <f>Target_AM[[#This Row],[PROPORSI]]*VLOOKUP(Target_AM[[#This Row],[NIPNAS]],Target_CC[],COLUMN(CA$2)+9,0)</f>
        <v>12522271.299999999</v>
      </c>
      <c r="CP144" s="22">
        <f>Target_AM[[#This Row],[PROPORSI]]*VLOOKUP(Target_AM[[#This Row],[NIPNAS]],Target_CC[],COLUMN(CB$2)+9,0)</f>
        <v>12498579.799999999</v>
      </c>
      <c r="CQ144" s="22">
        <f>Target_AM[[#This Row],[PROPORSI]]*VLOOKUP(Target_AM[[#This Row],[NIPNAS]],Target_CC[],COLUMN(CC$2)+9,0)</f>
        <v>12472987.1</v>
      </c>
      <c r="CR144" s="22">
        <f>Target_AM[[#This Row],[PROPORSI]]*VLOOKUP(Target_AM[[#This Row],[NIPNAS]],Target_CC[],COLUMN(CD$2)+9,0)</f>
        <v>12472987.1</v>
      </c>
      <c r="CS144" s="22">
        <f>Target_AM[[#This Row],[PROPORSI]]*VLOOKUP(Target_AM[[#This Row],[NIPNAS]],Target_CC[],COLUMN(CE$2)+9,0)</f>
        <v>12472987.1</v>
      </c>
      <c r="CT144" s="22">
        <f>Target_AM[[#This Row],[PROPORSI]]*VLOOKUP(Target_AM[[#This Row],[NIPNAS]],Target_CC[],COLUMN(CF$2)+9,0)</f>
        <v>12472987.1</v>
      </c>
      <c r="CU144" s="22">
        <f>Target_AM[[#This Row],[PROPORSI]]*VLOOKUP(Target_AM[[#This Row],[NIPNAS]],Target_CC[],COLUMN(CG$2)+9,0)</f>
        <v>12472987.1</v>
      </c>
      <c r="CV144" s="22">
        <f>Target_AM[[#This Row],[PROPORSI]]*VLOOKUP(Target_AM[[#This Row],[NIPNAS]],Target_CC[],COLUMN(CH$2)+9,0)</f>
        <v>12472987.1</v>
      </c>
      <c r="CW144" s="22">
        <f>Target_AM[[#This Row],[PROPORSI]]*VLOOKUP(Target_AM[[#This Row],[NIPNAS]],Target_CC[],COLUMN(CI$2)+9,0)</f>
        <v>12472987.1</v>
      </c>
      <c r="CX144" s="22">
        <f>Target_AM[[#This Row],[PROPORSI]]*VLOOKUP(Target_AM[[#This Row],[NIPNAS]],Target_CC[],COLUMN(CJ$2)+9,0)</f>
        <v>12472987.1</v>
      </c>
      <c r="CY144" s="22">
        <f>Target_AM[[#This Row],[PROPORSI]]*VLOOKUP(Target_AM[[#This Row],[NIPNAS]],Target_CC[],COLUMN(CK$2)+9,0)</f>
        <v>12472987.1</v>
      </c>
      <c r="CZ144" s="22">
        <f>Target_AM[[#This Row],[PROPORSI]]*VLOOKUP(Target_AM[[#This Row],[NIPNAS]],Target_CC[],COLUMN(CL$2)+9,0)</f>
        <v>12472987.1</v>
      </c>
      <c r="DA144" s="22">
        <f>Target_AM[[#This Row],[PROPORSI]]*VLOOKUP(Target_AM[[#This Row],[NIPNAS]],Target_CC[],COLUMN(CM$2)+9,0)</f>
        <v>149750722.09999999</v>
      </c>
      <c r="DB144" s="22">
        <f>Target_AM[[#This Row],[PROPORSI]]*VLOOKUP(Target_AM[[#This Row],[NIPNAS]],Target_CC[],COLUMN(CN$2)+9,0)</f>
        <v>0</v>
      </c>
      <c r="DC144" s="22">
        <f>Target_AM[[#This Row],[PROPORSI]]*VLOOKUP(Target_AM[[#This Row],[NIPNAS]],Target_CC[],COLUMN(CO$2)+9,0)</f>
        <v>0</v>
      </c>
      <c r="DD144" s="22">
        <f>Target_AM[[#This Row],[PROPORSI]]*VLOOKUP(Target_AM[[#This Row],[NIPNAS]],Target_CC[],COLUMN(CP$2)+9,0)</f>
        <v>107752400</v>
      </c>
      <c r="DE144" s="22">
        <f>Target_AM[[#This Row],[PROPORSI]]*VLOOKUP(Target_AM[[#This Row],[NIPNAS]],Target_CC[],COLUMN(CQ$2)+9,0)</f>
        <v>0</v>
      </c>
      <c r="DF144" s="22">
        <f>Target_AM[[#This Row],[PROPORSI]]*VLOOKUP(Target_AM[[#This Row],[NIPNAS]],Target_CC[],COLUMN(CR$2)+9,0)</f>
        <v>0</v>
      </c>
      <c r="DG144" s="22">
        <f>Target_AM[[#This Row],[PROPORSI]]*VLOOKUP(Target_AM[[#This Row],[NIPNAS]],Target_CC[],COLUMN(CS$2)+9,0)</f>
        <v>0</v>
      </c>
      <c r="DH144" s="22">
        <f>Target_AM[[#This Row],[PROPORSI]]*VLOOKUP(Target_AM[[#This Row],[NIPNAS]],Target_CC[],COLUMN(CT$2)+9,0)</f>
        <v>0</v>
      </c>
      <c r="DI144" s="22">
        <f>Target_AM[[#This Row],[PROPORSI]]*VLOOKUP(Target_AM[[#This Row],[NIPNAS]],Target_CC[],COLUMN(CU$2)+9,0)</f>
        <v>0</v>
      </c>
      <c r="DJ144" s="22">
        <f>Target_AM[[#This Row],[PROPORSI]]*VLOOKUP(Target_AM[[#This Row],[NIPNAS]],Target_CC[],COLUMN(CV$2)+9,0)</f>
        <v>0</v>
      </c>
      <c r="DK144" s="22">
        <f>Target_AM[[#This Row],[PROPORSI]]*VLOOKUP(Target_AM[[#This Row],[NIPNAS]],Target_CC[],COLUMN(CW$2)+9,0)</f>
        <v>0</v>
      </c>
      <c r="DL144" s="22">
        <f>Target_AM[[#This Row],[PROPORSI]]*VLOOKUP(Target_AM[[#This Row],[NIPNAS]],Target_CC[],COLUMN(CX$2)+9,0)</f>
        <v>0</v>
      </c>
      <c r="DM144" s="22">
        <f>Target_AM[[#This Row],[PROPORSI]]*VLOOKUP(Target_AM[[#This Row],[NIPNAS]],Target_CC[],COLUMN(CY$2)+9,0)</f>
        <v>0</v>
      </c>
      <c r="DN144" s="22">
        <f>Target_AM[[#This Row],[PROPORSI]]*VLOOKUP(Target_AM[[#This Row],[NIPNAS]],Target_CC[],COLUMN(CZ$2)+9,0)</f>
        <v>107752400</v>
      </c>
      <c r="DO144" s="22">
        <f>Target_AM[[#This Row],[PROPORSI]]*VLOOKUP(Target_AM[[#This Row],[NIPNAS]],Target_CC[],COLUMN(DA$2)+9,0)</f>
        <v>0</v>
      </c>
      <c r="DP144" s="22">
        <f>Target_AM[[#This Row],[PROPORSI]]*VLOOKUP(Target_AM[[#This Row],[NIPNAS]],Target_CC[],COLUMN(DB$2)+9,0)</f>
        <v>0</v>
      </c>
      <c r="DQ144" s="22">
        <f>Target_AM[[#This Row],[PROPORSI]]*VLOOKUP(Target_AM[[#This Row],[NIPNAS]],Target_CC[],COLUMN(DC$2)+9,0)</f>
        <v>0</v>
      </c>
      <c r="DR144" s="22">
        <f>Target_AM[[#This Row],[PROPORSI]]*VLOOKUP(Target_AM[[#This Row],[NIPNAS]],Target_CC[],COLUMN(DD$2)+9,0)</f>
        <v>0</v>
      </c>
      <c r="DS144" s="22">
        <f>Target_AM[[#This Row],[PROPORSI]]*VLOOKUP(Target_AM[[#This Row],[NIPNAS]],Target_CC[],COLUMN(DE$2)+9,0)</f>
        <v>0</v>
      </c>
      <c r="DT144" s="22">
        <f>Target_AM[[#This Row],[PROPORSI]]*VLOOKUP(Target_AM[[#This Row],[NIPNAS]],Target_CC[],COLUMN(DF$2)+9,0)</f>
        <v>0</v>
      </c>
      <c r="DU144" s="22">
        <f>Target_AM[[#This Row],[PROPORSI]]*VLOOKUP(Target_AM[[#This Row],[NIPNAS]],Target_CC[],COLUMN(DG$2)+9,0)</f>
        <v>0</v>
      </c>
      <c r="DV144" s="22">
        <f>Target_AM[[#This Row],[PROPORSI]]*VLOOKUP(Target_AM[[#This Row],[NIPNAS]],Target_CC[],COLUMN(DH$2)+9,0)</f>
        <v>0</v>
      </c>
      <c r="DW144" s="22">
        <f>Target_AM[[#This Row],[PROPORSI]]*VLOOKUP(Target_AM[[#This Row],[NIPNAS]],Target_CC[],COLUMN(DI$2)+9,0)</f>
        <v>0</v>
      </c>
      <c r="DX144" s="22">
        <f>Target_AM[[#This Row],[PROPORSI]]*VLOOKUP(Target_AM[[#This Row],[NIPNAS]],Target_CC[],COLUMN(DJ$2)+9,0)</f>
        <v>0</v>
      </c>
      <c r="DY144" s="22">
        <f>Target_AM[[#This Row],[PROPORSI]]*VLOOKUP(Target_AM[[#This Row],[NIPNAS]],Target_CC[],COLUMN(DK$2)+9,0)</f>
        <v>0</v>
      </c>
      <c r="DZ144" s="22">
        <f>Target_AM[[#This Row],[PROPORSI]]*VLOOKUP(Target_AM[[#This Row],[NIPNAS]],Target_CC[],COLUMN(DL$2)+9,0)</f>
        <v>0</v>
      </c>
      <c r="EA144" s="22">
        <f>Target_AM[[#This Row],[PROPORSI]]*VLOOKUP(Target_AM[[#This Row],[NIPNAS]],Target_CC[],COLUMN(DM$2)+9,0)</f>
        <v>0</v>
      </c>
    </row>
    <row r="145" spans="2:131" x14ac:dyDescent="0.3">
      <c r="B145">
        <v>404429</v>
      </c>
      <c r="C145" t="s">
        <v>1008</v>
      </c>
      <c r="D145">
        <v>1</v>
      </c>
      <c r="E145" s="8">
        <v>45658</v>
      </c>
      <c r="F145">
        <v>10015700</v>
      </c>
      <c r="G145" t="s">
        <v>347</v>
      </c>
      <c r="J145" t="s">
        <v>300</v>
      </c>
      <c r="K145" t="s">
        <v>25</v>
      </c>
      <c r="L145" t="s">
        <v>159</v>
      </c>
      <c r="M145" t="s">
        <v>29</v>
      </c>
      <c r="N145" s="23">
        <f>Target_AM[[#This Row],[PROPORSI]]*VLOOKUP(Target_AM[[#This Row],[NIPNAS]],Target_CC[],9,0)</f>
        <v>15377087.887916535</v>
      </c>
      <c r="O145" s="22">
        <f>Target_AM[[#This Row],[PROPORSI]]*VLOOKUP(Target_AM[[#This Row],[NIPNAS]],Target_CC[],COLUMN(A$2)+9,0)</f>
        <v>0</v>
      </c>
      <c r="P145" s="22">
        <f>Target_AM[[#This Row],[PROPORSI]]*VLOOKUP(Target_AM[[#This Row],[NIPNAS]],Target_CC[],COLUMN(B$2)+9,0)</f>
        <v>0</v>
      </c>
      <c r="Q145" s="22">
        <f>Target_AM[[#This Row],[PROPORSI]]*VLOOKUP(Target_AM[[#This Row],[NIPNAS]],Target_CC[],COLUMN(C$2)+9,0)</f>
        <v>0</v>
      </c>
      <c r="R145" s="22">
        <f>Target_AM[[#This Row],[PROPORSI]]*VLOOKUP(Target_AM[[#This Row],[NIPNAS]],Target_CC[],COLUMN(D$2)+9,0)</f>
        <v>0</v>
      </c>
      <c r="S145" s="22">
        <f>Target_AM[[#This Row],[PROPORSI]]*VLOOKUP(Target_AM[[#This Row],[NIPNAS]],Target_CC[],COLUMN(E$2)+9,0)</f>
        <v>0</v>
      </c>
      <c r="T145" s="22">
        <f>Target_AM[[#This Row],[PROPORSI]]*VLOOKUP(Target_AM[[#This Row],[NIPNAS]],Target_CC[],COLUMN(F$2)+9,0)</f>
        <v>0</v>
      </c>
      <c r="U145" s="22">
        <f>Target_AM[[#This Row],[PROPORSI]]*VLOOKUP(Target_AM[[#This Row],[NIPNAS]],Target_CC[],COLUMN(G$2)+9,0)</f>
        <v>0</v>
      </c>
      <c r="V145" s="22">
        <f>Target_AM[[#This Row],[PROPORSI]]*VLOOKUP(Target_AM[[#This Row],[NIPNAS]],Target_CC[],COLUMN(H$2)+9,0)</f>
        <v>0</v>
      </c>
      <c r="W145" s="22">
        <f>Target_AM[[#This Row],[PROPORSI]]*VLOOKUP(Target_AM[[#This Row],[NIPNAS]],Target_CC[],COLUMN(I$2)+9,0)</f>
        <v>0</v>
      </c>
      <c r="X145" s="22">
        <f>Target_AM[[#This Row],[PROPORSI]]*VLOOKUP(Target_AM[[#This Row],[NIPNAS]],Target_CC[],COLUMN(J$2)+9,0)</f>
        <v>0</v>
      </c>
      <c r="Y145" s="22">
        <f>Target_AM[[#This Row],[PROPORSI]]*VLOOKUP(Target_AM[[#This Row],[NIPNAS]],Target_CC[],COLUMN(K$2)+9,0)</f>
        <v>0</v>
      </c>
      <c r="Z145" s="22">
        <f>Target_AM[[#This Row],[PROPORSI]]*VLOOKUP(Target_AM[[#This Row],[NIPNAS]],Target_CC[],COLUMN(L$2)+9,0)</f>
        <v>0</v>
      </c>
      <c r="AA145" s="22">
        <f>Target_AM[[#This Row],[PROPORSI]]*VLOOKUP(Target_AM[[#This Row],[NIPNAS]],Target_CC[],COLUMN(M$2)+9,0)</f>
        <v>0</v>
      </c>
      <c r="AB145" s="22">
        <f>Target_AM[[#This Row],[PROPORSI]]*VLOOKUP(Target_AM[[#This Row],[NIPNAS]],Target_CC[],COLUMN(N$2)+9,0)</f>
        <v>1818835.7038306489</v>
      </c>
      <c r="AC145" s="22">
        <f>Target_AM[[#This Row],[PROPORSI]]*VLOOKUP(Target_AM[[#This Row],[NIPNAS]],Target_CC[],COLUMN(O$2)+9,0)</f>
        <v>1850602.2589940848</v>
      </c>
      <c r="AD145" s="22">
        <f>Target_AM[[#This Row],[PROPORSI]]*VLOOKUP(Target_AM[[#This Row],[NIPNAS]],Target_CC[],COLUMN(P$2)+9,0)</f>
        <v>1978524.2284100929</v>
      </c>
      <c r="AE145" s="22">
        <f>Target_AM[[#This Row],[PROPORSI]]*VLOOKUP(Target_AM[[#This Row],[NIPNAS]],Target_CC[],COLUMN(Q$2)+9,0)</f>
        <v>1859122.2062664656</v>
      </c>
      <c r="AF145" s="22">
        <f>Target_AM[[#This Row],[PROPORSI]]*VLOOKUP(Target_AM[[#This Row],[NIPNAS]],Target_CC[],COLUMN(R$2)+9,0)</f>
        <v>1953352.7794865922</v>
      </c>
      <c r="AG145" s="22">
        <f>Target_AM[[#This Row],[PROPORSI]]*VLOOKUP(Target_AM[[#This Row],[NIPNAS]],Target_CC[],COLUMN(S$2)+9,0)</f>
        <v>1927294.8320527535</v>
      </c>
      <c r="AH145" s="22">
        <f>Target_AM[[#This Row],[PROPORSI]]*VLOOKUP(Target_AM[[#This Row],[NIPNAS]],Target_CC[],COLUMN(T$2)+9,0)</f>
        <v>2019490.5013394954</v>
      </c>
      <c r="AI145" s="22">
        <f>Target_AM[[#This Row],[PROPORSI]]*VLOOKUP(Target_AM[[#This Row],[NIPNAS]],Target_CC[],COLUMN(U$2)+9,0)</f>
        <v>2039618.5545281942</v>
      </c>
      <c r="AJ145" s="22">
        <f>Target_AM[[#This Row],[PROPORSI]]*VLOOKUP(Target_AM[[#This Row],[NIPNAS]],Target_CC[],COLUMN(V$2)+9,0)</f>
        <v>2013511.488964149</v>
      </c>
      <c r="AK145" s="22">
        <f>Target_AM[[#This Row],[PROPORSI]]*VLOOKUP(Target_AM[[#This Row],[NIPNAS]],Target_CC[],COLUMN(W$2)+9,0)</f>
        <v>2054020.1807906269</v>
      </c>
      <c r="AL145" s="22">
        <f>Target_AM[[#This Row],[PROPORSI]]*VLOOKUP(Target_AM[[#This Row],[NIPNAS]],Target_CC[],COLUMN(X$2)+9,0)</f>
        <v>2039033.4604166884</v>
      </c>
      <c r="AM145" s="22">
        <f>Target_AM[[#This Row],[PROPORSI]]*VLOOKUP(Target_AM[[#This Row],[NIPNAS]],Target_CC[],COLUMN(Y$2)+9,0)</f>
        <v>1923866.5094657068</v>
      </c>
      <c r="AN145" s="22">
        <f>Target_AM[[#This Row],[PROPORSI]]*VLOOKUP(Target_AM[[#This Row],[NIPNAS]],Target_CC[],COLUMN(Z$2)+9,0)</f>
        <v>23477272.704545498</v>
      </c>
      <c r="AO145" s="22">
        <f>Target_AM[[#This Row],[PROPORSI]]*VLOOKUP(Target_AM[[#This Row],[NIPNAS]],Target_CC[],COLUMN(AA$2)+9,0)</f>
        <v>1818835.7038306489</v>
      </c>
      <c r="AP145" s="22">
        <f>Target_AM[[#This Row],[PROPORSI]]*VLOOKUP(Target_AM[[#This Row],[NIPNAS]],Target_CC[],COLUMN(AB$2)+9,0)</f>
        <v>1850602.2589940848</v>
      </c>
      <c r="AQ145" s="22">
        <f>Target_AM[[#This Row],[PROPORSI]]*VLOOKUP(Target_AM[[#This Row],[NIPNAS]],Target_CC[],COLUMN(AC$2)+9,0)</f>
        <v>1978524.2284100929</v>
      </c>
      <c r="AR145" s="22">
        <f>Target_AM[[#This Row],[PROPORSI]]*VLOOKUP(Target_AM[[#This Row],[NIPNAS]],Target_CC[],COLUMN(AD$2)+9,0)</f>
        <v>1859122.2062664656</v>
      </c>
      <c r="AS145" s="22">
        <f>Target_AM[[#This Row],[PROPORSI]]*VLOOKUP(Target_AM[[#This Row],[NIPNAS]],Target_CC[],COLUMN(AE$2)+9,0)</f>
        <v>1953352.7794865922</v>
      </c>
      <c r="AT145" s="22">
        <f>Target_AM[[#This Row],[PROPORSI]]*VLOOKUP(Target_AM[[#This Row],[NIPNAS]],Target_CC[],COLUMN(AF$2)+9,0)</f>
        <v>1927294.8320527535</v>
      </c>
      <c r="AU145" s="22">
        <f>Target_AM[[#This Row],[PROPORSI]]*VLOOKUP(Target_AM[[#This Row],[NIPNAS]],Target_CC[],COLUMN(AG$2)+9,0)</f>
        <v>2019490.5013394954</v>
      </c>
      <c r="AV145" s="22">
        <f>Target_AM[[#This Row],[PROPORSI]]*VLOOKUP(Target_AM[[#This Row],[NIPNAS]],Target_CC[],COLUMN(AH$2)+9,0)</f>
        <v>2039618.5545281942</v>
      </c>
      <c r="AW145" s="22">
        <f>Target_AM[[#This Row],[PROPORSI]]*VLOOKUP(Target_AM[[#This Row],[NIPNAS]],Target_CC[],COLUMN(AI$2)+9,0)</f>
        <v>2013511.488964149</v>
      </c>
      <c r="AX145" s="22">
        <f>Target_AM[[#This Row],[PROPORSI]]*VLOOKUP(Target_AM[[#This Row],[NIPNAS]],Target_CC[],COLUMN(AJ$2)+9,0)</f>
        <v>2054020.1807906269</v>
      </c>
      <c r="AY145" s="22">
        <f>Target_AM[[#This Row],[PROPORSI]]*VLOOKUP(Target_AM[[#This Row],[NIPNAS]],Target_CC[],COLUMN(AK$2)+9,0)</f>
        <v>2039033.4604166884</v>
      </c>
      <c r="AZ145" s="22">
        <f>Target_AM[[#This Row],[PROPORSI]]*VLOOKUP(Target_AM[[#This Row],[NIPNAS]],Target_CC[],COLUMN(AL$2)+9,0)</f>
        <v>1923866.5094657068</v>
      </c>
      <c r="BA145" s="22">
        <f>Target_AM[[#This Row],[PROPORSI]]*VLOOKUP(Target_AM[[#This Row],[NIPNAS]],Target_CC[],COLUMN(AM$2)+9,0)</f>
        <v>23477272.704545498</v>
      </c>
      <c r="BB145" s="22">
        <f>Target_AM[[#This Row],[PROPORSI]]*VLOOKUP(Target_AM[[#This Row],[NIPNAS]],Target_CC[],COLUMN(AN$2)+9,0)</f>
        <v>4941582.2328302255</v>
      </c>
      <c r="BC145" s="22">
        <f>Target_AM[[#This Row],[PROPORSI]]*VLOOKUP(Target_AM[[#This Row],[NIPNAS]],Target_CC[],COLUMN(AO$2)+9,0)</f>
        <v>5142088.3207596643</v>
      </c>
      <c r="BD145" s="22">
        <f>Target_AM[[#This Row],[PROPORSI]]*VLOOKUP(Target_AM[[#This Row],[NIPNAS]],Target_CC[],COLUMN(AP$2)+9,0)</f>
        <v>5200167.6767443335</v>
      </c>
      <c r="BE145" s="22">
        <f>Target_AM[[#This Row],[PROPORSI]]*VLOOKUP(Target_AM[[#This Row],[NIPNAS]],Target_CC[],COLUMN(AQ$2)+9,0)</f>
        <v>5041400.8835760169</v>
      </c>
      <c r="BF145" s="22">
        <f>Target_AM[[#This Row],[PROPORSI]]*VLOOKUP(Target_AM[[#This Row],[NIPNAS]],Target_CC[],COLUMN(AR$2)+9,0)</f>
        <v>5300908.0587014994</v>
      </c>
      <c r="BG145" s="22">
        <f>Target_AM[[#This Row],[PROPORSI]]*VLOOKUP(Target_AM[[#This Row],[NIPNAS]],Target_CC[],COLUMN(AS$2)+9,0)</f>
        <v>5267931.7796293944</v>
      </c>
      <c r="BH145" s="22">
        <f>Target_AM[[#This Row],[PROPORSI]]*VLOOKUP(Target_AM[[#This Row],[NIPNAS]],Target_CC[],COLUMN(AT$2)+9,0)</f>
        <v>5440025.0052966522</v>
      </c>
      <c r="BI145" s="22">
        <f>Target_AM[[#This Row],[PROPORSI]]*VLOOKUP(Target_AM[[#This Row],[NIPNAS]],Target_CC[],COLUMN(AU$2)+9,0)</f>
        <v>5516503.1293899361</v>
      </c>
      <c r="BJ145" s="22">
        <f>Target_AM[[#This Row],[PROPORSI]]*VLOOKUP(Target_AM[[#This Row],[NIPNAS]],Target_CC[],COLUMN(AV$2)+9,0)</f>
        <v>5430748.8535660813</v>
      </c>
      <c r="BK145" s="22">
        <f>Target_AM[[#This Row],[PROPORSI]]*VLOOKUP(Target_AM[[#This Row],[NIPNAS]],Target_CC[],COLUMN(AW$2)+9,0)</f>
        <v>5523072.6990475263</v>
      </c>
      <c r="BL145" s="22">
        <f>Target_AM[[#This Row],[PROPORSI]]*VLOOKUP(Target_AM[[#This Row],[NIPNAS]],Target_CC[],COLUMN(AX$2)+9,0)</f>
        <v>5624891.6984470263</v>
      </c>
      <c r="BM145" s="22">
        <f>Target_AM[[#This Row],[PROPORSI]]*VLOOKUP(Target_AM[[#This Row],[NIPNAS]],Target_CC[],COLUMN(AY$2)+9,0)</f>
        <v>5484201.4723760169</v>
      </c>
      <c r="BN145" s="22">
        <f>Target_AM[[#This Row],[PROPORSI]]*VLOOKUP(Target_AM[[#This Row],[NIPNAS]],Target_CC[],COLUMN(AZ$2)+9,0)</f>
        <v>63913521.810364373</v>
      </c>
      <c r="BO145" s="22">
        <f>Target_AM[[#This Row],[PROPORSI]]*VLOOKUP(Target_AM[[#This Row],[NIPNAS]],Target_CC[],COLUMN(BA$2)+9,0)</f>
        <v>0</v>
      </c>
      <c r="BP145" s="22">
        <f>Target_AM[[#This Row],[PROPORSI]]*VLOOKUP(Target_AM[[#This Row],[NIPNAS]],Target_CC[],COLUMN(BB$2)+9,0)</f>
        <v>0</v>
      </c>
      <c r="BQ145" s="22">
        <f>Target_AM[[#This Row],[PROPORSI]]*VLOOKUP(Target_AM[[#This Row],[NIPNAS]],Target_CC[],COLUMN(BC$2)+9,0)</f>
        <v>0</v>
      </c>
      <c r="BR145" s="22">
        <f>Target_AM[[#This Row],[PROPORSI]]*VLOOKUP(Target_AM[[#This Row],[NIPNAS]],Target_CC[],COLUMN(BD$2)+9,0)</f>
        <v>0</v>
      </c>
      <c r="BS145" s="22">
        <f>Target_AM[[#This Row],[PROPORSI]]*VLOOKUP(Target_AM[[#This Row],[NIPNAS]],Target_CC[],COLUMN(BE$2)+9,0)</f>
        <v>0</v>
      </c>
      <c r="BT145" s="22">
        <f>Target_AM[[#This Row],[PROPORSI]]*VLOOKUP(Target_AM[[#This Row],[NIPNAS]],Target_CC[],COLUMN(BF$2)+9,0)</f>
        <v>0</v>
      </c>
      <c r="BU145" s="22">
        <f>Target_AM[[#This Row],[PROPORSI]]*VLOOKUP(Target_AM[[#This Row],[NIPNAS]],Target_CC[],COLUMN(BG$2)+9,0)</f>
        <v>0</v>
      </c>
      <c r="BV145" s="22">
        <f>Target_AM[[#This Row],[PROPORSI]]*VLOOKUP(Target_AM[[#This Row],[NIPNAS]],Target_CC[],COLUMN(BH$2)+9,0)</f>
        <v>0</v>
      </c>
      <c r="BW145" s="22">
        <f>Target_AM[[#This Row],[PROPORSI]]*VLOOKUP(Target_AM[[#This Row],[NIPNAS]],Target_CC[],COLUMN(BI$2)+9,0)</f>
        <v>0</v>
      </c>
      <c r="BX145" s="22">
        <f>Target_AM[[#This Row],[PROPORSI]]*VLOOKUP(Target_AM[[#This Row],[NIPNAS]],Target_CC[],COLUMN(BJ$2)+9,0)</f>
        <v>0</v>
      </c>
      <c r="BY145" s="22">
        <f>Target_AM[[#This Row],[PROPORSI]]*VLOOKUP(Target_AM[[#This Row],[NIPNAS]],Target_CC[],COLUMN(BK$2)+9,0)</f>
        <v>0</v>
      </c>
      <c r="BZ145" s="22">
        <f>Target_AM[[#This Row],[PROPORSI]]*VLOOKUP(Target_AM[[#This Row],[NIPNAS]],Target_CC[],COLUMN(BL$2)+9,0)</f>
        <v>0</v>
      </c>
      <c r="CA145" s="22">
        <f>Target_AM[[#This Row],[PROPORSI]]*VLOOKUP(Target_AM[[#This Row],[NIPNAS]],Target_CC[],COLUMN(BM$2)+9,0)</f>
        <v>0</v>
      </c>
      <c r="CB145" s="22">
        <f>Target_AM[[#This Row],[PROPORSI]]*VLOOKUP(Target_AM[[#This Row],[NIPNAS]],Target_CC[],COLUMN(BN$2)+9,0)</f>
        <v>0</v>
      </c>
      <c r="CC145" s="22">
        <f>Target_AM[[#This Row],[PROPORSI]]*VLOOKUP(Target_AM[[#This Row],[NIPNAS]],Target_CC[],COLUMN(BO$2)+9,0)</f>
        <v>0</v>
      </c>
      <c r="CD145" s="22">
        <f>Target_AM[[#This Row],[PROPORSI]]*VLOOKUP(Target_AM[[#This Row],[NIPNAS]],Target_CC[],COLUMN(BP$2)+9,0)</f>
        <v>0</v>
      </c>
      <c r="CE145" s="22">
        <f>Target_AM[[#This Row],[PROPORSI]]*VLOOKUP(Target_AM[[#This Row],[NIPNAS]],Target_CC[],COLUMN(BQ$2)+9,0)</f>
        <v>0</v>
      </c>
      <c r="CF145" s="22">
        <f>Target_AM[[#This Row],[PROPORSI]]*VLOOKUP(Target_AM[[#This Row],[NIPNAS]],Target_CC[],COLUMN(BR$2)+9,0)</f>
        <v>0</v>
      </c>
      <c r="CG145" s="22">
        <f>Target_AM[[#This Row],[PROPORSI]]*VLOOKUP(Target_AM[[#This Row],[NIPNAS]],Target_CC[],COLUMN(BS$2)+9,0)</f>
        <v>0</v>
      </c>
      <c r="CH145" s="22">
        <f>Target_AM[[#This Row],[PROPORSI]]*VLOOKUP(Target_AM[[#This Row],[NIPNAS]],Target_CC[],COLUMN(BT$2)+9,0)</f>
        <v>0</v>
      </c>
      <c r="CI145" s="22">
        <f>Target_AM[[#This Row],[PROPORSI]]*VLOOKUP(Target_AM[[#This Row],[NIPNAS]],Target_CC[],COLUMN(BU$2)+9,0)</f>
        <v>0</v>
      </c>
      <c r="CJ145" s="22">
        <f>Target_AM[[#This Row],[PROPORSI]]*VLOOKUP(Target_AM[[#This Row],[NIPNAS]],Target_CC[],COLUMN(BV$2)+9,0)</f>
        <v>0</v>
      </c>
      <c r="CK145" s="22">
        <f>Target_AM[[#This Row],[PROPORSI]]*VLOOKUP(Target_AM[[#This Row],[NIPNAS]],Target_CC[],COLUMN(BW$2)+9,0)</f>
        <v>0</v>
      </c>
      <c r="CL145" s="22">
        <f>Target_AM[[#This Row],[PROPORSI]]*VLOOKUP(Target_AM[[#This Row],[NIPNAS]],Target_CC[],COLUMN(BX$2)+9,0)</f>
        <v>0</v>
      </c>
      <c r="CM145" s="22">
        <f>Target_AM[[#This Row],[PROPORSI]]*VLOOKUP(Target_AM[[#This Row],[NIPNAS]],Target_CC[],COLUMN(BY$2)+9,0)</f>
        <v>0</v>
      </c>
      <c r="CN145" s="22">
        <f>Target_AM[[#This Row],[PROPORSI]]*VLOOKUP(Target_AM[[#This Row],[NIPNAS]],Target_CC[],COLUMN(BZ$2)+9,0)</f>
        <v>0</v>
      </c>
      <c r="CO145" s="22">
        <f>Target_AM[[#This Row],[PROPORSI]]*VLOOKUP(Target_AM[[#This Row],[NIPNAS]],Target_CC[],COLUMN(CA$2)+9,0)</f>
        <v>0</v>
      </c>
      <c r="CP145" s="22">
        <f>Target_AM[[#This Row],[PROPORSI]]*VLOOKUP(Target_AM[[#This Row],[NIPNAS]],Target_CC[],COLUMN(CB$2)+9,0)</f>
        <v>0</v>
      </c>
      <c r="CQ145" s="22">
        <f>Target_AM[[#This Row],[PROPORSI]]*VLOOKUP(Target_AM[[#This Row],[NIPNAS]],Target_CC[],COLUMN(CC$2)+9,0)</f>
        <v>0</v>
      </c>
      <c r="CR145" s="22">
        <f>Target_AM[[#This Row],[PROPORSI]]*VLOOKUP(Target_AM[[#This Row],[NIPNAS]],Target_CC[],COLUMN(CD$2)+9,0)</f>
        <v>0</v>
      </c>
      <c r="CS145" s="22">
        <f>Target_AM[[#This Row],[PROPORSI]]*VLOOKUP(Target_AM[[#This Row],[NIPNAS]],Target_CC[],COLUMN(CE$2)+9,0)</f>
        <v>0</v>
      </c>
      <c r="CT145" s="22">
        <f>Target_AM[[#This Row],[PROPORSI]]*VLOOKUP(Target_AM[[#This Row],[NIPNAS]],Target_CC[],COLUMN(CF$2)+9,0)</f>
        <v>0</v>
      </c>
      <c r="CU145" s="22">
        <f>Target_AM[[#This Row],[PROPORSI]]*VLOOKUP(Target_AM[[#This Row],[NIPNAS]],Target_CC[],COLUMN(CG$2)+9,0)</f>
        <v>0</v>
      </c>
      <c r="CV145" s="22">
        <f>Target_AM[[#This Row],[PROPORSI]]*VLOOKUP(Target_AM[[#This Row],[NIPNAS]],Target_CC[],COLUMN(CH$2)+9,0)</f>
        <v>0</v>
      </c>
      <c r="CW145" s="22">
        <f>Target_AM[[#This Row],[PROPORSI]]*VLOOKUP(Target_AM[[#This Row],[NIPNAS]],Target_CC[],COLUMN(CI$2)+9,0)</f>
        <v>0</v>
      </c>
      <c r="CX145" s="22">
        <f>Target_AM[[#This Row],[PROPORSI]]*VLOOKUP(Target_AM[[#This Row],[NIPNAS]],Target_CC[],COLUMN(CJ$2)+9,0)</f>
        <v>0</v>
      </c>
      <c r="CY145" s="22">
        <f>Target_AM[[#This Row],[PROPORSI]]*VLOOKUP(Target_AM[[#This Row],[NIPNAS]],Target_CC[],COLUMN(CK$2)+9,0)</f>
        <v>0</v>
      </c>
      <c r="CZ145" s="22">
        <f>Target_AM[[#This Row],[PROPORSI]]*VLOOKUP(Target_AM[[#This Row],[NIPNAS]],Target_CC[],COLUMN(CL$2)+9,0)</f>
        <v>0</v>
      </c>
      <c r="DA145" s="22">
        <f>Target_AM[[#This Row],[PROPORSI]]*VLOOKUP(Target_AM[[#This Row],[NIPNAS]],Target_CC[],COLUMN(CM$2)+9,0)</f>
        <v>0</v>
      </c>
      <c r="DB145" s="22">
        <f>Target_AM[[#This Row],[PROPORSI]]*VLOOKUP(Target_AM[[#This Row],[NIPNAS]],Target_CC[],COLUMN(CN$2)+9,0)</f>
        <v>0</v>
      </c>
      <c r="DC145" s="22">
        <f>Target_AM[[#This Row],[PROPORSI]]*VLOOKUP(Target_AM[[#This Row],[NIPNAS]],Target_CC[],COLUMN(CO$2)+9,0)</f>
        <v>0</v>
      </c>
      <c r="DD145" s="22">
        <f>Target_AM[[#This Row],[PROPORSI]]*VLOOKUP(Target_AM[[#This Row],[NIPNAS]],Target_CC[],COLUMN(CP$2)+9,0)</f>
        <v>0</v>
      </c>
      <c r="DE145" s="22">
        <f>Target_AM[[#This Row],[PROPORSI]]*VLOOKUP(Target_AM[[#This Row],[NIPNAS]],Target_CC[],COLUMN(CQ$2)+9,0)</f>
        <v>0</v>
      </c>
      <c r="DF145" s="22">
        <f>Target_AM[[#This Row],[PROPORSI]]*VLOOKUP(Target_AM[[#This Row],[NIPNAS]],Target_CC[],COLUMN(CR$2)+9,0)</f>
        <v>0</v>
      </c>
      <c r="DG145" s="22">
        <f>Target_AM[[#This Row],[PROPORSI]]*VLOOKUP(Target_AM[[#This Row],[NIPNAS]],Target_CC[],COLUMN(CS$2)+9,0)</f>
        <v>0</v>
      </c>
      <c r="DH145" s="22">
        <f>Target_AM[[#This Row],[PROPORSI]]*VLOOKUP(Target_AM[[#This Row],[NIPNAS]],Target_CC[],COLUMN(CT$2)+9,0)</f>
        <v>0</v>
      </c>
      <c r="DI145" s="22">
        <f>Target_AM[[#This Row],[PROPORSI]]*VLOOKUP(Target_AM[[#This Row],[NIPNAS]],Target_CC[],COLUMN(CU$2)+9,0)</f>
        <v>0</v>
      </c>
      <c r="DJ145" s="22">
        <f>Target_AM[[#This Row],[PROPORSI]]*VLOOKUP(Target_AM[[#This Row],[NIPNAS]],Target_CC[],COLUMN(CV$2)+9,0)</f>
        <v>0</v>
      </c>
      <c r="DK145" s="22">
        <f>Target_AM[[#This Row],[PROPORSI]]*VLOOKUP(Target_AM[[#This Row],[NIPNAS]],Target_CC[],COLUMN(CW$2)+9,0)</f>
        <v>0</v>
      </c>
      <c r="DL145" s="22">
        <f>Target_AM[[#This Row],[PROPORSI]]*VLOOKUP(Target_AM[[#This Row],[NIPNAS]],Target_CC[],COLUMN(CX$2)+9,0)</f>
        <v>0</v>
      </c>
      <c r="DM145" s="22">
        <f>Target_AM[[#This Row],[PROPORSI]]*VLOOKUP(Target_AM[[#This Row],[NIPNAS]],Target_CC[],COLUMN(CY$2)+9,0)</f>
        <v>0</v>
      </c>
      <c r="DN145" s="22">
        <f>Target_AM[[#This Row],[PROPORSI]]*VLOOKUP(Target_AM[[#This Row],[NIPNAS]],Target_CC[],COLUMN(CZ$2)+9,0)</f>
        <v>0</v>
      </c>
      <c r="DO145" s="22">
        <f>Target_AM[[#This Row],[PROPORSI]]*VLOOKUP(Target_AM[[#This Row],[NIPNAS]],Target_CC[],COLUMN(DA$2)+9,0)</f>
        <v>0</v>
      </c>
      <c r="DP145" s="22">
        <f>Target_AM[[#This Row],[PROPORSI]]*VLOOKUP(Target_AM[[#This Row],[NIPNAS]],Target_CC[],COLUMN(DB$2)+9,0)</f>
        <v>0</v>
      </c>
      <c r="DQ145" s="22">
        <f>Target_AM[[#This Row],[PROPORSI]]*VLOOKUP(Target_AM[[#This Row],[NIPNAS]],Target_CC[],COLUMN(DC$2)+9,0)</f>
        <v>0</v>
      </c>
      <c r="DR145" s="22">
        <f>Target_AM[[#This Row],[PROPORSI]]*VLOOKUP(Target_AM[[#This Row],[NIPNAS]],Target_CC[],COLUMN(DD$2)+9,0)</f>
        <v>0</v>
      </c>
      <c r="DS145" s="22">
        <f>Target_AM[[#This Row],[PROPORSI]]*VLOOKUP(Target_AM[[#This Row],[NIPNAS]],Target_CC[],COLUMN(DE$2)+9,0)</f>
        <v>0</v>
      </c>
      <c r="DT145" s="22">
        <f>Target_AM[[#This Row],[PROPORSI]]*VLOOKUP(Target_AM[[#This Row],[NIPNAS]],Target_CC[],COLUMN(DF$2)+9,0)</f>
        <v>0</v>
      </c>
      <c r="DU145" s="22">
        <f>Target_AM[[#This Row],[PROPORSI]]*VLOOKUP(Target_AM[[#This Row],[NIPNAS]],Target_CC[],COLUMN(DG$2)+9,0)</f>
        <v>0</v>
      </c>
      <c r="DV145" s="22">
        <f>Target_AM[[#This Row],[PROPORSI]]*VLOOKUP(Target_AM[[#This Row],[NIPNAS]],Target_CC[],COLUMN(DH$2)+9,0)</f>
        <v>0</v>
      </c>
      <c r="DW145" s="22">
        <f>Target_AM[[#This Row],[PROPORSI]]*VLOOKUP(Target_AM[[#This Row],[NIPNAS]],Target_CC[],COLUMN(DI$2)+9,0)</f>
        <v>0</v>
      </c>
      <c r="DX145" s="22">
        <f>Target_AM[[#This Row],[PROPORSI]]*VLOOKUP(Target_AM[[#This Row],[NIPNAS]],Target_CC[],COLUMN(DJ$2)+9,0)</f>
        <v>0</v>
      </c>
      <c r="DY145" s="22">
        <f>Target_AM[[#This Row],[PROPORSI]]*VLOOKUP(Target_AM[[#This Row],[NIPNAS]],Target_CC[],COLUMN(DK$2)+9,0)</f>
        <v>0</v>
      </c>
      <c r="DZ145" s="22">
        <f>Target_AM[[#This Row],[PROPORSI]]*VLOOKUP(Target_AM[[#This Row],[NIPNAS]],Target_CC[],COLUMN(DL$2)+9,0)</f>
        <v>0</v>
      </c>
      <c r="EA145" s="22">
        <f>Target_AM[[#This Row],[PROPORSI]]*VLOOKUP(Target_AM[[#This Row],[NIPNAS]],Target_CC[],COLUMN(DM$2)+9,0)</f>
        <v>0</v>
      </c>
    </row>
    <row r="146" spans="2:131" x14ac:dyDescent="0.3">
      <c r="B146">
        <v>401431</v>
      </c>
      <c r="C146" t="s">
        <v>983</v>
      </c>
      <c r="D146">
        <v>1</v>
      </c>
      <c r="E146" s="8">
        <v>45658</v>
      </c>
      <c r="F146">
        <v>19049126</v>
      </c>
      <c r="G146" t="s">
        <v>320</v>
      </c>
      <c r="J146" t="s">
        <v>294</v>
      </c>
      <c r="K146" t="s">
        <v>25</v>
      </c>
      <c r="L146" t="s">
        <v>159</v>
      </c>
      <c r="M146" t="s">
        <v>29</v>
      </c>
      <c r="N146" s="23">
        <f>Target_AM[[#This Row],[PROPORSI]]*VLOOKUP(Target_AM[[#This Row],[NIPNAS]],Target_CC[],9,0)</f>
        <v>25067008.87480963</v>
      </c>
      <c r="O146" s="22">
        <f>Target_AM[[#This Row],[PROPORSI]]*VLOOKUP(Target_AM[[#This Row],[NIPNAS]],Target_CC[],COLUMN(A$2)+9,0)</f>
        <v>40000</v>
      </c>
      <c r="P146" s="22">
        <f>Target_AM[[#This Row],[PROPORSI]]*VLOOKUP(Target_AM[[#This Row],[NIPNAS]],Target_CC[],COLUMN(B$2)+9,0)</f>
        <v>42105.263157894733</v>
      </c>
      <c r="Q146" s="22">
        <f>Target_AM[[#This Row],[PROPORSI]]*VLOOKUP(Target_AM[[#This Row],[NIPNAS]],Target_CC[],COLUMN(C$2)+9,0)</f>
        <v>37894.73684210526</v>
      </c>
      <c r="R146" s="22">
        <f>Target_AM[[#This Row],[PROPORSI]]*VLOOKUP(Target_AM[[#This Row],[NIPNAS]],Target_CC[],COLUMN(D$2)+9,0)</f>
        <v>33684.210526315786</v>
      </c>
      <c r="S146" s="22">
        <f>Target_AM[[#This Row],[PROPORSI]]*VLOOKUP(Target_AM[[#This Row],[NIPNAS]],Target_CC[],COLUMN(E$2)+9,0)</f>
        <v>35789.473684210527</v>
      </c>
      <c r="T146" s="22">
        <f>Target_AM[[#This Row],[PROPORSI]]*VLOOKUP(Target_AM[[#This Row],[NIPNAS]],Target_CC[],COLUMN(F$2)+9,0)</f>
        <v>37894.73684210526</v>
      </c>
      <c r="U146" s="22">
        <f>Target_AM[[#This Row],[PROPORSI]]*VLOOKUP(Target_AM[[#This Row],[NIPNAS]],Target_CC[],COLUMN(G$2)+9,0)</f>
        <v>48421.052631578947</v>
      </c>
      <c r="V146" s="22">
        <f>Target_AM[[#This Row],[PROPORSI]]*VLOOKUP(Target_AM[[#This Row],[NIPNAS]],Target_CC[],COLUMN(H$2)+9,0)</f>
        <v>44210.526315789481</v>
      </c>
      <c r="W146" s="22">
        <f>Target_AM[[#This Row],[PROPORSI]]*VLOOKUP(Target_AM[[#This Row],[NIPNAS]],Target_CC[],COLUMN(I$2)+9,0)</f>
        <v>44210.526315789481</v>
      </c>
      <c r="X146" s="22">
        <f>Target_AM[[#This Row],[PROPORSI]]*VLOOKUP(Target_AM[[#This Row],[NIPNAS]],Target_CC[],COLUMN(J$2)+9,0)</f>
        <v>48421.052631578947</v>
      </c>
      <c r="Y146" s="22">
        <f>Target_AM[[#This Row],[PROPORSI]]*VLOOKUP(Target_AM[[#This Row],[NIPNAS]],Target_CC[],COLUMN(K$2)+9,0)</f>
        <v>42105.263157894733</v>
      </c>
      <c r="Z146" s="22">
        <f>Target_AM[[#This Row],[PROPORSI]]*VLOOKUP(Target_AM[[#This Row],[NIPNAS]],Target_CC[],COLUMN(L$2)+9,0)</f>
        <v>44210.526315789481</v>
      </c>
      <c r="AA146" s="22">
        <f>Target_AM[[#This Row],[PROPORSI]]*VLOOKUP(Target_AM[[#This Row],[NIPNAS]],Target_CC[],COLUMN(M$2)+9,0)</f>
        <v>498947.36842105264</v>
      </c>
      <c r="AB146" s="22">
        <f>Target_AM[[#This Row],[PROPORSI]]*VLOOKUP(Target_AM[[#This Row],[NIPNAS]],Target_CC[],COLUMN(N$2)+9,0)</f>
        <v>3945.5621916125542</v>
      </c>
      <c r="AC146" s="22">
        <f>Target_AM[[#This Row],[PROPORSI]]*VLOOKUP(Target_AM[[#This Row],[NIPNAS]],Target_CC[],COLUMN(O$2)+9,0)</f>
        <v>7538.4012954545469</v>
      </c>
      <c r="AD146" s="22">
        <f>Target_AM[[#This Row],[PROPORSI]]*VLOOKUP(Target_AM[[#This Row],[NIPNAS]],Target_CC[],COLUMN(P$2)+9,0)</f>
        <v>8292.2414250000002</v>
      </c>
      <c r="AE146" s="22">
        <f>Target_AM[[#This Row],[PROPORSI]]*VLOOKUP(Target_AM[[#This Row],[NIPNAS]],Target_CC[],COLUMN(Q$2)+9,0)</f>
        <v>8070.2773868560616</v>
      </c>
      <c r="AF146" s="22">
        <f>Target_AM[[#This Row],[PROPORSI]]*VLOOKUP(Target_AM[[#This Row],[NIPNAS]],Target_CC[],COLUMN(R$2)+9,0)</f>
        <v>12959.003111586177</v>
      </c>
      <c r="AG146" s="22">
        <f>Target_AM[[#This Row],[PROPORSI]]*VLOOKUP(Target_AM[[#This Row],[NIPNAS]],Target_CC[],COLUMN(S$2)+9,0)</f>
        <v>11663.102800427558</v>
      </c>
      <c r="AH146" s="22">
        <f>Target_AM[[#This Row],[PROPORSI]]*VLOOKUP(Target_AM[[#This Row],[NIPNAS]],Target_CC[],COLUMN(T$2)+9,0)</f>
        <v>6587.4932483896391</v>
      </c>
      <c r="AI146" s="22">
        <f>Target_AM[[#This Row],[PROPORSI]]*VLOOKUP(Target_AM[[#This Row],[NIPNAS]],Target_CC[],COLUMN(U$2)+9,0)</f>
        <v>14492.485146457208</v>
      </c>
      <c r="AJ146" s="22">
        <f>Target_AM[[#This Row],[PROPORSI]]*VLOOKUP(Target_AM[[#This Row],[NIPNAS]],Target_CC[],COLUMN(V$2)+9,0)</f>
        <v>12077.070955381005</v>
      </c>
      <c r="AK146" s="22">
        <f>Target_AM[[#This Row],[PROPORSI]]*VLOOKUP(Target_AM[[#This Row],[NIPNAS]],Target_CC[],COLUMN(W$2)+9,0)</f>
        <v>14492.485146457208</v>
      </c>
      <c r="AL146" s="22">
        <f>Target_AM[[#This Row],[PROPORSI]]*VLOOKUP(Target_AM[[#This Row],[NIPNAS]],Target_CC[],COLUMN(X$2)+9,0)</f>
        <v>15700.192241995306</v>
      </c>
      <c r="AM146" s="22">
        <f>Target_AM[[#This Row],[PROPORSI]]*VLOOKUP(Target_AM[[#This Row],[NIPNAS]],Target_CC[],COLUMN(Y$2)+9,0)</f>
        <v>15700.192241995306</v>
      </c>
      <c r="AN146" s="22">
        <f>Target_AM[[#This Row],[PROPORSI]]*VLOOKUP(Target_AM[[#This Row],[NIPNAS]],Target_CC[],COLUMN(Z$2)+9,0)</f>
        <v>131518.50719161259</v>
      </c>
      <c r="AO146" s="22">
        <f>Target_AM[[#This Row],[PROPORSI]]*VLOOKUP(Target_AM[[#This Row],[NIPNAS]],Target_CC[],COLUMN(AA$2)+9,0)</f>
        <v>43945.562191612553</v>
      </c>
      <c r="AP146" s="22">
        <f>Target_AM[[#This Row],[PROPORSI]]*VLOOKUP(Target_AM[[#This Row],[NIPNAS]],Target_CC[],COLUMN(AB$2)+9,0)</f>
        <v>49643.66445334928</v>
      </c>
      <c r="AQ146" s="22">
        <f>Target_AM[[#This Row],[PROPORSI]]*VLOOKUP(Target_AM[[#This Row],[NIPNAS]],Target_CC[],COLUMN(AC$2)+9,0)</f>
        <v>46186.97826710526</v>
      </c>
      <c r="AR146" s="22">
        <f>Target_AM[[#This Row],[PROPORSI]]*VLOOKUP(Target_AM[[#This Row],[NIPNAS]],Target_CC[],COLUMN(AD$2)+9,0)</f>
        <v>41754.487913171848</v>
      </c>
      <c r="AS146" s="22">
        <f>Target_AM[[#This Row],[PROPORSI]]*VLOOKUP(Target_AM[[#This Row],[NIPNAS]],Target_CC[],COLUMN(AE$2)+9,0)</f>
        <v>48748.476795796705</v>
      </c>
      <c r="AT146" s="22">
        <f>Target_AM[[#This Row],[PROPORSI]]*VLOOKUP(Target_AM[[#This Row],[NIPNAS]],Target_CC[],COLUMN(AF$2)+9,0)</f>
        <v>49557.839642532817</v>
      </c>
      <c r="AU146" s="22">
        <f>Target_AM[[#This Row],[PROPORSI]]*VLOOKUP(Target_AM[[#This Row],[NIPNAS]],Target_CC[],COLUMN(AG$2)+9,0)</f>
        <v>55008.545879968588</v>
      </c>
      <c r="AV146" s="22">
        <f>Target_AM[[#This Row],[PROPORSI]]*VLOOKUP(Target_AM[[#This Row],[NIPNAS]],Target_CC[],COLUMN(AH$2)+9,0)</f>
        <v>58703.011462246686</v>
      </c>
      <c r="AW146" s="22">
        <f>Target_AM[[#This Row],[PROPORSI]]*VLOOKUP(Target_AM[[#This Row],[NIPNAS]],Target_CC[],COLUMN(AI$2)+9,0)</f>
        <v>56287.597271170482</v>
      </c>
      <c r="AX146" s="22">
        <f>Target_AM[[#This Row],[PROPORSI]]*VLOOKUP(Target_AM[[#This Row],[NIPNAS]],Target_CC[],COLUMN(AJ$2)+9,0)</f>
        <v>62913.537778036152</v>
      </c>
      <c r="AY146" s="22">
        <f>Target_AM[[#This Row],[PROPORSI]]*VLOOKUP(Target_AM[[#This Row],[NIPNAS]],Target_CC[],COLUMN(AK$2)+9,0)</f>
        <v>57805.455399890037</v>
      </c>
      <c r="AZ146" s="22">
        <f>Target_AM[[#This Row],[PROPORSI]]*VLOOKUP(Target_AM[[#This Row],[NIPNAS]],Target_CC[],COLUMN(AL$2)+9,0)</f>
        <v>59910.718557784785</v>
      </c>
      <c r="BA146" s="22">
        <f>Target_AM[[#This Row],[PROPORSI]]*VLOOKUP(Target_AM[[#This Row],[NIPNAS]],Target_CC[],COLUMN(AM$2)+9,0)</f>
        <v>630465.87561266532</v>
      </c>
      <c r="BB146" s="22">
        <f>Target_AM[[#This Row],[PROPORSI]]*VLOOKUP(Target_AM[[#This Row],[NIPNAS]],Target_CC[],COLUMN(AN$2)+9,0)</f>
        <v>0</v>
      </c>
      <c r="BC146" s="22">
        <f>Target_AM[[#This Row],[PROPORSI]]*VLOOKUP(Target_AM[[#This Row],[NIPNAS]],Target_CC[],COLUMN(AO$2)+9,0)</f>
        <v>0</v>
      </c>
      <c r="BD146" s="22">
        <f>Target_AM[[#This Row],[PROPORSI]]*VLOOKUP(Target_AM[[#This Row],[NIPNAS]],Target_CC[],COLUMN(AP$2)+9,0)</f>
        <v>0</v>
      </c>
      <c r="BE146" s="22">
        <f>Target_AM[[#This Row],[PROPORSI]]*VLOOKUP(Target_AM[[#This Row],[NIPNAS]],Target_CC[],COLUMN(AQ$2)+9,0)</f>
        <v>0</v>
      </c>
      <c r="BF146" s="22">
        <f>Target_AM[[#This Row],[PROPORSI]]*VLOOKUP(Target_AM[[#This Row],[NIPNAS]],Target_CC[],COLUMN(AR$2)+9,0)</f>
        <v>0</v>
      </c>
      <c r="BG146" s="22">
        <f>Target_AM[[#This Row],[PROPORSI]]*VLOOKUP(Target_AM[[#This Row],[NIPNAS]],Target_CC[],COLUMN(AS$2)+9,0)</f>
        <v>0</v>
      </c>
      <c r="BH146" s="22">
        <f>Target_AM[[#This Row],[PROPORSI]]*VLOOKUP(Target_AM[[#This Row],[NIPNAS]],Target_CC[],COLUMN(AT$2)+9,0)</f>
        <v>0</v>
      </c>
      <c r="BI146" s="22">
        <f>Target_AM[[#This Row],[PROPORSI]]*VLOOKUP(Target_AM[[#This Row],[NIPNAS]],Target_CC[],COLUMN(AU$2)+9,0)</f>
        <v>0</v>
      </c>
      <c r="BJ146" s="22">
        <f>Target_AM[[#This Row],[PROPORSI]]*VLOOKUP(Target_AM[[#This Row],[NIPNAS]],Target_CC[],COLUMN(AV$2)+9,0)</f>
        <v>0</v>
      </c>
      <c r="BK146" s="22">
        <f>Target_AM[[#This Row],[PROPORSI]]*VLOOKUP(Target_AM[[#This Row],[NIPNAS]],Target_CC[],COLUMN(AW$2)+9,0)</f>
        <v>0</v>
      </c>
      <c r="BL146" s="22">
        <f>Target_AM[[#This Row],[PROPORSI]]*VLOOKUP(Target_AM[[#This Row],[NIPNAS]],Target_CC[],COLUMN(AX$2)+9,0)</f>
        <v>0</v>
      </c>
      <c r="BM146" s="22">
        <f>Target_AM[[#This Row],[PROPORSI]]*VLOOKUP(Target_AM[[#This Row],[NIPNAS]],Target_CC[],COLUMN(AY$2)+9,0)</f>
        <v>0</v>
      </c>
      <c r="BN146" s="22">
        <f>Target_AM[[#This Row],[PROPORSI]]*VLOOKUP(Target_AM[[#This Row],[NIPNAS]],Target_CC[],COLUMN(AZ$2)+9,0)</f>
        <v>0</v>
      </c>
      <c r="BO146" s="22">
        <f>Target_AM[[#This Row],[PROPORSI]]*VLOOKUP(Target_AM[[#This Row],[NIPNAS]],Target_CC[],COLUMN(BA$2)+9,0)</f>
        <v>0</v>
      </c>
      <c r="BP146" s="22">
        <f>Target_AM[[#This Row],[PROPORSI]]*VLOOKUP(Target_AM[[#This Row],[NIPNAS]],Target_CC[],COLUMN(BB$2)+9,0)</f>
        <v>0</v>
      </c>
      <c r="BQ146" s="22">
        <f>Target_AM[[#This Row],[PROPORSI]]*VLOOKUP(Target_AM[[#This Row],[NIPNAS]],Target_CC[],COLUMN(BC$2)+9,0)</f>
        <v>0</v>
      </c>
      <c r="BR146" s="22">
        <f>Target_AM[[#This Row],[PROPORSI]]*VLOOKUP(Target_AM[[#This Row],[NIPNAS]],Target_CC[],COLUMN(BD$2)+9,0)</f>
        <v>0</v>
      </c>
      <c r="BS146" s="22">
        <f>Target_AM[[#This Row],[PROPORSI]]*VLOOKUP(Target_AM[[#This Row],[NIPNAS]],Target_CC[],COLUMN(BE$2)+9,0)</f>
        <v>0</v>
      </c>
      <c r="BT146" s="22">
        <f>Target_AM[[#This Row],[PROPORSI]]*VLOOKUP(Target_AM[[#This Row],[NIPNAS]],Target_CC[],COLUMN(BF$2)+9,0)</f>
        <v>0</v>
      </c>
      <c r="BU146" s="22">
        <f>Target_AM[[#This Row],[PROPORSI]]*VLOOKUP(Target_AM[[#This Row],[NIPNAS]],Target_CC[],COLUMN(BG$2)+9,0)</f>
        <v>0</v>
      </c>
      <c r="BV146" s="22">
        <f>Target_AM[[#This Row],[PROPORSI]]*VLOOKUP(Target_AM[[#This Row],[NIPNAS]],Target_CC[],COLUMN(BH$2)+9,0)</f>
        <v>0</v>
      </c>
      <c r="BW146" s="22">
        <f>Target_AM[[#This Row],[PROPORSI]]*VLOOKUP(Target_AM[[#This Row],[NIPNAS]],Target_CC[],COLUMN(BI$2)+9,0)</f>
        <v>0</v>
      </c>
      <c r="BX146" s="22">
        <f>Target_AM[[#This Row],[PROPORSI]]*VLOOKUP(Target_AM[[#This Row],[NIPNAS]],Target_CC[],COLUMN(BJ$2)+9,0)</f>
        <v>0</v>
      </c>
      <c r="BY146" s="22">
        <f>Target_AM[[#This Row],[PROPORSI]]*VLOOKUP(Target_AM[[#This Row],[NIPNAS]],Target_CC[],COLUMN(BK$2)+9,0)</f>
        <v>0</v>
      </c>
      <c r="BZ146" s="22">
        <f>Target_AM[[#This Row],[PROPORSI]]*VLOOKUP(Target_AM[[#This Row],[NIPNAS]],Target_CC[],COLUMN(BL$2)+9,0)</f>
        <v>0</v>
      </c>
      <c r="CA146" s="22">
        <f>Target_AM[[#This Row],[PROPORSI]]*VLOOKUP(Target_AM[[#This Row],[NIPNAS]],Target_CC[],COLUMN(BM$2)+9,0)</f>
        <v>0</v>
      </c>
      <c r="CB146" s="22">
        <f>Target_AM[[#This Row],[PROPORSI]]*VLOOKUP(Target_AM[[#This Row],[NIPNAS]],Target_CC[],COLUMN(BN$2)+9,0)</f>
        <v>0</v>
      </c>
      <c r="CC146" s="22">
        <f>Target_AM[[#This Row],[PROPORSI]]*VLOOKUP(Target_AM[[#This Row],[NIPNAS]],Target_CC[],COLUMN(BO$2)+9,0)</f>
        <v>0</v>
      </c>
      <c r="CD146" s="22">
        <f>Target_AM[[#This Row],[PROPORSI]]*VLOOKUP(Target_AM[[#This Row],[NIPNAS]],Target_CC[],COLUMN(BP$2)+9,0)</f>
        <v>0</v>
      </c>
      <c r="CE146" s="22">
        <f>Target_AM[[#This Row],[PROPORSI]]*VLOOKUP(Target_AM[[#This Row],[NIPNAS]],Target_CC[],COLUMN(BQ$2)+9,0)</f>
        <v>0</v>
      </c>
      <c r="CF146" s="22">
        <f>Target_AM[[#This Row],[PROPORSI]]*VLOOKUP(Target_AM[[#This Row],[NIPNAS]],Target_CC[],COLUMN(BR$2)+9,0)</f>
        <v>0</v>
      </c>
      <c r="CG146" s="22">
        <f>Target_AM[[#This Row],[PROPORSI]]*VLOOKUP(Target_AM[[#This Row],[NIPNAS]],Target_CC[],COLUMN(BS$2)+9,0)</f>
        <v>0</v>
      </c>
      <c r="CH146" s="22">
        <f>Target_AM[[#This Row],[PROPORSI]]*VLOOKUP(Target_AM[[#This Row],[NIPNAS]],Target_CC[],COLUMN(BT$2)+9,0)</f>
        <v>0</v>
      </c>
      <c r="CI146" s="22">
        <f>Target_AM[[#This Row],[PROPORSI]]*VLOOKUP(Target_AM[[#This Row],[NIPNAS]],Target_CC[],COLUMN(BU$2)+9,0)</f>
        <v>0</v>
      </c>
      <c r="CJ146" s="22">
        <f>Target_AM[[#This Row],[PROPORSI]]*VLOOKUP(Target_AM[[#This Row],[NIPNAS]],Target_CC[],COLUMN(BV$2)+9,0)</f>
        <v>0</v>
      </c>
      <c r="CK146" s="22">
        <f>Target_AM[[#This Row],[PROPORSI]]*VLOOKUP(Target_AM[[#This Row],[NIPNAS]],Target_CC[],COLUMN(BW$2)+9,0)</f>
        <v>0</v>
      </c>
      <c r="CL146" s="22">
        <f>Target_AM[[#This Row],[PROPORSI]]*VLOOKUP(Target_AM[[#This Row],[NIPNAS]],Target_CC[],COLUMN(BX$2)+9,0)</f>
        <v>0</v>
      </c>
      <c r="CM146" s="22">
        <f>Target_AM[[#This Row],[PROPORSI]]*VLOOKUP(Target_AM[[#This Row],[NIPNAS]],Target_CC[],COLUMN(BY$2)+9,0)</f>
        <v>0</v>
      </c>
      <c r="CN146" s="22">
        <f>Target_AM[[#This Row],[PROPORSI]]*VLOOKUP(Target_AM[[#This Row],[NIPNAS]],Target_CC[],COLUMN(BZ$2)+9,0)</f>
        <v>0</v>
      </c>
      <c r="CO146" s="22">
        <f>Target_AM[[#This Row],[PROPORSI]]*VLOOKUP(Target_AM[[#This Row],[NIPNAS]],Target_CC[],COLUMN(CA$2)+9,0)</f>
        <v>0</v>
      </c>
      <c r="CP146" s="22">
        <f>Target_AM[[#This Row],[PROPORSI]]*VLOOKUP(Target_AM[[#This Row],[NIPNAS]],Target_CC[],COLUMN(CB$2)+9,0)</f>
        <v>0</v>
      </c>
      <c r="CQ146" s="22">
        <f>Target_AM[[#This Row],[PROPORSI]]*VLOOKUP(Target_AM[[#This Row],[NIPNAS]],Target_CC[],COLUMN(CC$2)+9,0)</f>
        <v>0</v>
      </c>
      <c r="CR146" s="22">
        <f>Target_AM[[#This Row],[PROPORSI]]*VLOOKUP(Target_AM[[#This Row],[NIPNAS]],Target_CC[],COLUMN(CD$2)+9,0)</f>
        <v>0</v>
      </c>
      <c r="CS146" s="22">
        <f>Target_AM[[#This Row],[PROPORSI]]*VLOOKUP(Target_AM[[#This Row],[NIPNAS]],Target_CC[],COLUMN(CE$2)+9,0)</f>
        <v>0</v>
      </c>
      <c r="CT146" s="22">
        <f>Target_AM[[#This Row],[PROPORSI]]*VLOOKUP(Target_AM[[#This Row],[NIPNAS]],Target_CC[],COLUMN(CF$2)+9,0)</f>
        <v>0</v>
      </c>
      <c r="CU146" s="22">
        <f>Target_AM[[#This Row],[PROPORSI]]*VLOOKUP(Target_AM[[#This Row],[NIPNAS]],Target_CC[],COLUMN(CG$2)+9,0)</f>
        <v>0</v>
      </c>
      <c r="CV146" s="22">
        <f>Target_AM[[#This Row],[PROPORSI]]*VLOOKUP(Target_AM[[#This Row],[NIPNAS]],Target_CC[],COLUMN(CH$2)+9,0)</f>
        <v>0</v>
      </c>
      <c r="CW146" s="22">
        <f>Target_AM[[#This Row],[PROPORSI]]*VLOOKUP(Target_AM[[#This Row],[NIPNAS]],Target_CC[],COLUMN(CI$2)+9,0)</f>
        <v>0</v>
      </c>
      <c r="CX146" s="22">
        <f>Target_AM[[#This Row],[PROPORSI]]*VLOOKUP(Target_AM[[#This Row],[NIPNAS]],Target_CC[],COLUMN(CJ$2)+9,0)</f>
        <v>0</v>
      </c>
      <c r="CY146" s="22">
        <f>Target_AM[[#This Row],[PROPORSI]]*VLOOKUP(Target_AM[[#This Row],[NIPNAS]],Target_CC[],COLUMN(CK$2)+9,0)</f>
        <v>0</v>
      </c>
      <c r="CZ146" s="22">
        <f>Target_AM[[#This Row],[PROPORSI]]*VLOOKUP(Target_AM[[#This Row],[NIPNAS]],Target_CC[],COLUMN(CL$2)+9,0)</f>
        <v>0</v>
      </c>
      <c r="DA146" s="22">
        <f>Target_AM[[#This Row],[PROPORSI]]*VLOOKUP(Target_AM[[#This Row],[NIPNAS]],Target_CC[],COLUMN(CM$2)+9,0)</f>
        <v>0</v>
      </c>
      <c r="DB146" s="22">
        <f>Target_AM[[#This Row],[PROPORSI]]*VLOOKUP(Target_AM[[#This Row],[NIPNAS]],Target_CC[],COLUMN(CN$2)+9,0)</f>
        <v>0</v>
      </c>
      <c r="DC146" s="22">
        <f>Target_AM[[#This Row],[PROPORSI]]*VLOOKUP(Target_AM[[#This Row],[NIPNAS]],Target_CC[],COLUMN(CO$2)+9,0)</f>
        <v>0</v>
      </c>
      <c r="DD146" s="22">
        <f>Target_AM[[#This Row],[PROPORSI]]*VLOOKUP(Target_AM[[#This Row],[NIPNAS]],Target_CC[],COLUMN(CP$2)+9,0)</f>
        <v>0</v>
      </c>
      <c r="DE146" s="22">
        <f>Target_AM[[#This Row],[PROPORSI]]*VLOOKUP(Target_AM[[#This Row],[NIPNAS]],Target_CC[],COLUMN(CQ$2)+9,0)</f>
        <v>0</v>
      </c>
      <c r="DF146" s="22">
        <f>Target_AM[[#This Row],[PROPORSI]]*VLOOKUP(Target_AM[[#This Row],[NIPNAS]],Target_CC[],COLUMN(CR$2)+9,0)</f>
        <v>0</v>
      </c>
      <c r="DG146" s="22">
        <f>Target_AM[[#This Row],[PROPORSI]]*VLOOKUP(Target_AM[[#This Row],[NIPNAS]],Target_CC[],COLUMN(CS$2)+9,0)</f>
        <v>0</v>
      </c>
      <c r="DH146" s="22">
        <f>Target_AM[[#This Row],[PROPORSI]]*VLOOKUP(Target_AM[[#This Row],[NIPNAS]],Target_CC[],COLUMN(CT$2)+9,0)</f>
        <v>0</v>
      </c>
      <c r="DI146" s="22">
        <f>Target_AM[[#This Row],[PROPORSI]]*VLOOKUP(Target_AM[[#This Row],[NIPNAS]],Target_CC[],COLUMN(CU$2)+9,0)</f>
        <v>0</v>
      </c>
      <c r="DJ146" s="22">
        <f>Target_AM[[#This Row],[PROPORSI]]*VLOOKUP(Target_AM[[#This Row],[NIPNAS]],Target_CC[],COLUMN(CV$2)+9,0)</f>
        <v>0</v>
      </c>
      <c r="DK146" s="22">
        <f>Target_AM[[#This Row],[PROPORSI]]*VLOOKUP(Target_AM[[#This Row],[NIPNAS]],Target_CC[],COLUMN(CW$2)+9,0)</f>
        <v>0</v>
      </c>
      <c r="DL146" s="22">
        <f>Target_AM[[#This Row],[PROPORSI]]*VLOOKUP(Target_AM[[#This Row],[NIPNAS]],Target_CC[],COLUMN(CX$2)+9,0)</f>
        <v>0</v>
      </c>
      <c r="DM146" s="22">
        <f>Target_AM[[#This Row],[PROPORSI]]*VLOOKUP(Target_AM[[#This Row],[NIPNAS]],Target_CC[],COLUMN(CY$2)+9,0)</f>
        <v>0</v>
      </c>
      <c r="DN146" s="22">
        <f>Target_AM[[#This Row],[PROPORSI]]*VLOOKUP(Target_AM[[#This Row],[NIPNAS]],Target_CC[],COLUMN(CZ$2)+9,0)</f>
        <v>0</v>
      </c>
      <c r="DO146" s="22">
        <f>Target_AM[[#This Row],[PROPORSI]]*VLOOKUP(Target_AM[[#This Row],[NIPNAS]],Target_CC[],COLUMN(DA$2)+9,0)</f>
        <v>0</v>
      </c>
      <c r="DP146" s="22">
        <f>Target_AM[[#This Row],[PROPORSI]]*VLOOKUP(Target_AM[[#This Row],[NIPNAS]],Target_CC[],COLUMN(DB$2)+9,0)</f>
        <v>0</v>
      </c>
      <c r="DQ146" s="22">
        <f>Target_AM[[#This Row],[PROPORSI]]*VLOOKUP(Target_AM[[#This Row],[NIPNAS]],Target_CC[],COLUMN(DC$2)+9,0)</f>
        <v>0</v>
      </c>
      <c r="DR146" s="22">
        <f>Target_AM[[#This Row],[PROPORSI]]*VLOOKUP(Target_AM[[#This Row],[NIPNAS]],Target_CC[],COLUMN(DD$2)+9,0)</f>
        <v>0</v>
      </c>
      <c r="DS146" s="22">
        <f>Target_AM[[#This Row],[PROPORSI]]*VLOOKUP(Target_AM[[#This Row],[NIPNAS]],Target_CC[],COLUMN(DE$2)+9,0)</f>
        <v>0</v>
      </c>
      <c r="DT146" s="22">
        <f>Target_AM[[#This Row],[PROPORSI]]*VLOOKUP(Target_AM[[#This Row],[NIPNAS]],Target_CC[],COLUMN(DF$2)+9,0)</f>
        <v>0</v>
      </c>
      <c r="DU146" s="22">
        <f>Target_AM[[#This Row],[PROPORSI]]*VLOOKUP(Target_AM[[#This Row],[NIPNAS]],Target_CC[],COLUMN(DG$2)+9,0)</f>
        <v>0</v>
      </c>
      <c r="DV146" s="22">
        <f>Target_AM[[#This Row],[PROPORSI]]*VLOOKUP(Target_AM[[#This Row],[NIPNAS]],Target_CC[],COLUMN(DH$2)+9,0)</f>
        <v>0</v>
      </c>
      <c r="DW146" s="22">
        <f>Target_AM[[#This Row],[PROPORSI]]*VLOOKUP(Target_AM[[#This Row],[NIPNAS]],Target_CC[],COLUMN(DI$2)+9,0)</f>
        <v>0</v>
      </c>
      <c r="DX146" s="22">
        <f>Target_AM[[#This Row],[PROPORSI]]*VLOOKUP(Target_AM[[#This Row],[NIPNAS]],Target_CC[],COLUMN(DJ$2)+9,0)</f>
        <v>0</v>
      </c>
      <c r="DY146" s="22">
        <f>Target_AM[[#This Row],[PROPORSI]]*VLOOKUP(Target_AM[[#This Row],[NIPNAS]],Target_CC[],COLUMN(DK$2)+9,0)</f>
        <v>0</v>
      </c>
      <c r="DZ146" s="22">
        <f>Target_AM[[#This Row],[PROPORSI]]*VLOOKUP(Target_AM[[#This Row],[NIPNAS]],Target_CC[],COLUMN(DL$2)+9,0)</f>
        <v>0</v>
      </c>
      <c r="EA146" s="22">
        <f>Target_AM[[#This Row],[PROPORSI]]*VLOOKUP(Target_AM[[#This Row],[NIPNAS]],Target_CC[],COLUMN(DM$2)+9,0)</f>
        <v>0</v>
      </c>
    </row>
    <row r="147" spans="2:131" x14ac:dyDescent="0.3">
      <c r="B147">
        <v>896661</v>
      </c>
      <c r="C147" t="s">
        <v>1045</v>
      </c>
      <c r="D147">
        <v>1</v>
      </c>
      <c r="E147" s="8">
        <v>45658</v>
      </c>
      <c r="F147">
        <v>10283745</v>
      </c>
      <c r="G147" t="s">
        <v>415</v>
      </c>
      <c r="J147" t="s">
        <v>363</v>
      </c>
      <c r="K147" t="s">
        <v>25</v>
      </c>
      <c r="L147" t="s">
        <v>159</v>
      </c>
      <c r="M147" t="s">
        <v>29</v>
      </c>
      <c r="N147" s="23">
        <f>Target_AM[[#This Row],[PROPORSI]]*VLOOKUP(Target_AM[[#This Row],[NIPNAS]],Target_CC[],9,0)</f>
        <v>22869722.756110534</v>
      </c>
      <c r="O147" s="22">
        <f>Target_AM[[#This Row],[PROPORSI]]*VLOOKUP(Target_AM[[#This Row],[NIPNAS]],Target_CC[],COLUMN(A$2)+9,0)</f>
        <v>58200</v>
      </c>
      <c r="P147" s="22">
        <f>Target_AM[[#This Row],[PROPORSI]]*VLOOKUP(Target_AM[[#This Row],[NIPNAS]],Target_CC[],COLUMN(B$2)+9,0)</f>
        <v>58200</v>
      </c>
      <c r="Q147" s="22">
        <f>Target_AM[[#This Row],[PROPORSI]]*VLOOKUP(Target_AM[[#This Row],[NIPNAS]],Target_CC[],COLUMN(C$2)+9,0)</f>
        <v>55872</v>
      </c>
      <c r="R147" s="22">
        <f>Target_AM[[#This Row],[PROPORSI]]*VLOOKUP(Target_AM[[#This Row],[NIPNAS]],Target_CC[],COLUMN(D$2)+9,0)</f>
        <v>58758.720000000001</v>
      </c>
      <c r="S147" s="22">
        <f>Target_AM[[#This Row],[PROPORSI]]*VLOOKUP(Target_AM[[#This Row],[NIPNAS]],Target_CC[],COLUMN(E$2)+9,0)</f>
        <v>55877.587200000002</v>
      </c>
      <c r="T147" s="22">
        <f>Target_AM[[#This Row],[PROPORSI]]*VLOOKUP(Target_AM[[#This Row],[NIPNAS]],Target_CC[],COLUMN(F$2)+9,0)</f>
        <v>55848.775871999998</v>
      </c>
      <c r="U147" s="22">
        <f>Target_AM[[#This Row],[PROPORSI]]*VLOOKUP(Target_AM[[#This Row],[NIPNAS]],Target_CC[],COLUMN(G$2)+9,0)</f>
        <v>67488.487758720003</v>
      </c>
      <c r="V147" s="22">
        <f>Target_AM[[#This Row],[PROPORSI]]*VLOOKUP(Target_AM[[#This Row],[NIPNAS]],Target_CC[],COLUMN(H$2)+9,0)</f>
        <v>58874.884877587203</v>
      </c>
      <c r="W147" s="22">
        <f>Target_AM[[#This Row],[PROPORSI]]*VLOOKUP(Target_AM[[#This Row],[NIPNAS]],Target_CC[],COLUMN(I$2)+9,0)</f>
        <v>61698.748848775875</v>
      </c>
      <c r="X147" s="22">
        <f>Target_AM[[#This Row],[PROPORSI]]*VLOOKUP(Target_AM[[#This Row],[NIPNAS]],Target_CC[],COLUMN(J$2)+9,0)</f>
        <v>67546.987488487764</v>
      </c>
      <c r="Y147" s="22">
        <f>Target_AM[[#This Row],[PROPORSI]]*VLOOKUP(Target_AM[[#This Row],[NIPNAS]],Target_CC[],COLUMN(K$2)+9,0)</f>
        <v>58875.469874884875</v>
      </c>
      <c r="Z147" s="22">
        <f>Target_AM[[#This Row],[PROPORSI]]*VLOOKUP(Target_AM[[#This Row],[NIPNAS]],Target_CC[],COLUMN(L$2)+9,0)</f>
        <v>64608.754698748853</v>
      </c>
      <c r="AA147" s="22">
        <f>Target_AM[[#This Row],[PROPORSI]]*VLOOKUP(Target_AM[[#This Row],[NIPNAS]],Target_CC[],COLUMN(M$2)+9,0)</f>
        <v>721850.41661920457</v>
      </c>
      <c r="AB147" s="22">
        <f>Target_AM[[#This Row],[PROPORSI]]*VLOOKUP(Target_AM[[#This Row],[NIPNAS]],Target_CC[],COLUMN(N$2)+9,0)</f>
        <v>247383.25492419946</v>
      </c>
      <c r="AC147" s="22">
        <f>Target_AM[[#This Row],[PROPORSI]]*VLOOKUP(Target_AM[[#This Row],[NIPNAS]],Target_CC[],COLUMN(O$2)+9,0)</f>
        <v>1447185.9053234123</v>
      </c>
      <c r="AD147" s="22">
        <f>Target_AM[[#This Row],[PROPORSI]]*VLOOKUP(Target_AM[[#This Row],[NIPNAS]],Target_CC[],COLUMN(P$2)+9,0)</f>
        <v>1322271.8630092316</v>
      </c>
      <c r="AE147" s="22">
        <f>Target_AM[[#This Row],[PROPORSI]]*VLOOKUP(Target_AM[[#This Row],[NIPNAS]],Target_CC[],COLUMN(Q$2)+9,0)</f>
        <v>912704.98233545222</v>
      </c>
      <c r="AF147" s="22">
        <f>Target_AM[[#This Row],[PROPORSI]]*VLOOKUP(Target_AM[[#This Row],[NIPNAS]],Target_CC[],COLUMN(R$2)+9,0)</f>
        <v>1233260.170689001</v>
      </c>
      <c r="AG147" s="22">
        <f>Target_AM[[#This Row],[PROPORSI]]*VLOOKUP(Target_AM[[#This Row],[NIPNAS]],Target_CC[],COLUMN(S$2)+9,0)</f>
        <v>1782969.4256051511</v>
      </c>
      <c r="AH147" s="22">
        <f>Target_AM[[#This Row],[PROPORSI]]*VLOOKUP(Target_AM[[#This Row],[NIPNAS]],Target_CC[],COLUMN(T$2)+9,0)</f>
        <v>2098289.5647766176</v>
      </c>
      <c r="AI147" s="22">
        <f>Target_AM[[#This Row],[PROPORSI]]*VLOOKUP(Target_AM[[#This Row],[NIPNAS]],Target_CC[],COLUMN(U$2)+9,0)</f>
        <v>2318150.3102176795</v>
      </c>
      <c r="AJ147" s="22">
        <f>Target_AM[[#This Row],[PROPORSI]]*VLOOKUP(Target_AM[[#This Row],[NIPNAS]],Target_CC[],COLUMN(V$2)+9,0)</f>
        <v>1898895.3453596127</v>
      </c>
      <c r="AK147" s="22">
        <f>Target_AM[[#This Row],[PROPORSI]]*VLOOKUP(Target_AM[[#This Row],[NIPNAS]],Target_CC[],COLUMN(W$2)+9,0)</f>
        <v>2336352.7930974858</v>
      </c>
      <c r="AL147" s="22">
        <f>Target_AM[[#This Row],[PROPORSI]]*VLOOKUP(Target_AM[[#This Row],[NIPNAS]],Target_CC[],COLUMN(X$2)+9,0)</f>
        <v>3145331.4672100688</v>
      </c>
      <c r="AM147" s="22">
        <f>Target_AM[[#This Row],[PROPORSI]]*VLOOKUP(Target_AM[[#This Row],[NIPNAS]],Target_CC[],COLUMN(Y$2)+9,0)</f>
        <v>1969633.845890871</v>
      </c>
      <c r="AN147" s="22">
        <f>Target_AM[[#This Row],[PROPORSI]]*VLOOKUP(Target_AM[[#This Row],[NIPNAS]],Target_CC[],COLUMN(Z$2)+9,0)</f>
        <v>20712428.928438786</v>
      </c>
      <c r="AO147" s="22">
        <f>Target_AM[[#This Row],[PROPORSI]]*VLOOKUP(Target_AM[[#This Row],[NIPNAS]],Target_CC[],COLUMN(AA$2)+9,0)</f>
        <v>305583.25492419943</v>
      </c>
      <c r="AP147" s="22">
        <f>Target_AM[[#This Row],[PROPORSI]]*VLOOKUP(Target_AM[[#This Row],[NIPNAS]],Target_CC[],COLUMN(AB$2)+9,0)</f>
        <v>1505385.9053234123</v>
      </c>
      <c r="AQ147" s="22">
        <f>Target_AM[[#This Row],[PROPORSI]]*VLOOKUP(Target_AM[[#This Row],[NIPNAS]],Target_CC[],COLUMN(AC$2)+9,0)</f>
        <v>1378143.8630092316</v>
      </c>
      <c r="AR147" s="22">
        <f>Target_AM[[#This Row],[PROPORSI]]*VLOOKUP(Target_AM[[#This Row],[NIPNAS]],Target_CC[],COLUMN(AD$2)+9,0)</f>
        <v>971463.7023354522</v>
      </c>
      <c r="AS147" s="22">
        <f>Target_AM[[#This Row],[PROPORSI]]*VLOOKUP(Target_AM[[#This Row],[NIPNAS]],Target_CC[],COLUMN(AE$2)+9,0)</f>
        <v>1289137.7578890009</v>
      </c>
      <c r="AT147" s="22">
        <f>Target_AM[[#This Row],[PROPORSI]]*VLOOKUP(Target_AM[[#This Row],[NIPNAS]],Target_CC[],COLUMN(AF$2)+9,0)</f>
        <v>1838818.2014771511</v>
      </c>
      <c r="AU147" s="22">
        <f>Target_AM[[#This Row],[PROPORSI]]*VLOOKUP(Target_AM[[#This Row],[NIPNAS]],Target_CC[],COLUMN(AG$2)+9,0)</f>
        <v>2165778.0525353374</v>
      </c>
      <c r="AV147" s="22">
        <f>Target_AM[[#This Row],[PROPORSI]]*VLOOKUP(Target_AM[[#This Row],[NIPNAS]],Target_CC[],COLUMN(AH$2)+9,0)</f>
        <v>2377025.1950952667</v>
      </c>
      <c r="AW147" s="22">
        <f>Target_AM[[#This Row],[PROPORSI]]*VLOOKUP(Target_AM[[#This Row],[NIPNAS]],Target_CC[],COLUMN(AI$2)+9,0)</f>
        <v>1960594.0942083886</v>
      </c>
      <c r="AX147" s="22">
        <f>Target_AM[[#This Row],[PROPORSI]]*VLOOKUP(Target_AM[[#This Row],[NIPNAS]],Target_CC[],COLUMN(AJ$2)+9,0)</f>
        <v>2403899.7805859735</v>
      </c>
      <c r="AY147" s="22">
        <f>Target_AM[[#This Row],[PROPORSI]]*VLOOKUP(Target_AM[[#This Row],[NIPNAS]],Target_CC[],COLUMN(AK$2)+9,0)</f>
        <v>3204206.9370849538</v>
      </c>
      <c r="AZ147" s="22">
        <f>Target_AM[[#This Row],[PROPORSI]]*VLOOKUP(Target_AM[[#This Row],[NIPNAS]],Target_CC[],COLUMN(AL$2)+9,0)</f>
        <v>2034242.6005896199</v>
      </c>
      <c r="BA147" s="22">
        <f>Target_AM[[#This Row],[PROPORSI]]*VLOOKUP(Target_AM[[#This Row],[NIPNAS]],Target_CC[],COLUMN(AM$2)+9,0)</f>
        <v>21434279.345057987</v>
      </c>
      <c r="BB147" s="22">
        <f>Target_AM[[#This Row],[PROPORSI]]*VLOOKUP(Target_AM[[#This Row],[NIPNAS]],Target_CC[],COLUMN(AN$2)+9,0)</f>
        <v>792396.75529236195</v>
      </c>
      <c r="BC147" s="22">
        <f>Target_AM[[#This Row],[PROPORSI]]*VLOOKUP(Target_AM[[#This Row],[NIPNAS]],Target_CC[],COLUMN(AO$2)+9,0)</f>
        <v>6032290.547343405</v>
      </c>
      <c r="BD147" s="22">
        <f>Target_AM[[#This Row],[PROPORSI]]*VLOOKUP(Target_AM[[#This Row],[NIPNAS]],Target_CC[],COLUMN(AP$2)+9,0)</f>
        <v>1721168.2227272117</v>
      </c>
      <c r="BE147" s="22">
        <f>Target_AM[[#This Row],[PROPORSI]]*VLOOKUP(Target_AM[[#This Row],[NIPNAS]],Target_CC[],COLUMN(AQ$2)+9,0)</f>
        <v>3730263.1812121775</v>
      </c>
      <c r="BF147" s="22">
        <f>Target_AM[[#This Row],[PROPORSI]]*VLOOKUP(Target_AM[[#This Row],[NIPNAS]],Target_CC[],COLUMN(AR$2)+9,0)</f>
        <v>4356146.5649457099</v>
      </c>
      <c r="BG147" s="22">
        <f>Target_AM[[#This Row],[PROPORSI]]*VLOOKUP(Target_AM[[#This Row],[NIPNAS]],Target_CC[],COLUMN(AS$2)+9,0)</f>
        <v>4727385.5144472579</v>
      </c>
      <c r="BH147" s="22">
        <f>Target_AM[[#This Row],[PROPORSI]]*VLOOKUP(Target_AM[[#This Row],[NIPNAS]],Target_CC[],COLUMN(AT$2)+9,0)</f>
        <v>304335.51175167295</v>
      </c>
      <c r="BI147" s="22">
        <f>Target_AM[[#This Row],[PROPORSI]]*VLOOKUP(Target_AM[[#This Row],[NIPNAS]],Target_CC[],COLUMN(AU$2)+9,0)</f>
        <v>6178364.2199487239</v>
      </c>
      <c r="BJ147" s="22">
        <f>Target_AM[[#This Row],[PROPORSI]]*VLOOKUP(Target_AM[[#This Row],[NIPNAS]],Target_CC[],COLUMN(AV$2)+9,0)</f>
        <v>2219161.1340547749</v>
      </c>
      <c r="BK147" s="22">
        <f>Target_AM[[#This Row],[PROPORSI]]*VLOOKUP(Target_AM[[#This Row],[NIPNAS]],Target_CC[],COLUMN(AW$2)+9,0)</f>
        <v>6294176.2929679696</v>
      </c>
      <c r="BL147" s="22">
        <f>Target_AM[[#This Row],[PROPORSI]]*VLOOKUP(Target_AM[[#This Row],[NIPNAS]],Target_CC[],COLUMN(AX$2)+9,0)</f>
        <v>4667404.7998496499</v>
      </c>
      <c r="BM147" s="22">
        <f>Target_AM[[#This Row],[PROPORSI]]*VLOOKUP(Target_AM[[#This Row],[NIPNAS]],Target_CC[],COLUMN(AY$2)+9,0)</f>
        <v>3677144.2621599752</v>
      </c>
      <c r="BN147" s="22">
        <f>Target_AM[[#This Row],[PROPORSI]]*VLOOKUP(Target_AM[[#This Row],[NIPNAS]],Target_CC[],COLUMN(AZ$2)+9,0)</f>
        <v>44700237.006700888</v>
      </c>
      <c r="BO147" s="22">
        <f>Target_AM[[#This Row],[PROPORSI]]*VLOOKUP(Target_AM[[#This Row],[NIPNAS]],Target_CC[],COLUMN(BA$2)+9,0)</f>
        <v>57100</v>
      </c>
      <c r="BP147" s="22">
        <f>Target_AM[[#This Row],[PROPORSI]]*VLOOKUP(Target_AM[[#This Row],[NIPNAS]],Target_CC[],COLUMN(BB$2)+9,0)</f>
        <v>62550</v>
      </c>
      <c r="BQ147" s="22">
        <f>Target_AM[[#This Row],[PROPORSI]]*VLOOKUP(Target_AM[[#This Row],[NIPNAS]],Target_CC[],COLUMN(BC$2)+9,0)</f>
        <v>59500</v>
      </c>
      <c r="BR147" s="22">
        <f>Target_AM[[#This Row],[PROPORSI]]*VLOOKUP(Target_AM[[#This Row],[NIPNAS]],Target_CC[],COLUMN(BD$2)+9,0)</f>
        <v>59500</v>
      </c>
      <c r="BS147" s="22">
        <f>Target_AM[[#This Row],[PROPORSI]]*VLOOKUP(Target_AM[[#This Row],[NIPNAS]],Target_CC[],COLUMN(BE$2)+9,0)</f>
        <v>59500</v>
      </c>
      <c r="BT147" s="22">
        <f>Target_AM[[#This Row],[PROPORSI]]*VLOOKUP(Target_AM[[#This Row],[NIPNAS]],Target_CC[],COLUMN(BF$2)+9,0)</f>
        <v>59500</v>
      </c>
      <c r="BU147" s="22">
        <f>Target_AM[[#This Row],[PROPORSI]]*VLOOKUP(Target_AM[[#This Row],[NIPNAS]],Target_CC[],COLUMN(BG$2)+9,0)</f>
        <v>59500</v>
      </c>
      <c r="BV147" s="22">
        <f>Target_AM[[#This Row],[PROPORSI]]*VLOOKUP(Target_AM[[#This Row],[NIPNAS]],Target_CC[],COLUMN(BH$2)+9,0)</f>
        <v>59500</v>
      </c>
      <c r="BW147" s="22">
        <f>Target_AM[[#This Row],[PROPORSI]]*VLOOKUP(Target_AM[[#This Row],[NIPNAS]],Target_CC[],COLUMN(BI$2)+9,0)</f>
        <v>59500</v>
      </c>
      <c r="BX147" s="22">
        <f>Target_AM[[#This Row],[PROPORSI]]*VLOOKUP(Target_AM[[#This Row],[NIPNAS]],Target_CC[],COLUMN(BJ$2)+9,0)</f>
        <v>59500</v>
      </c>
      <c r="BY147" s="22">
        <f>Target_AM[[#This Row],[PROPORSI]]*VLOOKUP(Target_AM[[#This Row],[NIPNAS]],Target_CC[],COLUMN(BK$2)+9,0)</f>
        <v>59500</v>
      </c>
      <c r="BZ147" s="22">
        <f>Target_AM[[#This Row],[PROPORSI]]*VLOOKUP(Target_AM[[#This Row],[NIPNAS]],Target_CC[],COLUMN(BL$2)+9,0)</f>
        <v>59500</v>
      </c>
      <c r="CA147" s="22">
        <f>Target_AM[[#This Row],[PROPORSI]]*VLOOKUP(Target_AM[[#This Row],[NIPNAS]],Target_CC[],COLUMN(BM$2)+9,0)</f>
        <v>714650</v>
      </c>
      <c r="CB147" s="22">
        <f>Target_AM[[#This Row],[PROPORSI]]*VLOOKUP(Target_AM[[#This Row],[NIPNAS]],Target_CC[],COLUMN(BN$2)+9,0)</f>
        <v>0</v>
      </c>
      <c r="CC147" s="22">
        <f>Target_AM[[#This Row],[PROPORSI]]*VLOOKUP(Target_AM[[#This Row],[NIPNAS]],Target_CC[],COLUMN(BO$2)+9,0)</f>
        <v>0</v>
      </c>
      <c r="CD147" s="22">
        <f>Target_AM[[#This Row],[PROPORSI]]*VLOOKUP(Target_AM[[#This Row],[NIPNAS]],Target_CC[],COLUMN(BP$2)+9,0)</f>
        <v>0</v>
      </c>
      <c r="CE147" s="22">
        <f>Target_AM[[#This Row],[PROPORSI]]*VLOOKUP(Target_AM[[#This Row],[NIPNAS]],Target_CC[],COLUMN(BQ$2)+9,0)</f>
        <v>0</v>
      </c>
      <c r="CF147" s="22">
        <f>Target_AM[[#This Row],[PROPORSI]]*VLOOKUP(Target_AM[[#This Row],[NIPNAS]],Target_CC[],COLUMN(BR$2)+9,0)</f>
        <v>0</v>
      </c>
      <c r="CG147" s="22">
        <f>Target_AM[[#This Row],[PROPORSI]]*VLOOKUP(Target_AM[[#This Row],[NIPNAS]],Target_CC[],COLUMN(BS$2)+9,0)</f>
        <v>0</v>
      </c>
      <c r="CH147" s="22">
        <f>Target_AM[[#This Row],[PROPORSI]]*VLOOKUP(Target_AM[[#This Row],[NIPNAS]],Target_CC[],COLUMN(BT$2)+9,0)</f>
        <v>0</v>
      </c>
      <c r="CI147" s="22">
        <f>Target_AM[[#This Row],[PROPORSI]]*VLOOKUP(Target_AM[[#This Row],[NIPNAS]],Target_CC[],COLUMN(BU$2)+9,0)</f>
        <v>0</v>
      </c>
      <c r="CJ147" s="22">
        <f>Target_AM[[#This Row],[PROPORSI]]*VLOOKUP(Target_AM[[#This Row],[NIPNAS]],Target_CC[],COLUMN(BV$2)+9,0)</f>
        <v>0</v>
      </c>
      <c r="CK147" s="22">
        <f>Target_AM[[#This Row],[PROPORSI]]*VLOOKUP(Target_AM[[#This Row],[NIPNAS]],Target_CC[],COLUMN(BW$2)+9,0)</f>
        <v>0</v>
      </c>
      <c r="CL147" s="22">
        <f>Target_AM[[#This Row],[PROPORSI]]*VLOOKUP(Target_AM[[#This Row],[NIPNAS]],Target_CC[],COLUMN(BX$2)+9,0)</f>
        <v>0</v>
      </c>
      <c r="CM147" s="22">
        <f>Target_AM[[#This Row],[PROPORSI]]*VLOOKUP(Target_AM[[#This Row],[NIPNAS]],Target_CC[],COLUMN(BY$2)+9,0)</f>
        <v>0</v>
      </c>
      <c r="CN147" s="22">
        <f>Target_AM[[#This Row],[PROPORSI]]*VLOOKUP(Target_AM[[#This Row],[NIPNAS]],Target_CC[],COLUMN(BZ$2)+9,0)</f>
        <v>0</v>
      </c>
      <c r="CO147" s="22">
        <f>Target_AM[[#This Row],[PROPORSI]]*VLOOKUP(Target_AM[[#This Row],[NIPNAS]],Target_CC[],COLUMN(CA$2)+9,0)</f>
        <v>57100</v>
      </c>
      <c r="CP147" s="22">
        <f>Target_AM[[#This Row],[PROPORSI]]*VLOOKUP(Target_AM[[#This Row],[NIPNAS]],Target_CC[],COLUMN(CB$2)+9,0)</f>
        <v>62550</v>
      </c>
      <c r="CQ147" s="22">
        <f>Target_AM[[#This Row],[PROPORSI]]*VLOOKUP(Target_AM[[#This Row],[NIPNAS]],Target_CC[],COLUMN(CC$2)+9,0)</f>
        <v>59500</v>
      </c>
      <c r="CR147" s="22">
        <f>Target_AM[[#This Row],[PROPORSI]]*VLOOKUP(Target_AM[[#This Row],[NIPNAS]],Target_CC[],COLUMN(CD$2)+9,0)</f>
        <v>59500</v>
      </c>
      <c r="CS147" s="22">
        <f>Target_AM[[#This Row],[PROPORSI]]*VLOOKUP(Target_AM[[#This Row],[NIPNAS]],Target_CC[],COLUMN(CE$2)+9,0)</f>
        <v>59500</v>
      </c>
      <c r="CT147" s="22">
        <f>Target_AM[[#This Row],[PROPORSI]]*VLOOKUP(Target_AM[[#This Row],[NIPNAS]],Target_CC[],COLUMN(CF$2)+9,0)</f>
        <v>59500</v>
      </c>
      <c r="CU147" s="22">
        <f>Target_AM[[#This Row],[PROPORSI]]*VLOOKUP(Target_AM[[#This Row],[NIPNAS]],Target_CC[],COLUMN(CG$2)+9,0)</f>
        <v>59500</v>
      </c>
      <c r="CV147" s="22">
        <f>Target_AM[[#This Row],[PROPORSI]]*VLOOKUP(Target_AM[[#This Row],[NIPNAS]],Target_CC[],COLUMN(CH$2)+9,0)</f>
        <v>59500</v>
      </c>
      <c r="CW147" s="22">
        <f>Target_AM[[#This Row],[PROPORSI]]*VLOOKUP(Target_AM[[#This Row],[NIPNAS]],Target_CC[],COLUMN(CI$2)+9,0)</f>
        <v>59500</v>
      </c>
      <c r="CX147" s="22">
        <f>Target_AM[[#This Row],[PROPORSI]]*VLOOKUP(Target_AM[[#This Row],[NIPNAS]],Target_CC[],COLUMN(CJ$2)+9,0)</f>
        <v>59500</v>
      </c>
      <c r="CY147" s="22">
        <f>Target_AM[[#This Row],[PROPORSI]]*VLOOKUP(Target_AM[[#This Row],[NIPNAS]],Target_CC[],COLUMN(CK$2)+9,0)</f>
        <v>59500</v>
      </c>
      <c r="CZ147" s="22">
        <f>Target_AM[[#This Row],[PROPORSI]]*VLOOKUP(Target_AM[[#This Row],[NIPNAS]],Target_CC[],COLUMN(CL$2)+9,0)</f>
        <v>59500</v>
      </c>
      <c r="DA147" s="22">
        <f>Target_AM[[#This Row],[PROPORSI]]*VLOOKUP(Target_AM[[#This Row],[NIPNAS]],Target_CC[],COLUMN(CM$2)+9,0)</f>
        <v>714650</v>
      </c>
      <c r="DB147" s="22">
        <f>Target_AM[[#This Row],[PROPORSI]]*VLOOKUP(Target_AM[[#This Row],[NIPNAS]],Target_CC[],COLUMN(CN$2)+9,0)</f>
        <v>0</v>
      </c>
      <c r="DC147" s="22">
        <f>Target_AM[[#This Row],[PROPORSI]]*VLOOKUP(Target_AM[[#This Row],[NIPNAS]],Target_CC[],COLUMN(CO$2)+9,0)</f>
        <v>0</v>
      </c>
      <c r="DD147" s="22">
        <f>Target_AM[[#This Row],[PROPORSI]]*VLOOKUP(Target_AM[[#This Row],[NIPNAS]],Target_CC[],COLUMN(CP$2)+9,0)</f>
        <v>0</v>
      </c>
      <c r="DE147" s="22">
        <f>Target_AM[[#This Row],[PROPORSI]]*VLOOKUP(Target_AM[[#This Row],[NIPNAS]],Target_CC[],COLUMN(CQ$2)+9,0)</f>
        <v>0</v>
      </c>
      <c r="DF147" s="22">
        <f>Target_AM[[#This Row],[PROPORSI]]*VLOOKUP(Target_AM[[#This Row],[NIPNAS]],Target_CC[],COLUMN(CR$2)+9,0)</f>
        <v>0</v>
      </c>
      <c r="DG147" s="22">
        <f>Target_AM[[#This Row],[PROPORSI]]*VLOOKUP(Target_AM[[#This Row],[NIPNAS]],Target_CC[],COLUMN(CS$2)+9,0)</f>
        <v>0</v>
      </c>
      <c r="DH147" s="22">
        <f>Target_AM[[#This Row],[PROPORSI]]*VLOOKUP(Target_AM[[#This Row],[NIPNAS]],Target_CC[],COLUMN(CT$2)+9,0)</f>
        <v>0</v>
      </c>
      <c r="DI147" s="22">
        <f>Target_AM[[#This Row],[PROPORSI]]*VLOOKUP(Target_AM[[#This Row],[NIPNAS]],Target_CC[],COLUMN(CU$2)+9,0)</f>
        <v>0</v>
      </c>
      <c r="DJ147" s="22">
        <f>Target_AM[[#This Row],[PROPORSI]]*VLOOKUP(Target_AM[[#This Row],[NIPNAS]],Target_CC[],COLUMN(CV$2)+9,0)</f>
        <v>0</v>
      </c>
      <c r="DK147" s="22">
        <f>Target_AM[[#This Row],[PROPORSI]]*VLOOKUP(Target_AM[[#This Row],[NIPNAS]],Target_CC[],COLUMN(CW$2)+9,0)</f>
        <v>0</v>
      </c>
      <c r="DL147" s="22">
        <f>Target_AM[[#This Row],[PROPORSI]]*VLOOKUP(Target_AM[[#This Row],[NIPNAS]],Target_CC[],COLUMN(CX$2)+9,0)</f>
        <v>0</v>
      </c>
      <c r="DM147" s="22">
        <f>Target_AM[[#This Row],[PROPORSI]]*VLOOKUP(Target_AM[[#This Row],[NIPNAS]],Target_CC[],COLUMN(CY$2)+9,0)</f>
        <v>0</v>
      </c>
      <c r="DN147" s="22">
        <f>Target_AM[[#This Row],[PROPORSI]]*VLOOKUP(Target_AM[[#This Row],[NIPNAS]],Target_CC[],COLUMN(CZ$2)+9,0)</f>
        <v>0</v>
      </c>
      <c r="DO147" s="22">
        <f>Target_AM[[#This Row],[PROPORSI]]*VLOOKUP(Target_AM[[#This Row],[NIPNAS]],Target_CC[],COLUMN(DA$2)+9,0)</f>
        <v>0</v>
      </c>
      <c r="DP147" s="22">
        <f>Target_AM[[#This Row],[PROPORSI]]*VLOOKUP(Target_AM[[#This Row],[NIPNAS]],Target_CC[],COLUMN(DB$2)+9,0)</f>
        <v>0</v>
      </c>
      <c r="DQ147" s="22">
        <f>Target_AM[[#This Row],[PROPORSI]]*VLOOKUP(Target_AM[[#This Row],[NIPNAS]],Target_CC[],COLUMN(DC$2)+9,0)</f>
        <v>0</v>
      </c>
      <c r="DR147" s="22">
        <f>Target_AM[[#This Row],[PROPORSI]]*VLOOKUP(Target_AM[[#This Row],[NIPNAS]],Target_CC[],COLUMN(DD$2)+9,0)</f>
        <v>0</v>
      </c>
      <c r="DS147" s="22">
        <f>Target_AM[[#This Row],[PROPORSI]]*VLOOKUP(Target_AM[[#This Row],[NIPNAS]],Target_CC[],COLUMN(DE$2)+9,0)</f>
        <v>0</v>
      </c>
      <c r="DT147" s="22">
        <f>Target_AM[[#This Row],[PROPORSI]]*VLOOKUP(Target_AM[[#This Row],[NIPNAS]],Target_CC[],COLUMN(DF$2)+9,0)</f>
        <v>0</v>
      </c>
      <c r="DU147" s="22">
        <f>Target_AM[[#This Row],[PROPORSI]]*VLOOKUP(Target_AM[[#This Row],[NIPNAS]],Target_CC[],COLUMN(DG$2)+9,0)</f>
        <v>0</v>
      </c>
      <c r="DV147" s="22">
        <f>Target_AM[[#This Row],[PROPORSI]]*VLOOKUP(Target_AM[[#This Row],[NIPNAS]],Target_CC[],COLUMN(DH$2)+9,0)</f>
        <v>0</v>
      </c>
      <c r="DW147" s="22">
        <f>Target_AM[[#This Row],[PROPORSI]]*VLOOKUP(Target_AM[[#This Row],[NIPNAS]],Target_CC[],COLUMN(DI$2)+9,0)</f>
        <v>0</v>
      </c>
      <c r="DX147" s="22">
        <f>Target_AM[[#This Row],[PROPORSI]]*VLOOKUP(Target_AM[[#This Row],[NIPNAS]],Target_CC[],COLUMN(DJ$2)+9,0)</f>
        <v>0</v>
      </c>
      <c r="DY147" s="22">
        <f>Target_AM[[#This Row],[PROPORSI]]*VLOOKUP(Target_AM[[#This Row],[NIPNAS]],Target_CC[],COLUMN(DK$2)+9,0)</f>
        <v>0</v>
      </c>
      <c r="DZ147" s="22">
        <f>Target_AM[[#This Row],[PROPORSI]]*VLOOKUP(Target_AM[[#This Row],[NIPNAS]],Target_CC[],COLUMN(DL$2)+9,0)</f>
        <v>0</v>
      </c>
      <c r="EA147" s="22">
        <f>Target_AM[[#This Row],[PROPORSI]]*VLOOKUP(Target_AM[[#This Row],[NIPNAS]],Target_CC[],COLUMN(DM$2)+9,0)</f>
        <v>0</v>
      </c>
    </row>
    <row r="148" spans="2:131" x14ac:dyDescent="0.3">
      <c r="B148">
        <v>404429</v>
      </c>
      <c r="C148" t="s">
        <v>1008</v>
      </c>
      <c r="D148">
        <v>1</v>
      </c>
      <c r="E148" s="8">
        <v>45658</v>
      </c>
      <c r="F148">
        <v>10231379</v>
      </c>
      <c r="G148" t="s">
        <v>410</v>
      </c>
      <c r="J148" t="s">
        <v>296</v>
      </c>
      <c r="K148" t="s">
        <v>25</v>
      </c>
      <c r="L148" t="s">
        <v>159</v>
      </c>
      <c r="M148" t="s">
        <v>29</v>
      </c>
      <c r="N148" s="23">
        <f>Target_AM[[#This Row],[PROPORSI]]*VLOOKUP(Target_AM[[#This Row],[NIPNAS]],Target_CC[],9,0)</f>
        <v>3404193.204686645</v>
      </c>
      <c r="O148" s="22">
        <f>Target_AM[[#This Row],[PROPORSI]]*VLOOKUP(Target_AM[[#This Row],[NIPNAS]],Target_CC[],COLUMN(A$2)+9,0)</f>
        <v>47619</v>
      </c>
      <c r="P148" s="22">
        <f>Target_AM[[#This Row],[PROPORSI]]*VLOOKUP(Target_AM[[#This Row],[NIPNAS]],Target_CC[],COLUMN(B$2)+9,0)</f>
        <v>45238.049999999996</v>
      </c>
      <c r="Q148" s="22">
        <f>Target_AM[[#This Row],[PROPORSI]]*VLOOKUP(Target_AM[[#This Row],[NIPNAS]],Target_CC[],COLUMN(C$2)+9,0)</f>
        <v>45695</v>
      </c>
      <c r="R148" s="22">
        <f>Target_AM[[#This Row],[PROPORSI]]*VLOOKUP(Target_AM[[#This Row],[NIPNAS]],Target_CC[],COLUMN(D$2)+9,0)</f>
        <v>45238.049999999996</v>
      </c>
      <c r="S148" s="22">
        <f>Target_AM[[#This Row],[PROPORSI]]*VLOOKUP(Target_AM[[#This Row],[NIPNAS]],Target_CC[],COLUMN(E$2)+9,0)</f>
        <v>43867.199999999997</v>
      </c>
      <c r="T148" s="22">
        <f>Target_AM[[#This Row],[PROPORSI]]*VLOOKUP(Target_AM[[#This Row],[NIPNAS]],Target_CC[],COLUMN(F$2)+9,0)</f>
        <v>42496.35</v>
      </c>
      <c r="U148" s="22">
        <f>Target_AM[[#This Row],[PROPORSI]]*VLOOKUP(Target_AM[[#This Row],[NIPNAS]],Target_CC[],COLUMN(G$2)+9,0)</f>
        <v>44781.1</v>
      </c>
      <c r="V148" s="22">
        <f>Target_AM[[#This Row],[PROPORSI]]*VLOOKUP(Target_AM[[#This Row],[NIPNAS]],Target_CC[],COLUMN(H$2)+9,0)</f>
        <v>46608.9</v>
      </c>
      <c r="W148" s="22">
        <f>Target_AM[[#This Row],[PROPORSI]]*VLOOKUP(Target_AM[[#This Row],[NIPNAS]],Target_CC[],COLUMN(I$2)+9,0)</f>
        <v>46151.95</v>
      </c>
      <c r="X148" s="22">
        <f>Target_AM[[#This Row],[PROPORSI]]*VLOOKUP(Target_AM[[#This Row],[NIPNAS]],Target_CC[],COLUMN(J$2)+9,0)</f>
        <v>46151.95</v>
      </c>
      <c r="Y148" s="22">
        <f>Target_AM[[#This Row],[PROPORSI]]*VLOOKUP(Target_AM[[#This Row],[NIPNAS]],Target_CC[],COLUMN(K$2)+9,0)</f>
        <v>46608.9</v>
      </c>
      <c r="Z148" s="22">
        <f>Target_AM[[#This Row],[PROPORSI]]*VLOOKUP(Target_AM[[#This Row],[NIPNAS]],Target_CC[],COLUMN(L$2)+9,0)</f>
        <v>45695</v>
      </c>
      <c r="AA148" s="22">
        <f>Target_AM[[#This Row],[PROPORSI]]*VLOOKUP(Target_AM[[#This Row],[NIPNAS]],Target_CC[],COLUMN(M$2)+9,0)</f>
        <v>546151.44999999995</v>
      </c>
      <c r="AB148" s="22">
        <f>Target_AM[[#This Row],[PROPORSI]]*VLOOKUP(Target_AM[[#This Row],[NIPNAS]],Target_CC[],COLUMN(N$2)+9,0)</f>
        <v>0</v>
      </c>
      <c r="AC148" s="22">
        <f>Target_AM[[#This Row],[PROPORSI]]*VLOOKUP(Target_AM[[#This Row],[NIPNAS]],Target_CC[],COLUMN(O$2)+9,0)</f>
        <v>690859.22431823774</v>
      </c>
      <c r="AD148" s="22">
        <f>Target_AM[[#This Row],[PROPORSI]]*VLOOKUP(Target_AM[[#This Row],[NIPNAS]],Target_CC[],COLUMN(P$2)+9,0)</f>
        <v>683729.23020126333</v>
      </c>
      <c r="AE148" s="22">
        <f>Target_AM[[#This Row],[PROPORSI]]*VLOOKUP(Target_AM[[#This Row],[NIPNAS]],Target_CC[],COLUMN(Q$2)+9,0)</f>
        <v>537486.86343142285</v>
      </c>
      <c r="AF148" s="22">
        <f>Target_AM[[#This Row],[PROPORSI]]*VLOOKUP(Target_AM[[#This Row],[NIPNAS]],Target_CC[],COLUMN(R$2)+9,0)</f>
        <v>586231.66372162709</v>
      </c>
      <c r="AG148" s="22">
        <f>Target_AM[[#This Row],[PROPORSI]]*VLOOKUP(Target_AM[[#This Row],[NIPNAS]],Target_CC[],COLUMN(S$2)+9,0)</f>
        <v>571553.53985494352</v>
      </c>
      <c r="AH148" s="22">
        <f>Target_AM[[#This Row],[PROPORSI]]*VLOOKUP(Target_AM[[#This Row],[NIPNAS]],Target_CC[],COLUMN(T$2)+9,0)</f>
        <v>710365.72728492401</v>
      </c>
      <c r="AI148" s="22">
        <f>Target_AM[[#This Row],[PROPORSI]]*VLOOKUP(Target_AM[[#This Row],[NIPNAS]],Target_CC[],COLUMN(U$2)+9,0)</f>
        <v>598269.13892134407</v>
      </c>
      <c r="AJ148" s="22">
        <f>Target_AM[[#This Row],[PROPORSI]]*VLOOKUP(Target_AM[[#This Row],[NIPNAS]],Target_CC[],COLUMN(V$2)+9,0)</f>
        <v>715610.41381648171</v>
      </c>
      <c r="AK148" s="22">
        <f>Target_AM[[#This Row],[PROPORSI]]*VLOOKUP(Target_AM[[#This Row],[NIPNAS]],Target_CC[],COLUMN(W$2)+9,0)</f>
        <v>720720.50871695695</v>
      </c>
      <c r="AL148" s="22">
        <f>Target_AM[[#This Row],[PROPORSI]]*VLOOKUP(Target_AM[[#This Row],[NIPNAS]],Target_CC[],COLUMN(X$2)+9,0)</f>
        <v>611960.29877694696</v>
      </c>
      <c r="AM148" s="22">
        <f>Target_AM[[#This Row],[PROPORSI]]*VLOOKUP(Target_AM[[#This Row],[NIPNAS]],Target_CC[],COLUMN(Y$2)+9,0)</f>
        <v>623089.45347582689</v>
      </c>
      <c r="AN148" s="22">
        <f>Target_AM[[#This Row],[PROPORSI]]*VLOOKUP(Target_AM[[#This Row],[NIPNAS]],Target_CC[],COLUMN(Z$2)+9,0)</f>
        <v>7049876.062519975</v>
      </c>
      <c r="AO148" s="22">
        <f>Target_AM[[#This Row],[PROPORSI]]*VLOOKUP(Target_AM[[#This Row],[NIPNAS]],Target_CC[],COLUMN(AA$2)+9,0)</f>
        <v>47619</v>
      </c>
      <c r="AP148" s="22">
        <f>Target_AM[[#This Row],[PROPORSI]]*VLOOKUP(Target_AM[[#This Row],[NIPNAS]],Target_CC[],COLUMN(AB$2)+9,0)</f>
        <v>736097.27431823779</v>
      </c>
      <c r="AQ148" s="22">
        <f>Target_AM[[#This Row],[PROPORSI]]*VLOOKUP(Target_AM[[#This Row],[NIPNAS]],Target_CC[],COLUMN(AC$2)+9,0)</f>
        <v>729424.23020126333</v>
      </c>
      <c r="AR148" s="22">
        <f>Target_AM[[#This Row],[PROPORSI]]*VLOOKUP(Target_AM[[#This Row],[NIPNAS]],Target_CC[],COLUMN(AD$2)+9,0)</f>
        <v>582724.9134314229</v>
      </c>
      <c r="AS148" s="22">
        <f>Target_AM[[#This Row],[PROPORSI]]*VLOOKUP(Target_AM[[#This Row],[NIPNAS]],Target_CC[],COLUMN(AE$2)+9,0)</f>
        <v>630098.86372162704</v>
      </c>
      <c r="AT148" s="22">
        <f>Target_AM[[#This Row],[PROPORSI]]*VLOOKUP(Target_AM[[#This Row],[NIPNAS]],Target_CC[],COLUMN(AF$2)+9,0)</f>
        <v>614049.8898549435</v>
      </c>
      <c r="AU148" s="22">
        <f>Target_AM[[#This Row],[PROPORSI]]*VLOOKUP(Target_AM[[#This Row],[NIPNAS]],Target_CC[],COLUMN(AG$2)+9,0)</f>
        <v>755146.82728492399</v>
      </c>
      <c r="AV148" s="22">
        <f>Target_AM[[#This Row],[PROPORSI]]*VLOOKUP(Target_AM[[#This Row],[NIPNAS]],Target_CC[],COLUMN(AH$2)+9,0)</f>
        <v>644878.03892134409</v>
      </c>
      <c r="AW148" s="22">
        <f>Target_AM[[#This Row],[PROPORSI]]*VLOOKUP(Target_AM[[#This Row],[NIPNAS]],Target_CC[],COLUMN(AI$2)+9,0)</f>
        <v>761762.36381648167</v>
      </c>
      <c r="AX148" s="22">
        <f>Target_AM[[#This Row],[PROPORSI]]*VLOOKUP(Target_AM[[#This Row],[NIPNAS]],Target_CC[],COLUMN(AJ$2)+9,0)</f>
        <v>766872.4587169569</v>
      </c>
      <c r="AY148" s="22">
        <f>Target_AM[[#This Row],[PROPORSI]]*VLOOKUP(Target_AM[[#This Row],[NIPNAS]],Target_CC[],COLUMN(AK$2)+9,0)</f>
        <v>658569.19877694699</v>
      </c>
      <c r="AZ148" s="22">
        <f>Target_AM[[#This Row],[PROPORSI]]*VLOOKUP(Target_AM[[#This Row],[NIPNAS]],Target_CC[],COLUMN(AL$2)+9,0)</f>
        <v>668784.45347582689</v>
      </c>
      <c r="BA148" s="22">
        <f>Target_AM[[#This Row],[PROPORSI]]*VLOOKUP(Target_AM[[#This Row],[NIPNAS]],Target_CC[],COLUMN(AM$2)+9,0)</f>
        <v>7596027.5125199761</v>
      </c>
      <c r="BB148" s="22">
        <f>Target_AM[[#This Row],[PROPORSI]]*VLOOKUP(Target_AM[[#This Row],[NIPNAS]],Target_CC[],COLUMN(AN$2)+9,0)</f>
        <v>0</v>
      </c>
      <c r="BC148" s="22">
        <f>Target_AM[[#This Row],[PROPORSI]]*VLOOKUP(Target_AM[[#This Row],[NIPNAS]],Target_CC[],COLUMN(AO$2)+9,0)</f>
        <v>0</v>
      </c>
      <c r="BD148" s="22">
        <f>Target_AM[[#This Row],[PROPORSI]]*VLOOKUP(Target_AM[[#This Row],[NIPNAS]],Target_CC[],COLUMN(AP$2)+9,0)</f>
        <v>0</v>
      </c>
      <c r="BE148" s="22">
        <f>Target_AM[[#This Row],[PROPORSI]]*VLOOKUP(Target_AM[[#This Row],[NIPNAS]],Target_CC[],COLUMN(AQ$2)+9,0)</f>
        <v>0</v>
      </c>
      <c r="BF148" s="22">
        <f>Target_AM[[#This Row],[PROPORSI]]*VLOOKUP(Target_AM[[#This Row],[NIPNAS]],Target_CC[],COLUMN(AR$2)+9,0)</f>
        <v>0</v>
      </c>
      <c r="BG148" s="22">
        <f>Target_AM[[#This Row],[PROPORSI]]*VLOOKUP(Target_AM[[#This Row],[NIPNAS]],Target_CC[],COLUMN(AS$2)+9,0)</f>
        <v>0</v>
      </c>
      <c r="BH148" s="22">
        <f>Target_AM[[#This Row],[PROPORSI]]*VLOOKUP(Target_AM[[#This Row],[NIPNAS]],Target_CC[],COLUMN(AT$2)+9,0)</f>
        <v>0</v>
      </c>
      <c r="BI148" s="22">
        <f>Target_AM[[#This Row],[PROPORSI]]*VLOOKUP(Target_AM[[#This Row],[NIPNAS]],Target_CC[],COLUMN(AU$2)+9,0)</f>
        <v>0</v>
      </c>
      <c r="BJ148" s="22">
        <f>Target_AM[[#This Row],[PROPORSI]]*VLOOKUP(Target_AM[[#This Row],[NIPNAS]],Target_CC[],COLUMN(AV$2)+9,0)</f>
        <v>0</v>
      </c>
      <c r="BK148" s="22">
        <f>Target_AM[[#This Row],[PROPORSI]]*VLOOKUP(Target_AM[[#This Row],[NIPNAS]],Target_CC[],COLUMN(AW$2)+9,0)</f>
        <v>0</v>
      </c>
      <c r="BL148" s="22">
        <f>Target_AM[[#This Row],[PROPORSI]]*VLOOKUP(Target_AM[[#This Row],[NIPNAS]],Target_CC[],COLUMN(AX$2)+9,0)</f>
        <v>0</v>
      </c>
      <c r="BM148" s="22">
        <f>Target_AM[[#This Row],[PROPORSI]]*VLOOKUP(Target_AM[[#This Row],[NIPNAS]],Target_CC[],COLUMN(AY$2)+9,0)</f>
        <v>0</v>
      </c>
      <c r="BN148" s="22">
        <f>Target_AM[[#This Row],[PROPORSI]]*VLOOKUP(Target_AM[[#This Row],[NIPNAS]],Target_CC[],COLUMN(AZ$2)+9,0)</f>
        <v>0</v>
      </c>
      <c r="BO148" s="22">
        <f>Target_AM[[#This Row],[PROPORSI]]*VLOOKUP(Target_AM[[#This Row],[NIPNAS]],Target_CC[],COLUMN(BA$2)+9,0)</f>
        <v>48100</v>
      </c>
      <c r="BP148" s="22">
        <f>Target_AM[[#This Row],[PROPORSI]]*VLOOKUP(Target_AM[[#This Row],[NIPNAS]],Target_CC[],COLUMN(BB$2)+9,0)</f>
        <v>48100</v>
      </c>
      <c r="BQ148" s="22">
        <f>Target_AM[[#This Row],[PROPORSI]]*VLOOKUP(Target_AM[[#This Row],[NIPNAS]],Target_CC[],COLUMN(BC$2)+9,0)</f>
        <v>48100</v>
      </c>
      <c r="BR148" s="22">
        <f>Target_AM[[#This Row],[PROPORSI]]*VLOOKUP(Target_AM[[#This Row],[NIPNAS]],Target_CC[],COLUMN(BD$2)+9,0)</f>
        <v>48100</v>
      </c>
      <c r="BS148" s="22">
        <f>Target_AM[[#This Row],[PROPORSI]]*VLOOKUP(Target_AM[[#This Row],[NIPNAS]],Target_CC[],COLUMN(BE$2)+9,0)</f>
        <v>48100</v>
      </c>
      <c r="BT148" s="22">
        <f>Target_AM[[#This Row],[PROPORSI]]*VLOOKUP(Target_AM[[#This Row],[NIPNAS]],Target_CC[],COLUMN(BF$2)+9,0)</f>
        <v>48100</v>
      </c>
      <c r="BU148" s="22">
        <f>Target_AM[[#This Row],[PROPORSI]]*VLOOKUP(Target_AM[[#This Row],[NIPNAS]],Target_CC[],COLUMN(BG$2)+9,0)</f>
        <v>48100</v>
      </c>
      <c r="BV148" s="22">
        <f>Target_AM[[#This Row],[PROPORSI]]*VLOOKUP(Target_AM[[#This Row],[NIPNAS]],Target_CC[],COLUMN(BH$2)+9,0)</f>
        <v>48100</v>
      </c>
      <c r="BW148" s="22">
        <f>Target_AM[[#This Row],[PROPORSI]]*VLOOKUP(Target_AM[[#This Row],[NIPNAS]],Target_CC[],COLUMN(BI$2)+9,0)</f>
        <v>48100</v>
      </c>
      <c r="BX148" s="22">
        <f>Target_AM[[#This Row],[PROPORSI]]*VLOOKUP(Target_AM[[#This Row],[NIPNAS]],Target_CC[],COLUMN(BJ$2)+9,0)</f>
        <v>48100</v>
      </c>
      <c r="BY148" s="22">
        <f>Target_AM[[#This Row],[PROPORSI]]*VLOOKUP(Target_AM[[#This Row],[NIPNAS]],Target_CC[],COLUMN(BK$2)+9,0)</f>
        <v>48100</v>
      </c>
      <c r="BZ148" s="22">
        <f>Target_AM[[#This Row],[PROPORSI]]*VLOOKUP(Target_AM[[#This Row],[NIPNAS]],Target_CC[],COLUMN(BL$2)+9,0)</f>
        <v>48100</v>
      </c>
      <c r="CA148" s="22">
        <f>Target_AM[[#This Row],[PROPORSI]]*VLOOKUP(Target_AM[[#This Row],[NIPNAS]],Target_CC[],COLUMN(BM$2)+9,0)</f>
        <v>577200</v>
      </c>
      <c r="CB148" s="22">
        <f>Target_AM[[#This Row],[PROPORSI]]*VLOOKUP(Target_AM[[#This Row],[NIPNAS]],Target_CC[],COLUMN(BN$2)+9,0)</f>
        <v>0</v>
      </c>
      <c r="CC148" s="22">
        <f>Target_AM[[#This Row],[PROPORSI]]*VLOOKUP(Target_AM[[#This Row],[NIPNAS]],Target_CC[],COLUMN(BO$2)+9,0)</f>
        <v>0</v>
      </c>
      <c r="CD148" s="22">
        <f>Target_AM[[#This Row],[PROPORSI]]*VLOOKUP(Target_AM[[#This Row],[NIPNAS]],Target_CC[],COLUMN(BP$2)+9,0)</f>
        <v>0</v>
      </c>
      <c r="CE148" s="22">
        <f>Target_AM[[#This Row],[PROPORSI]]*VLOOKUP(Target_AM[[#This Row],[NIPNAS]],Target_CC[],COLUMN(BQ$2)+9,0)</f>
        <v>0</v>
      </c>
      <c r="CF148" s="22">
        <f>Target_AM[[#This Row],[PROPORSI]]*VLOOKUP(Target_AM[[#This Row],[NIPNAS]],Target_CC[],COLUMN(BR$2)+9,0)</f>
        <v>0</v>
      </c>
      <c r="CG148" s="22">
        <f>Target_AM[[#This Row],[PROPORSI]]*VLOOKUP(Target_AM[[#This Row],[NIPNAS]],Target_CC[],COLUMN(BS$2)+9,0)</f>
        <v>0</v>
      </c>
      <c r="CH148" s="22">
        <f>Target_AM[[#This Row],[PROPORSI]]*VLOOKUP(Target_AM[[#This Row],[NIPNAS]],Target_CC[],COLUMN(BT$2)+9,0)</f>
        <v>0</v>
      </c>
      <c r="CI148" s="22">
        <f>Target_AM[[#This Row],[PROPORSI]]*VLOOKUP(Target_AM[[#This Row],[NIPNAS]],Target_CC[],COLUMN(BU$2)+9,0)</f>
        <v>0</v>
      </c>
      <c r="CJ148" s="22">
        <f>Target_AM[[#This Row],[PROPORSI]]*VLOOKUP(Target_AM[[#This Row],[NIPNAS]],Target_CC[],COLUMN(BV$2)+9,0)</f>
        <v>0</v>
      </c>
      <c r="CK148" s="22">
        <f>Target_AM[[#This Row],[PROPORSI]]*VLOOKUP(Target_AM[[#This Row],[NIPNAS]],Target_CC[],COLUMN(BW$2)+9,0)</f>
        <v>0</v>
      </c>
      <c r="CL148" s="22">
        <f>Target_AM[[#This Row],[PROPORSI]]*VLOOKUP(Target_AM[[#This Row],[NIPNAS]],Target_CC[],COLUMN(BX$2)+9,0)</f>
        <v>0</v>
      </c>
      <c r="CM148" s="22">
        <f>Target_AM[[#This Row],[PROPORSI]]*VLOOKUP(Target_AM[[#This Row],[NIPNAS]],Target_CC[],COLUMN(BY$2)+9,0)</f>
        <v>0</v>
      </c>
      <c r="CN148" s="22">
        <f>Target_AM[[#This Row],[PROPORSI]]*VLOOKUP(Target_AM[[#This Row],[NIPNAS]],Target_CC[],COLUMN(BZ$2)+9,0)</f>
        <v>0</v>
      </c>
      <c r="CO148" s="22">
        <f>Target_AM[[#This Row],[PROPORSI]]*VLOOKUP(Target_AM[[#This Row],[NIPNAS]],Target_CC[],COLUMN(CA$2)+9,0)</f>
        <v>48100</v>
      </c>
      <c r="CP148" s="22">
        <f>Target_AM[[#This Row],[PROPORSI]]*VLOOKUP(Target_AM[[#This Row],[NIPNAS]],Target_CC[],COLUMN(CB$2)+9,0)</f>
        <v>48100</v>
      </c>
      <c r="CQ148" s="22">
        <f>Target_AM[[#This Row],[PROPORSI]]*VLOOKUP(Target_AM[[#This Row],[NIPNAS]],Target_CC[],COLUMN(CC$2)+9,0)</f>
        <v>48100</v>
      </c>
      <c r="CR148" s="22">
        <f>Target_AM[[#This Row],[PROPORSI]]*VLOOKUP(Target_AM[[#This Row],[NIPNAS]],Target_CC[],COLUMN(CD$2)+9,0)</f>
        <v>48100</v>
      </c>
      <c r="CS148" s="22">
        <f>Target_AM[[#This Row],[PROPORSI]]*VLOOKUP(Target_AM[[#This Row],[NIPNAS]],Target_CC[],COLUMN(CE$2)+9,0)</f>
        <v>48100</v>
      </c>
      <c r="CT148" s="22">
        <f>Target_AM[[#This Row],[PROPORSI]]*VLOOKUP(Target_AM[[#This Row],[NIPNAS]],Target_CC[],COLUMN(CF$2)+9,0)</f>
        <v>48100</v>
      </c>
      <c r="CU148" s="22">
        <f>Target_AM[[#This Row],[PROPORSI]]*VLOOKUP(Target_AM[[#This Row],[NIPNAS]],Target_CC[],COLUMN(CG$2)+9,0)</f>
        <v>48100</v>
      </c>
      <c r="CV148" s="22">
        <f>Target_AM[[#This Row],[PROPORSI]]*VLOOKUP(Target_AM[[#This Row],[NIPNAS]],Target_CC[],COLUMN(CH$2)+9,0)</f>
        <v>48100</v>
      </c>
      <c r="CW148" s="22">
        <f>Target_AM[[#This Row],[PROPORSI]]*VLOOKUP(Target_AM[[#This Row],[NIPNAS]],Target_CC[],COLUMN(CI$2)+9,0)</f>
        <v>48100</v>
      </c>
      <c r="CX148" s="22">
        <f>Target_AM[[#This Row],[PROPORSI]]*VLOOKUP(Target_AM[[#This Row],[NIPNAS]],Target_CC[],COLUMN(CJ$2)+9,0)</f>
        <v>48100</v>
      </c>
      <c r="CY148" s="22">
        <f>Target_AM[[#This Row],[PROPORSI]]*VLOOKUP(Target_AM[[#This Row],[NIPNAS]],Target_CC[],COLUMN(CK$2)+9,0)</f>
        <v>48100</v>
      </c>
      <c r="CZ148" s="22">
        <f>Target_AM[[#This Row],[PROPORSI]]*VLOOKUP(Target_AM[[#This Row],[NIPNAS]],Target_CC[],COLUMN(CL$2)+9,0)</f>
        <v>48100</v>
      </c>
      <c r="DA148" s="22">
        <f>Target_AM[[#This Row],[PROPORSI]]*VLOOKUP(Target_AM[[#This Row],[NIPNAS]],Target_CC[],COLUMN(CM$2)+9,0)</f>
        <v>577200</v>
      </c>
      <c r="DB148" s="22">
        <f>Target_AM[[#This Row],[PROPORSI]]*VLOOKUP(Target_AM[[#This Row],[NIPNAS]],Target_CC[],COLUMN(CN$2)+9,0)</f>
        <v>0</v>
      </c>
      <c r="DC148" s="22">
        <f>Target_AM[[#This Row],[PROPORSI]]*VLOOKUP(Target_AM[[#This Row],[NIPNAS]],Target_CC[],COLUMN(CO$2)+9,0)</f>
        <v>0</v>
      </c>
      <c r="DD148" s="22">
        <f>Target_AM[[#This Row],[PROPORSI]]*VLOOKUP(Target_AM[[#This Row],[NIPNAS]],Target_CC[],COLUMN(CP$2)+9,0)</f>
        <v>0</v>
      </c>
      <c r="DE148" s="22">
        <f>Target_AM[[#This Row],[PROPORSI]]*VLOOKUP(Target_AM[[#This Row],[NIPNAS]],Target_CC[],COLUMN(CQ$2)+9,0)</f>
        <v>0</v>
      </c>
      <c r="DF148" s="22">
        <f>Target_AM[[#This Row],[PROPORSI]]*VLOOKUP(Target_AM[[#This Row],[NIPNAS]],Target_CC[],COLUMN(CR$2)+9,0)</f>
        <v>0</v>
      </c>
      <c r="DG148" s="22">
        <f>Target_AM[[#This Row],[PROPORSI]]*VLOOKUP(Target_AM[[#This Row],[NIPNAS]],Target_CC[],COLUMN(CS$2)+9,0)</f>
        <v>0</v>
      </c>
      <c r="DH148" s="22">
        <f>Target_AM[[#This Row],[PROPORSI]]*VLOOKUP(Target_AM[[#This Row],[NIPNAS]],Target_CC[],COLUMN(CT$2)+9,0)</f>
        <v>0</v>
      </c>
      <c r="DI148" s="22">
        <f>Target_AM[[#This Row],[PROPORSI]]*VLOOKUP(Target_AM[[#This Row],[NIPNAS]],Target_CC[],COLUMN(CU$2)+9,0)</f>
        <v>0</v>
      </c>
      <c r="DJ148" s="22">
        <f>Target_AM[[#This Row],[PROPORSI]]*VLOOKUP(Target_AM[[#This Row],[NIPNAS]],Target_CC[],COLUMN(CV$2)+9,0)</f>
        <v>0</v>
      </c>
      <c r="DK148" s="22">
        <f>Target_AM[[#This Row],[PROPORSI]]*VLOOKUP(Target_AM[[#This Row],[NIPNAS]],Target_CC[],COLUMN(CW$2)+9,0)</f>
        <v>0</v>
      </c>
      <c r="DL148" s="22">
        <f>Target_AM[[#This Row],[PROPORSI]]*VLOOKUP(Target_AM[[#This Row],[NIPNAS]],Target_CC[],COLUMN(CX$2)+9,0)</f>
        <v>0</v>
      </c>
      <c r="DM148" s="22">
        <f>Target_AM[[#This Row],[PROPORSI]]*VLOOKUP(Target_AM[[#This Row],[NIPNAS]],Target_CC[],COLUMN(CY$2)+9,0)</f>
        <v>0</v>
      </c>
      <c r="DN148" s="22">
        <f>Target_AM[[#This Row],[PROPORSI]]*VLOOKUP(Target_AM[[#This Row],[NIPNAS]],Target_CC[],COLUMN(CZ$2)+9,0)</f>
        <v>0</v>
      </c>
      <c r="DO148" s="22">
        <f>Target_AM[[#This Row],[PROPORSI]]*VLOOKUP(Target_AM[[#This Row],[NIPNAS]],Target_CC[],COLUMN(DA$2)+9,0)</f>
        <v>0</v>
      </c>
      <c r="DP148" s="22">
        <f>Target_AM[[#This Row],[PROPORSI]]*VLOOKUP(Target_AM[[#This Row],[NIPNAS]],Target_CC[],COLUMN(DB$2)+9,0)</f>
        <v>0</v>
      </c>
      <c r="DQ148" s="22">
        <f>Target_AM[[#This Row],[PROPORSI]]*VLOOKUP(Target_AM[[#This Row],[NIPNAS]],Target_CC[],COLUMN(DC$2)+9,0)</f>
        <v>0</v>
      </c>
      <c r="DR148" s="22">
        <f>Target_AM[[#This Row],[PROPORSI]]*VLOOKUP(Target_AM[[#This Row],[NIPNAS]],Target_CC[],COLUMN(DD$2)+9,0)</f>
        <v>0</v>
      </c>
      <c r="DS148" s="22">
        <f>Target_AM[[#This Row],[PROPORSI]]*VLOOKUP(Target_AM[[#This Row],[NIPNAS]],Target_CC[],COLUMN(DE$2)+9,0)</f>
        <v>0</v>
      </c>
      <c r="DT148" s="22">
        <f>Target_AM[[#This Row],[PROPORSI]]*VLOOKUP(Target_AM[[#This Row],[NIPNAS]],Target_CC[],COLUMN(DF$2)+9,0)</f>
        <v>0</v>
      </c>
      <c r="DU148" s="22">
        <f>Target_AM[[#This Row],[PROPORSI]]*VLOOKUP(Target_AM[[#This Row],[NIPNAS]],Target_CC[],COLUMN(DG$2)+9,0)</f>
        <v>0</v>
      </c>
      <c r="DV148" s="22">
        <f>Target_AM[[#This Row],[PROPORSI]]*VLOOKUP(Target_AM[[#This Row],[NIPNAS]],Target_CC[],COLUMN(DH$2)+9,0)</f>
        <v>0</v>
      </c>
      <c r="DW148" s="22">
        <f>Target_AM[[#This Row],[PROPORSI]]*VLOOKUP(Target_AM[[#This Row],[NIPNAS]],Target_CC[],COLUMN(DI$2)+9,0)</f>
        <v>0</v>
      </c>
      <c r="DX148" s="22">
        <f>Target_AM[[#This Row],[PROPORSI]]*VLOOKUP(Target_AM[[#This Row],[NIPNAS]],Target_CC[],COLUMN(DJ$2)+9,0)</f>
        <v>0</v>
      </c>
      <c r="DY148" s="22">
        <f>Target_AM[[#This Row],[PROPORSI]]*VLOOKUP(Target_AM[[#This Row],[NIPNAS]],Target_CC[],COLUMN(DK$2)+9,0)</f>
        <v>0</v>
      </c>
      <c r="DZ148" s="22">
        <f>Target_AM[[#This Row],[PROPORSI]]*VLOOKUP(Target_AM[[#This Row],[NIPNAS]],Target_CC[],COLUMN(DL$2)+9,0)</f>
        <v>0</v>
      </c>
      <c r="EA148" s="22">
        <f>Target_AM[[#This Row],[PROPORSI]]*VLOOKUP(Target_AM[[#This Row],[NIPNAS]],Target_CC[],COLUMN(DM$2)+9,0)</f>
        <v>0</v>
      </c>
    </row>
    <row r="149" spans="2:131" x14ac:dyDescent="0.3">
      <c r="B149">
        <v>403613</v>
      </c>
      <c r="C149" t="s">
        <v>1003</v>
      </c>
      <c r="D149">
        <v>1</v>
      </c>
      <c r="E149" s="8">
        <v>45658</v>
      </c>
      <c r="F149">
        <v>19655680</v>
      </c>
      <c r="G149" t="s">
        <v>431</v>
      </c>
      <c r="J149" t="s">
        <v>309</v>
      </c>
      <c r="K149" t="s">
        <v>25</v>
      </c>
      <c r="L149" t="s">
        <v>159</v>
      </c>
      <c r="M149" t="s">
        <v>29</v>
      </c>
      <c r="N149" s="23">
        <f>Target_AM[[#This Row],[PROPORSI]]*VLOOKUP(Target_AM[[#This Row],[NIPNAS]],Target_CC[],9,0)</f>
        <v>434435.45098013355</v>
      </c>
      <c r="O149" s="22">
        <f>Target_AM[[#This Row],[PROPORSI]]*VLOOKUP(Target_AM[[#This Row],[NIPNAS]],Target_CC[],COLUMN(A$2)+9,0)</f>
        <v>35695.55909090909</v>
      </c>
      <c r="P149" s="22">
        <f>Target_AM[[#This Row],[PROPORSI]]*VLOOKUP(Target_AM[[#This Row],[NIPNAS]],Target_CC[],COLUMN(B$2)+9,0)</f>
        <v>37574.272727272721</v>
      </c>
      <c r="Q149" s="22">
        <f>Target_AM[[#This Row],[PROPORSI]]*VLOOKUP(Target_AM[[#This Row],[NIPNAS]],Target_CC[],COLUMN(C$2)+9,0)</f>
        <v>33816.845454545452</v>
      </c>
      <c r="R149" s="22">
        <f>Target_AM[[#This Row],[PROPORSI]]*VLOOKUP(Target_AM[[#This Row],[NIPNAS]],Target_CC[],COLUMN(D$2)+9,0)</f>
        <v>30059.418181818179</v>
      </c>
      <c r="S149" s="22">
        <f>Target_AM[[#This Row],[PROPORSI]]*VLOOKUP(Target_AM[[#This Row],[NIPNAS]],Target_CC[],COLUMN(E$2)+9,0)</f>
        <v>31938.131818181813</v>
      </c>
      <c r="T149" s="22">
        <f>Target_AM[[#This Row],[PROPORSI]]*VLOOKUP(Target_AM[[#This Row],[NIPNAS]],Target_CC[],COLUMN(F$2)+9,0)</f>
        <v>33816.845454545452</v>
      </c>
      <c r="U149" s="22">
        <f>Target_AM[[#This Row],[PROPORSI]]*VLOOKUP(Target_AM[[#This Row],[NIPNAS]],Target_CC[],COLUMN(G$2)+9,0)</f>
        <v>43210.413636363635</v>
      </c>
      <c r="V149" s="22">
        <f>Target_AM[[#This Row],[PROPORSI]]*VLOOKUP(Target_AM[[#This Row],[NIPNAS]],Target_CC[],COLUMN(H$2)+9,0)</f>
        <v>39452.986363636359</v>
      </c>
      <c r="W149" s="22">
        <f>Target_AM[[#This Row],[PROPORSI]]*VLOOKUP(Target_AM[[#This Row],[NIPNAS]],Target_CC[],COLUMN(I$2)+9,0)</f>
        <v>39452.986363636359</v>
      </c>
      <c r="X149" s="22">
        <f>Target_AM[[#This Row],[PROPORSI]]*VLOOKUP(Target_AM[[#This Row],[NIPNAS]],Target_CC[],COLUMN(J$2)+9,0)</f>
        <v>43210.413636363635</v>
      </c>
      <c r="Y149" s="22">
        <f>Target_AM[[#This Row],[PROPORSI]]*VLOOKUP(Target_AM[[#This Row],[NIPNAS]],Target_CC[],COLUMN(K$2)+9,0)</f>
        <v>37574.272727272721</v>
      </c>
      <c r="Z149" s="22">
        <f>Target_AM[[#This Row],[PROPORSI]]*VLOOKUP(Target_AM[[#This Row],[NIPNAS]],Target_CC[],COLUMN(L$2)+9,0)</f>
        <v>39452.986363636359</v>
      </c>
      <c r="AA149" s="22">
        <f>Target_AM[[#This Row],[PROPORSI]]*VLOOKUP(Target_AM[[#This Row],[NIPNAS]],Target_CC[],COLUMN(M$2)+9,0)</f>
        <v>445255.13181818184</v>
      </c>
      <c r="AB149" s="22">
        <f>Target_AM[[#This Row],[PROPORSI]]*VLOOKUP(Target_AM[[#This Row],[NIPNAS]],Target_CC[],COLUMN(N$2)+9,0)</f>
        <v>4783.3093400328589</v>
      </c>
      <c r="AC149" s="22">
        <f>Target_AM[[#This Row],[PROPORSI]]*VLOOKUP(Target_AM[[#This Row],[NIPNAS]],Target_CC[],COLUMN(O$2)+9,0)</f>
        <v>5086.8003026981887</v>
      </c>
      <c r="AD149" s="22">
        <f>Target_AM[[#This Row],[PROPORSI]]*VLOOKUP(Target_AM[[#This Row],[NIPNAS]],Target_CC[],COLUMN(P$2)+9,0)</f>
        <v>6693.0788093823594</v>
      </c>
      <c r="AE149" s="22">
        <f>Target_AM[[#This Row],[PROPORSI]]*VLOOKUP(Target_AM[[#This Row],[NIPNAS]],Target_CC[],COLUMN(Q$2)+9,0)</f>
        <v>6823.9514792004675</v>
      </c>
      <c r="AF149" s="22">
        <f>Target_AM[[#This Row],[PROPORSI]]*VLOOKUP(Target_AM[[#This Row],[NIPNAS]],Target_CC[],COLUMN(R$2)+9,0)</f>
        <v>8925.614849528356</v>
      </c>
      <c r="AG149" s="22">
        <f>Target_AM[[#This Row],[PROPORSI]]*VLOOKUP(Target_AM[[#This Row],[NIPNAS]],Target_CC[],COLUMN(S$2)+9,0)</f>
        <v>8339.684308106971</v>
      </c>
      <c r="AH149" s="22">
        <f>Target_AM[[#This Row],[PROPORSI]]*VLOOKUP(Target_AM[[#This Row],[NIPNAS]],Target_CC[],COLUMN(T$2)+9,0)</f>
        <v>7323.4151665069157</v>
      </c>
      <c r="AI149" s="22">
        <f>Target_AM[[#This Row],[PROPORSI]]*VLOOKUP(Target_AM[[#This Row],[NIPNAS]],Target_CC[],COLUMN(U$2)+9,0)</f>
        <v>8284.3222016647505</v>
      </c>
      <c r="AJ149" s="22">
        <f>Target_AM[[#This Row],[PROPORSI]]*VLOOKUP(Target_AM[[#This Row],[NIPNAS]],Target_CC[],COLUMN(V$2)+9,0)</f>
        <v>7193.2631151398173</v>
      </c>
      <c r="AK149" s="22">
        <f>Target_AM[[#This Row],[PROPORSI]]*VLOOKUP(Target_AM[[#This Row],[NIPNAS]],Target_CC[],COLUMN(W$2)+9,0)</f>
        <v>7570.2996736937639</v>
      </c>
      <c r="AL149" s="22">
        <f>Target_AM[[#This Row],[PROPORSI]]*VLOOKUP(Target_AM[[#This Row],[NIPNAS]],Target_CC[],COLUMN(X$2)+9,0)</f>
        <v>9301.2226150541501</v>
      </c>
      <c r="AM149" s="22">
        <f>Target_AM[[#This Row],[PROPORSI]]*VLOOKUP(Target_AM[[#This Row],[NIPNAS]],Target_CC[],COLUMN(Y$2)+9,0)</f>
        <v>11035.2100169686</v>
      </c>
      <c r="AN149" s="22">
        <f>Target_AM[[#This Row],[PROPORSI]]*VLOOKUP(Target_AM[[#This Row],[NIPNAS]],Target_CC[],COLUMN(Z$2)+9,0)</f>
        <v>91360.171877977191</v>
      </c>
      <c r="AO149" s="22">
        <f>Target_AM[[#This Row],[PROPORSI]]*VLOOKUP(Target_AM[[#This Row],[NIPNAS]],Target_CC[],COLUMN(AA$2)+9,0)</f>
        <v>40478.868430941948</v>
      </c>
      <c r="AP149" s="22">
        <f>Target_AM[[#This Row],[PROPORSI]]*VLOOKUP(Target_AM[[#This Row],[NIPNAS]],Target_CC[],COLUMN(AB$2)+9,0)</f>
        <v>42661.07302997091</v>
      </c>
      <c r="AQ149" s="22">
        <f>Target_AM[[#This Row],[PROPORSI]]*VLOOKUP(Target_AM[[#This Row],[NIPNAS]],Target_CC[],COLUMN(AC$2)+9,0)</f>
        <v>40509.924263927809</v>
      </c>
      <c r="AR149" s="22">
        <f>Target_AM[[#This Row],[PROPORSI]]*VLOOKUP(Target_AM[[#This Row],[NIPNAS]],Target_CC[],COLUMN(AD$2)+9,0)</f>
        <v>36883.369661018645</v>
      </c>
      <c r="AS149" s="22">
        <f>Target_AM[[#This Row],[PROPORSI]]*VLOOKUP(Target_AM[[#This Row],[NIPNAS]],Target_CC[],COLUMN(AE$2)+9,0)</f>
        <v>40863.746667710169</v>
      </c>
      <c r="AT149" s="22">
        <f>Target_AM[[#This Row],[PROPORSI]]*VLOOKUP(Target_AM[[#This Row],[NIPNAS]],Target_CC[],COLUMN(AF$2)+9,0)</f>
        <v>42156.529762652426</v>
      </c>
      <c r="AU149" s="22">
        <f>Target_AM[[#This Row],[PROPORSI]]*VLOOKUP(Target_AM[[#This Row],[NIPNAS]],Target_CC[],COLUMN(AG$2)+9,0)</f>
        <v>50533.82880287055</v>
      </c>
      <c r="AV149" s="22">
        <f>Target_AM[[#This Row],[PROPORSI]]*VLOOKUP(Target_AM[[#This Row],[NIPNAS]],Target_CC[],COLUMN(AH$2)+9,0)</f>
        <v>47737.308565301108</v>
      </c>
      <c r="AW149" s="22">
        <f>Target_AM[[#This Row],[PROPORSI]]*VLOOKUP(Target_AM[[#This Row],[NIPNAS]],Target_CC[],COLUMN(AI$2)+9,0)</f>
        <v>46646.249478776175</v>
      </c>
      <c r="AX149" s="22">
        <f>Target_AM[[#This Row],[PROPORSI]]*VLOOKUP(Target_AM[[#This Row],[NIPNAS]],Target_CC[],COLUMN(AJ$2)+9,0)</f>
        <v>50780.713310057399</v>
      </c>
      <c r="AY149" s="22">
        <f>Target_AM[[#This Row],[PROPORSI]]*VLOOKUP(Target_AM[[#This Row],[NIPNAS]],Target_CC[],COLUMN(AK$2)+9,0)</f>
        <v>46875.495342326874</v>
      </c>
      <c r="AZ149" s="22">
        <f>Target_AM[[#This Row],[PROPORSI]]*VLOOKUP(Target_AM[[#This Row],[NIPNAS]],Target_CC[],COLUMN(AL$2)+9,0)</f>
        <v>50488.196380604961</v>
      </c>
      <c r="BA149" s="22">
        <f>Target_AM[[#This Row],[PROPORSI]]*VLOOKUP(Target_AM[[#This Row],[NIPNAS]],Target_CC[],COLUMN(AM$2)+9,0)</f>
        <v>536615.30369615904</v>
      </c>
      <c r="BB149" s="22">
        <f>Target_AM[[#This Row],[PROPORSI]]*VLOOKUP(Target_AM[[#This Row],[NIPNAS]],Target_CC[],COLUMN(AN$2)+9,0)</f>
        <v>0</v>
      </c>
      <c r="BC149" s="22">
        <f>Target_AM[[#This Row],[PROPORSI]]*VLOOKUP(Target_AM[[#This Row],[NIPNAS]],Target_CC[],COLUMN(AO$2)+9,0)</f>
        <v>0</v>
      </c>
      <c r="BD149" s="22">
        <f>Target_AM[[#This Row],[PROPORSI]]*VLOOKUP(Target_AM[[#This Row],[NIPNAS]],Target_CC[],COLUMN(AP$2)+9,0)</f>
        <v>0</v>
      </c>
      <c r="BE149" s="22">
        <f>Target_AM[[#This Row],[PROPORSI]]*VLOOKUP(Target_AM[[#This Row],[NIPNAS]],Target_CC[],COLUMN(AQ$2)+9,0)</f>
        <v>0</v>
      </c>
      <c r="BF149" s="22">
        <f>Target_AM[[#This Row],[PROPORSI]]*VLOOKUP(Target_AM[[#This Row],[NIPNAS]],Target_CC[],COLUMN(AR$2)+9,0)</f>
        <v>0</v>
      </c>
      <c r="BG149" s="22">
        <f>Target_AM[[#This Row],[PROPORSI]]*VLOOKUP(Target_AM[[#This Row],[NIPNAS]],Target_CC[],COLUMN(AS$2)+9,0)</f>
        <v>0</v>
      </c>
      <c r="BH149" s="22">
        <f>Target_AM[[#This Row],[PROPORSI]]*VLOOKUP(Target_AM[[#This Row],[NIPNAS]],Target_CC[],COLUMN(AT$2)+9,0)</f>
        <v>0</v>
      </c>
      <c r="BI149" s="22">
        <f>Target_AM[[#This Row],[PROPORSI]]*VLOOKUP(Target_AM[[#This Row],[NIPNAS]],Target_CC[],COLUMN(AU$2)+9,0)</f>
        <v>0</v>
      </c>
      <c r="BJ149" s="22">
        <f>Target_AM[[#This Row],[PROPORSI]]*VLOOKUP(Target_AM[[#This Row],[NIPNAS]],Target_CC[],COLUMN(AV$2)+9,0)</f>
        <v>0</v>
      </c>
      <c r="BK149" s="22">
        <f>Target_AM[[#This Row],[PROPORSI]]*VLOOKUP(Target_AM[[#This Row],[NIPNAS]],Target_CC[],COLUMN(AW$2)+9,0)</f>
        <v>0</v>
      </c>
      <c r="BL149" s="22">
        <f>Target_AM[[#This Row],[PROPORSI]]*VLOOKUP(Target_AM[[#This Row],[NIPNAS]],Target_CC[],COLUMN(AX$2)+9,0)</f>
        <v>0</v>
      </c>
      <c r="BM149" s="22">
        <f>Target_AM[[#This Row],[PROPORSI]]*VLOOKUP(Target_AM[[#This Row],[NIPNAS]],Target_CC[],COLUMN(AY$2)+9,0)</f>
        <v>0</v>
      </c>
      <c r="BN149" s="22">
        <f>Target_AM[[#This Row],[PROPORSI]]*VLOOKUP(Target_AM[[#This Row],[NIPNAS]],Target_CC[],COLUMN(AZ$2)+9,0)</f>
        <v>0</v>
      </c>
      <c r="BO149" s="22">
        <f>Target_AM[[#This Row],[PROPORSI]]*VLOOKUP(Target_AM[[#This Row],[NIPNAS]],Target_CC[],COLUMN(BA$2)+9,0)</f>
        <v>45100</v>
      </c>
      <c r="BP149" s="22">
        <f>Target_AM[[#This Row],[PROPORSI]]*VLOOKUP(Target_AM[[#This Row],[NIPNAS]],Target_CC[],COLUMN(BB$2)+9,0)</f>
        <v>40000</v>
      </c>
      <c r="BQ149" s="22">
        <f>Target_AM[[#This Row],[PROPORSI]]*VLOOKUP(Target_AM[[#This Row],[NIPNAS]],Target_CC[],COLUMN(BC$2)+9,0)</f>
        <v>53794</v>
      </c>
      <c r="BR149" s="22">
        <f>Target_AM[[#This Row],[PROPORSI]]*VLOOKUP(Target_AM[[#This Row],[NIPNAS]],Target_CC[],COLUMN(BD$2)+9,0)</f>
        <v>72600</v>
      </c>
      <c r="BS149" s="22">
        <f>Target_AM[[#This Row],[PROPORSI]]*VLOOKUP(Target_AM[[#This Row],[NIPNAS]],Target_CC[],COLUMN(BE$2)+9,0)</f>
        <v>72600</v>
      </c>
      <c r="BT149" s="22">
        <f>Target_AM[[#This Row],[PROPORSI]]*VLOOKUP(Target_AM[[#This Row],[NIPNAS]],Target_CC[],COLUMN(BF$2)+9,0)</f>
        <v>72600</v>
      </c>
      <c r="BU149" s="22">
        <f>Target_AM[[#This Row],[PROPORSI]]*VLOOKUP(Target_AM[[#This Row],[NIPNAS]],Target_CC[],COLUMN(BG$2)+9,0)</f>
        <v>72600</v>
      </c>
      <c r="BV149" s="22">
        <f>Target_AM[[#This Row],[PROPORSI]]*VLOOKUP(Target_AM[[#This Row],[NIPNAS]],Target_CC[],COLUMN(BH$2)+9,0)</f>
        <v>72600</v>
      </c>
      <c r="BW149" s="22">
        <f>Target_AM[[#This Row],[PROPORSI]]*VLOOKUP(Target_AM[[#This Row],[NIPNAS]],Target_CC[],COLUMN(BI$2)+9,0)</f>
        <v>72600</v>
      </c>
      <c r="BX149" s="22">
        <f>Target_AM[[#This Row],[PROPORSI]]*VLOOKUP(Target_AM[[#This Row],[NIPNAS]],Target_CC[],COLUMN(BJ$2)+9,0)</f>
        <v>72600</v>
      </c>
      <c r="BY149" s="22">
        <f>Target_AM[[#This Row],[PROPORSI]]*VLOOKUP(Target_AM[[#This Row],[NIPNAS]],Target_CC[],COLUMN(BK$2)+9,0)</f>
        <v>72600</v>
      </c>
      <c r="BZ149" s="22">
        <f>Target_AM[[#This Row],[PROPORSI]]*VLOOKUP(Target_AM[[#This Row],[NIPNAS]],Target_CC[],COLUMN(BL$2)+9,0)</f>
        <v>72600</v>
      </c>
      <c r="CA149" s="22">
        <f>Target_AM[[#This Row],[PROPORSI]]*VLOOKUP(Target_AM[[#This Row],[NIPNAS]],Target_CC[],COLUMN(BM$2)+9,0)</f>
        <v>792294</v>
      </c>
      <c r="CB149" s="22">
        <f>Target_AM[[#This Row],[PROPORSI]]*VLOOKUP(Target_AM[[#This Row],[NIPNAS]],Target_CC[],COLUMN(BN$2)+9,0)</f>
        <v>0</v>
      </c>
      <c r="CC149" s="22">
        <f>Target_AM[[#This Row],[PROPORSI]]*VLOOKUP(Target_AM[[#This Row],[NIPNAS]],Target_CC[],COLUMN(BO$2)+9,0)</f>
        <v>0</v>
      </c>
      <c r="CD149" s="22">
        <f>Target_AM[[#This Row],[PROPORSI]]*VLOOKUP(Target_AM[[#This Row],[NIPNAS]],Target_CC[],COLUMN(BP$2)+9,0)</f>
        <v>0</v>
      </c>
      <c r="CE149" s="22">
        <f>Target_AM[[#This Row],[PROPORSI]]*VLOOKUP(Target_AM[[#This Row],[NIPNAS]],Target_CC[],COLUMN(BQ$2)+9,0)</f>
        <v>0</v>
      </c>
      <c r="CF149" s="22">
        <f>Target_AM[[#This Row],[PROPORSI]]*VLOOKUP(Target_AM[[#This Row],[NIPNAS]],Target_CC[],COLUMN(BR$2)+9,0)</f>
        <v>0</v>
      </c>
      <c r="CG149" s="22">
        <f>Target_AM[[#This Row],[PROPORSI]]*VLOOKUP(Target_AM[[#This Row],[NIPNAS]],Target_CC[],COLUMN(BS$2)+9,0)</f>
        <v>0</v>
      </c>
      <c r="CH149" s="22">
        <f>Target_AM[[#This Row],[PROPORSI]]*VLOOKUP(Target_AM[[#This Row],[NIPNAS]],Target_CC[],COLUMN(BT$2)+9,0)</f>
        <v>0</v>
      </c>
      <c r="CI149" s="22">
        <f>Target_AM[[#This Row],[PROPORSI]]*VLOOKUP(Target_AM[[#This Row],[NIPNAS]],Target_CC[],COLUMN(BU$2)+9,0)</f>
        <v>0</v>
      </c>
      <c r="CJ149" s="22">
        <f>Target_AM[[#This Row],[PROPORSI]]*VLOOKUP(Target_AM[[#This Row],[NIPNAS]],Target_CC[],COLUMN(BV$2)+9,0)</f>
        <v>0</v>
      </c>
      <c r="CK149" s="22">
        <f>Target_AM[[#This Row],[PROPORSI]]*VLOOKUP(Target_AM[[#This Row],[NIPNAS]],Target_CC[],COLUMN(BW$2)+9,0)</f>
        <v>0</v>
      </c>
      <c r="CL149" s="22">
        <f>Target_AM[[#This Row],[PROPORSI]]*VLOOKUP(Target_AM[[#This Row],[NIPNAS]],Target_CC[],COLUMN(BX$2)+9,0)</f>
        <v>0</v>
      </c>
      <c r="CM149" s="22">
        <f>Target_AM[[#This Row],[PROPORSI]]*VLOOKUP(Target_AM[[#This Row],[NIPNAS]],Target_CC[],COLUMN(BY$2)+9,0)</f>
        <v>0</v>
      </c>
      <c r="CN149" s="22">
        <f>Target_AM[[#This Row],[PROPORSI]]*VLOOKUP(Target_AM[[#This Row],[NIPNAS]],Target_CC[],COLUMN(BZ$2)+9,0)</f>
        <v>0</v>
      </c>
      <c r="CO149" s="22">
        <f>Target_AM[[#This Row],[PROPORSI]]*VLOOKUP(Target_AM[[#This Row],[NIPNAS]],Target_CC[],COLUMN(CA$2)+9,0)</f>
        <v>76350</v>
      </c>
      <c r="CP149" s="22">
        <f>Target_AM[[#This Row],[PROPORSI]]*VLOOKUP(Target_AM[[#This Row],[NIPNAS]],Target_CC[],COLUMN(CB$2)+9,0)</f>
        <v>79014</v>
      </c>
      <c r="CQ149" s="22">
        <f>Target_AM[[#This Row],[PROPORSI]]*VLOOKUP(Target_AM[[#This Row],[NIPNAS]],Target_CC[],COLUMN(CC$2)+9,0)</f>
        <v>72600</v>
      </c>
      <c r="CR149" s="22">
        <f>Target_AM[[#This Row],[PROPORSI]]*VLOOKUP(Target_AM[[#This Row],[NIPNAS]],Target_CC[],COLUMN(CD$2)+9,0)</f>
        <v>72600</v>
      </c>
      <c r="CS149" s="22">
        <f>Target_AM[[#This Row],[PROPORSI]]*VLOOKUP(Target_AM[[#This Row],[NIPNAS]],Target_CC[],COLUMN(CE$2)+9,0)</f>
        <v>72600</v>
      </c>
      <c r="CT149" s="22">
        <f>Target_AM[[#This Row],[PROPORSI]]*VLOOKUP(Target_AM[[#This Row],[NIPNAS]],Target_CC[],COLUMN(CF$2)+9,0)</f>
        <v>72600</v>
      </c>
      <c r="CU149" s="22">
        <f>Target_AM[[#This Row],[PROPORSI]]*VLOOKUP(Target_AM[[#This Row],[NIPNAS]],Target_CC[],COLUMN(CG$2)+9,0)</f>
        <v>72600</v>
      </c>
      <c r="CV149" s="22">
        <f>Target_AM[[#This Row],[PROPORSI]]*VLOOKUP(Target_AM[[#This Row],[NIPNAS]],Target_CC[],COLUMN(CH$2)+9,0)</f>
        <v>72600</v>
      </c>
      <c r="CW149" s="22">
        <f>Target_AM[[#This Row],[PROPORSI]]*VLOOKUP(Target_AM[[#This Row],[NIPNAS]],Target_CC[],COLUMN(CI$2)+9,0)</f>
        <v>72600</v>
      </c>
      <c r="CX149" s="22">
        <f>Target_AM[[#This Row],[PROPORSI]]*VLOOKUP(Target_AM[[#This Row],[NIPNAS]],Target_CC[],COLUMN(CJ$2)+9,0)</f>
        <v>72600</v>
      </c>
      <c r="CY149" s="22">
        <f>Target_AM[[#This Row],[PROPORSI]]*VLOOKUP(Target_AM[[#This Row],[NIPNAS]],Target_CC[],COLUMN(CK$2)+9,0)</f>
        <v>72600</v>
      </c>
      <c r="CZ149" s="22">
        <f>Target_AM[[#This Row],[PROPORSI]]*VLOOKUP(Target_AM[[#This Row],[NIPNAS]],Target_CC[],COLUMN(CL$2)+9,0)</f>
        <v>72600</v>
      </c>
      <c r="DA149" s="22">
        <f>Target_AM[[#This Row],[PROPORSI]]*VLOOKUP(Target_AM[[#This Row],[NIPNAS]],Target_CC[],COLUMN(CM$2)+9,0)</f>
        <v>881364</v>
      </c>
      <c r="DB149" s="22">
        <f>Target_AM[[#This Row],[PROPORSI]]*VLOOKUP(Target_AM[[#This Row],[NIPNAS]],Target_CC[],COLUMN(CN$2)+9,0)</f>
        <v>0</v>
      </c>
      <c r="DC149" s="22">
        <f>Target_AM[[#This Row],[PROPORSI]]*VLOOKUP(Target_AM[[#This Row],[NIPNAS]],Target_CC[],COLUMN(CO$2)+9,0)</f>
        <v>0</v>
      </c>
      <c r="DD149" s="22">
        <f>Target_AM[[#This Row],[PROPORSI]]*VLOOKUP(Target_AM[[#This Row],[NIPNAS]],Target_CC[],COLUMN(CP$2)+9,0)</f>
        <v>0</v>
      </c>
      <c r="DE149" s="22">
        <f>Target_AM[[#This Row],[PROPORSI]]*VLOOKUP(Target_AM[[#This Row],[NIPNAS]],Target_CC[],COLUMN(CQ$2)+9,0)</f>
        <v>0</v>
      </c>
      <c r="DF149" s="22">
        <f>Target_AM[[#This Row],[PROPORSI]]*VLOOKUP(Target_AM[[#This Row],[NIPNAS]],Target_CC[],COLUMN(CR$2)+9,0)</f>
        <v>0</v>
      </c>
      <c r="DG149" s="22">
        <f>Target_AM[[#This Row],[PROPORSI]]*VLOOKUP(Target_AM[[#This Row],[NIPNAS]],Target_CC[],COLUMN(CS$2)+9,0)</f>
        <v>0</v>
      </c>
      <c r="DH149" s="22">
        <f>Target_AM[[#This Row],[PROPORSI]]*VLOOKUP(Target_AM[[#This Row],[NIPNAS]],Target_CC[],COLUMN(CT$2)+9,0)</f>
        <v>0</v>
      </c>
      <c r="DI149" s="22">
        <f>Target_AM[[#This Row],[PROPORSI]]*VLOOKUP(Target_AM[[#This Row],[NIPNAS]],Target_CC[],COLUMN(CU$2)+9,0)</f>
        <v>0</v>
      </c>
      <c r="DJ149" s="22">
        <f>Target_AM[[#This Row],[PROPORSI]]*VLOOKUP(Target_AM[[#This Row],[NIPNAS]],Target_CC[],COLUMN(CV$2)+9,0)</f>
        <v>0</v>
      </c>
      <c r="DK149" s="22">
        <f>Target_AM[[#This Row],[PROPORSI]]*VLOOKUP(Target_AM[[#This Row],[NIPNAS]],Target_CC[],COLUMN(CW$2)+9,0)</f>
        <v>0</v>
      </c>
      <c r="DL149" s="22">
        <f>Target_AM[[#This Row],[PROPORSI]]*VLOOKUP(Target_AM[[#This Row],[NIPNAS]],Target_CC[],COLUMN(CX$2)+9,0)</f>
        <v>0</v>
      </c>
      <c r="DM149" s="22">
        <f>Target_AM[[#This Row],[PROPORSI]]*VLOOKUP(Target_AM[[#This Row],[NIPNAS]],Target_CC[],COLUMN(CY$2)+9,0)</f>
        <v>0</v>
      </c>
      <c r="DN149" s="22">
        <f>Target_AM[[#This Row],[PROPORSI]]*VLOOKUP(Target_AM[[#This Row],[NIPNAS]],Target_CC[],COLUMN(CZ$2)+9,0)</f>
        <v>0</v>
      </c>
      <c r="DO149" s="22">
        <f>Target_AM[[#This Row],[PROPORSI]]*VLOOKUP(Target_AM[[#This Row],[NIPNAS]],Target_CC[],COLUMN(DA$2)+9,0)</f>
        <v>0</v>
      </c>
      <c r="DP149" s="22">
        <f>Target_AM[[#This Row],[PROPORSI]]*VLOOKUP(Target_AM[[#This Row],[NIPNAS]],Target_CC[],COLUMN(DB$2)+9,0)</f>
        <v>0</v>
      </c>
      <c r="DQ149" s="22">
        <f>Target_AM[[#This Row],[PROPORSI]]*VLOOKUP(Target_AM[[#This Row],[NIPNAS]],Target_CC[],COLUMN(DC$2)+9,0)</f>
        <v>0</v>
      </c>
      <c r="DR149" s="22">
        <f>Target_AM[[#This Row],[PROPORSI]]*VLOOKUP(Target_AM[[#This Row],[NIPNAS]],Target_CC[],COLUMN(DD$2)+9,0)</f>
        <v>0</v>
      </c>
      <c r="DS149" s="22">
        <f>Target_AM[[#This Row],[PROPORSI]]*VLOOKUP(Target_AM[[#This Row],[NIPNAS]],Target_CC[],COLUMN(DE$2)+9,0)</f>
        <v>0</v>
      </c>
      <c r="DT149" s="22">
        <f>Target_AM[[#This Row],[PROPORSI]]*VLOOKUP(Target_AM[[#This Row],[NIPNAS]],Target_CC[],COLUMN(DF$2)+9,0)</f>
        <v>0</v>
      </c>
      <c r="DU149" s="22">
        <f>Target_AM[[#This Row],[PROPORSI]]*VLOOKUP(Target_AM[[#This Row],[NIPNAS]],Target_CC[],COLUMN(DG$2)+9,0)</f>
        <v>0</v>
      </c>
      <c r="DV149" s="22">
        <f>Target_AM[[#This Row],[PROPORSI]]*VLOOKUP(Target_AM[[#This Row],[NIPNAS]],Target_CC[],COLUMN(DH$2)+9,0)</f>
        <v>0</v>
      </c>
      <c r="DW149" s="22">
        <f>Target_AM[[#This Row],[PROPORSI]]*VLOOKUP(Target_AM[[#This Row],[NIPNAS]],Target_CC[],COLUMN(DI$2)+9,0)</f>
        <v>0</v>
      </c>
      <c r="DX149" s="22">
        <f>Target_AM[[#This Row],[PROPORSI]]*VLOOKUP(Target_AM[[#This Row],[NIPNAS]],Target_CC[],COLUMN(DJ$2)+9,0)</f>
        <v>0</v>
      </c>
      <c r="DY149" s="22">
        <f>Target_AM[[#This Row],[PROPORSI]]*VLOOKUP(Target_AM[[#This Row],[NIPNAS]],Target_CC[],COLUMN(DK$2)+9,0)</f>
        <v>0</v>
      </c>
      <c r="DZ149" s="22">
        <f>Target_AM[[#This Row],[PROPORSI]]*VLOOKUP(Target_AM[[#This Row],[NIPNAS]],Target_CC[],COLUMN(DL$2)+9,0)</f>
        <v>0</v>
      </c>
      <c r="EA149" s="22">
        <f>Target_AM[[#This Row],[PROPORSI]]*VLOOKUP(Target_AM[[#This Row],[NIPNAS]],Target_CC[],COLUMN(DM$2)+9,0)</f>
        <v>0</v>
      </c>
    </row>
    <row r="150" spans="2:131" x14ac:dyDescent="0.3">
      <c r="B150">
        <v>980067</v>
      </c>
      <c r="C150" t="s">
        <v>1073</v>
      </c>
      <c r="D150">
        <v>1</v>
      </c>
      <c r="E150" s="8">
        <v>45658</v>
      </c>
      <c r="F150">
        <v>10000932</v>
      </c>
      <c r="G150" t="s">
        <v>423</v>
      </c>
      <c r="J150" t="s">
        <v>309</v>
      </c>
      <c r="K150" t="s">
        <v>25</v>
      </c>
      <c r="L150" t="s">
        <v>159</v>
      </c>
      <c r="M150" t="s">
        <v>29</v>
      </c>
      <c r="N150" s="23">
        <f>Target_AM[[#This Row],[PROPORSI]]*VLOOKUP(Target_AM[[#This Row],[NIPNAS]],Target_CC[],9,0)</f>
        <v>809598.20537884731</v>
      </c>
      <c r="O150" s="22">
        <f>Target_AM[[#This Row],[PROPORSI]]*VLOOKUP(Target_AM[[#This Row],[NIPNAS]],Target_CC[],COLUMN(A$2)+9,0)</f>
        <v>53698.318181818177</v>
      </c>
      <c r="P150" s="22">
        <f>Target_AM[[#This Row],[PROPORSI]]*VLOOKUP(Target_AM[[#This Row],[NIPNAS]],Target_CC[],COLUMN(B$2)+9,0)</f>
        <v>56524.545454545449</v>
      </c>
      <c r="Q150" s="22">
        <f>Target_AM[[#This Row],[PROPORSI]]*VLOOKUP(Target_AM[[#This Row],[NIPNAS]],Target_CC[],COLUMN(C$2)+9,0)</f>
        <v>50872.090909090904</v>
      </c>
      <c r="R150" s="22">
        <f>Target_AM[[#This Row],[PROPORSI]]*VLOOKUP(Target_AM[[#This Row],[NIPNAS]],Target_CC[],COLUMN(D$2)+9,0)</f>
        <v>45219.63636363636</v>
      </c>
      <c r="S150" s="22">
        <f>Target_AM[[#This Row],[PROPORSI]]*VLOOKUP(Target_AM[[#This Row],[NIPNAS]],Target_CC[],COLUMN(E$2)+9,0)</f>
        <v>48045.863636363632</v>
      </c>
      <c r="T150" s="22">
        <f>Target_AM[[#This Row],[PROPORSI]]*VLOOKUP(Target_AM[[#This Row],[NIPNAS]],Target_CC[],COLUMN(F$2)+9,0)</f>
        <v>50872.090909090904</v>
      </c>
      <c r="U150" s="22">
        <f>Target_AM[[#This Row],[PROPORSI]]*VLOOKUP(Target_AM[[#This Row],[NIPNAS]],Target_CC[],COLUMN(G$2)+9,0)</f>
        <v>65003.227272727265</v>
      </c>
      <c r="V150" s="22">
        <f>Target_AM[[#This Row],[PROPORSI]]*VLOOKUP(Target_AM[[#This Row],[NIPNAS]],Target_CC[],COLUMN(H$2)+9,0)</f>
        <v>59350.772727272721</v>
      </c>
      <c r="W150" s="22">
        <f>Target_AM[[#This Row],[PROPORSI]]*VLOOKUP(Target_AM[[#This Row],[NIPNAS]],Target_CC[],COLUMN(I$2)+9,0)</f>
        <v>59350.772727272721</v>
      </c>
      <c r="X150" s="22">
        <f>Target_AM[[#This Row],[PROPORSI]]*VLOOKUP(Target_AM[[#This Row],[NIPNAS]],Target_CC[],COLUMN(J$2)+9,0)</f>
        <v>65003.227272727265</v>
      </c>
      <c r="Y150" s="22">
        <f>Target_AM[[#This Row],[PROPORSI]]*VLOOKUP(Target_AM[[#This Row],[NIPNAS]],Target_CC[],COLUMN(K$2)+9,0)</f>
        <v>56524.545454545449</v>
      </c>
      <c r="Z150" s="22">
        <f>Target_AM[[#This Row],[PROPORSI]]*VLOOKUP(Target_AM[[#This Row],[NIPNAS]],Target_CC[],COLUMN(L$2)+9,0)</f>
        <v>59350.772727272721</v>
      </c>
      <c r="AA150" s="22">
        <f>Target_AM[[#This Row],[PROPORSI]]*VLOOKUP(Target_AM[[#This Row],[NIPNAS]],Target_CC[],COLUMN(M$2)+9,0)</f>
        <v>669815.86363636353</v>
      </c>
      <c r="AB150" s="22">
        <f>Target_AM[[#This Row],[PROPORSI]]*VLOOKUP(Target_AM[[#This Row],[NIPNAS]],Target_CC[],COLUMN(N$2)+9,0)</f>
        <v>7195.7317225089464</v>
      </c>
      <c r="AC150" s="22">
        <f>Target_AM[[#This Row],[PROPORSI]]*VLOOKUP(Target_AM[[#This Row],[NIPNAS]],Target_CC[],COLUMN(O$2)+9,0)</f>
        <v>7652.2858343805192</v>
      </c>
      <c r="AD150" s="22">
        <f>Target_AM[[#This Row],[PROPORSI]]*VLOOKUP(Target_AM[[#This Row],[NIPNAS]],Target_CC[],COLUMN(P$2)+9,0)</f>
        <v>10068.677579943893</v>
      </c>
      <c r="AE150" s="22">
        <f>Target_AM[[#This Row],[PROPORSI]]*VLOOKUP(Target_AM[[#This Row],[NIPNAS]],Target_CC[],COLUMN(Q$2)+9,0)</f>
        <v>10265.554795042241</v>
      </c>
      <c r="AF150" s="22">
        <f>Target_AM[[#This Row],[PROPORSI]]*VLOOKUP(Target_AM[[#This Row],[NIPNAS]],Target_CC[],COLUMN(R$2)+9,0)</f>
        <v>13427.174650428713</v>
      </c>
      <c r="AG150" s="22">
        <f>Target_AM[[#This Row],[PROPORSI]]*VLOOKUP(Target_AM[[#This Row],[NIPNAS]],Target_CC[],COLUMN(S$2)+9,0)</f>
        <v>12545.734901423533</v>
      </c>
      <c r="AH150" s="22">
        <f>Target_AM[[#This Row],[PROPORSI]]*VLOOKUP(Target_AM[[#This Row],[NIPNAS]],Target_CC[],COLUMN(T$2)+9,0)</f>
        <v>11016.918849403737</v>
      </c>
      <c r="AI150" s="22">
        <f>Target_AM[[#This Row],[PROPORSI]]*VLOOKUP(Target_AM[[#This Row],[NIPNAS]],Target_CC[],COLUMN(U$2)+9,0)</f>
        <v>12462.451375890882</v>
      </c>
      <c r="AJ150" s="22">
        <f>Target_AM[[#This Row],[PROPORSI]]*VLOOKUP(Target_AM[[#This Row],[NIPNAS]],Target_CC[],COLUMN(V$2)+9,0)</f>
        <v>10821.125690693787</v>
      </c>
      <c r="AK150" s="22">
        <f>Target_AM[[#This Row],[PROPORSI]]*VLOOKUP(Target_AM[[#This Row],[NIPNAS]],Target_CC[],COLUMN(W$2)+9,0)</f>
        <v>11388.317509593293</v>
      </c>
      <c r="AL150" s="22">
        <f>Target_AM[[#This Row],[PROPORSI]]*VLOOKUP(Target_AM[[#This Row],[NIPNAS]],Target_CC[],COLUMN(X$2)+9,0)</f>
        <v>13992.217076389836</v>
      </c>
      <c r="AM150" s="22">
        <f>Target_AM[[#This Row],[PROPORSI]]*VLOOKUP(Target_AM[[#This Row],[NIPNAS]],Target_CC[],COLUMN(Y$2)+9,0)</f>
        <v>16600.726638997588</v>
      </c>
      <c r="AN150" s="22">
        <f>Target_AM[[#This Row],[PROPORSI]]*VLOOKUP(Target_AM[[#This Row],[NIPNAS]],Target_CC[],COLUMN(Z$2)+9,0)</f>
        <v>137436.91662469698</v>
      </c>
      <c r="AO150" s="22">
        <f>Target_AM[[#This Row],[PROPORSI]]*VLOOKUP(Target_AM[[#This Row],[NIPNAS]],Target_CC[],COLUMN(AA$2)+9,0)</f>
        <v>60894.049904327127</v>
      </c>
      <c r="AP150" s="22">
        <f>Target_AM[[#This Row],[PROPORSI]]*VLOOKUP(Target_AM[[#This Row],[NIPNAS]],Target_CC[],COLUMN(AB$2)+9,0)</f>
        <v>64176.831288925969</v>
      </c>
      <c r="AQ150" s="22">
        <f>Target_AM[[#This Row],[PROPORSI]]*VLOOKUP(Target_AM[[#This Row],[NIPNAS]],Target_CC[],COLUMN(AC$2)+9,0)</f>
        <v>60940.768489034795</v>
      </c>
      <c r="AR150" s="22">
        <f>Target_AM[[#This Row],[PROPORSI]]*VLOOKUP(Target_AM[[#This Row],[NIPNAS]],Target_CC[],COLUMN(AD$2)+9,0)</f>
        <v>55485.191158678601</v>
      </c>
      <c r="AS150" s="22">
        <f>Target_AM[[#This Row],[PROPORSI]]*VLOOKUP(Target_AM[[#This Row],[NIPNAS]],Target_CC[],COLUMN(AE$2)+9,0)</f>
        <v>61473.038286792347</v>
      </c>
      <c r="AT150" s="22">
        <f>Target_AM[[#This Row],[PROPORSI]]*VLOOKUP(Target_AM[[#This Row],[NIPNAS]],Target_CC[],COLUMN(AF$2)+9,0)</f>
        <v>63417.825810514434</v>
      </c>
      <c r="AU150" s="22">
        <f>Target_AM[[#This Row],[PROPORSI]]*VLOOKUP(Target_AM[[#This Row],[NIPNAS]],Target_CC[],COLUMN(AG$2)+9,0)</f>
        <v>76020.146122131002</v>
      </c>
      <c r="AV150" s="22">
        <f>Target_AM[[#This Row],[PROPORSI]]*VLOOKUP(Target_AM[[#This Row],[NIPNAS]],Target_CC[],COLUMN(AH$2)+9,0)</f>
        <v>71813.224103163608</v>
      </c>
      <c r="AW150" s="22">
        <f>Target_AM[[#This Row],[PROPORSI]]*VLOOKUP(Target_AM[[#This Row],[NIPNAS]],Target_CC[],COLUMN(AI$2)+9,0)</f>
        <v>70171.898417966513</v>
      </c>
      <c r="AX150" s="22">
        <f>Target_AM[[#This Row],[PROPORSI]]*VLOOKUP(Target_AM[[#This Row],[NIPNAS]],Target_CC[],COLUMN(AJ$2)+9,0)</f>
        <v>76391.544782320561</v>
      </c>
      <c r="AY150" s="22">
        <f>Target_AM[[#This Row],[PROPORSI]]*VLOOKUP(Target_AM[[#This Row],[NIPNAS]],Target_CC[],COLUMN(AK$2)+9,0)</f>
        <v>70516.762530935288</v>
      </c>
      <c r="AZ150" s="22">
        <f>Target_AM[[#This Row],[PROPORSI]]*VLOOKUP(Target_AM[[#This Row],[NIPNAS]],Target_CC[],COLUMN(AL$2)+9,0)</f>
        <v>75951.499366270305</v>
      </c>
      <c r="BA150" s="22">
        <f>Target_AM[[#This Row],[PROPORSI]]*VLOOKUP(Target_AM[[#This Row],[NIPNAS]],Target_CC[],COLUMN(AM$2)+9,0)</f>
        <v>807252.78026106057</v>
      </c>
      <c r="BB150" s="22">
        <f>Target_AM[[#This Row],[PROPORSI]]*VLOOKUP(Target_AM[[#This Row],[NIPNAS]],Target_CC[],COLUMN(AN$2)+9,0)</f>
        <v>0</v>
      </c>
      <c r="BC150" s="22">
        <f>Target_AM[[#This Row],[PROPORSI]]*VLOOKUP(Target_AM[[#This Row],[NIPNAS]],Target_CC[],COLUMN(AO$2)+9,0)</f>
        <v>0</v>
      </c>
      <c r="BD150" s="22">
        <f>Target_AM[[#This Row],[PROPORSI]]*VLOOKUP(Target_AM[[#This Row],[NIPNAS]],Target_CC[],COLUMN(AP$2)+9,0)</f>
        <v>0</v>
      </c>
      <c r="BE150" s="22">
        <f>Target_AM[[#This Row],[PROPORSI]]*VLOOKUP(Target_AM[[#This Row],[NIPNAS]],Target_CC[],COLUMN(AQ$2)+9,0)</f>
        <v>0</v>
      </c>
      <c r="BF150" s="22">
        <f>Target_AM[[#This Row],[PROPORSI]]*VLOOKUP(Target_AM[[#This Row],[NIPNAS]],Target_CC[],COLUMN(AR$2)+9,0)</f>
        <v>0</v>
      </c>
      <c r="BG150" s="22">
        <f>Target_AM[[#This Row],[PROPORSI]]*VLOOKUP(Target_AM[[#This Row],[NIPNAS]],Target_CC[],COLUMN(AS$2)+9,0)</f>
        <v>0</v>
      </c>
      <c r="BH150" s="22">
        <f>Target_AM[[#This Row],[PROPORSI]]*VLOOKUP(Target_AM[[#This Row],[NIPNAS]],Target_CC[],COLUMN(AT$2)+9,0)</f>
        <v>0</v>
      </c>
      <c r="BI150" s="22">
        <f>Target_AM[[#This Row],[PROPORSI]]*VLOOKUP(Target_AM[[#This Row],[NIPNAS]],Target_CC[],COLUMN(AU$2)+9,0)</f>
        <v>0</v>
      </c>
      <c r="BJ150" s="22">
        <f>Target_AM[[#This Row],[PROPORSI]]*VLOOKUP(Target_AM[[#This Row],[NIPNAS]],Target_CC[],COLUMN(AV$2)+9,0)</f>
        <v>0</v>
      </c>
      <c r="BK150" s="22">
        <f>Target_AM[[#This Row],[PROPORSI]]*VLOOKUP(Target_AM[[#This Row],[NIPNAS]],Target_CC[],COLUMN(AW$2)+9,0)</f>
        <v>0</v>
      </c>
      <c r="BL150" s="22">
        <f>Target_AM[[#This Row],[PROPORSI]]*VLOOKUP(Target_AM[[#This Row],[NIPNAS]],Target_CC[],COLUMN(AX$2)+9,0)</f>
        <v>0</v>
      </c>
      <c r="BM150" s="22">
        <f>Target_AM[[#This Row],[PROPORSI]]*VLOOKUP(Target_AM[[#This Row],[NIPNAS]],Target_CC[],COLUMN(AY$2)+9,0)</f>
        <v>0</v>
      </c>
      <c r="BN150" s="22">
        <f>Target_AM[[#This Row],[PROPORSI]]*VLOOKUP(Target_AM[[#This Row],[NIPNAS]],Target_CC[],COLUMN(AZ$2)+9,0)</f>
        <v>0</v>
      </c>
      <c r="BO150" s="22">
        <f>Target_AM[[#This Row],[PROPORSI]]*VLOOKUP(Target_AM[[#This Row],[NIPNAS]],Target_CC[],COLUMN(BA$2)+9,0)</f>
        <v>68710</v>
      </c>
      <c r="BP150" s="22">
        <f>Target_AM[[#This Row],[PROPORSI]]*VLOOKUP(Target_AM[[#This Row],[NIPNAS]],Target_CC[],COLUMN(BB$2)+9,0)</f>
        <v>62550</v>
      </c>
      <c r="BQ150" s="22">
        <f>Target_AM[[#This Row],[PROPORSI]]*VLOOKUP(Target_AM[[#This Row],[NIPNAS]],Target_CC[],COLUMN(BC$2)+9,0)</f>
        <v>67394</v>
      </c>
      <c r="BR150" s="22">
        <f>Target_AM[[#This Row],[PROPORSI]]*VLOOKUP(Target_AM[[#This Row],[NIPNAS]],Target_CC[],COLUMN(BD$2)+9,0)</f>
        <v>60600</v>
      </c>
      <c r="BS150" s="22">
        <f>Target_AM[[#This Row],[PROPORSI]]*VLOOKUP(Target_AM[[#This Row],[NIPNAS]],Target_CC[],COLUMN(BE$2)+9,0)</f>
        <v>60600</v>
      </c>
      <c r="BT150" s="22">
        <f>Target_AM[[#This Row],[PROPORSI]]*VLOOKUP(Target_AM[[#This Row],[NIPNAS]],Target_CC[],COLUMN(BF$2)+9,0)</f>
        <v>60600</v>
      </c>
      <c r="BU150" s="22">
        <f>Target_AM[[#This Row],[PROPORSI]]*VLOOKUP(Target_AM[[#This Row],[NIPNAS]],Target_CC[],COLUMN(BG$2)+9,0)</f>
        <v>60600</v>
      </c>
      <c r="BV150" s="22">
        <f>Target_AM[[#This Row],[PROPORSI]]*VLOOKUP(Target_AM[[#This Row],[NIPNAS]],Target_CC[],COLUMN(BH$2)+9,0)</f>
        <v>60600</v>
      </c>
      <c r="BW150" s="22">
        <f>Target_AM[[#This Row],[PROPORSI]]*VLOOKUP(Target_AM[[#This Row],[NIPNAS]],Target_CC[],COLUMN(BI$2)+9,0)</f>
        <v>60600</v>
      </c>
      <c r="BX150" s="22">
        <f>Target_AM[[#This Row],[PROPORSI]]*VLOOKUP(Target_AM[[#This Row],[NIPNAS]],Target_CC[],COLUMN(BJ$2)+9,0)</f>
        <v>60600</v>
      </c>
      <c r="BY150" s="22">
        <f>Target_AM[[#This Row],[PROPORSI]]*VLOOKUP(Target_AM[[#This Row],[NIPNAS]],Target_CC[],COLUMN(BK$2)+9,0)</f>
        <v>60600</v>
      </c>
      <c r="BZ150" s="22">
        <f>Target_AM[[#This Row],[PROPORSI]]*VLOOKUP(Target_AM[[#This Row],[NIPNAS]],Target_CC[],COLUMN(BL$2)+9,0)</f>
        <v>60600</v>
      </c>
      <c r="CA150" s="22">
        <f>Target_AM[[#This Row],[PROPORSI]]*VLOOKUP(Target_AM[[#This Row],[NIPNAS]],Target_CC[],COLUMN(BM$2)+9,0)</f>
        <v>744054</v>
      </c>
      <c r="CB150" s="22">
        <f>Target_AM[[#This Row],[PROPORSI]]*VLOOKUP(Target_AM[[#This Row],[NIPNAS]],Target_CC[],COLUMN(BN$2)+9,0)</f>
        <v>0</v>
      </c>
      <c r="CC150" s="22">
        <f>Target_AM[[#This Row],[PROPORSI]]*VLOOKUP(Target_AM[[#This Row],[NIPNAS]],Target_CC[],COLUMN(BO$2)+9,0)</f>
        <v>0</v>
      </c>
      <c r="CD150" s="22">
        <f>Target_AM[[#This Row],[PROPORSI]]*VLOOKUP(Target_AM[[#This Row],[NIPNAS]],Target_CC[],COLUMN(BP$2)+9,0)</f>
        <v>0</v>
      </c>
      <c r="CE150" s="22">
        <f>Target_AM[[#This Row],[PROPORSI]]*VLOOKUP(Target_AM[[#This Row],[NIPNAS]],Target_CC[],COLUMN(BQ$2)+9,0)</f>
        <v>0</v>
      </c>
      <c r="CF150" s="22">
        <f>Target_AM[[#This Row],[PROPORSI]]*VLOOKUP(Target_AM[[#This Row],[NIPNAS]],Target_CC[],COLUMN(BR$2)+9,0)</f>
        <v>0</v>
      </c>
      <c r="CG150" s="22">
        <f>Target_AM[[#This Row],[PROPORSI]]*VLOOKUP(Target_AM[[#This Row],[NIPNAS]],Target_CC[],COLUMN(BS$2)+9,0)</f>
        <v>0</v>
      </c>
      <c r="CH150" s="22">
        <f>Target_AM[[#This Row],[PROPORSI]]*VLOOKUP(Target_AM[[#This Row],[NIPNAS]],Target_CC[],COLUMN(BT$2)+9,0)</f>
        <v>0</v>
      </c>
      <c r="CI150" s="22">
        <f>Target_AM[[#This Row],[PROPORSI]]*VLOOKUP(Target_AM[[#This Row],[NIPNAS]],Target_CC[],COLUMN(BU$2)+9,0)</f>
        <v>0</v>
      </c>
      <c r="CJ150" s="22">
        <f>Target_AM[[#This Row],[PROPORSI]]*VLOOKUP(Target_AM[[#This Row],[NIPNAS]],Target_CC[],COLUMN(BV$2)+9,0)</f>
        <v>0</v>
      </c>
      <c r="CK150" s="22">
        <f>Target_AM[[#This Row],[PROPORSI]]*VLOOKUP(Target_AM[[#This Row],[NIPNAS]],Target_CC[],COLUMN(BW$2)+9,0)</f>
        <v>0</v>
      </c>
      <c r="CL150" s="22">
        <f>Target_AM[[#This Row],[PROPORSI]]*VLOOKUP(Target_AM[[#This Row],[NIPNAS]],Target_CC[],COLUMN(BX$2)+9,0)</f>
        <v>0</v>
      </c>
      <c r="CM150" s="22">
        <f>Target_AM[[#This Row],[PROPORSI]]*VLOOKUP(Target_AM[[#This Row],[NIPNAS]],Target_CC[],COLUMN(BY$2)+9,0)</f>
        <v>0</v>
      </c>
      <c r="CN150" s="22">
        <f>Target_AM[[#This Row],[PROPORSI]]*VLOOKUP(Target_AM[[#This Row],[NIPNAS]],Target_CC[],COLUMN(BZ$2)+9,0)</f>
        <v>0</v>
      </c>
      <c r="CO150" s="22">
        <f>Target_AM[[#This Row],[PROPORSI]]*VLOOKUP(Target_AM[[#This Row],[NIPNAS]],Target_CC[],COLUMN(CA$2)+9,0)</f>
        <v>60600</v>
      </c>
      <c r="CP150" s="22">
        <f>Target_AM[[#This Row],[PROPORSI]]*VLOOKUP(Target_AM[[#This Row],[NIPNAS]],Target_CC[],COLUMN(CB$2)+9,0)</f>
        <v>60600</v>
      </c>
      <c r="CQ150" s="22">
        <f>Target_AM[[#This Row],[PROPORSI]]*VLOOKUP(Target_AM[[#This Row],[NIPNAS]],Target_CC[],COLUMN(CC$2)+9,0)</f>
        <v>60600</v>
      </c>
      <c r="CR150" s="22">
        <f>Target_AM[[#This Row],[PROPORSI]]*VLOOKUP(Target_AM[[#This Row],[NIPNAS]],Target_CC[],COLUMN(CD$2)+9,0)</f>
        <v>60600</v>
      </c>
      <c r="CS150" s="22">
        <f>Target_AM[[#This Row],[PROPORSI]]*VLOOKUP(Target_AM[[#This Row],[NIPNAS]],Target_CC[],COLUMN(CE$2)+9,0)</f>
        <v>60600</v>
      </c>
      <c r="CT150" s="22">
        <f>Target_AM[[#This Row],[PROPORSI]]*VLOOKUP(Target_AM[[#This Row],[NIPNAS]],Target_CC[],COLUMN(CF$2)+9,0)</f>
        <v>60600</v>
      </c>
      <c r="CU150" s="22">
        <f>Target_AM[[#This Row],[PROPORSI]]*VLOOKUP(Target_AM[[#This Row],[NIPNAS]],Target_CC[],COLUMN(CG$2)+9,0)</f>
        <v>60600</v>
      </c>
      <c r="CV150" s="22">
        <f>Target_AM[[#This Row],[PROPORSI]]*VLOOKUP(Target_AM[[#This Row],[NIPNAS]],Target_CC[],COLUMN(CH$2)+9,0)</f>
        <v>60600</v>
      </c>
      <c r="CW150" s="22">
        <f>Target_AM[[#This Row],[PROPORSI]]*VLOOKUP(Target_AM[[#This Row],[NIPNAS]],Target_CC[],COLUMN(CI$2)+9,0)</f>
        <v>60600</v>
      </c>
      <c r="CX150" s="22">
        <f>Target_AM[[#This Row],[PROPORSI]]*VLOOKUP(Target_AM[[#This Row],[NIPNAS]],Target_CC[],COLUMN(CJ$2)+9,0)</f>
        <v>60600</v>
      </c>
      <c r="CY150" s="22">
        <f>Target_AM[[#This Row],[PROPORSI]]*VLOOKUP(Target_AM[[#This Row],[NIPNAS]],Target_CC[],COLUMN(CK$2)+9,0)</f>
        <v>60600</v>
      </c>
      <c r="CZ150" s="22">
        <f>Target_AM[[#This Row],[PROPORSI]]*VLOOKUP(Target_AM[[#This Row],[NIPNAS]],Target_CC[],COLUMN(CL$2)+9,0)</f>
        <v>60600</v>
      </c>
      <c r="DA150" s="22">
        <f>Target_AM[[#This Row],[PROPORSI]]*VLOOKUP(Target_AM[[#This Row],[NIPNAS]],Target_CC[],COLUMN(CM$2)+9,0)</f>
        <v>727200</v>
      </c>
      <c r="DB150" s="22">
        <f>Target_AM[[#This Row],[PROPORSI]]*VLOOKUP(Target_AM[[#This Row],[NIPNAS]],Target_CC[],COLUMN(CN$2)+9,0)</f>
        <v>0</v>
      </c>
      <c r="DC150" s="22">
        <f>Target_AM[[#This Row],[PROPORSI]]*VLOOKUP(Target_AM[[#This Row],[NIPNAS]],Target_CC[],COLUMN(CO$2)+9,0)</f>
        <v>0</v>
      </c>
      <c r="DD150" s="22">
        <f>Target_AM[[#This Row],[PROPORSI]]*VLOOKUP(Target_AM[[#This Row],[NIPNAS]],Target_CC[],COLUMN(CP$2)+9,0)</f>
        <v>0</v>
      </c>
      <c r="DE150" s="22">
        <f>Target_AM[[#This Row],[PROPORSI]]*VLOOKUP(Target_AM[[#This Row],[NIPNAS]],Target_CC[],COLUMN(CQ$2)+9,0)</f>
        <v>0</v>
      </c>
      <c r="DF150" s="22">
        <f>Target_AM[[#This Row],[PROPORSI]]*VLOOKUP(Target_AM[[#This Row],[NIPNAS]],Target_CC[],COLUMN(CR$2)+9,0)</f>
        <v>0</v>
      </c>
      <c r="DG150" s="22">
        <f>Target_AM[[#This Row],[PROPORSI]]*VLOOKUP(Target_AM[[#This Row],[NIPNAS]],Target_CC[],COLUMN(CS$2)+9,0)</f>
        <v>0</v>
      </c>
      <c r="DH150" s="22">
        <f>Target_AM[[#This Row],[PROPORSI]]*VLOOKUP(Target_AM[[#This Row],[NIPNAS]],Target_CC[],COLUMN(CT$2)+9,0)</f>
        <v>0</v>
      </c>
      <c r="DI150" s="22">
        <f>Target_AM[[#This Row],[PROPORSI]]*VLOOKUP(Target_AM[[#This Row],[NIPNAS]],Target_CC[],COLUMN(CU$2)+9,0)</f>
        <v>0</v>
      </c>
      <c r="DJ150" s="22">
        <f>Target_AM[[#This Row],[PROPORSI]]*VLOOKUP(Target_AM[[#This Row],[NIPNAS]],Target_CC[],COLUMN(CV$2)+9,0)</f>
        <v>0</v>
      </c>
      <c r="DK150" s="22">
        <f>Target_AM[[#This Row],[PROPORSI]]*VLOOKUP(Target_AM[[#This Row],[NIPNAS]],Target_CC[],COLUMN(CW$2)+9,0)</f>
        <v>0</v>
      </c>
      <c r="DL150" s="22">
        <f>Target_AM[[#This Row],[PROPORSI]]*VLOOKUP(Target_AM[[#This Row],[NIPNAS]],Target_CC[],COLUMN(CX$2)+9,0)</f>
        <v>0</v>
      </c>
      <c r="DM150" s="22">
        <f>Target_AM[[#This Row],[PROPORSI]]*VLOOKUP(Target_AM[[#This Row],[NIPNAS]],Target_CC[],COLUMN(CY$2)+9,0)</f>
        <v>0</v>
      </c>
      <c r="DN150" s="22">
        <f>Target_AM[[#This Row],[PROPORSI]]*VLOOKUP(Target_AM[[#This Row],[NIPNAS]],Target_CC[],COLUMN(CZ$2)+9,0)</f>
        <v>0</v>
      </c>
      <c r="DO150" s="22">
        <f>Target_AM[[#This Row],[PROPORSI]]*VLOOKUP(Target_AM[[#This Row],[NIPNAS]],Target_CC[],COLUMN(DA$2)+9,0)</f>
        <v>0</v>
      </c>
      <c r="DP150" s="22">
        <f>Target_AM[[#This Row],[PROPORSI]]*VLOOKUP(Target_AM[[#This Row],[NIPNAS]],Target_CC[],COLUMN(DB$2)+9,0)</f>
        <v>0</v>
      </c>
      <c r="DQ150" s="22">
        <f>Target_AM[[#This Row],[PROPORSI]]*VLOOKUP(Target_AM[[#This Row],[NIPNAS]],Target_CC[],COLUMN(DC$2)+9,0)</f>
        <v>0</v>
      </c>
      <c r="DR150" s="22">
        <f>Target_AM[[#This Row],[PROPORSI]]*VLOOKUP(Target_AM[[#This Row],[NIPNAS]],Target_CC[],COLUMN(DD$2)+9,0)</f>
        <v>0</v>
      </c>
      <c r="DS150" s="22">
        <f>Target_AM[[#This Row],[PROPORSI]]*VLOOKUP(Target_AM[[#This Row],[NIPNAS]],Target_CC[],COLUMN(DE$2)+9,0)</f>
        <v>0</v>
      </c>
      <c r="DT150" s="22">
        <f>Target_AM[[#This Row],[PROPORSI]]*VLOOKUP(Target_AM[[#This Row],[NIPNAS]],Target_CC[],COLUMN(DF$2)+9,0)</f>
        <v>0</v>
      </c>
      <c r="DU150" s="22">
        <f>Target_AM[[#This Row],[PROPORSI]]*VLOOKUP(Target_AM[[#This Row],[NIPNAS]],Target_CC[],COLUMN(DG$2)+9,0)</f>
        <v>0</v>
      </c>
      <c r="DV150" s="22">
        <f>Target_AM[[#This Row],[PROPORSI]]*VLOOKUP(Target_AM[[#This Row],[NIPNAS]],Target_CC[],COLUMN(DH$2)+9,0)</f>
        <v>0</v>
      </c>
      <c r="DW150" s="22">
        <f>Target_AM[[#This Row],[PROPORSI]]*VLOOKUP(Target_AM[[#This Row],[NIPNAS]],Target_CC[],COLUMN(DI$2)+9,0)</f>
        <v>0</v>
      </c>
      <c r="DX150" s="22">
        <f>Target_AM[[#This Row],[PROPORSI]]*VLOOKUP(Target_AM[[#This Row],[NIPNAS]],Target_CC[],COLUMN(DJ$2)+9,0)</f>
        <v>0</v>
      </c>
      <c r="DY150" s="22">
        <f>Target_AM[[#This Row],[PROPORSI]]*VLOOKUP(Target_AM[[#This Row],[NIPNAS]],Target_CC[],COLUMN(DK$2)+9,0)</f>
        <v>0</v>
      </c>
      <c r="DZ150" s="22">
        <f>Target_AM[[#This Row],[PROPORSI]]*VLOOKUP(Target_AM[[#This Row],[NIPNAS]],Target_CC[],COLUMN(DL$2)+9,0)</f>
        <v>0</v>
      </c>
      <c r="EA150" s="22">
        <f>Target_AM[[#This Row],[PROPORSI]]*VLOOKUP(Target_AM[[#This Row],[NIPNAS]],Target_CC[],COLUMN(DM$2)+9,0)</f>
        <v>0</v>
      </c>
    </row>
    <row r="151" spans="2:131" x14ac:dyDescent="0.3">
      <c r="B151">
        <v>404429</v>
      </c>
      <c r="C151" t="s">
        <v>1008</v>
      </c>
      <c r="D151">
        <v>1</v>
      </c>
      <c r="E151" s="8">
        <v>45658</v>
      </c>
      <c r="F151">
        <v>10260775</v>
      </c>
      <c r="G151" t="s">
        <v>437</v>
      </c>
      <c r="J151" t="s">
        <v>309</v>
      </c>
      <c r="K151" t="s">
        <v>25</v>
      </c>
      <c r="L151" t="s">
        <v>159</v>
      </c>
      <c r="M151" t="s">
        <v>29</v>
      </c>
      <c r="N151" s="23">
        <f>Target_AM[[#This Row],[PROPORSI]]*VLOOKUP(Target_AM[[#This Row],[NIPNAS]],Target_CC[],9,0)</f>
        <v>3775212.594521231</v>
      </c>
      <c r="O151" s="22">
        <f>Target_AM[[#This Row],[PROPORSI]]*VLOOKUP(Target_AM[[#This Row],[NIPNAS]],Target_CC[],COLUMN(A$2)+9,0)</f>
        <v>43017.295454545449</v>
      </c>
      <c r="P151" s="22">
        <f>Target_AM[[#This Row],[PROPORSI]]*VLOOKUP(Target_AM[[#This Row],[NIPNAS]],Target_CC[],COLUMN(B$2)+9,0)</f>
        <v>45281.363636363632</v>
      </c>
      <c r="Q151" s="22">
        <f>Target_AM[[#This Row],[PROPORSI]]*VLOOKUP(Target_AM[[#This Row],[NIPNAS]],Target_CC[],COLUMN(C$2)+9,0)</f>
        <v>40753.227272727265</v>
      </c>
      <c r="R151" s="22">
        <f>Target_AM[[#This Row],[PROPORSI]]*VLOOKUP(Target_AM[[#This Row],[NIPNAS]],Target_CC[],COLUMN(D$2)+9,0)</f>
        <v>36225.090909090904</v>
      </c>
      <c r="S151" s="22">
        <f>Target_AM[[#This Row],[PROPORSI]]*VLOOKUP(Target_AM[[#This Row],[NIPNAS]],Target_CC[],COLUMN(E$2)+9,0)</f>
        <v>38489.159090909088</v>
      </c>
      <c r="T151" s="22">
        <f>Target_AM[[#This Row],[PROPORSI]]*VLOOKUP(Target_AM[[#This Row],[NIPNAS]],Target_CC[],COLUMN(F$2)+9,0)</f>
        <v>40753.227272727265</v>
      </c>
      <c r="U151" s="22">
        <f>Target_AM[[#This Row],[PROPORSI]]*VLOOKUP(Target_AM[[#This Row],[NIPNAS]],Target_CC[],COLUMN(G$2)+9,0)</f>
        <v>52073.568181818177</v>
      </c>
      <c r="V151" s="22">
        <f>Target_AM[[#This Row],[PROPORSI]]*VLOOKUP(Target_AM[[#This Row],[NIPNAS]],Target_CC[],COLUMN(H$2)+9,0)</f>
        <v>47545.431818181809</v>
      </c>
      <c r="W151" s="22">
        <f>Target_AM[[#This Row],[PROPORSI]]*VLOOKUP(Target_AM[[#This Row],[NIPNAS]],Target_CC[],COLUMN(I$2)+9,0)</f>
        <v>47545.431818181809</v>
      </c>
      <c r="X151" s="22">
        <f>Target_AM[[#This Row],[PROPORSI]]*VLOOKUP(Target_AM[[#This Row],[NIPNAS]],Target_CC[],COLUMN(J$2)+9,0)</f>
        <v>52073.568181818177</v>
      </c>
      <c r="Y151" s="22">
        <f>Target_AM[[#This Row],[PROPORSI]]*VLOOKUP(Target_AM[[#This Row],[NIPNAS]],Target_CC[],COLUMN(K$2)+9,0)</f>
        <v>45281.363636363632</v>
      </c>
      <c r="Z151" s="22">
        <f>Target_AM[[#This Row],[PROPORSI]]*VLOOKUP(Target_AM[[#This Row],[NIPNAS]],Target_CC[],COLUMN(L$2)+9,0)</f>
        <v>47545.431818181809</v>
      </c>
      <c r="AA151" s="22">
        <f>Target_AM[[#This Row],[PROPORSI]]*VLOOKUP(Target_AM[[#This Row],[NIPNAS]],Target_CC[],COLUMN(M$2)+9,0)</f>
        <v>536584.15909090906</v>
      </c>
      <c r="AB151" s="22">
        <f>Target_AM[[#This Row],[PROPORSI]]*VLOOKUP(Target_AM[[#This Row],[NIPNAS]],Target_CC[],COLUMN(N$2)+9,0)</f>
        <v>5764.4434313702714</v>
      </c>
      <c r="AC151" s="22">
        <f>Target_AM[[#This Row],[PROPORSI]]*VLOOKUP(Target_AM[[#This Row],[NIPNAS]],Target_CC[],COLUMN(O$2)+9,0)</f>
        <v>6130.1852979007745</v>
      </c>
      <c r="AD151" s="22">
        <f>Target_AM[[#This Row],[PROPORSI]]*VLOOKUP(Target_AM[[#This Row],[NIPNAS]],Target_CC[],COLUMN(P$2)+9,0)</f>
        <v>8065.9374996898423</v>
      </c>
      <c r="AE151" s="22">
        <f>Target_AM[[#This Row],[PROPORSI]]*VLOOKUP(Target_AM[[#This Row],[NIPNAS]],Target_CC[],COLUMN(Q$2)+9,0)</f>
        <v>8223.6542702873485</v>
      </c>
      <c r="AF151" s="22">
        <f>Target_AM[[#This Row],[PROPORSI]]*VLOOKUP(Target_AM[[#This Row],[NIPNAS]],Target_CC[],COLUMN(R$2)+9,0)</f>
        <v>10756.402781583689</v>
      </c>
      <c r="AG151" s="22">
        <f>Target_AM[[#This Row],[PROPORSI]]*VLOOKUP(Target_AM[[#This Row],[NIPNAS]],Target_CC[],COLUMN(S$2)+9,0)</f>
        <v>10050.288411670801</v>
      </c>
      <c r="AH151" s="22">
        <f>Target_AM[[#This Row],[PROPORSI]]*VLOOKUP(Target_AM[[#This Row],[NIPNAS]],Target_CC[],COLUMN(T$2)+9,0)</f>
        <v>8825.5660361448026</v>
      </c>
      <c r="AI151" s="22">
        <f>Target_AM[[#This Row],[PROPORSI]]*VLOOKUP(Target_AM[[#This Row],[NIPNAS]],Target_CC[],COLUMN(U$2)+9,0)</f>
        <v>9983.5706419968283</v>
      </c>
      <c r="AJ151" s="22">
        <f>Target_AM[[#This Row],[PROPORSI]]*VLOOKUP(Target_AM[[#This Row],[NIPNAS]],Target_CC[],COLUMN(V$2)+9,0)</f>
        <v>8668.7176944949442</v>
      </c>
      <c r="AK151" s="22">
        <f>Target_AM[[#This Row],[PROPORSI]]*VLOOKUP(Target_AM[[#This Row],[NIPNAS]],Target_CC[],COLUMN(W$2)+9,0)</f>
        <v>9123.0905478567165</v>
      </c>
      <c r="AL151" s="22">
        <f>Target_AM[[#This Row],[PROPORSI]]*VLOOKUP(Target_AM[[#This Row],[NIPNAS]],Target_CC[],COLUMN(X$2)+9,0)</f>
        <v>11209.053773363776</v>
      </c>
      <c r="AM151" s="22">
        <f>Target_AM[[#This Row],[PROPORSI]]*VLOOKUP(Target_AM[[#This Row],[NIPNAS]],Target_CC[],COLUMN(Y$2)+9,0)</f>
        <v>13298.7100298366</v>
      </c>
      <c r="AN151" s="22">
        <f>Target_AM[[#This Row],[PROPORSI]]*VLOOKUP(Target_AM[[#This Row],[NIPNAS]],Target_CC[],COLUMN(Z$2)+9,0)</f>
        <v>110099.6204161964</v>
      </c>
      <c r="AO151" s="22">
        <f>Target_AM[[#This Row],[PROPORSI]]*VLOOKUP(Target_AM[[#This Row],[NIPNAS]],Target_CC[],COLUMN(AA$2)+9,0)</f>
        <v>48781.738885915722</v>
      </c>
      <c r="AP151" s="22">
        <f>Target_AM[[#This Row],[PROPORSI]]*VLOOKUP(Target_AM[[#This Row],[NIPNAS]],Target_CC[],COLUMN(AB$2)+9,0)</f>
        <v>51411.548934264407</v>
      </c>
      <c r="AQ151" s="22">
        <f>Target_AM[[#This Row],[PROPORSI]]*VLOOKUP(Target_AM[[#This Row],[NIPNAS]],Target_CC[],COLUMN(AC$2)+9,0)</f>
        <v>48819.164772417105</v>
      </c>
      <c r="AR151" s="22">
        <f>Target_AM[[#This Row],[PROPORSI]]*VLOOKUP(Target_AM[[#This Row],[NIPNAS]],Target_CC[],COLUMN(AD$2)+9,0)</f>
        <v>44448.745179378253</v>
      </c>
      <c r="AS151" s="22">
        <f>Target_AM[[#This Row],[PROPORSI]]*VLOOKUP(Target_AM[[#This Row],[NIPNAS]],Target_CC[],COLUMN(AE$2)+9,0)</f>
        <v>49245.561872492777</v>
      </c>
      <c r="AT151" s="22">
        <f>Target_AM[[#This Row],[PROPORSI]]*VLOOKUP(Target_AM[[#This Row],[NIPNAS]],Target_CC[],COLUMN(AF$2)+9,0)</f>
        <v>50803.515684398066</v>
      </c>
      <c r="AU151" s="22">
        <f>Target_AM[[#This Row],[PROPORSI]]*VLOOKUP(Target_AM[[#This Row],[NIPNAS]],Target_CC[],COLUMN(AG$2)+9,0)</f>
        <v>60899.134217962979</v>
      </c>
      <c r="AV151" s="22">
        <f>Target_AM[[#This Row],[PROPORSI]]*VLOOKUP(Target_AM[[#This Row],[NIPNAS]],Target_CC[],COLUMN(AH$2)+9,0)</f>
        <v>57529.002460178635</v>
      </c>
      <c r="AW151" s="22">
        <f>Target_AM[[#This Row],[PROPORSI]]*VLOOKUP(Target_AM[[#This Row],[NIPNAS]],Target_CC[],COLUMN(AI$2)+9,0)</f>
        <v>56214.149512676755</v>
      </c>
      <c r="AX151" s="22">
        <f>Target_AM[[#This Row],[PROPORSI]]*VLOOKUP(Target_AM[[#This Row],[NIPNAS]],Target_CC[],COLUMN(AJ$2)+9,0)</f>
        <v>61196.658729674891</v>
      </c>
      <c r="AY151" s="22">
        <f>Target_AM[[#This Row],[PROPORSI]]*VLOOKUP(Target_AM[[#This Row],[NIPNAS]],Target_CC[],COLUMN(AK$2)+9,0)</f>
        <v>56490.417409727408</v>
      </c>
      <c r="AZ151" s="22">
        <f>Target_AM[[#This Row],[PROPORSI]]*VLOOKUP(Target_AM[[#This Row],[NIPNAS]],Target_CC[],COLUMN(AL$2)+9,0)</f>
        <v>60844.141848018407</v>
      </c>
      <c r="BA151" s="22">
        <f>Target_AM[[#This Row],[PROPORSI]]*VLOOKUP(Target_AM[[#This Row],[NIPNAS]],Target_CC[],COLUMN(AM$2)+9,0)</f>
        <v>646683.77950710547</v>
      </c>
      <c r="BB151" s="22">
        <f>Target_AM[[#This Row],[PROPORSI]]*VLOOKUP(Target_AM[[#This Row],[NIPNAS]],Target_CC[],COLUMN(AN$2)+9,0)</f>
        <v>0</v>
      </c>
      <c r="BC151" s="22">
        <f>Target_AM[[#This Row],[PROPORSI]]*VLOOKUP(Target_AM[[#This Row],[NIPNAS]],Target_CC[],COLUMN(AO$2)+9,0)</f>
        <v>0</v>
      </c>
      <c r="BD151" s="22">
        <f>Target_AM[[#This Row],[PROPORSI]]*VLOOKUP(Target_AM[[#This Row],[NIPNAS]],Target_CC[],COLUMN(AP$2)+9,0)</f>
        <v>0</v>
      </c>
      <c r="BE151" s="22">
        <f>Target_AM[[#This Row],[PROPORSI]]*VLOOKUP(Target_AM[[#This Row],[NIPNAS]],Target_CC[],COLUMN(AQ$2)+9,0)</f>
        <v>0</v>
      </c>
      <c r="BF151" s="22">
        <f>Target_AM[[#This Row],[PROPORSI]]*VLOOKUP(Target_AM[[#This Row],[NIPNAS]],Target_CC[],COLUMN(AR$2)+9,0)</f>
        <v>0</v>
      </c>
      <c r="BG151" s="22">
        <f>Target_AM[[#This Row],[PROPORSI]]*VLOOKUP(Target_AM[[#This Row],[NIPNAS]],Target_CC[],COLUMN(AS$2)+9,0)</f>
        <v>0</v>
      </c>
      <c r="BH151" s="22">
        <f>Target_AM[[#This Row],[PROPORSI]]*VLOOKUP(Target_AM[[#This Row],[NIPNAS]],Target_CC[],COLUMN(AT$2)+9,0)</f>
        <v>0</v>
      </c>
      <c r="BI151" s="22">
        <f>Target_AM[[#This Row],[PROPORSI]]*VLOOKUP(Target_AM[[#This Row],[NIPNAS]],Target_CC[],COLUMN(AU$2)+9,0)</f>
        <v>0</v>
      </c>
      <c r="BJ151" s="22">
        <f>Target_AM[[#This Row],[PROPORSI]]*VLOOKUP(Target_AM[[#This Row],[NIPNAS]],Target_CC[],COLUMN(AV$2)+9,0)</f>
        <v>0</v>
      </c>
      <c r="BK151" s="22">
        <f>Target_AM[[#This Row],[PROPORSI]]*VLOOKUP(Target_AM[[#This Row],[NIPNAS]],Target_CC[],COLUMN(AW$2)+9,0)</f>
        <v>0</v>
      </c>
      <c r="BL151" s="22">
        <f>Target_AM[[#This Row],[PROPORSI]]*VLOOKUP(Target_AM[[#This Row],[NIPNAS]],Target_CC[],COLUMN(AX$2)+9,0)</f>
        <v>0</v>
      </c>
      <c r="BM151" s="22">
        <f>Target_AM[[#This Row],[PROPORSI]]*VLOOKUP(Target_AM[[#This Row],[NIPNAS]],Target_CC[],COLUMN(AY$2)+9,0)</f>
        <v>0</v>
      </c>
      <c r="BN151" s="22">
        <f>Target_AM[[#This Row],[PROPORSI]]*VLOOKUP(Target_AM[[#This Row],[NIPNAS]],Target_CC[],COLUMN(AZ$2)+9,0)</f>
        <v>0</v>
      </c>
      <c r="BO151" s="22">
        <f>Target_AM[[#This Row],[PROPORSI]]*VLOOKUP(Target_AM[[#This Row],[NIPNAS]],Target_CC[],COLUMN(BA$2)+9,0)</f>
        <v>110112</v>
      </c>
      <c r="BP151" s="22">
        <f>Target_AM[[#This Row],[PROPORSI]]*VLOOKUP(Target_AM[[#This Row],[NIPNAS]],Target_CC[],COLUMN(BB$2)+9,0)</f>
        <v>61563</v>
      </c>
      <c r="BQ151" s="22">
        <f>Target_AM[[#This Row],[PROPORSI]]*VLOOKUP(Target_AM[[#This Row],[NIPNAS]],Target_CC[],COLUMN(BC$2)+9,0)</f>
        <v>68278</v>
      </c>
      <c r="BR151" s="22">
        <f>Target_AM[[#This Row],[PROPORSI]]*VLOOKUP(Target_AM[[#This Row],[NIPNAS]],Target_CC[],COLUMN(BD$2)+9,0)</f>
        <v>68278</v>
      </c>
      <c r="BS151" s="22">
        <f>Target_AM[[#This Row],[PROPORSI]]*VLOOKUP(Target_AM[[#This Row],[NIPNAS]],Target_CC[],COLUMN(BE$2)+9,0)</f>
        <v>68278</v>
      </c>
      <c r="BT151" s="22">
        <f>Target_AM[[#This Row],[PROPORSI]]*VLOOKUP(Target_AM[[#This Row],[NIPNAS]],Target_CC[],COLUMN(BF$2)+9,0)</f>
        <v>68278</v>
      </c>
      <c r="BU151" s="22">
        <f>Target_AM[[#This Row],[PROPORSI]]*VLOOKUP(Target_AM[[#This Row],[NIPNAS]],Target_CC[],COLUMN(BG$2)+9,0)</f>
        <v>68278</v>
      </c>
      <c r="BV151" s="22">
        <f>Target_AM[[#This Row],[PROPORSI]]*VLOOKUP(Target_AM[[#This Row],[NIPNAS]],Target_CC[],COLUMN(BH$2)+9,0)</f>
        <v>68278</v>
      </c>
      <c r="BW151" s="22">
        <f>Target_AM[[#This Row],[PROPORSI]]*VLOOKUP(Target_AM[[#This Row],[NIPNAS]],Target_CC[],COLUMN(BI$2)+9,0)</f>
        <v>68278</v>
      </c>
      <c r="BX151" s="22">
        <f>Target_AM[[#This Row],[PROPORSI]]*VLOOKUP(Target_AM[[#This Row],[NIPNAS]],Target_CC[],COLUMN(BJ$2)+9,0)</f>
        <v>68278</v>
      </c>
      <c r="BY151" s="22">
        <f>Target_AM[[#This Row],[PROPORSI]]*VLOOKUP(Target_AM[[#This Row],[NIPNAS]],Target_CC[],COLUMN(BK$2)+9,0)</f>
        <v>68278</v>
      </c>
      <c r="BZ151" s="22">
        <f>Target_AM[[#This Row],[PROPORSI]]*VLOOKUP(Target_AM[[#This Row],[NIPNAS]],Target_CC[],COLUMN(BL$2)+9,0)</f>
        <v>68278</v>
      </c>
      <c r="CA151" s="22">
        <f>Target_AM[[#This Row],[PROPORSI]]*VLOOKUP(Target_AM[[#This Row],[NIPNAS]],Target_CC[],COLUMN(BM$2)+9,0)</f>
        <v>854455</v>
      </c>
      <c r="CB151" s="22">
        <f>Target_AM[[#This Row],[PROPORSI]]*VLOOKUP(Target_AM[[#This Row],[NIPNAS]],Target_CC[],COLUMN(BN$2)+9,0)</f>
        <v>0</v>
      </c>
      <c r="CC151" s="22">
        <f>Target_AM[[#This Row],[PROPORSI]]*VLOOKUP(Target_AM[[#This Row],[NIPNAS]],Target_CC[],COLUMN(BO$2)+9,0)</f>
        <v>0</v>
      </c>
      <c r="CD151" s="22">
        <f>Target_AM[[#This Row],[PROPORSI]]*VLOOKUP(Target_AM[[#This Row],[NIPNAS]],Target_CC[],COLUMN(BP$2)+9,0)</f>
        <v>0</v>
      </c>
      <c r="CE151" s="22">
        <f>Target_AM[[#This Row],[PROPORSI]]*VLOOKUP(Target_AM[[#This Row],[NIPNAS]],Target_CC[],COLUMN(BQ$2)+9,0)</f>
        <v>0</v>
      </c>
      <c r="CF151" s="22">
        <f>Target_AM[[#This Row],[PROPORSI]]*VLOOKUP(Target_AM[[#This Row],[NIPNAS]],Target_CC[],COLUMN(BR$2)+9,0)</f>
        <v>0</v>
      </c>
      <c r="CG151" s="22">
        <f>Target_AM[[#This Row],[PROPORSI]]*VLOOKUP(Target_AM[[#This Row],[NIPNAS]],Target_CC[],COLUMN(BS$2)+9,0)</f>
        <v>0</v>
      </c>
      <c r="CH151" s="22">
        <f>Target_AM[[#This Row],[PROPORSI]]*VLOOKUP(Target_AM[[#This Row],[NIPNAS]],Target_CC[],COLUMN(BT$2)+9,0)</f>
        <v>0</v>
      </c>
      <c r="CI151" s="22">
        <f>Target_AM[[#This Row],[PROPORSI]]*VLOOKUP(Target_AM[[#This Row],[NIPNAS]],Target_CC[],COLUMN(BU$2)+9,0)</f>
        <v>0</v>
      </c>
      <c r="CJ151" s="22">
        <f>Target_AM[[#This Row],[PROPORSI]]*VLOOKUP(Target_AM[[#This Row],[NIPNAS]],Target_CC[],COLUMN(BV$2)+9,0)</f>
        <v>0</v>
      </c>
      <c r="CK151" s="22">
        <f>Target_AM[[#This Row],[PROPORSI]]*VLOOKUP(Target_AM[[#This Row],[NIPNAS]],Target_CC[],COLUMN(BW$2)+9,0)</f>
        <v>0</v>
      </c>
      <c r="CL151" s="22">
        <f>Target_AM[[#This Row],[PROPORSI]]*VLOOKUP(Target_AM[[#This Row],[NIPNAS]],Target_CC[],COLUMN(BX$2)+9,0)</f>
        <v>0</v>
      </c>
      <c r="CM151" s="22">
        <f>Target_AM[[#This Row],[PROPORSI]]*VLOOKUP(Target_AM[[#This Row],[NIPNAS]],Target_CC[],COLUMN(BY$2)+9,0)</f>
        <v>0</v>
      </c>
      <c r="CN151" s="22">
        <f>Target_AM[[#This Row],[PROPORSI]]*VLOOKUP(Target_AM[[#This Row],[NIPNAS]],Target_CC[],COLUMN(BZ$2)+9,0)</f>
        <v>0</v>
      </c>
      <c r="CO151" s="22">
        <f>Target_AM[[#This Row],[PROPORSI]]*VLOOKUP(Target_AM[[#This Row],[NIPNAS]],Target_CC[],COLUMN(CA$2)+9,0)</f>
        <v>110112</v>
      </c>
      <c r="CP151" s="22">
        <f>Target_AM[[#This Row],[PROPORSI]]*VLOOKUP(Target_AM[[#This Row],[NIPNAS]],Target_CC[],COLUMN(CB$2)+9,0)</f>
        <v>61563</v>
      </c>
      <c r="CQ151" s="22">
        <f>Target_AM[[#This Row],[PROPORSI]]*VLOOKUP(Target_AM[[#This Row],[NIPNAS]],Target_CC[],COLUMN(CC$2)+9,0)</f>
        <v>68278</v>
      </c>
      <c r="CR151" s="22">
        <f>Target_AM[[#This Row],[PROPORSI]]*VLOOKUP(Target_AM[[#This Row],[NIPNAS]],Target_CC[],COLUMN(CD$2)+9,0)</f>
        <v>68278</v>
      </c>
      <c r="CS151" s="22">
        <f>Target_AM[[#This Row],[PROPORSI]]*VLOOKUP(Target_AM[[#This Row],[NIPNAS]],Target_CC[],COLUMN(CE$2)+9,0)</f>
        <v>68278</v>
      </c>
      <c r="CT151" s="22">
        <f>Target_AM[[#This Row],[PROPORSI]]*VLOOKUP(Target_AM[[#This Row],[NIPNAS]],Target_CC[],COLUMN(CF$2)+9,0)</f>
        <v>68278</v>
      </c>
      <c r="CU151" s="22">
        <f>Target_AM[[#This Row],[PROPORSI]]*VLOOKUP(Target_AM[[#This Row],[NIPNAS]],Target_CC[],COLUMN(CG$2)+9,0)</f>
        <v>68278</v>
      </c>
      <c r="CV151" s="22">
        <f>Target_AM[[#This Row],[PROPORSI]]*VLOOKUP(Target_AM[[#This Row],[NIPNAS]],Target_CC[],COLUMN(CH$2)+9,0)</f>
        <v>68278</v>
      </c>
      <c r="CW151" s="22">
        <f>Target_AM[[#This Row],[PROPORSI]]*VLOOKUP(Target_AM[[#This Row],[NIPNAS]],Target_CC[],COLUMN(CI$2)+9,0)</f>
        <v>68278</v>
      </c>
      <c r="CX151" s="22">
        <f>Target_AM[[#This Row],[PROPORSI]]*VLOOKUP(Target_AM[[#This Row],[NIPNAS]],Target_CC[],COLUMN(CJ$2)+9,0)</f>
        <v>68278</v>
      </c>
      <c r="CY151" s="22">
        <f>Target_AM[[#This Row],[PROPORSI]]*VLOOKUP(Target_AM[[#This Row],[NIPNAS]],Target_CC[],COLUMN(CK$2)+9,0)</f>
        <v>68278</v>
      </c>
      <c r="CZ151" s="22">
        <f>Target_AM[[#This Row],[PROPORSI]]*VLOOKUP(Target_AM[[#This Row],[NIPNAS]],Target_CC[],COLUMN(CL$2)+9,0)</f>
        <v>68278</v>
      </c>
      <c r="DA151" s="22">
        <f>Target_AM[[#This Row],[PROPORSI]]*VLOOKUP(Target_AM[[#This Row],[NIPNAS]],Target_CC[],COLUMN(CM$2)+9,0)</f>
        <v>854455</v>
      </c>
      <c r="DB151" s="22">
        <f>Target_AM[[#This Row],[PROPORSI]]*VLOOKUP(Target_AM[[#This Row],[NIPNAS]],Target_CC[],COLUMN(CN$2)+9,0)</f>
        <v>0</v>
      </c>
      <c r="DC151" s="22">
        <f>Target_AM[[#This Row],[PROPORSI]]*VLOOKUP(Target_AM[[#This Row],[NIPNAS]],Target_CC[],COLUMN(CO$2)+9,0)</f>
        <v>0</v>
      </c>
      <c r="DD151" s="22">
        <f>Target_AM[[#This Row],[PROPORSI]]*VLOOKUP(Target_AM[[#This Row],[NIPNAS]],Target_CC[],COLUMN(CP$2)+9,0)</f>
        <v>0</v>
      </c>
      <c r="DE151" s="22">
        <f>Target_AM[[#This Row],[PROPORSI]]*VLOOKUP(Target_AM[[#This Row],[NIPNAS]],Target_CC[],COLUMN(CQ$2)+9,0)</f>
        <v>0</v>
      </c>
      <c r="DF151" s="22">
        <f>Target_AM[[#This Row],[PROPORSI]]*VLOOKUP(Target_AM[[#This Row],[NIPNAS]],Target_CC[],COLUMN(CR$2)+9,0)</f>
        <v>0</v>
      </c>
      <c r="DG151" s="22">
        <f>Target_AM[[#This Row],[PROPORSI]]*VLOOKUP(Target_AM[[#This Row],[NIPNAS]],Target_CC[],COLUMN(CS$2)+9,0)</f>
        <v>0</v>
      </c>
      <c r="DH151" s="22">
        <f>Target_AM[[#This Row],[PROPORSI]]*VLOOKUP(Target_AM[[#This Row],[NIPNAS]],Target_CC[],COLUMN(CT$2)+9,0)</f>
        <v>0</v>
      </c>
      <c r="DI151" s="22">
        <f>Target_AM[[#This Row],[PROPORSI]]*VLOOKUP(Target_AM[[#This Row],[NIPNAS]],Target_CC[],COLUMN(CU$2)+9,0)</f>
        <v>0</v>
      </c>
      <c r="DJ151" s="22">
        <f>Target_AM[[#This Row],[PROPORSI]]*VLOOKUP(Target_AM[[#This Row],[NIPNAS]],Target_CC[],COLUMN(CV$2)+9,0)</f>
        <v>0</v>
      </c>
      <c r="DK151" s="22">
        <f>Target_AM[[#This Row],[PROPORSI]]*VLOOKUP(Target_AM[[#This Row],[NIPNAS]],Target_CC[],COLUMN(CW$2)+9,0)</f>
        <v>0</v>
      </c>
      <c r="DL151" s="22">
        <f>Target_AM[[#This Row],[PROPORSI]]*VLOOKUP(Target_AM[[#This Row],[NIPNAS]],Target_CC[],COLUMN(CX$2)+9,0)</f>
        <v>0</v>
      </c>
      <c r="DM151" s="22">
        <f>Target_AM[[#This Row],[PROPORSI]]*VLOOKUP(Target_AM[[#This Row],[NIPNAS]],Target_CC[],COLUMN(CY$2)+9,0)</f>
        <v>0</v>
      </c>
      <c r="DN151" s="22">
        <f>Target_AM[[#This Row],[PROPORSI]]*VLOOKUP(Target_AM[[#This Row],[NIPNAS]],Target_CC[],COLUMN(CZ$2)+9,0)</f>
        <v>0</v>
      </c>
      <c r="DO151" s="22">
        <f>Target_AM[[#This Row],[PROPORSI]]*VLOOKUP(Target_AM[[#This Row],[NIPNAS]],Target_CC[],COLUMN(DA$2)+9,0)</f>
        <v>0</v>
      </c>
      <c r="DP151" s="22">
        <f>Target_AM[[#This Row],[PROPORSI]]*VLOOKUP(Target_AM[[#This Row],[NIPNAS]],Target_CC[],COLUMN(DB$2)+9,0)</f>
        <v>0</v>
      </c>
      <c r="DQ151" s="22">
        <f>Target_AM[[#This Row],[PROPORSI]]*VLOOKUP(Target_AM[[#This Row],[NIPNAS]],Target_CC[],COLUMN(DC$2)+9,0)</f>
        <v>0</v>
      </c>
      <c r="DR151" s="22">
        <f>Target_AM[[#This Row],[PROPORSI]]*VLOOKUP(Target_AM[[#This Row],[NIPNAS]],Target_CC[],COLUMN(DD$2)+9,0)</f>
        <v>0</v>
      </c>
      <c r="DS151" s="22">
        <f>Target_AM[[#This Row],[PROPORSI]]*VLOOKUP(Target_AM[[#This Row],[NIPNAS]],Target_CC[],COLUMN(DE$2)+9,0)</f>
        <v>0</v>
      </c>
      <c r="DT151" s="22">
        <f>Target_AM[[#This Row],[PROPORSI]]*VLOOKUP(Target_AM[[#This Row],[NIPNAS]],Target_CC[],COLUMN(DF$2)+9,0)</f>
        <v>0</v>
      </c>
      <c r="DU151" s="22">
        <f>Target_AM[[#This Row],[PROPORSI]]*VLOOKUP(Target_AM[[#This Row],[NIPNAS]],Target_CC[],COLUMN(DG$2)+9,0)</f>
        <v>0</v>
      </c>
      <c r="DV151" s="22">
        <f>Target_AM[[#This Row],[PROPORSI]]*VLOOKUP(Target_AM[[#This Row],[NIPNAS]],Target_CC[],COLUMN(DH$2)+9,0)</f>
        <v>0</v>
      </c>
      <c r="DW151" s="22">
        <f>Target_AM[[#This Row],[PROPORSI]]*VLOOKUP(Target_AM[[#This Row],[NIPNAS]],Target_CC[],COLUMN(DI$2)+9,0)</f>
        <v>0</v>
      </c>
      <c r="DX151" s="22">
        <f>Target_AM[[#This Row],[PROPORSI]]*VLOOKUP(Target_AM[[#This Row],[NIPNAS]],Target_CC[],COLUMN(DJ$2)+9,0)</f>
        <v>0</v>
      </c>
      <c r="DY151" s="22">
        <f>Target_AM[[#This Row],[PROPORSI]]*VLOOKUP(Target_AM[[#This Row],[NIPNAS]],Target_CC[],COLUMN(DK$2)+9,0)</f>
        <v>0</v>
      </c>
      <c r="DZ151" s="22">
        <f>Target_AM[[#This Row],[PROPORSI]]*VLOOKUP(Target_AM[[#This Row],[NIPNAS]],Target_CC[],COLUMN(DL$2)+9,0)</f>
        <v>0</v>
      </c>
      <c r="EA151" s="22">
        <f>Target_AM[[#This Row],[PROPORSI]]*VLOOKUP(Target_AM[[#This Row],[NIPNAS]],Target_CC[],COLUMN(DM$2)+9,0)</f>
        <v>0</v>
      </c>
    </row>
    <row r="152" spans="2:131" x14ac:dyDescent="0.3">
      <c r="B152">
        <v>850046</v>
      </c>
      <c r="C152" t="s">
        <v>1036</v>
      </c>
      <c r="D152">
        <v>1</v>
      </c>
      <c r="E152" s="8">
        <v>45658</v>
      </c>
      <c r="F152">
        <v>2929498</v>
      </c>
      <c r="G152" t="s">
        <v>419</v>
      </c>
      <c r="J152" t="s">
        <v>300</v>
      </c>
      <c r="K152" t="s">
        <v>25</v>
      </c>
      <c r="L152" t="s">
        <v>159</v>
      </c>
      <c r="M152" t="s">
        <v>29</v>
      </c>
      <c r="N152" s="23">
        <f>Target_AM[[#This Row],[PROPORSI]]*VLOOKUP(Target_AM[[#This Row],[NIPNAS]],Target_CC[],9,0)</f>
        <v>1860500.9119299664</v>
      </c>
      <c r="O152" s="22">
        <f>Target_AM[[#This Row],[PROPORSI]]*VLOOKUP(Target_AM[[#This Row],[NIPNAS]],Target_CC[],COLUMN(A$2)+9,0)</f>
        <v>53548.776909012027</v>
      </c>
      <c r="P152" s="22">
        <f>Target_AM[[#This Row],[PROPORSI]]*VLOOKUP(Target_AM[[#This Row],[NIPNAS]],Target_CC[],COLUMN(B$2)+9,0)</f>
        <v>54484.023656165751</v>
      </c>
      <c r="Q152" s="22">
        <f>Target_AM[[#This Row],[PROPORSI]]*VLOOKUP(Target_AM[[#This Row],[NIPNAS]],Target_CC[],COLUMN(C$2)+9,0)</f>
        <v>58250.204948732389</v>
      </c>
      <c r="R152" s="22">
        <f>Target_AM[[#This Row],[PROPORSI]]*VLOOKUP(Target_AM[[#This Row],[NIPNAS]],Target_CC[],COLUMN(D$2)+9,0)</f>
        <v>54734.861461254142</v>
      </c>
      <c r="S152" s="22">
        <f>Target_AM[[#This Row],[PROPORSI]]*VLOOKUP(Target_AM[[#This Row],[NIPNAS]],Target_CC[],COLUMN(E$2)+9,0)</f>
        <v>57509.126301528413</v>
      </c>
      <c r="T152" s="22">
        <f>Target_AM[[#This Row],[PROPORSI]]*VLOOKUP(Target_AM[[#This Row],[NIPNAS]],Target_CC[],COLUMN(F$2)+9,0)</f>
        <v>56741.948039686184</v>
      </c>
      <c r="U152" s="22">
        <f>Target_AM[[#This Row],[PROPORSI]]*VLOOKUP(Target_AM[[#This Row],[NIPNAS]],Target_CC[],COLUMN(G$2)+9,0)</f>
        <v>59456.302786635024</v>
      </c>
      <c r="V152" s="22">
        <f>Target_AM[[#This Row],[PROPORSI]]*VLOOKUP(Target_AM[[#This Row],[NIPNAS]],Target_CC[],COLUMN(H$2)+9,0)</f>
        <v>60048.8976139437</v>
      </c>
      <c r="W152" s="22">
        <f>Target_AM[[#This Row],[PROPORSI]]*VLOOKUP(Target_AM[[#This Row],[NIPNAS]],Target_CC[],COLUMN(I$2)+9,0)</f>
        <v>59280.273253484047</v>
      </c>
      <c r="X152" s="22">
        <f>Target_AM[[#This Row],[PROPORSI]]*VLOOKUP(Target_AM[[#This Row],[NIPNAS]],Target_CC[],COLUMN(J$2)+9,0)</f>
        <v>60472.899336710507</v>
      </c>
      <c r="Y152" s="22">
        <f>Target_AM[[#This Row],[PROPORSI]]*VLOOKUP(Target_AM[[#This Row],[NIPNAS]],Target_CC[],COLUMN(K$2)+9,0)</f>
        <v>60031.671718288693</v>
      </c>
      <c r="Z152" s="22">
        <f>Target_AM[[#This Row],[PROPORSI]]*VLOOKUP(Target_AM[[#This Row],[NIPNAS]],Target_CC[],COLUMN(L$2)+9,0)</f>
        <v>56641.0139745591</v>
      </c>
      <c r="AA152" s="22">
        <f>Target_AM[[#This Row],[PROPORSI]]*VLOOKUP(Target_AM[[#This Row],[NIPNAS]],Target_CC[],COLUMN(M$2)+9,0)</f>
        <v>691200</v>
      </c>
      <c r="AB152" s="22">
        <f>Target_AM[[#This Row],[PROPORSI]]*VLOOKUP(Target_AM[[#This Row],[NIPNAS]],Target_CC[],COLUMN(N$2)+9,0)</f>
        <v>1825142.4092897587</v>
      </c>
      <c r="AC152" s="22">
        <f>Target_AM[[#This Row],[PROPORSI]]*VLOOKUP(Target_AM[[#This Row],[NIPNAS]],Target_CC[],COLUMN(O$2)+9,0)</f>
        <v>1857019.1131084275</v>
      </c>
      <c r="AD152" s="22">
        <f>Target_AM[[#This Row],[PROPORSI]]*VLOOKUP(Target_AM[[#This Row],[NIPNAS]],Target_CC[],COLUMN(P$2)+9,0)</f>
        <v>1985384.6444036954</v>
      </c>
      <c r="AE152" s="22">
        <f>Target_AM[[#This Row],[PROPORSI]]*VLOOKUP(Target_AM[[#This Row],[NIPNAS]],Target_CC[],COLUMN(Q$2)+9,0)</f>
        <v>1865568.6027951457</v>
      </c>
      <c r="AF152" s="22">
        <f>Target_AM[[#This Row],[PROPORSI]]*VLOOKUP(Target_AM[[#This Row],[NIPNAS]],Target_CC[],COLUMN(R$2)+9,0)</f>
        <v>1960125.9149666196</v>
      </c>
      <c r="AG152" s="22">
        <f>Target_AM[[#This Row],[PROPORSI]]*VLOOKUP(Target_AM[[#This Row],[NIPNAS]],Target_CC[],COLUMN(S$2)+9,0)</f>
        <v>1933977.6131379402</v>
      </c>
      <c r="AH152" s="22">
        <f>Target_AM[[#This Row],[PROPORSI]]*VLOOKUP(Target_AM[[#This Row],[NIPNAS]],Target_CC[],COLUMN(T$2)+9,0)</f>
        <v>2026492.9654667361</v>
      </c>
      <c r="AI152" s="22">
        <f>Target_AM[[#This Row],[PROPORSI]]*VLOOKUP(Target_AM[[#This Row],[NIPNAS]],Target_CC[],COLUMN(U$2)+9,0)</f>
        <v>2046690.8114919504</v>
      </c>
      <c r="AJ152" s="22">
        <f>Target_AM[[#This Row],[PROPORSI]]*VLOOKUP(Target_AM[[#This Row],[NIPNAS]],Target_CC[],COLUMN(V$2)+9,0)</f>
        <v>2020493.221218847</v>
      </c>
      <c r="AK152" s="22">
        <f>Target_AM[[#This Row],[PROPORSI]]*VLOOKUP(Target_AM[[#This Row],[NIPNAS]],Target_CC[],COLUMN(W$2)+9,0)</f>
        <v>2061142.3745434941</v>
      </c>
      <c r="AL152" s="22">
        <f>Target_AM[[#This Row],[PROPORSI]]*VLOOKUP(Target_AM[[#This Row],[NIPNAS]],Target_CC[],COLUMN(X$2)+9,0)</f>
        <v>2046103.6886011441</v>
      </c>
      <c r="AM152" s="22">
        <f>Target_AM[[#This Row],[PROPORSI]]*VLOOKUP(Target_AM[[#This Row],[NIPNAS]],Target_CC[],COLUMN(Y$2)+9,0)</f>
        <v>1930537.4030446552</v>
      </c>
      <c r="AN152" s="22">
        <f>Target_AM[[#This Row],[PROPORSI]]*VLOOKUP(Target_AM[[#This Row],[NIPNAS]],Target_CC[],COLUMN(Z$2)+9,0)</f>
        <v>23558678.762068413</v>
      </c>
      <c r="AO152" s="22">
        <f>Target_AM[[#This Row],[PROPORSI]]*VLOOKUP(Target_AM[[#This Row],[NIPNAS]],Target_CC[],COLUMN(AA$2)+9,0)</f>
        <v>1878691.1861987708</v>
      </c>
      <c r="AP152" s="22">
        <f>Target_AM[[#This Row],[PROPORSI]]*VLOOKUP(Target_AM[[#This Row],[NIPNAS]],Target_CC[],COLUMN(AB$2)+9,0)</f>
        <v>1911503.1367645932</v>
      </c>
      <c r="AQ152" s="22">
        <f>Target_AM[[#This Row],[PROPORSI]]*VLOOKUP(Target_AM[[#This Row],[NIPNAS]],Target_CC[],COLUMN(AC$2)+9,0)</f>
        <v>2043634.8493524278</v>
      </c>
      <c r="AR152" s="22">
        <f>Target_AM[[#This Row],[PROPORSI]]*VLOOKUP(Target_AM[[#This Row],[NIPNAS]],Target_CC[],COLUMN(AD$2)+9,0)</f>
        <v>1920303.4642563998</v>
      </c>
      <c r="AS152" s="22">
        <f>Target_AM[[#This Row],[PROPORSI]]*VLOOKUP(Target_AM[[#This Row],[NIPNAS]],Target_CC[],COLUMN(AE$2)+9,0)</f>
        <v>2017635.041268148</v>
      </c>
      <c r="AT152" s="22">
        <f>Target_AM[[#This Row],[PROPORSI]]*VLOOKUP(Target_AM[[#This Row],[NIPNAS]],Target_CC[],COLUMN(AF$2)+9,0)</f>
        <v>1990719.5611776263</v>
      </c>
      <c r="AU152" s="22">
        <f>Target_AM[[#This Row],[PROPORSI]]*VLOOKUP(Target_AM[[#This Row],[NIPNAS]],Target_CC[],COLUMN(AG$2)+9,0)</f>
        <v>2085949.2682533711</v>
      </c>
      <c r="AV152" s="22">
        <f>Target_AM[[#This Row],[PROPORSI]]*VLOOKUP(Target_AM[[#This Row],[NIPNAS]],Target_CC[],COLUMN(AH$2)+9,0)</f>
        <v>2106739.709105894</v>
      </c>
      <c r="AW152" s="22">
        <f>Target_AM[[#This Row],[PROPORSI]]*VLOOKUP(Target_AM[[#This Row],[NIPNAS]],Target_CC[],COLUMN(AI$2)+9,0)</f>
        <v>2079773.4944723309</v>
      </c>
      <c r="AX152" s="22">
        <f>Target_AM[[#This Row],[PROPORSI]]*VLOOKUP(Target_AM[[#This Row],[NIPNAS]],Target_CC[],COLUMN(AJ$2)+9,0)</f>
        <v>2121615.2738802047</v>
      </c>
      <c r="AY152" s="22">
        <f>Target_AM[[#This Row],[PROPORSI]]*VLOOKUP(Target_AM[[#This Row],[NIPNAS]],Target_CC[],COLUMN(AK$2)+9,0)</f>
        <v>2106135.3603194328</v>
      </c>
      <c r="AZ152" s="22">
        <f>Target_AM[[#This Row],[PROPORSI]]*VLOOKUP(Target_AM[[#This Row],[NIPNAS]],Target_CC[],COLUMN(AL$2)+9,0)</f>
        <v>1987178.4170192142</v>
      </c>
      <c r="BA152" s="22">
        <f>Target_AM[[#This Row],[PROPORSI]]*VLOOKUP(Target_AM[[#This Row],[NIPNAS]],Target_CC[],COLUMN(AM$2)+9,0)</f>
        <v>24249878.762068413</v>
      </c>
      <c r="BB152" s="22">
        <f>Target_AM[[#This Row],[PROPORSI]]*VLOOKUP(Target_AM[[#This Row],[NIPNAS]],Target_CC[],COLUMN(AN$2)+9,0)</f>
        <v>9883164.465660451</v>
      </c>
      <c r="BC152" s="22">
        <f>Target_AM[[#This Row],[PROPORSI]]*VLOOKUP(Target_AM[[#This Row],[NIPNAS]],Target_CC[],COLUMN(AO$2)+9,0)</f>
        <v>10284176.641519329</v>
      </c>
      <c r="BD152" s="22">
        <f>Target_AM[[#This Row],[PROPORSI]]*VLOOKUP(Target_AM[[#This Row],[NIPNAS]],Target_CC[],COLUMN(AP$2)+9,0)</f>
        <v>10400335.353488667</v>
      </c>
      <c r="BE152" s="22">
        <f>Target_AM[[#This Row],[PROPORSI]]*VLOOKUP(Target_AM[[#This Row],[NIPNAS]],Target_CC[],COLUMN(AQ$2)+9,0)</f>
        <v>10082801.767152034</v>
      </c>
      <c r="BF152" s="22">
        <f>Target_AM[[#This Row],[PROPORSI]]*VLOOKUP(Target_AM[[#This Row],[NIPNAS]],Target_CC[],COLUMN(AR$2)+9,0)</f>
        <v>10601816.117402999</v>
      </c>
      <c r="BG152" s="22">
        <f>Target_AM[[#This Row],[PROPORSI]]*VLOOKUP(Target_AM[[#This Row],[NIPNAS]],Target_CC[],COLUMN(AS$2)+9,0)</f>
        <v>10535863.559258789</v>
      </c>
      <c r="BH152" s="22">
        <f>Target_AM[[#This Row],[PROPORSI]]*VLOOKUP(Target_AM[[#This Row],[NIPNAS]],Target_CC[],COLUMN(AT$2)+9,0)</f>
        <v>10880050.010593304</v>
      </c>
      <c r="BI152" s="22">
        <f>Target_AM[[#This Row],[PROPORSI]]*VLOOKUP(Target_AM[[#This Row],[NIPNAS]],Target_CC[],COLUMN(AU$2)+9,0)</f>
        <v>11033006.258779872</v>
      </c>
      <c r="BJ152" s="22">
        <f>Target_AM[[#This Row],[PROPORSI]]*VLOOKUP(Target_AM[[#This Row],[NIPNAS]],Target_CC[],COLUMN(AV$2)+9,0)</f>
        <v>10861497.707132163</v>
      </c>
      <c r="BK152" s="22">
        <f>Target_AM[[#This Row],[PROPORSI]]*VLOOKUP(Target_AM[[#This Row],[NIPNAS]],Target_CC[],COLUMN(AW$2)+9,0)</f>
        <v>11046145.398095053</v>
      </c>
      <c r="BL152" s="22">
        <f>Target_AM[[#This Row],[PROPORSI]]*VLOOKUP(Target_AM[[#This Row],[NIPNAS]],Target_CC[],COLUMN(AX$2)+9,0)</f>
        <v>11249783.396894053</v>
      </c>
      <c r="BM152" s="22">
        <f>Target_AM[[#This Row],[PROPORSI]]*VLOOKUP(Target_AM[[#This Row],[NIPNAS]],Target_CC[],COLUMN(AY$2)+9,0)</f>
        <v>10968402.944752034</v>
      </c>
      <c r="BN152" s="22">
        <f>Target_AM[[#This Row],[PROPORSI]]*VLOOKUP(Target_AM[[#This Row],[NIPNAS]],Target_CC[],COLUMN(AZ$2)+9,0)</f>
        <v>127827043.62072875</v>
      </c>
      <c r="BO152" s="22">
        <f>Target_AM[[#This Row],[PROPORSI]]*VLOOKUP(Target_AM[[#This Row],[NIPNAS]],Target_CC[],COLUMN(BA$2)+9,0)</f>
        <v>57600</v>
      </c>
      <c r="BP152" s="22">
        <f>Target_AM[[#This Row],[PROPORSI]]*VLOOKUP(Target_AM[[#This Row],[NIPNAS]],Target_CC[],COLUMN(BB$2)+9,0)</f>
        <v>57600</v>
      </c>
      <c r="BQ152" s="22">
        <f>Target_AM[[#This Row],[PROPORSI]]*VLOOKUP(Target_AM[[#This Row],[NIPNAS]],Target_CC[],COLUMN(BC$2)+9,0)</f>
        <v>57600</v>
      </c>
      <c r="BR152" s="22">
        <f>Target_AM[[#This Row],[PROPORSI]]*VLOOKUP(Target_AM[[#This Row],[NIPNAS]],Target_CC[],COLUMN(BD$2)+9,0)</f>
        <v>57600</v>
      </c>
      <c r="BS152" s="22">
        <f>Target_AM[[#This Row],[PROPORSI]]*VLOOKUP(Target_AM[[#This Row],[NIPNAS]],Target_CC[],COLUMN(BE$2)+9,0)</f>
        <v>57600</v>
      </c>
      <c r="BT152" s="22">
        <f>Target_AM[[#This Row],[PROPORSI]]*VLOOKUP(Target_AM[[#This Row],[NIPNAS]],Target_CC[],COLUMN(BF$2)+9,0)</f>
        <v>57600</v>
      </c>
      <c r="BU152" s="22">
        <f>Target_AM[[#This Row],[PROPORSI]]*VLOOKUP(Target_AM[[#This Row],[NIPNAS]],Target_CC[],COLUMN(BG$2)+9,0)</f>
        <v>57600</v>
      </c>
      <c r="BV152" s="22">
        <f>Target_AM[[#This Row],[PROPORSI]]*VLOOKUP(Target_AM[[#This Row],[NIPNAS]],Target_CC[],COLUMN(BH$2)+9,0)</f>
        <v>57600</v>
      </c>
      <c r="BW152" s="22">
        <f>Target_AM[[#This Row],[PROPORSI]]*VLOOKUP(Target_AM[[#This Row],[NIPNAS]],Target_CC[],COLUMN(BI$2)+9,0)</f>
        <v>57600</v>
      </c>
      <c r="BX152" s="22">
        <f>Target_AM[[#This Row],[PROPORSI]]*VLOOKUP(Target_AM[[#This Row],[NIPNAS]],Target_CC[],COLUMN(BJ$2)+9,0)</f>
        <v>57600</v>
      </c>
      <c r="BY152" s="22">
        <f>Target_AM[[#This Row],[PROPORSI]]*VLOOKUP(Target_AM[[#This Row],[NIPNAS]],Target_CC[],COLUMN(BK$2)+9,0)</f>
        <v>57600</v>
      </c>
      <c r="BZ152" s="22">
        <f>Target_AM[[#This Row],[PROPORSI]]*VLOOKUP(Target_AM[[#This Row],[NIPNAS]],Target_CC[],COLUMN(BL$2)+9,0)</f>
        <v>57600</v>
      </c>
      <c r="CA152" s="22">
        <f>Target_AM[[#This Row],[PROPORSI]]*VLOOKUP(Target_AM[[#This Row],[NIPNAS]],Target_CC[],COLUMN(BM$2)+9,0)</f>
        <v>691200</v>
      </c>
      <c r="CB152" s="22">
        <f>Target_AM[[#This Row],[PROPORSI]]*VLOOKUP(Target_AM[[#This Row],[NIPNAS]],Target_CC[],COLUMN(BN$2)+9,0)</f>
        <v>0</v>
      </c>
      <c r="CC152" s="22">
        <f>Target_AM[[#This Row],[PROPORSI]]*VLOOKUP(Target_AM[[#This Row],[NIPNAS]],Target_CC[],COLUMN(BO$2)+9,0)</f>
        <v>0</v>
      </c>
      <c r="CD152" s="22">
        <f>Target_AM[[#This Row],[PROPORSI]]*VLOOKUP(Target_AM[[#This Row],[NIPNAS]],Target_CC[],COLUMN(BP$2)+9,0)</f>
        <v>0</v>
      </c>
      <c r="CE152" s="22">
        <f>Target_AM[[#This Row],[PROPORSI]]*VLOOKUP(Target_AM[[#This Row],[NIPNAS]],Target_CC[],COLUMN(BQ$2)+9,0)</f>
        <v>0</v>
      </c>
      <c r="CF152" s="22">
        <f>Target_AM[[#This Row],[PROPORSI]]*VLOOKUP(Target_AM[[#This Row],[NIPNAS]],Target_CC[],COLUMN(BR$2)+9,0)</f>
        <v>0</v>
      </c>
      <c r="CG152" s="22">
        <f>Target_AM[[#This Row],[PROPORSI]]*VLOOKUP(Target_AM[[#This Row],[NIPNAS]],Target_CC[],COLUMN(BS$2)+9,0)</f>
        <v>0</v>
      </c>
      <c r="CH152" s="22">
        <f>Target_AM[[#This Row],[PROPORSI]]*VLOOKUP(Target_AM[[#This Row],[NIPNAS]],Target_CC[],COLUMN(BT$2)+9,0)</f>
        <v>0</v>
      </c>
      <c r="CI152" s="22">
        <f>Target_AM[[#This Row],[PROPORSI]]*VLOOKUP(Target_AM[[#This Row],[NIPNAS]],Target_CC[],COLUMN(BU$2)+9,0)</f>
        <v>0</v>
      </c>
      <c r="CJ152" s="22">
        <f>Target_AM[[#This Row],[PROPORSI]]*VLOOKUP(Target_AM[[#This Row],[NIPNAS]],Target_CC[],COLUMN(BV$2)+9,0)</f>
        <v>0</v>
      </c>
      <c r="CK152" s="22">
        <f>Target_AM[[#This Row],[PROPORSI]]*VLOOKUP(Target_AM[[#This Row],[NIPNAS]],Target_CC[],COLUMN(BW$2)+9,0)</f>
        <v>0</v>
      </c>
      <c r="CL152" s="22">
        <f>Target_AM[[#This Row],[PROPORSI]]*VLOOKUP(Target_AM[[#This Row],[NIPNAS]],Target_CC[],COLUMN(BX$2)+9,0)</f>
        <v>0</v>
      </c>
      <c r="CM152" s="22">
        <f>Target_AM[[#This Row],[PROPORSI]]*VLOOKUP(Target_AM[[#This Row],[NIPNAS]],Target_CC[],COLUMN(BY$2)+9,0)</f>
        <v>0</v>
      </c>
      <c r="CN152" s="22">
        <f>Target_AM[[#This Row],[PROPORSI]]*VLOOKUP(Target_AM[[#This Row],[NIPNAS]],Target_CC[],COLUMN(BZ$2)+9,0)</f>
        <v>0</v>
      </c>
      <c r="CO152" s="22">
        <f>Target_AM[[#This Row],[PROPORSI]]*VLOOKUP(Target_AM[[#This Row],[NIPNAS]],Target_CC[],COLUMN(CA$2)+9,0)</f>
        <v>57600</v>
      </c>
      <c r="CP152" s="22">
        <f>Target_AM[[#This Row],[PROPORSI]]*VLOOKUP(Target_AM[[#This Row],[NIPNAS]],Target_CC[],COLUMN(CB$2)+9,0)</f>
        <v>57600</v>
      </c>
      <c r="CQ152" s="22">
        <f>Target_AM[[#This Row],[PROPORSI]]*VLOOKUP(Target_AM[[#This Row],[NIPNAS]],Target_CC[],COLUMN(CC$2)+9,0)</f>
        <v>57600</v>
      </c>
      <c r="CR152" s="22">
        <f>Target_AM[[#This Row],[PROPORSI]]*VLOOKUP(Target_AM[[#This Row],[NIPNAS]],Target_CC[],COLUMN(CD$2)+9,0)</f>
        <v>57600</v>
      </c>
      <c r="CS152" s="22">
        <f>Target_AM[[#This Row],[PROPORSI]]*VLOOKUP(Target_AM[[#This Row],[NIPNAS]],Target_CC[],COLUMN(CE$2)+9,0)</f>
        <v>57600</v>
      </c>
      <c r="CT152" s="22">
        <f>Target_AM[[#This Row],[PROPORSI]]*VLOOKUP(Target_AM[[#This Row],[NIPNAS]],Target_CC[],COLUMN(CF$2)+9,0)</f>
        <v>57600</v>
      </c>
      <c r="CU152" s="22">
        <f>Target_AM[[#This Row],[PROPORSI]]*VLOOKUP(Target_AM[[#This Row],[NIPNAS]],Target_CC[],COLUMN(CG$2)+9,0)</f>
        <v>57600</v>
      </c>
      <c r="CV152" s="22">
        <f>Target_AM[[#This Row],[PROPORSI]]*VLOOKUP(Target_AM[[#This Row],[NIPNAS]],Target_CC[],COLUMN(CH$2)+9,0)</f>
        <v>57600</v>
      </c>
      <c r="CW152" s="22">
        <f>Target_AM[[#This Row],[PROPORSI]]*VLOOKUP(Target_AM[[#This Row],[NIPNAS]],Target_CC[],COLUMN(CI$2)+9,0)</f>
        <v>57600</v>
      </c>
      <c r="CX152" s="22">
        <f>Target_AM[[#This Row],[PROPORSI]]*VLOOKUP(Target_AM[[#This Row],[NIPNAS]],Target_CC[],COLUMN(CJ$2)+9,0)</f>
        <v>57600</v>
      </c>
      <c r="CY152" s="22">
        <f>Target_AM[[#This Row],[PROPORSI]]*VLOOKUP(Target_AM[[#This Row],[NIPNAS]],Target_CC[],COLUMN(CK$2)+9,0)</f>
        <v>57600</v>
      </c>
      <c r="CZ152" s="22">
        <f>Target_AM[[#This Row],[PROPORSI]]*VLOOKUP(Target_AM[[#This Row],[NIPNAS]],Target_CC[],COLUMN(CL$2)+9,0)</f>
        <v>57600</v>
      </c>
      <c r="DA152" s="22">
        <f>Target_AM[[#This Row],[PROPORSI]]*VLOOKUP(Target_AM[[#This Row],[NIPNAS]],Target_CC[],COLUMN(CM$2)+9,0)</f>
        <v>691200</v>
      </c>
      <c r="DB152" s="22">
        <f>Target_AM[[#This Row],[PROPORSI]]*VLOOKUP(Target_AM[[#This Row],[NIPNAS]],Target_CC[],COLUMN(CN$2)+9,0)</f>
        <v>0</v>
      </c>
      <c r="DC152" s="22">
        <f>Target_AM[[#This Row],[PROPORSI]]*VLOOKUP(Target_AM[[#This Row],[NIPNAS]],Target_CC[],COLUMN(CO$2)+9,0)</f>
        <v>0</v>
      </c>
      <c r="DD152" s="22">
        <f>Target_AM[[#This Row],[PROPORSI]]*VLOOKUP(Target_AM[[#This Row],[NIPNAS]],Target_CC[],COLUMN(CP$2)+9,0)</f>
        <v>0</v>
      </c>
      <c r="DE152" s="22">
        <f>Target_AM[[#This Row],[PROPORSI]]*VLOOKUP(Target_AM[[#This Row],[NIPNAS]],Target_CC[],COLUMN(CQ$2)+9,0)</f>
        <v>0</v>
      </c>
      <c r="DF152" s="22">
        <f>Target_AM[[#This Row],[PROPORSI]]*VLOOKUP(Target_AM[[#This Row],[NIPNAS]],Target_CC[],COLUMN(CR$2)+9,0)</f>
        <v>0</v>
      </c>
      <c r="DG152" s="22">
        <f>Target_AM[[#This Row],[PROPORSI]]*VLOOKUP(Target_AM[[#This Row],[NIPNAS]],Target_CC[],COLUMN(CS$2)+9,0)</f>
        <v>0</v>
      </c>
      <c r="DH152" s="22">
        <f>Target_AM[[#This Row],[PROPORSI]]*VLOOKUP(Target_AM[[#This Row],[NIPNAS]],Target_CC[],COLUMN(CT$2)+9,0)</f>
        <v>0</v>
      </c>
      <c r="DI152" s="22">
        <f>Target_AM[[#This Row],[PROPORSI]]*VLOOKUP(Target_AM[[#This Row],[NIPNAS]],Target_CC[],COLUMN(CU$2)+9,0)</f>
        <v>0</v>
      </c>
      <c r="DJ152" s="22">
        <f>Target_AM[[#This Row],[PROPORSI]]*VLOOKUP(Target_AM[[#This Row],[NIPNAS]],Target_CC[],COLUMN(CV$2)+9,0)</f>
        <v>0</v>
      </c>
      <c r="DK152" s="22">
        <f>Target_AM[[#This Row],[PROPORSI]]*VLOOKUP(Target_AM[[#This Row],[NIPNAS]],Target_CC[],COLUMN(CW$2)+9,0)</f>
        <v>0</v>
      </c>
      <c r="DL152" s="22">
        <f>Target_AM[[#This Row],[PROPORSI]]*VLOOKUP(Target_AM[[#This Row],[NIPNAS]],Target_CC[],COLUMN(CX$2)+9,0)</f>
        <v>0</v>
      </c>
      <c r="DM152" s="22">
        <f>Target_AM[[#This Row],[PROPORSI]]*VLOOKUP(Target_AM[[#This Row],[NIPNAS]],Target_CC[],COLUMN(CY$2)+9,0)</f>
        <v>0</v>
      </c>
      <c r="DN152" s="22">
        <f>Target_AM[[#This Row],[PROPORSI]]*VLOOKUP(Target_AM[[#This Row],[NIPNAS]],Target_CC[],COLUMN(CZ$2)+9,0)</f>
        <v>0</v>
      </c>
      <c r="DO152" s="22">
        <f>Target_AM[[#This Row],[PROPORSI]]*VLOOKUP(Target_AM[[#This Row],[NIPNAS]],Target_CC[],COLUMN(DA$2)+9,0)</f>
        <v>0</v>
      </c>
      <c r="DP152" s="22">
        <f>Target_AM[[#This Row],[PROPORSI]]*VLOOKUP(Target_AM[[#This Row],[NIPNAS]],Target_CC[],COLUMN(DB$2)+9,0)</f>
        <v>0</v>
      </c>
      <c r="DQ152" s="22">
        <f>Target_AM[[#This Row],[PROPORSI]]*VLOOKUP(Target_AM[[#This Row],[NIPNAS]],Target_CC[],COLUMN(DC$2)+9,0)</f>
        <v>0</v>
      </c>
      <c r="DR152" s="22">
        <f>Target_AM[[#This Row],[PROPORSI]]*VLOOKUP(Target_AM[[#This Row],[NIPNAS]],Target_CC[],COLUMN(DD$2)+9,0)</f>
        <v>0</v>
      </c>
      <c r="DS152" s="22">
        <f>Target_AM[[#This Row],[PROPORSI]]*VLOOKUP(Target_AM[[#This Row],[NIPNAS]],Target_CC[],COLUMN(DE$2)+9,0)</f>
        <v>0</v>
      </c>
      <c r="DT152" s="22">
        <f>Target_AM[[#This Row],[PROPORSI]]*VLOOKUP(Target_AM[[#This Row],[NIPNAS]],Target_CC[],COLUMN(DF$2)+9,0)</f>
        <v>0</v>
      </c>
      <c r="DU152" s="22">
        <f>Target_AM[[#This Row],[PROPORSI]]*VLOOKUP(Target_AM[[#This Row],[NIPNAS]],Target_CC[],COLUMN(DG$2)+9,0)</f>
        <v>0</v>
      </c>
      <c r="DV152" s="22">
        <f>Target_AM[[#This Row],[PROPORSI]]*VLOOKUP(Target_AM[[#This Row],[NIPNAS]],Target_CC[],COLUMN(DH$2)+9,0)</f>
        <v>0</v>
      </c>
      <c r="DW152" s="22">
        <f>Target_AM[[#This Row],[PROPORSI]]*VLOOKUP(Target_AM[[#This Row],[NIPNAS]],Target_CC[],COLUMN(DI$2)+9,0)</f>
        <v>0</v>
      </c>
      <c r="DX152" s="22">
        <f>Target_AM[[#This Row],[PROPORSI]]*VLOOKUP(Target_AM[[#This Row],[NIPNAS]],Target_CC[],COLUMN(DJ$2)+9,0)</f>
        <v>0</v>
      </c>
      <c r="DY152" s="22">
        <f>Target_AM[[#This Row],[PROPORSI]]*VLOOKUP(Target_AM[[#This Row],[NIPNAS]],Target_CC[],COLUMN(DK$2)+9,0)</f>
        <v>0</v>
      </c>
      <c r="DZ152" s="22">
        <f>Target_AM[[#This Row],[PROPORSI]]*VLOOKUP(Target_AM[[#This Row],[NIPNAS]],Target_CC[],COLUMN(DL$2)+9,0)</f>
        <v>0</v>
      </c>
      <c r="EA152" s="22">
        <f>Target_AM[[#This Row],[PROPORSI]]*VLOOKUP(Target_AM[[#This Row],[NIPNAS]],Target_CC[],COLUMN(DM$2)+9,0)</f>
        <v>0</v>
      </c>
    </row>
    <row r="153" spans="2:131" x14ac:dyDescent="0.3">
      <c r="B153">
        <v>401431</v>
      </c>
      <c r="C153" t="s">
        <v>983</v>
      </c>
      <c r="D153">
        <v>1</v>
      </c>
      <c r="E153" s="8">
        <v>45658</v>
      </c>
      <c r="F153">
        <v>10238950</v>
      </c>
      <c r="G153" t="s">
        <v>422</v>
      </c>
      <c r="J153" t="s">
        <v>309</v>
      </c>
      <c r="K153" t="s">
        <v>25</v>
      </c>
      <c r="L153" t="s">
        <v>159</v>
      </c>
      <c r="M153" t="s">
        <v>29</v>
      </c>
      <c r="N153" s="23">
        <f>Target_AM[[#This Row],[PROPORSI]]*VLOOKUP(Target_AM[[#This Row],[NIPNAS]],Target_CC[],9,0)</f>
        <v>680508.44213557697</v>
      </c>
      <c r="O153" s="22">
        <f>Target_AM[[#This Row],[PROPORSI]]*VLOOKUP(Target_AM[[#This Row],[NIPNAS]],Target_CC[],COLUMN(A$2)+9,0)</f>
        <v>48253.090909090904</v>
      </c>
      <c r="P153" s="22">
        <f>Target_AM[[#This Row],[PROPORSI]]*VLOOKUP(Target_AM[[#This Row],[NIPNAS]],Target_CC[],COLUMN(B$2)+9,0)</f>
        <v>50792.727272727272</v>
      </c>
      <c r="Q153" s="22">
        <f>Target_AM[[#This Row],[PROPORSI]]*VLOOKUP(Target_AM[[#This Row],[NIPNAS]],Target_CC[],COLUMN(C$2)+9,0)</f>
        <v>45713.454545454544</v>
      </c>
      <c r="R153" s="22">
        <f>Target_AM[[#This Row],[PROPORSI]]*VLOOKUP(Target_AM[[#This Row],[NIPNAS]],Target_CC[],COLUMN(D$2)+9,0)</f>
        <v>40634.181818181816</v>
      </c>
      <c r="S153" s="22">
        <f>Target_AM[[#This Row],[PROPORSI]]*VLOOKUP(Target_AM[[#This Row],[NIPNAS]],Target_CC[],COLUMN(E$2)+9,0)</f>
        <v>43173.818181818177</v>
      </c>
      <c r="T153" s="22">
        <f>Target_AM[[#This Row],[PROPORSI]]*VLOOKUP(Target_AM[[#This Row],[NIPNAS]],Target_CC[],COLUMN(F$2)+9,0)</f>
        <v>45713.454545454544</v>
      </c>
      <c r="U153" s="22">
        <f>Target_AM[[#This Row],[PROPORSI]]*VLOOKUP(Target_AM[[#This Row],[NIPNAS]],Target_CC[],COLUMN(G$2)+9,0)</f>
        <v>58411.63636363636</v>
      </c>
      <c r="V153" s="22">
        <f>Target_AM[[#This Row],[PROPORSI]]*VLOOKUP(Target_AM[[#This Row],[NIPNAS]],Target_CC[],COLUMN(H$2)+9,0)</f>
        <v>53332.363636363632</v>
      </c>
      <c r="W153" s="22">
        <f>Target_AM[[#This Row],[PROPORSI]]*VLOOKUP(Target_AM[[#This Row],[NIPNAS]],Target_CC[],COLUMN(I$2)+9,0)</f>
        <v>53332.363636363632</v>
      </c>
      <c r="X153" s="22">
        <f>Target_AM[[#This Row],[PROPORSI]]*VLOOKUP(Target_AM[[#This Row],[NIPNAS]],Target_CC[],COLUMN(J$2)+9,0)</f>
        <v>58411.63636363636</v>
      </c>
      <c r="Y153" s="22">
        <f>Target_AM[[#This Row],[PROPORSI]]*VLOOKUP(Target_AM[[#This Row],[NIPNAS]],Target_CC[],COLUMN(K$2)+9,0)</f>
        <v>50792.727272727272</v>
      </c>
      <c r="Z153" s="22">
        <f>Target_AM[[#This Row],[PROPORSI]]*VLOOKUP(Target_AM[[#This Row],[NIPNAS]],Target_CC[],COLUMN(L$2)+9,0)</f>
        <v>53332.363636363632</v>
      </c>
      <c r="AA153" s="22">
        <f>Target_AM[[#This Row],[PROPORSI]]*VLOOKUP(Target_AM[[#This Row],[NIPNAS]],Target_CC[],COLUMN(M$2)+9,0)</f>
        <v>601893.81818181812</v>
      </c>
      <c r="AB153" s="22">
        <f>Target_AM[[#This Row],[PROPORSI]]*VLOOKUP(Target_AM[[#This Row],[NIPNAS]],Target_CC[],COLUMN(N$2)+9,0)</f>
        <v>6466.0553387911905</v>
      </c>
      <c r="AC153" s="22">
        <f>Target_AM[[#This Row],[PROPORSI]]*VLOOKUP(Target_AM[[#This Row],[NIPNAS]],Target_CC[],COLUMN(O$2)+9,0)</f>
        <v>6876.3130118614326</v>
      </c>
      <c r="AD153" s="22">
        <f>Target_AM[[#This Row],[PROPORSI]]*VLOOKUP(Target_AM[[#This Row],[NIPNAS]],Target_CC[],COLUMN(P$2)+9,0)</f>
        <v>9047.6728331477079</v>
      </c>
      <c r="AE153" s="22">
        <f>Target_AM[[#This Row],[PROPORSI]]*VLOOKUP(Target_AM[[#This Row],[NIPNAS]],Target_CC[],COLUMN(Q$2)+9,0)</f>
        <v>9224.585900069158</v>
      </c>
      <c r="AF153" s="22">
        <f>Target_AM[[#This Row],[PROPORSI]]*VLOOKUP(Target_AM[[#This Row],[NIPNAS]],Target_CC[],COLUMN(R$2)+9,0)</f>
        <v>12065.604678076346</v>
      </c>
      <c r="AG153" s="22">
        <f>Target_AM[[#This Row],[PROPORSI]]*VLOOKUP(Target_AM[[#This Row],[NIPNAS]],Target_CC[],COLUMN(S$2)+9,0)</f>
        <v>11273.546494882925</v>
      </c>
      <c r="AH153" s="22">
        <f>Target_AM[[#This Row],[PROPORSI]]*VLOOKUP(Target_AM[[#This Row],[NIPNAS]],Target_CC[],COLUMN(T$2)+9,0)</f>
        <v>9899.7585916638891</v>
      </c>
      <c r="AI153" s="22">
        <f>Target_AM[[#This Row],[PROPORSI]]*VLOOKUP(Target_AM[[#This Row],[NIPNAS]],Target_CC[],COLUMN(U$2)+9,0)</f>
        <v>11198.708256650774</v>
      </c>
      <c r="AJ153" s="22">
        <f>Target_AM[[#This Row],[PROPORSI]]*VLOOKUP(Target_AM[[#This Row],[NIPNAS]],Target_CC[],COLUMN(V$2)+9,0)</f>
        <v>9723.8196534159451</v>
      </c>
      <c r="AK153" s="22">
        <f>Target_AM[[#This Row],[PROPORSI]]*VLOOKUP(Target_AM[[#This Row],[NIPNAS]],Target_CC[],COLUMN(W$2)+9,0)</f>
        <v>10233.495921256997</v>
      </c>
      <c r="AL153" s="22">
        <f>Target_AM[[#This Row],[PROPORSI]]*VLOOKUP(Target_AM[[#This Row],[NIPNAS]],Target_CC[],COLUMN(X$2)+9,0)</f>
        <v>12573.349510141255</v>
      </c>
      <c r="AM153" s="22">
        <f>Target_AM[[#This Row],[PROPORSI]]*VLOOKUP(Target_AM[[#This Row],[NIPNAS]],Target_CC[],COLUMN(Y$2)+9,0)</f>
        <v>14917.345622562574</v>
      </c>
      <c r="AN153" s="22">
        <f>Target_AM[[#This Row],[PROPORSI]]*VLOOKUP(Target_AM[[#This Row],[NIPNAS]],Target_CC[],COLUMN(Z$2)+9,0)</f>
        <v>123500.25581252019</v>
      </c>
      <c r="AO153" s="22">
        <f>Target_AM[[#This Row],[PROPORSI]]*VLOOKUP(Target_AM[[#This Row],[NIPNAS]],Target_CC[],COLUMN(AA$2)+9,0)</f>
        <v>54719.146247882098</v>
      </c>
      <c r="AP153" s="22">
        <f>Target_AM[[#This Row],[PROPORSI]]*VLOOKUP(Target_AM[[#This Row],[NIPNAS]],Target_CC[],COLUMN(AB$2)+9,0)</f>
        <v>57669.040284588707</v>
      </c>
      <c r="AQ153" s="22">
        <f>Target_AM[[#This Row],[PROPORSI]]*VLOOKUP(Target_AM[[#This Row],[NIPNAS]],Target_CC[],COLUMN(AC$2)+9,0)</f>
        <v>54761.12737860225</v>
      </c>
      <c r="AR153" s="22">
        <f>Target_AM[[#This Row],[PROPORSI]]*VLOOKUP(Target_AM[[#This Row],[NIPNAS]],Target_CC[],COLUMN(AD$2)+9,0)</f>
        <v>49858.767718250972</v>
      </c>
      <c r="AS153" s="22">
        <f>Target_AM[[#This Row],[PROPORSI]]*VLOOKUP(Target_AM[[#This Row],[NIPNAS]],Target_CC[],COLUMN(AE$2)+9,0)</f>
        <v>55239.422859894519</v>
      </c>
      <c r="AT153" s="22">
        <f>Target_AM[[#This Row],[PROPORSI]]*VLOOKUP(Target_AM[[#This Row],[NIPNAS]],Target_CC[],COLUMN(AF$2)+9,0)</f>
        <v>56987.001040337469</v>
      </c>
      <c r="AU153" s="22">
        <f>Target_AM[[#This Row],[PROPORSI]]*VLOOKUP(Target_AM[[#This Row],[NIPNAS]],Target_CC[],COLUMN(AG$2)+9,0)</f>
        <v>68311.394955300246</v>
      </c>
      <c r="AV153" s="22">
        <f>Target_AM[[#This Row],[PROPORSI]]*VLOOKUP(Target_AM[[#This Row],[NIPNAS]],Target_CC[],COLUMN(AH$2)+9,0)</f>
        <v>64531.071893014407</v>
      </c>
      <c r="AW153" s="22">
        <f>Target_AM[[#This Row],[PROPORSI]]*VLOOKUP(Target_AM[[#This Row],[NIPNAS]],Target_CC[],COLUMN(AI$2)+9,0)</f>
        <v>63056.183289779576</v>
      </c>
      <c r="AX153" s="22">
        <f>Target_AM[[#This Row],[PROPORSI]]*VLOOKUP(Target_AM[[#This Row],[NIPNAS]],Target_CC[],COLUMN(AJ$2)+9,0)</f>
        <v>68645.132284893363</v>
      </c>
      <c r="AY153" s="22">
        <f>Target_AM[[#This Row],[PROPORSI]]*VLOOKUP(Target_AM[[#This Row],[NIPNAS]],Target_CC[],COLUMN(AK$2)+9,0)</f>
        <v>63366.076782868528</v>
      </c>
      <c r="AZ153" s="22">
        <f>Target_AM[[#This Row],[PROPORSI]]*VLOOKUP(Target_AM[[#This Row],[NIPNAS]],Target_CC[],COLUMN(AL$2)+9,0)</f>
        <v>68249.709258926203</v>
      </c>
      <c r="BA153" s="22">
        <f>Target_AM[[#This Row],[PROPORSI]]*VLOOKUP(Target_AM[[#This Row],[NIPNAS]],Target_CC[],COLUMN(AM$2)+9,0)</f>
        <v>725394.0739943384</v>
      </c>
      <c r="BB153" s="22">
        <f>Target_AM[[#This Row],[PROPORSI]]*VLOOKUP(Target_AM[[#This Row],[NIPNAS]],Target_CC[],COLUMN(AN$2)+9,0)</f>
        <v>0</v>
      </c>
      <c r="BC153" s="22">
        <f>Target_AM[[#This Row],[PROPORSI]]*VLOOKUP(Target_AM[[#This Row],[NIPNAS]],Target_CC[],COLUMN(AO$2)+9,0)</f>
        <v>0</v>
      </c>
      <c r="BD153" s="22">
        <f>Target_AM[[#This Row],[PROPORSI]]*VLOOKUP(Target_AM[[#This Row],[NIPNAS]],Target_CC[],COLUMN(AP$2)+9,0)</f>
        <v>0</v>
      </c>
      <c r="BE153" s="22">
        <f>Target_AM[[#This Row],[PROPORSI]]*VLOOKUP(Target_AM[[#This Row],[NIPNAS]],Target_CC[],COLUMN(AQ$2)+9,0)</f>
        <v>0</v>
      </c>
      <c r="BF153" s="22">
        <f>Target_AM[[#This Row],[PROPORSI]]*VLOOKUP(Target_AM[[#This Row],[NIPNAS]],Target_CC[],COLUMN(AR$2)+9,0)</f>
        <v>0</v>
      </c>
      <c r="BG153" s="22">
        <f>Target_AM[[#This Row],[PROPORSI]]*VLOOKUP(Target_AM[[#This Row],[NIPNAS]],Target_CC[],COLUMN(AS$2)+9,0)</f>
        <v>0</v>
      </c>
      <c r="BH153" s="22">
        <f>Target_AM[[#This Row],[PROPORSI]]*VLOOKUP(Target_AM[[#This Row],[NIPNAS]],Target_CC[],COLUMN(AT$2)+9,0)</f>
        <v>0</v>
      </c>
      <c r="BI153" s="22">
        <f>Target_AM[[#This Row],[PROPORSI]]*VLOOKUP(Target_AM[[#This Row],[NIPNAS]],Target_CC[],COLUMN(AU$2)+9,0)</f>
        <v>0</v>
      </c>
      <c r="BJ153" s="22">
        <f>Target_AM[[#This Row],[PROPORSI]]*VLOOKUP(Target_AM[[#This Row],[NIPNAS]],Target_CC[],COLUMN(AV$2)+9,0)</f>
        <v>0</v>
      </c>
      <c r="BK153" s="22">
        <f>Target_AM[[#This Row],[PROPORSI]]*VLOOKUP(Target_AM[[#This Row],[NIPNAS]],Target_CC[],COLUMN(AW$2)+9,0)</f>
        <v>0</v>
      </c>
      <c r="BL153" s="22">
        <f>Target_AM[[#This Row],[PROPORSI]]*VLOOKUP(Target_AM[[#This Row],[NIPNAS]],Target_CC[],COLUMN(AX$2)+9,0)</f>
        <v>0</v>
      </c>
      <c r="BM153" s="22">
        <f>Target_AM[[#This Row],[PROPORSI]]*VLOOKUP(Target_AM[[#This Row],[NIPNAS]],Target_CC[],COLUMN(AY$2)+9,0)</f>
        <v>0</v>
      </c>
      <c r="BN153" s="22">
        <f>Target_AM[[#This Row],[PROPORSI]]*VLOOKUP(Target_AM[[#This Row],[NIPNAS]],Target_CC[],COLUMN(AZ$2)+9,0)</f>
        <v>0</v>
      </c>
      <c r="BO153" s="22">
        <f>Target_AM[[#This Row],[PROPORSI]]*VLOOKUP(Target_AM[[#This Row],[NIPNAS]],Target_CC[],COLUMN(BA$2)+9,0)</f>
        <v>57600</v>
      </c>
      <c r="BP153" s="22">
        <f>Target_AM[[#This Row],[PROPORSI]]*VLOOKUP(Target_AM[[#This Row],[NIPNAS]],Target_CC[],COLUMN(BB$2)+9,0)</f>
        <v>57600</v>
      </c>
      <c r="BQ153" s="22">
        <f>Target_AM[[#This Row],[PROPORSI]]*VLOOKUP(Target_AM[[#This Row],[NIPNAS]],Target_CC[],COLUMN(BC$2)+9,0)</f>
        <v>57600</v>
      </c>
      <c r="BR153" s="22">
        <f>Target_AM[[#This Row],[PROPORSI]]*VLOOKUP(Target_AM[[#This Row],[NIPNAS]],Target_CC[],COLUMN(BD$2)+9,0)</f>
        <v>57600</v>
      </c>
      <c r="BS153" s="22">
        <f>Target_AM[[#This Row],[PROPORSI]]*VLOOKUP(Target_AM[[#This Row],[NIPNAS]],Target_CC[],COLUMN(BE$2)+9,0)</f>
        <v>57600</v>
      </c>
      <c r="BT153" s="22">
        <f>Target_AM[[#This Row],[PROPORSI]]*VLOOKUP(Target_AM[[#This Row],[NIPNAS]],Target_CC[],COLUMN(BF$2)+9,0)</f>
        <v>57600</v>
      </c>
      <c r="BU153" s="22">
        <f>Target_AM[[#This Row],[PROPORSI]]*VLOOKUP(Target_AM[[#This Row],[NIPNAS]],Target_CC[],COLUMN(BG$2)+9,0)</f>
        <v>57600</v>
      </c>
      <c r="BV153" s="22">
        <f>Target_AM[[#This Row],[PROPORSI]]*VLOOKUP(Target_AM[[#This Row],[NIPNAS]],Target_CC[],COLUMN(BH$2)+9,0)</f>
        <v>57600</v>
      </c>
      <c r="BW153" s="22">
        <f>Target_AM[[#This Row],[PROPORSI]]*VLOOKUP(Target_AM[[#This Row],[NIPNAS]],Target_CC[],COLUMN(BI$2)+9,0)</f>
        <v>57600</v>
      </c>
      <c r="BX153" s="22">
        <f>Target_AM[[#This Row],[PROPORSI]]*VLOOKUP(Target_AM[[#This Row],[NIPNAS]],Target_CC[],COLUMN(BJ$2)+9,0)</f>
        <v>57600</v>
      </c>
      <c r="BY153" s="22">
        <f>Target_AM[[#This Row],[PROPORSI]]*VLOOKUP(Target_AM[[#This Row],[NIPNAS]],Target_CC[],COLUMN(BK$2)+9,0)</f>
        <v>57600</v>
      </c>
      <c r="BZ153" s="22">
        <f>Target_AM[[#This Row],[PROPORSI]]*VLOOKUP(Target_AM[[#This Row],[NIPNAS]],Target_CC[],COLUMN(BL$2)+9,0)</f>
        <v>57600</v>
      </c>
      <c r="CA153" s="22">
        <f>Target_AM[[#This Row],[PROPORSI]]*VLOOKUP(Target_AM[[#This Row],[NIPNAS]],Target_CC[],COLUMN(BM$2)+9,0)</f>
        <v>691200</v>
      </c>
      <c r="CB153" s="22">
        <f>Target_AM[[#This Row],[PROPORSI]]*VLOOKUP(Target_AM[[#This Row],[NIPNAS]],Target_CC[],COLUMN(BN$2)+9,0)</f>
        <v>0</v>
      </c>
      <c r="CC153" s="22">
        <f>Target_AM[[#This Row],[PROPORSI]]*VLOOKUP(Target_AM[[#This Row],[NIPNAS]],Target_CC[],COLUMN(BO$2)+9,0)</f>
        <v>0</v>
      </c>
      <c r="CD153" s="22">
        <f>Target_AM[[#This Row],[PROPORSI]]*VLOOKUP(Target_AM[[#This Row],[NIPNAS]],Target_CC[],COLUMN(BP$2)+9,0)</f>
        <v>0</v>
      </c>
      <c r="CE153" s="22">
        <f>Target_AM[[#This Row],[PROPORSI]]*VLOOKUP(Target_AM[[#This Row],[NIPNAS]],Target_CC[],COLUMN(BQ$2)+9,0)</f>
        <v>0</v>
      </c>
      <c r="CF153" s="22">
        <f>Target_AM[[#This Row],[PROPORSI]]*VLOOKUP(Target_AM[[#This Row],[NIPNAS]],Target_CC[],COLUMN(BR$2)+9,0)</f>
        <v>0</v>
      </c>
      <c r="CG153" s="22">
        <f>Target_AM[[#This Row],[PROPORSI]]*VLOOKUP(Target_AM[[#This Row],[NIPNAS]],Target_CC[],COLUMN(BS$2)+9,0)</f>
        <v>0</v>
      </c>
      <c r="CH153" s="22">
        <f>Target_AM[[#This Row],[PROPORSI]]*VLOOKUP(Target_AM[[#This Row],[NIPNAS]],Target_CC[],COLUMN(BT$2)+9,0)</f>
        <v>0</v>
      </c>
      <c r="CI153" s="22">
        <f>Target_AM[[#This Row],[PROPORSI]]*VLOOKUP(Target_AM[[#This Row],[NIPNAS]],Target_CC[],COLUMN(BU$2)+9,0)</f>
        <v>0</v>
      </c>
      <c r="CJ153" s="22">
        <f>Target_AM[[#This Row],[PROPORSI]]*VLOOKUP(Target_AM[[#This Row],[NIPNAS]],Target_CC[],COLUMN(BV$2)+9,0)</f>
        <v>0</v>
      </c>
      <c r="CK153" s="22">
        <f>Target_AM[[#This Row],[PROPORSI]]*VLOOKUP(Target_AM[[#This Row],[NIPNAS]],Target_CC[],COLUMN(BW$2)+9,0)</f>
        <v>0</v>
      </c>
      <c r="CL153" s="22">
        <f>Target_AM[[#This Row],[PROPORSI]]*VLOOKUP(Target_AM[[#This Row],[NIPNAS]],Target_CC[],COLUMN(BX$2)+9,0)</f>
        <v>0</v>
      </c>
      <c r="CM153" s="22">
        <f>Target_AM[[#This Row],[PROPORSI]]*VLOOKUP(Target_AM[[#This Row],[NIPNAS]],Target_CC[],COLUMN(BY$2)+9,0)</f>
        <v>0</v>
      </c>
      <c r="CN153" s="22">
        <f>Target_AM[[#This Row],[PROPORSI]]*VLOOKUP(Target_AM[[#This Row],[NIPNAS]],Target_CC[],COLUMN(BZ$2)+9,0)</f>
        <v>0</v>
      </c>
      <c r="CO153" s="22">
        <f>Target_AM[[#This Row],[PROPORSI]]*VLOOKUP(Target_AM[[#This Row],[NIPNAS]],Target_CC[],COLUMN(CA$2)+9,0)</f>
        <v>57600</v>
      </c>
      <c r="CP153" s="22">
        <f>Target_AM[[#This Row],[PROPORSI]]*VLOOKUP(Target_AM[[#This Row],[NIPNAS]],Target_CC[],COLUMN(CB$2)+9,0)</f>
        <v>57600</v>
      </c>
      <c r="CQ153" s="22">
        <f>Target_AM[[#This Row],[PROPORSI]]*VLOOKUP(Target_AM[[#This Row],[NIPNAS]],Target_CC[],COLUMN(CC$2)+9,0)</f>
        <v>57600</v>
      </c>
      <c r="CR153" s="22">
        <f>Target_AM[[#This Row],[PROPORSI]]*VLOOKUP(Target_AM[[#This Row],[NIPNAS]],Target_CC[],COLUMN(CD$2)+9,0)</f>
        <v>57600</v>
      </c>
      <c r="CS153" s="22">
        <f>Target_AM[[#This Row],[PROPORSI]]*VLOOKUP(Target_AM[[#This Row],[NIPNAS]],Target_CC[],COLUMN(CE$2)+9,0)</f>
        <v>57600</v>
      </c>
      <c r="CT153" s="22">
        <f>Target_AM[[#This Row],[PROPORSI]]*VLOOKUP(Target_AM[[#This Row],[NIPNAS]],Target_CC[],COLUMN(CF$2)+9,0)</f>
        <v>57600</v>
      </c>
      <c r="CU153" s="22">
        <f>Target_AM[[#This Row],[PROPORSI]]*VLOOKUP(Target_AM[[#This Row],[NIPNAS]],Target_CC[],COLUMN(CG$2)+9,0)</f>
        <v>57600</v>
      </c>
      <c r="CV153" s="22">
        <f>Target_AM[[#This Row],[PROPORSI]]*VLOOKUP(Target_AM[[#This Row],[NIPNAS]],Target_CC[],COLUMN(CH$2)+9,0)</f>
        <v>57600</v>
      </c>
      <c r="CW153" s="22">
        <f>Target_AM[[#This Row],[PROPORSI]]*VLOOKUP(Target_AM[[#This Row],[NIPNAS]],Target_CC[],COLUMN(CI$2)+9,0)</f>
        <v>57600</v>
      </c>
      <c r="CX153" s="22">
        <f>Target_AM[[#This Row],[PROPORSI]]*VLOOKUP(Target_AM[[#This Row],[NIPNAS]],Target_CC[],COLUMN(CJ$2)+9,0)</f>
        <v>57600</v>
      </c>
      <c r="CY153" s="22">
        <f>Target_AM[[#This Row],[PROPORSI]]*VLOOKUP(Target_AM[[#This Row],[NIPNAS]],Target_CC[],COLUMN(CK$2)+9,0)</f>
        <v>57600</v>
      </c>
      <c r="CZ153" s="22">
        <f>Target_AM[[#This Row],[PROPORSI]]*VLOOKUP(Target_AM[[#This Row],[NIPNAS]],Target_CC[],COLUMN(CL$2)+9,0)</f>
        <v>57600</v>
      </c>
      <c r="DA153" s="22">
        <f>Target_AM[[#This Row],[PROPORSI]]*VLOOKUP(Target_AM[[#This Row],[NIPNAS]],Target_CC[],COLUMN(CM$2)+9,0)</f>
        <v>691200</v>
      </c>
      <c r="DB153" s="22">
        <f>Target_AM[[#This Row],[PROPORSI]]*VLOOKUP(Target_AM[[#This Row],[NIPNAS]],Target_CC[],COLUMN(CN$2)+9,0)</f>
        <v>0</v>
      </c>
      <c r="DC153" s="22">
        <f>Target_AM[[#This Row],[PROPORSI]]*VLOOKUP(Target_AM[[#This Row],[NIPNAS]],Target_CC[],COLUMN(CO$2)+9,0)</f>
        <v>0</v>
      </c>
      <c r="DD153" s="22">
        <f>Target_AM[[#This Row],[PROPORSI]]*VLOOKUP(Target_AM[[#This Row],[NIPNAS]],Target_CC[],COLUMN(CP$2)+9,0)</f>
        <v>0</v>
      </c>
      <c r="DE153" s="22">
        <f>Target_AM[[#This Row],[PROPORSI]]*VLOOKUP(Target_AM[[#This Row],[NIPNAS]],Target_CC[],COLUMN(CQ$2)+9,0)</f>
        <v>0</v>
      </c>
      <c r="DF153" s="22">
        <f>Target_AM[[#This Row],[PROPORSI]]*VLOOKUP(Target_AM[[#This Row],[NIPNAS]],Target_CC[],COLUMN(CR$2)+9,0)</f>
        <v>0</v>
      </c>
      <c r="DG153" s="22">
        <f>Target_AM[[#This Row],[PROPORSI]]*VLOOKUP(Target_AM[[#This Row],[NIPNAS]],Target_CC[],COLUMN(CS$2)+9,0)</f>
        <v>0</v>
      </c>
      <c r="DH153" s="22">
        <f>Target_AM[[#This Row],[PROPORSI]]*VLOOKUP(Target_AM[[#This Row],[NIPNAS]],Target_CC[],COLUMN(CT$2)+9,0)</f>
        <v>0</v>
      </c>
      <c r="DI153" s="22">
        <f>Target_AM[[#This Row],[PROPORSI]]*VLOOKUP(Target_AM[[#This Row],[NIPNAS]],Target_CC[],COLUMN(CU$2)+9,0)</f>
        <v>0</v>
      </c>
      <c r="DJ153" s="22">
        <f>Target_AM[[#This Row],[PROPORSI]]*VLOOKUP(Target_AM[[#This Row],[NIPNAS]],Target_CC[],COLUMN(CV$2)+9,0)</f>
        <v>0</v>
      </c>
      <c r="DK153" s="22">
        <f>Target_AM[[#This Row],[PROPORSI]]*VLOOKUP(Target_AM[[#This Row],[NIPNAS]],Target_CC[],COLUMN(CW$2)+9,0)</f>
        <v>0</v>
      </c>
      <c r="DL153" s="22">
        <f>Target_AM[[#This Row],[PROPORSI]]*VLOOKUP(Target_AM[[#This Row],[NIPNAS]],Target_CC[],COLUMN(CX$2)+9,0)</f>
        <v>0</v>
      </c>
      <c r="DM153" s="22">
        <f>Target_AM[[#This Row],[PROPORSI]]*VLOOKUP(Target_AM[[#This Row],[NIPNAS]],Target_CC[],COLUMN(CY$2)+9,0)</f>
        <v>0</v>
      </c>
      <c r="DN153" s="22">
        <f>Target_AM[[#This Row],[PROPORSI]]*VLOOKUP(Target_AM[[#This Row],[NIPNAS]],Target_CC[],COLUMN(CZ$2)+9,0)</f>
        <v>0</v>
      </c>
      <c r="DO153" s="22">
        <f>Target_AM[[#This Row],[PROPORSI]]*VLOOKUP(Target_AM[[#This Row],[NIPNAS]],Target_CC[],COLUMN(DA$2)+9,0)</f>
        <v>0</v>
      </c>
      <c r="DP153" s="22">
        <f>Target_AM[[#This Row],[PROPORSI]]*VLOOKUP(Target_AM[[#This Row],[NIPNAS]],Target_CC[],COLUMN(DB$2)+9,0)</f>
        <v>0</v>
      </c>
      <c r="DQ153" s="22">
        <f>Target_AM[[#This Row],[PROPORSI]]*VLOOKUP(Target_AM[[#This Row],[NIPNAS]],Target_CC[],COLUMN(DC$2)+9,0)</f>
        <v>0</v>
      </c>
      <c r="DR153" s="22">
        <f>Target_AM[[#This Row],[PROPORSI]]*VLOOKUP(Target_AM[[#This Row],[NIPNAS]],Target_CC[],COLUMN(DD$2)+9,0)</f>
        <v>0</v>
      </c>
      <c r="DS153" s="22">
        <f>Target_AM[[#This Row],[PROPORSI]]*VLOOKUP(Target_AM[[#This Row],[NIPNAS]],Target_CC[],COLUMN(DE$2)+9,0)</f>
        <v>0</v>
      </c>
      <c r="DT153" s="22">
        <f>Target_AM[[#This Row],[PROPORSI]]*VLOOKUP(Target_AM[[#This Row],[NIPNAS]],Target_CC[],COLUMN(DF$2)+9,0)</f>
        <v>0</v>
      </c>
      <c r="DU153" s="22">
        <f>Target_AM[[#This Row],[PROPORSI]]*VLOOKUP(Target_AM[[#This Row],[NIPNAS]],Target_CC[],COLUMN(DG$2)+9,0)</f>
        <v>0</v>
      </c>
      <c r="DV153" s="22">
        <f>Target_AM[[#This Row],[PROPORSI]]*VLOOKUP(Target_AM[[#This Row],[NIPNAS]],Target_CC[],COLUMN(DH$2)+9,0)</f>
        <v>0</v>
      </c>
      <c r="DW153" s="22">
        <f>Target_AM[[#This Row],[PROPORSI]]*VLOOKUP(Target_AM[[#This Row],[NIPNAS]],Target_CC[],COLUMN(DI$2)+9,0)</f>
        <v>0</v>
      </c>
      <c r="DX153" s="22">
        <f>Target_AM[[#This Row],[PROPORSI]]*VLOOKUP(Target_AM[[#This Row],[NIPNAS]],Target_CC[],COLUMN(DJ$2)+9,0)</f>
        <v>0</v>
      </c>
      <c r="DY153" s="22">
        <f>Target_AM[[#This Row],[PROPORSI]]*VLOOKUP(Target_AM[[#This Row],[NIPNAS]],Target_CC[],COLUMN(DK$2)+9,0)</f>
        <v>0</v>
      </c>
      <c r="DZ153" s="22">
        <f>Target_AM[[#This Row],[PROPORSI]]*VLOOKUP(Target_AM[[#This Row],[NIPNAS]],Target_CC[],COLUMN(DL$2)+9,0)</f>
        <v>0</v>
      </c>
      <c r="EA153" s="22">
        <f>Target_AM[[#This Row],[PROPORSI]]*VLOOKUP(Target_AM[[#This Row],[NIPNAS]],Target_CC[],COLUMN(DM$2)+9,0)</f>
        <v>0</v>
      </c>
    </row>
    <row r="154" spans="2:131" x14ac:dyDescent="0.3">
      <c r="B154">
        <v>401431</v>
      </c>
      <c r="C154" t="s">
        <v>983</v>
      </c>
      <c r="D154">
        <v>1</v>
      </c>
      <c r="E154" s="8">
        <v>45658</v>
      </c>
      <c r="F154">
        <v>19069572</v>
      </c>
      <c r="G154" t="s">
        <v>416</v>
      </c>
      <c r="J154" t="s">
        <v>296</v>
      </c>
      <c r="K154" t="s">
        <v>25</v>
      </c>
      <c r="L154" t="s">
        <v>159</v>
      </c>
      <c r="M154" t="s">
        <v>29</v>
      </c>
      <c r="N154" s="23">
        <f>Target_AM[[#This Row],[PROPORSI]]*VLOOKUP(Target_AM[[#This Row],[NIPNAS]],Target_CC[],9,0)</f>
        <v>1476725.8181818184</v>
      </c>
      <c r="O154" s="22">
        <f>Target_AM[[#This Row],[PROPORSI]]*VLOOKUP(Target_AM[[#This Row],[NIPNAS]],Target_CC[],COLUMN(A$2)+9,0)</f>
        <v>57024</v>
      </c>
      <c r="P154" s="22">
        <f>Target_AM[[#This Row],[PROPORSI]]*VLOOKUP(Target_AM[[#This Row],[NIPNAS]],Target_CC[],COLUMN(B$2)+9,0)</f>
        <v>54172.799999999996</v>
      </c>
      <c r="Q154" s="22">
        <f>Target_AM[[#This Row],[PROPORSI]]*VLOOKUP(Target_AM[[#This Row],[NIPNAS]],Target_CC[],COLUMN(C$2)+9,0)</f>
        <v>54720</v>
      </c>
      <c r="R154" s="22">
        <f>Target_AM[[#This Row],[PROPORSI]]*VLOOKUP(Target_AM[[#This Row],[NIPNAS]],Target_CC[],COLUMN(D$2)+9,0)</f>
        <v>54172.799999999996</v>
      </c>
      <c r="S154" s="22">
        <f>Target_AM[[#This Row],[PROPORSI]]*VLOOKUP(Target_AM[[#This Row],[NIPNAS]],Target_CC[],COLUMN(E$2)+9,0)</f>
        <v>52531.199999999997</v>
      </c>
      <c r="T154" s="22">
        <f>Target_AM[[#This Row],[PROPORSI]]*VLOOKUP(Target_AM[[#This Row],[NIPNAS]],Target_CC[],COLUMN(F$2)+9,0)</f>
        <v>50889.599999999999</v>
      </c>
      <c r="U154" s="22">
        <f>Target_AM[[#This Row],[PROPORSI]]*VLOOKUP(Target_AM[[#This Row],[NIPNAS]],Target_CC[],COLUMN(G$2)+9,0)</f>
        <v>53625.599999999999</v>
      </c>
      <c r="V154" s="22">
        <f>Target_AM[[#This Row],[PROPORSI]]*VLOOKUP(Target_AM[[#This Row],[NIPNAS]],Target_CC[],COLUMN(H$2)+9,0)</f>
        <v>55814.399999999994</v>
      </c>
      <c r="W154" s="22">
        <f>Target_AM[[#This Row],[PROPORSI]]*VLOOKUP(Target_AM[[#This Row],[NIPNAS]],Target_CC[],COLUMN(I$2)+9,0)</f>
        <v>55267.199999999997</v>
      </c>
      <c r="X154" s="22">
        <f>Target_AM[[#This Row],[PROPORSI]]*VLOOKUP(Target_AM[[#This Row],[NIPNAS]],Target_CC[],COLUMN(J$2)+9,0)</f>
        <v>55267.199999999997</v>
      </c>
      <c r="Y154" s="22">
        <f>Target_AM[[#This Row],[PROPORSI]]*VLOOKUP(Target_AM[[#This Row],[NIPNAS]],Target_CC[],COLUMN(K$2)+9,0)</f>
        <v>55814.399999999994</v>
      </c>
      <c r="Z154" s="22">
        <f>Target_AM[[#This Row],[PROPORSI]]*VLOOKUP(Target_AM[[#This Row],[NIPNAS]],Target_CC[],COLUMN(L$2)+9,0)</f>
        <v>54720</v>
      </c>
      <c r="AA154" s="22">
        <f>Target_AM[[#This Row],[PROPORSI]]*VLOOKUP(Target_AM[[#This Row],[NIPNAS]],Target_CC[],COLUMN(M$2)+9,0)</f>
        <v>654019.19999999995</v>
      </c>
      <c r="AB154" s="22">
        <f>Target_AM[[#This Row],[PROPORSI]]*VLOOKUP(Target_AM[[#This Row],[NIPNAS]],Target_CC[],COLUMN(N$2)+9,0)</f>
        <v>0</v>
      </c>
      <c r="AC154" s="22">
        <f>Target_AM[[#This Row],[PROPORSI]]*VLOOKUP(Target_AM[[#This Row],[NIPNAS]],Target_CC[],COLUMN(O$2)+9,0)</f>
        <v>690859.22431823774</v>
      </c>
      <c r="AD154" s="22">
        <f>Target_AM[[#This Row],[PROPORSI]]*VLOOKUP(Target_AM[[#This Row],[NIPNAS]],Target_CC[],COLUMN(P$2)+9,0)</f>
        <v>683729.23020126333</v>
      </c>
      <c r="AE154" s="22">
        <f>Target_AM[[#This Row],[PROPORSI]]*VLOOKUP(Target_AM[[#This Row],[NIPNAS]],Target_CC[],COLUMN(Q$2)+9,0)</f>
        <v>537486.86343142285</v>
      </c>
      <c r="AF154" s="22">
        <f>Target_AM[[#This Row],[PROPORSI]]*VLOOKUP(Target_AM[[#This Row],[NIPNAS]],Target_CC[],COLUMN(R$2)+9,0)</f>
        <v>586231.66372162709</v>
      </c>
      <c r="AG154" s="22">
        <f>Target_AM[[#This Row],[PROPORSI]]*VLOOKUP(Target_AM[[#This Row],[NIPNAS]],Target_CC[],COLUMN(S$2)+9,0)</f>
        <v>571553.53985494352</v>
      </c>
      <c r="AH154" s="22">
        <f>Target_AM[[#This Row],[PROPORSI]]*VLOOKUP(Target_AM[[#This Row],[NIPNAS]],Target_CC[],COLUMN(T$2)+9,0)</f>
        <v>710365.72728492401</v>
      </c>
      <c r="AI154" s="22">
        <f>Target_AM[[#This Row],[PROPORSI]]*VLOOKUP(Target_AM[[#This Row],[NIPNAS]],Target_CC[],COLUMN(U$2)+9,0)</f>
        <v>598269.13892134407</v>
      </c>
      <c r="AJ154" s="22">
        <f>Target_AM[[#This Row],[PROPORSI]]*VLOOKUP(Target_AM[[#This Row],[NIPNAS]],Target_CC[],COLUMN(V$2)+9,0)</f>
        <v>715610.41381648171</v>
      </c>
      <c r="AK154" s="22">
        <f>Target_AM[[#This Row],[PROPORSI]]*VLOOKUP(Target_AM[[#This Row],[NIPNAS]],Target_CC[],COLUMN(W$2)+9,0)</f>
        <v>720720.50871695695</v>
      </c>
      <c r="AL154" s="22">
        <f>Target_AM[[#This Row],[PROPORSI]]*VLOOKUP(Target_AM[[#This Row],[NIPNAS]],Target_CC[],COLUMN(X$2)+9,0)</f>
        <v>611960.29877694696</v>
      </c>
      <c r="AM154" s="22">
        <f>Target_AM[[#This Row],[PROPORSI]]*VLOOKUP(Target_AM[[#This Row],[NIPNAS]],Target_CC[],COLUMN(Y$2)+9,0)</f>
        <v>623089.45347582689</v>
      </c>
      <c r="AN154" s="22">
        <f>Target_AM[[#This Row],[PROPORSI]]*VLOOKUP(Target_AM[[#This Row],[NIPNAS]],Target_CC[],COLUMN(Z$2)+9,0)</f>
        <v>7049876.062519975</v>
      </c>
      <c r="AO154" s="22">
        <f>Target_AM[[#This Row],[PROPORSI]]*VLOOKUP(Target_AM[[#This Row],[NIPNAS]],Target_CC[],COLUMN(AA$2)+9,0)</f>
        <v>57024</v>
      </c>
      <c r="AP154" s="22">
        <f>Target_AM[[#This Row],[PROPORSI]]*VLOOKUP(Target_AM[[#This Row],[NIPNAS]],Target_CC[],COLUMN(AB$2)+9,0)</f>
        <v>745032.02431823779</v>
      </c>
      <c r="AQ154" s="22">
        <f>Target_AM[[#This Row],[PROPORSI]]*VLOOKUP(Target_AM[[#This Row],[NIPNAS]],Target_CC[],COLUMN(AC$2)+9,0)</f>
        <v>738449.23020126333</v>
      </c>
      <c r="AR154" s="22">
        <f>Target_AM[[#This Row],[PROPORSI]]*VLOOKUP(Target_AM[[#This Row],[NIPNAS]],Target_CC[],COLUMN(AD$2)+9,0)</f>
        <v>591659.6634314229</v>
      </c>
      <c r="AS154" s="22">
        <f>Target_AM[[#This Row],[PROPORSI]]*VLOOKUP(Target_AM[[#This Row],[NIPNAS]],Target_CC[],COLUMN(AE$2)+9,0)</f>
        <v>638762.86372162704</v>
      </c>
      <c r="AT154" s="22">
        <f>Target_AM[[#This Row],[PROPORSI]]*VLOOKUP(Target_AM[[#This Row],[NIPNAS]],Target_CC[],COLUMN(AF$2)+9,0)</f>
        <v>622443.1398549435</v>
      </c>
      <c r="AU154" s="22">
        <f>Target_AM[[#This Row],[PROPORSI]]*VLOOKUP(Target_AM[[#This Row],[NIPNAS]],Target_CC[],COLUMN(AG$2)+9,0)</f>
        <v>763991.32728492399</v>
      </c>
      <c r="AV154" s="22">
        <f>Target_AM[[#This Row],[PROPORSI]]*VLOOKUP(Target_AM[[#This Row],[NIPNAS]],Target_CC[],COLUMN(AH$2)+9,0)</f>
        <v>654083.53892134409</v>
      </c>
      <c r="AW154" s="22">
        <f>Target_AM[[#This Row],[PROPORSI]]*VLOOKUP(Target_AM[[#This Row],[NIPNAS]],Target_CC[],COLUMN(AI$2)+9,0)</f>
        <v>770877.61381648167</v>
      </c>
      <c r="AX154" s="22">
        <f>Target_AM[[#This Row],[PROPORSI]]*VLOOKUP(Target_AM[[#This Row],[NIPNAS]],Target_CC[],COLUMN(AJ$2)+9,0)</f>
        <v>775987.7087169569</v>
      </c>
      <c r="AY154" s="22">
        <f>Target_AM[[#This Row],[PROPORSI]]*VLOOKUP(Target_AM[[#This Row],[NIPNAS]],Target_CC[],COLUMN(AK$2)+9,0)</f>
        <v>667774.69877694699</v>
      </c>
      <c r="AZ154" s="22">
        <f>Target_AM[[#This Row],[PROPORSI]]*VLOOKUP(Target_AM[[#This Row],[NIPNAS]],Target_CC[],COLUMN(AL$2)+9,0)</f>
        <v>677809.45347582689</v>
      </c>
      <c r="BA154" s="22">
        <f>Target_AM[[#This Row],[PROPORSI]]*VLOOKUP(Target_AM[[#This Row],[NIPNAS]],Target_CC[],COLUMN(AM$2)+9,0)</f>
        <v>7703895.2625199761</v>
      </c>
      <c r="BB154" s="22">
        <f>Target_AM[[#This Row],[PROPORSI]]*VLOOKUP(Target_AM[[#This Row],[NIPNAS]],Target_CC[],COLUMN(AN$2)+9,0)</f>
        <v>0</v>
      </c>
      <c r="BC154" s="22">
        <f>Target_AM[[#This Row],[PROPORSI]]*VLOOKUP(Target_AM[[#This Row],[NIPNAS]],Target_CC[],COLUMN(AO$2)+9,0)</f>
        <v>0</v>
      </c>
      <c r="BD154" s="22">
        <f>Target_AM[[#This Row],[PROPORSI]]*VLOOKUP(Target_AM[[#This Row],[NIPNAS]],Target_CC[],COLUMN(AP$2)+9,0)</f>
        <v>0</v>
      </c>
      <c r="BE154" s="22">
        <f>Target_AM[[#This Row],[PROPORSI]]*VLOOKUP(Target_AM[[#This Row],[NIPNAS]],Target_CC[],COLUMN(AQ$2)+9,0)</f>
        <v>0</v>
      </c>
      <c r="BF154" s="22">
        <f>Target_AM[[#This Row],[PROPORSI]]*VLOOKUP(Target_AM[[#This Row],[NIPNAS]],Target_CC[],COLUMN(AR$2)+9,0)</f>
        <v>0</v>
      </c>
      <c r="BG154" s="22">
        <f>Target_AM[[#This Row],[PROPORSI]]*VLOOKUP(Target_AM[[#This Row],[NIPNAS]],Target_CC[],COLUMN(AS$2)+9,0)</f>
        <v>0</v>
      </c>
      <c r="BH154" s="22">
        <f>Target_AM[[#This Row],[PROPORSI]]*VLOOKUP(Target_AM[[#This Row],[NIPNAS]],Target_CC[],COLUMN(AT$2)+9,0)</f>
        <v>0</v>
      </c>
      <c r="BI154" s="22">
        <f>Target_AM[[#This Row],[PROPORSI]]*VLOOKUP(Target_AM[[#This Row],[NIPNAS]],Target_CC[],COLUMN(AU$2)+9,0)</f>
        <v>0</v>
      </c>
      <c r="BJ154" s="22">
        <f>Target_AM[[#This Row],[PROPORSI]]*VLOOKUP(Target_AM[[#This Row],[NIPNAS]],Target_CC[],COLUMN(AV$2)+9,0)</f>
        <v>0</v>
      </c>
      <c r="BK154" s="22">
        <f>Target_AM[[#This Row],[PROPORSI]]*VLOOKUP(Target_AM[[#This Row],[NIPNAS]],Target_CC[],COLUMN(AW$2)+9,0)</f>
        <v>0</v>
      </c>
      <c r="BL154" s="22">
        <f>Target_AM[[#This Row],[PROPORSI]]*VLOOKUP(Target_AM[[#This Row],[NIPNAS]],Target_CC[],COLUMN(AX$2)+9,0)</f>
        <v>0</v>
      </c>
      <c r="BM154" s="22">
        <f>Target_AM[[#This Row],[PROPORSI]]*VLOOKUP(Target_AM[[#This Row],[NIPNAS]],Target_CC[],COLUMN(AY$2)+9,0)</f>
        <v>0</v>
      </c>
      <c r="BN154" s="22">
        <f>Target_AM[[#This Row],[PROPORSI]]*VLOOKUP(Target_AM[[#This Row],[NIPNAS]],Target_CC[],COLUMN(AZ$2)+9,0)</f>
        <v>0</v>
      </c>
      <c r="BO154" s="22">
        <f>Target_AM[[#This Row],[PROPORSI]]*VLOOKUP(Target_AM[[#This Row],[NIPNAS]],Target_CC[],COLUMN(BA$2)+9,0)</f>
        <v>57600</v>
      </c>
      <c r="BP154" s="22">
        <f>Target_AM[[#This Row],[PROPORSI]]*VLOOKUP(Target_AM[[#This Row],[NIPNAS]],Target_CC[],COLUMN(BB$2)+9,0)</f>
        <v>57600</v>
      </c>
      <c r="BQ154" s="22">
        <f>Target_AM[[#This Row],[PROPORSI]]*VLOOKUP(Target_AM[[#This Row],[NIPNAS]],Target_CC[],COLUMN(BC$2)+9,0)</f>
        <v>57600</v>
      </c>
      <c r="BR154" s="22">
        <f>Target_AM[[#This Row],[PROPORSI]]*VLOOKUP(Target_AM[[#This Row],[NIPNAS]],Target_CC[],COLUMN(BD$2)+9,0)</f>
        <v>57600</v>
      </c>
      <c r="BS154" s="22">
        <f>Target_AM[[#This Row],[PROPORSI]]*VLOOKUP(Target_AM[[#This Row],[NIPNAS]],Target_CC[],COLUMN(BE$2)+9,0)</f>
        <v>57600</v>
      </c>
      <c r="BT154" s="22">
        <f>Target_AM[[#This Row],[PROPORSI]]*VLOOKUP(Target_AM[[#This Row],[NIPNAS]],Target_CC[],COLUMN(BF$2)+9,0)</f>
        <v>57600</v>
      </c>
      <c r="BU154" s="22">
        <f>Target_AM[[#This Row],[PROPORSI]]*VLOOKUP(Target_AM[[#This Row],[NIPNAS]],Target_CC[],COLUMN(BG$2)+9,0)</f>
        <v>57600</v>
      </c>
      <c r="BV154" s="22">
        <f>Target_AM[[#This Row],[PROPORSI]]*VLOOKUP(Target_AM[[#This Row],[NIPNAS]],Target_CC[],COLUMN(BH$2)+9,0)</f>
        <v>57600</v>
      </c>
      <c r="BW154" s="22">
        <f>Target_AM[[#This Row],[PROPORSI]]*VLOOKUP(Target_AM[[#This Row],[NIPNAS]],Target_CC[],COLUMN(BI$2)+9,0)</f>
        <v>57600</v>
      </c>
      <c r="BX154" s="22">
        <f>Target_AM[[#This Row],[PROPORSI]]*VLOOKUP(Target_AM[[#This Row],[NIPNAS]],Target_CC[],COLUMN(BJ$2)+9,0)</f>
        <v>57600</v>
      </c>
      <c r="BY154" s="22">
        <f>Target_AM[[#This Row],[PROPORSI]]*VLOOKUP(Target_AM[[#This Row],[NIPNAS]],Target_CC[],COLUMN(BK$2)+9,0)</f>
        <v>57600</v>
      </c>
      <c r="BZ154" s="22">
        <f>Target_AM[[#This Row],[PROPORSI]]*VLOOKUP(Target_AM[[#This Row],[NIPNAS]],Target_CC[],COLUMN(BL$2)+9,0)</f>
        <v>57600</v>
      </c>
      <c r="CA154" s="22">
        <f>Target_AM[[#This Row],[PROPORSI]]*VLOOKUP(Target_AM[[#This Row],[NIPNAS]],Target_CC[],COLUMN(BM$2)+9,0)</f>
        <v>691200</v>
      </c>
      <c r="CB154" s="22">
        <f>Target_AM[[#This Row],[PROPORSI]]*VLOOKUP(Target_AM[[#This Row],[NIPNAS]],Target_CC[],COLUMN(BN$2)+9,0)</f>
        <v>0</v>
      </c>
      <c r="CC154" s="22">
        <f>Target_AM[[#This Row],[PROPORSI]]*VLOOKUP(Target_AM[[#This Row],[NIPNAS]],Target_CC[],COLUMN(BO$2)+9,0)</f>
        <v>0</v>
      </c>
      <c r="CD154" s="22">
        <f>Target_AM[[#This Row],[PROPORSI]]*VLOOKUP(Target_AM[[#This Row],[NIPNAS]],Target_CC[],COLUMN(BP$2)+9,0)</f>
        <v>0</v>
      </c>
      <c r="CE154" s="22">
        <f>Target_AM[[#This Row],[PROPORSI]]*VLOOKUP(Target_AM[[#This Row],[NIPNAS]],Target_CC[],COLUMN(BQ$2)+9,0)</f>
        <v>0</v>
      </c>
      <c r="CF154" s="22">
        <f>Target_AM[[#This Row],[PROPORSI]]*VLOOKUP(Target_AM[[#This Row],[NIPNAS]],Target_CC[],COLUMN(BR$2)+9,0)</f>
        <v>0</v>
      </c>
      <c r="CG154" s="22">
        <f>Target_AM[[#This Row],[PROPORSI]]*VLOOKUP(Target_AM[[#This Row],[NIPNAS]],Target_CC[],COLUMN(BS$2)+9,0)</f>
        <v>0</v>
      </c>
      <c r="CH154" s="22">
        <f>Target_AM[[#This Row],[PROPORSI]]*VLOOKUP(Target_AM[[#This Row],[NIPNAS]],Target_CC[],COLUMN(BT$2)+9,0)</f>
        <v>0</v>
      </c>
      <c r="CI154" s="22">
        <f>Target_AM[[#This Row],[PROPORSI]]*VLOOKUP(Target_AM[[#This Row],[NIPNAS]],Target_CC[],COLUMN(BU$2)+9,0)</f>
        <v>0</v>
      </c>
      <c r="CJ154" s="22">
        <f>Target_AM[[#This Row],[PROPORSI]]*VLOOKUP(Target_AM[[#This Row],[NIPNAS]],Target_CC[],COLUMN(BV$2)+9,0)</f>
        <v>0</v>
      </c>
      <c r="CK154" s="22">
        <f>Target_AM[[#This Row],[PROPORSI]]*VLOOKUP(Target_AM[[#This Row],[NIPNAS]],Target_CC[],COLUMN(BW$2)+9,0)</f>
        <v>0</v>
      </c>
      <c r="CL154" s="22">
        <f>Target_AM[[#This Row],[PROPORSI]]*VLOOKUP(Target_AM[[#This Row],[NIPNAS]],Target_CC[],COLUMN(BX$2)+9,0)</f>
        <v>0</v>
      </c>
      <c r="CM154" s="22">
        <f>Target_AM[[#This Row],[PROPORSI]]*VLOOKUP(Target_AM[[#This Row],[NIPNAS]],Target_CC[],COLUMN(BY$2)+9,0)</f>
        <v>0</v>
      </c>
      <c r="CN154" s="22">
        <f>Target_AM[[#This Row],[PROPORSI]]*VLOOKUP(Target_AM[[#This Row],[NIPNAS]],Target_CC[],COLUMN(BZ$2)+9,0)</f>
        <v>0</v>
      </c>
      <c r="CO154" s="22">
        <f>Target_AM[[#This Row],[PROPORSI]]*VLOOKUP(Target_AM[[#This Row],[NIPNAS]],Target_CC[],COLUMN(CA$2)+9,0)</f>
        <v>57600</v>
      </c>
      <c r="CP154" s="22">
        <f>Target_AM[[#This Row],[PROPORSI]]*VLOOKUP(Target_AM[[#This Row],[NIPNAS]],Target_CC[],COLUMN(CB$2)+9,0)</f>
        <v>57600</v>
      </c>
      <c r="CQ154" s="22">
        <f>Target_AM[[#This Row],[PROPORSI]]*VLOOKUP(Target_AM[[#This Row],[NIPNAS]],Target_CC[],COLUMN(CC$2)+9,0)</f>
        <v>57600</v>
      </c>
      <c r="CR154" s="22">
        <f>Target_AM[[#This Row],[PROPORSI]]*VLOOKUP(Target_AM[[#This Row],[NIPNAS]],Target_CC[],COLUMN(CD$2)+9,0)</f>
        <v>57600</v>
      </c>
      <c r="CS154" s="22">
        <f>Target_AM[[#This Row],[PROPORSI]]*VLOOKUP(Target_AM[[#This Row],[NIPNAS]],Target_CC[],COLUMN(CE$2)+9,0)</f>
        <v>57600</v>
      </c>
      <c r="CT154" s="22">
        <f>Target_AM[[#This Row],[PROPORSI]]*VLOOKUP(Target_AM[[#This Row],[NIPNAS]],Target_CC[],COLUMN(CF$2)+9,0)</f>
        <v>57600</v>
      </c>
      <c r="CU154" s="22">
        <f>Target_AM[[#This Row],[PROPORSI]]*VLOOKUP(Target_AM[[#This Row],[NIPNAS]],Target_CC[],COLUMN(CG$2)+9,0)</f>
        <v>57600</v>
      </c>
      <c r="CV154" s="22">
        <f>Target_AM[[#This Row],[PROPORSI]]*VLOOKUP(Target_AM[[#This Row],[NIPNAS]],Target_CC[],COLUMN(CH$2)+9,0)</f>
        <v>57600</v>
      </c>
      <c r="CW154" s="22">
        <f>Target_AM[[#This Row],[PROPORSI]]*VLOOKUP(Target_AM[[#This Row],[NIPNAS]],Target_CC[],COLUMN(CI$2)+9,0)</f>
        <v>57600</v>
      </c>
      <c r="CX154" s="22">
        <f>Target_AM[[#This Row],[PROPORSI]]*VLOOKUP(Target_AM[[#This Row],[NIPNAS]],Target_CC[],COLUMN(CJ$2)+9,0)</f>
        <v>57600</v>
      </c>
      <c r="CY154" s="22">
        <f>Target_AM[[#This Row],[PROPORSI]]*VLOOKUP(Target_AM[[#This Row],[NIPNAS]],Target_CC[],COLUMN(CK$2)+9,0)</f>
        <v>57600</v>
      </c>
      <c r="CZ154" s="22">
        <f>Target_AM[[#This Row],[PROPORSI]]*VLOOKUP(Target_AM[[#This Row],[NIPNAS]],Target_CC[],COLUMN(CL$2)+9,0)</f>
        <v>57600</v>
      </c>
      <c r="DA154" s="22">
        <f>Target_AM[[#This Row],[PROPORSI]]*VLOOKUP(Target_AM[[#This Row],[NIPNAS]],Target_CC[],COLUMN(CM$2)+9,0)</f>
        <v>691200</v>
      </c>
      <c r="DB154" s="22">
        <f>Target_AM[[#This Row],[PROPORSI]]*VLOOKUP(Target_AM[[#This Row],[NIPNAS]],Target_CC[],COLUMN(CN$2)+9,0)</f>
        <v>0</v>
      </c>
      <c r="DC154" s="22">
        <f>Target_AM[[#This Row],[PROPORSI]]*VLOOKUP(Target_AM[[#This Row],[NIPNAS]],Target_CC[],COLUMN(CO$2)+9,0)</f>
        <v>0</v>
      </c>
      <c r="DD154" s="22">
        <f>Target_AM[[#This Row],[PROPORSI]]*VLOOKUP(Target_AM[[#This Row],[NIPNAS]],Target_CC[],COLUMN(CP$2)+9,0)</f>
        <v>0</v>
      </c>
      <c r="DE154" s="22">
        <f>Target_AM[[#This Row],[PROPORSI]]*VLOOKUP(Target_AM[[#This Row],[NIPNAS]],Target_CC[],COLUMN(CQ$2)+9,0)</f>
        <v>0</v>
      </c>
      <c r="DF154" s="22">
        <f>Target_AM[[#This Row],[PROPORSI]]*VLOOKUP(Target_AM[[#This Row],[NIPNAS]],Target_CC[],COLUMN(CR$2)+9,0)</f>
        <v>0</v>
      </c>
      <c r="DG154" s="22">
        <f>Target_AM[[#This Row],[PROPORSI]]*VLOOKUP(Target_AM[[#This Row],[NIPNAS]],Target_CC[],COLUMN(CS$2)+9,0)</f>
        <v>0</v>
      </c>
      <c r="DH154" s="22">
        <f>Target_AM[[#This Row],[PROPORSI]]*VLOOKUP(Target_AM[[#This Row],[NIPNAS]],Target_CC[],COLUMN(CT$2)+9,0)</f>
        <v>0</v>
      </c>
      <c r="DI154" s="22">
        <f>Target_AM[[#This Row],[PROPORSI]]*VLOOKUP(Target_AM[[#This Row],[NIPNAS]],Target_CC[],COLUMN(CU$2)+9,0)</f>
        <v>0</v>
      </c>
      <c r="DJ154" s="22">
        <f>Target_AM[[#This Row],[PROPORSI]]*VLOOKUP(Target_AM[[#This Row],[NIPNAS]],Target_CC[],COLUMN(CV$2)+9,0)</f>
        <v>0</v>
      </c>
      <c r="DK154" s="22">
        <f>Target_AM[[#This Row],[PROPORSI]]*VLOOKUP(Target_AM[[#This Row],[NIPNAS]],Target_CC[],COLUMN(CW$2)+9,0)</f>
        <v>0</v>
      </c>
      <c r="DL154" s="22">
        <f>Target_AM[[#This Row],[PROPORSI]]*VLOOKUP(Target_AM[[#This Row],[NIPNAS]],Target_CC[],COLUMN(CX$2)+9,0)</f>
        <v>0</v>
      </c>
      <c r="DM154" s="22">
        <f>Target_AM[[#This Row],[PROPORSI]]*VLOOKUP(Target_AM[[#This Row],[NIPNAS]],Target_CC[],COLUMN(CY$2)+9,0)</f>
        <v>0</v>
      </c>
      <c r="DN154" s="22">
        <f>Target_AM[[#This Row],[PROPORSI]]*VLOOKUP(Target_AM[[#This Row],[NIPNAS]],Target_CC[],COLUMN(CZ$2)+9,0)</f>
        <v>0</v>
      </c>
      <c r="DO154" s="22">
        <f>Target_AM[[#This Row],[PROPORSI]]*VLOOKUP(Target_AM[[#This Row],[NIPNAS]],Target_CC[],COLUMN(DA$2)+9,0)</f>
        <v>0</v>
      </c>
      <c r="DP154" s="22">
        <f>Target_AM[[#This Row],[PROPORSI]]*VLOOKUP(Target_AM[[#This Row],[NIPNAS]],Target_CC[],COLUMN(DB$2)+9,0)</f>
        <v>0</v>
      </c>
      <c r="DQ154" s="22">
        <f>Target_AM[[#This Row],[PROPORSI]]*VLOOKUP(Target_AM[[#This Row],[NIPNAS]],Target_CC[],COLUMN(DC$2)+9,0)</f>
        <v>0</v>
      </c>
      <c r="DR154" s="22">
        <f>Target_AM[[#This Row],[PROPORSI]]*VLOOKUP(Target_AM[[#This Row],[NIPNAS]],Target_CC[],COLUMN(DD$2)+9,0)</f>
        <v>0</v>
      </c>
      <c r="DS154" s="22">
        <f>Target_AM[[#This Row],[PROPORSI]]*VLOOKUP(Target_AM[[#This Row],[NIPNAS]],Target_CC[],COLUMN(DE$2)+9,0)</f>
        <v>0</v>
      </c>
      <c r="DT154" s="22">
        <f>Target_AM[[#This Row],[PROPORSI]]*VLOOKUP(Target_AM[[#This Row],[NIPNAS]],Target_CC[],COLUMN(DF$2)+9,0)</f>
        <v>0</v>
      </c>
      <c r="DU154" s="22">
        <f>Target_AM[[#This Row],[PROPORSI]]*VLOOKUP(Target_AM[[#This Row],[NIPNAS]],Target_CC[],COLUMN(DG$2)+9,0)</f>
        <v>0</v>
      </c>
      <c r="DV154" s="22">
        <f>Target_AM[[#This Row],[PROPORSI]]*VLOOKUP(Target_AM[[#This Row],[NIPNAS]],Target_CC[],COLUMN(DH$2)+9,0)</f>
        <v>0</v>
      </c>
      <c r="DW154" s="22">
        <f>Target_AM[[#This Row],[PROPORSI]]*VLOOKUP(Target_AM[[#This Row],[NIPNAS]],Target_CC[],COLUMN(DI$2)+9,0)</f>
        <v>0</v>
      </c>
      <c r="DX154" s="22">
        <f>Target_AM[[#This Row],[PROPORSI]]*VLOOKUP(Target_AM[[#This Row],[NIPNAS]],Target_CC[],COLUMN(DJ$2)+9,0)</f>
        <v>0</v>
      </c>
      <c r="DY154" s="22">
        <f>Target_AM[[#This Row],[PROPORSI]]*VLOOKUP(Target_AM[[#This Row],[NIPNAS]],Target_CC[],COLUMN(DK$2)+9,0)</f>
        <v>0</v>
      </c>
      <c r="DZ154" s="22">
        <f>Target_AM[[#This Row],[PROPORSI]]*VLOOKUP(Target_AM[[#This Row],[NIPNAS]],Target_CC[],COLUMN(DL$2)+9,0)</f>
        <v>0</v>
      </c>
      <c r="EA154" s="22">
        <f>Target_AM[[#This Row],[PROPORSI]]*VLOOKUP(Target_AM[[#This Row],[NIPNAS]],Target_CC[],COLUMN(DM$2)+9,0)</f>
        <v>0</v>
      </c>
    </row>
    <row r="155" spans="2:131" x14ac:dyDescent="0.3">
      <c r="B155">
        <v>850046</v>
      </c>
      <c r="C155" t="s">
        <v>1036</v>
      </c>
      <c r="D155">
        <v>1</v>
      </c>
      <c r="E155" s="8">
        <v>45658</v>
      </c>
      <c r="F155">
        <v>10028004</v>
      </c>
      <c r="G155" t="s">
        <v>421</v>
      </c>
      <c r="J155" t="s">
        <v>300</v>
      </c>
      <c r="K155" t="s">
        <v>25</v>
      </c>
      <c r="L155" t="s">
        <v>159</v>
      </c>
      <c r="M155" t="s">
        <v>29</v>
      </c>
      <c r="N155" s="23">
        <f>Target_AM[[#This Row],[PROPORSI]]*VLOOKUP(Target_AM[[#This Row],[NIPNAS]],Target_CC[],9,0)</f>
        <v>14589887.887916535</v>
      </c>
      <c r="O155" s="22">
        <f>Target_AM[[#This Row],[PROPORSI]]*VLOOKUP(Target_AM[[#This Row],[NIPNAS]],Target_CC[],COLUMN(A$2)+9,0)</f>
        <v>53548.776909012027</v>
      </c>
      <c r="P155" s="22">
        <f>Target_AM[[#This Row],[PROPORSI]]*VLOOKUP(Target_AM[[#This Row],[NIPNAS]],Target_CC[],COLUMN(B$2)+9,0)</f>
        <v>54484.023656165751</v>
      </c>
      <c r="Q155" s="22">
        <f>Target_AM[[#This Row],[PROPORSI]]*VLOOKUP(Target_AM[[#This Row],[NIPNAS]],Target_CC[],COLUMN(C$2)+9,0)</f>
        <v>58250.204948732389</v>
      </c>
      <c r="R155" s="22">
        <f>Target_AM[[#This Row],[PROPORSI]]*VLOOKUP(Target_AM[[#This Row],[NIPNAS]],Target_CC[],COLUMN(D$2)+9,0)</f>
        <v>54734.861461254142</v>
      </c>
      <c r="S155" s="22">
        <f>Target_AM[[#This Row],[PROPORSI]]*VLOOKUP(Target_AM[[#This Row],[NIPNAS]],Target_CC[],COLUMN(E$2)+9,0)</f>
        <v>57509.126301528413</v>
      </c>
      <c r="T155" s="22">
        <f>Target_AM[[#This Row],[PROPORSI]]*VLOOKUP(Target_AM[[#This Row],[NIPNAS]],Target_CC[],COLUMN(F$2)+9,0)</f>
        <v>56741.948039686184</v>
      </c>
      <c r="U155" s="22">
        <f>Target_AM[[#This Row],[PROPORSI]]*VLOOKUP(Target_AM[[#This Row],[NIPNAS]],Target_CC[],COLUMN(G$2)+9,0)</f>
        <v>59456.302786635024</v>
      </c>
      <c r="V155" s="22">
        <f>Target_AM[[#This Row],[PROPORSI]]*VLOOKUP(Target_AM[[#This Row],[NIPNAS]],Target_CC[],COLUMN(H$2)+9,0)</f>
        <v>60048.8976139437</v>
      </c>
      <c r="W155" s="22">
        <f>Target_AM[[#This Row],[PROPORSI]]*VLOOKUP(Target_AM[[#This Row],[NIPNAS]],Target_CC[],COLUMN(I$2)+9,0)</f>
        <v>59280.273253484047</v>
      </c>
      <c r="X155" s="22">
        <f>Target_AM[[#This Row],[PROPORSI]]*VLOOKUP(Target_AM[[#This Row],[NIPNAS]],Target_CC[],COLUMN(J$2)+9,0)</f>
        <v>60472.899336710507</v>
      </c>
      <c r="Y155" s="22">
        <f>Target_AM[[#This Row],[PROPORSI]]*VLOOKUP(Target_AM[[#This Row],[NIPNAS]],Target_CC[],COLUMN(K$2)+9,0)</f>
        <v>60031.671718288693</v>
      </c>
      <c r="Z155" s="22">
        <f>Target_AM[[#This Row],[PROPORSI]]*VLOOKUP(Target_AM[[#This Row],[NIPNAS]],Target_CC[],COLUMN(L$2)+9,0)</f>
        <v>56641.0139745591</v>
      </c>
      <c r="AA155" s="22">
        <f>Target_AM[[#This Row],[PROPORSI]]*VLOOKUP(Target_AM[[#This Row],[NIPNAS]],Target_CC[],COLUMN(M$2)+9,0)</f>
        <v>691200</v>
      </c>
      <c r="AB155" s="22">
        <f>Target_AM[[#This Row],[PROPORSI]]*VLOOKUP(Target_AM[[#This Row],[NIPNAS]],Target_CC[],COLUMN(N$2)+9,0)</f>
        <v>1825142.4092897587</v>
      </c>
      <c r="AC155" s="22">
        <f>Target_AM[[#This Row],[PROPORSI]]*VLOOKUP(Target_AM[[#This Row],[NIPNAS]],Target_CC[],COLUMN(O$2)+9,0)</f>
        <v>1857019.1131084275</v>
      </c>
      <c r="AD155" s="22">
        <f>Target_AM[[#This Row],[PROPORSI]]*VLOOKUP(Target_AM[[#This Row],[NIPNAS]],Target_CC[],COLUMN(P$2)+9,0)</f>
        <v>1985384.6444036954</v>
      </c>
      <c r="AE155" s="22">
        <f>Target_AM[[#This Row],[PROPORSI]]*VLOOKUP(Target_AM[[#This Row],[NIPNAS]],Target_CC[],COLUMN(Q$2)+9,0)</f>
        <v>1865568.6027951457</v>
      </c>
      <c r="AF155" s="22">
        <f>Target_AM[[#This Row],[PROPORSI]]*VLOOKUP(Target_AM[[#This Row],[NIPNAS]],Target_CC[],COLUMN(R$2)+9,0)</f>
        <v>1960125.9149666196</v>
      </c>
      <c r="AG155" s="22">
        <f>Target_AM[[#This Row],[PROPORSI]]*VLOOKUP(Target_AM[[#This Row],[NIPNAS]],Target_CC[],COLUMN(S$2)+9,0)</f>
        <v>1933977.6131379402</v>
      </c>
      <c r="AH155" s="22">
        <f>Target_AM[[#This Row],[PROPORSI]]*VLOOKUP(Target_AM[[#This Row],[NIPNAS]],Target_CC[],COLUMN(T$2)+9,0)</f>
        <v>2026492.9654667361</v>
      </c>
      <c r="AI155" s="22">
        <f>Target_AM[[#This Row],[PROPORSI]]*VLOOKUP(Target_AM[[#This Row],[NIPNAS]],Target_CC[],COLUMN(U$2)+9,0)</f>
        <v>2046690.8114919504</v>
      </c>
      <c r="AJ155" s="22">
        <f>Target_AM[[#This Row],[PROPORSI]]*VLOOKUP(Target_AM[[#This Row],[NIPNAS]],Target_CC[],COLUMN(V$2)+9,0)</f>
        <v>2020493.221218847</v>
      </c>
      <c r="AK155" s="22">
        <f>Target_AM[[#This Row],[PROPORSI]]*VLOOKUP(Target_AM[[#This Row],[NIPNAS]],Target_CC[],COLUMN(W$2)+9,0)</f>
        <v>2061142.3745434941</v>
      </c>
      <c r="AL155" s="22">
        <f>Target_AM[[#This Row],[PROPORSI]]*VLOOKUP(Target_AM[[#This Row],[NIPNAS]],Target_CC[],COLUMN(X$2)+9,0)</f>
        <v>2046103.6886011441</v>
      </c>
      <c r="AM155" s="22">
        <f>Target_AM[[#This Row],[PROPORSI]]*VLOOKUP(Target_AM[[#This Row],[NIPNAS]],Target_CC[],COLUMN(Y$2)+9,0)</f>
        <v>1930537.4030446552</v>
      </c>
      <c r="AN155" s="22">
        <f>Target_AM[[#This Row],[PROPORSI]]*VLOOKUP(Target_AM[[#This Row],[NIPNAS]],Target_CC[],COLUMN(Z$2)+9,0)</f>
        <v>23558678.762068413</v>
      </c>
      <c r="AO155" s="22">
        <f>Target_AM[[#This Row],[PROPORSI]]*VLOOKUP(Target_AM[[#This Row],[NIPNAS]],Target_CC[],COLUMN(AA$2)+9,0)</f>
        <v>1878691.1861987708</v>
      </c>
      <c r="AP155" s="22">
        <f>Target_AM[[#This Row],[PROPORSI]]*VLOOKUP(Target_AM[[#This Row],[NIPNAS]],Target_CC[],COLUMN(AB$2)+9,0)</f>
        <v>1911503.1367645932</v>
      </c>
      <c r="AQ155" s="22">
        <f>Target_AM[[#This Row],[PROPORSI]]*VLOOKUP(Target_AM[[#This Row],[NIPNAS]],Target_CC[],COLUMN(AC$2)+9,0)</f>
        <v>2043634.8493524278</v>
      </c>
      <c r="AR155" s="22">
        <f>Target_AM[[#This Row],[PROPORSI]]*VLOOKUP(Target_AM[[#This Row],[NIPNAS]],Target_CC[],COLUMN(AD$2)+9,0)</f>
        <v>1920303.4642563998</v>
      </c>
      <c r="AS155" s="22">
        <f>Target_AM[[#This Row],[PROPORSI]]*VLOOKUP(Target_AM[[#This Row],[NIPNAS]],Target_CC[],COLUMN(AE$2)+9,0)</f>
        <v>2017635.041268148</v>
      </c>
      <c r="AT155" s="22">
        <f>Target_AM[[#This Row],[PROPORSI]]*VLOOKUP(Target_AM[[#This Row],[NIPNAS]],Target_CC[],COLUMN(AF$2)+9,0)</f>
        <v>1990719.5611776263</v>
      </c>
      <c r="AU155" s="22">
        <f>Target_AM[[#This Row],[PROPORSI]]*VLOOKUP(Target_AM[[#This Row],[NIPNAS]],Target_CC[],COLUMN(AG$2)+9,0)</f>
        <v>2085949.2682533711</v>
      </c>
      <c r="AV155" s="22">
        <f>Target_AM[[#This Row],[PROPORSI]]*VLOOKUP(Target_AM[[#This Row],[NIPNAS]],Target_CC[],COLUMN(AH$2)+9,0)</f>
        <v>2106739.709105894</v>
      </c>
      <c r="AW155" s="22">
        <f>Target_AM[[#This Row],[PROPORSI]]*VLOOKUP(Target_AM[[#This Row],[NIPNAS]],Target_CC[],COLUMN(AI$2)+9,0)</f>
        <v>2079773.4944723309</v>
      </c>
      <c r="AX155" s="22">
        <f>Target_AM[[#This Row],[PROPORSI]]*VLOOKUP(Target_AM[[#This Row],[NIPNAS]],Target_CC[],COLUMN(AJ$2)+9,0)</f>
        <v>2121615.2738802047</v>
      </c>
      <c r="AY155" s="22">
        <f>Target_AM[[#This Row],[PROPORSI]]*VLOOKUP(Target_AM[[#This Row],[NIPNAS]],Target_CC[],COLUMN(AK$2)+9,0)</f>
        <v>2106135.3603194328</v>
      </c>
      <c r="AZ155" s="22">
        <f>Target_AM[[#This Row],[PROPORSI]]*VLOOKUP(Target_AM[[#This Row],[NIPNAS]],Target_CC[],COLUMN(AL$2)+9,0)</f>
        <v>1987178.4170192142</v>
      </c>
      <c r="BA155" s="22">
        <f>Target_AM[[#This Row],[PROPORSI]]*VLOOKUP(Target_AM[[#This Row],[NIPNAS]],Target_CC[],COLUMN(AM$2)+9,0)</f>
        <v>24249878.762068413</v>
      </c>
      <c r="BB155" s="22">
        <f>Target_AM[[#This Row],[PROPORSI]]*VLOOKUP(Target_AM[[#This Row],[NIPNAS]],Target_CC[],COLUMN(AN$2)+9,0)</f>
        <v>4941582.2328302255</v>
      </c>
      <c r="BC155" s="22">
        <f>Target_AM[[#This Row],[PROPORSI]]*VLOOKUP(Target_AM[[#This Row],[NIPNAS]],Target_CC[],COLUMN(AO$2)+9,0)</f>
        <v>5142088.3207596643</v>
      </c>
      <c r="BD155" s="22">
        <f>Target_AM[[#This Row],[PROPORSI]]*VLOOKUP(Target_AM[[#This Row],[NIPNAS]],Target_CC[],COLUMN(AP$2)+9,0)</f>
        <v>5200167.6767443335</v>
      </c>
      <c r="BE155" s="22">
        <f>Target_AM[[#This Row],[PROPORSI]]*VLOOKUP(Target_AM[[#This Row],[NIPNAS]],Target_CC[],COLUMN(AQ$2)+9,0)</f>
        <v>5041400.8835760169</v>
      </c>
      <c r="BF155" s="22">
        <f>Target_AM[[#This Row],[PROPORSI]]*VLOOKUP(Target_AM[[#This Row],[NIPNAS]],Target_CC[],COLUMN(AR$2)+9,0)</f>
        <v>5300908.0587014994</v>
      </c>
      <c r="BG155" s="22">
        <f>Target_AM[[#This Row],[PROPORSI]]*VLOOKUP(Target_AM[[#This Row],[NIPNAS]],Target_CC[],COLUMN(AS$2)+9,0)</f>
        <v>5267931.7796293944</v>
      </c>
      <c r="BH155" s="22">
        <f>Target_AM[[#This Row],[PROPORSI]]*VLOOKUP(Target_AM[[#This Row],[NIPNAS]],Target_CC[],COLUMN(AT$2)+9,0)</f>
        <v>5440025.0052966522</v>
      </c>
      <c r="BI155" s="22">
        <f>Target_AM[[#This Row],[PROPORSI]]*VLOOKUP(Target_AM[[#This Row],[NIPNAS]],Target_CC[],COLUMN(AU$2)+9,0)</f>
        <v>5516503.1293899361</v>
      </c>
      <c r="BJ155" s="22">
        <f>Target_AM[[#This Row],[PROPORSI]]*VLOOKUP(Target_AM[[#This Row],[NIPNAS]],Target_CC[],COLUMN(AV$2)+9,0)</f>
        <v>5430748.8535660813</v>
      </c>
      <c r="BK155" s="22">
        <f>Target_AM[[#This Row],[PROPORSI]]*VLOOKUP(Target_AM[[#This Row],[NIPNAS]],Target_CC[],COLUMN(AW$2)+9,0)</f>
        <v>5523072.6990475263</v>
      </c>
      <c r="BL155" s="22">
        <f>Target_AM[[#This Row],[PROPORSI]]*VLOOKUP(Target_AM[[#This Row],[NIPNAS]],Target_CC[],COLUMN(AX$2)+9,0)</f>
        <v>5624891.6984470263</v>
      </c>
      <c r="BM155" s="22">
        <f>Target_AM[[#This Row],[PROPORSI]]*VLOOKUP(Target_AM[[#This Row],[NIPNAS]],Target_CC[],COLUMN(AY$2)+9,0)</f>
        <v>5484201.4723760169</v>
      </c>
      <c r="BN155" s="22">
        <f>Target_AM[[#This Row],[PROPORSI]]*VLOOKUP(Target_AM[[#This Row],[NIPNAS]],Target_CC[],COLUMN(AZ$2)+9,0)</f>
        <v>63913521.810364373</v>
      </c>
      <c r="BO155" s="22">
        <f>Target_AM[[#This Row],[PROPORSI]]*VLOOKUP(Target_AM[[#This Row],[NIPNAS]],Target_CC[],COLUMN(BA$2)+9,0)</f>
        <v>57600</v>
      </c>
      <c r="BP155" s="22">
        <f>Target_AM[[#This Row],[PROPORSI]]*VLOOKUP(Target_AM[[#This Row],[NIPNAS]],Target_CC[],COLUMN(BB$2)+9,0)</f>
        <v>57600</v>
      </c>
      <c r="BQ155" s="22">
        <f>Target_AM[[#This Row],[PROPORSI]]*VLOOKUP(Target_AM[[#This Row],[NIPNAS]],Target_CC[],COLUMN(BC$2)+9,0)</f>
        <v>57600</v>
      </c>
      <c r="BR155" s="22">
        <f>Target_AM[[#This Row],[PROPORSI]]*VLOOKUP(Target_AM[[#This Row],[NIPNAS]],Target_CC[],COLUMN(BD$2)+9,0)</f>
        <v>57600</v>
      </c>
      <c r="BS155" s="22">
        <f>Target_AM[[#This Row],[PROPORSI]]*VLOOKUP(Target_AM[[#This Row],[NIPNAS]],Target_CC[],COLUMN(BE$2)+9,0)</f>
        <v>57600</v>
      </c>
      <c r="BT155" s="22">
        <f>Target_AM[[#This Row],[PROPORSI]]*VLOOKUP(Target_AM[[#This Row],[NIPNAS]],Target_CC[],COLUMN(BF$2)+9,0)</f>
        <v>57600</v>
      </c>
      <c r="BU155" s="22">
        <f>Target_AM[[#This Row],[PROPORSI]]*VLOOKUP(Target_AM[[#This Row],[NIPNAS]],Target_CC[],COLUMN(BG$2)+9,0)</f>
        <v>57600</v>
      </c>
      <c r="BV155" s="22">
        <f>Target_AM[[#This Row],[PROPORSI]]*VLOOKUP(Target_AM[[#This Row],[NIPNAS]],Target_CC[],COLUMN(BH$2)+9,0)</f>
        <v>57600</v>
      </c>
      <c r="BW155" s="22">
        <f>Target_AM[[#This Row],[PROPORSI]]*VLOOKUP(Target_AM[[#This Row],[NIPNAS]],Target_CC[],COLUMN(BI$2)+9,0)</f>
        <v>57600</v>
      </c>
      <c r="BX155" s="22">
        <f>Target_AM[[#This Row],[PROPORSI]]*VLOOKUP(Target_AM[[#This Row],[NIPNAS]],Target_CC[],COLUMN(BJ$2)+9,0)</f>
        <v>57600</v>
      </c>
      <c r="BY155" s="22">
        <f>Target_AM[[#This Row],[PROPORSI]]*VLOOKUP(Target_AM[[#This Row],[NIPNAS]],Target_CC[],COLUMN(BK$2)+9,0)</f>
        <v>57600</v>
      </c>
      <c r="BZ155" s="22">
        <f>Target_AM[[#This Row],[PROPORSI]]*VLOOKUP(Target_AM[[#This Row],[NIPNAS]],Target_CC[],COLUMN(BL$2)+9,0)</f>
        <v>57600</v>
      </c>
      <c r="CA155" s="22">
        <f>Target_AM[[#This Row],[PROPORSI]]*VLOOKUP(Target_AM[[#This Row],[NIPNAS]],Target_CC[],COLUMN(BM$2)+9,0)</f>
        <v>691200</v>
      </c>
      <c r="CB155" s="22">
        <f>Target_AM[[#This Row],[PROPORSI]]*VLOOKUP(Target_AM[[#This Row],[NIPNAS]],Target_CC[],COLUMN(BN$2)+9,0)</f>
        <v>0</v>
      </c>
      <c r="CC155" s="22">
        <f>Target_AM[[#This Row],[PROPORSI]]*VLOOKUP(Target_AM[[#This Row],[NIPNAS]],Target_CC[],COLUMN(BO$2)+9,0)</f>
        <v>0</v>
      </c>
      <c r="CD155" s="22">
        <f>Target_AM[[#This Row],[PROPORSI]]*VLOOKUP(Target_AM[[#This Row],[NIPNAS]],Target_CC[],COLUMN(BP$2)+9,0)</f>
        <v>0</v>
      </c>
      <c r="CE155" s="22">
        <f>Target_AM[[#This Row],[PROPORSI]]*VLOOKUP(Target_AM[[#This Row],[NIPNAS]],Target_CC[],COLUMN(BQ$2)+9,0)</f>
        <v>0</v>
      </c>
      <c r="CF155" s="22">
        <f>Target_AM[[#This Row],[PROPORSI]]*VLOOKUP(Target_AM[[#This Row],[NIPNAS]],Target_CC[],COLUMN(BR$2)+9,0)</f>
        <v>0</v>
      </c>
      <c r="CG155" s="22">
        <f>Target_AM[[#This Row],[PROPORSI]]*VLOOKUP(Target_AM[[#This Row],[NIPNAS]],Target_CC[],COLUMN(BS$2)+9,0)</f>
        <v>0</v>
      </c>
      <c r="CH155" s="22">
        <f>Target_AM[[#This Row],[PROPORSI]]*VLOOKUP(Target_AM[[#This Row],[NIPNAS]],Target_CC[],COLUMN(BT$2)+9,0)</f>
        <v>0</v>
      </c>
      <c r="CI155" s="22">
        <f>Target_AM[[#This Row],[PROPORSI]]*VLOOKUP(Target_AM[[#This Row],[NIPNAS]],Target_CC[],COLUMN(BU$2)+9,0)</f>
        <v>0</v>
      </c>
      <c r="CJ155" s="22">
        <f>Target_AM[[#This Row],[PROPORSI]]*VLOOKUP(Target_AM[[#This Row],[NIPNAS]],Target_CC[],COLUMN(BV$2)+9,0)</f>
        <v>0</v>
      </c>
      <c r="CK155" s="22">
        <f>Target_AM[[#This Row],[PROPORSI]]*VLOOKUP(Target_AM[[#This Row],[NIPNAS]],Target_CC[],COLUMN(BW$2)+9,0)</f>
        <v>0</v>
      </c>
      <c r="CL155" s="22">
        <f>Target_AM[[#This Row],[PROPORSI]]*VLOOKUP(Target_AM[[#This Row],[NIPNAS]],Target_CC[],COLUMN(BX$2)+9,0)</f>
        <v>0</v>
      </c>
      <c r="CM155" s="22">
        <f>Target_AM[[#This Row],[PROPORSI]]*VLOOKUP(Target_AM[[#This Row],[NIPNAS]],Target_CC[],COLUMN(BY$2)+9,0)</f>
        <v>0</v>
      </c>
      <c r="CN155" s="22">
        <f>Target_AM[[#This Row],[PROPORSI]]*VLOOKUP(Target_AM[[#This Row],[NIPNAS]],Target_CC[],COLUMN(BZ$2)+9,0)</f>
        <v>0</v>
      </c>
      <c r="CO155" s="22">
        <f>Target_AM[[#This Row],[PROPORSI]]*VLOOKUP(Target_AM[[#This Row],[NIPNAS]],Target_CC[],COLUMN(CA$2)+9,0)</f>
        <v>57600</v>
      </c>
      <c r="CP155" s="22">
        <f>Target_AM[[#This Row],[PROPORSI]]*VLOOKUP(Target_AM[[#This Row],[NIPNAS]],Target_CC[],COLUMN(CB$2)+9,0)</f>
        <v>57600</v>
      </c>
      <c r="CQ155" s="22">
        <f>Target_AM[[#This Row],[PROPORSI]]*VLOOKUP(Target_AM[[#This Row],[NIPNAS]],Target_CC[],COLUMN(CC$2)+9,0)</f>
        <v>57600</v>
      </c>
      <c r="CR155" s="22">
        <f>Target_AM[[#This Row],[PROPORSI]]*VLOOKUP(Target_AM[[#This Row],[NIPNAS]],Target_CC[],COLUMN(CD$2)+9,0)</f>
        <v>57600</v>
      </c>
      <c r="CS155" s="22">
        <f>Target_AM[[#This Row],[PROPORSI]]*VLOOKUP(Target_AM[[#This Row],[NIPNAS]],Target_CC[],COLUMN(CE$2)+9,0)</f>
        <v>57600</v>
      </c>
      <c r="CT155" s="22">
        <f>Target_AM[[#This Row],[PROPORSI]]*VLOOKUP(Target_AM[[#This Row],[NIPNAS]],Target_CC[],COLUMN(CF$2)+9,0)</f>
        <v>57600</v>
      </c>
      <c r="CU155" s="22">
        <f>Target_AM[[#This Row],[PROPORSI]]*VLOOKUP(Target_AM[[#This Row],[NIPNAS]],Target_CC[],COLUMN(CG$2)+9,0)</f>
        <v>57600</v>
      </c>
      <c r="CV155" s="22">
        <f>Target_AM[[#This Row],[PROPORSI]]*VLOOKUP(Target_AM[[#This Row],[NIPNAS]],Target_CC[],COLUMN(CH$2)+9,0)</f>
        <v>57600</v>
      </c>
      <c r="CW155" s="22">
        <f>Target_AM[[#This Row],[PROPORSI]]*VLOOKUP(Target_AM[[#This Row],[NIPNAS]],Target_CC[],COLUMN(CI$2)+9,0)</f>
        <v>57600</v>
      </c>
      <c r="CX155" s="22">
        <f>Target_AM[[#This Row],[PROPORSI]]*VLOOKUP(Target_AM[[#This Row],[NIPNAS]],Target_CC[],COLUMN(CJ$2)+9,0)</f>
        <v>57600</v>
      </c>
      <c r="CY155" s="22">
        <f>Target_AM[[#This Row],[PROPORSI]]*VLOOKUP(Target_AM[[#This Row],[NIPNAS]],Target_CC[],COLUMN(CK$2)+9,0)</f>
        <v>57600</v>
      </c>
      <c r="CZ155" s="22">
        <f>Target_AM[[#This Row],[PROPORSI]]*VLOOKUP(Target_AM[[#This Row],[NIPNAS]],Target_CC[],COLUMN(CL$2)+9,0)</f>
        <v>57600</v>
      </c>
      <c r="DA155" s="22">
        <f>Target_AM[[#This Row],[PROPORSI]]*VLOOKUP(Target_AM[[#This Row],[NIPNAS]],Target_CC[],COLUMN(CM$2)+9,0)</f>
        <v>691200</v>
      </c>
      <c r="DB155" s="22">
        <f>Target_AM[[#This Row],[PROPORSI]]*VLOOKUP(Target_AM[[#This Row],[NIPNAS]],Target_CC[],COLUMN(CN$2)+9,0)</f>
        <v>0</v>
      </c>
      <c r="DC155" s="22">
        <f>Target_AM[[#This Row],[PROPORSI]]*VLOOKUP(Target_AM[[#This Row],[NIPNAS]],Target_CC[],COLUMN(CO$2)+9,0)</f>
        <v>0</v>
      </c>
      <c r="DD155" s="22">
        <f>Target_AM[[#This Row],[PROPORSI]]*VLOOKUP(Target_AM[[#This Row],[NIPNAS]],Target_CC[],COLUMN(CP$2)+9,0)</f>
        <v>0</v>
      </c>
      <c r="DE155" s="22">
        <f>Target_AM[[#This Row],[PROPORSI]]*VLOOKUP(Target_AM[[#This Row],[NIPNAS]],Target_CC[],COLUMN(CQ$2)+9,0)</f>
        <v>0</v>
      </c>
      <c r="DF155" s="22">
        <f>Target_AM[[#This Row],[PROPORSI]]*VLOOKUP(Target_AM[[#This Row],[NIPNAS]],Target_CC[],COLUMN(CR$2)+9,0)</f>
        <v>0</v>
      </c>
      <c r="DG155" s="22">
        <f>Target_AM[[#This Row],[PROPORSI]]*VLOOKUP(Target_AM[[#This Row],[NIPNAS]],Target_CC[],COLUMN(CS$2)+9,0)</f>
        <v>0</v>
      </c>
      <c r="DH155" s="22">
        <f>Target_AM[[#This Row],[PROPORSI]]*VLOOKUP(Target_AM[[#This Row],[NIPNAS]],Target_CC[],COLUMN(CT$2)+9,0)</f>
        <v>0</v>
      </c>
      <c r="DI155" s="22">
        <f>Target_AM[[#This Row],[PROPORSI]]*VLOOKUP(Target_AM[[#This Row],[NIPNAS]],Target_CC[],COLUMN(CU$2)+9,0)</f>
        <v>0</v>
      </c>
      <c r="DJ155" s="22">
        <f>Target_AM[[#This Row],[PROPORSI]]*VLOOKUP(Target_AM[[#This Row],[NIPNAS]],Target_CC[],COLUMN(CV$2)+9,0)</f>
        <v>0</v>
      </c>
      <c r="DK155" s="22">
        <f>Target_AM[[#This Row],[PROPORSI]]*VLOOKUP(Target_AM[[#This Row],[NIPNAS]],Target_CC[],COLUMN(CW$2)+9,0)</f>
        <v>0</v>
      </c>
      <c r="DL155" s="22">
        <f>Target_AM[[#This Row],[PROPORSI]]*VLOOKUP(Target_AM[[#This Row],[NIPNAS]],Target_CC[],COLUMN(CX$2)+9,0)</f>
        <v>0</v>
      </c>
      <c r="DM155" s="22">
        <f>Target_AM[[#This Row],[PROPORSI]]*VLOOKUP(Target_AM[[#This Row],[NIPNAS]],Target_CC[],COLUMN(CY$2)+9,0)</f>
        <v>0</v>
      </c>
      <c r="DN155" s="22">
        <f>Target_AM[[#This Row],[PROPORSI]]*VLOOKUP(Target_AM[[#This Row],[NIPNAS]],Target_CC[],COLUMN(CZ$2)+9,0)</f>
        <v>0</v>
      </c>
      <c r="DO155" s="22">
        <f>Target_AM[[#This Row],[PROPORSI]]*VLOOKUP(Target_AM[[#This Row],[NIPNAS]],Target_CC[],COLUMN(DA$2)+9,0)</f>
        <v>0</v>
      </c>
      <c r="DP155" s="22">
        <f>Target_AM[[#This Row],[PROPORSI]]*VLOOKUP(Target_AM[[#This Row],[NIPNAS]],Target_CC[],COLUMN(DB$2)+9,0)</f>
        <v>0</v>
      </c>
      <c r="DQ155" s="22">
        <f>Target_AM[[#This Row],[PROPORSI]]*VLOOKUP(Target_AM[[#This Row],[NIPNAS]],Target_CC[],COLUMN(DC$2)+9,0)</f>
        <v>0</v>
      </c>
      <c r="DR155" s="22">
        <f>Target_AM[[#This Row],[PROPORSI]]*VLOOKUP(Target_AM[[#This Row],[NIPNAS]],Target_CC[],COLUMN(DD$2)+9,0)</f>
        <v>0</v>
      </c>
      <c r="DS155" s="22">
        <f>Target_AM[[#This Row],[PROPORSI]]*VLOOKUP(Target_AM[[#This Row],[NIPNAS]],Target_CC[],COLUMN(DE$2)+9,0)</f>
        <v>0</v>
      </c>
      <c r="DT155" s="22">
        <f>Target_AM[[#This Row],[PROPORSI]]*VLOOKUP(Target_AM[[#This Row],[NIPNAS]],Target_CC[],COLUMN(DF$2)+9,0)</f>
        <v>0</v>
      </c>
      <c r="DU155" s="22">
        <f>Target_AM[[#This Row],[PROPORSI]]*VLOOKUP(Target_AM[[#This Row],[NIPNAS]],Target_CC[],COLUMN(DG$2)+9,0)</f>
        <v>0</v>
      </c>
      <c r="DV155" s="22">
        <f>Target_AM[[#This Row],[PROPORSI]]*VLOOKUP(Target_AM[[#This Row],[NIPNAS]],Target_CC[],COLUMN(DH$2)+9,0)</f>
        <v>0</v>
      </c>
      <c r="DW155" s="22">
        <f>Target_AM[[#This Row],[PROPORSI]]*VLOOKUP(Target_AM[[#This Row],[NIPNAS]],Target_CC[],COLUMN(DI$2)+9,0)</f>
        <v>0</v>
      </c>
      <c r="DX155" s="22">
        <f>Target_AM[[#This Row],[PROPORSI]]*VLOOKUP(Target_AM[[#This Row],[NIPNAS]],Target_CC[],COLUMN(DJ$2)+9,0)</f>
        <v>0</v>
      </c>
      <c r="DY155" s="22">
        <f>Target_AM[[#This Row],[PROPORSI]]*VLOOKUP(Target_AM[[#This Row],[NIPNAS]],Target_CC[],COLUMN(DK$2)+9,0)</f>
        <v>0</v>
      </c>
      <c r="DZ155" s="22">
        <f>Target_AM[[#This Row],[PROPORSI]]*VLOOKUP(Target_AM[[#This Row],[NIPNAS]],Target_CC[],COLUMN(DL$2)+9,0)</f>
        <v>0</v>
      </c>
      <c r="EA155" s="22">
        <f>Target_AM[[#This Row],[PROPORSI]]*VLOOKUP(Target_AM[[#This Row],[NIPNAS]],Target_CC[],COLUMN(DM$2)+9,0)</f>
        <v>0</v>
      </c>
    </row>
    <row r="156" spans="2:131" x14ac:dyDescent="0.3">
      <c r="B156">
        <v>404429</v>
      </c>
      <c r="C156" t="s">
        <v>1008</v>
      </c>
      <c r="D156">
        <v>1</v>
      </c>
      <c r="E156" s="8">
        <v>45658</v>
      </c>
      <c r="F156">
        <v>19533450</v>
      </c>
      <c r="G156" t="s">
        <v>313</v>
      </c>
      <c r="J156" t="s">
        <v>296</v>
      </c>
      <c r="K156" t="s">
        <v>25</v>
      </c>
      <c r="L156" t="s">
        <v>159</v>
      </c>
      <c r="M156" t="s">
        <v>29</v>
      </c>
      <c r="N156" s="23">
        <f>Target_AM[[#This Row],[PROPORSI]]*VLOOKUP(Target_AM[[#This Row],[NIPNAS]],Target_CC[],9,0)</f>
        <v>1317774.1358781545</v>
      </c>
      <c r="O156" s="22">
        <f>Target_AM[[#This Row],[PROPORSI]]*VLOOKUP(Target_AM[[#This Row],[NIPNAS]],Target_CC[],COLUMN(A$2)+9,0)</f>
        <v>114000</v>
      </c>
      <c r="P156" s="22">
        <f>Target_AM[[#This Row],[PROPORSI]]*VLOOKUP(Target_AM[[#This Row],[NIPNAS]],Target_CC[],COLUMN(B$2)+9,0)</f>
        <v>114000</v>
      </c>
      <c r="Q156" s="22">
        <f>Target_AM[[#This Row],[PROPORSI]]*VLOOKUP(Target_AM[[#This Row],[NIPNAS]],Target_CC[],COLUMN(C$2)+9,0)</f>
        <v>114000</v>
      </c>
      <c r="R156" s="22">
        <f>Target_AM[[#This Row],[PROPORSI]]*VLOOKUP(Target_AM[[#This Row],[NIPNAS]],Target_CC[],COLUMN(D$2)+9,0)</f>
        <v>114000</v>
      </c>
      <c r="S156" s="22">
        <f>Target_AM[[#This Row],[PROPORSI]]*VLOOKUP(Target_AM[[#This Row],[NIPNAS]],Target_CC[],COLUMN(E$2)+9,0)</f>
        <v>114000</v>
      </c>
      <c r="T156" s="22">
        <f>Target_AM[[#This Row],[PROPORSI]]*VLOOKUP(Target_AM[[#This Row],[NIPNAS]],Target_CC[],COLUMN(F$2)+9,0)</f>
        <v>114000</v>
      </c>
      <c r="U156" s="22">
        <f>Target_AM[[#This Row],[PROPORSI]]*VLOOKUP(Target_AM[[#This Row],[NIPNAS]],Target_CC[],COLUMN(G$2)+9,0)</f>
        <v>114000</v>
      </c>
      <c r="V156" s="22">
        <f>Target_AM[[#This Row],[PROPORSI]]*VLOOKUP(Target_AM[[#This Row],[NIPNAS]],Target_CC[],COLUMN(H$2)+9,0)</f>
        <v>114000</v>
      </c>
      <c r="W156" s="22">
        <f>Target_AM[[#This Row],[PROPORSI]]*VLOOKUP(Target_AM[[#This Row],[NIPNAS]],Target_CC[],COLUMN(I$2)+9,0)</f>
        <v>114000</v>
      </c>
      <c r="X156" s="22">
        <f>Target_AM[[#This Row],[PROPORSI]]*VLOOKUP(Target_AM[[#This Row],[NIPNAS]],Target_CC[],COLUMN(J$2)+9,0)</f>
        <v>114000</v>
      </c>
      <c r="Y156" s="22">
        <f>Target_AM[[#This Row],[PROPORSI]]*VLOOKUP(Target_AM[[#This Row],[NIPNAS]],Target_CC[],COLUMN(K$2)+9,0)</f>
        <v>114000</v>
      </c>
      <c r="Z156" s="22">
        <f>Target_AM[[#This Row],[PROPORSI]]*VLOOKUP(Target_AM[[#This Row],[NIPNAS]],Target_CC[],COLUMN(L$2)+9,0)</f>
        <v>114000</v>
      </c>
      <c r="AA156" s="22">
        <f>Target_AM[[#This Row],[PROPORSI]]*VLOOKUP(Target_AM[[#This Row],[NIPNAS]],Target_CC[],COLUMN(M$2)+9,0)</f>
        <v>1368000</v>
      </c>
      <c r="AB156" s="22">
        <f>Target_AM[[#This Row],[PROPORSI]]*VLOOKUP(Target_AM[[#This Row],[NIPNAS]],Target_CC[],COLUMN(N$2)+9,0)</f>
        <v>0</v>
      </c>
      <c r="AC156" s="22">
        <f>Target_AM[[#This Row],[PROPORSI]]*VLOOKUP(Target_AM[[#This Row],[NIPNAS]],Target_CC[],COLUMN(O$2)+9,0)</f>
        <v>690859.22431823774</v>
      </c>
      <c r="AD156" s="22">
        <f>Target_AM[[#This Row],[PROPORSI]]*VLOOKUP(Target_AM[[#This Row],[NIPNAS]],Target_CC[],COLUMN(P$2)+9,0)</f>
        <v>683729.23020126333</v>
      </c>
      <c r="AE156" s="22">
        <f>Target_AM[[#This Row],[PROPORSI]]*VLOOKUP(Target_AM[[#This Row],[NIPNAS]],Target_CC[],COLUMN(Q$2)+9,0)</f>
        <v>537486.86343142285</v>
      </c>
      <c r="AF156" s="22">
        <f>Target_AM[[#This Row],[PROPORSI]]*VLOOKUP(Target_AM[[#This Row],[NIPNAS]],Target_CC[],COLUMN(R$2)+9,0)</f>
        <v>586231.66372162709</v>
      </c>
      <c r="AG156" s="22">
        <f>Target_AM[[#This Row],[PROPORSI]]*VLOOKUP(Target_AM[[#This Row],[NIPNAS]],Target_CC[],COLUMN(S$2)+9,0)</f>
        <v>571553.53985494352</v>
      </c>
      <c r="AH156" s="22">
        <f>Target_AM[[#This Row],[PROPORSI]]*VLOOKUP(Target_AM[[#This Row],[NIPNAS]],Target_CC[],COLUMN(T$2)+9,0)</f>
        <v>710365.72728492401</v>
      </c>
      <c r="AI156" s="22">
        <f>Target_AM[[#This Row],[PROPORSI]]*VLOOKUP(Target_AM[[#This Row],[NIPNAS]],Target_CC[],COLUMN(U$2)+9,0)</f>
        <v>598269.13892134407</v>
      </c>
      <c r="AJ156" s="22">
        <f>Target_AM[[#This Row],[PROPORSI]]*VLOOKUP(Target_AM[[#This Row],[NIPNAS]],Target_CC[],COLUMN(V$2)+9,0)</f>
        <v>715610.41381648171</v>
      </c>
      <c r="AK156" s="22">
        <f>Target_AM[[#This Row],[PROPORSI]]*VLOOKUP(Target_AM[[#This Row],[NIPNAS]],Target_CC[],COLUMN(W$2)+9,0)</f>
        <v>720720.50871695695</v>
      </c>
      <c r="AL156" s="22">
        <f>Target_AM[[#This Row],[PROPORSI]]*VLOOKUP(Target_AM[[#This Row],[NIPNAS]],Target_CC[],COLUMN(X$2)+9,0)</f>
        <v>611960.29877694696</v>
      </c>
      <c r="AM156" s="22">
        <f>Target_AM[[#This Row],[PROPORSI]]*VLOOKUP(Target_AM[[#This Row],[NIPNAS]],Target_CC[],COLUMN(Y$2)+9,0)</f>
        <v>623089.45347582689</v>
      </c>
      <c r="AN156" s="22">
        <f>Target_AM[[#This Row],[PROPORSI]]*VLOOKUP(Target_AM[[#This Row],[NIPNAS]],Target_CC[],COLUMN(Z$2)+9,0)</f>
        <v>7049876.062519975</v>
      </c>
      <c r="AO156" s="22">
        <f>Target_AM[[#This Row],[PROPORSI]]*VLOOKUP(Target_AM[[#This Row],[NIPNAS]],Target_CC[],COLUMN(AA$2)+9,0)</f>
        <v>114000</v>
      </c>
      <c r="AP156" s="22">
        <f>Target_AM[[#This Row],[PROPORSI]]*VLOOKUP(Target_AM[[#This Row],[NIPNAS]],Target_CC[],COLUMN(AB$2)+9,0)</f>
        <v>804859.22431823774</v>
      </c>
      <c r="AQ156" s="22">
        <f>Target_AM[[#This Row],[PROPORSI]]*VLOOKUP(Target_AM[[#This Row],[NIPNAS]],Target_CC[],COLUMN(AC$2)+9,0)</f>
        <v>797729.23020126333</v>
      </c>
      <c r="AR156" s="22">
        <f>Target_AM[[#This Row],[PROPORSI]]*VLOOKUP(Target_AM[[#This Row],[NIPNAS]],Target_CC[],COLUMN(AD$2)+9,0)</f>
        <v>651486.86343142285</v>
      </c>
      <c r="AS156" s="22">
        <f>Target_AM[[#This Row],[PROPORSI]]*VLOOKUP(Target_AM[[#This Row],[NIPNAS]],Target_CC[],COLUMN(AE$2)+9,0)</f>
        <v>700231.66372162709</v>
      </c>
      <c r="AT156" s="22">
        <f>Target_AM[[#This Row],[PROPORSI]]*VLOOKUP(Target_AM[[#This Row],[NIPNAS]],Target_CC[],COLUMN(AF$2)+9,0)</f>
        <v>685553.53985494352</v>
      </c>
      <c r="AU156" s="22">
        <f>Target_AM[[#This Row],[PROPORSI]]*VLOOKUP(Target_AM[[#This Row],[NIPNAS]],Target_CC[],COLUMN(AG$2)+9,0)</f>
        <v>824365.72728492401</v>
      </c>
      <c r="AV156" s="22">
        <f>Target_AM[[#This Row],[PROPORSI]]*VLOOKUP(Target_AM[[#This Row],[NIPNAS]],Target_CC[],COLUMN(AH$2)+9,0)</f>
        <v>712269.13892134407</v>
      </c>
      <c r="AW156" s="22">
        <f>Target_AM[[#This Row],[PROPORSI]]*VLOOKUP(Target_AM[[#This Row],[NIPNAS]],Target_CC[],COLUMN(AI$2)+9,0)</f>
        <v>829610.41381648171</v>
      </c>
      <c r="AX156" s="22">
        <f>Target_AM[[#This Row],[PROPORSI]]*VLOOKUP(Target_AM[[#This Row],[NIPNAS]],Target_CC[],COLUMN(AJ$2)+9,0)</f>
        <v>834720.50871695695</v>
      </c>
      <c r="AY156" s="22">
        <f>Target_AM[[#This Row],[PROPORSI]]*VLOOKUP(Target_AM[[#This Row],[NIPNAS]],Target_CC[],COLUMN(AK$2)+9,0)</f>
        <v>725960.29877694696</v>
      </c>
      <c r="AZ156" s="22">
        <f>Target_AM[[#This Row],[PROPORSI]]*VLOOKUP(Target_AM[[#This Row],[NIPNAS]],Target_CC[],COLUMN(AL$2)+9,0)</f>
        <v>737089.45347582689</v>
      </c>
      <c r="BA156" s="22">
        <f>Target_AM[[#This Row],[PROPORSI]]*VLOOKUP(Target_AM[[#This Row],[NIPNAS]],Target_CC[],COLUMN(AM$2)+9,0)</f>
        <v>8417876.062519975</v>
      </c>
      <c r="BB156" s="22">
        <f>Target_AM[[#This Row],[PROPORSI]]*VLOOKUP(Target_AM[[#This Row],[NIPNAS]],Target_CC[],COLUMN(AN$2)+9,0)</f>
        <v>0</v>
      </c>
      <c r="BC156" s="22">
        <f>Target_AM[[#This Row],[PROPORSI]]*VLOOKUP(Target_AM[[#This Row],[NIPNAS]],Target_CC[],COLUMN(AO$2)+9,0)</f>
        <v>0</v>
      </c>
      <c r="BD156" s="22">
        <f>Target_AM[[#This Row],[PROPORSI]]*VLOOKUP(Target_AM[[#This Row],[NIPNAS]],Target_CC[],COLUMN(AP$2)+9,0)</f>
        <v>0</v>
      </c>
      <c r="BE156" s="22">
        <f>Target_AM[[#This Row],[PROPORSI]]*VLOOKUP(Target_AM[[#This Row],[NIPNAS]],Target_CC[],COLUMN(AQ$2)+9,0)</f>
        <v>0</v>
      </c>
      <c r="BF156" s="22">
        <f>Target_AM[[#This Row],[PROPORSI]]*VLOOKUP(Target_AM[[#This Row],[NIPNAS]],Target_CC[],COLUMN(AR$2)+9,0)</f>
        <v>0</v>
      </c>
      <c r="BG156" s="22">
        <f>Target_AM[[#This Row],[PROPORSI]]*VLOOKUP(Target_AM[[#This Row],[NIPNAS]],Target_CC[],COLUMN(AS$2)+9,0)</f>
        <v>0</v>
      </c>
      <c r="BH156" s="22">
        <f>Target_AM[[#This Row],[PROPORSI]]*VLOOKUP(Target_AM[[#This Row],[NIPNAS]],Target_CC[],COLUMN(AT$2)+9,0)</f>
        <v>0</v>
      </c>
      <c r="BI156" s="22">
        <f>Target_AM[[#This Row],[PROPORSI]]*VLOOKUP(Target_AM[[#This Row],[NIPNAS]],Target_CC[],COLUMN(AU$2)+9,0)</f>
        <v>0</v>
      </c>
      <c r="BJ156" s="22">
        <f>Target_AM[[#This Row],[PROPORSI]]*VLOOKUP(Target_AM[[#This Row],[NIPNAS]],Target_CC[],COLUMN(AV$2)+9,0)</f>
        <v>0</v>
      </c>
      <c r="BK156" s="22">
        <f>Target_AM[[#This Row],[PROPORSI]]*VLOOKUP(Target_AM[[#This Row],[NIPNAS]],Target_CC[],COLUMN(AW$2)+9,0)</f>
        <v>0</v>
      </c>
      <c r="BL156" s="22">
        <f>Target_AM[[#This Row],[PROPORSI]]*VLOOKUP(Target_AM[[#This Row],[NIPNAS]],Target_CC[],COLUMN(AX$2)+9,0)</f>
        <v>0</v>
      </c>
      <c r="BM156" s="22">
        <f>Target_AM[[#This Row],[PROPORSI]]*VLOOKUP(Target_AM[[#This Row],[NIPNAS]],Target_CC[],COLUMN(AY$2)+9,0)</f>
        <v>0</v>
      </c>
      <c r="BN156" s="22">
        <f>Target_AM[[#This Row],[PROPORSI]]*VLOOKUP(Target_AM[[#This Row],[NIPNAS]],Target_CC[],COLUMN(AZ$2)+9,0)</f>
        <v>0</v>
      </c>
      <c r="BO156" s="22">
        <f>Target_AM[[#This Row],[PROPORSI]]*VLOOKUP(Target_AM[[#This Row],[NIPNAS]],Target_CC[],COLUMN(BA$2)+9,0)</f>
        <v>0</v>
      </c>
      <c r="BP156" s="22">
        <f>Target_AM[[#This Row],[PROPORSI]]*VLOOKUP(Target_AM[[#This Row],[NIPNAS]],Target_CC[],COLUMN(BB$2)+9,0)</f>
        <v>0</v>
      </c>
      <c r="BQ156" s="22">
        <f>Target_AM[[#This Row],[PROPORSI]]*VLOOKUP(Target_AM[[#This Row],[NIPNAS]],Target_CC[],COLUMN(BC$2)+9,0)</f>
        <v>0</v>
      </c>
      <c r="BR156" s="22">
        <f>Target_AM[[#This Row],[PROPORSI]]*VLOOKUP(Target_AM[[#This Row],[NIPNAS]],Target_CC[],COLUMN(BD$2)+9,0)</f>
        <v>0</v>
      </c>
      <c r="BS156" s="22">
        <f>Target_AM[[#This Row],[PROPORSI]]*VLOOKUP(Target_AM[[#This Row],[NIPNAS]],Target_CC[],COLUMN(BE$2)+9,0)</f>
        <v>0</v>
      </c>
      <c r="BT156" s="22">
        <f>Target_AM[[#This Row],[PROPORSI]]*VLOOKUP(Target_AM[[#This Row],[NIPNAS]],Target_CC[],COLUMN(BF$2)+9,0)</f>
        <v>0</v>
      </c>
      <c r="BU156" s="22">
        <f>Target_AM[[#This Row],[PROPORSI]]*VLOOKUP(Target_AM[[#This Row],[NIPNAS]],Target_CC[],COLUMN(BG$2)+9,0)</f>
        <v>0</v>
      </c>
      <c r="BV156" s="22">
        <f>Target_AM[[#This Row],[PROPORSI]]*VLOOKUP(Target_AM[[#This Row],[NIPNAS]],Target_CC[],COLUMN(BH$2)+9,0)</f>
        <v>0</v>
      </c>
      <c r="BW156" s="22">
        <f>Target_AM[[#This Row],[PROPORSI]]*VLOOKUP(Target_AM[[#This Row],[NIPNAS]],Target_CC[],COLUMN(BI$2)+9,0)</f>
        <v>0</v>
      </c>
      <c r="BX156" s="22">
        <f>Target_AM[[#This Row],[PROPORSI]]*VLOOKUP(Target_AM[[#This Row],[NIPNAS]],Target_CC[],COLUMN(BJ$2)+9,0)</f>
        <v>0</v>
      </c>
      <c r="BY156" s="22">
        <f>Target_AM[[#This Row],[PROPORSI]]*VLOOKUP(Target_AM[[#This Row],[NIPNAS]],Target_CC[],COLUMN(BK$2)+9,0)</f>
        <v>0</v>
      </c>
      <c r="BZ156" s="22">
        <f>Target_AM[[#This Row],[PROPORSI]]*VLOOKUP(Target_AM[[#This Row],[NIPNAS]],Target_CC[],COLUMN(BL$2)+9,0)</f>
        <v>0</v>
      </c>
      <c r="CA156" s="22">
        <f>Target_AM[[#This Row],[PROPORSI]]*VLOOKUP(Target_AM[[#This Row],[NIPNAS]],Target_CC[],COLUMN(BM$2)+9,0)</f>
        <v>0</v>
      </c>
      <c r="CB156" s="22">
        <f>Target_AM[[#This Row],[PROPORSI]]*VLOOKUP(Target_AM[[#This Row],[NIPNAS]],Target_CC[],COLUMN(BN$2)+9,0)</f>
        <v>0</v>
      </c>
      <c r="CC156" s="22">
        <f>Target_AM[[#This Row],[PROPORSI]]*VLOOKUP(Target_AM[[#This Row],[NIPNAS]],Target_CC[],COLUMN(BO$2)+9,0)</f>
        <v>0</v>
      </c>
      <c r="CD156" s="22">
        <f>Target_AM[[#This Row],[PROPORSI]]*VLOOKUP(Target_AM[[#This Row],[NIPNAS]],Target_CC[],COLUMN(BP$2)+9,0)</f>
        <v>0</v>
      </c>
      <c r="CE156" s="22">
        <f>Target_AM[[#This Row],[PROPORSI]]*VLOOKUP(Target_AM[[#This Row],[NIPNAS]],Target_CC[],COLUMN(BQ$2)+9,0)</f>
        <v>0</v>
      </c>
      <c r="CF156" s="22">
        <f>Target_AM[[#This Row],[PROPORSI]]*VLOOKUP(Target_AM[[#This Row],[NIPNAS]],Target_CC[],COLUMN(BR$2)+9,0)</f>
        <v>0</v>
      </c>
      <c r="CG156" s="22">
        <f>Target_AM[[#This Row],[PROPORSI]]*VLOOKUP(Target_AM[[#This Row],[NIPNAS]],Target_CC[],COLUMN(BS$2)+9,0)</f>
        <v>0</v>
      </c>
      <c r="CH156" s="22">
        <f>Target_AM[[#This Row],[PROPORSI]]*VLOOKUP(Target_AM[[#This Row],[NIPNAS]],Target_CC[],COLUMN(BT$2)+9,0)</f>
        <v>0</v>
      </c>
      <c r="CI156" s="22">
        <f>Target_AM[[#This Row],[PROPORSI]]*VLOOKUP(Target_AM[[#This Row],[NIPNAS]],Target_CC[],COLUMN(BU$2)+9,0)</f>
        <v>0</v>
      </c>
      <c r="CJ156" s="22">
        <f>Target_AM[[#This Row],[PROPORSI]]*VLOOKUP(Target_AM[[#This Row],[NIPNAS]],Target_CC[],COLUMN(BV$2)+9,0)</f>
        <v>0</v>
      </c>
      <c r="CK156" s="22">
        <f>Target_AM[[#This Row],[PROPORSI]]*VLOOKUP(Target_AM[[#This Row],[NIPNAS]],Target_CC[],COLUMN(BW$2)+9,0)</f>
        <v>0</v>
      </c>
      <c r="CL156" s="22">
        <f>Target_AM[[#This Row],[PROPORSI]]*VLOOKUP(Target_AM[[#This Row],[NIPNAS]],Target_CC[],COLUMN(BX$2)+9,0)</f>
        <v>0</v>
      </c>
      <c r="CM156" s="22">
        <f>Target_AM[[#This Row],[PROPORSI]]*VLOOKUP(Target_AM[[#This Row],[NIPNAS]],Target_CC[],COLUMN(BY$2)+9,0)</f>
        <v>0</v>
      </c>
      <c r="CN156" s="22">
        <f>Target_AM[[#This Row],[PROPORSI]]*VLOOKUP(Target_AM[[#This Row],[NIPNAS]],Target_CC[],COLUMN(BZ$2)+9,0)</f>
        <v>0</v>
      </c>
      <c r="CO156" s="22">
        <f>Target_AM[[#This Row],[PROPORSI]]*VLOOKUP(Target_AM[[#This Row],[NIPNAS]],Target_CC[],COLUMN(CA$2)+9,0)</f>
        <v>0</v>
      </c>
      <c r="CP156" s="22">
        <f>Target_AM[[#This Row],[PROPORSI]]*VLOOKUP(Target_AM[[#This Row],[NIPNAS]],Target_CC[],COLUMN(CB$2)+9,0)</f>
        <v>0</v>
      </c>
      <c r="CQ156" s="22">
        <f>Target_AM[[#This Row],[PROPORSI]]*VLOOKUP(Target_AM[[#This Row],[NIPNAS]],Target_CC[],COLUMN(CC$2)+9,0)</f>
        <v>0</v>
      </c>
      <c r="CR156" s="22">
        <f>Target_AM[[#This Row],[PROPORSI]]*VLOOKUP(Target_AM[[#This Row],[NIPNAS]],Target_CC[],COLUMN(CD$2)+9,0)</f>
        <v>0</v>
      </c>
      <c r="CS156" s="22">
        <f>Target_AM[[#This Row],[PROPORSI]]*VLOOKUP(Target_AM[[#This Row],[NIPNAS]],Target_CC[],COLUMN(CE$2)+9,0)</f>
        <v>0</v>
      </c>
      <c r="CT156" s="22">
        <f>Target_AM[[#This Row],[PROPORSI]]*VLOOKUP(Target_AM[[#This Row],[NIPNAS]],Target_CC[],COLUMN(CF$2)+9,0)</f>
        <v>0</v>
      </c>
      <c r="CU156" s="22">
        <f>Target_AM[[#This Row],[PROPORSI]]*VLOOKUP(Target_AM[[#This Row],[NIPNAS]],Target_CC[],COLUMN(CG$2)+9,0)</f>
        <v>0</v>
      </c>
      <c r="CV156" s="22">
        <f>Target_AM[[#This Row],[PROPORSI]]*VLOOKUP(Target_AM[[#This Row],[NIPNAS]],Target_CC[],COLUMN(CH$2)+9,0)</f>
        <v>0</v>
      </c>
      <c r="CW156" s="22">
        <f>Target_AM[[#This Row],[PROPORSI]]*VLOOKUP(Target_AM[[#This Row],[NIPNAS]],Target_CC[],COLUMN(CI$2)+9,0)</f>
        <v>0</v>
      </c>
      <c r="CX156" s="22">
        <f>Target_AM[[#This Row],[PROPORSI]]*VLOOKUP(Target_AM[[#This Row],[NIPNAS]],Target_CC[],COLUMN(CJ$2)+9,0)</f>
        <v>0</v>
      </c>
      <c r="CY156" s="22">
        <f>Target_AM[[#This Row],[PROPORSI]]*VLOOKUP(Target_AM[[#This Row],[NIPNAS]],Target_CC[],COLUMN(CK$2)+9,0)</f>
        <v>0</v>
      </c>
      <c r="CZ156" s="22">
        <f>Target_AM[[#This Row],[PROPORSI]]*VLOOKUP(Target_AM[[#This Row],[NIPNAS]],Target_CC[],COLUMN(CL$2)+9,0)</f>
        <v>0</v>
      </c>
      <c r="DA156" s="22">
        <f>Target_AM[[#This Row],[PROPORSI]]*VLOOKUP(Target_AM[[#This Row],[NIPNAS]],Target_CC[],COLUMN(CM$2)+9,0)</f>
        <v>0</v>
      </c>
      <c r="DB156" s="22">
        <f>Target_AM[[#This Row],[PROPORSI]]*VLOOKUP(Target_AM[[#This Row],[NIPNAS]],Target_CC[],COLUMN(CN$2)+9,0)</f>
        <v>0</v>
      </c>
      <c r="DC156" s="22">
        <f>Target_AM[[#This Row],[PROPORSI]]*VLOOKUP(Target_AM[[#This Row],[NIPNAS]],Target_CC[],COLUMN(CO$2)+9,0)</f>
        <v>0</v>
      </c>
      <c r="DD156" s="22">
        <f>Target_AM[[#This Row],[PROPORSI]]*VLOOKUP(Target_AM[[#This Row],[NIPNAS]],Target_CC[],COLUMN(CP$2)+9,0)</f>
        <v>0</v>
      </c>
      <c r="DE156" s="22">
        <f>Target_AM[[#This Row],[PROPORSI]]*VLOOKUP(Target_AM[[#This Row],[NIPNAS]],Target_CC[],COLUMN(CQ$2)+9,0)</f>
        <v>0</v>
      </c>
      <c r="DF156" s="22">
        <f>Target_AM[[#This Row],[PROPORSI]]*VLOOKUP(Target_AM[[#This Row],[NIPNAS]],Target_CC[],COLUMN(CR$2)+9,0)</f>
        <v>0</v>
      </c>
      <c r="DG156" s="22">
        <f>Target_AM[[#This Row],[PROPORSI]]*VLOOKUP(Target_AM[[#This Row],[NIPNAS]],Target_CC[],COLUMN(CS$2)+9,0)</f>
        <v>0</v>
      </c>
      <c r="DH156" s="22">
        <f>Target_AM[[#This Row],[PROPORSI]]*VLOOKUP(Target_AM[[#This Row],[NIPNAS]],Target_CC[],COLUMN(CT$2)+9,0)</f>
        <v>0</v>
      </c>
      <c r="DI156" s="22">
        <f>Target_AM[[#This Row],[PROPORSI]]*VLOOKUP(Target_AM[[#This Row],[NIPNAS]],Target_CC[],COLUMN(CU$2)+9,0)</f>
        <v>0</v>
      </c>
      <c r="DJ156" s="22">
        <f>Target_AM[[#This Row],[PROPORSI]]*VLOOKUP(Target_AM[[#This Row],[NIPNAS]],Target_CC[],COLUMN(CV$2)+9,0)</f>
        <v>0</v>
      </c>
      <c r="DK156" s="22">
        <f>Target_AM[[#This Row],[PROPORSI]]*VLOOKUP(Target_AM[[#This Row],[NIPNAS]],Target_CC[],COLUMN(CW$2)+9,0)</f>
        <v>0</v>
      </c>
      <c r="DL156" s="22">
        <f>Target_AM[[#This Row],[PROPORSI]]*VLOOKUP(Target_AM[[#This Row],[NIPNAS]],Target_CC[],COLUMN(CX$2)+9,0)</f>
        <v>0</v>
      </c>
      <c r="DM156" s="22">
        <f>Target_AM[[#This Row],[PROPORSI]]*VLOOKUP(Target_AM[[#This Row],[NIPNAS]],Target_CC[],COLUMN(CY$2)+9,0)</f>
        <v>0</v>
      </c>
      <c r="DN156" s="22">
        <f>Target_AM[[#This Row],[PROPORSI]]*VLOOKUP(Target_AM[[#This Row],[NIPNAS]],Target_CC[],COLUMN(CZ$2)+9,0)</f>
        <v>0</v>
      </c>
      <c r="DO156" s="22">
        <f>Target_AM[[#This Row],[PROPORSI]]*VLOOKUP(Target_AM[[#This Row],[NIPNAS]],Target_CC[],COLUMN(DA$2)+9,0)</f>
        <v>0</v>
      </c>
      <c r="DP156" s="22">
        <f>Target_AM[[#This Row],[PROPORSI]]*VLOOKUP(Target_AM[[#This Row],[NIPNAS]],Target_CC[],COLUMN(DB$2)+9,0)</f>
        <v>0</v>
      </c>
      <c r="DQ156" s="22">
        <f>Target_AM[[#This Row],[PROPORSI]]*VLOOKUP(Target_AM[[#This Row],[NIPNAS]],Target_CC[],COLUMN(DC$2)+9,0)</f>
        <v>0</v>
      </c>
      <c r="DR156" s="22">
        <f>Target_AM[[#This Row],[PROPORSI]]*VLOOKUP(Target_AM[[#This Row],[NIPNAS]],Target_CC[],COLUMN(DD$2)+9,0)</f>
        <v>0</v>
      </c>
      <c r="DS156" s="22">
        <f>Target_AM[[#This Row],[PROPORSI]]*VLOOKUP(Target_AM[[#This Row],[NIPNAS]],Target_CC[],COLUMN(DE$2)+9,0)</f>
        <v>0</v>
      </c>
      <c r="DT156" s="22">
        <f>Target_AM[[#This Row],[PROPORSI]]*VLOOKUP(Target_AM[[#This Row],[NIPNAS]],Target_CC[],COLUMN(DF$2)+9,0)</f>
        <v>0</v>
      </c>
      <c r="DU156" s="22">
        <f>Target_AM[[#This Row],[PROPORSI]]*VLOOKUP(Target_AM[[#This Row],[NIPNAS]],Target_CC[],COLUMN(DG$2)+9,0)</f>
        <v>0</v>
      </c>
      <c r="DV156" s="22">
        <f>Target_AM[[#This Row],[PROPORSI]]*VLOOKUP(Target_AM[[#This Row],[NIPNAS]],Target_CC[],COLUMN(DH$2)+9,0)</f>
        <v>0</v>
      </c>
      <c r="DW156" s="22">
        <f>Target_AM[[#This Row],[PROPORSI]]*VLOOKUP(Target_AM[[#This Row],[NIPNAS]],Target_CC[],COLUMN(DI$2)+9,0)</f>
        <v>0</v>
      </c>
      <c r="DX156" s="22">
        <f>Target_AM[[#This Row],[PROPORSI]]*VLOOKUP(Target_AM[[#This Row],[NIPNAS]],Target_CC[],COLUMN(DJ$2)+9,0)</f>
        <v>0</v>
      </c>
      <c r="DY156" s="22">
        <f>Target_AM[[#This Row],[PROPORSI]]*VLOOKUP(Target_AM[[#This Row],[NIPNAS]],Target_CC[],COLUMN(DK$2)+9,0)</f>
        <v>0</v>
      </c>
      <c r="DZ156" s="22">
        <f>Target_AM[[#This Row],[PROPORSI]]*VLOOKUP(Target_AM[[#This Row],[NIPNAS]],Target_CC[],COLUMN(DL$2)+9,0)</f>
        <v>0</v>
      </c>
      <c r="EA156" s="22">
        <f>Target_AM[[#This Row],[PROPORSI]]*VLOOKUP(Target_AM[[#This Row],[NIPNAS]],Target_CC[],COLUMN(DM$2)+9,0)</f>
        <v>0</v>
      </c>
    </row>
    <row r="157" spans="2:131" x14ac:dyDescent="0.3">
      <c r="B157">
        <v>896661</v>
      </c>
      <c r="C157" t="s">
        <v>1045</v>
      </c>
      <c r="D157">
        <v>1</v>
      </c>
      <c r="E157" s="8">
        <v>45658</v>
      </c>
      <c r="F157">
        <v>19215227</v>
      </c>
      <c r="G157" t="s">
        <v>352</v>
      </c>
      <c r="J157" t="s">
        <v>300</v>
      </c>
      <c r="K157" t="s">
        <v>25</v>
      </c>
      <c r="L157" t="s">
        <v>159</v>
      </c>
      <c r="M157" t="s">
        <v>29</v>
      </c>
      <c r="N157" s="23">
        <f>Target_AM[[#This Row],[PROPORSI]]*VLOOKUP(Target_AM[[#This Row],[NIPNAS]],Target_CC[],9,0)</f>
        <v>17678687.887916531</v>
      </c>
      <c r="O157" s="22">
        <f>Target_AM[[#This Row],[PROPORSI]]*VLOOKUP(Target_AM[[#This Row],[NIPNAS]],Target_CC[],COLUMN(A$2)+9,0)</f>
        <v>0</v>
      </c>
      <c r="P157" s="22">
        <f>Target_AM[[#This Row],[PROPORSI]]*VLOOKUP(Target_AM[[#This Row],[NIPNAS]],Target_CC[],COLUMN(B$2)+9,0)</f>
        <v>0</v>
      </c>
      <c r="Q157" s="22">
        <f>Target_AM[[#This Row],[PROPORSI]]*VLOOKUP(Target_AM[[#This Row],[NIPNAS]],Target_CC[],COLUMN(C$2)+9,0)</f>
        <v>0</v>
      </c>
      <c r="R157" s="22">
        <f>Target_AM[[#This Row],[PROPORSI]]*VLOOKUP(Target_AM[[#This Row],[NIPNAS]],Target_CC[],COLUMN(D$2)+9,0)</f>
        <v>0</v>
      </c>
      <c r="S157" s="22">
        <f>Target_AM[[#This Row],[PROPORSI]]*VLOOKUP(Target_AM[[#This Row],[NIPNAS]],Target_CC[],COLUMN(E$2)+9,0)</f>
        <v>0</v>
      </c>
      <c r="T157" s="22">
        <f>Target_AM[[#This Row],[PROPORSI]]*VLOOKUP(Target_AM[[#This Row],[NIPNAS]],Target_CC[],COLUMN(F$2)+9,0)</f>
        <v>0</v>
      </c>
      <c r="U157" s="22">
        <f>Target_AM[[#This Row],[PROPORSI]]*VLOOKUP(Target_AM[[#This Row],[NIPNAS]],Target_CC[],COLUMN(G$2)+9,0)</f>
        <v>0</v>
      </c>
      <c r="V157" s="22">
        <f>Target_AM[[#This Row],[PROPORSI]]*VLOOKUP(Target_AM[[#This Row],[NIPNAS]],Target_CC[],COLUMN(H$2)+9,0)</f>
        <v>0</v>
      </c>
      <c r="W157" s="22">
        <f>Target_AM[[#This Row],[PROPORSI]]*VLOOKUP(Target_AM[[#This Row],[NIPNAS]],Target_CC[],COLUMN(I$2)+9,0)</f>
        <v>0</v>
      </c>
      <c r="X157" s="22">
        <f>Target_AM[[#This Row],[PROPORSI]]*VLOOKUP(Target_AM[[#This Row],[NIPNAS]],Target_CC[],COLUMN(J$2)+9,0)</f>
        <v>0</v>
      </c>
      <c r="Y157" s="22">
        <f>Target_AM[[#This Row],[PROPORSI]]*VLOOKUP(Target_AM[[#This Row],[NIPNAS]],Target_CC[],COLUMN(K$2)+9,0)</f>
        <v>0</v>
      </c>
      <c r="Z157" s="22">
        <f>Target_AM[[#This Row],[PROPORSI]]*VLOOKUP(Target_AM[[#This Row],[NIPNAS]],Target_CC[],COLUMN(L$2)+9,0)</f>
        <v>0</v>
      </c>
      <c r="AA157" s="22">
        <f>Target_AM[[#This Row],[PROPORSI]]*VLOOKUP(Target_AM[[#This Row],[NIPNAS]],Target_CC[],COLUMN(M$2)+9,0)</f>
        <v>0</v>
      </c>
      <c r="AB157" s="22">
        <f>Target_AM[[#This Row],[PROPORSI]]*VLOOKUP(Target_AM[[#This Row],[NIPNAS]],Target_CC[],COLUMN(N$2)+9,0)</f>
        <v>3873609.4407560783</v>
      </c>
      <c r="AC157" s="22">
        <f>Target_AM[[#This Row],[PROPORSI]]*VLOOKUP(Target_AM[[#This Row],[NIPNAS]],Target_CC[],COLUMN(O$2)+9,0)</f>
        <v>3941263.2853129152</v>
      </c>
      <c r="AD157" s="22">
        <f>Target_AM[[#This Row],[PROPORSI]]*VLOOKUP(Target_AM[[#This Row],[NIPNAS]],Target_CC[],COLUMN(P$2)+9,0)</f>
        <v>4213701.1681664055</v>
      </c>
      <c r="AE157" s="22">
        <f>Target_AM[[#This Row],[PROPORSI]]*VLOOKUP(Target_AM[[#This Row],[NIPNAS]],Target_CC[],COLUMN(Q$2)+9,0)</f>
        <v>3959408.3811671101</v>
      </c>
      <c r="AF157" s="22">
        <f>Target_AM[[#This Row],[PROPORSI]]*VLOOKUP(Target_AM[[#This Row],[NIPNAS]],Target_CC[],COLUMN(R$2)+9,0)</f>
        <v>4160093.0484323208</v>
      </c>
      <c r="AG157" s="22">
        <f>Target_AM[[#This Row],[PROPORSI]]*VLOOKUP(Target_AM[[#This Row],[NIPNAS]],Target_CC[],COLUMN(S$2)+9,0)</f>
        <v>4104596.9357411871</v>
      </c>
      <c r="AH157" s="22">
        <f>Target_AM[[#This Row],[PROPORSI]]*VLOOKUP(Target_AM[[#This Row],[NIPNAS]],Target_CC[],COLUMN(T$2)+9,0)</f>
        <v>4300947.8288943162</v>
      </c>
      <c r="AI157" s="22">
        <f>Target_AM[[#This Row],[PROPORSI]]*VLOOKUP(Target_AM[[#This Row],[NIPNAS]],Target_CC[],COLUMN(U$2)+9,0)</f>
        <v>4343814.9315642137</v>
      </c>
      <c r="AJ157" s="22">
        <f>Target_AM[[#This Row],[PROPORSI]]*VLOOKUP(Target_AM[[#This Row],[NIPNAS]],Target_CC[],COLUMN(V$2)+9,0)</f>
        <v>4288214.2110448526</v>
      </c>
      <c r="AK157" s="22">
        <f>Target_AM[[#This Row],[PROPORSI]]*VLOOKUP(Target_AM[[#This Row],[NIPNAS]],Target_CC[],COLUMN(W$2)+9,0)</f>
        <v>4374486.3524819519</v>
      </c>
      <c r="AL157" s="22">
        <f>Target_AM[[#This Row],[PROPORSI]]*VLOOKUP(Target_AM[[#This Row],[NIPNAS]],Target_CC[],COLUMN(X$2)+9,0)</f>
        <v>4342568.8453623177</v>
      </c>
      <c r="AM157" s="22">
        <f>Target_AM[[#This Row],[PROPORSI]]*VLOOKUP(Target_AM[[#This Row],[NIPNAS]],Target_CC[],COLUMN(Y$2)+9,0)</f>
        <v>4097295.5710763233</v>
      </c>
      <c r="AN157" s="22">
        <f>Target_AM[[#This Row],[PROPORSI]]*VLOOKUP(Target_AM[[#This Row],[NIPNAS]],Target_CC[],COLUMN(Z$2)+9,0)</f>
        <v>50000000</v>
      </c>
      <c r="AO157" s="22">
        <f>Target_AM[[#This Row],[PROPORSI]]*VLOOKUP(Target_AM[[#This Row],[NIPNAS]],Target_CC[],COLUMN(AA$2)+9,0)</f>
        <v>3873609.4407560783</v>
      </c>
      <c r="AP157" s="22">
        <f>Target_AM[[#This Row],[PROPORSI]]*VLOOKUP(Target_AM[[#This Row],[NIPNAS]],Target_CC[],COLUMN(AB$2)+9,0)</f>
        <v>3941263.2853129152</v>
      </c>
      <c r="AQ157" s="22">
        <f>Target_AM[[#This Row],[PROPORSI]]*VLOOKUP(Target_AM[[#This Row],[NIPNAS]],Target_CC[],COLUMN(AC$2)+9,0)</f>
        <v>4213701.1681664055</v>
      </c>
      <c r="AR157" s="22">
        <f>Target_AM[[#This Row],[PROPORSI]]*VLOOKUP(Target_AM[[#This Row],[NIPNAS]],Target_CC[],COLUMN(AD$2)+9,0)</f>
        <v>3959408.3811671101</v>
      </c>
      <c r="AS157" s="22">
        <f>Target_AM[[#This Row],[PROPORSI]]*VLOOKUP(Target_AM[[#This Row],[NIPNAS]],Target_CC[],COLUMN(AE$2)+9,0)</f>
        <v>4160093.0484323208</v>
      </c>
      <c r="AT157" s="22">
        <f>Target_AM[[#This Row],[PROPORSI]]*VLOOKUP(Target_AM[[#This Row],[NIPNAS]],Target_CC[],COLUMN(AF$2)+9,0)</f>
        <v>4104596.9357411871</v>
      </c>
      <c r="AU157" s="22">
        <f>Target_AM[[#This Row],[PROPORSI]]*VLOOKUP(Target_AM[[#This Row],[NIPNAS]],Target_CC[],COLUMN(AG$2)+9,0)</f>
        <v>4300947.8288943162</v>
      </c>
      <c r="AV157" s="22">
        <f>Target_AM[[#This Row],[PROPORSI]]*VLOOKUP(Target_AM[[#This Row],[NIPNAS]],Target_CC[],COLUMN(AH$2)+9,0)</f>
        <v>4343814.9315642137</v>
      </c>
      <c r="AW157" s="22">
        <f>Target_AM[[#This Row],[PROPORSI]]*VLOOKUP(Target_AM[[#This Row],[NIPNAS]],Target_CC[],COLUMN(AI$2)+9,0)</f>
        <v>4288214.2110448526</v>
      </c>
      <c r="AX157" s="22">
        <f>Target_AM[[#This Row],[PROPORSI]]*VLOOKUP(Target_AM[[#This Row],[NIPNAS]],Target_CC[],COLUMN(AJ$2)+9,0)</f>
        <v>4374486.3524819519</v>
      </c>
      <c r="AY157" s="22">
        <f>Target_AM[[#This Row],[PROPORSI]]*VLOOKUP(Target_AM[[#This Row],[NIPNAS]],Target_CC[],COLUMN(AK$2)+9,0)</f>
        <v>4342568.8453623177</v>
      </c>
      <c r="AZ157" s="22">
        <f>Target_AM[[#This Row],[PROPORSI]]*VLOOKUP(Target_AM[[#This Row],[NIPNAS]],Target_CC[],COLUMN(AL$2)+9,0)</f>
        <v>4097295.5710763233</v>
      </c>
      <c r="BA157" s="22">
        <f>Target_AM[[#This Row],[PROPORSI]]*VLOOKUP(Target_AM[[#This Row],[NIPNAS]],Target_CC[],COLUMN(AM$2)+9,0)</f>
        <v>50000000</v>
      </c>
      <c r="BB157" s="22">
        <f>Target_AM[[#This Row],[PROPORSI]]*VLOOKUP(Target_AM[[#This Row],[NIPNAS]],Target_CC[],COLUMN(AN$2)+9,0)</f>
        <v>4941582.2328302255</v>
      </c>
      <c r="BC157" s="22">
        <f>Target_AM[[#This Row],[PROPORSI]]*VLOOKUP(Target_AM[[#This Row],[NIPNAS]],Target_CC[],COLUMN(AO$2)+9,0)</f>
        <v>5142088.3207596643</v>
      </c>
      <c r="BD157" s="22">
        <f>Target_AM[[#This Row],[PROPORSI]]*VLOOKUP(Target_AM[[#This Row],[NIPNAS]],Target_CC[],COLUMN(AP$2)+9,0)</f>
        <v>5200167.6767443335</v>
      </c>
      <c r="BE157" s="22">
        <f>Target_AM[[#This Row],[PROPORSI]]*VLOOKUP(Target_AM[[#This Row],[NIPNAS]],Target_CC[],COLUMN(AQ$2)+9,0)</f>
        <v>5041400.8835760169</v>
      </c>
      <c r="BF157" s="22">
        <f>Target_AM[[#This Row],[PROPORSI]]*VLOOKUP(Target_AM[[#This Row],[NIPNAS]],Target_CC[],COLUMN(AR$2)+9,0)</f>
        <v>5300908.0587014994</v>
      </c>
      <c r="BG157" s="22">
        <f>Target_AM[[#This Row],[PROPORSI]]*VLOOKUP(Target_AM[[#This Row],[NIPNAS]],Target_CC[],COLUMN(AS$2)+9,0)</f>
        <v>5267931.7796293944</v>
      </c>
      <c r="BH157" s="22">
        <f>Target_AM[[#This Row],[PROPORSI]]*VLOOKUP(Target_AM[[#This Row],[NIPNAS]],Target_CC[],COLUMN(AT$2)+9,0)</f>
        <v>5440025.0052966522</v>
      </c>
      <c r="BI157" s="22">
        <f>Target_AM[[#This Row],[PROPORSI]]*VLOOKUP(Target_AM[[#This Row],[NIPNAS]],Target_CC[],COLUMN(AU$2)+9,0)</f>
        <v>5516503.1293899361</v>
      </c>
      <c r="BJ157" s="22">
        <f>Target_AM[[#This Row],[PROPORSI]]*VLOOKUP(Target_AM[[#This Row],[NIPNAS]],Target_CC[],COLUMN(AV$2)+9,0)</f>
        <v>5430748.8535660813</v>
      </c>
      <c r="BK157" s="22">
        <f>Target_AM[[#This Row],[PROPORSI]]*VLOOKUP(Target_AM[[#This Row],[NIPNAS]],Target_CC[],COLUMN(AW$2)+9,0)</f>
        <v>5523072.6990475263</v>
      </c>
      <c r="BL157" s="22">
        <f>Target_AM[[#This Row],[PROPORSI]]*VLOOKUP(Target_AM[[#This Row],[NIPNAS]],Target_CC[],COLUMN(AX$2)+9,0)</f>
        <v>5624891.6984470263</v>
      </c>
      <c r="BM157" s="22">
        <f>Target_AM[[#This Row],[PROPORSI]]*VLOOKUP(Target_AM[[#This Row],[NIPNAS]],Target_CC[],COLUMN(AY$2)+9,0)</f>
        <v>5484201.4723760169</v>
      </c>
      <c r="BN157" s="22">
        <f>Target_AM[[#This Row],[PROPORSI]]*VLOOKUP(Target_AM[[#This Row],[NIPNAS]],Target_CC[],COLUMN(AZ$2)+9,0)</f>
        <v>63913521.810364373</v>
      </c>
      <c r="BO157" s="22">
        <f>Target_AM[[#This Row],[PROPORSI]]*VLOOKUP(Target_AM[[#This Row],[NIPNAS]],Target_CC[],COLUMN(BA$2)+9,0)</f>
        <v>0</v>
      </c>
      <c r="BP157" s="22">
        <f>Target_AM[[#This Row],[PROPORSI]]*VLOOKUP(Target_AM[[#This Row],[NIPNAS]],Target_CC[],COLUMN(BB$2)+9,0)</f>
        <v>0</v>
      </c>
      <c r="BQ157" s="22">
        <f>Target_AM[[#This Row],[PROPORSI]]*VLOOKUP(Target_AM[[#This Row],[NIPNAS]],Target_CC[],COLUMN(BC$2)+9,0)</f>
        <v>0</v>
      </c>
      <c r="BR157" s="22">
        <f>Target_AM[[#This Row],[PROPORSI]]*VLOOKUP(Target_AM[[#This Row],[NIPNAS]],Target_CC[],COLUMN(BD$2)+9,0)</f>
        <v>0</v>
      </c>
      <c r="BS157" s="22">
        <f>Target_AM[[#This Row],[PROPORSI]]*VLOOKUP(Target_AM[[#This Row],[NIPNAS]],Target_CC[],COLUMN(BE$2)+9,0)</f>
        <v>0</v>
      </c>
      <c r="BT157" s="22">
        <f>Target_AM[[#This Row],[PROPORSI]]*VLOOKUP(Target_AM[[#This Row],[NIPNAS]],Target_CC[],COLUMN(BF$2)+9,0)</f>
        <v>0</v>
      </c>
      <c r="BU157" s="22">
        <f>Target_AM[[#This Row],[PROPORSI]]*VLOOKUP(Target_AM[[#This Row],[NIPNAS]],Target_CC[],COLUMN(BG$2)+9,0)</f>
        <v>0</v>
      </c>
      <c r="BV157" s="22">
        <f>Target_AM[[#This Row],[PROPORSI]]*VLOOKUP(Target_AM[[#This Row],[NIPNAS]],Target_CC[],COLUMN(BH$2)+9,0)</f>
        <v>0</v>
      </c>
      <c r="BW157" s="22">
        <f>Target_AM[[#This Row],[PROPORSI]]*VLOOKUP(Target_AM[[#This Row],[NIPNAS]],Target_CC[],COLUMN(BI$2)+9,0)</f>
        <v>0</v>
      </c>
      <c r="BX157" s="22">
        <f>Target_AM[[#This Row],[PROPORSI]]*VLOOKUP(Target_AM[[#This Row],[NIPNAS]],Target_CC[],COLUMN(BJ$2)+9,0)</f>
        <v>0</v>
      </c>
      <c r="BY157" s="22">
        <f>Target_AM[[#This Row],[PROPORSI]]*VLOOKUP(Target_AM[[#This Row],[NIPNAS]],Target_CC[],COLUMN(BK$2)+9,0)</f>
        <v>0</v>
      </c>
      <c r="BZ157" s="22">
        <f>Target_AM[[#This Row],[PROPORSI]]*VLOOKUP(Target_AM[[#This Row],[NIPNAS]],Target_CC[],COLUMN(BL$2)+9,0)</f>
        <v>0</v>
      </c>
      <c r="CA157" s="22">
        <f>Target_AM[[#This Row],[PROPORSI]]*VLOOKUP(Target_AM[[#This Row],[NIPNAS]],Target_CC[],COLUMN(BM$2)+9,0)</f>
        <v>0</v>
      </c>
      <c r="CB157" s="22">
        <f>Target_AM[[#This Row],[PROPORSI]]*VLOOKUP(Target_AM[[#This Row],[NIPNAS]],Target_CC[],COLUMN(BN$2)+9,0)</f>
        <v>0</v>
      </c>
      <c r="CC157" s="22">
        <f>Target_AM[[#This Row],[PROPORSI]]*VLOOKUP(Target_AM[[#This Row],[NIPNAS]],Target_CC[],COLUMN(BO$2)+9,0)</f>
        <v>0</v>
      </c>
      <c r="CD157" s="22">
        <f>Target_AM[[#This Row],[PROPORSI]]*VLOOKUP(Target_AM[[#This Row],[NIPNAS]],Target_CC[],COLUMN(BP$2)+9,0)</f>
        <v>0</v>
      </c>
      <c r="CE157" s="22">
        <f>Target_AM[[#This Row],[PROPORSI]]*VLOOKUP(Target_AM[[#This Row],[NIPNAS]],Target_CC[],COLUMN(BQ$2)+9,0)</f>
        <v>0</v>
      </c>
      <c r="CF157" s="22">
        <f>Target_AM[[#This Row],[PROPORSI]]*VLOOKUP(Target_AM[[#This Row],[NIPNAS]],Target_CC[],COLUMN(BR$2)+9,0)</f>
        <v>0</v>
      </c>
      <c r="CG157" s="22">
        <f>Target_AM[[#This Row],[PROPORSI]]*VLOOKUP(Target_AM[[#This Row],[NIPNAS]],Target_CC[],COLUMN(BS$2)+9,0)</f>
        <v>0</v>
      </c>
      <c r="CH157" s="22">
        <f>Target_AM[[#This Row],[PROPORSI]]*VLOOKUP(Target_AM[[#This Row],[NIPNAS]],Target_CC[],COLUMN(BT$2)+9,0)</f>
        <v>0</v>
      </c>
      <c r="CI157" s="22">
        <f>Target_AM[[#This Row],[PROPORSI]]*VLOOKUP(Target_AM[[#This Row],[NIPNAS]],Target_CC[],COLUMN(BU$2)+9,0)</f>
        <v>0</v>
      </c>
      <c r="CJ157" s="22">
        <f>Target_AM[[#This Row],[PROPORSI]]*VLOOKUP(Target_AM[[#This Row],[NIPNAS]],Target_CC[],COLUMN(BV$2)+9,0)</f>
        <v>0</v>
      </c>
      <c r="CK157" s="22">
        <f>Target_AM[[#This Row],[PROPORSI]]*VLOOKUP(Target_AM[[#This Row],[NIPNAS]],Target_CC[],COLUMN(BW$2)+9,0)</f>
        <v>0</v>
      </c>
      <c r="CL157" s="22">
        <f>Target_AM[[#This Row],[PROPORSI]]*VLOOKUP(Target_AM[[#This Row],[NIPNAS]],Target_CC[],COLUMN(BX$2)+9,0)</f>
        <v>0</v>
      </c>
      <c r="CM157" s="22">
        <f>Target_AM[[#This Row],[PROPORSI]]*VLOOKUP(Target_AM[[#This Row],[NIPNAS]],Target_CC[],COLUMN(BY$2)+9,0)</f>
        <v>0</v>
      </c>
      <c r="CN157" s="22">
        <f>Target_AM[[#This Row],[PROPORSI]]*VLOOKUP(Target_AM[[#This Row],[NIPNAS]],Target_CC[],COLUMN(BZ$2)+9,0)</f>
        <v>0</v>
      </c>
      <c r="CO157" s="22">
        <f>Target_AM[[#This Row],[PROPORSI]]*VLOOKUP(Target_AM[[#This Row],[NIPNAS]],Target_CC[],COLUMN(CA$2)+9,0)</f>
        <v>0</v>
      </c>
      <c r="CP157" s="22">
        <f>Target_AM[[#This Row],[PROPORSI]]*VLOOKUP(Target_AM[[#This Row],[NIPNAS]],Target_CC[],COLUMN(CB$2)+9,0)</f>
        <v>0</v>
      </c>
      <c r="CQ157" s="22">
        <f>Target_AM[[#This Row],[PROPORSI]]*VLOOKUP(Target_AM[[#This Row],[NIPNAS]],Target_CC[],COLUMN(CC$2)+9,0)</f>
        <v>0</v>
      </c>
      <c r="CR157" s="22">
        <f>Target_AM[[#This Row],[PROPORSI]]*VLOOKUP(Target_AM[[#This Row],[NIPNAS]],Target_CC[],COLUMN(CD$2)+9,0)</f>
        <v>0</v>
      </c>
      <c r="CS157" s="22">
        <f>Target_AM[[#This Row],[PROPORSI]]*VLOOKUP(Target_AM[[#This Row],[NIPNAS]],Target_CC[],COLUMN(CE$2)+9,0)</f>
        <v>0</v>
      </c>
      <c r="CT157" s="22">
        <f>Target_AM[[#This Row],[PROPORSI]]*VLOOKUP(Target_AM[[#This Row],[NIPNAS]],Target_CC[],COLUMN(CF$2)+9,0)</f>
        <v>0</v>
      </c>
      <c r="CU157" s="22">
        <f>Target_AM[[#This Row],[PROPORSI]]*VLOOKUP(Target_AM[[#This Row],[NIPNAS]],Target_CC[],COLUMN(CG$2)+9,0)</f>
        <v>0</v>
      </c>
      <c r="CV157" s="22">
        <f>Target_AM[[#This Row],[PROPORSI]]*VLOOKUP(Target_AM[[#This Row],[NIPNAS]],Target_CC[],COLUMN(CH$2)+9,0)</f>
        <v>0</v>
      </c>
      <c r="CW157" s="22">
        <f>Target_AM[[#This Row],[PROPORSI]]*VLOOKUP(Target_AM[[#This Row],[NIPNAS]],Target_CC[],COLUMN(CI$2)+9,0)</f>
        <v>0</v>
      </c>
      <c r="CX157" s="22">
        <f>Target_AM[[#This Row],[PROPORSI]]*VLOOKUP(Target_AM[[#This Row],[NIPNAS]],Target_CC[],COLUMN(CJ$2)+9,0)</f>
        <v>0</v>
      </c>
      <c r="CY157" s="22">
        <f>Target_AM[[#This Row],[PROPORSI]]*VLOOKUP(Target_AM[[#This Row],[NIPNAS]],Target_CC[],COLUMN(CK$2)+9,0)</f>
        <v>0</v>
      </c>
      <c r="CZ157" s="22">
        <f>Target_AM[[#This Row],[PROPORSI]]*VLOOKUP(Target_AM[[#This Row],[NIPNAS]],Target_CC[],COLUMN(CL$2)+9,0)</f>
        <v>0</v>
      </c>
      <c r="DA157" s="22">
        <f>Target_AM[[#This Row],[PROPORSI]]*VLOOKUP(Target_AM[[#This Row],[NIPNAS]],Target_CC[],COLUMN(CM$2)+9,0)</f>
        <v>0</v>
      </c>
      <c r="DB157" s="22">
        <f>Target_AM[[#This Row],[PROPORSI]]*VLOOKUP(Target_AM[[#This Row],[NIPNAS]],Target_CC[],COLUMN(CN$2)+9,0)</f>
        <v>0</v>
      </c>
      <c r="DC157" s="22">
        <f>Target_AM[[#This Row],[PROPORSI]]*VLOOKUP(Target_AM[[#This Row],[NIPNAS]],Target_CC[],COLUMN(CO$2)+9,0)</f>
        <v>0</v>
      </c>
      <c r="DD157" s="22">
        <f>Target_AM[[#This Row],[PROPORSI]]*VLOOKUP(Target_AM[[#This Row],[NIPNAS]],Target_CC[],COLUMN(CP$2)+9,0)</f>
        <v>0</v>
      </c>
      <c r="DE157" s="22">
        <f>Target_AM[[#This Row],[PROPORSI]]*VLOOKUP(Target_AM[[#This Row],[NIPNAS]],Target_CC[],COLUMN(CQ$2)+9,0)</f>
        <v>0</v>
      </c>
      <c r="DF157" s="22">
        <f>Target_AM[[#This Row],[PROPORSI]]*VLOOKUP(Target_AM[[#This Row],[NIPNAS]],Target_CC[],COLUMN(CR$2)+9,0)</f>
        <v>0</v>
      </c>
      <c r="DG157" s="22">
        <f>Target_AM[[#This Row],[PROPORSI]]*VLOOKUP(Target_AM[[#This Row],[NIPNAS]],Target_CC[],COLUMN(CS$2)+9,0)</f>
        <v>0</v>
      </c>
      <c r="DH157" s="22">
        <f>Target_AM[[#This Row],[PROPORSI]]*VLOOKUP(Target_AM[[#This Row],[NIPNAS]],Target_CC[],COLUMN(CT$2)+9,0)</f>
        <v>0</v>
      </c>
      <c r="DI157" s="22">
        <f>Target_AM[[#This Row],[PROPORSI]]*VLOOKUP(Target_AM[[#This Row],[NIPNAS]],Target_CC[],COLUMN(CU$2)+9,0)</f>
        <v>0</v>
      </c>
      <c r="DJ157" s="22">
        <f>Target_AM[[#This Row],[PROPORSI]]*VLOOKUP(Target_AM[[#This Row],[NIPNAS]],Target_CC[],COLUMN(CV$2)+9,0)</f>
        <v>0</v>
      </c>
      <c r="DK157" s="22">
        <f>Target_AM[[#This Row],[PROPORSI]]*VLOOKUP(Target_AM[[#This Row],[NIPNAS]],Target_CC[],COLUMN(CW$2)+9,0)</f>
        <v>0</v>
      </c>
      <c r="DL157" s="22">
        <f>Target_AM[[#This Row],[PROPORSI]]*VLOOKUP(Target_AM[[#This Row],[NIPNAS]],Target_CC[],COLUMN(CX$2)+9,0)</f>
        <v>0</v>
      </c>
      <c r="DM157" s="22">
        <f>Target_AM[[#This Row],[PROPORSI]]*VLOOKUP(Target_AM[[#This Row],[NIPNAS]],Target_CC[],COLUMN(CY$2)+9,0)</f>
        <v>0</v>
      </c>
      <c r="DN157" s="22">
        <f>Target_AM[[#This Row],[PROPORSI]]*VLOOKUP(Target_AM[[#This Row],[NIPNAS]],Target_CC[],COLUMN(CZ$2)+9,0)</f>
        <v>0</v>
      </c>
      <c r="DO157" s="22">
        <f>Target_AM[[#This Row],[PROPORSI]]*VLOOKUP(Target_AM[[#This Row],[NIPNAS]],Target_CC[],COLUMN(DA$2)+9,0)</f>
        <v>0</v>
      </c>
      <c r="DP157" s="22">
        <f>Target_AM[[#This Row],[PROPORSI]]*VLOOKUP(Target_AM[[#This Row],[NIPNAS]],Target_CC[],COLUMN(DB$2)+9,0)</f>
        <v>0</v>
      </c>
      <c r="DQ157" s="22">
        <f>Target_AM[[#This Row],[PROPORSI]]*VLOOKUP(Target_AM[[#This Row],[NIPNAS]],Target_CC[],COLUMN(DC$2)+9,0)</f>
        <v>0</v>
      </c>
      <c r="DR157" s="22">
        <f>Target_AM[[#This Row],[PROPORSI]]*VLOOKUP(Target_AM[[#This Row],[NIPNAS]],Target_CC[],COLUMN(DD$2)+9,0)</f>
        <v>0</v>
      </c>
      <c r="DS157" s="22">
        <f>Target_AM[[#This Row],[PROPORSI]]*VLOOKUP(Target_AM[[#This Row],[NIPNAS]],Target_CC[],COLUMN(DE$2)+9,0)</f>
        <v>0</v>
      </c>
      <c r="DT157" s="22">
        <f>Target_AM[[#This Row],[PROPORSI]]*VLOOKUP(Target_AM[[#This Row],[NIPNAS]],Target_CC[],COLUMN(DF$2)+9,0)</f>
        <v>0</v>
      </c>
      <c r="DU157" s="22">
        <f>Target_AM[[#This Row],[PROPORSI]]*VLOOKUP(Target_AM[[#This Row],[NIPNAS]],Target_CC[],COLUMN(DG$2)+9,0)</f>
        <v>0</v>
      </c>
      <c r="DV157" s="22">
        <f>Target_AM[[#This Row],[PROPORSI]]*VLOOKUP(Target_AM[[#This Row],[NIPNAS]],Target_CC[],COLUMN(DH$2)+9,0)</f>
        <v>0</v>
      </c>
      <c r="DW157" s="22">
        <f>Target_AM[[#This Row],[PROPORSI]]*VLOOKUP(Target_AM[[#This Row],[NIPNAS]],Target_CC[],COLUMN(DI$2)+9,0)</f>
        <v>0</v>
      </c>
      <c r="DX157" s="22">
        <f>Target_AM[[#This Row],[PROPORSI]]*VLOOKUP(Target_AM[[#This Row],[NIPNAS]],Target_CC[],COLUMN(DJ$2)+9,0)</f>
        <v>0</v>
      </c>
      <c r="DY157" s="22">
        <f>Target_AM[[#This Row],[PROPORSI]]*VLOOKUP(Target_AM[[#This Row],[NIPNAS]],Target_CC[],COLUMN(DK$2)+9,0)</f>
        <v>0</v>
      </c>
      <c r="DZ157" s="22">
        <f>Target_AM[[#This Row],[PROPORSI]]*VLOOKUP(Target_AM[[#This Row],[NIPNAS]],Target_CC[],COLUMN(DL$2)+9,0)</f>
        <v>0</v>
      </c>
      <c r="EA157" s="22">
        <f>Target_AM[[#This Row],[PROPORSI]]*VLOOKUP(Target_AM[[#This Row],[NIPNAS]],Target_CC[],COLUMN(DM$2)+9,0)</f>
        <v>0</v>
      </c>
    </row>
    <row r="158" spans="2:131" x14ac:dyDescent="0.3">
      <c r="B158">
        <v>403613</v>
      </c>
      <c r="C158" t="s">
        <v>1003</v>
      </c>
      <c r="D158">
        <v>1</v>
      </c>
      <c r="E158" s="8">
        <v>45658</v>
      </c>
      <c r="F158">
        <v>19516996</v>
      </c>
      <c r="G158" t="s">
        <v>344</v>
      </c>
      <c r="J158" t="s">
        <v>296</v>
      </c>
      <c r="K158" t="s">
        <v>25</v>
      </c>
      <c r="L158" t="s">
        <v>159</v>
      </c>
      <c r="M158" t="s">
        <v>29</v>
      </c>
      <c r="N158" s="23">
        <f>Target_AM[[#This Row],[PROPORSI]]*VLOOKUP(Target_AM[[#This Row],[NIPNAS]],Target_CC[],9,0)</f>
        <v>7778809.0909090899</v>
      </c>
      <c r="O158" s="22">
        <f>Target_AM[[#This Row],[PROPORSI]]*VLOOKUP(Target_AM[[#This Row],[NIPNAS]],Target_CC[],COLUMN(A$2)+9,0)</f>
        <v>0</v>
      </c>
      <c r="P158" s="22">
        <f>Target_AM[[#This Row],[PROPORSI]]*VLOOKUP(Target_AM[[#This Row],[NIPNAS]],Target_CC[],COLUMN(B$2)+9,0)</f>
        <v>0</v>
      </c>
      <c r="Q158" s="22">
        <f>Target_AM[[#This Row],[PROPORSI]]*VLOOKUP(Target_AM[[#This Row],[NIPNAS]],Target_CC[],COLUMN(C$2)+9,0)</f>
        <v>0</v>
      </c>
      <c r="R158" s="22">
        <f>Target_AM[[#This Row],[PROPORSI]]*VLOOKUP(Target_AM[[#This Row],[NIPNAS]],Target_CC[],COLUMN(D$2)+9,0)</f>
        <v>0</v>
      </c>
      <c r="S158" s="22">
        <f>Target_AM[[#This Row],[PROPORSI]]*VLOOKUP(Target_AM[[#This Row],[NIPNAS]],Target_CC[],COLUMN(E$2)+9,0)</f>
        <v>0</v>
      </c>
      <c r="T158" s="22">
        <f>Target_AM[[#This Row],[PROPORSI]]*VLOOKUP(Target_AM[[#This Row],[NIPNAS]],Target_CC[],COLUMN(F$2)+9,0)</f>
        <v>0</v>
      </c>
      <c r="U158" s="22">
        <f>Target_AM[[#This Row],[PROPORSI]]*VLOOKUP(Target_AM[[#This Row],[NIPNAS]],Target_CC[],COLUMN(G$2)+9,0)</f>
        <v>0</v>
      </c>
      <c r="V158" s="22">
        <f>Target_AM[[#This Row],[PROPORSI]]*VLOOKUP(Target_AM[[#This Row],[NIPNAS]],Target_CC[],COLUMN(H$2)+9,0)</f>
        <v>0</v>
      </c>
      <c r="W158" s="22">
        <f>Target_AM[[#This Row],[PROPORSI]]*VLOOKUP(Target_AM[[#This Row],[NIPNAS]],Target_CC[],COLUMN(I$2)+9,0)</f>
        <v>0</v>
      </c>
      <c r="X158" s="22">
        <f>Target_AM[[#This Row],[PROPORSI]]*VLOOKUP(Target_AM[[#This Row],[NIPNAS]],Target_CC[],COLUMN(J$2)+9,0)</f>
        <v>0</v>
      </c>
      <c r="Y158" s="22">
        <f>Target_AM[[#This Row],[PROPORSI]]*VLOOKUP(Target_AM[[#This Row],[NIPNAS]],Target_CC[],COLUMN(K$2)+9,0)</f>
        <v>0</v>
      </c>
      <c r="Z158" s="22">
        <f>Target_AM[[#This Row],[PROPORSI]]*VLOOKUP(Target_AM[[#This Row],[NIPNAS]],Target_CC[],COLUMN(L$2)+9,0)</f>
        <v>0</v>
      </c>
      <c r="AA158" s="22">
        <f>Target_AM[[#This Row],[PROPORSI]]*VLOOKUP(Target_AM[[#This Row],[NIPNAS]],Target_CC[],COLUMN(M$2)+9,0)</f>
        <v>0</v>
      </c>
      <c r="AB158" s="22">
        <f>Target_AM[[#This Row],[PROPORSI]]*VLOOKUP(Target_AM[[#This Row],[NIPNAS]],Target_CC[],COLUMN(N$2)+9,0)</f>
        <v>0</v>
      </c>
      <c r="AC158" s="22">
        <f>Target_AM[[#This Row],[PROPORSI]]*VLOOKUP(Target_AM[[#This Row],[NIPNAS]],Target_CC[],COLUMN(O$2)+9,0)</f>
        <v>690859.22431823774</v>
      </c>
      <c r="AD158" s="22">
        <f>Target_AM[[#This Row],[PROPORSI]]*VLOOKUP(Target_AM[[#This Row],[NIPNAS]],Target_CC[],COLUMN(P$2)+9,0)</f>
        <v>683729.23020126333</v>
      </c>
      <c r="AE158" s="22">
        <f>Target_AM[[#This Row],[PROPORSI]]*VLOOKUP(Target_AM[[#This Row],[NIPNAS]],Target_CC[],COLUMN(Q$2)+9,0)</f>
        <v>537486.86343142285</v>
      </c>
      <c r="AF158" s="22">
        <f>Target_AM[[#This Row],[PROPORSI]]*VLOOKUP(Target_AM[[#This Row],[NIPNAS]],Target_CC[],COLUMN(R$2)+9,0)</f>
        <v>586231.66372162709</v>
      </c>
      <c r="AG158" s="22">
        <f>Target_AM[[#This Row],[PROPORSI]]*VLOOKUP(Target_AM[[#This Row],[NIPNAS]],Target_CC[],COLUMN(S$2)+9,0)</f>
        <v>571553.53985494352</v>
      </c>
      <c r="AH158" s="22">
        <f>Target_AM[[#This Row],[PROPORSI]]*VLOOKUP(Target_AM[[#This Row],[NIPNAS]],Target_CC[],COLUMN(T$2)+9,0)</f>
        <v>710365.72728492401</v>
      </c>
      <c r="AI158" s="22">
        <f>Target_AM[[#This Row],[PROPORSI]]*VLOOKUP(Target_AM[[#This Row],[NIPNAS]],Target_CC[],COLUMN(U$2)+9,0)</f>
        <v>598269.13892134407</v>
      </c>
      <c r="AJ158" s="22">
        <f>Target_AM[[#This Row],[PROPORSI]]*VLOOKUP(Target_AM[[#This Row],[NIPNAS]],Target_CC[],COLUMN(V$2)+9,0)</f>
        <v>715610.41381648171</v>
      </c>
      <c r="AK158" s="22">
        <f>Target_AM[[#This Row],[PROPORSI]]*VLOOKUP(Target_AM[[#This Row],[NIPNAS]],Target_CC[],COLUMN(W$2)+9,0)</f>
        <v>720720.50871695695</v>
      </c>
      <c r="AL158" s="22">
        <f>Target_AM[[#This Row],[PROPORSI]]*VLOOKUP(Target_AM[[#This Row],[NIPNAS]],Target_CC[],COLUMN(X$2)+9,0)</f>
        <v>611960.29877694696</v>
      </c>
      <c r="AM158" s="22">
        <f>Target_AM[[#This Row],[PROPORSI]]*VLOOKUP(Target_AM[[#This Row],[NIPNAS]],Target_CC[],COLUMN(Y$2)+9,0)</f>
        <v>623089.45347582689</v>
      </c>
      <c r="AN158" s="22">
        <f>Target_AM[[#This Row],[PROPORSI]]*VLOOKUP(Target_AM[[#This Row],[NIPNAS]],Target_CC[],COLUMN(Z$2)+9,0)</f>
        <v>7049876.062519975</v>
      </c>
      <c r="AO158" s="22">
        <f>Target_AM[[#This Row],[PROPORSI]]*VLOOKUP(Target_AM[[#This Row],[NIPNAS]],Target_CC[],COLUMN(AA$2)+9,0)</f>
        <v>0</v>
      </c>
      <c r="AP158" s="22">
        <f>Target_AM[[#This Row],[PROPORSI]]*VLOOKUP(Target_AM[[#This Row],[NIPNAS]],Target_CC[],COLUMN(AB$2)+9,0)</f>
        <v>690859.22431823774</v>
      </c>
      <c r="AQ158" s="22">
        <f>Target_AM[[#This Row],[PROPORSI]]*VLOOKUP(Target_AM[[#This Row],[NIPNAS]],Target_CC[],COLUMN(AC$2)+9,0)</f>
        <v>683729.23020126333</v>
      </c>
      <c r="AR158" s="22">
        <f>Target_AM[[#This Row],[PROPORSI]]*VLOOKUP(Target_AM[[#This Row],[NIPNAS]],Target_CC[],COLUMN(AD$2)+9,0)</f>
        <v>537486.86343142285</v>
      </c>
      <c r="AS158" s="22">
        <f>Target_AM[[#This Row],[PROPORSI]]*VLOOKUP(Target_AM[[#This Row],[NIPNAS]],Target_CC[],COLUMN(AE$2)+9,0)</f>
        <v>586231.66372162709</v>
      </c>
      <c r="AT158" s="22">
        <f>Target_AM[[#This Row],[PROPORSI]]*VLOOKUP(Target_AM[[#This Row],[NIPNAS]],Target_CC[],COLUMN(AF$2)+9,0)</f>
        <v>571553.53985494352</v>
      </c>
      <c r="AU158" s="22">
        <f>Target_AM[[#This Row],[PROPORSI]]*VLOOKUP(Target_AM[[#This Row],[NIPNAS]],Target_CC[],COLUMN(AG$2)+9,0)</f>
        <v>710365.72728492401</v>
      </c>
      <c r="AV158" s="22">
        <f>Target_AM[[#This Row],[PROPORSI]]*VLOOKUP(Target_AM[[#This Row],[NIPNAS]],Target_CC[],COLUMN(AH$2)+9,0)</f>
        <v>598269.13892134407</v>
      </c>
      <c r="AW158" s="22">
        <f>Target_AM[[#This Row],[PROPORSI]]*VLOOKUP(Target_AM[[#This Row],[NIPNAS]],Target_CC[],COLUMN(AI$2)+9,0)</f>
        <v>715610.41381648171</v>
      </c>
      <c r="AX158" s="22">
        <f>Target_AM[[#This Row],[PROPORSI]]*VLOOKUP(Target_AM[[#This Row],[NIPNAS]],Target_CC[],COLUMN(AJ$2)+9,0)</f>
        <v>720720.50871695695</v>
      </c>
      <c r="AY158" s="22">
        <f>Target_AM[[#This Row],[PROPORSI]]*VLOOKUP(Target_AM[[#This Row],[NIPNAS]],Target_CC[],COLUMN(AK$2)+9,0)</f>
        <v>611960.29877694696</v>
      </c>
      <c r="AZ158" s="22">
        <f>Target_AM[[#This Row],[PROPORSI]]*VLOOKUP(Target_AM[[#This Row],[NIPNAS]],Target_CC[],COLUMN(AL$2)+9,0)</f>
        <v>623089.45347582689</v>
      </c>
      <c r="BA158" s="22">
        <f>Target_AM[[#This Row],[PROPORSI]]*VLOOKUP(Target_AM[[#This Row],[NIPNAS]],Target_CC[],COLUMN(AM$2)+9,0)</f>
        <v>7049876.062519975</v>
      </c>
      <c r="BB158" s="22">
        <f>Target_AM[[#This Row],[PROPORSI]]*VLOOKUP(Target_AM[[#This Row],[NIPNAS]],Target_CC[],COLUMN(AN$2)+9,0)</f>
        <v>0</v>
      </c>
      <c r="BC158" s="22">
        <f>Target_AM[[#This Row],[PROPORSI]]*VLOOKUP(Target_AM[[#This Row],[NIPNAS]],Target_CC[],COLUMN(AO$2)+9,0)</f>
        <v>0</v>
      </c>
      <c r="BD158" s="22">
        <f>Target_AM[[#This Row],[PROPORSI]]*VLOOKUP(Target_AM[[#This Row],[NIPNAS]],Target_CC[],COLUMN(AP$2)+9,0)</f>
        <v>0</v>
      </c>
      <c r="BE158" s="22">
        <f>Target_AM[[#This Row],[PROPORSI]]*VLOOKUP(Target_AM[[#This Row],[NIPNAS]],Target_CC[],COLUMN(AQ$2)+9,0)</f>
        <v>0</v>
      </c>
      <c r="BF158" s="22">
        <f>Target_AM[[#This Row],[PROPORSI]]*VLOOKUP(Target_AM[[#This Row],[NIPNAS]],Target_CC[],COLUMN(AR$2)+9,0)</f>
        <v>0</v>
      </c>
      <c r="BG158" s="22">
        <f>Target_AM[[#This Row],[PROPORSI]]*VLOOKUP(Target_AM[[#This Row],[NIPNAS]],Target_CC[],COLUMN(AS$2)+9,0)</f>
        <v>0</v>
      </c>
      <c r="BH158" s="22">
        <f>Target_AM[[#This Row],[PROPORSI]]*VLOOKUP(Target_AM[[#This Row],[NIPNAS]],Target_CC[],COLUMN(AT$2)+9,0)</f>
        <v>0</v>
      </c>
      <c r="BI158" s="22">
        <f>Target_AM[[#This Row],[PROPORSI]]*VLOOKUP(Target_AM[[#This Row],[NIPNAS]],Target_CC[],COLUMN(AU$2)+9,0)</f>
        <v>0</v>
      </c>
      <c r="BJ158" s="22">
        <f>Target_AM[[#This Row],[PROPORSI]]*VLOOKUP(Target_AM[[#This Row],[NIPNAS]],Target_CC[],COLUMN(AV$2)+9,0)</f>
        <v>0</v>
      </c>
      <c r="BK158" s="22">
        <f>Target_AM[[#This Row],[PROPORSI]]*VLOOKUP(Target_AM[[#This Row],[NIPNAS]],Target_CC[],COLUMN(AW$2)+9,0)</f>
        <v>0</v>
      </c>
      <c r="BL158" s="22">
        <f>Target_AM[[#This Row],[PROPORSI]]*VLOOKUP(Target_AM[[#This Row],[NIPNAS]],Target_CC[],COLUMN(AX$2)+9,0)</f>
        <v>0</v>
      </c>
      <c r="BM158" s="22">
        <f>Target_AM[[#This Row],[PROPORSI]]*VLOOKUP(Target_AM[[#This Row],[NIPNAS]],Target_CC[],COLUMN(AY$2)+9,0)</f>
        <v>0</v>
      </c>
      <c r="BN158" s="22">
        <f>Target_AM[[#This Row],[PROPORSI]]*VLOOKUP(Target_AM[[#This Row],[NIPNAS]],Target_CC[],COLUMN(AZ$2)+9,0)</f>
        <v>0</v>
      </c>
      <c r="BO158" s="22">
        <f>Target_AM[[#This Row],[PROPORSI]]*VLOOKUP(Target_AM[[#This Row],[NIPNAS]],Target_CC[],COLUMN(BA$2)+9,0)</f>
        <v>0</v>
      </c>
      <c r="BP158" s="22">
        <f>Target_AM[[#This Row],[PROPORSI]]*VLOOKUP(Target_AM[[#This Row],[NIPNAS]],Target_CC[],COLUMN(BB$2)+9,0)</f>
        <v>0</v>
      </c>
      <c r="BQ158" s="22">
        <f>Target_AM[[#This Row],[PROPORSI]]*VLOOKUP(Target_AM[[#This Row],[NIPNAS]],Target_CC[],COLUMN(BC$2)+9,0)</f>
        <v>0</v>
      </c>
      <c r="BR158" s="22">
        <f>Target_AM[[#This Row],[PROPORSI]]*VLOOKUP(Target_AM[[#This Row],[NIPNAS]],Target_CC[],COLUMN(BD$2)+9,0)</f>
        <v>0</v>
      </c>
      <c r="BS158" s="22">
        <f>Target_AM[[#This Row],[PROPORSI]]*VLOOKUP(Target_AM[[#This Row],[NIPNAS]],Target_CC[],COLUMN(BE$2)+9,0)</f>
        <v>0</v>
      </c>
      <c r="BT158" s="22">
        <f>Target_AM[[#This Row],[PROPORSI]]*VLOOKUP(Target_AM[[#This Row],[NIPNAS]],Target_CC[],COLUMN(BF$2)+9,0)</f>
        <v>0</v>
      </c>
      <c r="BU158" s="22">
        <f>Target_AM[[#This Row],[PROPORSI]]*VLOOKUP(Target_AM[[#This Row],[NIPNAS]],Target_CC[],COLUMN(BG$2)+9,0)</f>
        <v>0</v>
      </c>
      <c r="BV158" s="22">
        <f>Target_AM[[#This Row],[PROPORSI]]*VLOOKUP(Target_AM[[#This Row],[NIPNAS]],Target_CC[],COLUMN(BH$2)+9,0)</f>
        <v>0</v>
      </c>
      <c r="BW158" s="22">
        <f>Target_AM[[#This Row],[PROPORSI]]*VLOOKUP(Target_AM[[#This Row],[NIPNAS]],Target_CC[],COLUMN(BI$2)+9,0)</f>
        <v>0</v>
      </c>
      <c r="BX158" s="22">
        <f>Target_AM[[#This Row],[PROPORSI]]*VLOOKUP(Target_AM[[#This Row],[NIPNAS]],Target_CC[],COLUMN(BJ$2)+9,0)</f>
        <v>0</v>
      </c>
      <c r="BY158" s="22">
        <f>Target_AM[[#This Row],[PROPORSI]]*VLOOKUP(Target_AM[[#This Row],[NIPNAS]],Target_CC[],COLUMN(BK$2)+9,0)</f>
        <v>0</v>
      </c>
      <c r="BZ158" s="22">
        <f>Target_AM[[#This Row],[PROPORSI]]*VLOOKUP(Target_AM[[#This Row],[NIPNAS]],Target_CC[],COLUMN(BL$2)+9,0)</f>
        <v>0</v>
      </c>
      <c r="CA158" s="22">
        <f>Target_AM[[#This Row],[PROPORSI]]*VLOOKUP(Target_AM[[#This Row],[NIPNAS]],Target_CC[],COLUMN(BM$2)+9,0)</f>
        <v>0</v>
      </c>
      <c r="CB158" s="22">
        <f>Target_AM[[#This Row],[PROPORSI]]*VLOOKUP(Target_AM[[#This Row],[NIPNAS]],Target_CC[],COLUMN(BN$2)+9,0)</f>
        <v>0</v>
      </c>
      <c r="CC158" s="22">
        <f>Target_AM[[#This Row],[PROPORSI]]*VLOOKUP(Target_AM[[#This Row],[NIPNAS]],Target_CC[],COLUMN(BO$2)+9,0)</f>
        <v>0</v>
      </c>
      <c r="CD158" s="22">
        <f>Target_AM[[#This Row],[PROPORSI]]*VLOOKUP(Target_AM[[#This Row],[NIPNAS]],Target_CC[],COLUMN(BP$2)+9,0)</f>
        <v>0</v>
      </c>
      <c r="CE158" s="22">
        <f>Target_AM[[#This Row],[PROPORSI]]*VLOOKUP(Target_AM[[#This Row],[NIPNAS]],Target_CC[],COLUMN(BQ$2)+9,0)</f>
        <v>0</v>
      </c>
      <c r="CF158" s="22">
        <f>Target_AM[[#This Row],[PROPORSI]]*VLOOKUP(Target_AM[[#This Row],[NIPNAS]],Target_CC[],COLUMN(BR$2)+9,0)</f>
        <v>0</v>
      </c>
      <c r="CG158" s="22">
        <f>Target_AM[[#This Row],[PROPORSI]]*VLOOKUP(Target_AM[[#This Row],[NIPNAS]],Target_CC[],COLUMN(BS$2)+9,0)</f>
        <v>0</v>
      </c>
      <c r="CH158" s="22">
        <f>Target_AM[[#This Row],[PROPORSI]]*VLOOKUP(Target_AM[[#This Row],[NIPNAS]],Target_CC[],COLUMN(BT$2)+9,0)</f>
        <v>0</v>
      </c>
      <c r="CI158" s="22">
        <f>Target_AM[[#This Row],[PROPORSI]]*VLOOKUP(Target_AM[[#This Row],[NIPNAS]],Target_CC[],COLUMN(BU$2)+9,0)</f>
        <v>0</v>
      </c>
      <c r="CJ158" s="22">
        <f>Target_AM[[#This Row],[PROPORSI]]*VLOOKUP(Target_AM[[#This Row],[NIPNAS]],Target_CC[],COLUMN(BV$2)+9,0)</f>
        <v>0</v>
      </c>
      <c r="CK158" s="22">
        <f>Target_AM[[#This Row],[PROPORSI]]*VLOOKUP(Target_AM[[#This Row],[NIPNAS]],Target_CC[],COLUMN(BW$2)+9,0)</f>
        <v>0</v>
      </c>
      <c r="CL158" s="22">
        <f>Target_AM[[#This Row],[PROPORSI]]*VLOOKUP(Target_AM[[#This Row],[NIPNAS]],Target_CC[],COLUMN(BX$2)+9,0)</f>
        <v>0</v>
      </c>
      <c r="CM158" s="22">
        <f>Target_AM[[#This Row],[PROPORSI]]*VLOOKUP(Target_AM[[#This Row],[NIPNAS]],Target_CC[],COLUMN(BY$2)+9,0)</f>
        <v>0</v>
      </c>
      <c r="CN158" s="22">
        <f>Target_AM[[#This Row],[PROPORSI]]*VLOOKUP(Target_AM[[#This Row],[NIPNAS]],Target_CC[],COLUMN(BZ$2)+9,0)</f>
        <v>0</v>
      </c>
      <c r="CO158" s="22">
        <f>Target_AM[[#This Row],[PROPORSI]]*VLOOKUP(Target_AM[[#This Row],[NIPNAS]],Target_CC[],COLUMN(CA$2)+9,0)</f>
        <v>0</v>
      </c>
      <c r="CP158" s="22">
        <f>Target_AM[[#This Row],[PROPORSI]]*VLOOKUP(Target_AM[[#This Row],[NIPNAS]],Target_CC[],COLUMN(CB$2)+9,0)</f>
        <v>0</v>
      </c>
      <c r="CQ158" s="22">
        <f>Target_AM[[#This Row],[PROPORSI]]*VLOOKUP(Target_AM[[#This Row],[NIPNAS]],Target_CC[],COLUMN(CC$2)+9,0)</f>
        <v>0</v>
      </c>
      <c r="CR158" s="22">
        <f>Target_AM[[#This Row],[PROPORSI]]*VLOOKUP(Target_AM[[#This Row],[NIPNAS]],Target_CC[],COLUMN(CD$2)+9,0)</f>
        <v>0</v>
      </c>
      <c r="CS158" s="22">
        <f>Target_AM[[#This Row],[PROPORSI]]*VLOOKUP(Target_AM[[#This Row],[NIPNAS]],Target_CC[],COLUMN(CE$2)+9,0)</f>
        <v>0</v>
      </c>
      <c r="CT158" s="22">
        <f>Target_AM[[#This Row],[PROPORSI]]*VLOOKUP(Target_AM[[#This Row],[NIPNAS]],Target_CC[],COLUMN(CF$2)+9,0)</f>
        <v>0</v>
      </c>
      <c r="CU158" s="22">
        <f>Target_AM[[#This Row],[PROPORSI]]*VLOOKUP(Target_AM[[#This Row],[NIPNAS]],Target_CC[],COLUMN(CG$2)+9,0)</f>
        <v>0</v>
      </c>
      <c r="CV158" s="22">
        <f>Target_AM[[#This Row],[PROPORSI]]*VLOOKUP(Target_AM[[#This Row],[NIPNAS]],Target_CC[],COLUMN(CH$2)+9,0)</f>
        <v>0</v>
      </c>
      <c r="CW158" s="22">
        <f>Target_AM[[#This Row],[PROPORSI]]*VLOOKUP(Target_AM[[#This Row],[NIPNAS]],Target_CC[],COLUMN(CI$2)+9,0)</f>
        <v>0</v>
      </c>
      <c r="CX158" s="22">
        <f>Target_AM[[#This Row],[PROPORSI]]*VLOOKUP(Target_AM[[#This Row],[NIPNAS]],Target_CC[],COLUMN(CJ$2)+9,0)</f>
        <v>0</v>
      </c>
      <c r="CY158" s="22">
        <f>Target_AM[[#This Row],[PROPORSI]]*VLOOKUP(Target_AM[[#This Row],[NIPNAS]],Target_CC[],COLUMN(CK$2)+9,0)</f>
        <v>0</v>
      </c>
      <c r="CZ158" s="22">
        <f>Target_AM[[#This Row],[PROPORSI]]*VLOOKUP(Target_AM[[#This Row],[NIPNAS]],Target_CC[],COLUMN(CL$2)+9,0)</f>
        <v>0</v>
      </c>
      <c r="DA158" s="22">
        <f>Target_AM[[#This Row],[PROPORSI]]*VLOOKUP(Target_AM[[#This Row],[NIPNAS]],Target_CC[],COLUMN(CM$2)+9,0)</f>
        <v>0</v>
      </c>
      <c r="DB158" s="22">
        <f>Target_AM[[#This Row],[PROPORSI]]*VLOOKUP(Target_AM[[#This Row],[NIPNAS]],Target_CC[],COLUMN(CN$2)+9,0)</f>
        <v>0</v>
      </c>
      <c r="DC158" s="22">
        <f>Target_AM[[#This Row],[PROPORSI]]*VLOOKUP(Target_AM[[#This Row],[NIPNAS]],Target_CC[],COLUMN(CO$2)+9,0)</f>
        <v>0</v>
      </c>
      <c r="DD158" s="22">
        <f>Target_AM[[#This Row],[PROPORSI]]*VLOOKUP(Target_AM[[#This Row],[NIPNAS]],Target_CC[],COLUMN(CP$2)+9,0)</f>
        <v>0</v>
      </c>
      <c r="DE158" s="22">
        <f>Target_AM[[#This Row],[PROPORSI]]*VLOOKUP(Target_AM[[#This Row],[NIPNAS]],Target_CC[],COLUMN(CQ$2)+9,0)</f>
        <v>0</v>
      </c>
      <c r="DF158" s="22">
        <f>Target_AM[[#This Row],[PROPORSI]]*VLOOKUP(Target_AM[[#This Row],[NIPNAS]],Target_CC[],COLUMN(CR$2)+9,0)</f>
        <v>0</v>
      </c>
      <c r="DG158" s="22">
        <f>Target_AM[[#This Row],[PROPORSI]]*VLOOKUP(Target_AM[[#This Row],[NIPNAS]],Target_CC[],COLUMN(CS$2)+9,0)</f>
        <v>0</v>
      </c>
      <c r="DH158" s="22">
        <f>Target_AM[[#This Row],[PROPORSI]]*VLOOKUP(Target_AM[[#This Row],[NIPNAS]],Target_CC[],COLUMN(CT$2)+9,0)</f>
        <v>0</v>
      </c>
      <c r="DI158" s="22">
        <f>Target_AM[[#This Row],[PROPORSI]]*VLOOKUP(Target_AM[[#This Row],[NIPNAS]],Target_CC[],COLUMN(CU$2)+9,0)</f>
        <v>0</v>
      </c>
      <c r="DJ158" s="22">
        <f>Target_AM[[#This Row],[PROPORSI]]*VLOOKUP(Target_AM[[#This Row],[NIPNAS]],Target_CC[],COLUMN(CV$2)+9,0)</f>
        <v>0</v>
      </c>
      <c r="DK158" s="22">
        <f>Target_AM[[#This Row],[PROPORSI]]*VLOOKUP(Target_AM[[#This Row],[NIPNAS]],Target_CC[],COLUMN(CW$2)+9,0)</f>
        <v>0</v>
      </c>
      <c r="DL158" s="22">
        <f>Target_AM[[#This Row],[PROPORSI]]*VLOOKUP(Target_AM[[#This Row],[NIPNAS]],Target_CC[],COLUMN(CX$2)+9,0)</f>
        <v>0</v>
      </c>
      <c r="DM158" s="22">
        <f>Target_AM[[#This Row],[PROPORSI]]*VLOOKUP(Target_AM[[#This Row],[NIPNAS]],Target_CC[],COLUMN(CY$2)+9,0)</f>
        <v>0</v>
      </c>
      <c r="DN158" s="22">
        <f>Target_AM[[#This Row],[PROPORSI]]*VLOOKUP(Target_AM[[#This Row],[NIPNAS]],Target_CC[],COLUMN(CZ$2)+9,0)</f>
        <v>0</v>
      </c>
      <c r="DO158" s="22">
        <f>Target_AM[[#This Row],[PROPORSI]]*VLOOKUP(Target_AM[[#This Row],[NIPNAS]],Target_CC[],COLUMN(DA$2)+9,0)</f>
        <v>0</v>
      </c>
      <c r="DP158" s="22">
        <f>Target_AM[[#This Row],[PROPORSI]]*VLOOKUP(Target_AM[[#This Row],[NIPNAS]],Target_CC[],COLUMN(DB$2)+9,0)</f>
        <v>0</v>
      </c>
      <c r="DQ158" s="22">
        <f>Target_AM[[#This Row],[PROPORSI]]*VLOOKUP(Target_AM[[#This Row],[NIPNAS]],Target_CC[],COLUMN(DC$2)+9,0)</f>
        <v>0</v>
      </c>
      <c r="DR158" s="22">
        <f>Target_AM[[#This Row],[PROPORSI]]*VLOOKUP(Target_AM[[#This Row],[NIPNAS]],Target_CC[],COLUMN(DD$2)+9,0)</f>
        <v>0</v>
      </c>
      <c r="DS158" s="22">
        <f>Target_AM[[#This Row],[PROPORSI]]*VLOOKUP(Target_AM[[#This Row],[NIPNAS]],Target_CC[],COLUMN(DE$2)+9,0)</f>
        <v>0</v>
      </c>
      <c r="DT158" s="22">
        <f>Target_AM[[#This Row],[PROPORSI]]*VLOOKUP(Target_AM[[#This Row],[NIPNAS]],Target_CC[],COLUMN(DF$2)+9,0)</f>
        <v>0</v>
      </c>
      <c r="DU158" s="22">
        <f>Target_AM[[#This Row],[PROPORSI]]*VLOOKUP(Target_AM[[#This Row],[NIPNAS]],Target_CC[],COLUMN(DG$2)+9,0)</f>
        <v>0</v>
      </c>
      <c r="DV158" s="22">
        <f>Target_AM[[#This Row],[PROPORSI]]*VLOOKUP(Target_AM[[#This Row],[NIPNAS]],Target_CC[],COLUMN(DH$2)+9,0)</f>
        <v>0</v>
      </c>
      <c r="DW158" s="22">
        <f>Target_AM[[#This Row],[PROPORSI]]*VLOOKUP(Target_AM[[#This Row],[NIPNAS]],Target_CC[],COLUMN(DI$2)+9,0)</f>
        <v>0</v>
      </c>
      <c r="DX158" s="22">
        <f>Target_AM[[#This Row],[PROPORSI]]*VLOOKUP(Target_AM[[#This Row],[NIPNAS]],Target_CC[],COLUMN(DJ$2)+9,0)</f>
        <v>0</v>
      </c>
      <c r="DY158" s="22">
        <f>Target_AM[[#This Row],[PROPORSI]]*VLOOKUP(Target_AM[[#This Row],[NIPNAS]],Target_CC[],COLUMN(DK$2)+9,0)</f>
        <v>0</v>
      </c>
      <c r="DZ158" s="22">
        <f>Target_AM[[#This Row],[PROPORSI]]*VLOOKUP(Target_AM[[#This Row],[NIPNAS]],Target_CC[],COLUMN(DL$2)+9,0)</f>
        <v>0</v>
      </c>
      <c r="EA158" s="22">
        <f>Target_AM[[#This Row],[PROPORSI]]*VLOOKUP(Target_AM[[#This Row],[NIPNAS]],Target_CC[],COLUMN(DM$2)+9,0)</f>
        <v>0</v>
      </c>
    </row>
    <row r="159" spans="2:131" x14ac:dyDescent="0.3">
      <c r="B159">
        <v>406107</v>
      </c>
      <c r="C159" t="s">
        <v>1027</v>
      </c>
      <c r="D159">
        <v>1</v>
      </c>
      <c r="E159" s="8">
        <v>45658</v>
      </c>
      <c r="F159">
        <v>4612201</v>
      </c>
      <c r="G159" t="s">
        <v>869</v>
      </c>
      <c r="J159" t="s">
        <v>294</v>
      </c>
      <c r="K159" t="s">
        <v>22</v>
      </c>
      <c r="L159" t="s">
        <v>159</v>
      </c>
      <c r="M159" t="s">
        <v>29</v>
      </c>
      <c r="N159" s="23">
        <f>Target_AM[[#This Row],[PROPORSI]]*VLOOKUP(Target_AM[[#This Row],[NIPNAS]],Target_CC[],9,0)</f>
        <v>3022085151.6999998</v>
      </c>
      <c r="O159" s="22">
        <f>Target_AM[[#This Row],[PROPORSI]]*VLOOKUP(Target_AM[[#This Row],[NIPNAS]],Target_CC[],COLUMN(A$2)+9,0)</f>
        <v>756122800</v>
      </c>
      <c r="P159" s="22">
        <f>Target_AM[[#This Row],[PROPORSI]]*VLOOKUP(Target_AM[[#This Row],[NIPNAS]],Target_CC[],COLUMN(B$2)+9,0)</f>
        <v>756124905.26315784</v>
      </c>
      <c r="Q159" s="22">
        <f>Target_AM[[#This Row],[PROPORSI]]*VLOOKUP(Target_AM[[#This Row],[NIPNAS]],Target_CC[],COLUMN(C$2)+9,0)</f>
        <v>756120694.73684216</v>
      </c>
      <c r="R159" s="22">
        <f>Target_AM[[#This Row],[PROPORSI]]*VLOOKUP(Target_AM[[#This Row],[NIPNAS]],Target_CC[],COLUMN(D$2)+9,0)</f>
        <v>756116484.21052635</v>
      </c>
      <c r="S159" s="22">
        <f>Target_AM[[#This Row],[PROPORSI]]*VLOOKUP(Target_AM[[#This Row],[NIPNAS]],Target_CC[],COLUMN(E$2)+9,0)</f>
        <v>756118589.47368419</v>
      </c>
      <c r="T159" s="22">
        <f>Target_AM[[#This Row],[PROPORSI]]*VLOOKUP(Target_AM[[#This Row],[NIPNAS]],Target_CC[],COLUMN(F$2)+9,0)</f>
        <v>756120694.73684216</v>
      </c>
      <c r="U159" s="22">
        <f>Target_AM[[#This Row],[PROPORSI]]*VLOOKUP(Target_AM[[#This Row],[NIPNAS]],Target_CC[],COLUMN(G$2)+9,0)</f>
        <v>756131221.05263162</v>
      </c>
      <c r="V159" s="22">
        <f>Target_AM[[#This Row],[PROPORSI]]*VLOOKUP(Target_AM[[#This Row],[NIPNAS]],Target_CC[],COLUMN(H$2)+9,0)</f>
        <v>756127010.52631581</v>
      </c>
      <c r="W159" s="22">
        <f>Target_AM[[#This Row],[PROPORSI]]*VLOOKUP(Target_AM[[#This Row],[NIPNAS]],Target_CC[],COLUMN(I$2)+9,0)</f>
        <v>756127010.52631581</v>
      </c>
      <c r="X159" s="22">
        <f>Target_AM[[#This Row],[PROPORSI]]*VLOOKUP(Target_AM[[#This Row],[NIPNAS]],Target_CC[],COLUMN(J$2)+9,0)</f>
        <v>756131221.05263162</v>
      </c>
      <c r="Y159" s="22">
        <f>Target_AM[[#This Row],[PROPORSI]]*VLOOKUP(Target_AM[[#This Row],[NIPNAS]],Target_CC[],COLUMN(K$2)+9,0)</f>
        <v>756124905.26315784</v>
      </c>
      <c r="Z159" s="22">
        <f>Target_AM[[#This Row],[PROPORSI]]*VLOOKUP(Target_AM[[#This Row],[NIPNAS]],Target_CC[],COLUMN(L$2)+9,0)</f>
        <v>756127010.52631581</v>
      </c>
      <c r="AA159" s="22">
        <f>Target_AM[[#This Row],[PROPORSI]]*VLOOKUP(Target_AM[[#This Row],[NIPNAS]],Target_CC[],COLUMN(M$2)+9,0)</f>
        <v>9073492547.3684216</v>
      </c>
      <c r="AB159" s="22">
        <f>Target_AM[[#This Row],[PROPORSI]]*VLOOKUP(Target_AM[[#This Row],[NIPNAS]],Target_CC[],COLUMN(N$2)+9,0)</f>
        <v>13504150.508155035</v>
      </c>
      <c r="AC159" s="22">
        <f>Target_AM[[#This Row],[PROPORSI]]*VLOOKUP(Target_AM[[#This Row],[NIPNAS]],Target_CC[],COLUMN(O$2)+9,0)</f>
        <v>19151305.813331071</v>
      </c>
      <c r="AD159" s="22">
        <f>Target_AM[[#This Row],[PROPORSI]]*VLOOKUP(Target_AM[[#This Row],[NIPNAS]],Target_CC[],COLUMN(P$2)+9,0)</f>
        <v>19445941.28738232</v>
      </c>
      <c r="AE159" s="22">
        <f>Target_AM[[#This Row],[PROPORSI]]*VLOOKUP(Target_AM[[#This Row],[NIPNAS]],Target_CC[],COLUMN(Q$2)+9,0)</f>
        <v>20619572.592353124</v>
      </c>
      <c r="AF159" s="22">
        <f>Target_AM[[#This Row],[PROPORSI]]*VLOOKUP(Target_AM[[#This Row],[NIPNAS]],Target_CC[],COLUMN(R$2)+9,0)</f>
        <v>33110275.220413182</v>
      </c>
      <c r="AG159" s="22">
        <f>Target_AM[[#This Row],[PROPORSI]]*VLOOKUP(Target_AM[[#This Row],[NIPNAS]],Target_CC[],COLUMN(S$2)+9,0)</f>
        <v>29799247.698371869</v>
      </c>
      <c r="AH159" s="22">
        <f>Target_AM[[#This Row],[PROPORSI]]*VLOOKUP(Target_AM[[#This Row],[NIPNAS]],Target_CC[],COLUMN(T$2)+9,0)</f>
        <v>16831056.570376702</v>
      </c>
      <c r="AI159" s="22">
        <f>Target_AM[[#This Row],[PROPORSI]]*VLOOKUP(Target_AM[[#This Row],[NIPNAS]],Target_CC[],COLUMN(U$2)+9,0)</f>
        <v>37028324.454828747</v>
      </c>
      <c r="AJ159" s="22">
        <f>Target_AM[[#This Row],[PROPORSI]]*VLOOKUP(Target_AM[[#This Row],[NIPNAS]],Target_CC[],COLUMN(V$2)+9,0)</f>
        <v>30856937.045690618</v>
      </c>
      <c r="AK159" s="22">
        <f>Target_AM[[#This Row],[PROPORSI]]*VLOOKUP(Target_AM[[#This Row],[NIPNAS]],Target_CC[],COLUMN(W$2)+9,0)</f>
        <v>37028324.454828747</v>
      </c>
      <c r="AL159" s="22">
        <f>Target_AM[[#This Row],[PROPORSI]]*VLOOKUP(Target_AM[[#This Row],[NIPNAS]],Target_CC[],COLUMN(X$2)+9,0)</f>
        <v>40114018.159397803</v>
      </c>
      <c r="AM159" s="22">
        <f>Target_AM[[#This Row],[PROPORSI]]*VLOOKUP(Target_AM[[#This Row],[NIPNAS]],Target_CC[],COLUMN(Y$2)+9,0)</f>
        <v>40114018.159397803</v>
      </c>
      <c r="AN159" s="22">
        <f>Target_AM[[#This Row],[PROPORSI]]*VLOOKUP(Target_AM[[#This Row],[NIPNAS]],Target_CC[],COLUMN(Z$2)+9,0)</f>
        <v>337603171.96452695</v>
      </c>
      <c r="AO159" s="22">
        <f>Target_AM[[#This Row],[PROPORSI]]*VLOOKUP(Target_AM[[#This Row],[NIPNAS]],Target_CC[],COLUMN(AA$2)+9,0)</f>
        <v>769626950.50815499</v>
      </c>
      <c r="AP159" s="22">
        <f>Target_AM[[#This Row],[PROPORSI]]*VLOOKUP(Target_AM[[#This Row],[NIPNAS]],Target_CC[],COLUMN(AB$2)+9,0)</f>
        <v>775276211.07648897</v>
      </c>
      <c r="AQ159" s="22">
        <f>Target_AM[[#This Row],[PROPORSI]]*VLOOKUP(Target_AM[[#This Row],[NIPNAS]],Target_CC[],COLUMN(AC$2)+9,0)</f>
        <v>775566636.02422452</v>
      </c>
      <c r="AR159" s="22">
        <f>Target_AM[[#This Row],[PROPORSI]]*VLOOKUP(Target_AM[[#This Row],[NIPNAS]],Target_CC[],COLUMN(AD$2)+9,0)</f>
        <v>776736056.80287945</v>
      </c>
      <c r="AS159" s="22">
        <f>Target_AM[[#This Row],[PROPORSI]]*VLOOKUP(Target_AM[[#This Row],[NIPNAS]],Target_CC[],COLUMN(AE$2)+9,0)</f>
        <v>789228864.6940974</v>
      </c>
      <c r="AT159" s="22">
        <f>Target_AM[[#This Row],[PROPORSI]]*VLOOKUP(Target_AM[[#This Row],[NIPNAS]],Target_CC[],COLUMN(AF$2)+9,0)</f>
        <v>785919942.43521404</v>
      </c>
      <c r="AU159" s="22">
        <f>Target_AM[[#This Row],[PROPORSI]]*VLOOKUP(Target_AM[[#This Row],[NIPNAS]],Target_CC[],COLUMN(AG$2)+9,0)</f>
        <v>772962277.62300837</v>
      </c>
      <c r="AV159" s="22">
        <f>Target_AM[[#This Row],[PROPORSI]]*VLOOKUP(Target_AM[[#This Row],[NIPNAS]],Target_CC[],COLUMN(AH$2)+9,0)</f>
        <v>793155334.98114455</v>
      </c>
      <c r="AW159" s="22">
        <f>Target_AM[[#This Row],[PROPORSI]]*VLOOKUP(Target_AM[[#This Row],[NIPNAS]],Target_CC[],COLUMN(AI$2)+9,0)</f>
        <v>786983947.57200646</v>
      </c>
      <c r="AX159" s="22">
        <f>Target_AM[[#This Row],[PROPORSI]]*VLOOKUP(Target_AM[[#This Row],[NIPNAS]],Target_CC[],COLUMN(AJ$2)+9,0)</f>
        <v>793159545.50746036</v>
      </c>
      <c r="AY159" s="22">
        <f>Target_AM[[#This Row],[PROPORSI]]*VLOOKUP(Target_AM[[#This Row],[NIPNAS]],Target_CC[],COLUMN(AK$2)+9,0)</f>
        <v>796238923.42255569</v>
      </c>
      <c r="AZ159" s="22">
        <f>Target_AM[[#This Row],[PROPORSI]]*VLOOKUP(Target_AM[[#This Row],[NIPNAS]],Target_CC[],COLUMN(AL$2)+9,0)</f>
        <v>796241028.68571365</v>
      </c>
      <c r="BA159" s="22">
        <f>Target_AM[[#This Row],[PROPORSI]]*VLOOKUP(Target_AM[[#This Row],[NIPNAS]],Target_CC[],COLUMN(AM$2)+9,0)</f>
        <v>9411095719.3329487</v>
      </c>
      <c r="BB159" s="22">
        <f>Target_AM[[#This Row],[PROPORSI]]*VLOOKUP(Target_AM[[#This Row],[NIPNAS]],Target_CC[],COLUMN(AN$2)+9,0)</f>
        <v>0</v>
      </c>
      <c r="BC159" s="22">
        <f>Target_AM[[#This Row],[PROPORSI]]*VLOOKUP(Target_AM[[#This Row],[NIPNAS]],Target_CC[],COLUMN(AO$2)+9,0)</f>
        <v>0</v>
      </c>
      <c r="BD159" s="22">
        <f>Target_AM[[#This Row],[PROPORSI]]*VLOOKUP(Target_AM[[#This Row],[NIPNAS]],Target_CC[],COLUMN(AP$2)+9,0)</f>
        <v>0</v>
      </c>
      <c r="BE159" s="22">
        <f>Target_AM[[#This Row],[PROPORSI]]*VLOOKUP(Target_AM[[#This Row],[NIPNAS]],Target_CC[],COLUMN(AQ$2)+9,0)</f>
        <v>0</v>
      </c>
      <c r="BF159" s="22">
        <f>Target_AM[[#This Row],[PROPORSI]]*VLOOKUP(Target_AM[[#This Row],[NIPNAS]],Target_CC[],COLUMN(AR$2)+9,0)</f>
        <v>0</v>
      </c>
      <c r="BG159" s="22">
        <f>Target_AM[[#This Row],[PROPORSI]]*VLOOKUP(Target_AM[[#This Row],[NIPNAS]],Target_CC[],COLUMN(AS$2)+9,0)</f>
        <v>0</v>
      </c>
      <c r="BH159" s="22">
        <f>Target_AM[[#This Row],[PROPORSI]]*VLOOKUP(Target_AM[[#This Row],[NIPNAS]],Target_CC[],COLUMN(AT$2)+9,0)</f>
        <v>0</v>
      </c>
      <c r="BI159" s="22">
        <f>Target_AM[[#This Row],[PROPORSI]]*VLOOKUP(Target_AM[[#This Row],[NIPNAS]],Target_CC[],COLUMN(AU$2)+9,0)</f>
        <v>0</v>
      </c>
      <c r="BJ159" s="22">
        <f>Target_AM[[#This Row],[PROPORSI]]*VLOOKUP(Target_AM[[#This Row],[NIPNAS]],Target_CC[],COLUMN(AV$2)+9,0)</f>
        <v>0</v>
      </c>
      <c r="BK159" s="22">
        <f>Target_AM[[#This Row],[PROPORSI]]*VLOOKUP(Target_AM[[#This Row],[NIPNAS]],Target_CC[],COLUMN(AW$2)+9,0)</f>
        <v>0</v>
      </c>
      <c r="BL159" s="22">
        <f>Target_AM[[#This Row],[PROPORSI]]*VLOOKUP(Target_AM[[#This Row],[NIPNAS]],Target_CC[],COLUMN(AX$2)+9,0)</f>
        <v>0</v>
      </c>
      <c r="BM159" s="22">
        <f>Target_AM[[#This Row],[PROPORSI]]*VLOOKUP(Target_AM[[#This Row],[NIPNAS]],Target_CC[],COLUMN(AY$2)+9,0)</f>
        <v>0</v>
      </c>
      <c r="BN159" s="22">
        <f>Target_AM[[#This Row],[PROPORSI]]*VLOOKUP(Target_AM[[#This Row],[NIPNAS]],Target_CC[],COLUMN(AZ$2)+9,0)</f>
        <v>0</v>
      </c>
      <c r="BO159" s="22">
        <f>Target_AM[[#This Row],[PROPORSI]]*VLOOKUP(Target_AM[[#This Row],[NIPNAS]],Target_CC[],COLUMN(BA$2)+9,0)</f>
        <v>756082800</v>
      </c>
      <c r="BP159" s="22">
        <f>Target_AM[[#This Row],[PROPORSI]]*VLOOKUP(Target_AM[[#This Row],[NIPNAS]],Target_CC[],COLUMN(BB$2)+9,0)</f>
        <v>751422800</v>
      </c>
      <c r="BQ159" s="22">
        <f>Target_AM[[#This Row],[PROPORSI]]*VLOOKUP(Target_AM[[#This Row],[NIPNAS]],Target_CC[],COLUMN(BC$2)+9,0)</f>
        <v>755873882</v>
      </c>
      <c r="BR159" s="22">
        <f>Target_AM[[#This Row],[PROPORSI]]*VLOOKUP(Target_AM[[#This Row],[NIPNAS]],Target_CC[],COLUMN(BD$2)+9,0)</f>
        <v>718278660</v>
      </c>
      <c r="BS159" s="22">
        <f>Target_AM[[#This Row],[PROPORSI]]*VLOOKUP(Target_AM[[#This Row],[NIPNAS]],Target_CC[],COLUMN(BE$2)+9,0)</f>
        <v>718278660</v>
      </c>
      <c r="BT159" s="22">
        <f>Target_AM[[#This Row],[PROPORSI]]*VLOOKUP(Target_AM[[#This Row],[NIPNAS]],Target_CC[],COLUMN(BF$2)+9,0)</f>
        <v>718278660</v>
      </c>
      <c r="BU159" s="22">
        <f>Target_AM[[#This Row],[PROPORSI]]*VLOOKUP(Target_AM[[#This Row],[NIPNAS]],Target_CC[],COLUMN(BG$2)+9,0)</f>
        <v>718278660</v>
      </c>
      <c r="BV159" s="22">
        <f>Target_AM[[#This Row],[PROPORSI]]*VLOOKUP(Target_AM[[#This Row],[NIPNAS]],Target_CC[],COLUMN(BH$2)+9,0)</f>
        <v>718278660</v>
      </c>
      <c r="BW159" s="22">
        <f>Target_AM[[#This Row],[PROPORSI]]*VLOOKUP(Target_AM[[#This Row],[NIPNAS]],Target_CC[],COLUMN(BI$2)+9,0)</f>
        <v>718278660</v>
      </c>
      <c r="BX159" s="22">
        <f>Target_AM[[#This Row],[PROPORSI]]*VLOOKUP(Target_AM[[#This Row],[NIPNAS]],Target_CC[],COLUMN(BJ$2)+9,0)</f>
        <v>718278660</v>
      </c>
      <c r="BY159" s="22">
        <f>Target_AM[[#This Row],[PROPORSI]]*VLOOKUP(Target_AM[[#This Row],[NIPNAS]],Target_CC[],COLUMN(BK$2)+9,0)</f>
        <v>718278660</v>
      </c>
      <c r="BZ159" s="22">
        <f>Target_AM[[#This Row],[PROPORSI]]*VLOOKUP(Target_AM[[#This Row],[NIPNAS]],Target_CC[],COLUMN(BL$2)+9,0)</f>
        <v>718278660</v>
      </c>
      <c r="CA159" s="22">
        <f>Target_AM[[#This Row],[PROPORSI]]*VLOOKUP(Target_AM[[#This Row],[NIPNAS]],Target_CC[],COLUMN(BM$2)+9,0)</f>
        <v>8727887422</v>
      </c>
      <c r="CB159" s="22">
        <f>Target_AM[[#This Row],[PROPORSI]]*VLOOKUP(Target_AM[[#This Row],[NIPNAS]],Target_CC[],COLUMN(BN$2)+9,0)</f>
        <v>756082800</v>
      </c>
      <c r="CC159" s="22">
        <f>Target_AM[[#This Row],[PROPORSI]]*VLOOKUP(Target_AM[[#This Row],[NIPNAS]],Target_CC[],COLUMN(BO$2)+9,0)</f>
        <v>751422800</v>
      </c>
      <c r="CD159" s="22">
        <f>Target_AM[[#This Row],[PROPORSI]]*VLOOKUP(Target_AM[[#This Row],[NIPNAS]],Target_CC[],COLUMN(BP$2)+9,0)</f>
        <v>756082800</v>
      </c>
      <c r="CE159" s="22">
        <f>Target_AM[[#This Row],[PROPORSI]]*VLOOKUP(Target_AM[[#This Row],[NIPNAS]],Target_CC[],COLUMN(BQ$2)+9,0)</f>
        <v>718278660</v>
      </c>
      <c r="CF159" s="22">
        <f>Target_AM[[#This Row],[PROPORSI]]*VLOOKUP(Target_AM[[#This Row],[NIPNAS]],Target_CC[],COLUMN(BR$2)+9,0)</f>
        <v>718278660</v>
      </c>
      <c r="CG159" s="22">
        <f>Target_AM[[#This Row],[PROPORSI]]*VLOOKUP(Target_AM[[#This Row],[NIPNAS]],Target_CC[],COLUMN(BS$2)+9,0)</f>
        <v>718278660</v>
      </c>
      <c r="CH159" s="22">
        <f>Target_AM[[#This Row],[PROPORSI]]*VLOOKUP(Target_AM[[#This Row],[NIPNAS]],Target_CC[],COLUMN(BT$2)+9,0)</f>
        <v>718278660</v>
      </c>
      <c r="CI159" s="22">
        <f>Target_AM[[#This Row],[PROPORSI]]*VLOOKUP(Target_AM[[#This Row],[NIPNAS]],Target_CC[],COLUMN(BU$2)+9,0)</f>
        <v>718278660</v>
      </c>
      <c r="CJ159" s="22">
        <f>Target_AM[[#This Row],[PROPORSI]]*VLOOKUP(Target_AM[[#This Row],[NIPNAS]],Target_CC[],COLUMN(BV$2)+9,0)</f>
        <v>718278660</v>
      </c>
      <c r="CK159" s="22">
        <f>Target_AM[[#This Row],[PROPORSI]]*VLOOKUP(Target_AM[[#This Row],[NIPNAS]],Target_CC[],COLUMN(BW$2)+9,0)</f>
        <v>718278660</v>
      </c>
      <c r="CL159" s="22">
        <f>Target_AM[[#This Row],[PROPORSI]]*VLOOKUP(Target_AM[[#This Row],[NIPNAS]],Target_CC[],COLUMN(BX$2)+9,0)</f>
        <v>718278660</v>
      </c>
      <c r="CM159" s="22">
        <f>Target_AM[[#This Row],[PROPORSI]]*VLOOKUP(Target_AM[[#This Row],[NIPNAS]],Target_CC[],COLUMN(BY$2)+9,0)</f>
        <v>718278660</v>
      </c>
      <c r="CN159" s="22">
        <f>Target_AM[[#This Row],[PROPORSI]]*VLOOKUP(Target_AM[[#This Row],[NIPNAS]],Target_CC[],COLUMN(BZ$2)+9,0)</f>
        <v>8728096340</v>
      </c>
      <c r="CO159" s="22">
        <f>Target_AM[[#This Row],[PROPORSI]]*VLOOKUP(Target_AM[[#This Row],[NIPNAS]],Target_CC[],COLUMN(CA$2)+9,0)</f>
        <v>0</v>
      </c>
      <c r="CP159" s="22">
        <f>Target_AM[[#This Row],[PROPORSI]]*VLOOKUP(Target_AM[[#This Row],[NIPNAS]],Target_CC[],COLUMN(CB$2)+9,0)</f>
        <v>0</v>
      </c>
      <c r="CQ159" s="22">
        <f>Target_AM[[#This Row],[PROPORSI]]*VLOOKUP(Target_AM[[#This Row],[NIPNAS]],Target_CC[],COLUMN(CC$2)+9,0)</f>
        <v>0</v>
      </c>
      <c r="CR159" s="22">
        <f>Target_AM[[#This Row],[PROPORSI]]*VLOOKUP(Target_AM[[#This Row],[NIPNAS]],Target_CC[],COLUMN(CD$2)+9,0)</f>
        <v>0</v>
      </c>
      <c r="CS159" s="22">
        <f>Target_AM[[#This Row],[PROPORSI]]*VLOOKUP(Target_AM[[#This Row],[NIPNAS]],Target_CC[],COLUMN(CE$2)+9,0)</f>
        <v>0</v>
      </c>
      <c r="CT159" s="22">
        <f>Target_AM[[#This Row],[PROPORSI]]*VLOOKUP(Target_AM[[#This Row],[NIPNAS]],Target_CC[],COLUMN(CF$2)+9,0)</f>
        <v>0</v>
      </c>
      <c r="CU159" s="22">
        <f>Target_AM[[#This Row],[PROPORSI]]*VLOOKUP(Target_AM[[#This Row],[NIPNAS]],Target_CC[],COLUMN(CG$2)+9,0)</f>
        <v>0</v>
      </c>
      <c r="CV159" s="22">
        <f>Target_AM[[#This Row],[PROPORSI]]*VLOOKUP(Target_AM[[#This Row],[NIPNAS]],Target_CC[],COLUMN(CH$2)+9,0)</f>
        <v>0</v>
      </c>
      <c r="CW159" s="22">
        <f>Target_AM[[#This Row],[PROPORSI]]*VLOOKUP(Target_AM[[#This Row],[NIPNAS]],Target_CC[],COLUMN(CI$2)+9,0)</f>
        <v>0</v>
      </c>
      <c r="CX159" s="22">
        <f>Target_AM[[#This Row],[PROPORSI]]*VLOOKUP(Target_AM[[#This Row],[NIPNAS]],Target_CC[],COLUMN(CJ$2)+9,0)</f>
        <v>0</v>
      </c>
      <c r="CY159" s="22">
        <f>Target_AM[[#This Row],[PROPORSI]]*VLOOKUP(Target_AM[[#This Row],[NIPNAS]],Target_CC[],COLUMN(CK$2)+9,0)</f>
        <v>0</v>
      </c>
      <c r="CZ159" s="22">
        <f>Target_AM[[#This Row],[PROPORSI]]*VLOOKUP(Target_AM[[#This Row],[NIPNAS]],Target_CC[],COLUMN(CL$2)+9,0)</f>
        <v>0</v>
      </c>
      <c r="DA159" s="22">
        <f>Target_AM[[#This Row],[PROPORSI]]*VLOOKUP(Target_AM[[#This Row],[NIPNAS]],Target_CC[],COLUMN(CM$2)+9,0)</f>
        <v>0</v>
      </c>
      <c r="DB159" s="22">
        <f>Target_AM[[#This Row],[PROPORSI]]*VLOOKUP(Target_AM[[#This Row],[NIPNAS]],Target_CC[],COLUMN(CN$2)+9,0)</f>
        <v>0</v>
      </c>
      <c r="DC159" s="22">
        <f>Target_AM[[#This Row],[PROPORSI]]*VLOOKUP(Target_AM[[#This Row],[NIPNAS]],Target_CC[],COLUMN(CO$2)+9,0)</f>
        <v>0</v>
      </c>
      <c r="DD159" s="22">
        <f>Target_AM[[#This Row],[PROPORSI]]*VLOOKUP(Target_AM[[#This Row],[NIPNAS]],Target_CC[],COLUMN(CP$2)+9,0)</f>
        <v>0</v>
      </c>
      <c r="DE159" s="22">
        <f>Target_AM[[#This Row],[PROPORSI]]*VLOOKUP(Target_AM[[#This Row],[NIPNAS]],Target_CC[],COLUMN(CQ$2)+9,0)</f>
        <v>0</v>
      </c>
      <c r="DF159" s="22">
        <f>Target_AM[[#This Row],[PROPORSI]]*VLOOKUP(Target_AM[[#This Row],[NIPNAS]],Target_CC[],COLUMN(CR$2)+9,0)</f>
        <v>0</v>
      </c>
      <c r="DG159" s="22">
        <f>Target_AM[[#This Row],[PROPORSI]]*VLOOKUP(Target_AM[[#This Row],[NIPNAS]],Target_CC[],COLUMN(CS$2)+9,0)</f>
        <v>0</v>
      </c>
      <c r="DH159" s="22">
        <f>Target_AM[[#This Row],[PROPORSI]]*VLOOKUP(Target_AM[[#This Row],[NIPNAS]],Target_CC[],COLUMN(CT$2)+9,0)</f>
        <v>0</v>
      </c>
      <c r="DI159" s="22">
        <f>Target_AM[[#This Row],[PROPORSI]]*VLOOKUP(Target_AM[[#This Row],[NIPNAS]],Target_CC[],COLUMN(CU$2)+9,0)</f>
        <v>0</v>
      </c>
      <c r="DJ159" s="22">
        <f>Target_AM[[#This Row],[PROPORSI]]*VLOOKUP(Target_AM[[#This Row],[NIPNAS]],Target_CC[],COLUMN(CV$2)+9,0)</f>
        <v>0</v>
      </c>
      <c r="DK159" s="22">
        <f>Target_AM[[#This Row],[PROPORSI]]*VLOOKUP(Target_AM[[#This Row],[NIPNAS]],Target_CC[],COLUMN(CW$2)+9,0)</f>
        <v>0</v>
      </c>
      <c r="DL159" s="22">
        <f>Target_AM[[#This Row],[PROPORSI]]*VLOOKUP(Target_AM[[#This Row],[NIPNAS]],Target_CC[],COLUMN(CX$2)+9,0)</f>
        <v>0</v>
      </c>
      <c r="DM159" s="22">
        <f>Target_AM[[#This Row],[PROPORSI]]*VLOOKUP(Target_AM[[#This Row],[NIPNAS]],Target_CC[],COLUMN(CY$2)+9,0)</f>
        <v>0</v>
      </c>
      <c r="DN159" s="22">
        <f>Target_AM[[#This Row],[PROPORSI]]*VLOOKUP(Target_AM[[#This Row],[NIPNAS]],Target_CC[],COLUMN(CZ$2)+9,0)</f>
        <v>0</v>
      </c>
      <c r="DO159" s="22">
        <f>Target_AM[[#This Row],[PROPORSI]]*VLOOKUP(Target_AM[[#This Row],[NIPNAS]],Target_CC[],COLUMN(DA$2)+9,0)</f>
        <v>0</v>
      </c>
      <c r="DP159" s="22">
        <f>Target_AM[[#This Row],[PROPORSI]]*VLOOKUP(Target_AM[[#This Row],[NIPNAS]],Target_CC[],COLUMN(DB$2)+9,0)</f>
        <v>0</v>
      </c>
      <c r="DQ159" s="22">
        <f>Target_AM[[#This Row],[PROPORSI]]*VLOOKUP(Target_AM[[#This Row],[NIPNAS]],Target_CC[],COLUMN(DC$2)+9,0)</f>
        <v>0</v>
      </c>
      <c r="DR159" s="22">
        <f>Target_AM[[#This Row],[PROPORSI]]*VLOOKUP(Target_AM[[#This Row],[NIPNAS]],Target_CC[],COLUMN(DD$2)+9,0)</f>
        <v>0</v>
      </c>
      <c r="DS159" s="22">
        <f>Target_AM[[#This Row],[PROPORSI]]*VLOOKUP(Target_AM[[#This Row],[NIPNAS]],Target_CC[],COLUMN(DE$2)+9,0)</f>
        <v>0</v>
      </c>
      <c r="DT159" s="22">
        <f>Target_AM[[#This Row],[PROPORSI]]*VLOOKUP(Target_AM[[#This Row],[NIPNAS]],Target_CC[],COLUMN(DF$2)+9,0)</f>
        <v>0</v>
      </c>
      <c r="DU159" s="22">
        <f>Target_AM[[#This Row],[PROPORSI]]*VLOOKUP(Target_AM[[#This Row],[NIPNAS]],Target_CC[],COLUMN(DG$2)+9,0)</f>
        <v>0</v>
      </c>
      <c r="DV159" s="22">
        <f>Target_AM[[#This Row],[PROPORSI]]*VLOOKUP(Target_AM[[#This Row],[NIPNAS]],Target_CC[],COLUMN(DH$2)+9,0)</f>
        <v>0</v>
      </c>
      <c r="DW159" s="22">
        <f>Target_AM[[#This Row],[PROPORSI]]*VLOOKUP(Target_AM[[#This Row],[NIPNAS]],Target_CC[],COLUMN(DI$2)+9,0)</f>
        <v>0</v>
      </c>
      <c r="DX159" s="22">
        <f>Target_AM[[#This Row],[PROPORSI]]*VLOOKUP(Target_AM[[#This Row],[NIPNAS]],Target_CC[],COLUMN(DJ$2)+9,0)</f>
        <v>0</v>
      </c>
      <c r="DY159" s="22">
        <f>Target_AM[[#This Row],[PROPORSI]]*VLOOKUP(Target_AM[[#This Row],[NIPNAS]],Target_CC[],COLUMN(DK$2)+9,0)</f>
        <v>0</v>
      </c>
      <c r="DZ159" s="22">
        <f>Target_AM[[#This Row],[PROPORSI]]*VLOOKUP(Target_AM[[#This Row],[NIPNAS]],Target_CC[],COLUMN(DL$2)+9,0)</f>
        <v>0</v>
      </c>
      <c r="EA159" s="22">
        <f>Target_AM[[#This Row],[PROPORSI]]*VLOOKUP(Target_AM[[#This Row],[NIPNAS]],Target_CC[],COLUMN(DM$2)+9,0)</f>
        <v>0</v>
      </c>
    </row>
    <row r="160" spans="2:131" x14ac:dyDescent="0.3">
      <c r="B160">
        <v>403613</v>
      </c>
      <c r="C160" t="s">
        <v>1003</v>
      </c>
      <c r="D160">
        <v>1</v>
      </c>
      <c r="E160" s="8">
        <v>45658</v>
      </c>
      <c r="F160">
        <v>10016359</v>
      </c>
      <c r="G160" t="s">
        <v>426</v>
      </c>
      <c r="J160" t="s">
        <v>309</v>
      </c>
      <c r="K160" t="s">
        <v>25</v>
      </c>
      <c r="L160" t="s">
        <v>159</v>
      </c>
      <c r="M160" t="s">
        <v>29</v>
      </c>
      <c r="N160" s="23">
        <f>Target_AM[[#This Row],[PROPORSI]]*VLOOKUP(Target_AM[[#This Row],[NIPNAS]],Target_CC[],9,0)</f>
        <v>22869722.756110534</v>
      </c>
      <c r="O160" s="22">
        <f>Target_AM[[#This Row],[PROPORSI]]*VLOOKUP(Target_AM[[#This Row],[NIPNAS]],Target_CC[],COLUMN(A$2)+9,0)</f>
        <v>56630.363636363625</v>
      </c>
      <c r="P160" s="22">
        <f>Target_AM[[#This Row],[PROPORSI]]*VLOOKUP(Target_AM[[#This Row],[NIPNAS]],Target_CC[],COLUMN(B$2)+9,0)</f>
        <v>59610.909090909081</v>
      </c>
      <c r="Q160" s="22">
        <f>Target_AM[[#This Row],[PROPORSI]]*VLOOKUP(Target_AM[[#This Row],[NIPNAS]],Target_CC[],COLUMN(C$2)+9,0)</f>
        <v>53649.818181818177</v>
      </c>
      <c r="R160" s="22">
        <f>Target_AM[[#This Row],[PROPORSI]]*VLOOKUP(Target_AM[[#This Row],[NIPNAS]],Target_CC[],COLUMN(D$2)+9,0)</f>
        <v>47688.727272727265</v>
      </c>
      <c r="S160" s="22">
        <f>Target_AM[[#This Row],[PROPORSI]]*VLOOKUP(Target_AM[[#This Row],[NIPNAS]],Target_CC[],COLUMN(E$2)+9,0)</f>
        <v>50669.272727272721</v>
      </c>
      <c r="T160" s="22">
        <f>Target_AM[[#This Row],[PROPORSI]]*VLOOKUP(Target_AM[[#This Row],[NIPNAS]],Target_CC[],COLUMN(F$2)+9,0)</f>
        <v>53649.818181818177</v>
      </c>
      <c r="U160" s="22">
        <f>Target_AM[[#This Row],[PROPORSI]]*VLOOKUP(Target_AM[[#This Row],[NIPNAS]],Target_CC[],COLUMN(G$2)+9,0)</f>
        <v>68552.545454545441</v>
      </c>
      <c r="V160" s="22">
        <f>Target_AM[[#This Row],[PROPORSI]]*VLOOKUP(Target_AM[[#This Row],[NIPNAS]],Target_CC[],COLUMN(H$2)+9,0)</f>
        <v>62591.454545454537</v>
      </c>
      <c r="W160" s="22">
        <f>Target_AM[[#This Row],[PROPORSI]]*VLOOKUP(Target_AM[[#This Row],[NIPNAS]],Target_CC[],COLUMN(I$2)+9,0)</f>
        <v>62591.454545454537</v>
      </c>
      <c r="X160" s="22">
        <f>Target_AM[[#This Row],[PROPORSI]]*VLOOKUP(Target_AM[[#This Row],[NIPNAS]],Target_CC[],COLUMN(J$2)+9,0)</f>
        <v>68552.545454545441</v>
      </c>
      <c r="Y160" s="22">
        <f>Target_AM[[#This Row],[PROPORSI]]*VLOOKUP(Target_AM[[#This Row],[NIPNAS]],Target_CC[],COLUMN(K$2)+9,0)</f>
        <v>59610.909090909081</v>
      </c>
      <c r="Z160" s="22">
        <f>Target_AM[[#This Row],[PROPORSI]]*VLOOKUP(Target_AM[[#This Row],[NIPNAS]],Target_CC[],COLUMN(L$2)+9,0)</f>
        <v>62591.454545454537</v>
      </c>
      <c r="AA160" s="22">
        <f>Target_AM[[#This Row],[PROPORSI]]*VLOOKUP(Target_AM[[#This Row],[NIPNAS]],Target_CC[],COLUMN(M$2)+9,0)</f>
        <v>706389.27272727259</v>
      </c>
      <c r="AB160" s="22">
        <f>Target_AM[[#This Row],[PROPORSI]]*VLOOKUP(Target_AM[[#This Row],[NIPNAS]],Target_CC[],COLUMN(N$2)+9,0)</f>
        <v>7588.6343906646598</v>
      </c>
      <c r="AC160" s="22">
        <f>Target_AM[[#This Row],[PROPORSI]]*VLOOKUP(Target_AM[[#This Row],[NIPNAS]],Target_CC[],COLUMN(O$2)+9,0)</f>
        <v>8070.1173541984872</v>
      </c>
      <c r="AD160" s="22">
        <f>Target_AM[[#This Row],[PROPORSI]]*VLOOKUP(Target_AM[[#This Row],[NIPNAS]],Target_CC[],COLUMN(P$2)+9,0)</f>
        <v>10618.449366680297</v>
      </c>
      <c r="AE160" s="22">
        <f>Target_AM[[#This Row],[PROPORSI]]*VLOOKUP(Target_AM[[#This Row],[NIPNAS]],Target_CC[],COLUMN(Q$2)+9,0)</f>
        <v>10826.076507720052</v>
      </c>
      <c r="AF160" s="22">
        <f>Target_AM[[#This Row],[PROPORSI]]*VLOOKUP(Target_AM[[#This Row],[NIPNAS]],Target_CC[],COLUMN(R$2)+9,0)</f>
        <v>14160.327712464599</v>
      </c>
      <c r="AG160" s="22">
        <f>Target_AM[[#This Row],[PROPORSI]]*VLOOKUP(Target_AM[[#This Row],[NIPNAS]],Target_CC[],COLUMN(S$2)+9,0)</f>
        <v>13230.759428022318</v>
      </c>
      <c r="AH160" s="22">
        <f>Target_AM[[#This Row],[PROPORSI]]*VLOOKUP(Target_AM[[#This Row],[NIPNAS]],Target_CC[],COLUMN(T$2)+9,0)</f>
        <v>11618.466680494423</v>
      </c>
      <c r="AI160" s="22">
        <f>Target_AM[[#This Row],[PROPORSI]]*VLOOKUP(Target_AM[[#This Row],[NIPNAS]],Target_CC[],COLUMN(U$2)+9,0)</f>
        <v>13142.92844009709</v>
      </c>
      <c r="AJ160" s="22">
        <f>Target_AM[[#This Row],[PROPORSI]]*VLOOKUP(Target_AM[[#This Row],[NIPNAS]],Target_CC[],COLUMN(V$2)+9,0)</f>
        <v>11411.982787689545</v>
      </c>
      <c r="AK160" s="22">
        <f>Target_AM[[#This Row],[PROPORSI]]*VLOOKUP(Target_AM[[#This Row],[NIPNAS]],Target_CC[],COLUMN(W$2)+9,0)</f>
        <v>12010.144518697447</v>
      </c>
      <c r="AL160" s="22">
        <f>Target_AM[[#This Row],[PROPORSI]]*VLOOKUP(Target_AM[[#This Row],[NIPNAS]],Target_CC[],COLUMN(X$2)+9,0)</f>
        <v>14756.222688985223</v>
      </c>
      <c r="AM160" s="22">
        <f>Target_AM[[#This Row],[PROPORSI]]*VLOOKUP(Target_AM[[#This Row],[NIPNAS]],Target_CC[],COLUMN(Y$2)+9,0)</f>
        <v>17507.162570924131</v>
      </c>
      <c r="AN160" s="22">
        <f>Target_AM[[#This Row],[PROPORSI]]*VLOOKUP(Target_AM[[#This Row],[NIPNAS]],Target_CC[],COLUMN(Z$2)+9,0)</f>
        <v>144941.27244663826</v>
      </c>
      <c r="AO160" s="22">
        <f>Target_AM[[#This Row],[PROPORSI]]*VLOOKUP(Target_AM[[#This Row],[NIPNAS]],Target_CC[],COLUMN(AA$2)+9,0)</f>
        <v>64218.998027028283</v>
      </c>
      <c r="AP160" s="22">
        <f>Target_AM[[#This Row],[PROPORSI]]*VLOOKUP(Target_AM[[#This Row],[NIPNAS]],Target_CC[],COLUMN(AB$2)+9,0)</f>
        <v>67681.026445107564</v>
      </c>
      <c r="AQ160" s="22">
        <f>Target_AM[[#This Row],[PROPORSI]]*VLOOKUP(Target_AM[[#This Row],[NIPNAS]],Target_CC[],COLUMN(AC$2)+9,0)</f>
        <v>64268.267548498472</v>
      </c>
      <c r="AR160" s="22">
        <f>Target_AM[[#This Row],[PROPORSI]]*VLOOKUP(Target_AM[[#This Row],[NIPNAS]],Target_CC[],COLUMN(AD$2)+9,0)</f>
        <v>58514.803780447313</v>
      </c>
      <c r="AS160" s="22">
        <f>Target_AM[[#This Row],[PROPORSI]]*VLOOKUP(Target_AM[[#This Row],[NIPNAS]],Target_CC[],COLUMN(AE$2)+9,0)</f>
        <v>64829.600439737318</v>
      </c>
      <c r="AT160" s="22">
        <f>Target_AM[[#This Row],[PROPORSI]]*VLOOKUP(Target_AM[[#This Row],[NIPNAS]],Target_CC[],COLUMN(AF$2)+9,0)</f>
        <v>66880.577609840489</v>
      </c>
      <c r="AU160" s="22">
        <f>Target_AM[[#This Row],[PROPORSI]]*VLOOKUP(Target_AM[[#This Row],[NIPNAS]],Target_CC[],COLUMN(AG$2)+9,0)</f>
        <v>80171.012135039869</v>
      </c>
      <c r="AV160" s="22">
        <f>Target_AM[[#This Row],[PROPORSI]]*VLOOKUP(Target_AM[[#This Row],[NIPNAS]],Target_CC[],COLUMN(AH$2)+9,0)</f>
        <v>75734.382985551623</v>
      </c>
      <c r="AW160" s="22">
        <f>Target_AM[[#This Row],[PROPORSI]]*VLOOKUP(Target_AM[[#This Row],[NIPNAS]],Target_CC[],COLUMN(AI$2)+9,0)</f>
        <v>74003.437333144087</v>
      </c>
      <c r="AX160" s="22">
        <f>Target_AM[[#This Row],[PROPORSI]]*VLOOKUP(Target_AM[[#This Row],[NIPNAS]],Target_CC[],COLUMN(AJ$2)+9,0)</f>
        <v>80562.689973242886</v>
      </c>
      <c r="AY160" s="22">
        <f>Target_AM[[#This Row],[PROPORSI]]*VLOOKUP(Target_AM[[#This Row],[NIPNAS]],Target_CC[],COLUMN(AK$2)+9,0)</f>
        <v>74367.131779894306</v>
      </c>
      <c r="AZ160" s="22">
        <f>Target_AM[[#This Row],[PROPORSI]]*VLOOKUP(Target_AM[[#This Row],[NIPNAS]],Target_CC[],COLUMN(AL$2)+9,0)</f>
        <v>80098.617116378664</v>
      </c>
      <c r="BA160" s="22">
        <f>Target_AM[[#This Row],[PROPORSI]]*VLOOKUP(Target_AM[[#This Row],[NIPNAS]],Target_CC[],COLUMN(AM$2)+9,0)</f>
        <v>851330.54517391091</v>
      </c>
      <c r="BB160" s="22">
        <f>Target_AM[[#This Row],[PROPORSI]]*VLOOKUP(Target_AM[[#This Row],[NIPNAS]],Target_CC[],COLUMN(AN$2)+9,0)</f>
        <v>0</v>
      </c>
      <c r="BC160" s="22">
        <f>Target_AM[[#This Row],[PROPORSI]]*VLOOKUP(Target_AM[[#This Row],[NIPNAS]],Target_CC[],COLUMN(AO$2)+9,0)</f>
        <v>0</v>
      </c>
      <c r="BD160" s="22">
        <f>Target_AM[[#This Row],[PROPORSI]]*VLOOKUP(Target_AM[[#This Row],[NIPNAS]],Target_CC[],COLUMN(AP$2)+9,0)</f>
        <v>0</v>
      </c>
      <c r="BE160" s="22">
        <f>Target_AM[[#This Row],[PROPORSI]]*VLOOKUP(Target_AM[[#This Row],[NIPNAS]],Target_CC[],COLUMN(AQ$2)+9,0)</f>
        <v>0</v>
      </c>
      <c r="BF160" s="22">
        <f>Target_AM[[#This Row],[PROPORSI]]*VLOOKUP(Target_AM[[#This Row],[NIPNAS]],Target_CC[],COLUMN(AR$2)+9,0)</f>
        <v>0</v>
      </c>
      <c r="BG160" s="22">
        <f>Target_AM[[#This Row],[PROPORSI]]*VLOOKUP(Target_AM[[#This Row],[NIPNAS]],Target_CC[],COLUMN(AS$2)+9,0)</f>
        <v>0</v>
      </c>
      <c r="BH160" s="22">
        <f>Target_AM[[#This Row],[PROPORSI]]*VLOOKUP(Target_AM[[#This Row],[NIPNAS]],Target_CC[],COLUMN(AT$2)+9,0)</f>
        <v>0</v>
      </c>
      <c r="BI160" s="22">
        <f>Target_AM[[#This Row],[PROPORSI]]*VLOOKUP(Target_AM[[#This Row],[NIPNAS]],Target_CC[],COLUMN(AU$2)+9,0)</f>
        <v>0</v>
      </c>
      <c r="BJ160" s="22">
        <f>Target_AM[[#This Row],[PROPORSI]]*VLOOKUP(Target_AM[[#This Row],[NIPNAS]],Target_CC[],COLUMN(AV$2)+9,0)</f>
        <v>0</v>
      </c>
      <c r="BK160" s="22">
        <f>Target_AM[[#This Row],[PROPORSI]]*VLOOKUP(Target_AM[[#This Row],[NIPNAS]],Target_CC[],COLUMN(AW$2)+9,0)</f>
        <v>0</v>
      </c>
      <c r="BL160" s="22">
        <f>Target_AM[[#This Row],[PROPORSI]]*VLOOKUP(Target_AM[[#This Row],[NIPNAS]],Target_CC[],COLUMN(AX$2)+9,0)</f>
        <v>0</v>
      </c>
      <c r="BM160" s="22">
        <f>Target_AM[[#This Row],[PROPORSI]]*VLOOKUP(Target_AM[[#This Row],[NIPNAS]],Target_CC[],COLUMN(AY$2)+9,0)</f>
        <v>0</v>
      </c>
      <c r="BN160" s="22">
        <f>Target_AM[[#This Row],[PROPORSI]]*VLOOKUP(Target_AM[[#This Row],[NIPNAS]],Target_CC[],COLUMN(AZ$2)+9,0)</f>
        <v>0</v>
      </c>
      <c r="BO160" s="22">
        <f>Target_AM[[#This Row],[PROPORSI]]*VLOOKUP(Target_AM[[#This Row],[NIPNAS]],Target_CC[],COLUMN(BA$2)+9,0)</f>
        <v>67600</v>
      </c>
      <c r="BP160" s="22">
        <f>Target_AM[[#This Row],[PROPORSI]]*VLOOKUP(Target_AM[[#This Row],[NIPNAS]],Target_CC[],COLUMN(BB$2)+9,0)</f>
        <v>67600</v>
      </c>
      <c r="BQ160" s="22">
        <f>Target_AM[[#This Row],[PROPORSI]]*VLOOKUP(Target_AM[[#This Row],[NIPNAS]],Target_CC[],COLUMN(BC$2)+9,0)</f>
        <v>67600</v>
      </c>
      <c r="BR160" s="22">
        <f>Target_AM[[#This Row],[PROPORSI]]*VLOOKUP(Target_AM[[#This Row],[NIPNAS]],Target_CC[],COLUMN(BD$2)+9,0)</f>
        <v>67600</v>
      </c>
      <c r="BS160" s="22">
        <f>Target_AM[[#This Row],[PROPORSI]]*VLOOKUP(Target_AM[[#This Row],[NIPNAS]],Target_CC[],COLUMN(BE$2)+9,0)</f>
        <v>67600</v>
      </c>
      <c r="BT160" s="22">
        <f>Target_AM[[#This Row],[PROPORSI]]*VLOOKUP(Target_AM[[#This Row],[NIPNAS]],Target_CC[],COLUMN(BF$2)+9,0)</f>
        <v>67600</v>
      </c>
      <c r="BU160" s="22">
        <f>Target_AM[[#This Row],[PROPORSI]]*VLOOKUP(Target_AM[[#This Row],[NIPNAS]],Target_CC[],COLUMN(BG$2)+9,0)</f>
        <v>67600</v>
      </c>
      <c r="BV160" s="22">
        <f>Target_AM[[#This Row],[PROPORSI]]*VLOOKUP(Target_AM[[#This Row],[NIPNAS]],Target_CC[],COLUMN(BH$2)+9,0)</f>
        <v>67600</v>
      </c>
      <c r="BW160" s="22">
        <f>Target_AM[[#This Row],[PROPORSI]]*VLOOKUP(Target_AM[[#This Row],[NIPNAS]],Target_CC[],COLUMN(BI$2)+9,0)</f>
        <v>67600</v>
      </c>
      <c r="BX160" s="22">
        <f>Target_AM[[#This Row],[PROPORSI]]*VLOOKUP(Target_AM[[#This Row],[NIPNAS]],Target_CC[],COLUMN(BJ$2)+9,0)</f>
        <v>67600</v>
      </c>
      <c r="BY160" s="22">
        <f>Target_AM[[#This Row],[PROPORSI]]*VLOOKUP(Target_AM[[#This Row],[NIPNAS]],Target_CC[],COLUMN(BK$2)+9,0)</f>
        <v>67600</v>
      </c>
      <c r="BZ160" s="22">
        <f>Target_AM[[#This Row],[PROPORSI]]*VLOOKUP(Target_AM[[#This Row],[NIPNAS]],Target_CC[],COLUMN(BL$2)+9,0)</f>
        <v>67600</v>
      </c>
      <c r="CA160" s="22">
        <f>Target_AM[[#This Row],[PROPORSI]]*VLOOKUP(Target_AM[[#This Row],[NIPNAS]],Target_CC[],COLUMN(BM$2)+9,0)</f>
        <v>811200</v>
      </c>
      <c r="CB160" s="22">
        <f>Target_AM[[#This Row],[PROPORSI]]*VLOOKUP(Target_AM[[#This Row],[NIPNAS]],Target_CC[],COLUMN(BN$2)+9,0)</f>
        <v>0</v>
      </c>
      <c r="CC160" s="22">
        <f>Target_AM[[#This Row],[PROPORSI]]*VLOOKUP(Target_AM[[#This Row],[NIPNAS]],Target_CC[],COLUMN(BO$2)+9,0)</f>
        <v>0</v>
      </c>
      <c r="CD160" s="22">
        <f>Target_AM[[#This Row],[PROPORSI]]*VLOOKUP(Target_AM[[#This Row],[NIPNAS]],Target_CC[],COLUMN(BP$2)+9,0)</f>
        <v>0</v>
      </c>
      <c r="CE160" s="22">
        <f>Target_AM[[#This Row],[PROPORSI]]*VLOOKUP(Target_AM[[#This Row],[NIPNAS]],Target_CC[],COLUMN(BQ$2)+9,0)</f>
        <v>0</v>
      </c>
      <c r="CF160" s="22">
        <f>Target_AM[[#This Row],[PROPORSI]]*VLOOKUP(Target_AM[[#This Row],[NIPNAS]],Target_CC[],COLUMN(BR$2)+9,0)</f>
        <v>0</v>
      </c>
      <c r="CG160" s="22">
        <f>Target_AM[[#This Row],[PROPORSI]]*VLOOKUP(Target_AM[[#This Row],[NIPNAS]],Target_CC[],COLUMN(BS$2)+9,0)</f>
        <v>0</v>
      </c>
      <c r="CH160" s="22">
        <f>Target_AM[[#This Row],[PROPORSI]]*VLOOKUP(Target_AM[[#This Row],[NIPNAS]],Target_CC[],COLUMN(BT$2)+9,0)</f>
        <v>0</v>
      </c>
      <c r="CI160" s="22">
        <f>Target_AM[[#This Row],[PROPORSI]]*VLOOKUP(Target_AM[[#This Row],[NIPNAS]],Target_CC[],COLUMN(BU$2)+9,0)</f>
        <v>0</v>
      </c>
      <c r="CJ160" s="22">
        <f>Target_AM[[#This Row],[PROPORSI]]*VLOOKUP(Target_AM[[#This Row],[NIPNAS]],Target_CC[],COLUMN(BV$2)+9,0)</f>
        <v>0</v>
      </c>
      <c r="CK160" s="22">
        <f>Target_AM[[#This Row],[PROPORSI]]*VLOOKUP(Target_AM[[#This Row],[NIPNAS]],Target_CC[],COLUMN(BW$2)+9,0)</f>
        <v>0</v>
      </c>
      <c r="CL160" s="22">
        <f>Target_AM[[#This Row],[PROPORSI]]*VLOOKUP(Target_AM[[#This Row],[NIPNAS]],Target_CC[],COLUMN(BX$2)+9,0)</f>
        <v>0</v>
      </c>
      <c r="CM160" s="22">
        <f>Target_AM[[#This Row],[PROPORSI]]*VLOOKUP(Target_AM[[#This Row],[NIPNAS]],Target_CC[],COLUMN(BY$2)+9,0)</f>
        <v>0</v>
      </c>
      <c r="CN160" s="22">
        <f>Target_AM[[#This Row],[PROPORSI]]*VLOOKUP(Target_AM[[#This Row],[NIPNAS]],Target_CC[],COLUMN(BZ$2)+9,0)</f>
        <v>0</v>
      </c>
      <c r="CO160" s="22">
        <f>Target_AM[[#This Row],[PROPORSI]]*VLOOKUP(Target_AM[[#This Row],[NIPNAS]],Target_CC[],COLUMN(CA$2)+9,0)</f>
        <v>67600</v>
      </c>
      <c r="CP160" s="22">
        <f>Target_AM[[#This Row],[PROPORSI]]*VLOOKUP(Target_AM[[#This Row],[NIPNAS]],Target_CC[],COLUMN(CB$2)+9,0)</f>
        <v>67600</v>
      </c>
      <c r="CQ160" s="22">
        <f>Target_AM[[#This Row],[PROPORSI]]*VLOOKUP(Target_AM[[#This Row],[NIPNAS]],Target_CC[],COLUMN(CC$2)+9,0)</f>
        <v>67600</v>
      </c>
      <c r="CR160" s="22">
        <f>Target_AM[[#This Row],[PROPORSI]]*VLOOKUP(Target_AM[[#This Row],[NIPNAS]],Target_CC[],COLUMN(CD$2)+9,0)</f>
        <v>67600</v>
      </c>
      <c r="CS160" s="22">
        <f>Target_AM[[#This Row],[PROPORSI]]*VLOOKUP(Target_AM[[#This Row],[NIPNAS]],Target_CC[],COLUMN(CE$2)+9,0)</f>
        <v>67600</v>
      </c>
      <c r="CT160" s="22">
        <f>Target_AM[[#This Row],[PROPORSI]]*VLOOKUP(Target_AM[[#This Row],[NIPNAS]],Target_CC[],COLUMN(CF$2)+9,0)</f>
        <v>67600</v>
      </c>
      <c r="CU160" s="22">
        <f>Target_AM[[#This Row],[PROPORSI]]*VLOOKUP(Target_AM[[#This Row],[NIPNAS]],Target_CC[],COLUMN(CG$2)+9,0)</f>
        <v>67600</v>
      </c>
      <c r="CV160" s="22">
        <f>Target_AM[[#This Row],[PROPORSI]]*VLOOKUP(Target_AM[[#This Row],[NIPNAS]],Target_CC[],COLUMN(CH$2)+9,0)</f>
        <v>67600</v>
      </c>
      <c r="CW160" s="22">
        <f>Target_AM[[#This Row],[PROPORSI]]*VLOOKUP(Target_AM[[#This Row],[NIPNAS]],Target_CC[],COLUMN(CI$2)+9,0)</f>
        <v>67600</v>
      </c>
      <c r="CX160" s="22">
        <f>Target_AM[[#This Row],[PROPORSI]]*VLOOKUP(Target_AM[[#This Row],[NIPNAS]],Target_CC[],COLUMN(CJ$2)+9,0)</f>
        <v>67600</v>
      </c>
      <c r="CY160" s="22">
        <f>Target_AM[[#This Row],[PROPORSI]]*VLOOKUP(Target_AM[[#This Row],[NIPNAS]],Target_CC[],COLUMN(CK$2)+9,0)</f>
        <v>67600</v>
      </c>
      <c r="CZ160" s="22">
        <f>Target_AM[[#This Row],[PROPORSI]]*VLOOKUP(Target_AM[[#This Row],[NIPNAS]],Target_CC[],COLUMN(CL$2)+9,0)</f>
        <v>67600</v>
      </c>
      <c r="DA160" s="22">
        <f>Target_AM[[#This Row],[PROPORSI]]*VLOOKUP(Target_AM[[#This Row],[NIPNAS]],Target_CC[],COLUMN(CM$2)+9,0)</f>
        <v>811200</v>
      </c>
      <c r="DB160" s="22">
        <f>Target_AM[[#This Row],[PROPORSI]]*VLOOKUP(Target_AM[[#This Row],[NIPNAS]],Target_CC[],COLUMN(CN$2)+9,0)</f>
        <v>0</v>
      </c>
      <c r="DC160" s="22">
        <f>Target_AM[[#This Row],[PROPORSI]]*VLOOKUP(Target_AM[[#This Row],[NIPNAS]],Target_CC[],COLUMN(CO$2)+9,0)</f>
        <v>0</v>
      </c>
      <c r="DD160" s="22">
        <f>Target_AM[[#This Row],[PROPORSI]]*VLOOKUP(Target_AM[[#This Row],[NIPNAS]],Target_CC[],COLUMN(CP$2)+9,0)</f>
        <v>0</v>
      </c>
      <c r="DE160" s="22">
        <f>Target_AM[[#This Row],[PROPORSI]]*VLOOKUP(Target_AM[[#This Row],[NIPNAS]],Target_CC[],COLUMN(CQ$2)+9,0)</f>
        <v>0</v>
      </c>
      <c r="DF160" s="22">
        <f>Target_AM[[#This Row],[PROPORSI]]*VLOOKUP(Target_AM[[#This Row],[NIPNAS]],Target_CC[],COLUMN(CR$2)+9,0)</f>
        <v>0</v>
      </c>
      <c r="DG160" s="22">
        <f>Target_AM[[#This Row],[PROPORSI]]*VLOOKUP(Target_AM[[#This Row],[NIPNAS]],Target_CC[],COLUMN(CS$2)+9,0)</f>
        <v>0</v>
      </c>
      <c r="DH160" s="22">
        <f>Target_AM[[#This Row],[PROPORSI]]*VLOOKUP(Target_AM[[#This Row],[NIPNAS]],Target_CC[],COLUMN(CT$2)+9,0)</f>
        <v>0</v>
      </c>
      <c r="DI160" s="22">
        <f>Target_AM[[#This Row],[PROPORSI]]*VLOOKUP(Target_AM[[#This Row],[NIPNAS]],Target_CC[],COLUMN(CU$2)+9,0)</f>
        <v>0</v>
      </c>
      <c r="DJ160" s="22">
        <f>Target_AM[[#This Row],[PROPORSI]]*VLOOKUP(Target_AM[[#This Row],[NIPNAS]],Target_CC[],COLUMN(CV$2)+9,0)</f>
        <v>0</v>
      </c>
      <c r="DK160" s="22">
        <f>Target_AM[[#This Row],[PROPORSI]]*VLOOKUP(Target_AM[[#This Row],[NIPNAS]],Target_CC[],COLUMN(CW$2)+9,0)</f>
        <v>0</v>
      </c>
      <c r="DL160" s="22">
        <f>Target_AM[[#This Row],[PROPORSI]]*VLOOKUP(Target_AM[[#This Row],[NIPNAS]],Target_CC[],COLUMN(CX$2)+9,0)</f>
        <v>0</v>
      </c>
      <c r="DM160" s="22">
        <f>Target_AM[[#This Row],[PROPORSI]]*VLOOKUP(Target_AM[[#This Row],[NIPNAS]],Target_CC[],COLUMN(CY$2)+9,0)</f>
        <v>0</v>
      </c>
      <c r="DN160" s="22">
        <f>Target_AM[[#This Row],[PROPORSI]]*VLOOKUP(Target_AM[[#This Row],[NIPNAS]],Target_CC[],COLUMN(CZ$2)+9,0)</f>
        <v>0</v>
      </c>
      <c r="DO160" s="22">
        <f>Target_AM[[#This Row],[PROPORSI]]*VLOOKUP(Target_AM[[#This Row],[NIPNAS]],Target_CC[],COLUMN(DA$2)+9,0)</f>
        <v>0</v>
      </c>
      <c r="DP160" s="22">
        <f>Target_AM[[#This Row],[PROPORSI]]*VLOOKUP(Target_AM[[#This Row],[NIPNAS]],Target_CC[],COLUMN(DB$2)+9,0)</f>
        <v>0</v>
      </c>
      <c r="DQ160" s="22">
        <f>Target_AM[[#This Row],[PROPORSI]]*VLOOKUP(Target_AM[[#This Row],[NIPNAS]],Target_CC[],COLUMN(DC$2)+9,0)</f>
        <v>0</v>
      </c>
      <c r="DR160" s="22">
        <f>Target_AM[[#This Row],[PROPORSI]]*VLOOKUP(Target_AM[[#This Row],[NIPNAS]],Target_CC[],COLUMN(DD$2)+9,0)</f>
        <v>0</v>
      </c>
      <c r="DS160" s="22">
        <f>Target_AM[[#This Row],[PROPORSI]]*VLOOKUP(Target_AM[[#This Row],[NIPNAS]],Target_CC[],COLUMN(DE$2)+9,0)</f>
        <v>0</v>
      </c>
      <c r="DT160" s="22">
        <f>Target_AM[[#This Row],[PROPORSI]]*VLOOKUP(Target_AM[[#This Row],[NIPNAS]],Target_CC[],COLUMN(DF$2)+9,0)</f>
        <v>0</v>
      </c>
      <c r="DU160" s="22">
        <f>Target_AM[[#This Row],[PROPORSI]]*VLOOKUP(Target_AM[[#This Row],[NIPNAS]],Target_CC[],COLUMN(DG$2)+9,0)</f>
        <v>0</v>
      </c>
      <c r="DV160" s="22">
        <f>Target_AM[[#This Row],[PROPORSI]]*VLOOKUP(Target_AM[[#This Row],[NIPNAS]],Target_CC[],COLUMN(DH$2)+9,0)</f>
        <v>0</v>
      </c>
      <c r="DW160" s="22">
        <f>Target_AM[[#This Row],[PROPORSI]]*VLOOKUP(Target_AM[[#This Row],[NIPNAS]],Target_CC[],COLUMN(DI$2)+9,0)</f>
        <v>0</v>
      </c>
      <c r="DX160" s="22">
        <f>Target_AM[[#This Row],[PROPORSI]]*VLOOKUP(Target_AM[[#This Row],[NIPNAS]],Target_CC[],COLUMN(DJ$2)+9,0)</f>
        <v>0</v>
      </c>
      <c r="DY160" s="22">
        <f>Target_AM[[#This Row],[PROPORSI]]*VLOOKUP(Target_AM[[#This Row],[NIPNAS]],Target_CC[],COLUMN(DK$2)+9,0)</f>
        <v>0</v>
      </c>
      <c r="DZ160" s="22">
        <f>Target_AM[[#This Row],[PROPORSI]]*VLOOKUP(Target_AM[[#This Row],[NIPNAS]],Target_CC[],COLUMN(DL$2)+9,0)</f>
        <v>0</v>
      </c>
      <c r="EA160" s="22">
        <f>Target_AM[[#This Row],[PROPORSI]]*VLOOKUP(Target_AM[[#This Row],[NIPNAS]],Target_CC[],COLUMN(DM$2)+9,0)</f>
        <v>0</v>
      </c>
    </row>
    <row r="161" spans="2:131" x14ac:dyDescent="0.3">
      <c r="B161">
        <v>850046</v>
      </c>
      <c r="C161" t="s">
        <v>1036</v>
      </c>
      <c r="D161">
        <v>1</v>
      </c>
      <c r="E161" s="8">
        <v>45658</v>
      </c>
      <c r="F161">
        <v>19570237</v>
      </c>
      <c r="G161" t="s">
        <v>434</v>
      </c>
      <c r="J161" t="s">
        <v>363</v>
      </c>
      <c r="K161" t="s">
        <v>25</v>
      </c>
      <c r="L161" t="s">
        <v>159</v>
      </c>
      <c r="M161" t="s">
        <v>29</v>
      </c>
      <c r="N161" s="23">
        <f>Target_AM[[#This Row],[PROPORSI]]*VLOOKUP(Target_AM[[#This Row],[NIPNAS]],Target_CC[],9,0)</f>
        <v>22869722.756110534</v>
      </c>
      <c r="O161" s="22">
        <f>Target_AM[[#This Row],[PROPORSI]]*VLOOKUP(Target_AM[[#This Row],[NIPNAS]],Target_CC[],COLUMN(A$2)+9,0)</f>
        <v>96200</v>
      </c>
      <c r="P161" s="22">
        <f>Target_AM[[#This Row],[PROPORSI]]*VLOOKUP(Target_AM[[#This Row],[NIPNAS]],Target_CC[],COLUMN(B$2)+9,0)</f>
        <v>96200</v>
      </c>
      <c r="Q161" s="22">
        <f>Target_AM[[#This Row],[PROPORSI]]*VLOOKUP(Target_AM[[#This Row],[NIPNAS]],Target_CC[],COLUMN(C$2)+9,0)</f>
        <v>92352</v>
      </c>
      <c r="R161" s="22">
        <f>Target_AM[[#This Row],[PROPORSI]]*VLOOKUP(Target_AM[[#This Row],[NIPNAS]],Target_CC[],COLUMN(D$2)+9,0)</f>
        <v>97123.520000000004</v>
      </c>
      <c r="S161" s="22">
        <f>Target_AM[[#This Row],[PROPORSI]]*VLOOKUP(Target_AM[[#This Row],[NIPNAS]],Target_CC[],COLUMN(E$2)+9,0)</f>
        <v>92361.235199999996</v>
      </c>
      <c r="T161" s="22">
        <f>Target_AM[[#This Row],[PROPORSI]]*VLOOKUP(Target_AM[[#This Row],[NIPNAS]],Target_CC[],COLUMN(F$2)+9,0)</f>
        <v>92313.612351999996</v>
      </c>
      <c r="U161" s="22">
        <f>Target_AM[[#This Row],[PROPORSI]]*VLOOKUP(Target_AM[[#This Row],[NIPNAS]],Target_CC[],COLUMN(G$2)+9,0)</f>
        <v>111553.13612351999</v>
      </c>
      <c r="V161" s="22">
        <f>Target_AM[[#This Row],[PROPORSI]]*VLOOKUP(Target_AM[[#This Row],[NIPNAS]],Target_CC[],COLUMN(H$2)+9,0)</f>
        <v>97315.531361235204</v>
      </c>
      <c r="W161" s="22">
        <f>Target_AM[[#This Row],[PROPORSI]]*VLOOKUP(Target_AM[[#This Row],[NIPNAS]],Target_CC[],COLUMN(I$2)+9,0)</f>
        <v>101983.15531361235</v>
      </c>
      <c r="X161" s="22">
        <f>Target_AM[[#This Row],[PROPORSI]]*VLOOKUP(Target_AM[[#This Row],[NIPNAS]],Target_CC[],COLUMN(J$2)+9,0)</f>
        <v>111649.83155313611</v>
      </c>
      <c r="Y161" s="22">
        <f>Target_AM[[#This Row],[PROPORSI]]*VLOOKUP(Target_AM[[#This Row],[NIPNAS]],Target_CC[],COLUMN(K$2)+9,0)</f>
        <v>97316.498315531368</v>
      </c>
      <c r="Z161" s="22">
        <f>Target_AM[[#This Row],[PROPORSI]]*VLOOKUP(Target_AM[[#This Row],[NIPNAS]],Target_CC[],COLUMN(L$2)+9,0)</f>
        <v>106793.16498315532</v>
      </c>
      <c r="AA161" s="22">
        <f>Target_AM[[#This Row],[PROPORSI]]*VLOOKUP(Target_AM[[#This Row],[NIPNAS]],Target_CC[],COLUMN(M$2)+9,0)</f>
        <v>1193161.6852021902</v>
      </c>
      <c r="AB161" s="22">
        <f>Target_AM[[#This Row],[PROPORSI]]*VLOOKUP(Target_AM[[#This Row],[NIPNAS]],Target_CC[],COLUMN(N$2)+9,0)</f>
        <v>287007.36337428645</v>
      </c>
      <c r="AC161" s="22">
        <f>Target_AM[[#This Row],[PROPORSI]]*VLOOKUP(Target_AM[[#This Row],[NIPNAS]],Target_CC[],COLUMN(O$2)+9,0)</f>
        <v>1678985.9569378304</v>
      </c>
      <c r="AD161" s="22">
        <f>Target_AM[[#This Row],[PROPORSI]]*VLOOKUP(Target_AM[[#This Row],[NIPNAS]],Target_CC[],COLUMN(P$2)+9,0)</f>
        <v>1534064.0625921432</v>
      </c>
      <c r="AE161" s="22">
        <f>Target_AM[[#This Row],[PROPORSI]]*VLOOKUP(Target_AM[[#This Row],[NIPNAS]],Target_CC[],COLUMN(Q$2)+9,0)</f>
        <v>1058895.6419016223</v>
      </c>
      <c r="AF161" s="22">
        <f>Target_AM[[#This Row],[PROPORSI]]*VLOOKUP(Target_AM[[#This Row],[NIPNAS]],Target_CC[],COLUMN(R$2)+9,0)</f>
        <v>1430795.1039468199</v>
      </c>
      <c r="AG161" s="22">
        <f>Target_AM[[#This Row],[PROPORSI]]*VLOOKUP(Target_AM[[#This Row],[NIPNAS]],Target_CC[],COLUMN(S$2)+9,0)</f>
        <v>2068552.9179276819</v>
      </c>
      <c r="AH161" s="22">
        <f>Target_AM[[#This Row],[PROPORSI]]*VLOOKUP(Target_AM[[#This Row],[NIPNAS]],Target_CC[],COLUMN(T$2)+9,0)</f>
        <v>2434378.8174621733</v>
      </c>
      <c r="AI161" s="22">
        <f>Target_AM[[#This Row],[PROPORSI]]*VLOOKUP(Target_AM[[#This Row],[NIPNAS]],Target_CC[],COLUMN(U$2)+9,0)</f>
        <v>2689455.3095144718</v>
      </c>
      <c r="AJ161" s="22">
        <f>Target_AM[[#This Row],[PROPORSI]]*VLOOKUP(Target_AM[[#This Row],[NIPNAS]],Target_CC[],COLUMN(V$2)+9,0)</f>
        <v>2203047.0355091724</v>
      </c>
      <c r="AK161" s="22">
        <f>Target_AM[[#This Row],[PROPORSI]]*VLOOKUP(Target_AM[[#This Row],[NIPNAS]],Target_CC[],COLUMN(W$2)+9,0)</f>
        <v>2710573.3379752082</v>
      </c>
      <c r="AL161" s="22">
        <f>Target_AM[[#This Row],[PROPORSI]]*VLOOKUP(Target_AM[[#This Row],[NIPNAS]],Target_CC[],COLUMN(X$2)+9,0)</f>
        <v>3649128.5217293454</v>
      </c>
      <c r="AM161" s="22">
        <f>Target_AM[[#This Row],[PROPORSI]]*VLOOKUP(Target_AM[[#This Row],[NIPNAS]],Target_CC[],COLUMN(Y$2)+9,0)</f>
        <v>2285115.9311292414</v>
      </c>
      <c r="AN161" s="22">
        <f>Target_AM[[#This Row],[PROPORSI]]*VLOOKUP(Target_AM[[#This Row],[NIPNAS]],Target_CC[],COLUMN(Z$2)+9,0)</f>
        <v>24030000</v>
      </c>
      <c r="AO161" s="22">
        <f>Target_AM[[#This Row],[PROPORSI]]*VLOOKUP(Target_AM[[#This Row],[NIPNAS]],Target_CC[],COLUMN(AA$2)+9,0)</f>
        <v>383207.36337428645</v>
      </c>
      <c r="AP161" s="22">
        <f>Target_AM[[#This Row],[PROPORSI]]*VLOOKUP(Target_AM[[#This Row],[NIPNAS]],Target_CC[],COLUMN(AB$2)+9,0)</f>
        <v>1775185.9569378304</v>
      </c>
      <c r="AQ161" s="22">
        <f>Target_AM[[#This Row],[PROPORSI]]*VLOOKUP(Target_AM[[#This Row],[NIPNAS]],Target_CC[],COLUMN(AC$2)+9,0)</f>
        <v>1626416.0625921432</v>
      </c>
      <c r="AR161" s="22">
        <f>Target_AM[[#This Row],[PROPORSI]]*VLOOKUP(Target_AM[[#This Row],[NIPNAS]],Target_CC[],COLUMN(AD$2)+9,0)</f>
        <v>1156019.1619016223</v>
      </c>
      <c r="AS161" s="22">
        <f>Target_AM[[#This Row],[PROPORSI]]*VLOOKUP(Target_AM[[#This Row],[NIPNAS]],Target_CC[],COLUMN(AE$2)+9,0)</f>
        <v>1523156.3391468199</v>
      </c>
      <c r="AT161" s="22">
        <f>Target_AM[[#This Row],[PROPORSI]]*VLOOKUP(Target_AM[[#This Row],[NIPNAS]],Target_CC[],COLUMN(AF$2)+9,0)</f>
        <v>2160866.530279682</v>
      </c>
      <c r="AU161" s="22">
        <f>Target_AM[[#This Row],[PROPORSI]]*VLOOKUP(Target_AM[[#This Row],[NIPNAS]],Target_CC[],COLUMN(AG$2)+9,0)</f>
        <v>2545931.9535856931</v>
      </c>
      <c r="AV161" s="22">
        <f>Target_AM[[#This Row],[PROPORSI]]*VLOOKUP(Target_AM[[#This Row],[NIPNAS]],Target_CC[],COLUMN(AH$2)+9,0)</f>
        <v>2786770.8408757071</v>
      </c>
      <c r="AW161" s="22">
        <f>Target_AM[[#This Row],[PROPORSI]]*VLOOKUP(Target_AM[[#This Row],[NIPNAS]],Target_CC[],COLUMN(AI$2)+9,0)</f>
        <v>2305030.1908227848</v>
      </c>
      <c r="AX161" s="22">
        <f>Target_AM[[#This Row],[PROPORSI]]*VLOOKUP(Target_AM[[#This Row],[NIPNAS]],Target_CC[],COLUMN(AJ$2)+9,0)</f>
        <v>2822223.1695283442</v>
      </c>
      <c r="AY161" s="22">
        <f>Target_AM[[#This Row],[PROPORSI]]*VLOOKUP(Target_AM[[#This Row],[NIPNAS]],Target_CC[],COLUMN(AK$2)+9,0)</f>
        <v>3746445.0200448767</v>
      </c>
      <c r="AZ161" s="22">
        <f>Target_AM[[#This Row],[PROPORSI]]*VLOOKUP(Target_AM[[#This Row],[NIPNAS]],Target_CC[],COLUMN(AL$2)+9,0)</f>
        <v>2391909.0961123966</v>
      </c>
      <c r="BA161" s="22">
        <f>Target_AM[[#This Row],[PROPORSI]]*VLOOKUP(Target_AM[[#This Row],[NIPNAS]],Target_CC[],COLUMN(AM$2)+9,0)</f>
        <v>25223161.685202189</v>
      </c>
      <c r="BB161" s="22">
        <f>Target_AM[[#This Row],[PROPORSI]]*VLOOKUP(Target_AM[[#This Row],[NIPNAS]],Target_CC[],COLUMN(AN$2)+9,0)</f>
        <v>792396.75529236195</v>
      </c>
      <c r="BC161" s="22">
        <f>Target_AM[[#This Row],[PROPORSI]]*VLOOKUP(Target_AM[[#This Row],[NIPNAS]],Target_CC[],COLUMN(AO$2)+9,0)</f>
        <v>6032290.547343405</v>
      </c>
      <c r="BD161" s="22">
        <f>Target_AM[[#This Row],[PROPORSI]]*VLOOKUP(Target_AM[[#This Row],[NIPNAS]],Target_CC[],COLUMN(AP$2)+9,0)</f>
        <v>1721168.2227272117</v>
      </c>
      <c r="BE161" s="22">
        <f>Target_AM[[#This Row],[PROPORSI]]*VLOOKUP(Target_AM[[#This Row],[NIPNAS]],Target_CC[],COLUMN(AQ$2)+9,0)</f>
        <v>3730263.1812121775</v>
      </c>
      <c r="BF161" s="22">
        <f>Target_AM[[#This Row],[PROPORSI]]*VLOOKUP(Target_AM[[#This Row],[NIPNAS]],Target_CC[],COLUMN(AR$2)+9,0)</f>
        <v>4356146.5649457099</v>
      </c>
      <c r="BG161" s="22">
        <f>Target_AM[[#This Row],[PROPORSI]]*VLOOKUP(Target_AM[[#This Row],[NIPNAS]],Target_CC[],COLUMN(AS$2)+9,0)</f>
        <v>4727385.5144472579</v>
      </c>
      <c r="BH161" s="22">
        <f>Target_AM[[#This Row],[PROPORSI]]*VLOOKUP(Target_AM[[#This Row],[NIPNAS]],Target_CC[],COLUMN(AT$2)+9,0)</f>
        <v>304335.51175167295</v>
      </c>
      <c r="BI161" s="22">
        <f>Target_AM[[#This Row],[PROPORSI]]*VLOOKUP(Target_AM[[#This Row],[NIPNAS]],Target_CC[],COLUMN(AU$2)+9,0)</f>
        <v>6178364.2199487239</v>
      </c>
      <c r="BJ161" s="22">
        <f>Target_AM[[#This Row],[PROPORSI]]*VLOOKUP(Target_AM[[#This Row],[NIPNAS]],Target_CC[],COLUMN(AV$2)+9,0)</f>
        <v>2219161.1340547749</v>
      </c>
      <c r="BK161" s="22">
        <f>Target_AM[[#This Row],[PROPORSI]]*VLOOKUP(Target_AM[[#This Row],[NIPNAS]],Target_CC[],COLUMN(AW$2)+9,0)</f>
        <v>6294176.2929679696</v>
      </c>
      <c r="BL161" s="22">
        <f>Target_AM[[#This Row],[PROPORSI]]*VLOOKUP(Target_AM[[#This Row],[NIPNAS]],Target_CC[],COLUMN(AX$2)+9,0)</f>
        <v>4667404.7998496499</v>
      </c>
      <c r="BM161" s="22">
        <f>Target_AM[[#This Row],[PROPORSI]]*VLOOKUP(Target_AM[[#This Row],[NIPNAS]],Target_CC[],COLUMN(AY$2)+9,0)</f>
        <v>3677144.2621599752</v>
      </c>
      <c r="BN161" s="22">
        <f>Target_AM[[#This Row],[PROPORSI]]*VLOOKUP(Target_AM[[#This Row],[NIPNAS]],Target_CC[],COLUMN(AZ$2)+9,0)</f>
        <v>44700237.006700888</v>
      </c>
      <c r="BO161" s="22">
        <f>Target_AM[[#This Row],[PROPORSI]]*VLOOKUP(Target_AM[[#This Row],[NIPNAS]],Target_CC[],COLUMN(BA$2)+9,0)</f>
        <v>96200</v>
      </c>
      <c r="BP161" s="22">
        <f>Target_AM[[#This Row],[PROPORSI]]*VLOOKUP(Target_AM[[#This Row],[NIPNAS]],Target_CC[],COLUMN(BB$2)+9,0)</f>
        <v>96200</v>
      </c>
      <c r="BQ161" s="22">
        <f>Target_AM[[#This Row],[PROPORSI]]*VLOOKUP(Target_AM[[#This Row],[NIPNAS]],Target_CC[],COLUMN(BC$2)+9,0)</f>
        <v>96200</v>
      </c>
      <c r="BR161" s="22">
        <f>Target_AM[[#This Row],[PROPORSI]]*VLOOKUP(Target_AM[[#This Row],[NIPNAS]],Target_CC[],COLUMN(BD$2)+9,0)</f>
        <v>96200</v>
      </c>
      <c r="BS161" s="22">
        <f>Target_AM[[#This Row],[PROPORSI]]*VLOOKUP(Target_AM[[#This Row],[NIPNAS]],Target_CC[],COLUMN(BE$2)+9,0)</f>
        <v>96200</v>
      </c>
      <c r="BT161" s="22">
        <f>Target_AM[[#This Row],[PROPORSI]]*VLOOKUP(Target_AM[[#This Row],[NIPNAS]],Target_CC[],COLUMN(BF$2)+9,0)</f>
        <v>96200</v>
      </c>
      <c r="BU161" s="22">
        <f>Target_AM[[#This Row],[PROPORSI]]*VLOOKUP(Target_AM[[#This Row],[NIPNAS]],Target_CC[],COLUMN(BG$2)+9,0)</f>
        <v>96200</v>
      </c>
      <c r="BV161" s="22">
        <f>Target_AM[[#This Row],[PROPORSI]]*VLOOKUP(Target_AM[[#This Row],[NIPNAS]],Target_CC[],COLUMN(BH$2)+9,0)</f>
        <v>96200</v>
      </c>
      <c r="BW161" s="22">
        <f>Target_AM[[#This Row],[PROPORSI]]*VLOOKUP(Target_AM[[#This Row],[NIPNAS]],Target_CC[],COLUMN(BI$2)+9,0)</f>
        <v>96200</v>
      </c>
      <c r="BX161" s="22">
        <f>Target_AM[[#This Row],[PROPORSI]]*VLOOKUP(Target_AM[[#This Row],[NIPNAS]],Target_CC[],COLUMN(BJ$2)+9,0)</f>
        <v>96200</v>
      </c>
      <c r="BY161" s="22">
        <f>Target_AM[[#This Row],[PROPORSI]]*VLOOKUP(Target_AM[[#This Row],[NIPNAS]],Target_CC[],COLUMN(BK$2)+9,0)</f>
        <v>96200</v>
      </c>
      <c r="BZ161" s="22">
        <f>Target_AM[[#This Row],[PROPORSI]]*VLOOKUP(Target_AM[[#This Row],[NIPNAS]],Target_CC[],COLUMN(BL$2)+9,0)</f>
        <v>96200</v>
      </c>
      <c r="CA161" s="22">
        <f>Target_AM[[#This Row],[PROPORSI]]*VLOOKUP(Target_AM[[#This Row],[NIPNAS]],Target_CC[],COLUMN(BM$2)+9,0)</f>
        <v>1154400</v>
      </c>
      <c r="CB161" s="22">
        <f>Target_AM[[#This Row],[PROPORSI]]*VLOOKUP(Target_AM[[#This Row],[NIPNAS]],Target_CC[],COLUMN(BN$2)+9,0)</f>
        <v>0</v>
      </c>
      <c r="CC161" s="22">
        <f>Target_AM[[#This Row],[PROPORSI]]*VLOOKUP(Target_AM[[#This Row],[NIPNAS]],Target_CC[],COLUMN(BO$2)+9,0)</f>
        <v>0</v>
      </c>
      <c r="CD161" s="22">
        <f>Target_AM[[#This Row],[PROPORSI]]*VLOOKUP(Target_AM[[#This Row],[NIPNAS]],Target_CC[],COLUMN(BP$2)+9,0)</f>
        <v>0</v>
      </c>
      <c r="CE161" s="22">
        <f>Target_AM[[#This Row],[PROPORSI]]*VLOOKUP(Target_AM[[#This Row],[NIPNAS]],Target_CC[],COLUMN(BQ$2)+9,0)</f>
        <v>0</v>
      </c>
      <c r="CF161" s="22">
        <f>Target_AM[[#This Row],[PROPORSI]]*VLOOKUP(Target_AM[[#This Row],[NIPNAS]],Target_CC[],COLUMN(BR$2)+9,0)</f>
        <v>0</v>
      </c>
      <c r="CG161" s="22">
        <f>Target_AM[[#This Row],[PROPORSI]]*VLOOKUP(Target_AM[[#This Row],[NIPNAS]],Target_CC[],COLUMN(BS$2)+9,0)</f>
        <v>0</v>
      </c>
      <c r="CH161" s="22">
        <f>Target_AM[[#This Row],[PROPORSI]]*VLOOKUP(Target_AM[[#This Row],[NIPNAS]],Target_CC[],COLUMN(BT$2)+9,0)</f>
        <v>0</v>
      </c>
      <c r="CI161" s="22">
        <f>Target_AM[[#This Row],[PROPORSI]]*VLOOKUP(Target_AM[[#This Row],[NIPNAS]],Target_CC[],COLUMN(BU$2)+9,0)</f>
        <v>0</v>
      </c>
      <c r="CJ161" s="22">
        <f>Target_AM[[#This Row],[PROPORSI]]*VLOOKUP(Target_AM[[#This Row],[NIPNAS]],Target_CC[],COLUMN(BV$2)+9,0)</f>
        <v>0</v>
      </c>
      <c r="CK161" s="22">
        <f>Target_AM[[#This Row],[PROPORSI]]*VLOOKUP(Target_AM[[#This Row],[NIPNAS]],Target_CC[],COLUMN(BW$2)+9,0)</f>
        <v>0</v>
      </c>
      <c r="CL161" s="22">
        <f>Target_AM[[#This Row],[PROPORSI]]*VLOOKUP(Target_AM[[#This Row],[NIPNAS]],Target_CC[],COLUMN(BX$2)+9,0)</f>
        <v>0</v>
      </c>
      <c r="CM161" s="22">
        <f>Target_AM[[#This Row],[PROPORSI]]*VLOOKUP(Target_AM[[#This Row],[NIPNAS]],Target_CC[],COLUMN(BY$2)+9,0)</f>
        <v>0</v>
      </c>
      <c r="CN161" s="22">
        <f>Target_AM[[#This Row],[PROPORSI]]*VLOOKUP(Target_AM[[#This Row],[NIPNAS]],Target_CC[],COLUMN(BZ$2)+9,0)</f>
        <v>0</v>
      </c>
      <c r="CO161" s="22">
        <f>Target_AM[[#This Row],[PROPORSI]]*VLOOKUP(Target_AM[[#This Row],[NIPNAS]],Target_CC[],COLUMN(CA$2)+9,0)</f>
        <v>96200</v>
      </c>
      <c r="CP161" s="22">
        <f>Target_AM[[#This Row],[PROPORSI]]*VLOOKUP(Target_AM[[#This Row],[NIPNAS]],Target_CC[],COLUMN(CB$2)+9,0)</f>
        <v>96200</v>
      </c>
      <c r="CQ161" s="22">
        <f>Target_AM[[#This Row],[PROPORSI]]*VLOOKUP(Target_AM[[#This Row],[NIPNAS]],Target_CC[],COLUMN(CC$2)+9,0)</f>
        <v>96200</v>
      </c>
      <c r="CR161" s="22">
        <f>Target_AM[[#This Row],[PROPORSI]]*VLOOKUP(Target_AM[[#This Row],[NIPNAS]],Target_CC[],COLUMN(CD$2)+9,0)</f>
        <v>96200</v>
      </c>
      <c r="CS161" s="22">
        <f>Target_AM[[#This Row],[PROPORSI]]*VLOOKUP(Target_AM[[#This Row],[NIPNAS]],Target_CC[],COLUMN(CE$2)+9,0)</f>
        <v>96200</v>
      </c>
      <c r="CT161" s="22">
        <f>Target_AM[[#This Row],[PROPORSI]]*VLOOKUP(Target_AM[[#This Row],[NIPNAS]],Target_CC[],COLUMN(CF$2)+9,0)</f>
        <v>96200</v>
      </c>
      <c r="CU161" s="22">
        <f>Target_AM[[#This Row],[PROPORSI]]*VLOOKUP(Target_AM[[#This Row],[NIPNAS]],Target_CC[],COLUMN(CG$2)+9,0)</f>
        <v>96200</v>
      </c>
      <c r="CV161" s="22">
        <f>Target_AM[[#This Row],[PROPORSI]]*VLOOKUP(Target_AM[[#This Row],[NIPNAS]],Target_CC[],COLUMN(CH$2)+9,0)</f>
        <v>96200</v>
      </c>
      <c r="CW161" s="22">
        <f>Target_AM[[#This Row],[PROPORSI]]*VLOOKUP(Target_AM[[#This Row],[NIPNAS]],Target_CC[],COLUMN(CI$2)+9,0)</f>
        <v>96200</v>
      </c>
      <c r="CX161" s="22">
        <f>Target_AM[[#This Row],[PROPORSI]]*VLOOKUP(Target_AM[[#This Row],[NIPNAS]],Target_CC[],COLUMN(CJ$2)+9,0)</f>
        <v>96200</v>
      </c>
      <c r="CY161" s="22">
        <f>Target_AM[[#This Row],[PROPORSI]]*VLOOKUP(Target_AM[[#This Row],[NIPNAS]],Target_CC[],COLUMN(CK$2)+9,0)</f>
        <v>96200</v>
      </c>
      <c r="CZ161" s="22">
        <f>Target_AM[[#This Row],[PROPORSI]]*VLOOKUP(Target_AM[[#This Row],[NIPNAS]],Target_CC[],COLUMN(CL$2)+9,0)</f>
        <v>96200</v>
      </c>
      <c r="DA161" s="22">
        <f>Target_AM[[#This Row],[PROPORSI]]*VLOOKUP(Target_AM[[#This Row],[NIPNAS]],Target_CC[],COLUMN(CM$2)+9,0)</f>
        <v>1154400</v>
      </c>
      <c r="DB161" s="22">
        <f>Target_AM[[#This Row],[PROPORSI]]*VLOOKUP(Target_AM[[#This Row],[NIPNAS]],Target_CC[],COLUMN(CN$2)+9,0)</f>
        <v>0</v>
      </c>
      <c r="DC161" s="22">
        <f>Target_AM[[#This Row],[PROPORSI]]*VLOOKUP(Target_AM[[#This Row],[NIPNAS]],Target_CC[],COLUMN(CO$2)+9,0)</f>
        <v>0</v>
      </c>
      <c r="DD161" s="22">
        <f>Target_AM[[#This Row],[PROPORSI]]*VLOOKUP(Target_AM[[#This Row],[NIPNAS]],Target_CC[],COLUMN(CP$2)+9,0)</f>
        <v>0</v>
      </c>
      <c r="DE161" s="22">
        <f>Target_AM[[#This Row],[PROPORSI]]*VLOOKUP(Target_AM[[#This Row],[NIPNAS]],Target_CC[],COLUMN(CQ$2)+9,0)</f>
        <v>0</v>
      </c>
      <c r="DF161" s="22">
        <f>Target_AM[[#This Row],[PROPORSI]]*VLOOKUP(Target_AM[[#This Row],[NIPNAS]],Target_CC[],COLUMN(CR$2)+9,0)</f>
        <v>0</v>
      </c>
      <c r="DG161" s="22">
        <f>Target_AM[[#This Row],[PROPORSI]]*VLOOKUP(Target_AM[[#This Row],[NIPNAS]],Target_CC[],COLUMN(CS$2)+9,0)</f>
        <v>0</v>
      </c>
      <c r="DH161" s="22">
        <f>Target_AM[[#This Row],[PROPORSI]]*VLOOKUP(Target_AM[[#This Row],[NIPNAS]],Target_CC[],COLUMN(CT$2)+9,0)</f>
        <v>0</v>
      </c>
      <c r="DI161" s="22">
        <f>Target_AM[[#This Row],[PROPORSI]]*VLOOKUP(Target_AM[[#This Row],[NIPNAS]],Target_CC[],COLUMN(CU$2)+9,0)</f>
        <v>0</v>
      </c>
      <c r="DJ161" s="22">
        <f>Target_AM[[#This Row],[PROPORSI]]*VLOOKUP(Target_AM[[#This Row],[NIPNAS]],Target_CC[],COLUMN(CV$2)+9,0)</f>
        <v>0</v>
      </c>
      <c r="DK161" s="22">
        <f>Target_AM[[#This Row],[PROPORSI]]*VLOOKUP(Target_AM[[#This Row],[NIPNAS]],Target_CC[],COLUMN(CW$2)+9,0)</f>
        <v>0</v>
      </c>
      <c r="DL161" s="22">
        <f>Target_AM[[#This Row],[PROPORSI]]*VLOOKUP(Target_AM[[#This Row],[NIPNAS]],Target_CC[],COLUMN(CX$2)+9,0)</f>
        <v>0</v>
      </c>
      <c r="DM161" s="22">
        <f>Target_AM[[#This Row],[PROPORSI]]*VLOOKUP(Target_AM[[#This Row],[NIPNAS]],Target_CC[],COLUMN(CY$2)+9,0)</f>
        <v>0</v>
      </c>
      <c r="DN161" s="22">
        <f>Target_AM[[#This Row],[PROPORSI]]*VLOOKUP(Target_AM[[#This Row],[NIPNAS]],Target_CC[],COLUMN(CZ$2)+9,0)</f>
        <v>0</v>
      </c>
      <c r="DO161" s="22">
        <f>Target_AM[[#This Row],[PROPORSI]]*VLOOKUP(Target_AM[[#This Row],[NIPNAS]],Target_CC[],COLUMN(DA$2)+9,0)</f>
        <v>0</v>
      </c>
      <c r="DP161" s="22">
        <f>Target_AM[[#This Row],[PROPORSI]]*VLOOKUP(Target_AM[[#This Row],[NIPNAS]],Target_CC[],COLUMN(DB$2)+9,0)</f>
        <v>0</v>
      </c>
      <c r="DQ161" s="22">
        <f>Target_AM[[#This Row],[PROPORSI]]*VLOOKUP(Target_AM[[#This Row],[NIPNAS]],Target_CC[],COLUMN(DC$2)+9,0)</f>
        <v>0</v>
      </c>
      <c r="DR161" s="22">
        <f>Target_AM[[#This Row],[PROPORSI]]*VLOOKUP(Target_AM[[#This Row],[NIPNAS]],Target_CC[],COLUMN(DD$2)+9,0)</f>
        <v>0</v>
      </c>
      <c r="DS161" s="22">
        <f>Target_AM[[#This Row],[PROPORSI]]*VLOOKUP(Target_AM[[#This Row],[NIPNAS]],Target_CC[],COLUMN(DE$2)+9,0)</f>
        <v>0</v>
      </c>
      <c r="DT161" s="22">
        <f>Target_AM[[#This Row],[PROPORSI]]*VLOOKUP(Target_AM[[#This Row],[NIPNAS]],Target_CC[],COLUMN(DF$2)+9,0)</f>
        <v>0</v>
      </c>
      <c r="DU161" s="22">
        <f>Target_AM[[#This Row],[PROPORSI]]*VLOOKUP(Target_AM[[#This Row],[NIPNAS]],Target_CC[],COLUMN(DG$2)+9,0)</f>
        <v>0</v>
      </c>
      <c r="DV161" s="22">
        <f>Target_AM[[#This Row],[PROPORSI]]*VLOOKUP(Target_AM[[#This Row],[NIPNAS]],Target_CC[],COLUMN(DH$2)+9,0)</f>
        <v>0</v>
      </c>
      <c r="DW161" s="22">
        <f>Target_AM[[#This Row],[PROPORSI]]*VLOOKUP(Target_AM[[#This Row],[NIPNAS]],Target_CC[],COLUMN(DI$2)+9,0)</f>
        <v>0</v>
      </c>
      <c r="DX161" s="22">
        <f>Target_AM[[#This Row],[PROPORSI]]*VLOOKUP(Target_AM[[#This Row],[NIPNAS]],Target_CC[],COLUMN(DJ$2)+9,0)</f>
        <v>0</v>
      </c>
      <c r="DY161" s="22">
        <f>Target_AM[[#This Row],[PROPORSI]]*VLOOKUP(Target_AM[[#This Row],[NIPNAS]],Target_CC[],COLUMN(DK$2)+9,0)</f>
        <v>0</v>
      </c>
      <c r="DZ161" s="22">
        <f>Target_AM[[#This Row],[PROPORSI]]*VLOOKUP(Target_AM[[#This Row],[NIPNAS]],Target_CC[],COLUMN(DL$2)+9,0)</f>
        <v>0</v>
      </c>
      <c r="EA161" s="22">
        <f>Target_AM[[#This Row],[PROPORSI]]*VLOOKUP(Target_AM[[#This Row],[NIPNAS]],Target_CC[],COLUMN(DM$2)+9,0)</f>
        <v>0</v>
      </c>
    </row>
    <row r="162" spans="2:131" x14ac:dyDescent="0.3">
      <c r="B162">
        <v>910017</v>
      </c>
      <c r="C162" t="s">
        <v>1049</v>
      </c>
      <c r="D162">
        <v>1</v>
      </c>
      <c r="E162" s="8">
        <v>45658</v>
      </c>
      <c r="F162">
        <v>10091047</v>
      </c>
      <c r="G162" t="s">
        <v>306</v>
      </c>
      <c r="J162" t="s">
        <v>309</v>
      </c>
      <c r="K162" t="s">
        <v>25</v>
      </c>
      <c r="L162" t="s">
        <v>159</v>
      </c>
      <c r="M162" t="s">
        <v>29</v>
      </c>
      <c r="N162" s="23">
        <f>Target_AM[[#This Row],[PROPORSI]]*VLOOKUP(Target_AM[[#This Row],[NIPNAS]],Target_CC[],9,0)</f>
        <v>1704815.4201417316</v>
      </c>
      <c r="O162" s="22">
        <f>Target_AM[[#This Row],[PROPORSI]]*VLOOKUP(Target_AM[[#This Row],[NIPNAS]],Target_CC[],COLUMN(A$2)+9,0)</f>
        <v>0</v>
      </c>
      <c r="P162" s="22">
        <f>Target_AM[[#This Row],[PROPORSI]]*VLOOKUP(Target_AM[[#This Row],[NIPNAS]],Target_CC[],COLUMN(B$2)+9,0)</f>
        <v>0</v>
      </c>
      <c r="Q162" s="22">
        <f>Target_AM[[#This Row],[PROPORSI]]*VLOOKUP(Target_AM[[#This Row],[NIPNAS]],Target_CC[],COLUMN(C$2)+9,0)</f>
        <v>0</v>
      </c>
      <c r="R162" s="22">
        <f>Target_AM[[#This Row],[PROPORSI]]*VLOOKUP(Target_AM[[#This Row],[NIPNAS]],Target_CC[],COLUMN(D$2)+9,0)</f>
        <v>0</v>
      </c>
      <c r="S162" s="22">
        <f>Target_AM[[#This Row],[PROPORSI]]*VLOOKUP(Target_AM[[#This Row],[NIPNAS]],Target_CC[],COLUMN(E$2)+9,0)</f>
        <v>0</v>
      </c>
      <c r="T162" s="22">
        <f>Target_AM[[#This Row],[PROPORSI]]*VLOOKUP(Target_AM[[#This Row],[NIPNAS]],Target_CC[],COLUMN(F$2)+9,0)</f>
        <v>0</v>
      </c>
      <c r="U162" s="22">
        <f>Target_AM[[#This Row],[PROPORSI]]*VLOOKUP(Target_AM[[#This Row],[NIPNAS]],Target_CC[],COLUMN(G$2)+9,0)</f>
        <v>0</v>
      </c>
      <c r="V162" s="22">
        <f>Target_AM[[#This Row],[PROPORSI]]*VLOOKUP(Target_AM[[#This Row],[NIPNAS]],Target_CC[],COLUMN(H$2)+9,0)</f>
        <v>0</v>
      </c>
      <c r="W162" s="22">
        <f>Target_AM[[#This Row],[PROPORSI]]*VLOOKUP(Target_AM[[#This Row],[NIPNAS]],Target_CC[],COLUMN(I$2)+9,0)</f>
        <v>0</v>
      </c>
      <c r="X162" s="22">
        <f>Target_AM[[#This Row],[PROPORSI]]*VLOOKUP(Target_AM[[#This Row],[NIPNAS]],Target_CC[],COLUMN(J$2)+9,0)</f>
        <v>0</v>
      </c>
      <c r="Y162" s="22">
        <f>Target_AM[[#This Row],[PROPORSI]]*VLOOKUP(Target_AM[[#This Row],[NIPNAS]],Target_CC[],COLUMN(K$2)+9,0)</f>
        <v>0</v>
      </c>
      <c r="Z162" s="22">
        <f>Target_AM[[#This Row],[PROPORSI]]*VLOOKUP(Target_AM[[#This Row],[NIPNAS]],Target_CC[],COLUMN(L$2)+9,0)</f>
        <v>0</v>
      </c>
      <c r="AA162" s="22">
        <f>Target_AM[[#This Row],[PROPORSI]]*VLOOKUP(Target_AM[[#This Row],[NIPNAS]],Target_CC[],COLUMN(M$2)+9,0)</f>
        <v>0</v>
      </c>
      <c r="AB162" s="22">
        <f>Target_AM[[#This Row],[PROPORSI]]*VLOOKUP(Target_AM[[#This Row],[NIPNAS]],Target_CC[],COLUMN(N$2)+9,0)</f>
        <v>292244.36682015826</v>
      </c>
      <c r="AC162" s="22">
        <f>Target_AM[[#This Row],[PROPORSI]]*VLOOKUP(Target_AM[[#This Row],[NIPNAS]],Target_CC[],COLUMN(O$2)+9,0)</f>
        <v>310786.66001400823</v>
      </c>
      <c r="AD162" s="22">
        <f>Target_AM[[#This Row],[PROPORSI]]*VLOOKUP(Target_AM[[#This Row],[NIPNAS]],Target_CC[],COLUMN(P$2)+9,0)</f>
        <v>408924.95962051454</v>
      </c>
      <c r="AE162" s="22">
        <f>Target_AM[[#This Row],[PROPORSI]]*VLOOKUP(Target_AM[[#This Row],[NIPNAS]],Target_CC[],COLUMN(Q$2)+9,0)</f>
        <v>416920.84652771457</v>
      </c>
      <c r="AF162" s="22">
        <f>Target_AM[[#This Row],[PROPORSI]]*VLOOKUP(Target_AM[[#This Row],[NIPNAS]],Target_CC[],COLUMN(R$2)+9,0)</f>
        <v>545325.5214648312</v>
      </c>
      <c r="AG162" s="22">
        <f>Target_AM[[#This Row],[PROPORSI]]*VLOOKUP(Target_AM[[#This Row],[NIPNAS]],Target_CC[],COLUMN(S$2)+9,0)</f>
        <v>509527.10494905798</v>
      </c>
      <c r="AH162" s="22">
        <f>Target_AM[[#This Row],[PROPORSI]]*VLOOKUP(Target_AM[[#This Row],[NIPNAS]],Target_CC[],COLUMN(T$2)+9,0)</f>
        <v>447436.42448227189</v>
      </c>
      <c r="AI162" s="22">
        <f>Target_AM[[#This Row],[PROPORSI]]*VLOOKUP(Target_AM[[#This Row],[NIPNAS]],Target_CC[],COLUMN(U$2)+9,0)</f>
        <v>506144.66350676445</v>
      </c>
      <c r="AJ162" s="22">
        <f>Target_AM[[#This Row],[PROPORSI]]*VLOOKUP(Target_AM[[#This Row],[NIPNAS]],Target_CC[],COLUMN(V$2)+9,0)</f>
        <v>439484.56497701543</v>
      </c>
      <c r="AK162" s="22">
        <f>Target_AM[[#This Row],[PROPORSI]]*VLOOKUP(Target_AM[[#This Row],[NIPNAS]],Target_CC[],COLUMN(W$2)+9,0)</f>
        <v>462520.25062679447</v>
      </c>
      <c r="AL162" s="22">
        <f>Target_AM[[#This Row],[PROPORSI]]*VLOOKUP(Target_AM[[#This Row],[NIPNAS]],Target_CC[],COLUMN(X$2)+9,0)</f>
        <v>568273.91259022441</v>
      </c>
      <c r="AM162" s="22">
        <f>Target_AM[[#This Row],[PROPORSI]]*VLOOKUP(Target_AM[[#This Row],[NIPNAS]],Target_CC[],COLUMN(Y$2)+9,0)</f>
        <v>674214.80294943717</v>
      </c>
      <c r="AN162" s="22">
        <f>Target_AM[[#This Row],[PROPORSI]]*VLOOKUP(Target_AM[[#This Row],[NIPNAS]],Target_CC[],COLUMN(Z$2)+9,0)</f>
        <v>5581804.0785287917</v>
      </c>
      <c r="AO162" s="22">
        <f>Target_AM[[#This Row],[PROPORSI]]*VLOOKUP(Target_AM[[#This Row],[NIPNAS]],Target_CC[],COLUMN(AA$2)+9,0)</f>
        <v>292244.36682015826</v>
      </c>
      <c r="AP162" s="22">
        <f>Target_AM[[#This Row],[PROPORSI]]*VLOOKUP(Target_AM[[#This Row],[NIPNAS]],Target_CC[],COLUMN(AB$2)+9,0)</f>
        <v>310786.66001400823</v>
      </c>
      <c r="AQ162" s="22">
        <f>Target_AM[[#This Row],[PROPORSI]]*VLOOKUP(Target_AM[[#This Row],[NIPNAS]],Target_CC[],COLUMN(AC$2)+9,0)</f>
        <v>408924.95962051454</v>
      </c>
      <c r="AR162" s="22">
        <f>Target_AM[[#This Row],[PROPORSI]]*VLOOKUP(Target_AM[[#This Row],[NIPNAS]],Target_CC[],COLUMN(AD$2)+9,0)</f>
        <v>416920.84652771457</v>
      </c>
      <c r="AS162" s="22">
        <f>Target_AM[[#This Row],[PROPORSI]]*VLOOKUP(Target_AM[[#This Row],[NIPNAS]],Target_CC[],COLUMN(AE$2)+9,0)</f>
        <v>545325.5214648312</v>
      </c>
      <c r="AT162" s="22">
        <f>Target_AM[[#This Row],[PROPORSI]]*VLOOKUP(Target_AM[[#This Row],[NIPNAS]],Target_CC[],COLUMN(AF$2)+9,0)</f>
        <v>509527.10494905798</v>
      </c>
      <c r="AU162" s="22">
        <f>Target_AM[[#This Row],[PROPORSI]]*VLOOKUP(Target_AM[[#This Row],[NIPNAS]],Target_CC[],COLUMN(AG$2)+9,0)</f>
        <v>447436.42448227189</v>
      </c>
      <c r="AV162" s="22">
        <f>Target_AM[[#This Row],[PROPORSI]]*VLOOKUP(Target_AM[[#This Row],[NIPNAS]],Target_CC[],COLUMN(AH$2)+9,0)</f>
        <v>506144.66350676445</v>
      </c>
      <c r="AW162" s="22">
        <f>Target_AM[[#This Row],[PROPORSI]]*VLOOKUP(Target_AM[[#This Row],[NIPNAS]],Target_CC[],COLUMN(AI$2)+9,0)</f>
        <v>439484.56497701543</v>
      </c>
      <c r="AX162" s="22">
        <f>Target_AM[[#This Row],[PROPORSI]]*VLOOKUP(Target_AM[[#This Row],[NIPNAS]],Target_CC[],COLUMN(AJ$2)+9,0)</f>
        <v>462520.25062679447</v>
      </c>
      <c r="AY162" s="22">
        <f>Target_AM[[#This Row],[PROPORSI]]*VLOOKUP(Target_AM[[#This Row],[NIPNAS]],Target_CC[],COLUMN(AK$2)+9,0)</f>
        <v>568273.91259022441</v>
      </c>
      <c r="AZ162" s="22">
        <f>Target_AM[[#This Row],[PROPORSI]]*VLOOKUP(Target_AM[[#This Row],[NIPNAS]],Target_CC[],COLUMN(AL$2)+9,0)</f>
        <v>674214.80294943717</v>
      </c>
      <c r="BA162" s="22">
        <f>Target_AM[[#This Row],[PROPORSI]]*VLOOKUP(Target_AM[[#This Row],[NIPNAS]],Target_CC[],COLUMN(AM$2)+9,0)</f>
        <v>5581804.0785287917</v>
      </c>
      <c r="BB162" s="22">
        <f>Target_AM[[#This Row],[PROPORSI]]*VLOOKUP(Target_AM[[#This Row],[NIPNAS]],Target_CC[],COLUMN(AN$2)+9,0)</f>
        <v>0</v>
      </c>
      <c r="BC162" s="22">
        <f>Target_AM[[#This Row],[PROPORSI]]*VLOOKUP(Target_AM[[#This Row],[NIPNAS]],Target_CC[],COLUMN(AO$2)+9,0)</f>
        <v>0</v>
      </c>
      <c r="BD162" s="22">
        <f>Target_AM[[#This Row],[PROPORSI]]*VLOOKUP(Target_AM[[#This Row],[NIPNAS]],Target_CC[],COLUMN(AP$2)+9,0)</f>
        <v>0</v>
      </c>
      <c r="BE162" s="22">
        <f>Target_AM[[#This Row],[PROPORSI]]*VLOOKUP(Target_AM[[#This Row],[NIPNAS]],Target_CC[],COLUMN(AQ$2)+9,0)</f>
        <v>0</v>
      </c>
      <c r="BF162" s="22">
        <f>Target_AM[[#This Row],[PROPORSI]]*VLOOKUP(Target_AM[[#This Row],[NIPNAS]],Target_CC[],COLUMN(AR$2)+9,0)</f>
        <v>0</v>
      </c>
      <c r="BG162" s="22">
        <f>Target_AM[[#This Row],[PROPORSI]]*VLOOKUP(Target_AM[[#This Row],[NIPNAS]],Target_CC[],COLUMN(AS$2)+9,0)</f>
        <v>0</v>
      </c>
      <c r="BH162" s="22">
        <f>Target_AM[[#This Row],[PROPORSI]]*VLOOKUP(Target_AM[[#This Row],[NIPNAS]],Target_CC[],COLUMN(AT$2)+9,0)</f>
        <v>0</v>
      </c>
      <c r="BI162" s="22">
        <f>Target_AM[[#This Row],[PROPORSI]]*VLOOKUP(Target_AM[[#This Row],[NIPNAS]],Target_CC[],COLUMN(AU$2)+9,0)</f>
        <v>0</v>
      </c>
      <c r="BJ162" s="22">
        <f>Target_AM[[#This Row],[PROPORSI]]*VLOOKUP(Target_AM[[#This Row],[NIPNAS]],Target_CC[],COLUMN(AV$2)+9,0)</f>
        <v>0</v>
      </c>
      <c r="BK162" s="22">
        <f>Target_AM[[#This Row],[PROPORSI]]*VLOOKUP(Target_AM[[#This Row],[NIPNAS]],Target_CC[],COLUMN(AW$2)+9,0)</f>
        <v>0</v>
      </c>
      <c r="BL162" s="22">
        <f>Target_AM[[#This Row],[PROPORSI]]*VLOOKUP(Target_AM[[#This Row],[NIPNAS]],Target_CC[],COLUMN(AX$2)+9,0)</f>
        <v>0</v>
      </c>
      <c r="BM162" s="22">
        <f>Target_AM[[#This Row],[PROPORSI]]*VLOOKUP(Target_AM[[#This Row],[NIPNAS]],Target_CC[],COLUMN(AY$2)+9,0)</f>
        <v>0</v>
      </c>
      <c r="BN162" s="22">
        <f>Target_AM[[#This Row],[PROPORSI]]*VLOOKUP(Target_AM[[#This Row],[NIPNAS]],Target_CC[],COLUMN(AZ$2)+9,0)</f>
        <v>0</v>
      </c>
      <c r="BO162" s="22">
        <f>Target_AM[[#This Row],[PROPORSI]]*VLOOKUP(Target_AM[[#This Row],[NIPNAS]],Target_CC[],COLUMN(BA$2)+9,0)</f>
        <v>0</v>
      </c>
      <c r="BP162" s="22">
        <f>Target_AM[[#This Row],[PROPORSI]]*VLOOKUP(Target_AM[[#This Row],[NIPNAS]],Target_CC[],COLUMN(BB$2)+9,0)</f>
        <v>0</v>
      </c>
      <c r="BQ162" s="22">
        <f>Target_AM[[#This Row],[PROPORSI]]*VLOOKUP(Target_AM[[#This Row],[NIPNAS]],Target_CC[],COLUMN(BC$2)+9,0)</f>
        <v>0</v>
      </c>
      <c r="BR162" s="22">
        <f>Target_AM[[#This Row],[PROPORSI]]*VLOOKUP(Target_AM[[#This Row],[NIPNAS]],Target_CC[],COLUMN(BD$2)+9,0)</f>
        <v>0</v>
      </c>
      <c r="BS162" s="22">
        <f>Target_AM[[#This Row],[PROPORSI]]*VLOOKUP(Target_AM[[#This Row],[NIPNAS]],Target_CC[],COLUMN(BE$2)+9,0)</f>
        <v>0</v>
      </c>
      <c r="BT162" s="22">
        <f>Target_AM[[#This Row],[PROPORSI]]*VLOOKUP(Target_AM[[#This Row],[NIPNAS]],Target_CC[],COLUMN(BF$2)+9,0)</f>
        <v>0</v>
      </c>
      <c r="BU162" s="22">
        <f>Target_AM[[#This Row],[PROPORSI]]*VLOOKUP(Target_AM[[#This Row],[NIPNAS]],Target_CC[],COLUMN(BG$2)+9,0)</f>
        <v>0</v>
      </c>
      <c r="BV162" s="22">
        <f>Target_AM[[#This Row],[PROPORSI]]*VLOOKUP(Target_AM[[#This Row],[NIPNAS]],Target_CC[],COLUMN(BH$2)+9,0)</f>
        <v>0</v>
      </c>
      <c r="BW162" s="22">
        <f>Target_AM[[#This Row],[PROPORSI]]*VLOOKUP(Target_AM[[#This Row],[NIPNAS]],Target_CC[],COLUMN(BI$2)+9,0)</f>
        <v>0</v>
      </c>
      <c r="BX162" s="22">
        <f>Target_AM[[#This Row],[PROPORSI]]*VLOOKUP(Target_AM[[#This Row],[NIPNAS]],Target_CC[],COLUMN(BJ$2)+9,0)</f>
        <v>0</v>
      </c>
      <c r="BY162" s="22">
        <f>Target_AM[[#This Row],[PROPORSI]]*VLOOKUP(Target_AM[[#This Row],[NIPNAS]],Target_CC[],COLUMN(BK$2)+9,0)</f>
        <v>0</v>
      </c>
      <c r="BZ162" s="22">
        <f>Target_AM[[#This Row],[PROPORSI]]*VLOOKUP(Target_AM[[#This Row],[NIPNAS]],Target_CC[],COLUMN(BL$2)+9,0)</f>
        <v>0</v>
      </c>
      <c r="CA162" s="22">
        <f>Target_AM[[#This Row],[PROPORSI]]*VLOOKUP(Target_AM[[#This Row],[NIPNAS]],Target_CC[],COLUMN(BM$2)+9,0)</f>
        <v>0</v>
      </c>
      <c r="CB162" s="22">
        <f>Target_AM[[#This Row],[PROPORSI]]*VLOOKUP(Target_AM[[#This Row],[NIPNAS]],Target_CC[],COLUMN(BN$2)+9,0)</f>
        <v>0</v>
      </c>
      <c r="CC162" s="22">
        <f>Target_AM[[#This Row],[PROPORSI]]*VLOOKUP(Target_AM[[#This Row],[NIPNAS]],Target_CC[],COLUMN(BO$2)+9,0)</f>
        <v>0</v>
      </c>
      <c r="CD162" s="22">
        <f>Target_AM[[#This Row],[PROPORSI]]*VLOOKUP(Target_AM[[#This Row],[NIPNAS]],Target_CC[],COLUMN(BP$2)+9,0)</f>
        <v>0</v>
      </c>
      <c r="CE162" s="22">
        <f>Target_AM[[#This Row],[PROPORSI]]*VLOOKUP(Target_AM[[#This Row],[NIPNAS]],Target_CC[],COLUMN(BQ$2)+9,0)</f>
        <v>0</v>
      </c>
      <c r="CF162" s="22">
        <f>Target_AM[[#This Row],[PROPORSI]]*VLOOKUP(Target_AM[[#This Row],[NIPNAS]],Target_CC[],COLUMN(BR$2)+9,0)</f>
        <v>0</v>
      </c>
      <c r="CG162" s="22">
        <f>Target_AM[[#This Row],[PROPORSI]]*VLOOKUP(Target_AM[[#This Row],[NIPNAS]],Target_CC[],COLUMN(BS$2)+9,0)</f>
        <v>0</v>
      </c>
      <c r="CH162" s="22">
        <f>Target_AM[[#This Row],[PROPORSI]]*VLOOKUP(Target_AM[[#This Row],[NIPNAS]],Target_CC[],COLUMN(BT$2)+9,0)</f>
        <v>0</v>
      </c>
      <c r="CI162" s="22">
        <f>Target_AM[[#This Row],[PROPORSI]]*VLOOKUP(Target_AM[[#This Row],[NIPNAS]],Target_CC[],COLUMN(BU$2)+9,0)</f>
        <v>0</v>
      </c>
      <c r="CJ162" s="22">
        <f>Target_AM[[#This Row],[PROPORSI]]*VLOOKUP(Target_AM[[#This Row],[NIPNAS]],Target_CC[],COLUMN(BV$2)+9,0)</f>
        <v>0</v>
      </c>
      <c r="CK162" s="22">
        <f>Target_AM[[#This Row],[PROPORSI]]*VLOOKUP(Target_AM[[#This Row],[NIPNAS]],Target_CC[],COLUMN(BW$2)+9,0)</f>
        <v>0</v>
      </c>
      <c r="CL162" s="22">
        <f>Target_AM[[#This Row],[PROPORSI]]*VLOOKUP(Target_AM[[#This Row],[NIPNAS]],Target_CC[],COLUMN(BX$2)+9,0)</f>
        <v>0</v>
      </c>
      <c r="CM162" s="22">
        <f>Target_AM[[#This Row],[PROPORSI]]*VLOOKUP(Target_AM[[#This Row],[NIPNAS]],Target_CC[],COLUMN(BY$2)+9,0)</f>
        <v>0</v>
      </c>
      <c r="CN162" s="22">
        <f>Target_AM[[#This Row],[PROPORSI]]*VLOOKUP(Target_AM[[#This Row],[NIPNAS]],Target_CC[],COLUMN(BZ$2)+9,0)</f>
        <v>0</v>
      </c>
      <c r="CO162" s="22">
        <f>Target_AM[[#This Row],[PROPORSI]]*VLOOKUP(Target_AM[[#This Row],[NIPNAS]],Target_CC[],COLUMN(CA$2)+9,0)</f>
        <v>0</v>
      </c>
      <c r="CP162" s="22">
        <f>Target_AM[[#This Row],[PROPORSI]]*VLOOKUP(Target_AM[[#This Row],[NIPNAS]],Target_CC[],COLUMN(CB$2)+9,0)</f>
        <v>0</v>
      </c>
      <c r="CQ162" s="22">
        <f>Target_AM[[#This Row],[PROPORSI]]*VLOOKUP(Target_AM[[#This Row],[NIPNAS]],Target_CC[],COLUMN(CC$2)+9,0)</f>
        <v>0</v>
      </c>
      <c r="CR162" s="22">
        <f>Target_AM[[#This Row],[PROPORSI]]*VLOOKUP(Target_AM[[#This Row],[NIPNAS]],Target_CC[],COLUMN(CD$2)+9,0)</f>
        <v>0</v>
      </c>
      <c r="CS162" s="22">
        <f>Target_AM[[#This Row],[PROPORSI]]*VLOOKUP(Target_AM[[#This Row],[NIPNAS]],Target_CC[],COLUMN(CE$2)+9,0)</f>
        <v>0</v>
      </c>
      <c r="CT162" s="22">
        <f>Target_AM[[#This Row],[PROPORSI]]*VLOOKUP(Target_AM[[#This Row],[NIPNAS]],Target_CC[],COLUMN(CF$2)+9,0)</f>
        <v>0</v>
      </c>
      <c r="CU162" s="22">
        <f>Target_AM[[#This Row],[PROPORSI]]*VLOOKUP(Target_AM[[#This Row],[NIPNAS]],Target_CC[],COLUMN(CG$2)+9,0)</f>
        <v>0</v>
      </c>
      <c r="CV162" s="22">
        <f>Target_AM[[#This Row],[PROPORSI]]*VLOOKUP(Target_AM[[#This Row],[NIPNAS]],Target_CC[],COLUMN(CH$2)+9,0)</f>
        <v>0</v>
      </c>
      <c r="CW162" s="22">
        <f>Target_AM[[#This Row],[PROPORSI]]*VLOOKUP(Target_AM[[#This Row],[NIPNAS]],Target_CC[],COLUMN(CI$2)+9,0)</f>
        <v>0</v>
      </c>
      <c r="CX162" s="22">
        <f>Target_AM[[#This Row],[PROPORSI]]*VLOOKUP(Target_AM[[#This Row],[NIPNAS]],Target_CC[],COLUMN(CJ$2)+9,0)</f>
        <v>0</v>
      </c>
      <c r="CY162" s="22">
        <f>Target_AM[[#This Row],[PROPORSI]]*VLOOKUP(Target_AM[[#This Row],[NIPNAS]],Target_CC[],COLUMN(CK$2)+9,0)</f>
        <v>0</v>
      </c>
      <c r="CZ162" s="22">
        <f>Target_AM[[#This Row],[PROPORSI]]*VLOOKUP(Target_AM[[#This Row],[NIPNAS]],Target_CC[],COLUMN(CL$2)+9,0)</f>
        <v>0</v>
      </c>
      <c r="DA162" s="22">
        <f>Target_AM[[#This Row],[PROPORSI]]*VLOOKUP(Target_AM[[#This Row],[NIPNAS]],Target_CC[],COLUMN(CM$2)+9,0)</f>
        <v>0</v>
      </c>
      <c r="DB162" s="22">
        <f>Target_AM[[#This Row],[PROPORSI]]*VLOOKUP(Target_AM[[#This Row],[NIPNAS]],Target_CC[],COLUMN(CN$2)+9,0)</f>
        <v>0</v>
      </c>
      <c r="DC162" s="22">
        <f>Target_AM[[#This Row],[PROPORSI]]*VLOOKUP(Target_AM[[#This Row],[NIPNAS]],Target_CC[],COLUMN(CO$2)+9,0)</f>
        <v>0</v>
      </c>
      <c r="DD162" s="22">
        <f>Target_AM[[#This Row],[PROPORSI]]*VLOOKUP(Target_AM[[#This Row],[NIPNAS]],Target_CC[],COLUMN(CP$2)+9,0)</f>
        <v>0</v>
      </c>
      <c r="DE162" s="22">
        <f>Target_AM[[#This Row],[PROPORSI]]*VLOOKUP(Target_AM[[#This Row],[NIPNAS]],Target_CC[],COLUMN(CQ$2)+9,0)</f>
        <v>0</v>
      </c>
      <c r="DF162" s="22">
        <f>Target_AM[[#This Row],[PROPORSI]]*VLOOKUP(Target_AM[[#This Row],[NIPNAS]],Target_CC[],COLUMN(CR$2)+9,0)</f>
        <v>0</v>
      </c>
      <c r="DG162" s="22">
        <f>Target_AM[[#This Row],[PROPORSI]]*VLOOKUP(Target_AM[[#This Row],[NIPNAS]],Target_CC[],COLUMN(CS$2)+9,0)</f>
        <v>0</v>
      </c>
      <c r="DH162" s="22">
        <f>Target_AM[[#This Row],[PROPORSI]]*VLOOKUP(Target_AM[[#This Row],[NIPNAS]],Target_CC[],COLUMN(CT$2)+9,0)</f>
        <v>0</v>
      </c>
      <c r="DI162" s="22">
        <f>Target_AM[[#This Row],[PROPORSI]]*VLOOKUP(Target_AM[[#This Row],[NIPNAS]],Target_CC[],COLUMN(CU$2)+9,0)</f>
        <v>0</v>
      </c>
      <c r="DJ162" s="22">
        <f>Target_AM[[#This Row],[PROPORSI]]*VLOOKUP(Target_AM[[#This Row],[NIPNAS]],Target_CC[],COLUMN(CV$2)+9,0)</f>
        <v>0</v>
      </c>
      <c r="DK162" s="22">
        <f>Target_AM[[#This Row],[PROPORSI]]*VLOOKUP(Target_AM[[#This Row],[NIPNAS]],Target_CC[],COLUMN(CW$2)+9,0)</f>
        <v>0</v>
      </c>
      <c r="DL162" s="22">
        <f>Target_AM[[#This Row],[PROPORSI]]*VLOOKUP(Target_AM[[#This Row],[NIPNAS]],Target_CC[],COLUMN(CX$2)+9,0)</f>
        <v>0</v>
      </c>
      <c r="DM162" s="22">
        <f>Target_AM[[#This Row],[PROPORSI]]*VLOOKUP(Target_AM[[#This Row],[NIPNAS]],Target_CC[],COLUMN(CY$2)+9,0)</f>
        <v>0</v>
      </c>
      <c r="DN162" s="22">
        <f>Target_AM[[#This Row],[PROPORSI]]*VLOOKUP(Target_AM[[#This Row],[NIPNAS]],Target_CC[],COLUMN(CZ$2)+9,0)</f>
        <v>0</v>
      </c>
      <c r="DO162" s="22">
        <f>Target_AM[[#This Row],[PROPORSI]]*VLOOKUP(Target_AM[[#This Row],[NIPNAS]],Target_CC[],COLUMN(DA$2)+9,0)</f>
        <v>0</v>
      </c>
      <c r="DP162" s="22">
        <f>Target_AM[[#This Row],[PROPORSI]]*VLOOKUP(Target_AM[[#This Row],[NIPNAS]],Target_CC[],COLUMN(DB$2)+9,0)</f>
        <v>0</v>
      </c>
      <c r="DQ162" s="22">
        <f>Target_AM[[#This Row],[PROPORSI]]*VLOOKUP(Target_AM[[#This Row],[NIPNAS]],Target_CC[],COLUMN(DC$2)+9,0)</f>
        <v>0</v>
      </c>
      <c r="DR162" s="22">
        <f>Target_AM[[#This Row],[PROPORSI]]*VLOOKUP(Target_AM[[#This Row],[NIPNAS]],Target_CC[],COLUMN(DD$2)+9,0)</f>
        <v>0</v>
      </c>
      <c r="DS162" s="22">
        <f>Target_AM[[#This Row],[PROPORSI]]*VLOOKUP(Target_AM[[#This Row],[NIPNAS]],Target_CC[],COLUMN(DE$2)+9,0)</f>
        <v>0</v>
      </c>
      <c r="DT162" s="22">
        <f>Target_AM[[#This Row],[PROPORSI]]*VLOOKUP(Target_AM[[#This Row],[NIPNAS]],Target_CC[],COLUMN(DF$2)+9,0)</f>
        <v>0</v>
      </c>
      <c r="DU162" s="22">
        <f>Target_AM[[#This Row],[PROPORSI]]*VLOOKUP(Target_AM[[#This Row],[NIPNAS]],Target_CC[],COLUMN(DG$2)+9,0)</f>
        <v>0</v>
      </c>
      <c r="DV162" s="22">
        <f>Target_AM[[#This Row],[PROPORSI]]*VLOOKUP(Target_AM[[#This Row],[NIPNAS]],Target_CC[],COLUMN(DH$2)+9,0)</f>
        <v>0</v>
      </c>
      <c r="DW162" s="22">
        <f>Target_AM[[#This Row],[PROPORSI]]*VLOOKUP(Target_AM[[#This Row],[NIPNAS]],Target_CC[],COLUMN(DI$2)+9,0)</f>
        <v>0</v>
      </c>
      <c r="DX162" s="22">
        <f>Target_AM[[#This Row],[PROPORSI]]*VLOOKUP(Target_AM[[#This Row],[NIPNAS]],Target_CC[],COLUMN(DJ$2)+9,0)</f>
        <v>0</v>
      </c>
      <c r="DY162" s="22">
        <f>Target_AM[[#This Row],[PROPORSI]]*VLOOKUP(Target_AM[[#This Row],[NIPNAS]],Target_CC[],COLUMN(DK$2)+9,0)</f>
        <v>0</v>
      </c>
      <c r="DZ162" s="22">
        <f>Target_AM[[#This Row],[PROPORSI]]*VLOOKUP(Target_AM[[#This Row],[NIPNAS]],Target_CC[],COLUMN(DL$2)+9,0)</f>
        <v>0</v>
      </c>
      <c r="EA162" s="22">
        <f>Target_AM[[#This Row],[PROPORSI]]*VLOOKUP(Target_AM[[#This Row],[NIPNAS]],Target_CC[],COLUMN(DM$2)+9,0)</f>
        <v>0</v>
      </c>
    </row>
    <row r="163" spans="2:131" x14ac:dyDescent="0.3">
      <c r="B163">
        <v>910017</v>
      </c>
      <c r="C163" t="s">
        <v>1049</v>
      </c>
      <c r="D163">
        <v>1</v>
      </c>
      <c r="E163" s="8">
        <v>45658</v>
      </c>
      <c r="F163">
        <v>19608612</v>
      </c>
      <c r="G163" t="s">
        <v>430</v>
      </c>
      <c r="J163" t="s">
        <v>309</v>
      </c>
      <c r="K163" t="s">
        <v>25</v>
      </c>
      <c r="L163" t="s">
        <v>159</v>
      </c>
      <c r="M163" t="s">
        <v>29</v>
      </c>
      <c r="N163" s="23">
        <f>Target_AM[[#This Row],[PROPORSI]]*VLOOKUP(Target_AM[[#This Row],[NIPNAS]],Target_CC[],9,0)</f>
        <v>1102508.7968488268</v>
      </c>
      <c r="O163" s="22">
        <f>Target_AM[[#This Row],[PROPORSI]]*VLOOKUP(Target_AM[[#This Row],[NIPNAS]],Target_CC[],COLUMN(A$2)+9,0)</f>
        <v>67268.662272727277</v>
      </c>
      <c r="P163" s="22">
        <f>Target_AM[[#This Row],[PROPORSI]]*VLOOKUP(Target_AM[[#This Row],[NIPNAS]],Target_CC[],COLUMN(B$2)+9,0)</f>
        <v>70809.118181818179</v>
      </c>
      <c r="Q163" s="22">
        <f>Target_AM[[#This Row],[PROPORSI]]*VLOOKUP(Target_AM[[#This Row],[NIPNAS]],Target_CC[],COLUMN(C$2)+9,0)</f>
        <v>63728.206363636367</v>
      </c>
      <c r="R163" s="22">
        <f>Target_AM[[#This Row],[PROPORSI]]*VLOOKUP(Target_AM[[#This Row],[NIPNAS]],Target_CC[],COLUMN(D$2)+9,0)</f>
        <v>56647.294545454548</v>
      </c>
      <c r="S163" s="22">
        <f>Target_AM[[#This Row],[PROPORSI]]*VLOOKUP(Target_AM[[#This Row],[NIPNAS]],Target_CC[],COLUMN(E$2)+9,0)</f>
        <v>60187.750454545458</v>
      </c>
      <c r="T163" s="22">
        <f>Target_AM[[#This Row],[PROPORSI]]*VLOOKUP(Target_AM[[#This Row],[NIPNAS]],Target_CC[],COLUMN(F$2)+9,0)</f>
        <v>63728.206363636367</v>
      </c>
      <c r="U163" s="22">
        <f>Target_AM[[#This Row],[PROPORSI]]*VLOOKUP(Target_AM[[#This Row],[NIPNAS]],Target_CC[],COLUMN(G$2)+9,0)</f>
        <v>81430.485909090916</v>
      </c>
      <c r="V163" s="22">
        <f>Target_AM[[#This Row],[PROPORSI]]*VLOOKUP(Target_AM[[#This Row],[NIPNAS]],Target_CC[],COLUMN(H$2)+9,0)</f>
        <v>74349.574090909096</v>
      </c>
      <c r="W163" s="22">
        <f>Target_AM[[#This Row],[PROPORSI]]*VLOOKUP(Target_AM[[#This Row],[NIPNAS]],Target_CC[],COLUMN(I$2)+9,0)</f>
        <v>74349.574090909096</v>
      </c>
      <c r="X163" s="22">
        <f>Target_AM[[#This Row],[PROPORSI]]*VLOOKUP(Target_AM[[#This Row],[NIPNAS]],Target_CC[],COLUMN(J$2)+9,0)</f>
        <v>81430.485909090916</v>
      </c>
      <c r="Y163" s="22">
        <f>Target_AM[[#This Row],[PROPORSI]]*VLOOKUP(Target_AM[[#This Row],[NIPNAS]],Target_CC[],COLUMN(K$2)+9,0)</f>
        <v>70809.118181818179</v>
      </c>
      <c r="Z163" s="22">
        <f>Target_AM[[#This Row],[PROPORSI]]*VLOOKUP(Target_AM[[#This Row],[NIPNAS]],Target_CC[],COLUMN(L$2)+9,0)</f>
        <v>74349.574090909096</v>
      </c>
      <c r="AA163" s="22">
        <f>Target_AM[[#This Row],[PROPORSI]]*VLOOKUP(Target_AM[[#This Row],[NIPNAS]],Target_CC[],COLUMN(M$2)+9,0)</f>
        <v>839088.05045454553</v>
      </c>
      <c r="AB163" s="22">
        <f>Target_AM[[#This Row],[PROPORSI]]*VLOOKUP(Target_AM[[#This Row],[NIPNAS]],Target_CC[],COLUMN(N$2)+9,0)</f>
        <v>9014.1975286387824</v>
      </c>
      <c r="AC163" s="22">
        <f>Target_AM[[#This Row],[PROPORSI]]*VLOOKUP(Target_AM[[#This Row],[NIPNAS]],Target_CC[],COLUMN(O$2)+9,0)</f>
        <v>9586.129488532315</v>
      </c>
      <c r="AD163" s="22">
        <f>Target_AM[[#This Row],[PROPORSI]]*VLOOKUP(Target_AM[[#This Row],[NIPNAS]],Target_CC[],COLUMN(P$2)+9,0)</f>
        <v>12613.178486613335</v>
      </c>
      <c r="AE163" s="22">
        <f>Target_AM[[#This Row],[PROPORSI]]*VLOOKUP(Target_AM[[#This Row],[NIPNAS]],Target_CC[],COLUMN(Q$2)+9,0)</f>
        <v>12859.80943037593</v>
      </c>
      <c r="AF163" s="22">
        <f>Target_AM[[#This Row],[PROPORSI]]*VLOOKUP(Target_AM[[#This Row],[NIPNAS]],Target_CC[],COLUMN(R$2)+9,0)</f>
        <v>16820.416493834251</v>
      </c>
      <c r="AG163" s="22">
        <f>Target_AM[[#This Row],[PROPORSI]]*VLOOKUP(Target_AM[[#This Row],[NIPNAS]],Target_CC[],COLUMN(S$2)+9,0)</f>
        <v>15716.224131816043</v>
      </c>
      <c r="AH163" s="22">
        <f>Target_AM[[#This Row],[PROPORSI]]*VLOOKUP(Target_AM[[#This Row],[NIPNAS]],Target_CC[],COLUMN(T$2)+9,0)</f>
        <v>13801.054082500326</v>
      </c>
      <c r="AI163" s="22">
        <f>Target_AM[[#This Row],[PROPORSI]]*VLOOKUP(Target_AM[[#This Row],[NIPNAS]],Target_CC[],COLUMN(U$2)+9,0)</f>
        <v>15611.893651055569</v>
      </c>
      <c r="AJ163" s="22">
        <f>Target_AM[[#This Row],[PROPORSI]]*VLOOKUP(Target_AM[[#This Row],[NIPNAS]],Target_CC[],COLUMN(V$2)+9,0)</f>
        <v>13555.781151903599</v>
      </c>
      <c r="AK163" s="22">
        <f>Target_AM[[#This Row],[PROPORSI]]*VLOOKUP(Target_AM[[#This Row],[NIPNAS]],Target_CC[],COLUMN(W$2)+9,0)</f>
        <v>14266.310572587081</v>
      </c>
      <c r="AL163" s="22">
        <f>Target_AM[[#This Row],[PROPORSI]]*VLOOKUP(Target_AM[[#This Row],[NIPNAS]],Target_CC[],COLUMN(X$2)+9,0)</f>
        <v>17528.253338799186</v>
      </c>
      <c r="AM163" s="22">
        <f>Target_AM[[#This Row],[PROPORSI]]*VLOOKUP(Target_AM[[#This Row],[NIPNAS]],Target_CC[],COLUMN(Y$2)+9,0)</f>
        <v>20795.971113648477</v>
      </c>
      <c r="AN163" s="22">
        <f>Target_AM[[#This Row],[PROPORSI]]*VLOOKUP(Target_AM[[#This Row],[NIPNAS]],Target_CC[],COLUMN(Z$2)+9,0)</f>
        <v>172169.21947030487</v>
      </c>
      <c r="AO163" s="22">
        <f>Target_AM[[#This Row],[PROPORSI]]*VLOOKUP(Target_AM[[#This Row],[NIPNAS]],Target_CC[],COLUMN(AA$2)+9,0)</f>
        <v>76282.859801366052</v>
      </c>
      <c r="AP163" s="22">
        <f>Target_AM[[#This Row],[PROPORSI]]*VLOOKUP(Target_AM[[#This Row],[NIPNAS]],Target_CC[],COLUMN(AB$2)+9,0)</f>
        <v>80395.247670350494</v>
      </c>
      <c r="AQ163" s="22">
        <f>Target_AM[[#This Row],[PROPORSI]]*VLOOKUP(Target_AM[[#This Row],[NIPNAS]],Target_CC[],COLUMN(AC$2)+9,0)</f>
        <v>76341.384850249699</v>
      </c>
      <c r="AR163" s="22">
        <f>Target_AM[[#This Row],[PROPORSI]]*VLOOKUP(Target_AM[[#This Row],[NIPNAS]],Target_CC[],COLUMN(AD$2)+9,0)</f>
        <v>69507.103975830483</v>
      </c>
      <c r="AS163" s="22">
        <f>Target_AM[[#This Row],[PROPORSI]]*VLOOKUP(Target_AM[[#This Row],[NIPNAS]],Target_CC[],COLUMN(AE$2)+9,0)</f>
        <v>77008.166948379716</v>
      </c>
      <c r="AT163" s="22">
        <f>Target_AM[[#This Row],[PROPORSI]]*VLOOKUP(Target_AM[[#This Row],[NIPNAS]],Target_CC[],COLUMN(AF$2)+9,0)</f>
        <v>79444.430495452412</v>
      </c>
      <c r="AU163" s="22">
        <f>Target_AM[[#This Row],[PROPORSI]]*VLOOKUP(Target_AM[[#This Row],[NIPNAS]],Target_CC[],COLUMN(AG$2)+9,0)</f>
        <v>95231.539991591242</v>
      </c>
      <c r="AV163" s="22">
        <f>Target_AM[[#This Row],[PROPORSI]]*VLOOKUP(Target_AM[[#This Row],[NIPNAS]],Target_CC[],COLUMN(AH$2)+9,0)</f>
        <v>89961.467741964661</v>
      </c>
      <c r="AW163" s="22">
        <f>Target_AM[[#This Row],[PROPORSI]]*VLOOKUP(Target_AM[[#This Row],[NIPNAS]],Target_CC[],COLUMN(AI$2)+9,0)</f>
        <v>87905.3552428127</v>
      </c>
      <c r="AX163" s="22">
        <f>Target_AM[[#This Row],[PROPORSI]]*VLOOKUP(Target_AM[[#This Row],[NIPNAS]],Target_CC[],COLUMN(AJ$2)+9,0)</f>
        <v>95696.796481678</v>
      </c>
      <c r="AY163" s="22">
        <f>Target_AM[[#This Row],[PROPORSI]]*VLOOKUP(Target_AM[[#This Row],[NIPNAS]],Target_CC[],COLUMN(AK$2)+9,0)</f>
        <v>88337.371520617366</v>
      </c>
      <c r="AZ163" s="22">
        <f>Target_AM[[#This Row],[PROPORSI]]*VLOOKUP(Target_AM[[#This Row],[NIPNAS]],Target_CC[],COLUMN(AL$2)+9,0)</f>
        <v>95145.545204557566</v>
      </c>
      <c r="BA163" s="22">
        <f>Target_AM[[#This Row],[PROPORSI]]*VLOOKUP(Target_AM[[#This Row],[NIPNAS]],Target_CC[],COLUMN(AM$2)+9,0)</f>
        <v>1011257.2699248503</v>
      </c>
      <c r="BB163" s="22">
        <f>Target_AM[[#This Row],[PROPORSI]]*VLOOKUP(Target_AM[[#This Row],[NIPNAS]],Target_CC[],COLUMN(AN$2)+9,0)</f>
        <v>0</v>
      </c>
      <c r="BC163" s="22">
        <f>Target_AM[[#This Row],[PROPORSI]]*VLOOKUP(Target_AM[[#This Row],[NIPNAS]],Target_CC[],COLUMN(AO$2)+9,0)</f>
        <v>0</v>
      </c>
      <c r="BD163" s="22">
        <f>Target_AM[[#This Row],[PROPORSI]]*VLOOKUP(Target_AM[[#This Row],[NIPNAS]],Target_CC[],COLUMN(AP$2)+9,0)</f>
        <v>0</v>
      </c>
      <c r="BE163" s="22">
        <f>Target_AM[[#This Row],[PROPORSI]]*VLOOKUP(Target_AM[[#This Row],[NIPNAS]],Target_CC[],COLUMN(AQ$2)+9,0)</f>
        <v>0</v>
      </c>
      <c r="BF163" s="22">
        <f>Target_AM[[#This Row],[PROPORSI]]*VLOOKUP(Target_AM[[#This Row],[NIPNAS]],Target_CC[],COLUMN(AR$2)+9,0)</f>
        <v>0</v>
      </c>
      <c r="BG163" s="22">
        <f>Target_AM[[#This Row],[PROPORSI]]*VLOOKUP(Target_AM[[#This Row],[NIPNAS]],Target_CC[],COLUMN(AS$2)+9,0)</f>
        <v>0</v>
      </c>
      <c r="BH163" s="22">
        <f>Target_AM[[#This Row],[PROPORSI]]*VLOOKUP(Target_AM[[#This Row],[NIPNAS]],Target_CC[],COLUMN(AT$2)+9,0)</f>
        <v>0</v>
      </c>
      <c r="BI163" s="22">
        <f>Target_AM[[#This Row],[PROPORSI]]*VLOOKUP(Target_AM[[#This Row],[NIPNAS]],Target_CC[],COLUMN(AU$2)+9,0)</f>
        <v>0</v>
      </c>
      <c r="BJ163" s="22">
        <f>Target_AM[[#This Row],[PROPORSI]]*VLOOKUP(Target_AM[[#This Row],[NIPNAS]],Target_CC[],COLUMN(AV$2)+9,0)</f>
        <v>0</v>
      </c>
      <c r="BK163" s="22">
        <f>Target_AM[[#This Row],[PROPORSI]]*VLOOKUP(Target_AM[[#This Row],[NIPNAS]],Target_CC[],COLUMN(AW$2)+9,0)</f>
        <v>0</v>
      </c>
      <c r="BL163" s="22">
        <f>Target_AM[[#This Row],[PROPORSI]]*VLOOKUP(Target_AM[[#This Row],[NIPNAS]],Target_CC[],COLUMN(AX$2)+9,0)</f>
        <v>0</v>
      </c>
      <c r="BM163" s="22">
        <f>Target_AM[[#This Row],[PROPORSI]]*VLOOKUP(Target_AM[[#This Row],[NIPNAS]],Target_CC[],COLUMN(AY$2)+9,0)</f>
        <v>0</v>
      </c>
      <c r="BN163" s="22">
        <f>Target_AM[[#This Row],[PROPORSI]]*VLOOKUP(Target_AM[[#This Row],[NIPNAS]],Target_CC[],COLUMN(AZ$2)+9,0)</f>
        <v>0</v>
      </c>
      <c r="BO163" s="22">
        <f>Target_AM[[#This Row],[PROPORSI]]*VLOOKUP(Target_AM[[#This Row],[NIPNAS]],Target_CC[],COLUMN(BA$2)+9,0)</f>
        <v>75468</v>
      </c>
      <c r="BP163" s="22">
        <f>Target_AM[[#This Row],[PROPORSI]]*VLOOKUP(Target_AM[[#This Row],[NIPNAS]],Target_CC[],COLUMN(BB$2)+9,0)</f>
        <v>103603</v>
      </c>
      <c r="BQ163" s="22">
        <f>Target_AM[[#This Row],[PROPORSI]]*VLOOKUP(Target_AM[[#This Row],[NIPNAS]],Target_CC[],COLUMN(BC$2)+9,0)</f>
        <v>86870</v>
      </c>
      <c r="BR163" s="22">
        <f>Target_AM[[#This Row],[PROPORSI]]*VLOOKUP(Target_AM[[#This Row],[NIPNAS]],Target_CC[],COLUMN(BD$2)+9,0)</f>
        <v>86870</v>
      </c>
      <c r="BS163" s="22">
        <f>Target_AM[[#This Row],[PROPORSI]]*VLOOKUP(Target_AM[[#This Row],[NIPNAS]],Target_CC[],COLUMN(BE$2)+9,0)</f>
        <v>86870</v>
      </c>
      <c r="BT163" s="22">
        <f>Target_AM[[#This Row],[PROPORSI]]*VLOOKUP(Target_AM[[#This Row],[NIPNAS]],Target_CC[],COLUMN(BF$2)+9,0)</f>
        <v>86870</v>
      </c>
      <c r="BU163" s="22">
        <f>Target_AM[[#This Row],[PROPORSI]]*VLOOKUP(Target_AM[[#This Row],[NIPNAS]],Target_CC[],COLUMN(BG$2)+9,0)</f>
        <v>86870</v>
      </c>
      <c r="BV163" s="22">
        <f>Target_AM[[#This Row],[PROPORSI]]*VLOOKUP(Target_AM[[#This Row],[NIPNAS]],Target_CC[],COLUMN(BH$2)+9,0)</f>
        <v>86870</v>
      </c>
      <c r="BW163" s="22">
        <f>Target_AM[[#This Row],[PROPORSI]]*VLOOKUP(Target_AM[[#This Row],[NIPNAS]],Target_CC[],COLUMN(BI$2)+9,0)</f>
        <v>86870</v>
      </c>
      <c r="BX163" s="22">
        <f>Target_AM[[#This Row],[PROPORSI]]*VLOOKUP(Target_AM[[#This Row],[NIPNAS]],Target_CC[],COLUMN(BJ$2)+9,0)</f>
        <v>86870</v>
      </c>
      <c r="BY163" s="22">
        <f>Target_AM[[#This Row],[PROPORSI]]*VLOOKUP(Target_AM[[#This Row],[NIPNAS]],Target_CC[],COLUMN(BK$2)+9,0)</f>
        <v>86870</v>
      </c>
      <c r="BZ163" s="22">
        <f>Target_AM[[#This Row],[PROPORSI]]*VLOOKUP(Target_AM[[#This Row],[NIPNAS]],Target_CC[],COLUMN(BL$2)+9,0)</f>
        <v>86870</v>
      </c>
      <c r="CA163" s="22">
        <f>Target_AM[[#This Row],[PROPORSI]]*VLOOKUP(Target_AM[[#This Row],[NIPNAS]],Target_CC[],COLUMN(BM$2)+9,0)</f>
        <v>1047771</v>
      </c>
      <c r="CB163" s="22">
        <f>Target_AM[[#This Row],[PROPORSI]]*VLOOKUP(Target_AM[[#This Row],[NIPNAS]],Target_CC[],COLUMN(BN$2)+9,0)</f>
        <v>0</v>
      </c>
      <c r="CC163" s="22">
        <f>Target_AM[[#This Row],[PROPORSI]]*VLOOKUP(Target_AM[[#This Row],[NIPNAS]],Target_CC[],COLUMN(BO$2)+9,0)</f>
        <v>0</v>
      </c>
      <c r="CD163" s="22">
        <f>Target_AM[[#This Row],[PROPORSI]]*VLOOKUP(Target_AM[[#This Row],[NIPNAS]],Target_CC[],COLUMN(BP$2)+9,0)</f>
        <v>0</v>
      </c>
      <c r="CE163" s="22">
        <f>Target_AM[[#This Row],[PROPORSI]]*VLOOKUP(Target_AM[[#This Row],[NIPNAS]],Target_CC[],COLUMN(BQ$2)+9,0)</f>
        <v>0</v>
      </c>
      <c r="CF163" s="22">
        <f>Target_AM[[#This Row],[PROPORSI]]*VLOOKUP(Target_AM[[#This Row],[NIPNAS]],Target_CC[],COLUMN(BR$2)+9,0)</f>
        <v>0</v>
      </c>
      <c r="CG163" s="22">
        <f>Target_AM[[#This Row],[PROPORSI]]*VLOOKUP(Target_AM[[#This Row],[NIPNAS]],Target_CC[],COLUMN(BS$2)+9,0)</f>
        <v>0</v>
      </c>
      <c r="CH163" s="22">
        <f>Target_AM[[#This Row],[PROPORSI]]*VLOOKUP(Target_AM[[#This Row],[NIPNAS]],Target_CC[],COLUMN(BT$2)+9,0)</f>
        <v>0</v>
      </c>
      <c r="CI163" s="22">
        <f>Target_AM[[#This Row],[PROPORSI]]*VLOOKUP(Target_AM[[#This Row],[NIPNAS]],Target_CC[],COLUMN(BU$2)+9,0)</f>
        <v>0</v>
      </c>
      <c r="CJ163" s="22">
        <f>Target_AM[[#This Row],[PROPORSI]]*VLOOKUP(Target_AM[[#This Row],[NIPNAS]],Target_CC[],COLUMN(BV$2)+9,0)</f>
        <v>0</v>
      </c>
      <c r="CK163" s="22">
        <f>Target_AM[[#This Row],[PROPORSI]]*VLOOKUP(Target_AM[[#This Row],[NIPNAS]],Target_CC[],COLUMN(BW$2)+9,0)</f>
        <v>0</v>
      </c>
      <c r="CL163" s="22">
        <f>Target_AM[[#This Row],[PROPORSI]]*VLOOKUP(Target_AM[[#This Row],[NIPNAS]],Target_CC[],COLUMN(BX$2)+9,0)</f>
        <v>0</v>
      </c>
      <c r="CM163" s="22">
        <f>Target_AM[[#This Row],[PROPORSI]]*VLOOKUP(Target_AM[[#This Row],[NIPNAS]],Target_CC[],COLUMN(BY$2)+9,0)</f>
        <v>0</v>
      </c>
      <c r="CN163" s="22">
        <f>Target_AM[[#This Row],[PROPORSI]]*VLOOKUP(Target_AM[[#This Row],[NIPNAS]],Target_CC[],COLUMN(BZ$2)+9,0)</f>
        <v>0</v>
      </c>
      <c r="CO163" s="22">
        <f>Target_AM[[#This Row],[PROPORSI]]*VLOOKUP(Target_AM[[#This Row],[NIPNAS]],Target_CC[],COLUMN(CA$2)+9,0)</f>
        <v>75468</v>
      </c>
      <c r="CP163" s="22">
        <f>Target_AM[[#This Row],[PROPORSI]]*VLOOKUP(Target_AM[[#This Row],[NIPNAS]],Target_CC[],COLUMN(CB$2)+9,0)</f>
        <v>103603</v>
      </c>
      <c r="CQ163" s="22">
        <f>Target_AM[[#This Row],[PROPORSI]]*VLOOKUP(Target_AM[[#This Row],[NIPNAS]],Target_CC[],COLUMN(CC$2)+9,0)</f>
        <v>86870</v>
      </c>
      <c r="CR163" s="22">
        <f>Target_AM[[#This Row],[PROPORSI]]*VLOOKUP(Target_AM[[#This Row],[NIPNAS]],Target_CC[],COLUMN(CD$2)+9,0)</f>
        <v>86870</v>
      </c>
      <c r="CS163" s="22">
        <f>Target_AM[[#This Row],[PROPORSI]]*VLOOKUP(Target_AM[[#This Row],[NIPNAS]],Target_CC[],COLUMN(CE$2)+9,0)</f>
        <v>86870</v>
      </c>
      <c r="CT163" s="22">
        <f>Target_AM[[#This Row],[PROPORSI]]*VLOOKUP(Target_AM[[#This Row],[NIPNAS]],Target_CC[],COLUMN(CF$2)+9,0)</f>
        <v>86870</v>
      </c>
      <c r="CU163" s="22">
        <f>Target_AM[[#This Row],[PROPORSI]]*VLOOKUP(Target_AM[[#This Row],[NIPNAS]],Target_CC[],COLUMN(CG$2)+9,0)</f>
        <v>86870</v>
      </c>
      <c r="CV163" s="22">
        <f>Target_AM[[#This Row],[PROPORSI]]*VLOOKUP(Target_AM[[#This Row],[NIPNAS]],Target_CC[],COLUMN(CH$2)+9,0)</f>
        <v>86870</v>
      </c>
      <c r="CW163" s="22">
        <f>Target_AM[[#This Row],[PROPORSI]]*VLOOKUP(Target_AM[[#This Row],[NIPNAS]],Target_CC[],COLUMN(CI$2)+9,0)</f>
        <v>86870</v>
      </c>
      <c r="CX163" s="22">
        <f>Target_AM[[#This Row],[PROPORSI]]*VLOOKUP(Target_AM[[#This Row],[NIPNAS]],Target_CC[],COLUMN(CJ$2)+9,0)</f>
        <v>86870</v>
      </c>
      <c r="CY163" s="22">
        <f>Target_AM[[#This Row],[PROPORSI]]*VLOOKUP(Target_AM[[#This Row],[NIPNAS]],Target_CC[],COLUMN(CK$2)+9,0)</f>
        <v>86870</v>
      </c>
      <c r="CZ163" s="22">
        <f>Target_AM[[#This Row],[PROPORSI]]*VLOOKUP(Target_AM[[#This Row],[NIPNAS]],Target_CC[],COLUMN(CL$2)+9,0)</f>
        <v>86870</v>
      </c>
      <c r="DA163" s="22">
        <f>Target_AM[[#This Row],[PROPORSI]]*VLOOKUP(Target_AM[[#This Row],[NIPNAS]],Target_CC[],COLUMN(CM$2)+9,0)</f>
        <v>1047771</v>
      </c>
      <c r="DB163" s="22">
        <f>Target_AM[[#This Row],[PROPORSI]]*VLOOKUP(Target_AM[[#This Row],[NIPNAS]],Target_CC[],COLUMN(CN$2)+9,0)</f>
        <v>0</v>
      </c>
      <c r="DC163" s="22">
        <f>Target_AM[[#This Row],[PROPORSI]]*VLOOKUP(Target_AM[[#This Row],[NIPNAS]],Target_CC[],COLUMN(CO$2)+9,0)</f>
        <v>0</v>
      </c>
      <c r="DD163" s="22">
        <f>Target_AM[[#This Row],[PROPORSI]]*VLOOKUP(Target_AM[[#This Row],[NIPNAS]],Target_CC[],COLUMN(CP$2)+9,0)</f>
        <v>0</v>
      </c>
      <c r="DE163" s="22">
        <f>Target_AM[[#This Row],[PROPORSI]]*VLOOKUP(Target_AM[[#This Row],[NIPNAS]],Target_CC[],COLUMN(CQ$2)+9,0)</f>
        <v>0</v>
      </c>
      <c r="DF163" s="22">
        <f>Target_AM[[#This Row],[PROPORSI]]*VLOOKUP(Target_AM[[#This Row],[NIPNAS]],Target_CC[],COLUMN(CR$2)+9,0)</f>
        <v>0</v>
      </c>
      <c r="DG163" s="22">
        <f>Target_AM[[#This Row],[PROPORSI]]*VLOOKUP(Target_AM[[#This Row],[NIPNAS]],Target_CC[],COLUMN(CS$2)+9,0)</f>
        <v>0</v>
      </c>
      <c r="DH163" s="22">
        <f>Target_AM[[#This Row],[PROPORSI]]*VLOOKUP(Target_AM[[#This Row],[NIPNAS]],Target_CC[],COLUMN(CT$2)+9,0)</f>
        <v>0</v>
      </c>
      <c r="DI163" s="22">
        <f>Target_AM[[#This Row],[PROPORSI]]*VLOOKUP(Target_AM[[#This Row],[NIPNAS]],Target_CC[],COLUMN(CU$2)+9,0)</f>
        <v>0</v>
      </c>
      <c r="DJ163" s="22">
        <f>Target_AM[[#This Row],[PROPORSI]]*VLOOKUP(Target_AM[[#This Row],[NIPNAS]],Target_CC[],COLUMN(CV$2)+9,0)</f>
        <v>0</v>
      </c>
      <c r="DK163" s="22">
        <f>Target_AM[[#This Row],[PROPORSI]]*VLOOKUP(Target_AM[[#This Row],[NIPNAS]],Target_CC[],COLUMN(CW$2)+9,0)</f>
        <v>0</v>
      </c>
      <c r="DL163" s="22">
        <f>Target_AM[[#This Row],[PROPORSI]]*VLOOKUP(Target_AM[[#This Row],[NIPNAS]],Target_CC[],COLUMN(CX$2)+9,0)</f>
        <v>0</v>
      </c>
      <c r="DM163" s="22">
        <f>Target_AM[[#This Row],[PROPORSI]]*VLOOKUP(Target_AM[[#This Row],[NIPNAS]],Target_CC[],COLUMN(CY$2)+9,0)</f>
        <v>0</v>
      </c>
      <c r="DN163" s="22">
        <f>Target_AM[[#This Row],[PROPORSI]]*VLOOKUP(Target_AM[[#This Row],[NIPNAS]],Target_CC[],COLUMN(CZ$2)+9,0)</f>
        <v>0</v>
      </c>
      <c r="DO163" s="22">
        <f>Target_AM[[#This Row],[PROPORSI]]*VLOOKUP(Target_AM[[#This Row],[NIPNAS]],Target_CC[],COLUMN(DA$2)+9,0)</f>
        <v>0</v>
      </c>
      <c r="DP163" s="22">
        <f>Target_AM[[#This Row],[PROPORSI]]*VLOOKUP(Target_AM[[#This Row],[NIPNAS]],Target_CC[],COLUMN(DB$2)+9,0)</f>
        <v>0</v>
      </c>
      <c r="DQ163" s="22">
        <f>Target_AM[[#This Row],[PROPORSI]]*VLOOKUP(Target_AM[[#This Row],[NIPNAS]],Target_CC[],COLUMN(DC$2)+9,0)</f>
        <v>0</v>
      </c>
      <c r="DR163" s="22">
        <f>Target_AM[[#This Row],[PROPORSI]]*VLOOKUP(Target_AM[[#This Row],[NIPNAS]],Target_CC[],COLUMN(DD$2)+9,0)</f>
        <v>0</v>
      </c>
      <c r="DS163" s="22">
        <f>Target_AM[[#This Row],[PROPORSI]]*VLOOKUP(Target_AM[[#This Row],[NIPNAS]],Target_CC[],COLUMN(DE$2)+9,0)</f>
        <v>0</v>
      </c>
      <c r="DT163" s="22">
        <f>Target_AM[[#This Row],[PROPORSI]]*VLOOKUP(Target_AM[[#This Row],[NIPNAS]],Target_CC[],COLUMN(DF$2)+9,0)</f>
        <v>0</v>
      </c>
      <c r="DU163" s="22">
        <f>Target_AM[[#This Row],[PROPORSI]]*VLOOKUP(Target_AM[[#This Row],[NIPNAS]],Target_CC[],COLUMN(DG$2)+9,0)</f>
        <v>0</v>
      </c>
      <c r="DV163" s="22">
        <f>Target_AM[[#This Row],[PROPORSI]]*VLOOKUP(Target_AM[[#This Row],[NIPNAS]],Target_CC[],COLUMN(DH$2)+9,0)</f>
        <v>0</v>
      </c>
      <c r="DW163" s="22">
        <f>Target_AM[[#This Row],[PROPORSI]]*VLOOKUP(Target_AM[[#This Row],[NIPNAS]],Target_CC[],COLUMN(DI$2)+9,0)</f>
        <v>0</v>
      </c>
      <c r="DX163" s="22">
        <f>Target_AM[[#This Row],[PROPORSI]]*VLOOKUP(Target_AM[[#This Row],[NIPNAS]],Target_CC[],COLUMN(DJ$2)+9,0)</f>
        <v>0</v>
      </c>
      <c r="DY163" s="22">
        <f>Target_AM[[#This Row],[PROPORSI]]*VLOOKUP(Target_AM[[#This Row],[NIPNAS]],Target_CC[],COLUMN(DK$2)+9,0)</f>
        <v>0</v>
      </c>
      <c r="DZ163" s="22">
        <f>Target_AM[[#This Row],[PROPORSI]]*VLOOKUP(Target_AM[[#This Row],[NIPNAS]],Target_CC[],COLUMN(DL$2)+9,0)</f>
        <v>0</v>
      </c>
      <c r="EA163" s="22">
        <f>Target_AM[[#This Row],[PROPORSI]]*VLOOKUP(Target_AM[[#This Row],[NIPNAS]],Target_CC[],COLUMN(DM$2)+9,0)</f>
        <v>0</v>
      </c>
    </row>
    <row r="164" spans="2:131" x14ac:dyDescent="0.3">
      <c r="B164">
        <v>405886</v>
      </c>
      <c r="C164" t="s">
        <v>1025</v>
      </c>
      <c r="D164">
        <v>1</v>
      </c>
      <c r="E164" s="8">
        <v>45658</v>
      </c>
      <c r="F164">
        <v>10070931</v>
      </c>
      <c r="G164" t="s">
        <v>412</v>
      </c>
      <c r="J164" t="s">
        <v>296</v>
      </c>
      <c r="K164" t="s">
        <v>20</v>
      </c>
      <c r="L164" t="s">
        <v>159</v>
      </c>
      <c r="M164" t="s">
        <v>29</v>
      </c>
      <c r="N164" s="23">
        <f>Target_AM[[#This Row],[PROPORSI]]*VLOOKUP(Target_AM[[#This Row],[NIPNAS]],Target_CC[],9,0)</f>
        <v>1932600.7884138552</v>
      </c>
      <c r="O164" s="22">
        <f>Target_AM[[#This Row],[PROPORSI]]*VLOOKUP(Target_AM[[#This Row],[NIPNAS]],Target_CC[],COLUMN(A$2)+9,0)</f>
        <v>93092.174999999988</v>
      </c>
      <c r="P164" s="22">
        <f>Target_AM[[#This Row],[PROPORSI]]*VLOOKUP(Target_AM[[#This Row],[NIPNAS]],Target_CC[],COLUMN(B$2)+9,0)</f>
        <v>91170.549999999988</v>
      </c>
      <c r="Q164" s="22">
        <f>Target_AM[[#This Row],[PROPORSI]]*VLOOKUP(Target_AM[[#This Row],[NIPNAS]],Target_CC[],COLUMN(C$2)+9,0)</f>
        <v>91168.174999999988</v>
      </c>
      <c r="R164" s="22">
        <f>Target_AM[[#This Row],[PROPORSI]]*VLOOKUP(Target_AM[[#This Row],[NIPNAS]],Target_CC[],COLUMN(D$2)+9,0)</f>
        <v>89333.25</v>
      </c>
      <c r="S164" s="22">
        <f>Target_AM[[#This Row],[PROPORSI]]*VLOOKUP(Target_AM[[#This Row],[NIPNAS]],Target_CC[],COLUMN(E$2)+9,0)</f>
        <v>86584.424999999988</v>
      </c>
      <c r="T164" s="22">
        <f>Target_AM[[#This Row],[PROPORSI]]*VLOOKUP(Target_AM[[#This Row],[NIPNAS]],Target_CC[],COLUMN(F$2)+9,0)</f>
        <v>87510.2</v>
      </c>
      <c r="U164" s="22">
        <f>Target_AM[[#This Row],[PROPORSI]]*VLOOKUP(Target_AM[[#This Row],[NIPNAS]],Target_CC[],COLUMN(G$2)+9,0)</f>
        <v>91632.25</v>
      </c>
      <c r="V164" s="22">
        <f>Target_AM[[#This Row],[PROPORSI]]*VLOOKUP(Target_AM[[#This Row],[NIPNAS]],Target_CC[],COLUMN(H$2)+9,0)</f>
        <v>93000.725000000006</v>
      </c>
      <c r="W164" s="22">
        <f>Target_AM[[#This Row],[PROPORSI]]*VLOOKUP(Target_AM[[#This Row],[NIPNAS]],Target_CC[],COLUMN(I$2)+9,0)</f>
        <v>92543.774999999994</v>
      </c>
      <c r="X164" s="22">
        <f>Target_AM[[#This Row],[PROPORSI]]*VLOOKUP(Target_AM[[#This Row],[NIPNAS]],Target_CC[],COLUMN(J$2)+9,0)</f>
        <v>93003.099999999991</v>
      </c>
      <c r="Y164" s="22">
        <f>Target_AM[[#This Row],[PROPORSI]]*VLOOKUP(Target_AM[[#This Row],[NIPNAS]],Target_CC[],COLUMN(K$2)+9,0)</f>
        <v>92541.4</v>
      </c>
      <c r="Z164" s="22">
        <f>Target_AM[[#This Row],[PROPORSI]]*VLOOKUP(Target_AM[[#This Row],[NIPNAS]],Target_CC[],COLUMN(L$2)+9,0)</f>
        <v>92086.824999999997</v>
      </c>
      <c r="AA164" s="22">
        <f>Target_AM[[#This Row],[PROPORSI]]*VLOOKUP(Target_AM[[#This Row],[NIPNAS]],Target_CC[],COLUMN(M$2)+9,0)</f>
        <v>1093666.8499999999</v>
      </c>
      <c r="AB164" s="22">
        <f>Target_AM[[#This Row],[PROPORSI]]*VLOOKUP(Target_AM[[#This Row],[NIPNAS]],Target_CC[],COLUMN(N$2)+9,0)</f>
        <v>0</v>
      </c>
      <c r="AC164" s="22">
        <f>Target_AM[[#This Row],[PROPORSI]]*VLOOKUP(Target_AM[[#This Row],[NIPNAS]],Target_CC[],COLUMN(O$2)+9,0)</f>
        <v>690859.22431823774</v>
      </c>
      <c r="AD164" s="22">
        <f>Target_AM[[#This Row],[PROPORSI]]*VLOOKUP(Target_AM[[#This Row],[NIPNAS]],Target_CC[],COLUMN(P$2)+9,0)</f>
        <v>683729.23020126333</v>
      </c>
      <c r="AE164" s="22">
        <f>Target_AM[[#This Row],[PROPORSI]]*VLOOKUP(Target_AM[[#This Row],[NIPNAS]],Target_CC[],COLUMN(Q$2)+9,0)</f>
        <v>537486.86343142285</v>
      </c>
      <c r="AF164" s="22">
        <f>Target_AM[[#This Row],[PROPORSI]]*VLOOKUP(Target_AM[[#This Row],[NIPNAS]],Target_CC[],COLUMN(R$2)+9,0)</f>
        <v>586231.66372162709</v>
      </c>
      <c r="AG164" s="22">
        <f>Target_AM[[#This Row],[PROPORSI]]*VLOOKUP(Target_AM[[#This Row],[NIPNAS]],Target_CC[],COLUMN(S$2)+9,0)</f>
        <v>571553.53985494352</v>
      </c>
      <c r="AH164" s="22">
        <f>Target_AM[[#This Row],[PROPORSI]]*VLOOKUP(Target_AM[[#This Row],[NIPNAS]],Target_CC[],COLUMN(T$2)+9,0)</f>
        <v>710365.72728492401</v>
      </c>
      <c r="AI164" s="22">
        <f>Target_AM[[#This Row],[PROPORSI]]*VLOOKUP(Target_AM[[#This Row],[NIPNAS]],Target_CC[],COLUMN(U$2)+9,0)</f>
        <v>598269.13892134407</v>
      </c>
      <c r="AJ164" s="22">
        <f>Target_AM[[#This Row],[PROPORSI]]*VLOOKUP(Target_AM[[#This Row],[NIPNAS]],Target_CC[],COLUMN(V$2)+9,0)</f>
        <v>715610.41381648171</v>
      </c>
      <c r="AK164" s="22">
        <f>Target_AM[[#This Row],[PROPORSI]]*VLOOKUP(Target_AM[[#This Row],[NIPNAS]],Target_CC[],COLUMN(W$2)+9,0)</f>
        <v>720720.50871695695</v>
      </c>
      <c r="AL164" s="22">
        <f>Target_AM[[#This Row],[PROPORSI]]*VLOOKUP(Target_AM[[#This Row],[NIPNAS]],Target_CC[],COLUMN(X$2)+9,0)</f>
        <v>611960.29877694696</v>
      </c>
      <c r="AM164" s="22">
        <f>Target_AM[[#This Row],[PROPORSI]]*VLOOKUP(Target_AM[[#This Row],[NIPNAS]],Target_CC[],COLUMN(Y$2)+9,0)</f>
        <v>623089.45347582689</v>
      </c>
      <c r="AN164" s="22">
        <f>Target_AM[[#This Row],[PROPORSI]]*VLOOKUP(Target_AM[[#This Row],[NIPNAS]],Target_CC[],COLUMN(Z$2)+9,0)</f>
        <v>7049876.062519975</v>
      </c>
      <c r="AO164" s="22">
        <f>Target_AM[[#This Row],[PROPORSI]]*VLOOKUP(Target_AM[[#This Row],[NIPNAS]],Target_CC[],COLUMN(AA$2)+9,0)</f>
        <v>93092.174999999988</v>
      </c>
      <c r="AP164" s="22">
        <f>Target_AM[[#This Row],[PROPORSI]]*VLOOKUP(Target_AM[[#This Row],[NIPNAS]],Target_CC[],COLUMN(AB$2)+9,0)</f>
        <v>782029.77431823779</v>
      </c>
      <c r="AQ164" s="22">
        <f>Target_AM[[#This Row],[PROPORSI]]*VLOOKUP(Target_AM[[#This Row],[NIPNAS]],Target_CC[],COLUMN(AC$2)+9,0)</f>
        <v>774897.40520126326</v>
      </c>
      <c r="AR164" s="22">
        <f>Target_AM[[#This Row],[PROPORSI]]*VLOOKUP(Target_AM[[#This Row],[NIPNAS]],Target_CC[],COLUMN(AD$2)+9,0)</f>
        <v>626820.11343142285</v>
      </c>
      <c r="AS164" s="22">
        <f>Target_AM[[#This Row],[PROPORSI]]*VLOOKUP(Target_AM[[#This Row],[NIPNAS]],Target_CC[],COLUMN(AE$2)+9,0)</f>
        <v>672816.08872162714</v>
      </c>
      <c r="AT164" s="22">
        <f>Target_AM[[#This Row],[PROPORSI]]*VLOOKUP(Target_AM[[#This Row],[NIPNAS]],Target_CC[],COLUMN(AF$2)+9,0)</f>
        <v>659063.73985494347</v>
      </c>
      <c r="AU164" s="22">
        <f>Target_AM[[#This Row],[PROPORSI]]*VLOOKUP(Target_AM[[#This Row],[NIPNAS]],Target_CC[],COLUMN(AG$2)+9,0)</f>
        <v>801997.97728492401</v>
      </c>
      <c r="AV164" s="22">
        <f>Target_AM[[#This Row],[PROPORSI]]*VLOOKUP(Target_AM[[#This Row],[NIPNAS]],Target_CC[],COLUMN(AH$2)+9,0)</f>
        <v>691269.86392134405</v>
      </c>
      <c r="AW164" s="22">
        <f>Target_AM[[#This Row],[PROPORSI]]*VLOOKUP(Target_AM[[#This Row],[NIPNAS]],Target_CC[],COLUMN(AI$2)+9,0)</f>
        <v>808154.18881648174</v>
      </c>
      <c r="AX164" s="22">
        <f>Target_AM[[#This Row],[PROPORSI]]*VLOOKUP(Target_AM[[#This Row],[NIPNAS]],Target_CC[],COLUMN(AJ$2)+9,0)</f>
        <v>813723.60871695692</v>
      </c>
      <c r="AY164" s="22">
        <f>Target_AM[[#This Row],[PROPORSI]]*VLOOKUP(Target_AM[[#This Row],[NIPNAS]],Target_CC[],COLUMN(AK$2)+9,0)</f>
        <v>704501.69877694699</v>
      </c>
      <c r="AZ164" s="22">
        <f>Target_AM[[#This Row],[PROPORSI]]*VLOOKUP(Target_AM[[#This Row],[NIPNAS]],Target_CC[],COLUMN(AL$2)+9,0)</f>
        <v>715176.27847582684</v>
      </c>
      <c r="BA164" s="22">
        <f>Target_AM[[#This Row],[PROPORSI]]*VLOOKUP(Target_AM[[#This Row],[NIPNAS]],Target_CC[],COLUMN(AM$2)+9,0)</f>
        <v>8143542.9125199746</v>
      </c>
      <c r="BB164" s="22">
        <f>Target_AM[[#This Row],[PROPORSI]]*VLOOKUP(Target_AM[[#This Row],[NIPNAS]],Target_CC[],COLUMN(AN$2)+9,0)</f>
        <v>0</v>
      </c>
      <c r="BC164" s="22">
        <f>Target_AM[[#This Row],[PROPORSI]]*VLOOKUP(Target_AM[[#This Row],[NIPNAS]],Target_CC[],COLUMN(AO$2)+9,0)</f>
        <v>0</v>
      </c>
      <c r="BD164" s="22">
        <f>Target_AM[[#This Row],[PROPORSI]]*VLOOKUP(Target_AM[[#This Row],[NIPNAS]],Target_CC[],COLUMN(AP$2)+9,0)</f>
        <v>0</v>
      </c>
      <c r="BE164" s="22">
        <f>Target_AM[[#This Row],[PROPORSI]]*VLOOKUP(Target_AM[[#This Row],[NIPNAS]],Target_CC[],COLUMN(AQ$2)+9,0)</f>
        <v>0</v>
      </c>
      <c r="BF164" s="22">
        <f>Target_AM[[#This Row],[PROPORSI]]*VLOOKUP(Target_AM[[#This Row],[NIPNAS]],Target_CC[],COLUMN(AR$2)+9,0)</f>
        <v>0</v>
      </c>
      <c r="BG164" s="22">
        <f>Target_AM[[#This Row],[PROPORSI]]*VLOOKUP(Target_AM[[#This Row],[NIPNAS]],Target_CC[],COLUMN(AS$2)+9,0)</f>
        <v>0</v>
      </c>
      <c r="BH164" s="22">
        <f>Target_AM[[#This Row],[PROPORSI]]*VLOOKUP(Target_AM[[#This Row],[NIPNAS]],Target_CC[],COLUMN(AT$2)+9,0)</f>
        <v>0</v>
      </c>
      <c r="BI164" s="22">
        <f>Target_AM[[#This Row],[PROPORSI]]*VLOOKUP(Target_AM[[#This Row],[NIPNAS]],Target_CC[],COLUMN(AU$2)+9,0)</f>
        <v>0</v>
      </c>
      <c r="BJ164" s="22">
        <f>Target_AM[[#This Row],[PROPORSI]]*VLOOKUP(Target_AM[[#This Row],[NIPNAS]],Target_CC[],COLUMN(AV$2)+9,0)</f>
        <v>0</v>
      </c>
      <c r="BK164" s="22">
        <f>Target_AM[[#This Row],[PROPORSI]]*VLOOKUP(Target_AM[[#This Row],[NIPNAS]],Target_CC[],COLUMN(AW$2)+9,0)</f>
        <v>0</v>
      </c>
      <c r="BL164" s="22">
        <f>Target_AM[[#This Row],[PROPORSI]]*VLOOKUP(Target_AM[[#This Row],[NIPNAS]],Target_CC[],COLUMN(AX$2)+9,0)</f>
        <v>0</v>
      </c>
      <c r="BM164" s="22">
        <f>Target_AM[[#This Row],[PROPORSI]]*VLOOKUP(Target_AM[[#This Row],[NIPNAS]],Target_CC[],COLUMN(AY$2)+9,0)</f>
        <v>0</v>
      </c>
      <c r="BN164" s="22">
        <f>Target_AM[[#This Row],[PROPORSI]]*VLOOKUP(Target_AM[[#This Row],[NIPNAS]],Target_CC[],COLUMN(AZ$2)+9,0)</f>
        <v>0</v>
      </c>
      <c r="BO164" s="22">
        <f>Target_AM[[#This Row],[PROPORSI]]*VLOOKUP(Target_AM[[#This Row],[NIPNAS]],Target_CC[],COLUMN(BA$2)+9,0)</f>
        <v>48100</v>
      </c>
      <c r="BP164" s="22">
        <f>Target_AM[[#This Row],[PROPORSI]]*VLOOKUP(Target_AM[[#This Row],[NIPNAS]],Target_CC[],COLUMN(BB$2)+9,0)</f>
        <v>48100</v>
      </c>
      <c r="BQ164" s="22">
        <f>Target_AM[[#This Row],[PROPORSI]]*VLOOKUP(Target_AM[[#This Row],[NIPNAS]],Target_CC[],COLUMN(BC$2)+9,0)</f>
        <v>48100</v>
      </c>
      <c r="BR164" s="22">
        <f>Target_AM[[#This Row],[PROPORSI]]*VLOOKUP(Target_AM[[#This Row],[NIPNAS]],Target_CC[],COLUMN(BD$2)+9,0)</f>
        <v>48100</v>
      </c>
      <c r="BS164" s="22">
        <f>Target_AM[[#This Row],[PROPORSI]]*VLOOKUP(Target_AM[[#This Row],[NIPNAS]],Target_CC[],COLUMN(BE$2)+9,0)</f>
        <v>48100</v>
      </c>
      <c r="BT164" s="22">
        <f>Target_AM[[#This Row],[PROPORSI]]*VLOOKUP(Target_AM[[#This Row],[NIPNAS]],Target_CC[],COLUMN(BF$2)+9,0)</f>
        <v>48100</v>
      </c>
      <c r="BU164" s="22">
        <f>Target_AM[[#This Row],[PROPORSI]]*VLOOKUP(Target_AM[[#This Row],[NIPNAS]],Target_CC[],COLUMN(BG$2)+9,0)</f>
        <v>48100</v>
      </c>
      <c r="BV164" s="22">
        <f>Target_AM[[#This Row],[PROPORSI]]*VLOOKUP(Target_AM[[#This Row],[NIPNAS]],Target_CC[],COLUMN(BH$2)+9,0)</f>
        <v>48100</v>
      </c>
      <c r="BW164" s="22">
        <f>Target_AM[[#This Row],[PROPORSI]]*VLOOKUP(Target_AM[[#This Row],[NIPNAS]],Target_CC[],COLUMN(BI$2)+9,0)</f>
        <v>48100</v>
      </c>
      <c r="BX164" s="22">
        <f>Target_AM[[#This Row],[PROPORSI]]*VLOOKUP(Target_AM[[#This Row],[NIPNAS]],Target_CC[],COLUMN(BJ$2)+9,0)</f>
        <v>48100</v>
      </c>
      <c r="BY164" s="22">
        <f>Target_AM[[#This Row],[PROPORSI]]*VLOOKUP(Target_AM[[#This Row],[NIPNAS]],Target_CC[],COLUMN(BK$2)+9,0)</f>
        <v>48100</v>
      </c>
      <c r="BZ164" s="22">
        <f>Target_AM[[#This Row],[PROPORSI]]*VLOOKUP(Target_AM[[#This Row],[NIPNAS]],Target_CC[],COLUMN(BL$2)+9,0)</f>
        <v>48100</v>
      </c>
      <c r="CA164" s="22">
        <f>Target_AM[[#This Row],[PROPORSI]]*VLOOKUP(Target_AM[[#This Row],[NIPNAS]],Target_CC[],COLUMN(BM$2)+9,0)</f>
        <v>577200</v>
      </c>
      <c r="CB164" s="22">
        <f>Target_AM[[#This Row],[PROPORSI]]*VLOOKUP(Target_AM[[#This Row],[NIPNAS]],Target_CC[],COLUMN(BN$2)+9,0)</f>
        <v>0</v>
      </c>
      <c r="CC164" s="22">
        <f>Target_AM[[#This Row],[PROPORSI]]*VLOOKUP(Target_AM[[#This Row],[NIPNAS]],Target_CC[],COLUMN(BO$2)+9,0)</f>
        <v>0</v>
      </c>
      <c r="CD164" s="22">
        <f>Target_AM[[#This Row],[PROPORSI]]*VLOOKUP(Target_AM[[#This Row],[NIPNAS]],Target_CC[],COLUMN(BP$2)+9,0)</f>
        <v>0</v>
      </c>
      <c r="CE164" s="22">
        <f>Target_AM[[#This Row],[PROPORSI]]*VLOOKUP(Target_AM[[#This Row],[NIPNAS]],Target_CC[],COLUMN(BQ$2)+9,0)</f>
        <v>0</v>
      </c>
      <c r="CF164" s="22">
        <f>Target_AM[[#This Row],[PROPORSI]]*VLOOKUP(Target_AM[[#This Row],[NIPNAS]],Target_CC[],COLUMN(BR$2)+9,0)</f>
        <v>0</v>
      </c>
      <c r="CG164" s="22">
        <f>Target_AM[[#This Row],[PROPORSI]]*VLOOKUP(Target_AM[[#This Row],[NIPNAS]],Target_CC[],COLUMN(BS$2)+9,0)</f>
        <v>0</v>
      </c>
      <c r="CH164" s="22">
        <f>Target_AM[[#This Row],[PROPORSI]]*VLOOKUP(Target_AM[[#This Row],[NIPNAS]],Target_CC[],COLUMN(BT$2)+9,0)</f>
        <v>0</v>
      </c>
      <c r="CI164" s="22">
        <f>Target_AM[[#This Row],[PROPORSI]]*VLOOKUP(Target_AM[[#This Row],[NIPNAS]],Target_CC[],COLUMN(BU$2)+9,0)</f>
        <v>0</v>
      </c>
      <c r="CJ164" s="22">
        <f>Target_AM[[#This Row],[PROPORSI]]*VLOOKUP(Target_AM[[#This Row],[NIPNAS]],Target_CC[],COLUMN(BV$2)+9,0)</f>
        <v>0</v>
      </c>
      <c r="CK164" s="22">
        <f>Target_AM[[#This Row],[PROPORSI]]*VLOOKUP(Target_AM[[#This Row],[NIPNAS]],Target_CC[],COLUMN(BW$2)+9,0)</f>
        <v>0</v>
      </c>
      <c r="CL164" s="22">
        <f>Target_AM[[#This Row],[PROPORSI]]*VLOOKUP(Target_AM[[#This Row],[NIPNAS]],Target_CC[],COLUMN(BX$2)+9,0)</f>
        <v>0</v>
      </c>
      <c r="CM164" s="22">
        <f>Target_AM[[#This Row],[PROPORSI]]*VLOOKUP(Target_AM[[#This Row],[NIPNAS]],Target_CC[],COLUMN(BY$2)+9,0)</f>
        <v>0</v>
      </c>
      <c r="CN164" s="22">
        <f>Target_AM[[#This Row],[PROPORSI]]*VLOOKUP(Target_AM[[#This Row],[NIPNAS]],Target_CC[],COLUMN(BZ$2)+9,0)</f>
        <v>0</v>
      </c>
      <c r="CO164" s="22">
        <f>Target_AM[[#This Row],[PROPORSI]]*VLOOKUP(Target_AM[[#This Row],[NIPNAS]],Target_CC[],COLUMN(CA$2)+9,0)</f>
        <v>48100</v>
      </c>
      <c r="CP164" s="22">
        <f>Target_AM[[#This Row],[PROPORSI]]*VLOOKUP(Target_AM[[#This Row],[NIPNAS]],Target_CC[],COLUMN(CB$2)+9,0)</f>
        <v>48100</v>
      </c>
      <c r="CQ164" s="22">
        <f>Target_AM[[#This Row],[PROPORSI]]*VLOOKUP(Target_AM[[#This Row],[NIPNAS]],Target_CC[],COLUMN(CC$2)+9,0)</f>
        <v>48100</v>
      </c>
      <c r="CR164" s="22">
        <f>Target_AM[[#This Row],[PROPORSI]]*VLOOKUP(Target_AM[[#This Row],[NIPNAS]],Target_CC[],COLUMN(CD$2)+9,0)</f>
        <v>48100</v>
      </c>
      <c r="CS164" s="22">
        <f>Target_AM[[#This Row],[PROPORSI]]*VLOOKUP(Target_AM[[#This Row],[NIPNAS]],Target_CC[],COLUMN(CE$2)+9,0)</f>
        <v>48100</v>
      </c>
      <c r="CT164" s="22">
        <f>Target_AM[[#This Row],[PROPORSI]]*VLOOKUP(Target_AM[[#This Row],[NIPNAS]],Target_CC[],COLUMN(CF$2)+9,0)</f>
        <v>48100</v>
      </c>
      <c r="CU164" s="22">
        <f>Target_AM[[#This Row],[PROPORSI]]*VLOOKUP(Target_AM[[#This Row],[NIPNAS]],Target_CC[],COLUMN(CG$2)+9,0)</f>
        <v>48100</v>
      </c>
      <c r="CV164" s="22">
        <f>Target_AM[[#This Row],[PROPORSI]]*VLOOKUP(Target_AM[[#This Row],[NIPNAS]],Target_CC[],COLUMN(CH$2)+9,0)</f>
        <v>48100</v>
      </c>
      <c r="CW164" s="22">
        <f>Target_AM[[#This Row],[PROPORSI]]*VLOOKUP(Target_AM[[#This Row],[NIPNAS]],Target_CC[],COLUMN(CI$2)+9,0)</f>
        <v>48100</v>
      </c>
      <c r="CX164" s="22">
        <f>Target_AM[[#This Row],[PROPORSI]]*VLOOKUP(Target_AM[[#This Row],[NIPNAS]],Target_CC[],COLUMN(CJ$2)+9,0)</f>
        <v>48100</v>
      </c>
      <c r="CY164" s="22">
        <f>Target_AM[[#This Row],[PROPORSI]]*VLOOKUP(Target_AM[[#This Row],[NIPNAS]],Target_CC[],COLUMN(CK$2)+9,0)</f>
        <v>48100</v>
      </c>
      <c r="CZ164" s="22">
        <f>Target_AM[[#This Row],[PROPORSI]]*VLOOKUP(Target_AM[[#This Row],[NIPNAS]],Target_CC[],COLUMN(CL$2)+9,0)</f>
        <v>48100</v>
      </c>
      <c r="DA164" s="22">
        <f>Target_AM[[#This Row],[PROPORSI]]*VLOOKUP(Target_AM[[#This Row],[NIPNAS]],Target_CC[],COLUMN(CM$2)+9,0)</f>
        <v>577200</v>
      </c>
      <c r="DB164" s="22">
        <f>Target_AM[[#This Row],[PROPORSI]]*VLOOKUP(Target_AM[[#This Row],[NIPNAS]],Target_CC[],COLUMN(CN$2)+9,0)</f>
        <v>0</v>
      </c>
      <c r="DC164" s="22">
        <f>Target_AM[[#This Row],[PROPORSI]]*VLOOKUP(Target_AM[[#This Row],[NIPNAS]],Target_CC[],COLUMN(CO$2)+9,0)</f>
        <v>0</v>
      </c>
      <c r="DD164" s="22">
        <f>Target_AM[[#This Row],[PROPORSI]]*VLOOKUP(Target_AM[[#This Row],[NIPNAS]],Target_CC[],COLUMN(CP$2)+9,0)</f>
        <v>0</v>
      </c>
      <c r="DE164" s="22">
        <f>Target_AM[[#This Row],[PROPORSI]]*VLOOKUP(Target_AM[[#This Row],[NIPNAS]],Target_CC[],COLUMN(CQ$2)+9,0)</f>
        <v>0</v>
      </c>
      <c r="DF164" s="22">
        <f>Target_AM[[#This Row],[PROPORSI]]*VLOOKUP(Target_AM[[#This Row],[NIPNAS]],Target_CC[],COLUMN(CR$2)+9,0)</f>
        <v>0</v>
      </c>
      <c r="DG164" s="22">
        <f>Target_AM[[#This Row],[PROPORSI]]*VLOOKUP(Target_AM[[#This Row],[NIPNAS]],Target_CC[],COLUMN(CS$2)+9,0)</f>
        <v>0</v>
      </c>
      <c r="DH164" s="22">
        <f>Target_AM[[#This Row],[PROPORSI]]*VLOOKUP(Target_AM[[#This Row],[NIPNAS]],Target_CC[],COLUMN(CT$2)+9,0)</f>
        <v>0</v>
      </c>
      <c r="DI164" s="22">
        <f>Target_AM[[#This Row],[PROPORSI]]*VLOOKUP(Target_AM[[#This Row],[NIPNAS]],Target_CC[],COLUMN(CU$2)+9,0)</f>
        <v>0</v>
      </c>
      <c r="DJ164" s="22">
        <f>Target_AM[[#This Row],[PROPORSI]]*VLOOKUP(Target_AM[[#This Row],[NIPNAS]],Target_CC[],COLUMN(CV$2)+9,0)</f>
        <v>0</v>
      </c>
      <c r="DK164" s="22">
        <f>Target_AM[[#This Row],[PROPORSI]]*VLOOKUP(Target_AM[[#This Row],[NIPNAS]],Target_CC[],COLUMN(CW$2)+9,0)</f>
        <v>0</v>
      </c>
      <c r="DL164" s="22">
        <f>Target_AM[[#This Row],[PROPORSI]]*VLOOKUP(Target_AM[[#This Row],[NIPNAS]],Target_CC[],COLUMN(CX$2)+9,0)</f>
        <v>0</v>
      </c>
      <c r="DM164" s="22">
        <f>Target_AM[[#This Row],[PROPORSI]]*VLOOKUP(Target_AM[[#This Row],[NIPNAS]],Target_CC[],COLUMN(CY$2)+9,0)</f>
        <v>0</v>
      </c>
      <c r="DN164" s="22">
        <f>Target_AM[[#This Row],[PROPORSI]]*VLOOKUP(Target_AM[[#This Row],[NIPNAS]],Target_CC[],COLUMN(CZ$2)+9,0)</f>
        <v>0</v>
      </c>
      <c r="DO164" s="22">
        <f>Target_AM[[#This Row],[PROPORSI]]*VLOOKUP(Target_AM[[#This Row],[NIPNAS]],Target_CC[],COLUMN(DA$2)+9,0)</f>
        <v>0</v>
      </c>
      <c r="DP164" s="22">
        <f>Target_AM[[#This Row],[PROPORSI]]*VLOOKUP(Target_AM[[#This Row],[NIPNAS]],Target_CC[],COLUMN(DB$2)+9,0)</f>
        <v>0</v>
      </c>
      <c r="DQ164" s="22">
        <f>Target_AM[[#This Row],[PROPORSI]]*VLOOKUP(Target_AM[[#This Row],[NIPNAS]],Target_CC[],COLUMN(DC$2)+9,0)</f>
        <v>0</v>
      </c>
      <c r="DR164" s="22">
        <f>Target_AM[[#This Row],[PROPORSI]]*VLOOKUP(Target_AM[[#This Row],[NIPNAS]],Target_CC[],COLUMN(DD$2)+9,0)</f>
        <v>0</v>
      </c>
      <c r="DS164" s="22">
        <f>Target_AM[[#This Row],[PROPORSI]]*VLOOKUP(Target_AM[[#This Row],[NIPNAS]],Target_CC[],COLUMN(DE$2)+9,0)</f>
        <v>0</v>
      </c>
      <c r="DT164" s="22">
        <f>Target_AM[[#This Row],[PROPORSI]]*VLOOKUP(Target_AM[[#This Row],[NIPNAS]],Target_CC[],COLUMN(DF$2)+9,0)</f>
        <v>0</v>
      </c>
      <c r="DU164" s="22">
        <f>Target_AM[[#This Row],[PROPORSI]]*VLOOKUP(Target_AM[[#This Row],[NIPNAS]],Target_CC[],COLUMN(DG$2)+9,0)</f>
        <v>0</v>
      </c>
      <c r="DV164" s="22">
        <f>Target_AM[[#This Row],[PROPORSI]]*VLOOKUP(Target_AM[[#This Row],[NIPNAS]],Target_CC[],COLUMN(DH$2)+9,0)</f>
        <v>0</v>
      </c>
      <c r="DW164" s="22">
        <f>Target_AM[[#This Row],[PROPORSI]]*VLOOKUP(Target_AM[[#This Row],[NIPNAS]],Target_CC[],COLUMN(DI$2)+9,0)</f>
        <v>0</v>
      </c>
      <c r="DX164" s="22">
        <f>Target_AM[[#This Row],[PROPORSI]]*VLOOKUP(Target_AM[[#This Row],[NIPNAS]],Target_CC[],COLUMN(DJ$2)+9,0)</f>
        <v>0</v>
      </c>
      <c r="DY164" s="22">
        <f>Target_AM[[#This Row],[PROPORSI]]*VLOOKUP(Target_AM[[#This Row],[NIPNAS]],Target_CC[],COLUMN(DK$2)+9,0)</f>
        <v>0</v>
      </c>
      <c r="DZ164" s="22">
        <f>Target_AM[[#This Row],[PROPORSI]]*VLOOKUP(Target_AM[[#This Row],[NIPNAS]],Target_CC[],COLUMN(DL$2)+9,0)</f>
        <v>0</v>
      </c>
      <c r="EA164" s="22">
        <f>Target_AM[[#This Row],[PROPORSI]]*VLOOKUP(Target_AM[[#This Row],[NIPNAS]],Target_CC[],COLUMN(DM$2)+9,0)</f>
        <v>0</v>
      </c>
    </row>
    <row r="165" spans="2:131" x14ac:dyDescent="0.3">
      <c r="B165">
        <v>906836</v>
      </c>
      <c r="C165" t="s">
        <v>1048</v>
      </c>
      <c r="D165">
        <v>1</v>
      </c>
      <c r="E165" s="8">
        <v>45658</v>
      </c>
      <c r="F165">
        <v>5588727</v>
      </c>
      <c r="G165" t="s">
        <v>428</v>
      </c>
      <c r="J165" t="s">
        <v>296</v>
      </c>
      <c r="K165" t="s">
        <v>26</v>
      </c>
      <c r="L165" t="s">
        <v>159</v>
      </c>
      <c r="M165" t="s">
        <v>29</v>
      </c>
      <c r="N165" s="23">
        <f>Target_AM[[#This Row],[PROPORSI]]*VLOOKUP(Target_AM[[#This Row],[NIPNAS]],Target_CC[],9,0)</f>
        <v>1689073.8006355946</v>
      </c>
      <c r="O165" s="22">
        <f>Target_AM[[#This Row],[PROPORSI]]*VLOOKUP(Target_AM[[#This Row],[NIPNAS]],Target_CC[],COLUMN(A$2)+9,0)</f>
        <v>59580</v>
      </c>
      <c r="P165" s="22">
        <f>Target_AM[[#This Row],[PROPORSI]]*VLOOKUP(Target_AM[[#This Row],[NIPNAS]],Target_CC[],COLUMN(B$2)+9,0)</f>
        <v>59481</v>
      </c>
      <c r="Q165" s="22">
        <f>Target_AM[[#This Row],[PROPORSI]]*VLOOKUP(Target_AM[[#This Row],[NIPNAS]],Target_CC[],COLUMN(C$2)+9,0)</f>
        <v>59500</v>
      </c>
      <c r="R165" s="22">
        <f>Target_AM[[#This Row],[PROPORSI]]*VLOOKUP(Target_AM[[#This Row],[NIPNAS]],Target_CC[],COLUMN(D$2)+9,0)</f>
        <v>59481</v>
      </c>
      <c r="S165" s="22">
        <f>Target_AM[[#This Row],[PROPORSI]]*VLOOKUP(Target_AM[[#This Row],[NIPNAS]],Target_CC[],COLUMN(E$2)+9,0)</f>
        <v>59424</v>
      </c>
      <c r="T165" s="22">
        <f>Target_AM[[#This Row],[PROPORSI]]*VLOOKUP(Target_AM[[#This Row],[NIPNAS]],Target_CC[],COLUMN(F$2)+9,0)</f>
        <v>59367</v>
      </c>
      <c r="U165" s="22">
        <f>Target_AM[[#This Row],[PROPORSI]]*VLOOKUP(Target_AM[[#This Row],[NIPNAS]],Target_CC[],COLUMN(G$2)+9,0)</f>
        <v>59462</v>
      </c>
      <c r="V165" s="22">
        <f>Target_AM[[#This Row],[PROPORSI]]*VLOOKUP(Target_AM[[#This Row],[NIPNAS]],Target_CC[],COLUMN(H$2)+9,0)</f>
        <v>59538</v>
      </c>
      <c r="W165" s="22">
        <f>Target_AM[[#This Row],[PROPORSI]]*VLOOKUP(Target_AM[[#This Row],[NIPNAS]],Target_CC[],COLUMN(I$2)+9,0)</f>
        <v>59519</v>
      </c>
      <c r="X165" s="22">
        <f>Target_AM[[#This Row],[PROPORSI]]*VLOOKUP(Target_AM[[#This Row],[NIPNAS]],Target_CC[],COLUMN(J$2)+9,0)</f>
        <v>59519</v>
      </c>
      <c r="Y165" s="22">
        <f>Target_AM[[#This Row],[PROPORSI]]*VLOOKUP(Target_AM[[#This Row],[NIPNAS]],Target_CC[],COLUMN(K$2)+9,0)</f>
        <v>59538</v>
      </c>
      <c r="Z165" s="22">
        <f>Target_AM[[#This Row],[PROPORSI]]*VLOOKUP(Target_AM[[#This Row],[NIPNAS]],Target_CC[],COLUMN(L$2)+9,0)</f>
        <v>59500</v>
      </c>
      <c r="AA165" s="22">
        <f>Target_AM[[#This Row],[PROPORSI]]*VLOOKUP(Target_AM[[#This Row],[NIPNAS]],Target_CC[],COLUMN(M$2)+9,0)</f>
        <v>713909</v>
      </c>
      <c r="AB165" s="22">
        <f>Target_AM[[#This Row],[PROPORSI]]*VLOOKUP(Target_AM[[#This Row],[NIPNAS]],Target_CC[],COLUMN(N$2)+9,0)</f>
        <v>0</v>
      </c>
      <c r="AC165" s="22">
        <f>Target_AM[[#This Row],[PROPORSI]]*VLOOKUP(Target_AM[[#This Row],[NIPNAS]],Target_CC[],COLUMN(O$2)+9,0)</f>
        <v>690859.22431823774</v>
      </c>
      <c r="AD165" s="22">
        <f>Target_AM[[#This Row],[PROPORSI]]*VLOOKUP(Target_AM[[#This Row],[NIPNAS]],Target_CC[],COLUMN(P$2)+9,0)</f>
        <v>683729.23020126333</v>
      </c>
      <c r="AE165" s="22">
        <f>Target_AM[[#This Row],[PROPORSI]]*VLOOKUP(Target_AM[[#This Row],[NIPNAS]],Target_CC[],COLUMN(Q$2)+9,0)</f>
        <v>537486.86343142285</v>
      </c>
      <c r="AF165" s="22">
        <f>Target_AM[[#This Row],[PROPORSI]]*VLOOKUP(Target_AM[[#This Row],[NIPNAS]],Target_CC[],COLUMN(R$2)+9,0)</f>
        <v>586231.66372162709</v>
      </c>
      <c r="AG165" s="22">
        <f>Target_AM[[#This Row],[PROPORSI]]*VLOOKUP(Target_AM[[#This Row],[NIPNAS]],Target_CC[],COLUMN(S$2)+9,0)</f>
        <v>571553.53985494352</v>
      </c>
      <c r="AH165" s="22">
        <f>Target_AM[[#This Row],[PROPORSI]]*VLOOKUP(Target_AM[[#This Row],[NIPNAS]],Target_CC[],COLUMN(T$2)+9,0)</f>
        <v>710365.72728492401</v>
      </c>
      <c r="AI165" s="22">
        <f>Target_AM[[#This Row],[PROPORSI]]*VLOOKUP(Target_AM[[#This Row],[NIPNAS]],Target_CC[],COLUMN(U$2)+9,0)</f>
        <v>598269.13892134407</v>
      </c>
      <c r="AJ165" s="22">
        <f>Target_AM[[#This Row],[PROPORSI]]*VLOOKUP(Target_AM[[#This Row],[NIPNAS]],Target_CC[],COLUMN(V$2)+9,0)</f>
        <v>715610.41381648171</v>
      </c>
      <c r="AK165" s="22">
        <f>Target_AM[[#This Row],[PROPORSI]]*VLOOKUP(Target_AM[[#This Row],[NIPNAS]],Target_CC[],COLUMN(W$2)+9,0)</f>
        <v>720720.50871695695</v>
      </c>
      <c r="AL165" s="22">
        <f>Target_AM[[#This Row],[PROPORSI]]*VLOOKUP(Target_AM[[#This Row],[NIPNAS]],Target_CC[],COLUMN(X$2)+9,0)</f>
        <v>611960.29877694696</v>
      </c>
      <c r="AM165" s="22">
        <f>Target_AM[[#This Row],[PROPORSI]]*VLOOKUP(Target_AM[[#This Row],[NIPNAS]],Target_CC[],COLUMN(Y$2)+9,0)</f>
        <v>623089.45347582689</v>
      </c>
      <c r="AN165" s="22">
        <f>Target_AM[[#This Row],[PROPORSI]]*VLOOKUP(Target_AM[[#This Row],[NIPNAS]],Target_CC[],COLUMN(Z$2)+9,0)</f>
        <v>7049876.062519975</v>
      </c>
      <c r="AO165" s="22">
        <f>Target_AM[[#This Row],[PROPORSI]]*VLOOKUP(Target_AM[[#This Row],[NIPNAS]],Target_CC[],COLUMN(AA$2)+9,0)</f>
        <v>59580</v>
      </c>
      <c r="AP165" s="22">
        <f>Target_AM[[#This Row],[PROPORSI]]*VLOOKUP(Target_AM[[#This Row],[NIPNAS]],Target_CC[],COLUMN(AB$2)+9,0)</f>
        <v>750340.22431823774</v>
      </c>
      <c r="AQ165" s="22">
        <f>Target_AM[[#This Row],[PROPORSI]]*VLOOKUP(Target_AM[[#This Row],[NIPNAS]],Target_CC[],COLUMN(AC$2)+9,0)</f>
        <v>743229.23020126333</v>
      </c>
      <c r="AR165" s="22">
        <f>Target_AM[[#This Row],[PROPORSI]]*VLOOKUP(Target_AM[[#This Row],[NIPNAS]],Target_CC[],COLUMN(AD$2)+9,0)</f>
        <v>596967.86343142285</v>
      </c>
      <c r="AS165" s="22">
        <f>Target_AM[[#This Row],[PROPORSI]]*VLOOKUP(Target_AM[[#This Row],[NIPNAS]],Target_CC[],COLUMN(AE$2)+9,0)</f>
        <v>645655.66372162709</v>
      </c>
      <c r="AT165" s="22">
        <f>Target_AM[[#This Row],[PROPORSI]]*VLOOKUP(Target_AM[[#This Row],[NIPNAS]],Target_CC[],COLUMN(AF$2)+9,0)</f>
        <v>630920.53985494352</v>
      </c>
      <c r="AU165" s="22">
        <f>Target_AM[[#This Row],[PROPORSI]]*VLOOKUP(Target_AM[[#This Row],[NIPNAS]],Target_CC[],COLUMN(AG$2)+9,0)</f>
        <v>769827.72728492401</v>
      </c>
      <c r="AV165" s="22">
        <f>Target_AM[[#This Row],[PROPORSI]]*VLOOKUP(Target_AM[[#This Row],[NIPNAS]],Target_CC[],COLUMN(AH$2)+9,0)</f>
        <v>657807.13892134407</v>
      </c>
      <c r="AW165" s="22">
        <f>Target_AM[[#This Row],[PROPORSI]]*VLOOKUP(Target_AM[[#This Row],[NIPNAS]],Target_CC[],COLUMN(AI$2)+9,0)</f>
        <v>775129.41381648171</v>
      </c>
      <c r="AX165" s="22">
        <f>Target_AM[[#This Row],[PROPORSI]]*VLOOKUP(Target_AM[[#This Row],[NIPNAS]],Target_CC[],COLUMN(AJ$2)+9,0)</f>
        <v>780239.50871695695</v>
      </c>
      <c r="AY165" s="22">
        <f>Target_AM[[#This Row],[PROPORSI]]*VLOOKUP(Target_AM[[#This Row],[NIPNAS]],Target_CC[],COLUMN(AK$2)+9,0)</f>
        <v>671498.29877694696</v>
      </c>
      <c r="AZ165" s="22">
        <f>Target_AM[[#This Row],[PROPORSI]]*VLOOKUP(Target_AM[[#This Row],[NIPNAS]],Target_CC[],COLUMN(AL$2)+9,0)</f>
        <v>682589.45347582689</v>
      </c>
      <c r="BA165" s="22">
        <f>Target_AM[[#This Row],[PROPORSI]]*VLOOKUP(Target_AM[[#This Row],[NIPNAS]],Target_CC[],COLUMN(AM$2)+9,0)</f>
        <v>7763785.062519975</v>
      </c>
      <c r="BB165" s="22">
        <f>Target_AM[[#This Row],[PROPORSI]]*VLOOKUP(Target_AM[[#This Row],[NIPNAS]],Target_CC[],COLUMN(AN$2)+9,0)</f>
        <v>0</v>
      </c>
      <c r="BC165" s="22">
        <f>Target_AM[[#This Row],[PROPORSI]]*VLOOKUP(Target_AM[[#This Row],[NIPNAS]],Target_CC[],COLUMN(AO$2)+9,0)</f>
        <v>0</v>
      </c>
      <c r="BD165" s="22">
        <f>Target_AM[[#This Row],[PROPORSI]]*VLOOKUP(Target_AM[[#This Row],[NIPNAS]],Target_CC[],COLUMN(AP$2)+9,0)</f>
        <v>0</v>
      </c>
      <c r="BE165" s="22">
        <f>Target_AM[[#This Row],[PROPORSI]]*VLOOKUP(Target_AM[[#This Row],[NIPNAS]],Target_CC[],COLUMN(AQ$2)+9,0)</f>
        <v>0</v>
      </c>
      <c r="BF165" s="22">
        <f>Target_AM[[#This Row],[PROPORSI]]*VLOOKUP(Target_AM[[#This Row],[NIPNAS]],Target_CC[],COLUMN(AR$2)+9,0)</f>
        <v>0</v>
      </c>
      <c r="BG165" s="22">
        <f>Target_AM[[#This Row],[PROPORSI]]*VLOOKUP(Target_AM[[#This Row],[NIPNAS]],Target_CC[],COLUMN(AS$2)+9,0)</f>
        <v>0</v>
      </c>
      <c r="BH165" s="22">
        <f>Target_AM[[#This Row],[PROPORSI]]*VLOOKUP(Target_AM[[#This Row],[NIPNAS]],Target_CC[],COLUMN(AT$2)+9,0)</f>
        <v>0</v>
      </c>
      <c r="BI165" s="22">
        <f>Target_AM[[#This Row],[PROPORSI]]*VLOOKUP(Target_AM[[#This Row],[NIPNAS]],Target_CC[],COLUMN(AU$2)+9,0)</f>
        <v>0</v>
      </c>
      <c r="BJ165" s="22">
        <f>Target_AM[[#This Row],[PROPORSI]]*VLOOKUP(Target_AM[[#This Row],[NIPNAS]],Target_CC[],COLUMN(AV$2)+9,0)</f>
        <v>0</v>
      </c>
      <c r="BK165" s="22">
        <f>Target_AM[[#This Row],[PROPORSI]]*VLOOKUP(Target_AM[[#This Row],[NIPNAS]],Target_CC[],COLUMN(AW$2)+9,0)</f>
        <v>0</v>
      </c>
      <c r="BL165" s="22">
        <f>Target_AM[[#This Row],[PROPORSI]]*VLOOKUP(Target_AM[[#This Row],[NIPNAS]],Target_CC[],COLUMN(AX$2)+9,0)</f>
        <v>0</v>
      </c>
      <c r="BM165" s="22">
        <f>Target_AM[[#This Row],[PROPORSI]]*VLOOKUP(Target_AM[[#This Row],[NIPNAS]],Target_CC[],COLUMN(AY$2)+9,0)</f>
        <v>0</v>
      </c>
      <c r="BN165" s="22">
        <f>Target_AM[[#This Row],[PROPORSI]]*VLOOKUP(Target_AM[[#This Row],[NIPNAS]],Target_CC[],COLUMN(AZ$2)+9,0)</f>
        <v>0</v>
      </c>
      <c r="BO165" s="22">
        <f>Target_AM[[#This Row],[PROPORSI]]*VLOOKUP(Target_AM[[#This Row],[NIPNAS]],Target_CC[],COLUMN(BA$2)+9,0)</f>
        <v>75800</v>
      </c>
      <c r="BP165" s="22">
        <f>Target_AM[[#This Row],[PROPORSI]]*VLOOKUP(Target_AM[[#This Row],[NIPNAS]],Target_CC[],COLUMN(BB$2)+9,0)</f>
        <v>71780</v>
      </c>
      <c r="BQ165" s="22">
        <f>Target_AM[[#This Row],[PROPORSI]]*VLOOKUP(Target_AM[[#This Row],[NIPNAS]],Target_CC[],COLUMN(BC$2)+9,0)</f>
        <v>60350</v>
      </c>
      <c r="BR165" s="22">
        <f>Target_AM[[#This Row],[PROPORSI]]*VLOOKUP(Target_AM[[#This Row],[NIPNAS]],Target_CC[],COLUMN(BD$2)+9,0)</f>
        <v>60350</v>
      </c>
      <c r="BS165" s="22">
        <f>Target_AM[[#This Row],[PROPORSI]]*VLOOKUP(Target_AM[[#This Row],[NIPNAS]],Target_CC[],COLUMN(BE$2)+9,0)</f>
        <v>60350</v>
      </c>
      <c r="BT165" s="22">
        <f>Target_AM[[#This Row],[PROPORSI]]*VLOOKUP(Target_AM[[#This Row],[NIPNAS]],Target_CC[],COLUMN(BF$2)+9,0)</f>
        <v>60350</v>
      </c>
      <c r="BU165" s="22">
        <f>Target_AM[[#This Row],[PROPORSI]]*VLOOKUP(Target_AM[[#This Row],[NIPNAS]],Target_CC[],COLUMN(BG$2)+9,0)</f>
        <v>60350</v>
      </c>
      <c r="BV165" s="22">
        <f>Target_AM[[#This Row],[PROPORSI]]*VLOOKUP(Target_AM[[#This Row],[NIPNAS]],Target_CC[],COLUMN(BH$2)+9,0)</f>
        <v>60350</v>
      </c>
      <c r="BW165" s="22">
        <f>Target_AM[[#This Row],[PROPORSI]]*VLOOKUP(Target_AM[[#This Row],[NIPNAS]],Target_CC[],COLUMN(BI$2)+9,0)</f>
        <v>60350</v>
      </c>
      <c r="BX165" s="22">
        <f>Target_AM[[#This Row],[PROPORSI]]*VLOOKUP(Target_AM[[#This Row],[NIPNAS]],Target_CC[],COLUMN(BJ$2)+9,0)</f>
        <v>60350</v>
      </c>
      <c r="BY165" s="22">
        <f>Target_AM[[#This Row],[PROPORSI]]*VLOOKUP(Target_AM[[#This Row],[NIPNAS]],Target_CC[],COLUMN(BK$2)+9,0)</f>
        <v>60350</v>
      </c>
      <c r="BZ165" s="22">
        <f>Target_AM[[#This Row],[PROPORSI]]*VLOOKUP(Target_AM[[#This Row],[NIPNAS]],Target_CC[],COLUMN(BL$2)+9,0)</f>
        <v>60350</v>
      </c>
      <c r="CA165" s="22">
        <f>Target_AM[[#This Row],[PROPORSI]]*VLOOKUP(Target_AM[[#This Row],[NIPNAS]],Target_CC[],COLUMN(BM$2)+9,0)</f>
        <v>751080</v>
      </c>
      <c r="CB165" s="22">
        <f>Target_AM[[#This Row],[PROPORSI]]*VLOOKUP(Target_AM[[#This Row],[NIPNAS]],Target_CC[],COLUMN(BN$2)+9,0)</f>
        <v>0</v>
      </c>
      <c r="CC165" s="22">
        <f>Target_AM[[#This Row],[PROPORSI]]*VLOOKUP(Target_AM[[#This Row],[NIPNAS]],Target_CC[],COLUMN(BO$2)+9,0)</f>
        <v>0</v>
      </c>
      <c r="CD165" s="22">
        <f>Target_AM[[#This Row],[PROPORSI]]*VLOOKUP(Target_AM[[#This Row],[NIPNAS]],Target_CC[],COLUMN(BP$2)+9,0)</f>
        <v>0</v>
      </c>
      <c r="CE165" s="22">
        <f>Target_AM[[#This Row],[PROPORSI]]*VLOOKUP(Target_AM[[#This Row],[NIPNAS]],Target_CC[],COLUMN(BQ$2)+9,0)</f>
        <v>0</v>
      </c>
      <c r="CF165" s="22">
        <f>Target_AM[[#This Row],[PROPORSI]]*VLOOKUP(Target_AM[[#This Row],[NIPNAS]],Target_CC[],COLUMN(BR$2)+9,0)</f>
        <v>0</v>
      </c>
      <c r="CG165" s="22">
        <f>Target_AM[[#This Row],[PROPORSI]]*VLOOKUP(Target_AM[[#This Row],[NIPNAS]],Target_CC[],COLUMN(BS$2)+9,0)</f>
        <v>0</v>
      </c>
      <c r="CH165" s="22">
        <f>Target_AM[[#This Row],[PROPORSI]]*VLOOKUP(Target_AM[[#This Row],[NIPNAS]],Target_CC[],COLUMN(BT$2)+9,0)</f>
        <v>0</v>
      </c>
      <c r="CI165" s="22">
        <f>Target_AM[[#This Row],[PROPORSI]]*VLOOKUP(Target_AM[[#This Row],[NIPNAS]],Target_CC[],COLUMN(BU$2)+9,0)</f>
        <v>0</v>
      </c>
      <c r="CJ165" s="22">
        <f>Target_AM[[#This Row],[PROPORSI]]*VLOOKUP(Target_AM[[#This Row],[NIPNAS]],Target_CC[],COLUMN(BV$2)+9,0)</f>
        <v>0</v>
      </c>
      <c r="CK165" s="22">
        <f>Target_AM[[#This Row],[PROPORSI]]*VLOOKUP(Target_AM[[#This Row],[NIPNAS]],Target_CC[],COLUMN(BW$2)+9,0)</f>
        <v>0</v>
      </c>
      <c r="CL165" s="22">
        <f>Target_AM[[#This Row],[PROPORSI]]*VLOOKUP(Target_AM[[#This Row],[NIPNAS]],Target_CC[],COLUMN(BX$2)+9,0)</f>
        <v>0</v>
      </c>
      <c r="CM165" s="22">
        <f>Target_AM[[#This Row],[PROPORSI]]*VLOOKUP(Target_AM[[#This Row],[NIPNAS]],Target_CC[],COLUMN(BY$2)+9,0)</f>
        <v>0</v>
      </c>
      <c r="CN165" s="22">
        <f>Target_AM[[#This Row],[PROPORSI]]*VLOOKUP(Target_AM[[#This Row],[NIPNAS]],Target_CC[],COLUMN(BZ$2)+9,0)</f>
        <v>0</v>
      </c>
      <c r="CO165" s="22">
        <f>Target_AM[[#This Row],[PROPORSI]]*VLOOKUP(Target_AM[[#This Row],[NIPNAS]],Target_CC[],COLUMN(CA$2)+9,0)</f>
        <v>74060</v>
      </c>
      <c r="CP165" s="22">
        <f>Target_AM[[#This Row],[PROPORSI]]*VLOOKUP(Target_AM[[#This Row],[NIPNAS]],Target_CC[],COLUMN(CB$2)+9,0)</f>
        <v>59600</v>
      </c>
      <c r="CQ165" s="22">
        <f>Target_AM[[#This Row],[PROPORSI]]*VLOOKUP(Target_AM[[#This Row],[NIPNAS]],Target_CC[],COLUMN(CC$2)+9,0)</f>
        <v>60350</v>
      </c>
      <c r="CR165" s="22">
        <f>Target_AM[[#This Row],[PROPORSI]]*VLOOKUP(Target_AM[[#This Row],[NIPNAS]],Target_CC[],COLUMN(CD$2)+9,0)</f>
        <v>60350</v>
      </c>
      <c r="CS165" s="22">
        <f>Target_AM[[#This Row],[PROPORSI]]*VLOOKUP(Target_AM[[#This Row],[NIPNAS]],Target_CC[],COLUMN(CE$2)+9,0)</f>
        <v>60350</v>
      </c>
      <c r="CT165" s="22">
        <f>Target_AM[[#This Row],[PROPORSI]]*VLOOKUP(Target_AM[[#This Row],[NIPNAS]],Target_CC[],COLUMN(CF$2)+9,0)</f>
        <v>60350</v>
      </c>
      <c r="CU165" s="22">
        <f>Target_AM[[#This Row],[PROPORSI]]*VLOOKUP(Target_AM[[#This Row],[NIPNAS]],Target_CC[],COLUMN(CG$2)+9,0)</f>
        <v>60350</v>
      </c>
      <c r="CV165" s="22">
        <f>Target_AM[[#This Row],[PROPORSI]]*VLOOKUP(Target_AM[[#This Row],[NIPNAS]],Target_CC[],COLUMN(CH$2)+9,0)</f>
        <v>60350</v>
      </c>
      <c r="CW165" s="22">
        <f>Target_AM[[#This Row],[PROPORSI]]*VLOOKUP(Target_AM[[#This Row],[NIPNAS]],Target_CC[],COLUMN(CI$2)+9,0)</f>
        <v>60350</v>
      </c>
      <c r="CX165" s="22">
        <f>Target_AM[[#This Row],[PROPORSI]]*VLOOKUP(Target_AM[[#This Row],[NIPNAS]],Target_CC[],COLUMN(CJ$2)+9,0)</f>
        <v>60350</v>
      </c>
      <c r="CY165" s="22">
        <f>Target_AM[[#This Row],[PROPORSI]]*VLOOKUP(Target_AM[[#This Row],[NIPNAS]],Target_CC[],COLUMN(CK$2)+9,0)</f>
        <v>60350</v>
      </c>
      <c r="CZ165" s="22">
        <f>Target_AM[[#This Row],[PROPORSI]]*VLOOKUP(Target_AM[[#This Row],[NIPNAS]],Target_CC[],COLUMN(CL$2)+9,0)</f>
        <v>60350</v>
      </c>
      <c r="DA165" s="22">
        <f>Target_AM[[#This Row],[PROPORSI]]*VLOOKUP(Target_AM[[#This Row],[NIPNAS]],Target_CC[],COLUMN(CM$2)+9,0)</f>
        <v>737160</v>
      </c>
      <c r="DB165" s="22">
        <f>Target_AM[[#This Row],[PROPORSI]]*VLOOKUP(Target_AM[[#This Row],[NIPNAS]],Target_CC[],COLUMN(CN$2)+9,0)</f>
        <v>0</v>
      </c>
      <c r="DC165" s="22">
        <f>Target_AM[[#This Row],[PROPORSI]]*VLOOKUP(Target_AM[[#This Row],[NIPNAS]],Target_CC[],COLUMN(CO$2)+9,0)</f>
        <v>0</v>
      </c>
      <c r="DD165" s="22">
        <f>Target_AM[[#This Row],[PROPORSI]]*VLOOKUP(Target_AM[[#This Row],[NIPNAS]],Target_CC[],COLUMN(CP$2)+9,0)</f>
        <v>0</v>
      </c>
      <c r="DE165" s="22">
        <f>Target_AM[[#This Row],[PROPORSI]]*VLOOKUP(Target_AM[[#This Row],[NIPNAS]],Target_CC[],COLUMN(CQ$2)+9,0)</f>
        <v>0</v>
      </c>
      <c r="DF165" s="22">
        <f>Target_AM[[#This Row],[PROPORSI]]*VLOOKUP(Target_AM[[#This Row],[NIPNAS]],Target_CC[],COLUMN(CR$2)+9,0)</f>
        <v>0</v>
      </c>
      <c r="DG165" s="22">
        <f>Target_AM[[#This Row],[PROPORSI]]*VLOOKUP(Target_AM[[#This Row],[NIPNAS]],Target_CC[],COLUMN(CS$2)+9,0)</f>
        <v>0</v>
      </c>
      <c r="DH165" s="22">
        <f>Target_AM[[#This Row],[PROPORSI]]*VLOOKUP(Target_AM[[#This Row],[NIPNAS]],Target_CC[],COLUMN(CT$2)+9,0)</f>
        <v>0</v>
      </c>
      <c r="DI165" s="22">
        <f>Target_AM[[#This Row],[PROPORSI]]*VLOOKUP(Target_AM[[#This Row],[NIPNAS]],Target_CC[],COLUMN(CU$2)+9,0)</f>
        <v>0</v>
      </c>
      <c r="DJ165" s="22">
        <f>Target_AM[[#This Row],[PROPORSI]]*VLOOKUP(Target_AM[[#This Row],[NIPNAS]],Target_CC[],COLUMN(CV$2)+9,0)</f>
        <v>0</v>
      </c>
      <c r="DK165" s="22">
        <f>Target_AM[[#This Row],[PROPORSI]]*VLOOKUP(Target_AM[[#This Row],[NIPNAS]],Target_CC[],COLUMN(CW$2)+9,0)</f>
        <v>0</v>
      </c>
      <c r="DL165" s="22">
        <f>Target_AM[[#This Row],[PROPORSI]]*VLOOKUP(Target_AM[[#This Row],[NIPNAS]],Target_CC[],COLUMN(CX$2)+9,0)</f>
        <v>0</v>
      </c>
      <c r="DM165" s="22">
        <f>Target_AM[[#This Row],[PROPORSI]]*VLOOKUP(Target_AM[[#This Row],[NIPNAS]],Target_CC[],COLUMN(CY$2)+9,0)</f>
        <v>0</v>
      </c>
      <c r="DN165" s="22">
        <f>Target_AM[[#This Row],[PROPORSI]]*VLOOKUP(Target_AM[[#This Row],[NIPNAS]],Target_CC[],COLUMN(CZ$2)+9,0)</f>
        <v>0</v>
      </c>
      <c r="DO165" s="22">
        <f>Target_AM[[#This Row],[PROPORSI]]*VLOOKUP(Target_AM[[#This Row],[NIPNAS]],Target_CC[],COLUMN(DA$2)+9,0)</f>
        <v>0</v>
      </c>
      <c r="DP165" s="22">
        <f>Target_AM[[#This Row],[PROPORSI]]*VLOOKUP(Target_AM[[#This Row],[NIPNAS]],Target_CC[],COLUMN(DB$2)+9,0)</f>
        <v>0</v>
      </c>
      <c r="DQ165" s="22">
        <f>Target_AM[[#This Row],[PROPORSI]]*VLOOKUP(Target_AM[[#This Row],[NIPNAS]],Target_CC[],COLUMN(DC$2)+9,0)</f>
        <v>0</v>
      </c>
      <c r="DR165" s="22">
        <f>Target_AM[[#This Row],[PROPORSI]]*VLOOKUP(Target_AM[[#This Row],[NIPNAS]],Target_CC[],COLUMN(DD$2)+9,0)</f>
        <v>0</v>
      </c>
      <c r="DS165" s="22">
        <f>Target_AM[[#This Row],[PROPORSI]]*VLOOKUP(Target_AM[[#This Row],[NIPNAS]],Target_CC[],COLUMN(DE$2)+9,0)</f>
        <v>0</v>
      </c>
      <c r="DT165" s="22">
        <f>Target_AM[[#This Row],[PROPORSI]]*VLOOKUP(Target_AM[[#This Row],[NIPNAS]],Target_CC[],COLUMN(DF$2)+9,0)</f>
        <v>0</v>
      </c>
      <c r="DU165" s="22">
        <f>Target_AM[[#This Row],[PROPORSI]]*VLOOKUP(Target_AM[[#This Row],[NIPNAS]],Target_CC[],COLUMN(DG$2)+9,0)</f>
        <v>0</v>
      </c>
      <c r="DV165" s="22">
        <f>Target_AM[[#This Row],[PROPORSI]]*VLOOKUP(Target_AM[[#This Row],[NIPNAS]],Target_CC[],COLUMN(DH$2)+9,0)</f>
        <v>0</v>
      </c>
      <c r="DW165" s="22">
        <f>Target_AM[[#This Row],[PROPORSI]]*VLOOKUP(Target_AM[[#This Row],[NIPNAS]],Target_CC[],COLUMN(DI$2)+9,0)</f>
        <v>0</v>
      </c>
      <c r="DX165" s="22">
        <f>Target_AM[[#This Row],[PROPORSI]]*VLOOKUP(Target_AM[[#This Row],[NIPNAS]],Target_CC[],COLUMN(DJ$2)+9,0)</f>
        <v>0</v>
      </c>
      <c r="DY165" s="22">
        <f>Target_AM[[#This Row],[PROPORSI]]*VLOOKUP(Target_AM[[#This Row],[NIPNAS]],Target_CC[],COLUMN(DK$2)+9,0)</f>
        <v>0</v>
      </c>
      <c r="DZ165" s="22">
        <f>Target_AM[[#This Row],[PROPORSI]]*VLOOKUP(Target_AM[[#This Row],[NIPNAS]],Target_CC[],COLUMN(DL$2)+9,0)</f>
        <v>0</v>
      </c>
      <c r="EA165" s="22">
        <f>Target_AM[[#This Row],[PROPORSI]]*VLOOKUP(Target_AM[[#This Row],[NIPNAS]],Target_CC[],COLUMN(DM$2)+9,0)</f>
        <v>0</v>
      </c>
    </row>
    <row r="166" spans="2:131" x14ac:dyDescent="0.3">
      <c r="B166">
        <v>403613</v>
      </c>
      <c r="C166" t="s">
        <v>1003</v>
      </c>
      <c r="D166">
        <v>1</v>
      </c>
      <c r="E166" s="8">
        <v>45658</v>
      </c>
      <c r="F166">
        <v>10035312</v>
      </c>
      <c r="G166" t="s">
        <v>338</v>
      </c>
      <c r="J166" t="s">
        <v>296</v>
      </c>
      <c r="K166" t="s">
        <v>25</v>
      </c>
      <c r="L166" t="s">
        <v>159</v>
      </c>
      <c r="M166" t="s">
        <v>29</v>
      </c>
      <c r="N166" s="23">
        <f>Target_AM[[#This Row],[PROPORSI]]*VLOOKUP(Target_AM[[#This Row],[NIPNAS]],Target_CC[],9,0)</f>
        <v>1510864.8176855971</v>
      </c>
      <c r="O166" s="22">
        <f>Target_AM[[#This Row],[PROPORSI]]*VLOOKUP(Target_AM[[#This Row],[NIPNAS]],Target_CC[],COLUMN(A$2)+9,0)</f>
        <v>0</v>
      </c>
      <c r="P166" s="22">
        <f>Target_AM[[#This Row],[PROPORSI]]*VLOOKUP(Target_AM[[#This Row],[NIPNAS]],Target_CC[],COLUMN(B$2)+9,0)</f>
        <v>0</v>
      </c>
      <c r="Q166" s="22">
        <f>Target_AM[[#This Row],[PROPORSI]]*VLOOKUP(Target_AM[[#This Row],[NIPNAS]],Target_CC[],COLUMN(C$2)+9,0)</f>
        <v>0</v>
      </c>
      <c r="R166" s="22">
        <f>Target_AM[[#This Row],[PROPORSI]]*VLOOKUP(Target_AM[[#This Row],[NIPNAS]],Target_CC[],COLUMN(D$2)+9,0)</f>
        <v>0</v>
      </c>
      <c r="S166" s="22">
        <f>Target_AM[[#This Row],[PROPORSI]]*VLOOKUP(Target_AM[[#This Row],[NIPNAS]],Target_CC[],COLUMN(E$2)+9,0)</f>
        <v>0</v>
      </c>
      <c r="T166" s="22">
        <f>Target_AM[[#This Row],[PROPORSI]]*VLOOKUP(Target_AM[[#This Row],[NIPNAS]],Target_CC[],COLUMN(F$2)+9,0)</f>
        <v>0</v>
      </c>
      <c r="U166" s="22">
        <f>Target_AM[[#This Row],[PROPORSI]]*VLOOKUP(Target_AM[[#This Row],[NIPNAS]],Target_CC[],COLUMN(G$2)+9,0)</f>
        <v>0</v>
      </c>
      <c r="V166" s="22">
        <f>Target_AM[[#This Row],[PROPORSI]]*VLOOKUP(Target_AM[[#This Row],[NIPNAS]],Target_CC[],COLUMN(H$2)+9,0)</f>
        <v>0</v>
      </c>
      <c r="W166" s="22">
        <f>Target_AM[[#This Row],[PROPORSI]]*VLOOKUP(Target_AM[[#This Row],[NIPNAS]],Target_CC[],COLUMN(I$2)+9,0)</f>
        <v>0</v>
      </c>
      <c r="X166" s="22">
        <f>Target_AM[[#This Row],[PROPORSI]]*VLOOKUP(Target_AM[[#This Row],[NIPNAS]],Target_CC[],COLUMN(J$2)+9,0)</f>
        <v>0</v>
      </c>
      <c r="Y166" s="22">
        <f>Target_AM[[#This Row],[PROPORSI]]*VLOOKUP(Target_AM[[#This Row],[NIPNAS]],Target_CC[],COLUMN(K$2)+9,0)</f>
        <v>0</v>
      </c>
      <c r="Z166" s="22">
        <f>Target_AM[[#This Row],[PROPORSI]]*VLOOKUP(Target_AM[[#This Row],[NIPNAS]],Target_CC[],COLUMN(L$2)+9,0)</f>
        <v>0</v>
      </c>
      <c r="AA166" s="22">
        <f>Target_AM[[#This Row],[PROPORSI]]*VLOOKUP(Target_AM[[#This Row],[NIPNAS]],Target_CC[],COLUMN(M$2)+9,0)</f>
        <v>0</v>
      </c>
      <c r="AB166" s="22">
        <f>Target_AM[[#This Row],[PROPORSI]]*VLOOKUP(Target_AM[[#This Row],[NIPNAS]],Target_CC[],COLUMN(N$2)+9,0)</f>
        <v>0</v>
      </c>
      <c r="AC166" s="22">
        <f>Target_AM[[#This Row],[PROPORSI]]*VLOOKUP(Target_AM[[#This Row],[NIPNAS]],Target_CC[],COLUMN(O$2)+9,0)</f>
        <v>690859.22431823774</v>
      </c>
      <c r="AD166" s="22">
        <f>Target_AM[[#This Row],[PROPORSI]]*VLOOKUP(Target_AM[[#This Row],[NIPNAS]],Target_CC[],COLUMN(P$2)+9,0)</f>
        <v>683729.23020126333</v>
      </c>
      <c r="AE166" s="22">
        <f>Target_AM[[#This Row],[PROPORSI]]*VLOOKUP(Target_AM[[#This Row],[NIPNAS]],Target_CC[],COLUMN(Q$2)+9,0)</f>
        <v>537486.86343142285</v>
      </c>
      <c r="AF166" s="22">
        <f>Target_AM[[#This Row],[PROPORSI]]*VLOOKUP(Target_AM[[#This Row],[NIPNAS]],Target_CC[],COLUMN(R$2)+9,0)</f>
        <v>586231.66372162709</v>
      </c>
      <c r="AG166" s="22">
        <f>Target_AM[[#This Row],[PROPORSI]]*VLOOKUP(Target_AM[[#This Row],[NIPNAS]],Target_CC[],COLUMN(S$2)+9,0)</f>
        <v>571553.53985494352</v>
      </c>
      <c r="AH166" s="22">
        <f>Target_AM[[#This Row],[PROPORSI]]*VLOOKUP(Target_AM[[#This Row],[NIPNAS]],Target_CC[],COLUMN(T$2)+9,0)</f>
        <v>710365.72728492401</v>
      </c>
      <c r="AI166" s="22">
        <f>Target_AM[[#This Row],[PROPORSI]]*VLOOKUP(Target_AM[[#This Row],[NIPNAS]],Target_CC[],COLUMN(U$2)+9,0)</f>
        <v>598269.13892134407</v>
      </c>
      <c r="AJ166" s="22">
        <f>Target_AM[[#This Row],[PROPORSI]]*VLOOKUP(Target_AM[[#This Row],[NIPNAS]],Target_CC[],COLUMN(V$2)+9,0)</f>
        <v>715610.41381648171</v>
      </c>
      <c r="AK166" s="22">
        <f>Target_AM[[#This Row],[PROPORSI]]*VLOOKUP(Target_AM[[#This Row],[NIPNAS]],Target_CC[],COLUMN(W$2)+9,0)</f>
        <v>720720.50871695695</v>
      </c>
      <c r="AL166" s="22">
        <f>Target_AM[[#This Row],[PROPORSI]]*VLOOKUP(Target_AM[[#This Row],[NIPNAS]],Target_CC[],COLUMN(X$2)+9,0)</f>
        <v>611960.29877694696</v>
      </c>
      <c r="AM166" s="22">
        <f>Target_AM[[#This Row],[PROPORSI]]*VLOOKUP(Target_AM[[#This Row],[NIPNAS]],Target_CC[],COLUMN(Y$2)+9,0)</f>
        <v>623089.45347582689</v>
      </c>
      <c r="AN166" s="22">
        <f>Target_AM[[#This Row],[PROPORSI]]*VLOOKUP(Target_AM[[#This Row],[NIPNAS]],Target_CC[],COLUMN(Z$2)+9,0)</f>
        <v>7049876.062519975</v>
      </c>
      <c r="AO166" s="22">
        <f>Target_AM[[#This Row],[PROPORSI]]*VLOOKUP(Target_AM[[#This Row],[NIPNAS]],Target_CC[],COLUMN(AA$2)+9,0)</f>
        <v>0</v>
      </c>
      <c r="AP166" s="22">
        <f>Target_AM[[#This Row],[PROPORSI]]*VLOOKUP(Target_AM[[#This Row],[NIPNAS]],Target_CC[],COLUMN(AB$2)+9,0)</f>
        <v>690859.22431823774</v>
      </c>
      <c r="AQ166" s="22">
        <f>Target_AM[[#This Row],[PROPORSI]]*VLOOKUP(Target_AM[[#This Row],[NIPNAS]],Target_CC[],COLUMN(AC$2)+9,0)</f>
        <v>683729.23020126333</v>
      </c>
      <c r="AR166" s="22">
        <f>Target_AM[[#This Row],[PROPORSI]]*VLOOKUP(Target_AM[[#This Row],[NIPNAS]],Target_CC[],COLUMN(AD$2)+9,0)</f>
        <v>537486.86343142285</v>
      </c>
      <c r="AS166" s="22">
        <f>Target_AM[[#This Row],[PROPORSI]]*VLOOKUP(Target_AM[[#This Row],[NIPNAS]],Target_CC[],COLUMN(AE$2)+9,0)</f>
        <v>586231.66372162709</v>
      </c>
      <c r="AT166" s="22">
        <f>Target_AM[[#This Row],[PROPORSI]]*VLOOKUP(Target_AM[[#This Row],[NIPNAS]],Target_CC[],COLUMN(AF$2)+9,0)</f>
        <v>571553.53985494352</v>
      </c>
      <c r="AU166" s="22">
        <f>Target_AM[[#This Row],[PROPORSI]]*VLOOKUP(Target_AM[[#This Row],[NIPNAS]],Target_CC[],COLUMN(AG$2)+9,0)</f>
        <v>710365.72728492401</v>
      </c>
      <c r="AV166" s="22">
        <f>Target_AM[[#This Row],[PROPORSI]]*VLOOKUP(Target_AM[[#This Row],[NIPNAS]],Target_CC[],COLUMN(AH$2)+9,0)</f>
        <v>598269.13892134407</v>
      </c>
      <c r="AW166" s="22">
        <f>Target_AM[[#This Row],[PROPORSI]]*VLOOKUP(Target_AM[[#This Row],[NIPNAS]],Target_CC[],COLUMN(AI$2)+9,0)</f>
        <v>715610.41381648171</v>
      </c>
      <c r="AX166" s="22">
        <f>Target_AM[[#This Row],[PROPORSI]]*VLOOKUP(Target_AM[[#This Row],[NIPNAS]],Target_CC[],COLUMN(AJ$2)+9,0)</f>
        <v>720720.50871695695</v>
      </c>
      <c r="AY166" s="22">
        <f>Target_AM[[#This Row],[PROPORSI]]*VLOOKUP(Target_AM[[#This Row],[NIPNAS]],Target_CC[],COLUMN(AK$2)+9,0)</f>
        <v>611960.29877694696</v>
      </c>
      <c r="AZ166" s="22">
        <f>Target_AM[[#This Row],[PROPORSI]]*VLOOKUP(Target_AM[[#This Row],[NIPNAS]],Target_CC[],COLUMN(AL$2)+9,0)</f>
        <v>623089.45347582689</v>
      </c>
      <c r="BA166" s="22">
        <f>Target_AM[[#This Row],[PROPORSI]]*VLOOKUP(Target_AM[[#This Row],[NIPNAS]],Target_CC[],COLUMN(AM$2)+9,0)</f>
        <v>7049876.062519975</v>
      </c>
      <c r="BB166" s="22">
        <f>Target_AM[[#This Row],[PROPORSI]]*VLOOKUP(Target_AM[[#This Row],[NIPNAS]],Target_CC[],COLUMN(AN$2)+9,0)</f>
        <v>0</v>
      </c>
      <c r="BC166" s="22">
        <f>Target_AM[[#This Row],[PROPORSI]]*VLOOKUP(Target_AM[[#This Row],[NIPNAS]],Target_CC[],COLUMN(AO$2)+9,0)</f>
        <v>0</v>
      </c>
      <c r="BD166" s="22">
        <f>Target_AM[[#This Row],[PROPORSI]]*VLOOKUP(Target_AM[[#This Row],[NIPNAS]],Target_CC[],COLUMN(AP$2)+9,0)</f>
        <v>0</v>
      </c>
      <c r="BE166" s="22">
        <f>Target_AM[[#This Row],[PROPORSI]]*VLOOKUP(Target_AM[[#This Row],[NIPNAS]],Target_CC[],COLUMN(AQ$2)+9,0)</f>
        <v>0</v>
      </c>
      <c r="BF166" s="22">
        <f>Target_AM[[#This Row],[PROPORSI]]*VLOOKUP(Target_AM[[#This Row],[NIPNAS]],Target_CC[],COLUMN(AR$2)+9,0)</f>
        <v>0</v>
      </c>
      <c r="BG166" s="22">
        <f>Target_AM[[#This Row],[PROPORSI]]*VLOOKUP(Target_AM[[#This Row],[NIPNAS]],Target_CC[],COLUMN(AS$2)+9,0)</f>
        <v>0</v>
      </c>
      <c r="BH166" s="22">
        <f>Target_AM[[#This Row],[PROPORSI]]*VLOOKUP(Target_AM[[#This Row],[NIPNAS]],Target_CC[],COLUMN(AT$2)+9,0)</f>
        <v>0</v>
      </c>
      <c r="BI166" s="22">
        <f>Target_AM[[#This Row],[PROPORSI]]*VLOOKUP(Target_AM[[#This Row],[NIPNAS]],Target_CC[],COLUMN(AU$2)+9,0)</f>
        <v>0</v>
      </c>
      <c r="BJ166" s="22">
        <f>Target_AM[[#This Row],[PROPORSI]]*VLOOKUP(Target_AM[[#This Row],[NIPNAS]],Target_CC[],COLUMN(AV$2)+9,0)</f>
        <v>0</v>
      </c>
      <c r="BK166" s="22">
        <f>Target_AM[[#This Row],[PROPORSI]]*VLOOKUP(Target_AM[[#This Row],[NIPNAS]],Target_CC[],COLUMN(AW$2)+9,0)</f>
        <v>0</v>
      </c>
      <c r="BL166" s="22">
        <f>Target_AM[[#This Row],[PROPORSI]]*VLOOKUP(Target_AM[[#This Row],[NIPNAS]],Target_CC[],COLUMN(AX$2)+9,0)</f>
        <v>0</v>
      </c>
      <c r="BM166" s="22">
        <f>Target_AM[[#This Row],[PROPORSI]]*VLOOKUP(Target_AM[[#This Row],[NIPNAS]],Target_CC[],COLUMN(AY$2)+9,0)</f>
        <v>0</v>
      </c>
      <c r="BN166" s="22">
        <f>Target_AM[[#This Row],[PROPORSI]]*VLOOKUP(Target_AM[[#This Row],[NIPNAS]],Target_CC[],COLUMN(AZ$2)+9,0)</f>
        <v>0</v>
      </c>
      <c r="BO166" s="22">
        <f>Target_AM[[#This Row],[PROPORSI]]*VLOOKUP(Target_AM[[#This Row],[NIPNAS]],Target_CC[],COLUMN(BA$2)+9,0)</f>
        <v>0</v>
      </c>
      <c r="BP166" s="22">
        <f>Target_AM[[#This Row],[PROPORSI]]*VLOOKUP(Target_AM[[#This Row],[NIPNAS]],Target_CC[],COLUMN(BB$2)+9,0)</f>
        <v>0</v>
      </c>
      <c r="BQ166" s="22">
        <f>Target_AM[[#This Row],[PROPORSI]]*VLOOKUP(Target_AM[[#This Row],[NIPNAS]],Target_CC[],COLUMN(BC$2)+9,0)</f>
        <v>0</v>
      </c>
      <c r="BR166" s="22">
        <f>Target_AM[[#This Row],[PROPORSI]]*VLOOKUP(Target_AM[[#This Row],[NIPNAS]],Target_CC[],COLUMN(BD$2)+9,0)</f>
        <v>0</v>
      </c>
      <c r="BS166" s="22">
        <f>Target_AM[[#This Row],[PROPORSI]]*VLOOKUP(Target_AM[[#This Row],[NIPNAS]],Target_CC[],COLUMN(BE$2)+9,0)</f>
        <v>0</v>
      </c>
      <c r="BT166" s="22">
        <f>Target_AM[[#This Row],[PROPORSI]]*VLOOKUP(Target_AM[[#This Row],[NIPNAS]],Target_CC[],COLUMN(BF$2)+9,0)</f>
        <v>0</v>
      </c>
      <c r="BU166" s="22">
        <f>Target_AM[[#This Row],[PROPORSI]]*VLOOKUP(Target_AM[[#This Row],[NIPNAS]],Target_CC[],COLUMN(BG$2)+9,0)</f>
        <v>0</v>
      </c>
      <c r="BV166" s="22">
        <f>Target_AM[[#This Row],[PROPORSI]]*VLOOKUP(Target_AM[[#This Row],[NIPNAS]],Target_CC[],COLUMN(BH$2)+9,0)</f>
        <v>0</v>
      </c>
      <c r="BW166" s="22">
        <f>Target_AM[[#This Row],[PROPORSI]]*VLOOKUP(Target_AM[[#This Row],[NIPNAS]],Target_CC[],COLUMN(BI$2)+9,0)</f>
        <v>0</v>
      </c>
      <c r="BX166" s="22">
        <f>Target_AM[[#This Row],[PROPORSI]]*VLOOKUP(Target_AM[[#This Row],[NIPNAS]],Target_CC[],COLUMN(BJ$2)+9,0)</f>
        <v>0</v>
      </c>
      <c r="BY166" s="22">
        <f>Target_AM[[#This Row],[PROPORSI]]*VLOOKUP(Target_AM[[#This Row],[NIPNAS]],Target_CC[],COLUMN(BK$2)+9,0)</f>
        <v>0</v>
      </c>
      <c r="BZ166" s="22">
        <f>Target_AM[[#This Row],[PROPORSI]]*VLOOKUP(Target_AM[[#This Row],[NIPNAS]],Target_CC[],COLUMN(BL$2)+9,0)</f>
        <v>0</v>
      </c>
      <c r="CA166" s="22">
        <f>Target_AM[[#This Row],[PROPORSI]]*VLOOKUP(Target_AM[[#This Row],[NIPNAS]],Target_CC[],COLUMN(BM$2)+9,0)</f>
        <v>0</v>
      </c>
      <c r="CB166" s="22">
        <f>Target_AM[[#This Row],[PROPORSI]]*VLOOKUP(Target_AM[[#This Row],[NIPNAS]],Target_CC[],COLUMN(BN$2)+9,0)</f>
        <v>0</v>
      </c>
      <c r="CC166" s="22">
        <f>Target_AM[[#This Row],[PROPORSI]]*VLOOKUP(Target_AM[[#This Row],[NIPNAS]],Target_CC[],COLUMN(BO$2)+9,0)</f>
        <v>0</v>
      </c>
      <c r="CD166" s="22">
        <f>Target_AM[[#This Row],[PROPORSI]]*VLOOKUP(Target_AM[[#This Row],[NIPNAS]],Target_CC[],COLUMN(BP$2)+9,0)</f>
        <v>0</v>
      </c>
      <c r="CE166" s="22">
        <f>Target_AM[[#This Row],[PROPORSI]]*VLOOKUP(Target_AM[[#This Row],[NIPNAS]],Target_CC[],COLUMN(BQ$2)+9,0)</f>
        <v>0</v>
      </c>
      <c r="CF166" s="22">
        <f>Target_AM[[#This Row],[PROPORSI]]*VLOOKUP(Target_AM[[#This Row],[NIPNAS]],Target_CC[],COLUMN(BR$2)+9,0)</f>
        <v>0</v>
      </c>
      <c r="CG166" s="22">
        <f>Target_AM[[#This Row],[PROPORSI]]*VLOOKUP(Target_AM[[#This Row],[NIPNAS]],Target_CC[],COLUMN(BS$2)+9,0)</f>
        <v>0</v>
      </c>
      <c r="CH166" s="22">
        <f>Target_AM[[#This Row],[PROPORSI]]*VLOOKUP(Target_AM[[#This Row],[NIPNAS]],Target_CC[],COLUMN(BT$2)+9,0)</f>
        <v>0</v>
      </c>
      <c r="CI166" s="22">
        <f>Target_AM[[#This Row],[PROPORSI]]*VLOOKUP(Target_AM[[#This Row],[NIPNAS]],Target_CC[],COLUMN(BU$2)+9,0)</f>
        <v>0</v>
      </c>
      <c r="CJ166" s="22">
        <f>Target_AM[[#This Row],[PROPORSI]]*VLOOKUP(Target_AM[[#This Row],[NIPNAS]],Target_CC[],COLUMN(BV$2)+9,0)</f>
        <v>0</v>
      </c>
      <c r="CK166" s="22">
        <f>Target_AM[[#This Row],[PROPORSI]]*VLOOKUP(Target_AM[[#This Row],[NIPNAS]],Target_CC[],COLUMN(BW$2)+9,0)</f>
        <v>0</v>
      </c>
      <c r="CL166" s="22">
        <f>Target_AM[[#This Row],[PROPORSI]]*VLOOKUP(Target_AM[[#This Row],[NIPNAS]],Target_CC[],COLUMN(BX$2)+9,0)</f>
        <v>0</v>
      </c>
      <c r="CM166" s="22">
        <f>Target_AM[[#This Row],[PROPORSI]]*VLOOKUP(Target_AM[[#This Row],[NIPNAS]],Target_CC[],COLUMN(BY$2)+9,0)</f>
        <v>0</v>
      </c>
      <c r="CN166" s="22">
        <f>Target_AM[[#This Row],[PROPORSI]]*VLOOKUP(Target_AM[[#This Row],[NIPNAS]],Target_CC[],COLUMN(BZ$2)+9,0)</f>
        <v>0</v>
      </c>
      <c r="CO166" s="22">
        <f>Target_AM[[#This Row],[PROPORSI]]*VLOOKUP(Target_AM[[#This Row],[NIPNAS]],Target_CC[],COLUMN(CA$2)+9,0)</f>
        <v>0</v>
      </c>
      <c r="CP166" s="22">
        <f>Target_AM[[#This Row],[PROPORSI]]*VLOOKUP(Target_AM[[#This Row],[NIPNAS]],Target_CC[],COLUMN(CB$2)+9,0)</f>
        <v>0</v>
      </c>
      <c r="CQ166" s="22">
        <f>Target_AM[[#This Row],[PROPORSI]]*VLOOKUP(Target_AM[[#This Row],[NIPNAS]],Target_CC[],COLUMN(CC$2)+9,0)</f>
        <v>0</v>
      </c>
      <c r="CR166" s="22">
        <f>Target_AM[[#This Row],[PROPORSI]]*VLOOKUP(Target_AM[[#This Row],[NIPNAS]],Target_CC[],COLUMN(CD$2)+9,0)</f>
        <v>0</v>
      </c>
      <c r="CS166" s="22">
        <f>Target_AM[[#This Row],[PROPORSI]]*VLOOKUP(Target_AM[[#This Row],[NIPNAS]],Target_CC[],COLUMN(CE$2)+9,0)</f>
        <v>0</v>
      </c>
      <c r="CT166" s="22">
        <f>Target_AM[[#This Row],[PROPORSI]]*VLOOKUP(Target_AM[[#This Row],[NIPNAS]],Target_CC[],COLUMN(CF$2)+9,0)</f>
        <v>0</v>
      </c>
      <c r="CU166" s="22">
        <f>Target_AM[[#This Row],[PROPORSI]]*VLOOKUP(Target_AM[[#This Row],[NIPNAS]],Target_CC[],COLUMN(CG$2)+9,0)</f>
        <v>0</v>
      </c>
      <c r="CV166" s="22">
        <f>Target_AM[[#This Row],[PROPORSI]]*VLOOKUP(Target_AM[[#This Row],[NIPNAS]],Target_CC[],COLUMN(CH$2)+9,0)</f>
        <v>0</v>
      </c>
      <c r="CW166" s="22">
        <f>Target_AM[[#This Row],[PROPORSI]]*VLOOKUP(Target_AM[[#This Row],[NIPNAS]],Target_CC[],COLUMN(CI$2)+9,0)</f>
        <v>0</v>
      </c>
      <c r="CX166" s="22">
        <f>Target_AM[[#This Row],[PROPORSI]]*VLOOKUP(Target_AM[[#This Row],[NIPNAS]],Target_CC[],COLUMN(CJ$2)+9,0)</f>
        <v>0</v>
      </c>
      <c r="CY166" s="22">
        <f>Target_AM[[#This Row],[PROPORSI]]*VLOOKUP(Target_AM[[#This Row],[NIPNAS]],Target_CC[],COLUMN(CK$2)+9,0)</f>
        <v>0</v>
      </c>
      <c r="CZ166" s="22">
        <f>Target_AM[[#This Row],[PROPORSI]]*VLOOKUP(Target_AM[[#This Row],[NIPNAS]],Target_CC[],COLUMN(CL$2)+9,0)</f>
        <v>0</v>
      </c>
      <c r="DA166" s="22">
        <f>Target_AM[[#This Row],[PROPORSI]]*VLOOKUP(Target_AM[[#This Row],[NIPNAS]],Target_CC[],COLUMN(CM$2)+9,0)</f>
        <v>0</v>
      </c>
      <c r="DB166" s="22">
        <f>Target_AM[[#This Row],[PROPORSI]]*VLOOKUP(Target_AM[[#This Row],[NIPNAS]],Target_CC[],COLUMN(CN$2)+9,0)</f>
        <v>0</v>
      </c>
      <c r="DC166" s="22">
        <f>Target_AM[[#This Row],[PROPORSI]]*VLOOKUP(Target_AM[[#This Row],[NIPNAS]],Target_CC[],COLUMN(CO$2)+9,0)</f>
        <v>0</v>
      </c>
      <c r="DD166" s="22">
        <f>Target_AM[[#This Row],[PROPORSI]]*VLOOKUP(Target_AM[[#This Row],[NIPNAS]],Target_CC[],COLUMN(CP$2)+9,0)</f>
        <v>0</v>
      </c>
      <c r="DE166" s="22">
        <f>Target_AM[[#This Row],[PROPORSI]]*VLOOKUP(Target_AM[[#This Row],[NIPNAS]],Target_CC[],COLUMN(CQ$2)+9,0)</f>
        <v>0</v>
      </c>
      <c r="DF166" s="22">
        <f>Target_AM[[#This Row],[PROPORSI]]*VLOOKUP(Target_AM[[#This Row],[NIPNAS]],Target_CC[],COLUMN(CR$2)+9,0)</f>
        <v>0</v>
      </c>
      <c r="DG166" s="22">
        <f>Target_AM[[#This Row],[PROPORSI]]*VLOOKUP(Target_AM[[#This Row],[NIPNAS]],Target_CC[],COLUMN(CS$2)+9,0)</f>
        <v>0</v>
      </c>
      <c r="DH166" s="22">
        <f>Target_AM[[#This Row],[PROPORSI]]*VLOOKUP(Target_AM[[#This Row],[NIPNAS]],Target_CC[],COLUMN(CT$2)+9,0)</f>
        <v>0</v>
      </c>
      <c r="DI166" s="22">
        <f>Target_AM[[#This Row],[PROPORSI]]*VLOOKUP(Target_AM[[#This Row],[NIPNAS]],Target_CC[],COLUMN(CU$2)+9,0)</f>
        <v>0</v>
      </c>
      <c r="DJ166" s="22">
        <f>Target_AM[[#This Row],[PROPORSI]]*VLOOKUP(Target_AM[[#This Row],[NIPNAS]],Target_CC[],COLUMN(CV$2)+9,0)</f>
        <v>0</v>
      </c>
      <c r="DK166" s="22">
        <f>Target_AM[[#This Row],[PROPORSI]]*VLOOKUP(Target_AM[[#This Row],[NIPNAS]],Target_CC[],COLUMN(CW$2)+9,0)</f>
        <v>0</v>
      </c>
      <c r="DL166" s="22">
        <f>Target_AM[[#This Row],[PROPORSI]]*VLOOKUP(Target_AM[[#This Row],[NIPNAS]],Target_CC[],COLUMN(CX$2)+9,0)</f>
        <v>0</v>
      </c>
      <c r="DM166" s="22">
        <f>Target_AM[[#This Row],[PROPORSI]]*VLOOKUP(Target_AM[[#This Row],[NIPNAS]],Target_CC[],COLUMN(CY$2)+9,0)</f>
        <v>0</v>
      </c>
      <c r="DN166" s="22">
        <f>Target_AM[[#This Row],[PROPORSI]]*VLOOKUP(Target_AM[[#This Row],[NIPNAS]],Target_CC[],COLUMN(CZ$2)+9,0)</f>
        <v>0</v>
      </c>
      <c r="DO166" s="22">
        <f>Target_AM[[#This Row],[PROPORSI]]*VLOOKUP(Target_AM[[#This Row],[NIPNAS]],Target_CC[],COLUMN(DA$2)+9,0)</f>
        <v>0</v>
      </c>
      <c r="DP166" s="22">
        <f>Target_AM[[#This Row],[PROPORSI]]*VLOOKUP(Target_AM[[#This Row],[NIPNAS]],Target_CC[],COLUMN(DB$2)+9,0)</f>
        <v>0</v>
      </c>
      <c r="DQ166" s="22">
        <f>Target_AM[[#This Row],[PROPORSI]]*VLOOKUP(Target_AM[[#This Row],[NIPNAS]],Target_CC[],COLUMN(DC$2)+9,0)</f>
        <v>0</v>
      </c>
      <c r="DR166" s="22">
        <f>Target_AM[[#This Row],[PROPORSI]]*VLOOKUP(Target_AM[[#This Row],[NIPNAS]],Target_CC[],COLUMN(DD$2)+9,0)</f>
        <v>0</v>
      </c>
      <c r="DS166" s="22">
        <f>Target_AM[[#This Row],[PROPORSI]]*VLOOKUP(Target_AM[[#This Row],[NIPNAS]],Target_CC[],COLUMN(DE$2)+9,0)</f>
        <v>0</v>
      </c>
      <c r="DT166" s="22">
        <f>Target_AM[[#This Row],[PROPORSI]]*VLOOKUP(Target_AM[[#This Row],[NIPNAS]],Target_CC[],COLUMN(DF$2)+9,0)</f>
        <v>0</v>
      </c>
      <c r="DU166" s="22">
        <f>Target_AM[[#This Row],[PROPORSI]]*VLOOKUP(Target_AM[[#This Row],[NIPNAS]],Target_CC[],COLUMN(DG$2)+9,0)</f>
        <v>0</v>
      </c>
      <c r="DV166" s="22">
        <f>Target_AM[[#This Row],[PROPORSI]]*VLOOKUP(Target_AM[[#This Row],[NIPNAS]],Target_CC[],COLUMN(DH$2)+9,0)</f>
        <v>0</v>
      </c>
      <c r="DW166" s="22">
        <f>Target_AM[[#This Row],[PROPORSI]]*VLOOKUP(Target_AM[[#This Row],[NIPNAS]],Target_CC[],COLUMN(DI$2)+9,0)</f>
        <v>0</v>
      </c>
      <c r="DX166" s="22">
        <f>Target_AM[[#This Row],[PROPORSI]]*VLOOKUP(Target_AM[[#This Row],[NIPNAS]],Target_CC[],COLUMN(DJ$2)+9,0)</f>
        <v>0</v>
      </c>
      <c r="DY166" s="22">
        <f>Target_AM[[#This Row],[PROPORSI]]*VLOOKUP(Target_AM[[#This Row],[NIPNAS]],Target_CC[],COLUMN(DK$2)+9,0)</f>
        <v>0</v>
      </c>
      <c r="DZ166" s="22">
        <f>Target_AM[[#This Row],[PROPORSI]]*VLOOKUP(Target_AM[[#This Row],[NIPNAS]],Target_CC[],COLUMN(DL$2)+9,0)</f>
        <v>0</v>
      </c>
      <c r="EA166" s="22">
        <f>Target_AM[[#This Row],[PROPORSI]]*VLOOKUP(Target_AM[[#This Row],[NIPNAS]],Target_CC[],COLUMN(DM$2)+9,0)</f>
        <v>0</v>
      </c>
    </row>
    <row r="167" spans="2:131" x14ac:dyDescent="0.3">
      <c r="B167">
        <v>850046</v>
      </c>
      <c r="C167" t="s">
        <v>1036</v>
      </c>
      <c r="D167">
        <v>1</v>
      </c>
      <c r="E167" s="8">
        <v>45658</v>
      </c>
      <c r="F167">
        <v>19070401</v>
      </c>
      <c r="G167" t="s">
        <v>432</v>
      </c>
      <c r="J167" t="s">
        <v>300</v>
      </c>
      <c r="K167" t="s">
        <v>25</v>
      </c>
      <c r="L167" t="s">
        <v>159</v>
      </c>
      <c r="M167" t="s">
        <v>29</v>
      </c>
      <c r="N167" s="23">
        <f>Target_AM[[#This Row],[PROPORSI]]*VLOOKUP(Target_AM[[#This Row],[NIPNAS]],Target_CC[],9,0)</f>
        <v>15053087.887916535</v>
      </c>
      <c r="O167" s="22">
        <f>Target_AM[[#This Row],[PROPORSI]]*VLOOKUP(Target_AM[[#This Row],[NIPNAS]],Target_CC[],COLUMN(A$2)+9,0)</f>
        <v>94060.843772970649</v>
      </c>
      <c r="P167" s="22">
        <f>Target_AM[[#This Row],[PROPORSI]]*VLOOKUP(Target_AM[[#This Row],[NIPNAS]],Target_CC[],COLUMN(B$2)+9,0)</f>
        <v>95703.646900345178</v>
      </c>
      <c r="Q167" s="22">
        <f>Target_AM[[#This Row],[PROPORSI]]*VLOOKUP(Target_AM[[#This Row],[NIPNAS]],Target_CC[],COLUMN(C$2)+9,0)</f>
        <v>102319.11434197737</v>
      </c>
      <c r="R167" s="22">
        <f>Target_AM[[#This Row],[PROPORSI]]*VLOOKUP(Target_AM[[#This Row],[NIPNAS]],Target_CC[],COLUMN(D$2)+9,0)</f>
        <v>96144.254827522745</v>
      </c>
      <c r="S167" s="22">
        <f>Target_AM[[#This Row],[PROPORSI]]*VLOOKUP(Target_AM[[#This Row],[NIPNAS]],Target_CC[],COLUMN(E$2)+9,0)</f>
        <v>101017.37624669688</v>
      </c>
      <c r="T167" s="22">
        <f>Target_AM[[#This Row],[PROPORSI]]*VLOOKUP(Target_AM[[#This Row],[NIPNAS]],Target_CC[],COLUMN(F$2)+9,0)</f>
        <v>99669.793000196674</v>
      </c>
      <c r="U167" s="22">
        <f>Target_AM[[#This Row],[PROPORSI]]*VLOOKUP(Target_AM[[#This Row],[NIPNAS]],Target_CC[],COLUMN(G$2)+9,0)</f>
        <v>104437.67963616965</v>
      </c>
      <c r="V167" s="22">
        <f>Target_AM[[#This Row],[PROPORSI]]*VLOOKUP(Target_AM[[#This Row],[NIPNAS]],Target_CC[],COLUMN(H$2)+9,0)</f>
        <v>105478.59919940941</v>
      </c>
      <c r="W167" s="22">
        <f>Target_AM[[#This Row],[PROPORSI]]*VLOOKUP(Target_AM[[#This Row],[NIPNAS]],Target_CC[],COLUMN(I$2)+9,0)</f>
        <v>104128.47581541243</v>
      </c>
      <c r="X167" s="22">
        <f>Target_AM[[#This Row],[PROPORSI]]*VLOOKUP(Target_AM[[#This Row],[NIPNAS]],Target_CC[],COLUMN(J$2)+9,0)</f>
        <v>106223.37736441595</v>
      </c>
      <c r="Y167" s="22">
        <f>Target_AM[[#This Row],[PROPORSI]]*VLOOKUP(Target_AM[[#This Row],[NIPNAS]],Target_CC[],COLUMN(K$2)+9,0)</f>
        <v>105448.34113613359</v>
      </c>
      <c r="Z167" s="22">
        <f>Target_AM[[#This Row],[PROPORSI]]*VLOOKUP(Target_AM[[#This Row],[NIPNAS]],Target_CC[],COLUMN(L$2)+9,0)</f>
        <v>99492.497758749407</v>
      </c>
      <c r="AA167" s="22">
        <f>Target_AM[[#This Row],[PROPORSI]]*VLOOKUP(Target_AM[[#This Row],[NIPNAS]],Target_CC[],COLUMN(M$2)+9,0)</f>
        <v>1214124</v>
      </c>
      <c r="AB167" s="22">
        <f>Target_AM[[#This Row],[PROPORSI]]*VLOOKUP(Target_AM[[#This Row],[NIPNAS]],Target_CC[],COLUMN(N$2)+9,0)</f>
        <v>1829913.7166472527</v>
      </c>
      <c r="AC167" s="22">
        <f>Target_AM[[#This Row],[PROPORSI]]*VLOOKUP(Target_AM[[#This Row],[NIPNAS]],Target_CC[],COLUMN(O$2)+9,0)</f>
        <v>1861873.7528955929</v>
      </c>
      <c r="AD167" s="22">
        <f>Target_AM[[#This Row],[PROPORSI]]*VLOOKUP(Target_AM[[#This Row],[NIPNAS]],Target_CC[],COLUMN(P$2)+9,0)</f>
        <v>1990574.8587744113</v>
      </c>
      <c r="AE167" s="22">
        <f>Target_AM[[#This Row],[PROPORSI]]*VLOOKUP(Target_AM[[#This Row],[NIPNAS]],Target_CC[],COLUMN(Q$2)+9,0)</f>
        <v>1870445.592752269</v>
      </c>
      <c r="AF167" s="22">
        <f>Target_AM[[#This Row],[PROPORSI]]*VLOOKUP(Target_AM[[#This Row],[NIPNAS]],Target_CC[],COLUMN(R$2)+9,0)</f>
        <v>1965250.0976890703</v>
      </c>
      <c r="AG167" s="22">
        <f>Target_AM[[#This Row],[PROPORSI]]*VLOOKUP(Target_AM[[#This Row],[NIPNAS]],Target_CC[],COLUMN(S$2)+9,0)</f>
        <v>1939033.4386821969</v>
      </c>
      <c r="AH167" s="22">
        <f>Target_AM[[#This Row],[PROPORSI]]*VLOOKUP(Target_AM[[#This Row],[NIPNAS]],Target_CC[],COLUMN(T$2)+9,0)</f>
        <v>2031790.6456624439</v>
      </c>
      <c r="AI167" s="22">
        <f>Target_AM[[#This Row],[PROPORSI]]*VLOOKUP(Target_AM[[#This Row],[NIPNAS]],Target_CC[],COLUMN(U$2)+9,0)</f>
        <v>2052041.2931188536</v>
      </c>
      <c r="AJ167" s="22">
        <f>Target_AM[[#This Row],[PROPORSI]]*VLOOKUP(Target_AM[[#This Row],[NIPNAS]],Target_CC[],COLUMN(V$2)+9,0)</f>
        <v>2025775.2168171629</v>
      </c>
      <c r="AK167" s="22">
        <f>Target_AM[[#This Row],[PROPORSI]]*VLOOKUP(Target_AM[[#This Row],[NIPNAS]],Target_CC[],COLUMN(W$2)+9,0)</f>
        <v>2066530.6356054507</v>
      </c>
      <c r="AL167" s="22">
        <f>Target_AM[[#This Row],[PROPORSI]]*VLOOKUP(Target_AM[[#This Row],[NIPNAS]],Target_CC[],COLUMN(X$2)+9,0)</f>
        <v>2051452.6353649294</v>
      </c>
      <c r="AM167" s="22">
        <f>Target_AM[[#This Row],[PROPORSI]]*VLOOKUP(Target_AM[[#This Row],[NIPNAS]],Target_CC[],COLUMN(Y$2)+9,0)</f>
        <v>1935584.2351538541</v>
      </c>
      <c r="AN167" s="22">
        <f>Target_AM[[#This Row],[PROPORSI]]*VLOOKUP(Target_AM[[#This Row],[NIPNAS]],Target_CC[],COLUMN(Z$2)+9,0)</f>
        <v>23620266.119163487</v>
      </c>
      <c r="AO167" s="22">
        <f>Target_AM[[#This Row],[PROPORSI]]*VLOOKUP(Target_AM[[#This Row],[NIPNAS]],Target_CC[],COLUMN(AA$2)+9,0)</f>
        <v>1923974.5604202233</v>
      </c>
      <c r="AP167" s="22">
        <f>Target_AM[[#This Row],[PROPORSI]]*VLOOKUP(Target_AM[[#This Row],[NIPNAS]],Target_CC[],COLUMN(AB$2)+9,0)</f>
        <v>1957577.3997959381</v>
      </c>
      <c r="AQ167" s="22">
        <f>Target_AM[[#This Row],[PROPORSI]]*VLOOKUP(Target_AM[[#This Row],[NIPNAS]],Target_CC[],COLUMN(AC$2)+9,0)</f>
        <v>2092893.9731163885</v>
      </c>
      <c r="AR167" s="22">
        <f>Target_AM[[#This Row],[PROPORSI]]*VLOOKUP(Target_AM[[#This Row],[NIPNAS]],Target_CC[],COLUMN(AD$2)+9,0)</f>
        <v>1966589.8475797917</v>
      </c>
      <c r="AS167" s="22">
        <f>Target_AM[[#This Row],[PROPORSI]]*VLOOKUP(Target_AM[[#This Row],[NIPNAS]],Target_CC[],COLUMN(AE$2)+9,0)</f>
        <v>2066267.4739357671</v>
      </c>
      <c r="AT167" s="22">
        <f>Target_AM[[#This Row],[PROPORSI]]*VLOOKUP(Target_AM[[#This Row],[NIPNAS]],Target_CC[],COLUMN(AF$2)+9,0)</f>
        <v>2038703.2316823935</v>
      </c>
      <c r="AU167" s="22">
        <f>Target_AM[[#This Row],[PROPORSI]]*VLOOKUP(Target_AM[[#This Row],[NIPNAS]],Target_CC[],COLUMN(AG$2)+9,0)</f>
        <v>2136228.3252986134</v>
      </c>
      <c r="AV167" s="22">
        <f>Target_AM[[#This Row],[PROPORSI]]*VLOOKUP(Target_AM[[#This Row],[NIPNAS]],Target_CC[],COLUMN(AH$2)+9,0)</f>
        <v>2157519.8923182632</v>
      </c>
      <c r="AW167" s="22">
        <f>Target_AM[[#This Row],[PROPORSI]]*VLOOKUP(Target_AM[[#This Row],[NIPNAS]],Target_CC[],COLUMN(AI$2)+9,0)</f>
        <v>2129903.6926325755</v>
      </c>
      <c r="AX167" s="22">
        <f>Target_AM[[#This Row],[PROPORSI]]*VLOOKUP(Target_AM[[#This Row],[NIPNAS]],Target_CC[],COLUMN(AJ$2)+9,0)</f>
        <v>2172754.0129698669</v>
      </c>
      <c r="AY167" s="22">
        <f>Target_AM[[#This Row],[PROPORSI]]*VLOOKUP(Target_AM[[#This Row],[NIPNAS]],Target_CC[],COLUMN(AK$2)+9,0)</f>
        <v>2156900.976501063</v>
      </c>
      <c r="AZ167" s="22">
        <f>Target_AM[[#This Row],[PROPORSI]]*VLOOKUP(Target_AM[[#This Row],[NIPNAS]],Target_CC[],COLUMN(AL$2)+9,0)</f>
        <v>2035076.7329126035</v>
      </c>
      <c r="BA167" s="22">
        <f>Target_AM[[#This Row],[PROPORSI]]*VLOOKUP(Target_AM[[#This Row],[NIPNAS]],Target_CC[],COLUMN(AM$2)+9,0)</f>
        <v>24834390.119163487</v>
      </c>
      <c r="BB167" s="22">
        <f>Target_AM[[#This Row],[PROPORSI]]*VLOOKUP(Target_AM[[#This Row],[NIPNAS]],Target_CC[],COLUMN(AN$2)+9,0)</f>
        <v>4941582.2328302255</v>
      </c>
      <c r="BC167" s="22">
        <f>Target_AM[[#This Row],[PROPORSI]]*VLOOKUP(Target_AM[[#This Row],[NIPNAS]],Target_CC[],COLUMN(AO$2)+9,0)</f>
        <v>5142088.3207596643</v>
      </c>
      <c r="BD167" s="22">
        <f>Target_AM[[#This Row],[PROPORSI]]*VLOOKUP(Target_AM[[#This Row],[NIPNAS]],Target_CC[],COLUMN(AP$2)+9,0)</f>
        <v>5200167.6767443335</v>
      </c>
      <c r="BE167" s="22">
        <f>Target_AM[[#This Row],[PROPORSI]]*VLOOKUP(Target_AM[[#This Row],[NIPNAS]],Target_CC[],COLUMN(AQ$2)+9,0)</f>
        <v>5041400.8835760169</v>
      </c>
      <c r="BF167" s="22">
        <f>Target_AM[[#This Row],[PROPORSI]]*VLOOKUP(Target_AM[[#This Row],[NIPNAS]],Target_CC[],COLUMN(AR$2)+9,0)</f>
        <v>5300908.0587014994</v>
      </c>
      <c r="BG167" s="22">
        <f>Target_AM[[#This Row],[PROPORSI]]*VLOOKUP(Target_AM[[#This Row],[NIPNAS]],Target_CC[],COLUMN(AS$2)+9,0)</f>
        <v>5267931.7796293944</v>
      </c>
      <c r="BH167" s="22">
        <f>Target_AM[[#This Row],[PROPORSI]]*VLOOKUP(Target_AM[[#This Row],[NIPNAS]],Target_CC[],COLUMN(AT$2)+9,0)</f>
        <v>5440025.0052966522</v>
      </c>
      <c r="BI167" s="22">
        <f>Target_AM[[#This Row],[PROPORSI]]*VLOOKUP(Target_AM[[#This Row],[NIPNAS]],Target_CC[],COLUMN(AU$2)+9,0)</f>
        <v>5516503.1293899361</v>
      </c>
      <c r="BJ167" s="22">
        <f>Target_AM[[#This Row],[PROPORSI]]*VLOOKUP(Target_AM[[#This Row],[NIPNAS]],Target_CC[],COLUMN(AV$2)+9,0)</f>
        <v>5430748.8535660813</v>
      </c>
      <c r="BK167" s="22">
        <f>Target_AM[[#This Row],[PROPORSI]]*VLOOKUP(Target_AM[[#This Row],[NIPNAS]],Target_CC[],COLUMN(AW$2)+9,0)</f>
        <v>5523072.6990475263</v>
      </c>
      <c r="BL167" s="22">
        <f>Target_AM[[#This Row],[PROPORSI]]*VLOOKUP(Target_AM[[#This Row],[NIPNAS]],Target_CC[],COLUMN(AX$2)+9,0)</f>
        <v>5624891.6984470263</v>
      </c>
      <c r="BM167" s="22">
        <f>Target_AM[[#This Row],[PROPORSI]]*VLOOKUP(Target_AM[[#This Row],[NIPNAS]],Target_CC[],COLUMN(AY$2)+9,0)</f>
        <v>5484201.4723760169</v>
      </c>
      <c r="BN167" s="22">
        <f>Target_AM[[#This Row],[PROPORSI]]*VLOOKUP(Target_AM[[#This Row],[NIPNAS]],Target_CC[],COLUMN(AZ$2)+9,0)</f>
        <v>63913521.810364373</v>
      </c>
      <c r="BO167" s="22">
        <f>Target_AM[[#This Row],[PROPORSI]]*VLOOKUP(Target_AM[[#This Row],[NIPNAS]],Target_CC[],COLUMN(BA$2)+9,0)</f>
        <v>96200</v>
      </c>
      <c r="BP167" s="22">
        <f>Target_AM[[#This Row],[PROPORSI]]*VLOOKUP(Target_AM[[#This Row],[NIPNAS]],Target_CC[],COLUMN(BB$2)+9,0)</f>
        <v>96200</v>
      </c>
      <c r="BQ167" s="22">
        <f>Target_AM[[#This Row],[PROPORSI]]*VLOOKUP(Target_AM[[#This Row],[NIPNAS]],Target_CC[],COLUMN(BC$2)+9,0)</f>
        <v>96200</v>
      </c>
      <c r="BR167" s="22">
        <f>Target_AM[[#This Row],[PROPORSI]]*VLOOKUP(Target_AM[[#This Row],[NIPNAS]],Target_CC[],COLUMN(BD$2)+9,0)</f>
        <v>96200</v>
      </c>
      <c r="BS167" s="22">
        <f>Target_AM[[#This Row],[PROPORSI]]*VLOOKUP(Target_AM[[#This Row],[NIPNAS]],Target_CC[],COLUMN(BE$2)+9,0)</f>
        <v>96200</v>
      </c>
      <c r="BT167" s="22">
        <f>Target_AM[[#This Row],[PROPORSI]]*VLOOKUP(Target_AM[[#This Row],[NIPNAS]],Target_CC[],COLUMN(BF$2)+9,0)</f>
        <v>96200</v>
      </c>
      <c r="BU167" s="22">
        <f>Target_AM[[#This Row],[PROPORSI]]*VLOOKUP(Target_AM[[#This Row],[NIPNAS]],Target_CC[],COLUMN(BG$2)+9,0)</f>
        <v>96200</v>
      </c>
      <c r="BV167" s="22">
        <f>Target_AM[[#This Row],[PROPORSI]]*VLOOKUP(Target_AM[[#This Row],[NIPNAS]],Target_CC[],COLUMN(BH$2)+9,0)</f>
        <v>96200</v>
      </c>
      <c r="BW167" s="22">
        <f>Target_AM[[#This Row],[PROPORSI]]*VLOOKUP(Target_AM[[#This Row],[NIPNAS]],Target_CC[],COLUMN(BI$2)+9,0)</f>
        <v>96200</v>
      </c>
      <c r="BX167" s="22">
        <f>Target_AM[[#This Row],[PROPORSI]]*VLOOKUP(Target_AM[[#This Row],[NIPNAS]],Target_CC[],COLUMN(BJ$2)+9,0)</f>
        <v>96200</v>
      </c>
      <c r="BY167" s="22">
        <f>Target_AM[[#This Row],[PROPORSI]]*VLOOKUP(Target_AM[[#This Row],[NIPNAS]],Target_CC[],COLUMN(BK$2)+9,0)</f>
        <v>96200</v>
      </c>
      <c r="BZ167" s="22">
        <f>Target_AM[[#This Row],[PROPORSI]]*VLOOKUP(Target_AM[[#This Row],[NIPNAS]],Target_CC[],COLUMN(BL$2)+9,0)</f>
        <v>96200</v>
      </c>
      <c r="CA167" s="22">
        <f>Target_AM[[#This Row],[PROPORSI]]*VLOOKUP(Target_AM[[#This Row],[NIPNAS]],Target_CC[],COLUMN(BM$2)+9,0)</f>
        <v>1154400</v>
      </c>
      <c r="CB167" s="22">
        <f>Target_AM[[#This Row],[PROPORSI]]*VLOOKUP(Target_AM[[#This Row],[NIPNAS]],Target_CC[],COLUMN(BN$2)+9,0)</f>
        <v>0</v>
      </c>
      <c r="CC167" s="22">
        <f>Target_AM[[#This Row],[PROPORSI]]*VLOOKUP(Target_AM[[#This Row],[NIPNAS]],Target_CC[],COLUMN(BO$2)+9,0)</f>
        <v>0</v>
      </c>
      <c r="CD167" s="22">
        <f>Target_AM[[#This Row],[PROPORSI]]*VLOOKUP(Target_AM[[#This Row],[NIPNAS]],Target_CC[],COLUMN(BP$2)+9,0)</f>
        <v>0</v>
      </c>
      <c r="CE167" s="22">
        <f>Target_AM[[#This Row],[PROPORSI]]*VLOOKUP(Target_AM[[#This Row],[NIPNAS]],Target_CC[],COLUMN(BQ$2)+9,0)</f>
        <v>0</v>
      </c>
      <c r="CF167" s="22">
        <f>Target_AM[[#This Row],[PROPORSI]]*VLOOKUP(Target_AM[[#This Row],[NIPNAS]],Target_CC[],COLUMN(BR$2)+9,0)</f>
        <v>0</v>
      </c>
      <c r="CG167" s="22">
        <f>Target_AM[[#This Row],[PROPORSI]]*VLOOKUP(Target_AM[[#This Row],[NIPNAS]],Target_CC[],COLUMN(BS$2)+9,0)</f>
        <v>0</v>
      </c>
      <c r="CH167" s="22">
        <f>Target_AM[[#This Row],[PROPORSI]]*VLOOKUP(Target_AM[[#This Row],[NIPNAS]],Target_CC[],COLUMN(BT$2)+9,0)</f>
        <v>0</v>
      </c>
      <c r="CI167" s="22">
        <f>Target_AM[[#This Row],[PROPORSI]]*VLOOKUP(Target_AM[[#This Row],[NIPNAS]],Target_CC[],COLUMN(BU$2)+9,0)</f>
        <v>0</v>
      </c>
      <c r="CJ167" s="22">
        <f>Target_AM[[#This Row],[PROPORSI]]*VLOOKUP(Target_AM[[#This Row],[NIPNAS]],Target_CC[],COLUMN(BV$2)+9,0)</f>
        <v>0</v>
      </c>
      <c r="CK167" s="22">
        <f>Target_AM[[#This Row],[PROPORSI]]*VLOOKUP(Target_AM[[#This Row],[NIPNAS]],Target_CC[],COLUMN(BW$2)+9,0)</f>
        <v>0</v>
      </c>
      <c r="CL167" s="22">
        <f>Target_AM[[#This Row],[PROPORSI]]*VLOOKUP(Target_AM[[#This Row],[NIPNAS]],Target_CC[],COLUMN(BX$2)+9,0)</f>
        <v>0</v>
      </c>
      <c r="CM167" s="22">
        <f>Target_AM[[#This Row],[PROPORSI]]*VLOOKUP(Target_AM[[#This Row],[NIPNAS]],Target_CC[],COLUMN(BY$2)+9,0)</f>
        <v>0</v>
      </c>
      <c r="CN167" s="22">
        <f>Target_AM[[#This Row],[PROPORSI]]*VLOOKUP(Target_AM[[#This Row],[NIPNAS]],Target_CC[],COLUMN(BZ$2)+9,0)</f>
        <v>0</v>
      </c>
      <c r="CO167" s="22">
        <f>Target_AM[[#This Row],[PROPORSI]]*VLOOKUP(Target_AM[[#This Row],[NIPNAS]],Target_CC[],COLUMN(CA$2)+9,0)</f>
        <v>96200</v>
      </c>
      <c r="CP167" s="22">
        <f>Target_AM[[#This Row],[PROPORSI]]*VLOOKUP(Target_AM[[#This Row],[NIPNAS]],Target_CC[],COLUMN(CB$2)+9,0)</f>
        <v>96200</v>
      </c>
      <c r="CQ167" s="22">
        <f>Target_AM[[#This Row],[PROPORSI]]*VLOOKUP(Target_AM[[#This Row],[NIPNAS]],Target_CC[],COLUMN(CC$2)+9,0)</f>
        <v>96200</v>
      </c>
      <c r="CR167" s="22">
        <f>Target_AM[[#This Row],[PROPORSI]]*VLOOKUP(Target_AM[[#This Row],[NIPNAS]],Target_CC[],COLUMN(CD$2)+9,0)</f>
        <v>96200</v>
      </c>
      <c r="CS167" s="22">
        <f>Target_AM[[#This Row],[PROPORSI]]*VLOOKUP(Target_AM[[#This Row],[NIPNAS]],Target_CC[],COLUMN(CE$2)+9,0)</f>
        <v>96200</v>
      </c>
      <c r="CT167" s="22">
        <f>Target_AM[[#This Row],[PROPORSI]]*VLOOKUP(Target_AM[[#This Row],[NIPNAS]],Target_CC[],COLUMN(CF$2)+9,0)</f>
        <v>96200</v>
      </c>
      <c r="CU167" s="22">
        <f>Target_AM[[#This Row],[PROPORSI]]*VLOOKUP(Target_AM[[#This Row],[NIPNAS]],Target_CC[],COLUMN(CG$2)+9,0)</f>
        <v>96200</v>
      </c>
      <c r="CV167" s="22">
        <f>Target_AM[[#This Row],[PROPORSI]]*VLOOKUP(Target_AM[[#This Row],[NIPNAS]],Target_CC[],COLUMN(CH$2)+9,0)</f>
        <v>96200</v>
      </c>
      <c r="CW167" s="22">
        <f>Target_AM[[#This Row],[PROPORSI]]*VLOOKUP(Target_AM[[#This Row],[NIPNAS]],Target_CC[],COLUMN(CI$2)+9,0)</f>
        <v>96200</v>
      </c>
      <c r="CX167" s="22">
        <f>Target_AM[[#This Row],[PROPORSI]]*VLOOKUP(Target_AM[[#This Row],[NIPNAS]],Target_CC[],COLUMN(CJ$2)+9,0)</f>
        <v>96200</v>
      </c>
      <c r="CY167" s="22">
        <f>Target_AM[[#This Row],[PROPORSI]]*VLOOKUP(Target_AM[[#This Row],[NIPNAS]],Target_CC[],COLUMN(CK$2)+9,0)</f>
        <v>96200</v>
      </c>
      <c r="CZ167" s="22">
        <f>Target_AM[[#This Row],[PROPORSI]]*VLOOKUP(Target_AM[[#This Row],[NIPNAS]],Target_CC[],COLUMN(CL$2)+9,0)</f>
        <v>96200</v>
      </c>
      <c r="DA167" s="22">
        <f>Target_AM[[#This Row],[PROPORSI]]*VLOOKUP(Target_AM[[#This Row],[NIPNAS]],Target_CC[],COLUMN(CM$2)+9,0)</f>
        <v>1154400</v>
      </c>
      <c r="DB167" s="22">
        <f>Target_AM[[#This Row],[PROPORSI]]*VLOOKUP(Target_AM[[#This Row],[NIPNAS]],Target_CC[],COLUMN(CN$2)+9,0)</f>
        <v>0</v>
      </c>
      <c r="DC167" s="22">
        <f>Target_AM[[#This Row],[PROPORSI]]*VLOOKUP(Target_AM[[#This Row],[NIPNAS]],Target_CC[],COLUMN(CO$2)+9,0)</f>
        <v>0</v>
      </c>
      <c r="DD167" s="22">
        <f>Target_AM[[#This Row],[PROPORSI]]*VLOOKUP(Target_AM[[#This Row],[NIPNAS]],Target_CC[],COLUMN(CP$2)+9,0)</f>
        <v>0</v>
      </c>
      <c r="DE167" s="22">
        <f>Target_AM[[#This Row],[PROPORSI]]*VLOOKUP(Target_AM[[#This Row],[NIPNAS]],Target_CC[],COLUMN(CQ$2)+9,0)</f>
        <v>0</v>
      </c>
      <c r="DF167" s="22">
        <f>Target_AM[[#This Row],[PROPORSI]]*VLOOKUP(Target_AM[[#This Row],[NIPNAS]],Target_CC[],COLUMN(CR$2)+9,0)</f>
        <v>0</v>
      </c>
      <c r="DG167" s="22">
        <f>Target_AM[[#This Row],[PROPORSI]]*VLOOKUP(Target_AM[[#This Row],[NIPNAS]],Target_CC[],COLUMN(CS$2)+9,0)</f>
        <v>0</v>
      </c>
      <c r="DH167" s="22">
        <f>Target_AM[[#This Row],[PROPORSI]]*VLOOKUP(Target_AM[[#This Row],[NIPNAS]],Target_CC[],COLUMN(CT$2)+9,0)</f>
        <v>0</v>
      </c>
      <c r="DI167" s="22">
        <f>Target_AM[[#This Row],[PROPORSI]]*VLOOKUP(Target_AM[[#This Row],[NIPNAS]],Target_CC[],COLUMN(CU$2)+9,0)</f>
        <v>0</v>
      </c>
      <c r="DJ167" s="22">
        <f>Target_AM[[#This Row],[PROPORSI]]*VLOOKUP(Target_AM[[#This Row],[NIPNAS]],Target_CC[],COLUMN(CV$2)+9,0)</f>
        <v>0</v>
      </c>
      <c r="DK167" s="22">
        <f>Target_AM[[#This Row],[PROPORSI]]*VLOOKUP(Target_AM[[#This Row],[NIPNAS]],Target_CC[],COLUMN(CW$2)+9,0)</f>
        <v>0</v>
      </c>
      <c r="DL167" s="22">
        <f>Target_AM[[#This Row],[PROPORSI]]*VLOOKUP(Target_AM[[#This Row],[NIPNAS]],Target_CC[],COLUMN(CX$2)+9,0)</f>
        <v>0</v>
      </c>
      <c r="DM167" s="22">
        <f>Target_AM[[#This Row],[PROPORSI]]*VLOOKUP(Target_AM[[#This Row],[NIPNAS]],Target_CC[],COLUMN(CY$2)+9,0)</f>
        <v>0</v>
      </c>
      <c r="DN167" s="22">
        <f>Target_AM[[#This Row],[PROPORSI]]*VLOOKUP(Target_AM[[#This Row],[NIPNAS]],Target_CC[],COLUMN(CZ$2)+9,0)</f>
        <v>0</v>
      </c>
      <c r="DO167" s="22">
        <f>Target_AM[[#This Row],[PROPORSI]]*VLOOKUP(Target_AM[[#This Row],[NIPNAS]],Target_CC[],COLUMN(DA$2)+9,0)</f>
        <v>0</v>
      </c>
      <c r="DP167" s="22">
        <f>Target_AM[[#This Row],[PROPORSI]]*VLOOKUP(Target_AM[[#This Row],[NIPNAS]],Target_CC[],COLUMN(DB$2)+9,0)</f>
        <v>0</v>
      </c>
      <c r="DQ167" s="22">
        <f>Target_AM[[#This Row],[PROPORSI]]*VLOOKUP(Target_AM[[#This Row],[NIPNAS]],Target_CC[],COLUMN(DC$2)+9,0)</f>
        <v>0</v>
      </c>
      <c r="DR167" s="22">
        <f>Target_AM[[#This Row],[PROPORSI]]*VLOOKUP(Target_AM[[#This Row],[NIPNAS]],Target_CC[],COLUMN(DD$2)+9,0)</f>
        <v>0</v>
      </c>
      <c r="DS167" s="22">
        <f>Target_AM[[#This Row],[PROPORSI]]*VLOOKUP(Target_AM[[#This Row],[NIPNAS]],Target_CC[],COLUMN(DE$2)+9,0)</f>
        <v>0</v>
      </c>
      <c r="DT167" s="22">
        <f>Target_AM[[#This Row],[PROPORSI]]*VLOOKUP(Target_AM[[#This Row],[NIPNAS]],Target_CC[],COLUMN(DF$2)+9,0)</f>
        <v>0</v>
      </c>
      <c r="DU167" s="22">
        <f>Target_AM[[#This Row],[PROPORSI]]*VLOOKUP(Target_AM[[#This Row],[NIPNAS]],Target_CC[],COLUMN(DG$2)+9,0)</f>
        <v>0</v>
      </c>
      <c r="DV167" s="22">
        <f>Target_AM[[#This Row],[PROPORSI]]*VLOOKUP(Target_AM[[#This Row],[NIPNAS]],Target_CC[],COLUMN(DH$2)+9,0)</f>
        <v>0</v>
      </c>
      <c r="DW167" s="22">
        <f>Target_AM[[#This Row],[PROPORSI]]*VLOOKUP(Target_AM[[#This Row],[NIPNAS]],Target_CC[],COLUMN(DI$2)+9,0)</f>
        <v>0</v>
      </c>
      <c r="DX167" s="22">
        <f>Target_AM[[#This Row],[PROPORSI]]*VLOOKUP(Target_AM[[#This Row],[NIPNAS]],Target_CC[],COLUMN(DJ$2)+9,0)</f>
        <v>0</v>
      </c>
      <c r="DY167" s="22">
        <f>Target_AM[[#This Row],[PROPORSI]]*VLOOKUP(Target_AM[[#This Row],[NIPNAS]],Target_CC[],COLUMN(DK$2)+9,0)</f>
        <v>0</v>
      </c>
      <c r="DZ167" s="22">
        <f>Target_AM[[#This Row],[PROPORSI]]*VLOOKUP(Target_AM[[#This Row],[NIPNAS]],Target_CC[],COLUMN(DL$2)+9,0)</f>
        <v>0</v>
      </c>
      <c r="EA167" s="22">
        <f>Target_AM[[#This Row],[PROPORSI]]*VLOOKUP(Target_AM[[#This Row],[NIPNAS]],Target_CC[],COLUMN(DM$2)+9,0)</f>
        <v>0</v>
      </c>
    </row>
    <row r="168" spans="2:131" x14ac:dyDescent="0.3">
      <c r="B168">
        <v>850046</v>
      </c>
      <c r="C168" t="s">
        <v>1036</v>
      </c>
      <c r="D168">
        <v>1</v>
      </c>
      <c r="E168" s="8">
        <v>45658</v>
      </c>
      <c r="F168">
        <v>19081415</v>
      </c>
      <c r="G168" t="s">
        <v>394</v>
      </c>
      <c r="J168" t="s">
        <v>309</v>
      </c>
      <c r="K168" t="s">
        <v>25</v>
      </c>
      <c r="L168" t="s">
        <v>159</v>
      </c>
      <c r="M168" t="s">
        <v>29</v>
      </c>
      <c r="N168" s="23">
        <f>Target_AM[[#This Row],[PROPORSI]]*VLOOKUP(Target_AM[[#This Row],[NIPNAS]],Target_CC[],9,0)</f>
        <v>4495452.4945454551</v>
      </c>
      <c r="O168" s="22">
        <f>Target_AM[[#This Row],[PROPORSI]]*VLOOKUP(Target_AM[[#This Row],[NIPNAS]],Target_CC[],COLUMN(A$2)+9,0)</f>
        <v>0</v>
      </c>
      <c r="P168" s="22">
        <f>Target_AM[[#This Row],[PROPORSI]]*VLOOKUP(Target_AM[[#This Row],[NIPNAS]],Target_CC[],COLUMN(B$2)+9,0)</f>
        <v>0</v>
      </c>
      <c r="Q168" s="22">
        <f>Target_AM[[#This Row],[PROPORSI]]*VLOOKUP(Target_AM[[#This Row],[NIPNAS]],Target_CC[],COLUMN(C$2)+9,0)</f>
        <v>0</v>
      </c>
      <c r="R168" s="22">
        <f>Target_AM[[#This Row],[PROPORSI]]*VLOOKUP(Target_AM[[#This Row],[NIPNAS]],Target_CC[],COLUMN(D$2)+9,0)</f>
        <v>0</v>
      </c>
      <c r="S168" s="22">
        <f>Target_AM[[#This Row],[PROPORSI]]*VLOOKUP(Target_AM[[#This Row],[NIPNAS]],Target_CC[],COLUMN(E$2)+9,0)</f>
        <v>0</v>
      </c>
      <c r="T168" s="22">
        <f>Target_AM[[#This Row],[PROPORSI]]*VLOOKUP(Target_AM[[#This Row],[NIPNAS]],Target_CC[],COLUMN(F$2)+9,0)</f>
        <v>0</v>
      </c>
      <c r="U168" s="22">
        <f>Target_AM[[#This Row],[PROPORSI]]*VLOOKUP(Target_AM[[#This Row],[NIPNAS]],Target_CC[],COLUMN(G$2)+9,0)</f>
        <v>0</v>
      </c>
      <c r="V168" s="22">
        <f>Target_AM[[#This Row],[PROPORSI]]*VLOOKUP(Target_AM[[#This Row],[NIPNAS]],Target_CC[],COLUMN(H$2)+9,0)</f>
        <v>0</v>
      </c>
      <c r="W168" s="22">
        <f>Target_AM[[#This Row],[PROPORSI]]*VLOOKUP(Target_AM[[#This Row],[NIPNAS]],Target_CC[],COLUMN(I$2)+9,0)</f>
        <v>0</v>
      </c>
      <c r="X168" s="22">
        <f>Target_AM[[#This Row],[PROPORSI]]*VLOOKUP(Target_AM[[#This Row],[NIPNAS]],Target_CC[],COLUMN(J$2)+9,0)</f>
        <v>0</v>
      </c>
      <c r="Y168" s="22">
        <f>Target_AM[[#This Row],[PROPORSI]]*VLOOKUP(Target_AM[[#This Row],[NIPNAS]],Target_CC[],COLUMN(K$2)+9,0)</f>
        <v>0</v>
      </c>
      <c r="Z168" s="22">
        <f>Target_AM[[#This Row],[PROPORSI]]*VLOOKUP(Target_AM[[#This Row],[NIPNAS]],Target_CC[],COLUMN(L$2)+9,0)</f>
        <v>0</v>
      </c>
      <c r="AA168" s="22">
        <f>Target_AM[[#This Row],[PROPORSI]]*VLOOKUP(Target_AM[[#This Row],[NIPNAS]],Target_CC[],COLUMN(M$2)+9,0)</f>
        <v>0</v>
      </c>
      <c r="AB168" s="22">
        <f>Target_AM[[#This Row],[PROPORSI]]*VLOOKUP(Target_AM[[#This Row],[NIPNAS]],Target_CC[],COLUMN(N$2)+9,0)</f>
        <v>292244.36682015826</v>
      </c>
      <c r="AC168" s="22">
        <f>Target_AM[[#This Row],[PROPORSI]]*VLOOKUP(Target_AM[[#This Row],[NIPNAS]],Target_CC[],COLUMN(O$2)+9,0)</f>
        <v>310786.66001400823</v>
      </c>
      <c r="AD168" s="22">
        <f>Target_AM[[#This Row],[PROPORSI]]*VLOOKUP(Target_AM[[#This Row],[NIPNAS]],Target_CC[],COLUMN(P$2)+9,0)</f>
        <v>408924.95962051454</v>
      </c>
      <c r="AE168" s="22">
        <f>Target_AM[[#This Row],[PROPORSI]]*VLOOKUP(Target_AM[[#This Row],[NIPNAS]],Target_CC[],COLUMN(Q$2)+9,0)</f>
        <v>416920.84652771457</v>
      </c>
      <c r="AF168" s="22">
        <f>Target_AM[[#This Row],[PROPORSI]]*VLOOKUP(Target_AM[[#This Row],[NIPNAS]],Target_CC[],COLUMN(R$2)+9,0)</f>
        <v>545325.5214648312</v>
      </c>
      <c r="AG168" s="22">
        <f>Target_AM[[#This Row],[PROPORSI]]*VLOOKUP(Target_AM[[#This Row],[NIPNAS]],Target_CC[],COLUMN(S$2)+9,0)</f>
        <v>509527.10494905798</v>
      </c>
      <c r="AH168" s="22">
        <f>Target_AM[[#This Row],[PROPORSI]]*VLOOKUP(Target_AM[[#This Row],[NIPNAS]],Target_CC[],COLUMN(T$2)+9,0)</f>
        <v>447436.42448227189</v>
      </c>
      <c r="AI168" s="22">
        <f>Target_AM[[#This Row],[PROPORSI]]*VLOOKUP(Target_AM[[#This Row],[NIPNAS]],Target_CC[],COLUMN(U$2)+9,0)</f>
        <v>506144.66350676445</v>
      </c>
      <c r="AJ168" s="22">
        <f>Target_AM[[#This Row],[PROPORSI]]*VLOOKUP(Target_AM[[#This Row],[NIPNAS]],Target_CC[],COLUMN(V$2)+9,0)</f>
        <v>439484.56497701543</v>
      </c>
      <c r="AK168" s="22">
        <f>Target_AM[[#This Row],[PROPORSI]]*VLOOKUP(Target_AM[[#This Row],[NIPNAS]],Target_CC[],COLUMN(W$2)+9,0)</f>
        <v>462520.25062679447</v>
      </c>
      <c r="AL168" s="22">
        <f>Target_AM[[#This Row],[PROPORSI]]*VLOOKUP(Target_AM[[#This Row],[NIPNAS]],Target_CC[],COLUMN(X$2)+9,0)</f>
        <v>568273.91259022441</v>
      </c>
      <c r="AM168" s="22">
        <f>Target_AM[[#This Row],[PROPORSI]]*VLOOKUP(Target_AM[[#This Row],[NIPNAS]],Target_CC[],COLUMN(Y$2)+9,0)</f>
        <v>674214.80294943717</v>
      </c>
      <c r="AN168" s="22">
        <f>Target_AM[[#This Row],[PROPORSI]]*VLOOKUP(Target_AM[[#This Row],[NIPNAS]],Target_CC[],COLUMN(Z$2)+9,0)</f>
        <v>5581804.0785287917</v>
      </c>
      <c r="AO168" s="22">
        <f>Target_AM[[#This Row],[PROPORSI]]*VLOOKUP(Target_AM[[#This Row],[NIPNAS]],Target_CC[],COLUMN(AA$2)+9,0)</f>
        <v>292244.36682015826</v>
      </c>
      <c r="AP168" s="22">
        <f>Target_AM[[#This Row],[PROPORSI]]*VLOOKUP(Target_AM[[#This Row],[NIPNAS]],Target_CC[],COLUMN(AB$2)+9,0)</f>
        <v>310786.66001400823</v>
      </c>
      <c r="AQ168" s="22">
        <f>Target_AM[[#This Row],[PROPORSI]]*VLOOKUP(Target_AM[[#This Row],[NIPNAS]],Target_CC[],COLUMN(AC$2)+9,0)</f>
        <v>408924.95962051454</v>
      </c>
      <c r="AR168" s="22">
        <f>Target_AM[[#This Row],[PROPORSI]]*VLOOKUP(Target_AM[[#This Row],[NIPNAS]],Target_CC[],COLUMN(AD$2)+9,0)</f>
        <v>416920.84652771457</v>
      </c>
      <c r="AS168" s="22">
        <f>Target_AM[[#This Row],[PROPORSI]]*VLOOKUP(Target_AM[[#This Row],[NIPNAS]],Target_CC[],COLUMN(AE$2)+9,0)</f>
        <v>545325.5214648312</v>
      </c>
      <c r="AT168" s="22">
        <f>Target_AM[[#This Row],[PROPORSI]]*VLOOKUP(Target_AM[[#This Row],[NIPNAS]],Target_CC[],COLUMN(AF$2)+9,0)</f>
        <v>509527.10494905798</v>
      </c>
      <c r="AU168" s="22">
        <f>Target_AM[[#This Row],[PROPORSI]]*VLOOKUP(Target_AM[[#This Row],[NIPNAS]],Target_CC[],COLUMN(AG$2)+9,0)</f>
        <v>447436.42448227189</v>
      </c>
      <c r="AV168" s="22">
        <f>Target_AM[[#This Row],[PROPORSI]]*VLOOKUP(Target_AM[[#This Row],[NIPNAS]],Target_CC[],COLUMN(AH$2)+9,0)</f>
        <v>506144.66350676445</v>
      </c>
      <c r="AW168" s="22">
        <f>Target_AM[[#This Row],[PROPORSI]]*VLOOKUP(Target_AM[[#This Row],[NIPNAS]],Target_CC[],COLUMN(AI$2)+9,0)</f>
        <v>439484.56497701543</v>
      </c>
      <c r="AX168" s="22">
        <f>Target_AM[[#This Row],[PROPORSI]]*VLOOKUP(Target_AM[[#This Row],[NIPNAS]],Target_CC[],COLUMN(AJ$2)+9,0)</f>
        <v>462520.25062679447</v>
      </c>
      <c r="AY168" s="22">
        <f>Target_AM[[#This Row],[PROPORSI]]*VLOOKUP(Target_AM[[#This Row],[NIPNAS]],Target_CC[],COLUMN(AK$2)+9,0)</f>
        <v>568273.91259022441</v>
      </c>
      <c r="AZ168" s="22">
        <f>Target_AM[[#This Row],[PROPORSI]]*VLOOKUP(Target_AM[[#This Row],[NIPNAS]],Target_CC[],COLUMN(AL$2)+9,0)</f>
        <v>674214.80294943717</v>
      </c>
      <c r="BA168" s="22">
        <f>Target_AM[[#This Row],[PROPORSI]]*VLOOKUP(Target_AM[[#This Row],[NIPNAS]],Target_CC[],COLUMN(AM$2)+9,0)</f>
        <v>5581804.0785287917</v>
      </c>
      <c r="BB168" s="22">
        <f>Target_AM[[#This Row],[PROPORSI]]*VLOOKUP(Target_AM[[#This Row],[NIPNAS]],Target_CC[],COLUMN(AN$2)+9,0)</f>
        <v>0</v>
      </c>
      <c r="BC168" s="22">
        <f>Target_AM[[#This Row],[PROPORSI]]*VLOOKUP(Target_AM[[#This Row],[NIPNAS]],Target_CC[],COLUMN(AO$2)+9,0)</f>
        <v>0</v>
      </c>
      <c r="BD168" s="22">
        <f>Target_AM[[#This Row],[PROPORSI]]*VLOOKUP(Target_AM[[#This Row],[NIPNAS]],Target_CC[],COLUMN(AP$2)+9,0)</f>
        <v>0</v>
      </c>
      <c r="BE168" s="22">
        <f>Target_AM[[#This Row],[PROPORSI]]*VLOOKUP(Target_AM[[#This Row],[NIPNAS]],Target_CC[],COLUMN(AQ$2)+9,0)</f>
        <v>0</v>
      </c>
      <c r="BF168" s="22">
        <f>Target_AM[[#This Row],[PROPORSI]]*VLOOKUP(Target_AM[[#This Row],[NIPNAS]],Target_CC[],COLUMN(AR$2)+9,0)</f>
        <v>0</v>
      </c>
      <c r="BG168" s="22">
        <f>Target_AM[[#This Row],[PROPORSI]]*VLOOKUP(Target_AM[[#This Row],[NIPNAS]],Target_CC[],COLUMN(AS$2)+9,0)</f>
        <v>0</v>
      </c>
      <c r="BH168" s="22">
        <f>Target_AM[[#This Row],[PROPORSI]]*VLOOKUP(Target_AM[[#This Row],[NIPNAS]],Target_CC[],COLUMN(AT$2)+9,0)</f>
        <v>0</v>
      </c>
      <c r="BI168" s="22">
        <f>Target_AM[[#This Row],[PROPORSI]]*VLOOKUP(Target_AM[[#This Row],[NIPNAS]],Target_CC[],COLUMN(AU$2)+9,0)</f>
        <v>0</v>
      </c>
      <c r="BJ168" s="22">
        <f>Target_AM[[#This Row],[PROPORSI]]*VLOOKUP(Target_AM[[#This Row],[NIPNAS]],Target_CC[],COLUMN(AV$2)+9,0)</f>
        <v>0</v>
      </c>
      <c r="BK168" s="22">
        <f>Target_AM[[#This Row],[PROPORSI]]*VLOOKUP(Target_AM[[#This Row],[NIPNAS]],Target_CC[],COLUMN(AW$2)+9,0)</f>
        <v>0</v>
      </c>
      <c r="BL168" s="22">
        <f>Target_AM[[#This Row],[PROPORSI]]*VLOOKUP(Target_AM[[#This Row],[NIPNAS]],Target_CC[],COLUMN(AX$2)+9,0)</f>
        <v>0</v>
      </c>
      <c r="BM168" s="22">
        <f>Target_AM[[#This Row],[PROPORSI]]*VLOOKUP(Target_AM[[#This Row],[NIPNAS]],Target_CC[],COLUMN(AY$2)+9,0)</f>
        <v>0</v>
      </c>
      <c r="BN168" s="22">
        <f>Target_AM[[#This Row],[PROPORSI]]*VLOOKUP(Target_AM[[#This Row],[NIPNAS]],Target_CC[],COLUMN(AZ$2)+9,0)</f>
        <v>0</v>
      </c>
      <c r="BO168" s="22">
        <f>Target_AM[[#This Row],[PROPORSI]]*VLOOKUP(Target_AM[[#This Row],[NIPNAS]],Target_CC[],COLUMN(BA$2)+9,0)</f>
        <v>0</v>
      </c>
      <c r="BP168" s="22">
        <f>Target_AM[[#This Row],[PROPORSI]]*VLOOKUP(Target_AM[[#This Row],[NIPNAS]],Target_CC[],COLUMN(BB$2)+9,0)</f>
        <v>0</v>
      </c>
      <c r="BQ168" s="22">
        <f>Target_AM[[#This Row],[PROPORSI]]*VLOOKUP(Target_AM[[#This Row],[NIPNAS]],Target_CC[],COLUMN(BC$2)+9,0)</f>
        <v>0</v>
      </c>
      <c r="BR168" s="22">
        <f>Target_AM[[#This Row],[PROPORSI]]*VLOOKUP(Target_AM[[#This Row],[NIPNAS]],Target_CC[],COLUMN(BD$2)+9,0)</f>
        <v>0</v>
      </c>
      <c r="BS168" s="22">
        <f>Target_AM[[#This Row],[PROPORSI]]*VLOOKUP(Target_AM[[#This Row],[NIPNAS]],Target_CC[],COLUMN(BE$2)+9,0)</f>
        <v>0</v>
      </c>
      <c r="BT168" s="22">
        <f>Target_AM[[#This Row],[PROPORSI]]*VLOOKUP(Target_AM[[#This Row],[NIPNAS]],Target_CC[],COLUMN(BF$2)+9,0)</f>
        <v>0</v>
      </c>
      <c r="BU168" s="22">
        <f>Target_AM[[#This Row],[PROPORSI]]*VLOOKUP(Target_AM[[#This Row],[NIPNAS]],Target_CC[],COLUMN(BG$2)+9,0)</f>
        <v>0</v>
      </c>
      <c r="BV168" s="22">
        <f>Target_AM[[#This Row],[PROPORSI]]*VLOOKUP(Target_AM[[#This Row],[NIPNAS]],Target_CC[],COLUMN(BH$2)+9,0)</f>
        <v>0</v>
      </c>
      <c r="BW168" s="22">
        <f>Target_AM[[#This Row],[PROPORSI]]*VLOOKUP(Target_AM[[#This Row],[NIPNAS]],Target_CC[],COLUMN(BI$2)+9,0)</f>
        <v>0</v>
      </c>
      <c r="BX168" s="22">
        <f>Target_AM[[#This Row],[PROPORSI]]*VLOOKUP(Target_AM[[#This Row],[NIPNAS]],Target_CC[],COLUMN(BJ$2)+9,0)</f>
        <v>0</v>
      </c>
      <c r="BY168" s="22">
        <f>Target_AM[[#This Row],[PROPORSI]]*VLOOKUP(Target_AM[[#This Row],[NIPNAS]],Target_CC[],COLUMN(BK$2)+9,0)</f>
        <v>0</v>
      </c>
      <c r="BZ168" s="22">
        <f>Target_AM[[#This Row],[PROPORSI]]*VLOOKUP(Target_AM[[#This Row],[NIPNAS]],Target_CC[],COLUMN(BL$2)+9,0)</f>
        <v>0</v>
      </c>
      <c r="CA168" s="22">
        <f>Target_AM[[#This Row],[PROPORSI]]*VLOOKUP(Target_AM[[#This Row],[NIPNAS]],Target_CC[],COLUMN(BM$2)+9,0)</f>
        <v>0</v>
      </c>
      <c r="CB168" s="22">
        <f>Target_AM[[#This Row],[PROPORSI]]*VLOOKUP(Target_AM[[#This Row],[NIPNAS]],Target_CC[],COLUMN(BN$2)+9,0)</f>
        <v>0</v>
      </c>
      <c r="CC168" s="22">
        <f>Target_AM[[#This Row],[PROPORSI]]*VLOOKUP(Target_AM[[#This Row],[NIPNAS]],Target_CC[],COLUMN(BO$2)+9,0)</f>
        <v>0</v>
      </c>
      <c r="CD168" s="22">
        <f>Target_AM[[#This Row],[PROPORSI]]*VLOOKUP(Target_AM[[#This Row],[NIPNAS]],Target_CC[],COLUMN(BP$2)+9,0)</f>
        <v>0</v>
      </c>
      <c r="CE168" s="22">
        <f>Target_AM[[#This Row],[PROPORSI]]*VLOOKUP(Target_AM[[#This Row],[NIPNAS]],Target_CC[],COLUMN(BQ$2)+9,0)</f>
        <v>0</v>
      </c>
      <c r="CF168" s="22">
        <f>Target_AM[[#This Row],[PROPORSI]]*VLOOKUP(Target_AM[[#This Row],[NIPNAS]],Target_CC[],COLUMN(BR$2)+9,0)</f>
        <v>0</v>
      </c>
      <c r="CG168" s="22">
        <f>Target_AM[[#This Row],[PROPORSI]]*VLOOKUP(Target_AM[[#This Row],[NIPNAS]],Target_CC[],COLUMN(BS$2)+9,0)</f>
        <v>0</v>
      </c>
      <c r="CH168" s="22">
        <f>Target_AM[[#This Row],[PROPORSI]]*VLOOKUP(Target_AM[[#This Row],[NIPNAS]],Target_CC[],COLUMN(BT$2)+9,0)</f>
        <v>0</v>
      </c>
      <c r="CI168" s="22">
        <f>Target_AM[[#This Row],[PROPORSI]]*VLOOKUP(Target_AM[[#This Row],[NIPNAS]],Target_CC[],COLUMN(BU$2)+9,0)</f>
        <v>0</v>
      </c>
      <c r="CJ168" s="22">
        <f>Target_AM[[#This Row],[PROPORSI]]*VLOOKUP(Target_AM[[#This Row],[NIPNAS]],Target_CC[],COLUMN(BV$2)+9,0)</f>
        <v>0</v>
      </c>
      <c r="CK168" s="22">
        <f>Target_AM[[#This Row],[PROPORSI]]*VLOOKUP(Target_AM[[#This Row],[NIPNAS]],Target_CC[],COLUMN(BW$2)+9,0)</f>
        <v>0</v>
      </c>
      <c r="CL168" s="22">
        <f>Target_AM[[#This Row],[PROPORSI]]*VLOOKUP(Target_AM[[#This Row],[NIPNAS]],Target_CC[],COLUMN(BX$2)+9,0)</f>
        <v>0</v>
      </c>
      <c r="CM168" s="22">
        <f>Target_AM[[#This Row],[PROPORSI]]*VLOOKUP(Target_AM[[#This Row],[NIPNAS]],Target_CC[],COLUMN(BY$2)+9,0)</f>
        <v>0</v>
      </c>
      <c r="CN168" s="22">
        <f>Target_AM[[#This Row],[PROPORSI]]*VLOOKUP(Target_AM[[#This Row],[NIPNAS]],Target_CC[],COLUMN(BZ$2)+9,0)</f>
        <v>0</v>
      </c>
      <c r="CO168" s="22">
        <f>Target_AM[[#This Row],[PROPORSI]]*VLOOKUP(Target_AM[[#This Row],[NIPNAS]],Target_CC[],COLUMN(CA$2)+9,0)</f>
        <v>0</v>
      </c>
      <c r="CP168" s="22">
        <f>Target_AM[[#This Row],[PROPORSI]]*VLOOKUP(Target_AM[[#This Row],[NIPNAS]],Target_CC[],COLUMN(CB$2)+9,0)</f>
        <v>0</v>
      </c>
      <c r="CQ168" s="22">
        <f>Target_AM[[#This Row],[PROPORSI]]*VLOOKUP(Target_AM[[#This Row],[NIPNAS]],Target_CC[],COLUMN(CC$2)+9,0)</f>
        <v>0</v>
      </c>
      <c r="CR168" s="22">
        <f>Target_AM[[#This Row],[PROPORSI]]*VLOOKUP(Target_AM[[#This Row],[NIPNAS]],Target_CC[],COLUMN(CD$2)+9,0)</f>
        <v>0</v>
      </c>
      <c r="CS168" s="22">
        <f>Target_AM[[#This Row],[PROPORSI]]*VLOOKUP(Target_AM[[#This Row],[NIPNAS]],Target_CC[],COLUMN(CE$2)+9,0)</f>
        <v>0</v>
      </c>
      <c r="CT168" s="22">
        <f>Target_AM[[#This Row],[PROPORSI]]*VLOOKUP(Target_AM[[#This Row],[NIPNAS]],Target_CC[],COLUMN(CF$2)+9,0)</f>
        <v>0</v>
      </c>
      <c r="CU168" s="22">
        <f>Target_AM[[#This Row],[PROPORSI]]*VLOOKUP(Target_AM[[#This Row],[NIPNAS]],Target_CC[],COLUMN(CG$2)+9,0)</f>
        <v>0</v>
      </c>
      <c r="CV168" s="22">
        <f>Target_AM[[#This Row],[PROPORSI]]*VLOOKUP(Target_AM[[#This Row],[NIPNAS]],Target_CC[],COLUMN(CH$2)+9,0)</f>
        <v>0</v>
      </c>
      <c r="CW168" s="22">
        <f>Target_AM[[#This Row],[PROPORSI]]*VLOOKUP(Target_AM[[#This Row],[NIPNAS]],Target_CC[],COLUMN(CI$2)+9,0)</f>
        <v>0</v>
      </c>
      <c r="CX168" s="22">
        <f>Target_AM[[#This Row],[PROPORSI]]*VLOOKUP(Target_AM[[#This Row],[NIPNAS]],Target_CC[],COLUMN(CJ$2)+9,0)</f>
        <v>0</v>
      </c>
      <c r="CY168" s="22">
        <f>Target_AM[[#This Row],[PROPORSI]]*VLOOKUP(Target_AM[[#This Row],[NIPNAS]],Target_CC[],COLUMN(CK$2)+9,0)</f>
        <v>0</v>
      </c>
      <c r="CZ168" s="22">
        <f>Target_AM[[#This Row],[PROPORSI]]*VLOOKUP(Target_AM[[#This Row],[NIPNAS]],Target_CC[],COLUMN(CL$2)+9,0)</f>
        <v>0</v>
      </c>
      <c r="DA168" s="22">
        <f>Target_AM[[#This Row],[PROPORSI]]*VLOOKUP(Target_AM[[#This Row],[NIPNAS]],Target_CC[],COLUMN(CM$2)+9,0)</f>
        <v>0</v>
      </c>
      <c r="DB168" s="22">
        <f>Target_AM[[#This Row],[PROPORSI]]*VLOOKUP(Target_AM[[#This Row],[NIPNAS]],Target_CC[],COLUMN(CN$2)+9,0)</f>
        <v>0</v>
      </c>
      <c r="DC168" s="22">
        <f>Target_AM[[#This Row],[PROPORSI]]*VLOOKUP(Target_AM[[#This Row],[NIPNAS]],Target_CC[],COLUMN(CO$2)+9,0)</f>
        <v>0</v>
      </c>
      <c r="DD168" s="22">
        <f>Target_AM[[#This Row],[PROPORSI]]*VLOOKUP(Target_AM[[#This Row],[NIPNAS]],Target_CC[],COLUMN(CP$2)+9,0)</f>
        <v>0</v>
      </c>
      <c r="DE168" s="22">
        <f>Target_AM[[#This Row],[PROPORSI]]*VLOOKUP(Target_AM[[#This Row],[NIPNAS]],Target_CC[],COLUMN(CQ$2)+9,0)</f>
        <v>0</v>
      </c>
      <c r="DF168" s="22">
        <f>Target_AM[[#This Row],[PROPORSI]]*VLOOKUP(Target_AM[[#This Row],[NIPNAS]],Target_CC[],COLUMN(CR$2)+9,0)</f>
        <v>0</v>
      </c>
      <c r="DG168" s="22">
        <f>Target_AM[[#This Row],[PROPORSI]]*VLOOKUP(Target_AM[[#This Row],[NIPNAS]],Target_CC[],COLUMN(CS$2)+9,0)</f>
        <v>0</v>
      </c>
      <c r="DH168" s="22">
        <f>Target_AM[[#This Row],[PROPORSI]]*VLOOKUP(Target_AM[[#This Row],[NIPNAS]],Target_CC[],COLUMN(CT$2)+9,0)</f>
        <v>0</v>
      </c>
      <c r="DI168" s="22">
        <f>Target_AM[[#This Row],[PROPORSI]]*VLOOKUP(Target_AM[[#This Row],[NIPNAS]],Target_CC[],COLUMN(CU$2)+9,0)</f>
        <v>0</v>
      </c>
      <c r="DJ168" s="22">
        <f>Target_AM[[#This Row],[PROPORSI]]*VLOOKUP(Target_AM[[#This Row],[NIPNAS]],Target_CC[],COLUMN(CV$2)+9,0)</f>
        <v>0</v>
      </c>
      <c r="DK168" s="22">
        <f>Target_AM[[#This Row],[PROPORSI]]*VLOOKUP(Target_AM[[#This Row],[NIPNAS]],Target_CC[],COLUMN(CW$2)+9,0)</f>
        <v>0</v>
      </c>
      <c r="DL168" s="22">
        <f>Target_AM[[#This Row],[PROPORSI]]*VLOOKUP(Target_AM[[#This Row],[NIPNAS]],Target_CC[],COLUMN(CX$2)+9,0)</f>
        <v>0</v>
      </c>
      <c r="DM168" s="22">
        <f>Target_AM[[#This Row],[PROPORSI]]*VLOOKUP(Target_AM[[#This Row],[NIPNAS]],Target_CC[],COLUMN(CY$2)+9,0)</f>
        <v>0</v>
      </c>
      <c r="DN168" s="22">
        <f>Target_AM[[#This Row],[PROPORSI]]*VLOOKUP(Target_AM[[#This Row],[NIPNAS]],Target_CC[],COLUMN(CZ$2)+9,0)</f>
        <v>0</v>
      </c>
      <c r="DO168" s="22">
        <f>Target_AM[[#This Row],[PROPORSI]]*VLOOKUP(Target_AM[[#This Row],[NIPNAS]],Target_CC[],COLUMN(DA$2)+9,0)</f>
        <v>0</v>
      </c>
      <c r="DP168" s="22">
        <f>Target_AM[[#This Row],[PROPORSI]]*VLOOKUP(Target_AM[[#This Row],[NIPNAS]],Target_CC[],COLUMN(DB$2)+9,0)</f>
        <v>0</v>
      </c>
      <c r="DQ168" s="22">
        <f>Target_AM[[#This Row],[PROPORSI]]*VLOOKUP(Target_AM[[#This Row],[NIPNAS]],Target_CC[],COLUMN(DC$2)+9,0)</f>
        <v>0</v>
      </c>
      <c r="DR168" s="22">
        <f>Target_AM[[#This Row],[PROPORSI]]*VLOOKUP(Target_AM[[#This Row],[NIPNAS]],Target_CC[],COLUMN(DD$2)+9,0)</f>
        <v>0</v>
      </c>
      <c r="DS168" s="22">
        <f>Target_AM[[#This Row],[PROPORSI]]*VLOOKUP(Target_AM[[#This Row],[NIPNAS]],Target_CC[],COLUMN(DE$2)+9,0)</f>
        <v>0</v>
      </c>
      <c r="DT168" s="22">
        <f>Target_AM[[#This Row],[PROPORSI]]*VLOOKUP(Target_AM[[#This Row],[NIPNAS]],Target_CC[],COLUMN(DF$2)+9,0)</f>
        <v>0</v>
      </c>
      <c r="DU168" s="22">
        <f>Target_AM[[#This Row],[PROPORSI]]*VLOOKUP(Target_AM[[#This Row],[NIPNAS]],Target_CC[],COLUMN(DG$2)+9,0)</f>
        <v>0</v>
      </c>
      <c r="DV168" s="22">
        <f>Target_AM[[#This Row],[PROPORSI]]*VLOOKUP(Target_AM[[#This Row],[NIPNAS]],Target_CC[],COLUMN(DH$2)+9,0)</f>
        <v>0</v>
      </c>
      <c r="DW168" s="22">
        <f>Target_AM[[#This Row],[PROPORSI]]*VLOOKUP(Target_AM[[#This Row],[NIPNAS]],Target_CC[],COLUMN(DI$2)+9,0)</f>
        <v>0</v>
      </c>
      <c r="DX168" s="22">
        <f>Target_AM[[#This Row],[PROPORSI]]*VLOOKUP(Target_AM[[#This Row],[NIPNAS]],Target_CC[],COLUMN(DJ$2)+9,0)</f>
        <v>0</v>
      </c>
      <c r="DY168" s="22">
        <f>Target_AM[[#This Row],[PROPORSI]]*VLOOKUP(Target_AM[[#This Row],[NIPNAS]],Target_CC[],COLUMN(DK$2)+9,0)</f>
        <v>0</v>
      </c>
      <c r="DZ168" s="22">
        <f>Target_AM[[#This Row],[PROPORSI]]*VLOOKUP(Target_AM[[#This Row],[NIPNAS]],Target_CC[],COLUMN(DL$2)+9,0)</f>
        <v>0</v>
      </c>
      <c r="EA168" s="22">
        <f>Target_AM[[#This Row],[PROPORSI]]*VLOOKUP(Target_AM[[#This Row],[NIPNAS]],Target_CC[],COLUMN(DM$2)+9,0)</f>
        <v>0</v>
      </c>
    </row>
    <row r="169" spans="2:131" x14ac:dyDescent="0.3">
      <c r="B169">
        <v>403613</v>
      </c>
      <c r="C169" t="s">
        <v>1003</v>
      </c>
      <c r="D169">
        <v>1</v>
      </c>
      <c r="E169" s="8">
        <v>45658</v>
      </c>
      <c r="F169">
        <v>10041432</v>
      </c>
      <c r="G169" t="s">
        <v>377</v>
      </c>
      <c r="J169" t="s">
        <v>309</v>
      </c>
      <c r="K169" t="s">
        <v>25</v>
      </c>
      <c r="L169" t="s">
        <v>159</v>
      </c>
      <c r="M169" t="s">
        <v>29</v>
      </c>
      <c r="N169" s="23">
        <f>Target_AM[[#This Row],[PROPORSI]]*VLOOKUP(Target_AM[[#This Row],[NIPNAS]],Target_CC[],9,0)</f>
        <v>5344725.1081198929</v>
      </c>
      <c r="O169" s="22">
        <f>Target_AM[[#This Row],[PROPORSI]]*VLOOKUP(Target_AM[[#This Row],[NIPNAS]],Target_CC[],COLUMN(A$2)+9,0)</f>
        <v>0</v>
      </c>
      <c r="P169" s="22">
        <f>Target_AM[[#This Row],[PROPORSI]]*VLOOKUP(Target_AM[[#This Row],[NIPNAS]],Target_CC[],COLUMN(B$2)+9,0)</f>
        <v>0</v>
      </c>
      <c r="Q169" s="22">
        <f>Target_AM[[#This Row],[PROPORSI]]*VLOOKUP(Target_AM[[#This Row],[NIPNAS]],Target_CC[],COLUMN(C$2)+9,0)</f>
        <v>0</v>
      </c>
      <c r="R169" s="22">
        <f>Target_AM[[#This Row],[PROPORSI]]*VLOOKUP(Target_AM[[#This Row],[NIPNAS]],Target_CC[],COLUMN(D$2)+9,0)</f>
        <v>0</v>
      </c>
      <c r="S169" s="22">
        <f>Target_AM[[#This Row],[PROPORSI]]*VLOOKUP(Target_AM[[#This Row],[NIPNAS]],Target_CC[],COLUMN(E$2)+9,0)</f>
        <v>0</v>
      </c>
      <c r="T169" s="22">
        <f>Target_AM[[#This Row],[PROPORSI]]*VLOOKUP(Target_AM[[#This Row],[NIPNAS]],Target_CC[],COLUMN(F$2)+9,0)</f>
        <v>0</v>
      </c>
      <c r="U169" s="22">
        <f>Target_AM[[#This Row],[PROPORSI]]*VLOOKUP(Target_AM[[#This Row],[NIPNAS]],Target_CC[],COLUMN(G$2)+9,0)</f>
        <v>0</v>
      </c>
      <c r="V169" s="22">
        <f>Target_AM[[#This Row],[PROPORSI]]*VLOOKUP(Target_AM[[#This Row],[NIPNAS]],Target_CC[],COLUMN(H$2)+9,0)</f>
        <v>0</v>
      </c>
      <c r="W169" s="22">
        <f>Target_AM[[#This Row],[PROPORSI]]*VLOOKUP(Target_AM[[#This Row],[NIPNAS]],Target_CC[],COLUMN(I$2)+9,0)</f>
        <v>0</v>
      </c>
      <c r="X169" s="22">
        <f>Target_AM[[#This Row],[PROPORSI]]*VLOOKUP(Target_AM[[#This Row],[NIPNAS]],Target_CC[],COLUMN(J$2)+9,0)</f>
        <v>0</v>
      </c>
      <c r="Y169" s="22">
        <f>Target_AM[[#This Row],[PROPORSI]]*VLOOKUP(Target_AM[[#This Row],[NIPNAS]],Target_CC[],COLUMN(K$2)+9,0)</f>
        <v>0</v>
      </c>
      <c r="Z169" s="22">
        <f>Target_AM[[#This Row],[PROPORSI]]*VLOOKUP(Target_AM[[#This Row],[NIPNAS]],Target_CC[],COLUMN(L$2)+9,0)</f>
        <v>0</v>
      </c>
      <c r="AA169" s="22">
        <f>Target_AM[[#This Row],[PROPORSI]]*VLOOKUP(Target_AM[[#This Row],[NIPNAS]],Target_CC[],COLUMN(M$2)+9,0)</f>
        <v>0</v>
      </c>
      <c r="AB169" s="22">
        <f>Target_AM[[#This Row],[PROPORSI]]*VLOOKUP(Target_AM[[#This Row],[NIPNAS]],Target_CC[],COLUMN(N$2)+9,0)</f>
        <v>292244.36682015826</v>
      </c>
      <c r="AC169" s="22">
        <f>Target_AM[[#This Row],[PROPORSI]]*VLOOKUP(Target_AM[[#This Row],[NIPNAS]],Target_CC[],COLUMN(O$2)+9,0)</f>
        <v>310786.66001400823</v>
      </c>
      <c r="AD169" s="22">
        <f>Target_AM[[#This Row],[PROPORSI]]*VLOOKUP(Target_AM[[#This Row],[NIPNAS]],Target_CC[],COLUMN(P$2)+9,0)</f>
        <v>408924.95962051454</v>
      </c>
      <c r="AE169" s="22">
        <f>Target_AM[[#This Row],[PROPORSI]]*VLOOKUP(Target_AM[[#This Row],[NIPNAS]],Target_CC[],COLUMN(Q$2)+9,0)</f>
        <v>416920.84652771457</v>
      </c>
      <c r="AF169" s="22">
        <f>Target_AM[[#This Row],[PROPORSI]]*VLOOKUP(Target_AM[[#This Row],[NIPNAS]],Target_CC[],COLUMN(R$2)+9,0)</f>
        <v>545325.5214648312</v>
      </c>
      <c r="AG169" s="22">
        <f>Target_AM[[#This Row],[PROPORSI]]*VLOOKUP(Target_AM[[#This Row],[NIPNAS]],Target_CC[],COLUMN(S$2)+9,0)</f>
        <v>509527.10494905798</v>
      </c>
      <c r="AH169" s="22">
        <f>Target_AM[[#This Row],[PROPORSI]]*VLOOKUP(Target_AM[[#This Row],[NIPNAS]],Target_CC[],COLUMN(T$2)+9,0)</f>
        <v>447436.42448227189</v>
      </c>
      <c r="AI169" s="22">
        <f>Target_AM[[#This Row],[PROPORSI]]*VLOOKUP(Target_AM[[#This Row],[NIPNAS]],Target_CC[],COLUMN(U$2)+9,0)</f>
        <v>506144.66350676445</v>
      </c>
      <c r="AJ169" s="22">
        <f>Target_AM[[#This Row],[PROPORSI]]*VLOOKUP(Target_AM[[#This Row],[NIPNAS]],Target_CC[],COLUMN(V$2)+9,0)</f>
        <v>439484.56497701543</v>
      </c>
      <c r="AK169" s="22">
        <f>Target_AM[[#This Row],[PROPORSI]]*VLOOKUP(Target_AM[[#This Row],[NIPNAS]],Target_CC[],COLUMN(W$2)+9,0)</f>
        <v>462520.25062679447</v>
      </c>
      <c r="AL169" s="22">
        <f>Target_AM[[#This Row],[PROPORSI]]*VLOOKUP(Target_AM[[#This Row],[NIPNAS]],Target_CC[],COLUMN(X$2)+9,0)</f>
        <v>568273.91259022441</v>
      </c>
      <c r="AM169" s="22">
        <f>Target_AM[[#This Row],[PROPORSI]]*VLOOKUP(Target_AM[[#This Row],[NIPNAS]],Target_CC[],COLUMN(Y$2)+9,0)</f>
        <v>674214.80294943717</v>
      </c>
      <c r="AN169" s="22">
        <f>Target_AM[[#This Row],[PROPORSI]]*VLOOKUP(Target_AM[[#This Row],[NIPNAS]],Target_CC[],COLUMN(Z$2)+9,0)</f>
        <v>5581804.0785287917</v>
      </c>
      <c r="AO169" s="22">
        <f>Target_AM[[#This Row],[PROPORSI]]*VLOOKUP(Target_AM[[#This Row],[NIPNAS]],Target_CC[],COLUMN(AA$2)+9,0)</f>
        <v>292244.36682015826</v>
      </c>
      <c r="AP169" s="22">
        <f>Target_AM[[#This Row],[PROPORSI]]*VLOOKUP(Target_AM[[#This Row],[NIPNAS]],Target_CC[],COLUMN(AB$2)+9,0)</f>
        <v>310786.66001400823</v>
      </c>
      <c r="AQ169" s="22">
        <f>Target_AM[[#This Row],[PROPORSI]]*VLOOKUP(Target_AM[[#This Row],[NIPNAS]],Target_CC[],COLUMN(AC$2)+9,0)</f>
        <v>408924.95962051454</v>
      </c>
      <c r="AR169" s="22">
        <f>Target_AM[[#This Row],[PROPORSI]]*VLOOKUP(Target_AM[[#This Row],[NIPNAS]],Target_CC[],COLUMN(AD$2)+9,0)</f>
        <v>416920.84652771457</v>
      </c>
      <c r="AS169" s="22">
        <f>Target_AM[[#This Row],[PROPORSI]]*VLOOKUP(Target_AM[[#This Row],[NIPNAS]],Target_CC[],COLUMN(AE$2)+9,0)</f>
        <v>545325.5214648312</v>
      </c>
      <c r="AT169" s="22">
        <f>Target_AM[[#This Row],[PROPORSI]]*VLOOKUP(Target_AM[[#This Row],[NIPNAS]],Target_CC[],COLUMN(AF$2)+9,0)</f>
        <v>509527.10494905798</v>
      </c>
      <c r="AU169" s="22">
        <f>Target_AM[[#This Row],[PROPORSI]]*VLOOKUP(Target_AM[[#This Row],[NIPNAS]],Target_CC[],COLUMN(AG$2)+9,0)</f>
        <v>447436.42448227189</v>
      </c>
      <c r="AV169" s="22">
        <f>Target_AM[[#This Row],[PROPORSI]]*VLOOKUP(Target_AM[[#This Row],[NIPNAS]],Target_CC[],COLUMN(AH$2)+9,0)</f>
        <v>506144.66350676445</v>
      </c>
      <c r="AW169" s="22">
        <f>Target_AM[[#This Row],[PROPORSI]]*VLOOKUP(Target_AM[[#This Row],[NIPNAS]],Target_CC[],COLUMN(AI$2)+9,0)</f>
        <v>439484.56497701543</v>
      </c>
      <c r="AX169" s="22">
        <f>Target_AM[[#This Row],[PROPORSI]]*VLOOKUP(Target_AM[[#This Row],[NIPNAS]],Target_CC[],COLUMN(AJ$2)+9,0)</f>
        <v>462520.25062679447</v>
      </c>
      <c r="AY169" s="22">
        <f>Target_AM[[#This Row],[PROPORSI]]*VLOOKUP(Target_AM[[#This Row],[NIPNAS]],Target_CC[],COLUMN(AK$2)+9,0)</f>
        <v>568273.91259022441</v>
      </c>
      <c r="AZ169" s="22">
        <f>Target_AM[[#This Row],[PROPORSI]]*VLOOKUP(Target_AM[[#This Row],[NIPNAS]],Target_CC[],COLUMN(AL$2)+9,0)</f>
        <v>674214.80294943717</v>
      </c>
      <c r="BA169" s="22">
        <f>Target_AM[[#This Row],[PROPORSI]]*VLOOKUP(Target_AM[[#This Row],[NIPNAS]],Target_CC[],COLUMN(AM$2)+9,0)</f>
        <v>5581804.0785287917</v>
      </c>
      <c r="BB169" s="22">
        <f>Target_AM[[#This Row],[PROPORSI]]*VLOOKUP(Target_AM[[#This Row],[NIPNAS]],Target_CC[],COLUMN(AN$2)+9,0)</f>
        <v>0</v>
      </c>
      <c r="BC169" s="22">
        <f>Target_AM[[#This Row],[PROPORSI]]*VLOOKUP(Target_AM[[#This Row],[NIPNAS]],Target_CC[],COLUMN(AO$2)+9,0)</f>
        <v>0</v>
      </c>
      <c r="BD169" s="22">
        <f>Target_AM[[#This Row],[PROPORSI]]*VLOOKUP(Target_AM[[#This Row],[NIPNAS]],Target_CC[],COLUMN(AP$2)+9,0)</f>
        <v>0</v>
      </c>
      <c r="BE169" s="22">
        <f>Target_AM[[#This Row],[PROPORSI]]*VLOOKUP(Target_AM[[#This Row],[NIPNAS]],Target_CC[],COLUMN(AQ$2)+9,0)</f>
        <v>0</v>
      </c>
      <c r="BF169" s="22">
        <f>Target_AM[[#This Row],[PROPORSI]]*VLOOKUP(Target_AM[[#This Row],[NIPNAS]],Target_CC[],COLUMN(AR$2)+9,0)</f>
        <v>0</v>
      </c>
      <c r="BG169" s="22">
        <f>Target_AM[[#This Row],[PROPORSI]]*VLOOKUP(Target_AM[[#This Row],[NIPNAS]],Target_CC[],COLUMN(AS$2)+9,0)</f>
        <v>0</v>
      </c>
      <c r="BH169" s="22">
        <f>Target_AM[[#This Row],[PROPORSI]]*VLOOKUP(Target_AM[[#This Row],[NIPNAS]],Target_CC[],COLUMN(AT$2)+9,0)</f>
        <v>0</v>
      </c>
      <c r="BI169" s="22">
        <f>Target_AM[[#This Row],[PROPORSI]]*VLOOKUP(Target_AM[[#This Row],[NIPNAS]],Target_CC[],COLUMN(AU$2)+9,0)</f>
        <v>0</v>
      </c>
      <c r="BJ169" s="22">
        <f>Target_AM[[#This Row],[PROPORSI]]*VLOOKUP(Target_AM[[#This Row],[NIPNAS]],Target_CC[],COLUMN(AV$2)+9,0)</f>
        <v>0</v>
      </c>
      <c r="BK169" s="22">
        <f>Target_AM[[#This Row],[PROPORSI]]*VLOOKUP(Target_AM[[#This Row],[NIPNAS]],Target_CC[],COLUMN(AW$2)+9,0)</f>
        <v>0</v>
      </c>
      <c r="BL169" s="22">
        <f>Target_AM[[#This Row],[PROPORSI]]*VLOOKUP(Target_AM[[#This Row],[NIPNAS]],Target_CC[],COLUMN(AX$2)+9,0)</f>
        <v>0</v>
      </c>
      <c r="BM169" s="22">
        <f>Target_AM[[#This Row],[PROPORSI]]*VLOOKUP(Target_AM[[#This Row],[NIPNAS]],Target_CC[],COLUMN(AY$2)+9,0)</f>
        <v>0</v>
      </c>
      <c r="BN169" s="22">
        <f>Target_AM[[#This Row],[PROPORSI]]*VLOOKUP(Target_AM[[#This Row],[NIPNAS]],Target_CC[],COLUMN(AZ$2)+9,0)</f>
        <v>0</v>
      </c>
      <c r="BO169" s="22">
        <f>Target_AM[[#This Row],[PROPORSI]]*VLOOKUP(Target_AM[[#This Row],[NIPNAS]],Target_CC[],COLUMN(BA$2)+9,0)</f>
        <v>0</v>
      </c>
      <c r="BP169" s="22">
        <f>Target_AM[[#This Row],[PROPORSI]]*VLOOKUP(Target_AM[[#This Row],[NIPNAS]],Target_CC[],COLUMN(BB$2)+9,0)</f>
        <v>0</v>
      </c>
      <c r="BQ169" s="22">
        <f>Target_AM[[#This Row],[PROPORSI]]*VLOOKUP(Target_AM[[#This Row],[NIPNAS]],Target_CC[],COLUMN(BC$2)+9,0)</f>
        <v>0</v>
      </c>
      <c r="BR169" s="22">
        <f>Target_AM[[#This Row],[PROPORSI]]*VLOOKUP(Target_AM[[#This Row],[NIPNAS]],Target_CC[],COLUMN(BD$2)+9,0)</f>
        <v>0</v>
      </c>
      <c r="BS169" s="22">
        <f>Target_AM[[#This Row],[PROPORSI]]*VLOOKUP(Target_AM[[#This Row],[NIPNAS]],Target_CC[],COLUMN(BE$2)+9,0)</f>
        <v>0</v>
      </c>
      <c r="BT169" s="22">
        <f>Target_AM[[#This Row],[PROPORSI]]*VLOOKUP(Target_AM[[#This Row],[NIPNAS]],Target_CC[],COLUMN(BF$2)+9,0)</f>
        <v>0</v>
      </c>
      <c r="BU169" s="22">
        <f>Target_AM[[#This Row],[PROPORSI]]*VLOOKUP(Target_AM[[#This Row],[NIPNAS]],Target_CC[],COLUMN(BG$2)+9,0)</f>
        <v>0</v>
      </c>
      <c r="BV169" s="22">
        <f>Target_AM[[#This Row],[PROPORSI]]*VLOOKUP(Target_AM[[#This Row],[NIPNAS]],Target_CC[],COLUMN(BH$2)+9,0)</f>
        <v>0</v>
      </c>
      <c r="BW169" s="22">
        <f>Target_AM[[#This Row],[PROPORSI]]*VLOOKUP(Target_AM[[#This Row],[NIPNAS]],Target_CC[],COLUMN(BI$2)+9,0)</f>
        <v>0</v>
      </c>
      <c r="BX169" s="22">
        <f>Target_AM[[#This Row],[PROPORSI]]*VLOOKUP(Target_AM[[#This Row],[NIPNAS]],Target_CC[],COLUMN(BJ$2)+9,0)</f>
        <v>0</v>
      </c>
      <c r="BY169" s="22">
        <f>Target_AM[[#This Row],[PROPORSI]]*VLOOKUP(Target_AM[[#This Row],[NIPNAS]],Target_CC[],COLUMN(BK$2)+9,0)</f>
        <v>0</v>
      </c>
      <c r="BZ169" s="22">
        <f>Target_AM[[#This Row],[PROPORSI]]*VLOOKUP(Target_AM[[#This Row],[NIPNAS]],Target_CC[],COLUMN(BL$2)+9,0)</f>
        <v>0</v>
      </c>
      <c r="CA169" s="22">
        <f>Target_AM[[#This Row],[PROPORSI]]*VLOOKUP(Target_AM[[#This Row],[NIPNAS]],Target_CC[],COLUMN(BM$2)+9,0)</f>
        <v>0</v>
      </c>
      <c r="CB169" s="22">
        <f>Target_AM[[#This Row],[PROPORSI]]*VLOOKUP(Target_AM[[#This Row],[NIPNAS]],Target_CC[],COLUMN(BN$2)+9,0)</f>
        <v>0</v>
      </c>
      <c r="CC169" s="22">
        <f>Target_AM[[#This Row],[PROPORSI]]*VLOOKUP(Target_AM[[#This Row],[NIPNAS]],Target_CC[],COLUMN(BO$2)+9,0)</f>
        <v>0</v>
      </c>
      <c r="CD169" s="22">
        <f>Target_AM[[#This Row],[PROPORSI]]*VLOOKUP(Target_AM[[#This Row],[NIPNAS]],Target_CC[],COLUMN(BP$2)+9,0)</f>
        <v>0</v>
      </c>
      <c r="CE169" s="22">
        <f>Target_AM[[#This Row],[PROPORSI]]*VLOOKUP(Target_AM[[#This Row],[NIPNAS]],Target_CC[],COLUMN(BQ$2)+9,0)</f>
        <v>0</v>
      </c>
      <c r="CF169" s="22">
        <f>Target_AM[[#This Row],[PROPORSI]]*VLOOKUP(Target_AM[[#This Row],[NIPNAS]],Target_CC[],COLUMN(BR$2)+9,0)</f>
        <v>0</v>
      </c>
      <c r="CG169" s="22">
        <f>Target_AM[[#This Row],[PROPORSI]]*VLOOKUP(Target_AM[[#This Row],[NIPNAS]],Target_CC[],COLUMN(BS$2)+9,0)</f>
        <v>0</v>
      </c>
      <c r="CH169" s="22">
        <f>Target_AM[[#This Row],[PROPORSI]]*VLOOKUP(Target_AM[[#This Row],[NIPNAS]],Target_CC[],COLUMN(BT$2)+9,0)</f>
        <v>0</v>
      </c>
      <c r="CI169" s="22">
        <f>Target_AM[[#This Row],[PROPORSI]]*VLOOKUP(Target_AM[[#This Row],[NIPNAS]],Target_CC[],COLUMN(BU$2)+9,0)</f>
        <v>0</v>
      </c>
      <c r="CJ169" s="22">
        <f>Target_AM[[#This Row],[PROPORSI]]*VLOOKUP(Target_AM[[#This Row],[NIPNAS]],Target_CC[],COLUMN(BV$2)+9,0)</f>
        <v>0</v>
      </c>
      <c r="CK169" s="22">
        <f>Target_AM[[#This Row],[PROPORSI]]*VLOOKUP(Target_AM[[#This Row],[NIPNAS]],Target_CC[],COLUMN(BW$2)+9,0)</f>
        <v>0</v>
      </c>
      <c r="CL169" s="22">
        <f>Target_AM[[#This Row],[PROPORSI]]*VLOOKUP(Target_AM[[#This Row],[NIPNAS]],Target_CC[],COLUMN(BX$2)+9,0)</f>
        <v>0</v>
      </c>
      <c r="CM169" s="22">
        <f>Target_AM[[#This Row],[PROPORSI]]*VLOOKUP(Target_AM[[#This Row],[NIPNAS]],Target_CC[],COLUMN(BY$2)+9,0)</f>
        <v>0</v>
      </c>
      <c r="CN169" s="22">
        <f>Target_AM[[#This Row],[PROPORSI]]*VLOOKUP(Target_AM[[#This Row],[NIPNAS]],Target_CC[],COLUMN(BZ$2)+9,0)</f>
        <v>0</v>
      </c>
      <c r="CO169" s="22">
        <f>Target_AM[[#This Row],[PROPORSI]]*VLOOKUP(Target_AM[[#This Row],[NIPNAS]],Target_CC[],COLUMN(CA$2)+9,0)</f>
        <v>0</v>
      </c>
      <c r="CP169" s="22">
        <f>Target_AM[[#This Row],[PROPORSI]]*VLOOKUP(Target_AM[[#This Row],[NIPNAS]],Target_CC[],COLUMN(CB$2)+9,0)</f>
        <v>0</v>
      </c>
      <c r="CQ169" s="22">
        <f>Target_AM[[#This Row],[PROPORSI]]*VLOOKUP(Target_AM[[#This Row],[NIPNAS]],Target_CC[],COLUMN(CC$2)+9,0)</f>
        <v>0</v>
      </c>
      <c r="CR169" s="22">
        <f>Target_AM[[#This Row],[PROPORSI]]*VLOOKUP(Target_AM[[#This Row],[NIPNAS]],Target_CC[],COLUMN(CD$2)+9,0)</f>
        <v>0</v>
      </c>
      <c r="CS169" s="22">
        <f>Target_AM[[#This Row],[PROPORSI]]*VLOOKUP(Target_AM[[#This Row],[NIPNAS]],Target_CC[],COLUMN(CE$2)+9,0)</f>
        <v>0</v>
      </c>
      <c r="CT169" s="22">
        <f>Target_AM[[#This Row],[PROPORSI]]*VLOOKUP(Target_AM[[#This Row],[NIPNAS]],Target_CC[],COLUMN(CF$2)+9,0)</f>
        <v>0</v>
      </c>
      <c r="CU169" s="22">
        <f>Target_AM[[#This Row],[PROPORSI]]*VLOOKUP(Target_AM[[#This Row],[NIPNAS]],Target_CC[],COLUMN(CG$2)+9,0)</f>
        <v>0</v>
      </c>
      <c r="CV169" s="22">
        <f>Target_AM[[#This Row],[PROPORSI]]*VLOOKUP(Target_AM[[#This Row],[NIPNAS]],Target_CC[],COLUMN(CH$2)+9,0)</f>
        <v>0</v>
      </c>
      <c r="CW169" s="22">
        <f>Target_AM[[#This Row],[PROPORSI]]*VLOOKUP(Target_AM[[#This Row],[NIPNAS]],Target_CC[],COLUMN(CI$2)+9,0)</f>
        <v>0</v>
      </c>
      <c r="CX169" s="22">
        <f>Target_AM[[#This Row],[PROPORSI]]*VLOOKUP(Target_AM[[#This Row],[NIPNAS]],Target_CC[],COLUMN(CJ$2)+9,0)</f>
        <v>0</v>
      </c>
      <c r="CY169" s="22">
        <f>Target_AM[[#This Row],[PROPORSI]]*VLOOKUP(Target_AM[[#This Row],[NIPNAS]],Target_CC[],COLUMN(CK$2)+9,0)</f>
        <v>0</v>
      </c>
      <c r="CZ169" s="22">
        <f>Target_AM[[#This Row],[PROPORSI]]*VLOOKUP(Target_AM[[#This Row],[NIPNAS]],Target_CC[],COLUMN(CL$2)+9,0)</f>
        <v>0</v>
      </c>
      <c r="DA169" s="22">
        <f>Target_AM[[#This Row],[PROPORSI]]*VLOOKUP(Target_AM[[#This Row],[NIPNAS]],Target_CC[],COLUMN(CM$2)+9,0)</f>
        <v>0</v>
      </c>
      <c r="DB169" s="22">
        <f>Target_AM[[#This Row],[PROPORSI]]*VLOOKUP(Target_AM[[#This Row],[NIPNAS]],Target_CC[],COLUMN(CN$2)+9,0)</f>
        <v>0</v>
      </c>
      <c r="DC169" s="22">
        <f>Target_AM[[#This Row],[PROPORSI]]*VLOOKUP(Target_AM[[#This Row],[NIPNAS]],Target_CC[],COLUMN(CO$2)+9,0)</f>
        <v>0</v>
      </c>
      <c r="DD169" s="22">
        <f>Target_AM[[#This Row],[PROPORSI]]*VLOOKUP(Target_AM[[#This Row],[NIPNAS]],Target_CC[],COLUMN(CP$2)+9,0)</f>
        <v>0</v>
      </c>
      <c r="DE169" s="22">
        <f>Target_AM[[#This Row],[PROPORSI]]*VLOOKUP(Target_AM[[#This Row],[NIPNAS]],Target_CC[],COLUMN(CQ$2)+9,0)</f>
        <v>0</v>
      </c>
      <c r="DF169" s="22">
        <f>Target_AM[[#This Row],[PROPORSI]]*VLOOKUP(Target_AM[[#This Row],[NIPNAS]],Target_CC[],COLUMN(CR$2)+9,0)</f>
        <v>0</v>
      </c>
      <c r="DG169" s="22">
        <f>Target_AM[[#This Row],[PROPORSI]]*VLOOKUP(Target_AM[[#This Row],[NIPNAS]],Target_CC[],COLUMN(CS$2)+9,0)</f>
        <v>0</v>
      </c>
      <c r="DH169" s="22">
        <f>Target_AM[[#This Row],[PROPORSI]]*VLOOKUP(Target_AM[[#This Row],[NIPNAS]],Target_CC[],COLUMN(CT$2)+9,0)</f>
        <v>0</v>
      </c>
      <c r="DI169" s="22">
        <f>Target_AM[[#This Row],[PROPORSI]]*VLOOKUP(Target_AM[[#This Row],[NIPNAS]],Target_CC[],COLUMN(CU$2)+9,0)</f>
        <v>0</v>
      </c>
      <c r="DJ169" s="22">
        <f>Target_AM[[#This Row],[PROPORSI]]*VLOOKUP(Target_AM[[#This Row],[NIPNAS]],Target_CC[],COLUMN(CV$2)+9,0)</f>
        <v>0</v>
      </c>
      <c r="DK169" s="22">
        <f>Target_AM[[#This Row],[PROPORSI]]*VLOOKUP(Target_AM[[#This Row],[NIPNAS]],Target_CC[],COLUMN(CW$2)+9,0)</f>
        <v>0</v>
      </c>
      <c r="DL169" s="22">
        <f>Target_AM[[#This Row],[PROPORSI]]*VLOOKUP(Target_AM[[#This Row],[NIPNAS]],Target_CC[],COLUMN(CX$2)+9,0)</f>
        <v>0</v>
      </c>
      <c r="DM169" s="22">
        <f>Target_AM[[#This Row],[PROPORSI]]*VLOOKUP(Target_AM[[#This Row],[NIPNAS]],Target_CC[],COLUMN(CY$2)+9,0)</f>
        <v>0</v>
      </c>
      <c r="DN169" s="22">
        <f>Target_AM[[#This Row],[PROPORSI]]*VLOOKUP(Target_AM[[#This Row],[NIPNAS]],Target_CC[],COLUMN(CZ$2)+9,0)</f>
        <v>0</v>
      </c>
      <c r="DO169" s="22">
        <f>Target_AM[[#This Row],[PROPORSI]]*VLOOKUP(Target_AM[[#This Row],[NIPNAS]],Target_CC[],COLUMN(DA$2)+9,0)</f>
        <v>0</v>
      </c>
      <c r="DP169" s="22">
        <f>Target_AM[[#This Row],[PROPORSI]]*VLOOKUP(Target_AM[[#This Row],[NIPNAS]],Target_CC[],COLUMN(DB$2)+9,0)</f>
        <v>0</v>
      </c>
      <c r="DQ169" s="22">
        <f>Target_AM[[#This Row],[PROPORSI]]*VLOOKUP(Target_AM[[#This Row],[NIPNAS]],Target_CC[],COLUMN(DC$2)+9,0)</f>
        <v>0</v>
      </c>
      <c r="DR169" s="22">
        <f>Target_AM[[#This Row],[PROPORSI]]*VLOOKUP(Target_AM[[#This Row],[NIPNAS]],Target_CC[],COLUMN(DD$2)+9,0)</f>
        <v>0</v>
      </c>
      <c r="DS169" s="22">
        <f>Target_AM[[#This Row],[PROPORSI]]*VLOOKUP(Target_AM[[#This Row],[NIPNAS]],Target_CC[],COLUMN(DE$2)+9,0)</f>
        <v>0</v>
      </c>
      <c r="DT169" s="22">
        <f>Target_AM[[#This Row],[PROPORSI]]*VLOOKUP(Target_AM[[#This Row],[NIPNAS]],Target_CC[],COLUMN(DF$2)+9,0)</f>
        <v>0</v>
      </c>
      <c r="DU169" s="22">
        <f>Target_AM[[#This Row],[PROPORSI]]*VLOOKUP(Target_AM[[#This Row],[NIPNAS]],Target_CC[],COLUMN(DG$2)+9,0)</f>
        <v>0</v>
      </c>
      <c r="DV169" s="22">
        <f>Target_AM[[#This Row],[PROPORSI]]*VLOOKUP(Target_AM[[#This Row],[NIPNAS]],Target_CC[],COLUMN(DH$2)+9,0)</f>
        <v>0</v>
      </c>
      <c r="DW169" s="22">
        <f>Target_AM[[#This Row],[PROPORSI]]*VLOOKUP(Target_AM[[#This Row],[NIPNAS]],Target_CC[],COLUMN(DI$2)+9,0)</f>
        <v>0</v>
      </c>
      <c r="DX169" s="22">
        <f>Target_AM[[#This Row],[PROPORSI]]*VLOOKUP(Target_AM[[#This Row],[NIPNAS]],Target_CC[],COLUMN(DJ$2)+9,0)</f>
        <v>0</v>
      </c>
      <c r="DY169" s="22">
        <f>Target_AM[[#This Row],[PROPORSI]]*VLOOKUP(Target_AM[[#This Row],[NIPNAS]],Target_CC[],COLUMN(DK$2)+9,0)</f>
        <v>0</v>
      </c>
      <c r="DZ169" s="22">
        <f>Target_AM[[#This Row],[PROPORSI]]*VLOOKUP(Target_AM[[#This Row],[NIPNAS]],Target_CC[],COLUMN(DL$2)+9,0)</f>
        <v>0</v>
      </c>
      <c r="EA169" s="22">
        <f>Target_AM[[#This Row],[PROPORSI]]*VLOOKUP(Target_AM[[#This Row],[NIPNAS]],Target_CC[],COLUMN(DM$2)+9,0)</f>
        <v>0</v>
      </c>
    </row>
    <row r="170" spans="2:131" x14ac:dyDescent="0.3">
      <c r="B170">
        <v>404429</v>
      </c>
      <c r="C170" t="s">
        <v>1008</v>
      </c>
      <c r="D170">
        <v>1</v>
      </c>
      <c r="E170" s="8">
        <v>45658</v>
      </c>
      <c r="F170">
        <v>10037466</v>
      </c>
      <c r="G170" t="s">
        <v>438</v>
      </c>
      <c r="J170" t="s">
        <v>300</v>
      </c>
      <c r="K170" t="s">
        <v>25</v>
      </c>
      <c r="L170" t="s">
        <v>159</v>
      </c>
      <c r="M170" t="s">
        <v>29</v>
      </c>
      <c r="N170" s="23">
        <f>Target_AM[[#This Row],[PROPORSI]]*VLOOKUP(Target_AM[[#This Row],[NIPNAS]],Target_CC[],9,0)</f>
        <v>15530147.887916535</v>
      </c>
      <c r="O170" s="22">
        <f>Target_AM[[#This Row],[PROPORSI]]*VLOOKUP(Target_AM[[#This Row],[NIPNAS]],Target_CC[],COLUMN(A$2)+9,0)</f>
        <v>96819.39600011069</v>
      </c>
      <c r="P170" s="22">
        <f>Target_AM[[#This Row],[PROPORSI]]*VLOOKUP(Target_AM[[#This Row],[NIPNAS]],Target_CC[],COLUMN(B$2)+9,0)</f>
        <v>98510.378136347921</v>
      </c>
      <c r="Q170" s="22">
        <f>Target_AM[[#This Row],[PROPORSI]]*VLOOKUP(Target_AM[[#This Row],[NIPNAS]],Target_CC[],COLUMN(C$2)+9,0)</f>
        <v>105319.8594918754</v>
      </c>
      <c r="R170" s="22">
        <f>Target_AM[[#This Row],[PROPORSI]]*VLOOKUP(Target_AM[[#This Row],[NIPNAS]],Target_CC[],COLUMN(D$2)+9,0)</f>
        <v>98963.907912087088</v>
      </c>
      <c r="S170" s="22">
        <f>Target_AM[[#This Row],[PROPORSI]]*VLOOKUP(Target_AM[[#This Row],[NIPNAS]],Target_CC[],COLUMN(E$2)+9,0)</f>
        <v>103979.94491020747</v>
      </c>
      <c r="T170" s="22">
        <f>Target_AM[[#This Row],[PROPORSI]]*VLOOKUP(Target_AM[[#This Row],[NIPNAS]],Target_CC[],COLUMN(F$2)+9,0)</f>
        <v>102592.84066201541</v>
      </c>
      <c r="U170" s="22">
        <f>Target_AM[[#This Row],[PROPORSI]]*VLOOKUP(Target_AM[[#This Row],[NIPNAS]],Target_CC[],COLUMN(G$2)+9,0)</f>
        <v>107500.55662303844</v>
      </c>
      <c r="V170" s="22">
        <f>Target_AM[[#This Row],[PROPORSI]]*VLOOKUP(Target_AM[[#This Row],[NIPNAS]],Target_CC[],COLUMN(H$2)+9,0)</f>
        <v>108572.00356477355</v>
      </c>
      <c r="W170" s="22">
        <f>Target_AM[[#This Row],[PROPORSI]]*VLOOKUP(Target_AM[[#This Row],[NIPNAS]],Target_CC[],COLUMN(I$2)+9,0)</f>
        <v>107182.2846836659</v>
      </c>
      <c r="X170" s="22">
        <f>Target_AM[[#This Row],[PROPORSI]]*VLOOKUP(Target_AM[[#This Row],[NIPNAS]],Target_CC[],COLUMN(J$2)+9,0)</f>
        <v>109338.62407547246</v>
      </c>
      <c r="Y170" s="22">
        <f>Target_AM[[#This Row],[PROPORSI]]*VLOOKUP(Target_AM[[#This Row],[NIPNAS]],Target_CC[],COLUMN(K$2)+9,0)</f>
        <v>108540.85811366991</v>
      </c>
      <c r="Z170" s="22">
        <f>Target_AM[[#This Row],[PROPORSI]]*VLOOKUP(Target_AM[[#This Row],[NIPNAS]],Target_CC[],COLUMN(L$2)+9,0)</f>
        <v>102410.34582673571</v>
      </c>
      <c r="AA170" s="22">
        <f>Target_AM[[#This Row],[PROPORSI]]*VLOOKUP(Target_AM[[#This Row],[NIPNAS]],Target_CC[],COLUMN(M$2)+9,0)</f>
        <v>1249731</v>
      </c>
      <c r="AB170" s="22">
        <f>Target_AM[[#This Row],[PROPORSI]]*VLOOKUP(Target_AM[[#This Row],[NIPNAS]],Target_CC[],COLUMN(N$2)+9,0)</f>
        <v>1830238.6050460988</v>
      </c>
      <c r="AC170" s="22">
        <f>Target_AM[[#This Row],[PROPORSI]]*VLOOKUP(Target_AM[[#This Row],[NIPNAS]],Target_CC[],COLUMN(O$2)+9,0)</f>
        <v>1862204.3155756411</v>
      </c>
      <c r="AD170" s="22">
        <f>Target_AM[[#This Row],[PROPORSI]]*VLOOKUP(Target_AM[[#This Row],[NIPNAS]],Target_CC[],COLUMN(P$2)+9,0)</f>
        <v>1990928.2714368594</v>
      </c>
      <c r="AE170" s="22">
        <f>Target_AM[[#This Row],[PROPORSI]]*VLOOKUP(Target_AM[[#This Row],[NIPNAS]],Target_CC[],COLUMN(Q$2)+9,0)</f>
        <v>1870777.6773026115</v>
      </c>
      <c r="AF170" s="22">
        <f>Target_AM[[#This Row],[PROPORSI]]*VLOOKUP(Target_AM[[#This Row],[NIPNAS]],Target_CC[],COLUMN(R$2)+9,0)</f>
        <v>1965599.0141170756</v>
      </c>
      <c r="AG170" s="22">
        <f>Target_AM[[#This Row],[PROPORSI]]*VLOOKUP(Target_AM[[#This Row],[NIPNAS]],Target_CC[],COLUMN(S$2)+9,0)</f>
        <v>1939377.7005255132</v>
      </c>
      <c r="AH170" s="22">
        <f>Target_AM[[#This Row],[PROPORSI]]*VLOOKUP(Target_AM[[#This Row],[NIPNAS]],Target_CC[],COLUMN(T$2)+9,0)</f>
        <v>2032151.375899971</v>
      </c>
      <c r="AI170" s="22">
        <f>Target_AM[[#This Row],[PROPORSI]]*VLOOKUP(Target_AM[[#This Row],[NIPNAS]],Target_CC[],COLUMN(U$2)+9,0)</f>
        <v>2052405.6187173901</v>
      </c>
      <c r="AJ170" s="22">
        <f>Target_AM[[#This Row],[PROPORSI]]*VLOOKUP(Target_AM[[#This Row],[NIPNAS]],Target_CC[],COLUMN(V$2)+9,0)</f>
        <v>2026134.8790573147</v>
      </c>
      <c r="AK170" s="22">
        <f>Target_AM[[#This Row],[PROPORSI]]*VLOOKUP(Target_AM[[#This Row],[NIPNAS]],Target_CC[],COLUMN(W$2)+9,0)</f>
        <v>2066897.5336855408</v>
      </c>
      <c r="AL170" s="22">
        <f>Target_AM[[#This Row],[PROPORSI]]*VLOOKUP(Target_AM[[#This Row],[NIPNAS]],Target_CC[],COLUMN(X$2)+9,0)</f>
        <v>2051816.8564513933</v>
      </c>
      <c r="AM170" s="22">
        <f>Target_AM[[#This Row],[PROPORSI]]*VLOOKUP(Target_AM[[#This Row],[NIPNAS]],Target_CC[],COLUMN(Y$2)+9,0)</f>
        <v>1935927.8846151757</v>
      </c>
      <c r="AN170" s="22">
        <f>Target_AM[[#This Row],[PROPORSI]]*VLOOKUP(Target_AM[[#This Row],[NIPNAS]],Target_CC[],COLUMN(Z$2)+9,0)</f>
        <v>23624459.732430585</v>
      </c>
      <c r="AO170" s="22">
        <f>Target_AM[[#This Row],[PROPORSI]]*VLOOKUP(Target_AM[[#This Row],[NIPNAS]],Target_CC[],COLUMN(AA$2)+9,0)</f>
        <v>1927058.0010462096</v>
      </c>
      <c r="AP170" s="22">
        <f>Target_AM[[#This Row],[PROPORSI]]*VLOOKUP(Target_AM[[#This Row],[NIPNAS]],Target_CC[],COLUMN(AB$2)+9,0)</f>
        <v>1960714.6937119891</v>
      </c>
      <c r="AQ170" s="22">
        <f>Target_AM[[#This Row],[PROPORSI]]*VLOOKUP(Target_AM[[#This Row],[NIPNAS]],Target_CC[],COLUMN(AC$2)+9,0)</f>
        <v>2096248.1309287348</v>
      </c>
      <c r="AR170" s="22">
        <f>Target_AM[[#This Row],[PROPORSI]]*VLOOKUP(Target_AM[[#This Row],[NIPNAS]],Target_CC[],COLUMN(AD$2)+9,0)</f>
        <v>1969741.5852146987</v>
      </c>
      <c r="AS170" s="22">
        <f>Target_AM[[#This Row],[PROPORSI]]*VLOOKUP(Target_AM[[#This Row],[NIPNAS]],Target_CC[],COLUMN(AE$2)+9,0)</f>
        <v>2069578.9590272831</v>
      </c>
      <c r="AT170" s="22">
        <f>Target_AM[[#This Row],[PROPORSI]]*VLOOKUP(Target_AM[[#This Row],[NIPNAS]],Target_CC[],COLUMN(AF$2)+9,0)</f>
        <v>2041970.5411875285</v>
      </c>
      <c r="AU170" s="22">
        <f>Target_AM[[#This Row],[PROPORSI]]*VLOOKUP(Target_AM[[#This Row],[NIPNAS]],Target_CC[],COLUMN(AG$2)+9,0)</f>
        <v>2139651.9325230094</v>
      </c>
      <c r="AV170" s="22">
        <f>Target_AM[[#This Row],[PROPORSI]]*VLOOKUP(Target_AM[[#This Row],[NIPNAS]],Target_CC[],COLUMN(AH$2)+9,0)</f>
        <v>2160977.6222821637</v>
      </c>
      <c r="AW170" s="22">
        <f>Target_AM[[#This Row],[PROPORSI]]*VLOOKUP(Target_AM[[#This Row],[NIPNAS]],Target_CC[],COLUMN(AI$2)+9,0)</f>
        <v>2133317.1637409804</v>
      </c>
      <c r="AX170" s="22">
        <f>Target_AM[[#This Row],[PROPORSI]]*VLOOKUP(Target_AM[[#This Row],[NIPNAS]],Target_CC[],COLUMN(AJ$2)+9,0)</f>
        <v>2176236.1577610131</v>
      </c>
      <c r="AY170" s="22">
        <f>Target_AM[[#This Row],[PROPORSI]]*VLOOKUP(Target_AM[[#This Row],[NIPNAS]],Target_CC[],COLUMN(AK$2)+9,0)</f>
        <v>2160357.7145650634</v>
      </c>
      <c r="AZ170" s="22">
        <f>Target_AM[[#This Row],[PROPORSI]]*VLOOKUP(Target_AM[[#This Row],[NIPNAS]],Target_CC[],COLUMN(AL$2)+9,0)</f>
        <v>2038338.2304419114</v>
      </c>
      <c r="BA170" s="22">
        <f>Target_AM[[#This Row],[PROPORSI]]*VLOOKUP(Target_AM[[#This Row],[NIPNAS]],Target_CC[],COLUMN(AM$2)+9,0)</f>
        <v>24874190.732430588</v>
      </c>
      <c r="BB170" s="22">
        <f>Target_AM[[#This Row],[PROPORSI]]*VLOOKUP(Target_AM[[#This Row],[NIPNAS]],Target_CC[],COLUMN(AN$2)+9,0)</f>
        <v>0</v>
      </c>
      <c r="BC170" s="22">
        <f>Target_AM[[#This Row],[PROPORSI]]*VLOOKUP(Target_AM[[#This Row],[NIPNAS]],Target_CC[],COLUMN(AO$2)+9,0)</f>
        <v>0</v>
      </c>
      <c r="BD170" s="22">
        <f>Target_AM[[#This Row],[PROPORSI]]*VLOOKUP(Target_AM[[#This Row],[NIPNAS]],Target_CC[],COLUMN(AP$2)+9,0)</f>
        <v>0</v>
      </c>
      <c r="BE170" s="22">
        <f>Target_AM[[#This Row],[PROPORSI]]*VLOOKUP(Target_AM[[#This Row],[NIPNAS]],Target_CC[],COLUMN(AQ$2)+9,0)</f>
        <v>0</v>
      </c>
      <c r="BF170" s="22">
        <f>Target_AM[[#This Row],[PROPORSI]]*VLOOKUP(Target_AM[[#This Row],[NIPNAS]],Target_CC[],COLUMN(AR$2)+9,0)</f>
        <v>0</v>
      </c>
      <c r="BG170" s="22">
        <f>Target_AM[[#This Row],[PROPORSI]]*VLOOKUP(Target_AM[[#This Row],[NIPNAS]],Target_CC[],COLUMN(AS$2)+9,0)</f>
        <v>0</v>
      </c>
      <c r="BH170" s="22">
        <f>Target_AM[[#This Row],[PROPORSI]]*VLOOKUP(Target_AM[[#This Row],[NIPNAS]],Target_CC[],COLUMN(AT$2)+9,0)</f>
        <v>0</v>
      </c>
      <c r="BI170" s="22">
        <f>Target_AM[[#This Row],[PROPORSI]]*VLOOKUP(Target_AM[[#This Row],[NIPNAS]],Target_CC[],COLUMN(AU$2)+9,0)</f>
        <v>0</v>
      </c>
      <c r="BJ170" s="22">
        <f>Target_AM[[#This Row],[PROPORSI]]*VLOOKUP(Target_AM[[#This Row],[NIPNAS]],Target_CC[],COLUMN(AV$2)+9,0)</f>
        <v>0</v>
      </c>
      <c r="BK170" s="22">
        <f>Target_AM[[#This Row],[PROPORSI]]*VLOOKUP(Target_AM[[#This Row],[NIPNAS]],Target_CC[],COLUMN(AW$2)+9,0)</f>
        <v>0</v>
      </c>
      <c r="BL170" s="22">
        <f>Target_AM[[#This Row],[PROPORSI]]*VLOOKUP(Target_AM[[#This Row],[NIPNAS]],Target_CC[],COLUMN(AX$2)+9,0)</f>
        <v>0</v>
      </c>
      <c r="BM170" s="22">
        <f>Target_AM[[#This Row],[PROPORSI]]*VLOOKUP(Target_AM[[#This Row],[NIPNAS]],Target_CC[],COLUMN(AY$2)+9,0)</f>
        <v>0</v>
      </c>
      <c r="BN170" s="22">
        <f>Target_AM[[#This Row],[PROPORSI]]*VLOOKUP(Target_AM[[#This Row],[NIPNAS]],Target_CC[],COLUMN(AZ$2)+9,0)</f>
        <v>0</v>
      </c>
      <c r="BO170" s="22">
        <f>Target_AM[[#This Row],[PROPORSI]]*VLOOKUP(Target_AM[[#This Row],[NIPNAS]],Target_CC[],COLUMN(BA$2)+9,0)</f>
        <v>117531</v>
      </c>
      <c r="BP170" s="22">
        <f>Target_AM[[#This Row],[PROPORSI]]*VLOOKUP(Target_AM[[#This Row],[NIPNAS]],Target_CC[],COLUMN(BB$2)+9,0)</f>
        <v>128469</v>
      </c>
      <c r="BQ170" s="22">
        <f>Target_AM[[#This Row],[PROPORSI]]*VLOOKUP(Target_AM[[#This Row],[NIPNAS]],Target_CC[],COLUMN(BC$2)+9,0)</f>
        <v>118718</v>
      </c>
      <c r="BR170" s="22">
        <f>Target_AM[[#This Row],[PROPORSI]]*VLOOKUP(Target_AM[[#This Row],[NIPNAS]],Target_CC[],COLUMN(BD$2)+9,0)</f>
        <v>111290</v>
      </c>
      <c r="BS170" s="22">
        <f>Target_AM[[#This Row],[PROPORSI]]*VLOOKUP(Target_AM[[#This Row],[NIPNAS]],Target_CC[],COLUMN(BE$2)+9,0)</f>
        <v>111290</v>
      </c>
      <c r="BT170" s="22">
        <f>Target_AM[[#This Row],[PROPORSI]]*VLOOKUP(Target_AM[[#This Row],[NIPNAS]],Target_CC[],COLUMN(BF$2)+9,0)</f>
        <v>111290</v>
      </c>
      <c r="BU170" s="22">
        <f>Target_AM[[#This Row],[PROPORSI]]*VLOOKUP(Target_AM[[#This Row],[NIPNAS]],Target_CC[],COLUMN(BG$2)+9,0)</f>
        <v>111290</v>
      </c>
      <c r="BV170" s="22">
        <f>Target_AM[[#This Row],[PROPORSI]]*VLOOKUP(Target_AM[[#This Row],[NIPNAS]],Target_CC[],COLUMN(BH$2)+9,0)</f>
        <v>111290</v>
      </c>
      <c r="BW170" s="22">
        <f>Target_AM[[#This Row],[PROPORSI]]*VLOOKUP(Target_AM[[#This Row],[NIPNAS]],Target_CC[],COLUMN(BI$2)+9,0)</f>
        <v>111290</v>
      </c>
      <c r="BX170" s="22">
        <f>Target_AM[[#This Row],[PROPORSI]]*VLOOKUP(Target_AM[[#This Row],[NIPNAS]],Target_CC[],COLUMN(BJ$2)+9,0)</f>
        <v>111290</v>
      </c>
      <c r="BY170" s="22">
        <f>Target_AM[[#This Row],[PROPORSI]]*VLOOKUP(Target_AM[[#This Row],[NIPNAS]],Target_CC[],COLUMN(BK$2)+9,0)</f>
        <v>111290</v>
      </c>
      <c r="BZ170" s="22">
        <f>Target_AM[[#This Row],[PROPORSI]]*VLOOKUP(Target_AM[[#This Row],[NIPNAS]],Target_CC[],COLUMN(BL$2)+9,0)</f>
        <v>111290</v>
      </c>
      <c r="CA170" s="22">
        <f>Target_AM[[#This Row],[PROPORSI]]*VLOOKUP(Target_AM[[#This Row],[NIPNAS]],Target_CC[],COLUMN(BM$2)+9,0)</f>
        <v>1366328</v>
      </c>
      <c r="CB170" s="22">
        <f>Target_AM[[#This Row],[PROPORSI]]*VLOOKUP(Target_AM[[#This Row],[NIPNAS]],Target_CC[],COLUMN(BN$2)+9,0)</f>
        <v>0</v>
      </c>
      <c r="CC170" s="22">
        <f>Target_AM[[#This Row],[PROPORSI]]*VLOOKUP(Target_AM[[#This Row],[NIPNAS]],Target_CC[],COLUMN(BO$2)+9,0)</f>
        <v>0</v>
      </c>
      <c r="CD170" s="22">
        <f>Target_AM[[#This Row],[PROPORSI]]*VLOOKUP(Target_AM[[#This Row],[NIPNAS]],Target_CC[],COLUMN(BP$2)+9,0)</f>
        <v>0</v>
      </c>
      <c r="CE170" s="22">
        <f>Target_AM[[#This Row],[PROPORSI]]*VLOOKUP(Target_AM[[#This Row],[NIPNAS]],Target_CC[],COLUMN(BQ$2)+9,0)</f>
        <v>0</v>
      </c>
      <c r="CF170" s="22">
        <f>Target_AM[[#This Row],[PROPORSI]]*VLOOKUP(Target_AM[[#This Row],[NIPNAS]],Target_CC[],COLUMN(BR$2)+9,0)</f>
        <v>0</v>
      </c>
      <c r="CG170" s="22">
        <f>Target_AM[[#This Row],[PROPORSI]]*VLOOKUP(Target_AM[[#This Row],[NIPNAS]],Target_CC[],COLUMN(BS$2)+9,0)</f>
        <v>0</v>
      </c>
      <c r="CH170" s="22">
        <f>Target_AM[[#This Row],[PROPORSI]]*VLOOKUP(Target_AM[[#This Row],[NIPNAS]],Target_CC[],COLUMN(BT$2)+9,0)</f>
        <v>0</v>
      </c>
      <c r="CI170" s="22">
        <f>Target_AM[[#This Row],[PROPORSI]]*VLOOKUP(Target_AM[[#This Row],[NIPNAS]],Target_CC[],COLUMN(BU$2)+9,0)</f>
        <v>0</v>
      </c>
      <c r="CJ170" s="22">
        <f>Target_AM[[#This Row],[PROPORSI]]*VLOOKUP(Target_AM[[#This Row],[NIPNAS]],Target_CC[],COLUMN(BV$2)+9,0)</f>
        <v>0</v>
      </c>
      <c r="CK170" s="22">
        <f>Target_AM[[#This Row],[PROPORSI]]*VLOOKUP(Target_AM[[#This Row],[NIPNAS]],Target_CC[],COLUMN(BW$2)+9,0)</f>
        <v>0</v>
      </c>
      <c r="CL170" s="22">
        <f>Target_AM[[#This Row],[PROPORSI]]*VLOOKUP(Target_AM[[#This Row],[NIPNAS]],Target_CC[],COLUMN(BX$2)+9,0)</f>
        <v>0</v>
      </c>
      <c r="CM170" s="22">
        <f>Target_AM[[#This Row],[PROPORSI]]*VLOOKUP(Target_AM[[#This Row],[NIPNAS]],Target_CC[],COLUMN(BY$2)+9,0)</f>
        <v>0</v>
      </c>
      <c r="CN170" s="22">
        <f>Target_AM[[#This Row],[PROPORSI]]*VLOOKUP(Target_AM[[#This Row],[NIPNAS]],Target_CC[],COLUMN(BZ$2)+9,0)</f>
        <v>0</v>
      </c>
      <c r="CO170" s="22">
        <f>Target_AM[[#This Row],[PROPORSI]]*VLOOKUP(Target_AM[[#This Row],[NIPNAS]],Target_CC[],COLUMN(CA$2)+9,0)</f>
        <v>110750</v>
      </c>
      <c r="CP170" s="22">
        <f>Target_AM[[#This Row],[PROPORSI]]*VLOOKUP(Target_AM[[#This Row],[NIPNAS]],Target_CC[],COLUMN(CB$2)+9,0)</f>
        <v>111510</v>
      </c>
      <c r="CQ170" s="22">
        <f>Target_AM[[#This Row],[PROPORSI]]*VLOOKUP(Target_AM[[#This Row],[NIPNAS]],Target_CC[],COLUMN(CC$2)+9,0)</f>
        <v>111290</v>
      </c>
      <c r="CR170" s="22">
        <f>Target_AM[[#This Row],[PROPORSI]]*VLOOKUP(Target_AM[[#This Row],[NIPNAS]],Target_CC[],COLUMN(CD$2)+9,0)</f>
        <v>111290</v>
      </c>
      <c r="CS170" s="22">
        <f>Target_AM[[#This Row],[PROPORSI]]*VLOOKUP(Target_AM[[#This Row],[NIPNAS]],Target_CC[],COLUMN(CE$2)+9,0)</f>
        <v>111290</v>
      </c>
      <c r="CT170" s="22">
        <f>Target_AM[[#This Row],[PROPORSI]]*VLOOKUP(Target_AM[[#This Row],[NIPNAS]],Target_CC[],COLUMN(CF$2)+9,0)</f>
        <v>111290</v>
      </c>
      <c r="CU170" s="22">
        <f>Target_AM[[#This Row],[PROPORSI]]*VLOOKUP(Target_AM[[#This Row],[NIPNAS]],Target_CC[],COLUMN(CG$2)+9,0)</f>
        <v>111290</v>
      </c>
      <c r="CV170" s="22">
        <f>Target_AM[[#This Row],[PROPORSI]]*VLOOKUP(Target_AM[[#This Row],[NIPNAS]],Target_CC[],COLUMN(CH$2)+9,0)</f>
        <v>111290</v>
      </c>
      <c r="CW170" s="22">
        <f>Target_AM[[#This Row],[PROPORSI]]*VLOOKUP(Target_AM[[#This Row],[NIPNAS]],Target_CC[],COLUMN(CI$2)+9,0)</f>
        <v>111290</v>
      </c>
      <c r="CX170" s="22">
        <f>Target_AM[[#This Row],[PROPORSI]]*VLOOKUP(Target_AM[[#This Row],[NIPNAS]],Target_CC[],COLUMN(CJ$2)+9,0)</f>
        <v>111290</v>
      </c>
      <c r="CY170" s="22">
        <f>Target_AM[[#This Row],[PROPORSI]]*VLOOKUP(Target_AM[[#This Row],[NIPNAS]],Target_CC[],COLUMN(CK$2)+9,0)</f>
        <v>111290</v>
      </c>
      <c r="CZ170" s="22">
        <f>Target_AM[[#This Row],[PROPORSI]]*VLOOKUP(Target_AM[[#This Row],[NIPNAS]],Target_CC[],COLUMN(CL$2)+9,0)</f>
        <v>111290</v>
      </c>
      <c r="DA170" s="22">
        <f>Target_AM[[#This Row],[PROPORSI]]*VLOOKUP(Target_AM[[#This Row],[NIPNAS]],Target_CC[],COLUMN(CM$2)+9,0)</f>
        <v>1335160</v>
      </c>
      <c r="DB170" s="22">
        <f>Target_AM[[#This Row],[PROPORSI]]*VLOOKUP(Target_AM[[#This Row],[NIPNAS]],Target_CC[],COLUMN(CN$2)+9,0)</f>
        <v>0</v>
      </c>
      <c r="DC170" s="22">
        <f>Target_AM[[#This Row],[PROPORSI]]*VLOOKUP(Target_AM[[#This Row],[NIPNAS]],Target_CC[],COLUMN(CO$2)+9,0)</f>
        <v>0</v>
      </c>
      <c r="DD170" s="22">
        <f>Target_AM[[#This Row],[PROPORSI]]*VLOOKUP(Target_AM[[#This Row],[NIPNAS]],Target_CC[],COLUMN(CP$2)+9,0)</f>
        <v>0</v>
      </c>
      <c r="DE170" s="22">
        <f>Target_AM[[#This Row],[PROPORSI]]*VLOOKUP(Target_AM[[#This Row],[NIPNAS]],Target_CC[],COLUMN(CQ$2)+9,0)</f>
        <v>0</v>
      </c>
      <c r="DF170" s="22">
        <f>Target_AM[[#This Row],[PROPORSI]]*VLOOKUP(Target_AM[[#This Row],[NIPNAS]],Target_CC[],COLUMN(CR$2)+9,0)</f>
        <v>0</v>
      </c>
      <c r="DG170" s="22">
        <f>Target_AM[[#This Row],[PROPORSI]]*VLOOKUP(Target_AM[[#This Row],[NIPNAS]],Target_CC[],COLUMN(CS$2)+9,0)</f>
        <v>0</v>
      </c>
      <c r="DH170" s="22">
        <f>Target_AM[[#This Row],[PROPORSI]]*VLOOKUP(Target_AM[[#This Row],[NIPNAS]],Target_CC[],COLUMN(CT$2)+9,0)</f>
        <v>0</v>
      </c>
      <c r="DI170" s="22">
        <f>Target_AM[[#This Row],[PROPORSI]]*VLOOKUP(Target_AM[[#This Row],[NIPNAS]],Target_CC[],COLUMN(CU$2)+9,0)</f>
        <v>0</v>
      </c>
      <c r="DJ170" s="22">
        <f>Target_AM[[#This Row],[PROPORSI]]*VLOOKUP(Target_AM[[#This Row],[NIPNAS]],Target_CC[],COLUMN(CV$2)+9,0)</f>
        <v>0</v>
      </c>
      <c r="DK170" s="22">
        <f>Target_AM[[#This Row],[PROPORSI]]*VLOOKUP(Target_AM[[#This Row],[NIPNAS]],Target_CC[],COLUMN(CW$2)+9,0)</f>
        <v>0</v>
      </c>
      <c r="DL170" s="22">
        <f>Target_AM[[#This Row],[PROPORSI]]*VLOOKUP(Target_AM[[#This Row],[NIPNAS]],Target_CC[],COLUMN(CX$2)+9,0)</f>
        <v>0</v>
      </c>
      <c r="DM170" s="22">
        <f>Target_AM[[#This Row],[PROPORSI]]*VLOOKUP(Target_AM[[#This Row],[NIPNAS]],Target_CC[],COLUMN(CY$2)+9,0)</f>
        <v>0</v>
      </c>
      <c r="DN170" s="22">
        <f>Target_AM[[#This Row],[PROPORSI]]*VLOOKUP(Target_AM[[#This Row],[NIPNAS]],Target_CC[],COLUMN(CZ$2)+9,0)</f>
        <v>0</v>
      </c>
      <c r="DO170" s="22">
        <f>Target_AM[[#This Row],[PROPORSI]]*VLOOKUP(Target_AM[[#This Row],[NIPNAS]],Target_CC[],COLUMN(DA$2)+9,0)</f>
        <v>0</v>
      </c>
      <c r="DP170" s="22">
        <f>Target_AM[[#This Row],[PROPORSI]]*VLOOKUP(Target_AM[[#This Row],[NIPNAS]],Target_CC[],COLUMN(DB$2)+9,0)</f>
        <v>0</v>
      </c>
      <c r="DQ170" s="22">
        <f>Target_AM[[#This Row],[PROPORSI]]*VLOOKUP(Target_AM[[#This Row],[NIPNAS]],Target_CC[],COLUMN(DC$2)+9,0)</f>
        <v>0</v>
      </c>
      <c r="DR170" s="22">
        <f>Target_AM[[#This Row],[PROPORSI]]*VLOOKUP(Target_AM[[#This Row],[NIPNAS]],Target_CC[],COLUMN(DD$2)+9,0)</f>
        <v>0</v>
      </c>
      <c r="DS170" s="22">
        <f>Target_AM[[#This Row],[PROPORSI]]*VLOOKUP(Target_AM[[#This Row],[NIPNAS]],Target_CC[],COLUMN(DE$2)+9,0)</f>
        <v>0</v>
      </c>
      <c r="DT170" s="22">
        <f>Target_AM[[#This Row],[PROPORSI]]*VLOOKUP(Target_AM[[#This Row],[NIPNAS]],Target_CC[],COLUMN(DF$2)+9,0)</f>
        <v>0</v>
      </c>
      <c r="DU170" s="22">
        <f>Target_AM[[#This Row],[PROPORSI]]*VLOOKUP(Target_AM[[#This Row],[NIPNAS]],Target_CC[],COLUMN(DG$2)+9,0)</f>
        <v>0</v>
      </c>
      <c r="DV170" s="22">
        <f>Target_AM[[#This Row],[PROPORSI]]*VLOOKUP(Target_AM[[#This Row],[NIPNAS]],Target_CC[],COLUMN(DH$2)+9,0)</f>
        <v>0</v>
      </c>
      <c r="DW170" s="22">
        <f>Target_AM[[#This Row],[PROPORSI]]*VLOOKUP(Target_AM[[#This Row],[NIPNAS]],Target_CC[],COLUMN(DI$2)+9,0)</f>
        <v>0</v>
      </c>
      <c r="DX170" s="22">
        <f>Target_AM[[#This Row],[PROPORSI]]*VLOOKUP(Target_AM[[#This Row],[NIPNAS]],Target_CC[],COLUMN(DJ$2)+9,0)</f>
        <v>0</v>
      </c>
      <c r="DY170" s="22">
        <f>Target_AM[[#This Row],[PROPORSI]]*VLOOKUP(Target_AM[[#This Row],[NIPNAS]],Target_CC[],COLUMN(DK$2)+9,0)</f>
        <v>0</v>
      </c>
      <c r="DZ170" s="22">
        <f>Target_AM[[#This Row],[PROPORSI]]*VLOOKUP(Target_AM[[#This Row],[NIPNAS]],Target_CC[],COLUMN(DL$2)+9,0)</f>
        <v>0</v>
      </c>
      <c r="EA170" s="22">
        <f>Target_AM[[#This Row],[PROPORSI]]*VLOOKUP(Target_AM[[#This Row],[NIPNAS]],Target_CC[],COLUMN(DM$2)+9,0)</f>
        <v>0</v>
      </c>
    </row>
    <row r="171" spans="2:131" x14ac:dyDescent="0.3">
      <c r="B171">
        <v>910017</v>
      </c>
      <c r="C171" t="s">
        <v>1049</v>
      </c>
      <c r="D171">
        <v>1</v>
      </c>
      <c r="E171" s="8">
        <v>45658</v>
      </c>
      <c r="F171">
        <v>10138330</v>
      </c>
      <c r="G171" t="s">
        <v>445</v>
      </c>
      <c r="J171" t="s">
        <v>300</v>
      </c>
      <c r="K171" t="s">
        <v>25</v>
      </c>
      <c r="L171" t="s">
        <v>159</v>
      </c>
      <c r="M171" t="s">
        <v>29</v>
      </c>
      <c r="N171" s="23">
        <f>Target_AM[[#This Row],[PROPORSI]]*VLOOKUP(Target_AM[[#This Row],[NIPNAS]],Target_CC[],9,0)</f>
        <v>15129887.887916533</v>
      </c>
      <c r="O171" s="22">
        <f>Target_AM[[#This Row],[PROPORSI]]*VLOOKUP(Target_AM[[#This Row],[NIPNAS]],Target_CC[],COLUMN(A$2)+9,0)</f>
        <v>106001.70970723416</v>
      </c>
      <c r="P171" s="22">
        <f>Target_AM[[#This Row],[PROPORSI]]*VLOOKUP(Target_AM[[#This Row],[NIPNAS]],Target_CC[],COLUMN(B$2)+9,0)</f>
        <v>107853.06392891648</v>
      </c>
      <c r="Q171" s="22">
        <f>Target_AM[[#This Row],[PROPORSI]]*VLOOKUP(Target_AM[[#This Row],[NIPNAS]],Target_CC[],COLUMN(C$2)+9,0)</f>
        <v>115308.3538369905</v>
      </c>
      <c r="R171" s="22">
        <f>Target_AM[[#This Row],[PROPORSI]]*VLOOKUP(Target_AM[[#This Row],[NIPNAS]],Target_CC[],COLUMN(D$2)+9,0)</f>
        <v>108349.6062914761</v>
      </c>
      <c r="S171" s="22">
        <f>Target_AM[[#This Row],[PROPORSI]]*VLOOKUP(Target_AM[[#This Row],[NIPNAS]],Target_CC[],COLUMN(E$2)+9,0)</f>
        <v>113841.36227965532</v>
      </c>
      <c r="T171" s="22">
        <f>Target_AM[[#This Row],[PROPORSI]]*VLOOKUP(Target_AM[[#This Row],[NIPNAS]],Target_CC[],COLUMN(F$2)+9,0)</f>
        <v>112322.70560625118</v>
      </c>
      <c r="U171" s="22">
        <f>Target_AM[[#This Row],[PROPORSI]]*VLOOKUP(Target_AM[[#This Row],[NIPNAS]],Target_CC[],COLUMN(G$2)+9,0)</f>
        <v>117695.86743247585</v>
      </c>
      <c r="V171" s="22">
        <f>Target_AM[[#This Row],[PROPORSI]]*VLOOKUP(Target_AM[[#This Row],[NIPNAS]],Target_CC[],COLUMN(H$2)+9,0)</f>
        <v>118868.92998374789</v>
      </c>
      <c r="W171" s="22">
        <f>Target_AM[[#This Row],[PROPORSI]]*VLOOKUP(Target_AM[[#This Row],[NIPNAS]],Target_CC[],COLUMN(I$2)+9,0)</f>
        <v>117347.4107066635</v>
      </c>
      <c r="X171" s="22">
        <f>Target_AM[[#This Row],[PROPORSI]]*VLOOKUP(Target_AM[[#This Row],[NIPNAS]],Target_CC[],COLUMN(J$2)+9,0)</f>
        <v>119708.25648430387</v>
      </c>
      <c r="Y171" s="22">
        <f>Target_AM[[#This Row],[PROPORSI]]*VLOOKUP(Target_AM[[#This Row],[NIPNAS]],Target_CC[],COLUMN(K$2)+9,0)</f>
        <v>118834.83071022439</v>
      </c>
      <c r="Z171" s="22">
        <f>Target_AM[[#This Row],[PROPORSI]]*VLOOKUP(Target_AM[[#This Row],[NIPNAS]],Target_CC[],COLUMN(L$2)+9,0)</f>
        <v>112122.90303206071</v>
      </c>
      <c r="AA171" s="22">
        <f>Target_AM[[#This Row],[PROPORSI]]*VLOOKUP(Target_AM[[#This Row],[NIPNAS]],Target_CC[],COLUMN(M$2)+9,0)</f>
        <v>1368254.9999999998</v>
      </c>
      <c r="AB171" s="22">
        <f>Target_AM[[#This Row],[PROPORSI]]*VLOOKUP(Target_AM[[#This Row],[NIPNAS]],Target_CC[],COLUMN(N$2)+9,0)</f>
        <v>1831320.0517443563</v>
      </c>
      <c r="AC171" s="22">
        <f>Target_AM[[#This Row],[PROPORSI]]*VLOOKUP(Target_AM[[#This Row],[NIPNAS]],Target_CC[],COLUMN(O$2)+9,0)</f>
        <v>1863304.6500910469</v>
      </c>
      <c r="AD171" s="22">
        <f>Target_AM[[#This Row],[PROPORSI]]*VLOOKUP(Target_AM[[#This Row],[NIPNAS]],Target_CC[],COLUMN(P$2)+9,0)</f>
        <v>1992104.6660335404</v>
      </c>
      <c r="AE171" s="22">
        <f>Target_AM[[#This Row],[PROPORSI]]*VLOOKUP(Target_AM[[#This Row],[NIPNAS]],Target_CC[],COLUMN(Q$2)+9,0)</f>
        <v>1871883.0776240313</v>
      </c>
      <c r="AF171" s="22">
        <f>Target_AM[[#This Row],[PROPORSI]]*VLOOKUP(Target_AM[[#This Row],[NIPNAS]],Target_CC[],COLUMN(R$2)+9,0)</f>
        <v>1966760.4422270795</v>
      </c>
      <c r="AG171" s="22">
        <f>Target_AM[[#This Row],[PROPORSI]]*VLOOKUP(Target_AM[[#This Row],[NIPNAS]],Target_CC[],COLUMN(S$2)+9,0)</f>
        <v>1940523.6350529159</v>
      </c>
      <c r="AH171" s="22">
        <f>Target_AM[[#This Row],[PROPORSI]]*VLOOKUP(Target_AM[[#This Row],[NIPNAS]],Target_CC[],COLUMN(T$2)+9,0)</f>
        <v>2033352.1282990118</v>
      </c>
      <c r="AI171" s="22">
        <f>Target_AM[[#This Row],[PROPORSI]]*VLOOKUP(Target_AM[[#This Row],[NIPNAS]],Target_CC[],COLUMN(U$2)+9,0)</f>
        <v>2053618.33889154</v>
      </c>
      <c r="AJ171" s="22">
        <f>Target_AM[[#This Row],[PROPORSI]]*VLOOKUP(Target_AM[[#This Row],[NIPNAS]],Target_CC[],COLUMN(V$2)+9,0)</f>
        <v>2027332.0764441143</v>
      </c>
      <c r="AK171" s="22">
        <f>Target_AM[[#This Row],[PROPORSI]]*VLOOKUP(Target_AM[[#This Row],[NIPNAS]],Target_CC[],COLUMN(W$2)+9,0)</f>
        <v>2068118.8168052817</v>
      </c>
      <c r="AL171" s="22">
        <f>Target_AM[[#This Row],[PROPORSI]]*VLOOKUP(Target_AM[[#This Row],[NIPNAS]],Target_CC[],COLUMN(X$2)+9,0)</f>
        <v>2053029.2287392039</v>
      </c>
      <c r="AM171" s="22">
        <f>Target_AM[[#This Row],[PROPORSI]]*VLOOKUP(Target_AM[[#This Row],[NIPNAS]],Target_CC[],COLUMN(Y$2)+9,0)</f>
        <v>1937071.7807241911</v>
      </c>
      <c r="AN171" s="22">
        <f>Target_AM[[#This Row],[PROPORSI]]*VLOOKUP(Target_AM[[#This Row],[NIPNAS]],Target_CC[],COLUMN(Z$2)+9,0)</f>
        <v>23638418.892676309</v>
      </c>
      <c r="AO171" s="22">
        <f>Target_AM[[#This Row],[PROPORSI]]*VLOOKUP(Target_AM[[#This Row],[NIPNAS]],Target_CC[],COLUMN(AA$2)+9,0)</f>
        <v>1937321.7614515903</v>
      </c>
      <c r="AP171" s="22">
        <f>Target_AM[[#This Row],[PROPORSI]]*VLOOKUP(Target_AM[[#This Row],[NIPNAS]],Target_CC[],COLUMN(AB$2)+9,0)</f>
        <v>1971157.7140199635</v>
      </c>
      <c r="AQ171" s="22">
        <f>Target_AM[[#This Row],[PROPORSI]]*VLOOKUP(Target_AM[[#This Row],[NIPNAS]],Target_CC[],COLUMN(AC$2)+9,0)</f>
        <v>2107413.0198705308</v>
      </c>
      <c r="AR171" s="22">
        <f>Target_AM[[#This Row],[PROPORSI]]*VLOOKUP(Target_AM[[#This Row],[NIPNAS]],Target_CC[],COLUMN(AD$2)+9,0)</f>
        <v>1980232.6839155075</v>
      </c>
      <c r="AS171" s="22">
        <f>Target_AM[[#This Row],[PROPORSI]]*VLOOKUP(Target_AM[[#This Row],[NIPNAS]],Target_CC[],COLUMN(AE$2)+9,0)</f>
        <v>2080601.8045067349</v>
      </c>
      <c r="AT171" s="22">
        <f>Target_AM[[#This Row],[PROPORSI]]*VLOOKUP(Target_AM[[#This Row],[NIPNAS]],Target_CC[],COLUMN(AF$2)+9,0)</f>
        <v>2052846.3406591672</v>
      </c>
      <c r="AU171" s="22">
        <f>Target_AM[[#This Row],[PROPORSI]]*VLOOKUP(Target_AM[[#This Row],[NIPNAS]],Target_CC[],COLUMN(AG$2)+9,0)</f>
        <v>2151047.9957314879</v>
      </c>
      <c r="AV171" s="22">
        <f>Target_AM[[#This Row],[PROPORSI]]*VLOOKUP(Target_AM[[#This Row],[NIPNAS]],Target_CC[],COLUMN(AH$2)+9,0)</f>
        <v>2172487.2688752878</v>
      </c>
      <c r="AW171" s="22">
        <f>Target_AM[[#This Row],[PROPORSI]]*VLOOKUP(Target_AM[[#This Row],[NIPNAS]],Target_CC[],COLUMN(AI$2)+9,0)</f>
        <v>2144679.4871507781</v>
      </c>
      <c r="AX171" s="22">
        <f>Target_AM[[#This Row],[PROPORSI]]*VLOOKUP(Target_AM[[#This Row],[NIPNAS]],Target_CC[],COLUMN(AJ$2)+9,0)</f>
        <v>2187827.0732895858</v>
      </c>
      <c r="AY171" s="22">
        <f>Target_AM[[#This Row],[PROPORSI]]*VLOOKUP(Target_AM[[#This Row],[NIPNAS]],Target_CC[],COLUMN(AK$2)+9,0)</f>
        <v>2171864.0594494282</v>
      </c>
      <c r="AZ171" s="22">
        <f>Target_AM[[#This Row],[PROPORSI]]*VLOOKUP(Target_AM[[#This Row],[NIPNAS]],Target_CC[],COLUMN(AL$2)+9,0)</f>
        <v>2049194.6837562518</v>
      </c>
      <c r="BA171" s="22">
        <f>Target_AM[[#This Row],[PROPORSI]]*VLOOKUP(Target_AM[[#This Row],[NIPNAS]],Target_CC[],COLUMN(AM$2)+9,0)</f>
        <v>25006673.892676312</v>
      </c>
      <c r="BB171" s="22">
        <f>Target_AM[[#This Row],[PROPORSI]]*VLOOKUP(Target_AM[[#This Row],[NIPNAS]],Target_CC[],COLUMN(AN$2)+9,0)</f>
        <v>0</v>
      </c>
      <c r="BC171" s="22">
        <f>Target_AM[[#This Row],[PROPORSI]]*VLOOKUP(Target_AM[[#This Row],[NIPNAS]],Target_CC[],COLUMN(AO$2)+9,0)</f>
        <v>0</v>
      </c>
      <c r="BD171" s="22">
        <f>Target_AM[[#This Row],[PROPORSI]]*VLOOKUP(Target_AM[[#This Row],[NIPNAS]],Target_CC[],COLUMN(AP$2)+9,0)</f>
        <v>0</v>
      </c>
      <c r="BE171" s="22">
        <f>Target_AM[[#This Row],[PROPORSI]]*VLOOKUP(Target_AM[[#This Row],[NIPNAS]],Target_CC[],COLUMN(AQ$2)+9,0)</f>
        <v>0</v>
      </c>
      <c r="BF171" s="22">
        <f>Target_AM[[#This Row],[PROPORSI]]*VLOOKUP(Target_AM[[#This Row],[NIPNAS]],Target_CC[],COLUMN(AR$2)+9,0)</f>
        <v>0</v>
      </c>
      <c r="BG171" s="22">
        <f>Target_AM[[#This Row],[PROPORSI]]*VLOOKUP(Target_AM[[#This Row],[NIPNAS]],Target_CC[],COLUMN(AS$2)+9,0)</f>
        <v>0</v>
      </c>
      <c r="BH171" s="22">
        <f>Target_AM[[#This Row],[PROPORSI]]*VLOOKUP(Target_AM[[#This Row],[NIPNAS]],Target_CC[],COLUMN(AT$2)+9,0)</f>
        <v>0</v>
      </c>
      <c r="BI171" s="22">
        <f>Target_AM[[#This Row],[PROPORSI]]*VLOOKUP(Target_AM[[#This Row],[NIPNAS]],Target_CC[],COLUMN(AU$2)+9,0)</f>
        <v>0</v>
      </c>
      <c r="BJ171" s="22">
        <f>Target_AM[[#This Row],[PROPORSI]]*VLOOKUP(Target_AM[[#This Row],[NIPNAS]],Target_CC[],COLUMN(AV$2)+9,0)</f>
        <v>0</v>
      </c>
      <c r="BK171" s="22">
        <f>Target_AM[[#This Row],[PROPORSI]]*VLOOKUP(Target_AM[[#This Row],[NIPNAS]],Target_CC[],COLUMN(AW$2)+9,0)</f>
        <v>0</v>
      </c>
      <c r="BL171" s="22">
        <f>Target_AM[[#This Row],[PROPORSI]]*VLOOKUP(Target_AM[[#This Row],[NIPNAS]],Target_CC[],COLUMN(AX$2)+9,0)</f>
        <v>0</v>
      </c>
      <c r="BM171" s="22">
        <f>Target_AM[[#This Row],[PROPORSI]]*VLOOKUP(Target_AM[[#This Row],[NIPNAS]],Target_CC[],COLUMN(AY$2)+9,0)</f>
        <v>0</v>
      </c>
      <c r="BN171" s="22">
        <f>Target_AM[[#This Row],[PROPORSI]]*VLOOKUP(Target_AM[[#This Row],[NIPNAS]],Target_CC[],COLUMN(AZ$2)+9,0)</f>
        <v>0</v>
      </c>
      <c r="BO171" s="22">
        <f>Target_AM[[#This Row],[PROPORSI]]*VLOOKUP(Target_AM[[#This Row],[NIPNAS]],Target_CC[],COLUMN(BA$2)+9,0)</f>
        <v>101800</v>
      </c>
      <c r="BP171" s="22">
        <f>Target_AM[[#This Row],[PROPORSI]]*VLOOKUP(Target_AM[[#This Row],[NIPNAS]],Target_CC[],COLUMN(BB$2)+9,0)</f>
        <v>103734</v>
      </c>
      <c r="BQ171" s="22">
        <f>Target_AM[[#This Row],[PROPORSI]]*VLOOKUP(Target_AM[[#This Row],[NIPNAS]],Target_CC[],COLUMN(BC$2)+9,0)</f>
        <v>104550</v>
      </c>
      <c r="BR171" s="22">
        <f>Target_AM[[#This Row],[PROPORSI]]*VLOOKUP(Target_AM[[#This Row],[NIPNAS]],Target_CC[],COLUMN(BD$2)+9,0)</f>
        <v>142950</v>
      </c>
      <c r="BS171" s="22">
        <f>Target_AM[[#This Row],[PROPORSI]]*VLOOKUP(Target_AM[[#This Row],[NIPNAS]],Target_CC[],COLUMN(BE$2)+9,0)</f>
        <v>142950</v>
      </c>
      <c r="BT171" s="22">
        <f>Target_AM[[#This Row],[PROPORSI]]*VLOOKUP(Target_AM[[#This Row],[NIPNAS]],Target_CC[],COLUMN(BF$2)+9,0)</f>
        <v>142950</v>
      </c>
      <c r="BU171" s="22">
        <f>Target_AM[[#This Row],[PROPORSI]]*VLOOKUP(Target_AM[[#This Row],[NIPNAS]],Target_CC[],COLUMN(BG$2)+9,0)</f>
        <v>142950</v>
      </c>
      <c r="BV171" s="22">
        <f>Target_AM[[#This Row],[PROPORSI]]*VLOOKUP(Target_AM[[#This Row],[NIPNAS]],Target_CC[],COLUMN(BH$2)+9,0)</f>
        <v>142950</v>
      </c>
      <c r="BW171" s="22">
        <f>Target_AM[[#This Row],[PROPORSI]]*VLOOKUP(Target_AM[[#This Row],[NIPNAS]],Target_CC[],COLUMN(BI$2)+9,0)</f>
        <v>142950</v>
      </c>
      <c r="BX171" s="22">
        <f>Target_AM[[#This Row],[PROPORSI]]*VLOOKUP(Target_AM[[#This Row],[NIPNAS]],Target_CC[],COLUMN(BJ$2)+9,0)</f>
        <v>142950</v>
      </c>
      <c r="BY171" s="22">
        <f>Target_AM[[#This Row],[PROPORSI]]*VLOOKUP(Target_AM[[#This Row],[NIPNAS]],Target_CC[],COLUMN(BK$2)+9,0)</f>
        <v>142950</v>
      </c>
      <c r="BZ171" s="22">
        <f>Target_AM[[#This Row],[PROPORSI]]*VLOOKUP(Target_AM[[#This Row],[NIPNAS]],Target_CC[],COLUMN(BL$2)+9,0)</f>
        <v>142950</v>
      </c>
      <c r="CA171" s="22">
        <f>Target_AM[[#This Row],[PROPORSI]]*VLOOKUP(Target_AM[[#This Row],[NIPNAS]],Target_CC[],COLUMN(BM$2)+9,0)</f>
        <v>1596634</v>
      </c>
      <c r="CB171" s="22">
        <f>Target_AM[[#This Row],[PROPORSI]]*VLOOKUP(Target_AM[[#This Row],[NIPNAS]],Target_CC[],COLUMN(BN$2)+9,0)</f>
        <v>0</v>
      </c>
      <c r="CC171" s="22">
        <f>Target_AM[[#This Row],[PROPORSI]]*VLOOKUP(Target_AM[[#This Row],[NIPNAS]],Target_CC[],COLUMN(BO$2)+9,0)</f>
        <v>0</v>
      </c>
      <c r="CD171" s="22">
        <f>Target_AM[[#This Row],[PROPORSI]]*VLOOKUP(Target_AM[[#This Row],[NIPNAS]],Target_CC[],COLUMN(BP$2)+9,0)</f>
        <v>0</v>
      </c>
      <c r="CE171" s="22">
        <f>Target_AM[[#This Row],[PROPORSI]]*VLOOKUP(Target_AM[[#This Row],[NIPNAS]],Target_CC[],COLUMN(BQ$2)+9,0)</f>
        <v>0</v>
      </c>
      <c r="CF171" s="22">
        <f>Target_AM[[#This Row],[PROPORSI]]*VLOOKUP(Target_AM[[#This Row],[NIPNAS]],Target_CC[],COLUMN(BR$2)+9,0)</f>
        <v>0</v>
      </c>
      <c r="CG171" s="22">
        <f>Target_AM[[#This Row],[PROPORSI]]*VLOOKUP(Target_AM[[#This Row],[NIPNAS]],Target_CC[],COLUMN(BS$2)+9,0)</f>
        <v>0</v>
      </c>
      <c r="CH171" s="22">
        <f>Target_AM[[#This Row],[PROPORSI]]*VLOOKUP(Target_AM[[#This Row],[NIPNAS]],Target_CC[],COLUMN(BT$2)+9,0)</f>
        <v>0</v>
      </c>
      <c r="CI171" s="22">
        <f>Target_AM[[#This Row],[PROPORSI]]*VLOOKUP(Target_AM[[#This Row],[NIPNAS]],Target_CC[],COLUMN(BU$2)+9,0)</f>
        <v>0</v>
      </c>
      <c r="CJ171" s="22">
        <f>Target_AM[[#This Row],[PROPORSI]]*VLOOKUP(Target_AM[[#This Row],[NIPNAS]],Target_CC[],COLUMN(BV$2)+9,0)</f>
        <v>0</v>
      </c>
      <c r="CK171" s="22">
        <f>Target_AM[[#This Row],[PROPORSI]]*VLOOKUP(Target_AM[[#This Row],[NIPNAS]],Target_CC[],COLUMN(BW$2)+9,0)</f>
        <v>0</v>
      </c>
      <c r="CL171" s="22">
        <f>Target_AM[[#This Row],[PROPORSI]]*VLOOKUP(Target_AM[[#This Row],[NIPNAS]],Target_CC[],COLUMN(BX$2)+9,0)</f>
        <v>0</v>
      </c>
      <c r="CM171" s="22">
        <f>Target_AM[[#This Row],[PROPORSI]]*VLOOKUP(Target_AM[[#This Row],[NIPNAS]],Target_CC[],COLUMN(BY$2)+9,0)</f>
        <v>0</v>
      </c>
      <c r="CN171" s="22">
        <f>Target_AM[[#This Row],[PROPORSI]]*VLOOKUP(Target_AM[[#This Row],[NIPNAS]],Target_CC[],COLUMN(BZ$2)+9,0)</f>
        <v>0</v>
      </c>
      <c r="CO171" s="22">
        <f>Target_AM[[#This Row],[PROPORSI]]*VLOOKUP(Target_AM[[#This Row],[NIPNAS]],Target_CC[],COLUMN(CA$2)+9,0)</f>
        <v>140200</v>
      </c>
      <c r="CP171" s="22">
        <f>Target_AM[[#This Row],[PROPORSI]]*VLOOKUP(Target_AM[[#This Row],[NIPNAS]],Target_CC[],COLUMN(CB$2)+9,0)</f>
        <v>140700</v>
      </c>
      <c r="CQ171" s="22">
        <f>Target_AM[[#This Row],[PROPORSI]]*VLOOKUP(Target_AM[[#This Row],[NIPNAS]],Target_CC[],COLUMN(CC$2)+9,0)</f>
        <v>142950</v>
      </c>
      <c r="CR171" s="22">
        <f>Target_AM[[#This Row],[PROPORSI]]*VLOOKUP(Target_AM[[#This Row],[NIPNAS]],Target_CC[],COLUMN(CD$2)+9,0)</f>
        <v>142950</v>
      </c>
      <c r="CS171" s="22">
        <f>Target_AM[[#This Row],[PROPORSI]]*VLOOKUP(Target_AM[[#This Row],[NIPNAS]],Target_CC[],COLUMN(CE$2)+9,0)</f>
        <v>142950</v>
      </c>
      <c r="CT171" s="22">
        <f>Target_AM[[#This Row],[PROPORSI]]*VLOOKUP(Target_AM[[#This Row],[NIPNAS]],Target_CC[],COLUMN(CF$2)+9,0)</f>
        <v>142950</v>
      </c>
      <c r="CU171" s="22">
        <f>Target_AM[[#This Row],[PROPORSI]]*VLOOKUP(Target_AM[[#This Row],[NIPNAS]],Target_CC[],COLUMN(CG$2)+9,0)</f>
        <v>142950</v>
      </c>
      <c r="CV171" s="22">
        <f>Target_AM[[#This Row],[PROPORSI]]*VLOOKUP(Target_AM[[#This Row],[NIPNAS]],Target_CC[],COLUMN(CH$2)+9,0)</f>
        <v>142950</v>
      </c>
      <c r="CW171" s="22">
        <f>Target_AM[[#This Row],[PROPORSI]]*VLOOKUP(Target_AM[[#This Row],[NIPNAS]],Target_CC[],COLUMN(CI$2)+9,0)</f>
        <v>142950</v>
      </c>
      <c r="CX171" s="22">
        <f>Target_AM[[#This Row],[PROPORSI]]*VLOOKUP(Target_AM[[#This Row],[NIPNAS]],Target_CC[],COLUMN(CJ$2)+9,0)</f>
        <v>142950</v>
      </c>
      <c r="CY171" s="22">
        <f>Target_AM[[#This Row],[PROPORSI]]*VLOOKUP(Target_AM[[#This Row],[NIPNAS]],Target_CC[],COLUMN(CK$2)+9,0)</f>
        <v>142950</v>
      </c>
      <c r="CZ171" s="22">
        <f>Target_AM[[#This Row],[PROPORSI]]*VLOOKUP(Target_AM[[#This Row],[NIPNAS]],Target_CC[],COLUMN(CL$2)+9,0)</f>
        <v>142950</v>
      </c>
      <c r="DA171" s="22">
        <f>Target_AM[[#This Row],[PROPORSI]]*VLOOKUP(Target_AM[[#This Row],[NIPNAS]],Target_CC[],COLUMN(CM$2)+9,0)</f>
        <v>1710400</v>
      </c>
      <c r="DB171" s="22">
        <f>Target_AM[[#This Row],[PROPORSI]]*VLOOKUP(Target_AM[[#This Row],[NIPNAS]],Target_CC[],COLUMN(CN$2)+9,0)</f>
        <v>0</v>
      </c>
      <c r="DC171" s="22">
        <f>Target_AM[[#This Row],[PROPORSI]]*VLOOKUP(Target_AM[[#This Row],[NIPNAS]],Target_CC[],COLUMN(CO$2)+9,0)</f>
        <v>0</v>
      </c>
      <c r="DD171" s="22">
        <f>Target_AM[[#This Row],[PROPORSI]]*VLOOKUP(Target_AM[[#This Row],[NIPNAS]],Target_CC[],COLUMN(CP$2)+9,0)</f>
        <v>0</v>
      </c>
      <c r="DE171" s="22">
        <f>Target_AM[[#This Row],[PROPORSI]]*VLOOKUP(Target_AM[[#This Row],[NIPNAS]],Target_CC[],COLUMN(CQ$2)+9,0)</f>
        <v>0</v>
      </c>
      <c r="DF171" s="22">
        <f>Target_AM[[#This Row],[PROPORSI]]*VLOOKUP(Target_AM[[#This Row],[NIPNAS]],Target_CC[],COLUMN(CR$2)+9,0)</f>
        <v>0</v>
      </c>
      <c r="DG171" s="22">
        <f>Target_AM[[#This Row],[PROPORSI]]*VLOOKUP(Target_AM[[#This Row],[NIPNAS]],Target_CC[],COLUMN(CS$2)+9,0)</f>
        <v>0</v>
      </c>
      <c r="DH171" s="22">
        <f>Target_AM[[#This Row],[PROPORSI]]*VLOOKUP(Target_AM[[#This Row],[NIPNAS]],Target_CC[],COLUMN(CT$2)+9,0)</f>
        <v>0</v>
      </c>
      <c r="DI171" s="22">
        <f>Target_AM[[#This Row],[PROPORSI]]*VLOOKUP(Target_AM[[#This Row],[NIPNAS]],Target_CC[],COLUMN(CU$2)+9,0)</f>
        <v>0</v>
      </c>
      <c r="DJ171" s="22">
        <f>Target_AM[[#This Row],[PROPORSI]]*VLOOKUP(Target_AM[[#This Row],[NIPNAS]],Target_CC[],COLUMN(CV$2)+9,0)</f>
        <v>0</v>
      </c>
      <c r="DK171" s="22">
        <f>Target_AM[[#This Row],[PROPORSI]]*VLOOKUP(Target_AM[[#This Row],[NIPNAS]],Target_CC[],COLUMN(CW$2)+9,0)</f>
        <v>0</v>
      </c>
      <c r="DL171" s="22">
        <f>Target_AM[[#This Row],[PROPORSI]]*VLOOKUP(Target_AM[[#This Row],[NIPNAS]],Target_CC[],COLUMN(CX$2)+9,0)</f>
        <v>0</v>
      </c>
      <c r="DM171" s="22">
        <f>Target_AM[[#This Row],[PROPORSI]]*VLOOKUP(Target_AM[[#This Row],[NIPNAS]],Target_CC[],COLUMN(CY$2)+9,0)</f>
        <v>0</v>
      </c>
      <c r="DN171" s="22">
        <f>Target_AM[[#This Row],[PROPORSI]]*VLOOKUP(Target_AM[[#This Row],[NIPNAS]],Target_CC[],COLUMN(CZ$2)+9,0)</f>
        <v>0</v>
      </c>
      <c r="DO171" s="22">
        <f>Target_AM[[#This Row],[PROPORSI]]*VLOOKUP(Target_AM[[#This Row],[NIPNAS]],Target_CC[],COLUMN(DA$2)+9,0)</f>
        <v>0</v>
      </c>
      <c r="DP171" s="22">
        <f>Target_AM[[#This Row],[PROPORSI]]*VLOOKUP(Target_AM[[#This Row],[NIPNAS]],Target_CC[],COLUMN(DB$2)+9,0)</f>
        <v>0</v>
      </c>
      <c r="DQ171" s="22">
        <f>Target_AM[[#This Row],[PROPORSI]]*VLOOKUP(Target_AM[[#This Row],[NIPNAS]],Target_CC[],COLUMN(DC$2)+9,0)</f>
        <v>0</v>
      </c>
      <c r="DR171" s="22">
        <f>Target_AM[[#This Row],[PROPORSI]]*VLOOKUP(Target_AM[[#This Row],[NIPNAS]],Target_CC[],COLUMN(DD$2)+9,0)</f>
        <v>0</v>
      </c>
      <c r="DS171" s="22">
        <f>Target_AM[[#This Row],[PROPORSI]]*VLOOKUP(Target_AM[[#This Row],[NIPNAS]],Target_CC[],COLUMN(DE$2)+9,0)</f>
        <v>0</v>
      </c>
      <c r="DT171" s="22">
        <f>Target_AM[[#This Row],[PROPORSI]]*VLOOKUP(Target_AM[[#This Row],[NIPNAS]],Target_CC[],COLUMN(DF$2)+9,0)</f>
        <v>0</v>
      </c>
      <c r="DU171" s="22">
        <f>Target_AM[[#This Row],[PROPORSI]]*VLOOKUP(Target_AM[[#This Row],[NIPNAS]],Target_CC[],COLUMN(DG$2)+9,0)</f>
        <v>0</v>
      </c>
      <c r="DV171" s="22">
        <f>Target_AM[[#This Row],[PROPORSI]]*VLOOKUP(Target_AM[[#This Row],[NIPNAS]],Target_CC[],COLUMN(DH$2)+9,0)</f>
        <v>0</v>
      </c>
      <c r="DW171" s="22">
        <f>Target_AM[[#This Row],[PROPORSI]]*VLOOKUP(Target_AM[[#This Row],[NIPNAS]],Target_CC[],COLUMN(DI$2)+9,0)</f>
        <v>0</v>
      </c>
      <c r="DX171" s="22">
        <f>Target_AM[[#This Row],[PROPORSI]]*VLOOKUP(Target_AM[[#This Row],[NIPNAS]],Target_CC[],COLUMN(DJ$2)+9,0)</f>
        <v>0</v>
      </c>
      <c r="DY171" s="22">
        <f>Target_AM[[#This Row],[PROPORSI]]*VLOOKUP(Target_AM[[#This Row],[NIPNAS]],Target_CC[],COLUMN(DK$2)+9,0)</f>
        <v>0</v>
      </c>
      <c r="DZ171" s="22">
        <f>Target_AM[[#This Row],[PROPORSI]]*VLOOKUP(Target_AM[[#This Row],[NIPNAS]],Target_CC[],COLUMN(DL$2)+9,0)</f>
        <v>0</v>
      </c>
      <c r="EA171" s="22">
        <f>Target_AM[[#This Row],[PROPORSI]]*VLOOKUP(Target_AM[[#This Row],[NIPNAS]],Target_CC[],COLUMN(DM$2)+9,0)</f>
        <v>0</v>
      </c>
    </row>
    <row r="172" spans="2:131" x14ac:dyDescent="0.3">
      <c r="B172">
        <v>403613</v>
      </c>
      <c r="C172" t="s">
        <v>1003</v>
      </c>
      <c r="D172">
        <v>1</v>
      </c>
      <c r="E172" s="8">
        <v>45658</v>
      </c>
      <c r="F172">
        <v>19500380</v>
      </c>
      <c r="G172" t="s">
        <v>405</v>
      </c>
      <c r="J172" t="s">
        <v>363</v>
      </c>
      <c r="K172" t="s">
        <v>25</v>
      </c>
      <c r="L172" t="s">
        <v>159</v>
      </c>
      <c r="M172" t="s">
        <v>29</v>
      </c>
      <c r="N172" s="23">
        <f>Target_AM[[#This Row],[PROPORSI]]*VLOOKUP(Target_AM[[#This Row],[NIPNAS]],Target_CC[],9,0)</f>
        <v>22869722.756110534</v>
      </c>
      <c r="O172" s="22">
        <f>Target_AM[[#This Row],[PROPORSI]]*VLOOKUP(Target_AM[[#This Row],[NIPNAS]],Target_CC[],COLUMN(A$2)+9,0)</f>
        <v>3903</v>
      </c>
      <c r="P172" s="22">
        <f>Target_AM[[#This Row],[PROPORSI]]*VLOOKUP(Target_AM[[#This Row],[NIPNAS]],Target_CC[],COLUMN(B$2)+9,0)</f>
        <v>3903</v>
      </c>
      <c r="Q172" s="22">
        <f>Target_AM[[#This Row],[PROPORSI]]*VLOOKUP(Target_AM[[#This Row],[NIPNAS]],Target_CC[],COLUMN(C$2)+9,0)</f>
        <v>3746.88</v>
      </c>
      <c r="R172" s="22">
        <f>Target_AM[[#This Row],[PROPORSI]]*VLOOKUP(Target_AM[[#This Row],[NIPNAS]],Target_CC[],COLUMN(D$2)+9,0)</f>
        <v>3940.4688000000001</v>
      </c>
      <c r="S172" s="22">
        <f>Target_AM[[#This Row],[PROPORSI]]*VLOOKUP(Target_AM[[#This Row],[NIPNAS]],Target_CC[],COLUMN(E$2)+9,0)</f>
        <v>3747.254688</v>
      </c>
      <c r="T172" s="22">
        <f>Target_AM[[#This Row],[PROPORSI]]*VLOOKUP(Target_AM[[#This Row],[NIPNAS]],Target_CC[],COLUMN(F$2)+9,0)</f>
        <v>3745.3225468800001</v>
      </c>
      <c r="U172" s="22">
        <f>Target_AM[[#This Row],[PROPORSI]]*VLOOKUP(Target_AM[[#This Row],[NIPNAS]],Target_CC[],COLUMN(G$2)+9,0)</f>
        <v>4525.9032254688</v>
      </c>
      <c r="V172" s="22">
        <f>Target_AM[[#This Row],[PROPORSI]]*VLOOKUP(Target_AM[[#This Row],[NIPNAS]],Target_CC[],COLUMN(H$2)+9,0)</f>
        <v>3948.259032254688</v>
      </c>
      <c r="W172" s="22">
        <f>Target_AM[[#This Row],[PROPORSI]]*VLOOKUP(Target_AM[[#This Row],[NIPNAS]],Target_CC[],COLUMN(I$2)+9,0)</f>
        <v>4137.632590322547</v>
      </c>
      <c r="X172" s="22">
        <f>Target_AM[[#This Row],[PROPORSI]]*VLOOKUP(Target_AM[[#This Row],[NIPNAS]],Target_CC[],COLUMN(J$2)+9,0)</f>
        <v>4529.8263259032256</v>
      </c>
      <c r="Y172" s="22">
        <f>Target_AM[[#This Row],[PROPORSI]]*VLOOKUP(Target_AM[[#This Row],[NIPNAS]],Target_CC[],COLUMN(K$2)+9,0)</f>
        <v>3948.2982632590324</v>
      </c>
      <c r="Z172" s="22">
        <f>Target_AM[[#This Row],[PROPORSI]]*VLOOKUP(Target_AM[[#This Row],[NIPNAS]],Target_CC[],COLUMN(L$2)+9,0)</f>
        <v>4332.7829826325906</v>
      </c>
      <c r="AA172" s="22">
        <f>Target_AM[[#This Row],[PROPORSI]]*VLOOKUP(Target_AM[[#This Row],[NIPNAS]],Target_CC[],COLUMN(M$2)+9,0)</f>
        <v>48408.628454720885</v>
      </c>
      <c r="AB172" s="22">
        <f>Target_AM[[#This Row],[PROPORSI]]*VLOOKUP(Target_AM[[#This Row],[NIPNAS]],Target_CC[],COLUMN(N$2)+9,0)</f>
        <v>233859.20163590557</v>
      </c>
      <c r="AC172" s="22">
        <f>Target_AM[[#This Row],[PROPORSI]]*VLOOKUP(Target_AM[[#This Row],[NIPNAS]],Target_CC[],COLUMN(O$2)+9,0)</f>
        <v>1368070.5290314371</v>
      </c>
      <c r="AD172" s="22">
        <f>Target_AM[[#This Row],[PROPORSI]]*VLOOKUP(Target_AM[[#This Row],[NIPNAS]],Target_CC[],COLUMN(P$2)+9,0)</f>
        <v>1249985.3408578928</v>
      </c>
      <c r="AE172" s="22">
        <f>Target_AM[[#This Row],[PROPORSI]]*VLOOKUP(Target_AM[[#This Row],[NIPNAS]],Target_CC[],COLUMN(Q$2)+9,0)</f>
        <v>862808.83709563746</v>
      </c>
      <c r="AF172" s="22">
        <f>Target_AM[[#This Row],[PROPORSI]]*VLOOKUP(Target_AM[[#This Row],[NIPNAS]],Target_CC[],COLUMN(R$2)+9,0)</f>
        <v>1165839.7776966016</v>
      </c>
      <c r="AG172" s="22">
        <f>Target_AM[[#This Row],[PROPORSI]]*VLOOKUP(Target_AM[[#This Row],[NIPNAS]],Target_CC[],COLUMN(S$2)+9,0)</f>
        <v>1685497.2926159105</v>
      </c>
      <c r="AH172" s="22">
        <f>Target_AM[[#This Row],[PROPORSI]]*VLOOKUP(Target_AM[[#This Row],[NIPNAS]],Target_CC[],COLUMN(T$2)+9,0)</f>
        <v>1983579.3759362085</v>
      </c>
      <c r="AI172" s="22">
        <f>Target_AM[[#This Row],[PROPORSI]]*VLOOKUP(Target_AM[[#This Row],[NIPNAS]],Target_CC[],COLUMN(U$2)+9,0)</f>
        <v>2191420.6803756552</v>
      </c>
      <c r="AJ172" s="22">
        <f>Target_AM[[#This Row],[PROPORSI]]*VLOOKUP(Target_AM[[#This Row],[NIPNAS]],Target_CC[],COLUMN(V$2)+9,0)</f>
        <v>1795085.7247472336</v>
      </c>
      <c r="AK172" s="22">
        <f>Target_AM[[#This Row],[PROPORSI]]*VLOOKUP(Target_AM[[#This Row],[NIPNAS]],Target_CC[],COLUMN(W$2)+9,0)</f>
        <v>2208628.0621580929</v>
      </c>
      <c r="AL172" s="22">
        <f>Target_AM[[#This Row],[PROPORSI]]*VLOOKUP(Target_AM[[#This Row],[NIPNAS]],Target_CC[],COLUMN(X$2)+9,0)</f>
        <v>2973381.1450876985</v>
      </c>
      <c r="AM172" s="22">
        <f>Target_AM[[#This Row],[PROPORSI]]*VLOOKUP(Target_AM[[#This Row],[NIPNAS]],Target_CC[],COLUMN(Y$2)+9,0)</f>
        <v>1861957.0627617245</v>
      </c>
      <c r="AN172" s="22">
        <f>Target_AM[[#This Row],[PROPORSI]]*VLOOKUP(Target_AM[[#This Row],[NIPNAS]],Target_CC[],COLUMN(Z$2)+9,0)</f>
        <v>19580113.030000001</v>
      </c>
      <c r="AO172" s="22">
        <f>Target_AM[[#This Row],[PROPORSI]]*VLOOKUP(Target_AM[[#This Row],[NIPNAS]],Target_CC[],COLUMN(AA$2)+9,0)</f>
        <v>237762.20163590557</v>
      </c>
      <c r="AP172" s="22">
        <f>Target_AM[[#This Row],[PROPORSI]]*VLOOKUP(Target_AM[[#This Row],[NIPNAS]],Target_CC[],COLUMN(AB$2)+9,0)</f>
        <v>1371973.5290314371</v>
      </c>
      <c r="AQ172" s="22">
        <f>Target_AM[[#This Row],[PROPORSI]]*VLOOKUP(Target_AM[[#This Row],[NIPNAS]],Target_CC[],COLUMN(AC$2)+9,0)</f>
        <v>1253732.2208578927</v>
      </c>
      <c r="AR172" s="22">
        <f>Target_AM[[#This Row],[PROPORSI]]*VLOOKUP(Target_AM[[#This Row],[NIPNAS]],Target_CC[],COLUMN(AD$2)+9,0)</f>
        <v>866749.30589563749</v>
      </c>
      <c r="AS172" s="22">
        <f>Target_AM[[#This Row],[PROPORSI]]*VLOOKUP(Target_AM[[#This Row],[NIPNAS]],Target_CC[],COLUMN(AE$2)+9,0)</f>
        <v>1169587.0323846017</v>
      </c>
      <c r="AT172" s="22">
        <f>Target_AM[[#This Row],[PROPORSI]]*VLOOKUP(Target_AM[[#This Row],[NIPNAS]],Target_CC[],COLUMN(AF$2)+9,0)</f>
        <v>1689242.6151627905</v>
      </c>
      <c r="AU172" s="22">
        <f>Target_AM[[#This Row],[PROPORSI]]*VLOOKUP(Target_AM[[#This Row],[NIPNAS]],Target_CC[],COLUMN(AG$2)+9,0)</f>
        <v>1988105.2791616772</v>
      </c>
      <c r="AV172" s="22">
        <f>Target_AM[[#This Row],[PROPORSI]]*VLOOKUP(Target_AM[[#This Row],[NIPNAS]],Target_CC[],COLUMN(AH$2)+9,0)</f>
        <v>2195368.9394079098</v>
      </c>
      <c r="AW172" s="22">
        <f>Target_AM[[#This Row],[PROPORSI]]*VLOOKUP(Target_AM[[#This Row],[NIPNAS]],Target_CC[],COLUMN(AI$2)+9,0)</f>
        <v>1799223.3573375561</v>
      </c>
      <c r="AX172" s="22">
        <f>Target_AM[[#This Row],[PROPORSI]]*VLOOKUP(Target_AM[[#This Row],[NIPNAS]],Target_CC[],COLUMN(AJ$2)+9,0)</f>
        <v>2213157.888483996</v>
      </c>
      <c r="AY172" s="22">
        <f>Target_AM[[#This Row],[PROPORSI]]*VLOOKUP(Target_AM[[#This Row],[NIPNAS]],Target_CC[],COLUMN(AK$2)+9,0)</f>
        <v>2977329.4433509577</v>
      </c>
      <c r="AZ172" s="22">
        <f>Target_AM[[#This Row],[PROPORSI]]*VLOOKUP(Target_AM[[#This Row],[NIPNAS]],Target_CC[],COLUMN(AL$2)+9,0)</f>
        <v>1866289.845744357</v>
      </c>
      <c r="BA172" s="22">
        <f>Target_AM[[#This Row],[PROPORSI]]*VLOOKUP(Target_AM[[#This Row],[NIPNAS]],Target_CC[],COLUMN(AM$2)+9,0)</f>
        <v>19628521.658454716</v>
      </c>
      <c r="BB172" s="22">
        <f>Target_AM[[#This Row],[PROPORSI]]*VLOOKUP(Target_AM[[#This Row],[NIPNAS]],Target_CC[],COLUMN(AN$2)+9,0)</f>
        <v>792396.75529236195</v>
      </c>
      <c r="BC172" s="22">
        <f>Target_AM[[#This Row],[PROPORSI]]*VLOOKUP(Target_AM[[#This Row],[NIPNAS]],Target_CC[],COLUMN(AO$2)+9,0)</f>
        <v>6032290.547343405</v>
      </c>
      <c r="BD172" s="22">
        <f>Target_AM[[#This Row],[PROPORSI]]*VLOOKUP(Target_AM[[#This Row],[NIPNAS]],Target_CC[],COLUMN(AP$2)+9,0)</f>
        <v>1721168.2227272117</v>
      </c>
      <c r="BE172" s="22">
        <f>Target_AM[[#This Row],[PROPORSI]]*VLOOKUP(Target_AM[[#This Row],[NIPNAS]],Target_CC[],COLUMN(AQ$2)+9,0)</f>
        <v>3730263.1812121775</v>
      </c>
      <c r="BF172" s="22">
        <f>Target_AM[[#This Row],[PROPORSI]]*VLOOKUP(Target_AM[[#This Row],[NIPNAS]],Target_CC[],COLUMN(AR$2)+9,0)</f>
        <v>4356146.5649457099</v>
      </c>
      <c r="BG172" s="22">
        <f>Target_AM[[#This Row],[PROPORSI]]*VLOOKUP(Target_AM[[#This Row],[NIPNAS]],Target_CC[],COLUMN(AS$2)+9,0)</f>
        <v>4727385.5144472579</v>
      </c>
      <c r="BH172" s="22">
        <f>Target_AM[[#This Row],[PROPORSI]]*VLOOKUP(Target_AM[[#This Row],[NIPNAS]],Target_CC[],COLUMN(AT$2)+9,0)</f>
        <v>304335.51175167295</v>
      </c>
      <c r="BI172" s="22">
        <f>Target_AM[[#This Row],[PROPORSI]]*VLOOKUP(Target_AM[[#This Row],[NIPNAS]],Target_CC[],COLUMN(AU$2)+9,0)</f>
        <v>6178364.2199487239</v>
      </c>
      <c r="BJ172" s="22">
        <f>Target_AM[[#This Row],[PROPORSI]]*VLOOKUP(Target_AM[[#This Row],[NIPNAS]],Target_CC[],COLUMN(AV$2)+9,0)</f>
        <v>2219161.1340547749</v>
      </c>
      <c r="BK172" s="22">
        <f>Target_AM[[#This Row],[PROPORSI]]*VLOOKUP(Target_AM[[#This Row],[NIPNAS]],Target_CC[],COLUMN(AW$2)+9,0)</f>
        <v>6294176.2929679696</v>
      </c>
      <c r="BL172" s="22">
        <f>Target_AM[[#This Row],[PROPORSI]]*VLOOKUP(Target_AM[[#This Row],[NIPNAS]],Target_CC[],COLUMN(AX$2)+9,0)</f>
        <v>4667404.7998496499</v>
      </c>
      <c r="BM172" s="22">
        <f>Target_AM[[#This Row],[PROPORSI]]*VLOOKUP(Target_AM[[#This Row],[NIPNAS]],Target_CC[],COLUMN(AY$2)+9,0)</f>
        <v>3677144.2621599752</v>
      </c>
      <c r="BN172" s="22">
        <f>Target_AM[[#This Row],[PROPORSI]]*VLOOKUP(Target_AM[[#This Row],[NIPNAS]],Target_CC[],COLUMN(AZ$2)+9,0)</f>
        <v>44700237.006700888</v>
      </c>
      <c r="BO172" s="22">
        <f>Target_AM[[#This Row],[PROPORSI]]*VLOOKUP(Target_AM[[#This Row],[NIPNAS]],Target_CC[],COLUMN(BA$2)+9,0)</f>
        <v>1268</v>
      </c>
      <c r="BP172" s="22">
        <f>Target_AM[[#This Row],[PROPORSI]]*VLOOKUP(Target_AM[[#This Row],[NIPNAS]],Target_CC[],COLUMN(BB$2)+9,0)</f>
        <v>3840</v>
      </c>
      <c r="BQ172" s="22">
        <f>Target_AM[[#This Row],[PROPORSI]]*VLOOKUP(Target_AM[[#This Row],[NIPNAS]],Target_CC[],COLUMN(BC$2)+9,0)</f>
        <v>2071</v>
      </c>
      <c r="BR172" s="22">
        <f>Target_AM[[#This Row],[PROPORSI]]*VLOOKUP(Target_AM[[#This Row],[NIPNAS]],Target_CC[],COLUMN(BD$2)+9,0)</f>
        <v>2071</v>
      </c>
      <c r="BS172" s="22">
        <f>Target_AM[[#This Row],[PROPORSI]]*VLOOKUP(Target_AM[[#This Row],[NIPNAS]],Target_CC[],COLUMN(BE$2)+9,0)</f>
        <v>2071</v>
      </c>
      <c r="BT172" s="22">
        <f>Target_AM[[#This Row],[PROPORSI]]*VLOOKUP(Target_AM[[#This Row],[NIPNAS]],Target_CC[],COLUMN(BF$2)+9,0)</f>
        <v>2071</v>
      </c>
      <c r="BU172" s="22">
        <f>Target_AM[[#This Row],[PROPORSI]]*VLOOKUP(Target_AM[[#This Row],[NIPNAS]],Target_CC[],COLUMN(BG$2)+9,0)</f>
        <v>2071</v>
      </c>
      <c r="BV172" s="22">
        <f>Target_AM[[#This Row],[PROPORSI]]*VLOOKUP(Target_AM[[#This Row],[NIPNAS]],Target_CC[],COLUMN(BH$2)+9,0)</f>
        <v>2071</v>
      </c>
      <c r="BW172" s="22">
        <f>Target_AM[[#This Row],[PROPORSI]]*VLOOKUP(Target_AM[[#This Row],[NIPNAS]],Target_CC[],COLUMN(BI$2)+9,0)</f>
        <v>2071</v>
      </c>
      <c r="BX172" s="22">
        <f>Target_AM[[#This Row],[PROPORSI]]*VLOOKUP(Target_AM[[#This Row],[NIPNAS]],Target_CC[],COLUMN(BJ$2)+9,0)</f>
        <v>2071</v>
      </c>
      <c r="BY172" s="22">
        <f>Target_AM[[#This Row],[PROPORSI]]*VLOOKUP(Target_AM[[#This Row],[NIPNAS]],Target_CC[],COLUMN(BK$2)+9,0)</f>
        <v>2071</v>
      </c>
      <c r="BZ172" s="22">
        <f>Target_AM[[#This Row],[PROPORSI]]*VLOOKUP(Target_AM[[#This Row],[NIPNAS]],Target_CC[],COLUMN(BL$2)+9,0)</f>
        <v>2071</v>
      </c>
      <c r="CA172" s="22">
        <f>Target_AM[[#This Row],[PROPORSI]]*VLOOKUP(Target_AM[[#This Row],[NIPNAS]],Target_CC[],COLUMN(BM$2)+9,0)</f>
        <v>25818</v>
      </c>
      <c r="CB172" s="22">
        <f>Target_AM[[#This Row],[PROPORSI]]*VLOOKUP(Target_AM[[#This Row],[NIPNAS]],Target_CC[],COLUMN(BN$2)+9,0)</f>
        <v>0</v>
      </c>
      <c r="CC172" s="22">
        <f>Target_AM[[#This Row],[PROPORSI]]*VLOOKUP(Target_AM[[#This Row],[NIPNAS]],Target_CC[],COLUMN(BO$2)+9,0)</f>
        <v>0</v>
      </c>
      <c r="CD172" s="22">
        <f>Target_AM[[#This Row],[PROPORSI]]*VLOOKUP(Target_AM[[#This Row],[NIPNAS]],Target_CC[],COLUMN(BP$2)+9,0)</f>
        <v>0</v>
      </c>
      <c r="CE172" s="22">
        <f>Target_AM[[#This Row],[PROPORSI]]*VLOOKUP(Target_AM[[#This Row],[NIPNAS]],Target_CC[],COLUMN(BQ$2)+9,0)</f>
        <v>0</v>
      </c>
      <c r="CF172" s="22">
        <f>Target_AM[[#This Row],[PROPORSI]]*VLOOKUP(Target_AM[[#This Row],[NIPNAS]],Target_CC[],COLUMN(BR$2)+9,0)</f>
        <v>0</v>
      </c>
      <c r="CG172" s="22">
        <f>Target_AM[[#This Row],[PROPORSI]]*VLOOKUP(Target_AM[[#This Row],[NIPNAS]],Target_CC[],COLUMN(BS$2)+9,0)</f>
        <v>0</v>
      </c>
      <c r="CH172" s="22">
        <f>Target_AM[[#This Row],[PROPORSI]]*VLOOKUP(Target_AM[[#This Row],[NIPNAS]],Target_CC[],COLUMN(BT$2)+9,0)</f>
        <v>0</v>
      </c>
      <c r="CI172" s="22">
        <f>Target_AM[[#This Row],[PROPORSI]]*VLOOKUP(Target_AM[[#This Row],[NIPNAS]],Target_CC[],COLUMN(BU$2)+9,0)</f>
        <v>0</v>
      </c>
      <c r="CJ172" s="22">
        <f>Target_AM[[#This Row],[PROPORSI]]*VLOOKUP(Target_AM[[#This Row],[NIPNAS]],Target_CC[],COLUMN(BV$2)+9,0)</f>
        <v>0</v>
      </c>
      <c r="CK172" s="22">
        <f>Target_AM[[#This Row],[PROPORSI]]*VLOOKUP(Target_AM[[#This Row],[NIPNAS]],Target_CC[],COLUMN(BW$2)+9,0)</f>
        <v>0</v>
      </c>
      <c r="CL172" s="22">
        <f>Target_AM[[#This Row],[PROPORSI]]*VLOOKUP(Target_AM[[#This Row],[NIPNAS]],Target_CC[],COLUMN(BX$2)+9,0)</f>
        <v>0</v>
      </c>
      <c r="CM172" s="22">
        <f>Target_AM[[#This Row],[PROPORSI]]*VLOOKUP(Target_AM[[#This Row],[NIPNAS]],Target_CC[],COLUMN(BY$2)+9,0)</f>
        <v>0</v>
      </c>
      <c r="CN172" s="22">
        <f>Target_AM[[#This Row],[PROPORSI]]*VLOOKUP(Target_AM[[#This Row],[NIPNAS]],Target_CC[],COLUMN(BZ$2)+9,0)</f>
        <v>0</v>
      </c>
      <c r="CO172" s="22">
        <f>Target_AM[[#This Row],[PROPORSI]]*VLOOKUP(Target_AM[[#This Row],[NIPNAS]],Target_CC[],COLUMN(CA$2)+9,0)</f>
        <v>1268</v>
      </c>
      <c r="CP172" s="22">
        <f>Target_AM[[#This Row],[PROPORSI]]*VLOOKUP(Target_AM[[#This Row],[NIPNAS]],Target_CC[],COLUMN(CB$2)+9,0)</f>
        <v>3840</v>
      </c>
      <c r="CQ172" s="22">
        <f>Target_AM[[#This Row],[PROPORSI]]*VLOOKUP(Target_AM[[#This Row],[NIPNAS]],Target_CC[],COLUMN(CC$2)+9,0)</f>
        <v>2071</v>
      </c>
      <c r="CR172" s="22">
        <f>Target_AM[[#This Row],[PROPORSI]]*VLOOKUP(Target_AM[[#This Row],[NIPNAS]],Target_CC[],COLUMN(CD$2)+9,0)</f>
        <v>2071</v>
      </c>
      <c r="CS172" s="22">
        <f>Target_AM[[#This Row],[PROPORSI]]*VLOOKUP(Target_AM[[#This Row],[NIPNAS]],Target_CC[],COLUMN(CE$2)+9,0)</f>
        <v>2071</v>
      </c>
      <c r="CT172" s="22">
        <f>Target_AM[[#This Row],[PROPORSI]]*VLOOKUP(Target_AM[[#This Row],[NIPNAS]],Target_CC[],COLUMN(CF$2)+9,0)</f>
        <v>2071</v>
      </c>
      <c r="CU172" s="22">
        <f>Target_AM[[#This Row],[PROPORSI]]*VLOOKUP(Target_AM[[#This Row],[NIPNAS]],Target_CC[],COLUMN(CG$2)+9,0)</f>
        <v>2071</v>
      </c>
      <c r="CV172" s="22">
        <f>Target_AM[[#This Row],[PROPORSI]]*VLOOKUP(Target_AM[[#This Row],[NIPNAS]],Target_CC[],COLUMN(CH$2)+9,0)</f>
        <v>2071</v>
      </c>
      <c r="CW172" s="22">
        <f>Target_AM[[#This Row],[PROPORSI]]*VLOOKUP(Target_AM[[#This Row],[NIPNAS]],Target_CC[],COLUMN(CI$2)+9,0)</f>
        <v>2071</v>
      </c>
      <c r="CX172" s="22">
        <f>Target_AM[[#This Row],[PROPORSI]]*VLOOKUP(Target_AM[[#This Row],[NIPNAS]],Target_CC[],COLUMN(CJ$2)+9,0)</f>
        <v>2071</v>
      </c>
      <c r="CY172" s="22">
        <f>Target_AM[[#This Row],[PROPORSI]]*VLOOKUP(Target_AM[[#This Row],[NIPNAS]],Target_CC[],COLUMN(CK$2)+9,0)</f>
        <v>2071</v>
      </c>
      <c r="CZ172" s="22">
        <f>Target_AM[[#This Row],[PROPORSI]]*VLOOKUP(Target_AM[[#This Row],[NIPNAS]],Target_CC[],COLUMN(CL$2)+9,0)</f>
        <v>2071</v>
      </c>
      <c r="DA172" s="22">
        <f>Target_AM[[#This Row],[PROPORSI]]*VLOOKUP(Target_AM[[#This Row],[NIPNAS]],Target_CC[],COLUMN(CM$2)+9,0)</f>
        <v>25818</v>
      </c>
      <c r="DB172" s="22">
        <f>Target_AM[[#This Row],[PROPORSI]]*VLOOKUP(Target_AM[[#This Row],[NIPNAS]],Target_CC[],COLUMN(CN$2)+9,0)</f>
        <v>0</v>
      </c>
      <c r="DC172" s="22">
        <f>Target_AM[[#This Row],[PROPORSI]]*VLOOKUP(Target_AM[[#This Row],[NIPNAS]],Target_CC[],COLUMN(CO$2)+9,0)</f>
        <v>0</v>
      </c>
      <c r="DD172" s="22">
        <f>Target_AM[[#This Row],[PROPORSI]]*VLOOKUP(Target_AM[[#This Row],[NIPNAS]],Target_CC[],COLUMN(CP$2)+9,0)</f>
        <v>0</v>
      </c>
      <c r="DE172" s="22">
        <f>Target_AM[[#This Row],[PROPORSI]]*VLOOKUP(Target_AM[[#This Row],[NIPNAS]],Target_CC[],COLUMN(CQ$2)+9,0)</f>
        <v>0</v>
      </c>
      <c r="DF172" s="22">
        <f>Target_AM[[#This Row],[PROPORSI]]*VLOOKUP(Target_AM[[#This Row],[NIPNAS]],Target_CC[],COLUMN(CR$2)+9,0)</f>
        <v>0</v>
      </c>
      <c r="DG172" s="22">
        <f>Target_AM[[#This Row],[PROPORSI]]*VLOOKUP(Target_AM[[#This Row],[NIPNAS]],Target_CC[],COLUMN(CS$2)+9,0)</f>
        <v>0</v>
      </c>
      <c r="DH172" s="22">
        <f>Target_AM[[#This Row],[PROPORSI]]*VLOOKUP(Target_AM[[#This Row],[NIPNAS]],Target_CC[],COLUMN(CT$2)+9,0)</f>
        <v>0</v>
      </c>
      <c r="DI172" s="22">
        <f>Target_AM[[#This Row],[PROPORSI]]*VLOOKUP(Target_AM[[#This Row],[NIPNAS]],Target_CC[],COLUMN(CU$2)+9,0)</f>
        <v>0</v>
      </c>
      <c r="DJ172" s="22">
        <f>Target_AM[[#This Row],[PROPORSI]]*VLOOKUP(Target_AM[[#This Row],[NIPNAS]],Target_CC[],COLUMN(CV$2)+9,0)</f>
        <v>0</v>
      </c>
      <c r="DK172" s="22">
        <f>Target_AM[[#This Row],[PROPORSI]]*VLOOKUP(Target_AM[[#This Row],[NIPNAS]],Target_CC[],COLUMN(CW$2)+9,0)</f>
        <v>0</v>
      </c>
      <c r="DL172" s="22">
        <f>Target_AM[[#This Row],[PROPORSI]]*VLOOKUP(Target_AM[[#This Row],[NIPNAS]],Target_CC[],COLUMN(CX$2)+9,0)</f>
        <v>0</v>
      </c>
      <c r="DM172" s="22">
        <f>Target_AM[[#This Row],[PROPORSI]]*VLOOKUP(Target_AM[[#This Row],[NIPNAS]],Target_CC[],COLUMN(CY$2)+9,0)</f>
        <v>0</v>
      </c>
      <c r="DN172" s="22">
        <f>Target_AM[[#This Row],[PROPORSI]]*VLOOKUP(Target_AM[[#This Row],[NIPNAS]],Target_CC[],COLUMN(CZ$2)+9,0)</f>
        <v>0</v>
      </c>
      <c r="DO172" s="22">
        <f>Target_AM[[#This Row],[PROPORSI]]*VLOOKUP(Target_AM[[#This Row],[NIPNAS]],Target_CC[],COLUMN(DA$2)+9,0)</f>
        <v>0</v>
      </c>
      <c r="DP172" s="22">
        <f>Target_AM[[#This Row],[PROPORSI]]*VLOOKUP(Target_AM[[#This Row],[NIPNAS]],Target_CC[],COLUMN(DB$2)+9,0)</f>
        <v>0</v>
      </c>
      <c r="DQ172" s="22">
        <f>Target_AM[[#This Row],[PROPORSI]]*VLOOKUP(Target_AM[[#This Row],[NIPNAS]],Target_CC[],COLUMN(DC$2)+9,0)</f>
        <v>0</v>
      </c>
      <c r="DR172" s="22">
        <f>Target_AM[[#This Row],[PROPORSI]]*VLOOKUP(Target_AM[[#This Row],[NIPNAS]],Target_CC[],COLUMN(DD$2)+9,0)</f>
        <v>0</v>
      </c>
      <c r="DS172" s="22">
        <f>Target_AM[[#This Row],[PROPORSI]]*VLOOKUP(Target_AM[[#This Row],[NIPNAS]],Target_CC[],COLUMN(DE$2)+9,0)</f>
        <v>0</v>
      </c>
      <c r="DT172" s="22">
        <f>Target_AM[[#This Row],[PROPORSI]]*VLOOKUP(Target_AM[[#This Row],[NIPNAS]],Target_CC[],COLUMN(DF$2)+9,0)</f>
        <v>0</v>
      </c>
      <c r="DU172" s="22">
        <f>Target_AM[[#This Row],[PROPORSI]]*VLOOKUP(Target_AM[[#This Row],[NIPNAS]],Target_CC[],COLUMN(DG$2)+9,0)</f>
        <v>0</v>
      </c>
      <c r="DV172" s="22">
        <f>Target_AM[[#This Row],[PROPORSI]]*VLOOKUP(Target_AM[[#This Row],[NIPNAS]],Target_CC[],COLUMN(DH$2)+9,0)</f>
        <v>0</v>
      </c>
      <c r="DW172" s="22">
        <f>Target_AM[[#This Row],[PROPORSI]]*VLOOKUP(Target_AM[[#This Row],[NIPNAS]],Target_CC[],COLUMN(DI$2)+9,0)</f>
        <v>0</v>
      </c>
      <c r="DX172" s="22">
        <f>Target_AM[[#This Row],[PROPORSI]]*VLOOKUP(Target_AM[[#This Row],[NIPNAS]],Target_CC[],COLUMN(DJ$2)+9,0)</f>
        <v>0</v>
      </c>
      <c r="DY172" s="22">
        <f>Target_AM[[#This Row],[PROPORSI]]*VLOOKUP(Target_AM[[#This Row],[NIPNAS]],Target_CC[],COLUMN(DK$2)+9,0)</f>
        <v>0</v>
      </c>
      <c r="DZ172" s="22">
        <f>Target_AM[[#This Row],[PROPORSI]]*VLOOKUP(Target_AM[[#This Row],[NIPNAS]],Target_CC[],COLUMN(DL$2)+9,0)</f>
        <v>0</v>
      </c>
      <c r="EA172" s="22">
        <f>Target_AM[[#This Row],[PROPORSI]]*VLOOKUP(Target_AM[[#This Row],[NIPNAS]],Target_CC[],COLUMN(DM$2)+9,0)</f>
        <v>0</v>
      </c>
    </row>
    <row r="173" spans="2:131" x14ac:dyDescent="0.3">
      <c r="B173">
        <v>401431</v>
      </c>
      <c r="C173" t="s">
        <v>983</v>
      </c>
      <c r="D173">
        <v>1</v>
      </c>
      <c r="E173" s="8">
        <v>45658</v>
      </c>
      <c r="F173">
        <v>10224866</v>
      </c>
      <c r="G173" t="s">
        <v>441</v>
      </c>
      <c r="J173" t="s">
        <v>363</v>
      </c>
      <c r="K173" t="s">
        <v>25</v>
      </c>
      <c r="L173" t="s">
        <v>159</v>
      </c>
      <c r="M173" t="s">
        <v>29</v>
      </c>
      <c r="N173" s="23">
        <f>Target_AM[[#This Row],[PROPORSI]]*VLOOKUP(Target_AM[[#This Row],[NIPNAS]],Target_CC[],9,0)</f>
        <v>22869722.756110534</v>
      </c>
      <c r="O173" s="22">
        <f>Target_AM[[#This Row],[PROPORSI]]*VLOOKUP(Target_AM[[#This Row],[NIPNAS]],Target_CC[],COLUMN(A$2)+9,0)</f>
        <v>130560</v>
      </c>
      <c r="P173" s="22">
        <f>Target_AM[[#This Row],[PROPORSI]]*VLOOKUP(Target_AM[[#This Row],[NIPNAS]],Target_CC[],COLUMN(B$2)+9,0)</f>
        <v>130560</v>
      </c>
      <c r="Q173" s="22">
        <f>Target_AM[[#This Row],[PROPORSI]]*VLOOKUP(Target_AM[[#This Row],[NIPNAS]],Target_CC[],COLUMN(C$2)+9,0)</f>
        <v>125337.60000000001</v>
      </c>
      <c r="R173" s="22">
        <f>Target_AM[[#This Row],[PROPORSI]]*VLOOKUP(Target_AM[[#This Row],[NIPNAS]],Target_CC[],COLUMN(D$2)+9,0)</f>
        <v>131813.37599999999</v>
      </c>
      <c r="S173" s="22">
        <f>Target_AM[[#This Row],[PROPORSI]]*VLOOKUP(Target_AM[[#This Row],[NIPNAS]],Target_CC[],COLUMN(E$2)+9,0)</f>
        <v>125350.13376</v>
      </c>
      <c r="T173" s="22">
        <f>Target_AM[[#This Row],[PROPORSI]]*VLOOKUP(Target_AM[[#This Row],[NIPNAS]],Target_CC[],COLUMN(F$2)+9,0)</f>
        <v>125285.5013376</v>
      </c>
      <c r="U173" s="22">
        <f>Target_AM[[#This Row],[PROPORSI]]*VLOOKUP(Target_AM[[#This Row],[NIPNAS]],Target_CC[],COLUMN(G$2)+9,0)</f>
        <v>151396.85501337599</v>
      </c>
      <c r="V173" s="22">
        <f>Target_AM[[#This Row],[PROPORSI]]*VLOOKUP(Target_AM[[#This Row],[NIPNAS]],Target_CC[],COLUMN(H$2)+9,0)</f>
        <v>132073.96855013375</v>
      </c>
      <c r="W173" s="22">
        <f>Target_AM[[#This Row],[PROPORSI]]*VLOOKUP(Target_AM[[#This Row],[NIPNAS]],Target_CC[],COLUMN(I$2)+9,0)</f>
        <v>138408.73968550135</v>
      </c>
      <c r="X173" s="22">
        <f>Target_AM[[#This Row],[PROPORSI]]*VLOOKUP(Target_AM[[#This Row],[NIPNAS]],Target_CC[],COLUMN(J$2)+9,0)</f>
        <v>151528.087396855</v>
      </c>
      <c r="Y173" s="22">
        <f>Target_AM[[#This Row],[PROPORSI]]*VLOOKUP(Target_AM[[#This Row],[NIPNAS]],Target_CC[],COLUMN(K$2)+9,0)</f>
        <v>132075.28087396856</v>
      </c>
      <c r="Z173" s="22">
        <f>Target_AM[[#This Row],[PROPORSI]]*VLOOKUP(Target_AM[[#This Row],[NIPNAS]],Target_CC[],COLUMN(L$2)+9,0)</f>
        <v>144936.75280873969</v>
      </c>
      <c r="AA173" s="22">
        <f>Target_AM[[#This Row],[PROPORSI]]*VLOOKUP(Target_AM[[#This Row],[NIPNAS]],Target_CC[],COLUMN(M$2)+9,0)</f>
        <v>1619326.2954261741</v>
      </c>
      <c r="AB173" s="22">
        <f>Target_AM[[#This Row],[PROPORSI]]*VLOOKUP(Target_AM[[#This Row],[NIPNAS]],Target_CC[],COLUMN(N$2)+9,0)</f>
        <v>206773.95416605804</v>
      </c>
      <c r="AC173" s="22">
        <f>Target_AM[[#This Row],[PROPORSI]]*VLOOKUP(Target_AM[[#This Row],[NIPNAS]],Target_CC[],COLUMN(O$2)+9,0)</f>
        <v>1209622.5031431431</v>
      </c>
      <c r="AD173" s="22">
        <f>Target_AM[[#This Row],[PROPORSI]]*VLOOKUP(Target_AM[[#This Row],[NIPNAS]],Target_CC[],COLUMN(P$2)+9,0)</f>
        <v>1105213.7772247957</v>
      </c>
      <c r="AE173" s="22">
        <f>Target_AM[[#This Row],[PROPORSI]]*VLOOKUP(Target_AM[[#This Row],[NIPNAS]],Target_CC[],COLUMN(Q$2)+9,0)</f>
        <v>762879.51762293</v>
      </c>
      <c r="AF173" s="22">
        <f>Target_AM[[#This Row],[PROPORSI]]*VLOOKUP(Target_AM[[#This Row],[NIPNAS]],Target_CC[],COLUMN(R$2)+9,0)</f>
        <v>1030813.83615479</v>
      </c>
      <c r="AG173" s="22">
        <f>Target_AM[[#This Row],[PROPORSI]]*VLOOKUP(Target_AM[[#This Row],[NIPNAS]],Target_CC[],COLUMN(S$2)+9,0)</f>
        <v>1490285.3404630269</v>
      </c>
      <c r="AH173" s="22">
        <f>Target_AM[[#This Row],[PROPORSI]]*VLOOKUP(Target_AM[[#This Row],[NIPNAS]],Target_CC[],COLUMN(T$2)+9,0)</f>
        <v>1753843.9714813379</v>
      </c>
      <c r="AI173" s="22">
        <f>Target_AM[[#This Row],[PROPORSI]]*VLOOKUP(Target_AM[[#This Row],[NIPNAS]],Target_CC[],COLUMN(U$2)+9,0)</f>
        <v>1937613.3851171772</v>
      </c>
      <c r="AJ173" s="22">
        <f>Target_AM[[#This Row],[PROPORSI]]*VLOOKUP(Target_AM[[#This Row],[NIPNAS]],Target_CC[],COLUMN(V$2)+9,0)</f>
        <v>1587181.3928062299</v>
      </c>
      <c r="AK173" s="22">
        <f>Target_AM[[#This Row],[PROPORSI]]*VLOOKUP(Target_AM[[#This Row],[NIPNAS]],Target_CC[],COLUMN(W$2)+9,0)</f>
        <v>1952827.8318745003</v>
      </c>
      <c r="AL173" s="22">
        <f>Target_AM[[#This Row],[PROPORSI]]*VLOOKUP(Target_AM[[#This Row],[NIPNAS]],Target_CC[],COLUMN(X$2)+9,0)</f>
        <v>2629008.2763978313</v>
      </c>
      <c r="AM173" s="22">
        <f>Target_AM[[#This Row],[PROPORSI]]*VLOOKUP(Target_AM[[#This Row],[NIPNAS]],Target_CC[],COLUMN(Y$2)+9,0)</f>
        <v>1646307.7854600409</v>
      </c>
      <c r="AN173" s="22">
        <f>Target_AM[[#This Row],[PROPORSI]]*VLOOKUP(Target_AM[[#This Row],[NIPNAS]],Target_CC[],COLUMN(Z$2)+9,0)</f>
        <v>17312371.571911864</v>
      </c>
      <c r="AO173" s="22">
        <f>Target_AM[[#This Row],[PROPORSI]]*VLOOKUP(Target_AM[[#This Row],[NIPNAS]],Target_CC[],COLUMN(AA$2)+9,0)</f>
        <v>337333.95416605804</v>
      </c>
      <c r="AP173" s="22">
        <f>Target_AM[[#This Row],[PROPORSI]]*VLOOKUP(Target_AM[[#This Row],[NIPNAS]],Target_CC[],COLUMN(AB$2)+9,0)</f>
        <v>1340182.5031431431</v>
      </c>
      <c r="AQ173" s="22">
        <f>Target_AM[[#This Row],[PROPORSI]]*VLOOKUP(Target_AM[[#This Row],[NIPNAS]],Target_CC[],COLUMN(AC$2)+9,0)</f>
        <v>1230551.3772247958</v>
      </c>
      <c r="AR173" s="22">
        <f>Target_AM[[#This Row],[PROPORSI]]*VLOOKUP(Target_AM[[#This Row],[NIPNAS]],Target_CC[],COLUMN(AD$2)+9,0)</f>
        <v>894692.89362292993</v>
      </c>
      <c r="AS173" s="22">
        <f>Target_AM[[#This Row],[PROPORSI]]*VLOOKUP(Target_AM[[#This Row],[NIPNAS]],Target_CC[],COLUMN(AE$2)+9,0)</f>
        <v>1156163.96991479</v>
      </c>
      <c r="AT173" s="22">
        <f>Target_AM[[#This Row],[PROPORSI]]*VLOOKUP(Target_AM[[#This Row],[NIPNAS]],Target_CC[],COLUMN(AF$2)+9,0)</f>
        <v>1615570.8418006268</v>
      </c>
      <c r="AU173" s="22">
        <f>Target_AM[[#This Row],[PROPORSI]]*VLOOKUP(Target_AM[[#This Row],[NIPNAS]],Target_CC[],COLUMN(AG$2)+9,0)</f>
        <v>1905240.8264947138</v>
      </c>
      <c r="AV173" s="22">
        <f>Target_AM[[#This Row],[PROPORSI]]*VLOOKUP(Target_AM[[#This Row],[NIPNAS]],Target_CC[],COLUMN(AH$2)+9,0)</f>
        <v>2069687.3536673109</v>
      </c>
      <c r="AW173" s="22">
        <f>Target_AM[[#This Row],[PROPORSI]]*VLOOKUP(Target_AM[[#This Row],[NIPNAS]],Target_CC[],COLUMN(AI$2)+9,0)</f>
        <v>1725590.1324917313</v>
      </c>
      <c r="AX173" s="22">
        <f>Target_AM[[#This Row],[PROPORSI]]*VLOOKUP(Target_AM[[#This Row],[NIPNAS]],Target_CC[],COLUMN(AJ$2)+9,0)</f>
        <v>2104355.9192713555</v>
      </c>
      <c r="AY173" s="22">
        <f>Target_AM[[#This Row],[PROPORSI]]*VLOOKUP(Target_AM[[#This Row],[NIPNAS]],Target_CC[],COLUMN(AK$2)+9,0)</f>
        <v>2761083.5572718</v>
      </c>
      <c r="AZ173" s="22">
        <f>Target_AM[[#This Row],[PROPORSI]]*VLOOKUP(Target_AM[[#This Row],[NIPNAS]],Target_CC[],COLUMN(AL$2)+9,0)</f>
        <v>1791244.5382687806</v>
      </c>
      <c r="BA173" s="22">
        <f>Target_AM[[#This Row],[PROPORSI]]*VLOOKUP(Target_AM[[#This Row],[NIPNAS]],Target_CC[],COLUMN(AM$2)+9,0)</f>
        <v>18931697.867338039</v>
      </c>
      <c r="BB173" s="22">
        <f>Target_AM[[#This Row],[PROPORSI]]*VLOOKUP(Target_AM[[#This Row],[NIPNAS]],Target_CC[],COLUMN(AN$2)+9,0)</f>
        <v>792396.75529236195</v>
      </c>
      <c r="BC173" s="22">
        <f>Target_AM[[#This Row],[PROPORSI]]*VLOOKUP(Target_AM[[#This Row],[NIPNAS]],Target_CC[],COLUMN(AO$2)+9,0)</f>
        <v>6032290.547343405</v>
      </c>
      <c r="BD173" s="22">
        <f>Target_AM[[#This Row],[PROPORSI]]*VLOOKUP(Target_AM[[#This Row],[NIPNAS]],Target_CC[],COLUMN(AP$2)+9,0)</f>
        <v>1721168.2227272117</v>
      </c>
      <c r="BE173" s="22">
        <f>Target_AM[[#This Row],[PROPORSI]]*VLOOKUP(Target_AM[[#This Row],[NIPNAS]],Target_CC[],COLUMN(AQ$2)+9,0)</f>
        <v>3730263.1812121775</v>
      </c>
      <c r="BF173" s="22">
        <f>Target_AM[[#This Row],[PROPORSI]]*VLOOKUP(Target_AM[[#This Row],[NIPNAS]],Target_CC[],COLUMN(AR$2)+9,0)</f>
        <v>4356146.5649457099</v>
      </c>
      <c r="BG173" s="22">
        <f>Target_AM[[#This Row],[PROPORSI]]*VLOOKUP(Target_AM[[#This Row],[NIPNAS]],Target_CC[],COLUMN(AS$2)+9,0)</f>
        <v>4727385.5144472579</v>
      </c>
      <c r="BH173" s="22">
        <f>Target_AM[[#This Row],[PROPORSI]]*VLOOKUP(Target_AM[[#This Row],[NIPNAS]],Target_CC[],COLUMN(AT$2)+9,0)</f>
        <v>304335.51175167295</v>
      </c>
      <c r="BI173" s="22">
        <f>Target_AM[[#This Row],[PROPORSI]]*VLOOKUP(Target_AM[[#This Row],[NIPNAS]],Target_CC[],COLUMN(AU$2)+9,0)</f>
        <v>6178364.2199487239</v>
      </c>
      <c r="BJ173" s="22">
        <f>Target_AM[[#This Row],[PROPORSI]]*VLOOKUP(Target_AM[[#This Row],[NIPNAS]],Target_CC[],COLUMN(AV$2)+9,0)</f>
        <v>2219161.1340547749</v>
      </c>
      <c r="BK173" s="22">
        <f>Target_AM[[#This Row],[PROPORSI]]*VLOOKUP(Target_AM[[#This Row],[NIPNAS]],Target_CC[],COLUMN(AW$2)+9,0)</f>
        <v>6294176.2929679696</v>
      </c>
      <c r="BL173" s="22">
        <f>Target_AM[[#This Row],[PROPORSI]]*VLOOKUP(Target_AM[[#This Row],[NIPNAS]],Target_CC[],COLUMN(AX$2)+9,0)</f>
        <v>4667404.7998496499</v>
      </c>
      <c r="BM173" s="22">
        <f>Target_AM[[#This Row],[PROPORSI]]*VLOOKUP(Target_AM[[#This Row],[NIPNAS]],Target_CC[],COLUMN(AY$2)+9,0)</f>
        <v>3677144.2621599752</v>
      </c>
      <c r="BN173" s="22">
        <f>Target_AM[[#This Row],[PROPORSI]]*VLOOKUP(Target_AM[[#This Row],[NIPNAS]],Target_CC[],COLUMN(AZ$2)+9,0)</f>
        <v>44700237.006700888</v>
      </c>
      <c r="BO173" s="22">
        <f>Target_AM[[#This Row],[PROPORSI]]*VLOOKUP(Target_AM[[#This Row],[NIPNAS]],Target_CC[],COLUMN(BA$2)+9,0)</f>
        <v>126619</v>
      </c>
      <c r="BP173" s="22">
        <f>Target_AM[[#This Row],[PROPORSI]]*VLOOKUP(Target_AM[[#This Row],[NIPNAS]],Target_CC[],COLUMN(BB$2)+9,0)</f>
        <v>133150</v>
      </c>
      <c r="BQ173" s="22">
        <f>Target_AM[[#This Row],[PROPORSI]]*VLOOKUP(Target_AM[[#This Row],[NIPNAS]],Target_CC[],COLUMN(BC$2)+9,0)</f>
        <v>146999</v>
      </c>
      <c r="BR173" s="22">
        <f>Target_AM[[#This Row],[PROPORSI]]*VLOOKUP(Target_AM[[#This Row],[NIPNAS]],Target_CC[],COLUMN(BD$2)+9,0)</f>
        <v>146999</v>
      </c>
      <c r="BS173" s="22">
        <f>Target_AM[[#This Row],[PROPORSI]]*VLOOKUP(Target_AM[[#This Row],[NIPNAS]],Target_CC[],COLUMN(BE$2)+9,0)</f>
        <v>146999</v>
      </c>
      <c r="BT173" s="22">
        <f>Target_AM[[#This Row],[PROPORSI]]*VLOOKUP(Target_AM[[#This Row],[NIPNAS]],Target_CC[],COLUMN(BF$2)+9,0)</f>
        <v>146999</v>
      </c>
      <c r="BU173" s="22">
        <f>Target_AM[[#This Row],[PROPORSI]]*VLOOKUP(Target_AM[[#This Row],[NIPNAS]],Target_CC[],COLUMN(BG$2)+9,0)</f>
        <v>146999</v>
      </c>
      <c r="BV173" s="22">
        <f>Target_AM[[#This Row],[PROPORSI]]*VLOOKUP(Target_AM[[#This Row],[NIPNAS]],Target_CC[],COLUMN(BH$2)+9,0)</f>
        <v>146999</v>
      </c>
      <c r="BW173" s="22">
        <f>Target_AM[[#This Row],[PROPORSI]]*VLOOKUP(Target_AM[[#This Row],[NIPNAS]],Target_CC[],COLUMN(BI$2)+9,0)</f>
        <v>146999</v>
      </c>
      <c r="BX173" s="22">
        <f>Target_AM[[#This Row],[PROPORSI]]*VLOOKUP(Target_AM[[#This Row],[NIPNAS]],Target_CC[],COLUMN(BJ$2)+9,0)</f>
        <v>146999</v>
      </c>
      <c r="BY173" s="22">
        <f>Target_AM[[#This Row],[PROPORSI]]*VLOOKUP(Target_AM[[#This Row],[NIPNAS]],Target_CC[],COLUMN(BK$2)+9,0)</f>
        <v>146999</v>
      </c>
      <c r="BZ173" s="22">
        <f>Target_AM[[#This Row],[PROPORSI]]*VLOOKUP(Target_AM[[#This Row],[NIPNAS]],Target_CC[],COLUMN(BL$2)+9,0)</f>
        <v>146999</v>
      </c>
      <c r="CA173" s="22">
        <f>Target_AM[[#This Row],[PROPORSI]]*VLOOKUP(Target_AM[[#This Row],[NIPNAS]],Target_CC[],COLUMN(BM$2)+9,0)</f>
        <v>1729759</v>
      </c>
      <c r="CB173" s="22">
        <f>Target_AM[[#This Row],[PROPORSI]]*VLOOKUP(Target_AM[[#This Row],[NIPNAS]],Target_CC[],COLUMN(BN$2)+9,0)</f>
        <v>0</v>
      </c>
      <c r="CC173" s="22">
        <f>Target_AM[[#This Row],[PROPORSI]]*VLOOKUP(Target_AM[[#This Row],[NIPNAS]],Target_CC[],COLUMN(BO$2)+9,0)</f>
        <v>0</v>
      </c>
      <c r="CD173" s="22">
        <f>Target_AM[[#This Row],[PROPORSI]]*VLOOKUP(Target_AM[[#This Row],[NIPNAS]],Target_CC[],COLUMN(BP$2)+9,0)</f>
        <v>0</v>
      </c>
      <c r="CE173" s="22">
        <f>Target_AM[[#This Row],[PROPORSI]]*VLOOKUP(Target_AM[[#This Row],[NIPNAS]],Target_CC[],COLUMN(BQ$2)+9,0)</f>
        <v>0</v>
      </c>
      <c r="CF173" s="22">
        <f>Target_AM[[#This Row],[PROPORSI]]*VLOOKUP(Target_AM[[#This Row],[NIPNAS]],Target_CC[],COLUMN(BR$2)+9,0)</f>
        <v>0</v>
      </c>
      <c r="CG173" s="22">
        <f>Target_AM[[#This Row],[PROPORSI]]*VLOOKUP(Target_AM[[#This Row],[NIPNAS]],Target_CC[],COLUMN(BS$2)+9,0)</f>
        <v>0</v>
      </c>
      <c r="CH173" s="22">
        <f>Target_AM[[#This Row],[PROPORSI]]*VLOOKUP(Target_AM[[#This Row],[NIPNAS]],Target_CC[],COLUMN(BT$2)+9,0)</f>
        <v>0</v>
      </c>
      <c r="CI173" s="22">
        <f>Target_AM[[#This Row],[PROPORSI]]*VLOOKUP(Target_AM[[#This Row],[NIPNAS]],Target_CC[],COLUMN(BU$2)+9,0)</f>
        <v>0</v>
      </c>
      <c r="CJ173" s="22">
        <f>Target_AM[[#This Row],[PROPORSI]]*VLOOKUP(Target_AM[[#This Row],[NIPNAS]],Target_CC[],COLUMN(BV$2)+9,0)</f>
        <v>0</v>
      </c>
      <c r="CK173" s="22">
        <f>Target_AM[[#This Row],[PROPORSI]]*VLOOKUP(Target_AM[[#This Row],[NIPNAS]],Target_CC[],COLUMN(BW$2)+9,0)</f>
        <v>0</v>
      </c>
      <c r="CL173" s="22">
        <f>Target_AM[[#This Row],[PROPORSI]]*VLOOKUP(Target_AM[[#This Row],[NIPNAS]],Target_CC[],COLUMN(BX$2)+9,0)</f>
        <v>0</v>
      </c>
      <c r="CM173" s="22">
        <f>Target_AM[[#This Row],[PROPORSI]]*VLOOKUP(Target_AM[[#This Row],[NIPNAS]],Target_CC[],COLUMN(BY$2)+9,0)</f>
        <v>0</v>
      </c>
      <c r="CN173" s="22">
        <f>Target_AM[[#This Row],[PROPORSI]]*VLOOKUP(Target_AM[[#This Row],[NIPNAS]],Target_CC[],COLUMN(BZ$2)+9,0)</f>
        <v>0</v>
      </c>
      <c r="CO173" s="22">
        <f>Target_AM[[#This Row],[PROPORSI]]*VLOOKUP(Target_AM[[#This Row],[NIPNAS]],Target_CC[],COLUMN(CA$2)+9,0)</f>
        <v>126619</v>
      </c>
      <c r="CP173" s="22">
        <f>Target_AM[[#This Row],[PROPORSI]]*VLOOKUP(Target_AM[[#This Row],[NIPNAS]],Target_CC[],COLUMN(CB$2)+9,0)</f>
        <v>133150</v>
      </c>
      <c r="CQ173" s="22">
        <f>Target_AM[[#This Row],[PROPORSI]]*VLOOKUP(Target_AM[[#This Row],[NIPNAS]],Target_CC[],COLUMN(CC$2)+9,0)</f>
        <v>146999</v>
      </c>
      <c r="CR173" s="22">
        <f>Target_AM[[#This Row],[PROPORSI]]*VLOOKUP(Target_AM[[#This Row],[NIPNAS]],Target_CC[],COLUMN(CD$2)+9,0)</f>
        <v>146999</v>
      </c>
      <c r="CS173" s="22">
        <f>Target_AM[[#This Row],[PROPORSI]]*VLOOKUP(Target_AM[[#This Row],[NIPNAS]],Target_CC[],COLUMN(CE$2)+9,0)</f>
        <v>146999</v>
      </c>
      <c r="CT173" s="22">
        <f>Target_AM[[#This Row],[PROPORSI]]*VLOOKUP(Target_AM[[#This Row],[NIPNAS]],Target_CC[],COLUMN(CF$2)+9,0)</f>
        <v>146999</v>
      </c>
      <c r="CU173" s="22">
        <f>Target_AM[[#This Row],[PROPORSI]]*VLOOKUP(Target_AM[[#This Row],[NIPNAS]],Target_CC[],COLUMN(CG$2)+9,0)</f>
        <v>146999</v>
      </c>
      <c r="CV173" s="22">
        <f>Target_AM[[#This Row],[PROPORSI]]*VLOOKUP(Target_AM[[#This Row],[NIPNAS]],Target_CC[],COLUMN(CH$2)+9,0)</f>
        <v>146999</v>
      </c>
      <c r="CW173" s="22">
        <f>Target_AM[[#This Row],[PROPORSI]]*VLOOKUP(Target_AM[[#This Row],[NIPNAS]],Target_CC[],COLUMN(CI$2)+9,0)</f>
        <v>146999</v>
      </c>
      <c r="CX173" s="22">
        <f>Target_AM[[#This Row],[PROPORSI]]*VLOOKUP(Target_AM[[#This Row],[NIPNAS]],Target_CC[],COLUMN(CJ$2)+9,0)</f>
        <v>146999</v>
      </c>
      <c r="CY173" s="22">
        <f>Target_AM[[#This Row],[PROPORSI]]*VLOOKUP(Target_AM[[#This Row],[NIPNAS]],Target_CC[],COLUMN(CK$2)+9,0)</f>
        <v>146999</v>
      </c>
      <c r="CZ173" s="22">
        <f>Target_AM[[#This Row],[PROPORSI]]*VLOOKUP(Target_AM[[#This Row],[NIPNAS]],Target_CC[],COLUMN(CL$2)+9,0)</f>
        <v>146999</v>
      </c>
      <c r="DA173" s="22">
        <f>Target_AM[[#This Row],[PROPORSI]]*VLOOKUP(Target_AM[[#This Row],[NIPNAS]],Target_CC[],COLUMN(CM$2)+9,0)</f>
        <v>1729759</v>
      </c>
      <c r="DB173" s="22">
        <f>Target_AM[[#This Row],[PROPORSI]]*VLOOKUP(Target_AM[[#This Row],[NIPNAS]],Target_CC[],COLUMN(CN$2)+9,0)</f>
        <v>0</v>
      </c>
      <c r="DC173" s="22">
        <f>Target_AM[[#This Row],[PROPORSI]]*VLOOKUP(Target_AM[[#This Row],[NIPNAS]],Target_CC[],COLUMN(CO$2)+9,0)</f>
        <v>0</v>
      </c>
      <c r="DD173" s="22">
        <f>Target_AM[[#This Row],[PROPORSI]]*VLOOKUP(Target_AM[[#This Row],[NIPNAS]],Target_CC[],COLUMN(CP$2)+9,0)</f>
        <v>0</v>
      </c>
      <c r="DE173" s="22">
        <f>Target_AM[[#This Row],[PROPORSI]]*VLOOKUP(Target_AM[[#This Row],[NIPNAS]],Target_CC[],COLUMN(CQ$2)+9,0)</f>
        <v>0</v>
      </c>
      <c r="DF173" s="22">
        <f>Target_AM[[#This Row],[PROPORSI]]*VLOOKUP(Target_AM[[#This Row],[NIPNAS]],Target_CC[],COLUMN(CR$2)+9,0)</f>
        <v>0</v>
      </c>
      <c r="DG173" s="22">
        <f>Target_AM[[#This Row],[PROPORSI]]*VLOOKUP(Target_AM[[#This Row],[NIPNAS]],Target_CC[],COLUMN(CS$2)+9,0)</f>
        <v>0</v>
      </c>
      <c r="DH173" s="22">
        <f>Target_AM[[#This Row],[PROPORSI]]*VLOOKUP(Target_AM[[#This Row],[NIPNAS]],Target_CC[],COLUMN(CT$2)+9,0)</f>
        <v>0</v>
      </c>
      <c r="DI173" s="22">
        <f>Target_AM[[#This Row],[PROPORSI]]*VLOOKUP(Target_AM[[#This Row],[NIPNAS]],Target_CC[],COLUMN(CU$2)+9,0)</f>
        <v>0</v>
      </c>
      <c r="DJ173" s="22">
        <f>Target_AM[[#This Row],[PROPORSI]]*VLOOKUP(Target_AM[[#This Row],[NIPNAS]],Target_CC[],COLUMN(CV$2)+9,0)</f>
        <v>0</v>
      </c>
      <c r="DK173" s="22">
        <f>Target_AM[[#This Row],[PROPORSI]]*VLOOKUP(Target_AM[[#This Row],[NIPNAS]],Target_CC[],COLUMN(CW$2)+9,0)</f>
        <v>0</v>
      </c>
      <c r="DL173" s="22">
        <f>Target_AM[[#This Row],[PROPORSI]]*VLOOKUP(Target_AM[[#This Row],[NIPNAS]],Target_CC[],COLUMN(CX$2)+9,0)</f>
        <v>0</v>
      </c>
      <c r="DM173" s="22">
        <f>Target_AM[[#This Row],[PROPORSI]]*VLOOKUP(Target_AM[[#This Row],[NIPNAS]],Target_CC[],COLUMN(CY$2)+9,0)</f>
        <v>0</v>
      </c>
      <c r="DN173" s="22">
        <f>Target_AM[[#This Row],[PROPORSI]]*VLOOKUP(Target_AM[[#This Row],[NIPNAS]],Target_CC[],COLUMN(CZ$2)+9,0)</f>
        <v>0</v>
      </c>
      <c r="DO173" s="22">
        <f>Target_AM[[#This Row],[PROPORSI]]*VLOOKUP(Target_AM[[#This Row],[NIPNAS]],Target_CC[],COLUMN(DA$2)+9,0)</f>
        <v>0</v>
      </c>
      <c r="DP173" s="22">
        <f>Target_AM[[#This Row],[PROPORSI]]*VLOOKUP(Target_AM[[#This Row],[NIPNAS]],Target_CC[],COLUMN(DB$2)+9,0)</f>
        <v>0</v>
      </c>
      <c r="DQ173" s="22">
        <f>Target_AM[[#This Row],[PROPORSI]]*VLOOKUP(Target_AM[[#This Row],[NIPNAS]],Target_CC[],COLUMN(DC$2)+9,0)</f>
        <v>0</v>
      </c>
      <c r="DR173" s="22">
        <f>Target_AM[[#This Row],[PROPORSI]]*VLOOKUP(Target_AM[[#This Row],[NIPNAS]],Target_CC[],COLUMN(DD$2)+9,0)</f>
        <v>0</v>
      </c>
      <c r="DS173" s="22">
        <f>Target_AM[[#This Row],[PROPORSI]]*VLOOKUP(Target_AM[[#This Row],[NIPNAS]],Target_CC[],COLUMN(DE$2)+9,0)</f>
        <v>0</v>
      </c>
      <c r="DT173" s="22">
        <f>Target_AM[[#This Row],[PROPORSI]]*VLOOKUP(Target_AM[[#This Row],[NIPNAS]],Target_CC[],COLUMN(DF$2)+9,0)</f>
        <v>0</v>
      </c>
      <c r="DU173" s="22">
        <f>Target_AM[[#This Row],[PROPORSI]]*VLOOKUP(Target_AM[[#This Row],[NIPNAS]],Target_CC[],COLUMN(DG$2)+9,0)</f>
        <v>0</v>
      </c>
      <c r="DV173" s="22">
        <f>Target_AM[[#This Row],[PROPORSI]]*VLOOKUP(Target_AM[[#This Row],[NIPNAS]],Target_CC[],COLUMN(DH$2)+9,0)</f>
        <v>0</v>
      </c>
      <c r="DW173" s="22">
        <f>Target_AM[[#This Row],[PROPORSI]]*VLOOKUP(Target_AM[[#This Row],[NIPNAS]],Target_CC[],COLUMN(DI$2)+9,0)</f>
        <v>0</v>
      </c>
      <c r="DX173" s="22">
        <f>Target_AM[[#This Row],[PROPORSI]]*VLOOKUP(Target_AM[[#This Row],[NIPNAS]],Target_CC[],COLUMN(DJ$2)+9,0)</f>
        <v>0</v>
      </c>
      <c r="DY173" s="22">
        <f>Target_AM[[#This Row],[PROPORSI]]*VLOOKUP(Target_AM[[#This Row],[NIPNAS]],Target_CC[],COLUMN(DK$2)+9,0)</f>
        <v>0</v>
      </c>
      <c r="DZ173" s="22">
        <f>Target_AM[[#This Row],[PROPORSI]]*VLOOKUP(Target_AM[[#This Row],[NIPNAS]],Target_CC[],COLUMN(DL$2)+9,0)</f>
        <v>0</v>
      </c>
      <c r="EA173" s="22">
        <f>Target_AM[[#This Row],[PROPORSI]]*VLOOKUP(Target_AM[[#This Row],[NIPNAS]],Target_CC[],COLUMN(DM$2)+9,0)</f>
        <v>0</v>
      </c>
    </row>
    <row r="174" spans="2:131" x14ac:dyDescent="0.3">
      <c r="B174">
        <v>404930</v>
      </c>
      <c r="C174" t="s">
        <v>1011</v>
      </c>
      <c r="D174">
        <v>1</v>
      </c>
      <c r="E174" s="8">
        <v>45658</v>
      </c>
      <c r="F174">
        <v>19629212</v>
      </c>
      <c r="G174" t="s">
        <v>446</v>
      </c>
      <c r="J174" t="s">
        <v>296</v>
      </c>
      <c r="K174" t="s">
        <v>24</v>
      </c>
      <c r="L174" t="s">
        <v>159</v>
      </c>
      <c r="M174" t="s">
        <v>29</v>
      </c>
      <c r="N174" s="23">
        <f>Target_AM[[#This Row],[PROPORSI]]*VLOOKUP(Target_AM[[#This Row],[NIPNAS]],Target_CC[],9,0)</f>
        <v>16902633.725987539</v>
      </c>
      <c r="O174" s="22">
        <f>Target_AM[[#This Row],[PROPORSI]]*VLOOKUP(Target_AM[[#This Row],[NIPNAS]],Target_CC[],COLUMN(A$2)+9,0)</f>
        <v>144447.5</v>
      </c>
      <c r="P174" s="22">
        <f>Target_AM[[#This Row],[PROPORSI]]*VLOOKUP(Target_AM[[#This Row],[NIPNAS]],Target_CC[],COLUMN(B$2)+9,0)</f>
        <v>144435.125</v>
      </c>
      <c r="Q174" s="22">
        <f>Target_AM[[#This Row],[PROPORSI]]*VLOOKUP(Target_AM[[#This Row],[NIPNAS]],Target_CC[],COLUMN(C$2)+9,0)</f>
        <v>144437.5</v>
      </c>
      <c r="R174" s="22">
        <f>Target_AM[[#This Row],[PROPORSI]]*VLOOKUP(Target_AM[[#This Row],[NIPNAS]],Target_CC[],COLUMN(D$2)+9,0)</f>
        <v>144435.125</v>
      </c>
      <c r="S174" s="22">
        <f>Target_AM[[#This Row],[PROPORSI]]*VLOOKUP(Target_AM[[#This Row],[NIPNAS]],Target_CC[],COLUMN(E$2)+9,0)</f>
        <v>144428</v>
      </c>
      <c r="T174" s="22">
        <f>Target_AM[[#This Row],[PROPORSI]]*VLOOKUP(Target_AM[[#This Row],[NIPNAS]],Target_CC[],COLUMN(F$2)+9,0)</f>
        <v>144420.875</v>
      </c>
      <c r="U174" s="22">
        <f>Target_AM[[#This Row],[PROPORSI]]*VLOOKUP(Target_AM[[#This Row],[NIPNAS]],Target_CC[],COLUMN(G$2)+9,0)</f>
        <v>144432.75</v>
      </c>
      <c r="V174" s="22">
        <f>Target_AM[[#This Row],[PROPORSI]]*VLOOKUP(Target_AM[[#This Row],[NIPNAS]],Target_CC[],COLUMN(H$2)+9,0)</f>
        <v>144442.25</v>
      </c>
      <c r="W174" s="22">
        <f>Target_AM[[#This Row],[PROPORSI]]*VLOOKUP(Target_AM[[#This Row],[NIPNAS]],Target_CC[],COLUMN(I$2)+9,0)</f>
        <v>144439.875</v>
      </c>
      <c r="X174" s="22">
        <f>Target_AM[[#This Row],[PROPORSI]]*VLOOKUP(Target_AM[[#This Row],[NIPNAS]],Target_CC[],COLUMN(J$2)+9,0)</f>
        <v>144439.875</v>
      </c>
      <c r="Y174" s="22">
        <f>Target_AM[[#This Row],[PROPORSI]]*VLOOKUP(Target_AM[[#This Row],[NIPNAS]],Target_CC[],COLUMN(K$2)+9,0)</f>
        <v>144442.25</v>
      </c>
      <c r="Z174" s="22">
        <f>Target_AM[[#This Row],[PROPORSI]]*VLOOKUP(Target_AM[[#This Row],[NIPNAS]],Target_CC[],COLUMN(L$2)+9,0)</f>
        <v>144437.5</v>
      </c>
      <c r="AA174" s="22">
        <f>Target_AM[[#This Row],[PROPORSI]]*VLOOKUP(Target_AM[[#This Row],[NIPNAS]],Target_CC[],COLUMN(M$2)+9,0)</f>
        <v>1733238.625</v>
      </c>
      <c r="AB174" s="22">
        <f>Target_AM[[#This Row],[PROPORSI]]*VLOOKUP(Target_AM[[#This Row],[NIPNAS]],Target_CC[],COLUMN(N$2)+9,0)</f>
        <v>0</v>
      </c>
      <c r="AC174" s="22">
        <f>Target_AM[[#This Row],[PROPORSI]]*VLOOKUP(Target_AM[[#This Row],[NIPNAS]],Target_CC[],COLUMN(O$2)+9,0)</f>
        <v>690859.22431823774</v>
      </c>
      <c r="AD174" s="22">
        <f>Target_AM[[#This Row],[PROPORSI]]*VLOOKUP(Target_AM[[#This Row],[NIPNAS]],Target_CC[],COLUMN(P$2)+9,0)</f>
        <v>683729.23020126333</v>
      </c>
      <c r="AE174" s="22">
        <f>Target_AM[[#This Row],[PROPORSI]]*VLOOKUP(Target_AM[[#This Row],[NIPNAS]],Target_CC[],COLUMN(Q$2)+9,0)</f>
        <v>537486.86343142285</v>
      </c>
      <c r="AF174" s="22">
        <f>Target_AM[[#This Row],[PROPORSI]]*VLOOKUP(Target_AM[[#This Row],[NIPNAS]],Target_CC[],COLUMN(R$2)+9,0)</f>
        <v>586231.66372162709</v>
      </c>
      <c r="AG174" s="22">
        <f>Target_AM[[#This Row],[PROPORSI]]*VLOOKUP(Target_AM[[#This Row],[NIPNAS]],Target_CC[],COLUMN(S$2)+9,0)</f>
        <v>571553.53985494352</v>
      </c>
      <c r="AH174" s="22">
        <f>Target_AM[[#This Row],[PROPORSI]]*VLOOKUP(Target_AM[[#This Row],[NIPNAS]],Target_CC[],COLUMN(T$2)+9,0)</f>
        <v>710365.72728492401</v>
      </c>
      <c r="AI174" s="22">
        <f>Target_AM[[#This Row],[PROPORSI]]*VLOOKUP(Target_AM[[#This Row],[NIPNAS]],Target_CC[],COLUMN(U$2)+9,0)</f>
        <v>598269.13892134407</v>
      </c>
      <c r="AJ174" s="22">
        <f>Target_AM[[#This Row],[PROPORSI]]*VLOOKUP(Target_AM[[#This Row],[NIPNAS]],Target_CC[],COLUMN(V$2)+9,0)</f>
        <v>715610.41381648171</v>
      </c>
      <c r="AK174" s="22">
        <f>Target_AM[[#This Row],[PROPORSI]]*VLOOKUP(Target_AM[[#This Row],[NIPNAS]],Target_CC[],COLUMN(W$2)+9,0)</f>
        <v>720720.50871695695</v>
      </c>
      <c r="AL174" s="22">
        <f>Target_AM[[#This Row],[PROPORSI]]*VLOOKUP(Target_AM[[#This Row],[NIPNAS]],Target_CC[],COLUMN(X$2)+9,0)</f>
        <v>611960.29877694696</v>
      </c>
      <c r="AM174" s="22">
        <f>Target_AM[[#This Row],[PROPORSI]]*VLOOKUP(Target_AM[[#This Row],[NIPNAS]],Target_CC[],COLUMN(Y$2)+9,0)</f>
        <v>623089.45347582689</v>
      </c>
      <c r="AN174" s="22">
        <f>Target_AM[[#This Row],[PROPORSI]]*VLOOKUP(Target_AM[[#This Row],[NIPNAS]],Target_CC[],COLUMN(Z$2)+9,0)</f>
        <v>7049876.062519975</v>
      </c>
      <c r="AO174" s="22">
        <f>Target_AM[[#This Row],[PROPORSI]]*VLOOKUP(Target_AM[[#This Row],[NIPNAS]],Target_CC[],COLUMN(AA$2)+9,0)</f>
        <v>144447.5</v>
      </c>
      <c r="AP174" s="22">
        <f>Target_AM[[#This Row],[PROPORSI]]*VLOOKUP(Target_AM[[#This Row],[NIPNAS]],Target_CC[],COLUMN(AB$2)+9,0)</f>
        <v>835294.34931823774</v>
      </c>
      <c r="AQ174" s="22">
        <f>Target_AM[[#This Row],[PROPORSI]]*VLOOKUP(Target_AM[[#This Row],[NIPNAS]],Target_CC[],COLUMN(AC$2)+9,0)</f>
        <v>828166.73020126333</v>
      </c>
      <c r="AR174" s="22">
        <f>Target_AM[[#This Row],[PROPORSI]]*VLOOKUP(Target_AM[[#This Row],[NIPNAS]],Target_CC[],COLUMN(AD$2)+9,0)</f>
        <v>681921.98843142285</v>
      </c>
      <c r="AS174" s="22">
        <f>Target_AM[[#This Row],[PROPORSI]]*VLOOKUP(Target_AM[[#This Row],[NIPNAS]],Target_CC[],COLUMN(AE$2)+9,0)</f>
        <v>730659.66372162709</v>
      </c>
      <c r="AT174" s="22">
        <f>Target_AM[[#This Row],[PROPORSI]]*VLOOKUP(Target_AM[[#This Row],[NIPNAS]],Target_CC[],COLUMN(AF$2)+9,0)</f>
        <v>715974.41485494352</v>
      </c>
      <c r="AU174" s="22">
        <f>Target_AM[[#This Row],[PROPORSI]]*VLOOKUP(Target_AM[[#This Row],[NIPNAS]],Target_CC[],COLUMN(AG$2)+9,0)</f>
        <v>854798.47728492401</v>
      </c>
      <c r="AV174" s="22">
        <f>Target_AM[[#This Row],[PROPORSI]]*VLOOKUP(Target_AM[[#This Row],[NIPNAS]],Target_CC[],COLUMN(AH$2)+9,0)</f>
        <v>742711.38892134407</v>
      </c>
      <c r="AW174" s="22">
        <f>Target_AM[[#This Row],[PROPORSI]]*VLOOKUP(Target_AM[[#This Row],[NIPNAS]],Target_CC[],COLUMN(AI$2)+9,0)</f>
        <v>860050.28881648171</v>
      </c>
      <c r="AX174" s="22">
        <f>Target_AM[[#This Row],[PROPORSI]]*VLOOKUP(Target_AM[[#This Row],[NIPNAS]],Target_CC[],COLUMN(AJ$2)+9,0)</f>
        <v>865160.38371695695</v>
      </c>
      <c r="AY174" s="22">
        <f>Target_AM[[#This Row],[PROPORSI]]*VLOOKUP(Target_AM[[#This Row],[NIPNAS]],Target_CC[],COLUMN(AK$2)+9,0)</f>
        <v>756402.54877694696</v>
      </c>
      <c r="AZ174" s="22">
        <f>Target_AM[[#This Row],[PROPORSI]]*VLOOKUP(Target_AM[[#This Row],[NIPNAS]],Target_CC[],COLUMN(AL$2)+9,0)</f>
        <v>767526.95347582689</v>
      </c>
      <c r="BA174" s="22">
        <f>Target_AM[[#This Row],[PROPORSI]]*VLOOKUP(Target_AM[[#This Row],[NIPNAS]],Target_CC[],COLUMN(AM$2)+9,0)</f>
        <v>8783114.687519975</v>
      </c>
      <c r="BB174" s="22">
        <f>Target_AM[[#This Row],[PROPORSI]]*VLOOKUP(Target_AM[[#This Row],[NIPNAS]],Target_CC[],COLUMN(AN$2)+9,0)</f>
        <v>0</v>
      </c>
      <c r="BC174" s="22">
        <f>Target_AM[[#This Row],[PROPORSI]]*VLOOKUP(Target_AM[[#This Row],[NIPNAS]],Target_CC[],COLUMN(AO$2)+9,0)</f>
        <v>0</v>
      </c>
      <c r="BD174" s="22">
        <f>Target_AM[[#This Row],[PROPORSI]]*VLOOKUP(Target_AM[[#This Row],[NIPNAS]],Target_CC[],COLUMN(AP$2)+9,0)</f>
        <v>0</v>
      </c>
      <c r="BE174" s="22">
        <f>Target_AM[[#This Row],[PROPORSI]]*VLOOKUP(Target_AM[[#This Row],[NIPNAS]],Target_CC[],COLUMN(AQ$2)+9,0)</f>
        <v>0</v>
      </c>
      <c r="BF174" s="22">
        <f>Target_AM[[#This Row],[PROPORSI]]*VLOOKUP(Target_AM[[#This Row],[NIPNAS]],Target_CC[],COLUMN(AR$2)+9,0)</f>
        <v>0</v>
      </c>
      <c r="BG174" s="22">
        <f>Target_AM[[#This Row],[PROPORSI]]*VLOOKUP(Target_AM[[#This Row],[NIPNAS]],Target_CC[],COLUMN(AS$2)+9,0)</f>
        <v>0</v>
      </c>
      <c r="BH174" s="22">
        <f>Target_AM[[#This Row],[PROPORSI]]*VLOOKUP(Target_AM[[#This Row],[NIPNAS]],Target_CC[],COLUMN(AT$2)+9,0)</f>
        <v>0</v>
      </c>
      <c r="BI174" s="22">
        <f>Target_AM[[#This Row],[PROPORSI]]*VLOOKUP(Target_AM[[#This Row],[NIPNAS]],Target_CC[],COLUMN(AU$2)+9,0)</f>
        <v>0</v>
      </c>
      <c r="BJ174" s="22">
        <f>Target_AM[[#This Row],[PROPORSI]]*VLOOKUP(Target_AM[[#This Row],[NIPNAS]],Target_CC[],COLUMN(AV$2)+9,0)</f>
        <v>0</v>
      </c>
      <c r="BK174" s="22">
        <f>Target_AM[[#This Row],[PROPORSI]]*VLOOKUP(Target_AM[[#This Row],[NIPNAS]],Target_CC[],COLUMN(AW$2)+9,0)</f>
        <v>0</v>
      </c>
      <c r="BL174" s="22">
        <f>Target_AM[[#This Row],[PROPORSI]]*VLOOKUP(Target_AM[[#This Row],[NIPNAS]],Target_CC[],COLUMN(AX$2)+9,0)</f>
        <v>0</v>
      </c>
      <c r="BM174" s="22">
        <f>Target_AM[[#This Row],[PROPORSI]]*VLOOKUP(Target_AM[[#This Row],[NIPNAS]],Target_CC[],COLUMN(AY$2)+9,0)</f>
        <v>0</v>
      </c>
      <c r="BN174" s="22">
        <f>Target_AM[[#This Row],[PROPORSI]]*VLOOKUP(Target_AM[[#This Row],[NIPNAS]],Target_CC[],COLUMN(AZ$2)+9,0)</f>
        <v>0</v>
      </c>
      <c r="BO174" s="22">
        <f>Target_AM[[#This Row],[PROPORSI]]*VLOOKUP(Target_AM[[#This Row],[NIPNAS]],Target_CC[],COLUMN(BA$2)+9,0)</f>
        <v>144450</v>
      </c>
      <c r="BP174" s="22">
        <f>Target_AM[[#This Row],[PROPORSI]]*VLOOKUP(Target_AM[[#This Row],[NIPNAS]],Target_CC[],COLUMN(BB$2)+9,0)</f>
        <v>144950</v>
      </c>
      <c r="BQ174" s="22">
        <f>Target_AM[[#This Row],[PROPORSI]]*VLOOKUP(Target_AM[[#This Row],[NIPNAS]],Target_CC[],COLUMN(BC$2)+9,0)</f>
        <v>144200</v>
      </c>
      <c r="BR174" s="22">
        <f>Target_AM[[#This Row],[PROPORSI]]*VLOOKUP(Target_AM[[#This Row],[NIPNAS]],Target_CC[],COLUMN(BD$2)+9,0)</f>
        <v>144200</v>
      </c>
      <c r="BS174" s="22">
        <f>Target_AM[[#This Row],[PROPORSI]]*VLOOKUP(Target_AM[[#This Row],[NIPNAS]],Target_CC[],COLUMN(BE$2)+9,0)</f>
        <v>144200</v>
      </c>
      <c r="BT174" s="22">
        <f>Target_AM[[#This Row],[PROPORSI]]*VLOOKUP(Target_AM[[#This Row],[NIPNAS]],Target_CC[],COLUMN(BF$2)+9,0)</f>
        <v>144200</v>
      </c>
      <c r="BU174" s="22">
        <f>Target_AM[[#This Row],[PROPORSI]]*VLOOKUP(Target_AM[[#This Row],[NIPNAS]],Target_CC[],COLUMN(BG$2)+9,0)</f>
        <v>144200</v>
      </c>
      <c r="BV174" s="22">
        <f>Target_AM[[#This Row],[PROPORSI]]*VLOOKUP(Target_AM[[#This Row],[NIPNAS]],Target_CC[],COLUMN(BH$2)+9,0)</f>
        <v>144200</v>
      </c>
      <c r="BW174" s="22">
        <f>Target_AM[[#This Row],[PROPORSI]]*VLOOKUP(Target_AM[[#This Row],[NIPNAS]],Target_CC[],COLUMN(BI$2)+9,0)</f>
        <v>144200</v>
      </c>
      <c r="BX174" s="22">
        <f>Target_AM[[#This Row],[PROPORSI]]*VLOOKUP(Target_AM[[#This Row],[NIPNAS]],Target_CC[],COLUMN(BJ$2)+9,0)</f>
        <v>144200</v>
      </c>
      <c r="BY174" s="22">
        <f>Target_AM[[#This Row],[PROPORSI]]*VLOOKUP(Target_AM[[#This Row],[NIPNAS]],Target_CC[],COLUMN(BK$2)+9,0)</f>
        <v>144200</v>
      </c>
      <c r="BZ174" s="22">
        <f>Target_AM[[#This Row],[PROPORSI]]*VLOOKUP(Target_AM[[#This Row],[NIPNAS]],Target_CC[],COLUMN(BL$2)+9,0)</f>
        <v>144200</v>
      </c>
      <c r="CA174" s="22">
        <f>Target_AM[[#This Row],[PROPORSI]]*VLOOKUP(Target_AM[[#This Row],[NIPNAS]],Target_CC[],COLUMN(BM$2)+9,0)</f>
        <v>1731400</v>
      </c>
      <c r="CB174" s="22">
        <f>Target_AM[[#This Row],[PROPORSI]]*VLOOKUP(Target_AM[[#This Row],[NIPNAS]],Target_CC[],COLUMN(BN$2)+9,0)</f>
        <v>0</v>
      </c>
      <c r="CC174" s="22">
        <f>Target_AM[[#This Row],[PROPORSI]]*VLOOKUP(Target_AM[[#This Row],[NIPNAS]],Target_CC[],COLUMN(BO$2)+9,0)</f>
        <v>0</v>
      </c>
      <c r="CD174" s="22">
        <f>Target_AM[[#This Row],[PROPORSI]]*VLOOKUP(Target_AM[[#This Row],[NIPNAS]],Target_CC[],COLUMN(BP$2)+9,0)</f>
        <v>0</v>
      </c>
      <c r="CE174" s="22">
        <f>Target_AM[[#This Row],[PROPORSI]]*VLOOKUP(Target_AM[[#This Row],[NIPNAS]],Target_CC[],COLUMN(BQ$2)+9,0)</f>
        <v>0</v>
      </c>
      <c r="CF174" s="22">
        <f>Target_AM[[#This Row],[PROPORSI]]*VLOOKUP(Target_AM[[#This Row],[NIPNAS]],Target_CC[],COLUMN(BR$2)+9,0)</f>
        <v>0</v>
      </c>
      <c r="CG174" s="22">
        <f>Target_AM[[#This Row],[PROPORSI]]*VLOOKUP(Target_AM[[#This Row],[NIPNAS]],Target_CC[],COLUMN(BS$2)+9,0)</f>
        <v>0</v>
      </c>
      <c r="CH174" s="22">
        <f>Target_AM[[#This Row],[PROPORSI]]*VLOOKUP(Target_AM[[#This Row],[NIPNAS]],Target_CC[],COLUMN(BT$2)+9,0)</f>
        <v>0</v>
      </c>
      <c r="CI174" s="22">
        <f>Target_AM[[#This Row],[PROPORSI]]*VLOOKUP(Target_AM[[#This Row],[NIPNAS]],Target_CC[],COLUMN(BU$2)+9,0)</f>
        <v>0</v>
      </c>
      <c r="CJ174" s="22">
        <f>Target_AM[[#This Row],[PROPORSI]]*VLOOKUP(Target_AM[[#This Row],[NIPNAS]],Target_CC[],COLUMN(BV$2)+9,0)</f>
        <v>0</v>
      </c>
      <c r="CK174" s="22">
        <f>Target_AM[[#This Row],[PROPORSI]]*VLOOKUP(Target_AM[[#This Row],[NIPNAS]],Target_CC[],COLUMN(BW$2)+9,0)</f>
        <v>0</v>
      </c>
      <c r="CL174" s="22">
        <f>Target_AM[[#This Row],[PROPORSI]]*VLOOKUP(Target_AM[[#This Row],[NIPNAS]],Target_CC[],COLUMN(BX$2)+9,0)</f>
        <v>0</v>
      </c>
      <c r="CM174" s="22">
        <f>Target_AM[[#This Row],[PROPORSI]]*VLOOKUP(Target_AM[[#This Row],[NIPNAS]],Target_CC[],COLUMN(BY$2)+9,0)</f>
        <v>0</v>
      </c>
      <c r="CN174" s="22">
        <f>Target_AM[[#This Row],[PROPORSI]]*VLOOKUP(Target_AM[[#This Row],[NIPNAS]],Target_CC[],COLUMN(BZ$2)+9,0)</f>
        <v>0</v>
      </c>
      <c r="CO174" s="22">
        <f>Target_AM[[#This Row],[PROPORSI]]*VLOOKUP(Target_AM[[#This Row],[NIPNAS]],Target_CC[],COLUMN(CA$2)+9,0)</f>
        <v>144450</v>
      </c>
      <c r="CP174" s="22">
        <f>Target_AM[[#This Row],[PROPORSI]]*VLOOKUP(Target_AM[[#This Row],[NIPNAS]],Target_CC[],COLUMN(CB$2)+9,0)</f>
        <v>144950</v>
      </c>
      <c r="CQ174" s="22">
        <f>Target_AM[[#This Row],[PROPORSI]]*VLOOKUP(Target_AM[[#This Row],[NIPNAS]],Target_CC[],COLUMN(CC$2)+9,0)</f>
        <v>144200</v>
      </c>
      <c r="CR174" s="22">
        <f>Target_AM[[#This Row],[PROPORSI]]*VLOOKUP(Target_AM[[#This Row],[NIPNAS]],Target_CC[],COLUMN(CD$2)+9,0)</f>
        <v>144200</v>
      </c>
      <c r="CS174" s="22">
        <f>Target_AM[[#This Row],[PROPORSI]]*VLOOKUP(Target_AM[[#This Row],[NIPNAS]],Target_CC[],COLUMN(CE$2)+9,0)</f>
        <v>144200</v>
      </c>
      <c r="CT174" s="22">
        <f>Target_AM[[#This Row],[PROPORSI]]*VLOOKUP(Target_AM[[#This Row],[NIPNAS]],Target_CC[],COLUMN(CF$2)+9,0)</f>
        <v>144200</v>
      </c>
      <c r="CU174" s="22">
        <f>Target_AM[[#This Row],[PROPORSI]]*VLOOKUP(Target_AM[[#This Row],[NIPNAS]],Target_CC[],COLUMN(CG$2)+9,0)</f>
        <v>144200</v>
      </c>
      <c r="CV174" s="22">
        <f>Target_AM[[#This Row],[PROPORSI]]*VLOOKUP(Target_AM[[#This Row],[NIPNAS]],Target_CC[],COLUMN(CH$2)+9,0)</f>
        <v>144200</v>
      </c>
      <c r="CW174" s="22">
        <f>Target_AM[[#This Row],[PROPORSI]]*VLOOKUP(Target_AM[[#This Row],[NIPNAS]],Target_CC[],COLUMN(CI$2)+9,0)</f>
        <v>144200</v>
      </c>
      <c r="CX174" s="22">
        <f>Target_AM[[#This Row],[PROPORSI]]*VLOOKUP(Target_AM[[#This Row],[NIPNAS]],Target_CC[],COLUMN(CJ$2)+9,0)</f>
        <v>144200</v>
      </c>
      <c r="CY174" s="22">
        <f>Target_AM[[#This Row],[PROPORSI]]*VLOOKUP(Target_AM[[#This Row],[NIPNAS]],Target_CC[],COLUMN(CK$2)+9,0)</f>
        <v>144200</v>
      </c>
      <c r="CZ174" s="22">
        <f>Target_AM[[#This Row],[PROPORSI]]*VLOOKUP(Target_AM[[#This Row],[NIPNAS]],Target_CC[],COLUMN(CL$2)+9,0)</f>
        <v>144200</v>
      </c>
      <c r="DA174" s="22">
        <f>Target_AM[[#This Row],[PROPORSI]]*VLOOKUP(Target_AM[[#This Row],[NIPNAS]],Target_CC[],COLUMN(CM$2)+9,0)</f>
        <v>1731400</v>
      </c>
      <c r="DB174" s="22">
        <f>Target_AM[[#This Row],[PROPORSI]]*VLOOKUP(Target_AM[[#This Row],[NIPNAS]],Target_CC[],COLUMN(CN$2)+9,0)</f>
        <v>0</v>
      </c>
      <c r="DC174" s="22">
        <f>Target_AM[[#This Row],[PROPORSI]]*VLOOKUP(Target_AM[[#This Row],[NIPNAS]],Target_CC[],COLUMN(CO$2)+9,0)</f>
        <v>0</v>
      </c>
      <c r="DD174" s="22">
        <f>Target_AM[[#This Row],[PROPORSI]]*VLOOKUP(Target_AM[[#This Row],[NIPNAS]],Target_CC[],COLUMN(CP$2)+9,0)</f>
        <v>0</v>
      </c>
      <c r="DE174" s="22">
        <f>Target_AM[[#This Row],[PROPORSI]]*VLOOKUP(Target_AM[[#This Row],[NIPNAS]],Target_CC[],COLUMN(CQ$2)+9,0)</f>
        <v>0</v>
      </c>
      <c r="DF174" s="22">
        <f>Target_AM[[#This Row],[PROPORSI]]*VLOOKUP(Target_AM[[#This Row],[NIPNAS]],Target_CC[],COLUMN(CR$2)+9,0)</f>
        <v>0</v>
      </c>
      <c r="DG174" s="22">
        <f>Target_AM[[#This Row],[PROPORSI]]*VLOOKUP(Target_AM[[#This Row],[NIPNAS]],Target_CC[],COLUMN(CS$2)+9,0)</f>
        <v>0</v>
      </c>
      <c r="DH174" s="22">
        <f>Target_AM[[#This Row],[PROPORSI]]*VLOOKUP(Target_AM[[#This Row],[NIPNAS]],Target_CC[],COLUMN(CT$2)+9,0)</f>
        <v>0</v>
      </c>
      <c r="DI174" s="22">
        <f>Target_AM[[#This Row],[PROPORSI]]*VLOOKUP(Target_AM[[#This Row],[NIPNAS]],Target_CC[],COLUMN(CU$2)+9,0)</f>
        <v>0</v>
      </c>
      <c r="DJ174" s="22">
        <f>Target_AM[[#This Row],[PROPORSI]]*VLOOKUP(Target_AM[[#This Row],[NIPNAS]],Target_CC[],COLUMN(CV$2)+9,0)</f>
        <v>0</v>
      </c>
      <c r="DK174" s="22">
        <f>Target_AM[[#This Row],[PROPORSI]]*VLOOKUP(Target_AM[[#This Row],[NIPNAS]],Target_CC[],COLUMN(CW$2)+9,0)</f>
        <v>0</v>
      </c>
      <c r="DL174" s="22">
        <f>Target_AM[[#This Row],[PROPORSI]]*VLOOKUP(Target_AM[[#This Row],[NIPNAS]],Target_CC[],COLUMN(CX$2)+9,0)</f>
        <v>0</v>
      </c>
      <c r="DM174" s="22">
        <f>Target_AM[[#This Row],[PROPORSI]]*VLOOKUP(Target_AM[[#This Row],[NIPNAS]],Target_CC[],COLUMN(CY$2)+9,0)</f>
        <v>0</v>
      </c>
      <c r="DN174" s="22">
        <f>Target_AM[[#This Row],[PROPORSI]]*VLOOKUP(Target_AM[[#This Row],[NIPNAS]],Target_CC[],COLUMN(CZ$2)+9,0)</f>
        <v>0</v>
      </c>
      <c r="DO174" s="22">
        <f>Target_AM[[#This Row],[PROPORSI]]*VLOOKUP(Target_AM[[#This Row],[NIPNAS]],Target_CC[],COLUMN(DA$2)+9,0)</f>
        <v>0</v>
      </c>
      <c r="DP174" s="22">
        <f>Target_AM[[#This Row],[PROPORSI]]*VLOOKUP(Target_AM[[#This Row],[NIPNAS]],Target_CC[],COLUMN(DB$2)+9,0)</f>
        <v>0</v>
      </c>
      <c r="DQ174" s="22">
        <f>Target_AM[[#This Row],[PROPORSI]]*VLOOKUP(Target_AM[[#This Row],[NIPNAS]],Target_CC[],COLUMN(DC$2)+9,0)</f>
        <v>0</v>
      </c>
      <c r="DR174" s="22">
        <f>Target_AM[[#This Row],[PROPORSI]]*VLOOKUP(Target_AM[[#This Row],[NIPNAS]],Target_CC[],COLUMN(DD$2)+9,0)</f>
        <v>0</v>
      </c>
      <c r="DS174" s="22">
        <f>Target_AM[[#This Row],[PROPORSI]]*VLOOKUP(Target_AM[[#This Row],[NIPNAS]],Target_CC[],COLUMN(DE$2)+9,0)</f>
        <v>0</v>
      </c>
      <c r="DT174" s="22">
        <f>Target_AM[[#This Row],[PROPORSI]]*VLOOKUP(Target_AM[[#This Row],[NIPNAS]],Target_CC[],COLUMN(DF$2)+9,0)</f>
        <v>0</v>
      </c>
      <c r="DU174" s="22">
        <f>Target_AM[[#This Row],[PROPORSI]]*VLOOKUP(Target_AM[[#This Row],[NIPNAS]],Target_CC[],COLUMN(DG$2)+9,0)</f>
        <v>0</v>
      </c>
      <c r="DV174" s="22">
        <f>Target_AM[[#This Row],[PROPORSI]]*VLOOKUP(Target_AM[[#This Row],[NIPNAS]],Target_CC[],COLUMN(DH$2)+9,0)</f>
        <v>0</v>
      </c>
      <c r="DW174" s="22">
        <f>Target_AM[[#This Row],[PROPORSI]]*VLOOKUP(Target_AM[[#This Row],[NIPNAS]],Target_CC[],COLUMN(DI$2)+9,0)</f>
        <v>0</v>
      </c>
      <c r="DX174" s="22">
        <f>Target_AM[[#This Row],[PROPORSI]]*VLOOKUP(Target_AM[[#This Row],[NIPNAS]],Target_CC[],COLUMN(DJ$2)+9,0)</f>
        <v>0</v>
      </c>
      <c r="DY174" s="22">
        <f>Target_AM[[#This Row],[PROPORSI]]*VLOOKUP(Target_AM[[#This Row],[NIPNAS]],Target_CC[],COLUMN(DK$2)+9,0)</f>
        <v>0</v>
      </c>
      <c r="DZ174" s="22">
        <f>Target_AM[[#This Row],[PROPORSI]]*VLOOKUP(Target_AM[[#This Row],[NIPNAS]],Target_CC[],COLUMN(DL$2)+9,0)</f>
        <v>0</v>
      </c>
      <c r="EA174" s="22">
        <f>Target_AM[[#This Row],[PROPORSI]]*VLOOKUP(Target_AM[[#This Row],[NIPNAS]],Target_CC[],COLUMN(DM$2)+9,0)</f>
        <v>0</v>
      </c>
    </row>
    <row r="175" spans="2:131" x14ac:dyDescent="0.3">
      <c r="B175">
        <v>401431</v>
      </c>
      <c r="C175" t="s">
        <v>983</v>
      </c>
      <c r="D175">
        <v>1</v>
      </c>
      <c r="E175" s="8">
        <v>45658</v>
      </c>
      <c r="F175">
        <v>10032060</v>
      </c>
      <c r="G175" t="s">
        <v>439</v>
      </c>
      <c r="J175" t="s">
        <v>296</v>
      </c>
      <c r="K175" t="s">
        <v>25</v>
      </c>
      <c r="L175" t="s">
        <v>159</v>
      </c>
      <c r="M175" t="s">
        <v>29</v>
      </c>
      <c r="N175" s="23">
        <f>Target_AM[[#This Row],[PROPORSI]]*VLOOKUP(Target_AM[[#This Row],[NIPNAS]],Target_CC[],9,0)</f>
        <v>4822747.2105050497</v>
      </c>
      <c r="O175" s="22">
        <f>Target_AM[[#This Row],[PROPORSI]]*VLOOKUP(Target_AM[[#This Row],[NIPNAS]],Target_CC[],COLUMN(A$2)+9,0)</f>
        <v>141474.6</v>
      </c>
      <c r="P175" s="22">
        <f>Target_AM[[#This Row],[PROPORSI]]*VLOOKUP(Target_AM[[#This Row],[NIPNAS]],Target_CC[],COLUMN(B$2)+9,0)</f>
        <v>140160.87</v>
      </c>
      <c r="Q175" s="22">
        <f>Target_AM[[#This Row],[PROPORSI]]*VLOOKUP(Target_AM[[#This Row],[NIPNAS]],Target_CC[],COLUMN(C$2)+9,0)</f>
        <v>140413</v>
      </c>
      <c r="R175" s="22">
        <f>Target_AM[[#This Row],[PROPORSI]]*VLOOKUP(Target_AM[[#This Row],[NIPNAS]],Target_CC[],COLUMN(D$2)+9,0)</f>
        <v>140160.87</v>
      </c>
      <c r="S175" s="22">
        <f>Target_AM[[#This Row],[PROPORSI]]*VLOOKUP(Target_AM[[#This Row],[NIPNAS]],Target_CC[],COLUMN(E$2)+9,0)</f>
        <v>139404.47999999998</v>
      </c>
      <c r="T175" s="22">
        <f>Target_AM[[#This Row],[PROPORSI]]*VLOOKUP(Target_AM[[#This Row],[NIPNAS]],Target_CC[],COLUMN(F$2)+9,0)</f>
        <v>138648.09</v>
      </c>
      <c r="U175" s="22">
        <f>Target_AM[[#This Row],[PROPORSI]]*VLOOKUP(Target_AM[[#This Row],[NIPNAS]],Target_CC[],COLUMN(G$2)+9,0)</f>
        <v>139908.74</v>
      </c>
      <c r="V175" s="22">
        <f>Target_AM[[#This Row],[PROPORSI]]*VLOOKUP(Target_AM[[#This Row],[NIPNAS]],Target_CC[],COLUMN(H$2)+9,0)</f>
        <v>140917.26</v>
      </c>
      <c r="W175" s="22">
        <f>Target_AM[[#This Row],[PROPORSI]]*VLOOKUP(Target_AM[[#This Row],[NIPNAS]],Target_CC[],COLUMN(I$2)+9,0)</f>
        <v>140665.13</v>
      </c>
      <c r="X175" s="22">
        <f>Target_AM[[#This Row],[PROPORSI]]*VLOOKUP(Target_AM[[#This Row],[NIPNAS]],Target_CC[],COLUMN(J$2)+9,0)</f>
        <v>140665.13</v>
      </c>
      <c r="Y175" s="22">
        <f>Target_AM[[#This Row],[PROPORSI]]*VLOOKUP(Target_AM[[#This Row],[NIPNAS]],Target_CC[],COLUMN(K$2)+9,0)</f>
        <v>140917.26</v>
      </c>
      <c r="Z175" s="22">
        <f>Target_AM[[#This Row],[PROPORSI]]*VLOOKUP(Target_AM[[#This Row],[NIPNAS]],Target_CC[],COLUMN(L$2)+9,0)</f>
        <v>140413</v>
      </c>
      <c r="AA175" s="22">
        <f>Target_AM[[#This Row],[PROPORSI]]*VLOOKUP(Target_AM[[#This Row],[NIPNAS]],Target_CC[],COLUMN(M$2)+9,0)</f>
        <v>1683748.43</v>
      </c>
      <c r="AB175" s="22">
        <f>Target_AM[[#This Row],[PROPORSI]]*VLOOKUP(Target_AM[[#This Row],[NIPNAS]],Target_CC[],COLUMN(N$2)+9,0)</f>
        <v>0</v>
      </c>
      <c r="AC175" s="22">
        <f>Target_AM[[#This Row],[PROPORSI]]*VLOOKUP(Target_AM[[#This Row],[NIPNAS]],Target_CC[],COLUMN(O$2)+9,0)</f>
        <v>690859.22431823774</v>
      </c>
      <c r="AD175" s="22">
        <f>Target_AM[[#This Row],[PROPORSI]]*VLOOKUP(Target_AM[[#This Row],[NIPNAS]],Target_CC[],COLUMN(P$2)+9,0)</f>
        <v>683729.23020126333</v>
      </c>
      <c r="AE175" s="22">
        <f>Target_AM[[#This Row],[PROPORSI]]*VLOOKUP(Target_AM[[#This Row],[NIPNAS]],Target_CC[],COLUMN(Q$2)+9,0)</f>
        <v>537486.86343142285</v>
      </c>
      <c r="AF175" s="22">
        <f>Target_AM[[#This Row],[PROPORSI]]*VLOOKUP(Target_AM[[#This Row],[NIPNAS]],Target_CC[],COLUMN(R$2)+9,0)</f>
        <v>586231.66372162709</v>
      </c>
      <c r="AG175" s="22">
        <f>Target_AM[[#This Row],[PROPORSI]]*VLOOKUP(Target_AM[[#This Row],[NIPNAS]],Target_CC[],COLUMN(S$2)+9,0)</f>
        <v>571553.53985494352</v>
      </c>
      <c r="AH175" s="22">
        <f>Target_AM[[#This Row],[PROPORSI]]*VLOOKUP(Target_AM[[#This Row],[NIPNAS]],Target_CC[],COLUMN(T$2)+9,0)</f>
        <v>710365.72728492401</v>
      </c>
      <c r="AI175" s="22">
        <f>Target_AM[[#This Row],[PROPORSI]]*VLOOKUP(Target_AM[[#This Row],[NIPNAS]],Target_CC[],COLUMN(U$2)+9,0)</f>
        <v>598269.13892134407</v>
      </c>
      <c r="AJ175" s="22">
        <f>Target_AM[[#This Row],[PROPORSI]]*VLOOKUP(Target_AM[[#This Row],[NIPNAS]],Target_CC[],COLUMN(V$2)+9,0)</f>
        <v>715610.41381648171</v>
      </c>
      <c r="AK175" s="22">
        <f>Target_AM[[#This Row],[PROPORSI]]*VLOOKUP(Target_AM[[#This Row],[NIPNAS]],Target_CC[],COLUMN(W$2)+9,0)</f>
        <v>720720.50871695695</v>
      </c>
      <c r="AL175" s="22">
        <f>Target_AM[[#This Row],[PROPORSI]]*VLOOKUP(Target_AM[[#This Row],[NIPNAS]],Target_CC[],COLUMN(X$2)+9,0)</f>
        <v>611960.29877694696</v>
      </c>
      <c r="AM175" s="22">
        <f>Target_AM[[#This Row],[PROPORSI]]*VLOOKUP(Target_AM[[#This Row],[NIPNAS]],Target_CC[],COLUMN(Y$2)+9,0)</f>
        <v>623089.45347582689</v>
      </c>
      <c r="AN175" s="22">
        <f>Target_AM[[#This Row],[PROPORSI]]*VLOOKUP(Target_AM[[#This Row],[NIPNAS]],Target_CC[],COLUMN(Z$2)+9,0)</f>
        <v>7049876.062519975</v>
      </c>
      <c r="AO175" s="22">
        <f>Target_AM[[#This Row],[PROPORSI]]*VLOOKUP(Target_AM[[#This Row],[NIPNAS]],Target_CC[],COLUMN(AA$2)+9,0)</f>
        <v>141474.6</v>
      </c>
      <c r="AP175" s="22">
        <f>Target_AM[[#This Row],[PROPORSI]]*VLOOKUP(Target_AM[[#This Row],[NIPNAS]],Target_CC[],COLUMN(AB$2)+9,0)</f>
        <v>831020.09431823774</v>
      </c>
      <c r="AQ175" s="22">
        <f>Target_AM[[#This Row],[PROPORSI]]*VLOOKUP(Target_AM[[#This Row],[NIPNAS]],Target_CC[],COLUMN(AC$2)+9,0)</f>
        <v>824142.23020126333</v>
      </c>
      <c r="AR175" s="22">
        <f>Target_AM[[#This Row],[PROPORSI]]*VLOOKUP(Target_AM[[#This Row],[NIPNAS]],Target_CC[],COLUMN(AD$2)+9,0)</f>
        <v>677647.73343142285</v>
      </c>
      <c r="AS175" s="22">
        <f>Target_AM[[#This Row],[PROPORSI]]*VLOOKUP(Target_AM[[#This Row],[NIPNAS]],Target_CC[],COLUMN(AE$2)+9,0)</f>
        <v>725636.14372162707</v>
      </c>
      <c r="AT175" s="22">
        <f>Target_AM[[#This Row],[PROPORSI]]*VLOOKUP(Target_AM[[#This Row],[NIPNAS]],Target_CC[],COLUMN(AF$2)+9,0)</f>
        <v>710201.62985494349</v>
      </c>
      <c r="AU175" s="22">
        <f>Target_AM[[#This Row],[PROPORSI]]*VLOOKUP(Target_AM[[#This Row],[NIPNAS]],Target_CC[],COLUMN(AG$2)+9,0)</f>
        <v>850274.467284924</v>
      </c>
      <c r="AV175" s="22">
        <f>Target_AM[[#This Row],[PROPORSI]]*VLOOKUP(Target_AM[[#This Row],[NIPNAS]],Target_CC[],COLUMN(AH$2)+9,0)</f>
        <v>739186.39892134408</v>
      </c>
      <c r="AW175" s="22">
        <f>Target_AM[[#This Row],[PROPORSI]]*VLOOKUP(Target_AM[[#This Row],[NIPNAS]],Target_CC[],COLUMN(AI$2)+9,0)</f>
        <v>856275.54381648172</v>
      </c>
      <c r="AX175" s="22">
        <f>Target_AM[[#This Row],[PROPORSI]]*VLOOKUP(Target_AM[[#This Row],[NIPNAS]],Target_CC[],COLUMN(AJ$2)+9,0)</f>
        <v>861385.63871695695</v>
      </c>
      <c r="AY175" s="22">
        <f>Target_AM[[#This Row],[PROPORSI]]*VLOOKUP(Target_AM[[#This Row],[NIPNAS]],Target_CC[],COLUMN(AK$2)+9,0)</f>
        <v>752877.55877694697</v>
      </c>
      <c r="AZ175" s="22">
        <f>Target_AM[[#This Row],[PROPORSI]]*VLOOKUP(Target_AM[[#This Row],[NIPNAS]],Target_CC[],COLUMN(AL$2)+9,0)</f>
        <v>763502.45347582689</v>
      </c>
      <c r="BA175" s="22">
        <f>Target_AM[[#This Row],[PROPORSI]]*VLOOKUP(Target_AM[[#This Row],[NIPNAS]],Target_CC[],COLUMN(AM$2)+9,0)</f>
        <v>8733624.4925199747</v>
      </c>
      <c r="BB175" s="22">
        <f>Target_AM[[#This Row],[PROPORSI]]*VLOOKUP(Target_AM[[#This Row],[NIPNAS]],Target_CC[],COLUMN(AN$2)+9,0)</f>
        <v>0</v>
      </c>
      <c r="BC175" s="22">
        <f>Target_AM[[#This Row],[PROPORSI]]*VLOOKUP(Target_AM[[#This Row],[NIPNAS]],Target_CC[],COLUMN(AO$2)+9,0)</f>
        <v>0</v>
      </c>
      <c r="BD175" s="22">
        <f>Target_AM[[#This Row],[PROPORSI]]*VLOOKUP(Target_AM[[#This Row],[NIPNAS]],Target_CC[],COLUMN(AP$2)+9,0)</f>
        <v>0</v>
      </c>
      <c r="BE175" s="22">
        <f>Target_AM[[#This Row],[PROPORSI]]*VLOOKUP(Target_AM[[#This Row],[NIPNAS]],Target_CC[],COLUMN(AQ$2)+9,0)</f>
        <v>0</v>
      </c>
      <c r="BF175" s="22">
        <f>Target_AM[[#This Row],[PROPORSI]]*VLOOKUP(Target_AM[[#This Row],[NIPNAS]],Target_CC[],COLUMN(AR$2)+9,0)</f>
        <v>0</v>
      </c>
      <c r="BG175" s="22">
        <f>Target_AM[[#This Row],[PROPORSI]]*VLOOKUP(Target_AM[[#This Row],[NIPNAS]],Target_CC[],COLUMN(AS$2)+9,0)</f>
        <v>0</v>
      </c>
      <c r="BH175" s="22">
        <f>Target_AM[[#This Row],[PROPORSI]]*VLOOKUP(Target_AM[[#This Row],[NIPNAS]],Target_CC[],COLUMN(AT$2)+9,0)</f>
        <v>0</v>
      </c>
      <c r="BI175" s="22">
        <f>Target_AM[[#This Row],[PROPORSI]]*VLOOKUP(Target_AM[[#This Row],[NIPNAS]],Target_CC[],COLUMN(AU$2)+9,0)</f>
        <v>0</v>
      </c>
      <c r="BJ175" s="22">
        <f>Target_AM[[#This Row],[PROPORSI]]*VLOOKUP(Target_AM[[#This Row],[NIPNAS]],Target_CC[],COLUMN(AV$2)+9,0)</f>
        <v>0</v>
      </c>
      <c r="BK175" s="22">
        <f>Target_AM[[#This Row],[PROPORSI]]*VLOOKUP(Target_AM[[#This Row],[NIPNAS]],Target_CC[],COLUMN(AW$2)+9,0)</f>
        <v>0</v>
      </c>
      <c r="BL175" s="22">
        <f>Target_AM[[#This Row],[PROPORSI]]*VLOOKUP(Target_AM[[#This Row],[NIPNAS]],Target_CC[],COLUMN(AX$2)+9,0)</f>
        <v>0</v>
      </c>
      <c r="BM175" s="22">
        <f>Target_AM[[#This Row],[PROPORSI]]*VLOOKUP(Target_AM[[#This Row],[NIPNAS]],Target_CC[],COLUMN(AY$2)+9,0)</f>
        <v>0</v>
      </c>
      <c r="BN175" s="22">
        <f>Target_AM[[#This Row],[PROPORSI]]*VLOOKUP(Target_AM[[#This Row],[NIPNAS]],Target_CC[],COLUMN(AZ$2)+9,0)</f>
        <v>0</v>
      </c>
      <c r="BO175" s="22">
        <f>Target_AM[[#This Row],[PROPORSI]]*VLOOKUP(Target_AM[[#This Row],[NIPNAS]],Target_CC[],COLUMN(BA$2)+9,0)</f>
        <v>126700</v>
      </c>
      <c r="BP175" s="22">
        <f>Target_AM[[#This Row],[PROPORSI]]*VLOOKUP(Target_AM[[#This Row],[NIPNAS]],Target_CC[],COLUMN(BB$2)+9,0)</f>
        <v>136495</v>
      </c>
      <c r="BQ175" s="22">
        <f>Target_AM[[#This Row],[PROPORSI]]*VLOOKUP(Target_AM[[#This Row],[NIPNAS]],Target_CC[],COLUMN(BC$2)+9,0)</f>
        <v>130760</v>
      </c>
      <c r="BR175" s="22">
        <f>Target_AM[[#This Row],[PROPORSI]]*VLOOKUP(Target_AM[[#This Row],[NIPNAS]],Target_CC[],COLUMN(BD$2)+9,0)</f>
        <v>130760</v>
      </c>
      <c r="BS175" s="22">
        <f>Target_AM[[#This Row],[PROPORSI]]*VLOOKUP(Target_AM[[#This Row],[NIPNAS]],Target_CC[],COLUMN(BE$2)+9,0)</f>
        <v>130760</v>
      </c>
      <c r="BT175" s="22">
        <f>Target_AM[[#This Row],[PROPORSI]]*VLOOKUP(Target_AM[[#This Row],[NIPNAS]],Target_CC[],COLUMN(BF$2)+9,0)</f>
        <v>130760</v>
      </c>
      <c r="BU175" s="22">
        <f>Target_AM[[#This Row],[PROPORSI]]*VLOOKUP(Target_AM[[#This Row],[NIPNAS]],Target_CC[],COLUMN(BG$2)+9,0)</f>
        <v>130760</v>
      </c>
      <c r="BV175" s="22">
        <f>Target_AM[[#This Row],[PROPORSI]]*VLOOKUP(Target_AM[[#This Row],[NIPNAS]],Target_CC[],COLUMN(BH$2)+9,0)</f>
        <v>130760</v>
      </c>
      <c r="BW175" s="22">
        <f>Target_AM[[#This Row],[PROPORSI]]*VLOOKUP(Target_AM[[#This Row],[NIPNAS]],Target_CC[],COLUMN(BI$2)+9,0)</f>
        <v>130760</v>
      </c>
      <c r="BX175" s="22">
        <f>Target_AM[[#This Row],[PROPORSI]]*VLOOKUP(Target_AM[[#This Row],[NIPNAS]],Target_CC[],COLUMN(BJ$2)+9,0)</f>
        <v>130760</v>
      </c>
      <c r="BY175" s="22">
        <f>Target_AM[[#This Row],[PROPORSI]]*VLOOKUP(Target_AM[[#This Row],[NIPNAS]],Target_CC[],COLUMN(BK$2)+9,0)</f>
        <v>130760</v>
      </c>
      <c r="BZ175" s="22">
        <f>Target_AM[[#This Row],[PROPORSI]]*VLOOKUP(Target_AM[[#This Row],[NIPNAS]],Target_CC[],COLUMN(BL$2)+9,0)</f>
        <v>130760</v>
      </c>
      <c r="CA175" s="22">
        <f>Target_AM[[#This Row],[PROPORSI]]*VLOOKUP(Target_AM[[#This Row],[NIPNAS]],Target_CC[],COLUMN(BM$2)+9,0)</f>
        <v>1570795</v>
      </c>
      <c r="CB175" s="22">
        <f>Target_AM[[#This Row],[PROPORSI]]*VLOOKUP(Target_AM[[#This Row],[NIPNAS]],Target_CC[],COLUMN(BN$2)+9,0)</f>
        <v>0</v>
      </c>
      <c r="CC175" s="22">
        <f>Target_AM[[#This Row],[PROPORSI]]*VLOOKUP(Target_AM[[#This Row],[NIPNAS]],Target_CC[],COLUMN(BO$2)+9,0)</f>
        <v>0</v>
      </c>
      <c r="CD175" s="22">
        <f>Target_AM[[#This Row],[PROPORSI]]*VLOOKUP(Target_AM[[#This Row],[NIPNAS]],Target_CC[],COLUMN(BP$2)+9,0)</f>
        <v>0</v>
      </c>
      <c r="CE175" s="22">
        <f>Target_AM[[#This Row],[PROPORSI]]*VLOOKUP(Target_AM[[#This Row],[NIPNAS]],Target_CC[],COLUMN(BQ$2)+9,0)</f>
        <v>0</v>
      </c>
      <c r="CF175" s="22">
        <f>Target_AM[[#This Row],[PROPORSI]]*VLOOKUP(Target_AM[[#This Row],[NIPNAS]],Target_CC[],COLUMN(BR$2)+9,0)</f>
        <v>0</v>
      </c>
      <c r="CG175" s="22">
        <f>Target_AM[[#This Row],[PROPORSI]]*VLOOKUP(Target_AM[[#This Row],[NIPNAS]],Target_CC[],COLUMN(BS$2)+9,0)</f>
        <v>0</v>
      </c>
      <c r="CH175" s="22">
        <f>Target_AM[[#This Row],[PROPORSI]]*VLOOKUP(Target_AM[[#This Row],[NIPNAS]],Target_CC[],COLUMN(BT$2)+9,0)</f>
        <v>0</v>
      </c>
      <c r="CI175" s="22">
        <f>Target_AM[[#This Row],[PROPORSI]]*VLOOKUP(Target_AM[[#This Row],[NIPNAS]],Target_CC[],COLUMN(BU$2)+9,0)</f>
        <v>0</v>
      </c>
      <c r="CJ175" s="22">
        <f>Target_AM[[#This Row],[PROPORSI]]*VLOOKUP(Target_AM[[#This Row],[NIPNAS]],Target_CC[],COLUMN(BV$2)+9,0)</f>
        <v>0</v>
      </c>
      <c r="CK175" s="22">
        <f>Target_AM[[#This Row],[PROPORSI]]*VLOOKUP(Target_AM[[#This Row],[NIPNAS]],Target_CC[],COLUMN(BW$2)+9,0)</f>
        <v>0</v>
      </c>
      <c r="CL175" s="22">
        <f>Target_AM[[#This Row],[PROPORSI]]*VLOOKUP(Target_AM[[#This Row],[NIPNAS]],Target_CC[],COLUMN(BX$2)+9,0)</f>
        <v>0</v>
      </c>
      <c r="CM175" s="22">
        <f>Target_AM[[#This Row],[PROPORSI]]*VLOOKUP(Target_AM[[#This Row],[NIPNAS]],Target_CC[],COLUMN(BY$2)+9,0)</f>
        <v>0</v>
      </c>
      <c r="CN175" s="22">
        <f>Target_AM[[#This Row],[PROPORSI]]*VLOOKUP(Target_AM[[#This Row],[NIPNAS]],Target_CC[],COLUMN(BZ$2)+9,0)</f>
        <v>0</v>
      </c>
      <c r="CO175" s="22">
        <f>Target_AM[[#This Row],[PROPORSI]]*VLOOKUP(Target_AM[[#This Row],[NIPNAS]],Target_CC[],COLUMN(CA$2)+9,0)</f>
        <v>115700</v>
      </c>
      <c r="CP175" s="22">
        <f>Target_AM[[#This Row],[PROPORSI]]*VLOOKUP(Target_AM[[#This Row],[NIPNAS]],Target_CC[],COLUMN(CB$2)+9,0)</f>
        <v>126045</v>
      </c>
      <c r="CQ175" s="22">
        <f>Target_AM[[#This Row],[PROPORSI]]*VLOOKUP(Target_AM[[#This Row],[NIPNAS]],Target_CC[],COLUMN(CC$2)+9,0)</f>
        <v>130760</v>
      </c>
      <c r="CR175" s="22">
        <f>Target_AM[[#This Row],[PROPORSI]]*VLOOKUP(Target_AM[[#This Row],[NIPNAS]],Target_CC[],COLUMN(CD$2)+9,0)</f>
        <v>130760</v>
      </c>
      <c r="CS175" s="22">
        <f>Target_AM[[#This Row],[PROPORSI]]*VLOOKUP(Target_AM[[#This Row],[NIPNAS]],Target_CC[],COLUMN(CE$2)+9,0)</f>
        <v>130760</v>
      </c>
      <c r="CT175" s="22">
        <f>Target_AM[[#This Row],[PROPORSI]]*VLOOKUP(Target_AM[[#This Row],[NIPNAS]],Target_CC[],COLUMN(CF$2)+9,0)</f>
        <v>130760</v>
      </c>
      <c r="CU175" s="22">
        <f>Target_AM[[#This Row],[PROPORSI]]*VLOOKUP(Target_AM[[#This Row],[NIPNAS]],Target_CC[],COLUMN(CG$2)+9,0)</f>
        <v>130760</v>
      </c>
      <c r="CV175" s="22">
        <f>Target_AM[[#This Row],[PROPORSI]]*VLOOKUP(Target_AM[[#This Row],[NIPNAS]],Target_CC[],COLUMN(CH$2)+9,0)</f>
        <v>130760</v>
      </c>
      <c r="CW175" s="22">
        <f>Target_AM[[#This Row],[PROPORSI]]*VLOOKUP(Target_AM[[#This Row],[NIPNAS]],Target_CC[],COLUMN(CI$2)+9,0)</f>
        <v>130760</v>
      </c>
      <c r="CX175" s="22">
        <f>Target_AM[[#This Row],[PROPORSI]]*VLOOKUP(Target_AM[[#This Row],[NIPNAS]],Target_CC[],COLUMN(CJ$2)+9,0)</f>
        <v>130760</v>
      </c>
      <c r="CY175" s="22">
        <f>Target_AM[[#This Row],[PROPORSI]]*VLOOKUP(Target_AM[[#This Row],[NIPNAS]],Target_CC[],COLUMN(CK$2)+9,0)</f>
        <v>130760</v>
      </c>
      <c r="CZ175" s="22">
        <f>Target_AM[[#This Row],[PROPORSI]]*VLOOKUP(Target_AM[[#This Row],[NIPNAS]],Target_CC[],COLUMN(CL$2)+9,0)</f>
        <v>130760</v>
      </c>
      <c r="DA175" s="22">
        <f>Target_AM[[#This Row],[PROPORSI]]*VLOOKUP(Target_AM[[#This Row],[NIPNAS]],Target_CC[],COLUMN(CM$2)+9,0)</f>
        <v>1549345</v>
      </c>
      <c r="DB175" s="22">
        <f>Target_AM[[#This Row],[PROPORSI]]*VLOOKUP(Target_AM[[#This Row],[NIPNAS]],Target_CC[],COLUMN(CN$2)+9,0)</f>
        <v>0</v>
      </c>
      <c r="DC175" s="22">
        <f>Target_AM[[#This Row],[PROPORSI]]*VLOOKUP(Target_AM[[#This Row],[NIPNAS]],Target_CC[],COLUMN(CO$2)+9,0)</f>
        <v>0</v>
      </c>
      <c r="DD175" s="22">
        <f>Target_AM[[#This Row],[PROPORSI]]*VLOOKUP(Target_AM[[#This Row],[NIPNAS]],Target_CC[],COLUMN(CP$2)+9,0)</f>
        <v>0</v>
      </c>
      <c r="DE175" s="22">
        <f>Target_AM[[#This Row],[PROPORSI]]*VLOOKUP(Target_AM[[#This Row],[NIPNAS]],Target_CC[],COLUMN(CQ$2)+9,0)</f>
        <v>0</v>
      </c>
      <c r="DF175" s="22">
        <f>Target_AM[[#This Row],[PROPORSI]]*VLOOKUP(Target_AM[[#This Row],[NIPNAS]],Target_CC[],COLUMN(CR$2)+9,0)</f>
        <v>0</v>
      </c>
      <c r="DG175" s="22">
        <f>Target_AM[[#This Row],[PROPORSI]]*VLOOKUP(Target_AM[[#This Row],[NIPNAS]],Target_CC[],COLUMN(CS$2)+9,0)</f>
        <v>0</v>
      </c>
      <c r="DH175" s="22">
        <f>Target_AM[[#This Row],[PROPORSI]]*VLOOKUP(Target_AM[[#This Row],[NIPNAS]],Target_CC[],COLUMN(CT$2)+9,0)</f>
        <v>0</v>
      </c>
      <c r="DI175" s="22">
        <f>Target_AM[[#This Row],[PROPORSI]]*VLOOKUP(Target_AM[[#This Row],[NIPNAS]],Target_CC[],COLUMN(CU$2)+9,0)</f>
        <v>0</v>
      </c>
      <c r="DJ175" s="22">
        <f>Target_AM[[#This Row],[PROPORSI]]*VLOOKUP(Target_AM[[#This Row],[NIPNAS]],Target_CC[],COLUMN(CV$2)+9,0)</f>
        <v>0</v>
      </c>
      <c r="DK175" s="22">
        <f>Target_AM[[#This Row],[PROPORSI]]*VLOOKUP(Target_AM[[#This Row],[NIPNAS]],Target_CC[],COLUMN(CW$2)+9,0)</f>
        <v>0</v>
      </c>
      <c r="DL175" s="22">
        <f>Target_AM[[#This Row],[PROPORSI]]*VLOOKUP(Target_AM[[#This Row],[NIPNAS]],Target_CC[],COLUMN(CX$2)+9,0)</f>
        <v>0</v>
      </c>
      <c r="DM175" s="22">
        <f>Target_AM[[#This Row],[PROPORSI]]*VLOOKUP(Target_AM[[#This Row],[NIPNAS]],Target_CC[],COLUMN(CY$2)+9,0)</f>
        <v>0</v>
      </c>
      <c r="DN175" s="22">
        <f>Target_AM[[#This Row],[PROPORSI]]*VLOOKUP(Target_AM[[#This Row],[NIPNAS]],Target_CC[],COLUMN(CZ$2)+9,0)</f>
        <v>0</v>
      </c>
      <c r="DO175" s="22">
        <f>Target_AM[[#This Row],[PROPORSI]]*VLOOKUP(Target_AM[[#This Row],[NIPNAS]],Target_CC[],COLUMN(DA$2)+9,0)</f>
        <v>0</v>
      </c>
      <c r="DP175" s="22">
        <f>Target_AM[[#This Row],[PROPORSI]]*VLOOKUP(Target_AM[[#This Row],[NIPNAS]],Target_CC[],COLUMN(DB$2)+9,0)</f>
        <v>0</v>
      </c>
      <c r="DQ175" s="22">
        <f>Target_AM[[#This Row],[PROPORSI]]*VLOOKUP(Target_AM[[#This Row],[NIPNAS]],Target_CC[],COLUMN(DC$2)+9,0)</f>
        <v>0</v>
      </c>
      <c r="DR175" s="22">
        <f>Target_AM[[#This Row],[PROPORSI]]*VLOOKUP(Target_AM[[#This Row],[NIPNAS]],Target_CC[],COLUMN(DD$2)+9,0)</f>
        <v>0</v>
      </c>
      <c r="DS175" s="22">
        <f>Target_AM[[#This Row],[PROPORSI]]*VLOOKUP(Target_AM[[#This Row],[NIPNAS]],Target_CC[],COLUMN(DE$2)+9,0)</f>
        <v>0</v>
      </c>
      <c r="DT175" s="22">
        <f>Target_AM[[#This Row],[PROPORSI]]*VLOOKUP(Target_AM[[#This Row],[NIPNAS]],Target_CC[],COLUMN(DF$2)+9,0)</f>
        <v>0</v>
      </c>
      <c r="DU175" s="22">
        <f>Target_AM[[#This Row],[PROPORSI]]*VLOOKUP(Target_AM[[#This Row],[NIPNAS]],Target_CC[],COLUMN(DG$2)+9,0)</f>
        <v>0</v>
      </c>
      <c r="DV175" s="22">
        <f>Target_AM[[#This Row],[PROPORSI]]*VLOOKUP(Target_AM[[#This Row],[NIPNAS]],Target_CC[],COLUMN(DH$2)+9,0)</f>
        <v>0</v>
      </c>
      <c r="DW175" s="22">
        <f>Target_AM[[#This Row],[PROPORSI]]*VLOOKUP(Target_AM[[#This Row],[NIPNAS]],Target_CC[],COLUMN(DI$2)+9,0)</f>
        <v>0</v>
      </c>
      <c r="DX175" s="22">
        <f>Target_AM[[#This Row],[PROPORSI]]*VLOOKUP(Target_AM[[#This Row],[NIPNAS]],Target_CC[],COLUMN(DJ$2)+9,0)</f>
        <v>0</v>
      </c>
      <c r="DY175" s="22">
        <f>Target_AM[[#This Row],[PROPORSI]]*VLOOKUP(Target_AM[[#This Row],[NIPNAS]],Target_CC[],COLUMN(DK$2)+9,0)</f>
        <v>0</v>
      </c>
      <c r="DZ175" s="22">
        <f>Target_AM[[#This Row],[PROPORSI]]*VLOOKUP(Target_AM[[#This Row],[NIPNAS]],Target_CC[],COLUMN(DL$2)+9,0)</f>
        <v>0</v>
      </c>
      <c r="EA175" s="22">
        <f>Target_AM[[#This Row],[PROPORSI]]*VLOOKUP(Target_AM[[#This Row],[NIPNAS]],Target_CC[],COLUMN(DM$2)+9,0)</f>
        <v>0</v>
      </c>
    </row>
    <row r="176" spans="2:131" x14ac:dyDescent="0.3">
      <c r="B176">
        <v>980067</v>
      </c>
      <c r="C176" t="s">
        <v>1073</v>
      </c>
      <c r="D176">
        <v>1</v>
      </c>
      <c r="E176" s="8">
        <v>45658</v>
      </c>
      <c r="F176">
        <v>19035807</v>
      </c>
      <c r="G176" t="s">
        <v>475</v>
      </c>
      <c r="J176" t="s">
        <v>294</v>
      </c>
      <c r="K176" t="s">
        <v>25</v>
      </c>
      <c r="L176" t="s">
        <v>159</v>
      </c>
      <c r="M176" t="s">
        <v>29</v>
      </c>
      <c r="N176" s="23">
        <f>Target_AM[[#This Row],[PROPORSI]]*VLOOKUP(Target_AM[[#This Row],[NIPNAS]],Target_CC[],9,0)</f>
        <v>25094334.919254076</v>
      </c>
      <c r="O176" s="22">
        <f>Target_AM[[#This Row],[PROPORSI]]*VLOOKUP(Target_AM[[#This Row],[NIPNAS]],Target_CC[],COLUMN(A$2)+9,0)</f>
        <v>152000</v>
      </c>
      <c r="P176" s="22">
        <f>Target_AM[[#This Row],[PROPORSI]]*VLOOKUP(Target_AM[[#This Row],[NIPNAS]],Target_CC[],COLUMN(B$2)+9,0)</f>
        <v>160000</v>
      </c>
      <c r="Q176" s="22">
        <f>Target_AM[[#This Row],[PROPORSI]]*VLOOKUP(Target_AM[[#This Row],[NIPNAS]],Target_CC[],COLUMN(C$2)+9,0)</f>
        <v>144000</v>
      </c>
      <c r="R176" s="22">
        <f>Target_AM[[#This Row],[PROPORSI]]*VLOOKUP(Target_AM[[#This Row],[NIPNAS]],Target_CC[],COLUMN(D$2)+9,0)</f>
        <v>128000</v>
      </c>
      <c r="S176" s="22">
        <f>Target_AM[[#This Row],[PROPORSI]]*VLOOKUP(Target_AM[[#This Row],[NIPNAS]],Target_CC[],COLUMN(E$2)+9,0)</f>
        <v>136000</v>
      </c>
      <c r="T176" s="22">
        <f>Target_AM[[#This Row],[PROPORSI]]*VLOOKUP(Target_AM[[#This Row],[NIPNAS]],Target_CC[],COLUMN(F$2)+9,0)</f>
        <v>144000</v>
      </c>
      <c r="U176" s="22">
        <f>Target_AM[[#This Row],[PROPORSI]]*VLOOKUP(Target_AM[[#This Row],[NIPNAS]],Target_CC[],COLUMN(G$2)+9,0)</f>
        <v>184000</v>
      </c>
      <c r="V176" s="22">
        <f>Target_AM[[#This Row],[PROPORSI]]*VLOOKUP(Target_AM[[#This Row],[NIPNAS]],Target_CC[],COLUMN(H$2)+9,0)</f>
        <v>168000.00000000003</v>
      </c>
      <c r="W176" s="22">
        <f>Target_AM[[#This Row],[PROPORSI]]*VLOOKUP(Target_AM[[#This Row],[NIPNAS]],Target_CC[],COLUMN(I$2)+9,0)</f>
        <v>168000.00000000003</v>
      </c>
      <c r="X176" s="22">
        <f>Target_AM[[#This Row],[PROPORSI]]*VLOOKUP(Target_AM[[#This Row],[NIPNAS]],Target_CC[],COLUMN(J$2)+9,0)</f>
        <v>184000</v>
      </c>
      <c r="Y176" s="22">
        <f>Target_AM[[#This Row],[PROPORSI]]*VLOOKUP(Target_AM[[#This Row],[NIPNAS]],Target_CC[],COLUMN(K$2)+9,0)</f>
        <v>160000</v>
      </c>
      <c r="Z176" s="22">
        <f>Target_AM[[#This Row],[PROPORSI]]*VLOOKUP(Target_AM[[#This Row],[NIPNAS]],Target_CC[],COLUMN(L$2)+9,0)</f>
        <v>168000.00000000003</v>
      </c>
      <c r="AA176" s="22">
        <f>Target_AM[[#This Row],[PROPORSI]]*VLOOKUP(Target_AM[[#This Row],[NIPNAS]],Target_CC[],COLUMN(M$2)+9,0)</f>
        <v>1896000</v>
      </c>
      <c r="AB176" s="22">
        <f>Target_AM[[#This Row],[PROPORSI]]*VLOOKUP(Target_AM[[#This Row],[NIPNAS]],Target_CC[],COLUMN(N$2)+9,0)</f>
        <v>3945.5621916125542</v>
      </c>
      <c r="AC176" s="22">
        <f>Target_AM[[#This Row],[PROPORSI]]*VLOOKUP(Target_AM[[#This Row],[NIPNAS]],Target_CC[],COLUMN(O$2)+9,0)</f>
        <v>7538.4012954545469</v>
      </c>
      <c r="AD176" s="22">
        <f>Target_AM[[#This Row],[PROPORSI]]*VLOOKUP(Target_AM[[#This Row],[NIPNAS]],Target_CC[],COLUMN(P$2)+9,0)</f>
        <v>8292.2414250000002</v>
      </c>
      <c r="AE176" s="22">
        <f>Target_AM[[#This Row],[PROPORSI]]*VLOOKUP(Target_AM[[#This Row],[NIPNAS]],Target_CC[],COLUMN(Q$2)+9,0)</f>
        <v>8070.2773868560616</v>
      </c>
      <c r="AF176" s="22">
        <f>Target_AM[[#This Row],[PROPORSI]]*VLOOKUP(Target_AM[[#This Row],[NIPNAS]],Target_CC[],COLUMN(R$2)+9,0)</f>
        <v>12959.003111586177</v>
      </c>
      <c r="AG176" s="22">
        <f>Target_AM[[#This Row],[PROPORSI]]*VLOOKUP(Target_AM[[#This Row],[NIPNAS]],Target_CC[],COLUMN(S$2)+9,0)</f>
        <v>11663.102800427558</v>
      </c>
      <c r="AH176" s="22">
        <f>Target_AM[[#This Row],[PROPORSI]]*VLOOKUP(Target_AM[[#This Row],[NIPNAS]],Target_CC[],COLUMN(T$2)+9,0)</f>
        <v>6587.4932483896391</v>
      </c>
      <c r="AI176" s="22">
        <f>Target_AM[[#This Row],[PROPORSI]]*VLOOKUP(Target_AM[[#This Row],[NIPNAS]],Target_CC[],COLUMN(U$2)+9,0)</f>
        <v>14492.485146457208</v>
      </c>
      <c r="AJ176" s="22">
        <f>Target_AM[[#This Row],[PROPORSI]]*VLOOKUP(Target_AM[[#This Row],[NIPNAS]],Target_CC[],COLUMN(V$2)+9,0)</f>
        <v>12077.070955381005</v>
      </c>
      <c r="AK176" s="22">
        <f>Target_AM[[#This Row],[PROPORSI]]*VLOOKUP(Target_AM[[#This Row],[NIPNAS]],Target_CC[],COLUMN(W$2)+9,0)</f>
        <v>14492.485146457208</v>
      </c>
      <c r="AL176" s="22">
        <f>Target_AM[[#This Row],[PROPORSI]]*VLOOKUP(Target_AM[[#This Row],[NIPNAS]],Target_CC[],COLUMN(X$2)+9,0)</f>
        <v>15700.192241995306</v>
      </c>
      <c r="AM176" s="22">
        <f>Target_AM[[#This Row],[PROPORSI]]*VLOOKUP(Target_AM[[#This Row],[NIPNAS]],Target_CC[],COLUMN(Y$2)+9,0)</f>
        <v>15700.192241995306</v>
      </c>
      <c r="AN176" s="22">
        <f>Target_AM[[#This Row],[PROPORSI]]*VLOOKUP(Target_AM[[#This Row],[NIPNAS]],Target_CC[],COLUMN(Z$2)+9,0)</f>
        <v>131518.50719161259</v>
      </c>
      <c r="AO176" s="22">
        <f>Target_AM[[#This Row],[PROPORSI]]*VLOOKUP(Target_AM[[#This Row],[NIPNAS]],Target_CC[],COLUMN(AA$2)+9,0)</f>
        <v>155945.56219161255</v>
      </c>
      <c r="AP176" s="22">
        <f>Target_AM[[#This Row],[PROPORSI]]*VLOOKUP(Target_AM[[#This Row],[NIPNAS]],Target_CC[],COLUMN(AB$2)+9,0)</f>
        <v>167538.40129545453</v>
      </c>
      <c r="AQ176" s="22">
        <f>Target_AM[[#This Row],[PROPORSI]]*VLOOKUP(Target_AM[[#This Row],[NIPNAS]],Target_CC[],COLUMN(AC$2)+9,0)</f>
        <v>152292.24142500001</v>
      </c>
      <c r="AR176" s="22">
        <f>Target_AM[[#This Row],[PROPORSI]]*VLOOKUP(Target_AM[[#This Row],[NIPNAS]],Target_CC[],COLUMN(AD$2)+9,0)</f>
        <v>136070.27738685606</v>
      </c>
      <c r="AS176" s="22">
        <f>Target_AM[[#This Row],[PROPORSI]]*VLOOKUP(Target_AM[[#This Row],[NIPNAS]],Target_CC[],COLUMN(AE$2)+9,0)</f>
        <v>148959.00311158618</v>
      </c>
      <c r="AT176" s="22">
        <f>Target_AM[[#This Row],[PROPORSI]]*VLOOKUP(Target_AM[[#This Row],[NIPNAS]],Target_CC[],COLUMN(AF$2)+9,0)</f>
        <v>155663.10280042756</v>
      </c>
      <c r="AU176" s="22">
        <f>Target_AM[[#This Row],[PROPORSI]]*VLOOKUP(Target_AM[[#This Row],[NIPNAS]],Target_CC[],COLUMN(AG$2)+9,0)</f>
        <v>190587.49324838963</v>
      </c>
      <c r="AV176" s="22">
        <f>Target_AM[[#This Row],[PROPORSI]]*VLOOKUP(Target_AM[[#This Row],[NIPNAS]],Target_CC[],COLUMN(AH$2)+9,0)</f>
        <v>182492.48514645724</v>
      </c>
      <c r="AW176" s="22">
        <f>Target_AM[[#This Row],[PROPORSI]]*VLOOKUP(Target_AM[[#This Row],[NIPNAS]],Target_CC[],COLUMN(AI$2)+9,0)</f>
        <v>180077.07095538103</v>
      </c>
      <c r="AX176" s="22">
        <f>Target_AM[[#This Row],[PROPORSI]]*VLOOKUP(Target_AM[[#This Row],[NIPNAS]],Target_CC[],COLUMN(AJ$2)+9,0)</f>
        <v>198492.48514645721</v>
      </c>
      <c r="AY176" s="22">
        <f>Target_AM[[#This Row],[PROPORSI]]*VLOOKUP(Target_AM[[#This Row],[NIPNAS]],Target_CC[],COLUMN(AK$2)+9,0)</f>
        <v>175700.1922419953</v>
      </c>
      <c r="AZ176" s="22">
        <f>Target_AM[[#This Row],[PROPORSI]]*VLOOKUP(Target_AM[[#This Row],[NIPNAS]],Target_CC[],COLUMN(AL$2)+9,0)</f>
        <v>183700.19224199533</v>
      </c>
      <c r="BA176" s="22">
        <f>Target_AM[[#This Row],[PROPORSI]]*VLOOKUP(Target_AM[[#This Row],[NIPNAS]],Target_CC[],COLUMN(AM$2)+9,0)</f>
        <v>2027518.5071916129</v>
      </c>
      <c r="BB176" s="22">
        <f>Target_AM[[#This Row],[PROPORSI]]*VLOOKUP(Target_AM[[#This Row],[NIPNAS]],Target_CC[],COLUMN(AN$2)+9,0)</f>
        <v>0</v>
      </c>
      <c r="BC176" s="22">
        <f>Target_AM[[#This Row],[PROPORSI]]*VLOOKUP(Target_AM[[#This Row],[NIPNAS]],Target_CC[],COLUMN(AO$2)+9,0)</f>
        <v>0</v>
      </c>
      <c r="BD176" s="22">
        <f>Target_AM[[#This Row],[PROPORSI]]*VLOOKUP(Target_AM[[#This Row],[NIPNAS]],Target_CC[],COLUMN(AP$2)+9,0)</f>
        <v>0</v>
      </c>
      <c r="BE176" s="22">
        <f>Target_AM[[#This Row],[PROPORSI]]*VLOOKUP(Target_AM[[#This Row],[NIPNAS]],Target_CC[],COLUMN(AQ$2)+9,0)</f>
        <v>0</v>
      </c>
      <c r="BF176" s="22">
        <f>Target_AM[[#This Row],[PROPORSI]]*VLOOKUP(Target_AM[[#This Row],[NIPNAS]],Target_CC[],COLUMN(AR$2)+9,0)</f>
        <v>0</v>
      </c>
      <c r="BG176" s="22">
        <f>Target_AM[[#This Row],[PROPORSI]]*VLOOKUP(Target_AM[[#This Row],[NIPNAS]],Target_CC[],COLUMN(AS$2)+9,0)</f>
        <v>0</v>
      </c>
      <c r="BH176" s="22">
        <f>Target_AM[[#This Row],[PROPORSI]]*VLOOKUP(Target_AM[[#This Row],[NIPNAS]],Target_CC[],COLUMN(AT$2)+9,0)</f>
        <v>0</v>
      </c>
      <c r="BI176" s="22">
        <f>Target_AM[[#This Row],[PROPORSI]]*VLOOKUP(Target_AM[[#This Row],[NIPNAS]],Target_CC[],COLUMN(AU$2)+9,0)</f>
        <v>0</v>
      </c>
      <c r="BJ176" s="22">
        <f>Target_AM[[#This Row],[PROPORSI]]*VLOOKUP(Target_AM[[#This Row],[NIPNAS]],Target_CC[],COLUMN(AV$2)+9,0)</f>
        <v>0</v>
      </c>
      <c r="BK176" s="22">
        <f>Target_AM[[#This Row],[PROPORSI]]*VLOOKUP(Target_AM[[#This Row],[NIPNAS]],Target_CC[],COLUMN(AW$2)+9,0)</f>
        <v>0</v>
      </c>
      <c r="BL176" s="22">
        <f>Target_AM[[#This Row],[PROPORSI]]*VLOOKUP(Target_AM[[#This Row],[NIPNAS]],Target_CC[],COLUMN(AX$2)+9,0)</f>
        <v>0</v>
      </c>
      <c r="BM176" s="22">
        <f>Target_AM[[#This Row],[PROPORSI]]*VLOOKUP(Target_AM[[#This Row],[NIPNAS]],Target_CC[],COLUMN(AY$2)+9,0)</f>
        <v>0</v>
      </c>
      <c r="BN176" s="22">
        <f>Target_AM[[#This Row],[PROPORSI]]*VLOOKUP(Target_AM[[#This Row],[NIPNAS]],Target_CC[],COLUMN(AZ$2)+9,0)</f>
        <v>0</v>
      </c>
      <c r="BO176" s="22">
        <f>Target_AM[[#This Row],[PROPORSI]]*VLOOKUP(Target_AM[[#This Row],[NIPNAS]],Target_CC[],COLUMN(BA$2)+9,0)</f>
        <v>176000</v>
      </c>
      <c r="BP176" s="22">
        <f>Target_AM[[#This Row],[PROPORSI]]*VLOOKUP(Target_AM[[#This Row],[NIPNAS]],Target_CC[],COLUMN(BB$2)+9,0)</f>
        <v>176000</v>
      </c>
      <c r="BQ176" s="22">
        <f>Target_AM[[#This Row],[PROPORSI]]*VLOOKUP(Target_AM[[#This Row],[NIPNAS]],Target_CC[],COLUMN(BC$2)+9,0)</f>
        <v>176000</v>
      </c>
      <c r="BR176" s="22">
        <f>Target_AM[[#This Row],[PROPORSI]]*VLOOKUP(Target_AM[[#This Row],[NIPNAS]],Target_CC[],COLUMN(BD$2)+9,0)</f>
        <v>291200</v>
      </c>
      <c r="BS176" s="22">
        <f>Target_AM[[#This Row],[PROPORSI]]*VLOOKUP(Target_AM[[#This Row],[NIPNAS]],Target_CC[],COLUMN(BE$2)+9,0)</f>
        <v>291200</v>
      </c>
      <c r="BT176" s="22">
        <f>Target_AM[[#This Row],[PROPORSI]]*VLOOKUP(Target_AM[[#This Row],[NIPNAS]],Target_CC[],COLUMN(BF$2)+9,0)</f>
        <v>291200</v>
      </c>
      <c r="BU176" s="22">
        <f>Target_AM[[#This Row],[PROPORSI]]*VLOOKUP(Target_AM[[#This Row],[NIPNAS]],Target_CC[],COLUMN(BG$2)+9,0)</f>
        <v>291200</v>
      </c>
      <c r="BV176" s="22">
        <f>Target_AM[[#This Row],[PROPORSI]]*VLOOKUP(Target_AM[[#This Row],[NIPNAS]],Target_CC[],COLUMN(BH$2)+9,0)</f>
        <v>291200</v>
      </c>
      <c r="BW176" s="22">
        <f>Target_AM[[#This Row],[PROPORSI]]*VLOOKUP(Target_AM[[#This Row],[NIPNAS]],Target_CC[],COLUMN(BI$2)+9,0)</f>
        <v>291200</v>
      </c>
      <c r="BX176" s="22">
        <f>Target_AM[[#This Row],[PROPORSI]]*VLOOKUP(Target_AM[[#This Row],[NIPNAS]],Target_CC[],COLUMN(BJ$2)+9,0)</f>
        <v>291200</v>
      </c>
      <c r="BY176" s="22">
        <f>Target_AM[[#This Row],[PROPORSI]]*VLOOKUP(Target_AM[[#This Row],[NIPNAS]],Target_CC[],COLUMN(BK$2)+9,0)</f>
        <v>291200</v>
      </c>
      <c r="BZ176" s="22">
        <f>Target_AM[[#This Row],[PROPORSI]]*VLOOKUP(Target_AM[[#This Row],[NIPNAS]],Target_CC[],COLUMN(BL$2)+9,0)</f>
        <v>291200</v>
      </c>
      <c r="CA176" s="22">
        <f>Target_AM[[#This Row],[PROPORSI]]*VLOOKUP(Target_AM[[#This Row],[NIPNAS]],Target_CC[],COLUMN(BM$2)+9,0)</f>
        <v>3148800</v>
      </c>
      <c r="CB176" s="22">
        <f>Target_AM[[#This Row],[PROPORSI]]*VLOOKUP(Target_AM[[#This Row],[NIPNAS]],Target_CC[],COLUMN(BN$2)+9,0)</f>
        <v>0</v>
      </c>
      <c r="CC176" s="22">
        <f>Target_AM[[#This Row],[PROPORSI]]*VLOOKUP(Target_AM[[#This Row],[NIPNAS]],Target_CC[],COLUMN(BO$2)+9,0)</f>
        <v>0</v>
      </c>
      <c r="CD176" s="22">
        <f>Target_AM[[#This Row],[PROPORSI]]*VLOOKUP(Target_AM[[#This Row],[NIPNAS]],Target_CC[],COLUMN(BP$2)+9,0)</f>
        <v>0</v>
      </c>
      <c r="CE176" s="22">
        <f>Target_AM[[#This Row],[PROPORSI]]*VLOOKUP(Target_AM[[#This Row],[NIPNAS]],Target_CC[],COLUMN(BQ$2)+9,0)</f>
        <v>0</v>
      </c>
      <c r="CF176" s="22">
        <f>Target_AM[[#This Row],[PROPORSI]]*VLOOKUP(Target_AM[[#This Row],[NIPNAS]],Target_CC[],COLUMN(BR$2)+9,0)</f>
        <v>0</v>
      </c>
      <c r="CG176" s="22">
        <f>Target_AM[[#This Row],[PROPORSI]]*VLOOKUP(Target_AM[[#This Row],[NIPNAS]],Target_CC[],COLUMN(BS$2)+9,0)</f>
        <v>0</v>
      </c>
      <c r="CH176" s="22">
        <f>Target_AM[[#This Row],[PROPORSI]]*VLOOKUP(Target_AM[[#This Row],[NIPNAS]],Target_CC[],COLUMN(BT$2)+9,0)</f>
        <v>0</v>
      </c>
      <c r="CI176" s="22">
        <f>Target_AM[[#This Row],[PROPORSI]]*VLOOKUP(Target_AM[[#This Row],[NIPNAS]],Target_CC[],COLUMN(BU$2)+9,0)</f>
        <v>0</v>
      </c>
      <c r="CJ176" s="22">
        <f>Target_AM[[#This Row],[PROPORSI]]*VLOOKUP(Target_AM[[#This Row],[NIPNAS]],Target_CC[],COLUMN(BV$2)+9,0)</f>
        <v>0</v>
      </c>
      <c r="CK176" s="22">
        <f>Target_AM[[#This Row],[PROPORSI]]*VLOOKUP(Target_AM[[#This Row],[NIPNAS]],Target_CC[],COLUMN(BW$2)+9,0)</f>
        <v>0</v>
      </c>
      <c r="CL176" s="22">
        <f>Target_AM[[#This Row],[PROPORSI]]*VLOOKUP(Target_AM[[#This Row],[NIPNAS]],Target_CC[],COLUMN(BX$2)+9,0)</f>
        <v>0</v>
      </c>
      <c r="CM176" s="22">
        <f>Target_AM[[#This Row],[PROPORSI]]*VLOOKUP(Target_AM[[#This Row],[NIPNAS]],Target_CC[],COLUMN(BY$2)+9,0)</f>
        <v>0</v>
      </c>
      <c r="CN176" s="22">
        <f>Target_AM[[#This Row],[PROPORSI]]*VLOOKUP(Target_AM[[#This Row],[NIPNAS]],Target_CC[],COLUMN(BZ$2)+9,0)</f>
        <v>0</v>
      </c>
      <c r="CO176" s="22">
        <f>Target_AM[[#This Row],[PROPORSI]]*VLOOKUP(Target_AM[[#This Row],[NIPNAS]],Target_CC[],COLUMN(CA$2)+9,0)</f>
        <v>291200</v>
      </c>
      <c r="CP176" s="22">
        <f>Target_AM[[#This Row],[PROPORSI]]*VLOOKUP(Target_AM[[#This Row],[NIPNAS]],Target_CC[],COLUMN(CB$2)+9,0)</f>
        <v>291200</v>
      </c>
      <c r="CQ176" s="22">
        <f>Target_AM[[#This Row],[PROPORSI]]*VLOOKUP(Target_AM[[#This Row],[NIPNAS]],Target_CC[],COLUMN(CC$2)+9,0)</f>
        <v>291200</v>
      </c>
      <c r="CR176" s="22">
        <f>Target_AM[[#This Row],[PROPORSI]]*VLOOKUP(Target_AM[[#This Row],[NIPNAS]],Target_CC[],COLUMN(CD$2)+9,0)</f>
        <v>291200</v>
      </c>
      <c r="CS176" s="22">
        <f>Target_AM[[#This Row],[PROPORSI]]*VLOOKUP(Target_AM[[#This Row],[NIPNAS]],Target_CC[],COLUMN(CE$2)+9,0)</f>
        <v>291200</v>
      </c>
      <c r="CT176" s="22">
        <f>Target_AM[[#This Row],[PROPORSI]]*VLOOKUP(Target_AM[[#This Row],[NIPNAS]],Target_CC[],COLUMN(CF$2)+9,0)</f>
        <v>291200</v>
      </c>
      <c r="CU176" s="22">
        <f>Target_AM[[#This Row],[PROPORSI]]*VLOOKUP(Target_AM[[#This Row],[NIPNAS]],Target_CC[],COLUMN(CG$2)+9,0)</f>
        <v>291200</v>
      </c>
      <c r="CV176" s="22">
        <f>Target_AM[[#This Row],[PROPORSI]]*VLOOKUP(Target_AM[[#This Row],[NIPNAS]],Target_CC[],COLUMN(CH$2)+9,0)</f>
        <v>291200</v>
      </c>
      <c r="CW176" s="22">
        <f>Target_AM[[#This Row],[PROPORSI]]*VLOOKUP(Target_AM[[#This Row],[NIPNAS]],Target_CC[],COLUMN(CI$2)+9,0)</f>
        <v>291200</v>
      </c>
      <c r="CX176" s="22">
        <f>Target_AM[[#This Row],[PROPORSI]]*VLOOKUP(Target_AM[[#This Row],[NIPNAS]],Target_CC[],COLUMN(CJ$2)+9,0)</f>
        <v>291200</v>
      </c>
      <c r="CY176" s="22">
        <f>Target_AM[[#This Row],[PROPORSI]]*VLOOKUP(Target_AM[[#This Row],[NIPNAS]],Target_CC[],COLUMN(CK$2)+9,0)</f>
        <v>291200</v>
      </c>
      <c r="CZ176" s="22">
        <f>Target_AM[[#This Row],[PROPORSI]]*VLOOKUP(Target_AM[[#This Row],[NIPNAS]],Target_CC[],COLUMN(CL$2)+9,0)</f>
        <v>291200</v>
      </c>
      <c r="DA176" s="22">
        <f>Target_AM[[#This Row],[PROPORSI]]*VLOOKUP(Target_AM[[#This Row],[NIPNAS]],Target_CC[],COLUMN(CM$2)+9,0)</f>
        <v>3494400</v>
      </c>
      <c r="DB176" s="22">
        <f>Target_AM[[#This Row],[PROPORSI]]*VLOOKUP(Target_AM[[#This Row],[NIPNAS]],Target_CC[],COLUMN(CN$2)+9,0)</f>
        <v>0</v>
      </c>
      <c r="DC176" s="22">
        <f>Target_AM[[#This Row],[PROPORSI]]*VLOOKUP(Target_AM[[#This Row],[NIPNAS]],Target_CC[],COLUMN(CO$2)+9,0)</f>
        <v>0</v>
      </c>
      <c r="DD176" s="22">
        <f>Target_AM[[#This Row],[PROPORSI]]*VLOOKUP(Target_AM[[#This Row],[NIPNAS]],Target_CC[],COLUMN(CP$2)+9,0)</f>
        <v>0</v>
      </c>
      <c r="DE176" s="22">
        <f>Target_AM[[#This Row],[PROPORSI]]*VLOOKUP(Target_AM[[#This Row],[NIPNAS]],Target_CC[],COLUMN(CQ$2)+9,0)</f>
        <v>0</v>
      </c>
      <c r="DF176" s="22">
        <f>Target_AM[[#This Row],[PROPORSI]]*VLOOKUP(Target_AM[[#This Row],[NIPNAS]],Target_CC[],COLUMN(CR$2)+9,0)</f>
        <v>0</v>
      </c>
      <c r="DG176" s="22">
        <f>Target_AM[[#This Row],[PROPORSI]]*VLOOKUP(Target_AM[[#This Row],[NIPNAS]],Target_CC[],COLUMN(CS$2)+9,0)</f>
        <v>0</v>
      </c>
      <c r="DH176" s="22">
        <f>Target_AM[[#This Row],[PROPORSI]]*VLOOKUP(Target_AM[[#This Row],[NIPNAS]],Target_CC[],COLUMN(CT$2)+9,0)</f>
        <v>0</v>
      </c>
      <c r="DI176" s="22">
        <f>Target_AM[[#This Row],[PROPORSI]]*VLOOKUP(Target_AM[[#This Row],[NIPNAS]],Target_CC[],COLUMN(CU$2)+9,0)</f>
        <v>0</v>
      </c>
      <c r="DJ176" s="22">
        <f>Target_AM[[#This Row],[PROPORSI]]*VLOOKUP(Target_AM[[#This Row],[NIPNAS]],Target_CC[],COLUMN(CV$2)+9,0)</f>
        <v>0</v>
      </c>
      <c r="DK176" s="22">
        <f>Target_AM[[#This Row],[PROPORSI]]*VLOOKUP(Target_AM[[#This Row],[NIPNAS]],Target_CC[],COLUMN(CW$2)+9,0)</f>
        <v>0</v>
      </c>
      <c r="DL176" s="22">
        <f>Target_AM[[#This Row],[PROPORSI]]*VLOOKUP(Target_AM[[#This Row],[NIPNAS]],Target_CC[],COLUMN(CX$2)+9,0)</f>
        <v>0</v>
      </c>
      <c r="DM176" s="22">
        <f>Target_AM[[#This Row],[PROPORSI]]*VLOOKUP(Target_AM[[#This Row],[NIPNAS]],Target_CC[],COLUMN(CY$2)+9,0)</f>
        <v>0</v>
      </c>
      <c r="DN176" s="22">
        <f>Target_AM[[#This Row],[PROPORSI]]*VLOOKUP(Target_AM[[#This Row],[NIPNAS]],Target_CC[],COLUMN(CZ$2)+9,0)</f>
        <v>0</v>
      </c>
      <c r="DO176" s="22">
        <f>Target_AM[[#This Row],[PROPORSI]]*VLOOKUP(Target_AM[[#This Row],[NIPNAS]],Target_CC[],COLUMN(DA$2)+9,0)</f>
        <v>0</v>
      </c>
      <c r="DP176" s="22">
        <f>Target_AM[[#This Row],[PROPORSI]]*VLOOKUP(Target_AM[[#This Row],[NIPNAS]],Target_CC[],COLUMN(DB$2)+9,0)</f>
        <v>0</v>
      </c>
      <c r="DQ176" s="22">
        <f>Target_AM[[#This Row],[PROPORSI]]*VLOOKUP(Target_AM[[#This Row],[NIPNAS]],Target_CC[],COLUMN(DC$2)+9,0)</f>
        <v>0</v>
      </c>
      <c r="DR176" s="22">
        <f>Target_AM[[#This Row],[PROPORSI]]*VLOOKUP(Target_AM[[#This Row],[NIPNAS]],Target_CC[],COLUMN(DD$2)+9,0)</f>
        <v>0</v>
      </c>
      <c r="DS176" s="22">
        <f>Target_AM[[#This Row],[PROPORSI]]*VLOOKUP(Target_AM[[#This Row],[NIPNAS]],Target_CC[],COLUMN(DE$2)+9,0)</f>
        <v>0</v>
      </c>
      <c r="DT176" s="22">
        <f>Target_AM[[#This Row],[PROPORSI]]*VLOOKUP(Target_AM[[#This Row],[NIPNAS]],Target_CC[],COLUMN(DF$2)+9,0)</f>
        <v>0</v>
      </c>
      <c r="DU176" s="22">
        <f>Target_AM[[#This Row],[PROPORSI]]*VLOOKUP(Target_AM[[#This Row],[NIPNAS]],Target_CC[],COLUMN(DG$2)+9,0)</f>
        <v>0</v>
      </c>
      <c r="DV176" s="22">
        <f>Target_AM[[#This Row],[PROPORSI]]*VLOOKUP(Target_AM[[#This Row],[NIPNAS]],Target_CC[],COLUMN(DH$2)+9,0)</f>
        <v>0</v>
      </c>
      <c r="DW176" s="22">
        <f>Target_AM[[#This Row],[PROPORSI]]*VLOOKUP(Target_AM[[#This Row],[NIPNAS]],Target_CC[],COLUMN(DI$2)+9,0)</f>
        <v>0</v>
      </c>
      <c r="DX176" s="22">
        <f>Target_AM[[#This Row],[PROPORSI]]*VLOOKUP(Target_AM[[#This Row],[NIPNAS]],Target_CC[],COLUMN(DJ$2)+9,0)</f>
        <v>0</v>
      </c>
      <c r="DY176" s="22">
        <f>Target_AM[[#This Row],[PROPORSI]]*VLOOKUP(Target_AM[[#This Row],[NIPNAS]],Target_CC[],COLUMN(DK$2)+9,0)</f>
        <v>0</v>
      </c>
      <c r="DZ176" s="22">
        <f>Target_AM[[#This Row],[PROPORSI]]*VLOOKUP(Target_AM[[#This Row],[NIPNAS]],Target_CC[],COLUMN(DL$2)+9,0)</f>
        <v>0</v>
      </c>
      <c r="EA176" s="22">
        <f>Target_AM[[#This Row],[PROPORSI]]*VLOOKUP(Target_AM[[#This Row],[NIPNAS]],Target_CC[],COLUMN(DM$2)+9,0)</f>
        <v>0</v>
      </c>
    </row>
    <row r="177" spans="2:131" x14ac:dyDescent="0.3">
      <c r="B177">
        <v>896661</v>
      </c>
      <c r="C177" t="s">
        <v>1045</v>
      </c>
      <c r="D177">
        <v>1</v>
      </c>
      <c r="E177" s="8">
        <v>45658</v>
      </c>
      <c r="F177">
        <v>10049721</v>
      </c>
      <c r="G177" t="s">
        <v>458</v>
      </c>
      <c r="J177" t="s">
        <v>300</v>
      </c>
      <c r="K177" t="s">
        <v>25</v>
      </c>
      <c r="L177" t="s">
        <v>159</v>
      </c>
      <c r="M177" t="s">
        <v>29</v>
      </c>
      <c r="N177" s="23">
        <f>Target_AM[[#This Row],[PROPORSI]]*VLOOKUP(Target_AM[[#This Row],[NIPNAS]],Target_CC[],9,0)</f>
        <v>16396547.887916535</v>
      </c>
      <c r="O177" s="22">
        <f>Target_AM[[#This Row],[PROPORSI]]*VLOOKUP(Target_AM[[#This Row],[NIPNAS]],Target_CC[],COLUMN(A$2)+9,0)</f>
        <v>197294.3559655573</v>
      </c>
      <c r="P177" s="22">
        <f>Target_AM[[#This Row],[PROPORSI]]*VLOOKUP(Target_AM[[#This Row],[NIPNAS]],Target_CC[],COLUMN(B$2)+9,0)</f>
        <v>200740.16584767849</v>
      </c>
      <c r="Q177" s="22">
        <f>Target_AM[[#This Row],[PROPORSI]]*VLOOKUP(Target_AM[[#This Row],[NIPNAS]],Target_CC[],COLUMN(C$2)+9,0)</f>
        <v>214616.23091316113</v>
      </c>
      <c r="R177" s="22">
        <f>Target_AM[[#This Row],[PROPORSI]]*VLOOKUP(Target_AM[[#This Row],[NIPNAS]],Target_CC[],COLUMN(D$2)+9,0)</f>
        <v>201664.34910756539</v>
      </c>
      <c r="S177" s="22">
        <f>Target_AM[[#This Row],[PROPORSI]]*VLOOKUP(Target_AM[[#This Row],[NIPNAS]],Target_CC[],COLUMN(E$2)+9,0)</f>
        <v>211885.81123115102</v>
      </c>
      <c r="T177" s="22">
        <f>Target_AM[[#This Row],[PROPORSI]]*VLOOKUP(Target_AM[[#This Row],[NIPNAS]],Target_CC[],COLUMN(F$2)+9,0)</f>
        <v>209059.23049825913</v>
      </c>
      <c r="U177" s="22">
        <f>Target_AM[[#This Row],[PROPORSI]]*VLOOKUP(Target_AM[[#This Row],[NIPNAS]],Target_CC[],COLUMN(G$2)+9,0)</f>
        <v>219059.96072168273</v>
      </c>
      <c r="V177" s="22">
        <f>Target_AM[[#This Row],[PROPORSI]]*VLOOKUP(Target_AM[[#This Row],[NIPNAS]],Target_CC[],COLUMN(H$2)+9,0)</f>
        <v>221243.30871861358</v>
      </c>
      <c r="W177" s="22">
        <f>Target_AM[[#This Row],[PROPORSI]]*VLOOKUP(Target_AM[[#This Row],[NIPNAS]],Target_CC[],COLUMN(I$2)+9,0)</f>
        <v>218411.40000043696</v>
      </c>
      <c r="X177" s="22">
        <f>Target_AM[[#This Row],[PROPORSI]]*VLOOKUP(Target_AM[[#This Row],[NIPNAS]],Target_CC[],COLUMN(J$2)+9,0)</f>
        <v>222805.49466664565</v>
      </c>
      <c r="Y177" s="22">
        <f>Target_AM[[#This Row],[PROPORSI]]*VLOOKUP(Target_AM[[#This Row],[NIPNAS]],Target_CC[],COLUMN(K$2)+9,0)</f>
        <v>221179.8418723967</v>
      </c>
      <c r="Z177" s="22">
        <f>Target_AM[[#This Row],[PROPORSI]]*VLOOKUP(Target_AM[[#This Row],[NIPNAS]],Target_CC[],COLUMN(L$2)+9,0)</f>
        <v>208687.35045685185</v>
      </c>
      <c r="AA177" s="22">
        <f>Target_AM[[#This Row],[PROPORSI]]*VLOOKUP(Target_AM[[#This Row],[NIPNAS]],Target_CC[],COLUMN(M$2)+9,0)</f>
        <v>2546647.5000000005</v>
      </c>
      <c r="AB177" s="22">
        <f>Target_AM[[#This Row],[PROPORSI]]*VLOOKUP(Target_AM[[#This Row],[NIPNAS]],Target_CC[],COLUMN(N$2)+9,0)</f>
        <v>1842072.0401886911</v>
      </c>
      <c r="AC177" s="22">
        <f>Target_AM[[#This Row],[PROPORSI]]*VLOOKUP(Target_AM[[#This Row],[NIPNAS]],Target_CC[],COLUMN(O$2)+9,0)</f>
        <v>1874244.4254989398</v>
      </c>
      <c r="AD177" s="22">
        <f>Target_AM[[#This Row],[PROPORSI]]*VLOOKUP(Target_AM[[#This Row],[NIPNAS]],Target_CC[],COLUMN(P$2)+9,0)</f>
        <v>2003800.6480268005</v>
      </c>
      <c r="AE177" s="22">
        <f>Target_AM[[#This Row],[PROPORSI]]*VLOOKUP(Target_AM[[#This Row],[NIPNAS]],Target_CC[],COLUMN(Q$2)+9,0)</f>
        <v>1882873.2184247007</v>
      </c>
      <c r="AF177" s="22">
        <f>Target_AM[[#This Row],[PROPORSI]]*VLOOKUP(Target_AM[[#This Row],[NIPNAS]],Target_CC[],COLUMN(R$2)+9,0)</f>
        <v>1978307.6240140414</v>
      </c>
      <c r="AG177" s="22">
        <f>Target_AM[[#This Row],[PROPORSI]]*VLOOKUP(Target_AM[[#This Row],[NIPNAS]],Target_CC[],COLUMN(S$2)+9,0)</f>
        <v>1951916.7761263039</v>
      </c>
      <c r="AH177" s="22">
        <f>Target_AM[[#This Row],[PROPORSI]]*VLOOKUP(Target_AM[[#This Row],[NIPNAS]],Target_CC[],COLUMN(T$2)+9,0)</f>
        <v>2045290.2810898963</v>
      </c>
      <c r="AI177" s="22">
        <f>Target_AM[[#This Row],[PROPORSI]]*VLOOKUP(Target_AM[[#This Row],[NIPNAS]],Target_CC[],COLUMN(U$2)+9,0)</f>
        <v>2065675.4780179334</v>
      </c>
      <c r="AJ177" s="22">
        <f>Target_AM[[#This Row],[PROPORSI]]*VLOOKUP(Target_AM[[#This Row],[NIPNAS]],Target_CC[],COLUMN(V$2)+9,0)</f>
        <v>2039234.8844966958</v>
      </c>
      <c r="AK177" s="22">
        <f>Target_AM[[#This Row],[PROPORSI]]*VLOOKUP(Target_AM[[#This Row],[NIPNAS]],Target_CC[],COLUMN(W$2)+9,0)</f>
        <v>2080261.0906795952</v>
      </c>
      <c r="AL177" s="22">
        <f>Target_AM[[#This Row],[PROPORSI]]*VLOOKUP(Target_AM[[#This Row],[NIPNAS]],Target_CC[],COLUMN(X$2)+9,0)</f>
        <v>2065082.9091006783</v>
      </c>
      <c r="AM177" s="22">
        <f>Target_AM[[#This Row],[PROPORSI]]*VLOOKUP(Target_AM[[#This Row],[NIPNAS]],Target_CC[],COLUMN(Y$2)+9,0)</f>
        <v>1948444.6553794732</v>
      </c>
      <c r="AN177" s="22">
        <f>Target_AM[[#This Row],[PROPORSI]]*VLOOKUP(Target_AM[[#This Row],[NIPNAS]],Target_CC[],COLUMN(Z$2)+9,0)</f>
        <v>23777204.031043749</v>
      </c>
      <c r="AO177" s="22">
        <f>Target_AM[[#This Row],[PROPORSI]]*VLOOKUP(Target_AM[[#This Row],[NIPNAS]],Target_CC[],COLUMN(AA$2)+9,0)</f>
        <v>2039366.3961542484</v>
      </c>
      <c r="AP177" s="22">
        <f>Target_AM[[#This Row],[PROPORSI]]*VLOOKUP(Target_AM[[#This Row],[NIPNAS]],Target_CC[],COLUMN(AB$2)+9,0)</f>
        <v>2074984.5913466183</v>
      </c>
      <c r="AQ177" s="22">
        <f>Target_AM[[#This Row],[PROPORSI]]*VLOOKUP(Target_AM[[#This Row],[NIPNAS]],Target_CC[],COLUMN(AC$2)+9,0)</f>
        <v>2218416.8789399615</v>
      </c>
      <c r="AR177" s="22">
        <f>Target_AM[[#This Row],[PROPORSI]]*VLOOKUP(Target_AM[[#This Row],[NIPNAS]],Target_CC[],COLUMN(AD$2)+9,0)</f>
        <v>2084537.567532266</v>
      </c>
      <c r="AS177" s="22">
        <f>Target_AM[[#This Row],[PROPORSI]]*VLOOKUP(Target_AM[[#This Row],[NIPNAS]],Target_CC[],COLUMN(AE$2)+9,0)</f>
        <v>2190193.4352451926</v>
      </c>
      <c r="AT177" s="22">
        <f>Target_AM[[#This Row],[PROPORSI]]*VLOOKUP(Target_AM[[#This Row],[NIPNAS]],Target_CC[],COLUMN(AF$2)+9,0)</f>
        <v>2160976.0066245631</v>
      </c>
      <c r="AU177" s="22">
        <f>Target_AM[[#This Row],[PROPORSI]]*VLOOKUP(Target_AM[[#This Row],[NIPNAS]],Target_CC[],COLUMN(AG$2)+9,0)</f>
        <v>2264350.2418115791</v>
      </c>
      <c r="AV177" s="22">
        <f>Target_AM[[#This Row],[PROPORSI]]*VLOOKUP(Target_AM[[#This Row],[NIPNAS]],Target_CC[],COLUMN(AH$2)+9,0)</f>
        <v>2286918.786736547</v>
      </c>
      <c r="AW177" s="22">
        <f>Target_AM[[#This Row],[PROPORSI]]*VLOOKUP(Target_AM[[#This Row],[NIPNAS]],Target_CC[],COLUMN(AI$2)+9,0)</f>
        <v>2257646.284497133</v>
      </c>
      <c r="AX177" s="22">
        <f>Target_AM[[#This Row],[PROPORSI]]*VLOOKUP(Target_AM[[#This Row],[NIPNAS]],Target_CC[],COLUMN(AJ$2)+9,0)</f>
        <v>2303066.585346241</v>
      </c>
      <c r="AY177" s="22">
        <f>Target_AM[[#This Row],[PROPORSI]]*VLOOKUP(Target_AM[[#This Row],[NIPNAS]],Target_CC[],COLUMN(AK$2)+9,0)</f>
        <v>2286262.7509730752</v>
      </c>
      <c r="AZ177" s="22">
        <f>Target_AM[[#This Row],[PROPORSI]]*VLOOKUP(Target_AM[[#This Row],[NIPNAS]],Target_CC[],COLUMN(AL$2)+9,0)</f>
        <v>2157132.0058363252</v>
      </c>
      <c r="BA177" s="22">
        <f>Target_AM[[#This Row],[PROPORSI]]*VLOOKUP(Target_AM[[#This Row],[NIPNAS]],Target_CC[],COLUMN(AM$2)+9,0)</f>
        <v>26323851.531043753</v>
      </c>
      <c r="BB177" s="22">
        <f>Target_AM[[#This Row],[PROPORSI]]*VLOOKUP(Target_AM[[#This Row],[NIPNAS]],Target_CC[],COLUMN(AN$2)+9,0)</f>
        <v>4941582.2328302255</v>
      </c>
      <c r="BC177" s="22">
        <f>Target_AM[[#This Row],[PROPORSI]]*VLOOKUP(Target_AM[[#This Row],[NIPNAS]],Target_CC[],COLUMN(AO$2)+9,0)</f>
        <v>5142088.3207596643</v>
      </c>
      <c r="BD177" s="22">
        <f>Target_AM[[#This Row],[PROPORSI]]*VLOOKUP(Target_AM[[#This Row],[NIPNAS]],Target_CC[],COLUMN(AP$2)+9,0)</f>
        <v>5200167.6767443335</v>
      </c>
      <c r="BE177" s="22">
        <f>Target_AM[[#This Row],[PROPORSI]]*VLOOKUP(Target_AM[[#This Row],[NIPNAS]],Target_CC[],COLUMN(AQ$2)+9,0)</f>
        <v>5041400.8835760169</v>
      </c>
      <c r="BF177" s="22">
        <f>Target_AM[[#This Row],[PROPORSI]]*VLOOKUP(Target_AM[[#This Row],[NIPNAS]],Target_CC[],COLUMN(AR$2)+9,0)</f>
        <v>5300908.0587014994</v>
      </c>
      <c r="BG177" s="22">
        <f>Target_AM[[#This Row],[PROPORSI]]*VLOOKUP(Target_AM[[#This Row],[NIPNAS]],Target_CC[],COLUMN(AS$2)+9,0)</f>
        <v>5267931.7796293944</v>
      </c>
      <c r="BH177" s="22">
        <f>Target_AM[[#This Row],[PROPORSI]]*VLOOKUP(Target_AM[[#This Row],[NIPNAS]],Target_CC[],COLUMN(AT$2)+9,0)</f>
        <v>5440025.0052966522</v>
      </c>
      <c r="BI177" s="22">
        <f>Target_AM[[#This Row],[PROPORSI]]*VLOOKUP(Target_AM[[#This Row],[NIPNAS]],Target_CC[],COLUMN(AU$2)+9,0)</f>
        <v>5516503.1293899361</v>
      </c>
      <c r="BJ177" s="22">
        <f>Target_AM[[#This Row],[PROPORSI]]*VLOOKUP(Target_AM[[#This Row],[NIPNAS]],Target_CC[],COLUMN(AV$2)+9,0)</f>
        <v>5430748.8535660813</v>
      </c>
      <c r="BK177" s="22">
        <f>Target_AM[[#This Row],[PROPORSI]]*VLOOKUP(Target_AM[[#This Row],[NIPNAS]],Target_CC[],COLUMN(AW$2)+9,0)</f>
        <v>5523072.6990475263</v>
      </c>
      <c r="BL177" s="22">
        <f>Target_AM[[#This Row],[PROPORSI]]*VLOOKUP(Target_AM[[#This Row],[NIPNAS]],Target_CC[],COLUMN(AX$2)+9,0)</f>
        <v>5624891.6984470263</v>
      </c>
      <c r="BM177" s="22">
        <f>Target_AM[[#This Row],[PROPORSI]]*VLOOKUP(Target_AM[[#This Row],[NIPNAS]],Target_CC[],COLUMN(AY$2)+9,0)</f>
        <v>5484201.4723760169</v>
      </c>
      <c r="BN177" s="22">
        <f>Target_AM[[#This Row],[PROPORSI]]*VLOOKUP(Target_AM[[#This Row],[NIPNAS]],Target_CC[],COLUMN(AZ$2)+9,0)</f>
        <v>63913521.810364373</v>
      </c>
      <c r="BO177" s="22">
        <f>Target_AM[[#This Row],[PROPORSI]]*VLOOKUP(Target_AM[[#This Row],[NIPNAS]],Target_CC[],COLUMN(BA$2)+9,0)</f>
        <v>206787</v>
      </c>
      <c r="BP177" s="22">
        <f>Target_AM[[#This Row],[PROPORSI]]*VLOOKUP(Target_AM[[#This Row],[NIPNAS]],Target_CC[],COLUMN(BB$2)+9,0)</f>
        <v>217414</v>
      </c>
      <c r="BQ177" s="22">
        <f>Target_AM[[#This Row],[PROPORSI]]*VLOOKUP(Target_AM[[#This Row],[NIPNAS]],Target_CC[],COLUMN(BC$2)+9,0)</f>
        <v>205850</v>
      </c>
      <c r="BR177" s="22">
        <f>Target_AM[[#This Row],[PROPORSI]]*VLOOKUP(Target_AM[[#This Row],[NIPNAS]],Target_CC[],COLUMN(BD$2)+9,0)</f>
        <v>205850</v>
      </c>
      <c r="BS177" s="22">
        <f>Target_AM[[#This Row],[PROPORSI]]*VLOOKUP(Target_AM[[#This Row],[NIPNAS]],Target_CC[],COLUMN(BE$2)+9,0)</f>
        <v>205850</v>
      </c>
      <c r="BT177" s="22">
        <f>Target_AM[[#This Row],[PROPORSI]]*VLOOKUP(Target_AM[[#This Row],[NIPNAS]],Target_CC[],COLUMN(BF$2)+9,0)</f>
        <v>205850</v>
      </c>
      <c r="BU177" s="22">
        <f>Target_AM[[#This Row],[PROPORSI]]*VLOOKUP(Target_AM[[#This Row],[NIPNAS]],Target_CC[],COLUMN(BG$2)+9,0)</f>
        <v>205850</v>
      </c>
      <c r="BV177" s="22">
        <f>Target_AM[[#This Row],[PROPORSI]]*VLOOKUP(Target_AM[[#This Row],[NIPNAS]],Target_CC[],COLUMN(BH$2)+9,0)</f>
        <v>205850</v>
      </c>
      <c r="BW177" s="22">
        <f>Target_AM[[#This Row],[PROPORSI]]*VLOOKUP(Target_AM[[#This Row],[NIPNAS]],Target_CC[],COLUMN(BI$2)+9,0)</f>
        <v>205850</v>
      </c>
      <c r="BX177" s="22">
        <f>Target_AM[[#This Row],[PROPORSI]]*VLOOKUP(Target_AM[[#This Row],[NIPNAS]],Target_CC[],COLUMN(BJ$2)+9,0)</f>
        <v>205850</v>
      </c>
      <c r="BY177" s="22">
        <f>Target_AM[[#This Row],[PROPORSI]]*VLOOKUP(Target_AM[[#This Row],[NIPNAS]],Target_CC[],COLUMN(BK$2)+9,0)</f>
        <v>205850</v>
      </c>
      <c r="BZ177" s="22">
        <f>Target_AM[[#This Row],[PROPORSI]]*VLOOKUP(Target_AM[[#This Row],[NIPNAS]],Target_CC[],COLUMN(BL$2)+9,0)</f>
        <v>205850</v>
      </c>
      <c r="CA177" s="22">
        <f>Target_AM[[#This Row],[PROPORSI]]*VLOOKUP(Target_AM[[#This Row],[NIPNAS]],Target_CC[],COLUMN(BM$2)+9,0)</f>
        <v>2482701</v>
      </c>
      <c r="CB177" s="22">
        <f>Target_AM[[#This Row],[PROPORSI]]*VLOOKUP(Target_AM[[#This Row],[NIPNAS]],Target_CC[],COLUMN(BN$2)+9,0)</f>
        <v>0</v>
      </c>
      <c r="CC177" s="22">
        <f>Target_AM[[#This Row],[PROPORSI]]*VLOOKUP(Target_AM[[#This Row],[NIPNAS]],Target_CC[],COLUMN(BO$2)+9,0)</f>
        <v>0</v>
      </c>
      <c r="CD177" s="22">
        <f>Target_AM[[#This Row],[PROPORSI]]*VLOOKUP(Target_AM[[#This Row],[NIPNAS]],Target_CC[],COLUMN(BP$2)+9,0)</f>
        <v>0</v>
      </c>
      <c r="CE177" s="22">
        <f>Target_AM[[#This Row],[PROPORSI]]*VLOOKUP(Target_AM[[#This Row],[NIPNAS]],Target_CC[],COLUMN(BQ$2)+9,0)</f>
        <v>0</v>
      </c>
      <c r="CF177" s="22">
        <f>Target_AM[[#This Row],[PROPORSI]]*VLOOKUP(Target_AM[[#This Row],[NIPNAS]],Target_CC[],COLUMN(BR$2)+9,0)</f>
        <v>0</v>
      </c>
      <c r="CG177" s="22">
        <f>Target_AM[[#This Row],[PROPORSI]]*VLOOKUP(Target_AM[[#This Row],[NIPNAS]],Target_CC[],COLUMN(BS$2)+9,0)</f>
        <v>0</v>
      </c>
      <c r="CH177" s="22">
        <f>Target_AM[[#This Row],[PROPORSI]]*VLOOKUP(Target_AM[[#This Row],[NIPNAS]],Target_CC[],COLUMN(BT$2)+9,0)</f>
        <v>0</v>
      </c>
      <c r="CI177" s="22">
        <f>Target_AM[[#This Row],[PROPORSI]]*VLOOKUP(Target_AM[[#This Row],[NIPNAS]],Target_CC[],COLUMN(BU$2)+9,0)</f>
        <v>0</v>
      </c>
      <c r="CJ177" s="22">
        <f>Target_AM[[#This Row],[PROPORSI]]*VLOOKUP(Target_AM[[#This Row],[NIPNAS]],Target_CC[],COLUMN(BV$2)+9,0)</f>
        <v>0</v>
      </c>
      <c r="CK177" s="22">
        <f>Target_AM[[#This Row],[PROPORSI]]*VLOOKUP(Target_AM[[#This Row],[NIPNAS]],Target_CC[],COLUMN(BW$2)+9,0)</f>
        <v>0</v>
      </c>
      <c r="CL177" s="22">
        <f>Target_AM[[#This Row],[PROPORSI]]*VLOOKUP(Target_AM[[#This Row],[NIPNAS]],Target_CC[],COLUMN(BX$2)+9,0)</f>
        <v>0</v>
      </c>
      <c r="CM177" s="22">
        <f>Target_AM[[#This Row],[PROPORSI]]*VLOOKUP(Target_AM[[#This Row],[NIPNAS]],Target_CC[],COLUMN(BY$2)+9,0)</f>
        <v>0</v>
      </c>
      <c r="CN177" s="22">
        <f>Target_AM[[#This Row],[PROPORSI]]*VLOOKUP(Target_AM[[#This Row],[NIPNAS]],Target_CC[],COLUMN(BZ$2)+9,0)</f>
        <v>0</v>
      </c>
      <c r="CO177" s="22">
        <f>Target_AM[[#This Row],[PROPORSI]]*VLOOKUP(Target_AM[[#This Row],[NIPNAS]],Target_CC[],COLUMN(CA$2)+9,0)</f>
        <v>206787</v>
      </c>
      <c r="CP177" s="22">
        <f>Target_AM[[#This Row],[PROPORSI]]*VLOOKUP(Target_AM[[#This Row],[NIPNAS]],Target_CC[],COLUMN(CB$2)+9,0)</f>
        <v>217414</v>
      </c>
      <c r="CQ177" s="22">
        <f>Target_AM[[#This Row],[PROPORSI]]*VLOOKUP(Target_AM[[#This Row],[NIPNAS]],Target_CC[],COLUMN(CC$2)+9,0)</f>
        <v>205850</v>
      </c>
      <c r="CR177" s="22">
        <f>Target_AM[[#This Row],[PROPORSI]]*VLOOKUP(Target_AM[[#This Row],[NIPNAS]],Target_CC[],COLUMN(CD$2)+9,0)</f>
        <v>205850</v>
      </c>
      <c r="CS177" s="22">
        <f>Target_AM[[#This Row],[PROPORSI]]*VLOOKUP(Target_AM[[#This Row],[NIPNAS]],Target_CC[],COLUMN(CE$2)+9,0)</f>
        <v>205850</v>
      </c>
      <c r="CT177" s="22">
        <f>Target_AM[[#This Row],[PROPORSI]]*VLOOKUP(Target_AM[[#This Row],[NIPNAS]],Target_CC[],COLUMN(CF$2)+9,0)</f>
        <v>205850</v>
      </c>
      <c r="CU177" s="22">
        <f>Target_AM[[#This Row],[PROPORSI]]*VLOOKUP(Target_AM[[#This Row],[NIPNAS]],Target_CC[],COLUMN(CG$2)+9,0)</f>
        <v>205850</v>
      </c>
      <c r="CV177" s="22">
        <f>Target_AM[[#This Row],[PROPORSI]]*VLOOKUP(Target_AM[[#This Row],[NIPNAS]],Target_CC[],COLUMN(CH$2)+9,0)</f>
        <v>205850</v>
      </c>
      <c r="CW177" s="22">
        <f>Target_AM[[#This Row],[PROPORSI]]*VLOOKUP(Target_AM[[#This Row],[NIPNAS]],Target_CC[],COLUMN(CI$2)+9,0)</f>
        <v>205850</v>
      </c>
      <c r="CX177" s="22">
        <f>Target_AM[[#This Row],[PROPORSI]]*VLOOKUP(Target_AM[[#This Row],[NIPNAS]],Target_CC[],COLUMN(CJ$2)+9,0)</f>
        <v>205850</v>
      </c>
      <c r="CY177" s="22">
        <f>Target_AM[[#This Row],[PROPORSI]]*VLOOKUP(Target_AM[[#This Row],[NIPNAS]],Target_CC[],COLUMN(CK$2)+9,0)</f>
        <v>205850</v>
      </c>
      <c r="CZ177" s="22">
        <f>Target_AM[[#This Row],[PROPORSI]]*VLOOKUP(Target_AM[[#This Row],[NIPNAS]],Target_CC[],COLUMN(CL$2)+9,0)</f>
        <v>205850</v>
      </c>
      <c r="DA177" s="22">
        <f>Target_AM[[#This Row],[PROPORSI]]*VLOOKUP(Target_AM[[#This Row],[NIPNAS]],Target_CC[],COLUMN(CM$2)+9,0)</f>
        <v>2482701</v>
      </c>
      <c r="DB177" s="22">
        <f>Target_AM[[#This Row],[PROPORSI]]*VLOOKUP(Target_AM[[#This Row],[NIPNAS]],Target_CC[],COLUMN(CN$2)+9,0)</f>
        <v>0</v>
      </c>
      <c r="DC177" s="22">
        <f>Target_AM[[#This Row],[PROPORSI]]*VLOOKUP(Target_AM[[#This Row],[NIPNAS]],Target_CC[],COLUMN(CO$2)+9,0)</f>
        <v>0</v>
      </c>
      <c r="DD177" s="22">
        <f>Target_AM[[#This Row],[PROPORSI]]*VLOOKUP(Target_AM[[#This Row],[NIPNAS]],Target_CC[],COLUMN(CP$2)+9,0)</f>
        <v>0</v>
      </c>
      <c r="DE177" s="22">
        <f>Target_AM[[#This Row],[PROPORSI]]*VLOOKUP(Target_AM[[#This Row],[NIPNAS]],Target_CC[],COLUMN(CQ$2)+9,0)</f>
        <v>0</v>
      </c>
      <c r="DF177" s="22">
        <f>Target_AM[[#This Row],[PROPORSI]]*VLOOKUP(Target_AM[[#This Row],[NIPNAS]],Target_CC[],COLUMN(CR$2)+9,0)</f>
        <v>0</v>
      </c>
      <c r="DG177" s="22">
        <f>Target_AM[[#This Row],[PROPORSI]]*VLOOKUP(Target_AM[[#This Row],[NIPNAS]],Target_CC[],COLUMN(CS$2)+9,0)</f>
        <v>0</v>
      </c>
      <c r="DH177" s="22">
        <f>Target_AM[[#This Row],[PROPORSI]]*VLOOKUP(Target_AM[[#This Row],[NIPNAS]],Target_CC[],COLUMN(CT$2)+9,0)</f>
        <v>0</v>
      </c>
      <c r="DI177" s="22">
        <f>Target_AM[[#This Row],[PROPORSI]]*VLOOKUP(Target_AM[[#This Row],[NIPNAS]],Target_CC[],COLUMN(CU$2)+9,0)</f>
        <v>0</v>
      </c>
      <c r="DJ177" s="22">
        <f>Target_AM[[#This Row],[PROPORSI]]*VLOOKUP(Target_AM[[#This Row],[NIPNAS]],Target_CC[],COLUMN(CV$2)+9,0)</f>
        <v>0</v>
      </c>
      <c r="DK177" s="22">
        <f>Target_AM[[#This Row],[PROPORSI]]*VLOOKUP(Target_AM[[#This Row],[NIPNAS]],Target_CC[],COLUMN(CW$2)+9,0)</f>
        <v>0</v>
      </c>
      <c r="DL177" s="22">
        <f>Target_AM[[#This Row],[PROPORSI]]*VLOOKUP(Target_AM[[#This Row],[NIPNAS]],Target_CC[],COLUMN(CX$2)+9,0)</f>
        <v>0</v>
      </c>
      <c r="DM177" s="22">
        <f>Target_AM[[#This Row],[PROPORSI]]*VLOOKUP(Target_AM[[#This Row],[NIPNAS]],Target_CC[],COLUMN(CY$2)+9,0)</f>
        <v>0</v>
      </c>
      <c r="DN177" s="22">
        <f>Target_AM[[#This Row],[PROPORSI]]*VLOOKUP(Target_AM[[#This Row],[NIPNAS]],Target_CC[],COLUMN(CZ$2)+9,0)</f>
        <v>0</v>
      </c>
      <c r="DO177" s="22">
        <f>Target_AM[[#This Row],[PROPORSI]]*VLOOKUP(Target_AM[[#This Row],[NIPNAS]],Target_CC[],COLUMN(DA$2)+9,0)</f>
        <v>0</v>
      </c>
      <c r="DP177" s="22">
        <f>Target_AM[[#This Row],[PROPORSI]]*VLOOKUP(Target_AM[[#This Row],[NIPNAS]],Target_CC[],COLUMN(DB$2)+9,0)</f>
        <v>0</v>
      </c>
      <c r="DQ177" s="22">
        <f>Target_AM[[#This Row],[PROPORSI]]*VLOOKUP(Target_AM[[#This Row],[NIPNAS]],Target_CC[],COLUMN(DC$2)+9,0)</f>
        <v>0</v>
      </c>
      <c r="DR177" s="22">
        <f>Target_AM[[#This Row],[PROPORSI]]*VLOOKUP(Target_AM[[#This Row],[NIPNAS]],Target_CC[],COLUMN(DD$2)+9,0)</f>
        <v>0</v>
      </c>
      <c r="DS177" s="22">
        <f>Target_AM[[#This Row],[PROPORSI]]*VLOOKUP(Target_AM[[#This Row],[NIPNAS]],Target_CC[],COLUMN(DE$2)+9,0)</f>
        <v>0</v>
      </c>
      <c r="DT177" s="22">
        <f>Target_AM[[#This Row],[PROPORSI]]*VLOOKUP(Target_AM[[#This Row],[NIPNAS]],Target_CC[],COLUMN(DF$2)+9,0)</f>
        <v>0</v>
      </c>
      <c r="DU177" s="22">
        <f>Target_AM[[#This Row],[PROPORSI]]*VLOOKUP(Target_AM[[#This Row],[NIPNAS]],Target_CC[],COLUMN(DG$2)+9,0)</f>
        <v>0</v>
      </c>
      <c r="DV177" s="22">
        <f>Target_AM[[#This Row],[PROPORSI]]*VLOOKUP(Target_AM[[#This Row],[NIPNAS]],Target_CC[],COLUMN(DH$2)+9,0)</f>
        <v>0</v>
      </c>
      <c r="DW177" s="22">
        <f>Target_AM[[#This Row],[PROPORSI]]*VLOOKUP(Target_AM[[#This Row],[NIPNAS]],Target_CC[],COLUMN(DI$2)+9,0)</f>
        <v>0</v>
      </c>
      <c r="DX177" s="22">
        <f>Target_AM[[#This Row],[PROPORSI]]*VLOOKUP(Target_AM[[#This Row],[NIPNAS]],Target_CC[],COLUMN(DJ$2)+9,0)</f>
        <v>0</v>
      </c>
      <c r="DY177" s="22">
        <f>Target_AM[[#This Row],[PROPORSI]]*VLOOKUP(Target_AM[[#This Row],[NIPNAS]],Target_CC[],COLUMN(DK$2)+9,0)</f>
        <v>0</v>
      </c>
      <c r="DZ177" s="22">
        <f>Target_AM[[#This Row],[PROPORSI]]*VLOOKUP(Target_AM[[#This Row],[NIPNAS]],Target_CC[],COLUMN(DL$2)+9,0)</f>
        <v>0</v>
      </c>
      <c r="EA177" s="22">
        <f>Target_AM[[#This Row],[PROPORSI]]*VLOOKUP(Target_AM[[#This Row],[NIPNAS]],Target_CC[],COLUMN(DM$2)+9,0)</f>
        <v>0</v>
      </c>
    </row>
    <row r="178" spans="2:131" x14ac:dyDescent="0.3">
      <c r="B178">
        <v>920112</v>
      </c>
      <c r="C178" t="s">
        <v>1054</v>
      </c>
      <c r="D178">
        <v>1</v>
      </c>
      <c r="E178" s="8">
        <v>45658</v>
      </c>
      <c r="F178">
        <v>19200666</v>
      </c>
      <c r="G178" t="s">
        <v>460</v>
      </c>
      <c r="J178" t="s">
        <v>300</v>
      </c>
      <c r="K178" t="s">
        <v>21</v>
      </c>
      <c r="L178" t="s">
        <v>159</v>
      </c>
      <c r="M178" t="s">
        <v>29</v>
      </c>
      <c r="N178" s="23">
        <f>Target_AM[[#This Row],[PROPORSI]]*VLOOKUP(Target_AM[[#This Row],[NIPNAS]],Target_CC[],9,0)</f>
        <v>16227287.887916533</v>
      </c>
      <c r="O178" s="22">
        <f>Target_AM[[#This Row],[PROPORSI]]*VLOOKUP(Target_AM[[#This Row],[NIPNAS]],Target_CC[],COLUMN(A$2)+9,0)</f>
        <v>217429.85816617805</v>
      </c>
      <c r="P178" s="22">
        <f>Target_AM[[#This Row],[PROPORSI]]*VLOOKUP(Target_AM[[#This Row],[NIPNAS]],Target_CC[],COLUMN(B$2)+9,0)</f>
        <v>221227.34112138243</v>
      </c>
      <c r="Q178" s="22">
        <f>Target_AM[[#This Row],[PROPORSI]]*VLOOKUP(Target_AM[[#This Row],[NIPNAS]],Target_CC[],COLUMN(C$2)+9,0)</f>
        <v>236519.57208423497</v>
      </c>
      <c r="R178" s="22">
        <f>Target_AM[[#This Row],[PROPORSI]]*VLOOKUP(Target_AM[[#This Row],[NIPNAS]],Target_CC[],COLUMN(D$2)+9,0)</f>
        <v>222245.84483951132</v>
      </c>
      <c r="S178" s="22">
        <f>Target_AM[[#This Row],[PROPORSI]]*VLOOKUP(Target_AM[[#This Row],[NIPNAS]],Target_CC[],COLUMN(E$2)+9,0)</f>
        <v>233510.49074844024</v>
      </c>
      <c r="T178" s="22">
        <f>Target_AM[[#This Row],[PROPORSI]]*VLOOKUP(Target_AM[[#This Row],[NIPNAS]],Target_CC[],COLUMN(F$2)+9,0)</f>
        <v>230395.43434026188</v>
      </c>
      <c r="U178" s="22">
        <f>Target_AM[[#This Row],[PROPORSI]]*VLOOKUP(Target_AM[[#This Row],[NIPNAS]],Target_CC[],COLUMN(G$2)+9,0)</f>
        <v>241416.82085380619</v>
      </c>
      <c r="V178" s="22">
        <f>Target_AM[[#This Row],[PROPORSI]]*VLOOKUP(Target_AM[[#This Row],[NIPNAS]],Target_CC[],COLUMN(H$2)+9,0)</f>
        <v>243822.99736593588</v>
      </c>
      <c r="W178" s="22">
        <f>Target_AM[[#This Row],[PROPORSI]]*VLOOKUP(Target_AM[[#This Row],[NIPNAS]],Target_CC[],COLUMN(I$2)+9,0)</f>
        <v>240702.06920801027</v>
      </c>
      <c r="X178" s="22">
        <f>Target_AM[[#This Row],[PROPORSI]]*VLOOKUP(Target_AM[[#This Row],[NIPNAS]],Target_CC[],COLUMN(J$2)+9,0)</f>
        <v>245544.61716315456</v>
      </c>
      <c r="Y178" s="22">
        <f>Target_AM[[#This Row],[PROPORSI]]*VLOOKUP(Target_AM[[#This Row],[NIPNAS]],Target_CC[],COLUMN(K$2)+9,0)</f>
        <v>243753.05320912687</v>
      </c>
      <c r="Z178" s="22">
        <f>Target_AM[[#This Row],[PROPORSI]]*VLOOKUP(Target_AM[[#This Row],[NIPNAS]],Target_CC[],COLUMN(L$2)+9,0)</f>
        <v>229985.60089995741</v>
      </c>
      <c r="AA178" s="22">
        <f>Target_AM[[#This Row],[PROPORSI]]*VLOOKUP(Target_AM[[#This Row],[NIPNAS]],Target_CC[],COLUMN(M$2)+9,0)</f>
        <v>2806553.7</v>
      </c>
      <c r="AB178" s="22">
        <f>Target_AM[[#This Row],[PROPORSI]]*VLOOKUP(Target_AM[[#This Row],[NIPNAS]],Target_CC[],COLUMN(N$2)+9,0)</f>
        <v>1844443.4983055845</v>
      </c>
      <c r="AC178" s="22">
        <f>Target_AM[[#This Row],[PROPORSI]]*VLOOKUP(Target_AM[[#This Row],[NIPNAS]],Target_CC[],COLUMN(O$2)+9,0)</f>
        <v>1876657.3019005796</v>
      </c>
      <c r="AD178" s="22">
        <f>Target_AM[[#This Row],[PROPORSI]]*VLOOKUP(Target_AM[[#This Row],[NIPNAS]],Target_CC[],COLUMN(P$2)+9,0)</f>
        <v>2006380.3133209508</v>
      </c>
      <c r="AE178" s="22">
        <f>Target_AM[[#This Row],[PROPORSI]]*VLOOKUP(Target_AM[[#This Row],[NIPNAS]],Target_CC[],COLUMN(Q$2)+9,0)</f>
        <v>1885297.2034152425</v>
      </c>
      <c r="AF178" s="22">
        <f>Target_AM[[#This Row],[PROPORSI]]*VLOOKUP(Target_AM[[#This Row],[NIPNAS]],Target_CC[],COLUMN(R$2)+9,0)</f>
        <v>1980854.469940979</v>
      </c>
      <c r="AG178" s="22">
        <f>Target_AM[[#This Row],[PROPORSI]]*VLOOKUP(Target_AM[[#This Row],[NIPNAS]],Target_CC[],COLUMN(S$2)+9,0)</f>
        <v>1954429.6468399656</v>
      </c>
      <c r="AH178" s="22">
        <f>Target_AM[[#This Row],[PROPORSI]]*VLOOKUP(Target_AM[[#This Row],[NIPNAS]],Target_CC[],COLUMN(T$2)+9,0)</f>
        <v>2047923.3595649363</v>
      </c>
      <c r="AI178" s="22">
        <f>Target_AM[[#This Row],[PROPORSI]]*VLOOKUP(Target_AM[[#This Row],[NIPNAS]],Target_CC[],COLUMN(U$2)+9,0)</f>
        <v>2068334.8001141048</v>
      </c>
      <c r="AJ178" s="22">
        <f>Target_AM[[#This Row],[PROPORSI]]*VLOOKUP(Target_AM[[#This Row],[NIPNAS]],Target_CC[],COLUMN(V$2)+9,0)</f>
        <v>2041860.1673377492</v>
      </c>
      <c r="AK178" s="22">
        <f>Target_AM[[#This Row],[PROPORSI]]*VLOOKUP(Target_AM[[#This Row],[NIPNAS]],Target_CC[],COLUMN(W$2)+9,0)</f>
        <v>2082939.1900921699</v>
      </c>
      <c r="AL178" s="22">
        <f>Target_AM[[#This Row],[PROPORSI]]*VLOOKUP(Target_AM[[#This Row],[NIPNAS]],Target_CC[],COLUMN(X$2)+9,0)</f>
        <v>2067741.4683318054</v>
      </c>
      <c r="AM178" s="22">
        <f>Target_AM[[#This Row],[PROPORSI]]*VLOOKUP(Target_AM[[#This Row],[NIPNAS]],Target_CC[],COLUMN(Y$2)+9,0)</f>
        <v>1950953.0561328141</v>
      </c>
      <c r="AN178" s="22">
        <f>Target_AM[[#This Row],[PROPORSI]]*VLOOKUP(Target_AM[[#This Row],[NIPNAS]],Target_CC[],COLUMN(Z$2)+9,0)</f>
        <v>23807814.475296881</v>
      </c>
      <c r="AO178" s="22">
        <f>Target_AM[[#This Row],[PROPORSI]]*VLOOKUP(Target_AM[[#This Row],[NIPNAS]],Target_CC[],COLUMN(AA$2)+9,0)</f>
        <v>2061873.3564717625</v>
      </c>
      <c r="AP178" s="22">
        <f>Target_AM[[#This Row],[PROPORSI]]*VLOOKUP(Target_AM[[#This Row],[NIPNAS]],Target_CC[],COLUMN(AB$2)+9,0)</f>
        <v>2097884.6430219621</v>
      </c>
      <c r="AQ178" s="22">
        <f>Target_AM[[#This Row],[PROPORSI]]*VLOOKUP(Target_AM[[#This Row],[NIPNAS]],Target_CC[],COLUMN(AC$2)+9,0)</f>
        <v>2242899.8854051856</v>
      </c>
      <c r="AR178" s="22">
        <f>Target_AM[[#This Row],[PROPORSI]]*VLOOKUP(Target_AM[[#This Row],[NIPNAS]],Target_CC[],COLUMN(AD$2)+9,0)</f>
        <v>2107543.0482547539</v>
      </c>
      <c r="AS178" s="22">
        <f>Target_AM[[#This Row],[PROPORSI]]*VLOOKUP(Target_AM[[#This Row],[NIPNAS]],Target_CC[],COLUMN(AE$2)+9,0)</f>
        <v>2214364.9606894194</v>
      </c>
      <c r="AT178" s="22">
        <f>Target_AM[[#This Row],[PROPORSI]]*VLOOKUP(Target_AM[[#This Row],[NIPNAS]],Target_CC[],COLUMN(AF$2)+9,0)</f>
        <v>2184825.0811802275</v>
      </c>
      <c r="AU178" s="22">
        <f>Target_AM[[#This Row],[PROPORSI]]*VLOOKUP(Target_AM[[#This Row],[NIPNAS]],Target_CC[],COLUMN(AG$2)+9,0)</f>
        <v>2289340.1804187424</v>
      </c>
      <c r="AV178" s="22">
        <f>Target_AM[[#This Row],[PROPORSI]]*VLOOKUP(Target_AM[[#This Row],[NIPNAS]],Target_CC[],COLUMN(AH$2)+9,0)</f>
        <v>2312157.7974800407</v>
      </c>
      <c r="AW178" s="22">
        <f>Target_AM[[#This Row],[PROPORSI]]*VLOOKUP(Target_AM[[#This Row],[NIPNAS]],Target_CC[],COLUMN(AI$2)+9,0)</f>
        <v>2282562.2365457593</v>
      </c>
      <c r="AX178" s="22">
        <f>Target_AM[[#This Row],[PROPORSI]]*VLOOKUP(Target_AM[[#This Row],[NIPNAS]],Target_CC[],COLUMN(AJ$2)+9,0)</f>
        <v>2328483.8072553244</v>
      </c>
      <c r="AY178" s="22">
        <f>Target_AM[[#This Row],[PROPORSI]]*VLOOKUP(Target_AM[[#This Row],[NIPNAS]],Target_CC[],COLUMN(AK$2)+9,0)</f>
        <v>2311494.5215409324</v>
      </c>
      <c r="AZ178" s="22">
        <f>Target_AM[[#This Row],[PROPORSI]]*VLOOKUP(Target_AM[[#This Row],[NIPNAS]],Target_CC[],COLUMN(AL$2)+9,0)</f>
        <v>2180938.6570327715</v>
      </c>
      <c r="BA178" s="22">
        <f>Target_AM[[#This Row],[PROPORSI]]*VLOOKUP(Target_AM[[#This Row],[NIPNAS]],Target_CC[],COLUMN(AM$2)+9,0)</f>
        <v>26614368.175296884</v>
      </c>
      <c r="BB178" s="22">
        <f>Target_AM[[#This Row],[PROPORSI]]*VLOOKUP(Target_AM[[#This Row],[NIPNAS]],Target_CC[],COLUMN(AN$2)+9,0)</f>
        <v>0</v>
      </c>
      <c r="BC178" s="22">
        <f>Target_AM[[#This Row],[PROPORSI]]*VLOOKUP(Target_AM[[#This Row],[NIPNAS]],Target_CC[],COLUMN(AO$2)+9,0)</f>
        <v>0</v>
      </c>
      <c r="BD178" s="22">
        <f>Target_AM[[#This Row],[PROPORSI]]*VLOOKUP(Target_AM[[#This Row],[NIPNAS]],Target_CC[],COLUMN(AP$2)+9,0)</f>
        <v>0</v>
      </c>
      <c r="BE178" s="22">
        <f>Target_AM[[#This Row],[PROPORSI]]*VLOOKUP(Target_AM[[#This Row],[NIPNAS]],Target_CC[],COLUMN(AQ$2)+9,0)</f>
        <v>0</v>
      </c>
      <c r="BF178" s="22">
        <f>Target_AM[[#This Row],[PROPORSI]]*VLOOKUP(Target_AM[[#This Row],[NIPNAS]],Target_CC[],COLUMN(AR$2)+9,0)</f>
        <v>0</v>
      </c>
      <c r="BG178" s="22">
        <f>Target_AM[[#This Row],[PROPORSI]]*VLOOKUP(Target_AM[[#This Row],[NIPNAS]],Target_CC[],COLUMN(AS$2)+9,0)</f>
        <v>0</v>
      </c>
      <c r="BH178" s="22">
        <f>Target_AM[[#This Row],[PROPORSI]]*VLOOKUP(Target_AM[[#This Row],[NIPNAS]],Target_CC[],COLUMN(AT$2)+9,0)</f>
        <v>0</v>
      </c>
      <c r="BI178" s="22">
        <f>Target_AM[[#This Row],[PROPORSI]]*VLOOKUP(Target_AM[[#This Row],[NIPNAS]],Target_CC[],COLUMN(AU$2)+9,0)</f>
        <v>0</v>
      </c>
      <c r="BJ178" s="22">
        <f>Target_AM[[#This Row],[PROPORSI]]*VLOOKUP(Target_AM[[#This Row],[NIPNAS]],Target_CC[],COLUMN(AV$2)+9,0)</f>
        <v>0</v>
      </c>
      <c r="BK178" s="22">
        <f>Target_AM[[#This Row],[PROPORSI]]*VLOOKUP(Target_AM[[#This Row],[NIPNAS]],Target_CC[],COLUMN(AW$2)+9,0)</f>
        <v>0</v>
      </c>
      <c r="BL178" s="22">
        <f>Target_AM[[#This Row],[PROPORSI]]*VLOOKUP(Target_AM[[#This Row],[NIPNAS]],Target_CC[],COLUMN(AX$2)+9,0)</f>
        <v>0</v>
      </c>
      <c r="BM178" s="22">
        <f>Target_AM[[#This Row],[PROPORSI]]*VLOOKUP(Target_AM[[#This Row],[NIPNAS]],Target_CC[],COLUMN(AY$2)+9,0)</f>
        <v>0</v>
      </c>
      <c r="BN178" s="22">
        <f>Target_AM[[#This Row],[PROPORSI]]*VLOOKUP(Target_AM[[#This Row],[NIPNAS]],Target_CC[],COLUMN(AZ$2)+9,0)</f>
        <v>0</v>
      </c>
      <c r="BO178" s="22">
        <f>Target_AM[[#This Row],[PROPORSI]]*VLOOKUP(Target_AM[[#This Row],[NIPNAS]],Target_CC[],COLUMN(BA$2)+9,0)</f>
        <v>224016</v>
      </c>
      <c r="BP178" s="22">
        <f>Target_AM[[#This Row],[PROPORSI]]*VLOOKUP(Target_AM[[#This Row],[NIPNAS]],Target_CC[],COLUMN(BB$2)+9,0)</f>
        <v>180796</v>
      </c>
      <c r="BQ178" s="22">
        <f>Target_AM[[#This Row],[PROPORSI]]*VLOOKUP(Target_AM[[#This Row],[NIPNAS]],Target_CC[],COLUMN(BC$2)+9,0)</f>
        <v>188691</v>
      </c>
      <c r="BR178" s="22">
        <f>Target_AM[[#This Row],[PROPORSI]]*VLOOKUP(Target_AM[[#This Row],[NIPNAS]],Target_CC[],COLUMN(BD$2)+9,0)</f>
        <v>186550</v>
      </c>
      <c r="BS178" s="22">
        <f>Target_AM[[#This Row],[PROPORSI]]*VLOOKUP(Target_AM[[#This Row],[NIPNAS]],Target_CC[],COLUMN(BE$2)+9,0)</f>
        <v>186550</v>
      </c>
      <c r="BT178" s="22">
        <f>Target_AM[[#This Row],[PROPORSI]]*VLOOKUP(Target_AM[[#This Row],[NIPNAS]],Target_CC[],COLUMN(BF$2)+9,0)</f>
        <v>186550</v>
      </c>
      <c r="BU178" s="22">
        <f>Target_AM[[#This Row],[PROPORSI]]*VLOOKUP(Target_AM[[#This Row],[NIPNAS]],Target_CC[],COLUMN(BG$2)+9,0)</f>
        <v>186550</v>
      </c>
      <c r="BV178" s="22">
        <f>Target_AM[[#This Row],[PROPORSI]]*VLOOKUP(Target_AM[[#This Row],[NIPNAS]],Target_CC[],COLUMN(BH$2)+9,0)</f>
        <v>186550</v>
      </c>
      <c r="BW178" s="22">
        <f>Target_AM[[#This Row],[PROPORSI]]*VLOOKUP(Target_AM[[#This Row],[NIPNAS]],Target_CC[],COLUMN(BI$2)+9,0)</f>
        <v>186550</v>
      </c>
      <c r="BX178" s="22">
        <f>Target_AM[[#This Row],[PROPORSI]]*VLOOKUP(Target_AM[[#This Row],[NIPNAS]],Target_CC[],COLUMN(BJ$2)+9,0)</f>
        <v>186550</v>
      </c>
      <c r="BY178" s="22">
        <f>Target_AM[[#This Row],[PROPORSI]]*VLOOKUP(Target_AM[[#This Row],[NIPNAS]],Target_CC[],COLUMN(BK$2)+9,0)</f>
        <v>186550</v>
      </c>
      <c r="BZ178" s="22">
        <f>Target_AM[[#This Row],[PROPORSI]]*VLOOKUP(Target_AM[[#This Row],[NIPNAS]],Target_CC[],COLUMN(BL$2)+9,0)</f>
        <v>186550</v>
      </c>
      <c r="CA178" s="22">
        <f>Target_AM[[#This Row],[PROPORSI]]*VLOOKUP(Target_AM[[#This Row],[NIPNAS]],Target_CC[],COLUMN(BM$2)+9,0)</f>
        <v>2272453</v>
      </c>
      <c r="CB178" s="22">
        <f>Target_AM[[#This Row],[PROPORSI]]*VLOOKUP(Target_AM[[#This Row],[NIPNAS]],Target_CC[],COLUMN(BN$2)+9,0)</f>
        <v>0</v>
      </c>
      <c r="CC178" s="22">
        <f>Target_AM[[#This Row],[PROPORSI]]*VLOOKUP(Target_AM[[#This Row],[NIPNAS]],Target_CC[],COLUMN(BO$2)+9,0)</f>
        <v>0</v>
      </c>
      <c r="CD178" s="22">
        <f>Target_AM[[#This Row],[PROPORSI]]*VLOOKUP(Target_AM[[#This Row],[NIPNAS]],Target_CC[],COLUMN(BP$2)+9,0)</f>
        <v>0</v>
      </c>
      <c r="CE178" s="22">
        <f>Target_AM[[#This Row],[PROPORSI]]*VLOOKUP(Target_AM[[#This Row],[NIPNAS]],Target_CC[],COLUMN(BQ$2)+9,0)</f>
        <v>0</v>
      </c>
      <c r="CF178" s="22">
        <f>Target_AM[[#This Row],[PROPORSI]]*VLOOKUP(Target_AM[[#This Row],[NIPNAS]],Target_CC[],COLUMN(BR$2)+9,0)</f>
        <v>0</v>
      </c>
      <c r="CG178" s="22">
        <f>Target_AM[[#This Row],[PROPORSI]]*VLOOKUP(Target_AM[[#This Row],[NIPNAS]],Target_CC[],COLUMN(BS$2)+9,0)</f>
        <v>0</v>
      </c>
      <c r="CH178" s="22">
        <f>Target_AM[[#This Row],[PROPORSI]]*VLOOKUP(Target_AM[[#This Row],[NIPNAS]],Target_CC[],COLUMN(BT$2)+9,0)</f>
        <v>0</v>
      </c>
      <c r="CI178" s="22">
        <f>Target_AM[[#This Row],[PROPORSI]]*VLOOKUP(Target_AM[[#This Row],[NIPNAS]],Target_CC[],COLUMN(BU$2)+9,0)</f>
        <v>0</v>
      </c>
      <c r="CJ178" s="22">
        <f>Target_AM[[#This Row],[PROPORSI]]*VLOOKUP(Target_AM[[#This Row],[NIPNAS]],Target_CC[],COLUMN(BV$2)+9,0)</f>
        <v>0</v>
      </c>
      <c r="CK178" s="22">
        <f>Target_AM[[#This Row],[PROPORSI]]*VLOOKUP(Target_AM[[#This Row],[NIPNAS]],Target_CC[],COLUMN(BW$2)+9,0)</f>
        <v>0</v>
      </c>
      <c r="CL178" s="22">
        <f>Target_AM[[#This Row],[PROPORSI]]*VLOOKUP(Target_AM[[#This Row],[NIPNAS]],Target_CC[],COLUMN(BX$2)+9,0)</f>
        <v>0</v>
      </c>
      <c r="CM178" s="22">
        <f>Target_AM[[#This Row],[PROPORSI]]*VLOOKUP(Target_AM[[#This Row],[NIPNAS]],Target_CC[],COLUMN(BY$2)+9,0)</f>
        <v>0</v>
      </c>
      <c r="CN178" s="22">
        <f>Target_AM[[#This Row],[PROPORSI]]*VLOOKUP(Target_AM[[#This Row],[NIPNAS]],Target_CC[],COLUMN(BZ$2)+9,0)</f>
        <v>0</v>
      </c>
      <c r="CO178" s="22">
        <f>Target_AM[[#This Row],[PROPORSI]]*VLOOKUP(Target_AM[[#This Row],[NIPNAS]],Target_CC[],COLUMN(CA$2)+9,0)</f>
        <v>222676</v>
      </c>
      <c r="CP178" s="22">
        <f>Target_AM[[#This Row],[PROPORSI]]*VLOOKUP(Target_AM[[#This Row],[NIPNAS]],Target_CC[],COLUMN(CB$2)+9,0)</f>
        <v>174550</v>
      </c>
      <c r="CQ178" s="22">
        <f>Target_AM[[#This Row],[PROPORSI]]*VLOOKUP(Target_AM[[#This Row],[NIPNAS]],Target_CC[],COLUMN(CC$2)+9,0)</f>
        <v>186550</v>
      </c>
      <c r="CR178" s="22">
        <f>Target_AM[[#This Row],[PROPORSI]]*VLOOKUP(Target_AM[[#This Row],[NIPNAS]],Target_CC[],COLUMN(CD$2)+9,0)</f>
        <v>186550</v>
      </c>
      <c r="CS178" s="22">
        <f>Target_AM[[#This Row],[PROPORSI]]*VLOOKUP(Target_AM[[#This Row],[NIPNAS]],Target_CC[],COLUMN(CE$2)+9,0)</f>
        <v>186550</v>
      </c>
      <c r="CT178" s="22">
        <f>Target_AM[[#This Row],[PROPORSI]]*VLOOKUP(Target_AM[[#This Row],[NIPNAS]],Target_CC[],COLUMN(CF$2)+9,0)</f>
        <v>186550</v>
      </c>
      <c r="CU178" s="22">
        <f>Target_AM[[#This Row],[PROPORSI]]*VLOOKUP(Target_AM[[#This Row],[NIPNAS]],Target_CC[],COLUMN(CG$2)+9,0)</f>
        <v>186550</v>
      </c>
      <c r="CV178" s="22">
        <f>Target_AM[[#This Row],[PROPORSI]]*VLOOKUP(Target_AM[[#This Row],[NIPNAS]],Target_CC[],COLUMN(CH$2)+9,0)</f>
        <v>186550</v>
      </c>
      <c r="CW178" s="22">
        <f>Target_AM[[#This Row],[PROPORSI]]*VLOOKUP(Target_AM[[#This Row],[NIPNAS]],Target_CC[],COLUMN(CI$2)+9,0)</f>
        <v>186550</v>
      </c>
      <c r="CX178" s="22">
        <f>Target_AM[[#This Row],[PROPORSI]]*VLOOKUP(Target_AM[[#This Row],[NIPNAS]],Target_CC[],COLUMN(CJ$2)+9,0)</f>
        <v>186550</v>
      </c>
      <c r="CY178" s="22">
        <f>Target_AM[[#This Row],[PROPORSI]]*VLOOKUP(Target_AM[[#This Row],[NIPNAS]],Target_CC[],COLUMN(CK$2)+9,0)</f>
        <v>186550</v>
      </c>
      <c r="CZ178" s="22">
        <f>Target_AM[[#This Row],[PROPORSI]]*VLOOKUP(Target_AM[[#This Row],[NIPNAS]],Target_CC[],COLUMN(CL$2)+9,0)</f>
        <v>186550</v>
      </c>
      <c r="DA178" s="22">
        <f>Target_AM[[#This Row],[PROPORSI]]*VLOOKUP(Target_AM[[#This Row],[NIPNAS]],Target_CC[],COLUMN(CM$2)+9,0)</f>
        <v>2262726</v>
      </c>
      <c r="DB178" s="22">
        <f>Target_AM[[#This Row],[PROPORSI]]*VLOOKUP(Target_AM[[#This Row],[NIPNAS]],Target_CC[],COLUMN(CN$2)+9,0)</f>
        <v>0</v>
      </c>
      <c r="DC178" s="22">
        <f>Target_AM[[#This Row],[PROPORSI]]*VLOOKUP(Target_AM[[#This Row],[NIPNAS]],Target_CC[],COLUMN(CO$2)+9,0)</f>
        <v>0</v>
      </c>
      <c r="DD178" s="22">
        <f>Target_AM[[#This Row],[PROPORSI]]*VLOOKUP(Target_AM[[#This Row],[NIPNAS]],Target_CC[],COLUMN(CP$2)+9,0)</f>
        <v>0</v>
      </c>
      <c r="DE178" s="22">
        <f>Target_AM[[#This Row],[PROPORSI]]*VLOOKUP(Target_AM[[#This Row],[NIPNAS]],Target_CC[],COLUMN(CQ$2)+9,0)</f>
        <v>0</v>
      </c>
      <c r="DF178" s="22">
        <f>Target_AM[[#This Row],[PROPORSI]]*VLOOKUP(Target_AM[[#This Row],[NIPNAS]],Target_CC[],COLUMN(CR$2)+9,0)</f>
        <v>0</v>
      </c>
      <c r="DG178" s="22">
        <f>Target_AM[[#This Row],[PROPORSI]]*VLOOKUP(Target_AM[[#This Row],[NIPNAS]],Target_CC[],COLUMN(CS$2)+9,0)</f>
        <v>0</v>
      </c>
      <c r="DH178" s="22">
        <f>Target_AM[[#This Row],[PROPORSI]]*VLOOKUP(Target_AM[[#This Row],[NIPNAS]],Target_CC[],COLUMN(CT$2)+9,0)</f>
        <v>0</v>
      </c>
      <c r="DI178" s="22">
        <f>Target_AM[[#This Row],[PROPORSI]]*VLOOKUP(Target_AM[[#This Row],[NIPNAS]],Target_CC[],COLUMN(CU$2)+9,0)</f>
        <v>0</v>
      </c>
      <c r="DJ178" s="22">
        <f>Target_AM[[#This Row],[PROPORSI]]*VLOOKUP(Target_AM[[#This Row],[NIPNAS]],Target_CC[],COLUMN(CV$2)+9,0)</f>
        <v>0</v>
      </c>
      <c r="DK178" s="22">
        <f>Target_AM[[#This Row],[PROPORSI]]*VLOOKUP(Target_AM[[#This Row],[NIPNAS]],Target_CC[],COLUMN(CW$2)+9,0)</f>
        <v>0</v>
      </c>
      <c r="DL178" s="22">
        <f>Target_AM[[#This Row],[PROPORSI]]*VLOOKUP(Target_AM[[#This Row],[NIPNAS]],Target_CC[],COLUMN(CX$2)+9,0)</f>
        <v>0</v>
      </c>
      <c r="DM178" s="22">
        <f>Target_AM[[#This Row],[PROPORSI]]*VLOOKUP(Target_AM[[#This Row],[NIPNAS]],Target_CC[],COLUMN(CY$2)+9,0)</f>
        <v>0</v>
      </c>
      <c r="DN178" s="22">
        <f>Target_AM[[#This Row],[PROPORSI]]*VLOOKUP(Target_AM[[#This Row],[NIPNAS]],Target_CC[],COLUMN(CZ$2)+9,0)</f>
        <v>0</v>
      </c>
      <c r="DO178" s="22">
        <f>Target_AM[[#This Row],[PROPORSI]]*VLOOKUP(Target_AM[[#This Row],[NIPNAS]],Target_CC[],COLUMN(DA$2)+9,0)</f>
        <v>0</v>
      </c>
      <c r="DP178" s="22">
        <f>Target_AM[[#This Row],[PROPORSI]]*VLOOKUP(Target_AM[[#This Row],[NIPNAS]],Target_CC[],COLUMN(DB$2)+9,0)</f>
        <v>0</v>
      </c>
      <c r="DQ178" s="22">
        <f>Target_AM[[#This Row],[PROPORSI]]*VLOOKUP(Target_AM[[#This Row],[NIPNAS]],Target_CC[],COLUMN(DC$2)+9,0)</f>
        <v>0</v>
      </c>
      <c r="DR178" s="22">
        <f>Target_AM[[#This Row],[PROPORSI]]*VLOOKUP(Target_AM[[#This Row],[NIPNAS]],Target_CC[],COLUMN(DD$2)+9,0)</f>
        <v>0</v>
      </c>
      <c r="DS178" s="22">
        <f>Target_AM[[#This Row],[PROPORSI]]*VLOOKUP(Target_AM[[#This Row],[NIPNAS]],Target_CC[],COLUMN(DE$2)+9,0)</f>
        <v>0</v>
      </c>
      <c r="DT178" s="22">
        <f>Target_AM[[#This Row],[PROPORSI]]*VLOOKUP(Target_AM[[#This Row],[NIPNAS]],Target_CC[],COLUMN(DF$2)+9,0)</f>
        <v>0</v>
      </c>
      <c r="DU178" s="22">
        <f>Target_AM[[#This Row],[PROPORSI]]*VLOOKUP(Target_AM[[#This Row],[NIPNAS]],Target_CC[],COLUMN(DG$2)+9,0)</f>
        <v>0</v>
      </c>
      <c r="DV178" s="22">
        <f>Target_AM[[#This Row],[PROPORSI]]*VLOOKUP(Target_AM[[#This Row],[NIPNAS]],Target_CC[],COLUMN(DH$2)+9,0)</f>
        <v>0</v>
      </c>
      <c r="DW178" s="22">
        <f>Target_AM[[#This Row],[PROPORSI]]*VLOOKUP(Target_AM[[#This Row],[NIPNAS]],Target_CC[],COLUMN(DI$2)+9,0)</f>
        <v>0</v>
      </c>
      <c r="DX178" s="22">
        <f>Target_AM[[#This Row],[PROPORSI]]*VLOOKUP(Target_AM[[#This Row],[NIPNAS]],Target_CC[],COLUMN(DJ$2)+9,0)</f>
        <v>0</v>
      </c>
      <c r="DY178" s="22">
        <f>Target_AM[[#This Row],[PROPORSI]]*VLOOKUP(Target_AM[[#This Row],[NIPNAS]],Target_CC[],COLUMN(DK$2)+9,0)</f>
        <v>0</v>
      </c>
      <c r="DZ178" s="22">
        <f>Target_AM[[#This Row],[PROPORSI]]*VLOOKUP(Target_AM[[#This Row],[NIPNAS]],Target_CC[],COLUMN(DL$2)+9,0)</f>
        <v>0</v>
      </c>
      <c r="EA178" s="22">
        <f>Target_AM[[#This Row],[PROPORSI]]*VLOOKUP(Target_AM[[#This Row],[NIPNAS]],Target_CC[],COLUMN(DM$2)+9,0)</f>
        <v>0</v>
      </c>
    </row>
    <row r="179" spans="2:131" x14ac:dyDescent="0.3">
      <c r="B179">
        <v>980067</v>
      </c>
      <c r="C179" t="s">
        <v>1073</v>
      </c>
      <c r="D179">
        <v>1</v>
      </c>
      <c r="E179" s="8">
        <v>45658</v>
      </c>
      <c r="F179">
        <v>10075722</v>
      </c>
      <c r="G179" t="s">
        <v>451</v>
      </c>
      <c r="J179" t="s">
        <v>309</v>
      </c>
      <c r="K179" t="s">
        <v>25</v>
      </c>
      <c r="L179" t="s">
        <v>159</v>
      </c>
      <c r="M179" t="s">
        <v>29</v>
      </c>
      <c r="N179" s="23">
        <f>Target_AM[[#This Row],[PROPORSI]]*VLOOKUP(Target_AM[[#This Row],[NIPNAS]],Target_CC[],9,0)</f>
        <v>2853170.0637766761</v>
      </c>
      <c r="O179" s="22">
        <f>Target_AM[[#This Row],[PROPORSI]]*VLOOKUP(Target_AM[[#This Row],[NIPNAS]],Target_CC[],COLUMN(A$2)+9,0)</f>
        <v>183885.32499999998</v>
      </c>
      <c r="P179" s="22">
        <f>Target_AM[[#This Row],[PROPORSI]]*VLOOKUP(Target_AM[[#This Row],[NIPNAS]],Target_CC[],COLUMN(B$2)+9,0)</f>
        <v>193563.5</v>
      </c>
      <c r="Q179" s="22">
        <f>Target_AM[[#This Row],[PROPORSI]]*VLOOKUP(Target_AM[[#This Row],[NIPNAS]],Target_CC[],COLUMN(C$2)+9,0)</f>
        <v>174207.15</v>
      </c>
      <c r="R179" s="22">
        <f>Target_AM[[#This Row],[PROPORSI]]*VLOOKUP(Target_AM[[#This Row],[NIPNAS]],Target_CC[],COLUMN(D$2)+9,0)</f>
        <v>154850.79999999999</v>
      </c>
      <c r="S179" s="22">
        <f>Target_AM[[#This Row],[PROPORSI]]*VLOOKUP(Target_AM[[#This Row],[NIPNAS]],Target_CC[],COLUMN(E$2)+9,0)</f>
        <v>164528.97499999998</v>
      </c>
      <c r="T179" s="22">
        <f>Target_AM[[#This Row],[PROPORSI]]*VLOOKUP(Target_AM[[#This Row],[NIPNAS]],Target_CC[],COLUMN(F$2)+9,0)</f>
        <v>174207.15</v>
      </c>
      <c r="U179" s="22">
        <f>Target_AM[[#This Row],[PROPORSI]]*VLOOKUP(Target_AM[[#This Row],[NIPNAS]],Target_CC[],COLUMN(G$2)+9,0)</f>
        <v>222598.02499999999</v>
      </c>
      <c r="V179" s="22">
        <f>Target_AM[[#This Row],[PROPORSI]]*VLOOKUP(Target_AM[[#This Row],[NIPNAS]],Target_CC[],COLUMN(H$2)+9,0)</f>
        <v>203241.67499999999</v>
      </c>
      <c r="W179" s="22">
        <f>Target_AM[[#This Row],[PROPORSI]]*VLOOKUP(Target_AM[[#This Row],[NIPNAS]],Target_CC[],COLUMN(I$2)+9,0)</f>
        <v>203241.67499999999</v>
      </c>
      <c r="X179" s="22">
        <f>Target_AM[[#This Row],[PROPORSI]]*VLOOKUP(Target_AM[[#This Row],[NIPNAS]],Target_CC[],COLUMN(J$2)+9,0)</f>
        <v>222598.02499999999</v>
      </c>
      <c r="Y179" s="22">
        <f>Target_AM[[#This Row],[PROPORSI]]*VLOOKUP(Target_AM[[#This Row],[NIPNAS]],Target_CC[],COLUMN(K$2)+9,0)</f>
        <v>193563.5</v>
      </c>
      <c r="Z179" s="22">
        <f>Target_AM[[#This Row],[PROPORSI]]*VLOOKUP(Target_AM[[#This Row],[NIPNAS]],Target_CC[],COLUMN(L$2)+9,0)</f>
        <v>203241.67499999999</v>
      </c>
      <c r="AA179" s="22">
        <f>Target_AM[[#This Row],[PROPORSI]]*VLOOKUP(Target_AM[[#This Row],[NIPNAS]],Target_CC[],COLUMN(M$2)+9,0)</f>
        <v>2293727.4749999996</v>
      </c>
      <c r="AB179" s="22">
        <f>Target_AM[[#This Row],[PROPORSI]]*VLOOKUP(Target_AM[[#This Row],[NIPNAS]],Target_CC[],COLUMN(N$2)+9,0)</f>
        <v>24641.171478148612</v>
      </c>
      <c r="AC179" s="22">
        <f>Target_AM[[#This Row],[PROPORSI]]*VLOOKUP(Target_AM[[#This Row],[NIPNAS]],Target_CC[],COLUMN(O$2)+9,0)</f>
        <v>26204.602216469513</v>
      </c>
      <c r="AD179" s="22">
        <f>Target_AM[[#This Row],[PROPORSI]]*VLOOKUP(Target_AM[[#This Row],[NIPNAS]],Target_CC[],COLUMN(P$2)+9,0)</f>
        <v>34479.330299307076</v>
      </c>
      <c r="AE179" s="22">
        <f>Target_AM[[#This Row],[PROPORSI]]*VLOOKUP(Target_AM[[#This Row],[NIPNAS]],Target_CC[],COLUMN(Q$2)+9,0)</f>
        <v>35153.519583240988</v>
      </c>
      <c r="AF179" s="22">
        <f>Target_AM[[#This Row],[PROPORSI]]*VLOOKUP(Target_AM[[#This Row],[NIPNAS]],Target_CC[],COLUMN(R$2)+9,0)</f>
        <v>45980.217966339384</v>
      </c>
      <c r="AG179" s="22">
        <f>Target_AM[[#This Row],[PROPORSI]]*VLOOKUP(Target_AM[[#This Row],[NIPNAS]],Target_CC[],COLUMN(S$2)+9,0)</f>
        <v>42961.802488876325</v>
      </c>
      <c r="AH179" s="22">
        <f>Target_AM[[#This Row],[PROPORSI]]*VLOOKUP(Target_AM[[#This Row],[NIPNAS]],Target_CC[],COLUMN(T$2)+9,0)</f>
        <v>37726.501903874683</v>
      </c>
      <c r="AI179" s="22">
        <f>Target_AM[[#This Row],[PROPORSI]]*VLOOKUP(Target_AM[[#This Row],[NIPNAS]],Target_CC[],COLUMN(U$2)+9,0)</f>
        <v>42676.605136738341</v>
      </c>
      <c r="AJ179" s="22">
        <f>Target_AM[[#This Row],[PROPORSI]]*VLOOKUP(Target_AM[[#This Row],[NIPNAS]],Target_CC[],COLUMN(V$2)+9,0)</f>
        <v>37056.024878872689</v>
      </c>
      <c r="AK179" s="22">
        <f>Target_AM[[#This Row],[PROPORSI]]*VLOOKUP(Target_AM[[#This Row],[NIPNAS]],Target_CC[],COLUMN(W$2)+9,0)</f>
        <v>38998.325038116622</v>
      </c>
      <c r="AL179" s="22">
        <f>Target_AM[[#This Row],[PROPORSI]]*VLOOKUP(Target_AM[[#This Row],[NIPNAS]],Target_CC[],COLUMN(X$2)+9,0)</f>
        <v>47915.157712214517</v>
      </c>
      <c r="AM179" s="22">
        <f>Target_AM[[#This Row],[PROPORSI]]*VLOOKUP(Target_AM[[#This Row],[NIPNAS]],Target_CC[],COLUMN(Y$2)+9,0)</f>
        <v>56847.776925010367</v>
      </c>
      <c r="AN179" s="22">
        <f>Target_AM[[#This Row],[PROPORSI]]*VLOOKUP(Target_AM[[#This Row],[NIPNAS]],Target_CC[],COLUMN(Z$2)+9,0)</f>
        <v>470641.03562720912</v>
      </c>
      <c r="AO179" s="22">
        <f>Target_AM[[#This Row],[PROPORSI]]*VLOOKUP(Target_AM[[#This Row],[NIPNAS]],Target_CC[],COLUMN(AA$2)+9,0)</f>
        <v>208526.49647814859</v>
      </c>
      <c r="AP179" s="22">
        <f>Target_AM[[#This Row],[PROPORSI]]*VLOOKUP(Target_AM[[#This Row],[NIPNAS]],Target_CC[],COLUMN(AB$2)+9,0)</f>
        <v>219768.1022164695</v>
      </c>
      <c r="AQ179" s="22">
        <f>Target_AM[[#This Row],[PROPORSI]]*VLOOKUP(Target_AM[[#This Row],[NIPNAS]],Target_CC[],COLUMN(AC$2)+9,0)</f>
        <v>208686.48029930706</v>
      </c>
      <c r="AR179" s="22">
        <f>Target_AM[[#This Row],[PROPORSI]]*VLOOKUP(Target_AM[[#This Row],[NIPNAS]],Target_CC[],COLUMN(AD$2)+9,0)</f>
        <v>190004.31958324098</v>
      </c>
      <c r="AS179" s="22">
        <f>Target_AM[[#This Row],[PROPORSI]]*VLOOKUP(Target_AM[[#This Row],[NIPNAS]],Target_CC[],COLUMN(AE$2)+9,0)</f>
        <v>210509.19296633935</v>
      </c>
      <c r="AT179" s="22">
        <f>Target_AM[[#This Row],[PROPORSI]]*VLOOKUP(Target_AM[[#This Row],[NIPNAS]],Target_CC[],COLUMN(AF$2)+9,0)</f>
        <v>217168.95248887633</v>
      </c>
      <c r="AU179" s="22">
        <f>Target_AM[[#This Row],[PROPORSI]]*VLOOKUP(Target_AM[[#This Row],[NIPNAS]],Target_CC[],COLUMN(AG$2)+9,0)</f>
        <v>260324.52690387468</v>
      </c>
      <c r="AV179" s="22">
        <f>Target_AM[[#This Row],[PROPORSI]]*VLOOKUP(Target_AM[[#This Row],[NIPNAS]],Target_CC[],COLUMN(AH$2)+9,0)</f>
        <v>245918.28013673832</v>
      </c>
      <c r="AW179" s="22">
        <f>Target_AM[[#This Row],[PROPORSI]]*VLOOKUP(Target_AM[[#This Row],[NIPNAS]],Target_CC[],COLUMN(AI$2)+9,0)</f>
        <v>240297.69987887266</v>
      </c>
      <c r="AX179" s="22">
        <f>Target_AM[[#This Row],[PROPORSI]]*VLOOKUP(Target_AM[[#This Row],[NIPNAS]],Target_CC[],COLUMN(AJ$2)+9,0)</f>
        <v>261596.35003811662</v>
      </c>
      <c r="AY179" s="22">
        <f>Target_AM[[#This Row],[PROPORSI]]*VLOOKUP(Target_AM[[#This Row],[NIPNAS]],Target_CC[],COLUMN(AK$2)+9,0)</f>
        <v>241478.65771221451</v>
      </c>
      <c r="AZ179" s="22">
        <f>Target_AM[[#This Row],[PROPORSI]]*VLOOKUP(Target_AM[[#This Row],[NIPNAS]],Target_CC[],COLUMN(AL$2)+9,0)</f>
        <v>260089.45192501036</v>
      </c>
      <c r="BA179" s="22">
        <f>Target_AM[[#This Row],[PROPORSI]]*VLOOKUP(Target_AM[[#This Row],[NIPNAS]],Target_CC[],COLUMN(AM$2)+9,0)</f>
        <v>2764368.5106272092</v>
      </c>
      <c r="BB179" s="22">
        <f>Target_AM[[#This Row],[PROPORSI]]*VLOOKUP(Target_AM[[#This Row],[NIPNAS]],Target_CC[],COLUMN(AN$2)+9,0)</f>
        <v>0</v>
      </c>
      <c r="BC179" s="22">
        <f>Target_AM[[#This Row],[PROPORSI]]*VLOOKUP(Target_AM[[#This Row],[NIPNAS]],Target_CC[],COLUMN(AO$2)+9,0)</f>
        <v>0</v>
      </c>
      <c r="BD179" s="22">
        <f>Target_AM[[#This Row],[PROPORSI]]*VLOOKUP(Target_AM[[#This Row],[NIPNAS]],Target_CC[],COLUMN(AP$2)+9,0)</f>
        <v>0</v>
      </c>
      <c r="BE179" s="22">
        <f>Target_AM[[#This Row],[PROPORSI]]*VLOOKUP(Target_AM[[#This Row],[NIPNAS]],Target_CC[],COLUMN(AQ$2)+9,0)</f>
        <v>0</v>
      </c>
      <c r="BF179" s="22">
        <f>Target_AM[[#This Row],[PROPORSI]]*VLOOKUP(Target_AM[[#This Row],[NIPNAS]],Target_CC[],COLUMN(AR$2)+9,0)</f>
        <v>0</v>
      </c>
      <c r="BG179" s="22">
        <f>Target_AM[[#This Row],[PROPORSI]]*VLOOKUP(Target_AM[[#This Row],[NIPNAS]],Target_CC[],COLUMN(AS$2)+9,0)</f>
        <v>0</v>
      </c>
      <c r="BH179" s="22">
        <f>Target_AM[[#This Row],[PROPORSI]]*VLOOKUP(Target_AM[[#This Row],[NIPNAS]],Target_CC[],COLUMN(AT$2)+9,0)</f>
        <v>0</v>
      </c>
      <c r="BI179" s="22">
        <f>Target_AM[[#This Row],[PROPORSI]]*VLOOKUP(Target_AM[[#This Row],[NIPNAS]],Target_CC[],COLUMN(AU$2)+9,0)</f>
        <v>0</v>
      </c>
      <c r="BJ179" s="22">
        <f>Target_AM[[#This Row],[PROPORSI]]*VLOOKUP(Target_AM[[#This Row],[NIPNAS]],Target_CC[],COLUMN(AV$2)+9,0)</f>
        <v>0</v>
      </c>
      <c r="BK179" s="22">
        <f>Target_AM[[#This Row],[PROPORSI]]*VLOOKUP(Target_AM[[#This Row],[NIPNAS]],Target_CC[],COLUMN(AW$2)+9,0)</f>
        <v>0</v>
      </c>
      <c r="BL179" s="22">
        <f>Target_AM[[#This Row],[PROPORSI]]*VLOOKUP(Target_AM[[#This Row],[NIPNAS]],Target_CC[],COLUMN(AX$2)+9,0)</f>
        <v>0</v>
      </c>
      <c r="BM179" s="22">
        <f>Target_AM[[#This Row],[PROPORSI]]*VLOOKUP(Target_AM[[#This Row],[NIPNAS]],Target_CC[],COLUMN(AY$2)+9,0)</f>
        <v>0</v>
      </c>
      <c r="BN179" s="22">
        <f>Target_AM[[#This Row],[PROPORSI]]*VLOOKUP(Target_AM[[#This Row],[NIPNAS]],Target_CC[],COLUMN(AZ$2)+9,0)</f>
        <v>0</v>
      </c>
      <c r="BO179" s="22">
        <f>Target_AM[[#This Row],[PROPORSI]]*VLOOKUP(Target_AM[[#This Row],[NIPNAS]],Target_CC[],COLUMN(BA$2)+9,0)</f>
        <v>203505</v>
      </c>
      <c r="BP179" s="22">
        <f>Target_AM[[#This Row],[PROPORSI]]*VLOOKUP(Target_AM[[#This Row],[NIPNAS]],Target_CC[],COLUMN(BB$2)+9,0)</f>
        <v>201270</v>
      </c>
      <c r="BQ179" s="22">
        <f>Target_AM[[#This Row],[PROPORSI]]*VLOOKUP(Target_AM[[#This Row],[NIPNAS]],Target_CC[],COLUMN(BC$2)+9,0)</f>
        <v>216125</v>
      </c>
      <c r="BR179" s="22">
        <f>Target_AM[[#This Row],[PROPORSI]]*VLOOKUP(Target_AM[[#This Row],[NIPNAS]],Target_CC[],COLUMN(BD$2)+9,0)</f>
        <v>192400</v>
      </c>
      <c r="BS179" s="22">
        <f>Target_AM[[#This Row],[PROPORSI]]*VLOOKUP(Target_AM[[#This Row],[NIPNAS]],Target_CC[],COLUMN(BE$2)+9,0)</f>
        <v>192400</v>
      </c>
      <c r="BT179" s="22">
        <f>Target_AM[[#This Row],[PROPORSI]]*VLOOKUP(Target_AM[[#This Row],[NIPNAS]],Target_CC[],COLUMN(BF$2)+9,0)</f>
        <v>192400</v>
      </c>
      <c r="BU179" s="22">
        <f>Target_AM[[#This Row],[PROPORSI]]*VLOOKUP(Target_AM[[#This Row],[NIPNAS]],Target_CC[],COLUMN(BG$2)+9,0)</f>
        <v>192400</v>
      </c>
      <c r="BV179" s="22">
        <f>Target_AM[[#This Row],[PROPORSI]]*VLOOKUP(Target_AM[[#This Row],[NIPNAS]],Target_CC[],COLUMN(BH$2)+9,0)</f>
        <v>192400</v>
      </c>
      <c r="BW179" s="22">
        <f>Target_AM[[#This Row],[PROPORSI]]*VLOOKUP(Target_AM[[#This Row],[NIPNAS]],Target_CC[],COLUMN(BI$2)+9,0)</f>
        <v>192400</v>
      </c>
      <c r="BX179" s="22">
        <f>Target_AM[[#This Row],[PROPORSI]]*VLOOKUP(Target_AM[[#This Row],[NIPNAS]],Target_CC[],COLUMN(BJ$2)+9,0)</f>
        <v>192400</v>
      </c>
      <c r="BY179" s="22">
        <f>Target_AM[[#This Row],[PROPORSI]]*VLOOKUP(Target_AM[[#This Row],[NIPNAS]],Target_CC[],COLUMN(BK$2)+9,0)</f>
        <v>192400</v>
      </c>
      <c r="BZ179" s="22">
        <f>Target_AM[[#This Row],[PROPORSI]]*VLOOKUP(Target_AM[[#This Row],[NIPNAS]],Target_CC[],COLUMN(BL$2)+9,0)</f>
        <v>192400</v>
      </c>
      <c r="CA179" s="22">
        <f>Target_AM[[#This Row],[PROPORSI]]*VLOOKUP(Target_AM[[#This Row],[NIPNAS]],Target_CC[],COLUMN(BM$2)+9,0)</f>
        <v>2352500</v>
      </c>
      <c r="CB179" s="22">
        <f>Target_AM[[#This Row],[PROPORSI]]*VLOOKUP(Target_AM[[#This Row],[NIPNAS]],Target_CC[],COLUMN(BN$2)+9,0)</f>
        <v>0</v>
      </c>
      <c r="CC179" s="22">
        <f>Target_AM[[#This Row],[PROPORSI]]*VLOOKUP(Target_AM[[#This Row],[NIPNAS]],Target_CC[],COLUMN(BO$2)+9,0)</f>
        <v>0</v>
      </c>
      <c r="CD179" s="22">
        <f>Target_AM[[#This Row],[PROPORSI]]*VLOOKUP(Target_AM[[#This Row],[NIPNAS]],Target_CC[],COLUMN(BP$2)+9,0)</f>
        <v>0</v>
      </c>
      <c r="CE179" s="22">
        <f>Target_AM[[#This Row],[PROPORSI]]*VLOOKUP(Target_AM[[#This Row],[NIPNAS]],Target_CC[],COLUMN(BQ$2)+9,0)</f>
        <v>0</v>
      </c>
      <c r="CF179" s="22">
        <f>Target_AM[[#This Row],[PROPORSI]]*VLOOKUP(Target_AM[[#This Row],[NIPNAS]],Target_CC[],COLUMN(BR$2)+9,0)</f>
        <v>0</v>
      </c>
      <c r="CG179" s="22">
        <f>Target_AM[[#This Row],[PROPORSI]]*VLOOKUP(Target_AM[[#This Row],[NIPNAS]],Target_CC[],COLUMN(BS$2)+9,0)</f>
        <v>0</v>
      </c>
      <c r="CH179" s="22">
        <f>Target_AM[[#This Row],[PROPORSI]]*VLOOKUP(Target_AM[[#This Row],[NIPNAS]],Target_CC[],COLUMN(BT$2)+9,0)</f>
        <v>0</v>
      </c>
      <c r="CI179" s="22">
        <f>Target_AM[[#This Row],[PROPORSI]]*VLOOKUP(Target_AM[[#This Row],[NIPNAS]],Target_CC[],COLUMN(BU$2)+9,0)</f>
        <v>0</v>
      </c>
      <c r="CJ179" s="22">
        <f>Target_AM[[#This Row],[PROPORSI]]*VLOOKUP(Target_AM[[#This Row],[NIPNAS]],Target_CC[],COLUMN(BV$2)+9,0)</f>
        <v>0</v>
      </c>
      <c r="CK179" s="22">
        <f>Target_AM[[#This Row],[PROPORSI]]*VLOOKUP(Target_AM[[#This Row],[NIPNAS]],Target_CC[],COLUMN(BW$2)+9,0)</f>
        <v>0</v>
      </c>
      <c r="CL179" s="22">
        <f>Target_AM[[#This Row],[PROPORSI]]*VLOOKUP(Target_AM[[#This Row],[NIPNAS]],Target_CC[],COLUMN(BX$2)+9,0)</f>
        <v>0</v>
      </c>
      <c r="CM179" s="22">
        <f>Target_AM[[#This Row],[PROPORSI]]*VLOOKUP(Target_AM[[#This Row],[NIPNAS]],Target_CC[],COLUMN(BY$2)+9,0)</f>
        <v>0</v>
      </c>
      <c r="CN179" s="22">
        <f>Target_AM[[#This Row],[PROPORSI]]*VLOOKUP(Target_AM[[#This Row],[NIPNAS]],Target_CC[],COLUMN(BZ$2)+9,0)</f>
        <v>0</v>
      </c>
      <c r="CO179" s="22">
        <f>Target_AM[[#This Row],[PROPORSI]]*VLOOKUP(Target_AM[[#This Row],[NIPNAS]],Target_CC[],COLUMN(CA$2)+9,0)</f>
        <v>192400</v>
      </c>
      <c r="CP179" s="22">
        <f>Target_AM[[#This Row],[PROPORSI]]*VLOOKUP(Target_AM[[#This Row],[NIPNAS]],Target_CC[],COLUMN(CB$2)+9,0)</f>
        <v>192900</v>
      </c>
      <c r="CQ179" s="22">
        <f>Target_AM[[#This Row],[PROPORSI]]*VLOOKUP(Target_AM[[#This Row],[NIPNAS]],Target_CC[],COLUMN(CC$2)+9,0)</f>
        <v>192400</v>
      </c>
      <c r="CR179" s="22">
        <f>Target_AM[[#This Row],[PROPORSI]]*VLOOKUP(Target_AM[[#This Row],[NIPNAS]],Target_CC[],COLUMN(CD$2)+9,0)</f>
        <v>192400</v>
      </c>
      <c r="CS179" s="22">
        <f>Target_AM[[#This Row],[PROPORSI]]*VLOOKUP(Target_AM[[#This Row],[NIPNAS]],Target_CC[],COLUMN(CE$2)+9,0)</f>
        <v>192400</v>
      </c>
      <c r="CT179" s="22">
        <f>Target_AM[[#This Row],[PROPORSI]]*VLOOKUP(Target_AM[[#This Row],[NIPNAS]],Target_CC[],COLUMN(CF$2)+9,0)</f>
        <v>192400</v>
      </c>
      <c r="CU179" s="22">
        <f>Target_AM[[#This Row],[PROPORSI]]*VLOOKUP(Target_AM[[#This Row],[NIPNAS]],Target_CC[],COLUMN(CG$2)+9,0)</f>
        <v>192400</v>
      </c>
      <c r="CV179" s="22">
        <f>Target_AM[[#This Row],[PROPORSI]]*VLOOKUP(Target_AM[[#This Row],[NIPNAS]],Target_CC[],COLUMN(CH$2)+9,0)</f>
        <v>192400</v>
      </c>
      <c r="CW179" s="22">
        <f>Target_AM[[#This Row],[PROPORSI]]*VLOOKUP(Target_AM[[#This Row],[NIPNAS]],Target_CC[],COLUMN(CI$2)+9,0)</f>
        <v>192400</v>
      </c>
      <c r="CX179" s="22">
        <f>Target_AM[[#This Row],[PROPORSI]]*VLOOKUP(Target_AM[[#This Row],[NIPNAS]],Target_CC[],COLUMN(CJ$2)+9,0)</f>
        <v>192400</v>
      </c>
      <c r="CY179" s="22">
        <f>Target_AM[[#This Row],[PROPORSI]]*VLOOKUP(Target_AM[[#This Row],[NIPNAS]],Target_CC[],COLUMN(CK$2)+9,0)</f>
        <v>192400</v>
      </c>
      <c r="CZ179" s="22">
        <f>Target_AM[[#This Row],[PROPORSI]]*VLOOKUP(Target_AM[[#This Row],[NIPNAS]],Target_CC[],COLUMN(CL$2)+9,0)</f>
        <v>192400</v>
      </c>
      <c r="DA179" s="22">
        <f>Target_AM[[#This Row],[PROPORSI]]*VLOOKUP(Target_AM[[#This Row],[NIPNAS]],Target_CC[],COLUMN(CM$2)+9,0)</f>
        <v>2309300</v>
      </c>
      <c r="DB179" s="22">
        <f>Target_AM[[#This Row],[PROPORSI]]*VLOOKUP(Target_AM[[#This Row],[NIPNAS]],Target_CC[],COLUMN(CN$2)+9,0)</f>
        <v>0</v>
      </c>
      <c r="DC179" s="22">
        <f>Target_AM[[#This Row],[PROPORSI]]*VLOOKUP(Target_AM[[#This Row],[NIPNAS]],Target_CC[],COLUMN(CO$2)+9,0)</f>
        <v>0</v>
      </c>
      <c r="DD179" s="22">
        <f>Target_AM[[#This Row],[PROPORSI]]*VLOOKUP(Target_AM[[#This Row],[NIPNAS]],Target_CC[],COLUMN(CP$2)+9,0)</f>
        <v>0</v>
      </c>
      <c r="DE179" s="22">
        <f>Target_AM[[#This Row],[PROPORSI]]*VLOOKUP(Target_AM[[#This Row],[NIPNAS]],Target_CC[],COLUMN(CQ$2)+9,0)</f>
        <v>0</v>
      </c>
      <c r="DF179" s="22">
        <f>Target_AM[[#This Row],[PROPORSI]]*VLOOKUP(Target_AM[[#This Row],[NIPNAS]],Target_CC[],COLUMN(CR$2)+9,0)</f>
        <v>0</v>
      </c>
      <c r="DG179" s="22">
        <f>Target_AM[[#This Row],[PROPORSI]]*VLOOKUP(Target_AM[[#This Row],[NIPNAS]],Target_CC[],COLUMN(CS$2)+9,0)</f>
        <v>0</v>
      </c>
      <c r="DH179" s="22">
        <f>Target_AM[[#This Row],[PROPORSI]]*VLOOKUP(Target_AM[[#This Row],[NIPNAS]],Target_CC[],COLUMN(CT$2)+9,0)</f>
        <v>0</v>
      </c>
      <c r="DI179" s="22">
        <f>Target_AM[[#This Row],[PROPORSI]]*VLOOKUP(Target_AM[[#This Row],[NIPNAS]],Target_CC[],COLUMN(CU$2)+9,0)</f>
        <v>0</v>
      </c>
      <c r="DJ179" s="22">
        <f>Target_AM[[#This Row],[PROPORSI]]*VLOOKUP(Target_AM[[#This Row],[NIPNAS]],Target_CC[],COLUMN(CV$2)+9,0)</f>
        <v>0</v>
      </c>
      <c r="DK179" s="22">
        <f>Target_AM[[#This Row],[PROPORSI]]*VLOOKUP(Target_AM[[#This Row],[NIPNAS]],Target_CC[],COLUMN(CW$2)+9,0)</f>
        <v>0</v>
      </c>
      <c r="DL179" s="22">
        <f>Target_AM[[#This Row],[PROPORSI]]*VLOOKUP(Target_AM[[#This Row],[NIPNAS]],Target_CC[],COLUMN(CX$2)+9,0)</f>
        <v>0</v>
      </c>
      <c r="DM179" s="22">
        <f>Target_AM[[#This Row],[PROPORSI]]*VLOOKUP(Target_AM[[#This Row],[NIPNAS]],Target_CC[],COLUMN(CY$2)+9,0)</f>
        <v>0</v>
      </c>
      <c r="DN179" s="22">
        <f>Target_AM[[#This Row],[PROPORSI]]*VLOOKUP(Target_AM[[#This Row],[NIPNAS]],Target_CC[],COLUMN(CZ$2)+9,0)</f>
        <v>0</v>
      </c>
      <c r="DO179" s="22">
        <f>Target_AM[[#This Row],[PROPORSI]]*VLOOKUP(Target_AM[[#This Row],[NIPNAS]],Target_CC[],COLUMN(DA$2)+9,0)</f>
        <v>0</v>
      </c>
      <c r="DP179" s="22">
        <f>Target_AM[[#This Row],[PROPORSI]]*VLOOKUP(Target_AM[[#This Row],[NIPNAS]],Target_CC[],COLUMN(DB$2)+9,0)</f>
        <v>0</v>
      </c>
      <c r="DQ179" s="22">
        <f>Target_AM[[#This Row],[PROPORSI]]*VLOOKUP(Target_AM[[#This Row],[NIPNAS]],Target_CC[],COLUMN(DC$2)+9,0)</f>
        <v>0</v>
      </c>
      <c r="DR179" s="22">
        <f>Target_AM[[#This Row],[PROPORSI]]*VLOOKUP(Target_AM[[#This Row],[NIPNAS]],Target_CC[],COLUMN(DD$2)+9,0)</f>
        <v>0</v>
      </c>
      <c r="DS179" s="22">
        <f>Target_AM[[#This Row],[PROPORSI]]*VLOOKUP(Target_AM[[#This Row],[NIPNAS]],Target_CC[],COLUMN(DE$2)+9,0)</f>
        <v>0</v>
      </c>
      <c r="DT179" s="22">
        <f>Target_AM[[#This Row],[PROPORSI]]*VLOOKUP(Target_AM[[#This Row],[NIPNAS]],Target_CC[],COLUMN(DF$2)+9,0)</f>
        <v>0</v>
      </c>
      <c r="DU179" s="22">
        <f>Target_AM[[#This Row],[PROPORSI]]*VLOOKUP(Target_AM[[#This Row],[NIPNAS]],Target_CC[],COLUMN(DG$2)+9,0)</f>
        <v>0</v>
      </c>
      <c r="DV179" s="22">
        <f>Target_AM[[#This Row],[PROPORSI]]*VLOOKUP(Target_AM[[#This Row],[NIPNAS]],Target_CC[],COLUMN(DH$2)+9,0)</f>
        <v>0</v>
      </c>
      <c r="DW179" s="22">
        <f>Target_AM[[#This Row],[PROPORSI]]*VLOOKUP(Target_AM[[#This Row],[NIPNAS]],Target_CC[],COLUMN(DI$2)+9,0)</f>
        <v>0</v>
      </c>
      <c r="DX179" s="22">
        <f>Target_AM[[#This Row],[PROPORSI]]*VLOOKUP(Target_AM[[#This Row],[NIPNAS]],Target_CC[],COLUMN(DJ$2)+9,0)</f>
        <v>0</v>
      </c>
      <c r="DY179" s="22">
        <f>Target_AM[[#This Row],[PROPORSI]]*VLOOKUP(Target_AM[[#This Row],[NIPNAS]],Target_CC[],COLUMN(DK$2)+9,0)</f>
        <v>0</v>
      </c>
      <c r="DZ179" s="22">
        <f>Target_AM[[#This Row],[PROPORSI]]*VLOOKUP(Target_AM[[#This Row],[NIPNAS]],Target_CC[],COLUMN(DL$2)+9,0)</f>
        <v>0</v>
      </c>
      <c r="EA179" s="22">
        <f>Target_AM[[#This Row],[PROPORSI]]*VLOOKUP(Target_AM[[#This Row],[NIPNAS]],Target_CC[],COLUMN(DM$2)+9,0)</f>
        <v>0</v>
      </c>
    </row>
    <row r="180" spans="2:131" x14ac:dyDescent="0.3">
      <c r="B180">
        <v>910017</v>
      </c>
      <c r="C180" t="s">
        <v>1049</v>
      </c>
      <c r="D180">
        <v>1</v>
      </c>
      <c r="E180" s="8">
        <v>45658</v>
      </c>
      <c r="F180">
        <v>19071410</v>
      </c>
      <c r="G180" t="s">
        <v>450</v>
      </c>
      <c r="J180" t="s">
        <v>309</v>
      </c>
      <c r="K180" t="s">
        <v>25</v>
      </c>
      <c r="L180" t="s">
        <v>159</v>
      </c>
      <c r="M180" t="s">
        <v>29</v>
      </c>
      <c r="N180" s="23">
        <f>Target_AM[[#This Row],[PROPORSI]]*VLOOKUP(Target_AM[[#This Row],[NIPNAS]],Target_CC[],9,0)</f>
        <v>2545413.4356491207</v>
      </c>
      <c r="O180" s="22">
        <f>Target_AM[[#This Row],[PROPORSI]]*VLOOKUP(Target_AM[[#This Row],[NIPNAS]],Target_CC[],COLUMN(A$2)+9,0)</f>
        <v>231589.7045454545</v>
      </c>
      <c r="P180" s="22">
        <f>Target_AM[[#This Row],[PROPORSI]]*VLOOKUP(Target_AM[[#This Row],[NIPNAS]],Target_CC[],COLUMN(B$2)+9,0)</f>
        <v>243778.63636363632</v>
      </c>
      <c r="Q180" s="22">
        <f>Target_AM[[#This Row],[PROPORSI]]*VLOOKUP(Target_AM[[#This Row],[NIPNAS]],Target_CC[],COLUMN(C$2)+9,0)</f>
        <v>219400.77272727271</v>
      </c>
      <c r="R180" s="22">
        <f>Target_AM[[#This Row],[PROPORSI]]*VLOOKUP(Target_AM[[#This Row],[NIPNAS]],Target_CC[],COLUMN(D$2)+9,0)</f>
        <v>195022.90909090906</v>
      </c>
      <c r="S180" s="22">
        <f>Target_AM[[#This Row],[PROPORSI]]*VLOOKUP(Target_AM[[#This Row],[NIPNAS]],Target_CC[],COLUMN(E$2)+9,0)</f>
        <v>207211.84090909088</v>
      </c>
      <c r="T180" s="22">
        <f>Target_AM[[#This Row],[PROPORSI]]*VLOOKUP(Target_AM[[#This Row],[NIPNAS]],Target_CC[],COLUMN(F$2)+9,0)</f>
        <v>219400.77272727271</v>
      </c>
      <c r="U180" s="22">
        <f>Target_AM[[#This Row],[PROPORSI]]*VLOOKUP(Target_AM[[#This Row],[NIPNAS]],Target_CC[],COLUMN(G$2)+9,0)</f>
        <v>280345.43181818177</v>
      </c>
      <c r="V180" s="22">
        <f>Target_AM[[#This Row],[PROPORSI]]*VLOOKUP(Target_AM[[#This Row],[NIPNAS]],Target_CC[],COLUMN(H$2)+9,0)</f>
        <v>255967.56818181815</v>
      </c>
      <c r="W180" s="22">
        <f>Target_AM[[#This Row],[PROPORSI]]*VLOOKUP(Target_AM[[#This Row],[NIPNAS]],Target_CC[],COLUMN(I$2)+9,0)</f>
        <v>255967.56818181815</v>
      </c>
      <c r="X180" s="22">
        <f>Target_AM[[#This Row],[PROPORSI]]*VLOOKUP(Target_AM[[#This Row],[NIPNAS]],Target_CC[],COLUMN(J$2)+9,0)</f>
        <v>280345.43181818177</v>
      </c>
      <c r="Y180" s="22">
        <f>Target_AM[[#This Row],[PROPORSI]]*VLOOKUP(Target_AM[[#This Row],[NIPNAS]],Target_CC[],COLUMN(K$2)+9,0)</f>
        <v>243778.63636363632</v>
      </c>
      <c r="Z180" s="22">
        <f>Target_AM[[#This Row],[PROPORSI]]*VLOOKUP(Target_AM[[#This Row],[NIPNAS]],Target_CC[],COLUMN(L$2)+9,0)</f>
        <v>255967.56818181815</v>
      </c>
      <c r="AA180" s="22">
        <f>Target_AM[[#This Row],[PROPORSI]]*VLOOKUP(Target_AM[[#This Row],[NIPNAS]],Target_CC[],COLUMN(M$2)+9,0)</f>
        <v>2888776.8409090904</v>
      </c>
      <c r="AB180" s="22">
        <f>Target_AM[[#This Row],[PROPORSI]]*VLOOKUP(Target_AM[[#This Row],[NIPNAS]],Target_CC[],COLUMN(N$2)+9,0)</f>
        <v>31033.697889042091</v>
      </c>
      <c r="AC180" s="22">
        <f>Target_AM[[#This Row],[PROPORSI]]*VLOOKUP(Target_AM[[#This Row],[NIPNAS]],Target_CC[],COLUMN(O$2)+9,0)</f>
        <v>33002.72104390787</v>
      </c>
      <c r="AD180" s="22">
        <f>Target_AM[[#This Row],[PROPORSI]]*VLOOKUP(Target_AM[[#This Row],[NIPNAS]],Target_CC[],COLUMN(P$2)+9,0)</f>
        <v>43424.117269508402</v>
      </c>
      <c r="AE180" s="22">
        <f>Target_AM[[#This Row],[PROPORSI]]*VLOOKUP(Target_AM[[#This Row],[NIPNAS]],Target_CC[],COLUMN(Q$2)+9,0)</f>
        <v>44273.20784850901</v>
      </c>
      <c r="AF180" s="22">
        <f>Target_AM[[#This Row],[PROPORSI]]*VLOOKUP(Target_AM[[#This Row],[NIPNAS]],Target_CC[],COLUMN(R$2)+9,0)</f>
        <v>57908.618285663295</v>
      </c>
      <c r="AG180" s="22">
        <f>Target_AM[[#This Row],[PROPORSI]]*VLOOKUP(Target_AM[[#This Row],[NIPNAS]],Target_CC[],COLUMN(S$2)+9,0)</f>
        <v>54107.151536638616</v>
      </c>
      <c r="AH180" s="22">
        <f>Target_AM[[#This Row],[PROPORSI]]*VLOOKUP(Target_AM[[#This Row],[NIPNAS]],Target_CC[],COLUMN(T$2)+9,0)</f>
        <v>47513.685115720167</v>
      </c>
      <c r="AI180" s="22">
        <f>Target_AM[[#This Row],[PROPORSI]]*VLOOKUP(Target_AM[[#This Row],[NIPNAS]],Target_CC[],COLUMN(U$2)+9,0)</f>
        <v>53747.966971373382</v>
      </c>
      <c r="AJ180" s="22">
        <f>Target_AM[[#This Row],[PROPORSI]]*VLOOKUP(Target_AM[[#This Row],[NIPNAS]],Target_CC[],COLUMN(V$2)+9,0)</f>
        <v>46669.26984699371</v>
      </c>
      <c r="AK180" s="22">
        <f>Target_AM[[#This Row],[PROPORSI]]*VLOOKUP(Target_AM[[#This Row],[NIPNAS]],Target_CC[],COLUMN(W$2)+9,0)</f>
        <v>49115.450476241269</v>
      </c>
      <c r="AL180" s="22">
        <f>Target_AM[[#This Row],[PROPORSI]]*VLOOKUP(Target_AM[[#This Row],[NIPNAS]],Target_CC[],COLUMN(X$2)+9,0)</f>
        <v>60345.529029141493</v>
      </c>
      <c r="AM180" s="22">
        <f>Target_AM[[#This Row],[PROPORSI]]*VLOOKUP(Target_AM[[#This Row],[NIPNAS]],Target_CC[],COLUMN(Y$2)+9,0)</f>
        <v>71595.489537455243</v>
      </c>
      <c r="AN180" s="22">
        <f>Target_AM[[#This Row],[PROPORSI]]*VLOOKUP(Target_AM[[#This Row],[NIPNAS]],Target_CC[],COLUMN(Z$2)+9,0)</f>
        <v>592736.90485019446</v>
      </c>
      <c r="AO180" s="22">
        <f>Target_AM[[#This Row],[PROPORSI]]*VLOOKUP(Target_AM[[#This Row],[NIPNAS]],Target_CC[],COLUMN(AA$2)+9,0)</f>
        <v>262623.40243449662</v>
      </c>
      <c r="AP180" s="22">
        <f>Target_AM[[#This Row],[PROPORSI]]*VLOOKUP(Target_AM[[#This Row],[NIPNAS]],Target_CC[],COLUMN(AB$2)+9,0)</f>
        <v>276781.35740754422</v>
      </c>
      <c r="AQ180" s="22">
        <f>Target_AM[[#This Row],[PROPORSI]]*VLOOKUP(Target_AM[[#This Row],[NIPNAS]],Target_CC[],COLUMN(AC$2)+9,0)</f>
        <v>262824.88999678113</v>
      </c>
      <c r="AR180" s="22">
        <f>Target_AM[[#This Row],[PROPORSI]]*VLOOKUP(Target_AM[[#This Row],[NIPNAS]],Target_CC[],COLUMN(AD$2)+9,0)</f>
        <v>239296.11693941808</v>
      </c>
      <c r="AS180" s="22">
        <f>Target_AM[[#This Row],[PROPORSI]]*VLOOKUP(Target_AM[[#This Row],[NIPNAS]],Target_CC[],COLUMN(AE$2)+9,0)</f>
        <v>265120.45919475419</v>
      </c>
      <c r="AT180" s="22">
        <f>Target_AM[[#This Row],[PROPORSI]]*VLOOKUP(Target_AM[[#This Row],[NIPNAS]],Target_CC[],COLUMN(AF$2)+9,0)</f>
        <v>273507.92426391132</v>
      </c>
      <c r="AU180" s="22">
        <f>Target_AM[[#This Row],[PROPORSI]]*VLOOKUP(Target_AM[[#This Row],[NIPNAS]],Target_CC[],COLUMN(AG$2)+9,0)</f>
        <v>327859.11693390191</v>
      </c>
      <c r="AV180" s="22">
        <f>Target_AM[[#This Row],[PROPORSI]]*VLOOKUP(Target_AM[[#This Row],[NIPNAS]],Target_CC[],COLUMN(AH$2)+9,0)</f>
        <v>309715.53515319154</v>
      </c>
      <c r="AW180" s="22">
        <f>Target_AM[[#This Row],[PROPORSI]]*VLOOKUP(Target_AM[[#This Row],[NIPNAS]],Target_CC[],COLUMN(AI$2)+9,0)</f>
        <v>302636.83802881185</v>
      </c>
      <c r="AX180" s="22">
        <f>Target_AM[[#This Row],[PROPORSI]]*VLOOKUP(Target_AM[[#This Row],[NIPNAS]],Target_CC[],COLUMN(AJ$2)+9,0)</f>
        <v>329460.88229442306</v>
      </c>
      <c r="AY180" s="22">
        <f>Target_AM[[#This Row],[PROPORSI]]*VLOOKUP(Target_AM[[#This Row],[NIPNAS]],Target_CC[],COLUMN(AK$2)+9,0)</f>
        <v>304124.16539277782</v>
      </c>
      <c r="AZ180" s="22">
        <f>Target_AM[[#This Row],[PROPORSI]]*VLOOKUP(Target_AM[[#This Row],[NIPNAS]],Target_CC[],COLUMN(AL$2)+9,0)</f>
        <v>327563.05771927338</v>
      </c>
      <c r="BA180" s="22">
        <f>Target_AM[[#This Row],[PROPORSI]]*VLOOKUP(Target_AM[[#This Row],[NIPNAS]],Target_CC[],COLUMN(AM$2)+9,0)</f>
        <v>3481513.7457592851</v>
      </c>
      <c r="BB180" s="22">
        <f>Target_AM[[#This Row],[PROPORSI]]*VLOOKUP(Target_AM[[#This Row],[NIPNAS]],Target_CC[],COLUMN(AN$2)+9,0)</f>
        <v>0</v>
      </c>
      <c r="BC180" s="22">
        <f>Target_AM[[#This Row],[PROPORSI]]*VLOOKUP(Target_AM[[#This Row],[NIPNAS]],Target_CC[],COLUMN(AO$2)+9,0)</f>
        <v>0</v>
      </c>
      <c r="BD180" s="22">
        <f>Target_AM[[#This Row],[PROPORSI]]*VLOOKUP(Target_AM[[#This Row],[NIPNAS]],Target_CC[],COLUMN(AP$2)+9,0)</f>
        <v>0</v>
      </c>
      <c r="BE180" s="22">
        <f>Target_AM[[#This Row],[PROPORSI]]*VLOOKUP(Target_AM[[#This Row],[NIPNAS]],Target_CC[],COLUMN(AQ$2)+9,0)</f>
        <v>0</v>
      </c>
      <c r="BF180" s="22">
        <f>Target_AM[[#This Row],[PROPORSI]]*VLOOKUP(Target_AM[[#This Row],[NIPNAS]],Target_CC[],COLUMN(AR$2)+9,0)</f>
        <v>0</v>
      </c>
      <c r="BG180" s="22">
        <f>Target_AM[[#This Row],[PROPORSI]]*VLOOKUP(Target_AM[[#This Row],[NIPNAS]],Target_CC[],COLUMN(AS$2)+9,0)</f>
        <v>0</v>
      </c>
      <c r="BH180" s="22">
        <f>Target_AM[[#This Row],[PROPORSI]]*VLOOKUP(Target_AM[[#This Row],[NIPNAS]],Target_CC[],COLUMN(AT$2)+9,0)</f>
        <v>0</v>
      </c>
      <c r="BI180" s="22">
        <f>Target_AM[[#This Row],[PROPORSI]]*VLOOKUP(Target_AM[[#This Row],[NIPNAS]],Target_CC[],COLUMN(AU$2)+9,0)</f>
        <v>0</v>
      </c>
      <c r="BJ180" s="22">
        <f>Target_AM[[#This Row],[PROPORSI]]*VLOOKUP(Target_AM[[#This Row],[NIPNAS]],Target_CC[],COLUMN(AV$2)+9,0)</f>
        <v>0</v>
      </c>
      <c r="BK180" s="22">
        <f>Target_AM[[#This Row],[PROPORSI]]*VLOOKUP(Target_AM[[#This Row],[NIPNAS]],Target_CC[],COLUMN(AW$2)+9,0)</f>
        <v>0</v>
      </c>
      <c r="BL180" s="22">
        <f>Target_AM[[#This Row],[PROPORSI]]*VLOOKUP(Target_AM[[#This Row],[NIPNAS]],Target_CC[],COLUMN(AX$2)+9,0)</f>
        <v>0</v>
      </c>
      <c r="BM180" s="22">
        <f>Target_AM[[#This Row],[PROPORSI]]*VLOOKUP(Target_AM[[#This Row],[NIPNAS]],Target_CC[],COLUMN(AY$2)+9,0)</f>
        <v>0</v>
      </c>
      <c r="BN180" s="22">
        <f>Target_AM[[#This Row],[PROPORSI]]*VLOOKUP(Target_AM[[#This Row],[NIPNAS]],Target_CC[],COLUMN(AZ$2)+9,0)</f>
        <v>0</v>
      </c>
      <c r="BO180" s="22">
        <f>Target_AM[[#This Row],[PROPORSI]]*VLOOKUP(Target_AM[[#This Row],[NIPNAS]],Target_CC[],COLUMN(BA$2)+9,0)</f>
        <v>183667</v>
      </c>
      <c r="BP180" s="22">
        <f>Target_AM[[#This Row],[PROPORSI]]*VLOOKUP(Target_AM[[#This Row],[NIPNAS]],Target_CC[],COLUMN(BB$2)+9,0)</f>
        <v>191400</v>
      </c>
      <c r="BQ180" s="22">
        <f>Target_AM[[#This Row],[PROPORSI]]*VLOOKUP(Target_AM[[#This Row],[NIPNAS]],Target_CC[],COLUMN(BC$2)+9,0)</f>
        <v>412337</v>
      </c>
      <c r="BR180" s="22">
        <f>Target_AM[[#This Row],[PROPORSI]]*VLOOKUP(Target_AM[[#This Row],[NIPNAS]],Target_CC[],COLUMN(BD$2)+9,0)</f>
        <v>183200</v>
      </c>
      <c r="BS180" s="22">
        <f>Target_AM[[#This Row],[PROPORSI]]*VLOOKUP(Target_AM[[#This Row],[NIPNAS]],Target_CC[],COLUMN(BE$2)+9,0)</f>
        <v>183200</v>
      </c>
      <c r="BT180" s="22">
        <f>Target_AM[[#This Row],[PROPORSI]]*VLOOKUP(Target_AM[[#This Row],[NIPNAS]],Target_CC[],COLUMN(BF$2)+9,0)</f>
        <v>183200</v>
      </c>
      <c r="BU180" s="22">
        <f>Target_AM[[#This Row],[PROPORSI]]*VLOOKUP(Target_AM[[#This Row],[NIPNAS]],Target_CC[],COLUMN(BG$2)+9,0)</f>
        <v>183200</v>
      </c>
      <c r="BV180" s="22">
        <f>Target_AM[[#This Row],[PROPORSI]]*VLOOKUP(Target_AM[[#This Row],[NIPNAS]],Target_CC[],COLUMN(BH$2)+9,0)</f>
        <v>183200</v>
      </c>
      <c r="BW180" s="22">
        <f>Target_AM[[#This Row],[PROPORSI]]*VLOOKUP(Target_AM[[#This Row],[NIPNAS]],Target_CC[],COLUMN(BI$2)+9,0)</f>
        <v>183200</v>
      </c>
      <c r="BX180" s="22">
        <f>Target_AM[[#This Row],[PROPORSI]]*VLOOKUP(Target_AM[[#This Row],[NIPNAS]],Target_CC[],COLUMN(BJ$2)+9,0)</f>
        <v>183200</v>
      </c>
      <c r="BY180" s="22">
        <f>Target_AM[[#This Row],[PROPORSI]]*VLOOKUP(Target_AM[[#This Row],[NIPNAS]],Target_CC[],COLUMN(BK$2)+9,0)</f>
        <v>183200</v>
      </c>
      <c r="BZ180" s="22">
        <f>Target_AM[[#This Row],[PROPORSI]]*VLOOKUP(Target_AM[[#This Row],[NIPNAS]],Target_CC[],COLUMN(BL$2)+9,0)</f>
        <v>183200</v>
      </c>
      <c r="CA180" s="22">
        <f>Target_AM[[#This Row],[PROPORSI]]*VLOOKUP(Target_AM[[#This Row],[NIPNAS]],Target_CC[],COLUMN(BM$2)+9,0)</f>
        <v>2436204</v>
      </c>
      <c r="CB180" s="22">
        <f>Target_AM[[#This Row],[PROPORSI]]*VLOOKUP(Target_AM[[#This Row],[NIPNAS]],Target_CC[],COLUMN(BN$2)+9,0)</f>
        <v>0</v>
      </c>
      <c r="CC180" s="22">
        <f>Target_AM[[#This Row],[PROPORSI]]*VLOOKUP(Target_AM[[#This Row],[NIPNAS]],Target_CC[],COLUMN(BO$2)+9,0)</f>
        <v>0</v>
      </c>
      <c r="CD180" s="22">
        <f>Target_AM[[#This Row],[PROPORSI]]*VLOOKUP(Target_AM[[#This Row],[NIPNAS]],Target_CC[],COLUMN(BP$2)+9,0)</f>
        <v>0</v>
      </c>
      <c r="CE180" s="22">
        <f>Target_AM[[#This Row],[PROPORSI]]*VLOOKUP(Target_AM[[#This Row],[NIPNAS]],Target_CC[],COLUMN(BQ$2)+9,0)</f>
        <v>0</v>
      </c>
      <c r="CF180" s="22">
        <f>Target_AM[[#This Row],[PROPORSI]]*VLOOKUP(Target_AM[[#This Row],[NIPNAS]],Target_CC[],COLUMN(BR$2)+9,0)</f>
        <v>0</v>
      </c>
      <c r="CG180" s="22">
        <f>Target_AM[[#This Row],[PROPORSI]]*VLOOKUP(Target_AM[[#This Row],[NIPNAS]],Target_CC[],COLUMN(BS$2)+9,0)</f>
        <v>0</v>
      </c>
      <c r="CH180" s="22">
        <f>Target_AM[[#This Row],[PROPORSI]]*VLOOKUP(Target_AM[[#This Row],[NIPNAS]],Target_CC[],COLUMN(BT$2)+9,0)</f>
        <v>0</v>
      </c>
      <c r="CI180" s="22">
        <f>Target_AM[[#This Row],[PROPORSI]]*VLOOKUP(Target_AM[[#This Row],[NIPNAS]],Target_CC[],COLUMN(BU$2)+9,0)</f>
        <v>0</v>
      </c>
      <c r="CJ180" s="22">
        <f>Target_AM[[#This Row],[PROPORSI]]*VLOOKUP(Target_AM[[#This Row],[NIPNAS]],Target_CC[],COLUMN(BV$2)+9,0)</f>
        <v>0</v>
      </c>
      <c r="CK180" s="22">
        <f>Target_AM[[#This Row],[PROPORSI]]*VLOOKUP(Target_AM[[#This Row],[NIPNAS]],Target_CC[],COLUMN(BW$2)+9,0)</f>
        <v>0</v>
      </c>
      <c r="CL180" s="22">
        <f>Target_AM[[#This Row],[PROPORSI]]*VLOOKUP(Target_AM[[#This Row],[NIPNAS]],Target_CC[],COLUMN(BX$2)+9,0)</f>
        <v>0</v>
      </c>
      <c r="CM180" s="22">
        <f>Target_AM[[#This Row],[PROPORSI]]*VLOOKUP(Target_AM[[#This Row],[NIPNAS]],Target_CC[],COLUMN(BY$2)+9,0)</f>
        <v>0</v>
      </c>
      <c r="CN180" s="22">
        <f>Target_AM[[#This Row],[PROPORSI]]*VLOOKUP(Target_AM[[#This Row],[NIPNAS]],Target_CC[],COLUMN(BZ$2)+9,0)</f>
        <v>0</v>
      </c>
      <c r="CO180" s="22">
        <f>Target_AM[[#This Row],[PROPORSI]]*VLOOKUP(Target_AM[[#This Row],[NIPNAS]],Target_CC[],COLUMN(CA$2)+9,0)</f>
        <v>182950</v>
      </c>
      <c r="CP180" s="22">
        <f>Target_AM[[#This Row],[PROPORSI]]*VLOOKUP(Target_AM[[#This Row],[NIPNAS]],Target_CC[],COLUMN(CB$2)+9,0)</f>
        <v>182700</v>
      </c>
      <c r="CQ180" s="22">
        <f>Target_AM[[#This Row],[PROPORSI]]*VLOOKUP(Target_AM[[#This Row],[NIPNAS]],Target_CC[],COLUMN(CC$2)+9,0)</f>
        <v>183200</v>
      </c>
      <c r="CR180" s="22">
        <f>Target_AM[[#This Row],[PROPORSI]]*VLOOKUP(Target_AM[[#This Row],[NIPNAS]],Target_CC[],COLUMN(CD$2)+9,0)</f>
        <v>183200</v>
      </c>
      <c r="CS180" s="22">
        <f>Target_AM[[#This Row],[PROPORSI]]*VLOOKUP(Target_AM[[#This Row],[NIPNAS]],Target_CC[],COLUMN(CE$2)+9,0)</f>
        <v>183200</v>
      </c>
      <c r="CT180" s="22">
        <f>Target_AM[[#This Row],[PROPORSI]]*VLOOKUP(Target_AM[[#This Row],[NIPNAS]],Target_CC[],COLUMN(CF$2)+9,0)</f>
        <v>183200</v>
      </c>
      <c r="CU180" s="22">
        <f>Target_AM[[#This Row],[PROPORSI]]*VLOOKUP(Target_AM[[#This Row],[NIPNAS]],Target_CC[],COLUMN(CG$2)+9,0)</f>
        <v>183200</v>
      </c>
      <c r="CV180" s="22">
        <f>Target_AM[[#This Row],[PROPORSI]]*VLOOKUP(Target_AM[[#This Row],[NIPNAS]],Target_CC[],COLUMN(CH$2)+9,0)</f>
        <v>183200</v>
      </c>
      <c r="CW180" s="22">
        <f>Target_AM[[#This Row],[PROPORSI]]*VLOOKUP(Target_AM[[#This Row],[NIPNAS]],Target_CC[],COLUMN(CI$2)+9,0)</f>
        <v>183200</v>
      </c>
      <c r="CX180" s="22">
        <f>Target_AM[[#This Row],[PROPORSI]]*VLOOKUP(Target_AM[[#This Row],[NIPNAS]],Target_CC[],COLUMN(CJ$2)+9,0)</f>
        <v>183200</v>
      </c>
      <c r="CY180" s="22">
        <f>Target_AM[[#This Row],[PROPORSI]]*VLOOKUP(Target_AM[[#This Row],[NIPNAS]],Target_CC[],COLUMN(CK$2)+9,0)</f>
        <v>183200</v>
      </c>
      <c r="CZ180" s="22">
        <f>Target_AM[[#This Row],[PROPORSI]]*VLOOKUP(Target_AM[[#This Row],[NIPNAS]],Target_CC[],COLUMN(CL$2)+9,0)</f>
        <v>183200</v>
      </c>
      <c r="DA180" s="22">
        <f>Target_AM[[#This Row],[PROPORSI]]*VLOOKUP(Target_AM[[#This Row],[NIPNAS]],Target_CC[],COLUMN(CM$2)+9,0)</f>
        <v>2197650</v>
      </c>
      <c r="DB180" s="22">
        <f>Target_AM[[#This Row],[PROPORSI]]*VLOOKUP(Target_AM[[#This Row],[NIPNAS]],Target_CC[],COLUMN(CN$2)+9,0)</f>
        <v>0</v>
      </c>
      <c r="DC180" s="22">
        <f>Target_AM[[#This Row],[PROPORSI]]*VLOOKUP(Target_AM[[#This Row],[NIPNAS]],Target_CC[],COLUMN(CO$2)+9,0)</f>
        <v>0</v>
      </c>
      <c r="DD180" s="22">
        <f>Target_AM[[#This Row],[PROPORSI]]*VLOOKUP(Target_AM[[#This Row],[NIPNAS]],Target_CC[],COLUMN(CP$2)+9,0)</f>
        <v>0</v>
      </c>
      <c r="DE180" s="22">
        <f>Target_AM[[#This Row],[PROPORSI]]*VLOOKUP(Target_AM[[#This Row],[NIPNAS]],Target_CC[],COLUMN(CQ$2)+9,0)</f>
        <v>0</v>
      </c>
      <c r="DF180" s="22">
        <f>Target_AM[[#This Row],[PROPORSI]]*VLOOKUP(Target_AM[[#This Row],[NIPNAS]],Target_CC[],COLUMN(CR$2)+9,0)</f>
        <v>0</v>
      </c>
      <c r="DG180" s="22">
        <f>Target_AM[[#This Row],[PROPORSI]]*VLOOKUP(Target_AM[[#This Row],[NIPNAS]],Target_CC[],COLUMN(CS$2)+9,0)</f>
        <v>0</v>
      </c>
      <c r="DH180" s="22">
        <f>Target_AM[[#This Row],[PROPORSI]]*VLOOKUP(Target_AM[[#This Row],[NIPNAS]],Target_CC[],COLUMN(CT$2)+9,0)</f>
        <v>0</v>
      </c>
      <c r="DI180" s="22">
        <f>Target_AM[[#This Row],[PROPORSI]]*VLOOKUP(Target_AM[[#This Row],[NIPNAS]],Target_CC[],COLUMN(CU$2)+9,0)</f>
        <v>0</v>
      </c>
      <c r="DJ180" s="22">
        <f>Target_AM[[#This Row],[PROPORSI]]*VLOOKUP(Target_AM[[#This Row],[NIPNAS]],Target_CC[],COLUMN(CV$2)+9,0)</f>
        <v>0</v>
      </c>
      <c r="DK180" s="22">
        <f>Target_AM[[#This Row],[PROPORSI]]*VLOOKUP(Target_AM[[#This Row],[NIPNAS]],Target_CC[],COLUMN(CW$2)+9,0)</f>
        <v>0</v>
      </c>
      <c r="DL180" s="22">
        <f>Target_AM[[#This Row],[PROPORSI]]*VLOOKUP(Target_AM[[#This Row],[NIPNAS]],Target_CC[],COLUMN(CX$2)+9,0)</f>
        <v>0</v>
      </c>
      <c r="DM180" s="22">
        <f>Target_AM[[#This Row],[PROPORSI]]*VLOOKUP(Target_AM[[#This Row],[NIPNAS]],Target_CC[],COLUMN(CY$2)+9,0)</f>
        <v>0</v>
      </c>
      <c r="DN180" s="22">
        <f>Target_AM[[#This Row],[PROPORSI]]*VLOOKUP(Target_AM[[#This Row],[NIPNAS]],Target_CC[],COLUMN(CZ$2)+9,0)</f>
        <v>0</v>
      </c>
      <c r="DO180" s="22">
        <f>Target_AM[[#This Row],[PROPORSI]]*VLOOKUP(Target_AM[[#This Row],[NIPNAS]],Target_CC[],COLUMN(DA$2)+9,0)</f>
        <v>0</v>
      </c>
      <c r="DP180" s="22">
        <f>Target_AM[[#This Row],[PROPORSI]]*VLOOKUP(Target_AM[[#This Row],[NIPNAS]],Target_CC[],COLUMN(DB$2)+9,0)</f>
        <v>0</v>
      </c>
      <c r="DQ180" s="22">
        <f>Target_AM[[#This Row],[PROPORSI]]*VLOOKUP(Target_AM[[#This Row],[NIPNAS]],Target_CC[],COLUMN(DC$2)+9,0)</f>
        <v>0</v>
      </c>
      <c r="DR180" s="22">
        <f>Target_AM[[#This Row],[PROPORSI]]*VLOOKUP(Target_AM[[#This Row],[NIPNAS]],Target_CC[],COLUMN(DD$2)+9,0)</f>
        <v>0</v>
      </c>
      <c r="DS180" s="22">
        <f>Target_AM[[#This Row],[PROPORSI]]*VLOOKUP(Target_AM[[#This Row],[NIPNAS]],Target_CC[],COLUMN(DE$2)+9,0)</f>
        <v>0</v>
      </c>
      <c r="DT180" s="22">
        <f>Target_AM[[#This Row],[PROPORSI]]*VLOOKUP(Target_AM[[#This Row],[NIPNAS]],Target_CC[],COLUMN(DF$2)+9,0)</f>
        <v>0</v>
      </c>
      <c r="DU180" s="22">
        <f>Target_AM[[#This Row],[PROPORSI]]*VLOOKUP(Target_AM[[#This Row],[NIPNAS]],Target_CC[],COLUMN(DG$2)+9,0)</f>
        <v>0</v>
      </c>
      <c r="DV180" s="22">
        <f>Target_AM[[#This Row],[PROPORSI]]*VLOOKUP(Target_AM[[#This Row],[NIPNAS]],Target_CC[],COLUMN(DH$2)+9,0)</f>
        <v>0</v>
      </c>
      <c r="DW180" s="22">
        <f>Target_AM[[#This Row],[PROPORSI]]*VLOOKUP(Target_AM[[#This Row],[NIPNAS]],Target_CC[],COLUMN(DI$2)+9,0)</f>
        <v>0</v>
      </c>
      <c r="DX180" s="22">
        <f>Target_AM[[#This Row],[PROPORSI]]*VLOOKUP(Target_AM[[#This Row],[NIPNAS]],Target_CC[],COLUMN(DJ$2)+9,0)</f>
        <v>0</v>
      </c>
      <c r="DY180" s="22">
        <f>Target_AM[[#This Row],[PROPORSI]]*VLOOKUP(Target_AM[[#This Row],[NIPNAS]],Target_CC[],COLUMN(DK$2)+9,0)</f>
        <v>0</v>
      </c>
      <c r="DZ180" s="22">
        <f>Target_AM[[#This Row],[PROPORSI]]*VLOOKUP(Target_AM[[#This Row],[NIPNAS]],Target_CC[],COLUMN(DL$2)+9,0)</f>
        <v>0</v>
      </c>
      <c r="EA180" s="22">
        <f>Target_AM[[#This Row],[PROPORSI]]*VLOOKUP(Target_AM[[#This Row],[NIPNAS]],Target_CC[],COLUMN(DM$2)+9,0)</f>
        <v>0</v>
      </c>
    </row>
    <row r="181" spans="2:131" x14ac:dyDescent="0.3">
      <c r="B181">
        <v>403613</v>
      </c>
      <c r="C181" t="s">
        <v>1003</v>
      </c>
      <c r="D181">
        <v>1</v>
      </c>
      <c r="E181" s="8">
        <v>45658</v>
      </c>
      <c r="F181">
        <v>10114856</v>
      </c>
      <c r="G181" t="s">
        <v>443</v>
      </c>
      <c r="J181" t="s">
        <v>309</v>
      </c>
      <c r="K181" t="s">
        <v>25</v>
      </c>
      <c r="L181" t="s">
        <v>159</v>
      </c>
      <c r="M181" t="s">
        <v>29</v>
      </c>
      <c r="N181" s="23">
        <f>Target_AM[[#This Row],[PROPORSI]]*VLOOKUP(Target_AM[[#This Row],[NIPNAS]],Target_CC[],9,0)</f>
        <v>2457835.2265796778</v>
      </c>
      <c r="O181" s="22">
        <f>Target_AM[[#This Row],[PROPORSI]]*VLOOKUP(Target_AM[[#This Row],[NIPNAS]],Target_CC[],COLUMN(A$2)+9,0)</f>
        <v>123429.0609090909</v>
      </c>
      <c r="P181" s="22">
        <f>Target_AM[[#This Row],[PROPORSI]]*VLOOKUP(Target_AM[[#This Row],[NIPNAS]],Target_CC[],COLUMN(B$2)+9,0)</f>
        <v>129925.32727272727</v>
      </c>
      <c r="Q181" s="22">
        <f>Target_AM[[#This Row],[PROPORSI]]*VLOOKUP(Target_AM[[#This Row],[NIPNAS]],Target_CC[],COLUMN(C$2)+9,0)</f>
        <v>116932.79454545454</v>
      </c>
      <c r="R181" s="22">
        <f>Target_AM[[#This Row],[PROPORSI]]*VLOOKUP(Target_AM[[#This Row],[NIPNAS]],Target_CC[],COLUMN(D$2)+9,0)</f>
        <v>103940.26181818181</v>
      </c>
      <c r="S181" s="22">
        <f>Target_AM[[#This Row],[PROPORSI]]*VLOOKUP(Target_AM[[#This Row],[NIPNAS]],Target_CC[],COLUMN(E$2)+9,0)</f>
        <v>110436.52818181817</v>
      </c>
      <c r="T181" s="22">
        <f>Target_AM[[#This Row],[PROPORSI]]*VLOOKUP(Target_AM[[#This Row],[NIPNAS]],Target_CC[],COLUMN(F$2)+9,0)</f>
        <v>116932.79454545454</v>
      </c>
      <c r="U181" s="22">
        <f>Target_AM[[#This Row],[PROPORSI]]*VLOOKUP(Target_AM[[#This Row],[NIPNAS]],Target_CC[],COLUMN(G$2)+9,0)</f>
        <v>149414.12636363634</v>
      </c>
      <c r="V181" s="22">
        <f>Target_AM[[#This Row],[PROPORSI]]*VLOOKUP(Target_AM[[#This Row],[NIPNAS]],Target_CC[],COLUMN(H$2)+9,0)</f>
        <v>136421.59363636363</v>
      </c>
      <c r="W181" s="22">
        <f>Target_AM[[#This Row],[PROPORSI]]*VLOOKUP(Target_AM[[#This Row],[NIPNAS]],Target_CC[],COLUMN(I$2)+9,0)</f>
        <v>136421.59363636363</v>
      </c>
      <c r="X181" s="22">
        <f>Target_AM[[#This Row],[PROPORSI]]*VLOOKUP(Target_AM[[#This Row],[NIPNAS]],Target_CC[],COLUMN(J$2)+9,0)</f>
        <v>149414.12636363634</v>
      </c>
      <c r="Y181" s="22">
        <f>Target_AM[[#This Row],[PROPORSI]]*VLOOKUP(Target_AM[[#This Row],[NIPNAS]],Target_CC[],COLUMN(K$2)+9,0)</f>
        <v>129925.32727272727</v>
      </c>
      <c r="Z181" s="22">
        <f>Target_AM[[#This Row],[PROPORSI]]*VLOOKUP(Target_AM[[#This Row],[NIPNAS]],Target_CC[],COLUMN(L$2)+9,0)</f>
        <v>136421.59363636363</v>
      </c>
      <c r="AA181" s="22">
        <f>Target_AM[[#This Row],[PROPORSI]]*VLOOKUP(Target_AM[[#This Row],[NIPNAS]],Target_CC[],COLUMN(M$2)+9,0)</f>
        <v>1539615.1281818184</v>
      </c>
      <c r="AB181" s="22">
        <f>Target_AM[[#This Row],[PROPORSI]]*VLOOKUP(Target_AM[[#This Row],[NIPNAS]],Target_CC[],COLUMN(N$2)+9,0)</f>
        <v>16539.855234493345</v>
      </c>
      <c r="AC181" s="22">
        <f>Target_AM[[#This Row],[PROPORSI]]*VLOOKUP(Target_AM[[#This Row],[NIPNAS]],Target_CC[],COLUMN(O$2)+9,0)</f>
        <v>17589.274419125697</v>
      </c>
      <c r="AD181" s="22">
        <f>Target_AM[[#This Row],[PROPORSI]]*VLOOKUP(Target_AM[[#This Row],[NIPNAS]],Target_CC[],COLUMN(P$2)+9,0)</f>
        <v>23143.507289762456</v>
      </c>
      <c r="AE181" s="22">
        <f>Target_AM[[#This Row],[PROPORSI]]*VLOOKUP(Target_AM[[#This Row],[NIPNAS]],Target_CC[],COLUMN(Q$2)+9,0)</f>
        <v>23596.042315006773</v>
      </c>
      <c r="AF181" s="22">
        <f>Target_AM[[#This Row],[PROPORSI]]*VLOOKUP(Target_AM[[#This Row],[NIPNAS]],Target_CC[],COLUMN(R$2)+9,0)</f>
        <v>30863.230244069673</v>
      </c>
      <c r="AG181" s="22">
        <f>Target_AM[[#This Row],[PROPORSI]]*VLOOKUP(Target_AM[[#This Row],[NIPNAS]],Target_CC[],COLUMN(S$2)+9,0)</f>
        <v>28837.18391428925</v>
      </c>
      <c r="AH181" s="22">
        <f>Target_AM[[#This Row],[PROPORSI]]*VLOOKUP(Target_AM[[#This Row],[NIPNAS]],Target_CC[],COLUMN(T$2)+9,0)</f>
        <v>25323.101239211359</v>
      </c>
      <c r="AI181" s="22">
        <f>Target_AM[[#This Row],[PROPORSI]]*VLOOKUP(Target_AM[[#This Row],[NIPNAS]],Target_CC[],COLUMN(U$2)+9,0)</f>
        <v>28645.751338861326</v>
      </c>
      <c r="AJ181" s="22">
        <f>Target_AM[[#This Row],[PROPORSI]]*VLOOKUP(Target_AM[[#This Row],[NIPNAS]],Target_CC[],COLUMN(V$2)+9,0)</f>
        <v>24873.0579877604</v>
      </c>
      <c r="AK181" s="22">
        <f>Target_AM[[#This Row],[PROPORSI]]*VLOOKUP(Target_AM[[#This Row],[NIPNAS]],Target_CC[],COLUMN(W$2)+9,0)</f>
        <v>26176.785104968123</v>
      </c>
      <c r="AL181" s="22">
        <f>Target_AM[[#This Row],[PROPORSI]]*VLOOKUP(Target_AM[[#This Row],[NIPNAS]],Target_CC[],COLUMN(X$2)+9,0)</f>
        <v>32162.016842451263</v>
      </c>
      <c r="AM181" s="22">
        <f>Target_AM[[#This Row],[PROPORSI]]*VLOOKUP(Target_AM[[#This Row],[NIPNAS]],Target_CC[],COLUMN(Y$2)+9,0)</f>
        <v>38157.844953769534</v>
      </c>
      <c r="AN181" s="22">
        <f>Target_AM[[#This Row],[PROPORSI]]*VLOOKUP(Target_AM[[#This Row],[NIPNAS]],Target_CC[],COLUMN(Z$2)+9,0)</f>
        <v>315907.65088376921</v>
      </c>
      <c r="AO181" s="22">
        <f>Target_AM[[#This Row],[PROPORSI]]*VLOOKUP(Target_AM[[#This Row],[NIPNAS]],Target_CC[],COLUMN(AA$2)+9,0)</f>
        <v>139968.91614358424</v>
      </c>
      <c r="AP181" s="22">
        <f>Target_AM[[#This Row],[PROPORSI]]*VLOOKUP(Target_AM[[#This Row],[NIPNAS]],Target_CC[],COLUMN(AB$2)+9,0)</f>
        <v>147514.60169185296</v>
      </c>
      <c r="AQ181" s="22">
        <f>Target_AM[[#This Row],[PROPORSI]]*VLOOKUP(Target_AM[[#This Row],[NIPNAS]],Target_CC[],COLUMN(AC$2)+9,0)</f>
        <v>140076.30183521699</v>
      </c>
      <c r="AR181" s="22">
        <f>Target_AM[[#This Row],[PROPORSI]]*VLOOKUP(Target_AM[[#This Row],[NIPNAS]],Target_CC[],COLUMN(AD$2)+9,0)</f>
        <v>127536.30413318859</v>
      </c>
      <c r="AS181" s="22">
        <f>Target_AM[[#This Row],[PROPORSI]]*VLOOKUP(Target_AM[[#This Row],[NIPNAS]],Target_CC[],COLUMN(AE$2)+9,0)</f>
        <v>141299.75842588785</v>
      </c>
      <c r="AT181" s="22">
        <f>Target_AM[[#This Row],[PROPORSI]]*VLOOKUP(Target_AM[[#This Row],[NIPNAS]],Target_CC[],COLUMN(AF$2)+9,0)</f>
        <v>145769.97845974378</v>
      </c>
      <c r="AU181" s="22">
        <f>Target_AM[[#This Row],[PROPORSI]]*VLOOKUP(Target_AM[[#This Row],[NIPNAS]],Target_CC[],COLUMN(AG$2)+9,0)</f>
        <v>174737.22760284771</v>
      </c>
      <c r="AV181" s="22">
        <f>Target_AM[[#This Row],[PROPORSI]]*VLOOKUP(Target_AM[[#This Row],[NIPNAS]],Target_CC[],COLUMN(AH$2)+9,0)</f>
        <v>165067.34497522496</v>
      </c>
      <c r="AW181" s="22">
        <f>Target_AM[[#This Row],[PROPORSI]]*VLOOKUP(Target_AM[[#This Row],[NIPNAS]],Target_CC[],COLUMN(AI$2)+9,0)</f>
        <v>161294.65162412403</v>
      </c>
      <c r="AX181" s="22">
        <f>Target_AM[[#This Row],[PROPORSI]]*VLOOKUP(Target_AM[[#This Row],[NIPNAS]],Target_CC[],COLUMN(AJ$2)+9,0)</f>
        <v>175590.91146860446</v>
      </c>
      <c r="AY181" s="22">
        <f>Target_AM[[#This Row],[PROPORSI]]*VLOOKUP(Target_AM[[#This Row],[NIPNAS]],Target_CC[],COLUMN(AK$2)+9,0)</f>
        <v>162087.34411517854</v>
      </c>
      <c r="AZ181" s="22">
        <f>Target_AM[[#This Row],[PROPORSI]]*VLOOKUP(Target_AM[[#This Row],[NIPNAS]],Target_CC[],COLUMN(AL$2)+9,0)</f>
        <v>174579.43859013316</v>
      </c>
      <c r="BA181" s="22">
        <f>Target_AM[[#This Row],[PROPORSI]]*VLOOKUP(Target_AM[[#This Row],[NIPNAS]],Target_CC[],COLUMN(AM$2)+9,0)</f>
        <v>1855522.7790655876</v>
      </c>
      <c r="BB181" s="22">
        <f>Target_AM[[#This Row],[PROPORSI]]*VLOOKUP(Target_AM[[#This Row],[NIPNAS]],Target_CC[],COLUMN(AN$2)+9,0)</f>
        <v>0</v>
      </c>
      <c r="BC181" s="22">
        <f>Target_AM[[#This Row],[PROPORSI]]*VLOOKUP(Target_AM[[#This Row],[NIPNAS]],Target_CC[],COLUMN(AO$2)+9,0)</f>
        <v>0</v>
      </c>
      <c r="BD181" s="22">
        <f>Target_AM[[#This Row],[PROPORSI]]*VLOOKUP(Target_AM[[#This Row],[NIPNAS]],Target_CC[],COLUMN(AP$2)+9,0)</f>
        <v>0</v>
      </c>
      <c r="BE181" s="22">
        <f>Target_AM[[#This Row],[PROPORSI]]*VLOOKUP(Target_AM[[#This Row],[NIPNAS]],Target_CC[],COLUMN(AQ$2)+9,0)</f>
        <v>0</v>
      </c>
      <c r="BF181" s="22">
        <f>Target_AM[[#This Row],[PROPORSI]]*VLOOKUP(Target_AM[[#This Row],[NIPNAS]],Target_CC[],COLUMN(AR$2)+9,0)</f>
        <v>0</v>
      </c>
      <c r="BG181" s="22">
        <f>Target_AM[[#This Row],[PROPORSI]]*VLOOKUP(Target_AM[[#This Row],[NIPNAS]],Target_CC[],COLUMN(AS$2)+9,0)</f>
        <v>0</v>
      </c>
      <c r="BH181" s="22">
        <f>Target_AM[[#This Row],[PROPORSI]]*VLOOKUP(Target_AM[[#This Row],[NIPNAS]],Target_CC[],COLUMN(AT$2)+9,0)</f>
        <v>0</v>
      </c>
      <c r="BI181" s="22">
        <f>Target_AM[[#This Row],[PROPORSI]]*VLOOKUP(Target_AM[[#This Row],[NIPNAS]],Target_CC[],COLUMN(AU$2)+9,0)</f>
        <v>0</v>
      </c>
      <c r="BJ181" s="22">
        <f>Target_AM[[#This Row],[PROPORSI]]*VLOOKUP(Target_AM[[#This Row],[NIPNAS]],Target_CC[],COLUMN(AV$2)+9,0)</f>
        <v>0</v>
      </c>
      <c r="BK181" s="22">
        <f>Target_AM[[#This Row],[PROPORSI]]*VLOOKUP(Target_AM[[#This Row],[NIPNAS]],Target_CC[],COLUMN(AW$2)+9,0)</f>
        <v>0</v>
      </c>
      <c r="BL181" s="22">
        <f>Target_AM[[#This Row],[PROPORSI]]*VLOOKUP(Target_AM[[#This Row],[NIPNAS]],Target_CC[],COLUMN(AX$2)+9,0)</f>
        <v>0</v>
      </c>
      <c r="BM181" s="22">
        <f>Target_AM[[#This Row],[PROPORSI]]*VLOOKUP(Target_AM[[#This Row],[NIPNAS]],Target_CC[],COLUMN(AY$2)+9,0)</f>
        <v>0</v>
      </c>
      <c r="BN181" s="22">
        <f>Target_AM[[#This Row],[PROPORSI]]*VLOOKUP(Target_AM[[#This Row],[NIPNAS]],Target_CC[],COLUMN(AZ$2)+9,0)</f>
        <v>0</v>
      </c>
      <c r="BO181" s="22">
        <f>Target_AM[[#This Row],[PROPORSI]]*VLOOKUP(Target_AM[[#This Row],[NIPNAS]],Target_CC[],COLUMN(BA$2)+9,0)</f>
        <v>127950</v>
      </c>
      <c r="BP181" s="22">
        <f>Target_AM[[#This Row],[PROPORSI]]*VLOOKUP(Target_AM[[#This Row],[NIPNAS]],Target_CC[],COLUMN(BB$2)+9,0)</f>
        <v>123288</v>
      </c>
      <c r="BQ181" s="22">
        <f>Target_AM[[#This Row],[PROPORSI]]*VLOOKUP(Target_AM[[#This Row],[NIPNAS]],Target_CC[],COLUMN(BC$2)+9,0)</f>
        <v>115425</v>
      </c>
      <c r="BR181" s="22">
        <f>Target_AM[[#This Row],[PROPORSI]]*VLOOKUP(Target_AM[[#This Row],[NIPNAS]],Target_CC[],COLUMN(BD$2)+9,0)</f>
        <v>115200</v>
      </c>
      <c r="BS181" s="22">
        <f>Target_AM[[#This Row],[PROPORSI]]*VLOOKUP(Target_AM[[#This Row],[NIPNAS]],Target_CC[],COLUMN(BE$2)+9,0)</f>
        <v>115200</v>
      </c>
      <c r="BT181" s="22">
        <f>Target_AM[[#This Row],[PROPORSI]]*VLOOKUP(Target_AM[[#This Row],[NIPNAS]],Target_CC[],COLUMN(BF$2)+9,0)</f>
        <v>115200</v>
      </c>
      <c r="BU181" s="22">
        <f>Target_AM[[#This Row],[PROPORSI]]*VLOOKUP(Target_AM[[#This Row],[NIPNAS]],Target_CC[],COLUMN(BG$2)+9,0)</f>
        <v>115200</v>
      </c>
      <c r="BV181" s="22">
        <f>Target_AM[[#This Row],[PROPORSI]]*VLOOKUP(Target_AM[[#This Row],[NIPNAS]],Target_CC[],COLUMN(BH$2)+9,0)</f>
        <v>115200</v>
      </c>
      <c r="BW181" s="22">
        <f>Target_AM[[#This Row],[PROPORSI]]*VLOOKUP(Target_AM[[#This Row],[NIPNAS]],Target_CC[],COLUMN(BI$2)+9,0)</f>
        <v>115200</v>
      </c>
      <c r="BX181" s="22">
        <f>Target_AM[[#This Row],[PROPORSI]]*VLOOKUP(Target_AM[[#This Row],[NIPNAS]],Target_CC[],COLUMN(BJ$2)+9,0)</f>
        <v>115200</v>
      </c>
      <c r="BY181" s="22">
        <f>Target_AM[[#This Row],[PROPORSI]]*VLOOKUP(Target_AM[[#This Row],[NIPNAS]],Target_CC[],COLUMN(BK$2)+9,0)</f>
        <v>115200</v>
      </c>
      <c r="BZ181" s="22">
        <f>Target_AM[[#This Row],[PROPORSI]]*VLOOKUP(Target_AM[[#This Row],[NIPNAS]],Target_CC[],COLUMN(BL$2)+9,0)</f>
        <v>115200</v>
      </c>
      <c r="CA181" s="22">
        <f>Target_AM[[#This Row],[PROPORSI]]*VLOOKUP(Target_AM[[#This Row],[NIPNAS]],Target_CC[],COLUMN(BM$2)+9,0)</f>
        <v>1403463</v>
      </c>
      <c r="CB181" s="22">
        <f>Target_AM[[#This Row],[PROPORSI]]*VLOOKUP(Target_AM[[#This Row],[NIPNAS]],Target_CC[],COLUMN(BN$2)+9,0)</f>
        <v>0</v>
      </c>
      <c r="CC181" s="22">
        <f>Target_AM[[#This Row],[PROPORSI]]*VLOOKUP(Target_AM[[#This Row],[NIPNAS]],Target_CC[],COLUMN(BO$2)+9,0)</f>
        <v>0</v>
      </c>
      <c r="CD181" s="22">
        <f>Target_AM[[#This Row],[PROPORSI]]*VLOOKUP(Target_AM[[#This Row],[NIPNAS]],Target_CC[],COLUMN(BP$2)+9,0)</f>
        <v>0</v>
      </c>
      <c r="CE181" s="22">
        <f>Target_AM[[#This Row],[PROPORSI]]*VLOOKUP(Target_AM[[#This Row],[NIPNAS]],Target_CC[],COLUMN(BQ$2)+9,0)</f>
        <v>0</v>
      </c>
      <c r="CF181" s="22">
        <f>Target_AM[[#This Row],[PROPORSI]]*VLOOKUP(Target_AM[[#This Row],[NIPNAS]],Target_CC[],COLUMN(BR$2)+9,0)</f>
        <v>0</v>
      </c>
      <c r="CG181" s="22">
        <f>Target_AM[[#This Row],[PROPORSI]]*VLOOKUP(Target_AM[[#This Row],[NIPNAS]],Target_CC[],COLUMN(BS$2)+9,0)</f>
        <v>0</v>
      </c>
      <c r="CH181" s="22">
        <f>Target_AM[[#This Row],[PROPORSI]]*VLOOKUP(Target_AM[[#This Row],[NIPNAS]],Target_CC[],COLUMN(BT$2)+9,0)</f>
        <v>0</v>
      </c>
      <c r="CI181" s="22">
        <f>Target_AM[[#This Row],[PROPORSI]]*VLOOKUP(Target_AM[[#This Row],[NIPNAS]],Target_CC[],COLUMN(BU$2)+9,0)</f>
        <v>0</v>
      </c>
      <c r="CJ181" s="22">
        <f>Target_AM[[#This Row],[PROPORSI]]*VLOOKUP(Target_AM[[#This Row],[NIPNAS]],Target_CC[],COLUMN(BV$2)+9,0)</f>
        <v>0</v>
      </c>
      <c r="CK181" s="22">
        <f>Target_AM[[#This Row],[PROPORSI]]*VLOOKUP(Target_AM[[#This Row],[NIPNAS]],Target_CC[],COLUMN(BW$2)+9,0)</f>
        <v>0</v>
      </c>
      <c r="CL181" s="22">
        <f>Target_AM[[#This Row],[PROPORSI]]*VLOOKUP(Target_AM[[#This Row],[NIPNAS]],Target_CC[],COLUMN(BX$2)+9,0)</f>
        <v>0</v>
      </c>
      <c r="CM181" s="22">
        <f>Target_AM[[#This Row],[PROPORSI]]*VLOOKUP(Target_AM[[#This Row],[NIPNAS]],Target_CC[],COLUMN(BY$2)+9,0)</f>
        <v>0</v>
      </c>
      <c r="CN181" s="22">
        <f>Target_AM[[#This Row],[PROPORSI]]*VLOOKUP(Target_AM[[#This Row],[NIPNAS]],Target_CC[],COLUMN(BZ$2)+9,0)</f>
        <v>0</v>
      </c>
      <c r="CO181" s="22">
        <f>Target_AM[[#This Row],[PROPORSI]]*VLOOKUP(Target_AM[[#This Row],[NIPNAS]],Target_CC[],COLUMN(CA$2)+9,0)</f>
        <v>127950</v>
      </c>
      <c r="CP181" s="22">
        <f>Target_AM[[#This Row],[PROPORSI]]*VLOOKUP(Target_AM[[#This Row],[NIPNAS]],Target_CC[],COLUMN(CB$2)+9,0)</f>
        <v>115200</v>
      </c>
      <c r="CQ181" s="22">
        <f>Target_AM[[#This Row],[PROPORSI]]*VLOOKUP(Target_AM[[#This Row],[NIPNAS]],Target_CC[],COLUMN(CC$2)+9,0)</f>
        <v>115200</v>
      </c>
      <c r="CR181" s="22">
        <f>Target_AM[[#This Row],[PROPORSI]]*VLOOKUP(Target_AM[[#This Row],[NIPNAS]],Target_CC[],COLUMN(CD$2)+9,0)</f>
        <v>115200</v>
      </c>
      <c r="CS181" s="22">
        <f>Target_AM[[#This Row],[PROPORSI]]*VLOOKUP(Target_AM[[#This Row],[NIPNAS]],Target_CC[],COLUMN(CE$2)+9,0)</f>
        <v>115200</v>
      </c>
      <c r="CT181" s="22">
        <f>Target_AM[[#This Row],[PROPORSI]]*VLOOKUP(Target_AM[[#This Row],[NIPNAS]],Target_CC[],COLUMN(CF$2)+9,0)</f>
        <v>115200</v>
      </c>
      <c r="CU181" s="22">
        <f>Target_AM[[#This Row],[PROPORSI]]*VLOOKUP(Target_AM[[#This Row],[NIPNAS]],Target_CC[],COLUMN(CG$2)+9,0)</f>
        <v>115200</v>
      </c>
      <c r="CV181" s="22">
        <f>Target_AM[[#This Row],[PROPORSI]]*VLOOKUP(Target_AM[[#This Row],[NIPNAS]],Target_CC[],COLUMN(CH$2)+9,0)</f>
        <v>115200</v>
      </c>
      <c r="CW181" s="22">
        <f>Target_AM[[#This Row],[PROPORSI]]*VLOOKUP(Target_AM[[#This Row],[NIPNAS]],Target_CC[],COLUMN(CI$2)+9,0)</f>
        <v>115200</v>
      </c>
      <c r="CX181" s="22">
        <f>Target_AM[[#This Row],[PROPORSI]]*VLOOKUP(Target_AM[[#This Row],[NIPNAS]],Target_CC[],COLUMN(CJ$2)+9,0)</f>
        <v>115200</v>
      </c>
      <c r="CY181" s="22">
        <f>Target_AM[[#This Row],[PROPORSI]]*VLOOKUP(Target_AM[[#This Row],[NIPNAS]],Target_CC[],COLUMN(CK$2)+9,0)</f>
        <v>115200</v>
      </c>
      <c r="CZ181" s="22">
        <f>Target_AM[[#This Row],[PROPORSI]]*VLOOKUP(Target_AM[[#This Row],[NIPNAS]],Target_CC[],COLUMN(CL$2)+9,0)</f>
        <v>115200</v>
      </c>
      <c r="DA181" s="22">
        <f>Target_AM[[#This Row],[PROPORSI]]*VLOOKUP(Target_AM[[#This Row],[NIPNAS]],Target_CC[],COLUMN(CM$2)+9,0)</f>
        <v>1395150</v>
      </c>
      <c r="DB181" s="22">
        <f>Target_AM[[#This Row],[PROPORSI]]*VLOOKUP(Target_AM[[#This Row],[NIPNAS]],Target_CC[],COLUMN(CN$2)+9,0)</f>
        <v>0</v>
      </c>
      <c r="DC181" s="22">
        <f>Target_AM[[#This Row],[PROPORSI]]*VLOOKUP(Target_AM[[#This Row],[NIPNAS]],Target_CC[],COLUMN(CO$2)+9,0)</f>
        <v>0</v>
      </c>
      <c r="DD181" s="22">
        <f>Target_AM[[#This Row],[PROPORSI]]*VLOOKUP(Target_AM[[#This Row],[NIPNAS]],Target_CC[],COLUMN(CP$2)+9,0)</f>
        <v>0</v>
      </c>
      <c r="DE181" s="22">
        <f>Target_AM[[#This Row],[PROPORSI]]*VLOOKUP(Target_AM[[#This Row],[NIPNAS]],Target_CC[],COLUMN(CQ$2)+9,0)</f>
        <v>0</v>
      </c>
      <c r="DF181" s="22">
        <f>Target_AM[[#This Row],[PROPORSI]]*VLOOKUP(Target_AM[[#This Row],[NIPNAS]],Target_CC[],COLUMN(CR$2)+9,0)</f>
        <v>0</v>
      </c>
      <c r="DG181" s="22">
        <f>Target_AM[[#This Row],[PROPORSI]]*VLOOKUP(Target_AM[[#This Row],[NIPNAS]],Target_CC[],COLUMN(CS$2)+9,0)</f>
        <v>0</v>
      </c>
      <c r="DH181" s="22">
        <f>Target_AM[[#This Row],[PROPORSI]]*VLOOKUP(Target_AM[[#This Row],[NIPNAS]],Target_CC[],COLUMN(CT$2)+9,0)</f>
        <v>0</v>
      </c>
      <c r="DI181" s="22">
        <f>Target_AM[[#This Row],[PROPORSI]]*VLOOKUP(Target_AM[[#This Row],[NIPNAS]],Target_CC[],COLUMN(CU$2)+9,0)</f>
        <v>0</v>
      </c>
      <c r="DJ181" s="22">
        <f>Target_AM[[#This Row],[PROPORSI]]*VLOOKUP(Target_AM[[#This Row],[NIPNAS]],Target_CC[],COLUMN(CV$2)+9,0)</f>
        <v>0</v>
      </c>
      <c r="DK181" s="22">
        <f>Target_AM[[#This Row],[PROPORSI]]*VLOOKUP(Target_AM[[#This Row],[NIPNAS]],Target_CC[],COLUMN(CW$2)+9,0)</f>
        <v>0</v>
      </c>
      <c r="DL181" s="22">
        <f>Target_AM[[#This Row],[PROPORSI]]*VLOOKUP(Target_AM[[#This Row],[NIPNAS]],Target_CC[],COLUMN(CX$2)+9,0)</f>
        <v>0</v>
      </c>
      <c r="DM181" s="22">
        <f>Target_AM[[#This Row],[PROPORSI]]*VLOOKUP(Target_AM[[#This Row],[NIPNAS]],Target_CC[],COLUMN(CY$2)+9,0)</f>
        <v>0</v>
      </c>
      <c r="DN181" s="22">
        <f>Target_AM[[#This Row],[PROPORSI]]*VLOOKUP(Target_AM[[#This Row],[NIPNAS]],Target_CC[],COLUMN(CZ$2)+9,0)</f>
        <v>0</v>
      </c>
      <c r="DO181" s="22">
        <f>Target_AM[[#This Row],[PROPORSI]]*VLOOKUP(Target_AM[[#This Row],[NIPNAS]],Target_CC[],COLUMN(DA$2)+9,0)</f>
        <v>0</v>
      </c>
      <c r="DP181" s="22">
        <f>Target_AM[[#This Row],[PROPORSI]]*VLOOKUP(Target_AM[[#This Row],[NIPNAS]],Target_CC[],COLUMN(DB$2)+9,0)</f>
        <v>0</v>
      </c>
      <c r="DQ181" s="22">
        <f>Target_AM[[#This Row],[PROPORSI]]*VLOOKUP(Target_AM[[#This Row],[NIPNAS]],Target_CC[],COLUMN(DC$2)+9,0)</f>
        <v>0</v>
      </c>
      <c r="DR181" s="22">
        <f>Target_AM[[#This Row],[PROPORSI]]*VLOOKUP(Target_AM[[#This Row],[NIPNAS]],Target_CC[],COLUMN(DD$2)+9,0)</f>
        <v>0</v>
      </c>
      <c r="DS181" s="22">
        <f>Target_AM[[#This Row],[PROPORSI]]*VLOOKUP(Target_AM[[#This Row],[NIPNAS]],Target_CC[],COLUMN(DE$2)+9,0)</f>
        <v>0</v>
      </c>
      <c r="DT181" s="22">
        <f>Target_AM[[#This Row],[PROPORSI]]*VLOOKUP(Target_AM[[#This Row],[NIPNAS]],Target_CC[],COLUMN(DF$2)+9,0)</f>
        <v>0</v>
      </c>
      <c r="DU181" s="22">
        <f>Target_AM[[#This Row],[PROPORSI]]*VLOOKUP(Target_AM[[#This Row],[NIPNAS]],Target_CC[],COLUMN(DG$2)+9,0)</f>
        <v>0</v>
      </c>
      <c r="DV181" s="22">
        <f>Target_AM[[#This Row],[PROPORSI]]*VLOOKUP(Target_AM[[#This Row],[NIPNAS]],Target_CC[],COLUMN(DH$2)+9,0)</f>
        <v>0</v>
      </c>
      <c r="DW181" s="22">
        <f>Target_AM[[#This Row],[PROPORSI]]*VLOOKUP(Target_AM[[#This Row],[NIPNAS]],Target_CC[],COLUMN(DI$2)+9,0)</f>
        <v>0</v>
      </c>
      <c r="DX181" s="22">
        <f>Target_AM[[#This Row],[PROPORSI]]*VLOOKUP(Target_AM[[#This Row],[NIPNAS]],Target_CC[],COLUMN(DJ$2)+9,0)</f>
        <v>0</v>
      </c>
      <c r="DY181" s="22">
        <f>Target_AM[[#This Row],[PROPORSI]]*VLOOKUP(Target_AM[[#This Row],[NIPNAS]],Target_CC[],COLUMN(DK$2)+9,0)</f>
        <v>0</v>
      </c>
      <c r="DZ181" s="22">
        <f>Target_AM[[#This Row],[PROPORSI]]*VLOOKUP(Target_AM[[#This Row],[NIPNAS]],Target_CC[],COLUMN(DL$2)+9,0)</f>
        <v>0</v>
      </c>
      <c r="EA181" s="22">
        <f>Target_AM[[#This Row],[PROPORSI]]*VLOOKUP(Target_AM[[#This Row],[NIPNAS]],Target_CC[],COLUMN(DM$2)+9,0)</f>
        <v>0</v>
      </c>
    </row>
    <row r="182" spans="2:131" x14ac:dyDescent="0.3">
      <c r="B182">
        <v>403357</v>
      </c>
      <c r="C182" t="s">
        <v>1000</v>
      </c>
      <c r="D182">
        <v>1</v>
      </c>
      <c r="E182" s="8">
        <v>45658</v>
      </c>
      <c r="F182">
        <v>5588137</v>
      </c>
      <c r="G182" t="s">
        <v>456</v>
      </c>
      <c r="J182" t="s">
        <v>363</v>
      </c>
      <c r="K182" t="s">
        <v>26</v>
      </c>
      <c r="L182" t="s">
        <v>159</v>
      </c>
      <c r="M182" t="s">
        <v>29</v>
      </c>
      <c r="N182" s="23">
        <f>Target_AM[[#This Row],[PROPORSI]]*VLOOKUP(Target_AM[[#This Row],[NIPNAS]],Target_CC[],9,0)</f>
        <v>23187970.944183711</v>
      </c>
      <c r="O182" s="22">
        <f>Target_AM[[#This Row],[PROPORSI]]*VLOOKUP(Target_AM[[#This Row],[NIPNAS]],Target_CC[],COLUMN(A$2)+9,0)</f>
        <v>202800</v>
      </c>
      <c r="P182" s="22">
        <f>Target_AM[[#This Row],[PROPORSI]]*VLOOKUP(Target_AM[[#This Row],[NIPNAS]],Target_CC[],COLUMN(B$2)+9,0)</f>
        <v>202800</v>
      </c>
      <c r="Q182" s="22">
        <f>Target_AM[[#This Row],[PROPORSI]]*VLOOKUP(Target_AM[[#This Row],[NIPNAS]],Target_CC[],COLUMN(C$2)+9,0)</f>
        <v>194688</v>
      </c>
      <c r="R182" s="22">
        <f>Target_AM[[#This Row],[PROPORSI]]*VLOOKUP(Target_AM[[#This Row],[NIPNAS]],Target_CC[],COLUMN(D$2)+9,0)</f>
        <v>204746.88</v>
      </c>
      <c r="S182" s="22">
        <f>Target_AM[[#This Row],[PROPORSI]]*VLOOKUP(Target_AM[[#This Row],[NIPNAS]],Target_CC[],COLUMN(E$2)+9,0)</f>
        <v>194707.4688</v>
      </c>
      <c r="T182" s="22">
        <f>Target_AM[[#This Row],[PROPORSI]]*VLOOKUP(Target_AM[[#This Row],[NIPNAS]],Target_CC[],COLUMN(F$2)+9,0)</f>
        <v>194607.07468799999</v>
      </c>
      <c r="U182" s="22">
        <f>Target_AM[[#This Row],[PROPORSI]]*VLOOKUP(Target_AM[[#This Row],[NIPNAS]],Target_CC[],COLUMN(G$2)+9,0)</f>
        <v>235166.07074687997</v>
      </c>
      <c r="V182" s="22">
        <f>Target_AM[[#This Row],[PROPORSI]]*VLOOKUP(Target_AM[[#This Row],[NIPNAS]],Target_CC[],COLUMN(H$2)+9,0)</f>
        <v>205151.66070746881</v>
      </c>
      <c r="W182" s="22">
        <f>Target_AM[[#This Row],[PROPORSI]]*VLOOKUP(Target_AM[[#This Row],[NIPNAS]],Target_CC[],COLUMN(I$2)+9,0)</f>
        <v>214991.51660707468</v>
      </c>
      <c r="X182" s="22">
        <f>Target_AM[[#This Row],[PROPORSI]]*VLOOKUP(Target_AM[[#This Row],[NIPNAS]],Target_CC[],COLUMN(J$2)+9,0)</f>
        <v>235369.91516607071</v>
      </c>
      <c r="Y182" s="22">
        <f>Target_AM[[#This Row],[PROPORSI]]*VLOOKUP(Target_AM[[#This Row],[NIPNAS]],Target_CC[],COLUMN(K$2)+9,0)</f>
        <v>205153.69915166069</v>
      </c>
      <c r="Z182" s="22">
        <f>Target_AM[[#This Row],[PROPORSI]]*VLOOKUP(Target_AM[[#This Row],[NIPNAS]],Target_CC[],COLUMN(L$2)+9,0)</f>
        <v>225131.53699151662</v>
      </c>
      <c r="AA182" s="22">
        <f>Target_AM[[#This Row],[PROPORSI]]*VLOOKUP(Target_AM[[#This Row],[NIPNAS]],Target_CC[],COLUMN(M$2)+9,0)</f>
        <v>2515313.8228586717</v>
      </c>
      <c r="AB182" s="22">
        <f>Target_AM[[#This Row],[PROPORSI]]*VLOOKUP(Target_AM[[#This Row],[NIPNAS]],Target_CC[],COLUMN(N$2)+9,0)</f>
        <v>223233.9764457425</v>
      </c>
      <c r="AC182" s="22">
        <f>Target_AM[[#This Row],[PROPORSI]]*VLOOKUP(Target_AM[[#This Row],[NIPNAS]],Target_CC[],COLUMN(O$2)+9,0)</f>
        <v>1305913.2252122969</v>
      </c>
      <c r="AD182" s="22">
        <f>Target_AM[[#This Row],[PROPORSI]]*VLOOKUP(Target_AM[[#This Row],[NIPNAS]],Target_CC[],COLUMN(P$2)+9,0)</f>
        <v>1193193.1529169814</v>
      </c>
      <c r="AE182" s="22">
        <f>Target_AM[[#This Row],[PROPORSI]]*VLOOKUP(Target_AM[[#This Row],[NIPNAS]],Target_CC[],COLUMN(Q$2)+9,0)</f>
        <v>823607.73606529715</v>
      </c>
      <c r="AF182" s="22">
        <f>Target_AM[[#This Row],[PROPORSI]]*VLOOKUP(Target_AM[[#This Row],[NIPNAS]],Target_CC[],COLUMN(R$2)+9,0)</f>
        <v>1112870.683100265</v>
      </c>
      <c r="AG182" s="22">
        <f>Target_AM[[#This Row],[PROPORSI]]*VLOOKUP(Target_AM[[#This Row],[NIPNAS]],Target_CC[],COLUMN(S$2)+9,0)</f>
        <v>1608917.9313328068</v>
      </c>
      <c r="AH182" s="22">
        <f>Target_AM[[#This Row],[PROPORSI]]*VLOOKUP(Target_AM[[#This Row],[NIPNAS]],Target_CC[],COLUMN(T$2)+9,0)</f>
        <v>1893456.8688701901</v>
      </c>
      <c r="AI182" s="22">
        <f>Target_AM[[#This Row],[PROPORSI]]*VLOOKUP(Target_AM[[#This Row],[NIPNAS]],Target_CC[],COLUMN(U$2)+9,0)</f>
        <v>2091855.0526283111</v>
      </c>
      <c r="AJ182" s="22">
        <f>Target_AM[[#This Row],[PROPORSI]]*VLOOKUP(Target_AM[[#This Row],[NIPNAS]],Target_CC[],COLUMN(V$2)+9,0)</f>
        <v>1713527.2916059908</v>
      </c>
      <c r="AK182" s="22">
        <f>Target_AM[[#This Row],[PROPORSI]]*VLOOKUP(Target_AM[[#This Row],[NIPNAS]],Target_CC[],COLUMN(W$2)+9,0)</f>
        <v>2108280.6293541482</v>
      </c>
      <c r="AL182" s="22">
        <f>Target_AM[[#This Row],[PROPORSI]]*VLOOKUP(Target_AM[[#This Row],[NIPNAS]],Target_CC[],COLUMN(X$2)+9,0)</f>
        <v>2838287.7041551135</v>
      </c>
      <c r="AM182" s="22">
        <f>Target_AM[[#This Row],[PROPORSI]]*VLOOKUP(Target_AM[[#This Row],[NIPNAS]],Target_CC[],COLUMN(Y$2)+9,0)</f>
        <v>1777360.3783128522</v>
      </c>
      <c r="AN182" s="22">
        <f>Target_AM[[#This Row],[PROPORSI]]*VLOOKUP(Target_AM[[#This Row],[NIPNAS]],Target_CC[],COLUMN(Z$2)+9,0)</f>
        <v>18690504.629999999</v>
      </c>
      <c r="AO182" s="22">
        <f>Target_AM[[#This Row],[PROPORSI]]*VLOOKUP(Target_AM[[#This Row],[NIPNAS]],Target_CC[],COLUMN(AA$2)+9,0)</f>
        <v>426033.97644574253</v>
      </c>
      <c r="AP182" s="22">
        <f>Target_AM[[#This Row],[PROPORSI]]*VLOOKUP(Target_AM[[#This Row],[NIPNAS]],Target_CC[],COLUMN(AB$2)+9,0)</f>
        <v>1508713.2252122969</v>
      </c>
      <c r="AQ182" s="22">
        <f>Target_AM[[#This Row],[PROPORSI]]*VLOOKUP(Target_AM[[#This Row],[NIPNAS]],Target_CC[],COLUMN(AC$2)+9,0)</f>
        <v>1387881.1529169814</v>
      </c>
      <c r="AR182" s="22">
        <f>Target_AM[[#This Row],[PROPORSI]]*VLOOKUP(Target_AM[[#This Row],[NIPNAS]],Target_CC[],COLUMN(AD$2)+9,0)</f>
        <v>1028354.6160652972</v>
      </c>
      <c r="AS182" s="22">
        <f>Target_AM[[#This Row],[PROPORSI]]*VLOOKUP(Target_AM[[#This Row],[NIPNAS]],Target_CC[],COLUMN(AE$2)+9,0)</f>
        <v>1307578.1519002649</v>
      </c>
      <c r="AT182" s="22">
        <f>Target_AM[[#This Row],[PROPORSI]]*VLOOKUP(Target_AM[[#This Row],[NIPNAS]],Target_CC[],COLUMN(AF$2)+9,0)</f>
        <v>1803525.0060208067</v>
      </c>
      <c r="AU182" s="22">
        <f>Target_AM[[#This Row],[PROPORSI]]*VLOOKUP(Target_AM[[#This Row],[NIPNAS]],Target_CC[],COLUMN(AG$2)+9,0)</f>
        <v>2128622.9396170699</v>
      </c>
      <c r="AV182" s="22">
        <f>Target_AM[[#This Row],[PROPORSI]]*VLOOKUP(Target_AM[[#This Row],[NIPNAS]],Target_CC[],COLUMN(AH$2)+9,0)</f>
        <v>2297006.71333578</v>
      </c>
      <c r="AW182" s="22">
        <f>Target_AM[[#This Row],[PROPORSI]]*VLOOKUP(Target_AM[[#This Row],[NIPNAS]],Target_CC[],COLUMN(AI$2)+9,0)</f>
        <v>1928518.8082130656</v>
      </c>
      <c r="AX182" s="22">
        <f>Target_AM[[#This Row],[PROPORSI]]*VLOOKUP(Target_AM[[#This Row],[NIPNAS]],Target_CC[],COLUMN(AJ$2)+9,0)</f>
        <v>2343650.5445202189</v>
      </c>
      <c r="AY182" s="22">
        <f>Target_AM[[#This Row],[PROPORSI]]*VLOOKUP(Target_AM[[#This Row],[NIPNAS]],Target_CC[],COLUMN(AK$2)+9,0)</f>
        <v>3043441.4033067743</v>
      </c>
      <c r="AZ182" s="22">
        <f>Target_AM[[#This Row],[PROPORSI]]*VLOOKUP(Target_AM[[#This Row],[NIPNAS]],Target_CC[],COLUMN(AL$2)+9,0)</f>
        <v>2002491.9153043688</v>
      </c>
      <c r="BA182" s="22">
        <f>Target_AM[[#This Row],[PROPORSI]]*VLOOKUP(Target_AM[[#This Row],[NIPNAS]],Target_CC[],COLUMN(AM$2)+9,0)</f>
        <v>21205818.452858668</v>
      </c>
      <c r="BB182" s="22">
        <f>Target_AM[[#This Row],[PROPORSI]]*VLOOKUP(Target_AM[[#This Row],[NIPNAS]],Target_CC[],COLUMN(AN$2)+9,0)</f>
        <v>792396.75529236195</v>
      </c>
      <c r="BC182" s="22">
        <f>Target_AM[[#This Row],[PROPORSI]]*VLOOKUP(Target_AM[[#This Row],[NIPNAS]],Target_CC[],COLUMN(AO$2)+9,0)</f>
        <v>6032290.547343405</v>
      </c>
      <c r="BD182" s="22">
        <f>Target_AM[[#This Row],[PROPORSI]]*VLOOKUP(Target_AM[[#This Row],[NIPNAS]],Target_CC[],COLUMN(AP$2)+9,0)</f>
        <v>1721168.2227272117</v>
      </c>
      <c r="BE182" s="22">
        <f>Target_AM[[#This Row],[PROPORSI]]*VLOOKUP(Target_AM[[#This Row],[NIPNAS]],Target_CC[],COLUMN(AQ$2)+9,0)</f>
        <v>3730263.1812121775</v>
      </c>
      <c r="BF182" s="22">
        <f>Target_AM[[#This Row],[PROPORSI]]*VLOOKUP(Target_AM[[#This Row],[NIPNAS]],Target_CC[],COLUMN(AR$2)+9,0)</f>
        <v>4356146.5649457099</v>
      </c>
      <c r="BG182" s="22">
        <f>Target_AM[[#This Row],[PROPORSI]]*VLOOKUP(Target_AM[[#This Row],[NIPNAS]],Target_CC[],COLUMN(AS$2)+9,0)</f>
        <v>4727385.5144472579</v>
      </c>
      <c r="BH182" s="22">
        <f>Target_AM[[#This Row],[PROPORSI]]*VLOOKUP(Target_AM[[#This Row],[NIPNAS]],Target_CC[],COLUMN(AT$2)+9,0)</f>
        <v>304335.51175167295</v>
      </c>
      <c r="BI182" s="22">
        <f>Target_AM[[#This Row],[PROPORSI]]*VLOOKUP(Target_AM[[#This Row],[NIPNAS]],Target_CC[],COLUMN(AU$2)+9,0)</f>
        <v>6178364.2199487239</v>
      </c>
      <c r="BJ182" s="22">
        <f>Target_AM[[#This Row],[PROPORSI]]*VLOOKUP(Target_AM[[#This Row],[NIPNAS]],Target_CC[],COLUMN(AV$2)+9,0)</f>
        <v>2219161.1340547749</v>
      </c>
      <c r="BK182" s="22">
        <f>Target_AM[[#This Row],[PROPORSI]]*VLOOKUP(Target_AM[[#This Row],[NIPNAS]],Target_CC[],COLUMN(AW$2)+9,0)</f>
        <v>6294176.2929679696</v>
      </c>
      <c r="BL182" s="22">
        <f>Target_AM[[#This Row],[PROPORSI]]*VLOOKUP(Target_AM[[#This Row],[NIPNAS]],Target_CC[],COLUMN(AX$2)+9,0)</f>
        <v>4667404.7998496499</v>
      </c>
      <c r="BM182" s="22">
        <f>Target_AM[[#This Row],[PROPORSI]]*VLOOKUP(Target_AM[[#This Row],[NIPNAS]],Target_CC[],COLUMN(AY$2)+9,0)</f>
        <v>3677144.2621599752</v>
      </c>
      <c r="BN182" s="22">
        <f>Target_AM[[#This Row],[PROPORSI]]*VLOOKUP(Target_AM[[#This Row],[NIPNAS]],Target_CC[],COLUMN(AZ$2)+9,0)</f>
        <v>44700237.006700888</v>
      </c>
      <c r="BO182" s="22">
        <f>Target_AM[[#This Row],[PROPORSI]]*VLOOKUP(Target_AM[[#This Row],[NIPNAS]],Target_CC[],COLUMN(BA$2)+9,0)</f>
        <v>202800</v>
      </c>
      <c r="BP182" s="22">
        <f>Target_AM[[#This Row],[PROPORSI]]*VLOOKUP(Target_AM[[#This Row],[NIPNAS]],Target_CC[],COLUMN(BB$2)+9,0)</f>
        <v>202800</v>
      </c>
      <c r="BQ182" s="22">
        <f>Target_AM[[#This Row],[PROPORSI]]*VLOOKUP(Target_AM[[#This Row],[NIPNAS]],Target_CC[],COLUMN(BC$2)+9,0)</f>
        <v>202800</v>
      </c>
      <c r="BR182" s="22">
        <f>Target_AM[[#This Row],[PROPORSI]]*VLOOKUP(Target_AM[[#This Row],[NIPNAS]],Target_CC[],COLUMN(BD$2)+9,0)</f>
        <v>202800</v>
      </c>
      <c r="BS182" s="22">
        <f>Target_AM[[#This Row],[PROPORSI]]*VLOOKUP(Target_AM[[#This Row],[NIPNAS]],Target_CC[],COLUMN(BE$2)+9,0)</f>
        <v>202800</v>
      </c>
      <c r="BT182" s="22">
        <f>Target_AM[[#This Row],[PROPORSI]]*VLOOKUP(Target_AM[[#This Row],[NIPNAS]],Target_CC[],COLUMN(BF$2)+9,0)</f>
        <v>202800</v>
      </c>
      <c r="BU182" s="22">
        <f>Target_AM[[#This Row],[PROPORSI]]*VLOOKUP(Target_AM[[#This Row],[NIPNAS]],Target_CC[],COLUMN(BG$2)+9,0)</f>
        <v>202800</v>
      </c>
      <c r="BV182" s="22">
        <f>Target_AM[[#This Row],[PROPORSI]]*VLOOKUP(Target_AM[[#This Row],[NIPNAS]],Target_CC[],COLUMN(BH$2)+9,0)</f>
        <v>202800</v>
      </c>
      <c r="BW182" s="22">
        <f>Target_AM[[#This Row],[PROPORSI]]*VLOOKUP(Target_AM[[#This Row],[NIPNAS]],Target_CC[],COLUMN(BI$2)+9,0)</f>
        <v>202800</v>
      </c>
      <c r="BX182" s="22">
        <f>Target_AM[[#This Row],[PROPORSI]]*VLOOKUP(Target_AM[[#This Row],[NIPNAS]],Target_CC[],COLUMN(BJ$2)+9,0)</f>
        <v>202800</v>
      </c>
      <c r="BY182" s="22">
        <f>Target_AM[[#This Row],[PROPORSI]]*VLOOKUP(Target_AM[[#This Row],[NIPNAS]],Target_CC[],COLUMN(BK$2)+9,0)</f>
        <v>202800</v>
      </c>
      <c r="BZ182" s="22">
        <f>Target_AM[[#This Row],[PROPORSI]]*VLOOKUP(Target_AM[[#This Row],[NIPNAS]],Target_CC[],COLUMN(BL$2)+9,0)</f>
        <v>202800</v>
      </c>
      <c r="CA182" s="22">
        <f>Target_AM[[#This Row],[PROPORSI]]*VLOOKUP(Target_AM[[#This Row],[NIPNAS]],Target_CC[],COLUMN(BM$2)+9,0)</f>
        <v>2433600</v>
      </c>
      <c r="CB182" s="22">
        <f>Target_AM[[#This Row],[PROPORSI]]*VLOOKUP(Target_AM[[#This Row],[NIPNAS]],Target_CC[],COLUMN(BN$2)+9,0)</f>
        <v>0</v>
      </c>
      <c r="CC182" s="22">
        <f>Target_AM[[#This Row],[PROPORSI]]*VLOOKUP(Target_AM[[#This Row],[NIPNAS]],Target_CC[],COLUMN(BO$2)+9,0)</f>
        <v>0</v>
      </c>
      <c r="CD182" s="22">
        <f>Target_AM[[#This Row],[PROPORSI]]*VLOOKUP(Target_AM[[#This Row],[NIPNAS]],Target_CC[],COLUMN(BP$2)+9,0)</f>
        <v>0</v>
      </c>
      <c r="CE182" s="22">
        <f>Target_AM[[#This Row],[PROPORSI]]*VLOOKUP(Target_AM[[#This Row],[NIPNAS]],Target_CC[],COLUMN(BQ$2)+9,0)</f>
        <v>0</v>
      </c>
      <c r="CF182" s="22">
        <f>Target_AM[[#This Row],[PROPORSI]]*VLOOKUP(Target_AM[[#This Row],[NIPNAS]],Target_CC[],COLUMN(BR$2)+9,0)</f>
        <v>0</v>
      </c>
      <c r="CG182" s="22">
        <f>Target_AM[[#This Row],[PROPORSI]]*VLOOKUP(Target_AM[[#This Row],[NIPNAS]],Target_CC[],COLUMN(BS$2)+9,0)</f>
        <v>0</v>
      </c>
      <c r="CH182" s="22">
        <f>Target_AM[[#This Row],[PROPORSI]]*VLOOKUP(Target_AM[[#This Row],[NIPNAS]],Target_CC[],COLUMN(BT$2)+9,0)</f>
        <v>0</v>
      </c>
      <c r="CI182" s="22">
        <f>Target_AM[[#This Row],[PROPORSI]]*VLOOKUP(Target_AM[[#This Row],[NIPNAS]],Target_CC[],COLUMN(BU$2)+9,0)</f>
        <v>0</v>
      </c>
      <c r="CJ182" s="22">
        <f>Target_AM[[#This Row],[PROPORSI]]*VLOOKUP(Target_AM[[#This Row],[NIPNAS]],Target_CC[],COLUMN(BV$2)+9,0)</f>
        <v>0</v>
      </c>
      <c r="CK182" s="22">
        <f>Target_AM[[#This Row],[PROPORSI]]*VLOOKUP(Target_AM[[#This Row],[NIPNAS]],Target_CC[],COLUMN(BW$2)+9,0)</f>
        <v>0</v>
      </c>
      <c r="CL182" s="22">
        <f>Target_AM[[#This Row],[PROPORSI]]*VLOOKUP(Target_AM[[#This Row],[NIPNAS]],Target_CC[],COLUMN(BX$2)+9,0)</f>
        <v>0</v>
      </c>
      <c r="CM182" s="22">
        <f>Target_AM[[#This Row],[PROPORSI]]*VLOOKUP(Target_AM[[#This Row],[NIPNAS]],Target_CC[],COLUMN(BY$2)+9,0)</f>
        <v>0</v>
      </c>
      <c r="CN182" s="22">
        <f>Target_AM[[#This Row],[PROPORSI]]*VLOOKUP(Target_AM[[#This Row],[NIPNAS]],Target_CC[],COLUMN(BZ$2)+9,0)</f>
        <v>0</v>
      </c>
      <c r="CO182" s="22">
        <f>Target_AM[[#This Row],[PROPORSI]]*VLOOKUP(Target_AM[[#This Row],[NIPNAS]],Target_CC[],COLUMN(CA$2)+9,0)</f>
        <v>202800</v>
      </c>
      <c r="CP182" s="22">
        <f>Target_AM[[#This Row],[PROPORSI]]*VLOOKUP(Target_AM[[#This Row],[NIPNAS]],Target_CC[],COLUMN(CB$2)+9,0)</f>
        <v>202800</v>
      </c>
      <c r="CQ182" s="22">
        <f>Target_AM[[#This Row],[PROPORSI]]*VLOOKUP(Target_AM[[#This Row],[NIPNAS]],Target_CC[],COLUMN(CC$2)+9,0)</f>
        <v>202800</v>
      </c>
      <c r="CR182" s="22">
        <f>Target_AM[[#This Row],[PROPORSI]]*VLOOKUP(Target_AM[[#This Row],[NIPNAS]],Target_CC[],COLUMN(CD$2)+9,0)</f>
        <v>202800</v>
      </c>
      <c r="CS182" s="22">
        <f>Target_AM[[#This Row],[PROPORSI]]*VLOOKUP(Target_AM[[#This Row],[NIPNAS]],Target_CC[],COLUMN(CE$2)+9,0)</f>
        <v>202800</v>
      </c>
      <c r="CT182" s="22">
        <f>Target_AM[[#This Row],[PROPORSI]]*VLOOKUP(Target_AM[[#This Row],[NIPNAS]],Target_CC[],COLUMN(CF$2)+9,0)</f>
        <v>202800</v>
      </c>
      <c r="CU182" s="22">
        <f>Target_AM[[#This Row],[PROPORSI]]*VLOOKUP(Target_AM[[#This Row],[NIPNAS]],Target_CC[],COLUMN(CG$2)+9,0)</f>
        <v>202800</v>
      </c>
      <c r="CV182" s="22">
        <f>Target_AM[[#This Row],[PROPORSI]]*VLOOKUP(Target_AM[[#This Row],[NIPNAS]],Target_CC[],COLUMN(CH$2)+9,0)</f>
        <v>202800</v>
      </c>
      <c r="CW182" s="22">
        <f>Target_AM[[#This Row],[PROPORSI]]*VLOOKUP(Target_AM[[#This Row],[NIPNAS]],Target_CC[],COLUMN(CI$2)+9,0)</f>
        <v>202800</v>
      </c>
      <c r="CX182" s="22">
        <f>Target_AM[[#This Row],[PROPORSI]]*VLOOKUP(Target_AM[[#This Row],[NIPNAS]],Target_CC[],COLUMN(CJ$2)+9,0)</f>
        <v>202800</v>
      </c>
      <c r="CY182" s="22">
        <f>Target_AM[[#This Row],[PROPORSI]]*VLOOKUP(Target_AM[[#This Row],[NIPNAS]],Target_CC[],COLUMN(CK$2)+9,0)</f>
        <v>202800</v>
      </c>
      <c r="CZ182" s="22">
        <f>Target_AM[[#This Row],[PROPORSI]]*VLOOKUP(Target_AM[[#This Row],[NIPNAS]],Target_CC[],COLUMN(CL$2)+9,0)</f>
        <v>202800</v>
      </c>
      <c r="DA182" s="22">
        <f>Target_AM[[#This Row],[PROPORSI]]*VLOOKUP(Target_AM[[#This Row],[NIPNAS]],Target_CC[],COLUMN(CM$2)+9,0)</f>
        <v>2433600</v>
      </c>
      <c r="DB182" s="22">
        <f>Target_AM[[#This Row],[PROPORSI]]*VLOOKUP(Target_AM[[#This Row],[NIPNAS]],Target_CC[],COLUMN(CN$2)+9,0)</f>
        <v>0</v>
      </c>
      <c r="DC182" s="22">
        <f>Target_AM[[#This Row],[PROPORSI]]*VLOOKUP(Target_AM[[#This Row],[NIPNAS]],Target_CC[],COLUMN(CO$2)+9,0)</f>
        <v>0</v>
      </c>
      <c r="DD182" s="22">
        <f>Target_AM[[#This Row],[PROPORSI]]*VLOOKUP(Target_AM[[#This Row],[NIPNAS]],Target_CC[],COLUMN(CP$2)+9,0)</f>
        <v>0</v>
      </c>
      <c r="DE182" s="22">
        <f>Target_AM[[#This Row],[PROPORSI]]*VLOOKUP(Target_AM[[#This Row],[NIPNAS]],Target_CC[],COLUMN(CQ$2)+9,0)</f>
        <v>0</v>
      </c>
      <c r="DF182" s="22">
        <f>Target_AM[[#This Row],[PROPORSI]]*VLOOKUP(Target_AM[[#This Row],[NIPNAS]],Target_CC[],COLUMN(CR$2)+9,0)</f>
        <v>0</v>
      </c>
      <c r="DG182" s="22">
        <f>Target_AM[[#This Row],[PROPORSI]]*VLOOKUP(Target_AM[[#This Row],[NIPNAS]],Target_CC[],COLUMN(CS$2)+9,0)</f>
        <v>0</v>
      </c>
      <c r="DH182" s="22">
        <f>Target_AM[[#This Row],[PROPORSI]]*VLOOKUP(Target_AM[[#This Row],[NIPNAS]],Target_CC[],COLUMN(CT$2)+9,0)</f>
        <v>0</v>
      </c>
      <c r="DI182" s="22">
        <f>Target_AM[[#This Row],[PROPORSI]]*VLOOKUP(Target_AM[[#This Row],[NIPNAS]],Target_CC[],COLUMN(CU$2)+9,0)</f>
        <v>0</v>
      </c>
      <c r="DJ182" s="22">
        <f>Target_AM[[#This Row],[PROPORSI]]*VLOOKUP(Target_AM[[#This Row],[NIPNAS]],Target_CC[],COLUMN(CV$2)+9,0)</f>
        <v>0</v>
      </c>
      <c r="DK182" s="22">
        <f>Target_AM[[#This Row],[PROPORSI]]*VLOOKUP(Target_AM[[#This Row],[NIPNAS]],Target_CC[],COLUMN(CW$2)+9,0)</f>
        <v>0</v>
      </c>
      <c r="DL182" s="22">
        <f>Target_AM[[#This Row],[PROPORSI]]*VLOOKUP(Target_AM[[#This Row],[NIPNAS]],Target_CC[],COLUMN(CX$2)+9,0)</f>
        <v>0</v>
      </c>
      <c r="DM182" s="22">
        <f>Target_AM[[#This Row],[PROPORSI]]*VLOOKUP(Target_AM[[#This Row],[NIPNAS]],Target_CC[],COLUMN(CY$2)+9,0)</f>
        <v>0</v>
      </c>
      <c r="DN182" s="22">
        <f>Target_AM[[#This Row],[PROPORSI]]*VLOOKUP(Target_AM[[#This Row],[NIPNAS]],Target_CC[],COLUMN(CZ$2)+9,0)</f>
        <v>0</v>
      </c>
      <c r="DO182" s="22">
        <f>Target_AM[[#This Row],[PROPORSI]]*VLOOKUP(Target_AM[[#This Row],[NIPNAS]],Target_CC[],COLUMN(DA$2)+9,0)</f>
        <v>0</v>
      </c>
      <c r="DP182" s="22">
        <f>Target_AM[[#This Row],[PROPORSI]]*VLOOKUP(Target_AM[[#This Row],[NIPNAS]],Target_CC[],COLUMN(DB$2)+9,0)</f>
        <v>0</v>
      </c>
      <c r="DQ182" s="22">
        <f>Target_AM[[#This Row],[PROPORSI]]*VLOOKUP(Target_AM[[#This Row],[NIPNAS]],Target_CC[],COLUMN(DC$2)+9,0)</f>
        <v>0</v>
      </c>
      <c r="DR182" s="22">
        <f>Target_AM[[#This Row],[PROPORSI]]*VLOOKUP(Target_AM[[#This Row],[NIPNAS]],Target_CC[],COLUMN(DD$2)+9,0)</f>
        <v>0</v>
      </c>
      <c r="DS182" s="22">
        <f>Target_AM[[#This Row],[PROPORSI]]*VLOOKUP(Target_AM[[#This Row],[NIPNAS]],Target_CC[],COLUMN(DE$2)+9,0)</f>
        <v>0</v>
      </c>
      <c r="DT182" s="22">
        <f>Target_AM[[#This Row],[PROPORSI]]*VLOOKUP(Target_AM[[#This Row],[NIPNAS]],Target_CC[],COLUMN(DF$2)+9,0)</f>
        <v>0</v>
      </c>
      <c r="DU182" s="22">
        <f>Target_AM[[#This Row],[PROPORSI]]*VLOOKUP(Target_AM[[#This Row],[NIPNAS]],Target_CC[],COLUMN(DG$2)+9,0)</f>
        <v>0</v>
      </c>
      <c r="DV182" s="22">
        <f>Target_AM[[#This Row],[PROPORSI]]*VLOOKUP(Target_AM[[#This Row],[NIPNAS]],Target_CC[],COLUMN(DH$2)+9,0)</f>
        <v>0</v>
      </c>
      <c r="DW182" s="22">
        <f>Target_AM[[#This Row],[PROPORSI]]*VLOOKUP(Target_AM[[#This Row],[NIPNAS]],Target_CC[],COLUMN(DI$2)+9,0)</f>
        <v>0</v>
      </c>
      <c r="DX182" s="22">
        <f>Target_AM[[#This Row],[PROPORSI]]*VLOOKUP(Target_AM[[#This Row],[NIPNAS]],Target_CC[],COLUMN(DJ$2)+9,0)</f>
        <v>0</v>
      </c>
      <c r="DY182" s="22">
        <f>Target_AM[[#This Row],[PROPORSI]]*VLOOKUP(Target_AM[[#This Row],[NIPNAS]],Target_CC[],COLUMN(DK$2)+9,0)</f>
        <v>0</v>
      </c>
      <c r="DZ182" s="22">
        <f>Target_AM[[#This Row],[PROPORSI]]*VLOOKUP(Target_AM[[#This Row],[NIPNAS]],Target_CC[],COLUMN(DL$2)+9,0)</f>
        <v>0</v>
      </c>
      <c r="EA182" s="22">
        <f>Target_AM[[#This Row],[PROPORSI]]*VLOOKUP(Target_AM[[#This Row],[NIPNAS]],Target_CC[],COLUMN(DM$2)+9,0)</f>
        <v>0</v>
      </c>
    </row>
    <row r="183" spans="2:131" x14ac:dyDescent="0.3">
      <c r="B183">
        <v>980067</v>
      </c>
      <c r="C183" t="s">
        <v>1073</v>
      </c>
      <c r="D183">
        <v>1</v>
      </c>
      <c r="E183" s="8">
        <v>45658</v>
      </c>
      <c r="F183">
        <v>10030262</v>
      </c>
      <c r="G183" t="s">
        <v>447</v>
      </c>
      <c r="J183" t="s">
        <v>309</v>
      </c>
      <c r="K183" t="s">
        <v>25</v>
      </c>
      <c r="L183" t="s">
        <v>159</v>
      </c>
      <c r="M183" t="s">
        <v>29</v>
      </c>
      <c r="N183" s="23">
        <f>Target_AM[[#This Row],[PROPORSI]]*VLOOKUP(Target_AM[[#This Row],[NIPNAS]],Target_CC[],9,0)</f>
        <v>2041525.3264067306</v>
      </c>
      <c r="O183" s="22">
        <f>Target_AM[[#This Row],[PROPORSI]]*VLOOKUP(Target_AM[[#This Row],[NIPNAS]],Target_CC[],COLUMN(A$2)+9,0)</f>
        <v>144759.27272727274</v>
      </c>
      <c r="P183" s="22">
        <f>Target_AM[[#This Row],[PROPORSI]]*VLOOKUP(Target_AM[[#This Row],[NIPNAS]],Target_CC[],COLUMN(B$2)+9,0)</f>
        <v>152378.18181818182</v>
      </c>
      <c r="Q183" s="22">
        <f>Target_AM[[#This Row],[PROPORSI]]*VLOOKUP(Target_AM[[#This Row],[NIPNAS]],Target_CC[],COLUMN(C$2)+9,0)</f>
        <v>137140.36363636365</v>
      </c>
      <c r="R183" s="22">
        <f>Target_AM[[#This Row],[PROPORSI]]*VLOOKUP(Target_AM[[#This Row],[NIPNAS]],Target_CC[],COLUMN(D$2)+9,0)</f>
        <v>121902.54545454546</v>
      </c>
      <c r="S183" s="22">
        <f>Target_AM[[#This Row],[PROPORSI]]*VLOOKUP(Target_AM[[#This Row],[NIPNAS]],Target_CC[],COLUMN(E$2)+9,0)</f>
        <v>129521.45454545454</v>
      </c>
      <c r="T183" s="22">
        <f>Target_AM[[#This Row],[PROPORSI]]*VLOOKUP(Target_AM[[#This Row],[NIPNAS]],Target_CC[],COLUMN(F$2)+9,0)</f>
        <v>137140.36363636365</v>
      </c>
      <c r="U183" s="22">
        <f>Target_AM[[#This Row],[PROPORSI]]*VLOOKUP(Target_AM[[#This Row],[NIPNAS]],Target_CC[],COLUMN(G$2)+9,0)</f>
        <v>175234.90909090909</v>
      </c>
      <c r="V183" s="22">
        <f>Target_AM[[#This Row],[PROPORSI]]*VLOOKUP(Target_AM[[#This Row],[NIPNAS]],Target_CC[],COLUMN(H$2)+9,0)</f>
        <v>159997.09090909091</v>
      </c>
      <c r="W183" s="22">
        <f>Target_AM[[#This Row],[PROPORSI]]*VLOOKUP(Target_AM[[#This Row],[NIPNAS]],Target_CC[],COLUMN(I$2)+9,0)</f>
        <v>159997.09090909091</v>
      </c>
      <c r="X183" s="22">
        <f>Target_AM[[#This Row],[PROPORSI]]*VLOOKUP(Target_AM[[#This Row],[NIPNAS]],Target_CC[],COLUMN(J$2)+9,0)</f>
        <v>175234.90909090909</v>
      </c>
      <c r="Y183" s="22">
        <f>Target_AM[[#This Row],[PROPORSI]]*VLOOKUP(Target_AM[[#This Row],[NIPNAS]],Target_CC[],COLUMN(K$2)+9,0)</f>
        <v>152378.18181818182</v>
      </c>
      <c r="Z183" s="22">
        <f>Target_AM[[#This Row],[PROPORSI]]*VLOOKUP(Target_AM[[#This Row],[NIPNAS]],Target_CC[],COLUMN(L$2)+9,0)</f>
        <v>159997.09090909091</v>
      </c>
      <c r="AA183" s="22">
        <f>Target_AM[[#This Row],[PROPORSI]]*VLOOKUP(Target_AM[[#This Row],[NIPNAS]],Target_CC[],COLUMN(M$2)+9,0)</f>
        <v>1805681.4545454546</v>
      </c>
      <c r="AB183" s="22">
        <f>Target_AM[[#This Row],[PROPORSI]]*VLOOKUP(Target_AM[[#This Row],[NIPNAS]],Target_CC[],COLUMN(N$2)+9,0)</f>
        <v>19398.166016373572</v>
      </c>
      <c r="AC183" s="22">
        <f>Target_AM[[#This Row],[PROPORSI]]*VLOOKUP(Target_AM[[#This Row],[NIPNAS]],Target_CC[],COLUMN(O$2)+9,0)</f>
        <v>20628.939035584302</v>
      </c>
      <c r="AD183" s="22">
        <f>Target_AM[[#This Row],[PROPORSI]]*VLOOKUP(Target_AM[[#This Row],[NIPNAS]],Target_CC[],COLUMN(P$2)+9,0)</f>
        <v>27143.018499443126</v>
      </c>
      <c r="AE183" s="22">
        <f>Target_AM[[#This Row],[PROPORSI]]*VLOOKUP(Target_AM[[#This Row],[NIPNAS]],Target_CC[],COLUMN(Q$2)+9,0)</f>
        <v>27673.757700207476</v>
      </c>
      <c r="AF183" s="22">
        <f>Target_AM[[#This Row],[PROPORSI]]*VLOOKUP(Target_AM[[#This Row],[NIPNAS]],Target_CC[],COLUMN(R$2)+9,0)</f>
        <v>36196.814034229043</v>
      </c>
      <c r="AG183" s="22">
        <f>Target_AM[[#This Row],[PROPORSI]]*VLOOKUP(Target_AM[[#This Row],[NIPNAS]],Target_CC[],COLUMN(S$2)+9,0)</f>
        <v>33820.639484648775</v>
      </c>
      <c r="AH183" s="22">
        <f>Target_AM[[#This Row],[PROPORSI]]*VLOOKUP(Target_AM[[#This Row],[NIPNAS]],Target_CC[],COLUMN(T$2)+9,0)</f>
        <v>29699.275774991671</v>
      </c>
      <c r="AI183" s="22">
        <f>Target_AM[[#This Row],[PROPORSI]]*VLOOKUP(Target_AM[[#This Row],[NIPNAS]],Target_CC[],COLUMN(U$2)+9,0)</f>
        <v>33596.124769952323</v>
      </c>
      <c r="AJ183" s="22">
        <f>Target_AM[[#This Row],[PROPORSI]]*VLOOKUP(Target_AM[[#This Row],[NIPNAS]],Target_CC[],COLUMN(V$2)+9,0)</f>
        <v>29171.458960247841</v>
      </c>
      <c r="AK183" s="22">
        <f>Target_AM[[#This Row],[PROPORSI]]*VLOOKUP(Target_AM[[#This Row],[NIPNAS]],Target_CC[],COLUMN(W$2)+9,0)</f>
        <v>30700.487763770998</v>
      </c>
      <c r="AL183" s="22">
        <f>Target_AM[[#This Row],[PROPORSI]]*VLOOKUP(Target_AM[[#This Row],[NIPNAS]],Target_CC[],COLUMN(X$2)+9,0)</f>
        <v>37720.048530423774</v>
      </c>
      <c r="AM183" s="22">
        <f>Target_AM[[#This Row],[PROPORSI]]*VLOOKUP(Target_AM[[#This Row],[NIPNAS]],Target_CC[],COLUMN(Y$2)+9,0)</f>
        <v>44752.036867687719</v>
      </c>
      <c r="AN183" s="22">
        <f>Target_AM[[#This Row],[PROPORSI]]*VLOOKUP(Target_AM[[#This Row],[NIPNAS]],Target_CC[],COLUMN(Z$2)+9,0)</f>
        <v>370500.7674375606</v>
      </c>
      <c r="AO183" s="22">
        <f>Target_AM[[#This Row],[PROPORSI]]*VLOOKUP(Target_AM[[#This Row],[NIPNAS]],Target_CC[],COLUMN(AA$2)+9,0)</f>
        <v>164157.43874364631</v>
      </c>
      <c r="AP183" s="22">
        <f>Target_AM[[#This Row],[PROPORSI]]*VLOOKUP(Target_AM[[#This Row],[NIPNAS]],Target_CC[],COLUMN(AB$2)+9,0)</f>
        <v>173007.12085376613</v>
      </c>
      <c r="AQ183" s="22">
        <f>Target_AM[[#This Row],[PROPORSI]]*VLOOKUP(Target_AM[[#This Row],[NIPNAS]],Target_CC[],COLUMN(AC$2)+9,0)</f>
        <v>164283.38213580678</v>
      </c>
      <c r="AR183" s="22">
        <f>Target_AM[[#This Row],[PROPORSI]]*VLOOKUP(Target_AM[[#This Row],[NIPNAS]],Target_CC[],COLUMN(AD$2)+9,0)</f>
        <v>149576.30315475294</v>
      </c>
      <c r="AS183" s="22">
        <f>Target_AM[[#This Row],[PROPORSI]]*VLOOKUP(Target_AM[[#This Row],[NIPNAS]],Target_CC[],COLUMN(AE$2)+9,0)</f>
        <v>165718.26857968359</v>
      </c>
      <c r="AT183" s="22">
        <f>Target_AM[[#This Row],[PROPORSI]]*VLOOKUP(Target_AM[[#This Row],[NIPNAS]],Target_CC[],COLUMN(AF$2)+9,0)</f>
        <v>170961.00312101241</v>
      </c>
      <c r="AU183" s="22">
        <f>Target_AM[[#This Row],[PROPORSI]]*VLOOKUP(Target_AM[[#This Row],[NIPNAS]],Target_CC[],COLUMN(AG$2)+9,0)</f>
        <v>204934.18486590075</v>
      </c>
      <c r="AV183" s="22">
        <f>Target_AM[[#This Row],[PROPORSI]]*VLOOKUP(Target_AM[[#This Row],[NIPNAS]],Target_CC[],COLUMN(AH$2)+9,0)</f>
        <v>193593.21567904323</v>
      </c>
      <c r="AW183" s="22">
        <f>Target_AM[[#This Row],[PROPORSI]]*VLOOKUP(Target_AM[[#This Row],[NIPNAS]],Target_CC[],COLUMN(AI$2)+9,0)</f>
        <v>189168.54986933875</v>
      </c>
      <c r="AX183" s="22">
        <f>Target_AM[[#This Row],[PROPORSI]]*VLOOKUP(Target_AM[[#This Row],[NIPNAS]],Target_CC[],COLUMN(AJ$2)+9,0)</f>
        <v>205935.39685468009</v>
      </c>
      <c r="AY183" s="22">
        <f>Target_AM[[#This Row],[PROPORSI]]*VLOOKUP(Target_AM[[#This Row],[NIPNAS]],Target_CC[],COLUMN(AK$2)+9,0)</f>
        <v>190098.2303486056</v>
      </c>
      <c r="AZ183" s="22">
        <f>Target_AM[[#This Row],[PROPORSI]]*VLOOKUP(Target_AM[[#This Row],[NIPNAS]],Target_CC[],COLUMN(AL$2)+9,0)</f>
        <v>204749.12777677862</v>
      </c>
      <c r="BA183" s="22">
        <f>Target_AM[[#This Row],[PROPORSI]]*VLOOKUP(Target_AM[[#This Row],[NIPNAS]],Target_CC[],COLUMN(AM$2)+9,0)</f>
        <v>2176182.2219830155</v>
      </c>
      <c r="BB183" s="22">
        <f>Target_AM[[#This Row],[PROPORSI]]*VLOOKUP(Target_AM[[#This Row],[NIPNAS]],Target_CC[],COLUMN(AN$2)+9,0)</f>
        <v>0</v>
      </c>
      <c r="BC183" s="22">
        <f>Target_AM[[#This Row],[PROPORSI]]*VLOOKUP(Target_AM[[#This Row],[NIPNAS]],Target_CC[],COLUMN(AO$2)+9,0)</f>
        <v>0</v>
      </c>
      <c r="BD183" s="22">
        <f>Target_AM[[#This Row],[PROPORSI]]*VLOOKUP(Target_AM[[#This Row],[NIPNAS]],Target_CC[],COLUMN(AP$2)+9,0)</f>
        <v>0</v>
      </c>
      <c r="BE183" s="22">
        <f>Target_AM[[#This Row],[PROPORSI]]*VLOOKUP(Target_AM[[#This Row],[NIPNAS]],Target_CC[],COLUMN(AQ$2)+9,0)</f>
        <v>0</v>
      </c>
      <c r="BF183" s="22">
        <f>Target_AM[[#This Row],[PROPORSI]]*VLOOKUP(Target_AM[[#This Row],[NIPNAS]],Target_CC[],COLUMN(AR$2)+9,0)</f>
        <v>0</v>
      </c>
      <c r="BG183" s="22">
        <f>Target_AM[[#This Row],[PROPORSI]]*VLOOKUP(Target_AM[[#This Row],[NIPNAS]],Target_CC[],COLUMN(AS$2)+9,0)</f>
        <v>0</v>
      </c>
      <c r="BH183" s="22">
        <f>Target_AM[[#This Row],[PROPORSI]]*VLOOKUP(Target_AM[[#This Row],[NIPNAS]],Target_CC[],COLUMN(AT$2)+9,0)</f>
        <v>0</v>
      </c>
      <c r="BI183" s="22">
        <f>Target_AM[[#This Row],[PROPORSI]]*VLOOKUP(Target_AM[[#This Row],[NIPNAS]],Target_CC[],COLUMN(AU$2)+9,0)</f>
        <v>0</v>
      </c>
      <c r="BJ183" s="22">
        <f>Target_AM[[#This Row],[PROPORSI]]*VLOOKUP(Target_AM[[#This Row],[NIPNAS]],Target_CC[],COLUMN(AV$2)+9,0)</f>
        <v>0</v>
      </c>
      <c r="BK183" s="22">
        <f>Target_AM[[#This Row],[PROPORSI]]*VLOOKUP(Target_AM[[#This Row],[NIPNAS]],Target_CC[],COLUMN(AW$2)+9,0)</f>
        <v>0</v>
      </c>
      <c r="BL183" s="22">
        <f>Target_AM[[#This Row],[PROPORSI]]*VLOOKUP(Target_AM[[#This Row],[NIPNAS]],Target_CC[],COLUMN(AX$2)+9,0)</f>
        <v>0</v>
      </c>
      <c r="BM183" s="22">
        <f>Target_AM[[#This Row],[PROPORSI]]*VLOOKUP(Target_AM[[#This Row],[NIPNAS]],Target_CC[],COLUMN(AY$2)+9,0)</f>
        <v>0</v>
      </c>
      <c r="BN183" s="22">
        <f>Target_AM[[#This Row],[PROPORSI]]*VLOOKUP(Target_AM[[#This Row],[NIPNAS]],Target_CC[],COLUMN(AZ$2)+9,0)</f>
        <v>0</v>
      </c>
      <c r="BO183" s="22">
        <f>Target_AM[[#This Row],[PROPORSI]]*VLOOKUP(Target_AM[[#This Row],[NIPNAS]],Target_CC[],COLUMN(BA$2)+9,0)</f>
        <v>172800</v>
      </c>
      <c r="BP183" s="22">
        <f>Target_AM[[#This Row],[PROPORSI]]*VLOOKUP(Target_AM[[#This Row],[NIPNAS]],Target_CC[],COLUMN(BB$2)+9,0)</f>
        <v>172800</v>
      </c>
      <c r="BQ183" s="22">
        <f>Target_AM[[#This Row],[PROPORSI]]*VLOOKUP(Target_AM[[#This Row],[NIPNAS]],Target_CC[],COLUMN(BC$2)+9,0)</f>
        <v>172800</v>
      </c>
      <c r="BR183" s="22">
        <f>Target_AM[[#This Row],[PROPORSI]]*VLOOKUP(Target_AM[[#This Row],[NIPNAS]],Target_CC[],COLUMN(BD$2)+9,0)</f>
        <v>172800</v>
      </c>
      <c r="BS183" s="22">
        <f>Target_AM[[#This Row],[PROPORSI]]*VLOOKUP(Target_AM[[#This Row],[NIPNAS]],Target_CC[],COLUMN(BE$2)+9,0)</f>
        <v>172800</v>
      </c>
      <c r="BT183" s="22">
        <f>Target_AM[[#This Row],[PROPORSI]]*VLOOKUP(Target_AM[[#This Row],[NIPNAS]],Target_CC[],COLUMN(BF$2)+9,0)</f>
        <v>172800</v>
      </c>
      <c r="BU183" s="22">
        <f>Target_AM[[#This Row],[PROPORSI]]*VLOOKUP(Target_AM[[#This Row],[NIPNAS]],Target_CC[],COLUMN(BG$2)+9,0)</f>
        <v>172800</v>
      </c>
      <c r="BV183" s="22">
        <f>Target_AM[[#This Row],[PROPORSI]]*VLOOKUP(Target_AM[[#This Row],[NIPNAS]],Target_CC[],COLUMN(BH$2)+9,0)</f>
        <v>172800</v>
      </c>
      <c r="BW183" s="22">
        <f>Target_AM[[#This Row],[PROPORSI]]*VLOOKUP(Target_AM[[#This Row],[NIPNAS]],Target_CC[],COLUMN(BI$2)+9,0)</f>
        <v>172800</v>
      </c>
      <c r="BX183" s="22">
        <f>Target_AM[[#This Row],[PROPORSI]]*VLOOKUP(Target_AM[[#This Row],[NIPNAS]],Target_CC[],COLUMN(BJ$2)+9,0)</f>
        <v>172800</v>
      </c>
      <c r="BY183" s="22">
        <f>Target_AM[[#This Row],[PROPORSI]]*VLOOKUP(Target_AM[[#This Row],[NIPNAS]],Target_CC[],COLUMN(BK$2)+9,0)</f>
        <v>172800</v>
      </c>
      <c r="BZ183" s="22">
        <f>Target_AM[[#This Row],[PROPORSI]]*VLOOKUP(Target_AM[[#This Row],[NIPNAS]],Target_CC[],COLUMN(BL$2)+9,0)</f>
        <v>172800</v>
      </c>
      <c r="CA183" s="22">
        <f>Target_AM[[#This Row],[PROPORSI]]*VLOOKUP(Target_AM[[#This Row],[NIPNAS]],Target_CC[],COLUMN(BM$2)+9,0)</f>
        <v>2073600</v>
      </c>
      <c r="CB183" s="22">
        <f>Target_AM[[#This Row],[PROPORSI]]*VLOOKUP(Target_AM[[#This Row],[NIPNAS]],Target_CC[],COLUMN(BN$2)+9,0)</f>
        <v>0</v>
      </c>
      <c r="CC183" s="22">
        <f>Target_AM[[#This Row],[PROPORSI]]*VLOOKUP(Target_AM[[#This Row],[NIPNAS]],Target_CC[],COLUMN(BO$2)+9,0)</f>
        <v>0</v>
      </c>
      <c r="CD183" s="22">
        <f>Target_AM[[#This Row],[PROPORSI]]*VLOOKUP(Target_AM[[#This Row],[NIPNAS]],Target_CC[],COLUMN(BP$2)+9,0)</f>
        <v>0</v>
      </c>
      <c r="CE183" s="22">
        <f>Target_AM[[#This Row],[PROPORSI]]*VLOOKUP(Target_AM[[#This Row],[NIPNAS]],Target_CC[],COLUMN(BQ$2)+9,0)</f>
        <v>0</v>
      </c>
      <c r="CF183" s="22">
        <f>Target_AM[[#This Row],[PROPORSI]]*VLOOKUP(Target_AM[[#This Row],[NIPNAS]],Target_CC[],COLUMN(BR$2)+9,0)</f>
        <v>0</v>
      </c>
      <c r="CG183" s="22">
        <f>Target_AM[[#This Row],[PROPORSI]]*VLOOKUP(Target_AM[[#This Row],[NIPNAS]],Target_CC[],COLUMN(BS$2)+9,0)</f>
        <v>0</v>
      </c>
      <c r="CH183" s="22">
        <f>Target_AM[[#This Row],[PROPORSI]]*VLOOKUP(Target_AM[[#This Row],[NIPNAS]],Target_CC[],COLUMN(BT$2)+9,0)</f>
        <v>0</v>
      </c>
      <c r="CI183" s="22">
        <f>Target_AM[[#This Row],[PROPORSI]]*VLOOKUP(Target_AM[[#This Row],[NIPNAS]],Target_CC[],COLUMN(BU$2)+9,0)</f>
        <v>0</v>
      </c>
      <c r="CJ183" s="22">
        <f>Target_AM[[#This Row],[PROPORSI]]*VLOOKUP(Target_AM[[#This Row],[NIPNAS]],Target_CC[],COLUMN(BV$2)+9,0)</f>
        <v>0</v>
      </c>
      <c r="CK183" s="22">
        <f>Target_AM[[#This Row],[PROPORSI]]*VLOOKUP(Target_AM[[#This Row],[NIPNAS]],Target_CC[],COLUMN(BW$2)+9,0)</f>
        <v>0</v>
      </c>
      <c r="CL183" s="22">
        <f>Target_AM[[#This Row],[PROPORSI]]*VLOOKUP(Target_AM[[#This Row],[NIPNAS]],Target_CC[],COLUMN(BX$2)+9,0)</f>
        <v>0</v>
      </c>
      <c r="CM183" s="22">
        <f>Target_AM[[#This Row],[PROPORSI]]*VLOOKUP(Target_AM[[#This Row],[NIPNAS]],Target_CC[],COLUMN(BY$2)+9,0)</f>
        <v>0</v>
      </c>
      <c r="CN183" s="22">
        <f>Target_AM[[#This Row],[PROPORSI]]*VLOOKUP(Target_AM[[#This Row],[NIPNAS]],Target_CC[],COLUMN(BZ$2)+9,0)</f>
        <v>0</v>
      </c>
      <c r="CO183" s="22">
        <f>Target_AM[[#This Row],[PROPORSI]]*VLOOKUP(Target_AM[[#This Row],[NIPNAS]],Target_CC[],COLUMN(CA$2)+9,0)</f>
        <v>172800</v>
      </c>
      <c r="CP183" s="22">
        <f>Target_AM[[#This Row],[PROPORSI]]*VLOOKUP(Target_AM[[#This Row],[NIPNAS]],Target_CC[],COLUMN(CB$2)+9,0)</f>
        <v>172800</v>
      </c>
      <c r="CQ183" s="22">
        <f>Target_AM[[#This Row],[PROPORSI]]*VLOOKUP(Target_AM[[#This Row],[NIPNAS]],Target_CC[],COLUMN(CC$2)+9,0)</f>
        <v>172800</v>
      </c>
      <c r="CR183" s="22">
        <f>Target_AM[[#This Row],[PROPORSI]]*VLOOKUP(Target_AM[[#This Row],[NIPNAS]],Target_CC[],COLUMN(CD$2)+9,0)</f>
        <v>172800</v>
      </c>
      <c r="CS183" s="22">
        <f>Target_AM[[#This Row],[PROPORSI]]*VLOOKUP(Target_AM[[#This Row],[NIPNAS]],Target_CC[],COLUMN(CE$2)+9,0)</f>
        <v>172800</v>
      </c>
      <c r="CT183" s="22">
        <f>Target_AM[[#This Row],[PROPORSI]]*VLOOKUP(Target_AM[[#This Row],[NIPNAS]],Target_CC[],COLUMN(CF$2)+9,0)</f>
        <v>172800</v>
      </c>
      <c r="CU183" s="22">
        <f>Target_AM[[#This Row],[PROPORSI]]*VLOOKUP(Target_AM[[#This Row],[NIPNAS]],Target_CC[],COLUMN(CG$2)+9,0)</f>
        <v>172800</v>
      </c>
      <c r="CV183" s="22">
        <f>Target_AM[[#This Row],[PROPORSI]]*VLOOKUP(Target_AM[[#This Row],[NIPNAS]],Target_CC[],COLUMN(CH$2)+9,0)</f>
        <v>172800</v>
      </c>
      <c r="CW183" s="22">
        <f>Target_AM[[#This Row],[PROPORSI]]*VLOOKUP(Target_AM[[#This Row],[NIPNAS]],Target_CC[],COLUMN(CI$2)+9,0)</f>
        <v>172800</v>
      </c>
      <c r="CX183" s="22">
        <f>Target_AM[[#This Row],[PROPORSI]]*VLOOKUP(Target_AM[[#This Row],[NIPNAS]],Target_CC[],COLUMN(CJ$2)+9,0)</f>
        <v>172800</v>
      </c>
      <c r="CY183" s="22">
        <f>Target_AM[[#This Row],[PROPORSI]]*VLOOKUP(Target_AM[[#This Row],[NIPNAS]],Target_CC[],COLUMN(CK$2)+9,0)</f>
        <v>172800</v>
      </c>
      <c r="CZ183" s="22">
        <f>Target_AM[[#This Row],[PROPORSI]]*VLOOKUP(Target_AM[[#This Row],[NIPNAS]],Target_CC[],COLUMN(CL$2)+9,0)</f>
        <v>172800</v>
      </c>
      <c r="DA183" s="22">
        <f>Target_AM[[#This Row],[PROPORSI]]*VLOOKUP(Target_AM[[#This Row],[NIPNAS]],Target_CC[],COLUMN(CM$2)+9,0)</f>
        <v>2073600</v>
      </c>
      <c r="DB183" s="22">
        <f>Target_AM[[#This Row],[PROPORSI]]*VLOOKUP(Target_AM[[#This Row],[NIPNAS]],Target_CC[],COLUMN(CN$2)+9,0)</f>
        <v>0</v>
      </c>
      <c r="DC183" s="22">
        <f>Target_AM[[#This Row],[PROPORSI]]*VLOOKUP(Target_AM[[#This Row],[NIPNAS]],Target_CC[],COLUMN(CO$2)+9,0)</f>
        <v>0</v>
      </c>
      <c r="DD183" s="22">
        <f>Target_AM[[#This Row],[PROPORSI]]*VLOOKUP(Target_AM[[#This Row],[NIPNAS]],Target_CC[],COLUMN(CP$2)+9,0)</f>
        <v>0</v>
      </c>
      <c r="DE183" s="22">
        <f>Target_AM[[#This Row],[PROPORSI]]*VLOOKUP(Target_AM[[#This Row],[NIPNAS]],Target_CC[],COLUMN(CQ$2)+9,0)</f>
        <v>0</v>
      </c>
      <c r="DF183" s="22">
        <f>Target_AM[[#This Row],[PROPORSI]]*VLOOKUP(Target_AM[[#This Row],[NIPNAS]],Target_CC[],COLUMN(CR$2)+9,0)</f>
        <v>0</v>
      </c>
      <c r="DG183" s="22">
        <f>Target_AM[[#This Row],[PROPORSI]]*VLOOKUP(Target_AM[[#This Row],[NIPNAS]],Target_CC[],COLUMN(CS$2)+9,0)</f>
        <v>0</v>
      </c>
      <c r="DH183" s="22">
        <f>Target_AM[[#This Row],[PROPORSI]]*VLOOKUP(Target_AM[[#This Row],[NIPNAS]],Target_CC[],COLUMN(CT$2)+9,0)</f>
        <v>0</v>
      </c>
      <c r="DI183" s="22">
        <f>Target_AM[[#This Row],[PROPORSI]]*VLOOKUP(Target_AM[[#This Row],[NIPNAS]],Target_CC[],COLUMN(CU$2)+9,0)</f>
        <v>0</v>
      </c>
      <c r="DJ183" s="22">
        <f>Target_AM[[#This Row],[PROPORSI]]*VLOOKUP(Target_AM[[#This Row],[NIPNAS]],Target_CC[],COLUMN(CV$2)+9,0)</f>
        <v>0</v>
      </c>
      <c r="DK183" s="22">
        <f>Target_AM[[#This Row],[PROPORSI]]*VLOOKUP(Target_AM[[#This Row],[NIPNAS]],Target_CC[],COLUMN(CW$2)+9,0)</f>
        <v>0</v>
      </c>
      <c r="DL183" s="22">
        <f>Target_AM[[#This Row],[PROPORSI]]*VLOOKUP(Target_AM[[#This Row],[NIPNAS]],Target_CC[],COLUMN(CX$2)+9,0)</f>
        <v>0</v>
      </c>
      <c r="DM183" s="22">
        <f>Target_AM[[#This Row],[PROPORSI]]*VLOOKUP(Target_AM[[#This Row],[NIPNAS]],Target_CC[],COLUMN(CY$2)+9,0)</f>
        <v>0</v>
      </c>
      <c r="DN183" s="22">
        <f>Target_AM[[#This Row],[PROPORSI]]*VLOOKUP(Target_AM[[#This Row],[NIPNAS]],Target_CC[],COLUMN(CZ$2)+9,0)</f>
        <v>0</v>
      </c>
      <c r="DO183" s="22">
        <f>Target_AM[[#This Row],[PROPORSI]]*VLOOKUP(Target_AM[[#This Row],[NIPNAS]],Target_CC[],COLUMN(DA$2)+9,0)</f>
        <v>0</v>
      </c>
      <c r="DP183" s="22">
        <f>Target_AM[[#This Row],[PROPORSI]]*VLOOKUP(Target_AM[[#This Row],[NIPNAS]],Target_CC[],COLUMN(DB$2)+9,0)</f>
        <v>0</v>
      </c>
      <c r="DQ183" s="22">
        <f>Target_AM[[#This Row],[PROPORSI]]*VLOOKUP(Target_AM[[#This Row],[NIPNAS]],Target_CC[],COLUMN(DC$2)+9,0)</f>
        <v>0</v>
      </c>
      <c r="DR183" s="22">
        <f>Target_AM[[#This Row],[PROPORSI]]*VLOOKUP(Target_AM[[#This Row],[NIPNAS]],Target_CC[],COLUMN(DD$2)+9,0)</f>
        <v>0</v>
      </c>
      <c r="DS183" s="22">
        <f>Target_AM[[#This Row],[PROPORSI]]*VLOOKUP(Target_AM[[#This Row],[NIPNAS]],Target_CC[],COLUMN(DE$2)+9,0)</f>
        <v>0</v>
      </c>
      <c r="DT183" s="22">
        <f>Target_AM[[#This Row],[PROPORSI]]*VLOOKUP(Target_AM[[#This Row],[NIPNAS]],Target_CC[],COLUMN(DF$2)+9,0)</f>
        <v>0</v>
      </c>
      <c r="DU183" s="22">
        <f>Target_AM[[#This Row],[PROPORSI]]*VLOOKUP(Target_AM[[#This Row],[NIPNAS]],Target_CC[],COLUMN(DG$2)+9,0)</f>
        <v>0</v>
      </c>
      <c r="DV183" s="22">
        <f>Target_AM[[#This Row],[PROPORSI]]*VLOOKUP(Target_AM[[#This Row],[NIPNAS]],Target_CC[],COLUMN(DH$2)+9,0)</f>
        <v>0</v>
      </c>
      <c r="DW183" s="22">
        <f>Target_AM[[#This Row],[PROPORSI]]*VLOOKUP(Target_AM[[#This Row],[NIPNAS]],Target_CC[],COLUMN(DI$2)+9,0)</f>
        <v>0</v>
      </c>
      <c r="DX183" s="22">
        <f>Target_AM[[#This Row],[PROPORSI]]*VLOOKUP(Target_AM[[#This Row],[NIPNAS]],Target_CC[],COLUMN(DJ$2)+9,0)</f>
        <v>0</v>
      </c>
      <c r="DY183" s="22">
        <f>Target_AM[[#This Row],[PROPORSI]]*VLOOKUP(Target_AM[[#This Row],[NIPNAS]],Target_CC[],COLUMN(DK$2)+9,0)</f>
        <v>0</v>
      </c>
      <c r="DZ183" s="22">
        <f>Target_AM[[#This Row],[PROPORSI]]*VLOOKUP(Target_AM[[#This Row],[NIPNAS]],Target_CC[],COLUMN(DL$2)+9,0)</f>
        <v>0</v>
      </c>
      <c r="EA183" s="22">
        <f>Target_AM[[#This Row],[PROPORSI]]*VLOOKUP(Target_AM[[#This Row],[NIPNAS]],Target_CC[],COLUMN(DM$2)+9,0)</f>
        <v>0</v>
      </c>
    </row>
    <row r="184" spans="2:131" x14ac:dyDescent="0.3">
      <c r="B184">
        <v>404429</v>
      </c>
      <c r="C184" t="s">
        <v>1008</v>
      </c>
      <c r="D184">
        <v>1</v>
      </c>
      <c r="E184" s="8">
        <v>45658</v>
      </c>
      <c r="F184">
        <v>10036399</v>
      </c>
      <c r="G184" t="s">
        <v>449</v>
      </c>
      <c r="J184" t="s">
        <v>309</v>
      </c>
      <c r="K184" t="s">
        <v>25</v>
      </c>
      <c r="L184" t="s">
        <v>159</v>
      </c>
      <c r="M184" t="s">
        <v>29</v>
      </c>
      <c r="N184" s="23">
        <f>Target_AM[[#This Row],[PROPORSI]]*VLOOKUP(Target_AM[[#This Row],[NIPNAS]],Target_CC[],9,0)</f>
        <v>2488214.0166669991</v>
      </c>
      <c r="O184" s="22">
        <f>Target_AM[[#This Row],[PROPORSI]]*VLOOKUP(Target_AM[[#This Row],[NIPNAS]],Target_CC[],COLUMN(A$2)+9,0)</f>
        <v>150413.93181818182</v>
      </c>
      <c r="P184" s="22">
        <f>Target_AM[[#This Row],[PROPORSI]]*VLOOKUP(Target_AM[[#This Row],[NIPNAS]],Target_CC[],COLUMN(B$2)+9,0)</f>
        <v>158330.45454545453</v>
      </c>
      <c r="Q184" s="22">
        <f>Target_AM[[#This Row],[PROPORSI]]*VLOOKUP(Target_AM[[#This Row],[NIPNAS]],Target_CC[],COLUMN(C$2)+9,0)</f>
        <v>142497.40909090909</v>
      </c>
      <c r="R184" s="22">
        <f>Target_AM[[#This Row],[PROPORSI]]*VLOOKUP(Target_AM[[#This Row],[NIPNAS]],Target_CC[],COLUMN(D$2)+9,0)</f>
        <v>126664.36363636363</v>
      </c>
      <c r="S184" s="22">
        <f>Target_AM[[#This Row],[PROPORSI]]*VLOOKUP(Target_AM[[#This Row],[NIPNAS]],Target_CC[],COLUMN(E$2)+9,0)</f>
        <v>134580.88636363635</v>
      </c>
      <c r="T184" s="22">
        <f>Target_AM[[#This Row],[PROPORSI]]*VLOOKUP(Target_AM[[#This Row],[NIPNAS]],Target_CC[],COLUMN(F$2)+9,0)</f>
        <v>142497.40909090909</v>
      </c>
      <c r="U184" s="22">
        <f>Target_AM[[#This Row],[PROPORSI]]*VLOOKUP(Target_AM[[#This Row],[NIPNAS]],Target_CC[],COLUMN(G$2)+9,0)</f>
        <v>182080.02272727274</v>
      </c>
      <c r="V184" s="22">
        <f>Target_AM[[#This Row],[PROPORSI]]*VLOOKUP(Target_AM[[#This Row],[NIPNAS]],Target_CC[],COLUMN(H$2)+9,0)</f>
        <v>166246.97727272726</v>
      </c>
      <c r="W184" s="22">
        <f>Target_AM[[#This Row],[PROPORSI]]*VLOOKUP(Target_AM[[#This Row],[NIPNAS]],Target_CC[],COLUMN(I$2)+9,0)</f>
        <v>166246.97727272726</v>
      </c>
      <c r="X184" s="22">
        <f>Target_AM[[#This Row],[PROPORSI]]*VLOOKUP(Target_AM[[#This Row],[NIPNAS]],Target_CC[],COLUMN(J$2)+9,0)</f>
        <v>182080.02272727274</v>
      </c>
      <c r="Y184" s="22">
        <f>Target_AM[[#This Row],[PROPORSI]]*VLOOKUP(Target_AM[[#This Row],[NIPNAS]],Target_CC[],COLUMN(K$2)+9,0)</f>
        <v>158330.45454545453</v>
      </c>
      <c r="Z184" s="22">
        <f>Target_AM[[#This Row],[PROPORSI]]*VLOOKUP(Target_AM[[#This Row],[NIPNAS]],Target_CC[],COLUMN(L$2)+9,0)</f>
        <v>166246.97727272726</v>
      </c>
      <c r="AA184" s="22">
        <f>Target_AM[[#This Row],[PROPORSI]]*VLOOKUP(Target_AM[[#This Row],[NIPNAS]],Target_CC[],COLUMN(M$2)+9,0)</f>
        <v>1876215.8863636362</v>
      </c>
      <c r="AB184" s="22">
        <f>Target_AM[[#This Row],[PROPORSI]]*VLOOKUP(Target_AM[[#This Row],[NIPNAS]],Target_CC[],COLUMN(N$2)+9,0)</f>
        <v>20155.906876388166</v>
      </c>
      <c r="AC184" s="22">
        <f>Target_AM[[#This Row],[PROPORSI]]*VLOOKUP(Target_AM[[#This Row],[NIPNAS]],Target_CC[],COLUMN(O$2)+9,0)</f>
        <v>21434.756966661815</v>
      </c>
      <c r="AD184" s="22">
        <f>Target_AM[[#This Row],[PROPORSI]]*VLOOKUP(Target_AM[[#This Row],[NIPNAS]],Target_CC[],COLUMN(P$2)+9,0)</f>
        <v>28203.292659577626</v>
      </c>
      <c r="AE184" s="22">
        <f>Target_AM[[#This Row],[PROPORSI]]*VLOOKUP(Target_AM[[#This Row],[NIPNAS]],Target_CC[],COLUMN(Q$2)+9,0)</f>
        <v>28754.763860371833</v>
      </c>
      <c r="AF184" s="22">
        <f>Target_AM[[#This Row],[PROPORSI]]*VLOOKUP(Target_AM[[#This Row],[NIPNAS]],Target_CC[],COLUMN(R$2)+9,0)</f>
        <v>37610.752082441119</v>
      </c>
      <c r="AG184" s="22">
        <f>Target_AM[[#This Row],[PROPORSI]]*VLOOKUP(Target_AM[[#This Row],[NIPNAS]],Target_CC[],COLUMN(S$2)+9,0)</f>
        <v>35141.758214517868</v>
      </c>
      <c r="AH184" s="22">
        <f>Target_AM[[#This Row],[PROPORSI]]*VLOOKUP(Target_AM[[#This Row],[NIPNAS]],Target_CC[],COLUMN(T$2)+9,0)</f>
        <v>30859.403734952277</v>
      </c>
      <c r="AI184" s="22">
        <f>Target_AM[[#This Row],[PROPORSI]]*VLOOKUP(Target_AM[[#This Row],[NIPNAS]],Target_CC[],COLUMN(U$2)+9,0)</f>
        <v>34908.473393778593</v>
      </c>
      <c r="AJ184" s="22">
        <f>Target_AM[[#This Row],[PROPORSI]]*VLOOKUP(Target_AM[[#This Row],[NIPNAS]],Target_CC[],COLUMN(V$2)+9,0)</f>
        <v>30310.96907588252</v>
      </c>
      <c r="AK184" s="22">
        <f>Target_AM[[#This Row],[PROPORSI]]*VLOOKUP(Target_AM[[#This Row],[NIPNAS]],Target_CC[],COLUMN(W$2)+9,0)</f>
        <v>31899.725567043301</v>
      </c>
      <c r="AL184" s="22">
        <f>Target_AM[[#This Row],[PROPORSI]]*VLOOKUP(Target_AM[[#This Row],[NIPNAS]],Target_CC[],COLUMN(X$2)+9,0)</f>
        <v>39193.487926143454</v>
      </c>
      <c r="AM184" s="22">
        <f>Target_AM[[#This Row],[PROPORSI]]*VLOOKUP(Target_AM[[#This Row],[NIPNAS]],Target_CC[],COLUMN(Y$2)+9,0)</f>
        <v>46500.163307831775</v>
      </c>
      <c r="AN184" s="22">
        <f>Target_AM[[#This Row],[PROPORSI]]*VLOOKUP(Target_AM[[#This Row],[NIPNAS]],Target_CC[],COLUMN(Z$2)+9,0)</f>
        <v>384973.45366559038</v>
      </c>
      <c r="AO184" s="22">
        <f>Target_AM[[#This Row],[PROPORSI]]*VLOOKUP(Target_AM[[#This Row],[NIPNAS]],Target_CC[],COLUMN(AA$2)+9,0)</f>
        <v>170569.83869457</v>
      </c>
      <c r="AP184" s="22">
        <f>Target_AM[[#This Row],[PROPORSI]]*VLOOKUP(Target_AM[[#This Row],[NIPNAS]],Target_CC[],COLUMN(AB$2)+9,0)</f>
        <v>179765.21151211634</v>
      </c>
      <c r="AQ184" s="22">
        <f>Target_AM[[#This Row],[PROPORSI]]*VLOOKUP(Target_AM[[#This Row],[NIPNAS]],Target_CC[],COLUMN(AC$2)+9,0)</f>
        <v>170700.70175048671</v>
      </c>
      <c r="AR184" s="22">
        <f>Target_AM[[#This Row],[PROPORSI]]*VLOOKUP(Target_AM[[#This Row],[NIPNAS]],Target_CC[],COLUMN(AD$2)+9,0)</f>
        <v>155419.12749673545</v>
      </c>
      <c r="AS184" s="22">
        <f>Target_AM[[#This Row],[PROPORSI]]*VLOOKUP(Target_AM[[#This Row],[NIPNAS]],Target_CC[],COLUMN(AE$2)+9,0)</f>
        <v>172191.63844607747</v>
      </c>
      <c r="AT184" s="22">
        <f>Target_AM[[#This Row],[PROPORSI]]*VLOOKUP(Target_AM[[#This Row],[NIPNAS]],Target_CC[],COLUMN(AF$2)+9,0)</f>
        <v>177639.16730542696</v>
      </c>
      <c r="AU184" s="22">
        <f>Target_AM[[#This Row],[PROPORSI]]*VLOOKUP(Target_AM[[#This Row],[NIPNAS]],Target_CC[],COLUMN(AG$2)+9,0)</f>
        <v>212939.426462225</v>
      </c>
      <c r="AV184" s="22">
        <f>Target_AM[[#This Row],[PROPORSI]]*VLOOKUP(Target_AM[[#This Row],[NIPNAS]],Target_CC[],COLUMN(AH$2)+9,0)</f>
        <v>201155.45066650584</v>
      </c>
      <c r="AW184" s="22">
        <f>Target_AM[[#This Row],[PROPORSI]]*VLOOKUP(Target_AM[[#This Row],[NIPNAS]],Target_CC[],COLUMN(AI$2)+9,0)</f>
        <v>196557.94634860978</v>
      </c>
      <c r="AX184" s="22">
        <f>Target_AM[[#This Row],[PROPORSI]]*VLOOKUP(Target_AM[[#This Row],[NIPNAS]],Target_CC[],COLUMN(AJ$2)+9,0)</f>
        <v>213979.74829431603</v>
      </c>
      <c r="AY184" s="22">
        <f>Target_AM[[#This Row],[PROPORSI]]*VLOOKUP(Target_AM[[#This Row],[NIPNAS]],Target_CC[],COLUMN(AK$2)+9,0)</f>
        <v>197523.94247159798</v>
      </c>
      <c r="AZ184" s="22">
        <f>Target_AM[[#This Row],[PROPORSI]]*VLOOKUP(Target_AM[[#This Row],[NIPNAS]],Target_CC[],COLUMN(AL$2)+9,0)</f>
        <v>212747.14058055903</v>
      </c>
      <c r="BA184" s="22">
        <f>Target_AM[[#This Row],[PROPORSI]]*VLOOKUP(Target_AM[[#This Row],[NIPNAS]],Target_CC[],COLUMN(AM$2)+9,0)</f>
        <v>2261189.3400292266</v>
      </c>
      <c r="BB184" s="22">
        <f>Target_AM[[#This Row],[PROPORSI]]*VLOOKUP(Target_AM[[#This Row],[NIPNAS]],Target_CC[],COLUMN(AN$2)+9,0)</f>
        <v>0</v>
      </c>
      <c r="BC184" s="22">
        <f>Target_AM[[#This Row],[PROPORSI]]*VLOOKUP(Target_AM[[#This Row],[NIPNAS]],Target_CC[],COLUMN(AO$2)+9,0)</f>
        <v>0</v>
      </c>
      <c r="BD184" s="22">
        <f>Target_AM[[#This Row],[PROPORSI]]*VLOOKUP(Target_AM[[#This Row],[NIPNAS]],Target_CC[],COLUMN(AP$2)+9,0)</f>
        <v>0</v>
      </c>
      <c r="BE184" s="22">
        <f>Target_AM[[#This Row],[PROPORSI]]*VLOOKUP(Target_AM[[#This Row],[NIPNAS]],Target_CC[],COLUMN(AQ$2)+9,0)</f>
        <v>0</v>
      </c>
      <c r="BF184" s="22">
        <f>Target_AM[[#This Row],[PROPORSI]]*VLOOKUP(Target_AM[[#This Row],[NIPNAS]],Target_CC[],COLUMN(AR$2)+9,0)</f>
        <v>0</v>
      </c>
      <c r="BG184" s="22">
        <f>Target_AM[[#This Row],[PROPORSI]]*VLOOKUP(Target_AM[[#This Row],[NIPNAS]],Target_CC[],COLUMN(AS$2)+9,0)</f>
        <v>0</v>
      </c>
      <c r="BH184" s="22">
        <f>Target_AM[[#This Row],[PROPORSI]]*VLOOKUP(Target_AM[[#This Row],[NIPNAS]],Target_CC[],COLUMN(AT$2)+9,0)</f>
        <v>0</v>
      </c>
      <c r="BI184" s="22">
        <f>Target_AM[[#This Row],[PROPORSI]]*VLOOKUP(Target_AM[[#This Row],[NIPNAS]],Target_CC[],COLUMN(AU$2)+9,0)</f>
        <v>0</v>
      </c>
      <c r="BJ184" s="22">
        <f>Target_AM[[#This Row],[PROPORSI]]*VLOOKUP(Target_AM[[#This Row],[NIPNAS]],Target_CC[],COLUMN(AV$2)+9,0)</f>
        <v>0</v>
      </c>
      <c r="BK184" s="22">
        <f>Target_AM[[#This Row],[PROPORSI]]*VLOOKUP(Target_AM[[#This Row],[NIPNAS]],Target_CC[],COLUMN(AW$2)+9,0)</f>
        <v>0</v>
      </c>
      <c r="BL184" s="22">
        <f>Target_AM[[#This Row],[PROPORSI]]*VLOOKUP(Target_AM[[#This Row],[NIPNAS]],Target_CC[],COLUMN(AX$2)+9,0)</f>
        <v>0</v>
      </c>
      <c r="BM184" s="22">
        <f>Target_AM[[#This Row],[PROPORSI]]*VLOOKUP(Target_AM[[#This Row],[NIPNAS]],Target_CC[],COLUMN(AY$2)+9,0)</f>
        <v>0</v>
      </c>
      <c r="BN184" s="22">
        <f>Target_AM[[#This Row],[PROPORSI]]*VLOOKUP(Target_AM[[#This Row],[NIPNAS]],Target_CC[],COLUMN(AZ$2)+9,0)</f>
        <v>0</v>
      </c>
      <c r="BO184" s="22">
        <f>Target_AM[[#This Row],[PROPORSI]]*VLOOKUP(Target_AM[[#This Row],[NIPNAS]],Target_CC[],COLUMN(BA$2)+9,0)</f>
        <v>181300</v>
      </c>
      <c r="BP184" s="22">
        <f>Target_AM[[#This Row],[PROPORSI]]*VLOOKUP(Target_AM[[#This Row],[NIPNAS]],Target_CC[],COLUMN(BB$2)+9,0)</f>
        <v>183050</v>
      </c>
      <c r="BQ184" s="22">
        <f>Target_AM[[#This Row],[PROPORSI]]*VLOOKUP(Target_AM[[#This Row],[NIPNAS]],Target_CC[],COLUMN(BC$2)+9,0)</f>
        <v>179050</v>
      </c>
      <c r="BR184" s="22">
        <f>Target_AM[[#This Row],[PROPORSI]]*VLOOKUP(Target_AM[[#This Row],[NIPNAS]],Target_CC[],COLUMN(BD$2)+9,0)</f>
        <v>179050</v>
      </c>
      <c r="BS184" s="22">
        <f>Target_AM[[#This Row],[PROPORSI]]*VLOOKUP(Target_AM[[#This Row],[NIPNAS]],Target_CC[],COLUMN(BE$2)+9,0)</f>
        <v>179050</v>
      </c>
      <c r="BT184" s="22">
        <f>Target_AM[[#This Row],[PROPORSI]]*VLOOKUP(Target_AM[[#This Row],[NIPNAS]],Target_CC[],COLUMN(BF$2)+9,0)</f>
        <v>179050</v>
      </c>
      <c r="BU184" s="22">
        <f>Target_AM[[#This Row],[PROPORSI]]*VLOOKUP(Target_AM[[#This Row],[NIPNAS]],Target_CC[],COLUMN(BG$2)+9,0)</f>
        <v>179050</v>
      </c>
      <c r="BV184" s="22">
        <f>Target_AM[[#This Row],[PROPORSI]]*VLOOKUP(Target_AM[[#This Row],[NIPNAS]],Target_CC[],COLUMN(BH$2)+9,0)</f>
        <v>179050</v>
      </c>
      <c r="BW184" s="22">
        <f>Target_AM[[#This Row],[PROPORSI]]*VLOOKUP(Target_AM[[#This Row],[NIPNAS]],Target_CC[],COLUMN(BI$2)+9,0)</f>
        <v>179050</v>
      </c>
      <c r="BX184" s="22">
        <f>Target_AM[[#This Row],[PROPORSI]]*VLOOKUP(Target_AM[[#This Row],[NIPNAS]],Target_CC[],COLUMN(BJ$2)+9,0)</f>
        <v>179050</v>
      </c>
      <c r="BY184" s="22">
        <f>Target_AM[[#This Row],[PROPORSI]]*VLOOKUP(Target_AM[[#This Row],[NIPNAS]],Target_CC[],COLUMN(BK$2)+9,0)</f>
        <v>179050</v>
      </c>
      <c r="BZ184" s="22">
        <f>Target_AM[[#This Row],[PROPORSI]]*VLOOKUP(Target_AM[[#This Row],[NIPNAS]],Target_CC[],COLUMN(BL$2)+9,0)</f>
        <v>179050</v>
      </c>
      <c r="CA184" s="22">
        <f>Target_AM[[#This Row],[PROPORSI]]*VLOOKUP(Target_AM[[#This Row],[NIPNAS]],Target_CC[],COLUMN(BM$2)+9,0)</f>
        <v>2154850</v>
      </c>
      <c r="CB184" s="22">
        <f>Target_AM[[#This Row],[PROPORSI]]*VLOOKUP(Target_AM[[#This Row],[NIPNAS]],Target_CC[],COLUMN(BN$2)+9,0)</f>
        <v>0</v>
      </c>
      <c r="CC184" s="22">
        <f>Target_AM[[#This Row],[PROPORSI]]*VLOOKUP(Target_AM[[#This Row],[NIPNAS]],Target_CC[],COLUMN(BO$2)+9,0)</f>
        <v>0</v>
      </c>
      <c r="CD184" s="22">
        <f>Target_AM[[#This Row],[PROPORSI]]*VLOOKUP(Target_AM[[#This Row],[NIPNAS]],Target_CC[],COLUMN(BP$2)+9,0)</f>
        <v>0</v>
      </c>
      <c r="CE184" s="22">
        <f>Target_AM[[#This Row],[PROPORSI]]*VLOOKUP(Target_AM[[#This Row],[NIPNAS]],Target_CC[],COLUMN(BQ$2)+9,0)</f>
        <v>0</v>
      </c>
      <c r="CF184" s="22">
        <f>Target_AM[[#This Row],[PROPORSI]]*VLOOKUP(Target_AM[[#This Row],[NIPNAS]],Target_CC[],COLUMN(BR$2)+9,0)</f>
        <v>0</v>
      </c>
      <c r="CG184" s="22">
        <f>Target_AM[[#This Row],[PROPORSI]]*VLOOKUP(Target_AM[[#This Row],[NIPNAS]],Target_CC[],COLUMN(BS$2)+9,0)</f>
        <v>0</v>
      </c>
      <c r="CH184" s="22">
        <f>Target_AM[[#This Row],[PROPORSI]]*VLOOKUP(Target_AM[[#This Row],[NIPNAS]],Target_CC[],COLUMN(BT$2)+9,0)</f>
        <v>0</v>
      </c>
      <c r="CI184" s="22">
        <f>Target_AM[[#This Row],[PROPORSI]]*VLOOKUP(Target_AM[[#This Row],[NIPNAS]],Target_CC[],COLUMN(BU$2)+9,0)</f>
        <v>0</v>
      </c>
      <c r="CJ184" s="22">
        <f>Target_AM[[#This Row],[PROPORSI]]*VLOOKUP(Target_AM[[#This Row],[NIPNAS]],Target_CC[],COLUMN(BV$2)+9,0)</f>
        <v>0</v>
      </c>
      <c r="CK184" s="22">
        <f>Target_AM[[#This Row],[PROPORSI]]*VLOOKUP(Target_AM[[#This Row],[NIPNAS]],Target_CC[],COLUMN(BW$2)+9,0)</f>
        <v>0</v>
      </c>
      <c r="CL184" s="22">
        <f>Target_AM[[#This Row],[PROPORSI]]*VLOOKUP(Target_AM[[#This Row],[NIPNAS]],Target_CC[],COLUMN(BX$2)+9,0)</f>
        <v>0</v>
      </c>
      <c r="CM184" s="22">
        <f>Target_AM[[#This Row],[PROPORSI]]*VLOOKUP(Target_AM[[#This Row],[NIPNAS]],Target_CC[],COLUMN(BY$2)+9,0)</f>
        <v>0</v>
      </c>
      <c r="CN184" s="22">
        <f>Target_AM[[#This Row],[PROPORSI]]*VLOOKUP(Target_AM[[#This Row],[NIPNAS]],Target_CC[],COLUMN(BZ$2)+9,0)</f>
        <v>0</v>
      </c>
      <c r="CO184" s="22">
        <f>Target_AM[[#This Row],[PROPORSI]]*VLOOKUP(Target_AM[[#This Row],[NIPNAS]],Target_CC[],COLUMN(CA$2)+9,0)</f>
        <v>181300</v>
      </c>
      <c r="CP184" s="22">
        <f>Target_AM[[#This Row],[PROPORSI]]*VLOOKUP(Target_AM[[#This Row],[NIPNAS]],Target_CC[],COLUMN(CB$2)+9,0)</f>
        <v>183050</v>
      </c>
      <c r="CQ184" s="22">
        <f>Target_AM[[#This Row],[PROPORSI]]*VLOOKUP(Target_AM[[#This Row],[NIPNAS]],Target_CC[],COLUMN(CC$2)+9,0)</f>
        <v>179050</v>
      </c>
      <c r="CR184" s="22">
        <f>Target_AM[[#This Row],[PROPORSI]]*VLOOKUP(Target_AM[[#This Row],[NIPNAS]],Target_CC[],COLUMN(CD$2)+9,0)</f>
        <v>179050</v>
      </c>
      <c r="CS184" s="22">
        <f>Target_AM[[#This Row],[PROPORSI]]*VLOOKUP(Target_AM[[#This Row],[NIPNAS]],Target_CC[],COLUMN(CE$2)+9,0)</f>
        <v>179050</v>
      </c>
      <c r="CT184" s="22">
        <f>Target_AM[[#This Row],[PROPORSI]]*VLOOKUP(Target_AM[[#This Row],[NIPNAS]],Target_CC[],COLUMN(CF$2)+9,0)</f>
        <v>179050</v>
      </c>
      <c r="CU184" s="22">
        <f>Target_AM[[#This Row],[PROPORSI]]*VLOOKUP(Target_AM[[#This Row],[NIPNAS]],Target_CC[],COLUMN(CG$2)+9,0)</f>
        <v>179050</v>
      </c>
      <c r="CV184" s="22">
        <f>Target_AM[[#This Row],[PROPORSI]]*VLOOKUP(Target_AM[[#This Row],[NIPNAS]],Target_CC[],COLUMN(CH$2)+9,0)</f>
        <v>179050</v>
      </c>
      <c r="CW184" s="22">
        <f>Target_AM[[#This Row],[PROPORSI]]*VLOOKUP(Target_AM[[#This Row],[NIPNAS]],Target_CC[],COLUMN(CI$2)+9,0)</f>
        <v>179050</v>
      </c>
      <c r="CX184" s="22">
        <f>Target_AM[[#This Row],[PROPORSI]]*VLOOKUP(Target_AM[[#This Row],[NIPNAS]],Target_CC[],COLUMN(CJ$2)+9,0)</f>
        <v>179050</v>
      </c>
      <c r="CY184" s="22">
        <f>Target_AM[[#This Row],[PROPORSI]]*VLOOKUP(Target_AM[[#This Row],[NIPNAS]],Target_CC[],COLUMN(CK$2)+9,0)</f>
        <v>179050</v>
      </c>
      <c r="CZ184" s="22">
        <f>Target_AM[[#This Row],[PROPORSI]]*VLOOKUP(Target_AM[[#This Row],[NIPNAS]],Target_CC[],COLUMN(CL$2)+9,0)</f>
        <v>179050</v>
      </c>
      <c r="DA184" s="22">
        <f>Target_AM[[#This Row],[PROPORSI]]*VLOOKUP(Target_AM[[#This Row],[NIPNAS]],Target_CC[],COLUMN(CM$2)+9,0)</f>
        <v>2154850</v>
      </c>
      <c r="DB184" s="22">
        <f>Target_AM[[#This Row],[PROPORSI]]*VLOOKUP(Target_AM[[#This Row],[NIPNAS]],Target_CC[],COLUMN(CN$2)+9,0)</f>
        <v>0</v>
      </c>
      <c r="DC184" s="22">
        <f>Target_AM[[#This Row],[PROPORSI]]*VLOOKUP(Target_AM[[#This Row],[NIPNAS]],Target_CC[],COLUMN(CO$2)+9,0)</f>
        <v>0</v>
      </c>
      <c r="DD184" s="22">
        <f>Target_AM[[#This Row],[PROPORSI]]*VLOOKUP(Target_AM[[#This Row],[NIPNAS]],Target_CC[],COLUMN(CP$2)+9,0)</f>
        <v>0</v>
      </c>
      <c r="DE184" s="22">
        <f>Target_AM[[#This Row],[PROPORSI]]*VLOOKUP(Target_AM[[#This Row],[NIPNAS]],Target_CC[],COLUMN(CQ$2)+9,0)</f>
        <v>0</v>
      </c>
      <c r="DF184" s="22">
        <f>Target_AM[[#This Row],[PROPORSI]]*VLOOKUP(Target_AM[[#This Row],[NIPNAS]],Target_CC[],COLUMN(CR$2)+9,0)</f>
        <v>0</v>
      </c>
      <c r="DG184" s="22">
        <f>Target_AM[[#This Row],[PROPORSI]]*VLOOKUP(Target_AM[[#This Row],[NIPNAS]],Target_CC[],COLUMN(CS$2)+9,0)</f>
        <v>0</v>
      </c>
      <c r="DH184" s="22">
        <f>Target_AM[[#This Row],[PROPORSI]]*VLOOKUP(Target_AM[[#This Row],[NIPNAS]],Target_CC[],COLUMN(CT$2)+9,0)</f>
        <v>0</v>
      </c>
      <c r="DI184" s="22">
        <f>Target_AM[[#This Row],[PROPORSI]]*VLOOKUP(Target_AM[[#This Row],[NIPNAS]],Target_CC[],COLUMN(CU$2)+9,0)</f>
        <v>0</v>
      </c>
      <c r="DJ184" s="22">
        <f>Target_AM[[#This Row],[PROPORSI]]*VLOOKUP(Target_AM[[#This Row],[NIPNAS]],Target_CC[],COLUMN(CV$2)+9,0)</f>
        <v>0</v>
      </c>
      <c r="DK184" s="22">
        <f>Target_AM[[#This Row],[PROPORSI]]*VLOOKUP(Target_AM[[#This Row],[NIPNAS]],Target_CC[],COLUMN(CW$2)+9,0)</f>
        <v>0</v>
      </c>
      <c r="DL184" s="22">
        <f>Target_AM[[#This Row],[PROPORSI]]*VLOOKUP(Target_AM[[#This Row],[NIPNAS]],Target_CC[],COLUMN(CX$2)+9,0)</f>
        <v>0</v>
      </c>
      <c r="DM184" s="22">
        <f>Target_AM[[#This Row],[PROPORSI]]*VLOOKUP(Target_AM[[#This Row],[NIPNAS]],Target_CC[],COLUMN(CY$2)+9,0)</f>
        <v>0</v>
      </c>
      <c r="DN184" s="22">
        <f>Target_AM[[#This Row],[PROPORSI]]*VLOOKUP(Target_AM[[#This Row],[NIPNAS]],Target_CC[],COLUMN(CZ$2)+9,0)</f>
        <v>0</v>
      </c>
      <c r="DO184" s="22">
        <f>Target_AM[[#This Row],[PROPORSI]]*VLOOKUP(Target_AM[[#This Row],[NIPNAS]],Target_CC[],COLUMN(DA$2)+9,0)</f>
        <v>0</v>
      </c>
      <c r="DP184" s="22">
        <f>Target_AM[[#This Row],[PROPORSI]]*VLOOKUP(Target_AM[[#This Row],[NIPNAS]],Target_CC[],COLUMN(DB$2)+9,0)</f>
        <v>0</v>
      </c>
      <c r="DQ184" s="22">
        <f>Target_AM[[#This Row],[PROPORSI]]*VLOOKUP(Target_AM[[#This Row],[NIPNAS]],Target_CC[],COLUMN(DC$2)+9,0)</f>
        <v>0</v>
      </c>
      <c r="DR184" s="22">
        <f>Target_AM[[#This Row],[PROPORSI]]*VLOOKUP(Target_AM[[#This Row],[NIPNAS]],Target_CC[],COLUMN(DD$2)+9,0)</f>
        <v>0</v>
      </c>
      <c r="DS184" s="22">
        <f>Target_AM[[#This Row],[PROPORSI]]*VLOOKUP(Target_AM[[#This Row],[NIPNAS]],Target_CC[],COLUMN(DE$2)+9,0)</f>
        <v>0</v>
      </c>
      <c r="DT184" s="22">
        <f>Target_AM[[#This Row],[PROPORSI]]*VLOOKUP(Target_AM[[#This Row],[NIPNAS]],Target_CC[],COLUMN(DF$2)+9,0)</f>
        <v>0</v>
      </c>
      <c r="DU184" s="22">
        <f>Target_AM[[#This Row],[PROPORSI]]*VLOOKUP(Target_AM[[#This Row],[NIPNAS]],Target_CC[],COLUMN(DG$2)+9,0)</f>
        <v>0</v>
      </c>
      <c r="DV184" s="22">
        <f>Target_AM[[#This Row],[PROPORSI]]*VLOOKUP(Target_AM[[#This Row],[NIPNAS]],Target_CC[],COLUMN(DH$2)+9,0)</f>
        <v>0</v>
      </c>
      <c r="DW184" s="22">
        <f>Target_AM[[#This Row],[PROPORSI]]*VLOOKUP(Target_AM[[#This Row],[NIPNAS]],Target_CC[],COLUMN(DI$2)+9,0)</f>
        <v>0</v>
      </c>
      <c r="DX184" s="22">
        <f>Target_AM[[#This Row],[PROPORSI]]*VLOOKUP(Target_AM[[#This Row],[NIPNAS]],Target_CC[],COLUMN(DJ$2)+9,0)</f>
        <v>0</v>
      </c>
      <c r="DY184" s="22">
        <f>Target_AM[[#This Row],[PROPORSI]]*VLOOKUP(Target_AM[[#This Row],[NIPNAS]],Target_CC[],COLUMN(DK$2)+9,0)</f>
        <v>0</v>
      </c>
      <c r="DZ184" s="22">
        <f>Target_AM[[#This Row],[PROPORSI]]*VLOOKUP(Target_AM[[#This Row],[NIPNAS]],Target_CC[],COLUMN(DL$2)+9,0)</f>
        <v>0</v>
      </c>
      <c r="EA184" s="22">
        <f>Target_AM[[#This Row],[PROPORSI]]*VLOOKUP(Target_AM[[#This Row],[NIPNAS]],Target_CC[],COLUMN(DM$2)+9,0)</f>
        <v>0</v>
      </c>
    </row>
    <row r="185" spans="2:131" x14ac:dyDescent="0.3">
      <c r="B185">
        <v>403613</v>
      </c>
      <c r="C185" t="s">
        <v>1003</v>
      </c>
      <c r="D185">
        <v>1</v>
      </c>
      <c r="E185" s="8">
        <v>45658</v>
      </c>
      <c r="F185">
        <v>19070736</v>
      </c>
      <c r="G185" t="s">
        <v>391</v>
      </c>
      <c r="J185" t="s">
        <v>309</v>
      </c>
      <c r="K185" t="s">
        <v>25</v>
      </c>
      <c r="L185" t="s">
        <v>159</v>
      </c>
      <c r="M185" t="s">
        <v>29</v>
      </c>
      <c r="N185" s="23">
        <f>Target_AM[[#This Row],[PROPORSI]]*VLOOKUP(Target_AM[[#This Row],[NIPNAS]],Target_CC[],9,0)</f>
        <v>22869722.756110538</v>
      </c>
      <c r="O185" s="22">
        <f>Target_AM[[#This Row],[PROPORSI]]*VLOOKUP(Target_AM[[#This Row],[NIPNAS]],Target_CC[],COLUMN(A$2)+9,0)</f>
        <v>0</v>
      </c>
      <c r="P185" s="22">
        <f>Target_AM[[#This Row],[PROPORSI]]*VLOOKUP(Target_AM[[#This Row],[NIPNAS]],Target_CC[],COLUMN(B$2)+9,0)</f>
        <v>0</v>
      </c>
      <c r="Q185" s="22">
        <f>Target_AM[[#This Row],[PROPORSI]]*VLOOKUP(Target_AM[[#This Row],[NIPNAS]],Target_CC[],COLUMN(C$2)+9,0)</f>
        <v>0</v>
      </c>
      <c r="R185" s="22">
        <f>Target_AM[[#This Row],[PROPORSI]]*VLOOKUP(Target_AM[[#This Row],[NIPNAS]],Target_CC[],COLUMN(D$2)+9,0)</f>
        <v>0</v>
      </c>
      <c r="S185" s="22">
        <f>Target_AM[[#This Row],[PROPORSI]]*VLOOKUP(Target_AM[[#This Row],[NIPNAS]],Target_CC[],COLUMN(E$2)+9,0)</f>
        <v>0</v>
      </c>
      <c r="T185" s="22">
        <f>Target_AM[[#This Row],[PROPORSI]]*VLOOKUP(Target_AM[[#This Row],[NIPNAS]],Target_CC[],COLUMN(F$2)+9,0)</f>
        <v>0</v>
      </c>
      <c r="U185" s="22">
        <f>Target_AM[[#This Row],[PROPORSI]]*VLOOKUP(Target_AM[[#This Row],[NIPNAS]],Target_CC[],COLUMN(G$2)+9,0)</f>
        <v>0</v>
      </c>
      <c r="V185" s="22">
        <f>Target_AM[[#This Row],[PROPORSI]]*VLOOKUP(Target_AM[[#This Row],[NIPNAS]],Target_CC[],COLUMN(H$2)+9,0)</f>
        <v>0</v>
      </c>
      <c r="W185" s="22">
        <f>Target_AM[[#This Row],[PROPORSI]]*VLOOKUP(Target_AM[[#This Row],[NIPNAS]],Target_CC[],COLUMN(I$2)+9,0)</f>
        <v>0</v>
      </c>
      <c r="X185" s="22">
        <f>Target_AM[[#This Row],[PROPORSI]]*VLOOKUP(Target_AM[[#This Row],[NIPNAS]],Target_CC[],COLUMN(J$2)+9,0)</f>
        <v>0</v>
      </c>
      <c r="Y185" s="22">
        <f>Target_AM[[#This Row],[PROPORSI]]*VLOOKUP(Target_AM[[#This Row],[NIPNAS]],Target_CC[],COLUMN(K$2)+9,0)</f>
        <v>0</v>
      </c>
      <c r="Z185" s="22">
        <f>Target_AM[[#This Row],[PROPORSI]]*VLOOKUP(Target_AM[[#This Row],[NIPNAS]],Target_CC[],COLUMN(L$2)+9,0)</f>
        <v>0</v>
      </c>
      <c r="AA185" s="22">
        <f>Target_AM[[#This Row],[PROPORSI]]*VLOOKUP(Target_AM[[#This Row],[NIPNAS]],Target_CC[],COLUMN(M$2)+9,0)</f>
        <v>0</v>
      </c>
      <c r="AB185" s="22">
        <f>Target_AM[[#This Row],[PROPORSI]]*VLOOKUP(Target_AM[[#This Row],[NIPNAS]],Target_CC[],COLUMN(N$2)+9,0)</f>
        <v>292244.36682015826</v>
      </c>
      <c r="AC185" s="22">
        <f>Target_AM[[#This Row],[PROPORSI]]*VLOOKUP(Target_AM[[#This Row],[NIPNAS]],Target_CC[],COLUMN(O$2)+9,0)</f>
        <v>310786.66001400823</v>
      </c>
      <c r="AD185" s="22">
        <f>Target_AM[[#This Row],[PROPORSI]]*VLOOKUP(Target_AM[[#This Row],[NIPNAS]],Target_CC[],COLUMN(P$2)+9,0)</f>
        <v>408924.95962051454</v>
      </c>
      <c r="AE185" s="22">
        <f>Target_AM[[#This Row],[PROPORSI]]*VLOOKUP(Target_AM[[#This Row],[NIPNAS]],Target_CC[],COLUMN(Q$2)+9,0)</f>
        <v>416920.84652771457</v>
      </c>
      <c r="AF185" s="22">
        <f>Target_AM[[#This Row],[PROPORSI]]*VLOOKUP(Target_AM[[#This Row],[NIPNAS]],Target_CC[],COLUMN(R$2)+9,0)</f>
        <v>545325.5214648312</v>
      </c>
      <c r="AG185" s="22">
        <f>Target_AM[[#This Row],[PROPORSI]]*VLOOKUP(Target_AM[[#This Row],[NIPNAS]],Target_CC[],COLUMN(S$2)+9,0)</f>
        <v>509527.10494905798</v>
      </c>
      <c r="AH185" s="22">
        <f>Target_AM[[#This Row],[PROPORSI]]*VLOOKUP(Target_AM[[#This Row],[NIPNAS]],Target_CC[],COLUMN(T$2)+9,0)</f>
        <v>447436.42448227189</v>
      </c>
      <c r="AI185" s="22">
        <f>Target_AM[[#This Row],[PROPORSI]]*VLOOKUP(Target_AM[[#This Row],[NIPNAS]],Target_CC[],COLUMN(U$2)+9,0)</f>
        <v>506144.66350676445</v>
      </c>
      <c r="AJ185" s="22">
        <f>Target_AM[[#This Row],[PROPORSI]]*VLOOKUP(Target_AM[[#This Row],[NIPNAS]],Target_CC[],COLUMN(V$2)+9,0)</f>
        <v>439484.56497701543</v>
      </c>
      <c r="AK185" s="22">
        <f>Target_AM[[#This Row],[PROPORSI]]*VLOOKUP(Target_AM[[#This Row],[NIPNAS]],Target_CC[],COLUMN(W$2)+9,0)</f>
        <v>462520.25062679447</v>
      </c>
      <c r="AL185" s="22">
        <f>Target_AM[[#This Row],[PROPORSI]]*VLOOKUP(Target_AM[[#This Row],[NIPNAS]],Target_CC[],COLUMN(X$2)+9,0)</f>
        <v>568273.91259022441</v>
      </c>
      <c r="AM185" s="22">
        <f>Target_AM[[#This Row],[PROPORSI]]*VLOOKUP(Target_AM[[#This Row],[NIPNAS]],Target_CC[],COLUMN(Y$2)+9,0)</f>
        <v>674214.80294943717</v>
      </c>
      <c r="AN185" s="22">
        <f>Target_AM[[#This Row],[PROPORSI]]*VLOOKUP(Target_AM[[#This Row],[NIPNAS]],Target_CC[],COLUMN(Z$2)+9,0)</f>
        <v>5581804.0785287917</v>
      </c>
      <c r="AO185" s="22">
        <f>Target_AM[[#This Row],[PROPORSI]]*VLOOKUP(Target_AM[[#This Row],[NIPNAS]],Target_CC[],COLUMN(AA$2)+9,0)</f>
        <v>292244.36682015826</v>
      </c>
      <c r="AP185" s="22">
        <f>Target_AM[[#This Row],[PROPORSI]]*VLOOKUP(Target_AM[[#This Row],[NIPNAS]],Target_CC[],COLUMN(AB$2)+9,0)</f>
        <v>310786.66001400823</v>
      </c>
      <c r="AQ185" s="22">
        <f>Target_AM[[#This Row],[PROPORSI]]*VLOOKUP(Target_AM[[#This Row],[NIPNAS]],Target_CC[],COLUMN(AC$2)+9,0)</f>
        <v>408924.95962051454</v>
      </c>
      <c r="AR185" s="22">
        <f>Target_AM[[#This Row],[PROPORSI]]*VLOOKUP(Target_AM[[#This Row],[NIPNAS]],Target_CC[],COLUMN(AD$2)+9,0)</f>
        <v>416920.84652771457</v>
      </c>
      <c r="AS185" s="22">
        <f>Target_AM[[#This Row],[PROPORSI]]*VLOOKUP(Target_AM[[#This Row],[NIPNAS]],Target_CC[],COLUMN(AE$2)+9,0)</f>
        <v>545325.5214648312</v>
      </c>
      <c r="AT185" s="22">
        <f>Target_AM[[#This Row],[PROPORSI]]*VLOOKUP(Target_AM[[#This Row],[NIPNAS]],Target_CC[],COLUMN(AF$2)+9,0)</f>
        <v>509527.10494905798</v>
      </c>
      <c r="AU185" s="22">
        <f>Target_AM[[#This Row],[PROPORSI]]*VLOOKUP(Target_AM[[#This Row],[NIPNAS]],Target_CC[],COLUMN(AG$2)+9,0)</f>
        <v>447436.42448227189</v>
      </c>
      <c r="AV185" s="22">
        <f>Target_AM[[#This Row],[PROPORSI]]*VLOOKUP(Target_AM[[#This Row],[NIPNAS]],Target_CC[],COLUMN(AH$2)+9,0)</f>
        <v>506144.66350676445</v>
      </c>
      <c r="AW185" s="22">
        <f>Target_AM[[#This Row],[PROPORSI]]*VLOOKUP(Target_AM[[#This Row],[NIPNAS]],Target_CC[],COLUMN(AI$2)+9,0)</f>
        <v>439484.56497701543</v>
      </c>
      <c r="AX185" s="22">
        <f>Target_AM[[#This Row],[PROPORSI]]*VLOOKUP(Target_AM[[#This Row],[NIPNAS]],Target_CC[],COLUMN(AJ$2)+9,0)</f>
        <v>462520.25062679447</v>
      </c>
      <c r="AY185" s="22">
        <f>Target_AM[[#This Row],[PROPORSI]]*VLOOKUP(Target_AM[[#This Row],[NIPNAS]],Target_CC[],COLUMN(AK$2)+9,0)</f>
        <v>568273.91259022441</v>
      </c>
      <c r="AZ185" s="22">
        <f>Target_AM[[#This Row],[PROPORSI]]*VLOOKUP(Target_AM[[#This Row],[NIPNAS]],Target_CC[],COLUMN(AL$2)+9,0)</f>
        <v>674214.80294943717</v>
      </c>
      <c r="BA185" s="22">
        <f>Target_AM[[#This Row],[PROPORSI]]*VLOOKUP(Target_AM[[#This Row],[NIPNAS]],Target_CC[],COLUMN(AM$2)+9,0)</f>
        <v>5581804.0785287917</v>
      </c>
      <c r="BB185" s="22">
        <f>Target_AM[[#This Row],[PROPORSI]]*VLOOKUP(Target_AM[[#This Row],[NIPNAS]],Target_CC[],COLUMN(AN$2)+9,0)</f>
        <v>0</v>
      </c>
      <c r="BC185" s="22">
        <f>Target_AM[[#This Row],[PROPORSI]]*VLOOKUP(Target_AM[[#This Row],[NIPNAS]],Target_CC[],COLUMN(AO$2)+9,0)</f>
        <v>0</v>
      </c>
      <c r="BD185" s="22">
        <f>Target_AM[[#This Row],[PROPORSI]]*VLOOKUP(Target_AM[[#This Row],[NIPNAS]],Target_CC[],COLUMN(AP$2)+9,0)</f>
        <v>0</v>
      </c>
      <c r="BE185" s="22">
        <f>Target_AM[[#This Row],[PROPORSI]]*VLOOKUP(Target_AM[[#This Row],[NIPNAS]],Target_CC[],COLUMN(AQ$2)+9,0)</f>
        <v>0</v>
      </c>
      <c r="BF185" s="22">
        <f>Target_AM[[#This Row],[PROPORSI]]*VLOOKUP(Target_AM[[#This Row],[NIPNAS]],Target_CC[],COLUMN(AR$2)+9,0)</f>
        <v>0</v>
      </c>
      <c r="BG185" s="22">
        <f>Target_AM[[#This Row],[PROPORSI]]*VLOOKUP(Target_AM[[#This Row],[NIPNAS]],Target_CC[],COLUMN(AS$2)+9,0)</f>
        <v>0</v>
      </c>
      <c r="BH185" s="22">
        <f>Target_AM[[#This Row],[PROPORSI]]*VLOOKUP(Target_AM[[#This Row],[NIPNAS]],Target_CC[],COLUMN(AT$2)+9,0)</f>
        <v>0</v>
      </c>
      <c r="BI185" s="22">
        <f>Target_AM[[#This Row],[PROPORSI]]*VLOOKUP(Target_AM[[#This Row],[NIPNAS]],Target_CC[],COLUMN(AU$2)+9,0)</f>
        <v>0</v>
      </c>
      <c r="BJ185" s="22">
        <f>Target_AM[[#This Row],[PROPORSI]]*VLOOKUP(Target_AM[[#This Row],[NIPNAS]],Target_CC[],COLUMN(AV$2)+9,0)</f>
        <v>0</v>
      </c>
      <c r="BK185" s="22">
        <f>Target_AM[[#This Row],[PROPORSI]]*VLOOKUP(Target_AM[[#This Row],[NIPNAS]],Target_CC[],COLUMN(AW$2)+9,0)</f>
        <v>0</v>
      </c>
      <c r="BL185" s="22">
        <f>Target_AM[[#This Row],[PROPORSI]]*VLOOKUP(Target_AM[[#This Row],[NIPNAS]],Target_CC[],COLUMN(AX$2)+9,0)</f>
        <v>0</v>
      </c>
      <c r="BM185" s="22">
        <f>Target_AM[[#This Row],[PROPORSI]]*VLOOKUP(Target_AM[[#This Row],[NIPNAS]],Target_CC[],COLUMN(AY$2)+9,0)</f>
        <v>0</v>
      </c>
      <c r="BN185" s="22">
        <f>Target_AM[[#This Row],[PROPORSI]]*VLOOKUP(Target_AM[[#This Row],[NIPNAS]],Target_CC[],COLUMN(AZ$2)+9,0)</f>
        <v>0</v>
      </c>
      <c r="BO185" s="22">
        <f>Target_AM[[#This Row],[PROPORSI]]*VLOOKUP(Target_AM[[#This Row],[NIPNAS]],Target_CC[],COLUMN(BA$2)+9,0)</f>
        <v>0</v>
      </c>
      <c r="BP185" s="22">
        <f>Target_AM[[#This Row],[PROPORSI]]*VLOOKUP(Target_AM[[#This Row],[NIPNAS]],Target_CC[],COLUMN(BB$2)+9,0)</f>
        <v>0</v>
      </c>
      <c r="BQ185" s="22">
        <f>Target_AM[[#This Row],[PROPORSI]]*VLOOKUP(Target_AM[[#This Row],[NIPNAS]],Target_CC[],COLUMN(BC$2)+9,0)</f>
        <v>0</v>
      </c>
      <c r="BR185" s="22">
        <f>Target_AM[[#This Row],[PROPORSI]]*VLOOKUP(Target_AM[[#This Row],[NIPNAS]],Target_CC[],COLUMN(BD$2)+9,0)</f>
        <v>0</v>
      </c>
      <c r="BS185" s="22">
        <f>Target_AM[[#This Row],[PROPORSI]]*VLOOKUP(Target_AM[[#This Row],[NIPNAS]],Target_CC[],COLUMN(BE$2)+9,0)</f>
        <v>0</v>
      </c>
      <c r="BT185" s="22">
        <f>Target_AM[[#This Row],[PROPORSI]]*VLOOKUP(Target_AM[[#This Row],[NIPNAS]],Target_CC[],COLUMN(BF$2)+9,0)</f>
        <v>0</v>
      </c>
      <c r="BU185" s="22">
        <f>Target_AM[[#This Row],[PROPORSI]]*VLOOKUP(Target_AM[[#This Row],[NIPNAS]],Target_CC[],COLUMN(BG$2)+9,0)</f>
        <v>0</v>
      </c>
      <c r="BV185" s="22">
        <f>Target_AM[[#This Row],[PROPORSI]]*VLOOKUP(Target_AM[[#This Row],[NIPNAS]],Target_CC[],COLUMN(BH$2)+9,0)</f>
        <v>0</v>
      </c>
      <c r="BW185" s="22">
        <f>Target_AM[[#This Row],[PROPORSI]]*VLOOKUP(Target_AM[[#This Row],[NIPNAS]],Target_CC[],COLUMN(BI$2)+9,0)</f>
        <v>0</v>
      </c>
      <c r="BX185" s="22">
        <f>Target_AM[[#This Row],[PROPORSI]]*VLOOKUP(Target_AM[[#This Row],[NIPNAS]],Target_CC[],COLUMN(BJ$2)+9,0)</f>
        <v>0</v>
      </c>
      <c r="BY185" s="22">
        <f>Target_AM[[#This Row],[PROPORSI]]*VLOOKUP(Target_AM[[#This Row],[NIPNAS]],Target_CC[],COLUMN(BK$2)+9,0)</f>
        <v>0</v>
      </c>
      <c r="BZ185" s="22">
        <f>Target_AM[[#This Row],[PROPORSI]]*VLOOKUP(Target_AM[[#This Row],[NIPNAS]],Target_CC[],COLUMN(BL$2)+9,0)</f>
        <v>0</v>
      </c>
      <c r="CA185" s="22">
        <f>Target_AM[[#This Row],[PROPORSI]]*VLOOKUP(Target_AM[[#This Row],[NIPNAS]],Target_CC[],COLUMN(BM$2)+9,0)</f>
        <v>0</v>
      </c>
      <c r="CB185" s="22">
        <f>Target_AM[[#This Row],[PROPORSI]]*VLOOKUP(Target_AM[[#This Row],[NIPNAS]],Target_CC[],COLUMN(BN$2)+9,0)</f>
        <v>0</v>
      </c>
      <c r="CC185" s="22">
        <f>Target_AM[[#This Row],[PROPORSI]]*VLOOKUP(Target_AM[[#This Row],[NIPNAS]],Target_CC[],COLUMN(BO$2)+9,0)</f>
        <v>0</v>
      </c>
      <c r="CD185" s="22">
        <f>Target_AM[[#This Row],[PROPORSI]]*VLOOKUP(Target_AM[[#This Row],[NIPNAS]],Target_CC[],COLUMN(BP$2)+9,0)</f>
        <v>0</v>
      </c>
      <c r="CE185" s="22">
        <f>Target_AM[[#This Row],[PROPORSI]]*VLOOKUP(Target_AM[[#This Row],[NIPNAS]],Target_CC[],COLUMN(BQ$2)+9,0)</f>
        <v>0</v>
      </c>
      <c r="CF185" s="22">
        <f>Target_AM[[#This Row],[PROPORSI]]*VLOOKUP(Target_AM[[#This Row],[NIPNAS]],Target_CC[],COLUMN(BR$2)+9,0)</f>
        <v>0</v>
      </c>
      <c r="CG185" s="22">
        <f>Target_AM[[#This Row],[PROPORSI]]*VLOOKUP(Target_AM[[#This Row],[NIPNAS]],Target_CC[],COLUMN(BS$2)+9,0)</f>
        <v>0</v>
      </c>
      <c r="CH185" s="22">
        <f>Target_AM[[#This Row],[PROPORSI]]*VLOOKUP(Target_AM[[#This Row],[NIPNAS]],Target_CC[],COLUMN(BT$2)+9,0)</f>
        <v>0</v>
      </c>
      <c r="CI185" s="22">
        <f>Target_AM[[#This Row],[PROPORSI]]*VLOOKUP(Target_AM[[#This Row],[NIPNAS]],Target_CC[],COLUMN(BU$2)+9,0)</f>
        <v>0</v>
      </c>
      <c r="CJ185" s="22">
        <f>Target_AM[[#This Row],[PROPORSI]]*VLOOKUP(Target_AM[[#This Row],[NIPNAS]],Target_CC[],COLUMN(BV$2)+9,0)</f>
        <v>0</v>
      </c>
      <c r="CK185" s="22">
        <f>Target_AM[[#This Row],[PROPORSI]]*VLOOKUP(Target_AM[[#This Row],[NIPNAS]],Target_CC[],COLUMN(BW$2)+9,0)</f>
        <v>0</v>
      </c>
      <c r="CL185" s="22">
        <f>Target_AM[[#This Row],[PROPORSI]]*VLOOKUP(Target_AM[[#This Row],[NIPNAS]],Target_CC[],COLUMN(BX$2)+9,0)</f>
        <v>0</v>
      </c>
      <c r="CM185" s="22">
        <f>Target_AM[[#This Row],[PROPORSI]]*VLOOKUP(Target_AM[[#This Row],[NIPNAS]],Target_CC[],COLUMN(BY$2)+9,0)</f>
        <v>0</v>
      </c>
      <c r="CN185" s="22">
        <f>Target_AM[[#This Row],[PROPORSI]]*VLOOKUP(Target_AM[[#This Row],[NIPNAS]],Target_CC[],COLUMN(BZ$2)+9,0)</f>
        <v>0</v>
      </c>
      <c r="CO185" s="22">
        <f>Target_AM[[#This Row],[PROPORSI]]*VLOOKUP(Target_AM[[#This Row],[NIPNAS]],Target_CC[],COLUMN(CA$2)+9,0)</f>
        <v>0</v>
      </c>
      <c r="CP185" s="22">
        <f>Target_AM[[#This Row],[PROPORSI]]*VLOOKUP(Target_AM[[#This Row],[NIPNAS]],Target_CC[],COLUMN(CB$2)+9,0)</f>
        <v>0</v>
      </c>
      <c r="CQ185" s="22">
        <f>Target_AM[[#This Row],[PROPORSI]]*VLOOKUP(Target_AM[[#This Row],[NIPNAS]],Target_CC[],COLUMN(CC$2)+9,0)</f>
        <v>0</v>
      </c>
      <c r="CR185" s="22">
        <f>Target_AM[[#This Row],[PROPORSI]]*VLOOKUP(Target_AM[[#This Row],[NIPNAS]],Target_CC[],COLUMN(CD$2)+9,0)</f>
        <v>0</v>
      </c>
      <c r="CS185" s="22">
        <f>Target_AM[[#This Row],[PROPORSI]]*VLOOKUP(Target_AM[[#This Row],[NIPNAS]],Target_CC[],COLUMN(CE$2)+9,0)</f>
        <v>0</v>
      </c>
      <c r="CT185" s="22">
        <f>Target_AM[[#This Row],[PROPORSI]]*VLOOKUP(Target_AM[[#This Row],[NIPNAS]],Target_CC[],COLUMN(CF$2)+9,0)</f>
        <v>0</v>
      </c>
      <c r="CU185" s="22">
        <f>Target_AM[[#This Row],[PROPORSI]]*VLOOKUP(Target_AM[[#This Row],[NIPNAS]],Target_CC[],COLUMN(CG$2)+9,0)</f>
        <v>0</v>
      </c>
      <c r="CV185" s="22">
        <f>Target_AM[[#This Row],[PROPORSI]]*VLOOKUP(Target_AM[[#This Row],[NIPNAS]],Target_CC[],COLUMN(CH$2)+9,0)</f>
        <v>0</v>
      </c>
      <c r="CW185" s="22">
        <f>Target_AM[[#This Row],[PROPORSI]]*VLOOKUP(Target_AM[[#This Row],[NIPNAS]],Target_CC[],COLUMN(CI$2)+9,0)</f>
        <v>0</v>
      </c>
      <c r="CX185" s="22">
        <f>Target_AM[[#This Row],[PROPORSI]]*VLOOKUP(Target_AM[[#This Row],[NIPNAS]],Target_CC[],COLUMN(CJ$2)+9,0)</f>
        <v>0</v>
      </c>
      <c r="CY185" s="22">
        <f>Target_AM[[#This Row],[PROPORSI]]*VLOOKUP(Target_AM[[#This Row],[NIPNAS]],Target_CC[],COLUMN(CK$2)+9,0)</f>
        <v>0</v>
      </c>
      <c r="CZ185" s="22">
        <f>Target_AM[[#This Row],[PROPORSI]]*VLOOKUP(Target_AM[[#This Row],[NIPNAS]],Target_CC[],COLUMN(CL$2)+9,0)</f>
        <v>0</v>
      </c>
      <c r="DA185" s="22">
        <f>Target_AM[[#This Row],[PROPORSI]]*VLOOKUP(Target_AM[[#This Row],[NIPNAS]],Target_CC[],COLUMN(CM$2)+9,0)</f>
        <v>0</v>
      </c>
      <c r="DB185" s="22">
        <f>Target_AM[[#This Row],[PROPORSI]]*VLOOKUP(Target_AM[[#This Row],[NIPNAS]],Target_CC[],COLUMN(CN$2)+9,0)</f>
        <v>0</v>
      </c>
      <c r="DC185" s="22">
        <f>Target_AM[[#This Row],[PROPORSI]]*VLOOKUP(Target_AM[[#This Row],[NIPNAS]],Target_CC[],COLUMN(CO$2)+9,0)</f>
        <v>0</v>
      </c>
      <c r="DD185" s="22">
        <f>Target_AM[[#This Row],[PROPORSI]]*VLOOKUP(Target_AM[[#This Row],[NIPNAS]],Target_CC[],COLUMN(CP$2)+9,0)</f>
        <v>0</v>
      </c>
      <c r="DE185" s="22">
        <f>Target_AM[[#This Row],[PROPORSI]]*VLOOKUP(Target_AM[[#This Row],[NIPNAS]],Target_CC[],COLUMN(CQ$2)+9,0)</f>
        <v>0</v>
      </c>
      <c r="DF185" s="22">
        <f>Target_AM[[#This Row],[PROPORSI]]*VLOOKUP(Target_AM[[#This Row],[NIPNAS]],Target_CC[],COLUMN(CR$2)+9,0)</f>
        <v>0</v>
      </c>
      <c r="DG185" s="22">
        <f>Target_AM[[#This Row],[PROPORSI]]*VLOOKUP(Target_AM[[#This Row],[NIPNAS]],Target_CC[],COLUMN(CS$2)+9,0)</f>
        <v>0</v>
      </c>
      <c r="DH185" s="22">
        <f>Target_AM[[#This Row],[PROPORSI]]*VLOOKUP(Target_AM[[#This Row],[NIPNAS]],Target_CC[],COLUMN(CT$2)+9,0)</f>
        <v>0</v>
      </c>
      <c r="DI185" s="22">
        <f>Target_AM[[#This Row],[PROPORSI]]*VLOOKUP(Target_AM[[#This Row],[NIPNAS]],Target_CC[],COLUMN(CU$2)+9,0)</f>
        <v>0</v>
      </c>
      <c r="DJ185" s="22">
        <f>Target_AM[[#This Row],[PROPORSI]]*VLOOKUP(Target_AM[[#This Row],[NIPNAS]],Target_CC[],COLUMN(CV$2)+9,0)</f>
        <v>0</v>
      </c>
      <c r="DK185" s="22">
        <f>Target_AM[[#This Row],[PROPORSI]]*VLOOKUP(Target_AM[[#This Row],[NIPNAS]],Target_CC[],COLUMN(CW$2)+9,0)</f>
        <v>0</v>
      </c>
      <c r="DL185" s="22">
        <f>Target_AM[[#This Row],[PROPORSI]]*VLOOKUP(Target_AM[[#This Row],[NIPNAS]],Target_CC[],COLUMN(CX$2)+9,0)</f>
        <v>0</v>
      </c>
      <c r="DM185" s="22">
        <f>Target_AM[[#This Row],[PROPORSI]]*VLOOKUP(Target_AM[[#This Row],[NIPNAS]],Target_CC[],COLUMN(CY$2)+9,0)</f>
        <v>0</v>
      </c>
      <c r="DN185" s="22">
        <f>Target_AM[[#This Row],[PROPORSI]]*VLOOKUP(Target_AM[[#This Row],[NIPNAS]],Target_CC[],COLUMN(CZ$2)+9,0)</f>
        <v>0</v>
      </c>
      <c r="DO185" s="22">
        <f>Target_AM[[#This Row],[PROPORSI]]*VLOOKUP(Target_AM[[#This Row],[NIPNAS]],Target_CC[],COLUMN(DA$2)+9,0)</f>
        <v>0</v>
      </c>
      <c r="DP185" s="22">
        <f>Target_AM[[#This Row],[PROPORSI]]*VLOOKUP(Target_AM[[#This Row],[NIPNAS]],Target_CC[],COLUMN(DB$2)+9,0)</f>
        <v>0</v>
      </c>
      <c r="DQ185" s="22">
        <f>Target_AM[[#This Row],[PROPORSI]]*VLOOKUP(Target_AM[[#This Row],[NIPNAS]],Target_CC[],COLUMN(DC$2)+9,0)</f>
        <v>0</v>
      </c>
      <c r="DR185" s="22">
        <f>Target_AM[[#This Row],[PROPORSI]]*VLOOKUP(Target_AM[[#This Row],[NIPNAS]],Target_CC[],COLUMN(DD$2)+9,0)</f>
        <v>0</v>
      </c>
      <c r="DS185" s="22">
        <f>Target_AM[[#This Row],[PROPORSI]]*VLOOKUP(Target_AM[[#This Row],[NIPNAS]],Target_CC[],COLUMN(DE$2)+9,0)</f>
        <v>0</v>
      </c>
      <c r="DT185" s="22">
        <f>Target_AM[[#This Row],[PROPORSI]]*VLOOKUP(Target_AM[[#This Row],[NIPNAS]],Target_CC[],COLUMN(DF$2)+9,0)</f>
        <v>0</v>
      </c>
      <c r="DU185" s="22">
        <f>Target_AM[[#This Row],[PROPORSI]]*VLOOKUP(Target_AM[[#This Row],[NIPNAS]],Target_CC[],COLUMN(DG$2)+9,0)</f>
        <v>0</v>
      </c>
      <c r="DV185" s="22">
        <f>Target_AM[[#This Row],[PROPORSI]]*VLOOKUP(Target_AM[[#This Row],[NIPNAS]],Target_CC[],COLUMN(DH$2)+9,0)</f>
        <v>0</v>
      </c>
      <c r="DW185" s="22">
        <f>Target_AM[[#This Row],[PROPORSI]]*VLOOKUP(Target_AM[[#This Row],[NIPNAS]],Target_CC[],COLUMN(DI$2)+9,0)</f>
        <v>0</v>
      </c>
      <c r="DX185" s="22">
        <f>Target_AM[[#This Row],[PROPORSI]]*VLOOKUP(Target_AM[[#This Row],[NIPNAS]],Target_CC[],COLUMN(DJ$2)+9,0)</f>
        <v>0</v>
      </c>
      <c r="DY185" s="22">
        <f>Target_AM[[#This Row],[PROPORSI]]*VLOOKUP(Target_AM[[#This Row],[NIPNAS]],Target_CC[],COLUMN(DK$2)+9,0)</f>
        <v>0</v>
      </c>
      <c r="DZ185" s="22">
        <f>Target_AM[[#This Row],[PROPORSI]]*VLOOKUP(Target_AM[[#This Row],[NIPNAS]],Target_CC[],COLUMN(DL$2)+9,0)</f>
        <v>0</v>
      </c>
      <c r="EA185" s="22">
        <f>Target_AM[[#This Row],[PROPORSI]]*VLOOKUP(Target_AM[[#This Row],[NIPNAS]],Target_CC[],COLUMN(DM$2)+9,0)</f>
        <v>0</v>
      </c>
    </row>
    <row r="186" spans="2:131" x14ac:dyDescent="0.3">
      <c r="B186">
        <v>906836</v>
      </c>
      <c r="C186" t="s">
        <v>1048</v>
      </c>
      <c r="D186">
        <v>1</v>
      </c>
      <c r="E186" s="8">
        <v>45658</v>
      </c>
      <c r="F186">
        <v>19109435</v>
      </c>
      <c r="G186" t="s">
        <v>453</v>
      </c>
      <c r="J186" t="s">
        <v>363</v>
      </c>
      <c r="K186" t="s">
        <v>23</v>
      </c>
      <c r="L186" t="s">
        <v>159</v>
      </c>
      <c r="M186" t="s">
        <v>29</v>
      </c>
      <c r="N186" s="23">
        <f>Target_AM[[#This Row],[PROPORSI]]*VLOOKUP(Target_AM[[#This Row],[NIPNAS]],Target_CC[],9,0)</f>
        <v>23187970.944183711</v>
      </c>
      <c r="O186" s="22">
        <f>Target_AM[[#This Row],[PROPORSI]]*VLOOKUP(Target_AM[[#This Row],[NIPNAS]],Target_CC[],COLUMN(A$2)+9,0)</f>
        <v>200000</v>
      </c>
      <c r="P186" s="22">
        <f>Target_AM[[#This Row],[PROPORSI]]*VLOOKUP(Target_AM[[#This Row],[NIPNAS]],Target_CC[],COLUMN(B$2)+9,0)</f>
        <v>200000</v>
      </c>
      <c r="Q186" s="22">
        <f>Target_AM[[#This Row],[PROPORSI]]*VLOOKUP(Target_AM[[#This Row],[NIPNAS]],Target_CC[],COLUMN(C$2)+9,0)</f>
        <v>192000</v>
      </c>
      <c r="R186" s="22">
        <f>Target_AM[[#This Row],[PROPORSI]]*VLOOKUP(Target_AM[[#This Row],[NIPNAS]],Target_CC[],COLUMN(D$2)+9,0)</f>
        <v>201920</v>
      </c>
      <c r="S186" s="22">
        <f>Target_AM[[#This Row],[PROPORSI]]*VLOOKUP(Target_AM[[#This Row],[NIPNAS]],Target_CC[],COLUMN(E$2)+9,0)</f>
        <v>192019.20000000001</v>
      </c>
      <c r="T186" s="22">
        <f>Target_AM[[#This Row],[PROPORSI]]*VLOOKUP(Target_AM[[#This Row],[NIPNAS]],Target_CC[],COLUMN(F$2)+9,0)</f>
        <v>191920.19200000001</v>
      </c>
      <c r="U186" s="22">
        <f>Target_AM[[#This Row],[PROPORSI]]*VLOOKUP(Target_AM[[#This Row],[NIPNAS]],Target_CC[],COLUMN(G$2)+9,0)</f>
        <v>231919.20191999996</v>
      </c>
      <c r="V186" s="22">
        <f>Target_AM[[#This Row],[PROPORSI]]*VLOOKUP(Target_AM[[#This Row],[NIPNAS]],Target_CC[],COLUMN(H$2)+9,0)</f>
        <v>202319.19201920001</v>
      </c>
      <c r="W186" s="22">
        <f>Target_AM[[#This Row],[PROPORSI]]*VLOOKUP(Target_AM[[#This Row],[NIPNAS]],Target_CC[],COLUMN(I$2)+9,0)</f>
        <v>212023.19192019201</v>
      </c>
      <c r="X186" s="22">
        <f>Target_AM[[#This Row],[PROPORSI]]*VLOOKUP(Target_AM[[#This Row],[NIPNAS]],Target_CC[],COLUMN(J$2)+9,0)</f>
        <v>232120.23191920188</v>
      </c>
      <c r="Y186" s="22">
        <f>Target_AM[[#This Row],[PROPORSI]]*VLOOKUP(Target_AM[[#This Row],[NIPNAS]],Target_CC[],COLUMN(K$2)+9,0)</f>
        <v>202321.20231919203</v>
      </c>
      <c r="Z186" s="22">
        <f>Target_AM[[#This Row],[PROPORSI]]*VLOOKUP(Target_AM[[#This Row],[NIPNAS]],Target_CC[],COLUMN(L$2)+9,0)</f>
        <v>222023.21202319194</v>
      </c>
      <c r="AA186" s="22">
        <f>Target_AM[[#This Row],[PROPORSI]]*VLOOKUP(Target_AM[[#This Row],[NIPNAS]],Target_CC[],COLUMN(M$2)+9,0)</f>
        <v>2480585.6241209777</v>
      </c>
      <c r="AB186" s="22">
        <f>Target_AM[[#This Row],[PROPORSI]]*VLOOKUP(Target_AM[[#This Row],[NIPNAS]],Target_CC[],COLUMN(N$2)+9,0)</f>
        <v>227072.67299978534</v>
      </c>
      <c r="AC186" s="22">
        <f>Target_AM[[#This Row],[PROPORSI]]*VLOOKUP(Target_AM[[#This Row],[NIPNAS]],Target_CC[],COLUMN(O$2)+9,0)</f>
        <v>1328369.5048401421</v>
      </c>
      <c r="AD186" s="22">
        <f>Target_AM[[#This Row],[PROPORSI]]*VLOOKUP(Target_AM[[#This Row],[NIPNAS]],Target_CC[],COLUMN(P$2)+9,0)</f>
        <v>1213711.1158065738</v>
      </c>
      <c r="AE186" s="22">
        <f>Target_AM[[#This Row],[PROPORSI]]*VLOOKUP(Target_AM[[#This Row],[NIPNAS]],Target_CC[],COLUMN(Q$2)+9,0)</f>
        <v>837770.36591517262</v>
      </c>
      <c r="AF186" s="22">
        <f>Target_AM[[#This Row],[PROPORSI]]*VLOOKUP(Target_AM[[#This Row],[NIPNAS]],Target_CC[],COLUMN(R$2)+9,0)</f>
        <v>1132007.4333581298</v>
      </c>
      <c r="AG186" s="22">
        <f>Target_AM[[#This Row],[PROPORSI]]*VLOOKUP(Target_AM[[#This Row],[NIPNAS]],Target_CC[],COLUMN(S$2)+9,0)</f>
        <v>1636584.6325092115</v>
      </c>
      <c r="AH186" s="22">
        <f>Target_AM[[#This Row],[PROPORSI]]*VLOOKUP(Target_AM[[#This Row],[NIPNAS]],Target_CC[],COLUMN(T$2)+9,0)</f>
        <v>1926016.4571259113</v>
      </c>
      <c r="AI186" s="22">
        <f>Target_AM[[#This Row],[PROPORSI]]*VLOOKUP(Target_AM[[#This Row],[NIPNAS]],Target_CC[],COLUMN(U$2)+9,0)</f>
        <v>2127826.2650303491</v>
      </c>
      <c r="AJ186" s="22">
        <f>Target_AM[[#This Row],[PROPORSI]]*VLOOKUP(Target_AM[[#This Row],[NIPNAS]],Target_CC[],COLUMN(V$2)+9,0)</f>
        <v>1742992.8389849088</v>
      </c>
      <c r="AK186" s="22">
        <f>Target_AM[[#This Row],[PROPORSI]]*VLOOKUP(Target_AM[[#This Row],[NIPNAS]],Target_CC[],COLUMN(W$2)+9,0)</f>
        <v>2144534.2934052567</v>
      </c>
      <c r="AL186" s="22">
        <f>Target_AM[[#This Row],[PROPORSI]]*VLOOKUP(Target_AM[[#This Row],[NIPNAS]],Target_CC[],COLUMN(X$2)+9,0)</f>
        <v>2887094.4557204181</v>
      </c>
      <c r="AM186" s="22">
        <f>Target_AM[[#This Row],[PROPORSI]]*VLOOKUP(Target_AM[[#This Row],[NIPNAS]],Target_CC[],COLUMN(Y$2)+9,0)</f>
        <v>1807923.5894698245</v>
      </c>
      <c r="AN186" s="22">
        <f>Target_AM[[#This Row],[PROPORSI]]*VLOOKUP(Target_AM[[#This Row],[NIPNAS]],Target_CC[],COLUMN(Z$2)+9,0)</f>
        <v>19011903.625165686</v>
      </c>
      <c r="AO186" s="22">
        <f>Target_AM[[#This Row],[PROPORSI]]*VLOOKUP(Target_AM[[#This Row],[NIPNAS]],Target_CC[],COLUMN(AA$2)+9,0)</f>
        <v>427072.67299978534</v>
      </c>
      <c r="AP186" s="22">
        <f>Target_AM[[#This Row],[PROPORSI]]*VLOOKUP(Target_AM[[#This Row],[NIPNAS]],Target_CC[],COLUMN(AB$2)+9,0)</f>
        <v>1528369.5048401421</v>
      </c>
      <c r="AQ186" s="22">
        <f>Target_AM[[#This Row],[PROPORSI]]*VLOOKUP(Target_AM[[#This Row],[NIPNAS]],Target_CC[],COLUMN(AC$2)+9,0)</f>
        <v>1405711.1158065738</v>
      </c>
      <c r="AR186" s="22">
        <f>Target_AM[[#This Row],[PROPORSI]]*VLOOKUP(Target_AM[[#This Row],[NIPNAS]],Target_CC[],COLUMN(AD$2)+9,0)</f>
        <v>1039690.3659151726</v>
      </c>
      <c r="AS186" s="22">
        <f>Target_AM[[#This Row],[PROPORSI]]*VLOOKUP(Target_AM[[#This Row],[NIPNAS]],Target_CC[],COLUMN(AE$2)+9,0)</f>
        <v>1324026.6333581298</v>
      </c>
      <c r="AT186" s="22">
        <f>Target_AM[[#This Row],[PROPORSI]]*VLOOKUP(Target_AM[[#This Row],[NIPNAS]],Target_CC[],COLUMN(AF$2)+9,0)</f>
        <v>1828504.8245092116</v>
      </c>
      <c r="AU186" s="22">
        <f>Target_AM[[#This Row],[PROPORSI]]*VLOOKUP(Target_AM[[#This Row],[NIPNAS]],Target_CC[],COLUMN(AG$2)+9,0)</f>
        <v>2157935.6590459114</v>
      </c>
      <c r="AV186" s="22">
        <f>Target_AM[[#This Row],[PROPORSI]]*VLOOKUP(Target_AM[[#This Row],[NIPNAS]],Target_CC[],COLUMN(AH$2)+9,0)</f>
        <v>2330145.4570495491</v>
      </c>
      <c r="AW186" s="22">
        <f>Target_AM[[#This Row],[PROPORSI]]*VLOOKUP(Target_AM[[#This Row],[NIPNAS]],Target_CC[],COLUMN(AI$2)+9,0)</f>
        <v>1955016.0309051007</v>
      </c>
      <c r="AX186" s="22">
        <f>Target_AM[[#This Row],[PROPORSI]]*VLOOKUP(Target_AM[[#This Row],[NIPNAS]],Target_CC[],COLUMN(AJ$2)+9,0)</f>
        <v>2376654.5253244587</v>
      </c>
      <c r="AY186" s="22">
        <f>Target_AM[[#This Row],[PROPORSI]]*VLOOKUP(Target_AM[[#This Row],[NIPNAS]],Target_CC[],COLUMN(AK$2)+9,0)</f>
        <v>3089415.6580396104</v>
      </c>
      <c r="AZ186" s="22">
        <f>Target_AM[[#This Row],[PROPORSI]]*VLOOKUP(Target_AM[[#This Row],[NIPNAS]],Target_CC[],COLUMN(AL$2)+9,0)</f>
        <v>2029946.8014930163</v>
      </c>
      <c r="BA186" s="22">
        <f>Target_AM[[#This Row],[PROPORSI]]*VLOOKUP(Target_AM[[#This Row],[NIPNAS]],Target_CC[],COLUMN(AM$2)+9,0)</f>
        <v>21492489.249286659</v>
      </c>
      <c r="BB186" s="22">
        <f>Target_AM[[#This Row],[PROPORSI]]*VLOOKUP(Target_AM[[#This Row],[NIPNAS]],Target_CC[],COLUMN(AN$2)+9,0)</f>
        <v>792396.75529236195</v>
      </c>
      <c r="BC186" s="22">
        <f>Target_AM[[#This Row],[PROPORSI]]*VLOOKUP(Target_AM[[#This Row],[NIPNAS]],Target_CC[],COLUMN(AO$2)+9,0)</f>
        <v>6032290.547343405</v>
      </c>
      <c r="BD186" s="22">
        <f>Target_AM[[#This Row],[PROPORSI]]*VLOOKUP(Target_AM[[#This Row],[NIPNAS]],Target_CC[],COLUMN(AP$2)+9,0)</f>
        <v>1721168.2227272117</v>
      </c>
      <c r="BE186" s="22">
        <f>Target_AM[[#This Row],[PROPORSI]]*VLOOKUP(Target_AM[[#This Row],[NIPNAS]],Target_CC[],COLUMN(AQ$2)+9,0)</f>
        <v>3730263.1812121775</v>
      </c>
      <c r="BF186" s="22">
        <f>Target_AM[[#This Row],[PROPORSI]]*VLOOKUP(Target_AM[[#This Row],[NIPNAS]],Target_CC[],COLUMN(AR$2)+9,0)</f>
        <v>4356146.5649457099</v>
      </c>
      <c r="BG186" s="22">
        <f>Target_AM[[#This Row],[PROPORSI]]*VLOOKUP(Target_AM[[#This Row],[NIPNAS]],Target_CC[],COLUMN(AS$2)+9,0)</f>
        <v>4727385.5144472579</v>
      </c>
      <c r="BH186" s="22">
        <f>Target_AM[[#This Row],[PROPORSI]]*VLOOKUP(Target_AM[[#This Row],[NIPNAS]],Target_CC[],COLUMN(AT$2)+9,0)</f>
        <v>304335.51175167295</v>
      </c>
      <c r="BI186" s="22">
        <f>Target_AM[[#This Row],[PROPORSI]]*VLOOKUP(Target_AM[[#This Row],[NIPNAS]],Target_CC[],COLUMN(AU$2)+9,0)</f>
        <v>6178364.2199487239</v>
      </c>
      <c r="BJ186" s="22">
        <f>Target_AM[[#This Row],[PROPORSI]]*VLOOKUP(Target_AM[[#This Row],[NIPNAS]],Target_CC[],COLUMN(AV$2)+9,0)</f>
        <v>2219161.1340547749</v>
      </c>
      <c r="BK186" s="22">
        <f>Target_AM[[#This Row],[PROPORSI]]*VLOOKUP(Target_AM[[#This Row],[NIPNAS]],Target_CC[],COLUMN(AW$2)+9,0)</f>
        <v>6294176.2929679696</v>
      </c>
      <c r="BL186" s="22">
        <f>Target_AM[[#This Row],[PROPORSI]]*VLOOKUP(Target_AM[[#This Row],[NIPNAS]],Target_CC[],COLUMN(AX$2)+9,0)</f>
        <v>4667404.7998496499</v>
      </c>
      <c r="BM186" s="22">
        <f>Target_AM[[#This Row],[PROPORSI]]*VLOOKUP(Target_AM[[#This Row],[NIPNAS]],Target_CC[],COLUMN(AY$2)+9,0)</f>
        <v>3677144.2621599752</v>
      </c>
      <c r="BN186" s="22">
        <f>Target_AM[[#This Row],[PROPORSI]]*VLOOKUP(Target_AM[[#This Row],[NIPNAS]],Target_CC[],COLUMN(AZ$2)+9,0)</f>
        <v>44700237.006700888</v>
      </c>
      <c r="BO186" s="22">
        <f>Target_AM[[#This Row],[PROPORSI]]*VLOOKUP(Target_AM[[#This Row],[NIPNAS]],Target_CC[],COLUMN(BA$2)+9,0)</f>
        <v>200000</v>
      </c>
      <c r="BP186" s="22">
        <f>Target_AM[[#This Row],[PROPORSI]]*VLOOKUP(Target_AM[[#This Row],[NIPNAS]],Target_CC[],COLUMN(BB$2)+9,0)</f>
        <v>200000</v>
      </c>
      <c r="BQ186" s="22">
        <f>Target_AM[[#This Row],[PROPORSI]]*VLOOKUP(Target_AM[[#This Row],[NIPNAS]],Target_CC[],COLUMN(BC$2)+9,0)</f>
        <v>200000</v>
      </c>
      <c r="BR186" s="22">
        <f>Target_AM[[#This Row],[PROPORSI]]*VLOOKUP(Target_AM[[#This Row],[NIPNAS]],Target_CC[],COLUMN(BD$2)+9,0)</f>
        <v>200000</v>
      </c>
      <c r="BS186" s="22">
        <f>Target_AM[[#This Row],[PROPORSI]]*VLOOKUP(Target_AM[[#This Row],[NIPNAS]],Target_CC[],COLUMN(BE$2)+9,0)</f>
        <v>200000</v>
      </c>
      <c r="BT186" s="22">
        <f>Target_AM[[#This Row],[PROPORSI]]*VLOOKUP(Target_AM[[#This Row],[NIPNAS]],Target_CC[],COLUMN(BF$2)+9,0)</f>
        <v>200000</v>
      </c>
      <c r="BU186" s="22">
        <f>Target_AM[[#This Row],[PROPORSI]]*VLOOKUP(Target_AM[[#This Row],[NIPNAS]],Target_CC[],COLUMN(BG$2)+9,0)</f>
        <v>200000</v>
      </c>
      <c r="BV186" s="22">
        <f>Target_AM[[#This Row],[PROPORSI]]*VLOOKUP(Target_AM[[#This Row],[NIPNAS]],Target_CC[],COLUMN(BH$2)+9,0)</f>
        <v>200000</v>
      </c>
      <c r="BW186" s="22">
        <f>Target_AM[[#This Row],[PROPORSI]]*VLOOKUP(Target_AM[[#This Row],[NIPNAS]],Target_CC[],COLUMN(BI$2)+9,0)</f>
        <v>200000</v>
      </c>
      <c r="BX186" s="22">
        <f>Target_AM[[#This Row],[PROPORSI]]*VLOOKUP(Target_AM[[#This Row],[NIPNAS]],Target_CC[],COLUMN(BJ$2)+9,0)</f>
        <v>200000</v>
      </c>
      <c r="BY186" s="22">
        <f>Target_AM[[#This Row],[PROPORSI]]*VLOOKUP(Target_AM[[#This Row],[NIPNAS]],Target_CC[],COLUMN(BK$2)+9,0)</f>
        <v>200000</v>
      </c>
      <c r="BZ186" s="22">
        <f>Target_AM[[#This Row],[PROPORSI]]*VLOOKUP(Target_AM[[#This Row],[NIPNAS]],Target_CC[],COLUMN(BL$2)+9,0)</f>
        <v>200000</v>
      </c>
      <c r="CA186" s="22">
        <f>Target_AM[[#This Row],[PROPORSI]]*VLOOKUP(Target_AM[[#This Row],[NIPNAS]],Target_CC[],COLUMN(BM$2)+9,0)</f>
        <v>2400000</v>
      </c>
      <c r="CB186" s="22">
        <f>Target_AM[[#This Row],[PROPORSI]]*VLOOKUP(Target_AM[[#This Row],[NIPNAS]],Target_CC[],COLUMN(BN$2)+9,0)</f>
        <v>0</v>
      </c>
      <c r="CC186" s="22">
        <f>Target_AM[[#This Row],[PROPORSI]]*VLOOKUP(Target_AM[[#This Row],[NIPNAS]],Target_CC[],COLUMN(BO$2)+9,0)</f>
        <v>0</v>
      </c>
      <c r="CD186" s="22">
        <f>Target_AM[[#This Row],[PROPORSI]]*VLOOKUP(Target_AM[[#This Row],[NIPNAS]],Target_CC[],COLUMN(BP$2)+9,0)</f>
        <v>0</v>
      </c>
      <c r="CE186" s="22">
        <f>Target_AM[[#This Row],[PROPORSI]]*VLOOKUP(Target_AM[[#This Row],[NIPNAS]],Target_CC[],COLUMN(BQ$2)+9,0)</f>
        <v>0</v>
      </c>
      <c r="CF186" s="22">
        <f>Target_AM[[#This Row],[PROPORSI]]*VLOOKUP(Target_AM[[#This Row],[NIPNAS]],Target_CC[],COLUMN(BR$2)+9,0)</f>
        <v>0</v>
      </c>
      <c r="CG186" s="22">
        <f>Target_AM[[#This Row],[PROPORSI]]*VLOOKUP(Target_AM[[#This Row],[NIPNAS]],Target_CC[],COLUMN(BS$2)+9,0)</f>
        <v>0</v>
      </c>
      <c r="CH186" s="22">
        <f>Target_AM[[#This Row],[PROPORSI]]*VLOOKUP(Target_AM[[#This Row],[NIPNAS]],Target_CC[],COLUMN(BT$2)+9,0)</f>
        <v>0</v>
      </c>
      <c r="CI186" s="22">
        <f>Target_AM[[#This Row],[PROPORSI]]*VLOOKUP(Target_AM[[#This Row],[NIPNAS]],Target_CC[],COLUMN(BU$2)+9,0)</f>
        <v>0</v>
      </c>
      <c r="CJ186" s="22">
        <f>Target_AM[[#This Row],[PROPORSI]]*VLOOKUP(Target_AM[[#This Row],[NIPNAS]],Target_CC[],COLUMN(BV$2)+9,0)</f>
        <v>0</v>
      </c>
      <c r="CK186" s="22">
        <f>Target_AM[[#This Row],[PROPORSI]]*VLOOKUP(Target_AM[[#This Row],[NIPNAS]],Target_CC[],COLUMN(BW$2)+9,0)</f>
        <v>0</v>
      </c>
      <c r="CL186" s="22">
        <f>Target_AM[[#This Row],[PROPORSI]]*VLOOKUP(Target_AM[[#This Row],[NIPNAS]],Target_CC[],COLUMN(BX$2)+9,0)</f>
        <v>0</v>
      </c>
      <c r="CM186" s="22">
        <f>Target_AM[[#This Row],[PROPORSI]]*VLOOKUP(Target_AM[[#This Row],[NIPNAS]],Target_CC[],COLUMN(BY$2)+9,0)</f>
        <v>0</v>
      </c>
      <c r="CN186" s="22">
        <f>Target_AM[[#This Row],[PROPORSI]]*VLOOKUP(Target_AM[[#This Row],[NIPNAS]],Target_CC[],COLUMN(BZ$2)+9,0)</f>
        <v>0</v>
      </c>
      <c r="CO186" s="22">
        <f>Target_AM[[#This Row],[PROPORSI]]*VLOOKUP(Target_AM[[#This Row],[NIPNAS]],Target_CC[],COLUMN(CA$2)+9,0)</f>
        <v>200000</v>
      </c>
      <c r="CP186" s="22">
        <f>Target_AM[[#This Row],[PROPORSI]]*VLOOKUP(Target_AM[[#This Row],[NIPNAS]],Target_CC[],COLUMN(CB$2)+9,0)</f>
        <v>200000</v>
      </c>
      <c r="CQ186" s="22">
        <f>Target_AM[[#This Row],[PROPORSI]]*VLOOKUP(Target_AM[[#This Row],[NIPNAS]],Target_CC[],COLUMN(CC$2)+9,0)</f>
        <v>200000</v>
      </c>
      <c r="CR186" s="22">
        <f>Target_AM[[#This Row],[PROPORSI]]*VLOOKUP(Target_AM[[#This Row],[NIPNAS]],Target_CC[],COLUMN(CD$2)+9,0)</f>
        <v>200000</v>
      </c>
      <c r="CS186" s="22">
        <f>Target_AM[[#This Row],[PROPORSI]]*VLOOKUP(Target_AM[[#This Row],[NIPNAS]],Target_CC[],COLUMN(CE$2)+9,0)</f>
        <v>200000</v>
      </c>
      <c r="CT186" s="22">
        <f>Target_AM[[#This Row],[PROPORSI]]*VLOOKUP(Target_AM[[#This Row],[NIPNAS]],Target_CC[],COLUMN(CF$2)+9,0)</f>
        <v>200000</v>
      </c>
      <c r="CU186" s="22">
        <f>Target_AM[[#This Row],[PROPORSI]]*VLOOKUP(Target_AM[[#This Row],[NIPNAS]],Target_CC[],COLUMN(CG$2)+9,0)</f>
        <v>200000</v>
      </c>
      <c r="CV186" s="22">
        <f>Target_AM[[#This Row],[PROPORSI]]*VLOOKUP(Target_AM[[#This Row],[NIPNAS]],Target_CC[],COLUMN(CH$2)+9,0)</f>
        <v>200000</v>
      </c>
      <c r="CW186" s="22">
        <f>Target_AM[[#This Row],[PROPORSI]]*VLOOKUP(Target_AM[[#This Row],[NIPNAS]],Target_CC[],COLUMN(CI$2)+9,0)</f>
        <v>200000</v>
      </c>
      <c r="CX186" s="22">
        <f>Target_AM[[#This Row],[PROPORSI]]*VLOOKUP(Target_AM[[#This Row],[NIPNAS]],Target_CC[],COLUMN(CJ$2)+9,0)</f>
        <v>200000</v>
      </c>
      <c r="CY186" s="22">
        <f>Target_AM[[#This Row],[PROPORSI]]*VLOOKUP(Target_AM[[#This Row],[NIPNAS]],Target_CC[],COLUMN(CK$2)+9,0)</f>
        <v>200000</v>
      </c>
      <c r="CZ186" s="22">
        <f>Target_AM[[#This Row],[PROPORSI]]*VLOOKUP(Target_AM[[#This Row],[NIPNAS]],Target_CC[],COLUMN(CL$2)+9,0)</f>
        <v>200000</v>
      </c>
      <c r="DA186" s="22">
        <f>Target_AM[[#This Row],[PROPORSI]]*VLOOKUP(Target_AM[[#This Row],[NIPNAS]],Target_CC[],COLUMN(CM$2)+9,0)</f>
        <v>2400000</v>
      </c>
      <c r="DB186" s="22">
        <f>Target_AM[[#This Row],[PROPORSI]]*VLOOKUP(Target_AM[[#This Row],[NIPNAS]],Target_CC[],COLUMN(CN$2)+9,0)</f>
        <v>0</v>
      </c>
      <c r="DC186" s="22">
        <f>Target_AM[[#This Row],[PROPORSI]]*VLOOKUP(Target_AM[[#This Row],[NIPNAS]],Target_CC[],COLUMN(CO$2)+9,0)</f>
        <v>0</v>
      </c>
      <c r="DD186" s="22">
        <f>Target_AM[[#This Row],[PROPORSI]]*VLOOKUP(Target_AM[[#This Row],[NIPNAS]],Target_CC[],COLUMN(CP$2)+9,0)</f>
        <v>0</v>
      </c>
      <c r="DE186" s="22">
        <f>Target_AM[[#This Row],[PROPORSI]]*VLOOKUP(Target_AM[[#This Row],[NIPNAS]],Target_CC[],COLUMN(CQ$2)+9,0)</f>
        <v>0</v>
      </c>
      <c r="DF186" s="22">
        <f>Target_AM[[#This Row],[PROPORSI]]*VLOOKUP(Target_AM[[#This Row],[NIPNAS]],Target_CC[],COLUMN(CR$2)+9,0)</f>
        <v>0</v>
      </c>
      <c r="DG186" s="22">
        <f>Target_AM[[#This Row],[PROPORSI]]*VLOOKUP(Target_AM[[#This Row],[NIPNAS]],Target_CC[],COLUMN(CS$2)+9,0)</f>
        <v>0</v>
      </c>
      <c r="DH186" s="22">
        <f>Target_AM[[#This Row],[PROPORSI]]*VLOOKUP(Target_AM[[#This Row],[NIPNAS]],Target_CC[],COLUMN(CT$2)+9,0)</f>
        <v>0</v>
      </c>
      <c r="DI186" s="22">
        <f>Target_AM[[#This Row],[PROPORSI]]*VLOOKUP(Target_AM[[#This Row],[NIPNAS]],Target_CC[],COLUMN(CU$2)+9,0)</f>
        <v>0</v>
      </c>
      <c r="DJ186" s="22">
        <f>Target_AM[[#This Row],[PROPORSI]]*VLOOKUP(Target_AM[[#This Row],[NIPNAS]],Target_CC[],COLUMN(CV$2)+9,0)</f>
        <v>0</v>
      </c>
      <c r="DK186" s="22">
        <f>Target_AM[[#This Row],[PROPORSI]]*VLOOKUP(Target_AM[[#This Row],[NIPNAS]],Target_CC[],COLUMN(CW$2)+9,0)</f>
        <v>0</v>
      </c>
      <c r="DL186" s="22">
        <f>Target_AM[[#This Row],[PROPORSI]]*VLOOKUP(Target_AM[[#This Row],[NIPNAS]],Target_CC[],COLUMN(CX$2)+9,0)</f>
        <v>0</v>
      </c>
      <c r="DM186" s="22">
        <f>Target_AM[[#This Row],[PROPORSI]]*VLOOKUP(Target_AM[[#This Row],[NIPNAS]],Target_CC[],COLUMN(CY$2)+9,0)</f>
        <v>0</v>
      </c>
      <c r="DN186" s="22">
        <f>Target_AM[[#This Row],[PROPORSI]]*VLOOKUP(Target_AM[[#This Row],[NIPNAS]],Target_CC[],COLUMN(CZ$2)+9,0)</f>
        <v>0</v>
      </c>
      <c r="DO186" s="22">
        <f>Target_AM[[#This Row],[PROPORSI]]*VLOOKUP(Target_AM[[#This Row],[NIPNAS]],Target_CC[],COLUMN(DA$2)+9,0)</f>
        <v>0</v>
      </c>
      <c r="DP186" s="22">
        <f>Target_AM[[#This Row],[PROPORSI]]*VLOOKUP(Target_AM[[#This Row],[NIPNAS]],Target_CC[],COLUMN(DB$2)+9,0)</f>
        <v>0</v>
      </c>
      <c r="DQ186" s="22">
        <f>Target_AM[[#This Row],[PROPORSI]]*VLOOKUP(Target_AM[[#This Row],[NIPNAS]],Target_CC[],COLUMN(DC$2)+9,0)</f>
        <v>0</v>
      </c>
      <c r="DR186" s="22">
        <f>Target_AM[[#This Row],[PROPORSI]]*VLOOKUP(Target_AM[[#This Row],[NIPNAS]],Target_CC[],COLUMN(DD$2)+9,0)</f>
        <v>0</v>
      </c>
      <c r="DS186" s="22">
        <f>Target_AM[[#This Row],[PROPORSI]]*VLOOKUP(Target_AM[[#This Row],[NIPNAS]],Target_CC[],COLUMN(DE$2)+9,0)</f>
        <v>0</v>
      </c>
      <c r="DT186" s="22">
        <f>Target_AM[[#This Row],[PROPORSI]]*VLOOKUP(Target_AM[[#This Row],[NIPNAS]],Target_CC[],COLUMN(DF$2)+9,0)</f>
        <v>0</v>
      </c>
      <c r="DU186" s="22">
        <f>Target_AM[[#This Row],[PROPORSI]]*VLOOKUP(Target_AM[[#This Row],[NIPNAS]],Target_CC[],COLUMN(DG$2)+9,0)</f>
        <v>0</v>
      </c>
      <c r="DV186" s="22">
        <f>Target_AM[[#This Row],[PROPORSI]]*VLOOKUP(Target_AM[[#This Row],[NIPNAS]],Target_CC[],COLUMN(DH$2)+9,0)</f>
        <v>0</v>
      </c>
      <c r="DW186" s="22">
        <f>Target_AM[[#This Row],[PROPORSI]]*VLOOKUP(Target_AM[[#This Row],[NIPNAS]],Target_CC[],COLUMN(DI$2)+9,0)</f>
        <v>0</v>
      </c>
      <c r="DX186" s="22">
        <f>Target_AM[[#This Row],[PROPORSI]]*VLOOKUP(Target_AM[[#This Row],[NIPNAS]],Target_CC[],COLUMN(DJ$2)+9,0)</f>
        <v>0</v>
      </c>
      <c r="DY186" s="22">
        <f>Target_AM[[#This Row],[PROPORSI]]*VLOOKUP(Target_AM[[#This Row],[NIPNAS]],Target_CC[],COLUMN(DK$2)+9,0)</f>
        <v>0</v>
      </c>
      <c r="DZ186" s="22">
        <f>Target_AM[[#This Row],[PROPORSI]]*VLOOKUP(Target_AM[[#This Row],[NIPNAS]],Target_CC[],COLUMN(DL$2)+9,0)</f>
        <v>0</v>
      </c>
      <c r="EA186" s="22">
        <f>Target_AM[[#This Row],[PROPORSI]]*VLOOKUP(Target_AM[[#This Row],[NIPNAS]],Target_CC[],COLUMN(DM$2)+9,0)</f>
        <v>0</v>
      </c>
    </row>
    <row r="187" spans="2:131" x14ac:dyDescent="0.3">
      <c r="B187">
        <v>930412</v>
      </c>
      <c r="C187" t="s">
        <v>1059</v>
      </c>
      <c r="D187">
        <v>1</v>
      </c>
      <c r="E187" s="8">
        <v>45658</v>
      </c>
      <c r="F187">
        <v>4642141</v>
      </c>
      <c r="G187" t="s">
        <v>337</v>
      </c>
      <c r="J187" t="s">
        <v>296</v>
      </c>
      <c r="K187" t="s">
        <v>24</v>
      </c>
      <c r="L187" t="s">
        <v>159</v>
      </c>
      <c r="M187" t="s">
        <v>29</v>
      </c>
      <c r="N187" s="23">
        <f>Target_AM[[#This Row],[PROPORSI]]*VLOOKUP(Target_AM[[#This Row],[NIPNAS]],Target_CC[],9,0)</f>
        <v>27150147.951682493</v>
      </c>
      <c r="O187" s="22">
        <f>Target_AM[[#This Row],[PROPORSI]]*VLOOKUP(Target_AM[[#This Row],[NIPNAS]],Target_CC[],COLUMN(A$2)+9,0)</f>
        <v>0</v>
      </c>
      <c r="P187" s="22">
        <f>Target_AM[[#This Row],[PROPORSI]]*VLOOKUP(Target_AM[[#This Row],[NIPNAS]],Target_CC[],COLUMN(B$2)+9,0)</f>
        <v>0</v>
      </c>
      <c r="Q187" s="22">
        <f>Target_AM[[#This Row],[PROPORSI]]*VLOOKUP(Target_AM[[#This Row],[NIPNAS]],Target_CC[],COLUMN(C$2)+9,0)</f>
        <v>0</v>
      </c>
      <c r="R187" s="22">
        <f>Target_AM[[#This Row],[PROPORSI]]*VLOOKUP(Target_AM[[#This Row],[NIPNAS]],Target_CC[],COLUMN(D$2)+9,0)</f>
        <v>0</v>
      </c>
      <c r="S187" s="22">
        <f>Target_AM[[#This Row],[PROPORSI]]*VLOOKUP(Target_AM[[#This Row],[NIPNAS]],Target_CC[],COLUMN(E$2)+9,0)</f>
        <v>0</v>
      </c>
      <c r="T187" s="22">
        <f>Target_AM[[#This Row],[PROPORSI]]*VLOOKUP(Target_AM[[#This Row],[NIPNAS]],Target_CC[],COLUMN(F$2)+9,0)</f>
        <v>0</v>
      </c>
      <c r="U187" s="22">
        <f>Target_AM[[#This Row],[PROPORSI]]*VLOOKUP(Target_AM[[#This Row],[NIPNAS]],Target_CC[],COLUMN(G$2)+9,0)</f>
        <v>0</v>
      </c>
      <c r="V187" s="22">
        <f>Target_AM[[#This Row],[PROPORSI]]*VLOOKUP(Target_AM[[#This Row],[NIPNAS]],Target_CC[],COLUMN(H$2)+9,0)</f>
        <v>0</v>
      </c>
      <c r="W187" s="22">
        <f>Target_AM[[#This Row],[PROPORSI]]*VLOOKUP(Target_AM[[#This Row],[NIPNAS]],Target_CC[],COLUMN(I$2)+9,0)</f>
        <v>0</v>
      </c>
      <c r="X187" s="22">
        <f>Target_AM[[#This Row],[PROPORSI]]*VLOOKUP(Target_AM[[#This Row],[NIPNAS]],Target_CC[],COLUMN(J$2)+9,0)</f>
        <v>0</v>
      </c>
      <c r="Y187" s="22">
        <f>Target_AM[[#This Row],[PROPORSI]]*VLOOKUP(Target_AM[[#This Row],[NIPNAS]],Target_CC[],COLUMN(K$2)+9,0)</f>
        <v>0</v>
      </c>
      <c r="Z187" s="22">
        <f>Target_AM[[#This Row],[PROPORSI]]*VLOOKUP(Target_AM[[#This Row],[NIPNAS]],Target_CC[],COLUMN(L$2)+9,0)</f>
        <v>0</v>
      </c>
      <c r="AA187" s="22">
        <f>Target_AM[[#This Row],[PROPORSI]]*VLOOKUP(Target_AM[[#This Row],[NIPNAS]],Target_CC[],COLUMN(M$2)+9,0)</f>
        <v>0</v>
      </c>
      <c r="AB187" s="22">
        <f>Target_AM[[#This Row],[PROPORSI]]*VLOOKUP(Target_AM[[#This Row],[NIPNAS]],Target_CC[],COLUMN(N$2)+9,0)</f>
        <v>0</v>
      </c>
      <c r="AC187" s="22">
        <f>Target_AM[[#This Row],[PROPORSI]]*VLOOKUP(Target_AM[[#This Row],[NIPNAS]],Target_CC[],COLUMN(O$2)+9,0)</f>
        <v>11950724.263759997</v>
      </c>
      <c r="AD187" s="22">
        <f>Target_AM[[#This Row],[PROPORSI]]*VLOOKUP(Target_AM[[#This Row],[NIPNAS]],Target_CC[],COLUMN(P$2)+9,0)</f>
        <v>11827387.134146826</v>
      </c>
      <c r="AE187" s="22">
        <f>Target_AM[[#This Row],[PROPORSI]]*VLOOKUP(Target_AM[[#This Row],[NIPNAS]],Target_CC[],COLUMN(Q$2)+9,0)</f>
        <v>9297635.5734425317</v>
      </c>
      <c r="AF187" s="22">
        <f>Target_AM[[#This Row],[PROPORSI]]*VLOOKUP(Target_AM[[#This Row],[NIPNAS]],Target_CC[],COLUMN(R$2)+9,0)</f>
        <v>10140840.16137453</v>
      </c>
      <c r="AG187" s="22">
        <f>Target_AM[[#This Row],[PROPORSI]]*VLOOKUP(Target_AM[[#This Row],[NIPNAS]],Target_CC[],COLUMN(S$2)+9,0)</f>
        <v>9886932.8458673004</v>
      </c>
      <c r="AH187" s="22">
        <f>Target_AM[[#This Row],[PROPORSI]]*VLOOKUP(Target_AM[[#This Row],[NIPNAS]],Target_CC[],COLUMN(T$2)+9,0)</f>
        <v>12288154.568081591</v>
      </c>
      <c r="AI187" s="22">
        <f>Target_AM[[#This Row],[PROPORSI]]*VLOOKUP(Target_AM[[#This Row],[NIPNAS]],Target_CC[],COLUMN(U$2)+9,0)</f>
        <v>10349068.613539482</v>
      </c>
      <c r="AJ187" s="22">
        <f>Target_AM[[#This Row],[PROPORSI]]*VLOOKUP(Target_AM[[#This Row],[NIPNAS]],Target_CC[],COLUMN(V$2)+9,0)</f>
        <v>12378878.988314027</v>
      </c>
      <c r="AK187" s="22">
        <f>Target_AM[[#This Row],[PROPORSI]]*VLOOKUP(Target_AM[[#This Row],[NIPNAS]],Target_CC[],COLUMN(W$2)+9,0)</f>
        <v>12467275.195482703</v>
      </c>
      <c r="AL187" s="22">
        <f>Target_AM[[#This Row],[PROPORSI]]*VLOOKUP(Target_AM[[#This Row],[NIPNAS]],Target_CC[],COLUMN(X$2)+9,0)</f>
        <v>10585903.080715967</v>
      </c>
      <c r="AM187" s="22">
        <f>Target_AM[[#This Row],[PROPORSI]]*VLOOKUP(Target_AM[[#This Row],[NIPNAS]],Target_CC[],COLUMN(Y$2)+9,0)</f>
        <v>10778419.087470157</v>
      </c>
      <c r="AN187" s="22">
        <f>Target_AM[[#This Row],[PROPORSI]]*VLOOKUP(Target_AM[[#This Row],[NIPNAS]],Target_CC[],COLUMN(Z$2)+9,0)</f>
        <v>121951219.51219513</v>
      </c>
      <c r="AO187" s="22">
        <f>Target_AM[[#This Row],[PROPORSI]]*VLOOKUP(Target_AM[[#This Row],[NIPNAS]],Target_CC[],COLUMN(AA$2)+9,0)</f>
        <v>0</v>
      </c>
      <c r="AP187" s="22">
        <f>Target_AM[[#This Row],[PROPORSI]]*VLOOKUP(Target_AM[[#This Row],[NIPNAS]],Target_CC[],COLUMN(AB$2)+9,0)</f>
        <v>11950724.263759997</v>
      </c>
      <c r="AQ187" s="22">
        <f>Target_AM[[#This Row],[PROPORSI]]*VLOOKUP(Target_AM[[#This Row],[NIPNAS]],Target_CC[],COLUMN(AC$2)+9,0)</f>
        <v>11827387.134146826</v>
      </c>
      <c r="AR187" s="22">
        <f>Target_AM[[#This Row],[PROPORSI]]*VLOOKUP(Target_AM[[#This Row],[NIPNAS]],Target_CC[],COLUMN(AD$2)+9,0)</f>
        <v>9297635.5734425317</v>
      </c>
      <c r="AS187" s="22">
        <f>Target_AM[[#This Row],[PROPORSI]]*VLOOKUP(Target_AM[[#This Row],[NIPNAS]],Target_CC[],COLUMN(AE$2)+9,0)</f>
        <v>10140840.16137453</v>
      </c>
      <c r="AT187" s="22">
        <f>Target_AM[[#This Row],[PROPORSI]]*VLOOKUP(Target_AM[[#This Row],[NIPNAS]],Target_CC[],COLUMN(AF$2)+9,0)</f>
        <v>9886932.8458673004</v>
      </c>
      <c r="AU187" s="22">
        <f>Target_AM[[#This Row],[PROPORSI]]*VLOOKUP(Target_AM[[#This Row],[NIPNAS]],Target_CC[],COLUMN(AG$2)+9,0)</f>
        <v>12288154.568081591</v>
      </c>
      <c r="AV187" s="22">
        <f>Target_AM[[#This Row],[PROPORSI]]*VLOOKUP(Target_AM[[#This Row],[NIPNAS]],Target_CC[],COLUMN(AH$2)+9,0)</f>
        <v>10349068.613539482</v>
      </c>
      <c r="AW187" s="22">
        <f>Target_AM[[#This Row],[PROPORSI]]*VLOOKUP(Target_AM[[#This Row],[NIPNAS]],Target_CC[],COLUMN(AI$2)+9,0)</f>
        <v>12378878.988314027</v>
      </c>
      <c r="AX187" s="22">
        <f>Target_AM[[#This Row],[PROPORSI]]*VLOOKUP(Target_AM[[#This Row],[NIPNAS]],Target_CC[],COLUMN(AJ$2)+9,0)</f>
        <v>12467275.195482703</v>
      </c>
      <c r="AY187" s="22">
        <f>Target_AM[[#This Row],[PROPORSI]]*VLOOKUP(Target_AM[[#This Row],[NIPNAS]],Target_CC[],COLUMN(AK$2)+9,0)</f>
        <v>10585903.080715967</v>
      </c>
      <c r="AZ187" s="22">
        <f>Target_AM[[#This Row],[PROPORSI]]*VLOOKUP(Target_AM[[#This Row],[NIPNAS]],Target_CC[],COLUMN(AL$2)+9,0)</f>
        <v>10778419.087470157</v>
      </c>
      <c r="BA187" s="22">
        <f>Target_AM[[#This Row],[PROPORSI]]*VLOOKUP(Target_AM[[#This Row],[NIPNAS]],Target_CC[],COLUMN(AM$2)+9,0)</f>
        <v>121951219.51219513</v>
      </c>
      <c r="BB187" s="22">
        <f>Target_AM[[#This Row],[PROPORSI]]*VLOOKUP(Target_AM[[#This Row],[NIPNAS]],Target_CC[],COLUMN(AN$2)+9,0)</f>
        <v>0</v>
      </c>
      <c r="BC187" s="22">
        <f>Target_AM[[#This Row],[PROPORSI]]*VLOOKUP(Target_AM[[#This Row],[NIPNAS]],Target_CC[],COLUMN(AO$2)+9,0)</f>
        <v>0</v>
      </c>
      <c r="BD187" s="22">
        <f>Target_AM[[#This Row],[PROPORSI]]*VLOOKUP(Target_AM[[#This Row],[NIPNAS]],Target_CC[],COLUMN(AP$2)+9,0)</f>
        <v>0</v>
      </c>
      <c r="BE187" s="22">
        <f>Target_AM[[#This Row],[PROPORSI]]*VLOOKUP(Target_AM[[#This Row],[NIPNAS]],Target_CC[],COLUMN(AQ$2)+9,0)</f>
        <v>0</v>
      </c>
      <c r="BF187" s="22">
        <f>Target_AM[[#This Row],[PROPORSI]]*VLOOKUP(Target_AM[[#This Row],[NIPNAS]],Target_CC[],COLUMN(AR$2)+9,0)</f>
        <v>0</v>
      </c>
      <c r="BG187" s="22">
        <f>Target_AM[[#This Row],[PROPORSI]]*VLOOKUP(Target_AM[[#This Row],[NIPNAS]],Target_CC[],COLUMN(AS$2)+9,0)</f>
        <v>0</v>
      </c>
      <c r="BH187" s="22">
        <f>Target_AM[[#This Row],[PROPORSI]]*VLOOKUP(Target_AM[[#This Row],[NIPNAS]],Target_CC[],COLUMN(AT$2)+9,0)</f>
        <v>0</v>
      </c>
      <c r="BI187" s="22">
        <f>Target_AM[[#This Row],[PROPORSI]]*VLOOKUP(Target_AM[[#This Row],[NIPNAS]],Target_CC[],COLUMN(AU$2)+9,0)</f>
        <v>0</v>
      </c>
      <c r="BJ187" s="22">
        <f>Target_AM[[#This Row],[PROPORSI]]*VLOOKUP(Target_AM[[#This Row],[NIPNAS]],Target_CC[],COLUMN(AV$2)+9,0)</f>
        <v>0</v>
      </c>
      <c r="BK187" s="22">
        <f>Target_AM[[#This Row],[PROPORSI]]*VLOOKUP(Target_AM[[#This Row],[NIPNAS]],Target_CC[],COLUMN(AW$2)+9,0)</f>
        <v>0</v>
      </c>
      <c r="BL187" s="22">
        <f>Target_AM[[#This Row],[PROPORSI]]*VLOOKUP(Target_AM[[#This Row],[NIPNAS]],Target_CC[],COLUMN(AX$2)+9,0)</f>
        <v>0</v>
      </c>
      <c r="BM187" s="22">
        <f>Target_AM[[#This Row],[PROPORSI]]*VLOOKUP(Target_AM[[#This Row],[NIPNAS]],Target_CC[],COLUMN(AY$2)+9,0)</f>
        <v>0</v>
      </c>
      <c r="BN187" s="22">
        <f>Target_AM[[#This Row],[PROPORSI]]*VLOOKUP(Target_AM[[#This Row],[NIPNAS]],Target_CC[],COLUMN(AZ$2)+9,0)</f>
        <v>0</v>
      </c>
      <c r="BO187" s="22">
        <f>Target_AM[[#This Row],[PROPORSI]]*VLOOKUP(Target_AM[[#This Row],[NIPNAS]],Target_CC[],COLUMN(BA$2)+9,0)</f>
        <v>0</v>
      </c>
      <c r="BP187" s="22">
        <f>Target_AM[[#This Row],[PROPORSI]]*VLOOKUP(Target_AM[[#This Row],[NIPNAS]],Target_CC[],COLUMN(BB$2)+9,0)</f>
        <v>0</v>
      </c>
      <c r="BQ187" s="22">
        <f>Target_AM[[#This Row],[PROPORSI]]*VLOOKUP(Target_AM[[#This Row],[NIPNAS]],Target_CC[],COLUMN(BC$2)+9,0)</f>
        <v>0</v>
      </c>
      <c r="BR187" s="22">
        <f>Target_AM[[#This Row],[PROPORSI]]*VLOOKUP(Target_AM[[#This Row],[NIPNAS]],Target_CC[],COLUMN(BD$2)+9,0)</f>
        <v>0</v>
      </c>
      <c r="BS187" s="22">
        <f>Target_AM[[#This Row],[PROPORSI]]*VLOOKUP(Target_AM[[#This Row],[NIPNAS]],Target_CC[],COLUMN(BE$2)+9,0)</f>
        <v>0</v>
      </c>
      <c r="BT187" s="22">
        <f>Target_AM[[#This Row],[PROPORSI]]*VLOOKUP(Target_AM[[#This Row],[NIPNAS]],Target_CC[],COLUMN(BF$2)+9,0)</f>
        <v>0</v>
      </c>
      <c r="BU187" s="22">
        <f>Target_AM[[#This Row],[PROPORSI]]*VLOOKUP(Target_AM[[#This Row],[NIPNAS]],Target_CC[],COLUMN(BG$2)+9,0)</f>
        <v>0</v>
      </c>
      <c r="BV187" s="22">
        <f>Target_AM[[#This Row],[PROPORSI]]*VLOOKUP(Target_AM[[#This Row],[NIPNAS]],Target_CC[],COLUMN(BH$2)+9,0)</f>
        <v>0</v>
      </c>
      <c r="BW187" s="22">
        <f>Target_AM[[#This Row],[PROPORSI]]*VLOOKUP(Target_AM[[#This Row],[NIPNAS]],Target_CC[],COLUMN(BI$2)+9,0)</f>
        <v>0</v>
      </c>
      <c r="BX187" s="22">
        <f>Target_AM[[#This Row],[PROPORSI]]*VLOOKUP(Target_AM[[#This Row],[NIPNAS]],Target_CC[],COLUMN(BJ$2)+9,0)</f>
        <v>0</v>
      </c>
      <c r="BY187" s="22">
        <f>Target_AM[[#This Row],[PROPORSI]]*VLOOKUP(Target_AM[[#This Row],[NIPNAS]],Target_CC[],COLUMN(BK$2)+9,0)</f>
        <v>0</v>
      </c>
      <c r="BZ187" s="22">
        <f>Target_AM[[#This Row],[PROPORSI]]*VLOOKUP(Target_AM[[#This Row],[NIPNAS]],Target_CC[],COLUMN(BL$2)+9,0)</f>
        <v>0</v>
      </c>
      <c r="CA187" s="22">
        <f>Target_AM[[#This Row],[PROPORSI]]*VLOOKUP(Target_AM[[#This Row],[NIPNAS]],Target_CC[],COLUMN(BM$2)+9,0)</f>
        <v>0</v>
      </c>
      <c r="CB187" s="22">
        <f>Target_AM[[#This Row],[PROPORSI]]*VLOOKUP(Target_AM[[#This Row],[NIPNAS]],Target_CC[],COLUMN(BN$2)+9,0)</f>
        <v>0</v>
      </c>
      <c r="CC187" s="22">
        <f>Target_AM[[#This Row],[PROPORSI]]*VLOOKUP(Target_AM[[#This Row],[NIPNAS]],Target_CC[],COLUMN(BO$2)+9,0)</f>
        <v>0</v>
      </c>
      <c r="CD187" s="22">
        <f>Target_AM[[#This Row],[PROPORSI]]*VLOOKUP(Target_AM[[#This Row],[NIPNAS]],Target_CC[],COLUMN(BP$2)+9,0)</f>
        <v>0</v>
      </c>
      <c r="CE187" s="22">
        <f>Target_AM[[#This Row],[PROPORSI]]*VLOOKUP(Target_AM[[#This Row],[NIPNAS]],Target_CC[],COLUMN(BQ$2)+9,0)</f>
        <v>0</v>
      </c>
      <c r="CF187" s="22">
        <f>Target_AM[[#This Row],[PROPORSI]]*VLOOKUP(Target_AM[[#This Row],[NIPNAS]],Target_CC[],COLUMN(BR$2)+9,0)</f>
        <v>0</v>
      </c>
      <c r="CG187" s="22">
        <f>Target_AM[[#This Row],[PROPORSI]]*VLOOKUP(Target_AM[[#This Row],[NIPNAS]],Target_CC[],COLUMN(BS$2)+9,0)</f>
        <v>0</v>
      </c>
      <c r="CH187" s="22">
        <f>Target_AM[[#This Row],[PROPORSI]]*VLOOKUP(Target_AM[[#This Row],[NIPNAS]],Target_CC[],COLUMN(BT$2)+9,0)</f>
        <v>0</v>
      </c>
      <c r="CI187" s="22">
        <f>Target_AM[[#This Row],[PROPORSI]]*VLOOKUP(Target_AM[[#This Row],[NIPNAS]],Target_CC[],COLUMN(BU$2)+9,0)</f>
        <v>0</v>
      </c>
      <c r="CJ187" s="22">
        <f>Target_AM[[#This Row],[PROPORSI]]*VLOOKUP(Target_AM[[#This Row],[NIPNAS]],Target_CC[],COLUMN(BV$2)+9,0)</f>
        <v>0</v>
      </c>
      <c r="CK187" s="22">
        <f>Target_AM[[#This Row],[PROPORSI]]*VLOOKUP(Target_AM[[#This Row],[NIPNAS]],Target_CC[],COLUMN(BW$2)+9,0)</f>
        <v>0</v>
      </c>
      <c r="CL187" s="22">
        <f>Target_AM[[#This Row],[PROPORSI]]*VLOOKUP(Target_AM[[#This Row],[NIPNAS]],Target_CC[],COLUMN(BX$2)+9,0)</f>
        <v>0</v>
      </c>
      <c r="CM187" s="22">
        <f>Target_AM[[#This Row],[PROPORSI]]*VLOOKUP(Target_AM[[#This Row],[NIPNAS]],Target_CC[],COLUMN(BY$2)+9,0)</f>
        <v>0</v>
      </c>
      <c r="CN187" s="22">
        <f>Target_AM[[#This Row],[PROPORSI]]*VLOOKUP(Target_AM[[#This Row],[NIPNAS]],Target_CC[],COLUMN(BZ$2)+9,0)</f>
        <v>0</v>
      </c>
      <c r="CO187" s="22">
        <f>Target_AM[[#This Row],[PROPORSI]]*VLOOKUP(Target_AM[[#This Row],[NIPNAS]],Target_CC[],COLUMN(CA$2)+9,0)</f>
        <v>0</v>
      </c>
      <c r="CP187" s="22">
        <f>Target_AM[[#This Row],[PROPORSI]]*VLOOKUP(Target_AM[[#This Row],[NIPNAS]],Target_CC[],COLUMN(CB$2)+9,0)</f>
        <v>0</v>
      </c>
      <c r="CQ187" s="22">
        <f>Target_AM[[#This Row],[PROPORSI]]*VLOOKUP(Target_AM[[#This Row],[NIPNAS]],Target_CC[],COLUMN(CC$2)+9,0)</f>
        <v>0</v>
      </c>
      <c r="CR187" s="22">
        <f>Target_AM[[#This Row],[PROPORSI]]*VLOOKUP(Target_AM[[#This Row],[NIPNAS]],Target_CC[],COLUMN(CD$2)+9,0)</f>
        <v>0</v>
      </c>
      <c r="CS187" s="22">
        <f>Target_AM[[#This Row],[PROPORSI]]*VLOOKUP(Target_AM[[#This Row],[NIPNAS]],Target_CC[],COLUMN(CE$2)+9,0)</f>
        <v>0</v>
      </c>
      <c r="CT187" s="22">
        <f>Target_AM[[#This Row],[PROPORSI]]*VLOOKUP(Target_AM[[#This Row],[NIPNAS]],Target_CC[],COLUMN(CF$2)+9,0)</f>
        <v>0</v>
      </c>
      <c r="CU187" s="22">
        <f>Target_AM[[#This Row],[PROPORSI]]*VLOOKUP(Target_AM[[#This Row],[NIPNAS]],Target_CC[],COLUMN(CG$2)+9,0)</f>
        <v>0</v>
      </c>
      <c r="CV187" s="22">
        <f>Target_AM[[#This Row],[PROPORSI]]*VLOOKUP(Target_AM[[#This Row],[NIPNAS]],Target_CC[],COLUMN(CH$2)+9,0)</f>
        <v>0</v>
      </c>
      <c r="CW187" s="22">
        <f>Target_AM[[#This Row],[PROPORSI]]*VLOOKUP(Target_AM[[#This Row],[NIPNAS]],Target_CC[],COLUMN(CI$2)+9,0)</f>
        <v>0</v>
      </c>
      <c r="CX187" s="22">
        <f>Target_AM[[#This Row],[PROPORSI]]*VLOOKUP(Target_AM[[#This Row],[NIPNAS]],Target_CC[],COLUMN(CJ$2)+9,0)</f>
        <v>0</v>
      </c>
      <c r="CY187" s="22">
        <f>Target_AM[[#This Row],[PROPORSI]]*VLOOKUP(Target_AM[[#This Row],[NIPNAS]],Target_CC[],COLUMN(CK$2)+9,0)</f>
        <v>0</v>
      </c>
      <c r="CZ187" s="22">
        <f>Target_AM[[#This Row],[PROPORSI]]*VLOOKUP(Target_AM[[#This Row],[NIPNAS]],Target_CC[],COLUMN(CL$2)+9,0)</f>
        <v>0</v>
      </c>
      <c r="DA187" s="22">
        <f>Target_AM[[#This Row],[PROPORSI]]*VLOOKUP(Target_AM[[#This Row],[NIPNAS]],Target_CC[],COLUMN(CM$2)+9,0)</f>
        <v>0</v>
      </c>
      <c r="DB187" s="22">
        <f>Target_AM[[#This Row],[PROPORSI]]*VLOOKUP(Target_AM[[#This Row],[NIPNAS]],Target_CC[],COLUMN(CN$2)+9,0)</f>
        <v>0</v>
      </c>
      <c r="DC187" s="22">
        <f>Target_AM[[#This Row],[PROPORSI]]*VLOOKUP(Target_AM[[#This Row],[NIPNAS]],Target_CC[],COLUMN(CO$2)+9,0)</f>
        <v>0</v>
      </c>
      <c r="DD187" s="22">
        <f>Target_AM[[#This Row],[PROPORSI]]*VLOOKUP(Target_AM[[#This Row],[NIPNAS]],Target_CC[],COLUMN(CP$2)+9,0)</f>
        <v>0</v>
      </c>
      <c r="DE187" s="22">
        <f>Target_AM[[#This Row],[PROPORSI]]*VLOOKUP(Target_AM[[#This Row],[NIPNAS]],Target_CC[],COLUMN(CQ$2)+9,0)</f>
        <v>0</v>
      </c>
      <c r="DF187" s="22">
        <f>Target_AM[[#This Row],[PROPORSI]]*VLOOKUP(Target_AM[[#This Row],[NIPNAS]],Target_CC[],COLUMN(CR$2)+9,0)</f>
        <v>0</v>
      </c>
      <c r="DG187" s="22">
        <f>Target_AM[[#This Row],[PROPORSI]]*VLOOKUP(Target_AM[[#This Row],[NIPNAS]],Target_CC[],COLUMN(CS$2)+9,0)</f>
        <v>0</v>
      </c>
      <c r="DH187" s="22">
        <f>Target_AM[[#This Row],[PROPORSI]]*VLOOKUP(Target_AM[[#This Row],[NIPNAS]],Target_CC[],COLUMN(CT$2)+9,0)</f>
        <v>0</v>
      </c>
      <c r="DI187" s="22">
        <f>Target_AM[[#This Row],[PROPORSI]]*VLOOKUP(Target_AM[[#This Row],[NIPNAS]],Target_CC[],COLUMN(CU$2)+9,0)</f>
        <v>0</v>
      </c>
      <c r="DJ187" s="22">
        <f>Target_AM[[#This Row],[PROPORSI]]*VLOOKUP(Target_AM[[#This Row],[NIPNAS]],Target_CC[],COLUMN(CV$2)+9,0)</f>
        <v>0</v>
      </c>
      <c r="DK187" s="22">
        <f>Target_AM[[#This Row],[PROPORSI]]*VLOOKUP(Target_AM[[#This Row],[NIPNAS]],Target_CC[],COLUMN(CW$2)+9,0)</f>
        <v>0</v>
      </c>
      <c r="DL187" s="22">
        <f>Target_AM[[#This Row],[PROPORSI]]*VLOOKUP(Target_AM[[#This Row],[NIPNAS]],Target_CC[],COLUMN(CX$2)+9,0)</f>
        <v>0</v>
      </c>
      <c r="DM187" s="22">
        <f>Target_AM[[#This Row],[PROPORSI]]*VLOOKUP(Target_AM[[#This Row],[NIPNAS]],Target_CC[],COLUMN(CY$2)+9,0)</f>
        <v>0</v>
      </c>
      <c r="DN187" s="22">
        <f>Target_AM[[#This Row],[PROPORSI]]*VLOOKUP(Target_AM[[#This Row],[NIPNAS]],Target_CC[],COLUMN(CZ$2)+9,0)</f>
        <v>0</v>
      </c>
      <c r="DO187" s="22">
        <f>Target_AM[[#This Row],[PROPORSI]]*VLOOKUP(Target_AM[[#This Row],[NIPNAS]],Target_CC[],COLUMN(DA$2)+9,0)</f>
        <v>0</v>
      </c>
      <c r="DP187" s="22">
        <f>Target_AM[[#This Row],[PROPORSI]]*VLOOKUP(Target_AM[[#This Row],[NIPNAS]],Target_CC[],COLUMN(DB$2)+9,0)</f>
        <v>0</v>
      </c>
      <c r="DQ187" s="22">
        <f>Target_AM[[#This Row],[PROPORSI]]*VLOOKUP(Target_AM[[#This Row],[NIPNAS]],Target_CC[],COLUMN(DC$2)+9,0)</f>
        <v>0</v>
      </c>
      <c r="DR187" s="22">
        <f>Target_AM[[#This Row],[PROPORSI]]*VLOOKUP(Target_AM[[#This Row],[NIPNAS]],Target_CC[],COLUMN(DD$2)+9,0)</f>
        <v>0</v>
      </c>
      <c r="DS187" s="22">
        <f>Target_AM[[#This Row],[PROPORSI]]*VLOOKUP(Target_AM[[#This Row],[NIPNAS]],Target_CC[],COLUMN(DE$2)+9,0)</f>
        <v>0</v>
      </c>
      <c r="DT187" s="22">
        <f>Target_AM[[#This Row],[PROPORSI]]*VLOOKUP(Target_AM[[#This Row],[NIPNAS]],Target_CC[],COLUMN(DF$2)+9,0)</f>
        <v>0</v>
      </c>
      <c r="DU187" s="22">
        <f>Target_AM[[#This Row],[PROPORSI]]*VLOOKUP(Target_AM[[#This Row],[NIPNAS]],Target_CC[],COLUMN(DG$2)+9,0)</f>
        <v>0</v>
      </c>
      <c r="DV187" s="22">
        <f>Target_AM[[#This Row],[PROPORSI]]*VLOOKUP(Target_AM[[#This Row],[NIPNAS]],Target_CC[],COLUMN(DH$2)+9,0)</f>
        <v>0</v>
      </c>
      <c r="DW187" s="22">
        <f>Target_AM[[#This Row],[PROPORSI]]*VLOOKUP(Target_AM[[#This Row],[NIPNAS]],Target_CC[],COLUMN(DI$2)+9,0)</f>
        <v>0</v>
      </c>
      <c r="DX187" s="22">
        <f>Target_AM[[#This Row],[PROPORSI]]*VLOOKUP(Target_AM[[#This Row],[NIPNAS]],Target_CC[],COLUMN(DJ$2)+9,0)</f>
        <v>0</v>
      </c>
      <c r="DY187" s="22">
        <f>Target_AM[[#This Row],[PROPORSI]]*VLOOKUP(Target_AM[[#This Row],[NIPNAS]],Target_CC[],COLUMN(DK$2)+9,0)</f>
        <v>0</v>
      </c>
      <c r="DZ187" s="22">
        <f>Target_AM[[#This Row],[PROPORSI]]*VLOOKUP(Target_AM[[#This Row],[NIPNAS]],Target_CC[],COLUMN(DL$2)+9,0)</f>
        <v>0</v>
      </c>
      <c r="EA187" s="22">
        <f>Target_AM[[#This Row],[PROPORSI]]*VLOOKUP(Target_AM[[#This Row],[NIPNAS]],Target_CC[],COLUMN(DM$2)+9,0)</f>
        <v>0</v>
      </c>
    </row>
    <row r="188" spans="2:131" x14ac:dyDescent="0.3">
      <c r="B188">
        <v>403613</v>
      </c>
      <c r="C188" t="s">
        <v>1003</v>
      </c>
      <c r="D188">
        <v>1</v>
      </c>
      <c r="E188" s="8">
        <v>45658</v>
      </c>
      <c r="F188">
        <v>10056983</v>
      </c>
      <c r="G188" t="s">
        <v>462</v>
      </c>
      <c r="J188" t="s">
        <v>309</v>
      </c>
      <c r="K188" t="s">
        <v>25</v>
      </c>
      <c r="L188" t="s">
        <v>159</v>
      </c>
      <c r="M188" t="s">
        <v>29</v>
      </c>
      <c r="N188" s="23">
        <f>Target_AM[[#This Row],[PROPORSI]]*VLOOKUP(Target_AM[[#This Row],[NIPNAS]],Target_CC[],9,0)</f>
        <v>2865317.2586164498</v>
      </c>
      <c r="O188" s="22">
        <f>Target_AM[[#This Row],[PROPORSI]]*VLOOKUP(Target_AM[[#This Row],[NIPNAS]],Target_CC[],COLUMN(A$2)+9,0)</f>
        <v>199462.86363636362</v>
      </c>
      <c r="P188" s="22">
        <f>Target_AM[[#This Row],[PROPORSI]]*VLOOKUP(Target_AM[[#This Row],[NIPNAS]],Target_CC[],COLUMN(B$2)+9,0)</f>
        <v>209960.90909090909</v>
      </c>
      <c r="Q188" s="22">
        <f>Target_AM[[#This Row],[PROPORSI]]*VLOOKUP(Target_AM[[#This Row],[NIPNAS]],Target_CC[],COLUMN(C$2)+9,0)</f>
        <v>188964.81818181818</v>
      </c>
      <c r="R188" s="22">
        <f>Target_AM[[#This Row],[PROPORSI]]*VLOOKUP(Target_AM[[#This Row],[NIPNAS]],Target_CC[],COLUMN(D$2)+9,0)</f>
        <v>167968.72727272726</v>
      </c>
      <c r="S188" s="22">
        <f>Target_AM[[#This Row],[PROPORSI]]*VLOOKUP(Target_AM[[#This Row],[NIPNAS]],Target_CC[],COLUMN(E$2)+9,0)</f>
        <v>178466.77272727271</v>
      </c>
      <c r="T188" s="22">
        <f>Target_AM[[#This Row],[PROPORSI]]*VLOOKUP(Target_AM[[#This Row],[NIPNAS]],Target_CC[],COLUMN(F$2)+9,0)</f>
        <v>188964.81818181818</v>
      </c>
      <c r="U188" s="22">
        <f>Target_AM[[#This Row],[PROPORSI]]*VLOOKUP(Target_AM[[#This Row],[NIPNAS]],Target_CC[],COLUMN(G$2)+9,0)</f>
        <v>241455.04545454544</v>
      </c>
      <c r="V188" s="22">
        <f>Target_AM[[#This Row],[PROPORSI]]*VLOOKUP(Target_AM[[#This Row],[NIPNAS]],Target_CC[],COLUMN(H$2)+9,0)</f>
        <v>220458.95454545453</v>
      </c>
      <c r="W188" s="22">
        <f>Target_AM[[#This Row],[PROPORSI]]*VLOOKUP(Target_AM[[#This Row],[NIPNAS]],Target_CC[],COLUMN(I$2)+9,0)</f>
        <v>220458.95454545453</v>
      </c>
      <c r="X188" s="22">
        <f>Target_AM[[#This Row],[PROPORSI]]*VLOOKUP(Target_AM[[#This Row],[NIPNAS]],Target_CC[],COLUMN(J$2)+9,0)</f>
        <v>241455.04545454544</v>
      </c>
      <c r="Y188" s="22">
        <f>Target_AM[[#This Row],[PROPORSI]]*VLOOKUP(Target_AM[[#This Row],[NIPNAS]],Target_CC[],COLUMN(K$2)+9,0)</f>
        <v>209960.90909090909</v>
      </c>
      <c r="Z188" s="22">
        <f>Target_AM[[#This Row],[PROPORSI]]*VLOOKUP(Target_AM[[#This Row],[NIPNAS]],Target_CC[],COLUMN(L$2)+9,0)</f>
        <v>220458.95454545453</v>
      </c>
      <c r="AA188" s="22">
        <f>Target_AM[[#This Row],[PROPORSI]]*VLOOKUP(Target_AM[[#This Row],[NIPNAS]],Target_CC[],COLUMN(M$2)+9,0)</f>
        <v>2488036.7727272725</v>
      </c>
      <c r="AB188" s="22">
        <f>Target_AM[[#This Row],[PROPORSI]]*VLOOKUP(Target_AM[[#This Row],[NIPNAS]],Target_CC[],COLUMN(N$2)+9,0)</f>
        <v>26728.607225107331</v>
      </c>
      <c r="AC188" s="22">
        <f>Target_AM[[#This Row],[PROPORSI]]*VLOOKUP(Target_AM[[#This Row],[NIPNAS]],Target_CC[],COLUMN(O$2)+9,0)</f>
        <v>28424.481391045261</v>
      </c>
      <c r="AD188" s="22">
        <f>Target_AM[[#This Row],[PROPORSI]]*VLOOKUP(Target_AM[[#This Row],[NIPNAS]],Target_CC[],COLUMN(P$2)+9,0)</f>
        <v>37400.189263410924</v>
      </c>
      <c r="AE188" s="22">
        <f>Target_AM[[#This Row],[PROPORSI]]*VLOOKUP(Target_AM[[#This Row],[NIPNAS]],Target_CC[],COLUMN(Q$2)+9,0)</f>
        <v>38131.491368167815</v>
      </c>
      <c r="AF188" s="22">
        <f>Target_AM[[#This Row],[PROPORSI]]*VLOOKUP(Target_AM[[#This Row],[NIPNAS]],Target_CC[],COLUMN(R$2)+9,0)</f>
        <v>49875.355448784336</v>
      </c>
      <c r="AG188" s="22">
        <f>Target_AM[[#This Row],[PROPORSI]]*VLOOKUP(Target_AM[[#This Row],[NIPNAS]],Target_CC[],COLUMN(S$2)+9,0)</f>
        <v>46601.239938049031</v>
      </c>
      <c r="AH188" s="22">
        <f>Target_AM[[#This Row],[PROPORSI]]*VLOOKUP(Target_AM[[#This Row],[NIPNAS]],Target_CC[],COLUMN(T$2)+9,0)</f>
        <v>40922.439595055061</v>
      </c>
      <c r="AI188" s="22">
        <f>Target_AM[[#This Row],[PROPORSI]]*VLOOKUP(Target_AM[[#This Row],[NIPNAS]],Target_CC[],COLUMN(U$2)+9,0)</f>
        <v>46291.882567856759</v>
      </c>
      <c r="AJ188" s="22">
        <f>Target_AM[[#This Row],[PROPORSI]]*VLOOKUP(Target_AM[[#This Row],[NIPNAS]],Target_CC[],COLUMN(V$2)+9,0)</f>
        <v>40195.164227054454</v>
      </c>
      <c r="AK188" s="22">
        <f>Target_AM[[#This Row],[PROPORSI]]*VLOOKUP(Target_AM[[#This Row],[NIPNAS]],Target_CC[],COLUMN(W$2)+9,0)</f>
        <v>42302.003105057134</v>
      </c>
      <c r="AL188" s="22">
        <f>Target_AM[[#This Row],[PROPORSI]]*VLOOKUP(Target_AM[[#This Row],[NIPNAS]],Target_CC[],COLUMN(X$2)+9,0)</f>
        <v>51974.210388274878</v>
      </c>
      <c r="AM188" s="22">
        <f>Target_AM[[#This Row],[PROPORSI]]*VLOOKUP(Target_AM[[#This Row],[NIPNAS]],Target_CC[],COLUMN(Y$2)+9,0)</f>
        <v>61663.541540488688</v>
      </c>
      <c r="AN188" s="22">
        <f>Target_AM[[#This Row],[PROPORSI]]*VLOOKUP(Target_AM[[#This Row],[NIPNAS]],Target_CC[],COLUMN(Z$2)+9,0)</f>
        <v>510510.60605835158</v>
      </c>
      <c r="AO188" s="22">
        <f>Target_AM[[#This Row],[PROPORSI]]*VLOOKUP(Target_AM[[#This Row],[NIPNAS]],Target_CC[],COLUMN(AA$2)+9,0)</f>
        <v>226191.47086147094</v>
      </c>
      <c r="AP188" s="22">
        <f>Target_AM[[#This Row],[PROPORSI]]*VLOOKUP(Target_AM[[#This Row],[NIPNAS]],Target_CC[],COLUMN(AB$2)+9,0)</f>
        <v>238385.39048195435</v>
      </c>
      <c r="AQ188" s="22">
        <f>Target_AM[[#This Row],[PROPORSI]]*VLOOKUP(Target_AM[[#This Row],[NIPNAS]],Target_CC[],COLUMN(AC$2)+9,0)</f>
        <v>226365.0074452291</v>
      </c>
      <c r="AR188" s="22">
        <f>Target_AM[[#This Row],[PROPORSI]]*VLOOKUP(Target_AM[[#This Row],[NIPNAS]],Target_CC[],COLUMN(AD$2)+9,0)</f>
        <v>206100.21864089509</v>
      </c>
      <c r="AS188" s="22">
        <f>Target_AM[[#This Row],[PROPORSI]]*VLOOKUP(Target_AM[[#This Row],[NIPNAS]],Target_CC[],COLUMN(AE$2)+9,0)</f>
        <v>228342.12817605704</v>
      </c>
      <c r="AT188" s="22">
        <f>Target_AM[[#This Row],[PROPORSI]]*VLOOKUP(Target_AM[[#This Row],[NIPNAS]],Target_CC[],COLUMN(AF$2)+9,0)</f>
        <v>235566.0581198672</v>
      </c>
      <c r="AU188" s="22">
        <f>Target_AM[[#This Row],[PROPORSI]]*VLOOKUP(Target_AM[[#This Row],[NIPNAS]],Target_CC[],COLUMN(AG$2)+9,0)</f>
        <v>282377.48504960048</v>
      </c>
      <c r="AV188" s="22">
        <f>Target_AM[[#This Row],[PROPORSI]]*VLOOKUP(Target_AM[[#This Row],[NIPNAS]],Target_CC[],COLUMN(AH$2)+9,0)</f>
        <v>266750.83711331128</v>
      </c>
      <c r="AW188" s="22">
        <f>Target_AM[[#This Row],[PROPORSI]]*VLOOKUP(Target_AM[[#This Row],[NIPNAS]],Target_CC[],COLUMN(AI$2)+9,0)</f>
        <v>260654.11877250898</v>
      </c>
      <c r="AX188" s="22">
        <f>Target_AM[[#This Row],[PROPORSI]]*VLOOKUP(Target_AM[[#This Row],[NIPNAS]],Target_CC[],COLUMN(AJ$2)+9,0)</f>
        <v>283757.04855960258</v>
      </c>
      <c r="AY188" s="22">
        <f>Target_AM[[#This Row],[PROPORSI]]*VLOOKUP(Target_AM[[#This Row],[NIPNAS]],Target_CC[],COLUMN(AK$2)+9,0)</f>
        <v>261935.11947918398</v>
      </c>
      <c r="AZ188" s="22">
        <f>Target_AM[[#This Row],[PROPORSI]]*VLOOKUP(Target_AM[[#This Row],[NIPNAS]],Target_CC[],COLUMN(AL$2)+9,0)</f>
        <v>282122.49608594319</v>
      </c>
      <c r="BA188" s="22">
        <f>Target_AM[[#This Row],[PROPORSI]]*VLOOKUP(Target_AM[[#This Row],[NIPNAS]],Target_CC[],COLUMN(AM$2)+9,0)</f>
        <v>2998547.3787856246</v>
      </c>
      <c r="BB188" s="22">
        <f>Target_AM[[#This Row],[PROPORSI]]*VLOOKUP(Target_AM[[#This Row],[NIPNAS]],Target_CC[],COLUMN(AN$2)+9,0)</f>
        <v>0</v>
      </c>
      <c r="BC188" s="22">
        <f>Target_AM[[#This Row],[PROPORSI]]*VLOOKUP(Target_AM[[#This Row],[NIPNAS]],Target_CC[],COLUMN(AO$2)+9,0)</f>
        <v>0</v>
      </c>
      <c r="BD188" s="22">
        <f>Target_AM[[#This Row],[PROPORSI]]*VLOOKUP(Target_AM[[#This Row],[NIPNAS]],Target_CC[],COLUMN(AP$2)+9,0)</f>
        <v>0</v>
      </c>
      <c r="BE188" s="22">
        <f>Target_AM[[#This Row],[PROPORSI]]*VLOOKUP(Target_AM[[#This Row],[NIPNAS]],Target_CC[],COLUMN(AQ$2)+9,0)</f>
        <v>0</v>
      </c>
      <c r="BF188" s="22">
        <f>Target_AM[[#This Row],[PROPORSI]]*VLOOKUP(Target_AM[[#This Row],[NIPNAS]],Target_CC[],COLUMN(AR$2)+9,0)</f>
        <v>0</v>
      </c>
      <c r="BG188" s="22">
        <f>Target_AM[[#This Row],[PROPORSI]]*VLOOKUP(Target_AM[[#This Row],[NIPNAS]],Target_CC[],COLUMN(AS$2)+9,0)</f>
        <v>0</v>
      </c>
      <c r="BH188" s="22">
        <f>Target_AM[[#This Row],[PROPORSI]]*VLOOKUP(Target_AM[[#This Row],[NIPNAS]],Target_CC[],COLUMN(AT$2)+9,0)</f>
        <v>0</v>
      </c>
      <c r="BI188" s="22">
        <f>Target_AM[[#This Row],[PROPORSI]]*VLOOKUP(Target_AM[[#This Row],[NIPNAS]],Target_CC[],COLUMN(AU$2)+9,0)</f>
        <v>0</v>
      </c>
      <c r="BJ188" s="22">
        <f>Target_AM[[#This Row],[PROPORSI]]*VLOOKUP(Target_AM[[#This Row],[NIPNAS]],Target_CC[],COLUMN(AV$2)+9,0)</f>
        <v>0</v>
      </c>
      <c r="BK188" s="22">
        <f>Target_AM[[#This Row],[PROPORSI]]*VLOOKUP(Target_AM[[#This Row],[NIPNAS]],Target_CC[],COLUMN(AW$2)+9,0)</f>
        <v>0</v>
      </c>
      <c r="BL188" s="22">
        <f>Target_AM[[#This Row],[PROPORSI]]*VLOOKUP(Target_AM[[#This Row],[NIPNAS]],Target_CC[],COLUMN(AX$2)+9,0)</f>
        <v>0</v>
      </c>
      <c r="BM188" s="22">
        <f>Target_AM[[#This Row],[PROPORSI]]*VLOOKUP(Target_AM[[#This Row],[NIPNAS]],Target_CC[],COLUMN(AY$2)+9,0)</f>
        <v>0</v>
      </c>
      <c r="BN188" s="22">
        <f>Target_AM[[#This Row],[PROPORSI]]*VLOOKUP(Target_AM[[#This Row],[NIPNAS]],Target_CC[],COLUMN(AZ$2)+9,0)</f>
        <v>0</v>
      </c>
      <c r="BO188" s="22">
        <f>Target_AM[[#This Row],[PROPORSI]]*VLOOKUP(Target_AM[[#This Row],[NIPNAS]],Target_CC[],COLUMN(BA$2)+9,0)</f>
        <v>238100</v>
      </c>
      <c r="BP188" s="22">
        <f>Target_AM[[#This Row],[PROPORSI]]*VLOOKUP(Target_AM[[#This Row],[NIPNAS]],Target_CC[],COLUMN(BB$2)+9,0)</f>
        <v>238100</v>
      </c>
      <c r="BQ188" s="22">
        <f>Target_AM[[#This Row],[PROPORSI]]*VLOOKUP(Target_AM[[#This Row],[NIPNAS]],Target_CC[],COLUMN(BC$2)+9,0)</f>
        <v>238100</v>
      </c>
      <c r="BR188" s="22">
        <f>Target_AM[[#This Row],[PROPORSI]]*VLOOKUP(Target_AM[[#This Row],[NIPNAS]],Target_CC[],COLUMN(BD$2)+9,0)</f>
        <v>238100</v>
      </c>
      <c r="BS188" s="22">
        <f>Target_AM[[#This Row],[PROPORSI]]*VLOOKUP(Target_AM[[#This Row],[NIPNAS]],Target_CC[],COLUMN(BE$2)+9,0)</f>
        <v>238100</v>
      </c>
      <c r="BT188" s="22">
        <f>Target_AM[[#This Row],[PROPORSI]]*VLOOKUP(Target_AM[[#This Row],[NIPNAS]],Target_CC[],COLUMN(BF$2)+9,0)</f>
        <v>238100</v>
      </c>
      <c r="BU188" s="22">
        <f>Target_AM[[#This Row],[PROPORSI]]*VLOOKUP(Target_AM[[#This Row],[NIPNAS]],Target_CC[],COLUMN(BG$2)+9,0)</f>
        <v>238100</v>
      </c>
      <c r="BV188" s="22">
        <f>Target_AM[[#This Row],[PROPORSI]]*VLOOKUP(Target_AM[[#This Row],[NIPNAS]],Target_CC[],COLUMN(BH$2)+9,0)</f>
        <v>238100</v>
      </c>
      <c r="BW188" s="22">
        <f>Target_AM[[#This Row],[PROPORSI]]*VLOOKUP(Target_AM[[#This Row],[NIPNAS]],Target_CC[],COLUMN(BI$2)+9,0)</f>
        <v>238100</v>
      </c>
      <c r="BX188" s="22">
        <f>Target_AM[[#This Row],[PROPORSI]]*VLOOKUP(Target_AM[[#This Row],[NIPNAS]],Target_CC[],COLUMN(BJ$2)+9,0)</f>
        <v>238100</v>
      </c>
      <c r="BY188" s="22">
        <f>Target_AM[[#This Row],[PROPORSI]]*VLOOKUP(Target_AM[[#This Row],[NIPNAS]],Target_CC[],COLUMN(BK$2)+9,0)</f>
        <v>238100</v>
      </c>
      <c r="BZ188" s="22">
        <f>Target_AM[[#This Row],[PROPORSI]]*VLOOKUP(Target_AM[[#This Row],[NIPNAS]],Target_CC[],COLUMN(BL$2)+9,0)</f>
        <v>238100</v>
      </c>
      <c r="CA188" s="22">
        <f>Target_AM[[#This Row],[PROPORSI]]*VLOOKUP(Target_AM[[#This Row],[NIPNAS]],Target_CC[],COLUMN(BM$2)+9,0)</f>
        <v>2857200</v>
      </c>
      <c r="CB188" s="22">
        <f>Target_AM[[#This Row],[PROPORSI]]*VLOOKUP(Target_AM[[#This Row],[NIPNAS]],Target_CC[],COLUMN(BN$2)+9,0)</f>
        <v>0</v>
      </c>
      <c r="CC188" s="22">
        <f>Target_AM[[#This Row],[PROPORSI]]*VLOOKUP(Target_AM[[#This Row],[NIPNAS]],Target_CC[],COLUMN(BO$2)+9,0)</f>
        <v>0</v>
      </c>
      <c r="CD188" s="22">
        <f>Target_AM[[#This Row],[PROPORSI]]*VLOOKUP(Target_AM[[#This Row],[NIPNAS]],Target_CC[],COLUMN(BP$2)+9,0)</f>
        <v>0</v>
      </c>
      <c r="CE188" s="22">
        <f>Target_AM[[#This Row],[PROPORSI]]*VLOOKUP(Target_AM[[#This Row],[NIPNAS]],Target_CC[],COLUMN(BQ$2)+9,0)</f>
        <v>0</v>
      </c>
      <c r="CF188" s="22">
        <f>Target_AM[[#This Row],[PROPORSI]]*VLOOKUP(Target_AM[[#This Row],[NIPNAS]],Target_CC[],COLUMN(BR$2)+9,0)</f>
        <v>0</v>
      </c>
      <c r="CG188" s="22">
        <f>Target_AM[[#This Row],[PROPORSI]]*VLOOKUP(Target_AM[[#This Row],[NIPNAS]],Target_CC[],COLUMN(BS$2)+9,0)</f>
        <v>0</v>
      </c>
      <c r="CH188" s="22">
        <f>Target_AM[[#This Row],[PROPORSI]]*VLOOKUP(Target_AM[[#This Row],[NIPNAS]],Target_CC[],COLUMN(BT$2)+9,0)</f>
        <v>0</v>
      </c>
      <c r="CI188" s="22">
        <f>Target_AM[[#This Row],[PROPORSI]]*VLOOKUP(Target_AM[[#This Row],[NIPNAS]],Target_CC[],COLUMN(BU$2)+9,0)</f>
        <v>0</v>
      </c>
      <c r="CJ188" s="22">
        <f>Target_AM[[#This Row],[PROPORSI]]*VLOOKUP(Target_AM[[#This Row],[NIPNAS]],Target_CC[],COLUMN(BV$2)+9,0)</f>
        <v>0</v>
      </c>
      <c r="CK188" s="22">
        <f>Target_AM[[#This Row],[PROPORSI]]*VLOOKUP(Target_AM[[#This Row],[NIPNAS]],Target_CC[],COLUMN(BW$2)+9,0)</f>
        <v>0</v>
      </c>
      <c r="CL188" s="22">
        <f>Target_AM[[#This Row],[PROPORSI]]*VLOOKUP(Target_AM[[#This Row],[NIPNAS]],Target_CC[],COLUMN(BX$2)+9,0)</f>
        <v>0</v>
      </c>
      <c r="CM188" s="22">
        <f>Target_AM[[#This Row],[PROPORSI]]*VLOOKUP(Target_AM[[#This Row],[NIPNAS]],Target_CC[],COLUMN(BY$2)+9,0)</f>
        <v>0</v>
      </c>
      <c r="CN188" s="22">
        <f>Target_AM[[#This Row],[PROPORSI]]*VLOOKUP(Target_AM[[#This Row],[NIPNAS]],Target_CC[],COLUMN(BZ$2)+9,0)</f>
        <v>0</v>
      </c>
      <c r="CO188" s="22">
        <f>Target_AM[[#This Row],[PROPORSI]]*VLOOKUP(Target_AM[[#This Row],[NIPNAS]],Target_CC[],COLUMN(CA$2)+9,0)</f>
        <v>238100</v>
      </c>
      <c r="CP188" s="22">
        <f>Target_AM[[#This Row],[PROPORSI]]*VLOOKUP(Target_AM[[#This Row],[NIPNAS]],Target_CC[],COLUMN(CB$2)+9,0)</f>
        <v>238100</v>
      </c>
      <c r="CQ188" s="22">
        <f>Target_AM[[#This Row],[PROPORSI]]*VLOOKUP(Target_AM[[#This Row],[NIPNAS]],Target_CC[],COLUMN(CC$2)+9,0)</f>
        <v>238100</v>
      </c>
      <c r="CR188" s="22">
        <f>Target_AM[[#This Row],[PROPORSI]]*VLOOKUP(Target_AM[[#This Row],[NIPNAS]],Target_CC[],COLUMN(CD$2)+9,0)</f>
        <v>238100</v>
      </c>
      <c r="CS188" s="22">
        <f>Target_AM[[#This Row],[PROPORSI]]*VLOOKUP(Target_AM[[#This Row],[NIPNAS]],Target_CC[],COLUMN(CE$2)+9,0)</f>
        <v>238100</v>
      </c>
      <c r="CT188" s="22">
        <f>Target_AM[[#This Row],[PROPORSI]]*VLOOKUP(Target_AM[[#This Row],[NIPNAS]],Target_CC[],COLUMN(CF$2)+9,0)</f>
        <v>238100</v>
      </c>
      <c r="CU188" s="22">
        <f>Target_AM[[#This Row],[PROPORSI]]*VLOOKUP(Target_AM[[#This Row],[NIPNAS]],Target_CC[],COLUMN(CG$2)+9,0)</f>
        <v>238100</v>
      </c>
      <c r="CV188" s="22">
        <f>Target_AM[[#This Row],[PROPORSI]]*VLOOKUP(Target_AM[[#This Row],[NIPNAS]],Target_CC[],COLUMN(CH$2)+9,0)</f>
        <v>238100</v>
      </c>
      <c r="CW188" s="22">
        <f>Target_AM[[#This Row],[PROPORSI]]*VLOOKUP(Target_AM[[#This Row],[NIPNAS]],Target_CC[],COLUMN(CI$2)+9,0)</f>
        <v>238100</v>
      </c>
      <c r="CX188" s="22">
        <f>Target_AM[[#This Row],[PROPORSI]]*VLOOKUP(Target_AM[[#This Row],[NIPNAS]],Target_CC[],COLUMN(CJ$2)+9,0)</f>
        <v>238100</v>
      </c>
      <c r="CY188" s="22">
        <f>Target_AM[[#This Row],[PROPORSI]]*VLOOKUP(Target_AM[[#This Row],[NIPNAS]],Target_CC[],COLUMN(CK$2)+9,0)</f>
        <v>238100</v>
      </c>
      <c r="CZ188" s="22">
        <f>Target_AM[[#This Row],[PROPORSI]]*VLOOKUP(Target_AM[[#This Row],[NIPNAS]],Target_CC[],COLUMN(CL$2)+9,0)</f>
        <v>238100</v>
      </c>
      <c r="DA188" s="22">
        <f>Target_AM[[#This Row],[PROPORSI]]*VLOOKUP(Target_AM[[#This Row],[NIPNAS]],Target_CC[],COLUMN(CM$2)+9,0)</f>
        <v>2857200</v>
      </c>
      <c r="DB188" s="22">
        <f>Target_AM[[#This Row],[PROPORSI]]*VLOOKUP(Target_AM[[#This Row],[NIPNAS]],Target_CC[],COLUMN(CN$2)+9,0)</f>
        <v>0</v>
      </c>
      <c r="DC188" s="22">
        <f>Target_AM[[#This Row],[PROPORSI]]*VLOOKUP(Target_AM[[#This Row],[NIPNAS]],Target_CC[],COLUMN(CO$2)+9,0)</f>
        <v>0</v>
      </c>
      <c r="DD188" s="22">
        <f>Target_AM[[#This Row],[PROPORSI]]*VLOOKUP(Target_AM[[#This Row],[NIPNAS]],Target_CC[],COLUMN(CP$2)+9,0)</f>
        <v>0</v>
      </c>
      <c r="DE188" s="22">
        <f>Target_AM[[#This Row],[PROPORSI]]*VLOOKUP(Target_AM[[#This Row],[NIPNAS]],Target_CC[],COLUMN(CQ$2)+9,0)</f>
        <v>0</v>
      </c>
      <c r="DF188" s="22">
        <f>Target_AM[[#This Row],[PROPORSI]]*VLOOKUP(Target_AM[[#This Row],[NIPNAS]],Target_CC[],COLUMN(CR$2)+9,0)</f>
        <v>0</v>
      </c>
      <c r="DG188" s="22">
        <f>Target_AM[[#This Row],[PROPORSI]]*VLOOKUP(Target_AM[[#This Row],[NIPNAS]],Target_CC[],COLUMN(CS$2)+9,0)</f>
        <v>0</v>
      </c>
      <c r="DH188" s="22">
        <f>Target_AM[[#This Row],[PROPORSI]]*VLOOKUP(Target_AM[[#This Row],[NIPNAS]],Target_CC[],COLUMN(CT$2)+9,0)</f>
        <v>0</v>
      </c>
      <c r="DI188" s="22">
        <f>Target_AM[[#This Row],[PROPORSI]]*VLOOKUP(Target_AM[[#This Row],[NIPNAS]],Target_CC[],COLUMN(CU$2)+9,0)</f>
        <v>0</v>
      </c>
      <c r="DJ188" s="22">
        <f>Target_AM[[#This Row],[PROPORSI]]*VLOOKUP(Target_AM[[#This Row],[NIPNAS]],Target_CC[],COLUMN(CV$2)+9,0)</f>
        <v>0</v>
      </c>
      <c r="DK188" s="22">
        <f>Target_AM[[#This Row],[PROPORSI]]*VLOOKUP(Target_AM[[#This Row],[NIPNAS]],Target_CC[],COLUMN(CW$2)+9,0)</f>
        <v>0</v>
      </c>
      <c r="DL188" s="22">
        <f>Target_AM[[#This Row],[PROPORSI]]*VLOOKUP(Target_AM[[#This Row],[NIPNAS]],Target_CC[],COLUMN(CX$2)+9,0)</f>
        <v>0</v>
      </c>
      <c r="DM188" s="22">
        <f>Target_AM[[#This Row],[PROPORSI]]*VLOOKUP(Target_AM[[#This Row],[NIPNAS]],Target_CC[],COLUMN(CY$2)+9,0)</f>
        <v>0</v>
      </c>
      <c r="DN188" s="22">
        <f>Target_AM[[#This Row],[PROPORSI]]*VLOOKUP(Target_AM[[#This Row],[NIPNAS]],Target_CC[],COLUMN(CZ$2)+9,0)</f>
        <v>0</v>
      </c>
      <c r="DO188" s="22">
        <f>Target_AM[[#This Row],[PROPORSI]]*VLOOKUP(Target_AM[[#This Row],[NIPNAS]],Target_CC[],COLUMN(DA$2)+9,0)</f>
        <v>0</v>
      </c>
      <c r="DP188" s="22">
        <f>Target_AM[[#This Row],[PROPORSI]]*VLOOKUP(Target_AM[[#This Row],[NIPNAS]],Target_CC[],COLUMN(DB$2)+9,0)</f>
        <v>0</v>
      </c>
      <c r="DQ188" s="22">
        <f>Target_AM[[#This Row],[PROPORSI]]*VLOOKUP(Target_AM[[#This Row],[NIPNAS]],Target_CC[],COLUMN(DC$2)+9,0)</f>
        <v>0</v>
      </c>
      <c r="DR188" s="22">
        <f>Target_AM[[#This Row],[PROPORSI]]*VLOOKUP(Target_AM[[#This Row],[NIPNAS]],Target_CC[],COLUMN(DD$2)+9,0)</f>
        <v>0</v>
      </c>
      <c r="DS188" s="22">
        <f>Target_AM[[#This Row],[PROPORSI]]*VLOOKUP(Target_AM[[#This Row],[NIPNAS]],Target_CC[],COLUMN(DE$2)+9,0)</f>
        <v>0</v>
      </c>
      <c r="DT188" s="22">
        <f>Target_AM[[#This Row],[PROPORSI]]*VLOOKUP(Target_AM[[#This Row],[NIPNAS]],Target_CC[],COLUMN(DF$2)+9,0)</f>
        <v>0</v>
      </c>
      <c r="DU188" s="22">
        <f>Target_AM[[#This Row],[PROPORSI]]*VLOOKUP(Target_AM[[#This Row],[NIPNAS]],Target_CC[],COLUMN(DG$2)+9,0)</f>
        <v>0</v>
      </c>
      <c r="DV188" s="22">
        <f>Target_AM[[#This Row],[PROPORSI]]*VLOOKUP(Target_AM[[#This Row],[NIPNAS]],Target_CC[],COLUMN(DH$2)+9,0)</f>
        <v>0</v>
      </c>
      <c r="DW188" s="22">
        <f>Target_AM[[#This Row],[PROPORSI]]*VLOOKUP(Target_AM[[#This Row],[NIPNAS]],Target_CC[],COLUMN(DI$2)+9,0)</f>
        <v>0</v>
      </c>
      <c r="DX188" s="22">
        <f>Target_AM[[#This Row],[PROPORSI]]*VLOOKUP(Target_AM[[#This Row],[NIPNAS]],Target_CC[],COLUMN(DJ$2)+9,0)</f>
        <v>0</v>
      </c>
      <c r="DY188" s="22">
        <f>Target_AM[[#This Row],[PROPORSI]]*VLOOKUP(Target_AM[[#This Row],[NIPNAS]],Target_CC[],COLUMN(DK$2)+9,0)</f>
        <v>0</v>
      </c>
      <c r="DZ188" s="22">
        <f>Target_AM[[#This Row],[PROPORSI]]*VLOOKUP(Target_AM[[#This Row],[NIPNAS]],Target_CC[],COLUMN(DL$2)+9,0)</f>
        <v>0</v>
      </c>
      <c r="EA188" s="22">
        <f>Target_AM[[#This Row],[PROPORSI]]*VLOOKUP(Target_AM[[#This Row],[NIPNAS]],Target_CC[],COLUMN(DM$2)+9,0)</f>
        <v>0</v>
      </c>
    </row>
    <row r="189" spans="2:131" x14ac:dyDescent="0.3">
      <c r="B189">
        <v>404931</v>
      </c>
      <c r="C189" t="s">
        <v>1012</v>
      </c>
      <c r="D189">
        <v>1</v>
      </c>
      <c r="E189" s="8">
        <v>45658</v>
      </c>
      <c r="F189">
        <v>4602802</v>
      </c>
      <c r="G189" t="s">
        <v>332</v>
      </c>
      <c r="J189" t="s">
        <v>296</v>
      </c>
      <c r="K189" t="s">
        <v>21</v>
      </c>
      <c r="L189" t="s">
        <v>159</v>
      </c>
      <c r="M189" t="s">
        <v>29</v>
      </c>
      <c r="N189" s="23">
        <f>Target_AM[[#This Row],[PROPORSI]]*VLOOKUP(Target_AM[[#This Row],[NIPNAS]],Target_CC[],9,0)</f>
        <v>7295006.1246604035</v>
      </c>
      <c r="O189" s="22">
        <f>Target_AM[[#This Row],[PROPORSI]]*VLOOKUP(Target_AM[[#This Row],[NIPNAS]],Target_CC[],COLUMN(A$2)+9,0)</f>
        <v>41283</v>
      </c>
      <c r="P189" s="22">
        <f>Target_AM[[#This Row],[PROPORSI]]*VLOOKUP(Target_AM[[#This Row],[NIPNAS]],Target_CC[],COLUMN(B$2)+9,0)</f>
        <v>39218.85</v>
      </c>
      <c r="Q189" s="22">
        <f>Target_AM[[#This Row],[PROPORSI]]*VLOOKUP(Target_AM[[#This Row],[NIPNAS]],Target_CC[],COLUMN(C$2)+9,0)</f>
        <v>39615</v>
      </c>
      <c r="R189" s="22">
        <f>Target_AM[[#This Row],[PROPORSI]]*VLOOKUP(Target_AM[[#This Row],[NIPNAS]],Target_CC[],COLUMN(D$2)+9,0)</f>
        <v>39218.85</v>
      </c>
      <c r="S189" s="22">
        <f>Target_AM[[#This Row],[PROPORSI]]*VLOOKUP(Target_AM[[#This Row],[NIPNAS]],Target_CC[],COLUMN(E$2)+9,0)</f>
        <v>38030.400000000001</v>
      </c>
      <c r="T189" s="22">
        <f>Target_AM[[#This Row],[PROPORSI]]*VLOOKUP(Target_AM[[#This Row],[NIPNAS]],Target_CC[],COLUMN(F$2)+9,0)</f>
        <v>36841.949999999997</v>
      </c>
      <c r="U189" s="22">
        <f>Target_AM[[#This Row],[PROPORSI]]*VLOOKUP(Target_AM[[#This Row],[NIPNAS]],Target_CC[],COLUMN(G$2)+9,0)</f>
        <v>38822.699999999997</v>
      </c>
      <c r="V189" s="22">
        <f>Target_AM[[#This Row],[PROPORSI]]*VLOOKUP(Target_AM[[#This Row],[NIPNAS]],Target_CC[],COLUMN(H$2)+9,0)</f>
        <v>40407.299999999996</v>
      </c>
      <c r="W189" s="22">
        <f>Target_AM[[#This Row],[PROPORSI]]*VLOOKUP(Target_AM[[#This Row],[NIPNAS]],Target_CC[],COLUMN(I$2)+9,0)</f>
        <v>40011.15</v>
      </c>
      <c r="X189" s="22">
        <f>Target_AM[[#This Row],[PROPORSI]]*VLOOKUP(Target_AM[[#This Row],[NIPNAS]],Target_CC[],COLUMN(J$2)+9,0)</f>
        <v>40011.15</v>
      </c>
      <c r="Y189" s="22">
        <f>Target_AM[[#This Row],[PROPORSI]]*VLOOKUP(Target_AM[[#This Row],[NIPNAS]],Target_CC[],COLUMN(K$2)+9,0)</f>
        <v>40407.299999999996</v>
      </c>
      <c r="Z189" s="22">
        <f>Target_AM[[#This Row],[PROPORSI]]*VLOOKUP(Target_AM[[#This Row],[NIPNAS]],Target_CC[],COLUMN(L$2)+9,0)</f>
        <v>39615</v>
      </c>
      <c r="AA189" s="22">
        <f>Target_AM[[#This Row],[PROPORSI]]*VLOOKUP(Target_AM[[#This Row],[NIPNAS]],Target_CC[],COLUMN(M$2)+9,0)</f>
        <v>473482.65</v>
      </c>
      <c r="AB189" s="22">
        <f>Target_AM[[#This Row],[PROPORSI]]*VLOOKUP(Target_AM[[#This Row],[NIPNAS]],Target_CC[],COLUMN(N$2)+9,0)</f>
        <v>0</v>
      </c>
      <c r="AC189" s="22">
        <f>Target_AM[[#This Row],[PROPORSI]]*VLOOKUP(Target_AM[[#This Row],[NIPNAS]],Target_CC[],COLUMN(O$2)+9,0)</f>
        <v>11950724.263759997</v>
      </c>
      <c r="AD189" s="22">
        <f>Target_AM[[#This Row],[PROPORSI]]*VLOOKUP(Target_AM[[#This Row],[NIPNAS]],Target_CC[],COLUMN(P$2)+9,0)</f>
        <v>11827387.134146826</v>
      </c>
      <c r="AE189" s="22">
        <f>Target_AM[[#This Row],[PROPORSI]]*VLOOKUP(Target_AM[[#This Row],[NIPNAS]],Target_CC[],COLUMN(Q$2)+9,0)</f>
        <v>9297635.5734425317</v>
      </c>
      <c r="AF189" s="22">
        <f>Target_AM[[#This Row],[PROPORSI]]*VLOOKUP(Target_AM[[#This Row],[NIPNAS]],Target_CC[],COLUMN(R$2)+9,0)</f>
        <v>10140840.16137453</v>
      </c>
      <c r="AG189" s="22">
        <f>Target_AM[[#This Row],[PROPORSI]]*VLOOKUP(Target_AM[[#This Row],[NIPNAS]],Target_CC[],COLUMN(S$2)+9,0)</f>
        <v>9886932.8458673004</v>
      </c>
      <c r="AH189" s="22">
        <f>Target_AM[[#This Row],[PROPORSI]]*VLOOKUP(Target_AM[[#This Row],[NIPNAS]],Target_CC[],COLUMN(T$2)+9,0)</f>
        <v>12288154.568081591</v>
      </c>
      <c r="AI189" s="22">
        <f>Target_AM[[#This Row],[PROPORSI]]*VLOOKUP(Target_AM[[#This Row],[NIPNAS]],Target_CC[],COLUMN(U$2)+9,0)</f>
        <v>10349068.613539482</v>
      </c>
      <c r="AJ189" s="22">
        <f>Target_AM[[#This Row],[PROPORSI]]*VLOOKUP(Target_AM[[#This Row],[NIPNAS]],Target_CC[],COLUMN(V$2)+9,0)</f>
        <v>12378878.988314027</v>
      </c>
      <c r="AK189" s="22">
        <f>Target_AM[[#This Row],[PROPORSI]]*VLOOKUP(Target_AM[[#This Row],[NIPNAS]],Target_CC[],COLUMN(W$2)+9,0)</f>
        <v>12467275.195482703</v>
      </c>
      <c r="AL189" s="22">
        <f>Target_AM[[#This Row],[PROPORSI]]*VLOOKUP(Target_AM[[#This Row],[NIPNAS]],Target_CC[],COLUMN(X$2)+9,0)</f>
        <v>10585903.080715967</v>
      </c>
      <c r="AM189" s="22">
        <f>Target_AM[[#This Row],[PROPORSI]]*VLOOKUP(Target_AM[[#This Row],[NIPNAS]],Target_CC[],COLUMN(Y$2)+9,0)</f>
        <v>10778419.087470157</v>
      </c>
      <c r="AN189" s="22">
        <f>Target_AM[[#This Row],[PROPORSI]]*VLOOKUP(Target_AM[[#This Row],[NIPNAS]],Target_CC[],COLUMN(Z$2)+9,0)</f>
        <v>121951219.51219513</v>
      </c>
      <c r="AO189" s="22">
        <f>Target_AM[[#This Row],[PROPORSI]]*VLOOKUP(Target_AM[[#This Row],[NIPNAS]],Target_CC[],COLUMN(AA$2)+9,0)</f>
        <v>41283</v>
      </c>
      <c r="AP189" s="22">
        <f>Target_AM[[#This Row],[PROPORSI]]*VLOOKUP(Target_AM[[#This Row],[NIPNAS]],Target_CC[],COLUMN(AB$2)+9,0)</f>
        <v>11989943.113759996</v>
      </c>
      <c r="AQ189" s="22">
        <f>Target_AM[[#This Row],[PROPORSI]]*VLOOKUP(Target_AM[[#This Row],[NIPNAS]],Target_CC[],COLUMN(AC$2)+9,0)</f>
        <v>11867002.134146826</v>
      </c>
      <c r="AR189" s="22">
        <f>Target_AM[[#This Row],[PROPORSI]]*VLOOKUP(Target_AM[[#This Row],[NIPNAS]],Target_CC[],COLUMN(AD$2)+9,0)</f>
        <v>9336854.4234425314</v>
      </c>
      <c r="AS189" s="22">
        <f>Target_AM[[#This Row],[PROPORSI]]*VLOOKUP(Target_AM[[#This Row],[NIPNAS]],Target_CC[],COLUMN(AE$2)+9,0)</f>
        <v>10178870.56137453</v>
      </c>
      <c r="AT189" s="22">
        <f>Target_AM[[#This Row],[PROPORSI]]*VLOOKUP(Target_AM[[#This Row],[NIPNAS]],Target_CC[],COLUMN(AF$2)+9,0)</f>
        <v>9923774.7958672997</v>
      </c>
      <c r="AU189" s="22">
        <f>Target_AM[[#This Row],[PROPORSI]]*VLOOKUP(Target_AM[[#This Row],[NIPNAS]],Target_CC[],COLUMN(AG$2)+9,0)</f>
        <v>12326977.268081591</v>
      </c>
      <c r="AV189" s="22">
        <f>Target_AM[[#This Row],[PROPORSI]]*VLOOKUP(Target_AM[[#This Row],[NIPNAS]],Target_CC[],COLUMN(AH$2)+9,0)</f>
        <v>10389475.913539482</v>
      </c>
      <c r="AW189" s="22">
        <f>Target_AM[[#This Row],[PROPORSI]]*VLOOKUP(Target_AM[[#This Row],[NIPNAS]],Target_CC[],COLUMN(AI$2)+9,0)</f>
        <v>12418890.138314027</v>
      </c>
      <c r="AX189" s="22">
        <f>Target_AM[[#This Row],[PROPORSI]]*VLOOKUP(Target_AM[[#This Row],[NIPNAS]],Target_CC[],COLUMN(AJ$2)+9,0)</f>
        <v>12507286.345482703</v>
      </c>
      <c r="AY189" s="22">
        <f>Target_AM[[#This Row],[PROPORSI]]*VLOOKUP(Target_AM[[#This Row],[NIPNAS]],Target_CC[],COLUMN(AK$2)+9,0)</f>
        <v>10626310.380715968</v>
      </c>
      <c r="AZ189" s="22">
        <f>Target_AM[[#This Row],[PROPORSI]]*VLOOKUP(Target_AM[[#This Row],[NIPNAS]],Target_CC[],COLUMN(AL$2)+9,0)</f>
        <v>10818034.087470157</v>
      </c>
      <c r="BA189" s="22">
        <f>Target_AM[[#This Row],[PROPORSI]]*VLOOKUP(Target_AM[[#This Row],[NIPNAS]],Target_CC[],COLUMN(AM$2)+9,0)</f>
        <v>122424702.16219512</v>
      </c>
      <c r="BB189" s="22">
        <f>Target_AM[[#This Row],[PROPORSI]]*VLOOKUP(Target_AM[[#This Row],[NIPNAS]],Target_CC[],COLUMN(AN$2)+9,0)</f>
        <v>0</v>
      </c>
      <c r="BC189" s="22">
        <f>Target_AM[[#This Row],[PROPORSI]]*VLOOKUP(Target_AM[[#This Row],[NIPNAS]],Target_CC[],COLUMN(AO$2)+9,0)</f>
        <v>0</v>
      </c>
      <c r="BD189" s="22">
        <f>Target_AM[[#This Row],[PROPORSI]]*VLOOKUP(Target_AM[[#This Row],[NIPNAS]],Target_CC[],COLUMN(AP$2)+9,0)</f>
        <v>0</v>
      </c>
      <c r="BE189" s="22">
        <f>Target_AM[[#This Row],[PROPORSI]]*VLOOKUP(Target_AM[[#This Row],[NIPNAS]],Target_CC[],COLUMN(AQ$2)+9,0)</f>
        <v>0</v>
      </c>
      <c r="BF189" s="22">
        <f>Target_AM[[#This Row],[PROPORSI]]*VLOOKUP(Target_AM[[#This Row],[NIPNAS]],Target_CC[],COLUMN(AR$2)+9,0)</f>
        <v>0</v>
      </c>
      <c r="BG189" s="22">
        <f>Target_AM[[#This Row],[PROPORSI]]*VLOOKUP(Target_AM[[#This Row],[NIPNAS]],Target_CC[],COLUMN(AS$2)+9,0)</f>
        <v>0</v>
      </c>
      <c r="BH189" s="22">
        <f>Target_AM[[#This Row],[PROPORSI]]*VLOOKUP(Target_AM[[#This Row],[NIPNAS]],Target_CC[],COLUMN(AT$2)+9,0)</f>
        <v>0</v>
      </c>
      <c r="BI189" s="22">
        <f>Target_AM[[#This Row],[PROPORSI]]*VLOOKUP(Target_AM[[#This Row],[NIPNAS]],Target_CC[],COLUMN(AU$2)+9,0)</f>
        <v>0</v>
      </c>
      <c r="BJ189" s="22">
        <f>Target_AM[[#This Row],[PROPORSI]]*VLOOKUP(Target_AM[[#This Row],[NIPNAS]],Target_CC[],COLUMN(AV$2)+9,0)</f>
        <v>0</v>
      </c>
      <c r="BK189" s="22">
        <f>Target_AM[[#This Row],[PROPORSI]]*VLOOKUP(Target_AM[[#This Row],[NIPNAS]],Target_CC[],COLUMN(AW$2)+9,0)</f>
        <v>0</v>
      </c>
      <c r="BL189" s="22">
        <f>Target_AM[[#This Row],[PROPORSI]]*VLOOKUP(Target_AM[[#This Row],[NIPNAS]],Target_CC[],COLUMN(AX$2)+9,0)</f>
        <v>0</v>
      </c>
      <c r="BM189" s="22">
        <f>Target_AM[[#This Row],[PROPORSI]]*VLOOKUP(Target_AM[[#This Row],[NIPNAS]],Target_CC[],COLUMN(AY$2)+9,0)</f>
        <v>0</v>
      </c>
      <c r="BN189" s="22">
        <f>Target_AM[[#This Row],[PROPORSI]]*VLOOKUP(Target_AM[[#This Row],[NIPNAS]],Target_CC[],COLUMN(AZ$2)+9,0)</f>
        <v>0</v>
      </c>
      <c r="BO189" s="22">
        <f>Target_AM[[#This Row],[PROPORSI]]*VLOOKUP(Target_AM[[#This Row],[NIPNAS]],Target_CC[],COLUMN(BA$2)+9,0)</f>
        <v>0</v>
      </c>
      <c r="BP189" s="22">
        <f>Target_AM[[#This Row],[PROPORSI]]*VLOOKUP(Target_AM[[#This Row],[NIPNAS]],Target_CC[],COLUMN(BB$2)+9,0)</f>
        <v>0</v>
      </c>
      <c r="BQ189" s="22">
        <f>Target_AM[[#This Row],[PROPORSI]]*VLOOKUP(Target_AM[[#This Row],[NIPNAS]],Target_CC[],COLUMN(BC$2)+9,0)</f>
        <v>0</v>
      </c>
      <c r="BR189" s="22">
        <f>Target_AM[[#This Row],[PROPORSI]]*VLOOKUP(Target_AM[[#This Row],[NIPNAS]],Target_CC[],COLUMN(BD$2)+9,0)</f>
        <v>0</v>
      </c>
      <c r="BS189" s="22">
        <f>Target_AM[[#This Row],[PROPORSI]]*VLOOKUP(Target_AM[[#This Row],[NIPNAS]],Target_CC[],COLUMN(BE$2)+9,0)</f>
        <v>0</v>
      </c>
      <c r="BT189" s="22">
        <f>Target_AM[[#This Row],[PROPORSI]]*VLOOKUP(Target_AM[[#This Row],[NIPNAS]],Target_CC[],COLUMN(BF$2)+9,0)</f>
        <v>0</v>
      </c>
      <c r="BU189" s="22">
        <f>Target_AM[[#This Row],[PROPORSI]]*VLOOKUP(Target_AM[[#This Row],[NIPNAS]],Target_CC[],COLUMN(BG$2)+9,0)</f>
        <v>0</v>
      </c>
      <c r="BV189" s="22">
        <f>Target_AM[[#This Row],[PROPORSI]]*VLOOKUP(Target_AM[[#This Row],[NIPNAS]],Target_CC[],COLUMN(BH$2)+9,0)</f>
        <v>0</v>
      </c>
      <c r="BW189" s="22">
        <f>Target_AM[[#This Row],[PROPORSI]]*VLOOKUP(Target_AM[[#This Row],[NIPNAS]],Target_CC[],COLUMN(BI$2)+9,0)</f>
        <v>0</v>
      </c>
      <c r="BX189" s="22">
        <f>Target_AM[[#This Row],[PROPORSI]]*VLOOKUP(Target_AM[[#This Row],[NIPNAS]],Target_CC[],COLUMN(BJ$2)+9,0)</f>
        <v>0</v>
      </c>
      <c r="BY189" s="22">
        <f>Target_AM[[#This Row],[PROPORSI]]*VLOOKUP(Target_AM[[#This Row],[NIPNAS]],Target_CC[],COLUMN(BK$2)+9,0)</f>
        <v>0</v>
      </c>
      <c r="BZ189" s="22">
        <f>Target_AM[[#This Row],[PROPORSI]]*VLOOKUP(Target_AM[[#This Row],[NIPNAS]],Target_CC[],COLUMN(BL$2)+9,0)</f>
        <v>0</v>
      </c>
      <c r="CA189" s="22">
        <f>Target_AM[[#This Row],[PROPORSI]]*VLOOKUP(Target_AM[[#This Row],[NIPNAS]],Target_CC[],COLUMN(BM$2)+9,0)</f>
        <v>0</v>
      </c>
      <c r="CB189" s="22">
        <f>Target_AM[[#This Row],[PROPORSI]]*VLOOKUP(Target_AM[[#This Row],[NIPNAS]],Target_CC[],COLUMN(BN$2)+9,0)</f>
        <v>0</v>
      </c>
      <c r="CC189" s="22">
        <f>Target_AM[[#This Row],[PROPORSI]]*VLOOKUP(Target_AM[[#This Row],[NIPNAS]],Target_CC[],COLUMN(BO$2)+9,0)</f>
        <v>0</v>
      </c>
      <c r="CD189" s="22">
        <f>Target_AM[[#This Row],[PROPORSI]]*VLOOKUP(Target_AM[[#This Row],[NIPNAS]],Target_CC[],COLUMN(BP$2)+9,0)</f>
        <v>0</v>
      </c>
      <c r="CE189" s="22">
        <f>Target_AM[[#This Row],[PROPORSI]]*VLOOKUP(Target_AM[[#This Row],[NIPNAS]],Target_CC[],COLUMN(BQ$2)+9,0)</f>
        <v>0</v>
      </c>
      <c r="CF189" s="22">
        <f>Target_AM[[#This Row],[PROPORSI]]*VLOOKUP(Target_AM[[#This Row],[NIPNAS]],Target_CC[],COLUMN(BR$2)+9,0)</f>
        <v>0</v>
      </c>
      <c r="CG189" s="22">
        <f>Target_AM[[#This Row],[PROPORSI]]*VLOOKUP(Target_AM[[#This Row],[NIPNAS]],Target_CC[],COLUMN(BS$2)+9,0)</f>
        <v>0</v>
      </c>
      <c r="CH189" s="22">
        <f>Target_AM[[#This Row],[PROPORSI]]*VLOOKUP(Target_AM[[#This Row],[NIPNAS]],Target_CC[],COLUMN(BT$2)+9,0)</f>
        <v>0</v>
      </c>
      <c r="CI189" s="22">
        <f>Target_AM[[#This Row],[PROPORSI]]*VLOOKUP(Target_AM[[#This Row],[NIPNAS]],Target_CC[],COLUMN(BU$2)+9,0)</f>
        <v>0</v>
      </c>
      <c r="CJ189" s="22">
        <f>Target_AM[[#This Row],[PROPORSI]]*VLOOKUP(Target_AM[[#This Row],[NIPNAS]],Target_CC[],COLUMN(BV$2)+9,0)</f>
        <v>0</v>
      </c>
      <c r="CK189" s="22">
        <f>Target_AM[[#This Row],[PROPORSI]]*VLOOKUP(Target_AM[[#This Row],[NIPNAS]],Target_CC[],COLUMN(BW$2)+9,0)</f>
        <v>0</v>
      </c>
      <c r="CL189" s="22">
        <f>Target_AM[[#This Row],[PROPORSI]]*VLOOKUP(Target_AM[[#This Row],[NIPNAS]],Target_CC[],COLUMN(BX$2)+9,0)</f>
        <v>0</v>
      </c>
      <c r="CM189" s="22">
        <f>Target_AM[[#This Row],[PROPORSI]]*VLOOKUP(Target_AM[[#This Row],[NIPNAS]],Target_CC[],COLUMN(BY$2)+9,0)</f>
        <v>0</v>
      </c>
      <c r="CN189" s="22">
        <f>Target_AM[[#This Row],[PROPORSI]]*VLOOKUP(Target_AM[[#This Row],[NIPNAS]],Target_CC[],COLUMN(BZ$2)+9,0)</f>
        <v>0</v>
      </c>
      <c r="CO189" s="22">
        <f>Target_AM[[#This Row],[PROPORSI]]*VLOOKUP(Target_AM[[#This Row],[NIPNAS]],Target_CC[],COLUMN(CA$2)+9,0)</f>
        <v>0</v>
      </c>
      <c r="CP189" s="22">
        <f>Target_AM[[#This Row],[PROPORSI]]*VLOOKUP(Target_AM[[#This Row],[NIPNAS]],Target_CC[],COLUMN(CB$2)+9,0)</f>
        <v>0</v>
      </c>
      <c r="CQ189" s="22">
        <f>Target_AM[[#This Row],[PROPORSI]]*VLOOKUP(Target_AM[[#This Row],[NIPNAS]],Target_CC[],COLUMN(CC$2)+9,0)</f>
        <v>0</v>
      </c>
      <c r="CR189" s="22">
        <f>Target_AM[[#This Row],[PROPORSI]]*VLOOKUP(Target_AM[[#This Row],[NIPNAS]],Target_CC[],COLUMN(CD$2)+9,0)</f>
        <v>0</v>
      </c>
      <c r="CS189" s="22">
        <f>Target_AM[[#This Row],[PROPORSI]]*VLOOKUP(Target_AM[[#This Row],[NIPNAS]],Target_CC[],COLUMN(CE$2)+9,0)</f>
        <v>0</v>
      </c>
      <c r="CT189" s="22">
        <f>Target_AM[[#This Row],[PROPORSI]]*VLOOKUP(Target_AM[[#This Row],[NIPNAS]],Target_CC[],COLUMN(CF$2)+9,0)</f>
        <v>0</v>
      </c>
      <c r="CU189" s="22">
        <f>Target_AM[[#This Row],[PROPORSI]]*VLOOKUP(Target_AM[[#This Row],[NIPNAS]],Target_CC[],COLUMN(CG$2)+9,0)</f>
        <v>0</v>
      </c>
      <c r="CV189" s="22">
        <f>Target_AM[[#This Row],[PROPORSI]]*VLOOKUP(Target_AM[[#This Row],[NIPNAS]],Target_CC[],COLUMN(CH$2)+9,0)</f>
        <v>0</v>
      </c>
      <c r="CW189" s="22">
        <f>Target_AM[[#This Row],[PROPORSI]]*VLOOKUP(Target_AM[[#This Row],[NIPNAS]],Target_CC[],COLUMN(CI$2)+9,0)</f>
        <v>0</v>
      </c>
      <c r="CX189" s="22">
        <f>Target_AM[[#This Row],[PROPORSI]]*VLOOKUP(Target_AM[[#This Row],[NIPNAS]],Target_CC[],COLUMN(CJ$2)+9,0)</f>
        <v>0</v>
      </c>
      <c r="CY189" s="22">
        <f>Target_AM[[#This Row],[PROPORSI]]*VLOOKUP(Target_AM[[#This Row],[NIPNAS]],Target_CC[],COLUMN(CK$2)+9,0)</f>
        <v>0</v>
      </c>
      <c r="CZ189" s="22">
        <f>Target_AM[[#This Row],[PROPORSI]]*VLOOKUP(Target_AM[[#This Row],[NIPNAS]],Target_CC[],COLUMN(CL$2)+9,0)</f>
        <v>0</v>
      </c>
      <c r="DA189" s="22">
        <f>Target_AM[[#This Row],[PROPORSI]]*VLOOKUP(Target_AM[[#This Row],[NIPNAS]],Target_CC[],COLUMN(CM$2)+9,0)</f>
        <v>0</v>
      </c>
      <c r="DB189" s="22">
        <f>Target_AM[[#This Row],[PROPORSI]]*VLOOKUP(Target_AM[[#This Row],[NIPNAS]],Target_CC[],COLUMN(CN$2)+9,0)</f>
        <v>0</v>
      </c>
      <c r="DC189" s="22">
        <f>Target_AM[[#This Row],[PROPORSI]]*VLOOKUP(Target_AM[[#This Row],[NIPNAS]],Target_CC[],COLUMN(CO$2)+9,0)</f>
        <v>0</v>
      </c>
      <c r="DD189" s="22">
        <f>Target_AM[[#This Row],[PROPORSI]]*VLOOKUP(Target_AM[[#This Row],[NIPNAS]],Target_CC[],COLUMN(CP$2)+9,0)</f>
        <v>0</v>
      </c>
      <c r="DE189" s="22">
        <f>Target_AM[[#This Row],[PROPORSI]]*VLOOKUP(Target_AM[[#This Row],[NIPNAS]],Target_CC[],COLUMN(CQ$2)+9,0)</f>
        <v>0</v>
      </c>
      <c r="DF189" s="22">
        <f>Target_AM[[#This Row],[PROPORSI]]*VLOOKUP(Target_AM[[#This Row],[NIPNAS]],Target_CC[],COLUMN(CR$2)+9,0)</f>
        <v>0</v>
      </c>
      <c r="DG189" s="22">
        <f>Target_AM[[#This Row],[PROPORSI]]*VLOOKUP(Target_AM[[#This Row],[NIPNAS]],Target_CC[],COLUMN(CS$2)+9,0)</f>
        <v>0</v>
      </c>
      <c r="DH189" s="22">
        <f>Target_AM[[#This Row],[PROPORSI]]*VLOOKUP(Target_AM[[#This Row],[NIPNAS]],Target_CC[],COLUMN(CT$2)+9,0)</f>
        <v>0</v>
      </c>
      <c r="DI189" s="22">
        <f>Target_AM[[#This Row],[PROPORSI]]*VLOOKUP(Target_AM[[#This Row],[NIPNAS]],Target_CC[],COLUMN(CU$2)+9,0)</f>
        <v>0</v>
      </c>
      <c r="DJ189" s="22">
        <f>Target_AM[[#This Row],[PROPORSI]]*VLOOKUP(Target_AM[[#This Row],[NIPNAS]],Target_CC[],COLUMN(CV$2)+9,0)</f>
        <v>0</v>
      </c>
      <c r="DK189" s="22">
        <f>Target_AM[[#This Row],[PROPORSI]]*VLOOKUP(Target_AM[[#This Row],[NIPNAS]],Target_CC[],COLUMN(CW$2)+9,0)</f>
        <v>0</v>
      </c>
      <c r="DL189" s="22">
        <f>Target_AM[[#This Row],[PROPORSI]]*VLOOKUP(Target_AM[[#This Row],[NIPNAS]],Target_CC[],COLUMN(CX$2)+9,0)</f>
        <v>0</v>
      </c>
      <c r="DM189" s="22">
        <f>Target_AM[[#This Row],[PROPORSI]]*VLOOKUP(Target_AM[[#This Row],[NIPNAS]],Target_CC[],COLUMN(CY$2)+9,0)</f>
        <v>0</v>
      </c>
      <c r="DN189" s="22">
        <f>Target_AM[[#This Row],[PROPORSI]]*VLOOKUP(Target_AM[[#This Row],[NIPNAS]],Target_CC[],COLUMN(CZ$2)+9,0)</f>
        <v>0</v>
      </c>
      <c r="DO189" s="22">
        <f>Target_AM[[#This Row],[PROPORSI]]*VLOOKUP(Target_AM[[#This Row],[NIPNAS]],Target_CC[],COLUMN(DA$2)+9,0)</f>
        <v>0</v>
      </c>
      <c r="DP189" s="22">
        <f>Target_AM[[#This Row],[PROPORSI]]*VLOOKUP(Target_AM[[#This Row],[NIPNAS]],Target_CC[],COLUMN(DB$2)+9,0)</f>
        <v>0</v>
      </c>
      <c r="DQ189" s="22">
        <f>Target_AM[[#This Row],[PROPORSI]]*VLOOKUP(Target_AM[[#This Row],[NIPNAS]],Target_CC[],COLUMN(DC$2)+9,0)</f>
        <v>0</v>
      </c>
      <c r="DR189" s="22">
        <f>Target_AM[[#This Row],[PROPORSI]]*VLOOKUP(Target_AM[[#This Row],[NIPNAS]],Target_CC[],COLUMN(DD$2)+9,0)</f>
        <v>0</v>
      </c>
      <c r="DS189" s="22">
        <f>Target_AM[[#This Row],[PROPORSI]]*VLOOKUP(Target_AM[[#This Row],[NIPNAS]],Target_CC[],COLUMN(DE$2)+9,0)</f>
        <v>0</v>
      </c>
      <c r="DT189" s="22">
        <f>Target_AM[[#This Row],[PROPORSI]]*VLOOKUP(Target_AM[[#This Row],[NIPNAS]],Target_CC[],COLUMN(DF$2)+9,0)</f>
        <v>0</v>
      </c>
      <c r="DU189" s="22">
        <f>Target_AM[[#This Row],[PROPORSI]]*VLOOKUP(Target_AM[[#This Row],[NIPNAS]],Target_CC[],COLUMN(DG$2)+9,0)</f>
        <v>0</v>
      </c>
      <c r="DV189" s="22">
        <f>Target_AM[[#This Row],[PROPORSI]]*VLOOKUP(Target_AM[[#This Row],[NIPNAS]],Target_CC[],COLUMN(DH$2)+9,0)</f>
        <v>0</v>
      </c>
      <c r="DW189" s="22">
        <f>Target_AM[[#This Row],[PROPORSI]]*VLOOKUP(Target_AM[[#This Row],[NIPNAS]],Target_CC[],COLUMN(DI$2)+9,0)</f>
        <v>0</v>
      </c>
      <c r="DX189" s="22">
        <f>Target_AM[[#This Row],[PROPORSI]]*VLOOKUP(Target_AM[[#This Row],[NIPNAS]],Target_CC[],COLUMN(DJ$2)+9,0)</f>
        <v>0</v>
      </c>
      <c r="DY189" s="22">
        <f>Target_AM[[#This Row],[PROPORSI]]*VLOOKUP(Target_AM[[#This Row],[NIPNAS]],Target_CC[],COLUMN(DK$2)+9,0)</f>
        <v>0</v>
      </c>
      <c r="DZ189" s="22">
        <f>Target_AM[[#This Row],[PROPORSI]]*VLOOKUP(Target_AM[[#This Row],[NIPNAS]],Target_CC[],COLUMN(DL$2)+9,0)</f>
        <v>0</v>
      </c>
      <c r="EA189" s="22">
        <f>Target_AM[[#This Row],[PROPORSI]]*VLOOKUP(Target_AM[[#This Row],[NIPNAS]],Target_CC[],COLUMN(DM$2)+9,0)</f>
        <v>0</v>
      </c>
    </row>
    <row r="190" spans="2:131" x14ac:dyDescent="0.3">
      <c r="B190">
        <v>850046</v>
      </c>
      <c r="C190" t="s">
        <v>1036</v>
      </c>
      <c r="D190">
        <v>1</v>
      </c>
      <c r="E190" s="8">
        <v>45658</v>
      </c>
      <c r="F190">
        <v>10281372</v>
      </c>
      <c r="G190" t="s">
        <v>455</v>
      </c>
      <c r="J190" t="s">
        <v>300</v>
      </c>
      <c r="K190" t="s">
        <v>25</v>
      </c>
      <c r="L190" t="s">
        <v>159</v>
      </c>
      <c r="M190" t="s">
        <v>29</v>
      </c>
      <c r="N190" s="23">
        <f>Target_AM[[#This Row],[PROPORSI]]*VLOOKUP(Target_AM[[#This Row],[NIPNAS]],Target_CC[],9,0)</f>
        <v>18006935.887916535</v>
      </c>
      <c r="O190" s="22">
        <f>Target_AM[[#This Row],[PROPORSI]]*VLOOKUP(Target_AM[[#This Row],[NIPNAS]],Target_CC[],COLUMN(A$2)+9,0)</f>
        <v>239434.61708574893</v>
      </c>
      <c r="P190" s="22">
        <f>Target_AM[[#This Row],[PROPORSI]]*VLOOKUP(Target_AM[[#This Row],[NIPNAS]],Target_CC[],COLUMN(B$2)+9,0)</f>
        <v>243616.42028857348</v>
      </c>
      <c r="Q190" s="22">
        <f>Target_AM[[#This Row],[PROPORSI]]*VLOOKUP(Target_AM[[#This Row],[NIPNAS]],Target_CC[],COLUMN(C$2)+9,0)</f>
        <v>260456.28531842149</v>
      </c>
      <c r="R190" s="22">
        <f>Target_AM[[#This Row],[PROPORSI]]*VLOOKUP(Target_AM[[#This Row],[NIPNAS]],Target_CC[],COLUMN(D$2)+9,0)</f>
        <v>244738.00059868998</v>
      </c>
      <c r="S190" s="22">
        <f>Target_AM[[#This Row],[PROPORSI]]*VLOOKUP(Target_AM[[#This Row],[NIPNAS]],Target_CC[],COLUMN(E$2)+9,0)</f>
        <v>257142.67308736703</v>
      </c>
      <c r="T190" s="22">
        <f>Target_AM[[#This Row],[PROPORSI]]*VLOOKUP(Target_AM[[#This Row],[NIPNAS]],Target_CC[],COLUMN(F$2)+9,0)</f>
        <v>253712.36068876972</v>
      </c>
      <c r="U190" s="22">
        <f>Target_AM[[#This Row],[PROPORSI]]*VLOOKUP(Target_AM[[#This Row],[NIPNAS]],Target_CC[],COLUMN(G$2)+9,0)</f>
        <v>265849.15497213649</v>
      </c>
      <c r="V190" s="22">
        <f>Target_AM[[#This Row],[PROPORSI]]*VLOOKUP(Target_AM[[#This Row],[NIPNAS]],Target_CC[],COLUMN(H$2)+9,0)</f>
        <v>268498.84603426367</v>
      </c>
      <c r="W190" s="22">
        <f>Target_AM[[#This Row],[PROPORSI]]*VLOOKUP(Target_AM[[#This Row],[NIPNAS]],Target_CC[],COLUMN(I$2)+9,0)</f>
        <v>265062.06764169381</v>
      </c>
      <c r="X190" s="22">
        <f>Target_AM[[#This Row],[PROPORSI]]*VLOOKUP(Target_AM[[#This Row],[NIPNAS]],Target_CC[],COLUMN(J$2)+9,0)</f>
        <v>270394.70054288983</v>
      </c>
      <c r="Y190" s="22">
        <f>Target_AM[[#This Row],[PROPORSI]]*VLOOKUP(Target_AM[[#This Row],[NIPNAS]],Target_CC[],COLUMN(K$2)+9,0)</f>
        <v>268421.82325301273</v>
      </c>
      <c r="Z190" s="22">
        <f>Target_AM[[#This Row],[PROPORSI]]*VLOOKUP(Target_AM[[#This Row],[NIPNAS]],Target_CC[],COLUMN(L$2)+9,0)</f>
        <v>253261.05048843267</v>
      </c>
      <c r="AA190" s="22">
        <f>Target_AM[[#This Row],[PROPORSI]]*VLOOKUP(Target_AM[[#This Row],[NIPNAS]],Target_CC[],COLUMN(M$2)+9,0)</f>
        <v>3090588.0000000005</v>
      </c>
      <c r="AB190" s="22">
        <f>Target_AM[[#This Row],[PROPORSI]]*VLOOKUP(Target_AM[[#This Row],[NIPNAS]],Target_CC[],COLUMN(N$2)+9,0)</f>
        <v>1847035.1080717659</v>
      </c>
      <c r="AC190" s="22">
        <f>Target_AM[[#This Row],[PROPORSI]]*VLOOKUP(Target_AM[[#This Row],[NIPNAS]],Target_CC[],COLUMN(O$2)+9,0)</f>
        <v>1879294.1749714268</v>
      </c>
      <c r="AD190" s="22">
        <f>Target_AM[[#This Row],[PROPORSI]]*VLOOKUP(Target_AM[[#This Row],[NIPNAS]],Target_CC[],COLUMN(P$2)+9,0)</f>
        <v>2009199.4589437109</v>
      </c>
      <c r="AE190" s="22">
        <f>Target_AM[[#This Row],[PROPORSI]]*VLOOKUP(Target_AM[[#This Row],[NIPNAS]],Target_CC[],COLUMN(Q$2)+9,0)</f>
        <v>1887946.216328359</v>
      </c>
      <c r="AF190" s="22">
        <f>Target_AM[[#This Row],[PROPORSI]]*VLOOKUP(Target_AM[[#This Row],[NIPNAS]],Target_CC[],COLUMN(R$2)+9,0)</f>
        <v>1983637.7494474528</v>
      </c>
      <c r="AG190" s="22">
        <f>Target_AM[[#This Row],[PROPORSI]]*VLOOKUP(Target_AM[[#This Row],[NIPNAS]],Target_CC[],COLUMN(S$2)+9,0)</f>
        <v>1957175.7970824195</v>
      </c>
      <c r="AH190" s="22">
        <f>Target_AM[[#This Row],[PROPORSI]]*VLOOKUP(Target_AM[[#This Row],[NIPNAS]],Target_CC[],COLUMN(T$2)+9,0)</f>
        <v>2050800.8769212095</v>
      </c>
      <c r="AI190" s="22">
        <f>Target_AM[[#This Row],[PROPORSI]]*VLOOKUP(Target_AM[[#This Row],[NIPNAS]],Target_CC[],COLUMN(U$2)+9,0)</f>
        <v>2071240.997388585</v>
      </c>
      <c r="AJ190" s="22">
        <f>Target_AM[[#This Row],[PROPORSI]]*VLOOKUP(Target_AM[[#This Row],[NIPNAS]],Target_CC[],COLUMN(V$2)+9,0)</f>
        <v>2044729.1653611152</v>
      </c>
      <c r="AK190" s="22">
        <f>Target_AM[[#This Row],[PROPORSI]]*VLOOKUP(Target_AM[[#This Row],[NIPNAS]],Target_CC[],COLUMN(W$2)+9,0)</f>
        <v>2085865.9078541202</v>
      </c>
      <c r="AL190" s="22">
        <f>Target_AM[[#This Row],[PROPORSI]]*VLOOKUP(Target_AM[[#This Row],[NIPNAS]],Target_CC[],COLUMN(X$2)+9,0)</f>
        <v>2070646.831921522</v>
      </c>
      <c r="AM190" s="22">
        <f>Target_AM[[#This Row],[PROPORSI]]*VLOOKUP(Target_AM[[#This Row],[NIPNAS]],Target_CC[],COLUMN(Y$2)+9,0)</f>
        <v>1953694.3214512041</v>
      </c>
      <c r="AN190" s="22">
        <f>Target_AM[[#This Row],[PROPORSI]]*VLOOKUP(Target_AM[[#This Row],[NIPNAS]],Target_CC[],COLUMN(Z$2)+9,0)</f>
        <v>23841266.605742894</v>
      </c>
      <c r="AO190" s="22">
        <f>Target_AM[[#This Row],[PROPORSI]]*VLOOKUP(Target_AM[[#This Row],[NIPNAS]],Target_CC[],COLUMN(AA$2)+9,0)</f>
        <v>2086469.7251575147</v>
      </c>
      <c r="AP190" s="22">
        <f>Target_AM[[#This Row],[PROPORSI]]*VLOOKUP(Target_AM[[#This Row],[NIPNAS]],Target_CC[],COLUMN(AB$2)+9,0)</f>
        <v>2122910.5952600003</v>
      </c>
      <c r="AQ190" s="22">
        <f>Target_AM[[#This Row],[PROPORSI]]*VLOOKUP(Target_AM[[#This Row],[NIPNAS]],Target_CC[],COLUMN(AC$2)+9,0)</f>
        <v>2269655.7442621323</v>
      </c>
      <c r="AR190" s="22">
        <f>Target_AM[[#This Row],[PROPORSI]]*VLOOKUP(Target_AM[[#This Row],[NIPNAS]],Target_CC[],COLUMN(AD$2)+9,0)</f>
        <v>2132684.2169270488</v>
      </c>
      <c r="AS190" s="22">
        <f>Target_AM[[#This Row],[PROPORSI]]*VLOOKUP(Target_AM[[#This Row],[NIPNAS]],Target_CC[],COLUMN(AE$2)+9,0)</f>
        <v>2240780.4225348197</v>
      </c>
      <c r="AT190" s="22">
        <f>Target_AM[[#This Row],[PROPORSI]]*VLOOKUP(Target_AM[[#This Row],[NIPNAS]],Target_CC[],COLUMN(AF$2)+9,0)</f>
        <v>2210888.1577711892</v>
      </c>
      <c r="AU190" s="22">
        <f>Target_AM[[#This Row],[PROPORSI]]*VLOOKUP(Target_AM[[#This Row],[NIPNAS]],Target_CC[],COLUMN(AG$2)+9,0)</f>
        <v>2316650.031893346</v>
      </c>
      <c r="AV190" s="22">
        <f>Target_AM[[#This Row],[PROPORSI]]*VLOOKUP(Target_AM[[#This Row],[NIPNAS]],Target_CC[],COLUMN(AH$2)+9,0)</f>
        <v>2339739.8434228487</v>
      </c>
      <c r="AW190" s="22">
        <f>Target_AM[[#This Row],[PROPORSI]]*VLOOKUP(Target_AM[[#This Row],[NIPNAS]],Target_CC[],COLUMN(AI$2)+9,0)</f>
        <v>2309791.2330028089</v>
      </c>
      <c r="AX190" s="22">
        <f>Target_AM[[#This Row],[PROPORSI]]*VLOOKUP(Target_AM[[#This Row],[NIPNAS]],Target_CC[],COLUMN(AJ$2)+9,0)</f>
        <v>2356260.6083970102</v>
      </c>
      <c r="AY190" s="22">
        <f>Target_AM[[#This Row],[PROPORSI]]*VLOOKUP(Target_AM[[#This Row],[NIPNAS]],Target_CC[],COLUMN(AK$2)+9,0)</f>
        <v>2339068.6551745348</v>
      </c>
      <c r="AZ190" s="22">
        <f>Target_AM[[#This Row],[PROPORSI]]*VLOOKUP(Target_AM[[#This Row],[NIPNAS]],Target_CC[],COLUMN(AL$2)+9,0)</f>
        <v>2206955.3719396368</v>
      </c>
      <c r="BA190" s="22">
        <f>Target_AM[[#This Row],[PROPORSI]]*VLOOKUP(Target_AM[[#This Row],[NIPNAS]],Target_CC[],COLUMN(AM$2)+9,0)</f>
        <v>26931854.60574289</v>
      </c>
      <c r="BB190" s="22">
        <f>Target_AM[[#This Row],[PROPORSI]]*VLOOKUP(Target_AM[[#This Row],[NIPNAS]],Target_CC[],COLUMN(AN$2)+9,0)</f>
        <v>4941582.2328302255</v>
      </c>
      <c r="BC190" s="22">
        <f>Target_AM[[#This Row],[PROPORSI]]*VLOOKUP(Target_AM[[#This Row],[NIPNAS]],Target_CC[],COLUMN(AO$2)+9,0)</f>
        <v>5142088.3207596643</v>
      </c>
      <c r="BD190" s="22">
        <f>Target_AM[[#This Row],[PROPORSI]]*VLOOKUP(Target_AM[[#This Row],[NIPNAS]],Target_CC[],COLUMN(AP$2)+9,0)</f>
        <v>5200167.6767443335</v>
      </c>
      <c r="BE190" s="22">
        <f>Target_AM[[#This Row],[PROPORSI]]*VLOOKUP(Target_AM[[#This Row],[NIPNAS]],Target_CC[],COLUMN(AQ$2)+9,0)</f>
        <v>5041400.8835760169</v>
      </c>
      <c r="BF190" s="22">
        <f>Target_AM[[#This Row],[PROPORSI]]*VLOOKUP(Target_AM[[#This Row],[NIPNAS]],Target_CC[],COLUMN(AR$2)+9,0)</f>
        <v>5300908.0587014994</v>
      </c>
      <c r="BG190" s="22">
        <f>Target_AM[[#This Row],[PROPORSI]]*VLOOKUP(Target_AM[[#This Row],[NIPNAS]],Target_CC[],COLUMN(AS$2)+9,0)</f>
        <v>5267931.7796293944</v>
      </c>
      <c r="BH190" s="22">
        <f>Target_AM[[#This Row],[PROPORSI]]*VLOOKUP(Target_AM[[#This Row],[NIPNAS]],Target_CC[],COLUMN(AT$2)+9,0)</f>
        <v>5440025.0052966522</v>
      </c>
      <c r="BI190" s="22">
        <f>Target_AM[[#This Row],[PROPORSI]]*VLOOKUP(Target_AM[[#This Row],[NIPNAS]],Target_CC[],COLUMN(AU$2)+9,0)</f>
        <v>5516503.1293899361</v>
      </c>
      <c r="BJ190" s="22">
        <f>Target_AM[[#This Row],[PROPORSI]]*VLOOKUP(Target_AM[[#This Row],[NIPNAS]],Target_CC[],COLUMN(AV$2)+9,0)</f>
        <v>5430748.8535660813</v>
      </c>
      <c r="BK190" s="22">
        <f>Target_AM[[#This Row],[PROPORSI]]*VLOOKUP(Target_AM[[#This Row],[NIPNAS]],Target_CC[],COLUMN(AW$2)+9,0)</f>
        <v>5523072.6990475263</v>
      </c>
      <c r="BL190" s="22">
        <f>Target_AM[[#This Row],[PROPORSI]]*VLOOKUP(Target_AM[[#This Row],[NIPNAS]],Target_CC[],COLUMN(AX$2)+9,0)</f>
        <v>5624891.6984470263</v>
      </c>
      <c r="BM190" s="22">
        <f>Target_AM[[#This Row],[PROPORSI]]*VLOOKUP(Target_AM[[#This Row],[NIPNAS]],Target_CC[],COLUMN(AY$2)+9,0)</f>
        <v>5484201.4723760169</v>
      </c>
      <c r="BN190" s="22">
        <f>Target_AM[[#This Row],[PROPORSI]]*VLOOKUP(Target_AM[[#This Row],[NIPNAS]],Target_CC[],COLUMN(AZ$2)+9,0)</f>
        <v>63913521.810364373</v>
      </c>
      <c r="BO190" s="22">
        <f>Target_AM[[#This Row],[PROPORSI]]*VLOOKUP(Target_AM[[#This Row],[NIPNAS]],Target_CC[],COLUMN(BA$2)+9,0)</f>
        <v>202300</v>
      </c>
      <c r="BP190" s="22">
        <f>Target_AM[[#This Row],[PROPORSI]]*VLOOKUP(Target_AM[[#This Row],[NIPNAS]],Target_CC[],COLUMN(BB$2)+9,0)</f>
        <v>192400</v>
      </c>
      <c r="BQ190" s="22">
        <f>Target_AM[[#This Row],[PROPORSI]]*VLOOKUP(Target_AM[[#This Row],[NIPNAS]],Target_CC[],COLUMN(BC$2)+9,0)</f>
        <v>192400</v>
      </c>
      <c r="BR190" s="22">
        <f>Target_AM[[#This Row],[PROPORSI]]*VLOOKUP(Target_AM[[#This Row],[NIPNAS]],Target_CC[],COLUMN(BD$2)+9,0)</f>
        <v>192400</v>
      </c>
      <c r="BS190" s="22">
        <f>Target_AM[[#This Row],[PROPORSI]]*VLOOKUP(Target_AM[[#This Row],[NIPNAS]],Target_CC[],COLUMN(BE$2)+9,0)</f>
        <v>192400</v>
      </c>
      <c r="BT190" s="22">
        <f>Target_AM[[#This Row],[PROPORSI]]*VLOOKUP(Target_AM[[#This Row],[NIPNAS]],Target_CC[],COLUMN(BF$2)+9,0)</f>
        <v>192400</v>
      </c>
      <c r="BU190" s="22">
        <f>Target_AM[[#This Row],[PROPORSI]]*VLOOKUP(Target_AM[[#This Row],[NIPNAS]],Target_CC[],COLUMN(BG$2)+9,0)</f>
        <v>192400</v>
      </c>
      <c r="BV190" s="22">
        <f>Target_AM[[#This Row],[PROPORSI]]*VLOOKUP(Target_AM[[#This Row],[NIPNAS]],Target_CC[],COLUMN(BH$2)+9,0)</f>
        <v>192400</v>
      </c>
      <c r="BW190" s="22">
        <f>Target_AM[[#This Row],[PROPORSI]]*VLOOKUP(Target_AM[[#This Row],[NIPNAS]],Target_CC[],COLUMN(BI$2)+9,0)</f>
        <v>192400</v>
      </c>
      <c r="BX190" s="22">
        <f>Target_AM[[#This Row],[PROPORSI]]*VLOOKUP(Target_AM[[#This Row],[NIPNAS]],Target_CC[],COLUMN(BJ$2)+9,0)</f>
        <v>192400</v>
      </c>
      <c r="BY190" s="22">
        <f>Target_AM[[#This Row],[PROPORSI]]*VLOOKUP(Target_AM[[#This Row],[NIPNAS]],Target_CC[],COLUMN(BK$2)+9,0)</f>
        <v>192400</v>
      </c>
      <c r="BZ190" s="22">
        <f>Target_AM[[#This Row],[PROPORSI]]*VLOOKUP(Target_AM[[#This Row],[NIPNAS]],Target_CC[],COLUMN(BL$2)+9,0)</f>
        <v>192400</v>
      </c>
      <c r="CA190" s="22">
        <f>Target_AM[[#This Row],[PROPORSI]]*VLOOKUP(Target_AM[[#This Row],[NIPNAS]],Target_CC[],COLUMN(BM$2)+9,0)</f>
        <v>2318700</v>
      </c>
      <c r="CB190" s="22">
        <f>Target_AM[[#This Row],[PROPORSI]]*VLOOKUP(Target_AM[[#This Row],[NIPNAS]],Target_CC[],COLUMN(BN$2)+9,0)</f>
        <v>0</v>
      </c>
      <c r="CC190" s="22">
        <f>Target_AM[[#This Row],[PROPORSI]]*VLOOKUP(Target_AM[[#This Row],[NIPNAS]],Target_CC[],COLUMN(BO$2)+9,0)</f>
        <v>0</v>
      </c>
      <c r="CD190" s="22">
        <f>Target_AM[[#This Row],[PROPORSI]]*VLOOKUP(Target_AM[[#This Row],[NIPNAS]],Target_CC[],COLUMN(BP$2)+9,0)</f>
        <v>0</v>
      </c>
      <c r="CE190" s="22">
        <f>Target_AM[[#This Row],[PROPORSI]]*VLOOKUP(Target_AM[[#This Row],[NIPNAS]],Target_CC[],COLUMN(BQ$2)+9,0)</f>
        <v>0</v>
      </c>
      <c r="CF190" s="22">
        <f>Target_AM[[#This Row],[PROPORSI]]*VLOOKUP(Target_AM[[#This Row],[NIPNAS]],Target_CC[],COLUMN(BR$2)+9,0)</f>
        <v>0</v>
      </c>
      <c r="CG190" s="22">
        <f>Target_AM[[#This Row],[PROPORSI]]*VLOOKUP(Target_AM[[#This Row],[NIPNAS]],Target_CC[],COLUMN(BS$2)+9,0)</f>
        <v>0</v>
      </c>
      <c r="CH190" s="22">
        <f>Target_AM[[#This Row],[PROPORSI]]*VLOOKUP(Target_AM[[#This Row],[NIPNAS]],Target_CC[],COLUMN(BT$2)+9,0)</f>
        <v>0</v>
      </c>
      <c r="CI190" s="22">
        <f>Target_AM[[#This Row],[PROPORSI]]*VLOOKUP(Target_AM[[#This Row],[NIPNAS]],Target_CC[],COLUMN(BU$2)+9,0)</f>
        <v>0</v>
      </c>
      <c r="CJ190" s="22">
        <f>Target_AM[[#This Row],[PROPORSI]]*VLOOKUP(Target_AM[[#This Row],[NIPNAS]],Target_CC[],COLUMN(BV$2)+9,0)</f>
        <v>0</v>
      </c>
      <c r="CK190" s="22">
        <f>Target_AM[[#This Row],[PROPORSI]]*VLOOKUP(Target_AM[[#This Row],[NIPNAS]],Target_CC[],COLUMN(BW$2)+9,0)</f>
        <v>0</v>
      </c>
      <c r="CL190" s="22">
        <f>Target_AM[[#This Row],[PROPORSI]]*VLOOKUP(Target_AM[[#This Row],[NIPNAS]],Target_CC[],COLUMN(BX$2)+9,0)</f>
        <v>0</v>
      </c>
      <c r="CM190" s="22">
        <f>Target_AM[[#This Row],[PROPORSI]]*VLOOKUP(Target_AM[[#This Row],[NIPNAS]],Target_CC[],COLUMN(BY$2)+9,0)</f>
        <v>0</v>
      </c>
      <c r="CN190" s="22">
        <f>Target_AM[[#This Row],[PROPORSI]]*VLOOKUP(Target_AM[[#This Row],[NIPNAS]],Target_CC[],COLUMN(BZ$2)+9,0)</f>
        <v>0</v>
      </c>
      <c r="CO190" s="22">
        <f>Target_AM[[#This Row],[PROPORSI]]*VLOOKUP(Target_AM[[#This Row],[NIPNAS]],Target_CC[],COLUMN(CA$2)+9,0)</f>
        <v>202300</v>
      </c>
      <c r="CP190" s="22">
        <f>Target_AM[[#This Row],[PROPORSI]]*VLOOKUP(Target_AM[[#This Row],[NIPNAS]],Target_CC[],COLUMN(CB$2)+9,0)</f>
        <v>192400</v>
      </c>
      <c r="CQ190" s="22">
        <f>Target_AM[[#This Row],[PROPORSI]]*VLOOKUP(Target_AM[[#This Row],[NIPNAS]],Target_CC[],COLUMN(CC$2)+9,0)</f>
        <v>192400</v>
      </c>
      <c r="CR190" s="22">
        <f>Target_AM[[#This Row],[PROPORSI]]*VLOOKUP(Target_AM[[#This Row],[NIPNAS]],Target_CC[],COLUMN(CD$2)+9,0)</f>
        <v>192400</v>
      </c>
      <c r="CS190" s="22">
        <f>Target_AM[[#This Row],[PROPORSI]]*VLOOKUP(Target_AM[[#This Row],[NIPNAS]],Target_CC[],COLUMN(CE$2)+9,0)</f>
        <v>192400</v>
      </c>
      <c r="CT190" s="22">
        <f>Target_AM[[#This Row],[PROPORSI]]*VLOOKUP(Target_AM[[#This Row],[NIPNAS]],Target_CC[],COLUMN(CF$2)+9,0)</f>
        <v>192400</v>
      </c>
      <c r="CU190" s="22">
        <f>Target_AM[[#This Row],[PROPORSI]]*VLOOKUP(Target_AM[[#This Row],[NIPNAS]],Target_CC[],COLUMN(CG$2)+9,0)</f>
        <v>192400</v>
      </c>
      <c r="CV190" s="22">
        <f>Target_AM[[#This Row],[PROPORSI]]*VLOOKUP(Target_AM[[#This Row],[NIPNAS]],Target_CC[],COLUMN(CH$2)+9,0)</f>
        <v>192400</v>
      </c>
      <c r="CW190" s="22">
        <f>Target_AM[[#This Row],[PROPORSI]]*VLOOKUP(Target_AM[[#This Row],[NIPNAS]],Target_CC[],COLUMN(CI$2)+9,0)</f>
        <v>192400</v>
      </c>
      <c r="CX190" s="22">
        <f>Target_AM[[#This Row],[PROPORSI]]*VLOOKUP(Target_AM[[#This Row],[NIPNAS]],Target_CC[],COLUMN(CJ$2)+9,0)</f>
        <v>192400</v>
      </c>
      <c r="CY190" s="22">
        <f>Target_AM[[#This Row],[PROPORSI]]*VLOOKUP(Target_AM[[#This Row],[NIPNAS]],Target_CC[],COLUMN(CK$2)+9,0)</f>
        <v>192400</v>
      </c>
      <c r="CZ190" s="22">
        <f>Target_AM[[#This Row],[PROPORSI]]*VLOOKUP(Target_AM[[#This Row],[NIPNAS]],Target_CC[],COLUMN(CL$2)+9,0)</f>
        <v>192400</v>
      </c>
      <c r="DA190" s="22">
        <f>Target_AM[[#This Row],[PROPORSI]]*VLOOKUP(Target_AM[[#This Row],[NIPNAS]],Target_CC[],COLUMN(CM$2)+9,0)</f>
        <v>2318700</v>
      </c>
      <c r="DB190" s="22">
        <f>Target_AM[[#This Row],[PROPORSI]]*VLOOKUP(Target_AM[[#This Row],[NIPNAS]],Target_CC[],COLUMN(CN$2)+9,0)</f>
        <v>0</v>
      </c>
      <c r="DC190" s="22">
        <f>Target_AM[[#This Row],[PROPORSI]]*VLOOKUP(Target_AM[[#This Row],[NIPNAS]],Target_CC[],COLUMN(CO$2)+9,0)</f>
        <v>0</v>
      </c>
      <c r="DD190" s="22">
        <f>Target_AM[[#This Row],[PROPORSI]]*VLOOKUP(Target_AM[[#This Row],[NIPNAS]],Target_CC[],COLUMN(CP$2)+9,0)</f>
        <v>0</v>
      </c>
      <c r="DE190" s="22">
        <f>Target_AM[[#This Row],[PROPORSI]]*VLOOKUP(Target_AM[[#This Row],[NIPNAS]],Target_CC[],COLUMN(CQ$2)+9,0)</f>
        <v>0</v>
      </c>
      <c r="DF190" s="22">
        <f>Target_AM[[#This Row],[PROPORSI]]*VLOOKUP(Target_AM[[#This Row],[NIPNAS]],Target_CC[],COLUMN(CR$2)+9,0)</f>
        <v>0</v>
      </c>
      <c r="DG190" s="22">
        <f>Target_AM[[#This Row],[PROPORSI]]*VLOOKUP(Target_AM[[#This Row],[NIPNAS]],Target_CC[],COLUMN(CS$2)+9,0)</f>
        <v>0</v>
      </c>
      <c r="DH190" s="22">
        <f>Target_AM[[#This Row],[PROPORSI]]*VLOOKUP(Target_AM[[#This Row],[NIPNAS]],Target_CC[],COLUMN(CT$2)+9,0)</f>
        <v>0</v>
      </c>
      <c r="DI190" s="22">
        <f>Target_AM[[#This Row],[PROPORSI]]*VLOOKUP(Target_AM[[#This Row],[NIPNAS]],Target_CC[],COLUMN(CU$2)+9,0)</f>
        <v>0</v>
      </c>
      <c r="DJ190" s="22">
        <f>Target_AM[[#This Row],[PROPORSI]]*VLOOKUP(Target_AM[[#This Row],[NIPNAS]],Target_CC[],COLUMN(CV$2)+9,0)</f>
        <v>0</v>
      </c>
      <c r="DK190" s="22">
        <f>Target_AM[[#This Row],[PROPORSI]]*VLOOKUP(Target_AM[[#This Row],[NIPNAS]],Target_CC[],COLUMN(CW$2)+9,0)</f>
        <v>0</v>
      </c>
      <c r="DL190" s="22">
        <f>Target_AM[[#This Row],[PROPORSI]]*VLOOKUP(Target_AM[[#This Row],[NIPNAS]],Target_CC[],COLUMN(CX$2)+9,0)</f>
        <v>0</v>
      </c>
      <c r="DM190" s="22">
        <f>Target_AM[[#This Row],[PROPORSI]]*VLOOKUP(Target_AM[[#This Row],[NIPNAS]],Target_CC[],COLUMN(CY$2)+9,0)</f>
        <v>0</v>
      </c>
      <c r="DN190" s="22">
        <f>Target_AM[[#This Row],[PROPORSI]]*VLOOKUP(Target_AM[[#This Row],[NIPNAS]],Target_CC[],COLUMN(CZ$2)+9,0)</f>
        <v>0</v>
      </c>
      <c r="DO190" s="22">
        <f>Target_AM[[#This Row],[PROPORSI]]*VLOOKUP(Target_AM[[#This Row],[NIPNAS]],Target_CC[],COLUMN(DA$2)+9,0)</f>
        <v>0</v>
      </c>
      <c r="DP190" s="22">
        <f>Target_AM[[#This Row],[PROPORSI]]*VLOOKUP(Target_AM[[#This Row],[NIPNAS]],Target_CC[],COLUMN(DB$2)+9,0)</f>
        <v>0</v>
      </c>
      <c r="DQ190" s="22">
        <f>Target_AM[[#This Row],[PROPORSI]]*VLOOKUP(Target_AM[[#This Row],[NIPNAS]],Target_CC[],COLUMN(DC$2)+9,0)</f>
        <v>0</v>
      </c>
      <c r="DR190" s="22">
        <f>Target_AM[[#This Row],[PROPORSI]]*VLOOKUP(Target_AM[[#This Row],[NIPNAS]],Target_CC[],COLUMN(DD$2)+9,0)</f>
        <v>0</v>
      </c>
      <c r="DS190" s="22">
        <f>Target_AM[[#This Row],[PROPORSI]]*VLOOKUP(Target_AM[[#This Row],[NIPNAS]],Target_CC[],COLUMN(DE$2)+9,0)</f>
        <v>0</v>
      </c>
      <c r="DT190" s="22">
        <f>Target_AM[[#This Row],[PROPORSI]]*VLOOKUP(Target_AM[[#This Row],[NIPNAS]],Target_CC[],COLUMN(DF$2)+9,0)</f>
        <v>0</v>
      </c>
      <c r="DU190" s="22">
        <f>Target_AM[[#This Row],[PROPORSI]]*VLOOKUP(Target_AM[[#This Row],[NIPNAS]],Target_CC[],COLUMN(DG$2)+9,0)</f>
        <v>0</v>
      </c>
      <c r="DV190" s="22">
        <f>Target_AM[[#This Row],[PROPORSI]]*VLOOKUP(Target_AM[[#This Row],[NIPNAS]],Target_CC[],COLUMN(DH$2)+9,0)</f>
        <v>0</v>
      </c>
      <c r="DW190" s="22">
        <f>Target_AM[[#This Row],[PROPORSI]]*VLOOKUP(Target_AM[[#This Row],[NIPNAS]],Target_CC[],COLUMN(DI$2)+9,0)</f>
        <v>0</v>
      </c>
      <c r="DX190" s="22">
        <f>Target_AM[[#This Row],[PROPORSI]]*VLOOKUP(Target_AM[[#This Row],[NIPNAS]],Target_CC[],COLUMN(DJ$2)+9,0)</f>
        <v>0</v>
      </c>
      <c r="DY190" s="22">
        <f>Target_AM[[#This Row],[PROPORSI]]*VLOOKUP(Target_AM[[#This Row],[NIPNAS]],Target_CC[],COLUMN(DK$2)+9,0)</f>
        <v>0</v>
      </c>
      <c r="DZ190" s="22">
        <f>Target_AM[[#This Row],[PROPORSI]]*VLOOKUP(Target_AM[[#This Row],[NIPNAS]],Target_CC[],COLUMN(DL$2)+9,0)</f>
        <v>0</v>
      </c>
      <c r="EA190" s="22">
        <f>Target_AM[[#This Row],[PROPORSI]]*VLOOKUP(Target_AM[[#This Row],[NIPNAS]],Target_CC[],COLUMN(DM$2)+9,0)</f>
        <v>0</v>
      </c>
    </row>
    <row r="191" spans="2:131" x14ac:dyDescent="0.3">
      <c r="B191">
        <v>910017</v>
      </c>
      <c r="C191" t="s">
        <v>1049</v>
      </c>
      <c r="D191">
        <v>1</v>
      </c>
      <c r="E191" s="8">
        <v>45658</v>
      </c>
      <c r="F191">
        <v>19085807</v>
      </c>
      <c r="G191" t="s">
        <v>477</v>
      </c>
      <c r="J191" t="s">
        <v>296</v>
      </c>
      <c r="K191" t="s">
        <v>25</v>
      </c>
      <c r="L191" t="s">
        <v>159</v>
      </c>
      <c r="M191" t="s">
        <v>29</v>
      </c>
      <c r="N191" s="23">
        <f>Target_AM[[#This Row],[PROPORSI]]*VLOOKUP(Target_AM[[#This Row],[NIPNAS]],Target_CC[],9,0)</f>
        <v>3565196.5751919197</v>
      </c>
      <c r="O191" s="22">
        <f>Target_AM[[#This Row],[PROPORSI]]*VLOOKUP(Target_AM[[#This Row],[NIPNAS]],Target_CC[],COLUMN(A$2)+9,0)</f>
        <v>289674</v>
      </c>
      <c r="P191" s="22">
        <f>Target_AM[[#This Row],[PROPORSI]]*VLOOKUP(Target_AM[[#This Row],[NIPNAS]],Target_CC[],COLUMN(B$2)+9,0)</f>
        <v>275190.3</v>
      </c>
      <c r="Q191" s="22">
        <f>Target_AM[[#This Row],[PROPORSI]]*VLOOKUP(Target_AM[[#This Row],[NIPNAS]],Target_CC[],COLUMN(C$2)+9,0)</f>
        <v>277970</v>
      </c>
      <c r="R191" s="22">
        <f>Target_AM[[#This Row],[PROPORSI]]*VLOOKUP(Target_AM[[#This Row],[NIPNAS]],Target_CC[],COLUMN(D$2)+9,0)</f>
        <v>275190.3</v>
      </c>
      <c r="S191" s="22">
        <f>Target_AM[[#This Row],[PROPORSI]]*VLOOKUP(Target_AM[[#This Row],[NIPNAS]],Target_CC[],COLUMN(E$2)+9,0)</f>
        <v>266851.19999999995</v>
      </c>
      <c r="T191" s="22">
        <f>Target_AM[[#This Row],[PROPORSI]]*VLOOKUP(Target_AM[[#This Row],[NIPNAS]],Target_CC[],COLUMN(F$2)+9,0)</f>
        <v>258512.09999999998</v>
      </c>
      <c r="U191" s="22">
        <f>Target_AM[[#This Row],[PROPORSI]]*VLOOKUP(Target_AM[[#This Row],[NIPNAS]],Target_CC[],COLUMN(G$2)+9,0)</f>
        <v>272410.59999999998</v>
      </c>
      <c r="V191" s="22">
        <f>Target_AM[[#This Row],[PROPORSI]]*VLOOKUP(Target_AM[[#This Row],[NIPNAS]],Target_CC[],COLUMN(H$2)+9,0)</f>
        <v>283529.40000000002</v>
      </c>
      <c r="W191" s="22">
        <f>Target_AM[[#This Row],[PROPORSI]]*VLOOKUP(Target_AM[[#This Row],[NIPNAS]],Target_CC[],COLUMN(I$2)+9,0)</f>
        <v>280749.69999999995</v>
      </c>
      <c r="X191" s="22">
        <f>Target_AM[[#This Row],[PROPORSI]]*VLOOKUP(Target_AM[[#This Row],[NIPNAS]],Target_CC[],COLUMN(J$2)+9,0)</f>
        <v>280749.69999999995</v>
      </c>
      <c r="Y191" s="22">
        <f>Target_AM[[#This Row],[PROPORSI]]*VLOOKUP(Target_AM[[#This Row],[NIPNAS]],Target_CC[],COLUMN(K$2)+9,0)</f>
        <v>283529.40000000002</v>
      </c>
      <c r="Z191" s="22">
        <f>Target_AM[[#This Row],[PROPORSI]]*VLOOKUP(Target_AM[[#This Row],[NIPNAS]],Target_CC[],COLUMN(L$2)+9,0)</f>
        <v>277970</v>
      </c>
      <c r="AA191" s="22">
        <f>Target_AM[[#This Row],[PROPORSI]]*VLOOKUP(Target_AM[[#This Row],[NIPNAS]],Target_CC[],COLUMN(M$2)+9,0)</f>
        <v>3322326.6999999997</v>
      </c>
      <c r="AB191" s="22">
        <f>Target_AM[[#This Row],[PROPORSI]]*VLOOKUP(Target_AM[[#This Row],[NIPNAS]],Target_CC[],COLUMN(N$2)+9,0)</f>
        <v>0</v>
      </c>
      <c r="AC191" s="22">
        <f>Target_AM[[#This Row],[PROPORSI]]*VLOOKUP(Target_AM[[#This Row],[NIPNAS]],Target_CC[],COLUMN(O$2)+9,0)</f>
        <v>690859.22431823774</v>
      </c>
      <c r="AD191" s="22">
        <f>Target_AM[[#This Row],[PROPORSI]]*VLOOKUP(Target_AM[[#This Row],[NIPNAS]],Target_CC[],COLUMN(P$2)+9,0)</f>
        <v>683729.23020126333</v>
      </c>
      <c r="AE191" s="22">
        <f>Target_AM[[#This Row],[PROPORSI]]*VLOOKUP(Target_AM[[#This Row],[NIPNAS]],Target_CC[],COLUMN(Q$2)+9,0)</f>
        <v>537486.86343142285</v>
      </c>
      <c r="AF191" s="22">
        <f>Target_AM[[#This Row],[PROPORSI]]*VLOOKUP(Target_AM[[#This Row],[NIPNAS]],Target_CC[],COLUMN(R$2)+9,0)</f>
        <v>586231.66372162709</v>
      </c>
      <c r="AG191" s="22">
        <f>Target_AM[[#This Row],[PROPORSI]]*VLOOKUP(Target_AM[[#This Row],[NIPNAS]],Target_CC[],COLUMN(S$2)+9,0)</f>
        <v>571553.53985494352</v>
      </c>
      <c r="AH191" s="22">
        <f>Target_AM[[#This Row],[PROPORSI]]*VLOOKUP(Target_AM[[#This Row],[NIPNAS]],Target_CC[],COLUMN(T$2)+9,0)</f>
        <v>710365.72728492401</v>
      </c>
      <c r="AI191" s="22">
        <f>Target_AM[[#This Row],[PROPORSI]]*VLOOKUP(Target_AM[[#This Row],[NIPNAS]],Target_CC[],COLUMN(U$2)+9,0)</f>
        <v>598269.13892134407</v>
      </c>
      <c r="AJ191" s="22">
        <f>Target_AM[[#This Row],[PROPORSI]]*VLOOKUP(Target_AM[[#This Row],[NIPNAS]],Target_CC[],COLUMN(V$2)+9,0)</f>
        <v>715610.41381648171</v>
      </c>
      <c r="AK191" s="22">
        <f>Target_AM[[#This Row],[PROPORSI]]*VLOOKUP(Target_AM[[#This Row],[NIPNAS]],Target_CC[],COLUMN(W$2)+9,0)</f>
        <v>720720.50871695695</v>
      </c>
      <c r="AL191" s="22">
        <f>Target_AM[[#This Row],[PROPORSI]]*VLOOKUP(Target_AM[[#This Row],[NIPNAS]],Target_CC[],COLUMN(X$2)+9,0)</f>
        <v>611960.29877694696</v>
      </c>
      <c r="AM191" s="22">
        <f>Target_AM[[#This Row],[PROPORSI]]*VLOOKUP(Target_AM[[#This Row],[NIPNAS]],Target_CC[],COLUMN(Y$2)+9,0)</f>
        <v>623089.45347582689</v>
      </c>
      <c r="AN191" s="22">
        <f>Target_AM[[#This Row],[PROPORSI]]*VLOOKUP(Target_AM[[#This Row],[NIPNAS]],Target_CC[],COLUMN(Z$2)+9,0)</f>
        <v>7049876.062519975</v>
      </c>
      <c r="AO191" s="22">
        <f>Target_AM[[#This Row],[PROPORSI]]*VLOOKUP(Target_AM[[#This Row],[NIPNAS]],Target_CC[],COLUMN(AA$2)+9,0)</f>
        <v>289674</v>
      </c>
      <c r="AP191" s="22">
        <f>Target_AM[[#This Row],[PROPORSI]]*VLOOKUP(Target_AM[[#This Row],[NIPNAS]],Target_CC[],COLUMN(AB$2)+9,0)</f>
        <v>966049.52431823779</v>
      </c>
      <c r="AQ191" s="22">
        <f>Target_AM[[#This Row],[PROPORSI]]*VLOOKUP(Target_AM[[#This Row],[NIPNAS]],Target_CC[],COLUMN(AC$2)+9,0)</f>
        <v>961699.23020126333</v>
      </c>
      <c r="AR191" s="22">
        <f>Target_AM[[#This Row],[PROPORSI]]*VLOOKUP(Target_AM[[#This Row],[NIPNAS]],Target_CC[],COLUMN(AD$2)+9,0)</f>
        <v>812677.16343142278</v>
      </c>
      <c r="AS191" s="22">
        <f>Target_AM[[#This Row],[PROPORSI]]*VLOOKUP(Target_AM[[#This Row],[NIPNAS]],Target_CC[],COLUMN(AE$2)+9,0)</f>
        <v>853082.86372162704</v>
      </c>
      <c r="AT191" s="22">
        <f>Target_AM[[#This Row],[PROPORSI]]*VLOOKUP(Target_AM[[#This Row],[NIPNAS]],Target_CC[],COLUMN(AF$2)+9,0)</f>
        <v>830065.6398549435</v>
      </c>
      <c r="AU191" s="22">
        <f>Target_AM[[#This Row],[PROPORSI]]*VLOOKUP(Target_AM[[#This Row],[NIPNAS]],Target_CC[],COLUMN(AG$2)+9,0)</f>
        <v>982776.32728492399</v>
      </c>
      <c r="AV191" s="22">
        <f>Target_AM[[#This Row],[PROPORSI]]*VLOOKUP(Target_AM[[#This Row],[NIPNAS]],Target_CC[],COLUMN(AH$2)+9,0)</f>
        <v>881798.53892134409</v>
      </c>
      <c r="AW191" s="22">
        <f>Target_AM[[#This Row],[PROPORSI]]*VLOOKUP(Target_AM[[#This Row],[NIPNAS]],Target_CC[],COLUMN(AI$2)+9,0)</f>
        <v>996360.11381648167</v>
      </c>
      <c r="AX191" s="22">
        <f>Target_AM[[#This Row],[PROPORSI]]*VLOOKUP(Target_AM[[#This Row],[NIPNAS]],Target_CC[],COLUMN(AJ$2)+9,0)</f>
        <v>1001470.2087169569</v>
      </c>
      <c r="AY191" s="22">
        <f>Target_AM[[#This Row],[PROPORSI]]*VLOOKUP(Target_AM[[#This Row],[NIPNAS]],Target_CC[],COLUMN(AK$2)+9,0)</f>
        <v>895489.69877694699</v>
      </c>
      <c r="AZ191" s="22">
        <f>Target_AM[[#This Row],[PROPORSI]]*VLOOKUP(Target_AM[[#This Row],[NIPNAS]],Target_CC[],COLUMN(AL$2)+9,0)</f>
        <v>901059.45347582689</v>
      </c>
      <c r="BA191" s="22">
        <f>Target_AM[[#This Row],[PROPORSI]]*VLOOKUP(Target_AM[[#This Row],[NIPNAS]],Target_CC[],COLUMN(AM$2)+9,0)</f>
        <v>10372202.762519976</v>
      </c>
      <c r="BB191" s="22">
        <f>Target_AM[[#This Row],[PROPORSI]]*VLOOKUP(Target_AM[[#This Row],[NIPNAS]],Target_CC[],COLUMN(AN$2)+9,0)</f>
        <v>0</v>
      </c>
      <c r="BC191" s="22">
        <f>Target_AM[[#This Row],[PROPORSI]]*VLOOKUP(Target_AM[[#This Row],[NIPNAS]],Target_CC[],COLUMN(AO$2)+9,0)</f>
        <v>0</v>
      </c>
      <c r="BD191" s="22">
        <f>Target_AM[[#This Row],[PROPORSI]]*VLOOKUP(Target_AM[[#This Row],[NIPNAS]],Target_CC[],COLUMN(AP$2)+9,0)</f>
        <v>0</v>
      </c>
      <c r="BE191" s="22">
        <f>Target_AM[[#This Row],[PROPORSI]]*VLOOKUP(Target_AM[[#This Row],[NIPNAS]],Target_CC[],COLUMN(AQ$2)+9,0)</f>
        <v>0</v>
      </c>
      <c r="BF191" s="22">
        <f>Target_AM[[#This Row],[PROPORSI]]*VLOOKUP(Target_AM[[#This Row],[NIPNAS]],Target_CC[],COLUMN(AR$2)+9,0)</f>
        <v>0</v>
      </c>
      <c r="BG191" s="22">
        <f>Target_AM[[#This Row],[PROPORSI]]*VLOOKUP(Target_AM[[#This Row],[NIPNAS]],Target_CC[],COLUMN(AS$2)+9,0)</f>
        <v>0</v>
      </c>
      <c r="BH191" s="22">
        <f>Target_AM[[#This Row],[PROPORSI]]*VLOOKUP(Target_AM[[#This Row],[NIPNAS]],Target_CC[],COLUMN(AT$2)+9,0)</f>
        <v>0</v>
      </c>
      <c r="BI191" s="22">
        <f>Target_AM[[#This Row],[PROPORSI]]*VLOOKUP(Target_AM[[#This Row],[NIPNAS]],Target_CC[],COLUMN(AU$2)+9,0)</f>
        <v>0</v>
      </c>
      <c r="BJ191" s="22">
        <f>Target_AM[[#This Row],[PROPORSI]]*VLOOKUP(Target_AM[[#This Row],[NIPNAS]],Target_CC[],COLUMN(AV$2)+9,0)</f>
        <v>0</v>
      </c>
      <c r="BK191" s="22">
        <f>Target_AM[[#This Row],[PROPORSI]]*VLOOKUP(Target_AM[[#This Row],[NIPNAS]],Target_CC[],COLUMN(AW$2)+9,0)</f>
        <v>0</v>
      </c>
      <c r="BL191" s="22">
        <f>Target_AM[[#This Row],[PROPORSI]]*VLOOKUP(Target_AM[[#This Row],[NIPNAS]],Target_CC[],COLUMN(AX$2)+9,0)</f>
        <v>0</v>
      </c>
      <c r="BM191" s="22">
        <f>Target_AM[[#This Row],[PROPORSI]]*VLOOKUP(Target_AM[[#This Row],[NIPNAS]],Target_CC[],COLUMN(AY$2)+9,0)</f>
        <v>0</v>
      </c>
      <c r="BN191" s="22">
        <f>Target_AM[[#This Row],[PROPORSI]]*VLOOKUP(Target_AM[[#This Row],[NIPNAS]],Target_CC[],COLUMN(AZ$2)+9,0)</f>
        <v>0</v>
      </c>
      <c r="BO191" s="22">
        <f>Target_AM[[#This Row],[PROPORSI]]*VLOOKUP(Target_AM[[#This Row],[NIPNAS]],Target_CC[],COLUMN(BA$2)+9,0)</f>
        <v>235000</v>
      </c>
      <c r="BP191" s="22">
        <f>Target_AM[[#This Row],[PROPORSI]]*VLOOKUP(Target_AM[[#This Row],[NIPNAS]],Target_CC[],COLUMN(BB$2)+9,0)</f>
        <v>235000</v>
      </c>
      <c r="BQ191" s="22">
        <f>Target_AM[[#This Row],[PROPORSI]]*VLOOKUP(Target_AM[[#This Row],[NIPNAS]],Target_CC[],COLUMN(BC$2)+9,0)</f>
        <v>235000</v>
      </c>
      <c r="BR191" s="22">
        <f>Target_AM[[#This Row],[PROPORSI]]*VLOOKUP(Target_AM[[#This Row],[NIPNAS]],Target_CC[],COLUMN(BD$2)+9,0)</f>
        <v>292600</v>
      </c>
      <c r="BS191" s="22">
        <f>Target_AM[[#This Row],[PROPORSI]]*VLOOKUP(Target_AM[[#This Row],[NIPNAS]],Target_CC[],COLUMN(BE$2)+9,0)</f>
        <v>292600</v>
      </c>
      <c r="BT191" s="22">
        <f>Target_AM[[#This Row],[PROPORSI]]*VLOOKUP(Target_AM[[#This Row],[NIPNAS]],Target_CC[],COLUMN(BF$2)+9,0)</f>
        <v>292600</v>
      </c>
      <c r="BU191" s="22">
        <f>Target_AM[[#This Row],[PROPORSI]]*VLOOKUP(Target_AM[[#This Row],[NIPNAS]],Target_CC[],COLUMN(BG$2)+9,0)</f>
        <v>292600</v>
      </c>
      <c r="BV191" s="22">
        <f>Target_AM[[#This Row],[PROPORSI]]*VLOOKUP(Target_AM[[#This Row],[NIPNAS]],Target_CC[],COLUMN(BH$2)+9,0)</f>
        <v>292600</v>
      </c>
      <c r="BW191" s="22">
        <f>Target_AM[[#This Row],[PROPORSI]]*VLOOKUP(Target_AM[[#This Row],[NIPNAS]],Target_CC[],COLUMN(BI$2)+9,0)</f>
        <v>292600</v>
      </c>
      <c r="BX191" s="22">
        <f>Target_AM[[#This Row],[PROPORSI]]*VLOOKUP(Target_AM[[#This Row],[NIPNAS]],Target_CC[],COLUMN(BJ$2)+9,0)</f>
        <v>292600</v>
      </c>
      <c r="BY191" s="22">
        <f>Target_AM[[#This Row],[PROPORSI]]*VLOOKUP(Target_AM[[#This Row],[NIPNAS]],Target_CC[],COLUMN(BK$2)+9,0)</f>
        <v>292600</v>
      </c>
      <c r="BZ191" s="22">
        <f>Target_AM[[#This Row],[PROPORSI]]*VLOOKUP(Target_AM[[#This Row],[NIPNAS]],Target_CC[],COLUMN(BL$2)+9,0)</f>
        <v>292600</v>
      </c>
      <c r="CA191" s="22">
        <f>Target_AM[[#This Row],[PROPORSI]]*VLOOKUP(Target_AM[[#This Row],[NIPNAS]],Target_CC[],COLUMN(BM$2)+9,0)</f>
        <v>3338400</v>
      </c>
      <c r="CB191" s="22">
        <f>Target_AM[[#This Row],[PROPORSI]]*VLOOKUP(Target_AM[[#This Row],[NIPNAS]],Target_CC[],COLUMN(BN$2)+9,0)</f>
        <v>0</v>
      </c>
      <c r="CC191" s="22">
        <f>Target_AM[[#This Row],[PROPORSI]]*VLOOKUP(Target_AM[[#This Row],[NIPNAS]],Target_CC[],COLUMN(BO$2)+9,0)</f>
        <v>0</v>
      </c>
      <c r="CD191" s="22">
        <f>Target_AM[[#This Row],[PROPORSI]]*VLOOKUP(Target_AM[[#This Row],[NIPNAS]],Target_CC[],COLUMN(BP$2)+9,0)</f>
        <v>0</v>
      </c>
      <c r="CE191" s="22">
        <f>Target_AM[[#This Row],[PROPORSI]]*VLOOKUP(Target_AM[[#This Row],[NIPNAS]],Target_CC[],COLUMN(BQ$2)+9,0)</f>
        <v>0</v>
      </c>
      <c r="CF191" s="22">
        <f>Target_AM[[#This Row],[PROPORSI]]*VLOOKUP(Target_AM[[#This Row],[NIPNAS]],Target_CC[],COLUMN(BR$2)+9,0)</f>
        <v>0</v>
      </c>
      <c r="CG191" s="22">
        <f>Target_AM[[#This Row],[PROPORSI]]*VLOOKUP(Target_AM[[#This Row],[NIPNAS]],Target_CC[],COLUMN(BS$2)+9,0)</f>
        <v>0</v>
      </c>
      <c r="CH191" s="22">
        <f>Target_AM[[#This Row],[PROPORSI]]*VLOOKUP(Target_AM[[#This Row],[NIPNAS]],Target_CC[],COLUMN(BT$2)+9,0)</f>
        <v>0</v>
      </c>
      <c r="CI191" s="22">
        <f>Target_AM[[#This Row],[PROPORSI]]*VLOOKUP(Target_AM[[#This Row],[NIPNAS]],Target_CC[],COLUMN(BU$2)+9,0)</f>
        <v>0</v>
      </c>
      <c r="CJ191" s="22">
        <f>Target_AM[[#This Row],[PROPORSI]]*VLOOKUP(Target_AM[[#This Row],[NIPNAS]],Target_CC[],COLUMN(BV$2)+9,0)</f>
        <v>0</v>
      </c>
      <c r="CK191" s="22">
        <f>Target_AM[[#This Row],[PROPORSI]]*VLOOKUP(Target_AM[[#This Row],[NIPNAS]],Target_CC[],COLUMN(BW$2)+9,0)</f>
        <v>0</v>
      </c>
      <c r="CL191" s="22">
        <f>Target_AM[[#This Row],[PROPORSI]]*VLOOKUP(Target_AM[[#This Row],[NIPNAS]],Target_CC[],COLUMN(BX$2)+9,0)</f>
        <v>0</v>
      </c>
      <c r="CM191" s="22">
        <f>Target_AM[[#This Row],[PROPORSI]]*VLOOKUP(Target_AM[[#This Row],[NIPNAS]],Target_CC[],COLUMN(BY$2)+9,0)</f>
        <v>0</v>
      </c>
      <c r="CN191" s="22">
        <f>Target_AM[[#This Row],[PROPORSI]]*VLOOKUP(Target_AM[[#This Row],[NIPNAS]],Target_CC[],COLUMN(BZ$2)+9,0)</f>
        <v>0</v>
      </c>
      <c r="CO191" s="22">
        <f>Target_AM[[#This Row],[PROPORSI]]*VLOOKUP(Target_AM[[#This Row],[NIPNAS]],Target_CC[],COLUMN(CA$2)+9,0)</f>
        <v>292600</v>
      </c>
      <c r="CP191" s="22">
        <f>Target_AM[[#This Row],[PROPORSI]]*VLOOKUP(Target_AM[[#This Row],[NIPNAS]],Target_CC[],COLUMN(CB$2)+9,0)</f>
        <v>292600</v>
      </c>
      <c r="CQ191" s="22">
        <f>Target_AM[[#This Row],[PROPORSI]]*VLOOKUP(Target_AM[[#This Row],[NIPNAS]],Target_CC[],COLUMN(CC$2)+9,0)</f>
        <v>292600</v>
      </c>
      <c r="CR191" s="22">
        <f>Target_AM[[#This Row],[PROPORSI]]*VLOOKUP(Target_AM[[#This Row],[NIPNAS]],Target_CC[],COLUMN(CD$2)+9,0)</f>
        <v>292600</v>
      </c>
      <c r="CS191" s="22">
        <f>Target_AM[[#This Row],[PROPORSI]]*VLOOKUP(Target_AM[[#This Row],[NIPNAS]],Target_CC[],COLUMN(CE$2)+9,0)</f>
        <v>292600</v>
      </c>
      <c r="CT191" s="22">
        <f>Target_AM[[#This Row],[PROPORSI]]*VLOOKUP(Target_AM[[#This Row],[NIPNAS]],Target_CC[],COLUMN(CF$2)+9,0)</f>
        <v>292600</v>
      </c>
      <c r="CU191" s="22">
        <f>Target_AM[[#This Row],[PROPORSI]]*VLOOKUP(Target_AM[[#This Row],[NIPNAS]],Target_CC[],COLUMN(CG$2)+9,0)</f>
        <v>292600</v>
      </c>
      <c r="CV191" s="22">
        <f>Target_AM[[#This Row],[PROPORSI]]*VLOOKUP(Target_AM[[#This Row],[NIPNAS]],Target_CC[],COLUMN(CH$2)+9,0)</f>
        <v>292600</v>
      </c>
      <c r="CW191" s="22">
        <f>Target_AM[[#This Row],[PROPORSI]]*VLOOKUP(Target_AM[[#This Row],[NIPNAS]],Target_CC[],COLUMN(CI$2)+9,0)</f>
        <v>292600</v>
      </c>
      <c r="CX191" s="22">
        <f>Target_AM[[#This Row],[PROPORSI]]*VLOOKUP(Target_AM[[#This Row],[NIPNAS]],Target_CC[],COLUMN(CJ$2)+9,0)</f>
        <v>292600</v>
      </c>
      <c r="CY191" s="22">
        <f>Target_AM[[#This Row],[PROPORSI]]*VLOOKUP(Target_AM[[#This Row],[NIPNAS]],Target_CC[],COLUMN(CK$2)+9,0)</f>
        <v>292600</v>
      </c>
      <c r="CZ191" s="22">
        <f>Target_AM[[#This Row],[PROPORSI]]*VLOOKUP(Target_AM[[#This Row],[NIPNAS]],Target_CC[],COLUMN(CL$2)+9,0)</f>
        <v>292600</v>
      </c>
      <c r="DA191" s="22">
        <f>Target_AM[[#This Row],[PROPORSI]]*VLOOKUP(Target_AM[[#This Row],[NIPNAS]],Target_CC[],COLUMN(CM$2)+9,0)</f>
        <v>3511200</v>
      </c>
      <c r="DB191" s="22">
        <f>Target_AM[[#This Row],[PROPORSI]]*VLOOKUP(Target_AM[[#This Row],[NIPNAS]],Target_CC[],COLUMN(CN$2)+9,0)</f>
        <v>0</v>
      </c>
      <c r="DC191" s="22">
        <f>Target_AM[[#This Row],[PROPORSI]]*VLOOKUP(Target_AM[[#This Row],[NIPNAS]],Target_CC[],COLUMN(CO$2)+9,0)</f>
        <v>0</v>
      </c>
      <c r="DD191" s="22">
        <f>Target_AM[[#This Row],[PROPORSI]]*VLOOKUP(Target_AM[[#This Row],[NIPNAS]],Target_CC[],COLUMN(CP$2)+9,0)</f>
        <v>0</v>
      </c>
      <c r="DE191" s="22">
        <f>Target_AM[[#This Row],[PROPORSI]]*VLOOKUP(Target_AM[[#This Row],[NIPNAS]],Target_CC[],COLUMN(CQ$2)+9,0)</f>
        <v>0</v>
      </c>
      <c r="DF191" s="22">
        <f>Target_AM[[#This Row],[PROPORSI]]*VLOOKUP(Target_AM[[#This Row],[NIPNAS]],Target_CC[],COLUMN(CR$2)+9,0)</f>
        <v>0</v>
      </c>
      <c r="DG191" s="22">
        <f>Target_AM[[#This Row],[PROPORSI]]*VLOOKUP(Target_AM[[#This Row],[NIPNAS]],Target_CC[],COLUMN(CS$2)+9,0)</f>
        <v>0</v>
      </c>
      <c r="DH191" s="22">
        <f>Target_AM[[#This Row],[PROPORSI]]*VLOOKUP(Target_AM[[#This Row],[NIPNAS]],Target_CC[],COLUMN(CT$2)+9,0)</f>
        <v>0</v>
      </c>
      <c r="DI191" s="22">
        <f>Target_AM[[#This Row],[PROPORSI]]*VLOOKUP(Target_AM[[#This Row],[NIPNAS]],Target_CC[],COLUMN(CU$2)+9,0)</f>
        <v>0</v>
      </c>
      <c r="DJ191" s="22">
        <f>Target_AM[[#This Row],[PROPORSI]]*VLOOKUP(Target_AM[[#This Row],[NIPNAS]],Target_CC[],COLUMN(CV$2)+9,0)</f>
        <v>0</v>
      </c>
      <c r="DK191" s="22">
        <f>Target_AM[[#This Row],[PROPORSI]]*VLOOKUP(Target_AM[[#This Row],[NIPNAS]],Target_CC[],COLUMN(CW$2)+9,0)</f>
        <v>0</v>
      </c>
      <c r="DL191" s="22">
        <f>Target_AM[[#This Row],[PROPORSI]]*VLOOKUP(Target_AM[[#This Row],[NIPNAS]],Target_CC[],COLUMN(CX$2)+9,0)</f>
        <v>0</v>
      </c>
      <c r="DM191" s="22">
        <f>Target_AM[[#This Row],[PROPORSI]]*VLOOKUP(Target_AM[[#This Row],[NIPNAS]],Target_CC[],COLUMN(CY$2)+9,0)</f>
        <v>0</v>
      </c>
      <c r="DN191" s="22">
        <f>Target_AM[[#This Row],[PROPORSI]]*VLOOKUP(Target_AM[[#This Row],[NIPNAS]],Target_CC[],COLUMN(CZ$2)+9,0)</f>
        <v>0</v>
      </c>
      <c r="DO191" s="22">
        <f>Target_AM[[#This Row],[PROPORSI]]*VLOOKUP(Target_AM[[#This Row],[NIPNAS]],Target_CC[],COLUMN(DA$2)+9,0)</f>
        <v>0</v>
      </c>
      <c r="DP191" s="22">
        <f>Target_AM[[#This Row],[PROPORSI]]*VLOOKUP(Target_AM[[#This Row],[NIPNAS]],Target_CC[],COLUMN(DB$2)+9,0)</f>
        <v>0</v>
      </c>
      <c r="DQ191" s="22">
        <f>Target_AM[[#This Row],[PROPORSI]]*VLOOKUP(Target_AM[[#This Row],[NIPNAS]],Target_CC[],COLUMN(DC$2)+9,0)</f>
        <v>0</v>
      </c>
      <c r="DR191" s="22">
        <f>Target_AM[[#This Row],[PROPORSI]]*VLOOKUP(Target_AM[[#This Row],[NIPNAS]],Target_CC[],COLUMN(DD$2)+9,0)</f>
        <v>0</v>
      </c>
      <c r="DS191" s="22">
        <f>Target_AM[[#This Row],[PROPORSI]]*VLOOKUP(Target_AM[[#This Row],[NIPNAS]],Target_CC[],COLUMN(DE$2)+9,0)</f>
        <v>0</v>
      </c>
      <c r="DT191" s="22">
        <f>Target_AM[[#This Row],[PROPORSI]]*VLOOKUP(Target_AM[[#This Row],[NIPNAS]],Target_CC[],COLUMN(DF$2)+9,0)</f>
        <v>0</v>
      </c>
      <c r="DU191" s="22">
        <f>Target_AM[[#This Row],[PROPORSI]]*VLOOKUP(Target_AM[[#This Row],[NIPNAS]],Target_CC[],COLUMN(DG$2)+9,0)</f>
        <v>0</v>
      </c>
      <c r="DV191" s="22">
        <f>Target_AM[[#This Row],[PROPORSI]]*VLOOKUP(Target_AM[[#This Row],[NIPNAS]],Target_CC[],COLUMN(DH$2)+9,0)</f>
        <v>0</v>
      </c>
      <c r="DW191" s="22">
        <f>Target_AM[[#This Row],[PROPORSI]]*VLOOKUP(Target_AM[[#This Row],[NIPNAS]],Target_CC[],COLUMN(DI$2)+9,0)</f>
        <v>0</v>
      </c>
      <c r="DX191" s="22">
        <f>Target_AM[[#This Row],[PROPORSI]]*VLOOKUP(Target_AM[[#This Row],[NIPNAS]],Target_CC[],COLUMN(DJ$2)+9,0)</f>
        <v>0</v>
      </c>
      <c r="DY191" s="22">
        <f>Target_AM[[#This Row],[PROPORSI]]*VLOOKUP(Target_AM[[#This Row],[NIPNAS]],Target_CC[],COLUMN(DK$2)+9,0)</f>
        <v>0</v>
      </c>
      <c r="DZ191" s="22">
        <f>Target_AM[[#This Row],[PROPORSI]]*VLOOKUP(Target_AM[[#This Row],[NIPNAS]],Target_CC[],COLUMN(DL$2)+9,0)</f>
        <v>0</v>
      </c>
      <c r="EA191" s="22">
        <f>Target_AM[[#This Row],[PROPORSI]]*VLOOKUP(Target_AM[[#This Row],[NIPNAS]],Target_CC[],COLUMN(DM$2)+9,0)</f>
        <v>0</v>
      </c>
    </row>
    <row r="192" spans="2:131" x14ac:dyDescent="0.3">
      <c r="B192">
        <v>850046</v>
      </c>
      <c r="C192" t="s">
        <v>1036</v>
      </c>
      <c r="D192">
        <v>1</v>
      </c>
      <c r="E192" s="8">
        <v>45658</v>
      </c>
      <c r="F192">
        <v>19429737</v>
      </c>
      <c r="G192" t="s">
        <v>366</v>
      </c>
      <c r="J192" t="s">
        <v>363</v>
      </c>
      <c r="K192" t="s">
        <v>25</v>
      </c>
      <c r="L192" t="s">
        <v>159</v>
      </c>
      <c r="M192" t="s">
        <v>29</v>
      </c>
      <c r="N192" s="23">
        <f>Target_AM[[#This Row],[PROPORSI]]*VLOOKUP(Target_AM[[#This Row],[NIPNAS]],Target_CC[],9,0)</f>
        <v>22869722.756110534</v>
      </c>
      <c r="O192" s="22">
        <f>Target_AM[[#This Row],[PROPORSI]]*VLOOKUP(Target_AM[[#This Row],[NIPNAS]],Target_CC[],COLUMN(A$2)+9,0)</f>
        <v>0</v>
      </c>
      <c r="P192" s="22">
        <f>Target_AM[[#This Row],[PROPORSI]]*VLOOKUP(Target_AM[[#This Row],[NIPNAS]],Target_CC[],COLUMN(B$2)+9,0)</f>
        <v>0</v>
      </c>
      <c r="Q192" s="22">
        <f>Target_AM[[#This Row],[PROPORSI]]*VLOOKUP(Target_AM[[#This Row],[NIPNAS]],Target_CC[],COLUMN(C$2)+9,0)</f>
        <v>0</v>
      </c>
      <c r="R192" s="22">
        <f>Target_AM[[#This Row],[PROPORSI]]*VLOOKUP(Target_AM[[#This Row],[NIPNAS]],Target_CC[],COLUMN(D$2)+9,0)</f>
        <v>0</v>
      </c>
      <c r="S192" s="22">
        <f>Target_AM[[#This Row],[PROPORSI]]*VLOOKUP(Target_AM[[#This Row],[NIPNAS]],Target_CC[],COLUMN(E$2)+9,0)</f>
        <v>0</v>
      </c>
      <c r="T192" s="22">
        <f>Target_AM[[#This Row],[PROPORSI]]*VLOOKUP(Target_AM[[#This Row],[NIPNAS]],Target_CC[],COLUMN(F$2)+9,0)</f>
        <v>0</v>
      </c>
      <c r="U192" s="22">
        <f>Target_AM[[#This Row],[PROPORSI]]*VLOOKUP(Target_AM[[#This Row],[NIPNAS]],Target_CC[],COLUMN(G$2)+9,0)</f>
        <v>0</v>
      </c>
      <c r="V192" s="22">
        <f>Target_AM[[#This Row],[PROPORSI]]*VLOOKUP(Target_AM[[#This Row],[NIPNAS]],Target_CC[],COLUMN(H$2)+9,0)</f>
        <v>0</v>
      </c>
      <c r="W192" s="22">
        <f>Target_AM[[#This Row],[PROPORSI]]*VLOOKUP(Target_AM[[#This Row],[NIPNAS]],Target_CC[],COLUMN(I$2)+9,0)</f>
        <v>0</v>
      </c>
      <c r="X192" s="22">
        <f>Target_AM[[#This Row],[PROPORSI]]*VLOOKUP(Target_AM[[#This Row],[NIPNAS]],Target_CC[],COLUMN(J$2)+9,0)</f>
        <v>0</v>
      </c>
      <c r="Y192" s="22">
        <f>Target_AM[[#This Row],[PROPORSI]]*VLOOKUP(Target_AM[[#This Row],[NIPNAS]],Target_CC[],COLUMN(K$2)+9,0)</f>
        <v>0</v>
      </c>
      <c r="Z192" s="22">
        <f>Target_AM[[#This Row],[PROPORSI]]*VLOOKUP(Target_AM[[#This Row],[NIPNAS]],Target_CC[],COLUMN(L$2)+9,0)</f>
        <v>0</v>
      </c>
      <c r="AA192" s="22">
        <f>Target_AM[[#This Row],[PROPORSI]]*VLOOKUP(Target_AM[[#This Row],[NIPNAS]],Target_CC[],COLUMN(M$2)+9,0)</f>
        <v>0</v>
      </c>
      <c r="AB192" s="22">
        <f>Target_AM[[#This Row],[PROPORSI]]*VLOOKUP(Target_AM[[#This Row],[NIPNAS]],Target_CC[],COLUMN(N$2)+9,0)</f>
        <v>163584.63021123077</v>
      </c>
      <c r="AC192" s="22">
        <f>Target_AM[[#This Row],[PROPORSI]]*VLOOKUP(Target_AM[[#This Row],[NIPNAS]],Target_CC[],COLUMN(O$2)+9,0)</f>
        <v>956966.02925599867</v>
      </c>
      <c r="AD192" s="22">
        <f>Target_AM[[#This Row],[PROPORSI]]*VLOOKUP(Target_AM[[#This Row],[NIPNAS]],Target_CC[],COLUMN(P$2)+9,0)</f>
        <v>874365.38020876853</v>
      </c>
      <c r="AE192" s="22">
        <f>Target_AM[[#This Row],[PROPORSI]]*VLOOKUP(Target_AM[[#This Row],[NIPNAS]],Target_CC[],COLUMN(Q$2)+9,0)</f>
        <v>603535.21936252795</v>
      </c>
      <c r="AF192" s="22">
        <f>Target_AM[[#This Row],[PROPORSI]]*VLOOKUP(Target_AM[[#This Row],[NIPNAS]],Target_CC[],COLUMN(R$2)+9,0)</f>
        <v>815505.51607955573</v>
      </c>
      <c r="AG192" s="22">
        <f>Target_AM[[#This Row],[PROPORSI]]*VLOOKUP(Target_AM[[#This Row],[NIPNAS]],Target_CC[],COLUMN(S$2)+9,0)</f>
        <v>1179006.2114548478</v>
      </c>
      <c r="AH192" s="22">
        <f>Target_AM[[#This Row],[PROPORSI]]*VLOOKUP(Target_AM[[#This Row],[NIPNAS]],Target_CC[],COLUMN(T$2)+9,0)</f>
        <v>1387514.7799928566</v>
      </c>
      <c r="AI192" s="22">
        <f>Target_AM[[#This Row],[PROPORSI]]*VLOOKUP(Target_AM[[#This Row],[NIPNAS]],Target_CC[],COLUMN(U$2)+9,0)</f>
        <v>1532899.8779129318</v>
      </c>
      <c r="AJ192" s="22">
        <f>Target_AM[[#This Row],[PROPORSI]]*VLOOKUP(Target_AM[[#This Row],[NIPNAS]],Target_CC[],COLUMN(V$2)+9,0)</f>
        <v>1255663.3753390447</v>
      </c>
      <c r="AK192" s="22">
        <f>Target_AM[[#This Row],[PROPORSI]]*VLOOKUP(Target_AM[[#This Row],[NIPNAS]],Target_CC[],COLUMN(W$2)+9,0)</f>
        <v>1544936.4502012695</v>
      </c>
      <c r="AL192" s="22">
        <f>Target_AM[[#This Row],[PROPORSI]]*VLOOKUP(Target_AM[[#This Row],[NIPNAS]],Target_CC[],COLUMN(X$2)+9,0)</f>
        <v>2079881.6197683359</v>
      </c>
      <c r="AM192" s="22">
        <f>Target_AM[[#This Row],[PROPORSI]]*VLOOKUP(Target_AM[[#This Row],[NIPNAS]],Target_CC[],COLUMN(Y$2)+9,0)</f>
        <v>1302439.9102126299</v>
      </c>
      <c r="AN192" s="22">
        <f>Target_AM[[#This Row],[PROPORSI]]*VLOOKUP(Target_AM[[#This Row],[NIPNAS]],Target_CC[],COLUMN(Z$2)+9,0)</f>
        <v>13696299</v>
      </c>
      <c r="AO192" s="22">
        <f>Target_AM[[#This Row],[PROPORSI]]*VLOOKUP(Target_AM[[#This Row],[NIPNAS]],Target_CC[],COLUMN(AA$2)+9,0)</f>
        <v>163584.63021123077</v>
      </c>
      <c r="AP192" s="22">
        <f>Target_AM[[#This Row],[PROPORSI]]*VLOOKUP(Target_AM[[#This Row],[NIPNAS]],Target_CC[],COLUMN(AB$2)+9,0)</f>
        <v>956966.02925599867</v>
      </c>
      <c r="AQ192" s="22">
        <f>Target_AM[[#This Row],[PROPORSI]]*VLOOKUP(Target_AM[[#This Row],[NIPNAS]],Target_CC[],COLUMN(AC$2)+9,0)</f>
        <v>874365.38020876853</v>
      </c>
      <c r="AR192" s="22">
        <f>Target_AM[[#This Row],[PROPORSI]]*VLOOKUP(Target_AM[[#This Row],[NIPNAS]],Target_CC[],COLUMN(AD$2)+9,0)</f>
        <v>603535.21936252795</v>
      </c>
      <c r="AS192" s="22">
        <f>Target_AM[[#This Row],[PROPORSI]]*VLOOKUP(Target_AM[[#This Row],[NIPNAS]],Target_CC[],COLUMN(AE$2)+9,0)</f>
        <v>815505.51607955573</v>
      </c>
      <c r="AT192" s="22">
        <f>Target_AM[[#This Row],[PROPORSI]]*VLOOKUP(Target_AM[[#This Row],[NIPNAS]],Target_CC[],COLUMN(AF$2)+9,0)</f>
        <v>1179006.2114548478</v>
      </c>
      <c r="AU192" s="22">
        <f>Target_AM[[#This Row],[PROPORSI]]*VLOOKUP(Target_AM[[#This Row],[NIPNAS]],Target_CC[],COLUMN(AG$2)+9,0)</f>
        <v>1387514.7799928566</v>
      </c>
      <c r="AV192" s="22">
        <f>Target_AM[[#This Row],[PROPORSI]]*VLOOKUP(Target_AM[[#This Row],[NIPNAS]],Target_CC[],COLUMN(AH$2)+9,0)</f>
        <v>1532899.8779129318</v>
      </c>
      <c r="AW192" s="22">
        <f>Target_AM[[#This Row],[PROPORSI]]*VLOOKUP(Target_AM[[#This Row],[NIPNAS]],Target_CC[],COLUMN(AI$2)+9,0)</f>
        <v>1255663.3753390447</v>
      </c>
      <c r="AX192" s="22">
        <f>Target_AM[[#This Row],[PROPORSI]]*VLOOKUP(Target_AM[[#This Row],[NIPNAS]],Target_CC[],COLUMN(AJ$2)+9,0)</f>
        <v>1544936.4502012695</v>
      </c>
      <c r="AY192" s="22">
        <f>Target_AM[[#This Row],[PROPORSI]]*VLOOKUP(Target_AM[[#This Row],[NIPNAS]],Target_CC[],COLUMN(AK$2)+9,0)</f>
        <v>2079881.6197683359</v>
      </c>
      <c r="AZ192" s="22">
        <f>Target_AM[[#This Row],[PROPORSI]]*VLOOKUP(Target_AM[[#This Row],[NIPNAS]],Target_CC[],COLUMN(AL$2)+9,0)</f>
        <v>1302439.9102126299</v>
      </c>
      <c r="BA192" s="22">
        <f>Target_AM[[#This Row],[PROPORSI]]*VLOOKUP(Target_AM[[#This Row],[NIPNAS]],Target_CC[],COLUMN(AM$2)+9,0)</f>
        <v>13696299</v>
      </c>
      <c r="BB192" s="22">
        <f>Target_AM[[#This Row],[PROPORSI]]*VLOOKUP(Target_AM[[#This Row],[NIPNAS]],Target_CC[],COLUMN(AN$2)+9,0)</f>
        <v>792396.75529236195</v>
      </c>
      <c r="BC192" s="22">
        <f>Target_AM[[#This Row],[PROPORSI]]*VLOOKUP(Target_AM[[#This Row],[NIPNAS]],Target_CC[],COLUMN(AO$2)+9,0)</f>
        <v>6032290.547343405</v>
      </c>
      <c r="BD192" s="22">
        <f>Target_AM[[#This Row],[PROPORSI]]*VLOOKUP(Target_AM[[#This Row],[NIPNAS]],Target_CC[],COLUMN(AP$2)+9,0)</f>
        <v>1721168.2227272117</v>
      </c>
      <c r="BE192" s="22">
        <f>Target_AM[[#This Row],[PROPORSI]]*VLOOKUP(Target_AM[[#This Row],[NIPNAS]],Target_CC[],COLUMN(AQ$2)+9,0)</f>
        <v>3730263.1812121775</v>
      </c>
      <c r="BF192" s="22">
        <f>Target_AM[[#This Row],[PROPORSI]]*VLOOKUP(Target_AM[[#This Row],[NIPNAS]],Target_CC[],COLUMN(AR$2)+9,0)</f>
        <v>4356146.5649457099</v>
      </c>
      <c r="BG192" s="22">
        <f>Target_AM[[#This Row],[PROPORSI]]*VLOOKUP(Target_AM[[#This Row],[NIPNAS]],Target_CC[],COLUMN(AS$2)+9,0)</f>
        <v>4727385.5144472579</v>
      </c>
      <c r="BH192" s="22">
        <f>Target_AM[[#This Row],[PROPORSI]]*VLOOKUP(Target_AM[[#This Row],[NIPNAS]],Target_CC[],COLUMN(AT$2)+9,0)</f>
        <v>304335.51175167295</v>
      </c>
      <c r="BI192" s="22">
        <f>Target_AM[[#This Row],[PROPORSI]]*VLOOKUP(Target_AM[[#This Row],[NIPNAS]],Target_CC[],COLUMN(AU$2)+9,0)</f>
        <v>6178364.2199487239</v>
      </c>
      <c r="BJ192" s="22">
        <f>Target_AM[[#This Row],[PROPORSI]]*VLOOKUP(Target_AM[[#This Row],[NIPNAS]],Target_CC[],COLUMN(AV$2)+9,0)</f>
        <v>2219161.1340547749</v>
      </c>
      <c r="BK192" s="22">
        <f>Target_AM[[#This Row],[PROPORSI]]*VLOOKUP(Target_AM[[#This Row],[NIPNAS]],Target_CC[],COLUMN(AW$2)+9,0)</f>
        <v>6294176.2929679696</v>
      </c>
      <c r="BL192" s="22">
        <f>Target_AM[[#This Row],[PROPORSI]]*VLOOKUP(Target_AM[[#This Row],[NIPNAS]],Target_CC[],COLUMN(AX$2)+9,0)</f>
        <v>4667404.7998496499</v>
      </c>
      <c r="BM192" s="22">
        <f>Target_AM[[#This Row],[PROPORSI]]*VLOOKUP(Target_AM[[#This Row],[NIPNAS]],Target_CC[],COLUMN(AY$2)+9,0)</f>
        <v>3677144.2621599752</v>
      </c>
      <c r="BN192" s="22">
        <f>Target_AM[[#This Row],[PROPORSI]]*VLOOKUP(Target_AM[[#This Row],[NIPNAS]],Target_CC[],COLUMN(AZ$2)+9,0)</f>
        <v>44700237.006700888</v>
      </c>
      <c r="BO192" s="22">
        <f>Target_AM[[#This Row],[PROPORSI]]*VLOOKUP(Target_AM[[#This Row],[NIPNAS]],Target_CC[],COLUMN(BA$2)+9,0)</f>
        <v>0</v>
      </c>
      <c r="BP192" s="22">
        <f>Target_AM[[#This Row],[PROPORSI]]*VLOOKUP(Target_AM[[#This Row],[NIPNAS]],Target_CC[],COLUMN(BB$2)+9,0)</f>
        <v>0</v>
      </c>
      <c r="BQ192" s="22">
        <f>Target_AM[[#This Row],[PROPORSI]]*VLOOKUP(Target_AM[[#This Row],[NIPNAS]],Target_CC[],COLUMN(BC$2)+9,0)</f>
        <v>0</v>
      </c>
      <c r="BR192" s="22">
        <f>Target_AM[[#This Row],[PROPORSI]]*VLOOKUP(Target_AM[[#This Row],[NIPNAS]],Target_CC[],COLUMN(BD$2)+9,0)</f>
        <v>0</v>
      </c>
      <c r="BS192" s="22">
        <f>Target_AM[[#This Row],[PROPORSI]]*VLOOKUP(Target_AM[[#This Row],[NIPNAS]],Target_CC[],COLUMN(BE$2)+9,0)</f>
        <v>0</v>
      </c>
      <c r="BT192" s="22">
        <f>Target_AM[[#This Row],[PROPORSI]]*VLOOKUP(Target_AM[[#This Row],[NIPNAS]],Target_CC[],COLUMN(BF$2)+9,0)</f>
        <v>0</v>
      </c>
      <c r="BU192" s="22">
        <f>Target_AM[[#This Row],[PROPORSI]]*VLOOKUP(Target_AM[[#This Row],[NIPNAS]],Target_CC[],COLUMN(BG$2)+9,0)</f>
        <v>0</v>
      </c>
      <c r="BV192" s="22">
        <f>Target_AM[[#This Row],[PROPORSI]]*VLOOKUP(Target_AM[[#This Row],[NIPNAS]],Target_CC[],COLUMN(BH$2)+9,0)</f>
        <v>0</v>
      </c>
      <c r="BW192" s="22">
        <f>Target_AM[[#This Row],[PROPORSI]]*VLOOKUP(Target_AM[[#This Row],[NIPNAS]],Target_CC[],COLUMN(BI$2)+9,0)</f>
        <v>0</v>
      </c>
      <c r="BX192" s="22">
        <f>Target_AM[[#This Row],[PROPORSI]]*VLOOKUP(Target_AM[[#This Row],[NIPNAS]],Target_CC[],COLUMN(BJ$2)+9,0)</f>
        <v>0</v>
      </c>
      <c r="BY192" s="22">
        <f>Target_AM[[#This Row],[PROPORSI]]*VLOOKUP(Target_AM[[#This Row],[NIPNAS]],Target_CC[],COLUMN(BK$2)+9,0)</f>
        <v>0</v>
      </c>
      <c r="BZ192" s="22">
        <f>Target_AM[[#This Row],[PROPORSI]]*VLOOKUP(Target_AM[[#This Row],[NIPNAS]],Target_CC[],COLUMN(BL$2)+9,0)</f>
        <v>0</v>
      </c>
      <c r="CA192" s="22">
        <f>Target_AM[[#This Row],[PROPORSI]]*VLOOKUP(Target_AM[[#This Row],[NIPNAS]],Target_CC[],COLUMN(BM$2)+9,0)</f>
        <v>0</v>
      </c>
      <c r="CB192" s="22">
        <f>Target_AM[[#This Row],[PROPORSI]]*VLOOKUP(Target_AM[[#This Row],[NIPNAS]],Target_CC[],COLUMN(BN$2)+9,0)</f>
        <v>0</v>
      </c>
      <c r="CC192" s="22">
        <f>Target_AM[[#This Row],[PROPORSI]]*VLOOKUP(Target_AM[[#This Row],[NIPNAS]],Target_CC[],COLUMN(BO$2)+9,0)</f>
        <v>0</v>
      </c>
      <c r="CD192" s="22">
        <f>Target_AM[[#This Row],[PROPORSI]]*VLOOKUP(Target_AM[[#This Row],[NIPNAS]],Target_CC[],COLUMN(BP$2)+9,0)</f>
        <v>0</v>
      </c>
      <c r="CE192" s="22">
        <f>Target_AM[[#This Row],[PROPORSI]]*VLOOKUP(Target_AM[[#This Row],[NIPNAS]],Target_CC[],COLUMN(BQ$2)+9,0)</f>
        <v>0</v>
      </c>
      <c r="CF192" s="22">
        <f>Target_AM[[#This Row],[PROPORSI]]*VLOOKUP(Target_AM[[#This Row],[NIPNAS]],Target_CC[],COLUMN(BR$2)+9,0)</f>
        <v>0</v>
      </c>
      <c r="CG192" s="22">
        <f>Target_AM[[#This Row],[PROPORSI]]*VLOOKUP(Target_AM[[#This Row],[NIPNAS]],Target_CC[],COLUMN(BS$2)+9,0)</f>
        <v>0</v>
      </c>
      <c r="CH192" s="22">
        <f>Target_AM[[#This Row],[PROPORSI]]*VLOOKUP(Target_AM[[#This Row],[NIPNAS]],Target_CC[],COLUMN(BT$2)+9,0)</f>
        <v>0</v>
      </c>
      <c r="CI192" s="22">
        <f>Target_AM[[#This Row],[PROPORSI]]*VLOOKUP(Target_AM[[#This Row],[NIPNAS]],Target_CC[],COLUMN(BU$2)+9,0)</f>
        <v>0</v>
      </c>
      <c r="CJ192" s="22">
        <f>Target_AM[[#This Row],[PROPORSI]]*VLOOKUP(Target_AM[[#This Row],[NIPNAS]],Target_CC[],COLUMN(BV$2)+9,0)</f>
        <v>0</v>
      </c>
      <c r="CK192" s="22">
        <f>Target_AM[[#This Row],[PROPORSI]]*VLOOKUP(Target_AM[[#This Row],[NIPNAS]],Target_CC[],COLUMN(BW$2)+9,0)</f>
        <v>0</v>
      </c>
      <c r="CL192" s="22">
        <f>Target_AM[[#This Row],[PROPORSI]]*VLOOKUP(Target_AM[[#This Row],[NIPNAS]],Target_CC[],COLUMN(BX$2)+9,0)</f>
        <v>0</v>
      </c>
      <c r="CM192" s="22">
        <f>Target_AM[[#This Row],[PROPORSI]]*VLOOKUP(Target_AM[[#This Row],[NIPNAS]],Target_CC[],COLUMN(BY$2)+9,0)</f>
        <v>0</v>
      </c>
      <c r="CN192" s="22">
        <f>Target_AM[[#This Row],[PROPORSI]]*VLOOKUP(Target_AM[[#This Row],[NIPNAS]],Target_CC[],COLUMN(BZ$2)+9,0)</f>
        <v>0</v>
      </c>
      <c r="CO192" s="22">
        <f>Target_AM[[#This Row],[PROPORSI]]*VLOOKUP(Target_AM[[#This Row],[NIPNAS]],Target_CC[],COLUMN(CA$2)+9,0)</f>
        <v>0</v>
      </c>
      <c r="CP192" s="22">
        <f>Target_AM[[#This Row],[PROPORSI]]*VLOOKUP(Target_AM[[#This Row],[NIPNAS]],Target_CC[],COLUMN(CB$2)+9,0)</f>
        <v>0</v>
      </c>
      <c r="CQ192" s="22">
        <f>Target_AM[[#This Row],[PROPORSI]]*VLOOKUP(Target_AM[[#This Row],[NIPNAS]],Target_CC[],COLUMN(CC$2)+9,0)</f>
        <v>0</v>
      </c>
      <c r="CR192" s="22">
        <f>Target_AM[[#This Row],[PROPORSI]]*VLOOKUP(Target_AM[[#This Row],[NIPNAS]],Target_CC[],COLUMN(CD$2)+9,0)</f>
        <v>0</v>
      </c>
      <c r="CS192" s="22">
        <f>Target_AM[[#This Row],[PROPORSI]]*VLOOKUP(Target_AM[[#This Row],[NIPNAS]],Target_CC[],COLUMN(CE$2)+9,0)</f>
        <v>0</v>
      </c>
      <c r="CT192" s="22">
        <f>Target_AM[[#This Row],[PROPORSI]]*VLOOKUP(Target_AM[[#This Row],[NIPNAS]],Target_CC[],COLUMN(CF$2)+9,0)</f>
        <v>0</v>
      </c>
      <c r="CU192" s="22">
        <f>Target_AM[[#This Row],[PROPORSI]]*VLOOKUP(Target_AM[[#This Row],[NIPNAS]],Target_CC[],COLUMN(CG$2)+9,0)</f>
        <v>0</v>
      </c>
      <c r="CV192" s="22">
        <f>Target_AM[[#This Row],[PROPORSI]]*VLOOKUP(Target_AM[[#This Row],[NIPNAS]],Target_CC[],COLUMN(CH$2)+9,0)</f>
        <v>0</v>
      </c>
      <c r="CW192" s="22">
        <f>Target_AM[[#This Row],[PROPORSI]]*VLOOKUP(Target_AM[[#This Row],[NIPNAS]],Target_CC[],COLUMN(CI$2)+9,0)</f>
        <v>0</v>
      </c>
      <c r="CX192" s="22">
        <f>Target_AM[[#This Row],[PROPORSI]]*VLOOKUP(Target_AM[[#This Row],[NIPNAS]],Target_CC[],COLUMN(CJ$2)+9,0)</f>
        <v>0</v>
      </c>
      <c r="CY192" s="22">
        <f>Target_AM[[#This Row],[PROPORSI]]*VLOOKUP(Target_AM[[#This Row],[NIPNAS]],Target_CC[],COLUMN(CK$2)+9,0)</f>
        <v>0</v>
      </c>
      <c r="CZ192" s="22">
        <f>Target_AM[[#This Row],[PROPORSI]]*VLOOKUP(Target_AM[[#This Row],[NIPNAS]],Target_CC[],COLUMN(CL$2)+9,0)</f>
        <v>0</v>
      </c>
      <c r="DA192" s="22">
        <f>Target_AM[[#This Row],[PROPORSI]]*VLOOKUP(Target_AM[[#This Row],[NIPNAS]],Target_CC[],COLUMN(CM$2)+9,0)</f>
        <v>0</v>
      </c>
      <c r="DB192" s="22">
        <f>Target_AM[[#This Row],[PROPORSI]]*VLOOKUP(Target_AM[[#This Row],[NIPNAS]],Target_CC[],COLUMN(CN$2)+9,0)</f>
        <v>0</v>
      </c>
      <c r="DC192" s="22">
        <f>Target_AM[[#This Row],[PROPORSI]]*VLOOKUP(Target_AM[[#This Row],[NIPNAS]],Target_CC[],COLUMN(CO$2)+9,0)</f>
        <v>0</v>
      </c>
      <c r="DD192" s="22">
        <f>Target_AM[[#This Row],[PROPORSI]]*VLOOKUP(Target_AM[[#This Row],[NIPNAS]],Target_CC[],COLUMN(CP$2)+9,0)</f>
        <v>0</v>
      </c>
      <c r="DE192" s="22">
        <f>Target_AM[[#This Row],[PROPORSI]]*VLOOKUP(Target_AM[[#This Row],[NIPNAS]],Target_CC[],COLUMN(CQ$2)+9,0)</f>
        <v>0</v>
      </c>
      <c r="DF192" s="22">
        <f>Target_AM[[#This Row],[PROPORSI]]*VLOOKUP(Target_AM[[#This Row],[NIPNAS]],Target_CC[],COLUMN(CR$2)+9,0)</f>
        <v>0</v>
      </c>
      <c r="DG192" s="22">
        <f>Target_AM[[#This Row],[PROPORSI]]*VLOOKUP(Target_AM[[#This Row],[NIPNAS]],Target_CC[],COLUMN(CS$2)+9,0)</f>
        <v>0</v>
      </c>
      <c r="DH192" s="22">
        <f>Target_AM[[#This Row],[PROPORSI]]*VLOOKUP(Target_AM[[#This Row],[NIPNAS]],Target_CC[],COLUMN(CT$2)+9,0)</f>
        <v>0</v>
      </c>
      <c r="DI192" s="22">
        <f>Target_AM[[#This Row],[PROPORSI]]*VLOOKUP(Target_AM[[#This Row],[NIPNAS]],Target_CC[],COLUMN(CU$2)+9,0)</f>
        <v>0</v>
      </c>
      <c r="DJ192" s="22">
        <f>Target_AM[[#This Row],[PROPORSI]]*VLOOKUP(Target_AM[[#This Row],[NIPNAS]],Target_CC[],COLUMN(CV$2)+9,0)</f>
        <v>0</v>
      </c>
      <c r="DK192" s="22">
        <f>Target_AM[[#This Row],[PROPORSI]]*VLOOKUP(Target_AM[[#This Row],[NIPNAS]],Target_CC[],COLUMN(CW$2)+9,0)</f>
        <v>0</v>
      </c>
      <c r="DL192" s="22">
        <f>Target_AM[[#This Row],[PROPORSI]]*VLOOKUP(Target_AM[[#This Row],[NIPNAS]],Target_CC[],COLUMN(CX$2)+9,0)</f>
        <v>0</v>
      </c>
      <c r="DM192" s="22">
        <f>Target_AM[[#This Row],[PROPORSI]]*VLOOKUP(Target_AM[[#This Row],[NIPNAS]],Target_CC[],COLUMN(CY$2)+9,0)</f>
        <v>0</v>
      </c>
      <c r="DN192" s="22">
        <f>Target_AM[[#This Row],[PROPORSI]]*VLOOKUP(Target_AM[[#This Row],[NIPNAS]],Target_CC[],COLUMN(CZ$2)+9,0)</f>
        <v>0</v>
      </c>
      <c r="DO192" s="22">
        <f>Target_AM[[#This Row],[PROPORSI]]*VLOOKUP(Target_AM[[#This Row],[NIPNAS]],Target_CC[],COLUMN(DA$2)+9,0)</f>
        <v>0</v>
      </c>
      <c r="DP192" s="22">
        <f>Target_AM[[#This Row],[PROPORSI]]*VLOOKUP(Target_AM[[#This Row],[NIPNAS]],Target_CC[],COLUMN(DB$2)+9,0)</f>
        <v>0</v>
      </c>
      <c r="DQ192" s="22">
        <f>Target_AM[[#This Row],[PROPORSI]]*VLOOKUP(Target_AM[[#This Row],[NIPNAS]],Target_CC[],COLUMN(DC$2)+9,0)</f>
        <v>0</v>
      </c>
      <c r="DR192" s="22">
        <f>Target_AM[[#This Row],[PROPORSI]]*VLOOKUP(Target_AM[[#This Row],[NIPNAS]],Target_CC[],COLUMN(DD$2)+9,0)</f>
        <v>0</v>
      </c>
      <c r="DS192" s="22">
        <f>Target_AM[[#This Row],[PROPORSI]]*VLOOKUP(Target_AM[[#This Row],[NIPNAS]],Target_CC[],COLUMN(DE$2)+9,0)</f>
        <v>0</v>
      </c>
      <c r="DT192" s="22">
        <f>Target_AM[[#This Row],[PROPORSI]]*VLOOKUP(Target_AM[[#This Row],[NIPNAS]],Target_CC[],COLUMN(DF$2)+9,0)</f>
        <v>0</v>
      </c>
      <c r="DU192" s="22">
        <f>Target_AM[[#This Row],[PROPORSI]]*VLOOKUP(Target_AM[[#This Row],[NIPNAS]],Target_CC[],COLUMN(DG$2)+9,0)</f>
        <v>0</v>
      </c>
      <c r="DV192" s="22">
        <f>Target_AM[[#This Row],[PROPORSI]]*VLOOKUP(Target_AM[[#This Row],[NIPNAS]],Target_CC[],COLUMN(DH$2)+9,0)</f>
        <v>0</v>
      </c>
      <c r="DW192" s="22">
        <f>Target_AM[[#This Row],[PROPORSI]]*VLOOKUP(Target_AM[[#This Row],[NIPNAS]],Target_CC[],COLUMN(DI$2)+9,0)</f>
        <v>0</v>
      </c>
      <c r="DX192" s="22">
        <f>Target_AM[[#This Row],[PROPORSI]]*VLOOKUP(Target_AM[[#This Row],[NIPNAS]],Target_CC[],COLUMN(DJ$2)+9,0)</f>
        <v>0</v>
      </c>
      <c r="DY192" s="22">
        <f>Target_AM[[#This Row],[PROPORSI]]*VLOOKUP(Target_AM[[#This Row],[NIPNAS]],Target_CC[],COLUMN(DK$2)+9,0)</f>
        <v>0</v>
      </c>
      <c r="DZ192" s="22">
        <f>Target_AM[[#This Row],[PROPORSI]]*VLOOKUP(Target_AM[[#This Row],[NIPNAS]],Target_CC[],COLUMN(DL$2)+9,0)</f>
        <v>0</v>
      </c>
      <c r="EA192" s="22">
        <f>Target_AM[[#This Row],[PROPORSI]]*VLOOKUP(Target_AM[[#This Row],[NIPNAS]],Target_CC[],COLUMN(DM$2)+9,0)</f>
        <v>0</v>
      </c>
    </row>
    <row r="193" spans="2:131" x14ac:dyDescent="0.3">
      <c r="B193">
        <v>403613</v>
      </c>
      <c r="C193" t="s">
        <v>1003</v>
      </c>
      <c r="D193">
        <v>1</v>
      </c>
      <c r="E193" s="8">
        <v>45658</v>
      </c>
      <c r="F193">
        <v>10027026</v>
      </c>
      <c r="G193" t="s">
        <v>463</v>
      </c>
      <c r="J193" t="s">
        <v>300</v>
      </c>
      <c r="K193" t="s">
        <v>25</v>
      </c>
      <c r="L193" t="s">
        <v>159</v>
      </c>
      <c r="M193" t="s">
        <v>29</v>
      </c>
      <c r="N193" s="23">
        <f>Target_AM[[#This Row],[PROPORSI]]*VLOOKUP(Target_AM[[#This Row],[NIPNAS]],Target_CC[],9,0)</f>
        <v>17937611.887916535</v>
      </c>
      <c r="O193" s="22">
        <f>Target_AM[[#This Row],[PROPORSI]]*VLOOKUP(Target_AM[[#This Row],[NIPNAS]],Target_CC[],COLUMN(A$2)+9,0)</f>
        <v>111113.71208619996</v>
      </c>
      <c r="P193" s="22">
        <f>Target_AM[[#This Row],[PROPORSI]]*VLOOKUP(Target_AM[[#This Row],[NIPNAS]],Target_CC[],COLUMN(B$2)+9,0)</f>
        <v>113054.34908654394</v>
      </c>
      <c r="Q193" s="22">
        <f>Target_AM[[#This Row],[PROPORSI]]*VLOOKUP(Target_AM[[#This Row],[NIPNAS]],Target_CC[],COLUMN(C$2)+9,0)</f>
        <v>120869.1752686197</v>
      </c>
      <c r="R193" s="22">
        <f>Target_AM[[#This Row],[PROPORSI]]*VLOOKUP(Target_AM[[#This Row],[NIPNAS]],Target_CC[],COLUMN(D$2)+9,0)</f>
        <v>113574.83753210233</v>
      </c>
      <c r="S193" s="22">
        <f>Target_AM[[#This Row],[PROPORSI]]*VLOOKUP(Target_AM[[#This Row],[NIPNAS]],Target_CC[],COLUMN(E$2)+9,0)</f>
        <v>119331.43707567145</v>
      </c>
      <c r="T193" s="22">
        <f>Target_AM[[#This Row],[PROPORSI]]*VLOOKUP(Target_AM[[#This Row],[NIPNAS]],Target_CC[],COLUMN(F$2)+9,0)</f>
        <v>117739.54218234883</v>
      </c>
      <c r="U193" s="22">
        <f>Target_AM[[#This Row],[PROPORSI]]*VLOOKUP(Target_AM[[#This Row],[NIPNAS]],Target_CC[],COLUMN(G$2)+9,0)</f>
        <v>123371.82828226767</v>
      </c>
      <c r="V193" s="22">
        <f>Target_AM[[#This Row],[PROPORSI]]*VLOOKUP(Target_AM[[#This Row],[NIPNAS]],Target_CC[],COLUMN(H$2)+9,0)</f>
        <v>124601.46254893318</v>
      </c>
      <c r="W193" s="22">
        <f>Target_AM[[#This Row],[PROPORSI]]*VLOOKUP(Target_AM[[#This Row],[NIPNAS]],Target_CC[],COLUMN(I$2)+9,0)</f>
        <v>123006.5670009794</v>
      </c>
      <c r="X193" s="22">
        <f>Target_AM[[#This Row],[PROPORSI]]*VLOOKUP(Target_AM[[#This Row],[NIPNAS]],Target_CC[],COLUMN(J$2)+9,0)</f>
        <v>125481.2661236743</v>
      </c>
      <c r="Y193" s="22">
        <f>Target_AM[[#This Row],[PROPORSI]]*VLOOKUP(Target_AM[[#This Row],[NIPNAS]],Target_CC[],COLUMN(K$2)+9,0)</f>
        <v>124565.71881544903</v>
      </c>
      <c r="Z193" s="22">
        <f>Target_AM[[#This Row],[PROPORSI]]*VLOOKUP(Target_AM[[#This Row],[NIPNAS]],Target_CC[],COLUMN(L$2)+9,0)</f>
        <v>117530.10399721013</v>
      </c>
      <c r="AA193" s="22">
        <f>Target_AM[[#This Row],[PROPORSI]]*VLOOKUP(Target_AM[[#This Row],[NIPNAS]],Target_CC[],COLUMN(M$2)+9,0)</f>
        <v>1434239.9999999998</v>
      </c>
      <c r="AB193" s="22">
        <f>Target_AM[[#This Row],[PROPORSI]]*VLOOKUP(Target_AM[[#This Row],[NIPNAS]],Target_CC[],COLUMN(N$2)+9,0)</f>
        <v>1831922.1176583022</v>
      </c>
      <c r="AC193" s="22">
        <f>Target_AM[[#This Row],[PROPORSI]]*VLOOKUP(Target_AM[[#This Row],[NIPNAS]],Target_CC[],COLUMN(O$2)+9,0)</f>
        <v>1863917.2312813462</v>
      </c>
      <c r="AD193" s="22">
        <f>Target_AM[[#This Row],[PROPORSI]]*VLOOKUP(Target_AM[[#This Row],[NIPNAS]],Target_CC[],COLUMN(P$2)+9,0)</f>
        <v>1992759.5915968185</v>
      </c>
      <c r="AE193" s="22">
        <f>Target_AM[[#This Row],[PROPORSI]]*VLOOKUP(Target_AM[[#This Row],[NIPNAS]],Target_CC[],COLUMN(Q$2)+9,0)</f>
        <v>1872498.4790634769</v>
      </c>
      <c r="AF193" s="22">
        <f>Target_AM[[#This Row],[PROPORSI]]*VLOOKUP(Target_AM[[#This Row],[NIPNAS]],Target_CC[],COLUMN(R$2)+9,0)</f>
        <v>1967407.035607649</v>
      </c>
      <c r="AG193" s="22">
        <f>Target_AM[[#This Row],[PROPORSI]]*VLOOKUP(Target_AM[[#This Row],[NIPNAS]],Target_CC[],COLUMN(S$2)+9,0)</f>
        <v>1941161.602804516</v>
      </c>
      <c r="AH193" s="22">
        <f>Target_AM[[#This Row],[PROPORSI]]*VLOOKUP(Target_AM[[#This Row],[NIPNAS]],Target_CC[],COLUMN(T$2)+9,0)</f>
        <v>2034020.6144035198</v>
      </c>
      <c r="AI193" s="22">
        <f>Target_AM[[#This Row],[PROPORSI]]*VLOOKUP(Target_AM[[#This Row],[NIPNAS]],Target_CC[],COLUMN(U$2)+9,0)</f>
        <v>2054293.4877279887</v>
      </c>
      <c r="AJ193" s="22">
        <f>Target_AM[[#This Row],[PROPORSI]]*VLOOKUP(Target_AM[[#This Row],[NIPNAS]],Target_CC[],COLUMN(V$2)+9,0)</f>
        <v>2027998.5833926476</v>
      </c>
      <c r="AK193" s="22">
        <f>Target_AM[[#This Row],[PROPORSI]]*VLOOKUP(Target_AM[[#This Row],[NIPNAS]],Target_CC[],COLUMN(W$2)+9,0)</f>
        <v>2068798.7328278264</v>
      </c>
      <c r="AL193" s="22">
        <f>Target_AM[[#This Row],[PROPORSI]]*VLOOKUP(Target_AM[[#This Row],[NIPNAS]],Target_CC[],COLUMN(X$2)+9,0)</f>
        <v>2053704.1838994341</v>
      </c>
      <c r="AM193" s="22">
        <f>Target_AM[[#This Row],[PROPORSI]]*VLOOKUP(Target_AM[[#This Row],[NIPNAS]],Target_CC[],COLUMN(Y$2)+9,0)</f>
        <v>1937708.613642025</v>
      </c>
      <c r="AN193" s="22">
        <f>Target_AM[[#This Row],[PROPORSI]]*VLOOKUP(Target_AM[[#This Row],[NIPNAS]],Target_CC[],COLUMN(Z$2)+9,0)</f>
        <v>23646190.273905549</v>
      </c>
      <c r="AO193" s="22">
        <f>Target_AM[[#This Row],[PROPORSI]]*VLOOKUP(Target_AM[[#This Row],[NIPNAS]],Target_CC[],COLUMN(AA$2)+9,0)</f>
        <v>1943035.8297445022</v>
      </c>
      <c r="AP193" s="22">
        <f>Target_AM[[#This Row],[PROPORSI]]*VLOOKUP(Target_AM[[#This Row],[NIPNAS]],Target_CC[],COLUMN(AB$2)+9,0)</f>
        <v>1976971.5803678902</v>
      </c>
      <c r="AQ193" s="22">
        <f>Target_AM[[#This Row],[PROPORSI]]*VLOOKUP(Target_AM[[#This Row],[NIPNAS]],Target_CC[],COLUMN(AC$2)+9,0)</f>
        <v>2113628.7668654383</v>
      </c>
      <c r="AR193" s="22">
        <f>Target_AM[[#This Row],[PROPORSI]]*VLOOKUP(Target_AM[[#This Row],[NIPNAS]],Target_CC[],COLUMN(AD$2)+9,0)</f>
        <v>1986073.3165955793</v>
      </c>
      <c r="AS193" s="22">
        <f>Target_AM[[#This Row],[PROPORSI]]*VLOOKUP(Target_AM[[#This Row],[NIPNAS]],Target_CC[],COLUMN(AE$2)+9,0)</f>
        <v>2086738.4726833205</v>
      </c>
      <c r="AT193" s="22">
        <f>Target_AM[[#This Row],[PROPORSI]]*VLOOKUP(Target_AM[[#This Row],[NIPNAS]],Target_CC[],COLUMN(AF$2)+9,0)</f>
        <v>2058901.1449868649</v>
      </c>
      <c r="AU193" s="22">
        <f>Target_AM[[#This Row],[PROPORSI]]*VLOOKUP(Target_AM[[#This Row],[NIPNAS]],Target_CC[],COLUMN(AG$2)+9,0)</f>
        <v>2157392.4426857876</v>
      </c>
      <c r="AV193" s="22">
        <f>Target_AM[[#This Row],[PROPORSI]]*VLOOKUP(Target_AM[[#This Row],[NIPNAS]],Target_CC[],COLUMN(AH$2)+9,0)</f>
        <v>2178894.950276922</v>
      </c>
      <c r="AW193" s="22">
        <f>Target_AM[[#This Row],[PROPORSI]]*VLOOKUP(Target_AM[[#This Row],[NIPNAS]],Target_CC[],COLUMN(AI$2)+9,0)</f>
        <v>2151005.1503936271</v>
      </c>
      <c r="AX193" s="22">
        <f>Target_AM[[#This Row],[PROPORSI]]*VLOOKUP(Target_AM[[#This Row],[NIPNAS]],Target_CC[],COLUMN(AJ$2)+9,0)</f>
        <v>2194279.9989515007</v>
      </c>
      <c r="AY193" s="22">
        <f>Target_AM[[#This Row],[PROPORSI]]*VLOOKUP(Target_AM[[#This Row],[NIPNAS]],Target_CC[],COLUMN(AK$2)+9,0)</f>
        <v>2178269.902714883</v>
      </c>
      <c r="AZ193" s="22">
        <f>Target_AM[[#This Row],[PROPORSI]]*VLOOKUP(Target_AM[[#This Row],[NIPNAS]],Target_CC[],COLUMN(AL$2)+9,0)</f>
        <v>2055238.7176392351</v>
      </c>
      <c r="BA193" s="22">
        <f>Target_AM[[#This Row],[PROPORSI]]*VLOOKUP(Target_AM[[#This Row],[NIPNAS]],Target_CC[],COLUMN(AM$2)+9,0)</f>
        <v>25080430.273905549</v>
      </c>
      <c r="BB193" s="22">
        <f>Target_AM[[#This Row],[PROPORSI]]*VLOOKUP(Target_AM[[#This Row],[NIPNAS]],Target_CC[],COLUMN(AN$2)+9,0)</f>
        <v>0</v>
      </c>
      <c r="BC193" s="22">
        <f>Target_AM[[#This Row],[PROPORSI]]*VLOOKUP(Target_AM[[#This Row],[NIPNAS]],Target_CC[],COLUMN(AO$2)+9,0)</f>
        <v>0</v>
      </c>
      <c r="BD193" s="22">
        <f>Target_AM[[#This Row],[PROPORSI]]*VLOOKUP(Target_AM[[#This Row],[NIPNAS]],Target_CC[],COLUMN(AP$2)+9,0)</f>
        <v>0</v>
      </c>
      <c r="BE193" s="22">
        <f>Target_AM[[#This Row],[PROPORSI]]*VLOOKUP(Target_AM[[#This Row],[NIPNAS]],Target_CC[],COLUMN(AQ$2)+9,0)</f>
        <v>0</v>
      </c>
      <c r="BF193" s="22">
        <f>Target_AM[[#This Row],[PROPORSI]]*VLOOKUP(Target_AM[[#This Row],[NIPNAS]],Target_CC[],COLUMN(AR$2)+9,0)</f>
        <v>0</v>
      </c>
      <c r="BG193" s="22">
        <f>Target_AM[[#This Row],[PROPORSI]]*VLOOKUP(Target_AM[[#This Row],[NIPNAS]],Target_CC[],COLUMN(AS$2)+9,0)</f>
        <v>0</v>
      </c>
      <c r="BH193" s="22">
        <f>Target_AM[[#This Row],[PROPORSI]]*VLOOKUP(Target_AM[[#This Row],[NIPNAS]],Target_CC[],COLUMN(AT$2)+9,0)</f>
        <v>0</v>
      </c>
      <c r="BI193" s="22">
        <f>Target_AM[[#This Row],[PROPORSI]]*VLOOKUP(Target_AM[[#This Row],[NIPNAS]],Target_CC[],COLUMN(AU$2)+9,0)</f>
        <v>0</v>
      </c>
      <c r="BJ193" s="22">
        <f>Target_AM[[#This Row],[PROPORSI]]*VLOOKUP(Target_AM[[#This Row],[NIPNAS]],Target_CC[],COLUMN(AV$2)+9,0)</f>
        <v>0</v>
      </c>
      <c r="BK193" s="22">
        <f>Target_AM[[#This Row],[PROPORSI]]*VLOOKUP(Target_AM[[#This Row],[NIPNAS]],Target_CC[],COLUMN(AW$2)+9,0)</f>
        <v>0</v>
      </c>
      <c r="BL193" s="22">
        <f>Target_AM[[#This Row],[PROPORSI]]*VLOOKUP(Target_AM[[#This Row],[NIPNAS]],Target_CC[],COLUMN(AX$2)+9,0)</f>
        <v>0</v>
      </c>
      <c r="BM193" s="22">
        <f>Target_AM[[#This Row],[PROPORSI]]*VLOOKUP(Target_AM[[#This Row],[NIPNAS]],Target_CC[],COLUMN(AY$2)+9,0)</f>
        <v>0</v>
      </c>
      <c r="BN193" s="22">
        <f>Target_AM[[#This Row],[PROPORSI]]*VLOOKUP(Target_AM[[#This Row],[NIPNAS]],Target_CC[],COLUMN(AZ$2)+9,0)</f>
        <v>0</v>
      </c>
      <c r="BO193" s="22">
        <f>Target_AM[[#This Row],[PROPORSI]]*VLOOKUP(Target_AM[[#This Row],[NIPNAS]],Target_CC[],COLUMN(BA$2)+9,0)</f>
        <v>275533</v>
      </c>
      <c r="BP193" s="22">
        <f>Target_AM[[#This Row],[PROPORSI]]*VLOOKUP(Target_AM[[#This Row],[NIPNAS]],Target_CC[],COLUMN(BB$2)+9,0)</f>
        <v>284283</v>
      </c>
      <c r="BQ193" s="22">
        <f>Target_AM[[#This Row],[PROPORSI]]*VLOOKUP(Target_AM[[#This Row],[NIPNAS]],Target_CC[],COLUMN(BC$2)+9,0)</f>
        <v>421898</v>
      </c>
      <c r="BR193" s="22">
        <f>Target_AM[[#This Row],[PROPORSI]]*VLOOKUP(Target_AM[[#This Row],[NIPNAS]],Target_CC[],COLUMN(BD$2)+9,0)</f>
        <v>244697</v>
      </c>
      <c r="BS193" s="22">
        <f>Target_AM[[#This Row],[PROPORSI]]*VLOOKUP(Target_AM[[#This Row],[NIPNAS]],Target_CC[],COLUMN(BE$2)+9,0)</f>
        <v>244697</v>
      </c>
      <c r="BT193" s="22">
        <f>Target_AM[[#This Row],[PROPORSI]]*VLOOKUP(Target_AM[[#This Row],[NIPNAS]],Target_CC[],COLUMN(BF$2)+9,0)</f>
        <v>244697</v>
      </c>
      <c r="BU193" s="22">
        <f>Target_AM[[#This Row],[PROPORSI]]*VLOOKUP(Target_AM[[#This Row],[NIPNAS]],Target_CC[],COLUMN(BG$2)+9,0)</f>
        <v>244697</v>
      </c>
      <c r="BV193" s="22">
        <f>Target_AM[[#This Row],[PROPORSI]]*VLOOKUP(Target_AM[[#This Row],[NIPNAS]],Target_CC[],COLUMN(BH$2)+9,0)</f>
        <v>244697</v>
      </c>
      <c r="BW193" s="22">
        <f>Target_AM[[#This Row],[PROPORSI]]*VLOOKUP(Target_AM[[#This Row],[NIPNAS]],Target_CC[],COLUMN(BI$2)+9,0)</f>
        <v>244697</v>
      </c>
      <c r="BX193" s="22">
        <f>Target_AM[[#This Row],[PROPORSI]]*VLOOKUP(Target_AM[[#This Row],[NIPNAS]],Target_CC[],COLUMN(BJ$2)+9,0)</f>
        <v>244697</v>
      </c>
      <c r="BY193" s="22">
        <f>Target_AM[[#This Row],[PROPORSI]]*VLOOKUP(Target_AM[[#This Row],[NIPNAS]],Target_CC[],COLUMN(BK$2)+9,0)</f>
        <v>244697</v>
      </c>
      <c r="BZ193" s="22">
        <f>Target_AM[[#This Row],[PROPORSI]]*VLOOKUP(Target_AM[[#This Row],[NIPNAS]],Target_CC[],COLUMN(BL$2)+9,0)</f>
        <v>244697</v>
      </c>
      <c r="CA193" s="22">
        <f>Target_AM[[#This Row],[PROPORSI]]*VLOOKUP(Target_AM[[#This Row],[NIPNAS]],Target_CC[],COLUMN(BM$2)+9,0)</f>
        <v>3183987</v>
      </c>
      <c r="CB193" s="22">
        <f>Target_AM[[#This Row],[PROPORSI]]*VLOOKUP(Target_AM[[#This Row],[NIPNAS]],Target_CC[],COLUMN(BN$2)+9,0)</f>
        <v>0</v>
      </c>
      <c r="CC193" s="22">
        <f>Target_AM[[#This Row],[PROPORSI]]*VLOOKUP(Target_AM[[#This Row],[NIPNAS]],Target_CC[],COLUMN(BO$2)+9,0)</f>
        <v>0</v>
      </c>
      <c r="CD193" s="22">
        <f>Target_AM[[#This Row],[PROPORSI]]*VLOOKUP(Target_AM[[#This Row],[NIPNAS]],Target_CC[],COLUMN(BP$2)+9,0)</f>
        <v>0</v>
      </c>
      <c r="CE193" s="22">
        <f>Target_AM[[#This Row],[PROPORSI]]*VLOOKUP(Target_AM[[#This Row],[NIPNAS]],Target_CC[],COLUMN(BQ$2)+9,0)</f>
        <v>0</v>
      </c>
      <c r="CF193" s="22">
        <f>Target_AM[[#This Row],[PROPORSI]]*VLOOKUP(Target_AM[[#This Row],[NIPNAS]],Target_CC[],COLUMN(BR$2)+9,0)</f>
        <v>0</v>
      </c>
      <c r="CG193" s="22">
        <f>Target_AM[[#This Row],[PROPORSI]]*VLOOKUP(Target_AM[[#This Row],[NIPNAS]],Target_CC[],COLUMN(BS$2)+9,0)</f>
        <v>0</v>
      </c>
      <c r="CH193" s="22">
        <f>Target_AM[[#This Row],[PROPORSI]]*VLOOKUP(Target_AM[[#This Row],[NIPNAS]],Target_CC[],COLUMN(BT$2)+9,0)</f>
        <v>0</v>
      </c>
      <c r="CI193" s="22">
        <f>Target_AM[[#This Row],[PROPORSI]]*VLOOKUP(Target_AM[[#This Row],[NIPNAS]],Target_CC[],COLUMN(BU$2)+9,0)</f>
        <v>0</v>
      </c>
      <c r="CJ193" s="22">
        <f>Target_AM[[#This Row],[PROPORSI]]*VLOOKUP(Target_AM[[#This Row],[NIPNAS]],Target_CC[],COLUMN(BV$2)+9,0)</f>
        <v>0</v>
      </c>
      <c r="CK193" s="22">
        <f>Target_AM[[#This Row],[PROPORSI]]*VLOOKUP(Target_AM[[#This Row],[NIPNAS]],Target_CC[],COLUMN(BW$2)+9,0)</f>
        <v>0</v>
      </c>
      <c r="CL193" s="22">
        <f>Target_AM[[#This Row],[PROPORSI]]*VLOOKUP(Target_AM[[#This Row],[NIPNAS]],Target_CC[],COLUMN(BX$2)+9,0)</f>
        <v>0</v>
      </c>
      <c r="CM193" s="22">
        <f>Target_AM[[#This Row],[PROPORSI]]*VLOOKUP(Target_AM[[#This Row],[NIPNAS]],Target_CC[],COLUMN(BY$2)+9,0)</f>
        <v>0</v>
      </c>
      <c r="CN193" s="22">
        <f>Target_AM[[#This Row],[PROPORSI]]*VLOOKUP(Target_AM[[#This Row],[NIPNAS]],Target_CC[],COLUMN(BZ$2)+9,0)</f>
        <v>0</v>
      </c>
      <c r="CO193" s="22">
        <f>Target_AM[[#This Row],[PROPORSI]]*VLOOKUP(Target_AM[[#This Row],[NIPNAS]],Target_CC[],COLUMN(CA$2)+9,0)</f>
        <v>239400</v>
      </c>
      <c r="CP193" s="22">
        <f>Target_AM[[#This Row],[PROPORSI]]*VLOOKUP(Target_AM[[#This Row],[NIPNAS]],Target_CC[],COLUMN(CB$2)+9,0)</f>
        <v>257780</v>
      </c>
      <c r="CQ193" s="22">
        <f>Target_AM[[#This Row],[PROPORSI]]*VLOOKUP(Target_AM[[#This Row],[NIPNAS]],Target_CC[],COLUMN(CC$2)+9,0)</f>
        <v>244697</v>
      </c>
      <c r="CR193" s="22">
        <f>Target_AM[[#This Row],[PROPORSI]]*VLOOKUP(Target_AM[[#This Row],[NIPNAS]],Target_CC[],COLUMN(CD$2)+9,0)</f>
        <v>244697</v>
      </c>
      <c r="CS193" s="22">
        <f>Target_AM[[#This Row],[PROPORSI]]*VLOOKUP(Target_AM[[#This Row],[NIPNAS]],Target_CC[],COLUMN(CE$2)+9,0)</f>
        <v>244697</v>
      </c>
      <c r="CT193" s="22">
        <f>Target_AM[[#This Row],[PROPORSI]]*VLOOKUP(Target_AM[[#This Row],[NIPNAS]],Target_CC[],COLUMN(CF$2)+9,0)</f>
        <v>244697</v>
      </c>
      <c r="CU193" s="22">
        <f>Target_AM[[#This Row],[PROPORSI]]*VLOOKUP(Target_AM[[#This Row],[NIPNAS]],Target_CC[],COLUMN(CG$2)+9,0)</f>
        <v>244697</v>
      </c>
      <c r="CV193" s="22">
        <f>Target_AM[[#This Row],[PROPORSI]]*VLOOKUP(Target_AM[[#This Row],[NIPNAS]],Target_CC[],COLUMN(CH$2)+9,0)</f>
        <v>244697</v>
      </c>
      <c r="CW193" s="22">
        <f>Target_AM[[#This Row],[PROPORSI]]*VLOOKUP(Target_AM[[#This Row],[NIPNAS]],Target_CC[],COLUMN(CI$2)+9,0)</f>
        <v>244697</v>
      </c>
      <c r="CX193" s="22">
        <f>Target_AM[[#This Row],[PROPORSI]]*VLOOKUP(Target_AM[[#This Row],[NIPNAS]],Target_CC[],COLUMN(CJ$2)+9,0)</f>
        <v>244697</v>
      </c>
      <c r="CY193" s="22">
        <f>Target_AM[[#This Row],[PROPORSI]]*VLOOKUP(Target_AM[[#This Row],[NIPNAS]],Target_CC[],COLUMN(CK$2)+9,0)</f>
        <v>244697</v>
      </c>
      <c r="CZ193" s="22">
        <f>Target_AM[[#This Row],[PROPORSI]]*VLOOKUP(Target_AM[[#This Row],[NIPNAS]],Target_CC[],COLUMN(CL$2)+9,0)</f>
        <v>244697</v>
      </c>
      <c r="DA193" s="22">
        <f>Target_AM[[#This Row],[PROPORSI]]*VLOOKUP(Target_AM[[#This Row],[NIPNAS]],Target_CC[],COLUMN(CM$2)+9,0)</f>
        <v>2944150</v>
      </c>
      <c r="DB193" s="22">
        <f>Target_AM[[#This Row],[PROPORSI]]*VLOOKUP(Target_AM[[#This Row],[NIPNAS]],Target_CC[],COLUMN(CN$2)+9,0)</f>
        <v>0</v>
      </c>
      <c r="DC193" s="22">
        <f>Target_AM[[#This Row],[PROPORSI]]*VLOOKUP(Target_AM[[#This Row],[NIPNAS]],Target_CC[],COLUMN(CO$2)+9,0)</f>
        <v>0</v>
      </c>
      <c r="DD193" s="22">
        <f>Target_AM[[#This Row],[PROPORSI]]*VLOOKUP(Target_AM[[#This Row],[NIPNAS]],Target_CC[],COLUMN(CP$2)+9,0)</f>
        <v>0</v>
      </c>
      <c r="DE193" s="22">
        <f>Target_AM[[#This Row],[PROPORSI]]*VLOOKUP(Target_AM[[#This Row],[NIPNAS]],Target_CC[],COLUMN(CQ$2)+9,0)</f>
        <v>0</v>
      </c>
      <c r="DF193" s="22">
        <f>Target_AM[[#This Row],[PROPORSI]]*VLOOKUP(Target_AM[[#This Row],[NIPNAS]],Target_CC[],COLUMN(CR$2)+9,0)</f>
        <v>0</v>
      </c>
      <c r="DG193" s="22">
        <f>Target_AM[[#This Row],[PROPORSI]]*VLOOKUP(Target_AM[[#This Row],[NIPNAS]],Target_CC[],COLUMN(CS$2)+9,0)</f>
        <v>0</v>
      </c>
      <c r="DH193" s="22">
        <f>Target_AM[[#This Row],[PROPORSI]]*VLOOKUP(Target_AM[[#This Row],[NIPNAS]],Target_CC[],COLUMN(CT$2)+9,0)</f>
        <v>0</v>
      </c>
      <c r="DI193" s="22">
        <f>Target_AM[[#This Row],[PROPORSI]]*VLOOKUP(Target_AM[[#This Row],[NIPNAS]],Target_CC[],COLUMN(CU$2)+9,0)</f>
        <v>0</v>
      </c>
      <c r="DJ193" s="22">
        <f>Target_AM[[#This Row],[PROPORSI]]*VLOOKUP(Target_AM[[#This Row],[NIPNAS]],Target_CC[],COLUMN(CV$2)+9,0)</f>
        <v>0</v>
      </c>
      <c r="DK193" s="22">
        <f>Target_AM[[#This Row],[PROPORSI]]*VLOOKUP(Target_AM[[#This Row],[NIPNAS]],Target_CC[],COLUMN(CW$2)+9,0)</f>
        <v>0</v>
      </c>
      <c r="DL193" s="22">
        <f>Target_AM[[#This Row],[PROPORSI]]*VLOOKUP(Target_AM[[#This Row],[NIPNAS]],Target_CC[],COLUMN(CX$2)+9,0)</f>
        <v>0</v>
      </c>
      <c r="DM193" s="22">
        <f>Target_AM[[#This Row],[PROPORSI]]*VLOOKUP(Target_AM[[#This Row],[NIPNAS]],Target_CC[],COLUMN(CY$2)+9,0)</f>
        <v>0</v>
      </c>
      <c r="DN193" s="22">
        <f>Target_AM[[#This Row],[PROPORSI]]*VLOOKUP(Target_AM[[#This Row],[NIPNAS]],Target_CC[],COLUMN(CZ$2)+9,0)</f>
        <v>0</v>
      </c>
      <c r="DO193" s="22">
        <f>Target_AM[[#This Row],[PROPORSI]]*VLOOKUP(Target_AM[[#This Row],[NIPNAS]],Target_CC[],COLUMN(DA$2)+9,0)</f>
        <v>0</v>
      </c>
      <c r="DP193" s="22">
        <f>Target_AM[[#This Row],[PROPORSI]]*VLOOKUP(Target_AM[[#This Row],[NIPNAS]],Target_CC[],COLUMN(DB$2)+9,0)</f>
        <v>0</v>
      </c>
      <c r="DQ193" s="22">
        <f>Target_AM[[#This Row],[PROPORSI]]*VLOOKUP(Target_AM[[#This Row],[NIPNAS]],Target_CC[],COLUMN(DC$2)+9,0)</f>
        <v>0</v>
      </c>
      <c r="DR193" s="22">
        <f>Target_AM[[#This Row],[PROPORSI]]*VLOOKUP(Target_AM[[#This Row],[NIPNAS]],Target_CC[],COLUMN(DD$2)+9,0)</f>
        <v>0</v>
      </c>
      <c r="DS193" s="22">
        <f>Target_AM[[#This Row],[PROPORSI]]*VLOOKUP(Target_AM[[#This Row],[NIPNAS]],Target_CC[],COLUMN(DE$2)+9,0)</f>
        <v>0</v>
      </c>
      <c r="DT193" s="22">
        <f>Target_AM[[#This Row],[PROPORSI]]*VLOOKUP(Target_AM[[#This Row],[NIPNAS]],Target_CC[],COLUMN(DF$2)+9,0)</f>
        <v>0</v>
      </c>
      <c r="DU193" s="22">
        <f>Target_AM[[#This Row],[PROPORSI]]*VLOOKUP(Target_AM[[#This Row],[NIPNAS]],Target_CC[],COLUMN(DG$2)+9,0)</f>
        <v>0</v>
      </c>
      <c r="DV193" s="22">
        <f>Target_AM[[#This Row],[PROPORSI]]*VLOOKUP(Target_AM[[#This Row],[NIPNAS]],Target_CC[],COLUMN(DH$2)+9,0)</f>
        <v>0</v>
      </c>
      <c r="DW193" s="22">
        <f>Target_AM[[#This Row],[PROPORSI]]*VLOOKUP(Target_AM[[#This Row],[NIPNAS]],Target_CC[],COLUMN(DI$2)+9,0)</f>
        <v>0</v>
      </c>
      <c r="DX193" s="22">
        <f>Target_AM[[#This Row],[PROPORSI]]*VLOOKUP(Target_AM[[#This Row],[NIPNAS]],Target_CC[],COLUMN(DJ$2)+9,0)</f>
        <v>0</v>
      </c>
      <c r="DY193" s="22">
        <f>Target_AM[[#This Row],[PROPORSI]]*VLOOKUP(Target_AM[[#This Row],[NIPNAS]],Target_CC[],COLUMN(DK$2)+9,0)</f>
        <v>0</v>
      </c>
      <c r="DZ193" s="22">
        <f>Target_AM[[#This Row],[PROPORSI]]*VLOOKUP(Target_AM[[#This Row],[NIPNAS]],Target_CC[],COLUMN(DL$2)+9,0)</f>
        <v>0</v>
      </c>
      <c r="EA193" s="22">
        <f>Target_AM[[#This Row],[PROPORSI]]*VLOOKUP(Target_AM[[#This Row],[NIPNAS]],Target_CC[],COLUMN(DM$2)+9,0)</f>
        <v>0</v>
      </c>
    </row>
    <row r="194" spans="2:131" x14ac:dyDescent="0.3">
      <c r="B194">
        <v>403613</v>
      </c>
      <c r="C194" t="s">
        <v>1003</v>
      </c>
      <c r="D194">
        <v>1</v>
      </c>
      <c r="E194" s="8">
        <v>45658</v>
      </c>
      <c r="F194">
        <v>19068345</v>
      </c>
      <c r="G194" t="s">
        <v>461</v>
      </c>
      <c r="J194" t="s">
        <v>363</v>
      </c>
      <c r="K194" t="s">
        <v>25</v>
      </c>
      <c r="L194" t="s">
        <v>159</v>
      </c>
      <c r="M194" t="s">
        <v>29</v>
      </c>
      <c r="N194" s="23">
        <f>Target_AM[[#This Row],[PROPORSI]]*VLOOKUP(Target_AM[[#This Row],[NIPNAS]],Target_CC[],9,0)</f>
        <v>22869722.756110534</v>
      </c>
      <c r="O194" s="22">
        <f>Target_AM[[#This Row],[PROPORSI]]*VLOOKUP(Target_AM[[#This Row],[NIPNAS]],Target_CC[],COLUMN(A$2)+9,0)</f>
        <v>231150</v>
      </c>
      <c r="P194" s="22">
        <f>Target_AM[[#This Row],[PROPORSI]]*VLOOKUP(Target_AM[[#This Row],[NIPNAS]],Target_CC[],COLUMN(B$2)+9,0)</f>
        <v>231150</v>
      </c>
      <c r="Q194" s="22">
        <f>Target_AM[[#This Row],[PROPORSI]]*VLOOKUP(Target_AM[[#This Row],[NIPNAS]],Target_CC[],COLUMN(C$2)+9,0)</f>
        <v>221904</v>
      </c>
      <c r="R194" s="22">
        <f>Target_AM[[#This Row],[PROPORSI]]*VLOOKUP(Target_AM[[#This Row],[NIPNAS]],Target_CC[],COLUMN(D$2)+9,0)</f>
        <v>233369.04</v>
      </c>
      <c r="S194" s="22">
        <f>Target_AM[[#This Row],[PROPORSI]]*VLOOKUP(Target_AM[[#This Row],[NIPNAS]],Target_CC[],COLUMN(E$2)+9,0)</f>
        <v>221926.19039999999</v>
      </c>
      <c r="T194" s="22">
        <f>Target_AM[[#This Row],[PROPORSI]]*VLOOKUP(Target_AM[[#This Row],[NIPNAS]],Target_CC[],COLUMN(F$2)+9,0)</f>
        <v>221811.76190400001</v>
      </c>
      <c r="U194" s="22">
        <f>Target_AM[[#This Row],[PROPORSI]]*VLOOKUP(Target_AM[[#This Row],[NIPNAS]],Target_CC[],COLUMN(G$2)+9,0)</f>
        <v>268040.61761904001</v>
      </c>
      <c r="V194" s="22">
        <f>Target_AM[[#This Row],[PROPORSI]]*VLOOKUP(Target_AM[[#This Row],[NIPNAS]],Target_CC[],COLUMN(H$2)+9,0)</f>
        <v>233830.40617619039</v>
      </c>
      <c r="W194" s="22">
        <f>Target_AM[[#This Row],[PROPORSI]]*VLOOKUP(Target_AM[[#This Row],[NIPNAS]],Target_CC[],COLUMN(I$2)+9,0)</f>
        <v>245045.80406176191</v>
      </c>
      <c r="X194" s="22">
        <f>Target_AM[[#This Row],[PROPORSI]]*VLOOKUP(Target_AM[[#This Row],[NIPNAS]],Target_CC[],COLUMN(J$2)+9,0)</f>
        <v>268272.95804061764</v>
      </c>
      <c r="Y194" s="22">
        <f>Target_AM[[#This Row],[PROPORSI]]*VLOOKUP(Target_AM[[#This Row],[NIPNAS]],Target_CC[],COLUMN(K$2)+9,0)</f>
        <v>233832.72958040619</v>
      </c>
      <c r="Z194" s="22">
        <f>Target_AM[[#This Row],[PROPORSI]]*VLOOKUP(Target_AM[[#This Row],[NIPNAS]],Target_CC[],COLUMN(L$2)+9,0)</f>
        <v>256603.32729580411</v>
      </c>
      <c r="AA194" s="22">
        <f>Target_AM[[#This Row],[PROPORSI]]*VLOOKUP(Target_AM[[#This Row],[NIPNAS]],Target_CC[],COLUMN(M$2)+9,0)</f>
        <v>2866936.8350778199</v>
      </c>
      <c r="AB194" s="22">
        <f>Target_AM[[#This Row],[PROPORSI]]*VLOOKUP(Target_AM[[#This Row],[NIPNAS]],Target_CC[],COLUMN(N$2)+9,0)</f>
        <v>222750.83404025857</v>
      </c>
      <c r="AC194" s="22">
        <f>Target_AM[[#This Row],[PROPORSI]]*VLOOKUP(Target_AM[[#This Row],[NIPNAS]],Target_CC[],COLUMN(O$2)+9,0)</f>
        <v>1303086.8541238632</v>
      </c>
      <c r="AD194" s="22">
        <f>Target_AM[[#This Row],[PROPORSI]]*VLOOKUP(Target_AM[[#This Row],[NIPNAS]],Target_CC[],COLUMN(P$2)+9,0)</f>
        <v>1190610.7404218682</v>
      </c>
      <c r="AE194" s="22">
        <f>Target_AM[[#This Row],[PROPORSI]]*VLOOKUP(Target_AM[[#This Row],[NIPNAS]],Target_CC[],COLUMN(Q$2)+9,0)</f>
        <v>821825.21250363626</v>
      </c>
      <c r="AF194" s="22">
        <f>Target_AM[[#This Row],[PROPORSI]]*VLOOKUP(Target_AM[[#This Row],[NIPNAS]],Target_CC[],COLUMN(R$2)+9,0)</f>
        <v>1110462.1114868112</v>
      </c>
      <c r="AG194" s="22">
        <f>Target_AM[[#This Row],[PROPORSI]]*VLOOKUP(Target_AM[[#This Row],[NIPNAS]],Target_CC[],COLUMN(S$2)+9,0)</f>
        <v>1605435.7710812767</v>
      </c>
      <c r="AH194" s="22">
        <f>Target_AM[[#This Row],[PROPORSI]]*VLOOKUP(Target_AM[[#This Row],[NIPNAS]],Target_CC[],COLUMN(T$2)+9,0)</f>
        <v>1889358.8846794709</v>
      </c>
      <c r="AI194" s="22">
        <f>Target_AM[[#This Row],[PROPORSI]]*VLOOKUP(Target_AM[[#This Row],[NIPNAS]],Target_CC[],COLUMN(U$2)+9,0)</f>
        <v>2087327.6778167253</v>
      </c>
      <c r="AJ194" s="22">
        <f>Target_AM[[#This Row],[PROPORSI]]*VLOOKUP(Target_AM[[#This Row],[NIPNAS]],Target_CC[],COLUMN(V$2)+9,0)</f>
        <v>1709818.7266701774</v>
      </c>
      <c r="AK194" s="22">
        <f>Target_AM[[#This Row],[PROPORSI]]*VLOOKUP(Target_AM[[#This Row],[NIPNAS]],Target_CC[],COLUMN(W$2)+9,0)</f>
        <v>2103717.7048794818</v>
      </c>
      <c r="AL194" s="22">
        <f>Target_AM[[#This Row],[PROPORSI]]*VLOOKUP(Target_AM[[#This Row],[NIPNAS]],Target_CC[],COLUMN(X$2)+9,0)</f>
        <v>2832144.8348183115</v>
      </c>
      <c r="AM194" s="22">
        <f>Target_AM[[#This Row],[PROPORSI]]*VLOOKUP(Target_AM[[#This Row],[NIPNAS]],Target_CC[],COLUMN(Y$2)+9,0)</f>
        <v>1773513.6602537909</v>
      </c>
      <c r="AN194" s="22">
        <f>Target_AM[[#This Row],[PROPORSI]]*VLOOKUP(Target_AM[[#This Row],[NIPNAS]],Target_CC[],COLUMN(Z$2)+9,0)</f>
        <v>18650053.012775674</v>
      </c>
      <c r="AO194" s="22">
        <f>Target_AM[[#This Row],[PROPORSI]]*VLOOKUP(Target_AM[[#This Row],[NIPNAS]],Target_CC[],COLUMN(AA$2)+9,0)</f>
        <v>453900.83404025855</v>
      </c>
      <c r="AP194" s="22">
        <f>Target_AM[[#This Row],[PROPORSI]]*VLOOKUP(Target_AM[[#This Row],[NIPNAS]],Target_CC[],COLUMN(AB$2)+9,0)</f>
        <v>1534236.8541238632</v>
      </c>
      <c r="AQ194" s="22">
        <f>Target_AM[[#This Row],[PROPORSI]]*VLOOKUP(Target_AM[[#This Row],[NIPNAS]],Target_CC[],COLUMN(AC$2)+9,0)</f>
        <v>1412514.7404218682</v>
      </c>
      <c r="AR194" s="22">
        <f>Target_AM[[#This Row],[PROPORSI]]*VLOOKUP(Target_AM[[#This Row],[NIPNAS]],Target_CC[],COLUMN(AD$2)+9,0)</f>
        <v>1055194.2525036363</v>
      </c>
      <c r="AS194" s="22">
        <f>Target_AM[[#This Row],[PROPORSI]]*VLOOKUP(Target_AM[[#This Row],[NIPNAS]],Target_CC[],COLUMN(AE$2)+9,0)</f>
        <v>1332388.3018868112</v>
      </c>
      <c r="AT194" s="22">
        <f>Target_AM[[#This Row],[PROPORSI]]*VLOOKUP(Target_AM[[#This Row],[NIPNAS]],Target_CC[],COLUMN(AF$2)+9,0)</f>
        <v>1827247.5329852768</v>
      </c>
      <c r="AU194" s="22">
        <f>Target_AM[[#This Row],[PROPORSI]]*VLOOKUP(Target_AM[[#This Row],[NIPNAS]],Target_CC[],COLUMN(AG$2)+9,0)</f>
        <v>2157399.5022985111</v>
      </c>
      <c r="AV194" s="22">
        <f>Target_AM[[#This Row],[PROPORSI]]*VLOOKUP(Target_AM[[#This Row],[NIPNAS]],Target_CC[],COLUMN(AH$2)+9,0)</f>
        <v>2321158.0839929157</v>
      </c>
      <c r="AW194" s="22">
        <f>Target_AM[[#This Row],[PROPORSI]]*VLOOKUP(Target_AM[[#This Row],[NIPNAS]],Target_CC[],COLUMN(AI$2)+9,0)</f>
        <v>1954864.5307319392</v>
      </c>
      <c r="AX194" s="22">
        <f>Target_AM[[#This Row],[PROPORSI]]*VLOOKUP(Target_AM[[#This Row],[NIPNAS]],Target_CC[],COLUMN(AJ$2)+9,0)</f>
        <v>2371990.6629200997</v>
      </c>
      <c r="AY194" s="22">
        <f>Target_AM[[#This Row],[PROPORSI]]*VLOOKUP(Target_AM[[#This Row],[NIPNAS]],Target_CC[],COLUMN(AK$2)+9,0)</f>
        <v>3065977.5643987176</v>
      </c>
      <c r="AZ194" s="22">
        <f>Target_AM[[#This Row],[PROPORSI]]*VLOOKUP(Target_AM[[#This Row],[NIPNAS]],Target_CC[],COLUMN(AL$2)+9,0)</f>
        <v>2030116.9875495951</v>
      </c>
      <c r="BA194" s="22">
        <f>Target_AM[[#This Row],[PROPORSI]]*VLOOKUP(Target_AM[[#This Row],[NIPNAS]],Target_CC[],COLUMN(AM$2)+9,0)</f>
        <v>21516989.847853493</v>
      </c>
      <c r="BB194" s="22">
        <f>Target_AM[[#This Row],[PROPORSI]]*VLOOKUP(Target_AM[[#This Row],[NIPNAS]],Target_CC[],COLUMN(AN$2)+9,0)</f>
        <v>792396.75529236195</v>
      </c>
      <c r="BC194" s="22">
        <f>Target_AM[[#This Row],[PROPORSI]]*VLOOKUP(Target_AM[[#This Row],[NIPNAS]],Target_CC[],COLUMN(AO$2)+9,0)</f>
        <v>6032290.547343405</v>
      </c>
      <c r="BD194" s="22">
        <f>Target_AM[[#This Row],[PROPORSI]]*VLOOKUP(Target_AM[[#This Row],[NIPNAS]],Target_CC[],COLUMN(AP$2)+9,0)</f>
        <v>1721168.2227272117</v>
      </c>
      <c r="BE194" s="22">
        <f>Target_AM[[#This Row],[PROPORSI]]*VLOOKUP(Target_AM[[#This Row],[NIPNAS]],Target_CC[],COLUMN(AQ$2)+9,0)</f>
        <v>3730263.1812121775</v>
      </c>
      <c r="BF194" s="22">
        <f>Target_AM[[#This Row],[PROPORSI]]*VLOOKUP(Target_AM[[#This Row],[NIPNAS]],Target_CC[],COLUMN(AR$2)+9,0)</f>
        <v>4356146.5649457099</v>
      </c>
      <c r="BG194" s="22">
        <f>Target_AM[[#This Row],[PROPORSI]]*VLOOKUP(Target_AM[[#This Row],[NIPNAS]],Target_CC[],COLUMN(AS$2)+9,0)</f>
        <v>4727385.5144472579</v>
      </c>
      <c r="BH194" s="22">
        <f>Target_AM[[#This Row],[PROPORSI]]*VLOOKUP(Target_AM[[#This Row],[NIPNAS]],Target_CC[],COLUMN(AT$2)+9,0)</f>
        <v>304335.51175167295</v>
      </c>
      <c r="BI194" s="22">
        <f>Target_AM[[#This Row],[PROPORSI]]*VLOOKUP(Target_AM[[#This Row],[NIPNAS]],Target_CC[],COLUMN(AU$2)+9,0)</f>
        <v>6178364.2199487239</v>
      </c>
      <c r="BJ194" s="22">
        <f>Target_AM[[#This Row],[PROPORSI]]*VLOOKUP(Target_AM[[#This Row],[NIPNAS]],Target_CC[],COLUMN(AV$2)+9,0)</f>
        <v>2219161.1340547749</v>
      </c>
      <c r="BK194" s="22">
        <f>Target_AM[[#This Row],[PROPORSI]]*VLOOKUP(Target_AM[[#This Row],[NIPNAS]],Target_CC[],COLUMN(AW$2)+9,0)</f>
        <v>6294176.2929679696</v>
      </c>
      <c r="BL194" s="22">
        <f>Target_AM[[#This Row],[PROPORSI]]*VLOOKUP(Target_AM[[#This Row],[NIPNAS]],Target_CC[],COLUMN(AX$2)+9,0)</f>
        <v>4667404.7998496499</v>
      </c>
      <c r="BM194" s="22">
        <f>Target_AM[[#This Row],[PROPORSI]]*VLOOKUP(Target_AM[[#This Row],[NIPNAS]],Target_CC[],COLUMN(AY$2)+9,0)</f>
        <v>3677144.2621599752</v>
      </c>
      <c r="BN194" s="22">
        <f>Target_AM[[#This Row],[PROPORSI]]*VLOOKUP(Target_AM[[#This Row],[NIPNAS]],Target_CC[],COLUMN(AZ$2)+9,0)</f>
        <v>44700237.006700888</v>
      </c>
      <c r="BO194" s="22">
        <f>Target_AM[[#This Row],[PROPORSI]]*VLOOKUP(Target_AM[[#This Row],[NIPNAS]],Target_CC[],COLUMN(BA$2)+9,0)</f>
        <v>230650</v>
      </c>
      <c r="BP194" s="22">
        <f>Target_AM[[#This Row],[PROPORSI]]*VLOOKUP(Target_AM[[#This Row],[NIPNAS]],Target_CC[],COLUMN(BB$2)+9,0)</f>
        <v>174050</v>
      </c>
      <c r="BQ194" s="22">
        <f>Target_AM[[#This Row],[PROPORSI]]*VLOOKUP(Target_AM[[#This Row],[NIPNAS]],Target_CC[],COLUMN(BC$2)+9,0)</f>
        <v>174800</v>
      </c>
      <c r="BR194" s="22">
        <f>Target_AM[[#This Row],[PROPORSI]]*VLOOKUP(Target_AM[[#This Row],[NIPNAS]],Target_CC[],COLUMN(BD$2)+9,0)</f>
        <v>174800</v>
      </c>
      <c r="BS194" s="22">
        <f>Target_AM[[#This Row],[PROPORSI]]*VLOOKUP(Target_AM[[#This Row],[NIPNAS]],Target_CC[],COLUMN(BE$2)+9,0)</f>
        <v>174800</v>
      </c>
      <c r="BT194" s="22">
        <f>Target_AM[[#This Row],[PROPORSI]]*VLOOKUP(Target_AM[[#This Row],[NIPNAS]],Target_CC[],COLUMN(BF$2)+9,0)</f>
        <v>174800</v>
      </c>
      <c r="BU194" s="22">
        <f>Target_AM[[#This Row],[PROPORSI]]*VLOOKUP(Target_AM[[#This Row],[NIPNAS]],Target_CC[],COLUMN(BG$2)+9,0)</f>
        <v>174800</v>
      </c>
      <c r="BV194" s="22">
        <f>Target_AM[[#This Row],[PROPORSI]]*VLOOKUP(Target_AM[[#This Row],[NIPNAS]],Target_CC[],COLUMN(BH$2)+9,0)</f>
        <v>174800</v>
      </c>
      <c r="BW194" s="22">
        <f>Target_AM[[#This Row],[PROPORSI]]*VLOOKUP(Target_AM[[#This Row],[NIPNAS]],Target_CC[],COLUMN(BI$2)+9,0)</f>
        <v>174800</v>
      </c>
      <c r="BX194" s="22">
        <f>Target_AM[[#This Row],[PROPORSI]]*VLOOKUP(Target_AM[[#This Row],[NIPNAS]],Target_CC[],COLUMN(BJ$2)+9,0)</f>
        <v>174800</v>
      </c>
      <c r="BY194" s="22">
        <f>Target_AM[[#This Row],[PROPORSI]]*VLOOKUP(Target_AM[[#This Row],[NIPNAS]],Target_CC[],COLUMN(BK$2)+9,0)</f>
        <v>174800</v>
      </c>
      <c r="BZ194" s="22">
        <f>Target_AM[[#This Row],[PROPORSI]]*VLOOKUP(Target_AM[[#This Row],[NIPNAS]],Target_CC[],COLUMN(BL$2)+9,0)</f>
        <v>174800</v>
      </c>
      <c r="CA194" s="22">
        <f>Target_AM[[#This Row],[PROPORSI]]*VLOOKUP(Target_AM[[#This Row],[NIPNAS]],Target_CC[],COLUMN(BM$2)+9,0)</f>
        <v>2152700</v>
      </c>
      <c r="CB194" s="22">
        <f>Target_AM[[#This Row],[PROPORSI]]*VLOOKUP(Target_AM[[#This Row],[NIPNAS]],Target_CC[],COLUMN(BN$2)+9,0)</f>
        <v>0</v>
      </c>
      <c r="CC194" s="22">
        <f>Target_AM[[#This Row],[PROPORSI]]*VLOOKUP(Target_AM[[#This Row],[NIPNAS]],Target_CC[],COLUMN(BO$2)+9,0)</f>
        <v>0</v>
      </c>
      <c r="CD194" s="22">
        <f>Target_AM[[#This Row],[PROPORSI]]*VLOOKUP(Target_AM[[#This Row],[NIPNAS]],Target_CC[],COLUMN(BP$2)+9,0)</f>
        <v>0</v>
      </c>
      <c r="CE194" s="22">
        <f>Target_AM[[#This Row],[PROPORSI]]*VLOOKUP(Target_AM[[#This Row],[NIPNAS]],Target_CC[],COLUMN(BQ$2)+9,0)</f>
        <v>0</v>
      </c>
      <c r="CF194" s="22">
        <f>Target_AM[[#This Row],[PROPORSI]]*VLOOKUP(Target_AM[[#This Row],[NIPNAS]],Target_CC[],COLUMN(BR$2)+9,0)</f>
        <v>0</v>
      </c>
      <c r="CG194" s="22">
        <f>Target_AM[[#This Row],[PROPORSI]]*VLOOKUP(Target_AM[[#This Row],[NIPNAS]],Target_CC[],COLUMN(BS$2)+9,0)</f>
        <v>0</v>
      </c>
      <c r="CH194" s="22">
        <f>Target_AM[[#This Row],[PROPORSI]]*VLOOKUP(Target_AM[[#This Row],[NIPNAS]],Target_CC[],COLUMN(BT$2)+9,0)</f>
        <v>0</v>
      </c>
      <c r="CI194" s="22">
        <f>Target_AM[[#This Row],[PROPORSI]]*VLOOKUP(Target_AM[[#This Row],[NIPNAS]],Target_CC[],COLUMN(BU$2)+9,0)</f>
        <v>0</v>
      </c>
      <c r="CJ194" s="22">
        <f>Target_AM[[#This Row],[PROPORSI]]*VLOOKUP(Target_AM[[#This Row],[NIPNAS]],Target_CC[],COLUMN(BV$2)+9,0)</f>
        <v>0</v>
      </c>
      <c r="CK194" s="22">
        <f>Target_AM[[#This Row],[PROPORSI]]*VLOOKUP(Target_AM[[#This Row],[NIPNAS]],Target_CC[],COLUMN(BW$2)+9,0)</f>
        <v>0</v>
      </c>
      <c r="CL194" s="22">
        <f>Target_AM[[#This Row],[PROPORSI]]*VLOOKUP(Target_AM[[#This Row],[NIPNAS]],Target_CC[],COLUMN(BX$2)+9,0)</f>
        <v>0</v>
      </c>
      <c r="CM194" s="22">
        <f>Target_AM[[#This Row],[PROPORSI]]*VLOOKUP(Target_AM[[#This Row],[NIPNAS]],Target_CC[],COLUMN(BY$2)+9,0)</f>
        <v>0</v>
      </c>
      <c r="CN194" s="22">
        <f>Target_AM[[#This Row],[PROPORSI]]*VLOOKUP(Target_AM[[#This Row],[NIPNAS]],Target_CC[],COLUMN(BZ$2)+9,0)</f>
        <v>0</v>
      </c>
      <c r="CO194" s="22">
        <f>Target_AM[[#This Row],[PROPORSI]]*VLOOKUP(Target_AM[[#This Row],[NIPNAS]],Target_CC[],COLUMN(CA$2)+9,0)</f>
        <v>230650</v>
      </c>
      <c r="CP194" s="22">
        <f>Target_AM[[#This Row],[PROPORSI]]*VLOOKUP(Target_AM[[#This Row],[NIPNAS]],Target_CC[],COLUMN(CB$2)+9,0)</f>
        <v>174050</v>
      </c>
      <c r="CQ194" s="22">
        <f>Target_AM[[#This Row],[PROPORSI]]*VLOOKUP(Target_AM[[#This Row],[NIPNAS]],Target_CC[],COLUMN(CC$2)+9,0)</f>
        <v>174800</v>
      </c>
      <c r="CR194" s="22">
        <f>Target_AM[[#This Row],[PROPORSI]]*VLOOKUP(Target_AM[[#This Row],[NIPNAS]],Target_CC[],COLUMN(CD$2)+9,0)</f>
        <v>174800</v>
      </c>
      <c r="CS194" s="22">
        <f>Target_AM[[#This Row],[PROPORSI]]*VLOOKUP(Target_AM[[#This Row],[NIPNAS]],Target_CC[],COLUMN(CE$2)+9,0)</f>
        <v>174800</v>
      </c>
      <c r="CT194" s="22">
        <f>Target_AM[[#This Row],[PROPORSI]]*VLOOKUP(Target_AM[[#This Row],[NIPNAS]],Target_CC[],COLUMN(CF$2)+9,0)</f>
        <v>174800</v>
      </c>
      <c r="CU194" s="22">
        <f>Target_AM[[#This Row],[PROPORSI]]*VLOOKUP(Target_AM[[#This Row],[NIPNAS]],Target_CC[],COLUMN(CG$2)+9,0)</f>
        <v>174800</v>
      </c>
      <c r="CV194" s="22">
        <f>Target_AM[[#This Row],[PROPORSI]]*VLOOKUP(Target_AM[[#This Row],[NIPNAS]],Target_CC[],COLUMN(CH$2)+9,0)</f>
        <v>174800</v>
      </c>
      <c r="CW194" s="22">
        <f>Target_AM[[#This Row],[PROPORSI]]*VLOOKUP(Target_AM[[#This Row],[NIPNAS]],Target_CC[],COLUMN(CI$2)+9,0)</f>
        <v>174800</v>
      </c>
      <c r="CX194" s="22">
        <f>Target_AM[[#This Row],[PROPORSI]]*VLOOKUP(Target_AM[[#This Row],[NIPNAS]],Target_CC[],COLUMN(CJ$2)+9,0)</f>
        <v>174800</v>
      </c>
      <c r="CY194" s="22">
        <f>Target_AM[[#This Row],[PROPORSI]]*VLOOKUP(Target_AM[[#This Row],[NIPNAS]],Target_CC[],COLUMN(CK$2)+9,0)</f>
        <v>174800</v>
      </c>
      <c r="CZ194" s="22">
        <f>Target_AM[[#This Row],[PROPORSI]]*VLOOKUP(Target_AM[[#This Row],[NIPNAS]],Target_CC[],COLUMN(CL$2)+9,0)</f>
        <v>174800</v>
      </c>
      <c r="DA194" s="22">
        <f>Target_AM[[#This Row],[PROPORSI]]*VLOOKUP(Target_AM[[#This Row],[NIPNAS]],Target_CC[],COLUMN(CM$2)+9,0)</f>
        <v>2152700</v>
      </c>
      <c r="DB194" s="22">
        <f>Target_AM[[#This Row],[PROPORSI]]*VLOOKUP(Target_AM[[#This Row],[NIPNAS]],Target_CC[],COLUMN(CN$2)+9,0)</f>
        <v>0</v>
      </c>
      <c r="DC194" s="22">
        <f>Target_AM[[#This Row],[PROPORSI]]*VLOOKUP(Target_AM[[#This Row],[NIPNAS]],Target_CC[],COLUMN(CO$2)+9,0)</f>
        <v>0</v>
      </c>
      <c r="DD194" s="22">
        <f>Target_AM[[#This Row],[PROPORSI]]*VLOOKUP(Target_AM[[#This Row],[NIPNAS]],Target_CC[],COLUMN(CP$2)+9,0)</f>
        <v>0</v>
      </c>
      <c r="DE194" s="22">
        <f>Target_AM[[#This Row],[PROPORSI]]*VLOOKUP(Target_AM[[#This Row],[NIPNAS]],Target_CC[],COLUMN(CQ$2)+9,0)</f>
        <v>0</v>
      </c>
      <c r="DF194" s="22">
        <f>Target_AM[[#This Row],[PROPORSI]]*VLOOKUP(Target_AM[[#This Row],[NIPNAS]],Target_CC[],COLUMN(CR$2)+9,0)</f>
        <v>0</v>
      </c>
      <c r="DG194" s="22">
        <f>Target_AM[[#This Row],[PROPORSI]]*VLOOKUP(Target_AM[[#This Row],[NIPNAS]],Target_CC[],COLUMN(CS$2)+9,0)</f>
        <v>0</v>
      </c>
      <c r="DH194" s="22">
        <f>Target_AM[[#This Row],[PROPORSI]]*VLOOKUP(Target_AM[[#This Row],[NIPNAS]],Target_CC[],COLUMN(CT$2)+9,0)</f>
        <v>0</v>
      </c>
      <c r="DI194" s="22">
        <f>Target_AM[[#This Row],[PROPORSI]]*VLOOKUP(Target_AM[[#This Row],[NIPNAS]],Target_CC[],COLUMN(CU$2)+9,0)</f>
        <v>0</v>
      </c>
      <c r="DJ194" s="22">
        <f>Target_AM[[#This Row],[PROPORSI]]*VLOOKUP(Target_AM[[#This Row],[NIPNAS]],Target_CC[],COLUMN(CV$2)+9,0)</f>
        <v>0</v>
      </c>
      <c r="DK194" s="22">
        <f>Target_AM[[#This Row],[PROPORSI]]*VLOOKUP(Target_AM[[#This Row],[NIPNAS]],Target_CC[],COLUMN(CW$2)+9,0)</f>
        <v>0</v>
      </c>
      <c r="DL194" s="22">
        <f>Target_AM[[#This Row],[PROPORSI]]*VLOOKUP(Target_AM[[#This Row],[NIPNAS]],Target_CC[],COLUMN(CX$2)+9,0)</f>
        <v>0</v>
      </c>
      <c r="DM194" s="22">
        <f>Target_AM[[#This Row],[PROPORSI]]*VLOOKUP(Target_AM[[#This Row],[NIPNAS]],Target_CC[],COLUMN(CY$2)+9,0)</f>
        <v>0</v>
      </c>
      <c r="DN194" s="22">
        <f>Target_AM[[#This Row],[PROPORSI]]*VLOOKUP(Target_AM[[#This Row],[NIPNAS]],Target_CC[],COLUMN(CZ$2)+9,0)</f>
        <v>0</v>
      </c>
      <c r="DO194" s="22">
        <f>Target_AM[[#This Row],[PROPORSI]]*VLOOKUP(Target_AM[[#This Row],[NIPNAS]],Target_CC[],COLUMN(DA$2)+9,0)</f>
        <v>0</v>
      </c>
      <c r="DP194" s="22">
        <f>Target_AM[[#This Row],[PROPORSI]]*VLOOKUP(Target_AM[[#This Row],[NIPNAS]],Target_CC[],COLUMN(DB$2)+9,0)</f>
        <v>0</v>
      </c>
      <c r="DQ194" s="22">
        <f>Target_AM[[#This Row],[PROPORSI]]*VLOOKUP(Target_AM[[#This Row],[NIPNAS]],Target_CC[],COLUMN(DC$2)+9,0)</f>
        <v>0</v>
      </c>
      <c r="DR194" s="22">
        <f>Target_AM[[#This Row],[PROPORSI]]*VLOOKUP(Target_AM[[#This Row],[NIPNAS]],Target_CC[],COLUMN(DD$2)+9,0)</f>
        <v>0</v>
      </c>
      <c r="DS194" s="22">
        <f>Target_AM[[#This Row],[PROPORSI]]*VLOOKUP(Target_AM[[#This Row],[NIPNAS]],Target_CC[],COLUMN(DE$2)+9,0)</f>
        <v>0</v>
      </c>
      <c r="DT194" s="22">
        <f>Target_AM[[#This Row],[PROPORSI]]*VLOOKUP(Target_AM[[#This Row],[NIPNAS]],Target_CC[],COLUMN(DF$2)+9,0)</f>
        <v>0</v>
      </c>
      <c r="DU194" s="22">
        <f>Target_AM[[#This Row],[PROPORSI]]*VLOOKUP(Target_AM[[#This Row],[NIPNAS]],Target_CC[],COLUMN(DG$2)+9,0)</f>
        <v>0</v>
      </c>
      <c r="DV194" s="22">
        <f>Target_AM[[#This Row],[PROPORSI]]*VLOOKUP(Target_AM[[#This Row],[NIPNAS]],Target_CC[],COLUMN(DH$2)+9,0)</f>
        <v>0</v>
      </c>
      <c r="DW194" s="22">
        <f>Target_AM[[#This Row],[PROPORSI]]*VLOOKUP(Target_AM[[#This Row],[NIPNAS]],Target_CC[],COLUMN(DI$2)+9,0)</f>
        <v>0</v>
      </c>
      <c r="DX194" s="22">
        <f>Target_AM[[#This Row],[PROPORSI]]*VLOOKUP(Target_AM[[#This Row],[NIPNAS]],Target_CC[],COLUMN(DJ$2)+9,0)</f>
        <v>0</v>
      </c>
      <c r="DY194" s="22">
        <f>Target_AM[[#This Row],[PROPORSI]]*VLOOKUP(Target_AM[[#This Row],[NIPNAS]],Target_CC[],COLUMN(DK$2)+9,0)</f>
        <v>0</v>
      </c>
      <c r="DZ194" s="22">
        <f>Target_AM[[#This Row],[PROPORSI]]*VLOOKUP(Target_AM[[#This Row],[NIPNAS]],Target_CC[],COLUMN(DL$2)+9,0)</f>
        <v>0</v>
      </c>
      <c r="EA194" s="22">
        <f>Target_AM[[#This Row],[PROPORSI]]*VLOOKUP(Target_AM[[#This Row],[NIPNAS]],Target_CC[],COLUMN(DM$2)+9,0)</f>
        <v>0</v>
      </c>
    </row>
    <row r="195" spans="2:131" x14ac:dyDescent="0.3">
      <c r="B195">
        <v>910017</v>
      </c>
      <c r="C195" t="s">
        <v>1049</v>
      </c>
      <c r="D195">
        <v>1</v>
      </c>
      <c r="E195" s="8">
        <v>45658</v>
      </c>
      <c r="F195">
        <v>19608761</v>
      </c>
      <c r="G195" t="s">
        <v>471</v>
      </c>
      <c r="J195" t="s">
        <v>296</v>
      </c>
      <c r="K195" t="s">
        <v>25</v>
      </c>
      <c r="L195" t="s">
        <v>159</v>
      </c>
      <c r="M195" t="s">
        <v>29</v>
      </c>
      <c r="N195" s="23">
        <f>Target_AM[[#This Row],[PROPORSI]]*VLOOKUP(Target_AM[[#This Row],[NIPNAS]],Target_CC[],9,0)</f>
        <v>4085163.6363636362</v>
      </c>
      <c r="O195" s="22">
        <f>Target_AM[[#This Row],[PROPORSI]]*VLOOKUP(Target_AM[[#This Row],[NIPNAS]],Target_CC[],COLUMN(A$2)+9,0)</f>
        <v>277200</v>
      </c>
      <c r="P195" s="22">
        <f>Target_AM[[#This Row],[PROPORSI]]*VLOOKUP(Target_AM[[#This Row],[NIPNAS]],Target_CC[],COLUMN(B$2)+9,0)</f>
        <v>263340</v>
      </c>
      <c r="Q195" s="22">
        <f>Target_AM[[#This Row],[PROPORSI]]*VLOOKUP(Target_AM[[#This Row],[NIPNAS]],Target_CC[],COLUMN(C$2)+9,0)</f>
        <v>266000</v>
      </c>
      <c r="R195" s="22">
        <f>Target_AM[[#This Row],[PROPORSI]]*VLOOKUP(Target_AM[[#This Row],[NIPNAS]],Target_CC[],COLUMN(D$2)+9,0)</f>
        <v>263340</v>
      </c>
      <c r="S195" s="22">
        <f>Target_AM[[#This Row],[PROPORSI]]*VLOOKUP(Target_AM[[#This Row],[NIPNAS]],Target_CC[],COLUMN(E$2)+9,0)</f>
        <v>255360</v>
      </c>
      <c r="T195" s="22">
        <f>Target_AM[[#This Row],[PROPORSI]]*VLOOKUP(Target_AM[[#This Row],[NIPNAS]],Target_CC[],COLUMN(F$2)+9,0)</f>
        <v>247380</v>
      </c>
      <c r="U195" s="22">
        <f>Target_AM[[#This Row],[PROPORSI]]*VLOOKUP(Target_AM[[#This Row],[NIPNAS]],Target_CC[],COLUMN(G$2)+9,0)</f>
        <v>260680</v>
      </c>
      <c r="V195" s="22">
        <f>Target_AM[[#This Row],[PROPORSI]]*VLOOKUP(Target_AM[[#This Row],[NIPNAS]],Target_CC[],COLUMN(H$2)+9,0)</f>
        <v>271320</v>
      </c>
      <c r="W195" s="22">
        <f>Target_AM[[#This Row],[PROPORSI]]*VLOOKUP(Target_AM[[#This Row],[NIPNAS]],Target_CC[],COLUMN(I$2)+9,0)</f>
        <v>268660</v>
      </c>
      <c r="X195" s="22">
        <f>Target_AM[[#This Row],[PROPORSI]]*VLOOKUP(Target_AM[[#This Row],[NIPNAS]],Target_CC[],COLUMN(J$2)+9,0)</f>
        <v>268660</v>
      </c>
      <c r="Y195" s="22">
        <f>Target_AM[[#This Row],[PROPORSI]]*VLOOKUP(Target_AM[[#This Row],[NIPNAS]],Target_CC[],COLUMN(K$2)+9,0)</f>
        <v>271320</v>
      </c>
      <c r="Z195" s="22">
        <f>Target_AM[[#This Row],[PROPORSI]]*VLOOKUP(Target_AM[[#This Row],[NIPNAS]],Target_CC[],COLUMN(L$2)+9,0)</f>
        <v>266000</v>
      </c>
      <c r="AA195" s="22">
        <f>Target_AM[[#This Row],[PROPORSI]]*VLOOKUP(Target_AM[[#This Row],[NIPNAS]],Target_CC[],COLUMN(M$2)+9,0)</f>
        <v>3179260</v>
      </c>
      <c r="AB195" s="22">
        <f>Target_AM[[#This Row],[PROPORSI]]*VLOOKUP(Target_AM[[#This Row],[NIPNAS]],Target_CC[],COLUMN(N$2)+9,0)</f>
        <v>0</v>
      </c>
      <c r="AC195" s="22">
        <f>Target_AM[[#This Row],[PROPORSI]]*VLOOKUP(Target_AM[[#This Row],[NIPNAS]],Target_CC[],COLUMN(O$2)+9,0)</f>
        <v>690859.22431823774</v>
      </c>
      <c r="AD195" s="22">
        <f>Target_AM[[#This Row],[PROPORSI]]*VLOOKUP(Target_AM[[#This Row],[NIPNAS]],Target_CC[],COLUMN(P$2)+9,0)</f>
        <v>683729.23020126333</v>
      </c>
      <c r="AE195" s="22">
        <f>Target_AM[[#This Row],[PROPORSI]]*VLOOKUP(Target_AM[[#This Row],[NIPNAS]],Target_CC[],COLUMN(Q$2)+9,0)</f>
        <v>537486.86343142285</v>
      </c>
      <c r="AF195" s="22">
        <f>Target_AM[[#This Row],[PROPORSI]]*VLOOKUP(Target_AM[[#This Row],[NIPNAS]],Target_CC[],COLUMN(R$2)+9,0)</f>
        <v>586231.66372162709</v>
      </c>
      <c r="AG195" s="22">
        <f>Target_AM[[#This Row],[PROPORSI]]*VLOOKUP(Target_AM[[#This Row],[NIPNAS]],Target_CC[],COLUMN(S$2)+9,0)</f>
        <v>571553.53985494352</v>
      </c>
      <c r="AH195" s="22">
        <f>Target_AM[[#This Row],[PROPORSI]]*VLOOKUP(Target_AM[[#This Row],[NIPNAS]],Target_CC[],COLUMN(T$2)+9,0)</f>
        <v>710365.72728492401</v>
      </c>
      <c r="AI195" s="22">
        <f>Target_AM[[#This Row],[PROPORSI]]*VLOOKUP(Target_AM[[#This Row],[NIPNAS]],Target_CC[],COLUMN(U$2)+9,0)</f>
        <v>598269.13892134407</v>
      </c>
      <c r="AJ195" s="22">
        <f>Target_AM[[#This Row],[PROPORSI]]*VLOOKUP(Target_AM[[#This Row],[NIPNAS]],Target_CC[],COLUMN(V$2)+9,0)</f>
        <v>715610.41381648171</v>
      </c>
      <c r="AK195" s="22">
        <f>Target_AM[[#This Row],[PROPORSI]]*VLOOKUP(Target_AM[[#This Row],[NIPNAS]],Target_CC[],COLUMN(W$2)+9,0)</f>
        <v>720720.50871695695</v>
      </c>
      <c r="AL195" s="22">
        <f>Target_AM[[#This Row],[PROPORSI]]*VLOOKUP(Target_AM[[#This Row],[NIPNAS]],Target_CC[],COLUMN(X$2)+9,0)</f>
        <v>611960.29877694696</v>
      </c>
      <c r="AM195" s="22">
        <f>Target_AM[[#This Row],[PROPORSI]]*VLOOKUP(Target_AM[[#This Row],[NIPNAS]],Target_CC[],COLUMN(Y$2)+9,0)</f>
        <v>623089.45347582689</v>
      </c>
      <c r="AN195" s="22">
        <f>Target_AM[[#This Row],[PROPORSI]]*VLOOKUP(Target_AM[[#This Row],[NIPNAS]],Target_CC[],COLUMN(Z$2)+9,0)</f>
        <v>7049876.062519975</v>
      </c>
      <c r="AO195" s="22">
        <f>Target_AM[[#This Row],[PROPORSI]]*VLOOKUP(Target_AM[[#This Row],[NIPNAS]],Target_CC[],COLUMN(AA$2)+9,0)</f>
        <v>277200</v>
      </c>
      <c r="AP195" s="22">
        <f>Target_AM[[#This Row],[PROPORSI]]*VLOOKUP(Target_AM[[#This Row],[NIPNAS]],Target_CC[],COLUMN(AB$2)+9,0)</f>
        <v>954199.22431823774</v>
      </c>
      <c r="AQ195" s="22">
        <f>Target_AM[[#This Row],[PROPORSI]]*VLOOKUP(Target_AM[[#This Row],[NIPNAS]],Target_CC[],COLUMN(AC$2)+9,0)</f>
        <v>949729.23020126333</v>
      </c>
      <c r="AR195" s="22">
        <f>Target_AM[[#This Row],[PROPORSI]]*VLOOKUP(Target_AM[[#This Row],[NIPNAS]],Target_CC[],COLUMN(AD$2)+9,0)</f>
        <v>800826.86343142285</v>
      </c>
      <c r="AS195" s="22">
        <f>Target_AM[[#This Row],[PROPORSI]]*VLOOKUP(Target_AM[[#This Row],[NIPNAS]],Target_CC[],COLUMN(AE$2)+9,0)</f>
        <v>841591.66372162709</v>
      </c>
      <c r="AT195" s="22">
        <f>Target_AM[[#This Row],[PROPORSI]]*VLOOKUP(Target_AM[[#This Row],[NIPNAS]],Target_CC[],COLUMN(AF$2)+9,0)</f>
        <v>818933.53985494352</v>
      </c>
      <c r="AU195" s="22">
        <f>Target_AM[[#This Row],[PROPORSI]]*VLOOKUP(Target_AM[[#This Row],[NIPNAS]],Target_CC[],COLUMN(AG$2)+9,0)</f>
        <v>971045.72728492401</v>
      </c>
      <c r="AV195" s="22">
        <f>Target_AM[[#This Row],[PROPORSI]]*VLOOKUP(Target_AM[[#This Row],[NIPNAS]],Target_CC[],COLUMN(AH$2)+9,0)</f>
        <v>869589.13892134407</v>
      </c>
      <c r="AW195" s="22">
        <f>Target_AM[[#This Row],[PROPORSI]]*VLOOKUP(Target_AM[[#This Row],[NIPNAS]],Target_CC[],COLUMN(AI$2)+9,0)</f>
        <v>984270.41381648171</v>
      </c>
      <c r="AX195" s="22">
        <f>Target_AM[[#This Row],[PROPORSI]]*VLOOKUP(Target_AM[[#This Row],[NIPNAS]],Target_CC[],COLUMN(AJ$2)+9,0)</f>
        <v>989380.50871695695</v>
      </c>
      <c r="AY195" s="22">
        <f>Target_AM[[#This Row],[PROPORSI]]*VLOOKUP(Target_AM[[#This Row],[NIPNAS]],Target_CC[],COLUMN(AK$2)+9,0)</f>
        <v>883280.29877694696</v>
      </c>
      <c r="AZ195" s="22">
        <f>Target_AM[[#This Row],[PROPORSI]]*VLOOKUP(Target_AM[[#This Row],[NIPNAS]],Target_CC[],COLUMN(AL$2)+9,0)</f>
        <v>889089.45347582689</v>
      </c>
      <c r="BA195" s="22">
        <f>Target_AM[[#This Row],[PROPORSI]]*VLOOKUP(Target_AM[[#This Row],[NIPNAS]],Target_CC[],COLUMN(AM$2)+9,0)</f>
        <v>10229136.062519975</v>
      </c>
      <c r="BB195" s="22">
        <f>Target_AM[[#This Row],[PROPORSI]]*VLOOKUP(Target_AM[[#This Row],[NIPNAS]],Target_CC[],COLUMN(AN$2)+9,0)</f>
        <v>0</v>
      </c>
      <c r="BC195" s="22">
        <f>Target_AM[[#This Row],[PROPORSI]]*VLOOKUP(Target_AM[[#This Row],[NIPNAS]],Target_CC[],COLUMN(AO$2)+9,0)</f>
        <v>0</v>
      </c>
      <c r="BD195" s="22">
        <f>Target_AM[[#This Row],[PROPORSI]]*VLOOKUP(Target_AM[[#This Row],[NIPNAS]],Target_CC[],COLUMN(AP$2)+9,0)</f>
        <v>0</v>
      </c>
      <c r="BE195" s="22">
        <f>Target_AM[[#This Row],[PROPORSI]]*VLOOKUP(Target_AM[[#This Row],[NIPNAS]],Target_CC[],COLUMN(AQ$2)+9,0)</f>
        <v>0</v>
      </c>
      <c r="BF195" s="22">
        <f>Target_AM[[#This Row],[PROPORSI]]*VLOOKUP(Target_AM[[#This Row],[NIPNAS]],Target_CC[],COLUMN(AR$2)+9,0)</f>
        <v>0</v>
      </c>
      <c r="BG195" s="22">
        <f>Target_AM[[#This Row],[PROPORSI]]*VLOOKUP(Target_AM[[#This Row],[NIPNAS]],Target_CC[],COLUMN(AS$2)+9,0)</f>
        <v>0</v>
      </c>
      <c r="BH195" s="22">
        <f>Target_AM[[#This Row],[PROPORSI]]*VLOOKUP(Target_AM[[#This Row],[NIPNAS]],Target_CC[],COLUMN(AT$2)+9,0)</f>
        <v>0</v>
      </c>
      <c r="BI195" s="22">
        <f>Target_AM[[#This Row],[PROPORSI]]*VLOOKUP(Target_AM[[#This Row],[NIPNAS]],Target_CC[],COLUMN(AU$2)+9,0)</f>
        <v>0</v>
      </c>
      <c r="BJ195" s="22">
        <f>Target_AM[[#This Row],[PROPORSI]]*VLOOKUP(Target_AM[[#This Row],[NIPNAS]],Target_CC[],COLUMN(AV$2)+9,0)</f>
        <v>0</v>
      </c>
      <c r="BK195" s="22">
        <f>Target_AM[[#This Row],[PROPORSI]]*VLOOKUP(Target_AM[[#This Row],[NIPNAS]],Target_CC[],COLUMN(AW$2)+9,0)</f>
        <v>0</v>
      </c>
      <c r="BL195" s="22">
        <f>Target_AM[[#This Row],[PROPORSI]]*VLOOKUP(Target_AM[[#This Row],[NIPNAS]],Target_CC[],COLUMN(AX$2)+9,0)</f>
        <v>0</v>
      </c>
      <c r="BM195" s="22">
        <f>Target_AM[[#This Row],[PROPORSI]]*VLOOKUP(Target_AM[[#This Row],[NIPNAS]],Target_CC[],COLUMN(AY$2)+9,0)</f>
        <v>0</v>
      </c>
      <c r="BN195" s="22">
        <f>Target_AM[[#This Row],[PROPORSI]]*VLOOKUP(Target_AM[[#This Row],[NIPNAS]],Target_CC[],COLUMN(AZ$2)+9,0)</f>
        <v>0</v>
      </c>
      <c r="BO195" s="22">
        <f>Target_AM[[#This Row],[PROPORSI]]*VLOOKUP(Target_AM[[#This Row],[NIPNAS]],Target_CC[],COLUMN(BA$2)+9,0)</f>
        <v>280000</v>
      </c>
      <c r="BP195" s="22">
        <f>Target_AM[[#This Row],[PROPORSI]]*VLOOKUP(Target_AM[[#This Row],[NIPNAS]],Target_CC[],COLUMN(BB$2)+9,0)</f>
        <v>280000</v>
      </c>
      <c r="BQ195" s="22">
        <f>Target_AM[[#This Row],[PROPORSI]]*VLOOKUP(Target_AM[[#This Row],[NIPNAS]],Target_CC[],COLUMN(BC$2)+9,0)</f>
        <v>280000</v>
      </c>
      <c r="BR195" s="22">
        <f>Target_AM[[#This Row],[PROPORSI]]*VLOOKUP(Target_AM[[#This Row],[NIPNAS]],Target_CC[],COLUMN(BD$2)+9,0)</f>
        <v>280000</v>
      </c>
      <c r="BS195" s="22">
        <f>Target_AM[[#This Row],[PROPORSI]]*VLOOKUP(Target_AM[[#This Row],[NIPNAS]],Target_CC[],COLUMN(BE$2)+9,0)</f>
        <v>280000</v>
      </c>
      <c r="BT195" s="22">
        <f>Target_AM[[#This Row],[PROPORSI]]*VLOOKUP(Target_AM[[#This Row],[NIPNAS]],Target_CC[],COLUMN(BF$2)+9,0)</f>
        <v>280000</v>
      </c>
      <c r="BU195" s="22">
        <f>Target_AM[[#This Row],[PROPORSI]]*VLOOKUP(Target_AM[[#This Row],[NIPNAS]],Target_CC[],COLUMN(BG$2)+9,0)</f>
        <v>280000</v>
      </c>
      <c r="BV195" s="22">
        <f>Target_AM[[#This Row],[PROPORSI]]*VLOOKUP(Target_AM[[#This Row],[NIPNAS]],Target_CC[],COLUMN(BH$2)+9,0)</f>
        <v>280000</v>
      </c>
      <c r="BW195" s="22">
        <f>Target_AM[[#This Row],[PROPORSI]]*VLOOKUP(Target_AM[[#This Row],[NIPNAS]],Target_CC[],COLUMN(BI$2)+9,0)</f>
        <v>280000</v>
      </c>
      <c r="BX195" s="22">
        <f>Target_AM[[#This Row],[PROPORSI]]*VLOOKUP(Target_AM[[#This Row],[NIPNAS]],Target_CC[],COLUMN(BJ$2)+9,0)</f>
        <v>280000</v>
      </c>
      <c r="BY195" s="22">
        <f>Target_AM[[#This Row],[PROPORSI]]*VLOOKUP(Target_AM[[#This Row],[NIPNAS]],Target_CC[],COLUMN(BK$2)+9,0)</f>
        <v>280000</v>
      </c>
      <c r="BZ195" s="22">
        <f>Target_AM[[#This Row],[PROPORSI]]*VLOOKUP(Target_AM[[#This Row],[NIPNAS]],Target_CC[],COLUMN(BL$2)+9,0)</f>
        <v>280000</v>
      </c>
      <c r="CA195" s="22">
        <f>Target_AM[[#This Row],[PROPORSI]]*VLOOKUP(Target_AM[[#This Row],[NIPNAS]],Target_CC[],COLUMN(BM$2)+9,0)</f>
        <v>3360000</v>
      </c>
      <c r="CB195" s="22">
        <f>Target_AM[[#This Row],[PROPORSI]]*VLOOKUP(Target_AM[[#This Row],[NIPNAS]],Target_CC[],COLUMN(BN$2)+9,0)</f>
        <v>0</v>
      </c>
      <c r="CC195" s="22">
        <f>Target_AM[[#This Row],[PROPORSI]]*VLOOKUP(Target_AM[[#This Row],[NIPNAS]],Target_CC[],COLUMN(BO$2)+9,0)</f>
        <v>0</v>
      </c>
      <c r="CD195" s="22">
        <f>Target_AM[[#This Row],[PROPORSI]]*VLOOKUP(Target_AM[[#This Row],[NIPNAS]],Target_CC[],COLUMN(BP$2)+9,0)</f>
        <v>0</v>
      </c>
      <c r="CE195" s="22">
        <f>Target_AM[[#This Row],[PROPORSI]]*VLOOKUP(Target_AM[[#This Row],[NIPNAS]],Target_CC[],COLUMN(BQ$2)+9,0)</f>
        <v>0</v>
      </c>
      <c r="CF195" s="22">
        <f>Target_AM[[#This Row],[PROPORSI]]*VLOOKUP(Target_AM[[#This Row],[NIPNAS]],Target_CC[],COLUMN(BR$2)+9,0)</f>
        <v>0</v>
      </c>
      <c r="CG195" s="22">
        <f>Target_AM[[#This Row],[PROPORSI]]*VLOOKUP(Target_AM[[#This Row],[NIPNAS]],Target_CC[],COLUMN(BS$2)+9,0)</f>
        <v>0</v>
      </c>
      <c r="CH195" s="22">
        <f>Target_AM[[#This Row],[PROPORSI]]*VLOOKUP(Target_AM[[#This Row],[NIPNAS]],Target_CC[],COLUMN(BT$2)+9,0)</f>
        <v>0</v>
      </c>
      <c r="CI195" s="22">
        <f>Target_AM[[#This Row],[PROPORSI]]*VLOOKUP(Target_AM[[#This Row],[NIPNAS]],Target_CC[],COLUMN(BU$2)+9,0)</f>
        <v>0</v>
      </c>
      <c r="CJ195" s="22">
        <f>Target_AM[[#This Row],[PROPORSI]]*VLOOKUP(Target_AM[[#This Row],[NIPNAS]],Target_CC[],COLUMN(BV$2)+9,0)</f>
        <v>0</v>
      </c>
      <c r="CK195" s="22">
        <f>Target_AM[[#This Row],[PROPORSI]]*VLOOKUP(Target_AM[[#This Row],[NIPNAS]],Target_CC[],COLUMN(BW$2)+9,0)</f>
        <v>0</v>
      </c>
      <c r="CL195" s="22">
        <f>Target_AM[[#This Row],[PROPORSI]]*VLOOKUP(Target_AM[[#This Row],[NIPNAS]],Target_CC[],COLUMN(BX$2)+9,0)</f>
        <v>0</v>
      </c>
      <c r="CM195" s="22">
        <f>Target_AM[[#This Row],[PROPORSI]]*VLOOKUP(Target_AM[[#This Row],[NIPNAS]],Target_CC[],COLUMN(BY$2)+9,0)</f>
        <v>0</v>
      </c>
      <c r="CN195" s="22">
        <f>Target_AM[[#This Row],[PROPORSI]]*VLOOKUP(Target_AM[[#This Row],[NIPNAS]],Target_CC[],COLUMN(BZ$2)+9,0)</f>
        <v>0</v>
      </c>
      <c r="CO195" s="22">
        <f>Target_AM[[#This Row],[PROPORSI]]*VLOOKUP(Target_AM[[#This Row],[NIPNAS]],Target_CC[],COLUMN(CA$2)+9,0)</f>
        <v>280000</v>
      </c>
      <c r="CP195" s="22">
        <f>Target_AM[[#This Row],[PROPORSI]]*VLOOKUP(Target_AM[[#This Row],[NIPNAS]],Target_CC[],COLUMN(CB$2)+9,0)</f>
        <v>280000</v>
      </c>
      <c r="CQ195" s="22">
        <f>Target_AM[[#This Row],[PROPORSI]]*VLOOKUP(Target_AM[[#This Row],[NIPNAS]],Target_CC[],COLUMN(CC$2)+9,0)</f>
        <v>280000</v>
      </c>
      <c r="CR195" s="22">
        <f>Target_AM[[#This Row],[PROPORSI]]*VLOOKUP(Target_AM[[#This Row],[NIPNAS]],Target_CC[],COLUMN(CD$2)+9,0)</f>
        <v>280000</v>
      </c>
      <c r="CS195" s="22">
        <f>Target_AM[[#This Row],[PROPORSI]]*VLOOKUP(Target_AM[[#This Row],[NIPNAS]],Target_CC[],COLUMN(CE$2)+9,0)</f>
        <v>280000</v>
      </c>
      <c r="CT195" s="22">
        <f>Target_AM[[#This Row],[PROPORSI]]*VLOOKUP(Target_AM[[#This Row],[NIPNAS]],Target_CC[],COLUMN(CF$2)+9,0)</f>
        <v>280000</v>
      </c>
      <c r="CU195" s="22">
        <f>Target_AM[[#This Row],[PROPORSI]]*VLOOKUP(Target_AM[[#This Row],[NIPNAS]],Target_CC[],COLUMN(CG$2)+9,0)</f>
        <v>280000</v>
      </c>
      <c r="CV195" s="22">
        <f>Target_AM[[#This Row],[PROPORSI]]*VLOOKUP(Target_AM[[#This Row],[NIPNAS]],Target_CC[],COLUMN(CH$2)+9,0)</f>
        <v>280000</v>
      </c>
      <c r="CW195" s="22">
        <f>Target_AM[[#This Row],[PROPORSI]]*VLOOKUP(Target_AM[[#This Row],[NIPNAS]],Target_CC[],COLUMN(CI$2)+9,0)</f>
        <v>280000</v>
      </c>
      <c r="CX195" s="22">
        <f>Target_AM[[#This Row],[PROPORSI]]*VLOOKUP(Target_AM[[#This Row],[NIPNAS]],Target_CC[],COLUMN(CJ$2)+9,0)</f>
        <v>280000</v>
      </c>
      <c r="CY195" s="22">
        <f>Target_AM[[#This Row],[PROPORSI]]*VLOOKUP(Target_AM[[#This Row],[NIPNAS]],Target_CC[],COLUMN(CK$2)+9,0)</f>
        <v>280000</v>
      </c>
      <c r="CZ195" s="22">
        <f>Target_AM[[#This Row],[PROPORSI]]*VLOOKUP(Target_AM[[#This Row],[NIPNAS]],Target_CC[],COLUMN(CL$2)+9,0)</f>
        <v>280000</v>
      </c>
      <c r="DA195" s="22">
        <f>Target_AM[[#This Row],[PROPORSI]]*VLOOKUP(Target_AM[[#This Row],[NIPNAS]],Target_CC[],COLUMN(CM$2)+9,0)</f>
        <v>3360000</v>
      </c>
      <c r="DB195" s="22">
        <f>Target_AM[[#This Row],[PROPORSI]]*VLOOKUP(Target_AM[[#This Row],[NIPNAS]],Target_CC[],COLUMN(CN$2)+9,0)</f>
        <v>0</v>
      </c>
      <c r="DC195" s="22">
        <f>Target_AM[[#This Row],[PROPORSI]]*VLOOKUP(Target_AM[[#This Row],[NIPNAS]],Target_CC[],COLUMN(CO$2)+9,0)</f>
        <v>0</v>
      </c>
      <c r="DD195" s="22">
        <f>Target_AM[[#This Row],[PROPORSI]]*VLOOKUP(Target_AM[[#This Row],[NIPNAS]],Target_CC[],COLUMN(CP$2)+9,0)</f>
        <v>0</v>
      </c>
      <c r="DE195" s="22">
        <f>Target_AM[[#This Row],[PROPORSI]]*VLOOKUP(Target_AM[[#This Row],[NIPNAS]],Target_CC[],COLUMN(CQ$2)+9,0)</f>
        <v>0</v>
      </c>
      <c r="DF195" s="22">
        <f>Target_AM[[#This Row],[PROPORSI]]*VLOOKUP(Target_AM[[#This Row],[NIPNAS]],Target_CC[],COLUMN(CR$2)+9,0)</f>
        <v>0</v>
      </c>
      <c r="DG195" s="22">
        <f>Target_AM[[#This Row],[PROPORSI]]*VLOOKUP(Target_AM[[#This Row],[NIPNAS]],Target_CC[],COLUMN(CS$2)+9,0)</f>
        <v>0</v>
      </c>
      <c r="DH195" s="22">
        <f>Target_AM[[#This Row],[PROPORSI]]*VLOOKUP(Target_AM[[#This Row],[NIPNAS]],Target_CC[],COLUMN(CT$2)+9,0)</f>
        <v>0</v>
      </c>
      <c r="DI195" s="22">
        <f>Target_AM[[#This Row],[PROPORSI]]*VLOOKUP(Target_AM[[#This Row],[NIPNAS]],Target_CC[],COLUMN(CU$2)+9,0)</f>
        <v>0</v>
      </c>
      <c r="DJ195" s="22">
        <f>Target_AM[[#This Row],[PROPORSI]]*VLOOKUP(Target_AM[[#This Row],[NIPNAS]],Target_CC[],COLUMN(CV$2)+9,0)</f>
        <v>0</v>
      </c>
      <c r="DK195" s="22">
        <f>Target_AM[[#This Row],[PROPORSI]]*VLOOKUP(Target_AM[[#This Row],[NIPNAS]],Target_CC[],COLUMN(CW$2)+9,0)</f>
        <v>0</v>
      </c>
      <c r="DL195" s="22">
        <f>Target_AM[[#This Row],[PROPORSI]]*VLOOKUP(Target_AM[[#This Row],[NIPNAS]],Target_CC[],COLUMN(CX$2)+9,0)</f>
        <v>0</v>
      </c>
      <c r="DM195" s="22">
        <f>Target_AM[[#This Row],[PROPORSI]]*VLOOKUP(Target_AM[[#This Row],[NIPNAS]],Target_CC[],COLUMN(CY$2)+9,0)</f>
        <v>0</v>
      </c>
      <c r="DN195" s="22">
        <f>Target_AM[[#This Row],[PROPORSI]]*VLOOKUP(Target_AM[[#This Row],[NIPNAS]],Target_CC[],COLUMN(CZ$2)+9,0)</f>
        <v>0</v>
      </c>
      <c r="DO195" s="22">
        <f>Target_AM[[#This Row],[PROPORSI]]*VLOOKUP(Target_AM[[#This Row],[NIPNAS]],Target_CC[],COLUMN(DA$2)+9,0)</f>
        <v>0</v>
      </c>
      <c r="DP195" s="22">
        <f>Target_AM[[#This Row],[PROPORSI]]*VLOOKUP(Target_AM[[#This Row],[NIPNAS]],Target_CC[],COLUMN(DB$2)+9,0)</f>
        <v>0</v>
      </c>
      <c r="DQ195" s="22">
        <f>Target_AM[[#This Row],[PROPORSI]]*VLOOKUP(Target_AM[[#This Row],[NIPNAS]],Target_CC[],COLUMN(DC$2)+9,0)</f>
        <v>0</v>
      </c>
      <c r="DR195" s="22">
        <f>Target_AM[[#This Row],[PROPORSI]]*VLOOKUP(Target_AM[[#This Row],[NIPNAS]],Target_CC[],COLUMN(DD$2)+9,0)</f>
        <v>0</v>
      </c>
      <c r="DS195" s="22">
        <f>Target_AM[[#This Row],[PROPORSI]]*VLOOKUP(Target_AM[[#This Row],[NIPNAS]],Target_CC[],COLUMN(DE$2)+9,0)</f>
        <v>0</v>
      </c>
      <c r="DT195" s="22">
        <f>Target_AM[[#This Row],[PROPORSI]]*VLOOKUP(Target_AM[[#This Row],[NIPNAS]],Target_CC[],COLUMN(DF$2)+9,0)</f>
        <v>0</v>
      </c>
      <c r="DU195" s="22">
        <f>Target_AM[[#This Row],[PROPORSI]]*VLOOKUP(Target_AM[[#This Row],[NIPNAS]],Target_CC[],COLUMN(DG$2)+9,0)</f>
        <v>0</v>
      </c>
      <c r="DV195" s="22">
        <f>Target_AM[[#This Row],[PROPORSI]]*VLOOKUP(Target_AM[[#This Row],[NIPNAS]],Target_CC[],COLUMN(DH$2)+9,0)</f>
        <v>0</v>
      </c>
      <c r="DW195" s="22">
        <f>Target_AM[[#This Row],[PROPORSI]]*VLOOKUP(Target_AM[[#This Row],[NIPNAS]],Target_CC[],COLUMN(DI$2)+9,0)</f>
        <v>0</v>
      </c>
      <c r="DX195" s="22">
        <f>Target_AM[[#This Row],[PROPORSI]]*VLOOKUP(Target_AM[[#This Row],[NIPNAS]],Target_CC[],COLUMN(DJ$2)+9,0)</f>
        <v>0</v>
      </c>
      <c r="DY195" s="22">
        <f>Target_AM[[#This Row],[PROPORSI]]*VLOOKUP(Target_AM[[#This Row],[NIPNAS]],Target_CC[],COLUMN(DK$2)+9,0)</f>
        <v>0</v>
      </c>
      <c r="DZ195" s="22">
        <f>Target_AM[[#This Row],[PROPORSI]]*VLOOKUP(Target_AM[[#This Row],[NIPNAS]],Target_CC[],COLUMN(DL$2)+9,0)</f>
        <v>0</v>
      </c>
      <c r="EA195" s="22">
        <f>Target_AM[[#This Row],[PROPORSI]]*VLOOKUP(Target_AM[[#This Row],[NIPNAS]],Target_CC[],COLUMN(DM$2)+9,0)</f>
        <v>0</v>
      </c>
    </row>
    <row r="196" spans="2:131" x14ac:dyDescent="0.3">
      <c r="B196">
        <v>405690</v>
      </c>
      <c r="C196" t="s">
        <v>1023</v>
      </c>
      <c r="D196">
        <v>1</v>
      </c>
      <c r="E196" s="8">
        <v>45658</v>
      </c>
      <c r="F196">
        <v>10074163</v>
      </c>
      <c r="G196" t="s">
        <v>469</v>
      </c>
      <c r="J196" t="s">
        <v>309</v>
      </c>
      <c r="K196" t="s">
        <v>25</v>
      </c>
      <c r="L196" t="s">
        <v>159</v>
      </c>
      <c r="M196" t="s">
        <v>29</v>
      </c>
      <c r="N196" s="23">
        <f>Target_AM[[#This Row],[PROPORSI]]*VLOOKUP(Target_AM[[#This Row],[NIPNAS]],Target_CC[],9,0)</f>
        <v>4592250.5461475467</v>
      </c>
      <c r="O196" s="22">
        <f>Target_AM[[#This Row],[PROPORSI]]*VLOOKUP(Target_AM[[#This Row],[NIPNAS]],Target_CC[],COLUMN(A$2)+9,0)</f>
        <v>241851.86363636362</v>
      </c>
      <c r="P196" s="22">
        <f>Target_AM[[#This Row],[PROPORSI]]*VLOOKUP(Target_AM[[#This Row],[NIPNAS]],Target_CC[],COLUMN(B$2)+9,0)</f>
        <v>254580.90909090909</v>
      </c>
      <c r="Q196" s="22">
        <f>Target_AM[[#This Row],[PROPORSI]]*VLOOKUP(Target_AM[[#This Row],[NIPNAS]],Target_CC[],COLUMN(C$2)+9,0)</f>
        <v>229122.81818181818</v>
      </c>
      <c r="R196" s="22">
        <f>Target_AM[[#This Row],[PROPORSI]]*VLOOKUP(Target_AM[[#This Row],[NIPNAS]],Target_CC[],COLUMN(D$2)+9,0)</f>
        <v>203664.72727272726</v>
      </c>
      <c r="S196" s="22">
        <f>Target_AM[[#This Row],[PROPORSI]]*VLOOKUP(Target_AM[[#This Row],[NIPNAS]],Target_CC[],COLUMN(E$2)+9,0)</f>
        <v>216393.77272727271</v>
      </c>
      <c r="T196" s="22">
        <f>Target_AM[[#This Row],[PROPORSI]]*VLOOKUP(Target_AM[[#This Row],[NIPNAS]],Target_CC[],COLUMN(F$2)+9,0)</f>
        <v>229122.81818181818</v>
      </c>
      <c r="U196" s="22">
        <f>Target_AM[[#This Row],[PROPORSI]]*VLOOKUP(Target_AM[[#This Row],[NIPNAS]],Target_CC[],COLUMN(G$2)+9,0)</f>
        <v>292768.04545454547</v>
      </c>
      <c r="V196" s="22">
        <f>Target_AM[[#This Row],[PROPORSI]]*VLOOKUP(Target_AM[[#This Row],[NIPNAS]],Target_CC[],COLUMN(H$2)+9,0)</f>
        <v>267309.95454545453</v>
      </c>
      <c r="W196" s="22">
        <f>Target_AM[[#This Row],[PROPORSI]]*VLOOKUP(Target_AM[[#This Row],[NIPNAS]],Target_CC[],COLUMN(I$2)+9,0)</f>
        <v>267309.95454545453</v>
      </c>
      <c r="X196" s="22">
        <f>Target_AM[[#This Row],[PROPORSI]]*VLOOKUP(Target_AM[[#This Row],[NIPNAS]],Target_CC[],COLUMN(J$2)+9,0)</f>
        <v>292768.04545454547</v>
      </c>
      <c r="Y196" s="22">
        <f>Target_AM[[#This Row],[PROPORSI]]*VLOOKUP(Target_AM[[#This Row],[NIPNAS]],Target_CC[],COLUMN(K$2)+9,0)</f>
        <v>254580.90909090909</v>
      </c>
      <c r="Z196" s="22">
        <f>Target_AM[[#This Row],[PROPORSI]]*VLOOKUP(Target_AM[[#This Row],[NIPNAS]],Target_CC[],COLUMN(L$2)+9,0)</f>
        <v>267309.95454545453</v>
      </c>
      <c r="AA196" s="22">
        <f>Target_AM[[#This Row],[PROPORSI]]*VLOOKUP(Target_AM[[#This Row],[NIPNAS]],Target_CC[],COLUMN(M$2)+9,0)</f>
        <v>3016783.7727272725</v>
      </c>
      <c r="AB196" s="22">
        <f>Target_AM[[#This Row],[PROPORSI]]*VLOOKUP(Target_AM[[#This Row],[NIPNAS]],Target_CC[],COLUMN(N$2)+9,0)</f>
        <v>32408.857227587094</v>
      </c>
      <c r="AC196" s="22">
        <f>Target_AM[[#This Row],[PROPORSI]]*VLOOKUP(Target_AM[[#This Row],[NIPNAS]],Target_CC[],COLUMN(O$2)+9,0)</f>
        <v>34465.131363270761</v>
      </c>
      <c r="AD196" s="22">
        <f>Target_AM[[#This Row],[PROPORSI]]*VLOOKUP(Target_AM[[#This Row],[NIPNAS]],Target_CC[],COLUMN(P$2)+9,0)</f>
        <v>45348.318523085829</v>
      </c>
      <c r="AE196" s="22">
        <f>Target_AM[[#This Row],[PROPORSI]]*VLOOKUP(Target_AM[[#This Row],[NIPNAS]],Target_CC[],COLUMN(Q$2)+9,0)</f>
        <v>46235.033842881356</v>
      </c>
      <c r="AF196" s="22">
        <f>Target_AM[[#This Row],[PROPORSI]]*VLOOKUP(Target_AM[[#This Row],[NIPNAS]],Target_CC[],COLUMN(R$2)+9,0)</f>
        <v>60474.65400278892</v>
      </c>
      <c r="AG196" s="22">
        <f>Target_AM[[#This Row],[PROPORSI]]*VLOOKUP(Target_AM[[#This Row],[NIPNAS]],Target_CC[],COLUMN(S$2)+9,0)</f>
        <v>56504.737379734383</v>
      </c>
      <c r="AH196" s="22">
        <f>Target_AM[[#This Row],[PROPORSI]]*VLOOKUP(Target_AM[[#This Row],[NIPNAS]],Target_CC[],COLUMN(T$2)+9,0)</f>
        <v>49619.102524537586</v>
      </c>
      <c r="AI196" s="22">
        <f>Target_AM[[#This Row],[PROPORSI]]*VLOOKUP(Target_AM[[#This Row],[NIPNAS]],Target_CC[],COLUMN(U$2)+9,0)</f>
        <v>56129.63669609512</v>
      </c>
      <c r="AJ196" s="22">
        <f>Target_AM[[#This Row],[PROPORSI]]*VLOOKUP(Target_AM[[#This Row],[NIPNAS]],Target_CC[],COLUMN(V$2)+9,0)</f>
        <v>48737.269686478874</v>
      </c>
      <c r="AK196" s="22">
        <f>Target_AM[[#This Row],[PROPORSI]]*VLOOKUP(Target_AM[[#This Row],[NIPNAS]],Target_CC[],COLUMN(W$2)+9,0)</f>
        <v>51291.845008105833</v>
      </c>
      <c r="AL196" s="22">
        <f>Target_AM[[#This Row],[PROPORSI]]*VLOOKUP(Target_AM[[#This Row],[NIPNAS]],Target_CC[],COLUMN(X$2)+9,0)</f>
        <v>63019.54867322537</v>
      </c>
      <c r="AM196" s="22">
        <f>Target_AM[[#This Row],[PROPORSI]]*VLOOKUP(Target_AM[[#This Row],[NIPNAS]],Target_CC[],COLUMN(Y$2)+9,0)</f>
        <v>74768.015299198189</v>
      </c>
      <c r="AN196" s="22">
        <f>Target_AM[[#This Row],[PROPORSI]]*VLOOKUP(Target_AM[[#This Row],[NIPNAS]],Target_CC[],COLUMN(Z$2)+9,0)</f>
        <v>619002.15022698941</v>
      </c>
      <c r="AO196" s="22">
        <f>Target_AM[[#This Row],[PROPORSI]]*VLOOKUP(Target_AM[[#This Row],[NIPNAS]],Target_CC[],COLUMN(AA$2)+9,0)</f>
        <v>274260.72086395073</v>
      </c>
      <c r="AP196" s="22">
        <f>Target_AM[[#This Row],[PROPORSI]]*VLOOKUP(Target_AM[[#This Row],[NIPNAS]],Target_CC[],COLUMN(AB$2)+9,0)</f>
        <v>289046.04045417986</v>
      </c>
      <c r="AQ196" s="22">
        <f>Target_AM[[#This Row],[PROPORSI]]*VLOOKUP(Target_AM[[#This Row],[NIPNAS]],Target_CC[],COLUMN(AC$2)+9,0)</f>
        <v>274471.13670490403</v>
      </c>
      <c r="AR196" s="22">
        <f>Target_AM[[#This Row],[PROPORSI]]*VLOOKUP(Target_AM[[#This Row],[NIPNAS]],Target_CC[],COLUMN(AD$2)+9,0)</f>
        <v>249899.76111560862</v>
      </c>
      <c r="AS196" s="22">
        <f>Target_AM[[#This Row],[PROPORSI]]*VLOOKUP(Target_AM[[#This Row],[NIPNAS]],Target_CC[],COLUMN(AE$2)+9,0)</f>
        <v>276868.42673006165</v>
      </c>
      <c r="AT196" s="22">
        <f>Target_AM[[#This Row],[PROPORSI]]*VLOOKUP(Target_AM[[#This Row],[NIPNAS]],Target_CC[],COLUMN(AF$2)+9,0)</f>
        <v>285627.55556155258</v>
      </c>
      <c r="AU196" s="22">
        <f>Target_AM[[#This Row],[PROPORSI]]*VLOOKUP(Target_AM[[#This Row],[NIPNAS]],Target_CC[],COLUMN(AG$2)+9,0)</f>
        <v>342387.14797908306</v>
      </c>
      <c r="AV196" s="22">
        <f>Target_AM[[#This Row],[PROPORSI]]*VLOOKUP(Target_AM[[#This Row],[NIPNAS]],Target_CC[],COLUMN(AH$2)+9,0)</f>
        <v>323439.59124154964</v>
      </c>
      <c r="AW196" s="22">
        <f>Target_AM[[#This Row],[PROPORSI]]*VLOOKUP(Target_AM[[#This Row],[NIPNAS]],Target_CC[],COLUMN(AI$2)+9,0)</f>
        <v>316047.22423193342</v>
      </c>
      <c r="AX196" s="22">
        <f>Target_AM[[#This Row],[PROPORSI]]*VLOOKUP(Target_AM[[#This Row],[NIPNAS]],Target_CC[],COLUMN(AJ$2)+9,0)</f>
        <v>344059.89046265132</v>
      </c>
      <c r="AY196" s="22">
        <f>Target_AM[[#This Row],[PROPORSI]]*VLOOKUP(Target_AM[[#This Row],[NIPNAS]],Target_CC[],COLUMN(AK$2)+9,0)</f>
        <v>317600.45776413445</v>
      </c>
      <c r="AZ196" s="22">
        <f>Target_AM[[#This Row],[PROPORSI]]*VLOOKUP(Target_AM[[#This Row],[NIPNAS]],Target_CC[],COLUMN(AL$2)+9,0)</f>
        <v>342077.96984465269</v>
      </c>
      <c r="BA196" s="22">
        <f>Target_AM[[#This Row],[PROPORSI]]*VLOOKUP(Target_AM[[#This Row],[NIPNAS]],Target_CC[],COLUMN(AM$2)+9,0)</f>
        <v>3635785.9229542618</v>
      </c>
      <c r="BB196" s="22">
        <f>Target_AM[[#This Row],[PROPORSI]]*VLOOKUP(Target_AM[[#This Row],[NIPNAS]],Target_CC[],COLUMN(AN$2)+9,0)</f>
        <v>0</v>
      </c>
      <c r="BC196" s="22">
        <f>Target_AM[[#This Row],[PROPORSI]]*VLOOKUP(Target_AM[[#This Row],[NIPNAS]],Target_CC[],COLUMN(AO$2)+9,0)</f>
        <v>0</v>
      </c>
      <c r="BD196" s="22">
        <f>Target_AM[[#This Row],[PROPORSI]]*VLOOKUP(Target_AM[[#This Row],[NIPNAS]],Target_CC[],COLUMN(AP$2)+9,0)</f>
        <v>0</v>
      </c>
      <c r="BE196" s="22">
        <f>Target_AM[[#This Row],[PROPORSI]]*VLOOKUP(Target_AM[[#This Row],[NIPNAS]],Target_CC[],COLUMN(AQ$2)+9,0)</f>
        <v>0</v>
      </c>
      <c r="BF196" s="22">
        <f>Target_AM[[#This Row],[PROPORSI]]*VLOOKUP(Target_AM[[#This Row],[NIPNAS]],Target_CC[],COLUMN(AR$2)+9,0)</f>
        <v>0</v>
      </c>
      <c r="BG196" s="22">
        <f>Target_AM[[#This Row],[PROPORSI]]*VLOOKUP(Target_AM[[#This Row],[NIPNAS]],Target_CC[],COLUMN(AS$2)+9,0)</f>
        <v>0</v>
      </c>
      <c r="BH196" s="22">
        <f>Target_AM[[#This Row],[PROPORSI]]*VLOOKUP(Target_AM[[#This Row],[NIPNAS]],Target_CC[],COLUMN(AT$2)+9,0)</f>
        <v>0</v>
      </c>
      <c r="BI196" s="22">
        <f>Target_AM[[#This Row],[PROPORSI]]*VLOOKUP(Target_AM[[#This Row],[NIPNAS]],Target_CC[],COLUMN(AU$2)+9,0)</f>
        <v>0</v>
      </c>
      <c r="BJ196" s="22">
        <f>Target_AM[[#This Row],[PROPORSI]]*VLOOKUP(Target_AM[[#This Row],[NIPNAS]],Target_CC[],COLUMN(AV$2)+9,0)</f>
        <v>0</v>
      </c>
      <c r="BK196" s="22">
        <f>Target_AM[[#This Row],[PROPORSI]]*VLOOKUP(Target_AM[[#This Row],[NIPNAS]],Target_CC[],COLUMN(AW$2)+9,0)</f>
        <v>0</v>
      </c>
      <c r="BL196" s="22">
        <f>Target_AM[[#This Row],[PROPORSI]]*VLOOKUP(Target_AM[[#This Row],[NIPNAS]],Target_CC[],COLUMN(AX$2)+9,0)</f>
        <v>0</v>
      </c>
      <c r="BM196" s="22">
        <f>Target_AM[[#This Row],[PROPORSI]]*VLOOKUP(Target_AM[[#This Row],[NIPNAS]],Target_CC[],COLUMN(AY$2)+9,0)</f>
        <v>0</v>
      </c>
      <c r="BN196" s="22">
        <f>Target_AM[[#This Row],[PROPORSI]]*VLOOKUP(Target_AM[[#This Row],[NIPNAS]],Target_CC[],COLUMN(AZ$2)+9,0)</f>
        <v>0</v>
      </c>
      <c r="BO196" s="22">
        <f>Target_AM[[#This Row],[PROPORSI]]*VLOOKUP(Target_AM[[#This Row],[NIPNAS]],Target_CC[],COLUMN(BA$2)+9,0)</f>
        <v>258700</v>
      </c>
      <c r="BP196" s="22">
        <f>Target_AM[[#This Row],[PROPORSI]]*VLOOKUP(Target_AM[[#This Row],[NIPNAS]],Target_CC[],COLUMN(BB$2)+9,0)</f>
        <v>258700</v>
      </c>
      <c r="BQ196" s="22">
        <f>Target_AM[[#This Row],[PROPORSI]]*VLOOKUP(Target_AM[[#This Row],[NIPNAS]],Target_CC[],COLUMN(BC$2)+9,0)</f>
        <v>258700</v>
      </c>
      <c r="BR196" s="22">
        <f>Target_AM[[#This Row],[PROPORSI]]*VLOOKUP(Target_AM[[#This Row],[NIPNAS]],Target_CC[],COLUMN(BD$2)+9,0)</f>
        <v>258700</v>
      </c>
      <c r="BS196" s="22">
        <f>Target_AM[[#This Row],[PROPORSI]]*VLOOKUP(Target_AM[[#This Row],[NIPNAS]],Target_CC[],COLUMN(BE$2)+9,0)</f>
        <v>258700</v>
      </c>
      <c r="BT196" s="22">
        <f>Target_AM[[#This Row],[PROPORSI]]*VLOOKUP(Target_AM[[#This Row],[NIPNAS]],Target_CC[],COLUMN(BF$2)+9,0)</f>
        <v>258700</v>
      </c>
      <c r="BU196" s="22">
        <f>Target_AM[[#This Row],[PROPORSI]]*VLOOKUP(Target_AM[[#This Row],[NIPNAS]],Target_CC[],COLUMN(BG$2)+9,0)</f>
        <v>258700</v>
      </c>
      <c r="BV196" s="22">
        <f>Target_AM[[#This Row],[PROPORSI]]*VLOOKUP(Target_AM[[#This Row],[NIPNAS]],Target_CC[],COLUMN(BH$2)+9,0)</f>
        <v>258700</v>
      </c>
      <c r="BW196" s="22">
        <f>Target_AM[[#This Row],[PROPORSI]]*VLOOKUP(Target_AM[[#This Row],[NIPNAS]],Target_CC[],COLUMN(BI$2)+9,0)</f>
        <v>258700</v>
      </c>
      <c r="BX196" s="22">
        <f>Target_AM[[#This Row],[PROPORSI]]*VLOOKUP(Target_AM[[#This Row],[NIPNAS]],Target_CC[],COLUMN(BJ$2)+9,0)</f>
        <v>258700</v>
      </c>
      <c r="BY196" s="22">
        <f>Target_AM[[#This Row],[PROPORSI]]*VLOOKUP(Target_AM[[#This Row],[NIPNAS]],Target_CC[],COLUMN(BK$2)+9,0)</f>
        <v>258700</v>
      </c>
      <c r="BZ196" s="22">
        <f>Target_AM[[#This Row],[PROPORSI]]*VLOOKUP(Target_AM[[#This Row],[NIPNAS]],Target_CC[],COLUMN(BL$2)+9,0)</f>
        <v>258700</v>
      </c>
      <c r="CA196" s="22">
        <f>Target_AM[[#This Row],[PROPORSI]]*VLOOKUP(Target_AM[[#This Row],[NIPNAS]],Target_CC[],COLUMN(BM$2)+9,0)</f>
        <v>3104400</v>
      </c>
      <c r="CB196" s="22">
        <f>Target_AM[[#This Row],[PROPORSI]]*VLOOKUP(Target_AM[[#This Row],[NIPNAS]],Target_CC[],COLUMN(BN$2)+9,0)</f>
        <v>0</v>
      </c>
      <c r="CC196" s="22">
        <f>Target_AM[[#This Row],[PROPORSI]]*VLOOKUP(Target_AM[[#This Row],[NIPNAS]],Target_CC[],COLUMN(BO$2)+9,0)</f>
        <v>0</v>
      </c>
      <c r="CD196" s="22">
        <f>Target_AM[[#This Row],[PROPORSI]]*VLOOKUP(Target_AM[[#This Row],[NIPNAS]],Target_CC[],COLUMN(BP$2)+9,0)</f>
        <v>0</v>
      </c>
      <c r="CE196" s="22">
        <f>Target_AM[[#This Row],[PROPORSI]]*VLOOKUP(Target_AM[[#This Row],[NIPNAS]],Target_CC[],COLUMN(BQ$2)+9,0)</f>
        <v>0</v>
      </c>
      <c r="CF196" s="22">
        <f>Target_AM[[#This Row],[PROPORSI]]*VLOOKUP(Target_AM[[#This Row],[NIPNAS]],Target_CC[],COLUMN(BR$2)+9,0)</f>
        <v>0</v>
      </c>
      <c r="CG196" s="22">
        <f>Target_AM[[#This Row],[PROPORSI]]*VLOOKUP(Target_AM[[#This Row],[NIPNAS]],Target_CC[],COLUMN(BS$2)+9,0)</f>
        <v>0</v>
      </c>
      <c r="CH196" s="22">
        <f>Target_AM[[#This Row],[PROPORSI]]*VLOOKUP(Target_AM[[#This Row],[NIPNAS]],Target_CC[],COLUMN(BT$2)+9,0)</f>
        <v>0</v>
      </c>
      <c r="CI196" s="22">
        <f>Target_AM[[#This Row],[PROPORSI]]*VLOOKUP(Target_AM[[#This Row],[NIPNAS]],Target_CC[],COLUMN(BU$2)+9,0)</f>
        <v>0</v>
      </c>
      <c r="CJ196" s="22">
        <f>Target_AM[[#This Row],[PROPORSI]]*VLOOKUP(Target_AM[[#This Row],[NIPNAS]],Target_CC[],COLUMN(BV$2)+9,0)</f>
        <v>0</v>
      </c>
      <c r="CK196" s="22">
        <f>Target_AM[[#This Row],[PROPORSI]]*VLOOKUP(Target_AM[[#This Row],[NIPNAS]],Target_CC[],COLUMN(BW$2)+9,0)</f>
        <v>0</v>
      </c>
      <c r="CL196" s="22">
        <f>Target_AM[[#This Row],[PROPORSI]]*VLOOKUP(Target_AM[[#This Row],[NIPNAS]],Target_CC[],COLUMN(BX$2)+9,0)</f>
        <v>0</v>
      </c>
      <c r="CM196" s="22">
        <f>Target_AM[[#This Row],[PROPORSI]]*VLOOKUP(Target_AM[[#This Row],[NIPNAS]],Target_CC[],COLUMN(BY$2)+9,0)</f>
        <v>0</v>
      </c>
      <c r="CN196" s="22">
        <f>Target_AM[[#This Row],[PROPORSI]]*VLOOKUP(Target_AM[[#This Row],[NIPNAS]],Target_CC[],COLUMN(BZ$2)+9,0)</f>
        <v>0</v>
      </c>
      <c r="CO196" s="22">
        <f>Target_AM[[#This Row],[PROPORSI]]*VLOOKUP(Target_AM[[#This Row],[NIPNAS]],Target_CC[],COLUMN(CA$2)+9,0)</f>
        <v>258700</v>
      </c>
      <c r="CP196" s="22">
        <f>Target_AM[[#This Row],[PROPORSI]]*VLOOKUP(Target_AM[[#This Row],[NIPNAS]],Target_CC[],COLUMN(CB$2)+9,0)</f>
        <v>258700</v>
      </c>
      <c r="CQ196" s="22">
        <f>Target_AM[[#This Row],[PROPORSI]]*VLOOKUP(Target_AM[[#This Row],[NIPNAS]],Target_CC[],COLUMN(CC$2)+9,0)</f>
        <v>258700</v>
      </c>
      <c r="CR196" s="22">
        <f>Target_AM[[#This Row],[PROPORSI]]*VLOOKUP(Target_AM[[#This Row],[NIPNAS]],Target_CC[],COLUMN(CD$2)+9,0)</f>
        <v>258700</v>
      </c>
      <c r="CS196" s="22">
        <f>Target_AM[[#This Row],[PROPORSI]]*VLOOKUP(Target_AM[[#This Row],[NIPNAS]],Target_CC[],COLUMN(CE$2)+9,0)</f>
        <v>258700</v>
      </c>
      <c r="CT196" s="22">
        <f>Target_AM[[#This Row],[PROPORSI]]*VLOOKUP(Target_AM[[#This Row],[NIPNAS]],Target_CC[],COLUMN(CF$2)+9,0)</f>
        <v>258700</v>
      </c>
      <c r="CU196" s="22">
        <f>Target_AM[[#This Row],[PROPORSI]]*VLOOKUP(Target_AM[[#This Row],[NIPNAS]],Target_CC[],COLUMN(CG$2)+9,0)</f>
        <v>258700</v>
      </c>
      <c r="CV196" s="22">
        <f>Target_AM[[#This Row],[PROPORSI]]*VLOOKUP(Target_AM[[#This Row],[NIPNAS]],Target_CC[],COLUMN(CH$2)+9,0)</f>
        <v>258700</v>
      </c>
      <c r="CW196" s="22">
        <f>Target_AM[[#This Row],[PROPORSI]]*VLOOKUP(Target_AM[[#This Row],[NIPNAS]],Target_CC[],COLUMN(CI$2)+9,0)</f>
        <v>258700</v>
      </c>
      <c r="CX196" s="22">
        <f>Target_AM[[#This Row],[PROPORSI]]*VLOOKUP(Target_AM[[#This Row],[NIPNAS]],Target_CC[],COLUMN(CJ$2)+9,0)</f>
        <v>258700</v>
      </c>
      <c r="CY196" s="22">
        <f>Target_AM[[#This Row],[PROPORSI]]*VLOOKUP(Target_AM[[#This Row],[NIPNAS]],Target_CC[],COLUMN(CK$2)+9,0)</f>
        <v>258700</v>
      </c>
      <c r="CZ196" s="22">
        <f>Target_AM[[#This Row],[PROPORSI]]*VLOOKUP(Target_AM[[#This Row],[NIPNAS]],Target_CC[],COLUMN(CL$2)+9,0)</f>
        <v>258700</v>
      </c>
      <c r="DA196" s="22">
        <f>Target_AM[[#This Row],[PROPORSI]]*VLOOKUP(Target_AM[[#This Row],[NIPNAS]],Target_CC[],COLUMN(CM$2)+9,0)</f>
        <v>3104400</v>
      </c>
      <c r="DB196" s="22">
        <f>Target_AM[[#This Row],[PROPORSI]]*VLOOKUP(Target_AM[[#This Row],[NIPNAS]],Target_CC[],COLUMN(CN$2)+9,0)</f>
        <v>0</v>
      </c>
      <c r="DC196" s="22">
        <f>Target_AM[[#This Row],[PROPORSI]]*VLOOKUP(Target_AM[[#This Row],[NIPNAS]],Target_CC[],COLUMN(CO$2)+9,0)</f>
        <v>0</v>
      </c>
      <c r="DD196" s="22">
        <f>Target_AM[[#This Row],[PROPORSI]]*VLOOKUP(Target_AM[[#This Row],[NIPNAS]],Target_CC[],COLUMN(CP$2)+9,0)</f>
        <v>0</v>
      </c>
      <c r="DE196" s="22">
        <f>Target_AM[[#This Row],[PROPORSI]]*VLOOKUP(Target_AM[[#This Row],[NIPNAS]],Target_CC[],COLUMN(CQ$2)+9,0)</f>
        <v>0</v>
      </c>
      <c r="DF196" s="22">
        <f>Target_AM[[#This Row],[PROPORSI]]*VLOOKUP(Target_AM[[#This Row],[NIPNAS]],Target_CC[],COLUMN(CR$2)+9,0)</f>
        <v>0</v>
      </c>
      <c r="DG196" s="22">
        <f>Target_AM[[#This Row],[PROPORSI]]*VLOOKUP(Target_AM[[#This Row],[NIPNAS]],Target_CC[],COLUMN(CS$2)+9,0)</f>
        <v>0</v>
      </c>
      <c r="DH196" s="22">
        <f>Target_AM[[#This Row],[PROPORSI]]*VLOOKUP(Target_AM[[#This Row],[NIPNAS]],Target_CC[],COLUMN(CT$2)+9,0)</f>
        <v>0</v>
      </c>
      <c r="DI196" s="22">
        <f>Target_AM[[#This Row],[PROPORSI]]*VLOOKUP(Target_AM[[#This Row],[NIPNAS]],Target_CC[],COLUMN(CU$2)+9,0)</f>
        <v>0</v>
      </c>
      <c r="DJ196" s="22">
        <f>Target_AM[[#This Row],[PROPORSI]]*VLOOKUP(Target_AM[[#This Row],[NIPNAS]],Target_CC[],COLUMN(CV$2)+9,0)</f>
        <v>0</v>
      </c>
      <c r="DK196" s="22">
        <f>Target_AM[[#This Row],[PROPORSI]]*VLOOKUP(Target_AM[[#This Row],[NIPNAS]],Target_CC[],COLUMN(CW$2)+9,0)</f>
        <v>0</v>
      </c>
      <c r="DL196" s="22">
        <f>Target_AM[[#This Row],[PROPORSI]]*VLOOKUP(Target_AM[[#This Row],[NIPNAS]],Target_CC[],COLUMN(CX$2)+9,0)</f>
        <v>0</v>
      </c>
      <c r="DM196" s="22">
        <f>Target_AM[[#This Row],[PROPORSI]]*VLOOKUP(Target_AM[[#This Row],[NIPNAS]],Target_CC[],COLUMN(CY$2)+9,0)</f>
        <v>0</v>
      </c>
      <c r="DN196" s="22">
        <f>Target_AM[[#This Row],[PROPORSI]]*VLOOKUP(Target_AM[[#This Row],[NIPNAS]],Target_CC[],COLUMN(CZ$2)+9,0)</f>
        <v>0</v>
      </c>
      <c r="DO196" s="22">
        <f>Target_AM[[#This Row],[PROPORSI]]*VLOOKUP(Target_AM[[#This Row],[NIPNAS]],Target_CC[],COLUMN(DA$2)+9,0)</f>
        <v>0</v>
      </c>
      <c r="DP196" s="22">
        <f>Target_AM[[#This Row],[PROPORSI]]*VLOOKUP(Target_AM[[#This Row],[NIPNAS]],Target_CC[],COLUMN(DB$2)+9,0)</f>
        <v>0</v>
      </c>
      <c r="DQ196" s="22">
        <f>Target_AM[[#This Row],[PROPORSI]]*VLOOKUP(Target_AM[[#This Row],[NIPNAS]],Target_CC[],COLUMN(DC$2)+9,0)</f>
        <v>0</v>
      </c>
      <c r="DR196" s="22">
        <f>Target_AM[[#This Row],[PROPORSI]]*VLOOKUP(Target_AM[[#This Row],[NIPNAS]],Target_CC[],COLUMN(DD$2)+9,0)</f>
        <v>0</v>
      </c>
      <c r="DS196" s="22">
        <f>Target_AM[[#This Row],[PROPORSI]]*VLOOKUP(Target_AM[[#This Row],[NIPNAS]],Target_CC[],COLUMN(DE$2)+9,0)</f>
        <v>0</v>
      </c>
      <c r="DT196" s="22">
        <f>Target_AM[[#This Row],[PROPORSI]]*VLOOKUP(Target_AM[[#This Row],[NIPNAS]],Target_CC[],COLUMN(DF$2)+9,0)</f>
        <v>0</v>
      </c>
      <c r="DU196" s="22">
        <f>Target_AM[[#This Row],[PROPORSI]]*VLOOKUP(Target_AM[[#This Row],[NIPNAS]],Target_CC[],COLUMN(DG$2)+9,0)</f>
        <v>0</v>
      </c>
      <c r="DV196" s="22">
        <f>Target_AM[[#This Row],[PROPORSI]]*VLOOKUP(Target_AM[[#This Row],[NIPNAS]],Target_CC[],COLUMN(DH$2)+9,0)</f>
        <v>0</v>
      </c>
      <c r="DW196" s="22">
        <f>Target_AM[[#This Row],[PROPORSI]]*VLOOKUP(Target_AM[[#This Row],[NIPNAS]],Target_CC[],COLUMN(DI$2)+9,0)</f>
        <v>0</v>
      </c>
      <c r="DX196" s="22">
        <f>Target_AM[[#This Row],[PROPORSI]]*VLOOKUP(Target_AM[[#This Row],[NIPNAS]],Target_CC[],COLUMN(DJ$2)+9,0)</f>
        <v>0</v>
      </c>
      <c r="DY196" s="22">
        <f>Target_AM[[#This Row],[PROPORSI]]*VLOOKUP(Target_AM[[#This Row],[NIPNAS]],Target_CC[],COLUMN(DK$2)+9,0)</f>
        <v>0</v>
      </c>
      <c r="DZ196" s="22">
        <f>Target_AM[[#This Row],[PROPORSI]]*VLOOKUP(Target_AM[[#This Row],[NIPNAS]],Target_CC[],COLUMN(DL$2)+9,0)</f>
        <v>0</v>
      </c>
      <c r="EA196" s="22">
        <f>Target_AM[[#This Row],[PROPORSI]]*VLOOKUP(Target_AM[[#This Row],[NIPNAS]],Target_CC[],COLUMN(DM$2)+9,0)</f>
        <v>0</v>
      </c>
    </row>
    <row r="197" spans="2:131" x14ac:dyDescent="0.3">
      <c r="B197">
        <v>910017</v>
      </c>
      <c r="C197" t="s">
        <v>1049</v>
      </c>
      <c r="D197">
        <v>1</v>
      </c>
      <c r="E197" s="8">
        <v>45658</v>
      </c>
      <c r="F197">
        <v>19662929</v>
      </c>
      <c r="G197" t="s">
        <v>474</v>
      </c>
      <c r="J197" t="s">
        <v>296</v>
      </c>
      <c r="K197" t="s">
        <v>25</v>
      </c>
      <c r="L197" t="s">
        <v>159</v>
      </c>
      <c r="M197" t="s">
        <v>29</v>
      </c>
      <c r="N197" s="23">
        <f>Target_AM[[#This Row],[PROPORSI]]*VLOOKUP(Target_AM[[#This Row],[NIPNAS]],Target_CC[],9,0)</f>
        <v>4084145.4545454546</v>
      </c>
      <c r="O197" s="22">
        <f>Target_AM[[#This Row],[PROPORSI]]*VLOOKUP(Target_AM[[#This Row],[NIPNAS]],Target_CC[],COLUMN(A$2)+9,0)</f>
        <v>277200</v>
      </c>
      <c r="P197" s="22">
        <f>Target_AM[[#This Row],[PROPORSI]]*VLOOKUP(Target_AM[[#This Row],[NIPNAS]],Target_CC[],COLUMN(B$2)+9,0)</f>
        <v>263340</v>
      </c>
      <c r="Q197" s="22">
        <f>Target_AM[[#This Row],[PROPORSI]]*VLOOKUP(Target_AM[[#This Row],[NIPNAS]],Target_CC[],COLUMN(C$2)+9,0)</f>
        <v>266000</v>
      </c>
      <c r="R197" s="22">
        <f>Target_AM[[#This Row],[PROPORSI]]*VLOOKUP(Target_AM[[#This Row],[NIPNAS]],Target_CC[],COLUMN(D$2)+9,0)</f>
        <v>263340</v>
      </c>
      <c r="S197" s="22">
        <f>Target_AM[[#This Row],[PROPORSI]]*VLOOKUP(Target_AM[[#This Row],[NIPNAS]],Target_CC[],COLUMN(E$2)+9,0)</f>
        <v>255360</v>
      </c>
      <c r="T197" s="22">
        <f>Target_AM[[#This Row],[PROPORSI]]*VLOOKUP(Target_AM[[#This Row],[NIPNAS]],Target_CC[],COLUMN(F$2)+9,0)</f>
        <v>247380</v>
      </c>
      <c r="U197" s="22">
        <f>Target_AM[[#This Row],[PROPORSI]]*VLOOKUP(Target_AM[[#This Row],[NIPNAS]],Target_CC[],COLUMN(G$2)+9,0)</f>
        <v>260680</v>
      </c>
      <c r="V197" s="22">
        <f>Target_AM[[#This Row],[PROPORSI]]*VLOOKUP(Target_AM[[#This Row],[NIPNAS]],Target_CC[],COLUMN(H$2)+9,0)</f>
        <v>271320</v>
      </c>
      <c r="W197" s="22">
        <f>Target_AM[[#This Row],[PROPORSI]]*VLOOKUP(Target_AM[[#This Row],[NIPNAS]],Target_CC[],COLUMN(I$2)+9,0)</f>
        <v>268660</v>
      </c>
      <c r="X197" s="22">
        <f>Target_AM[[#This Row],[PROPORSI]]*VLOOKUP(Target_AM[[#This Row],[NIPNAS]],Target_CC[],COLUMN(J$2)+9,0)</f>
        <v>268660</v>
      </c>
      <c r="Y197" s="22">
        <f>Target_AM[[#This Row],[PROPORSI]]*VLOOKUP(Target_AM[[#This Row],[NIPNAS]],Target_CC[],COLUMN(K$2)+9,0)</f>
        <v>271320</v>
      </c>
      <c r="Z197" s="22">
        <f>Target_AM[[#This Row],[PROPORSI]]*VLOOKUP(Target_AM[[#This Row],[NIPNAS]],Target_CC[],COLUMN(L$2)+9,0)</f>
        <v>266000</v>
      </c>
      <c r="AA197" s="22">
        <f>Target_AM[[#This Row],[PROPORSI]]*VLOOKUP(Target_AM[[#This Row],[NIPNAS]],Target_CC[],COLUMN(M$2)+9,0)</f>
        <v>3179260</v>
      </c>
      <c r="AB197" s="22">
        <f>Target_AM[[#This Row],[PROPORSI]]*VLOOKUP(Target_AM[[#This Row],[NIPNAS]],Target_CC[],COLUMN(N$2)+9,0)</f>
        <v>0</v>
      </c>
      <c r="AC197" s="22">
        <f>Target_AM[[#This Row],[PROPORSI]]*VLOOKUP(Target_AM[[#This Row],[NIPNAS]],Target_CC[],COLUMN(O$2)+9,0)</f>
        <v>690859.22431823774</v>
      </c>
      <c r="AD197" s="22">
        <f>Target_AM[[#This Row],[PROPORSI]]*VLOOKUP(Target_AM[[#This Row],[NIPNAS]],Target_CC[],COLUMN(P$2)+9,0)</f>
        <v>683729.23020126333</v>
      </c>
      <c r="AE197" s="22">
        <f>Target_AM[[#This Row],[PROPORSI]]*VLOOKUP(Target_AM[[#This Row],[NIPNAS]],Target_CC[],COLUMN(Q$2)+9,0)</f>
        <v>537486.86343142285</v>
      </c>
      <c r="AF197" s="22">
        <f>Target_AM[[#This Row],[PROPORSI]]*VLOOKUP(Target_AM[[#This Row],[NIPNAS]],Target_CC[],COLUMN(R$2)+9,0)</f>
        <v>586231.66372162709</v>
      </c>
      <c r="AG197" s="22">
        <f>Target_AM[[#This Row],[PROPORSI]]*VLOOKUP(Target_AM[[#This Row],[NIPNAS]],Target_CC[],COLUMN(S$2)+9,0)</f>
        <v>571553.53985494352</v>
      </c>
      <c r="AH197" s="22">
        <f>Target_AM[[#This Row],[PROPORSI]]*VLOOKUP(Target_AM[[#This Row],[NIPNAS]],Target_CC[],COLUMN(T$2)+9,0)</f>
        <v>710365.72728492401</v>
      </c>
      <c r="AI197" s="22">
        <f>Target_AM[[#This Row],[PROPORSI]]*VLOOKUP(Target_AM[[#This Row],[NIPNAS]],Target_CC[],COLUMN(U$2)+9,0)</f>
        <v>598269.13892134407</v>
      </c>
      <c r="AJ197" s="22">
        <f>Target_AM[[#This Row],[PROPORSI]]*VLOOKUP(Target_AM[[#This Row],[NIPNAS]],Target_CC[],COLUMN(V$2)+9,0)</f>
        <v>715610.41381648171</v>
      </c>
      <c r="AK197" s="22">
        <f>Target_AM[[#This Row],[PROPORSI]]*VLOOKUP(Target_AM[[#This Row],[NIPNAS]],Target_CC[],COLUMN(W$2)+9,0)</f>
        <v>720720.50871695695</v>
      </c>
      <c r="AL197" s="22">
        <f>Target_AM[[#This Row],[PROPORSI]]*VLOOKUP(Target_AM[[#This Row],[NIPNAS]],Target_CC[],COLUMN(X$2)+9,0)</f>
        <v>611960.29877694696</v>
      </c>
      <c r="AM197" s="22">
        <f>Target_AM[[#This Row],[PROPORSI]]*VLOOKUP(Target_AM[[#This Row],[NIPNAS]],Target_CC[],COLUMN(Y$2)+9,0)</f>
        <v>623089.45347582689</v>
      </c>
      <c r="AN197" s="22">
        <f>Target_AM[[#This Row],[PROPORSI]]*VLOOKUP(Target_AM[[#This Row],[NIPNAS]],Target_CC[],COLUMN(Z$2)+9,0)</f>
        <v>7049876.062519975</v>
      </c>
      <c r="AO197" s="22">
        <f>Target_AM[[#This Row],[PROPORSI]]*VLOOKUP(Target_AM[[#This Row],[NIPNAS]],Target_CC[],COLUMN(AA$2)+9,0)</f>
        <v>277200</v>
      </c>
      <c r="AP197" s="22">
        <f>Target_AM[[#This Row],[PROPORSI]]*VLOOKUP(Target_AM[[#This Row],[NIPNAS]],Target_CC[],COLUMN(AB$2)+9,0)</f>
        <v>954199.22431823774</v>
      </c>
      <c r="AQ197" s="22">
        <f>Target_AM[[#This Row],[PROPORSI]]*VLOOKUP(Target_AM[[#This Row],[NIPNAS]],Target_CC[],COLUMN(AC$2)+9,0)</f>
        <v>949729.23020126333</v>
      </c>
      <c r="AR197" s="22">
        <f>Target_AM[[#This Row],[PROPORSI]]*VLOOKUP(Target_AM[[#This Row],[NIPNAS]],Target_CC[],COLUMN(AD$2)+9,0)</f>
        <v>800826.86343142285</v>
      </c>
      <c r="AS197" s="22">
        <f>Target_AM[[#This Row],[PROPORSI]]*VLOOKUP(Target_AM[[#This Row],[NIPNAS]],Target_CC[],COLUMN(AE$2)+9,0)</f>
        <v>841591.66372162709</v>
      </c>
      <c r="AT197" s="22">
        <f>Target_AM[[#This Row],[PROPORSI]]*VLOOKUP(Target_AM[[#This Row],[NIPNAS]],Target_CC[],COLUMN(AF$2)+9,0)</f>
        <v>818933.53985494352</v>
      </c>
      <c r="AU197" s="22">
        <f>Target_AM[[#This Row],[PROPORSI]]*VLOOKUP(Target_AM[[#This Row],[NIPNAS]],Target_CC[],COLUMN(AG$2)+9,0)</f>
        <v>971045.72728492401</v>
      </c>
      <c r="AV197" s="22">
        <f>Target_AM[[#This Row],[PROPORSI]]*VLOOKUP(Target_AM[[#This Row],[NIPNAS]],Target_CC[],COLUMN(AH$2)+9,0)</f>
        <v>869589.13892134407</v>
      </c>
      <c r="AW197" s="22">
        <f>Target_AM[[#This Row],[PROPORSI]]*VLOOKUP(Target_AM[[#This Row],[NIPNAS]],Target_CC[],COLUMN(AI$2)+9,0)</f>
        <v>984270.41381648171</v>
      </c>
      <c r="AX197" s="22">
        <f>Target_AM[[#This Row],[PROPORSI]]*VLOOKUP(Target_AM[[#This Row],[NIPNAS]],Target_CC[],COLUMN(AJ$2)+9,0)</f>
        <v>989380.50871695695</v>
      </c>
      <c r="AY197" s="22">
        <f>Target_AM[[#This Row],[PROPORSI]]*VLOOKUP(Target_AM[[#This Row],[NIPNAS]],Target_CC[],COLUMN(AK$2)+9,0)</f>
        <v>883280.29877694696</v>
      </c>
      <c r="AZ197" s="22">
        <f>Target_AM[[#This Row],[PROPORSI]]*VLOOKUP(Target_AM[[#This Row],[NIPNAS]],Target_CC[],COLUMN(AL$2)+9,0)</f>
        <v>889089.45347582689</v>
      </c>
      <c r="BA197" s="22">
        <f>Target_AM[[#This Row],[PROPORSI]]*VLOOKUP(Target_AM[[#This Row],[NIPNAS]],Target_CC[],COLUMN(AM$2)+9,0)</f>
        <v>10229136.062519975</v>
      </c>
      <c r="BB197" s="22">
        <f>Target_AM[[#This Row],[PROPORSI]]*VLOOKUP(Target_AM[[#This Row],[NIPNAS]],Target_CC[],COLUMN(AN$2)+9,0)</f>
        <v>0</v>
      </c>
      <c r="BC197" s="22">
        <f>Target_AM[[#This Row],[PROPORSI]]*VLOOKUP(Target_AM[[#This Row],[NIPNAS]],Target_CC[],COLUMN(AO$2)+9,0)</f>
        <v>0</v>
      </c>
      <c r="BD197" s="22">
        <f>Target_AM[[#This Row],[PROPORSI]]*VLOOKUP(Target_AM[[#This Row],[NIPNAS]],Target_CC[],COLUMN(AP$2)+9,0)</f>
        <v>0</v>
      </c>
      <c r="BE197" s="22">
        <f>Target_AM[[#This Row],[PROPORSI]]*VLOOKUP(Target_AM[[#This Row],[NIPNAS]],Target_CC[],COLUMN(AQ$2)+9,0)</f>
        <v>0</v>
      </c>
      <c r="BF197" s="22">
        <f>Target_AM[[#This Row],[PROPORSI]]*VLOOKUP(Target_AM[[#This Row],[NIPNAS]],Target_CC[],COLUMN(AR$2)+9,0)</f>
        <v>0</v>
      </c>
      <c r="BG197" s="22">
        <f>Target_AM[[#This Row],[PROPORSI]]*VLOOKUP(Target_AM[[#This Row],[NIPNAS]],Target_CC[],COLUMN(AS$2)+9,0)</f>
        <v>0</v>
      </c>
      <c r="BH197" s="22">
        <f>Target_AM[[#This Row],[PROPORSI]]*VLOOKUP(Target_AM[[#This Row],[NIPNAS]],Target_CC[],COLUMN(AT$2)+9,0)</f>
        <v>0</v>
      </c>
      <c r="BI197" s="22">
        <f>Target_AM[[#This Row],[PROPORSI]]*VLOOKUP(Target_AM[[#This Row],[NIPNAS]],Target_CC[],COLUMN(AU$2)+9,0)</f>
        <v>0</v>
      </c>
      <c r="BJ197" s="22">
        <f>Target_AM[[#This Row],[PROPORSI]]*VLOOKUP(Target_AM[[#This Row],[NIPNAS]],Target_CC[],COLUMN(AV$2)+9,0)</f>
        <v>0</v>
      </c>
      <c r="BK197" s="22">
        <f>Target_AM[[#This Row],[PROPORSI]]*VLOOKUP(Target_AM[[#This Row],[NIPNAS]],Target_CC[],COLUMN(AW$2)+9,0)</f>
        <v>0</v>
      </c>
      <c r="BL197" s="22">
        <f>Target_AM[[#This Row],[PROPORSI]]*VLOOKUP(Target_AM[[#This Row],[NIPNAS]],Target_CC[],COLUMN(AX$2)+9,0)</f>
        <v>0</v>
      </c>
      <c r="BM197" s="22">
        <f>Target_AM[[#This Row],[PROPORSI]]*VLOOKUP(Target_AM[[#This Row],[NIPNAS]],Target_CC[],COLUMN(AY$2)+9,0)</f>
        <v>0</v>
      </c>
      <c r="BN197" s="22">
        <f>Target_AM[[#This Row],[PROPORSI]]*VLOOKUP(Target_AM[[#This Row],[NIPNAS]],Target_CC[],COLUMN(AZ$2)+9,0)</f>
        <v>0</v>
      </c>
      <c r="BO197" s="22">
        <f>Target_AM[[#This Row],[PROPORSI]]*VLOOKUP(Target_AM[[#This Row],[NIPNAS]],Target_CC[],COLUMN(BA$2)+9,0)</f>
        <v>280000</v>
      </c>
      <c r="BP197" s="22">
        <f>Target_AM[[#This Row],[PROPORSI]]*VLOOKUP(Target_AM[[#This Row],[NIPNAS]],Target_CC[],COLUMN(BB$2)+9,0)</f>
        <v>280000</v>
      </c>
      <c r="BQ197" s="22">
        <f>Target_AM[[#This Row],[PROPORSI]]*VLOOKUP(Target_AM[[#This Row],[NIPNAS]],Target_CC[],COLUMN(BC$2)+9,0)</f>
        <v>280000</v>
      </c>
      <c r="BR197" s="22">
        <f>Target_AM[[#This Row],[PROPORSI]]*VLOOKUP(Target_AM[[#This Row],[NIPNAS]],Target_CC[],COLUMN(BD$2)+9,0)</f>
        <v>280000</v>
      </c>
      <c r="BS197" s="22">
        <f>Target_AM[[#This Row],[PROPORSI]]*VLOOKUP(Target_AM[[#This Row],[NIPNAS]],Target_CC[],COLUMN(BE$2)+9,0)</f>
        <v>280000</v>
      </c>
      <c r="BT197" s="22">
        <f>Target_AM[[#This Row],[PROPORSI]]*VLOOKUP(Target_AM[[#This Row],[NIPNAS]],Target_CC[],COLUMN(BF$2)+9,0)</f>
        <v>280000</v>
      </c>
      <c r="BU197" s="22">
        <f>Target_AM[[#This Row],[PROPORSI]]*VLOOKUP(Target_AM[[#This Row],[NIPNAS]],Target_CC[],COLUMN(BG$2)+9,0)</f>
        <v>280000</v>
      </c>
      <c r="BV197" s="22">
        <f>Target_AM[[#This Row],[PROPORSI]]*VLOOKUP(Target_AM[[#This Row],[NIPNAS]],Target_CC[],COLUMN(BH$2)+9,0)</f>
        <v>280000</v>
      </c>
      <c r="BW197" s="22">
        <f>Target_AM[[#This Row],[PROPORSI]]*VLOOKUP(Target_AM[[#This Row],[NIPNAS]],Target_CC[],COLUMN(BI$2)+9,0)</f>
        <v>280000</v>
      </c>
      <c r="BX197" s="22">
        <f>Target_AM[[#This Row],[PROPORSI]]*VLOOKUP(Target_AM[[#This Row],[NIPNAS]],Target_CC[],COLUMN(BJ$2)+9,0)</f>
        <v>280000</v>
      </c>
      <c r="BY197" s="22">
        <f>Target_AM[[#This Row],[PROPORSI]]*VLOOKUP(Target_AM[[#This Row],[NIPNAS]],Target_CC[],COLUMN(BK$2)+9,0)</f>
        <v>280000</v>
      </c>
      <c r="BZ197" s="22">
        <f>Target_AM[[#This Row],[PROPORSI]]*VLOOKUP(Target_AM[[#This Row],[NIPNAS]],Target_CC[],COLUMN(BL$2)+9,0)</f>
        <v>280000</v>
      </c>
      <c r="CA197" s="22">
        <f>Target_AM[[#This Row],[PROPORSI]]*VLOOKUP(Target_AM[[#This Row],[NIPNAS]],Target_CC[],COLUMN(BM$2)+9,0)</f>
        <v>3360000</v>
      </c>
      <c r="CB197" s="22">
        <f>Target_AM[[#This Row],[PROPORSI]]*VLOOKUP(Target_AM[[#This Row],[NIPNAS]],Target_CC[],COLUMN(BN$2)+9,0)</f>
        <v>0</v>
      </c>
      <c r="CC197" s="22">
        <f>Target_AM[[#This Row],[PROPORSI]]*VLOOKUP(Target_AM[[#This Row],[NIPNAS]],Target_CC[],COLUMN(BO$2)+9,0)</f>
        <v>0</v>
      </c>
      <c r="CD197" s="22">
        <f>Target_AM[[#This Row],[PROPORSI]]*VLOOKUP(Target_AM[[#This Row],[NIPNAS]],Target_CC[],COLUMN(BP$2)+9,0)</f>
        <v>0</v>
      </c>
      <c r="CE197" s="22">
        <f>Target_AM[[#This Row],[PROPORSI]]*VLOOKUP(Target_AM[[#This Row],[NIPNAS]],Target_CC[],COLUMN(BQ$2)+9,0)</f>
        <v>0</v>
      </c>
      <c r="CF197" s="22">
        <f>Target_AM[[#This Row],[PROPORSI]]*VLOOKUP(Target_AM[[#This Row],[NIPNAS]],Target_CC[],COLUMN(BR$2)+9,0)</f>
        <v>0</v>
      </c>
      <c r="CG197" s="22">
        <f>Target_AM[[#This Row],[PROPORSI]]*VLOOKUP(Target_AM[[#This Row],[NIPNAS]],Target_CC[],COLUMN(BS$2)+9,0)</f>
        <v>0</v>
      </c>
      <c r="CH197" s="22">
        <f>Target_AM[[#This Row],[PROPORSI]]*VLOOKUP(Target_AM[[#This Row],[NIPNAS]],Target_CC[],COLUMN(BT$2)+9,0)</f>
        <v>0</v>
      </c>
      <c r="CI197" s="22">
        <f>Target_AM[[#This Row],[PROPORSI]]*VLOOKUP(Target_AM[[#This Row],[NIPNAS]],Target_CC[],COLUMN(BU$2)+9,0)</f>
        <v>0</v>
      </c>
      <c r="CJ197" s="22">
        <f>Target_AM[[#This Row],[PROPORSI]]*VLOOKUP(Target_AM[[#This Row],[NIPNAS]],Target_CC[],COLUMN(BV$2)+9,0)</f>
        <v>0</v>
      </c>
      <c r="CK197" s="22">
        <f>Target_AM[[#This Row],[PROPORSI]]*VLOOKUP(Target_AM[[#This Row],[NIPNAS]],Target_CC[],COLUMN(BW$2)+9,0)</f>
        <v>0</v>
      </c>
      <c r="CL197" s="22">
        <f>Target_AM[[#This Row],[PROPORSI]]*VLOOKUP(Target_AM[[#This Row],[NIPNAS]],Target_CC[],COLUMN(BX$2)+9,0)</f>
        <v>0</v>
      </c>
      <c r="CM197" s="22">
        <f>Target_AM[[#This Row],[PROPORSI]]*VLOOKUP(Target_AM[[#This Row],[NIPNAS]],Target_CC[],COLUMN(BY$2)+9,0)</f>
        <v>0</v>
      </c>
      <c r="CN197" s="22">
        <f>Target_AM[[#This Row],[PROPORSI]]*VLOOKUP(Target_AM[[#This Row],[NIPNAS]],Target_CC[],COLUMN(BZ$2)+9,0)</f>
        <v>0</v>
      </c>
      <c r="CO197" s="22">
        <f>Target_AM[[#This Row],[PROPORSI]]*VLOOKUP(Target_AM[[#This Row],[NIPNAS]],Target_CC[],COLUMN(CA$2)+9,0)</f>
        <v>280000</v>
      </c>
      <c r="CP197" s="22">
        <f>Target_AM[[#This Row],[PROPORSI]]*VLOOKUP(Target_AM[[#This Row],[NIPNAS]],Target_CC[],COLUMN(CB$2)+9,0)</f>
        <v>280000</v>
      </c>
      <c r="CQ197" s="22">
        <f>Target_AM[[#This Row],[PROPORSI]]*VLOOKUP(Target_AM[[#This Row],[NIPNAS]],Target_CC[],COLUMN(CC$2)+9,0)</f>
        <v>280000</v>
      </c>
      <c r="CR197" s="22">
        <f>Target_AM[[#This Row],[PROPORSI]]*VLOOKUP(Target_AM[[#This Row],[NIPNAS]],Target_CC[],COLUMN(CD$2)+9,0)</f>
        <v>280000</v>
      </c>
      <c r="CS197" s="22">
        <f>Target_AM[[#This Row],[PROPORSI]]*VLOOKUP(Target_AM[[#This Row],[NIPNAS]],Target_CC[],COLUMN(CE$2)+9,0)</f>
        <v>280000</v>
      </c>
      <c r="CT197" s="22">
        <f>Target_AM[[#This Row],[PROPORSI]]*VLOOKUP(Target_AM[[#This Row],[NIPNAS]],Target_CC[],COLUMN(CF$2)+9,0)</f>
        <v>280000</v>
      </c>
      <c r="CU197" s="22">
        <f>Target_AM[[#This Row],[PROPORSI]]*VLOOKUP(Target_AM[[#This Row],[NIPNAS]],Target_CC[],COLUMN(CG$2)+9,0)</f>
        <v>280000</v>
      </c>
      <c r="CV197" s="22">
        <f>Target_AM[[#This Row],[PROPORSI]]*VLOOKUP(Target_AM[[#This Row],[NIPNAS]],Target_CC[],COLUMN(CH$2)+9,0)</f>
        <v>280000</v>
      </c>
      <c r="CW197" s="22">
        <f>Target_AM[[#This Row],[PROPORSI]]*VLOOKUP(Target_AM[[#This Row],[NIPNAS]],Target_CC[],COLUMN(CI$2)+9,0)</f>
        <v>280000</v>
      </c>
      <c r="CX197" s="22">
        <f>Target_AM[[#This Row],[PROPORSI]]*VLOOKUP(Target_AM[[#This Row],[NIPNAS]],Target_CC[],COLUMN(CJ$2)+9,0)</f>
        <v>280000</v>
      </c>
      <c r="CY197" s="22">
        <f>Target_AM[[#This Row],[PROPORSI]]*VLOOKUP(Target_AM[[#This Row],[NIPNAS]],Target_CC[],COLUMN(CK$2)+9,0)</f>
        <v>280000</v>
      </c>
      <c r="CZ197" s="22">
        <f>Target_AM[[#This Row],[PROPORSI]]*VLOOKUP(Target_AM[[#This Row],[NIPNAS]],Target_CC[],COLUMN(CL$2)+9,0)</f>
        <v>280000</v>
      </c>
      <c r="DA197" s="22">
        <f>Target_AM[[#This Row],[PROPORSI]]*VLOOKUP(Target_AM[[#This Row],[NIPNAS]],Target_CC[],COLUMN(CM$2)+9,0)</f>
        <v>3360000</v>
      </c>
      <c r="DB197" s="22">
        <f>Target_AM[[#This Row],[PROPORSI]]*VLOOKUP(Target_AM[[#This Row],[NIPNAS]],Target_CC[],COLUMN(CN$2)+9,0)</f>
        <v>0</v>
      </c>
      <c r="DC197" s="22">
        <f>Target_AM[[#This Row],[PROPORSI]]*VLOOKUP(Target_AM[[#This Row],[NIPNAS]],Target_CC[],COLUMN(CO$2)+9,0)</f>
        <v>0</v>
      </c>
      <c r="DD197" s="22">
        <f>Target_AM[[#This Row],[PROPORSI]]*VLOOKUP(Target_AM[[#This Row],[NIPNAS]],Target_CC[],COLUMN(CP$2)+9,0)</f>
        <v>0</v>
      </c>
      <c r="DE197" s="22">
        <f>Target_AM[[#This Row],[PROPORSI]]*VLOOKUP(Target_AM[[#This Row],[NIPNAS]],Target_CC[],COLUMN(CQ$2)+9,0)</f>
        <v>0</v>
      </c>
      <c r="DF197" s="22">
        <f>Target_AM[[#This Row],[PROPORSI]]*VLOOKUP(Target_AM[[#This Row],[NIPNAS]],Target_CC[],COLUMN(CR$2)+9,0)</f>
        <v>0</v>
      </c>
      <c r="DG197" s="22">
        <f>Target_AM[[#This Row],[PROPORSI]]*VLOOKUP(Target_AM[[#This Row],[NIPNAS]],Target_CC[],COLUMN(CS$2)+9,0)</f>
        <v>0</v>
      </c>
      <c r="DH197" s="22">
        <f>Target_AM[[#This Row],[PROPORSI]]*VLOOKUP(Target_AM[[#This Row],[NIPNAS]],Target_CC[],COLUMN(CT$2)+9,0)</f>
        <v>0</v>
      </c>
      <c r="DI197" s="22">
        <f>Target_AM[[#This Row],[PROPORSI]]*VLOOKUP(Target_AM[[#This Row],[NIPNAS]],Target_CC[],COLUMN(CU$2)+9,0)</f>
        <v>0</v>
      </c>
      <c r="DJ197" s="22">
        <f>Target_AM[[#This Row],[PROPORSI]]*VLOOKUP(Target_AM[[#This Row],[NIPNAS]],Target_CC[],COLUMN(CV$2)+9,0)</f>
        <v>0</v>
      </c>
      <c r="DK197" s="22">
        <f>Target_AM[[#This Row],[PROPORSI]]*VLOOKUP(Target_AM[[#This Row],[NIPNAS]],Target_CC[],COLUMN(CW$2)+9,0)</f>
        <v>0</v>
      </c>
      <c r="DL197" s="22">
        <f>Target_AM[[#This Row],[PROPORSI]]*VLOOKUP(Target_AM[[#This Row],[NIPNAS]],Target_CC[],COLUMN(CX$2)+9,0)</f>
        <v>0</v>
      </c>
      <c r="DM197" s="22">
        <f>Target_AM[[#This Row],[PROPORSI]]*VLOOKUP(Target_AM[[#This Row],[NIPNAS]],Target_CC[],COLUMN(CY$2)+9,0)</f>
        <v>0</v>
      </c>
      <c r="DN197" s="22">
        <f>Target_AM[[#This Row],[PROPORSI]]*VLOOKUP(Target_AM[[#This Row],[NIPNAS]],Target_CC[],COLUMN(CZ$2)+9,0)</f>
        <v>0</v>
      </c>
      <c r="DO197" s="22">
        <f>Target_AM[[#This Row],[PROPORSI]]*VLOOKUP(Target_AM[[#This Row],[NIPNAS]],Target_CC[],COLUMN(DA$2)+9,0)</f>
        <v>0</v>
      </c>
      <c r="DP197" s="22">
        <f>Target_AM[[#This Row],[PROPORSI]]*VLOOKUP(Target_AM[[#This Row],[NIPNAS]],Target_CC[],COLUMN(DB$2)+9,0)</f>
        <v>0</v>
      </c>
      <c r="DQ197" s="22">
        <f>Target_AM[[#This Row],[PROPORSI]]*VLOOKUP(Target_AM[[#This Row],[NIPNAS]],Target_CC[],COLUMN(DC$2)+9,0)</f>
        <v>0</v>
      </c>
      <c r="DR197" s="22">
        <f>Target_AM[[#This Row],[PROPORSI]]*VLOOKUP(Target_AM[[#This Row],[NIPNAS]],Target_CC[],COLUMN(DD$2)+9,0)</f>
        <v>0</v>
      </c>
      <c r="DS197" s="22">
        <f>Target_AM[[#This Row],[PROPORSI]]*VLOOKUP(Target_AM[[#This Row],[NIPNAS]],Target_CC[],COLUMN(DE$2)+9,0)</f>
        <v>0</v>
      </c>
      <c r="DT197" s="22">
        <f>Target_AM[[#This Row],[PROPORSI]]*VLOOKUP(Target_AM[[#This Row],[NIPNAS]],Target_CC[],COLUMN(DF$2)+9,0)</f>
        <v>0</v>
      </c>
      <c r="DU197" s="22">
        <f>Target_AM[[#This Row],[PROPORSI]]*VLOOKUP(Target_AM[[#This Row],[NIPNAS]],Target_CC[],COLUMN(DG$2)+9,0)</f>
        <v>0</v>
      </c>
      <c r="DV197" s="22">
        <f>Target_AM[[#This Row],[PROPORSI]]*VLOOKUP(Target_AM[[#This Row],[NIPNAS]],Target_CC[],COLUMN(DH$2)+9,0)</f>
        <v>0</v>
      </c>
      <c r="DW197" s="22">
        <f>Target_AM[[#This Row],[PROPORSI]]*VLOOKUP(Target_AM[[#This Row],[NIPNAS]],Target_CC[],COLUMN(DI$2)+9,0)</f>
        <v>0</v>
      </c>
      <c r="DX197" s="22">
        <f>Target_AM[[#This Row],[PROPORSI]]*VLOOKUP(Target_AM[[#This Row],[NIPNAS]],Target_CC[],COLUMN(DJ$2)+9,0)</f>
        <v>0</v>
      </c>
      <c r="DY197" s="22">
        <f>Target_AM[[#This Row],[PROPORSI]]*VLOOKUP(Target_AM[[#This Row],[NIPNAS]],Target_CC[],COLUMN(DK$2)+9,0)</f>
        <v>0</v>
      </c>
      <c r="DZ197" s="22">
        <f>Target_AM[[#This Row],[PROPORSI]]*VLOOKUP(Target_AM[[#This Row],[NIPNAS]],Target_CC[],COLUMN(DL$2)+9,0)</f>
        <v>0</v>
      </c>
      <c r="EA197" s="22">
        <f>Target_AM[[#This Row],[PROPORSI]]*VLOOKUP(Target_AM[[#This Row],[NIPNAS]],Target_CC[],COLUMN(DM$2)+9,0)</f>
        <v>0</v>
      </c>
    </row>
    <row r="198" spans="2:131" x14ac:dyDescent="0.3">
      <c r="B198">
        <v>401431</v>
      </c>
      <c r="C198" t="s">
        <v>983</v>
      </c>
      <c r="D198">
        <v>1</v>
      </c>
      <c r="E198" s="8">
        <v>45658</v>
      </c>
      <c r="F198">
        <v>19516572</v>
      </c>
      <c r="G198" t="s">
        <v>468</v>
      </c>
      <c r="J198" t="s">
        <v>363</v>
      </c>
      <c r="K198" t="s">
        <v>25</v>
      </c>
      <c r="L198" t="s">
        <v>159</v>
      </c>
      <c r="M198" t="s">
        <v>29</v>
      </c>
      <c r="N198" s="23">
        <f>Target_AM[[#This Row],[PROPORSI]]*VLOOKUP(Target_AM[[#This Row],[NIPNAS]],Target_CC[],9,0)</f>
        <v>22869722.756110534</v>
      </c>
      <c r="O198" s="22">
        <f>Target_AM[[#This Row],[PROPORSI]]*VLOOKUP(Target_AM[[#This Row],[NIPNAS]],Target_CC[],COLUMN(A$2)+9,0)</f>
        <v>246400</v>
      </c>
      <c r="P198" s="22">
        <f>Target_AM[[#This Row],[PROPORSI]]*VLOOKUP(Target_AM[[#This Row],[NIPNAS]],Target_CC[],COLUMN(B$2)+9,0)</f>
        <v>246400</v>
      </c>
      <c r="Q198" s="22">
        <f>Target_AM[[#This Row],[PROPORSI]]*VLOOKUP(Target_AM[[#This Row],[NIPNAS]],Target_CC[],COLUMN(C$2)+9,0)</f>
        <v>236544</v>
      </c>
      <c r="R198" s="22">
        <f>Target_AM[[#This Row],[PROPORSI]]*VLOOKUP(Target_AM[[#This Row],[NIPNAS]],Target_CC[],COLUMN(D$2)+9,0)</f>
        <v>248765.44</v>
      </c>
      <c r="S198" s="22">
        <f>Target_AM[[#This Row],[PROPORSI]]*VLOOKUP(Target_AM[[#This Row],[NIPNAS]],Target_CC[],COLUMN(E$2)+9,0)</f>
        <v>236567.6544</v>
      </c>
      <c r="T198" s="22">
        <f>Target_AM[[#This Row],[PROPORSI]]*VLOOKUP(Target_AM[[#This Row],[NIPNAS]],Target_CC[],COLUMN(F$2)+9,0)</f>
        <v>236445.67654399999</v>
      </c>
      <c r="U198" s="22">
        <f>Target_AM[[#This Row],[PROPORSI]]*VLOOKUP(Target_AM[[#This Row],[NIPNAS]],Target_CC[],COLUMN(G$2)+9,0)</f>
        <v>285724.45676544</v>
      </c>
      <c r="V198" s="22">
        <f>Target_AM[[#This Row],[PROPORSI]]*VLOOKUP(Target_AM[[#This Row],[NIPNAS]],Target_CC[],COLUMN(H$2)+9,0)</f>
        <v>249257.24456765439</v>
      </c>
      <c r="W198" s="22">
        <f>Target_AM[[#This Row],[PROPORSI]]*VLOOKUP(Target_AM[[#This Row],[NIPNAS]],Target_CC[],COLUMN(I$2)+9,0)</f>
        <v>261212.57244567655</v>
      </c>
      <c r="X198" s="22">
        <f>Target_AM[[#This Row],[PROPORSI]]*VLOOKUP(Target_AM[[#This Row],[NIPNAS]],Target_CC[],COLUMN(J$2)+9,0)</f>
        <v>285972.12572445674</v>
      </c>
      <c r="Y198" s="22">
        <f>Target_AM[[#This Row],[PROPORSI]]*VLOOKUP(Target_AM[[#This Row],[NIPNAS]],Target_CC[],COLUMN(K$2)+9,0)</f>
        <v>249259.72125724456</v>
      </c>
      <c r="Z198" s="22">
        <f>Target_AM[[#This Row],[PROPORSI]]*VLOOKUP(Target_AM[[#This Row],[NIPNAS]],Target_CC[],COLUMN(L$2)+9,0)</f>
        <v>273532.59721257247</v>
      </c>
      <c r="AA198" s="22">
        <f>Target_AM[[#This Row],[PROPORSI]]*VLOOKUP(Target_AM[[#This Row],[NIPNAS]],Target_CC[],COLUMN(M$2)+9,0)</f>
        <v>3056081.4889170448</v>
      </c>
      <c r="AB198" s="22">
        <f>Target_AM[[#This Row],[PROPORSI]]*VLOOKUP(Target_AM[[#This Row],[NIPNAS]],Target_CC[],COLUMN(N$2)+9,0)</f>
        <v>206398.18171010553</v>
      </c>
      <c r="AC198" s="22">
        <f>Target_AM[[#This Row],[PROPORSI]]*VLOOKUP(Target_AM[[#This Row],[NIPNAS]],Target_CC[],COLUMN(O$2)+9,0)</f>
        <v>1207424.2435963121</v>
      </c>
      <c r="AD198" s="22">
        <f>Target_AM[[#This Row],[PROPORSI]]*VLOOKUP(Target_AM[[#This Row],[NIPNAS]],Target_CC[],COLUMN(P$2)+9,0)</f>
        <v>1103205.2607407188</v>
      </c>
      <c r="AE198" s="22">
        <f>Target_AM[[#This Row],[PROPORSI]]*VLOOKUP(Target_AM[[#This Row],[NIPNAS]],Target_CC[],COLUMN(Q$2)+9,0)</f>
        <v>761493.12874678161</v>
      </c>
      <c r="AF198" s="22">
        <f>Target_AM[[#This Row],[PROPORSI]]*VLOOKUP(Target_AM[[#This Row],[NIPNAS]],Target_CC[],COLUMN(R$2)+9,0)</f>
        <v>1028940.5274568743</v>
      </c>
      <c r="AG198" s="22">
        <f>Target_AM[[#This Row],[PROPORSI]]*VLOOKUP(Target_AM[[#This Row],[NIPNAS]],Target_CC[],COLUMN(S$2)+9,0)</f>
        <v>1487577.0294249449</v>
      </c>
      <c r="AH198" s="22">
        <f>Target_AM[[#This Row],[PROPORSI]]*VLOOKUP(Target_AM[[#This Row],[NIPNAS]],Target_CC[],COLUMN(T$2)+9,0)</f>
        <v>1750656.692603884</v>
      </c>
      <c r="AI198" s="22">
        <f>Target_AM[[#This Row],[PROPORSI]]*VLOOKUP(Target_AM[[#This Row],[NIPNAS]],Target_CC[],COLUMN(U$2)+9,0)</f>
        <v>1934092.1401743675</v>
      </c>
      <c r="AJ198" s="22">
        <f>Target_AM[[#This Row],[PROPORSI]]*VLOOKUP(Target_AM[[#This Row],[NIPNAS]],Target_CC[],COLUMN(V$2)+9,0)</f>
        <v>1584296.9915651628</v>
      </c>
      <c r="AK198" s="22">
        <f>Target_AM[[#This Row],[PROPORSI]]*VLOOKUP(Target_AM[[#This Row],[NIPNAS]],Target_CC[],COLUMN(W$2)+9,0)</f>
        <v>1949278.9375594717</v>
      </c>
      <c r="AL198" s="22">
        <f>Target_AM[[#This Row],[PROPORSI]]*VLOOKUP(Target_AM[[#This Row],[NIPNAS]],Target_CC[],COLUMN(X$2)+9,0)</f>
        <v>2624230.5523332804</v>
      </c>
      <c r="AM198" s="22">
        <f>Target_AM[[#This Row],[PROPORSI]]*VLOOKUP(Target_AM[[#This Row],[NIPNAS]],Target_CC[],COLUMN(Y$2)+9,0)</f>
        <v>1643315.9332110907</v>
      </c>
      <c r="AN198" s="22">
        <f>Target_AM[[#This Row],[PROPORSI]]*VLOOKUP(Target_AM[[#This Row],[NIPNAS]],Target_CC[],COLUMN(Z$2)+9,0)</f>
        <v>17280909.619122997</v>
      </c>
      <c r="AO198" s="22">
        <f>Target_AM[[#This Row],[PROPORSI]]*VLOOKUP(Target_AM[[#This Row],[NIPNAS]],Target_CC[],COLUMN(AA$2)+9,0)</f>
        <v>452798.18171010551</v>
      </c>
      <c r="AP198" s="22">
        <f>Target_AM[[#This Row],[PROPORSI]]*VLOOKUP(Target_AM[[#This Row],[NIPNAS]],Target_CC[],COLUMN(AB$2)+9,0)</f>
        <v>1453824.2435963121</v>
      </c>
      <c r="AQ198" s="22">
        <f>Target_AM[[#This Row],[PROPORSI]]*VLOOKUP(Target_AM[[#This Row],[NIPNAS]],Target_CC[],COLUMN(AC$2)+9,0)</f>
        <v>1339749.2607407188</v>
      </c>
      <c r="AR198" s="22">
        <f>Target_AM[[#This Row],[PROPORSI]]*VLOOKUP(Target_AM[[#This Row],[NIPNAS]],Target_CC[],COLUMN(AD$2)+9,0)</f>
        <v>1010258.5687467817</v>
      </c>
      <c r="AS198" s="22">
        <f>Target_AM[[#This Row],[PROPORSI]]*VLOOKUP(Target_AM[[#This Row],[NIPNAS]],Target_CC[],COLUMN(AE$2)+9,0)</f>
        <v>1265508.1818568744</v>
      </c>
      <c r="AT198" s="22">
        <f>Target_AM[[#This Row],[PROPORSI]]*VLOOKUP(Target_AM[[#This Row],[NIPNAS]],Target_CC[],COLUMN(AF$2)+9,0)</f>
        <v>1724022.7059689448</v>
      </c>
      <c r="AU198" s="22">
        <f>Target_AM[[#This Row],[PROPORSI]]*VLOOKUP(Target_AM[[#This Row],[NIPNAS]],Target_CC[],COLUMN(AG$2)+9,0)</f>
        <v>2036381.1493693241</v>
      </c>
      <c r="AV198" s="22">
        <f>Target_AM[[#This Row],[PROPORSI]]*VLOOKUP(Target_AM[[#This Row],[NIPNAS]],Target_CC[],COLUMN(AH$2)+9,0)</f>
        <v>2183349.384742022</v>
      </c>
      <c r="AW198" s="22">
        <f>Target_AM[[#This Row],[PROPORSI]]*VLOOKUP(Target_AM[[#This Row],[NIPNAS]],Target_CC[],COLUMN(AI$2)+9,0)</f>
        <v>1845509.5640108394</v>
      </c>
      <c r="AX198" s="22">
        <f>Target_AM[[#This Row],[PROPORSI]]*VLOOKUP(Target_AM[[#This Row],[NIPNAS]],Target_CC[],COLUMN(AJ$2)+9,0)</f>
        <v>2235251.0632839287</v>
      </c>
      <c r="AY198" s="22">
        <f>Target_AM[[#This Row],[PROPORSI]]*VLOOKUP(Target_AM[[#This Row],[NIPNAS]],Target_CC[],COLUMN(AK$2)+9,0)</f>
        <v>2873490.2735905251</v>
      </c>
      <c r="AZ198" s="22">
        <f>Target_AM[[#This Row],[PROPORSI]]*VLOOKUP(Target_AM[[#This Row],[NIPNAS]],Target_CC[],COLUMN(AL$2)+9,0)</f>
        <v>1916848.5304236631</v>
      </c>
      <c r="BA198" s="22">
        <f>Target_AM[[#This Row],[PROPORSI]]*VLOOKUP(Target_AM[[#This Row],[NIPNAS]],Target_CC[],COLUMN(AM$2)+9,0)</f>
        <v>20336991.108040038</v>
      </c>
      <c r="BB198" s="22">
        <f>Target_AM[[#This Row],[PROPORSI]]*VLOOKUP(Target_AM[[#This Row],[NIPNAS]],Target_CC[],COLUMN(AN$2)+9,0)</f>
        <v>792396.75529236195</v>
      </c>
      <c r="BC198" s="22">
        <f>Target_AM[[#This Row],[PROPORSI]]*VLOOKUP(Target_AM[[#This Row],[NIPNAS]],Target_CC[],COLUMN(AO$2)+9,0)</f>
        <v>6032290.547343405</v>
      </c>
      <c r="BD198" s="22">
        <f>Target_AM[[#This Row],[PROPORSI]]*VLOOKUP(Target_AM[[#This Row],[NIPNAS]],Target_CC[],COLUMN(AP$2)+9,0)</f>
        <v>1721168.2227272117</v>
      </c>
      <c r="BE198" s="22">
        <f>Target_AM[[#This Row],[PROPORSI]]*VLOOKUP(Target_AM[[#This Row],[NIPNAS]],Target_CC[],COLUMN(AQ$2)+9,0)</f>
        <v>3730263.1812121775</v>
      </c>
      <c r="BF198" s="22">
        <f>Target_AM[[#This Row],[PROPORSI]]*VLOOKUP(Target_AM[[#This Row],[NIPNAS]],Target_CC[],COLUMN(AR$2)+9,0)</f>
        <v>4356146.5649457099</v>
      </c>
      <c r="BG198" s="22">
        <f>Target_AM[[#This Row],[PROPORSI]]*VLOOKUP(Target_AM[[#This Row],[NIPNAS]],Target_CC[],COLUMN(AS$2)+9,0)</f>
        <v>4727385.5144472579</v>
      </c>
      <c r="BH198" s="22">
        <f>Target_AM[[#This Row],[PROPORSI]]*VLOOKUP(Target_AM[[#This Row],[NIPNAS]],Target_CC[],COLUMN(AT$2)+9,0)</f>
        <v>304335.51175167295</v>
      </c>
      <c r="BI198" s="22">
        <f>Target_AM[[#This Row],[PROPORSI]]*VLOOKUP(Target_AM[[#This Row],[NIPNAS]],Target_CC[],COLUMN(AU$2)+9,0)</f>
        <v>6178364.2199487239</v>
      </c>
      <c r="BJ198" s="22">
        <f>Target_AM[[#This Row],[PROPORSI]]*VLOOKUP(Target_AM[[#This Row],[NIPNAS]],Target_CC[],COLUMN(AV$2)+9,0)</f>
        <v>2219161.1340547749</v>
      </c>
      <c r="BK198" s="22">
        <f>Target_AM[[#This Row],[PROPORSI]]*VLOOKUP(Target_AM[[#This Row],[NIPNAS]],Target_CC[],COLUMN(AW$2)+9,0)</f>
        <v>6294176.2929679696</v>
      </c>
      <c r="BL198" s="22">
        <f>Target_AM[[#This Row],[PROPORSI]]*VLOOKUP(Target_AM[[#This Row],[NIPNAS]],Target_CC[],COLUMN(AX$2)+9,0)</f>
        <v>4667404.7998496499</v>
      </c>
      <c r="BM198" s="22">
        <f>Target_AM[[#This Row],[PROPORSI]]*VLOOKUP(Target_AM[[#This Row],[NIPNAS]],Target_CC[],COLUMN(AY$2)+9,0)</f>
        <v>3677144.2621599752</v>
      </c>
      <c r="BN198" s="22">
        <f>Target_AM[[#This Row],[PROPORSI]]*VLOOKUP(Target_AM[[#This Row],[NIPNAS]],Target_CC[],COLUMN(AZ$2)+9,0)</f>
        <v>44700237.006700888</v>
      </c>
      <c r="BO198" s="22">
        <f>Target_AM[[#This Row],[PROPORSI]]*VLOOKUP(Target_AM[[#This Row],[NIPNAS]],Target_CC[],COLUMN(BA$2)+9,0)</f>
        <v>246400</v>
      </c>
      <c r="BP198" s="22">
        <f>Target_AM[[#This Row],[PROPORSI]]*VLOOKUP(Target_AM[[#This Row],[NIPNAS]],Target_CC[],COLUMN(BB$2)+9,0)</f>
        <v>246400</v>
      </c>
      <c r="BQ198" s="22">
        <f>Target_AM[[#This Row],[PROPORSI]]*VLOOKUP(Target_AM[[#This Row],[NIPNAS]],Target_CC[],COLUMN(BC$2)+9,0)</f>
        <v>246400</v>
      </c>
      <c r="BR198" s="22">
        <f>Target_AM[[#This Row],[PROPORSI]]*VLOOKUP(Target_AM[[#This Row],[NIPNAS]],Target_CC[],COLUMN(BD$2)+9,0)</f>
        <v>246400</v>
      </c>
      <c r="BS198" s="22">
        <f>Target_AM[[#This Row],[PROPORSI]]*VLOOKUP(Target_AM[[#This Row],[NIPNAS]],Target_CC[],COLUMN(BE$2)+9,0)</f>
        <v>246400</v>
      </c>
      <c r="BT198" s="22">
        <f>Target_AM[[#This Row],[PROPORSI]]*VLOOKUP(Target_AM[[#This Row],[NIPNAS]],Target_CC[],COLUMN(BF$2)+9,0)</f>
        <v>246400</v>
      </c>
      <c r="BU198" s="22">
        <f>Target_AM[[#This Row],[PROPORSI]]*VLOOKUP(Target_AM[[#This Row],[NIPNAS]],Target_CC[],COLUMN(BG$2)+9,0)</f>
        <v>246400</v>
      </c>
      <c r="BV198" s="22">
        <f>Target_AM[[#This Row],[PROPORSI]]*VLOOKUP(Target_AM[[#This Row],[NIPNAS]],Target_CC[],COLUMN(BH$2)+9,0)</f>
        <v>246400</v>
      </c>
      <c r="BW198" s="22">
        <f>Target_AM[[#This Row],[PROPORSI]]*VLOOKUP(Target_AM[[#This Row],[NIPNAS]],Target_CC[],COLUMN(BI$2)+9,0)</f>
        <v>246400</v>
      </c>
      <c r="BX198" s="22">
        <f>Target_AM[[#This Row],[PROPORSI]]*VLOOKUP(Target_AM[[#This Row],[NIPNAS]],Target_CC[],COLUMN(BJ$2)+9,0)</f>
        <v>246400</v>
      </c>
      <c r="BY198" s="22">
        <f>Target_AM[[#This Row],[PROPORSI]]*VLOOKUP(Target_AM[[#This Row],[NIPNAS]],Target_CC[],COLUMN(BK$2)+9,0)</f>
        <v>246400</v>
      </c>
      <c r="BZ198" s="22">
        <f>Target_AM[[#This Row],[PROPORSI]]*VLOOKUP(Target_AM[[#This Row],[NIPNAS]],Target_CC[],COLUMN(BL$2)+9,0)</f>
        <v>246400</v>
      </c>
      <c r="CA198" s="22">
        <f>Target_AM[[#This Row],[PROPORSI]]*VLOOKUP(Target_AM[[#This Row],[NIPNAS]],Target_CC[],COLUMN(BM$2)+9,0)</f>
        <v>2956800</v>
      </c>
      <c r="CB198" s="22">
        <f>Target_AM[[#This Row],[PROPORSI]]*VLOOKUP(Target_AM[[#This Row],[NIPNAS]],Target_CC[],COLUMN(BN$2)+9,0)</f>
        <v>0</v>
      </c>
      <c r="CC198" s="22">
        <f>Target_AM[[#This Row],[PROPORSI]]*VLOOKUP(Target_AM[[#This Row],[NIPNAS]],Target_CC[],COLUMN(BO$2)+9,0)</f>
        <v>0</v>
      </c>
      <c r="CD198" s="22">
        <f>Target_AM[[#This Row],[PROPORSI]]*VLOOKUP(Target_AM[[#This Row],[NIPNAS]],Target_CC[],COLUMN(BP$2)+9,0)</f>
        <v>0</v>
      </c>
      <c r="CE198" s="22">
        <f>Target_AM[[#This Row],[PROPORSI]]*VLOOKUP(Target_AM[[#This Row],[NIPNAS]],Target_CC[],COLUMN(BQ$2)+9,0)</f>
        <v>0</v>
      </c>
      <c r="CF198" s="22">
        <f>Target_AM[[#This Row],[PROPORSI]]*VLOOKUP(Target_AM[[#This Row],[NIPNAS]],Target_CC[],COLUMN(BR$2)+9,0)</f>
        <v>0</v>
      </c>
      <c r="CG198" s="22">
        <f>Target_AM[[#This Row],[PROPORSI]]*VLOOKUP(Target_AM[[#This Row],[NIPNAS]],Target_CC[],COLUMN(BS$2)+9,0)</f>
        <v>0</v>
      </c>
      <c r="CH198" s="22">
        <f>Target_AM[[#This Row],[PROPORSI]]*VLOOKUP(Target_AM[[#This Row],[NIPNAS]],Target_CC[],COLUMN(BT$2)+9,0)</f>
        <v>0</v>
      </c>
      <c r="CI198" s="22">
        <f>Target_AM[[#This Row],[PROPORSI]]*VLOOKUP(Target_AM[[#This Row],[NIPNAS]],Target_CC[],COLUMN(BU$2)+9,0)</f>
        <v>0</v>
      </c>
      <c r="CJ198" s="22">
        <f>Target_AM[[#This Row],[PROPORSI]]*VLOOKUP(Target_AM[[#This Row],[NIPNAS]],Target_CC[],COLUMN(BV$2)+9,0)</f>
        <v>0</v>
      </c>
      <c r="CK198" s="22">
        <f>Target_AM[[#This Row],[PROPORSI]]*VLOOKUP(Target_AM[[#This Row],[NIPNAS]],Target_CC[],COLUMN(BW$2)+9,0)</f>
        <v>0</v>
      </c>
      <c r="CL198" s="22">
        <f>Target_AM[[#This Row],[PROPORSI]]*VLOOKUP(Target_AM[[#This Row],[NIPNAS]],Target_CC[],COLUMN(BX$2)+9,0)</f>
        <v>0</v>
      </c>
      <c r="CM198" s="22">
        <f>Target_AM[[#This Row],[PROPORSI]]*VLOOKUP(Target_AM[[#This Row],[NIPNAS]],Target_CC[],COLUMN(BY$2)+9,0)</f>
        <v>0</v>
      </c>
      <c r="CN198" s="22">
        <f>Target_AM[[#This Row],[PROPORSI]]*VLOOKUP(Target_AM[[#This Row],[NIPNAS]],Target_CC[],COLUMN(BZ$2)+9,0)</f>
        <v>0</v>
      </c>
      <c r="CO198" s="22">
        <f>Target_AM[[#This Row],[PROPORSI]]*VLOOKUP(Target_AM[[#This Row],[NIPNAS]],Target_CC[],COLUMN(CA$2)+9,0)</f>
        <v>246400</v>
      </c>
      <c r="CP198" s="22">
        <f>Target_AM[[#This Row],[PROPORSI]]*VLOOKUP(Target_AM[[#This Row],[NIPNAS]],Target_CC[],COLUMN(CB$2)+9,0)</f>
        <v>246400</v>
      </c>
      <c r="CQ198" s="22">
        <f>Target_AM[[#This Row],[PROPORSI]]*VLOOKUP(Target_AM[[#This Row],[NIPNAS]],Target_CC[],COLUMN(CC$2)+9,0)</f>
        <v>246400</v>
      </c>
      <c r="CR198" s="22">
        <f>Target_AM[[#This Row],[PROPORSI]]*VLOOKUP(Target_AM[[#This Row],[NIPNAS]],Target_CC[],COLUMN(CD$2)+9,0)</f>
        <v>246400</v>
      </c>
      <c r="CS198" s="22">
        <f>Target_AM[[#This Row],[PROPORSI]]*VLOOKUP(Target_AM[[#This Row],[NIPNAS]],Target_CC[],COLUMN(CE$2)+9,0)</f>
        <v>246400</v>
      </c>
      <c r="CT198" s="22">
        <f>Target_AM[[#This Row],[PROPORSI]]*VLOOKUP(Target_AM[[#This Row],[NIPNAS]],Target_CC[],COLUMN(CF$2)+9,0)</f>
        <v>246400</v>
      </c>
      <c r="CU198" s="22">
        <f>Target_AM[[#This Row],[PROPORSI]]*VLOOKUP(Target_AM[[#This Row],[NIPNAS]],Target_CC[],COLUMN(CG$2)+9,0)</f>
        <v>246400</v>
      </c>
      <c r="CV198" s="22">
        <f>Target_AM[[#This Row],[PROPORSI]]*VLOOKUP(Target_AM[[#This Row],[NIPNAS]],Target_CC[],COLUMN(CH$2)+9,0)</f>
        <v>246400</v>
      </c>
      <c r="CW198" s="22">
        <f>Target_AM[[#This Row],[PROPORSI]]*VLOOKUP(Target_AM[[#This Row],[NIPNAS]],Target_CC[],COLUMN(CI$2)+9,0)</f>
        <v>246400</v>
      </c>
      <c r="CX198" s="22">
        <f>Target_AM[[#This Row],[PROPORSI]]*VLOOKUP(Target_AM[[#This Row],[NIPNAS]],Target_CC[],COLUMN(CJ$2)+9,0)</f>
        <v>246400</v>
      </c>
      <c r="CY198" s="22">
        <f>Target_AM[[#This Row],[PROPORSI]]*VLOOKUP(Target_AM[[#This Row],[NIPNAS]],Target_CC[],COLUMN(CK$2)+9,0)</f>
        <v>246400</v>
      </c>
      <c r="CZ198" s="22">
        <f>Target_AM[[#This Row],[PROPORSI]]*VLOOKUP(Target_AM[[#This Row],[NIPNAS]],Target_CC[],COLUMN(CL$2)+9,0)</f>
        <v>246400</v>
      </c>
      <c r="DA198" s="22">
        <f>Target_AM[[#This Row],[PROPORSI]]*VLOOKUP(Target_AM[[#This Row],[NIPNAS]],Target_CC[],COLUMN(CM$2)+9,0)</f>
        <v>2956800</v>
      </c>
      <c r="DB198" s="22">
        <f>Target_AM[[#This Row],[PROPORSI]]*VLOOKUP(Target_AM[[#This Row],[NIPNAS]],Target_CC[],COLUMN(CN$2)+9,0)</f>
        <v>0</v>
      </c>
      <c r="DC198" s="22">
        <f>Target_AM[[#This Row],[PROPORSI]]*VLOOKUP(Target_AM[[#This Row],[NIPNAS]],Target_CC[],COLUMN(CO$2)+9,0)</f>
        <v>0</v>
      </c>
      <c r="DD198" s="22">
        <f>Target_AM[[#This Row],[PROPORSI]]*VLOOKUP(Target_AM[[#This Row],[NIPNAS]],Target_CC[],COLUMN(CP$2)+9,0)</f>
        <v>0</v>
      </c>
      <c r="DE198" s="22">
        <f>Target_AM[[#This Row],[PROPORSI]]*VLOOKUP(Target_AM[[#This Row],[NIPNAS]],Target_CC[],COLUMN(CQ$2)+9,0)</f>
        <v>0</v>
      </c>
      <c r="DF198" s="22">
        <f>Target_AM[[#This Row],[PROPORSI]]*VLOOKUP(Target_AM[[#This Row],[NIPNAS]],Target_CC[],COLUMN(CR$2)+9,0)</f>
        <v>0</v>
      </c>
      <c r="DG198" s="22">
        <f>Target_AM[[#This Row],[PROPORSI]]*VLOOKUP(Target_AM[[#This Row],[NIPNAS]],Target_CC[],COLUMN(CS$2)+9,0)</f>
        <v>0</v>
      </c>
      <c r="DH198" s="22">
        <f>Target_AM[[#This Row],[PROPORSI]]*VLOOKUP(Target_AM[[#This Row],[NIPNAS]],Target_CC[],COLUMN(CT$2)+9,0)</f>
        <v>0</v>
      </c>
      <c r="DI198" s="22">
        <f>Target_AM[[#This Row],[PROPORSI]]*VLOOKUP(Target_AM[[#This Row],[NIPNAS]],Target_CC[],COLUMN(CU$2)+9,0)</f>
        <v>0</v>
      </c>
      <c r="DJ198" s="22">
        <f>Target_AM[[#This Row],[PROPORSI]]*VLOOKUP(Target_AM[[#This Row],[NIPNAS]],Target_CC[],COLUMN(CV$2)+9,0)</f>
        <v>0</v>
      </c>
      <c r="DK198" s="22">
        <f>Target_AM[[#This Row],[PROPORSI]]*VLOOKUP(Target_AM[[#This Row],[NIPNAS]],Target_CC[],COLUMN(CW$2)+9,0)</f>
        <v>0</v>
      </c>
      <c r="DL198" s="22">
        <f>Target_AM[[#This Row],[PROPORSI]]*VLOOKUP(Target_AM[[#This Row],[NIPNAS]],Target_CC[],COLUMN(CX$2)+9,0)</f>
        <v>0</v>
      </c>
      <c r="DM198" s="22">
        <f>Target_AM[[#This Row],[PROPORSI]]*VLOOKUP(Target_AM[[#This Row],[NIPNAS]],Target_CC[],COLUMN(CY$2)+9,0)</f>
        <v>0</v>
      </c>
      <c r="DN198" s="22">
        <f>Target_AM[[#This Row],[PROPORSI]]*VLOOKUP(Target_AM[[#This Row],[NIPNAS]],Target_CC[],COLUMN(CZ$2)+9,0)</f>
        <v>0</v>
      </c>
      <c r="DO198" s="22">
        <f>Target_AM[[#This Row],[PROPORSI]]*VLOOKUP(Target_AM[[#This Row],[NIPNAS]],Target_CC[],COLUMN(DA$2)+9,0)</f>
        <v>0</v>
      </c>
      <c r="DP198" s="22">
        <f>Target_AM[[#This Row],[PROPORSI]]*VLOOKUP(Target_AM[[#This Row],[NIPNAS]],Target_CC[],COLUMN(DB$2)+9,0)</f>
        <v>0</v>
      </c>
      <c r="DQ198" s="22">
        <f>Target_AM[[#This Row],[PROPORSI]]*VLOOKUP(Target_AM[[#This Row],[NIPNAS]],Target_CC[],COLUMN(DC$2)+9,0)</f>
        <v>0</v>
      </c>
      <c r="DR198" s="22">
        <f>Target_AM[[#This Row],[PROPORSI]]*VLOOKUP(Target_AM[[#This Row],[NIPNAS]],Target_CC[],COLUMN(DD$2)+9,0)</f>
        <v>0</v>
      </c>
      <c r="DS198" s="22">
        <f>Target_AM[[#This Row],[PROPORSI]]*VLOOKUP(Target_AM[[#This Row],[NIPNAS]],Target_CC[],COLUMN(DE$2)+9,0)</f>
        <v>0</v>
      </c>
      <c r="DT198" s="22">
        <f>Target_AM[[#This Row],[PROPORSI]]*VLOOKUP(Target_AM[[#This Row],[NIPNAS]],Target_CC[],COLUMN(DF$2)+9,0)</f>
        <v>0</v>
      </c>
      <c r="DU198" s="22">
        <f>Target_AM[[#This Row],[PROPORSI]]*VLOOKUP(Target_AM[[#This Row],[NIPNAS]],Target_CC[],COLUMN(DG$2)+9,0)</f>
        <v>0</v>
      </c>
      <c r="DV198" s="22">
        <f>Target_AM[[#This Row],[PROPORSI]]*VLOOKUP(Target_AM[[#This Row],[NIPNAS]],Target_CC[],COLUMN(DH$2)+9,0)</f>
        <v>0</v>
      </c>
      <c r="DW198" s="22">
        <f>Target_AM[[#This Row],[PROPORSI]]*VLOOKUP(Target_AM[[#This Row],[NIPNAS]],Target_CC[],COLUMN(DI$2)+9,0)</f>
        <v>0</v>
      </c>
      <c r="DX198" s="22">
        <f>Target_AM[[#This Row],[PROPORSI]]*VLOOKUP(Target_AM[[#This Row],[NIPNAS]],Target_CC[],COLUMN(DJ$2)+9,0)</f>
        <v>0</v>
      </c>
      <c r="DY198" s="22">
        <f>Target_AM[[#This Row],[PROPORSI]]*VLOOKUP(Target_AM[[#This Row],[NIPNAS]],Target_CC[],COLUMN(DK$2)+9,0)</f>
        <v>0</v>
      </c>
      <c r="DZ198" s="22">
        <f>Target_AM[[#This Row],[PROPORSI]]*VLOOKUP(Target_AM[[#This Row],[NIPNAS]],Target_CC[],COLUMN(DL$2)+9,0)</f>
        <v>0</v>
      </c>
      <c r="EA198" s="22">
        <f>Target_AM[[#This Row],[PROPORSI]]*VLOOKUP(Target_AM[[#This Row],[NIPNAS]],Target_CC[],COLUMN(DM$2)+9,0)</f>
        <v>0</v>
      </c>
    </row>
    <row r="199" spans="2:131" x14ac:dyDescent="0.3">
      <c r="B199">
        <v>405690</v>
      </c>
      <c r="C199" t="s">
        <v>1023</v>
      </c>
      <c r="D199">
        <v>1</v>
      </c>
      <c r="E199" s="8">
        <v>45658</v>
      </c>
      <c r="F199">
        <v>19048726</v>
      </c>
      <c r="G199" t="s">
        <v>505</v>
      </c>
      <c r="J199" t="s">
        <v>309</v>
      </c>
      <c r="K199" t="s">
        <v>25</v>
      </c>
      <c r="L199" t="s">
        <v>159</v>
      </c>
      <c r="M199" t="s">
        <v>29</v>
      </c>
      <c r="N199" s="23">
        <f>Target_AM[[#This Row],[PROPORSI]]*VLOOKUP(Target_AM[[#This Row],[NIPNAS]],Target_CC[],9,0)</f>
        <v>6140009.1124142213</v>
      </c>
      <c r="O199" s="22">
        <f>Target_AM[[#This Row],[PROPORSI]]*VLOOKUP(Target_AM[[#This Row],[NIPNAS]],Target_CC[],COLUMN(A$2)+9,0)</f>
        <v>204575.51318181818</v>
      </c>
      <c r="P199" s="22">
        <f>Target_AM[[#This Row],[PROPORSI]]*VLOOKUP(Target_AM[[#This Row],[NIPNAS]],Target_CC[],COLUMN(B$2)+9,0)</f>
        <v>215342.64545454545</v>
      </c>
      <c r="Q199" s="22">
        <f>Target_AM[[#This Row],[PROPORSI]]*VLOOKUP(Target_AM[[#This Row],[NIPNAS]],Target_CC[],COLUMN(C$2)+9,0)</f>
        <v>193808.38090909092</v>
      </c>
      <c r="R199" s="22">
        <f>Target_AM[[#This Row],[PROPORSI]]*VLOOKUP(Target_AM[[#This Row],[NIPNAS]],Target_CC[],COLUMN(D$2)+9,0)</f>
        <v>172274.11636363636</v>
      </c>
      <c r="S199" s="22">
        <f>Target_AM[[#This Row],[PROPORSI]]*VLOOKUP(Target_AM[[#This Row],[NIPNAS]],Target_CC[],COLUMN(E$2)+9,0)</f>
        <v>183041.24863636363</v>
      </c>
      <c r="T199" s="22">
        <f>Target_AM[[#This Row],[PROPORSI]]*VLOOKUP(Target_AM[[#This Row],[NIPNAS]],Target_CC[],COLUMN(F$2)+9,0)</f>
        <v>193808.38090909092</v>
      </c>
      <c r="U199" s="22">
        <f>Target_AM[[#This Row],[PROPORSI]]*VLOOKUP(Target_AM[[#This Row],[NIPNAS]],Target_CC[],COLUMN(G$2)+9,0)</f>
        <v>247644.04227272727</v>
      </c>
      <c r="V199" s="22">
        <f>Target_AM[[#This Row],[PROPORSI]]*VLOOKUP(Target_AM[[#This Row],[NIPNAS]],Target_CC[],COLUMN(H$2)+9,0)</f>
        <v>226109.77772727274</v>
      </c>
      <c r="W199" s="22">
        <f>Target_AM[[#This Row],[PROPORSI]]*VLOOKUP(Target_AM[[#This Row],[NIPNAS]],Target_CC[],COLUMN(I$2)+9,0)</f>
        <v>226109.77772727274</v>
      </c>
      <c r="X199" s="22">
        <f>Target_AM[[#This Row],[PROPORSI]]*VLOOKUP(Target_AM[[#This Row],[NIPNAS]],Target_CC[],COLUMN(J$2)+9,0)</f>
        <v>247644.04227272727</v>
      </c>
      <c r="Y199" s="22">
        <f>Target_AM[[#This Row],[PROPORSI]]*VLOOKUP(Target_AM[[#This Row],[NIPNAS]],Target_CC[],COLUMN(K$2)+9,0)</f>
        <v>215342.64545454545</v>
      </c>
      <c r="Z199" s="22">
        <f>Target_AM[[#This Row],[PROPORSI]]*VLOOKUP(Target_AM[[#This Row],[NIPNAS]],Target_CC[],COLUMN(L$2)+9,0)</f>
        <v>226109.77772727274</v>
      </c>
      <c r="AA199" s="22">
        <f>Target_AM[[#This Row],[PROPORSI]]*VLOOKUP(Target_AM[[#This Row],[NIPNAS]],Target_CC[],COLUMN(M$2)+9,0)</f>
        <v>2551810.3486363641</v>
      </c>
      <c r="AB199" s="22">
        <f>Target_AM[[#This Row],[PROPORSI]]*VLOOKUP(Target_AM[[#This Row],[NIPNAS]],Target_CC[],COLUMN(N$2)+9,0)</f>
        <v>27413.717220465725</v>
      </c>
      <c r="AC199" s="22">
        <f>Target_AM[[#This Row],[PROPORSI]]*VLOOKUP(Target_AM[[#This Row],[NIPNAS]],Target_CC[],COLUMN(O$2)+9,0)</f>
        <v>29153.06018117358</v>
      </c>
      <c r="AD199" s="22">
        <f>Target_AM[[#This Row],[PROPORSI]]*VLOOKUP(Target_AM[[#This Row],[NIPNAS]],Target_CC[],COLUMN(P$2)+9,0)</f>
        <v>38358.834181825885</v>
      </c>
      <c r="AE199" s="22">
        <f>Target_AM[[#This Row],[PROPORSI]]*VLOOKUP(Target_AM[[#This Row],[NIPNAS]],Target_CC[],COLUMN(Q$2)+9,0)</f>
        <v>39108.88108601718</v>
      </c>
      <c r="AF199" s="22">
        <f>Target_AM[[#This Row],[PROPORSI]]*VLOOKUP(Target_AM[[#This Row],[NIPNAS]],Target_CC[],COLUMN(R$2)+9,0)</f>
        <v>51153.76491667152</v>
      </c>
      <c r="AG199" s="22">
        <f>Target_AM[[#This Row],[PROPORSI]]*VLOOKUP(Target_AM[[#This Row],[NIPNAS]],Target_CC[],COLUMN(S$2)+9,0)</f>
        <v>47795.726991144023</v>
      </c>
      <c r="AH199" s="22">
        <f>Target_AM[[#This Row],[PROPORSI]]*VLOOKUP(Target_AM[[#This Row],[NIPNAS]],Target_CC[],COLUMN(T$2)+9,0)</f>
        <v>41971.367141668357</v>
      </c>
      <c r="AI199" s="22">
        <f>Target_AM[[#This Row],[PROPORSI]]*VLOOKUP(Target_AM[[#This Row],[NIPNAS]],Target_CC[],COLUMN(U$2)+9,0)</f>
        <v>47478.440145814078</v>
      </c>
      <c r="AJ199" s="22">
        <f>Target_AM[[#This Row],[PROPORSI]]*VLOOKUP(Target_AM[[#This Row],[NIPNAS]],Target_CC[],COLUMN(V$2)+9,0)</f>
        <v>41225.450187901653</v>
      </c>
      <c r="AK199" s="22">
        <f>Target_AM[[#This Row],[PROPORSI]]*VLOOKUP(Target_AM[[#This Row],[NIPNAS]],Target_CC[],COLUMN(W$2)+9,0)</f>
        <v>43386.291744075061</v>
      </c>
      <c r="AL199" s="22">
        <f>Target_AM[[#This Row],[PROPORSI]]*VLOOKUP(Target_AM[[#This Row],[NIPNAS]],Target_CC[],COLUMN(X$2)+9,0)</f>
        <v>53306.417889323377</v>
      </c>
      <c r="AM199" s="22">
        <f>Target_AM[[#This Row],[PROPORSI]]*VLOOKUP(Target_AM[[#This Row],[NIPNAS]],Target_CC[],COLUMN(Y$2)+9,0)</f>
        <v>63244.10682407378</v>
      </c>
      <c r="AN199" s="22">
        <f>Target_AM[[#This Row],[PROPORSI]]*VLOOKUP(Target_AM[[#This Row],[NIPNAS]],Target_CC[],COLUMN(Z$2)+9,0)</f>
        <v>523596.05851015425</v>
      </c>
      <c r="AO199" s="22">
        <f>Target_AM[[#This Row],[PROPORSI]]*VLOOKUP(Target_AM[[#This Row],[NIPNAS]],Target_CC[],COLUMN(AA$2)+9,0)</f>
        <v>231989.23040228389</v>
      </c>
      <c r="AP199" s="22">
        <f>Target_AM[[#This Row],[PROPORSI]]*VLOOKUP(Target_AM[[#This Row],[NIPNAS]],Target_CC[],COLUMN(AB$2)+9,0)</f>
        <v>244495.70563571903</v>
      </c>
      <c r="AQ199" s="22">
        <f>Target_AM[[#This Row],[PROPORSI]]*VLOOKUP(Target_AM[[#This Row],[NIPNAS]],Target_CC[],COLUMN(AC$2)+9,0)</f>
        <v>232167.21509091681</v>
      </c>
      <c r="AR199" s="22">
        <f>Target_AM[[#This Row],[PROPORSI]]*VLOOKUP(Target_AM[[#This Row],[NIPNAS]],Target_CC[],COLUMN(AD$2)+9,0)</f>
        <v>211382.99744965354</v>
      </c>
      <c r="AS199" s="22">
        <f>Target_AM[[#This Row],[PROPORSI]]*VLOOKUP(Target_AM[[#This Row],[NIPNAS]],Target_CC[],COLUMN(AE$2)+9,0)</f>
        <v>234195.01355303515</v>
      </c>
      <c r="AT199" s="22">
        <f>Target_AM[[#This Row],[PROPORSI]]*VLOOKUP(Target_AM[[#This Row],[NIPNAS]],Target_CC[],COLUMN(AF$2)+9,0)</f>
        <v>241604.10790023493</v>
      </c>
      <c r="AU199" s="22">
        <f>Target_AM[[#This Row],[PROPORSI]]*VLOOKUP(Target_AM[[#This Row],[NIPNAS]],Target_CC[],COLUMN(AG$2)+9,0)</f>
        <v>289615.40941439563</v>
      </c>
      <c r="AV199" s="22">
        <f>Target_AM[[#This Row],[PROPORSI]]*VLOOKUP(Target_AM[[#This Row],[NIPNAS]],Target_CC[],COLUMN(AH$2)+9,0)</f>
        <v>273588.2178730868</v>
      </c>
      <c r="AW199" s="22">
        <f>Target_AM[[#This Row],[PROPORSI]]*VLOOKUP(Target_AM[[#This Row],[NIPNAS]],Target_CC[],COLUMN(AI$2)+9,0)</f>
        <v>267335.22791517439</v>
      </c>
      <c r="AX199" s="22">
        <f>Target_AM[[#This Row],[PROPORSI]]*VLOOKUP(Target_AM[[#This Row],[NIPNAS]],Target_CC[],COLUMN(AJ$2)+9,0)</f>
        <v>291030.33401680231</v>
      </c>
      <c r="AY199" s="22">
        <f>Target_AM[[#This Row],[PROPORSI]]*VLOOKUP(Target_AM[[#This Row],[NIPNAS]],Target_CC[],COLUMN(AK$2)+9,0)</f>
        <v>268649.06334386882</v>
      </c>
      <c r="AZ199" s="22">
        <f>Target_AM[[#This Row],[PROPORSI]]*VLOOKUP(Target_AM[[#This Row],[NIPNAS]],Target_CC[],COLUMN(AL$2)+9,0)</f>
        <v>289353.88455134653</v>
      </c>
      <c r="BA199" s="22">
        <f>Target_AM[[#This Row],[PROPORSI]]*VLOOKUP(Target_AM[[#This Row],[NIPNAS]],Target_CC[],COLUMN(AM$2)+9,0)</f>
        <v>3075406.4071465172</v>
      </c>
      <c r="BB199" s="22">
        <f>Target_AM[[#This Row],[PROPORSI]]*VLOOKUP(Target_AM[[#This Row],[NIPNAS]],Target_CC[],COLUMN(AN$2)+9,0)</f>
        <v>0</v>
      </c>
      <c r="BC199" s="22">
        <f>Target_AM[[#This Row],[PROPORSI]]*VLOOKUP(Target_AM[[#This Row],[NIPNAS]],Target_CC[],COLUMN(AO$2)+9,0)</f>
        <v>0</v>
      </c>
      <c r="BD199" s="22">
        <f>Target_AM[[#This Row],[PROPORSI]]*VLOOKUP(Target_AM[[#This Row],[NIPNAS]],Target_CC[],COLUMN(AP$2)+9,0)</f>
        <v>0</v>
      </c>
      <c r="BE199" s="22">
        <f>Target_AM[[#This Row],[PROPORSI]]*VLOOKUP(Target_AM[[#This Row],[NIPNAS]],Target_CC[],COLUMN(AQ$2)+9,0)</f>
        <v>0</v>
      </c>
      <c r="BF199" s="22">
        <f>Target_AM[[#This Row],[PROPORSI]]*VLOOKUP(Target_AM[[#This Row],[NIPNAS]],Target_CC[],COLUMN(AR$2)+9,0)</f>
        <v>0</v>
      </c>
      <c r="BG199" s="22">
        <f>Target_AM[[#This Row],[PROPORSI]]*VLOOKUP(Target_AM[[#This Row],[NIPNAS]],Target_CC[],COLUMN(AS$2)+9,0)</f>
        <v>0</v>
      </c>
      <c r="BH199" s="22">
        <f>Target_AM[[#This Row],[PROPORSI]]*VLOOKUP(Target_AM[[#This Row],[NIPNAS]],Target_CC[],COLUMN(AT$2)+9,0)</f>
        <v>0</v>
      </c>
      <c r="BI199" s="22">
        <f>Target_AM[[#This Row],[PROPORSI]]*VLOOKUP(Target_AM[[#This Row],[NIPNAS]],Target_CC[],COLUMN(AU$2)+9,0)</f>
        <v>0</v>
      </c>
      <c r="BJ199" s="22">
        <f>Target_AM[[#This Row],[PROPORSI]]*VLOOKUP(Target_AM[[#This Row],[NIPNAS]],Target_CC[],COLUMN(AV$2)+9,0)</f>
        <v>0</v>
      </c>
      <c r="BK199" s="22">
        <f>Target_AM[[#This Row],[PROPORSI]]*VLOOKUP(Target_AM[[#This Row],[NIPNAS]],Target_CC[],COLUMN(AW$2)+9,0)</f>
        <v>0</v>
      </c>
      <c r="BL199" s="22">
        <f>Target_AM[[#This Row],[PROPORSI]]*VLOOKUP(Target_AM[[#This Row],[NIPNAS]],Target_CC[],COLUMN(AX$2)+9,0)</f>
        <v>0</v>
      </c>
      <c r="BM199" s="22">
        <f>Target_AM[[#This Row],[PROPORSI]]*VLOOKUP(Target_AM[[#This Row],[NIPNAS]],Target_CC[],COLUMN(AY$2)+9,0)</f>
        <v>0</v>
      </c>
      <c r="BN199" s="22">
        <f>Target_AM[[#This Row],[PROPORSI]]*VLOOKUP(Target_AM[[#This Row],[NIPNAS]],Target_CC[],COLUMN(AZ$2)+9,0)</f>
        <v>0</v>
      </c>
      <c r="BO199" s="22">
        <f>Target_AM[[#This Row],[PROPORSI]]*VLOOKUP(Target_AM[[#This Row],[NIPNAS]],Target_CC[],COLUMN(BA$2)+9,0)</f>
        <v>257115</v>
      </c>
      <c r="BP199" s="22">
        <f>Target_AM[[#This Row],[PROPORSI]]*VLOOKUP(Target_AM[[#This Row],[NIPNAS]],Target_CC[],COLUMN(BB$2)+9,0)</f>
        <v>261024</v>
      </c>
      <c r="BQ199" s="22">
        <f>Target_AM[[#This Row],[PROPORSI]]*VLOOKUP(Target_AM[[#This Row],[NIPNAS]],Target_CC[],COLUMN(BC$2)+9,0)</f>
        <v>280524</v>
      </c>
      <c r="BR199" s="22">
        <f>Target_AM[[#This Row],[PROPORSI]]*VLOOKUP(Target_AM[[#This Row],[NIPNAS]],Target_CC[],COLUMN(BD$2)+9,0)</f>
        <v>403724</v>
      </c>
      <c r="BS199" s="22">
        <f>Target_AM[[#This Row],[PROPORSI]]*VLOOKUP(Target_AM[[#This Row],[NIPNAS]],Target_CC[],COLUMN(BE$2)+9,0)</f>
        <v>403724</v>
      </c>
      <c r="BT199" s="22">
        <f>Target_AM[[#This Row],[PROPORSI]]*VLOOKUP(Target_AM[[#This Row],[NIPNAS]],Target_CC[],COLUMN(BF$2)+9,0)</f>
        <v>403724</v>
      </c>
      <c r="BU199" s="22">
        <f>Target_AM[[#This Row],[PROPORSI]]*VLOOKUP(Target_AM[[#This Row],[NIPNAS]],Target_CC[],COLUMN(BG$2)+9,0)</f>
        <v>403724</v>
      </c>
      <c r="BV199" s="22">
        <f>Target_AM[[#This Row],[PROPORSI]]*VLOOKUP(Target_AM[[#This Row],[NIPNAS]],Target_CC[],COLUMN(BH$2)+9,0)</f>
        <v>403724</v>
      </c>
      <c r="BW199" s="22">
        <f>Target_AM[[#This Row],[PROPORSI]]*VLOOKUP(Target_AM[[#This Row],[NIPNAS]],Target_CC[],COLUMN(BI$2)+9,0)</f>
        <v>403724</v>
      </c>
      <c r="BX199" s="22">
        <f>Target_AM[[#This Row],[PROPORSI]]*VLOOKUP(Target_AM[[#This Row],[NIPNAS]],Target_CC[],COLUMN(BJ$2)+9,0)</f>
        <v>403724</v>
      </c>
      <c r="BY199" s="22">
        <f>Target_AM[[#This Row],[PROPORSI]]*VLOOKUP(Target_AM[[#This Row],[NIPNAS]],Target_CC[],COLUMN(BK$2)+9,0)</f>
        <v>403724</v>
      </c>
      <c r="BZ199" s="22">
        <f>Target_AM[[#This Row],[PROPORSI]]*VLOOKUP(Target_AM[[#This Row],[NIPNAS]],Target_CC[],COLUMN(BL$2)+9,0)</f>
        <v>403724</v>
      </c>
      <c r="CA199" s="22">
        <f>Target_AM[[#This Row],[PROPORSI]]*VLOOKUP(Target_AM[[#This Row],[NIPNAS]],Target_CC[],COLUMN(BM$2)+9,0)</f>
        <v>4432179</v>
      </c>
      <c r="CB199" s="22">
        <f>Target_AM[[#This Row],[PROPORSI]]*VLOOKUP(Target_AM[[#This Row],[NIPNAS]],Target_CC[],COLUMN(BN$2)+9,0)</f>
        <v>0</v>
      </c>
      <c r="CC199" s="22">
        <f>Target_AM[[#This Row],[PROPORSI]]*VLOOKUP(Target_AM[[#This Row],[NIPNAS]],Target_CC[],COLUMN(BO$2)+9,0)</f>
        <v>0</v>
      </c>
      <c r="CD199" s="22">
        <f>Target_AM[[#This Row],[PROPORSI]]*VLOOKUP(Target_AM[[#This Row],[NIPNAS]],Target_CC[],COLUMN(BP$2)+9,0)</f>
        <v>0</v>
      </c>
      <c r="CE199" s="22">
        <f>Target_AM[[#This Row],[PROPORSI]]*VLOOKUP(Target_AM[[#This Row],[NIPNAS]],Target_CC[],COLUMN(BQ$2)+9,0)</f>
        <v>0</v>
      </c>
      <c r="CF199" s="22">
        <f>Target_AM[[#This Row],[PROPORSI]]*VLOOKUP(Target_AM[[#This Row],[NIPNAS]],Target_CC[],COLUMN(BR$2)+9,0)</f>
        <v>0</v>
      </c>
      <c r="CG199" s="22">
        <f>Target_AM[[#This Row],[PROPORSI]]*VLOOKUP(Target_AM[[#This Row],[NIPNAS]],Target_CC[],COLUMN(BS$2)+9,0)</f>
        <v>0</v>
      </c>
      <c r="CH199" s="22">
        <f>Target_AM[[#This Row],[PROPORSI]]*VLOOKUP(Target_AM[[#This Row],[NIPNAS]],Target_CC[],COLUMN(BT$2)+9,0)</f>
        <v>0</v>
      </c>
      <c r="CI199" s="22">
        <f>Target_AM[[#This Row],[PROPORSI]]*VLOOKUP(Target_AM[[#This Row],[NIPNAS]],Target_CC[],COLUMN(BU$2)+9,0)</f>
        <v>0</v>
      </c>
      <c r="CJ199" s="22">
        <f>Target_AM[[#This Row],[PROPORSI]]*VLOOKUP(Target_AM[[#This Row],[NIPNAS]],Target_CC[],COLUMN(BV$2)+9,0)</f>
        <v>0</v>
      </c>
      <c r="CK199" s="22">
        <f>Target_AM[[#This Row],[PROPORSI]]*VLOOKUP(Target_AM[[#This Row],[NIPNAS]],Target_CC[],COLUMN(BW$2)+9,0)</f>
        <v>0</v>
      </c>
      <c r="CL199" s="22">
        <f>Target_AM[[#This Row],[PROPORSI]]*VLOOKUP(Target_AM[[#This Row],[NIPNAS]],Target_CC[],COLUMN(BX$2)+9,0)</f>
        <v>0</v>
      </c>
      <c r="CM199" s="22">
        <f>Target_AM[[#This Row],[PROPORSI]]*VLOOKUP(Target_AM[[#This Row],[NIPNAS]],Target_CC[],COLUMN(BY$2)+9,0)</f>
        <v>0</v>
      </c>
      <c r="CN199" s="22">
        <f>Target_AM[[#This Row],[PROPORSI]]*VLOOKUP(Target_AM[[#This Row],[NIPNAS]],Target_CC[],COLUMN(BZ$2)+9,0)</f>
        <v>0</v>
      </c>
      <c r="CO199" s="22">
        <f>Target_AM[[#This Row],[PROPORSI]]*VLOOKUP(Target_AM[[#This Row],[NIPNAS]],Target_CC[],COLUMN(CA$2)+9,0)</f>
        <v>380315</v>
      </c>
      <c r="CP199" s="22">
        <f>Target_AM[[#This Row],[PROPORSI]]*VLOOKUP(Target_AM[[#This Row],[NIPNAS]],Target_CC[],COLUMN(CB$2)+9,0)</f>
        <v>384224</v>
      </c>
      <c r="CQ199" s="22">
        <f>Target_AM[[#This Row],[PROPORSI]]*VLOOKUP(Target_AM[[#This Row],[NIPNAS]],Target_CC[],COLUMN(CC$2)+9,0)</f>
        <v>403724</v>
      </c>
      <c r="CR199" s="22">
        <f>Target_AM[[#This Row],[PROPORSI]]*VLOOKUP(Target_AM[[#This Row],[NIPNAS]],Target_CC[],COLUMN(CD$2)+9,0)</f>
        <v>403724</v>
      </c>
      <c r="CS199" s="22">
        <f>Target_AM[[#This Row],[PROPORSI]]*VLOOKUP(Target_AM[[#This Row],[NIPNAS]],Target_CC[],COLUMN(CE$2)+9,0)</f>
        <v>403724</v>
      </c>
      <c r="CT199" s="22">
        <f>Target_AM[[#This Row],[PROPORSI]]*VLOOKUP(Target_AM[[#This Row],[NIPNAS]],Target_CC[],COLUMN(CF$2)+9,0)</f>
        <v>403724</v>
      </c>
      <c r="CU199" s="22">
        <f>Target_AM[[#This Row],[PROPORSI]]*VLOOKUP(Target_AM[[#This Row],[NIPNAS]],Target_CC[],COLUMN(CG$2)+9,0)</f>
        <v>403724</v>
      </c>
      <c r="CV199" s="22">
        <f>Target_AM[[#This Row],[PROPORSI]]*VLOOKUP(Target_AM[[#This Row],[NIPNAS]],Target_CC[],COLUMN(CH$2)+9,0)</f>
        <v>403724</v>
      </c>
      <c r="CW199" s="22">
        <f>Target_AM[[#This Row],[PROPORSI]]*VLOOKUP(Target_AM[[#This Row],[NIPNAS]],Target_CC[],COLUMN(CI$2)+9,0)</f>
        <v>403724</v>
      </c>
      <c r="CX199" s="22">
        <f>Target_AM[[#This Row],[PROPORSI]]*VLOOKUP(Target_AM[[#This Row],[NIPNAS]],Target_CC[],COLUMN(CJ$2)+9,0)</f>
        <v>403724</v>
      </c>
      <c r="CY199" s="22">
        <f>Target_AM[[#This Row],[PROPORSI]]*VLOOKUP(Target_AM[[#This Row],[NIPNAS]],Target_CC[],COLUMN(CK$2)+9,0)</f>
        <v>403724</v>
      </c>
      <c r="CZ199" s="22">
        <f>Target_AM[[#This Row],[PROPORSI]]*VLOOKUP(Target_AM[[#This Row],[NIPNAS]],Target_CC[],COLUMN(CL$2)+9,0)</f>
        <v>403724</v>
      </c>
      <c r="DA199" s="22">
        <f>Target_AM[[#This Row],[PROPORSI]]*VLOOKUP(Target_AM[[#This Row],[NIPNAS]],Target_CC[],COLUMN(CM$2)+9,0)</f>
        <v>4801779</v>
      </c>
      <c r="DB199" s="22">
        <f>Target_AM[[#This Row],[PROPORSI]]*VLOOKUP(Target_AM[[#This Row],[NIPNAS]],Target_CC[],COLUMN(CN$2)+9,0)</f>
        <v>0</v>
      </c>
      <c r="DC199" s="22">
        <f>Target_AM[[#This Row],[PROPORSI]]*VLOOKUP(Target_AM[[#This Row],[NIPNAS]],Target_CC[],COLUMN(CO$2)+9,0)</f>
        <v>0</v>
      </c>
      <c r="DD199" s="22">
        <f>Target_AM[[#This Row],[PROPORSI]]*VLOOKUP(Target_AM[[#This Row],[NIPNAS]],Target_CC[],COLUMN(CP$2)+9,0)</f>
        <v>0</v>
      </c>
      <c r="DE199" s="22">
        <f>Target_AM[[#This Row],[PROPORSI]]*VLOOKUP(Target_AM[[#This Row],[NIPNAS]],Target_CC[],COLUMN(CQ$2)+9,0)</f>
        <v>0</v>
      </c>
      <c r="DF199" s="22">
        <f>Target_AM[[#This Row],[PROPORSI]]*VLOOKUP(Target_AM[[#This Row],[NIPNAS]],Target_CC[],COLUMN(CR$2)+9,0)</f>
        <v>0</v>
      </c>
      <c r="DG199" s="22">
        <f>Target_AM[[#This Row],[PROPORSI]]*VLOOKUP(Target_AM[[#This Row],[NIPNAS]],Target_CC[],COLUMN(CS$2)+9,0)</f>
        <v>0</v>
      </c>
      <c r="DH199" s="22">
        <f>Target_AM[[#This Row],[PROPORSI]]*VLOOKUP(Target_AM[[#This Row],[NIPNAS]],Target_CC[],COLUMN(CT$2)+9,0)</f>
        <v>0</v>
      </c>
      <c r="DI199" s="22">
        <f>Target_AM[[#This Row],[PROPORSI]]*VLOOKUP(Target_AM[[#This Row],[NIPNAS]],Target_CC[],COLUMN(CU$2)+9,0)</f>
        <v>0</v>
      </c>
      <c r="DJ199" s="22">
        <f>Target_AM[[#This Row],[PROPORSI]]*VLOOKUP(Target_AM[[#This Row],[NIPNAS]],Target_CC[],COLUMN(CV$2)+9,0)</f>
        <v>0</v>
      </c>
      <c r="DK199" s="22">
        <f>Target_AM[[#This Row],[PROPORSI]]*VLOOKUP(Target_AM[[#This Row],[NIPNAS]],Target_CC[],COLUMN(CW$2)+9,0)</f>
        <v>0</v>
      </c>
      <c r="DL199" s="22">
        <f>Target_AM[[#This Row],[PROPORSI]]*VLOOKUP(Target_AM[[#This Row],[NIPNAS]],Target_CC[],COLUMN(CX$2)+9,0)</f>
        <v>0</v>
      </c>
      <c r="DM199" s="22">
        <f>Target_AM[[#This Row],[PROPORSI]]*VLOOKUP(Target_AM[[#This Row],[NIPNAS]],Target_CC[],COLUMN(CY$2)+9,0)</f>
        <v>0</v>
      </c>
      <c r="DN199" s="22">
        <f>Target_AM[[#This Row],[PROPORSI]]*VLOOKUP(Target_AM[[#This Row],[NIPNAS]],Target_CC[],COLUMN(CZ$2)+9,0)</f>
        <v>0</v>
      </c>
      <c r="DO199" s="22">
        <f>Target_AM[[#This Row],[PROPORSI]]*VLOOKUP(Target_AM[[#This Row],[NIPNAS]],Target_CC[],COLUMN(DA$2)+9,0)</f>
        <v>0</v>
      </c>
      <c r="DP199" s="22">
        <f>Target_AM[[#This Row],[PROPORSI]]*VLOOKUP(Target_AM[[#This Row],[NIPNAS]],Target_CC[],COLUMN(DB$2)+9,0)</f>
        <v>0</v>
      </c>
      <c r="DQ199" s="22">
        <f>Target_AM[[#This Row],[PROPORSI]]*VLOOKUP(Target_AM[[#This Row],[NIPNAS]],Target_CC[],COLUMN(DC$2)+9,0)</f>
        <v>0</v>
      </c>
      <c r="DR199" s="22">
        <f>Target_AM[[#This Row],[PROPORSI]]*VLOOKUP(Target_AM[[#This Row],[NIPNAS]],Target_CC[],COLUMN(DD$2)+9,0)</f>
        <v>0</v>
      </c>
      <c r="DS199" s="22">
        <f>Target_AM[[#This Row],[PROPORSI]]*VLOOKUP(Target_AM[[#This Row],[NIPNAS]],Target_CC[],COLUMN(DE$2)+9,0)</f>
        <v>0</v>
      </c>
      <c r="DT199" s="22">
        <f>Target_AM[[#This Row],[PROPORSI]]*VLOOKUP(Target_AM[[#This Row],[NIPNAS]],Target_CC[],COLUMN(DF$2)+9,0)</f>
        <v>0</v>
      </c>
      <c r="DU199" s="22">
        <f>Target_AM[[#This Row],[PROPORSI]]*VLOOKUP(Target_AM[[#This Row],[NIPNAS]],Target_CC[],COLUMN(DG$2)+9,0)</f>
        <v>0</v>
      </c>
      <c r="DV199" s="22">
        <f>Target_AM[[#This Row],[PROPORSI]]*VLOOKUP(Target_AM[[#This Row],[NIPNAS]],Target_CC[],COLUMN(DH$2)+9,0)</f>
        <v>0</v>
      </c>
      <c r="DW199" s="22">
        <f>Target_AM[[#This Row],[PROPORSI]]*VLOOKUP(Target_AM[[#This Row],[NIPNAS]],Target_CC[],COLUMN(DI$2)+9,0)</f>
        <v>0</v>
      </c>
      <c r="DX199" s="22">
        <f>Target_AM[[#This Row],[PROPORSI]]*VLOOKUP(Target_AM[[#This Row],[NIPNAS]],Target_CC[],COLUMN(DJ$2)+9,0)</f>
        <v>0</v>
      </c>
      <c r="DY199" s="22">
        <f>Target_AM[[#This Row],[PROPORSI]]*VLOOKUP(Target_AM[[#This Row],[NIPNAS]],Target_CC[],COLUMN(DK$2)+9,0)</f>
        <v>0</v>
      </c>
      <c r="DZ199" s="22">
        <f>Target_AM[[#This Row],[PROPORSI]]*VLOOKUP(Target_AM[[#This Row],[NIPNAS]],Target_CC[],COLUMN(DL$2)+9,0)</f>
        <v>0</v>
      </c>
      <c r="EA199" s="22">
        <f>Target_AM[[#This Row],[PROPORSI]]*VLOOKUP(Target_AM[[#This Row],[NIPNAS]],Target_CC[],COLUMN(DM$2)+9,0)</f>
        <v>0</v>
      </c>
    </row>
    <row r="200" spans="2:131" x14ac:dyDescent="0.3">
      <c r="B200">
        <v>910017</v>
      </c>
      <c r="C200" t="s">
        <v>1049</v>
      </c>
      <c r="D200">
        <v>1</v>
      </c>
      <c r="E200" s="8">
        <v>45658</v>
      </c>
      <c r="F200">
        <v>19478227</v>
      </c>
      <c r="G200" t="s">
        <v>485</v>
      </c>
      <c r="J200" t="s">
        <v>300</v>
      </c>
      <c r="K200" t="s">
        <v>25</v>
      </c>
      <c r="L200" t="s">
        <v>159</v>
      </c>
      <c r="M200" t="s">
        <v>29</v>
      </c>
      <c r="N200" s="23">
        <f>Target_AM[[#This Row],[PROPORSI]]*VLOOKUP(Target_AM[[#This Row],[NIPNAS]],Target_CC[],9,0)</f>
        <v>17678687.887916531</v>
      </c>
      <c r="O200" s="22">
        <f>Target_AM[[#This Row],[PROPORSI]]*VLOOKUP(Target_AM[[#This Row],[NIPNAS]],Target_CC[],COLUMN(A$2)+9,0)</f>
        <v>284535.98147073772</v>
      </c>
      <c r="P200" s="22">
        <f>Target_AM[[#This Row],[PROPORSI]]*VLOOKUP(Target_AM[[#This Row],[NIPNAS]],Target_CC[],COLUMN(B$2)+9,0)</f>
        <v>289505.49462266028</v>
      </c>
      <c r="Q200" s="22">
        <f>Target_AM[[#This Row],[PROPORSI]]*VLOOKUP(Target_AM[[#This Row],[NIPNAS]],Target_CC[],COLUMN(C$2)+9,0)</f>
        <v>309517.41930766328</v>
      </c>
      <c r="R200" s="22">
        <f>Target_AM[[#This Row],[PROPORSI]]*VLOOKUP(Target_AM[[#This Row],[NIPNAS]],Target_CC[],COLUMN(D$2)+9,0)</f>
        <v>290838.34263863013</v>
      </c>
      <c r="S200" s="22">
        <f>Target_AM[[#This Row],[PROPORSI]]*VLOOKUP(Target_AM[[#This Row],[NIPNAS]],Target_CC[],COLUMN(E$2)+9,0)</f>
        <v>305579.63487259619</v>
      </c>
      <c r="T200" s="22">
        <f>Target_AM[[#This Row],[PROPORSI]]*VLOOKUP(Target_AM[[#This Row],[NIPNAS]],Target_CC[],COLUMN(F$2)+9,0)</f>
        <v>301503.16791486897</v>
      </c>
      <c r="U200" s="22">
        <f>Target_AM[[#This Row],[PROPORSI]]*VLOOKUP(Target_AM[[#This Row],[NIPNAS]],Target_CC[],COLUMN(G$2)+9,0)</f>
        <v>315926.12277143198</v>
      </c>
      <c r="V200" s="22">
        <f>Target_AM[[#This Row],[PROPORSI]]*VLOOKUP(Target_AM[[#This Row],[NIPNAS]],Target_CC[],COLUMN(H$2)+9,0)</f>
        <v>319074.92579804937</v>
      </c>
      <c r="W200" s="22">
        <f>Target_AM[[#This Row],[PROPORSI]]*VLOOKUP(Target_AM[[#This Row],[NIPNAS]],Target_CC[],COLUMN(I$2)+9,0)</f>
        <v>314990.77487229969</v>
      </c>
      <c r="X200" s="22">
        <f>Target_AM[[#This Row],[PROPORSI]]*VLOOKUP(Target_AM[[#This Row],[NIPNAS]],Target_CC[],COLUMN(J$2)+9,0)</f>
        <v>321327.89502156182</v>
      </c>
      <c r="Y200" s="22">
        <f>Target_AM[[#This Row],[PROPORSI]]*VLOOKUP(Target_AM[[#This Row],[NIPNAS]],Target_CC[],COLUMN(K$2)+9,0)</f>
        <v>318983.39453608909</v>
      </c>
      <c r="Z200" s="22">
        <f>Target_AM[[#This Row],[PROPORSI]]*VLOOKUP(Target_AM[[#This Row],[NIPNAS]],Target_CC[],COLUMN(L$2)+9,0)</f>
        <v>300966.84617341135</v>
      </c>
      <c r="AA200" s="22">
        <f>Target_AM[[#This Row],[PROPORSI]]*VLOOKUP(Target_AM[[#This Row],[NIPNAS]],Target_CC[],COLUMN(M$2)+9,0)</f>
        <v>3672750</v>
      </c>
      <c r="AB200" s="22">
        <f>Target_AM[[#This Row],[PROPORSI]]*VLOOKUP(Target_AM[[#This Row],[NIPNAS]],Target_CC[],COLUMN(N$2)+9,0)</f>
        <v>1852346.9197955597</v>
      </c>
      <c r="AC200" s="22">
        <f>Target_AM[[#This Row],[PROPORSI]]*VLOOKUP(Target_AM[[#This Row],[NIPNAS]],Target_CC[],COLUMN(O$2)+9,0)</f>
        <v>1884698.7592088601</v>
      </c>
      <c r="AD200" s="22">
        <f>Target_AM[[#This Row],[PROPORSI]]*VLOOKUP(Target_AM[[#This Row],[NIPNAS]],Target_CC[],COLUMN(P$2)+9,0)</f>
        <v>2014977.6324038783</v>
      </c>
      <c r="AE200" s="22">
        <f>Target_AM[[#This Row],[PROPORSI]]*VLOOKUP(Target_AM[[#This Row],[NIPNAS]],Target_CC[],COLUMN(Q$2)+9,0)</f>
        <v>1893375.6826129791</v>
      </c>
      <c r="AF200" s="22">
        <f>Target_AM[[#This Row],[PROPORSI]]*VLOOKUP(Target_AM[[#This Row],[NIPNAS]],Target_CC[],COLUMN(R$2)+9,0)</f>
        <v>1989342.41104659</v>
      </c>
      <c r="AG200" s="22">
        <f>Target_AM[[#This Row],[PROPORSI]]*VLOOKUP(Target_AM[[#This Row],[NIPNAS]],Target_CC[],COLUMN(S$2)+9,0)</f>
        <v>1962804.3578493674</v>
      </c>
      <c r="AH200" s="22">
        <f>Target_AM[[#This Row],[PROPORSI]]*VLOOKUP(Target_AM[[#This Row],[NIPNAS]],Target_CC[],COLUMN(T$2)+9,0)</f>
        <v>2056698.6901753219</v>
      </c>
      <c r="AI200" s="22">
        <f>Target_AM[[#This Row],[PROPORSI]]*VLOOKUP(Target_AM[[#This Row],[NIPNAS]],Target_CC[],COLUMN(U$2)+9,0)</f>
        <v>2077197.5935380848</v>
      </c>
      <c r="AJ200" s="22">
        <f>Target_AM[[#This Row],[PROPORSI]]*VLOOKUP(Target_AM[[#This Row],[NIPNAS]],Target_CC[],COLUMN(V$2)+9,0)</f>
        <v>2050609.5172315717</v>
      </c>
      <c r="AK200" s="22">
        <f>Target_AM[[#This Row],[PROPORSI]]*VLOOKUP(Target_AM[[#This Row],[NIPNAS]],Target_CC[],COLUMN(W$2)+9,0)</f>
        <v>2091864.5631775528</v>
      </c>
      <c r="AL200" s="22">
        <f>Target_AM[[#This Row],[PROPORSI]]*VLOOKUP(Target_AM[[#This Row],[NIPNAS]],Target_CC[],COLUMN(X$2)+9,0)</f>
        <v>2076601.7193351781</v>
      </c>
      <c r="AM200" s="22">
        <f>Target_AM[[#This Row],[PROPORSI]]*VLOOKUP(Target_AM[[#This Row],[NIPNAS]],Target_CC[],COLUMN(Y$2)+9,0)</f>
        <v>1959312.869986661</v>
      </c>
      <c r="AN200" s="22">
        <f>Target_AM[[#This Row],[PROPORSI]]*VLOOKUP(Target_AM[[#This Row],[NIPNAS]],Target_CC[],COLUMN(Z$2)+9,0)</f>
        <v>23909830.716361605</v>
      </c>
      <c r="AO200" s="22">
        <f>Target_AM[[#This Row],[PROPORSI]]*VLOOKUP(Target_AM[[#This Row],[NIPNAS]],Target_CC[],COLUMN(AA$2)+9,0)</f>
        <v>2136882.9012662973</v>
      </c>
      <c r="AP200" s="22">
        <f>Target_AM[[#This Row],[PROPORSI]]*VLOOKUP(Target_AM[[#This Row],[NIPNAS]],Target_CC[],COLUMN(AB$2)+9,0)</f>
        <v>2174204.2538315202</v>
      </c>
      <c r="AQ200" s="22">
        <f>Target_AM[[#This Row],[PROPORSI]]*VLOOKUP(Target_AM[[#This Row],[NIPNAS]],Target_CC[],COLUMN(AC$2)+9,0)</f>
        <v>2324495.0517115416</v>
      </c>
      <c r="AR200" s="22">
        <f>Target_AM[[#This Row],[PROPORSI]]*VLOOKUP(Target_AM[[#This Row],[NIPNAS]],Target_CC[],COLUMN(AD$2)+9,0)</f>
        <v>2184214.0252516093</v>
      </c>
      <c r="AS200" s="22">
        <f>Target_AM[[#This Row],[PROPORSI]]*VLOOKUP(Target_AM[[#This Row],[NIPNAS]],Target_CC[],COLUMN(AE$2)+9,0)</f>
        <v>2294922.045919186</v>
      </c>
      <c r="AT200" s="22">
        <f>Target_AM[[#This Row],[PROPORSI]]*VLOOKUP(Target_AM[[#This Row],[NIPNAS]],Target_CC[],COLUMN(AF$2)+9,0)</f>
        <v>2264307.5257642362</v>
      </c>
      <c r="AU200" s="22">
        <f>Target_AM[[#This Row],[PROPORSI]]*VLOOKUP(Target_AM[[#This Row],[NIPNAS]],Target_CC[],COLUMN(AG$2)+9,0)</f>
        <v>2372624.812946754</v>
      </c>
      <c r="AV200" s="22">
        <f>Target_AM[[#This Row],[PROPORSI]]*VLOOKUP(Target_AM[[#This Row],[NIPNAS]],Target_CC[],COLUMN(AH$2)+9,0)</f>
        <v>2396272.5193361342</v>
      </c>
      <c r="AW200" s="22">
        <f>Target_AM[[#This Row],[PROPORSI]]*VLOOKUP(Target_AM[[#This Row],[NIPNAS]],Target_CC[],COLUMN(AI$2)+9,0)</f>
        <v>2365600.2921038712</v>
      </c>
      <c r="AX200" s="22">
        <f>Target_AM[[#This Row],[PROPORSI]]*VLOOKUP(Target_AM[[#This Row],[NIPNAS]],Target_CC[],COLUMN(AJ$2)+9,0)</f>
        <v>2413192.4581991145</v>
      </c>
      <c r="AY200" s="22">
        <f>Target_AM[[#This Row],[PROPORSI]]*VLOOKUP(Target_AM[[#This Row],[NIPNAS]],Target_CC[],COLUMN(AK$2)+9,0)</f>
        <v>2395585.1138712671</v>
      </c>
      <c r="AZ200" s="22">
        <f>Target_AM[[#This Row],[PROPORSI]]*VLOOKUP(Target_AM[[#This Row],[NIPNAS]],Target_CC[],COLUMN(AL$2)+9,0)</f>
        <v>2260279.7161600725</v>
      </c>
      <c r="BA200" s="22">
        <f>Target_AM[[#This Row],[PROPORSI]]*VLOOKUP(Target_AM[[#This Row],[NIPNAS]],Target_CC[],COLUMN(AM$2)+9,0)</f>
        <v>27582580.716361605</v>
      </c>
      <c r="BB200" s="22">
        <f>Target_AM[[#This Row],[PROPORSI]]*VLOOKUP(Target_AM[[#This Row],[NIPNAS]],Target_CC[],COLUMN(AN$2)+9,0)</f>
        <v>0</v>
      </c>
      <c r="BC200" s="22">
        <f>Target_AM[[#This Row],[PROPORSI]]*VLOOKUP(Target_AM[[#This Row],[NIPNAS]],Target_CC[],COLUMN(AO$2)+9,0)</f>
        <v>0</v>
      </c>
      <c r="BD200" s="22">
        <f>Target_AM[[#This Row],[PROPORSI]]*VLOOKUP(Target_AM[[#This Row],[NIPNAS]],Target_CC[],COLUMN(AP$2)+9,0)</f>
        <v>0</v>
      </c>
      <c r="BE200" s="22">
        <f>Target_AM[[#This Row],[PROPORSI]]*VLOOKUP(Target_AM[[#This Row],[NIPNAS]],Target_CC[],COLUMN(AQ$2)+9,0)</f>
        <v>0</v>
      </c>
      <c r="BF200" s="22">
        <f>Target_AM[[#This Row],[PROPORSI]]*VLOOKUP(Target_AM[[#This Row],[NIPNAS]],Target_CC[],COLUMN(AR$2)+9,0)</f>
        <v>0</v>
      </c>
      <c r="BG200" s="22">
        <f>Target_AM[[#This Row],[PROPORSI]]*VLOOKUP(Target_AM[[#This Row],[NIPNAS]],Target_CC[],COLUMN(AS$2)+9,0)</f>
        <v>0</v>
      </c>
      <c r="BH200" s="22">
        <f>Target_AM[[#This Row],[PROPORSI]]*VLOOKUP(Target_AM[[#This Row],[NIPNAS]],Target_CC[],COLUMN(AT$2)+9,0)</f>
        <v>0</v>
      </c>
      <c r="BI200" s="22">
        <f>Target_AM[[#This Row],[PROPORSI]]*VLOOKUP(Target_AM[[#This Row],[NIPNAS]],Target_CC[],COLUMN(AU$2)+9,0)</f>
        <v>0</v>
      </c>
      <c r="BJ200" s="22">
        <f>Target_AM[[#This Row],[PROPORSI]]*VLOOKUP(Target_AM[[#This Row],[NIPNAS]],Target_CC[],COLUMN(AV$2)+9,0)</f>
        <v>0</v>
      </c>
      <c r="BK200" s="22">
        <f>Target_AM[[#This Row],[PROPORSI]]*VLOOKUP(Target_AM[[#This Row],[NIPNAS]],Target_CC[],COLUMN(AW$2)+9,0)</f>
        <v>0</v>
      </c>
      <c r="BL200" s="22">
        <f>Target_AM[[#This Row],[PROPORSI]]*VLOOKUP(Target_AM[[#This Row],[NIPNAS]],Target_CC[],COLUMN(AX$2)+9,0)</f>
        <v>0</v>
      </c>
      <c r="BM200" s="22">
        <f>Target_AM[[#This Row],[PROPORSI]]*VLOOKUP(Target_AM[[#This Row],[NIPNAS]],Target_CC[],COLUMN(AY$2)+9,0)</f>
        <v>0</v>
      </c>
      <c r="BN200" s="22">
        <f>Target_AM[[#This Row],[PROPORSI]]*VLOOKUP(Target_AM[[#This Row],[NIPNAS]],Target_CC[],COLUMN(AZ$2)+9,0)</f>
        <v>0</v>
      </c>
      <c r="BO200" s="22">
        <f>Target_AM[[#This Row],[PROPORSI]]*VLOOKUP(Target_AM[[#This Row],[NIPNAS]],Target_CC[],COLUMN(BA$2)+9,0)</f>
        <v>295000</v>
      </c>
      <c r="BP200" s="22">
        <f>Target_AM[[#This Row],[PROPORSI]]*VLOOKUP(Target_AM[[#This Row],[NIPNAS]],Target_CC[],COLUMN(BB$2)+9,0)</f>
        <v>295000</v>
      </c>
      <c r="BQ200" s="22">
        <f>Target_AM[[#This Row],[PROPORSI]]*VLOOKUP(Target_AM[[#This Row],[NIPNAS]],Target_CC[],COLUMN(BC$2)+9,0)</f>
        <v>295000</v>
      </c>
      <c r="BR200" s="22">
        <f>Target_AM[[#This Row],[PROPORSI]]*VLOOKUP(Target_AM[[#This Row],[NIPNAS]],Target_CC[],COLUMN(BD$2)+9,0)</f>
        <v>327600</v>
      </c>
      <c r="BS200" s="22">
        <f>Target_AM[[#This Row],[PROPORSI]]*VLOOKUP(Target_AM[[#This Row],[NIPNAS]],Target_CC[],COLUMN(BE$2)+9,0)</f>
        <v>327600</v>
      </c>
      <c r="BT200" s="22">
        <f>Target_AM[[#This Row],[PROPORSI]]*VLOOKUP(Target_AM[[#This Row],[NIPNAS]],Target_CC[],COLUMN(BF$2)+9,0)</f>
        <v>327600</v>
      </c>
      <c r="BU200" s="22">
        <f>Target_AM[[#This Row],[PROPORSI]]*VLOOKUP(Target_AM[[#This Row],[NIPNAS]],Target_CC[],COLUMN(BG$2)+9,0)</f>
        <v>327600</v>
      </c>
      <c r="BV200" s="22">
        <f>Target_AM[[#This Row],[PROPORSI]]*VLOOKUP(Target_AM[[#This Row],[NIPNAS]],Target_CC[],COLUMN(BH$2)+9,0)</f>
        <v>327600</v>
      </c>
      <c r="BW200" s="22">
        <f>Target_AM[[#This Row],[PROPORSI]]*VLOOKUP(Target_AM[[#This Row],[NIPNAS]],Target_CC[],COLUMN(BI$2)+9,0)</f>
        <v>327600</v>
      </c>
      <c r="BX200" s="22">
        <f>Target_AM[[#This Row],[PROPORSI]]*VLOOKUP(Target_AM[[#This Row],[NIPNAS]],Target_CC[],COLUMN(BJ$2)+9,0)</f>
        <v>327600</v>
      </c>
      <c r="BY200" s="22">
        <f>Target_AM[[#This Row],[PROPORSI]]*VLOOKUP(Target_AM[[#This Row],[NIPNAS]],Target_CC[],COLUMN(BK$2)+9,0)</f>
        <v>327600</v>
      </c>
      <c r="BZ200" s="22">
        <f>Target_AM[[#This Row],[PROPORSI]]*VLOOKUP(Target_AM[[#This Row],[NIPNAS]],Target_CC[],COLUMN(BL$2)+9,0)</f>
        <v>327600</v>
      </c>
      <c r="CA200" s="22">
        <f>Target_AM[[#This Row],[PROPORSI]]*VLOOKUP(Target_AM[[#This Row],[NIPNAS]],Target_CC[],COLUMN(BM$2)+9,0)</f>
        <v>3833400</v>
      </c>
      <c r="CB200" s="22">
        <f>Target_AM[[#This Row],[PROPORSI]]*VLOOKUP(Target_AM[[#This Row],[NIPNAS]],Target_CC[],COLUMN(BN$2)+9,0)</f>
        <v>0</v>
      </c>
      <c r="CC200" s="22">
        <f>Target_AM[[#This Row],[PROPORSI]]*VLOOKUP(Target_AM[[#This Row],[NIPNAS]],Target_CC[],COLUMN(BO$2)+9,0)</f>
        <v>0</v>
      </c>
      <c r="CD200" s="22">
        <f>Target_AM[[#This Row],[PROPORSI]]*VLOOKUP(Target_AM[[#This Row],[NIPNAS]],Target_CC[],COLUMN(BP$2)+9,0)</f>
        <v>0</v>
      </c>
      <c r="CE200" s="22">
        <f>Target_AM[[#This Row],[PROPORSI]]*VLOOKUP(Target_AM[[#This Row],[NIPNAS]],Target_CC[],COLUMN(BQ$2)+9,0)</f>
        <v>0</v>
      </c>
      <c r="CF200" s="22">
        <f>Target_AM[[#This Row],[PROPORSI]]*VLOOKUP(Target_AM[[#This Row],[NIPNAS]],Target_CC[],COLUMN(BR$2)+9,0)</f>
        <v>0</v>
      </c>
      <c r="CG200" s="22">
        <f>Target_AM[[#This Row],[PROPORSI]]*VLOOKUP(Target_AM[[#This Row],[NIPNAS]],Target_CC[],COLUMN(BS$2)+9,0)</f>
        <v>0</v>
      </c>
      <c r="CH200" s="22">
        <f>Target_AM[[#This Row],[PROPORSI]]*VLOOKUP(Target_AM[[#This Row],[NIPNAS]],Target_CC[],COLUMN(BT$2)+9,0)</f>
        <v>0</v>
      </c>
      <c r="CI200" s="22">
        <f>Target_AM[[#This Row],[PROPORSI]]*VLOOKUP(Target_AM[[#This Row],[NIPNAS]],Target_CC[],COLUMN(BU$2)+9,0)</f>
        <v>0</v>
      </c>
      <c r="CJ200" s="22">
        <f>Target_AM[[#This Row],[PROPORSI]]*VLOOKUP(Target_AM[[#This Row],[NIPNAS]],Target_CC[],COLUMN(BV$2)+9,0)</f>
        <v>0</v>
      </c>
      <c r="CK200" s="22">
        <f>Target_AM[[#This Row],[PROPORSI]]*VLOOKUP(Target_AM[[#This Row],[NIPNAS]],Target_CC[],COLUMN(BW$2)+9,0)</f>
        <v>0</v>
      </c>
      <c r="CL200" s="22">
        <f>Target_AM[[#This Row],[PROPORSI]]*VLOOKUP(Target_AM[[#This Row],[NIPNAS]],Target_CC[],COLUMN(BX$2)+9,0)</f>
        <v>0</v>
      </c>
      <c r="CM200" s="22">
        <f>Target_AM[[#This Row],[PROPORSI]]*VLOOKUP(Target_AM[[#This Row],[NIPNAS]],Target_CC[],COLUMN(BY$2)+9,0)</f>
        <v>0</v>
      </c>
      <c r="CN200" s="22">
        <f>Target_AM[[#This Row],[PROPORSI]]*VLOOKUP(Target_AM[[#This Row],[NIPNAS]],Target_CC[],COLUMN(BZ$2)+9,0)</f>
        <v>0</v>
      </c>
      <c r="CO200" s="22">
        <f>Target_AM[[#This Row],[PROPORSI]]*VLOOKUP(Target_AM[[#This Row],[NIPNAS]],Target_CC[],COLUMN(CA$2)+9,0)</f>
        <v>327600</v>
      </c>
      <c r="CP200" s="22">
        <f>Target_AM[[#This Row],[PROPORSI]]*VLOOKUP(Target_AM[[#This Row],[NIPNAS]],Target_CC[],COLUMN(CB$2)+9,0)</f>
        <v>327600</v>
      </c>
      <c r="CQ200" s="22">
        <f>Target_AM[[#This Row],[PROPORSI]]*VLOOKUP(Target_AM[[#This Row],[NIPNAS]],Target_CC[],COLUMN(CC$2)+9,0)</f>
        <v>327600</v>
      </c>
      <c r="CR200" s="22">
        <f>Target_AM[[#This Row],[PROPORSI]]*VLOOKUP(Target_AM[[#This Row],[NIPNAS]],Target_CC[],COLUMN(CD$2)+9,0)</f>
        <v>327600</v>
      </c>
      <c r="CS200" s="22">
        <f>Target_AM[[#This Row],[PROPORSI]]*VLOOKUP(Target_AM[[#This Row],[NIPNAS]],Target_CC[],COLUMN(CE$2)+9,0)</f>
        <v>327600</v>
      </c>
      <c r="CT200" s="22">
        <f>Target_AM[[#This Row],[PROPORSI]]*VLOOKUP(Target_AM[[#This Row],[NIPNAS]],Target_CC[],COLUMN(CF$2)+9,0)</f>
        <v>327600</v>
      </c>
      <c r="CU200" s="22">
        <f>Target_AM[[#This Row],[PROPORSI]]*VLOOKUP(Target_AM[[#This Row],[NIPNAS]],Target_CC[],COLUMN(CG$2)+9,0)</f>
        <v>327600</v>
      </c>
      <c r="CV200" s="22">
        <f>Target_AM[[#This Row],[PROPORSI]]*VLOOKUP(Target_AM[[#This Row],[NIPNAS]],Target_CC[],COLUMN(CH$2)+9,0)</f>
        <v>327600</v>
      </c>
      <c r="CW200" s="22">
        <f>Target_AM[[#This Row],[PROPORSI]]*VLOOKUP(Target_AM[[#This Row],[NIPNAS]],Target_CC[],COLUMN(CI$2)+9,0)</f>
        <v>327600</v>
      </c>
      <c r="CX200" s="22">
        <f>Target_AM[[#This Row],[PROPORSI]]*VLOOKUP(Target_AM[[#This Row],[NIPNAS]],Target_CC[],COLUMN(CJ$2)+9,0)</f>
        <v>327600</v>
      </c>
      <c r="CY200" s="22">
        <f>Target_AM[[#This Row],[PROPORSI]]*VLOOKUP(Target_AM[[#This Row],[NIPNAS]],Target_CC[],COLUMN(CK$2)+9,0)</f>
        <v>327600</v>
      </c>
      <c r="CZ200" s="22">
        <f>Target_AM[[#This Row],[PROPORSI]]*VLOOKUP(Target_AM[[#This Row],[NIPNAS]],Target_CC[],COLUMN(CL$2)+9,0)</f>
        <v>327600</v>
      </c>
      <c r="DA200" s="22">
        <f>Target_AM[[#This Row],[PROPORSI]]*VLOOKUP(Target_AM[[#This Row],[NIPNAS]],Target_CC[],COLUMN(CM$2)+9,0)</f>
        <v>3931200</v>
      </c>
      <c r="DB200" s="22">
        <f>Target_AM[[#This Row],[PROPORSI]]*VLOOKUP(Target_AM[[#This Row],[NIPNAS]],Target_CC[],COLUMN(CN$2)+9,0)</f>
        <v>0</v>
      </c>
      <c r="DC200" s="22">
        <f>Target_AM[[#This Row],[PROPORSI]]*VLOOKUP(Target_AM[[#This Row],[NIPNAS]],Target_CC[],COLUMN(CO$2)+9,0)</f>
        <v>0</v>
      </c>
      <c r="DD200" s="22">
        <f>Target_AM[[#This Row],[PROPORSI]]*VLOOKUP(Target_AM[[#This Row],[NIPNAS]],Target_CC[],COLUMN(CP$2)+9,0)</f>
        <v>0</v>
      </c>
      <c r="DE200" s="22">
        <f>Target_AM[[#This Row],[PROPORSI]]*VLOOKUP(Target_AM[[#This Row],[NIPNAS]],Target_CC[],COLUMN(CQ$2)+9,0)</f>
        <v>0</v>
      </c>
      <c r="DF200" s="22">
        <f>Target_AM[[#This Row],[PROPORSI]]*VLOOKUP(Target_AM[[#This Row],[NIPNAS]],Target_CC[],COLUMN(CR$2)+9,0)</f>
        <v>0</v>
      </c>
      <c r="DG200" s="22">
        <f>Target_AM[[#This Row],[PROPORSI]]*VLOOKUP(Target_AM[[#This Row],[NIPNAS]],Target_CC[],COLUMN(CS$2)+9,0)</f>
        <v>0</v>
      </c>
      <c r="DH200" s="22">
        <f>Target_AM[[#This Row],[PROPORSI]]*VLOOKUP(Target_AM[[#This Row],[NIPNAS]],Target_CC[],COLUMN(CT$2)+9,0)</f>
        <v>0</v>
      </c>
      <c r="DI200" s="22">
        <f>Target_AM[[#This Row],[PROPORSI]]*VLOOKUP(Target_AM[[#This Row],[NIPNAS]],Target_CC[],COLUMN(CU$2)+9,0)</f>
        <v>0</v>
      </c>
      <c r="DJ200" s="22">
        <f>Target_AM[[#This Row],[PROPORSI]]*VLOOKUP(Target_AM[[#This Row],[NIPNAS]],Target_CC[],COLUMN(CV$2)+9,0)</f>
        <v>0</v>
      </c>
      <c r="DK200" s="22">
        <f>Target_AM[[#This Row],[PROPORSI]]*VLOOKUP(Target_AM[[#This Row],[NIPNAS]],Target_CC[],COLUMN(CW$2)+9,0)</f>
        <v>0</v>
      </c>
      <c r="DL200" s="22">
        <f>Target_AM[[#This Row],[PROPORSI]]*VLOOKUP(Target_AM[[#This Row],[NIPNAS]],Target_CC[],COLUMN(CX$2)+9,0)</f>
        <v>0</v>
      </c>
      <c r="DM200" s="22">
        <f>Target_AM[[#This Row],[PROPORSI]]*VLOOKUP(Target_AM[[#This Row],[NIPNAS]],Target_CC[],COLUMN(CY$2)+9,0)</f>
        <v>0</v>
      </c>
      <c r="DN200" s="22">
        <f>Target_AM[[#This Row],[PROPORSI]]*VLOOKUP(Target_AM[[#This Row],[NIPNAS]],Target_CC[],COLUMN(CZ$2)+9,0)</f>
        <v>0</v>
      </c>
      <c r="DO200" s="22">
        <f>Target_AM[[#This Row],[PROPORSI]]*VLOOKUP(Target_AM[[#This Row],[NIPNAS]],Target_CC[],COLUMN(DA$2)+9,0)</f>
        <v>0</v>
      </c>
      <c r="DP200" s="22">
        <f>Target_AM[[#This Row],[PROPORSI]]*VLOOKUP(Target_AM[[#This Row],[NIPNAS]],Target_CC[],COLUMN(DB$2)+9,0)</f>
        <v>0</v>
      </c>
      <c r="DQ200" s="22">
        <f>Target_AM[[#This Row],[PROPORSI]]*VLOOKUP(Target_AM[[#This Row],[NIPNAS]],Target_CC[],COLUMN(DC$2)+9,0)</f>
        <v>0</v>
      </c>
      <c r="DR200" s="22">
        <f>Target_AM[[#This Row],[PROPORSI]]*VLOOKUP(Target_AM[[#This Row],[NIPNAS]],Target_CC[],COLUMN(DD$2)+9,0)</f>
        <v>0</v>
      </c>
      <c r="DS200" s="22">
        <f>Target_AM[[#This Row],[PROPORSI]]*VLOOKUP(Target_AM[[#This Row],[NIPNAS]],Target_CC[],COLUMN(DE$2)+9,0)</f>
        <v>0</v>
      </c>
      <c r="DT200" s="22">
        <f>Target_AM[[#This Row],[PROPORSI]]*VLOOKUP(Target_AM[[#This Row],[NIPNAS]],Target_CC[],COLUMN(DF$2)+9,0)</f>
        <v>0</v>
      </c>
      <c r="DU200" s="22">
        <f>Target_AM[[#This Row],[PROPORSI]]*VLOOKUP(Target_AM[[#This Row],[NIPNAS]],Target_CC[],COLUMN(DG$2)+9,0)</f>
        <v>0</v>
      </c>
      <c r="DV200" s="22">
        <f>Target_AM[[#This Row],[PROPORSI]]*VLOOKUP(Target_AM[[#This Row],[NIPNAS]],Target_CC[],COLUMN(DH$2)+9,0)</f>
        <v>0</v>
      </c>
      <c r="DW200" s="22">
        <f>Target_AM[[#This Row],[PROPORSI]]*VLOOKUP(Target_AM[[#This Row],[NIPNAS]],Target_CC[],COLUMN(DI$2)+9,0)</f>
        <v>0</v>
      </c>
      <c r="DX200" s="22">
        <f>Target_AM[[#This Row],[PROPORSI]]*VLOOKUP(Target_AM[[#This Row],[NIPNAS]],Target_CC[],COLUMN(DJ$2)+9,0)</f>
        <v>0</v>
      </c>
      <c r="DY200" s="22">
        <f>Target_AM[[#This Row],[PROPORSI]]*VLOOKUP(Target_AM[[#This Row],[NIPNAS]],Target_CC[],COLUMN(DK$2)+9,0)</f>
        <v>0</v>
      </c>
      <c r="DZ200" s="22">
        <f>Target_AM[[#This Row],[PROPORSI]]*VLOOKUP(Target_AM[[#This Row],[NIPNAS]],Target_CC[],COLUMN(DL$2)+9,0)</f>
        <v>0</v>
      </c>
      <c r="EA200" s="22">
        <f>Target_AM[[#This Row],[PROPORSI]]*VLOOKUP(Target_AM[[#This Row],[NIPNAS]],Target_CC[],COLUMN(DM$2)+9,0)</f>
        <v>0</v>
      </c>
    </row>
    <row r="201" spans="2:131" x14ac:dyDescent="0.3">
      <c r="B201">
        <v>404429</v>
      </c>
      <c r="C201" t="s">
        <v>1008</v>
      </c>
      <c r="D201">
        <v>1</v>
      </c>
      <c r="E201" s="8">
        <v>45658</v>
      </c>
      <c r="F201">
        <v>19317960</v>
      </c>
      <c r="G201" t="s">
        <v>479</v>
      </c>
      <c r="J201" t="s">
        <v>363</v>
      </c>
      <c r="K201" t="s">
        <v>25</v>
      </c>
      <c r="L201" t="s">
        <v>159</v>
      </c>
      <c r="M201" t="s">
        <v>29</v>
      </c>
      <c r="N201" s="23">
        <f>Target_AM[[#This Row],[PROPORSI]]*VLOOKUP(Target_AM[[#This Row],[NIPNAS]],Target_CC[],9,0)</f>
        <v>22869722.756110534</v>
      </c>
      <c r="O201" s="22">
        <f>Target_AM[[#This Row],[PROPORSI]]*VLOOKUP(Target_AM[[#This Row],[NIPNAS]],Target_CC[],COLUMN(A$2)+9,0)</f>
        <v>289996</v>
      </c>
      <c r="P201" s="22">
        <f>Target_AM[[#This Row],[PROPORSI]]*VLOOKUP(Target_AM[[#This Row],[NIPNAS]],Target_CC[],COLUMN(B$2)+9,0)</f>
        <v>289996</v>
      </c>
      <c r="Q201" s="22">
        <f>Target_AM[[#This Row],[PROPORSI]]*VLOOKUP(Target_AM[[#This Row],[NIPNAS]],Target_CC[],COLUMN(C$2)+9,0)</f>
        <v>278396.16000000003</v>
      </c>
      <c r="R201" s="22">
        <f>Target_AM[[#This Row],[PROPORSI]]*VLOOKUP(Target_AM[[#This Row],[NIPNAS]],Target_CC[],COLUMN(D$2)+9,0)</f>
        <v>292779.96159999998</v>
      </c>
      <c r="S201" s="22">
        <f>Target_AM[[#This Row],[PROPORSI]]*VLOOKUP(Target_AM[[#This Row],[NIPNAS]],Target_CC[],COLUMN(E$2)+9,0)</f>
        <v>278423.99961599999</v>
      </c>
      <c r="T201" s="22">
        <f>Target_AM[[#This Row],[PROPORSI]]*VLOOKUP(Target_AM[[#This Row],[NIPNAS]],Target_CC[],COLUMN(F$2)+9,0)</f>
        <v>278280.43999615998</v>
      </c>
      <c r="U201" s="22">
        <f>Target_AM[[#This Row],[PROPORSI]]*VLOOKUP(Target_AM[[#This Row],[NIPNAS]],Target_CC[],COLUMN(G$2)+9,0)</f>
        <v>336278.20439996157</v>
      </c>
      <c r="V201" s="22">
        <f>Target_AM[[#This Row],[PROPORSI]]*VLOOKUP(Target_AM[[#This Row],[NIPNAS]],Target_CC[],COLUMN(H$2)+9,0)</f>
        <v>293358.78204399964</v>
      </c>
      <c r="W201" s="22">
        <f>Target_AM[[#This Row],[PROPORSI]]*VLOOKUP(Target_AM[[#This Row],[NIPNAS]],Target_CC[],COLUMN(I$2)+9,0)</f>
        <v>307429.38782044</v>
      </c>
      <c r="X201" s="22">
        <f>Target_AM[[#This Row],[PROPORSI]]*VLOOKUP(Target_AM[[#This Row],[NIPNAS]],Target_CC[],COLUMN(J$2)+9,0)</f>
        <v>336569.69387820439</v>
      </c>
      <c r="Y201" s="22">
        <f>Target_AM[[#This Row],[PROPORSI]]*VLOOKUP(Target_AM[[#This Row],[NIPNAS]],Target_CC[],COLUMN(K$2)+9,0)</f>
        <v>293361.69693878206</v>
      </c>
      <c r="Z201" s="22">
        <f>Target_AM[[#This Row],[PROPORSI]]*VLOOKUP(Target_AM[[#This Row],[NIPNAS]],Target_CC[],COLUMN(L$2)+9,0)</f>
        <v>321929.21696938784</v>
      </c>
      <c r="AA201" s="22">
        <f>Target_AM[[#This Row],[PROPORSI]]*VLOOKUP(Target_AM[[#This Row],[NIPNAS]],Target_CC[],COLUMN(M$2)+9,0)</f>
        <v>3596799.5432629352</v>
      </c>
      <c r="AB201" s="22">
        <f>Target_AM[[#This Row],[PROPORSI]]*VLOOKUP(Target_AM[[#This Row],[NIPNAS]],Target_CC[],COLUMN(N$2)+9,0)</f>
        <v>218172.81942701849</v>
      </c>
      <c r="AC201" s="22">
        <f>Target_AM[[#This Row],[PROPORSI]]*VLOOKUP(Target_AM[[#This Row],[NIPNAS]],Target_CC[],COLUMN(O$2)+9,0)</f>
        <v>1276305.5821874272</v>
      </c>
      <c r="AD201" s="22">
        <f>Target_AM[[#This Row],[PROPORSI]]*VLOOKUP(Target_AM[[#This Row],[NIPNAS]],Target_CC[],COLUMN(P$2)+9,0)</f>
        <v>1166141.0975053043</v>
      </c>
      <c r="AE201" s="22">
        <f>Target_AM[[#This Row],[PROPORSI]]*VLOOKUP(Target_AM[[#This Row],[NIPNAS]],Target_CC[],COLUMN(Q$2)+9,0)</f>
        <v>804934.9151066317</v>
      </c>
      <c r="AF201" s="22">
        <f>Target_AM[[#This Row],[PROPORSI]]*VLOOKUP(Target_AM[[#This Row],[NIPNAS]],Target_CC[],COLUMN(R$2)+9,0)</f>
        <v>1087639.6973946723</v>
      </c>
      <c r="AG201" s="22">
        <f>Target_AM[[#This Row],[PROPORSI]]*VLOOKUP(Target_AM[[#This Row],[NIPNAS]],Target_CC[],COLUMN(S$2)+9,0)</f>
        <v>1572440.5706264935</v>
      </c>
      <c r="AH201" s="22">
        <f>Target_AM[[#This Row],[PROPORSI]]*VLOOKUP(Target_AM[[#This Row],[NIPNAS]],Target_CC[],COLUMN(T$2)+9,0)</f>
        <v>1850528.4460820812</v>
      </c>
      <c r="AI201" s="22">
        <f>Target_AM[[#This Row],[PROPORSI]]*VLOOKUP(Target_AM[[#This Row],[NIPNAS]],Target_CC[],COLUMN(U$2)+9,0)</f>
        <v>2044428.5495021781</v>
      </c>
      <c r="AJ201" s="22">
        <f>Target_AM[[#This Row],[PROPORSI]]*VLOOKUP(Target_AM[[#This Row],[NIPNAS]],Target_CC[],COLUMN(V$2)+9,0)</f>
        <v>1674678.2292151917</v>
      </c>
      <c r="AK201" s="22">
        <f>Target_AM[[#This Row],[PROPORSI]]*VLOOKUP(Target_AM[[#This Row],[NIPNAS]],Target_CC[],COLUMN(W$2)+9,0)</f>
        <v>2060481.7258243843</v>
      </c>
      <c r="AL201" s="22">
        <f>Target_AM[[#This Row],[PROPORSI]]*VLOOKUP(Target_AM[[#This Row],[NIPNAS]],Target_CC[],COLUMN(X$2)+9,0)</f>
        <v>2773938.0923094717</v>
      </c>
      <c r="AM201" s="22">
        <f>Target_AM[[#This Row],[PROPORSI]]*VLOOKUP(Target_AM[[#This Row],[NIPNAS]],Target_CC[],COLUMN(Y$2)+9,0)</f>
        <v>1737064.093236882</v>
      </c>
      <c r="AN201" s="22">
        <f>Target_AM[[#This Row],[PROPORSI]]*VLOOKUP(Target_AM[[#This Row],[NIPNAS]],Target_CC[],COLUMN(Z$2)+9,0)</f>
        <v>18266753.818417739</v>
      </c>
      <c r="AO201" s="22">
        <f>Target_AM[[#This Row],[PROPORSI]]*VLOOKUP(Target_AM[[#This Row],[NIPNAS]],Target_CC[],COLUMN(AA$2)+9,0)</f>
        <v>508168.81942701852</v>
      </c>
      <c r="AP201" s="22">
        <f>Target_AM[[#This Row],[PROPORSI]]*VLOOKUP(Target_AM[[#This Row],[NIPNAS]],Target_CC[],COLUMN(AB$2)+9,0)</f>
        <v>1566301.5821874272</v>
      </c>
      <c r="AQ201" s="22">
        <f>Target_AM[[#This Row],[PROPORSI]]*VLOOKUP(Target_AM[[#This Row],[NIPNAS]],Target_CC[],COLUMN(AC$2)+9,0)</f>
        <v>1444537.2575053042</v>
      </c>
      <c r="AR201" s="22">
        <f>Target_AM[[#This Row],[PROPORSI]]*VLOOKUP(Target_AM[[#This Row],[NIPNAS]],Target_CC[],COLUMN(AD$2)+9,0)</f>
        <v>1097714.8767066316</v>
      </c>
      <c r="AS201" s="22">
        <f>Target_AM[[#This Row],[PROPORSI]]*VLOOKUP(Target_AM[[#This Row],[NIPNAS]],Target_CC[],COLUMN(AE$2)+9,0)</f>
        <v>1366063.6970106722</v>
      </c>
      <c r="AT201" s="22">
        <f>Target_AM[[#This Row],[PROPORSI]]*VLOOKUP(Target_AM[[#This Row],[NIPNAS]],Target_CC[],COLUMN(AF$2)+9,0)</f>
        <v>1850721.0106226536</v>
      </c>
      <c r="AU201" s="22">
        <f>Target_AM[[#This Row],[PROPORSI]]*VLOOKUP(Target_AM[[#This Row],[NIPNAS]],Target_CC[],COLUMN(AG$2)+9,0)</f>
        <v>2186806.6504820427</v>
      </c>
      <c r="AV201" s="22">
        <f>Target_AM[[#This Row],[PROPORSI]]*VLOOKUP(Target_AM[[#This Row],[NIPNAS]],Target_CC[],COLUMN(AH$2)+9,0)</f>
        <v>2337787.3315461776</v>
      </c>
      <c r="AW201" s="22">
        <f>Target_AM[[#This Row],[PROPORSI]]*VLOOKUP(Target_AM[[#This Row],[NIPNAS]],Target_CC[],COLUMN(AI$2)+9,0)</f>
        <v>1982107.6170356316</v>
      </c>
      <c r="AX201" s="22">
        <f>Target_AM[[#This Row],[PROPORSI]]*VLOOKUP(Target_AM[[#This Row],[NIPNAS]],Target_CC[],COLUMN(AJ$2)+9,0)</f>
        <v>2397051.4197025886</v>
      </c>
      <c r="AY201" s="22">
        <f>Target_AM[[#This Row],[PROPORSI]]*VLOOKUP(Target_AM[[#This Row],[NIPNAS]],Target_CC[],COLUMN(AK$2)+9,0)</f>
        <v>3067299.7892482537</v>
      </c>
      <c r="AZ201" s="22">
        <f>Target_AM[[#This Row],[PROPORSI]]*VLOOKUP(Target_AM[[#This Row],[NIPNAS]],Target_CC[],COLUMN(AL$2)+9,0)</f>
        <v>2058993.3102062698</v>
      </c>
      <c r="BA201" s="22">
        <f>Target_AM[[#This Row],[PROPORSI]]*VLOOKUP(Target_AM[[#This Row],[NIPNAS]],Target_CC[],COLUMN(AM$2)+9,0)</f>
        <v>21863553.361680672</v>
      </c>
      <c r="BB201" s="22">
        <f>Target_AM[[#This Row],[PROPORSI]]*VLOOKUP(Target_AM[[#This Row],[NIPNAS]],Target_CC[],COLUMN(AN$2)+9,0)</f>
        <v>792396.75529236195</v>
      </c>
      <c r="BC201" s="22">
        <f>Target_AM[[#This Row],[PROPORSI]]*VLOOKUP(Target_AM[[#This Row],[NIPNAS]],Target_CC[],COLUMN(AO$2)+9,0)</f>
        <v>6032290.547343405</v>
      </c>
      <c r="BD201" s="22">
        <f>Target_AM[[#This Row],[PROPORSI]]*VLOOKUP(Target_AM[[#This Row],[NIPNAS]],Target_CC[],COLUMN(AP$2)+9,0)</f>
        <v>1721168.2227272117</v>
      </c>
      <c r="BE201" s="22">
        <f>Target_AM[[#This Row],[PROPORSI]]*VLOOKUP(Target_AM[[#This Row],[NIPNAS]],Target_CC[],COLUMN(AQ$2)+9,0)</f>
        <v>3730263.1812121775</v>
      </c>
      <c r="BF201" s="22">
        <f>Target_AM[[#This Row],[PROPORSI]]*VLOOKUP(Target_AM[[#This Row],[NIPNAS]],Target_CC[],COLUMN(AR$2)+9,0)</f>
        <v>4356146.5649457099</v>
      </c>
      <c r="BG201" s="22">
        <f>Target_AM[[#This Row],[PROPORSI]]*VLOOKUP(Target_AM[[#This Row],[NIPNAS]],Target_CC[],COLUMN(AS$2)+9,0)</f>
        <v>4727385.5144472579</v>
      </c>
      <c r="BH201" s="22">
        <f>Target_AM[[#This Row],[PROPORSI]]*VLOOKUP(Target_AM[[#This Row],[NIPNAS]],Target_CC[],COLUMN(AT$2)+9,0)</f>
        <v>304335.51175167295</v>
      </c>
      <c r="BI201" s="22">
        <f>Target_AM[[#This Row],[PROPORSI]]*VLOOKUP(Target_AM[[#This Row],[NIPNAS]],Target_CC[],COLUMN(AU$2)+9,0)</f>
        <v>6178364.2199487239</v>
      </c>
      <c r="BJ201" s="22">
        <f>Target_AM[[#This Row],[PROPORSI]]*VLOOKUP(Target_AM[[#This Row],[NIPNAS]],Target_CC[],COLUMN(AV$2)+9,0)</f>
        <v>2219161.1340547749</v>
      </c>
      <c r="BK201" s="22">
        <f>Target_AM[[#This Row],[PROPORSI]]*VLOOKUP(Target_AM[[#This Row],[NIPNAS]],Target_CC[],COLUMN(AW$2)+9,0)</f>
        <v>6294176.2929679696</v>
      </c>
      <c r="BL201" s="22">
        <f>Target_AM[[#This Row],[PROPORSI]]*VLOOKUP(Target_AM[[#This Row],[NIPNAS]],Target_CC[],COLUMN(AX$2)+9,0)</f>
        <v>4667404.7998496499</v>
      </c>
      <c r="BM201" s="22">
        <f>Target_AM[[#This Row],[PROPORSI]]*VLOOKUP(Target_AM[[#This Row],[NIPNAS]],Target_CC[],COLUMN(AY$2)+9,0)</f>
        <v>3677144.2621599752</v>
      </c>
      <c r="BN201" s="22">
        <f>Target_AM[[#This Row],[PROPORSI]]*VLOOKUP(Target_AM[[#This Row],[NIPNAS]],Target_CC[],COLUMN(AZ$2)+9,0)</f>
        <v>44700237.006700888</v>
      </c>
      <c r="BO201" s="22">
        <f>Target_AM[[#This Row],[PROPORSI]]*VLOOKUP(Target_AM[[#This Row],[NIPNAS]],Target_CC[],COLUMN(BA$2)+9,0)</f>
        <v>269996</v>
      </c>
      <c r="BP201" s="22">
        <f>Target_AM[[#This Row],[PROPORSI]]*VLOOKUP(Target_AM[[#This Row],[NIPNAS]],Target_CC[],COLUMN(BB$2)+9,0)</f>
        <v>269996</v>
      </c>
      <c r="BQ201" s="22">
        <f>Target_AM[[#This Row],[PROPORSI]]*VLOOKUP(Target_AM[[#This Row],[NIPNAS]],Target_CC[],COLUMN(BC$2)+9,0)</f>
        <v>269996</v>
      </c>
      <c r="BR201" s="22">
        <f>Target_AM[[#This Row],[PROPORSI]]*VLOOKUP(Target_AM[[#This Row],[NIPNAS]],Target_CC[],COLUMN(BD$2)+9,0)</f>
        <v>300000</v>
      </c>
      <c r="BS201" s="22">
        <f>Target_AM[[#This Row],[PROPORSI]]*VLOOKUP(Target_AM[[#This Row],[NIPNAS]],Target_CC[],COLUMN(BE$2)+9,0)</f>
        <v>300000</v>
      </c>
      <c r="BT201" s="22">
        <f>Target_AM[[#This Row],[PROPORSI]]*VLOOKUP(Target_AM[[#This Row],[NIPNAS]],Target_CC[],COLUMN(BF$2)+9,0)</f>
        <v>300000</v>
      </c>
      <c r="BU201" s="22">
        <f>Target_AM[[#This Row],[PROPORSI]]*VLOOKUP(Target_AM[[#This Row],[NIPNAS]],Target_CC[],COLUMN(BG$2)+9,0)</f>
        <v>300000</v>
      </c>
      <c r="BV201" s="22">
        <f>Target_AM[[#This Row],[PROPORSI]]*VLOOKUP(Target_AM[[#This Row],[NIPNAS]],Target_CC[],COLUMN(BH$2)+9,0)</f>
        <v>300000</v>
      </c>
      <c r="BW201" s="22">
        <f>Target_AM[[#This Row],[PROPORSI]]*VLOOKUP(Target_AM[[#This Row],[NIPNAS]],Target_CC[],COLUMN(BI$2)+9,0)</f>
        <v>300000</v>
      </c>
      <c r="BX201" s="22">
        <f>Target_AM[[#This Row],[PROPORSI]]*VLOOKUP(Target_AM[[#This Row],[NIPNAS]],Target_CC[],COLUMN(BJ$2)+9,0)</f>
        <v>300000</v>
      </c>
      <c r="BY201" s="22">
        <f>Target_AM[[#This Row],[PROPORSI]]*VLOOKUP(Target_AM[[#This Row],[NIPNAS]],Target_CC[],COLUMN(BK$2)+9,0)</f>
        <v>300000</v>
      </c>
      <c r="BZ201" s="22">
        <f>Target_AM[[#This Row],[PROPORSI]]*VLOOKUP(Target_AM[[#This Row],[NIPNAS]],Target_CC[],COLUMN(BL$2)+9,0)</f>
        <v>300000</v>
      </c>
      <c r="CA201" s="22">
        <f>Target_AM[[#This Row],[PROPORSI]]*VLOOKUP(Target_AM[[#This Row],[NIPNAS]],Target_CC[],COLUMN(BM$2)+9,0)</f>
        <v>3509988</v>
      </c>
      <c r="CB201" s="22">
        <f>Target_AM[[#This Row],[PROPORSI]]*VLOOKUP(Target_AM[[#This Row],[NIPNAS]],Target_CC[],COLUMN(BN$2)+9,0)</f>
        <v>0</v>
      </c>
      <c r="CC201" s="22">
        <f>Target_AM[[#This Row],[PROPORSI]]*VLOOKUP(Target_AM[[#This Row],[NIPNAS]],Target_CC[],COLUMN(BO$2)+9,0)</f>
        <v>0</v>
      </c>
      <c r="CD201" s="22">
        <f>Target_AM[[#This Row],[PROPORSI]]*VLOOKUP(Target_AM[[#This Row],[NIPNAS]],Target_CC[],COLUMN(BP$2)+9,0)</f>
        <v>0</v>
      </c>
      <c r="CE201" s="22">
        <f>Target_AM[[#This Row],[PROPORSI]]*VLOOKUP(Target_AM[[#This Row],[NIPNAS]],Target_CC[],COLUMN(BQ$2)+9,0)</f>
        <v>0</v>
      </c>
      <c r="CF201" s="22">
        <f>Target_AM[[#This Row],[PROPORSI]]*VLOOKUP(Target_AM[[#This Row],[NIPNAS]],Target_CC[],COLUMN(BR$2)+9,0)</f>
        <v>0</v>
      </c>
      <c r="CG201" s="22">
        <f>Target_AM[[#This Row],[PROPORSI]]*VLOOKUP(Target_AM[[#This Row],[NIPNAS]],Target_CC[],COLUMN(BS$2)+9,0)</f>
        <v>0</v>
      </c>
      <c r="CH201" s="22">
        <f>Target_AM[[#This Row],[PROPORSI]]*VLOOKUP(Target_AM[[#This Row],[NIPNAS]],Target_CC[],COLUMN(BT$2)+9,0)</f>
        <v>0</v>
      </c>
      <c r="CI201" s="22">
        <f>Target_AM[[#This Row],[PROPORSI]]*VLOOKUP(Target_AM[[#This Row],[NIPNAS]],Target_CC[],COLUMN(BU$2)+9,0)</f>
        <v>0</v>
      </c>
      <c r="CJ201" s="22">
        <f>Target_AM[[#This Row],[PROPORSI]]*VLOOKUP(Target_AM[[#This Row],[NIPNAS]],Target_CC[],COLUMN(BV$2)+9,0)</f>
        <v>0</v>
      </c>
      <c r="CK201" s="22">
        <f>Target_AM[[#This Row],[PROPORSI]]*VLOOKUP(Target_AM[[#This Row],[NIPNAS]],Target_CC[],COLUMN(BW$2)+9,0)</f>
        <v>0</v>
      </c>
      <c r="CL201" s="22">
        <f>Target_AM[[#This Row],[PROPORSI]]*VLOOKUP(Target_AM[[#This Row],[NIPNAS]],Target_CC[],COLUMN(BX$2)+9,0)</f>
        <v>0</v>
      </c>
      <c r="CM201" s="22">
        <f>Target_AM[[#This Row],[PROPORSI]]*VLOOKUP(Target_AM[[#This Row],[NIPNAS]],Target_CC[],COLUMN(BY$2)+9,0)</f>
        <v>0</v>
      </c>
      <c r="CN201" s="22">
        <f>Target_AM[[#This Row],[PROPORSI]]*VLOOKUP(Target_AM[[#This Row],[NIPNAS]],Target_CC[],COLUMN(BZ$2)+9,0)</f>
        <v>0</v>
      </c>
      <c r="CO201" s="22">
        <f>Target_AM[[#This Row],[PROPORSI]]*VLOOKUP(Target_AM[[#This Row],[NIPNAS]],Target_CC[],COLUMN(CA$2)+9,0)</f>
        <v>300000</v>
      </c>
      <c r="CP201" s="22">
        <f>Target_AM[[#This Row],[PROPORSI]]*VLOOKUP(Target_AM[[#This Row],[NIPNAS]],Target_CC[],COLUMN(CB$2)+9,0)</f>
        <v>300000</v>
      </c>
      <c r="CQ201" s="22">
        <f>Target_AM[[#This Row],[PROPORSI]]*VLOOKUP(Target_AM[[#This Row],[NIPNAS]],Target_CC[],COLUMN(CC$2)+9,0)</f>
        <v>300000</v>
      </c>
      <c r="CR201" s="22">
        <f>Target_AM[[#This Row],[PROPORSI]]*VLOOKUP(Target_AM[[#This Row],[NIPNAS]],Target_CC[],COLUMN(CD$2)+9,0)</f>
        <v>300000</v>
      </c>
      <c r="CS201" s="22">
        <f>Target_AM[[#This Row],[PROPORSI]]*VLOOKUP(Target_AM[[#This Row],[NIPNAS]],Target_CC[],COLUMN(CE$2)+9,0)</f>
        <v>300000</v>
      </c>
      <c r="CT201" s="22">
        <f>Target_AM[[#This Row],[PROPORSI]]*VLOOKUP(Target_AM[[#This Row],[NIPNAS]],Target_CC[],COLUMN(CF$2)+9,0)</f>
        <v>300000</v>
      </c>
      <c r="CU201" s="22">
        <f>Target_AM[[#This Row],[PROPORSI]]*VLOOKUP(Target_AM[[#This Row],[NIPNAS]],Target_CC[],COLUMN(CG$2)+9,0)</f>
        <v>300000</v>
      </c>
      <c r="CV201" s="22">
        <f>Target_AM[[#This Row],[PROPORSI]]*VLOOKUP(Target_AM[[#This Row],[NIPNAS]],Target_CC[],COLUMN(CH$2)+9,0)</f>
        <v>300000</v>
      </c>
      <c r="CW201" s="22">
        <f>Target_AM[[#This Row],[PROPORSI]]*VLOOKUP(Target_AM[[#This Row],[NIPNAS]],Target_CC[],COLUMN(CI$2)+9,0)</f>
        <v>300000</v>
      </c>
      <c r="CX201" s="22">
        <f>Target_AM[[#This Row],[PROPORSI]]*VLOOKUP(Target_AM[[#This Row],[NIPNAS]],Target_CC[],COLUMN(CJ$2)+9,0)</f>
        <v>300000</v>
      </c>
      <c r="CY201" s="22">
        <f>Target_AM[[#This Row],[PROPORSI]]*VLOOKUP(Target_AM[[#This Row],[NIPNAS]],Target_CC[],COLUMN(CK$2)+9,0)</f>
        <v>300000</v>
      </c>
      <c r="CZ201" s="22">
        <f>Target_AM[[#This Row],[PROPORSI]]*VLOOKUP(Target_AM[[#This Row],[NIPNAS]],Target_CC[],COLUMN(CL$2)+9,0)</f>
        <v>300000</v>
      </c>
      <c r="DA201" s="22">
        <f>Target_AM[[#This Row],[PROPORSI]]*VLOOKUP(Target_AM[[#This Row],[NIPNAS]],Target_CC[],COLUMN(CM$2)+9,0)</f>
        <v>3600000</v>
      </c>
      <c r="DB201" s="22">
        <f>Target_AM[[#This Row],[PROPORSI]]*VLOOKUP(Target_AM[[#This Row],[NIPNAS]],Target_CC[],COLUMN(CN$2)+9,0)</f>
        <v>0</v>
      </c>
      <c r="DC201" s="22">
        <f>Target_AM[[#This Row],[PROPORSI]]*VLOOKUP(Target_AM[[#This Row],[NIPNAS]],Target_CC[],COLUMN(CO$2)+9,0)</f>
        <v>0</v>
      </c>
      <c r="DD201" s="22">
        <f>Target_AM[[#This Row],[PROPORSI]]*VLOOKUP(Target_AM[[#This Row],[NIPNAS]],Target_CC[],COLUMN(CP$2)+9,0)</f>
        <v>0</v>
      </c>
      <c r="DE201" s="22">
        <f>Target_AM[[#This Row],[PROPORSI]]*VLOOKUP(Target_AM[[#This Row],[NIPNAS]],Target_CC[],COLUMN(CQ$2)+9,0)</f>
        <v>0</v>
      </c>
      <c r="DF201" s="22">
        <f>Target_AM[[#This Row],[PROPORSI]]*VLOOKUP(Target_AM[[#This Row],[NIPNAS]],Target_CC[],COLUMN(CR$2)+9,0)</f>
        <v>0</v>
      </c>
      <c r="DG201" s="22">
        <f>Target_AM[[#This Row],[PROPORSI]]*VLOOKUP(Target_AM[[#This Row],[NIPNAS]],Target_CC[],COLUMN(CS$2)+9,0)</f>
        <v>0</v>
      </c>
      <c r="DH201" s="22">
        <f>Target_AM[[#This Row],[PROPORSI]]*VLOOKUP(Target_AM[[#This Row],[NIPNAS]],Target_CC[],COLUMN(CT$2)+9,0)</f>
        <v>0</v>
      </c>
      <c r="DI201" s="22">
        <f>Target_AM[[#This Row],[PROPORSI]]*VLOOKUP(Target_AM[[#This Row],[NIPNAS]],Target_CC[],COLUMN(CU$2)+9,0)</f>
        <v>0</v>
      </c>
      <c r="DJ201" s="22">
        <f>Target_AM[[#This Row],[PROPORSI]]*VLOOKUP(Target_AM[[#This Row],[NIPNAS]],Target_CC[],COLUMN(CV$2)+9,0)</f>
        <v>0</v>
      </c>
      <c r="DK201" s="22">
        <f>Target_AM[[#This Row],[PROPORSI]]*VLOOKUP(Target_AM[[#This Row],[NIPNAS]],Target_CC[],COLUMN(CW$2)+9,0)</f>
        <v>0</v>
      </c>
      <c r="DL201" s="22">
        <f>Target_AM[[#This Row],[PROPORSI]]*VLOOKUP(Target_AM[[#This Row],[NIPNAS]],Target_CC[],COLUMN(CX$2)+9,0)</f>
        <v>0</v>
      </c>
      <c r="DM201" s="22">
        <f>Target_AM[[#This Row],[PROPORSI]]*VLOOKUP(Target_AM[[#This Row],[NIPNAS]],Target_CC[],COLUMN(CY$2)+9,0)</f>
        <v>0</v>
      </c>
      <c r="DN201" s="22">
        <f>Target_AM[[#This Row],[PROPORSI]]*VLOOKUP(Target_AM[[#This Row],[NIPNAS]],Target_CC[],COLUMN(CZ$2)+9,0)</f>
        <v>0</v>
      </c>
      <c r="DO201" s="22">
        <f>Target_AM[[#This Row],[PROPORSI]]*VLOOKUP(Target_AM[[#This Row],[NIPNAS]],Target_CC[],COLUMN(DA$2)+9,0)</f>
        <v>0</v>
      </c>
      <c r="DP201" s="22">
        <f>Target_AM[[#This Row],[PROPORSI]]*VLOOKUP(Target_AM[[#This Row],[NIPNAS]],Target_CC[],COLUMN(DB$2)+9,0)</f>
        <v>0</v>
      </c>
      <c r="DQ201" s="22">
        <f>Target_AM[[#This Row],[PROPORSI]]*VLOOKUP(Target_AM[[#This Row],[NIPNAS]],Target_CC[],COLUMN(DC$2)+9,0)</f>
        <v>0</v>
      </c>
      <c r="DR201" s="22">
        <f>Target_AM[[#This Row],[PROPORSI]]*VLOOKUP(Target_AM[[#This Row],[NIPNAS]],Target_CC[],COLUMN(DD$2)+9,0)</f>
        <v>0</v>
      </c>
      <c r="DS201" s="22">
        <f>Target_AM[[#This Row],[PROPORSI]]*VLOOKUP(Target_AM[[#This Row],[NIPNAS]],Target_CC[],COLUMN(DE$2)+9,0)</f>
        <v>0</v>
      </c>
      <c r="DT201" s="22">
        <f>Target_AM[[#This Row],[PROPORSI]]*VLOOKUP(Target_AM[[#This Row],[NIPNAS]],Target_CC[],COLUMN(DF$2)+9,0)</f>
        <v>0</v>
      </c>
      <c r="DU201" s="22">
        <f>Target_AM[[#This Row],[PROPORSI]]*VLOOKUP(Target_AM[[#This Row],[NIPNAS]],Target_CC[],COLUMN(DG$2)+9,0)</f>
        <v>0</v>
      </c>
      <c r="DV201" s="22">
        <f>Target_AM[[#This Row],[PROPORSI]]*VLOOKUP(Target_AM[[#This Row],[NIPNAS]],Target_CC[],COLUMN(DH$2)+9,0)</f>
        <v>0</v>
      </c>
      <c r="DW201" s="22">
        <f>Target_AM[[#This Row],[PROPORSI]]*VLOOKUP(Target_AM[[#This Row],[NIPNAS]],Target_CC[],COLUMN(DI$2)+9,0)</f>
        <v>0</v>
      </c>
      <c r="DX201" s="22">
        <f>Target_AM[[#This Row],[PROPORSI]]*VLOOKUP(Target_AM[[#This Row],[NIPNAS]],Target_CC[],COLUMN(DJ$2)+9,0)</f>
        <v>0</v>
      </c>
      <c r="DY201" s="22">
        <f>Target_AM[[#This Row],[PROPORSI]]*VLOOKUP(Target_AM[[#This Row],[NIPNAS]],Target_CC[],COLUMN(DK$2)+9,0)</f>
        <v>0</v>
      </c>
      <c r="DZ201" s="22">
        <f>Target_AM[[#This Row],[PROPORSI]]*VLOOKUP(Target_AM[[#This Row],[NIPNAS]],Target_CC[],COLUMN(DL$2)+9,0)</f>
        <v>0</v>
      </c>
      <c r="EA201" s="22">
        <f>Target_AM[[#This Row],[PROPORSI]]*VLOOKUP(Target_AM[[#This Row],[NIPNAS]],Target_CC[],COLUMN(DM$2)+9,0)</f>
        <v>0</v>
      </c>
    </row>
    <row r="202" spans="2:131" x14ac:dyDescent="0.3">
      <c r="B202">
        <v>401431</v>
      </c>
      <c r="C202" t="s">
        <v>983</v>
      </c>
      <c r="D202">
        <v>1</v>
      </c>
      <c r="E202" s="8">
        <v>45658</v>
      </c>
      <c r="F202">
        <v>19008958</v>
      </c>
      <c r="G202" t="s">
        <v>492</v>
      </c>
      <c r="J202" t="s">
        <v>294</v>
      </c>
      <c r="K202" t="s">
        <v>25</v>
      </c>
      <c r="L202" t="s">
        <v>159</v>
      </c>
      <c r="M202" t="s">
        <v>29</v>
      </c>
      <c r="N202" s="23">
        <f>Target_AM[[#This Row],[PROPORSI]]*VLOOKUP(Target_AM[[#This Row],[NIPNAS]],Target_CC[],9,0)</f>
        <v>26292448.87480963</v>
      </c>
      <c r="O202" s="22">
        <f>Target_AM[[#This Row],[PROPORSI]]*VLOOKUP(Target_AM[[#This Row],[NIPNAS]],Target_CC[],COLUMN(A$2)+9,0)</f>
        <v>272045.45454545453</v>
      </c>
      <c r="P202" s="22">
        <f>Target_AM[[#This Row],[PROPORSI]]*VLOOKUP(Target_AM[[#This Row],[NIPNAS]],Target_CC[],COLUMN(B$2)+9,0)</f>
        <v>286363.63636363635</v>
      </c>
      <c r="Q202" s="22">
        <f>Target_AM[[#This Row],[PROPORSI]]*VLOOKUP(Target_AM[[#This Row],[NIPNAS]],Target_CC[],COLUMN(C$2)+9,0)</f>
        <v>257727.27272727271</v>
      </c>
      <c r="R202" s="22">
        <f>Target_AM[[#This Row],[PROPORSI]]*VLOOKUP(Target_AM[[#This Row],[NIPNAS]],Target_CC[],COLUMN(D$2)+9,0)</f>
        <v>229090.90909090906</v>
      </c>
      <c r="S202" s="22">
        <f>Target_AM[[#This Row],[PROPORSI]]*VLOOKUP(Target_AM[[#This Row],[NIPNAS]],Target_CC[],COLUMN(E$2)+9,0)</f>
        <v>243409.09090909088</v>
      </c>
      <c r="T202" s="22">
        <f>Target_AM[[#This Row],[PROPORSI]]*VLOOKUP(Target_AM[[#This Row],[NIPNAS]],Target_CC[],COLUMN(F$2)+9,0)</f>
        <v>257727.27272727271</v>
      </c>
      <c r="U202" s="22">
        <f>Target_AM[[#This Row],[PROPORSI]]*VLOOKUP(Target_AM[[#This Row],[NIPNAS]],Target_CC[],COLUMN(G$2)+9,0)</f>
        <v>329318.18181818182</v>
      </c>
      <c r="V202" s="22">
        <f>Target_AM[[#This Row],[PROPORSI]]*VLOOKUP(Target_AM[[#This Row],[NIPNAS]],Target_CC[],COLUMN(H$2)+9,0)</f>
        <v>300681.81818181818</v>
      </c>
      <c r="W202" s="22">
        <f>Target_AM[[#This Row],[PROPORSI]]*VLOOKUP(Target_AM[[#This Row],[NIPNAS]],Target_CC[],COLUMN(I$2)+9,0)</f>
        <v>300681.81818181818</v>
      </c>
      <c r="X202" s="22">
        <f>Target_AM[[#This Row],[PROPORSI]]*VLOOKUP(Target_AM[[#This Row],[NIPNAS]],Target_CC[],COLUMN(J$2)+9,0)</f>
        <v>329318.18181818182</v>
      </c>
      <c r="Y202" s="22">
        <f>Target_AM[[#This Row],[PROPORSI]]*VLOOKUP(Target_AM[[#This Row],[NIPNAS]],Target_CC[],COLUMN(K$2)+9,0)</f>
        <v>286363.63636363635</v>
      </c>
      <c r="Z202" s="22">
        <f>Target_AM[[#This Row],[PROPORSI]]*VLOOKUP(Target_AM[[#This Row],[NIPNAS]],Target_CC[],COLUMN(L$2)+9,0)</f>
        <v>300681.81818181818</v>
      </c>
      <c r="AA202" s="22">
        <f>Target_AM[[#This Row],[PROPORSI]]*VLOOKUP(Target_AM[[#This Row],[NIPNAS]],Target_CC[],COLUMN(M$2)+9,0)</f>
        <v>3393409.0909090908</v>
      </c>
      <c r="AB202" s="22">
        <f>Target_AM[[#This Row],[PROPORSI]]*VLOOKUP(Target_AM[[#This Row],[NIPNAS]],Target_CC[],COLUMN(N$2)+9,0)</f>
        <v>3945.5621916125542</v>
      </c>
      <c r="AC202" s="22">
        <f>Target_AM[[#This Row],[PROPORSI]]*VLOOKUP(Target_AM[[#This Row],[NIPNAS]],Target_CC[],COLUMN(O$2)+9,0)</f>
        <v>7538.4012954545469</v>
      </c>
      <c r="AD202" s="22">
        <f>Target_AM[[#This Row],[PROPORSI]]*VLOOKUP(Target_AM[[#This Row],[NIPNAS]],Target_CC[],COLUMN(P$2)+9,0)</f>
        <v>8292.2414250000002</v>
      </c>
      <c r="AE202" s="22">
        <f>Target_AM[[#This Row],[PROPORSI]]*VLOOKUP(Target_AM[[#This Row],[NIPNAS]],Target_CC[],COLUMN(Q$2)+9,0)</f>
        <v>8070.2773868560616</v>
      </c>
      <c r="AF202" s="22">
        <f>Target_AM[[#This Row],[PROPORSI]]*VLOOKUP(Target_AM[[#This Row],[NIPNAS]],Target_CC[],COLUMN(R$2)+9,0)</f>
        <v>12959.003111586177</v>
      </c>
      <c r="AG202" s="22">
        <f>Target_AM[[#This Row],[PROPORSI]]*VLOOKUP(Target_AM[[#This Row],[NIPNAS]],Target_CC[],COLUMN(S$2)+9,0)</f>
        <v>11663.102800427558</v>
      </c>
      <c r="AH202" s="22">
        <f>Target_AM[[#This Row],[PROPORSI]]*VLOOKUP(Target_AM[[#This Row],[NIPNAS]],Target_CC[],COLUMN(T$2)+9,0)</f>
        <v>6587.4932483896391</v>
      </c>
      <c r="AI202" s="22">
        <f>Target_AM[[#This Row],[PROPORSI]]*VLOOKUP(Target_AM[[#This Row],[NIPNAS]],Target_CC[],COLUMN(U$2)+9,0)</f>
        <v>14492.485146457208</v>
      </c>
      <c r="AJ202" s="22">
        <f>Target_AM[[#This Row],[PROPORSI]]*VLOOKUP(Target_AM[[#This Row],[NIPNAS]],Target_CC[],COLUMN(V$2)+9,0)</f>
        <v>12077.070955381005</v>
      </c>
      <c r="AK202" s="22">
        <f>Target_AM[[#This Row],[PROPORSI]]*VLOOKUP(Target_AM[[#This Row],[NIPNAS]],Target_CC[],COLUMN(W$2)+9,0)</f>
        <v>14492.485146457208</v>
      </c>
      <c r="AL202" s="22">
        <f>Target_AM[[#This Row],[PROPORSI]]*VLOOKUP(Target_AM[[#This Row],[NIPNAS]],Target_CC[],COLUMN(X$2)+9,0)</f>
        <v>15700.192241995306</v>
      </c>
      <c r="AM202" s="22">
        <f>Target_AM[[#This Row],[PROPORSI]]*VLOOKUP(Target_AM[[#This Row],[NIPNAS]],Target_CC[],COLUMN(Y$2)+9,0)</f>
        <v>15700.192241995306</v>
      </c>
      <c r="AN202" s="22">
        <f>Target_AM[[#This Row],[PROPORSI]]*VLOOKUP(Target_AM[[#This Row],[NIPNAS]],Target_CC[],COLUMN(Z$2)+9,0)</f>
        <v>131518.50719161259</v>
      </c>
      <c r="AO202" s="22">
        <f>Target_AM[[#This Row],[PROPORSI]]*VLOOKUP(Target_AM[[#This Row],[NIPNAS]],Target_CC[],COLUMN(AA$2)+9,0)</f>
        <v>275991.01673706708</v>
      </c>
      <c r="AP202" s="22">
        <f>Target_AM[[#This Row],[PROPORSI]]*VLOOKUP(Target_AM[[#This Row],[NIPNAS]],Target_CC[],COLUMN(AB$2)+9,0)</f>
        <v>293902.03765909089</v>
      </c>
      <c r="AQ202" s="22">
        <f>Target_AM[[#This Row],[PROPORSI]]*VLOOKUP(Target_AM[[#This Row],[NIPNAS]],Target_CC[],COLUMN(AC$2)+9,0)</f>
        <v>266019.51415227272</v>
      </c>
      <c r="AR202" s="22">
        <f>Target_AM[[#This Row],[PROPORSI]]*VLOOKUP(Target_AM[[#This Row],[NIPNAS]],Target_CC[],COLUMN(AD$2)+9,0)</f>
        <v>237161.18647776512</v>
      </c>
      <c r="AS202" s="22">
        <f>Target_AM[[#This Row],[PROPORSI]]*VLOOKUP(Target_AM[[#This Row],[NIPNAS]],Target_CC[],COLUMN(AE$2)+9,0)</f>
        <v>256368.09402067706</v>
      </c>
      <c r="AT202" s="22">
        <f>Target_AM[[#This Row],[PROPORSI]]*VLOOKUP(Target_AM[[#This Row],[NIPNAS]],Target_CC[],COLUMN(AF$2)+9,0)</f>
        <v>269390.37552770029</v>
      </c>
      <c r="AU202" s="22">
        <f>Target_AM[[#This Row],[PROPORSI]]*VLOOKUP(Target_AM[[#This Row],[NIPNAS]],Target_CC[],COLUMN(AG$2)+9,0)</f>
        <v>335905.67506657145</v>
      </c>
      <c r="AV202" s="22">
        <f>Target_AM[[#This Row],[PROPORSI]]*VLOOKUP(Target_AM[[#This Row],[NIPNAS]],Target_CC[],COLUMN(AH$2)+9,0)</f>
        <v>315174.30332827539</v>
      </c>
      <c r="AW202" s="22">
        <f>Target_AM[[#This Row],[PROPORSI]]*VLOOKUP(Target_AM[[#This Row],[NIPNAS]],Target_CC[],COLUMN(AI$2)+9,0)</f>
        <v>312758.88913719921</v>
      </c>
      <c r="AX202" s="22">
        <f>Target_AM[[#This Row],[PROPORSI]]*VLOOKUP(Target_AM[[#This Row],[NIPNAS]],Target_CC[],COLUMN(AJ$2)+9,0)</f>
        <v>343810.66696463904</v>
      </c>
      <c r="AY202" s="22">
        <f>Target_AM[[#This Row],[PROPORSI]]*VLOOKUP(Target_AM[[#This Row],[NIPNAS]],Target_CC[],COLUMN(AK$2)+9,0)</f>
        <v>302063.82860563166</v>
      </c>
      <c r="AZ202" s="22">
        <f>Target_AM[[#This Row],[PROPORSI]]*VLOOKUP(Target_AM[[#This Row],[NIPNAS]],Target_CC[],COLUMN(AL$2)+9,0)</f>
        <v>316382.01042381348</v>
      </c>
      <c r="BA202" s="22">
        <f>Target_AM[[#This Row],[PROPORSI]]*VLOOKUP(Target_AM[[#This Row],[NIPNAS]],Target_CC[],COLUMN(AM$2)+9,0)</f>
        <v>3524927.5981007037</v>
      </c>
      <c r="BB202" s="22">
        <f>Target_AM[[#This Row],[PROPORSI]]*VLOOKUP(Target_AM[[#This Row],[NIPNAS]],Target_CC[],COLUMN(AN$2)+9,0)</f>
        <v>0</v>
      </c>
      <c r="BC202" s="22">
        <f>Target_AM[[#This Row],[PROPORSI]]*VLOOKUP(Target_AM[[#This Row],[NIPNAS]],Target_CC[],COLUMN(AO$2)+9,0)</f>
        <v>0</v>
      </c>
      <c r="BD202" s="22">
        <f>Target_AM[[#This Row],[PROPORSI]]*VLOOKUP(Target_AM[[#This Row],[NIPNAS]],Target_CC[],COLUMN(AP$2)+9,0)</f>
        <v>0</v>
      </c>
      <c r="BE202" s="22">
        <f>Target_AM[[#This Row],[PROPORSI]]*VLOOKUP(Target_AM[[#This Row],[NIPNAS]],Target_CC[],COLUMN(AQ$2)+9,0)</f>
        <v>0</v>
      </c>
      <c r="BF202" s="22">
        <f>Target_AM[[#This Row],[PROPORSI]]*VLOOKUP(Target_AM[[#This Row],[NIPNAS]],Target_CC[],COLUMN(AR$2)+9,0)</f>
        <v>0</v>
      </c>
      <c r="BG202" s="22">
        <f>Target_AM[[#This Row],[PROPORSI]]*VLOOKUP(Target_AM[[#This Row],[NIPNAS]],Target_CC[],COLUMN(AS$2)+9,0)</f>
        <v>0</v>
      </c>
      <c r="BH202" s="22">
        <f>Target_AM[[#This Row],[PROPORSI]]*VLOOKUP(Target_AM[[#This Row],[NIPNAS]],Target_CC[],COLUMN(AT$2)+9,0)</f>
        <v>0</v>
      </c>
      <c r="BI202" s="22">
        <f>Target_AM[[#This Row],[PROPORSI]]*VLOOKUP(Target_AM[[#This Row],[NIPNAS]],Target_CC[],COLUMN(AU$2)+9,0)</f>
        <v>0</v>
      </c>
      <c r="BJ202" s="22">
        <f>Target_AM[[#This Row],[PROPORSI]]*VLOOKUP(Target_AM[[#This Row],[NIPNAS]],Target_CC[],COLUMN(AV$2)+9,0)</f>
        <v>0</v>
      </c>
      <c r="BK202" s="22">
        <f>Target_AM[[#This Row],[PROPORSI]]*VLOOKUP(Target_AM[[#This Row],[NIPNAS]],Target_CC[],COLUMN(AW$2)+9,0)</f>
        <v>0</v>
      </c>
      <c r="BL202" s="22">
        <f>Target_AM[[#This Row],[PROPORSI]]*VLOOKUP(Target_AM[[#This Row],[NIPNAS]],Target_CC[],COLUMN(AX$2)+9,0)</f>
        <v>0</v>
      </c>
      <c r="BM202" s="22">
        <f>Target_AM[[#This Row],[PROPORSI]]*VLOOKUP(Target_AM[[#This Row],[NIPNAS]],Target_CC[],COLUMN(AY$2)+9,0)</f>
        <v>0</v>
      </c>
      <c r="BN202" s="22">
        <f>Target_AM[[#This Row],[PROPORSI]]*VLOOKUP(Target_AM[[#This Row],[NIPNAS]],Target_CC[],COLUMN(AZ$2)+9,0)</f>
        <v>0</v>
      </c>
      <c r="BO202" s="22">
        <f>Target_AM[[#This Row],[PROPORSI]]*VLOOKUP(Target_AM[[#This Row],[NIPNAS]],Target_CC[],COLUMN(BA$2)+9,0)</f>
        <v>328518</v>
      </c>
      <c r="BP202" s="22">
        <f>Target_AM[[#This Row],[PROPORSI]]*VLOOKUP(Target_AM[[#This Row],[NIPNAS]],Target_CC[],COLUMN(BB$2)+9,0)</f>
        <v>335019</v>
      </c>
      <c r="BQ202" s="22">
        <f>Target_AM[[#This Row],[PROPORSI]]*VLOOKUP(Target_AM[[#This Row],[NIPNAS]],Target_CC[],COLUMN(BC$2)+9,0)</f>
        <v>350469</v>
      </c>
      <c r="BR202" s="22">
        <f>Target_AM[[#This Row],[PROPORSI]]*VLOOKUP(Target_AM[[#This Row],[NIPNAS]],Target_CC[],COLUMN(BD$2)+9,0)</f>
        <v>353400</v>
      </c>
      <c r="BS202" s="22">
        <f>Target_AM[[#This Row],[PROPORSI]]*VLOOKUP(Target_AM[[#This Row],[NIPNAS]],Target_CC[],COLUMN(BE$2)+9,0)</f>
        <v>353400</v>
      </c>
      <c r="BT202" s="22">
        <f>Target_AM[[#This Row],[PROPORSI]]*VLOOKUP(Target_AM[[#This Row],[NIPNAS]],Target_CC[],COLUMN(BF$2)+9,0)</f>
        <v>353400</v>
      </c>
      <c r="BU202" s="22">
        <f>Target_AM[[#This Row],[PROPORSI]]*VLOOKUP(Target_AM[[#This Row],[NIPNAS]],Target_CC[],COLUMN(BG$2)+9,0)</f>
        <v>353400</v>
      </c>
      <c r="BV202" s="22">
        <f>Target_AM[[#This Row],[PROPORSI]]*VLOOKUP(Target_AM[[#This Row],[NIPNAS]],Target_CC[],COLUMN(BH$2)+9,0)</f>
        <v>353400</v>
      </c>
      <c r="BW202" s="22">
        <f>Target_AM[[#This Row],[PROPORSI]]*VLOOKUP(Target_AM[[#This Row],[NIPNAS]],Target_CC[],COLUMN(BI$2)+9,0)</f>
        <v>353400</v>
      </c>
      <c r="BX202" s="22">
        <f>Target_AM[[#This Row],[PROPORSI]]*VLOOKUP(Target_AM[[#This Row],[NIPNAS]],Target_CC[],COLUMN(BJ$2)+9,0)</f>
        <v>353400</v>
      </c>
      <c r="BY202" s="22">
        <f>Target_AM[[#This Row],[PROPORSI]]*VLOOKUP(Target_AM[[#This Row],[NIPNAS]],Target_CC[],COLUMN(BK$2)+9,0)</f>
        <v>353400</v>
      </c>
      <c r="BZ202" s="22">
        <f>Target_AM[[#This Row],[PROPORSI]]*VLOOKUP(Target_AM[[#This Row],[NIPNAS]],Target_CC[],COLUMN(BL$2)+9,0)</f>
        <v>353400</v>
      </c>
      <c r="CA202" s="22">
        <f>Target_AM[[#This Row],[PROPORSI]]*VLOOKUP(Target_AM[[#This Row],[NIPNAS]],Target_CC[],COLUMN(BM$2)+9,0)</f>
        <v>4194606</v>
      </c>
      <c r="CB202" s="22">
        <f>Target_AM[[#This Row],[PROPORSI]]*VLOOKUP(Target_AM[[#This Row],[NIPNAS]],Target_CC[],COLUMN(BN$2)+9,0)</f>
        <v>0</v>
      </c>
      <c r="CC202" s="22">
        <f>Target_AM[[#This Row],[PROPORSI]]*VLOOKUP(Target_AM[[#This Row],[NIPNAS]],Target_CC[],COLUMN(BO$2)+9,0)</f>
        <v>0</v>
      </c>
      <c r="CD202" s="22">
        <f>Target_AM[[#This Row],[PROPORSI]]*VLOOKUP(Target_AM[[#This Row],[NIPNAS]],Target_CC[],COLUMN(BP$2)+9,0)</f>
        <v>0</v>
      </c>
      <c r="CE202" s="22">
        <f>Target_AM[[#This Row],[PROPORSI]]*VLOOKUP(Target_AM[[#This Row],[NIPNAS]],Target_CC[],COLUMN(BQ$2)+9,0)</f>
        <v>0</v>
      </c>
      <c r="CF202" s="22">
        <f>Target_AM[[#This Row],[PROPORSI]]*VLOOKUP(Target_AM[[#This Row],[NIPNAS]],Target_CC[],COLUMN(BR$2)+9,0)</f>
        <v>0</v>
      </c>
      <c r="CG202" s="22">
        <f>Target_AM[[#This Row],[PROPORSI]]*VLOOKUP(Target_AM[[#This Row],[NIPNAS]],Target_CC[],COLUMN(BS$2)+9,0)</f>
        <v>0</v>
      </c>
      <c r="CH202" s="22">
        <f>Target_AM[[#This Row],[PROPORSI]]*VLOOKUP(Target_AM[[#This Row],[NIPNAS]],Target_CC[],COLUMN(BT$2)+9,0)</f>
        <v>0</v>
      </c>
      <c r="CI202" s="22">
        <f>Target_AM[[#This Row],[PROPORSI]]*VLOOKUP(Target_AM[[#This Row],[NIPNAS]],Target_CC[],COLUMN(BU$2)+9,0)</f>
        <v>0</v>
      </c>
      <c r="CJ202" s="22">
        <f>Target_AM[[#This Row],[PROPORSI]]*VLOOKUP(Target_AM[[#This Row],[NIPNAS]],Target_CC[],COLUMN(BV$2)+9,0)</f>
        <v>0</v>
      </c>
      <c r="CK202" s="22">
        <f>Target_AM[[#This Row],[PROPORSI]]*VLOOKUP(Target_AM[[#This Row],[NIPNAS]],Target_CC[],COLUMN(BW$2)+9,0)</f>
        <v>0</v>
      </c>
      <c r="CL202" s="22">
        <f>Target_AM[[#This Row],[PROPORSI]]*VLOOKUP(Target_AM[[#This Row],[NIPNAS]],Target_CC[],COLUMN(BX$2)+9,0)</f>
        <v>0</v>
      </c>
      <c r="CM202" s="22">
        <f>Target_AM[[#This Row],[PROPORSI]]*VLOOKUP(Target_AM[[#This Row],[NIPNAS]],Target_CC[],COLUMN(BY$2)+9,0)</f>
        <v>0</v>
      </c>
      <c r="CN202" s="22">
        <f>Target_AM[[#This Row],[PROPORSI]]*VLOOKUP(Target_AM[[#This Row],[NIPNAS]],Target_CC[],COLUMN(BZ$2)+9,0)</f>
        <v>0</v>
      </c>
      <c r="CO202" s="22">
        <f>Target_AM[[#This Row],[PROPORSI]]*VLOOKUP(Target_AM[[#This Row],[NIPNAS]],Target_CC[],COLUMN(CA$2)+9,0)</f>
        <v>359070</v>
      </c>
      <c r="CP202" s="22">
        <f>Target_AM[[#This Row],[PROPORSI]]*VLOOKUP(Target_AM[[#This Row],[NIPNAS]],Target_CC[],COLUMN(CB$2)+9,0)</f>
        <v>355290</v>
      </c>
      <c r="CQ202" s="22">
        <f>Target_AM[[#This Row],[PROPORSI]]*VLOOKUP(Target_AM[[#This Row],[NIPNAS]],Target_CC[],COLUMN(CC$2)+9,0)</f>
        <v>353400</v>
      </c>
      <c r="CR202" s="22">
        <f>Target_AM[[#This Row],[PROPORSI]]*VLOOKUP(Target_AM[[#This Row],[NIPNAS]],Target_CC[],COLUMN(CD$2)+9,0)</f>
        <v>353400</v>
      </c>
      <c r="CS202" s="22">
        <f>Target_AM[[#This Row],[PROPORSI]]*VLOOKUP(Target_AM[[#This Row],[NIPNAS]],Target_CC[],COLUMN(CE$2)+9,0)</f>
        <v>353400</v>
      </c>
      <c r="CT202" s="22">
        <f>Target_AM[[#This Row],[PROPORSI]]*VLOOKUP(Target_AM[[#This Row],[NIPNAS]],Target_CC[],COLUMN(CF$2)+9,0)</f>
        <v>353400</v>
      </c>
      <c r="CU202" s="22">
        <f>Target_AM[[#This Row],[PROPORSI]]*VLOOKUP(Target_AM[[#This Row],[NIPNAS]],Target_CC[],COLUMN(CG$2)+9,0)</f>
        <v>353400</v>
      </c>
      <c r="CV202" s="22">
        <f>Target_AM[[#This Row],[PROPORSI]]*VLOOKUP(Target_AM[[#This Row],[NIPNAS]],Target_CC[],COLUMN(CH$2)+9,0)</f>
        <v>353400</v>
      </c>
      <c r="CW202" s="22">
        <f>Target_AM[[#This Row],[PROPORSI]]*VLOOKUP(Target_AM[[#This Row],[NIPNAS]],Target_CC[],COLUMN(CI$2)+9,0)</f>
        <v>353400</v>
      </c>
      <c r="CX202" s="22">
        <f>Target_AM[[#This Row],[PROPORSI]]*VLOOKUP(Target_AM[[#This Row],[NIPNAS]],Target_CC[],COLUMN(CJ$2)+9,0)</f>
        <v>353400</v>
      </c>
      <c r="CY202" s="22">
        <f>Target_AM[[#This Row],[PROPORSI]]*VLOOKUP(Target_AM[[#This Row],[NIPNAS]],Target_CC[],COLUMN(CK$2)+9,0)</f>
        <v>353400</v>
      </c>
      <c r="CZ202" s="22">
        <f>Target_AM[[#This Row],[PROPORSI]]*VLOOKUP(Target_AM[[#This Row],[NIPNAS]],Target_CC[],COLUMN(CL$2)+9,0)</f>
        <v>353400</v>
      </c>
      <c r="DA202" s="22">
        <f>Target_AM[[#This Row],[PROPORSI]]*VLOOKUP(Target_AM[[#This Row],[NIPNAS]],Target_CC[],COLUMN(CM$2)+9,0)</f>
        <v>4248360</v>
      </c>
      <c r="DB202" s="22">
        <f>Target_AM[[#This Row],[PROPORSI]]*VLOOKUP(Target_AM[[#This Row],[NIPNAS]],Target_CC[],COLUMN(CN$2)+9,0)</f>
        <v>0</v>
      </c>
      <c r="DC202" s="22">
        <f>Target_AM[[#This Row],[PROPORSI]]*VLOOKUP(Target_AM[[#This Row],[NIPNAS]],Target_CC[],COLUMN(CO$2)+9,0)</f>
        <v>0</v>
      </c>
      <c r="DD202" s="22">
        <f>Target_AM[[#This Row],[PROPORSI]]*VLOOKUP(Target_AM[[#This Row],[NIPNAS]],Target_CC[],COLUMN(CP$2)+9,0)</f>
        <v>0</v>
      </c>
      <c r="DE202" s="22">
        <f>Target_AM[[#This Row],[PROPORSI]]*VLOOKUP(Target_AM[[#This Row],[NIPNAS]],Target_CC[],COLUMN(CQ$2)+9,0)</f>
        <v>0</v>
      </c>
      <c r="DF202" s="22">
        <f>Target_AM[[#This Row],[PROPORSI]]*VLOOKUP(Target_AM[[#This Row],[NIPNAS]],Target_CC[],COLUMN(CR$2)+9,0)</f>
        <v>0</v>
      </c>
      <c r="DG202" s="22">
        <f>Target_AM[[#This Row],[PROPORSI]]*VLOOKUP(Target_AM[[#This Row],[NIPNAS]],Target_CC[],COLUMN(CS$2)+9,0)</f>
        <v>0</v>
      </c>
      <c r="DH202" s="22">
        <f>Target_AM[[#This Row],[PROPORSI]]*VLOOKUP(Target_AM[[#This Row],[NIPNAS]],Target_CC[],COLUMN(CT$2)+9,0)</f>
        <v>0</v>
      </c>
      <c r="DI202" s="22">
        <f>Target_AM[[#This Row],[PROPORSI]]*VLOOKUP(Target_AM[[#This Row],[NIPNAS]],Target_CC[],COLUMN(CU$2)+9,0)</f>
        <v>0</v>
      </c>
      <c r="DJ202" s="22">
        <f>Target_AM[[#This Row],[PROPORSI]]*VLOOKUP(Target_AM[[#This Row],[NIPNAS]],Target_CC[],COLUMN(CV$2)+9,0)</f>
        <v>0</v>
      </c>
      <c r="DK202" s="22">
        <f>Target_AM[[#This Row],[PROPORSI]]*VLOOKUP(Target_AM[[#This Row],[NIPNAS]],Target_CC[],COLUMN(CW$2)+9,0)</f>
        <v>0</v>
      </c>
      <c r="DL202" s="22">
        <f>Target_AM[[#This Row],[PROPORSI]]*VLOOKUP(Target_AM[[#This Row],[NIPNAS]],Target_CC[],COLUMN(CX$2)+9,0)</f>
        <v>0</v>
      </c>
      <c r="DM202" s="22">
        <f>Target_AM[[#This Row],[PROPORSI]]*VLOOKUP(Target_AM[[#This Row],[NIPNAS]],Target_CC[],COLUMN(CY$2)+9,0)</f>
        <v>0</v>
      </c>
      <c r="DN202" s="22">
        <f>Target_AM[[#This Row],[PROPORSI]]*VLOOKUP(Target_AM[[#This Row],[NIPNAS]],Target_CC[],COLUMN(CZ$2)+9,0)</f>
        <v>0</v>
      </c>
      <c r="DO202" s="22">
        <f>Target_AM[[#This Row],[PROPORSI]]*VLOOKUP(Target_AM[[#This Row],[NIPNAS]],Target_CC[],COLUMN(DA$2)+9,0)</f>
        <v>0</v>
      </c>
      <c r="DP202" s="22">
        <f>Target_AM[[#This Row],[PROPORSI]]*VLOOKUP(Target_AM[[#This Row],[NIPNAS]],Target_CC[],COLUMN(DB$2)+9,0)</f>
        <v>0</v>
      </c>
      <c r="DQ202" s="22">
        <f>Target_AM[[#This Row],[PROPORSI]]*VLOOKUP(Target_AM[[#This Row],[NIPNAS]],Target_CC[],COLUMN(DC$2)+9,0)</f>
        <v>0</v>
      </c>
      <c r="DR202" s="22">
        <f>Target_AM[[#This Row],[PROPORSI]]*VLOOKUP(Target_AM[[#This Row],[NIPNAS]],Target_CC[],COLUMN(DD$2)+9,0)</f>
        <v>0</v>
      </c>
      <c r="DS202" s="22">
        <f>Target_AM[[#This Row],[PROPORSI]]*VLOOKUP(Target_AM[[#This Row],[NIPNAS]],Target_CC[],COLUMN(DE$2)+9,0)</f>
        <v>0</v>
      </c>
      <c r="DT202" s="22">
        <f>Target_AM[[#This Row],[PROPORSI]]*VLOOKUP(Target_AM[[#This Row],[NIPNAS]],Target_CC[],COLUMN(DF$2)+9,0)</f>
        <v>0</v>
      </c>
      <c r="DU202" s="22">
        <f>Target_AM[[#This Row],[PROPORSI]]*VLOOKUP(Target_AM[[#This Row],[NIPNAS]],Target_CC[],COLUMN(DG$2)+9,0)</f>
        <v>0</v>
      </c>
      <c r="DV202" s="22">
        <f>Target_AM[[#This Row],[PROPORSI]]*VLOOKUP(Target_AM[[#This Row],[NIPNAS]],Target_CC[],COLUMN(DH$2)+9,0)</f>
        <v>0</v>
      </c>
      <c r="DW202" s="22">
        <f>Target_AM[[#This Row],[PROPORSI]]*VLOOKUP(Target_AM[[#This Row],[NIPNAS]],Target_CC[],COLUMN(DI$2)+9,0)</f>
        <v>0</v>
      </c>
      <c r="DX202" s="22">
        <f>Target_AM[[#This Row],[PROPORSI]]*VLOOKUP(Target_AM[[#This Row],[NIPNAS]],Target_CC[],COLUMN(DJ$2)+9,0)</f>
        <v>0</v>
      </c>
      <c r="DY202" s="22">
        <f>Target_AM[[#This Row],[PROPORSI]]*VLOOKUP(Target_AM[[#This Row],[NIPNAS]],Target_CC[],COLUMN(DK$2)+9,0)</f>
        <v>0</v>
      </c>
      <c r="DZ202" s="22">
        <f>Target_AM[[#This Row],[PROPORSI]]*VLOOKUP(Target_AM[[#This Row],[NIPNAS]],Target_CC[],COLUMN(DL$2)+9,0)</f>
        <v>0</v>
      </c>
      <c r="EA202" s="22">
        <f>Target_AM[[#This Row],[PROPORSI]]*VLOOKUP(Target_AM[[#This Row],[NIPNAS]],Target_CC[],COLUMN(DM$2)+9,0)</f>
        <v>0</v>
      </c>
    </row>
    <row r="203" spans="2:131" x14ac:dyDescent="0.3">
      <c r="B203">
        <v>403613</v>
      </c>
      <c r="C203" t="s">
        <v>1003</v>
      </c>
      <c r="D203">
        <v>1</v>
      </c>
      <c r="E203" s="8">
        <v>45658</v>
      </c>
      <c r="F203">
        <v>19346530</v>
      </c>
      <c r="G203" t="s">
        <v>504</v>
      </c>
      <c r="J203" t="s">
        <v>309</v>
      </c>
      <c r="K203" t="s">
        <v>25</v>
      </c>
      <c r="L203" t="s">
        <v>159</v>
      </c>
      <c r="M203" t="s">
        <v>29</v>
      </c>
      <c r="N203" s="23">
        <f>Target_AM[[#This Row],[PROPORSI]]*VLOOKUP(Target_AM[[#This Row],[NIPNAS]],Target_CC[],9,0)</f>
        <v>3915329.5704843393</v>
      </c>
      <c r="O203" s="22">
        <f>Target_AM[[#This Row],[PROPORSI]]*VLOOKUP(Target_AM[[#This Row],[NIPNAS]],Target_CC[],COLUMN(A$2)+9,0)</f>
        <v>263884.09090909094</v>
      </c>
      <c r="P203" s="22">
        <f>Target_AM[[#This Row],[PROPORSI]]*VLOOKUP(Target_AM[[#This Row],[NIPNAS]],Target_CC[],COLUMN(B$2)+9,0)</f>
        <v>277772.72727272729</v>
      </c>
      <c r="Q203" s="22">
        <f>Target_AM[[#This Row],[PROPORSI]]*VLOOKUP(Target_AM[[#This Row],[NIPNAS]],Target_CC[],COLUMN(C$2)+9,0)</f>
        <v>249995.45454545456</v>
      </c>
      <c r="R203" s="22">
        <f>Target_AM[[#This Row],[PROPORSI]]*VLOOKUP(Target_AM[[#This Row],[NIPNAS]],Target_CC[],COLUMN(D$2)+9,0)</f>
        <v>222218.18181818182</v>
      </c>
      <c r="S203" s="22">
        <f>Target_AM[[#This Row],[PROPORSI]]*VLOOKUP(Target_AM[[#This Row],[NIPNAS]],Target_CC[],COLUMN(E$2)+9,0)</f>
        <v>236106.81818181818</v>
      </c>
      <c r="T203" s="22">
        <f>Target_AM[[#This Row],[PROPORSI]]*VLOOKUP(Target_AM[[#This Row],[NIPNAS]],Target_CC[],COLUMN(F$2)+9,0)</f>
        <v>249995.45454545456</v>
      </c>
      <c r="U203" s="22">
        <f>Target_AM[[#This Row],[PROPORSI]]*VLOOKUP(Target_AM[[#This Row],[NIPNAS]],Target_CC[],COLUMN(G$2)+9,0)</f>
        <v>319438.63636363635</v>
      </c>
      <c r="V203" s="22">
        <f>Target_AM[[#This Row],[PROPORSI]]*VLOOKUP(Target_AM[[#This Row],[NIPNAS]],Target_CC[],COLUMN(H$2)+9,0)</f>
        <v>291661.36363636365</v>
      </c>
      <c r="W203" s="22">
        <f>Target_AM[[#This Row],[PROPORSI]]*VLOOKUP(Target_AM[[#This Row],[NIPNAS]],Target_CC[],COLUMN(I$2)+9,0)</f>
        <v>291661.36363636365</v>
      </c>
      <c r="X203" s="22">
        <f>Target_AM[[#This Row],[PROPORSI]]*VLOOKUP(Target_AM[[#This Row],[NIPNAS]],Target_CC[],COLUMN(J$2)+9,0)</f>
        <v>319438.63636363635</v>
      </c>
      <c r="Y203" s="22">
        <f>Target_AM[[#This Row],[PROPORSI]]*VLOOKUP(Target_AM[[#This Row],[NIPNAS]],Target_CC[],COLUMN(K$2)+9,0)</f>
        <v>277772.72727272729</v>
      </c>
      <c r="Z203" s="22">
        <f>Target_AM[[#This Row],[PROPORSI]]*VLOOKUP(Target_AM[[#This Row],[NIPNAS]],Target_CC[],COLUMN(L$2)+9,0)</f>
        <v>291661.36363636365</v>
      </c>
      <c r="AA203" s="22">
        <f>Target_AM[[#This Row],[PROPORSI]]*VLOOKUP(Target_AM[[#This Row],[NIPNAS]],Target_CC[],COLUMN(M$2)+9,0)</f>
        <v>3291606.8181818188</v>
      </c>
      <c r="AB203" s="22">
        <f>Target_AM[[#This Row],[PROPORSI]]*VLOOKUP(Target_AM[[#This Row],[NIPNAS]],Target_CC[],COLUMN(N$2)+9,0)</f>
        <v>35361.240134014326</v>
      </c>
      <c r="AC203" s="22">
        <f>Target_AM[[#This Row],[PROPORSI]]*VLOOKUP(Target_AM[[#This Row],[NIPNAS]],Target_CC[],COLUMN(O$2)+9,0)</f>
        <v>37604.836783617226</v>
      </c>
      <c r="AD203" s="22">
        <f>Target_AM[[#This Row],[PROPORSI]]*VLOOKUP(Target_AM[[#This Row],[NIPNAS]],Target_CC[],COLUMN(P$2)+9,0)</f>
        <v>49479.46080627654</v>
      </c>
      <c r="AE203" s="22">
        <f>Target_AM[[#This Row],[PROPORSI]]*VLOOKUP(Target_AM[[#This Row],[NIPNAS]],Target_CC[],COLUMN(Q$2)+9,0)</f>
        <v>50446.954141003225</v>
      </c>
      <c r="AF203" s="22">
        <f>Target_AM[[#This Row],[PROPORSI]]*VLOOKUP(Target_AM[[#This Row],[NIPNAS]],Target_CC[],COLUMN(R$2)+9,0)</f>
        <v>65983.775583230032</v>
      </c>
      <c r="AG203" s="22">
        <f>Target_AM[[#This Row],[PROPORSI]]*VLOOKUP(Target_AM[[#This Row],[NIPNAS]],Target_CC[],COLUMN(S$2)+9,0)</f>
        <v>61652.207393891003</v>
      </c>
      <c r="AH203" s="22">
        <f>Target_AM[[#This Row],[PROPORSI]]*VLOOKUP(Target_AM[[#This Row],[NIPNAS]],Target_CC[],COLUMN(T$2)+9,0)</f>
        <v>54139.304798161902</v>
      </c>
      <c r="AI203" s="22">
        <f>Target_AM[[#This Row],[PROPORSI]]*VLOOKUP(Target_AM[[#This Row],[NIPNAS]],Target_CC[],COLUMN(U$2)+9,0)</f>
        <v>61242.935778558945</v>
      </c>
      <c r="AJ203" s="22">
        <f>Target_AM[[#This Row],[PROPORSI]]*VLOOKUP(Target_AM[[#This Row],[NIPNAS]],Target_CC[],COLUMN(V$2)+9,0)</f>
        <v>53177.138729618462</v>
      </c>
      <c r="AK203" s="22">
        <f>Target_AM[[#This Row],[PROPORSI]]*VLOOKUP(Target_AM[[#This Row],[NIPNAS]],Target_CC[],COLUMN(W$2)+9,0)</f>
        <v>55964.430819374225</v>
      </c>
      <c r="AL203" s="22">
        <f>Target_AM[[#This Row],[PROPORSI]]*VLOOKUP(Target_AM[[#This Row],[NIPNAS]],Target_CC[],COLUMN(X$2)+9,0)</f>
        <v>68760.505133585</v>
      </c>
      <c r="AM203" s="22">
        <f>Target_AM[[#This Row],[PROPORSI]]*VLOOKUP(Target_AM[[#This Row],[NIPNAS]],Target_CC[],COLUMN(Y$2)+9,0)</f>
        <v>81579.233873389094</v>
      </c>
      <c r="AN203" s="22">
        <f>Target_AM[[#This Row],[PROPORSI]]*VLOOKUP(Target_AM[[#This Row],[NIPNAS]],Target_CC[],COLUMN(Z$2)+9,0)</f>
        <v>675392.02397471992</v>
      </c>
      <c r="AO203" s="22">
        <f>Target_AM[[#This Row],[PROPORSI]]*VLOOKUP(Target_AM[[#This Row],[NIPNAS]],Target_CC[],COLUMN(AA$2)+9,0)</f>
        <v>299245.33104310528</v>
      </c>
      <c r="AP203" s="22">
        <f>Target_AM[[#This Row],[PROPORSI]]*VLOOKUP(Target_AM[[#This Row],[NIPNAS]],Target_CC[],COLUMN(AB$2)+9,0)</f>
        <v>315377.5640563445</v>
      </c>
      <c r="AQ203" s="22">
        <f>Target_AM[[#This Row],[PROPORSI]]*VLOOKUP(Target_AM[[#This Row],[NIPNAS]],Target_CC[],COLUMN(AC$2)+9,0)</f>
        <v>299474.91535173112</v>
      </c>
      <c r="AR203" s="22">
        <f>Target_AM[[#This Row],[PROPORSI]]*VLOOKUP(Target_AM[[#This Row],[NIPNAS]],Target_CC[],COLUMN(AD$2)+9,0)</f>
        <v>272665.13595918508</v>
      </c>
      <c r="AS203" s="22">
        <f>Target_AM[[#This Row],[PROPORSI]]*VLOOKUP(Target_AM[[#This Row],[NIPNAS]],Target_CC[],COLUMN(AE$2)+9,0)</f>
        <v>302090.59376504819</v>
      </c>
      <c r="AT203" s="22">
        <f>Target_AM[[#This Row],[PROPORSI]]*VLOOKUP(Target_AM[[#This Row],[NIPNAS]],Target_CC[],COLUMN(AF$2)+9,0)</f>
        <v>311647.66193934553</v>
      </c>
      <c r="AU203" s="22">
        <f>Target_AM[[#This Row],[PROPORSI]]*VLOOKUP(Target_AM[[#This Row],[NIPNAS]],Target_CC[],COLUMN(AG$2)+9,0)</f>
        <v>373577.94116179826</v>
      </c>
      <c r="AV203" s="22">
        <f>Target_AM[[#This Row],[PROPORSI]]*VLOOKUP(Target_AM[[#This Row],[NIPNAS]],Target_CC[],COLUMN(AH$2)+9,0)</f>
        <v>352904.2994149226</v>
      </c>
      <c r="AW203" s="22">
        <f>Target_AM[[#This Row],[PROPORSI]]*VLOOKUP(Target_AM[[#This Row],[NIPNAS]],Target_CC[],COLUMN(AI$2)+9,0)</f>
        <v>344838.5023659821</v>
      </c>
      <c r="AX203" s="22">
        <f>Target_AM[[#This Row],[PROPORSI]]*VLOOKUP(Target_AM[[#This Row],[NIPNAS]],Target_CC[],COLUMN(AJ$2)+9,0)</f>
        <v>375403.06718301057</v>
      </c>
      <c r="AY203" s="22">
        <f>Target_AM[[#This Row],[PROPORSI]]*VLOOKUP(Target_AM[[#This Row],[NIPNAS]],Target_CC[],COLUMN(AK$2)+9,0)</f>
        <v>346533.23240631231</v>
      </c>
      <c r="AZ203" s="22">
        <f>Target_AM[[#This Row],[PROPORSI]]*VLOOKUP(Target_AM[[#This Row],[NIPNAS]],Target_CC[],COLUMN(AL$2)+9,0)</f>
        <v>373240.59750975273</v>
      </c>
      <c r="BA203" s="22">
        <f>Target_AM[[#This Row],[PROPORSI]]*VLOOKUP(Target_AM[[#This Row],[NIPNAS]],Target_CC[],COLUMN(AM$2)+9,0)</f>
        <v>3966998.8421565378</v>
      </c>
      <c r="BB203" s="22">
        <f>Target_AM[[#This Row],[PROPORSI]]*VLOOKUP(Target_AM[[#This Row],[NIPNAS]],Target_CC[],COLUMN(AN$2)+9,0)</f>
        <v>0</v>
      </c>
      <c r="BC203" s="22">
        <f>Target_AM[[#This Row],[PROPORSI]]*VLOOKUP(Target_AM[[#This Row],[NIPNAS]],Target_CC[],COLUMN(AO$2)+9,0)</f>
        <v>0</v>
      </c>
      <c r="BD203" s="22">
        <f>Target_AM[[#This Row],[PROPORSI]]*VLOOKUP(Target_AM[[#This Row],[NIPNAS]],Target_CC[],COLUMN(AP$2)+9,0)</f>
        <v>0</v>
      </c>
      <c r="BE203" s="22">
        <f>Target_AM[[#This Row],[PROPORSI]]*VLOOKUP(Target_AM[[#This Row],[NIPNAS]],Target_CC[],COLUMN(AQ$2)+9,0)</f>
        <v>0</v>
      </c>
      <c r="BF203" s="22">
        <f>Target_AM[[#This Row],[PROPORSI]]*VLOOKUP(Target_AM[[#This Row],[NIPNAS]],Target_CC[],COLUMN(AR$2)+9,0)</f>
        <v>0</v>
      </c>
      <c r="BG203" s="22">
        <f>Target_AM[[#This Row],[PROPORSI]]*VLOOKUP(Target_AM[[#This Row],[NIPNAS]],Target_CC[],COLUMN(AS$2)+9,0)</f>
        <v>0</v>
      </c>
      <c r="BH203" s="22">
        <f>Target_AM[[#This Row],[PROPORSI]]*VLOOKUP(Target_AM[[#This Row],[NIPNAS]],Target_CC[],COLUMN(AT$2)+9,0)</f>
        <v>0</v>
      </c>
      <c r="BI203" s="22">
        <f>Target_AM[[#This Row],[PROPORSI]]*VLOOKUP(Target_AM[[#This Row],[NIPNAS]],Target_CC[],COLUMN(AU$2)+9,0)</f>
        <v>0</v>
      </c>
      <c r="BJ203" s="22">
        <f>Target_AM[[#This Row],[PROPORSI]]*VLOOKUP(Target_AM[[#This Row],[NIPNAS]],Target_CC[],COLUMN(AV$2)+9,0)</f>
        <v>0</v>
      </c>
      <c r="BK203" s="22">
        <f>Target_AM[[#This Row],[PROPORSI]]*VLOOKUP(Target_AM[[#This Row],[NIPNAS]],Target_CC[],COLUMN(AW$2)+9,0)</f>
        <v>0</v>
      </c>
      <c r="BL203" s="22">
        <f>Target_AM[[#This Row],[PROPORSI]]*VLOOKUP(Target_AM[[#This Row],[NIPNAS]],Target_CC[],COLUMN(AX$2)+9,0)</f>
        <v>0</v>
      </c>
      <c r="BM203" s="22">
        <f>Target_AM[[#This Row],[PROPORSI]]*VLOOKUP(Target_AM[[#This Row],[NIPNAS]],Target_CC[],COLUMN(AY$2)+9,0)</f>
        <v>0</v>
      </c>
      <c r="BN203" s="22">
        <f>Target_AM[[#This Row],[PROPORSI]]*VLOOKUP(Target_AM[[#This Row],[NIPNAS]],Target_CC[],COLUMN(AZ$2)+9,0)</f>
        <v>0</v>
      </c>
      <c r="BO203" s="22">
        <f>Target_AM[[#This Row],[PROPORSI]]*VLOOKUP(Target_AM[[#This Row],[NIPNAS]],Target_CC[],COLUMN(BA$2)+9,0)</f>
        <v>315000</v>
      </c>
      <c r="BP203" s="22">
        <f>Target_AM[[#This Row],[PROPORSI]]*VLOOKUP(Target_AM[[#This Row],[NIPNAS]],Target_CC[],COLUMN(BB$2)+9,0)</f>
        <v>315000</v>
      </c>
      <c r="BQ203" s="22">
        <f>Target_AM[[#This Row],[PROPORSI]]*VLOOKUP(Target_AM[[#This Row],[NIPNAS]],Target_CC[],COLUMN(BC$2)+9,0)</f>
        <v>315000</v>
      </c>
      <c r="BR203" s="22">
        <f>Target_AM[[#This Row],[PROPORSI]]*VLOOKUP(Target_AM[[#This Row],[NIPNAS]],Target_CC[],COLUMN(BD$2)+9,0)</f>
        <v>372600</v>
      </c>
      <c r="BS203" s="22">
        <f>Target_AM[[#This Row],[PROPORSI]]*VLOOKUP(Target_AM[[#This Row],[NIPNAS]],Target_CC[],COLUMN(BE$2)+9,0)</f>
        <v>372600</v>
      </c>
      <c r="BT203" s="22">
        <f>Target_AM[[#This Row],[PROPORSI]]*VLOOKUP(Target_AM[[#This Row],[NIPNAS]],Target_CC[],COLUMN(BF$2)+9,0)</f>
        <v>372600</v>
      </c>
      <c r="BU203" s="22">
        <f>Target_AM[[#This Row],[PROPORSI]]*VLOOKUP(Target_AM[[#This Row],[NIPNAS]],Target_CC[],COLUMN(BG$2)+9,0)</f>
        <v>372600</v>
      </c>
      <c r="BV203" s="22">
        <f>Target_AM[[#This Row],[PROPORSI]]*VLOOKUP(Target_AM[[#This Row],[NIPNAS]],Target_CC[],COLUMN(BH$2)+9,0)</f>
        <v>372600</v>
      </c>
      <c r="BW203" s="22">
        <f>Target_AM[[#This Row],[PROPORSI]]*VLOOKUP(Target_AM[[#This Row],[NIPNAS]],Target_CC[],COLUMN(BI$2)+9,0)</f>
        <v>372600</v>
      </c>
      <c r="BX203" s="22">
        <f>Target_AM[[#This Row],[PROPORSI]]*VLOOKUP(Target_AM[[#This Row],[NIPNAS]],Target_CC[],COLUMN(BJ$2)+9,0)</f>
        <v>372600</v>
      </c>
      <c r="BY203" s="22">
        <f>Target_AM[[#This Row],[PROPORSI]]*VLOOKUP(Target_AM[[#This Row],[NIPNAS]],Target_CC[],COLUMN(BK$2)+9,0)</f>
        <v>372600</v>
      </c>
      <c r="BZ203" s="22">
        <f>Target_AM[[#This Row],[PROPORSI]]*VLOOKUP(Target_AM[[#This Row],[NIPNAS]],Target_CC[],COLUMN(BL$2)+9,0)</f>
        <v>372600</v>
      </c>
      <c r="CA203" s="22">
        <f>Target_AM[[#This Row],[PROPORSI]]*VLOOKUP(Target_AM[[#This Row],[NIPNAS]],Target_CC[],COLUMN(BM$2)+9,0)</f>
        <v>4298400</v>
      </c>
      <c r="CB203" s="22">
        <f>Target_AM[[#This Row],[PROPORSI]]*VLOOKUP(Target_AM[[#This Row],[NIPNAS]],Target_CC[],COLUMN(BN$2)+9,0)</f>
        <v>0</v>
      </c>
      <c r="CC203" s="22">
        <f>Target_AM[[#This Row],[PROPORSI]]*VLOOKUP(Target_AM[[#This Row],[NIPNAS]],Target_CC[],COLUMN(BO$2)+9,0)</f>
        <v>0</v>
      </c>
      <c r="CD203" s="22">
        <f>Target_AM[[#This Row],[PROPORSI]]*VLOOKUP(Target_AM[[#This Row],[NIPNAS]],Target_CC[],COLUMN(BP$2)+9,0)</f>
        <v>0</v>
      </c>
      <c r="CE203" s="22">
        <f>Target_AM[[#This Row],[PROPORSI]]*VLOOKUP(Target_AM[[#This Row],[NIPNAS]],Target_CC[],COLUMN(BQ$2)+9,0)</f>
        <v>0</v>
      </c>
      <c r="CF203" s="22">
        <f>Target_AM[[#This Row],[PROPORSI]]*VLOOKUP(Target_AM[[#This Row],[NIPNAS]],Target_CC[],COLUMN(BR$2)+9,0)</f>
        <v>0</v>
      </c>
      <c r="CG203" s="22">
        <f>Target_AM[[#This Row],[PROPORSI]]*VLOOKUP(Target_AM[[#This Row],[NIPNAS]],Target_CC[],COLUMN(BS$2)+9,0)</f>
        <v>0</v>
      </c>
      <c r="CH203" s="22">
        <f>Target_AM[[#This Row],[PROPORSI]]*VLOOKUP(Target_AM[[#This Row],[NIPNAS]],Target_CC[],COLUMN(BT$2)+9,0)</f>
        <v>0</v>
      </c>
      <c r="CI203" s="22">
        <f>Target_AM[[#This Row],[PROPORSI]]*VLOOKUP(Target_AM[[#This Row],[NIPNAS]],Target_CC[],COLUMN(BU$2)+9,0)</f>
        <v>0</v>
      </c>
      <c r="CJ203" s="22">
        <f>Target_AM[[#This Row],[PROPORSI]]*VLOOKUP(Target_AM[[#This Row],[NIPNAS]],Target_CC[],COLUMN(BV$2)+9,0)</f>
        <v>0</v>
      </c>
      <c r="CK203" s="22">
        <f>Target_AM[[#This Row],[PROPORSI]]*VLOOKUP(Target_AM[[#This Row],[NIPNAS]],Target_CC[],COLUMN(BW$2)+9,0)</f>
        <v>0</v>
      </c>
      <c r="CL203" s="22">
        <f>Target_AM[[#This Row],[PROPORSI]]*VLOOKUP(Target_AM[[#This Row],[NIPNAS]],Target_CC[],COLUMN(BX$2)+9,0)</f>
        <v>0</v>
      </c>
      <c r="CM203" s="22">
        <f>Target_AM[[#This Row],[PROPORSI]]*VLOOKUP(Target_AM[[#This Row],[NIPNAS]],Target_CC[],COLUMN(BY$2)+9,0)</f>
        <v>0</v>
      </c>
      <c r="CN203" s="22">
        <f>Target_AM[[#This Row],[PROPORSI]]*VLOOKUP(Target_AM[[#This Row],[NIPNAS]],Target_CC[],COLUMN(BZ$2)+9,0)</f>
        <v>0</v>
      </c>
      <c r="CO203" s="22">
        <f>Target_AM[[#This Row],[PROPORSI]]*VLOOKUP(Target_AM[[#This Row],[NIPNAS]],Target_CC[],COLUMN(CA$2)+9,0)</f>
        <v>372600</v>
      </c>
      <c r="CP203" s="22">
        <f>Target_AM[[#This Row],[PROPORSI]]*VLOOKUP(Target_AM[[#This Row],[NIPNAS]],Target_CC[],COLUMN(CB$2)+9,0)</f>
        <v>372600</v>
      </c>
      <c r="CQ203" s="22">
        <f>Target_AM[[#This Row],[PROPORSI]]*VLOOKUP(Target_AM[[#This Row],[NIPNAS]],Target_CC[],COLUMN(CC$2)+9,0)</f>
        <v>372600</v>
      </c>
      <c r="CR203" s="22">
        <f>Target_AM[[#This Row],[PROPORSI]]*VLOOKUP(Target_AM[[#This Row],[NIPNAS]],Target_CC[],COLUMN(CD$2)+9,0)</f>
        <v>372600</v>
      </c>
      <c r="CS203" s="22">
        <f>Target_AM[[#This Row],[PROPORSI]]*VLOOKUP(Target_AM[[#This Row],[NIPNAS]],Target_CC[],COLUMN(CE$2)+9,0)</f>
        <v>372600</v>
      </c>
      <c r="CT203" s="22">
        <f>Target_AM[[#This Row],[PROPORSI]]*VLOOKUP(Target_AM[[#This Row],[NIPNAS]],Target_CC[],COLUMN(CF$2)+9,0)</f>
        <v>372600</v>
      </c>
      <c r="CU203" s="22">
        <f>Target_AM[[#This Row],[PROPORSI]]*VLOOKUP(Target_AM[[#This Row],[NIPNAS]],Target_CC[],COLUMN(CG$2)+9,0)</f>
        <v>372600</v>
      </c>
      <c r="CV203" s="22">
        <f>Target_AM[[#This Row],[PROPORSI]]*VLOOKUP(Target_AM[[#This Row],[NIPNAS]],Target_CC[],COLUMN(CH$2)+9,0)</f>
        <v>372600</v>
      </c>
      <c r="CW203" s="22">
        <f>Target_AM[[#This Row],[PROPORSI]]*VLOOKUP(Target_AM[[#This Row],[NIPNAS]],Target_CC[],COLUMN(CI$2)+9,0)</f>
        <v>372600</v>
      </c>
      <c r="CX203" s="22">
        <f>Target_AM[[#This Row],[PROPORSI]]*VLOOKUP(Target_AM[[#This Row],[NIPNAS]],Target_CC[],COLUMN(CJ$2)+9,0)</f>
        <v>372600</v>
      </c>
      <c r="CY203" s="22">
        <f>Target_AM[[#This Row],[PROPORSI]]*VLOOKUP(Target_AM[[#This Row],[NIPNAS]],Target_CC[],COLUMN(CK$2)+9,0)</f>
        <v>372600</v>
      </c>
      <c r="CZ203" s="22">
        <f>Target_AM[[#This Row],[PROPORSI]]*VLOOKUP(Target_AM[[#This Row],[NIPNAS]],Target_CC[],COLUMN(CL$2)+9,0)</f>
        <v>372600</v>
      </c>
      <c r="DA203" s="22">
        <f>Target_AM[[#This Row],[PROPORSI]]*VLOOKUP(Target_AM[[#This Row],[NIPNAS]],Target_CC[],COLUMN(CM$2)+9,0)</f>
        <v>4471200</v>
      </c>
      <c r="DB203" s="22">
        <f>Target_AM[[#This Row],[PROPORSI]]*VLOOKUP(Target_AM[[#This Row],[NIPNAS]],Target_CC[],COLUMN(CN$2)+9,0)</f>
        <v>0</v>
      </c>
      <c r="DC203" s="22">
        <f>Target_AM[[#This Row],[PROPORSI]]*VLOOKUP(Target_AM[[#This Row],[NIPNAS]],Target_CC[],COLUMN(CO$2)+9,0)</f>
        <v>0</v>
      </c>
      <c r="DD203" s="22">
        <f>Target_AM[[#This Row],[PROPORSI]]*VLOOKUP(Target_AM[[#This Row],[NIPNAS]],Target_CC[],COLUMN(CP$2)+9,0)</f>
        <v>0</v>
      </c>
      <c r="DE203" s="22">
        <f>Target_AM[[#This Row],[PROPORSI]]*VLOOKUP(Target_AM[[#This Row],[NIPNAS]],Target_CC[],COLUMN(CQ$2)+9,0)</f>
        <v>0</v>
      </c>
      <c r="DF203" s="22">
        <f>Target_AM[[#This Row],[PROPORSI]]*VLOOKUP(Target_AM[[#This Row],[NIPNAS]],Target_CC[],COLUMN(CR$2)+9,0)</f>
        <v>0</v>
      </c>
      <c r="DG203" s="22">
        <f>Target_AM[[#This Row],[PROPORSI]]*VLOOKUP(Target_AM[[#This Row],[NIPNAS]],Target_CC[],COLUMN(CS$2)+9,0)</f>
        <v>0</v>
      </c>
      <c r="DH203" s="22">
        <f>Target_AM[[#This Row],[PROPORSI]]*VLOOKUP(Target_AM[[#This Row],[NIPNAS]],Target_CC[],COLUMN(CT$2)+9,0)</f>
        <v>0</v>
      </c>
      <c r="DI203" s="22">
        <f>Target_AM[[#This Row],[PROPORSI]]*VLOOKUP(Target_AM[[#This Row],[NIPNAS]],Target_CC[],COLUMN(CU$2)+9,0)</f>
        <v>0</v>
      </c>
      <c r="DJ203" s="22">
        <f>Target_AM[[#This Row],[PROPORSI]]*VLOOKUP(Target_AM[[#This Row],[NIPNAS]],Target_CC[],COLUMN(CV$2)+9,0)</f>
        <v>0</v>
      </c>
      <c r="DK203" s="22">
        <f>Target_AM[[#This Row],[PROPORSI]]*VLOOKUP(Target_AM[[#This Row],[NIPNAS]],Target_CC[],COLUMN(CW$2)+9,0)</f>
        <v>0</v>
      </c>
      <c r="DL203" s="22">
        <f>Target_AM[[#This Row],[PROPORSI]]*VLOOKUP(Target_AM[[#This Row],[NIPNAS]],Target_CC[],COLUMN(CX$2)+9,0)</f>
        <v>0</v>
      </c>
      <c r="DM203" s="22">
        <f>Target_AM[[#This Row],[PROPORSI]]*VLOOKUP(Target_AM[[#This Row],[NIPNAS]],Target_CC[],COLUMN(CY$2)+9,0)</f>
        <v>0</v>
      </c>
      <c r="DN203" s="22">
        <f>Target_AM[[#This Row],[PROPORSI]]*VLOOKUP(Target_AM[[#This Row],[NIPNAS]],Target_CC[],COLUMN(CZ$2)+9,0)</f>
        <v>0</v>
      </c>
      <c r="DO203" s="22">
        <f>Target_AM[[#This Row],[PROPORSI]]*VLOOKUP(Target_AM[[#This Row],[NIPNAS]],Target_CC[],COLUMN(DA$2)+9,0)</f>
        <v>0</v>
      </c>
      <c r="DP203" s="22">
        <f>Target_AM[[#This Row],[PROPORSI]]*VLOOKUP(Target_AM[[#This Row],[NIPNAS]],Target_CC[],COLUMN(DB$2)+9,0)</f>
        <v>0</v>
      </c>
      <c r="DQ203" s="22">
        <f>Target_AM[[#This Row],[PROPORSI]]*VLOOKUP(Target_AM[[#This Row],[NIPNAS]],Target_CC[],COLUMN(DC$2)+9,0)</f>
        <v>0</v>
      </c>
      <c r="DR203" s="22">
        <f>Target_AM[[#This Row],[PROPORSI]]*VLOOKUP(Target_AM[[#This Row],[NIPNAS]],Target_CC[],COLUMN(DD$2)+9,0)</f>
        <v>0</v>
      </c>
      <c r="DS203" s="22">
        <f>Target_AM[[#This Row],[PROPORSI]]*VLOOKUP(Target_AM[[#This Row],[NIPNAS]],Target_CC[],COLUMN(DE$2)+9,0)</f>
        <v>0</v>
      </c>
      <c r="DT203" s="22">
        <f>Target_AM[[#This Row],[PROPORSI]]*VLOOKUP(Target_AM[[#This Row],[NIPNAS]],Target_CC[],COLUMN(DF$2)+9,0)</f>
        <v>0</v>
      </c>
      <c r="DU203" s="22">
        <f>Target_AM[[#This Row],[PROPORSI]]*VLOOKUP(Target_AM[[#This Row],[NIPNAS]],Target_CC[],COLUMN(DG$2)+9,0)</f>
        <v>0</v>
      </c>
      <c r="DV203" s="22">
        <f>Target_AM[[#This Row],[PROPORSI]]*VLOOKUP(Target_AM[[#This Row],[NIPNAS]],Target_CC[],COLUMN(DH$2)+9,0)</f>
        <v>0</v>
      </c>
      <c r="DW203" s="22">
        <f>Target_AM[[#This Row],[PROPORSI]]*VLOOKUP(Target_AM[[#This Row],[NIPNAS]],Target_CC[],COLUMN(DI$2)+9,0)</f>
        <v>0</v>
      </c>
      <c r="DX203" s="22">
        <f>Target_AM[[#This Row],[PROPORSI]]*VLOOKUP(Target_AM[[#This Row],[NIPNAS]],Target_CC[],COLUMN(DJ$2)+9,0)</f>
        <v>0</v>
      </c>
      <c r="DY203" s="22">
        <f>Target_AM[[#This Row],[PROPORSI]]*VLOOKUP(Target_AM[[#This Row],[NIPNAS]],Target_CC[],COLUMN(DK$2)+9,0)</f>
        <v>0</v>
      </c>
      <c r="DZ203" s="22">
        <f>Target_AM[[#This Row],[PROPORSI]]*VLOOKUP(Target_AM[[#This Row],[NIPNAS]],Target_CC[],COLUMN(DL$2)+9,0)</f>
        <v>0</v>
      </c>
      <c r="EA203" s="22">
        <f>Target_AM[[#This Row],[PROPORSI]]*VLOOKUP(Target_AM[[#This Row],[NIPNAS]],Target_CC[],COLUMN(DM$2)+9,0)</f>
        <v>0</v>
      </c>
    </row>
    <row r="204" spans="2:131" x14ac:dyDescent="0.3">
      <c r="B204">
        <v>850046</v>
      </c>
      <c r="C204" t="s">
        <v>1036</v>
      </c>
      <c r="D204">
        <v>1</v>
      </c>
      <c r="E204" s="8">
        <v>45658</v>
      </c>
      <c r="F204">
        <v>10278841</v>
      </c>
      <c r="G204" t="s">
        <v>494</v>
      </c>
      <c r="J204" t="s">
        <v>300</v>
      </c>
      <c r="K204" t="s">
        <v>25</v>
      </c>
      <c r="L204" t="s">
        <v>159</v>
      </c>
      <c r="M204" t="s">
        <v>29</v>
      </c>
      <c r="N204" s="23">
        <f>Target_AM[[#This Row],[PROPORSI]]*VLOOKUP(Target_AM[[#This Row],[NIPNAS]],Target_CC[],9,0)</f>
        <v>18815507.887916535</v>
      </c>
      <c r="O204" s="22">
        <f>Target_AM[[#This Row],[PROPORSI]]*VLOOKUP(Target_AM[[#This Row],[NIPNAS]],Target_CC[],COLUMN(A$2)+9,0)</f>
        <v>295051.27391139528</v>
      </c>
      <c r="P204" s="22">
        <f>Target_AM[[#This Row],[PROPORSI]]*VLOOKUP(Target_AM[[#This Row],[NIPNAS]],Target_CC[],COLUMN(B$2)+9,0)</f>
        <v>300204.44005444413</v>
      </c>
      <c r="Q204" s="22">
        <f>Target_AM[[#This Row],[PROPORSI]]*VLOOKUP(Target_AM[[#This Row],[NIPNAS]],Target_CC[],COLUMN(C$2)+9,0)</f>
        <v>320955.9240713655</v>
      </c>
      <c r="R204" s="22">
        <f>Target_AM[[#This Row],[PROPORSI]]*VLOOKUP(Target_AM[[#This Row],[NIPNAS]],Target_CC[],COLUMN(D$2)+9,0)</f>
        <v>301586.54471132957</v>
      </c>
      <c r="S204" s="22">
        <f>Target_AM[[#This Row],[PROPORSI]]*VLOOKUP(Target_AM[[#This Row],[NIPNAS]],Target_CC[],COLUMN(E$2)+9,0)</f>
        <v>316872.61514168442</v>
      </c>
      <c r="T204" s="22">
        <f>Target_AM[[#This Row],[PROPORSI]]*VLOOKUP(Target_AM[[#This Row],[NIPNAS]],Target_CC[],COLUMN(F$2)+9,0)</f>
        <v>312645.49854743812</v>
      </c>
      <c r="U204" s="22">
        <f>Target_AM[[#This Row],[PROPORSI]]*VLOOKUP(Target_AM[[#This Row],[NIPNAS]],Target_CC[],COLUMN(G$2)+9,0)</f>
        <v>327601.4671458528</v>
      </c>
      <c r="V204" s="22">
        <f>Target_AM[[#This Row],[PROPORSI]]*VLOOKUP(Target_AM[[#This Row],[NIPNAS]],Target_CC[],COLUMN(H$2)+9,0)</f>
        <v>330866.63712364371</v>
      </c>
      <c r="W204" s="22">
        <f>Target_AM[[#This Row],[PROPORSI]]*VLOOKUP(Target_AM[[#This Row],[NIPNAS]],Target_CC[],COLUMN(I$2)+9,0)</f>
        <v>326631.55259317363</v>
      </c>
      <c r="X204" s="22">
        <f>Target_AM[[#This Row],[PROPORSI]]*VLOOKUP(Target_AM[[#This Row],[NIPNAS]],Target_CC[],COLUMN(J$2)+9,0)</f>
        <v>333202.86692503659</v>
      </c>
      <c r="Y204" s="22">
        <f>Target_AM[[#This Row],[PROPORSI]]*VLOOKUP(Target_AM[[#This Row],[NIPNAS]],Target_CC[],COLUMN(K$2)+9,0)</f>
        <v>330771.72323857195</v>
      </c>
      <c r="Z204" s="22">
        <f>Target_AM[[#This Row],[PROPORSI]]*VLOOKUP(Target_AM[[#This Row],[NIPNAS]],Target_CC[],COLUMN(L$2)+9,0)</f>
        <v>312089.35653606401</v>
      </c>
      <c r="AA204" s="22">
        <f>Target_AM[[#This Row],[PROPORSI]]*VLOOKUP(Target_AM[[#This Row],[NIPNAS]],Target_CC[],COLUMN(M$2)+9,0)</f>
        <v>3808479.8999999994</v>
      </c>
      <c r="AB204" s="22">
        <f>Target_AM[[#This Row],[PROPORSI]]*VLOOKUP(Target_AM[[#This Row],[NIPNAS]],Target_CC[],COLUMN(N$2)+9,0)</f>
        <v>1853585.3580208123</v>
      </c>
      <c r="AC204" s="22">
        <f>Target_AM[[#This Row],[PROPORSI]]*VLOOKUP(Target_AM[[#This Row],[NIPNAS]],Target_CC[],COLUMN(O$2)+9,0)</f>
        <v>1885958.8271591703</v>
      </c>
      <c r="AD204" s="22">
        <f>Target_AM[[#This Row],[PROPORSI]]*VLOOKUP(Target_AM[[#This Row],[NIPNAS]],Target_CC[],COLUMN(P$2)+9,0)</f>
        <v>2016324.8019304555</v>
      </c>
      <c r="AE204" s="22">
        <f>Target_AM[[#This Row],[PROPORSI]]*VLOOKUP(Target_AM[[#This Row],[NIPNAS]],Target_CC[],COLUMN(Q$2)+9,0)</f>
        <v>1894641.5517625716</v>
      </c>
      <c r="AF204" s="22">
        <f>Target_AM[[#This Row],[PROPORSI]]*VLOOKUP(Target_AM[[#This Row],[NIPNAS]],Target_CC[],COLUMN(R$2)+9,0)</f>
        <v>1990672.4414305463</v>
      </c>
      <c r="AG204" s="22">
        <f>Target_AM[[#This Row],[PROPORSI]]*VLOOKUP(Target_AM[[#This Row],[NIPNAS]],Target_CC[],COLUMN(S$2)+9,0)</f>
        <v>1964116.6454772817</v>
      </c>
      <c r="AH204" s="22">
        <f>Target_AM[[#This Row],[PROPORSI]]*VLOOKUP(Target_AM[[#This Row],[NIPNAS]],Target_CC[],COLUMN(T$2)+9,0)</f>
        <v>2058073.7534793499</v>
      </c>
      <c r="AI204" s="22">
        <f>Target_AM[[#This Row],[PROPORSI]]*VLOOKUP(Target_AM[[#This Row],[NIPNAS]],Target_CC[],COLUMN(U$2)+9,0)</f>
        <v>2078586.3619560029</v>
      </c>
      <c r="AJ204" s="22">
        <f>Target_AM[[#This Row],[PROPORSI]]*VLOOKUP(Target_AM[[#This Row],[NIPNAS]],Target_CC[],COLUMN(V$2)+9,0)</f>
        <v>2051980.5094491022</v>
      </c>
      <c r="AK204" s="22">
        <f>Target_AM[[#This Row],[PROPORSI]]*VLOOKUP(Target_AM[[#This Row],[NIPNAS]],Target_CC[],COLUMN(W$2)+9,0)</f>
        <v>2093263.1376073232</v>
      </c>
      <c r="AL204" s="22">
        <f>Target_AM[[#This Row],[PROPORSI]]*VLOOKUP(Target_AM[[#This Row],[NIPNAS]],Target_CC[],COLUMN(X$2)+9,0)</f>
        <v>2077990.0893647694</v>
      </c>
      <c r="AM204" s="22">
        <f>Target_AM[[#This Row],[PROPORSI]]*VLOOKUP(Target_AM[[#This Row],[NIPNAS]],Target_CC[],COLUMN(Y$2)+9,0)</f>
        <v>1960622.8232829303</v>
      </c>
      <c r="AN204" s="22">
        <f>Target_AM[[#This Row],[PROPORSI]]*VLOOKUP(Target_AM[[#This Row],[NIPNAS]],Target_CC[],COLUMN(Z$2)+9,0)</f>
        <v>23925816.300920319</v>
      </c>
      <c r="AO204" s="22">
        <f>Target_AM[[#This Row],[PROPORSI]]*VLOOKUP(Target_AM[[#This Row],[NIPNAS]],Target_CC[],COLUMN(AA$2)+9,0)</f>
        <v>2148636.6319322074</v>
      </c>
      <c r="AP204" s="22">
        <f>Target_AM[[#This Row],[PROPORSI]]*VLOOKUP(Target_AM[[#This Row],[NIPNAS]],Target_CC[],COLUMN(AB$2)+9,0)</f>
        <v>2186163.2672136147</v>
      </c>
      <c r="AQ204" s="22">
        <f>Target_AM[[#This Row],[PROPORSI]]*VLOOKUP(Target_AM[[#This Row],[NIPNAS]],Target_CC[],COLUMN(AC$2)+9,0)</f>
        <v>2337280.726001821</v>
      </c>
      <c r="AR204" s="22">
        <f>Target_AM[[#This Row],[PROPORSI]]*VLOOKUP(Target_AM[[#This Row],[NIPNAS]],Target_CC[],COLUMN(AD$2)+9,0)</f>
        <v>2196228.0964739011</v>
      </c>
      <c r="AS204" s="22">
        <f>Target_AM[[#This Row],[PROPORSI]]*VLOOKUP(Target_AM[[#This Row],[NIPNAS]],Target_CC[],COLUMN(AE$2)+9,0)</f>
        <v>2307545.0565722305</v>
      </c>
      <c r="AT204" s="22">
        <f>Target_AM[[#This Row],[PROPORSI]]*VLOOKUP(Target_AM[[#This Row],[NIPNAS]],Target_CC[],COLUMN(AF$2)+9,0)</f>
        <v>2276762.1440247199</v>
      </c>
      <c r="AU204" s="22">
        <f>Target_AM[[#This Row],[PROPORSI]]*VLOOKUP(Target_AM[[#This Row],[NIPNAS]],Target_CC[],COLUMN(AG$2)+9,0)</f>
        <v>2385675.2206252026</v>
      </c>
      <c r="AV204" s="22">
        <f>Target_AM[[#This Row],[PROPORSI]]*VLOOKUP(Target_AM[[#This Row],[NIPNAS]],Target_CC[],COLUMN(AH$2)+9,0)</f>
        <v>2409452.9990796465</v>
      </c>
      <c r="AW204" s="22">
        <f>Target_AM[[#This Row],[PROPORSI]]*VLOOKUP(Target_AM[[#This Row],[NIPNAS]],Target_CC[],COLUMN(AI$2)+9,0)</f>
        <v>2378612.0620422759</v>
      </c>
      <c r="AX204" s="22">
        <f>Target_AM[[#This Row],[PROPORSI]]*VLOOKUP(Target_AM[[#This Row],[NIPNAS]],Target_CC[],COLUMN(AJ$2)+9,0)</f>
        <v>2426466.00453236</v>
      </c>
      <c r="AY204" s="22">
        <f>Target_AM[[#This Row],[PROPORSI]]*VLOOKUP(Target_AM[[#This Row],[NIPNAS]],Target_CC[],COLUMN(AK$2)+9,0)</f>
        <v>2408761.8126033414</v>
      </c>
      <c r="AZ204" s="22">
        <f>Target_AM[[#This Row],[PROPORSI]]*VLOOKUP(Target_AM[[#This Row],[NIPNAS]],Target_CC[],COLUMN(AL$2)+9,0)</f>
        <v>2272712.1798189944</v>
      </c>
      <c r="BA204" s="22">
        <f>Target_AM[[#This Row],[PROPORSI]]*VLOOKUP(Target_AM[[#This Row],[NIPNAS]],Target_CC[],COLUMN(AM$2)+9,0)</f>
        <v>27734296.200920321</v>
      </c>
      <c r="BB204" s="22">
        <f>Target_AM[[#This Row],[PROPORSI]]*VLOOKUP(Target_AM[[#This Row],[NIPNAS]],Target_CC[],COLUMN(AN$2)+9,0)</f>
        <v>4941582.2328302255</v>
      </c>
      <c r="BC204" s="22">
        <f>Target_AM[[#This Row],[PROPORSI]]*VLOOKUP(Target_AM[[#This Row],[NIPNAS]],Target_CC[],COLUMN(AO$2)+9,0)</f>
        <v>5142088.3207596643</v>
      </c>
      <c r="BD204" s="22">
        <f>Target_AM[[#This Row],[PROPORSI]]*VLOOKUP(Target_AM[[#This Row],[NIPNAS]],Target_CC[],COLUMN(AP$2)+9,0)</f>
        <v>5200167.6767443335</v>
      </c>
      <c r="BE204" s="22">
        <f>Target_AM[[#This Row],[PROPORSI]]*VLOOKUP(Target_AM[[#This Row],[NIPNAS]],Target_CC[],COLUMN(AQ$2)+9,0)</f>
        <v>5041400.8835760169</v>
      </c>
      <c r="BF204" s="22">
        <f>Target_AM[[#This Row],[PROPORSI]]*VLOOKUP(Target_AM[[#This Row],[NIPNAS]],Target_CC[],COLUMN(AR$2)+9,0)</f>
        <v>5300908.0587014994</v>
      </c>
      <c r="BG204" s="22">
        <f>Target_AM[[#This Row],[PROPORSI]]*VLOOKUP(Target_AM[[#This Row],[NIPNAS]],Target_CC[],COLUMN(AS$2)+9,0)</f>
        <v>5267931.7796293944</v>
      </c>
      <c r="BH204" s="22">
        <f>Target_AM[[#This Row],[PROPORSI]]*VLOOKUP(Target_AM[[#This Row],[NIPNAS]],Target_CC[],COLUMN(AT$2)+9,0)</f>
        <v>5440025.0052966522</v>
      </c>
      <c r="BI204" s="22">
        <f>Target_AM[[#This Row],[PROPORSI]]*VLOOKUP(Target_AM[[#This Row],[NIPNAS]],Target_CC[],COLUMN(AU$2)+9,0)</f>
        <v>5516503.1293899361</v>
      </c>
      <c r="BJ204" s="22">
        <f>Target_AM[[#This Row],[PROPORSI]]*VLOOKUP(Target_AM[[#This Row],[NIPNAS]],Target_CC[],COLUMN(AV$2)+9,0)</f>
        <v>5430748.8535660813</v>
      </c>
      <c r="BK204" s="22">
        <f>Target_AM[[#This Row],[PROPORSI]]*VLOOKUP(Target_AM[[#This Row],[NIPNAS]],Target_CC[],COLUMN(AW$2)+9,0)</f>
        <v>5523072.6990475263</v>
      </c>
      <c r="BL204" s="22">
        <f>Target_AM[[#This Row],[PROPORSI]]*VLOOKUP(Target_AM[[#This Row],[NIPNAS]],Target_CC[],COLUMN(AX$2)+9,0)</f>
        <v>5624891.6984470263</v>
      </c>
      <c r="BM204" s="22">
        <f>Target_AM[[#This Row],[PROPORSI]]*VLOOKUP(Target_AM[[#This Row],[NIPNAS]],Target_CC[],COLUMN(AY$2)+9,0)</f>
        <v>5484201.4723760169</v>
      </c>
      <c r="BN204" s="22">
        <f>Target_AM[[#This Row],[PROPORSI]]*VLOOKUP(Target_AM[[#This Row],[NIPNAS]],Target_CC[],COLUMN(AZ$2)+9,0)</f>
        <v>63913521.810364373</v>
      </c>
      <c r="BO204" s="22">
        <f>Target_AM[[#This Row],[PROPORSI]]*VLOOKUP(Target_AM[[#This Row],[NIPNAS]],Target_CC[],COLUMN(BA$2)+9,0)</f>
        <v>305085</v>
      </c>
      <c r="BP204" s="22">
        <f>Target_AM[[#This Row],[PROPORSI]]*VLOOKUP(Target_AM[[#This Row],[NIPNAS]],Target_CC[],COLUMN(BB$2)+9,0)</f>
        <v>301600</v>
      </c>
      <c r="BQ204" s="22">
        <f>Target_AM[[#This Row],[PROPORSI]]*VLOOKUP(Target_AM[[#This Row],[NIPNAS]],Target_CC[],COLUMN(BC$2)+9,0)</f>
        <v>309253</v>
      </c>
      <c r="BR204" s="22">
        <f>Target_AM[[#This Row],[PROPORSI]]*VLOOKUP(Target_AM[[#This Row],[NIPNAS]],Target_CC[],COLUMN(BD$2)+9,0)</f>
        <v>366853</v>
      </c>
      <c r="BS204" s="22">
        <f>Target_AM[[#This Row],[PROPORSI]]*VLOOKUP(Target_AM[[#This Row],[NIPNAS]],Target_CC[],COLUMN(BE$2)+9,0)</f>
        <v>366853</v>
      </c>
      <c r="BT204" s="22">
        <f>Target_AM[[#This Row],[PROPORSI]]*VLOOKUP(Target_AM[[#This Row],[NIPNAS]],Target_CC[],COLUMN(BF$2)+9,0)</f>
        <v>366853</v>
      </c>
      <c r="BU204" s="22">
        <f>Target_AM[[#This Row],[PROPORSI]]*VLOOKUP(Target_AM[[#This Row],[NIPNAS]],Target_CC[],COLUMN(BG$2)+9,0)</f>
        <v>366853</v>
      </c>
      <c r="BV204" s="22">
        <f>Target_AM[[#This Row],[PROPORSI]]*VLOOKUP(Target_AM[[#This Row],[NIPNAS]],Target_CC[],COLUMN(BH$2)+9,0)</f>
        <v>366853</v>
      </c>
      <c r="BW204" s="22">
        <f>Target_AM[[#This Row],[PROPORSI]]*VLOOKUP(Target_AM[[#This Row],[NIPNAS]],Target_CC[],COLUMN(BI$2)+9,0)</f>
        <v>366853</v>
      </c>
      <c r="BX204" s="22">
        <f>Target_AM[[#This Row],[PROPORSI]]*VLOOKUP(Target_AM[[#This Row],[NIPNAS]],Target_CC[],COLUMN(BJ$2)+9,0)</f>
        <v>366853</v>
      </c>
      <c r="BY204" s="22">
        <f>Target_AM[[#This Row],[PROPORSI]]*VLOOKUP(Target_AM[[#This Row],[NIPNAS]],Target_CC[],COLUMN(BK$2)+9,0)</f>
        <v>366853</v>
      </c>
      <c r="BZ204" s="22">
        <f>Target_AM[[#This Row],[PROPORSI]]*VLOOKUP(Target_AM[[#This Row],[NIPNAS]],Target_CC[],COLUMN(BL$2)+9,0)</f>
        <v>366853</v>
      </c>
      <c r="CA204" s="22">
        <f>Target_AM[[#This Row],[PROPORSI]]*VLOOKUP(Target_AM[[#This Row],[NIPNAS]],Target_CC[],COLUMN(BM$2)+9,0)</f>
        <v>4217615</v>
      </c>
      <c r="CB204" s="22">
        <f>Target_AM[[#This Row],[PROPORSI]]*VLOOKUP(Target_AM[[#This Row],[NIPNAS]],Target_CC[],COLUMN(BN$2)+9,0)</f>
        <v>0</v>
      </c>
      <c r="CC204" s="22">
        <f>Target_AM[[#This Row],[PROPORSI]]*VLOOKUP(Target_AM[[#This Row],[NIPNAS]],Target_CC[],COLUMN(BO$2)+9,0)</f>
        <v>0</v>
      </c>
      <c r="CD204" s="22">
        <f>Target_AM[[#This Row],[PROPORSI]]*VLOOKUP(Target_AM[[#This Row],[NIPNAS]],Target_CC[],COLUMN(BP$2)+9,0)</f>
        <v>0</v>
      </c>
      <c r="CE204" s="22">
        <f>Target_AM[[#This Row],[PROPORSI]]*VLOOKUP(Target_AM[[#This Row],[NIPNAS]],Target_CC[],COLUMN(BQ$2)+9,0)</f>
        <v>0</v>
      </c>
      <c r="CF204" s="22">
        <f>Target_AM[[#This Row],[PROPORSI]]*VLOOKUP(Target_AM[[#This Row],[NIPNAS]],Target_CC[],COLUMN(BR$2)+9,0)</f>
        <v>0</v>
      </c>
      <c r="CG204" s="22">
        <f>Target_AM[[#This Row],[PROPORSI]]*VLOOKUP(Target_AM[[#This Row],[NIPNAS]],Target_CC[],COLUMN(BS$2)+9,0)</f>
        <v>0</v>
      </c>
      <c r="CH204" s="22">
        <f>Target_AM[[#This Row],[PROPORSI]]*VLOOKUP(Target_AM[[#This Row],[NIPNAS]],Target_CC[],COLUMN(BT$2)+9,0)</f>
        <v>0</v>
      </c>
      <c r="CI204" s="22">
        <f>Target_AM[[#This Row],[PROPORSI]]*VLOOKUP(Target_AM[[#This Row],[NIPNAS]],Target_CC[],COLUMN(BU$2)+9,0)</f>
        <v>0</v>
      </c>
      <c r="CJ204" s="22">
        <f>Target_AM[[#This Row],[PROPORSI]]*VLOOKUP(Target_AM[[#This Row],[NIPNAS]],Target_CC[],COLUMN(BV$2)+9,0)</f>
        <v>0</v>
      </c>
      <c r="CK204" s="22">
        <f>Target_AM[[#This Row],[PROPORSI]]*VLOOKUP(Target_AM[[#This Row],[NIPNAS]],Target_CC[],COLUMN(BW$2)+9,0)</f>
        <v>0</v>
      </c>
      <c r="CL204" s="22">
        <f>Target_AM[[#This Row],[PROPORSI]]*VLOOKUP(Target_AM[[#This Row],[NIPNAS]],Target_CC[],COLUMN(BX$2)+9,0)</f>
        <v>0</v>
      </c>
      <c r="CM204" s="22">
        <f>Target_AM[[#This Row],[PROPORSI]]*VLOOKUP(Target_AM[[#This Row],[NIPNAS]],Target_CC[],COLUMN(BY$2)+9,0)</f>
        <v>0</v>
      </c>
      <c r="CN204" s="22">
        <f>Target_AM[[#This Row],[PROPORSI]]*VLOOKUP(Target_AM[[#This Row],[NIPNAS]],Target_CC[],COLUMN(BZ$2)+9,0)</f>
        <v>0</v>
      </c>
      <c r="CO204" s="22">
        <f>Target_AM[[#This Row],[PROPORSI]]*VLOOKUP(Target_AM[[#This Row],[NIPNAS]],Target_CC[],COLUMN(CA$2)+9,0)</f>
        <v>360485</v>
      </c>
      <c r="CP204" s="22">
        <f>Target_AM[[#This Row],[PROPORSI]]*VLOOKUP(Target_AM[[#This Row],[NIPNAS]],Target_CC[],COLUMN(CB$2)+9,0)</f>
        <v>359200</v>
      </c>
      <c r="CQ204" s="22">
        <f>Target_AM[[#This Row],[PROPORSI]]*VLOOKUP(Target_AM[[#This Row],[NIPNAS]],Target_CC[],COLUMN(CC$2)+9,0)</f>
        <v>366853</v>
      </c>
      <c r="CR204" s="22">
        <f>Target_AM[[#This Row],[PROPORSI]]*VLOOKUP(Target_AM[[#This Row],[NIPNAS]],Target_CC[],COLUMN(CD$2)+9,0)</f>
        <v>366853</v>
      </c>
      <c r="CS204" s="22">
        <f>Target_AM[[#This Row],[PROPORSI]]*VLOOKUP(Target_AM[[#This Row],[NIPNAS]],Target_CC[],COLUMN(CE$2)+9,0)</f>
        <v>366853</v>
      </c>
      <c r="CT204" s="22">
        <f>Target_AM[[#This Row],[PROPORSI]]*VLOOKUP(Target_AM[[#This Row],[NIPNAS]],Target_CC[],COLUMN(CF$2)+9,0)</f>
        <v>366853</v>
      </c>
      <c r="CU204" s="22">
        <f>Target_AM[[#This Row],[PROPORSI]]*VLOOKUP(Target_AM[[#This Row],[NIPNAS]],Target_CC[],COLUMN(CG$2)+9,0)</f>
        <v>366853</v>
      </c>
      <c r="CV204" s="22">
        <f>Target_AM[[#This Row],[PROPORSI]]*VLOOKUP(Target_AM[[#This Row],[NIPNAS]],Target_CC[],COLUMN(CH$2)+9,0)</f>
        <v>366853</v>
      </c>
      <c r="CW204" s="22">
        <f>Target_AM[[#This Row],[PROPORSI]]*VLOOKUP(Target_AM[[#This Row],[NIPNAS]],Target_CC[],COLUMN(CI$2)+9,0)</f>
        <v>366853</v>
      </c>
      <c r="CX204" s="22">
        <f>Target_AM[[#This Row],[PROPORSI]]*VLOOKUP(Target_AM[[#This Row],[NIPNAS]],Target_CC[],COLUMN(CJ$2)+9,0)</f>
        <v>366853</v>
      </c>
      <c r="CY204" s="22">
        <f>Target_AM[[#This Row],[PROPORSI]]*VLOOKUP(Target_AM[[#This Row],[NIPNAS]],Target_CC[],COLUMN(CK$2)+9,0)</f>
        <v>366853</v>
      </c>
      <c r="CZ204" s="22">
        <f>Target_AM[[#This Row],[PROPORSI]]*VLOOKUP(Target_AM[[#This Row],[NIPNAS]],Target_CC[],COLUMN(CL$2)+9,0)</f>
        <v>366853</v>
      </c>
      <c r="DA204" s="22">
        <f>Target_AM[[#This Row],[PROPORSI]]*VLOOKUP(Target_AM[[#This Row],[NIPNAS]],Target_CC[],COLUMN(CM$2)+9,0)</f>
        <v>4388215</v>
      </c>
      <c r="DB204" s="22">
        <f>Target_AM[[#This Row],[PROPORSI]]*VLOOKUP(Target_AM[[#This Row],[NIPNAS]],Target_CC[],COLUMN(CN$2)+9,0)</f>
        <v>0</v>
      </c>
      <c r="DC204" s="22">
        <f>Target_AM[[#This Row],[PROPORSI]]*VLOOKUP(Target_AM[[#This Row],[NIPNAS]],Target_CC[],COLUMN(CO$2)+9,0)</f>
        <v>0</v>
      </c>
      <c r="DD204" s="22">
        <f>Target_AM[[#This Row],[PROPORSI]]*VLOOKUP(Target_AM[[#This Row],[NIPNAS]],Target_CC[],COLUMN(CP$2)+9,0)</f>
        <v>0</v>
      </c>
      <c r="DE204" s="22">
        <f>Target_AM[[#This Row],[PROPORSI]]*VLOOKUP(Target_AM[[#This Row],[NIPNAS]],Target_CC[],COLUMN(CQ$2)+9,0)</f>
        <v>0</v>
      </c>
      <c r="DF204" s="22">
        <f>Target_AM[[#This Row],[PROPORSI]]*VLOOKUP(Target_AM[[#This Row],[NIPNAS]],Target_CC[],COLUMN(CR$2)+9,0)</f>
        <v>0</v>
      </c>
      <c r="DG204" s="22">
        <f>Target_AM[[#This Row],[PROPORSI]]*VLOOKUP(Target_AM[[#This Row],[NIPNAS]],Target_CC[],COLUMN(CS$2)+9,0)</f>
        <v>0</v>
      </c>
      <c r="DH204" s="22">
        <f>Target_AM[[#This Row],[PROPORSI]]*VLOOKUP(Target_AM[[#This Row],[NIPNAS]],Target_CC[],COLUMN(CT$2)+9,0)</f>
        <v>0</v>
      </c>
      <c r="DI204" s="22">
        <f>Target_AM[[#This Row],[PROPORSI]]*VLOOKUP(Target_AM[[#This Row],[NIPNAS]],Target_CC[],COLUMN(CU$2)+9,0)</f>
        <v>0</v>
      </c>
      <c r="DJ204" s="22">
        <f>Target_AM[[#This Row],[PROPORSI]]*VLOOKUP(Target_AM[[#This Row],[NIPNAS]],Target_CC[],COLUMN(CV$2)+9,0)</f>
        <v>0</v>
      </c>
      <c r="DK204" s="22">
        <f>Target_AM[[#This Row],[PROPORSI]]*VLOOKUP(Target_AM[[#This Row],[NIPNAS]],Target_CC[],COLUMN(CW$2)+9,0)</f>
        <v>0</v>
      </c>
      <c r="DL204" s="22">
        <f>Target_AM[[#This Row],[PROPORSI]]*VLOOKUP(Target_AM[[#This Row],[NIPNAS]],Target_CC[],COLUMN(CX$2)+9,0)</f>
        <v>0</v>
      </c>
      <c r="DM204" s="22">
        <f>Target_AM[[#This Row],[PROPORSI]]*VLOOKUP(Target_AM[[#This Row],[NIPNAS]],Target_CC[],COLUMN(CY$2)+9,0)</f>
        <v>0</v>
      </c>
      <c r="DN204" s="22">
        <f>Target_AM[[#This Row],[PROPORSI]]*VLOOKUP(Target_AM[[#This Row],[NIPNAS]],Target_CC[],COLUMN(CZ$2)+9,0)</f>
        <v>0</v>
      </c>
      <c r="DO204" s="22">
        <f>Target_AM[[#This Row],[PROPORSI]]*VLOOKUP(Target_AM[[#This Row],[NIPNAS]],Target_CC[],COLUMN(DA$2)+9,0)</f>
        <v>0</v>
      </c>
      <c r="DP204" s="22">
        <f>Target_AM[[#This Row],[PROPORSI]]*VLOOKUP(Target_AM[[#This Row],[NIPNAS]],Target_CC[],COLUMN(DB$2)+9,0)</f>
        <v>0</v>
      </c>
      <c r="DQ204" s="22">
        <f>Target_AM[[#This Row],[PROPORSI]]*VLOOKUP(Target_AM[[#This Row],[NIPNAS]],Target_CC[],COLUMN(DC$2)+9,0)</f>
        <v>0</v>
      </c>
      <c r="DR204" s="22">
        <f>Target_AM[[#This Row],[PROPORSI]]*VLOOKUP(Target_AM[[#This Row],[NIPNAS]],Target_CC[],COLUMN(DD$2)+9,0)</f>
        <v>0</v>
      </c>
      <c r="DS204" s="22">
        <f>Target_AM[[#This Row],[PROPORSI]]*VLOOKUP(Target_AM[[#This Row],[NIPNAS]],Target_CC[],COLUMN(DE$2)+9,0)</f>
        <v>0</v>
      </c>
      <c r="DT204" s="22">
        <f>Target_AM[[#This Row],[PROPORSI]]*VLOOKUP(Target_AM[[#This Row],[NIPNAS]],Target_CC[],COLUMN(DF$2)+9,0)</f>
        <v>0</v>
      </c>
      <c r="DU204" s="22">
        <f>Target_AM[[#This Row],[PROPORSI]]*VLOOKUP(Target_AM[[#This Row],[NIPNAS]],Target_CC[],COLUMN(DG$2)+9,0)</f>
        <v>0</v>
      </c>
      <c r="DV204" s="22">
        <f>Target_AM[[#This Row],[PROPORSI]]*VLOOKUP(Target_AM[[#This Row],[NIPNAS]],Target_CC[],COLUMN(DH$2)+9,0)</f>
        <v>0</v>
      </c>
      <c r="DW204" s="22">
        <f>Target_AM[[#This Row],[PROPORSI]]*VLOOKUP(Target_AM[[#This Row],[NIPNAS]],Target_CC[],COLUMN(DI$2)+9,0)</f>
        <v>0</v>
      </c>
      <c r="DX204" s="22">
        <f>Target_AM[[#This Row],[PROPORSI]]*VLOOKUP(Target_AM[[#This Row],[NIPNAS]],Target_CC[],COLUMN(DJ$2)+9,0)</f>
        <v>0</v>
      </c>
      <c r="DY204" s="22">
        <f>Target_AM[[#This Row],[PROPORSI]]*VLOOKUP(Target_AM[[#This Row],[NIPNAS]],Target_CC[],COLUMN(DK$2)+9,0)</f>
        <v>0</v>
      </c>
      <c r="DZ204" s="22">
        <f>Target_AM[[#This Row],[PROPORSI]]*VLOOKUP(Target_AM[[#This Row],[NIPNAS]],Target_CC[],COLUMN(DL$2)+9,0)</f>
        <v>0</v>
      </c>
      <c r="EA204" s="22">
        <f>Target_AM[[#This Row],[PROPORSI]]*VLOOKUP(Target_AM[[#This Row],[NIPNAS]],Target_CC[],COLUMN(DM$2)+9,0)</f>
        <v>0</v>
      </c>
    </row>
    <row r="205" spans="2:131" x14ac:dyDescent="0.3">
      <c r="B205">
        <v>401431</v>
      </c>
      <c r="C205" t="s">
        <v>983</v>
      </c>
      <c r="D205">
        <v>1</v>
      </c>
      <c r="E205" s="8">
        <v>45658</v>
      </c>
      <c r="F205">
        <v>55893616</v>
      </c>
      <c r="G205" t="s">
        <v>552</v>
      </c>
      <c r="J205" t="s">
        <v>300</v>
      </c>
      <c r="K205" t="s">
        <v>25</v>
      </c>
      <c r="L205" t="s">
        <v>159</v>
      </c>
      <c r="M205" t="s">
        <v>29</v>
      </c>
      <c r="N205" s="23">
        <f>Target_AM[[#This Row],[PROPORSI]]*VLOOKUP(Target_AM[[#This Row],[NIPNAS]],Target_CC[],9,0)</f>
        <v>14383115.460712411</v>
      </c>
      <c r="O205" s="22">
        <f>Target_AM[[#This Row],[PROPORSI]]*VLOOKUP(Target_AM[[#This Row],[NIPNAS]],Target_CC[],COLUMN(A$2)+9,0)</f>
        <v>1069855.2903299739</v>
      </c>
      <c r="P205" s="22">
        <f>Target_AM[[#This Row],[PROPORSI]]*VLOOKUP(Target_AM[[#This Row],[NIPNAS]],Target_CC[],COLUMN(B$2)+9,0)</f>
        <v>1088540.6597812024</v>
      </c>
      <c r="Q205" s="22">
        <f>Target_AM[[#This Row],[PROPORSI]]*VLOOKUP(Target_AM[[#This Row],[NIPNAS]],Target_CC[],COLUMN(C$2)+9,0)</f>
        <v>1163785.4965968141</v>
      </c>
      <c r="R205" s="22">
        <f>Target_AM[[#This Row],[PROPORSI]]*VLOOKUP(Target_AM[[#This Row],[NIPNAS]],Target_CC[],COLUMN(D$2)+9,0)</f>
        <v>1093552.1683212493</v>
      </c>
      <c r="S205" s="22">
        <f>Target_AM[[#This Row],[PROPORSI]]*VLOOKUP(Target_AM[[#This Row],[NIPNAS]],Target_CC[],COLUMN(E$2)+9,0)</f>
        <v>1148979.4271209617</v>
      </c>
      <c r="T205" s="22">
        <f>Target_AM[[#This Row],[PROPORSI]]*VLOOKUP(Target_AM[[#This Row],[NIPNAS]],Target_CC[],COLUMN(F$2)+9,0)</f>
        <v>1133651.9113599074</v>
      </c>
      <c r="U205" s="22">
        <f>Target_AM[[#This Row],[PROPORSI]]*VLOOKUP(Target_AM[[#This Row],[NIPNAS]],Target_CC[],COLUMN(G$2)+9,0)</f>
        <v>1187882.2216205841</v>
      </c>
      <c r="V205" s="22">
        <f>Target_AM[[#This Row],[PROPORSI]]*VLOOKUP(Target_AM[[#This Row],[NIPNAS]],Target_CC[],COLUMN(H$2)+9,0)</f>
        <v>1199721.7210006658</v>
      </c>
      <c r="W205" s="22">
        <f>Target_AM[[#This Row],[PROPORSI]]*VLOOKUP(Target_AM[[#This Row],[NIPNAS]],Target_CC[],COLUMN(I$2)+9,0)</f>
        <v>1184365.3135198469</v>
      </c>
      <c r="X205" s="22">
        <f>Target_AM[[#This Row],[PROPORSI]]*VLOOKUP(Target_AM[[#This Row],[NIPNAS]],Target_CC[],COLUMN(J$2)+9,0)</f>
        <v>1208192.8852810725</v>
      </c>
      <c r="Y205" s="22">
        <f>Target_AM[[#This Row],[PROPORSI]]*VLOOKUP(Target_AM[[#This Row],[NIPNAS]],Target_CC[],COLUMN(K$2)+9,0)</f>
        <v>1199377.5634556951</v>
      </c>
      <c r="Z205" s="22">
        <f>Target_AM[[#This Row],[PROPORSI]]*VLOOKUP(Target_AM[[#This Row],[NIPNAS]],Target_CC[],COLUMN(L$2)+9,0)</f>
        <v>1131635.3416120268</v>
      </c>
      <c r="AA205" s="22">
        <f>Target_AM[[#This Row],[PROPORSI]]*VLOOKUP(Target_AM[[#This Row],[NIPNAS]],Target_CC[],COLUMN(M$2)+9,0)</f>
        <v>13809540</v>
      </c>
      <c r="AB205" s="22">
        <f>Target_AM[[#This Row],[PROPORSI]]*VLOOKUP(Target_AM[[#This Row],[NIPNAS]],Target_CC[],COLUMN(N$2)+9,0)</f>
        <v>513363.11610367318</v>
      </c>
      <c r="AC205" s="22">
        <f>Target_AM[[#This Row],[PROPORSI]]*VLOOKUP(Target_AM[[#This Row],[NIPNAS]],Target_CC[],COLUMN(O$2)+9,0)</f>
        <v>522329.16933884716</v>
      </c>
      <c r="AD205" s="22">
        <f>Target_AM[[#This Row],[PROPORSI]]*VLOOKUP(Target_AM[[#This Row],[NIPNAS]],Target_CC[],COLUMN(P$2)+9,0)</f>
        <v>558434.91583327332</v>
      </c>
      <c r="AE205" s="22">
        <f>Target_AM[[#This Row],[PROPORSI]]*VLOOKUP(Target_AM[[#This Row],[NIPNAS]],Target_CC[],COLUMN(Q$2)+9,0)</f>
        <v>524733.9091796017</v>
      </c>
      <c r="AF205" s="22">
        <f>Target_AM[[#This Row],[PROPORSI]]*VLOOKUP(Target_AM[[#This Row],[NIPNAS]],Target_CC[],COLUMN(R$2)+9,0)</f>
        <v>551330.31950882392</v>
      </c>
      <c r="AG205" s="22">
        <f>Target_AM[[#This Row],[PROPORSI]]*VLOOKUP(Target_AM[[#This Row],[NIPNAS]],Target_CC[],COLUMN(S$2)+9,0)</f>
        <v>543975.51056938677</v>
      </c>
      <c r="AH205" s="22">
        <f>Target_AM[[#This Row],[PROPORSI]]*VLOOKUP(Target_AM[[#This Row],[NIPNAS]],Target_CC[],COLUMN(T$2)+9,0)</f>
        <v>569997.57291213935</v>
      </c>
      <c r="AI205" s="22">
        <f>Target_AM[[#This Row],[PROPORSI]]*VLOOKUP(Target_AM[[#This Row],[NIPNAS]],Target_CC[],COLUMN(U$2)+9,0)</f>
        <v>575678.67983361031</v>
      </c>
      <c r="AJ205" s="22">
        <f>Target_AM[[#This Row],[PROPORSI]]*VLOOKUP(Target_AM[[#This Row],[NIPNAS]],Target_CC[],COLUMN(V$2)+9,0)</f>
        <v>568310.00738999469</v>
      </c>
      <c r="AK205" s="22">
        <f>Target_AM[[#This Row],[PROPORSI]]*VLOOKUP(Target_AM[[#This Row],[NIPNAS]],Target_CC[],COLUMN(W$2)+9,0)</f>
        <v>579743.51302303595</v>
      </c>
      <c r="AL205" s="22">
        <f>Target_AM[[#This Row],[PROPORSI]]*VLOOKUP(Target_AM[[#This Row],[NIPNAS]],Target_CC[],COLUMN(X$2)+9,0)</f>
        <v>575513.53806975344</v>
      </c>
      <c r="AM205" s="22">
        <f>Target_AM[[#This Row],[PROPORSI]]*VLOOKUP(Target_AM[[#This Row],[NIPNAS]],Target_CC[],COLUMN(Y$2)+9,0)</f>
        <v>543007.87266642042</v>
      </c>
      <c r="AN205" s="22">
        <f>Target_AM[[#This Row],[PROPORSI]]*VLOOKUP(Target_AM[[#This Row],[NIPNAS]],Target_CC[],COLUMN(Z$2)+9,0)</f>
        <v>6626418.1244285591</v>
      </c>
      <c r="AO205" s="22">
        <f>Target_AM[[#This Row],[PROPORSI]]*VLOOKUP(Target_AM[[#This Row],[NIPNAS]],Target_CC[],COLUMN(AA$2)+9,0)</f>
        <v>1583218.406433647</v>
      </c>
      <c r="AP205" s="22">
        <f>Target_AM[[#This Row],[PROPORSI]]*VLOOKUP(Target_AM[[#This Row],[NIPNAS]],Target_CC[],COLUMN(AB$2)+9,0)</f>
        <v>1610869.8291200497</v>
      </c>
      <c r="AQ205" s="22">
        <f>Target_AM[[#This Row],[PROPORSI]]*VLOOKUP(Target_AM[[#This Row],[NIPNAS]],Target_CC[],COLUMN(AC$2)+9,0)</f>
        <v>1722220.4124300876</v>
      </c>
      <c r="AR205" s="22">
        <f>Target_AM[[#This Row],[PROPORSI]]*VLOOKUP(Target_AM[[#This Row],[NIPNAS]],Target_CC[],COLUMN(AD$2)+9,0)</f>
        <v>1618286.0775008509</v>
      </c>
      <c r="AS205" s="22">
        <f>Target_AM[[#This Row],[PROPORSI]]*VLOOKUP(Target_AM[[#This Row],[NIPNAS]],Target_CC[],COLUMN(AE$2)+9,0)</f>
        <v>1700309.7466297857</v>
      </c>
      <c r="AT205" s="22">
        <f>Target_AM[[#This Row],[PROPORSI]]*VLOOKUP(Target_AM[[#This Row],[NIPNAS]],Target_CC[],COLUMN(AF$2)+9,0)</f>
        <v>1677627.4219292942</v>
      </c>
      <c r="AU205" s="22">
        <f>Target_AM[[#This Row],[PROPORSI]]*VLOOKUP(Target_AM[[#This Row],[NIPNAS]],Target_CC[],COLUMN(AG$2)+9,0)</f>
        <v>1757879.7945327235</v>
      </c>
      <c r="AV205" s="22">
        <f>Target_AM[[#This Row],[PROPORSI]]*VLOOKUP(Target_AM[[#This Row],[NIPNAS]],Target_CC[],COLUMN(AH$2)+9,0)</f>
        <v>1775400.4008342761</v>
      </c>
      <c r="AW205" s="22">
        <f>Target_AM[[#This Row],[PROPORSI]]*VLOOKUP(Target_AM[[#This Row],[NIPNAS]],Target_CC[],COLUMN(AI$2)+9,0)</f>
        <v>1752675.3209098415</v>
      </c>
      <c r="AX205" s="22">
        <f>Target_AM[[#This Row],[PROPORSI]]*VLOOKUP(Target_AM[[#This Row],[NIPNAS]],Target_CC[],COLUMN(AJ$2)+9,0)</f>
        <v>1787936.3983041085</v>
      </c>
      <c r="AY205" s="22">
        <f>Target_AM[[#This Row],[PROPORSI]]*VLOOKUP(Target_AM[[#This Row],[NIPNAS]],Target_CC[],COLUMN(AK$2)+9,0)</f>
        <v>1774891.1015254485</v>
      </c>
      <c r="AZ205" s="22">
        <f>Target_AM[[#This Row],[PROPORSI]]*VLOOKUP(Target_AM[[#This Row],[NIPNAS]],Target_CC[],COLUMN(AL$2)+9,0)</f>
        <v>1674643.2142784472</v>
      </c>
      <c r="BA205" s="22">
        <f>Target_AM[[#This Row],[PROPORSI]]*VLOOKUP(Target_AM[[#This Row],[NIPNAS]],Target_CC[],COLUMN(AM$2)+9,0)</f>
        <v>20435958.124428559</v>
      </c>
      <c r="BB205" s="22">
        <f>Target_AM[[#This Row],[PROPORSI]]*VLOOKUP(Target_AM[[#This Row],[NIPNAS]],Target_CC[],COLUMN(AN$2)+9,0)</f>
        <v>0</v>
      </c>
      <c r="BC205" s="22">
        <f>Target_AM[[#This Row],[PROPORSI]]*VLOOKUP(Target_AM[[#This Row],[NIPNAS]],Target_CC[],COLUMN(AO$2)+9,0)</f>
        <v>0</v>
      </c>
      <c r="BD205" s="22">
        <f>Target_AM[[#This Row],[PROPORSI]]*VLOOKUP(Target_AM[[#This Row],[NIPNAS]],Target_CC[],COLUMN(AP$2)+9,0)</f>
        <v>0</v>
      </c>
      <c r="BE205" s="22">
        <f>Target_AM[[#This Row],[PROPORSI]]*VLOOKUP(Target_AM[[#This Row],[NIPNAS]],Target_CC[],COLUMN(AQ$2)+9,0)</f>
        <v>0</v>
      </c>
      <c r="BF205" s="22">
        <f>Target_AM[[#This Row],[PROPORSI]]*VLOOKUP(Target_AM[[#This Row],[NIPNAS]],Target_CC[],COLUMN(AR$2)+9,0)</f>
        <v>0</v>
      </c>
      <c r="BG205" s="22">
        <f>Target_AM[[#This Row],[PROPORSI]]*VLOOKUP(Target_AM[[#This Row],[NIPNAS]],Target_CC[],COLUMN(AS$2)+9,0)</f>
        <v>0</v>
      </c>
      <c r="BH205" s="22">
        <f>Target_AM[[#This Row],[PROPORSI]]*VLOOKUP(Target_AM[[#This Row],[NIPNAS]],Target_CC[],COLUMN(AT$2)+9,0)</f>
        <v>0</v>
      </c>
      <c r="BI205" s="22">
        <f>Target_AM[[#This Row],[PROPORSI]]*VLOOKUP(Target_AM[[#This Row],[NIPNAS]],Target_CC[],COLUMN(AU$2)+9,0)</f>
        <v>0</v>
      </c>
      <c r="BJ205" s="22">
        <f>Target_AM[[#This Row],[PROPORSI]]*VLOOKUP(Target_AM[[#This Row],[NIPNAS]],Target_CC[],COLUMN(AV$2)+9,0)</f>
        <v>0</v>
      </c>
      <c r="BK205" s="22">
        <f>Target_AM[[#This Row],[PROPORSI]]*VLOOKUP(Target_AM[[#This Row],[NIPNAS]],Target_CC[],COLUMN(AW$2)+9,0)</f>
        <v>0</v>
      </c>
      <c r="BL205" s="22">
        <f>Target_AM[[#This Row],[PROPORSI]]*VLOOKUP(Target_AM[[#This Row],[NIPNAS]],Target_CC[],COLUMN(AX$2)+9,0)</f>
        <v>0</v>
      </c>
      <c r="BM205" s="22">
        <f>Target_AM[[#This Row],[PROPORSI]]*VLOOKUP(Target_AM[[#This Row],[NIPNAS]],Target_CC[],COLUMN(AY$2)+9,0)</f>
        <v>0</v>
      </c>
      <c r="BN205" s="22">
        <f>Target_AM[[#This Row],[PROPORSI]]*VLOOKUP(Target_AM[[#This Row],[NIPNAS]],Target_CC[],COLUMN(AZ$2)+9,0)</f>
        <v>0</v>
      </c>
      <c r="BO205" s="22">
        <f>Target_AM[[#This Row],[PROPORSI]]*VLOOKUP(Target_AM[[#This Row],[NIPNAS]],Target_CC[],COLUMN(BA$2)+9,0)</f>
        <v>578000</v>
      </c>
      <c r="BP205" s="22">
        <f>Target_AM[[#This Row],[PROPORSI]]*VLOOKUP(Target_AM[[#This Row],[NIPNAS]],Target_CC[],COLUMN(BB$2)+9,0)</f>
        <v>579500</v>
      </c>
      <c r="BQ205" s="22">
        <f>Target_AM[[#This Row],[PROPORSI]]*VLOOKUP(Target_AM[[#This Row],[NIPNAS]],Target_CC[],COLUMN(BC$2)+9,0)</f>
        <v>578250</v>
      </c>
      <c r="BR205" s="22">
        <f>Target_AM[[#This Row],[PROPORSI]]*VLOOKUP(Target_AM[[#This Row],[NIPNAS]],Target_CC[],COLUMN(BD$2)+9,0)</f>
        <v>610850</v>
      </c>
      <c r="BS205" s="22">
        <f>Target_AM[[#This Row],[PROPORSI]]*VLOOKUP(Target_AM[[#This Row],[NIPNAS]],Target_CC[],COLUMN(BE$2)+9,0)</f>
        <v>610850</v>
      </c>
      <c r="BT205" s="22">
        <f>Target_AM[[#This Row],[PROPORSI]]*VLOOKUP(Target_AM[[#This Row],[NIPNAS]],Target_CC[],COLUMN(BF$2)+9,0)</f>
        <v>610850</v>
      </c>
      <c r="BU205" s="22">
        <f>Target_AM[[#This Row],[PROPORSI]]*VLOOKUP(Target_AM[[#This Row],[NIPNAS]],Target_CC[],COLUMN(BG$2)+9,0)</f>
        <v>610850</v>
      </c>
      <c r="BV205" s="22">
        <f>Target_AM[[#This Row],[PROPORSI]]*VLOOKUP(Target_AM[[#This Row],[NIPNAS]],Target_CC[],COLUMN(BH$2)+9,0)</f>
        <v>610850</v>
      </c>
      <c r="BW205" s="22">
        <f>Target_AM[[#This Row],[PROPORSI]]*VLOOKUP(Target_AM[[#This Row],[NIPNAS]],Target_CC[],COLUMN(BI$2)+9,0)</f>
        <v>610850</v>
      </c>
      <c r="BX205" s="22">
        <f>Target_AM[[#This Row],[PROPORSI]]*VLOOKUP(Target_AM[[#This Row],[NIPNAS]],Target_CC[],COLUMN(BJ$2)+9,0)</f>
        <v>610850</v>
      </c>
      <c r="BY205" s="22">
        <f>Target_AM[[#This Row],[PROPORSI]]*VLOOKUP(Target_AM[[#This Row],[NIPNAS]],Target_CC[],COLUMN(BK$2)+9,0)</f>
        <v>610850</v>
      </c>
      <c r="BZ205" s="22">
        <f>Target_AM[[#This Row],[PROPORSI]]*VLOOKUP(Target_AM[[#This Row],[NIPNAS]],Target_CC[],COLUMN(BL$2)+9,0)</f>
        <v>610850</v>
      </c>
      <c r="CA205" s="22">
        <f>Target_AM[[#This Row],[PROPORSI]]*VLOOKUP(Target_AM[[#This Row],[NIPNAS]],Target_CC[],COLUMN(BM$2)+9,0)</f>
        <v>7233400</v>
      </c>
      <c r="CB205" s="22">
        <f>Target_AM[[#This Row],[PROPORSI]]*VLOOKUP(Target_AM[[#This Row],[NIPNAS]],Target_CC[],COLUMN(BN$2)+9,0)</f>
        <v>0</v>
      </c>
      <c r="CC205" s="22">
        <f>Target_AM[[#This Row],[PROPORSI]]*VLOOKUP(Target_AM[[#This Row],[NIPNAS]],Target_CC[],COLUMN(BO$2)+9,0)</f>
        <v>0</v>
      </c>
      <c r="CD205" s="22">
        <f>Target_AM[[#This Row],[PROPORSI]]*VLOOKUP(Target_AM[[#This Row],[NIPNAS]],Target_CC[],COLUMN(BP$2)+9,0)</f>
        <v>0</v>
      </c>
      <c r="CE205" s="22">
        <f>Target_AM[[#This Row],[PROPORSI]]*VLOOKUP(Target_AM[[#This Row],[NIPNAS]],Target_CC[],COLUMN(BQ$2)+9,0)</f>
        <v>0</v>
      </c>
      <c r="CF205" s="22">
        <f>Target_AM[[#This Row],[PROPORSI]]*VLOOKUP(Target_AM[[#This Row],[NIPNAS]],Target_CC[],COLUMN(BR$2)+9,0)</f>
        <v>0</v>
      </c>
      <c r="CG205" s="22">
        <f>Target_AM[[#This Row],[PROPORSI]]*VLOOKUP(Target_AM[[#This Row],[NIPNAS]],Target_CC[],COLUMN(BS$2)+9,0)</f>
        <v>0</v>
      </c>
      <c r="CH205" s="22">
        <f>Target_AM[[#This Row],[PROPORSI]]*VLOOKUP(Target_AM[[#This Row],[NIPNAS]],Target_CC[],COLUMN(BT$2)+9,0)</f>
        <v>0</v>
      </c>
      <c r="CI205" s="22">
        <f>Target_AM[[#This Row],[PROPORSI]]*VLOOKUP(Target_AM[[#This Row],[NIPNAS]],Target_CC[],COLUMN(BU$2)+9,0)</f>
        <v>0</v>
      </c>
      <c r="CJ205" s="22">
        <f>Target_AM[[#This Row],[PROPORSI]]*VLOOKUP(Target_AM[[#This Row],[NIPNAS]],Target_CC[],COLUMN(BV$2)+9,0)</f>
        <v>0</v>
      </c>
      <c r="CK205" s="22">
        <f>Target_AM[[#This Row],[PROPORSI]]*VLOOKUP(Target_AM[[#This Row],[NIPNAS]],Target_CC[],COLUMN(BW$2)+9,0)</f>
        <v>0</v>
      </c>
      <c r="CL205" s="22">
        <f>Target_AM[[#This Row],[PROPORSI]]*VLOOKUP(Target_AM[[#This Row],[NIPNAS]],Target_CC[],COLUMN(BX$2)+9,0)</f>
        <v>0</v>
      </c>
      <c r="CM205" s="22">
        <f>Target_AM[[#This Row],[PROPORSI]]*VLOOKUP(Target_AM[[#This Row],[NIPNAS]],Target_CC[],COLUMN(BY$2)+9,0)</f>
        <v>0</v>
      </c>
      <c r="CN205" s="22">
        <f>Target_AM[[#This Row],[PROPORSI]]*VLOOKUP(Target_AM[[#This Row],[NIPNAS]],Target_CC[],COLUMN(BZ$2)+9,0)</f>
        <v>0</v>
      </c>
      <c r="CO205" s="22">
        <f>Target_AM[[#This Row],[PROPORSI]]*VLOOKUP(Target_AM[[#This Row],[NIPNAS]],Target_CC[],COLUMN(CA$2)+9,0)</f>
        <v>610600</v>
      </c>
      <c r="CP205" s="22">
        <f>Target_AM[[#This Row],[PROPORSI]]*VLOOKUP(Target_AM[[#This Row],[NIPNAS]],Target_CC[],COLUMN(CB$2)+9,0)</f>
        <v>612100</v>
      </c>
      <c r="CQ205" s="22">
        <f>Target_AM[[#This Row],[PROPORSI]]*VLOOKUP(Target_AM[[#This Row],[NIPNAS]],Target_CC[],COLUMN(CC$2)+9,0)</f>
        <v>610850</v>
      </c>
      <c r="CR205" s="22">
        <f>Target_AM[[#This Row],[PROPORSI]]*VLOOKUP(Target_AM[[#This Row],[NIPNAS]],Target_CC[],COLUMN(CD$2)+9,0)</f>
        <v>610850</v>
      </c>
      <c r="CS205" s="22">
        <f>Target_AM[[#This Row],[PROPORSI]]*VLOOKUP(Target_AM[[#This Row],[NIPNAS]],Target_CC[],COLUMN(CE$2)+9,0)</f>
        <v>610850</v>
      </c>
      <c r="CT205" s="22">
        <f>Target_AM[[#This Row],[PROPORSI]]*VLOOKUP(Target_AM[[#This Row],[NIPNAS]],Target_CC[],COLUMN(CF$2)+9,0)</f>
        <v>610850</v>
      </c>
      <c r="CU205" s="22">
        <f>Target_AM[[#This Row],[PROPORSI]]*VLOOKUP(Target_AM[[#This Row],[NIPNAS]],Target_CC[],COLUMN(CG$2)+9,0)</f>
        <v>610850</v>
      </c>
      <c r="CV205" s="22">
        <f>Target_AM[[#This Row],[PROPORSI]]*VLOOKUP(Target_AM[[#This Row],[NIPNAS]],Target_CC[],COLUMN(CH$2)+9,0)</f>
        <v>610850</v>
      </c>
      <c r="CW205" s="22">
        <f>Target_AM[[#This Row],[PROPORSI]]*VLOOKUP(Target_AM[[#This Row],[NIPNAS]],Target_CC[],COLUMN(CI$2)+9,0)</f>
        <v>610850</v>
      </c>
      <c r="CX205" s="22">
        <f>Target_AM[[#This Row],[PROPORSI]]*VLOOKUP(Target_AM[[#This Row],[NIPNAS]],Target_CC[],COLUMN(CJ$2)+9,0)</f>
        <v>610850</v>
      </c>
      <c r="CY205" s="22">
        <f>Target_AM[[#This Row],[PROPORSI]]*VLOOKUP(Target_AM[[#This Row],[NIPNAS]],Target_CC[],COLUMN(CK$2)+9,0)</f>
        <v>610850</v>
      </c>
      <c r="CZ205" s="22">
        <f>Target_AM[[#This Row],[PROPORSI]]*VLOOKUP(Target_AM[[#This Row],[NIPNAS]],Target_CC[],COLUMN(CL$2)+9,0)</f>
        <v>610850</v>
      </c>
      <c r="DA205" s="22">
        <f>Target_AM[[#This Row],[PROPORSI]]*VLOOKUP(Target_AM[[#This Row],[NIPNAS]],Target_CC[],COLUMN(CM$2)+9,0)</f>
        <v>7331200</v>
      </c>
      <c r="DB205" s="22">
        <f>Target_AM[[#This Row],[PROPORSI]]*VLOOKUP(Target_AM[[#This Row],[NIPNAS]],Target_CC[],COLUMN(CN$2)+9,0)</f>
        <v>0</v>
      </c>
      <c r="DC205" s="22">
        <f>Target_AM[[#This Row],[PROPORSI]]*VLOOKUP(Target_AM[[#This Row],[NIPNAS]],Target_CC[],COLUMN(CO$2)+9,0)</f>
        <v>0</v>
      </c>
      <c r="DD205" s="22">
        <f>Target_AM[[#This Row],[PROPORSI]]*VLOOKUP(Target_AM[[#This Row],[NIPNAS]],Target_CC[],COLUMN(CP$2)+9,0)</f>
        <v>0</v>
      </c>
      <c r="DE205" s="22">
        <f>Target_AM[[#This Row],[PROPORSI]]*VLOOKUP(Target_AM[[#This Row],[NIPNAS]],Target_CC[],COLUMN(CQ$2)+9,0)</f>
        <v>0</v>
      </c>
      <c r="DF205" s="22">
        <f>Target_AM[[#This Row],[PROPORSI]]*VLOOKUP(Target_AM[[#This Row],[NIPNAS]],Target_CC[],COLUMN(CR$2)+9,0)</f>
        <v>0</v>
      </c>
      <c r="DG205" s="22">
        <f>Target_AM[[#This Row],[PROPORSI]]*VLOOKUP(Target_AM[[#This Row],[NIPNAS]],Target_CC[],COLUMN(CS$2)+9,0)</f>
        <v>0</v>
      </c>
      <c r="DH205" s="22">
        <f>Target_AM[[#This Row],[PROPORSI]]*VLOOKUP(Target_AM[[#This Row],[NIPNAS]],Target_CC[],COLUMN(CT$2)+9,0)</f>
        <v>0</v>
      </c>
      <c r="DI205" s="22">
        <f>Target_AM[[#This Row],[PROPORSI]]*VLOOKUP(Target_AM[[#This Row],[NIPNAS]],Target_CC[],COLUMN(CU$2)+9,0)</f>
        <v>0</v>
      </c>
      <c r="DJ205" s="22">
        <f>Target_AM[[#This Row],[PROPORSI]]*VLOOKUP(Target_AM[[#This Row],[NIPNAS]],Target_CC[],COLUMN(CV$2)+9,0)</f>
        <v>0</v>
      </c>
      <c r="DK205" s="22">
        <f>Target_AM[[#This Row],[PROPORSI]]*VLOOKUP(Target_AM[[#This Row],[NIPNAS]],Target_CC[],COLUMN(CW$2)+9,0)</f>
        <v>0</v>
      </c>
      <c r="DL205" s="22">
        <f>Target_AM[[#This Row],[PROPORSI]]*VLOOKUP(Target_AM[[#This Row],[NIPNAS]],Target_CC[],COLUMN(CX$2)+9,0)</f>
        <v>0</v>
      </c>
      <c r="DM205" s="22">
        <f>Target_AM[[#This Row],[PROPORSI]]*VLOOKUP(Target_AM[[#This Row],[NIPNAS]],Target_CC[],COLUMN(CY$2)+9,0)</f>
        <v>0</v>
      </c>
      <c r="DN205" s="22">
        <f>Target_AM[[#This Row],[PROPORSI]]*VLOOKUP(Target_AM[[#This Row],[NIPNAS]],Target_CC[],COLUMN(CZ$2)+9,0)</f>
        <v>0</v>
      </c>
      <c r="DO205" s="22">
        <f>Target_AM[[#This Row],[PROPORSI]]*VLOOKUP(Target_AM[[#This Row],[NIPNAS]],Target_CC[],COLUMN(DA$2)+9,0)</f>
        <v>0</v>
      </c>
      <c r="DP205" s="22">
        <f>Target_AM[[#This Row],[PROPORSI]]*VLOOKUP(Target_AM[[#This Row],[NIPNAS]],Target_CC[],COLUMN(DB$2)+9,0)</f>
        <v>0</v>
      </c>
      <c r="DQ205" s="22">
        <f>Target_AM[[#This Row],[PROPORSI]]*VLOOKUP(Target_AM[[#This Row],[NIPNAS]],Target_CC[],COLUMN(DC$2)+9,0)</f>
        <v>0</v>
      </c>
      <c r="DR205" s="22">
        <f>Target_AM[[#This Row],[PROPORSI]]*VLOOKUP(Target_AM[[#This Row],[NIPNAS]],Target_CC[],COLUMN(DD$2)+9,0)</f>
        <v>0</v>
      </c>
      <c r="DS205" s="22">
        <f>Target_AM[[#This Row],[PROPORSI]]*VLOOKUP(Target_AM[[#This Row],[NIPNAS]],Target_CC[],COLUMN(DE$2)+9,0)</f>
        <v>0</v>
      </c>
      <c r="DT205" s="22">
        <f>Target_AM[[#This Row],[PROPORSI]]*VLOOKUP(Target_AM[[#This Row],[NIPNAS]],Target_CC[],COLUMN(DF$2)+9,0)</f>
        <v>0</v>
      </c>
      <c r="DU205" s="22">
        <f>Target_AM[[#This Row],[PROPORSI]]*VLOOKUP(Target_AM[[#This Row],[NIPNAS]],Target_CC[],COLUMN(DG$2)+9,0)</f>
        <v>0</v>
      </c>
      <c r="DV205" s="22">
        <f>Target_AM[[#This Row],[PROPORSI]]*VLOOKUP(Target_AM[[#This Row],[NIPNAS]],Target_CC[],COLUMN(DH$2)+9,0)</f>
        <v>0</v>
      </c>
      <c r="DW205" s="22">
        <f>Target_AM[[#This Row],[PROPORSI]]*VLOOKUP(Target_AM[[#This Row],[NIPNAS]],Target_CC[],COLUMN(DI$2)+9,0)</f>
        <v>0</v>
      </c>
      <c r="DX205" s="22">
        <f>Target_AM[[#This Row],[PROPORSI]]*VLOOKUP(Target_AM[[#This Row],[NIPNAS]],Target_CC[],COLUMN(DJ$2)+9,0)</f>
        <v>0</v>
      </c>
      <c r="DY205" s="22">
        <f>Target_AM[[#This Row],[PROPORSI]]*VLOOKUP(Target_AM[[#This Row],[NIPNAS]],Target_CC[],COLUMN(DK$2)+9,0)</f>
        <v>0</v>
      </c>
      <c r="DZ205" s="22">
        <f>Target_AM[[#This Row],[PROPORSI]]*VLOOKUP(Target_AM[[#This Row],[NIPNAS]],Target_CC[],COLUMN(DL$2)+9,0)</f>
        <v>0</v>
      </c>
      <c r="EA205" s="22">
        <f>Target_AM[[#This Row],[PROPORSI]]*VLOOKUP(Target_AM[[#This Row],[NIPNAS]],Target_CC[],COLUMN(DM$2)+9,0)</f>
        <v>0</v>
      </c>
    </row>
    <row r="206" spans="2:131" x14ac:dyDescent="0.3">
      <c r="B206">
        <v>980067</v>
      </c>
      <c r="C206" t="s">
        <v>1073</v>
      </c>
      <c r="D206">
        <v>1</v>
      </c>
      <c r="E206" s="8">
        <v>45658</v>
      </c>
      <c r="F206">
        <v>19430065</v>
      </c>
      <c r="G206" t="s">
        <v>512</v>
      </c>
      <c r="J206" t="s">
        <v>300</v>
      </c>
      <c r="K206" t="s">
        <v>25</v>
      </c>
      <c r="L206" t="s">
        <v>159</v>
      </c>
      <c r="M206" t="s">
        <v>29</v>
      </c>
      <c r="N206" s="23">
        <f>Target_AM[[#This Row],[PROPORSI]]*VLOOKUP(Target_AM[[#This Row],[NIPNAS]],Target_CC[],9,0)</f>
        <v>17918687.887916535</v>
      </c>
      <c r="O206" s="22">
        <f>Target_AM[[#This Row],[PROPORSI]]*VLOOKUP(Target_AM[[#This Row],[NIPNAS]],Target_CC[],COLUMN(A$2)+9,0)</f>
        <v>311438.19903678872</v>
      </c>
      <c r="P206" s="22">
        <f>Target_AM[[#This Row],[PROPORSI]]*VLOOKUP(Target_AM[[#This Row],[NIPNAS]],Target_CC[],COLUMN(B$2)+9,0)</f>
        <v>316877.56813915842</v>
      </c>
      <c r="Q206" s="22">
        <f>Target_AM[[#This Row],[PROPORSI]]*VLOOKUP(Target_AM[[#This Row],[NIPNAS]],Target_CC[],COLUMN(C$2)+9,0)</f>
        <v>338781.57392057899</v>
      </c>
      <c r="R206" s="22">
        <f>Target_AM[[#This Row],[PROPORSI]]*VLOOKUP(Target_AM[[#This Row],[NIPNAS]],Target_CC[],COLUMN(D$2)+9,0)</f>
        <v>318336.43384583568</v>
      </c>
      <c r="S206" s="22">
        <f>Target_AM[[#This Row],[PROPORSI]]*VLOOKUP(Target_AM[[#This Row],[NIPNAS]],Target_CC[],COLUMN(E$2)+9,0)</f>
        <v>334471.48109395866</v>
      </c>
      <c r="T206" s="22">
        <f>Target_AM[[#This Row],[PROPORSI]]*VLOOKUP(Target_AM[[#This Row],[NIPNAS]],Target_CC[],COLUMN(F$2)+9,0)</f>
        <v>330009.59363359149</v>
      </c>
      <c r="U206" s="22">
        <f>Target_AM[[#This Row],[PROPORSI]]*VLOOKUP(Target_AM[[#This Row],[NIPNAS]],Target_CC[],COLUMN(G$2)+9,0)</f>
        <v>345796.20544310298</v>
      </c>
      <c r="V206" s="22">
        <f>Target_AM[[#This Row],[PROPORSI]]*VLOOKUP(Target_AM[[#This Row],[NIPNAS]],Target_CC[],COLUMN(H$2)+9,0)</f>
        <v>349242.72049776284</v>
      </c>
      <c r="W206" s="22">
        <f>Target_AM[[#This Row],[PROPORSI]]*VLOOKUP(Target_AM[[#This Row],[NIPNAS]],Target_CC[],COLUMN(I$2)+9,0)</f>
        <v>344772.42256800621</v>
      </c>
      <c r="X206" s="22">
        <f>Target_AM[[#This Row],[PROPORSI]]*VLOOKUP(Target_AM[[#This Row],[NIPNAS]],Target_CC[],COLUMN(J$2)+9,0)</f>
        <v>351708.70273954899</v>
      </c>
      <c r="Y206" s="22">
        <f>Target_AM[[#This Row],[PROPORSI]]*VLOOKUP(Target_AM[[#This Row],[NIPNAS]],Target_CC[],COLUMN(K$2)+9,0)</f>
        <v>349142.53516713041</v>
      </c>
      <c r="Z206" s="22">
        <f>Target_AM[[#This Row],[PROPORSI]]*VLOOKUP(Target_AM[[#This Row],[NIPNAS]],Target_CC[],COLUMN(L$2)+9,0)</f>
        <v>329422.56391453644</v>
      </c>
      <c r="AA206" s="22">
        <f>Target_AM[[#This Row],[PROPORSI]]*VLOOKUP(Target_AM[[#This Row],[NIPNAS]],Target_CC[],COLUMN(M$2)+9,0)</f>
        <v>4020000</v>
      </c>
      <c r="AB206" s="22">
        <f>Target_AM[[#This Row],[PROPORSI]]*VLOOKUP(Target_AM[[#This Row],[NIPNAS]],Target_CC[],COLUMN(N$2)+9,0)</f>
        <v>1855515.3275945701</v>
      </c>
      <c r="AC206" s="22">
        <f>Target_AM[[#This Row],[PROPORSI]]*VLOOKUP(Target_AM[[#This Row],[NIPNAS]],Target_CC[],COLUMN(O$2)+9,0)</f>
        <v>1887922.5042771553</v>
      </c>
      <c r="AD206" s="22">
        <f>Target_AM[[#This Row],[PROPORSI]]*VLOOKUP(Target_AM[[#This Row],[NIPNAS]],Target_CC[],COLUMN(P$2)+9,0)</f>
        <v>2018424.2172617754</v>
      </c>
      <c r="AE206" s="22">
        <f>Target_AM[[#This Row],[PROPORSI]]*VLOOKUP(Target_AM[[#This Row],[NIPNAS]],Target_CC[],COLUMN(Q$2)+9,0)</f>
        <v>1896614.2694106994</v>
      </c>
      <c r="AF206" s="22">
        <f>Target_AM[[#This Row],[PROPORSI]]*VLOOKUP(Target_AM[[#This Row],[NIPNAS]],Target_CC[],COLUMN(R$2)+9,0)</f>
        <v>1992745.1472957791</v>
      </c>
      <c r="AG206" s="22">
        <f>Target_AM[[#This Row],[PROPORSI]]*VLOOKUP(Target_AM[[#This Row],[NIPNAS]],Target_CC[],COLUMN(S$2)+9,0)</f>
        <v>1966161.7012113915</v>
      </c>
      <c r="AH206" s="22">
        <f>Target_AM[[#This Row],[PROPORSI]]*VLOOKUP(Target_AM[[#This Row],[NIPNAS]],Target_CC[],COLUMN(T$2)+9,0)</f>
        <v>2060216.638190635</v>
      </c>
      <c r="AI206" s="22">
        <f>Target_AM[[#This Row],[PROPORSI]]*VLOOKUP(Target_AM[[#This Row],[NIPNAS]],Target_CC[],COLUMN(U$2)+9,0)</f>
        <v>2080750.6045778191</v>
      </c>
      <c r="AJ206" s="22">
        <f>Target_AM[[#This Row],[PROPORSI]]*VLOOKUP(Target_AM[[#This Row],[NIPNAS]],Target_CC[],COLUMN(V$2)+9,0)</f>
        <v>2054117.0498204662</v>
      </c>
      <c r="AK206" s="22">
        <f>Target_AM[[#This Row],[PROPORSI]]*VLOOKUP(Target_AM[[#This Row],[NIPNAS]],Target_CC[],COLUMN(W$2)+9,0)</f>
        <v>2095442.6618185872</v>
      </c>
      <c r="AL206" s="22">
        <f>Target_AM[[#This Row],[PROPORSI]]*VLOOKUP(Target_AM[[#This Row],[NIPNAS]],Target_CC[],COLUMN(X$2)+9,0)</f>
        <v>2080153.7111422562</v>
      </c>
      <c r="AM206" s="22">
        <f>Target_AM[[#This Row],[PROPORSI]]*VLOOKUP(Target_AM[[#This Row],[NIPNAS]],Target_CC[],COLUMN(Y$2)+9,0)</f>
        <v>1962664.2412182726</v>
      </c>
      <c r="AN206" s="22">
        <f>Target_AM[[#This Row],[PROPORSI]]*VLOOKUP(Target_AM[[#This Row],[NIPNAS]],Target_CC[],COLUMN(Z$2)+9,0)</f>
        <v>23950728.073819406</v>
      </c>
      <c r="AO206" s="22">
        <f>Target_AM[[#This Row],[PROPORSI]]*VLOOKUP(Target_AM[[#This Row],[NIPNAS]],Target_CC[],COLUMN(AA$2)+9,0)</f>
        <v>2166953.526631359</v>
      </c>
      <c r="AP206" s="22">
        <f>Target_AM[[#This Row],[PROPORSI]]*VLOOKUP(Target_AM[[#This Row],[NIPNAS]],Target_CC[],COLUMN(AB$2)+9,0)</f>
        <v>2204800.0724163139</v>
      </c>
      <c r="AQ206" s="22">
        <f>Target_AM[[#This Row],[PROPORSI]]*VLOOKUP(Target_AM[[#This Row],[NIPNAS]],Target_CC[],COLUMN(AC$2)+9,0)</f>
        <v>2357205.7911823546</v>
      </c>
      <c r="AR206" s="22">
        <f>Target_AM[[#This Row],[PROPORSI]]*VLOOKUP(Target_AM[[#This Row],[NIPNAS]],Target_CC[],COLUMN(AD$2)+9,0)</f>
        <v>2214950.7032565349</v>
      </c>
      <c r="AS206" s="22">
        <f>Target_AM[[#This Row],[PROPORSI]]*VLOOKUP(Target_AM[[#This Row],[NIPNAS]],Target_CC[],COLUMN(AE$2)+9,0)</f>
        <v>2327216.6283897376</v>
      </c>
      <c r="AT206" s="22">
        <f>Target_AM[[#This Row],[PROPORSI]]*VLOOKUP(Target_AM[[#This Row],[NIPNAS]],Target_CC[],COLUMN(AF$2)+9,0)</f>
        <v>2296171.2948449831</v>
      </c>
      <c r="AU206" s="22">
        <f>Target_AM[[#This Row],[PROPORSI]]*VLOOKUP(Target_AM[[#This Row],[NIPNAS]],Target_CC[],COLUMN(AG$2)+9,0)</f>
        <v>2406012.8436337379</v>
      </c>
      <c r="AV206" s="22">
        <f>Target_AM[[#This Row],[PROPORSI]]*VLOOKUP(Target_AM[[#This Row],[NIPNAS]],Target_CC[],COLUMN(AH$2)+9,0)</f>
        <v>2429993.3250755821</v>
      </c>
      <c r="AW206" s="22">
        <f>Target_AM[[#This Row],[PROPORSI]]*VLOOKUP(Target_AM[[#This Row],[NIPNAS]],Target_CC[],COLUMN(AI$2)+9,0)</f>
        <v>2398889.4723884724</v>
      </c>
      <c r="AX206" s="22">
        <f>Target_AM[[#This Row],[PROPORSI]]*VLOOKUP(Target_AM[[#This Row],[NIPNAS]],Target_CC[],COLUMN(AJ$2)+9,0)</f>
        <v>2447151.3645581361</v>
      </c>
      <c r="AY206" s="22">
        <f>Target_AM[[#This Row],[PROPORSI]]*VLOOKUP(Target_AM[[#This Row],[NIPNAS]],Target_CC[],COLUMN(AK$2)+9,0)</f>
        <v>2429296.2463093866</v>
      </c>
      <c r="AZ206" s="22">
        <f>Target_AM[[#This Row],[PROPORSI]]*VLOOKUP(Target_AM[[#This Row],[NIPNAS]],Target_CC[],COLUMN(AL$2)+9,0)</f>
        <v>2292086.8051328091</v>
      </c>
      <c r="BA206" s="22">
        <f>Target_AM[[#This Row],[PROPORSI]]*VLOOKUP(Target_AM[[#This Row],[NIPNAS]],Target_CC[],COLUMN(AM$2)+9,0)</f>
        <v>27970728.07381941</v>
      </c>
      <c r="BB206" s="22">
        <f>Target_AM[[#This Row],[PROPORSI]]*VLOOKUP(Target_AM[[#This Row],[NIPNAS]],Target_CC[],COLUMN(AN$2)+9,0)</f>
        <v>4941582.2328302255</v>
      </c>
      <c r="BC206" s="22">
        <f>Target_AM[[#This Row],[PROPORSI]]*VLOOKUP(Target_AM[[#This Row],[NIPNAS]],Target_CC[],COLUMN(AO$2)+9,0)</f>
        <v>5142088.3207596643</v>
      </c>
      <c r="BD206" s="22">
        <f>Target_AM[[#This Row],[PROPORSI]]*VLOOKUP(Target_AM[[#This Row],[NIPNAS]],Target_CC[],COLUMN(AP$2)+9,0)</f>
        <v>5200167.6767443335</v>
      </c>
      <c r="BE206" s="22">
        <f>Target_AM[[#This Row],[PROPORSI]]*VLOOKUP(Target_AM[[#This Row],[NIPNAS]],Target_CC[],COLUMN(AQ$2)+9,0)</f>
        <v>5041400.8835760169</v>
      </c>
      <c r="BF206" s="22">
        <f>Target_AM[[#This Row],[PROPORSI]]*VLOOKUP(Target_AM[[#This Row],[NIPNAS]],Target_CC[],COLUMN(AR$2)+9,0)</f>
        <v>5300908.0587014994</v>
      </c>
      <c r="BG206" s="22">
        <f>Target_AM[[#This Row],[PROPORSI]]*VLOOKUP(Target_AM[[#This Row],[NIPNAS]],Target_CC[],COLUMN(AS$2)+9,0)</f>
        <v>5267931.7796293944</v>
      </c>
      <c r="BH206" s="22">
        <f>Target_AM[[#This Row],[PROPORSI]]*VLOOKUP(Target_AM[[#This Row],[NIPNAS]],Target_CC[],COLUMN(AT$2)+9,0)</f>
        <v>5440025.0052966522</v>
      </c>
      <c r="BI206" s="22">
        <f>Target_AM[[#This Row],[PROPORSI]]*VLOOKUP(Target_AM[[#This Row],[NIPNAS]],Target_CC[],COLUMN(AU$2)+9,0)</f>
        <v>5516503.1293899361</v>
      </c>
      <c r="BJ206" s="22">
        <f>Target_AM[[#This Row],[PROPORSI]]*VLOOKUP(Target_AM[[#This Row],[NIPNAS]],Target_CC[],COLUMN(AV$2)+9,0)</f>
        <v>5430748.8535660813</v>
      </c>
      <c r="BK206" s="22">
        <f>Target_AM[[#This Row],[PROPORSI]]*VLOOKUP(Target_AM[[#This Row],[NIPNAS]],Target_CC[],COLUMN(AW$2)+9,0)</f>
        <v>5523072.6990475263</v>
      </c>
      <c r="BL206" s="22">
        <f>Target_AM[[#This Row],[PROPORSI]]*VLOOKUP(Target_AM[[#This Row],[NIPNAS]],Target_CC[],COLUMN(AX$2)+9,0)</f>
        <v>5624891.6984470263</v>
      </c>
      <c r="BM206" s="22">
        <f>Target_AM[[#This Row],[PROPORSI]]*VLOOKUP(Target_AM[[#This Row],[NIPNAS]],Target_CC[],COLUMN(AY$2)+9,0)</f>
        <v>5484201.4723760169</v>
      </c>
      <c r="BN206" s="22">
        <f>Target_AM[[#This Row],[PROPORSI]]*VLOOKUP(Target_AM[[#This Row],[NIPNAS]],Target_CC[],COLUMN(AZ$2)+9,0)</f>
        <v>63913521.810364373</v>
      </c>
      <c r="BO206" s="22">
        <f>Target_AM[[#This Row],[PROPORSI]]*VLOOKUP(Target_AM[[#This Row],[NIPNAS]],Target_CC[],COLUMN(BA$2)+9,0)</f>
        <v>335000</v>
      </c>
      <c r="BP206" s="22">
        <f>Target_AM[[#This Row],[PROPORSI]]*VLOOKUP(Target_AM[[#This Row],[NIPNAS]],Target_CC[],COLUMN(BB$2)+9,0)</f>
        <v>335000</v>
      </c>
      <c r="BQ206" s="22">
        <f>Target_AM[[#This Row],[PROPORSI]]*VLOOKUP(Target_AM[[#This Row],[NIPNAS]],Target_CC[],COLUMN(BC$2)+9,0)</f>
        <v>335000</v>
      </c>
      <c r="BR206" s="22">
        <f>Target_AM[[#This Row],[PROPORSI]]*VLOOKUP(Target_AM[[#This Row],[NIPNAS]],Target_CC[],COLUMN(BD$2)+9,0)</f>
        <v>425200</v>
      </c>
      <c r="BS206" s="22">
        <f>Target_AM[[#This Row],[PROPORSI]]*VLOOKUP(Target_AM[[#This Row],[NIPNAS]],Target_CC[],COLUMN(BE$2)+9,0)</f>
        <v>425200</v>
      </c>
      <c r="BT206" s="22">
        <f>Target_AM[[#This Row],[PROPORSI]]*VLOOKUP(Target_AM[[#This Row],[NIPNAS]],Target_CC[],COLUMN(BF$2)+9,0)</f>
        <v>425200</v>
      </c>
      <c r="BU206" s="22">
        <f>Target_AM[[#This Row],[PROPORSI]]*VLOOKUP(Target_AM[[#This Row],[NIPNAS]],Target_CC[],COLUMN(BG$2)+9,0)</f>
        <v>425200</v>
      </c>
      <c r="BV206" s="22">
        <f>Target_AM[[#This Row],[PROPORSI]]*VLOOKUP(Target_AM[[#This Row],[NIPNAS]],Target_CC[],COLUMN(BH$2)+9,0)</f>
        <v>425200</v>
      </c>
      <c r="BW206" s="22">
        <f>Target_AM[[#This Row],[PROPORSI]]*VLOOKUP(Target_AM[[#This Row],[NIPNAS]],Target_CC[],COLUMN(BI$2)+9,0)</f>
        <v>425200</v>
      </c>
      <c r="BX206" s="22">
        <f>Target_AM[[#This Row],[PROPORSI]]*VLOOKUP(Target_AM[[#This Row],[NIPNAS]],Target_CC[],COLUMN(BJ$2)+9,0)</f>
        <v>425200</v>
      </c>
      <c r="BY206" s="22">
        <f>Target_AM[[#This Row],[PROPORSI]]*VLOOKUP(Target_AM[[#This Row],[NIPNAS]],Target_CC[],COLUMN(BK$2)+9,0)</f>
        <v>425200</v>
      </c>
      <c r="BZ206" s="22">
        <f>Target_AM[[#This Row],[PROPORSI]]*VLOOKUP(Target_AM[[#This Row],[NIPNAS]],Target_CC[],COLUMN(BL$2)+9,0)</f>
        <v>425200</v>
      </c>
      <c r="CA206" s="22">
        <f>Target_AM[[#This Row],[PROPORSI]]*VLOOKUP(Target_AM[[#This Row],[NIPNAS]],Target_CC[],COLUMN(BM$2)+9,0)</f>
        <v>4831800</v>
      </c>
      <c r="CB206" s="22">
        <f>Target_AM[[#This Row],[PROPORSI]]*VLOOKUP(Target_AM[[#This Row],[NIPNAS]],Target_CC[],COLUMN(BN$2)+9,0)</f>
        <v>0</v>
      </c>
      <c r="CC206" s="22">
        <f>Target_AM[[#This Row],[PROPORSI]]*VLOOKUP(Target_AM[[#This Row],[NIPNAS]],Target_CC[],COLUMN(BO$2)+9,0)</f>
        <v>0</v>
      </c>
      <c r="CD206" s="22">
        <f>Target_AM[[#This Row],[PROPORSI]]*VLOOKUP(Target_AM[[#This Row],[NIPNAS]],Target_CC[],COLUMN(BP$2)+9,0)</f>
        <v>0</v>
      </c>
      <c r="CE206" s="22">
        <f>Target_AM[[#This Row],[PROPORSI]]*VLOOKUP(Target_AM[[#This Row],[NIPNAS]],Target_CC[],COLUMN(BQ$2)+9,0)</f>
        <v>0</v>
      </c>
      <c r="CF206" s="22">
        <f>Target_AM[[#This Row],[PROPORSI]]*VLOOKUP(Target_AM[[#This Row],[NIPNAS]],Target_CC[],COLUMN(BR$2)+9,0)</f>
        <v>0</v>
      </c>
      <c r="CG206" s="22">
        <f>Target_AM[[#This Row],[PROPORSI]]*VLOOKUP(Target_AM[[#This Row],[NIPNAS]],Target_CC[],COLUMN(BS$2)+9,0)</f>
        <v>0</v>
      </c>
      <c r="CH206" s="22">
        <f>Target_AM[[#This Row],[PROPORSI]]*VLOOKUP(Target_AM[[#This Row],[NIPNAS]],Target_CC[],COLUMN(BT$2)+9,0)</f>
        <v>0</v>
      </c>
      <c r="CI206" s="22">
        <f>Target_AM[[#This Row],[PROPORSI]]*VLOOKUP(Target_AM[[#This Row],[NIPNAS]],Target_CC[],COLUMN(BU$2)+9,0)</f>
        <v>0</v>
      </c>
      <c r="CJ206" s="22">
        <f>Target_AM[[#This Row],[PROPORSI]]*VLOOKUP(Target_AM[[#This Row],[NIPNAS]],Target_CC[],COLUMN(BV$2)+9,0)</f>
        <v>0</v>
      </c>
      <c r="CK206" s="22">
        <f>Target_AM[[#This Row],[PROPORSI]]*VLOOKUP(Target_AM[[#This Row],[NIPNAS]],Target_CC[],COLUMN(BW$2)+9,0)</f>
        <v>0</v>
      </c>
      <c r="CL206" s="22">
        <f>Target_AM[[#This Row],[PROPORSI]]*VLOOKUP(Target_AM[[#This Row],[NIPNAS]],Target_CC[],COLUMN(BX$2)+9,0)</f>
        <v>0</v>
      </c>
      <c r="CM206" s="22">
        <f>Target_AM[[#This Row],[PROPORSI]]*VLOOKUP(Target_AM[[#This Row],[NIPNAS]],Target_CC[],COLUMN(BY$2)+9,0)</f>
        <v>0</v>
      </c>
      <c r="CN206" s="22">
        <f>Target_AM[[#This Row],[PROPORSI]]*VLOOKUP(Target_AM[[#This Row],[NIPNAS]],Target_CC[],COLUMN(BZ$2)+9,0)</f>
        <v>0</v>
      </c>
      <c r="CO206" s="22">
        <f>Target_AM[[#This Row],[PROPORSI]]*VLOOKUP(Target_AM[[#This Row],[NIPNAS]],Target_CC[],COLUMN(CA$2)+9,0)</f>
        <v>425200</v>
      </c>
      <c r="CP206" s="22">
        <f>Target_AM[[#This Row],[PROPORSI]]*VLOOKUP(Target_AM[[#This Row],[NIPNAS]],Target_CC[],COLUMN(CB$2)+9,0)</f>
        <v>425200</v>
      </c>
      <c r="CQ206" s="22">
        <f>Target_AM[[#This Row],[PROPORSI]]*VLOOKUP(Target_AM[[#This Row],[NIPNAS]],Target_CC[],COLUMN(CC$2)+9,0)</f>
        <v>425200</v>
      </c>
      <c r="CR206" s="22">
        <f>Target_AM[[#This Row],[PROPORSI]]*VLOOKUP(Target_AM[[#This Row],[NIPNAS]],Target_CC[],COLUMN(CD$2)+9,0)</f>
        <v>425200</v>
      </c>
      <c r="CS206" s="22">
        <f>Target_AM[[#This Row],[PROPORSI]]*VLOOKUP(Target_AM[[#This Row],[NIPNAS]],Target_CC[],COLUMN(CE$2)+9,0)</f>
        <v>425200</v>
      </c>
      <c r="CT206" s="22">
        <f>Target_AM[[#This Row],[PROPORSI]]*VLOOKUP(Target_AM[[#This Row],[NIPNAS]],Target_CC[],COLUMN(CF$2)+9,0)</f>
        <v>425200</v>
      </c>
      <c r="CU206" s="22">
        <f>Target_AM[[#This Row],[PROPORSI]]*VLOOKUP(Target_AM[[#This Row],[NIPNAS]],Target_CC[],COLUMN(CG$2)+9,0)</f>
        <v>425200</v>
      </c>
      <c r="CV206" s="22">
        <f>Target_AM[[#This Row],[PROPORSI]]*VLOOKUP(Target_AM[[#This Row],[NIPNAS]],Target_CC[],COLUMN(CH$2)+9,0)</f>
        <v>425200</v>
      </c>
      <c r="CW206" s="22">
        <f>Target_AM[[#This Row],[PROPORSI]]*VLOOKUP(Target_AM[[#This Row],[NIPNAS]],Target_CC[],COLUMN(CI$2)+9,0)</f>
        <v>425200</v>
      </c>
      <c r="CX206" s="22">
        <f>Target_AM[[#This Row],[PROPORSI]]*VLOOKUP(Target_AM[[#This Row],[NIPNAS]],Target_CC[],COLUMN(CJ$2)+9,0)</f>
        <v>425200</v>
      </c>
      <c r="CY206" s="22">
        <f>Target_AM[[#This Row],[PROPORSI]]*VLOOKUP(Target_AM[[#This Row],[NIPNAS]],Target_CC[],COLUMN(CK$2)+9,0)</f>
        <v>425200</v>
      </c>
      <c r="CZ206" s="22">
        <f>Target_AM[[#This Row],[PROPORSI]]*VLOOKUP(Target_AM[[#This Row],[NIPNAS]],Target_CC[],COLUMN(CL$2)+9,0)</f>
        <v>425200</v>
      </c>
      <c r="DA206" s="22">
        <f>Target_AM[[#This Row],[PROPORSI]]*VLOOKUP(Target_AM[[#This Row],[NIPNAS]],Target_CC[],COLUMN(CM$2)+9,0)</f>
        <v>5102400</v>
      </c>
      <c r="DB206" s="22">
        <f>Target_AM[[#This Row],[PROPORSI]]*VLOOKUP(Target_AM[[#This Row],[NIPNAS]],Target_CC[],COLUMN(CN$2)+9,0)</f>
        <v>0</v>
      </c>
      <c r="DC206" s="22">
        <f>Target_AM[[#This Row],[PROPORSI]]*VLOOKUP(Target_AM[[#This Row],[NIPNAS]],Target_CC[],COLUMN(CO$2)+9,0)</f>
        <v>0</v>
      </c>
      <c r="DD206" s="22">
        <f>Target_AM[[#This Row],[PROPORSI]]*VLOOKUP(Target_AM[[#This Row],[NIPNAS]],Target_CC[],COLUMN(CP$2)+9,0)</f>
        <v>0</v>
      </c>
      <c r="DE206" s="22">
        <f>Target_AM[[#This Row],[PROPORSI]]*VLOOKUP(Target_AM[[#This Row],[NIPNAS]],Target_CC[],COLUMN(CQ$2)+9,0)</f>
        <v>0</v>
      </c>
      <c r="DF206" s="22">
        <f>Target_AM[[#This Row],[PROPORSI]]*VLOOKUP(Target_AM[[#This Row],[NIPNAS]],Target_CC[],COLUMN(CR$2)+9,0)</f>
        <v>0</v>
      </c>
      <c r="DG206" s="22">
        <f>Target_AM[[#This Row],[PROPORSI]]*VLOOKUP(Target_AM[[#This Row],[NIPNAS]],Target_CC[],COLUMN(CS$2)+9,0)</f>
        <v>0</v>
      </c>
      <c r="DH206" s="22">
        <f>Target_AM[[#This Row],[PROPORSI]]*VLOOKUP(Target_AM[[#This Row],[NIPNAS]],Target_CC[],COLUMN(CT$2)+9,0)</f>
        <v>0</v>
      </c>
      <c r="DI206" s="22">
        <f>Target_AM[[#This Row],[PROPORSI]]*VLOOKUP(Target_AM[[#This Row],[NIPNAS]],Target_CC[],COLUMN(CU$2)+9,0)</f>
        <v>0</v>
      </c>
      <c r="DJ206" s="22">
        <f>Target_AM[[#This Row],[PROPORSI]]*VLOOKUP(Target_AM[[#This Row],[NIPNAS]],Target_CC[],COLUMN(CV$2)+9,0)</f>
        <v>0</v>
      </c>
      <c r="DK206" s="22">
        <f>Target_AM[[#This Row],[PROPORSI]]*VLOOKUP(Target_AM[[#This Row],[NIPNAS]],Target_CC[],COLUMN(CW$2)+9,0)</f>
        <v>0</v>
      </c>
      <c r="DL206" s="22">
        <f>Target_AM[[#This Row],[PROPORSI]]*VLOOKUP(Target_AM[[#This Row],[NIPNAS]],Target_CC[],COLUMN(CX$2)+9,0)</f>
        <v>0</v>
      </c>
      <c r="DM206" s="22">
        <f>Target_AM[[#This Row],[PROPORSI]]*VLOOKUP(Target_AM[[#This Row],[NIPNAS]],Target_CC[],COLUMN(CY$2)+9,0)</f>
        <v>0</v>
      </c>
      <c r="DN206" s="22">
        <f>Target_AM[[#This Row],[PROPORSI]]*VLOOKUP(Target_AM[[#This Row],[NIPNAS]],Target_CC[],COLUMN(CZ$2)+9,0)</f>
        <v>0</v>
      </c>
      <c r="DO206" s="22">
        <f>Target_AM[[#This Row],[PROPORSI]]*VLOOKUP(Target_AM[[#This Row],[NIPNAS]],Target_CC[],COLUMN(DA$2)+9,0)</f>
        <v>0</v>
      </c>
      <c r="DP206" s="22">
        <f>Target_AM[[#This Row],[PROPORSI]]*VLOOKUP(Target_AM[[#This Row],[NIPNAS]],Target_CC[],COLUMN(DB$2)+9,0)</f>
        <v>0</v>
      </c>
      <c r="DQ206" s="22">
        <f>Target_AM[[#This Row],[PROPORSI]]*VLOOKUP(Target_AM[[#This Row],[NIPNAS]],Target_CC[],COLUMN(DC$2)+9,0)</f>
        <v>0</v>
      </c>
      <c r="DR206" s="22">
        <f>Target_AM[[#This Row],[PROPORSI]]*VLOOKUP(Target_AM[[#This Row],[NIPNAS]],Target_CC[],COLUMN(DD$2)+9,0)</f>
        <v>0</v>
      </c>
      <c r="DS206" s="22">
        <f>Target_AM[[#This Row],[PROPORSI]]*VLOOKUP(Target_AM[[#This Row],[NIPNAS]],Target_CC[],COLUMN(DE$2)+9,0)</f>
        <v>0</v>
      </c>
      <c r="DT206" s="22">
        <f>Target_AM[[#This Row],[PROPORSI]]*VLOOKUP(Target_AM[[#This Row],[NIPNAS]],Target_CC[],COLUMN(DF$2)+9,0)</f>
        <v>0</v>
      </c>
      <c r="DU206" s="22">
        <f>Target_AM[[#This Row],[PROPORSI]]*VLOOKUP(Target_AM[[#This Row],[NIPNAS]],Target_CC[],COLUMN(DG$2)+9,0)</f>
        <v>0</v>
      </c>
      <c r="DV206" s="22">
        <f>Target_AM[[#This Row],[PROPORSI]]*VLOOKUP(Target_AM[[#This Row],[NIPNAS]],Target_CC[],COLUMN(DH$2)+9,0)</f>
        <v>0</v>
      </c>
      <c r="DW206" s="22">
        <f>Target_AM[[#This Row],[PROPORSI]]*VLOOKUP(Target_AM[[#This Row],[NIPNAS]],Target_CC[],COLUMN(DI$2)+9,0)</f>
        <v>0</v>
      </c>
      <c r="DX206" s="22">
        <f>Target_AM[[#This Row],[PROPORSI]]*VLOOKUP(Target_AM[[#This Row],[NIPNAS]],Target_CC[],COLUMN(DJ$2)+9,0)</f>
        <v>0</v>
      </c>
      <c r="DY206" s="22">
        <f>Target_AM[[#This Row],[PROPORSI]]*VLOOKUP(Target_AM[[#This Row],[NIPNAS]],Target_CC[],COLUMN(DK$2)+9,0)</f>
        <v>0</v>
      </c>
      <c r="DZ206" s="22">
        <f>Target_AM[[#This Row],[PROPORSI]]*VLOOKUP(Target_AM[[#This Row],[NIPNAS]],Target_CC[],COLUMN(DL$2)+9,0)</f>
        <v>0</v>
      </c>
      <c r="EA206" s="22">
        <f>Target_AM[[#This Row],[PROPORSI]]*VLOOKUP(Target_AM[[#This Row],[NIPNAS]],Target_CC[],COLUMN(DM$2)+9,0)</f>
        <v>0</v>
      </c>
    </row>
    <row r="207" spans="2:131" x14ac:dyDescent="0.3">
      <c r="B207">
        <v>910017</v>
      </c>
      <c r="C207" t="s">
        <v>1049</v>
      </c>
      <c r="D207">
        <v>1</v>
      </c>
      <c r="E207" s="8">
        <v>45658</v>
      </c>
      <c r="F207">
        <v>10275630</v>
      </c>
      <c r="G207" t="s">
        <v>516</v>
      </c>
      <c r="J207" t="s">
        <v>300</v>
      </c>
      <c r="K207" t="s">
        <v>25</v>
      </c>
      <c r="L207" t="s">
        <v>159</v>
      </c>
      <c r="M207" t="s">
        <v>29</v>
      </c>
      <c r="N207" s="23">
        <f>Target_AM[[#This Row],[PROPORSI]]*VLOOKUP(Target_AM[[#This Row],[NIPNAS]],Target_CC[],9,0)</f>
        <v>18384887.887916535</v>
      </c>
      <c r="O207" s="22">
        <f>Target_AM[[#This Row],[PROPORSI]]*VLOOKUP(Target_AM[[#This Row],[NIPNAS]],Target_CC[],COLUMN(A$2)+9,0)</f>
        <v>304379.23145988176</v>
      </c>
      <c r="P207" s="22">
        <f>Target_AM[[#This Row],[PROPORSI]]*VLOOKUP(Target_AM[[#This Row],[NIPNAS]],Target_CC[],COLUMN(B$2)+9,0)</f>
        <v>309695.31340527715</v>
      </c>
      <c r="Q207" s="22">
        <f>Target_AM[[#This Row],[PROPORSI]]*VLOOKUP(Target_AM[[#This Row],[NIPNAS]],Target_CC[],COLUMN(C$2)+9,0)</f>
        <v>331102.84936670249</v>
      </c>
      <c r="R207" s="22">
        <f>Target_AM[[#This Row],[PROPORSI]]*VLOOKUP(Target_AM[[#This Row],[NIPNAS]],Target_CC[],COLUMN(D$2)+9,0)</f>
        <v>311121.1128864421</v>
      </c>
      <c r="S207" s="22">
        <f>Target_AM[[#This Row],[PROPORSI]]*VLOOKUP(Target_AM[[#This Row],[NIPNAS]],Target_CC[],COLUMN(E$2)+9,0)</f>
        <v>326890.4478496603</v>
      </c>
      <c r="T207" s="22">
        <f>Target_AM[[#This Row],[PROPORSI]]*VLOOKUP(Target_AM[[#This Row],[NIPNAS]],Target_CC[],COLUMN(F$2)+9,0)</f>
        <v>322529.69223186083</v>
      </c>
      <c r="U207" s="22">
        <f>Target_AM[[#This Row],[PROPORSI]]*VLOOKUP(Target_AM[[#This Row],[NIPNAS]],Target_CC[],COLUMN(G$2)+9,0)</f>
        <v>337958.48929270881</v>
      </c>
      <c r="V207" s="22">
        <f>Target_AM[[#This Row],[PROPORSI]]*VLOOKUP(Target_AM[[#This Row],[NIPNAS]],Target_CC[],COLUMN(H$2)+9,0)</f>
        <v>341326.88664022996</v>
      </c>
      <c r="W207" s="22">
        <f>Target_AM[[#This Row],[PROPORSI]]*VLOOKUP(Target_AM[[#This Row],[NIPNAS]],Target_CC[],COLUMN(I$2)+9,0)</f>
        <v>336957.91118229233</v>
      </c>
      <c r="X207" s="22">
        <f>Target_AM[[#This Row],[PROPORSI]]*VLOOKUP(Target_AM[[#This Row],[NIPNAS]],Target_CC[],COLUMN(J$2)+9,0)</f>
        <v>343736.97564623499</v>
      </c>
      <c r="Y207" s="22">
        <f>Target_AM[[#This Row],[PROPORSI]]*VLOOKUP(Target_AM[[#This Row],[NIPNAS]],Target_CC[],COLUMN(K$2)+9,0)</f>
        <v>341228.97208114323</v>
      </c>
      <c r="Z207" s="22">
        <f>Target_AM[[#This Row],[PROPORSI]]*VLOOKUP(Target_AM[[#This Row],[NIPNAS]],Target_CC[],COLUMN(L$2)+9,0)</f>
        <v>321955.96795756591</v>
      </c>
      <c r="AA207" s="22">
        <f>Target_AM[[#This Row],[PROPORSI]]*VLOOKUP(Target_AM[[#This Row],[NIPNAS]],Target_CC[],COLUMN(M$2)+9,0)</f>
        <v>3928883.8499999996</v>
      </c>
      <c r="AB207" s="22">
        <f>Target_AM[[#This Row],[PROPORSI]]*VLOOKUP(Target_AM[[#This Row],[NIPNAS]],Target_CC[],COLUMN(N$2)+9,0)</f>
        <v>1854683.9579177501</v>
      </c>
      <c r="AC207" s="22">
        <f>Target_AM[[#This Row],[PROPORSI]]*VLOOKUP(Target_AM[[#This Row],[NIPNAS]],Target_CC[],COLUMN(O$2)+9,0)</f>
        <v>1887076.6144594317</v>
      </c>
      <c r="AD207" s="22">
        <f>Target_AM[[#This Row],[PROPORSI]]*VLOOKUP(Target_AM[[#This Row],[NIPNAS]],Target_CC[],COLUMN(P$2)+9,0)</f>
        <v>2017519.8557271466</v>
      </c>
      <c r="AE207" s="22">
        <f>Target_AM[[#This Row],[PROPORSI]]*VLOOKUP(Target_AM[[#This Row],[NIPNAS]],Target_CC[],COLUMN(Q$2)+9,0)</f>
        <v>1895764.4852193415</v>
      </c>
      <c r="AF207" s="22">
        <f>Target_AM[[#This Row],[PROPORSI]]*VLOOKUP(Target_AM[[#This Row],[NIPNAS]],Target_CC[],COLUMN(R$2)+9,0)</f>
        <v>1991852.2913519591</v>
      </c>
      <c r="AG207" s="22">
        <f>Target_AM[[#This Row],[PROPORSI]]*VLOOKUP(Target_AM[[#This Row],[NIPNAS]],Target_CC[],COLUMN(S$2)+9,0)</f>
        <v>1965280.7560670413</v>
      </c>
      <c r="AH207" s="22">
        <f>Target_AM[[#This Row],[PROPORSI]]*VLOOKUP(Target_AM[[#This Row],[NIPNAS]],Target_CC[],COLUMN(T$2)+9,0)</f>
        <v>2059293.5514258966</v>
      </c>
      <c r="AI207" s="22">
        <f>Target_AM[[#This Row],[PROPORSI]]*VLOOKUP(Target_AM[[#This Row],[NIPNAS]],Target_CC[],COLUMN(U$2)+9,0)</f>
        <v>2079818.3175026628</v>
      </c>
      <c r="AJ207" s="22">
        <f>Target_AM[[#This Row],[PROPORSI]]*VLOOKUP(Target_AM[[#This Row],[NIPNAS]],Target_CC[],COLUMN(V$2)+9,0)</f>
        <v>2053196.6959961336</v>
      </c>
      <c r="AK207" s="22">
        <f>Target_AM[[#This Row],[PROPORSI]]*VLOOKUP(Target_AM[[#This Row],[NIPNAS]],Target_CC[],COLUMN(W$2)+9,0)</f>
        <v>2094503.7919194044</v>
      </c>
      <c r="AL207" s="22">
        <f>Target_AM[[#This Row],[PROPORSI]]*VLOOKUP(Target_AM[[#This Row],[NIPNAS]],Target_CC[],COLUMN(X$2)+9,0)</f>
        <v>2079221.6915071446</v>
      </c>
      <c r="AM207" s="22">
        <f>Target_AM[[#This Row],[PROPORSI]]*VLOOKUP(Target_AM[[#This Row],[NIPNAS]],Target_CC[],COLUMN(Y$2)+9,0)</f>
        <v>1961784.8631222462</v>
      </c>
      <c r="AN207" s="22">
        <f>Target_AM[[#This Row],[PROPORSI]]*VLOOKUP(Target_AM[[#This Row],[NIPNAS]],Target_CC[],COLUMN(Z$2)+9,0)</f>
        <v>23939996.872216158</v>
      </c>
      <c r="AO207" s="22">
        <f>Target_AM[[#This Row],[PROPORSI]]*VLOOKUP(Target_AM[[#This Row],[NIPNAS]],Target_CC[],COLUMN(AA$2)+9,0)</f>
        <v>2159063.189377632</v>
      </c>
      <c r="AP207" s="22">
        <f>Target_AM[[#This Row],[PROPORSI]]*VLOOKUP(Target_AM[[#This Row],[NIPNAS]],Target_CC[],COLUMN(AB$2)+9,0)</f>
        <v>2196771.9278647089</v>
      </c>
      <c r="AQ207" s="22">
        <f>Target_AM[[#This Row],[PROPORSI]]*VLOOKUP(Target_AM[[#This Row],[NIPNAS]],Target_CC[],COLUMN(AC$2)+9,0)</f>
        <v>2348622.705093849</v>
      </c>
      <c r="AR207" s="22">
        <f>Target_AM[[#This Row],[PROPORSI]]*VLOOKUP(Target_AM[[#This Row],[NIPNAS]],Target_CC[],COLUMN(AD$2)+9,0)</f>
        <v>2206885.5981057836</v>
      </c>
      <c r="AS207" s="22">
        <f>Target_AM[[#This Row],[PROPORSI]]*VLOOKUP(Target_AM[[#This Row],[NIPNAS]],Target_CC[],COLUMN(AE$2)+9,0)</f>
        <v>2318742.7392016193</v>
      </c>
      <c r="AT207" s="22">
        <f>Target_AM[[#This Row],[PROPORSI]]*VLOOKUP(Target_AM[[#This Row],[NIPNAS]],Target_CC[],COLUMN(AF$2)+9,0)</f>
        <v>2287810.4482989023</v>
      </c>
      <c r="AU207" s="22">
        <f>Target_AM[[#This Row],[PROPORSI]]*VLOOKUP(Target_AM[[#This Row],[NIPNAS]],Target_CC[],COLUMN(AG$2)+9,0)</f>
        <v>2397252.0407186053</v>
      </c>
      <c r="AV207" s="22">
        <f>Target_AM[[#This Row],[PROPORSI]]*VLOOKUP(Target_AM[[#This Row],[NIPNAS]],Target_CC[],COLUMN(AH$2)+9,0)</f>
        <v>2421145.2041428927</v>
      </c>
      <c r="AW207" s="22">
        <f>Target_AM[[#This Row],[PROPORSI]]*VLOOKUP(Target_AM[[#This Row],[NIPNAS]],Target_CC[],COLUMN(AI$2)+9,0)</f>
        <v>2390154.6071784259</v>
      </c>
      <c r="AX207" s="22">
        <f>Target_AM[[#This Row],[PROPORSI]]*VLOOKUP(Target_AM[[#This Row],[NIPNAS]],Target_CC[],COLUMN(AJ$2)+9,0)</f>
        <v>2438240.7675656392</v>
      </c>
      <c r="AY207" s="22">
        <f>Target_AM[[#This Row],[PROPORSI]]*VLOOKUP(Target_AM[[#This Row],[NIPNAS]],Target_CC[],COLUMN(AK$2)+9,0)</f>
        <v>2420450.6635882878</v>
      </c>
      <c r="AZ207" s="22">
        <f>Target_AM[[#This Row],[PROPORSI]]*VLOOKUP(Target_AM[[#This Row],[NIPNAS]],Target_CC[],COLUMN(AL$2)+9,0)</f>
        <v>2283740.8310798123</v>
      </c>
      <c r="BA207" s="22">
        <f>Target_AM[[#This Row],[PROPORSI]]*VLOOKUP(Target_AM[[#This Row],[NIPNAS]],Target_CC[],COLUMN(AM$2)+9,0)</f>
        <v>27868880.722216159</v>
      </c>
      <c r="BB207" s="22">
        <f>Target_AM[[#This Row],[PROPORSI]]*VLOOKUP(Target_AM[[#This Row],[NIPNAS]],Target_CC[],COLUMN(AN$2)+9,0)</f>
        <v>0</v>
      </c>
      <c r="BC207" s="22">
        <f>Target_AM[[#This Row],[PROPORSI]]*VLOOKUP(Target_AM[[#This Row],[NIPNAS]],Target_CC[],COLUMN(AO$2)+9,0)</f>
        <v>0</v>
      </c>
      <c r="BD207" s="22">
        <f>Target_AM[[#This Row],[PROPORSI]]*VLOOKUP(Target_AM[[#This Row],[NIPNAS]],Target_CC[],COLUMN(AP$2)+9,0)</f>
        <v>0</v>
      </c>
      <c r="BE207" s="22">
        <f>Target_AM[[#This Row],[PROPORSI]]*VLOOKUP(Target_AM[[#This Row],[NIPNAS]],Target_CC[],COLUMN(AQ$2)+9,0)</f>
        <v>0</v>
      </c>
      <c r="BF207" s="22">
        <f>Target_AM[[#This Row],[PROPORSI]]*VLOOKUP(Target_AM[[#This Row],[NIPNAS]],Target_CC[],COLUMN(AR$2)+9,0)</f>
        <v>0</v>
      </c>
      <c r="BG207" s="22">
        <f>Target_AM[[#This Row],[PROPORSI]]*VLOOKUP(Target_AM[[#This Row],[NIPNAS]],Target_CC[],COLUMN(AS$2)+9,0)</f>
        <v>0</v>
      </c>
      <c r="BH207" s="22">
        <f>Target_AM[[#This Row],[PROPORSI]]*VLOOKUP(Target_AM[[#This Row],[NIPNAS]],Target_CC[],COLUMN(AT$2)+9,0)</f>
        <v>0</v>
      </c>
      <c r="BI207" s="22">
        <f>Target_AM[[#This Row],[PROPORSI]]*VLOOKUP(Target_AM[[#This Row],[NIPNAS]],Target_CC[],COLUMN(AU$2)+9,0)</f>
        <v>0</v>
      </c>
      <c r="BJ207" s="22">
        <f>Target_AM[[#This Row],[PROPORSI]]*VLOOKUP(Target_AM[[#This Row],[NIPNAS]],Target_CC[],COLUMN(AV$2)+9,0)</f>
        <v>0</v>
      </c>
      <c r="BK207" s="22">
        <f>Target_AM[[#This Row],[PROPORSI]]*VLOOKUP(Target_AM[[#This Row],[NIPNAS]],Target_CC[],COLUMN(AW$2)+9,0)</f>
        <v>0</v>
      </c>
      <c r="BL207" s="22">
        <f>Target_AM[[#This Row],[PROPORSI]]*VLOOKUP(Target_AM[[#This Row],[NIPNAS]],Target_CC[],COLUMN(AX$2)+9,0)</f>
        <v>0</v>
      </c>
      <c r="BM207" s="22">
        <f>Target_AM[[#This Row],[PROPORSI]]*VLOOKUP(Target_AM[[#This Row],[NIPNAS]],Target_CC[],COLUMN(AY$2)+9,0)</f>
        <v>0</v>
      </c>
      <c r="BN207" s="22">
        <f>Target_AM[[#This Row],[PROPORSI]]*VLOOKUP(Target_AM[[#This Row],[NIPNAS]],Target_CC[],COLUMN(AZ$2)+9,0)</f>
        <v>0</v>
      </c>
      <c r="BO207" s="22">
        <f>Target_AM[[#This Row],[PROPORSI]]*VLOOKUP(Target_AM[[#This Row],[NIPNAS]],Target_CC[],COLUMN(BA$2)+9,0)</f>
        <v>461446</v>
      </c>
      <c r="BP207" s="22">
        <f>Target_AM[[#This Row],[PROPORSI]]*VLOOKUP(Target_AM[[#This Row],[NIPNAS]],Target_CC[],COLUMN(BB$2)+9,0)</f>
        <v>450066</v>
      </c>
      <c r="BQ207" s="22">
        <f>Target_AM[[#This Row],[PROPORSI]]*VLOOKUP(Target_AM[[#This Row],[NIPNAS]],Target_CC[],COLUMN(BC$2)+9,0)</f>
        <v>467319</v>
      </c>
      <c r="BR207" s="22">
        <f>Target_AM[[#This Row],[PROPORSI]]*VLOOKUP(Target_AM[[#This Row],[NIPNAS]],Target_CC[],COLUMN(BD$2)+9,0)</f>
        <v>467319</v>
      </c>
      <c r="BS207" s="22">
        <f>Target_AM[[#This Row],[PROPORSI]]*VLOOKUP(Target_AM[[#This Row],[NIPNAS]],Target_CC[],COLUMN(BE$2)+9,0)</f>
        <v>467319</v>
      </c>
      <c r="BT207" s="22">
        <f>Target_AM[[#This Row],[PROPORSI]]*VLOOKUP(Target_AM[[#This Row],[NIPNAS]],Target_CC[],COLUMN(BF$2)+9,0)</f>
        <v>467319</v>
      </c>
      <c r="BU207" s="22">
        <f>Target_AM[[#This Row],[PROPORSI]]*VLOOKUP(Target_AM[[#This Row],[NIPNAS]],Target_CC[],COLUMN(BG$2)+9,0)</f>
        <v>467319</v>
      </c>
      <c r="BV207" s="22">
        <f>Target_AM[[#This Row],[PROPORSI]]*VLOOKUP(Target_AM[[#This Row],[NIPNAS]],Target_CC[],COLUMN(BH$2)+9,0)</f>
        <v>467319</v>
      </c>
      <c r="BW207" s="22">
        <f>Target_AM[[#This Row],[PROPORSI]]*VLOOKUP(Target_AM[[#This Row],[NIPNAS]],Target_CC[],COLUMN(BI$2)+9,0)</f>
        <v>467319</v>
      </c>
      <c r="BX207" s="22">
        <f>Target_AM[[#This Row],[PROPORSI]]*VLOOKUP(Target_AM[[#This Row],[NIPNAS]],Target_CC[],COLUMN(BJ$2)+9,0)</f>
        <v>467319</v>
      </c>
      <c r="BY207" s="22">
        <f>Target_AM[[#This Row],[PROPORSI]]*VLOOKUP(Target_AM[[#This Row],[NIPNAS]],Target_CC[],COLUMN(BK$2)+9,0)</f>
        <v>467319</v>
      </c>
      <c r="BZ207" s="22">
        <f>Target_AM[[#This Row],[PROPORSI]]*VLOOKUP(Target_AM[[#This Row],[NIPNAS]],Target_CC[],COLUMN(BL$2)+9,0)</f>
        <v>467319</v>
      </c>
      <c r="CA207" s="22">
        <f>Target_AM[[#This Row],[PROPORSI]]*VLOOKUP(Target_AM[[#This Row],[NIPNAS]],Target_CC[],COLUMN(BM$2)+9,0)</f>
        <v>5584702</v>
      </c>
      <c r="CB207" s="22">
        <f>Target_AM[[#This Row],[PROPORSI]]*VLOOKUP(Target_AM[[#This Row],[NIPNAS]],Target_CC[],COLUMN(BN$2)+9,0)</f>
        <v>0</v>
      </c>
      <c r="CC207" s="22">
        <f>Target_AM[[#This Row],[PROPORSI]]*VLOOKUP(Target_AM[[#This Row],[NIPNAS]],Target_CC[],COLUMN(BO$2)+9,0)</f>
        <v>0</v>
      </c>
      <c r="CD207" s="22">
        <f>Target_AM[[#This Row],[PROPORSI]]*VLOOKUP(Target_AM[[#This Row],[NIPNAS]],Target_CC[],COLUMN(BP$2)+9,0)</f>
        <v>0</v>
      </c>
      <c r="CE207" s="22">
        <f>Target_AM[[#This Row],[PROPORSI]]*VLOOKUP(Target_AM[[#This Row],[NIPNAS]],Target_CC[],COLUMN(BQ$2)+9,0)</f>
        <v>0</v>
      </c>
      <c r="CF207" s="22">
        <f>Target_AM[[#This Row],[PROPORSI]]*VLOOKUP(Target_AM[[#This Row],[NIPNAS]],Target_CC[],COLUMN(BR$2)+9,0)</f>
        <v>0</v>
      </c>
      <c r="CG207" s="22">
        <f>Target_AM[[#This Row],[PROPORSI]]*VLOOKUP(Target_AM[[#This Row],[NIPNAS]],Target_CC[],COLUMN(BS$2)+9,0)</f>
        <v>0</v>
      </c>
      <c r="CH207" s="22">
        <f>Target_AM[[#This Row],[PROPORSI]]*VLOOKUP(Target_AM[[#This Row],[NIPNAS]],Target_CC[],COLUMN(BT$2)+9,0)</f>
        <v>0</v>
      </c>
      <c r="CI207" s="22">
        <f>Target_AM[[#This Row],[PROPORSI]]*VLOOKUP(Target_AM[[#This Row],[NIPNAS]],Target_CC[],COLUMN(BU$2)+9,0)</f>
        <v>0</v>
      </c>
      <c r="CJ207" s="22">
        <f>Target_AM[[#This Row],[PROPORSI]]*VLOOKUP(Target_AM[[#This Row],[NIPNAS]],Target_CC[],COLUMN(BV$2)+9,0)</f>
        <v>0</v>
      </c>
      <c r="CK207" s="22">
        <f>Target_AM[[#This Row],[PROPORSI]]*VLOOKUP(Target_AM[[#This Row],[NIPNAS]],Target_CC[],COLUMN(BW$2)+9,0)</f>
        <v>0</v>
      </c>
      <c r="CL207" s="22">
        <f>Target_AM[[#This Row],[PROPORSI]]*VLOOKUP(Target_AM[[#This Row],[NIPNAS]],Target_CC[],COLUMN(BX$2)+9,0)</f>
        <v>0</v>
      </c>
      <c r="CM207" s="22">
        <f>Target_AM[[#This Row],[PROPORSI]]*VLOOKUP(Target_AM[[#This Row],[NIPNAS]],Target_CC[],COLUMN(BY$2)+9,0)</f>
        <v>0</v>
      </c>
      <c r="CN207" s="22">
        <f>Target_AM[[#This Row],[PROPORSI]]*VLOOKUP(Target_AM[[#This Row],[NIPNAS]],Target_CC[],COLUMN(BZ$2)+9,0)</f>
        <v>0</v>
      </c>
      <c r="CO207" s="22">
        <f>Target_AM[[#This Row],[PROPORSI]]*VLOOKUP(Target_AM[[#This Row],[NIPNAS]],Target_CC[],COLUMN(CA$2)+9,0)</f>
        <v>440433</v>
      </c>
      <c r="CP207" s="22">
        <f>Target_AM[[#This Row],[PROPORSI]]*VLOOKUP(Target_AM[[#This Row],[NIPNAS]],Target_CC[],COLUMN(CB$2)+9,0)</f>
        <v>450066</v>
      </c>
      <c r="CQ207" s="22">
        <f>Target_AM[[#This Row],[PROPORSI]]*VLOOKUP(Target_AM[[#This Row],[NIPNAS]],Target_CC[],COLUMN(CC$2)+9,0)</f>
        <v>467319</v>
      </c>
      <c r="CR207" s="22">
        <f>Target_AM[[#This Row],[PROPORSI]]*VLOOKUP(Target_AM[[#This Row],[NIPNAS]],Target_CC[],COLUMN(CD$2)+9,0)</f>
        <v>467319</v>
      </c>
      <c r="CS207" s="22">
        <f>Target_AM[[#This Row],[PROPORSI]]*VLOOKUP(Target_AM[[#This Row],[NIPNAS]],Target_CC[],COLUMN(CE$2)+9,0)</f>
        <v>467319</v>
      </c>
      <c r="CT207" s="22">
        <f>Target_AM[[#This Row],[PROPORSI]]*VLOOKUP(Target_AM[[#This Row],[NIPNAS]],Target_CC[],COLUMN(CF$2)+9,0)</f>
        <v>467319</v>
      </c>
      <c r="CU207" s="22">
        <f>Target_AM[[#This Row],[PROPORSI]]*VLOOKUP(Target_AM[[#This Row],[NIPNAS]],Target_CC[],COLUMN(CG$2)+9,0)</f>
        <v>467319</v>
      </c>
      <c r="CV207" s="22">
        <f>Target_AM[[#This Row],[PROPORSI]]*VLOOKUP(Target_AM[[#This Row],[NIPNAS]],Target_CC[],COLUMN(CH$2)+9,0)</f>
        <v>467319</v>
      </c>
      <c r="CW207" s="22">
        <f>Target_AM[[#This Row],[PROPORSI]]*VLOOKUP(Target_AM[[#This Row],[NIPNAS]],Target_CC[],COLUMN(CI$2)+9,0)</f>
        <v>467319</v>
      </c>
      <c r="CX207" s="22">
        <f>Target_AM[[#This Row],[PROPORSI]]*VLOOKUP(Target_AM[[#This Row],[NIPNAS]],Target_CC[],COLUMN(CJ$2)+9,0)</f>
        <v>467319</v>
      </c>
      <c r="CY207" s="22">
        <f>Target_AM[[#This Row],[PROPORSI]]*VLOOKUP(Target_AM[[#This Row],[NIPNAS]],Target_CC[],COLUMN(CK$2)+9,0)</f>
        <v>467319</v>
      </c>
      <c r="CZ207" s="22">
        <f>Target_AM[[#This Row],[PROPORSI]]*VLOOKUP(Target_AM[[#This Row],[NIPNAS]],Target_CC[],COLUMN(CL$2)+9,0)</f>
        <v>467319</v>
      </c>
      <c r="DA207" s="22">
        <f>Target_AM[[#This Row],[PROPORSI]]*VLOOKUP(Target_AM[[#This Row],[NIPNAS]],Target_CC[],COLUMN(CM$2)+9,0)</f>
        <v>5563689</v>
      </c>
      <c r="DB207" s="22">
        <f>Target_AM[[#This Row],[PROPORSI]]*VLOOKUP(Target_AM[[#This Row],[NIPNAS]],Target_CC[],COLUMN(CN$2)+9,0)</f>
        <v>0</v>
      </c>
      <c r="DC207" s="22">
        <f>Target_AM[[#This Row],[PROPORSI]]*VLOOKUP(Target_AM[[#This Row],[NIPNAS]],Target_CC[],COLUMN(CO$2)+9,0)</f>
        <v>0</v>
      </c>
      <c r="DD207" s="22">
        <f>Target_AM[[#This Row],[PROPORSI]]*VLOOKUP(Target_AM[[#This Row],[NIPNAS]],Target_CC[],COLUMN(CP$2)+9,0)</f>
        <v>0</v>
      </c>
      <c r="DE207" s="22">
        <f>Target_AM[[#This Row],[PROPORSI]]*VLOOKUP(Target_AM[[#This Row],[NIPNAS]],Target_CC[],COLUMN(CQ$2)+9,0)</f>
        <v>0</v>
      </c>
      <c r="DF207" s="22">
        <f>Target_AM[[#This Row],[PROPORSI]]*VLOOKUP(Target_AM[[#This Row],[NIPNAS]],Target_CC[],COLUMN(CR$2)+9,0)</f>
        <v>0</v>
      </c>
      <c r="DG207" s="22">
        <f>Target_AM[[#This Row],[PROPORSI]]*VLOOKUP(Target_AM[[#This Row],[NIPNAS]],Target_CC[],COLUMN(CS$2)+9,0)</f>
        <v>0</v>
      </c>
      <c r="DH207" s="22">
        <f>Target_AM[[#This Row],[PROPORSI]]*VLOOKUP(Target_AM[[#This Row],[NIPNAS]],Target_CC[],COLUMN(CT$2)+9,0)</f>
        <v>0</v>
      </c>
      <c r="DI207" s="22">
        <f>Target_AM[[#This Row],[PROPORSI]]*VLOOKUP(Target_AM[[#This Row],[NIPNAS]],Target_CC[],COLUMN(CU$2)+9,0)</f>
        <v>0</v>
      </c>
      <c r="DJ207" s="22">
        <f>Target_AM[[#This Row],[PROPORSI]]*VLOOKUP(Target_AM[[#This Row],[NIPNAS]],Target_CC[],COLUMN(CV$2)+9,0)</f>
        <v>0</v>
      </c>
      <c r="DK207" s="22">
        <f>Target_AM[[#This Row],[PROPORSI]]*VLOOKUP(Target_AM[[#This Row],[NIPNAS]],Target_CC[],COLUMN(CW$2)+9,0)</f>
        <v>0</v>
      </c>
      <c r="DL207" s="22">
        <f>Target_AM[[#This Row],[PROPORSI]]*VLOOKUP(Target_AM[[#This Row],[NIPNAS]],Target_CC[],COLUMN(CX$2)+9,0)</f>
        <v>0</v>
      </c>
      <c r="DM207" s="22">
        <f>Target_AM[[#This Row],[PROPORSI]]*VLOOKUP(Target_AM[[#This Row],[NIPNAS]],Target_CC[],COLUMN(CY$2)+9,0)</f>
        <v>0</v>
      </c>
      <c r="DN207" s="22">
        <f>Target_AM[[#This Row],[PROPORSI]]*VLOOKUP(Target_AM[[#This Row],[NIPNAS]],Target_CC[],COLUMN(CZ$2)+9,0)</f>
        <v>0</v>
      </c>
      <c r="DO207" s="22">
        <f>Target_AM[[#This Row],[PROPORSI]]*VLOOKUP(Target_AM[[#This Row],[NIPNAS]],Target_CC[],COLUMN(DA$2)+9,0)</f>
        <v>0</v>
      </c>
      <c r="DP207" s="22">
        <f>Target_AM[[#This Row],[PROPORSI]]*VLOOKUP(Target_AM[[#This Row],[NIPNAS]],Target_CC[],COLUMN(DB$2)+9,0)</f>
        <v>0</v>
      </c>
      <c r="DQ207" s="22">
        <f>Target_AM[[#This Row],[PROPORSI]]*VLOOKUP(Target_AM[[#This Row],[NIPNAS]],Target_CC[],COLUMN(DC$2)+9,0)</f>
        <v>0</v>
      </c>
      <c r="DR207" s="22">
        <f>Target_AM[[#This Row],[PROPORSI]]*VLOOKUP(Target_AM[[#This Row],[NIPNAS]],Target_CC[],COLUMN(DD$2)+9,0)</f>
        <v>0</v>
      </c>
      <c r="DS207" s="22">
        <f>Target_AM[[#This Row],[PROPORSI]]*VLOOKUP(Target_AM[[#This Row],[NIPNAS]],Target_CC[],COLUMN(DE$2)+9,0)</f>
        <v>0</v>
      </c>
      <c r="DT207" s="22">
        <f>Target_AM[[#This Row],[PROPORSI]]*VLOOKUP(Target_AM[[#This Row],[NIPNAS]],Target_CC[],COLUMN(DF$2)+9,0)</f>
        <v>0</v>
      </c>
      <c r="DU207" s="22">
        <f>Target_AM[[#This Row],[PROPORSI]]*VLOOKUP(Target_AM[[#This Row],[NIPNAS]],Target_CC[],COLUMN(DG$2)+9,0)</f>
        <v>0</v>
      </c>
      <c r="DV207" s="22">
        <f>Target_AM[[#This Row],[PROPORSI]]*VLOOKUP(Target_AM[[#This Row],[NIPNAS]],Target_CC[],COLUMN(DH$2)+9,0)</f>
        <v>0</v>
      </c>
      <c r="DW207" s="22">
        <f>Target_AM[[#This Row],[PROPORSI]]*VLOOKUP(Target_AM[[#This Row],[NIPNAS]],Target_CC[],COLUMN(DI$2)+9,0)</f>
        <v>0</v>
      </c>
      <c r="DX207" s="22">
        <f>Target_AM[[#This Row],[PROPORSI]]*VLOOKUP(Target_AM[[#This Row],[NIPNAS]],Target_CC[],COLUMN(DJ$2)+9,0)</f>
        <v>0</v>
      </c>
      <c r="DY207" s="22">
        <f>Target_AM[[#This Row],[PROPORSI]]*VLOOKUP(Target_AM[[#This Row],[NIPNAS]],Target_CC[],COLUMN(DK$2)+9,0)</f>
        <v>0</v>
      </c>
      <c r="DZ207" s="22">
        <f>Target_AM[[#This Row],[PROPORSI]]*VLOOKUP(Target_AM[[#This Row],[NIPNAS]],Target_CC[],COLUMN(DL$2)+9,0)</f>
        <v>0</v>
      </c>
      <c r="EA207" s="22">
        <f>Target_AM[[#This Row],[PROPORSI]]*VLOOKUP(Target_AM[[#This Row],[NIPNAS]],Target_CC[],COLUMN(DM$2)+9,0)</f>
        <v>0</v>
      </c>
    </row>
    <row r="208" spans="2:131" x14ac:dyDescent="0.3">
      <c r="B208">
        <v>403613</v>
      </c>
      <c r="C208" t="s">
        <v>1003</v>
      </c>
      <c r="D208">
        <v>1</v>
      </c>
      <c r="E208" s="8">
        <v>45658</v>
      </c>
      <c r="F208">
        <v>19439531</v>
      </c>
      <c r="G208" t="s">
        <v>496</v>
      </c>
      <c r="J208" t="s">
        <v>309</v>
      </c>
      <c r="K208" t="s">
        <v>25</v>
      </c>
      <c r="L208" t="s">
        <v>159</v>
      </c>
      <c r="M208" t="s">
        <v>29</v>
      </c>
      <c r="N208" s="23">
        <f>Target_AM[[#This Row],[PROPORSI]]*VLOOKUP(Target_AM[[#This Row],[NIPNAS]],Target_CC[],9,0)</f>
        <v>251811.95093939899</v>
      </c>
      <c r="O208" s="22">
        <f>Target_AM[[#This Row],[PROPORSI]]*VLOOKUP(Target_AM[[#This Row],[NIPNAS]],Target_CC[],COLUMN(A$2)+9,0)</f>
        <v>280638.63636363635</v>
      </c>
      <c r="P208" s="22">
        <f>Target_AM[[#This Row],[PROPORSI]]*VLOOKUP(Target_AM[[#This Row],[NIPNAS]],Target_CC[],COLUMN(B$2)+9,0)</f>
        <v>295409.09090909094</v>
      </c>
      <c r="Q208" s="22">
        <f>Target_AM[[#This Row],[PROPORSI]]*VLOOKUP(Target_AM[[#This Row],[NIPNAS]],Target_CC[],COLUMN(C$2)+9,0)</f>
        <v>265868.18181818182</v>
      </c>
      <c r="R208" s="22">
        <f>Target_AM[[#This Row],[PROPORSI]]*VLOOKUP(Target_AM[[#This Row],[NIPNAS]],Target_CC[],COLUMN(D$2)+9,0)</f>
        <v>236327.27272727274</v>
      </c>
      <c r="S208" s="22">
        <f>Target_AM[[#This Row],[PROPORSI]]*VLOOKUP(Target_AM[[#This Row],[NIPNAS]],Target_CC[],COLUMN(E$2)+9,0)</f>
        <v>251097.72727272729</v>
      </c>
      <c r="T208" s="22">
        <f>Target_AM[[#This Row],[PROPORSI]]*VLOOKUP(Target_AM[[#This Row],[NIPNAS]],Target_CC[],COLUMN(F$2)+9,0)</f>
        <v>265868.18181818182</v>
      </c>
      <c r="U208" s="22">
        <f>Target_AM[[#This Row],[PROPORSI]]*VLOOKUP(Target_AM[[#This Row],[NIPNAS]],Target_CC[],COLUMN(G$2)+9,0)</f>
        <v>339720.45454545453</v>
      </c>
      <c r="V208" s="22">
        <f>Target_AM[[#This Row],[PROPORSI]]*VLOOKUP(Target_AM[[#This Row],[NIPNAS]],Target_CC[],COLUMN(H$2)+9,0)</f>
        <v>310179.54545454547</v>
      </c>
      <c r="W208" s="22">
        <f>Target_AM[[#This Row],[PROPORSI]]*VLOOKUP(Target_AM[[#This Row],[NIPNAS]],Target_CC[],COLUMN(I$2)+9,0)</f>
        <v>310179.54545454547</v>
      </c>
      <c r="X208" s="22">
        <f>Target_AM[[#This Row],[PROPORSI]]*VLOOKUP(Target_AM[[#This Row],[NIPNAS]],Target_CC[],COLUMN(J$2)+9,0)</f>
        <v>339720.45454545453</v>
      </c>
      <c r="Y208" s="22">
        <f>Target_AM[[#This Row],[PROPORSI]]*VLOOKUP(Target_AM[[#This Row],[NIPNAS]],Target_CC[],COLUMN(K$2)+9,0)</f>
        <v>295409.09090909094</v>
      </c>
      <c r="Z208" s="22">
        <f>Target_AM[[#This Row],[PROPORSI]]*VLOOKUP(Target_AM[[#This Row],[NIPNAS]],Target_CC[],COLUMN(L$2)+9,0)</f>
        <v>310179.54545454547</v>
      </c>
      <c r="AA208" s="22">
        <f>Target_AM[[#This Row],[PROPORSI]]*VLOOKUP(Target_AM[[#This Row],[NIPNAS]],Target_CC[],COLUMN(M$2)+9,0)</f>
        <v>3500597.7272727275</v>
      </c>
      <c r="AB208" s="22">
        <f>Target_AM[[#This Row],[PROPORSI]]*VLOOKUP(Target_AM[[#This Row],[NIPNAS]],Target_CC[],COLUMN(N$2)+9,0)</f>
        <v>37606.39823776127</v>
      </c>
      <c r="AC208" s="22">
        <f>Target_AM[[#This Row],[PROPORSI]]*VLOOKUP(Target_AM[[#This Row],[NIPNAS]],Target_CC[],COLUMN(O$2)+9,0)</f>
        <v>39992.445468291327</v>
      </c>
      <c r="AD208" s="22">
        <f>Target_AM[[#This Row],[PROPORSI]]*VLOOKUP(Target_AM[[#This Row],[NIPNAS]],Target_CC[],COLUMN(P$2)+9,0)</f>
        <v>52621.013873341719</v>
      </c>
      <c r="AE208" s="22">
        <f>Target_AM[[#This Row],[PROPORSI]]*VLOOKUP(Target_AM[[#This Row],[NIPNAS]],Target_CC[],COLUMN(Q$2)+9,0)</f>
        <v>53649.93535630501</v>
      </c>
      <c r="AF208" s="22">
        <f>Target_AM[[#This Row],[PROPORSI]]*VLOOKUP(Target_AM[[#This Row],[NIPNAS]],Target_CC[],COLUMN(R$2)+9,0)</f>
        <v>70173.221652006541</v>
      </c>
      <c r="AG208" s="22">
        <f>Target_AM[[#This Row],[PROPORSI]]*VLOOKUP(Target_AM[[#This Row],[NIPNAS]],Target_CC[],COLUMN(S$2)+9,0)</f>
        <v>65566.633260169809</v>
      </c>
      <c r="AH208" s="22">
        <f>Target_AM[[#This Row],[PROPORSI]]*VLOOKUP(Target_AM[[#This Row],[NIPNAS]],Target_CC[],COLUMN(T$2)+9,0)</f>
        <v>57576.720975822973</v>
      </c>
      <c r="AI208" s="22">
        <f>Target_AM[[#This Row],[PROPORSI]]*VLOOKUP(Target_AM[[#This Row],[NIPNAS]],Target_CC[],COLUMN(U$2)+9,0)</f>
        <v>65131.37614545157</v>
      </c>
      <c r="AJ208" s="22">
        <f>Target_AM[[#This Row],[PROPORSI]]*VLOOKUP(Target_AM[[#This Row],[NIPNAS]],Target_CC[],COLUMN(V$2)+9,0)</f>
        <v>56553.464998165662</v>
      </c>
      <c r="AK208" s="22">
        <f>Target_AM[[#This Row],[PROPORSI]]*VLOOKUP(Target_AM[[#This Row],[NIPNAS]],Target_CC[],COLUMN(W$2)+9,0)</f>
        <v>59517.728014255117</v>
      </c>
      <c r="AL208" s="22">
        <f>Target_AM[[#This Row],[PROPORSI]]*VLOOKUP(Target_AM[[#This Row],[NIPNAS]],Target_CC[],COLUMN(X$2)+9,0)</f>
        <v>73126.251491272938</v>
      </c>
      <c r="AM208" s="22">
        <f>Target_AM[[#This Row],[PROPORSI]]*VLOOKUP(Target_AM[[#This Row],[NIPNAS]],Target_CC[],COLUMN(Y$2)+9,0)</f>
        <v>86758.867770112192</v>
      </c>
      <c r="AN208" s="22">
        <f>Target_AM[[#This Row],[PROPORSI]]*VLOOKUP(Target_AM[[#This Row],[NIPNAS]],Target_CC[],COLUMN(Z$2)+9,0)</f>
        <v>718274.05724295625</v>
      </c>
      <c r="AO208" s="22">
        <f>Target_AM[[#This Row],[PROPORSI]]*VLOOKUP(Target_AM[[#This Row],[NIPNAS]],Target_CC[],COLUMN(AA$2)+9,0)</f>
        <v>318245.03460139764</v>
      </c>
      <c r="AP208" s="22">
        <f>Target_AM[[#This Row],[PROPORSI]]*VLOOKUP(Target_AM[[#This Row],[NIPNAS]],Target_CC[],COLUMN(AB$2)+9,0)</f>
        <v>335401.53637738229</v>
      </c>
      <c r="AQ208" s="22">
        <f>Target_AM[[#This Row],[PROPORSI]]*VLOOKUP(Target_AM[[#This Row],[NIPNAS]],Target_CC[],COLUMN(AC$2)+9,0)</f>
        <v>318489.19569152355</v>
      </c>
      <c r="AR208" s="22">
        <f>Target_AM[[#This Row],[PROPORSI]]*VLOOKUP(Target_AM[[#This Row],[NIPNAS]],Target_CC[],COLUMN(AD$2)+9,0)</f>
        <v>289977.20808357775</v>
      </c>
      <c r="AS208" s="22">
        <f>Target_AM[[#This Row],[PROPORSI]]*VLOOKUP(Target_AM[[#This Row],[NIPNAS]],Target_CC[],COLUMN(AE$2)+9,0)</f>
        <v>321270.94892473385</v>
      </c>
      <c r="AT208" s="22">
        <f>Target_AM[[#This Row],[PROPORSI]]*VLOOKUP(Target_AM[[#This Row],[NIPNAS]],Target_CC[],COLUMN(AF$2)+9,0)</f>
        <v>331434.81507835165</v>
      </c>
      <c r="AU208" s="22">
        <f>Target_AM[[#This Row],[PROPORSI]]*VLOOKUP(Target_AM[[#This Row],[NIPNAS]],Target_CC[],COLUMN(AG$2)+9,0)</f>
        <v>397297.17552127747</v>
      </c>
      <c r="AV208" s="22">
        <f>Target_AM[[#This Row],[PROPORSI]]*VLOOKUP(Target_AM[[#This Row],[NIPNAS]],Target_CC[],COLUMN(AH$2)+9,0)</f>
        <v>375310.92159999703</v>
      </c>
      <c r="AW208" s="22">
        <f>Target_AM[[#This Row],[PROPORSI]]*VLOOKUP(Target_AM[[#This Row],[NIPNAS]],Target_CC[],COLUMN(AI$2)+9,0)</f>
        <v>366733.01045271114</v>
      </c>
      <c r="AX208" s="22">
        <f>Target_AM[[#This Row],[PROPORSI]]*VLOOKUP(Target_AM[[#This Row],[NIPNAS]],Target_CC[],COLUMN(AJ$2)+9,0)</f>
        <v>399238.18255970965</v>
      </c>
      <c r="AY208" s="22">
        <f>Target_AM[[#This Row],[PROPORSI]]*VLOOKUP(Target_AM[[#This Row],[NIPNAS]],Target_CC[],COLUMN(AK$2)+9,0)</f>
        <v>368535.34240036388</v>
      </c>
      <c r="AZ208" s="22">
        <f>Target_AM[[#This Row],[PROPORSI]]*VLOOKUP(Target_AM[[#This Row],[NIPNAS]],Target_CC[],COLUMN(AL$2)+9,0)</f>
        <v>396938.41322465765</v>
      </c>
      <c r="BA208" s="22">
        <f>Target_AM[[#This Row],[PROPORSI]]*VLOOKUP(Target_AM[[#This Row],[NIPNAS]],Target_CC[],COLUMN(AM$2)+9,0)</f>
        <v>4218871.7845156835</v>
      </c>
      <c r="BB208" s="22">
        <f>Target_AM[[#This Row],[PROPORSI]]*VLOOKUP(Target_AM[[#This Row],[NIPNAS]],Target_CC[],COLUMN(AN$2)+9,0)</f>
        <v>0</v>
      </c>
      <c r="BC208" s="22">
        <f>Target_AM[[#This Row],[PROPORSI]]*VLOOKUP(Target_AM[[#This Row],[NIPNAS]],Target_CC[],COLUMN(AO$2)+9,0)</f>
        <v>0</v>
      </c>
      <c r="BD208" s="22">
        <f>Target_AM[[#This Row],[PROPORSI]]*VLOOKUP(Target_AM[[#This Row],[NIPNAS]],Target_CC[],COLUMN(AP$2)+9,0)</f>
        <v>0</v>
      </c>
      <c r="BE208" s="22">
        <f>Target_AM[[#This Row],[PROPORSI]]*VLOOKUP(Target_AM[[#This Row],[NIPNAS]],Target_CC[],COLUMN(AQ$2)+9,0)</f>
        <v>0</v>
      </c>
      <c r="BF208" s="22">
        <f>Target_AM[[#This Row],[PROPORSI]]*VLOOKUP(Target_AM[[#This Row],[NIPNAS]],Target_CC[],COLUMN(AR$2)+9,0)</f>
        <v>0</v>
      </c>
      <c r="BG208" s="22">
        <f>Target_AM[[#This Row],[PROPORSI]]*VLOOKUP(Target_AM[[#This Row],[NIPNAS]],Target_CC[],COLUMN(AS$2)+9,0)</f>
        <v>0</v>
      </c>
      <c r="BH208" s="22">
        <f>Target_AM[[#This Row],[PROPORSI]]*VLOOKUP(Target_AM[[#This Row],[NIPNAS]],Target_CC[],COLUMN(AT$2)+9,0)</f>
        <v>0</v>
      </c>
      <c r="BI208" s="22">
        <f>Target_AM[[#This Row],[PROPORSI]]*VLOOKUP(Target_AM[[#This Row],[NIPNAS]],Target_CC[],COLUMN(AU$2)+9,0)</f>
        <v>0</v>
      </c>
      <c r="BJ208" s="22">
        <f>Target_AM[[#This Row],[PROPORSI]]*VLOOKUP(Target_AM[[#This Row],[NIPNAS]],Target_CC[],COLUMN(AV$2)+9,0)</f>
        <v>0</v>
      </c>
      <c r="BK208" s="22">
        <f>Target_AM[[#This Row],[PROPORSI]]*VLOOKUP(Target_AM[[#This Row],[NIPNAS]],Target_CC[],COLUMN(AW$2)+9,0)</f>
        <v>0</v>
      </c>
      <c r="BL208" s="22">
        <f>Target_AM[[#This Row],[PROPORSI]]*VLOOKUP(Target_AM[[#This Row],[NIPNAS]],Target_CC[],COLUMN(AX$2)+9,0)</f>
        <v>0</v>
      </c>
      <c r="BM208" s="22">
        <f>Target_AM[[#This Row],[PROPORSI]]*VLOOKUP(Target_AM[[#This Row],[NIPNAS]],Target_CC[],COLUMN(AY$2)+9,0)</f>
        <v>0</v>
      </c>
      <c r="BN208" s="22">
        <f>Target_AM[[#This Row],[PROPORSI]]*VLOOKUP(Target_AM[[#This Row],[NIPNAS]],Target_CC[],COLUMN(AZ$2)+9,0)</f>
        <v>0</v>
      </c>
      <c r="BO208" s="22">
        <f>Target_AM[[#This Row],[PROPORSI]]*VLOOKUP(Target_AM[[#This Row],[NIPNAS]],Target_CC[],COLUMN(BA$2)+9,0)</f>
        <v>305000</v>
      </c>
      <c r="BP208" s="22">
        <f>Target_AM[[#This Row],[PROPORSI]]*VLOOKUP(Target_AM[[#This Row],[NIPNAS]],Target_CC[],COLUMN(BB$2)+9,0)</f>
        <v>305000</v>
      </c>
      <c r="BQ208" s="22">
        <f>Target_AM[[#This Row],[PROPORSI]]*VLOOKUP(Target_AM[[#This Row],[NIPNAS]],Target_CC[],COLUMN(BC$2)+9,0)</f>
        <v>305000</v>
      </c>
      <c r="BR208" s="22">
        <f>Target_AM[[#This Row],[PROPORSI]]*VLOOKUP(Target_AM[[#This Row],[NIPNAS]],Target_CC[],COLUMN(BD$2)+9,0)</f>
        <v>362600</v>
      </c>
      <c r="BS208" s="22">
        <f>Target_AM[[#This Row],[PROPORSI]]*VLOOKUP(Target_AM[[#This Row],[NIPNAS]],Target_CC[],COLUMN(BE$2)+9,0)</f>
        <v>362600</v>
      </c>
      <c r="BT208" s="22">
        <f>Target_AM[[#This Row],[PROPORSI]]*VLOOKUP(Target_AM[[#This Row],[NIPNAS]],Target_CC[],COLUMN(BF$2)+9,0)</f>
        <v>362600</v>
      </c>
      <c r="BU208" s="22">
        <f>Target_AM[[#This Row],[PROPORSI]]*VLOOKUP(Target_AM[[#This Row],[NIPNAS]],Target_CC[],COLUMN(BG$2)+9,0)</f>
        <v>362600</v>
      </c>
      <c r="BV208" s="22">
        <f>Target_AM[[#This Row],[PROPORSI]]*VLOOKUP(Target_AM[[#This Row],[NIPNAS]],Target_CC[],COLUMN(BH$2)+9,0)</f>
        <v>362600</v>
      </c>
      <c r="BW208" s="22">
        <f>Target_AM[[#This Row],[PROPORSI]]*VLOOKUP(Target_AM[[#This Row],[NIPNAS]],Target_CC[],COLUMN(BI$2)+9,0)</f>
        <v>362600</v>
      </c>
      <c r="BX208" s="22">
        <f>Target_AM[[#This Row],[PROPORSI]]*VLOOKUP(Target_AM[[#This Row],[NIPNAS]],Target_CC[],COLUMN(BJ$2)+9,0)</f>
        <v>362600</v>
      </c>
      <c r="BY208" s="22">
        <f>Target_AM[[#This Row],[PROPORSI]]*VLOOKUP(Target_AM[[#This Row],[NIPNAS]],Target_CC[],COLUMN(BK$2)+9,0)</f>
        <v>362600</v>
      </c>
      <c r="BZ208" s="22">
        <f>Target_AM[[#This Row],[PROPORSI]]*VLOOKUP(Target_AM[[#This Row],[NIPNAS]],Target_CC[],COLUMN(BL$2)+9,0)</f>
        <v>362600</v>
      </c>
      <c r="CA208" s="22">
        <f>Target_AM[[#This Row],[PROPORSI]]*VLOOKUP(Target_AM[[#This Row],[NIPNAS]],Target_CC[],COLUMN(BM$2)+9,0)</f>
        <v>4178400</v>
      </c>
      <c r="CB208" s="22">
        <f>Target_AM[[#This Row],[PROPORSI]]*VLOOKUP(Target_AM[[#This Row],[NIPNAS]],Target_CC[],COLUMN(BN$2)+9,0)</f>
        <v>0</v>
      </c>
      <c r="CC208" s="22">
        <f>Target_AM[[#This Row],[PROPORSI]]*VLOOKUP(Target_AM[[#This Row],[NIPNAS]],Target_CC[],COLUMN(BO$2)+9,0)</f>
        <v>0</v>
      </c>
      <c r="CD208" s="22">
        <f>Target_AM[[#This Row],[PROPORSI]]*VLOOKUP(Target_AM[[#This Row],[NIPNAS]],Target_CC[],COLUMN(BP$2)+9,0)</f>
        <v>0</v>
      </c>
      <c r="CE208" s="22">
        <f>Target_AM[[#This Row],[PROPORSI]]*VLOOKUP(Target_AM[[#This Row],[NIPNAS]],Target_CC[],COLUMN(BQ$2)+9,0)</f>
        <v>0</v>
      </c>
      <c r="CF208" s="22">
        <f>Target_AM[[#This Row],[PROPORSI]]*VLOOKUP(Target_AM[[#This Row],[NIPNAS]],Target_CC[],COLUMN(BR$2)+9,0)</f>
        <v>0</v>
      </c>
      <c r="CG208" s="22">
        <f>Target_AM[[#This Row],[PROPORSI]]*VLOOKUP(Target_AM[[#This Row],[NIPNAS]],Target_CC[],COLUMN(BS$2)+9,0)</f>
        <v>0</v>
      </c>
      <c r="CH208" s="22">
        <f>Target_AM[[#This Row],[PROPORSI]]*VLOOKUP(Target_AM[[#This Row],[NIPNAS]],Target_CC[],COLUMN(BT$2)+9,0)</f>
        <v>0</v>
      </c>
      <c r="CI208" s="22">
        <f>Target_AM[[#This Row],[PROPORSI]]*VLOOKUP(Target_AM[[#This Row],[NIPNAS]],Target_CC[],COLUMN(BU$2)+9,0)</f>
        <v>0</v>
      </c>
      <c r="CJ208" s="22">
        <f>Target_AM[[#This Row],[PROPORSI]]*VLOOKUP(Target_AM[[#This Row],[NIPNAS]],Target_CC[],COLUMN(BV$2)+9,0)</f>
        <v>0</v>
      </c>
      <c r="CK208" s="22">
        <f>Target_AM[[#This Row],[PROPORSI]]*VLOOKUP(Target_AM[[#This Row],[NIPNAS]],Target_CC[],COLUMN(BW$2)+9,0)</f>
        <v>0</v>
      </c>
      <c r="CL208" s="22">
        <f>Target_AM[[#This Row],[PROPORSI]]*VLOOKUP(Target_AM[[#This Row],[NIPNAS]],Target_CC[],COLUMN(BX$2)+9,0)</f>
        <v>0</v>
      </c>
      <c r="CM208" s="22">
        <f>Target_AM[[#This Row],[PROPORSI]]*VLOOKUP(Target_AM[[#This Row],[NIPNAS]],Target_CC[],COLUMN(BY$2)+9,0)</f>
        <v>0</v>
      </c>
      <c r="CN208" s="22">
        <f>Target_AM[[#This Row],[PROPORSI]]*VLOOKUP(Target_AM[[#This Row],[NIPNAS]],Target_CC[],COLUMN(BZ$2)+9,0)</f>
        <v>0</v>
      </c>
      <c r="CO208" s="22">
        <f>Target_AM[[#This Row],[PROPORSI]]*VLOOKUP(Target_AM[[#This Row],[NIPNAS]],Target_CC[],COLUMN(CA$2)+9,0)</f>
        <v>362600</v>
      </c>
      <c r="CP208" s="22">
        <f>Target_AM[[#This Row],[PROPORSI]]*VLOOKUP(Target_AM[[#This Row],[NIPNAS]],Target_CC[],COLUMN(CB$2)+9,0)</f>
        <v>362600</v>
      </c>
      <c r="CQ208" s="22">
        <f>Target_AM[[#This Row],[PROPORSI]]*VLOOKUP(Target_AM[[#This Row],[NIPNAS]],Target_CC[],COLUMN(CC$2)+9,0)</f>
        <v>362600</v>
      </c>
      <c r="CR208" s="22">
        <f>Target_AM[[#This Row],[PROPORSI]]*VLOOKUP(Target_AM[[#This Row],[NIPNAS]],Target_CC[],COLUMN(CD$2)+9,0)</f>
        <v>362600</v>
      </c>
      <c r="CS208" s="22">
        <f>Target_AM[[#This Row],[PROPORSI]]*VLOOKUP(Target_AM[[#This Row],[NIPNAS]],Target_CC[],COLUMN(CE$2)+9,0)</f>
        <v>362600</v>
      </c>
      <c r="CT208" s="22">
        <f>Target_AM[[#This Row],[PROPORSI]]*VLOOKUP(Target_AM[[#This Row],[NIPNAS]],Target_CC[],COLUMN(CF$2)+9,0)</f>
        <v>362600</v>
      </c>
      <c r="CU208" s="22">
        <f>Target_AM[[#This Row],[PROPORSI]]*VLOOKUP(Target_AM[[#This Row],[NIPNAS]],Target_CC[],COLUMN(CG$2)+9,0)</f>
        <v>362600</v>
      </c>
      <c r="CV208" s="22">
        <f>Target_AM[[#This Row],[PROPORSI]]*VLOOKUP(Target_AM[[#This Row],[NIPNAS]],Target_CC[],COLUMN(CH$2)+9,0)</f>
        <v>362600</v>
      </c>
      <c r="CW208" s="22">
        <f>Target_AM[[#This Row],[PROPORSI]]*VLOOKUP(Target_AM[[#This Row],[NIPNAS]],Target_CC[],COLUMN(CI$2)+9,0)</f>
        <v>362600</v>
      </c>
      <c r="CX208" s="22">
        <f>Target_AM[[#This Row],[PROPORSI]]*VLOOKUP(Target_AM[[#This Row],[NIPNAS]],Target_CC[],COLUMN(CJ$2)+9,0)</f>
        <v>362600</v>
      </c>
      <c r="CY208" s="22">
        <f>Target_AM[[#This Row],[PROPORSI]]*VLOOKUP(Target_AM[[#This Row],[NIPNAS]],Target_CC[],COLUMN(CK$2)+9,0)</f>
        <v>362600</v>
      </c>
      <c r="CZ208" s="22">
        <f>Target_AM[[#This Row],[PROPORSI]]*VLOOKUP(Target_AM[[#This Row],[NIPNAS]],Target_CC[],COLUMN(CL$2)+9,0)</f>
        <v>362600</v>
      </c>
      <c r="DA208" s="22">
        <f>Target_AM[[#This Row],[PROPORSI]]*VLOOKUP(Target_AM[[#This Row],[NIPNAS]],Target_CC[],COLUMN(CM$2)+9,0)</f>
        <v>4351200</v>
      </c>
      <c r="DB208" s="22">
        <f>Target_AM[[#This Row],[PROPORSI]]*VLOOKUP(Target_AM[[#This Row],[NIPNAS]],Target_CC[],COLUMN(CN$2)+9,0)</f>
        <v>0</v>
      </c>
      <c r="DC208" s="22">
        <f>Target_AM[[#This Row],[PROPORSI]]*VLOOKUP(Target_AM[[#This Row],[NIPNAS]],Target_CC[],COLUMN(CO$2)+9,0)</f>
        <v>0</v>
      </c>
      <c r="DD208" s="22">
        <f>Target_AM[[#This Row],[PROPORSI]]*VLOOKUP(Target_AM[[#This Row],[NIPNAS]],Target_CC[],COLUMN(CP$2)+9,0)</f>
        <v>0</v>
      </c>
      <c r="DE208" s="22">
        <f>Target_AM[[#This Row],[PROPORSI]]*VLOOKUP(Target_AM[[#This Row],[NIPNAS]],Target_CC[],COLUMN(CQ$2)+9,0)</f>
        <v>0</v>
      </c>
      <c r="DF208" s="22">
        <f>Target_AM[[#This Row],[PROPORSI]]*VLOOKUP(Target_AM[[#This Row],[NIPNAS]],Target_CC[],COLUMN(CR$2)+9,0)</f>
        <v>0</v>
      </c>
      <c r="DG208" s="22">
        <f>Target_AM[[#This Row],[PROPORSI]]*VLOOKUP(Target_AM[[#This Row],[NIPNAS]],Target_CC[],COLUMN(CS$2)+9,0)</f>
        <v>0</v>
      </c>
      <c r="DH208" s="22">
        <f>Target_AM[[#This Row],[PROPORSI]]*VLOOKUP(Target_AM[[#This Row],[NIPNAS]],Target_CC[],COLUMN(CT$2)+9,0)</f>
        <v>0</v>
      </c>
      <c r="DI208" s="22">
        <f>Target_AM[[#This Row],[PROPORSI]]*VLOOKUP(Target_AM[[#This Row],[NIPNAS]],Target_CC[],COLUMN(CU$2)+9,0)</f>
        <v>0</v>
      </c>
      <c r="DJ208" s="22">
        <f>Target_AM[[#This Row],[PROPORSI]]*VLOOKUP(Target_AM[[#This Row],[NIPNAS]],Target_CC[],COLUMN(CV$2)+9,0)</f>
        <v>0</v>
      </c>
      <c r="DK208" s="22">
        <f>Target_AM[[#This Row],[PROPORSI]]*VLOOKUP(Target_AM[[#This Row],[NIPNAS]],Target_CC[],COLUMN(CW$2)+9,0)</f>
        <v>0</v>
      </c>
      <c r="DL208" s="22">
        <f>Target_AM[[#This Row],[PROPORSI]]*VLOOKUP(Target_AM[[#This Row],[NIPNAS]],Target_CC[],COLUMN(CX$2)+9,0)</f>
        <v>0</v>
      </c>
      <c r="DM208" s="22">
        <f>Target_AM[[#This Row],[PROPORSI]]*VLOOKUP(Target_AM[[#This Row],[NIPNAS]],Target_CC[],COLUMN(CY$2)+9,0)</f>
        <v>0</v>
      </c>
      <c r="DN208" s="22">
        <f>Target_AM[[#This Row],[PROPORSI]]*VLOOKUP(Target_AM[[#This Row],[NIPNAS]],Target_CC[],COLUMN(CZ$2)+9,0)</f>
        <v>0</v>
      </c>
      <c r="DO208" s="22">
        <f>Target_AM[[#This Row],[PROPORSI]]*VLOOKUP(Target_AM[[#This Row],[NIPNAS]],Target_CC[],COLUMN(DA$2)+9,0)</f>
        <v>0</v>
      </c>
      <c r="DP208" s="22">
        <f>Target_AM[[#This Row],[PROPORSI]]*VLOOKUP(Target_AM[[#This Row],[NIPNAS]],Target_CC[],COLUMN(DB$2)+9,0)</f>
        <v>0</v>
      </c>
      <c r="DQ208" s="22">
        <f>Target_AM[[#This Row],[PROPORSI]]*VLOOKUP(Target_AM[[#This Row],[NIPNAS]],Target_CC[],COLUMN(DC$2)+9,0)</f>
        <v>0</v>
      </c>
      <c r="DR208" s="22">
        <f>Target_AM[[#This Row],[PROPORSI]]*VLOOKUP(Target_AM[[#This Row],[NIPNAS]],Target_CC[],COLUMN(DD$2)+9,0)</f>
        <v>0</v>
      </c>
      <c r="DS208" s="22">
        <f>Target_AM[[#This Row],[PROPORSI]]*VLOOKUP(Target_AM[[#This Row],[NIPNAS]],Target_CC[],COLUMN(DE$2)+9,0)</f>
        <v>0</v>
      </c>
      <c r="DT208" s="22">
        <f>Target_AM[[#This Row],[PROPORSI]]*VLOOKUP(Target_AM[[#This Row],[NIPNAS]],Target_CC[],COLUMN(DF$2)+9,0)</f>
        <v>0</v>
      </c>
      <c r="DU208" s="22">
        <f>Target_AM[[#This Row],[PROPORSI]]*VLOOKUP(Target_AM[[#This Row],[NIPNAS]],Target_CC[],COLUMN(DG$2)+9,0)</f>
        <v>0</v>
      </c>
      <c r="DV208" s="22">
        <f>Target_AM[[#This Row],[PROPORSI]]*VLOOKUP(Target_AM[[#This Row],[NIPNAS]],Target_CC[],COLUMN(DH$2)+9,0)</f>
        <v>0</v>
      </c>
      <c r="DW208" s="22">
        <f>Target_AM[[#This Row],[PROPORSI]]*VLOOKUP(Target_AM[[#This Row],[NIPNAS]],Target_CC[],COLUMN(DI$2)+9,0)</f>
        <v>0</v>
      </c>
      <c r="DX208" s="22">
        <f>Target_AM[[#This Row],[PROPORSI]]*VLOOKUP(Target_AM[[#This Row],[NIPNAS]],Target_CC[],COLUMN(DJ$2)+9,0)</f>
        <v>0</v>
      </c>
      <c r="DY208" s="22">
        <f>Target_AM[[#This Row],[PROPORSI]]*VLOOKUP(Target_AM[[#This Row],[NIPNAS]],Target_CC[],COLUMN(DK$2)+9,0)</f>
        <v>0</v>
      </c>
      <c r="DZ208" s="22">
        <f>Target_AM[[#This Row],[PROPORSI]]*VLOOKUP(Target_AM[[#This Row],[NIPNAS]],Target_CC[],COLUMN(DL$2)+9,0)</f>
        <v>0</v>
      </c>
      <c r="EA208" s="22">
        <f>Target_AM[[#This Row],[PROPORSI]]*VLOOKUP(Target_AM[[#This Row],[NIPNAS]],Target_CC[],COLUMN(DM$2)+9,0)</f>
        <v>0</v>
      </c>
    </row>
    <row r="209" spans="2:131" x14ac:dyDescent="0.3">
      <c r="B209">
        <v>404429</v>
      </c>
      <c r="C209" t="s">
        <v>1008</v>
      </c>
      <c r="D209">
        <v>1</v>
      </c>
      <c r="E209" s="8">
        <v>45658</v>
      </c>
      <c r="F209">
        <v>19305950</v>
      </c>
      <c r="G209" t="s">
        <v>490</v>
      </c>
      <c r="J209" t="s">
        <v>363</v>
      </c>
      <c r="K209" t="s">
        <v>25</v>
      </c>
      <c r="L209" t="s">
        <v>159</v>
      </c>
      <c r="M209" t="s">
        <v>29</v>
      </c>
      <c r="N209" s="23">
        <f>Target_AM[[#This Row],[PROPORSI]]*VLOOKUP(Target_AM[[#This Row],[NIPNAS]],Target_CC[],9,0)</f>
        <v>22869722.756110534</v>
      </c>
      <c r="O209" s="22">
        <f>Target_AM[[#This Row],[PROPORSI]]*VLOOKUP(Target_AM[[#This Row],[NIPNAS]],Target_CC[],COLUMN(A$2)+9,0)</f>
        <v>326000</v>
      </c>
      <c r="P209" s="22">
        <f>Target_AM[[#This Row],[PROPORSI]]*VLOOKUP(Target_AM[[#This Row],[NIPNAS]],Target_CC[],COLUMN(B$2)+9,0)</f>
        <v>326000</v>
      </c>
      <c r="Q209" s="22">
        <f>Target_AM[[#This Row],[PROPORSI]]*VLOOKUP(Target_AM[[#This Row],[NIPNAS]],Target_CC[],COLUMN(C$2)+9,0)</f>
        <v>312960</v>
      </c>
      <c r="R209" s="22">
        <f>Target_AM[[#This Row],[PROPORSI]]*VLOOKUP(Target_AM[[#This Row],[NIPNAS]],Target_CC[],COLUMN(D$2)+9,0)</f>
        <v>329129.59999999998</v>
      </c>
      <c r="S209" s="22">
        <f>Target_AM[[#This Row],[PROPORSI]]*VLOOKUP(Target_AM[[#This Row],[NIPNAS]],Target_CC[],COLUMN(E$2)+9,0)</f>
        <v>312991.29599999997</v>
      </c>
      <c r="T209" s="22">
        <f>Target_AM[[#This Row],[PROPORSI]]*VLOOKUP(Target_AM[[#This Row],[NIPNAS]],Target_CC[],COLUMN(F$2)+9,0)</f>
        <v>312829.91295999999</v>
      </c>
      <c r="U209" s="22">
        <f>Target_AM[[#This Row],[PROPORSI]]*VLOOKUP(Target_AM[[#This Row],[NIPNAS]],Target_CC[],COLUMN(G$2)+9,0)</f>
        <v>378028.2991296</v>
      </c>
      <c r="V209" s="22">
        <f>Target_AM[[#This Row],[PROPORSI]]*VLOOKUP(Target_AM[[#This Row],[NIPNAS]],Target_CC[],COLUMN(H$2)+9,0)</f>
        <v>329780.28299129597</v>
      </c>
      <c r="W209" s="22">
        <f>Target_AM[[#This Row],[PROPORSI]]*VLOOKUP(Target_AM[[#This Row],[NIPNAS]],Target_CC[],COLUMN(I$2)+9,0)</f>
        <v>345597.80282991298</v>
      </c>
      <c r="X209" s="22">
        <f>Target_AM[[#This Row],[PROPORSI]]*VLOOKUP(Target_AM[[#This Row],[NIPNAS]],Target_CC[],COLUMN(J$2)+9,0)</f>
        <v>378355.97802829911</v>
      </c>
      <c r="Y209" s="22">
        <f>Target_AM[[#This Row],[PROPORSI]]*VLOOKUP(Target_AM[[#This Row],[NIPNAS]],Target_CC[],COLUMN(K$2)+9,0)</f>
        <v>329783.55978028302</v>
      </c>
      <c r="Z209" s="22">
        <f>Target_AM[[#This Row],[PROPORSI]]*VLOOKUP(Target_AM[[#This Row],[NIPNAS]],Target_CC[],COLUMN(L$2)+9,0)</f>
        <v>361897.83559780283</v>
      </c>
      <c r="AA209" s="22">
        <f>Target_AM[[#This Row],[PROPORSI]]*VLOOKUP(Target_AM[[#This Row],[NIPNAS]],Target_CC[],COLUMN(M$2)+9,0)</f>
        <v>4043354.5673171943</v>
      </c>
      <c r="AB209" s="22">
        <f>Target_AM[[#This Row],[PROPORSI]]*VLOOKUP(Target_AM[[#This Row],[NIPNAS]],Target_CC[],COLUMN(N$2)+9,0)</f>
        <v>189555.53858884436</v>
      </c>
      <c r="AC209" s="22">
        <f>Target_AM[[#This Row],[PROPORSI]]*VLOOKUP(Target_AM[[#This Row],[NIPNAS]],Target_CC[],COLUMN(O$2)+9,0)</f>
        <v>1108895.1990942904</v>
      </c>
      <c r="AD209" s="22">
        <f>Target_AM[[#This Row],[PROPORSI]]*VLOOKUP(Target_AM[[#This Row],[NIPNAS]],Target_CC[],COLUMN(P$2)+9,0)</f>
        <v>1013180.763711712</v>
      </c>
      <c r="AE209" s="22">
        <f>Target_AM[[#This Row],[PROPORSI]]*VLOOKUP(Target_AM[[#This Row],[NIPNAS]],Target_CC[],COLUMN(Q$2)+9,0)</f>
        <v>699353.25473961316</v>
      </c>
      <c r="AF209" s="22">
        <f>Target_AM[[#This Row],[PROPORSI]]*VLOOKUP(Target_AM[[#This Row],[NIPNAS]],Target_CC[],COLUMN(R$2)+9,0)</f>
        <v>944976.23109839589</v>
      </c>
      <c r="AG209" s="22">
        <f>Target_AM[[#This Row],[PROPORSI]]*VLOOKUP(Target_AM[[#This Row],[NIPNAS]],Target_CC[],COLUMN(S$2)+9,0)</f>
        <v>1366186.7690340828</v>
      </c>
      <c r="AH209" s="22">
        <f>Target_AM[[#This Row],[PROPORSI]]*VLOOKUP(Target_AM[[#This Row],[NIPNAS]],Target_CC[],COLUMN(T$2)+9,0)</f>
        <v>1607798.4287515967</v>
      </c>
      <c r="AI209" s="22">
        <f>Target_AM[[#This Row],[PROPORSI]]*VLOOKUP(Target_AM[[#This Row],[NIPNAS]],Target_CC[],COLUMN(U$2)+9,0)</f>
        <v>1776265.0536627902</v>
      </c>
      <c r="AJ209" s="22">
        <f>Target_AM[[#This Row],[PROPORSI]]*VLOOKUP(Target_AM[[#This Row],[NIPNAS]],Target_CC[],COLUMN(V$2)+9,0)</f>
        <v>1455014.1238289629</v>
      </c>
      <c r="AK209" s="22">
        <f>Target_AM[[#This Row],[PROPORSI]]*VLOOKUP(Target_AM[[#This Row],[NIPNAS]],Target_CC[],COLUMN(W$2)+9,0)</f>
        <v>1790212.5678023109</v>
      </c>
      <c r="AL209" s="22">
        <f>Target_AM[[#This Row],[PROPORSI]]*VLOOKUP(Target_AM[[#This Row],[NIPNAS]],Target_CC[],COLUMN(X$2)+9,0)</f>
        <v>2410086.327347138</v>
      </c>
      <c r="AM209" s="22">
        <f>Target_AM[[#This Row],[PROPORSI]]*VLOOKUP(Target_AM[[#This Row],[NIPNAS]],Target_CC[],COLUMN(Y$2)+9,0)</f>
        <v>1509216.9621386072</v>
      </c>
      <c r="AN209" s="22">
        <f>Target_AM[[#This Row],[PROPORSI]]*VLOOKUP(Target_AM[[#This Row],[NIPNAS]],Target_CC[],COLUMN(Z$2)+9,0)</f>
        <v>15870741.219798347</v>
      </c>
      <c r="AO209" s="22">
        <f>Target_AM[[#This Row],[PROPORSI]]*VLOOKUP(Target_AM[[#This Row],[NIPNAS]],Target_CC[],COLUMN(AA$2)+9,0)</f>
        <v>515555.53858884436</v>
      </c>
      <c r="AP209" s="22">
        <f>Target_AM[[#This Row],[PROPORSI]]*VLOOKUP(Target_AM[[#This Row],[NIPNAS]],Target_CC[],COLUMN(AB$2)+9,0)</f>
        <v>1434895.1990942904</v>
      </c>
      <c r="AQ209" s="22">
        <f>Target_AM[[#This Row],[PROPORSI]]*VLOOKUP(Target_AM[[#This Row],[NIPNAS]],Target_CC[],COLUMN(AC$2)+9,0)</f>
        <v>1326140.7637117119</v>
      </c>
      <c r="AR209" s="22">
        <f>Target_AM[[#This Row],[PROPORSI]]*VLOOKUP(Target_AM[[#This Row],[NIPNAS]],Target_CC[],COLUMN(AD$2)+9,0)</f>
        <v>1028482.8547396131</v>
      </c>
      <c r="AS209" s="22">
        <f>Target_AM[[#This Row],[PROPORSI]]*VLOOKUP(Target_AM[[#This Row],[NIPNAS]],Target_CC[],COLUMN(AE$2)+9,0)</f>
        <v>1257967.5270983959</v>
      </c>
      <c r="AT209" s="22">
        <f>Target_AM[[#This Row],[PROPORSI]]*VLOOKUP(Target_AM[[#This Row],[NIPNAS]],Target_CC[],COLUMN(AF$2)+9,0)</f>
        <v>1679016.6819940829</v>
      </c>
      <c r="AU209" s="22">
        <f>Target_AM[[#This Row],[PROPORSI]]*VLOOKUP(Target_AM[[#This Row],[NIPNAS]],Target_CC[],COLUMN(AG$2)+9,0)</f>
        <v>1985826.7278811967</v>
      </c>
      <c r="AV209" s="22">
        <f>Target_AM[[#This Row],[PROPORSI]]*VLOOKUP(Target_AM[[#This Row],[NIPNAS]],Target_CC[],COLUMN(AH$2)+9,0)</f>
        <v>2106045.3366540861</v>
      </c>
      <c r="AW209" s="22">
        <f>Target_AM[[#This Row],[PROPORSI]]*VLOOKUP(Target_AM[[#This Row],[NIPNAS]],Target_CC[],COLUMN(AI$2)+9,0)</f>
        <v>1800611.9266588758</v>
      </c>
      <c r="AX209" s="22">
        <f>Target_AM[[#This Row],[PROPORSI]]*VLOOKUP(Target_AM[[#This Row],[NIPNAS]],Target_CC[],COLUMN(AJ$2)+9,0)</f>
        <v>2168568.5458306102</v>
      </c>
      <c r="AY209" s="22">
        <f>Target_AM[[#This Row],[PROPORSI]]*VLOOKUP(Target_AM[[#This Row],[NIPNAS]],Target_CC[],COLUMN(AK$2)+9,0)</f>
        <v>2739869.8871274209</v>
      </c>
      <c r="AZ209" s="22">
        <f>Target_AM[[#This Row],[PROPORSI]]*VLOOKUP(Target_AM[[#This Row],[NIPNAS]],Target_CC[],COLUMN(AL$2)+9,0)</f>
        <v>1871114.7977364101</v>
      </c>
      <c r="BA209" s="22">
        <f>Target_AM[[#This Row],[PROPORSI]]*VLOOKUP(Target_AM[[#This Row],[NIPNAS]],Target_CC[],COLUMN(AM$2)+9,0)</f>
        <v>19914095.78711554</v>
      </c>
      <c r="BB209" s="22">
        <f>Target_AM[[#This Row],[PROPORSI]]*VLOOKUP(Target_AM[[#This Row],[NIPNAS]],Target_CC[],COLUMN(AN$2)+9,0)</f>
        <v>792396.75529236195</v>
      </c>
      <c r="BC209" s="22">
        <f>Target_AM[[#This Row],[PROPORSI]]*VLOOKUP(Target_AM[[#This Row],[NIPNAS]],Target_CC[],COLUMN(AO$2)+9,0)</f>
        <v>6032290.547343405</v>
      </c>
      <c r="BD209" s="22">
        <f>Target_AM[[#This Row],[PROPORSI]]*VLOOKUP(Target_AM[[#This Row],[NIPNAS]],Target_CC[],COLUMN(AP$2)+9,0)</f>
        <v>1721168.2227272117</v>
      </c>
      <c r="BE209" s="22">
        <f>Target_AM[[#This Row],[PROPORSI]]*VLOOKUP(Target_AM[[#This Row],[NIPNAS]],Target_CC[],COLUMN(AQ$2)+9,0)</f>
        <v>3730263.1812121775</v>
      </c>
      <c r="BF209" s="22">
        <f>Target_AM[[#This Row],[PROPORSI]]*VLOOKUP(Target_AM[[#This Row],[NIPNAS]],Target_CC[],COLUMN(AR$2)+9,0)</f>
        <v>4356146.5649457099</v>
      </c>
      <c r="BG209" s="22">
        <f>Target_AM[[#This Row],[PROPORSI]]*VLOOKUP(Target_AM[[#This Row],[NIPNAS]],Target_CC[],COLUMN(AS$2)+9,0)</f>
        <v>4727385.5144472579</v>
      </c>
      <c r="BH209" s="22">
        <f>Target_AM[[#This Row],[PROPORSI]]*VLOOKUP(Target_AM[[#This Row],[NIPNAS]],Target_CC[],COLUMN(AT$2)+9,0)</f>
        <v>304335.51175167295</v>
      </c>
      <c r="BI209" s="22">
        <f>Target_AM[[#This Row],[PROPORSI]]*VLOOKUP(Target_AM[[#This Row],[NIPNAS]],Target_CC[],COLUMN(AU$2)+9,0)</f>
        <v>6178364.2199487239</v>
      </c>
      <c r="BJ209" s="22">
        <f>Target_AM[[#This Row],[PROPORSI]]*VLOOKUP(Target_AM[[#This Row],[NIPNAS]],Target_CC[],COLUMN(AV$2)+9,0)</f>
        <v>2219161.1340547749</v>
      </c>
      <c r="BK209" s="22">
        <f>Target_AM[[#This Row],[PROPORSI]]*VLOOKUP(Target_AM[[#This Row],[NIPNAS]],Target_CC[],COLUMN(AW$2)+9,0)</f>
        <v>6294176.2929679696</v>
      </c>
      <c r="BL209" s="22">
        <f>Target_AM[[#This Row],[PROPORSI]]*VLOOKUP(Target_AM[[#This Row],[NIPNAS]],Target_CC[],COLUMN(AX$2)+9,0)</f>
        <v>4667404.7998496499</v>
      </c>
      <c r="BM209" s="22">
        <f>Target_AM[[#This Row],[PROPORSI]]*VLOOKUP(Target_AM[[#This Row],[NIPNAS]],Target_CC[],COLUMN(AY$2)+9,0)</f>
        <v>3677144.2621599752</v>
      </c>
      <c r="BN209" s="22">
        <f>Target_AM[[#This Row],[PROPORSI]]*VLOOKUP(Target_AM[[#This Row],[NIPNAS]],Target_CC[],COLUMN(AZ$2)+9,0)</f>
        <v>44700237.006700888</v>
      </c>
      <c r="BO209" s="22">
        <f>Target_AM[[#This Row],[PROPORSI]]*VLOOKUP(Target_AM[[#This Row],[NIPNAS]],Target_CC[],COLUMN(BA$2)+9,0)</f>
        <v>305000</v>
      </c>
      <c r="BP209" s="22">
        <f>Target_AM[[#This Row],[PROPORSI]]*VLOOKUP(Target_AM[[#This Row],[NIPNAS]],Target_CC[],COLUMN(BB$2)+9,0)</f>
        <v>305000</v>
      </c>
      <c r="BQ209" s="22">
        <f>Target_AM[[#This Row],[PROPORSI]]*VLOOKUP(Target_AM[[#This Row],[NIPNAS]],Target_CC[],COLUMN(BC$2)+9,0)</f>
        <v>305000</v>
      </c>
      <c r="BR209" s="22">
        <f>Target_AM[[#This Row],[PROPORSI]]*VLOOKUP(Target_AM[[#This Row],[NIPNAS]],Target_CC[],COLUMN(BD$2)+9,0)</f>
        <v>354100</v>
      </c>
      <c r="BS209" s="22">
        <f>Target_AM[[#This Row],[PROPORSI]]*VLOOKUP(Target_AM[[#This Row],[NIPNAS]],Target_CC[],COLUMN(BE$2)+9,0)</f>
        <v>354100</v>
      </c>
      <c r="BT209" s="22">
        <f>Target_AM[[#This Row],[PROPORSI]]*VLOOKUP(Target_AM[[#This Row],[NIPNAS]],Target_CC[],COLUMN(BF$2)+9,0)</f>
        <v>354100</v>
      </c>
      <c r="BU209" s="22">
        <f>Target_AM[[#This Row],[PROPORSI]]*VLOOKUP(Target_AM[[#This Row],[NIPNAS]],Target_CC[],COLUMN(BG$2)+9,0)</f>
        <v>354100</v>
      </c>
      <c r="BV209" s="22">
        <f>Target_AM[[#This Row],[PROPORSI]]*VLOOKUP(Target_AM[[#This Row],[NIPNAS]],Target_CC[],COLUMN(BH$2)+9,0)</f>
        <v>354100</v>
      </c>
      <c r="BW209" s="22">
        <f>Target_AM[[#This Row],[PROPORSI]]*VLOOKUP(Target_AM[[#This Row],[NIPNAS]],Target_CC[],COLUMN(BI$2)+9,0)</f>
        <v>354100</v>
      </c>
      <c r="BX209" s="22">
        <f>Target_AM[[#This Row],[PROPORSI]]*VLOOKUP(Target_AM[[#This Row],[NIPNAS]],Target_CC[],COLUMN(BJ$2)+9,0)</f>
        <v>354100</v>
      </c>
      <c r="BY209" s="22">
        <f>Target_AM[[#This Row],[PROPORSI]]*VLOOKUP(Target_AM[[#This Row],[NIPNAS]],Target_CC[],COLUMN(BK$2)+9,0)</f>
        <v>354100</v>
      </c>
      <c r="BZ209" s="22">
        <f>Target_AM[[#This Row],[PROPORSI]]*VLOOKUP(Target_AM[[#This Row],[NIPNAS]],Target_CC[],COLUMN(BL$2)+9,0)</f>
        <v>354100</v>
      </c>
      <c r="CA209" s="22">
        <f>Target_AM[[#This Row],[PROPORSI]]*VLOOKUP(Target_AM[[#This Row],[NIPNAS]],Target_CC[],COLUMN(BM$2)+9,0)</f>
        <v>4101900</v>
      </c>
      <c r="CB209" s="22">
        <f>Target_AM[[#This Row],[PROPORSI]]*VLOOKUP(Target_AM[[#This Row],[NIPNAS]],Target_CC[],COLUMN(BN$2)+9,0)</f>
        <v>0</v>
      </c>
      <c r="CC209" s="22">
        <f>Target_AM[[#This Row],[PROPORSI]]*VLOOKUP(Target_AM[[#This Row],[NIPNAS]],Target_CC[],COLUMN(BO$2)+9,0)</f>
        <v>0</v>
      </c>
      <c r="CD209" s="22">
        <f>Target_AM[[#This Row],[PROPORSI]]*VLOOKUP(Target_AM[[#This Row],[NIPNAS]],Target_CC[],COLUMN(BP$2)+9,0)</f>
        <v>0</v>
      </c>
      <c r="CE209" s="22">
        <f>Target_AM[[#This Row],[PROPORSI]]*VLOOKUP(Target_AM[[#This Row],[NIPNAS]],Target_CC[],COLUMN(BQ$2)+9,0)</f>
        <v>0</v>
      </c>
      <c r="CF209" s="22">
        <f>Target_AM[[#This Row],[PROPORSI]]*VLOOKUP(Target_AM[[#This Row],[NIPNAS]],Target_CC[],COLUMN(BR$2)+9,0)</f>
        <v>0</v>
      </c>
      <c r="CG209" s="22">
        <f>Target_AM[[#This Row],[PROPORSI]]*VLOOKUP(Target_AM[[#This Row],[NIPNAS]],Target_CC[],COLUMN(BS$2)+9,0)</f>
        <v>0</v>
      </c>
      <c r="CH209" s="22">
        <f>Target_AM[[#This Row],[PROPORSI]]*VLOOKUP(Target_AM[[#This Row],[NIPNAS]],Target_CC[],COLUMN(BT$2)+9,0)</f>
        <v>0</v>
      </c>
      <c r="CI209" s="22">
        <f>Target_AM[[#This Row],[PROPORSI]]*VLOOKUP(Target_AM[[#This Row],[NIPNAS]],Target_CC[],COLUMN(BU$2)+9,0)</f>
        <v>0</v>
      </c>
      <c r="CJ209" s="22">
        <f>Target_AM[[#This Row],[PROPORSI]]*VLOOKUP(Target_AM[[#This Row],[NIPNAS]],Target_CC[],COLUMN(BV$2)+9,0)</f>
        <v>0</v>
      </c>
      <c r="CK209" s="22">
        <f>Target_AM[[#This Row],[PROPORSI]]*VLOOKUP(Target_AM[[#This Row],[NIPNAS]],Target_CC[],COLUMN(BW$2)+9,0)</f>
        <v>0</v>
      </c>
      <c r="CL209" s="22">
        <f>Target_AM[[#This Row],[PROPORSI]]*VLOOKUP(Target_AM[[#This Row],[NIPNAS]],Target_CC[],COLUMN(BX$2)+9,0)</f>
        <v>0</v>
      </c>
      <c r="CM209" s="22">
        <f>Target_AM[[#This Row],[PROPORSI]]*VLOOKUP(Target_AM[[#This Row],[NIPNAS]],Target_CC[],COLUMN(BY$2)+9,0)</f>
        <v>0</v>
      </c>
      <c r="CN209" s="22">
        <f>Target_AM[[#This Row],[PROPORSI]]*VLOOKUP(Target_AM[[#This Row],[NIPNAS]],Target_CC[],COLUMN(BZ$2)+9,0)</f>
        <v>0</v>
      </c>
      <c r="CO209" s="22">
        <f>Target_AM[[#This Row],[PROPORSI]]*VLOOKUP(Target_AM[[#This Row],[NIPNAS]],Target_CC[],COLUMN(CA$2)+9,0)</f>
        <v>353100</v>
      </c>
      <c r="CP209" s="22">
        <f>Target_AM[[#This Row],[PROPORSI]]*VLOOKUP(Target_AM[[#This Row],[NIPNAS]],Target_CC[],COLUMN(CB$2)+9,0)</f>
        <v>353100</v>
      </c>
      <c r="CQ209" s="22">
        <f>Target_AM[[#This Row],[PROPORSI]]*VLOOKUP(Target_AM[[#This Row],[NIPNAS]],Target_CC[],COLUMN(CC$2)+9,0)</f>
        <v>354100</v>
      </c>
      <c r="CR209" s="22">
        <f>Target_AM[[#This Row],[PROPORSI]]*VLOOKUP(Target_AM[[#This Row],[NIPNAS]],Target_CC[],COLUMN(CD$2)+9,0)</f>
        <v>354100</v>
      </c>
      <c r="CS209" s="22">
        <f>Target_AM[[#This Row],[PROPORSI]]*VLOOKUP(Target_AM[[#This Row],[NIPNAS]],Target_CC[],COLUMN(CE$2)+9,0)</f>
        <v>354100</v>
      </c>
      <c r="CT209" s="22">
        <f>Target_AM[[#This Row],[PROPORSI]]*VLOOKUP(Target_AM[[#This Row],[NIPNAS]],Target_CC[],COLUMN(CF$2)+9,0)</f>
        <v>354100</v>
      </c>
      <c r="CU209" s="22">
        <f>Target_AM[[#This Row],[PROPORSI]]*VLOOKUP(Target_AM[[#This Row],[NIPNAS]],Target_CC[],COLUMN(CG$2)+9,0)</f>
        <v>354100</v>
      </c>
      <c r="CV209" s="22">
        <f>Target_AM[[#This Row],[PROPORSI]]*VLOOKUP(Target_AM[[#This Row],[NIPNAS]],Target_CC[],COLUMN(CH$2)+9,0)</f>
        <v>354100</v>
      </c>
      <c r="CW209" s="22">
        <f>Target_AM[[#This Row],[PROPORSI]]*VLOOKUP(Target_AM[[#This Row],[NIPNAS]],Target_CC[],COLUMN(CI$2)+9,0)</f>
        <v>354100</v>
      </c>
      <c r="CX209" s="22">
        <f>Target_AM[[#This Row],[PROPORSI]]*VLOOKUP(Target_AM[[#This Row],[NIPNAS]],Target_CC[],COLUMN(CJ$2)+9,0)</f>
        <v>354100</v>
      </c>
      <c r="CY209" s="22">
        <f>Target_AM[[#This Row],[PROPORSI]]*VLOOKUP(Target_AM[[#This Row],[NIPNAS]],Target_CC[],COLUMN(CK$2)+9,0)</f>
        <v>354100</v>
      </c>
      <c r="CZ209" s="22">
        <f>Target_AM[[#This Row],[PROPORSI]]*VLOOKUP(Target_AM[[#This Row],[NIPNAS]],Target_CC[],COLUMN(CL$2)+9,0)</f>
        <v>354100</v>
      </c>
      <c r="DA209" s="22">
        <f>Target_AM[[#This Row],[PROPORSI]]*VLOOKUP(Target_AM[[#This Row],[NIPNAS]],Target_CC[],COLUMN(CM$2)+9,0)</f>
        <v>4247200</v>
      </c>
      <c r="DB209" s="22">
        <f>Target_AM[[#This Row],[PROPORSI]]*VLOOKUP(Target_AM[[#This Row],[NIPNAS]],Target_CC[],COLUMN(CN$2)+9,0)</f>
        <v>0</v>
      </c>
      <c r="DC209" s="22">
        <f>Target_AM[[#This Row],[PROPORSI]]*VLOOKUP(Target_AM[[#This Row],[NIPNAS]],Target_CC[],COLUMN(CO$2)+9,0)</f>
        <v>0</v>
      </c>
      <c r="DD209" s="22">
        <f>Target_AM[[#This Row],[PROPORSI]]*VLOOKUP(Target_AM[[#This Row],[NIPNAS]],Target_CC[],COLUMN(CP$2)+9,0)</f>
        <v>0</v>
      </c>
      <c r="DE209" s="22">
        <f>Target_AM[[#This Row],[PROPORSI]]*VLOOKUP(Target_AM[[#This Row],[NIPNAS]],Target_CC[],COLUMN(CQ$2)+9,0)</f>
        <v>0</v>
      </c>
      <c r="DF209" s="22">
        <f>Target_AM[[#This Row],[PROPORSI]]*VLOOKUP(Target_AM[[#This Row],[NIPNAS]],Target_CC[],COLUMN(CR$2)+9,0)</f>
        <v>0</v>
      </c>
      <c r="DG209" s="22">
        <f>Target_AM[[#This Row],[PROPORSI]]*VLOOKUP(Target_AM[[#This Row],[NIPNAS]],Target_CC[],COLUMN(CS$2)+9,0)</f>
        <v>0</v>
      </c>
      <c r="DH209" s="22">
        <f>Target_AM[[#This Row],[PROPORSI]]*VLOOKUP(Target_AM[[#This Row],[NIPNAS]],Target_CC[],COLUMN(CT$2)+9,0)</f>
        <v>0</v>
      </c>
      <c r="DI209" s="22">
        <f>Target_AM[[#This Row],[PROPORSI]]*VLOOKUP(Target_AM[[#This Row],[NIPNAS]],Target_CC[],COLUMN(CU$2)+9,0)</f>
        <v>0</v>
      </c>
      <c r="DJ209" s="22">
        <f>Target_AM[[#This Row],[PROPORSI]]*VLOOKUP(Target_AM[[#This Row],[NIPNAS]],Target_CC[],COLUMN(CV$2)+9,0)</f>
        <v>0</v>
      </c>
      <c r="DK209" s="22">
        <f>Target_AM[[#This Row],[PROPORSI]]*VLOOKUP(Target_AM[[#This Row],[NIPNAS]],Target_CC[],COLUMN(CW$2)+9,0)</f>
        <v>0</v>
      </c>
      <c r="DL209" s="22">
        <f>Target_AM[[#This Row],[PROPORSI]]*VLOOKUP(Target_AM[[#This Row],[NIPNAS]],Target_CC[],COLUMN(CX$2)+9,0)</f>
        <v>0</v>
      </c>
      <c r="DM209" s="22">
        <f>Target_AM[[#This Row],[PROPORSI]]*VLOOKUP(Target_AM[[#This Row],[NIPNAS]],Target_CC[],COLUMN(CY$2)+9,0)</f>
        <v>0</v>
      </c>
      <c r="DN209" s="22">
        <f>Target_AM[[#This Row],[PROPORSI]]*VLOOKUP(Target_AM[[#This Row],[NIPNAS]],Target_CC[],COLUMN(CZ$2)+9,0)</f>
        <v>0</v>
      </c>
      <c r="DO209" s="22">
        <f>Target_AM[[#This Row],[PROPORSI]]*VLOOKUP(Target_AM[[#This Row],[NIPNAS]],Target_CC[],COLUMN(DA$2)+9,0)</f>
        <v>0</v>
      </c>
      <c r="DP209" s="22">
        <f>Target_AM[[#This Row],[PROPORSI]]*VLOOKUP(Target_AM[[#This Row],[NIPNAS]],Target_CC[],COLUMN(DB$2)+9,0)</f>
        <v>0</v>
      </c>
      <c r="DQ209" s="22">
        <f>Target_AM[[#This Row],[PROPORSI]]*VLOOKUP(Target_AM[[#This Row],[NIPNAS]],Target_CC[],COLUMN(DC$2)+9,0)</f>
        <v>0</v>
      </c>
      <c r="DR209" s="22">
        <f>Target_AM[[#This Row],[PROPORSI]]*VLOOKUP(Target_AM[[#This Row],[NIPNAS]],Target_CC[],COLUMN(DD$2)+9,0)</f>
        <v>0</v>
      </c>
      <c r="DS209" s="22">
        <f>Target_AM[[#This Row],[PROPORSI]]*VLOOKUP(Target_AM[[#This Row],[NIPNAS]],Target_CC[],COLUMN(DE$2)+9,0)</f>
        <v>0</v>
      </c>
      <c r="DT209" s="22">
        <f>Target_AM[[#This Row],[PROPORSI]]*VLOOKUP(Target_AM[[#This Row],[NIPNAS]],Target_CC[],COLUMN(DF$2)+9,0)</f>
        <v>0</v>
      </c>
      <c r="DU209" s="22">
        <f>Target_AM[[#This Row],[PROPORSI]]*VLOOKUP(Target_AM[[#This Row],[NIPNAS]],Target_CC[],COLUMN(DG$2)+9,0)</f>
        <v>0</v>
      </c>
      <c r="DV209" s="22">
        <f>Target_AM[[#This Row],[PROPORSI]]*VLOOKUP(Target_AM[[#This Row],[NIPNAS]],Target_CC[],COLUMN(DH$2)+9,0)</f>
        <v>0</v>
      </c>
      <c r="DW209" s="22">
        <f>Target_AM[[#This Row],[PROPORSI]]*VLOOKUP(Target_AM[[#This Row],[NIPNAS]],Target_CC[],COLUMN(DI$2)+9,0)</f>
        <v>0</v>
      </c>
      <c r="DX209" s="22">
        <f>Target_AM[[#This Row],[PROPORSI]]*VLOOKUP(Target_AM[[#This Row],[NIPNAS]],Target_CC[],COLUMN(DJ$2)+9,0)</f>
        <v>0</v>
      </c>
      <c r="DY209" s="22">
        <f>Target_AM[[#This Row],[PROPORSI]]*VLOOKUP(Target_AM[[#This Row],[NIPNAS]],Target_CC[],COLUMN(DK$2)+9,0)</f>
        <v>0</v>
      </c>
      <c r="DZ209" s="22">
        <f>Target_AM[[#This Row],[PROPORSI]]*VLOOKUP(Target_AM[[#This Row],[NIPNAS]],Target_CC[],COLUMN(DL$2)+9,0)</f>
        <v>0</v>
      </c>
      <c r="EA209" s="22">
        <f>Target_AM[[#This Row],[PROPORSI]]*VLOOKUP(Target_AM[[#This Row],[NIPNAS]],Target_CC[],COLUMN(DM$2)+9,0)</f>
        <v>0</v>
      </c>
    </row>
    <row r="210" spans="2:131" x14ac:dyDescent="0.3">
      <c r="B210">
        <v>403613</v>
      </c>
      <c r="C210" t="s">
        <v>1003</v>
      </c>
      <c r="D210">
        <v>1</v>
      </c>
      <c r="E210" s="8">
        <v>45658</v>
      </c>
      <c r="F210">
        <v>19040063</v>
      </c>
      <c r="G210" t="s">
        <v>510</v>
      </c>
      <c r="J210" t="s">
        <v>309</v>
      </c>
      <c r="K210" t="s">
        <v>25</v>
      </c>
      <c r="L210" t="s">
        <v>159</v>
      </c>
      <c r="M210" t="s">
        <v>29</v>
      </c>
      <c r="N210" s="23">
        <f>Target_AM[[#This Row],[PROPORSI]]*VLOOKUP(Target_AM[[#This Row],[NIPNAS]],Target_CC[],9,0)</f>
        <v>4607609.2436263021</v>
      </c>
      <c r="O210" s="22">
        <f>Target_AM[[#This Row],[PROPORSI]]*VLOOKUP(Target_AM[[#This Row],[NIPNAS]],Target_CC[],COLUMN(A$2)+9,0)</f>
        <v>312137.18181818182</v>
      </c>
      <c r="P210" s="22">
        <f>Target_AM[[#This Row],[PROPORSI]]*VLOOKUP(Target_AM[[#This Row],[NIPNAS]],Target_CC[],COLUMN(B$2)+9,0)</f>
        <v>328565.45454545459</v>
      </c>
      <c r="Q210" s="22">
        <f>Target_AM[[#This Row],[PROPORSI]]*VLOOKUP(Target_AM[[#This Row],[NIPNAS]],Target_CC[],COLUMN(C$2)+9,0)</f>
        <v>295708.90909090912</v>
      </c>
      <c r="R210" s="22">
        <f>Target_AM[[#This Row],[PROPORSI]]*VLOOKUP(Target_AM[[#This Row],[NIPNAS]],Target_CC[],COLUMN(D$2)+9,0)</f>
        <v>262852.36363636365</v>
      </c>
      <c r="S210" s="22">
        <f>Target_AM[[#This Row],[PROPORSI]]*VLOOKUP(Target_AM[[#This Row],[NIPNAS]],Target_CC[],COLUMN(E$2)+9,0)</f>
        <v>279280.63636363635</v>
      </c>
      <c r="T210" s="22">
        <f>Target_AM[[#This Row],[PROPORSI]]*VLOOKUP(Target_AM[[#This Row],[NIPNAS]],Target_CC[],COLUMN(F$2)+9,0)</f>
        <v>295708.90909090912</v>
      </c>
      <c r="U210" s="22">
        <f>Target_AM[[#This Row],[PROPORSI]]*VLOOKUP(Target_AM[[#This Row],[NIPNAS]],Target_CC[],COLUMN(G$2)+9,0)</f>
        <v>377850.27272727276</v>
      </c>
      <c r="V210" s="22">
        <f>Target_AM[[#This Row],[PROPORSI]]*VLOOKUP(Target_AM[[#This Row],[NIPNAS]],Target_CC[],COLUMN(H$2)+9,0)</f>
        <v>344993.72727272729</v>
      </c>
      <c r="W210" s="22">
        <f>Target_AM[[#This Row],[PROPORSI]]*VLOOKUP(Target_AM[[#This Row],[NIPNAS]],Target_CC[],COLUMN(I$2)+9,0)</f>
        <v>344993.72727272729</v>
      </c>
      <c r="X210" s="22">
        <f>Target_AM[[#This Row],[PROPORSI]]*VLOOKUP(Target_AM[[#This Row],[NIPNAS]],Target_CC[],COLUMN(J$2)+9,0)</f>
        <v>377850.27272727276</v>
      </c>
      <c r="Y210" s="22">
        <f>Target_AM[[#This Row],[PROPORSI]]*VLOOKUP(Target_AM[[#This Row],[NIPNAS]],Target_CC[],COLUMN(K$2)+9,0)</f>
        <v>328565.45454545459</v>
      </c>
      <c r="Z210" s="22">
        <f>Target_AM[[#This Row],[PROPORSI]]*VLOOKUP(Target_AM[[#This Row],[NIPNAS]],Target_CC[],COLUMN(L$2)+9,0)</f>
        <v>344993.72727272729</v>
      </c>
      <c r="AA210" s="22">
        <f>Target_AM[[#This Row],[PROPORSI]]*VLOOKUP(Target_AM[[#This Row],[NIPNAS]],Target_CC[],COLUMN(M$2)+9,0)</f>
        <v>3893500.6363636376</v>
      </c>
      <c r="AB210" s="22">
        <f>Target_AM[[#This Row],[PROPORSI]]*VLOOKUP(Target_AM[[#This Row],[NIPNAS]],Target_CC[],COLUMN(N$2)+9,0)</f>
        <v>41827.295472805527</v>
      </c>
      <c r="AC210" s="22">
        <f>Target_AM[[#This Row],[PROPORSI]]*VLOOKUP(Target_AM[[#This Row],[NIPNAS]],Target_CC[],COLUMN(O$2)+9,0)</f>
        <v>44481.149795478661</v>
      </c>
      <c r="AD210" s="22">
        <f>Target_AM[[#This Row],[PROPORSI]]*VLOOKUP(Target_AM[[#This Row],[NIPNAS]],Target_CC[],COLUMN(P$2)+9,0)</f>
        <v>58527.133639424268</v>
      </c>
      <c r="AE210" s="22">
        <f>Target_AM[[#This Row],[PROPORSI]]*VLOOKUP(Target_AM[[#This Row],[NIPNAS]],Target_CC[],COLUMN(Q$2)+9,0)</f>
        <v>59671.540041072389</v>
      </c>
      <c r="AF210" s="22">
        <f>Target_AM[[#This Row],[PROPORSI]]*VLOOKUP(Target_AM[[#This Row],[NIPNAS]],Target_CC[],COLUMN(R$2)+9,0)</f>
        <v>78049.380261306389</v>
      </c>
      <c r="AG210" s="22">
        <f>Target_AM[[#This Row],[PROPORSI]]*VLOOKUP(Target_AM[[#This Row],[NIPNAS]],Target_CC[],COLUMN(S$2)+9,0)</f>
        <v>72925.75388877395</v>
      </c>
      <c r="AH210" s="22">
        <f>Target_AM[[#This Row],[PROPORSI]]*VLOOKUP(Target_AM[[#This Row],[NIPNAS]],Target_CC[],COLUMN(T$2)+9,0)</f>
        <v>64039.063389825802</v>
      </c>
      <c r="AI210" s="22">
        <f>Target_AM[[#This Row],[PROPORSI]]*VLOOKUP(Target_AM[[#This Row],[NIPNAS]],Target_CC[],COLUMN(U$2)+9,0)</f>
        <v>72441.644035209727</v>
      </c>
      <c r="AJ210" s="22">
        <f>Target_AM[[#This Row],[PROPORSI]]*VLOOKUP(Target_AM[[#This Row],[NIPNAS]],Target_CC[],COLUMN(V$2)+9,0)</f>
        <v>62900.95838303442</v>
      </c>
      <c r="AK210" s="22">
        <f>Target_AM[[#This Row],[PROPORSI]]*VLOOKUP(Target_AM[[#This Row],[NIPNAS]],Target_CC[],COLUMN(W$2)+9,0)</f>
        <v>66197.926740631228</v>
      </c>
      <c r="AL210" s="22">
        <f>Target_AM[[#This Row],[PROPORSI]]*VLOOKUP(Target_AM[[#This Row],[NIPNAS]],Target_CC[],COLUMN(X$2)+9,0)</f>
        <v>81333.854643726285</v>
      </c>
      <c r="AM210" s="22">
        <f>Target_AM[[#This Row],[PROPORSI]]*VLOOKUP(Target_AM[[#This Row],[NIPNAS]],Target_CC[],COLUMN(Y$2)+9,0)</f>
        <v>96496.579495951679</v>
      </c>
      <c r="AN210" s="22">
        <f>Target_AM[[#This Row],[PROPORSI]]*VLOOKUP(Target_AM[[#This Row],[NIPNAS]],Target_CC[],COLUMN(Z$2)+9,0)</f>
        <v>798892.27978724032</v>
      </c>
      <c r="AO210" s="22">
        <f>Target_AM[[#This Row],[PROPORSI]]*VLOOKUP(Target_AM[[#This Row],[NIPNAS]],Target_CC[],COLUMN(AA$2)+9,0)</f>
        <v>353964.47729098733</v>
      </c>
      <c r="AP210" s="22">
        <f>Target_AM[[#This Row],[PROPORSI]]*VLOOKUP(Target_AM[[#This Row],[NIPNAS]],Target_CC[],COLUMN(AB$2)+9,0)</f>
        <v>373046.60434093326</v>
      </c>
      <c r="AQ210" s="22">
        <f>Target_AM[[#This Row],[PROPORSI]]*VLOOKUP(Target_AM[[#This Row],[NIPNAS]],Target_CC[],COLUMN(AC$2)+9,0)</f>
        <v>354236.0427303334</v>
      </c>
      <c r="AR210" s="22">
        <f>Target_AM[[#This Row],[PROPORSI]]*VLOOKUP(Target_AM[[#This Row],[NIPNAS]],Target_CC[],COLUMN(AD$2)+9,0)</f>
        <v>322523.90367743606</v>
      </c>
      <c r="AS210" s="22">
        <f>Target_AM[[#This Row],[PROPORSI]]*VLOOKUP(Target_AM[[#This Row],[NIPNAS]],Target_CC[],COLUMN(AE$2)+9,0)</f>
        <v>357330.01662494277</v>
      </c>
      <c r="AT210" s="22">
        <f>Target_AM[[#This Row],[PROPORSI]]*VLOOKUP(Target_AM[[#This Row],[NIPNAS]],Target_CC[],COLUMN(AF$2)+9,0)</f>
        <v>368634.66297968308</v>
      </c>
      <c r="AU210" s="22">
        <f>Target_AM[[#This Row],[PROPORSI]]*VLOOKUP(Target_AM[[#This Row],[NIPNAS]],Target_CC[],COLUMN(AG$2)+9,0)</f>
        <v>441889.33611709857</v>
      </c>
      <c r="AV210" s="22">
        <f>Target_AM[[#This Row],[PROPORSI]]*VLOOKUP(Target_AM[[#This Row],[NIPNAS]],Target_CC[],COLUMN(AH$2)+9,0)</f>
        <v>417435.37130793702</v>
      </c>
      <c r="AW210" s="22">
        <f>Target_AM[[#This Row],[PROPORSI]]*VLOOKUP(Target_AM[[#This Row],[NIPNAS]],Target_CC[],COLUMN(AI$2)+9,0)</f>
        <v>407894.68565576174</v>
      </c>
      <c r="AX210" s="22">
        <f>Target_AM[[#This Row],[PROPORSI]]*VLOOKUP(Target_AM[[#This Row],[NIPNAS]],Target_CC[],COLUMN(AJ$2)+9,0)</f>
        <v>444048.19946790399</v>
      </c>
      <c r="AY210" s="22">
        <f>Target_AM[[#This Row],[PROPORSI]]*VLOOKUP(Target_AM[[#This Row],[NIPNAS]],Target_CC[],COLUMN(AK$2)+9,0)</f>
        <v>409899.30918918084</v>
      </c>
      <c r="AZ210" s="22">
        <f>Target_AM[[#This Row],[PROPORSI]]*VLOOKUP(Target_AM[[#This Row],[NIPNAS]],Target_CC[],COLUMN(AL$2)+9,0)</f>
        <v>441490.30676867894</v>
      </c>
      <c r="BA210" s="22">
        <f>Target_AM[[#This Row],[PROPORSI]]*VLOOKUP(Target_AM[[#This Row],[NIPNAS]],Target_CC[],COLUMN(AM$2)+9,0)</f>
        <v>4692392.9161508773</v>
      </c>
      <c r="BB210" s="22">
        <f>Target_AM[[#This Row],[PROPORSI]]*VLOOKUP(Target_AM[[#This Row],[NIPNAS]],Target_CC[],COLUMN(AN$2)+9,0)</f>
        <v>0</v>
      </c>
      <c r="BC210" s="22">
        <f>Target_AM[[#This Row],[PROPORSI]]*VLOOKUP(Target_AM[[#This Row],[NIPNAS]],Target_CC[],COLUMN(AO$2)+9,0)</f>
        <v>0</v>
      </c>
      <c r="BD210" s="22">
        <f>Target_AM[[#This Row],[PROPORSI]]*VLOOKUP(Target_AM[[#This Row],[NIPNAS]],Target_CC[],COLUMN(AP$2)+9,0)</f>
        <v>0</v>
      </c>
      <c r="BE210" s="22">
        <f>Target_AM[[#This Row],[PROPORSI]]*VLOOKUP(Target_AM[[#This Row],[NIPNAS]],Target_CC[],COLUMN(AQ$2)+9,0)</f>
        <v>0</v>
      </c>
      <c r="BF210" s="22">
        <f>Target_AM[[#This Row],[PROPORSI]]*VLOOKUP(Target_AM[[#This Row],[NIPNAS]],Target_CC[],COLUMN(AR$2)+9,0)</f>
        <v>0</v>
      </c>
      <c r="BG210" s="22">
        <f>Target_AM[[#This Row],[PROPORSI]]*VLOOKUP(Target_AM[[#This Row],[NIPNAS]],Target_CC[],COLUMN(AS$2)+9,0)</f>
        <v>0</v>
      </c>
      <c r="BH210" s="22">
        <f>Target_AM[[#This Row],[PROPORSI]]*VLOOKUP(Target_AM[[#This Row],[NIPNAS]],Target_CC[],COLUMN(AT$2)+9,0)</f>
        <v>0</v>
      </c>
      <c r="BI210" s="22">
        <f>Target_AM[[#This Row],[PROPORSI]]*VLOOKUP(Target_AM[[#This Row],[NIPNAS]],Target_CC[],COLUMN(AU$2)+9,0)</f>
        <v>0</v>
      </c>
      <c r="BJ210" s="22">
        <f>Target_AM[[#This Row],[PROPORSI]]*VLOOKUP(Target_AM[[#This Row],[NIPNAS]],Target_CC[],COLUMN(AV$2)+9,0)</f>
        <v>0</v>
      </c>
      <c r="BK210" s="22">
        <f>Target_AM[[#This Row],[PROPORSI]]*VLOOKUP(Target_AM[[#This Row],[NIPNAS]],Target_CC[],COLUMN(AW$2)+9,0)</f>
        <v>0</v>
      </c>
      <c r="BL210" s="22">
        <f>Target_AM[[#This Row],[PROPORSI]]*VLOOKUP(Target_AM[[#This Row],[NIPNAS]],Target_CC[],COLUMN(AX$2)+9,0)</f>
        <v>0</v>
      </c>
      <c r="BM210" s="22">
        <f>Target_AM[[#This Row],[PROPORSI]]*VLOOKUP(Target_AM[[#This Row],[NIPNAS]],Target_CC[],COLUMN(AY$2)+9,0)</f>
        <v>0</v>
      </c>
      <c r="BN210" s="22">
        <f>Target_AM[[#This Row],[PROPORSI]]*VLOOKUP(Target_AM[[#This Row],[NIPNAS]],Target_CC[],COLUMN(AZ$2)+9,0)</f>
        <v>0</v>
      </c>
      <c r="BO210" s="22">
        <f>Target_AM[[#This Row],[PROPORSI]]*VLOOKUP(Target_AM[[#This Row],[NIPNAS]],Target_CC[],COLUMN(BA$2)+9,0)</f>
        <v>372600</v>
      </c>
      <c r="BP210" s="22">
        <f>Target_AM[[#This Row],[PROPORSI]]*VLOOKUP(Target_AM[[#This Row],[NIPNAS]],Target_CC[],COLUMN(BB$2)+9,0)</f>
        <v>372600</v>
      </c>
      <c r="BQ210" s="22">
        <f>Target_AM[[#This Row],[PROPORSI]]*VLOOKUP(Target_AM[[#This Row],[NIPNAS]],Target_CC[],COLUMN(BC$2)+9,0)</f>
        <v>372600</v>
      </c>
      <c r="BR210" s="22">
        <f>Target_AM[[#This Row],[PROPORSI]]*VLOOKUP(Target_AM[[#This Row],[NIPNAS]],Target_CC[],COLUMN(BD$2)+9,0)</f>
        <v>420700</v>
      </c>
      <c r="BS210" s="22">
        <f>Target_AM[[#This Row],[PROPORSI]]*VLOOKUP(Target_AM[[#This Row],[NIPNAS]],Target_CC[],COLUMN(BE$2)+9,0)</f>
        <v>420700</v>
      </c>
      <c r="BT210" s="22">
        <f>Target_AM[[#This Row],[PROPORSI]]*VLOOKUP(Target_AM[[#This Row],[NIPNAS]],Target_CC[],COLUMN(BF$2)+9,0)</f>
        <v>420700</v>
      </c>
      <c r="BU210" s="22">
        <f>Target_AM[[#This Row],[PROPORSI]]*VLOOKUP(Target_AM[[#This Row],[NIPNAS]],Target_CC[],COLUMN(BG$2)+9,0)</f>
        <v>420700</v>
      </c>
      <c r="BV210" s="22">
        <f>Target_AM[[#This Row],[PROPORSI]]*VLOOKUP(Target_AM[[#This Row],[NIPNAS]],Target_CC[],COLUMN(BH$2)+9,0)</f>
        <v>420700</v>
      </c>
      <c r="BW210" s="22">
        <f>Target_AM[[#This Row],[PROPORSI]]*VLOOKUP(Target_AM[[#This Row],[NIPNAS]],Target_CC[],COLUMN(BI$2)+9,0)</f>
        <v>420700</v>
      </c>
      <c r="BX210" s="22">
        <f>Target_AM[[#This Row],[PROPORSI]]*VLOOKUP(Target_AM[[#This Row],[NIPNAS]],Target_CC[],COLUMN(BJ$2)+9,0)</f>
        <v>420700</v>
      </c>
      <c r="BY210" s="22">
        <f>Target_AM[[#This Row],[PROPORSI]]*VLOOKUP(Target_AM[[#This Row],[NIPNAS]],Target_CC[],COLUMN(BK$2)+9,0)</f>
        <v>420700</v>
      </c>
      <c r="BZ210" s="22">
        <f>Target_AM[[#This Row],[PROPORSI]]*VLOOKUP(Target_AM[[#This Row],[NIPNAS]],Target_CC[],COLUMN(BL$2)+9,0)</f>
        <v>420700</v>
      </c>
      <c r="CA210" s="22">
        <f>Target_AM[[#This Row],[PROPORSI]]*VLOOKUP(Target_AM[[#This Row],[NIPNAS]],Target_CC[],COLUMN(BM$2)+9,0)</f>
        <v>4904100</v>
      </c>
      <c r="CB210" s="22">
        <f>Target_AM[[#This Row],[PROPORSI]]*VLOOKUP(Target_AM[[#This Row],[NIPNAS]],Target_CC[],COLUMN(BN$2)+9,0)</f>
        <v>0</v>
      </c>
      <c r="CC210" s="22">
        <f>Target_AM[[#This Row],[PROPORSI]]*VLOOKUP(Target_AM[[#This Row],[NIPNAS]],Target_CC[],COLUMN(BO$2)+9,0)</f>
        <v>0</v>
      </c>
      <c r="CD210" s="22">
        <f>Target_AM[[#This Row],[PROPORSI]]*VLOOKUP(Target_AM[[#This Row],[NIPNAS]],Target_CC[],COLUMN(BP$2)+9,0)</f>
        <v>0</v>
      </c>
      <c r="CE210" s="22">
        <f>Target_AM[[#This Row],[PROPORSI]]*VLOOKUP(Target_AM[[#This Row],[NIPNAS]],Target_CC[],COLUMN(BQ$2)+9,0)</f>
        <v>0</v>
      </c>
      <c r="CF210" s="22">
        <f>Target_AM[[#This Row],[PROPORSI]]*VLOOKUP(Target_AM[[#This Row],[NIPNAS]],Target_CC[],COLUMN(BR$2)+9,0)</f>
        <v>0</v>
      </c>
      <c r="CG210" s="22">
        <f>Target_AM[[#This Row],[PROPORSI]]*VLOOKUP(Target_AM[[#This Row],[NIPNAS]],Target_CC[],COLUMN(BS$2)+9,0)</f>
        <v>0</v>
      </c>
      <c r="CH210" s="22">
        <f>Target_AM[[#This Row],[PROPORSI]]*VLOOKUP(Target_AM[[#This Row],[NIPNAS]],Target_CC[],COLUMN(BT$2)+9,0)</f>
        <v>0</v>
      </c>
      <c r="CI210" s="22">
        <f>Target_AM[[#This Row],[PROPORSI]]*VLOOKUP(Target_AM[[#This Row],[NIPNAS]],Target_CC[],COLUMN(BU$2)+9,0)</f>
        <v>0</v>
      </c>
      <c r="CJ210" s="22">
        <f>Target_AM[[#This Row],[PROPORSI]]*VLOOKUP(Target_AM[[#This Row],[NIPNAS]],Target_CC[],COLUMN(BV$2)+9,0)</f>
        <v>0</v>
      </c>
      <c r="CK210" s="22">
        <f>Target_AM[[#This Row],[PROPORSI]]*VLOOKUP(Target_AM[[#This Row],[NIPNAS]],Target_CC[],COLUMN(BW$2)+9,0)</f>
        <v>0</v>
      </c>
      <c r="CL210" s="22">
        <f>Target_AM[[#This Row],[PROPORSI]]*VLOOKUP(Target_AM[[#This Row],[NIPNAS]],Target_CC[],COLUMN(BX$2)+9,0)</f>
        <v>0</v>
      </c>
      <c r="CM210" s="22">
        <f>Target_AM[[#This Row],[PROPORSI]]*VLOOKUP(Target_AM[[#This Row],[NIPNAS]],Target_CC[],COLUMN(BY$2)+9,0)</f>
        <v>0</v>
      </c>
      <c r="CN210" s="22">
        <f>Target_AM[[#This Row],[PROPORSI]]*VLOOKUP(Target_AM[[#This Row],[NIPNAS]],Target_CC[],COLUMN(BZ$2)+9,0)</f>
        <v>0</v>
      </c>
      <c r="CO210" s="22">
        <f>Target_AM[[#This Row],[PROPORSI]]*VLOOKUP(Target_AM[[#This Row],[NIPNAS]],Target_CC[],COLUMN(CA$2)+9,0)</f>
        <v>420700</v>
      </c>
      <c r="CP210" s="22">
        <f>Target_AM[[#This Row],[PROPORSI]]*VLOOKUP(Target_AM[[#This Row],[NIPNAS]],Target_CC[],COLUMN(CB$2)+9,0)</f>
        <v>420700</v>
      </c>
      <c r="CQ210" s="22">
        <f>Target_AM[[#This Row],[PROPORSI]]*VLOOKUP(Target_AM[[#This Row],[NIPNAS]],Target_CC[],COLUMN(CC$2)+9,0)</f>
        <v>420700</v>
      </c>
      <c r="CR210" s="22">
        <f>Target_AM[[#This Row],[PROPORSI]]*VLOOKUP(Target_AM[[#This Row],[NIPNAS]],Target_CC[],COLUMN(CD$2)+9,0)</f>
        <v>420700</v>
      </c>
      <c r="CS210" s="22">
        <f>Target_AM[[#This Row],[PROPORSI]]*VLOOKUP(Target_AM[[#This Row],[NIPNAS]],Target_CC[],COLUMN(CE$2)+9,0)</f>
        <v>420700</v>
      </c>
      <c r="CT210" s="22">
        <f>Target_AM[[#This Row],[PROPORSI]]*VLOOKUP(Target_AM[[#This Row],[NIPNAS]],Target_CC[],COLUMN(CF$2)+9,0)</f>
        <v>420700</v>
      </c>
      <c r="CU210" s="22">
        <f>Target_AM[[#This Row],[PROPORSI]]*VLOOKUP(Target_AM[[#This Row],[NIPNAS]],Target_CC[],COLUMN(CG$2)+9,0)</f>
        <v>420700</v>
      </c>
      <c r="CV210" s="22">
        <f>Target_AM[[#This Row],[PROPORSI]]*VLOOKUP(Target_AM[[#This Row],[NIPNAS]],Target_CC[],COLUMN(CH$2)+9,0)</f>
        <v>420700</v>
      </c>
      <c r="CW210" s="22">
        <f>Target_AM[[#This Row],[PROPORSI]]*VLOOKUP(Target_AM[[#This Row],[NIPNAS]],Target_CC[],COLUMN(CI$2)+9,0)</f>
        <v>420700</v>
      </c>
      <c r="CX210" s="22">
        <f>Target_AM[[#This Row],[PROPORSI]]*VLOOKUP(Target_AM[[#This Row],[NIPNAS]],Target_CC[],COLUMN(CJ$2)+9,0)</f>
        <v>420700</v>
      </c>
      <c r="CY210" s="22">
        <f>Target_AM[[#This Row],[PROPORSI]]*VLOOKUP(Target_AM[[#This Row],[NIPNAS]],Target_CC[],COLUMN(CK$2)+9,0)</f>
        <v>420700</v>
      </c>
      <c r="CZ210" s="22">
        <f>Target_AM[[#This Row],[PROPORSI]]*VLOOKUP(Target_AM[[#This Row],[NIPNAS]],Target_CC[],COLUMN(CL$2)+9,0)</f>
        <v>420700</v>
      </c>
      <c r="DA210" s="22">
        <f>Target_AM[[#This Row],[PROPORSI]]*VLOOKUP(Target_AM[[#This Row],[NIPNAS]],Target_CC[],COLUMN(CM$2)+9,0)</f>
        <v>5048400</v>
      </c>
      <c r="DB210" s="22">
        <f>Target_AM[[#This Row],[PROPORSI]]*VLOOKUP(Target_AM[[#This Row],[NIPNAS]],Target_CC[],COLUMN(CN$2)+9,0)</f>
        <v>0</v>
      </c>
      <c r="DC210" s="22">
        <f>Target_AM[[#This Row],[PROPORSI]]*VLOOKUP(Target_AM[[#This Row],[NIPNAS]],Target_CC[],COLUMN(CO$2)+9,0)</f>
        <v>0</v>
      </c>
      <c r="DD210" s="22">
        <f>Target_AM[[#This Row],[PROPORSI]]*VLOOKUP(Target_AM[[#This Row],[NIPNAS]],Target_CC[],COLUMN(CP$2)+9,0)</f>
        <v>0</v>
      </c>
      <c r="DE210" s="22">
        <f>Target_AM[[#This Row],[PROPORSI]]*VLOOKUP(Target_AM[[#This Row],[NIPNAS]],Target_CC[],COLUMN(CQ$2)+9,0)</f>
        <v>0</v>
      </c>
      <c r="DF210" s="22">
        <f>Target_AM[[#This Row],[PROPORSI]]*VLOOKUP(Target_AM[[#This Row],[NIPNAS]],Target_CC[],COLUMN(CR$2)+9,0)</f>
        <v>0</v>
      </c>
      <c r="DG210" s="22">
        <f>Target_AM[[#This Row],[PROPORSI]]*VLOOKUP(Target_AM[[#This Row],[NIPNAS]],Target_CC[],COLUMN(CS$2)+9,0)</f>
        <v>0</v>
      </c>
      <c r="DH210" s="22">
        <f>Target_AM[[#This Row],[PROPORSI]]*VLOOKUP(Target_AM[[#This Row],[NIPNAS]],Target_CC[],COLUMN(CT$2)+9,0)</f>
        <v>0</v>
      </c>
      <c r="DI210" s="22">
        <f>Target_AM[[#This Row],[PROPORSI]]*VLOOKUP(Target_AM[[#This Row],[NIPNAS]],Target_CC[],COLUMN(CU$2)+9,0)</f>
        <v>0</v>
      </c>
      <c r="DJ210" s="22">
        <f>Target_AM[[#This Row],[PROPORSI]]*VLOOKUP(Target_AM[[#This Row],[NIPNAS]],Target_CC[],COLUMN(CV$2)+9,0)</f>
        <v>0</v>
      </c>
      <c r="DK210" s="22">
        <f>Target_AM[[#This Row],[PROPORSI]]*VLOOKUP(Target_AM[[#This Row],[NIPNAS]],Target_CC[],COLUMN(CW$2)+9,0)</f>
        <v>0</v>
      </c>
      <c r="DL210" s="22">
        <f>Target_AM[[#This Row],[PROPORSI]]*VLOOKUP(Target_AM[[#This Row],[NIPNAS]],Target_CC[],COLUMN(CX$2)+9,0)</f>
        <v>0</v>
      </c>
      <c r="DM210" s="22">
        <f>Target_AM[[#This Row],[PROPORSI]]*VLOOKUP(Target_AM[[#This Row],[NIPNAS]],Target_CC[],COLUMN(CY$2)+9,0)</f>
        <v>0</v>
      </c>
      <c r="DN210" s="22">
        <f>Target_AM[[#This Row],[PROPORSI]]*VLOOKUP(Target_AM[[#This Row],[NIPNAS]],Target_CC[],COLUMN(CZ$2)+9,0)</f>
        <v>0</v>
      </c>
      <c r="DO210" s="22">
        <f>Target_AM[[#This Row],[PROPORSI]]*VLOOKUP(Target_AM[[#This Row],[NIPNAS]],Target_CC[],COLUMN(DA$2)+9,0)</f>
        <v>0</v>
      </c>
      <c r="DP210" s="22">
        <f>Target_AM[[#This Row],[PROPORSI]]*VLOOKUP(Target_AM[[#This Row],[NIPNAS]],Target_CC[],COLUMN(DB$2)+9,0)</f>
        <v>0</v>
      </c>
      <c r="DQ210" s="22">
        <f>Target_AM[[#This Row],[PROPORSI]]*VLOOKUP(Target_AM[[#This Row],[NIPNAS]],Target_CC[],COLUMN(DC$2)+9,0)</f>
        <v>0</v>
      </c>
      <c r="DR210" s="22">
        <f>Target_AM[[#This Row],[PROPORSI]]*VLOOKUP(Target_AM[[#This Row],[NIPNAS]],Target_CC[],COLUMN(DD$2)+9,0)</f>
        <v>0</v>
      </c>
      <c r="DS210" s="22">
        <f>Target_AM[[#This Row],[PROPORSI]]*VLOOKUP(Target_AM[[#This Row],[NIPNAS]],Target_CC[],COLUMN(DE$2)+9,0)</f>
        <v>0</v>
      </c>
      <c r="DT210" s="22">
        <f>Target_AM[[#This Row],[PROPORSI]]*VLOOKUP(Target_AM[[#This Row],[NIPNAS]],Target_CC[],COLUMN(DF$2)+9,0)</f>
        <v>0</v>
      </c>
      <c r="DU210" s="22">
        <f>Target_AM[[#This Row],[PROPORSI]]*VLOOKUP(Target_AM[[#This Row],[NIPNAS]],Target_CC[],COLUMN(DG$2)+9,0)</f>
        <v>0</v>
      </c>
      <c r="DV210" s="22">
        <f>Target_AM[[#This Row],[PROPORSI]]*VLOOKUP(Target_AM[[#This Row],[NIPNAS]],Target_CC[],COLUMN(DH$2)+9,0)</f>
        <v>0</v>
      </c>
      <c r="DW210" s="22">
        <f>Target_AM[[#This Row],[PROPORSI]]*VLOOKUP(Target_AM[[#This Row],[NIPNAS]],Target_CC[],COLUMN(DI$2)+9,0)</f>
        <v>0</v>
      </c>
      <c r="DX210" s="22">
        <f>Target_AM[[#This Row],[PROPORSI]]*VLOOKUP(Target_AM[[#This Row],[NIPNAS]],Target_CC[],COLUMN(DJ$2)+9,0)</f>
        <v>0</v>
      </c>
      <c r="DY210" s="22">
        <f>Target_AM[[#This Row],[PROPORSI]]*VLOOKUP(Target_AM[[#This Row],[NIPNAS]],Target_CC[],COLUMN(DK$2)+9,0)</f>
        <v>0</v>
      </c>
      <c r="DZ210" s="22">
        <f>Target_AM[[#This Row],[PROPORSI]]*VLOOKUP(Target_AM[[#This Row],[NIPNAS]],Target_CC[],COLUMN(DL$2)+9,0)</f>
        <v>0</v>
      </c>
      <c r="EA210" s="22">
        <f>Target_AM[[#This Row],[PROPORSI]]*VLOOKUP(Target_AM[[#This Row],[NIPNAS]],Target_CC[],COLUMN(DM$2)+9,0)</f>
        <v>0</v>
      </c>
    </row>
    <row r="211" spans="2:131" x14ac:dyDescent="0.3">
      <c r="B211">
        <v>401431</v>
      </c>
      <c r="C211" t="s">
        <v>983</v>
      </c>
      <c r="D211">
        <v>1</v>
      </c>
      <c r="E211" s="8">
        <v>45658</v>
      </c>
      <c r="F211">
        <v>10264021</v>
      </c>
      <c r="G211" t="s">
        <v>523</v>
      </c>
      <c r="J211" t="s">
        <v>309</v>
      </c>
      <c r="K211" t="s">
        <v>25</v>
      </c>
      <c r="L211" t="s">
        <v>159</v>
      </c>
      <c r="M211" t="s">
        <v>29</v>
      </c>
      <c r="N211" s="23">
        <f>Target_AM[[#This Row],[PROPORSI]]*VLOOKUP(Target_AM[[#This Row],[NIPNAS]],Target_CC[],9,0)</f>
        <v>5646200.630679748</v>
      </c>
      <c r="O211" s="22">
        <f>Target_AM[[#This Row],[PROPORSI]]*VLOOKUP(Target_AM[[#This Row],[NIPNAS]],Target_CC[],COLUMN(A$2)+9,0)</f>
        <v>386862.45454545459</v>
      </c>
      <c r="P211" s="22">
        <f>Target_AM[[#This Row],[PROPORSI]]*VLOOKUP(Target_AM[[#This Row],[NIPNAS]],Target_CC[],COLUMN(B$2)+9,0)</f>
        <v>407223.63636363641</v>
      </c>
      <c r="Q211" s="22">
        <f>Target_AM[[#This Row],[PROPORSI]]*VLOOKUP(Target_AM[[#This Row],[NIPNAS]],Target_CC[],COLUMN(C$2)+9,0)</f>
        <v>366501.27272727276</v>
      </c>
      <c r="R211" s="22">
        <f>Target_AM[[#This Row],[PROPORSI]]*VLOOKUP(Target_AM[[#This Row],[NIPNAS]],Target_CC[],COLUMN(D$2)+9,0)</f>
        <v>325778.90909090912</v>
      </c>
      <c r="S211" s="22">
        <f>Target_AM[[#This Row],[PROPORSI]]*VLOOKUP(Target_AM[[#This Row],[NIPNAS]],Target_CC[],COLUMN(E$2)+9,0)</f>
        <v>346140.09090909094</v>
      </c>
      <c r="T211" s="22">
        <f>Target_AM[[#This Row],[PROPORSI]]*VLOOKUP(Target_AM[[#This Row],[NIPNAS]],Target_CC[],COLUMN(F$2)+9,0)</f>
        <v>366501.27272727276</v>
      </c>
      <c r="U211" s="22">
        <f>Target_AM[[#This Row],[PROPORSI]]*VLOOKUP(Target_AM[[#This Row],[NIPNAS]],Target_CC[],COLUMN(G$2)+9,0)</f>
        <v>468307.18181818188</v>
      </c>
      <c r="V211" s="22">
        <f>Target_AM[[#This Row],[PROPORSI]]*VLOOKUP(Target_AM[[#This Row],[NIPNAS]],Target_CC[],COLUMN(H$2)+9,0)</f>
        <v>427584.81818181823</v>
      </c>
      <c r="W211" s="22">
        <f>Target_AM[[#This Row],[PROPORSI]]*VLOOKUP(Target_AM[[#This Row],[NIPNAS]],Target_CC[],COLUMN(I$2)+9,0)</f>
        <v>427584.81818181823</v>
      </c>
      <c r="X211" s="22">
        <f>Target_AM[[#This Row],[PROPORSI]]*VLOOKUP(Target_AM[[#This Row],[NIPNAS]],Target_CC[],COLUMN(J$2)+9,0)</f>
        <v>468307.18181818188</v>
      </c>
      <c r="Y211" s="22">
        <f>Target_AM[[#This Row],[PROPORSI]]*VLOOKUP(Target_AM[[#This Row],[NIPNAS]],Target_CC[],COLUMN(K$2)+9,0)</f>
        <v>407223.63636363641</v>
      </c>
      <c r="Z211" s="22">
        <f>Target_AM[[#This Row],[PROPORSI]]*VLOOKUP(Target_AM[[#This Row],[NIPNAS]],Target_CC[],COLUMN(L$2)+9,0)</f>
        <v>427584.81818181823</v>
      </c>
      <c r="AA211" s="22">
        <f>Target_AM[[#This Row],[PROPORSI]]*VLOOKUP(Target_AM[[#This Row],[NIPNAS]],Target_CC[],COLUMN(M$2)+9,0)</f>
        <v>4825600.0909090918</v>
      </c>
      <c r="AB211" s="22">
        <f>Target_AM[[#This Row],[PROPORSI]]*VLOOKUP(Target_AM[[#This Row],[NIPNAS]],Target_CC[],COLUMN(N$2)+9,0)</f>
        <v>51840.700615516886</v>
      </c>
      <c r="AC211" s="22">
        <f>Target_AM[[#This Row],[PROPORSI]]*VLOOKUP(Target_AM[[#This Row],[NIPNAS]],Target_CC[],COLUMN(O$2)+9,0)</f>
        <v>55129.884529125193</v>
      </c>
      <c r="AD211" s="22">
        <f>Target_AM[[#This Row],[PROPORSI]]*VLOOKUP(Target_AM[[#This Row],[NIPNAS]],Target_CC[],COLUMN(P$2)+9,0)</f>
        <v>72538.460318534955</v>
      </c>
      <c r="AE211" s="22">
        <f>Target_AM[[#This Row],[PROPORSI]]*VLOOKUP(Target_AM[[#This Row],[NIPNAS]],Target_CC[],COLUMN(Q$2)+9,0)</f>
        <v>73956.836261318385</v>
      </c>
      <c r="AF211" s="22">
        <f>Target_AM[[#This Row],[PROPORSI]]*VLOOKUP(Target_AM[[#This Row],[NIPNAS]],Target_CC[],COLUMN(R$2)+9,0)</f>
        <v>96734.309728049629</v>
      </c>
      <c r="AG211" s="22">
        <f>Target_AM[[#This Row],[PROPORSI]]*VLOOKUP(Target_AM[[#This Row],[NIPNAS]],Target_CC[],COLUMN(S$2)+9,0)</f>
        <v>90384.093252377366</v>
      </c>
      <c r="AH211" s="22">
        <f>Target_AM[[#This Row],[PROPORSI]]*VLOOKUP(Target_AM[[#This Row],[NIPNAS]],Target_CC[],COLUMN(T$2)+9,0)</f>
        <v>79369.939542194188</v>
      </c>
      <c r="AI211" s="22">
        <f>Target_AM[[#This Row],[PROPORSI]]*VLOOKUP(Target_AM[[#This Row],[NIPNAS]],Target_CC[],COLUMN(U$2)+9,0)</f>
        <v>89784.088071550854</v>
      </c>
      <c r="AJ211" s="22">
        <f>Target_AM[[#This Row],[PROPORSI]]*VLOOKUP(Target_AM[[#This Row],[NIPNAS]],Target_CC[],COLUMN(V$2)+9,0)</f>
        <v>77959.373540754939</v>
      </c>
      <c r="AK211" s="22">
        <f>Target_AM[[#This Row],[PROPORSI]]*VLOOKUP(Target_AM[[#This Row],[NIPNAS]],Target_CC[],COLUMN(W$2)+9,0)</f>
        <v>82045.63222980006</v>
      </c>
      <c r="AL211" s="22">
        <f>Target_AM[[#This Row],[PROPORSI]]*VLOOKUP(Target_AM[[#This Row],[NIPNAS]],Target_CC[],COLUMN(X$2)+9,0)</f>
        <v>100805.08339901447</v>
      </c>
      <c r="AM211" s="22">
        <f>Target_AM[[#This Row],[PROPORSI]]*VLOOKUP(Target_AM[[#This Row],[NIPNAS]],Target_CC[],COLUMN(Y$2)+9,0)</f>
        <v>119597.74667533678</v>
      </c>
      <c r="AN211" s="22">
        <f>Target_AM[[#This Row],[PROPORSI]]*VLOOKUP(Target_AM[[#This Row],[NIPNAS]],Target_CC[],COLUMN(Z$2)+9,0)</f>
        <v>990146.14816357358</v>
      </c>
      <c r="AO211" s="22">
        <f>Target_AM[[#This Row],[PROPORSI]]*VLOOKUP(Target_AM[[#This Row],[NIPNAS]],Target_CC[],COLUMN(AA$2)+9,0)</f>
        <v>438703.15516097145</v>
      </c>
      <c r="AP211" s="22">
        <f>Target_AM[[#This Row],[PROPORSI]]*VLOOKUP(Target_AM[[#This Row],[NIPNAS]],Target_CC[],COLUMN(AB$2)+9,0)</f>
        <v>462353.52089276159</v>
      </c>
      <c r="AQ211" s="22">
        <f>Target_AM[[#This Row],[PROPORSI]]*VLOOKUP(Target_AM[[#This Row],[NIPNAS]],Target_CC[],COLUMN(AC$2)+9,0)</f>
        <v>439039.73304580769</v>
      </c>
      <c r="AR211" s="22">
        <f>Target_AM[[#This Row],[PROPORSI]]*VLOOKUP(Target_AM[[#This Row],[NIPNAS]],Target_CC[],COLUMN(AD$2)+9,0)</f>
        <v>399735.74535222747</v>
      </c>
      <c r="AS211" s="22">
        <f>Target_AM[[#This Row],[PROPORSI]]*VLOOKUP(Target_AM[[#This Row],[NIPNAS]],Target_CC[],COLUMN(AE$2)+9,0)</f>
        <v>442874.40063714056</v>
      </c>
      <c r="AT211" s="22">
        <f>Target_AM[[#This Row],[PROPORSI]]*VLOOKUP(Target_AM[[#This Row],[NIPNAS]],Target_CC[],COLUMN(AF$2)+9,0)</f>
        <v>456885.36597965012</v>
      </c>
      <c r="AU211" s="22">
        <f>Target_AM[[#This Row],[PROPORSI]]*VLOOKUP(Target_AM[[#This Row],[NIPNAS]],Target_CC[],COLUMN(AG$2)+9,0)</f>
        <v>547677.12136037601</v>
      </c>
      <c r="AV211" s="22">
        <f>Target_AM[[#This Row],[PROPORSI]]*VLOOKUP(Target_AM[[#This Row],[NIPNAS]],Target_CC[],COLUMN(AH$2)+9,0)</f>
        <v>517368.90625336906</v>
      </c>
      <c r="AW211" s="22">
        <f>Target_AM[[#This Row],[PROPORSI]]*VLOOKUP(Target_AM[[#This Row],[NIPNAS]],Target_CC[],COLUMN(AI$2)+9,0)</f>
        <v>505544.19172257319</v>
      </c>
      <c r="AX211" s="22">
        <f>Target_AM[[#This Row],[PROPORSI]]*VLOOKUP(Target_AM[[#This Row],[NIPNAS]],Target_CC[],COLUMN(AJ$2)+9,0)</f>
        <v>550352.81404798198</v>
      </c>
      <c r="AY211" s="22">
        <f>Target_AM[[#This Row],[PROPORSI]]*VLOOKUP(Target_AM[[#This Row],[NIPNAS]],Target_CC[],COLUMN(AK$2)+9,0)</f>
        <v>508028.7197626509</v>
      </c>
      <c r="AZ211" s="22">
        <f>Target_AM[[#This Row],[PROPORSI]]*VLOOKUP(Target_AM[[#This Row],[NIPNAS]],Target_CC[],COLUMN(AL$2)+9,0)</f>
        <v>547182.56485715497</v>
      </c>
      <c r="BA211" s="22">
        <f>Target_AM[[#This Row],[PROPORSI]]*VLOOKUP(Target_AM[[#This Row],[NIPNAS]],Target_CC[],COLUMN(AM$2)+9,0)</f>
        <v>5815746.2390726656</v>
      </c>
      <c r="BB211" s="22">
        <f>Target_AM[[#This Row],[PROPORSI]]*VLOOKUP(Target_AM[[#This Row],[NIPNAS]],Target_CC[],COLUMN(AN$2)+9,0)</f>
        <v>0</v>
      </c>
      <c r="BC211" s="22">
        <f>Target_AM[[#This Row],[PROPORSI]]*VLOOKUP(Target_AM[[#This Row],[NIPNAS]],Target_CC[],COLUMN(AO$2)+9,0)</f>
        <v>0</v>
      </c>
      <c r="BD211" s="22">
        <f>Target_AM[[#This Row],[PROPORSI]]*VLOOKUP(Target_AM[[#This Row],[NIPNAS]],Target_CC[],COLUMN(AP$2)+9,0)</f>
        <v>0</v>
      </c>
      <c r="BE211" s="22">
        <f>Target_AM[[#This Row],[PROPORSI]]*VLOOKUP(Target_AM[[#This Row],[NIPNAS]],Target_CC[],COLUMN(AQ$2)+9,0)</f>
        <v>0</v>
      </c>
      <c r="BF211" s="22">
        <f>Target_AM[[#This Row],[PROPORSI]]*VLOOKUP(Target_AM[[#This Row],[NIPNAS]],Target_CC[],COLUMN(AR$2)+9,0)</f>
        <v>0</v>
      </c>
      <c r="BG211" s="22">
        <f>Target_AM[[#This Row],[PROPORSI]]*VLOOKUP(Target_AM[[#This Row],[NIPNAS]],Target_CC[],COLUMN(AS$2)+9,0)</f>
        <v>0</v>
      </c>
      <c r="BH211" s="22">
        <f>Target_AM[[#This Row],[PROPORSI]]*VLOOKUP(Target_AM[[#This Row],[NIPNAS]],Target_CC[],COLUMN(AT$2)+9,0)</f>
        <v>0</v>
      </c>
      <c r="BI211" s="22">
        <f>Target_AM[[#This Row],[PROPORSI]]*VLOOKUP(Target_AM[[#This Row],[NIPNAS]],Target_CC[],COLUMN(AU$2)+9,0)</f>
        <v>0</v>
      </c>
      <c r="BJ211" s="22">
        <f>Target_AM[[#This Row],[PROPORSI]]*VLOOKUP(Target_AM[[#This Row],[NIPNAS]],Target_CC[],COLUMN(AV$2)+9,0)</f>
        <v>0</v>
      </c>
      <c r="BK211" s="22">
        <f>Target_AM[[#This Row],[PROPORSI]]*VLOOKUP(Target_AM[[#This Row],[NIPNAS]],Target_CC[],COLUMN(AW$2)+9,0)</f>
        <v>0</v>
      </c>
      <c r="BL211" s="22">
        <f>Target_AM[[#This Row],[PROPORSI]]*VLOOKUP(Target_AM[[#This Row],[NIPNAS]],Target_CC[],COLUMN(AX$2)+9,0)</f>
        <v>0</v>
      </c>
      <c r="BM211" s="22">
        <f>Target_AM[[#This Row],[PROPORSI]]*VLOOKUP(Target_AM[[#This Row],[NIPNAS]],Target_CC[],COLUMN(AY$2)+9,0)</f>
        <v>0</v>
      </c>
      <c r="BN211" s="22">
        <f>Target_AM[[#This Row],[PROPORSI]]*VLOOKUP(Target_AM[[#This Row],[NIPNAS]],Target_CC[],COLUMN(AZ$2)+9,0)</f>
        <v>0</v>
      </c>
      <c r="BO211" s="22">
        <f>Target_AM[[#This Row],[PROPORSI]]*VLOOKUP(Target_AM[[#This Row],[NIPNAS]],Target_CC[],COLUMN(BA$2)+9,0)</f>
        <v>465050</v>
      </c>
      <c r="BP211" s="22">
        <f>Target_AM[[#This Row],[PROPORSI]]*VLOOKUP(Target_AM[[#This Row],[NIPNAS]],Target_CC[],COLUMN(BB$2)+9,0)</f>
        <v>460800</v>
      </c>
      <c r="BQ211" s="22">
        <f>Target_AM[[#This Row],[PROPORSI]]*VLOOKUP(Target_AM[[#This Row],[NIPNAS]],Target_CC[],COLUMN(BC$2)+9,0)</f>
        <v>464605</v>
      </c>
      <c r="BR211" s="22">
        <f>Target_AM[[#This Row],[PROPORSI]]*VLOOKUP(Target_AM[[#This Row],[NIPNAS]],Target_CC[],COLUMN(BD$2)+9,0)</f>
        <v>464605</v>
      </c>
      <c r="BS211" s="22">
        <f>Target_AM[[#This Row],[PROPORSI]]*VLOOKUP(Target_AM[[#This Row],[NIPNAS]],Target_CC[],COLUMN(BE$2)+9,0)</f>
        <v>464605</v>
      </c>
      <c r="BT211" s="22">
        <f>Target_AM[[#This Row],[PROPORSI]]*VLOOKUP(Target_AM[[#This Row],[NIPNAS]],Target_CC[],COLUMN(BF$2)+9,0)</f>
        <v>464605</v>
      </c>
      <c r="BU211" s="22">
        <f>Target_AM[[#This Row],[PROPORSI]]*VLOOKUP(Target_AM[[#This Row],[NIPNAS]],Target_CC[],COLUMN(BG$2)+9,0)</f>
        <v>464605</v>
      </c>
      <c r="BV211" s="22">
        <f>Target_AM[[#This Row],[PROPORSI]]*VLOOKUP(Target_AM[[#This Row],[NIPNAS]],Target_CC[],COLUMN(BH$2)+9,0)</f>
        <v>464605</v>
      </c>
      <c r="BW211" s="22">
        <f>Target_AM[[#This Row],[PROPORSI]]*VLOOKUP(Target_AM[[#This Row],[NIPNAS]],Target_CC[],COLUMN(BI$2)+9,0)</f>
        <v>464605</v>
      </c>
      <c r="BX211" s="22">
        <f>Target_AM[[#This Row],[PROPORSI]]*VLOOKUP(Target_AM[[#This Row],[NIPNAS]],Target_CC[],COLUMN(BJ$2)+9,0)</f>
        <v>464605</v>
      </c>
      <c r="BY211" s="22">
        <f>Target_AM[[#This Row],[PROPORSI]]*VLOOKUP(Target_AM[[#This Row],[NIPNAS]],Target_CC[],COLUMN(BK$2)+9,0)</f>
        <v>464605</v>
      </c>
      <c r="BZ211" s="22">
        <f>Target_AM[[#This Row],[PROPORSI]]*VLOOKUP(Target_AM[[#This Row],[NIPNAS]],Target_CC[],COLUMN(BL$2)+9,0)</f>
        <v>464605</v>
      </c>
      <c r="CA211" s="22">
        <f>Target_AM[[#This Row],[PROPORSI]]*VLOOKUP(Target_AM[[#This Row],[NIPNAS]],Target_CC[],COLUMN(BM$2)+9,0)</f>
        <v>5571900</v>
      </c>
      <c r="CB211" s="22">
        <f>Target_AM[[#This Row],[PROPORSI]]*VLOOKUP(Target_AM[[#This Row],[NIPNAS]],Target_CC[],COLUMN(BN$2)+9,0)</f>
        <v>0</v>
      </c>
      <c r="CC211" s="22">
        <f>Target_AM[[#This Row],[PROPORSI]]*VLOOKUP(Target_AM[[#This Row],[NIPNAS]],Target_CC[],COLUMN(BO$2)+9,0)</f>
        <v>0</v>
      </c>
      <c r="CD211" s="22">
        <f>Target_AM[[#This Row],[PROPORSI]]*VLOOKUP(Target_AM[[#This Row],[NIPNAS]],Target_CC[],COLUMN(BP$2)+9,0)</f>
        <v>0</v>
      </c>
      <c r="CE211" s="22">
        <f>Target_AM[[#This Row],[PROPORSI]]*VLOOKUP(Target_AM[[#This Row],[NIPNAS]],Target_CC[],COLUMN(BQ$2)+9,0)</f>
        <v>0</v>
      </c>
      <c r="CF211" s="22">
        <f>Target_AM[[#This Row],[PROPORSI]]*VLOOKUP(Target_AM[[#This Row],[NIPNAS]],Target_CC[],COLUMN(BR$2)+9,0)</f>
        <v>0</v>
      </c>
      <c r="CG211" s="22">
        <f>Target_AM[[#This Row],[PROPORSI]]*VLOOKUP(Target_AM[[#This Row],[NIPNAS]],Target_CC[],COLUMN(BS$2)+9,0)</f>
        <v>0</v>
      </c>
      <c r="CH211" s="22">
        <f>Target_AM[[#This Row],[PROPORSI]]*VLOOKUP(Target_AM[[#This Row],[NIPNAS]],Target_CC[],COLUMN(BT$2)+9,0)</f>
        <v>0</v>
      </c>
      <c r="CI211" s="22">
        <f>Target_AM[[#This Row],[PROPORSI]]*VLOOKUP(Target_AM[[#This Row],[NIPNAS]],Target_CC[],COLUMN(BU$2)+9,0)</f>
        <v>0</v>
      </c>
      <c r="CJ211" s="22">
        <f>Target_AM[[#This Row],[PROPORSI]]*VLOOKUP(Target_AM[[#This Row],[NIPNAS]],Target_CC[],COLUMN(BV$2)+9,0)</f>
        <v>0</v>
      </c>
      <c r="CK211" s="22">
        <f>Target_AM[[#This Row],[PROPORSI]]*VLOOKUP(Target_AM[[#This Row],[NIPNAS]],Target_CC[],COLUMN(BW$2)+9,0)</f>
        <v>0</v>
      </c>
      <c r="CL211" s="22">
        <f>Target_AM[[#This Row],[PROPORSI]]*VLOOKUP(Target_AM[[#This Row],[NIPNAS]],Target_CC[],COLUMN(BX$2)+9,0)</f>
        <v>0</v>
      </c>
      <c r="CM211" s="22">
        <f>Target_AM[[#This Row],[PROPORSI]]*VLOOKUP(Target_AM[[#This Row],[NIPNAS]],Target_CC[],COLUMN(BY$2)+9,0)</f>
        <v>0</v>
      </c>
      <c r="CN211" s="22">
        <f>Target_AM[[#This Row],[PROPORSI]]*VLOOKUP(Target_AM[[#This Row],[NIPNAS]],Target_CC[],COLUMN(BZ$2)+9,0)</f>
        <v>0</v>
      </c>
      <c r="CO211" s="22">
        <f>Target_AM[[#This Row],[PROPORSI]]*VLOOKUP(Target_AM[[#This Row],[NIPNAS]],Target_CC[],COLUMN(CA$2)+9,0)</f>
        <v>465050</v>
      </c>
      <c r="CP211" s="22">
        <f>Target_AM[[#This Row],[PROPORSI]]*VLOOKUP(Target_AM[[#This Row],[NIPNAS]],Target_CC[],COLUMN(CB$2)+9,0)</f>
        <v>460800</v>
      </c>
      <c r="CQ211" s="22">
        <f>Target_AM[[#This Row],[PROPORSI]]*VLOOKUP(Target_AM[[#This Row],[NIPNAS]],Target_CC[],COLUMN(CC$2)+9,0)</f>
        <v>464605</v>
      </c>
      <c r="CR211" s="22">
        <f>Target_AM[[#This Row],[PROPORSI]]*VLOOKUP(Target_AM[[#This Row],[NIPNAS]],Target_CC[],COLUMN(CD$2)+9,0)</f>
        <v>464605</v>
      </c>
      <c r="CS211" s="22">
        <f>Target_AM[[#This Row],[PROPORSI]]*VLOOKUP(Target_AM[[#This Row],[NIPNAS]],Target_CC[],COLUMN(CE$2)+9,0)</f>
        <v>464605</v>
      </c>
      <c r="CT211" s="22">
        <f>Target_AM[[#This Row],[PROPORSI]]*VLOOKUP(Target_AM[[#This Row],[NIPNAS]],Target_CC[],COLUMN(CF$2)+9,0)</f>
        <v>464605</v>
      </c>
      <c r="CU211" s="22">
        <f>Target_AM[[#This Row],[PROPORSI]]*VLOOKUP(Target_AM[[#This Row],[NIPNAS]],Target_CC[],COLUMN(CG$2)+9,0)</f>
        <v>464605</v>
      </c>
      <c r="CV211" s="22">
        <f>Target_AM[[#This Row],[PROPORSI]]*VLOOKUP(Target_AM[[#This Row],[NIPNAS]],Target_CC[],COLUMN(CH$2)+9,0)</f>
        <v>464605</v>
      </c>
      <c r="CW211" s="22">
        <f>Target_AM[[#This Row],[PROPORSI]]*VLOOKUP(Target_AM[[#This Row],[NIPNAS]],Target_CC[],COLUMN(CI$2)+9,0)</f>
        <v>464605</v>
      </c>
      <c r="CX211" s="22">
        <f>Target_AM[[#This Row],[PROPORSI]]*VLOOKUP(Target_AM[[#This Row],[NIPNAS]],Target_CC[],COLUMN(CJ$2)+9,0)</f>
        <v>464605</v>
      </c>
      <c r="CY211" s="22">
        <f>Target_AM[[#This Row],[PROPORSI]]*VLOOKUP(Target_AM[[#This Row],[NIPNAS]],Target_CC[],COLUMN(CK$2)+9,0)</f>
        <v>464605</v>
      </c>
      <c r="CZ211" s="22">
        <f>Target_AM[[#This Row],[PROPORSI]]*VLOOKUP(Target_AM[[#This Row],[NIPNAS]],Target_CC[],COLUMN(CL$2)+9,0)</f>
        <v>464605</v>
      </c>
      <c r="DA211" s="22">
        <f>Target_AM[[#This Row],[PROPORSI]]*VLOOKUP(Target_AM[[#This Row],[NIPNAS]],Target_CC[],COLUMN(CM$2)+9,0)</f>
        <v>5571900</v>
      </c>
      <c r="DB211" s="22">
        <f>Target_AM[[#This Row],[PROPORSI]]*VLOOKUP(Target_AM[[#This Row],[NIPNAS]],Target_CC[],COLUMN(CN$2)+9,0)</f>
        <v>0</v>
      </c>
      <c r="DC211" s="22">
        <f>Target_AM[[#This Row],[PROPORSI]]*VLOOKUP(Target_AM[[#This Row],[NIPNAS]],Target_CC[],COLUMN(CO$2)+9,0)</f>
        <v>0</v>
      </c>
      <c r="DD211" s="22">
        <f>Target_AM[[#This Row],[PROPORSI]]*VLOOKUP(Target_AM[[#This Row],[NIPNAS]],Target_CC[],COLUMN(CP$2)+9,0)</f>
        <v>0</v>
      </c>
      <c r="DE211" s="22">
        <f>Target_AM[[#This Row],[PROPORSI]]*VLOOKUP(Target_AM[[#This Row],[NIPNAS]],Target_CC[],COLUMN(CQ$2)+9,0)</f>
        <v>0</v>
      </c>
      <c r="DF211" s="22">
        <f>Target_AM[[#This Row],[PROPORSI]]*VLOOKUP(Target_AM[[#This Row],[NIPNAS]],Target_CC[],COLUMN(CR$2)+9,0)</f>
        <v>0</v>
      </c>
      <c r="DG211" s="22">
        <f>Target_AM[[#This Row],[PROPORSI]]*VLOOKUP(Target_AM[[#This Row],[NIPNAS]],Target_CC[],COLUMN(CS$2)+9,0)</f>
        <v>0</v>
      </c>
      <c r="DH211" s="22">
        <f>Target_AM[[#This Row],[PROPORSI]]*VLOOKUP(Target_AM[[#This Row],[NIPNAS]],Target_CC[],COLUMN(CT$2)+9,0)</f>
        <v>0</v>
      </c>
      <c r="DI211" s="22">
        <f>Target_AM[[#This Row],[PROPORSI]]*VLOOKUP(Target_AM[[#This Row],[NIPNAS]],Target_CC[],COLUMN(CU$2)+9,0)</f>
        <v>0</v>
      </c>
      <c r="DJ211" s="22">
        <f>Target_AM[[#This Row],[PROPORSI]]*VLOOKUP(Target_AM[[#This Row],[NIPNAS]],Target_CC[],COLUMN(CV$2)+9,0)</f>
        <v>0</v>
      </c>
      <c r="DK211" s="22">
        <f>Target_AM[[#This Row],[PROPORSI]]*VLOOKUP(Target_AM[[#This Row],[NIPNAS]],Target_CC[],COLUMN(CW$2)+9,0)</f>
        <v>0</v>
      </c>
      <c r="DL211" s="22">
        <f>Target_AM[[#This Row],[PROPORSI]]*VLOOKUP(Target_AM[[#This Row],[NIPNAS]],Target_CC[],COLUMN(CX$2)+9,0)</f>
        <v>0</v>
      </c>
      <c r="DM211" s="22">
        <f>Target_AM[[#This Row],[PROPORSI]]*VLOOKUP(Target_AM[[#This Row],[NIPNAS]],Target_CC[],COLUMN(CY$2)+9,0)</f>
        <v>0</v>
      </c>
      <c r="DN211" s="22">
        <f>Target_AM[[#This Row],[PROPORSI]]*VLOOKUP(Target_AM[[#This Row],[NIPNAS]],Target_CC[],COLUMN(CZ$2)+9,0)</f>
        <v>0</v>
      </c>
      <c r="DO211" s="22">
        <f>Target_AM[[#This Row],[PROPORSI]]*VLOOKUP(Target_AM[[#This Row],[NIPNAS]],Target_CC[],COLUMN(DA$2)+9,0)</f>
        <v>0</v>
      </c>
      <c r="DP211" s="22">
        <f>Target_AM[[#This Row],[PROPORSI]]*VLOOKUP(Target_AM[[#This Row],[NIPNAS]],Target_CC[],COLUMN(DB$2)+9,0)</f>
        <v>0</v>
      </c>
      <c r="DQ211" s="22">
        <f>Target_AM[[#This Row],[PROPORSI]]*VLOOKUP(Target_AM[[#This Row],[NIPNAS]],Target_CC[],COLUMN(DC$2)+9,0)</f>
        <v>0</v>
      </c>
      <c r="DR211" s="22">
        <f>Target_AM[[#This Row],[PROPORSI]]*VLOOKUP(Target_AM[[#This Row],[NIPNAS]],Target_CC[],COLUMN(DD$2)+9,0)</f>
        <v>0</v>
      </c>
      <c r="DS211" s="22">
        <f>Target_AM[[#This Row],[PROPORSI]]*VLOOKUP(Target_AM[[#This Row],[NIPNAS]],Target_CC[],COLUMN(DE$2)+9,0)</f>
        <v>0</v>
      </c>
      <c r="DT211" s="22">
        <f>Target_AM[[#This Row],[PROPORSI]]*VLOOKUP(Target_AM[[#This Row],[NIPNAS]],Target_CC[],COLUMN(DF$2)+9,0)</f>
        <v>0</v>
      </c>
      <c r="DU211" s="22">
        <f>Target_AM[[#This Row],[PROPORSI]]*VLOOKUP(Target_AM[[#This Row],[NIPNAS]],Target_CC[],COLUMN(DG$2)+9,0)</f>
        <v>0</v>
      </c>
      <c r="DV211" s="22">
        <f>Target_AM[[#This Row],[PROPORSI]]*VLOOKUP(Target_AM[[#This Row],[NIPNAS]],Target_CC[],COLUMN(DH$2)+9,0)</f>
        <v>0</v>
      </c>
      <c r="DW211" s="22">
        <f>Target_AM[[#This Row],[PROPORSI]]*VLOOKUP(Target_AM[[#This Row],[NIPNAS]],Target_CC[],COLUMN(DI$2)+9,0)</f>
        <v>0</v>
      </c>
      <c r="DX211" s="22">
        <f>Target_AM[[#This Row],[PROPORSI]]*VLOOKUP(Target_AM[[#This Row],[NIPNAS]],Target_CC[],COLUMN(DJ$2)+9,0)</f>
        <v>0</v>
      </c>
      <c r="DY211" s="22">
        <f>Target_AM[[#This Row],[PROPORSI]]*VLOOKUP(Target_AM[[#This Row],[NIPNAS]],Target_CC[],COLUMN(DK$2)+9,0)</f>
        <v>0</v>
      </c>
      <c r="DZ211" s="22">
        <f>Target_AM[[#This Row],[PROPORSI]]*VLOOKUP(Target_AM[[#This Row],[NIPNAS]],Target_CC[],COLUMN(DL$2)+9,0)</f>
        <v>0</v>
      </c>
      <c r="EA211" s="22">
        <f>Target_AM[[#This Row],[PROPORSI]]*VLOOKUP(Target_AM[[#This Row],[NIPNAS]],Target_CC[],COLUMN(DM$2)+9,0)</f>
        <v>0</v>
      </c>
    </row>
    <row r="212" spans="2:131" x14ac:dyDescent="0.3">
      <c r="B212">
        <v>850046</v>
      </c>
      <c r="C212" t="s">
        <v>1036</v>
      </c>
      <c r="D212">
        <v>1</v>
      </c>
      <c r="E212" s="8">
        <v>45658</v>
      </c>
      <c r="F212">
        <v>19025803</v>
      </c>
      <c r="G212" t="s">
        <v>488</v>
      </c>
      <c r="J212" t="s">
        <v>300</v>
      </c>
      <c r="K212" t="s">
        <v>25</v>
      </c>
      <c r="L212" t="s">
        <v>159</v>
      </c>
      <c r="M212" t="s">
        <v>29</v>
      </c>
      <c r="N212" s="23">
        <f>Target_AM[[#This Row],[PROPORSI]]*VLOOKUP(Target_AM[[#This Row],[NIPNAS]],Target_CC[],9,0)</f>
        <v>18398687.887916535</v>
      </c>
      <c r="O212" s="22">
        <f>Target_AM[[#This Row],[PROPORSI]]*VLOOKUP(Target_AM[[#This Row],[NIPNAS]],Target_CC[],COLUMN(A$2)+9,0)</f>
        <v>361553.60221798654</v>
      </c>
      <c r="P212" s="22">
        <f>Target_AM[[#This Row],[PROPORSI]]*VLOOKUP(Target_AM[[#This Row],[NIPNAS]],Target_CC[],COLUMN(B$2)+9,0)</f>
        <v>367868.25308238709</v>
      </c>
      <c r="Q212" s="22">
        <f>Target_AM[[#This Row],[PROPORSI]]*VLOOKUP(Target_AM[[#This Row],[NIPNAS]],Target_CC[],COLUMN(C$2)+9,0)</f>
        <v>393296.96483890706</v>
      </c>
      <c r="R212" s="22">
        <f>Target_AM[[#This Row],[PROPORSI]]*VLOOKUP(Target_AM[[#This Row],[NIPNAS]],Target_CC[],COLUMN(D$2)+9,0)</f>
        <v>369561.8736884424</v>
      </c>
      <c r="S212" s="22">
        <f>Target_AM[[#This Row],[PROPORSI]]*VLOOKUP(Target_AM[[#This Row],[NIPNAS]],Target_CC[],COLUMN(E$2)+9,0)</f>
        <v>388293.30892200908</v>
      </c>
      <c r="T212" s="22">
        <f>Target_AM[[#This Row],[PROPORSI]]*VLOOKUP(Target_AM[[#This Row],[NIPNAS]],Target_CC[],COLUMN(F$2)+9,0)</f>
        <v>383113.43217928347</v>
      </c>
      <c r="U212" s="22">
        <f>Target_AM[[#This Row],[PROPORSI]]*VLOOKUP(Target_AM[[#This Row],[NIPNAS]],Target_CC[],COLUMN(G$2)+9,0)</f>
        <v>401440.36312159756</v>
      </c>
      <c r="V212" s="22">
        <f>Target_AM[[#This Row],[PROPORSI]]*VLOOKUP(Target_AM[[#This Row],[NIPNAS]],Target_CC[],COLUMN(H$2)+9,0)</f>
        <v>405441.47774711461</v>
      </c>
      <c r="W212" s="22">
        <f>Target_AM[[#This Row],[PROPORSI]]*VLOOKUP(Target_AM[[#This Row],[NIPNAS]],Target_CC[],COLUMN(I$2)+9,0)</f>
        <v>400251.83715553064</v>
      </c>
      <c r="X212" s="22">
        <f>Target_AM[[#This Row],[PROPORSI]]*VLOOKUP(Target_AM[[#This Row],[NIPNAS]],Target_CC[],COLUMN(J$2)+9,0)</f>
        <v>408304.27609773708</v>
      </c>
      <c r="Y212" s="22">
        <f>Target_AM[[#This Row],[PROPORSI]]*VLOOKUP(Target_AM[[#This Row],[NIPNAS]],Target_CC[],COLUMN(K$2)+9,0)</f>
        <v>405325.1709893322</v>
      </c>
      <c r="Z212" s="22">
        <f>Target_AM[[#This Row],[PROPORSI]]*VLOOKUP(Target_AM[[#This Row],[NIPNAS]],Target_CC[],COLUMN(L$2)+9,0)</f>
        <v>382431.93995967205</v>
      </c>
      <c r="AA212" s="22">
        <f>Target_AM[[#This Row],[PROPORSI]]*VLOOKUP(Target_AM[[#This Row],[NIPNAS]],Target_CC[],COLUMN(M$2)+9,0)</f>
        <v>4666882.5</v>
      </c>
      <c r="AB212" s="22">
        <f>Target_AM[[#This Row],[PROPORSI]]*VLOOKUP(Target_AM[[#This Row],[NIPNAS]],Target_CC[],COLUMN(N$2)+9,0)</f>
        <v>1861417.6675745365</v>
      </c>
      <c r="AC212" s="22">
        <f>Target_AM[[#This Row],[PROPORSI]]*VLOOKUP(Target_AM[[#This Row],[NIPNAS]],Target_CC[],COLUMN(O$2)+9,0)</f>
        <v>1893927.9305381814</v>
      </c>
      <c r="AD212" s="22">
        <f>Target_AM[[#This Row],[PROPORSI]]*VLOOKUP(Target_AM[[#This Row],[NIPNAS]],Target_CC[],COLUMN(P$2)+9,0)</f>
        <v>2024844.7656543993</v>
      </c>
      <c r="AE212" s="22">
        <f>Target_AM[[#This Row],[PROPORSI]]*VLOOKUP(Target_AM[[#This Row],[NIPNAS]],Target_CC[],COLUMN(Q$2)+9,0)</f>
        <v>1902647.3439223657</v>
      </c>
      <c r="AF212" s="22">
        <f>Target_AM[[#This Row],[PROPORSI]]*VLOOKUP(Target_AM[[#This Row],[NIPNAS]],Target_CC[],COLUMN(R$2)+9,0)</f>
        <v>1999084.0113179996</v>
      </c>
      <c r="AG212" s="22">
        <f>Target_AM[[#This Row],[PROPORSI]]*VLOOKUP(Target_AM[[#This Row],[NIPNAS]],Target_CC[],COLUMN(S$2)+9,0)</f>
        <v>1972416.0040692303</v>
      </c>
      <c r="AH212" s="22">
        <f>Target_AM[[#This Row],[PROPORSI]]*VLOOKUP(Target_AM[[#This Row],[NIPNAS]],Target_CC[],COLUMN(T$2)+9,0)</f>
        <v>2066770.1270517311</v>
      </c>
      <c r="AI212" s="22">
        <f>Target_AM[[#This Row],[PROPORSI]]*VLOOKUP(Target_AM[[#This Row],[NIPNAS]],Target_CC[],COLUMN(U$2)+9,0)</f>
        <v>2087369.4113853381</v>
      </c>
      <c r="AJ212" s="22">
        <f>Target_AM[[#This Row],[PROPORSI]]*VLOOKUP(Target_AM[[#This Row],[NIPNAS]],Target_CC[],COLUMN(V$2)+9,0)</f>
        <v>2060651.1360693807</v>
      </c>
      <c r="AK212" s="22">
        <f>Target_AM[[#This Row],[PROPORSI]]*VLOOKUP(Target_AM[[#This Row],[NIPNAS]],Target_CC[],COLUMN(W$2)+9,0)</f>
        <v>2102108.2036304204</v>
      </c>
      <c r="AL212" s="22">
        <f>Target_AM[[#This Row],[PROPORSI]]*VLOOKUP(Target_AM[[#This Row],[NIPNAS]],Target_CC[],COLUMN(X$2)+9,0)</f>
        <v>2086770.6192492167</v>
      </c>
      <c r="AM212" s="22">
        <f>Target_AM[[#This Row],[PROPORSI]]*VLOOKUP(Target_AM[[#This Row],[NIPNAS]],Target_CC[],COLUMN(Y$2)+9,0)</f>
        <v>1968907.41875818</v>
      </c>
      <c r="AN212" s="22">
        <f>Target_AM[[#This Row],[PROPORSI]]*VLOOKUP(Target_AM[[#This Row],[NIPNAS]],Target_CC[],COLUMN(Z$2)+9,0)</f>
        <v>24026914.639220983</v>
      </c>
      <c r="AO212" s="22">
        <f>Target_AM[[#This Row],[PROPORSI]]*VLOOKUP(Target_AM[[#This Row],[NIPNAS]],Target_CC[],COLUMN(AA$2)+9,0)</f>
        <v>2222971.2697925232</v>
      </c>
      <c r="AP212" s="22">
        <f>Target_AM[[#This Row],[PROPORSI]]*VLOOKUP(Target_AM[[#This Row],[NIPNAS]],Target_CC[],COLUMN(AB$2)+9,0)</f>
        <v>2261796.1836205684</v>
      </c>
      <c r="AQ212" s="22">
        <f>Target_AM[[#This Row],[PROPORSI]]*VLOOKUP(Target_AM[[#This Row],[NIPNAS]],Target_CC[],COLUMN(AC$2)+9,0)</f>
        <v>2418141.7304933062</v>
      </c>
      <c r="AR212" s="22">
        <f>Target_AM[[#This Row],[PROPORSI]]*VLOOKUP(Target_AM[[#This Row],[NIPNAS]],Target_CC[],COLUMN(AD$2)+9,0)</f>
        <v>2272209.2176108081</v>
      </c>
      <c r="AS212" s="22">
        <f>Target_AM[[#This Row],[PROPORSI]]*VLOOKUP(Target_AM[[#This Row],[NIPNAS]],Target_CC[],COLUMN(AE$2)+9,0)</f>
        <v>2387377.3202400086</v>
      </c>
      <c r="AT212" s="22">
        <f>Target_AM[[#This Row],[PROPORSI]]*VLOOKUP(Target_AM[[#This Row],[NIPNAS]],Target_CC[],COLUMN(AF$2)+9,0)</f>
        <v>2355529.4362485139</v>
      </c>
      <c r="AU212" s="22">
        <f>Target_AM[[#This Row],[PROPORSI]]*VLOOKUP(Target_AM[[#This Row],[NIPNAS]],Target_CC[],COLUMN(AG$2)+9,0)</f>
        <v>2468210.4901733287</v>
      </c>
      <c r="AV212" s="22">
        <f>Target_AM[[#This Row],[PROPORSI]]*VLOOKUP(Target_AM[[#This Row],[NIPNAS]],Target_CC[],COLUMN(AH$2)+9,0)</f>
        <v>2492810.8891324527</v>
      </c>
      <c r="AW212" s="22">
        <f>Target_AM[[#This Row],[PROPORSI]]*VLOOKUP(Target_AM[[#This Row],[NIPNAS]],Target_CC[],COLUMN(AI$2)+9,0)</f>
        <v>2460902.9732249114</v>
      </c>
      <c r="AX212" s="22">
        <f>Target_AM[[#This Row],[PROPORSI]]*VLOOKUP(Target_AM[[#This Row],[NIPNAS]],Target_CC[],COLUMN(AJ$2)+9,0)</f>
        <v>2510412.4797281576</v>
      </c>
      <c r="AY212" s="22">
        <f>Target_AM[[#This Row],[PROPORSI]]*VLOOKUP(Target_AM[[#This Row],[NIPNAS]],Target_CC[],COLUMN(AK$2)+9,0)</f>
        <v>2492095.790238549</v>
      </c>
      <c r="AZ212" s="22">
        <f>Target_AM[[#This Row],[PROPORSI]]*VLOOKUP(Target_AM[[#This Row],[NIPNAS]],Target_CC[],COLUMN(AL$2)+9,0)</f>
        <v>2351339.3587178523</v>
      </c>
      <c r="BA212" s="22">
        <f>Target_AM[[#This Row],[PROPORSI]]*VLOOKUP(Target_AM[[#This Row],[NIPNAS]],Target_CC[],COLUMN(AM$2)+9,0)</f>
        <v>28693797.139220979</v>
      </c>
      <c r="BB212" s="22">
        <f>Target_AM[[#This Row],[PROPORSI]]*VLOOKUP(Target_AM[[#This Row],[NIPNAS]],Target_CC[],COLUMN(AN$2)+9,0)</f>
        <v>4941582.2328302255</v>
      </c>
      <c r="BC212" s="22">
        <f>Target_AM[[#This Row],[PROPORSI]]*VLOOKUP(Target_AM[[#This Row],[NIPNAS]],Target_CC[],COLUMN(AO$2)+9,0)</f>
        <v>5142088.3207596643</v>
      </c>
      <c r="BD212" s="22">
        <f>Target_AM[[#This Row],[PROPORSI]]*VLOOKUP(Target_AM[[#This Row],[NIPNAS]],Target_CC[],COLUMN(AP$2)+9,0)</f>
        <v>5200167.6767443335</v>
      </c>
      <c r="BE212" s="22">
        <f>Target_AM[[#This Row],[PROPORSI]]*VLOOKUP(Target_AM[[#This Row],[NIPNAS]],Target_CC[],COLUMN(AQ$2)+9,0)</f>
        <v>5041400.8835760169</v>
      </c>
      <c r="BF212" s="22">
        <f>Target_AM[[#This Row],[PROPORSI]]*VLOOKUP(Target_AM[[#This Row],[NIPNAS]],Target_CC[],COLUMN(AR$2)+9,0)</f>
        <v>5300908.0587014994</v>
      </c>
      <c r="BG212" s="22">
        <f>Target_AM[[#This Row],[PROPORSI]]*VLOOKUP(Target_AM[[#This Row],[NIPNAS]],Target_CC[],COLUMN(AS$2)+9,0)</f>
        <v>5267931.7796293944</v>
      </c>
      <c r="BH212" s="22">
        <f>Target_AM[[#This Row],[PROPORSI]]*VLOOKUP(Target_AM[[#This Row],[NIPNAS]],Target_CC[],COLUMN(AT$2)+9,0)</f>
        <v>5440025.0052966522</v>
      </c>
      <c r="BI212" s="22">
        <f>Target_AM[[#This Row],[PROPORSI]]*VLOOKUP(Target_AM[[#This Row],[NIPNAS]],Target_CC[],COLUMN(AU$2)+9,0)</f>
        <v>5516503.1293899361</v>
      </c>
      <c r="BJ212" s="22">
        <f>Target_AM[[#This Row],[PROPORSI]]*VLOOKUP(Target_AM[[#This Row],[NIPNAS]],Target_CC[],COLUMN(AV$2)+9,0)</f>
        <v>5430748.8535660813</v>
      </c>
      <c r="BK212" s="22">
        <f>Target_AM[[#This Row],[PROPORSI]]*VLOOKUP(Target_AM[[#This Row],[NIPNAS]],Target_CC[],COLUMN(AW$2)+9,0)</f>
        <v>5523072.6990475263</v>
      </c>
      <c r="BL212" s="22">
        <f>Target_AM[[#This Row],[PROPORSI]]*VLOOKUP(Target_AM[[#This Row],[NIPNAS]],Target_CC[],COLUMN(AX$2)+9,0)</f>
        <v>5624891.6984470263</v>
      </c>
      <c r="BM212" s="22">
        <f>Target_AM[[#This Row],[PROPORSI]]*VLOOKUP(Target_AM[[#This Row],[NIPNAS]],Target_CC[],COLUMN(AY$2)+9,0)</f>
        <v>5484201.4723760169</v>
      </c>
      <c r="BN212" s="22">
        <f>Target_AM[[#This Row],[PROPORSI]]*VLOOKUP(Target_AM[[#This Row],[NIPNAS]],Target_CC[],COLUMN(AZ$2)+9,0)</f>
        <v>63913521.810364373</v>
      </c>
      <c r="BO212" s="22">
        <f>Target_AM[[#This Row],[PROPORSI]]*VLOOKUP(Target_AM[[#This Row],[NIPNAS]],Target_CC[],COLUMN(BA$2)+9,0)</f>
        <v>345600</v>
      </c>
      <c r="BP212" s="22">
        <f>Target_AM[[#This Row],[PROPORSI]]*VLOOKUP(Target_AM[[#This Row],[NIPNAS]],Target_CC[],COLUMN(BB$2)+9,0)</f>
        <v>346060</v>
      </c>
      <c r="BQ212" s="22">
        <f>Target_AM[[#This Row],[PROPORSI]]*VLOOKUP(Target_AM[[#This Row],[NIPNAS]],Target_CC[],COLUMN(BC$2)+9,0)</f>
        <v>348829</v>
      </c>
      <c r="BR212" s="22">
        <f>Target_AM[[#This Row],[PROPORSI]]*VLOOKUP(Target_AM[[#This Row],[NIPNAS]],Target_CC[],COLUMN(BD$2)+9,0)</f>
        <v>345350</v>
      </c>
      <c r="BS212" s="22">
        <f>Target_AM[[#This Row],[PROPORSI]]*VLOOKUP(Target_AM[[#This Row],[NIPNAS]],Target_CC[],COLUMN(BE$2)+9,0)</f>
        <v>345350</v>
      </c>
      <c r="BT212" s="22">
        <f>Target_AM[[#This Row],[PROPORSI]]*VLOOKUP(Target_AM[[#This Row],[NIPNAS]],Target_CC[],COLUMN(BF$2)+9,0)</f>
        <v>345350</v>
      </c>
      <c r="BU212" s="22">
        <f>Target_AM[[#This Row],[PROPORSI]]*VLOOKUP(Target_AM[[#This Row],[NIPNAS]],Target_CC[],COLUMN(BG$2)+9,0)</f>
        <v>345350</v>
      </c>
      <c r="BV212" s="22">
        <f>Target_AM[[#This Row],[PROPORSI]]*VLOOKUP(Target_AM[[#This Row],[NIPNAS]],Target_CC[],COLUMN(BH$2)+9,0)</f>
        <v>345350</v>
      </c>
      <c r="BW212" s="22">
        <f>Target_AM[[#This Row],[PROPORSI]]*VLOOKUP(Target_AM[[#This Row],[NIPNAS]],Target_CC[],COLUMN(BI$2)+9,0)</f>
        <v>345350</v>
      </c>
      <c r="BX212" s="22">
        <f>Target_AM[[#This Row],[PROPORSI]]*VLOOKUP(Target_AM[[#This Row],[NIPNAS]],Target_CC[],COLUMN(BJ$2)+9,0)</f>
        <v>345350</v>
      </c>
      <c r="BY212" s="22">
        <f>Target_AM[[#This Row],[PROPORSI]]*VLOOKUP(Target_AM[[#This Row],[NIPNAS]],Target_CC[],COLUMN(BK$2)+9,0)</f>
        <v>345350</v>
      </c>
      <c r="BZ212" s="22">
        <f>Target_AM[[#This Row],[PROPORSI]]*VLOOKUP(Target_AM[[#This Row],[NIPNAS]],Target_CC[],COLUMN(BL$2)+9,0)</f>
        <v>345350</v>
      </c>
      <c r="CA212" s="22">
        <f>Target_AM[[#This Row],[PROPORSI]]*VLOOKUP(Target_AM[[#This Row],[NIPNAS]],Target_CC[],COLUMN(BM$2)+9,0)</f>
        <v>4148639</v>
      </c>
      <c r="CB212" s="22">
        <f>Target_AM[[#This Row],[PROPORSI]]*VLOOKUP(Target_AM[[#This Row],[NIPNAS]],Target_CC[],COLUMN(BN$2)+9,0)</f>
        <v>0</v>
      </c>
      <c r="CC212" s="22">
        <f>Target_AM[[#This Row],[PROPORSI]]*VLOOKUP(Target_AM[[#This Row],[NIPNAS]],Target_CC[],COLUMN(BO$2)+9,0)</f>
        <v>0</v>
      </c>
      <c r="CD212" s="22">
        <f>Target_AM[[#This Row],[PROPORSI]]*VLOOKUP(Target_AM[[#This Row],[NIPNAS]],Target_CC[],COLUMN(BP$2)+9,0)</f>
        <v>0</v>
      </c>
      <c r="CE212" s="22">
        <f>Target_AM[[#This Row],[PROPORSI]]*VLOOKUP(Target_AM[[#This Row],[NIPNAS]],Target_CC[],COLUMN(BQ$2)+9,0)</f>
        <v>0</v>
      </c>
      <c r="CF212" s="22">
        <f>Target_AM[[#This Row],[PROPORSI]]*VLOOKUP(Target_AM[[#This Row],[NIPNAS]],Target_CC[],COLUMN(BR$2)+9,0)</f>
        <v>0</v>
      </c>
      <c r="CG212" s="22">
        <f>Target_AM[[#This Row],[PROPORSI]]*VLOOKUP(Target_AM[[#This Row],[NIPNAS]],Target_CC[],COLUMN(BS$2)+9,0)</f>
        <v>0</v>
      </c>
      <c r="CH212" s="22">
        <f>Target_AM[[#This Row],[PROPORSI]]*VLOOKUP(Target_AM[[#This Row],[NIPNAS]],Target_CC[],COLUMN(BT$2)+9,0)</f>
        <v>0</v>
      </c>
      <c r="CI212" s="22">
        <f>Target_AM[[#This Row],[PROPORSI]]*VLOOKUP(Target_AM[[#This Row],[NIPNAS]],Target_CC[],COLUMN(BU$2)+9,0)</f>
        <v>0</v>
      </c>
      <c r="CJ212" s="22">
        <f>Target_AM[[#This Row],[PROPORSI]]*VLOOKUP(Target_AM[[#This Row],[NIPNAS]],Target_CC[],COLUMN(BV$2)+9,0)</f>
        <v>0</v>
      </c>
      <c r="CK212" s="22">
        <f>Target_AM[[#This Row],[PROPORSI]]*VLOOKUP(Target_AM[[#This Row],[NIPNAS]],Target_CC[],COLUMN(BW$2)+9,0)</f>
        <v>0</v>
      </c>
      <c r="CL212" s="22">
        <f>Target_AM[[#This Row],[PROPORSI]]*VLOOKUP(Target_AM[[#This Row],[NIPNAS]],Target_CC[],COLUMN(BX$2)+9,0)</f>
        <v>0</v>
      </c>
      <c r="CM212" s="22">
        <f>Target_AM[[#This Row],[PROPORSI]]*VLOOKUP(Target_AM[[#This Row],[NIPNAS]],Target_CC[],COLUMN(BY$2)+9,0)</f>
        <v>0</v>
      </c>
      <c r="CN212" s="22">
        <f>Target_AM[[#This Row],[PROPORSI]]*VLOOKUP(Target_AM[[#This Row],[NIPNAS]],Target_CC[],COLUMN(BZ$2)+9,0)</f>
        <v>0</v>
      </c>
      <c r="CO212" s="22">
        <f>Target_AM[[#This Row],[PROPORSI]]*VLOOKUP(Target_AM[[#This Row],[NIPNAS]],Target_CC[],COLUMN(CA$2)+9,0)</f>
        <v>345600</v>
      </c>
      <c r="CP212" s="22">
        <f>Target_AM[[#This Row],[PROPORSI]]*VLOOKUP(Target_AM[[#This Row],[NIPNAS]],Target_CC[],COLUMN(CB$2)+9,0)</f>
        <v>342850</v>
      </c>
      <c r="CQ212" s="22">
        <f>Target_AM[[#This Row],[PROPORSI]]*VLOOKUP(Target_AM[[#This Row],[NIPNAS]],Target_CC[],COLUMN(CC$2)+9,0)</f>
        <v>345350</v>
      </c>
      <c r="CR212" s="22">
        <f>Target_AM[[#This Row],[PROPORSI]]*VLOOKUP(Target_AM[[#This Row],[NIPNAS]],Target_CC[],COLUMN(CD$2)+9,0)</f>
        <v>345350</v>
      </c>
      <c r="CS212" s="22">
        <f>Target_AM[[#This Row],[PROPORSI]]*VLOOKUP(Target_AM[[#This Row],[NIPNAS]],Target_CC[],COLUMN(CE$2)+9,0)</f>
        <v>345350</v>
      </c>
      <c r="CT212" s="22">
        <f>Target_AM[[#This Row],[PROPORSI]]*VLOOKUP(Target_AM[[#This Row],[NIPNAS]],Target_CC[],COLUMN(CF$2)+9,0)</f>
        <v>345350</v>
      </c>
      <c r="CU212" s="22">
        <f>Target_AM[[#This Row],[PROPORSI]]*VLOOKUP(Target_AM[[#This Row],[NIPNAS]],Target_CC[],COLUMN(CG$2)+9,0)</f>
        <v>345350</v>
      </c>
      <c r="CV212" s="22">
        <f>Target_AM[[#This Row],[PROPORSI]]*VLOOKUP(Target_AM[[#This Row],[NIPNAS]],Target_CC[],COLUMN(CH$2)+9,0)</f>
        <v>345350</v>
      </c>
      <c r="CW212" s="22">
        <f>Target_AM[[#This Row],[PROPORSI]]*VLOOKUP(Target_AM[[#This Row],[NIPNAS]],Target_CC[],COLUMN(CI$2)+9,0)</f>
        <v>345350</v>
      </c>
      <c r="CX212" s="22">
        <f>Target_AM[[#This Row],[PROPORSI]]*VLOOKUP(Target_AM[[#This Row],[NIPNAS]],Target_CC[],COLUMN(CJ$2)+9,0)</f>
        <v>345350</v>
      </c>
      <c r="CY212" s="22">
        <f>Target_AM[[#This Row],[PROPORSI]]*VLOOKUP(Target_AM[[#This Row],[NIPNAS]],Target_CC[],COLUMN(CK$2)+9,0)</f>
        <v>345350</v>
      </c>
      <c r="CZ212" s="22">
        <f>Target_AM[[#This Row],[PROPORSI]]*VLOOKUP(Target_AM[[#This Row],[NIPNAS]],Target_CC[],COLUMN(CL$2)+9,0)</f>
        <v>345350</v>
      </c>
      <c r="DA212" s="22">
        <f>Target_AM[[#This Row],[PROPORSI]]*VLOOKUP(Target_AM[[#This Row],[NIPNAS]],Target_CC[],COLUMN(CM$2)+9,0)</f>
        <v>4141950</v>
      </c>
      <c r="DB212" s="22">
        <f>Target_AM[[#This Row],[PROPORSI]]*VLOOKUP(Target_AM[[#This Row],[NIPNAS]],Target_CC[],COLUMN(CN$2)+9,0)</f>
        <v>0</v>
      </c>
      <c r="DC212" s="22">
        <f>Target_AM[[#This Row],[PROPORSI]]*VLOOKUP(Target_AM[[#This Row],[NIPNAS]],Target_CC[],COLUMN(CO$2)+9,0)</f>
        <v>0</v>
      </c>
      <c r="DD212" s="22">
        <f>Target_AM[[#This Row],[PROPORSI]]*VLOOKUP(Target_AM[[#This Row],[NIPNAS]],Target_CC[],COLUMN(CP$2)+9,0)</f>
        <v>0</v>
      </c>
      <c r="DE212" s="22">
        <f>Target_AM[[#This Row],[PROPORSI]]*VLOOKUP(Target_AM[[#This Row],[NIPNAS]],Target_CC[],COLUMN(CQ$2)+9,0)</f>
        <v>0</v>
      </c>
      <c r="DF212" s="22">
        <f>Target_AM[[#This Row],[PROPORSI]]*VLOOKUP(Target_AM[[#This Row],[NIPNAS]],Target_CC[],COLUMN(CR$2)+9,0)</f>
        <v>0</v>
      </c>
      <c r="DG212" s="22">
        <f>Target_AM[[#This Row],[PROPORSI]]*VLOOKUP(Target_AM[[#This Row],[NIPNAS]],Target_CC[],COLUMN(CS$2)+9,0)</f>
        <v>0</v>
      </c>
      <c r="DH212" s="22">
        <f>Target_AM[[#This Row],[PROPORSI]]*VLOOKUP(Target_AM[[#This Row],[NIPNAS]],Target_CC[],COLUMN(CT$2)+9,0)</f>
        <v>0</v>
      </c>
      <c r="DI212" s="22">
        <f>Target_AM[[#This Row],[PROPORSI]]*VLOOKUP(Target_AM[[#This Row],[NIPNAS]],Target_CC[],COLUMN(CU$2)+9,0)</f>
        <v>0</v>
      </c>
      <c r="DJ212" s="22">
        <f>Target_AM[[#This Row],[PROPORSI]]*VLOOKUP(Target_AM[[#This Row],[NIPNAS]],Target_CC[],COLUMN(CV$2)+9,0)</f>
        <v>0</v>
      </c>
      <c r="DK212" s="22">
        <f>Target_AM[[#This Row],[PROPORSI]]*VLOOKUP(Target_AM[[#This Row],[NIPNAS]],Target_CC[],COLUMN(CW$2)+9,0)</f>
        <v>0</v>
      </c>
      <c r="DL212" s="22">
        <f>Target_AM[[#This Row],[PROPORSI]]*VLOOKUP(Target_AM[[#This Row],[NIPNAS]],Target_CC[],COLUMN(CX$2)+9,0)</f>
        <v>0</v>
      </c>
      <c r="DM212" s="22">
        <f>Target_AM[[#This Row],[PROPORSI]]*VLOOKUP(Target_AM[[#This Row],[NIPNAS]],Target_CC[],COLUMN(CY$2)+9,0)</f>
        <v>0</v>
      </c>
      <c r="DN212" s="22">
        <f>Target_AM[[#This Row],[PROPORSI]]*VLOOKUP(Target_AM[[#This Row],[NIPNAS]],Target_CC[],COLUMN(CZ$2)+9,0)</f>
        <v>0</v>
      </c>
      <c r="DO212" s="22">
        <f>Target_AM[[#This Row],[PROPORSI]]*VLOOKUP(Target_AM[[#This Row],[NIPNAS]],Target_CC[],COLUMN(DA$2)+9,0)</f>
        <v>0</v>
      </c>
      <c r="DP212" s="22">
        <f>Target_AM[[#This Row],[PROPORSI]]*VLOOKUP(Target_AM[[#This Row],[NIPNAS]],Target_CC[],COLUMN(DB$2)+9,0)</f>
        <v>0</v>
      </c>
      <c r="DQ212" s="22">
        <f>Target_AM[[#This Row],[PROPORSI]]*VLOOKUP(Target_AM[[#This Row],[NIPNAS]],Target_CC[],COLUMN(DC$2)+9,0)</f>
        <v>0</v>
      </c>
      <c r="DR212" s="22">
        <f>Target_AM[[#This Row],[PROPORSI]]*VLOOKUP(Target_AM[[#This Row],[NIPNAS]],Target_CC[],COLUMN(DD$2)+9,0)</f>
        <v>0</v>
      </c>
      <c r="DS212" s="22">
        <f>Target_AM[[#This Row],[PROPORSI]]*VLOOKUP(Target_AM[[#This Row],[NIPNAS]],Target_CC[],COLUMN(DE$2)+9,0)</f>
        <v>0</v>
      </c>
      <c r="DT212" s="22">
        <f>Target_AM[[#This Row],[PROPORSI]]*VLOOKUP(Target_AM[[#This Row],[NIPNAS]],Target_CC[],COLUMN(DF$2)+9,0)</f>
        <v>0</v>
      </c>
      <c r="DU212" s="22">
        <f>Target_AM[[#This Row],[PROPORSI]]*VLOOKUP(Target_AM[[#This Row],[NIPNAS]],Target_CC[],COLUMN(DG$2)+9,0)</f>
        <v>0</v>
      </c>
      <c r="DV212" s="22">
        <f>Target_AM[[#This Row],[PROPORSI]]*VLOOKUP(Target_AM[[#This Row],[NIPNAS]],Target_CC[],COLUMN(DH$2)+9,0)</f>
        <v>0</v>
      </c>
      <c r="DW212" s="22">
        <f>Target_AM[[#This Row],[PROPORSI]]*VLOOKUP(Target_AM[[#This Row],[NIPNAS]],Target_CC[],COLUMN(DI$2)+9,0)</f>
        <v>0</v>
      </c>
      <c r="DX212" s="22">
        <f>Target_AM[[#This Row],[PROPORSI]]*VLOOKUP(Target_AM[[#This Row],[NIPNAS]],Target_CC[],COLUMN(DJ$2)+9,0)</f>
        <v>0</v>
      </c>
      <c r="DY212" s="22">
        <f>Target_AM[[#This Row],[PROPORSI]]*VLOOKUP(Target_AM[[#This Row],[NIPNAS]],Target_CC[],COLUMN(DK$2)+9,0)</f>
        <v>0</v>
      </c>
      <c r="DZ212" s="22">
        <f>Target_AM[[#This Row],[PROPORSI]]*VLOOKUP(Target_AM[[#This Row],[NIPNAS]],Target_CC[],COLUMN(DL$2)+9,0)</f>
        <v>0</v>
      </c>
      <c r="EA212" s="22">
        <f>Target_AM[[#This Row],[PROPORSI]]*VLOOKUP(Target_AM[[#This Row],[NIPNAS]],Target_CC[],COLUMN(DM$2)+9,0)</f>
        <v>0</v>
      </c>
    </row>
    <row r="213" spans="2:131" x14ac:dyDescent="0.3">
      <c r="B213">
        <v>980067</v>
      </c>
      <c r="C213" t="s">
        <v>1073</v>
      </c>
      <c r="D213">
        <v>1</v>
      </c>
      <c r="E213" s="8">
        <v>45658</v>
      </c>
      <c r="F213">
        <v>19538180</v>
      </c>
      <c r="G213" t="s">
        <v>297</v>
      </c>
      <c r="J213" t="s">
        <v>300</v>
      </c>
      <c r="K213" t="s">
        <v>25</v>
      </c>
      <c r="L213" t="s">
        <v>159</v>
      </c>
      <c r="M213" t="s">
        <v>29</v>
      </c>
      <c r="N213" s="23">
        <f>Target_AM[[#This Row],[PROPORSI]]*VLOOKUP(Target_AM[[#This Row],[NIPNAS]],Target_CC[],9,0)</f>
        <v>23174687.887916531</v>
      </c>
      <c r="O213" s="22">
        <f>Target_AM[[#This Row],[PROPORSI]]*VLOOKUP(Target_AM[[#This Row],[NIPNAS]],Target_CC[],COLUMN(A$2)+9,0)</f>
        <v>0</v>
      </c>
      <c r="P213" s="22">
        <f>Target_AM[[#This Row],[PROPORSI]]*VLOOKUP(Target_AM[[#This Row],[NIPNAS]],Target_CC[],COLUMN(B$2)+9,0)</f>
        <v>0</v>
      </c>
      <c r="Q213" s="22">
        <f>Target_AM[[#This Row],[PROPORSI]]*VLOOKUP(Target_AM[[#This Row],[NIPNAS]],Target_CC[],COLUMN(C$2)+9,0)</f>
        <v>0</v>
      </c>
      <c r="R213" s="22">
        <f>Target_AM[[#This Row],[PROPORSI]]*VLOOKUP(Target_AM[[#This Row],[NIPNAS]],Target_CC[],COLUMN(D$2)+9,0)</f>
        <v>0</v>
      </c>
      <c r="S213" s="22">
        <f>Target_AM[[#This Row],[PROPORSI]]*VLOOKUP(Target_AM[[#This Row],[NIPNAS]],Target_CC[],COLUMN(E$2)+9,0)</f>
        <v>0</v>
      </c>
      <c r="T213" s="22">
        <f>Target_AM[[#This Row],[PROPORSI]]*VLOOKUP(Target_AM[[#This Row],[NIPNAS]],Target_CC[],COLUMN(F$2)+9,0)</f>
        <v>0</v>
      </c>
      <c r="U213" s="22">
        <f>Target_AM[[#This Row],[PROPORSI]]*VLOOKUP(Target_AM[[#This Row],[NIPNAS]],Target_CC[],COLUMN(G$2)+9,0)</f>
        <v>0</v>
      </c>
      <c r="V213" s="22">
        <f>Target_AM[[#This Row],[PROPORSI]]*VLOOKUP(Target_AM[[#This Row],[NIPNAS]],Target_CC[],COLUMN(H$2)+9,0)</f>
        <v>0</v>
      </c>
      <c r="W213" s="22">
        <f>Target_AM[[#This Row],[PROPORSI]]*VLOOKUP(Target_AM[[#This Row],[NIPNAS]],Target_CC[],COLUMN(I$2)+9,0)</f>
        <v>0</v>
      </c>
      <c r="X213" s="22">
        <f>Target_AM[[#This Row],[PROPORSI]]*VLOOKUP(Target_AM[[#This Row],[NIPNAS]],Target_CC[],COLUMN(J$2)+9,0)</f>
        <v>0</v>
      </c>
      <c r="Y213" s="22">
        <f>Target_AM[[#This Row],[PROPORSI]]*VLOOKUP(Target_AM[[#This Row],[NIPNAS]],Target_CC[],COLUMN(K$2)+9,0)</f>
        <v>0</v>
      </c>
      <c r="Z213" s="22">
        <f>Target_AM[[#This Row],[PROPORSI]]*VLOOKUP(Target_AM[[#This Row],[NIPNAS]],Target_CC[],COLUMN(L$2)+9,0)</f>
        <v>0</v>
      </c>
      <c r="AA213" s="22">
        <f>Target_AM[[#This Row],[PROPORSI]]*VLOOKUP(Target_AM[[#This Row],[NIPNAS]],Target_CC[],COLUMN(M$2)+9,0)</f>
        <v>0</v>
      </c>
      <c r="AB213" s="22">
        <f>Target_AM[[#This Row],[PROPORSI]]*VLOOKUP(Target_AM[[#This Row],[NIPNAS]],Target_CC[],COLUMN(N$2)+9,0)</f>
        <v>1818835.7038306489</v>
      </c>
      <c r="AC213" s="22">
        <f>Target_AM[[#This Row],[PROPORSI]]*VLOOKUP(Target_AM[[#This Row],[NIPNAS]],Target_CC[],COLUMN(O$2)+9,0)</f>
        <v>1850602.2589940848</v>
      </c>
      <c r="AD213" s="22">
        <f>Target_AM[[#This Row],[PROPORSI]]*VLOOKUP(Target_AM[[#This Row],[NIPNAS]],Target_CC[],COLUMN(P$2)+9,0)</f>
        <v>1978524.2284100929</v>
      </c>
      <c r="AE213" s="22">
        <f>Target_AM[[#This Row],[PROPORSI]]*VLOOKUP(Target_AM[[#This Row],[NIPNAS]],Target_CC[],COLUMN(Q$2)+9,0)</f>
        <v>1859122.2062664656</v>
      </c>
      <c r="AF213" s="22">
        <f>Target_AM[[#This Row],[PROPORSI]]*VLOOKUP(Target_AM[[#This Row],[NIPNAS]],Target_CC[],COLUMN(R$2)+9,0)</f>
        <v>1953352.7794865922</v>
      </c>
      <c r="AG213" s="22">
        <f>Target_AM[[#This Row],[PROPORSI]]*VLOOKUP(Target_AM[[#This Row],[NIPNAS]],Target_CC[],COLUMN(S$2)+9,0)</f>
        <v>1927294.8320527535</v>
      </c>
      <c r="AH213" s="22">
        <f>Target_AM[[#This Row],[PROPORSI]]*VLOOKUP(Target_AM[[#This Row],[NIPNAS]],Target_CC[],COLUMN(T$2)+9,0)</f>
        <v>2019490.5013394954</v>
      </c>
      <c r="AI213" s="22">
        <f>Target_AM[[#This Row],[PROPORSI]]*VLOOKUP(Target_AM[[#This Row],[NIPNAS]],Target_CC[],COLUMN(U$2)+9,0)</f>
        <v>2039618.5545281942</v>
      </c>
      <c r="AJ213" s="22">
        <f>Target_AM[[#This Row],[PROPORSI]]*VLOOKUP(Target_AM[[#This Row],[NIPNAS]],Target_CC[],COLUMN(V$2)+9,0)</f>
        <v>2013511.488964149</v>
      </c>
      <c r="AK213" s="22">
        <f>Target_AM[[#This Row],[PROPORSI]]*VLOOKUP(Target_AM[[#This Row],[NIPNAS]],Target_CC[],COLUMN(W$2)+9,0)</f>
        <v>2054020.1807906269</v>
      </c>
      <c r="AL213" s="22">
        <f>Target_AM[[#This Row],[PROPORSI]]*VLOOKUP(Target_AM[[#This Row],[NIPNAS]],Target_CC[],COLUMN(X$2)+9,0)</f>
        <v>2039033.4604166884</v>
      </c>
      <c r="AM213" s="22">
        <f>Target_AM[[#This Row],[PROPORSI]]*VLOOKUP(Target_AM[[#This Row],[NIPNAS]],Target_CC[],COLUMN(Y$2)+9,0)</f>
        <v>1923866.5094657068</v>
      </c>
      <c r="AN213" s="22">
        <f>Target_AM[[#This Row],[PROPORSI]]*VLOOKUP(Target_AM[[#This Row],[NIPNAS]],Target_CC[],COLUMN(Z$2)+9,0)</f>
        <v>23477272.704545498</v>
      </c>
      <c r="AO213" s="22">
        <f>Target_AM[[#This Row],[PROPORSI]]*VLOOKUP(Target_AM[[#This Row],[NIPNAS]],Target_CC[],COLUMN(AA$2)+9,0)</f>
        <v>1818835.7038306489</v>
      </c>
      <c r="AP213" s="22">
        <f>Target_AM[[#This Row],[PROPORSI]]*VLOOKUP(Target_AM[[#This Row],[NIPNAS]],Target_CC[],COLUMN(AB$2)+9,0)</f>
        <v>1850602.2589940848</v>
      </c>
      <c r="AQ213" s="22">
        <f>Target_AM[[#This Row],[PROPORSI]]*VLOOKUP(Target_AM[[#This Row],[NIPNAS]],Target_CC[],COLUMN(AC$2)+9,0)</f>
        <v>1978524.2284100929</v>
      </c>
      <c r="AR213" s="22">
        <f>Target_AM[[#This Row],[PROPORSI]]*VLOOKUP(Target_AM[[#This Row],[NIPNAS]],Target_CC[],COLUMN(AD$2)+9,0)</f>
        <v>1859122.2062664656</v>
      </c>
      <c r="AS213" s="22">
        <f>Target_AM[[#This Row],[PROPORSI]]*VLOOKUP(Target_AM[[#This Row],[NIPNAS]],Target_CC[],COLUMN(AE$2)+9,0)</f>
        <v>1953352.7794865922</v>
      </c>
      <c r="AT213" s="22">
        <f>Target_AM[[#This Row],[PROPORSI]]*VLOOKUP(Target_AM[[#This Row],[NIPNAS]],Target_CC[],COLUMN(AF$2)+9,0)</f>
        <v>1927294.8320527535</v>
      </c>
      <c r="AU213" s="22">
        <f>Target_AM[[#This Row],[PROPORSI]]*VLOOKUP(Target_AM[[#This Row],[NIPNAS]],Target_CC[],COLUMN(AG$2)+9,0)</f>
        <v>2019490.5013394954</v>
      </c>
      <c r="AV213" s="22">
        <f>Target_AM[[#This Row],[PROPORSI]]*VLOOKUP(Target_AM[[#This Row],[NIPNAS]],Target_CC[],COLUMN(AH$2)+9,0)</f>
        <v>2039618.5545281942</v>
      </c>
      <c r="AW213" s="22">
        <f>Target_AM[[#This Row],[PROPORSI]]*VLOOKUP(Target_AM[[#This Row],[NIPNAS]],Target_CC[],COLUMN(AI$2)+9,0)</f>
        <v>2013511.488964149</v>
      </c>
      <c r="AX213" s="22">
        <f>Target_AM[[#This Row],[PROPORSI]]*VLOOKUP(Target_AM[[#This Row],[NIPNAS]],Target_CC[],COLUMN(AJ$2)+9,0)</f>
        <v>2054020.1807906269</v>
      </c>
      <c r="AY213" s="22">
        <f>Target_AM[[#This Row],[PROPORSI]]*VLOOKUP(Target_AM[[#This Row],[NIPNAS]],Target_CC[],COLUMN(AK$2)+9,0)</f>
        <v>2039033.4604166884</v>
      </c>
      <c r="AZ213" s="22">
        <f>Target_AM[[#This Row],[PROPORSI]]*VLOOKUP(Target_AM[[#This Row],[NIPNAS]],Target_CC[],COLUMN(AL$2)+9,0)</f>
        <v>1923866.5094657068</v>
      </c>
      <c r="BA213" s="22">
        <f>Target_AM[[#This Row],[PROPORSI]]*VLOOKUP(Target_AM[[#This Row],[NIPNAS]],Target_CC[],COLUMN(AM$2)+9,0)</f>
        <v>23477272.704545498</v>
      </c>
      <c r="BB213" s="22">
        <f>Target_AM[[#This Row],[PROPORSI]]*VLOOKUP(Target_AM[[#This Row],[NIPNAS]],Target_CC[],COLUMN(AN$2)+9,0)</f>
        <v>4941582.2328302255</v>
      </c>
      <c r="BC213" s="22">
        <f>Target_AM[[#This Row],[PROPORSI]]*VLOOKUP(Target_AM[[#This Row],[NIPNAS]],Target_CC[],COLUMN(AO$2)+9,0)</f>
        <v>5142088.3207596643</v>
      </c>
      <c r="BD213" s="22">
        <f>Target_AM[[#This Row],[PROPORSI]]*VLOOKUP(Target_AM[[#This Row],[NIPNAS]],Target_CC[],COLUMN(AP$2)+9,0)</f>
        <v>5200167.6767443335</v>
      </c>
      <c r="BE213" s="22">
        <f>Target_AM[[#This Row],[PROPORSI]]*VLOOKUP(Target_AM[[#This Row],[NIPNAS]],Target_CC[],COLUMN(AQ$2)+9,0)</f>
        <v>5041400.8835760169</v>
      </c>
      <c r="BF213" s="22">
        <f>Target_AM[[#This Row],[PROPORSI]]*VLOOKUP(Target_AM[[#This Row],[NIPNAS]],Target_CC[],COLUMN(AR$2)+9,0)</f>
        <v>5300908.0587014994</v>
      </c>
      <c r="BG213" s="22">
        <f>Target_AM[[#This Row],[PROPORSI]]*VLOOKUP(Target_AM[[#This Row],[NIPNAS]],Target_CC[],COLUMN(AS$2)+9,0)</f>
        <v>5267931.7796293944</v>
      </c>
      <c r="BH213" s="22">
        <f>Target_AM[[#This Row],[PROPORSI]]*VLOOKUP(Target_AM[[#This Row],[NIPNAS]],Target_CC[],COLUMN(AT$2)+9,0)</f>
        <v>5440025.0052966522</v>
      </c>
      <c r="BI213" s="22">
        <f>Target_AM[[#This Row],[PROPORSI]]*VLOOKUP(Target_AM[[#This Row],[NIPNAS]],Target_CC[],COLUMN(AU$2)+9,0)</f>
        <v>5516503.1293899361</v>
      </c>
      <c r="BJ213" s="22">
        <f>Target_AM[[#This Row],[PROPORSI]]*VLOOKUP(Target_AM[[#This Row],[NIPNAS]],Target_CC[],COLUMN(AV$2)+9,0)</f>
        <v>5430748.8535660813</v>
      </c>
      <c r="BK213" s="22">
        <f>Target_AM[[#This Row],[PROPORSI]]*VLOOKUP(Target_AM[[#This Row],[NIPNAS]],Target_CC[],COLUMN(AW$2)+9,0)</f>
        <v>5523072.6990475263</v>
      </c>
      <c r="BL213" s="22">
        <f>Target_AM[[#This Row],[PROPORSI]]*VLOOKUP(Target_AM[[#This Row],[NIPNAS]],Target_CC[],COLUMN(AX$2)+9,0)</f>
        <v>5624891.6984470263</v>
      </c>
      <c r="BM213" s="22">
        <f>Target_AM[[#This Row],[PROPORSI]]*VLOOKUP(Target_AM[[#This Row],[NIPNAS]],Target_CC[],COLUMN(AY$2)+9,0)</f>
        <v>5484201.4723760169</v>
      </c>
      <c r="BN213" s="22">
        <f>Target_AM[[#This Row],[PROPORSI]]*VLOOKUP(Target_AM[[#This Row],[NIPNAS]],Target_CC[],COLUMN(AZ$2)+9,0)</f>
        <v>63913521.810364373</v>
      </c>
      <c r="BO213" s="22">
        <f>Target_AM[[#This Row],[PROPORSI]]*VLOOKUP(Target_AM[[#This Row],[NIPNAS]],Target_CC[],COLUMN(BA$2)+9,0)</f>
        <v>0</v>
      </c>
      <c r="BP213" s="22">
        <f>Target_AM[[#This Row],[PROPORSI]]*VLOOKUP(Target_AM[[#This Row],[NIPNAS]],Target_CC[],COLUMN(BB$2)+9,0)</f>
        <v>0</v>
      </c>
      <c r="BQ213" s="22">
        <f>Target_AM[[#This Row],[PROPORSI]]*VLOOKUP(Target_AM[[#This Row],[NIPNAS]],Target_CC[],COLUMN(BC$2)+9,0)</f>
        <v>0</v>
      </c>
      <c r="BR213" s="22">
        <f>Target_AM[[#This Row],[PROPORSI]]*VLOOKUP(Target_AM[[#This Row],[NIPNAS]],Target_CC[],COLUMN(BD$2)+9,0)</f>
        <v>0</v>
      </c>
      <c r="BS213" s="22">
        <f>Target_AM[[#This Row],[PROPORSI]]*VLOOKUP(Target_AM[[#This Row],[NIPNAS]],Target_CC[],COLUMN(BE$2)+9,0)</f>
        <v>0</v>
      </c>
      <c r="BT213" s="22">
        <f>Target_AM[[#This Row],[PROPORSI]]*VLOOKUP(Target_AM[[#This Row],[NIPNAS]],Target_CC[],COLUMN(BF$2)+9,0)</f>
        <v>0</v>
      </c>
      <c r="BU213" s="22">
        <f>Target_AM[[#This Row],[PROPORSI]]*VLOOKUP(Target_AM[[#This Row],[NIPNAS]],Target_CC[],COLUMN(BG$2)+9,0)</f>
        <v>0</v>
      </c>
      <c r="BV213" s="22">
        <f>Target_AM[[#This Row],[PROPORSI]]*VLOOKUP(Target_AM[[#This Row],[NIPNAS]],Target_CC[],COLUMN(BH$2)+9,0)</f>
        <v>0</v>
      </c>
      <c r="BW213" s="22">
        <f>Target_AM[[#This Row],[PROPORSI]]*VLOOKUP(Target_AM[[#This Row],[NIPNAS]],Target_CC[],COLUMN(BI$2)+9,0)</f>
        <v>0</v>
      </c>
      <c r="BX213" s="22">
        <f>Target_AM[[#This Row],[PROPORSI]]*VLOOKUP(Target_AM[[#This Row],[NIPNAS]],Target_CC[],COLUMN(BJ$2)+9,0)</f>
        <v>0</v>
      </c>
      <c r="BY213" s="22">
        <f>Target_AM[[#This Row],[PROPORSI]]*VLOOKUP(Target_AM[[#This Row],[NIPNAS]],Target_CC[],COLUMN(BK$2)+9,0)</f>
        <v>0</v>
      </c>
      <c r="BZ213" s="22">
        <f>Target_AM[[#This Row],[PROPORSI]]*VLOOKUP(Target_AM[[#This Row],[NIPNAS]],Target_CC[],COLUMN(BL$2)+9,0)</f>
        <v>0</v>
      </c>
      <c r="CA213" s="22">
        <f>Target_AM[[#This Row],[PROPORSI]]*VLOOKUP(Target_AM[[#This Row],[NIPNAS]],Target_CC[],COLUMN(BM$2)+9,0)</f>
        <v>0</v>
      </c>
      <c r="CB213" s="22">
        <f>Target_AM[[#This Row],[PROPORSI]]*VLOOKUP(Target_AM[[#This Row],[NIPNAS]],Target_CC[],COLUMN(BN$2)+9,0)</f>
        <v>0</v>
      </c>
      <c r="CC213" s="22">
        <f>Target_AM[[#This Row],[PROPORSI]]*VLOOKUP(Target_AM[[#This Row],[NIPNAS]],Target_CC[],COLUMN(BO$2)+9,0)</f>
        <v>0</v>
      </c>
      <c r="CD213" s="22">
        <f>Target_AM[[#This Row],[PROPORSI]]*VLOOKUP(Target_AM[[#This Row],[NIPNAS]],Target_CC[],COLUMN(BP$2)+9,0)</f>
        <v>0</v>
      </c>
      <c r="CE213" s="22">
        <f>Target_AM[[#This Row],[PROPORSI]]*VLOOKUP(Target_AM[[#This Row],[NIPNAS]],Target_CC[],COLUMN(BQ$2)+9,0)</f>
        <v>0</v>
      </c>
      <c r="CF213" s="22">
        <f>Target_AM[[#This Row],[PROPORSI]]*VLOOKUP(Target_AM[[#This Row],[NIPNAS]],Target_CC[],COLUMN(BR$2)+9,0)</f>
        <v>0</v>
      </c>
      <c r="CG213" s="22">
        <f>Target_AM[[#This Row],[PROPORSI]]*VLOOKUP(Target_AM[[#This Row],[NIPNAS]],Target_CC[],COLUMN(BS$2)+9,0)</f>
        <v>0</v>
      </c>
      <c r="CH213" s="22">
        <f>Target_AM[[#This Row],[PROPORSI]]*VLOOKUP(Target_AM[[#This Row],[NIPNAS]],Target_CC[],COLUMN(BT$2)+9,0)</f>
        <v>0</v>
      </c>
      <c r="CI213" s="22">
        <f>Target_AM[[#This Row],[PROPORSI]]*VLOOKUP(Target_AM[[#This Row],[NIPNAS]],Target_CC[],COLUMN(BU$2)+9,0)</f>
        <v>0</v>
      </c>
      <c r="CJ213" s="22">
        <f>Target_AM[[#This Row],[PROPORSI]]*VLOOKUP(Target_AM[[#This Row],[NIPNAS]],Target_CC[],COLUMN(BV$2)+9,0)</f>
        <v>0</v>
      </c>
      <c r="CK213" s="22">
        <f>Target_AM[[#This Row],[PROPORSI]]*VLOOKUP(Target_AM[[#This Row],[NIPNAS]],Target_CC[],COLUMN(BW$2)+9,0)</f>
        <v>0</v>
      </c>
      <c r="CL213" s="22">
        <f>Target_AM[[#This Row],[PROPORSI]]*VLOOKUP(Target_AM[[#This Row],[NIPNAS]],Target_CC[],COLUMN(BX$2)+9,0)</f>
        <v>0</v>
      </c>
      <c r="CM213" s="22">
        <f>Target_AM[[#This Row],[PROPORSI]]*VLOOKUP(Target_AM[[#This Row],[NIPNAS]],Target_CC[],COLUMN(BY$2)+9,0)</f>
        <v>0</v>
      </c>
      <c r="CN213" s="22">
        <f>Target_AM[[#This Row],[PROPORSI]]*VLOOKUP(Target_AM[[#This Row],[NIPNAS]],Target_CC[],COLUMN(BZ$2)+9,0)</f>
        <v>0</v>
      </c>
      <c r="CO213" s="22">
        <f>Target_AM[[#This Row],[PROPORSI]]*VLOOKUP(Target_AM[[#This Row],[NIPNAS]],Target_CC[],COLUMN(CA$2)+9,0)</f>
        <v>0</v>
      </c>
      <c r="CP213" s="22">
        <f>Target_AM[[#This Row],[PROPORSI]]*VLOOKUP(Target_AM[[#This Row],[NIPNAS]],Target_CC[],COLUMN(CB$2)+9,0)</f>
        <v>0</v>
      </c>
      <c r="CQ213" s="22">
        <f>Target_AM[[#This Row],[PROPORSI]]*VLOOKUP(Target_AM[[#This Row],[NIPNAS]],Target_CC[],COLUMN(CC$2)+9,0)</f>
        <v>0</v>
      </c>
      <c r="CR213" s="22">
        <f>Target_AM[[#This Row],[PROPORSI]]*VLOOKUP(Target_AM[[#This Row],[NIPNAS]],Target_CC[],COLUMN(CD$2)+9,0)</f>
        <v>0</v>
      </c>
      <c r="CS213" s="22">
        <f>Target_AM[[#This Row],[PROPORSI]]*VLOOKUP(Target_AM[[#This Row],[NIPNAS]],Target_CC[],COLUMN(CE$2)+9,0)</f>
        <v>0</v>
      </c>
      <c r="CT213" s="22">
        <f>Target_AM[[#This Row],[PROPORSI]]*VLOOKUP(Target_AM[[#This Row],[NIPNAS]],Target_CC[],COLUMN(CF$2)+9,0)</f>
        <v>0</v>
      </c>
      <c r="CU213" s="22">
        <f>Target_AM[[#This Row],[PROPORSI]]*VLOOKUP(Target_AM[[#This Row],[NIPNAS]],Target_CC[],COLUMN(CG$2)+9,0)</f>
        <v>0</v>
      </c>
      <c r="CV213" s="22">
        <f>Target_AM[[#This Row],[PROPORSI]]*VLOOKUP(Target_AM[[#This Row],[NIPNAS]],Target_CC[],COLUMN(CH$2)+9,0)</f>
        <v>0</v>
      </c>
      <c r="CW213" s="22">
        <f>Target_AM[[#This Row],[PROPORSI]]*VLOOKUP(Target_AM[[#This Row],[NIPNAS]],Target_CC[],COLUMN(CI$2)+9,0)</f>
        <v>0</v>
      </c>
      <c r="CX213" s="22">
        <f>Target_AM[[#This Row],[PROPORSI]]*VLOOKUP(Target_AM[[#This Row],[NIPNAS]],Target_CC[],COLUMN(CJ$2)+9,0)</f>
        <v>0</v>
      </c>
      <c r="CY213" s="22">
        <f>Target_AM[[#This Row],[PROPORSI]]*VLOOKUP(Target_AM[[#This Row],[NIPNAS]],Target_CC[],COLUMN(CK$2)+9,0)</f>
        <v>0</v>
      </c>
      <c r="CZ213" s="22">
        <f>Target_AM[[#This Row],[PROPORSI]]*VLOOKUP(Target_AM[[#This Row],[NIPNAS]],Target_CC[],COLUMN(CL$2)+9,0)</f>
        <v>0</v>
      </c>
      <c r="DA213" s="22">
        <f>Target_AM[[#This Row],[PROPORSI]]*VLOOKUP(Target_AM[[#This Row],[NIPNAS]],Target_CC[],COLUMN(CM$2)+9,0)</f>
        <v>0</v>
      </c>
      <c r="DB213" s="22">
        <f>Target_AM[[#This Row],[PROPORSI]]*VLOOKUP(Target_AM[[#This Row],[NIPNAS]],Target_CC[],COLUMN(CN$2)+9,0)</f>
        <v>0</v>
      </c>
      <c r="DC213" s="22">
        <f>Target_AM[[#This Row],[PROPORSI]]*VLOOKUP(Target_AM[[#This Row],[NIPNAS]],Target_CC[],COLUMN(CO$2)+9,0)</f>
        <v>0</v>
      </c>
      <c r="DD213" s="22">
        <f>Target_AM[[#This Row],[PROPORSI]]*VLOOKUP(Target_AM[[#This Row],[NIPNAS]],Target_CC[],COLUMN(CP$2)+9,0)</f>
        <v>0</v>
      </c>
      <c r="DE213" s="22">
        <f>Target_AM[[#This Row],[PROPORSI]]*VLOOKUP(Target_AM[[#This Row],[NIPNAS]],Target_CC[],COLUMN(CQ$2)+9,0)</f>
        <v>0</v>
      </c>
      <c r="DF213" s="22">
        <f>Target_AM[[#This Row],[PROPORSI]]*VLOOKUP(Target_AM[[#This Row],[NIPNAS]],Target_CC[],COLUMN(CR$2)+9,0)</f>
        <v>0</v>
      </c>
      <c r="DG213" s="22">
        <f>Target_AM[[#This Row],[PROPORSI]]*VLOOKUP(Target_AM[[#This Row],[NIPNAS]],Target_CC[],COLUMN(CS$2)+9,0)</f>
        <v>0</v>
      </c>
      <c r="DH213" s="22">
        <f>Target_AM[[#This Row],[PROPORSI]]*VLOOKUP(Target_AM[[#This Row],[NIPNAS]],Target_CC[],COLUMN(CT$2)+9,0)</f>
        <v>0</v>
      </c>
      <c r="DI213" s="22">
        <f>Target_AM[[#This Row],[PROPORSI]]*VLOOKUP(Target_AM[[#This Row],[NIPNAS]],Target_CC[],COLUMN(CU$2)+9,0)</f>
        <v>0</v>
      </c>
      <c r="DJ213" s="22">
        <f>Target_AM[[#This Row],[PROPORSI]]*VLOOKUP(Target_AM[[#This Row],[NIPNAS]],Target_CC[],COLUMN(CV$2)+9,0)</f>
        <v>0</v>
      </c>
      <c r="DK213" s="22">
        <f>Target_AM[[#This Row],[PROPORSI]]*VLOOKUP(Target_AM[[#This Row],[NIPNAS]],Target_CC[],COLUMN(CW$2)+9,0)</f>
        <v>0</v>
      </c>
      <c r="DL213" s="22">
        <f>Target_AM[[#This Row],[PROPORSI]]*VLOOKUP(Target_AM[[#This Row],[NIPNAS]],Target_CC[],COLUMN(CX$2)+9,0)</f>
        <v>0</v>
      </c>
      <c r="DM213" s="22">
        <f>Target_AM[[#This Row],[PROPORSI]]*VLOOKUP(Target_AM[[#This Row],[NIPNAS]],Target_CC[],COLUMN(CY$2)+9,0)</f>
        <v>0</v>
      </c>
      <c r="DN213" s="22">
        <f>Target_AM[[#This Row],[PROPORSI]]*VLOOKUP(Target_AM[[#This Row],[NIPNAS]],Target_CC[],COLUMN(CZ$2)+9,0)</f>
        <v>0</v>
      </c>
      <c r="DO213" s="22">
        <f>Target_AM[[#This Row],[PROPORSI]]*VLOOKUP(Target_AM[[#This Row],[NIPNAS]],Target_CC[],COLUMN(DA$2)+9,0)</f>
        <v>0</v>
      </c>
      <c r="DP213" s="22">
        <f>Target_AM[[#This Row],[PROPORSI]]*VLOOKUP(Target_AM[[#This Row],[NIPNAS]],Target_CC[],COLUMN(DB$2)+9,0)</f>
        <v>0</v>
      </c>
      <c r="DQ213" s="22">
        <f>Target_AM[[#This Row],[PROPORSI]]*VLOOKUP(Target_AM[[#This Row],[NIPNAS]],Target_CC[],COLUMN(DC$2)+9,0)</f>
        <v>0</v>
      </c>
      <c r="DR213" s="22">
        <f>Target_AM[[#This Row],[PROPORSI]]*VLOOKUP(Target_AM[[#This Row],[NIPNAS]],Target_CC[],COLUMN(DD$2)+9,0)</f>
        <v>0</v>
      </c>
      <c r="DS213" s="22">
        <f>Target_AM[[#This Row],[PROPORSI]]*VLOOKUP(Target_AM[[#This Row],[NIPNAS]],Target_CC[],COLUMN(DE$2)+9,0)</f>
        <v>0</v>
      </c>
      <c r="DT213" s="22">
        <f>Target_AM[[#This Row],[PROPORSI]]*VLOOKUP(Target_AM[[#This Row],[NIPNAS]],Target_CC[],COLUMN(DF$2)+9,0)</f>
        <v>0</v>
      </c>
      <c r="DU213" s="22">
        <f>Target_AM[[#This Row],[PROPORSI]]*VLOOKUP(Target_AM[[#This Row],[NIPNAS]],Target_CC[],COLUMN(DG$2)+9,0)</f>
        <v>0</v>
      </c>
      <c r="DV213" s="22">
        <f>Target_AM[[#This Row],[PROPORSI]]*VLOOKUP(Target_AM[[#This Row],[NIPNAS]],Target_CC[],COLUMN(DH$2)+9,0)</f>
        <v>0</v>
      </c>
      <c r="DW213" s="22">
        <f>Target_AM[[#This Row],[PROPORSI]]*VLOOKUP(Target_AM[[#This Row],[NIPNAS]],Target_CC[],COLUMN(DI$2)+9,0)</f>
        <v>0</v>
      </c>
      <c r="DX213" s="22">
        <f>Target_AM[[#This Row],[PROPORSI]]*VLOOKUP(Target_AM[[#This Row],[NIPNAS]],Target_CC[],COLUMN(DJ$2)+9,0)</f>
        <v>0</v>
      </c>
      <c r="DY213" s="22">
        <f>Target_AM[[#This Row],[PROPORSI]]*VLOOKUP(Target_AM[[#This Row],[NIPNAS]],Target_CC[],COLUMN(DK$2)+9,0)</f>
        <v>0</v>
      </c>
      <c r="DZ213" s="22">
        <f>Target_AM[[#This Row],[PROPORSI]]*VLOOKUP(Target_AM[[#This Row],[NIPNAS]],Target_CC[],COLUMN(DL$2)+9,0)</f>
        <v>0</v>
      </c>
      <c r="EA213" s="22">
        <f>Target_AM[[#This Row],[PROPORSI]]*VLOOKUP(Target_AM[[#This Row],[NIPNAS]],Target_CC[],COLUMN(DM$2)+9,0)</f>
        <v>0</v>
      </c>
    </row>
    <row r="214" spans="2:131" x14ac:dyDescent="0.3">
      <c r="B214">
        <v>402370</v>
      </c>
      <c r="C214" t="s">
        <v>990</v>
      </c>
      <c r="D214">
        <v>1</v>
      </c>
      <c r="E214" s="8">
        <v>45658</v>
      </c>
      <c r="F214">
        <v>4605184</v>
      </c>
      <c r="G214" t="s">
        <v>489</v>
      </c>
      <c r="J214" t="s">
        <v>296</v>
      </c>
      <c r="K214" t="s">
        <v>23</v>
      </c>
      <c r="L214" t="s">
        <v>159</v>
      </c>
      <c r="M214" t="s">
        <v>29</v>
      </c>
      <c r="N214" s="23">
        <f>Target_AM[[#This Row],[PROPORSI]]*VLOOKUP(Target_AM[[#This Row],[NIPNAS]],Target_CC[],9,0)</f>
        <v>21301424.675141372</v>
      </c>
      <c r="O214" s="22">
        <f>Target_AM[[#This Row],[PROPORSI]]*VLOOKUP(Target_AM[[#This Row],[NIPNAS]],Target_CC[],COLUMN(A$2)+9,0)</f>
        <v>499300</v>
      </c>
      <c r="P214" s="22">
        <f>Target_AM[[#This Row],[PROPORSI]]*VLOOKUP(Target_AM[[#This Row],[NIPNAS]],Target_CC[],COLUMN(B$2)+9,0)</f>
        <v>485440</v>
      </c>
      <c r="Q214" s="22">
        <f>Target_AM[[#This Row],[PROPORSI]]*VLOOKUP(Target_AM[[#This Row],[NIPNAS]],Target_CC[],COLUMN(C$2)+9,0)</f>
        <v>488100</v>
      </c>
      <c r="R214" s="22">
        <f>Target_AM[[#This Row],[PROPORSI]]*VLOOKUP(Target_AM[[#This Row],[NIPNAS]],Target_CC[],COLUMN(D$2)+9,0)</f>
        <v>485440</v>
      </c>
      <c r="S214" s="22">
        <f>Target_AM[[#This Row],[PROPORSI]]*VLOOKUP(Target_AM[[#This Row],[NIPNAS]],Target_CC[],COLUMN(E$2)+9,0)</f>
        <v>477460</v>
      </c>
      <c r="T214" s="22">
        <f>Target_AM[[#This Row],[PROPORSI]]*VLOOKUP(Target_AM[[#This Row],[NIPNAS]],Target_CC[],COLUMN(F$2)+9,0)</f>
        <v>469480</v>
      </c>
      <c r="U214" s="22">
        <f>Target_AM[[#This Row],[PROPORSI]]*VLOOKUP(Target_AM[[#This Row],[NIPNAS]],Target_CC[],COLUMN(G$2)+9,0)</f>
        <v>482780</v>
      </c>
      <c r="V214" s="22">
        <f>Target_AM[[#This Row],[PROPORSI]]*VLOOKUP(Target_AM[[#This Row],[NIPNAS]],Target_CC[],COLUMN(H$2)+9,0)</f>
        <v>493420</v>
      </c>
      <c r="W214" s="22">
        <f>Target_AM[[#This Row],[PROPORSI]]*VLOOKUP(Target_AM[[#This Row],[NIPNAS]],Target_CC[],COLUMN(I$2)+9,0)</f>
        <v>490760</v>
      </c>
      <c r="X214" s="22">
        <f>Target_AM[[#This Row],[PROPORSI]]*VLOOKUP(Target_AM[[#This Row],[NIPNAS]],Target_CC[],COLUMN(J$2)+9,0)</f>
        <v>490760</v>
      </c>
      <c r="Y214" s="22">
        <f>Target_AM[[#This Row],[PROPORSI]]*VLOOKUP(Target_AM[[#This Row],[NIPNAS]],Target_CC[],COLUMN(K$2)+9,0)</f>
        <v>493420</v>
      </c>
      <c r="Z214" s="22">
        <f>Target_AM[[#This Row],[PROPORSI]]*VLOOKUP(Target_AM[[#This Row],[NIPNAS]],Target_CC[],COLUMN(L$2)+9,0)</f>
        <v>488100</v>
      </c>
      <c r="AA214" s="22">
        <f>Target_AM[[#This Row],[PROPORSI]]*VLOOKUP(Target_AM[[#This Row],[NIPNAS]],Target_CC[],COLUMN(M$2)+9,0)</f>
        <v>5844460</v>
      </c>
      <c r="AB214" s="22">
        <f>Target_AM[[#This Row],[PROPORSI]]*VLOOKUP(Target_AM[[#This Row],[NIPNAS]],Target_CC[],COLUMN(N$2)+9,0)</f>
        <v>0</v>
      </c>
      <c r="AC214" s="22">
        <f>Target_AM[[#This Row],[PROPORSI]]*VLOOKUP(Target_AM[[#This Row],[NIPNAS]],Target_CC[],COLUMN(O$2)+9,0)</f>
        <v>690859.22431823774</v>
      </c>
      <c r="AD214" s="22">
        <f>Target_AM[[#This Row],[PROPORSI]]*VLOOKUP(Target_AM[[#This Row],[NIPNAS]],Target_CC[],COLUMN(P$2)+9,0)</f>
        <v>683729.23020126333</v>
      </c>
      <c r="AE214" s="22">
        <f>Target_AM[[#This Row],[PROPORSI]]*VLOOKUP(Target_AM[[#This Row],[NIPNAS]],Target_CC[],COLUMN(Q$2)+9,0)</f>
        <v>537486.86343142285</v>
      </c>
      <c r="AF214" s="22">
        <f>Target_AM[[#This Row],[PROPORSI]]*VLOOKUP(Target_AM[[#This Row],[NIPNAS]],Target_CC[],COLUMN(R$2)+9,0)</f>
        <v>586231.66372162709</v>
      </c>
      <c r="AG214" s="22">
        <f>Target_AM[[#This Row],[PROPORSI]]*VLOOKUP(Target_AM[[#This Row],[NIPNAS]],Target_CC[],COLUMN(S$2)+9,0)</f>
        <v>571553.53985494352</v>
      </c>
      <c r="AH214" s="22">
        <f>Target_AM[[#This Row],[PROPORSI]]*VLOOKUP(Target_AM[[#This Row],[NIPNAS]],Target_CC[],COLUMN(T$2)+9,0)</f>
        <v>710365.72728492401</v>
      </c>
      <c r="AI214" s="22">
        <f>Target_AM[[#This Row],[PROPORSI]]*VLOOKUP(Target_AM[[#This Row],[NIPNAS]],Target_CC[],COLUMN(U$2)+9,0)</f>
        <v>598269.13892134407</v>
      </c>
      <c r="AJ214" s="22">
        <f>Target_AM[[#This Row],[PROPORSI]]*VLOOKUP(Target_AM[[#This Row],[NIPNAS]],Target_CC[],COLUMN(V$2)+9,0)</f>
        <v>715610.41381648171</v>
      </c>
      <c r="AK214" s="22">
        <f>Target_AM[[#This Row],[PROPORSI]]*VLOOKUP(Target_AM[[#This Row],[NIPNAS]],Target_CC[],COLUMN(W$2)+9,0)</f>
        <v>720720.50871695695</v>
      </c>
      <c r="AL214" s="22">
        <f>Target_AM[[#This Row],[PROPORSI]]*VLOOKUP(Target_AM[[#This Row],[NIPNAS]],Target_CC[],COLUMN(X$2)+9,0)</f>
        <v>611960.29877694696</v>
      </c>
      <c r="AM214" s="22">
        <f>Target_AM[[#This Row],[PROPORSI]]*VLOOKUP(Target_AM[[#This Row],[NIPNAS]],Target_CC[],COLUMN(Y$2)+9,0)</f>
        <v>623089.45347582689</v>
      </c>
      <c r="AN214" s="22">
        <f>Target_AM[[#This Row],[PROPORSI]]*VLOOKUP(Target_AM[[#This Row],[NIPNAS]],Target_CC[],COLUMN(Z$2)+9,0)</f>
        <v>7049876.062519975</v>
      </c>
      <c r="AO214" s="22">
        <f>Target_AM[[#This Row],[PROPORSI]]*VLOOKUP(Target_AM[[#This Row],[NIPNAS]],Target_CC[],COLUMN(AA$2)+9,0)</f>
        <v>499300</v>
      </c>
      <c r="AP214" s="22">
        <f>Target_AM[[#This Row],[PROPORSI]]*VLOOKUP(Target_AM[[#This Row],[NIPNAS]],Target_CC[],COLUMN(AB$2)+9,0)</f>
        <v>1176299.2243182377</v>
      </c>
      <c r="AQ214" s="22">
        <f>Target_AM[[#This Row],[PROPORSI]]*VLOOKUP(Target_AM[[#This Row],[NIPNAS]],Target_CC[],COLUMN(AC$2)+9,0)</f>
        <v>1171829.2302012634</v>
      </c>
      <c r="AR214" s="22">
        <f>Target_AM[[#This Row],[PROPORSI]]*VLOOKUP(Target_AM[[#This Row],[NIPNAS]],Target_CC[],COLUMN(AD$2)+9,0)</f>
        <v>1022926.8634314229</v>
      </c>
      <c r="AS214" s="22">
        <f>Target_AM[[#This Row],[PROPORSI]]*VLOOKUP(Target_AM[[#This Row],[NIPNAS]],Target_CC[],COLUMN(AE$2)+9,0)</f>
        <v>1063691.6637216271</v>
      </c>
      <c r="AT214" s="22">
        <f>Target_AM[[#This Row],[PROPORSI]]*VLOOKUP(Target_AM[[#This Row],[NIPNAS]],Target_CC[],COLUMN(AF$2)+9,0)</f>
        <v>1041033.5398549435</v>
      </c>
      <c r="AU214" s="22">
        <f>Target_AM[[#This Row],[PROPORSI]]*VLOOKUP(Target_AM[[#This Row],[NIPNAS]],Target_CC[],COLUMN(AG$2)+9,0)</f>
        <v>1193145.7272849241</v>
      </c>
      <c r="AV214" s="22">
        <f>Target_AM[[#This Row],[PROPORSI]]*VLOOKUP(Target_AM[[#This Row],[NIPNAS]],Target_CC[],COLUMN(AH$2)+9,0)</f>
        <v>1091689.1389213442</v>
      </c>
      <c r="AW214" s="22">
        <f>Target_AM[[#This Row],[PROPORSI]]*VLOOKUP(Target_AM[[#This Row],[NIPNAS]],Target_CC[],COLUMN(AI$2)+9,0)</f>
        <v>1206370.4138164818</v>
      </c>
      <c r="AX214" s="22">
        <f>Target_AM[[#This Row],[PROPORSI]]*VLOOKUP(Target_AM[[#This Row],[NIPNAS]],Target_CC[],COLUMN(AJ$2)+9,0)</f>
        <v>1211480.5087169569</v>
      </c>
      <c r="AY214" s="22">
        <f>Target_AM[[#This Row],[PROPORSI]]*VLOOKUP(Target_AM[[#This Row],[NIPNAS]],Target_CC[],COLUMN(AK$2)+9,0)</f>
        <v>1105380.298776947</v>
      </c>
      <c r="AZ214" s="22">
        <f>Target_AM[[#This Row],[PROPORSI]]*VLOOKUP(Target_AM[[#This Row],[NIPNAS]],Target_CC[],COLUMN(AL$2)+9,0)</f>
        <v>1111189.4534758269</v>
      </c>
      <c r="BA214" s="22">
        <f>Target_AM[[#This Row],[PROPORSI]]*VLOOKUP(Target_AM[[#This Row],[NIPNAS]],Target_CC[],COLUMN(AM$2)+9,0)</f>
        <v>12894336.062519977</v>
      </c>
      <c r="BB214" s="22">
        <f>Target_AM[[#This Row],[PROPORSI]]*VLOOKUP(Target_AM[[#This Row],[NIPNAS]],Target_CC[],COLUMN(AN$2)+9,0)</f>
        <v>0</v>
      </c>
      <c r="BC214" s="22">
        <f>Target_AM[[#This Row],[PROPORSI]]*VLOOKUP(Target_AM[[#This Row],[NIPNAS]],Target_CC[],COLUMN(AO$2)+9,0)</f>
        <v>0</v>
      </c>
      <c r="BD214" s="22">
        <f>Target_AM[[#This Row],[PROPORSI]]*VLOOKUP(Target_AM[[#This Row],[NIPNAS]],Target_CC[],COLUMN(AP$2)+9,0)</f>
        <v>0</v>
      </c>
      <c r="BE214" s="22">
        <f>Target_AM[[#This Row],[PROPORSI]]*VLOOKUP(Target_AM[[#This Row],[NIPNAS]],Target_CC[],COLUMN(AQ$2)+9,0)</f>
        <v>0</v>
      </c>
      <c r="BF214" s="22">
        <f>Target_AM[[#This Row],[PROPORSI]]*VLOOKUP(Target_AM[[#This Row],[NIPNAS]],Target_CC[],COLUMN(AR$2)+9,0)</f>
        <v>0</v>
      </c>
      <c r="BG214" s="22">
        <f>Target_AM[[#This Row],[PROPORSI]]*VLOOKUP(Target_AM[[#This Row],[NIPNAS]],Target_CC[],COLUMN(AS$2)+9,0)</f>
        <v>0</v>
      </c>
      <c r="BH214" s="22">
        <f>Target_AM[[#This Row],[PROPORSI]]*VLOOKUP(Target_AM[[#This Row],[NIPNAS]],Target_CC[],COLUMN(AT$2)+9,0)</f>
        <v>0</v>
      </c>
      <c r="BI214" s="22">
        <f>Target_AM[[#This Row],[PROPORSI]]*VLOOKUP(Target_AM[[#This Row],[NIPNAS]],Target_CC[],COLUMN(AU$2)+9,0)</f>
        <v>0</v>
      </c>
      <c r="BJ214" s="22">
        <f>Target_AM[[#This Row],[PROPORSI]]*VLOOKUP(Target_AM[[#This Row],[NIPNAS]],Target_CC[],COLUMN(AV$2)+9,0)</f>
        <v>0</v>
      </c>
      <c r="BK214" s="22">
        <f>Target_AM[[#This Row],[PROPORSI]]*VLOOKUP(Target_AM[[#This Row],[NIPNAS]],Target_CC[],COLUMN(AW$2)+9,0)</f>
        <v>0</v>
      </c>
      <c r="BL214" s="22">
        <f>Target_AM[[#This Row],[PROPORSI]]*VLOOKUP(Target_AM[[#This Row],[NIPNAS]],Target_CC[],COLUMN(AX$2)+9,0)</f>
        <v>0</v>
      </c>
      <c r="BM214" s="22">
        <f>Target_AM[[#This Row],[PROPORSI]]*VLOOKUP(Target_AM[[#This Row],[NIPNAS]],Target_CC[],COLUMN(AY$2)+9,0)</f>
        <v>0</v>
      </c>
      <c r="BN214" s="22">
        <f>Target_AM[[#This Row],[PROPORSI]]*VLOOKUP(Target_AM[[#This Row],[NIPNAS]],Target_CC[],COLUMN(AZ$2)+9,0)</f>
        <v>0</v>
      </c>
      <c r="BO214" s="22">
        <f>Target_AM[[#This Row],[PROPORSI]]*VLOOKUP(Target_AM[[#This Row],[NIPNAS]],Target_CC[],COLUMN(BA$2)+9,0)</f>
        <v>300000</v>
      </c>
      <c r="BP214" s="22">
        <f>Target_AM[[#This Row],[PROPORSI]]*VLOOKUP(Target_AM[[#This Row],[NIPNAS]],Target_CC[],COLUMN(BB$2)+9,0)</f>
        <v>300000</v>
      </c>
      <c r="BQ214" s="22">
        <f>Target_AM[[#This Row],[PROPORSI]]*VLOOKUP(Target_AM[[#This Row],[NIPNAS]],Target_CC[],COLUMN(BC$2)+9,0)</f>
        <v>300000</v>
      </c>
      <c r="BR214" s="22">
        <f>Target_AM[[#This Row],[PROPORSI]]*VLOOKUP(Target_AM[[#This Row],[NIPNAS]],Target_CC[],COLUMN(BD$2)+9,0)</f>
        <v>348100</v>
      </c>
      <c r="BS214" s="22">
        <f>Target_AM[[#This Row],[PROPORSI]]*VLOOKUP(Target_AM[[#This Row],[NIPNAS]],Target_CC[],COLUMN(BE$2)+9,0)</f>
        <v>348100</v>
      </c>
      <c r="BT214" s="22">
        <f>Target_AM[[#This Row],[PROPORSI]]*VLOOKUP(Target_AM[[#This Row],[NIPNAS]],Target_CC[],COLUMN(BF$2)+9,0)</f>
        <v>348100</v>
      </c>
      <c r="BU214" s="22">
        <f>Target_AM[[#This Row],[PROPORSI]]*VLOOKUP(Target_AM[[#This Row],[NIPNAS]],Target_CC[],COLUMN(BG$2)+9,0)</f>
        <v>348100</v>
      </c>
      <c r="BV214" s="22">
        <f>Target_AM[[#This Row],[PROPORSI]]*VLOOKUP(Target_AM[[#This Row],[NIPNAS]],Target_CC[],COLUMN(BH$2)+9,0)</f>
        <v>348100</v>
      </c>
      <c r="BW214" s="22">
        <f>Target_AM[[#This Row],[PROPORSI]]*VLOOKUP(Target_AM[[#This Row],[NIPNAS]],Target_CC[],COLUMN(BI$2)+9,0)</f>
        <v>348100</v>
      </c>
      <c r="BX214" s="22">
        <f>Target_AM[[#This Row],[PROPORSI]]*VLOOKUP(Target_AM[[#This Row],[NIPNAS]],Target_CC[],COLUMN(BJ$2)+9,0)</f>
        <v>348100</v>
      </c>
      <c r="BY214" s="22">
        <f>Target_AM[[#This Row],[PROPORSI]]*VLOOKUP(Target_AM[[#This Row],[NIPNAS]],Target_CC[],COLUMN(BK$2)+9,0)</f>
        <v>348100</v>
      </c>
      <c r="BZ214" s="22">
        <f>Target_AM[[#This Row],[PROPORSI]]*VLOOKUP(Target_AM[[#This Row],[NIPNAS]],Target_CC[],COLUMN(BL$2)+9,0)</f>
        <v>348100</v>
      </c>
      <c r="CA214" s="22">
        <f>Target_AM[[#This Row],[PROPORSI]]*VLOOKUP(Target_AM[[#This Row],[NIPNAS]],Target_CC[],COLUMN(BM$2)+9,0)</f>
        <v>4032900</v>
      </c>
      <c r="CB214" s="22">
        <f>Target_AM[[#This Row],[PROPORSI]]*VLOOKUP(Target_AM[[#This Row],[NIPNAS]],Target_CC[],COLUMN(BN$2)+9,0)</f>
        <v>0</v>
      </c>
      <c r="CC214" s="22">
        <f>Target_AM[[#This Row],[PROPORSI]]*VLOOKUP(Target_AM[[#This Row],[NIPNAS]],Target_CC[],COLUMN(BO$2)+9,0)</f>
        <v>0</v>
      </c>
      <c r="CD214" s="22">
        <f>Target_AM[[#This Row],[PROPORSI]]*VLOOKUP(Target_AM[[#This Row],[NIPNAS]],Target_CC[],COLUMN(BP$2)+9,0)</f>
        <v>0</v>
      </c>
      <c r="CE214" s="22">
        <f>Target_AM[[#This Row],[PROPORSI]]*VLOOKUP(Target_AM[[#This Row],[NIPNAS]],Target_CC[],COLUMN(BQ$2)+9,0)</f>
        <v>0</v>
      </c>
      <c r="CF214" s="22">
        <f>Target_AM[[#This Row],[PROPORSI]]*VLOOKUP(Target_AM[[#This Row],[NIPNAS]],Target_CC[],COLUMN(BR$2)+9,0)</f>
        <v>0</v>
      </c>
      <c r="CG214" s="22">
        <f>Target_AM[[#This Row],[PROPORSI]]*VLOOKUP(Target_AM[[#This Row],[NIPNAS]],Target_CC[],COLUMN(BS$2)+9,0)</f>
        <v>0</v>
      </c>
      <c r="CH214" s="22">
        <f>Target_AM[[#This Row],[PROPORSI]]*VLOOKUP(Target_AM[[#This Row],[NIPNAS]],Target_CC[],COLUMN(BT$2)+9,0)</f>
        <v>0</v>
      </c>
      <c r="CI214" s="22">
        <f>Target_AM[[#This Row],[PROPORSI]]*VLOOKUP(Target_AM[[#This Row],[NIPNAS]],Target_CC[],COLUMN(BU$2)+9,0)</f>
        <v>0</v>
      </c>
      <c r="CJ214" s="22">
        <f>Target_AM[[#This Row],[PROPORSI]]*VLOOKUP(Target_AM[[#This Row],[NIPNAS]],Target_CC[],COLUMN(BV$2)+9,0)</f>
        <v>0</v>
      </c>
      <c r="CK214" s="22">
        <f>Target_AM[[#This Row],[PROPORSI]]*VLOOKUP(Target_AM[[#This Row],[NIPNAS]],Target_CC[],COLUMN(BW$2)+9,0)</f>
        <v>0</v>
      </c>
      <c r="CL214" s="22">
        <f>Target_AM[[#This Row],[PROPORSI]]*VLOOKUP(Target_AM[[#This Row],[NIPNAS]],Target_CC[],COLUMN(BX$2)+9,0)</f>
        <v>0</v>
      </c>
      <c r="CM214" s="22">
        <f>Target_AM[[#This Row],[PROPORSI]]*VLOOKUP(Target_AM[[#This Row],[NIPNAS]],Target_CC[],COLUMN(BY$2)+9,0)</f>
        <v>0</v>
      </c>
      <c r="CN214" s="22">
        <f>Target_AM[[#This Row],[PROPORSI]]*VLOOKUP(Target_AM[[#This Row],[NIPNAS]],Target_CC[],COLUMN(BZ$2)+9,0)</f>
        <v>0</v>
      </c>
      <c r="CO214" s="22">
        <f>Target_AM[[#This Row],[PROPORSI]]*VLOOKUP(Target_AM[[#This Row],[NIPNAS]],Target_CC[],COLUMN(CA$2)+9,0)</f>
        <v>348100</v>
      </c>
      <c r="CP214" s="22">
        <f>Target_AM[[#This Row],[PROPORSI]]*VLOOKUP(Target_AM[[#This Row],[NIPNAS]],Target_CC[],COLUMN(CB$2)+9,0)</f>
        <v>348100</v>
      </c>
      <c r="CQ214" s="22">
        <f>Target_AM[[#This Row],[PROPORSI]]*VLOOKUP(Target_AM[[#This Row],[NIPNAS]],Target_CC[],COLUMN(CC$2)+9,0)</f>
        <v>348100</v>
      </c>
      <c r="CR214" s="22">
        <f>Target_AM[[#This Row],[PROPORSI]]*VLOOKUP(Target_AM[[#This Row],[NIPNAS]],Target_CC[],COLUMN(CD$2)+9,0)</f>
        <v>348100</v>
      </c>
      <c r="CS214" s="22">
        <f>Target_AM[[#This Row],[PROPORSI]]*VLOOKUP(Target_AM[[#This Row],[NIPNAS]],Target_CC[],COLUMN(CE$2)+9,0)</f>
        <v>348100</v>
      </c>
      <c r="CT214" s="22">
        <f>Target_AM[[#This Row],[PROPORSI]]*VLOOKUP(Target_AM[[#This Row],[NIPNAS]],Target_CC[],COLUMN(CF$2)+9,0)</f>
        <v>348100</v>
      </c>
      <c r="CU214" s="22">
        <f>Target_AM[[#This Row],[PROPORSI]]*VLOOKUP(Target_AM[[#This Row],[NIPNAS]],Target_CC[],COLUMN(CG$2)+9,0)</f>
        <v>348100</v>
      </c>
      <c r="CV214" s="22">
        <f>Target_AM[[#This Row],[PROPORSI]]*VLOOKUP(Target_AM[[#This Row],[NIPNAS]],Target_CC[],COLUMN(CH$2)+9,0)</f>
        <v>348100</v>
      </c>
      <c r="CW214" s="22">
        <f>Target_AM[[#This Row],[PROPORSI]]*VLOOKUP(Target_AM[[#This Row],[NIPNAS]],Target_CC[],COLUMN(CI$2)+9,0)</f>
        <v>348100</v>
      </c>
      <c r="CX214" s="22">
        <f>Target_AM[[#This Row],[PROPORSI]]*VLOOKUP(Target_AM[[#This Row],[NIPNAS]],Target_CC[],COLUMN(CJ$2)+9,0)</f>
        <v>348100</v>
      </c>
      <c r="CY214" s="22">
        <f>Target_AM[[#This Row],[PROPORSI]]*VLOOKUP(Target_AM[[#This Row],[NIPNAS]],Target_CC[],COLUMN(CK$2)+9,0)</f>
        <v>348100</v>
      </c>
      <c r="CZ214" s="22">
        <f>Target_AM[[#This Row],[PROPORSI]]*VLOOKUP(Target_AM[[#This Row],[NIPNAS]],Target_CC[],COLUMN(CL$2)+9,0)</f>
        <v>348100</v>
      </c>
      <c r="DA214" s="22">
        <f>Target_AM[[#This Row],[PROPORSI]]*VLOOKUP(Target_AM[[#This Row],[NIPNAS]],Target_CC[],COLUMN(CM$2)+9,0)</f>
        <v>4177200</v>
      </c>
      <c r="DB214" s="22">
        <f>Target_AM[[#This Row],[PROPORSI]]*VLOOKUP(Target_AM[[#This Row],[NIPNAS]],Target_CC[],COLUMN(CN$2)+9,0)</f>
        <v>0</v>
      </c>
      <c r="DC214" s="22">
        <f>Target_AM[[#This Row],[PROPORSI]]*VLOOKUP(Target_AM[[#This Row],[NIPNAS]],Target_CC[],COLUMN(CO$2)+9,0)</f>
        <v>0</v>
      </c>
      <c r="DD214" s="22">
        <f>Target_AM[[#This Row],[PROPORSI]]*VLOOKUP(Target_AM[[#This Row],[NIPNAS]],Target_CC[],COLUMN(CP$2)+9,0)</f>
        <v>0</v>
      </c>
      <c r="DE214" s="22">
        <f>Target_AM[[#This Row],[PROPORSI]]*VLOOKUP(Target_AM[[#This Row],[NIPNAS]],Target_CC[],COLUMN(CQ$2)+9,0)</f>
        <v>0</v>
      </c>
      <c r="DF214" s="22">
        <f>Target_AM[[#This Row],[PROPORSI]]*VLOOKUP(Target_AM[[#This Row],[NIPNAS]],Target_CC[],COLUMN(CR$2)+9,0)</f>
        <v>0</v>
      </c>
      <c r="DG214" s="22">
        <f>Target_AM[[#This Row],[PROPORSI]]*VLOOKUP(Target_AM[[#This Row],[NIPNAS]],Target_CC[],COLUMN(CS$2)+9,0)</f>
        <v>0</v>
      </c>
      <c r="DH214" s="22">
        <f>Target_AM[[#This Row],[PROPORSI]]*VLOOKUP(Target_AM[[#This Row],[NIPNAS]],Target_CC[],COLUMN(CT$2)+9,0)</f>
        <v>0</v>
      </c>
      <c r="DI214" s="22">
        <f>Target_AM[[#This Row],[PROPORSI]]*VLOOKUP(Target_AM[[#This Row],[NIPNAS]],Target_CC[],COLUMN(CU$2)+9,0)</f>
        <v>0</v>
      </c>
      <c r="DJ214" s="22">
        <f>Target_AM[[#This Row],[PROPORSI]]*VLOOKUP(Target_AM[[#This Row],[NIPNAS]],Target_CC[],COLUMN(CV$2)+9,0)</f>
        <v>0</v>
      </c>
      <c r="DK214" s="22">
        <f>Target_AM[[#This Row],[PROPORSI]]*VLOOKUP(Target_AM[[#This Row],[NIPNAS]],Target_CC[],COLUMN(CW$2)+9,0)</f>
        <v>0</v>
      </c>
      <c r="DL214" s="22">
        <f>Target_AM[[#This Row],[PROPORSI]]*VLOOKUP(Target_AM[[#This Row],[NIPNAS]],Target_CC[],COLUMN(CX$2)+9,0)</f>
        <v>0</v>
      </c>
      <c r="DM214" s="22">
        <f>Target_AM[[#This Row],[PROPORSI]]*VLOOKUP(Target_AM[[#This Row],[NIPNAS]],Target_CC[],COLUMN(CY$2)+9,0)</f>
        <v>0</v>
      </c>
      <c r="DN214" s="22">
        <f>Target_AM[[#This Row],[PROPORSI]]*VLOOKUP(Target_AM[[#This Row],[NIPNAS]],Target_CC[],COLUMN(CZ$2)+9,0)</f>
        <v>0</v>
      </c>
      <c r="DO214" s="22">
        <f>Target_AM[[#This Row],[PROPORSI]]*VLOOKUP(Target_AM[[#This Row],[NIPNAS]],Target_CC[],COLUMN(DA$2)+9,0)</f>
        <v>0</v>
      </c>
      <c r="DP214" s="22">
        <f>Target_AM[[#This Row],[PROPORSI]]*VLOOKUP(Target_AM[[#This Row],[NIPNAS]],Target_CC[],COLUMN(DB$2)+9,0)</f>
        <v>0</v>
      </c>
      <c r="DQ214" s="22">
        <f>Target_AM[[#This Row],[PROPORSI]]*VLOOKUP(Target_AM[[#This Row],[NIPNAS]],Target_CC[],COLUMN(DC$2)+9,0)</f>
        <v>0</v>
      </c>
      <c r="DR214" s="22">
        <f>Target_AM[[#This Row],[PROPORSI]]*VLOOKUP(Target_AM[[#This Row],[NIPNAS]],Target_CC[],COLUMN(DD$2)+9,0)</f>
        <v>0</v>
      </c>
      <c r="DS214" s="22">
        <f>Target_AM[[#This Row],[PROPORSI]]*VLOOKUP(Target_AM[[#This Row],[NIPNAS]],Target_CC[],COLUMN(DE$2)+9,0)</f>
        <v>0</v>
      </c>
      <c r="DT214" s="22">
        <f>Target_AM[[#This Row],[PROPORSI]]*VLOOKUP(Target_AM[[#This Row],[NIPNAS]],Target_CC[],COLUMN(DF$2)+9,0)</f>
        <v>0</v>
      </c>
      <c r="DU214" s="22">
        <f>Target_AM[[#This Row],[PROPORSI]]*VLOOKUP(Target_AM[[#This Row],[NIPNAS]],Target_CC[],COLUMN(DG$2)+9,0)</f>
        <v>0</v>
      </c>
      <c r="DV214" s="22">
        <f>Target_AM[[#This Row],[PROPORSI]]*VLOOKUP(Target_AM[[#This Row],[NIPNAS]],Target_CC[],COLUMN(DH$2)+9,0)</f>
        <v>0</v>
      </c>
      <c r="DW214" s="22">
        <f>Target_AM[[#This Row],[PROPORSI]]*VLOOKUP(Target_AM[[#This Row],[NIPNAS]],Target_CC[],COLUMN(DI$2)+9,0)</f>
        <v>0</v>
      </c>
      <c r="DX214" s="22">
        <f>Target_AM[[#This Row],[PROPORSI]]*VLOOKUP(Target_AM[[#This Row],[NIPNAS]],Target_CC[],COLUMN(DJ$2)+9,0)</f>
        <v>0</v>
      </c>
      <c r="DY214" s="22">
        <f>Target_AM[[#This Row],[PROPORSI]]*VLOOKUP(Target_AM[[#This Row],[NIPNAS]],Target_CC[],COLUMN(DK$2)+9,0)</f>
        <v>0</v>
      </c>
      <c r="DZ214" s="22">
        <f>Target_AM[[#This Row],[PROPORSI]]*VLOOKUP(Target_AM[[#This Row],[NIPNAS]],Target_CC[],COLUMN(DL$2)+9,0)</f>
        <v>0</v>
      </c>
      <c r="EA214" s="22">
        <f>Target_AM[[#This Row],[PROPORSI]]*VLOOKUP(Target_AM[[#This Row],[NIPNAS]],Target_CC[],COLUMN(DM$2)+9,0)</f>
        <v>0</v>
      </c>
    </row>
    <row r="215" spans="2:131" x14ac:dyDescent="0.3">
      <c r="B215">
        <v>896661</v>
      </c>
      <c r="C215" t="s">
        <v>1045</v>
      </c>
      <c r="D215">
        <v>1</v>
      </c>
      <c r="E215" s="8">
        <v>45658</v>
      </c>
      <c r="F215">
        <v>19608686</v>
      </c>
      <c r="G215" t="s">
        <v>520</v>
      </c>
      <c r="J215" t="s">
        <v>363</v>
      </c>
      <c r="K215" t="s">
        <v>25</v>
      </c>
      <c r="L215" t="s">
        <v>159</v>
      </c>
      <c r="M215" t="s">
        <v>29</v>
      </c>
      <c r="N215" s="23">
        <f>Target_AM[[#This Row],[PROPORSI]]*VLOOKUP(Target_AM[[#This Row],[NIPNAS]],Target_CC[],9,0)</f>
        <v>22869722.756110534</v>
      </c>
      <c r="O215" s="22">
        <f>Target_AM[[#This Row],[PROPORSI]]*VLOOKUP(Target_AM[[#This Row],[NIPNAS]],Target_CC[],COLUMN(A$2)+9,0)</f>
        <v>425000</v>
      </c>
      <c r="P215" s="22">
        <f>Target_AM[[#This Row],[PROPORSI]]*VLOOKUP(Target_AM[[#This Row],[NIPNAS]],Target_CC[],COLUMN(B$2)+9,0)</f>
        <v>425000</v>
      </c>
      <c r="Q215" s="22">
        <f>Target_AM[[#This Row],[PROPORSI]]*VLOOKUP(Target_AM[[#This Row],[NIPNAS]],Target_CC[],COLUMN(C$2)+9,0)</f>
        <v>408000</v>
      </c>
      <c r="R215" s="22">
        <f>Target_AM[[#This Row],[PROPORSI]]*VLOOKUP(Target_AM[[#This Row],[NIPNAS]],Target_CC[],COLUMN(D$2)+9,0)</f>
        <v>429080</v>
      </c>
      <c r="S215" s="22">
        <f>Target_AM[[#This Row],[PROPORSI]]*VLOOKUP(Target_AM[[#This Row],[NIPNAS]],Target_CC[],COLUMN(E$2)+9,0)</f>
        <v>408040.8</v>
      </c>
      <c r="T215" s="22">
        <f>Target_AM[[#This Row],[PROPORSI]]*VLOOKUP(Target_AM[[#This Row],[NIPNAS]],Target_CC[],COLUMN(F$2)+9,0)</f>
        <v>407830.408</v>
      </c>
      <c r="U215" s="22">
        <f>Target_AM[[#This Row],[PROPORSI]]*VLOOKUP(Target_AM[[#This Row],[NIPNAS]],Target_CC[],COLUMN(G$2)+9,0)</f>
        <v>492828.30407999991</v>
      </c>
      <c r="V215" s="22">
        <f>Target_AM[[#This Row],[PROPORSI]]*VLOOKUP(Target_AM[[#This Row],[NIPNAS]],Target_CC[],COLUMN(H$2)+9,0)</f>
        <v>429928.28304080002</v>
      </c>
      <c r="W215" s="22">
        <f>Target_AM[[#This Row],[PROPORSI]]*VLOOKUP(Target_AM[[#This Row],[NIPNAS]],Target_CC[],COLUMN(I$2)+9,0)</f>
        <v>450549.28283040802</v>
      </c>
      <c r="X215" s="22">
        <f>Target_AM[[#This Row],[PROPORSI]]*VLOOKUP(Target_AM[[#This Row],[NIPNAS]],Target_CC[],COLUMN(J$2)+9,0)</f>
        <v>493255.49282830401</v>
      </c>
      <c r="Y215" s="22">
        <f>Target_AM[[#This Row],[PROPORSI]]*VLOOKUP(Target_AM[[#This Row],[NIPNAS]],Target_CC[],COLUMN(K$2)+9,0)</f>
        <v>429932.55492828303</v>
      </c>
      <c r="Z215" s="22">
        <f>Target_AM[[#This Row],[PROPORSI]]*VLOOKUP(Target_AM[[#This Row],[NIPNAS]],Target_CC[],COLUMN(L$2)+9,0)</f>
        <v>471799.32554928289</v>
      </c>
      <c r="AA215" s="22">
        <f>Target_AM[[#This Row],[PROPORSI]]*VLOOKUP(Target_AM[[#This Row],[NIPNAS]],Target_CC[],COLUMN(M$2)+9,0)</f>
        <v>5271244.451257078</v>
      </c>
      <c r="AB215" s="22">
        <f>Target_AM[[#This Row],[PROPORSI]]*VLOOKUP(Target_AM[[#This Row],[NIPNAS]],Target_CC[],COLUMN(N$2)+9,0)</f>
        <v>188878.37778326019</v>
      </c>
      <c r="AC215" s="22">
        <f>Target_AM[[#This Row],[PROPORSI]]*VLOOKUP(Target_AM[[#This Row],[NIPNAS]],Target_CC[],COLUMN(O$2)+9,0)</f>
        <v>1104933.8251776153</v>
      </c>
      <c r="AD215" s="22">
        <f>Target_AM[[#This Row],[PROPORSI]]*VLOOKUP(Target_AM[[#This Row],[NIPNAS]],Target_CC[],COLUMN(P$2)+9,0)</f>
        <v>1009561.3163071939</v>
      </c>
      <c r="AE215" s="22">
        <f>Target_AM[[#This Row],[PROPORSI]]*VLOOKUP(Target_AM[[#This Row],[NIPNAS]],Target_CC[],COLUMN(Q$2)+9,0)</f>
        <v>696854.91247595288</v>
      </c>
      <c r="AF215" s="22">
        <f>Target_AM[[#This Row],[PROPORSI]]*VLOOKUP(Target_AM[[#This Row],[NIPNAS]],Target_CC[],COLUMN(R$2)+9,0)</f>
        <v>941600.43490340072</v>
      </c>
      <c r="AG215" s="22">
        <f>Target_AM[[#This Row],[PROPORSI]]*VLOOKUP(Target_AM[[#This Row],[NIPNAS]],Target_CC[],COLUMN(S$2)+9,0)</f>
        <v>1361306.2567579197</v>
      </c>
      <c r="AH215" s="22">
        <f>Target_AM[[#This Row],[PROPORSI]]*VLOOKUP(Target_AM[[#This Row],[NIPNAS]],Target_CC[],COLUMN(T$2)+9,0)</f>
        <v>1602054.7924150613</v>
      </c>
      <c r="AI215" s="22">
        <f>Target_AM[[#This Row],[PROPORSI]]*VLOOKUP(Target_AM[[#This Row],[NIPNAS]],Target_CC[],COLUMN(U$2)+9,0)</f>
        <v>1769919.5937325568</v>
      </c>
      <c r="AJ215" s="22">
        <f>Target_AM[[#This Row],[PROPORSI]]*VLOOKUP(Target_AM[[#This Row],[NIPNAS]],Target_CC[],COLUMN(V$2)+9,0)</f>
        <v>1449816.2881784546</v>
      </c>
      <c r="AK215" s="22">
        <f>Target_AM[[#This Row],[PROPORSI]]*VLOOKUP(Target_AM[[#This Row],[NIPNAS]],Target_CC[],COLUMN(W$2)+9,0)</f>
        <v>1783817.2823170929</v>
      </c>
      <c r="AL215" s="22">
        <f>Target_AM[[#This Row],[PROPORSI]]*VLOOKUP(Target_AM[[#This Row],[NIPNAS]],Target_CC[],COLUMN(X$2)+9,0)</f>
        <v>2401476.6290439209</v>
      </c>
      <c r="AM215" s="22">
        <f>Target_AM[[#This Row],[PROPORSI]]*VLOOKUP(Target_AM[[#This Row],[NIPNAS]],Target_CC[],COLUMN(Y$2)+9,0)</f>
        <v>1503825.4943846639</v>
      </c>
      <c r="AN215" s="22">
        <f>Target_AM[[#This Row],[PROPORSI]]*VLOOKUP(Target_AM[[#This Row],[NIPNAS]],Target_CC[],COLUMN(Z$2)+9,0)</f>
        <v>15814045.203477096</v>
      </c>
      <c r="AO215" s="22">
        <f>Target_AM[[#This Row],[PROPORSI]]*VLOOKUP(Target_AM[[#This Row],[NIPNAS]],Target_CC[],COLUMN(AA$2)+9,0)</f>
        <v>613878.37778326019</v>
      </c>
      <c r="AP215" s="22">
        <f>Target_AM[[#This Row],[PROPORSI]]*VLOOKUP(Target_AM[[#This Row],[NIPNAS]],Target_CC[],COLUMN(AB$2)+9,0)</f>
        <v>1529933.8251776153</v>
      </c>
      <c r="AQ215" s="22">
        <f>Target_AM[[#This Row],[PROPORSI]]*VLOOKUP(Target_AM[[#This Row],[NIPNAS]],Target_CC[],COLUMN(AC$2)+9,0)</f>
        <v>1417561.3163071941</v>
      </c>
      <c r="AR215" s="22">
        <f>Target_AM[[#This Row],[PROPORSI]]*VLOOKUP(Target_AM[[#This Row],[NIPNAS]],Target_CC[],COLUMN(AD$2)+9,0)</f>
        <v>1125934.9124759529</v>
      </c>
      <c r="AS215" s="22">
        <f>Target_AM[[#This Row],[PROPORSI]]*VLOOKUP(Target_AM[[#This Row],[NIPNAS]],Target_CC[],COLUMN(AE$2)+9,0)</f>
        <v>1349641.2349034008</v>
      </c>
      <c r="AT215" s="22">
        <f>Target_AM[[#This Row],[PROPORSI]]*VLOOKUP(Target_AM[[#This Row],[NIPNAS]],Target_CC[],COLUMN(AF$2)+9,0)</f>
        <v>1769136.6647579197</v>
      </c>
      <c r="AU215" s="22">
        <f>Target_AM[[#This Row],[PROPORSI]]*VLOOKUP(Target_AM[[#This Row],[NIPNAS]],Target_CC[],COLUMN(AG$2)+9,0)</f>
        <v>2094883.0964950612</v>
      </c>
      <c r="AV215" s="22">
        <f>Target_AM[[#This Row],[PROPORSI]]*VLOOKUP(Target_AM[[#This Row],[NIPNAS]],Target_CC[],COLUMN(AH$2)+9,0)</f>
        <v>2199847.8767733569</v>
      </c>
      <c r="AW215" s="22">
        <f>Target_AM[[#This Row],[PROPORSI]]*VLOOKUP(Target_AM[[#This Row],[NIPNAS]],Target_CC[],COLUMN(AI$2)+9,0)</f>
        <v>1900365.5710088627</v>
      </c>
      <c r="AX215" s="22">
        <f>Target_AM[[#This Row],[PROPORSI]]*VLOOKUP(Target_AM[[#This Row],[NIPNAS]],Target_CC[],COLUMN(AJ$2)+9,0)</f>
        <v>2277072.7751453971</v>
      </c>
      <c r="AY215" s="22">
        <f>Target_AM[[#This Row],[PROPORSI]]*VLOOKUP(Target_AM[[#This Row],[NIPNAS]],Target_CC[],COLUMN(AK$2)+9,0)</f>
        <v>2831409.1839722041</v>
      </c>
      <c r="AZ215" s="22">
        <f>Target_AM[[#This Row],[PROPORSI]]*VLOOKUP(Target_AM[[#This Row],[NIPNAS]],Target_CC[],COLUMN(AL$2)+9,0)</f>
        <v>1975624.8199339467</v>
      </c>
      <c r="BA215" s="22">
        <f>Target_AM[[#This Row],[PROPORSI]]*VLOOKUP(Target_AM[[#This Row],[NIPNAS]],Target_CC[],COLUMN(AM$2)+9,0)</f>
        <v>21085289.654734172</v>
      </c>
      <c r="BB215" s="22">
        <f>Target_AM[[#This Row],[PROPORSI]]*VLOOKUP(Target_AM[[#This Row],[NIPNAS]],Target_CC[],COLUMN(AN$2)+9,0)</f>
        <v>792396.75529236195</v>
      </c>
      <c r="BC215" s="22">
        <f>Target_AM[[#This Row],[PROPORSI]]*VLOOKUP(Target_AM[[#This Row],[NIPNAS]],Target_CC[],COLUMN(AO$2)+9,0)</f>
        <v>6032290.547343405</v>
      </c>
      <c r="BD215" s="22">
        <f>Target_AM[[#This Row],[PROPORSI]]*VLOOKUP(Target_AM[[#This Row],[NIPNAS]],Target_CC[],COLUMN(AP$2)+9,0)</f>
        <v>1721168.2227272117</v>
      </c>
      <c r="BE215" s="22">
        <f>Target_AM[[#This Row],[PROPORSI]]*VLOOKUP(Target_AM[[#This Row],[NIPNAS]],Target_CC[],COLUMN(AQ$2)+9,0)</f>
        <v>3730263.1812121775</v>
      </c>
      <c r="BF215" s="22">
        <f>Target_AM[[#This Row],[PROPORSI]]*VLOOKUP(Target_AM[[#This Row],[NIPNAS]],Target_CC[],COLUMN(AR$2)+9,0)</f>
        <v>4356146.5649457099</v>
      </c>
      <c r="BG215" s="22">
        <f>Target_AM[[#This Row],[PROPORSI]]*VLOOKUP(Target_AM[[#This Row],[NIPNAS]],Target_CC[],COLUMN(AS$2)+9,0)</f>
        <v>4727385.5144472579</v>
      </c>
      <c r="BH215" s="22">
        <f>Target_AM[[#This Row],[PROPORSI]]*VLOOKUP(Target_AM[[#This Row],[NIPNAS]],Target_CC[],COLUMN(AT$2)+9,0)</f>
        <v>304335.51175167295</v>
      </c>
      <c r="BI215" s="22">
        <f>Target_AM[[#This Row],[PROPORSI]]*VLOOKUP(Target_AM[[#This Row],[NIPNAS]],Target_CC[],COLUMN(AU$2)+9,0)</f>
        <v>6178364.2199487239</v>
      </c>
      <c r="BJ215" s="22">
        <f>Target_AM[[#This Row],[PROPORSI]]*VLOOKUP(Target_AM[[#This Row],[NIPNAS]],Target_CC[],COLUMN(AV$2)+9,0)</f>
        <v>2219161.1340547749</v>
      </c>
      <c r="BK215" s="22">
        <f>Target_AM[[#This Row],[PROPORSI]]*VLOOKUP(Target_AM[[#This Row],[NIPNAS]],Target_CC[],COLUMN(AW$2)+9,0)</f>
        <v>6294176.2929679696</v>
      </c>
      <c r="BL215" s="22">
        <f>Target_AM[[#This Row],[PROPORSI]]*VLOOKUP(Target_AM[[#This Row],[NIPNAS]],Target_CC[],COLUMN(AX$2)+9,0)</f>
        <v>4667404.7998496499</v>
      </c>
      <c r="BM215" s="22">
        <f>Target_AM[[#This Row],[PROPORSI]]*VLOOKUP(Target_AM[[#This Row],[NIPNAS]],Target_CC[],COLUMN(AY$2)+9,0)</f>
        <v>3677144.2621599752</v>
      </c>
      <c r="BN215" s="22">
        <f>Target_AM[[#This Row],[PROPORSI]]*VLOOKUP(Target_AM[[#This Row],[NIPNAS]],Target_CC[],COLUMN(AZ$2)+9,0)</f>
        <v>44700237.006700888</v>
      </c>
      <c r="BO215" s="22">
        <f>Target_AM[[#This Row],[PROPORSI]]*VLOOKUP(Target_AM[[#This Row],[NIPNAS]],Target_CC[],COLUMN(BA$2)+9,0)</f>
        <v>425000</v>
      </c>
      <c r="BP215" s="22">
        <f>Target_AM[[#This Row],[PROPORSI]]*VLOOKUP(Target_AM[[#This Row],[NIPNAS]],Target_CC[],COLUMN(BB$2)+9,0)</f>
        <v>425000</v>
      </c>
      <c r="BQ215" s="22">
        <f>Target_AM[[#This Row],[PROPORSI]]*VLOOKUP(Target_AM[[#This Row],[NIPNAS]],Target_CC[],COLUMN(BC$2)+9,0)</f>
        <v>425000</v>
      </c>
      <c r="BR215" s="22">
        <f>Target_AM[[#This Row],[PROPORSI]]*VLOOKUP(Target_AM[[#This Row],[NIPNAS]],Target_CC[],COLUMN(BD$2)+9,0)</f>
        <v>457600</v>
      </c>
      <c r="BS215" s="22">
        <f>Target_AM[[#This Row],[PROPORSI]]*VLOOKUP(Target_AM[[#This Row],[NIPNAS]],Target_CC[],COLUMN(BE$2)+9,0)</f>
        <v>457600</v>
      </c>
      <c r="BT215" s="22">
        <f>Target_AM[[#This Row],[PROPORSI]]*VLOOKUP(Target_AM[[#This Row],[NIPNAS]],Target_CC[],COLUMN(BF$2)+9,0)</f>
        <v>457600</v>
      </c>
      <c r="BU215" s="22">
        <f>Target_AM[[#This Row],[PROPORSI]]*VLOOKUP(Target_AM[[#This Row],[NIPNAS]],Target_CC[],COLUMN(BG$2)+9,0)</f>
        <v>457600</v>
      </c>
      <c r="BV215" s="22">
        <f>Target_AM[[#This Row],[PROPORSI]]*VLOOKUP(Target_AM[[#This Row],[NIPNAS]],Target_CC[],COLUMN(BH$2)+9,0)</f>
        <v>457600</v>
      </c>
      <c r="BW215" s="22">
        <f>Target_AM[[#This Row],[PROPORSI]]*VLOOKUP(Target_AM[[#This Row],[NIPNAS]],Target_CC[],COLUMN(BI$2)+9,0)</f>
        <v>457600</v>
      </c>
      <c r="BX215" s="22">
        <f>Target_AM[[#This Row],[PROPORSI]]*VLOOKUP(Target_AM[[#This Row],[NIPNAS]],Target_CC[],COLUMN(BJ$2)+9,0)</f>
        <v>457600</v>
      </c>
      <c r="BY215" s="22">
        <f>Target_AM[[#This Row],[PROPORSI]]*VLOOKUP(Target_AM[[#This Row],[NIPNAS]],Target_CC[],COLUMN(BK$2)+9,0)</f>
        <v>457600</v>
      </c>
      <c r="BZ215" s="22">
        <f>Target_AM[[#This Row],[PROPORSI]]*VLOOKUP(Target_AM[[#This Row],[NIPNAS]],Target_CC[],COLUMN(BL$2)+9,0)</f>
        <v>457600</v>
      </c>
      <c r="CA215" s="22">
        <f>Target_AM[[#This Row],[PROPORSI]]*VLOOKUP(Target_AM[[#This Row],[NIPNAS]],Target_CC[],COLUMN(BM$2)+9,0)</f>
        <v>5393400</v>
      </c>
      <c r="CB215" s="22">
        <f>Target_AM[[#This Row],[PROPORSI]]*VLOOKUP(Target_AM[[#This Row],[NIPNAS]],Target_CC[],COLUMN(BN$2)+9,0)</f>
        <v>0</v>
      </c>
      <c r="CC215" s="22">
        <f>Target_AM[[#This Row],[PROPORSI]]*VLOOKUP(Target_AM[[#This Row],[NIPNAS]],Target_CC[],COLUMN(BO$2)+9,0)</f>
        <v>0</v>
      </c>
      <c r="CD215" s="22">
        <f>Target_AM[[#This Row],[PROPORSI]]*VLOOKUP(Target_AM[[#This Row],[NIPNAS]],Target_CC[],COLUMN(BP$2)+9,0)</f>
        <v>0</v>
      </c>
      <c r="CE215" s="22">
        <f>Target_AM[[#This Row],[PROPORSI]]*VLOOKUP(Target_AM[[#This Row],[NIPNAS]],Target_CC[],COLUMN(BQ$2)+9,0)</f>
        <v>0</v>
      </c>
      <c r="CF215" s="22">
        <f>Target_AM[[#This Row],[PROPORSI]]*VLOOKUP(Target_AM[[#This Row],[NIPNAS]],Target_CC[],COLUMN(BR$2)+9,0)</f>
        <v>0</v>
      </c>
      <c r="CG215" s="22">
        <f>Target_AM[[#This Row],[PROPORSI]]*VLOOKUP(Target_AM[[#This Row],[NIPNAS]],Target_CC[],COLUMN(BS$2)+9,0)</f>
        <v>0</v>
      </c>
      <c r="CH215" s="22">
        <f>Target_AM[[#This Row],[PROPORSI]]*VLOOKUP(Target_AM[[#This Row],[NIPNAS]],Target_CC[],COLUMN(BT$2)+9,0)</f>
        <v>0</v>
      </c>
      <c r="CI215" s="22">
        <f>Target_AM[[#This Row],[PROPORSI]]*VLOOKUP(Target_AM[[#This Row],[NIPNAS]],Target_CC[],COLUMN(BU$2)+9,0)</f>
        <v>0</v>
      </c>
      <c r="CJ215" s="22">
        <f>Target_AM[[#This Row],[PROPORSI]]*VLOOKUP(Target_AM[[#This Row],[NIPNAS]],Target_CC[],COLUMN(BV$2)+9,0)</f>
        <v>0</v>
      </c>
      <c r="CK215" s="22">
        <f>Target_AM[[#This Row],[PROPORSI]]*VLOOKUP(Target_AM[[#This Row],[NIPNAS]],Target_CC[],COLUMN(BW$2)+9,0)</f>
        <v>0</v>
      </c>
      <c r="CL215" s="22">
        <f>Target_AM[[#This Row],[PROPORSI]]*VLOOKUP(Target_AM[[#This Row],[NIPNAS]],Target_CC[],COLUMN(BX$2)+9,0)</f>
        <v>0</v>
      </c>
      <c r="CM215" s="22">
        <f>Target_AM[[#This Row],[PROPORSI]]*VLOOKUP(Target_AM[[#This Row],[NIPNAS]],Target_CC[],COLUMN(BY$2)+9,0)</f>
        <v>0</v>
      </c>
      <c r="CN215" s="22">
        <f>Target_AM[[#This Row],[PROPORSI]]*VLOOKUP(Target_AM[[#This Row],[NIPNAS]],Target_CC[],COLUMN(BZ$2)+9,0)</f>
        <v>0</v>
      </c>
      <c r="CO215" s="22">
        <f>Target_AM[[#This Row],[PROPORSI]]*VLOOKUP(Target_AM[[#This Row],[NIPNAS]],Target_CC[],COLUMN(CA$2)+9,0)</f>
        <v>457600</v>
      </c>
      <c r="CP215" s="22">
        <f>Target_AM[[#This Row],[PROPORSI]]*VLOOKUP(Target_AM[[#This Row],[NIPNAS]],Target_CC[],COLUMN(CB$2)+9,0)</f>
        <v>457600</v>
      </c>
      <c r="CQ215" s="22">
        <f>Target_AM[[#This Row],[PROPORSI]]*VLOOKUP(Target_AM[[#This Row],[NIPNAS]],Target_CC[],COLUMN(CC$2)+9,0)</f>
        <v>457600</v>
      </c>
      <c r="CR215" s="22">
        <f>Target_AM[[#This Row],[PROPORSI]]*VLOOKUP(Target_AM[[#This Row],[NIPNAS]],Target_CC[],COLUMN(CD$2)+9,0)</f>
        <v>457600</v>
      </c>
      <c r="CS215" s="22">
        <f>Target_AM[[#This Row],[PROPORSI]]*VLOOKUP(Target_AM[[#This Row],[NIPNAS]],Target_CC[],COLUMN(CE$2)+9,0)</f>
        <v>457600</v>
      </c>
      <c r="CT215" s="22">
        <f>Target_AM[[#This Row],[PROPORSI]]*VLOOKUP(Target_AM[[#This Row],[NIPNAS]],Target_CC[],COLUMN(CF$2)+9,0)</f>
        <v>457600</v>
      </c>
      <c r="CU215" s="22">
        <f>Target_AM[[#This Row],[PROPORSI]]*VLOOKUP(Target_AM[[#This Row],[NIPNAS]],Target_CC[],COLUMN(CG$2)+9,0)</f>
        <v>457600</v>
      </c>
      <c r="CV215" s="22">
        <f>Target_AM[[#This Row],[PROPORSI]]*VLOOKUP(Target_AM[[#This Row],[NIPNAS]],Target_CC[],COLUMN(CH$2)+9,0)</f>
        <v>457600</v>
      </c>
      <c r="CW215" s="22">
        <f>Target_AM[[#This Row],[PROPORSI]]*VLOOKUP(Target_AM[[#This Row],[NIPNAS]],Target_CC[],COLUMN(CI$2)+9,0)</f>
        <v>457600</v>
      </c>
      <c r="CX215" s="22">
        <f>Target_AM[[#This Row],[PROPORSI]]*VLOOKUP(Target_AM[[#This Row],[NIPNAS]],Target_CC[],COLUMN(CJ$2)+9,0)</f>
        <v>457600</v>
      </c>
      <c r="CY215" s="22">
        <f>Target_AM[[#This Row],[PROPORSI]]*VLOOKUP(Target_AM[[#This Row],[NIPNAS]],Target_CC[],COLUMN(CK$2)+9,0)</f>
        <v>457600</v>
      </c>
      <c r="CZ215" s="22">
        <f>Target_AM[[#This Row],[PROPORSI]]*VLOOKUP(Target_AM[[#This Row],[NIPNAS]],Target_CC[],COLUMN(CL$2)+9,0)</f>
        <v>457600</v>
      </c>
      <c r="DA215" s="22">
        <f>Target_AM[[#This Row],[PROPORSI]]*VLOOKUP(Target_AM[[#This Row],[NIPNAS]],Target_CC[],COLUMN(CM$2)+9,0)</f>
        <v>5491200</v>
      </c>
      <c r="DB215" s="22">
        <f>Target_AM[[#This Row],[PROPORSI]]*VLOOKUP(Target_AM[[#This Row],[NIPNAS]],Target_CC[],COLUMN(CN$2)+9,0)</f>
        <v>0</v>
      </c>
      <c r="DC215" s="22">
        <f>Target_AM[[#This Row],[PROPORSI]]*VLOOKUP(Target_AM[[#This Row],[NIPNAS]],Target_CC[],COLUMN(CO$2)+9,0)</f>
        <v>0</v>
      </c>
      <c r="DD215" s="22">
        <f>Target_AM[[#This Row],[PROPORSI]]*VLOOKUP(Target_AM[[#This Row],[NIPNAS]],Target_CC[],COLUMN(CP$2)+9,0)</f>
        <v>0</v>
      </c>
      <c r="DE215" s="22">
        <f>Target_AM[[#This Row],[PROPORSI]]*VLOOKUP(Target_AM[[#This Row],[NIPNAS]],Target_CC[],COLUMN(CQ$2)+9,0)</f>
        <v>0</v>
      </c>
      <c r="DF215" s="22">
        <f>Target_AM[[#This Row],[PROPORSI]]*VLOOKUP(Target_AM[[#This Row],[NIPNAS]],Target_CC[],COLUMN(CR$2)+9,0)</f>
        <v>0</v>
      </c>
      <c r="DG215" s="22">
        <f>Target_AM[[#This Row],[PROPORSI]]*VLOOKUP(Target_AM[[#This Row],[NIPNAS]],Target_CC[],COLUMN(CS$2)+9,0)</f>
        <v>0</v>
      </c>
      <c r="DH215" s="22">
        <f>Target_AM[[#This Row],[PROPORSI]]*VLOOKUP(Target_AM[[#This Row],[NIPNAS]],Target_CC[],COLUMN(CT$2)+9,0)</f>
        <v>0</v>
      </c>
      <c r="DI215" s="22">
        <f>Target_AM[[#This Row],[PROPORSI]]*VLOOKUP(Target_AM[[#This Row],[NIPNAS]],Target_CC[],COLUMN(CU$2)+9,0)</f>
        <v>0</v>
      </c>
      <c r="DJ215" s="22">
        <f>Target_AM[[#This Row],[PROPORSI]]*VLOOKUP(Target_AM[[#This Row],[NIPNAS]],Target_CC[],COLUMN(CV$2)+9,0)</f>
        <v>0</v>
      </c>
      <c r="DK215" s="22">
        <f>Target_AM[[#This Row],[PROPORSI]]*VLOOKUP(Target_AM[[#This Row],[NIPNAS]],Target_CC[],COLUMN(CW$2)+9,0)</f>
        <v>0</v>
      </c>
      <c r="DL215" s="22">
        <f>Target_AM[[#This Row],[PROPORSI]]*VLOOKUP(Target_AM[[#This Row],[NIPNAS]],Target_CC[],COLUMN(CX$2)+9,0)</f>
        <v>0</v>
      </c>
      <c r="DM215" s="22">
        <f>Target_AM[[#This Row],[PROPORSI]]*VLOOKUP(Target_AM[[#This Row],[NIPNAS]],Target_CC[],COLUMN(CY$2)+9,0)</f>
        <v>0</v>
      </c>
      <c r="DN215" s="22">
        <f>Target_AM[[#This Row],[PROPORSI]]*VLOOKUP(Target_AM[[#This Row],[NIPNAS]],Target_CC[],COLUMN(CZ$2)+9,0)</f>
        <v>0</v>
      </c>
      <c r="DO215" s="22">
        <f>Target_AM[[#This Row],[PROPORSI]]*VLOOKUP(Target_AM[[#This Row],[NIPNAS]],Target_CC[],COLUMN(DA$2)+9,0)</f>
        <v>0</v>
      </c>
      <c r="DP215" s="22">
        <f>Target_AM[[#This Row],[PROPORSI]]*VLOOKUP(Target_AM[[#This Row],[NIPNAS]],Target_CC[],COLUMN(DB$2)+9,0)</f>
        <v>0</v>
      </c>
      <c r="DQ215" s="22">
        <f>Target_AM[[#This Row],[PROPORSI]]*VLOOKUP(Target_AM[[#This Row],[NIPNAS]],Target_CC[],COLUMN(DC$2)+9,0)</f>
        <v>0</v>
      </c>
      <c r="DR215" s="22">
        <f>Target_AM[[#This Row],[PROPORSI]]*VLOOKUP(Target_AM[[#This Row],[NIPNAS]],Target_CC[],COLUMN(DD$2)+9,0)</f>
        <v>0</v>
      </c>
      <c r="DS215" s="22">
        <f>Target_AM[[#This Row],[PROPORSI]]*VLOOKUP(Target_AM[[#This Row],[NIPNAS]],Target_CC[],COLUMN(DE$2)+9,0)</f>
        <v>0</v>
      </c>
      <c r="DT215" s="22">
        <f>Target_AM[[#This Row],[PROPORSI]]*VLOOKUP(Target_AM[[#This Row],[NIPNAS]],Target_CC[],COLUMN(DF$2)+9,0)</f>
        <v>0</v>
      </c>
      <c r="DU215" s="22">
        <f>Target_AM[[#This Row],[PROPORSI]]*VLOOKUP(Target_AM[[#This Row],[NIPNAS]],Target_CC[],COLUMN(DG$2)+9,0)</f>
        <v>0</v>
      </c>
      <c r="DV215" s="22">
        <f>Target_AM[[#This Row],[PROPORSI]]*VLOOKUP(Target_AM[[#This Row],[NIPNAS]],Target_CC[],COLUMN(DH$2)+9,0)</f>
        <v>0</v>
      </c>
      <c r="DW215" s="22">
        <f>Target_AM[[#This Row],[PROPORSI]]*VLOOKUP(Target_AM[[#This Row],[NIPNAS]],Target_CC[],COLUMN(DI$2)+9,0)</f>
        <v>0</v>
      </c>
      <c r="DX215" s="22">
        <f>Target_AM[[#This Row],[PROPORSI]]*VLOOKUP(Target_AM[[#This Row],[NIPNAS]],Target_CC[],COLUMN(DJ$2)+9,0)</f>
        <v>0</v>
      </c>
      <c r="DY215" s="22">
        <f>Target_AM[[#This Row],[PROPORSI]]*VLOOKUP(Target_AM[[#This Row],[NIPNAS]],Target_CC[],COLUMN(DK$2)+9,0)</f>
        <v>0</v>
      </c>
      <c r="DZ215" s="22">
        <f>Target_AM[[#This Row],[PROPORSI]]*VLOOKUP(Target_AM[[#This Row],[NIPNAS]],Target_CC[],COLUMN(DL$2)+9,0)</f>
        <v>0</v>
      </c>
      <c r="EA215" s="22">
        <f>Target_AM[[#This Row],[PROPORSI]]*VLOOKUP(Target_AM[[#This Row],[NIPNAS]],Target_CC[],COLUMN(DM$2)+9,0)</f>
        <v>0</v>
      </c>
    </row>
    <row r="216" spans="2:131" x14ac:dyDescent="0.3">
      <c r="B216">
        <v>850046</v>
      </c>
      <c r="C216" t="s">
        <v>1036</v>
      </c>
      <c r="D216">
        <v>1</v>
      </c>
      <c r="E216" s="8">
        <v>45658</v>
      </c>
      <c r="F216">
        <v>19039090</v>
      </c>
      <c r="G216" t="s">
        <v>387</v>
      </c>
      <c r="J216" t="s">
        <v>309</v>
      </c>
      <c r="K216" t="s">
        <v>25</v>
      </c>
      <c r="L216" t="s">
        <v>159</v>
      </c>
      <c r="M216" t="s">
        <v>29</v>
      </c>
      <c r="N216" s="23">
        <f>Target_AM[[#This Row],[PROPORSI]]*VLOOKUP(Target_AM[[#This Row],[NIPNAS]],Target_CC[],9,0)</f>
        <v>20258687.887916531</v>
      </c>
      <c r="O216" s="22">
        <f>Target_AM[[#This Row],[PROPORSI]]*VLOOKUP(Target_AM[[#This Row],[NIPNAS]],Target_CC[],COLUMN(A$2)+9,0)</f>
        <v>0</v>
      </c>
      <c r="P216" s="22">
        <f>Target_AM[[#This Row],[PROPORSI]]*VLOOKUP(Target_AM[[#This Row],[NIPNAS]],Target_CC[],COLUMN(B$2)+9,0)</f>
        <v>0</v>
      </c>
      <c r="Q216" s="22">
        <f>Target_AM[[#This Row],[PROPORSI]]*VLOOKUP(Target_AM[[#This Row],[NIPNAS]],Target_CC[],COLUMN(C$2)+9,0)</f>
        <v>0</v>
      </c>
      <c r="R216" s="22">
        <f>Target_AM[[#This Row],[PROPORSI]]*VLOOKUP(Target_AM[[#This Row],[NIPNAS]],Target_CC[],COLUMN(D$2)+9,0)</f>
        <v>0</v>
      </c>
      <c r="S216" s="22">
        <f>Target_AM[[#This Row],[PROPORSI]]*VLOOKUP(Target_AM[[#This Row],[NIPNAS]],Target_CC[],COLUMN(E$2)+9,0)</f>
        <v>0</v>
      </c>
      <c r="T216" s="22">
        <f>Target_AM[[#This Row],[PROPORSI]]*VLOOKUP(Target_AM[[#This Row],[NIPNAS]],Target_CC[],COLUMN(F$2)+9,0)</f>
        <v>0</v>
      </c>
      <c r="U216" s="22">
        <f>Target_AM[[#This Row],[PROPORSI]]*VLOOKUP(Target_AM[[#This Row],[NIPNAS]],Target_CC[],COLUMN(G$2)+9,0)</f>
        <v>0</v>
      </c>
      <c r="V216" s="22">
        <f>Target_AM[[#This Row],[PROPORSI]]*VLOOKUP(Target_AM[[#This Row],[NIPNAS]],Target_CC[],COLUMN(H$2)+9,0)</f>
        <v>0</v>
      </c>
      <c r="W216" s="22">
        <f>Target_AM[[#This Row],[PROPORSI]]*VLOOKUP(Target_AM[[#This Row],[NIPNAS]],Target_CC[],COLUMN(I$2)+9,0)</f>
        <v>0</v>
      </c>
      <c r="X216" s="22">
        <f>Target_AM[[#This Row],[PROPORSI]]*VLOOKUP(Target_AM[[#This Row],[NIPNAS]],Target_CC[],COLUMN(J$2)+9,0)</f>
        <v>0</v>
      </c>
      <c r="Y216" s="22">
        <f>Target_AM[[#This Row],[PROPORSI]]*VLOOKUP(Target_AM[[#This Row],[NIPNAS]],Target_CC[],COLUMN(K$2)+9,0)</f>
        <v>0</v>
      </c>
      <c r="Z216" s="22">
        <f>Target_AM[[#This Row],[PROPORSI]]*VLOOKUP(Target_AM[[#This Row],[NIPNAS]],Target_CC[],COLUMN(L$2)+9,0)</f>
        <v>0</v>
      </c>
      <c r="AA216" s="22">
        <f>Target_AM[[#This Row],[PROPORSI]]*VLOOKUP(Target_AM[[#This Row],[NIPNAS]],Target_CC[],COLUMN(M$2)+9,0)</f>
        <v>0</v>
      </c>
      <c r="AB216" s="22">
        <f>Target_AM[[#This Row],[PROPORSI]]*VLOOKUP(Target_AM[[#This Row],[NIPNAS]],Target_CC[],COLUMN(N$2)+9,0)</f>
        <v>292244.36682015826</v>
      </c>
      <c r="AC216" s="22">
        <f>Target_AM[[#This Row],[PROPORSI]]*VLOOKUP(Target_AM[[#This Row],[NIPNAS]],Target_CC[],COLUMN(O$2)+9,0)</f>
        <v>310786.66001400823</v>
      </c>
      <c r="AD216" s="22">
        <f>Target_AM[[#This Row],[PROPORSI]]*VLOOKUP(Target_AM[[#This Row],[NIPNAS]],Target_CC[],COLUMN(P$2)+9,0)</f>
        <v>408924.95962051454</v>
      </c>
      <c r="AE216" s="22">
        <f>Target_AM[[#This Row],[PROPORSI]]*VLOOKUP(Target_AM[[#This Row],[NIPNAS]],Target_CC[],COLUMN(Q$2)+9,0)</f>
        <v>416920.84652771457</v>
      </c>
      <c r="AF216" s="22">
        <f>Target_AM[[#This Row],[PROPORSI]]*VLOOKUP(Target_AM[[#This Row],[NIPNAS]],Target_CC[],COLUMN(R$2)+9,0)</f>
        <v>545325.5214648312</v>
      </c>
      <c r="AG216" s="22">
        <f>Target_AM[[#This Row],[PROPORSI]]*VLOOKUP(Target_AM[[#This Row],[NIPNAS]],Target_CC[],COLUMN(S$2)+9,0)</f>
        <v>509527.10494905798</v>
      </c>
      <c r="AH216" s="22">
        <f>Target_AM[[#This Row],[PROPORSI]]*VLOOKUP(Target_AM[[#This Row],[NIPNAS]],Target_CC[],COLUMN(T$2)+9,0)</f>
        <v>447436.42448227189</v>
      </c>
      <c r="AI216" s="22">
        <f>Target_AM[[#This Row],[PROPORSI]]*VLOOKUP(Target_AM[[#This Row],[NIPNAS]],Target_CC[],COLUMN(U$2)+9,0)</f>
        <v>506144.66350676445</v>
      </c>
      <c r="AJ216" s="22">
        <f>Target_AM[[#This Row],[PROPORSI]]*VLOOKUP(Target_AM[[#This Row],[NIPNAS]],Target_CC[],COLUMN(V$2)+9,0)</f>
        <v>439484.56497701543</v>
      </c>
      <c r="AK216" s="22">
        <f>Target_AM[[#This Row],[PROPORSI]]*VLOOKUP(Target_AM[[#This Row],[NIPNAS]],Target_CC[],COLUMN(W$2)+9,0)</f>
        <v>462520.25062679447</v>
      </c>
      <c r="AL216" s="22">
        <f>Target_AM[[#This Row],[PROPORSI]]*VLOOKUP(Target_AM[[#This Row],[NIPNAS]],Target_CC[],COLUMN(X$2)+9,0)</f>
        <v>568273.91259022441</v>
      </c>
      <c r="AM216" s="22">
        <f>Target_AM[[#This Row],[PROPORSI]]*VLOOKUP(Target_AM[[#This Row],[NIPNAS]],Target_CC[],COLUMN(Y$2)+9,0)</f>
        <v>674214.80294943717</v>
      </c>
      <c r="AN216" s="22">
        <f>Target_AM[[#This Row],[PROPORSI]]*VLOOKUP(Target_AM[[#This Row],[NIPNAS]],Target_CC[],COLUMN(Z$2)+9,0)</f>
        <v>5581804.0785287917</v>
      </c>
      <c r="AO216" s="22">
        <f>Target_AM[[#This Row],[PROPORSI]]*VLOOKUP(Target_AM[[#This Row],[NIPNAS]],Target_CC[],COLUMN(AA$2)+9,0)</f>
        <v>292244.36682015826</v>
      </c>
      <c r="AP216" s="22">
        <f>Target_AM[[#This Row],[PROPORSI]]*VLOOKUP(Target_AM[[#This Row],[NIPNAS]],Target_CC[],COLUMN(AB$2)+9,0)</f>
        <v>310786.66001400823</v>
      </c>
      <c r="AQ216" s="22">
        <f>Target_AM[[#This Row],[PROPORSI]]*VLOOKUP(Target_AM[[#This Row],[NIPNAS]],Target_CC[],COLUMN(AC$2)+9,0)</f>
        <v>408924.95962051454</v>
      </c>
      <c r="AR216" s="22">
        <f>Target_AM[[#This Row],[PROPORSI]]*VLOOKUP(Target_AM[[#This Row],[NIPNAS]],Target_CC[],COLUMN(AD$2)+9,0)</f>
        <v>416920.84652771457</v>
      </c>
      <c r="AS216" s="22">
        <f>Target_AM[[#This Row],[PROPORSI]]*VLOOKUP(Target_AM[[#This Row],[NIPNAS]],Target_CC[],COLUMN(AE$2)+9,0)</f>
        <v>545325.5214648312</v>
      </c>
      <c r="AT216" s="22">
        <f>Target_AM[[#This Row],[PROPORSI]]*VLOOKUP(Target_AM[[#This Row],[NIPNAS]],Target_CC[],COLUMN(AF$2)+9,0)</f>
        <v>509527.10494905798</v>
      </c>
      <c r="AU216" s="22">
        <f>Target_AM[[#This Row],[PROPORSI]]*VLOOKUP(Target_AM[[#This Row],[NIPNAS]],Target_CC[],COLUMN(AG$2)+9,0)</f>
        <v>447436.42448227189</v>
      </c>
      <c r="AV216" s="22">
        <f>Target_AM[[#This Row],[PROPORSI]]*VLOOKUP(Target_AM[[#This Row],[NIPNAS]],Target_CC[],COLUMN(AH$2)+9,0)</f>
        <v>506144.66350676445</v>
      </c>
      <c r="AW216" s="22">
        <f>Target_AM[[#This Row],[PROPORSI]]*VLOOKUP(Target_AM[[#This Row],[NIPNAS]],Target_CC[],COLUMN(AI$2)+9,0)</f>
        <v>439484.56497701543</v>
      </c>
      <c r="AX216" s="22">
        <f>Target_AM[[#This Row],[PROPORSI]]*VLOOKUP(Target_AM[[#This Row],[NIPNAS]],Target_CC[],COLUMN(AJ$2)+9,0)</f>
        <v>462520.25062679447</v>
      </c>
      <c r="AY216" s="22">
        <f>Target_AM[[#This Row],[PROPORSI]]*VLOOKUP(Target_AM[[#This Row],[NIPNAS]],Target_CC[],COLUMN(AK$2)+9,0)</f>
        <v>568273.91259022441</v>
      </c>
      <c r="AZ216" s="22">
        <f>Target_AM[[#This Row],[PROPORSI]]*VLOOKUP(Target_AM[[#This Row],[NIPNAS]],Target_CC[],COLUMN(AL$2)+9,0)</f>
        <v>674214.80294943717</v>
      </c>
      <c r="BA216" s="22">
        <f>Target_AM[[#This Row],[PROPORSI]]*VLOOKUP(Target_AM[[#This Row],[NIPNAS]],Target_CC[],COLUMN(AM$2)+9,0)</f>
        <v>5581804.0785287917</v>
      </c>
      <c r="BB216" s="22">
        <f>Target_AM[[#This Row],[PROPORSI]]*VLOOKUP(Target_AM[[#This Row],[NIPNAS]],Target_CC[],COLUMN(AN$2)+9,0)</f>
        <v>0</v>
      </c>
      <c r="BC216" s="22">
        <f>Target_AM[[#This Row],[PROPORSI]]*VLOOKUP(Target_AM[[#This Row],[NIPNAS]],Target_CC[],COLUMN(AO$2)+9,0)</f>
        <v>0</v>
      </c>
      <c r="BD216" s="22">
        <f>Target_AM[[#This Row],[PROPORSI]]*VLOOKUP(Target_AM[[#This Row],[NIPNAS]],Target_CC[],COLUMN(AP$2)+9,0)</f>
        <v>0</v>
      </c>
      <c r="BE216" s="22">
        <f>Target_AM[[#This Row],[PROPORSI]]*VLOOKUP(Target_AM[[#This Row],[NIPNAS]],Target_CC[],COLUMN(AQ$2)+9,0)</f>
        <v>0</v>
      </c>
      <c r="BF216" s="22">
        <f>Target_AM[[#This Row],[PROPORSI]]*VLOOKUP(Target_AM[[#This Row],[NIPNAS]],Target_CC[],COLUMN(AR$2)+9,0)</f>
        <v>0</v>
      </c>
      <c r="BG216" s="22">
        <f>Target_AM[[#This Row],[PROPORSI]]*VLOOKUP(Target_AM[[#This Row],[NIPNAS]],Target_CC[],COLUMN(AS$2)+9,0)</f>
        <v>0</v>
      </c>
      <c r="BH216" s="22">
        <f>Target_AM[[#This Row],[PROPORSI]]*VLOOKUP(Target_AM[[#This Row],[NIPNAS]],Target_CC[],COLUMN(AT$2)+9,0)</f>
        <v>0</v>
      </c>
      <c r="BI216" s="22">
        <f>Target_AM[[#This Row],[PROPORSI]]*VLOOKUP(Target_AM[[#This Row],[NIPNAS]],Target_CC[],COLUMN(AU$2)+9,0)</f>
        <v>0</v>
      </c>
      <c r="BJ216" s="22">
        <f>Target_AM[[#This Row],[PROPORSI]]*VLOOKUP(Target_AM[[#This Row],[NIPNAS]],Target_CC[],COLUMN(AV$2)+9,0)</f>
        <v>0</v>
      </c>
      <c r="BK216" s="22">
        <f>Target_AM[[#This Row],[PROPORSI]]*VLOOKUP(Target_AM[[#This Row],[NIPNAS]],Target_CC[],COLUMN(AW$2)+9,0)</f>
        <v>0</v>
      </c>
      <c r="BL216" s="22">
        <f>Target_AM[[#This Row],[PROPORSI]]*VLOOKUP(Target_AM[[#This Row],[NIPNAS]],Target_CC[],COLUMN(AX$2)+9,0)</f>
        <v>0</v>
      </c>
      <c r="BM216" s="22">
        <f>Target_AM[[#This Row],[PROPORSI]]*VLOOKUP(Target_AM[[#This Row],[NIPNAS]],Target_CC[],COLUMN(AY$2)+9,0)</f>
        <v>0</v>
      </c>
      <c r="BN216" s="22">
        <f>Target_AM[[#This Row],[PROPORSI]]*VLOOKUP(Target_AM[[#This Row],[NIPNAS]],Target_CC[],COLUMN(AZ$2)+9,0)</f>
        <v>0</v>
      </c>
      <c r="BO216" s="22">
        <f>Target_AM[[#This Row],[PROPORSI]]*VLOOKUP(Target_AM[[#This Row],[NIPNAS]],Target_CC[],COLUMN(BA$2)+9,0)</f>
        <v>0</v>
      </c>
      <c r="BP216" s="22">
        <f>Target_AM[[#This Row],[PROPORSI]]*VLOOKUP(Target_AM[[#This Row],[NIPNAS]],Target_CC[],COLUMN(BB$2)+9,0)</f>
        <v>0</v>
      </c>
      <c r="BQ216" s="22">
        <f>Target_AM[[#This Row],[PROPORSI]]*VLOOKUP(Target_AM[[#This Row],[NIPNAS]],Target_CC[],COLUMN(BC$2)+9,0)</f>
        <v>0</v>
      </c>
      <c r="BR216" s="22">
        <f>Target_AM[[#This Row],[PROPORSI]]*VLOOKUP(Target_AM[[#This Row],[NIPNAS]],Target_CC[],COLUMN(BD$2)+9,0)</f>
        <v>0</v>
      </c>
      <c r="BS216" s="22">
        <f>Target_AM[[#This Row],[PROPORSI]]*VLOOKUP(Target_AM[[#This Row],[NIPNAS]],Target_CC[],COLUMN(BE$2)+9,0)</f>
        <v>0</v>
      </c>
      <c r="BT216" s="22">
        <f>Target_AM[[#This Row],[PROPORSI]]*VLOOKUP(Target_AM[[#This Row],[NIPNAS]],Target_CC[],COLUMN(BF$2)+9,0)</f>
        <v>0</v>
      </c>
      <c r="BU216" s="22">
        <f>Target_AM[[#This Row],[PROPORSI]]*VLOOKUP(Target_AM[[#This Row],[NIPNAS]],Target_CC[],COLUMN(BG$2)+9,0)</f>
        <v>0</v>
      </c>
      <c r="BV216" s="22">
        <f>Target_AM[[#This Row],[PROPORSI]]*VLOOKUP(Target_AM[[#This Row],[NIPNAS]],Target_CC[],COLUMN(BH$2)+9,0)</f>
        <v>0</v>
      </c>
      <c r="BW216" s="22">
        <f>Target_AM[[#This Row],[PROPORSI]]*VLOOKUP(Target_AM[[#This Row],[NIPNAS]],Target_CC[],COLUMN(BI$2)+9,0)</f>
        <v>0</v>
      </c>
      <c r="BX216" s="22">
        <f>Target_AM[[#This Row],[PROPORSI]]*VLOOKUP(Target_AM[[#This Row],[NIPNAS]],Target_CC[],COLUMN(BJ$2)+9,0)</f>
        <v>0</v>
      </c>
      <c r="BY216" s="22">
        <f>Target_AM[[#This Row],[PROPORSI]]*VLOOKUP(Target_AM[[#This Row],[NIPNAS]],Target_CC[],COLUMN(BK$2)+9,0)</f>
        <v>0</v>
      </c>
      <c r="BZ216" s="22">
        <f>Target_AM[[#This Row],[PROPORSI]]*VLOOKUP(Target_AM[[#This Row],[NIPNAS]],Target_CC[],COLUMN(BL$2)+9,0)</f>
        <v>0</v>
      </c>
      <c r="CA216" s="22">
        <f>Target_AM[[#This Row],[PROPORSI]]*VLOOKUP(Target_AM[[#This Row],[NIPNAS]],Target_CC[],COLUMN(BM$2)+9,0)</f>
        <v>0</v>
      </c>
      <c r="CB216" s="22">
        <f>Target_AM[[#This Row],[PROPORSI]]*VLOOKUP(Target_AM[[#This Row],[NIPNAS]],Target_CC[],COLUMN(BN$2)+9,0)</f>
        <v>0</v>
      </c>
      <c r="CC216" s="22">
        <f>Target_AM[[#This Row],[PROPORSI]]*VLOOKUP(Target_AM[[#This Row],[NIPNAS]],Target_CC[],COLUMN(BO$2)+9,0)</f>
        <v>0</v>
      </c>
      <c r="CD216" s="22">
        <f>Target_AM[[#This Row],[PROPORSI]]*VLOOKUP(Target_AM[[#This Row],[NIPNAS]],Target_CC[],COLUMN(BP$2)+9,0)</f>
        <v>0</v>
      </c>
      <c r="CE216" s="22">
        <f>Target_AM[[#This Row],[PROPORSI]]*VLOOKUP(Target_AM[[#This Row],[NIPNAS]],Target_CC[],COLUMN(BQ$2)+9,0)</f>
        <v>0</v>
      </c>
      <c r="CF216" s="22">
        <f>Target_AM[[#This Row],[PROPORSI]]*VLOOKUP(Target_AM[[#This Row],[NIPNAS]],Target_CC[],COLUMN(BR$2)+9,0)</f>
        <v>0</v>
      </c>
      <c r="CG216" s="22">
        <f>Target_AM[[#This Row],[PROPORSI]]*VLOOKUP(Target_AM[[#This Row],[NIPNAS]],Target_CC[],COLUMN(BS$2)+9,0)</f>
        <v>0</v>
      </c>
      <c r="CH216" s="22">
        <f>Target_AM[[#This Row],[PROPORSI]]*VLOOKUP(Target_AM[[#This Row],[NIPNAS]],Target_CC[],COLUMN(BT$2)+9,0)</f>
        <v>0</v>
      </c>
      <c r="CI216" s="22">
        <f>Target_AM[[#This Row],[PROPORSI]]*VLOOKUP(Target_AM[[#This Row],[NIPNAS]],Target_CC[],COLUMN(BU$2)+9,0)</f>
        <v>0</v>
      </c>
      <c r="CJ216" s="22">
        <f>Target_AM[[#This Row],[PROPORSI]]*VLOOKUP(Target_AM[[#This Row],[NIPNAS]],Target_CC[],COLUMN(BV$2)+9,0)</f>
        <v>0</v>
      </c>
      <c r="CK216" s="22">
        <f>Target_AM[[#This Row],[PROPORSI]]*VLOOKUP(Target_AM[[#This Row],[NIPNAS]],Target_CC[],COLUMN(BW$2)+9,0)</f>
        <v>0</v>
      </c>
      <c r="CL216" s="22">
        <f>Target_AM[[#This Row],[PROPORSI]]*VLOOKUP(Target_AM[[#This Row],[NIPNAS]],Target_CC[],COLUMN(BX$2)+9,0)</f>
        <v>0</v>
      </c>
      <c r="CM216" s="22">
        <f>Target_AM[[#This Row],[PROPORSI]]*VLOOKUP(Target_AM[[#This Row],[NIPNAS]],Target_CC[],COLUMN(BY$2)+9,0)</f>
        <v>0</v>
      </c>
      <c r="CN216" s="22">
        <f>Target_AM[[#This Row],[PROPORSI]]*VLOOKUP(Target_AM[[#This Row],[NIPNAS]],Target_CC[],COLUMN(BZ$2)+9,0)</f>
        <v>0</v>
      </c>
      <c r="CO216" s="22">
        <f>Target_AM[[#This Row],[PROPORSI]]*VLOOKUP(Target_AM[[#This Row],[NIPNAS]],Target_CC[],COLUMN(CA$2)+9,0)</f>
        <v>0</v>
      </c>
      <c r="CP216" s="22">
        <f>Target_AM[[#This Row],[PROPORSI]]*VLOOKUP(Target_AM[[#This Row],[NIPNAS]],Target_CC[],COLUMN(CB$2)+9,0)</f>
        <v>0</v>
      </c>
      <c r="CQ216" s="22">
        <f>Target_AM[[#This Row],[PROPORSI]]*VLOOKUP(Target_AM[[#This Row],[NIPNAS]],Target_CC[],COLUMN(CC$2)+9,0)</f>
        <v>0</v>
      </c>
      <c r="CR216" s="22">
        <f>Target_AM[[#This Row],[PROPORSI]]*VLOOKUP(Target_AM[[#This Row],[NIPNAS]],Target_CC[],COLUMN(CD$2)+9,0)</f>
        <v>0</v>
      </c>
      <c r="CS216" s="22">
        <f>Target_AM[[#This Row],[PROPORSI]]*VLOOKUP(Target_AM[[#This Row],[NIPNAS]],Target_CC[],COLUMN(CE$2)+9,0)</f>
        <v>0</v>
      </c>
      <c r="CT216" s="22">
        <f>Target_AM[[#This Row],[PROPORSI]]*VLOOKUP(Target_AM[[#This Row],[NIPNAS]],Target_CC[],COLUMN(CF$2)+9,0)</f>
        <v>0</v>
      </c>
      <c r="CU216" s="22">
        <f>Target_AM[[#This Row],[PROPORSI]]*VLOOKUP(Target_AM[[#This Row],[NIPNAS]],Target_CC[],COLUMN(CG$2)+9,0)</f>
        <v>0</v>
      </c>
      <c r="CV216" s="22">
        <f>Target_AM[[#This Row],[PROPORSI]]*VLOOKUP(Target_AM[[#This Row],[NIPNAS]],Target_CC[],COLUMN(CH$2)+9,0)</f>
        <v>0</v>
      </c>
      <c r="CW216" s="22">
        <f>Target_AM[[#This Row],[PROPORSI]]*VLOOKUP(Target_AM[[#This Row],[NIPNAS]],Target_CC[],COLUMN(CI$2)+9,0)</f>
        <v>0</v>
      </c>
      <c r="CX216" s="22">
        <f>Target_AM[[#This Row],[PROPORSI]]*VLOOKUP(Target_AM[[#This Row],[NIPNAS]],Target_CC[],COLUMN(CJ$2)+9,0)</f>
        <v>0</v>
      </c>
      <c r="CY216" s="22">
        <f>Target_AM[[#This Row],[PROPORSI]]*VLOOKUP(Target_AM[[#This Row],[NIPNAS]],Target_CC[],COLUMN(CK$2)+9,0)</f>
        <v>0</v>
      </c>
      <c r="CZ216" s="22">
        <f>Target_AM[[#This Row],[PROPORSI]]*VLOOKUP(Target_AM[[#This Row],[NIPNAS]],Target_CC[],COLUMN(CL$2)+9,0)</f>
        <v>0</v>
      </c>
      <c r="DA216" s="22">
        <f>Target_AM[[#This Row],[PROPORSI]]*VLOOKUP(Target_AM[[#This Row],[NIPNAS]],Target_CC[],COLUMN(CM$2)+9,0)</f>
        <v>0</v>
      </c>
      <c r="DB216" s="22">
        <f>Target_AM[[#This Row],[PROPORSI]]*VLOOKUP(Target_AM[[#This Row],[NIPNAS]],Target_CC[],COLUMN(CN$2)+9,0)</f>
        <v>0</v>
      </c>
      <c r="DC216" s="22">
        <f>Target_AM[[#This Row],[PROPORSI]]*VLOOKUP(Target_AM[[#This Row],[NIPNAS]],Target_CC[],COLUMN(CO$2)+9,0)</f>
        <v>0</v>
      </c>
      <c r="DD216" s="22">
        <f>Target_AM[[#This Row],[PROPORSI]]*VLOOKUP(Target_AM[[#This Row],[NIPNAS]],Target_CC[],COLUMN(CP$2)+9,0)</f>
        <v>0</v>
      </c>
      <c r="DE216" s="22">
        <f>Target_AM[[#This Row],[PROPORSI]]*VLOOKUP(Target_AM[[#This Row],[NIPNAS]],Target_CC[],COLUMN(CQ$2)+9,0)</f>
        <v>0</v>
      </c>
      <c r="DF216" s="22">
        <f>Target_AM[[#This Row],[PROPORSI]]*VLOOKUP(Target_AM[[#This Row],[NIPNAS]],Target_CC[],COLUMN(CR$2)+9,0)</f>
        <v>0</v>
      </c>
      <c r="DG216" s="22">
        <f>Target_AM[[#This Row],[PROPORSI]]*VLOOKUP(Target_AM[[#This Row],[NIPNAS]],Target_CC[],COLUMN(CS$2)+9,0)</f>
        <v>0</v>
      </c>
      <c r="DH216" s="22">
        <f>Target_AM[[#This Row],[PROPORSI]]*VLOOKUP(Target_AM[[#This Row],[NIPNAS]],Target_CC[],COLUMN(CT$2)+9,0)</f>
        <v>0</v>
      </c>
      <c r="DI216" s="22">
        <f>Target_AM[[#This Row],[PROPORSI]]*VLOOKUP(Target_AM[[#This Row],[NIPNAS]],Target_CC[],COLUMN(CU$2)+9,0)</f>
        <v>0</v>
      </c>
      <c r="DJ216" s="22">
        <f>Target_AM[[#This Row],[PROPORSI]]*VLOOKUP(Target_AM[[#This Row],[NIPNAS]],Target_CC[],COLUMN(CV$2)+9,0)</f>
        <v>0</v>
      </c>
      <c r="DK216" s="22">
        <f>Target_AM[[#This Row],[PROPORSI]]*VLOOKUP(Target_AM[[#This Row],[NIPNAS]],Target_CC[],COLUMN(CW$2)+9,0)</f>
        <v>0</v>
      </c>
      <c r="DL216" s="22">
        <f>Target_AM[[#This Row],[PROPORSI]]*VLOOKUP(Target_AM[[#This Row],[NIPNAS]],Target_CC[],COLUMN(CX$2)+9,0)</f>
        <v>0</v>
      </c>
      <c r="DM216" s="22">
        <f>Target_AM[[#This Row],[PROPORSI]]*VLOOKUP(Target_AM[[#This Row],[NIPNAS]],Target_CC[],COLUMN(CY$2)+9,0)</f>
        <v>0</v>
      </c>
      <c r="DN216" s="22">
        <f>Target_AM[[#This Row],[PROPORSI]]*VLOOKUP(Target_AM[[#This Row],[NIPNAS]],Target_CC[],COLUMN(CZ$2)+9,0)</f>
        <v>0</v>
      </c>
      <c r="DO216" s="22">
        <f>Target_AM[[#This Row],[PROPORSI]]*VLOOKUP(Target_AM[[#This Row],[NIPNAS]],Target_CC[],COLUMN(DA$2)+9,0)</f>
        <v>0</v>
      </c>
      <c r="DP216" s="22">
        <f>Target_AM[[#This Row],[PROPORSI]]*VLOOKUP(Target_AM[[#This Row],[NIPNAS]],Target_CC[],COLUMN(DB$2)+9,0)</f>
        <v>0</v>
      </c>
      <c r="DQ216" s="22">
        <f>Target_AM[[#This Row],[PROPORSI]]*VLOOKUP(Target_AM[[#This Row],[NIPNAS]],Target_CC[],COLUMN(DC$2)+9,0)</f>
        <v>0</v>
      </c>
      <c r="DR216" s="22">
        <f>Target_AM[[#This Row],[PROPORSI]]*VLOOKUP(Target_AM[[#This Row],[NIPNAS]],Target_CC[],COLUMN(DD$2)+9,0)</f>
        <v>0</v>
      </c>
      <c r="DS216" s="22">
        <f>Target_AM[[#This Row],[PROPORSI]]*VLOOKUP(Target_AM[[#This Row],[NIPNAS]],Target_CC[],COLUMN(DE$2)+9,0)</f>
        <v>0</v>
      </c>
      <c r="DT216" s="22">
        <f>Target_AM[[#This Row],[PROPORSI]]*VLOOKUP(Target_AM[[#This Row],[NIPNAS]],Target_CC[],COLUMN(DF$2)+9,0)</f>
        <v>0</v>
      </c>
      <c r="DU216" s="22">
        <f>Target_AM[[#This Row],[PROPORSI]]*VLOOKUP(Target_AM[[#This Row],[NIPNAS]],Target_CC[],COLUMN(DG$2)+9,0)</f>
        <v>0</v>
      </c>
      <c r="DV216" s="22">
        <f>Target_AM[[#This Row],[PROPORSI]]*VLOOKUP(Target_AM[[#This Row],[NIPNAS]],Target_CC[],COLUMN(DH$2)+9,0)</f>
        <v>0</v>
      </c>
      <c r="DW216" s="22">
        <f>Target_AM[[#This Row],[PROPORSI]]*VLOOKUP(Target_AM[[#This Row],[NIPNAS]],Target_CC[],COLUMN(DI$2)+9,0)</f>
        <v>0</v>
      </c>
      <c r="DX216" s="22">
        <f>Target_AM[[#This Row],[PROPORSI]]*VLOOKUP(Target_AM[[#This Row],[NIPNAS]],Target_CC[],COLUMN(DJ$2)+9,0)</f>
        <v>0</v>
      </c>
      <c r="DY216" s="22">
        <f>Target_AM[[#This Row],[PROPORSI]]*VLOOKUP(Target_AM[[#This Row],[NIPNAS]],Target_CC[],COLUMN(DK$2)+9,0)</f>
        <v>0</v>
      </c>
      <c r="DZ216" s="22">
        <f>Target_AM[[#This Row],[PROPORSI]]*VLOOKUP(Target_AM[[#This Row],[NIPNAS]],Target_CC[],COLUMN(DL$2)+9,0)</f>
        <v>0</v>
      </c>
      <c r="EA216" s="22">
        <f>Target_AM[[#This Row],[PROPORSI]]*VLOOKUP(Target_AM[[#This Row],[NIPNAS]],Target_CC[],COLUMN(DM$2)+9,0)</f>
        <v>0</v>
      </c>
    </row>
    <row r="217" spans="2:131" x14ac:dyDescent="0.3">
      <c r="B217">
        <v>910017</v>
      </c>
      <c r="C217" t="s">
        <v>1049</v>
      </c>
      <c r="D217">
        <v>1</v>
      </c>
      <c r="E217" s="8">
        <v>45658</v>
      </c>
      <c r="F217">
        <v>19016322</v>
      </c>
      <c r="G217" t="s">
        <v>519</v>
      </c>
      <c r="J217" t="s">
        <v>300</v>
      </c>
      <c r="K217" t="s">
        <v>25</v>
      </c>
      <c r="L217" t="s">
        <v>159</v>
      </c>
      <c r="M217" t="s">
        <v>29</v>
      </c>
      <c r="N217" s="23">
        <f>Target_AM[[#This Row],[PROPORSI]]*VLOOKUP(Target_AM[[#This Row],[NIPNAS]],Target_CC[],9,0)</f>
        <v>17858687.887916539</v>
      </c>
      <c r="O217" s="22">
        <f>Target_AM[[#This Row],[PROPORSI]]*VLOOKUP(Target_AM[[#This Row],[NIPNAS]],Target_CC[],COLUMN(A$2)+9,0)</f>
        <v>422905.18430398562</v>
      </c>
      <c r="P217" s="22">
        <f>Target_AM[[#This Row],[PROPORSI]]*VLOOKUP(Target_AM[[#This Row],[NIPNAS]],Target_CC[],COLUMN(B$2)+9,0)</f>
        <v>430291.36043732293</v>
      </c>
      <c r="Q217" s="22">
        <f>Target_AM[[#This Row],[PROPORSI]]*VLOOKUP(Target_AM[[#This Row],[NIPNAS]],Target_CC[],COLUMN(C$2)+9,0)</f>
        <v>460035.03873573546</v>
      </c>
      <c r="R217" s="22">
        <f>Target_AM[[#This Row],[PROPORSI]]*VLOOKUP(Target_AM[[#This Row],[NIPNAS]],Target_CC[],COLUMN(D$2)+9,0)</f>
        <v>432272.36942230049</v>
      </c>
      <c r="S217" s="22">
        <f>Target_AM[[#This Row],[PROPORSI]]*VLOOKUP(Target_AM[[#This Row],[NIPNAS]],Target_CC[],COLUMN(E$2)+9,0)</f>
        <v>454182.3186556471</v>
      </c>
      <c r="T217" s="22">
        <f>Target_AM[[#This Row],[PROPORSI]]*VLOOKUP(Target_AM[[#This Row],[NIPNAS]],Target_CC[],COLUMN(F$2)+9,0)</f>
        <v>448123.47505647992</v>
      </c>
      <c r="U217" s="22">
        <f>Target_AM[[#This Row],[PROPORSI]]*VLOOKUP(Target_AM[[#This Row],[NIPNAS]],Target_CC[],COLUMN(G$2)+9,0)</f>
        <v>469560.2801673658</v>
      </c>
      <c r="V217" s="22">
        <f>Target_AM[[#This Row],[PROPORSI]]*VLOOKUP(Target_AM[[#This Row],[NIPNAS]],Target_CC[],COLUMN(H$2)+9,0)</f>
        <v>474240.33896845469</v>
      </c>
      <c r="W217" s="22">
        <f>Target_AM[[#This Row],[PROPORSI]]*VLOOKUP(Target_AM[[#This Row],[NIPNAS]],Target_CC[],COLUMN(I$2)+9,0)</f>
        <v>468170.07470503286</v>
      </c>
      <c r="X217" s="22">
        <f>Target_AM[[#This Row],[PROPORSI]]*VLOOKUP(Target_AM[[#This Row],[NIPNAS]],Target_CC[],COLUMN(J$2)+9,0)</f>
        <v>477588.9220185696</v>
      </c>
      <c r="Y217" s="22">
        <f>Target_AM[[#This Row],[PROPORSI]]*VLOOKUP(Target_AM[[#This Row],[NIPNAS]],Target_CC[],COLUMN(K$2)+9,0)</f>
        <v>474104.29626127647</v>
      </c>
      <c r="Z217" s="22">
        <f>Target_AM[[#This Row],[PROPORSI]]*VLOOKUP(Target_AM[[#This Row],[NIPNAS]],Target_CC[],COLUMN(L$2)+9,0)</f>
        <v>447326.34126782871</v>
      </c>
      <c r="AA217" s="22">
        <f>Target_AM[[#This Row],[PROPORSI]]*VLOOKUP(Target_AM[[#This Row],[NIPNAS]],Target_CC[],COLUMN(M$2)+9,0)</f>
        <v>5458800</v>
      </c>
      <c r="AB217" s="22">
        <f>Target_AM[[#This Row],[PROPORSI]]*VLOOKUP(Target_AM[[#This Row],[NIPNAS]],Target_CC[],COLUMN(N$2)+9,0)</f>
        <v>1868643.3481596275</v>
      </c>
      <c r="AC217" s="22">
        <f>Target_AM[[#This Row],[PROPORSI]]*VLOOKUP(Target_AM[[#This Row],[NIPNAS]],Target_CC[],COLUMN(O$2)+9,0)</f>
        <v>1901279.8099769766</v>
      </c>
      <c r="AD217" s="22">
        <f>Target_AM[[#This Row],[PROPORSI]]*VLOOKUP(Target_AM[[#This Row],[NIPNAS]],Target_CC[],COLUMN(P$2)+9,0)</f>
        <v>2032704.8401373478</v>
      </c>
      <c r="AE217" s="22">
        <f>Target_AM[[#This Row],[PROPORSI]]*VLOOKUP(Target_AM[[#This Row],[NIPNAS]],Target_CC[],COLUMN(Q$2)+9,0)</f>
        <v>1910033.070518143</v>
      </c>
      <c r="AF217" s="22">
        <f>Target_AM[[#This Row],[PROPORSI]]*VLOOKUP(Target_AM[[#This Row],[NIPNAS]],Target_CC[],COLUMN(R$2)+9,0)</f>
        <v>2006844.087296739</v>
      </c>
      <c r="AG217" s="22">
        <f>Target_AM[[#This Row],[PROPORSI]]*VLOOKUP(Target_AM[[#This Row],[NIPNAS]],Target_CC[],COLUMN(S$2)+9,0)</f>
        <v>1980072.5597550354</v>
      </c>
      <c r="AH217" s="22">
        <f>Target_AM[[#This Row],[PROPORSI]]*VLOOKUP(Target_AM[[#This Row],[NIPNAS]],Target_CC[],COLUMN(T$2)+9,0)</f>
        <v>2074792.9480666101</v>
      </c>
      <c r="AI217" s="22">
        <f>Target_AM[[#This Row],[PROPORSI]]*VLOOKUP(Target_AM[[#This Row],[NIPNAS]],Target_CC[],COLUMN(U$2)+9,0)</f>
        <v>2095472.1950284163</v>
      </c>
      <c r="AJ217" s="22">
        <f>Target_AM[[#This Row],[PROPORSI]]*VLOOKUP(Target_AM[[#This Row],[NIPNAS]],Target_CC[],COLUMN(V$2)+9,0)</f>
        <v>2068650.2042881453</v>
      </c>
      <c r="AK217" s="22">
        <f>Target_AM[[#This Row],[PROPORSI]]*VLOOKUP(Target_AM[[#This Row],[NIPNAS]],Target_CC[],COLUMN(W$2)+9,0)</f>
        <v>2110268.2005506842</v>
      </c>
      <c r="AL217" s="22">
        <f>Target_AM[[#This Row],[PROPORSI]]*VLOOKUP(Target_AM[[#This Row],[NIPNAS]],Target_CC[],COLUMN(X$2)+9,0)</f>
        <v>2094871.0784914966</v>
      </c>
      <c r="AM217" s="22">
        <f>Target_AM[[#This Row],[PROPORSI]]*VLOOKUP(Target_AM[[#This Row],[NIPNAS]],Target_CC[],COLUMN(Y$2)+9,0)</f>
        <v>1976550.3547619521</v>
      </c>
      <c r="AN217" s="22">
        <f>Target_AM[[#This Row],[PROPORSI]]*VLOOKUP(Target_AM[[#This Row],[NIPNAS]],Target_CC[],COLUMN(Z$2)+9,0)</f>
        <v>24120182.697031174</v>
      </c>
      <c r="AO217" s="22">
        <f>Target_AM[[#This Row],[PROPORSI]]*VLOOKUP(Target_AM[[#This Row],[NIPNAS]],Target_CC[],COLUMN(AA$2)+9,0)</f>
        <v>2291548.532463613</v>
      </c>
      <c r="AP217" s="22">
        <f>Target_AM[[#This Row],[PROPORSI]]*VLOOKUP(Target_AM[[#This Row],[NIPNAS]],Target_CC[],COLUMN(AB$2)+9,0)</f>
        <v>2331571.1704142997</v>
      </c>
      <c r="AQ217" s="22">
        <f>Target_AM[[#This Row],[PROPORSI]]*VLOOKUP(Target_AM[[#This Row],[NIPNAS]],Target_CC[],COLUMN(AC$2)+9,0)</f>
        <v>2492739.8788730833</v>
      </c>
      <c r="AR217" s="22">
        <f>Target_AM[[#This Row],[PROPORSI]]*VLOOKUP(Target_AM[[#This Row],[NIPNAS]],Target_CC[],COLUMN(AD$2)+9,0)</f>
        <v>2342305.4399404433</v>
      </c>
      <c r="AS217" s="22">
        <f>Target_AM[[#This Row],[PROPORSI]]*VLOOKUP(Target_AM[[#This Row],[NIPNAS]],Target_CC[],COLUMN(AE$2)+9,0)</f>
        <v>2461026.4059523861</v>
      </c>
      <c r="AT217" s="22">
        <f>Target_AM[[#This Row],[PROPORSI]]*VLOOKUP(Target_AM[[#This Row],[NIPNAS]],Target_CC[],COLUMN(AF$2)+9,0)</f>
        <v>2428196.0348115154</v>
      </c>
      <c r="AU217" s="22">
        <f>Target_AM[[#This Row],[PROPORSI]]*VLOOKUP(Target_AM[[#This Row],[NIPNAS]],Target_CC[],COLUMN(AG$2)+9,0)</f>
        <v>2544353.2282339758</v>
      </c>
      <c r="AV217" s="22">
        <f>Target_AM[[#This Row],[PROPORSI]]*VLOOKUP(Target_AM[[#This Row],[NIPNAS]],Target_CC[],COLUMN(AH$2)+9,0)</f>
        <v>2569712.5339968712</v>
      </c>
      <c r="AW217" s="22">
        <f>Target_AM[[#This Row],[PROPORSI]]*VLOOKUP(Target_AM[[#This Row],[NIPNAS]],Target_CC[],COLUMN(AI$2)+9,0)</f>
        <v>2536820.2789931782</v>
      </c>
      <c r="AX217" s="22">
        <f>Target_AM[[#This Row],[PROPORSI]]*VLOOKUP(Target_AM[[#This Row],[NIPNAS]],Target_CC[],COLUMN(AJ$2)+9,0)</f>
        <v>2587857.1225692537</v>
      </c>
      <c r="AY217" s="22">
        <f>Target_AM[[#This Row],[PROPORSI]]*VLOOKUP(Target_AM[[#This Row],[NIPNAS]],Target_CC[],COLUMN(AK$2)+9,0)</f>
        <v>2568975.374752773</v>
      </c>
      <c r="AZ217" s="22">
        <f>Target_AM[[#This Row],[PROPORSI]]*VLOOKUP(Target_AM[[#This Row],[NIPNAS]],Target_CC[],COLUMN(AL$2)+9,0)</f>
        <v>2423876.6960297809</v>
      </c>
      <c r="BA217" s="22">
        <f>Target_AM[[#This Row],[PROPORSI]]*VLOOKUP(Target_AM[[#This Row],[NIPNAS]],Target_CC[],COLUMN(AM$2)+9,0)</f>
        <v>29578982.697031178</v>
      </c>
      <c r="BB217" s="22">
        <f>Target_AM[[#This Row],[PROPORSI]]*VLOOKUP(Target_AM[[#This Row],[NIPNAS]],Target_CC[],COLUMN(AN$2)+9,0)</f>
        <v>4941582.2328302255</v>
      </c>
      <c r="BC217" s="22">
        <f>Target_AM[[#This Row],[PROPORSI]]*VLOOKUP(Target_AM[[#This Row],[NIPNAS]],Target_CC[],COLUMN(AO$2)+9,0)</f>
        <v>5142088.3207596643</v>
      </c>
      <c r="BD217" s="22">
        <f>Target_AM[[#This Row],[PROPORSI]]*VLOOKUP(Target_AM[[#This Row],[NIPNAS]],Target_CC[],COLUMN(AP$2)+9,0)</f>
        <v>5200167.6767443335</v>
      </c>
      <c r="BE217" s="22">
        <f>Target_AM[[#This Row],[PROPORSI]]*VLOOKUP(Target_AM[[#This Row],[NIPNAS]],Target_CC[],COLUMN(AQ$2)+9,0)</f>
        <v>5041400.8835760169</v>
      </c>
      <c r="BF217" s="22">
        <f>Target_AM[[#This Row],[PROPORSI]]*VLOOKUP(Target_AM[[#This Row],[NIPNAS]],Target_CC[],COLUMN(AR$2)+9,0)</f>
        <v>5300908.0587014994</v>
      </c>
      <c r="BG217" s="22">
        <f>Target_AM[[#This Row],[PROPORSI]]*VLOOKUP(Target_AM[[#This Row],[NIPNAS]],Target_CC[],COLUMN(AS$2)+9,0)</f>
        <v>5267931.7796293944</v>
      </c>
      <c r="BH217" s="22">
        <f>Target_AM[[#This Row],[PROPORSI]]*VLOOKUP(Target_AM[[#This Row],[NIPNAS]],Target_CC[],COLUMN(AT$2)+9,0)</f>
        <v>5440025.0052966522</v>
      </c>
      <c r="BI217" s="22">
        <f>Target_AM[[#This Row],[PROPORSI]]*VLOOKUP(Target_AM[[#This Row],[NIPNAS]],Target_CC[],COLUMN(AU$2)+9,0)</f>
        <v>5516503.1293899361</v>
      </c>
      <c r="BJ217" s="22">
        <f>Target_AM[[#This Row],[PROPORSI]]*VLOOKUP(Target_AM[[#This Row],[NIPNAS]],Target_CC[],COLUMN(AV$2)+9,0)</f>
        <v>5430748.8535660813</v>
      </c>
      <c r="BK217" s="22">
        <f>Target_AM[[#This Row],[PROPORSI]]*VLOOKUP(Target_AM[[#This Row],[NIPNAS]],Target_CC[],COLUMN(AW$2)+9,0)</f>
        <v>5523072.6990475263</v>
      </c>
      <c r="BL217" s="22">
        <f>Target_AM[[#This Row],[PROPORSI]]*VLOOKUP(Target_AM[[#This Row],[NIPNAS]],Target_CC[],COLUMN(AX$2)+9,0)</f>
        <v>5624891.6984470263</v>
      </c>
      <c r="BM217" s="22">
        <f>Target_AM[[#This Row],[PROPORSI]]*VLOOKUP(Target_AM[[#This Row],[NIPNAS]],Target_CC[],COLUMN(AY$2)+9,0)</f>
        <v>5484201.4723760169</v>
      </c>
      <c r="BN217" s="22">
        <f>Target_AM[[#This Row],[PROPORSI]]*VLOOKUP(Target_AM[[#This Row],[NIPNAS]],Target_CC[],COLUMN(AZ$2)+9,0)</f>
        <v>63913521.810364373</v>
      </c>
      <c r="BO217" s="22">
        <f>Target_AM[[#This Row],[PROPORSI]]*VLOOKUP(Target_AM[[#This Row],[NIPNAS]],Target_CC[],COLUMN(BA$2)+9,0)</f>
        <v>454900</v>
      </c>
      <c r="BP217" s="22">
        <f>Target_AM[[#This Row],[PROPORSI]]*VLOOKUP(Target_AM[[#This Row],[NIPNAS]],Target_CC[],COLUMN(BB$2)+9,0)</f>
        <v>454900</v>
      </c>
      <c r="BQ217" s="22">
        <f>Target_AM[[#This Row],[PROPORSI]]*VLOOKUP(Target_AM[[#This Row],[NIPNAS]],Target_CC[],COLUMN(BC$2)+9,0)</f>
        <v>454900</v>
      </c>
      <c r="BR217" s="22">
        <f>Target_AM[[#This Row],[PROPORSI]]*VLOOKUP(Target_AM[[#This Row],[NIPNAS]],Target_CC[],COLUMN(BD$2)+9,0)</f>
        <v>454900</v>
      </c>
      <c r="BS217" s="22">
        <f>Target_AM[[#This Row],[PROPORSI]]*VLOOKUP(Target_AM[[#This Row],[NIPNAS]],Target_CC[],COLUMN(BE$2)+9,0)</f>
        <v>454900</v>
      </c>
      <c r="BT217" s="22">
        <f>Target_AM[[#This Row],[PROPORSI]]*VLOOKUP(Target_AM[[#This Row],[NIPNAS]],Target_CC[],COLUMN(BF$2)+9,0)</f>
        <v>454900</v>
      </c>
      <c r="BU217" s="22">
        <f>Target_AM[[#This Row],[PROPORSI]]*VLOOKUP(Target_AM[[#This Row],[NIPNAS]],Target_CC[],COLUMN(BG$2)+9,0)</f>
        <v>454900</v>
      </c>
      <c r="BV217" s="22">
        <f>Target_AM[[#This Row],[PROPORSI]]*VLOOKUP(Target_AM[[#This Row],[NIPNAS]],Target_CC[],COLUMN(BH$2)+9,0)</f>
        <v>454900</v>
      </c>
      <c r="BW217" s="22">
        <f>Target_AM[[#This Row],[PROPORSI]]*VLOOKUP(Target_AM[[#This Row],[NIPNAS]],Target_CC[],COLUMN(BI$2)+9,0)</f>
        <v>454900</v>
      </c>
      <c r="BX217" s="22">
        <f>Target_AM[[#This Row],[PROPORSI]]*VLOOKUP(Target_AM[[#This Row],[NIPNAS]],Target_CC[],COLUMN(BJ$2)+9,0)</f>
        <v>454900</v>
      </c>
      <c r="BY217" s="22">
        <f>Target_AM[[#This Row],[PROPORSI]]*VLOOKUP(Target_AM[[#This Row],[NIPNAS]],Target_CC[],COLUMN(BK$2)+9,0)</f>
        <v>454900</v>
      </c>
      <c r="BZ217" s="22">
        <f>Target_AM[[#This Row],[PROPORSI]]*VLOOKUP(Target_AM[[#This Row],[NIPNAS]],Target_CC[],COLUMN(BL$2)+9,0)</f>
        <v>454900</v>
      </c>
      <c r="CA217" s="22">
        <f>Target_AM[[#This Row],[PROPORSI]]*VLOOKUP(Target_AM[[#This Row],[NIPNAS]],Target_CC[],COLUMN(BM$2)+9,0)</f>
        <v>5458800</v>
      </c>
      <c r="CB217" s="22">
        <f>Target_AM[[#This Row],[PROPORSI]]*VLOOKUP(Target_AM[[#This Row],[NIPNAS]],Target_CC[],COLUMN(BN$2)+9,0)</f>
        <v>0</v>
      </c>
      <c r="CC217" s="22">
        <f>Target_AM[[#This Row],[PROPORSI]]*VLOOKUP(Target_AM[[#This Row],[NIPNAS]],Target_CC[],COLUMN(BO$2)+9,0)</f>
        <v>0</v>
      </c>
      <c r="CD217" s="22">
        <f>Target_AM[[#This Row],[PROPORSI]]*VLOOKUP(Target_AM[[#This Row],[NIPNAS]],Target_CC[],COLUMN(BP$2)+9,0)</f>
        <v>0</v>
      </c>
      <c r="CE217" s="22">
        <f>Target_AM[[#This Row],[PROPORSI]]*VLOOKUP(Target_AM[[#This Row],[NIPNAS]],Target_CC[],COLUMN(BQ$2)+9,0)</f>
        <v>0</v>
      </c>
      <c r="CF217" s="22">
        <f>Target_AM[[#This Row],[PROPORSI]]*VLOOKUP(Target_AM[[#This Row],[NIPNAS]],Target_CC[],COLUMN(BR$2)+9,0)</f>
        <v>0</v>
      </c>
      <c r="CG217" s="22">
        <f>Target_AM[[#This Row],[PROPORSI]]*VLOOKUP(Target_AM[[#This Row],[NIPNAS]],Target_CC[],COLUMN(BS$2)+9,0)</f>
        <v>0</v>
      </c>
      <c r="CH217" s="22">
        <f>Target_AM[[#This Row],[PROPORSI]]*VLOOKUP(Target_AM[[#This Row],[NIPNAS]],Target_CC[],COLUMN(BT$2)+9,0)</f>
        <v>0</v>
      </c>
      <c r="CI217" s="22">
        <f>Target_AM[[#This Row],[PROPORSI]]*VLOOKUP(Target_AM[[#This Row],[NIPNAS]],Target_CC[],COLUMN(BU$2)+9,0)</f>
        <v>0</v>
      </c>
      <c r="CJ217" s="22">
        <f>Target_AM[[#This Row],[PROPORSI]]*VLOOKUP(Target_AM[[#This Row],[NIPNAS]],Target_CC[],COLUMN(BV$2)+9,0)</f>
        <v>0</v>
      </c>
      <c r="CK217" s="22">
        <f>Target_AM[[#This Row],[PROPORSI]]*VLOOKUP(Target_AM[[#This Row],[NIPNAS]],Target_CC[],COLUMN(BW$2)+9,0)</f>
        <v>0</v>
      </c>
      <c r="CL217" s="22">
        <f>Target_AM[[#This Row],[PROPORSI]]*VLOOKUP(Target_AM[[#This Row],[NIPNAS]],Target_CC[],COLUMN(BX$2)+9,0)</f>
        <v>0</v>
      </c>
      <c r="CM217" s="22">
        <f>Target_AM[[#This Row],[PROPORSI]]*VLOOKUP(Target_AM[[#This Row],[NIPNAS]],Target_CC[],COLUMN(BY$2)+9,0)</f>
        <v>0</v>
      </c>
      <c r="CN217" s="22">
        <f>Target_AM[[#This Row],[PROPORSI]]*VLOOKUP(Target_AM[[#This Row],[NIPNAS]],Target_CC[],COLUMN(BZ$2)+9,0)</f>
        <v>0</v>
      </c>
      <c r="CO217" s="22">
        <f>Target_AM[[#This Row],[PROPORSI]]*VLOOKUP(Target_AM[[#This Row],[NIPNAS]],Target_CC[],COLUMN(CA$2)+9,0)</f>
        <v>454900</v>
      </c>
      <c r="CP217" s="22">
        <f>Target_AM[[#This Row],[PROPORSI]]*VLOOKUP(Target_AM[[#This Row],[NIPNAS]],Target_CC[],COLUMN(CB$2)+9,0)</f>
        <v>454900</v>
      </c>
      <c r="CQ217" s="22">
        <f>Target_AM[[#This Row],[PROPORSI]]*VLOOKUP(Target_AM[[#This Row],[NIPNAS]],Target_CC[],COLUMN(CC$2)+9,0)</f>
        <v>454900</v>
      </c>
      <c r="CR217" s="22">
        <f>Target_AM[[#This Row],[PROPORSI]]*VLOOKUP(Target_AM[[#This Row],[NIPNAS]],Target_CC[],COLUMN(CD$2)+9,0)</f>
        <v>454900</v>
      </c>
      <c r="CS217" s="22">
        <f>Target_AM[[#This Row],[PROPORSI]]*VLOOKUP(Target_AM[[#This Row],[NIPNAS]],Target_CC[],COLUMN(CE$2)+9,0)</f>
        <v>454900</v>
      </c>
      <c r="CT217" s="22">
        <f>Target_AM[[#This Row],[PROPORSI]]*VLOOKUP(Target_AM[[#This Row],[NIPNAS]],Target_CC[],COLUMN(CF$2)+9,0)</f>
        <v>454900</v>
      </c>
      <c r="CU217" s="22">
        <f>Target_AM[[#This Row],[PROPORSI]]*VLOOKUP(Target_AM[[#This Row],[NIPNAS]],Target_CC[],COLUMN(CG$2)+9,0)</f>
        <v>454900</v>
      </c>
      <c r="CV217" s="22">
        <f>Target_AM[[#This Row],[PROPORSI]]*VLOOKUP(Target_AM[[#This Row],[NIPNAS]],Target_CC[],COLUMN(CH$2)+9,0)</f>
        <v>454900</v>
      </c>
      <c r="CW217" s="22">
        <f>Target_AM[[#This Row],[PROPORSI]]*VLOOKUP(Target_AM[[#This Row],[NIPNAS]],Target_CC[],COLUMN(CI$2)+9,0)</f>
        <v>454900</v>
      </c>
      <c r="CX217" s="22">
        <f>Target_AM[[#This Row],[PROPORSI]]*VLOOKUP(Target_AM[[#This Row],[NIPNAS]],Target_CC[],COLUMN(CJ$2)+9,0)</f>
        <v>454900</v>
      </c>
      <c r="CY217" s="22">
        <f>Target_AM[[#This Row],[PROPORSI]]*VLOOKUP(Target_AM[[#This Row],[NIPNAS]],Target_CC[],COLUMN(CK$2)+9,0)</f>
        <v>454900</v>
      </c>
      <c r="CZ217" s="22">
        <f>Target_AM[[#This Row],[PROPORSI]]*VLOOKUP(Target_AM[[#This Row],[NIPNAS]],Target_CC[],COLUMN(CL$2)+9,0)</f>
        <v>454900</v>
      </c>
      <c r="DA217" s="22">
        <f>Target_AM[[#This Row],[PROPORSI]]*VLOOKUP(Target_AM[[#This Row],[NIPNAS]],Target_CC[],COLUMN(CM$2)+9,0)</f>
        <v>5458800</v>
      </c>
      <c r="DB217" s="22">
        <f>Target_AM[[#This Row],[PROPORSI]]*VLOOKUP(Target_AM[[#This Row],[NIPNAS]],Target_CC[],COLUMN(CN$2)+9,0)</f>
        <v>0</v>
      </c>
      <c r="DC217" s="22">
        <f>Target_AM[[#This Row],[PROPORSI]]*VLOOKUP(Target_AM[[#This Row],[NIPNAS]],Target_CC[],COLUMN(CO$2)+9,0)</f>
        <v>0</v>
      </c>
      <c r="DD217" s="22">
        <f>Target_AM[[#This Row],[PROPORSI]]*VLOOKUP(Target_AM[[#This Row],[NIPNAS]],Target_CC[],COLUMN(CP$2)+9,0)</f>
        <v>0</v>
      </c>
      <c r="DE217" s="22">
        <f>Target_AM[[#This Row],[PROPORSI]]*VLOOKUP(Target_AM[[#This Row],[NIPNAS]],Target_CC[],COLUMN(CQ$2)+9,0)</f>
        <v>0</v>
      </c>
      <c r="DF217" s="22">
        <f>Target_AM[[#This Row],[PROPORSI]]*VLOOKUP(Target_AM[[#This Row],[NIPNAS]],Target_CC[],COLUMN(CR$2)+9,0)</f>
        <v>0</v>
      </c>
      <c r="DG217" s="22">
        <f>Target_AM[[#This Row],[PROPORSI]]*VLOOKUP(Target_AM[[#This Row],[NIPNAS]],Target_CC[],COLUMN(CS$2)+9,0)</f>
        <v>0</v>
      </c>
      <c r="DH217" s="22">
        <f>Target_AM[[#This Row],[PROPORSI]]*VLOOKUP(Target_AM[[#This Row],[NIPNAS]],Target_CC[],COLUMN(CT$2)+9,0)</f>
        <v>0</v>
      </c>
      <c r="DI217" s="22">
        <f>Target_AM[[#This Row],[PROPORSI]]*VLOOKUP(Target_AM[[#This Row],[NIPNAS]],Target_CC[],COLUMN(CU$2)+9,0)</f>
        <v>0</v>
      </c>
      <c r="DJ217" s="22">
        <f>Target_AM[[#This Row],[PROPORSI]]*VLOOKUP(Target_AM[[#This Row],[NIPNAS]],Target_CC[],COLUMN(CV$2)+9,0)</f>
        <v>0</v>
      </c>
      <c r="DK217" s="22">
        <f>Target_AM[[#This Row],[PROPORSI]]*VLOOKUP(Target_AM[[#This Row],[NIPNAS]],Target_CC[],COLUMN(CW$2)+9,0)</f>
        <v>0</v>
      </c>
      <c r="DL217" s="22">
        <f>Target_AM[[#This Row],[PROPORSI]]*VLOOKUP(Target_AM[[#This Row],[NIPNAS]],Target_CC[],COLUMN(CX$2)+9,0)</f>
        <v>0</v>
      </c>
      <c r="DM217" s="22">
        <f>Target_AM[[#This Row],[PROPORSI]]*VLOOKUP(Target_AM[[#This Row],[NIPNAS]],Target_CC[],COLUMN(CY$2)+9,0)</f>
        <v>0</v>
      </c>
      <c r="DN217" s="22">
        <f>Target_AM[[#This Row],[PROPORSI]]*VLOOKUP(Target_AM[[#This Row],[NIPNAS]],Target_CC[],COLUMN(CZ$2)+9,0)</f>
        <v>0</v>
      </c>
      <c r="DO217" s="22">
        <f>Target_AM[[#This Row],[PROPORSI]]*VLOOKUP(Target_AM[[#This Row],[NIPNAS]],Target_CC[],COLUMN(DA$2)+9,0)</f>
        <v>0</v>
      </c>
      <c r="DP217" s="22">
        <f>Target_AM[[#This Row],[PROPORSI]]*VLOOKUP(Target_AM[[#This Row],[NIPNAS]],Target_CC[],COLUMN(DB$2)+9,0)</f>
        <v>0</v>
      </c>
      <c r="DQ217" s="22">
        <f>Target_AM[[#This Row],[PROPORSI]]*VLOOKUP(Target_AM[[#This Row],[NIPNAS]],Target_CC[],COLUMN(DC$2)+9,0)</f>
        <v>0</v>
      </c>
      <c r="DR217" s="22">
        <f>Target_AM[[#This Row],[PROPORSI]]*VLOOKUP(Target_AM[[#This Row],[NIPNAS]],Target_CC[],COLUMN(DD$2)+9,0)</f>
        <v>0</v>
      </c>
      <c r="DS217" s="22">
        <f>Target_AM[[#This Row],[PROPORSI]]*VLOOKUP(Target_AM[[#This Row],[NIPNAS]],Target_CC[],COLUMN(DE$2)+9,0)</f>
        <v>0</v>
      </c>
      <c r="DT217" s="22">
        <f>Target_AM[[#This Row],[PROPORSI]]*VLOOKUP(Target_AM[[#This Row],[NIPNAS]],Target_CC[],COLUMN(DF$2)+9,0)</f>
        <v>0</v>
      </c>
      <c r="DU217" s="22">
        <f>Target_AM[[#This Row],[PROPORSI]]*VLOOKUP(Target_AM[[#This Row],[NIPNAS]],Target_CC[],COLUMN(DG$2)+9,0)</f>
        <v>0</v>
      </c>
      <c r="DV217" s="22">
        <f>Target_AM[[#This Row],[PROPORSI]]*VLOOKUP(Target_AM[[#This Row],[NIPNAS]],Target_CC[],COLUMN(DH$2)+9,0)</f>
        <v>0</v>
      </c>
      <c r="DW217" s="22">
        <f>Target_AM[[#This Row],[PROPORSI]]*VLOOKUP(Target_AM[[#This Row],[NIPNAS]],Target_CC[],COLUMN(DI$2)+9,0)</f>
        <v>0</v>
      </c>
      <c r="DX217" s="22">
        <f>Target_AM[[#This Row],[PROPORSI]]*VLOOKUP(Target_AM[[#This Row],[NIPNAS]],Target_CC[],COLUMN(DJ$2)+9,0)</f>
        <v>0</v>
      </c>
      <c r="DY217" s="22">
        <f>Target_AM[[#This Row],[PROPORSI]]*VLOOKUP(Target_AM[[#This Row],[NIPNAS]],Target_CC[],COLUMN(DK$2)+9,0)</f>
        <v>0</v>
      </c>
      <c r="DZ217" s="22">
        <f>Target_AM[[#This Row],[PROPORSI]]*VLOOKUP(Target_AM[[#This Row],[NIPNAS]],Target_CC[],COLUMN(DL$2)+9,0)</f>
        <v>0</v>
      </c>
      <c r="EA217" s="22">
        <f>Target_AM[[#This Row],[PROPORSI]]*VLOOKUP(Target_AM[[#This Row],[NIPNAS]],Target_CC[],COLUMN(DM$2)+9,0)</f>
        <v>0</v>
      </c>
    </row>
    <row r="218" spans="2:131" x14ac:dyDescent="0.3">
      <c r="B218">
        <v>403613</v>
      </c>
      <c r="C218" t="s">
        <v>1003</v>
      </c>
      <c r="D218">
        <v>1</v>
      </c>
      <c r="E218" s="8">
        <v>45658</v>
      </c>
      <c r="F218">
        <v>10013740</v>
      </c>
      <c r="G218" t="s">
        <v>532</v>
      </c>
      <c r="J218" t="s">
        <v>309</v>
      </c>
      <c r="K218" t="s">
        <v>25</v>
      </c>
      <c r="L218" t="s">
        <v>159</v>
      </c>
      <c r="M218" t="s">
        <v>29</v>
      </c>
      <c r="N218" s="23">
        <f>Target_AM[[#This Row],[PROPORSI]]*VLOOKUP(Target_AM[[#This Row],[NIPNAS]],Target_CC[],9,0)</f>
        <v>6065813.3798752306</v>
      </c>
      <c r="O218" s="22">
        <f>Target_AM[[#This Row],[PROPORSI]]*VLOOKUP(Target_AM[[#This Row],[NIPNAS]],Target_CC[],COLUMN(A$2)+9,0)</f>
        <v>370778.09090909094</v>
      </c>
      <c r="P218" s="22">
        <f>Target_AM[[#This Row],[PROPORSI]]*VLOOKUP(Target_AM[[#This Row],[NIPNAS]],Target_CC[],COLUMN(B$2)+9,0)</f>
        <v>390292.72727272729</v>
      </c>
      <c r="Q218" s="22">
        <f>Target_AM[[#This Row],[PROPORSI]]*VLOOKUP(Target_AM[[#This Row],[NIPNAS]],Target_CC[],COLUMN(C$2)+9,0)</f>
        <v>351263.45454545453</v>
      </c>
      <c r="R218" s="22">
        <f>Target_AM[[#This Row],[PROPORSI]]*VLOOKUP(Target_AM[[#This Row],[NIPNAS]],Target_CC[],COLUMN(D$2)+9,0)</f>
        <v>312234.18181818182</v>
      </c>
      <c r="S218" s="22">
        <f>Target_AM[[#This Row],[PROPORSI]]*VLOOKUP(Target_AM[[#This Row],[NIPNAS]],Target_CC[],COLUMN(E$2)+9,0)</f>
        <v>331748.81818181818</v>
      </c>
      <c r="T218" s="22">
        <f>Target_AM[[#This Row],[PROPORSI]]*VLOOKUP(Target_AM[[#This Row],[NIPNAS]],Target_CC[],COLUMN(F$2)+9,0)</f>
        <v>351263.45454545453</v>
      </c>
      <c r="U218" s="22">
        <f>Target_AM[[#This Row],[PROPORSI]]*VLOOKUP(Target_AM[[#This Row],[NIPNAS]],Target_CC[],COLUMN(G$2)+9,0)</f>
        <v>448836.63636363635</v>
      </c>
      <c r="V218" s="22">
        <f>Target_AM[[#This Row],[PROPORSI]]*VLOOKUP(Target_AM[[#This Row],[NIPNAS]],Target_CC[],COLUMN(H$2)+9,0)</f>
        <v>409807.36363636365</v>
      </c>
      <c r="W218" s="22">
        <f>Target_AM[[#This Row],[PROPORSI]]*VLOOKUP(Target_AM[[#This Row],[NIPNAS]],Target_CC[],COLUMN(I$2)+9,0)</f>
        <v>409807.36363636365</v>
      </c>
      <c r="X218" s="22">
        <f>Target_AM[[#This Row],[PROPORSI]]*VLOOKUP(Target_AM[[#This Row],[NIPNAS]],Target_CC[],COLUMN(J$2)+9,0)</f>
        <v>448836.63636363635</v>
      </c>
      <c r="Y218" s="22">
        <f>Target_AM[[#This Row],[PROPORSI]]*VLOOKUP(Target_AM[[#This Row],[NIPNAS]],Target_CC[],COLUMN(K$2)+9,0)</f>
        <v>390292.72727272729</v>
      </c>
      <c r="Z218" s="22">
        <f>Target_AM[[#This Row],[PROPORSI]]*VLOOKUP(Target_AM[[#This Row],[NIPNAS]],Target_CC[],COLUMN(L$2)+9,0)</f>
        <v>409807.36363636365</v>
      </c>
      <c r="AA218" s="22">
        <f>Target_AM[[#This Row],[PROPORSI]]*VLOOKUP(Target_AM[[#This Row],[NIPNAS]],Target_CC[],COLUMN(M$2)+9,0)</f>
        <v>4624968.8181818174</v>
      </c>
      <c r="AB218" s="22">
        <f>Target_AM[[#This Row],[PROPORSI]]*VLOOKUP(Target_AM[[#This Row],[NIPNAS]],Target_CC[],COLUMN(N$2)+9,0)</f>
        <v>49685.348835919809</v>
      </c>
      <c r="AC218" s="22">
        <f>Target_AM[[#This Row],[PROPORSI]]*VLOOKUP(Target_AM[[#This Row],[NIPNAS]],Target_CC[],COLUMN(O$2)+9,0)</f>
        <v>52837.780191838028</v>
      </c>
      <c r="AD218" s="22">
        <f>Target_AM[[#This Row],[PROPORSI]]*VLOOKUP(Target_AM[[#This Row],[NIPNAS]],Target_CC[],COLUMN(P$2)+9,0)</f>
        <v>69522.569374152357</v>
      </c>
      <c r="AE218" s="22">
        <f>Target_AM[[#This Row],[PROPORSI]]*VLOOKUP(Target_AM[[#This Row],[NIPNAS]],Target_CC[],COLUMN(Q$2)+9,0)</f>
        <v>70881.974294628642</v>
      </c>
      <c r="AF218" s="22">
        <f>Target_AM[[#This Row],[PROPORSI]]*VLOOKUP(Target_AM[[#This Row],[NIPNAS]],Target_CC[],COLUMN(R$2)+9,0)</f>
        <v>92712.441502024158</v>
      </c>
      <c r="AG218" s="22">
        <f>Target_AM[[#This Row],[PROPORSI]]*VLOOKUP(Target_AM[[#This Row],[NIPNAS]],Target_CC[],COLUMN(S$2)+9,0)</f>
        <v>86626.244420749703</v>
      </c>
      <c r="AH218" s="22">
        <f>Target_AM[[#This Row],[PROPORSI]]*VLOOKUP(Target_AM[[#This Row],[NIPNAS]],Target_CC[],COLUMN(T$2)+9,0)</f>
        <v>76070.020011639543</v>
      </c>
      <c r="AI218" s="22">
        <f>Target_AM[[#This Row],[PROPORSI]]*VLOOKUP(Target_AM[[#This Row],[NIPNAS]],Target_CC[],COLUMN(U$2)+9,0)</f>
        <v>86051.185319333905</v>
      </c>
      <c r="AJ218" s="22">
        <f>Target_AM[[#This Row],[PROPORSI]]*VLOOKUP(Target_AM[[#This Row],[NIPNAS]],Target_CC[],COLUMN(V$2)+9,0)</f>
        <v>74718.100322949598</v>
      </c>
      <c r="AK218" s="22">
        <f>Target_AM[[#This Row],[PROPORSI]]*VLOOKUP(Target_AM[[#This Row],[NIPNAS]],Target_CC[],COLUMN(W$2)+9,0)</f>
        <v>78634.466922714375</v>
      </c>
      <c r="AL218" s="22">
        <f>Target_AM[[#This Row],[PROPORSI]]*VLOOKUP(Target_AM[[#This Row],[NIPNAS]],Target_CC[],COLUMN(X$2)+9,0)</f>
        <v>96613.966895634032</v>
      </c>
      <c r="AM218" s="22">
        <f>Target_AM[[#This Row],[PROPORSI]]*VLOOKUP(Target_AM[[#This Row],[NIPNAS]],Target_CC[],COLUMN(Y$2)+9,0)</f>
        <v>114625.29813448255</v>
      </c>
      <c r="AN218" s="22">
        <f>Target_AM[[#This Row],[PROPORSI]]*VLOOKUP(Target_AM[[#This Row],[NIPNAS]],Target_CC[],COLUMN(Z$2)+9,0)</f>
        <v>948979.39622606686</v>
      </c>
      <c r="AO218" s="22">
        <f>Target_AM[[#This Row],[PROPORSI]]*VLOOKUP(Target_AM[[#This Row],[NIPNAS]],Target_CC[],COLUMN(AA$2)+9,0)</f>
        <v>420463.43974501075</v>
      </c>
      <c r="AP218" s="22">
        <f>Target_AM[[#This Row],[PROPORSI]]*VLOOKUP(Target_AM[[#This Row],[NIPNAS]],Target_CC[],COLUMN(AB$2)+9,0)</f>
        <v>443130.50746456534</v>
      </c>
      <c r="AQ218" s="22">
        <f>Target_AM[[#This Row],[PROPORSI]]*VLOOKUP(Target_AM[[#This Row],[NIPNAS]],Target_CC[],COLUMN(AC$2)+9,0)</f>
        <v>420786.02391960687</v>
      </c>
      <c r="AR218" s="22">
        <f>Target_AM[[#This Row],[PROPORSI]]*VLOOKUP(Target_AM[[#This Row],[NIPNAS]],Target_CC[],COLUMN(AD$2)+9,0)</f>
        <v>383116.15611281048</v>
      </c>
      <c r="AS218" s="22">
        <f>Target_AM[[#This Row],[PROPORSI]]*VLOOKUP(Target_AM[[#This Row],[NIPNAS]],Target_CC[],COLUMN(AE$2)+9,0)</f>
        <v>424461.25968384231</v>
      </c>
      <c r="AT218" s="22">
        <f>Target_AM[[#This Row],[PROPORSI]]*VLOOKUP(Target_AM[[#This Row],[NIPNAS]],Target_CC[],COLUMN(AF$2)+9,0)</f>
        <v>437889.69896620425</v>
      </c>
      <c r="AU218" s="22">
        <f>Target_AM[[#This Row],[PROPORSI]]*VLOOKUP(Target_AM[[#This Row],[NIPNAS]],Target_CC[],COLUMN(AG$2)+9,0)</f>
        <v>524906.65637527592</v>
      </c>
      <c r="AV218" s="22">
        <f>Target_AM[[#This Row],[PROPORSI]]*VLOOKUP(Target_AM[[#This Row],[NIPNAS]],Target_CC[],COLUMN(AH$2)+9,0)</f>
        <v>495858.54895569757</v>
      </c>
      <c r="AW218" s="22">
        <f>Target_AM[[#This Row],[PROPORSI]]*VLOOKUP(Target_AM[[#This Row],[NIPNAS]],Target_CC[],COLUMN(AI$2)+9,0)</f>
        <v>484525.46395931323</v>
      </c>
      <c r="AX218" s="22">
        <f>Target_AM[[#This Row],[PROPORSI]]*VLOOKUP(Target_AM[[#This Row],[NIPNAS]],Target_CC[],COLUMN(AJ$2)+9,0)</f>
        <v>527471.10328635073</v>
      </c>
      <c r="AY218" s="22">
        <f>Target_AM[[#This Row],[PROPORSI]]*VLOOKUP(Target_AM[[#This Row],[NIPNAS]],Target_CC[],COLUMN(AK$2)+9,0)</f>
        <v>486906.69416836131</v>
      </c>
      <c r="AZ218" s="22">
        <f>Target_AM[[#This Row],[PROPORSI]]*VLOOKUP(Target_AM[[#This Row],[NIPNAS]],Target_CC[],COLUMN(AL$2)+9,0)</f>
        <v>524432.66177084623</v>
      </c>
      <c r="BA218" s="22">
        <f>Target_AM[[#This Row],[PROPORSI]]*VLOOKUP(Target_AM[[#This Row],[NIPNAS]],Target_CC[],COLUMN(AM$2)+9,0)</f>
        <v>5573948.2144078854</v>
      </c>
      <c r="BB218" s="22">
        <f>Target_AM[[#This Row],[PROPORSI]]*VLOOKUP(Target_AM[[#This Row],[NIPNAS]],Target_CC[],COLUMN(AN$2)+9,0)</f>
        <v>0</v>
      </c>
      <c r="BC218" s="22">
        <f>Target_AM[[#This Row],[PROPORSI]]*VLOOKUP(Target_AM[[#This Row],[NIPNAS]],Target_CC[],COLUMN(AO$2)+9,0)</f>
        <v>0</v>
      </c>
      <c r="BD218" s="22">
        <f>Target_AM[[#This Row],[PROPORSI]]*VLOOKUP(Target_AM[[#This Row],[NIPNAS]],Target_CC[],COLUMN(AP$2)+9,0)</f>
        <v>0</v>
      </c>
      <c r="BE218" s="22">
        <f>Target_AM[[#This Row],[PROPORSI]]*VLOOKUP(Target_AM[[#This Row],[NIPNAS]],Target_CC[],COLUMN(AQ$2)+9,0)</f>
        <v>0</v>
      </c>
      <c r="BF218" s="22">
        <f>Target_AM[[#This Row],[PROPORSI]]*VLOOKUP(Target_AM[[#This Row],[NIPNAS]],Target_CC[],COLUMN(AR$2)+9,0)</f>
        <v>0</v>
      </c>
      <c r="BG218" s="22">
        <f>Target_AM[[#This Row],[PROPORSI]]*VLOOKUP(Target_AM[[#This Row],[NIPNAS]],Target_CC[],COLUMN(AS$2)+9,0)</f>
        <v>0</v>
      </c>
      <c r="BH218" s="22">
        <f>Target_AM[[#This Row],[PROPORSI]]*VLOOKUP(Target_AM[[#This Row],[NIPNAS]],Target_CC[],COLUMN(AT$2)+9,0)</f>
        <v>0</v>
      </c>
      <c r="BI218" s="22">
        <f>Target_AM[[#This Row],[PROPORSI]]*VLOOKUP(Target_AM[[#This Row],[NIPNAS]],Target_CC[],COLUMN(AU$2)+9,0)</f>
        <v>0</v>
      </c>
      <c r="BJ218" s="22">
        <f>Target_AM[[#This Row],[PROPORSI]]*VLOOKUP(Target_AM[[#This Row],[NIPNAS]],Target_CC[],COLUMN(AV$2)+9,0)</f>
        <v>0</v>
      </c>
      <c r="BK218" s="22">
        <f>Target_AM[[#This Row],[PROPORSI]]*VLOOKUP(Target_AM[[#This Row],[NIPNAS]],Target_CC[],COLUMN(AW$2)+9,0)</f>
        <v>0</v>
      </c>
      <c r="BL218" s="22">
        <f>Target_AM[[#This Row],[PROPORSI]]*VLOOKUP(Target_AM[[#This Row],[NIPNAS]],Target_CC[],COLUMN(AX$2)+9,0)</f>
        <v>0</v>
      </c>
      <c r="BM218" s="22">
        <f>Target_AM[[#This Row],[PROPORSI]]*VLOOKUP(Target_AM[[#This Row],[NIPNAS]],Target_CC[],COLUMN(AY$2)+9,0)</f>
        <v>0</v>
      </c>
      <c r="BN218" s="22">
        <f>Target_AM[[#This Row],[PROPORSI]]*VLOOKUP(Target_AM[[#This Row],[NIPNAS]],Target_CC[],COLUMN(AZ$2)+9,0)</f>
        <v>0</v>
      </c>
      <c r="BO218" s="22">
        <f>Target_AM[[#This Row],[PROPORSI]]*VLOOKUP(Target_AM[[#This Row],[NIPNAS]],Target_CC[],COLUMN(BA$2)+9,0)</f>
        <v>442600</v>
      </c>
      <c r="BP218" s="22">
        <f>Target_AM[[#This Row],[PROPORSI]]*VLOOKUP(Target_AM[[#This Row],[NIPNAS]],Target_CC[],COLUMN(BB$2)+9,0)</f>
        <v>442600</v>
      </c>
      <c r="BQ218" s="22">
        <f>Target_AM[[#This Row],[PROPORSI]]*VLOOKUP(Target_AM[[#This Row],[NIPNAS]],Target_CC[],COLUMN(BC$2)+9,0)</f>
        <v>442600</v>
      </c>
      <c r="BR218" s="22">
        <f>Target_AM[[#This Row],[PROPORSI]]*VLOOKUP(Target_AM[[#This Row],[NIPNAS]],Target_CC[],COLUMN(BD$2)+9,0)</f>
        <v>500200</v>
      </c>
      <c r="BS218" s="22">
        <f>Target_AM[[#This Row],[PROPORSI]]*VLOOKUP(Target_AM[[#This Row],[NIPNAS]],Target_CC[],COLUMN(BE$2)+9,0)</f>
        <v>500200</v>
      </c>
      <c r="BT218" s="22">
        <f>Target_AM[[#This Row],[PROPORSI]]*VLOOKUP(Target_AM[[#This Row],[NIPNAS]],Target_CC[],COLUMN(BF$2)+9,0)</f>
        <v>500200</v>
      </c>
      <c r="BU218" s="22">
        <f>Target_AM[[#This Row],[PROPORSI]]*VLOOKUP(Target_AM[[#This Row],[NIPNAS]],Target_CC[],COLUMN(BG$2)+9,0)</f>
        <v>500200</v>
      </c>
      <c r="BV218" s="22">
        <f>Target_AM[[#This Row],[PROPORSI]]*VLOOKUP(Target_AM[[#This Row],[NIPNAS]],Target_CC[],COLUMN(BH$2)+9,0)</f>
        <v>500200</v>
      </c>
      <c r="BW218" s="22">
        <f>Target_AM[[#This Row],[PROPORSI]]*VLOOKUP(Target_AM[[#This Row],[NIPNAS]],Target_CC[],COLUMN(BI$2)+9,0)</f>
        <v>500200</v>
      </c>
      <c r="BX218" s="22">
        <f>Target_AM[[#This Row],[PROPORSI]]*VLOOKUP(Target_AM[[#This Row],[NIPNAS]],Target_CC[],COLUMN(BJ$2)+9,0)</f>
        <v>500200</v>
      </c>
      <c r="BY218" s="22">
        <f>Target_AM[[#This Row],[PROPORSI]]*VLOOKUP(Target_AM[[#This Row],[NIPNAS]],Target_CC[],COLUMN(BK$2)+9,0)</f>
        <v>500200</v>
      </c>
      <c r="BZ218" s="22">
        <f>Target_AM[[#This Row],[PROPORSI]]*VLOOKUP(Target_AM[[#This Row],[NIPNAS]],Target_CC[],COLUMN(BL$2)+9,0)</f>
        <v>500200</v>
      </c>
      <c r="CA218" s="22">
        <f>Target_AM[[#This Row],[PROPORSI]]*VLOOKUP(Target_AM[[#This Row],[NIPNAS]],Target_CC[],COLUMN(BM$2)+9,0)</f>
        <v>5829600</v>
      </c>
      <c r="CB218" s="22">
        <f>Target_AM[[#This Row],[PROPORSI]]*VLOOKUP(Target_AM[[#This Row],[NIPNAS]],Target_CC[],COLUMN(BN$2)+9,0)</f>
        <v>0</v>
      </c>
      <c r="CC218" s="22">
        <f>Target_AM[[#This Row],[PROPORSI]]*VLOOKUP(Target_AM[[#This Row],[NIPNAS]],Target_CC[],COLUMN(BO$2)+9,0)</f>
        <v>0</v>
      </c>
      <c r="CD218" s="22">
        <f>Target_AM[[#This Row],[PROPORSI]]*VLOOKUP(Target_AM[[#This Row],[NIPNAS]],Target_CC[],COLUMN(BP$2)+9,0)</f>
        <v>0</v>
      </c>
      <c r="CE218" s="22">
        <f>Target_AM[[#This Row],[PROPORSI]]*VLOOKUP(Target_AM[[#This Row],[NIPNAS]],Target_CC[],COLUMN(BQ$2)+9,0)</f>
        <v>0</v>
      </c>
      <c r="CF218" s="22">
        <f>Target_AM[[#This Row],[PROPORSI]]*VLOOKUP(Target_AM[[#This Row],[NIPNAS]],Target_CC[],COLUMN(BR$2)+9,0)</f>
        <v>0</v>
      </c>
      <c r="CG218" s="22">
        <f>Target_AM[[#This Row],[PROPORSI]]*VLOOKUP(Target_AM[[#This Row],[NIPNAS]],Target_CC[],COLUMN(BS$2)+9,0)</f>
        <v>0</v>
      </c>
      <c r="CH218" s="22">
        <f>Target_AM[[#This Row],[PROPORSI]]*VLOOKUP(Target_AM[[#This Row],[NIPNAS]],Target_CC[],COLUMN(BT$2)+9,0)</f>
        <v>0</v>
      </c>
      <c r="CI218" s="22">
        <f>Target_AM[[#This Row],[PROPORSI]]*VLOOKUP(Target_AM[[#This Row],[NIPNAS]],Target_CC[],COLUMN(BU$2)+9,0)</f>
        <v>0</v>
      </c>
      <c r="CJ218" s="22">
        <f>Target_AM[[#This Row],[PROPORSI]]*VLOOKUP(Target_AM[[#This Row],[NIPNAS]],Target_CC[],COLUMN(BV$2)+9,0)</f>
        <v>0</v>
      </c>
      <c r="CK218" s="22">
        <f>Target_AM[[#This Row],[PROPORSI]]*VLOOKUP(Target_AM[[#This Row],[NIPNAS]],Target_CC[],COLUMN(BW$2)+9,0)</f>
        <v>0</v>
      </c>
      <c r="CL218" s="22">
        <f>Target_AM[[#This Row],[PROPORSI]]*VLOOKUP(Target_AM[[#This Row],[NIPNAS]],Target_CC[],COLUMN(BX$2)+9,0)</f>
        <v>0</v>
      </c>
      <c r="CM218" s="22">
        <f>Target_AM[[#This Row],[PROPORSI]]*VLOOKUP(Target_AM[[#This Row],[NIPNAS]],Target_CC[],COLUMN(BY$2)+9,0)</f>
        <v>0</v>
      </c>
      <c r="CN218" s="22">
        <f>Target_AM[[#This Row],[PROPORSI]]*VLOOKUP(Target_AM[[#This Row],[NIPNAS]],Target_CC[],COLUMN(BZ$2)+9,0)</f>
        <v>0</v>
      </c>
      <c r="CO218" s="22">
        <f>Target_AM[[#This Row],[PROPORSI]]*VLOOKUP(Target_AM[[#This Row],[NIPNAS]],Target_CC[],COLUMN(CA$2)+9,0)</f>
        <v>500200</v>
      </c>
      <c r="CP218" s="22">
        <f>Target_AM[[#This Row],[PROPORSI]]*VLOOKUP(Target_AM[[#This Row],[NIPNAS]],Target_CC[],COLUMN(CB$2)+9,0)</f>
        <v>500200</v>
      </c>
      <c r="CQ218" s="22">
        <f>Target_AM[[#This Row],[PROPORSI]]*VLOOKUP(Target_AM[[#This Row],[NIPNAS]],Target_CC[],COLUMN(CC$2)+9,0)</f>
        <v>500200</v>
      </c>
      <c r="CR218" s="22">
        <f>Target_AM[[#This Row],[PROPORSI]]*VLOOKUP(Target_AM[[#This Row],[NIPNAS]],Target_CC[],COLUMN(CD$2)+9,0)</f>
        <v>500200</v>
      </c>
      <c r="CS218" s="22">
        <f>Target_AM[[#This Row],[PROPORSI]]*VLOOKUP(Target_AM[[#This Row],[NIPNAS]],Target_CC[],COLUMN(CE$2)+9,0)</f>
        <v>500200</v>
      </c>
      <c r="CT218" s="22">
        <f>Target_AM[[#This Row],[PROPORSI]]*VLOOKUP(Target_AM[[#This Row],[NIPNAS]],Target_CC[],COLUMN(CF$2)+9,0)</f>
        <v>500200</v>
      </c>
      <c r="CU218" s="22">
        <f>Target_AM[[#This Row],[PROPORSI]]*VLOOKUP(Target_AM[[#This Row],[NIPNAS]],Target_CC[],COLUMN(CG$2)+9,0)</f>
        <v>500200</v>
      </c>
      <c r="CV218" s="22">
        <f>Target_AM[[#This Row],[PROPORSI]]*VLOOKUP(Target_AM[[#This Row],[NIPNAS]],Target_CC[],COLUMN(CH$2)+9,0)</f>
        <v>500200</v>
      </c>
      <c r="CW218" s="22">
        <f>Target_AM[[#This Row],[PROPORSI]]*VLOOKUP(Target_AM[[#This Row],[NIPNAS]],Target_CC[],COLUMN(CI$2)+9,0)</f>
        <v>500200</v>
      </c>
      <c r="CX218" s="22">
        <f>Target_AM[[#This Row],[PROPORSI]]*VLOOKUP(Target_AM[[#This Row],[NIPNAS]],Target_CC[],COLUMN(CJ$2)+9,0)</f>
        <v>500200</v>
      </c>
      <c r="CY218" s="22">
        <f>Target_AM[[#This Row],[PROPORSI]]*VLOOKUP(Target_AM[[#This Row],[NIPNAS]],Target_CC[],COLUMN(CK$2)+9,0)</f>
        <v>500200</v>
      </c>
      <c r="CZ218" s="22">
        <f>Target_AM[[#This Row],[PROPORSI]]*VLOOKUP(Target_AM[[#This Row],[NIPNAS]],Target_CC[],COLUMN(CL$2)+9,0)</f>
        <v>500200</v>
      </c>
      <c r="DA218" s="22">
        <f>Target_AM[[#This Row],[PROPORSI]]*VLOOKUP(Target_AM[[#This Row],[NIPNAS]],Target_CC[],COLUMN(CM$2)+9,0)</f>
        <v>6002400</v>
      </c>
      <c r="DB218" s="22">
        <f>Target_AM[[#This Row],[PROPORSI]]*VLOOKUP(Target_AM[[#This Row],[NIPNAS]],Target_CC[],COLUMN(CN$2)+9,0)</f>
        <v>0</v>
      </c>
      <c r="DC218" s="22">
        <f>Target_AM[[#This Row],[PROPORSI]]*VLOOKUP(Target_AM[[#This Row],[NIPNAS]],Target_CC[],COLUMN(CO$2)+9,0)</f>
        <v>0</v>
      </c>
      <c r="DD218" s="22">
        <f>Target_AM[[#This Row],[PROPORSI]]*VLOOKUP(Target_AM[[#This Row],[NIPNAS]],Target_CC[],COLUMN(CP$2)+9,0)</f>
        <v>0</v>
      </c>
      <c r="DE218" s="22">
        <f>Target_AM[[#This Row],[PROPORSI]]*VLOOKUP(Target_AM[[#This Row],[NIPNAS]],Target_CC[],COLUMN(CQ$2)+9,0)</f>
        <v>0</v>
      </c>
      <c r="DF218" s="22">
        <f>Target_AM[[#This Row],[PROPORSI]]*VLOOKUP(Target_AM[[#This Row],[NIPNAS]],Target_CC[],COLUMN(CR$2)+9,0)</f>
        <v>0</v>
      </c>
      <c r="DG218" s="22">
        <f>Target_AM[[#This Row],[PROPORSI]]*VLOOKUP(Target_AM[[#This Row],[NIPNAS]],Target_CC[],COLUMN(CS$2)+9,0)</f>
        <v>0</v>
      </c>
      <c r="DH218" s="22">
        <f>Target_AM[[#This Row],[PROPORSI]]*VLOOKUP(Target_AM[[#This Row],[NIPNAS]],Target_CC[],COLUMN(CT$2)+9,0)</f>
        <v>0</v>
      </c>
      <c r="DI218" s="22">
        <f>Target_AM[[#This Row],[PROPORSI]]*VLOOKUP(Target_AM[[#This Row],[NIPNAS]],Target_CC[],COLUMN(CU$2)+9,0)</f>
        <v>0</v>
      </c>
      <c r="DJ218" s="22">
        <f>Target_AM[[#This Row],[PROPORSI]]*VLOOKUP(Target_AM[[#This Row],[NIPNAS]],Target_CC[],COLUMN(CV$2)+9,0)</f>
        <v>0</v>
      </c>
      <c r="DK218" s="22">
        <f>Target_AM[[#This Row],[PROPORSI]]*VLOOKUP(Target_AM[[#This Row],[NIPNAS]],Target_CC[],COLUMN(CW$2)+9,0)</f>
        <v>0</v>
      </c>
      <c r="DL218" s="22">
        <f>Target_AM[[#This Row],[PROPORSI]]*VLOOKUP(Target_AM[[#This Row],[NIPNAS]],Target_CC[],COLUMN(CX$2)+9,0)</f>
        <v>0</v>
      </c>
      <c r="DM218" s="22">
        <f>Target_AM[[#This Row],[PROPORSI]]*VLOOKUP(Target_AM[[#This Row],[NIPNAS]],Target_CC[],COLUMN(CY$2)+9,0)</f>
        <v>0</v>
      </c>
      <c r="DN218" s="22">
        <f>Target_AM[[#This Row],[PROPORSI]]*VLOOKUP(Target_AM[[#This Row],[NIPNAS]],Target_CC[],COLUMN(CZ$2)+9,0)</f>
        <v>0</v>
      </c>
      <c r="DO218" s="22">
        <f>Target_AM[[#This Row],[PROPORSI]]*VLOOKUP(Target_AM[[#This Row],[NIPNAS]],Target_CC[],COLUMN(DA$2)+9,0)</f>
        <v>0</v>
      </c>
      <c r="DP218" s="22">
        <f>Target_AM[[#This Row],[PROPORSI]]*VLOOKUP(Target_AM[[#This Row],[NIPNAS]],Target_CC[],COLUMN(DB$2)+9,0)</f>
        <v>0</v>
      </c>
      <c r="DQ218" s="22">
        <f>Target_AM[[#This Row],[PROPORSI]]*VLOOKUP(Target_AM[[#This Row],[NIPNAS]],Target_CC[],COLUMN(DC$2)+9,0)</f>
        <v>0</v>
      </c>
      <c r="DR218" s="22">
        <f>Target_AM[[#This Row],[PROPORSI]]*VLOOKUP(Target_AM[[#This Row],[NIPNAS]],Target_CC[],COLUMN(DD$2)+9,0)</f>
        <v>0</v>
      </c>
      <c r="DS218" s="22">
        <f>Target_AM[[#This Row],[PROPORSI]]*VLOOKUP(Target_AM[[#This Row],[NIPNAS]],Target_CC[],COLUMN(DE$2)+9,0)</f>
        <v>0</v>
      </c>
      <c r="DT218" s="22">
        <f>Target_AM[[#This Row],[PROPORSI]]*VLOOKUP(Target_AM[[#This Row],[NIPNAS]],Target_CC[],COLUMN(DF$2)+9,0)</f>
        <v>0</v>
      </c>
      <c r="DU218" s="22">
        <f>Target_AM[[#This Row],[PROPORSI]]*VLOOKUP(Target_AM[[#This Row],[NIPNAS]],Target_CC[],COLUMN(DG$2)+9,0)</f>
        <v>0</v>
      </c>
      <c r="DV218" s="22">
        <f>Target_AM[[#This Row],[PROPORSI]]*VLOOKUP(Target_AM[[#This Row],[NIPNAS]],Target_CC[],COLUMN(DH$2)+9,0)</f>
        <v>0</v>
      </c>
      <c r="DW218" s="22">
        <f>Target_AM[[#This Row],[PROPORSI]]*VLOOKUP(Target_AM[[#This Row],[NIPNAS]],Target_CC[],COLUMN(DI$2)+9,0)</f>
        <v>0</v>
      </c>
      <c r="DX218" s="22">
        <f>Target_AM[[#This Row],[PROPORSI]]*VLOOKUP(Target_AM[[#This Row],[NIPNAS]],Target_CC[],COLUMN(DJ$2)+9,0)</f>
        <v>0</v>
      </c>
      <c r="DY218" s="22">
        <f>Target_AM[[#This Row],[PROPORSI]]*VLOOKUP(Target_AM[[#This Row],[NIPNAS]],Target_CC[],COLUMN(DK$2)+9,0)</f>
        <v>0</v>
      </c>
      <c r="DZ218" s="22">
        <f>Target_AM[[#This Row],[PROPORSI]]*VLOOKUP(Target_AM[[#This Row],[NIPNAS]],Target_CC[],COLUMN(DL$2)+9,0)</f>
        <v>0</v>
      </c>
      <c r="EA218" s="22">
        <f>Target_AM[[#This Row],[PROPORSI]]*VLOOKUP(Target_AM[[#This Row],[NIPNAS]],Target_CC[],COLUMN(DM$2)+9,0)</f>
        <v>0</v>
      </c>
    </row>
    <row r="219" spans="2:131" x14ac:dyDescent="0.3">
      <c r="B219">
        <v>980067</v>
      </c>
      <c r="C219" t="s">
        <v>1073</v>
      </c>
      <c r="D219">
        <v>1</v>
      </c>
      <c r="E219" s="8">
        <v>45658</v>
      </c>
      <c r="F219">
        <v>10133001</v>
      </c>
      <c r="G219" t="s">
        <v>517</v>
      </c>
      <c r="J219" t="s">
        <v>309</v>
      </c>
      <c r="K219" t="s">
        <v>25</v>
      </c>
      <c r="L219" t="s">
        <v>159</v>
      </c>
      <c r="M219" t="s">
        <v>29</v>
      </c>
      <c r="N219" s="23">
        <f>Target_AM[[#This Row],[PROPORSI]]*VLOOKUP(Target_AM[[#This Row],[NIPNAS]],Target_CC[],9,0)</f>
        <v>5819037.4867422823</v>
      </c>
      <c r="O219" s="22">
        <f>Target_AM[[#This Row],[PROPORSI]]*VLOOKUP(Target_AM[[#This Row],[NIPNAS]],Target_CC[],COLUMN(A$2)+9,0)</f>
        <v>367008.31818181818</v>
      </c>
      <c r="P219" s="22">
        <f>Target_AM[[#This Row],[PROPORSI]]*VLOOKUP(Target_AM[[#This Row],[NIPNAS]],Target_CC[],COLUMN(B$2)+9,0)</f>
        <v>386324.54545454541</v>
      </c>
      <c r="Q219" s="22">
        <f>Target_AM[[#This Row],[PROPORSI]]*VLOOKUP(Target_AM[[#This Row],[NIPNAS]],Target_CC[],COLUMN(C$2)+9,0)</f>
        <v>347692.09090909088</v>
      </c>
      <c r="R219" s="22">
        <f>Target_AM[[#This Row],[PROPORSI]]*VLOOKUP(Target_AM[[#This Row],[NIPNAS]],Target_CC[],COLUMN(D$2)+9,0)</f>
        <v>309059.63636363635</v>
      </c>
      <c r="S219" s="22">
        <f>Target_AM[[#This Row],[PROPORSI]]*VLOOKUP(Target_AM[[#This Row],[NIPNAS]],Target_CC[],COLUMN(E$2)+9,0)</f>
        <v>328375.86363636365</v>
      </c>
      <c r="T219" s="22">
        <f>Target_AM[[#This Row],[PROPORSI]]*VLOOKUP(Target_AM[[#This Row],[NIPNAS]],Target_CC[],COLUMN(F$2)+9,0)</f>
        <v>347692.09090909088</v>
      </c>
      <c r="U219" s="22">
        <f>Target_AM[[#This Row],[PROPORSI]]*VLOOKUP(Target_AM[[#This Row],[NIPNAS]],Target_CC[],COLUMN(G$2)+9,0)</f>
        <v>444273.22727272724</v>
      </c>
      <c r="V219" s="22">
        <f>Target_AM[[#This Row],[PROPORSI]]*VLOOKUP(Target_AM[[#This Row],[NIPNAS]],Target_CC[],COLUMN(H$2)+9,0)</f>
        <v>405640.77272727271</v>
      </c>
      <c r="W219" s="22">
        <f>Target_AM[[#This Row],[PROPORSI]]*VLOOKUP(Target_AM[[#This Row],[NIPNAS]],Target_CC[],COLUMN(I$2)+9,0)</f>
        <v>405640.77272727271</v>
      </c>
      <c r="X219" s="22">
        <f>Target_AM[[#This Row],[PROPORSI]]*VLOOKUP(Target_AM[[#This Row],[NIPNAS]],Target_CC[],COLUMN(J$2)+9,0)</f>
        <v>444273.22727272724</v>
      </c>
      <c r="Y219" s="22">
        <f>Target_AM[[#This Row],[PROPORSI]]*VLOOKUP(Target_AM[[#This Row],[NIPNAS]],Target_CC[],COLUMN(K$2)+9,0)</f>
        <v>386324.54545454541</v>
      </c>
      <c r="Z219" s="22">
        <f>Target_AM[[#This Row],[PROPORSI]]*VLOOKUP(Target_AM[[#This Row],[NIPNAS]],Target_CC[],COLUMN(L$2)+9,0)</f>
        <v>405640.77272727271</v>
      </c>
      <c r="AA219" s="22">
        <f>Target_AM[[#This Row],[PROPORSI]]*VLOOKUP(Target_AM[[#This Row],[NIPNAS]],Target_CC[],COLUMN(M$2)+9,0)</f>
        <v>4577945.8636363624</v>
      </c>
      <c r="AB219" s="22">
        <f>Target_AM[[#This Row],[PROPORSI]]*VLOOKUP(Target_AM[[#This Row],[NIPNAS]],Target_CC[],COLUMN(N$2)+9,0)</f>
        <v>49180.188262576732</v>
      </c>
      <c r="AC219" s="22">
        <f>Target_AM[[#This Row],[PROPORSI]]*VLOOKUP(Target_AM[[#This Row],[NIPNAS]],Target_CC[],COLUMN(O$2)+9,0)</f>
        <v>52300.568237786349</v>
      </c>
      <c r="AD219" s="22">
        <f>Target_AM[[#This Row],[PROPORSI]]*VLOOKUP(Target_AM[[#This Row],[NIPNAS]],Target_CC[],COLUMN(P$2)+9,0)</f>
        <v>68815.719934062683</v>
      </c>
      <c r="AE219" s="22">
        <f>Target_AM[[#This Row],[PROPORSI]]*VLOOKUP(Target_AM[[#This Row],[NIPNAS]],Target_CC[],COLUMN(Q$2)+9,0)</f>
        <v>70161.303521185735</v>
      </c>
      <c r="AF219" s="22">
        <f>Target_AM[[#This Row],[PROPORSI]]*VLOOKUP(Target_AM[[#This Row],[NIPNAS]],Target_CC[],COLUMN(R$2)+9,0)</f>
        <v>91769.816136549416</v>
      </c>
      <c r="AG219" s="22">
        <f>Target_AM[[#This Row],[PROPORSI]]*VLOOKUP(Target_AM[[#This Row],[NIPNAS]],Target_CC[],COLUMN(S$2)+9,0)</f>
        <v>85745.498600836945</v>
      </c>
      <c r="AH219" s="22">
        <f>Target_AM[[#This Row],[PROPORSI]]*VLOOKUP(Target_AM[[#This Row],[NIPNAS]],Target_CC[],COLUMN(T$2)+9,0)</f>
        <v>75296.601371665776</v>
      </c>
      <c r="AI219" s="22">
        <f>Target_AM[[#This Row],[PROPORSI]]*VLOOKUP(Target_AM[[#This Row],[NIPNAS]],Target_CC[],COLUMN(U$2)+9,0)</f>
        <v>85176.286236783053</v>
      </c>
      <c r="AJ219" s="22">
        <f>Target_AM[[#This Row],[PROPORSI]]*VLOOKUP(Target_AM[[#This Row],[NIPNAS]],Target_CC[],COLUMN(V$2)+9,0)</f>
        <v>73958.426912526484</v>
      </c>
      <c r="AK219" s="22">
        <f>Target_AM[[#This Row],[PROPORSI]]*VLOOKUP(Target_AM[[#This Row],[NIPNAS]],Target_CC[],COLUMN(W$2)+9,0)</f>
        <v>77834.975053866161</v>
      </c>
      <c r="AL219" s="22">
        <f>Target_AM[[#This Row],[PROPORSI]]*VLOOKUP(Target_AM[[#This Row],[NIPNAS]],Target_CC[],COLUMN(X$2)+9,0)</f>
        <v>95631.67396515423</v>
      </c>
      <c r="AM219" s="22">
        <f>Target_AM[[#This Row],[PROPORSI]]*VLOOKUP(Target_AM[[#This Row],[NIPNAS]],Target_CC[],COLUMN(Y$2)+9,0)</f>
        <v>113459.88050771983</v>
      </c>
      <c r="AN219" s="22">
        <f>Target_AM[[#This Row],[PROPORSI]]*VLOOKUP(Target_AM[[#This Row],[NIPNAS]],Target_CC[],COLUMN(Z$2)+9,0)</f>
        <v>939330.93874071341</v>
      </c>
      <c r="AO219" s="22">
        <f>Target_AM[[#This Row],[PROPORSI]]*VLOOKUP(Target_AM[[#This Row],[NIPNAS]],Target_CC[],COLUMN(AA$2)+9,0)</f>
        <v>416188.50644439494</v>
      </c>
      <c r="AP219" s="22">
        <f>Target_AM[[#This Row],[PROPORSI]]*VLOOKUP(Target_AM[[#This Row],[NIPNAS]],Target_CC[],COLUMN(AB$2)+9,0)</f>
        <v>438625.11369233177</v>
      </c>
      <c r="AQ219" s="22">
        <f>Target_AM[[#This Row],[PROPORSI]]*VLOOKUP(Target_AM[[#This Row],[NIPNAS]],Target_CC[],COLUMN(AC$2)+9,0)</f>
        <v>416507.81084315357</v>
      </c>
      <c r="AR219" s="22">
        <f>Target_AM[[#This Row],[PROPORSI]]*VLOOKUP(Target_AM[[#This Row],[NIPNAS]],Target_CC[],COLUMN(AD$2)+9,0)</f>
        <v>379220.93988482212</v>
      </c>
      <c r="AS219" s="22">
        <f>Target_AM[[#This Row],[PROPORSI]]*VLOOKUP(Target_AM[[#This Row],[NIPNAS]],Target_CC[],COLUMN(AE$2)+9,0)</f>
        <v>420145.67977291305</v>
      </c>
      <c r="AT219" s="22">
        <f>Target_AM[[#This Row],[PROPORSI]]*VLOOKUP(Target_AM[[#This Row],[NIPNAS]],Target_CC[],COLUMN(AF$2)+9,0)</f>
        <v>433437.58950992784</v>
      </c>
      <c r="AU219" s="22">
        <f>Target_AM[[#This Row],[PROPORSI]]*VLOOKUP(Target_AM[[#This Row],[NIPNAS]],Target_CC[],COLUMN(AG$2)+9,0)</f>
        <v>519569.82864439301</v>
      </c>
      <c r="AV219" s="22">
        <f>Target_AM[[#This Row],[PROPORSI]]*VLOOKUP(Target_AM[[#This Row],[NIPNAS]],Target_CC[],COLUMN(AH$2)+9,0)</f>
        <v>490817.05896405573</v>
      </c>
      <c r="AW219" s="22">
        <f>Target_AM[[#This Row],[PROPORSI]]*VLOOKUP(Target_AM[[#This Row],[NIPNAS]],Target_CC[],COLUMN(AI$2)+9,0)</f>
        <v>479599.19963979919</v>
      </c>
      <c r="AX219" s="22">
        <f>Target_AM[[#This Row],[PROPORSI]]*VLOOKUP(Target_AM[[#This Row],[NIPNAS]],Target_CC[],COLUMN(AJ$2)+9,0)</f>
        <v>522108.2023265934</v>
      </c>
      <c r="AY219" s="22">
        <f>Target_AM[[#This Row],[PROPORSI]]*VLOOKUP(Target_AM[[#This Row],[NIPNAS]],Target_CC[],COLUMN(AK$2)+9,0)</f>
        <v>481956.21941969963</v>
      </c>
      <c r="AZ219" s="22">
        <f>Target_AM[[#This Row],[PROPORSI]]*VLOOKUP(Target_AM[[#This Row],[NIPNAS]],Target_CC[],COLUMN(AL$2)+9,0)</f>
        <v>519100.65323499253</v>
      </c>
      <c r="BA219" s="22">
        <f>Target_AM[[#This Row],[PROPORSI]]*VLOOKUP(Target_AM[[#This Row],[NIPNAS]],Target_CC[],COLUMN(AM$2)+9,0)</f>
        <v>5517276.802377075</v>
      </c>
      <c r="BB219" s="22">
        <f>Target_AM[[#This Row],[PROPORSI]]*VLOOKUP(Target_AM[[#This Row],[NIPNAS]],Target_CC[],COLUMN(AN$2)+9,0)</f>
        <v>0</v>
      </c>
      <c r="BC219" s="22">
        <f>Target_AM[[#This Row],[PROPORSI]]*VLOOKUP(Target_AM[[#This Row],[NIPNAS]],Target_CC[],COLUMN(AO$2)+9,0)</f>
        <v>0</v>
      </c>
      <c r="BD219" s="22">
        <f>Target_AM[[#This Row],[PROPORSI]]*VLOOKUP(Target_AM[[#This Row],[NIPNAS]],Target_CC[],COLUMN(AP$2)+9,0)</f>
        <v>0</v>
      </c>
      <c r="BE219" s="22">
        <f>Target_AM[[#This Row],[PROPORSI]]*VLOOKUP(Target_AM[[#This Row],[NIPNAS]],Target_CC[],COLUMN(AQ$2)+9,0)</f>
        <v>0</v>
      </c>
      <c r="BF219" s="22">
        <f>Target_AM[[#This Row],[PROPORSI]]*VLOOKUP(Target_AM[[#This Row],[NIPNAS]],Target_CC[],COLUMN(AR$2)+9,0)</f>
        <v>0</v>
      </c>
      <c r="BG219" s="22">
        <f>Target_AM[[#This Row],[PROPORSI]]*VLOOKUP(Target_AM[[#This Row],[NIPNAS]],Target_CC[],COLUMN(AS$2)+9,0)</f>
        <v>0</v>
      </c>
      <c r="BH219" s="22">
        <f>Target_AM[[#This Row],[PROPORSI]]*VLOOKUP(Target_AM[[#This Row],[NIPNAS]],Target_CC[],COLUMN(AT$2)+9,0)</f>
        <v>0</v>
      </c>
      <c r="BI219" s="22">
        <f>Target_AM[[#This Row],[PROPORSI]]*VLOOKUP(Target_AM[[#This Row],[NIPNAS]],Target_CC[],COLUMN(AU$2)+9,0)</f>
        <v>0</v>
      </c>
      <c r="BJ219" s="22">
        <f>Target_AM[[#This Row],[PROPORSI]]*VLOOKUP(Target_AM[[#This Row],[NIPNAS]],Target_CC[],COLUMN(AV$2)+9,0)</f>
        <v>0</v>
      </c>
      <c r="BK219" s="22">
        <f>Target_AM[[#This Row],[PROPORSI]]*VLOOKUP(Target_AM[[#This Row],[NIPNAS]],Target_CC[],COLUMN(AW$2)+9,0)</f>
        <v>0</v>
      </c>
      <c r="BL219" s="22">
        <f>Target_AM[[#This Row],[PROPORSI]]*VLOOKUP(Target_AM[[#This Row],[NIPNAS]],Target_CC[],COLUMN(AX$2)+9,0)</f>
        <v>0</v>
      </c>
      <c r="BM219" s="22">
        <f>Target_AM[[#This Row],[PROPORSI]]*VLOOKUP(Target_AM[[#This Row],[NIPNAS]],Target_CC[],COLUMN(AY$2)+9,0)</f>
        <v>0</v>
      </c>
      <c r="BN219" s="22">
        <f>Target_AM[[#This Row],[PROPORSI]]*VLOOKUP(Target_AM[[#This Row],[NIPNAS]],Target_CC[],COLUMN(AZ$2)+9,0)</f>
        <v>0</v>
      </c>
      <c r="BO219" s="22">
        <f>Target_AM[[#This Row],[PROPORSI]]*VLOOKUP(Target_AM[[#This Row],[NIPNAS]],Target_CC[],COLUMN(BA$2)+9,0)</f>
        <v>398100</v>
      </c>
      <c r="BP219" s="22">
        <f>Target_AM[[#This Row],[PROPORSI]]*VLOOKUP(Target_AM[[#This Row],[NIPNAS]],Target_CC[],COLUMN(BB$2)+9,0)</f>
        <v>398100</v>
      </c>
      <c r="BQ219" s="22">
        <f>Target_AM[[#This Row],[PROPORSI]]*VLOOKUP(Target_AM[[#This Row],[NIPNAS]],Target_CC[],COLUMN(BC$2)+9,0)</f>
        <v>398100</v>
      </c>
      <c r="BR219" s="22">
        <f>Target_AM[[#This Row],[PROPORSI]]*VLOOKUP(Target_AM[[#This Row],[NIPNAS]],Target_CC[],COLUMN(BD$2)+9,0)</f>
        <v>458059</v>
      </c>
      <c r="BS219" s="22">
        <f>Target_AM[[#This Row],[PROPORSI]]*VLOOKUP(Target_AM[[#This Row],[NIPNAS]],Target_CC[],COLUMN(BE$2)+9,0)</f>
        <v>458059</v>
      </c>
      <c r="BT219" s="22">
        <f>Target_AM[[#This Row],[PROPORSI]]*VLOOKUP(Target_AM[[#This Row],[NIPNAS]],Target_CC[],COLUMN(BF$2)+9,0)</f>
        <v>458059</v>
      </c>
      <c r="BU219" s="22">
        <f>Target_AM[[#This Row],[PROPORSI]]*VLOOKUP(Target_AM[[#This Row],[NIPNAS]],Target_CC[],COLUMN(BG$2)+9,0)</f>
        <v>458059</v>
      </c>
      <c r="BV219" s="22">
        <f>Target_AM[[#This Row],[PROPORSI]]*VLOOKUP(Target_AM[[#This Row],[NIPNAS]],Target_CC[],COLUMN(BH$2)+9,0)</f>
        <v>458059</v>
      </c>
      <c r="BW219" s="22">
        <f>Target_AM[[#This Row],[PROPORSI]]*VLOOKUP(Target_AM[[#This Row],[NIPNAS]],Target_CC[],COLUMN(BI$2)+9,0)</f>
        <v>458059</v>
      </c>
      <c r="BX219" s="22">
        <f>Target_AM[[#This Row],[PROPORSI]]*VLOOKUP(Target_AM[[#This Row],[NIPNAS]],Target_CC[],COLUMN(BJ$2)+9,0)</f>
        <v>458059</v>
      </c>
      <c r="BY219" s="22">
        <f>Target_AM[[#This Row],[PROPORSI]]*VLOOKUP(Target_AM[[#This Row],[NIPNAS]],Target_CC[],COLUMN(BK$2)+9,0)</f>
        <v>458059</v>
      </c>
      <c r="BZ219" s="22">
        <f>Target_AM[[#This Row],[PROPORSI]]*VLOOKUP(Target_AM[[#This Row],[NIPNAS]],Target_CC[],COLUMN(BL$2)+9,0)</f>
        <v>458059</v>
      </c>
      <c r="CA219" s="22">
        <f>Target_AM[[#This Row],[PROPORSI]]*VLOOKUP(Target_AM[[#This Row],[NIPNAS]],Target_CC[],COLUMN(BM$2)+9,0)</f>
        <v>5316831</v>
      </c>
      <c r="CB219" s="22">
        <f>Target_AM[[#This Row],[PROPORSI]]*VLOOKUP(Target_AM[[#This Row],[NIPNAS]],Target_CC[],COLUMN(BN$2)+9,0)</f>
        <v>0</v>
      </c>
      <c r="CC219" s="22">
        <f>Target_AM[[#This Row],[PROPORSI]]*VLOOKUP(Target_AM[[#This Row],[NIPNAS]],Target_CC[],COLUMN(BO$2)+9,0)</f>
        <v>0</v>
      </c>
      <c r="CD219" s="22">
        <f>Target_AM[[#This Row],[PROPORSI]]*VLOOKUP(Target_AM[[#This Row],[NIPNAS]],Target_CC[],COLUMN(BP$2)+9,0)</f>
        <v>0</v>
      </c>
      <c r="CE219" s="22">
        <f>Target_AM[[#This Row],[PROPORSI]]*VLOOKUP(Target_AM[[#This Row],[NIPNAS]],Target_CC[],COLUMN(BQ$2)+9,0)</f>
        <v>0</v>
      </c>
      <c r="CF219" s="22">
        <f>Target_AM[[#This Row],[PROPORSI]]*VLOOKUP(Target_AM[[#This Row],[NIPNAS]],Target_CC[],COLUMN(BR$2)+9,0)</f>
        <v>0</v>
      </c>
      <c r="CG219" s="22">
        <f>Target_AM[[#This Row],[PROPORSI]]*VLOOKUP(Target_AM[[#This Row],[NIPNAS]],Target_CC[],COLUMN(BS$2)+9,0)</f>
        <v>0</v>
      </c>
      <c r="CH219" s="22">
        <f>Target_AM[[#This Row],[PROPORSI]]*VLOOKUP(Target_AM[[#This Row],[NIPNAS]],Target_CC[],COLUMN(BT$2)+9,0)</f>
        <v>0</v>
      </c>
      <c r="CI219" s="22">
        <f>Target_AM[[#This Row],[PROPORSI]]*VLOOKUP(Target_AM[[#This Row],[NIPNAS]],Target_CC[],COLUMN(BU$2)+9,0)</f>
        <v>0</v>
      </c>
      <c r="CJ219" s="22">
        <f>Target_AM[[#This Row],[PROPORSI]]*VLOOKUP(Target_AM[[#This Row],[NIPNAS]],Target_CC[],COLUMN(BV$2)+9,0)</f>
        <v>0</v>
      </c>
      <c r="CK219" s="22">
        <f>Target_AM[[#This Row],[PROPORSI]]*VLOOKUP(Target_AM[[#This Row],[NIPNAS]],Target_CC[],COLUMN(BW$2)+9,0)</f>
        <v>0</v>
      </c>
      <c r="CL219" s="22">
        <f>Target_AM[[#This Row],[PROPORSI]]*VLOOKUP(Target_AM[[#This Row],[NIPNAS]],Target_CC[],COLUMN(BX$2)+9,0)</f>
        <v>0</v>
      </c>
      <c r="CM219" s="22">
        <f>Target_AM[[#This Row],[PROPORSI]]*VLOOKUP(Target_AM[[#This Row],[NIPNAS]],Target_CC[],COLUMN(BY$2)+9,0)</f>
        <v>0</v>
      </c>
      <c r="CN219" s="22">
        <f>Target_AM[[#This Row],[PROPORSI]]*VLOOKUP(Target_AM[[#This Row],[NIPNAS]],Target_CC[],COLUMN(BZ$2)+9,0)</f>
        <v>0</v>
      </c>
      <c r="CO219" s="22">
        <f>Target_AM[[#This Row],[PROPORSI]]*VLOOKUP(Target_AM[[#This Row],[NIPNAS]],Target_CC[],COLUMN(CA$2)+9,0)</f>
        <v>446200</v>
      </c>
      <c r="CP219" s="22">
        <f>Target_AM[[#This Row],[PROPORSI]]*VLOOKUP(Target_AM[[#This Row],[NIPNAS]],Target_CC[],COLUMN(CB$2)+9,0)</f>
        <v>446200</v>
      </c>
      <c r="CQ219" s="22">
        <f>Target_AM[[#This Row],[PROPORSI]]*VLOOKUP(Target_AM[[#This Row],[NIPNAS]],Target_CC[],COLUMN(CC$2)+9,0)</f>
        <v>458059</v>
      </c>
      <c r="CR219" s="22">
        <f>Target_AM[[#This Row],[PROPORSI]]*VLOOKUP(Target_AM[[#This Row],[NIPNAS]],Target_CC[],COLUMN(CD$2)+9,0)</f>
        <v>458059</v>
      </c>
      <c r="CS219" s="22">
        <f>Target_AM[[#This Row],[PROPORSI]]*VLOOKUP(Target_AM[[#This Row],[NIPNAS]],Target_CC[],COLUMN(CE$2)+9,0)</f>
        <v>458059</v>
      </c>
      <c r="CT219" s="22">
        <f>Target_AM[[#This Row],[PROPORSI]]*VLOOKUP(Target_AM[[#This Row],[NIPNAS]],Target_CC[],COLUMN(CF$2)+9,0)</f>
        <v>458059</v>
      </c>
      <c r="CU219" s="22">
        <f>Target_AM[[#This Row],[PROPORSI]]*VLOOKUP(Target_AM[[#This Row],[NIPNAS]],Target_CC[],COLUMN(CG$2)+9,0)</f>
        <v>458059</v>
      </c>
      <c r="CV219" s="22">
        <f>Target_AM[[#This Row],[PROPORSI]]*VLOOKUP(Target_AM[[#This Row],[NIPNAS]],Target_CC[],COLUMN(CH$2)+9,0)</f>
        <v>458059</v>
      </c>
      <c r="CW219" s="22">
        <f>Target_AM[[#This Row],[PROPORSI]]*VLOOKUP(Target_AM[[#This Row],[NIPNAS]],Target_CC[],COLUMN(CI$2)+9,0)</f>
        <v>458059</v>
      </c>
      <c r="CX219" s="22">
        <f>Target_AM[[#This Row],[PROPORSI]]*VLOOKUP(Target_AM[[#This Row],[NIPNAS]],Target_CC[],COLUMN(CJ$2)+9,0)</f>
        <v>458059</v>
      </c>
      <c r="CY219" s="22">
        <f>Target_AM[[#This Row],[PROPORSI]]*VLOOKUP(Target_AM[[#This Row],[NIPNAS]],Target_CC[],COLUMN(CK$2)+9,0)</f>
        <v>458059</v>
      </c>
      <c r="CZ219" s="22">
        <f>Target_AM[[#This Row],[PROPORSI]]*VLOOKUP(Target_AM[[#This Row],[NIPNAS]],Target_CC[],COLUMN(CL$2)+9,0)</f>
        <v>458059</v>
      </c>
      <c r="DA219" s="22">
        <f>Target_AM[[#This Row],[PROPORSI]]*VLOOKUP(Target_AM[[#This Row],[NIPNAS]],Target_CC[],COLUMN(CM$2)+9,0)</f>
        <v>5472990</v>
      </c>
      <c r="DB219" s="22">
        <f>Target_AM[[#This Row],[PROPORSI]]*VLOOKUP(Target_AM[[#This Row],[NIPNAS]],Target_CC[],COLUMN(CN$2)+9,0)</f>
        <v>0</v>
      </c>
      <c r="DC219" s="22">
        <f>Target_AM[[#This Row],[PROPORSI]]*VLOOKUP(Target_AM[[#This Row],[NIPNAS]],Target_CC[],COLUMN(CO$2)+9,0)</f>
        <v>0</v>
      </c>
      <c r="DD219" s="22">
        <f>Target_AM[[#This Row],[PROPORSI]]*VLOOKUP(Target_AM[[#This Row],[NIPNAS]],Target_CC[],COLUMN(CP$2)+9,0)</f>
        <v>0</v>
      </c>
      <c r="DE219" s="22">
        <f>Target_AM[[#This Row],[PROPORSI]]*VLOOKUP(Target_AM[[#This Row],[NIPNAS]],Target_CC[],COLUMN(CQ$2)+9,0)</f>
        <v>0</v>
      </c>
      <c r="DF219" s="22">
        <f>Target_AM[[#This Row],[PROPORSI]]*VLOOKUP(Target_AM[[#This Row],[NIPNAS]],Target_CC[],COLUMN(CR$2)+9,0)</f>
        <v>0</v>
      </c>
      <c r="DG219" s="22">
        <f>Target_AM[[#This Row],[PROPORSI]]*VLOOKUP(Target_AM[[#This Row],[NIPNAS]],Target_CC[],COLUMN(CS$2)+9,0)</f>
        <v>0</v>
      </c>
      <c r="DH219" s="22">
        <f>Target_AM[[#This Row],[PROPORSI]]*VLOOKUP(Target_AM[[#This Row],[NIPNAS]],Target_CC[],COLUMN(CT$2)+9,0)</f>
        <v>0</v>
      </c>
      <c r="DI219" s="22">
        <f>Target_AM[[#This Row],[PROPORSI]]*VLOOKUP(Target_AM[[#This Row],[NIPNAS]],Target_CC[],COLUMN(CU$2)+9,0)</f>
        <v>0</v>
      </c>
      <c r="DJ219" s="22">
        <f>Target_AM[[#This Row],[PROPORSI]]*VLOOKUP(Target_AM[[#This Row],[NIPNAS]],Target_CC[],COLUMN(CV$2)+9,0)</f>
        <v>0</v>
      </c>
      <c r="DK219" s="22">
        <f>Target_AM[[#This Row],[PROPORSI]]*VLOOKUP(Target_AM[[#This Row],[NIPNAS]],Target_CC[],COLUMN(CW$2)+9,0)</f>
        <v>0</v>
      </c>
      <c r="DL219" s="22">
        <f>Target_AM[[#This Row],[PROPORSI]]*VLOOKUP(Target_AM[[#This Row],[NIPNAS]],Target_CC[],COLUMN(CX$2)+9,0)</f>
        <v>0</v>
      </c>
      <c r="DM219" s="22">
        <f>Target_AM[[#This Row],[PROPORSI]]*VLOOKUP(Target_AM[[#This Row],[NIPNAS]],Target_CC[],COLUMN(CY$2)+9,0)</f>
        <v>0</v>
      </c>
      <c r="DN219" s="22">
        <f>Target_AM[[#This Row],[PROPORSI]]*VLOOKUP(Target_AM[[#This Row],[NIPNAS]],Target_CC[],COLUMN(CZ$2)+9,0)</f>
        <v>0</v>
      </c>
      <c r="DO219" s="22">
        <f>Target_AM[[#This Row],[PROPORSI]]*VLOOKUP(Target_AM[[#This Row],[NIPNAS]],Target_CC[],COLUMN(DA$2)+9,0)</f>
        <v>0</v>
      </c>
      <c r="DP219" s="22">
        <f>Target_AM[[#This Row],[PROPORSI]]*VLOOKUP(Target_AM[[#This Row],[NIPNAS]],Target_CC[],COLUMN(DB$2)+9,0)</f>
        <v>0</v>
      </c>
      <c r="DQ219" s="22">
        <f>Target_AM[[#This Row],[PROPORSI]]*VLOOKUP(Target_AM[[#This Row],[NIPNAS]],Target_CC[],COLUMN(DC$2)+9,0)</f>
        <v>0</v>
      </c>
      <c r="DR219" s="22">
        <f>Target_AM[[#This Row],[PROPORSI]]*VLOOKUP(Target_AM[[#This Row],[NIPNAS]],Target_CC[],COLUMN(DD$2)+9,0)</f>
        <v>0</v>
      </c>
      <c r="DS219" s="22">
        <f>Target_AM[[#This Row],[PROPORSI]]*VLOOKUP(Target_AM[[#This Row],[NIPNAS]],Target_CC[],COLUMN(DE$2)+9,0)</f>
        <v>0</v>
      </c>
      <c r="DT219" s="22">
        <f>Target_AM[[#This Row],[PROPORSI]]*VLOOKUP(Target_AM[[#This Row],[NIPNAS]],Target_CC[],COLUMN(DF$2)+9,0)</f>
        <v>0</v>
      </c>
      <c r="DU219" s="22">
        <f>Target_AM[[#This Row],[PROPORSI]]*VLOOKUP(Target_AM[[#This Row],[NIPNAS]],Target_CC[],COLUMN(DG$2)+9,0)</f>
        <v>0</v>
      </c>
      <c r="DV219" s="22">
        <f>Target_AM[[#This Row],[PROPORSI]]*VLOOKUP(Target_AM[[#This Row],[NIPNAS]],Target_CC[],COLUMN(DH$2)+9,0)</f>
        <v>0</v>
      </c>
      <c r="DW219" s="22">
        <f>Target_AM[[#This Row],[PROPORSI]]*VLOOKUP(Target_AM[[#This Row],[NIPNAS]],Target_CC[],COLUMN(DI$2)+9,0)</f>
        <v>0</v>
      </c>
      <c r="DX219" s="22">
        <f>Target_AM[[#This Row],[PROPORSI]]*VLOOKUP(Target_AM[[#This Row],[NIPNAS]],Target_CC[],COLUMN(DJ$2)+9,0)</f>
        <v>0</v>
      </c>
      <c r="DY219" s="22">
        <f>Target_AM[[#This Row],[PROPORSI]]*VLOOKUP(Target_AM[[#This Row],[NIPNAS]],Target_CC[],COLUMN(DK$2)+9,0)</f>
        <v>0</v>
      </c>
      <c r="DZ219" s="22">
        <f>Target_AM[[#This Row],[PROPORSI]]*VLOOKUP(Target_AM[[#This Row],[NIPNAS]],Target_CC[],COLUMN(DL$2)+9,0)</f>
        <v>0</v>
      </c>
      <c r="EA219" s="22">
        <f>Target_AM[[#This Row],[PROPORSI]]*VLOOKUP(Target_AM[[#This Row],[NIPNAS]],Target_CC[],COLUMN(DM$2)+9,0)</f>
        <v>0</v>
      </c>
    </row>
    <row r="220" spans="2:131" x14ac:dyDescent="0.3">
      <c r="B220">
        <v>403613</v>
      </c>
      <c r="C220" t="s">
        <v>1003</v>
      </c>
      <c r="D220">
        <v>1</v>
      </c>
      <c r="E220" s="8">
        <v>45658</v>
      </c>
      <c r="F220">
        <v>19274646</v>
      </c>
      <c r="G220" t="s">
        <v>528</v>
      </c>
      <c r="J220" t="s">
        <v>309</v>
      </c>
      <c r="K220" t="s">
        <v>25</v>
      </c>
      <c r="L220" t="s">
        <v>159</v>
      </c>
      <c r="M220" t="s">
        <v>29</v>
      </c>
      <c r="N220" s="23">
        <f>Target_AM[[#This Row],[PROPORSI]]*VLOOKUP(Target_AM[[#This Row],[NIPNAS]],Target_CC[],9,0)</f>
        <v>5593327.9578347709</v>
      </c>
      <c r="O220" s="22">
        <f>Target_AM[[#This Row],[PROPORSI]]*VLOOKUP(Target_AM[[#This Row],[NIPNAS]],Target_CC[],COLUMN(A$2)+9,0)</f>
        <v>376977.27272727276</v>
      </c>
      <c r="P220" s="22">
        <f>Target_AM[[#This Row],[PROPORSI]]*VLOOKUP(Target_AM[[#This Row],[NIPNAS]],Target_CC[],COLUMN(B$2)+9,0)</f>
        <v>396818.18181818182</v>
      </c>
      <c r="Q220" s="22">
        <f>Target_AM[[#This Row],[PROPORSI]]*VLOOKUP(Target_AM[[#This Row],[NIPNAS]],Target_CC[],COLUMN(C$2)+9,0)</f>
        <v>357136.36363636365</v>
      </c>
      <c r="R220" s="22">
        <f>Target_AM[[#This Row],[PROPORSI]]*VLOOKUP(Target_AM[[#This Row],[NIPNAS]],Target_CC[],COLUMN(D$2)+9,0)</f>
        <v>317454.54545454547</v>
      </c>
      <c r="S220" s="22">
        <f>Target_AM[[#This Row],[PROPORSI]]*VLOOKUP(Target_AM[[#This Row],[NIPNAS]],Target_CC[],COLUMN(E$2)+9,0)</f>
        <v>337295.45454545459</v>
      </c>
      <c r="T220" s="22">
        <f>Target_AM[[#This Row],[PROPORSI]]*VLOOKUP(Target_AM[[#This Row],[NIPNAS]],Target_CC[],COLUMN(F$2)+9,0)</f>
        <v>357136.36363636365</v>
      </c>
      <c r="U220" s="22">
        <f>Target_AM[[#This Row],[PROPORSI]]*VLOOKUP(Target_AM[[#This Row],[NIPNAS]],Target_CC[],COLUMN(G$2)+9,0)</f>
        <v>456340.90909090912</v>
      </c>
      <c r="V220" s="22">
        <f>Target_AM[[#This Row],[PROPORSI]]*VLOOKUP(Target_AM[[#This Row],[NIPNAS]],Target_CC[],COLUMN(H$2)+9,0)</f>
        <v>416659.09090909094</v>
      </c>
      <c r="W220" s="22">
        <f>Target_AM[[#This Row],[PROPORSI]]*VLOOKUP(Target_AM[[#This Row],[NIPNAS]],Target_CC[],COLUMN(I$2)+9,0)</f>
        <v>416659.09090909094</v>
      </c>
      <c r="X220" s="22">
        <f>Target_AM[[#This Row],[PROPORSI]]*VLOOKUP(Target_AM[[#This Row],[NIPNAS]],Target_CC[],COLUMN(J$2)+9,0)</f>
        <v>456340.90909090912</v>
      </c>
      <c r="Y220" s="22">
        <f>Target_AM[[#This Row],[PROPORSI]]*VLOOKUP(Target_AM[[#This Row],[NIPNAS]],Target_CC[],COLUMN(K$2)+9,0)</f>
        <v>396818.18181818182</v>
      </c>
      <c r="Z220" s="22">
        <f>Target_AM[[#This Row],[PROPORSI]]*VLOOKUP(Target_AM[[#This Row],[NIPNAS]],Target_CC[],COLUMN(L$2)+9,0)</f>
        <v>416659.09090909094</v>
      </c>
      <c r="AA220" s="22">
        <f>Target_AM[[#This Row],[PROPORSI]]*VLOOKUP(Target_AM[[#This Row],[NIPNAS]],Target_CC[],COLUMN(M$2)+9,0)</f>
        <v>4702295.4545454551</v>
      </c>
      <c r="AB220" s="22">
        <f>Target_AM[[#This Row],[PROPORSI]]*VLOOKUP(Target_AM[[#This Row],[NIPNAS]],Target_CC[],COLUMN(N$2)+9,0)</f>
        <v>50516.057334306184</v>
      </c>
      <c r="AC220" s="22">
        <f>Target_AM[[#This Row],[PROPORSI]]*VLOOKUP(Target_AM[[#This Row],[NIPNAS]],Target_CC[],COLUMN(O$2)+9,0)</f>
        <v>53721.195405167462</v>
      </c>
      <c r="AD220" s="22">
        <f>Target_AM[[#This Row],[PROPORSI]]*VLOOKUP(Target_AM[[#This Row],[NIPNAS]],Target_CC[],COLUMN(P$2)+9,0)</f>
        <v>70684.9440089665</v>
      </c>
      <c r="AE220" s="22">
        <f>Target_AM[[#This Row],[PROPORSI]]*VLOOKUP(Target_AM[[#This Row],[NIPNAS]],Target_CC[],COLUMN(Q$2)+9,0)</f>
        <v>72067.07734429033</v>
      </c>
      <c r="AF220" s="22">
        <f>Target_AM[[#This Row],[PROPORSI]]*VLOOKUP(Target_AM[[#This Row],[NIPNAS]],Target_CC[],COLUMN(R$2)+9,0)</f>
        <v>94262.536547471493</v>
      </c>
      <c r="AG220" s="22">
        <f>Target_AM[[#This Row],[PROPORSI]]*VLOOKUP(Target_AM[[#This Row],[NIPNAS]],Target_CC[],COLUMN(S$2)+9,0)</f>
        <v>88074.581991272862</v>
      </c>
      <c r="AH220" s="22">
        <f>Target_AM[[#This Row],[PROPORSI]]*VLOOKUP(Target_AM[[#This Row],[NIPNAS]],Target_CC[],COLUMN(T$2)+9,0)</f>
        <v>77341.863997374152</v>
      </c>
      <c r="AI220" s="22">
        <f>Target_AM[[#This Row],[PROPORSI]]*VLOOKUP(Target_AM[[#This Row],[NIPNAS]],Target_CC[],COLUMN(U$2)+9,0)</f>
        <v>87489.908255084214</v>
      </c>
      <c r="AJ220" s="22">
        <f>Target_AM[[#This Row],[PROPORSI]]*VLOOKUP(Target_AM[[#This Row],[NIPNAS]],Target_CC[],COLUMN(V$2)+9,0)</f>
        <v>75967.341042312095</v>
      </c>
      <c r="AK220" s="22">
        <f>Target_AM[[#This Row],[PROPORSI]]*VLOOKUP(Target_AM[[#This Row],[NIPNAS]],Target_CC[],COLUMN(W$2)+9,0)</f>
        <v>79949.186884820316</v>
      </c>
      <c r="AL220" s="22">
        <f>Target_AM[[#This Row],[PROPORSI]]*VLOOKUP(Target_AM[[#This Row],[NIPNAS]],Target_CC[],COLUMN(X$2)+9,0)</f>
        <v>98229.293047978601</v>
      </c>
      <c r="AM220" s="22">
        <f>Target_AM[[#This Row],[PROPORSI]]*VLOOKUP(Target_AM[[#This Row],[NIPNAS]],Target_CC[],COLUMN(Y$2)+9,0)</f>
        <v>116541.76267627013</v>
      </c>
      <c r="AN220" s="22">
        <f>Target_AM[[#This Row],[PROPORSI]]*VLOOKUP(Target_AM[[#This Row],[NIPNAS]],Target_CC[],COLUMN(Z$2)+9,0)</f>
        <v>964845.74853531423</v>
      </c>
      <c r="AO220" s="22">
        <f>Target_AM[[#This Row],[PROPORSI]]*VLOOKUP(Target_AM[[#This Row],[NIPNAS]],Target_CC[],COLUMN(AA$2)+9,0)</f>
        <v>427493.33006157895</v>
      </c>
      <c r="AP220" s="22">
        <f>Target_AM[[#This Row],[PROPORSI]]*VLOOKUP(Target_AM[[#This Row],[NIPNAS]],Target_CC[],COLUMN(AB$2)+9,0)</f>
        <v>450539.37722334929</v>
      </c>
      <c r="AQ220" s="22">
        <f>Target_AM[[#This Row],[PROPORSI]]*VLOOKUP(Target_AM[[#This Row],[NIPNAS]],Target_CC[],COLUMN(AC$2)+9,0)</f>
        <v>427821.30764533015</v>
      </c>
      <c r="AR220" s="22">
        <f>Target_AM[[#This Row],[PROPORSI]]*VLOOKUP(Target_AM[[#This Row],[NIPNAS]],Target_CC[],COLUMN(AD$2)+9,0)</f>
        <v>389521.6227988358</v>
      </c>
      <c r="AS220" s="22">
        <f>Target_AM[[#This Row],[PROPORSI]]*VLOOKUP(Target_AM[[#This Row],[NIPNAS]],Target_CC[],COLUMN(AE$2)+9,0)</f>
        <v>431557.99109292607</v>
      </c>
      <c r="AT220" s="22">
        <f>Target_AM[[#This Row],[PROPORSI]]*VLOOKUP(Target_AM[[#This Row],[NIPNAS]],Target_CC[],COLUMN(AF$2)+9,0)</f>
        <v>445210.94562763651</v>
      </c>
      <c r="AU220" s="22">
        <f>Target_AM[[#This Row],[PROPORSI]]*VLOOKUP(Target_AM[[#This Row],[NIPNAS]],Target_CC[],COLUMN(AG$2)+9,0)</f>
        <v>533682.77308828325</v>
      </c>
      <c r="AV220" s="22">
        <f>Target_AM[[#This Row],[PROPORSI]]*VLOOKUP(Target_AM[[#This Row],[NIPNAS]],Target_CC[],COLUMN(AH$2)+9,0)</f>
        <v>504148.99916417513</v>
      </c>
      <c r="AW220" s="22">
        <f>Target_AM[[#This Row],[PROPORSI]]*VLOOKUP(Target_AM[[#This Row],[NIPNAS]],Target_CC[],COLUMN(AI$2)+9,0)</f>
        <v>492626.43195140304</v>
      </c>
      <c r="AX220" s="22">
        <f>Target_AM[[#This Row],[PROPORSI]]*VLOOKUP(Target_AM[[#This Row],[NIPNAS]],Target_CC[],COLUMN(AJ$2)+9,0)</f>
        <v>536290.0959757294</v>
      </c>
      <c r="AY220" s="22">
        <f>Target_AM[[#This Row],[PROPORSI]]*VLOOKUP(Target_AM[[#This Row],[NIPNAS]],Target_CC[],COLUMN(AK$2)+9,0)</f>
        <v>495047.47486616042</v>
      </c>
      <c r="AZ220" s="22">
        <f>Target_AM[[#This Row],[PROPORSI]]*VLOOKUP(Target_AM[[#This Row],[NIPNAS]],Target_CC[],COLUMN(AL$2)+9,0)</f>
        <v>533200.85358536104</v>
      </c>
      <c r="BA220" s="22">
        <f>Target_AM[[#This Row],[PROPORSI]]*VLOOKUP(Target_AM[[#This Row],[NIPNAS]],Target_CC[],COLUMN(AM$2)+9,0)</f>
        <v>5667141.2030807696</v>
      </c>
      <c r="BB220" s="22">
        <f>Target_AM[[#This Row],[PROPORSI]]*VLOOKUP(Target_AM[[#This Row],[NIPNAS]],Target_CC[],COLUMN(AN$2)+9,0)</f>
        <v>0</v>
      </c>
      <c r="BC220" s="22">
        <f>Target_AM[[#This Row],[PROPORSI]]*VLOOKUP(Target_AM[[#This Row],[NIPNAS]],Target_CC[],COLUMN(AO$2)+9,0)</f>
        <v>0</v>
      </c>
      <c r="BD220" s="22">
        <f>Target_AM[[#This Row],[PROPORSI]]*VLOOKUP(Target_AM[[#This Row],[NIPNAS]],Target_CC[],COLUMN(AP$2)+9,0)</f>
        <v>0</v>
      </c>
      <c r="BE220" s="22">
        <f>Target_AM[[#This Row],[PROPORSI]]*VLOOKUP(Target_AM[[#This Row],[NIPNAS]],Target_CC[],COLUMN(AQ$2)+9,0)</f>
        <v>0</v>
      </c>
      <c r="BF220" s="22">
        <f>Target_AM[[#This Row],[PROPORSI]]*VLOOKUP(Target_AM[[#This Row],[NIPNAS]],Target_CC[],COLUMN(AR$2)+9,0)</f>
        <v>0</v>
      </c>
      <c r="BG220" s="22">
        <f>Target_AM[[#This Row],[PROPORSI]]*VLOOKUP(Target_AM[[#This Row],[NIPNAS]],Target_CC[],COLUMN(AS$2)+9,0)</f>
        <v>0</v>
      </c>
      <c r="BH220" s="22">
        <f>Target_AM[[#This Row],[PROPORSI]]*VLOOKUP(Target_AM[[#This Row],[NIPNAS]],Target_CC[],COLUMN(AT$2)+9,0)</f>
        <v>0</v>
      </c>
      <c r="BI220" s="22">
        <f>Target_AM[[#This Row],[PROPORSI]]*VLOOKUP(Target_AM[[#This Row],[NIPNAS]],Target_CC[],COLUMN(AU$2)+9,0)</f>
        <v>0</v>
      </c>
      <c r="BJ220" s="22">
        <f>Target_AM[[#This Row],[PROPORSI]]*VLOOKUP(Target_AM[[#This Row],[NIPNAS]],Target_CC[],COLUMN(AV$2)+9,0)</f>
        <v>0</v>
      </c>
      <c r="BK220" s="22">
        <f>Target_AM[[#This Row],[PROPORSI]]*VLOOKUP(Target_AM[[#This Row],[NIPNAS]],Target_CC[],COLUMN(AW$2)+9,0)</f>
        <v>0</v>
      </c>
      <c r="BL220" s="22">
        <f>Target_AM[[#This Row],[PROPORSI]]*VLOOKUP(Target_AM[[#This Row],[NIPNAS]],Target_CC[],COLUMN(AX$2)+9,0)</f>
        <v>0</v>
      </c>
      <c r="BM220" s="22">
        <f>Target_AM[[#This Row],[PROPORSI]]*VLOOKUP(Target_AM[[#This Row],[NIPNAS]],Target_CC[],COLUMN(AY$2)+9,0)</f>
        <v>0</v>
      </c>
      <c r="BN220" s="22">
        <f>Target_AM[[#This Row],[PROPORSI]]*VLOOKUP(Target_AM[[#This Row],[NIPNAS]],Target_CC[],COLUMN(AZ$2)+9,0)</f>
        <v>0</v>
      </c>
      <c r="BO220" s="22">
        <f>Target_AM[[#This Row],[PROPORSI]]*VLOOKUP(Target_AM[[#This Row],[NIPNAS]],Target_CC[],COLUMN(BA$2)+9,0)</f>
        <v>450000</v>
      </c>
      <c r="BP220" s="22">
        <f>Target_AM[[#This Row],[PROPORSI]]*VLOOKUP(Target_AM[[#This Row],[NIPNAS]],Target_CC[],COLUMN(BB$2)+9,0)</f>
        <v>450000</v>
      </c>
      <c r="BQ220" s="22">
        <f>Target_AM[[#This Row],[PROPORSI]]*VLOOKUP(Target_AM[[#This Row],[NIPNAS]],Target_CC[],COLUMN(BC$2)+9,0)</f>
        <v>450000</v>
      </c>
      <c r="BR220" s="22">
        <f>Target_AM[[#This Row],[PROPORSI]]*VLOOKUP(Target_AM[[#This Row],[NIPNAS]],Target_CC[],COLUMN(BD$2)+9,0)</f>
        <v>482600</v>
      </c>
      <c r="BS220" s="22">
        <f>Target_AM[[#This Row],[PROPORSI]]*VLOOKUP(Target_AM[[#This Row],[NIPNAS]],Target_CC[],COLUMN(BE$2)+9,0)</f>
        <v>482600</v>
      </c>
      <c r="BT220" s="22">
        <f>Target_AM[[#This Row],[PROPORSI]]*VLOOKUP(Target_AM[[#This Row],[NIPNAS]],Target_CC[],COLUMN(BF$2)+9,0)</f>
        <v>482600</v>
      </c>
      <c r="BU220" s="22">
        <f>Target_AM[[#This Row],[PROPORSI]]*VLOOKUP(Target_AM[[#This Row],[NIPNAS]],Target_CC[],COLUMN(BG$2)+9,0)</f>
        <v>482600</v>
      </c>
      <c r="BV220" s="22">
        <f>Target_AM[[#This Row],[PROPORSI]]*VLOOKUP(Target_AM[[#This Row],[NIPNAS]],Target_CC[],COLUMN(BH$2)+9,0)</f>
        <v>482600</v>
      </c>
      <c r="BW220" s="22">
        <f>Target_AM[[#This Row],[PROPORSI]]*VLOOKUP(Target_AM[[#This Row],[NIPNAS]],Target_CC[],COLUMN(BI$2)+9,0)</f>
        <v>482600</v>
      </c>
      <c r="BX220" s="22">
        <f>Target_AM[[#This Row],[PROPORSI]]*VLOOKUP(Target_AM[[#This Row],[NIPNAS]],Target_CC[],COLUMN(BJ$2)+9,0)</f>
        <v>482600</v>
      </c>
      <c r="BY220" s="22">
        <f>Target_AM[[#This Row],[PROPORSI]]*VLOOKUP(Target_AM[[#This Row],[NIPNAS]],Target_CC[],COLUMN(BK$2)+9,0)</f>
        <v>482600</v>
      </c>
      <c r="BZ220" s="22">
        <f>Target_AM[[#This Row],[PROPORSI]]*VLOOKUP(Target_AM[[#This Row],[NIPNAS]],Target_CC[],COLUMN(BL$2)+9,0)</f>
        <v>482600</v>
      </c>
      <c r="CA220" s="22">
        <f>Target_AM[[#This Row],[PROPORSI]]*VLOOKUP(Target_AM[[#This Row],[NIPNAS]],Target_CC[],COLUMN(BM$2)+9,0)</f>
        <v>5693400</v>
      </c>
      <c r="CB220" s="22">
        <f>Target_AM[[#This Row],[PROPORSI]]*VLOOKUP(Target_AM[[#This Row],[NIPNAS]],Target_CC[],COLUMN(BN$2)+9,0)</f>
        <v>0</v>
      </c>
      <c r="CC220" s="22">
        <f>Target_AM[[#This Row],[PROPORSI]]*VLOOKUP(Target_AM[[#This Row],[NIPNAS]],Target_CC[],COLUMN(BO$2)+9,0)</f>
        <v>0</v>
      </c>
      <c r="CD220" s="22">
        <f>Target_AM[[#This Row],[PROPORSI]]*VLOOKUP(Target_AM[[#This Row],[NIPNAS]],Target_CC[],COLUMN(BP$2)+9,0)</f>
        <v>0</v>
      </c>
      <c r="CE220" s="22">
        <f>Target_AM[[#This Row],[PROPORSI]]*VLOOKUP(Target_AM[[#This Row],[NIPNAS]],Target_CC[],COLUMN(BQ$2)+9,0)</f>
        <v>0</v>
      </c>
      <c r="CF220" s="22">
        <f>Target_AM[[#This Row],[PROPORSI]]*VLOOKUP(Target_AM[[#This Row],[NIPNAS]],Target_CC[],COLUMN(BR$2)+9,0)</f>
        <v>0</v>
      </c>
      <c r="CG220" s="22">
        <f>Target_AM[[#This Row],[PROPORSI]]*VLOOKUP(Target_AM[[#This Row],[NIPNAS]],Target_CC[],COLUMN(BS$2)+9,0)</f>
        <v>0</v>
      </c>
      <c r="CH220" s="22">
        <f>Target_AM[[#This Row],[PROPORSI]]*VLOOKUP(Target_AM[[#This Row],[NIPNAS]],Target_CC[],COLUMN(BT$2)+9,0)</f>
        <v>0</v>
      </c>
      <c r="CI220" s="22">
        <f>Target_AM[[#This Row],[PROPORSI]]*VLOOKUP(Target_AM[[#This Row],[NIPNAS]],Target_CC[],COLUMN(BU$2)+9,0)</f>
        <v>0</v>
      </c>
      <c r="CJ220" s="22">
        <f>Target_AM[[#This Row],[PROPORSI]]*VLOOKUP(Target_AM[[#This Row],[NIPNAS]],Target_CC[],COLUMN(BV$2)+9,0)</f>
        <v>0</v>
      </c>
      <c r="CK220" s="22">
        <f>Target_AM[[#This Row],[PROPORSI]]*VLOOKUP(Target_AM[[#This Row],[NIPNAS]],Target_CC[],COLUMN(BW$2)+9,0)</f>
        <v>0</v>
      </c>
      <c r="CL220" s="22">
        <f>Target_AM[[#This Row],[PROPORSI]]*VLOOKUP(Target_AM[[#This Row],[NIPNAS]],Target_CC[],COLUMN(BX$2)+9,0)</f>
        <v>0</v>
      </c>
      <c r="CM220" s="22">
        <f>Target_AM[[#This Row],[PROPORSI]]*VLOOKUP(Target_AM[[#This Row],[NIPNAS]],Target_CC[],COLUMN(BY$2)+9,0)</f>
        <v>0</v>
      </c>
      <c r="CN220" s="22">
        <f>Target_AM[[#This Row],[PROPORSI]]*VLOOKUP(Target_AM[[#This Row],[NIPNAS]],Target_CC[],COLUMN(BZ$2)+9,0)</f>
        <v>0</v>
      </c>
      <c r="CO220" s="22">
        <f>Target_AM[[#This Row],[PROPORSI]]*VLOOKUP(Target_AM[[#This Row],[NIPNAS]],Target_CC[],COLUMN(CA$2)+9,0)</f>
        <v>482600</v>
      </c>
      <c r="CP220" s="22">
        <f>Target_AM[[#This Row],[PROPORSI]]*VLOOKUP(Target_AM[[#This Row],[NIPNAS]],Target_CC[],COLUMN(CB$2)+9,0)</f>
        <v>482600</v>
      </c>
      <c r="CQ220" s="22">
        <f>Target_AM[[#This Row],[PROPORSI]]*VLOOKUP(Target_AM[[#This Row],[NIPNAS]],Target_CC[],COLUMN(CC$2)+9,0)</f>
        <v>482600</v>
      </c>
      <c r="CR220" s="22">
        <f>Target_AM[[#This Row],[PROPORSI]]*VLOOKUP(Target_AM[[#This Row],[NIPNAS]],Target_CC[],COLUMN(CD$2)+9,0)</f>
        <v>482600</v>
      </c>
      <c r="CS220" s="22">
        <f>Target_AM[[#This Row],[PROPORSI]]*VLOOKUP(Target_AM[[#This Row],[NIPNAS]],Target_CC[],COLUMN(CE$2)+9,0)</f>
        <v>482600</v>
      </c>
      <c r="CT220" s="22">
        <f>Target_AM[[#This Row],[PROPORSI]]*VLOOKUP(Target_AM[[#This Row],[NIPNAS]],Target_CC[],COLUMN(CF$2)+9,0)</f>
        <v>482600</v>
      </c>
      <c r="CU220" s="22">
        <f>Target_AM[[#This Row],[PROPORSI]]*VLOOKUP(Target_AM[[#This Row],[NIPNAS]],Target_CC[],COLUMN(CG$2)+9,0)</f>
        <v>482600</v>
      </c>
      <c r="CV220" s="22">
        <f>Target_AM[[#This Row],[PROPORSI]]*VLOOKUP(Target_AM[[#This Row],[NIPNAS]],Target_CC[],COLUMN(CH$2)+9,0)</f>
        <v>482600</v>
      </c>
      <c r="CW220" s="22">
        <f>Target_AM[[#This Row],[PROPORSI]]*VLOOKUP(Target_AM[[#This Row],[NIPNAS]],Target_CC[],COLUMN(CI$2)+9,0)</f>
        <v>482600</v>
      </c>
      <c r="CX220" s="22">
        <f>Target_AM[[#This Row],[PROPORSI]]*VLOOKUP(Target_AM[[#This Row],[NIPNAS]],Target_CC[],COLUMN(CJ$2)+9,0)</f>
        <v>482600</v>
      </c>
      <c r="CY220" s="22">
        <f>Target_AM[[#This Row],[PROPORSI]]*VLOOKUP(Target_AM[[#This Row],[NIPNAS]],Target_CC[],COLUMN(CK$2)+9,0)</f>
        <v>482600</v>
      </c>
      <c r="CZ220" s="22">
        <f>Target_AM[[#This Row],[PROPORSI]]*VLOOKUP(Target_AM[[#This Row],[NIPNAS]],Target_CC[],COLUMN(CL$2)+9,0)</f>
        <v>482600</v>
      </c>
      <c r="DA220" s="22">
        <f>Target_AM[[#This Row],[PROPORSI]]*VLOOKUP(Target_AM[[#This Row],[NIPNAS]],Target_CC[],COLUMN(CM$2)+9,0)</f>
        <v>5791200</v>
      </c>
      <c r="DB220" s="22">
        <f>Target_AM[[#This Row],[PROPORSI]]*VLOOKUP(Target_AM[[#This Row],[NIPNAS]],Target_CC[],COLUMN(CN$2)+9,0)</f>
        <v>0</v>
      </c>
      <c r="DC220" s="22">
        <f>Target_AM[[#This Row],[PROPORSI]]*VLOOKUP(Target_AM[[#This Row],[NIPNAS]],Target_CC[],COLUMN(CO$2)+9,0)</f>
        <v>0</v>
      </c>
      <c r="DD220" s="22">
        <f>Target_AM[[#This Row],[PROPORSI]]*VLOOKUP(Target_AM[[#This Row],[NIPNAS]],Target_CC[],COLUMN(CP$2)+9,0)</f>
        <v>0</v>
      </c>
      <c r="DE220" s="22">
        <f>Target_AM[[#This Row],[PROPORSI]]*VLOOKUP(Target_AM[[#This Row],[NIPNAS]],Target_CC[],COLUMN(CQ$2)+9,0)</f>
        <v>0</v>
      </c>
      <c r="DF220" s="22">
        <f>Target_AM[[#This Row],[PROPORSI]]*VLOOKUP(Target_AM[[#This Row],[NIPNAS]],Target_CC[],COLUMN(CR$2)+9,0)</f>
        <v>0</v>
      </c>
      <c r="DG220" s="22">
        <f>Target_AM[[#This Row],[PROPORSI]]*VLOOKUP(Target_AM[[#This Row],[NIPNAS]],Target_CC[],COLUMN(CS$2)+9,0)</f>
        <v>0</v>
      </c>
      <c r="DH220" s="22">
        <f>Target_AM[[#This Row],[PROPORSI]]*VLOOKUP(Target_AM[[#This Row],[NIPNAS]],Target_CC[],COLUMN(CT$2)+9,0)</f>
        <v>0</v>
      </c>
      <c r="DI220" s="22">
        <f>Target_AM[[#This Row],[PROPORSI]]*VLOOKUP(Target_AM[[#This Row],[NIPNAS]],Target_CC[],COLUMN(CU$2)+9,0)</f>
        <v>0</v>
      </c>
      <c r="DJ220" s="22">
        <f>Target_AM[[#This Row],[PROPORSI]]*VLOOKUP(Target_AM[[#This Row],[NIPNAS]],Target_CC[],COLUMN(CV$2)+9,0)</f>
        <v>0</v>
      </c>
      <c r="DK220" s="22">
        <f>Target_AM[[#This Row],[PROPORSI]]*VLOOKUP(Target_AM[[#This Row],[NIPNAS]],Target_CC[],COLUMN(CW$2)+9,0)</f>
        <v>0</v>
      </c>
      <c r="DL220" s="22">
        <f>Target_AM[[#This Row],[PROPORSI]]*VLOOKUP(Target_AM[[#This Row],[NIPNAS]],Target_CC[],COLUMN(CX$2)+9,0)</f>
        <v>0</v>
      </c>
      <c r="DM220" s="22">
        <f>Target_AM[[#This Row],[PROPORSI]]*VLOOKUP(Target_AM[[#This Row],[NIPNAS]],Target_CC[],COLUMN(CY$2)+9,0)</f>
        <v>0</v>
      </c>
      <c r="DN220" s="22">
        <f>Target_AM[[#This Row],[PROPORSI]]*VLOOKUP(Target_AM[[#This Row],[NIPNAS]],Target_CC[],COLUMN(CZ$2)+9,0)</f>
        <v>0</v>
      </c>
      <c r="DO220" s="22">
        <f>Target_AM[[#This Row],[PROPORSI]]*VLOOKUP(Target_AM[[#This Row],[NIPNAS]],Target_CC[],COLUMN(DA$2)+9,0)</f>
        <v>0</v>
      </c>
      <c r="DP220" s="22">
        <f>Target_AM[[#This Row],[PROPORSI]]*VLOOKUP(Target_AM[[#This Row],[NIPNAS]],Target_CC[],COLUMN(DB$2)+9,0)</f>
        <v>0</v>
      </c>
      <c r="DQ220" s="22">
        <f>Target_AM[[#This Row],[PROPORSI]]*VLOOKUP(Target_AM[[#This Row],[NIPNAS]],Target_CC[],COLUMN(DC$2)+9,0)</f>
        <v>0</v>
      </c>
      <c r="DR220" s="22">
        <f>Target_AM[[#This Row],[PROPORSI]]*VLOOKUP(Target_AM[[#This Row],[NIPNAS]],Target_CC[],COLUMN(DD$2)+9,0)</f>
        <v>0</v>
      </c>
      <c r="DS220" s="22">
        <f>Target_AM[[#This Row],[PROPORSI]]*VLOOKUP(Target_AM[[#This Row],[NIPNAS]],Target_CC[],COLUMN(DE$2)+9,0)</f>
        <v>0</v>
      </c>
      <c r="DT220" s="22">
        <f>Target_AM[[#This Row],[PROPORSI]]*VLOOKUP(Target_AM[[#This Row],[NIPNAS]],Target_CC[],COLUMN(DF$2)+9,0)</f>
        <v>0</v>
      </c>
      <c r="DU220" s="22">
        <f>Target_AM[[#This Row],[PROPORSI]]*VLOOKUP(Target_AM[[#This Row],[NIPNAS]],Target_CC[],COLUMN(DG$2)+9,0)</f>
        <v>0</v>
      </c>
      <c r="DV220" s="22">
        <f>Target_AM[[#This Row],[PROPORSI]]*VLOOKUP(Target_AM[[#This Row],[NIPNAS]],Target_CC[],COLUMN(DH$2)+9,0)</f>
        <v>0</v>
      </c>
      <c r="DW220" s="22">
        <f>Target_AM[[#This Row],[PROPORSI]]*VLOOKUP(Target_AM[[#This Row],[NIPNAS]],Target_CC[],COLUMN(DI$2)+9,0)</f>
        <v>0</v>
      </c>
      <c r="DX220" s="22">
        <f>Target_AM[[#This Row],[PROPORSI]]*VLOOKUP(Target_AM[[#This Row],[NIPNAS]],Target_CC[],COLUMN(DJ$2)+9,0)</f>
        <v>0</v>
      </c>
      <c r="DY220" s="22">
        <f>Target_AM[[#This Row],[PROPORSI]]*VLOOKUP(Target_AM[[#This Row],[NIPNAS]],Target_CC[],COLUMN(DK$2)+9,0)</f>
        <v>0</v>
      </c>
      <c r="DZ220" s="22">
        <f>Target_AM[[#This Row],[PROPORSI]]*VLOOKUP(Target_AM[[#This Row],[NIPNAS]],Target_CC[],COLUMN(DL$2)+9,0)</f>
        <v>0</v>
      </c>
      <c r="EA220" s="22">
        <f>Target_AM[[#This Row],[PROPORSI]]*VLOOKUP(Target_AM[[#This Row],[NIPNAS]],Target_CC[],COLUMN(DM$2)+9,0)</f>
        <v>0</v>
      </c>
    </row>
    <row r="221" spans="2:131" x14ac:dyDescent="0.3">
      <c r="B221">
        <v>896661</v>
      </c>
      <c r="C221" t="s">
        <v>1045</v>
      </c>
      <c r="D221">
        <v>1</v>
      </c>
      <c r="E221" s="8">
        <v>45658</v>
      </c>
      <c r="F221">
        <v>19129407</v>
      </c>
      <c r="G221" t="s">
        <v>560</v>
      </c>
      <c r="J221" t="s">
        <v>363</v>
      </c>
      <c r="K221" t="s">
        <v>25</v>
      </c>
      <c r="L221" t="s">
        <v>159</v>
      </c>
      <c r="M221" t="s">
        <v>29</v>
      </c>
      <c r="N221" s="23">
        <f>Target_AM[[#This Row],[PROPORSI]]*VLOOKUP(Target_AM[[#This Row],[NIPNAS]],Target_CC[],9,0)</f>
        <v>22869722.756110534</v>
      </c>
      <c r="O221" s="22">
        <f>Target_AM[[#This Row],[PROPORSI]]*VLOOKUP(Target_AM[[#This Row],[NIPNAS]],Target_CC[],COLUMN(A$2)+9,0)</f>
        <v>452750</v>
      </c>
      <c r="P221" s="22">
        <f>Target_AM[[#This Row],[PROPORSI]]*VLOOKUP(Target_AM[[#This Row],[NIPNAS]],Target_CC[],COLUMN(B$2)+9,0)</f>
        <v>452750</v>
      </c>
      <c r="Q221" s="22">
        <f>Target_AM[[#This Row],[PROPORSI]]*VLOOKUP(Target_AM[[#This Row],[NIPNAS]],Target_CC[],COLUMN(C$2)+9,0)</f>
        <v>434640</v>
      </c>
      <c r="R221" s="22">
        <f>Target_AM[[#This Row],[PROPORSI]]*VLOOKUP(Target_AM[[#This Row],[NIPNAS]],Target_CC[],COLUMN(D$2)+9,0)</f>
        <v>457096.4</v>
      </c>
      <c r="S221" s="22">
        <f>Target_AM[[#This Row],[PROPORSI]]*VLOOKUP(Target_AM[[#This Row],[NIPNAS]],Target_CC[],COLUMN(E$2)+9,0)</f>
        <v>434683.46399999998</v>
      </c>
      <c r="T221" s="22">
        <f>Target_AM[[#This Row],[PROPORSI]]*VLOOKUP(Target_AM[[#This Row],[NIPNAS]],Target_CC[],COLUMN(F$2)+9,0)</f>
        <v>434459.33464000002</v>
      </c>
      <c r="U221" s="22">
        <f>Target_AM[[#This Row],[PROPORSI]]*VLOOKUP(Target_AM[[#This Row],[NIPNAS]],Target_CC[],COLUMN(G$2)+9,0)</f>
        <v>525007.09334639995</v>
      </c>
      <c r="V221" s="22">
        <f>Target_AM[[#This Row],[PROPORSI]]*VLOOKUP(Target_AM[[#This Row],[NIPNAS]],Target_CC[],COLUMN(H$2)+9,0)</f>
        <v>458000.07093346398</v>
      </c>
      <c r="W221" s="22">
        <f>Target_AM[[#This Row],[PROPORSI]]*VLOOKUP(Target_AM[[#This Row],[NIPNAS]],Target_CC[],COLUMN(I$2)+9,0)</f>
        <v>479967.50070933462</v>
      </c>
      <c r="X221" s="22">
        <f>Target_AM[[#This Row],[PROPORSI]]*VLOOKUP(Target_AM[[#This Row],[NIPNAS]],Target_CC[],COLUMN(J$2)+9,0)</f>
        <v>525462.17500709323</v>
      </c>
      <c r="Y221" s="22">
        <f>Target_AM[[#This Row],[PROPORSI]]*VLOOKUP(Target_AM[[#This Row],[NIPNAS]],Target_CC[],COLUMN(K$2)+9,0)</f>
        <v>458004.62175007095</v>
      </c>
      <c r="Z221" s="22">
        <f>Target_AM[[#This Row],[PROPORSI]]*VLOOKUP(Target_AM[[#This Row],[NIPNAS]],Target_CC[],COLUMN(L$2)+9,0)</f>
        <v>502605.04621750076</v>
      </c>
      <c r="AA221" s="22">
        <f>Target_AM[[#This Row],[PROPORSI]]*VLOOKUP(Target_AM[[#This Row],[NIPNAS]],Target_CC[],COLUMN(M$2)+9,0)</f>
        <v>5615425.7066038633</v>
      </c>
      <c r="AB221" s="22">
        <f>Target_AM[[#This Row],[PROPORSI]]*VLOOKUP(Target_AM[[#This Row],[NIPNAS]],Target_CC[],COLUMN(N$2)+9,0)</f>
        <v>210671.63789223062</v>
      </c>
      <c r="AC221" s="22">
        <f>Target_AM[[#This Row],[PROPORSI]]*VLOOKUP(Target_AM[[#This Row],[NIPNAS]],Target_CC[],COLUMN(O$2)+9,0)</f>
        <v>1232423.8562648559</v>
      </c>
      <c r="AD221" s="22">
        <f>Target_AM[[#This Row],[PROPORSI]]*VLOOKUP(Target_AM[[#This Row],[NIPNAS]],Target_CC[],COLUMN(P$2)+9,0)</f>
        <v>1126047.0285441147</v>
      </c>
      <c r="AE221" s="22">
        <f>Target_AM[[#This Row],[PROPORSI]]*VLOOKUP(Target_AM[[#This Row],[NIPNAS]],Target_CC[],COLUMN(Q$2)+9,0)</f>
        <v>777259.7769397361</v>
      </c>
      <c r="AF221" s="22">
        <f>Target_AM[[#This Row],[PROPORSI]]*VLOOKUP(Target_AM[[#This Row],[NIPNAS]],Target_CC[],COLUMN(R$2)+9,0)</f>
        <v>1050244.6504954947</v>
      </c>
      <c r="AG221" s="22">
        <f>Target_AM[[#This Row],[PROPORSI]]*VLOOKUP(Target_AM[[#This Row],[NIPNAS]],Target_CC[],COLUMN(S$2)+9,0)</f>
        <v>1518377.1808609304</v>
      </c>
      <c r="AH221" s="22">
        <f>Target_AM[[#This Row],[PROPORSI]]*VLOOKUP(Target_AM[[#This Row],[NIPNAS]],Target_CC[],COLUMN(T$2)+9,0)</f>
        <v>1786903.885305875</v>
      </c>
      <c r="AI221" s="22">
        <f>Target_AM[[#This Row],[PROPORSI]]*VLOOKUP(Target_AM[[#This Row],[NIPNAS]],Target_CC[],COLUMN(U$2)+9,0)</f>
        <v>1974137.347669638</v>
      </c>
      <c r="AJ221" s="22">
        <f>Target_AM[[#This Row],[PROPORSI]]*VLOOKUP(Target_AM[[#This Row],[NIPNAS]],Target_CC[],COLUMN(V$2)+9,0)</f>
        <v>1617099.7213025577</v>
      </c>
      <c r="AK221" s="22">
        <f>Target_AM[[#This Row],[PROPORSI]]*VLOOKUP(Target_AM[[#This Row],[NIPNAS]],Target_CC[],COLUMN(W$2)+9,0)</f>
        <v>1989638.5863576368</v>
      </c>
      <c r="AL221" s="22">
        <f>Target_AM[[#This Row],[PROPORSI]]*VLOOKUP(Target_AM[[#This Row],[NIPNAS]],Target_CC[],COLUMN(X$2)+9,0)</f>
        <v>2678565.0148962378</v>
      </c>
      <c r="AM221" s="22">
        <f>Target_AM[[#This Row],[PROPORSI]]*VLOOKUP(Target_AM[[#This Row],[NIPNAS]],Target_CC[],COLUMN(Y$2)+9,0)</f>
        <v>1677340.6449395553</v>
      </c>
      <c r="AN221" s="22">
        <f>Target_AM[[#This Row],[PROPORSI]]*VLOOKUP(Target_AM[[#This Row],[NIPNAS]],Target_CC[],COLUMN(Z$2)+9,0)</f>
        <v>17638709.331468865</v>
      </c>
      <c r="AO221" s="22">
        <f>Target_AM[[#This Row],[PROPORSI]]*VLOOKUP(Target_AM[[#This Row],[NIPNAS]],Target_CC[],COLUMN(AA$2)+9,0)</f>
        <v>663421.63789223065</v>
      </c>
      <c r="AP221" s="22">
        <f>Target_AM[[#This Row],[PROPORSI]]*VLOOKUP(Target_AM[[#This Row],[NIPNAS]],Target_CC[],COLUMN(AB$2)+9,0)</f>
        <v>1685173.8562648559</v>
      </c>
      <c r="AQ221" s="22">
        <f>Target_AM[[#This Row],[PROPORSI]]*VLOOKUP(Target_AM[[#This Row],[NIPNAS]],Target_CC[],COLUMN(AC$2)+9,0)</f>
        <v>1560687.0285441147</v>
      </c>
      <c r="AR221" s="22">
        <f>Target_AM[[#This Row],[PROPORSI]]*VLOOKUP(Target_AM[[#This Row],[NIPNAS]],Target_CC[],COLUMN(AD$2)+9,0)</f>
        <v>1234356.1769397361</v>
      </c>
      <c r="AS221" s="22">
        <f>Target_AM[[#This Row],[PROPORSI]]*VLOOKUP(Target_AM[[#This Row],[NIPNAS]],Target_CC[],COLUMN(AE$2)+9,0)</f>
        <v>1484928.1144954946</v>
      </c>
      <c r="AT221" s="22">
        <f>Target_AM[[#This Row],[PROPORSI]]*VLOOKUP(Target_AM[[#This Row],[NIPNAS]],Target_CC[],COLUMN(AF$2)+9,0)</f>
        <v>1952836.5155009304</v>
      </c>
      <c r="AU221" s="22">
        <f>Target_AM[[#This Row],[PROPORSI]]*VLOOKUP(Target_AM[[#This Row],[NIPNAS]],Target_CC[],COLUMN(AG$2)+9,0)</f>
        <v>2311910.9786522752</v>
      </c>
      <c r="AV221" s="22">
        <f>Target_AM[[#This Row],[PROPORSI]]*VLOOKUP(Target_AM[[#This Row],[NIPNAS]],Target_CC[],COLUMN(AH$2)+9,0)</f>
        <v>2432137.4186031017</v>
      </c>
      <c r="AW221" s="22">
        <f>Target_AM[[#This Row],[PROPORSI]]*VLOOKUP(Target_AM[[#This Row],[NIPNAS]],Target_CC[],COLUMN(AI$2)+9,0)</f>
        <v>2097067.2220118924</v>
      </c>
      <c r="AX221" s="22">
        <f>Target_AM[[#This Row],[PROPORSI]]*VLOOKUP(Target_AM[[#This Row],[NIPNAS]],Target_CC[],COLUMN(AJ$2)+9,0)</f>
        <v>2515100.7613647301</v>
      </c>
      <c r="AY221" s="22">
        <f>Target_AM[[#This Row],[PROPORSI]]*VLOOKUP(Target_AM[[#This Row],[NIPNAS]],Target_CC[],COLUMN(AK$2)+9,0)</f>
        <v>3136569.6366463089</v>
      </c>
      <c r="AZ221" s="22">
        <f>Target_AM[[#This Row],[PROPORSI]]*VLOOKUP(Target_AM[[#This Row],[NIPNAS]],Target_CC[],COLUMN(AL$2)+9,0)</f>
        <v>2179945.691157056</v>
      </c>
      <c r="BA221" s="22">
        <f>Target_AM[[#This Row],[PROPORSI]]*VLOOKUP(Target_AM[[#This Row],[NIPNAS]],Target_CC[],COLUMN(AM$2)+9,0)</f>
        <v>23254135.038072728</v>
      </c>
      <c r="BB221" s="22">
        <f>Target_AM[[#This Row],[PROPORSI]]*VLOOKUP(Target_AM[[#This Row],[NIPNAS]],Target_CC[],COLUMN(AN$2)+9,0)</f>
        <v>792396.75529236195</v>
      </c>
      <c r="BC221" s="22">
        <f>Target_AM[[#This Row],[PROPORSI]]*VLOOKUP(Target_AM[[#This Row],[NIPNAS]],Target_CC[],COLUMN(AO$2)+9,0)</f>
        <v>6032290.547343405</v>
      </c>
      <c r="BD221" s="22">
        <f>Target_AM[[#This Row],[PROPORSI]]*VLOOKUP(Target_AM[[#This Row],[NIPNAS]],Target_CC[],COLUMN(AP$2)+9,0)</f>
        <v>1721168.2227272117</v>
      </c>
      <c r="BE221" s="22">
        <f>Target_AM[[#This Row],[PROPORSI]]*VLOOKUP(Target_AM[[#This Row],[NIPNAS]],Target_CC[],COLUMN(AQ$2)+9,0)</f>
        <v>3730263.1812121775</v>
      </c>
      <c r="BF221" s="22">
        <f>Target_AM[[#This Row],[PROPORSI]]*VLOOKUP(Target_AM[[#This Row],[NIPNAS]],Target_CC[],COLUMN(AR$2)+9,0)</f>
        <v>4356146.5649457099</v>
      </c>
      <c r="BG221" s="22">
        <f>Target_AM[[#This Row],[PROPORSI]]*VLOOKUP(Target_AM[[#This Row],[NIPNAS]],Target_CC[],COLUMN(AS$2)+9,0)</f>
        <v>4727385.5144472579</v>
      </c>
      <c r="BH221" s="22">
        <f>Target_AM[[#This Row],[PROPORSI]]*VLOOKUP(Target_AM[[#This Row],[NIPNAS]],Target_CC[],COLUMN(AT$2)+9,0)</f>
        <v>304335.51175167295</v>
      </c>
      <c r="BI221" s="22">
        <f>Target_AM[[#This Row],[PROPORSI]]*VLOOKUP(Target_AM[[#This Row],[NIPNAS]],Target_CC[],COLUMN(AU$2)+9,0)</f>
        <v>6178364.2199487239</v>
      </c>
      <c r="BJ221" s="22">
        <f>Target_AM[[#This Row],[PROPORSI]]*VLOOKUP(Target_AM[[#This Row],[NIPNAS]],Target_CC[],COLUMN(AV$2)+9,0)</f>
        <v>2219161.1340547749</v>
      </c>
      <c r="BK221" s="22">
        <f>Target_AM[[#This Row],[PROPORSI]]*VLOOKUP(Target_AM[[#This Row],[NIPNAS]],Target_CC[],COLUMN(AW$2)+9,0)</f>
        <v>6294176.2929679696</v>
      </c>
      <c r="BL221" s="22">
        <f>Target_AM[[#This Row],[PROPORSI]]*VLOOKUP(Target_AM[[#This Row],[NIPNAS]],Target_CC[],COLUMN(AX$2)+9,0)</f>
        <v>4667404.7998496499</v>
      </c>
      <c r="BM221" s="22">
        <f>Target_AM[[#This Row],[PROPORSI]]*VLOOKUP(Target_AM[[#This Row],[NIPNAS]],Target_CC[],COLUMN(AY$2)+9,0)</f>
        <v>3677144.2621599752</v>
      </c>
      <c r="BN221" s="22">
        <f>Target_AM[[#This Row],[PROPORSI]]*VLOOKUP(Target_AM[[#This Row],[NIPNAS]],Target_CC[],COLUMN(AZ$2)+9,0)</f>
        <v>44700237.006700888</v>
      </c>
      <c r="BO221" s="22">
        <f>Target_AM[[#This Row],[PROPORSI]]*VLOOKUP(Target_AM[[#This Row],[NIPNAS]],Target_CC[],COLUMN(BA$2)+9,0)</f>
        <v>450000</v>
      </c>
      <c r="BP221" s="22">
        <f>Target_AM[[#This Row],[PROPORSI]]*VLOOKUP(Target_AM[[#This Row],[NIPNAS]],Target_CC[],COLUMN(BB$2)+9,0)</f>
        <v>450000</v>
      </c>
      <c r="BQ221" s="22">
        <f>Target_AM[[#This Row],[PROPORSI]]*VLOOKUP(Target_AM[[#This Row],[NIPNAS]],Target_CC[],COLUMN(BC$2)+9,0)</f>
        <v>450250</v>
      </c>
      <c r="BR221" s="22">
        <f>Target_AM[[#This Row],[PROPORSI]]*VLOOKUP(Target_AM[[#This Row],[NIPNAS]],Target_CC[],COLUMN(BD$2)+9,0)</f>
        <v>681150</v>
      </c>
      <c r="BS221" s="22">
        <f>Target_AM[[#This Row],[PROPORSI]]*VLOOKUP(Target_AM[[#This Row],[NIPNAS]],Target_CC[],COLUMN(BE$2)+9,0)</f>
        <v>681150</v>
      </c>
      <c r="BT221" s="22">
        <f>Target_AM[[#This Row],[PROPORSI]]*VLOOKUP(Target_AM[[#This Row],[NIPNAS]],Target_CC[],COLUMN(BF$2)+9,0)</f>
        <v>681150</v>
      </c>
      <c r="BU221" s="22">
        <f>Target_AM[[#This Row],[PROPORSI]]*VLOOKUP(Target_AM[[#This Row],[NIPNAS]],Target_CC[],COLUMN(BG$2)+9,0)</f>
        <v>681150</v>
      </c>
      <c r="BV221" s="22">
        <f>Target_AM[[#This Row],[PROPORSI]]*VLOOKUP(Target_AM[[#This Row],[NIPNAS]],Target_CC[],COLUMN(BH$2)+9,0)</f>
        <v>681150</v>
      </c>
      <c r="BW221" s="22">
        <f>Target_AM[[#This Row],[PROPORSI]]*VLOOKUP(Target_AM[[#This Row],[NIPNAS]],Target_CC[],COLUMN(BI$2)+9,0)</f>
        <v>681150</v>
      </c>
      <c r="BX221" s="22">
        <f>Target_AM[[#This Row],[PROPORSI]]*VLOOKUP(Target_AM[[#This Row],[NIPNAS]],Target_CC[],COLUMN(BJ$2)+9,0)</f>
        <v>681150</v>
      </c>
      <c r="BY221" s="22">
        <f>Target_AM[[#This Row],[PROPORSI]]*VLOOKUP(Target_AM[[#This Row],[NIPNAS]],Target_CC[],COLUMN(BK$2)+9,0)</f>
        <v>681150</v>
      </c>
      <c r="BZ221" s="22">
        <f>Target_AM[[#This Row],[PROPORSI]]*VLOOKUP(Target_AM[[#This Row],[NIPNAS]],Target_CC[],COLUMN(BL$2)+9,0)</f>
        <v>681150</v>
      </c>
      <c r="CA221" s="22">
        <f>Target_AM[[#This Row],[PROPORSI]]*VLOOKUP(Target_AM[[#This Row],[NIPNAS]],Target_CC[],COLUMN(BM$2)+9,0)</f>
        <v>7480600</v>
      </c>
      <c r="CB221" s="22">
        <f>Target_AM[[#This Row],[PROPORSI]]*VLOOKUP(Target_AM[[#This Row],[NIPNAS]],Target_CC[],COLUMN(BN$2)+9,0)</f>
        <v>0</v>
      </c>
      <c r="CC221" s="22">
        <f>Target_AM[[#This Row],[PROPORSI]]*VLOOKUP(Target_AM[[#This Row],[NIPNAS]],Target_CC[],COLUMN(BO$2)+9,0)</f>
        <v>0</v>
      </c>
      <c r="CD221" s="22">
        <f>Target_AM[[#This Row],[PROPORSI]]*VLOOKUP(Target_AM[[#This Row],[NIPNAS]],Target_CC[],COLUMN(BP$2)+9,0)</f>
        <v>0</v>
      </c>
      <c r="CE221" s="22">
        <f>Target_AM[[#This Row],[PROPORSI]]*VLOOKUP(Target_AM[[#This Row],[NIPNAS]],Target_CC[],COLUMN(BQ$2)+9,0)</f>
        <v>0</v>
      </c>
      <c r="CF221" s="22">
        <f>Target_AM[[#This Row],[PROPORSI]]*VLOOKUP(Target_AM[[#This Row],[NIPNAS]],Target_CC[],COLUMN(BR$2)+9,0)</f>
        <v>0</v>
      </c>
      <c r="CG221" s="22">
        <f>Target_AM[[#This Row],[PROPORSI]]*VLOOKUP(Target_AM[[#This Row],[NIPNAS]],Target_CC[],COLUMN(BS$2)+9,0)</f>
        <v>0</v>
      </c>
      <c r="CH221" s="22">
        <f>Target_AM[[#This Row],[PROPORSI]]*VLOOKUP(Target_AM[[#This Row],[NIPNAS]],Target_CC[],COLUMN(BT$2)+9,0)</f>
        <v>0</v>
      </c>
      <c r="CI221" s="22">
        <f>Target_AM[[#This Row],[PROPORSI]]*VLOOKUP(Target_AM[[#This Row],[NIPNAS]],Target_CC[],COLUMN(BU$2)+9,0)</f>
        <v>0</v>
      </c>
      <c r="CJ221" s="22">
        <f>Target_AM[[#This Row],[PROPORSI]]*VLOOKUP(Target_AM[[#This Row],[NIPNAS]],Target_CC[],COLUMN(BV$2)+9,0)</f>
        <v>0</v>
      </c>
      <c r="CK221" s="22">
        <f>Target_AM[[#This Row],[PROPORSI]]*VLOOKUP(Target_AM[[#This Row],[NIPNAS]],Target_CC[],COLUMN(BW$2)+9,0)</f>
        <v>0</v>
      </c>
      <c r="CL221" s="22">
        <f>Target_AM[[#This Row],[PROPORSI]]*VLOOKUP(Target_AM[[#This Row],[NIPNAS]],Target_CC[],COLUMN(BX$2)+9,0)</f>
        <v>0</v>
      </c>
      <c r="CM221" s="22">
        <f>Target_AM[[#This Row],[PROPORSI]]*VLOOKUP(Target_AM[[#This Row],[NIPNAS]],Target_CC[],COLUMN(BY$2)+9,0)</f>
        <v>0</v>
      </c>
      <c r="CN221" s="22">
        <f>Target_AM[[#This Row],[PROPORSI]]*VLOOKUP(Target_AM[[#This Row],[NIPNAS]],Target_CC[],COLUMN(BZ$2)+9,0)</f>
        <v>0</v>
      </c>
      <c r="CO221" s="22">
        <f>Target_AM[[#This Row],[PROPORSI]]*VLOOKUP(Target_AM[[#This Row],[NIPNAS]],Target_CC[],COLUMN(CA$2)+9,0)</f>
        <v>680400</v>
      </c>
      <c r="CP221" s="22">
        <f>Target_AM[[#This Row],[PROPORSI]]*VLOOKUP(Target_AM[[#This Row],[NIPNAS]],Target_CC[],COLUMN(CB$2)+9,0)</f>
        <v>682900</v>
      </c>
      <c r="CQ221" s="22">
        <f>Target_AM[[#This Row],[PROPORSI]]*VLOOKUP(Target_AM[[#This Row],[NIPNAS]],Target_CC[],COLUMN(CC$2)+9,0)</f>
        <v>681150</v>
      </c>
      <c r="CR221" s="22">
        <f>Target_AM[[#This Row],[PROPORSI]]*VLOOKUP(Target_AM[[#This Row],[NIPNAS]],Target_CC[],COLUMN(CD$2)+9,0)</f>
        <v>681150</v>
      </c>
      <c r="CS221" s="22">
        <f>Target_AM[[#This Row],[PROPORSI]]*VLOOKUP(Target_AM[[#This Row],[NIPNAS]],Target_CC[],COLUMN(CE$2)+9,0)</f>
        <v>681150</v>
      </c>
      <c r="CT221" s="22">
        <f>Target_AM[[#This Row],[PROPORSI]]*VLOOKUP(Target_AM[[#This Row],[NIPNAS]],Target_CC[],COLUMN(CF$2)+9,0)</f>
        <v>681150</v>
      </c>
      <c r="CU221" s="22">
        <f>Target_AM[[#This Row],[PROPORSI]]*VLOOKUP(Target_AM[[#This Row],[NIPNAS]],Target_CC[],COLUMN(CG$2)+9,0)</f>
        <v>681150</v>
      </c>
      <c r="CV221" s="22">
        <f>Target_AM[[#This Row],[PROPORSI]]*VLOOKUP(Target_AM[[#This Row],[NIPNAS]],Target_CC[],COLUMN(CH$2)+9,0)</f>
        <v>681150</v>
      </c>
      <c r="CW221" s="22">
        <f>Target_AM[[#This Row],[PROPORSI]]*VLOOKUP(Target_AM[[#This Row],[NIPNAS]],Target_CC[],COLUMN(CI$2)+9,0)</f>
        <v>681150</v>
      </c>
      <c r="CX221" s="22">
        <f>Target_AM[[#This Row],[PROPORSI]]*VLOOKUP(Target_AM[[#This Row],[NIPNAS]],Target_CC[],COLUMN(CJ$2)+9,0)</f>
        <v>681150</v>
      </c>
      <c r="CY221" s="22">
        <f>Target_AM[[#This Row],[PROPORSI]]*VLOOKUP(Target_AM[[#This Row],[NIPNAS]],Target_CC[],COLUMN(CK$2)+9,0)</f>
        <v>681150</v>
      </c>
      <c r="CZ221" s="22">
        <f>Target_AM[[#This Row],[PROPORSI]]*VLOOKUP(Target_AM[[#This Row],[NIPNAS]],Target_CC[],COLUMN(CL$2)+9,0)</f>
        <v>681150</v>
      </c>
      <c r="DA221" s="22">
        <f>Target_AM[[#This Row],[PROPORSI]]*VLOOKUP(Target_AM[[#This Row],[NIPNAS]],Target_CC[],COLUMN(CM$2)+9,0)</f>
        <v>8174800</v>
      </c>
      <c r="DB221" s="22">
        <f>Target_AM[[#This Row],[PROPORSI]]*VLOOKUP(Target_AM[[#This Row],[NIPNAS]],Target_CC[],COLUMN(CN$2)+9,0)</f>
        <v>0</v>
      </c>
      <c r="DC221" s="22">
        <f>Target_AM[[#This Row],[PROPORSI]]*VLOOKUP(Target_AM[[#This Row],[NIPNAS]],Target_CC[],COLUMN(CO$2)+9,0)</f>
        <v>0</v>
      </c>
      <c r="DD221" s="22">
        <f>Target_AM[[#This Row],[PROPORSI]]*VLOOKUP(Target_AM[[#This Row],[NIPNAS]],Target_CC[],COLUMN(CP$2)+9,0)</f>
        <v>0</v>
      </c>
      <c r="DE221" s="22">
        <f>Target_AM[[#This Row],[PROPORSI]]*VLOOKUP(Target_AM[[#This Row],[NIPNAS]],Target_CC[],COLUMN(CQ$2)+9,0)</f>
        <v>0</v>
      </c>
      <c r="DF221" s="22">
        <f>Target_AM[[#This Row],[PROPORSI]]*VLOOKUP(Target_AM[[#This Row],[NIPNAS]],Target_CC[],COLUMN(CR$2)+9,0)</f>
        <v>0</v>
      </c>
      <c r="DG221" s="22">
        <f>Target_AM[[#This Row],[PROPORSI]]*VLOOKUP(Target_AM[[#This Row],[NIPNAS]],Target_CC[],COLUMN(CS$2)+9,0)</f>
        <v>0</v>
      </c>
      <c r="DH221" s="22">
        <f>Target_AM[[#This Row],[PROPORSI]]*VLOOKUP(Target_AM[[#This Row],[NIPNAS]],Target_CC[],COLUMN(CT$2)+9,0)</f>
        <v>0</v>
      </c>
      <c r="DI221" s="22">
        <f>Target_AM[[#This Row],[PROPORSI]]*VLOOKUP(Target_AM[[#This Row],[NIPNAS]],Target_CC[],COLUMN(CU$2)+9,0)</f>
        <v>0</v>
      </c>
      <c r="DJ221" s="22">
        <f>Target_AM[[#This Row],[PROPORSI]]*VLOOKUP(Target_AM[[#This Row],[NIPNAS]],Target_CC[],COLUMN(CV$2)+9,0)</f>
        <v>0</v>
      </c>
      <c r="DK221" s="22">
        <f>Target_AM[[#This Row],[PROPORSI]]*VLOOKUP(Target_AM[[#This Row],[NIPNAS]],Target_CC[],COLUMN(CW$2)+9,0)</f>
        <v>0</v>
      </c>
      <c r="DL221" s="22">
        <f>Target_AM[[#This Row],[PROPORSI]]*VLOOKUP(Target_AM[[#This Row],[NIPNAS]],Target_CC[],COLUMN(CX$2)+9,0)</f>
        <v>0</v>
      </c>
      <c r="DM221" s="22">
        <f>Target_AM[[#This Row],[PROPORSI]]*VLOOKUP(Target_AM[[#This Row],[NIPNAS]],Target_CC[],COLUMN(CY$2)+9,0)</f>
        <v>0</v>
      </c>
      <c r="DN221" s="22">
        <f>Target_AM[[#This Row],[PROPORSI]]*VLOOKUP(Target_AM[[#This Row],[NIPNAS]],Target_CC[],COLUMN(CZ$2)+9,0)</f>
        <v>0</v>
      </c>
      <c r="DO221" s="22">
        <f>Target_AM[[#This Row],[PROPORSI]]*VLOOKUP(Target_AM[[#This Row],[NIPNAS]],Target_CC[],COLUMN(DA$2)+9,0)</f>
        <v>0</v>
      </c>
      <c r="DP221" s="22">
        <f>Target_AM[[#This Row],[PROPORSI]]*VLOOKUP(Target_AM[[#This Row],[NIPNAS]],Target_CC[],COLUMN(DB$2)+9,0)</f>
        <v>0</v>
      </c>
      <c r="DQ221" s="22">
        <f>Target_AM[[#This Row],[PROPORSI]]*VLOOKUP(Target_AM[[#This Row],[NIPNAS]],Target_CC[],COLUMN(DC$2)+9,0)</f>
        <v>0</v>
      </c>
      <c r="DR221" s="22">
        <f>Target_AM[[#This Row],[PROPORSI]]*VLOOKUP(Target_AM[[#This Row],[NIPNAS]],Target_CC[],COLUMN(DD$2)+9,0)</f>
        <v>0</v>
      </c>
      <c r="DS221" s="22">
        <f>Target_AM[[#This Row],[PROPORSI]]*VLOOKUP(Target_AM[[#This Row],[NIPNAS]],Target_CC[],COLUMN(DE$2)+9,0)</f>
        <v>0</v>
      </c>
      <c r="DT221" s="22">
        <f>Target_AM[[#This Row],[PROPORSI]]*VLOOKUP(Target_AM[[#This Row],[NIPNAS]],Target_CC[],COLUMN(DF$2)+9,0)</f>
        <v>0</v>
      </c>
      <c r="DU221" s="22">
        <f>Target_AM[[#This Row],[PROPORSI]]*VLOOKUP(Target_AM[[#This Row],[NIPNAS]],Target_CC[],COLUMN(DG$2)+9,0)</f>
        <v>0</v>
      </c>
      <c r="DV221" s="22">
        <f>Target_AM[[#This Row],[PROPORSI]]*VLOOKUP(Target_AM[[#This Row],[NIPNAS]],Target_CC[],COLUMN(DH$2)+9,0)</f>
        <v>0</v>
      </c>
      <c r="DW221" s="22">
        <f>Target_AM[[#This Row],[PROPORSI]]*VLOOKUP(Target_AM[[#This Row],[NIPNAS]],Target_CC[],COLUMN(DI$2)+9,0)</f>
        <v>0</v>
      </c>
      <c r="DX221" s="22">
        <f>Target_AM[[#This Row],[PROPORSI]]*VLOOKUP(Target_AM[[#This Row],[NIPNAS]],Target_CC[],COLUMN(DJ$2)+9,0)</f>
        <v>0</v>
      </c>
      <c r="DY221" s="22">
        <f>Target_AM[[#This Row],[PROPORSI]]*VLOOKUP(Target_AM[[#This Row],[NIPNAS]],Target_CC[],COLUMN(DK$2)+9,0)</f>
        <v>0</v>
      </c>
      <c r="DZ221" s="22">
        <f>Target_AM[[#This Row],[PROPORSI]]*VLOOKUP(Target_AM[[#This Row],[NIPNAS]],Target_CC[],COLUMN(DL$2)+9,0)</f>
        <v>0</v>
      </c>
      <c r="EA221" s="22">
        <f>Target_AM[[#This Row],[PROPORSI]]*VLOOKUP(Target_AM[[#This Row],[NIPNAS]],Target_CC[],COLUMN(DM$2)+9,0)</f>
        <v>0</v>
      </c>
    </row>
    <row r="222" spans="2:131" x14ac:dyDescent="0.3">
      <c r="B222">
        <v>401431</v>
      </c>
      <c r="C222" t="s">
        <v>983</v>
      </c>
      <c r="D222">
        <v>1</v>
      </c>
      <c r="E222" s="8">
        <v>45658</v>
      </c>
      <c r="F222">
        <v>10043666</v>
      </c>
      <c r="G222" t="s">
        <v>491</v>
      </c>
      <c r="J222" t="s">
        <v>363</v>
      </c>
      <c r="K222" t="s">
        <v>25</v>
      </c>
      <c r="L222" t="s">
        <v>159</v>
      </c>
      <c r="M222" t="s">
        <v>29</v>
      </c>
      <c r="N222" s="23">
        <f>Target_AM[[#This Row],[PROPORSI]]*VLOOKUP(Target_AM[[#This Row],[NIPNAS]],Target_CC[],9,0)</f>
        <v>22869722.756110534</v>
      </c>
      <c r="O222" s="22">
        <f>Target_AM[[#This Row],[PROPORSI]]*VLOOKUP(Target_AM[[#This Row],[NIPNAS]],Target_CC[],COLUMN(A$2)+9,0)</f>
        <v>347850</v>
      </c>
      <c r="P222" s="22">
        <f>Target_AM[[#This Row],[PROPORSI]]*VLOOKUP(Target_AM[[#This Row],[NIPNAS]],Target_CC[],COLUMN(B$2)+9,0)</f>
        <v>347850</v>
      </c>
      <c r="Q222" s="22">
        <f>Target_AM[[#This Row],[PROPORSI]]*VLOOKUP(Target_AM[[#This Row],[NIPNAS]],Target_CC[],COLUMN(C$2)+9,0)</f>
        <v>333936</v>
      </c>
      <c r="R222" s="22">
        <f>Target_AM[[#This Row],[PROPORSI]]*VLOOKUP(Target_AM[[#This Row],[NIPNAS]],Target_CC[],COLUMN(D$2)+9,0)</f>
        <v>351189.36</v>
      </c>
      <c r="S222" s="22">
        <f>Target_AM[[#This Row],[PROPORSI]]*VLOOKUP(Target_AM[[#This Row],[NIPNAS]],Target_CC[],COLUMN(E$2)+9,0)</f>
        <v>333969.39360000001</v>
      </c>
      <c r="T222" s="22">
        <f>Target_AM[[#This Row],[PROPORSI]]*VLOOKUP(Target_AM[[#This Row],[NIPNAS]],Target_CC[],COLUMN(F$2)+9,0)</f>
        <v>333797.193936</v>
      </c>
      <c r="U222" s="22">
        <f>Target_AM[[#This Row],[PROPORSI]]*VLOOKUP(Target_AM[[#This Row],[NIPNAS]],Target_CC[],COLUMN(G$2)+9,0)</f>
        <v>403365.47193935997</v>
      </c>
      <c r="V222" s="22">
        <f>Target_AM[[#This Row],[PROPORSI]]*VLOOKUP(Target_AM[[#This Row],[NIPNAS]],Target_CC[],COLUMN(H$2)+9,0)</f>
        <v>351883.65471939358</v>
      </c>
      <c r="W222" s="22">
        <f>Target_AM[[#This Row],[PROPORSI]]*VLOOKUP(Target_AM[[#This Row],[NIPNAS]],Target_CC[],COLUMN(I$2)+9,0)</f>
        <v>368761.33654719393</v>
      </c>
      <c r="X222" s="22">
        <f>Target_AM[[#This Row],[PROPORSI]]*VLOOKUP(Target_AM[[#This Row],[NIPNAS]],Target_CC[],COLUMN(J$2)+9,0)</f>
        <v>403715.11336547189</v>
      </c>
      <c r="Y222" s="22">
        <f>Target_AM[[#This Row],[PROPORSI]]*VLOOKUP(Target_AM[[#This Row],[NIPNAS]],Target_CC[],COLUMN(K$2)+9,0)</f>
        <v>351887.1511336547</v>
      </c>
      <c r="Z222" s="22">
        <f>Target_AM[[#This Row],[PROPORSI]]*VLOOKUP(Target_AM[[#This Row],[NIPNAS]],Target_CC[],COLUMN(L$2)+9,0)</f>
        <v>386153.87151133659</v>
      </c>
      <c r="AA222" s="22">
        <f>Target_AM[[#This Row],[PROPORSI]]*VLOOKUP(Target_AM[[#This Row],[NIPNAS]],Target_CC[],COLUMN(M$2)+9,0)</f>
        <v>4314358.5467524109</v>
      </c>
      <c r="AB222" s="22">
        <f>Target_AM[[#This Row],[PROPORSI]]*VLOOKUP(Target_AM[[#This Row],[NIPNAS]],Target_CC[],COLUMN(N$2)+9,0)</f>
        <v>170091.42729580097</v>
      </c>
      <c r="AC222" s="22">
        <f>Target_AM[[#This Row],[PROPORSI]]*VLOOKUP(Target_AM[[#This Row],[NIPNAS]],Target_CC[],COLUMN(O$2)+9,0)</f>
        <v>995030.63080906158</v>
      </c>
      <c r="AD222" s="22">
        <f>Target_AM[[#This Row],[PROPORSI]]*VLOOKUP(Target_AM[[#This Row],[NIPNAS]],Target_CC[],COLUMN(P$2)+9,0)</f>
        <v>909144.43065773253</v>
      </c>
      <c r="AE222" s="22">
        <f>Target_AM[[#This Row],[PROPORSI]]*VLOOKUP(Target_AM[[#This Row],[NIPNAS]],Target_CC[],COLUMN(Q$2)+9,0)</f>
        <v>627541.63855186512</v>
      </c>
      <c r="AF222" s="22">
        <f>Target_AM[[#This Row],[PROPORSI]]*VLOOKUP(Target_AM[[#This Row],[NIPNAS]],Target_CC[],COLUMN(R$2)+9,0)</f>
        <v>847943.33684319037</v>
      </c>
      <c r="AG222" s="22">
        <f>Target_AM[[#This Row],[PROPORSI]]*VLOOKUP(Target_AM[[#This Row],[NIPNAS]],Target_CC[],COLUMN(S$2)+9,0)</f>
        <v>1225902.7577225415</v>
      </c>
      <c r="AH222" s="22">
        <f>Target_AM[[#This Row],[PROPORSI]]*VLOOKUP(Target_AM[[#This Row],[NIPNAS]],Target_CC[],COLUMN(T$2)+9,0)</f>
        <v>1442705.0329744336</v>
      </c>
      <c r="AI222" s="22">
        <f>Target_AM[[#This Row],[PROPORSI]]*VLOOKUP(Target_AM[[#This Row],[NIPNAS]],Target_CC[],COLUMN(U$2)+9,0)</f>
        <v>1593873.017282214</v>
      </c>
      <c r="AJ222" s="22">
        <f>Target_AM[[#This Row],[PROPORSI]]*VLOOKUP(Target_AM[[#This Row],[NIPNAS]],Target_CC[],COLUMN(V$2)+9,0)</f>
        <v>1305609.0626527464</v>
      </c>
      <c r="AK222" s="22">
        <f>Target_AM[[#This Row],[PROPORSI]]*VLOOKUP(Target_AM[[#This Row],[NIPNAS]],Target_CC[],COLUMN(W$2)+9,0)</f>
        <v>1606388.3603045309</v>
      </c>
      <c r="AL222" s="22">
        <f>Target_AM[[#This Row],[PROPORSI]]*VLOOKUP(Target_AM[[#This Row],[NIPNAS]],Target_CC[],COLUMN(X$2)+9,0)</f>
        <v>2162611.6882490031</v>
      </c>
      <c r="AM222" s="22">
        <f>Target_AM[[#This Row],[PROPORSI]]*VLOOKUP(Target_AM[[#This Row],[NIPNAS]],Target_CC[],COLUMN(Y$2)+9,0)</f>
        <v>1354246.1966568776</v>
      </c>
      <c r="AN222" s="22">
        <f>Target_AM[[#This Row],[PROPORSI]]*VLOOKUP(Target_AM[[#This Row],[NIPNAS]],Target_CC[],COLUMN(Z$2)+9,0)</f>
        <v>14241087.58</v>
      </c>
      <c r="AO222" s="22">
        <f>Target_AM[[#This Row],[PROPORSI]]*VLOOKUP(Target_AM[[#This Row],[NIPNAS]],Target_CC[],COLUMN(AA$2)+9,0)</f>
        <v>517941.427295801</v>
      </c>
      <c r="AP222" s="22">
        <f>Target_AM[[#This Row],[PROPORSI]]*VLOOKUP(Target_AM[[#This Row],[NIPNAS]],Target_CC[],COLUMN(AB$2)+9,0)</f>
        <v>1342880.6308090617</v>
      </c>
      <c r="AQ222" s="22">
        <f>Target_AM[[#This Row],[PROPORSI]]*VLOOKUP(Target_AM[[#This Row],[NIPNAS]],Target_CC[],COLUMN(AC$2)+9,0)</f>
        <v>1243080.4306577325</v>
      </c>
      <c r="AR222" s="22">
        <f>Target_AM[[#This Row],[PROPORSI]]*VLOOKUP(Target_AM[[#This Row],[NIPNAS]],Target_CC[],COLUMN(AD$2)+9,0)</f>
        <v>978730.99855186511</v>
      </c>
      <c r="AS222" s="22">
        <f>Target_AM[[#This Row],[PROPORSI]]*VLOOKUP(Target_AM[[#This Row],[NIPNAS]],Target_CC[],COLUMN(AE$2)+9,0)</f>
        <v>1181912.7304431903</v>
      </c>
      <c r="AT222" s="22">
        <f>Target_AM[[#This Row],[PROPORSI]]*VLOOKUP(Target_AM[[#This Row],[NIPNAS]],Target_CC[],COLUMN(AF$2)+9,0)</f>
        <v>1559699.9516585413</v>
      </c>
      <c r="AU222" s="22">
        <f>Target_AM[[#This Row],[PROPORSI]]*VLOOKUP(Target_AM[[#This Row],[NIPNAS]],Target_CC[],COLUMN(AG$2)+9,0)</f>
        <v>1846070.5049137936</v>
      </c>
      <c r="AV222" s="22">
        <f>Target_AM[[#This Row],[PROPORSI]]*VLOOKUP(Target_AM[[#This Row],[NIPNAS]],Target_CC[],COLUMN(AH$2)+9,0)</f>
        <v>1945756.6720016077</v>
      </c>
      <c r="AW222" s="22">
        <f>Target_AM[[#This Row],[PROPORSI]]*VLOOKUP(Target_AM[[#This Row],[NIPNAS]],Target_CC[],COLUMN(AI$2)+9,0)</f>
        <v>1674370.3991999403</v>
      </c>
      <c r="AX222" s="22">
        <f>Target_AM[[#This Row],[PROPORSI]]*VLOOKUP(Target_AM[[#This Row],[NIPNAS]],Target_CC[],COLUMN(AJ$2)+9,0)</f>
        <v>2010103.4736700028</v>
      </c>
      <c r="AY222" s="22">
        <f>Target_AM[[#This Row],[PROPORSI]]*VLOOKUP(Target_AM[[#This Row],[NIPNAS]],Target_CC[],COLUMN(AK$2)+9,0)</f>
        <v>2514498.8393826578</v>
      </c>
      <c r="AZ222" s="22">
        <f>Target_AM[[#This Row],[PROPORSI]]*VLOOKUP(Target_AM[[#This Row],[NIPNAS]],Target_CC[],COLUMN(AL$2)+9,0)</f>
        <v>1740400.0681682143</v>
      </c>
      <c r="BA222" s="22">
        <f>Target_AM[[#This Row],[PROPORSI]]*VLOOKUP(Target_AM[[#This Row],[NIPNAS]],Target_CC[],COLUMN(AM$2)+9,0)</f>
        <v>18555446.126752406</v>
      </c>
      <c r="BB222" s="22">
        <f>Target_AM[[#This Row],[PROPORSI]]*VLOOKUP(Target_AM[[#This Row],[NIPNAS]],Target_CC[],COLUMN(AN$2)+9,0)</f>
        <v>792396.75529236195</v>
      </c>
      <c r="BC222" s="22">
        <f>Target_AM[[#This Row],[PROPORSI]]*VLOOKUP(Target_AM[[#This Row],[NIPNAS]],Target_CC[],COLUMN(AO$2)+9,0)</f>
        <v>6032290.547343405</v>
      </c>
      <c r="BD222" s="22">
        <f>Target_AM[[#This Row],[PROPORSI]]*VLOOKUP(Target_AM[[#This Row],[NIPNAS]],Target_CC[],COLUMN(AP$2)+9,0)</f>
        <v>1721168.2227272117</v>
      </c>
      <c r="BE222" s="22">
        <f>Target_AM[[#This Row],[PROPORSI]]*VLOOKUP(Target_AM[[#This Row],[NIPNAS]],Target_CC[],COLUMN(AQ$2)+9,0)</f>
        <v>3730263.1812121775</v>
      </c>
      <c r="BF222" s="22">
        <f>Target_AM[[#This Row],[PROPORSI]]*VLOOKUP(Target_AM[[#This Row],[NIPNAS]],Target_CC[],COLUMN(AR$2)+9,0)</f>
        <v>4356146.5649457099</v>
      </c>
      <c r="BG222" s="22">
        <f>Target_AM[[#This Row],[PROPORSI]]*VLOOKUP(Target_AM[[#This Row],[NIPNAS]],Target_CC[],COLUMN(AS$2)+9,0)</f>
        <v>4727385.5144472579</v>
      </c>
      <c r="BH222" s="22">
        <f>Target_AM[[#This Row],[PROPORSI]]*VLOOKUP(Target_AM[[#This Row],[NIPNAS]],Target_CC[],COLUMN(AT$2)+9,0)</f>
        <v>304335.51175167295</v>
      </c>
      <c r="BI222" s="22">
        <f>Target_AM[[#This Row],[PROPORSI]]*VLOOKUP(Target_AM[[#This Row],[NIPNAS]],Target_CC[],COLUMN(AU$2)+9,0)</f>
        <v>6178364.2199487239</v>
      </c>
      <c r="BJ222" s="22">
        <f>Target_AM[[#This Row],[PROPORSI]]*VLOOKUP(Target_AM[[#This Row],[NIPNAS]],Target_CC[],COLUMN(AV$2)+9,0)</f>
        <v>2219161.1340547749</v>
      </c>
      <c r="BK222" s="22">
        <f>Target_AM[[#This Row],[PROPORSI]]*VLOOKUP(Target_AM[[#This Row],[NIPNAS]],Target_CC[],COLUMN(AW$2)+9,0)</f>
        <v>6294176.2929679696</v>
      </c>
      <c r="BL222" s="22">
        <f>Target_AM[[#This Row],[PROPORSI]]*VLOOKUP(Target_AM[[#This Row],[NIPNAS]],Target_CC[],COLUMN(AX$2)+9,0)</f>
        <v>4667404.7998496499</v>
      </c>
      <c r="BM222" s="22">
        <f>Target_AM[[#This Row],[PROPORSI]]*VLOOKUP(Target_AM[[#This Row],[NIPNAS]],Target_CC[],COLUMN(AY$2)+9,0)</f>
        <v>3677144.2621599752</v>
      </c>
      <c r="BN222" s="22">
        <f>Target_AM[[#This Row],[PROPORSI]]*VLOOKUP(Target_AM[[#This Row],[NIPNAS]],Target_CC[],COLUMN(AZ$2)+9,0)</f>
        <v>44700237.006700888</v>
      </c>
      <c r="BO222" s="22">
        <f>Target_AM[[#This Row],[PROPORSI]]*VLOOKUP(Target_AM[[#This Row],[NIPNAS]],Target_CC[],COLUMN(BA$2)+9,0)</f>
        <v>355370</v>
      </c>
      <c r="BP222" s="22">
        <f>Target_AM[[#This Row],[PROPORSI]]*VLOOKUP(Target_AM[[#This Row],[NIPNAS]],Target_CC[],COLUMN(BB$2)+9,0)</f>
        <v>358506</v>
      </c>
      <c r="BQ222" s="22">
        <f>Target_AM[[#This Row],[PROPORSI]]*VLOOKUP(Target_AM[[#This Row],[NIPNAS]],Target_CC[],COLUMN(BC$2)+9,0)</f>
        <v>350244</v>
      </c>
      <c r="BR222" s="22">
        <f>Target_AM[[#This Row],[PROPORSI]]*VLOOKUP(Target_AM[[#This Row],[NIPNAS]],Target_CC[],COLUMN(BD$2)+9,0)</f>
        <v>350244</v>
      </c>
      <c r="BS222" s="22">
        <f>Target_AM[[#This Row],[PROPORSI]]*VLOOKUP(Target_AM[[#This Row],[NIPNAS]],Target_CC[],COLUMN(BE$2)+9,0)</f>
        <v>350244</v>
      </c>
      <c r="BT222" s="22">
        <f>Target_AM[[#This Row],[PROPORSI]]*VLOOKUP(Target_AM[[#This Row],[NIPNAS]],Target_CC[],COLUMN(BF$2)+9,0)</f>
        <v>350244</v>
      </c>
      <c r="BU222" s="22">
        <f>Target_AM[[#This Row],[PROPORSI]]*VLOOKUP(Target_AM[[#This Row],[NIPNAS]],Target_CC[],COLUMN(BG$2)+9,0)</f>
        <v>350244</v>
      </c>
      <c r="BV222" s="22">
        <f>Target_AM[[#This Row],[PROPORSI]]*VLOOKUP(Target_AM[[#This Row],[NIPNAS]],Target_CC[],COLUMN(BH$2)+9,0)</f>
        <v>350244</v>
      </c>
      <c r="BW222" s="22">
        <f>Target_AM[[#This Row],[PROPORSI]]*VLOOKUP(Target_AM[[#This Row],[NIPNAS]],Target_CC[],COLUMN(BI$2)+9,0)</f>
        <v>350244</v>
      </c>
      <c r="BX222" s="22">
        <f>Target_AM[[#This Row],[PROPORSI]]*VLOOKUP(Target_AM[[#This Row],[NIPNAS]],Target_CC[],COLUMN(BJ$2)+9,0)</f>
        <v>350244</v>
      </c>
      <c r="BY222" s="22">
        <f>Target_AM[[#This Row],[PROPORSI]]*VLOOKUP(Target_AM[[#This Row],[NIPNAS]],Target_CC[],COLUMN(BK$2)+9,0)</f>
        <v>350244</v>
      </c>
      <c r="BZ222" s="22">
        <f>Target_AM[[#This Row],[PROPORSI]]*VLOOKUP(Target_AM[[#This Row],[NIPNAS]],Target_CC[],COLUMN(BL$2)+9,0)</f>
        <v>350244</v>
      </c>
      <c r="CA222" s="22">
        <f>Target_AM[[#This Row],[PROPORSI]]*VLOOKUP(Target_AM[[#This Row],[NIPNAS]],Target_CC[],COLUMN(BM$2)+9,0)</f>
        <v>4216316</v>
      </c>
      <c r="CB222" s="22">
        <f>Target_AM[[#This Row],[PROPORSI]]*VLOOKUP(Target_AM[[#This Row],[NIPNAS]],Target_CC[],COLUMN(BN$2)+9,0)</f>
        <v>0</v>
      </c>
      <c r="CC222" s="22">
        <f>Target_AM[[#This Row],[PROPORSI]]*VLOOKUP(Target_AM[[#This Row],[NIPNAS]],Target_CC[],COLUMN(BO$2)+9,0)</f>
        <v>0</v>
      </c>
      <c r="CD222" s="22">
        <f>Target_AM[[#This Row],[PROPORSI]]*VLOOKUP(Target_AM[[#This Row],[NIPNAS]],Target_CC[],COLUMN(BP$2)+9,0)</f>
        <v>0</v>
      </c>
      <c r="CE222" s="22">
        <f>Target_AM[[#This Row],[PROPORSI]]*VLOOKUP(Target_AM[[#This Row],[NIPNAS]],Target_CC[],COLUMN(BQ$2)+9,0)</f>
        <v>0</v>
      </c>
      <c r="CF222" s="22">
        <f>Target_AM[[#This Row],[PROPORSI]]*VLOOKUP(Target_AM[[#This Row],[NIPNAS]],Target_CC[],COLUMN(BR$2)+9,0)</f>
        <v>0</v>
      </c>
      <c r="CG222" s="22">
        <f>Target_AM[[#This Row],[PROPORSI]]*VLOOKUP(Target_AM[[#This Row],[NIPNAS]],Target_CC[],COLUMN(BS$2)+9,0)</f>
        <v>0</v>
      </c>
      <c r="CH222" s="22">
        <f>Target_AM[[#This Row],[PROPORSI]]*VLOOKUP(Target_AM[[#This Row],[NIPNAS]],Target_CC[],COLUMN(BT$2)+9,0)</f>
        <v>0</v>
      </c>
      <c r="CI222" s="22">
        <f>Target_AM[[#This Row],[PROPORSI]]*VLOOKUP(Target_AM[[#This Row],[NIPNAS]],Target_CC[],COLUMN(BU$2)+9,0)</f>
        <v>0</v>
      </c>
      <c r="CJ222" s="22">
        <f>Target_AM[[#This Row],[PROPORSI]]*VLOOKUP(Target_AM[[#This Row],[NIPNAS]],Target_CC[],COLUMN(BV$2)+9,0)</f>
        <v>0</v>
      </c>
      <c r="CK222" s="22">
        <f>Target_AM[[#This Row],[PROPORSI]]*VLOOKUP(Target_AM[[#This Row],[NIPNAS]],Target_CC[],COLUMN(BW$2)+9,0)</f>
        <v>0</v>
      </c>
      <c r="CL222" s="22">
        <f>Target_AM[[#This Row],[PROPORSI]]*VLOOKUP(Target_AM[[#This Row],[NIPNAS]],Target_CC[],COLUMN(BX$2)+9,0)</f>
        <v>0</v>
      </c>
      <c r="CM222" s="22">
        <f>Target_AM[[#This Row],[PROPORSI]]*VLOOKUP(Target_AM[[#This Row],[NIPNAS]],Target_CC[],COLUMN(BY$2)+9,0)</f>
        <v>0</v>
      </c>
      <c r="CN222" s="22">
        <f>Target_AM[[#This Row],[PROPORSI]]*VLOOKUP(Target_AM[[#This Row],[NIPNAS]],Target_CC[],COLUMN(BZ$2)+9,0)</f>
        <v>0</v>
      </c>
      <c r="CO222" s="22">
        <f>Target_AM[[#This Row],[PROPORSI]]*VLOOKUP(Target_AM[[#This Row],[NIPNAS]],Target_CC[],COLUMN(CA$2)+9,0)</f>
        <v>355370</v>
      </c>
      <c r="CP222" s="22">
        <f>Target_AM[[#This Row],[PROPORSI]]*VLOOKUP(Target_AM[[#This Row],[NIPNAS]],Target_CC[],COLUMN(CB$2)+9,0)</f>
        <v>358506</v>
      </c>
      <c r="CQ222" s="22">
        <f>Target_AM[[#This Row],[PROPORSI]]*VLOOKUP(Target_AM[[#This Row],[NIPNAS]],Target_CC[],COLUMN(CC$2)+9,0)</f>
        <v>350244</v>
      </c>
      <c r="CR222" s="22">
        <f>Target_AM[[#This Row],[PROPORSI]]*VLOOKUP(Target_AM[[#This Row],[NIPNAS]],Target_CC[],COLUMN(CD$2)+9,0)</f>
        <v>350244</v>
      </c>
      <c r="CS222" s="22">
        <f>Target_AM[[#This Row],[PROPORSI]]*VLOOKUP(Target_AM[[#This Row],[NIPNAS]],Target_CC[],COLUMN(CE$2)+9,0)</f>
        <v>350244</v>
      </c>
      <c r="CT222" s="22">
        <f>Target_AM[[#This Row],[PROPORSI]]*VLOOKUP(Target_AM[[#This Row],[NIPNAS]],Target_CC[],COLUMN(CF$2)+9,0)</f>
        <v>350244</v>
      </c>
      <c r="CU222" s="22">
        <f>Target_AM[[#This Row],[PROPORSI]]*VLOOKUP(Target_AM[[#This Row],[NIPNAS]],Target_CC[],COLUMN(CG$2)+9,0)</f>
        <v>350244</v>
      </c>
      <c r="CV222" s="22">
        <f>Target_AM[[#This Row],[PROPORSI]]*VLOOKUP(Target_AM[[#This Row],[NIPNAS]],Target_CC[],COLUMN(CH$2)+9,0)</f>
        <v>350244</v>
      </c>
      <c r="CW222" s="22">
        <f>Target_AM[[#This Row],[PROPORSI]]*VLOOKUP(Target_AM[[#This Row],[NIPNAS]],Target_CC[],COLUMN(CI$2)+9,0)</f>
        <v>350244</v>
      </c>
      <c r="CX222" s="22">
        <f>Target_AM[[#This Row],[PROPORSI]]*VLOOKUP(Target_AM[[#This Row],[NIPNAS]],Target_CC[],COLUMN(CJ$2)+9,0)</f>
        <v>350244</v>
      </c>
      <c r="CY222" s="22">
        <f>Target_AM[[#This Row],[PROPORSI]]*VLOOKUP(Target_AM[[#This Row],[NIPNAS]],Target_CC[],COLUMN(CK$2)+9,0)</f>
        <v>350244</v>
      </c>
      <c r="CZ222" s="22">
        <f>Target_AM[[#This Row],[PROPORSI]]*VLOOKUP(Target_AM[[#This Row],[NIPNAS]],Target_CC[],COLUMN(CL$2)+9,0)</f>
        <v>350244</v>
      </c>
      <c r="DA222" s="22">
        <f>Target_AM[[#This Row],[PROPORSI]]*VLOOKUP(Target_AM[[#This Row],[NIPNAS]],Target_CC[],COLUMN(CM$2)+9,0)</f>
        <v>4216316</v>
      </c>
      <c r="DB222" s="22">
        <f>Target_AM[[#This Row],[PROPORSI]]*VLOOKUP(Target_AM[[#This Row],[NIPNAS]],Target_CC[],COLUMN(CN$2)+9,0)</f>
        <v>0</v>
      </c>
      <c r="DC222" s="22">
        <f>Target_AM[[#This Row],[PROPORSI]]*VLOOKUP(Target_AM[[#This Row],[NIPNAS]],Target_CC[],COLUMN(CO$2)+9,0)</f>
        <v>0</v>
      </c>
      <c r="DD222" s="22">
        <f>Target_AM[[#This Row],[PROPORSI]]*VLOOKUP(Target_AM[[#This Row],[NIPNAS]],Target_CC[],COLUMN(CP$2)+9,0)</f>
        <v>0</v>
      </c>
      <c r="DE222" s="22">
        <f>Target_AM[[#This Row],[PROPORSI]]*VLOOKUP(Target_AM[[#This Row],[NIPNAS]],Target_CC[],COLUMN(CQ$2)+9,0)</f>
        <v>0</v>
      </c>
      <c r="DF222" s="22">
        <f>Target_AM[[#This Row],[PROPORSI]]*VLOOKUP(Target_AM[[#This Row],[NIPNAS]],Target_CC[],COLUMN(CR$2)+9,0)</f>
        <v>0</v>
      </c>
      <c r="DG222" s="22">
        <f>Target_AM[[#This Row],[PROPORSI]]*VLOOKUP(Target_AM[[#This Row],[NIPNAS]],Target_CC[],COLUMN(CS$2)+9,0)</f>
        <v>0</v>
      </c>
      <c r="DH222" s="22">
        <f>Target_AM[[#This Row],[PROPORSI]]*VLOOKUP(Target_AM[[#This Row],[NIPNAS]],Target_CC[],COLUMN(CT$2)+9,0)</f>
        <v>0</v>
      </c>
      <c r="DI222" s="22">
        <f>Target_AM[[#This Row],[PROPORSI]]*VLOOKUP(Target_AM[[#This Row],[NIPNAS]],Target_CC[],COLUMN(CU$2)+9,0)</f>
        <v>0</v>
      </c>
      <c r="DJ222" s="22">
        <f>Target_AM[[#This Row],[PROPORSI]]*VLOOKUP(Target_AM[[#This Row],[NIPNAS]],Target_CC[],COLUMN(CV$2)+9,0)</f>
        <v>0</v>
      </c>
      <c r="DK222" s="22">
        <f>Target_AM[[#This Row],[PROPORSI]]*VLOOKUP(Target_AM[[#This Row],[NIPNAS]],Target_CC[],COLUMN(CW$2)+9,0)</f>
        <v>0</v>
      </c>
      <c r="DL222" s="22">
        <f>Target_AM[[#This Row],[PROPORSI]]*VLOOKUP(Target_AM[[#This Row],[NIPNAS]],Target_CC[],COLUMN(CX$2)+9,0)</f>
        <v>0</v>
      </c>
      <c r="DM222" s="22">
        <f>Target_AM[[#This Row],[PROPORSI]]*VLOOKUP(Target_AM[[#This Row],[NIPNAS]],Target_CC[],COLUMN(CY$2)+9,0)</f>
        <v>0</v>
      </c>
      <c r="DN222" s="22">
        <f>Target_AM[[#This Row],[PROPORSI]]*VLOOKUP(Target_AM[[#This Row],[NIPNAS]],Target_CC[],COLUMN(CZ$2)+9,0)</f>
        <v>0</v>
      </c>
      <c r="DO222" s="22">
        <f>Target_AM[[#This Row],[PROPORSI]]*VLOOKUP(Target_AM[[#This Row],[NIPNAS]],Target_CC[],COLUMN(DA$2)+9,0)</f>
        <v>0</v>
      </c>
      <c r="DP222" s="22">
        <f>Target_AM[[#This Row],[PROPORSI]]*VLOOKUP(Target_AM[[#This Row],[NIPNAS]],Target_CC[],COLUMN(DB$2)+9,0)</f>
        <v>0</v>
      </c>
      <c r="DQ222" s="22">
        <f>Target_AM[[#This Row],[PROPORSI]]*VLOOKUP(Target_AM[[#This Row],[NIPNAS]],Target_CC[],COLUMN(DC$2)+9,0)</f>
        <v>0</v>
      </c>
      <c r="DR222" s="22">
        <f>Target_AM[[#This Row],[PROPORSI]]*VLOOKUP(Target_AM[[#This Row],[NIPNAS]],Target_CC[],COLUMN(DD$2)+9,0)</f>
        <v>0</v>
      </c>
      <c r="DS222" s="22">
        <f>Target_AM[[#This Row],[PROPORSI]]*VLOOKUP(Target_AM[[#This Row],[NIPNAS]],Target_CC[],COLUMN(DE$2)+9,0)</f>
        <v>0</v>
      </c>
      <c r="DT222" s="22">
        <f>Target_AM[[#This Row],[PROPORSI]]*VLOOKUP(Target_AM[[#This Row],[NIPNAS]],Target_CC[],COLUMN(DF$2)+9,0)</f>
        <v>0</v>
      </c>
      <c r="DU222" s="22">
        <f>Target_AM[[#This Row],[PROPORSI]]*VLOOKUP(Target_AM[[#This Row],[NIPNAS]],Target_CC[],COLUMN(DG$2)+9,0)</f>
        <v>0</v>
      </c>
      <c r="DV222" s="22">
        <f>Target_AM[[#This Row],[PROPORSI]]*VLOOKUP(Target_AM[[#This Row],[NIPNAS]],Target_CC[],COLUMN(DH$2)+9,0)</f>
        <v>0</v>
      </c>
      <c r="DW222" s="22">
        <f>Target_AM[[#This Row],[PROPORSI]]*VLOOKUP(Target_AM[[#This Row],[NIPNAS]],Target_CC[],COLUMN(DI$2)+9,0)</f>
        <v>0</v>
      </c>
      <c r="DX222" s="22">
        <f>Target_AM[[#This Row],[PROPORSI]]*VLOOKUP(Target_AM[[#This Row],[NIPNAS]],Target_CC[],COLUMN(DJ$2)+9,0)</f>
        <v>0</v>
      </c>
      <c r="DY222" s="22">
        <f>Target_AM[[#This Row],[PROPORSI]]*VLOOKUP(Target_AM[[#This Row],[NIPNAS]],Target_CC[],COLUMN(DK$2)+9,0)</f>
        <v>0</v>
      </c>
      <c r="DZ222" s="22">
        <f>Target_AM[[#This Row],[PROPORSI]]*VLOOKUP(Target_AM[[#This Row],[NIPNAS]],Target_CC[],COLUMN(DL$2)+9,0)</f>
        <v>0</v>
      </c>
      <c r="EA222" s="22">
        <f>Target_AM[[#This Row],[PROPORSI]]*VLOOKUP(Target_AM[[#This Row],[NIPNAS]],Target_CC[],COLUMN(DM$2)+9,0)</f>
        <v>0</v>
      </c>
    </row>
    <row r="223" spans="2:131" x14ac:dyDescent="0.3">
      <c r="B223">
        <v>403613</v>
      </c>
      <c r="C223" t="s">
        <v>1003</v>
      </c>
      <c r="D223">
        <v>1</v>
      </c>
      <c r="E223" s="8">
        <v>45658</v>
      </c>
      <c r="F223">
        <v>10071110</v>
      </c>
      <c r="G223" t="s">
        <v>502</v>
      </c>
      <c r="J223" t="s">
        <v>363</v>
      </c>
      <c r="K223" t="s">
        <v>25</v>
      </c>
      <c r="L223" t="s">
        <v>159</v>
      </c>
      <c r="M223" t="s">
        <v>29</v>
      </c>
      <c r="N223" s="23">
        <f>Target_AM[[#This Row],[PROPORSI]]*VLOOKUP(Target_AM[[#This Row],[NIPNAS]],Target_CC[],9,0)</f>
        <v>22869722.756110534</v>
      </c>
      <c r="O223" s="22">
        <f>Target_AM[[#This Row],[PROPORSI]]*VLOOKUP(Target_AM[[#This Row],[NIPNAS]],Target_CC[],COLUMN(A$2)+9,0)</f>
        <v>525832</v>
      </c>
      <c r="P223" s="22">
        <f>Target_AM[[#This Row],[PROPORSI]]*VLOOKUP(Target_AM[[#This Row],[NIPNAS]],Target_CC[],COLUMN(B$2)+9,0)</f>
        <v>525832</v>
      </c>
      <c r="Q223" s="22">
        <f>Target_AM[[#This Row],[PROPORSI]]*VLOOKUP(Target_AM[[#This Row],[NIPNAS]],Target_CC[],COLUMN(C$2)+9,0)</f>
        <v>504798.71999999997</v>
      </c>
      <c r="R223" s="22">
        <f>Target_AM[[#This Row],[PROPORSI]]*VLOOKUP(Target_AM[[#This Row],[NIPNAS]],Target_CC[],COLUMN(D$2)+9,0)</f>
        <v>530879.98719999997</v>
      </c>
      <c r="S223" s="22">
        <f>Target_AM[[#This Row],[PROPORSI]]*VLOOKUP(Target_AM[[#This Row],[NIPNAS]],Target_CC[],COLUMN(E$2)+9,0)</f>
        <v>504849.19987199997</v>
      </c>
      <c r="T223" s="22">
        <f>Target_AM[[#This Row],[PROPORSI]]*VLOOKUP(Target_AM[[#This Row],[NIPNAS]],Target_CC[],COLUMN(F$2)+9,0)</f>
        <v>504588.89199871995</v>
      </c>
      <c r="U223" s="22">
        <f>Target_AM[[#This Row],[PROPORSI]]*VLOOKUP(Target_AM[[#This Row],[NIPNAS]],Target_CC[],COLUMN(G$2)+9,0)</f>
        <v>609752.68891998718</v>
      </c>
      <c r="V223" s="22">
        <f>Target_AM[[#This Row],[PROPORSI]]*VLOOKUP(Target_AM[[#This Row],[NIPNAS]],Target_CC[],COLUMN(H$2)+9,0)</f>
        <v>531929.52688919986</v>
      </c>
      <c r="W223" s="22">
        <f>Target_AM[[#This Row],[PROPORSI]]*VLOOKUP(Target_AM[[#This Row],[NIPNAS]],Target_CC[],COLUMN(I$2)+9,0)</f>
        <v>557442.89526889194</v>
      </c>
      <c r="X223" s="22">
        <f>Target_AM[[#This Row],[PROPORSI]]*VLOOKUP(Target_AM[[#This Row],[NIPNAS]],Target_CC[],COLUMN(J$2)+9,0)</f>
        <v>610281.22895268886</v>
      </c>
      <c r="Y223" s="22">
        <f>Target_AM[[#This Row],[PROPORSI]]*VLOOKUP(Target_AM[[#This Row],[NIPNAS]],Target_CC[],COLUMN(K$2)+9,0)</f>
        <v>531934.81228952692</v>
      </c>
      <c r="Z223" s="22">
        <f>Target_AM[[#This Row],[PROPORSI]]*VLOOKUP(Target_AM[[#This Row],[NIPNAS]],Target_CC[],COLUMN(L$2)+9,0)</f>
        <v>583734.5481228953</v>
      </c>
      <c r="AA223" s="22">
        <f>Target_AM[[#This Row],[PROPORSI]]*VLOOKUP(Target_AM[[#This Row],[NIPNAS]],Target_CC[],COLUMN(M$2)+9,0)</f>
        <v>6521856.4995139092</v>
      </c>
      <c r="AB223" s="22">
        <f>Target_AM[[#This Row],[PROPORSI]]*VLOOKUP(Target_AM[[#This Row],[NIPNAS]],Target_CC[],COLUMN(N$2)+9,0)</f>
        <v>202509.62627014046</v>
      </c>
      <c r="AC223" s="22">
        <f>Target_AM[[#This Row],[PROPORSI]]*VLOOKUP(Target_AM[[#This Row],[NIPNAS]],Target_CC[],COLUMN(O$2)+9,0)</f>
        <v>1184676.2907224994</v>
      </c>
      <c r="AD223" s="22">
        <f>Target_AM[[#This Row],[PROPORSI]]*VLOOKUP(Target_AM[[#This Row],[NIPNAS]],Target_CC[],COLUMN(P$2)+9,0)</f>
        <v>1082420.8004198584</v>
      </c>
      <c r="AE223" s="22">
        <f>Target_AM[[#This Row],[PROPORSI]]*VLOOKUP(Target_AM[[#This Row],[NIPNAS]],Target_CC[],COLUMN(Q$2)+9,0)</f>
        <v>747146.54766864353</v>
      </c>
      <c r="AF223" s="22">
        <f>Target_AM[[#This Row],[PROPORSI]]*VLOOKUP(Target_AM[[#This Row],[NIPNAS]],Target_CC[],COLUMN(R$2)+9,0)</f>
        <v>1009555.2196392762</v>
      </c>
      <c r="AG223" s="22">
        <f>Target_AM[[#This Row],[PROPORSI]]*VLOOKUP(Target_AM[[#This Row],[NIPNAS]],Target_CC[],COLUMN(S$2)+9,0)</f>
        <v>1459550.9794752314</v>
      </c>
      <c r="AH223" s="22">
        <f>Target_AM[[#This Row],[PROPORSI]]*VLOOKUP(Target_AM[[#This Row],[NIPNAS]],Target_CC[],COLUMN(T$2)+9,0)</f>
        <v>1717674.2043419599</v>
      </c>
      <c r="AI223" s="22">
        <f>Target_AM[[#This Row],[PROPORSI]]*VLOOKUP(Target_AM[[#This Row],[NIPNAS]],Target_CC[],COLUMN(U$2)+9,0)</f>
        <v>1897653.7159074717</v>
      </c>
      <c r="AJ223" s="22">
        <f>Target_AM[[#This Row],[PROPORSI]]*VLOOKUP(Target_AM[[#This Row],[NIPNAS]],Target_CC[],COLUMN(V$2)+9,0)</f>
        <v>1554448.7311104082</v>
      </c>
      <c r="AK223" s="22">
        <f>Target_AM[[#This Row],[PROPORSI]]*VLOOKUP(Target_AM[[#This Row],[NIPNAS]],Target_CC[],COLUMN(W$2)+9,0)</f>
        <v>1912554.3930220474</v>
      </c>
      <c r="AL223" s="22">
        <f>Target_AM[[#This Row],[PROPORSI]]*VLOOKUP(Target_AM[[#This Row],[NIPNAS]],Target_CC[],COLUMN(X$2)+9,0)</f>
        <v>2574789.8745838483</v>
      </c>
      <c r="AM223" s="22">
        <f>Target_AM[[#This Row],[PROPORSI]]*VLOOKUP(Target_AM[[#This Row],[NIPNAS]],Target_CC[],COLUMN(Y$2)+9,0)</f>
        <v>1612355.7519792404</v>
      </c>
      <c r="AN223" s="22">
        <f>Target_AM[[#This Row],[PROPORSI]]*VLOOKUP(Target_AM[[#This Row],[NIPNAS]],Target_CC[],COLUMN(Z$2)+9,0)</f>
        <v>16955336.135140628</v>
      </c>
      <c r="AO223" s="22">
        <f>Target_AM[[#This Row],[PROPORSI]]*VLOOKUP(Target_AM[[#This Row],[NIPNAS]],Target_CC[],COLUMN(AA$2)+9,0)</f>
        <v>728341.62627014052</v>
      </c>
      <c r="AP223" s="22">
        <f>Target_AM[[#This Row],[PROPORSI]]*VLOOKUP(Target_AM[[#This Row],[NIPNAS]],Target_CC[],COLUMN(AB$2)+9,0)</f>
        <v>1710508.2907224994</v>
      </c>
      <c r="AQ223" s="22">
        <f>Target_AM[[#This Row],[PROPORSI]]*VLOOKUP(Target_AM[[#This Row],[NIPNAS]],Target_CC[],COLUMN(AC$2)+9,0)</f>
        <v>1587219.5204198584</v>
      </c>
      <c r="AR223" s="22">
        <f>Target_AM[[#This Row],[PROPORSI]]*VLOOKUP(Target_AM[[#This Row],[NIPNAS]],Target_CC[],COLUMN(AD$2)+9,0)</f>
        <v>1278026.5348686436</v>
      </c>
      <c r="AS223" s="22">
        <f>Target_AM[[#This Row],[PROPORSI]]*VLOOKUP(Target_AM[[#This Row],[NIPNAS]],Target_CC[],COLUMN(AE$2)+9,0)</f>
        <v>1514404.4195112761</v>
      </c>
      <c r="AT223" s="22">
        <f>Target_AM[[#This Row],[PROPORSI]]*VLOOKUP(Target_AM[[#This Row],[NIPNAS]],Target_CC[],COLUMN(AF$2)+9,0)</f>
        <v>1964139.8714739513</v>
      </c>
      <c r="AU223" s="22">
        <f>Target_AM[[#This Row],[PROPORSI]]*VLOOKUP(Target_AM[[#This Row],[NIPNAS]],Target_CC[],COLUMN(AG$2)+9,0)</f>
        <v>2327426.8932619472</v>
      </c>
      <c r="AV223" s="22">
        <f>Target_AM[[#This Row],[PROPORSI]]*VLOOKUP(Target_AM[[#This Row],[NIPNAS]],Target_CC[],COLUMN(AH$2)+9,0)</f>
        <v>2429583.2427966716</v>
      </c>
      <c r="AW223" s="22">
        <f>Target_AM[[#This Row],[PROPORSI]]*VLOOKUP(Target_AM[[#This Row],[NIPNAS]],Target_CC[],COLUMN(AI$2)+9,0)</f>
        <v>2111891.6263792999</v>
      </c>
      <c r="AX223" s="22">
        <f>Target_AM[[#This Row],[PROPORSI]]*VLOOKUP(Target_AM[[#This Row],[NIPNAS]],Target_CC[],COLUMN(AJ$2)+9,0)</f>
        <v>2522835.6219747365</v>
      </c>
      <c r="AY223" s="22">
        <f>Target_AM[[#This Row],[PROPORSI]]*VLOOKUP(Target_AM[[#This Row],[NIPNAS]],Target_CC[],COLUMN(AK$2)+9,0)</f>
        <v>3106724.6868733754</v>
      </c>
      <c r="AZ223" s="22">
        <f>Target_AM[[#This Row],[PROPORSI]]*VLOOKUP(Target_AM[[#This Row],[NIPNAS]],Target_CC[],COLUMN(AL$2)+9,0)</f>
        <v>2196090.3001021356</v>
      </c>
      <c r="BA223" s="22">
        <f>Target_AM[[#This Row],[PROPORSI]]*VLOOKUP(Target_AM[[#This Row],[NIPNAS]],Target_CC[],COLUMN(AM$2)+9,0)</f>
        <v>23477192.634654537</v>
      </c>
      <c r="BB223" s="22">
        <f>Target_AM[[#This Row],[PROPORSI]]*VLOOKUP(Target_AM[[#This Row],[NIPNAS]],Target_CC[],COLUMN(AN$2)+9,0)</f>
        <v>792396.75529236195</v>
      </c>
      <c r="BC223" s="22">
        <f>Target_AM[[#This Row],[PROPORSI]]*VLOOKUP(Target_AM[[#This Row],[NIPNAS]],Target_CC[],COLUMN(AO$2)+9,0)</f>
        <v>6032290.547343405</v>
      </c>
      <c r="BD223" s="22">
        <f>Target_AM[[#This Row],[PROPORSI]]*VLOOKUP(Target_AM[[#This Row],[NIPNAS]],Target_CC[],COLUMN(AP$2)+9,0)</f>
        <v>1721168.2227272117</v>
      </c>
      <c r="BE223" s="22">
        <f>Target_AM[[#This Row],[PROPORSI]]*VLOOKUP(Target_AM[[#This Row],[NIPNAS]],Target_CC[],COLUMN(AQ$2)+9,0)</f>
        <v>3730263.1812121775</v>
      </c>
      <c r="BF223" s="22">
        <f>Target_AM[[#This Row],[PROPORSI]]*VLOOKUP(Target_AM[[#This Row],[NIPNAS]],Target_CC[],COLUMN(AR$2)+9,0)</f>
        <v>4356146.5649457099</v>
      </c>
      <c r="BG223" s="22">
        <f>Target_AM[[#This Row],[PROPORSI]]*VLOOKUP(Target_AM[[#This Row],[NIPNAS]],Target_CC[],COLUMN(AS$2)+9,0)</f>
        <v>4727385.5144472579</v>
      </c>
      <c r="BH223" s="22">
        <f>Target_AM[[#This Row],[PROPORSI]]*VLOOKUP(Target_AM[[#This Row],[NIPNAS]],Target_CC[],COLUMN(AT$2)+9,0)</f>
        <v>304335.51175167295</v>
      </c>
      <c r="BI223" s="22">
        <f>Target_AM[[#This Row],[PROPORSI]]*VLOOKUP(Target_AM[[#This Row],[NIPNAS]],Target_CC[],COLUMN(AU$2)+9,0)</f>
        <v>6178364.2199487239</v>
      </c>
      <c r="BJ223" s="22">
        <f>Target_AM[[#This Row],[PROPORSI]]*VLOOKUP(Target_AM[[#This Row],[NIPNAS]],Target_CC[],COLUMN(AV$2)+9,0)</f>
        <v>2219161.1340547749</v>
      </c>
      <c r="BK223" s="22">
        <f>Target_AM[[#This Row],[PROPORSI]]*VLOOKUP(Target_AM[[#This Row],[NIPNAS]],Target_CC[],COLUMN(AW$2)+9,0)</f>
        <v>6294176.2929679696</v>
      </c>
      <c r="BL223" s="22">
        <f>Target_AM[[#This Row],[PROPORSI]]*VLOOKUP(Target_AM[[#This Row],[NIPNAS]],Target_CC[],COLUMN(AX$2)+9,0)</f>
        <v>4667404.7998496499</v>
      </c>
      <c r="BM223" s="22">
        <f>Target_AM[[#This Row],[PROPORSI]]*VLOOKUP(Target_AM[[#This Row],[NIPNAS]],Target_CC[],COLUMN(AY$2)+9,0)</f>
        <v>3677144.2621599752</v>
      </c>
      <c r="BN223" s="22">
        <f>Target_AM[[#This Row],[PROPORSI]]*VLOOKUP(Target_AM[[#This Row],[NIPNAS]],Target_CC[],COLUMN(AZ$2)+9,0)</f>
        <v>44700237.006700888</v>
      </c>
      <c r="BO223" s="22">
        <f>Target_AM[[#This Row],[PROPORSI]]*VLOOKUP(Target_AM[[#This Row],[NIPNAS]],Target_CC[],COLUMN(BA$2)+9,0)</f>
        <v>406733</v>
      </c>
      <c r="BP223" s="22">
        <f>Target_AM[[#This Row],[PROPORSI]]*VLOOKUP(Target_AM[[#This Row],[NIPNAS]],Target_CC[],COLUMN(BB$2)+9,0)</f>
        <v>475320</v>
      </c>
      <c r="BQ223" s="22">
        <f>Target_AM[[#This Row],[PROPORSI]]*VLOOKUP(Target_AM[[#This Row],[NIPNAS]],Target_CC[],COLUMN(BC$2)+9,0)</f>
        <v>373849</v>
      </c>
      <c r="BR223" s="22">
        <f>Target_AM[[#This Row],[PROPORSI]]*VLOOKUP(Target_AM[[#This Row],[NIPNAS]],Target_CC[],COLUMN(BD$2)+9,0)</f>
        <v>350470</v>
      </c>
      <c r="BS223" s="22">
        <f>Target_AM[[#This Row],[PROPORSI]]*VLOOKUP(Target_AM[[#This Row],[NIPNAS]],Target_CC[],COLUMN(BE$2)+9,0)</f>
        <v>350470</v>
      </c>
      <c r="BT223" s="22">
        <f>Target_AM[[#This Row],[PROPORSI]]*VLOOKUP(Target_AM[[#This Row],[NIPNAS]],Target_CC[],COLUMN(BF$2)+9,0)</f>
        <v>350470</v>
      </c>
      <c r="BU223" s="22">
        <f>Target_AM[[#This Row],[PROPORSI]]*VLOOKUP(Target_AM[[#This Row],[NIPNAS]],Target_CC[],COLUMN(BG$2)+9,0)</f>
        <v>350470</v>
      </c>
      <c r="BV223" s="22">
        <f>Target_AM[[#This Row],[PROPORSI]]*VLOOKUP(Target_AM[[#This Row],[NIPNAS]],Target_CC[],COLUMN(BH$2)+9,0)</f>
        <v>350470</v>
      </c>
      <c r="BW223" s="22">
        <f>Target_AM[[#This Row],[PROPORSI]]*VLOOKUP(Target_AM[[#This Row],[NIPNAS]],Target_CC[],COLUMN(BI$2)+9,0)</f>
        <v>350470</v>
      </c>
      <c r="BX223" s="22">
        <f>Target_AM[[#This Row],[PROPORSI]]*VLOOKUP(Target_AM[[#This Row],[NIPNAS]],Target_CC[],COLUMN(BJ$2)+9,0)</f>
        <v>350470</v>
      </c>
      <c r="BY223" s="22">
        <f>Target_AM[[#This Row],[PROPORSI]]*VLOOKUP(Target_AM[[#This Row],[NIPNAS]],Target_CC[],COLUMN(BK$2)+9,0)</f>
        <v>350470</v>
      </c>
      <c r="BZ223" s="22">
        <f>Target_AM[[#This Row],[PROPORSI]]*VLOOKUP(Target_AM[[#This Row],[NIPNAS]],Target_CC[],COLUMN(BL$2)+9,0)</f>
        <v>350470</v>
      </c>
      <c r="CA223" s="22">
        <f>Target_AM[[#This Row],[PROPORSI]]*VLOOKUP(Target_AM[[#This Row],[NIPNAS]],Target_CC[],COLUMN(BM$2)+9,0)</f>
        <v>4410132</v>
      </c>
      <c r="CB223" s="22">
        <f>Target_AM[[#This Row],[PROPORSI]]*VLOOKUP(Target_AM[[#This Row],[NIPNAS]],Target_CC[],COLUMN(BN$2)+9,0)</f>
        <v>0</v>
      </c>
      <c r="CC223" s="22">
        <f>Target_AM[[#This Row],[PROPORSI]]*VLOOKUP(Target_AM[[#This Row],[NIPNAS]],Target_CC[],COLUMN(BO$2)+9,0)</f>
        <v>0</v>
      </c>
      <c r="CD223" s="22">
        <f>Target_AM[[#This Row],[PROPORSI]]*VLOOKUP(Target_AM[[#This Row],[NIPNAS]],Target_CC[],COLUMN(BP$2)+9,0)</f>
        <v>0</v>
      </c>
      <c r="CE223" s="22">
        <f>Target_AM[[#This Row],[PROPORSI]]*VLOOKUP(Target_AM[[#This Row],[NIPNAS]],Target_CC[],COLUMN(BQ$2)+9,0)</f>
        <v>0</v>
      </c>
      <c r="CF223" s="22">
        <f>Target_AM[[#This Row],[PROPORSI]]*VLOOKUP(Target_AM[[#This Row],[NIPNAS]],Target_CC[],COLUMN(BR$2)+9,0)</f>
        <v>0</v>
      </c>
      <c r="CG223" s="22">
        <f>Target_AM[[#This Row],[PROPORSI]]*VLOOKUP(Target_AM[[#This Row],[NIPNAS]],Target_CC[],COLUMN(BS$2)+9,0)</f>
        <v>0</v>
      </c>
      <c r="CH223" s="22">
        <f>Target_AM[[#This Row],[PROPORSI]]*VLOOKUP(Target_AM[[#This Row],[NIPNAS]],Target_CC[],COLUMN(BT$2)+9,0)</f>
        <v>0</v>
      </c>
      <c r="CI223" s="22">
        <f>Target_AM[[#This Row],[PROPORSI]]*VLOOKUP(Target_AM[[#This Row],[NIPNAS]],Target_CC[],COLUMN(BU$2)+9,0)</f>
        <v>0</v>
      </c>
      <c r="CJ223" s="22">
        <f>Target_AM[[#This Row],[PROPORSI]]*VLOOKUP(Target_AM[[#This Row],[NIPNAS]],Target_CC[],COLUMN(BV$2)+9,0)</f>
        <v>0</v>
      </c>
      <c r="CK223" s="22">
        <f>Target_AM[[#This Row],[PROPORSI]]*VLOOKUP(Target_AM[[#This Row],[NIPNAS]],Target_CC[],COLUMN(BW$2)+9,0)</f>
        <v>0</v>
      </c>
      <c r="CL223" s="22">
        <f>Target_AM[[#This Row],[PROPORSI]]*VLOOKUP(Target_AM[[#This Row],[NIPNAS]],Target_CC[],COLUMN(BX$2)+9,0)</f>
        <v>0</v>
      </c>
      <c r="CM223" s="22">
        <f>Target_AM[[#This Row],[PROPORSI]]*VLOOKUP(Target_AM[[#This Row],[NIPNAS]],Target_CC[],COLUMN(BY$2)+9,0)</f>
        <v>0</v>
      </c>
      <c r="CN223" s="22">
        <f>Target_AM[[#This Row],[PROPORSI]]*VLOOKUP(Target_AM[[#This Row],[NIPNAS]],Target_CC[],COLUMN(BZ$2)+9,0)</f>
        <v>0</v>
      </c>
      <c r="CO223" s="22">
        <f>Target_AM[[#This Row],[PROPORSI]]*VLOOKUP(Target_AM[[#This Row],[NIPNAS]],Target_CC[],COLUMN(CA$2)+9,0)</f>
        <v>371542</v>
      </c>
      <c r="CP223" s="22">
        <f>Target_AM[[#This Row],[PROPORSI]]*VLOOKUP(Target_AM[[#This Row],[NIPNAS]],Target_CC[],COLUMN(CB$2)+9,0)</f>
        <v>412930</v>
      </c>
      <c r="CQ223" s="22">
        <f>Target_AM[[#This Row],[PROPORSI]]*VLOOKUP(Target_AM[[#This Row],[NIPNAS]],Target_CC[],COLUMN(CC$2)+9,0)</f>
        <v>350470</v>
      </c>
      <c r="CR223" s="22">
        <f>Target_AM[[#This Row],[PROPORSI]]*VLOOKUP(Target_AM[[#This Row],[NIPNAS]],Target_CC[],COLUMN(CD$2)+9,0)</f>
        <v>350470</v>
      </c>
      <c r="CS223" s="22">
        <f>Target_AM[[#This Row],[PROPORSI]]*VLOOKUP(Target_AM[[#This Row],[NIPNAS]],Target_CC[],COLUMN(CE$2)+9,0)</f>
        <v>350470</v>
      </c>
      <c r="CT223" s="22">
        <f>Target_AM[[#This Row],[PROPORSI]]*VLOOKUP(Target_AM[[#This Row],[NIPNAS]],Target_CC[],COLUMN(CF$2)+9,0)</f>
        <v>350470</v>
      </c>
      <c r="CU223" s="22">
        <f>Target_AM[[#This Row],[PROPORSI]]*VLOOKUP(Target_AM[[#This Row],[NIPNAS]],Target_CC[],COLUMN(CG$2)+9,0)</f>
        <v>350470</v>
      </c>
      <c r="CV223" s="22">
        <f>Target_AM[[#This Row],[PROPORSI]]*VLOOKUP(Target_AM[[#This Row],[NIPNAS]],Target_CC[],COLUMN(CH$2)+9,0)</f>
        <v>350470</v>
      </c>
      <c r="CW223" s="22">
        <f>Target_AM[[#This Row],[PROPORSI]]*VLOOKUP(Target_AM[[#This Row],[NIPNAS]],Target_CC[],COLUMN(CI$2)+9,0)</f>
        <v>350470</v>
      </c>
      <c r="CX223" s="22">
        <f>Target_AM[[#This Row],[PROPORSI]]*VLOOKUP(Target_AM[[#This Row],[NIPNAS]],Target_CC[],COLUMN(CJ$2)+9,0)</f>
        <v>350470</v>
      </c>
      <c r="CY223" s="22">
        <f>Target_AM[[#This Row],[PROPORSI]]*VLOOKUP(Target_AM[[#This Row],[NIPNAS]],Target_CC[],COLUMN(CK$2)+9,0)</f>
        <v>350470</v>
      </c>
      <c r="CZ223" s="22">
        <f>Target_AM[[#This Row],[PROPORSI]]*VLOOKUP(Target_AM[[#This Row],[NIPNAS]],Target_CC[],COLUMN(CL$2)+9,0)</f>
        <v>350470</v>
      </c>
      <c r="DA223" s="22">
        <f>Target_AM[[#This Row],[PROPORSI]]*VLOOKUP(Target_AM[[#This Row],[NIPNAS]],Target_CC[],COLUMN(CM$2)+9,0)</f>
        <v>4289172</v>
      </c>
      <c r="DB223" s="22">
        <f>Target_AM[[#This Row],[PROPORSI]]*VLOOKUP(Target_AM[[#This Row],[NIPNAS]],Target_CC[],COLUMN(CN$2)+9,0)</f>
        <v>0</v>
      </c>
      <c r="DC223" s="22">
        <f>Target_AM[[#This Row],[PROPORSI]]*VLOOKUP(Target_AM[[#This Row],[NIPNAS]],Target_CC[],COLUMN(CO$2)+9,0)</f>
        <v>0</v>
      </c>
      <c r="DD223" s="22">
        <f>Target_AM[[#This Row],[PROPORSI]]*VLOOKUP(Target_AM[[#This Row],[NIPNAS]],Target_CC[],COLUMN(CP$2)+9,0)</f>
        <v>0</v>
      </c>
      <c r="DE223" s="22">
        <f>Target_AM[[#This Row],[PROPORSI]]*VLOOKUP(Target_AM[[#This Row],[NIPNAS]],Target_CC[],COLUMN(CQ$2)+9,0)</f>
        <v>0</v>
      </c>
      <c r="DF223" s="22">
        <f>Target_AM[[#This Row],[PROPORSI]]*VLOOKUP(Target_AM[[#This Row],[NIPNAS]],Target_CC[],COLUMN(CR$2)+9,0)</f>
        <v>0</v>
      </c>
      <c r="DG223" s="22">
        <f>Target_AM[[#This Row],[PROPORSI]]*VLOOKUP(Target_AM[[#This Row],[NIPNAS]],Target_CC[],COLUMN(CS$2)+9,0)</f>
        <v>0</v>
      </c>
      <c r="DH223" s="22">
        <f>Target_AM[[#This Row],[PROPORSI]]*VLOOKUP(Target_AM[[#This Row],[NIPNAS]],Target_CC[],COLUMN(CT$2)+9,0)</f>
        <v>0</v>
      </c>
      <c r="DI223" s="22">
        <f>Target_AM[[#This Row],[PROPORSI]]*VLOOKUP(Target_AM[[#This Row],[NIPNAS]],Target_CC[],COLUMN(CU$2)+9,0)</f>
        <v>0</v>
      </c>
      <c r="DJ223" s="22">
        <f>Target_AM[[#This Row],[PROPORSI]]*VLOOKUP(Target_AM[[#This Row],[NIPNAS]],Target_CC[],COLUMN(CV$2)+9,0)</f>
        <v>0</v>
      </c>
      <c r="DK223" s="22">
        <f>Target_AM[[#This Row],[PROPORSI]]*VLOOKUP(Target_AM[[#This Row],[NIPNAS]],Target_CC[],COLUMN(CW$2)+9,0)</f>
        <v>0</v>
      </c>
      <c r="DL223" s="22">
        <f>Target_AM[[#This Row],[PROPORSI]]*VLOOKUP(Target_AM[[#This Row],[NIPNAS]],Target_CC[],COLUMN(CX$2)+9,0)</f>
        <v>0</v>
      </c>
      <c r="DM223" s="22">
        <f>Target_AM[[#This Row],[PROPORSI]]*VLOOKUP(Target_AM[[#This Row],[NIPNAS]],Target_CC[],COLUMN(CY$2)+9,0)</f>
        <v>0</v>
      </c>
      <c r="DN223" s="22">
        <f>Target_AM[[#This Row],[PROPORSI]]*VLOOKUP(Target_AM[[#This Row],[NIPNAS]],Target_CC[],COLUMN(CZ$2)+9,0)</f>
        <v>0</v>
      </c>
      <c r="DO223" s="22">
        <f>Target_AM[[#This Row],[PROPORSI]]*VLOOKUP(Target_AM[[#This Row],[NIPNAS]],Target_CC[],COLUMN(DA$2)+9,0)</f>
        <v>0</v>
      </c>
      <c r="DP223" s="22">
        <f>Target_AM[[#This Row],[PROPORSI]]*VLOOKUP(Target_AM[[#This Row],[NIPNAS]],Target_CC[],COLUMN(DB$2)+9,0)</f>
        <v>0</v>
      </c>
      <c r="DQ223" s="22">
        <f>Target_AM[[#This Row],[PROPORSI]]*VLOOKUP(Target_AM[[#This Row],[NIPNAS]],Target_CC[],COLUMN(DC$2)+9,0)</f>
        <v>0</v>
      </c>
      <c r="DR223" s="22">
        <f>Target_AM[[#This Row],[PROPORSI]]*VLOOKUP(Target_AM[[#This Row],[NIPNAS]],Target_CC[],COLUMN(DD$2)+9,0)</f>
        <v>0</v>
      </c>
      <c r="DS223" s="22">
        <f>Target_AM[[#This Row],[PROPORSI]]*VLOOKUP(Target_AM[[#This Row],[NIPNAS]],Target_CC[],COLUMN(DE$2)+9,0)</f>
        <v>0</v>
      </c>
      <c r="DT223" s="22">
        <f>Target_AM[[#This Row],[PROPORSI]]*VLOOKUP(Target_AM[[#This Row],[NIPNAS]],Target_CC[],COLUMN(DF$2)+9,0)</f>
        <v>0</v>
      </c>
      <c r="DU223" s="22">
        <f>Target_AM[[#This Row],[PROPORSI]]*VLOOKUP(Target_AM[[#This Row],[NIPNAS]],Target_CC[],COLUMN(DG$2)+9,0)</f>
        <v>0</v>
      </c>
      <c r="DV223" s="22">
        <f>Target_AM[[#This Row],[PROPORSI]]*VLOOKUP(Target_AM[[#This Row],[NIPNAS]],Target_CC[],COLUMN(DH$2)+9,0)</f>
        <v>0</v>
      </c>
      <c r="DW223" s="22">
        <f>Target_AM[[#This Row],[PROPORSI]]*VLOOKUP(Target_AM[[#This Row],[NIPNAS]],Target_CC[],COLUMN(DI$2)+9,0)</f>
        <v>0</v>
      </c>
      <c r="DX223" s="22">
        <f>Target_AM[[#This Row],[PROPORSI]]*VLOOKUP(Target_AM[[#This Row],[NIPNAS]],Target_CC[],COLUMN(DJ$2)+9,0)</f>
        <v>0</v>
      </c>
      <c r="DY223" s="22">
        <f>Target_AM[[#This Row],[PROPORSI]]*VLOOKUP(Target_AM[[#This Row],[NIPNAS]],Target_CC[],COLUMN(DK$2)+9,0)</f>
        <v>0</v>
      </c>
      <c r="DZ223" s="22">
        <f>Target_AM[[#This Row],[PROPORSI]]*VLOOKUP(Target_AM[[#This Row],[NIPNAS]],Target_CC[],COLUMN(DL$2)+9,0)</f>
        <v>0</v>
      </c>
      <c r="EA223" s="22">
        <f>Target_AM[[#This Row],[PROPORSI]]*VLOOKUP(Target_AM[[#This Row],[NIPNAS]],Target_CC[],COLUMN(DM$2)+9,0)</f>
        <v>0</v>
      </c>
    </row>
    <row r="224" spans="2:131" x14ac:dyDescent="0.3">
      <c r="B224">
        <v>930412</v>
      </c>
      <c r="C224" t="s">
        <v>1059</v>
      </c>
      <c r="D224">
        <v>1</v>
      </c>
      <c r="E224" s="8">
        <v>45658</v>
      </c>
      <c r="F224">
        <v>19201668</v>
      </c>
      <c r="G224" t="s">
        <v>537</v>
      </c>
      <c r="J224" t="s">
        <v>300</v>
      </c>
      <c r="K224" t="s">
        <v>24</v>
      </c>
      <c r="L224" t="s">
        <v>159</v>
      </c>
      <c r="M224" t="s">
        <v>29</v>
      </c>
      <c r="N224" s="23">
        <f>Target_AM[[#This Row],[PROPORSI]]*VLOOKUP(Target_AM[[#This Row],[NIPNAS]],Target_CC[],9,0)</f>
        <v>19673582.629813064</v>
      </c>
      <c r="O224" s="22">
        <f>Target_AM[[#This Row],[PROPORSI]]*VLOOKUP(Target_AM[[#This Row],[NIPNAS]],Target_CC[],COLUMN(A$2)+9,0)</f>
        <v>445310.14130931877</v>
      </c>
      <c r="P224" s="22">
        <f>Target_AM[[#This Row],[PROPORSI]]*VLOOKUP(Target_AM[[#This Row],[NIPNAS]],Target_CC[],COLUMN(B$2)+9,0)</f>
        <v>453087.62727957283</v>
      </c>
      <c r="Q224" s="22">
        <f>Target_AM[[#This Row],[PROPORSI]]*VLOOKUP(Target_AM[[#This Row],[NIPNAS]],Target_CC[],COLUMN(C$2)+9,0)</f>
        <v>484407.08629240998</v>
      </c>
      <c r="R224" s="22">
        <f>Target_AM[[#This Row],[PROPORSI]]*VLOOKUP(Target_AM[[#This Row],[NIPNAS]],Target_CC[],COLUMN(D$2)+9,0)</f>
        <v>455173.58749897103</v>
      </c>
      <c r="S224" s="22">
        <f>Target_AM[[#This Row],[PROPORSI]]*VLOOKUP(Target_AM[[#This Row],[NIPNAS]],Target_CC[],COLUMN(E$2)+9,0)</f>
        <v>478244.29684777965</v>
      </c>
      <c r="T224" s="22">
        <f>Target_AM[[#This Row],[PROPORSI]]*VLOOKUP(Target_AM[[#This Row],[NIPNAS]],Target_CC[],COLUMN(F$2)+9,0)</f>
        <v>471864.46373280697</v>
      </c>
      <c r="U224" s="22">
        <f>Target_AM[[#This Row],[PROPORSI]]*VLOOKUP(Target_AM[[#This Row],[NIPNAS]],Target_CC[],COLUMN(G$2)+9,0)</f>
        <v>494436.96240969055</v>
      </c>
      <c r="V224" s="22">
        <f>Target_AM[[#This Row],[PROPORSI]]*VLOOKUP(Target_AM[[#This Row],[NIPNAS]],Target_CC[],COLUMN(H$2)+9,0)</f>
        <v>499364.96453262214</v>
      </c>
      <c r="W224" s="22">
        <f>Target_AM[[#This Row],[PROPORSI]]*VLOOKUP(Target_AM[[#This Row],[NIPNAS]],Target_CC[],COLUMN(I$2)+9,0)</f>
        <v>492973.10570171633</v>
      </c>
      <c r="X224" s="22">
        <f>Target_AM[[#This Row],[PROPORSI]]*VLOOKUP(Target_AM[[#This Row],[NIPNAS]],Target_CC[],COLUMN(J$2)+9,0)</f>
        <v>502890.95108132524</v>
      </c>
      <c r="Y224" s="22">
        <f>Target_AM[[#This Row],[PROPORSI]]*VLOOKUP(Target_AM[[#This Row],[NIPNAS]],Target_CC[],COLUMN(K$2)+9,0)</f>
        <v>499221.71446285211</v>
      </c>
      <c r="Z224" s="22">
        <f>Target_AM[[#This Row],[PROPORSI]]*VLOOKUP(Target_AM[[#This Row],[NIPNAS]],Target_CC[],COLUMN(L$2)+9,0)</f>
        <v>471025.09885093418</v>
      </c>
      <c r="AA224" s="22">
        <f>Target_AM[[#This Row],[PROPORSI]]*VLOOKUP(Target_AM[[#This Row],[NIPNAS]],Target_CC[],COLUMN(M$2)+9,0)</f>
        <v>5747999.9999999991</v>
      </c>
      <c r="AB224" s="22">
        <f>Target_AM[[#This Row],[PROPORSI]]*VLOOKUP(Target_AM[[#This Row],[NIPNAS]],Target_CC[],COLUMN(N$2)+9,0)</f>
        <v>1871282.0912423453</v>
      </c>
      <c r="AC224" s="22">
        <f>Target_AM[[#This Row],[PROPORSI]]*VLOOKUP(Target_AM[[#This Row],[NIPNAS]],Target_CC[],COLUMN(O$2)+9,0)</f>
        <v>1903964.6395630124</v>
      </c>
      <c r="AD224" s="22">
        <f>Target_AM[[#This Row],[PROPORSI]]*VLOOKUP(Target_AM[[#This Row],[NIPNAS]],Target_CC[],COLUMN(P$2)+9,0)</f>
        <v>2035575.2572457821</v>
      </c>
      <c r="AE224" s="22">
        <f>Target_AM[[#This Row],[PROPORSI]]*VLOOKUP(Target_AM[[#This Row],[NIPNAS]],Target_CC[],COLUMN(Q$2)+9,0)</f>
        <v>1912730.2607323998</v>
      </c>
      <c r="AF224" s="22">
        <f>Target_AM[[#This Row],[PROPORSI]]*VLOOKUP(Target_AM[[#This Row],[NIPNAS]],Target_CC[],COLUMN(R$2)+9,0)</f>
        <v>2009677.9859958475</v>
      </c>
      <c r="AG224" s="22">
        <f>Target_AM[[#This Row],[PROPORSI]]*VLOOKUP(Target_AM[[#This Row],[NIPNAS]],Target_CC[],COLUMN(S$2)+9,0)</f>
        <v>1982868.6539243583</v>
      </c>
      <c r="AH224" s="22">
        <f>Target_AM[[#This Row],[PROPORSI]]*VLOOKUP(Target_AM[[#This Row],[NIPNAS]],Target_CC[],COLUMN(T$2)+9,0)</f>
        <v>2077722.7985087368</v>
      </c>
      <c r="AI224" s="22">
        <f>Target_AM[[#This Row],[PROPORSI]]*VLOOKUP(Target_AM[[#This Row],[NIPNAS]],Target_CC[],COLUMN(U$2)+9,0)</f>
        <v>2098431.2469872101</v>
      </c>
      <c r="AJ224" s="22">
        <f>Target_AM[[#This Row],[PROPORSI]]*VLOOKUP(Target_AM[[#This Row],[NIPNAS]],Target_CC[],COLUMN(V$2)+9,0)</f>
        <v>2071571.3804572115</v>
      </c>
      <c r="AK224" s="22">
        <f>Target_AM[[#This Row],[PROPORSI]]*VLOOKUP(Target_AM[[#This Row],[NIPNAS]],Target_CC[],COLUMN(W$2)+9,0)</f>
        <v>2113248.1462007551</v>
      </c>
      <c r="AL224" s="22">
        <f>Target_AM[[#This Row],[PROPORSI]]*VLOOKUP(Target_AM[[#This Row],[NIPNAS]],Target_CC[],COLUMN(X$2)+9,0)</f>
        <v>2097829.2816033955</v>
      </c>
      <c r="AM224" s="22">
        <f>Target_AM[[#This Row],[PROPORSI]]*VLOOKUP(Target_AM[[#This Row],[NIPNAS]],Target_CC[],COLUMN(Y$2)+9,0)</f>
        <v>1979341.475165644</v>
      </c>
      <c r="AN224" s="22">
        <f>Target_AM[[#This Row],[PROPORSI]]*VLOOKUP(Target_AM[[#This Row],[NIPNAS]],Target_CC[],COLUMN(Z$2)+9,0)</f>
        <v>24154243.217626698</v>
      </c>
      <c r="AO224" s="22">
        <f>Target_AM[[#This Row],[PROPORSI]]*VLOOKUP(Target_AM[[#This Row],[NIPNAS]],Target_CC[],COLUMN(AA$2)+9,0)</f>
        <v>2316592.2325516641</v>
      </c>
      <c r="AP224" s="22">
        <f>Target_AM[[#This Row],[PROPORSI]]*VLOOKUP(Target_AM[[#This Row],[NIPNAS]],Target_CC[],COLUMN(AB$2)+9,0)</f>
        <v>2357052.2668425851</v>
      </c>
      <c r="AQ224" s="22">
        <f>Target_AM[[#This Row],[PROPORSI]]*VLOOKUP(Target_AM[[#This Row],[NIPNAS]],Target_CC[],COLUMN(AC$2)+9,0)</f>
        <v>2519982.3435381921</v>
      </c>
      <c r="AR224" s="22">
        <f>Target_AM[[#This Row],[PROPORSI]]*VLOOKUP(Target_AM[[#This Row],[NIPNAS]],Target_CC[],COLUMN(AD$2)+9,0)</f>
        <v>2367903.8482313706</v>
      </c>
      <c r="AS224" s="22">
        <f>Target_AM[[#This Row],[PROPORSI]]*VLOOKUP(Target_AM[[#This Row],[NIPNAS]],Target_CC[],COLUMN(AE$2)+9,0)</f>
        <v>2487922.282843627</v>
      </c>
      <c r="AT224" s="22">
        <f>Target_AM[[#This Row],[PROPORSI]]*VLOOKUP(Target_AM[[#This Row],[NIPNAS]],Target_CC[],COLUMN(AF$2)+9,0)</f>
        <v>2454733.117657165</v>
      </c>
      <c r="AU224" s="22">
        <f>Target_AM[[#This Row],[PROPORSI]]*VLOOKUP(Target_AM[[#This Row],[NIPNAS]],Target_CC[],COLUMN(AG$2)+9,0)</f>
        <v>2572159.7609184273</v>
      </c>
      <c r="AV224" s="22">
        <f>Target_AM[[#This Row],[PROPORSI]]*VLOOKUP(Target_AM[[#This Row],[NIPNAS]],Target_CC[],COLUMN(AH$2)+9,0)</f>
        <v>2597796.2115198323</v>
      </c>
      <c r="AW224" s="22">
        <f>Target_AM[[#This Row],[PROPORSI]]*VLOOKUP(Target_AM[[#This Row],[NIPNAS]],Target_CC[],COLUMN(AI$2)+9,0)</f>
        <v>2564544.4861589279</v>
      </c>
      <c r="AX224" s="22">
        <f>Target_AM[[#This Row],[PROPORSI]]*VLOOKUP(Target_AM[[#This Row],[NIPNAS]],Target_CC[],COLUMN(AJ$2)+9,0)</f>
        <v>2616139.0972820804</v>
      </c>
      <c r="AY224" s="22">
        <f>Target_AM[[#This Row],[PROPORSI]]*VLOOKUP(Target_AM[[#This Row],[NIPNAS]],Target_CC[],COLUMN(AK$2)+9,0)</f>
        <v>2597050.9960662476</v>
      </c>
      <c r="AZ224" s="22">
        <f>Target_AM[[#This Row],[PROPORSI]]*VLOOKUP(Target_AM[[#This Row],[NIPNAS]],Target_CC[],COLUMN(AL$2)+9,0)</f>
        <v>2450366.574016578</v>
      </c>
      <c r="BA224" s="22">
        <f>Target_AM[[#This Row],[PROPORSI]]*VLOOKUP(Target_AM[[#This Row],[NIPNAS]],Target_CC[],COLUMN(AM$2)+9,0)</f>
        <v>29902243.217626702</v>
      </c>
      <c r="BB224" s="22">
        <f>Target_AM[[#This Row],[PROPORSI]]*VLOOKUP(Target_AM[[#This Row],[NIPNAS]],Target_CC[],COLUMN(AN$2)+9,0)</f>
        <v>0</v>
      </c>
      <c r="BC224" s="22">
        <f>Target_AM[[#This Row],[PROPORSI]]*VLOOKUP(Target_AM[[#This Row],[NIPNAS]],Target_CC[],COLUMN(AO$2)+9,0)</f>
        <v>0</v>
      </c>
      <c r="BD224" s="22">
        <f>Target_AM[[#This Row],[PROPORSI]]*VLOOKUP(Target_AM[[#This Row],[NIPNAS]],Target_CC[],COLUMN(AP$2)+9,0)</f>
        <v>0</v>
      </c>
      <c r="BE224" s="22">
        <f>Target_AM[[#This Row],[PROPORSI]]*VLOOKUP(Target_AM[[#This Row],[NIPNAS]],Target_CC[],COLUMN(AQ$2)+9,0)</f>
        <v>0</v>
      </c>
      <c r="BF224" s="22">
        <f>Target_AM[[#This Row],[PROPORSI]]*VLOOKUP(Target_AM[[#This Row],[NIPNAS]],Target_CC[],COLUMN(AR$2)+9,0)</f>
        <v>0</v>
      </c>
      <c r="BG224" s="22">
        <f>Target_AM[[#This Row],[PROPORSI]]*VLOOKUP(Target_AM[[#This Row],[NIPNAS]],Target_CC[],COLUMN(AS$2)+9,0)</f>
        <v>0</v>
      </c>
      <c r="BH224" s="22">
        <f>Target_AM[[#This Row],[PROPORSI]]*VLOOKUP(Target_AM[[#This Row],[NIPNAS]],Target_CC[],COLUMN(AT$2)+9,0)</f>
        <v>0</v>
      </c>
      <c r="BI224" s="22">
        <f>Target_AM[[#This Row],[PROPORSI]]*VLOOKUP(Target_AM[[#This Row],[NIPNAS]],Target_CC[],COLUMN(AU$2)+9,0)</f>
        <v>0</v>
      </c>
      <c r="BJ224" s="22">
        <f>Target_AM[[#This Row],[PROPORSI]]*VLOOKUP(Target_AM[[#This Row],[NIPNAS]],Target_CC[],COLUMN(AV$2)+9,0)</f>
        <v>0</v>
      </c>
      <c r="BK224" s="22">
        <f>Target_AM[[#This Row],[PROPORSI]]*VLOOKUP(Target_AM[[#This Row],[NIPNAS]],Target_CC[],COLUMN(AW$2)+9,0)</f>
        <v>0</v>
      </c>
      <c r="BL224" s="22">
        <f>Target_AM[[#This Row],[PROPORSI]]*VLOOKUP(Target_AM[[#This Row],[NIPNAS]],Target_CC[],COLUMN(AX$2)+9,0)</f>
        <v>0</v>
      </c>
      <c r="BM224" s="22">
        <f>Target_AM[[#This Row],[PROPORSI]]*VLOOKUP(Target_AM[[#This Row],[NIPNAS]],Target_CC[],COLUMN(AY$2)+9,0)</f>
        <v>0</v>
      </c>
      <c r="BN224" s="22">
        <f>Target_AM[[#This Row],[PROPORSI]]*VLOOKUP(Target_AM[[#This Row],[NIPNAS]],Target_CC[],COLUMN(AZ$2)+9,0)</f>
        <v>0</v>
      </c>
      <c r="BO224" s="22">
        <f>Target_AM[[#This Row],[PROPORSI]]*VLOOKUP(Target_AM[[#This Row],[NIPNAS]],Target_CC[],COLUMN(BA$2)+9,0)</f>
        <v>479000</v>
      </c>
      <c r="BP224" s="22">
        <f>Target_AM[[#This Row],[PROPORSI]]*VLOOKUP(Target_AM[[#This Row],[NIPNAS]],Target_CC[],COLUMN(BB$2)+9,0)</f>
        <v>479000</v>
      </c>
      <c r="BQ224" s="22">
        <f>Target_AM[[#This Row],[PROPORSI]]*VLOOKUP(Target_AM[[#This Row],[NIPNAS]],Target_CC[],COLUMN(BC$2)+9,0)</f>
        <v>479000</v>
      </c>
      <c r="BR224" s="22">
        <f>Target_AM[[#This Row],[PROPORSI]]*VLOOKUP(Target_AM[[#This Row],[NIPNAS]],Target_CC[],COLUMN(BD$2)+9,0)</f>
        <v>527100</v>
      </c>
      <c r="BS224" s="22">
        <f>Target_AM[[#This Row],[PROPORSI]]*VLOOKUP(Target_AM[[#This Row],[NIPNAS]],Target_CC[],COLUMN(BE$2)+9,0)</f>
        <v>527100</v>
      </c>
      <c r="BT224" s="22">
        <f>Target_AM[[#This Row],[PROPORSI]]*VLOOKUP(Target_AM[[#This Row],[NIPNAS]],Target_CC[],COLUMN(BF$2)+9,0)</f>
        <v>527100</v>
      </c>
      <c r="BU224" s="22">
        <f>Target_AM[[#This Row],[PROPORSI]]*VLOOKUP(Target_AM[[#This Row],[NIPNAS]],Target_CC[],COLUMN(BG$2)+9,0)</f>
        <v>527100</v>
      </c>
      <c r="BV224" s="22">
        <f>Target_AM[[#This Row],[PROPORSI]]*VLOOKUP(Target_AM[[#This Row],[NIPNAS]],Target_CC[],COLUMN(BH$2)+9,0)</f>
        <v>527100</v>
      </c>
      <c r="BW224" s="22">
        <f>Target_AM[[#This Row],[PROPORSI]]*VLOOKUP(Target_AM[[#This Row],[NIPNAS]],Target_CC[],COLUMN(BI$2)+9,0)</f>
        <v>527100</v>
      </c>
      <c r="BX224" s="22">
        <f>Target_AM[[#This Row],[PROPORSI]]*VLOOKUP(Target_AM[[#This Row],[NIPNAS]],Target_CC[],COLUMN(BJ$2)+9,0)</f>
        <v>527100</v>
      </c>
      <c r="BY224" s="22">
        <f>Target_AM[[#This Row],[PROPORSI]]*VLOOKUP(Target_AM[[#This Row],[NIPNAS]],Target_CC[],COLUMN(BK$2)+9,0)</f>
        <v>527100</v>
      </c>
      <c r="BZ224" s="22">
        <f>Target_AM[[#This Row],[PROPORSI]]*VLOOKUP(Target_AM[[#This Row],[NIPNAS]],Target_CC[],COLUMN(BL$2)+9,0)</f>
        <v>527100</v>
      </c>
      <c r="CA224" s="22">
        <f>Target_AM[[#This Row],[PROPORSI]]*VLOOKUP(Target_AM[[#This Row],[NIPNAS]],Target_CC[],COLUMN(BM$2)+9,0)</f>
        <v>6180900</v>
      </c>
      <c r="CB224" s="22">
        <f>Target_AM[[#This Row],[PROPORSI]]*VLOOKUP(Target_AM[[#This Row],[NIPNAS]],Target_CC[],COLUMN(BN$2)+9,0)</f>
        <v>0</v>
      </c>
      <c r="CC224" s="22">
        <f>Target_AM[[#This Row],[PROPORSI]]*VLOOKUP(Target_AM[[#This Row],[NIPNAS]],Target_CC[],COLUMN(BO$2)+9,0)</f>
        <v>0</v>
      </c>
      <c r="CD224" s="22">
        <f>Target_AM[[#This Row],[PROPORSI]]*VLOOKUP(Target_AM[[#This Row],[NIPNAS]],Target_CC[],COLUMN(BP$2)+9,0)</f>
        <v>0</v>
      </c>
      <c r="CE224" s="22">
        <f>Target_AM[[#This Row],[PROPORSI]]*VLOOKUP(Target_AM[[#This Row],[NIPNAS]],Target_CC[],COLUMN(BQ$2)+9,0)</f>
        <v>0</v>
      </c>
      <c r="CF224" s="22">
        <f>Target_AM[[#This Row],[PROPORSI]]*VLOOKUP(Target_AM[[#This Row],[NIPNAS]],Target_CC[],COLUMN(BR$2)+9,0)</f>
        <v>0</v>
      </c>
      <c r="CG224" s="22">
        <f>Target_AM[[#This Row],[PROPORSI]]*VLOOKUP(Target_AM[[#This Row],[NIPNAS]],Target_CC[],COLUMN(BS$2)+9,0)</f>
        <v>0</v>
      </c>
      <c r="CH224" s="22">
        <f>Target_AM[[#This Row],[PROPORSI]]*VLOOKUP(Target_AM[[#This Row],[NIPNAS]],Target_CC[],COLUMN(BT$2)+9,0)</f>
        <v>0</v>
      </c>
      <c r="CI224" s="22">
        <f>Target_AM[[#This Row],[PROPORSI]]*VLOOKUP(Target_AM[[#This Row],[NIPNAS]],Target_CC[],COLUMN(BU$2)+9,0)</f>
        <v>0</v>
      </c>
      <c r="CJ224" s="22">
        <f>Target_AM[[#This Row],[PROPORSI]]*VLOOKUP(Target_AM[[#This Row],[NIPNAS]],Target_CC[],COLUMN(BV$2)+9,0)</f>
        <v>0</v>
      </c>
      <c r="CK224" s="22">
        <f>Target_AM[[#This Row],[PROPORSI]]*VLOOKUP(Target_AM[[#This Row],[NIPNAS]],Target_CC[],COLUMN(BW$2)+9,0)</f>
        <v>0</v>
      </c>
      <c r="CL224" s="22">
        <f>Target_AM[[#This Row],[PROPORSI]]*VLOOKUP(Target_AM[[#This Row],[NIPNAS]],Target_CC[],COLUMN(BX$2)+9,0)</f>
        <v>0</v>
      </c>
      <c r="CM224" s="22">
        <f>Target_AM[[#This Row],[PROPORSI]]*VLOOKUP(Target_AM[[#This Row],[NIPNAS]],Target_CC[],COLUMN(BY$2)+9,0)</f>
        <v>0</v>
      </c>
      <c r="CN224" s="22">
        <f>Target_AM[[#This Row],[PROPORSI]]*VLOOKUP(Target_AM[[#This Row],[NIPNAS]],Target_CC[],COLUMN(BZ$2)+9,0)</f>
        <v>0</v>
      </c>
      <c r="CO224" s="22">
        <f>Target_AM[[#This Row],[PROPORSI]]*VLOOKUP(Target_AM[[#This Row],[NIPNAS]],Target_CC[],COLUMN(CA$2)+9,0)</f>
        <v>527100</v>
      </c>
      <c r="CP224" s="22">
        <f>Target_AM[[#This Row],[PROPORSI]]*VLOOKUP(Target_AM[[#This Row],[NIPNAS]],Target_CC[],COLUMN(CB$2)+9,0)</f>
        <v>527100</v>
      </c>
      <c r="CQ224" s="22">
        <f>Target_AM[[#This Row],[PROPORSI]]*VLOOKUP(Target_AM[[#This Row],[NIPNAS]],Target_CC[],COLUMN(CC$2)+9,0)</f>
        <v>527100</v>
      </c>
      <c r="CR224" s="22">
        <f>Target_AM[[#This Row],[PROPORSI]]*VLOOKUP(Target_AM[[#This Row],[NIPNAS]],Target_CC[],COLUMN(CD$2)+9,0)</f>
        <v>527100</v>
      </c>
      <c r="CS224" s="22">
        <f>Target_AM[[#This Row],[PROPORSI]]*VLOOKUP(Target_AM[[#This Row],[NIPNAS]],Target_CC[],COLUMN(CE$2)+9,0)</f>
        <v>527100</v>
      </c>
      <c r="CT224" s="22">
        <f>Target_AM[[#This Row],[PROPORSI]]*VLOOKUP(Target_AM[[#This Row],[NIPNAS]],Target_CC[],COLUMN(CF$2)+9,0)</f>
        <v>527100</v>
      </c>
      <c r="CU224" s="22">
        <f>Target_AM[[#This Row],[PROPORSI]]*VLOOKUP(Target_AM[[#This Row],[NIPNAS]],Target_CC[],COLUMN(CG$2)+9,0)</f>
        <v>527100</v>
      </c>
      <c r="CV224" s="22">
        <f>Target_AM[[#This Row],[PROPORSI]]*VLOOKUP(Target_AM[[#This Row],[NIPNAS]],Target_CC[],COLUMN(CH$2)+9,0)</f>
        <v>527100</v>
      </c>
      <c r="CW224" s="22">
        <f>Target_AM[[#This Row],[PROPORSI]]*VLOOKUP(Target_AM[[#This Row],[NIPNAS]],Target_CC[],COLUMN(CI$2)+9,0)</f>
        <v>527100</v>
      </c>
      <c r="CX224" s="22">
        <f>Target_AM[[#This Row],[PROPORSI]]*VLOOKUP(Target_AM[[#This Row],[NIPNAS]],Target_CC[],COLUMN(CJ$2)+9,0)</f>
        <v>527100</v>
      </c>
      <c r="CY224" s="22">
        <f>Target_AM[[#This Row],[PROPORSI]]*VLOOKUP(Target_AM[[#This Row],[NIPNAS]],Target_CC[],COLUMN(CK$2)+9,0)</f>
        <v>527100</v>
      </c>
      <c r="CZ224" s="22">
        <f>Target_AM[[#This Row],[PROPORSI]]*VLOOKUP(Target_AM[[#This Row],[NIPNAS]],Target_CC[],COLUMN(CL$2)+9,0)</f>
        <v>527100</v>
      </c>
      <c r="DA224" s="22">
        <f>Target_AM[[#This Row],[PROPORSI]]*VLOOKUP(Target_AM[[#This Row],[NIPNAS]],Target_CC[],COLUMN(CM$2)+9,0)</f>
        <v>6325200</v>
      </c>
      <c r="DB224" s="22">
        <f>Target_AM[[#This Row],[PROPORSI]]*VLOOKUP(Target_AM[[#This Row],[NIPNAS]],Target_CC[],COLUMN(CN$2)+9,0)</f>
        <v>0</v>
      </c>
      <c r="DC224" s="22">
        <f>Target_AM[[#This Row],[PROPORSI]]*VLOOKUP(Target_AM[[#This Row],[NIPNAS]],Target_CC[],COLUMN(CO$2)+9,0)</f>
        <v>0</v>
      </c>
      <c r="DD224" s="22">
        <f>Target_AM[[#This Row],[PROPORSI]]*VLOOKUP(Target_AM[[#This Row],[NIPNAS]],Target_CC[],COLUMN(CP$2)+9,0)</f>
        <v>0</v>
      </c>
      <c r="DE224" s="22">
        <f>Target_AM[[#This Row],[PROPORSI]]*VLOOKUP(Target_AM[[#This Row],[NIPNAS]],Target_CC[],COLUMN(CQ$2)+9,0)</f>
        <v>0</v>
      </c>
      <c r="DF224" s="22">
        <f>Target_AM[[#This Row],[PROPORSI]]*VLOOKUP(Target_AM[[#This Row],[NIPNAS]],Target_CC[],COLUMN(CR$2)+9,0)</f>
        <v>0</v>
      </c>
      <c r="DG224" s="22">
        <f>Target_AM[[#This Row],[PROPORSI]]*VLOOKUP(Target_AM[[#This Row],[NIPNAS]],Target_CC[],COLUMN(CS$2)+9,0)</f>
        <v>0</v>
      </c>
      <c r="DH224" s="22">
        <f>Target_AM[[#This Row],[PROPORSI]]*VLOOKUP(Target_AM[[#This Row],[NIPNAS]],Target_CC[],COLUMN(CT$2)+9,0)</f>
        <v>0</v>
      </c>
      <c r="DI224" s="22">
        <f>Target_AM[[#This Row],[PROPORSI]]*VLOOKUP(Target_AM[[#This Row],[NIPNAS]],Target_CC[],COLUMN(CU$2)+9,0)</f>
        <v>0</v>
      </c>
      <c r="DJ224" s="22">
        <f>Target_AM[[#This Row],[PROPORSI]]*VLOOKUP(Target_AM[[#This Row],[NIPNAS]],Target_CC[],COLUMN(CV$2)+9,0)</f>
        <v>0</v>
      </c>
      <c r="DK224" s="22">
        <f>Target_AM[[#This Row],[PROPORSI]]*VLOOKUP(Target_AM[[#This Row],[NIPNAS]],Target_CC[],COLUMN(CW$2)+9,0)</f>
        <v>0</v>
      </c>
      <c r="DL224" s="22">
        <f>Target_AM[[#This Row],[PROPORSI]]*VLOOKUP(Target_AM[[#This Row],[NIPNAS]],Target_CC[],COLUMN(CX$2)+9,0)</f>
        <v>0</v>
      </c>
      <c r="DM224" s="22">
        <f>Target_AM[[#This Row],[PROPORSI]]*VLOOKUP(Target_AM[[#This Row],[NIPNAS]],Target_CC[],COLUMN(CY$2)+9,0)</f>
        <v>0</v>
      </c>
      <c r="DN224" s="22">
        <f>Target_AM[[#This Row],[PROPORSI]]*VLOOKUP(Target_AM[[#This Row],[NIPNAS]],Target_CC[],COLUMN(CZ$2)+9,0)</f>
        <v>0</v>
      </c>
      <c r="DO224" s="22">
        <f>Target_AM[[#This Row],[PROPORSI]]*VLOOKUP(Target_AM[[#This Row],[NIPNAS]],Target_CC[],COLUMN(DA$2)+9,0)</f>
        <v>0</v>
      </c>
      <c r="DP224" s="22">
        <f>Target_AM[[#This Row],[PROPORSI]]*VLOOKUP(Target_AM[[#This Row],[NIPNAS]],Target_CC[],COLUMN(DB$2)+9,0)</f>
        <v>0</v>
      </c>
      <c r="DQ224" s="22">
        <f>Target_AM[[#This Row],[PROPORSI]]*VLOOKUP(Target_AM[[#This Row],[NIPNAS]],Target_CC[],COLUMN(DC$2)+9,0)</f>
        <v>0</v>
      </c>
      <c r="DR224" s="22">
        <f>Target_AM[[#This Row],[PROPORSI]]*VLOOKUP(Target_AM[[#This Row],[NIPNAS]],Target_CC[],COLUMN(DD$2)+9,0)</f>
        <v>0</v>
      </c>
      <c r="DS224" s="22">
        <f>Target_AM[[#This Row],[PROPORSI]]*VLOOKUP(Target_AM[[#This Row],[NIPNAS]],Target_CC[],COLUMN(DE$2)+9,0)</f>
        <v>0</v>
      </c>
      <c r="DT224" s="22">
        <f>Target_AM[[#This Row],[PROPORSI]]*VLOOKUP(Target_AM[[#This Row],[NIPNAS]],Target_CC[],COLUMN(DF$2)+9,0)</f>
        <v>0</v>
      </c>
      <c r="DU224" s="22">
        <f>Target_AM[[#This Row],[PROPORSI]]*VLOOKUP(Target_AM[[#This Row],[NIPNAS]],Target_CC[],COLUMN(DG$2)+9,0)</f>
        <v>0</v>
      </c>
      <c r="DV224" s="22">
        <f>Target_AM[[#This Row],[PROPORSI]]*VLOOKUP(Target_AM[[#This Row],[NIPNAS]],Target_CC[],COLUMN(DH$2)+9,0)</f>
        <v>0</v>
      </c>
      <c r="DW224" s="22">
        <f>Target_AM[[#This Row],[PROPORSI]]*VLOOKUP(Target_AM[[#This Row],[NIPNAS]],Target_CC[],COLUMN(DI$2)+9,0)</f>
        <v>0</v>
      </c>
      <c r="DX224" s="22">
        <f>Target_AM[[#This Row],[PROPORSI]]*VLOOKUP(Target_AM[[#This Row],[NIPNAS]],Target_CC[],COLUMN(DJ$2)+9,0)</f>
        <v>0</v>
      </c>
      <c r="DY224" s="22">
        <f>Target_AM[[#This Row],[PROPORSI]]*VLOOKUP(Target_AM[[#This Row],[NIPNAS]],Target_CC[],COLUMN(DK$2)+9,0)</f>
        <v>0</v>
      </c>
      <c r="DZ224" s="22">
        <f>Target_AM[[#This Row],[PROPORSI]]*VLOOKUP(Target_AM[[#This Row],[NIPNAS]],Target_CC[],COLUMN(DL$2)+9,0)</f>
        <v>0</v>
      </c>
      <c r="EA224" s="22">
        <f>Target_AM[[#This Row],[PROPORSI]]*VLOOKUP(Target_AM[[#This Row],[NIPNAS]],Target_CC[],COLUMN(DM$2)+9,0)</f>
        <v>0</v>
      </c>
    </row>
    <row r="225" spans="2:131" x14ac:dyDescent="0.3">
      <c r="B225">
        <v>403613</v>
      </c>
      <c r="C225" t="s">
        <v>1003</v>
      </c>
      <c r="D225">
        <v>1</v>
      </c>
      <c r="E225" s="8">
        <v>45658</v>
      </c>
      <c r="F225">
        <v>19082139</v>
      </c>
      <c r="G225" t="s">
        <v>521</v>
      </c>
      <c r="J225" t="s">
        <v>296</v>
      </c>
      <c r="K225" t="s">
        <v>25</v>
      </c>
      <c r="L225" t="s">
        <v>159</v>
      </c>
      <c r="M225" t="s">
        <v>29</v>
      </c>
      <c r="N225" s="23">
        <f>Target_AM[[#This Row],[PROPORSI]]*VLOOKUP(Target_AM[[#This Row],[NIPNAS]],Target_CC[],9,0)</f>
        <v>6421251.7314517042</v>
      </c>
      <c r="O225" s="22">
        <f>Target_AM[[#This Row],[PROPORSI]]*VLOOKUP(Target_AM[[#This Row],[NIPNAS]],Target_CC[],COLUMN(A$2)+9,0)</f>
        <v>527495.9</v>
      </c>
      <c r="P225" s="22">
        <f>Target_AM[[#This Row],[PROPORSI]]*VLOOKUP(Target_AM[[#This Row],[NIPNAS]],Target_CC[],COLUMN(B$2)+9,0)</f>
        <v>507131.10499999998</v>
      </c>
      <c r="Q225" s="22">
        <f>Target_AM[[#This Row],[PROPORSI]]*VLOOKUP(Target_AM[[#This Row],[NIPNAS]],Target_CC[],COLUMN(C$2)+9,0)</f>
        <v>511039.5</v>
      </c>
      <c r="R225" s="22">
        <f>Target_AM[[#This Row],[PROPORSI]]*VLOOKUP(Target_AM[[#This Row],[NIPNAS]],Target_CC[],COLUMN(D$2)+9,0)</f>
        <v>507131.10499999998</v>
      </c>
      <c r="S225" s="22">
        <f>Target_AM[[#This Row],[PROPORSI]]*VLOOKUP(Target_AM[[#This Row],[NIPNAS]],Target_CC[],COLUMN(E$2)+9,0)</f>
        <v>495405.92</v>
      </c>
      <c r="T225" s="22">
        <f>Target_AM[[#This Row],[PROPORSI]]*VLOOKUP(Target_AM[[#This Row],[NIPNAS]],Target_CC[],COLUMN(F$2)+9,0)</f>
        <v>483680.73499999999</v>
      </c>
      <c r="U225" s="22">
        <f>Target_AM[[#This Row],[PROPORSI]]*VLOOKUP(Target_AM[[#This Row],[NIPNAS]],Target_CC[],COLUMN(G$2)+9,0)</f>
        <v>503222.71</v>
      </c>
      <c r="V225" s="22">
        <f>Target_AM[[#This Row],[PROPORSI]]*VLOOKUP(Target_AM[[#This Row],[NIPNAS]],Target_CC[],COLUMN(H$2)+9,0)</f>
        <v>518856.29</v>
      </c>
      <c r="W225" s="22">
        <f>Target_AM[[#This Row],[PROPORSI]]*VLOOKUP(Target_AM[[#This Row],[NIPNAS]],Target_CC[],COLUMN(I$2)+9,0)</f>
        <v>514947.89499999996</v>
      </c>
      <c r="X225" s="22">
        <f>Target_AM[[#This Row],[PROPORSI]]*VLOOKUP(Target_AM[[#This Row],[NIPNAS]],Target_CC[],COLUMN(J$2)+9,0)</f>
        <v>514947.89499999996</v>
      </c>
      <c r="Y225" s="22">
        <f>Target_AM[[#This Row],[PROPORSI]]*VLOOKUP(Target_AM[[#This Row],[NIPNAS]],Target_CC[],COLUMN(K$2)+9,0)</f>
        <v>518856.29</v>
      </c>
      <c r="Z225" s="22">
        <f>Target_AM[[#This Row],[PROPORSI]]*VLOOKUP(Target_AM[[#This Row],[NIPNAS]],Target_CC[],COLUMN(L$2)+9,0)</f>
        <v>511039.5</v>
      </c>
      <c r="AA225" s="22">
        <f>Target_AM[[#This Row],[PROPORSI]]*VLOOKUP(Target_AM[[#This Row],[NIPNAS]],Target_CC[],COLUMN(M$2)+9,0)</f>
        <v>6113754.8449999988</v>
      </c>
      <c r="AB225" s="22">
        <f>Target_AM[[#This Row],[PROPORSI]]*VLOOKUP(Target_AM[[#This Row],[NIPNAS]],Target_CC[],COLUMN(N$2)+9,0)</f>
        <v>0</v>
      </c>
      <c r="AC225" s="22">
        <f>Target_AM[[#This Row],[PROPORSI]]*VLOOKUP(Target_AM[[#This Row],[NIPNAS]],Target_CC[],COLUMN(O$2)+9,0)</f>
        <v>690859.22431823774</v>
      </c>
      <c r="AD225" s="22">
        <f>Target_AM[[#This Row],[PROPORSI]]*VLOOKUP(Target_AM[[#This Row],[NIPNAS]],Target_CC[],COLUMN(P$2)+9,0)</f>
        <v>683729.23020126333</v>
      </c>
      <c r="AE225" s="22">
        <f>Target_AM[[#This Row],[PROPORSI]]*VLOOKUP(Target_AM[[#This Row],[NIPNAS]],Target_CC[],COLUMN(Q$2)+9,0)</f>
        <v>537486.86343142285</v>
      </c>
      <c r="AF225" s="22">
        <f>Target_AM[[#This Row],[PROPORSI]]*VLOOKUP(Target_AM[[#This Row],[NIPNAS]],Target_CC[],COLUMN(R$2)+9,0)</f>
        <v>586231.66372162709</v>
      </c>
      <c r="AG225" s="22">
        <f>Target_AM[[#This Row],[PROPORSI]]*VLOOKUP(Target_AM[[#This Row],[NIPNAS]],Target_CC[],COLUMN(S$2)+9,0)</f>
        <v>571553.53985494352</v>
      </c>
      <c r="AH225" s="22">
        <f>Target_AM[[#This Row],[PROPORSI]]*VLOOKUP(Target_AM[[#This Row],[NIPNAS]],Target_CC[],COLUMN(T$2)+9,0)</f>
        <v>710365.72728492401</v>
      </c>
      <c r="AI225" s="22">
        <f>Target_AM[[#This Row],[PROPORSI]]*VLOOKUP(Target_AM[[#This Row],[NIPNAS]],Target_CC[],COLUMN(U$2)+9,0)</f>
        <v>598269.13892134407</v>
      </c>
      <c r="AJ225" s="22">
        <f>Target_AM[[#This Row],[PROPORSI]]*VLOOKUP(Target_AM[[#This Row],[NIPNAS]],Target_CC[],COLUMN(V$2)+9,0)</f>
        <v>715610.41381648171</v>
      </c>
      <c r="AK225" s="22">
        <f>Target_AM[[#This Row],[PROPORSI]]*VLOOKUP(Target_AM[[#This Row],[NIPNAS]],Target_CC[],COLUMN(W$2)+9,0)</f>
        <v>720720.50871695695</v>
      </c>
      <c r="AL225" s="22">
        <f>Target_AM[[#This Row],[PROPORSI]]*VLOOKUP(Target_AM[[#This Row],[NIPNAS]],Target_CC[],COLUMN(X$2)+9,0)</f>
        <v>611960.29877694696</v>
      </c>
      <c r="AM225" s="22">
        <f>Target_AM[[#This Row],[PROPORSI]]*VLOOKUP(Target_AM[[#This Row],[NIPNAS]],Target_CC[],COLUMN(Y$2)+9,0)</f>
        <v>623089.45347582689</v>
      </c>
      <c r="AN225" s="22">
        <f>Target_AM[[#This Row],[PROPORSI]]*VLOOKUP(Target_AM[[#This Row],[NIPNAS]],Target_CC[],COLUMN(Z$2)+9,0)</f>
        <v>7049876.062519975</v>
      </c>
      <c r="AO225" s="22">
        <f>Target_AM[[#This Row],[PROPORSI]]*VLOOKUP(Target_AM[[#This Row],[NIPNAS]],Target_CC[],COLUMN(AA$2)+9,0)</f>
        <v>527495.9</v>
      </c>
      <c r="AP225" s="22">
        <f>Target_AM[[#This Row],[PROPORSI]]*VLOOKUP(Target_AM[[#This Row],[NIPNAS]],Target_CC[],COLUMN(AB$2)+9,0)</f>
        <v>1197990.3293182377</v>
      </c>
      <c r="AQ225" s="22">
        <f>Target_AM[[#This Row],[PROPORSI]]*VLOOKUP(Target_AM[[#This Row],[NIPNAS]],Target_CC[],COLUMN(AC$2)+9,0)</f>
        <v>1194768.7302012634</v>
      </c>
      <c r="AR225" s="22">
        <f>Target_AM[[#This Row],[PROPORSI]]*VLOOKUP(Target_AM[[#This Row],[NIPNAS]],Target_CC[],COLUMN(AD$2)+9,0)</f>
        <v>1044617.9684314228</v>
      </c>
      <c r="AS225" s="22">
        <f>Target_AM[[#This Row],[PROPORSI]]*VLOOKUP(Target_AM[[#This Row],[NIPNAS]],Target_CC[],COLUMN(AE$2)+9,0)</f>
        <v>1081637.583721627</v>
      </c>
      <c r="AT225" s="22">
        <f>Target_AM[[#This Row],[PROPORSI]]*VLOOKUP(Target_AM[[#This Row],[NIPNAS]],Target_CC[],COLUMN(AF$2)+9,0)</f>
        <v>1055234.2748549436</v>
      </c>
      <c r="AU225" s="22">
        <f>Target_AM[[#This Row],[PROPORSI]]*VLOOKUP(Target_AM[[#This Row],[NIPNAS]],Target_CC[],COLUMN(AG$2)+9,0)</f>
        <v>1213588.4372849241</v>
      </c>
      <c r="AV225" s="22">
        <f>Target_AM[[#This Row],[PROPORSI]]*VLOOKUP(Target_AM[[#This Row],[NIPNAS]],Target_CC[],COLUMN(AH$2)+9,0)</f>
        <v>1117125.428921344</v>
      </c>
      <c r="AW225" s="22">
        <f>Target_AM[[#This Row],[PROPORSI]]*VLOOKUP(Target_AM[[#This Row],[NIPNAS]],Target_CC[],COLUMN(AI$2)+9,0)</f>
        <v>1230558.3088164816</v>
      </c>
      <c r="AX225" s="22">
        <f>Target_AM[[#This Row],[PROPORSI]]*VLOOKUP(Target_AM[[#This Row],[NIPNAS]],Target_CC[],COLUMN(AJ$2)+9,0)</f>
        <v>1235668.403716957</v>
      </c>
      <c r="AY225" s="22">
        <f>Target_AM[[#This Row],[PROPORSI]]*VLOOKUP(Target_AM[[#This Row],[NIPNAS]],Target_CC[],COLUMN(AK$2)+9,0)</f>
        <v>1130816.588776947</v>
      </c>
      <c r="AZ225" s="22">
        <f>Target_AM[[#This Row],[PROPORSI]]*VLOOKUP(Target_AM[[#This Row],[NIPNAS]],Target_CC[],COLUMN(AL$2)+9,0)</f>
        <v>1134128.9534758269</v>
      </c>
      <c r="BA225" s="22">
        <f>Target_AM[[#This Row],[PROPORSI]]*VLOOKUP(Target_AM[[#This Row],[NIPNAS]],Target_CC[],COLUMN(AM$2)+9,0)</f>
        <v>13163630.907519976</v>
      </c>
      <c r="BB225" s="22">
        <f>Target_AM[[#This Row],[PROPORSI]]*VLOOKUP(Target_AM[[#This Row],[NIPNAS]],Target_CC[],COLUMN(AN$2)+9,0)</f>
        <v>0</v>
      </c>
      <c r="BC225" s="22">
        <f>Target_AM[[#This Row],[PROPORSI]]*VLOOKUP(Target_AM[[#This Row],[NIPNAS]],Target_CC[],COLUMN(AO$2)+9,0)</f>
        <v>0</v>
      </c>
      <c r="BD225" s="22">
        <f>Target_AM[[#This Row],[PROPORSI]]*VLOOKUP(Target_AM[[#This Row],[NIPNAS]],Target_CC[],COLUMN(AP$2)+9,0)</f>
        <v>0</v>
      </c>
      <c r="BE225" s="22">
        <f>Target_AM[[#This Row],[PROPORSI]]*VLOOKUP(Target_AM[[#This Row],[NIPNAS]],Target_CC[],COLUMN(AQ$2)+9,0)</f>
        <v>0</v>
      </c>
      <c r="BF225" s="22">
        <f>Target_AM[[#This Row],[PROPORSI]]*VLOOKUP(Target_AM[[#This Row],[NIPNAS]],Target_CC[],COLUMN(AR$2)+9,0)</f>
        <v>0</v>
      </c>
      <c r="BG225" s="22">
        <f>Target_AM[[#This Row],[PROPORSI]]*VLOOKUP(Target_AM[[#This Row],[NIPNAS]],Target_CC[],COLUMN(AS$2)+9,0)</f>
        <v>0</v>
      </c>
      <c r="BH225" s="22">
        <f>Target_AM[[#This Row],[PROPORSI]]*VLOOKUP(Target_AM[[#This Row],[NIPNAS]],Target_CC[],COLUMN(AT$2)+9,0)</f>
        <v>0</v>
      </c>
      <c r="BI225" s="22">
        <f>Target_AM[[#This Row],[PROPORSI]]*VLOOKUP(Target_AM[[#This Row],[NIPNAS]],Target_CC[],COLUMN(AU$2)+9,0)</f>
        <v>0</v>
      </c>
      <c r="BJ225" s="22">
        <f>Target_AM[[#This Row],[PROPORSI]]*VLOOKUP(Target_AM[[#This Row],[NIPNAS]],Target_CC[],COLUMN(AV$2)+9,0)</f>
        <v>0</v>
      </c>
      <c r="BK225" s="22">
        <f>Target_AM[[#This Row],[PROPORSI]]*VLOOKUP(Target_AM[[#This Row],[NIPNAS]],Target_CC[],COLUMN(AW$2)+9,0)</f>
        <v>0</v>
      </c>
      <c r="BL225" s="22">
        <f>Target_AM[[#This Row],[PROPORSI]]*VLOOKUP(Target_AM[[#This Row],[NIPNAS]],Target_CC[],COLUMN(AX$2)+9,0)</f>
        <v>0</v>
      </c>
      <c r="BM225" s="22">
        <f>Target_AM[[#This Row],[PROPORSI]]*VLOOKUP(Target_AM[[#This Row],[NIPNAS]],Target_CC[],COLUMN(AY$2)+9,0)</f>
        <v>0</v>
      </c>
      <c r="BN225" s="22">
        <f>Target_AM[[#This Row],[PROPORSI]]*VLOOKUP(Target_AM[[#This Row],[NIPNAS]],Target_CC[],COLUMN(AZ$2)+9,0)</f>
        <v>0</v>
      </c>
      <c r="BO225" s="22">
        <f>Target_AM[[#This Row],[PROPORSI]]*VLOOKUP(Target_AM[[#This Row],[NIPNAS]],Target_CC[],COLUMN(BA$2)+9,0)</f>
        <v>503228</v>
      </c>
      <c r="BP225" s="22">
        <f>Target_AM[[#This Row],[PROPORSI]]*VLOOKUP(Target_AM[[#This Row],[NIPNAS]],Target_CC[],COLUMN(BB$2)+9,0)</f>
        <v>462109</v>
      </c>
      <c r="BQ225" s="22">
        <f>Target_AM[[#This Row],[PROPORSI]]*VLOOKUP(Target_AM[[#This Row],[NIPNAS]],Target_CC[],COLUMN(BC$2)+9,0)</f>
        <v>499383</v>
      </c>
      <c r="BR225" s="22">
        <f>Target_AM[[#This Row],[PROPORSI]]*VLOOKUP(Target_AM[[#This Row],[NIPNAS]],Target_CC[],COLUMN(BD$2)+9,0)</f>
        <v>459700</v>
      </c>
      <c r="BS225" s="22">
        <f>Target_AM[[#This Row],[PROPORSI]]*VLOOKUP(Target_AM[[#This Row],[NIPNAS]],Target_CC[],COLUMN(BE$2)+9,0)</f>
        <v>459700</v>
      </c>
      <c r="BT225" s="22">
        <f>Target_AM[[#This Row],[PROPORSI]]*VLOOKUP(Target_AM[[#This Row],[NIPNAS]],Target_CC[],COLUMN(BF$2)+9,0)</f>
        <v>459700</v>
      </c>
      <c r="BU225" s="22">
        <f>Target_AM[[#This Row],[PROPORSI]]*VLOOKUP(Target_AM[[#This Row],[NIPNAS]],Target_CC[],COLUMN(BG$2)+9,0)</f>
        <v>459700</v>
      </c>
      <c r="BV225" s="22">
        <f>Target_AM[[#This Row],[PROPORSI]]*VLOOKUP(Target_AM[[#This Row],[NIPNAS]],Target_CC[],COLUMN(BH$2)+9,0)</f>
        <v>459700</v>
      </c>
      <c r="BW225" s="22">
        <f>Target_AM[[#This Row],[PROPORSI]]*VLOOKUP(Target_AM[[#This Row],[NIPNAS]],Target_CC[],COLUMN(BI$2)+9,0)</f>
        <v>459700</v>
      </c>
      <c r="BX225" s="22">
        <f>Target_AM[[#This Row],[PROPORSI]]*VLOOKUP(Target_AM[[#This Row],[NIPNAS]],Target_CC[],COLUMN(BJ$2)+9,0)</f>
        <v>459700</v>
      </c>
      <c r="BY225" s="22">
        <f>Target_AM[[#This Row],[PROPORSI]]*VLOOKUP(Target_AM[[#This Row],[NIPNAS]],Target_CC[],COLUMN(BK$2)+9,0)</f>
        <v>459700</v>
      </c>
      <c r="BZ225" s="22">
        <f>Target_AM[[#This Row],[PROPORSI]]*VLOOKUP(Target_AM[[#This Row],[NIPNAS]],Target_CC[],COLUMN(BL$2)+9,0)</f>
        <v>459700</v>
      </c>
      <c r="CA225" s="22">
        <f>Target_AM[[#This Row],[PROPORSI]]*VLOOKUP(Target_AM[[#This Row],[NIPNAS]],Target_CC[],COLUMN(BM$2)+9,0)</f>
        <v>5602020</v>
      </c>
      <c r="CB225" s="22">
        <f>Target_AM[[#This Row],[PROPORSI]]*VLOOKUP(Target_AM[[#This Row],[NIPNAS]],Target_CC[],COLUMN(BN$2)+9,0)</f>
        <v>0</v>
      </c>
      <c r="CC225" s="22">
        <f>Target_AM[[#This Row],[PROPORSI]]*VLOOKUP(Target_AM[[#This Row],[NIPNAS]],Target_CC[],COLUMN(BO$2)+9,0)</f>
        <v>0</v>
      </c>
      <c r="CD225" s="22">
        <f>Target_AM[[#This Row],[PROPORSI]]*VLOOKUP(Target_AM[[#This Row],[NIPNAS]],Target_CC[],COLUMN(BP$2)+9,0)</f>
        <v>0</v>
      </c>
      <c r="CE225" s="22">
        <f>Target_AM[[#This Row],[PROPORSI]]*VLOOKUP(Target_AM[[#This Row],[NIPNAS]],Target_CC[],COLUMN(BQ$2)+9,0)</f>
        <v>0</v>
      </c>
      <c r="CF225" s="22">
        <f>Target_AM[[#This Row],[PROPORSI]]*VLOOKUP(Target_AM[[#This Row],[NIPNAS]],Target_CC[],COLUMN(BR$2)+9,0)</f>
        <v>0</v>
      </c>
      <c r="CG225" s="22">
        <f>Target_AM[[#This Row],[PROPORSI]]*VLOOKUP(Target_AM[[#This Row],[NIPNAS]],Target_CC[],COLUMN(BS$2)+9,0)</f>
        <v>0</v>
      </c>
      <c r="CH225" s="22">
        <f>Target_AM[[#This Row],[PROPORSI]]*VLOOKUP(Target_AM[[#This Row],[NIPNAS]],Target_CC[],COLUMN(BT$2)+9,0)</f>
        <v>0</v>
      </c>
      <c r="CI225" s="22">
        <f>Target_AM[[#This Row],[PROPORSI]]*VLOOKUP(Target_AM[[#This Row],[NIPNAS]],Target_CC[],COLUMN(BU$2)+9,0)</f>
        <v>0</v>
      </c>
      <c r="CJ225" s="22">
        <f>Target_AM[[#This Row],[PROPORSI]]*VLOOKUP(Target_AM[[#This Row],[NIPNAS]],Target_CC[],COLUMN(BV$2)+9,0)</f>
        <v>0</v>
      </c>
      <c r="CK225" s="22">
        <f>Target_AM[[#This Row],[PROPORSI]]*VLOOKUP(Target_AM[[#This Row],[NIPNAS]],Target_CC[],COLUMN(BW$2)+9,0)</f>
        <v>0</v>
      </c>
      <c r="CL225" s="22">
        <f>Target_AM[[#This Row],[PROPORSI]]*VLOOKUP(Target_AM[[#This Row],[NIPNAS]],Target_CC[],COLUMN(BX$2)+9,0)</f>
        <v>0</v>
      </c>
      <c r="CM225" s="22">
        <f>Target_AM[[#This Row],[PROPORSI]]*VLOOKUP(Target_AM[[#This Row],[NIPNAS]],Target_CC[],COLUMN(BY$2)+9,0)</f>
        <v>0</v>
      </c>
      <c r="CN225" s="22">
        <f>Target_AM[[#This Row],[PROPORSI]]*VLOOKUP(Target_AM[[#This Row],[NIPNAS]],Target_CC[],COLUMN(BZ$2)+9,0)</f>
        <v>0</v>
      </c>
      <c r="CO225" s="22">
        <f>Target_AM[[#This Row],[PROPORSI]]*VLOOKUP(Target_AM[[#This Row],[NIPNAS]],Target_CC[],COLUMN(CA$2)+9,0)</f>
        <v>462700</v>
      </c>
      <c r="CP225" s="22">
        <f>Target_AM[[#This Row],[PROPORSI]]*VLOOKUP(Target_AM[[#This Row],[NIPNAS]],Target_CC[],COLUMN(CB$2)+9,0)</f>
        <v>459700</v>
      </c>
      <c r="CQ225" s="22">
        <f>Target_AM[[#This Row],[PROPORSI]]*VLOOKUP(Target_AM[[#This Row],[NIPNAS]],Target_CC[],COLUMN(CC$2)+9,0)</f>
        <v>459700</v>
      </c>
      <c r="CR225" s="22">
        <f>Target_AM[[#This Row],[PROPORSI]]*VLOOKUP(Target_AM[[#This Row],[NIPNAS]],Target_CC[],COLUMN(CD$2)+9,0)</f>
        <v>459700</v>
      </c>
      <c r="CS225" s="22">
        <f>Target_AM[[#This Row],[PROPORSI]]*VLOOKUP(Target_AM[[#This Row],[NIPNAS]],Target_CC[],COLUMN(CE$2)+9,0)</f>
        <v>459700</v>
      </c>
      <c r="CT225" s="22">
        <f>Target_AM[[#This Row],[PROPORSI]]*VLOOKUP(Target_AM[[#This Row],[NIPNAS]],Target_CC[],COLUMN(CF$2)+9,0)</f>
        <v>459700</v>
      </c>
      <c r="CU225" s="22">
        <f>Target_AM[[#This Row],[PROPORSI]]*VLOOKUP(Target_AM[[#This Row],[NIPNAS]],Target_CC[],COLUMN(CG$2)+9,0)</f>
        <v>459700</v>
      </c>
      <c r="CV225" s="22">
        <f>Target_AM[[#This Row],[PROPORSI]]*VLOOKUP(Target_AM[[#This Row],[NIPNAS]],Target_CC[],COLUMN(CH$2)+9,0)</f>
        <v>459700</v>
      </c>
      <c r="CW225" s="22">
        <f>Target_AM[[#This Row],[PROPORSI]]*VLOOKUP(Target_AM[[#This Row],[NIPNAS]],Target_CC[],COLUMN(CI$2)+9,0)</f>
        <v>459700</v>
      </c>
      <c r="CX225" s="22">
        <f>Target_AM[[#This Row],[PROPORSI]]*VLOOKUP(Target_AM[[#This Row],[NIPNAS]],Target_CC[],COLUMN(CJ$2)+9,0)</f>
        <v>459700</v>
      </c>
      <c r="CY225" s="22">
        <f>Target_AM[[#This Row],[PROPORSI]]*VLOOKUP(Target_AM[[#This Row],[NIPNAS]],Target_CC[],COLUMN(CK$2)+9,0)</f>
        <v>459700</v>
      </c>
      <c r="CZ225" s="22">
        <f>Target_AM[[#This Row],[PROPORSI]]*VLOOKUP(Target_AM[[#This Row],[NIPNAS]],Target_CC[],COLUMN(CL$2)+9,0)</f>
        <v>459700</v>
      </c>
      <c r="DA225" s="22">
        <f>Target_AM[[#This Row],[PROPORSI]]*VLOOKUP(Target_AM[[#This Row],[NIPNAS]],Target_CC[],COLUMN(CM$2)+9,0)</f>
        <v>5519400</v>
      </c>
      <c r="DB225" s="22">
        <f>Target_AM[[#This Row],[PROPORSI]]*VLOOKUP(Target_AM[[#This Row],[NIPNAS]],Target_CC[],COLUMN(CN$2)+9,0)</f>
        <v>0</v>
      </c>
      <c r="DC225" s="22">
        <f>Target_AM[[#This Row],[PROPORSI]]*VLOOKUP(Target_AM[[#This Row],[NIPNAS]],Target_CC[],COLUMN(CO$2)+9,0)</f>
        <v>0</v>
      </c>
      <c r="DD225" s="22">
        <f>Target_AM[[#This Row],[PROPORSI]]*VLOOKUP(Target_AM[[#This Row],[NIPNAS]],Target_CC[],COLUMN(CP$2)+9,0)</f>
        <v>0</v>
      </c>
      <c r="DE225" s="22">
        <f>Target_AM[[#This Row],[PROPORSI]]*VLOOKUP(Target_AM[[#This Row],[NIPNAS]],Target_CC[],COLUMN(CQ$2)+9,0)</f>
        <v>0</v>
      </c>
      <c r="DF225" s="22">
        <f>Target_AM[[#This Row],[PROPORSI]]*VLOOKUP(Target_AM[[#This Row],[NIPNAS]],Target_CC[],COLUMN(CR$2)+9,0)</f>
        <v>0</v>
      </c>
      <c r="DG225" s="22">
        <f>Target_AM[[#This Row],[PROPORSI]]*VLOOKUP(Target_AM[[#This Row],[NIPNAS]],Target_CC[],COLUMN(CS$2)+9,0)</f>
        <v>0</v>
      </c>
      <c r="DH225" s="22">
        <f>Target_AM[[#This Row],[PROPORSI]]*VLOOKUP(Target_AM[[#This Row],[NIPNAS]],Target_CC[],COLUMN(CT$2)+9,0)</f>
        <v>0</v>
      </c>
      <c r="DI225" s="22">
        <f>Target_AM[[#This Row],[PROPORSI]]*VLOOKUP(Target_AM[[#This Row],[NIPNAS]],Target_CC[],COLUMN(CU$2)+9,0)</f>
        <v>0</v>
      </c>
      <c r="DJ225" s="22">
        <f>Target_AM[[#This Row],[PROPORSI]]*VLOOKUP(Target_AM[[#This Row],[NIPNAS]],Target_CC[],COLUMN(CV$2)+9,0)</f>
        <v>0</v>
      </c>
      <c r="DK225" s="22">
        <f>Target_AM[[#This Row],[PROPORSI]]*VLOOKUP(Target_AM[[#This Row],[NIPNAS]],Target_CC[],COLUMN(CW$2)+9,0)</f>
        <v>0</v>
      </c>
      <c r="DL225" s="22">
        <f>Target_AM[[#This Row],[PROPORSI]]*VLOOKUP(Target_AM[[#This Row],[NIPNAS]],Target_CC[],COLUMN(CX$2)+9,0)</f>
        <v>0</v>
      </c>
      <c r="DM225" s="22">
        <f>Target_AM[[#This Row],[PROPORSI]]*VLOOKUP(Target_AM[[#This Row],[NIPNAS]],Target_CC[],COLUMN(CY$2)+9,0)</f>
        <v>0</v>
      </c>
      <c r="DN225" s="22">
        <f>Target_AM[[#This Row],[PROPORSI]]*VLOOKUP(Target_AM[[#This Row],[NIPNAS]],Target_CC[],COLUMN(CZ$2)+9,0)</f>
        <v>0</v>
      </c>
      <c r="DO225" s="22">
        <f>Target_AM[[#This Row],[PROPORSI]]*VLOOKUP(Target_AM[[#This Row],[NIPNAS]],Target_CC[],COLUMN(DA$2)+9,0)</f>
        <v>0</v>
      </c>
      <c r="DP225" s="22">
        <f>Target_AM[[#This Row],[PROPORSI]]*VLOOKUP(Target_AM[[#This Row],[NIPNAS]],Target_CC[],COLUMN(DB$2)+9,0)</f>
        <v>0</v>
      </c>
      <c r="DQ225" s="22">
        <f>Target_AM[[#This Row],[PROPORSI]]*VLOOKUP(Target_AM[[#This Row],[NIPNAS]],Target_CC[],COLUMN(DC$2)+9,0)</f>
        <v>0</v>
      </c>
      <c r="DR225" s="22">
        <f>Target_AM[[#This Row],[PROPORSI]]*VLOOKUP(Target_AM[[#This Row],[NIPNAS]],Target_CC[],COLUMN(DD$2)+9,0)</f>
        <v>0</v>
      </c>
      <c r="DS225" s="22">
        <f>Target_AM[[#This Row],[PROPORSI]]*VLOOKUP(Target_AM[[#This Row],[NIPNAS]],Target_CC[],COLUMN(DE$2)+9,0)</f>
        <v>0</v>
      </c>
      <c r="DT225" s="22">
        <f>Target_AM[[#This Row],[PROPORSI]]*VLOOKUP(Target_AM[[#This Row],[NIPNAS]],Target_CC[],COLUMN(DF$2)+9,0)</f>
        <v>0</v>
      </c>
      <c r="DU225" s="22">
        <f>Target_AM[[#This Row],[PROPORSI]]*VLOOKUP(Target_AM[[#This Row],[NIPNAS]],Target_CC[],COLUMN(DG$2)+9,0)</f>
        <v>0</v>
      </c>
      <c r="DV225" s="22">
        <f>Target_AM[[#This Row],[PROPORSI]]*VLOOKUP(Target_AM[[#This Row],[NIPNAS]],Target_CC[],COLUMN(DH$2)+9,0)</f>
        <v>0</v>
      </c>
      <c r="DW225" s="22">
        <f>Target_AM[[#This Row],[PROPORSI]]*VLOOKUP(Target_AM[[#This Row],[NIPNAS]],Target_CC[],COLUMN(DI$2)+9,0)</f>
        <v>0</v>
      </c>
      <c r="DX225" s="22">
        <f>Target_AM[[#This Row],[PROPORSI]]*VLOOKUP(Target_AM[[#This Row],[NIPNAS]],Target_CC[],COLUMN(DJ$2)+9,0)</f>
        <v>0</v>
      </c>
      <c r="DY225" s="22">
        <f>Target_AM[[#This Row],[PROPORSI]]*VLOOKUP(Target_AM[[#This Row],[NIPNAS]],Target_CC[],COLUMN(DK$2)+9,0)</f>
        <v>0</v>
      </c>
      <c r="DZ225" s="22">
        <f>Target_AM[[#This Row],[PROPORSI]]*VLOOKUP(Target_AM[[#This Row],[NIPNAS]],Target_CC[],COLUMN(DL$2)+9,0)</f>
        <v>0</v>
      </c>
      <c r="EA225" s="22">
        <f>Target_AM[[#This Row],[PROPORSI]]*VLOOKUP(Target_AM[[#This Row],[NIPNAS]],Target_CC[],COLUMN(DM$2)+9,0)</f>
        <v>0</v>
      </c>
    </row>
    <row r="226" spans="2:131" x14ac:dyDescent="0.3">
      <c r="B226">
        <v>403613</v>
      </c>
      <c r="C226" t="s">
        <v>1003</v>
      </c>
      <c r="D226">
        <v>1</v>
      </c>
      <c r="E226" s="8">
        <v>45658</v>
      </c>
      <c r="F226">
        <v>10252381</v>
      </c>
      <c r="G226" t="s">
        <v>466</v>
      </c>
      <c r="J226" t="s">
        <v>309</v>
      </c>
      <c r="K226" t="s">
        <v>25</v>
      </c>
      <c r="L226" t="s">
        <v>159</v>
      </c>
      <c r="M226" t="s">
        <v>29</v>
      </c>
      <c r="N226" s="23">
        <f>Target_AM[[#This Row],[PROPORSI]]*VLOOKUP(Target_AM[[#This Row],[NIPNAS]],Target_CC[],9,0)</f>
        <v>5730340.8257581061</v>
      </c>
      <c r="O226" s="22">
        <f>Target_AM[[#This Row],[PROPORSI]]*VLOOKUP(Target_AM[[#This Row],[NIPNAS]],Target_CC[],COLUMN(A$2)+9,0)</f>
        <v>219620.25727272726</v>
      </c>
      <c r="P226" s="22">
        <f>Target_AM[[#This Row],[PROPORSI]]*VLOOKUP(Target_AM[[#This Row],[NIPNAS]],Target_CC[],COLUMN(B$2)+9,0)</f>
        <v>231179.21818181817</v>
      </c>
      <c r="Q226" s="22">
        <f>Target_AM[[#This Row],[PROPORSI]]*VLOOKUP(Target_AM[[#This Row],[NIPNAS]],Target_CC[],COLUMN(C$2)+9,0)</f>
        <v>208061.29636363636</v>
      </c>
      <c r="R226" s="22">
        <f>Target_AM[[#This Row],[PROPORSI]]*VLOOKUP(Target_AM[[#This Row],[NIPNAS]],Target_CC[],COLUMN(D$2)+9,0)</f>
        <v>184943.37454545454</v>
      </c>
      <c r="S226" s="22">
        <f>Target_AM[[#This Row],[PROPORSI]]*VLOOKUP(Target_AM[[#This Row],[NIPNAS]],Target_CC[],COLUMN(E$2)+9,0)</f>
        <v>196502.33545454545</v>
      </c>
      <c r="T226" s="22">
        <f>Target_AM[[#This Row],[PROPORSI]]*VLOOKUP(Target_AM[[#This Row],[NIPNAS]],Target_CC[],COLUMN(F$2)+9,0)</f>
        <v>208061.29636363636</v>
      </c>
      <c r="U226" s="22">
        <f>Target_AM[[#This Row],[PROPORSI]]*VLOOKUP(Target_AM[[#This Row],[NIPNAS]],Target_CC[],COLUMN(G$2)+9,0)</f>
        <v>265856.10090909089</v>
      </c>
      <c r="V226" s="22">
        <f>Target_AM[[#This Row],[PROPORSI]]*VLOOKUP(Target_AM[[#This Row],[NIPNAS]],Target_CC[],COLUMN(H$2)+9,0)</f>
        <v>242738.17909090908</v>
      </c>
      <c r="W226" s="22">
        <f>Target_AM[[#This Row],[PROPORSI]]*VLOOKUP(Target_AM[[#This Row],[NIPNAS]],Target_CC[],COLUMN(I$2)+9,0)</f>
        <v>242738.17909090908</v>
      </c>
      <c r="X226" s="22">
        <f>Target_AM[[#This Row],[PROPORSI]]*VLOOKUP(Target_AM[[#This Row],[NIPNAS]],Target_CC[],COLUMN(J$2)+9,0)</f>
        <v>265856.10090909089</v>
      </c>
      <c r="Y226" s="22">
        <f>Target_AM[[#This Row],[PROPORSI]]*VLOOKUP(Target_AM[[#This Row],[NIPNAS]],Target_CC[],COLUMN(K$2)+9,0)</f>
        <v>231179.21818181817</v>
      </c>
      <c r="Z226" s="22">
        <f>Target_AM[[#This Row],[PROPORSI]]*VLOOKUP(Target_AM[[#This Row],[NIPNAS]],Target_CC[],COLUMN(L$2)+9,0)</f>
        <v>242738.17909090908</v>
      </c>
      <c r="AA226" s="22">
        <f>Target_AM[[#This Row],[PROPORSI]]*VLOOKUP(Target_AM[[#This Row],[NIPNAS]],Target_CC[],COLUMN(M$2)+9,0)</f>
        <v>2739473.7354545458</v>
      </c>
      <c r="AB226" s="22">
        <f>Target_AM[[#This Row],[PROPORSI]]*VLOOKUP(Target_AM[[#This Row],[NIPNAS]],Target_CC[],COLUMN(N$2)+9,0)</f>
        <v>29429.756939725281</v>
      </c>
      <c r="AC226" s="22">
        <f>Target_AM[[#This Row],[PROPORSI]]*VLOOKUP(Target_AM[[#This Row],[NIPNAS]],Target_CC[],COLUMN(O$2)+9,0)</f>
        <v>31297.013399576688</v>
      </c>
      <c r="AD226" s="22">
        <f>Target_AM[[#This Row],[PROPORSI]]*VLOOKUP(Target_AM[[#This Row],[NIPNAS]],Target_CC[],COLUMN(P$2)+9,0)</f>
        <v>41179.791758397048</v>
      </c>
      <c r="AE226" s="22">
        <f>Target_AM[[#This Row],[PROPORSI]]*VLOOKUP(Target_AM[[#This Row],[NIPNAS]],Target_CC[],COLUMN(Q$2)+9,0)</f>
        <v>41984.99806829742</v>
      </c>
      <c r="AF226" s="22">
        <f>Target_AM[[#This Row],[PROPORSI]]*VLOOKUP(Target_AM[[#This Row],[NIPNAS]],Target_CC[],COLUMN(R$2)+9,0)</f>
        <v>54915.678014129371</v>
      </c>
      <c r="AG226" s="22">
        <f>Target_AM[[#This Row],[PROPORSI]]*VLOOKUP(Target_AM[[#This Row],[NIPNAS]],Target_CC[],COLUMN(S$2)+9,0)</f>
        <v>51310.685697769055</v>
      </c>
      <c r="AH226" s="22">
        <f>Target_AM[[#This Row],[PROPORSI]]*VLOOKUP(Target_AM[[#This Row],[NIPNAS]],Target_CC[],COLUMN(T$2)+9,0)</f>
        <v>45057.99499839911</v>
      </c>
      <c r="AI226" s="22">
        <f>Target_AM[[#This Row],[PROPORSI]]*VLOOKUP(Target_AM[[#This Row],[NIPNAS]],Target_CC[],COLUMN(U$2)+9,0)</f>
        <v>50970.065173265299</v>
      </c>
      <c r="AJ226" s="22">
        <f>Target_AM[[#This Row],[PROPORSI]]*VLOOKUP(Target_AM[[#This Row],[NIPNAS]],Target_CC[],COLUMN(V$2)+9,0)</f>
        <v>44257.222360743603</v>
      </c>
      <c r="AK226" s="22">
        <f>Target_AM[[#This Row],[PROPORSI]]*VLOOKUP(Target_AM[[#This Row],[NIPNAS]],Target_CC[],COLUMN(W$2)+9,0)</f>
        <v>46576.974960218366</v>
      </c>
      <c r="AL226" s="22">
        <f>Target_AM[[#This Row],[PROPORSI]]*VLOOKUP(Target_AM[[#This Row],[NIPNAS]],Target_CC[],COLUMN(X$2)+9,0)</f>
        <v>57226.639831209257</v>
      </c>
      <c r="AM226" s="22">
        <f>Target_AM[[#This Row],[PROPORSI]]*VLOOKUP(Target_AM[[#This Row],[NIPNAS]],Target_CC[],COLUMN(Y$2)+9,0)</f>
        <v>67895.159081636288</v>
      </c>
      <c r="AN226" s="22">
        <f>Target_AM[[#This Row],[PROPORSI]]*VLOOKUP(Target_AM[[#This Row],[NIPNAS]],Target_CC[],COLUMN(Z$2)+9,0)</f>
        <v>562101.98028336675</v>
      </c>
      <c r="AO226" s="22">
        <f>Target_AM[[#This Row],[PROPORSI]]*VLOOKUP(Target_AM[[#This Row],[NIPNAS]],Target_CC[],COLUMN(AA$2)+9,0)</f>
        <v>249050.01421245254</v>
      </c>
      <c r="AP226" s="22">
        <f>Target_AM[[#This Row],[PROPORSI]]*VLOOKUP(Target_AM[[#This Row],[NIPNAS]],Target_CC[],COLUMN(AB$2)+9,0)</f>
        <v>262476.23158139485</v>
      </c>
      <c r="AQ226" s="22">
        <f>Target_AM[[#This Row],[PROPORSI]]*VLOOKUP(Target_AM[[#This Row],[NIPNAS]],Target_CC[],COLUMN(AC$2)+9,0)</f>
        <v>249241.0881220334</v>
      </c>
      <c r="AR226" s="22">
        <f>Target_AM[[#This Row],[PROPORSI]]*VLOOKUP(Target_AM[[#This Row],[NIPNAS]],Target_CC[],COLUMN(AD$2)+9,0)</f>
        <v>226928.37261375197</v>
      </c>
      <c r="AS226" s="22">
        <f>Target_AM[[#This Row],[PROPORSI]]*VLOOKUP(Target_AM[[#This Row],[NIPNAS]],Target_CC[],COLUMN(AE$2)+9,0)</f>
        <v>251418.01346867482</v>
      </c>
      <c r="AT226" s="22">
        <f>Target_AM[[#This Row],[PROPORSI]]*VLOOKUP(Target_AM[[#This Row],[NIPNAS]],Target_CC[],COLUMN(AF$2)+9,0)</f>
        <v>259371.9820614054</v>
      </c>
      <c r="AU226" s="22">
        <f>Target_AM[[#This Row],[PROPORSI]]*VLOOKUP(Target_AM[[#This Row],[NIPNAS]],Target_CC[],COLUMN(AG$2)+9,0)</f>
        <v>310914.09590749</v>
      </c>
      <c r="AV226" s="22">
        <f>Target_AM[[#This Row],[PROPORSI]]*VLOOKUP(Target_AM[[#This Row],[NIPNAS]],Target_CC[],COLUMN(AH$2)+9,0)</f>
        <v>293708.24426417437</v>
      </c>
      <c r="AW226" s="22">
        <f>Target_AM[[#This Row],[PROPORSI]]*VLOOKUP(Target_AM[[#This Row],[NIPNAS]],Target_CC[],COLUMN(AI$2)+9,0)</f>
        <v>286995.40145165269</v>
      </c>
      <c r="AX226" s="22">
        <f>Target_AM[[#This Row],[PROPORSI]]*VLOOKUP(Target_AM[[#This Row],[NIPNAS]],Target_CC[],COLUMN(AJ$2)+9,0)</f>
        <v>312433.07586930925</v>
      </c>
      <c r="AY226" s="22">
        <f>Target_AM[[#This Row],[PROPORSI]]*VLOOKUP(Target_AM[[#This Row],[NIPNAS]],Target_CC[],COLUMN(AK$2)+9,0)</f>
        <v>288405.85801302741</v>
      </c>
      <c r="AZ226" s="22">
        <f>Target_AM[[#This Row],[PROPORSI]]*VLOOKUP(Target_AM[[#This Row],[NIPNAS]],Target_CC[],COLUMN(AL$2)+9,0)</f>
        <v>310633.33817254537</v>
      </c>
      <c r="BA226" s="22">
        <f>Target_AM[[#This Row],[PROPORSI]]*VLOOKUP(Target_AM[[#This Row],[NIPNAS]],Target_CC[],COLUMN(AM$2)+9,0)</f>
        <v>3301575.7157379119</v>
      </c>
      <c r="BB226" s="22">
        <f>Target_AM[[#This Row],[PROPORSI]]*VLOOKUP(Target_AM[[#This Row],[NIPNAS]],Target_CC[],COLUMN(AN$2)+9,0)</f>
        <v>0</v>
      </c>
      <c r="BC226" s="22">
        <f>Target_AM[[#This Row],[PROPORSI]]*VLOOKUP(Target_AM[[#This Row],[NIPNAS]],Target_CC[],COLUMN(AO$2)+9,0)</f>
        <v>0</v>
      </c>
      <c r="BD226" s="22">
        <f>Target_AM[[#This Row],[PROPORSI]]*VLOOKUP(Target_AM[[#This Row],[NIPNAS]],Target_CC[],COLUMN(AP$2)+9,0)</f>
        <v>0</v>
      </c>
      <c r="BE226" s="22">
        <f>Target_AM[[#This Row],[PROPORSI]]*VLOOKUP(Target_AM[[#This Row],[NIPNAS]],Target_CC[],COLUMN(AQ$2)+9,0)</f>
        <v>0</v>
      </c>
      <c r="BF226" s="22">
        <f>Target_AM[[#This Row],[PROPORSI]]*VLOOKUP(Target_AM[[#This Row],[NIPNAS]],Target_CC[],COLUMN(AR$2)+9,0)</f>
        <v>0</v>
      </c>
      <c r="BG226" s="22">
        <f>Target_AM[[#This Row],[PROPORSI]]*VLOOKUP(Target_AM[[#This Row],[NIPNAS]],Target_CC[],COLUMN(AS$2)+9,0)</f>
        <v>0</v>
      </c>
      <c r="BH226" s="22">
        <f>Target_AM[[#This Row],[PROPORSI]]*VLOOKUP(Target_AM[[#This Row],[NIPNAS]],Target_CC[],COLUMN(AT$2)+9,0)</f>
        <v>0</v>
      </c>
      <c r="BI226" s="22">
        <f>Target_AM[[#This Row],[PROPORSI]]*VLOOKUP(Target_AM[[#This Row],[NIPNAS]],Target_CC[],COLUMN(AU$2)+9,0)</f>
        <v>0</v>
      </c>
      <c r="BJ226" s="22">
        <f>Target_AM[[#This Row],[PROPORSI]]*VLOOKUP(Target_AM[[#This Row],[NIPNAS]],Target_CC[],COLUMN(AV$2)+9,0)</f>
        <v>0</v>
      </c>
      <c r="BK226" s="22">
        <f>Target_AM[[#This Row],[PROPORSI]]*VLOOKUP(Target_AM[[#This Row],[NIPNAS]],Target_CC[],COLUMN(AW$2)+9,0)</f>
        <v>0</v>
      </c>
      <c r="BL226" s="22">
        <f>Target_AM[[#This Row],[PROPORSI]]*VLOOKUP(Target_AM[[#This Row],[NIPNAS]],Target_CC[],COLUMN(AX$2)+9,0)</f>
        <v>0</v>
      </c>
      <c r="BM226" s="22">
        <f>Target_AM[[#This Row],[PROPORSI]]*VLOOKUP(Target_AM[[#This Row],[NIPNAS]],Target_CC[],COLUMN(AY$2)+9,0)</f>
        <v>0</v>
      </c>
      <c r="BN226" s="22">
        <f>Target_AM[[#This Row],[PROPORSI]]*VLOOKUP(Target_AM[[#This Row],[NIPNAS]],Target_CC[],COLUMN(AZ$2)+9,0)</f>
        <v>0</v>
      </c>
      <c r="BO226" s="22">
        <f>Target_AM[[#This Row],[PROPORSI]]*VLOOKUP(Target_AM[[#This Row],[NIPNAS]],Target_CC[],COLUMN(BA$2)+9,0)</f>
        <v>239496</v>
      </c>
      <c r="BP226" s="22">
        <f>Target_AM[[#This Row],[PROPORSI]]*VLOOKUP(Target_AM[[#This Row],[NIPNAS]],Target_CC[],COLUMN(BB$2)+9,0)</f>
        <v>246245</v>
      </c>
      <c r="BQ226" s="22">
        <f>Target_AM[[#This Row],[PROPORSI]]*VLOOKUP(Target_AM[[#This Row],[NIPNAS]],Target_CC[],COLUMN(BC$2)+9,0)</f>
        <v>239543</v>
      </c>
      <c r="BR226" s="22">
        <f>Target_AM[[#This Row],[PROPORSI]]*VLOOKUP(Target_AM[[#This Row],[NIPNAS]],Target_CC[],COLUMN(BD$2)+9,0)</f>
        <v>246273</v>
      </c>
      <c r="BS226" s="22">
        <f>Target_AM[[#This Row],[PROPORSI]]*VLOOKUP(Target_AM[[#This Row],[NIPNAS]],Target_CC[],COLUMN(BE$2)+9,0)</f>
        <v>246273</v>
      </c>
      <c r="BT226" s="22">
        <f>Target_AM[[#This Row],[PROPORSI]]*VLOOKUP(Target_AM[[#This Row],[NIPNAS]],Target_CC[],COLUMN(BF$2)+9,0)</f>
        <v>246273</v>
      </c>
      <c r="BU226" s="22">
        <f>Target_AM[[#This Row],[PROPORSI]]*VLOOKUP(Target_AM[[#This Row],[NIPNAS]],Target_CC[],COLUMN(BG$2)+9,0)</f>
        <v>246273</v>
      </c>
      <c r="BV226" s="22">
        <f>Target_AM[[#This Row],[PROPORSI]]*VLOOKUP(Target_AM[[#This Row],[NIPNAS]],Target_CC[],COLUMN(BH$2)+9,0)</f>
        <v>246273</v>
      </c>
      <c r="BW226" s="22">
        <f>Target_AM[[#This Row],[PROPORSI]]*VLOOKUP(Target_AM[[#This Row],[NIPNAS]],Target_CC[],COLUMN(BI$2)+9,0)</f>
        <v>246273</v>
      </c>
      <c r="BX226" s="22">
        <f>Target_AM[[#This Row],[PROPORSI]]*VLOOKUP(Target_AM[[#This Row],[NIPNAS]],Target_CC[],COLUMN(BJ$2)+9,0)</f>
        <v>246273</v>
      </c>
      <c r="BY226" s="22">
        <f>Target_AM[[#This Row],[PROPORSI]]*VLOOKUP(Target_AM[[#This Row],[NIPNAS]],Target_CC[],COLUMN(BK$2)+9,0)</f>
        <v>246273</v>
      </c>
      <c r="BZ226" s="22">
        <f>Target_AM[[#This Row],[PROPORSI]]*VLOOKUP(Target_AM[[#This Row],[NIPNAS]],Target_CC[],COLUMN(BL$2)+9,0)</f>
        <v>246273</v>
      </c>
      <c r="CA226" s="22">
        <f>Target_AM[[#This Row],[PROPORSI]]*VLOOKUP(Target_AM[[#This Row],[NIPNAS]],Target_CC[],COLUMN(BM$2)+9,0)</f>
        <v>2941741</v>
      </c>
      <c r="CB226" s="22">
        <f>Target_AM[[#This Row],[PROPORSI]]*VLOOKUP(Target_AM[[#This Row],[NIPNAS]],Target_CC[],COLUMN(BN$2)+9,0)</f>
        <v>0</v>
      </c>
      <c r="CC226" s="22">
        <f>Target_AM[[#This Row],[PROPORSI]]*VLOOKUP(Target_AM[[#This Row],[NIPNAS]],Target_CC[],COLUMN(BO$2)+9,0)</f>
        <v>0</v>
      </c>
      <c r="CD226" s="22">
        <f>Target_AM[[#This Row],[PROPORSI]]*VLOOKUP(Target_AM[[#This Row],[NIPNAS]],Target_CC[],COLUMN(BP$2)+9,0)</f>
        <v>0</v>
      </c>
      <c r="CE226" s="22">
        <f>Target_AM[[#This Row],[PROPORSI]]*VLOOKUP(Target_AM[[#This Row],[NIPNAS]],Target_CC[],COLUMN(BQ$2)+9,0)</f>
        <v>0</v>
      </c>
      <c r="CF226" s="22">
        <f>Target_AM[[#This Row],[PROPORSI]]*VLOOKUP(Target_AM[[#This Row],[NIPNAS]],Target_CC[],COLUMN(BR$2)+9,0)</f>
        <v>0</v>
      </c>
      <c r="CG226" s="22">
        <f>Target_AM[[#This Row],[PROPORSI]]*VLOOKUP(Target_AM[[#This Row],[NIPNAS]],Target_CC[],COLUMN(BS$2)+9,0)</f>
        <v>0</v>
      </c>
      <c r="CH226" s="22">
        <f>Target_AM[[#This Row],[PROPORSI]]*VLOOKUP(Target_AM[[#This Row],[NIPNAS]],Target_CC[],COLUMN(BT$2)+9,0)</f>
        <v>0</v>
      </c>
      <c r="CI226" s="22">
        <f>Target_AM[[#This Row],[PROPORSI]]*VLOOKUP(Target_AM[[#This Row],[NIPNAS]],Target_CC[],COLUMN(BU$2)+9,0)</f>
        <v>0</v>
      </c>
      <c r="CJ226" s="22">
        <f>Target_AM[[#This Row],[PROPORSI]]*VLOOKUP(Target_AM[[#This Row],[NIPNAS]],Target_CC[],COLUMN(BV$2)+9,0)</f>
        <v>0</v>
      </c>
      <c r="CK226" s="22">
        <f>Target_AM[[#This Row],[PROPORSI]]*VLOOKUP(Target_AM[[#This Row],[NIPNAS]],Target_CC[],COLUMN(BW$2)+9,0)</f>
        <v>0</v>
      </c>
      <c r="CL226" s="22">
        <f>Target_AM[[#This Row],[PROPORSI]]*VLOOKUP(Target_AM[[#This Row],[NIPNAS]],Target_CC[],COLUMN(BX$2)+9,0)</f>
        <v>0</v>
      </c>
      <c r="CM226" s="22">
        <f>Target_AM[[#This Row],[PROPORSI]]*VLOOKUP(Target_AM[[#This Row],[NIPNAS]],Target_CC[],COLUMN(BY$2)+9,0)</f>
        <v>0</v>
      </c>
      <c r="CN226" s="22">
        <f>Target_AM[[#This Row],[PROPORSI]]*VLOOKUP(Target_AM[[#This Row],[NIPNAS]],Target_CC[],COLUMN(BZ$2)+9,0)</f>
        <v>0</v>
      </c>
      <c r="CO226" s="22">
        <f>Target_AM[[#This Row],[PROPORSI]]*VLOOKUP(Target_AM[[#This Row],[NIPNAS]],Target_CC[],COLUMN(CA$2)+9,0)</f>
        <v>241996</v>
      </c>
      <c r="CP226" s="22">
        <f>Target_AM[[#This Row],[PROPORSI]]*VLOOKUP(Target_AM[[#This Row],[NIPNAS]],Target_CC[],COLUMN(CB$2)+9,0)</f>
        <v>252245</v>
      </c>
      <c r="CQ226" s="22">
        <f>Target_AM[[#This Row],[PROPORSI]]*VLOOKUP(Target_AM[[#This Row],[NIPNAS]],Target_CC[],COLUMN(CC$2)+9,0)</f>
        <v>246273</v>
      </c>
      <c r="CR226" s="22">
        <f>Target_AM[[#This Row],[PROPORSI]]*VLOOKUP(Target_AM[[#This Row],[NIPNAS]],Target_CC[],COLUMN(CD$2)+9,0)</f>
        <v>246273</v>
      </c>
      <c r="CS226" s="22">
        <f>Target_AM[[#This Row],[PROPORSI]]*VLOOKUP(Target_AM[[#This Row],[NIPNAS]],Target_CC[],COLUMN(CE$2)+9,0)</f>
        <v>246273</v>
      </c>
      <c r="CT226" s="22">
        <f>Target_AM[[#This Row],[PROPORSI]]*VLOOKUP(Target_AM[[#This Row],[NIPNAS]],Target_CC[],COLUMN(CF$2)+9,0)</f>
        <v>246273</v>
      </c>
      <c r="CU226" s="22">
        <f>Target_AM[[#This Row],[PROPORSI]]*VLOOKUP(Target_AM[[#This Row],[NIPNAS]],Target_CC[],COLUMN(CG$2)+9,0)</f>
        <v>246273</v>
      </c>
      <c r="CV226" s="22">
        <f>Target_AM[[#This Row],[PROPORSI]]*VLOOKUP(Target_AM[[#This Row],[NIPNAS]],Target_CC[],COLUMN(CH$2)+9,0)</f>
        <v>246273</v>
      </c>
      <c r="CW226" s="22">
        <f>Target_AM[[#This Row],[PROPORSI]]*VLOOKUP(Target_AM[[#This Row],[NIPNAS]],Target_CC[],COLUMN(CI$2)+9,0)</f>
        <v>246273</v>
      </c>
      <c r="CX226" s="22">
        <f>Target_AM[[#This Row],[PROPORSI]]*VLOOKUP(Target_AM[[#This Row],[NIPNAS]],Target_CC[],COLUMN(CJ$2)+9,0)</f>
        <v>246273</v>
      </c>
      <c r="CY226" s="22">
        <f>Target_AM[[#This Row],[PROPORSI]]*VLOOKUP(Target_AM[[#This Row],[NIPNAS]],Target_CC[],COLUMN(CK$2)+9,0)</f>
        <v>246273</v>
      </c>
      <c r="CZ226" s="22">
        <f>Target_AM[[#This Row],[PROPORSI]]*VLOOKUP(Target_AM[[#This Row],[NIPNAS]],Target_CC[],COLUMN(CL$2)+9,0)</f>
        <v>246273</v>
      </c>
      <c r="DA226" s="22">
        <f>Target_AM[[#This Row],[PROPORSI]]*VLOOKUP(Target_AM[[#This Row],[NIPNAS]],Target_CC[],COLUMN(CM$2)+9,0)</f>
        <v>2956971</v>
      </c>
      <c r="DB226" s="22">
        <f>Target_AM[[#This Row],[PROPORSI]]*VLOOKUP(Target_AM[[#This Row],[NIPNAS]],Target_CC[],COLUMN(CN$2)+9,0)</f>
        <v>0</v>
      </c>
      <c r="DC226" s="22">
        <f>Target_AM[[#This Row],[PROPORSI]]*VLOOKUP(Target_AM[[#This Row],[NIPNAS]],Target_CC[],COLUMN(CO$2)+9,0)</f>
        <v>0</v>
      </c>
      <c r="DD226" s="22">
        <f>Target_AM[[#This Row],[PROPORSI]]*VLOOKUP(Target_AM[[#This Row],[NIPNAS]],Target_CC[],COLUMN(CP$2)+9,0)</f>
        <v>0</v>
      </c>
      <c r="DE226" s="22">
        <f>Target_AM[[#This Row],[PROPORSI]]*VLOOKUP(Target_AM[[#This Row],[NIPNAS]],Target_CC[],COLUMN(CQ$2)+9,0)</f>
        <v>0</v>
      </c>
      <c r="DF226" s="22">
        <f>Target_AM[[#This Row],[PROPORSI]]*VLOOKUP(Target_AM[[#This Row],[NIPNAS]],Target_CC[],COLUMN(CR$2)+9,0)</f>
        <v>0</v>
      </c>
      <c r="DG226" s="22">
        <f>Target_AM[[#This Row],[PROPORSI]]*VLOOKUP(Target_AM[[#This Row],[NIPNAS]],Target_CC[],COLUMN(CS$2)+9,0)</f>
        <v>0</v>
      </c>
      <c r="DH226" s="22">
        <f>Target_AM[[#This Row],[PROPORSI]]*VLOOKUP(Target_AM[[#This Row],[NIPNAS]],Target_CC[],COLUMN(CT$2)+9,0)</f>
        <v>0</v>
      </c>
      <c r="DI226" s="22">
        <f>Target_AM[[#This Row],[PROPORSI]]*VLOOKUP(Target_AM[[#This Row],[NIPNAS]],Target_CC[],COLUMN(CU$2)+9,0)</f>
        <v>0</v>
      </c>
      <c r="DJ226" s="22">
        <f>Target_AM[[#This Row],[PROPORSI]]*VLOOKUP(Target_AM[[#This Row],[NIPNAS]],Target_CC[],COLUMN(CV$2)+9,0)</f>
        <v>0</v>
      </c>
      <c r="DK226" s="22">
        <f>Target_AM[[#This Row],[PROPORSI]]*VLOOKUP(Target_AM[[#This Row],[NIPNAS]],Target_CC[],COLUMN(CW$2)+9,0)</f>
        <v>0</v>
      </c>
      <c r="DL226" s="22">
        <f>Target_AM[[#This Row],[PROPORSI]]*VLOOKUP(Target_AM[[#This Row],[NIPNAS]],Target_CC[],COLUMN(CX$2)+9,0)</f>
        <v>0</v>
      </c>
      <c r="DM226" s="22">
        <f>Target_AM[[#This Row],[PROPORSI]]*VLOOKUP(Target_AM[[#This Row],[NIPNAS]],Target_CC[],COLUMN(CY$2)+9,0)</f>
        <v>0</v>
      </c>
      <c r="DN226" s="22">
        <f>Target_AM[[#This Row],[PROPORSI]]*VLOOKUP(Target_AM[[#This Row],[NIPNAS]],Target_CC[],COLUMN(CZ$2)+9,0)</f>
        <v>0</v>
      </c>
      <c r="DO226" s="22">
        <f>Target_AM[[#This Row],[PROPORSI]]*VLOOKUP(Target_AM[[#This Row],[NIPNAS]],Target_CC[],COLUMN(DA$2)+9,0)</f>
        <v>0</v>
      </c>
      <c r="DP226" s="22">
        <f>Target_AM[[#This Row],[PROPORSI]]*VLOOKUP(Target_AM[[#This Row],[NIPNAS]],Target_CC[],COLUMN(DB$2)+9,0)</f>
        <v>0</v>
      </c>
      <c r="DQ226" s="22">
        <f>Target_AM[[#This Row],[PROPORSI]]*VLOOKUP(Target_AM[[#This Row],[NIPNAS]],Target_CC[],COLUMN(DC$2)+9,0)</f>
        <v>0</v>
      </c>
      <c r="DR226" s="22">
        <f>Target_AM[[#This Row],[PROPORSI]]*VLOOKUP(Target_AM[[#This Row],[NIPNAS]],Target_CC[],COLUMN(DD$2)+9,0)</f>
        <v>0</v>
      </c>
      <c r="DS226" s="22">
        <f>Target_AM[[#This Row],[PROPORSI]]*VLOOKUP(Target_AM[[#This Row],[NIPNAS]],Target_CC[],COLUMN(DE$2)+9,0)</f>
        <v>0</v>
      </c>
      <c r="DT226" s="22">
        <f>Target_AM[[#This Row],[PROPORSI]]*VLOOKUP(Target_AM[[#This Row],[NIPNAS]],Target_CC[],COLUMN(DF$2)+9,0)</f>
        <v>0</v>
      </c>
      <c r="DU226" s="22">
        <f>Target_AM[[#This Row],[PROPORSI]]*VLOOKUP(Target_AM[[#This Row],[NIPNAS]],Target_CC[],COLUMN(DG$2)+9,0)</f>
        <v>0</v>
      </c>
      <c r="DV226" s="22">
        <f>Target_AM[[#This Row],[PROPORSI]]*VLOOKUP(Target_AM[[#This Row],[NIPNAS]],Target_CC[],COLUMN(DH$2)+9,0)</f>
        <v>0</v>
      </c>
      <c r="DW226" s="22">
        <f>Target_AM[[#This Row],[PROPORSI]]*VLOOKUP(Target_AM[[#This Row],[NIPNAS]],Target_CC[],COLUMN(DI$2)+9,0)</f>
        <v>0</v>
      </c>
      <c r="DX226" s="22">
        <f>Target_AM[[#This Row],[PROPORSI]]*VLOOKUP(Target_AM[[#This Row],[NIPNAS]],Target_CC[],COLUMN(DJ$2)+9,0)</f>
        <v>0</v>
      </c>
      <c r="DY226" s="22">
        <f>Target_AM[[#This Row],[PROPORSI]]*VLOOKUP(Target_AM[[#This Row],[NIPNAS]],Target_CC[],COLUMN(DK$2)+9,0)</f>
        <v>0</v>
      </c>
      <c r="DZ226" s="22">
        <f>Target_AM[[#This Row],[PROPORSI]]*VLOOKUP(Target_AM[[#This Row],[NIPNAS]],Target_CC[],COLUMN(DL$2)+9,0)</f>
        <v>0</v>
      </c>
      <c r="EA226" s="22">
        <f>Target_AM[[#This Row],[PROPORSI]]*VLOOKUP(Target_AM[[#This Row],[NIPNAS]],Target_CC[],COLUMN(DM$2)+9,0)</f>
        <v>0</v>
      </c>
    </row>
    <row r="227" spans="2:131" x14ac:dyDescent="0.3">
      <c r="B227">
        <v>402739</v>
      </c>
      <c r="C227" t="s">
        <v>993</v>
      </c>
      <c r="D227">
        <v>1</v>
      </c>
      <c r="E227" s="8">
        <v>45658</v>
      </c>
      <c r="F227">
        <v>19573180</v>
      </c>
      <c r="G227" t="s">
        <v>534</v>
      </c>
      <c r="J227" t="s">
        <v>296</v>
      </c>
      <c r="K227" t="s">
        <v>25</v>
      </c>
      <c r="L227" t="s">
        <v>159</v>
      </c>
      <c r="M227" t="s">
        <v>29</v>
      </c>
      <c r="N227" s="23">
        <f>Target_AM[[#This Row],[PROPORSI]]*VLOOKUP(Target_AM[[#This Row],[NIPNAS]],Target_CC[],9,0)</f>
        <v>15407687.887916535</v>
      </c>
      <c r="O227" s="22">
        <f>Target_AM[[#This Row],[PROPORSI]]*VLOOKUP(Target_AM[[#This Row],[NIPNAS]],Target_CC[],COLUMN(A$2)+9,0)</f>
        <v>520049.2</v>
      </c>
      <c r="P227" s="22">
        <f>Target_AM[[#This Row],[PROPORSI]]*VLOOKUP(Target_AM[[#This Row],[NIPNAS]],Target_CC[],COLUMN(B$2)+9,0)</f>
        <v>503066.74</v>
      </c>
      <c r="Q227" s="22">
        <f>Target_AM[[#This Row],[PROPORSI]]*VLOOKUP(Target_AM[[#This Row],[NIPNAS]],Target_CC[],COLUMN(C$2)+9,0)</f>
        <v>506326</v>
      </c>
      <c r="R227" s="22">
        <f>Target_AM[[#This Row],[PROPORSI]]*VLOOKUP(Target_AM[[#This Row],[NIPNAS]],Target_CC[],COLUMN(D$2)+9,0)</f>
        <v>503066.74</v>
      </c>
      <c r="S227" s="22">
        <f>Target_AM[[#This Row],[PROPORSI]]*VLOOKUP(Target_AM[[#This Row],[NIPNAS]],Target_CC[],COLUMN(E$2)+9,0)</f>
        <v>493288.96000000002</v>
      </c>
      <c r="T227" s="22">
        <f>Target_AM[[#This Row],[PROPORSI]]*VLOOKUP(Target_AM[[#This Row],[NIPNAS]],Target_CC[],COLUMN(F$2)+9,0)</f>
        <v>483511.18</v>
      </c>
      <c r="U227" s="22">
        <f>Target_AM[[#This Row],[PROPORSI]]*VLOOKUP(Target_AM[[#This Row],[NIPNAS]],Target_CC[],COLUMN(G$2)+9,0)</f>
        <v>499807.48</v>
      </c>
      <c r="V227" s="22">
        <f>Target_AM[[#This Row],[PROPORSI]]*VLOOKUP(Target_AM[[#This Row],[NIPNAS]],Target_CC[],COLUMN(H$2)+9,0)</f>
        <v>512844.52</v>
      </c>
      <c r="W227" s="22">
        <f>Target_AM[[#This Row],[PROPORSI]]*VLOOKUP(Target_AM[[#This Row],[NIPNAS]],Target_CC[],COLUMN(I$2)+9,0)</f>
        <v>509585.26</v>
      </c>
      <c r="X227" s="22">
        <f>Target_AM[[#This Row],[PROPORSI]]*VLOOKUP(Target_AM[[#This Row],[NIPNAS]],Target_CC[],COLUMN(J$2)+9,0)</f>
        <v>509585.26</v>
      </c>
      <c r="Y227" s="22">
        <f>Target_AM[[#This Row],[PROPORSI]]*VLOOKUP(Target_AM[[#This Row],[NIPNAS]],Target_CC[],COLUMN(K$2)+9,0)</f>
        <v>512844.52</v>
      </c>
      <c r="Z227" s="22">
        <f>Target_AM[[#This Row],[PROPORSI]]*VLOOKUP(Target_AM[[#This Row],[NIPNAS]],Target_CC[],COLUMN(L$2)+9,0)</f>
        <v>506326</v>
      </c>
      <c r="AA227" s="22">
        <f>Target_AM[[#This Row],[PROPORSI]]*VLOOKUP(Target_AM[[#This Row],[NIPNAS]],Target_CC[],COLUMN(M$2)+9,0)</f>
        <v>6060301.8599999994</v>
      </c>
      <c r="AB227" s="22">
        <f>Target_AM[[#This Row],[PROPORSI]]*VLOOKUP(Target_AM[[#This Row],[NIPNAS]],Target_CC[],COLUMN(N$2)+9,0)</f>
        <v>0</v>
      </c>
      <c r="AC227" s="22">
        <f>Target_AM[[#This Row],[PROPORSI]]*VLOOKUP(Target_AM[[#This Row],[NIPNAS]],Target_CC[],COLUMN(O$2)+9,0)</f>
        <v>690859.22431823774</v>
      </c>
      <c r="AD227" s="22">
        <f>Target_AM[[#This Row],[PROPORSI]]*VLOOKUP(Target_AM[[#This Row],[NIPNAS]],Target_CC[],COLUMN(P$2)+9,0)</f>
        <v>683729.23020126333</v>
      </c>
      <c r="AE227" s="22">
        <f>Target_AM[[#This Row],[PROPORSI]]*VLOOKUP(Target_AM[[#This Row],[NIPNAS]],Target_CC[],COLUMN(Q$2)+9,0)</f>
        <v>537486.86343142285</v>
      </c>
      <c r="AF227" s="22">
        <f>Target_AM[[#This Row],[PROPORSI]]*VLOOKUP(Target_AM[[#This Row],[NIPNAS]],Target_CC[],COLUMN(R$2)+9,0)</f>
        <v>586231.66372162709</v>
      </c>
      <c r="AG227" s="22">
        <f>Target_AM[[#This Row],[PROPORSI]]*VLOOKUP(Target_AM[[#This Row],[NIPNAS]],Target_CC[],COLUMN(S$2)+9,0)</f>
        <v>571553.53985494352</v>
      </c>
      <c r="AH227" s="22">
        <f>Target_AM[[#This Row],[PROPORSI]]*VLOOKUP(Target_AM[[#This Row],[NIPNAS]],Target_CC[],COLUMN(T$2)+9,0)</f>
        <v>710365.72728492401</v>
      </c>
      <c r="AI227" s="22">
        <f>Target_AM[[#This Row],[PROPORSI]]*VLOOKUP(Target_AM[[#This Row],[NIPNAS]],Target_CC[],COLUMN(U$2)+9,0)</f>
        <v>598269.13892134407</v>
      </c>
      <c r="AJ227" s="22">
        <f>Target_AM[[#This Row],[PROPORSI]]*VLOOKUP(Target_AM[[#This Row],[NIPNAS]],Target_CC[],COLUMN(V$2)+9,0)</f>
        <v>715610.41381648171</v>
      </c>
      <c r="AK227" s="22">
        <f>Target_AM[[#This Row],[PROPORSI]]*VLOOKUP(Target_AM[[#This Row],[NIPNAS]],Target_CC[],COLUMN(W$2)+9,0)</f>
        <v>720720.50871695695</v>
      </c>
      <c r="AL227" s="22">
        <f>Target_AM[[#This Row],[PROPORSI]]*VLOOKUP(Target_AM[[#This Row],[NIPNAS]],Target_CC[],COLUMN(X$2)+9,0)</f>
        <v>611960.29877694696</v>
      </c>
      <c r="AM227" s="22">
        <f>Target_AM[[#This Row],[PROPORSI]]*VLOOKUP(Target_AM[[#This Row],[NIPNAS]],Target_CC[],COLUMN(Y$2)+9,0)</f>
        <v>623089.45347582689</v>
      </c>
      <c r="AN227" s="22">
        <f>Target_AM[[#This Row],[PROPORSI]]*VLOOKUP(Target_AM[[#This Row],[NIPNAS]],Target_CC[],COLUMN(Z$2)+9,0)</f>
        <v>7049876.062519975</v>
      </c>
      <c r="AO227" s="22">
        <f>Target_AM[[#This Row],[PROPORSI]]*VLOOKUP(Target_AM[[#This Row],[NIPNAS]],Target_CC[],COLUMN(AA$2)+9,0)</f>
        <v>520049.2</v>
      </c>
      <c r="AP227" s="22">
        <f>Target_AM[[#This Row],[PROPORSI]]*VLOOKUP(Target_AM[[#This Row],[NIPNAS]],Target_CC[],COLUMN(AB$2)+9,0)</f>
        <v>1193925.9643182377</v>
      </c>
      <c r="AQ227" s="22">
        <f>Target_AM[[#This Row],[PROPORSI]]*VLOOKUP(Target_AM[[#This Row],[NIPNAS]],Target_CC[],COLUMN(AC$2)+9,0)</f>
        <v>1190055.2302012634</v>
      </c>
      <c r="AR227" s="22">
        <f>Target_AM[[#This Row],[PROPORSI]]*VLOOKUP(Target_AM[[#This Row],[NIPNAS]],Target_CC[],COLUMN(AD$2)+9,0)</f>
        <v>1040553.6034314228</v>
      </c>
      <c r="AS227" s="22">
        <f>Target_AM[[#This Row],[PROPORSI]]*VLOOKUP(Target_AM[[#This Row],[NIPNAS]],Target_CC[],COLUMN(AE$2)+9,0)</f>
        <v>1079520.6237216271</v>
      </c>
      <c r="AT227" s="22">
        <f>Target_AM[[#This Row],[PROPORSI]]*VLOOKUP(Target_AM[[#This Row],[NIPNAS]],Target_CC[],COLUMN(AF$2)+9,0)</f>
        <v>1055064.7198549435</v>
      </c>
      <c r="AU227" s="22">
        <f>Target_AM[[#This Row],[PROPORSI]]*VLOOKUP(Target_AM[[#This Row],[NIPNAS]],Target_CC[],COLUMN(AG$2)+9,0)</f>
        <v>1210173.2072849241</v>
      </c>
      <c r="AV227" s="22">
        <f>Target_AM[[#This Row],[PROPORSI]]*VLOOKUP(Target_AM[[#This Row],[NIPNAS]],Target_CC[],COLUMN(AH$2)+9,0)</f>
        <v>1111113.6589213442</v>
      </c>
      <c r="AW227" s="22">
        <f>Target_AM[[#This Row],[PROPORSI]]*VLOOKUP(Target_AM[[#This Row],[NIPNAS]],Target_CC[],COLUMN(AI$2)+9,0)</f>
        <v>1225195.6738164816</v>
      </c>
      <c r="AX227" s="22">
        <f>Target_AM[[#This Row],[PROPORSI]]*VLOOKUP(Target_AM[[#This Row],[NIPNAS]],Target_CC[],COLUMN(AJ$2)+9,0)</f>
        <v>1230305.768716957</v>
      </c>
      <c r="AY227" s="22">
        <f>Target_AM[[#This Row],[PROPORSI]]*VLOOKUP(Target_AM[[#This Row],[NIPNAS]],Target_CC[],COLUMN(AK$2)+9,0)</f>
        <v>1124804.818776947</v>
      </c>
      <c r="AZ227" s="22">
        <f>Target_AM[[#This Row],[PROPORSI]]*VLOOKUP(Target_AM[[#This Row],[NIPNAS]],Target_CC[],COLUMN(AL$2)+9,0)</f>
        <v>1129415.4534758269</v>
      </c>
      <c r="BA227" s="22">
        <f>Target_AM[[#This Row],[PROPORSI]]*VLOOKUP(Target_AM[[#This Row],[NIPNAS]],Target_CC[],COLUMN(AM$2)+9,0)</f>
        <v>13110177.922519976</v>
      </c>
      <c r="BB227" s="22">
        <f>Target_AM[[#This Row],[PROPORSI]]*VLOOKUP(Target_AM[[#This Row],[NIPNAS]],Target_CC[],COLUMN(AN$2)+9,0)</f>
        <v>0</v>
      </c>
      <c r="BC227" s="22">
        <f>Target_AM[[#This Row],[PROPORSI]]*VLOOKUP(Target_AM[[#This Row],[NIPNAS]],Target_CC[],COLUMN(AO$2)+9,0)</f>
        <v>0</v>
      </c>
      <c r="BD227" s="22">
        <f>Target_AM[[#This Row],[PROPORSI]]*VLOOKUP(Target_AM[[#This Row],[NIPNAS]],Target_CC[],COLUMN(AP$2)+9,0)</f>
        <v>0</v>
      </c>
      <c r="BE227" s="22">
        <f>Target_AM[[#This Row],[PROPORSI]]*VLOOKUP(Target_AM[[#This Row],[NIPNAS]],Target_CC[],COLUMN(AQ$2)+9,0)</f>
        <v>0</v>
      </c>
      <c r="BF227" s="22">
        <f>Target_AM[[#This Row],[PROPORSI]]*VLOOKUP(Target_AM[[#This Row],[NIPNAS]],Target_CC[],COLUMN(AR$2)+9,0)</f>
        <v>0</v>
      </c>
      <c r="BG227" s="22">
        <f>Target_AM[[#This Row],[PROPORSI]]*VLOOKUP(Target_AM[[#This Row],[NIPNAS]],Target_CC[],COLUMN(AS$2)+9,0)</f>
        <v>0</v>
      </c>
      <c r="BH227" s="22">
        <f>Target_AM[[#This Row],[PROPORSI]]*VLOOKUP(Target_AM[[#This Row],[NIPNAS]],Target_CC[],COLUMN(AT$2)+9,0)</f>
        <v>0</v>
      </c>
      <c r="BI227" s="22">
        <f>Target_AM[[#This Row],[PROPORSI]]*VLOOKUP(Target_AM[[#This Row],[NIPNAS]],Target_CC[],COLUMN(AU$2)+9,0)</f>
        <v>0</v>
      </c>
      <c r="BJ227" s="22">
        <f>Target_AM[[#This Row],[PROPORSI]]*VLOOKUP(Target_AM[[#This Row],[NIPNAS]],Target_CC[],COLUMN(AV$2)+9,0)</f>
        <v>0</v>
      </c>
      <c r="BK227" s="22">
        <f>Target_AM[[#This Row],[PROPORSI]]*VLOOKUP(Target_AM[[#This Row],[NIPNAS]],Target_CC[],COLUMN(AW$2)+9,0)</f>
        <v>0</v>
      </c>
      <c r="BL227" s="22">
        <f>Target_AM[[#This Row],[PROPORSI]]*VLOOKUP(Target_AM[[#This Row],[NIPNAS]],Target_CC[],COLUMN(AX$2)+9,0)</f>
        <v>0</v>
      </c>
      <c r="BM227" s="22">
        <f>Target_AM[[#This Row],[PROPORSI]]*VLOOKUP(Target_AM[[#This Row],[NIPNAS]],Target_CC[],COLUMN(AY$2)+9,0)</f>
        <v>0</v>
      </c>
      <c r="BN227" s="22">
        <f>Target_AM[[#This Row],[PROPORSI]]*VLOOKUP(Target_AM[[#This Row],[NIPNAS]],Target_CC[],COLUMN(AZ$2)+9,0)</f>
        <v>0</v>
      </c>
      <c r="BO227" s="22">
        <f>Target_AM[[#This Row],[PROPORSI]]*VLOOKUP(Target_AM[[#This Row],[NIPNAS]],Target_CC[],COLUMN(BA$2)+9,0)</f>
        <v>497750</v>
      </c>
      <c r="BP227" s="22">
        <f>Target_AM[[#This Row],[PROPORSI]]*VLOOKUP(Target_AM[[#This Row],[NIPNAS]],Target_CC[],COLUMN(BB$2)+9,0)</f>
        <v>454650</v>
      </c>
      <c r="BQ227" s="22">
        <f>Target_AM[[#This Row],[PROPORSI]]*VLOOKUP(Target_AM[[#This Row],[NIPNAS]],Target_CC[],COLUMN(BC$2)+9,0)</f>
        <v>454700</v>
      </c>
      <c r="BR227" s="22">
        <f>Target_AM[[#This Row],[PROPORSI]]*VLOOKUP(Target_AM[[#This Row],[NIPNAS]],Target_CC[],COLUMN(BD$2)+9,0)</f>
        <v>509150</v>
      </c>
      <c r="BS227" s="22">
        <f>Target_AM[[#This Row],[PROPORSI]]*VLOOKUP(Target_AM[[#This Row],[NIPNAS]],Target_CC[],COLUMN(BE$2)+9,0)</f>
        <v>509150</v>
      </c>
      <c r="BT227" s="22">
        <f>Target_AM[[#This Row],[PROPORSI]]*VLOOKUP(Target_AM[[#This Row],[NIPNAS]],Target_CC[],COLUMN(BF$2)+9,0)</f>
        <v>509150</v>
      </c>
      <c r="BU227" s="22">
        <f>Target_AM[[#This Row],[PROPORSI]]*VLOOKUP(Target_AM[[#This Row],[NIPNAS]],Target_CC[],COLUMN(BG$2)+9,0)</f>
        <v>509150</v>
      </c>
      <c r="BV227" s="22">
        <f>Target_AM[[#This Row],[PROPORSI]]*VLOOKUP(Target_AM[[#This Row],[NIPNAS]],Target_CC[],COLUMN(BH$2)+9,0)</f>
        <v>509150</v>
      </c>
      <c r="BW227" s="22">
        <f>Target_AM[[#This Row],[PROPORSI]]*VLOOKUP(Target_AM[[#This Row],[NIPNAS]],Target_CC[],COLUMN(BI$2)+9,0)</f>
        <v>509150</v>
      </c>
      <c r="BX227" s="22">
        <f>Target_AM[[#This Row],[PROPORSI]]*VLOOKUP(Target_AM[[#This Row],[NIPNAS]],Target_CC[],COLUMN(BJ$2)+9,0)</f>
        <v>509150</v>
      </c>
      <c r="BY227" s="22">
        <f>Target_AM[[#This Row],[PROPORSI]]*VLOOKUP(Target_AM[[#This Row],[NIPNAS]],Target_CC[],COLUMN(BK$2)+9,0)</f>
        <v>509150</v>
      </c>
      <c r="BZ227" s="22">
        <f>Target_AM[[#This Row],[PROPORSI]]*VLOOKUP(Target_AM[[#This Row],[NIPNAS]],Target_CC[],COLUMN(BL$2)+9,0)</f>
        <v>509150</v>
      </c>
      <c r="CA227" s="22">
        <f>Target_AM[[#This Row],[PROPORSI]]*VLOOKUP(Target_AM[[#This Row],[NIPNAS]],Target_CC[],COLUMN(BM$2)+9,0)</f>
        <v>5989450</v>
      </c>
      <c r="CB227" s="22">
        <f>Target_AM[[#This Row],[PROPORSI]]*VLOOKUP(Target_AM[[#This Row],[NIPNAS]],Target_CC[],COLUMN(BN$2)+9,0)</f>
        <v>0</v>
      </c>
      <c r="CC227" s="22">
        <f>Target_AM[[#This Row],[PROPORSI]]*VLOOKUP(Target_AM[[#This Row],[NIPNAS]],Target_CC[],COLUMN(BO$2)+9,0)</f>
        <v>0</v>
      </c>
      <c r="CD227" s="22">
        <f>Target_AM[[#This Row],[PROPORSI]]*VLOOKUP(Target_AM[[#This Row],[NIPNAS]],Target_CC[],COLUMN(BP$2)+9,0)</f>
        <v>0</v>
      </c>
      <c r="CE227" s="22">
        <f>Target_AM[[#This Row],[PROPORSI]]*VLOOKUP(Target_AM[[#This Row],[NIPNAS]],Target_CC[],COLUMN(BQ$2)+9,0)</f>
        <v>0</v>
      </c>
      <c r="CF227" s="22">
        <f>Target_AM[[#This Row],[PROPORSI]]*VLOOKUP(Target_AM[[#This Row],[NIPNAS]],Target_CC[],COLUMN(BR$2)+9,0)</f>
        <v>0</v>
      </c>
      <c r="CG227" s="22">
        <f>Target_AM[[#This Row],[PROPORSI]]*VLOOKUP(Target_AM[[#This Row],[NIPNAS]],Target_CC[],COLUMN(BS$2)+9,0)</f>
        <v>0</v>
      </c>
      <c r="CH227" s="22">
        <f>Target_AM[[#This Row],[PROPORSI]]*VLOOKUP(Target_AM[[#This Row],[NIPNAS]],Target_CC[],COLUMN(BT$2)+9,0)</f>
        <v>0</v>
      </c>
      <c r="CI227" s="22">
        <f>Target_AM[[#This Row],[PROPORSI]]*VLOOKUP(Target_AM[[#This Row],[NIPNAS]],Target_CC[],COLUMN(BU$2)+9,0)</f>
        <v>0</v>
      </c>
      <c r="CJ227" s="22">
        <f>Target_AM[[#This Row],[PROPORSI]]*VLOOKUP(Target_AM[[#This Row],[NIPNAS]],Target_CC[],COLUMN(BV$2)+9,0)</f>
        <v>0</v>
      </c>
      <c r="CK227" s="22">
        <f>Target_AM[[#This Row],[PROPORSI]]*VLOOKUP(Target_AM[[#This Row],[NIPNAS]],Target_CC[],COLUMN(BW$2)+9,0)</f>
        <v>0</v>
      </c>
      <c r="CL227" s="22">
        <f>Target_AM[[#This Row],[PROPORSI]]*VLOOKUP(Target_AM[[#This Row],[NIPNAS]],Target_CC[],COLUMN(BX$2)+9,0)</f>
        <v>0</v>
      </c>
      <c r="CM227" s="22">
        <f>Target_AM[[#This Row],[PROPORSI]]*VLOOKUP(Target_AM[[#This Row],[NIPNAS]],Target_CC[],COLUMN(BY$2)+9,0)</f>
        <v>0</v>
      </c>
      <c r="CN227" s="22">
        <f>Target_AM[[#This Row],[PROPORSI]]*VLOOKUP(Target_AM[[#This Row],[NIPNAS]],Target_CC[],COLUMN(BZ$2)+9,0)</f>
        <v>0</v>
      </c>
      <c r="CO227" s="22">
        <f>Target_AM[[#This Row],[PROPORSI]]*VLOOKUP(Target_AM[[#This Row],[NIPNAS]],Target_CC[],COLUMN(CA$2)+9,0)</f>
        <v>509150</v>
      </c>
      <c r="CP227" s="22">
        <f>Target_AM[[#This Row],[PROPORSI]]*VLOOKUP(Target_AM[[#This Row],[NIPNAS]],Target_CC[],COLUMN(CB$2)+9,0)</f>
        <v>508650</v>
      </c>
      <c r="CQ227" s="22">
        <f>Target_AM[[#This Row],[PROPORSI]]*VLOOKUP(Target_AM[[#This Row],[NIPNAS]],Target_CC[],COLUMN(CC$2)+9,0)</f>
        <v>509150</v>
      </c>
      <c r="CR227" s="22">
        <f>Target_AM[[#This Row],[PROPORSI]]*VLOOKUP(Target_AM[[#This Row],[NIPNAS]],Target_CC[],COLUMN(CD$2)+9,0)</f>
        <v>509150</v>
      </c>
      <c r="CS227" s="22">
        <f>Target_AM[[#This Row],[PROPORSI]]*VLOOKUP(Target_AM[[#This Row],[NIPNAS]],Target_CC[],COLUMN(CE$2)+9,0)</f>
        <v>509150</v>
      </c>
      <c r="CT227" s="22">
        <f>Target_AM[[#This Row],[PROPORSI]]*VLOOKUP(Target_AM[[#This Row],[NIPNAS]],Target_CC[],COLUMN(CF$2)+9,0)</f>
        <v>509150</v>
      </c>
      <c r="CU227" s="22">
        <f>Target_AM[[#This Row],[PROPORSI]]*VLOOKUP(Target_AM[[#This Row],[NIPNAS]],Target_CC[],COLUMN(CG$2)+9,0)</f>
        <v>509150</v>
      </c>
      <c r="CV227" s="22">
        <f>Target_AM[[#This Row],[PROPORSI]]*VLOOKUP(Target_AM[[#This Row],[NIPNAS]],Target_CC[],COLUMN(CH$2)+9,0)</f>
        <v>509150</v>
      </c>
      <c r="CW227" s="22">
        <f>Target_AM[[#This Row],[PROPORSI]]*VLOOKUP(Target_AM[[#This Row],[NIPNAS]],Target_CC[],COLUMN(CI$2)+9,0)</f>
        <v>509150</v>
      </c>
      <c r="CX227" s="22">
        <f>Target_AM[[#This Row],[PROPORSI]]*VLOOKUP(Target_AM[[#This Row],[NIPNAS]],Target_CC[],COLUMN(CJ$2)+9,0)</f>
        <v>509150</v>
      </c>
      <c r="CY227" s="22">
        <f>Target_AM[[#This Row],[PROPORSI]]*VLOOKUP(Target_AM[[#This Row],[NIPNAS]],Target_CC[],COLUMN(CK$2)+9,0)</f>
        <v>509150</v>
      </c>
      <c r="CZ227" s="22">
        <f>Target_AM[[#This Row],[PROPORSI]]*VLOOKUP(Target_AM[[#This Row],[NIPNAS]],Target_CC[],COLUMN(CL$2)+9,0)</f>
        <v>509150</v>
      </c>
      <c r="DA227" s="22">
        <f>Target_AM[[#This Row],[PROPORSI]]*VLOOKUP(Target_AM[[#This Row],[NIPNAS]],Target_CC[],COLUMN(CM$2)+9,0)</f>
        <v>6109300</v>
      </c>
      <c r="DB227" s="22">
        <f>Target_AM[[#This Row],[PROPORSI]]*VLOOKUP(Target_AM[[#This Row],[NIPNAS]],Target_CC[],COLUMN(CN$2)+9,0)</f>
        <v>0</v>
      </c>
      <c r="DC227" s="22">
        <f>Target_AM[[#This Row],[PROPORSI]]*VLOOKUP(Target_AM[[#This Row],[NIPNAS]],Target_CC[],COLUMN(CO$2)+9,0)</f>
        <v>0</v>
      </c>
      <c r="DD227" s="22">
        <f>Target_AM[[#This Row],[PROPORSI]]*VLOOKUP(Target_AM[[#This Row],[NIPNAS]],Target_CC[],COLUMN(CP$2)+9,0)</f>
        <v>0</v>
      </c>
      <c r="DE227" s="22">
        <f>Target_AM[[#This Row],[PROPORSI]]*VLOOKUP(Target_AM[[#This Row],[NIPNAS]],Target_CC[],COLUMN(CQ$2)+9,0)</f>
        <v>0</v>
      </c>
      <c r="DF227" s="22">
        <f>Target_AM[[#This Row],[PROPORSI]]*VLOOKUP(Target_AM[[#This Row],[NIPNAS]],Target_CC[],COLUMN(CR$2)+9,0)</f>
        <v>0</v>
      </c>
      <c r="DG227" s="22">
        <f>Target_AM[[#This Row],[PROPORSI]]*VLOOKUP(Target_AM[[#This Row],[NIPNAS]],Target_CC[],COLUMN(CS$2)+9,0)</f>
        <v>0</v>
      </c>
      <c r="DH227" s="22">
        <f>Target_AM[[#This Row],[PROPORSI]]*VLOOKUP(Target_AM[[#This Row],[NIPNAS]],Target_CC[],COLUMN(CT$2)+9,0)</f>
        <v>0</v>
      </c>
      <c r="DI227" s="22">
        <f>Target_AM[[#This Row],[PROPORSI]]*VLOOKUP(Target_AM[[#This Row],[NIPNAS]],Target_CC[],COLUMN(CU$2)+9,0)</f>
        <v>0</v>
      </c>
      <c r="DJ227" s="22">
        <f>Target_AM[[#This Row],[PROPORSI]]*VLOOKUP(Target_AM[[#This Row],[NIPNAS]],Target_CC[],COLUMN(CV$2)+9,0)</f>
        <v>0</v>
      </c>
      <c r="DK227" s="22">
        <f>Target_AM[[#This Row],[PROPORSI]]*VLOOKUP(Target_AM[[#This Row],[NIPNAS]],Target_CC[],COLUMN(CW$2)+9,0)</f>
        <v>0</v>
      </c>
      <c r="DL227" s="22">
        <f>Target_AM[[#This Row],[PROPORSI]]*VLOOKUP(Target_AM[[#This Row],[NIPNAS]],Target_CC[],COLUMN(CX$2)+9,0)</f>
        <v>0</v>
      </c>
      <c r="DM227" s="22">
        <f>Target_AM[[#This Row],[PROPORSI]]*VLOOKUP(Target_AM[[#This Row],[NIPNAS]],Target_CC[],COLUMN(CY$2)+9,0)</f>
        <v>0</v>
      </c>
      <c r="DN227" s="22">
        <f>Target_AM[[#This Row],[PROPORSI]]*VLOOKUP(Target_AM[[#This Row],[NIPNAS]],Target_CC[],COLUMN(CZ$2)+9,0)</f>
        <v>0</v>
      </c>
      <c r="DO227" s="22">
        <f>Target_AM[[#This Row],[PROPORSI]]*VLOOKUP(Target_AM[[#This Row],[NIPNAS]],Target_CC[],COLUMN(DA$2)+9,0)</f>
        <v>0</v>
      </c>
      <c r="DP227" s="22">
        <f>Target_AM[[#This Row],[PROPORSI]]*VLOOKUP(Target_AM[[#This Row],[NIPNAS]],Target_CC[],COLUMN(DB$2)+9,0)</f>
        <v>0</v>
      </c>
      <c r="DQ227" s="22">
        <f>Target_AM[[#This Row],[PROPORSI]]*VLOOKUP(Target_AM[[#This Row],[NIPNAS]],Target_CC[],COLUMN(DC$2)+9,0)</f>
        <v>0</v>
      </c>
      <c r="DR227" s="22">
        <f>Target_AM[[#This Row],[PROPORSI]]*VLOOKUP(Target_AM[[#This Row],[NIPNAS]],Target_CC[],COLUMN(DD$2)+9,0)</f>
        <v>0</v>
      </c>
      <c r="DS227" s="22">
        <f>Target_AM[[#This Row],[PROPORSI]]*VLOOKUP(Target_AM[[#This Row],[NIPNAS]],Target_CC[],COLUMN(DE$2)+9,0)</f>
        <v>0</v>
      </c>
      <c r="DT227" s="22">
        <f>Target_AM[[#This Row],[PROPORSI]]*VLOOKUP(Target_AM[[#This Row],[NIPNAS]],Target_CC[],COLUMN(DF$2)+9,0)</f>
        <v>0</v>
      </c>
      <c r="DU227" s="22">
        <f>Target_AM[[#This Row],[PROPORSI]]*VLOOKUP(Target_AM[[#This Row],[NIPNAS]],Target_CC[],COLUMN(DG$2)+9,0)</f>
        <v>0</v>
      </c>
      <c r="DV227" s="22">
        <f>Target_AM[[#This Row],[PROPORSI]]*VLOOKUP(Target_AM[[#This Row],[NIPNAS]],Target_CC[],COLUMN(DH$2)+9,0)</f>
        <v>0</v>
      </c>
      <c r="DW227" s="22">
        <f>Target_AM[[#This Row],[PROPORSI]]*VLOOKUP(Target_AM[[#This Row],[NIPNAS]],Target_CC[],COLUMN(DI$2)+9,0)</f>
        <v>0</v>
      </c>
      <c r="DX227" s="22">
        <f>Target_AM[[#This Row],[PROPORSI]]*VLOOKUP(Target_AM[[#This Row],[NIPNAS]],Target_CC[],COLUMN(DJ$2)+9,0)</f>
        <v>0</v>
      </c>
      <c r="DY227" s="22">
        <f>Target_AM[[#This Row],[PROPORSI]]*VLOOKUP(Target_AM[[#This Row],[NIPNAS]],Target_CC[],COLUMN(DK$2)+9,0)</f>
        <v>0</v>
      </c>
      <c r="DZ227" s="22">
        <f>Target_AM[[#This Row],[PROPORSI]]*VLOOKUP(Target_AM[[#This Row],[NIPNAS]],Target_CC[],COLUMN(DL$2)+9,0)</f>
        <v>0</v>
      </c>
      <c r="EA227" s="22">
        <f>Target_AM[[#This Row],[PROPORSI]]*VLOOKUP(Target_AM[[#This Row],[NIPNAS]],Target_CC[],COLUMN(DM$2)+9,0)</f>
        <v>0</v>
      </c>
    </row>
    <row r="228" spans="2:131" x14ac:dyDescent="0.3">
      <c r="B228">
        <v>402005</v>
      </c>
      <c r="C228" t="s">
        <v>984</v>
      </c>
      <c r="D228">
        <v>1</v>
      </c>
      <c r="E228" s="8">
        <v>45658</v>
      </c>
      <c r="F228">
        <v>10306600</v>
      </c>
      <c r="G228" t="s">
        <v>757</v>
      </c>
      <c r="J228" t="s">
        <v>296</v>
      </c>
      <c r="K228" t="s">
        <v>22</v>
      </c>
      <c r="L228" t="s">
        <v>159</v>
      </c>
      <c r="M228" t="s">
        <v>29</v>
      </c>
      <c r="N228" s="23">
        <f>Target_AM[[#This Row],[PROPORSI]]*VLOOKUP(Target_AM[[#This Row],[NIPNAS]],Target_CC[],9,0)</f>
        <v>429430729.02780557</v>
      </c>
      <c r="O228" s="22">
        <f>Target_AM[[#This Row],[PROPORSI]]*VLOOKUP(Target_AM[[#This Row],[NIPNAS]],Target_CC[],COLUMN(A$2)+9,0)</f>
        <v>30266162.623</v>
      </c>
      <c r="P228" s="22">
        <f>Target_AM[[#This Row],[PROPORSI]]*VLOOKUP(Target_AM[[#This Row],[NIPNAS]],Target_CC[],COLUMN(B$2)+9,0)</f>
        <v>29388619.412500001</v>
      </c>
      <c r="Q228" s="22">
        <f>Target_AM[[#This Row],[PROPORSI]]*VLOOKUP(Target_AM[[#This Row],[NIPNAS]],Target_CC[],COLUMN(C$2)+9,0)</f>
        <v>29499985.623</v>
      </c>
      <c r="R228" s="22">
        <f>Target_AM[[#This Row],[PROPORSI]]*VLOOKUP(Target_AM[[#This Row],[NIPNAS]],Target_CC[],COLUMN(D$2)+9,0)</f>
        <v>29106216.104500003</v>
      </c>
      <c r="S228" s="22">
        <f>Target_AM[[#This Row],[PROPORSI]]*VLOOKUP(Target_AM[[#This Row],[NIPNAS]],Target_CC[],COLUMN(E$2)+9,0)</f>
        <v>28348512.510999996</v>
      </c>
      <c r="T228" s="22">
        <f>Target_AM[[#This Row],[PROPORSI]]*VLOOKUP(Target_AM[[#This Row],[NIPNAS]],Target_CC[],COLUMN(F$2)+9,0)</f>
        <v>28155615.533500001</v>
      </c>
      <c r="U228" s="22">
        <f>Target_AM[[#This Row],[PROPORSI]]*VLOOKUP(Target_AM[[#This Row],[NIPNAS]],Target_CC[],COLUMN(G$2)+9,0)</f>
        <v>29347854.028999999</v>
      </c>
      <c r="V228" s="22">
        <f>Target_AM[[#This Row],[PROPORSI]]*VLOOKUP(Target_AM[[#This Row],[NIPNAS]],Target_CC[],COLUMN(H$2)+9,0)</f>
        <v>30005121.352000002</v>
      </c>
      <c r="W228" s="22">
        <f>Target_AM[[#This Row],[PROPORSI]]*VLOOKUP(Target_AM[[#This Row],[NIPNAS]],Target_CC[],COLUMN(I$2)+9,0)</f>
        <v>29823154.314499997</v>
      </c>
      <c r="X228" s="22">
        <f>Target_AM[[#This Row],[PROPORSI]]*VLOOKUP(Target_AM[[#This Row],[NIPNAS]],Target_CC[],COLUMN(J$2)+9,0)</f>
        <v>29893755.141499996</v>
      </c>
      <c r="Y228" s="22">
        <f>Target_AM[[#This Row],[PROPORSI]]*VLOOKUP(Target_AM[[#This Row],[NIPNAS]],Target_CC[],COLUMN(K$2)+9,0)</f>
        <v>29934520.524999999</v>
      </c>
      <c r="Z228" s="22">
        <f>Target_AM[[#This Row],[PROPORSI]]*VLOOKUP(Target_AM[[#This Row],[NIPNAS]],Target_CC[],COLUMN(L$2)+9,0)</f>
        <v>29641187.276999999</v>
      </c>
      <c r="AA228" s="22">
        <f>Target_AM[[#This Row],[PROPORSI]]*VLOOKUP(Target_AM[[#This Row],[NIPNAS]],Target_CC[],COLUMN(M$2)+9,0)</f>
        <v>353410704.4465</v>
      </c>
      <c r="AB228" s="22">
        <f>Target_AM[[#This Row],[PROPORSI]]*VLOOKUP(Target_AM[[#This Row],[NIPNAS]],Target_CC[],COLUMN(N$2)+9,0)</f>
        <v>0</v>
      </c>
      <c r="AC228" s="22">
        <f>Target_AM[[#This Row],[PROPORSI]]*VLOOKUP(Target_AM[[#This Row],[NIPNAS]],Target_CC[],COLUMN(O$2)+9,0)</f>
        <v>690859.22431823774</v>
      </c>
      <c r="AD228" s="22">
        <f>Target_AM[[#This Row],[PROPORSI]]*VLOOKUP(Target_AM[[#This Row],[NIPNAS]],Target_CC[],COLUMN(P$2)+9,0)</f>
        <v>683729.23020126333</v>
      </c>
      <c r="AE228" s="22">
        <f>Target_AM[[#This Row],[PROPORSI]]*VLOOKUP(Target_AM[[#This Row],[NIPNAS]],Target_CC[],COLUMN(Q$2)+9,0)</f>
        <v>537486.86343142285</v>
      </c>
      <c r="AF228" s="22">
        <f>Target_AM[[#This Row],[PROPORSI]]*VLOOKUP(Target_AM[[#This Row],[NIPNAS]],Target_CC[],COLUMN(R$2)+9,0)</f>
        <v>586231.66372162709</v>
      </c>
      <c r="AG228" s="22">
        <f>Target_AM[[#This Row],[PROPORSI]]*VLOOKUP(Target_AM[[#This Row],[NIPNAS]],Target_CC[],COLUMN(S$2)+9,0)</f>
        <v>571553.53985494352</v>
      </c>
      <c r="AH228" s="22">
        <f>Target_AM[[#This Row],[PROPORSI]]*VLOOKUP(Target_AM[[#This Row],[NIPNAS]],Target_CC[],COLUMN(T$2)+9,0)</f>
        <v>710365.72728492401</v>
      </c>
      <c r="AI228" s="22">
        <f>Target_AM[[#This Row],[PROPORSI]]*VLOOKUP(Target_AM[[#This Row],[NIPNAS]],Target_CC[],COLUMN(U$2)+9,0)</f>
        <v>598269.13892134407</v>
      </c>
      <c r="AJ228" s="22">
        <f>Target_AM[[#This Row],[PROPORSI]]*VLOOKUP(Target_AM[[#This Row],[NIPNAS]],Target_CC[],COLUMN(V$2)+9,0)</f>
        <v>715610.41381648171</v>
      </c>
      <c r="AK228" s="22">
        <f>Target_AM[[#This Row],[PROPORSI]]*VLOOKUP(Target_AM[[#This Row],[NIPNAS]],Target_CC[],COLUMN(W$2)+9,0)</f>
        <v>720720.50871695695</v>
      </c>
      <c r="AL228" s="22">
        <f>Target_AM[[#This Row],[PROPORSI]]*VLOOKUP(Target_AM[[#This Row],[NIPNAS]],Target_CC[],COLUMN(X$2)+9,0)</f>
        <v>611960.29877694696</v>
      </c>
      <c r="AM228" s="22">
        <f>Target_AM[[#This Row],[PROPORSI]]*VLOOKUP(Target_AM[[#This Row],[NIPNAS]],Target_CC[],COLUMN(Y$2)+9,0)</f>
        <v>623089.45347582689</v>
      </c>
      <c r="AN228" s="22">
        <f>Target_AM[[#This Row],[PROPORSI]]*VLOOKUP(Target_AM[[#This Row],[NIPNAS]],Target_CC[],COLUMN(Z$2)+9,0)</f>
        <v>7049876.062519975</v>
      </c>
      <c r="AO228" s="22">
        <f>Target_AM[[#This Row],[PROPORSI]]*VLOOKUP(Target_AM[[#This Row],[NIPNAS]],Target_CC[],COLUMN(AA$2)+9,0)</f>
        <v>30266162.623</v>
      </c>
      <c r="AP228" s="22">
        <f>Target_AM[[#This Row],[PROPORSI]]*VLOOKUP(Target_AM[[#This Row],[NIPNAS]],Target_CC[],COLUMN(AB$2)+9,0)</f>
        <v>30079478.636818238</v>
      </c>
      <c r="AQ228" s="22">
        <f>Target_AM[[#This Row],[PROPORSI]]*VLOOKUP(Target_AM[[#This Row],[NIPNAS]],Target_CC[],COLUMN(AC$2)+9,0)</f>
        <v>30183714.853201263</v>
      </c>
      <c r="AR228" s="22">
        <f>Target_AM[[#This Row],[PROPORSI]]*VLOOKUP(Target_AM[[#This Row],[NIPNAS]],Target_CC[],COLUMN(AD$2)+9,0)</f>
        <v>29643702.967931427</v>
      </c>
      <c r="AS228" s="22">
        <f>Target_AM[[#This Row],[PROPORSI]]*VLOOKUP(Target_AM[[#This Row],[NIPNAS]],Target_CC[],COLUMN(AE$2)+9,0)</f>
        <v>28934744.174721625</v>
      </c>
      <c r="AT228" s="22">
        <f>Target_AM[[#This Row],[PROPORSI]]*VLOOKUP(Target_AM[[#This Row],[NIPNAS]],Target_CC[],COLUMN(AF$2)+9,0)</f>
        <v>28727169.073354945</v>
      </c>
      <c r="AU228" s="22">
        <f>Target_AM[[#This Row],[PROPORSI]]*VLOOKUP(Target_AM[[#This Row],[NIPNAS]],Target_CC[],COLUMN(AG$2)+9,0)</f>
        <v>30058219.756284922</v>
      </c>
      <c r="AV228" s="22">
        <f>Target_AM[[#This Row],[PROPORSI]]*VLOOKUP(Target_AM[[#This Row],[NIPNAS]],Target_CC[],COLUMN(AH$2)+9,0)</f>
        <v>30603390.490921345</v>
      </c>
      <c r="AW228" s="22">
        <f>Target_AM[[#This Row],[PROPORSI]]*VLOOKUP(Target_AM[[#This Row],[NIPNAS]],Target_CC[],COLUMN(AI$2)+9,0)</f>
        <v>30538764.728316478</v>
      </c>
      <c r="AX228" s="22">
        <f>Target_AM[[#This Row],[PROPORSI]]*VLOOKUP(Target_AM[[#This Row],[NIPNAS]],Target_CC[],COLUMN(AJ$2)+9,0)</f>
        <v>30614475.650216952</v>
      </c>
      <c r="AY228" s="22">
        <f>Target_AM[[#This Row],[PROPORSI]]*VLOOKUP(Target_AM[[#This Row],[NIPNAS]],Target_CC[],COLUMN(AK$2)+9,0)</f>
        <v>30546480.823776945</v>
      </c>
      <c r="AZ228" s="22">
        <f>Target_AM[[#This Row],[PROPORSI]]*VLOOKUP(Target_AM[[#This Row],[NIPNAS]],Target_CC[],COLUMN(AL$2)+9,0)</f>
        <v>30264276.730475824</v>
      </c>
      <c r="BA228" s="22">
        <f>Target_AM[[#This Row],[PROPORSI]]*VLOOKUP(Target_AM[[#This Row],[NIPNAS]],Target_CC[],COLUMN(AM$2)+9,0)</f>
        <v>360460580.50901997</v>
      </c>
      <c r="BB228" s="22">
        <f>Target_AM[[#This Row],[PROPORSI]]*VLOOKUP(Target_AM[[#This Row],[NIPNAS]],Target_CC[],COLUMN(AN$2)+9,0)</f>
        <v>0</v>
      </c>
      <c r="BC228" s="22">
        <f>Target_AM[[#This Row],[PROPORSI]]*VLOOKUP(Target_AM[[#This Row],[NIPNAS]],Target_CC[],COLUMN(AO$2)+9,0)</f>
        <v>0</v>
      </c>
      <c r="BD228" s="22">
        <f>Target_AM[[#This Row],[PROPORSI]]*VLOOKUP(Target_AM[[#This Row],[NIPNAS]],Target_CC[],COLUMN(AP$2)+9,0)</f>
        <v>0</v>
      </c>
      <c r="BE228" s="22">
        <f>Target_AM[[#This Row],[PROPORSI]]*VLOOKUP(Target_AM[[#This Row],[NIPNAS]],Target_CC[],COLUMN(AQ$2)+9,0)</f>
        <v>0</v>
      </c>
      <c r="BF228" s="22">
        <f>Target_AM[[#This Row],[PROPORSI]]*VLOOKUP(Target_AM[[#This Row],[NIPNAS]],Target_CC[],COLUMN(AR$2)+9,0)</f>
        <v>0</v>
      </c>
      <c r="BG228" s="22">
        <f>Target_AM[[#This Row],[PROPORSI]]*VLOOKUP(Target_AM[[#This Row],[NIPNAS]],Target_CC[],COLUMN(AS$2)+9,0)</f>
        <v>0</v>
      </c>
      <c r="BH228" s="22">
        <f>Target_AM[[#This Row],[PROPORSI]]*VLOOKUP(Target_AM[[#This Row],[NIPNAS]],Target_CC[],COLUMN(AT$2)+9,0)</f>
        <v>0</v>
      </c>
      <c r="BI228" s="22">
        <f>Target_AM[[#This Row],[PROPORSI]]*VLOOKUP(Target_AM[[#This Row],[NIPNAS]],Target_CC[],COLUMN(AU$2)+9,0)</f>
        <v>0</v>
      </c>
      <c r="BJ228" s="22">
        <f>Target_AM[[#This Row],[PROPORSI]]*VLOOKUP(Target_AM[[#This Row],[NIPNAS]],Target_CC[],COLUMN(AV$2)+9,0)</f>
        <v>0</v>
      </c>
      <c r="BK228" s="22">
        <f>Target_AM[[#This Row],[PROPORSI]]*VLOOKUP(Target_AM[[#This Row],[NIPNAS]],Target_CC[],COLUMN(AW$2)+9,0)</f>
        <v>0</v>
      </c>
      <c r="BL228" s="22">
        <f>Target_AM[[#This Row],[PROPORSI]]*VLOOKUP(Target_AM[[#This Row],[NIPNAS]],Target_CC[],COLUMN(AX$2)+9,0)</f>
        <v>0</v>
      </c>
      <c r="BM228" s="22">
        <f>Target_AM[[#This Row],[PROPORSI]]*VLOOKUP(Target_AM[[#This Row],[NIPNAS]],Target_CC[],COLUMN(AY$2)+9,0)</f>
        <v>0</v>
      </c>
      <c r="BN228" s="22">
        <f>Target_AM[[#This Row],[PROPORSI]]*VLOOKUP(Target_AM[[#This Row],[NIPNAS]],Target_CC[],COLUMN(AZ$2)+9,0)</f>
        <v>0</v>
      </c>
      <c r="BO228" s="22">
        <f>Target_AM[[#This Row],[PROPORSI]]*VLOOKUP(Target_AM[[#This Row],[NIPNAS]],Target_CC[],COLUMN(BA$2)+9,0)</f>
        <v>18451238</v>
      </c>
      <c r="BP228" s="22">
        <f>Target_AM[[#This Row],[PROPORSI]]*VLOOKUP(Target_AM[[#This Row],[NIPNAS]],Target_CC[],COLUMN(BB$2)+9,0)</f>
        <v>18470849</v>
      </c>
      <c r="BQ228" s="22">
        <f>Target_AM[[#This Row],[PROPORSI]]*VLOOKUP(Target_AM[[#This Row],[NIPNAS]],Target_CC[],COLUMN(BC$2)+9,0)</f>
        <v>18592887</v>
      </c>
      <c r="BR228" s="22">
        <f>Target_AM[[#This Row],[PROPORSI]]*VLOOKUP(Target_AM[[#This Row],[NIPNAS]],Target_CC[],COLUMN(BD$2)+9,0)</f>
        <v>20708684</v>
      </c>
      <c r="BS228" s="22">
        <f>Target_AM[[#This Row],[PROPORSI]]*VLOOKUP(Target_AM[[#This Row],[NIPNAS]],Target_CC[],COLUMN(BE$2)+9,0)</f>
        <v>20708684</v>
      </c>
      <c r="BT228" s="22">
        <f>Target_AM[[#This Row],[PROPORSI]]*VLOOKUP(Target_AM[[#This Row],[NIPNAS]],Target_CC[],COLUMN(BF$2)+9,0)</f>
        <v>20708684</v>
      </c>
      <c r="BU228" s="22">
        <f>Target_AM[[#This Row],[PROPORSI]]*VLOOKUP(Target_AM[[#This Row],[NIPNAS]],Target_CC[],COLUMN(BG$2)+9,0)</f>
        <v>20708684</v>
      </c>
      <c r="BV228" s="22">
        <f>Target_AM[[#This Row],[PROPORSI]]*VLOOKUP(Target_AM[[#This Row],[NIPNAS]],Target_CC[],COLUMN(BH$2)+9,0)</f>
        <v>20708684</v>
      </c>
      <c r="BW228" s="22">
        <f>Target_AM[[#This Row],[PROPORSI]]*VLOOKUP(Target_AM[[#This Row],[NIPNAS]],Target_CC[],COLUMN(BI$2)+9,0)</f>
        <v>20708684</v>
      </c>
      <c r="BX228" s="22">
        <f>Target_AM[[#This Row],[PROPORSI]]*VLOOKUP(Target_AM[[#This Row],[NIPNAS]],Target_CC[],COLUMN(BJ$2)+9,0)</f>
        <v>20708684</v>
      </c>
      <c r="BY228" s="22">
        <f>Target_AM[[#This Row],[PROPORSI]]*VLOOKUP(Target_AM[[#This Row],[NIPNAS]],Target_CC[],COLUMN(BK$2)+9,0)</f>
        <v>20708684</v>
      </c>
      <c r="BZ228" s="22">
        <f>Target_AM[[#This Row],[PROPORSI]]*VLOOKUP(Target_AM[[#This Row],[NIPNAS]],Target_CC[],COLUMN(BL$2)+9,0)</f>
        <v>20708684</v>
      </c>
      <c r="CA228" s="22">
        <f>Target_AM[[#This Row],[PROPORSI]]*VLOOKUP(Target_AM[[#This Row],[NIPNAS]],Target_CC[],COLUMN(BM$2)+9,0)</f>
        <v>241893130</v>
      </c>
      <c r="CB228" s="22">
        <f>Target_AM[[#This Row],[PROPORSI]]*VLOOKUP(Target_AM[[#This Row],[NIPNAS]],Target_CC[],COLUMN(BN$2)+9,0)</f>
        <v>0</v>
      </c>
      <c r="CC228" s="22">
        <f>Target_AM[[#This Row],[PROPORSI]]*VLOOKUP(Target_AM[[#This Row],[NIPNAS]],Target_CC[],COLUMN(BO$2)+9,0)</f>
        <v>0</v>
      </c>
      <c r="CD228" s="22">
        <f>Target_AM[[#This Row],[PROPORSI]]*VLOOKUP(Target_AM[[#This Row],[NIPNAS]],Target_CC[],COLUMN(BP$2)+9,0)</f>
        <v>0</v>
      </c>
      <c r="CE228" s="22">
        <f>Target_AM[[#This Row],[PROPORSI]]*VLOOKUP(Target_AM[[#This Row],[NIPNAS]],Target_CC[],COLUMN(BQ$2)+9,0)</f>
        <v>0</v>
      </c>
      <c r="CF228" s="22">
        <f>Target_AM[[#This Row],[PROPORSI]]*VLOOKUP(Target_AM[[#This Row],[NIPNAS]],Target_CC[],COLUMN(BR$2)+9,0)</f>
        <v>0</v>
      </c>
      <c r="CG228" s="22">
        <f>Target_AM[[#This Row],[PROPORSI]]*VLOOKUP(Target_AM[[#This Row],[NIPNAS]],Target_CC[],COLUMN(BS$2)+9,0)</f>
        <v>0</v>
      </c>
      <c r="CH228" s="22">
        <f>Target_AM[[#This Row],[PROPORSI]]*VLOOKUP(Target_AM[[#This Row],[NIPNAS]],Target_CC[],COLUMN(BT$2)+9,0)</f>
        <v>0</v>
      </c>
      <c r="CI228" s="22">
        <f>Target_AM[[#This Row],[PROPORSI]]*VLOOKUP(Target_AM[[#This Row],[NIPNAS]],Target_CC[],COLUMN(BU$2)+9,0)</f>
        <v>0</v>
      </c>
      <c r="CJ228" s="22">
        <f>Target_AM[[#This Row],[PROPORSI]]*VLOOKUP(Target_AM[[#This Row],[NIPNAS]],Target_CC[],COLUMN(BV$2)+9,0)</f>
        <v>0</v>
      </c>
      <c r="CK228" s="22">
        <f>Target_AM[[#This Row],[PROPORSI]]*VLOOKUP(Target_AM[[#This Row],[NIPNAS]],Target_CC[],COLUMN(BW$2)+9,0)</f>
        <v>0</v>
      </c>
      <c r="CL228" s="22">
        <f>Target_AM[[#This Row],[PROPORSI]]*VLOOKUP(Target_AM[[#This Row],[NIPNAS]],Target_CC[],COLUMN(BX$2)+9,0)</f>
        <v>0</v>
      </c>
      <c r="CM228" s="22">
        <f>Target_AM[[#This Row],[PROPORSI]]*VLOOKUP(Target_AM[[#This Row],[NIPNAS]],Target_CC[],COLUMN(BY$2)+9,0)</f>
        <v>0</v>
      </c>
      <c r="CN228" s="22">
        <f>Target_AM[[#This Row],[PROPORSI]]*VLOOKUP(Target_AM[[#This Row],[NIPNAS]],Target_CC[],COLUMN(BZ$2)+9,0)</f>
        <v>0</v>
      </c>
      <c r="CO228" s="22">
        <f>Target_AM[[#This Row],[PROPORSI]]*VLOOKUP(Target_AM[[#This Row],[NIPNAS]],Target_CC[],COLUMN(CA$2)+9,0)</f>
        <v>20808520</v>
      </c>
      <c r="CP228" s="22">
        <f>Target_AM[[#This Row],[PROPORSI]]*VLOOKUP(Target_AM[[#This Row],[NIPNAS]],Target_CC[],COLUMN(CB$2)+9,0)</f>
        <v>20510670</v>
      </c>
      <c r="CQ228" s="22">
        <f>Target_AM[[#This Row],[PROPORSI]]*VLOOKUP(Target_AM[[#This Row],[NIPNAS]],Target_CC[],COLUMN(CC$2)+9,0)</f>
        <v>20708684</v>
      </c>
      <c r="CR228" s="22">
        <f>Target_AM[[#This Row],[PROPORSI]]*VLOOKUP(Target_AM[[#This Row],[NIPNAS]],Target_CC[],COLUMN(CD$2)+9,0)</f>
        <v>20708684</v>
      </c>
      <c r="CS228" s="22">
        <f>Target_AM[[#This Row],[PROPORSI]]*VLOOKUP(Target_AM[[#This Row],[NIPNAS]],Target_CC[],COLUMN(CE$2)+9,0)</f>
        <v>20708684</v>
      </c>
      <c r="CT228" s="22">
        <f>Target_AM[[#This Row],[PROPORSI]]*VLOOKUP(Target_AM[[#This Row],[NIPNAS]],Target_CC[],COLUMN(CF$2)+9,0)</f>
        <v>20708684</v>
      </c>
      <c r="CU228" s="22">
        <f>Target_AM[[#This Row],[PROPORSI]]*VLOOKUP(Target_AM[[#This Row],[NIPNAS]],Target_CC[],COLUMN(CG$2)+9,0)</f>
        <v>20708684</v>
      </c>
      <c r="CV228" s="22">
        <f>Target_AM[[#This Row],[PROPORSI]]*VLOOKUP(Target_AM[[#This Row],[NIPNAS]],Target_CC[],COLUMN(CH$2)+9,0)</f>
        <v>20708684</v>
      </c>
      <c r="CW228" s="22">
        <f>Target_AM[[#This Row],[PROPORSI]]*VLOOKUP(Target_AM[[#This Row],[NIPNAS]],Target_CC[],COLUMN(CI$2)+9,0)</f>
        <v>20708684</v>
      </c>
      <c r="CX228" s="22">
        <f>Target_AM[[#This Row],[PROPORSI]]*VLOOKUP(Target_AM[[#This Row],[NIPNAS]],Target_CC[],COLUMN(CJ$2)+9,0)</f>
        <v>20708684</v>
      </c>
      <c r="CY228" s="22">
        <f>Target_AM[[#This Row],[PROPORSI]]*VLOOKUP(Target_AM[[#This Row],[NIPNAS]],Target_CC[],COLUMN(CK$2)+9,0)</f>
        <v>20708684</v>
      </c>
      <c r="CZ228" s="22">
        <f>Target_AM[[#This Row],[PROPORSI]]*VLOOKUP(Target_AM[[#This Row],[NIPNAS]],Target_CC[],COLUMN(CL$2)+9,0)</f>
        <v>20708684</v>
      </c>
      <c r="DA228" s="22">
        <f>Target_AM[[#This Row],[PROPORSI]]*VLOOKUP(Target_AM[[#This Row],[NIPNAS]],Target_CC[],COLUMN(CM$2)+9,0)</f>
        <v>248406030</v>
      </c>
      <c r="DB228" s="22">
        <f>Target_AM[[#This Row],[PROPORSI]]*VLOOKUP(Target_AM[[#This Row],[NIPNAS]],Target_CC[],COLUMN(CN$2)+9,0)</f>
        <v>0</v>
      </c>
      <c r="DC228" s="22">
        <f>Target_AM[[#This Row],[PROPORSI]]*VLOOKUP(Target_AM[[#This Row],[NIPNAS]],Target_CC[],COLUMN(CO$2)+9,0)</f>
        <v>0</v>
      </c>
      <c r="DD228" s="22">
        <f>Target_AM[[#This Row],[PROPORSI]]*VLOOKUP(Target_AM[[#This Row],[NIPNAS]],Target_CC[],COLUMN(CP$2)+9,0)</f>
        <v>0</v>
      </c>
      <c r="DE228" s="22">
        <f>Target_AM[[#This Row],[PROPORSI]]*VLOOKUP(Target_AM[[#This Row],[NIPNAS]],Target_CC[],COLUMN(CQ$2)+9,0)</f>
        <v>0</v>
      </c>
      <c r="DF228" s="22">
        <f>Target_AM[[#This Row],[PROPORSI]]*VLOOKUP(Target_AM[[#This Row],[NIPNAS]],Target_CC[],COLUMN(CR$2)+9,0)</f>
        <v>0</v>
      </c>
      <c r="DG228" s="22">
        <f>Target_AM[[#This Row],[PROPORSI]]*VLOOKUP(Target_AM[[#This Row],[NIPNAS]],Target_CC[],COLUMN(CS$2)+9,0)</f>
        <v>0</v>
      </c>
      <c r="DH228" s="22">
        <f>Target_AM[[#This Row],[PROPORSI]]*VLOOKUP(Target_AM[[#This Row],[NIPNAS]],Target_CC[],COLUMN(CT$2)+9,0)</f>
        <v>0</v>
      </c>
      <c r="DI228" s="22">
        <f>Target_AM[[#This Row],[PROPORSI]]*VLOOKUP(Target_AM[[#This Row],[NIPNAS]],Target_CC[],COLUMN(CU$2)+9,0)</f>
        <v>0</v>
      </c>
      <c r="DJ228" s="22">
        <f>Target_AM[[#This Row],[PROPORSI]]*VLOOKUP(Target_AM[[#This Row],[NIPNAS]],Target_CC[],COLUMN(CV$2)+9,0)</f>
        <v>0</v>
      </c>
      <c r="DK228" s="22">
        <f>Target_AM[[#This Row],[PROPORSI]]*VLOOKUP(Target_AM[[#This Row],[NIPNAS]],Target_CC[],COLUMN(CW$2)+9,0)</f>
        <v>0</v>
      </c>
      <c r="DL228" s="22">
        <f>Target_AM[[#This Row],[PROPORSI]]*VLOOKUP(Target_AM[[#This Row],[NIPNAS]],Target_CC[],COLUMN(CX$2)+9,0)</f>
        <v>0</v>
      </c>
      <c r="DM228" s="22">
        <f>Target_AM[[#This Row],[PROPORSI]]*VLOOKUP(Target_AM[[#This Row],[NIPNAS]],Target_CC[],COLUMN(CY$2)+9,0)</f>
        <v>0</v>
      </c>
      <c r="DN228" s="22">
        <f>Target_AM[[#This Row],[PROPORSI]]*VLOOKUP(Target_AM[[#This Row],[NIPNAS]],Target_CC[],COLUMN(CZ$2)+9,0)</f>
        <v>0</v>
      </c>
      <c r="DO228" s="22">
        <f>Target_AM[[#This Row],[PROPORSI]]*VLOOKUP(Target_AM[[#This Row],[NIPNAS]],Target_CC[],COLUMN(DA$2)+9,0)</f>
        <v>0</v>
      </c>
      <c r="DP228" s="22">
        <f>Target_AM[[#This Row],[PROPORSI]]*VLOOKUP(Target_AM[[#This Row],[NIPNAS]],Target_CC[],COLUMN(DB$2)+9,0)</f>
        <v>0</v>
      </c>
      <c r="DQ228" s="22">
        <f>Target_AM[[#This Row],[PROPORSI]]*VLOOKUP(Target_AM[[#This Row],[NIPNAS]],Target_CC[],COLUMN(DC$2)+9,0)</f>
        <v>0</v>
      </c>
      <c r="DR228" s="22">
        <f>Target_AM[[#This Row],[PROPORSI]]*VLOOKUP(Target_AM[[#This Row],[NIPNAS]],Target_CC[],COLUMN(DD$2)+9,0)</f>
        <v>0</v>
      </c>
      <c r="DS228" s="22">
        <f>Target_AM[[#This Row],[PROPORSI]]*VLOOKUP(Target_AM[[#This Row],[NIPNAS]],Target_CC[],COLUMN(DE$2)+9,0)</f>
        <v>0</v>
      </c>
      <c r="DT228" s="22">
        <f>Target_AM[[#This Row],[PROPORSI]]*VLOOKUP(Target_AM[[#This Row],[NIPNAS]],Target_CC[],COLUMN(DF$2)+9,0)</f>
        <v>0</v>
      </c>
      <c r="DU228" s="22">
        <f>Target_AM[[#This Row],[PROPORSI]]*VLOOKUP(Target_AM[[#This Row],[NIPNAS]],Target_CC[],COLUMN(DG$2)+9,0)</f>
        <v>0</v>
      </c>
      <c r="DV228" s="22">
        <f>Target_AM[[#This Row],[PROPORSI]]*VLOOKUP(Target_AM[[#This Row],[NIPNAS]],Target_CC[],COLUMN(DH$2)+9,0)</f>
        <v>0</v>
      </c>
      <c r="DW228" s="22">
        <f>Target_AM[[#This Row],[PROPORSI]]*VLOOKUP(Target_AM[[#This Row],[NIPNAS]],Target_CC[],COLUMN(DI$2)+9,0)</f>
        <v>0</v>
      </c>
      <c r="DX228" s="22">
        <f>Target_AM[[#This Row],[PROPORSI]]*VLOOKUP(Target_AM[[#This Row],[NIPNAS]],Target_CC[],COLUMN(DJ$2)+9,0)</f>
        <v>0</v>
      </c>
      <c r="DY228" s="22">
        <f>Target_AM[[#This Row],[PROPORSI]]*VLOOKUP(Target_AM[[#This Row],[NIPNAS]],Target_CC[],COLUMN(DK$2)+9,0)</f>
        <v>0</v>
      </c>
      <c r="DZ228" s="22">
        <f>Target_AM[[#This Row],[PROPORSI]]*VLOOKUP(Target_AM[[#This Row],[NIPNAS]],Target_CC[],COLUMN(DL$2)+9,0)</f>
        <v>0</v>
      </c>
      <c r="EA228" s="22">
        <f>Target_AM[[#This Row],[PROPORSI]]*VLOOKUP(Target_AM[[#This Row],[NIPNAS]],Target_CC[],COLUMN(DM$2)+9,0)</f>
        <v>0</v>
      </c>
    </row>
    <row r="229" spans="2:131" x14ac:dyDescent="0.3">
      <c r="B229">
        <v>404429</v>
      </c>
      <c r="C229" t="s">
        <v>1008</v>
      </c>
      <c r="D229">
        <v>1</v>
      </c>
      <c r="E229" s="8">
        <v>45658</v>
      </c>
      <c r="F229">
        <v>19428408</v>
      </c>
      <c r="G229" t="s">
        <v>524</v>
      </c>
      <c r="J229" t="s">
        <v>309</v>
      </c>
      <c r="K229" t="s">
        <v>25</v>
      </c>
      <c r="L229" t="s">
        <v>159</v>
      </c>
      <c r="M229" t="s">
        <v>29</v>
      </c>
      <c r="N229" s="23">
        <f>Target_AM[[#This Row],[PROPORSI]]*VLOOKUP(Target_AM[[#This Row],[NIPNAS]],Target_CC[],9,0)</f>
        <v>6692708.6134203887</v>
      </c>
      <c r="O229" s="22">
        <f>Target_AM[[#This Row],[PROPORSI]]*VLOOKUP(Target_AM[[#This Row],[NIPNAS]],Target_CC[],COLUMN(A$2)+9,0)</f>
        <v>393731.81818181818</v>
      </c>
      <c r="P229" s="22">
        <f>Target_AM[[#This Row],[PROPORSI]]*VLOOKUP(Target_AM[[#This Row],[NIPNAS]],Target_CC[],COLUMN(B$2)+9,0)</f>
        <v>414454.54545454541</v>
      </c>
      <c r="Q229" s="22">
        <f>Target_AM[[#This Row],[PROPORSI]]*VLOOKUP(Target_AM[[#This Row],[NIPNAS]],Target_CC[],COLUMN(C$2)+9,0)</f>
        <v>373009.09090909088</v>
      </c>
      <c r="R229" s="22">
        <f>Target_AM[[#This Row],[PROPORSI]]*VLOOKUP(Target_AM[[#This Row],[NIPNAS]],Target_CC[],COLUMN(D$2)+9,0)</f>
        <v>331563.63636363635</v>
      </c>
      <c r="S229" s="22">
        <f>Target_AM[[#This Row],[PROPORSI]]*VLOOKUP(Target_AM[[#This Row],[NIPNAS]],Target_CC[],COLUMN(E$2)+9,0)</f>
        <v>352286.36363636365</v>
      </c>
      <c r="T229" s="22">
        <f>Target_AM[[#This Row],[PROPORSI]]*VLOOKUP(Target_AM[[#This Row],[NIPNAS]],Target_CC[],COLUMN(F$2)+9,0)</f>
        <v>373009.09090909088</v>
      </c>
      <c r="U229" s="22">
        <f>Target_AM[[#This Row],[PROPORSI]]*VLOOKUP(Target_AM[[#This Row],[NIPNAS]],Target_CC[],COLUMN(G$2)+9,0)</f>
        <v>476622.72727272724</v>
      </c>
      <c r="V229" s="22">
        <f>Target_AM[[#This Row],[PROPORSI]]*VLOOKUP(Target_AM[[#This Row],[NIPNAS]],Target_CC[],COLUMN(H$2)+9,0)</f>
        <v>435177.27272727271</v>
      </c>
      <c r="W229" s="22">
        <f>Target_AM[[#This Row],[PROPORSI]]*VLOOKUP(Target_AM[[#This Row],[NIPNAS]],Target_CC[],COLUMN(I$2)+9,0)</f>
        <v>435177.27272727271</v>
      </c>
      <c r="X229" s="22">
        <f>Target_AM[[#This Row],[PROPORSI]]*VLOOKUP(Target_AM[[#This Row],[NIPNAS]],Target_CC[],COLUMN(J$2)+9,0)</f>
        <v>476622.72727272724</v>
      </c>
      <c r="Y229" s="22">
        <f>Target_AM[[#This Row],[PROPORSI]]*VLOOKUP(Target_AM[[#This Row],[NIPNAS]],Target_CC[],COLUMN(K$2)+9,0)</f>
        <v>414454.54545454541</v>
      </c>
      <c r="Z229" s="22">
        <f>Target_AM[[#This Row],[PROPORSI]]*VLOOKUP(Target_AM[[#This Row],[NIPNAS]],Target_CC[],COLUMN(L$2)+9,0)</f>
        <v>435177.27272727271</v>
      </c>
      <c r="AA229" s="22">
        <f>Target_AM[[#This Row],[PROPORSI]]*VLOOKUP(Target_AM[[#This Row],[NIPNAS]],Target_CC[],COLUMN(M$2)+9,0)</f>
        <v>4911286.3636363624</v>
      </c>
      <c r="AB229" s="22">
        <f>Target_AM[[#This Row],[PROPORSI]]*VLOOKUP(Target_AM[[#This Row],[NIPNAS]],Target_CC[],COLUMN(N$2)+9,0)</f>
        <v>52761.215438053106</v>
      </c>
      <c r="AC229" s="22">
        <f>Target_AM[[#This Row],[PROPORSI]]*VLOOKUP(Target_AM[[#This Row],[NIPNAS]],Target_CC[],COLUMN(O$2)+9,0)</f>
        <v>56108.804089841549</v>
      </c>
      <c r="AD229" s="22">
        <f>Target_AM[[#This Row],[PROPORSI]]*VLOOKUP(Target_AM[[#This Row],[NIPNAS]],Target_CC[],COLUMN(P$2)+9,0)</f>
        <v>73826.49707603165</v>
      </c>
      <c r="AE229" s="22">
        <f>Target_AM[[#This Row],[PROPORSI]]*VLOOKUP(Target_AM[[#This Row],[NIPNAS]],Target_CC[],COLUMN(Q$2)+9,0)</f>
        <v>75270.058559592086</v>
      </c>
      <c r="AF229" s="22">
        <f>Target_AM[[#This Row],[PROPORSI]]*VLOOKUP(Target_AM[[#This Row],[NIPNAS]],Target_CC[],COLUMN(R$2)+9,0)</f>
        <v>98451.982616247944</v>
      </c>
      <c r="AG229" s="22">
        <f>Target_AM[[#This Row],[PROPORSI]]*VLOOKUP(Target_AM[[#This Row],[NIPNAS]],Target_CC[],COLUMN(S$2)+9,0)</f>
        <v>91989.007857551624</v>
      </c>
      <c r="AH229" s="22">
        <f>Target_AM[[#This Row],[PROPORSI]]*VLOOKUP(Target_AM[[#This Row],[NIPNAS]],Target_CC[],COLUMN(T$2)+9,0)</f>
        <v>80779.280175035194</v>
      </c>
      <c r="AI229" s="22">
        <f>Target_AM[[#This Row],[PROPORSI]]*VLOOKUP(Target_AM[[#This Row],[NIPNAS]],Target_CC[],COLUMN(U$2)+9,0)</f>
        <v>91378.348621976795</v>
      </c>
      <c r="AJ229" s="22">
        <f>Target_AM[[#This Row],[PROPORSI]]*VLOOKUP(Target_AM[[#This Row],[NIPNAS]],Target_CC[],COLUMN(V$2)+9,0)</f>
        <v>79343.667310859266</v>
      </c>
      <c r="AK229" s="22">
        <f>Target_AM[[#This Row],[PROPORSI]]*VLOOKUP(Target_AM[[#This Row],[NIPNAS]],Target_CC[],COLUMN(W$2)+9,0)</f>
        <v>83502.484079701186</v>
      </c>
      <c r="AL229" s="22">
        <f>Target_AM[[#This Row],[PROPORSI]]*VLOOKUP(Target_AM[[#This Row],[NIPNAS]],Target_CC[],COLUMN(X$2)+9,0)</f>
        <v>102595.03940566648</v>
      </c>
      <c r="AM229" s="22">
        <f>Target_AM[[#This Row],[PROPORSI]]*VLOOKUP(Target_AM[[#This Row],[NIPNAS]],Target_CC[],COLUMN(Y$2)+9,0)</f>
        <v>121721.39657299321</v>
      </c>
      <c r="AN229" s="22">
        <f>Target_AM[[#This Row],[PROPORSI]]*VLOOKUP(Target_AM[[#This Row],[NIPNAS]],Target_CC[],COLUMN(Z$2)+9,0)</f>
        <v>1007727.7818035503</v>
      </c>
      <c r="AO229" s="22">
        <f>Target_AM[[#This Row],[PROPORSI]]*VLOOKUP(Target_AM[[#This Row],[NIPNAS]],Target_CC[],COLUMN(AA$2)+9,0)</f>
        <v>446493.0336198713</v>
      </c>
      <c r="AP229" s="22">
        <f>Target_AM[[#This Row],[PROPORSI]]*VLOOKUP(Target_AM[[#This Row],[NIPNAS]],Target_CC[],COLUMN(AB$2)+9,0)</f>
        <v>470563.34954438696</v>
      </c>
      <c r="AQ229" s="22">
        <f>Target_AM[[#This Row],[PROPORSI]]*VLOOKUP(Target_AM[[#This Row],[NIPNAS]],Target_CC[],COLUMN(AC$2)+9,0)</f>
        <v>446835.58798512252</v>
      </c>
      <c r="AR229" s="22">
        <f>Target_AM[[#This Row],[PROPORSI]]*VLOOKUP(Target_AM[[#This Row],[NIPNAS]],Target_CC[],COLUMN(AD$2)+9,0)</f>
        <v>406833.69492322847</v>
      </c>
      <c r="AS229" s="22">
        <f>Target_AM[[#This Row],[PROPORSI]]*VLOOKUP(Target_AM[[#This Row],[NIPNAS]],Target_CC[],COLUMN(AE$2)+9,0)</f>
        <v>450738.34625261161</v>
      </c>
      <c r="AT229" s="22">
        <f>Target_AM[[#This Row],[PROPORSI]]*VLOOKUP(Target_AM[[#This Row],[NIPNAS]],Target_CC[],COLUMN(AF$2)+9,0)</f>
        <v>464998.09876664251</v>
      </c>
      <c r="AU229" s="22">
        <f>Target_AM[[#This Row],[PROPORSI]]*VLOOKUP(Target_AM[[#This Row],[NIPNAS]],Target_CC[],COLUMN(AG$2)+9,0)</f>
        <v>557402.00744776241</v>
      </c>
      <c r="AV229" s="22">
        <f>Target_AM[[#This Row],[PROPORSI]]*VLOOKUP(Target_AM[[#This Row],[NIPNAS]],Target_CC[],COLUMN(AH$2)+9,0)</f>
        <v>526555.6213492495</v>
      </c>
      <c r="AW229" s="22">
        <f>Target_AM[[#This Row],[PROPORSI]]*VLOOKUP(Target_AM[[#This Row],[NIPNAS]],Target_CC[],COLUMN(AI$2)+9,0)</f>
        <v>514520.94003813196</v>
      </c>
      <c r="AX229" s="22">
        <f>Target_AM[[#This Row],[PROPORSI]]*VLOOKUP(Target_AM[[#This Row],[NIPNAS]],Target_CC[],COLUMN(AJ$2)+9,0)</f>
        <v>560125.21135242842</v>
      </c>
      <c r="AY229" s="22">
        <f>Target_AM[[#This Row],[PROPORSI]]*VLOOKUP(Target_AM[[#This Row],[NIPNAS]],Target_CC[],COLUMN(AK$2)+9,0)</f>
        <v>517049.58486021188</v>
      </c>
      <c r="AZ229" s="22">
        <f>Target_AM[[#This Row],[PROPORSI]]*VLOOKUP(Target_AM[[#This Row],[NIPNAS]],Target_CC[],COLUMN(AL$2)+9,0)</f>
        <v>556898.66930026596</v>
      </c>
      <c r="BA229" s="22">
        <f>Target_AM[[#This Row],[PROPORSI]]*VLOOKUP(Target_AM[[#This Row],[NIPNAS]],Target_CC[],COLUMN(AM$2)+9,0)</f>
        <v>5919014.1454399135</v>
      </c>
      <c r="BB229" s="22">
        <f>Target_AM[[#This Row],[PROPORSI]]*VLOOKUP(Target_AM[[#This Row],[NIPNAS]],Target_CC[],COLUMN(AN$2)+9,0)</f>
        <v>0</v>
      </c>
      <c r="BC229" s="22">
        <f>Target_AM[[#This Row],[PROPORSI]]*VLOOKUP(Target_AM[[#This Row],[NIPNAS]],Target_CC[],COLUMN(AO$2)+9,0)</f>
        <v>0</v>
      </c>
      <c r="BD229" s="22">
        <f>Target_AM[[#This Row],[PROPORSI]]*VLOOKUP(Target_AM[[#This Row],[NIPNAS]],Target_CC[],COLUMN(AP$2)+9,0)</f>
        <v>0</v>
      </c>
      <c r="BE229" s="22">
        <f>Target_AM[[#This Row],[PROPORSI]]*VLOOKUP(Target_AM[[#This Row],[NIPNAS]],Target_CC[],COLUMN(AQ$2)+9,0)</f>
        <v>0</v>
      </c>
      <c r="BF229" s="22">
        <f>Target_AM[[#This Row],[PROPORSI]]*VLOOKUP(Target_AM[[#This Row],[NIPNAS]],Target_CC[],COLUMN(AR$2)+9,0)</f>
        <v>0</v>
      </c>
      <c r="BG229" s="22">
        <f>Target_AM[[#This Row],[PROPORSI]]*VLOOKUP(Target_AM[[#This Row],[NIPNAS]],Target_CC[],COLUMN(AS$2)+9,0)</f>
        <v>0</v>
      </c>
      <c r="BH229" s="22">
        <f>Target_AM[[#This Row],[PROPORSI]]*VLOOKUP(Target_AM[[#This Row],[NIPNAS]],Target_CC[],COLUMN(AT$2)+9,0)</f>
        <v>0</v>
      </c>
      <c r="BI229" s="22">
        <f>Target_AM[[#This Row],[PROPORSI]]*VLOOKUP(Target_AM[[#This Row],[NIPNAS]],Target_CC[],COLUMN(AU$2)+9,0)</f>
        <v>0</v>
      </c>
      <c r="BJ229" s="22">
        <f>Target_AM[[#This Row],[PROPORSI]]*VLOOKUP(Target_AM[[#This Row],[NIPNAS]],Target_CC[],COLUMN(AV$2)+9,0)</f>
        <v>0</v>
      </c>
      <c r="BK229" s="22">
        <f>Target_AM[[#This Row],[PROPORSI]]*VLOOKUP(Target_AM[[#This Row],[NIPNAS]],Target_CC[],COLUMN(AW$2)+9,0)</f>
        <v>0</v>
      </c>
      <c r="BL229" s="22">
        <f>Target_AM[[#This Row],[PROPORSI]]*VLOOKUP(Target_AM[[#This Row],[NIPNAS]],Target_CC[],COLUMN(AX$2)+9,0)</f>
        <v>0</v>
      </c>
      <c r="BM229" s="22">
        <f>Target_AM[[#This Row],[PROPORSI]]*VLOOKUP(Target_AM[[#This Row],[NIPNAS]],Target_CC[],COLUMN(AY$2)+9,0)</f>
        <v>0</v>
      </c>
      <c r="BN229" s="22">
        <f>Target_AM[[#This Row],[PROPORSI]]*VLOOKUP(Target_AM[[#This Row],[NIPNAS]],Target_CC[],COLUMN(AZ$2)+9,0)</f>
        <v>0</v>
      </c>
      <c r="BO229" s="22">
        <f>Target_AM[[#This Row],[PROPORSI]]*VLOOKUP(Target_AM[[#This Row],[NIPNAS]],Target_CC[],COLUMN(BA$2)+9,0)</f>
        <v>470000</v>
      </c>
      <c r="BP229" s="22">
        <f>Target_AM[[#This Row],[PROPORSI]]*VLOOKUP(Target_AM[[#This Row],[NIPNAS]],Target_CC[],COLUMN(BB$2)+9,0)</f>
        <v>470000</v>
      </c>
      <c r="BQ229" s="22">
        <f>Target_AM[[#This Row],[PROPORSI]]*VLOOKUP(Target_AM[[#This Row],[NIPNAS]],Target_CC[],COLUMN(BC$2)+9,0)</f>
        <v>470000</v>
      </c>
      <c r="BR229" s="22">
        <f>Target_AM[[#This Row],[PROPORSI]]*VLOOKUP(Target_AM[[#This Row],[NIPNAS]],Target_CC[],COLUMN(BD$2)+9,0)</f>
        <v>470000</v>
      </c>
      <c r="BS229" s="22">
        <f>Target_AM[[#This Row],[PROPORSI]]*VLOOKUP(Target_AM[[#This Row],[NIPNAS]],Target_CC[],COLUMN(BE$2)+9,0)</f>
        <v>470000</v>
      </c>
      <c r="BT229" s="22">
        <f>Target_AM[[#This Row],[PROPORSI]]*VLOOKUP(Target_AM[[#This Row],[NIPNAS]],Target_CC[],COLUMN(BF$2)+9,0)</f>
        <v>470000</v>
      </c>
      <c r="BU229" s="22">
        <f>Target_AM[[#This Row],[PROPORSI]]*VLOOKUP(Target_AM[[#This Row],[NIPNAS]],Target_CC[],COLUMN(BG$2)+9,0)</f>
        <v>470000</v>
      </c>
      <c r="BV229" s="22">
        <f>Target_AM[[#This Row],[PROPORSI]]*VLOOKUP(Target_AM[[#This Row],[NIPNAS]],Target_CC[],COLUMN(BH$2)+9,0)</f>
        <v>470000</v>
      </c>
      <c r="BW229" s="22">
        <f>Target_AM[[#This Row],[PROPORSI]]*VLOOKUP(Target_AM[[#This Row],[NIPNAS]],Target_CC[],COLUMN(BI$2)+9,0)</f>
        <v>470000</v>
      </c>
      <c r="BX229" s="22">
        <f>Target_AM[[#This Row],[PROPORSI]]*VLOOKUP(Target_AM[[#This Row],[NIPNAS]],Target_CC[],COLUMN(BJ$2)+9,0)</f>
        <v>470000</v>
      </c>
      <c r="BY229" s="22">
        <f>Target_AM[[#This Row],[PROPORSI]]*VLOOKUP(Target_AM[[#This Row],[NIPNAS]],Target_CC[],COLUMN(BK$2)+9,0)</f>
        <v>470000</v>
      </c>
      <c r="BZ229" s="22">
        <f>Target_AM[[#This Row],[PROPORSI]]*VLOOKUP(Target_AM[[#This Row],[NIPNAS]],Target_CC[],COLUMN(BL$2)+9,0)</f>
        <v>470000</v>
      </c>
      <c r="CA229" s="22">
        <f>Target_AM[[#This Row],[PROPORSI]]*VLOOKUP(Target_AM[[#This Row],[NIPNAS]],Target_CC[],COLUMN(BM$2)+9,0)</f>
        <v>5640000</v>
      </c>
      <c r="CB229" s="22">
        <f>Target_AM[[#This Row],[PROPORSI]]*VLOOKUP(Target_AM[[#This Row],[NIPNAS]],Target_CC[],COLUMN(BN$2)+9,0)</f>
        <v>0</v>
      </c>
      <c r="CC229" s="22">
        <f>Target_AM[[#This Row],[PROPORSI]]*VLOOKUP(Target_AM[[#This Row],[NIPNAS]],Target_CC[],COLUMN(BO$2)+9,0)</f>
        <v>0</v>
      </c>
      <c r="CD229" s="22">
        <f>Target_AM[[#This Row],[PROPORSI]]*VLOOKUP(Target_AM[[#This Row],[NIPNAS]],Target_CC[],COLUMN(BP$2)+9,0)</f>
        <v>0</v>
      </c>
      <c r="CE229" s="22">
        <f>Target_AM[[#This Row],[PROPORSI]]*VLOOKUP(Target_AM[[#This Row],[NIPNAS]],Target_CC[],COLUMN(BQ$2)+9,0)</f>
        <v>0</v>
      </c>
      <c r="CF229" s="22">
        <f>Target_AM[[#This Row],[PROPORSI]]*VLOOKUP(Target_AM[[#This Row],[NIPNAS]],Target_CC[],COLUMN(BR$2)+9,0)</f>
        <v>0</v>
      </c>
      <c r="CG229" s="22">
        <f>Target_AM[[#This Row],[PROPORSI]]*VLOOKUP(Target_AM[[#This Row],[NIPNAS]],Target_CC[],COLUMN(BS$2)+9,0)</f>
        <v>0</v>
      </c>
      <c r="CH229" s="22">
        <f>Target_AM[[#This Row],[PROPORSI]]*VLOOKUP(Target_AM[[#This Row],[NIPNAS]],Target_CC[],COLUMN(BT$2)+9,0)</f>
        <v>0</v>
      </c>
      <c r="CI229" s="22">
        <f>Target_AM[[#This Row],[PROPORSI]]*VLOOKUP(Target_AM[[#This Row],[NIPNAS]],Target_CC[],COLUMN(BU$2)+9,0)</f>
        <v>0</v>
      </c>
      <c r="CJ229" s="22">
        <f>Target_AM[[#This Row],[PROPORSI]]*VLOOKUP(Target_AM[[#This Row],[NIPNAS]],Target_CC[],COLUMN(BV$2)+9,0)</f>
        <v>0</v>
      </c>
      <c r="CK229" s="22">
        <f>Target_AM[[#This Row],[PROPORSI]]*VLOOKUP(Target_AM[[#This Row],[NIPNAS]],Target_CC[],COLUMN(BW$2)+9,0)</f>
        <v>0</v>
      </c>
      <c r="CL229" s="22">
        <f>Target_AM[[#This Row],[PROPORSI]]*VLOOKUP(Target_AM[[#This Row],[NIPNAS]],Target_CC[],COLUMN(BX$2)+9,0)</f>
        <v>0</v>
      </c>
      <c r="CM229" s="22">
        <f>Target_AM[[#This Row],[PROPORSI]]*VLOOKUP(Target_AM[[#This Row],[NIPNAS]],Target_CC[],COLUMN(BY$2)+9,0)</f>
        <v>0</v>
      </c>
      <c r="CN229" s="22">
        <f>Target_AM[[#This Row],[PROPORSI]]*VLOOKUP(Target_AM[[#This Row],[NIPNAS]],Target_CC[],COLUMN(BZ$2)+9,0)</f>
        <v>0</v>
      </c>
      <c r="CO229" s="22">
        <f>Target_AM[[#This Row],[PROPORSI]]*VLOOKUP(Target_AM[[#This Row],[NIPNAS]],Target_CC[],COLUMN(CA$2)+9,0)</f>
        <v>470000</v>
      </c>
      <c r="CP229" s="22">
        <f>Target_AM[[#This Row],[PROPORSI]]*VLOOKUP(Target_AM[[#This Row],[NIPNAS]],Target_CC[],COLUMN(CB$2)+9,0)</f>
        <v>470000</v>
      </c>
      <c r="CQ229" s="22">
        <f>Target_AM[[#This Row],[PROPORSI]]*VLOOKUP(Target_AM[[#This Row],[NIPNAS]],Target_CC[],COLUMN(CC$2)+9,0)</f>
        <v>470000</v>
      </c>
      <c r="CR229" s="22">
        <f>Target_AM[[#This Row],[PROPORSI]]*VLOOKUP(Target_AM[[#This Row],[NIPNAS]],Target_CC[],COLUMN(CD$2)+9,0)</f>
        <v>470000</v>
      </c>
      <c r="CS229" s="22">
        <f>Target_AM[[#This Row],[PROPORSI]]*VLOOKUP(Target_AM[[#This Row],[NIPNAS]],Target_CC[],COLUMN(CE$2)+9,0)</f>
        <v>470000</v>
      </c>
      <c r="CT229" s="22">
        <f>Target_AM[[#This Row],[PROPORSI]]*VLOOKUP(Target_AM[[#This Row],[NIPNAS]],Target_CC[],COLUMN(CF$2)+9,0)</f>
        <v>470000</v>
      </c>
      <c r="CU229" s="22">
        <f>Target_AM[[#This Row],[PROPORSI]]*VLOOKUP(Target_AM[[#This Row],[NIPNAS]],Target_CC[],COLUMN(CG$2)+9,0)</f>
        <v>470000</v>
      </c>
      <c r="CV229" s="22">
        <f>Target_AM[[#This Row],[PROPORSI]]*VLOOKUP(Target_AM[[#This Row],[NIPNAS]],Target_CC[],COLUMN(CH$2)+9,0)</f>
        <v>470000</v>
      </c>
      <c r="CW229" s="22">
        <f>Target_AM[[#This Row],[PROPORSI]]*VLOOKUP(Target_AM[[#This Row],[NIPNAS]],Target_CC[],COLUMN(CI$2)+9,0)</f>
        <v>470000</v>
      </c>
      <c r="CX229" s="22">
        <f>Target_AM[[#This Row],[PROPORSI]]*VLOOKUP(Target_AM[[#This Row],[NIPNAS]],Target_CC[],COLUMN(CJ$2)+9,0)</f>
        <v>470000</v>
      </c>
      <c r="CY229" s="22">
        <f>Target_AM[[#This Row],[PROPORSI]]*VLOOKUP(Target_AM[[#This Row],[NIPNAS]],Target_CC[],COLUMN(CK$2)+9,0)</f>
        <v>470000</v>
      </c>
      <c r="CZ229" s="22">
        <f>Target_AM[[#This Row],[PROPORSI]]*VLOOKUP(Target_AM[[#This Row],[NIPNAS]],Target_CC[],COLUMN(CL$2)+9,0)</f>
        <v>470000</v>
      </c>
      <c r="DA229" s="22">
        <f>Target_AM[[#This Row],[PROPORSI]]*VLOOKUP(Target_AM[[#This Row],[NIPNAS]],Target_CC[],COLUMN(CM$2)+9,0)</f>
        <v>5640000</v>
      </c>
      <c r="DB229" s="22">
        <f>Target_AM[[#This Row],[PROPORSI]]*VLOOKUP(Target_AM[[#This Row],[NIPNAS]],Target_CC[],COLUMN(CN$2)+9,0)</f>
        <v>0</v>
      </c>
      <c r="DC229" s="22">
        <f>Target_AM[[#This Row],[PROPORSI]]*VLOOKUP(Target_AM[[#This Row],[NIPNAS]],Target_CC[],COLUMN(CO$2)+9,0)</f>
        <v>0</v>
      </c>
      <c r="DD229" s="22">
        <f>Target_AM[[#This Row],[PROPORSI]]*VLOOKUP(Target_AM[[#This Row],[NIPNAS]],Target_CC[],COLUMN(CP$2)+9,0)</f>
        <v>0</v>
      </c>
      <c r="DE229" s="22">
        <f>Target_AM[[#This Row],[PROPORSI]]*VLOOKUP(Target_AM[[#This Row],[NIPNAS]],Target_CC[],COLUMN(CQ$2)+9,0)</f>
        <v>0</v>
      </c>
      <c r="DF229" s="22">
        <f>Target_AM[[#This Row],[PROPORSI]]*VLOOKUP(Target_AM[[#This Row],[NIPNAS]],Target_CC[],COLUMN(CR$2)+9,0)</f>
        <v>0</v>
      </c>
      <c r="DG229" s="22">
        <f>Target_AM[[#This Row],[PROPORSI]]*VLOOKUP(Target_AM[[#This Row],[NIPNAS]],Target_CC[],COLUMN(CS$2)+9,0)</f>
        <v>0</v>
      </c>
      <c r="DH229" s="22">
        <f>Target_AM[[#This Row],[PROPORSI]]*VLOOKUP(Target_AM[[#This Row],[NIPNAS]],Target_CC[],COLUMN(CT$2)+9,0)</f>
        <v>0</v>
      </c>
      <c r="DI229" s="22">
        <f>Target_AM[[#This Row],[PROPORSI]]*VLOOKUP(Target_AM[[#This Row],[NIPNAS]],Target_CC[],COLUMN(CU$2)+9,0)</f>
        <v>0</v>
      </c>
      <c r="DJ229" s="22">
        <f>Target_AM[[#This Row],[PROPORSI]]*VLOOKUP(Target_AM[[#This Row],[NIPNAS]],Target_CC[],COLUMN(CV$2)+9,0)</f>
        <v>0</v>
      </c>
      <c r="DK229" s="22">
        <f>Target_AM[[#This Row],[PROPORSI]]*VLOOKUP(Target_AM[[#This Row],[NIPNAS]],Target_CC[],COLUMN(CW$2)+9,0)</f>
        <v>0</v>
      </c>
      <c r="DL229" s="22">
        <f>Target_AM[[#This Row],[PROPORSI]]*VLOOKUP(Target_AM[[#This Row],[NIPNAS]],Target_CC[],COLUMN(CX$2)+9,0)</f>
        <v>0</v>
      </c>
      <c r="DM229" s="22">
        <f>Target_AM[[#This Row],[PROPORSI]]*VLOOKUP(Target_AM[[#This Row],[NIPNAS]],Target_CC[],COLUMN(CY$2)+9,0)</f>
        <v>0</v>
      </c>
      <c r="DN229" s="22">
        <f>Target_AM[[#This Row],[PROPORSI]]*VLOOKUP(Target_AM[[#This Row],[NIPNAS]],Target_CC[],COLUMN(CZ$2)+9,0)</f>
        <v>0</v>
      </c>
      <c r="DO229" s="22">
        <f>Target_AM[[#This Row],[PROPORSI]]*VLOOKUP(Target_AM[[#This Row],[NIPNAS]],Target_CC[],COLUMN(DA$2)+9,0)</f>
        <v>0</v>
      </c>
      <c r="DP229" s="22">
        <f>Target_AM[[#This Row],[PROPORSI]]*VLOOKUP(Target_AM[[#This Row],[NIPNAS]],Target_CC[],COLUMN(DB$2)+9,0)</f>
        <v>0</v>
      </c>
      <c r="DQ229" s="22">
        <f>Target_AM[[#This Row],[PROPORSI]]*VLOOKUP(Target_AM[[#This Row],[NIPNAS]],Target_CC[],COLUMN(DC$2)+9,0)</f>
        <v>0</v>
      </c>
      <c r="DR229" s="22">
        <f>Target_AM[[#This Row],[PROPORSI]]*VLOOKUP(Target_AM[[#This Row],[NIPNAS]],Target_CC[],COLUMN(DD$2)+9,0)</f>
        <v>0</v>
      </c>
      <c r="DS229" s="22">
        <f>Target_AM[[#This Row],[PROPORSI]]*VLOOKUP(Target_AM[[#This Row],[NIPNAS]],Target_CC[],COLUMN(DE$2)+9,0)</f>
        <v>0</v>
      </c>
      <c r="DT229" s="22">
        <f>Target_AM[[#This Row],[PROPORSI]]*VLOOKUP(Target_AM[[#This Row],[NIPNAS]],Target_CC[],COLUMN(DF$2)+9,0)</f>
        <v>0</v>
      </c>
      <c r="DU229" s="22">
        <f>Target_AM[[#This Row],[PROPORSI]]*VLOOKUP(Target_AM[[#This Row],[NIPNAS]],Target_CC[],COLUMN(DG$2)+9,0)</f>
        <v>0</v>
      </c>
      <c r="DV229" s="22">
        <f>Target_AM[[#This Row],[PROPORSI]]*VLOOKUP(Target_AM[[#This Row],[NIPNAS]],Target_CC[],COLUMN(DH$2)+9,0)</f>
        <v>0</v>
      </c>
      <c r="DW229" s="22">
        <f>Target_AM[[#This Row],[PROPORSI]]*VLOOKUP(Target_AM[[#This Row],[NIPNAS]],Target_CC[],COLUMN(DI$2)+9,0)</f>
        <v>0</v>
      </c>
      <c r="DX229" s="22">
        <f>Target_AM[[#This Row],[PROPORSI]]*VLOOKUP(Target_AM[[#This Row],[NIPNAS]],Target_CC[],COLUMN(DJ$2)+9,0)</f>
        <v>0</v>
      </c>
      <c r="DY229" s="22">
        <f>Target_AM[[#This Row],[PROPORSI]]*VLOOKUP(Target_AM[[#This Row],[NIPNAS]],Target_CC[],COLUMN(DK$2)+9,0)</f>
        <v>0</v>
      </c>
      <c r="DZ229" s="22">
        <f>Target_AM[[#This Row],[PROPORSI]]*VLOOKUP(Target_AM[[#This Row],[NIPNAS]],Target_CC[],COLUMN(DL$2)+9,0)</f>
        <v>0</v>
      </c>
      <c r="EA229" s="22">
        <f>Target_AM[[#This Row],[PROPORSI]]*VLOOKUP(Target_AM[[#This Row],[NIPNAS]],Target_CC[],COLUMN(DM$2)+9,0)</f>
        <v>0</v>
      </c>
    </row>
    <row r="230" spans="2:131" x14ac:dyDescent="0.3">
      <c r="B230">
        <v>406077</v>
      </c>
      <c r="C230" t="s">
        <v>1026</v>
      </c>
      <c r="D230">
        <v>1</v>
      </c>
      <c r="E230" s="8">
        <v>45658</v>
      </c>
      <c r="F230">
        <v>19670254</v>
      </c>
      <c r="G230" t="s">
        <v>316</v>
      </c>
      <c r="J230" t="s">
        <v>296</v>
      </c>
      <c r="K230" t="s">
        <v>26</v>
      </c>
      <c r="L230" t="s">
        <v>159</v>
      </c>
      <c r="M230" t="s">
        <v>29</v>
      </c>
      <c r="N230" s="23">
        <f>Target_AM[[#This Row],[PROPORSI]]*VLOOKUP(Target_AM[[#This Row],[NIPNAS]],Target_CC[],9,0)</f>
        <v>10300513.073810123</v>
      </c>
      <c r="O230" s="22">
        <f>Target_AM[[#This Row],[PROPORSI]]*VLOOKUP(Target_AM[[#This Row],[NIPNAS]],Target_CC[],COLUMN(A$2)+9,0)</f>
        <v>454410</v>
      </c>
      <c r="P230" s="22">
        <f>Target_AM[[#This Row],[PROPORSI]]*VLOOKUP(Target_AM[[#This Row],[NIPNAS]],Target_CC[],COLUMN(B$2)+9,0)</f>
        <v>431689.5</v>
      </c>
      <c r="Q230" s="22">
        <f>Target_AM[[#This Row],[PROPORSI]]*VLOOKUP(Target_AM[[#This Row],[NIPNAS]],Target_CC[],COLUMN(C$2)+9,0)</f>
        <v>436050</v>
      </c>
      <c r="R230" s="22">
        <f>Target_AM[[#This Row],[PROPORSI]]*VLOOKUP(Target_AM[[#This Row],[NIPNAS]],Target_CC[],COLUMN(D$2)+9,0)</f>
        <v>431689.5</v>
      </c>
      <c r="S230" s="22">
        <f>Target_AM[[#This Row],[PROPORSI]]*VLOOKUP(Target_AM[[#This Row],[NIPNAS]],Target_CC[],COLUMN(E$2)+9,0)</f>
        <v>418608</v>
      </c>
      <c r="T230" s="22">
        <f>Target_AM[[#This Row],[PROPORSI]]*VLOOKUP(Target_AM[[#This Row],[NIPNAS]],Target_CC[],COLUMN(F$2)+9,0)</f>
        <v>405526.5</v>
      </c>
      <c r="U230" s="22">
        <f>Target_AM[[#This Row],[PROPORSI]]*VLOOKUP(Target_AM[[#This Row],[NIPNAS]],Target_CC[],COLUMN(G$2)+9,0)</f>
        <v>427329</v>
      </c>
      <c r="V230" s="22">
        <f>Target_AM[[#This Row],[PROPORSI]]*VLOOKUP(Target_AM[[#This Row],[NIPNAS]],Target_CC[],COLUMN(H$2)+9,0)</f>
        <v>444771</v>
      </c>
      <c r="W230" s="22">
        <f>Target_AM[[#This Row],[PROPORSI]]*VLOOKUP(Target_AM[[#This Row],[NIPNAS]],Target_CC[],COLUMN(I$2)+9,0)</f>
        <v>440410.5</v>
      </c>
      <c r="X230" s="22">
        <f>Target_AM[[#This Row],[PROPORSI]]*VLOOKUP(Target_AM[[#This Row],[NIPNAS]],Target_CC[],COLUMN(J$2)+9,0)</f>
        <v>440410.5</v>
      </c>
      <c r="Y230" s="22">
        <f>Target_AM[[#This Row],[PROPORSI]]*VLOOKUP(Target_AM[[#This Row],[NIPNAS]],Target_CC[],COLUMN(K$2)+9,0)</f>
        <v>444771</v>
      </c>
      <c r="Z230" s="22">
        <f>Target_AM[[#This Row],[PROPORSI]]*VLOOKUP(Target_AM[[#This Row],[NIPNAS]],Target_CC[],COLUMN(L$2)+9,0)</f>
        <v>436050</v>
      </c>
      <c r="AA230" s="22">
        <f>Target_AM[[#This Row],[PROPORSI]]*VLOOKUP(Target_AM[[#This Row],[NIPNAS]],Target_CC[],COLUMN(M$2)+9,0)</f>
        <v>5211715.5</v>
      </c>
      <c r="AB230" s="22">
        <f>Target_AM[[#This Row],[PROPORSI]]*VLOOKUP(Target_AM[[#This Row],[NIPNAS]],Target_CC[],COLUMN(N$2)+9,0)</f>
        <v>0</v>
      </c>
      <c r="AC230" s="22">
        <f>Target_AM[[#This Row],[PROPORSI]]*VLOOKUP(Target_AM[[#This Row],[NIPNAS]],Target_CC[],COLUMN(O$2)+9,0)</f>
        <v>690859.22431823774</v>
      </c>
      <c r="AD230" s="22">
        <f>Target_AM[[#This Row],[PROPORSI]]*VLOOKUP(Target_AM[[#This Row],[NIPNAS]],Target_CC[],COLUMN(P$2)+9,0)</f>
        <v>683729.23020126333</v>
      </c>
      <c r="AE230" s="22">
        <f>Target_AM[[#This Row],[PROPORSI]]*VLOOKUP(Target_AM[[#This Row],[NIPNAS]],Target_CC[],COLUMN(Q$2)+9,0)</f>
        <v>537486.86343142285</v>
      </c>
      <c r="AF230" s="22">
        <f>Target_AM[[#This Row],[PROPORSI]]*VLOOKUP(Target_AM[[#This Row],[NIPNAS]],Target_CC[],COLUMN(R$2)+9,0)</f>
        <v>586231.66372162709</v>
      </c>
      <c r="AG230" s="22">
        <f>Target_AM[[#This Row],[PROPORSI]]*VLOOKUP(Target_AM[[#This Row],[NIPNAS]],Target_CC[],COLUMN(S$2)+9,0)</f>
        <v>571553.53985494352</v>
      </c>
      <c r="AH230" s="22">
        <f>Target_AM[[#This Row],[PROPORSI]]*VLOOKUP(Target_AM[[#This Row],[NIPNAS]],Target_CC[],COLUMN(T$2)+9,0)</f>
        <v>710365.72728492401</v>
      </c>
      <c r="AI230" s="22">
        <f>Target_AM[[#This Row],[PROPORSI]]*VLOOKUP(Target_AM[[#This Row],[NIPNAS]],Target_CC[],COLUMN(U$2)+9,0)</f>
        <v>598269.13892134407</v>
      </c>
      <c r="AJ230" s="22">
        <f>Target_AM[[#This Row],[PROPORSI]]*VLOOKUP(Target_AM[[#This Row],[NIPNAS]],Target_CC[],COLUMN(V$2)+9,0)</f>
        <v>715610.41381648171</v>
      </c>
      <c r="AK230" s="22">
        <f>Target_AM[[#This Row],[PROPORSI]]*VLOOKUP(Target_AM[[#This Row],[NIPNAS]],Target_CC[],COLUMN(W$2)+9,0)</f>
        <v>720720.50871695695</v>
      </c>
      <c r="AL230" s="22">
        <f>Target_AM[[#This Row],[PROPORSI]]*VLOOKUP(Target_AM[[#This Row],[NIPNAS]],Target_CC[],COLUMN(X$2)+9,0)</f>
        <v>611960.29877694696</v>
      </c>
      <c r="AM230" s="22">
        <f>Target_AM[[#This Row],[PROPORSI]]*VLOOKUP(Target_AM[[#This Row],[NIPNAS]],Target_CC[],COLUMN(Y$2)+9,0)</f>
        <v>623089.45347582689</v>
      </c>
      <c r="AN230" s="22">
        <f>Target_AM[[#This Row],[PROPORSI]]*VLOOKUP(Target_AM[[#This Row],[NIPNAS]],Target_CC[],COLUMN(Z$2)+9,0)</f>
        <v>7049876.062519975</v>
      </c>
      <c r="AO230" s="22">
        <f>Target_AM[[#This Row],[PROPORSI]]*VLOOKUP(Target_AM[[#This Row],[NIPNAS]],Target_CC[],COLUMN(AA$2)+9,0)</f>
        <v>454410</v>
      </c>
      <c r="AP230" s="22">
        <f>Target_AM[[#This Row],[PROPORSI]]*VLOOKUP(Target_AM[[#This Row],[NIPNAS]],Target_CC[],COLUMN(AB$2)+9,0)</f>
        <v>1122548.7243182377</v>
      </c>
      <c r="AQ230" s="22">
        <f>Target_AM[[#This Row],[PROPORSI]]*VLOOKUP(Target_AM[[#This Row],[NIPNAS]],Target_CC[],COLUMN(AC$2)+9,0)</f>
        <v>1119779.2302012634</v>
      </c>
      <c r="AR230" s="22">
        <f>Target_AM[[#This Row],[PROPORSI]]*VLOOKUP(Target_AM[[#This Row],[NIPNAS]],Target_CC[],COLUMN(AD$2)+9,0)</f>
        <v>969176.36343142285</v>
      </c>
      <c r="AS230" s="22">
        <f>Target_AM[[#This Row],[PROPORSI]]*VLOOKUP(Target_AM[[#This Row],[NIPNAS]],Target_CC[],COLUMN(AE$2)+9,0)</f>
        <v>1004839.6637216271</v>
      </c>
      <c r="AT230" s="22">
        <f>Target_AM[[#This Row],[PROPORSI]]*VLOOKUP(Target_AM[[#This Row],[NIPNAS]],Target_CC[],COLUMN(AF$2)+9,0)</f>
        <v>977080.03985494352</v>
      </c>
      <c r="AU230" s="22">
        <f>Target_AM[[#This Row],[PROPORSI]]*VLOOKUP(Target_AM[[#This Row],[NIPNAS]],Target_CC[],COLUMN(AG$2)+9,0)</f>
        <v>1137694.7272849241</v>
      </c>
      <c r="AV230" s="22">
        <f>Target_AM[[#This Row],[PROPORSI]]*VLOOKUP(Target_AM[[#This Row],[NIPNAS]],Target_CC[],COLUMN(AH$2)+9,0)</f>
        <v>1043040.1389213441</v>
      </c>
      <c r="AW230" s="22">
        <f>Target_AM[[#This Row],[PROPORSI]]*VLOOKUP(Target_AM[[#This Row],[NIPNAS]],Target_CC[],COLUMN(AI$2)+9,0)</f>
        <v>1156020.9138164818</v>
      </c>
      <c r="AX230" s="22">
        <f>Target_AM[[#This Row],[PROPORSI]]*VLOOKUP(Target_AM[[#This Row],[NIPNAS]],Target_CC[],COLUMN(AJ$2)+9,0)</f>
        <v>1161131.0087169569</v>
      </c>
      <c r="AY230" s="22">
        <f>Target_AM[[#This Row],[PROPORSI]]*VLOOKUP(Target_AM[[#This Row],[NIPNAS]],Target_CC[],COLUMN(AK$2)+9,0)</f>
        <v>1056731.298776947</v>
      </c>
      <c r="AZ230" s="22">
        <f>Target_AM[[#This Row],[PROPORSI]]*VLOOKUP(Target_AM[[#This Row],[NIPNAS]],Target_CC[],COLUMN(AL$2)+9,0)</f>
        <v>1059139.4534758269</v>
      </c>
      <c r="BA230" s="22">
        <f>Target_AM[[#This Row],[PROPORSI]]*VLOOKUP(Target_AM[[#This Row],[NIPNAS]],Target_CC[],COLUMN(AM$2)+9,0)</f>
        <v>12261591.562519977</v>
      </c>
      <c r="BB230" s="22">
        <f>Target_AM[[#This Row],[PROPORSI]]*VLOOKUP(Target_AM[[#This Row],[NIPNAS]],Target_CC[],COLUMN(AN$2)+9,0)</f>
        <v>0</v>
      </c>
      <c r="BC230" s="22">
        <f>Target_AM[[#This Row],[PROPORSI]]*VLOOKUP(Target_AM[[#This Row],[NIPNAS]],Target_CC[],COLUMN(AO$2)+9,0)</f>
        <v>0</v>
      </c>
      <c r="BD230" s="22">
        <f>Target_AM[[#This Row],[PROPORSI]]*VLOOKUP(Target_AM[[#This Row],[NIPNAS]],Target_CC[],COLUMN(AP$2)+9,0)</f>
        <v>0</v>
      </c>
      <c r="BE230" s="22">
        <f>Target_AM[[#This Row],[PROPORSI]]*VLOOKUP(Target_AM[[#This Row],[NIPNAS]],Target_CC[],COLUMN(AQ$2)+9,0)</f>
        <v>0</v>
      </c>
      <c r="BF230" s="22">
        <f>Target_AM[[#This Row],[PROPORSI]]*VLOOKUP(Target_AM[[#This Row],[NIPNAS]],Target_CC[],COLUMN(AR$2)+9,0)</f>
        <v>0</v>
      </c>
      <c r="BG230" s="22">
        <f>Target_AM[[#This Row],[PROPORSI]]*VLOOKUP(Target_AM[[#This Row],[NIPNAS]],Target_CC[],COLUMN(AS$2)+9,0)</f>
        <v>0</v>
      </c>
      <c r="BH230" s="22">
        <f>Target_AM[[#This Row],[PROPORSI]]*VLOOKUP(Target_AM[[#This Row],[NIPNAS]],Target_CC[],COLUMN(AT$2)+9,0)</f>
        <v>0</v>
      </c>
      <c r="BI230" s="22">
        <f>Target_AM[[#This Row],[PROPORSI]]*VLOOKUP(Target_AM[[#This Row],[NIPNAS]],Target_CC[],COLUMN(AU$2)+9,0)</f>
        <v>0</v>
      </c>
      <c r="BJ230" s="22">
        <f>Target_AM[[#This Row],[PROPORSI]]*VLOOKUP(Target_AM[[#This Row],[NIPNAS]],Target_CC[],COLUMN(AV$2)+9,0)</f>
        <v>0</v>
      </c>
      <c r="BK230" s="22">
        <f>Target_AM[[#This Row],[PROPORSI]]*VLOOKUP(Target_AM[[#This Row],[NIPNAS]],Target_CC[],COLUMN(AW$2)+9,0)</f>
        <v>0</v>
      </c>
      <c r="BL230" s="22">
        <f>Target_AM[[#This Row],[PROPORSI]]*VLOOKUP(Target_AM[[#This Row],[NIPNAS]],Target_CC[],COLUMN(AX$2)+9,0)</f>
        <v>0</v>
      </c>
      <c r="BM230" s="22">
        <f>Target_AM[[#This Row],[PROPORSI]]*VLOOKUP(Target_AM[[#This Row],[NIPNAS]],Target_CC[],COLUMN(AY$2)+9,0)</f>
        <v>0</v>
      </c>
      <c r="BN230" s="22">
        <f>Target_AM[[#This Row],[PROPORSI]]*VLOOKUP(Target_AM[[#This Row],[NIPNAS]],Target_CC[],COLUMN(AZ$2)+9,0)</f>
        <v>0</v>
      </c>
      <c r="BO230" s="22">
        <f>Target_AM[[#This Row],[PROPORSI]]*VLOOKUP(Target_AM[[#This Row],[NIPNAS]],Target_CC[],COLUMN(BA$2)+9,0)</f>
        <v>0</v>
      </c>
      <c r="BP230" s="22">
        <f>Target_AM[[#This Row],[PROPORSI]]*VLOOKUP(Target_AM[[#This Row],[NIPNAS]],Target_CC[],COLUMN(BB$2)+9,0)</f>
        <v>0</v>
      </c>
      <c r="BQ230" s="22">
        <f>Target_AM[[#This Row],[PROPORSI]]*VLOOKUP(Target_AM[[#This Row],[NIPNAS]],Target_CC[],COLUMN(BC$2)+9,0)</f>
        <v>0</v>
      </c>
      <c r="BR230" s="22">
        <f>Target_AM[[#This Row],[PROPORSI]]*VLOOKUP(Target_AM[[#This Row],[NIPNAS]],Target_CC[],COLUMN(BD$2)+9,0)</f>
        <v>0</v>
      </c>
      <c r="BS230" s="22">
        <f>Target_AM[[#This Row],[PROPORSI]]*VLOOKUP(Target_AM[[#This Row],[NIPNAS]],Target_CC[],COLUMN(BE$2)+9,0)</f>
        <v>0</v>
      </c>
      <c r="BT230" s="22">
        <f>Target_AM[[#This Row],[PROPORSI]]*VLOOKUP(Target_AM[[#This Row],[NIPNAS]],Target_CC[],COLUMN(BF$2)+9,0)</f>
        <v>0</v>
      </c>
      <c r="BU230" s="22">
        <f>Target_AM[[#This Row],[PROPORSI]]*VLOOKUP(Target_AM[[#This Row],[NIPNAS]],Target_CC[],COLUMN(BG$2)+9,0)</f>
        <v>0</v>
      </c>
      <c r="BV230" s="22">
        <f>Target_AM[[#This Row],[PROPORSI]]*VLOOKUP(Target_AM[[#This Row],[NIPNAS]],Target_CC[],COLUMN(BH$2)+9,0)</f>
        <v>0</v>
      </c>
      <c r="BW230" s="22">
        <f>Target_AM[[#This Row],[PROPORSI]]*VLOOKUP(Target_AM[[#This Row],[NIPNAS]],Target_CC[],COLUMN(BI$2)+9,0)</f>
        <v>0</v>
      </c>
      <c r="BX230" s="22">
        <f>Target_AM[[#This Row],[PROPORSI]]*VLOOKUP(Target_AM[[#This Row],[NIPNAS]],Target_CC[],COLUMN(BJ$2)+9,0)</f>
        <v>0</v>
      </c>
      <c r="BY230" s="22">
        <f>Target_AM[[#This Row],[PROPORSI]]*VLOOKUP(Target_AM[[#This Row],[NIPNAS]],Target_CC[],COLUMN(BK$2)+9,0)</f>
        <v>0</v>
      </c>
      <c r="BZ230" s="22">
        <f>Target_AM[[#This Row],[PROPORSI]]*VLOOKUP(Target_AM[[#This Row],[NIPNAS]],Target_CC[],COLUMN(BL$2)+9,0)</f>
        <v>0</v>
      </c>
      <c r="CA230" s="22">
        <f>Target_AM[[#This Row],[PROPORSI]]*VLOOKUP(Target_AM[[#This Row],[NIPNAS]],Target_CC[],COLUMN(BM$2)+9,0)</f>
        <v>0</v>
      </c>
      <c r="CB230" s="22">
        <f>Target_AM[[#This Row],[PROPORSI]]*VLOOKUP(Target_AM[[#This Row],[NIPNAS]],Target_CC[],COLUMN(BN$2)+9,0)</f>
        <v>0</v>
      </c>
      <c r="CC230" s="22">
        <f>Target_AM[[#This Row],[PROPORSI]]*VLOOKUP(Target_AM[[#This Row],[NIPNAS]],Target_CC[],COLUMN(BO$2)+9,0)</f>
        <v>0</v>
      </c>
      <c r="CD230" s="22">
        <f>Target_AM[[#This Row],[PROPORSI]]*VLOOKUP(Target_AM[[#This Row],[NIPNAS]],Target_CC[],COLUMN(BP$2)+9,0)</f>
        <v>0</v>
      </c>
      <c r="CE230" s="22">
        <f>Target_AM[[#This Row],[PROPORSI]]*VLOOKUP(Target_AM[[#This Row],[NIPNAS]],Target_CC[],COLUMN(BQ$2)+9,0)</f>
        <v>0</v>
      </c>
      <c r="CF230" s="22">
        <f>Target_AM[[#This Row],[PROPORSI]]*VLOOKUP(Target_AM[[#This Row],[NIPNAS]],Target_CC[],COLUMN(BR$2)+9,0)</f>
        <v>0</v>
      </c>
      <c r="CG230" s="22">
        <f>Target_AM[[#This Row],[PROPORSI]]*VLOOKUP(Target_AM[[#This Row],[NIPNAS]],Target_CC[],COLUMN(BS$2)+9,0)</f>
        <v>0</v>
      </c>
      <c r="CH230" s="22">
        <f>Target_AM[[#This Row],[PROPORSI]]*VLOOKUP(Target_AM[[#This Row],[NIPNAS]],Target_CC[],COLUMN(BT$2)+9,0)</f>
        <v>0</v>
      </c>
      <c r="CI230" s="22">
        <f>Target_AM[[#This Row],[PROPORSI]]*VLOOKUP(Target_AM[[#This Row],[NIPNAS]],Target_CC[],COLUMN(BU$2)+9,0)</f>
        <v>0</v>
      </c>
      <c r="CJ230" s="22">
        <f>Target_AM[[#This Row],[PROPORSI]]*VLOOKUP(Target_AM[[#This Row],[NIPNAS]],Target_CC[],COLUMN(BV$2)+9,0)</f>
        <v>0</v>
      </c>
      <c r="CK230" s="22">
        <f>Target_AM[[#This Row],[PROPORSI]]*VLOOKUP(Target_AM[[#This Row],[NIPNAS]],Target_CC[],COLUMN(BW$2)+9,0)</f>
        <v>0</v>
      </c>
      <c r="CL230" s="22">
        <f>Target_AM[[#This Row],[PROPORSI]]*VLOOKUP(Target_AM[[#This Row],[NIPNAS]],Target_CC[],COLUMN(BX$2)+9,0)</f>
        <v>0</v>
      </c>
      <c r="CM230" s="22">
        <f>Target_AM[[#This Row],[PROPORSI]]*VLOOKUP(Target_AM[[#This Row],[NIPNAS]],Target_CC[],COLUMN(BY$2)+9,0)</f>
        <v>0</v>
      </c>
      <c r="CN230" s="22">
        <f>Target_AM[[#This Row],[PROPORSI]]*VLOOKUP(Target_AM[[#This Row],[NIPNAS]],Target_CC[],COLUMN(BZ$2)+9,0)</f>
        <v>0</v>
      </c>
      <c r="CO230" s="22">
        <f>Target_AM[[#This Row],[PROPORSI]]*VLOOKUP(Target_AM[[#This Row],[NIPNAS]],Target_CC[],COLUMN(CA$2)+9,0)</f>
        <v>0</v>
      </c>
      <c r="CP230" s="22">
        <f>Target_AM[[#This Row],[PROPORSI]]*VLOOKUP(Target_AM[[#This Row],[NIPNAS]],Target_CC[],COLUMN(CB$2)+9,0)</f>
        <v>0</v>
      </c>
      <c r="CQ230" s="22">
        <f>Target_AM[[#This Row],[PROPORSI]]*VLOOKUP(Target_AM[[#This Row],[NIPNAS]],Target_CC[],COLUMN(CC$2)+9,0)</f>
        <v>0</v>
      </c>
      <c r="CR230" s="22">
        <f>Target_AM[[#This Row],[PROPORSI]]*VLOOKUP(Target_AM[[#This Row],[NIPNAS]],Target_CC[],COLUMN(CD$2)+9,0)</f>
        <v>0</v>
      </c>
      <c r="CS230" s="22">
        <f>Target_AM[[#This Row],[PROPORSI]]*VLOOKUP(Target_AM[[#This Row],[NIPNAS]],Target_CC[],COLUMN(CE$2)+9,0)</f>
        <v>0</v>
      </c>
      <c r="CT230" s="22">
        <f>Target_AM[[#This Row],[PROPORSI]]*VLOOKUP(Target_AM[[#This Row],[NIPNAS]],Target_CC[],COLUMN(CF$2)+9,0)</f>
        <v>0</v>
      </c>
      <c r="CU230" s="22">
        <f>Target_AM[[#This Row],[PROPORSI]]*VLOOKUP(Target_AM[[#This Row],[NIPNAS]],Target_CC[],COLUMN(CG$2)+9,0)</f>
        <v>0</v>
      </c>
      <c r="CV230" s="22">
        <f>Target_AM[[#This Row],[PROPORSI]]*VLOOKUP(Target_AM[[#This Row],[NIPNAS]],Target_CC[],COLUMN(CH$2)+9,0)</f>
        <v>0</v>
      </c>
      <c r="CW230" s="22">
        <f>Target_AM[[#This Row],[PROPORSI]]*VLOOKUP(Target_AM[[#This Row],[NIPNAS]],Target_CC[],COLUMN(CI$2)+9,0)</f>
        <v>0</v>
      </c>
      <c r="CX230" s="22">
        <f>Target_AM[[#This Row],[PROPORSI]]*VLOOKUP(Target_AM[[#This Row],[NIPNAS]],Target_CC[],COLUMN(CJ$2)+9,0)</f>
        <v>0</v>
      </c>
      <c r="CY230" s="22">
        <f>Target_AM[[#This Row],[PROPORSI]]*VLOOKUP(Target_AM[[#This Row],[NIPNAS]],Target_CC[],COLUMN(CK$2)+9,0)</f>
        <v>0</v>
      </c>
      <c r="CZ230" s="22">
        <f>Target_AM[[#This Row],[PROPORSI]]*VLOOKUP(Target_AM[[#This Row],[NIPNAS]],Target_CC[],COLUMN(CL$2)+9,0)</f>
        <v>0</v>
      </c>
      <c r="DA230" s="22">
        <f>Target_AM[[#This Row],[PROPORSI]]*VLOOKUP(Target_AM[[#This Row],[NIPNAS]],Target_CC[],COLUMN(CM$2)+9,0)</f>
        <v>0</v>
      </c>
      <c r="DB230" s="22">
        <f>Target_AM[[#This Row],[PROPORSI]]*VLOOKUP(Target_AM[[#This Row],[NIPNAS]],Target_CC[],COLUMN(CN$2)+9,0)</f>
        <v>0</v>
      </c>
      <c r="DC230" s="22">
        <f>Target_AM[[#This Row],[PROPORSI]]*VLOOKUP(Target_AM[[#This Row],[NIPNAS]],Target_CC[],COLUMN(CO$2)+9,0)</f>
        <v>0</v>
      </c>
      <c r="DD230" s="22">
        <f>Target_AM[[#This Row],[PROPORSI]]*VLOOKUP(Target_AM[[#This Row],[NIPNAS]],Target_CC[],COLUMN(CP$2)+9,0)</f>
        <v>0</v>
      </c>
      <c r="DE230" s="22">
        <f>Target_AM[[#This Row],[PROPORSI]]*VLOOKUP(Target_AM[[#This Row],[NIPNAS]],Target_CC[],COLUMN(CQ$2)+9,0)</f>
        <v>0</v>
      </c>
      <c r="DF230" s="22">
        <f>Target_AM[[#This Row],[PROPORSI]]*VLOOKUP(Target_AM[[#This Row],[NIPNAS]],Target_CC[],COLUMN(CR$2)+9,0)</f>
        <v>0</v>
      </c>
      <c r="DG230" s="22">
        <f>Target_AM[[#This Row],[PROPORSI]]*VLOOKUP(Target_AM[[#This Row],[NIPNAS]],Target_CC[],COLUMN(CS$2)+9,0)</f>
        <v>0</v>
      </c>
      <c r="DH230" s="22">
        <f>Target_AM[[#This Row],[PROPORSI]]*VLOOKUP(Target_AM[[#This Row],[NIPNAS]],Target_CC[],COLUMN(CT$2)+9,0)</f>
        <v>0</v>
      </c>
      <c r="DI230" s="22">
        <f>Target_AM[[#This Row],[PROPORSI]]*VLOOKUP(Target_AM[[#This Row],[NIPNAS]],Target_CC[],COLUMN(CU$2)+9,0)</f>
        <v>0</v>
      </c>
      <c r="DJ230" s="22">
        <f>Target_AM[[#This Row],[PROPORSI]]*VLOOKUP(Target_AM[[#This Row],[NIPNAS]],Target_CC[],COLUMN(CV$2)+9,0)</f>
        <v>0</v>
      </c>
      <c r="DK230" s="22">
        <f>Target_AM[[#This Row],[PROPORSI]]*VLOOKUP(Target_AM[[#This Row],[NIPNAS]],Target_CC[],COLUMN(CW$2)+9,0)</f>
        <v>0</v>
      </c>
      <c r="DL230" s="22">
        <f>Target_AM[[#This Row],[PROPORSI]]*VLOOKUP(Target_AM[[#This Row],[NIPNAS]],Target_CC[],COLUMN(CX$2)+9,0)</f>
        <v>0</v>
      </c>
      <c r="DM230" s="22">
        <f>Target_AM[[#This Row],[PROPORSI]]*VLOOKUP(Target_AM[[#This Row],[NIPNAS]],Target_CC[],COLUMN(CY$2)+9,0)</f>
        <v>0</v>
      </c>
      <c r="DN230" s="22">
        <f>Target_AM[[#This Row],[PROPORSI]]*VLOOKUP(Target_AM[[#This Row],[NIPNAS]],Target_CC[],COLUMN(CZ$2)+9,0)</f>
        <v>0</v>
      </c>
      <c r="DO230" s="22">
        <f>Target_AM[[#This Row],[PROPORSI]]*VLOOKUP(Target_AM[[#This Row],[NIPNAS]],Target_CC[],COLUMN(DA$2)+9,0)</f>
        <v>0</v>
      </c>
      <c r="DP230" s="22">
        <f>Target_AM[[#This Row],[PROPORSI]]*VLOOKUP(Target_AM[[#This Row],[NIPNAS]],Target_CC[],COLUMN(DB$2)+9,0)</f>
        <v>0</v>
      </c>
      <c r="DQ230" s="22">
        <f>Target_AM[[#This Row],[PROPORSI]]*VLOOKUP(Target_AM[[#This Row],[NIPNAS]],Target_CC[],COLUMN(DC$2)+9,0)</f>
        <v>0</v>
      </c>
      <c r="DR230" s="22">
        <f>Target_AM[[#This Row],[PROPORSI]]*VLOOKUP(Target_AM[[#This Row],[NIPNAS]],Target_CC[],COLUMN(DD$2)+9,0)</f>
        <v>0</v>
      </c>
      <c r="DS230" s="22">
        <f>Target_AM[[#This Row],[PROPORSI]]*VLOOKUP(Target_AM[[#This Row],[NIPNAS]],Target_CC[],COLUMN(DE$2)+9,0)</f>
        <v>0</v>
      </c>
      <c r="DT230" s="22">
        <f>Target_AM[[#This Row],[PROPORSI]]*VLOOKUP(Target_AM[[#This Row],[NIPNAS]],Target_CC[],COLUMN(DF$2)+9,0)</f>
        <v>0</v>
      </c>
      <c r="DU230" s="22">
        <f>Target_AM[[#This Row],[PROPORSI]]*VLOOKUP(Target_AM[[#This Row],[NIPNAS]],Target_CC[],COLUMN(DG$2)+9,0)</f>
        <v>0</v>
      </c>
      <c r="DV230" s="22">
        <f>Target_AM[[#This Row],[PROPORSI]]*VLOOKUP(Target_AM[[#This Row],[NIPNAS]],Target_CC[],COLUMN(DH$2)+9,0)</f>
        <v>0</v>
      </c>
      <c r="DW230" s="22">
        <f>Target_AM[[#This Row],[PROPORSI]]*VLOOKUP(Target_AM[[#This Row],[NIPNAS]],Target_CC[],COLUMN(DI$2)+9,0)</f>
        <v>0</v>
      </c>
      <c r="DX230" s="22">
        <f>Target_AM[[#This Row],[PROPORSI]]*VLOOKUP(Target_AM[[#This Row],[NIPNAS]],Target_CC[],COLUMN(DJ$2)+9,0)</f>
        <v>0</v>
      </c>
      <c r="DY230" s="22">
        <f>Target_AM[[#This Row],[PROPORSI]]*VLOOKUP(Target_AM[[#This Row],[NIPNAS]],Target_CC[],COLUMN(DK$2)+9,0)</f>
        <v>0</v>
      </c>
      <c r="DZ230" s="22">
        <f>Target_AM[[#This Row],[PROPORSI]]*VLOOKUP(Target_AM[[#This Row],[NIPNAS]],Target_CC[],COLUMN(DL$2)+9,0)</f>
        <v>0</v>
      </c>
      <c r="EA230" s="22">
        <f>Target_AM[[#This Row],[PROPORSI]]*VLOOKUP(Target_AM[[#This Row],[NIPNAS]],Target_CC[],COLUMN(DM$2)+9,0)</f>
        <v>0</v>
      </c>
    </row>
    <row r="231" spans="2:131" x14ac:dyDescent="0.3">
      <c r="B231">
        <v>910017</v>
      </c>
      <c r="C231" t="s">
        <v>1049</v>
      </c>
      <c r="D231">
        <v>1</v>
      </c>
      <c r="E231" s="8">
        <v>45658</v>
      </c>
      <c r="F231">
        <v>10185197</v>
      </c>
      <c r="G231" t="s">
        <v>531</v>
      </c>
      <c r="J231" t="s">
        <v>296</v>
      </c>
      <c r="K231" t="s">
        <v>25</v>
      </c>
      <c r="L231" t="s">
        <v>159</v>
      </c>
      <c r="M231" t="s">
        <v>29</v>
      </c>
      <c r="N231" s="23">
        <f>Target_AM[[#This Row],[PROPORSI]]*VLOOKUP(Target_AM[[#This Row],[NIPNAS]],Target_CC[],9,0)</f>
        <v>6619974.9090909092</v>
      </c>
      <c r="O231" s="22">
        <f>Target_AM[[#This Row],[PROPORSI]]*VLOOKUP(Target_AM[[#This Row],[NIPNAS]],Target_CC[],COLUMN(A$2)+9,0)</f>
        <v>492200</v>
      </c>
      <c r="P231" s="22">
        <f>Target_AM[[#This Row],[PROPORSI]]*VLOOKUP(Target_AM[[#This Row],[NIPNAS]],Target_CC[],COLUMN(B$2)+9,0)</f>
        <v>472400</v>
      </c>
      <c r="Q231" s="22">
        <f>Target_AM[[#This Row],[PROPORSI]]*VLOOKUP(Target_AM[[#This Row],[NIPNAS]],Target_CC[],COLUMN(C$2)+9,0)</f>
        <v>476200</v>
      </c>
      <c r="R231" s="22">
        <f>Target_AM[[#This Row],[PROPORSI]]*VLOOKUP(Target_AM[[#This Row],[NIPNAS]],Target_CC[],COLUMN(D$2)+9,0)</f>
        <v>472400</v>
      </c>
      <c r="S231" s="22">
        <f>Target_AM[[#This Row],[PROPORSI]]*VLOOKUP(Target_AM[[#This Row],[NIPNAS]],Target_CC[],COLUMN(E$2)+9,0)</f>
        <v>461000</v>
      </c>
      <c r="T231" s="22">
        <f>Target_AM[[#This Row],[PROPORSI]]*VLOOKUP(Target_AM[[#This Row],[NIPNAS]],Target_CC[],COLUMN(F$2)+9,0)</f>
        <v>449600</v>
      </c>
      <c r="U231" s="22">
        <f>Target_AM[[#This Row],[PROPORSI]]*VLOOKUP(Target_AM[[#This Row],[NIPNAS]],Target_CC[],COLUMN(G$2)+9,0)</f>
        <v>468600</v>
      </c>
      <c r="V231" s="22">
        <f>Target_AM[[#This Row],[PROPORSI]]*VLOOKUP(Target_AM[[#This Row],[NIPNAS]],Target_CC[],COLUMN(H$2)+9,0)</f>
        <v>483800</v>
      </c>
      <c r="W231" s="22">
        <f>Target_AM[[#This Row],[PROPORSI]]*VLOOKUP(Target_AM[[#This Row],[NIPNAS]],Target_CC[],COLUMN(I$2)+9,0)</f>
        <v>480000</v>
      </c>
      <c r="X231" s="22">
        <f>Target_AM[[#This Row],[PROPORSI]]*VLOOKUP(Target_AM[[#This Row],[NIPNAS]],Target_CC[],COLUMN(J$2)+9,0)</f>
        <v>480000</v>
      </c>
      <c r="Y231" s="22">
        <f>Target_AM[[#This Row],[PROPORSI]]*VLOOKUP(Target_AM[[#This Row],[NIPNAS]],Target_CC[],COLUMN(K$2)+9,0)</f>
        <v>483800</v>
      </c>
      <c r="Z231" s="22">
        <f>Target_AM[[#This Row],[PROPORSI]]*VLOOKUP(Target_AM[[#This Row],[NIPNAS]],Target_CC[],COLUMN(L$2)+9,0)</f>
        <v>476200</v>
      </c>
      <c r="AA231" s="22">
        <f>Target_AM[[#This Row],[PROPORSI]]*VLOOKUP(Target_AM[[#This Row],[NIPNAS]],Target_CC[],COLUMN(M$2)+9,0)</f>
        <v>5696200</v>
      </c>
      <c r="AB231" s="22">
        <f>Target_AM[[#This Row],[PROPORSI]]*VLOOKUP(Target_AM[[#This Row],[NIPNAS]],Target_CC[],COLUMN(N$2)+9,0)</f>
        <v>0</v>
      </c>
      <c r="AC231" s="22">
        <f>Target_AM[[#This Row],[PROPORSI]]*VLOOKUP(Target_AM[[#This Row],[NIPNAS]],Target_CC[],COLUMN(O$2)+9,0)</f>
        <v>690859.22431823774</v>
      </c>
      <c r="AD231" s="22">
        <f>Target_AM[[#This Row],[PROPORSI]]*VLOOKUP(Target_AM[[#This Row],[NIPNAS]],Target_CC[],COLUMN(P$2)+9,0)</f>
        <v>683729.23020126333</v>
      </c>
      <c r="AE231" s="22">
        <f>Target_AM[[#This Row],[PROPORSI]]*VLOOKUP(Target_AM[[#This Row],[NIPNAS]],Target_CC[],COLUMN(Q$2)+9,0)</f>
        <v>537486.86343142285</v>
      </c>
      <c r="AF231" s="22">
        <f>Target_AM[[#This Row],[PROPORSI]]*VLOOKUP(Target_AM[[#This Row],[NIPNAS]],Target_CC[],COLUMN(R$2)+9,0)</f>
        <v>586231.66372162709</v>
      </c>
      <c r="AG231" s="22">
        <f>Target_AM[[#This Row],[PROPORSI]]*VLOOKUP(Target_AM[[#This Row],[NIPNAS]],Target_CC[],COLUMN(S$2)+9,0)</f>
        <v>571553.53985494352</v>
      </c>
      <c r="AH231" s="22">
        <f>Target_AM[[#This Row],[PROPORSI]]*VLOOKUP(Target_AM[[#This Row],[NIPNAS]],Target_CC[],COLUMN(T$2)+9,0)</f>
        <v>710365.72728492401</v>
      </c>
      <c r="AI231" s="22">
        <f>Target_AM[[#This Row],[PROPORSI]]*VLOOKUP(Target_AM[[#This Row],[NIPNAS]],Target_CC[],COLUMN(U$2)+9,0)</f>
        <v>598269.13892134407</v>
      </c>
      <c r="AJ231" s="22">
        <f>Target_AM[[#This Row],[PROPORSI]]*VLOOKUP(Target_AM[[#This Row],[NIPNAS]],Target_CC[],COLUMN(V$2)+9,0)</f>
        <v>715610.41381648171</v>
      </c>
      <c r="AK231" s="22">
        <f>Target_AM[[#This Row],[PROPORSI]]*VLOOKUP(Target_AM[[#This Row],[NIPNAS]],Target_CC[],COLUMN(W$2)+9,0)</f>
        <v>720720.50871695695</v>
      </c>
      <c r="AL231" s="22">
        <f>Target_AM[[#This Row],[PROPORSI]]*VLOOKUP(Target_AM[[#This Row],[NIPNAS]],Target_CC[],COLUMN(X$2)+9,0)</f>
        <v>611960.29877694696</v>
      </c>
      <c r="AM231" s="22">
        <f>Target_AM[[#This Row],[PROPORSI]]*VLOOKUP(Target_AM[[#This Row],[NIPNAS]],Target_CC[],COLUMN(Y$2)+9,0)</f>
        <v>623089.45347582689</v>
      </c>
      <c r="AN231" s="22">
        <f>Target_AM[[#This Row],[PROPORSI]]*VLOOKUP(Target_AM[[#This Row],[NIPNAS]],Target_CC[],COLUMN(Z$2)+9,0)</f>
        <v>7049876.062519975</v>
      </c>
      <c r="AO231" s="22">
        <f>Target_AM[[#This Row],[PROPORSI]]*VLOOKUP(Target_AM[[#This Row],[NIPNAS]],Target_CC[],COLUMN(AA$2)+9,0)</f>
        <v>492200</v>
      </c>
      <c r="AP231" s="22">
        <f>Target_AM[[#This Row],[PROPORSI]]*VLOOKUP(Target_AM[[#This Row],[NIPNAS]],Target_CC[],COLUMN(AB$2)+9,0)</f>
        <v>1163259.2243182377</v>
      </c>
      <c r="AQ231" s="22">
        <f>Target_AM[[#This Row],[PROPORSI]]*VLOOKUP(Target_AM[[#This Row],[NIPNAS]],Target_CC[],COLUMN(AC$2)+9,0)</f>
        <v>1159929.2302012634</v>
      </c>
      <c r="AR231" s="22">
        <f>Target_AM[[#This Row],[PROPORSI]]*VLOOKUP(Target_AM[[#This Row],[NIPNAS]],Target_CC[],COLUMN(AD$2)+9,0)</f>
        <v>1009886.8634314229</v>
      </c>
      <c r="AS231" s="22">
        <f>Target_AM[[#This Row],[PROPORSI]]*VLOOKUP(Target_AM[[#This Row],[NIPNAS]],Target_CC[],COLUMN(AE$2)+9,0)</f>
        <v>1047231.6637216271</v>
      </c>
      <c r="AT231" s="22">
        <f>Target_AM[[#This Row],[PROPORSI]]*VLOOKUP(Target_AM[[#This Row],[NIPNAS]],Target_CC[],COLUMN(AF$2)+9,0)</f>
        <v>1021153.5398549435</v>
      </c>
      <c r="AU231" s="22">
        <f>Target_AM[[#This Row],[PROPORSI]]*VLOOKUP(Target_AM[[#This Row],[NIPNAS]],Target_CC[],COLUMN(AG$2)+9,0)</f>
        <v>1178965.7272849241</v>
      </c>
      <c r="AV231" s="22">
        <f>Target_AM[[#This Row],[PROPORSI]]*VLOOKUP(Target_AM[[#This Row],[NIPNAS]],Target_CC[],COLUMN(AH$2)+9,0)</f>
        <v>1082069.1389213442</v>
      </c>
      <c r="AW231" s="22">
        <f>Target_AM[[#This Row],[PROPORSI]]*VLOOKUP(Target_AM[[#This Row],[NIPNAS]],Target_CC[],COLUMN(AI$2)+9,0)</f>
        <v>1195610.4138164818</v>
      </c>
      <c r="AX231" s="22">
        <f>Target_AM[[#This Row],[PROPORSI]]*VLOOKUP(Target_AM[[#This Row],[NIPNAS]],Target_CC[],COLUMN(AJ$2)+9,0)</f>
        <v>1200720.5087169569</v>
      </c>
      <c r="AY231" s="22">
        <f>Target_AM[[#This Row],[PROPORSI]]*VLOOKUP(Target_AM[[#This Row],[NIPNAS]],Target_CC[],COLUMN(AK$2)+9,0)</f>
        <v>1095760.298776947</v>
      </c>
      <c r="AZ231" s="22">
        <f>Target_AM[[#This Row],[PROPORSI]]*VLOOKUP(Target_AM[[#This Row],[NIPNAS]],Target_CC[],COLUMN(AL$2)+9,0)</f>
        <v>1099289.4534758269</v>
      </c>
      <c r="BA231" s="22">
        <f>Target_AM[[#This Row],[PROPORSI]]*VLOOKUP(Target_AM[[#This Row],[NIPNAS]],Target_CC[],COLUMN(AM$2)+9,0)</f>
        <v>12746076.062519977</v>
      </c>
      <c r="BB231" s="22">
        <f>Target_AM[[#This Row],[PROPORSI]]*VLOOKUP(Target_AM[[#This Row],[NIPNAS]],Target_CC[],COLUMN(AN$2)+9,0)</f>
        <v>0</v>
      </c>
      <c r="BC231" s="22">
        <f>Target_AM[[#This Row],[PROPORSI]]*VLOOKUP(Target_AM[[#This Row],[NIPNAS]],Target_CC[],COLUMN(AO$2)+9,0)</f>
        <v>0</v>
      </c>
      <c r="BD231" s="22">
        <f>Target_AM[[#This Row],[PROPORSI]]*VLOOKUP(Target_AM[[#This Row],[NIPNAS]],Target_CC[],COLUMN(AP$2)+9,0)</f>
        <v>0</v>
      </c>
      <c r="BE231" s="22">
        <f>Target_AM[[#This Row],[PROPORSI]]*VLOOKUP(Target_AM[[#This Row],[NIPNAS]],Target_CC[],COLUMN(AQ$2)+9,0)</f>
        <v>0</v>
      </c>
      <c r="BF231" s="22">
        <f>Target_AM[[#This Row],[PROPORSI]]*VLOOKUP(Target_AM[[#This Row],[NIPNAS]],Target_CC[],COLUMN(AR$2)+9,0)</f>
        <v>0</v>
      </c>
      <c r="BG231" s="22">
        <f>Target_AM[[#This Row],[PROPORSI]]*VLOOKUP(Target_AM[[#This Row],[NIPNAS]],Target_CC[],COLUMN(AS$2)+9,0)</f>
        <v>0</v>
      </c>
      <c r="BH231" s="22">
        <f>Target_AM[[#This Row],[PROPORSI]]*VLOOKUP(Target_AM[[#This Row],[NIPNAS]],Target_CC[],COLUMN(AT$2)+9,0)</f>
        <v>0</v>
      </c>
      <c r="BI231" s="22">
        <f>Target_AM[[#This Row],[PROPORSI]]*VLOOKUP(Target_AM[[#This Row],[NIPNAS]],Target_CC[],COLUMN(AU$2)+9,0)</f>
        <v>0</v>
      </c>
      <c r="BJ231" s="22">
        <f>Target_AM[[#This Row],[PROPORSI]]*VLOOKUP(Target_AM[[#This Row],[NIPNAS]],Target_CC[],COLUMN(AV$2)+9,0)</f>
        <v>0</v>
      </c>
      <c r="BK231" s="22">
        <f>Target_AM[[#This Row],[PROPORSI]]*VLOOKUP(Target_AM[[#This Row],[NIPNAS]],Target_CC[],COLUMN(AW$2)+9,0)</f>
        <v>0</v>
      </c>
      <c r="BL231" s="22">
        <f>Target_AM[[#This Row],[PROPORSI]]*VLOOKUP(Target_AM[[#This Row],[NIPNAS]],Target_CC[],COLUMN(AX$2)+9,0)</f>
        <v>0</v>
      </c>
      <c r="BM231" s="22">
        <f>Target_AM[[#This Row],[PROPORSI]]*VLOOKUP(Target_AM[[#This Row],[NIPNAS]],Target_CC[],COLUMN(AY$2)+9,0)</f>
        <v>0</v>
      </c>
      <c r="BN231" s="22">
        <f>Target_AM[[#This Row],[PROPORSI]]*VLOOKUP(Target_AM[[#This Row],[NIPNAS]],Target_CC[],COLUMN(AZ$2)+9,0)</f>
        <v>0</v>
      </c>
      <c r="BO231" s="22">
        <f>Target_AM[[#This Row],[PROPORSI]]*VLOOKUP(Target_AM[[#This Row],[NIPNAS]],Target_CC[],COLUMN(BA$2)+9,0)</f>
        <v>496200</v>
      </c>
      <c r="BP231" s="22">
        <f>Target_AM[[#This Row],[PROPORSI]]*VLOOKUP(Target_AM[[#This Row],[NIPNAS]],Target_CC[],COLUMN(BB$2)+9,0)</f>
        <v>496200</v>
      </c>
      <c r="BQ231" s="22">
        <f>Target_AM[[#This Row],[PROPORSI]]*VLOOKUP(Target_AM[[#This Row],[NIPNAS]],Target_CC[],COLUMN(BC$2)+9,0)</f>
        <v>496200</v>
      </c>
      <c r="BR231" s="22">
        <f>Target_AM[[#This Row],[PROPORSI]]*VLOOKUP(Target_AM[[#This Row],[NIPNAS]],Target_CC[],COLUMN(BD$2)+9,0)</f>
        <v>496200</v>
      </c>
      <c r="BS231" s="22">
        <f>Target_AM[[#This Row],[PROPORSI]]*VLOOKUP(Target_AM[[#This Row],[NIPNAS]],Target_CC[],COLUMN(BE$2)+9,0)</f>
        <v>496200</v>
      </c>
      <c r="BT231" s="22">
        <f>Target_AM[[#This Row],[PROPORSI]]*VLOOKUP(Target_AM[[#This Row],[NIPNAS]],Target_CC[],COLUMN(BF$2)+9,0)</f>
        <v>496200</v>
      </c>
      <c r="BU231" s="22">
        <f>Target_AM[[#This Row],[PROPORSI]]*VLOOKUP(Target_AM[[#This Row],[NIPNAS]],Target_CC[],COLUMN(BG$2)+9,0)</f>
        <v>496200</v>
      </c>
      <c r="BV231" s="22">
        <f>Target_AM[[#This Row],[PROPORSI]]*VLOOKUP(Target_AM[[#This Row],[NIPNAS]],Target_CC[],COLUMN(BH$2)+9,0)</f>
        <v>496200</v>
      </c>
      <c r="BW231" s="22">
        <f>Target_AM[[#This Row],[PROPORSI]]*VLOOKUP(Target_AM[[#This Row],[NIPNAS]],Target_CC[],COLUMN(BI$2)+9,0)</f>
        <v>496200</v>
      </c>
      <c r="BX231" s="22">
        <f>Target_AM[[#This Row],[PROPORSI]]*VLOOKUP(Target_AM[[#This Row],[NIPNAS]],Target_CC[],COLUMN(BJ$2)+9,0)</f>
        <v>496200</v>
      </c>
      <c r="BY231" s="22">
        <f>Target_AM[[#This Row],[PROPORSI]]*VLOOKUP(Target_AM[[#This Row],[NIPNAS]],Target_CC[],COLUMN(BK$2)+9,0)</f>
        <v>496200</v>
      </c>
      <c r="BZ231" s="22">
        <f>Target_AM[[#This Row],[PROPORSI]]*VLOOKUP(Target_AM[[#This Row],[NIPNAS]],Target_CC[],COLUMN(BL$2)+9,0)</f>
        <v>496200</v>
      </c>
      <c r="CA231" s="22">
        <f>Target_AM[[#This Row],[PROPORSI]]*VLOOKUP(Target_AM[[#This Row],[NIPNAS]],Target_CC[],COLUMN(BM$2)+9,0)</f>
        <v>5954400</v>
      </c>
      <c r="CB231" s="22">
        <f>Target_AM[[#This Row],[PROPORSI]]*VLOOKUP(Target_AM[[#This Row],[NIPNAS]],Target_CC[],COLUMN(BN$2)+9,0)</f>
        <v>0</v>
      </c>
      <c r="CC231" s="22">
        <f>Target_AM[[#This Row],[PROPORSI]]*VLOOKUP(Target_AM[[#This Row],[NIPNAS]],Target_CC[],COLUMN(BO$2)+9,0)</f>
        <v>0</v>
      </c>
      <c r="CD231" s="22">
        <f>Target_AM[[#This Row],[PROPORSI]]*VLOOKUP(Target_AM[[#This Row],[NIPNAS]],Target_CC[],COLUMN(BP$2)+9,0)</f>
        <v>0</v>
      </c>
      <c r="CE231" s="22">
        <f>Target_AM[[#This Row],[PROPORSI]]*VLOOKUP(Target_AM[[#This Row],[NIPNAS]],Target_CC[],COLUMN(BQ$2)+9,0)</f>
        <v>0</v>
      </c>
      <c r="CF231" s="22">
        <f>Target_AM[[#This Row],[PROPORSI]]*VLOOKUP(Target_AM[[#This Row],[NIPNAS]],Target_CC[],COLUMN(BR$2)+9,0)</f>
        <v>0</v>
      </c>
      <c r="CG231" s="22">
        <f>Target_AM[[#This Row],[PROPORSI]]*VLOOKUP(Target_AM[[#This Row],[NIPNAS]],Target_CC[],COLUMN(BS$2)+9,0)</f>
        <v>0</v>
      </c>
      <c r="CH231" s="22">
        <f>Target_AM[[#This Row],[PROPORSI]]*VLOOKUP(Target_AM[[#This Row],[NIPNAS]],Target_CC[],COLUMN(BT$2)+9,0)</f>
        <v>0</v>
      </c>
      <c r="CI231" s="22">
        <f>Target_AM[[#This Row],[PROPORSI]]*VLOOKUP(Target_AM[[#This Row],[NIPNAS]],Target_CC[],COLUMN(BU$2)+9,0)</f>
        <v>0</v>
      </c>
      <c r="CJ231" s="22">
        <f>Target_AM[[#This Row],[PROPORSI]]*VLOOKUP(Target_AM[[#This Row],[NIPNAS]],Target_CC[],COLUMN(BV$2)+9,0)</f>
        <v>0</v>
      </c>
      <c r="CK231" s="22">
        <f>Target_AM[[#This Row],[PROPORSI]]*VLOOKUP(Target_AM[[#This Row],[NIPNAS]],Target_CC[],COLUMN(BW$2)+9,0)</f>
        <v>0</v>
      </c>
      <c r="CL231" s="22">
        <f>Target_AM[[#This Row],[PROPORSI]]*VLOOKUP(Target_AM[[#This Row],[NIPNAS]],Target_CC[],COLUMN(BX$2)+9,0)</f>
        <v>0</v>
      </c>
      <c r="CM231" s="22">
        <f>Target_AM[[#This Row],[PROPORSI]]*VLOOKUP(Target_AM[[#This Row],[NIPNAS]],Target_CC[],COLUMN(BY$2)+9,0)</f>
        <v>0</v>
      </c>
      <c r="CN231" s="22">
        <f>Target_AM[[#This Row],[PROPORSI]]*VLOOKUP(Target_AM[[#This Row],[NIPNAS]],Target_CC[],COLUMN(BZ$2)+9,0)</f>
        <v>0</v>
      </c>
      <c r="CO231" s="22">
        <f>Target_AM[[#This Row],[PROPORSI]]*VLOOKUP(Target_AM[[#This Row],[NIPNAS]],Target_CC[],COLUMN(CA$2)+9,0)</f>
        <v>496200</v>
      </c>
      <c r="CP231" s="22">
        <f>Target_AM[[#This Row],[PROPORSI]]*VLOOKUP(Target_AM[[#This Row],[NIPNAS]],Target_CC[],COLUMN(CB$2)+9,0)</f>
        <v>496200</v>
      </c>
      <c r="CQ231" s="22">
        <f>Target_AM[[#This Row],[PROPORSI]]*VLOOKUP(Target_AM[[#This Row],[NIPNAS]],Target_CC[],COLUMN(CC$2)+9,0)</f>
        <v>496200</v>
      </c>
      <c r="CR231" s="22">
        <f>Target_AM[[#This Row],[PROPORSI]]*VLOOKUP(Target_AM[[#This Row],[NIPNAS]],Target_CC[],COLUMN(CD$2)+9,0)</f>
        <v>496200</v>
      </c>
      <c r="CS231" s="22">
        <f>Target_AM[[#This Row],[PROPORSI]]*VLOOKUP(Target_AM[[#This Row],[NIPNAS]],Target_CC[],COLUMN(CE$2)+9,0)</f>
        <v>496200</v>
      </c>
      <c r="CT231" s="22">
        <f>Target_AM[[#This Row],[PROPORSI]]*VLOOKUP(Target_AM[[#This Row],[NIPNAS]],Target_CC[],COLUMN(CF$2)+9,0)</f>
        <v>496200</v>
      </c>
      <c r="CU231" s="22">
        <f>Target_AM[[#This Row],[PROPORSI]]*VLOOKUP(Target_AM[[#This Row],[NIPNAS]],Target_CC[],COLUMN(CG$2)+9,0)</f>
        <v>496200</v>
      </c>
      <c r="CV231" s="22">
        <f>Target_AM[[#This Row],[PROPORSI]]*VLOOKUP(Target_AM[[#This Row],[NIPNAS]],Target_CC[],COLUMN(CH$2)+9,0)</f>
        <v>496200</v>
      </c>
      <c r="CW231" s="22">
        <f>Target_AM[[#This Row],[PROPORSI]]*VLOOKUP(Target_AM[[#This Row],[NIPNAS]],Target_CC[],COLUMN(CI$2)+9,0)</f>
        <v>496200</v>
      </c>
      <c r="CX231" s="22">
        <f>Target_AM[[#This Row],[PROPORSI]]*VLOOKUP(Target_AM[[#This Row],[NIPNAS]],Target_CC[],COLUMN(CJ$2)+9,0)</f>
        <v>496200</v>
      </c>
      <c r="CY231" s="22">
        <f>Target_AM[[#This Row],[PROPORSI]]*VLOOKUP(Target_AM[[#This Row],[NIPNAS]],Target_CC[],COLUMN(CK$2)+9,0)</f>
        <v>496200</v>
      </c>
      <c r="CZ231" s="22">
        <f>Target_AM[[#This Row],[PROPORSI]]*VLOOKUP(Target_AM[[#This Row],[NIPNAS]],Target_CC[],COLUMN(CL$2)+9,0)</f>
        <v>496200</v>
      </c>
      <c r="DA231" s="22">
        <f>Target_AM[[#This Row],[PROPORSI]]*VLOOKUP(Target_AM[[#This Row],[NIPNAS]],Target_CC[],COLUMN(CM$2)+9,0)</f>
        <v>5954400</v>
      </c>
      <c r="DB231" s="22">
        <f>Target_AM[[#This Row],[PROPORSI]]*VLOOKUP(Target_AM[[#This Row],[NIPNAS]],Target_CC[],COLUMN(CN$2)+9,0)</f>
        <v>0</v>
      </c>
      <c r="DC231" s="22">
        <f>Target_AM[[#This Row],[PROPORSI]]*VLOOKUP(Target_AM[[#This Row],[NIPNAS]],Target_CC[],COLUMN(CO$2)+9,0)</f>
        <v>0</v>
      </c>
      <c r="DD231" s="22">
        <f>Target_AM[[#This Row],[PROPORSI]]*VLOOKUP(Target_AM[[#This Row],[NIPNAS]],Target_CC[],COLUMN(CP$2)+9,0)</f>
        <v>0</v>
      </c>
      <c r="DE231" s="22">
        <f>Target_AM[[#This Row],[PROPORSI]]*VLOOKUP(Target_AM[[#This Row],[NIPNAS]],Target_CC[],COLUMN(CQ$2)+9,0)</f>
        <v>0</v>
      </c>
      <c r="DF231" s="22">
        <f>Target_AM[[#This Row],[PROPORSI]]*VLOOKUP(Target_AM[[#This Row],[NIPNAS]],Target_CC[],COLUMN(CR$2)+9,0)</f>
        <v>0</v>
      </c>
      <c r="DG231" s="22">
        <f>Target_AM[[#This Row],[PROPORSI]]*VLOOKUP(Target_AM[[#This Row],[NIPNAS]],Target_CC[],COLUMN(CS$2)+9,0)</f>
        <v>0</v>
      </c>
      <c r="DH231" s="22">
        <f>Target_AM[[#This Row],[PROPORSI]]*VLOOKUP(Target_AM[[#This Row],[NIPNAS]],Target_CC[],COLUMN(CT$2)+9,0)</f>
        <v>0</v>
      </c>
      <c r="DI231" s="22">
        <f>Target_AM[[#This Row],[PROPORSI]]*VLOOKUP(Target_AM[[#This Row],[NIPNAS]],Target_CC[],COLUMN(CU$2)+9,0)</f>
        <v>0</v>
      </c>
      <c r="DJ231" s="22">
        <f>Target_AM[[#This Row],[PROPORSI]]*VLOOKUP(Target_AM[[#This Row],[NIPNAS]],Target_CC[],COLUMN(CV$2)+9,0)</f>
        <v>0</v>
      </c>
      <c r="DK231" s="22">
        <f>Target_AM[[#This Row],[PROPORSI]]*VLOOKUP(Target_AM[[#This Row],[NIPNAS]],Target_CC[],COLUMN(CW$2)+9,0)</f>
        <v>0</v>
      </c>
      <c r="DL231" s="22">
        <f>Target_AM[[#This Row],[PROPORSI]]*VLOOKUP(Target_AM[[#This Row],[NIPNAS]],Target_CC[],COLUMN(CX$2)+9,0)</f>
        <v>0</v>
      </c>
      <c r="DM231" s="22">
        <f>Target_AM[[#This Row],[PROPORSI]]*VLOOKUP(Target_AM[[#This Row],[NIPNAS]],Target_CC[],COLUMN(CY$2)+9,0)</f>
        <v>0</v>
      </c>
      <c r="DN231" s="22">
        <f>Target_AM[[#This Row],[PROPORSI]]*VLOOKUP(Target_AM[[#This Row],[NIPNAS]],Target_CC[],COLUMN(CZ$2)+9,0)</f>
        <v>0</v>
      </c>
      <c r="DO231" s="22">
        <f>Target_AM[[#This Row],[PROPORSI]]*VLOOKUP(Target_AM[[#This Row],[NIPNAS]],Target_CC[],COLUMN(DA$2)+9,0)</f>
        <v>0</v>
      </c>
      <c r="DP231" s="22">
        <f>Target_AM[[#This Row],[PROPORSI]]*VLOOKUP(Target_AM[[#This Row],[NIPNAS]],Target_CC[],COLUMN(DB$2)+9,0)</f>
        <v>0</v>
      </c>
      <c r="DQ231" s="22">
        <f>Target_AM[[#This Row],[PROPORSI]]*VLOOKUP(Target_AM[[#This Row],[NIPNAS]],Target_CC[],COLUMN(DC$2)+9,0)</f>
        <v>0</v>
      </c>
      <c r="DR231" s="22">
        <f>Target_AM[[#This Row],[PROPORSI]]*VLOOKUP(Target_AM[[#This Row],[NIPNAS]],Target_CC[],COLUMN(DD$2)+9,0)</f>
        <v>0</v>
      </c>
      <c r="DS231" s="22">
        <f>Target_AM[[#This Row],[PROPORSI]]*VLOOKUP(Target_AM[[#This Row],[NIPNAS]],Target_CC[],COLUMN(DE$2)+9,0)</f>
        <v>0</v>
      </c>
      <c r="DT231" s="22">
        <f>Target_AM[[#This Row],[PROPORSI]]*VLOOKUP(Target_AM[[#This Row],[NIPNAS]],Target_CC[],COLUMN(DF$2)+9,0)</f>
        <v>0</v>
      </c>
      <c r="DU231" s="22">
        <f>Target_AM[[#This Row],[PROPORSI]]*VLOOKUP(Target_AM[[#This Row],[NIPNAS]],Target_CC[],COLUMN(DG$2)+9,0)</f>
        <v>0</v>
      </c>
      <c r="DV231" s="22">
        <f>Target_AM[[#This Row],[PROPORSI]]*VLOOKUP(Target_AM[[#This Row],[NIPNAS]],Target_CC[],COLUMN(DH$2)+9,0)</f>
        <v>0</v>
      </c>
      <c r="DW231" s="22">
        <f>Target_AM[[#This Row],[PROPORSI]]*VLOOKUP(Target_AM[[#This Row],[NIPNAS]],Target_CC[],COLUMN(DI$2)+9,0)</f>
        <v>0</v>
      </c>
      <c r="DX231" s="22">
        <f>Target_AM[[#This Row],[PROPORSI]]*VLOOKUP(Target_AM[[#This Row],[NIPNAS]],Target_CC[],COLUMN(DJ$2)+9,0)</f>
        <v>0</v>
      </c>
      <c r="DY231" s="22">
        <f>Target_AM[[#This Row],[PROPORSI]]*VLOOKUP(Target_AM[[#This Row],[NIPNAS]],Target_CC[],COLUMN(DK$2)+9,0)</f>
        <v>0</v>
      </c>
      <c r="DZ231" s="22">
        <f>Target_AM[[#This Row],[PROPORSI]]*VLOOKUP(Target_AM[[#This Row],[NIPNAS]],Target_CC[],COLUMN(DL$2)+9,0)</f>
        <v>0</v>
      </c>
      <c r="EA231" s="22">
        <f>Target_AM[[#This Row],[PROPORSI]]*VLOOKUP(Target_AM[[#This Row],[NIPNAS]],Target_CC[],COLUMN(DM$2)+9,0)</f>
        <v>0</v>
      </c>
    </row>
    <row r="232" spans="2:131" x14ac:dyDescent="0.3">
      <c r="B232">
        <v>910017</v>
      </c>
      <c r="C232" t="s">
        <v>1049</v>
      </c>
      <c r="D232">
        <v>1</v>
      </c>
      <c r="E232" s="8">
        <v>45658</v>
      </c>
      <c r="F232">
        <v>10072725</v>
      </c>
      <c r="G232" t="s">
        <v>454</v>
      </c>
      <c r="J232" t="s">
        <v>300</v>
      </c>
      <c r="K232" t="s">
        <v>25</v>
      </c>
      <c r="L232" t="s">
        <v>159</v>
      </c>
      <c r="M232" t="s">
        <v>29</v>
      </c>
      <c r="N232" s="23">
        <f>Target_AM[[#This Row],[PROPORSI]]*VLOOKUP(Target_AM[[#This Row],[NIPNAS]],Target_CC[],9,0)</f>
        <v>24120287.887916531</v>
      </c>
      <c r="O232" s="22">
        <f>Target_AM[[#This Row],[PROPORSI]]*VLOOKUP(Target_AM[[#This Row],[NIPNAS]],Target_CC[],COLUMN(A$2)+9,0)</f>
        <v>194641.90190099957</v>
      </c>
      <c r="P232" s="22">
        <f>Target_AM[[#This Row],[PROPORSI]]*VLOOKUP(Target_AM[[#This Row],[NIPNAS]],Target_CC[],COLUMN(B$2)+9,0)</f>
        <v>198041.38581306048</v>
      </c>
      <c r="Q232" s="22">
        <f>Target_AM[[#This Row],[PROPORSI]]*VLOOKUP(Target_AM[[#This Row],[NIPNAS]],Target_CC[],COLUMN(C$2)+9,0)</f>
        <v>211730.89903825917</v>
      </c>
      <c r="R232" s="22">
        <f>Target_AM[[#This Row],[PROPORSI]]*VLOOKUP(Target_AM[[#This Row],[NIPNAS]],Target_CC[],COLUMN(D$2)+9,0)</f>
        <v>198953.14421856121</v>
      </c>
      <c r="S232" s="22">
        <f>Target_AM[[#This Row],[PROPORSI]]*VLOOKUP(Target_AM[[#This Row],[NIPNAS]],Target_CC[],COLUMN(E$2)+9,0)</f>
        <v>209037.18751623697</v>
      </c>
      <c r="T232" s="22">
        <f>Target_AM[[#This Row],[PROPORSI]]*VLOOKUP(Target_AM[[#This Row],[NIPNAS]],Target_CC[],COLUMN(F$2)+9,0)</f>
        <v>206248.60774651036</v>
      </c>
      <c r="U232" s="22">
        <f>Target_AM[[#This Row],[PROPORSI]]*VLOOKUP(Target_AM[[#This Row],[NIPNAS]],Target_CC[],COLUMN(G$2)+9,0)</f>
        <v>216114.88669584735</v>
      </c>
      <c r="V232" s="22">
        <f>Target_AM[[#This Row],[PROPORSI]]*VLOOKUP(Target_AM[[#This Row],[NIPNAS]],Target_CC[],COLUMN(H$2)+9,0)</f>
        <v>218268.88144422497</v>
      </c>
      <c r="W232" s="22">
        <f>Target_AM[[#This Row],[PROPORSI]]*VLOOKUP(Target_AM[[#This Row],[NIPNAS]],Target_CC[],COLUMN(I$2)+9,0)</f>
        <v>215475.04531942398</v>
      </c>
      <c r="X232" s="22">
        <f>Target_AM[[#This Row],[PROPORSI]]*VLOOKUP(Target_AM[[#This Row],[NIPNAS]],Target_CC[],COLUMN(J$2)+9,0)</f>
        <v>219810.06513678364</v>
      </c>
      <c r="Y232" s="22">
        <f>Target_AM[[#This Row],[PROPORSI]]*VLOOKUP(Target_AM[[#This Row],[NIPNAS]],Target_CC[],COLUMN(K$2)+9,0)</f>
        <v>218206.26785553485</v>
      </c>
      <c r="Z232" s="22">
        <f>Target_AM[[#This Row],[PROPORSI]]*VLOOKUP(Target_AM[[#This Row],[NIPNAS]],Target_CC[],COLUMN(L$2)+9,0)</f>
        <v>205881.72731455733</v>
      </c>
      <c r="AA232" s="22">
        <f>Target_AM[[#This Row],[PROPORSI]]*VLOOKUP(Target_AM[[#This Row],[NIPNAS]],Target_CC[],COLUMN(M$2)+9,0)</f>
        <v>2512410</v>
      </c>
      <c r="AB232" s="22">
        <f>Target_AM[[#This Row],[PROPORSI]]*VLOOKUP(Target_AM[[#This Row],[NIPNAS]],Target_CC[],COLUMN(N$2)+9,0)</f>
        <v>1841759.6474974931</v>
      </c>
      <c r="AC232" s="22">
        <f>Target_AM[[#This Row],[PROPORSI]]*VLOOKUP(Target_AM[[#This Row],[NIPNAS]],Target_CC[],COLUMN(O$2)+9,0)</f>
        <v>1873926.5767681242</v>
      </c>
      <c r="AD232" s="22">
        <f>Target_AM[[#This Row],[PROPORSI]]*VLOOKUP(Target_AM[[#This Row],[NIPNAS]],Target_CC[],COLUMN(P$2)+9,0)</f>
        <v>2003460.828159062</v>
      </c>
      <c r="AE232" s="22">
        <f>Target_AM[[#This Row],[PROPORSI]]*VLOOKUP(Target_AM[[#This Row],[NIPNAS]],Target_CC[],COLUMN(Q$2)+9,0)</f>
        <v>1882553.9063570637</v>
      </c>
      <c r="AF232" s="22">
        <f>Target_AM[[#This Row],[PROPORSI]]*VLOOKUP(Target_AM[[#This Row],[NIPNAS]],Target_CC[],COLUMN(R$2)+9,0)</f>
        <v>1977972.1274486517</v>
      </c>
      <c r="AG232" s="22">
        <f>Target_AM[[#This Row],[PROPORSI]]*VLOOKUP(Target_AM[[#This Row],[NIPNAS]],Target_CC[],COLUMN(S$2)+9,0)</f>
        <v>1951585.7551231151</v>
      </c>
      <c r="AH232" s="22">
        <f>Target_AM[[#This Row],[PROPORSI]]*VLOOKUP(Target_AM[[#This Row],[NIPNAS]],Target_CC[],COLUMN(T$2)+9,0)</f>
        <v>2044943.4250922743</v>
      </c>
      <c r="AI232" s="22">
        <f>Target_AM[[#This Row],[PROPORSI]]*VLOOKUP(Target_AM[[#This Row],[NIPNAS]],Target_CC[],COLUMN(U$2)+9,0)</f>
        <v>2065325.1649424175</v>
      </c>
      <c r="AJ232" s="22">
        <f>Target_AM[[#This Row],[PROPORSI]]*VLOOKUP(Target_AM[[#This Row],[NIPNAS]],Target_CC[],COLUMN(V$2)+9,0)</f>
        <v>2038889.0554196266</v>
      </c>
      <c r="AK232" s="22">
        <f>Target_AM[[#This Row],[PROPORSI]]*VLOOKUP(Target_AM[[#This Row],[NIPNAS]],Target_CC[],COLUMN(W$2)+9,0)</f>
        <v>2079908.3040641239</v>
      </c>
      <c r="AL232" s="22">
        <f>Target_AM[[#This Row],[PROPORSI]]*VLOOKUP(Target_AM[[#This Row],[NIPNAS]],Target_CC[],COLUMN(X$2)+9,0)</f>
        <v>2064732.6965175399</v>
      </c>
      <c r="AM232" s="22">
        <f>Target_AM[[#This Row],[PROPORSI]]*VLOOKUP(Target_AM[[#This Row],[NIPNAS]],Target_CC[],COLUMN(Y$2)+9,0)</f>
        <v>1948114.2232051254</v>
      </c>
      <c r="AN232" s="22">
        <f>Target_AM[[#This Row],[PROPORSI]]*VLOOKUP(Target_AM[[#This Row],[NIPNAS]],Target_CC[],COLUMN(Z$2)+9,0)</f>
        <v>23773171.710594617</v>
      </c>
      <c r="AO232" s="22">
        <f>Target_AM[[#This Row],[PROPORSI]]*VLOOKUP(Target_AM[[#This Row],[NIPNAS]],Target_CC[],COLUMN(AA$2)+9,0)</f>
        <v>2036401.5493984926</v>
      </c>
      <c r="AP232" s="22">
        <f>Target_AM[[#This Row],[PROPORSI]]*VLOOKUP(Target_AM[[#This Row],[NIPNAS]],Target_CC[],COLUMN(AB$2)+9,0)</f>
        <v>2071967.9625811847</v>
      </c>
      <c r="AQ232" s="22">
        <f>Target_AM[[#This Row],[PROPORSI]]*VLOOKUP(Target_AM[[#This Row],[NIPNAS]],Target_CC[],COLUMN(AC$2)+9,0)</f>
        <v>2215191.7271973211</v>
      </c>
      <c r="AR232" s="22">
        <f>Target_AM[[#This Row],[PROPORSI]]*VLOOKUP(Target_AM[[#This Row],[NIPNAS]],Target_CC[],COLUMN(AD$2)+9,0)</f>
        <v>2081507.0505756249</v>
      </c>
      <c r="AS232" s="22">
        <f>Target_AM[[#This Row],[PROPORSI]]*VLOOKUP(Target_AM[[#This Row],[NIPNAS]],Target_CC[],COLUMN(AE$2)+9,0)</f>
        <v>2187009.3149648886</v>
      </c>
      <c r="AT232" s="22">
        <f>Target_AM[[#This Row],[PROPORSI]]*VLOOKUP(Target_AM[[#This Row],[NIPNAS]],Target_CC[],COLUMN(AF$2)+9,0)</f>
        <v>2157834.3628696254</v>
      </c>
      <c r="AU232" s="22">
        <f>Target_AM[[#This Row],[PROPORSI]]*VLOOKUP(Target_AM[[#This Row],[NIPNAS]],Target_CC[],COLUMN(AG$2)+9,0)</f>
        <v>2261058.3117881217</v>
      </c>
      <c r="AV232" s="22">
        <f>Target_AM[[#This Row],[PROPORSI]]*VLOOKUP(Target_AM[[#This Row],[NIPNAS]],Target_CC[],COLUMN(AH$2)+9,0)</f>
        <v>2283594.0463866424</v>
      </c>
      <c r="AW232" s="22">
        <f>Target_AM[[#This Row],[PROPORSI]]*VLOOKUP(Target_AM[[#This Row],[NIPNAS]],Target_CC[],COLUMN(AI$2)+9,0)</f>
        <v>2254364.1007390507</v>
      </c>
      <c r="AX232" s="22">
        <f>Target_AM[[#This Row],[PROPORSI]]*VLOOKUP(Target_AM[[#This Row],[NIPNAS]],Target_CC[],COLUMN(AJ$2)+9,0)</f>
        <v>2299718.3692009076</v>
      </c>
      <c r="AY232" s="22">
        <f>Target_AM[[#This Row],[PROPORSI]]*VLOOKUP(Target_AM[[#This Row],[NIPNAS]],Target_CC[],COLUMN(AK$2)+9,0)</f>
        <v>2282938.9643730749</v>
      </c>
      <c r="AZ232" s="22">
        <f>Target_AM[[#This Row],[PROPORSI]]*VLOOKUP(Target_AM[[#This Row],[NIPNAS]],Target_CC[],COLUMN(AL$2)+9,0)</f>
        <v>2153995.9505196828</v>
      </c>
      <c r="BA232" s="22">
        <f>Target_AM[[#This Row],[PROPORSI]]*VLOOKUP(Target_AM[[#This Row],[NIPNAS]],Target_CC[],COLUMN(AM$2)+9,0)</f>
        <v>26285581.710594617</v>
      </c>
      <c r="BB232" s="22">
        <f>Target_AM[[#This Row],[PROPORSI]]*VLOOKUP(Target_AM[[#This Row],[NIPNAS]],Target_CC[],COLUMN(AN$2)+9,0)</f>
        <v>0</v>
      </c>
      <c r="BC232" s="22">
        <f>Target_AM[[#This Row],[PROPORSI]]*VLOOKUP(Target_AM[[#This Row],[NIPNAS]],Target_CC[],COLUMN(AO$2)+9,0)</f>
        <v>0</v>
      </c>
      <c r="BD232" s="22">
        <f>Target_AM[[#This Row],[PROPORSI]]*VLOOKUP(Target_AM[[#This Row],[NIPNAS]],Target_CC[],COLUMN(AP$2)+9,0)</f>
        <v>0</v>
      </c>
      <c r="BE232" s="22">
        <f>Target_AM[[#This Row],[PROPORSI]]*VLOOKUP(Target_AM[[#This Row],[NIPNAS]],Target_CC[],COLUMN(AQ$2)+9,0)</f>
        <v>0</v>
      </c>
      <c r="BF232" s="22">
        <f>Target_AM[[#This Row],[PROPORSI]]*VLOOKUP(Target_AM[[#This Row],[NIPNAS]],Target_CC[],COLUMN(AR$2)+9,0)</f>
        <v>0</v>
      </c>
      <c r="BG232" s="22">
        <f>Target_AM[[#This Row],[PROPORSI]]*VLOOKUP(Target_AM[[#This Row],[NIPNAS]],Target_CC[],COLUMN(AS$2)+9,0)</f>
        <v>0</v>
      </c>
      <c r="BH232" s="22">
        <f>Target_AM[[#This Row],[PROPORSI]]*VLOOKUP(Target_AM[[#This Row],[NIPNAS]],Target_CC[],COLUMN(AT$2)+9,0)</f>
        <v>0</v>
      </c>
      <c r="BI232" s="22">
        <f>Target_AM[[#This Row],[PROPORSI]]*VLOOKUP(Target_AM[[#This Row],[NIPNAS]],Target_CC[],COLUMN(AU$2)+9,0)</f>
        <v>0</v>
      </c>
      <c r="BJ232" s="22">
        <f>Target_AM[[#This Row],[PROPORSI]]*VLOOKUP(Target_AM[[#This Row],[NIPNAS]],Target_CC[],COLUMN(AV$2)+9,0)</f>
        <v>0</v>
      </c>
      <c r="BK232" s="22">
        <f>Target_AM[[#This Row],[PROPORSI]]*VLOOKUP(Target_AM[[#This Row],[NIPNAS]],Target_CC[],COLUMN(AW$2)+9,0)</f>
        <v>0</v>
      </c>
      <c r="BL232" s="22">
        <f>Target_AM[[#This Row],[PROPORSI]]*VLOOKUP(Target_AM[[#This Row],[NIPNAS]],Target_CC[],COLUMN(AX$2)+9,0)</f>
        <v>0</v>
      </c>
      <c r="BM232" s="22">
        <f>Target_AM[[#This Row],[PROPORSI]]*VLOOKUP(Target_AM[[#This Row],[NIPNAS]],Target_CC[],COLUMN(AY$2)+9,0)</f>
        <v>0</v>
      </c>
      <c r="BN232" s="22">
        <f>Target_AM[[#This Row],[PROPORSI]]*VLOOKUP(Target_AM[[#This Row],[NIPNAS]],Target_CC[],COLUMN(AZ$2)+9,0)</f>
        <v>0</v>
      </c>
      <c r="BO232" s="22">
        <f>Target_AM[[#This Row],[PROPORSI]]*VLOOKUP(Target_AM[[#This Row],[NIPNAS]],Target_CC[],COLUMN(BA$2)+9,0)</f>
        <v>201800</v>
      </c>
      <c r="BP232" s="22">
        <f>Target_AM[[#This Row],[PROPORSI]]*VLOOKUP(Target_AM[[#This Row],[NIPNAS]],Target_CC[],COLUMN(BB$2)+9,0)</f>
        <v>201800</v>
      </c>
      <c r="BQ232" s="22">
        <f>Target_AM[[#This Row],[PROPORSI]]*VLOOKUP(Target_AM[[#This Row],[NIPNAS]],Target_CC[],COLUMN(BC$2)+9,0)</f>
        <v>201800</v>
      </c>
      <c r="BR232" s="22">
        <f>Target_AM[[#This Row],[PROPORSI]]*VLOOKUP(Target_AM[[#This Row],[NIPNAS]],Target_CC[],COLUMN(BD$2)+9,0)</f>
        <v>201800</v>
      </c>
      <c r="BS232" s="22">
        <f>Target_AM[[#This Row],[PROPORSI]]*VLOOKUP(Target_AM[[#This Row],[NIPNAS]],Target_CC[],COLUMN(BE$2)+9,0)</f>
        <v>201800</v>
      </c>
      <c r="BT232" s="22">
        <f>Target_AM[[#This Row],[PROPORSI]]*VLOOKUP(Target_AM[[#This Row],[NIPNAS]],Target_CC[],COLUMN(BF$2)+9,0)</f>
        <v>201800</v>
      </c>
      <c r="BU232" s="22">
        <f>Target_AM[[#This Row],[PROPORSI]]*VLOOKUP(Target_AM[[#This Row],[NIPNAS]],Target_CC[],COLUMN(BG$2)+9,0)</f>
        <v>201800</v>
      </c>
      <c r="BV232" s="22">
        <f>Target_AM[[#This Row],[PROPORSI]]*VLOOKUP(Target_AM[[#This Row],[NIPNAS]],Target_CC[],COLUMN(BH$2)+9,0)</f>
        <v>201800</v>
      </c>
      <c r="BW232" s="22">
        <f>Target_AM[[#This Row],[PROPORSI]]*VLOOKUP(Target_AM[[#This Row],[NIPNAS]],Target_CC[],COLUMN(BI$2)+9,0)</f>
        <v>201800</v>
      </c>
      <c r="BX232" s="22">
        <f>Target_AM[[#This Row],[PROPORSI]]*VLOOKUP(Target_AM[[#This Row],[NIPNAS]],Target_CC[],COLUMN(BJ$2)+9,0)</f>
        <v>201800</v>
      </c>
      <c r="BY232" s="22">
        <f>Target_AM[[#This Row],[PROPORSI]]*VLOOKUP(Target_AM[[#This Row],[NIPNAS]],Target_CC[],COLUMN(BK$2)+9,0)</f>
        <v>201800</v>
      </c>
      <c r="BZ232" s="22">
        <f>Target_AM[[#This Row],[PROPORSI]]*VLOOKUP(Target_AM[[#This Row],[NIPNAS]],Target_CC[],COLUMN(BL$2)+9,0)</f>
        <v>201800</v>
      </c>
      <c r="CA232" s="22">
        <f>Target_AM[[#This Row],[PROPORSI]]*VLOOKUP(Target_AM[[#This Row],[NIPNAS]],Target_CC[],COLUMN(BM$2)+9,0)</f>
        <v>2421600</v>
      </c>
      <c r="CB232" s="22">
        <f>Target_AM[[#This Row],[PROPORSI]]*VLOOKUP(Target_AM[[#This Row],[NIPNAS]],Target_CC[],COLUMN(BN$2)+9,0)</f>
        <v>0</v>
      </c>
      <c r="CC232" s="22">
        <f>Target_AM[[#This Row],[PROPORSI]]*VLOOKUP(Target_AM[[#This Row],[NIPNAS]],Target_CC[],COLUMN(BO$2)+9,0)</f>
        <v>0</v>
      </c>
      <c r="CD232" s="22">
        <f>Target_AM[[#This Row],[PROPORSI]]*VLOOKUP(Target_AM[[#This Row],[NIPNAS]],Target_CC[],COLUMN(BP$2)+9,0)</f>
        <v>0</v>
      </c>
      <c r="CE232" s="22">
        <f>Target_AM[[#This Row],[PROPORSI]]*VLOOKUP(Target_AM[[#This Row],[NIPNAS]],Target_CC[],COLUMN(BQ$2)+9,0)</f>
        <v>0</v>
      </c>
      <c r="CF232" s="22">
        <f>Target_AM[[#This Row],[PROPORSI]]*VLOOKUP(Target_AM[[#This Row],[NIPNAS]],Target_CC[],COLUMN(BR$2)+9,0)</f>
        <v>0</v>
      </c>
      <c r="CG232" s="22">
        <f>Target_AM[[#This Row],[PROPORSI]]*VLOOKUP(Target_AM[[#This Row],[NIPNAS]],Target_CC[],COLUMN(BS$2)+9,0)</f>
        <v>0</v>
      </c>
      <c r="CH232" s="22">
        <f>Target_AM[[#This Row],[PROPORSI]]*VLOOKUP(Target_AM[[#This Row],[NIPNAS]],Target_CC[],COLUMN(BT$2)+9,0)</f>
        <v>0</v>
      </c>
      <c r="CI232" s="22">
        <f>Target_AM[[#This Row],[PROPORSI]]*VLOOKUP(Target_AM[[#This Row],[NIPNAS]],Target_CC[],COLUMN(BU$2)+9,0)</f>
        <v>0</v>
      </c>
      <c r="CJ232" s="22">
        <f>Target_AM[[#This Row],[PROPORSI]]*VLOOKUP(Target_AM[[#This Row],[NIPNAS]],Target_CC[],COLUMN(BV$2)+9,0)</f>
        <v>0</v>
      </c>
      <c r="CK232" s="22">
        <f>Target_AM[[#This Row],[PROPORSI]]*VLOOKUP(Target_AM[[#This Row],[NIPNAS]],Target_CC[],COLUMN(BW$2)+9,0)</f>
        <v>0</v>
      </c>
      <c r="CL232" s="22">
        <f>Target_AM[[#This Row],[PROPORSI]]*VLOOKUP(Target_AM[[#This Row],[NIPNAS]],Target_CC[],COLUMN(BX$2)+9,0)</f>
        <v>0</v>
      </c>
      <c r="CM232" s="22">
        <f>Target_AM[[#This Row],[PROPORSI]]*VLOOKUP(Target_AM[[#This Row],[NIPNAS]],Target_CC[],COLUMN(BY$2)+9,0)</f>
        <v>0</v>
      </c>
      <c r="CN232" s="22">
        <f>Target_AM[[#This Row],[PROPORSI]]*VLOOKUP(Target_AM[[#This Row],[NIPNAS]],Target_CC[],COLUMN(BZ$2)+9,0)</f>
        <v>0</v>
      </c>
      <c r="CO232" s="22">
        <f>Target_AM[[#This Row],[PROPORSI]]*VLOOKUP(Target_AM[[#This Row],[NIPNAS]],Target_CC[],COLUMN(CA$2)+9,0)</f>
        <v>201800</v>
      </c>
      <c r="CP232" s="22">
        <f>Target_AM[[#This Row],[PROPORSI]]*VLOOKUP(Target_AM[[#This Row],[NIPNAS]],Target_CC[],COLUMN(CB$2)+9,0)</f>
        <v>201800</v>
      </c>
      <c r="CQ232" s="22">
        <f>Target_AM[[#This Row],[PROPORSI]]*VLOOKUP(Target_AM[[#This Row],[NIPNAS]],Target_CC[],COLUMN(CC$2)+9,0)</f>
        <v>201800</v>
      </c>
      <c r="CR232" s="22">
        <f>Target_AM[[#This Row],[PROPORSI]]*VLOOKUP(Target_AM[[#This Row],[NIPNAS]],Target_CC[],COLUMN(CD$2)+9,0)</f>
        <v>201800</v>
      </c>
      <c r="CS232" s="22">
        <f>Target_AM[[#This Row],[PROPORSI]]*VLOOKUP(Target_AM[[#This Row],[NIPNAS]],Target_CC[],COLUMN(CE$2)+9,0)</f>
        <v>201800</v>
      </c>
      <c r="CT232" s="22">
        <f>Target_AM[[#This Row],[PROPORSI]]*VLOOKUP(Target_AM[[#This Row],[NIPNAS]],Target_CC[],COLUMN(CF$2)+9,0)</f>
        <v>201800</v>
      </c>
      <c r="CU232" s="22">
        <f>Target_AM[[#This Row],[PROPORSI]]*VLOOKUP(Target_AM[[#This Row],[NIPNAS]],Target_CC[],COLUMN(CG$2)+9,0)</f>
        <v>201800</v>
      </c>
      <c r="CV232" s="22">
        <f>Target_AM[[#This Row],[PROPORSI]]*VLOOKUP(Target_AM[[#This Row],[NIPNAS]],Target_CC[],COLUMN(CH$2)+9,0)</f>
        <v>201800</v>
      </c>
      <c r="CW232" s="22">
        <f>Target_AM[[#This Row],[PROPORSI]]*VLOOKUP(Target_AM[[#This Row],[NIPNAS]],Target_CC[],COLUMN(CI$2)+9,0)</f>
        <v>201800</v>
      </c>
      <c r="CX232" s="22">
        <f>Target_AM[[#This Row],[PROPORSI]]*VLOOKUP(Target_AM[[#This Row],[NIPNAS]],Target_CC[],COLUMN(CJ$2)+9,0)</f>
        <v>201800</v>
      </c>
      <c r="CY232" s="22">
        <f>Target_AM[[#This Row],[PROPORSI]]*VLOOKUP(Target_AM[[#This Row],[NIPNAS]],Target_CC[],COLUMN(CK$2)+9,0)</f>
        <v>201800</v>
      </c>
      <c r="CZ232" s="22">
        <f>Target_AM[[#This Row],[PROPORSI]]*VLOOKUP(Target_AM[[#This Row],[NIPNAS]],Target_CC[],COLUMN(CL$2)+9,0)</f>
        <v>201800</v>
      </c>
      <c r="DA232" s="22">
        <f>Target_AM[[#This Row],[PROPORSI]]*VLOOKUP(Target_AM[[#This Row],[NIPNAS]],Target_CC[],COLUMN(CM$2)+9,0)</f>
        <v>2421600</v>
      </c>
      <c r="DB232" s="22">
        <f>Target_AM[[#This Row],[PROPORSI]]*VLOOKUP(Target_AM[[#This Row],[NIPNAS]],Target_CC[],COLUMN(CN$2)+9,0)</f>
        <v>0</v>
      </c>
      <c r="DC232" s="22">
        <f>Target_AM[[#This Row],[PROPORSI]]*VLOOKUP(Target_AM[[#This Row],[NIPNAS]],Target_CC[],COLUMN(CO$2)+9,0)</f>
        <v>0</v>
      </c>
      <c r="DD232" s="22">
        <f>Target_AM[[#This Row],[PROPORSI]]*VLOOKUP(Target_AM[[#This Row],[NIPNAS]],Target_CC[],COLUMN(CP$2)+9,0)</f>
        <v>0</v>
      </c>
      <c r="DE232" s="22">
        <f>Target_AM[[#This Row],[PROPORSI]]*VLOOKUP(Target_AM[[#This Row],[NIPNAS]],Target_CC[],COLUMN(CQ$2)+9,0)</f>
        <v>0</v>
      </c>
      <c r="DF232" s="22">
        <f>Target_AM[[#This Row],[PROPORSI]]*VLOOKUP(Target_AM[[#This Row],[NIPNAS]],Target_CC[],COLUMN(CR$2)+9,0)</f>
        <v>0</v>
      </c>
      <c r="DG232" s="22">
        <f>Target_AM[[#This Row],[PROPORSI]]*VLOOKUP(Target_AM[[#This Row],[NIPNAS]],Target_CC[],COLUMN(CS$2)+9,0)</f>
        <v>0</v>
      </c>
      <c r="DH232" s="22">
        <f>Target_AM[[#This Row],[PROPORSI]]*VLOOKUP(Target_AM[[#This Row],[NIPNAS]],Target_CC[],COLUMN(CT$2)+9,0)</f>
        <v>0</v>
      </c>
      <c r="DI232" s="22">
        <f>Target_AM[[#This Row],[PROPORSI]]*VLOOKUP(Target_AM[[#This Row],[NIPNAS]],Target_CC[],COLUMN(CU$2)+9,0)</f>
        <v>0</v>
      </c>
      <c r="DJ232" s="22">
        <f>Target_AM[[#This Row],[PROPORSI]]*VLOOKUP(Target_AM[[#This Row],[NIPNAS]],Target_CC[],COLUMN(CV$2)+9,0)</f>
        <v>0</v>
      </c>
      <c r="DK232" s="22">
        <f>Target_AM[[#This Row],[PROPORSI]]*VLOOKUP(Target_AM[[#This Row],[NIPNAS]],Target_CC[],COLUMN(CW$2)+9,0)</f>
        <v>0</v>
      </c>
      <c r="DL232" s="22">
        <f>Target_AM[[#This Row],[PROPORSI]]*VLOOKUP(Target_AM[[#This Row],[NIPNAS]],Target_CC[],COLUMN(CX$2)+9,0)</f>
        <v>0</v>
      </c>
      <c r="DM232" s="22">
        <f>Target_AM[[#This Row],[PROPORSI]]*VLOOKUP(Target_AM[[#This Row],[NIPNAS]],Target_CC[],COLUMN(CY$2)+9,0)</f>
        <v>0</v>
      </c>
      <c r="DN232" s="22">
        <f>Target_AM[[#This Row],[PROPORSI]]*VLOOKUP(Target_AM[[#This Row],[NIPNAS]],Target_CC[],COLUMN(CZ$2)+9,0)</f>
        <v>0</v>
      </c>
      <c r="DO232" s="22">
        <f>Target_AM[[#This Row],[PROPORSI]]*VLOOKUP(Target_AM[[#This Row],[NIPNAS]],Target_CC[],COLUMN(DA$2)+9,0)</f>
        <v>0</v>
      </c>
      <c r="DP232" s="22">
        <f>Target_AM[[#This Row],[PROPORSI]]*VLOOKUP(Target_AM[[#This Row],[NIPNAS]],Target_CC[],COLUMN(DB$2)+9,0)</f>
        <v>0</v>
      </c>
      <c r="DQ232" s="22">
        <f>Target_AM[[#This Row],[PROPORSI]]*VLOOKUP(Target_AM[[#This Row],[NIPNAS]],Target_CC[],COLUMN(DC$2)+9,0)</f>
        <v>0</v>
      </c>
      <c r="DR232" s="22">
        <f>Target_AM[[#This Row],[PROPORSI]]*VLOOKUP(Target_AM[[#This Row],[NIPNAS]],Target_CC[],COLUMN(DD$2)+9,0)</f>
        <v>0</v>
      </c>
      <c r="DS232" s="22">
        <f>Target_AM[[#This Row],[PROPORSI]]*VLOOKUP(Target_AM[[#This Row],[NIPNAS]],Target_CC[],COLUMN(DE$2)+9,0)</f>
        <v>0</v>
      </c>
      <c r="DT232" s="22">
        <f>Target_AM[[#This Row],[PROPORSI]]*VLOOKUP(Target_AM[[#This Row],[NIPNAS]],Target_CC[],COLUMN(DF$2)+9,0)</f>
        <v>0</v>
      </c>
      <c r="DU232" s="22">
        <f>Target_AM[[#This Row],[PROPORSI]]*VLOOKUP(Target_AM[[#This Row],[NIPNAS]],Target_CC[],COLUMN(DG$2)+9,0)</f>
        <v>0</v>
      </c>
      <c r="DV232" s="22">
        <f>Target_AM[[#This Row],[PROPORSI]]*VLOOKUP(Target_AM[[#This Row],[NIPNAS]],Target_CC[],COLUMN(DH$2)+9,0)</f>
        <v>0</v>
      </c>
      <c r="DW232" s="22">
        <f>Target_AM[[#This Row],[PROPORSI]]*VLOOKUP(Target_AM[[#This Row],[NIPNAS]],Target_CC[],COLUMN(DI$2)+9,0)</f>
        <v>0</v>
      </c>
      <c r="DX232" s="22">
        <f>Target_AM[[#This Row],[PROPORSI]]*VLOOKUP(Target_AM[[#This Row],[NIPNAS]],Target_CC[],COLUMN(DJ$2)+9,0)</f>
        <v>0</v>
      </c>
      <c r="DY232" s="22">
        <f>Target_AM[[#This Row],[PROPORSI]]*VLOOKUP(Target_AM[[#This Row],[NIPNAS]],Target_CC[],COLUMN(DK$2)+9,0)</f>
        <v>0</v>
      </c>
      <c r="DZ232" s="22">
        <f>Target_AM[[#This Row],[PROPORSI]]*VLOOKUP(Target_AM[[#This Row],[NIPNAS]],Target_CC[],COLUMN(DL$2)+9,0)</f>
        <v>0</v>
      </c>
      <c r="EA232" s="22">
        <f>Target_AM[[#This Row],[PROPORSI]]*VLOOKUP(Target_AM[[#This Row],[NIPNAS]],Target_CC[],COLUMN(DM$2)+9,0)</f>
        <v>0</v>
      </c>
    </row>
    <row r="233" spans="2:131" x14ac:dyDescent="0.3">
      <c r="B233">
        <v>896661</v>
      </c>
      <c r="C233" t="s">
        <v>1045</v>
      </c>
      <c r="D233">
        <v>1</v>
      </c>
      <c r="E233" s="8">
        <v>45658</v>
      </c>
      <c r="F233">
        <v>19653685</v>
      </c>
      <c r="G233" t="s">
        <v>540</v>
      </c>
      <c r="J233" t="s">
        <v>363</v>
      </c>
      <c r="K233" t="s">
        <v>25</v>
      </c>
      <c r="L233" t="s">
        <v>159</v>
      </c>
      <c r="M233" t="s">
        <v>29</v>
      </c>
      <c r="N233" s="23">
        <f>Target_AM[[#This Row],[PROPORSI]]*VLOOKUP(Target_AM[[#This Row],[NIPNAS]],Target_CC[],9,0)</f>
        <v>22869722.756110534</v>
      </c>
      <c r="O233" s="22">
        <f>Target_AM[[#This Row],[PROPORSI]]*VLOOKUP(Target_AM[[#This Row],[NIPNAS]],Target_CC[],COLUMN(A$2)+9,0)</f>
        <v>525000</v>
      </c>
      <c r="P233" s="22">
        <f>Target_AM[[#This Row],[PROPORSI]]*VLOOKUP(Target_AM[[#This Row],[NIPNAS]],Target_CC[],COLUMN(B$2)+9,0)</f>
        <v>525000</v>
      </c>
      <c r="Q233" s="22">
        <f>Target_AM[[#This Row],[PROPORSI]]*VLOOKUP(Target_AM[[#This Row],[NIPNAS]],Target_CC[],COLUMN(C$2)+9,0)</f>
        <v>504000</v>
      </c>
      <c r="R233" s="22">
        <f>Target_AM[[#This Row],[PROPORSI]]*VLOOKUP(Target_AM[[#This Row],[NIPNAS]],Target_CC[],COLUMN(D$2)+9,0)</f>
        <v>530040</v>
      </c>
      <c r="S233" s="22">
        <f>Target_AM[[#This Row],[PROPORSI]]*VLOOKUP(Target_AM[[#This Row],[NIPNAS]],Target_CC[],COLUMN(E$2)+9,0)</f>
        <v>504050.4</v>
      </c>
      <c r="T233" s="22">
        <f>Target_AM[[#This Row],[PROPORSI]]*VLOOKUP(Target_AM[[#This Row],[NIPNAS]],Target_CC[],COLUMN(F$2)+9,0)</f>
        <v>503790.50400000002</v>
      </c>
      <c r="U233" s="22">
        <f>Target_AM[[#This Row],[PROPORSI]]*VLOOKUP(Target_AM[[#This Row],[NIPNAS]],Target_CC[],COLUMN(G$2)+9,0)</f>
        <v>608787.90503999998</v>
      </c>
      <c r="V233" s="22">
        <f>Target_AM[[#This Row],[PROPORSI]]*VLOOKUP(Target_AM[[#This Row],[NIPNAS]],Target_CC[],COLUMN(H$2)+9,0)</f>
        <v>531087.87905039999</v>
      </c>
      <c r="W233" s="22">
        <f>Target_AM[[#This Row],[PROPORSI]]*VLOOKUP(Target_AM[[#This Row],[NIPNAS]],Target_CC[],COLUMN(I$2)+9,0)</f>
        <v>556560.87879050395</v>
      </c>
      <c r="X233" s="22">
        <f>Target_AM[[#This Row],[PROPORSI]]*VLOOKUP(Target_AM[[#This Row],[NIPNAS]],Target_CC[],COLUMN(J$2)+9,0)</f>
        <v>609315.60878790508</v>
      </c>
      <c r="Y233" s="22">
        <f>Target_AM[[#This Row],[PROPORSI]]*VLOOKUP(Target_AM[[#This Row],[NIPNAS]],Target_CC[],COLUMN(K$2)+9,0)</f>
        <v>531093.15608787909</v>
      </c>
      <c r="Z233" s="22">
        <f>Target_AM[[#This Row],[PROPORSI]]*VLOOKUP(Target_AM[[#This Row],[NIPNAS]],Target_CC[],COLUMN(L$2)+9,0)</f>
        <v>582810.93156087876</v>
      </c>
      <c r="AA233" s="22">
        <f>Target_AM[[#This Row],[PROPORSI]]*VLOOKUP(Target_AM[[#This Row],[NIPNAS]],Target_CC[],COLUMN(M$2)+9,0)</f>
        <v>6511537.2633175673</v>
      </c>
      <c r="AB233" s="22">
        <f>Target_AM[[#This Row],[PROPORSI]]*VLOOKUP(Target_AM[[#This Row],[NIPNAS]],Target_CC[],COLUMN(N$2)+9,0)</f>
        <v>190800.73963759755</v>
      </c>
      <c r="AC233" s="22">
        <f>Target_AM[[#This Row],[PROPORSI]]*VLOOKUP(Target_AM[[#This Row],[NIPNAS]],Target_CC[],COLUMN(O$2)+9,0)</f>
        <v>1116179.5943440888</v>
      </c>
      <c r="AD233" s="22">
        <f>Target_AM[[#This Row],[PROPORSI]]*VLOOKUP(Target_AM[[#This Row],[NIPNAS]],Target_CC[],COLUMN(P$2)+9,0)</f>
        <v>1019836.4054246502</v>
      </c>
      <c r="AE233" s="22">
        <f>Target_AM[[#This Row],[PROPORSI]]*VLOOKUP(Target_AM[[#This Row],[NIPNAS]],Target_CC[],COLUMN(Q$2)+9,0)</f>
        <v>703947.34580513253</v>
      </c>
      <c r="AF233" s="22">
        <f>Target_AM[[#This Row],[PROPORSI]]*VLOOKUP(Target_AM[[#This Row],[NIPNAS]],Target_CC[],COLUMN(R$2)+9,0)</f>
        <v>951183.83338092722</v>
      </c>
      <c r="AG233" s="22">
        <f>Target_AM[[#This Row],[PROPORSI]]*VLOOKUP(Target_AM[[#This Row],[NIPNAS]],Target_CC[],COLUMN(S$2)+9,0)</f>
        <v>1375161.3271517642</v>
      </c>
      <c r="AH233" s="22">
        <f>Target_AM[[#This Row],[PROPORSI]]*VLOOKUP(Target_AM[[#This Row],[NIPNAS]],Target_CC[],COLUMN(T$2)+9,0)</f>
        <v>1618360.1475205098</v>
      </c>
      <c r="AI233" s="22">
        <f>Target_AM[[#This Row],[PROPORSI]]*VLOOKUP(Target_AM[[#This Row],[NIPNAS]],Target_CC[],COLUMN(U$2)+9,0)</f>
        <v>1787933.4392143306</v>
      </c>
      <c r="AJ233" s="22">
        <f>Target_AM[[#This Row],[PROPORSI]]*VLOOKUP(Target_AM[[#This Row],[NIPNAS]],Target_CC[],COLUMN(V$2)+9,0)</f>
        <v>1464572.1938617905</v>
      </c>
      <c r="AK233" s="22">
        <f>Target_AM[[#This Row],[PROPORSI]]*VLOOKUP(Target_AM[[#This Row],[NIPNAS]],Target_CC[],COLUMN(W$2)+9,0)</f>
        <v>1801972.5753627007</v>
      </c>
      <c r="AL233" s="22">
        <f>Target_AM[[#This Row],[PROPORSI]]*VLOOKUP(Target_AM[[#This Row],[NIPNAS]],Target_CC[],COLUMN(X$2)+9,0)</f>
        <v>2425918.3206760581</v>
      </c>
      <c r="AM233" s="22">
        <f>Target_AM[[#This Row],[PROPORSI]]*VLOOKUP(Target_AM[[#This Row],[NIPNAS]],Target_CC[],COLUMN(Y$2)+9,0)</f>
        <v>1519131.0936804311</v>
      </c>
      <c r="AN233" s="22">
        <f>Target_AM[[#This Row],[PROPORSI]]*VLOOKUP(Target_AM[[#This Row],[NIPNAS]],Target_CC[],COLUMN(Z$2)+9,0)</f>
        <v>15974997.016059984</v>
      </c>
      <c r="AO233" s="22">
        <f>Target_AM[[#This Row],[PROPORSI]]*VLOOKUP(Target_AM[[#This Row],[NIPNAS]],Target_CC[],COLUMN(AA$2)+9,0)</f>
        <v>715800.73963759758</v>
      </c>
      <c r="AP233" s="22">
        <f>Target_AM[[#This Row],[PROPORSI]]*VLOOKUP(Target_AM[[#This Row],[NIPNAS]],Target_CC[],COLUMN(AB$2)+9,0)</f>
        <v>1641179.5943440888</v>
      </c>
      <c r="AQ233" s="22">
        <f>Target_AM[[#This Row],[PROPORSI]]*VLOOKUP(Target_AM[[#This Row],[NIPNAS]],Target_CC[],COLUMN(AC$2)+9,0)</f>
        <v>1523836.4054246503</v>
      </c>
      <c r="AR233" s="22">
        <f>Target_AM[[#This Row],[PROPORSI]]*VLOOKUP(Target_AM[[#This Row],[NIPNAS]],Target_CC[],COLUMN(AD$2)+9,0)</f>
        <v>1233987.3458051325</v>
      </c>
      <c r="AS233" s="22">
        <f>Target_AM[[#This Row],[PROPORSI]]*VLOOKUP(Target_AM[[#This Row],[NIPNAS]],Target_CC[],COLUMN(AE$2)+9,0)</f>
        <v>1455234.2333809272</v>
      </c>
      <c r="AT233" s="22">
        <f>Target_AM[[#This Row],[PROPORSI]]*VLOOKUP(Target_AM[[#This Row],[NIPNAS]],Target_CC[],COLUMN(AF$2)+9,0)</f>
        <v>1878951.8311517641</v>
      </c>
      <c r="AU233" s="22">
        <f>Target_AM[[#This Row],[PROPORSI]]*VLOOKUP(Target_AM[[#This Row],[NIPNAS]],Target_CC[],COLUMN(AG$2)+9,0)</f>
        <v>2227148.0525605096</v>
      </c>
      <c r="AV233" s="22">
        <f>Target_AM[[#This Row],[PROPORSI]]*VLOOKUP(Target_AM[[#This Row],[NIPNAS]],Target_CC[],COLUMN(AH$2)+9,0)</f>
        <v>2319021.3182647307</v>
      </c>
      <c r="AW233" s="22">
        <f>Target_AM[[#This Row],[PROPORSI]]*VLOOKUP(Target_AM[[#This Row],[NIPNAS]],Target_CC[],COLUMN(AI$2)+9,0)</f>
        <v>2021133.0726522943</v>
      </c>
      <c r="AX233" s="22">
        <f>Target_AM[[#This Row],[PROPORSI]]*VLOOKUP(Target_AM[[#This Row],[NIPNAS]],Target_CC[],COLUMN(AJ$2)+9,0)</f>
        <v>2411288.1841506059</v>
      </c>
      <c r="AY233" s="22">
        <f>Target_AM[[#This Row],[PROPORSI]]*VLOOKUP(Target_AM[[#This Row],[NIPNAS]],Target_CC[],COLUMN(AK$2)+9,0)</f>
        <v>2957011.4767639372</v>
      </c>
      <c r="AZ233" s="22">
        <f>Target_AM[[#This Row],[PROPORSI]]*VLOOKUP(Target_AM[[#This Row],[NIPNAS]],Target_CC[],COLUMN(AL$2)+9,0)</f>
        <v>2101942.0252413098</v>
      </c>
      <c r="BA233" s="22">
        <f>Target_AM[[#This Row],[PROPORSI]]*VLOOKUP(Target_AM[[#This Row],[NIPNAS]],Target_CC[],COLUMN(AM$2)+9,0)</f>
        <v>22486534.27937755</v>
      </c>
      <c r="BB233" s="22">
        <f>Target_AM[[#This Row],[PROPORSI]]*VLOOKUP(Target_AM[[#This Row],[NIPNAS]],Target_CC[],COLUMN(AN$2)+9,0)</f>
        <v>792396.75529236195</v>
      </c>
      <c r="BC233" s="22">
        <f>Target_AM[[#This Row],[PROPORSI]]*VLOOKUP(Target_AM[[#This Row],[NIPNAS]],Target_CC[],COLUMN(AO$2)+9,0)</f>
        <v>6032290.547343405</v>
      </c>
      <c r="BD233" s="22">
        <f>Target_AM[[#This Row],[PROPORSI]]*VLOOKUP(Target_AM[[#This Row],[NIPNAS]],Target_CC[],COLUMN(AP$2)+9,0)</f>
        <v>1721168.2227272117</v>
      </c>
      <c r="BE233" s="22">
        <f>Target_AM[[#This Row],[PROPORSI]]*VLOOKUP(Target_AM[[#This Row],[NIPNAS]],Target_CC[],COLUMN(AQ$2)+9,0)</f>
        <v>3730263.1812121775</v>
      </c>
      <c r="BF233" s="22">
        <f>Target_AM[[#This Row],[PROPORSI]]*VLOOKUP(Target_AM[[#This Row],[NIPNAS]],Target_CC[],COLUMN(AR$2)+9,0)</f>
        <v>4356146.5649457099</v>
      </c>
      <c r="BG233" s="22">
        <f>Target_AM[[#This Row],[PROPORSI]]*VLOOKUP(Target_AM[[#This Row],[NIPNAS]],Target_CC[],COLUMN(AS$2)+9,0)</f>
        <v>4727385.5144472579</v>
      </c>
      <c r="BH233" s="22">
        <f>Target_AM[[#This Row],[PROPORSI]]*VLOOKUP(Target_AM[[#This Row],[NIPNAS]],Target_CC[],COLUMN(AT$2)+9,0)</f>
        <v>304335.51175167295</v>
      </c>
      <c r="BI233" s="22">
        <f>Target_AM[[#This Row],[PROPORSI]]*VLOOKUP(Target_AM[[#This Row],[NIPNAS]],Target_CC[],COLUMN(AU$2)+9,0)</f>
        <v>6178364.2199487239</v>
      </c>
      <c r="BJ233" s="22">
        <f>Target_AM[[#This Row],[PROPORSI]]*VLOOKUP(Target_AM[[#This Row],[NIPNAS]],Target_CC[],COLUMN(AV$2)+9,0)</f>
        <v>2219161.1340547749</v>
      </c>
      <c r="BK233" s="22">
        <f>Target_AM[[#This Row],[PROPORSI]]*VLOOKUP(Target_AM[[#This Row],[NIPNAS]],Target_CC[],COLUMN(AW$2)+9,0)</f>
        <v>6294176.2929679696</v>
      </c>
      <c r="BL233" s="22">
        <f>Target_AM[[#This Row],[PROPORSI]]*VLOOKUP(Target_AM[[#This Row],[NIPNAS]],Target_CC[],COLUMN(AX$2)+9,0)</f>
        <v>4667404.7998496499</v>
      </c>
      <c r="BM233" s="22">
        <f>Target_AM[[#This Row],[PROPORSI]]*VLOOKUP(Target_AM[[#This Row],[NIPNAS]],Target_CC[],COLUMN(AY$2)+9,0)</f>
        <v>3677144.2621599752</v>
      </c>
      <c r="BN233" s="22">
        <f>Target_AM[[#This Row],[PROPORSI]]*VLOOKUP(Target_AM[[#This Row],[NIPNAS]],Target_CC[],COLUMN(AZ$2)+9,0)</f>
        <v>44700237.006700888</v>
      </c>
      <c r="BO233" s="22">
        <f>Target_AM[[#This Row],[PROPORSI]]*VLOOKUP(Target_AM[[#This Row],[NIPNAS]],Target_CC[],COLUMN(BA$2)+9,0)</f>
        <v>505000</v>
      </c>
      <c r="BP233" s="22">
        <f>Target_AM[[#This Row],[PROPORSI]]*VLOOKUP(Target_AM[[#This Row],[NIPNAS]],Target_CC[],COLUMN(BB$2)+9,0)</f>
        <v>505000</v>
      </c>
      <c r="BQ233" s="22">
        <f>Target_AM[[#This Row],[PROPORSI]]*VLOOKUP(Target_AM[[#This Row],[NIPNAS]],Target_CC[],COLUMN(BC$2)+9,0)</f>
        <v>505000</v>
      </c>
      <c r="BR233" s="22">
        <f>Target_AM[[#This Row],[PROPORSI]]*VLOOKUP(Target_AM[[#This Row],[NIPNAS]],Target_CC[],COLUMN(BD$2)+9,0)</f>
        <v>533700</v>
      </c>
      <c r="BS233" s="22">
        <f>Target_AM[[#This Row],[PROPORSI]]*VLOOKUP(Target_AM[[#This Row],[NIPNAS]],Target_CC[],COLUMN(BE$2)+9,0)</f>
        <v>533700</v>
      </c>
      <c r="BT233" s="22">
        <f>Target_AM[[#This Row],[PROPORSI]]*VLOOKUP(Target_AM[[#This Row],[NIPNAS]],Target_CC[],COLUMN(BF$2)+9,0)</f>
        <v>533700</v>
      </c>
      <c r="BU233" s="22">
        <f>Target_AM[[#This Row],[PROPORSI]]*VLOOKUP(Target_AM[[#This Row],[NIPNAS]],Target_CC[],COLUMN(BG$2)+9,0)</f>
        <v>533700</v>
      </c>
      <c r="BV233" s="22">
        <f>Target_AM[[#This Row],[PROPORSI]]*VLOOKUP(Target_AM[[#This Row],[NIPNAS]],Target_CC[],COLUMN(BH$2)+9,0)</f>
        <v>533700</v>
      </c>
      <c r="BW233" s="22">
        <f>Target_AM[[#This Row],[PROPORSI]]*VLOOKUP(Target_AM[[#This Row],[NIPNAS]],Target_CC[],COLUMN(BI$2)+9,0)</f>
        <v>533700</v>
      </c>
      <c r="BX233" s="22">
        <f>Target_AM[[#This Row],[PROPORSI]]*VLOOKUP(Target_AM[[#This Row],[NIPNAS]],Target_CC[],COLUMN(BJ$2)+9,0)</f>
        <v>533700</v>
      </c>
      <c r="BY233" s="22">
        <f>Target_AM[[#This Row],[PROPORSI]]*VLOOKUP(Target_AM[[#This Row],[NIPNAS]],Target_CC[],COLUMN(BK$2)+9,0)</f>
        <v>533700</v>
      </c>
      <c r="BZ233" s="22">
        <f>Target_AM[[#This Row],[PROPORSI]]*VLOOKUP(Target_AM[[#This Row],[NIPNAS]],Target_CC[],COLUMN(BL$2)+9,0)</f>
        <v>533700</v>
      </c>
      <c r="CA233" s="22">
        <f>Target_AM[[#This Row],[PROPORSI]]*VLOOKUP(Target_AM[[#This Row],[NIPNAS]],Target_CC[],COLUMN(BM$2)+9,0)</f>
        <v>6318300</v>
      </c>
      <c r="CB233" s="22">
        <f>Target_AM[[#This Row],[PROPORSI]]*VLOOKUP(Target_AM[[#This Row],[NIPNAS]],Target_CC[],COLUMN(BN$2)+9,0)</f>
        <v>0</v>
      </c>
      <c r="CC233" s="22">
        <f>Target_AM[[#This Row],[PROPORSI]]*VLOOKUP(Target_AM[[#This Row],[NIPNAS]],Target_CC[],COLUMN(BO$2)+9,0)</f>
        <v>0</v>
      </c>
      <c r="CD233" s="22">
        <f>Target_AM[[#This Row],[PROPORSI]]*VLOOKUP(Target_AM[[#This Row],[NIPNAS]],Target_CC[],COLUMN(BP$2)+9,0)</f>
        <v>0</v>
      </c>
      <c r="CE233" s="22">
        <f>Target_AM[[#This Row],[PROPORSI]]*VLOOKUP(Target_AM[[#This Row],[NIPNAS]],Target_CC[],COLUMN(BQ$2)+9,0)</f>
        <v>0</v>
      </c>
      <c r="CF233" s="22">
        <f>Target_AM[[#This Row],[PROPORSI]]*VLOOKUP(Target_AM[[#This Row],[NIPNAS]],Target_CC[],COLUMN(BR$2)+9,0)</f>
        <v>0</v>
      </c>
      <c r="CG233" s="22">
        <f>Target_AM[[#This Row],[PROPORSI]]*VLOOKUP(Target_AM[[#This Row],[NIPNAS]],Target_CC[],COLUMN(BS$2)+9,0)</f>
        <v>0</v>
      </c>
      <c r="CH233" s="22">
        <f>Target_AM[[#This Row],[PROPORSI]]*VLOOKUP(Target_AM[[#This Row],[NIPNAS]],Target_CC[],COLUMN(BT$2)+9,0)</f>
        <v>0</v>
      </c>
      <c r="CI233" s="22">
        <f>Target_AM[[#This Row],[PROPORSI]]*VLOOKUP(Target_AM[[#This Row],[NIPNAS]],Target_CC[],COLUMN(BU$2)+9,0)</f>
        <v>0</v>
      </c>
      <c r="CJ233" s="22">
        <f>Target_AM[[#This Row],[PROPORSI]]*VLOOKUP(Target_AM[[#This Row],[NIPNAS]],Target_CC[],COLUMN(BV$2)+9,0)</f>
        <v>0</v>
      </c>
      <c r="CK233" s="22">
        <f>Target_AM[[#This Row],[PROPORSI]]*VLOOKUP(Target_AM[[#This Row],[NIPNAS]],Target_CC[],COLUMN(BW$2)+9,0)</f>
        <v>0</v>
      </c>
      <c r="CL233" s="22">
        <f>Target_AM[[#This Row],[PROPORSI]]*VLOOKUP(Target_AM[[#This Row],[NIPNAS]],Target_CC[],COLUMN(BX$2)+9,0)</f>
        <v>0</v>
      </c>
      <c r="CM233" s="22">
        <f>Target_AM[[#This Row],[PROPORSI]]*VLOOKUP(Target_AM[[#This Row],[NIPNAS]],Target_CC[],COLUMN(BY$2)+9,0)</f>
        <v>0</v>
      </c>
      <c r="CN233" s="22">
        <f>Target_AM[[#This Row],[PROPORSI]]*VLOOKUP(Target_AM[[#This Row],[NIPNAS]],Target_CC[],COLUMN(BZ$2)+9,0)</f>
        <v>0</v>
      </c>
      <c r="CO233" s="22">
        <f>Target_AM[[#This Row],[PROPORSI]]*VLOOKUP(Target_AM[[#This Row],[NIPNAS]],Target_CC[],COLUMN(CA$2)+9,0)</f>
        <v>533700</v>
      </c>
      <c r="CP233" s="22">
        <f>Target_AM[[#This Row],[PROPORSI]]*VLOOKUP(Target_AM[[#This Row],[NIPNAS]],Target_CC[],COLUMN(CB$2)+9,0)</f>
        <v>533700</v>
      </c>
      <c r="CQ233" s="22">
        <f>Target_AM[[#This Row],[PROPORSI]]*VLOOKUP(Target_AM[[#This Row],[NIPNAS]],Target_CC[],COLUMN(CC$2)+9,0)</f>
        <v>533700</v>
      </c>
      <c r="CR233" s="22">
        <f>Target_AM[[#This Row],[PROPORSI]]*VLOOKUP(Target_AM[[#This Row],[NIPNAS]],Target_CC[],COLUMN(CD$2)+9,0)</f>
        <v>533700</v>
      </c>
      <c r="CS233" s="22">
        <f>Target_AM[[#This Row],[PROPORSI]]*VLOOKUP(Target_AM[[#This Row],[NIPNAS]],Target_CC[],COLUMN(CE$2)+9,0)</f>
        <v>533700</v>
      </c>
      <c r="CT233" s="22">
        <f>Target_AM[[#This Row],[PROPORSI]]*VLOOKUP(Target_AM[[#This Row],[NIPNAS]],Target_CC[],COLUMN(CF$2)+9,0)</f>
        <v>533700</v>
      </c>
      <c r="CU233" s="22">
        <f>Target_AM[[#This Row],[PROPORSI]]*VLOOKUP(Target_AM[[#This Row],[NIPNAS]],Target_CC[],COLUMN(CG$2)+9,0)</f>
        <v>533700</v>
      </c>
      <c r="CV233" s="22">
        <f>Target_AM[[#This Row],[PROPORSI]]*VLOOKUP(Target_AM[[#This Row],[NIPNAS]],Target_CC[],COLUMN(CH$2)+9,0)</f>
        <v>533700</v>
      </c>
      <c r="CW233" s="22">
        <f>Target_AM[[#This Row],[PROPORSI]]*VLOOKUP(Target_AM[[#This Row],[NIPNAS]],Target_CC[],COLUMN(CI$2)+9,0)</f>
        <v>533700</v>
      </c>
      <c r="CX233" s="22">
        <f>Target_AM[[#This Row],[PROPORSI]]*VLOOKUP(Target_AM[[#This Row],[NIPNAS]],Target_CC[],COLUMN(CJ$2)+9,0)</f>
        <v>533700</v>
      </c>
      <c r="CY233" s="22">
        <f>Target_AM[[#This Row],[PROPORSI]]*VLOOKUP(Target_AM[[#This Row],[NIPNAS]],Target_CC[],COLUMN(CK$2)+9,0)</f>
        <v>533700</v>
      </c>
      <c r="CZ233" s="22">
        <f>Target_AM[[#This Row],[PROPORSI]]*VLOOKUP(Target_AM[[#This Row],[NIPNAS]],Target_CC[],COLUMN(CL$2)+9,0)</f>
        <v>533700</v>
      </c>
      <c r="DA233" s="22">
        <f>Target_AM[[#This Row],[PROPORSI]]*VLOOKUP(Target_AM[[#This Row],[NIPNAS]],Target_CC[],COLUMN(CM$2)+9,0)</f>
        <v>6404400</v>
      </c>
      <c r="DB233" s="22">
        <f>Target_AM[[#This Row],[PROPORSI]]*VLOOKUP(Target_AM[[#This Row],[NIPNAS]],Target_CC[],COLUMN(CN$2)+9,0)</f>
        <v>0</v>
      </c>
      <c r="DC233" s="22">
        <f>Target_AM[[#This Row],[PROPORSI]]*VLOOKUP(Target_AM[[#This Row],[NIPNAS]],Target_CC[],COLUMN(CO$2)+9,0)</f>
        <v>0</v>
      </c>
      <c r="DD233" s="22">
        <f>Target_AM[[#This Row],[PROPORSI]]*VLOOKUP(Target_AM[[#This Row],[NIPNAS]],Target_CC[],COLUMN(CP$2)+9,0)</f>
        <v>0</v>
      </c>
      <c r="DE233" s="22">
        <f>Target_AM[[#This Row],[PROPORSI]]*VLOOKUP(Target_AM[[#This Row],[NIPNAS]],Target_CC[],COLUMN(CQ$2)+9,0)</f>
        <v>0</v>
      </c>
      <c r="DF233" s="22">
        <f>Target_AM[[#This Row],[PROPORSI]]*VLOOKUP(Target_AM[[#This Row],[NIPNAS]],Target_CC[],COLUMN(CR$2)+9,0)</f>
        <v>0</v>
      </c>
      <c r="DG233" s="22">
        <f>Target_AM[[#This Row],[PROPORSI]]*VLOOKUP(Target_AM[[#This Row],[NIPNAS]],Target_CC[],COLUMN(CS$2)+9,0)</f>
        <v>0</v>
      </c>
      <c r="DH233" s="22">
        <f>Target_AM[[#This Row],[PROPORSI]]*VLOOKUP(Target_AM[[#This Row],[NIPNAS]],Target_CC[],COLUMN(CT$2)+9,0)</f>
        <v>0</v>
      </c>
      <c r="DI233" s="22">
        <f>Target_AM[[#This Row],[PROPORSI]]*VLOOKUP(Target_AM[[#This Row],[NIPNAS]],Target_CC[],COLUMN(CU$2)+9,0)</f>
        <v>0</v>
      </c>
      <c r="DJ233" s="22">
        <f>Target_AM[[#This Row],[PROPORSI]]*VLOOKUP(Target_AM[[#This Row],[NIPNAS]],Target_CC[],COLUMN(CV$2)+9,0)</f>
        <v>0</v>
      </c>
      <c r="DK233" s="22">
        <f>Target_AM[[#This Row],[PROPORSI]]*VLOOKUP(Target_AM[[#This Row],[NIPNAS]],Target_CC[],COLUMN(CW$2)+9,0)</f>
        <v>0</v>
      </c>
      <c r="DL233" s="22">
        <f>Target_AM[[#This Row],[PROPORSI]]*VLOOKUP(Target_AM[[#This Row],[NIPNAS]],Target_CC[],COLUMN(CX$2)+9,0)</f>
        <v>0</v>
      </c>
      <c r="DM233" s="22">
        <f>Target_AM[[#This Row],[PROPORSI]]*VLOOKUP(Target_AM[[#This Row],[NIPNAS]],Target_CC[],COLUMN(CY$2)+9,0)</f>
        <v>0</v>
      </c>
      <c r="DN233" s="22">
        <f>Target_AM[[#This Row],[PROPORSI]]*VLOOKUP(Target_AM[[#This Row],[NIPNAS]],Target_CC[],COLUMN(CZ$2)+9,0)</f>
        <v>0</v>
      </c>
      <c r="DO233" s="22">
        <f>Target_AM[[#This Row],[PROPORSI]]*VLOOKUP(Target_AM[[#This Row],[NIPNAS]],Target_CC[],COLUMN(DA$2)+9,0)</f>
        <v>0</v>
      </c>
      <c r="DP233" s="22">
        <f>Target_AM[[#This Row],[PROPORSI]]*VLOOKUP(Target_AM[[#This Row],[NIPNAS]],Target_CC[],COLUMN(DB$2)+9,0)</f>
        <v>0</v>
      </c>
      <c r="DQ233" s="22">
        <f>Target_AM[[#This Row],[PROPORSI]]*VLOOKUP(Target_AM[[#This Row],[NIPNAS]],Target_CC[],COLUMN(DC$2)+9,0)</f>
        <v>0</v>
      </c>
      <c r="DR233" s="22">
        <f>Target_AM[[#This Row],[PROPORSI]]*VLOOKUP(Target_AM[[#This Row],[NIPNAS]],Target_CC[],COLUMN(DD$2)+9,0)</f>
        <v>0</v>
      </c>
      <c r="DS233" s="22">
        <f>Target_AM[[#This Row],[PROPORSI]]*VLOOKUP(Target_AM[[#This Row],[NIPNAS]],Target_CC[],COLUMN(DE$2)+9,0)</f>
        <v>0</v>
      </c>
      <c r="DT233" s="22">
        <f>Target_AM[[#This Row],[PROPORSI]]*VLOOKUP(Target_AM[[#This Row],[NIPNAS]],Target_CC[],COLUMN(DF$2)+9,0)</f>
        <v>0</v>
      </c>
      <c r="DU233" s="22">
        <f>Target_AM[[#This Row],[PROPORSI]]*VLOOKUP(Target_AM[[#This Row],[NIPNAS]],Target_CC[],COLUMN(DG$2)+9,0)</f>
        <v>0</v>
      </c>
      <c r="DV233" s="22">
        <f>Target_AM[[#This Row],[PROPORSI]]*VLOOKUP(Target_AM[[#This Row],[NIPNAS]],Target_CC[],COLUMN(DH$2)+9,0)</f>
        <v>0</v>
      </c>
      <c r="DW233" s="22">
        <f>Target_AM[[#This Row],[PROPORSI]]*VLOOKUP(Target_AM[[#This Row],[NIPNAS]],Target_CC[],COLUMN(DI$2)+9,0)</f>
        <v>0</v>
      </c>
      <c r="DX233" s="22">
        <f>Target_AM[[#This Row],[PROPORSI]]*VLOOKUP(Target_AM[[#This Row],[NIPNAS]],Target_CC[],COLUMN(DJ$2)+9,0)</f>
        <v>0</v>
      </c>
      <c r="DY233" s="22">
        <f>Target_AM[[#This Row],[PROPORSI]]*VLOOKUP(Target_AM[[#This Row],[NIPNAS]],Target_CC[],COLUMN(DK$2)+9,0)</f>
        <v>0</v>
      </c>
      <c r="DZ233" s="22">
        <f>Target_AM[[#This Row],[PROPORSI]]*VLOOKUP(Target_AM[[#This Row],[NIPNAS]],Target_CC[],COLUMN(DL$2)+9,0)</f>
        <v>0</v>
      </c>
      <c r="EA233" s="22">
        <f>Target_AM[[#This Row],[PROPORSI]]*VLOOKUP(Target_AM[[#This Row],[NIPNAS]],Target_CC[],COLUMN(DM$2)+9,0)</f>
        <v>0</v>
      </c>
    </row>
    <row r="234" spans="2:131" x14ac:dyDescent="0.3">
      <c r="B234">
        <v>403613</v>
      </c>
      <c r="C234" t="s">
        <v>1003</v>
      </c>
      <c r="D234">
        <v>1</v>
      </c>
      <c r="E234" s="8">
        <v>45658</v>
      </c>
      <c r="F234">
        <v>10001375</v>
      </c>
      <c r="G234" t="s">
        <v>478</v>
      </c>
      <c r="J234" t="s">
        <v>309</v>
      </c>
      <c r="K234" t="s">
        <v>25</v>
      </c>
      <c r="L234" t="s">
        <v>159</v>
      </c>
      <c r="M234" t="s">
        <v>29</v>
      </c>
      <c r="N234" s="23">
        <f>Target_AM[[#This Row],[PROPORSI]]*VLOOKUP(Target_AM[[#This Row],[NIPNAS]],Target_CC[],9,0)</f>
        <v>7752440.4290386196</v>
      </c>
      <c r="O234" s="22">
        <f>Target_AM[[#This Row],[PROPORSI]]*VLOOKUP(Target_AM[[#This Row],[NIPNAS]],Target_CC[],COLUMN(A$2)+9,0)</f>
        <v>265015.02272727271</v>
      </c>
      <c r="P234" s="22">
        <f>Target_AM[[#This Row],[PROPORSI]]*VLOOKUP(Target_AM[[#This Row],[NIPNAS]],Target_CC[],COLUMN(B$2)+9,0)</f>
        <v>278963.18181818182</v>
      </c>
      <c r="Q234" s="22">
        <f>Target_AM[[#This Row],[PROPORSI]]*VLOOKUP(Target_AM[[#This Row],[NIPNAS]],Target_CC[],COLUMN(C$2)+9,0)</f>
        <v>251066.86363636362</v>
      </c>
      <c r="R234" s="22">
        <f>Target_AM[[#This Row],[PROPORSI]]*VLOOKUP(Target_AM[[#This Row],[NIPNAS]],Target_CC[],COLUMN(D$2)+9,0)</f>
        <v>223170.54545454544</v>
      </c>
      <c r="S234" s="22">
        <f>Target_AM[[#This Row],[PROPORSI]]*VLOOKUP(Target_AM[[#This Row],[NIPNAS]],Target_CC[],COLUMN(E$2)+9,0)</f>
        <v>237118.70454545453</v>
      </c>
      <c r="T234" s="22">
        <f>Target_AM[[#This Row],[PROPORSI]]*VLOOKUP(Target_AM[[#This Row],[NIPNAS]],Target_CC[],COLUMN(F$2)+9,0)</f>
        <v>251066.86363636362</v>
      </c>
      <c r="U234" s="22">
        <f>Target_AM[[#This Row],[PROPORSI]]*VLOOKUP(Target_AM[[#This Row],[NIPNAS]],Target_CC[],COLUMN(G$2)+9,0)</f>
        <v>320807.65909090906</v>
      </c>
      <c r="V234" s="22">
        <f>Target_AM[[#This Row],[PROPORSI]]*VLOOKUP(Target_AM[[#This Row],[NIPNAS]],Target_CC[],COLUMN(H$2)+9,0)</f>
        <v>292911.34090909088</v>
      </c>
      <c r="W234" s="22">
        <f>Target_AM[[#This Row],[PROPORSI]]*VLOOKUP(Target_AM[[#This Row],[NIPNAS]],Target_CC[],COLUMN(I$2)+9,0)</f>
        <v>292911.34090909088</v>
      </c>
      <c r="X234" s="22">
        <f>Target_AM[[#This Row],[PROPORSI]]*VLOOKUP(Target_AM[[#This Row],[NIPNAS]],Target_CC[],COLUMN(J$2)+9,0)</f>
        <v>320807.65909090906</v>
      </c>
      <c r="Y234" s="22">
        <f>Target_AM[[#This Row],[PROPORSI]]*VLOOKUP(Target_AM[[#This Row],[NIPNAS]],Target_CC[],COLUMN(K$2)+9,0)</f>
        <v>278963.18181818182</v>
      </c>
      <c r="Z234" s="22">
        <f>Target_AM[[#This Row],[PROPORSI]]*VLOOKUP(Target_AM[[#This Row],[NIPNAS]],Target_CC[],COLUMN(L$2)+9,0)</f>
        <v>292911.34090909088</v>
      </c>
      <c r="AA234" s="22">
        <f>Target_AM[[#This Row],[PROPORSI]]*VLOOKUP(Target_AM[[#This Row],[NIPNAS]],Target_CC[],COLUMN(M$2)+9,0)</f>
        <v>3305713.7045454541</v>
      </c>
      <c r="AB234" s="22">
        <f>Target_AM[[#This Row],[PROPORSI]]*VLOOKUP(Target_AM[[#This Row],[NIPNAS]],Target_CC[],COLUMN(N$2)+9,0)</f>
        <v>35512.788306017246</v>
      </c>
      <c r="AC234" s="22">
        <f>Target_AM[[#This Row],[PROPORSI]]*VLOOKUP(Target_AM[[#This Row],[NIPNAS]],Target_CC[],COLUMN(O$2)+9,0)</f>
        <v>37766.00036983272</v>
      </c>
      <c r="AD234" s="22">
        <f>Target_AM[[#This Row],[PROPORSI]]*VLOOKUP(Target_AM[[#This Row],[NIPNAS]],Target_CC[],COLUMN(P$2)+9,0)</f>
        <v>49691.515638303434</v>
      </c>
      <c r="AE234" s="22">
        <f>Target_AM[[#This Row],[PROPORSI]]*VLOOKUP(Target_AM[[#This Row],[NIPNAS]],Target_CC[],COLUMN(Q$2)+9,0)</f>
        <v>50663.155373036083</v>
      </c>
      <c r="AF234" s="22">
        <f>Target_AM[[#This Row],[PROPORSI]]*VLOOKUP(Target_AM[[#This Row],[NIPNAS]],Target_CC[],COLUMN(R$2)+9,0)</f>
        <v>66266.563192872447</v>
      </c>
      <c r="AG234" s="22">
        <f>Target_AM[[#This Row],[PROPORSI]]*VLOOKUP(Target_AM[[#This Row],[NIPNAS]],Target_CC[],COLUMN(S$2)+9,0)</f>
        <v>61916.431139864806</v>
      </c>
      <c r="AH234" s="22">
        <f>Target_AM[[#This Row],[PROPORSI]]*VLOOKUP(Target_AM[[#This Row],[NIPNAS]],Target_CC[],COLUMN(T$2)+9,0)</f>
        <v>54371.33039015402</v>
      </c>
      <c r="AI234" s="22">
        <f>Target_AM[[#This Row],[PROPORSI]]*VLOOKUP(Target_AM[[#This Row],[NIPNAS]],Target_CC[],COLUMN(U$2)+9,0)</f>
        <v>61505.405503324182</v>
      </c>
      <c r="AJ234" s="22">
        <f>Target_AM[[#This Row],[PROPORSI]]*VLOOKUP(Target_AM[[#This Row],[NIPNAS]],Target_CC[],COLUMN(V$2)+9,0)</f>
        <v>53405.040752745394</v>
      </c>
      <c r="AK234" s="22">
        <f>Target_AM[[#This Row],[PROPORSI]]*VLOOKUP(Target_AM[[#This Row],[NIPNAS]],Target_CC[],COLUMN(W$2)+9,0)</f>
        <v>56204.278380028671</v>
      </c>
      <c r="AL234" s="22">
        <f>Target_AM[[#This Row],[PROPORSI]]*VLOOKUP(Target_AM[[#This Row],[NIPNAS]],Target_CC[],COLUMN(X$2)+9,0)</f>
        <v>69055.193012728938</v>
      </c>
      <c r="AM234" s="22">
        <f>Target_AM[[#This Row],[PROPORSI]]*VLOOKUP(Target_AM[[#This Row],[NIPNAS]],Target_CC[],COLUMN(Y$2)+9,0)</f>
        <v>81928.859161417873</v>
      </c>
      <c r="AN234" s="22">
        <f>Target_AM[[#This Row],[PROPORSI]]*VLOOKUP(Target_AM[[#This Row],[NIPNAS]],Target_CC[],COLUMN(Z$2)+9,0)</f>
        <v>678286.56122032576</v>
      </c>
      <c r="AO234" s="22">
        <f>Target_AM[[#This Row],[PROPORSI]]*VLOOKUP(Target_AM[[#This Row],[NIPNAS]],Target_CC[],COLUMN(AA$2)+9,0)</f>
        <v>300527.81103328994</v>
      </c>
      <c r="AP234" s="22">
        <f>Target_AM[[#This Row],[PROPORSI]]*VLOOKUP(Target_AM[[#This Row],[NIPNAS]],Target_CC[],COLUMN(AB$2)+9,0)</f>
        <v>316729.18218801456</v>
      </c>
      <c r="AQ234" s="22">
        <f>Target_AM[[#This Row],[PROPORSI]]*VLOOKUP(Target_AM[[#This Row],[NIPNAS]],Target_CC[],COLUMN(AC$2)+9,0)</f>
        <v>300758.37927466707</v>
      </c>
      <c r="AR234" s="22">
        <f>Target_AM[[#This Row],[PROPORSI]]*VLOOKUP(Target_AM[[#This Row],[NIPNAS]],Target_CC[],COLUMN(AD$2)+9,0)</f>
        <v>273833.70082758152</v>
      </c>
      <c r="AS234" s="22">
        <f>Target_AM[[#This Row],[PROPORSI]]*VLOOKUP(Target_AM[[#This Row],[NIPNAS]],Target_CC[],COLUMN(AE$2)+9,0)</f>
        <v>303385.26773832698</v>
      </c>
      <c r="AT234" s="22">
        <f>Target_AM[[#This Row],[PROPORSI]]*VLOOKUP(Target_AM[[#This Row],[NIPNAS]],Target_CC[],COLUMN(AF$2)+9,0)</f>
        <v>312983.29477622843</v>
      </c>
      <c r="AU234" s="22">
        <f>Target_AM[[#This Row],[PROPORSI]]*VLOOKUP(Target_AM[[#This Row],[NIPNAS]],Target_CC[],COLUMN(AG$2)+9,0)</f>
        <v>375178.98948106309</v>
      </c>
      <c r="AV234" s="22">
        <f>Target_AM[[#This Row],[PROPORSI]]*VLOOKUP(Target_AM[[#This Row],[NIPNAS]],Target_CC[],COLUMN(AH$2)+9,0)</f>
        <v>354416.74641241506</v>
      </c>
      <c r="AW234" s="22">
        <f>Target_AM[[#This Row],[PROPORSI]]*VLOOKUP(Target_AM[[#This Row],[NIPNAS]],Target_CC[],COLUMN(AI$2)+9,0)</f>
        <v>346316.38166183629</v>
      </c>
      <c r="AX234" s="22">
        <f>Target_AM[[#This Row],[PROPORSI]]*VLOOKUP(Target_AM[[#This Row],[NIPNAS]],Target_CC[],COLUMN(AJ$2)+9,0)</f>
        <v>377011.93747093773</v>
      </c>
      <c r="AY234" s="22">
        <f>Target_AM[[#This Row],[PROPORSI]]*VLOOKUP(Target_AM[[#This Row],[NIPNAS]],Target_CC[],COLUMN(AK$2)+9,0)</f>
        <v>348018.37483091076</v>
      </c>
      <c r="AZ234" s="22">
        <f>Target_AM[[#This Row],[PROPORSI]]*VLOOKUP(Target_AM[[#This Row],[NIPNAS]],Target_CC[],COLUMN(AL$2)+9,0)</f>
        <v>374840.20007050876</v>
      </c>
      <c r="BA234" s="22">
        <f>Target_AM[[#This Row],[PROPORSI]]*VLOOKUP(Target_AM[[#This Row],[NIPNAS]],Target_CC[],COLUMN(AM$2)+9,0)</f>
        <v>3984000.2657657801</v>
      </c>
      <c r="BB234" s="22">
        <f>Target_AM[[#This Row],[PROPORSI]]*VLOOKUP(Target_AM[[#This Row],[NIPNAS]],Target_CC[],COLUMN(AN$2)+9,0)</f>
        <v>0</v>
      </c>
      <c r="BC234" s="22">
        <f>Target_AM[[#This Row],[PROPORSI]]*VLOOKUP(Target_AM[[#This Row],[NIPNAS]],Target_CC[],COLUMN(AO$2)+9,0)</f>
        <v>0</v>
      </c>
      <c r="BD234" s="22">
        <f>Target_AM[[#This Row],[PROPORSI]]*VLOOKUP(Target_AM[[#This Row],[NIPNAS]],Target_CC[],COLUMN(AP$2)+9,0)</f>
        <v>0</v>
      </c>
      <c r="BE234" s="22">
        <f>Target_AM[[#This Row],[PROPORSI]]*VLOOKUP(Target_AM[[#This Row],[NIPNAS]],Target_CC[],COLUMN(AQ$2)+9,0)</f>
        <v>0</v>
      </c>
      <c r="BF234" s="22">
        <f>Target_AM[[#This Row],[PROPORSI]]*VLOOKUP(Target_AM[[#This Row],[NIPNAS]],Target_CC[],COLUMN(AR$2)+9,0)</f>
        <v>0</v>
      </c>
      <c r="BG234" s="22">
        <f>Target_AM[[#This Row],[PROPORSI]]*VLOOKUP(Target_AM[[#This Row],[NIPNAS]],Target_CC[],COLUMN(AS$2)+9,0)</f>
        <v>0</v>
      </c>
      <c r="BH234" s="22">
        <f>Target_AM[[#This Row],[PROPORSI]]*VLOOKUP(Target_AM[[#This Row],[NIPNAS]],Target_CC[],COLUMN(AT$2)+9,0)</f>
        <v>0</v>
      </c>
      <c r="BI234" s="22">
        <f>Target_AM[[#This Row],[PROPORSI]]*VLOOKUP(Target_AM[[#This Row],[NIPNAS]],Target_CC[],COLUMN(AU$2)+9,0)</f>
        <v>0</v>
      </c>
      <c r="BJ234" s="22">
        <f>Target_AM[[#This Row],[PROPORSI]]*VLOOKUP(Target_AM[[#This Row],[NIPNAS]],Target_CC[],COLUMN(AV$2)+9,0)</f>
        <v>0</v>
      </c>
      <c r="BK234" s="22">
        <f>Target_AM[[#This Row],[PROPORSI]]*VLOOKUP(Target_AM[[#This Row],[NIPNAS]],Target_CC[],COLUMN(AW$2)+9,0)</f>
        <v>0</v>
      </c>
      <c r="BL234" s="22">
        <f>Target_AM[[#This Row],[PROPORSI]]*VLOOKUP(Target_AM[[#This Row],[NIPNAS]],Target_CC[],COLUMN(AX$2)+9,0)</f>
        <v>0</v>
      </c>
      <c r="BM234" s="22">
        <f>Target_AM[[#This Row],[PROPORSI]]*VLOOKUP(Target_AM[[#This Row],[NIPNAS]],Target_CC[],COLUMN(AY$2)+9,0)</f>
        <v>0</v>
      </c>
      <c r="BN234" s="22">
        <f>Target_AM[[#This Row],[PROPORSI]]*VLOOKUP(Target_AM[[#This Row],[NIPNAS]],Target_CC[],COLUMN(AZ$2)+9,0)</f>
        <v>0</v>
      </c>
      <c r="BO234" s="22">
        <f>Target_AM[[#This Row],[PROPORSI]]*VLOOKUP(Target_AM[[#This Row],[NIPNAS]],Target_CC[],COLUMN(BA$2)+9,0)</f>
        <v>294350</v>
      </c>
      <c r="BP234" s="22">
        <f>Target_AM[[#This Row],[PROPORSI]]*VLOOKUP(Target_AM[[#This Row],[NIPNAS]],Target_CC[],COLUMN(BB$2)+9,0)</f>
        <v>295350</v>
      </c>
      <c r="BQ234" s="22">
        <f>Target_AM[[#This Row],[PROPORSI]]*VLOOKUP(Target_AM[[#This Row],[NIPNAS]],Target_CC[],COLUMN(BC$2)+9,0)</f>
        <v>301100</v>
      </c>
      <c r="BR234" s="22">
        <f>Target_AM[[#This Row],[PROPORSI]]*VLOOKUP(Target_AM[[#This Row],[NIPNAS]],Target_CC[],COLUMN(BD$2)+9,0)</f>
        <v>301100</v>
      </c>
      <c r="BS234" s="22">
        <f>Target_AM[[#This Row],[PROPORSI]]*VLOOKUP(Target_AM[[#This Row],[NIPNAS]],Target_CC[],COLUMN(BE$2)+9,0)</f>
        <v>301100</v>
      </c>
      <c r="BT234" s="22">
        <f>Target_AM[[#This Row],[PROPORSI]]*VLOOKUP(Target_AM[[#This Row],[NIPNAS]],Target_CC[],COLUMN(BF$2)+9,0)</f>
        <v>301100</v>
      </c>
      <c r="BU234" s="22">
        <f>Target_AM[[#This Row],[PROPORSI]]*VLOOKUP(Target_AM[[#This Row],[NIPNAS]],Target_CC[],COLUMN(BG$2)+9,0)</f>
        <v>301100</v>
      </c>
      <c r="BV234" s="22">
        <f>Target_AM[[#This Row],[PROPORSI]]*VLOOKUP(Target_AM[[#This Row],[NIPNAS]],Target_CC[],COLUMN(BH$2)+9,0)</f>
        <v>301100</v>
      </c>
      <c r="BW234" s="22">
        <f>Target_AM[[#This Row],[PROPORSI]]*VLOOKUP(Target_AM[[#This Row],[NIPNAS]],Target_CC[],COLUMN(BI$2)+9,0)</f>
        <v>301100</v>
      </c>
      <c r="BX234" s="22">
        <f>Target_AM[[#This Row],[PROPORSI]]*VLOOKUP(Target_AM[[#This Row],[NIPNAS]],Target_CC[],COLUMN(BJ$2)+9,0)</f>
        <v>301100</v>
      </c>
      <c r="BY234" s="22">
        <f>Target_AM[[#This Row],[PROPORSI]]*VLOOKUP(Target_AM[[#This Row],[NIPNAS]],Target_CC[],COLUMN(BK$2)+9,0)</f>
        <v>301100</v>
      </c>
      <c r="BZ234" s="22">
        <f>Target_AM[[#This Row],[PROPORSI]]*VLOOKUP(Target_AM[[#This Row],[NIPNAS]],Target_CC[],COLUMN(BL$2)+9,0)</f>
        <v>301100</v>
      </c>
      <c r="CA234" s="22">
        <f>Target_AM[[#This Row],[PROPORSI]]*VLOOKUP(Target_AM[[#This Row],[NIPNAS]],Target_CC[],COLUMN(BM$2)+9,0)</f>
        <v>3600700</v>
      </c>
      <c r="CB234" s="22">
        <f>Target_AM[[#This Row],[PROPORSI]]*VLOOKUP(Target_AM[[#This Row],[NIPNAS]],Target_CC[],COLUMN(BN$2)+9,0)</f>
        <v>0</v>
      </c>
      <c r="CC234" s="22">
        <f>Target_AM[[#This Row],[PROPORSI]]*VLOOKUP(Target_AM[[#This Row],[NIPNAS]],Target_CC[],COLUMN(BO$2)+9,0)</f>
        <v>0</v>
      </c>
      <c r="CD234" s="22">
        <f>Target_AM[[#This Row],[PROPORSI]]*VLOOKUP(Target_AM[[#This Row],[NIPNAS]],Target_CC[],COLUMN(BP$2)+9,0)</f>
        <v>0</v>
      </c>
      <c r="CE234" s="22">
        <f>Target_AM[[#This Row],[PROPORSI]]*VLOOKUP(Target_AM[[#This Row],[NIPNAS]],Target_CC[],COLUMN(BQ$2)+9,0)</f>
        <v>0</v>
      </c>
      <c r="CF234" s="22">
        <f>Target_AM[[#This Row],[PROPORSI]]*VLOOKUP(Target_AM[[#This Row],[NIPNAS]],Target_CC[],COLUMN(BR$2)+9,0)</f>
        <v>0</v>
      </c>
      <c r="CG234" s="22">
        <f>Target_AM[[#This Row],[PROPORSI]]*VLOOKUP(Target_AM[[#This Row],[NIPNAS]],Target_CC[],COLUMN(BS$2)+9,0)</f>
        <v>0</v>
      </c>
      <c r="CH234" s="22">
        <f>Target_AM[[#This Row],[PROPORSI]]*VLOOKUP(Target_AM[[#This Row],[NIPNAS]],Target_CC[],COLUMN(BT$2)+9,0)</f>
        <v>0</v>
      </c>
      <c r="CI234" s="22">
        <f>Target_AM[[#This Row],[PROPORSI]]*VLOOKUP(Target_AM[[#This Row],[NIPNAS]],Target_CC[],COLUMN(BU$2)+9,0)</f>
        <v>0</v>
      </c>
      <c r="CJ234" s="22">
        <f>Target_AM[[#This Row],[PROPORSI]]*VLOOKUP(Target_AM[[#This Row],[NIPNAS]],Target_CC[],COLUMN(BV$2)+9,0)</f>
        <v>0</v>
      </c>
      <c r="CK234" s="22">
        <f>Target_AM[[#This Row],[PROPORSI]]*VLOOKUP(Target_AM[[#This Row],[NIPNAS]],Target_CC[],COLUMN(BW$2)+9,0)</f>
        <v>0</v>
      </c>
      <c r="CL234" s="22">
        <f>Target_AM[[#This Row],[PROPORSI]]*VLOOKUP(Target_AM[[#This Row],[NIPNAS]],Target_CC[],COLUMN(BX$2)+9,0)</f>
        <v>0</v>
      </c>
      <c r="CM234" s="22">
        <f>Target_AM[[#This Row],[PROPORSI]]*VLOOKUP(Target_AM[[#This Row],[NIPNAS]],Target_CC[],COLUMN(BY$2)+9,0)</f>
        <v>0</v>
      </c>
      <c r="CN234" s="22">
        <f>Target_AM[[#This Row],[PROPORSI]]*VLOOKUP(Target_AM[[#This Row],[NIPNAS]],Target_CC[],COLUMN(BZ$2)+9,0)</f>
        <v>0</v>
      </c>
      <c r="CO234" s="22">
        <f>Target_AM[[#This Row],[PROPORSI]]*VLOOKUP(Target_AM[[#This Row],[NIPNAS]],Target_CC[],COLUMN(CA$2)+9,0)</f>
        <v>294350</v>
      </c>
      <c r="CP234" s="22">
        <f>Target_AM[[#This Row],[PROPORSI]]*VLOOKUP(Target_AM[[#This Row],[NIPNAS]],Target_CC[],COLUMN(CB$2)+9,0)</f>
        <v>295350</v>
      </c>
      <c r="CQ234" s="22">
        <f>Target_AM[[#This Row],[PROPORSI]]*VLOOKUP(Target_AM[[#This Row],[NIPNAS]],Target_CC[],COLUMN(CC$2)+9,0)</f>
        <v>301100</v>
      </c>
      <c r="CR234" s="22">
        <f>Target_AM[[#This Row],[PROPORSI]]*VLOOKUP(Target_AM[[#This Row],[NIPNAS]],Target_CC[],COLUMN(CD$2)+9,0)</f>
        <v>301100</v>
      </c>
      <c r="CS234" s="22">
        <f>Target_AM[[#This Row],[PROPORSI]]*VLOOKUP(Target_AM[[#This Row],[NIPNAS]],Target_CC[],COLUMN(CE$2)+9,0)</f>
        <v>301100</v>
      </c>
      <c r="CT234" s="22">
        <f>Target_AM[[#This Row],[PROPORSI]]*VLOOKUP(Target_AM[[#This Row],[NIPNAS]],Target_CC[],COLUMN(CF$2)+9,0)</f>
        <v>301100</v>
      </c>
      <c r="CU234" s="22">
        <f>Target_AM[[#This Row],[PROPORSI]]*VLOOKUP(Target_AM[[#This Row],[NIPNAS]],Target_CC[],COLUMN(CG$2)+9,0)</f>
        <v>301100</v>
      </c>
      <c r="CV234" s="22">
        <f>Target_AM[[#This Row],[PROPORSI]]*VLOOKUP(Target_AM[[#This Row],[NIPNAS]],Target_CC[],COLUMN(CH$2)+9,0)</f>
        <v>301100</v>
      </c>
      <c r="CW234" s="22">
        <f>Target_AM[[#This Row],[PROPORSI]]*VLOOKUP(Target_AM[[#This Row],[NIPNAS]],Target_CC[],COLUMN(CI$2)+9,0)</f>
        <v>301100</v>
      </c>
      <c r="CX234" s="22">
        <f>Target_AM[[#This Row],[PROPORSI]]*VLOOKUP(Target_AM[[#This Row],[NIPNAS]],Target_CC[],COLUMN(CJ$2)+9,0)</f>
        <v>301100</v>
      </c>
      <c r="CY234" s="22">
        <f>Target_AM[[#This Row],[PROPORSI]]*VLOOKUP(Target_AM[[#This Row],[NIPNAS]],Target_CC[],COLUMN(CK$2)+9,0)</f>
        <v>301100</v>
      </c>
      <c r="CZ234" s="22">
        <f>Target_AM[[#This Row],[PROPORSI]]*VLOOKUP(Target_AM[[#This Row],[NIPNAS]],Target_CC[],COLUMN(CL$2)+9,0)</f>
        <v>301100</v>
      </c>
      <c r="DA234" s="22">
        <f>Target_AM[[#This Row],[PROPORSI]]*VLOOKUP(Target_AM[[#This Row],[NIPNAS]],Target_CC[],COLUMN(CM$2)+9,0)</f>
        <v>3600700</v>
      </c>
      <c r="DB234" s="22">
        <f>Target_AM[[#This Row],[PROPORSI]]*VLOOKUP(Target_AM[[#This Row],[NIPNAS]],Target_CC[],COLUMN(CN$2)+9,0)</f>
        <v>0</v>
      </c>
      <c r="DC234" s="22">
        <f>Target_AM[[#This Row],[PROPORSI]]*VLOOKUP(Target_AM[[#This Row],[NIPNAS]],Target_CC[],COLUMN(CO$2)+9,0)</f>
        <v>0</v>
      </c>
      <c r="DD234" s="22">
        <f>Target_AM[[#This Row],[PROPORSI]]*VLOOKUP(Target_AM[[#This Row],[NIPNAS]],Target_CC[],COLUMN(CP$2)+9,0)</f>
        <v>0</v>
      </c>
      <c r="DE234" s="22">
        <f>Target_AM[[#This Row],[PROPORSI]]*VLOOKUP(Target_AM[[#This Row],[NIPNAS]],Target_CC[],COLUMN(CQ$2)+9,0)</f>
        <v>0</v>
      </c>
      <c r="DF234" s="22">
        <f>Target_AM[[#This Row],[PROPORSI]]*VLOOKUP(Target_AM[[#This Row],[NIPNAS]],Target_CC[],COLUMN(CR$2)+9,0)</f>
        <v>0</v>
      </c>
      <c r="DG234" s="22">
        <f>Target_AM[[#This Row],[PROPORSI]]*VLOOKUP(Target_AM[[#This Row],[NIPNAS]],Target_CC[],COLUMN(CS$2)+9,0)</f>
        <v>0</v>
      </c>
      <c r="DH234" s="22">
        <f>Target_AM[[#This Row],[PROPORSI]]*VLOOKUP(Target_AM[[#This Row],[NIPNAS]],Target_CC[],COLUMN(CT$2)+9,0)</f>
        <v>0</v>
      </c>
      <c r="DI234" s="22">
        <f>Target_AM[[#This Row],[PROPORSI]]*VLOOKUP(Target_AM[[#This Row],[NIPNAS]],Target_CC[],COLUMN(CU$2)+9,0)</f>
        <v>0</v>
      </c>
      <c r="DJ234" s="22">
        <f>Target_AM[[#This Row],[PROPORSI]]*VLOOKUP(Target_AM[[#This Row],[NIPNAS]],Target_CC[],COLUMN(CV$2)+9,0)</f>
        <v>0</v>
      </c>
      <c r="DK234" s="22">
        <f>Target_AM[[#This Row],[PROPORSI]]*VLOOKUP(Target_AM[[#This Row],[NIPNAS]],Target_CC[],COLUMN(CW$2)+9,0)</f>
        <v>0</v>
      </c>
      <c r="DL234" s="22">
        <f>Target_AM[[#This Row],[PROPORSI]]*VLOOKUP(Target_AM[[#This Row],[NIPNAS]],Target_CC[],COLUMN(CX$2)+9,0)</f>
        <v>0</v>
      </c>
      <c r="DM234" s="22">
        <f>Target_AM[[#This Row],[PROPORSI]]*VLOOKUP(Target_AM[[#This Row],[NIPNAS]],Target_CC[],COLUMN(CY$2)+9,0)</f>
        <v>0</v>
      </c>
      <c r="DN234" s="22">
        <f>Target_AM[[#This Row],[PROPORSI]]*VLOOKUP(Target_AM[[#This Row],[NIPNAS]],Target_CC[],COLUMN(CZ$2)+9,0)</f>
        <v>0</v>
      </c>
      <c r="DO234" s="22">
        <f>Target_AM[[#This Row],[PROPORSI]]*VLOOKUP(Target_AM[[#This Row],[NIPNAS]],Target_CC[],COLUMN(DA$2)+9,0)</f>
        <v>0</v>
      </c>
      <c r="DP234" s="22">
        <f>Target_AM[[#This Row],[PROPORSI]]*VLOOKUP(Target_AM[[#This Row],[NIPNAS]],Target_CC[],COLUMN(DB$2)+9,0)</f>
        <v>0</v>
      </c>
      <c r="DQ234" s="22">
        <f>Target_AM[[#This Row],[PROPORSI]]*VLOOKUP(Target_AM[[#This Row],[NIPNAS]],Target_CC[],COLUMN(DC$2)+9,0)</f>
        <v>0</v>
      </c>
      <c r="DR234" s="22">
        <f>Target_AM[[#This Row],[PROPORSI]]*VLOOKUP(Target_AM[[#This Row],[NIPNAS]],Target_CC[],COLUMN(DD$2)+9,0)</f>
        <v>0</v>
      </c>
      <c r="DS234" s="22">
        <f>Target_AM[[#This Row],[PROPORSI]]*VLOOKUP(Target_AM[[#This Row],[NIPNAS]],Target_CC[],COLUMN(DE$2)+9,0)</f>
        <v>0</v>
      </c>
      <c r="DT234" s="22">
        <f>Target_AM[[#This Row],[PROPORSI]]*VLOOKUP(Target_AM[[#This Row],[NIPNAS]],Target_CC[],COLUMN(DF$2)+9,0)</f>
        <v>0</v>
      </c>
      <c r="DU234" s="22">
        <f>Target_AM[[#This Row],[PROPORSI]]*VLOOKUP(Target_AM[[#This Row],[NIPNAS]],Target_CC[],COLUMN(DG$2)+9,0)</f>
        <v>0</v>
      </c>
      <c r="DV234" s="22">
        <f>Target_AM[[#This Row],[PROPORSI]]*VLOOKUP(Target_AM[[#This Row],[NIPNAS]],Target_CC[],COLUMN(DH$2)+9,0)</f>
        <v>0</v>
      </c>
      <c r="DW234" s="22">
        <f>Target_AM[[#This Row],[PROPORSI]]*VLOOKUP(Target_AM[[#This Row],[NIPNAS]],Target_CC[],COLUMN(DI$2)+9,0)</f>
        <v>0</v>
      </c>
      <c r="DX234" s="22">
        <f>Target_AM[[#This Row],[PROPORSI]]*VLOOKUP(Target_AM[[#This Row],[NIPNAS]],Target_CC[],COLUMN(DJ$2)+9,0)</f>
        <v>0</v>
      </c>
      <c r="DY234" s="22">
        <f>Target_AM[[#This Row],[PROPORSI]]*VLOOKUP(Target_AM[[#This Row],[NIPNAS]],Target_CC[],COLUMN(DK$2)+9,0)</f>
        <v>0</v>
      </c>
      <c r="DZ234" s="22">
        <f>Target_AM[[#This Row],[PROPORSI]]*VLOOKUP(Target_AM[[#This Row],[NIPNAS]],Target_CC[],COLUMN(DL$2)+9,0)</f>
        <v>0</v>
      </c>
      <c r="EA234" s="22">
        <f>Target_AM[[#This Row],[PROPORSI]]*VLOOKUP(Target_AM[[#This Row],[NIPNAS]],Target_CC[],COLUMN(DM$2)+9,0)</f>
        <v>0</v>
      </c>
    </row>
    <row r="235" spans="2:131" x14ac:dyDescent="0.3">
      <c r="B235">
        <v>920064</v>
      </c>
      <c r="C235" t="s">
        <v>1051</v>
      </c>
      <c r="D235">
        <v>1</v>
      </c>
      <c r="E235" s="8">
        <v>45658</v>
      </c>
      <c r="F235">
        <v>3001066745</v>
      </c>
      <c r="G235" t="s">
        <v>553</v>
      </c>
      <c r="J235" t="s">
        <v>296</v>
      </c>
      <c r="K235" t="s">
        <v>25</v>
      </c>
      <c r="L235" t="s">
        <v>159</v>
      </c>
      <c r="M235" t="s">
        <v>29</v>
      </c>
      <c r="N235" s="23">
        <f>Target_AM[[#This Row],[PROPORSI]]*VLOOKUP(Target_AM[[#This Row],[NIPNAS]],Target_CC[],9,0)</f>
        <v>52066333.393487953</v>
      </c>
      <c r="O235" s="22">
        <f>Target_AM[[#This Row],[PROPORSI]]*VLOOKUP(Target_AM[[#This Row],[NIPNAS]],Target_CC[],COLUMN(A$2)+9,0)</f>
        <v>617250</v>
      </c>
      <c r="P235" s="22">
        <f>Target_AM[[#This Row],[PROPORSI]]*VLOOKUP(Target_AM[[#This Row],[NIPNAS]],Target_CC[],COLUMN(B$2)+9,0)</f>
        <v>590767.5</v>
      </c>
      <c r="Q235" s="22">
        <f>Target_AM[[#This Row],[PROPORSI]]*VLOOKUP(Target_AM[[#This Row],[NIPNAS]],Target_CC[],COLUMN(C$2)+9,0)</f>
        <v>595850</v>
      </c>
      <c r="R235" s="22">
        <f>Target_AM[[#This Row],[PROPORSI]]*VLOOKUP(Target_AM[[#This Row],[NIPNAS]],Target_CC[],COLUMN(D$2)+9,0)</f>
        <v>590767.5</v>
      </c>
      <c r="S235" s="22">
        <f>Target_AM[[#This Row],[PROPORSI]]*VLOOKUP(Target_AM[[#This Row],[NIPNAS]],Target_CC[],COLUMN(E$2)+9,0)</f>
        <v>575520</v>
      </c>
      <c r="T235" s="22">
        <f>Target_AM[[#This Row],[PROPORSI]]*VLOOKUP(Target_AM[[#This Row],[NIPNAS]],Target_CC[],COLUMN(F$2)+9,0)</f>
        <v>560272.5</v>
      </c>
      <c r="U235" s="22">
        <f>Target_AM[[#This Row],[PROPORSI]]*VLOOKUP(Target_AM[[#This Row],[NIPNAS]],Target_CC[],COLUMN(G$2)+9,0)</f>
        <v>585685</v>
      </c>
      <c r="V235" s="22">
        <f>Target_AM[[#This Row],[PROPORSI]]*VLOOKUP(Target_AM[[#This Row],[NIPNAS]],Target_CC[],COLUMN(H$2)+9,0)</f>
        <v>606015</v>
      </c>
      <c r="W235" s="22">
        <f>Target_AM[[#This Row],[PROPORSI]]*VLOOKUP(Target_AM[[#This Row],[NIPNAS]],Target_CC[],COLUMN(I$2)+9,0)</f>
        <v>600932.5</v>
      </c>
      <c r="X235" s="22">
        <f>Target_AM[[#This Row],[PROPORSI]]*VLOOKUP(Target_AM[[#This Row],[NIPNAS]],Target_CC[],COLUMN(J$2)+9,0)</f>
        <v>600932.5</v>
      </c>
      <c r="Y235" s="22">
        <f>Target_AM[[#This Row],[PROPORSI]]*VLOOKUP(Target_AM[[#This Row],[NIPNAS]],Target_CC[],COLUMN(K$2)+9,0)</f>
        <v>606015</v>
      </c>
      <c r="Z235" s="22">
        <f>Target_AM[[#This Row],[PROPORSI]]*VLOOKUP(Target_AM[[#This Row],[NIPNAS]],Target_CC[],COLUMN(L$2)+9,0)</f>
        <v>595850</v>
      </c>
      <c r="AA235" s="22">
        <f>Target_AM[[#This Row],[PROPORSI]]*VLOOKUP(Target_AM[[#This Row],[NIPNAS]],Target_CC[],COLUMN(M$2)+9,0)</f>
        <v>7125857.5</v>
      </c>
      <c r="AB235" s="22">
        <f>Target_AM[[#This Row],[PROPORSI]]*VLOOKUP(Target_AM[[#This Row],[NIPNAS]],Target_CC[],COLUMN(N$2)+9,0)</f>
        <v>0</v>
      </c>
      <c r="AC235" s="22">
        <f>Target_AM[[#This Row],[PROPORSI]]*VLOOKUP(Target_AM[[#This Row],[NIPNAS]],Target_CC[],COLUMN(O$2)+9,0)</f>
        <v>690859.22431823774</v>
      </c>
      <c r="AD235" s="22">
        <f>Target_AM[[#This Row],[PROPORSI]]*VLOOKUP(Target_AM[[#This Row],[NIPNAS]],Target_CC[],COLUMN(P$2)+9,0)</f>
        <v>683729.23020126333</v>
      </c>
      <c r="AE235" s="22">
        <f>Target_AM[[#This Row],[PROPORSI]]*VLOOKUP(Target_AM[[#This Row],[NIPNAS]],Target_CC[],COLUMN(Q$2)+9,0)</f>
        <v>537486.86343142285</v>
      </c>
      <c r="AF235" s="22">
        <f>Target_AM[[#This Row],[PROPORSI]]*VLOOKUP(Target_AM[[#This Row],[NIPNAS]],Target_CC[],COLUMN(R$2)+9,0)</f>
        <v>586231.66372162709</v>
      </c>
      <c r="AG235" s="22">
        <f>Target_AM[[#This Row],[PROPORSI]]*VLOOKUP(Target_AM[[#This Row],[NIPNAS]],Target_CC[],COLUMN(S$2)+9,0)</f>
        <v>571553.53985494352</v>
      </c>
      <c r="AH235" s="22">
        <f>Target_AM[[#This Row],[PROPORSI]]*VLOOKUP(Target_AM[[#This Row],[NIPNAS]],Target_CC[],COLUMN(T$2)+9,0)</f>
        <v>710365.72728492401</v>
      </c>
      <c r="AI235" s="22">
        <f>Target_AM[[#This Row],[PROPORSI]]*VLOOKUP(Target_AM[[#This Row],[NIPNAS]],Target_CC[],COLUMN(U$2)+9,0)</f>
        <v>598269.13892134407</v>
      </c>
      <c r="AJ235" s="22">
        <f>Target_AM[[#This Row],[PROPORSI]]*VLOOKUP(Target_AM[[#This Row],[NIPNAS]],Target_CC[],COLUMN(V$2)+9,0)</f>
        <v>715610.41381648171</v>
      </c>
      <c r="AK235" s="22">
        <f>Target_AM[[#This Row],[PROPORSI]]*VLOOKUP(Target_AM[[#This Row],[NIPNAS]],Target_CC[],COLUMN(W$2)+9,0)</f>
        <v>720720.50871695695</v>
      </c>
      <c r="AL235" s="22">
        <f>Target_AM[[#This Row],[PROPORSI]]*VLOOKUP(Target_AM[[#This Row],[NIPNAS]],Target_CC[],COLUMN(X$2)+9,0)</f>
        <v>611960.29877694696</v>
      </c>
      <c r="AM235" s="22">
        <f>Target_AM[[#This Row],[PROPORSI]]*VLOOKUP(Target_AM[[#This Row],[NIPNAS]],Target_CC[],COLUMN(Y$2)+9,0)</f>
        <v>623089.45347582689</v>
      </c>
      <c r="AN235" s="22">
        <f>Target_AM[[#This Row],[PROPORSI]]*VLOOKUP(Target_AM[[#This Row],[NIPNAS]],Target_CC[],COLUMN(Z$2)+9,0)</f>
        <v>7049876.062519975</v>
      </c>
      <c r="AO235" s="22">
        <f>Target_AM[[#This Row],[PROPORSI]]*VLOOKUP(Target_AM[[#This Row],[NIPNAS]],Target_CC[],COLUMN(AA$2)+9,0)</f>
        <v>617250</v>
      </c>
      <c r="AP235" s="22">
        <f>Target_AM[[#This Row],[PROPORSI]]*VLOOKUP(Target_AM[[#This Row],[NIPNAS]],Target_CC[],COLUMN(AB$2)+9,0)</f>
        <v>1281626.7243182377</v>
      </c>
      <c r="AQ235" s="22">
        <f>Target_AM[[#This Row],[PROPORSI]]*VLOOKUP(Target_AM[[#This Row],[NIPNAS]],Target_CC[],COLUMN(AC$2)+9,0)</f>
        <v>1279579.2302012634</v>
      </c>
      <c r="AR235" s="22">
        <f>Target_AM[[#This Row],[PROPORSI]]*VLOOKUP(Target_AM[[#This Row],[NIPNAS]],Target_CC[],COLUMN(AD$2)+9,0)</f>
        <v>1128254.363431423</v>
      </c>
      <c r="AS235" s="22">
        <f>Target_AM[[#This Row],[PROPORSI]]*VLOOKUP(Target_AM[[#This Row],[NIPNAS]],Target_CC[],COLUMN(AE$2)+9,0)</f>
        <v>1161751.6637216271</v>
      </c>
      <c r="AT235" s="22">
        <f>Target_AM[[#This Row],[PROPORSI]]*VLOOKUP(Target_AM[[#This Row],[NIPNAS]],Target_CC[],COLUMN(AF$2)+9,0)</f>
        <v>1131826.0398549435</v>
      </c>
      <c r="AU235" s="22">
        <f>Target_AM[[#This Row],[PROPORSI]]*VLOOKUP(Target_AM[[#This Row],[NIPNAS]],Target_CC[],COLUMN(AG$2)+9,0)</f>
        <v>1296050.7272849241</v>
      </c>
      <c r="AV235" s="22">
        <f>Target_AM[[#This Row],[PROPORSI]]*VLOOKUP(Target_AM[[#This Row],[NIPNAS]],Target_CC[],COLUMN(AH$2)+9,0)</f>
        <v>1204284.1389213442</v>
      </c>
      <c r="AW235" s="22">
        <f>Target_AM[[#This Row],[PROPORSI]]*VLOOKUP(Target_AM[[#This Row],[NIPNAS]],Target_CC[],COLUMN(AI$2)+9,0)</f>
        <v>1316542.9138164818</v>
      </c>
      <c r="AX235" s="22">
        <f>Target_AM[[#This Row],[PROPORSI]]*VLOOKUP(Target_AM[[#This Row],[NIPNAS]],Target_CC[],COLUMN(AJ$2)+9,0)</f>
        <v>1321653.0087169569</v>
      </c>
      <c r="AY235" s="22">
        <f>Target_AM[[#This Row],[PROPORSI]]*VLOOKUP(Target_AM[[#This Row],[NIPNAS]],Target_CC[],COLUMN(AK$2)+9,0)</f>
        <v>1217975.298776947</v>
      </c>
      <c r="AZ235" s="22">
        <f>Target_AM[[#This Row],[PROPORSI]]*VLOOKUP(Target_AM[[#This Row],[NIPNAS]],Target_CC[],COLUMN(AL$2)+9,0)</f>
        <v>1218939.4534758269</v>
      </c>
      <c r="BA235" s="22">
        <f>Target_AM[[#This Row],[PROPORSI]]*VLOOKUP(Target_AM[[#This Row],[NIPNAS]],Target_CC[],COLUMN(AM$2)+9,0)</f>
        <v>14175733.562519977</v>
      </c>
      <c r="BB235" s="22">
        <f>Target_AM[[#This Row],[PROPORSI]]*VLOOKUP(Target_AM[[#This Row],[NIPNAS]],Target_CC[],COLUMN(AN$2)+9,0)</f>
        <v>0</v>
      </c>
      <c r="BC235" s="22">
        <f>Target_AM[[#This Row],[PROPORSI]]*VLOOKUP(Target_AM[[#This Row],[NIPNAS]],Target_CC[],COLUMN(AO$2)+9,0)</f>
        <v>0</v>
      </c>
      <c r="BD235" s="22">
        <f>Target_AM[[#This Row],[PROPORSI]]*VLOOKUP(Target_AM[[#This Row],[NIPNAS]],Target_CC[],COLUMN(AP$2)+9,0)</f>
        <v>0</v>
      </c>
      <c r="BE235" s="22">
        <f>Target_AM[[#This Row],[PROPORSI]]*VLOOKUP(Target_AM[[#This Row],[NIPNAS]],Target_CC[],COLUMN(AQ$2)+9,0)</f>
        <v>0</v>
      </c>
      <c r="BF235" s="22">
        <f>Target_AM[[#This Row],[PROPORSI]]*VLOOKUP(Target_AM[[#This Row],[NIPNAS]],Target_CC[],COLUMN(AR$2)+9,0)</f>
        <v>0</v>
      </c>
      <c r="BG235" s="22">
        <f>Target_AM[[#This Row],[PROPORSI]]*VLOOKUP(Target_AM[[#This Row],[NIPNAS]],Target_CC[],COLUMN(AS$2)+9,0)</f>
        <v>0</v>
      </c>
      <c r="BH235" s="22">
        <f>Target_AM[[#This Row],[PROPORSI]]*VLOOKUP(Target_AM[[#This Row],[NIPNAS]],Target_CC[],COLUMN(AT$2)+9,0)</f>
        <v>0</v>
      </c>
      <c r="BI235" s="22">
        <f>Target_AM[[#This Row],[PROPORSI]]*VLOOKUP(Target_AM[[#This Row],[NIPNAS]],Target_CC[],COLUMN(AU$2)+9,0)</f>
        <v>0</v>
      </c>
      <c r="BJ235" s="22">
        <f>Target_AM[[#This Row],[PROPORSI]]*VLOOKUP(Target_AM[[#This Row],[NIPNAS]],Target_CC[],COLUMN(AV$2)+9,0)</f>
        <v>0</v>
      </c>
      <c r="BK235" s="22">
        <f>Target_AM[[#This Row],[PROPORSI]]*VLOOKUP(Target_AM[[#This Row],[NIPNAS]],Target_CC[],COLUMN(AW$2)+9,0)</f>
        <v>0</v>
      </c>
      <c r="BL235" s="22">
        <f>Target_AM[[#This Row],[PROPORSI]]*VLOOKUP(Target_AM[[#This Row],[NIPNAS]],Target_CC[],COLUMN(AX$2)+9,0)</f>
        <v>0</v>
      </c>
      <c r="BM235" s="22">
        <f>Target_AM[[#This Row],[PROPORSI]]*VLOOKUP(Target_AM[[#This Row],[NIPNAS]],Target_CC[],COLUMN(AY$2)+9,0)</f>
        <v>0</v>
      </c>
      <c r="BN235" s="22">
        <f>Target_AM[[#This Row],[PROPORSI]]*VLOOKUP(Target_AM[[#This Row],[NIPNAS]],Target_CC[],COLUMN(AZ$2)+9,0)</f>
        <v>0</v>
      </c>
      <c r="BO235" s="22">
        <f>Target_AM[[#This Row],[PROPORSI]]*VLOOKUP(Target_AM[[#This Row],[NIPNAS]],Target_CC[],COLUMN(BA$2)+9,0)</f>
        <v>565000</v>
      </c>
      <c r="BP235" s="22">
        <f>Target_AM[[#This Row],[PROPORSI]]*VLOOKUP(Target_AM[[#This Row],[NIPNAS]],Target_CC[],COLUMN(BB$2)+9,0)</f>
        <v>565000</v>
      </c>
      <c r="BQ235" s="22">
        <f>Target_AM[[#This Row],[PROPORSI]]*VLOOKUP(Target_AM[[#This Row],[NIPNAS]],Target_CC[],COLUMN(BC$2)+9,0)</f>
        <v>565000</v>
      </c>
      <c r="BR235" s="22">
        <f>Target_AM[[#This Row],[PROPORSI]]*VLOOKUP(Target_AM[[#This Row],[NIPNAS]],Target_CC[],COLUMN(BD$2)+9,0)</f>
        <v>613100</v>
      </c>
      <c r="BS235" s="22">
        <f>Target_AM[[#This Row],[PROPORSI]]*VLOOKUP(Target_AM[[#This Row],[NIPNAS]],Target_CC[],COLUMN(BE$2)+9,0)</f>
        <v>613100</v>
      </c>
      <c r="BT235" s="22">
        <f>Target_AM[[#This Row],[PROPORSI]]*VLOOKUP(Target_AM[[#This Row],[NIPNAS]],Target_CC[],COLUMN(BF$2)+9,0)</f>
        <v>613100</v>
      </c>
      <c r="BU235" s="22">
        <f>Target_AM[[#This Row],[PROPORSI]]*VLOOKUP(Target_AM[[#This Row],[NIPNAS]],Target_CC[],COLUMN(BG$2)+9,0)</f>
        <v>613100</v>
      </c>
      <c r="BV235" s="22">
        <f>Target_AM[[#This Row],[PROPORSI]]*VLOOKUP(Target_AM[[#This Row],[NIPNAS]],Target_CC[],COLUMN(BH$2)+9,0)</f>
        <v>613100</v>
      </c>
      <c r="BW235" s="22">
        <f>Target_AM[[#This Row],[PROPORSI]]*VLOOKUP(Target_AM[[#This Row],[NIPNAS]],Target_CC[],COLUMN(BI$2)+9,0)</f>
        <v>613100</v>
      </c>
      <c r="BX235" s="22">
        <f>Target_AM[[#This Row],[PROPORSI]]*VLOOKUP(Target_AM[[#This Row],[NIPNAS]],Target_CC[],COLUMN(BJ$2)+9,0)</f>
        <v>613100</v>
      </c>
      <c r="BY235" s="22">
        <f>Target_AM[[#This Row],[PROPORSI]]*VLOOKUP(Target_AM[[#This Row],[NIPNAS]],Target_CC[],COLUMN(BK$2)+9,0)</f>
        <v>613100</v>
      </c>
      <c r="BZ235" s="22">
        <f>Target_AM[[#This Row],[PROPORSI]]*VLOOKUP(Target_AM[[#This Row],[NIPNAS]],Target_CC[],COLUMN(BL$2)+9,0)</f>
        <v>613100</v>
      </c>
      <c r="CA235" s="22">
        <f>Target_AM[[#This Row],[PROPORSI]]*VLOOKUP(Target_AM[[#This Row],[NIPNAS]],Target_CC[],COLUMN(BM$2)+9,0)</f>
        <v>7212900</v>
      </c>
      <c r="CB235" s="22">
        <f>Target_AM[[#This Row],[PROPORSI]]*VLOOKUP(Target_AM[[#This Row],[NIPNAS]],Target_CC[],COLUMN(BN$2)+9,0)</f>
        <v>0</v>
      </c>
      <c r="CC235" s="22">
        <f>Target_AM[[#This Row],[PROPORSI]]*VLOOKUP(Target_AM[[#This Row],[NIPNAS]],Target_CC[],COLUMN(BO$2)+9,0)</f>
        <v>0</v>
      </c>
      <c r="CD235" s="22">
        <f>Target_AM[[#This Row],[PROPORSI]]*VLOOKUP(Target_AM[[#This Row],[NIPNAS]],Target_CC[],COLUMN(BP$2)+9,0)</f>
        <v>0</v>
      </c>
      <c r="CE235" s="22">
        <f>Target_AM[[#This Row],[PROPORSI]]*VLOOKUP(Target_AM[[#This Row],[NIPNAS]],Target_CC[],COLUMN(BQ$2)+9,0)</f>
        <v>0</v>
      </c>
      <c r="CF235" s="22">
        <f>Target_AM[[#This Row],[PROPORSI]]*VLOOKUP(Target_AM[[#This Row],[NIPNAS]],Target_CC[],COLUMN(BR$2)+9,0)</f>
        <v>0</v>
      </c>
      <c r="CG235" s="22">
        <f>Target_AM[[#This Row],[PROPORSI]]*VLOOKUP(Target_AM[[#This Row],[NIPNAS]],Target_CC[],COLUMN(BS$2)+9,0)</f>
        <v>0</v>
      </c>
      <c r="CH235" s="22">
        <f>Target_AM[[#This Row],[PROPORSI]]*VLOOKUP(Target_AM[[#This Row],[NIPNAS]],Target_CC[],COLUMN(BT$2)+9,0)</f>
        <v>0</v>
      </c>
      <c r="CI235" s="22">
        <f>Target_AM[[#This Row],[PROPORSI]]*VLOOKUP(Target_AM[[#This Row],[NIPNAS]],Target_CC[],COLUMN(BU$2)+9,0)</f>
        <v>0</v>
      </c>
      <c r="CJ235" s="22">
        <f>Target_AM[[#This Row],[PROPORSI]]*VLOOKUP(Target_AM[[#This Row],[NIPNAS]],Target_CC[],COLUMN(BV$2)+9,0)</f>
        <v>0</v>
      </c>
      <c r="CK235" s="22">
        <f>Target_AM[[#This Row],[PROPORSI]]*VLOOKUP(Target_AM[[#This Row],[NIPNAS]],Target_CC[],COLUMN(BW$2)+9,0)</f>
        <v>0</v>
      </c>
      <c r="CL235" s="22">
        <f>Target_AM[[#This Row],[PROPORSI]]*VLOOKUP(Target_AM[[#This Row],[NIPNAS]],Target_CC[],COLUMN(BX$2)+9,0)</f>
        <v>0</v>
      </c>
      <c r="CM235" s="22">
        <f>Target_AM[[#This Row],[PROPORSI]]*VLOOKUP(Target_AM[[#This Row],[NIPNAS]],Target_CC[],COLUMN(BY$2)+9,0)</f>
        <v>0</v>
      </c>
      <c r="CN235" s="22">
        <f>Target_AM[[#This Row],[PROPORSI]]*VLOOKUP(Target_AM[[#This Row],[NIPNAS]],Target_CC[],COLUMN(BZ$2)+9,0)</f>
        <v>0</v>
      </c>
      <c r="CO235" s="22">
        <f>Target_AM[[#This Row],[PROPORSI]]*VLOOKUP(Target_AM[[#This Row],[NIPNAS]],Target_CC[],COLUMN(CA$2)+9,0)</f>
        <v>613100</v>
      </c>
      <c r="CP235" s="22">
        <f>Target_AM[[#This Row],[PROPORSI]]*VLOOKUP(Target_AM[[#This Row],[NIPNAS]],Target_CC[],COLUMN(CB$2)+9,0)</f>
        <v>613100</v>
      </c>
      <c r="CQ235" s="22">
        <f>Target_AM[[#This Row],[PROPORSI]]*VLOOKUP(Target_AM[[#This Row],[NIPNAS]],Target_CC[],COLUMN(CC$2)+9,0)</f>
        <v>613100</v>
      </c>
      <c r="CR235" s="22">
        <f>Target_AM[[#This Row],[PROPORSI]]*VLOOKUP(Target_AM[[#This Row],[NIPNAS]],Target_CC[],COLUMN(CD$2)+9,0)</f>
        <v>613100</v>
      </c>
      <c r="CS235" s="22">
        <f>Target_AM[[#This Row],[PROPORSI]]*VLOOKUP(Target_AM[[#This Row],[NIPNAS]],Target_CC[],COLUMN(CE$2)+9,0)</f>
        <v>613100</v>
      </c>
      <c r="CT235" s="22">
        <f>Target_AM[[#This Row],[PROPORSI]]*VLOOKUP(Target_AM[[#This Row],[NIPNAS]],Target_CC[],COLUMN(CF$2)+9,0)</f>
        <v>613100</v>
      </c>
      <c r="CU235" s="22">
        <f>Target_AM[[#This Row],[PROPORSI]]*VLOOKUP(Target_AM[[#This Row],[NIPNAS]],Target_CC[],COLUMN(CG$2)+9,0)</f>
        <v>613100</v>
      </c>
      <c r="CV235" s="22">
        <f>Target_AM[[#This Row],[PROPORSI]]*VLOOKUP(Target_AM[[#This Row],[NIPNAS]],Target_CC[],COLUMN(CH$2)+9,0)</f>
        <v>613100</v>
      </c>
      <c r="CW235" s="22">
        <f>Target_AM[[#This Row],[PROPORSI]]*VLOOKUP(Target_AM[[#This Row],[NIPNAS]],Target_CC[],COLUMN(CI$2)+9,0)</f>
        <v>613100</v>
      </c>
      <c r="CX235" s="22">
        <f>Target_AM[[#This Row],[PROPORSI]]*VLOOKUP(Target_AM[[#This Row],[NIPNAS]],Target_CC[],COLUMN(CJ$2)+9,0)</f>
        <v>613100</v>
      </c>
      <c r="CY235" s="22">
        <f>Target_AM[[#This Row],[PROPORSI]]*VLOOKUP(Target_AM[[#This Row],[NIPNAS]],Target_CC[],COLUMN(CK$2)+9,0)</f>
        <v>613100</v>
      </c>
      <c r="CZ235" s="22">
        <f>Target_AM[[#This Row],[PROPORSI]]*VLOOKUP(Target_AM[[#This Row],[NIPNAS]],Target_CC[],COLUMN(CL$2)+9,0)</f>
        <v>613100</v>
      </c>
      <c r="DA235" s="22">
        <f>Target_AM[[#This Row],[PROPORSI]]*VLOOKUP(Target_AM[[#This Row],[NIPNAS]],Target_CC[],COLUMN(CM$2)+9,0)</f>
        <v>7357200</v>
      </c>
      <c r="DB235" s="22">
        <f>Target_AM[[#This Row],[PROPORSI]]*VLOOKUP(Target_AM[[#This Row],[NIPNAS]],Target_CC[],COLUMN(CN$2)+9,0)</f>
        <v>0</v>
      </c>
      <c r="DC235" s="22">
        <f>Target_AM[[#This Row],[PROPORSI]]*VLOOKUP(Target_AM[[#This Row],[NIPNAS]],Target_CC[],COLUMN(CO$2)+9,0)</f>
        <v>0</v>
      </c>
      <c r="DD235" s="22">
        <f>Target_AM[[#This Row],[PROPORSI]]*VLOOKUP(Target_AM[[#This Row],[NIPNAS]],Target_CC[],COLUMN(CP$2)+9,0)</f>
        <v>0</v>
      </c>
      <c r="DE235" s="22">
        <f>Target_AM[[#This Row],[PROPORSI]]*VLOOKUP(Target_AM[[#This Row],[NIPNAS]],Target_CC[],COLUMN(CQ$2)+9,0)</f>
        <v>0</v>
      </c>
      <c r="DF235" s="22">
        <f>Target_AM[[#This Row],[PROPORSI]]*VLOOKUP(Target_AM[[#This Row],[NIPNAS]],Target_CC[],COLUMN(CR$2)+9,0)</f>
        <v>0</v>
      </c>
      <c r="DG235" s="22">
        <f>Target_AM[[#This Row],[PROPORSI]]*VLOOKUP(Target_AM[[#This Row],[NIPNAS]],Target_CC[],COLUMN(CS$2)+9,0)</f>
        <v>0</v>
      </c>
      <c r="DH235" s="22">
        <f>Target_AM[[#This Row],[PROPORSI]]*VLOOKUP(Target_AM[[#This Row],[NIPNAS]],Target_CC[],COLUMN(CT$2)+9,0)</f>
        <v>0</v>
      </c>
      <c r="DI235" s="22">
        <f>Target_AM[[#This Row],[PROPORSI]]*VLOOKUP(Target_AM[[#This Row],[NIPNAS]],Target_CC[],COLUMN(CU$2)+9,0)</f>
        <v>0</v>
      </c>
      <c r="DJ235" s="22">
        <f>Target_AM[[#This Row],[PROPORSI]]*VLOOKUP(Target_AM[[#This Row],[NIPNAS]],Target_CC[],COLUMN(CV$2)+9,0)</f>
        <v>0</v>
      </c>
      <c r="DK235" s="22">
        <f>Target_AM[[#This Row],[PROPORSI]]*VLOOKUP(Target_AM[[#This Row],[NIPNAS]],Target_CC[],COLUMN(CW$2)+9,0)</f>
        <v>0</v>
      </c>
      <c r="DL235" s="22">
        <f>Target_AM[[#This Row],[PROPORSI]]*VLOOKUP(Target_AM[[#This Row],[NIPNAS]],Target_CC[],COLUMN(CX$2)+9,0)</f>
        <v>0</v>
      </c>
      <c r="DM235" s="22">
        <f>Target_AM[[#This Row],[PROPORSI]]*VLOOKUP(Target_AM[[#This Row],[NIPNAS]],Target_CC[],COLUMN(CY$2)+9,0)</f>
        <v>0</v>
      </c>
      <c r="DN235" s="22">
        <f>Target_AM[[#This Row],[PROPORSI]]*VLOOKUP(Target_AM[[#This Row],[NIPNAS]],Target_CC[],COLUMN(CZ$2)+9,0)</f>
        <v>0</v>
      </c>
      <c r="DO235" s="22">
        <f>Target_AM[[#This Row],[PROPORSI]]*VLOOKUP(Target_AM[[#This Row],[NIPNAS]],Target_CC[],COLUMN(DA$2)+9,0)</f>
        <v>0</v>
      </c>
      <c r="DP235" s="22">
        <f>Target_AM[[#This Row],[PROPORSI]]*VLOOKUP(Target_AM[[#This Row],[NIPNAS]],Target_CC[],COLUMN(DB$2)+9,0)</f>
        <v>0</v>
      </c>
      <c r="DQ235" s="22">
        <f>Target_AM[[#This Row],[PROPORSI]]*VLOOKUP(Target_AM[[#This Row],[NIPNAS]],Target_CC[],COLUMN(DC$2)+9,0)</f>
        <v>0</v>
      </c>
      <c r="DR235" s="22">
        <f>Target_AM[[#This Row],[PROPORSI]]*VLOOKUP(Target_AM[[#This Row],[NIPNAS]],Target_CC[],COLUMN(DD$2)+9,0)</f>
        <v>0</v>
      </c>
      <c r="DS235" s="22">
        <f>Target_AM[[#This Row],[PROPORSI]]*VLOOKUP(Target_AM[[#This Row],[NIPNAS]],Target_CC[],COLUMN(DE$2)+9,0)</f>
        <v>0</v>
      </c>
      <c r="DT235" s="22">
        <f>Target_AM[[#This Row],[PROPORSI]]*VLOOKUP(Target_AM[[#This Row],[NIPNAS]],Target_CC[],COLUMN(DF$2)+9,0)</f>
        <v>0</v>
      </c>
      <c r="DU235" s="22">
        <f>Target_AM[[#This Row],[PROPORSI]]*VLOOKUP(Target_AM[[#This Row],[NIPNAS]],Target_CC[],COLUMN(DG$2)+9,0)</f>
        <v>0</v>
      </c>
      <c r="DV235" s="22">
        <f>Target_AM[[#This Row],[PROPORSI]]*VLOOKUP(Target_AM[[#This Row],[NIPNAS]],Target_CC[],COLUMN(DH$2)+9,0)</f>
        <v>0</v>
      </c>
      <c r="DW235" s="22">
        <f>Target_AM[[#This Row],[PROPORSI]]*VLOOKUP(Target_AM[[#This Row],[NIPNAS]],Target_CC[],COLUMN(DI$2)+9,0)</f>
        <v>0</v>
      </c>
      <c r="DX235" s="22">
        <f>Target_AM[[#This Row],[PROPORSI]]*VLOOKUP(Target_AM[[#This Row],[NIPNAS]],Target_CC[],COLUMN(DJ$2)+9,0)</f>
        <v>0</v>
      </c>
      <c r="DY235" s="22">
        <f>Target_AM[[#This Row],[PROPORSI]]*VLOOKUP(Target_AM[[#This Row],[NIPNAS]],Target_CC[],COLUMN(DK$2)+9,0)</f>
        <v>0</v>
      </c>
      <c r="DZ235" s="22">
        <f>Target_AM[[#This Row],[PROPORSI]]*VLOOKUP(Target_AM[[#This Row],[NIPNAS]],Target_CC[],COLUMN(DL$2)+9,0)</f>
        <v>0</v>
      </c>
      <c r="EA235" s="22">
        <f>Target_AM[[#This Row],[PROPORSI]]*VLOOKUP(Target_AM[[#This Row],[NIPNAS]],Target_CC[],COLUMN(DM$2)+9,0)</f>
        <v>0</v>
      </c>
    </row>
    <row r="236" spans="2:131" x14ac:dyDescent="0.3">
      <c r="B236">
        <v>920064</v>
      </c>
      <c r="C236" t="s">
        <v>1051</v>
      </c>
      <c r="D236">
        <v>1</v>
      </c>
      <c r="E236" s="8">
        <v>45658</v>
      </c>
      <c r="F236">
        <v>19017256</v>
      </c>
      <c r="G236" t="s">
        <v>542</v>
      </c>
      <c r="J236" t="s">
        <v>296</v>
      </c>
      <c r="K236" t="s">
        <v>25</v>
      </c>
      <c r="L236" t="s">
        <v>159</v>
      </c>
      <c r="M236" t="s">
        <v>29</v>
      </c>
      <c r="N236" s="23">
        <f>Target_AM[[#This Row],[PROPORSI]]*VLOOKUP(Target_AM[[#This Row],[NIPNAS]],Target_CC[],9,0)</f>
        <v>9726234.9434698485</v>
      </c>
      <c r="O236" s="22">
        <f>Target_AM[[#This Row],[PROPORSI]]*VLOOKUP(Target_AM[[#This Row],[NIPNAS]],Target_CC[],COLUMN(A$2)+9,0)</f>
        <v>588800</v>
      </c>
      <c r="P236" s="22">
        <f>Target_AM[[#This Row],[PROPORSI]]*VLOOKUP(Target_AM[[#This Row],[NIPNAS]],Target_CC[],COLUMN(B$2)+9,0)</f>
        <v>565040</v>
      </c>
      <c r="Q236" s="22">
        <f>Target_AM[[#This Row],[PROPORSI]]*VLOOKUP(Target_AM[[#This Row],[NIPNAS]],Target_CC[],COLUMN(C$2)+9,0)</f>
        <v>569600</v>
      </c>
      <c r="R236" s="22">
        <f>Target_AM[[#This Row],[PROPORSI]]*VLOOKUP(Target_AM[[#This Row],[NIPNAS]],Target_CC[],COLUMN(D$2)+9,0)</f>
        <v>565040</v>
      </c>
      <c r="S236" s="22">
        <f>Target_AM[[#This Row],[PROPORSI]]*VLOOKUP(Target_AM[[#This Row],[NIPNAS]],Target_CC[],COLUMN(E$2)+9,0)</f>
        <v>551360</v>
      </c>
      <c r="T236" s="22">
        <f>Target_AM[[#This Row],[PROPORSI]]*VLOOKUP(Target_AM[[#This Row],[NIPNAS]],Target_CC[],COLUMN(F$2)+9,0)</f>
        <v>537680</v>
      </c>
      <c r="U236" s="22">
        <f>Target_AM[[#This Row],[PROPORSI]]*VLOOKUP(Target_AM[[#This Row],[NIPNAS]],Target_CC[],COLUMN(G$2)+9,0)</f>
        <v>560480</v>
      </c>
      <c r="V236" s="22">
        <f>Target_AM[[#This Row],[PROPORSI]]*VLOOKUP(Target_AM[[#This Row],[NIPNAS]],Target_CC[],COLUMN(H$2)+9,0)</f>
        <v>578720</v>
      </c>
      <c r="W236" s="22">
        <f>Target_AM[[#This Row],[PROPORSI]]*VLOOKUP(Target_AM[[#This Row],[NIPNAS]],Target_CC[],COLUMN(I$2)+9,0)</f>
        <v>574160</v>
      </c>
      <c r="X236" s="22">
        <f>Target_AM[[#This Row],[PROPORSI]]*VLOOKUP(Target_AM[[#This Row],[NIPNAS]],Target_CC[],COLUMN(J$2)+9,0)</f>
        <v>574160</v>
      </c>
      <c r="Y236" s="22">
        <f>Target_AM[[#This Row],[PROPORSI]]*VLOOKUP(Target_AM[[#This Row],[NIPNAS]],Target_CC[],COLUMN(K$2)+9,0)</f>
        <v>578720</v>
      </c>
      <c r="Z236" s="22">
        <f>Target_AM[[#This Row],[PROPORSI]]*VLOOKUP(Target_AM[[#This Row],[NIPNAS]],Target_CC[],COLUMN(L$2)+9,0)</f>
        <v>569600</v>
      </c>
      <c r="AA236" s="22">
        <f>Target_AM[[#This Row],[PROPORSI]]*VLOOKUP(Target_AM[[#This Row],[NIPNAS]],Target_CC[],COLUMN(M$2)+9,0)</f>
        <v>6813360</v>
      </c>
      <c r="AB236" s="22">
        <f>Target_AM[[#This Row],[PROPORSI]]*VLOOKUP(Target_AM[[#This Row],[NIPNAS]],Target_CC[],COLUMN(N$2)+9,0)</f>
        <v>0</v>
      </c>
      <c r="AC236" s="22">
        <f>Target_AM[[#This Row],[PROPORSI]]*VLOOKUP(Target_AM[[#This Row],[NIPNAS]],Target_CC[],COLUMN(O$2)+9,0)</f>
        <v>690859.22431823774</v>
      </c>
      <c r="AD236" s="22">
        <f>Target_AM[[#This Row],[PROPORSI]]*VLOOKUP(Target_AM[[#This Row],[NIPNAS]],Target_CC[],COLUMN(P$2)+9,0)</f>
        <v>683729.23020126333</v>
      </c>
      <c r="AE236" s="22">
        <f>Target_AM[[#This Row],[PROPORSI]]*VLOOKUP(Target_AM[[#This Row],[NIPNAS]],Target_CC[],COLUMN(Q$2)+9,0)</f>
        <v>537486.86343142285</v>
      </c>
      <c r="AF236" s="22">
        <f>Target_AM[[#This Row],[PROPORSI]]*VLOOKUP(Target_AM[[#This Row],[NIPNAS]],Target_CC[],COLUMN(R$2)+9,0)</f>
        <v>586231.66372162709</v>
      </c>
      <c r="AG236" s="22">
        <f>Target_AM[[#This Row],[PROPORSI]]*VLOOKUP(Target_AM[[#This Row],[NIPNAS]],Target_CC[],COLUMN(S$2)+9,0)</f>
        <v>571553.53985494352</v>
      </c>
      <c r="AH236" s="22">
        <f>Target_AM[[#This Row],[PROPORSI]]*VLOOKUP(Target_AM[[#This Row],[NIPNAS]],Target_CC[],COLUMN(T$2)+9,0)</f>
        <v>710365.72728492401</v>
      </c>
      <c r="AI236" s="22">
        <f>Target_AM[[#This Row],[PROPORSI]]*VLOOKUP(Target_AM[[#This Row],[NIPNAS]],Target_CC[],COLUMN(U$2)+9,0)</f>
        <v>598269.13892134407</v>
      </c>
      <c r="AJ236" s="22">
        <f>Target_AM[[#This Row],[PROPORSI]]*VLOOKUP(Target_AM[[#This Row],[NIPNAS]],Target_CC[],COLUMN(V$2)+9,0)</f>
        <v>715610.41381648171</v>
      </c>
      <c r="AK236" s="22">
        <f>Target_AM[[#This Row],[PROPORSI]]*VLOOKUP(Target_AM[[#This Row],[NIPNAS]],Target_CC[],COLUMN(W$2)+9,0)</f>
        <v>720720.50871695695</v>
      </c>
      <c r="AL236" s="22">
        <f>Target_AM[[#This Row],[PROPORSI]]*VLOOKUP(Target_AM[[#This Row],[NIPNAS]],Target_CC[],COLUMN(X$2)+9,0)</f>
        <v>611960.29877694696</v>
      </c>
      <c r="AM236" s="22">
        <f>Target_AM[[#This Row],[PROPORSI]]*VLOOKUP(Target_AM[[#This Row],[NIPNAS]],Target_CC[],COLUMN(Y$2)+9,0)</f>
        <v>623089.45347582689</v>
      </c>
      <c r="AN236" s="22">
        <f>Target_AM[[#This Row],[PROPORSI]]*VLOOKUP(Target_AM[[#This Row],[NIPNAS]],Target_CC[],COLUMN(Z$2)+9,0)</f>
        <v>7049876.062519975</v>
      </c>
      <c r="AO236" s="22">
        <f>Target_AM[[#This Row],[PROPORSI]]*VLOOKUP(Target_AM[[#This Row],[NIPNAS]],Target_CC[],COLUMN(AA$2)+9,0)</f>
        <v>588800</v>
      </c>
      <c r="AP236" s="22">
        <f>Target_AM[[#This Row],[PROPORSI]]*VLOOKUP(Target_AM[[#This Row],[NIPNAS]],Target_CC[],COLUMN(AB$2)+9,0)</f>
        <v>1255899.2243182377</v>
      </c>
      <c r="AQ236" s="22">
        <f>Target_AM[[#This Row],[PROPORSI]]*VLOOKUP(Target_AM[[#This Row],[NIPNAS]],Target_CC[],COLUMN(AC$2)+9,0)</f>
        <v>1253329.2302012634</v>
      </c>
      <c r="AR236" s="22">
        <f>Target_AM[[#This Row],[PROPORSI]]*VLOOKUP(Target_AM[[#This Row],[NIPNAS]],Target_CC[],COLUMN(AD$2)+9,0)</f>
        <v>1102526.863431423</v>
      </c>
      <c r="AS236" s="22">
        <f>Target_AM[[#This Row],[PROPORSI]]*VLOOKUP(Target_AM[[#This Row],[NIPNAS]],Target_CC[],COLUMN(AE$2)+9,0)</f>
        <v>1137591.6637216271</v>
      </c>
      <c r="AT236" s="22">
        <f>Target_AM[[#This Row],[PROPORSI]]*VLOOKUP(Target_AM[[#This Row],[NIPNAS]],Target_CC[],COLUMN(AF$2)+9,0)</f>
        <v>1109233.5398549435</v>
      </c>
      <c r="AU236" s="22">
        <f>Target_AM[[#This Row],[PROPORSI]]*VLOOKUP(Target_AM[[#This Row],[NIPNAS]],Target_CC[],COLUMN(AG$2)+9,0)</f>
        <v>1270845.7272849241</v>
      </c>
      <c r="AV236" s="22">
        <f>Target_AM[[#This Row],[PROPORSI]]*VLOOKUP(Target_AM[[#This Row],[NIPNAS]],Target_CC[],COLUMN(AH$2)+9,0)</f>
        <v>1176989.1389213442</v>
      </c>
      <c r="AW236" s="22">
        <f>Target_AM[[#This Row],[PROPORSI]]*VLOOKUP(Target_AM[[#This Row],[NIPNAS]],Target_CC[],COLUMN(AI$2)+9,0)</f>
        <v>1289770.4138164818</v>
      </c>
      <c r="AX236" s="22">
        <f>Target_AM[[#This Row],[PROPORSI]]*VLOOKUP(Target_AM[[#This Row],[NIPNAS]],Target_CC[],COLUMN(AJ$2)+9,0)</f>
        <v>1294880.5087169569</v>
      </c>
      <c r="AY236" s="22">
        <f>Target_AM[[#This Row],[PROPORSI]]*VLOOKUP(Target_AM[[#This Row],[NIPNAS]],Target_CC[],COLUMN(AK$2)+9,0)</f>
        <v>1190680.298776947</v>
      </c>
      <c r="AZ236" s="22">
        <f>Target_AM[[#This Row],[PROPORSI]]*VLOOKUP(Target_AM[[#This Row],[NIPNAS]],Target_CC[],COLUMN(AL$2)+9,0)</f>
        <v>1192689.4534758269</v>
      </c>
      <c r="BA236" s="22">
        <f>Target_AM[[#This Row],[PROPORSI]]*VLOOKUP(Target_AM[[#This Row],[NIPNAS]],Target_CC[],COLUMN(AM$2)+9,0)</f>
        <v>13863236.062519977</v>
      </c>
      <c r="BB236" s="22">
        <f>Target_AM[[#This Row],[PROPORSI]]*VLOOKUP(Target_AM[[#This Row],[NIPNAS]],Target_CC[],COLUMN(AN$2)+9,0)</f>
        <v>0</v>
      </c>
      <c r="BC236" s="22">
        <f>Target_AM[[#This Row],[PROPORSI]]*VLOOKUP(Target_AM[[#This Row],[NIPNAS]],Target_CC[],COLUMN(AO$2)+9,0)</f>
        <v>0</v>
      </c>
      <c r="BD236" s="22">
        <f>Target_AM[[#This Row],[PROPORSI]]*VLOOKUP(Target_AM[[#This Row],[NIPNAS]],Target_CC[],COLUMN(AP$2)+9,0)</f>
        <v>0</v>
      </c>
      <c r="BE236" s="22">
        <f>Target_AM[[#This Row],[PROPORSI]]*VLOOKUP(Target_AM[[#This Row],[NIPNAS]],Target_CC[],COLUMN(AQ$2)+9,0)</f>
        <v>0</v>
      </c>
      <c r="BF236" s="22">
        <f>Target_AM[[#This Row],[PROPORSI]]*VLOOKUP(Target_AM[[#This Row],[NIPNAS]],Target_CC[],COLUMN(AR$2)+9,0)</f>
        <v>0</v>
      </c>
      <c r="BG236" s="22">
        <f>Target_AM[[#This Row],[PROPORSI]]*VLOOKUP(Target_AM[[#This Row],[NIPNAS]],Target_CC[],COLUMN(AS$2)+9,0)</f>
        <v>0</v>
      </c>
      <c r="BH236" s="22">
        <f>Target_AM[[#This Row],[PROPORSI]]*VLOOKUP(Target_AM[[#This Row],[NIPNAS]],Target_CC[],COLUMN(AT$2)+9,0)</f>
        <v>0</v>
      </c>
      <c r="BI236" s="22">
        <f>Target_AM[[#This Row],[PROPORSI]]*VLOOKUP(Target_AM[[#This Row],[NIPNAS]],Target_CC[],COLUMN(AU$2)+9,0)</f>
        <v>0</v>
      </c>
      <c r="BJ236" s="22">
        <f>Target_AM[[#This Row],[PROPORSI]]*VLOOKUP(Target_AM[[#This Row],[NIPNAS]],Target_CC[],COLUMN(AV$2)+9,0)</f>
        <v>0</v>
      </c>
      <c r="BK236" s="22">
        <f>Target_AM[[#This Row],[PROPORSI]]*VLOOKUP(Target_AM[[#This Row],[NIPNAS]],Target_CC[],COLUMN(AW$2)+9,0)</f>
        <v>0</v>
      </c>
      <c r="BL236" s="22">
        <f>Target_AM[[#This Row],[PROPORSI]]*VLOOKUP(Target_AM[[#This Row],[NIPNAS]],Target_CC[],COLUMN(AX$2)+9,0)</f>
        <v>0</v>
      </c>
      <c r="BM236" s="22">
        <f>Target_AM[[#This Row],[PROPORSI]]*VLOOKUP(Target_AM[[#This Row],[NIPNAS]],Target_CC[],COLUMN(AY$2)+9,0)</f>
        <v>0</v>
      </c>
      <c r="BN236" s="22">
        <f>Target_AM[[#This Row],[PROPORSI]]*VLOOKUP(Target_AM[[#This Row],[NIPNAS]],Target_CC[],COLUMN(AZ$2)+9,0)</f>
        <v>0</v>
      </c>
      <c r="BO236" s="22">
        <f>Target_AM[[#This Row],[PROPORSI]]*VLOOKUP(Target_AM[[#This Row],[NIPNAS]],Target_CC[],COLUMN(BA$2)+9,0)</f>
        <v>546730</v>
      </c>
      <c r="BP236" s="22">
        <f>Target_AM[[#This Row],[PROPORSI]]*VLOOKUP(Target_AM[[#This Row],[NIPNAS]],Target_CC[],COLUMN(BB$2)+9,0)</f>
        <v>662148</v>
      </c>
      <c r="BQ236" s="22">
        <f>Target_AM[[#This Row],[PROPORSI]]*VLOOKUP(Target_AM[[#This Row],[NIPNAS]],Target_CC[],COLUMN(BC$2)+9,0)</f>
        <v>779438</v>
      </c>
      <c r="BR236" s="22">
        <f>Target_AM[[#This Row],[PROPORSI]]*VLOOKUP(Target_AM[[#This Row],[NIPNAS]],Target_CC[],COLUMN(BD$2)+9,0)</f>
        <v>775490</v>
      </c>
      <c r="BS236" s="22">
        <f>Target_AM[[#This Row],[PROPORSI]]*VLOOKUP(Target_AM[[#This Row],[NIPNAS]],Target_CC[],COLUMN(BE$2)+9,0)</f>
        <v>775490</v>
      </c>
      <c r="BT236" s="22">
        <f>Target_AM[[#This Row],[PROPORSI]]*VLOOKUP(Target_AM[[#This Row],[NIPNAS]],Target_CC[],COLUMN(BF$2)+9,0)</f>
        <v>775490</v>
      </c>
      <c r="BU236" s="22">
        <f>Target_AM[[#This Row],[PROPORSI]]*VLOOKUP(Target_AM[[#This Row],[NIPNAS]],Target_CC[],COLUMN(BG$2)+9,0)</f>
        <v>775490</v>
      </c>
      <c r="BV236" s="22">
        <f>Target_AM[[#This Row],[PROPORSI]]*VLOOKUP(Target_AM[[#This Row],[NIPNAS]],Target_CC[],COLUMN(BH$2)+9,0)</f>
        <v>775490</v>
      </c>
      <c r="BW236" s="22">
        <f>Target_AM[[#This Row],[PROPORSI]]*VLOOKUP(Target_AM[[#This Row],[NIPNAS]],Target_CC[],COLUMN(BI$2)+9,0)</f>
        <v>775490</v>
      </c>
      <c r="BX236" s="22">
        <f>Target_AM[[#This Row],[PROPORSI]]*VLOOKUP(Target_AM[[#This Row],[NIPNAS]],Target_CC[],COLUMN(BJ$2)+9,0)</f>
        <v>775490</v>
      </c>
      <c r="BY236" s="22">
        <f>Target_AM[[#This Row],[PROPORSI]]*VLOOKUP(Target_AM[[#This Row],[NIPNAS]],Target_CC[],COLUMN(BK$2)+9,0)</f>
        <v>775490</v>
      </c>
      <c r="BZ236" s="22">
        <f>Target_AM[[#This Row],[PROPORSI]]*VLOOKUP(Target_AM[[#This Row],[NIPNAS]],Target_CC[],COLUMN(BL$2)+9,0)</f>
        <v>775490</v>
      </c>
      <c r="CA236" s="22">
        <f>Target_AM[[#This Row],[PROPORSI]]*VLOOKUP(Target_AM[[#This Row],[NIPNAS]],Target_CC[],COLUMN(BM$2)+9,0)</f>
        <v>8967726</v>
      </c>
      <c r="CB236" s="22">
        <f>Target_AM[[#This Row],[PROPORSI]]*VLOOKUP(Target_AM[[#This Row],[NIPNAS]],Target_CC[],COLUMN(BN$2)+9,0)</f>
        <v>0</v>
      </c>
      <c r="CC236" s="22">
        <f>Target_AM[[#This Row],[PROPORSI]]*VLOOKUP(Target_AM[[#This Row],[NIPNAS]],Target_CC[],COLUMN(BO$2)+9,0)</f>
        <v>0</v>
      </c>
      <c r="CD236" s="22">
        <f>Target_AM[[#This Row],[PROPORSI]]*VLOOKUP(Target_AM[[#This Row],[NIPNAS]],Target_CC[],COLUMN(BP$2)+9,0)</f>
        <v>0</v>
      </c>
      <c r="CE236" s="22">
        <f>Target_AM[[#This Row],[PROPORSI]]*VLOOKUP(Target_AM[[#This Row],[NIPNAS]],Target_CC[],COLUMN(BQ$2)+9,0)</f>
        <v>0</v>
      </c>
      <c r="CF236" s="22">
        <f>Target_AM[[#This Row],[PROPORSI]]*VLOOKUP(Target_AM[[#This Row],[NIPNAS]],Target_CC[],COLUMN(BR$2)+9,0)</f>
        <v>0</v>
      </c>
      <c r="CG236" s="22">
        <f>Target_AM[[#This Row],[PROPORSI]]*VLOOKUP(Target_AM[[#This Row],[NIPNAS]],Target_CC[],COLUMN(BS$2)+9,0)</f>
        <v>0</v>
      </c>
      <c r="CH236" s="22">
        <f>Target_AM[[#This Row],[PROPORSI]]*VLOOKUP(Target_AM[[#This Row],[NIPNAS]],Target_CC[],COLUMN(BT$2)+9,0)</f>
        <v>0</v>
      </c>
      <c r="CI236" s="22">
        <f>Target_AM[[#This Row],[PROPORSI]]*VLOOKUP(Target_AM[[#This Row],[NIPNAS]],Target_CC[],COLUMN(BU$2)+9,0)</f>
        <v>0</v>
      </c>
      <c r="CJ236" s="22">
        <f>Target_AM[[#This Row],[PROPORSI]]*VLOOKUP(Target_AM[[#This Row],[NIPNAS]],Target_CC[],COLUMN(BV$2)+9,0)</f>
        <v>0</v>
      </c>
      <c r="CK236" s="22">
        <f>Target_AM[[#This Row],[PROPORSI]]*VLOOKUP(Target_AM[[#This Row],[NIPNAS]],Target_CC[],COLUMN(BW$2)+9,0)</f>
        <v>0</v>
      </c>
      <c r="CL236" s="22">
        <f>Target_AM[[#This Row],[PROPORSI]]*VLOOKUP(Target_AM[[#This Row],[NIPNAS]],Target_CC[],COLUMN(BX$2)+9,0)</f>
        <v>0</v>
      </c>
      <c r="CM236" s="22">
        <f>Target_AM[[#This Row],[PROPORSI]]*VLOOKUP(Target_AM[[#This Row],[NIPNAS]],Target_CC[],COLUMN(BY$2)+9,0)</f>
        <v>0</v>
      </c>
      <c r="CN236" s="22">
        <f>Target_AM[[#This Row],[PROPORSI]]*VLOOKUP(Target_AM[[#This Row],[NIPNAS]],Target_CC[],COLUMN(BZ$2)+9,0)</f>
        <v>0</v>
      </c>
      <c r="CO236" s="22">
        <f>Target_AM[[#This Row],[PROPORSI]]*VLOOKUP(Target_AM[[#This Row],[NIPNAS]],Target_CC[],COLUMN(CA$2)+9,0)</f>
        <v>545660</v>
      </c>
      <c r="CP236" s="22">
        <f>Target_AM[[#This Row],[PROPORSI]]*VLOOKUP(Target_AM[[#This Row],[NIPNAS]],Target_CC[],COLUMN(CB$2)+9,0)</f>
        <v>645390</v>
      </c>
      <c r="CQ236" s="22">
        <f>Target_AM[[#This Row],[PROPORSI]]*VLOOKUP(Target_AM[[#This Row],[NIPNAS]],Target_CC[],COLUMN(CC$2)+9,0)</f>
        <v>775490</v>
      </c>
      <c r="CR236" s="22">
        <f>Target_AM[[#This Row],[PROPORSI]]*VLOOKUP(Target_AM[[#This Row],[NIPNAS]],Target_CC[],COLUMN(CD$2)+9,0)</f>
        <v>775490</v>
      </c>
      <c r="CS236" s="22">
        <f>Target_AM[[#This Row],[PROPORSI]]*VLOOKUP(Target_AM[[#This Row],[NIPNAS]],Target_CC[],COLUMN(CE$2)+9,0)</f>
        <v>775490</v>
      </c>
      <c r="CT236" s="22">
        <f>Target_AM[[#This Row],[PROPORSI]]*VLOOKUP(Target_AM[[#This Row],[NIPNAS]],Target_CC[],COLUMN(CF$2)+9,0)</f>
        <v>775490</v>
      </c>
      <c r="CU236" s="22">
        <f>Target_AM[[#This Row],[PROPORSI]]*VLOOKUP(Target_AM[[#This Row],[NIPNAS]],Target_CC[],COLUMN(CG$2)+9,0)</f>
        <v>775490</v>
      </c>
      <c r="CV236" s="22">
        <f>Target_AM[[#This Row],[PROPORSI]]*VLOOKUP(Target_AM[[#This Row],[NIPNAS]],Target_CC[],COLUMN(CH$2)+9,0)</f>
        <v>775490</v>
      </c>
      <c r="CW236" s="22">
        <f>Target_AM[[#This Row],[PROPORSI]]*VLOOKUP(Target_AM[[#This Row],[NIPNAS]],Target_CC[],COLUMN(CI$2)+9,0)</f>
        <v>775490</v>
      </c>
      <c r="CX236" s="22">
        <f>Target_AM[[#This Row],[PROPORSI]]*VLOOKUP(Target_AM[[#This Row],[NIPNAS]],Target_CC[],COLUMN(CJ$2)+9,0)</f>
        <v>775490</v>
      </c>
      <c r="CY236" s="22">
        <f>Target_AM[[#This Row],[PROPORSI]]*VLOOKUP(Target_AM[[#This Row],[NIPNAS]],Target_CC[],COLUMN(CK$2)+9,0)</f>
        <v>775490</v>
      </c>
      <c r="CZ236" s="22">
        <f>Target_AM[[#This Row],[PROPORSI]]*VLOOKUP(Target_AM[[#This Row],[NIPNAS]],Target_CC[],COLUMN(CL$2)+9,0)</f>
        <v>775490</v>
      </c>
      <c r="DA236" s="22">
        <f>Target_AM[[#This Row],[PROPORSI]]*VLOOKUP(Target_AM[[#This Row],[NIPNAS]],Target_CC[],COLUMN(CM$2)+9,0)</f>
        <v>8945950</v>
      </c>
      <c r="DB236" s="22">
        <f>Target_AM[[#This Row],[PROPORSI]]*VLOOKUP(Target_AM[[#This Row],[NIPNAS]],Target_CC[],COLUMN(CN$2)+9,0)</f>
        <v>0</v>
      </c>
      <c r="DC236" s="22">
        <f>Target_AM[[#This Row],[PROPORSI]]*VLOOKUP(Target_AM[[#This Row],[NIPNAS]],Target_CC[],COLUMN(CO$2)+9,0)</f>
        <v>0</v>
      </c>
      <c r="DD236" s="22">
        <f>Target_AM[[#This Row],[PROPORSI]]*VLOOKUP(Target_AM[[#This Row],[NIPNAS]],Target_CC[],COLUMN(CP$2)+9,0)</f>
        <v>0</v>
      </c>
      <c r="DE236" s="22">
        <f>Target_AM[[#This Row],[PROPORSI]]*VLOOKUP(Target_AM[[#This Row],[NIPNAS]],Target_CC[],COLUMN(CQ$2)+9,0)</f>
        <v>0</v>
      </c>
      <c r="DF236" s="22">
        <f>Target_AM[[#This Row],[PROPORSI]]*VLOOKUP(Target_AM[[#This Row],[NIPNAS]],Target_CC[],COLUMN(CR$2)+9,0)</f>
        <v>0</v>
      </c>
      <c r="DG236" s="22">
        <f>Target_AM[[#This Row],[PROPORSI]]*VLOOKUP(Target_AM[[#This Row],[NIPNAS]],Target_CC[],COLUMN(CS$2)+9,0)</f>
        <v>0</v>
      </c>
      <c r="DH236" s="22">
        <f>Target_AM[[#This Row],[PROPORSI]]*VLOOKUP(Target_AM[[#This Row],[NIPNAS]],Target_CC[],COLUMN(CT$2)+9,0)</f>
        <v>0</v>
      </c>
      <c r="DI236" s="22">
        <f>Target_AM[[#This Row],[PROPORSI]]*VLOOKUP(Target_AM[[#This Row],[NIPNAS]],Target_CC[],COLUMN(CU$2)+9,0)</f>
        <v>0</v>
      </c>
      <c r="DJ236" s="22">
        <f>Target_AM[[#This Row],[PROPORSI]]*VLOOKUP(Target_AM[[#This Row],[NIPNAS]],Target_CC[],COLUMN(CV$2)+9,0)</f>
        <v>0</v>
      </c>
      <c r="DK236" s="22">
        <f>Target_AM[[#This Row],[PROPORSI]]*VLOOKUP(Target_AM[[#This Row],[NIPNAS]],Target_CC[],COLUMN(CW$2)+9,0)</f>
        <v>0</v>
      </c>
      <c r="DL236" s="22">
        <f>Target_AM[[#This Row],[PROPORSI]]*VLOOKUP(Target_AM[[#This Row],[NIPNAS]],Target_CC[],COLUMN(CX$2)+9,0)</f>
        <v>0</v>
      </c>
      <c r="DM236" s="22">
        <f>Target_AM[[#This Row],[PROPORSI]]*VLOOKUP(Target_AM[[#This Row],[NIPNAS]],Target_CC[],COLUMN(CY$2)+9,0)</f>
        <v>0</v>
      </c>
      <c r="DN236" s="22">
        <f>Target_AM[[#This Row],[PROPORSI]]*VLOOKUP(Target_AM[[#This Row],[NIPNAS]],Target_CC[],COLUMN(CZ$2)+9,0)</f>
        <v>0</v>
      </c>
      <c r="DO236" s="22">
        <f>Target_AM[[#This Row],[PROPORSI]]*VLOOKUP(Target_AM[[#This Row],[NIPNAS]],Target_CC[],COLUMN(DA$2)+9,0)</f>
        <v>0</v>
      </c>
      <c r="DP236" s="22">
        <f>Target_AM[[#This Row],[PROPORSI]]*VLOOKUP(Target_AM[[#This Row],[NIPNAS]],Target_CC[],COLUMN(DB$2)+9,0)</f>
        <v>0</v>
      </c>
      <c r="DQ236" s="22">
        <f>Target_AM[[#This Row],[PROPORSI]]*VLOOKUP(Target_AM[[#This Row],[NIPNAS]],Target_CC[],COLUMN(DC$2)+9,0)</f>
        <v>0</v>
      </c>
      <c r="DR236" s="22">
        <f>Target_AM[[#This Row],[PROPORSI]]*VLOOKUP(Target_AM[[#This Row],[NIPNAS]],Target_CC[],COLUMN(DD$2)+9,0)</f>
        <v>0</v>
      </c>
      <c r="DS236" s="22">
        <f>Target_AM[[#This Row],[PROPORSI]]*VLOOKUP(Target_AM[[#This Row],[NIPNAS]],Target_CC[],COLUMN(DE$2)+9,0)</f>
        <v>0</v>
      </c>
      <c r="DT236" s="22">
        <f>Target_AM[[#This Row],[PROPORSI]]*VLOOKUP(Target_AM[[#This Row],[NIPNAS]],Target_CC[],COLUMN(DF$2)+9,0)</f>
        <v>0</v>
      </c>
      <c r="DU236" s="22">
        <f>Target_AM[[#This Row],[PROPORSI]]*VLOOKUP(Target_AM[[#This Row],[NIPNAS]],Target_CC[],COLUMN(DG$2)+9,0)</f>
        <v>0</v>
      </c>
      <c r="DV236" s="22">
        <f>Target_AM[[#This Row],[PROPORSI]]*VLOOKUP(Target_AM[[#This Row],[NIPNAS]],Target_CC[],COLUMN(DH$2)+9,0)</f>
        <v>0</v>
      </c>
      <c r="DW236" s="22">
        <f>Target_AM[[#This Row],[PROPORSI]]*VLOOKUP(Target_AM[[#This Row],[NIPNAS]],Target_CC[],COLUMN(DI$2)+9,0)</f>
        <v>0</v>
      </c>
      <c r="DX236" s="22">
        <f>Target_AM[[#This Row],[PROPORSI]]*VLOOKUP(Target_AM[[#This Row],[NIPNAS]],Target_CC[],COLUMN(DJ$2)+9,0)</f>
        <v>0</v>
      </c>
      <c r="DY236" s="22">
        <f>Target_AM[[#This Row],[PROPORSI]]*VLOOKUP(Target_AM[[#This Row],[NIPNAS]],Target_CC[],COLUMN(DK$2)+9,0)</f>
        <v>0</v>
      </c>
      <c r="DZ236" s="22">
        <f>Target_AM[[#This Row],[PROPORSI]]*VLOOKUP(Target_AM[[#This Row],[NIPNAS]],Target_CC[],COLUMN(DL$2)+9,0)</f>
        <v>0</v>
      </c>
      <c r="EA236" s="22">
        <f>Target_AM[[#This Row],[PROPORSI]]*VLOOKUP(Target_AM[[#This Row],[NIPNAS]],Target_CC[],COLUMN(DM$2)+9,0)</f>
        <v>0</v>
      </c>
    </row>
    <row r="237" spans="2:131" x14ac:dyDescent="0.3">
      <c r="B237">
        <v>920112</v>
      </c>
      <c r="C237" t="s">
        <v>1054</v>
      </c>
      <c r="D237">
        <v>1</v>
      </c>
      <c r="E237" s="8">
        <v>45658</v>
      </c>
      <c r="F237">
        <v>2952424</v>
      </c>
      <c r="G237" t="s">
        <v>514</v>
      </c>
      <c r="J237" t="s">
        <v>300</v>
      </c>
      <c r="K237" t="s">
        <v>21</v>
      </c>
      <c r="L237" t="s">
        <v>159</v>
      </c>
      <c r="M237" t="s">
        <v>29</v>
      </c>
      <c r="N237" s="23">
        <f>Target_AM[[#This Row],[PROPORSI]]*VLOOKUP(Target_AM[[#This Row],[NIPNAS]],Target_CC[],9,0)</f>
        <v>25493759.887916535</v>
      </c>
      <c r="O237" s="22">
        <f>Target_AM[[#This Row],[PROPORSI]]*VLOOKUP(Target_AM[[#This Row],[NIPNAS]],Target_CC[],COLUMN(A$2)+9,0)</f>
        <v>484578.2798471768</v>
      </c>
      <c r="P237" s="22">
        <f>Target_AM[[#This Row],[PROPORSI]]*VLOOKUP(Target_AM[[#This Row],[NIPNAS]],Target_CC[],COLUMN(B$2)+9,0)</f>
        <v>493041.59658620297</v>
      </c>
      <c r="Q237" s="22">
        <f>Target_AM[[#This Row],[PROPORSI]]*VLOOKUP(Target_AM[[#This Row],[NIPNAS]],Target_CC[],COLUMN(C$2)+9,0)</f>
        <v>527122.85404322285</v>
      </c>
      <c r="R237" s="22">
        <f>Target_AM[[#This Row],[PROPORSI]]*VLOOKUP(Target_AM[[#This Row],[NIPNAS]],Target_CC[],COLUMN(D$2)+9,0)</f>
        <v>495311.50001120381</v>
      </c>
      <c r="S237" s="22">
        <f>Target_AM[[#This Row],[PROPORSI]]*VLOOKUP(Target_AM[[#This Row],[NIPNAS]],Target_CC[],COLUMN(E$2)+9,0)</f>
        <v>520416.62027239811</v>
      </c>
      <c r="T237" s="22">
        <f>Target_AM[[#This Row],[PROPORSI]]*VLOOKUP(Target_AM[[#This Row],[NIPNAS]],Target_CC[],COLUMN(F$2)+9,0)</f>
        <v>513474.20358393982</v>
      </c>
      <c r="U237" s="22">
        <f>Target_AM[[#This Row],[PROPORSI]]*VLOOKUP(Target_AM[[#This Row],[NIPNAS]],Target_CC[],COLUMN(G$2)+9,0)</f>
        <v>538037.18018388015</v>
      </c>
      <c r="V237" s="22">
        <f>Target_AM[[#This Row],[PROPORSI]]*VLOOKUP(Target_AM[[#This Row],[NIPNAS]],Target_CC[],COLUMN(H$2)+9,0)</f>
        <v>543399.74117292953</v>
      </c>
      <c r="W237" s="22">
        <f>Target_AM[[#This Row],[PROPORSI]]*VLOOKUP(Target_AM[[#This Row],[NIPNAS]],Target_CC[],COLUMN(I$2)+9,0)</f>
        <v>536444.23832226603</v>
      </c>
      <c r="X237" s="22">
        <f>Target_AM[[#This Row],[PROPORSI]]*VLOOKUP(Target_AM[[#This Row],[NIPNAS]],Target_CC[],COLUMN(J$2)+9,0)</f>
        <v>547236.65468114452</v>
      </c>
      <c r="Y237" s="22">
        <f>Target_AM[[#This Row],[PROPORSI]]*VLOOKUP(Target_AM[[#This Row],[NIPNAS]],Target_CC[],COLUMN(K$2)+9,0)</f>
        <v>543243.85908995464</v>
      </c>
      <c r="Z237" s="22">
        <f>Target_AM[[#This Row],[PROPORSI]]*VLOOKUP(Target_AM[[#This Row],[NIPNAS]],Target_CC[],COLUMN(L$2)+9,0)</f>
        <v>512560.82220568031</v>
      </c>
      <c r="AA237" s="22">
        <f>Target_AM[[#This Row],[PROPORSI]]*VLOOKUP(Target_AM[[#This Row],[NIPNAS]],Target_CC[],COLUMN(M$2)+9,0)</f>
        <v>6254867.5499999998</v>
      </c>
      <c r="AB237" s="22">
        <f>Target_AM[[#This Row],[PROPORSI]]*VLOOKUP(Target_AM[[#This Row],[NIPNAS]],Target_CC[],COLUMN(N$2)+9,0)</f>
        <v>1875906.8949816839</v>
      </c>
      <c r="AC237" s="22">
        <f>Target_AM[[#This Row],[PROPORSI]]*VLOOKUP(Target_AM[[#This Row],[NIPNAS]],Target_CC[],COLUMN(O$2)+9,0)</f>
        <v>1908670.2169988407</v>
      </c>
      <c r="AD237" s="22">
        <f>Target_AM[[#This Row],[PROPORSI]]*VLOOKUP(Target_AM[[#This Row],[NIPNAS]],Target_CC[],COLUMN(P$2)+9,0)</f>
        <v>2040606.1054035632</v>
      </c>
      <c r="AE237" s="22">
        <f>Target_AM[[#This Row],[PROPORSI]]*VLOOKUP(Target_AM[[#This Row],[NIPNAS]],Target_CC[],COLUMN(Q$2)+9,0)</f>
        <v>1917457.5020732863</v>
      </c>
      <c r="AF237" s="22">
        <f>Target_AM[[#This Row],[PROPORSI]]*VLOOKUP(Target_AM[[#This Row],[NIPNAS]],Target_CC[],COLUMN(R$2)+9,0)</f>
        <v>2014644.8300157834</v>
      </c>
      <c r="AG237" s="22">
        <f>Target_AM[[#This Row],[PROPORSI]]*VLOOKUP(Target_AM[[#This Row],[NIPNAS]],Target_CC[],COLUMN(S$2)+9,0)</f>
        <v>1987769.2396822216</v>
      </c>
      <c r="AH237" s="22">
        <f>Target_AM[[#This Row],[PROPORSI]]*VLOOKUP(Target_AM[[#This Row],[NIPNAS]],Target_CC[],COLUMN(T$2)+9,0)</f>
        <v>2082857.8127392596</v>
      </c>
      <c r="AI237" s="22">
        <f>Target_AM[[#This Row],[PROPORSI]]*VLOOKUP(Target_AM[[#This Row],[NIPNAS]],Target_CC[],COLUMN(U$2)+9,0)</f>
        <v>2103617.4413740588</v>
      </c>
      <c r="AJ237" s="22">
        <f>Target_AM[[#This Row],[PROPORSI]]*VLOOKUP(Target_AM[[#This Row],[NIPNAS]],Target_CC[],COLUMN(V$2)+9,0)</f>
        <v>2076691.1916879625</v>
      </c>
      <c r="AK237" s="22">
        <f>Target_AM[[#This Row],[PROPORSI]]*VLOOKUP(Target_AM[[#This Row],[NIPNAS]],Target_CC[],COLUMN(W$2)+9,0)</f>
        <v>2118470.9600001494</v>
      </c>
      <c r="AL237" s="22">
        <f>Target_AM[[#This Row],[PROPORSI]]*VLOOKUP(Target_AM[[#This Row],[NIPNAS]],Target_CC[],COLUMN(X$2)+9,0)</f>
        <v>2103013.9882553001</v>
      </c>
      <c r="AM237" s="22">
        <f>Target_AM[[#This Row],[PROPORSI]]*VLOOKUP(Target_AM[[#This Row],[NIPNAS]],Target_CC[],COLUMN(Y$2)+9,0)</f>
        <v>1984233.3436330522</v>
      </c>
      <c r="AN237" s="22">
        <f>Target_AM[[#This Row],[PROPORSI]]*VLOOKUP(Target_AM[[#This Row],[NIPNAS]],Target_CC[],COLUMN(Z$2)+9,0)</f>
        <v>24213939.526845165</v>
      </c>
      <c r="AO237" s="22">
        <f>Target_AM[[#This Row],[PROPORSI]]*VLOOKUP(Target_AM[[#This Row],[NIPNAS]],Target_CC[],COLUMN(AA$2)+9,0)</f>
        <v>2360485.1748288609</v>
      </c>
      <c r="AP237" s="22">
        <f>Target_AM[[#This Row],[PROPORSI]]*VLOOKUP(Target_AM[[#This Row],[NIPNAS]],Target_CC[],COLUMN(AB$2)+9,0)</f>
        <v>2401711.8135850439</v>
      </c>
      <c r="AQ237" s="22">
        <f>Target_AM[[#This Row],[PROPORSI]]*VLOOKUP(Target_AM[[#This Row],[NIPNAS]],Target_CC[],COLUMN(AC$2)+9,0)</f>
        <v>2567728.959446786</v>
      </c>
      <c r="AR237" s="22">
        <f>Target_AM[[#This Row],[PROPORSI]]*VLOOKUP(Target_AM[[#This Row],[NIPNAS]],Target_CC[],COLUMN(AD$2)+9,0)</f>
        <v>2412769.0020844899</v>
      </c>
      <c r="AS237" s="22">
        <f>Target_AM[[#This Row],[PROPORSI]]*VLOOKUP(Target_AM[[#This Row],[NIPNAS]],Target_CC[],COLUMN(AE$2)+9,0)</f>
        <v>2535061.4502881817</v>
      </c>
      <c r="AT237" s="22">
        <f>Target_AM[[#This Row],[PROPORSI]]*VLOOKUP(Target_AM[[#This Row],[NIPNAS]],Target_CC[],COLUMN(AF$2)+9,0)</f>
        <v>2501243.4432661613</v>
      </c>
      <c r="AU237" s="22">
        <f>Target_AM[[#This Row],[PROPORSI]]*VLOOKUP(Target_AM[[#This Row],[NIPNAS]],Target_CC[],COLUMN(AG$2)+9,0)</f>
        <v>2620894.9929231396</v>
      </c>
      <c r="AV237" s="22">
        <f>Target_AM[[#This Row],[PROPORSI]]*VLOOKUP(Target_AM[[#This Row],[NIPNAS]],Target_CC[],COLUMN(AH$2)+9,0)</f>
        <v>2647017.1825469881</v>
      </c>
      <c r="AW237" s="22">
        <f>Target_AM[[#This Row],[PROPORSI]]*VLOOKUP(Target_AM[[#This Row],[NIPNAS]],Target_CC[],COLUMN(AI$2)+9,0)</f>
        <v>2613135.4300102284</v>
      </c>
      <c r="AX237" s="22">
        <f>Target_AM[[#This Row],[PROPORSI]]*VLOOKUP(Target_AM[[#This Row],[NIPNAS]],Target_CC[],COLUMN(AJ$2)+9,0)</f>
        <v>2665707.6146812942</v>
      </c>
      <c r="AY237" s="22">
        <f>Target_AM[[#This Row],[PROPORSI]]*VLOOKUP(Target_AM[[#This Row],[NIPNAS]],Target_CC[],COLUMN(AK$2)+9,0)</f>
        <v>2646257.8473452548</v>
      </c>
      <c r="AZ237" s="22">
        <f>Target_AM[[#This Row],[PROPORSI]]*VLOOKUP(Target_AM[[#This Row],[NIPNAS]],Target_CC[],COLUMN(AL$2)+9,0)</f>
        <v>2496794.1658387324</v>
      </c>
      <c r="BA237" s="22">
        <f>Target_AM[[#This Row],[PROPORSI]]*VLOOKUP(Target_AM[[#This Row],[NIPNAS]],Target_CC[],COLUMN(AM$2)+9,0)</f>
        <v>30468807.076845162</v>
      </c>
      <c r="BB237" s="22">
        <f>Target_AM[[#This Row],[PROPORSI]]*VLOOKUP(Target_AM[[#This Row],[NIPNAS]],Target_CC[],COLUMN(AN$2)+9,0)</f>
        <v>9883164.465660451</v>
      </c>
      <c r="BC237" s="22">
        <f>Target_AM[[#This Row],[PROPORSI]]*VLOOKUP(Target_AM[[#This Row],[NIPNAS]],Target_CC[],COLUMN(AO$2)+9,0)</f>
        <v>10284176.641519329</v>
      </c>
      <c r="BD237" s="22">
        <f>Target_AM[[#This Row],[PROPORSI]]*VLOOKUP(Target_AM[[#This Row],[NIPNAS]],Target_CC[],COLUMN(AP$2)+9,0)</f>
        <v>10400335.353488667</v>
      </c>
      <c r="BE237" s="22">
        <f>Target_AM[[#This Row],[PROPORSI]]*VLOOKUP(Target_AM[[#This Row],[NIPNAS]],Target_CC[],COLUMN(AQ$2)+9,0)</f>
        <v>10082801.767152034</v>
      </c>
      <c r="BF237" s="22">
        <f>Target_AM[[#This Row],[PROPORSI]]*VLOOKUP(Target_AM[[#This Row],[NIPNAS]],Target_CC[],COLUMN(AR$2)+9,0)</f>
        <v>10601816.117402999</v>
      </c>
      <c r="BG237" s="22">
        <f>Target_AM[[#This Row],[PROPORSI]]*VLOOKUP(Target_AM[[#This Row],[NIPNAS]],Target_CC[],COLUMN(AS$2)+9,0)</f>
        <v>10535863.559258789</v>
      </c>
      <c r="BH237" s="22">
        <f>Target_AM[[#This Row],[PROPORSI]]*VLOOKUP(Target_AM[[#This Row],[NIPNAS]],Target_CC[],COLUMN(AT$2)+9,0)</f>
        <v>10880050.010593304</v>
      </c>
      <c r="BI237" s="22">
        <f>Target_AM[[#This Row],[PROPORSI]]*VLOOKUP(Target_AM[[#This Row],[NIPNAS]],Target_CC[],COLUMN(AU$2)+9,0)</f>
        <v>11033006.258779872</v>
      </c>
      <c r="BJ237" s="22">
        <f>Target_AM[[#This Row],[PROPORSI]]*VLOOKUP(Target_AM[[#This Row],[NIPNAS]],Target_CC[],COLUMN(AV$2)+9,0)</f>
        <v>10861497.707132163</v>
      </c>
      <c r="BK237" s="22">
        <f>Target_AM[[#This Row],[PROPORSI]]*VLOOKUP(Target_AM[[#This Row],[NIPNAS]],Target_CC[],COLUMN(AW$2)+9,0)</f>
        <v>11046145.398095053</v>
      </c>
      <c r="BL237" s="22">
        <f>Target_AM[[#This Row],[PROPORSI]]*VLOOKUP(Target_AM[[#This Row],[NIPNAS]],Target_CC[],COLUMN(AX$2)+9,0)</f>
        <v>11249783.396894053</v>
      </c>
      <c r="BM237" s="22">
        <f>Target_AM[[#This Row],[PROPORSI]]*VLOOKUP(Target_AM[[#This Row],[NIPNAS]],Target_CC[],COLUMN(AY$2)+9,0)</f>
        <v>10968402.944752034</v>
      </c>
      <c r="BN237" s="22">
        <f>Target_AM[[#This Row],[PROPORSI]]*VLOOKUP(Target_AM[[#This Row],[NIPNAS]],Target_CC[],COLUMN(AZ$2)+9,0)</f>
        <v>127827043.62072875</v>
      </c>
      <c r="BO237" s="22">
        <f>Target_AM[[#This Row],[PROPORSI]]*VLOOKUP(Target_AM[[#This Row],[NIPNAS]],Target_CC[],COLUMN(BA$2)+9,0)</f>
        <v>557847</v>
      </c>
      <c r="BP237" s="22">
        <f>Target_AM[[#This Row],[PROPORSI]]*VLOOKUP(Target_AM[[#This Row],[NIPNAS]],Target_CC[],COLUMN(BB$2)+9,0)</f>
        <v>505041</v>
      </c>
      <c r="BQ237" s="22">
        <f>Target_AM[[#This Row],[PROPORSI]]*VLOOKUP(Target_AM[[#This Row],[NIPNAS]],Target_CC[],COLUMN(BC$2)+9,0)</f>
        <v>538757</v>
      </c>
      <c r="BR237" s="22">
        <f>Target_AM[[#This Row],[PROPORSI]]*VLOOKUP(Target_AM[[#This Row],[NIPNAS]],Target_CC[],COLUMN(BD$2)+9,0)</f>
        <v>423639</v>
      </c>
      <c r="BS237" s="22">
        <f>Target_AM[[#This Row],[PROPORSI]]*VLOOKUP(Target_AM[[#This Row],[NIPNAS]],Target_CC[],COLUMN(BE$2)+9,0)</f>
        <v>423639</v>
      </c>
      <c r="BT237" s="22">
        <f>Target_AM[[#This Row],[PROPORSI]]*VLOOKUP(Target_AM[[#This Row],[NIPNAS]],Target_CC[],COLUMN(BF$2)+9,0)</f>
        <v>423639</v>
      </c>
      <c r="BU237" s="22">
        <f>Target_AM[[#This Row],[PROPORSI]]*VLOOKUP(Target_AM[[#This Row],[NIPNAS]],Target_CC[],COLUMN(BG$2)+9,0)</f>
        <v>423639</v>
      </c>
      <c r="BV237" s="22">
        <f>Target_AM[[#This Row],[PROPORSI]]*VLOOKUP(Target_AM[[#This Row],[NIPNAS]],Target_CC[],COLUMN(BH$2)+9,0)</f>
        <v>423639</v>
      </c>
      <c r="BW237" s="22">
        <f>Target_AM[[#This Row],[PROPORSI]]*VLOOKUP(Target_AM[[#This Row],[NIPNAS]],Target_CC[],COLUMN(BI$2)+9,0)</f>
        <v>423639</v>
      </c>
      <c r="BX237" s="22">
        <f>Target_AM[[#This Row],[PROPORSI]]*VLOOKUP(Target_AM[[#This Row],[NIPNAS]],Target_CC[],COLUMN(BJ$2)+9,0)</f>
        <v>423639</v>
      </c>
      <c r="BY237" s="22">
        <f>Target_AM[[#This Row],[PROPORSI]]*VLOOKUP(Target_AM[[#This Row],[NIPNAS]],Target_CC[],COLUMN(BK$2)+9,0)</f>
        <v>423639</v>
      </c>
      <c r="BZ237" s="22">
        <f>Target_AM[[#This Row],[PROPORSI]]*VLOOKUP(Target_AM[[#This Row],[NIPNAS]],Target_CC[],COLUMN(BL$2)+9,0)</f>
        <v>423639</v>
      </c>
      <c r="CA237" s="22">
        <f>Target_AM[[#This Row],[PROPORSI]]*VLOOKUP(Target_AM[[#This Row],[NIPNAS]],Target_CC[],COLUMN(BM$2)+9,0)</f>
        <v>5414396</v>
      </c>
      <c r="CB237" s="22">
        <f>Target_AM[[#This Row],[PROPORSI]]*VLOOKUP(Target_AM[[#This Row],[NIPNAS]],Target_CC[],COLUMN(BN$2)+9,0)</f>
        <v>0</v>
      </c>
      <c r="CC237" s="22">
        <f>Target_AM[[#This Row],[PROPORSI]]*VLOOKUP(Target_AM[[#This Row],[NIPNAS]],Target_CC[],COLUMN(BO$2)+9,0)</f>
        <v>0</v>
      </c>
      <c r="CD237" s="22">
        <f>Target_AM[[#This Row],[PROPORSI]]*VLOOKUP(Target_AM[[#This Row],[NIPNAS]],Target_CC[],COLUMN(BP$2)+9,0)</f>
        <v>0</v>
      </c>
      <c r="CE237" s="22">
        <f>Target_AM[[#This Row],[PROPORSI]]*VLOOKUP(Target_AM[[#This Row],[NIPNAS]],Target_CC[],COLUMN(BQ$2)+9,0)</f>
        <v>0</v>
      </c>
      <c r="CF237" s="22">
        <f>Target_AM[[#This Row],[PROPORSI]]*VLOOKUP(Target_AM[[#This Row],[NIPNAS]],Target_CC[],COLUMN(BR$2)+9,0)</f>
        <v>0</v>
      </c>
      <c r="CG237" s="22">
        <f>Target_AM[[#This Row],[PROPORSI]]*VLOOKUP(Target_AM[[#This Row],[NIPNAS]],Target_CC[],COLUMN(BS$2)+9,0)</f>
        <v>0</v>
      </c>
      <c r="CH237" s="22">
        <f>Target_AM[[#This Row],[PROPORSI]]*VLOOKUP(Target_AM[[#This Row],[NIPNAS]],Target_CC[],COLUMN(BT$2)+9,0)</f>
        <v>0</v>
      </c>
      <c r="CI237" s="22">
        <f>Target_AM[[#This Row],[PROPORSI]]*VLOOKUP(Target_AM[[#This Row],[NIPNAS]],Target_CC[],COLUMN(BU$2)+9,0)</f>
        <v>0</v>
      </c>
      <c r="CJ237" s="22">
        <f>Target_AM[[#This Row],[PROPORSI]]*VLOOKUP(Target_AM[[#This Row],[NIPNAS]],Target_CC[],COLUMN(BV$2)+9,0)</f>
        <v>0</v>
      </c>
      <c r="CK237" s="22">
        <f>Target_AM[[#This Row],[PROPORSI]]*VLOOKUP(Target_AM[[#This Row],[NIPNAS]],Target_CC[],COLUMN(BW$2)+9,0)</f>
        <v>0</v>
      </c>
      <c r="CL237" s="22">
        <f>Target_AM[[#This Row],[PROPORSI]]*VLOOKUP(Target_AM[[#This Row],[NIPNAS]],Target_CC[],COLUMN(BX$2)+9,0)</f>
        <v>0</v>
      </c>
      <c r="CM237" s="22">
        <f>Target_AM[[#This Row],[PROPORSI]]*VLOOKUP(Target_AM[[#This Row],[NIPNAS]],Target_CC[],COLUMN(BY$2)+9,0)</f>
        <v>0</v>
      </c>
      <c r="CN237" s="22">
        <f>Target_AM[[#This Row],[PROPORSI]]*VLOOKUP(Target_AM[[#This Row],[NIPNAS]],Target_CC[],COLUMN(BZ$2)+9,0)</f>
        <v>0</v>
      </c>
      <c r="CO237" s="22">
        <f>Target_AM[[#This Row],[PROPORSI]]*VLOOKUP(Target_AM[[#This Row],[NIPNAS]],Target_CC[],COLUMN(CA$2)+9,0)</f>
        <v>435497</v>
      </c>
      <c r="CP237" s="22">
        <f>Target_AM[[#This Row],[PROPORSI]]*VLOOKUP(Target_AM[[#This Row],[NIPNAS]],Target_CC[],COLUMN(CB$2)+9,0)</f>
        <v>455936</v>
      </c>
      <c r="CQ237" s="22">
        <f>Target_AM[[#This Row],[PROPORSI]]*VLOOKUP(Target_AM[[#This Row],[NIPNAS]],Target_CC[],COLUMN(CC$2)+9,0)</f>
        <v>423639</v>
      </c>
      <c r="CR237" s="22">
        <f>Target_AM[[#This Row],[PROPORSI]]*VLOOKUP(Target_AM[[#This Row],[NIPNAS]],Target_CC[],COLUMN(CD$2)+9,0)</f>
        <v>423639</v>
      </c>
      <c r="CS237" s="22">
        <f>Target_AM[[#This Row],[PROPORSI]]*VLOOKUP(Target_AM[[#This Row],[NIPNAS]],Target_CC[],COLUMN(CE$2)+9,0)</f>
        <v>423639</v>
      </c>
      <c r="CT237" s="22">
        <f>Target_AM[[#This Row],[PROPORSI]]*VLOOKUP(Target_AM[[#This Row],[NIPNAS]],Target_CC[],COLUMN(CF$2)+9,0)</f>
        <v>423639</v>
      </c>
      <c r="CU237" s="22">
        <f>Target_AM[[#This Row],[PROPORSI]]*VLOOKUP(Target_AM[[#This Row],[NIPNAS]],Target_CC[],COLUMN(CG$2)+9,0)</f>
        <v>423639</v>
      </c>
      <c r="CV237" s="22">
        <f>Target_AM[[#This Row],[PROPORSI]]*VLOOKUP(Target_AM[[#This Row],[NIPNAS]],Target_CC[],COLUMN(CH$2)+9,0)</f>
        <v>423639</v>
      </c>
      <c r="CW237" s="22">
        <f>Target_AM[[#This Row],[PROPORSI]]*VLOOKUP(Target_AM[[#This Row],[NIPNAS]],Target_CC[],COLUMN(CI$2)+9,0)</f>
        <v>423639</v>
      </c>
      <c r="CX237" s="22">
        <f>Target_AM[[#This Row],[PROPORSI]]*VLOOKUP(Target_AM[[#This Row],[NIPNAS]],Target_CC[],COLUMN(CJ$2)+9,0)</f>
        <v>423639</v>
      </c>
      <c r="CY237" s="22">
        <f>Target_AM[[#This Row],[PROPORSI]]*VLOOKUP(Target_AM[[#This Row],[NIPNAS]],Target_CC[],COLUMN(CK$2)+9,0)</f>
        <v>423639</v>
      </c>
      <c r="CZ237" s="22">
        <f>Target_AM[[#This Row],[PROPORSI]]*VLOOKUP(Target_AM[[#This Row],[NIPNAS]],Target_CC[],COLUMN(CL$2)+9,0)</f>
        <v>423639</v>
      </c>
      <c r="DA237" s="22">
        <f>Target_AM[[#This Row],[PROPORSI]]*VLOOKUP(Target_AM[[#This Row],[NIPNAS]],Target_CC[],COLUMN(CM$2)+9,0)</f>
        <v>5127823</v>
      </c>
      <c r="DB237" s="22">
        <f>Target_AM[[#This Row],[PROPORSI]]*VLOOKUP(Target_AM[[#This Row],[NIPNAS]],Target_CC[],COLUMN(CN$2)+9,0)</f>
        <v>0</v>
      </c>
      <c r="DC237" s="22">
        <f>Target_AM[[#This Row],[PROPORSI]]*VLOOKUP(Target_AM[[#This Row],[NIPNAS]],Target_CC[],COLUMN(CO$2)+9,0)</f>
        <v>0</v>
      </c>
      <c r="DD237" s="22">
        <f>Target_AM[[#This Row],[PROPORSI]]*VLOOKUP(Target_AM[[#This Row],[NIPNAS]],Target_CC[],COLUMN(CP$2)+9,0)</f>
        <v>0</v>
      </c>
      <c r="DE237" s="22">
        <f>Target_AM[[#This Row],[PROPORSI]]*VLOOKUP(Target_AM[[#This Row],[NIPNAS]],Target_CC[],COLUMN(CQ$2)+9,0)</f>
        <v>0</v>
      </c>
      <c r="DF237" s="22">
        <f>Target_AM[[#This Row],[PROPORSI]]*VLOOKUP(Target_AM[[#This Row],[NIPNAS]],Target_CC[],COLUMN(CR$2)+9,0)</f>
        <v>0</v>
      </c>
      <c r="DG237" s="22">
        <f>Target_AM[[#This Row],[PROPORSI]]*VLOOKUP(Target_AM[[#This Row],[NIPNAS]],Target_CC[],COLUMN(CS$2)+9,0)</f>
        <v>0</v>
      </c>
      <c r="DH237" s="22">
        <f>Target_AM[[#This Row],[PROPORSI]]*VLOOKUP(Target_AM[[#This Row],[NIPNAS]],Target_CC[],COLUMN(CT$2)+9,0)</f>
        <v>0</v>
      </c>
      <c r="DI237" s="22">
        <f>Target_AM[[#This Row],[PROPORSI]]*VLOOKUP(Target_AM[[#This Row],[NIPNAS]],Target_CC[],COLUMN(CU$2)+9,0)</f>
        <v>0</v>
      </c>
      <c r="DJ237" s="22">
        <f>Target_AM[[#This Row],[PROPORSI]]*VLOOKUP(Target_AM[[#This Row],[NIPNAS]],Target_CC[],COLUMN(CV$2)+9,0)</f>
        <v>0</v>
      </c>
      <c r="DK237" s="22">
        <f>Target_AM[[#This Row],[PROPORSI]]*VLOOKUP(Target_AM[[#This Row],[NIPNAS]],Target_CC[],COLUMN(CW$2)+9,0)</f>
        <v>0</v>
      </c>
      <c r="DL237" s="22">
        <f>Target_AM[[#This Row],[PROPORSI]]*VLOOKUP(Target_AM[[#This Row],[NIPNAS]],Target_CC[],COLUMN(CX$2)+9,0)</f>
        <v>0</v>
      </c>
      <c r="DM237" s="22">
        <f>Target_AM[[#This Row],[PROPORSI]]*VLOOKUP(Target_AM[[#This Row],[NIPNAS]],Target_CC[],COLUMN(CY$2)+9,0)</f>
        <v>0</v>
      </c>
      <c r="DN237" s="22">
        <f>Target_AM[[#This Row],[PROPORSI]]*VLOOKUP(Target_AM[[#This Row],[NIPNAS]],Target_CC[],COLUMN(CZ$2)+9,0)</f>
        <v>0</v>
      </c>
      <c r="DO237" s="22">
        <f>Target_AM[[#This Row],[PROPORSI]]*VLOOKUP(Target_AM[[#This Row],[NIPNAS]],Target_CC[],COLUMN(DA$2)+9,0)</f>
        <v>0</v>
      </c>
      <c r="DP237" s="22">
        <f>Target_AM[[#This Row],[PROPORSI]]*VLOOKUP(Target_AM[[#This Row],[NIPNAS]],Target_CC[],COLUMN(DB$2)+9,0)</f>
        <v>0</v>
      </c>
      <c r="DQ237" s="22">
        <f>Target_AM[[#This Row],[PROPORSI]]*VLOOKUP(Target_AM[[#This Row],[NIPNAS]],Target_CC[],COLUMN(DC$2)+9,0)</f>
        <v>0</v>
      </c>
      <c r="DR237" s="22">
        <f>Target_AM[[#This Row],[PROPORSI]]*VLOOKUP(Target_AM[[#This Row],[NIPNAS]],Target_CC[],COLUMN(DD$2)+9,0)</f>
        <v>0</v>
      </c>
      <c r="DS237" s="22">
        <f>Target_AM[[#This Row],[PROPORSI]]*VLOOKUP(Target_AM[[#This Row],[NIPNAS]],Target_CC[],COLUMN(DE$2)+9,0)</f>
        <v>0</v>
      </c>
      <c r="DT237" s="22">
        <f>Target_AM[[#This Row],[PROPORSI]]*VLOOKUP(Target_AM[[#This Row],[NIPNAS]],Target_CC[],COLUMN(DF$2)+9,0)</f>
        <v>0</v>
      </c>
      <c r="DU237" s="22">
        <f>Target_AM[[#This Row],[PROPORSI]]*VLOOKUP(Target_AM[[#This Row],[NIPNAS]],Target_CC[],COLUMN(DG$2)+9,0)</f>
        <v>0</v>
      </c>
      <c r="DV237" s="22">
        <f>Target_AM[[#This Row],[PROPORSI]]*VLOOKUP(Target_AM[[#This Row],[NIPNAS]],Target_CC[],COLUMN(DH$2)+9,0)</f>
        <v>0</v>
      </c>
      <c r="DW237" s="22">
        <f>Target_AM[[#This Row],[PROPORSI]]*VLOOKUP(Target_AM[[#This Row],[NIPNAS]],Target_CC[],COLUMN(DI$2)+9,0)</f>
        <v>0</v>
      </c>
      <c r="DX237" s="22">
        <f>Target_AM[[#This Row],[PROPORSI]]*VLOOKUP(Target_AM[[#This Row],[NIPNAS]],Target_CC[],COLUMN(DJ$2)+9,0)</f>
        <v>0</v>
      </c>
      <c r="DY237" s="22">
        <f>Target_AM[[#This Row],[PROPORSI]]*VLOOKUP(Target_AM[[#This Row],[NIPNAS]],Target_CC[],COLUMN(DK$2)+9,0)</f>
        <v>0</v>
      </c>
      <c r="DZ237" s="22">
        <f>Target_AM[[#This Row],[PROPORSI]]*VLOOKUP(Target_AM[[#This Row],[NIPNAS]],Target_CC[],COLUMN(DL$2)+9,0)</f>
        <v>0</v>
      </c>
      <c r="EA237" s="22">
        <f>Target_AM[[#This Row],[PROPORSI]]*VLOOKUP(Target_AM[[#This Row],[NIPNAS]],Target_CC[],COLUMN(DM$2)+9,0)</f>
        <v>0</v>
      </c>
    </row>
    <row r="238" spans="2:131" x14ac:dyDescent="0.3">
      <c r="B238">
        <v>960026</v>
      </c>
      <c r="C238" t="s">
        <v>1067</v>
      </c>
      <c r="D238">
        <v>1</v>
      </c>
      <c r="E238" s="8">
        <v>45658</v>
      </c>
      <c r="F238">
        <v>19346207</v>
      </c>
      <c r="G238" t="s">
        <v>545</v>
      </c>
      <c r="J238" t="s">
        <v>300</v>
      </c>
      <c r="K238" t="s">
        <v>21</v>
      </c>
      <c r="L238" t="s">
        <v>159</v>
      </c>
      <c r="M238" t="s">
        <v>29</v>
      </c>
      <c r="N238" s="23">
        <f>Target_AM[[#This Row],[PROPORSI]]*VLOOKUP(Target_AM[[#This Row],[NIPNAS]],Target_CC[],9,0)</f>
        <v>7144685.3618644373</v>
      </c>
      <c r="O238" s="22">
        <f>Target_AM[[#This Row],[PROPORSI]]*VLOOKUP(Target_AM[[#This Row],[NIPNAS]],Target_CC[],COLUMN(A$2)+9,0)</f>
        <v>549781.38792651019</v>
      </c>
      <c r="P238" s="22">
        <f>Target_AM[[#This Row],[PROPORSI]]*VLOOKUP(Target_AM[[#This Row],[NIPNAS]],Target_CC[],COLUMN(B$2)+9,0)</f>
        <v>559383.49808446213</v>
      </c>
      <c r="Q238" s="22">
        <f>Target_AM[[#This Row],[PROPORSI]]*VLOOKUP(Target_AM[[#This Row],[NIPNAS]],Target_CC[],COLUMN(C$2)+9,0)</f>
        <v>598050.60679785791</v>
      </c>
      <c r="R238" s="22">
        <f>Target_AM[[#This Row],[PROPORSI]]*VLOOKUP(Target_AM[[#This Row],[NIPNAS]],Target_CC[],COLUMN(D$2)+9,0)</f>
        <v>561958.831539048</v>
      </c>
      <c r="S238" s="22">
        <f>Target_AM[[#This Row],[PROPORSI]]*VLOOKUP(Target_AM[[#This Row],[NIPNAS]],Target_CC[],COLUMN(E$2)+9,0)</f>
        <v>590442.00636399933</v>
      </c>
      <c r="T238" s="22">
        <f>Target_AM[[#This Row],[PROPORSI]]*VLOOKUP(Target_AM[[#This Row],[NIPNAS]],Target_CC[],COLUMN(F$2)+9,0)</f>
        <v>582565.44308974675</v>
      </c>
      <c r="U238" s="22">
        <f>Target_AM[[#This Row],[PROPORSI]]*VLOOKUP(Target_AM[[#This Row],[NIPNAS]],Target_CC[],COLUMN(G$2)+9,0)</f>
        <v>610433.52535497025</v>
      </c>
      <c r="V238" s="22">
        <f>Target_AM[[#This Row],[PROPORSI]]*VLOOKUP(Target_AM[[#This Row],[NIPNAS]],Target_CC[],COLUMN(H$2)+9,0)</f>
        <v>616517.65323690895</v>
      </c>
      <c r="W238" s="22">
        <f>Target_AM[[#This Row],[PROPORSI]]*VLOOKUP(Target_AM[[#This Row],[NIPNAS]],Target_CC[],COLUMN(I$2)+9,0)</f>
        <v>608626.24297359597</v>
      </c>
      <c r="X238" s="22">
        <f>Target_AM[[#This Row],[PROPORSI]]*VLOOKUP(Target_AM[[#This Row],[NIPNAS]],Target_CC[],COLUMN(J$2)+9,0)</f>
        <v>620870.8480077635</v>
      </c>
      <c r="Y238" s="22">
        <f>Target_AM[[#This Row],[PROPORSI]]*VLOOKUP(Target_AM[[#This Row],[NIPNAS]],Target_CC[],COLUMN(K$2)+9,0)</f>
        <v>616340.79622227384</v>
      </c>
      <c r="Z238" s="22">
        <f>Target_AM[[#This Row],[PROPORSI]]*VLOOKUP(Target_AM[[#This Row],[NIPNAS]],Target_CC[],COLUMN(L$2)+9,0)</f>
        <v>581529.16040286259</v>
      </c>
      <c r="AA238" s="22">
        <f>Target_AM[[#This Row],[PROPORSI]]*VLOOKUP(Target_AM[[#This Row],[NIPNAS]],Target_CC[],COLUMN(M$2)+9,0)</f>
        <v>7096500</v>
      </c>
      <c r="AB238" s="22">
        <f>Target_AM[[#This Row],[PROPORSI]]*VLOOKUP(Target_AM[[#This Row],[NIPNAS]],Target_CC[],COLUMN(N$2)+9,0)</f>
        <v>1883586.1889153919</v>
      </c>
      <c r="AC238" s="22">
        <f>Target_AM[[#This Row],[PROPORSI]]*VLOOKUP(Target_AM[[#This Row],[NIPNAS]],Target_CC[],COLUMN(O$2)+9,0)</f>
        <v>1916483.6322904304</v>
      </c>
      <c r="AD238" s="22">
        <f>Target_AM[[#This Row],[PROPORSI]]*VLOOKUP(Target_AM[[#This Row],[NIPNAS]],Target_CC[],COLUMN(P$2)+9,0)</f>
        <v>2048959.6191777457</v>
      </c>
      <c r="AE238" s="22">
        <f>Target_AM[[#This Row],[PROPORSI]]*VLOOKUP(Target_AM[[#This Row],[NIPNAS]],Target_CC[],COLUMN(Q$2)+9,0)</f>
        <v>1925306.889376678</v>
      </c>
      <c r="AF238" s="22">
        <f>Target_AM[[#This Row],[PROPORSI]]*VLOOKUP(Target_AM[[#This Row],[NIPNAS]],Target_CC[],COLUMN(R$2)+9,0)</f>
        <v>2022892.067585571</v>
      </c>
      <c r="AG238" s="22">
        <f>Target_AM[[#This Row],[PROPORSI]]*VLOOKUP(Target_AM[[#This Row],[NIPNAS]],Target_CC[],COLUMN(S$2)+9,0)</f>
        <v>1995906.4581682447</v>
      </c>
      <c r="AH238" s="22">
        <f>Target_AM[[#This Row],[PROPORSI]]*VLOOKUP(Target_AM[[#This Row],[NIPNAS]],Target_CC[],COLUMN(T$2)+9,0)</f>
        <v>2091384.289937533</v>
      </c>
      <c r="AI238" s="22">
        <f>Target_AM[[#This Row],[PROPORSI]]*VLOOKUP(Target_AM[[#This Row],[NIPNAS]],Target_CC[],COLUMN(U$2)+9,0)</f>
        <v>2112228.9010896776</v>
      </c>
      <c r="AJ238" s="22">
        <f>Target_AM[[#This Row],[PROPORSI]]*VLOOKUP(Target_AM[[#This Row],[NIPNAS]],Target_CC[],COLUMN(V$2)+9,0)</f>
        <v>2085192.4249384911</v>
      </c>
      <c r="AK238" s="22">
        <f>Target_AM[[#This Row],[PROPORSI]]*VLOOKUP(Target_AM[[#This Row],[NIPNAS]],Target_CC[],COLUMN(W$2)+9,0)</f>
        <v>2127143.2247246867</v>
      </c>
      <c r="AL238" s="22">
        <f>Target_AM[[#This Row],[PROPORSI]]*VLOOKUP(Target_AM[[#This Row],[NIPNAS]],Target_CC[],COLUMN(X$2)+9,0)</f>
        <v>2111622.9776490242</v>
      </c>
      <c r="AM238" s="22">
        <f>Target_AM[[#This Row],[PROPORSI]]*VLOOKUP(Target_AM[[#This Row],[NIPNAS]],Target_CC[],COLUMN(Y$2)+9,0)</f>
        <v>1992356.0874214487</v>
      </c>
      <c r="AN238" s="22">
        <f>Target_AM[[#This Row],[PROPORSI]]*VLOOKUP(Target_AM[[#This Row],[NIPNAS]],Target_CC[],COLUMN(Z$2)+9,0)</f>
        <v>24313062.761274923</v>
      </c>
      <c r="AO238" s="22">
        <f>Target_AM[[#This Row],[PROPORSI]]*VLOOKUP(Target_AM[[#This Row],[NIPNAS]],Target_CC[],COLUMN(AA$2)+9,0)</f>
        <v>2433367.576841902</v>
      </c>
      <c r="AP238" s="22">
        <f>Target_AM[[#This Row],[PROPORSI]]*VLOOKUP(Target_AM[[#This Row],[NIPNAS]],Target_CC[],COLUMN(AB$2)+9,0)</f>
        <v>2475867.1303748926</v>
      </c>
      <c r="AQ238" s="22">
        <f>Target_AM[[#This Row],[PROPORSI]]*VLOOKUP(Target_AM[[#This Row],[NIPNAS]],Target_CC[],COLUMN(AC$2)+9,0)</f>
        <v>2647010.2259756038</v>
      </c>
      <c r="AR238" s="22">
        <f>Target_AM[[#This Row],[PROPORSI]]*VLOOKUP(Target_AM[[#This Row],[NIPNAS]],Target_CC[],COLUMN(AD$2)+9,0)</f>
        <v>2487265.7209157259</v>
      </c>
      <c r="AS238" s="22">
        <f>Target_AM[[#This Row],[PROPORSI]]*VLOOKUP(Target_AM[[#This Row],[NIPNAS]],Target_CC[],COLUMN(AE$2)+9,0)</f>
        <v>2613334.0739495703</v>
      </c>
      <c r="AT238" s="22">
        <f>Target_AM[[#This Row],[PROPORSI]]*VLOOKUP(Target_AM[[#This Row],[NIPNAS]],Target_CC[],COLUMN(AF$2)+9,0)</f>
        <v>2578471.9012579913</v>
      </c>
      <c r="AU238" s="22">
        <f>Target_AM[[#This Row],[PROPORSI]]*VLOOKUP(Target_AM[[#This Row],[NIPNAS]],Target_CC[],COLUMN(AG$2)+9,0)</f>
        <v>2701817.8152925032</v>
      </c>
      <c r="AV238" s="22">
        <f>Target_AM[[#This Row],[PROPORSI]]*VLOOKUP(Target_AM[[#This Row],[NIPNAS]],Target_CC[],COLUMN(AH$2)+9,0)</f>
        <v>2728746.5543265864</v>
      </c>
      <c r="AW238" s="22">
        <f>Target_AM[[#This Row],[PROPORSI]]*VLOOKUP(Target_AM[[#This Row],[NIPNAS]],Target_CC[],COLUMN(AI$2)+9,0)</f>
        <v>2693818.6679120869</v>
      </c>
      <c r="AX238" s="22">
        <f>Target_AM[[#This Row],[PROPORSI]]*VLOOKUP(Target_AM[[#This Row],[NIPNAS]],Target_CC[],COLUMN(AJ$2)+9,0)</f>
        <v>2748014.0727324504</v>
      </c>
      <c r="AY238" s="22">
        <f>Target_AM[[#This Row],[PROPORSI]]*VLOOKUP(Target_AM[[#This Row],[NIPNAS]],Target_CC[],COLUMN(AK$2)+9,0)</f>
        <v>2727963.7738712979</v>
      </c>
      <c r="AZ238" s="22">
        <f>Target_AM[[#This Row],[PROPORSI]]*VLOOKUP(Target_AM[[#This Row],[NIPNAS]],Target_CC[],COLUMN(AL$2)+9,0)</f>
        <v>2573885.2478243113</v>
      </c>
      <c r="BA238" s="22">
        <f>Target_AM[[#This Row],[PROPORSI]]*VLOOKUP(Target_AM[[#This Row],[NIPNAS]],Target_CC[],COLUMN(AM$2)+9,0)</f>
        <v>31409562.761274923</v>
      </c>
      <c r="BB238" s="22">
        <f>Target_AM[[#This Row],[PROPORSI]]*VLOOKUP(Target_AM[[#This Row],[NIPNAS]],Target_CC[],COLUMN(AN$2)+9,0)</f>
        <v>0</v>
      </c>
      <c r="BC238" s="22">
        <f>Target_AM[[#This Row],[PROPORSI]]*VLOOKUP(Target_AM[[#This Row],[NIPNAS]],Target_CC[],COLUMN(AO$2)+9,0)</f>
        <v>0</v>
      </c>
      <c r="BD238" s="22">
        <f>Target_AM[[#This Row],[PROPORSI]]*VLOOKUP(Target_AM[[#This Row],[NIPNAS]],Target_CC[],COLUMN(AP$2)+9,0)</f>
        <v>0</v>
      </c>
      <c r="BE238" s="22">
        <f>Target_AM[[#This Row],[PROPORSI]]*VLOOKUP(Target_AM[[#This Row],[NIPNAS]],Target_CC[],COLUMN(AQ$2)+9,0)</f>
        <v>0</v>
      </c>
      <c r="BF238" s="22">
        <f>Target_AM[[#This Row],[PROPORSI]]*VLOOKUP(Target_AM[[#This Row],[NIPNAS]],Target_CC[],COLUMN(AR$2)+9,0)</f>
        <v>0</v>
      </c>
      <c r="BG238" s="22">
        <f>Target_AM[[#This Row],[PROPORSI]]*VLOOKUP(Target_AM[[#This Row],[NIPNAS]],Target_CC[],COLUMN(AS$2)+9,0)</f>
        <v>0</v>
      </c>
      <c r="BH238" s="22">
        <f>Target_AM[[#This Row],[PROPORSI]]*VLOOKUP(Target_AM[[#This Row],[NIPNAS]],Target_CC[],COLUMN(AT$2)+9,0)</f>
        <v>0</v>
      </c>
      <c r="BI238" s="22">
        <f>Target_AM[[#This Row],[PROPORSI]]*VLOOKUP(Target_AM[[#This Row],[NIPNAS]],Target_CC[],COLUMN(AU$2)+9,0)</f>
        <v>0</v>
      </c>
      <c r="BJ238" s="22">
        <f>Target_AM[[#This Row],[PROPORSI]]*VLOOKUP(Target_AM[[#This Row],[NIPNAS]],Target_CC[],COLUMN(AV$2)+9,0)</f>
        <v>0</v>
      </c>
      <c r="BK238" s="22">
        <f>Target_AM[[#This Row],[PROPORSI]]*VLOOKUP(Target_AM[[#This Row],[NIPNAS]],Target_CC[],COLUMN(AW$2)+9,0)</f>
        <v>0</v>
      </c>
      <c r="BL238" s="22">
        <f>Target_AM[[#This Row],[PROPORSI]]*VLOOKUP(Target_AM[[#This Row],[NIPNAS]],Target_CC[],COLUMN(AX$2)+9,0)</f>
        <v>0</v>
      </c>
      <c r="BM238" s="22">
        <f>Target_AM[[#This Row],[PROPORSI]]*VLOOKUP(Target_AM[[#This Row],[NIPNAS]],Target_CC[],COLUMN(AY$2)+9,0)</f>
        <v>0</v>
      </c>
      <c r="BN238" s="22">
        <f>Target_AM[[#This Row],[PROPORSI]]*VLOOKUP(Target_AM[[#This Row],[NIPNAS]],Target_CC[],COLUMN(AZ$2)+9,0)</f>
        <v>0</v>
      </c>
      <c r="BO238" s="22">
        <f>Target_AM[[#This Row],[PROPORSI]]*VLOOKUP(Target_AM[[#This Row],[NIPNAS]],Target_CC[],COLUMN(BA$2)+9,0)</f>
        <v>550000</v>
      </c>
      <c r="BP238" s="22">
        <f>Target_AM[[#This Row],[PROPORSI]]*VLOOKUP(Target_AM[[#This Row],[NIPNAS]],Target_CC[],COLUMN(BB$2)+9,0)</f>
        <v>550500</v>
      </c>
      <c r="BQ238" s="22">
        <f>Target_AM[[#This Row],[PROPORSI]]*VLOOKUP(Target_AM[[#This Row],[NIPNAS]],Target_CC[],COLUMN(BC$2)+9,0)</f>
        <v>550000</v>
      </c>
      <c r="BR238" s="22">
        <f>Target_AM[[#This Row],[PROPORSI]]*VLOOKUP(Target_AM[[#This Row],[NIPNAS]],Target_CC[],COLUMN(BD$2)+9,0)</f>
        <v>578700</v>
      </c>
      <c r="BS238" s="22">
        <f>Target_AM[[#This Row],[PROPORSI]]*VLOOKUP(Target_AM[[#This Row],[NIPNAS]],Target_CC[],COLUMN(BE$2)+9,0)</f>
        <v>578700</v>
      </c>
      <c r="BT238" s="22">
        <f>Target_AM[[#This Row],[PROPORSI]]*VLOOKUP(Target_AM[[#This Row],[NIPNAS]],Target_CC[],COLUMN(BF$2)+9,0)</f>
        <v>578700</v>
      </c>
      <c r="BU238" s="22">
        <f>Target_AM[[#This Row],[PROPORSI]]*VLOOKUP(Target_AM[[#This Row],[NIPNAS]],Target_CC[],COLUMN(BG$2)+9,0)</f>
        <v>578700</v>
      </c>
      <c r="BV238" s="22">
        <f>Target_AM[[#This Row],[PROPORSI]]*VLOOKUP(Target_AM[[#This Row],[NIPNAS]],Target_CC[],COLUMN(BH$2)+9,0)</f>
        <v>578700</v>
      </c>
      <c r="BW238" s="22">
        <f>Target_AM[[#This Row],[PROPORSI]]*VLOOKUP(Target_AM[[#This Row],[NIPNAS]],Target_CC[],COLUMN(BI$2)+9,0)</f>
        <v>578700</v>
      </c>
      <c r="BX238" s="22">
        <f>Target_AM[[#This Row],[PROPORSI]]*VLOOKUP(Target_AM[[#This Row],[NIPNAS]],Target_CC[],COLUMN(BJ$2)+9,0)</f>
        <v>578700</v>
      </c>
      <c r="BY238" s="22">
        <f>Target_AM[[#This Row],[PROPORSI]]*VLOOKUP(Target_AM[[#This Row],[NIPNAS]],Target_CC[],COLUMN(BK$2)+9,0)</f>
        <v>578700</v>
      </c>
      <c r="BZ238" s="22">
        <f>Target_AM[[#This Row],[PROPORSI]]*VLOOKUP(Target_AM[[#This Row],[NIPNAS]],Target_CC[],COLUMN(BL$2)+9,0)</f>
        <v>578700</v>
      </c>
      <c r="CA238" s="22">
        <f>Target_AM[[#This Row],[PROPORSI]]*VLOOKUP(Target_AM[[#This Row],[NIPNAS]],Target_CC[],COLUMN(BM$2)+9,0)</f>
        <v>6858800</v>
      </c>
      <c r="CB238" s="22">
        <f>Target_AM[[#This Row],[PROPORSI]]*VLOOKUP(Target_AM[[#This Row],[NIPNAS]],Target_CC[],COLUMN(BN$2)+9,0)</f>
        <v>0</v>
      </c>
      <c r="CC238" s="22">
        <f>Target_AM[[#This Row],[PROPORSI]]*VLOOKUP(Target_AM[[#This Row],[NIPNAS]],Target_CC[],COLUMN(BO$2)+9,0)</f>
        <v>0</v>
      </c>
      <c r="CD238" s="22">
        <f>Target_AM[[#This Row],[PROPORSI]]*VLOOKUP(Target_AM[[#This Row],[NIPNAS]],Target_CC[],COLUMN(BP$2)+9,0)</f>
        <v>0</v>
      </c>
      <c r="CE238" s="22">
        <f>Target_AM[[#This Row],[PROPORSI]]*VLOOKUP(Target_AM[[#This Row],[NIPNAS]],Target_CC[],COLUMN(BQ$2)+9,0)</f>
        <v>0</v>
      </c>
      <c r="CF238" s="22">
        <f>Target_AM[[#This Row],[PROPORSI]]*VLOOKUP(Target_AM[[#This Row],[NIPNAS]],Target_CC[],COLUMN(BR$2)+9,0)</f>
        <v>0</v>
      </c>
      <c r="CG238" s="22">
        <f>Target_AM[[#This Row],[PROPORSI]]*VLOOKUP(Target_AM[[#This Row],[NIPNAS]],Target_CC[],COLUMN(BS$2)+9,0)</f>
        <v>0</v>
      </c>
      <c r="CH238" s="22">
        <f>Target_AM[[#This Row],[PROPORSI]]*VLOOKUP(Target_AM[[#This Row],[NIPNAS]],Target_CC[],COLUMN(BT$2)+9,0)</f>
        <v>0</v>
      </c>
      <c r="CI238" s="22">
        <f>Target_AM[[#This Row],[PROPORSI]]*VLOOKUP(Target_AM[[#This Row],[NIPNAS]],Target_CC[],COLUMN(BU$2)+9,0)</f>
        <v>0</v>
      </c>
      <c r="CJ238" s="22">
        <f>Target_AM[[#This Row],[PROPORSI]]*VLOOKUP(Target_AM[[#This Row],[NIPNAS]],Target_CC[],COLUMN(BV$2)+9,0)</f>
        <v>0</v>
      </c>
      <c r="CK238" s="22">
        <f>Target_AM[[#This Row],[PROPORSI]]*VLOOKUP(Target_AM[[#This Row],[NIPNAS]],Target_CC[],COLUMN(BW$2)+9,0)</f>
        <v>0</v>
      </c>
      <c r="CL238" s="22">
        <f>Target_AM[[#This Row],[PROPORSI]]*VLOOKUP(Target_AM[[#This Row],[NIPNAS]],Target_CC[],COLUMN(BX$2)+9,0)</f>
        <v>0</v>
      </c>
      <c r="CM238" s="22">
        <f>Target_AM[[#This Row],[PROPORSI]]*VLOOKUP(Target_AM[[#This Row],[NIPNAS]],Target_CC[],COLUMN(BY$2)+9,0)</f>
        <v>0</v>
      </c>
      <c r="CN238" s="22">
        <f>Target_AM[[#This Row],[PROPORSI]]*VLOOKUP(Target_AM[[#This Row],[NIPNAS]],Target_CC[],COLUMN(BZ$2)+9,0)</f>
        <v>0</v>
      </c>
      <c r="CO238" s="22">
        <f>Target_AM[[#This Row],[PROPORSI]]*VLOOKUP(Target_AM[[#This Row],[NIPNAS]],Target_CC[],COLUMN(CA$2)+9,0)</f>
        <v>578700</v>
      </c>
      <c r="CP238" s="22">
        <f>Target_AM[[#This Row],[PROPORSI]]*VLOOKUP(Target_AM[[#This Row],[NIPNAS]],Target_CC[],COLUMN(CB$2)+9,0)</f>
        <v>579200</v>
      </c>
      <c r="CQ238" s="22">
        <f>Target_AM[[#This Row],[PROPORSI]]*VLOOKUP(Target_AM[[#This Row],[NIPNAS]],Target_CC[],COLUMN(CC$2)+9,0)</f>
        <v>578700</v>
      </c>
      <c r="CR238" s="22">
        <f>Target_AM[[#This Row],[PROPORSI]]*VLOOKUP(Target_AM[[#This Row],[NIPNAS]],Target_CC[],COLUMN(CD$2)+9,0)</f>
        <v>578700</v>
      </c>
      <c r="CS238" s="22">
        <f>Target_AM[[#This Row],[PROPORSI]]*VLOOKUP(Target_AM[[#This Row],[NIPNAS]],Target_CC[],COLUMN(CE$2)+9,0)</f>
        <v>578700</v>
      </c>
      <c r="CT238" s="22">
        <f>Target_AM[[#This Row],[PROPORSI]]*VLOOKUP(Target_AM[[#This Row],[NIPNAS]],Target_CC[],COLUMN(CF$2)+9,0)</f>
        <v>578700</v>
      </c>
      <c r="CU238" s="22">
        <f>Target_AM[[#This Row],[PROPORSI]]*VLOOKUP(Target_AM[[#This Row],[NIPNAS]],Target_CC[],COLUMN(CG$2)+9,0)</f>
        <v>578700</v>
      </c>
      <c r="CV238" s="22">
        <f>Target_AM[[#This Row],[PROPORSI]]*VLOOKUP(Target_AM[[#This Row],[NIPNAS]],Target_CC[],COLUMN(CH$2)+9,0)</f>
        <v>578700</v>
      </c>
      <c r="CW238" s="22">
        <f>Target_AM[[#This Row],[PROPORSI]]*VLOOKUP(Target_AM[[#This Row],[NIPNAS]],Target_CC[],COLUMN(CI$2)+9,0)</f>
        <v>578700</v>
      </c>
      <c r="CX238" s="22">
        <f>Target_AM[[#This Row],[PROPORSI]]*VLOOKUP(Target_AM[[#This Row],[NIPNAS]],Target_CC[],COLUMN(CJ$2)+9,0)</f>
        <v>578700</v>
      </c>
      <c r="CY238" s="22">
        <f>Target_AM[[#This Row],[PROPORSI]]*VLOOKUP(Target_AM[[#This Row],[NIPNAS]],Target_CC[],COLUMN(CK$2)+9,0)</f>
        <v>578700</v>
      </c>
      <c r="CZ238" s="22">
        <f>Target_AM[[#This Row],[PROPORSI]]*VLOOKUP(Target_AM[[#This Row],[NIPNAS]],Target_CC[],COLUMN(CL$2)+9,0)</f>
        <v>578700</v>
      </c>
      <c r="DA238" s="22">
        <f>Target_AM[[#This Row],[PROPORSI]]*VLOOKUP(Target_AM[[#This Row],[NIPNAS]],Target_CC[],COLUMN(CM$2)+9,0)</f>
        <v>6944900</v>
      </c>
      <c r="DB238" s="22">
        <f>Target_AM[[#This Row],[PROPORSI]]*VLOOKUP(Target_AM[[#This Row],[NIPNAS]],Target_CC[],COLUMN(CN$2)+9,0)</f>
        <v>0</v>
      </c>
      <c r="DC238" s="22">
        <f>Target_AM[[#This Row],[PROPORSI]]*VLOOKUP(Target_AM[[#This Row],[NIPNAS]],Target_CC[],COLUMN(CO$2)+9,0)</f>
        <v>0</v>
      </c>
      <c r="DD238" s="22">
        <f>Target_AM[[#This Row],[PROPORSI]]*VLOOKUP(Target_AM[[#This Row],[NIPNAS]],Target_CC[],COLUMN(CP$2)+9,0)</f>
        <v>0</v>
      </c>
      <c r="DE238" s="22">
        <f>Target_AM[[#This Row],[PROPORSI]]*VLOOKUP(Target_AM[[#This Row],[NIPNAS]],Target_CC[],COLUMN(CQ$2)+9,0)</f>
        <v>0</v>
      </c>
      <c r="DF238" s="22">
        <f>Target_AM[[#This Row],[PROPORSI]]*VLOOKUP(Target_AM[[#This Row],[NIPNAS]],Target_CC[],COLUMN(CR$2)+9,0)</f>
        <v>0</v>
      </c>
      <c r="DG238" s="22">
        <f>Target_AM[[#This Row],[PROPORSI]]*VLOOKUP(Target_AM[[#This Row],[NIPNAS]],Target_CC[],COLUMN(CS$2)+9,0)</f>
        <v>0</v>
      </c>
      <c r="DH238" s="22">
        <f>Target_AM[[#This Row],[PROPORSI]]*VLOOKUP(Target_AM[[#This Row],[NIPNAS]],Target_CC[],COLUMN(CT$2)+9,0)</f>
        <v>0</v>
      </c>
      <c r="DI238" s="22">
        <f>Target_AM[[#This Row],[PROPORSI]]*VLOOKUP(Target_AM[[#This Row],[NIPNAS]],Target_CC[],COLUMN(CU$2)+9,0)</f>
        <v>0</v>
      </c>
      <c r="DJ238" s="22">
        <f>Target_AM[[#This Row],[PROPORSI]]*VLOOKUP(Target_AM[[#This Row],[NIPNAS]],Target_CC[],COLUMN(CV$2)+9,0)</f>
        <v>0</v>
      </c>
      <c r="DK238" s="22">
        <f>Target_AM[[#This Row],[PROPORSI]]*VLOOKUP(Target_AM[[#This Row],[NIPNAS]],Target_CC[],COLUMN(CW$2)+9,0)</f>
        <v>0</v>
      </c>
      <c r="DL238" s="22">
        <f>Target_AM[[#This Row],[PROPORSI]]*VLOOKUP(Target_AM[[#This Row],[NIPNAS]],Target_CC[],COLUMN(CX$2)+9,0)</f>
        <v>0</v>
      </c>
      <c r="DM238" s="22">
        <f>Target_AM[[#This Row],[PROPORSI]]*VLOOKUP(Target_AM[[#This Row],[NIPNAS]],Target_CC[],COLUMN(CY$2)+9,0)</f>
        <v>0</v>
      </c>
      <c r="DN238" s="22">
        <f>Target_AM[[#This Row],[PROPORSI]]*VLOOKUP(Target_AM[[#This Row],[NIPNAS]],Target_CC[],COLUMN(CZ$2)+9,0)</f>
        <v>0</v>
      </c>
      <c r="DO238" s="22">
        <f>Target_AM[[#This Row],[PROPORSI]]*VLOOKUP(Target_AM[[#This Row],[NIPNAS]],Target_CC[],COLUMN(DA$2)+9,0)</f>
        <v>0</v>
      </c>
      <c r="DP238" s="22">
        <f>Target_AM[[#This Row],[PROPORSI]]*VLOOKUP(Target_AM[[#This Row],[NIPNAS]],Target_CC[],COLUMN(DB$2)+9,0)</f>
        <v>0</v>
      </c>
      <c r="DQ238" s="22">
        <f>Target_AM[[#This Row],[PROPORSI]]*VLOOKUP(Target_AM[[#This Row],[NIPNAS]],Target_CC[],COLUMN(DC$2)+9,0)</f>
        <v>0</v>
      </c>
      <c r="DR238" s="22">
        <f>Target_AM[[#This Row],[PROPORSI]]*VLOOKUP(Target_AM[[#This Row],[NIPNAS]],Target_CC[],COLUMN(DD$2)+9,0)</f>
        <v>0</v>
      </c>
      <c r="DS238" s="22">
        <f>Target_AM[[#This Row],[PROPORSI]]*VLOOKUP(Target_AM[[#This Row],[NIPNAS]],Target_CC[],COLUMN(DE$2)+9,0)</f>
        <v>0</v>
      </c>
      <c r="DT238" s="22">
        <f>Target_AM[[#This Row],[PROPORSI]]*VLOOKUP(Target_AM[[#This Row],[NIPNAS]],Target_CC[],COLUMN(DF$2)+9,0)</f>
        <v>0</v>
      </c>
      <c r="DU238" s="22">
        <f>Target_AM[[#This Row],[PROPORSI]]*VLOOKUP(Target_AM[[#This Row],[NIPNAS]],Target_CC[],COLUMN(DG$2)+9,0)</f>
        <v>0</v>
      </c>
      <c r="DV238" s="22">
        <f>Target_AM[[#This Row],[PROPORSI]]*VLOOKUP(Target_AM[[#This Row],[NIPNAS]],Target_CC[],COLUMN(DH$2)+9,0)</f>
        <v>0</v>
      </c>
      <c r="DW238" s="22">
        <f>Target_AM[[#This Row],[PROPORSI]]*VLOOKUP(Target_AM[[#This Row],[NIPNAS]],Target_CC[],COLUMN(DI$2)+9,0)</f>
        <v>0</v>
      </c>
      <c r="DX238" s="22">
        <f>Target_AM[[#This Row],[PROPORSI]]*VLOOKUP(Target_AM[[#This Row],[NIPNAS]],Target_CC[],COLUMN(DJ$2)+9,0)</f>
        <v>0</v>
      </c>
      <c r="DY238" s="22">
        <f>Target_AM[[#This Row],[PROPORSI]]*VLOOKUP(Target_AM[[#This Row],[NIPNAS]],Target_CC[],COLUMN(DK$2)+9,0)</f>
        <v>0</v>
      </c>
      <c r="DZ238" s="22">
        <f>Target_AM[[#This Row],[PROPORSI]]*VLOOKUP(Target_AM[[#This Row],[NIPNAS]],Target_CC[],COLUMN(DL$2)+9,0)</f>
        <v>0</v>
      </c>
      <c r="EA238" s="22">
        <f>Target_AM[[#This Row],[PROPORSI]]*VLOOKUP(Target_AM[[#This Row],[NIPNAS]],Target_CC[],COLUMN(DM$2)+9,0)</f>
        <v>0</v>
      </c>
    </row>
    <row r="239" spans="2:131" x14ac:dyDescent="0.3">
      <c r="B239">
        <v>403613</v>
      </c>
      <c r="C239" t="s">
        <v>1003</v>
      </c>
      <c r="D239">
        <v>1</v>
      </c>
      <c r="E239" s="8">
        <v>45658</v>
      </c>
      <c r="F239">
        <v>10061784</v>
      </c>
      <c r="G239" t="s">
        <v>508</v>
      </c>
      <c r="J239" t="s">
        <v>309</v>
      </c>
      <c r="K239" t="s">
        <v>25</v>
      </c>
      <c r="L239" t="s">
        <v>159</v>
      </c>
      <c r="M239" t="s">
        <v>29</v>
      </c>
      <c r="N239" s="23">
        <f>Target_AM[[#This Row],[PROPORSI]]*VLOOKUP(Target_AM[[#This Row],[NIPNAS]],Target_CC[],9,0)</f>
        <v>8414673.5045354497</v>
      </c>
      <c r="O239" s="22">
        <f>Target_AM[[#This Row],[PROPORSI]]*VLOOKUP(Target_AM[[#This Row],[NIPNAS]],Target_CC[],COLUMN(A$2)+9,0)</f>
        <v>327315.12454545457</v>
      </c>
      <c r="P239" s="22">
        <f>Target_AM[[#This Row],[PROPORSI]]*VLOOKUP(Target_AM[[#This Row],[NIPNAS]],Target_CC[],COLUMN(B$2)+9,0)</f>
        <v>344542.23636363639</v>
      </c>
      <c r="Q239" s="22">
        <f>Target_AM[[#This Row],[PROPORSI]]*VLOOKUP(Target_AM[[#This Row],[NIPNAS]],Target_CC[],COLUMN(C$2)+9,0)</f>
        <v>310088.01272727276</v>
      </c>
      <c r="R239" s="22">
        <f>Target_AM[[#This Row],[PROPORSI]]*VLOOKUP(Target_AM[[#This Row],[NIPNAS]],Target_CC[],COLUMN(D$2)+9,0)</f>
        <v>275633.78909090912</v>
      </c>
      <c r="S239" s="22">
        <f>Target_AM[[#This Row],[PROPORSI]]*VLOOKUP(Target_AM[[#This Row],[NIPNAS]],Target_CC[],COLUMN(E$2)+9,0)</f>
        <v>292860.90090909094</v>
      </c>
      <c r="T239" s="22">
        <f>Target_AM[[#This Row],[PROPORSI]]*VLOOKUP(Target_AM[[#This Row],[NIPNAS]],Target_CC[],COLUMN(F$2)+9,0)</f>
        <v>310088.01272727276</v>
      </c>
      <c r="U239" s="22">
        <f>Target_AM[[#This Row],[PROPORSI]]*VLOOKUP(Target_AM[[#This Row],[NIPNAS]],Target_CC[],COLUMN(G$2)+9,0)</f>
        <v>396223.57181818184</v>
      </c>
      <c r="V239" s="22">
        <f>Target_AM[[#This Row],[PROPORSI]]*VLOOKUP(Target_AM[[#This Row],[NIPNAS]],Target_CC[],COLUMN(H$2)+9,0)</f>
        <v>361769.3481818182</v>
      </c>
      <c r="W239" s="22">
        <f>Target_AM[[#This Row],[PROPORSI]]*VLOOKUP(Target_AM[[#This Row],[NIPNAS]],Target_CC[],COLUMN(I$2)+9,0)</f>
        <v>361769.3481818182</v>
      </c>
      <c r="X239" s="22">
        <f>Target_AM[[#This Row],[PROPORSI]]*VLOOKUP(Target_AM[[#This Row],[NIPNAS]],Target_CC[],COLUMN(J$2)+9,0)</f>
        <v>396223.57181818184</v>
      </c>
      <c r="Y239" s="22">
        <f>Target_AM[[#This Row],[PROPORSI]]*VLOOKUP(Target_AM[[#This Row],[NIPNAS]],Target_CC[],COLUMN(K$2)+9,0)</f>
        <v>344542.23636363639</v>
      </c>
      <c r="Z239" s="22">
        <f>Target_AM[[#This Row],[PROPORSI]]*VLOOKUP(Target_AM[[#This Row],[NIPNAS]],Target_CC[],COLUMN(L$2)+9,0)</f>
        <v>361769.3481818182</v>
      </c>
      <c r="AA239" s="22">
        <f>Target_AM[[#This Row],[PROPORSI]]*VLOOKUP(Target_AM[[#This Row],[NIPNAS]],Target_CC[],COLUMN(M$2)+9,0)</f>
        <v>4082825.500909091</v>
      </c>
      <c r="AB239" s="22">
        <f>Target_AM[[#This Row],[PROPORSI]]*VLOOKUP(Target_AM[[#This Row],[NIPNAS]],Target_CC[],COLUMN(N$2)+9,0)</f>
        <v>43861.184198989868</v>
      </c>
      <c r="AC239" s="22">
        <f>Target_AM[[#This Row],[PROPORSI]]*VLOOKUP(Target_AM[[#This Row],[NIPNAS]],Target_CC[],COLUMN(O$2)+9,0)</f>
        <v>46644.084502924925</v>
      </c>
      <c r="AD239" s="22">
        <f>Target_AM[[#This Row],[PROPORSI]]*VLOOKUP(Target_AM[[#This Row],[NIPNAS]],Target_CC[],COLUMN(P$2)+9,0)</f>
        <v>61373.066562878586</v>
      </c>
      <c r="AE239" s="22">
        <f>Target_AM[[#This Row],[PROPORSI]]*VLOOKUP(Target_AM[[#This Row],[NIPNAS]],Target_CC[],COLUMN(Q$2)+9,0)</f>
        <v>62573.120724014276</v>
      </c>
      <c r="AF239" s="22">
        <f>Target_AM[[#This Row],[PROPORSI]]*VLOOKUP(Target_AM[[#This Row],[NIPNAS]],Target_CC[],COLUMN(R$2)+9,0)</f>
        <v>81844.599455011019</v>
      </c>
      <c r="AG239" s="22">
        <f>Target_AM[[#This Row],[PROPORSI]]*VLOOKUP(Target_AM[[#This Row],[NIPNAS]],Target_CC[],COLUMN(S$2)+9,0)</f>
        <v>76471.83228103588</v>
      </c>
      <c r="AH239" s="22">
        <f>Target_AM[[#This Row],[PROPORSI]]*VLOOKUP(Target_AM[[#This Row],[NIPNAS]],Target_CC[],COLUMN(T$2)+9,0)</f>
        <v>67153.018705168957</v>
      </c>
      <c r="AI239" s="22">
        <f>Target_AM[[#This Row],[PROPORSI]]*VLOOKUP(Target_AM[[#This Row],[NIPNAS]],Target_CC[],COLUMN(U$2)+9,0)</f>
        <v>75964.182163577745</v>
      </c>
      <c r="AJ239" s="22">
        <f>Target_AM[[#This Row],[PROPORSI]]*VLOOKUP(Target_AM[[#This Row],[NIPNAS]],Target_CC[],COLUMN(V$2)+9,0)</f>
        <v>65959.572349711321</v>
      </c>
      <c r="AK239" s="22">
        <f>Target_AM[[#This Row],[PROPORSI]]*VLOOKUP(Target_AM[[#This Row],[NIPNAS]],Target_CC[],COLUMN(W$2)+9,0)</f>
        <v>69416.858669473819</v>
      </c>
      <c r="AL239" s="22">
        <f>Target_AM[[#This Row],[PROPORSI]]*VLOOKUP(Target_AM[[#This Row],[NIPNAS]],Target_CC[],COLUMN(X$2)+9,0)</f>
        <v>85288.78426915576</v>
      </c>
      <c r="AM239" s="22">
        <f>Target_AM[[#This Row],[PROPORSI]]*VLOOKUP(Target_AM[[#This Row],[NIPNAS]],Target_CC[],COLUMN(Y$2)+9,0)</f>
        <v>101188.80984299313</v>
      </c>
      <c r="AN239" s="22">
        <f>Target_AM[[#This Row],[PROPORSI]]*VLOOKUP(Target_AM[[#This Row],[NIPNAS]],Target_CC[],COLUMN(Z$2)+9,0)</f>
        <v>837739.11372493522</v>
      </c>
      <c r="AO239" s="22">
        <f>Target_AM[[#This Row],[PROPORSI]]*VLOOKUP(Target_AM[[#This Row],[NIPNAS]],Target_CC[],COLUMN(AA$2)+9,0)</f>
        <v>371176.30874444445</v>
      </c>
      <c r="AP239" s="22">
        <f>Target_AM[[#This Row],[PROPORSI]]*VLOOKUP(Target_AM[[#This Row],[NIPNAS]],Target_CC[],COLUMN(AB$2)+9,0)</f>
        <v>391186.32086656132</v>
      </c>
      <c r="AQ239" s="22">
        <f>Target_AM[[#This Row],[PROPORSI]]*VLOOKUP(Target_AM[[#This Row],[NIPNAS]],Target_CC[],COLUMN(AC$2)+9,0)</f>
        <v>371461.07929015136</v>
      </c>
      <c r="AR239" s="22">
        <f>Target_AM[[#This Row],[PROPORSI]]*VLOOKUP(Target_AM[[#This Row],[NIPNAS]],Target_CC[],COLUMN(AD$2)+9,0)</f>
        <v>338206.90981492342</v>
      </c>
      <c r="AS239" s="22">
        <f>Target_AM[[#This Row],[PROPORSI]]*VLOOKUP(Target_AM[[#This Row],[NIPNAS]],Target_CC[],COLUMN(AE$2)+9,0)</f>
        <v>374705.50036410196</v>
      </c>
      <c r="AT239" s="22">
        <f>Target_AM[[#This Row],[PROPORSI]]*VLOOKUP(Target_AM[[#This Row],[NIPNAS]],Target_CC[],COLUMN(AF$2)+9,0)</f>
        <v>386559.84500830865</v>
      </c>
      <c r="AU239" s="22">
        <f>Target_AM[[#This Row],[PROPORSI]]*VLOOKUP(Target_AM[[#This Row],[NIPNAS]],Target_CC[],COLUMN(AG$2)+9,0)</f>
        <v>463376.59052335081</v>
      </c>
      <c r="AV239" s="22">
        <f>Target_AM[[#This Row],[PROPORSI]]*VLOOKUP(Target_AM[[#This Row],[NIPNAS]],Target_CC[],COLUMN(AH$2)+9,0)</f>
        <v>437733.53034539596</v>
      </c>
      <c r="AW239" s="22">
        <f>Target_AM[[#This Row],[PROPORSI]]*VLOOKUP(Target_AM[[#This Row],[NIPNAS]],Target_CC[],COLUMN(AI$2)+9,0)</f>
        <v>427728.92053152953</v>
      </c>
      <c r="AX239" s="22">
        <f>Target_AM[[#This Row],[PROPORSI]]*VLOOKUP(Target_AM[[#This Row],[NIPNAS]],Target_CC[],COLUMN(AJ$2)+9,0)</f>
        <v>465640.43048765569</v>
      </c>
      <c r="AY239" s="22">
        <f>Target_AM[[#This Row],[PROPORSI]]*VLOOKUP(Target_AM[[#This Row],[NIPNAS]],Target_CC[],COLUMN(AK$2)+9,0)</f>
        <v>429831.02063279215</v>
      </c>
      <c r="AZ239" s="22">
        <f>Target_AM[[#This Row],[PROPORSI]]*VLOOKUP(Target_AM[[#This Row],[NIPNAS]],Target_CC[],COLUMN(AL$2)+9,0)</f>
        <v>462958.1580248113</v>
      </c>
      <c r="BA239" s="22">
        <f>Target_AM[[#This Row],[PROPORSI]]*VLOOKUP(Target_AM[[#This Row],[NIPNAS]],Target_CC[],COLUMN(AM$2)+9,0)</f>
        <v>4920564.6146340268</v>
      </c>
      <c r="BB239" s="22">
        <f>Target_AM[[#This Row],[PROPORSI]]*VLOOKUP(Target_AM[[#This Row],[NIPNAS]],Target_CC[],COLUMN(AN$2)+9,0)</f>
        <v>0</v>
      </c>
      <c r="BC239" s="22">
        <f>Target_AM[[#This Row],[PROPORSI]]*VLOOKUP(Target_AM[[#This Row],[NIPNAS]],Target_CC[],COLUMN(AO$2)+9,0)</f>
        <v>0</v>
      </c>
      <c r="BD239" s="22">
        <f>Target_AM[[#This Row],[PROPORSI]]*VLOOKUP(Target_AM[[#This Row],[NIPNAS]],Target_CC[],COLUMN(AP$2)+9,0)</f>
        <v>0</v>
      </c>
      <c r="BE239" s="22">
        <f>Target_AM[[#This Row],[PROPORSI]]*VLOOKUP(Target_AM[[#This Row],[NIPNAS]],Target_CC[],COLUMN(AQ$2)+9,0)</f>
        <v>0</v>
      </c>
      <c r="BF239" s="22">
        <f>Target_AM[[#This Row],[PROPORSI]]*VLOOKUP(Target_AM[[#This Row],[NIPNAS]],Target_CC[],COLUMN(AR$2)+9,0)</f>
        <v>0</v>
      </c>
      <c r="BG239" s="22">
        <f>Target_AM[[#This Row],[PROPORSI]]*VLOOKUP(Target_AM[[#This Row],[NIPNAS]],Target_CC[],COLUMN(AS$2)+9,0)</f>
        <v>0</v>
      </c>
      <c r="BH239" s="22">
        <f>Target_AM[[#This Row],[PROPORSI]]*VLOOKUP(Target_AM[[#This Row],[NIPNAS]],Target_CC[],COLUMN(AT$2)+9,0)</f>
        <v>0</v>
      </c>
      <c r="BI239" s="22">
        <f>Target_AM[[#This Row],[PROPORSI]]*VLOOKUP(Target_AM[[#This Row],[NIPNAS]],Target_CC[],COLUMN(AU$2)+9,0)</f>
        <v>0</v>
      </c>
      <c r="BJ239" s="22">
        <f>Target_AM[[#This Row],[PROPORSI]]*VLOOKUP(Target_AM[[#This Row],[NIPNAS]],Target_CC[],COLUMN(AV$2)+9,0)</f>
        <v>0</v>
      </c>
      <c r="BK239" s="22">
        <f>Target_AM[[#This Row],[PROPORSI]]*VLOOKUP(Target_AM[[#This Row],[NIPNAS]],Target_CC[],COLUMN(AW$2)+9,0)</f>
        <v>0</v>
      </c>
      <c r="BL239" s="22">
        <f>Target_AM[[#This Row],[PROPORSI]]*VLOOKUP(Target_AM[[#This Row],[NIPNAS]],Target_CC[],COLUMN(AX$2)+9,0)</f>
        <v>0</v>
      </c>
      <c r="BM239" s="22">
        <f>Target_AM[[#This Row],[PROPORSI]]*VLOOKUP(Target_AM[[#This Row],[NIPNAS]],Target_CC[],COLUMN(AY$2)+9,0)</f>
        <v>0</v>
      </c>
      <c r="BN239" s="22">
        <f>Target_AM[[#This Row],[PROPORSI]]*VLOOKUP(Target_AM[[#This Row],[NIPNAS]],Target_CC[],COLUMN(AZ$2)+9,0)</f>
        <v>0</v>
      </c>
      <c r="BO239" s="22">
        <f>Target_AM[[#This Row],[PROPORSI]]*VLOOKUP(Target_AM[[#This Row],[NIPNAS]],Target_CC[],COLUMN(BA$2)+9,0)</f>
        <v>390468</v>
      </c>
      <c r="BP239" s="22">
        <f>Target_AM[[#This Row],[PROPORSI]]*VLOOKUP(Target_AM[[#This Row],[NIPNAS]],Target_CC[],COLUMN(BB$2)+9,0)</f>
        <v>390200</v>
      </c>
      <c r="BQ239" s="22">
        <f>Target_AM[[#This Row],[PROPORSI]]*VLOOKUP(Target_AM[[#This Row],[NIPNAS]],Target_CC[],COLUMN(BC$2)+9,0)</f>
        <v>391003</v>
      </c>
      <c r="BR239" s="22">
        <f>Target_AM[[#This Row],[PROPORSI]]*VLOOKUP(Target_AM[[#This Row],[NIPNAS]],Target_CC[],COLUMN(BD$2)+9,0)</f>
        <v>390200</v>
      </c>
      <c r="BS239" s="22">
        <f>Target_AM[[#This Row],[PROPORSI]]*VLOOKUP(Target_AM[[#This Row],[NIPNAS]],Target_CC[],COLUMN(BE$2)+9,0)</f>
        <v>390200</v>
      </c>
      <c r="BT239" s="22">
        <f>Target_AM[[#This Row],[PROPORSI]]*VLOOKUP(Target_AM[[#This Row],[NIPNAS]],Target_CC[],COLUMN(BF$2)+9,0)</f>
        <v>390200</v>
      </c>
      <c r="BU239" s="22">
        <f>Target_AM[[#This Row],[PROPORSI]]*VLOOKUP(Target_AM[[#This Row],[NIPNAS]],Target_CC[],COLUMN(BG$2)+9,0)</f>
        <v>390200</v>
      </c>
      <c r="BV239" s="22">
        <f>Target_AM[[#This Row],[PROPORSI]]*VLOOKUP(Target_AM[[#This Row],[NIPNAS]],Target_CC[],COLUMN(BH$2)+9,0)</f>
        <v>390200</v>
      </c>
      <c r="BW239" s="22">
        <f>Target_AM[[#This Row],[PROPORSI]]*VLOOKUP(Target_AM[[#This Row],[NIPNAS]],Target_CC[],COLUMN(BI$2)+9,0)</f>
        <v>390200</v>
      </c>
      <c r="BX239" s="22">
        <f>Target_AM[[#This Row],[PROPORSI]]*VLOOKUP(Target_AM[[#This Row],[NIPNAS]],Target_CC[],COLUMN(BJ$2)+9,0)</f>
        <v>390200</v>
      </c>
      <c r="BY239" s="22">
        <f>Target_AM[[#This Row],[PROPORSI]]*VLOOKUP(Target_AM[[#This Row],[NIPNAS]],Target_CC[],COLUMN(BK$2)+9,0)</f>
        <v>390200</v>
      </c>
      <c r="BZ239" s="22">
        <f>Target_AM[[#This Row],[PROPORSI]]*VLOOKUP(Target_AM[[#This Row],[NIPNAS]],Target_CC[],COLUMN(BL$2)+9,0)</f>
        <v>390200</v>
      </c>
      <c r="CA239" s="22">
        <f>Target_AM[[#This Row],[PROPORSI]]*VLOOKUP(Target_AM[[#This Row],[NIPNAS]],Target_CC[],COLUMN(BM$2)+9,0)</f>
        <v>4683471</v>
      </c>
      <c r="CB239" s="22">
        <f>Target_AM[[#This Row],[PROPORSI]]*VLOOKUP(Target_AM[[#This Row],[NIPNAS]],Target_CC[],COLUMN(BN$2)+9,0)</f>
        <v>0</v>
      </c>
      <c r="CC239" s="22">
        <f>Target_AM[[#This Row],[PROPORSI]]*VLOOKUP(Target_AM[[#This Row],[NIPNAS]],Target_CC[],COLUMN(BO$2)+9,0)</f>
        <v>0</v>
      </c>
      <c r="CD239" s="22">
        <f>Target_AM[[#This Row],[PROPORSI]]*VLOOKUP(Target_AM[[#This Row],[NIPNAS]],Target_CC[],COLUMN(BP$2)+9,0)</f>
        <v>0</v>
      </c>
      <c r="CE239" s="22">
        <f>Target_AM[[#This Row],[PROPORSI]]*VLOOKUP(Target_AM[[#This Row],[NIPNAS]],Target_CC[],COLUMN(BQ$2)+9,0)</f>
        <v>0</v>
      </c>
      <c r="CF239" s="22">
        <f>Target_AM[[#This Row],[PROPORSI]]*VLOOKUP(Target_AM[[#This Row],[NIPNAS]],Target_CC[],COLUMN(BR$2)+9,0)</f>
        <v>0</v>
      </c>
      <c r="CG239" s="22">
        <f>Target_AM[[#This Row],[PROPORSI]]*VLOOKUP(Target_AM[[#This Row],[NIPNAS]],Target_CC[],COLUMN(BS$2)+9,0)</f>
        <v>0</v>
      </c>
      <c r="CH239" s="22">
        <f>Target_AM[[#This Row],[PROPORSI]]*VLOOKUP(Target_AM[[#This Row],[NIPNAS]],Target_CC[],COLUMN(BT$2)+9,0)</f>
        <v>0</v>
      </c>
      <c r="CI239" s="22">
        <f>Target_AM[[#This Row],[PROPORSI]]*VLOOKUP(Target_AM[[#This Row],[NIPNAS]],Target_CC[],COLUMN(BU$2)+9,0)</f>
        <v>0</v>
      </c>
      <c r="CJ239" s="22">
        <f>Target_AM[[#This Row],[PROPORSI]]*VLOOKUP(Target_AM[[#This Row],[NIPNAS]],Target_CC[],COLUMN(BV$2)+9,0)</f>
        <v>0</v>
      </c>
      <c r="CK239" s="22">
        <f>Target_AM[[#This Row],[PROPORSI]]*VLOOKUP(Target_AM[[#This Row],[NIPNAS]],Target_CC[],COLUMN(BW$2)+9,0)</f>
        <v>0</v>
      </c>
      <c r="CL239" s="22">
        <f>Target_AM[[#This Row],[PROPORSI]]*VLOOKUP(Target_AM[[#This Row],[NIPNAS]],Target_CC[],COLUMN(BX$2)+9,0)</f>
        <v>0</v>
      </c>
      <c r="CM239" s="22">
        <f>Target_AM[[#This Row],[PROPORSI]]*VLOOKUP(Target_AM[[#This Row],[NIPNAS]],Target_CC[],COLUMN(BY$2)+9,0)</f>
        <v>0</v>
      </c>
      <c r="CN239" s="22">
        <f>Target_AM[[#This Row],[PROPORSI]]*VLOOKUP(Target_AM[[#This Row],[NIPNAS]],Target_CC[],COLUMN(BZ$2)+9,0)</f>
        <v>0</v>
      </c>
      <c r="CO239" s="22">
        <f>Target_AM[[#This Row],[PROPORSI]]*VLOOKUP(Target_AM[[#This Row],[NIPNAS]],Target_CC[],COLUMN(CA$2)+9,0)</f>
        <v>390468</v>
      </c>
      <c r="CP239" s="22">
        <f>Target_AM[[#This Row],[PROPORSI]]*VLOOKUP(Target_AM[[#This Row],[NIPNAS]],Target_CC[],COLUMN(CB$2)+9,0)</f>
        <v>390200</v>
      </c>
      <c r="CQ239" s="22">
        <f>Target_AM[[#This Row],[PROPORSI]]*VLOOKUP(Target_AM[[#This Row],[NIPNAS]],Target_CC[],COLUMN(CC$2)+9,0)</f>
        <v>390200</v>
      </c>
      <c r="CR239" s="22">
        <f>Target_AM[[#This Row],[PROPORSI]]*VLOOKUP(Target_AM[[#This Row],[NIPNAS]],Target_CC[],COLUMN(CD$2)+9,0)</f>
        <v>390200</v>
      </c>
      <c r="CS239" s="22">
        <f>Target_AM[[#This Row],[PROPORSI]]*VLOOKUP(Target_AM[[#This Row],[NIPNAS]],Target_CC[],COLUMN(CE$2)+9,0)</f>
        <v>390200</v>
      </c>
      <c r="CT239" s="22">
        <f>Target_AM[[#This Row],[PROPORSI]]*VLOOKUP(Target_AM[[#This Row],[NIPNAS]],Target_CC[],COLUMN(CF$2)+9,0)</f>
        <v>390200</v>
      </c>
      <c r="CU239" s="22">
        <f>Target_AM[[#This Row],[PROPORSI]]*VLOOKUP(Target_AM[[#This Row],[NIPNAS]],Target_CC[],COLUMN(CG$2)+9,0)</f>
        <v>390200</v>
      </c>
      <c r="CV239" s="22">
        <f>Target_AM[[#This Row],[PROPORSI]]*VLOOKUP(Target_AM[[#This Row],[NIPNAS]],Target_CC[],COLUMN(CH$2)+9,0)</f>
        <v>390200</v>
      </c>
      <c r="CW239" s="22">
        <f>Target_AM[[#This Row],[PROPORSI]]*VLOOKUP(Target_AM[[#This Row],[NIPNAS]],Target_CC[],COLUMN(CI$2)+9,0)</f>
        <v>390200</v>
      </c>
      <c r="CX239" s="22">
        <f>Target_AM[[#This Row],[PROPORSI]]*VLOOKUP(Target_AM[[#This Row],[NIPNAS]],Target_CC[],COLUMN(CJ$2)+9,0)</f>
        <v>390200</v>
      </c>
      <c r="CY239" s="22">
        <f>Target_AM[[#This Row],[PROPORSI]]*VLOOKUP(Target_AM[[#This Row],[NIPNAS]],Target_CC[],COLUMN(CK$2)+9,0)</f>
        <v>390200</v>
      </c>
      <c r="CZ239" s="22">
        <f>Target_AM[[#This Row],[PROPORSI]]*VLOOKUP(Target_AM[[#This Row],[NIPNAS]],Target_CC[],COLUMN(CL$2)+9,0)</f>
        <v>390200</v>
      </c>
      <c r="DA239" s="22">
        <f>Target_AM[[#This Row],[PROPORSI]]*VLOOKUP(Target_AM[[#This Row],[NIPNAS]],Target_CC[],COLUMN(CM$2)+9,0)</f>
        <v>4682668</v>
      </c>
      <c r="DB239" s="22">
        <f>Target_AM[[#This Row],[PROPORSI]]*VLOOKUP(Target_AM[[#This Row],[NIPNAS]],Target_CC[],COLUMN(CN$2)+9,0)</f>
        <v>0</v>
      </c>
      <c r="DC239" s="22">
        <f>Target_AM[[#This Row],[PROPORSI]]*VLOOKUP(Target_AM[[#This Row],[NIPNAS]],Target_CC[],COLUMN(CO$2)+9,0)</f>
        <v>0</v>
      </c>
      <c r="DD239" s="22">
        <f>Target_AM[[#This Row],[PROPORSI]]*VLOOKUP(Target_AM[[#This Row],[NIPNAS]],Target_CC[],COLUMN(CP$2)+9,0)</f>
        <v>0</v>
      </c>
      <c r="DE239" s="22">
        <f>Target_AM[[#This Row],[PROPORSI]]*VLOOKUP(Target_AM[[#This Row],[NIPNAS]],Target_CC[],COLUMN(CQ$2)+9,0)</f>
        <v>0</v>
      </c>
      <c r="DF239" s="22">
        <f>Target_AM[[#This Row],[PROPORSI]]*VLOOKUP(Target_AM[[#This Row],[NIPNAS]],Target_CC[],COLUMN(CR$2)+9,0)</f>
        <v>0</v>
      </c>
      <c r="DG239" s="22">
        <f>Target_AM[[#This Row],[PROPORSI]]*VLOOKUP(Target_AM[[#This Row],[NIPNAS]],Target_CC[],COLUMN(CS$2)+9,0)</f>
        <v>0</v>
      </c>
      <c r="DH239" s="22">
        <f>Target_AM[[#This Row],[PROPORSI]]*VLOOKUP(Target_AM[[#This Row],[NIPNAS]],Target_CC[],COLUMN(CT$2)+9,0)</f>
        <v>0</v>
      </c>
      <c r="DI239" s="22">
        <f>Target_AM[[#This Row],[PROPORSI]]*VLOOKUP(Target_AM[[#This Row],[NIPNAS]],Target_CC[],COLUMN(CU$2)+9,0)</f>
        <v>0</v>
      </c>
      <c r="DJ239" s="22">
        <f>Target_AM[[#This Row],[PROPORSI]]*VLOOKUP(Target_AM[[#This Row],[NIPNAS]],Target_CC[],COLUMN(CV$2)+9,0)</f>
        <v>0</v>
      </c>
      <c r="DK239" s="22">
        <f>Target_AM[[#This Row],[PROPORSI]]*VLOOKUP(Target_AM[[#This Row],[NIPNAS]],Target_CC[],COLUMN(CW$2)+9,0)</f>
        <v>0</v>
      </c>
      <c r="DL239" s="22">
        <f>Target_AM[[#This Row],[PROPORSI]]*VLOOKUP(Target_AM[[#This Row],[NIPNAS]],Target_CC[],COLUMN(CX$2)+9,0)</f>
        <v>0</v>
      </c>
      <c r="DM239" s="22">
        <f>Target_AM[[#This Row],[PROPORSI]]*VLOOKUP(Target_AM[[#This Row],[NIPNAS]],Target_CC[],COLUMN(CY$2)+9,0)</f>
        <v>0</v>
      </c>
      <c r="DN239" s="22">
        <f>Target_AM[[#This Row],[PROPORSI]]*VLOOKUP(Target_AM[[#This Row],[NIPNAS]],Target_CC[],COLUMN(CZ$2)+9,0)</f>
        <v>0</v>
      </c>
      <c r="DO239" s="22">
        <f>Target_AM[[#This Row],[PROPORSI]]*VLOOKUP(Target_AM[[#This Row],[NIPNAS]],Target_CC[],COLUMN(DA$2)+9,0)</f>
        <v>0</v>
      </c>
      <c r="DP239" s="22">
        <f>Target_AM[[#This Row],[PROPORSI]]*VLOOKUP(Target_AM[[#This Row],[NIPNAS]],Target_CC[],COLUMN(DB$2)+9,0)</f>
        <v>0</v>
      </c>
      <c r="DQ239" s="22">
        <f>Target_AM[[#This Row],[PROPORSI]]*VLOOKUP(Target_AM[[#This Row],[NIPNAS]],Target_CC[],COLUMN(DC$2)+9,0)</f>
        <v>0</v>
      </c>
      <c r="DR239" s="22">
        <f>Target_AM[[#This Row],[PROPORSI]]*VLOOKUP(Target_AM[[#This Row],[NIPNAS]],Target_CC[],COLUMN(DD$2)+9,0)</f>
        <v>0</v>
      </c>
      <c r="DS239" s="22">
        <f>Target_AM[[#This Row],[PROPORSI]]*VLOOKUP(Target_AM[[#This Row],[NIPNAS]],Target_CC[],COLUMN(DE$2)+9,0)</f>
        <v>0</v>
      </c>
      <c r="DT239" s="22">
        <f>Target_AM[[#This Row],[PROPORSI]]*VLOOKUP(Target_AM[[#This Row],[NIPNAS]],Target_CC[],COLUMN(DF$2)+9,0)</f>
        <v>0</v>
      </c>
      <c r="DU239" s="22">
        <f>Target_AM[[#This Row],[PROPORSI]]*VLOOKUP(Target_AM[[#This Row],[NIPNAS]],Target_CC[],COLUMN(DG$2)+9,0)</f>
        <v>0</v>
      </c>
      <c r="DV239" s="22">
        <f>Target_AM[[#This Row],[PROPORSI]]*VLOOKUP(Target_AM[[#This Row],[NIPNAS]],Target_CC[],COLUMN(DH$2)+9,0)</f>
        <v>0</v>
      </c>
      <c r="DW239" s="22">
        <f>Target_AM[[#This Row],[PROPORSI]]*VLOOKUP(Target_AM[[#This Row],[NIPNAS]],Target_CC[],COLUMN(DI$2)+9,0)</f>
        <v>0</v>
      </c>
      <c r="DX239" s="22">
        <f>Target_AM[[#This Row],[PROPORSI]]*VLOOKUP(Target_AM[[#This Row],[NIPNAS]],Target_CC[],COLUMN(DJ$2)+9,0)</f>
        <v>0</v>
      </c>
      <c r="DY239" s="22">
        <f>Target_AM[[#This Row],[PROPORSI]]*VLOOKUP(Target_AM[[#This Row],[NIPNAS]],Target_CC[],COLUMN(DK$2)+9,0)</f>
        <v>0</v>
      </c>
      <c r="DZ239" s="22">
        <f>Target_AM[[#This Row],[PROPORSI]]*VLOOKUP(Target_AM[[#This Row],[NIPNAS]],Target_CC[],COLUMN(DL$2)+9,0)</f>
        <v>0</v>
      </c>
      <c r="EA239" s="22">
        <f>Target_AM[[#This Row],[PROPORSI]]*VLOOKUP(Target_AM[[#This Row],[NIPNAS]],Target_CC[],COLUMN(DM$2)+9,0)</f>
        <v>0</v>
      </c>
    </row>
    <row r="240" spans="2:131" x14ac:dyDescent="0.3">
      <c r="B240">
        <v>405602</v>
      </c>
      <c r="C240" t="s">
        <v>1019</v>
      </c>
      <c r="D240">
        <v>1</v>
      </c>
      <c r="E240" s="8">
        <v>45658</v>
      </c>
      <c r="F240">
        <v>4614509</v>
      </c>
      <c r="G240" t="s">
        <v>724</v>
      </c>
      <c r="J240" t="s">
        <v>300</v>
      </c>
      <c r="K240" t="s">
        <v>20</v>
      </c>
      <c r="L240" t="s">
        <v>159</v>
      </c>
      <c r="M240" t="s">
        <v>29</v>
      </c>
      <c r="N240" s="23">
        <f>Target_AM[[#This Row],[PROPORSI]]*VLOOKUP(Target_AM[[#This Row],[NIPNAS]],Target_CC[],9,0)</f>
        <v>8708791.1863870956</v>
      </c>
      <c r="O240" s="22">
        <f>Target_AM[[#This Row],[PROPORSI]]*VLOOKUP(Target_AM[[#This Row],[NIPNAS]],Target_CC[],COLUMN(A$2)+9,0)</f>
        <v>464833.13289072941</v>
      </c>
      <c r="P240" s="22">
        <f>Target_AM[[#This Row],[PROPORSI]]*VLOOKUP(Target_AM[[#This Row],[NIPNAS]],Target_CC[],COLUMN(B$2)+9,0)</f>
        <v>472951.59423754993</v>
      </c>
      <c r="Q240" s="22">
        <f>Target_AM[[#This Row],[PROPORSI]]*VLOOKUP(Target_AM[[#This Row],[NIPNAS]],Target_CC[],COLUMN(C$2)+9,0)</f>
        <v>505644.14017996867</v>
      </c>
      <c r="R240" s="22">
        <f>Target_AM[[#This Row],[PROPORSI]]*VLOOKUP(Target_AM[[#This Row],[NIPNAS]],Target_CC[],COLUMN(D$2)+9,0)</f>
        <v>475129.00574005331</v>
      </c>
      <c r="S240" s="22">
        <f>Target_AM[[#This Row],[PROPORSI]]*VLOOKUP(Target_AM[[#This Row],[NIPNAS]],Target_CC[],COLUMN(E$2)+9,0)</f>
        <v>499211.16581187857</v>
      </c>
      <c r="T240" s="22">
        <f>Target_AM[[#This Row],[PROPORSI]]*VLOOKUP(Target_AM[[#This Row],[NIPNAS]],Target_CC[],COLUMN(F$2)+9,0)</f>
        <v>492551.63228894258</v>
      </c>
      <c r="U240" s="22">
        <f>Target_AM[[#This Row],[PROPORSI]]*VLOOKUP(Target_AM[[#This Row],[NIPNAS]],Target_CC[],COLUMN(G$2)+9,0)</f>
        <v>516113.73946731788</v>
      </c>
      <c r="V240" s="22">
        <f>Target_AM[[#This Row],[PROPORSI]]*VLOOKUP(Target_AM[[#This Row],[NIPNAS]],Target_CC[],COLUMN(H$2)+9,0)</f>
        <v>521257.79178770573</v>
      </c>
      <c r="W240" s="22">
        <f>Target_AM[[#This Row],[PROPORSI]]*VLOOKUP(Target_AM[[#This Row],[NIPNAS]],Target_CC[],COLUMN(I$2)+9,0)</f>
        <v>514585.70532538235</v>
      </c>
      <c r="X240" s="22">
        <f>Target_AM[[#This Row],[PROPORSI]]*VLOOKUP(Target_AM[[#This Row],[NIPNAS]],Target_CC[],COLUMN(J$2)+9,0)</f>
        <v>524938.36229783425</v>
      </c>
      <c r="Y240" s="22">
        <f>Target_AM[[#This Row],[PROPORSI]]*VLOOKUP(Target_AM[[#This Row],[NIPNAS]],Target_CC[],COLUMN(K$2)+9,0)</f>
        <v>521108.26144347823</v>
      </c>
      <c r="Z240" s="22">
        <f>Target_AM[[#This Row],[PROPORSI]]*VLOOKUP(Target_AM[[#This Row],[NIPNAS]],Target_CC[],COLUMN(L$2)+9,0)</f>
        <v>491675.46852915885</v>
      </c>
      <c r="AA240" s="22">
        <f>Target_AM[[#This Row],[PROPORSI]]*VLOOKUP(Target_AM[[#This Row],[NIPNAS]],Target_CC[],COLUMN(M$2)+9,0)</f>
        <v>6000000</v>
      </c>
      <c r="AB240" s="22">
        <f>Target_AM[[#This Row],[PROPORSI]]*VLOOKUP(Target_AM[[#This Row],[NIPNAS]],Target_CC[],COLUMN(N$2)+9,0)</f>
        <v>1873581.4109409791</v>
      </c>
      <c r="AC240" s="22">
        <f>Target_AM[[#This Row],[PROPORSI]]*VLOOKUP(Target_AM[[#This Row],[NIPNAS]],Target_CC[],COLUMN(O$2)+9,0)</f>
        <v>1906304.1176255331</v>
      </c>
      <c r="AD240" s="22">
        <f>Target_AM[[#This Row],[PROPORSI]]*VLOOKUP(Target_AM[[#This Row],[NIPNAS]],Target_CC[],COLUMN(P$2)+9,0)</f>
        <v>2038076.4505767832</v>
      </c>
      <c r="AE240" s="22">
        <f>Target_AM[[#This Row],[PROPORSI]]*VLOOKUP(Target_AM[[#This Row],[NIPNAS]],Target_CC[],COLUMN(Q$2)+9,0)</f>
        <v>1915080.5094668143</v>
      </c>
      <c r="AF240" s="22">
        <f>Target_AM[[#This Row],[PROPORSI]]*VLOOKUP(Target_AM[[#This Row],[NIPNAS]],Target_CC[],COLUMN(R$2)+9,0)</f>
        <v>2012147.3583062741</v>
      </c>
      <c r="AG240" s="22">
        <f>Target_AM[[#This Row],[PROPORSI]]*VLOOKUP(Target_AM[[#This Row],[NIPNAS]],Target_CC[],COLUMN(S$2)+9,0)</f>
        <v>1985305.0845283326</v>
      </c>
      <c r="AH240" s="22">
        <f>Target_AM[[#This Row],[PROPORSI]]*VLOOKUP(Target_AM[[#This Row],[NIPNAS]],Target_CC[],COLUMN(T$2)+9,0)</f>
        <v>2080275.7802217931</v>
      </c>
      <c r="AI240" s="22">
        <f>Target_AM[[#This Row],[PROPORSI]]*VLOOKUP(Target_AM[[#This Row],[NIPNAS]],Target_CC[],COLUMN(U$2)+9,0)</f>
        <v>2101009.6740052463</v>
      </c>
      <c r="AJ240" s="22">
        <f>Target_AM[[#This Row],[PROPORSI]]*VLOOKUP(Target_AM[[#This Row],[NIPNAS]],Target_CC[],COLUMN(V$2)+9,0)</f>
        <v>2074116.8036750704</v>
      </c>
      <c r="AK240" s="22">
        <f>Target_AM[[#This Row],[PROPORSI]]*VLOOKUP(Target_AM[[#This Row],[NIPNAS]],Target_CC[],COLUMN(W$2)+9,0)</f>
        <v>2115844.7793398215</v>
      </c>
      <c r="AL240" s="22">
        <f>Target_AM[[#This Row],[PROPORSI]]*VLOOKUP(Target_AM[[#This Row],[NIPNAS]],Target_CC[],COLUMN(X$2)+9,0)</f>
        <v>2100406.9689623117</v>
      </c>
      <c r="AM240" s="22">
        <f>Target_AM[[#This Row],[PROPORSI]]*VLOOKUP(Target_AM[[#This Row],[NIPNAS]],Target_CC[],COLUMN(Y$2)+9,0)</f>
        <v>1981773.5717829692</v>
      </c>
      <c r="AN240" s="22">
        <f>Target_AM[[#This Row],[PROPORSI]]*VLOOKUP(Target_AM[[#This Row],[NIPNAS]],Target_CC[],COLUMN(Z$2)+9,0)</f>
        <v>24183922.509431928</v>
      </c>
      <c r="AO240" s="22">
        <f>Target_AM[[#This Row],[PROPORSI]]*VLOOKUP(Target_AM[[#This Row],[NIPNAS]],Target_CC[],COLUMN(AA$2)+9,0)</f>
        <v>2338414.5438317084</v>
      </c>
      <c r="AP240" s="22">
        <f>Target_AM[[#This Row],[PROPORSI]]*VLOOKUP(Target_AM[[#This Row],[NIPNAS]],Target_CC[],COLUMN(AB$2)+9,0)</f>
        <v>2379255.7118630828</v>
      </c>
      <c r="AQ240" s="22">
        <f>Target_AM[[#This Row],[PROPORSI]]*VLOOKUP(Target_AM[[#This Row],[NIPNAS]],Target_CC[],COLUMN(AC$2)+9,0)</f>
        <v>2543720.5907567516</v>
      </c>
      <c r="AR240" s="22">
        <f>Target_AM[[#This Row],[PROPORSI]]*VLOOKUP(Target_AM[[#This Row],[NIPNAS]],Target_CC[],COLUMN(AD$2)+9,0)</f>
        <v>2390209.5152068678</v>
      </c>
      <c r="AS240" s="22">
        <f>Target_AM[[#This Row],[PROPORSI]]*VLOOKUP(Target_AM[[#This Row],[NIPNAS]],Target_CC[],COLUMN(AE$2)+9,0)</f>
        <v>2511358.5241181524</v>
      </c>
      <c r="AT240" s="22">
        <f>Target_AM[[#This Row],[PROPORSI]]*VLOOKUP(Target_AM[[#This Row],[NIPNAS]],Target_CC[],COLUMN(AF$2)+9,0)</f>
        <v>2477856.7168172752</v>
      </c>
      <c r="AU240" s="22">
        <f>Target_AM[[#This Row],[PROPORSI]]*VLOOKUP(Target_AM[[#This Row],[NIPNAS]],Target_CC[],COLUMN(AG$2)+9,0)</f>
        <v>2596389.519689111</v>
      </c>
      <c r="AV240" s="22">
        <f>Target_AM[[#This Row],[PROPORSI]]*VLOOKUP(Target_AM[[#This Row],[NIPNAS]],Target_CC[],COLUMN(AH$2)+9,0)</f>
        <v>2622267.4657929521</v>
      </c>
      <c r="AW240" s="22">
        <f>Target_AM[[#This Row],[PROPORSI]]*VLOOKUP(Target_AM[[#This Row],[NIPNAS]],Target_CC[],COLUMN(AI$2)+9,0)</f>
        <v>2588702.5090004527</v>
      </c>
      <c r="AX240" s="22">
        <f>Target_AM[[#This Row],[PROPORSI]]*VLOOKUP(Target_AM[[#This Row],[NIPNAS]],Target_CC[],COLUMN(AJ$2)+9,0)</f>
        <v>2640783.1416376559</v>
      </c>
      <c r="AY240" s="22">
        <f>Target_AM[[#This Row],[PROPORSI]]*VLOOKUP(Target_AM[[#This Row],[NIPNAS]],Target_CC[],COLUMN(AK$2)+9,0)</f>
        <v>2621515.2304057898</v>
      </c>
      <c r="AZ240" s="22">
        <f>Target_AM[[#This Row],[PROPORSI]]*VLOOKUP(Target_AM[[#This Row],[NIPNAS]],Target_CC[],COLUMN(AL$2)+9,0)</f>
        <v>2473449.0403121281</v>
      </c>
      <c r="BA240" s="22">
        <f>Target_AM[[#This Row],[PROPORSI]]*VLOOKUP(Target_AM[[#This Row],[NIPNAS]],Target_CC[],COLUMN(AM$2)+9,0)</f>
        <v>30183922.509431936</v>
      </c>
      <c r="BB240" s="22">
        <f>Target_AM[[#This Row],[PROPORSI]]*VLOOKUP(Target_AM[[#This Row],[NIPNAS]],Target_CC[],COLUMN(AN$2)+9,0)</f>
        <v>4941582.2328302255</v>
      </c>
      <c r="BC240" s="22">
        <f>Target_AM[[#This Row],[PROPORSI]]*VLOOKUP(Target_AM[[#This Row],[NIPNAS]],Target_CC[],COLUMN(AO$2)+9,0)</f>
        <v>5142088.3207596643</v>
      </c>
      <c r="BD240" s="22">
        <f>Target_AM[[#This Row],[PROPORSI]]*VLOOKUP(Target_AM[[#This Row],[NIPNAS]],Target_CC[],COLUMN(AP$2)+9,0)</f>
        <v>5200167.6767443335</v>
      </c>
      <c r="BE240" s="22">
        <f>Target_AM[[#This Row],[PROPORSI]]*VLOOKUP(Target_AM[[#This Row],[NIPNAS]],Target_CC[],COLUMN(AQ$2)+9,0)</f>
        <v>5041400.8835760169</v>
      </c>
      <c r="BF240" s="22">
        <f>Target_AM[[#This Row],[PROPORSI]]*VLOOKUP(Target_AM[[#This Row],[NIPNAS]],Target_CC[],COLUMN(AR$2)+9,0)</f>
        <v>5300908.0587014994</v>
      </c>
      <c r="BG240" s="22">
        <f>Target_AM[[#This Row],[PROPORSI]]*VLOOKUP(Target_AM[[#This Row],[NIPNAS]],Target_CC[],COLUMN(AS$2)+9,0)</f>
        <v>5267931.7796293944</v>
      </c>
      <c r="BH240" s="22">
        <f>Target_AM[[#This Row],[PROPORSI]]*VLOOKUP(Target_AM[[#This Row],[NIPNAS]],Target_CC[],COLUMN(AT$2)+9,0)</f>
        <v>5440025.0052966522</v>
      </c>
      <c r="BI240" s="22">
        <f>Target_AM[[#This Row],[PROPORSI]]*VLOOKUP(Target_AM[[#This Row],[NIPNAS]],Target_CC[],COLUMN(AU$2)+9,0)</f>
        <v>5516503.1293899361</v>
      </c>
      <c r="BJ240" s="22">
        <f>Target_AM[[#This Row],[PROPORSI]]*VLOOKUP(Target_AM[[#This Row],[NIPNAS]],Target_CC[],COLUMN(AV$2)+9,0)</f>
        <v>5430748.8535660813</v>
      </c>
      <c r="BK240" s="22">
        <f>Target_AM[[#This Row],[PROPORSI]]*VLOOKUP(Target_AM[[#This Row],[NIPNAS]],Target_CC[],COLUMN(AW$2)+9,0)</f>
        <v>5523072.6990475263</v>
      </c>
      <c r="BL240" s="22">
        <f>Target_AM[[#This Row],[PROPORSI]]*VLOOKUP(Target_AM[[#This Row],[NIPNAS]],Target_CC[],COLUMN(AX$2)+9,0)</f>
        <v>5624891.6984470263</v>
      </c>
      <c r="BM240" s="22">
        <f>Target_AM[[#This Row],[PROPORSI]]*VLOOKUP(Target_AM[[#This Row],[NIPNAS]],Target_CC[],COLUMN(AY$2)+9,0)</f>
        <v>5484201.4723760169</v>
      </c>
      <c r="BN240" s="22">
        <f>Target_AM[[#This Row],[PROPORSI]]*VLOOKUP(Target_AM[[#This Row],[NIPNAS]],Target_CC[],COLUMN(AZ$2)+9,0)</f>
        <v>63913521.810364373</v>
      </c>
      <c r="BO240" s="22">
        <f>Target_AM[[#This Row],[PROPORSI]]*VLOOKUP(Target_AM[[#This Row],[NIPNAS]],Target_CC[],COLUMN(BA$2)+9,0)</f>
        <v>10500000</v>
      </c>
      <c r="BP240" s="22">
        <f>Target_AM[[#This Row],[PROPORSI]]*VLOOKUP(Target_AM[[#This Row],[NIPNAS]],Target_CC[],COLUMN(BB$2)+9,0)</f>
        <v>10500000</v>
      </c>
      <c r="BQ240" s="22">
        <f>Target_AM[[#This Row],[PROPORSI]]*VLOOKUP(Target_AM[[#This Row],[NIPNAS]],Target_CC[],COLUMN(BC$2)+9,0)</f>
        <v>10500000</v>
      </c>
      <c r="BR240" s="22">
        <f>Target_AM[[#This Row],[PROPORSI]]*VLOOKUP(Target_AM[[#This Row],[NIPNAS]],Target_CC[],COLUMN(BD$2)+9,0)</f>
        <v>10028700</v>
      </c>
      <c r="BS240" s="22">
        <f>Target_AM[[#This Row],[PROPORSI]]*VLOOKUP(Target_AM[[#This Row],[NIPNAS]],Target_CC[],COLUMN(BE$2)+9,0)</f>
        <v>10028700</v>
      </c>
      <c r="BT240" s="22">
        <f>Target_AM[[#This Row],[PROPORSI]]*VLOOKUP(Target_AM[[#This Row],[NIPNAS]],Target_CC[],COLUMN(BF$2)+9,0)</f>
        <v>10028700</v>
      </c>
      <c r="BU240" s="22">
        <f>Target_AM[[#This Row],[PROPORSI]]*VLOOKUP(Target_AM[[#This Row],[NIPNAS]],Target_CC[],COLUMN(BG$2)+9,0)</f>
        <v>10028700</v>
      </c>
      <c r="BV240" s="22">
        <f>Target_AM[[#This Row],[PROPORSI]]*VLOOKUP(Target_AM[[#This Row],[NIPNAS]],Target_CC[],COLUMN(BH$2)+9,0)</f>
        <v>10028700</v>
      </c>
      <c r="BW240" s="22">
        <f>Target_AM[[#This Row],[PROPORSI]]*VLOOKUP(Target_AM[[#This Row],[NIPNAS]],Target_CC[],COLUMN(BI$2)+9,0)</f>
        <v>10028700</v>
      </c>
      <c r="BX240" s="22">
        <f>Target_AM[[#This Row],[PROPORSI]]*VLOOKUP(Target_AM[[#This Row],[NIPNAS]],Target_CC[],COLUMN(BJ$2)+9,0)</f>
        <v>10028700</v>
      </c>
      <c r="BY240" s="22">
        <f>Target_AM[[#This Row],[PROPORSI]]*VLOOKUP(Target_AM[[#This Row],[NIPNAS]],Target_CC[],COLUMN(BK$2)+9,0)</f>
        <v>10028700</v>
      </c>
      <c r="BZ240" s="22">
        <f>Target_AM[[#This Row],[PROPORSI]]*VLOOKUP(Target_AM[[#This Row],[NIPNAS]],Target_CC[],COLUMN(BL$2)+9,0)</f>
        <v>10028700</v>
      </c>
      <c r="CA240" s="22">
        <f>Target_AM[[#This Row],[PROPORSI]]*VLOOKUP(Target_AM[[#This Row],[NIPNAS]],Target_CC[],COLUMN(BM$2)+9,0)</f>
        <v>121758300</v>
      </c>
      <c r="CB240" s="22">
        <f>Target_AM[[#This Row],[PROPORSI]]*VLOOKUP(Target_AM[[#This Row],[NIPNAS]],Target_CC[],COLUMN(BN$2)+9,0)</f>
        <v>10500000</v>
      </c>
      <c r="CC240" s="22">
        <f>Target_AM[[#This Row],[PROPORSI]]*VLOOKUP(Target_AM[[#This Row],[NIPNAS]],Target_CC[],COLUMN(BO$2)+9,0)</f>
        <v>10500000</v>
      </c>
      <c r="CD240" s="22">
        <f>Target_AM[[#This Row],[PROPORSI]]*VLOOKUP(Target_AM[[#This Row],[NIPNAS]],Target_CC[],COLUMN(BP$2)+9,0)</f>
        <v>10500000</v>
      </c>
      <c r="CE240" s="22">
        <f>Target_AM[[#This Row],[PROPORSI]]*VLOOKUP(Target_AM[[#This Row],[NIPNAS]],Target_CC[],COLUMN(BQ$2)+9,0)</f>
        <v>9975000</v>
      </c>
      <c r="CF240" s="22">
        <f>Target_AM[[#This Row],[PROPORSI]]*VLOOKUP(Target_AM[[#This Row],[NIPNAS]],Target_CC[],COLUMN(BR$2)+9,0)</f>
        <v>9975000</v>
      </c>
      <c r="CG240" s="22">
        <f>Target_AM[[#This Row],[PROPORSI]]*VLOOKUP(Target_AM[[#This Row],[NIPNAS]],Target_CC[],COLUMN(BS$2)+9,0)</f>
        <v>9975000</v>
      </c>
      <c r="CH240" s="22">
        <f>Target_AM[[#This Row],[PROPORSI]]*VLOOKUP(Target_AM[[#This Row],[NIPNAS]],Target_CC[],COLUMN(BT$2)+9,0)</f>
        <v>9975000</v>
      </c>
      <c r="CI240" s="22">
        <f>Target_AM[[#This Row],[PROPORSI]]*VLOOKUP(Target_AM[[#This Row],[NIPNAS]],Target_CC[],COLUMN(BU$2)+9,0)</f>
        <v>9975000</v>
      </c>
      <c r="CJ240" s="22">
        <f>Target_AM[[#This Row],[PROPORSI]]*VLOOKUP(Target_AM[[#This Row],[NIPNAS]],Target_CC[],COLUMN(BV$2)+9,0)</f>
        <v>9975000</v>
      </c>
      <c r="CK240" s="22">
        <f>Target_AM[[#This Row],[PROPORSI]]*VLOOKUP(Target_AM[[#This Row],[NIPNAS]],Target_CC[],COLUMN(BW$2)+9,0)</f>
        <v>9975000</v>
      </c>
      <c r="CL240" s="22">
        <f>Target_AM[[#This Row],[PROPORSI]]*VLOOKUP(Target_AM[[#This Row],[NIPNAS]],Target_CC[],COLUMN(BX$2)+9,0)</f>
        <v>9975000</v>
      </c>
      <c r="CM240" s="22">
        <f>Target_AM[[#This Row],[PROPORSI]]*VLOOKUP(Target_AM[[#This Row],[NIPNAS]],Target_CC[],COLUMN(BY$2)+9,0)</f>
        <v>9975000</v>
      </c>
      <c r="CN240" s="22">
        <f>Target_AM[[#This Row],[PROPORSI]]*VLOOKUP(Target_AM[[#This Row],[NIPNAS]],Target_CC[],COLUMN(BZ$2)+9,0)</f>
        <v>121275000</v>
      </c>
      <c r="CO240" s="22">
        <f>Target_AM[[#This Row],[PROPORSI]]*VLOOKUP(Target_AM[[#This Row],[NIPNAS]],Target_CC[],COLUMN(CA$2)+9,0)</f>
        <v>53700</v>
      </c>
      <c r="CP240" s="22">
        <f>Target_AM[[#This Row],[PROPORSI]]*VLOOKUP(Target_AM[[#This Row],[NIPNAS]],Target_CC[],COLUMN(CB$2)+9,0)</f>
        <v>53700</v>
      </c>
      <c r="CQ240" s="22">
        <f>Target_AM[[#This Row],[PROPORSI]]*VLOOKUP(Target_AM[[#This Row],[NIPNAS]],Target_CC[],COLUMN(CC$2)+9,0)</f>
        <v>53700</v>
      </c>
      <c r="CR240" s="22">
        <f>Target_AM[[#This Row],[PROPORSI]]*VLOOKUP(Target_AM[[#This Row],[NIPNAS]],Target_CC[],COLUMN(CD$2)+9,0)</f>
        <v>53700</v>
      </c>
      <c r="CS240" s="22">
        <f>Target_AM[[#This Row],[PROPORSI]]*VLOOKUP(Target_AM[[#This Row],[NIPNAS]],Target_CC[],COLUMN(CE$2)+9,0)</f>
        <v>53700</v>
      </c>
      <c r="CT240" s="22">
        <f>Target_AM[[#This Row],[PROPORSI]]*VLOOKUP(Target_AM[[#This Row],[NIPNAS]],Target_CC[],COLUMN(CF$2)+9,0)</f>
        <v>53700</v>
      </c>
      <c r="CU240" s="22">
        <f>Target_AM[[#This Row],[PROPORSI]]*VLOOKUP(Target_AM[[#This Row],[NIPNAS]],Target_CC[],COLUMN(CG$2)+9,0)</f>
        <v>53700</v>
      </c>
      <c r="CV240" s="22">
        <f>Target_AM[[#This Row],[PROPORSI]]*VLOOKUP(Target_AM[[#This Row],[NIPNAS]],Target_CC[],COLUMN(CH$2)+9,0)</f>
        <v>53700</v>
      </c>
      <c r="CW240" s="22">
        <f>Target_AM[[#This Row],[PROPORSI]]*VLOOKUP(Target_AM[[#This Row],[NIPNAS]],Target_CC[],COLUMN(CI$2)+9,0)</f>
        <v>53700</v>
      </c>
      <c r="CX240" s="22">
        <f>Target_AM[[#This Row],[PROPORSI]]*VLOOKUP(Target_AM[[#This Row],[NIPNAS]],Target_CC[],COLUMN(CJ$2)+9,0)</f>
        <v>53700</v>
      </c>
      <c r="CY240" s="22">
        <f>Target_AM[[#This Row],[PROPORSI]]*VLOOKUP(Target_AM[[#This Row],[NIPNAS]],Target_CC[],COLUMN(CK$2)+9,0)</f>
        <v>53700</v>
      </c>
      <c r="CZ240" s="22">
        <f>Target_AM[[#This Row],[PROPORSI]]*VLOOKUP(Target_AM[[#This Row],[NIPNAS]],Target_CC[],COLUMN(CL$2)+9,0)</f>
        <v>53700</v>
      </c>
      <c r="DA240" s="22">
        <f>Target_AM[[#This Row],[PROPORSI]]*VLOOKUP(Target_AM[[#This Row],[NIPNAS]],Target_CC[],COLUMN(CM$2)+9,0)</f>
        <v>644400</v>
      </c>
      <c r="DB240" s="22">
        <f>Target_AM[[#This Row],[PROPORSI]]*VLOOKUP(Target_AM[[#This Row],[NIPNAS]],Target_CC[],COLUMN(CN$2)+9,0)</f>
        <v>0</v>
      </c>
      <c r="DC240" s="22">
        <f>Target_AM[[#This Row],[PROPORSI]]*VLOOKUP(Target_AM[[#This Row],[NIPNAS]],Target_CC[],COLUMN(CO$2)+9,0)</f>
        <v>0</v>
      </c>
      <c r="DD240" s="22">
        <f>Target_AM[[#This Row],[PROPORSI]]*VLOOKUP(Target_AM[[#This Row],[NIPNAS]],Target_CC[],COLUMN(CP$2)+9,0)</f>
        <v>0</v>
      </c>
      <c r="DE240" s="22">
        <f>Target_AM[[#This Row],[PROPORSI]]*VLOOKUP(Target_AM[[#This Row],[NIPNAS]],Target_CC[],COLUMN(CQ$2)+9,0)</f>
        <v>0</v>
      </c>
      <c r="DF240" s="22">
        <f>Target_AM[[#This Row],[PROPORSI]]*VLOOKUP(Target_AM[[#This Row],[NIPNAS]],Target_CC[],COLUMN(CR$2)+9,0)</f>
        <v>0</v>
      </c>
      <c r="DG240" s="22">
        <f>Target_AM[[#This Row],[PROPORSI]]*VLOOKUP(Target_AM[[#This Row],[NIPNAS]],Target_CC[],COLUMN(CS$2)+9,0)</f>
        <v>0</v>
      </c>
      <c r="DH240" s="22">
        <f>Target_AM[[#This Row],[PROPORSI]]*VLOOKUP(Target_AM[[#This Row],[NIPNAS]],Target_CC[],COLUMN(CT$2)+9,0)</f>
        <v>0</v>
      </c>
      <c r="DI240" s="22">
        <f>Target_AM[[#This Row],[PROPORSI]]*VLOOKUP(Target_AM[[#This Row],[NIPNAS]],Target_CC[],COLUMN(CU$2)+9,0)</f>
        <v>0</v>
      </c>
      <c r="DJ240" s="22">
        <f>Target_AM[[#This Row],[PROPORSI]]*VLOOKUP(Target_AM[[#This Row],[NIPNAS]],Target_CC[],COLUMN(CV$2)+9,0)</f>
        <v>0</v>
      </c>
      <c r="DK240" s="22">
        <f>Target_AM[[#This Row],[PROPORSI]]*VLOOKUP(Target_AM[[#This Row],[NIPNAS]],Target_CC[],COLUMN(CW$2)+9,0)</f>
        <v>0</v>
      </c>
      <c r="DL240" s="22">
        <f>Target_AM[[#This Row],[PROPORSI]]*VLOOKUP(Target_AM[[#This Row],[NIPNAS]],Target_CC[],COLUMN(CX$2)+9,0)</f>
        <v>0</v>
      </c>
      <c r="DM240" s="22">
        <f>Target_AM[[#This Row],[PROPORSI]]*VLOOKUP(Target_AM[[#This Row],[NIPNAS]],Target_CC[],COLUMN(CY$2)+9,0)</f>
        <v>0</v>
      </c>
      <c r="DN240" s="22">
        <f>Target_AM[[#This Row],[PROPORSI]]*VLOOKUP(Target_AM[[#This Row],[NIPNAS]],Target_CC[],COLUMN(CZ$2)+9,0)</f>
        <v>0</v>
      </c>
      <c r="DO240" s="22">
        <f>Target_AM[[#This Row],[PROPORSI]]*VLOOKUP(Target_AM[[#This Row],[NIPNAS]],Target_CC[],COLUMN(DA$2)+9,0)</f>
        <v>0</v>
      </c>
      <c r="DP240" s="22">
        <f>Target_AM[[#This Row],[PROPORSI]]*VLOOKUP(Target_AM[[#This Row],[NIPNAS]],Target_CC[],COLUMN(DB$2)+9,0)</f>
        <v>0</v>
      </c>
      <c r="DQ240" s="22">
        <f>Target_AM[[#This Row],[PROPORSI]]*VLOOKUP(Target_AM[[#This Row],[NIPNAS]],Target_CC[],COLUMN(DC$2)+9,0)</f>
        <v>0</v>
      </c>
      <c r="DR240" s="22">
        <f>Target_AM[[#This Row],[PROPORSI]]*VLOOKUP(Target_AM[[#This Row],[NIPNAS]],Target_CC[],COLUMN(DD$2)+9,0)</f>
        <v>0</v>
      </c>
      <c r="DS240" s="22">
        <f>Target_AM[[#This Row],[PROPORSI]]*VLOOKUP(Target_AM[[#This Row],[NIPNAS]],Target_CC[],COLUMN(DE$2)+9,0)</f>
        <v>0</v>
      </c>
      <c r="DT240" s="22">
        <f>Target_AM[[#This Row],[PROPORSI]]*VLOOKUP(Target_AM[[#This Row],[NIPNAS]],Target_CC[],COLUMN(DF$2)+9,0)</f>
        <v>0</v>
      </c>
      <c r="DU240" s="22">
        <f>Target_AM[[#This Row],[PROPORSI]]*VLOOKUP(Target_AM[[#This Row],[NIPNAS]],Target_CC[],COLUMN(DG$2)+9,0)</f>
        <v>0</v>
      </c>
      <c r="DV240" s="22">
        <f>Target_AM[[#This Row],[PROPORSI]]*VLOOKUP(Target_AM[[#This Row],[NIPNAS]],Target_CC[],COLUMN(DH$2)+9,0)</f>
        <v>0</v>
      </c>
      <c r="DW240" s="22">
        <f>Target_AM[[#This Row],[PROPORSI]]*VLOOKUP(Target_AM[[#This Row],[NIPNAS]],Target_CC[],COLUMN(DI$2)+9,0)</f>
        <v>0</v>
      </c>
      <c r="DX240" s="22">
        <f>Target_AM[[#This Row],[PROPORSI]]*VLOOKUP(Target_AM[[#This Row],[NIPNAS]],Target_CC[],COLUMN(DJ$2)+9,0)</f>
        <v>0</v>
      </c>
      <c r="DY240" s="22">
        <f>Target_AM[[#This Row],[PROPORSI]]*VLOOKUP(Target_AM[[#This Row],[NIPNAS]],Target_CC[],COLUMN(DK$2)+9,0)</f>
        <v>0</v>
      </c>
      <c r="DZ240" s="22">
        <f>Target_AM[[#This Row],[PROPORSI]]*VLOOKUP(Target_AM[[#This Row],[NIPNAS]],Target_CC[],COLUMN(DL$2)+9,0)</f>
        <v>0</v>
      </c>
      <c r="EA240" s="22">
        <f>Target_AM[[#This Row],[PROPORSI]]*VLOOKUP(Target_AM[[#This Row],[NIPNAS]],Target_CC[],COLUMN(DM$2)+9,0)</f>
        <v>0</v>
      </c>
    </row>
    <row r="241" spans="2:131" x14ac:dyDescent="0.3">
      <c r="B241">
        <v>405886</v>
      </c>
      <c r="C241" t="s">
        <v>1025</v>
      </c>
      <c r="D241">
        <v>1</v>
      </c>
      <c r="E241" s="8">
        <v>45658</v>
      </c>
      <c r="F241">
        <v>10263208</v>
      </c>
      <c r="G241" t="s">
        <v>585</v>
      </c>
      <c r="J241" t="s">
        <v>300</v>
      </c>
      <c r="K241" t="s">
        <v>20</v>
      </c>
      <c r="L241" t="s">
        <v>159</v>
      </c>
      <c r="M241" t="s">
        <v>29</v>
      </c>
      <c r="N241" s="23">
        <f>Target_AM[[#This Row],[PROPORSI]]*VLOOKUP(Target_AM[[#This Row],[NIPNAS]],Target_CC[],9,0)</f>
        <v>9454272.8627701439</v>
      </c>
      <c r="O241" s="22">
        <f>Target_AM[[#This Row],[PROPORSI]]*VLOOKUP(Target_AM[[#This Row],[NIPNAS]],Target_CC[],COLUMN(A$2)+9,0)</f>
        <v>744941.57877068291</v>
      </c>
      <c r="P241" s="22">
        <f>Target_AM[[#This Row],[PROPORSI]]*VLOOKUP(Target_AM[[#This Row],[NIPNAS]],Target_CC[],COLUMN(B$2)+9,0)</f>
        <v>757952.22492509754</v>
      </c>
      <c r="Q241" s="22">
        <f>Target_AM[[#This Row],[PROPORSI]]*VLOOKUP(Target_AM[[#This Row],[NIPNAS]],Target_CC[],COLUMN(C$2)+9,0)</f>
        <v>810345.29905241774</v>
      </c>
      <c r="R241" s="22">
        <f>Target_AM[[#This Row],[PROPORSI]]*VLOOKUP(Target_AM[[#This Row],[NIPNAS]],Target_CC[],COLUMN(D$2)+9,0)</f>
        <v>761441.7445990094</v>
      </c>
      <c r="S241" s="22">
        <f>Target_AM[[#This Row],[PROPORSI]]*VLOOKUP(Target_AM[[#This Row],[NIPNAS]],Target_CC[],COLUMN(E$2)+9,0)</f>
        <v>800035.81433011661</v>
      </c>
      <c r="T241" s="22">
        <f>Target_AM[[#This Row],[PROPORSI]]*VLOOKUP(Target_AM[[#This Row],[NIPNAS]],Target_CC[],COLUMN(F$2)+9,0)</f>
        <v>789363.24590625928</v>
      </c>
      <c r="U241" s="22">
        <f>Target_AM[[#This Row],[PROPORSI]]*VLOOKUP(Target_AM[[#This Row],[NIPNAS]],Target_CC[],COLUMN(G$2)+9,0)</f>
        <v>827123.87887032365</v>
      </c>
      <c r="V241" s="22">
        <f>Target_AM[[#This Row],[PROPORSI]]*VLOOKUP(Target_AM[[#This Row],[NIPNAS]],Target_CC[],COLUMN(H$2)+9,0)</f>
        <v>835367.73711897724</v>
      </c>
      <c r="W241" s="22">
        <f>Target_AM[[#This Row],[PROPORSI]]*VLOOKUP(Target_AM[[#This Row],[NIPNAS]],Target_CC[],COLUMN(I$2)+9,0)</f>
        <v>824675.05135445774</v>
      </c>
      <c r="X241" s="22">
        <f>Target_AM[[#This Row],[PROPORSI]]*VLOOKUP(Target_AM[[#This Row],[NIPNAS]],Target_CC[],COLUMN(J$2)+9,0)</f>
        <v>841266.21941850916</v>
      </c>
      <c r="Y241" s="22">
        <f>Target_AM[[#This Row],[PROPORSI]]*VLOOKUP(Target_AM[[#This Row],[NIPNAS]],Target_CC[],COLUMN(K$2)+9,0)</f>
        <v>835128.09978931816</v>
      </c>
      <c r="Z241" s="22">
        <f>Target_AM[[#This Row],[PROPORSI]]*VLOOKUP(Target_AM[[#This Row],[NIPNAS]],Target_CC[],COLUMN(L$2)+9,0)</f>
        <v>787959.10586482997</v>
      </c>
      <c r="AA241" s="22">
        <f>Target_AM[[#This Row],[PROPORSI]]*VLOOKUP(Target_AM[[#This Row],[NIPNAS]],Target_CC[],COLUMN(M$2)+9,0)</f>
        <v>9615599.9999999981</v>
      </c>
      <c r="AB241" s="22">
        <f>Target_AM[[#This Row],[PROPORSI]]*VLOOKUP(Target_AM[[#This Row],[NIPNAS]],Target_CC[],COLUMN(N$2)+9,0)</f>
        <v>475096.41429062333</v>
      </c>
      <c r="AC241" s="22">
        <f>Target_AM[[#This Row],[PROPORSI]]*VLOOKUP(Target_AM[[#This Row],[NIPNAS]],Target_CC[],COLUMN(O$2)+9,0)</f>
        <v>483394.12717405095</v>
      </c>
      <c r="AD241" s="22">
        <f>Target_AM[[#This Row],[PROPORSI]]*VLOOKUP(Target_AM[[#This Row],[NIPNAS]],Target_CC[],COLUMN(P$2)+9,0)</f>
        <v>516808.50806097849</v>
      </c>
      <c r="AE241" s="22">
        <f>Target_AM[[#This Row],[PROPORSI]]*VLOOKUP(Target_AM[[#This Row],[NIPNAS]],Target_CC[],COLUMN(Q$2)+9,0)</f>
        <v>485619.61482558993</v>
      </c>
      <c r="AF241" s="22">
        <f>Target_AM[[#This Row],[PROPORSI]]*VLOOKUP(Target_AM[[#This Row],[NIPNAS]],Target_CC[],COLUMN(R$2)+9,0)</f>
        <v>510233.49685965438</v>
      </c>
      <c r="AG241" s="22">
        <f>Target_AM[[#This Row],[PROPORSI]]*VLOOKUP(Target_AM[[#This Row],[NIPNAS]],Target_CC[],COLUMN(S$2)+9,0)</f>
        <v>503426.92419148172</v>
      </c>
      <c r="AH241" s="22">
        <f>Target_AM[[#This Row],[PROPORSI]]*VLOOKUP(Target_AM[[#This Row],[NIPNAS]],Target_CC[],COLUMN(T$2)+9,0)</f>
        <v>527509.270826202</v>
      </c>
      <c r="AI241" s="22">
        <f>Target_AM[[#This Row],[PROPORSI]]*VLOOKUP(Target_AM[[#This Row],[NIPNAS]],Target_CC[],COLUMN(U$2)+9,0)</f>
        <v>532766.90123034548</v>
      </c>
      <c r="AJ241" s="22">
        <f>Target_AM[[#This Row],[PROPORSI]]*VLOOKUP(Target_AM[[#This Row],[NIPNAS]],Target_CC[],COLUMN(V$2)+9,0)</f>
        <v>525947.49846020783</v>
      </c>
      <c r="AK241" s="22">
        <f>Target_AM[[#This Row],[PROPORSI]]*VLOOKUP(Target_AM[[#This Row],[NIPNAS]],Target_CC[],COLUMN(W$2)+9,0)</f>
        <v>536528.73688313446</v>
      </c>
      <c r="AL241" s="22">
        <f>Target_AM[[#This Row],[PROPORSI]]*VLOOKUP(Target_AM[[#This Row],[NIPNAS]],Target_CC[],COLUMN(X$2)+9,0)</f>
        <v>532614.06933144806</v>
      </c>
      <c r="AM241" s="22">
        <f>Target_AM[[#This Row],[PROPORSI]]*VLOOKUP(Target_AM[[#This Row],[NIPNAS]],Target_CC[],COLUMN(Y$2)+9,0)</f>
        <v>502531.41517727711</v>
      </c>
      <c r="AN241" s="22">
        <f>Target_AM[[#This Row],[PROPORSI]]*VLOOKUP(Target_AM[[#This Row],[NIPNAS]],Target_CC[],COLUMN(Z$2)+9,0)</f>
        <v>6132476.9773109937</v>
      </c>
      <c r="AO241" s="22">
        <f>Target_AM[[#This Row],[PROPORSI]]*VLOOKUP(Target_AM[[#This Row],[NIPNAS]],Target_CC[],COLUMN(AA$2)+9,0)</f>
        <v>1220037.9930613062</v>
      </c>
      <c r="AP241" s="22">
        <f>Target_AM[[#This Row],[PROPORSI]]*VLOOKUP(Target_AM[[#This Row],[NIPNAS]],Target_CC[],COLUMN(AB$2)+9,0)</f>
        <v>1241346.3520991486</v>
      </c>
      <c r="AQ241" s="22">
        <f>Target_AM[[#This Row],[PROPORSI]]*VLOOKUP(Target_AM[[#This Row],[NIPNAS]],Target_CC[],COLUMN(AC$2)+9,0)</f>
        <v>1327153.8071133962</v>
      </c>
      <c r="AR241" s="22">
        <f>Target_AM[[#This Row],[PROPORSI]]*VLOOKUP(Target_AM[[#This Row],[NIPNAS]],Target_CC[],COLUMN(AD$2)+9,0)</f>
        <v>1247061.3594245994</v>
      </c>
      <c r="AS241" s="22">
        <f>Target_AM[[#This Row],[PROPORSI]]*VLOOKUP(Target_AM[[#This Row],[NIPNAS]],Target_CC[],COLUMN(AE$2)+9,0)</f>
        <v>1310269.3111897709</v>
      </c>
      <c r="AT241" s="22">
        <f>Target_AM[[#This Row],[PROPORSI]]*VLOOKUP(Target_AM[[#This Row],[NIPNAS]],Target_CC[],COLUMN(AF$2)+9,0)</f>
        <v>1292790.1700977411</v>
      </c>
      <c r="AU241" s="22">
        <f>Target_AM[[#This Row],[PROPORSI]]*VLOOKUP(Target_AM[[#This Row],[NIPNAS]],Target_CC[],COLUMN(AG$2)+9,0)</f>
        <v>1354633.1496965257</v>
      </c>
      <c r="AV241" s="22">
        <f>Target_AM[[#This Row],[PROPORSI]]*VLOOKUP(Target_AM[[#This Row],[NIPNAS]],Target_CC[],COLUMN(AH$2)+9,0)</f>
        <v>1368134.6383493226</v>
      </c>
      <c r="AW241" s="22">
        <f>Target_AM[[#This Row],[PROPORSI]]*VLOOKUP(Target_AM[[#This Row],[NIPNAS]],Target_CC[],COLUMN(AI$2)+9,0)</f>
        <v>1350622.5498146657</v>
      </c>
      <c r="AX241" s="22">
        <f>Target_AM[[#This Row],[PROPORSI]]*VLOOKUP(Target_AM[[#This Row],[NIPNAS]],Target_CC[],COLUMN(AJ$2)+9,0)</f>
        <v>1377794.9563016435</v>
      </c>
      <c r="AY241" s="22">
        <f>Target_AM[[#This Row],[PROPORSI]]*VLOOKUP(Target_AM[[#This Row],[NIPNAS]],Target_CC[],COLUMN(AK$2)+9,0)</f>
        <v>1367742.1691207662</v>
      </c>
      <c r="AZ241" s="22">
        <f>Target_AM[[#This Row],[PROPORSI]]*VLOOKUP(Target_AM[[#This Row],[NIPNAS]],Target_CC[],COLUMN(AL$2)+9,0)</f>
        <v>1290490.5210421071</v>
      </c>
      <c r="BA241" s="22">
        <f>Target_AM[[#This Row],[PROPORSI]]*VLOOKUP(Target_AM[[#This Row],[NIPNAS]],Target_CC[],COLUMN(AM$2)+9,0)</f>
        <v>15748076.977310991</v>
      </c>
      <c r="BB241" s="22">
        <f>Target_AM[[#This Row],[PROPORSI]]*VLOOKUP(Target_AM[[#This Row],[NIPNAS]],Target_CC[],COLUMN(AN$2)+9,0)</f>
        <v>0</v>
      </c>
      <c r="BC241" s="22">
        <f>Target_AM[[#This Row],[PROPORSI]]*VLOOKUP(Target_AM[[#This Row],[NIPNAS]],Target_CC[],COLUMN(AO$2)+9,0)</f>
        <v>0</v>
      </c>
      <c r="BD241" s="22">
        <f>Target_AM[[#This Row],[PROPORSI]]*VLOOKUP(Target_AM[[#This Row],[NIPNAS]],Target_CC[],COLUMN(AP$2)+9,0)</f>
        <v>0</v>
      </c>
      <c r="BE241" s="22">
        <f>Target_AM[[#This Row],[PROPORSI]]*VLOOKUP(Target_AM[[#This Row],[NIPNAS]],Target_CC[],COLUMN(AQ$2)+9,0)</f>
        <v>0</v>
      </c>
      <c r="BF241" s="22">
        <f>Target_AM[[#This Row],[PROPORSI]]*VLOOKUP(Target_AM[[#This Row],[NIPNAS]],Target_CC[],COLUMN(AR$2)+9,0)</f>
        <v>0</v>
      </c>
      <c r="BG241" s="22">
        <f>Target_AM[[#This Row],[PROPORSI]]*VLOOKUP(Target_AM[[#This Row],[NIPNAS]],Target_CC[],COLUMN(AS$2)+9,0)</f>
        <v>0</v>
      </c>
      <c r="BH241" s="22">
        <f>Target_AM[[#This Row],[PROPORSI]]*VLOOKUP(Target_AM[[#This Row],[NIPNAS]],Target_CC[],COLUMN(AT$2)+9,0)</f>
        <v>0</v>
      </c>
      <c r="BI241" s="22">
        <f>Target_AM[[#This Row],[PROPORSI]]*VLOOKUP(Target_AM[[#This Row],[NIPNAS]],Target_CC[],COLUMN(AU$2)+9,0)</f>
        <v>0</v>
      </c>
      <c r="BJ241" s="22">
        <f>Target_AM[[#This Row],[PROPORSI]]*VLOOKUP(Target_AM[[#This Row],[NIPNAS]],Target_CC[],COLUMN(AV$2)+9,0)</f>
        <v>0</v>
      </c>
      <c r="BK241" s="22">
        <f>Target_AM[[#This Row],[PROPORSI]]*VLOOKUP(Target_AM[[#This Row],[NIPNAS]],Target_CC[],COLUMN(AW$2)+9,0)</f>
        <v>0</v>
      </c>
      <c r="BL241" s="22">
        <f>Target_AM[[#This Row],[PROPORSI]]*VLOOKUP(Target_AM[[#This Row],[NIPNAS]],Target_CC[],COLUMN(AX$2)+9,0)</f>
        <v>0</v>
      </c>
      <c r="BM241" s="22">
        <f>Target_AM[[#This Row],[PROPORSI]]*VLOOKUP(Target_AM[[#This Row],[NIPNAS]],Target_CC[],COLUMN(AY$2)+9,0)</f>
        <v>0</v>
      </c>
      <c r="BN241" s="22">
        <f>Target_AM[[#This Row],[PROPORSI]]*VLOOKUP(Target_AM[[#This Row],[NIPNAS]],Target_CC[],COLUMN(AZ$2)+9,0)</f>
        <v>0</v>
      </c>
      <c r="BO241" s="22">
        <f>Target_AM[[#This Row],[PROPORSI]]*VLOOKUP(Target_AM[[#This Row],[NIPNAS]],Target_CC[],COLUMN(BA$2)+9,0)</f>
        <v>859246</v>
      </c>
      <c r="BP241" s="22">
        <f>Target_AM[[#This Row],[PROPORSI]]*VLOOKUP(Target_AM[[#This Row],[NIPNAS]],Target_CC[],COLUMN(BB$2)+9,0)</f>
        <v>879400</v>
      </c>
      <c r="BQ241" s="22">
        <f>Target_AM[[#This Row],[PROPORSI]]*VLOOKUP(Target_AM[[#This Row],[NIPNAS]],Target_CC[],COLUMN(BC$2)+9,0)</f>
        <v>879400</v>
      </c>
      <c r="BR241" s="22">
        <f>Target_AM[[#This Row],[PROPORSI]]*VLOOKUP(Target_AM[[#This Row],[NIPNAS]],Target_CC[],COLUMN(BD$2)+9,0)</f>
        <v>879400</v>
      </c>
      <c r="BS241" s="22">
        <f>Target_AM[[#This Row],[PROPORSI]]*VLOOKUP(Target_AM[[#This Row],[NIPNAS]],Target_CC[],COLUMN(BE$2)+9,0)</f>
        <v>879400</v>
      </c>
      <c r="BT241" s="22">
        <f>Target_AM[[#This Row],[PROPORSI]]*VLOOKUP(Target_AM[[#This Row],[NIPNAS]],Target_CC[],COLUMN(BF$2)+9,0)</f>
        <v>879400</v>
      </c>
      <c r="BU241" s="22">
        <f>Target_AM[[#This Row],[PROPORSI]]*VLOOKUP(Target_AM[[#This Row],[NIPNAS]],Target_CC[],COLUMN(BG$2)+9,0)</f>
        <v>879400</v>
      </c>
      <c r="BV241" s="22">
        <f>Target_AM[[#This Row],[PROPORSI]]*VLOOKUP(Target_AM[[#This Row],[NIPNAS]],Target_CC[],COLUMN(BH$2)+9,0)</f>
        <v>879400</v>
      </c>
      <c r="BW241" s="22">
        <f>Target_AM[[#This Row],[PROPORSI]]*VLOOKUP(Target_AM[[#This Row],[NIPNAS]],Target_CC[],COLUMN(BI$2)+9,0)</f>
        <v>879400</v>
      </c>
      <c r="BX241" s="22">
        <f>Target_AM[[#This Row],[PROPORSI]]*VLOOKUP(Target_AM[[#This Row],[NIPNAS]],Target_CC[],COLUMN(BJ$2)+9,0)</f>
        <v>879400</v>
      </c>
      <c r="BY241" s="22">
        <f>Target_AM[[#This Row],[PROPORSI]]*VLOOKUP(Target_AM[[#This Row],[NIPNAS]],Target_CC[],COLUMN(BK$2)+9,0)</f>
        <v>879400</v>
      </c>
      <c r="BZ241" s="22">
        <f>Target_AM[[#This Row],[PROPORSI]]*VLOOKUP(Target_AM[[#This Row],[NIPNAS]],Target_CC[],COLUMN(BL$2)+9,0)</f>
        <v>879400</v>
      </c>
      <c r="CA241" s="22">
        <f>Target_AM[[#This Row],[PROPORSI]]*VLOOKUP(Target_AM[[#This Row],[NIPNAS]],Target_CC[],COLUMN(BM$2)+9,0)</f>
        <v>10532646</v>
      </c>
      <c r="CB241" s="22">
        <f>Target_AM[[#This Row],[PROPORSI]]*VLOOKUP(Target_AM[[#This Row],[NIPNAS]],Target_CC[],COLUMN(BN$2)+9,0)</f>
        <v>0</v>
      </c>
      <c r="CC241" s="22">
        <f>Target_AM[[#This Row],[PROPORSI]]*VLOOKUP(Target_AM[[#This Row],[NIPNAS]],Target_CC[],COLUMN(BO$2)+9,0)</f>
        <v>0</v>
      </c>
      <c r="CD241" s="22">
        <f>Target_AM[[#This Row],[PROPORSI]]*VLOOKUP(Target_AM[[#This Row],[NIPNAS]],Target_CC[],COLUMN(BP$2)+9,0)</f>
        <v>0</v>
      </c>
      <c r="CE241" s="22">
        <f>Target_AM[[#This Row],[PROPORSI]]*VLOOKUP(Target_AM[[#This Row],[NIPNAS]],Target_CC[],COLUMN(BQ$2)+9,0)</f>
        <v>0</v>
      </c>
      <c r="CF241" s="22">
        <f>Target_AM[[#This Row],[PROPORSI]]*VLOOKUP(Target_AM[[#This Row],[NIPNAS]],Target_CC[],COLUMN(BR$2)+9,0)</f>
        <v>0</v>
      </c>
      <c r="CG241" s="22">
        <f>Target_AM[[#This Row],[PROPORSI]]*VLOOKUP(Target_AM[[#This Row],[NIPNAS]],Target_CC[],COLUMN(BS$2)+9,0)</f>
        <v>0</v>
      </c>
      <c r="CH241" s="22">
        <f>Target_AM[[#This Row],[PROPORSI]]*VLOOKUP(Target_AM[[#This Row],[NIPNAS]],Target_CC[],COLUMN(BT$2)+9,0)</f>
        <v>0</v>
      </c>
      <c r="CI241" s="22">
        <f>Target_AM[[#This Row],[PROPORSI]]*VLOOKUP(Target_AM[[#This Row],[NIPNAS]],Target_CC[],COLUMN(BU$2)+9,0)</f>
        <v>0</v>
      </c>
      <c r="CJ241" s="22">
        <f>Target_AM[[#This Row],[PROPORSI]]*VLOOKUP(Target_AM[[#This Row],[NIPNAS]],Target_CC[],COLUMN(BV$2)+9,0)</f>
        <v>0</v>
      </c>
      <c r="CK241" s="22">
        <f>Target_AM[[#This Row],[PROPORSI]]*VLOOKUP(Target_AM[[#This Row],[NIPNAS]],Target_CC[],COLUMN(BW$2)+9,0)</f>
        <v>0</v>
      </c>
      <c r="CL241" s="22">
        <f>Target_AM[[#This Row],[PROPORSI]]*VLOOKUP(Target_AM[[#This Row],[NIPNAS]],Target_CC[],COLUMN(BX$2)+9,0)</f>
        <v>0</v>
      </c>
      <c r="CM241" s="22">
        <f>Target_AM[[#This Row],[PROPORSI]]*VLOOKUP(Target_AM[[#This Row],[NIPNAS]],Target_CC[],COLUMN(BY$2)+9,0)</f>
        <v>0</v>
      </c>
      <c r="CN241" s="22">
        <f>Target_AM[[#This Row],[PROPORSI]]*VLOOKUP(Target_AM[[#This Row],[NIPNAS]],Target_CC[],COLUMN(BZ$2)+9,0)</f>
        <v>0</v>
      </c>
      <c r="CO241" s="22">
        <f>Target_AM[[#This Row],[PROPORSI]]*VLOOKUP(Target_AM[[#This Row],[NIPNAS]],Target_CC[],COLUMN(CA$2)+9,0)</f>
        <v>859246</v>
      </c>
      <c r="CP241" s="22">
        <f>Target_AM[[#This Row],[PROPORSI]]*VLOOKUP(Target_AM[[#This Row],[NIPNAS]],Target_CC[],COLUMN(CB$2)+9,0)</f>
        <v>879400</v>
      </c>
      <c r="CQ241" s="22">
        <f>Target_AM[[#This Row],[PROPORSI]]*VLOOKUP(Target_AM[[#This Row],[NIPNAS]],Target_CC[],COLUMN(CC$2)+9,0)</f>
        <v>879400</v>
      </c>
      <c r="CR241" s="22">
        <f>Target_AM[[#This Row],[PROPORSI]]*VLOOKUP(Target_AM[[#This Row],[NIPNAS]],Target_CC[],COLUMN(CD$2)+9,0)</f>
        <v>879400</v>
      </c>
      <c r="CS241" s="22">
        <f>Target_AM[[#This Row],[PROPORSI]]*VLOOKUP(Target_AM[[#This Row],[NIPNAS]],Target_CC[],COLUMN(CE$2)+9,0)</f>
        <v>879400</v>
      </c>
      <c r="CT241" s="22">
        <f>Target_AM[[#This Row],[PROPORSI]]*VLOOKUP(Target_AM[[#This Row],[NIPNAS]],Target_CC[],COLUMN(CF$2)+9,0)</f>
        <v>879400</v>
      </c>
      <c r="CU241" s="22">
        <f>Target_AM[[#This Row],[PROPORSI]]*VLOOKUP(Target_AM[[#This Row],[NIPNAS]],Target_CC[],COLUMN(CG$2)+9,0)</f>
        <v>879400</v>
      </c>
      <c r="CV241" s="22">
        <f>Target_AM[[#This Row],[PROPORSI]]*VLOOKUP(Target_AM[[#This Row],[NIPNAS]],Target_CC[],COLUMN(CH$2)+9,0)</f>
        <v>879400</v>
      </c>
      <c r="CW241" s="22">
        <f>Target_AM[[#This Row],[PROPORSI]]*VLOOKUP(Target_AM[[#This Row],[NIPNAS]],Target_CC[],COLUMN(CI$2)+9,0)</f>
        <v>879400</v>
      </c>
      <c r="CX241" s="22">
        <f>Target_AM[[#This Row],[PROPORSI]]*VLOOKUP(Target_AM[[#This Row],[NIPNAS]],Target_CC[],COLUMN(CJ$2)+9,0)</f>
        <v>879400</v>
      </c>
      <c r="CY241" s="22">
        <f>Target_AM[[#This Row],[PROPORSI]]*VLOOKUP(Target_AM[[#This Row],[NIPNAS]],Target_CC[],COLUMN(CK$2)+9,0)</f>
        <v>879400</v>
      </c>
      <c r="CZ241" s="22">
        <f>Target_AM[[#This Row],[PROPORSI]]*VLOOKUP(Target_AM[[#This Row],[NIPNAS]],Target_CC[],COLUMN(CL$2)+9,0)</f>
        <v>879400</v>
      </c>
      <c r="DA241" s="22">
        <f>Target_AM[[#This Row],[PROPORSI]]*VLOOKUP(Target_AM[[#This Row],[NIPNAS]],Target_CC[],COLUMN(CM$2)+9,0)</f>
        <v>10532646</v>
      </c>
      <c r="DB241" s="22">
        <f>Target_AM[[#This Row],[PROPORSI]]*VLOOKUP(Target_AM[[#This Row],[NIPNAS]],Target_CC[],COLUMN(CN$2)+9,0)</f>
        <v>0</v>
      </c>
      <c r="DC241" s="22">
        <f>Target_AM[[#This Row],[PROPORSI]]*VLOOKUP(Target_AM[[#This Row],[NIPNAS]],Target_CC[],COLUMN(CO$2)+9,0)</f>
        <v>0</v>
      </c>
      <c r="DD241" s="22">
        <f>Target_AM[[#This Row],[PROPORSI]]*VLOOKUP(Target_AM[[#This Row],[NIPNAS]],Target_CC[],COLUMN(CP$2)+9,0)</f>
        <v>0</v>
      </c>
      <c r="DE241" s="22">
        <f>Target_AM[[#This Row],[PROPORSI]]*VLOOKUP(Target_AM[[#This Row],[NIPNAS]],Target_CC[],COLUMN(CQ$2)+9,0)</f>
        <v>0</v>
      </c>
      <c r="DF241" s="22">
        <f>Target_AM[[#This Row],[PROPORSI]]*VLOOKUP(Target_AM[[#This Row],[NIPNAS]],Target_CC[],COLUMN(CR$2)+9,0)</f>
        <v>0</v>
      </c>
      <c r="DG241" s="22">
        <f>Target_AM[[#This Row],[PROPORSI]]*VLOOKUP(Target_AM[[#This Row],[NIPNAS]],Target_CC[],COLUMN(CS$2)+9,0)</f>
        <v>0</v>
      </c>
      <c r="DH241" s="22">
        <f>Target_AM[[#This Row],[PROPORSI]]*VLOOKUP(Target_AM[[#This Row],[NIPNAS]],Target_CC[],COLUMN(CT$2)+9,0)</f>
        <v>0</v>
      </c>
      <c r="DI241" s="22">
        <f>Target_AM[[#This Row],[PROPORSI]]*VLOOKUP(Target_AM[[#This Row],[NIPNAS]],Target_CC[],COLUMN(CU$2)+9,0)</f>
        <v>0</v>
      </c>
      <c r="DJ241" s="22">
        <f>Target_AM[[#This Row],[PROPORSI]]*VLOOKUP(Target_AM[[#This Row],[NIPNAS]],Target_CC[],COLUMN(CV$2)+9,0)</f>
        <v>0</v>
      </c>
      <c r="DK241" s="22">
        <f>Target_AM[[#This Row],[PROPORSI]]*VLOOKUP(Target_AM[[#This Row],[NIPNAS]],Target_CC[],COLUMN(CW$2)+9,0)</f>
        <v>0</v>
      </c>
      <c r="DL241" s="22">
        <f>Target_AM[[#This Row],[PROPORSI]]*VLOOKUP(Target_AM[[#This Row],[NIPNAS]],Target_CC[],COLUMN(CX$2)+9,0)</f>
        <v>0</v>
      </c>
      <c r="DM241" s="22">
        <f>Target_AM[[#This Row],[PROPORSI]]*VLOOKUP(Target_AM[[#This Row],[NIPNAS]],Target_CC[],COLUMN(CY$2)+9,0)</f>
        <v>0</v>
      </c>
      <c r="DN241" s="22">
        <f>Target_AM[[#This Row],[PROPORSI]]*VLOOKUP(Target_AM[[#This Row],[NIPNAS]],Target_CC[],COLUMN(CZ$2)+9,0)</f>
        <v>0</v>
      </c>
      <c r="DO241" s="22">
        <f>Target_AM[[#This Row],[PROPORSI]]*VLOOKUP(Target_AM[[#This Row],[NIPNAS]],Target_CC[],COLUMN(DA$2)+9,0)</f>
        <v>0</v>
      </c>
      <c r="DP241" s="22">
        <f>Target_AM[[#This Row],[PROPORSI]]*VLOOKUP(Target_AM[[#This Row],[NIPNAS]],Target_CC[],COLUMN(DB$2)+9,0)</f>
        <v>0</v>
      </c>
      <c r="DQ241" s="22">
        <f>Target_AM[[#This Row],[PROPORSI]]*VLOOKUP(Target_AM[[#This Row],[NIPNAS]],Target_CC[],COLUMN(DC$2)+9,0)</f>
        <v>0</v>
      </c>
      <c r="DR241" s="22">
        <f>Target_AM[[#This Row],[PROPORSI]]*VLOOKUP(Target_AM[[#This Row],[NIPNAS]],Target_CC[],COLUMN(DD$2)+9,0)</f>
        <v>0</v>
      </c>
      <c r="DS241" s="22">
        <f>Target_AM[[#This Row],[PROPORSI]]*VLOOKUP(Target_AM[[#This Row],[NIPNAS]],Target_CC[],COLUMN(DE$2)+9,0)</f>
        <v>0</v>
      </c>
      <c r="DT241" s="22">
        <f>Target_AM[[#This Row],[PROPORSI]]*VLOOKUP(Target_AM[[#This Row],[NIPNAS]],Target_CC[],COLUMN(DF$2)+9,0)</f>
        <v>0</v>
      </c>
      <c r="DU241" s="22">
        <f>Target_AM[[#This Row],[PROPORSI]]*VLOOKUP(Target_AM[[#This Row],[NIPNAS]],Target_CC[],COLUMN(DG$2)+9,0)</f>
        <v>0</v>
      </c>
      <c r="DV241" s="22">
        <f>Target_AM[[#This Row],[PROPORSI]]*VLOOKUP(Target_AM[[#This Row],[NIPNAS]],Target_CC[],COLUMN(DH$2)+9,0)</f>
        <v>0</v>
      </c>
      <c r="DW241" s="22">
        <f>Target_AM[[#This Row],[PROPORSI]]*VLOOKUP(Target_AM[[#This Row],[NIPNAS]],Target_CC[],COLUMN(DI$2)+9,0)</f>
        <v>0</v>
      </c>
      <c r="DX241" s="22">
        <f>Target_AM[[#This Row],[PROPORSI]]*VLOOKUP(Target_AM[[#This Row],[NIPNAS]],Target_CC[],COLUMN(DJ$2)+9,0)</f>
        <v>0</v>
      </c>
      <c r="DY241" s="22">
        <f>Target_AM[[#This Row],[PROPORSI]]*VLOOKUP(Target_AM[[#This Row],[NIPNAS]],Target_CC[],COLUMN(DK$2)+9,0)</f>
        <v>0</v>
      </c>
      <c r="DZ241" s="22">
        <f>Target_AM[[#This Row],[PROPORSI]]*VLOOKUP(Target_AM[[#This Row],[NIPNAS]],Target_CC[],COLUMN(DL$2)+9,0)</f>
        <v>0</v>
      </c>
      <c r="EA241" s="22">
        <f>Target_AM[[#This Row],[PROPORSI]]*VLOOKUP(Target_AM[[#This Row],[NIPNAS]],Target_CC[],COLUMN(DM$2)+9,0)</f>
        <v>0</v>
      </c>
    </row>
    <row r="242" spans="2:131" x14ac:dyDescent="0.3">
      <c r="B242">
        <v>401431</v>
      </c>
      <c r="C242" t="s">
        <v>983</v>
      </c>
      <c r="D242">
        <v>1</v>
      </c>
      <c r="E242" s="8">
        <v>45658</v>
      </c>
      <c r="F242">
        <v>4664792</v>
      </c>
      <c r="G242" t="s">
        <v>566</v>
      </c>
      <c r="J242" t="s">
        <v>300</v>
      </c>
      <c r="K242" t="s">
        <v>25</v>
      </c>
      <c r="L242" t="s">
        <v>159</v>
      </c>
      <c r="M242" t="s">
        <v>29</v>
      </c>
      <c r="N242" s="23">
        <f>Target_AM[[#This Row],[PROPORSI]]*VLOOKUP(Target_AM[[#This Row],[NIPNAS]],Target_CC[],9,0)</f>
        <v>10419996.457313709</v>
      </c>
      <c r="O242" s="22">
        <f>Target_AM[[#This Row],[PROPORSI]]*VLOOKUP(Target_AM[[#This Row],[NIPNAS]],Target_CC[],COLUMN(A$2)+9,0)</f>
        <v>462973.80035916646</v>
      </c>
      <c r="P242" s="22">
        <f>Target_AM[[#This Row],[PROPORSI]]*VLOOKUP(Target_AM[[#This Row],[NIPNAS]],Target_CC[],COLUMN(B$2)+9,0)</f>
        <v>471059.78786059975</v>
      </c>
      <c r="Q242" s="22">
        <f>Target_AM[[#This Row],[PROPORSI]]*VLOOKUP(Target_AM[[#This Row],[NIPNAS]],Target_CC[],COLUMN(C$2)+9,0)</f>
        <v>503621.56361924874</v>
      </c>
      <c r="R242" s="22">
        <f>Target_AM[[#This Row],[PROPORSI]]*VLOOKUP(Target_AM[[#This Row],[NIPNAS]],Target_CC[],COLUMN(D$2)+9,0)</f>
        <v>473228.48971709306</v>
      </c>
      <c r="S242" s="22">
        <f>Target_AM[[#This Row],[PROPORSI]]*VLOOKUP(Target_AM[[#This Row],[NIPNAS]],Target_CC[],COLUMN(E$2)+9,0)</f>
        <v>497214.32114863105</v>
      </c>
      <c r="T242" s="22">
        <f>Target_AM[[#This Row],[PROPORSI]]*VLOOKUP(Target_AM[[#This Row],[NIPNAS]],Target_CC[],COLUMN(F$2)+9,0)</f>
        <v>490581.4257597868</v>
      </c>
      <c r="U242" s="22">
        <f>Target_AM[[#This Row],[PROPORSI]]*VLOOKUP(Target_AM[[#This Row],[NIPNAS]],Target_CC[],COLUMN(G$2)+9,0)</f>
        <v>514049.28450944863</v>
      </c>
      <c r="V242" s="22">
        <f>Target_AM[[#This Row],[PROPORSI]]*VLOOKUP(Target_AM[[#This Row],[NIPNAS]],Target_CC[],COLUMN(H$2)+9,0)</f>
        <v>519172.76062055491</v>
      </c>
      <c r="W242" s="22">
        <f>Target_AM[[#This Row],[PROPORSI]]*VLOOKUP(Target_AM[[#This Row],[NIPNAS]],Target_CC[],COLUMN(I$2)+9,0)</f>
        <v>512527.36250408081</v>
      </c>
      <c r="X242" s="22">
        <f>Target_AM[[#This Row],[PROPORSI]]*VLOOKUP(Target_AM[[#This Row],[NIPNAS]],Target_CC[],COLUMN(J$2)+9,0)</f>
        <v>522838.60884864297</v>
      </c>
      <c r="Y242" s="22">
        <f>Target_AM[[#This Row],[PROPORSI]]*VLOOKUP(Target_AM[[#This Row],[NIPNAS]],Target_CC[],COLUMN(K$2)+9,0)</f>
        <v>519023.82839770429</v>
      </c>
      <c r="Z242" s="22">
        <f>Target_AM[[#This Row],[PROPORSI]]*VLOOKUP(Target_AM[[#This Row],[NIPNAS]],Target_CC[],COLUMN(L$2)+9,0)</f>
        <v>489708.76665504224</v>
      </c>
      <c r="AA242" s="22">
        <f>Target_AM[[#This Row],[PROPORSI]]*VLOOKUP(Target_AM[[#This Row],[NIPNAS]],Target_CC[],COLUMN(M$2)+9,0)</f>
        <v>5975999.9999999991</v>
      </c>
      <c r="AB242" s="22">
        <f>Target_AM[[#This Row],[PROPORSI]]*VLOOKUP(Target_AM[[#This Row],[NIPNAS]],Target_CC[],COLUMN(N$2)+9,0)</f>
        <v>1873362.4281125378</v>
      </c>
      <c r="AC242" s="22">
        <f>Target_AM[[#This Row],[PROPORSI]]*VLOOKUP(Target_AM[[#This Row],[NIPNAS]],Target_CC[],COLUMN(O$2)+9,0)</f>
        <v>1906081.3101910073</v>
      </c>
      <c r="AD242" s="22">
        <f>Target_AM[[#This Row],[PROPORSI]]*VLOOKUP(Target_AM[[#This Row],[NIPNAS]],Target_CC[],COLUMN(P$2)+9,0)</f>
        <v>2037838.2416881165</v>
      </c>
      <c r="AE242" s="22">
        <f>Target_AM[[#This Row],[PROPORSI]]*VLOOKUP(Target_AM[[#This Row],[NIPNAS]],Target_CC[],COLUMN(Q$2)+9,0)</f>
        <v>1914856.6762540131</v>
      </c>
      <c r="AF242" s="22">
        <f>Target_AM[[#This Row],[PROPORSI]]*VLOOKUP(Target_AM[[#This Row],[NIPNAS]],Target_CC[],COLUMN(R$2)+9,0)</f>
        <v>2011912.1799909954</v>
      </c>
      <c r="AG242" s="22">
        <f>Target_AM[[#This Row],[PROPORSI]]*VLOOKUP(Target_AM[[#This Row],[NIPNAS]],Target_CC[],COLUMN(S$2)+9,0)</f>
        <v>1985073.0435184303</v>
      </c>
      <c r="AH242" s="22">
        <f>Target_AM[[#This Row],[PROPORSI]]*VLOOKUP(Target_AM[[#This Row],[NIPNAS]],Target_CC[],COLUMN(T$2)+9,0)</f>
        <v>2080032.6391062639</v>
      </c>
      <c r="AI242" s="22">
        <f>Target_AM[[#This Row],[PROPORSI]]*VLOOKUP(Target_AM[[#This Row],[NIPNAS]],Target_CC[],COLUMN(U$2)+9,0)</f>
        <v>2100764.1095273383</v>
      </c>
      <c r="AJ242" s="22">
        <f>Target_AM[[#This Row],[PROPORSI]]*VLOOKUP(Target_AM[[#This Row],[NIPNAS]],Target_CC[],COLUMN(V$2)+9,0)</f>
        <v>2073874.3824162267</v>
      </c>
      <c r="AK242" s="22">
        <f>Target_AM[[#This Row],[PROPORSI]]*VLOOKUP(Target_AM[[#This Row],[NIPNAS]],Target_CC[],COLUMN(W$2)+9,0)</f>
        <v>2115597.4809456249</v>
      </c>
      <c r="AL242" s="22">
        <f>Target_AM[[#This Row],[PROPORSI]]*VLOOKUP(Target_AM[[#This Row],[NIPNAS]],Target_CC[],COLUMN(X$2)+9,0)</f>
        <v>2100161.4749281295</v>
      </c>
      <c r="AM242" s="22">
        <f>Target_AM[[#This Row],[PROPORSI]]*VLOOKUP(Target_AM[[#This Row],[NIPNAS]],Target_CC[],COLUMN(Y$2)+9,0)</f>
        <v>1981541.9435337</v>
      </c>
      <c r="AN242" s="22">
        <f>Target_AM[[#This Row],[PROPORSI]]*VLOOKUP(Target_AM[[#This Row],[NIPNAS]],Target_CC[],COLUMN(Z$2)+9,0)</f>
        <v>24181095.910212383</v>
      </c>
      <c r="AO242" s="22">
        <f>Target_AM[[#This Row],[PROPORSI]]*VLOOKUP(Target_AM[[#This Row],[NIPNAS]],Target_CC[],COLUMN(AA$2)+9,0)</f>
        <v>2336336.2284717043</v>
      </c>
      <c r="AP242" s="22">
        <f>Target_AM[[#This Row],[PROPORSI]]*VLOOKUP(Target_AM[[#This Row],[NIPNAS]],Target_CC[],COLUMN(AB$2)+9,0)</f>
        <v>2377141.0980516071</v>
      </c>
      <c r="AQ242" s="22">
        <f>Target_AM[[#This Row],[PROPORSI]]*VLOOKUP(Target_AM[[#This Row],[NIPNAS]],Target_CC[],COLUMN(AC$2)+9,0)</f>
        <v>2541459.805307365</v>
      </c>
      <c r="AR242" s="22">
        <f>Target_AM[[#This Row],[PROPORSI]]*VLOOKUP(Target_AM[[#This Row],[NIPNAS]],Target_CC[],COLUMN(AD$2)+9,0)</f>
        <v>2388085.1659711059</v>
      </c>
      <c r="AS242" s="22">
        <f>Target_AM[[#This Row],[PROPORSI]]*VLOOKUP(Target_AM[[#This Row],[NIPNAS]],Target_CC[],COLUMN(AE$2)+9,0)</f>
        <v>2509126.5011396264</v>
      </c>
      <c r="AT242" s="22">
        <f>Target_AM[[#This Row],[PROPORSI]]*VLOOKUP(Target_AM[[#This Row],[NIPNAS]],Target_CC[],COLUMN(AF$2)+9,0)</f>
        <v>2475654.4692782173</v>
      </c>
      <c r="AU242" s="22">
        <f>Target_AM[[#This Row],[PROPORSI]]*VLOOKUP(Target_AM[[#This Row],[NIPNAS]],Target_CC[],COLUMN(AG$2)+9,0)</f>
        <v>2594081.9236157127</v>
      </c>
      <c r="AV242" s="22">
        <f>Target_AM[[#This Row],[PROPORSI]]*VLOOKUP(Target_AM[[#This Row],[NIPNAS]],Target_CC[],COLUMN(AH$2)+9,0)</f>
        <v>2619936.8701478932</v>
      </c>
      <c r="AW242" s="22">
        <f>Target_AM[[#This Row],[PROPORSI]]*VLOOKUP(Target_AM[[#This Row],[NIPNAS]],Target_CC[],COLUMN(AI$2)+9,0)</f>
        <v>2586401.7449203073</v>
      </c>
      <c r="AX242" s="22">
        <f>Target_AM[[#This Row],[PROPORSI]]*VLOOKUP(Target_AM[[#This Row],[NIPNAS]],Target_CC[],COLUMN(AJ$2)+9,0)</f>
        <v>2638436.0897942679</v>
      </c>
      <c r="AY242" s="22">
        <f>Target_AM[[#This Row],[PROPORSI]]*VLOOKUP(Target_AM[[#This Row],[NIPNAS]],Target_CC[],COLUMN(AK$2)+9,0)</f>
        <v>2619185.3033258338</v>
      </c>
      <c r="AZ242" s="22">
        <f>Target_AM[[#This Row],[PROPORSI]]*VLOOKUP(Target_AM[[#This Row],[NIPNAS]],Target_CC[],COLUMN(AL$2)+9,0)</f>
        <v>2471250.7101887423</v>
      </c>
      <c r="BA242" s="22">
        <f>Target_AM[[#This Row],[PROPORSI]]*VLOOKUP(Target_AM[[#This Row],[NIPNAS]],Target_CC[],COLUMN(AM$2)+9,0)</f>
        <v>30157095.910212379</v>
      </c>
      <c r="BB242" s="22">
        <f>Target_AM[[#This Row],[PROPORSI]]*VLOOKUP(Target_AM[[#This Row],[NIPNAS]],Target_CC[],COLUMN(AN$2)+9,0)</f>
        <v>0</v>
      </c>
      <c r="BC242" s="22">
        <f>Target_AM[[#This Row],[PROPORSI]]*VLOOKUP(Target_AM[[#This Row],[NIPNAS]],Target_CC[],COLUMN(AO$2)+9,0)</f>
        <v>0</v>
      </c>
      <c r="BD242" s="22">
        <f>Target_AM[[#This Row],[PROPORSI]]*VLOOKUP(Target_AM[[#This Row],[NIPNAS]],Target_CC[],COLUMN(AP$2)+9,0)</f>
        <v>0</v>
      </c>
      <c r="BE242" s="22">
        <f>Target_AM[[#This Row],[PROPORSI]]*VLOOKUP(Target_AM[[#This Row],[NIPNAS]],Target_CC[],COLUMN(AQ$2)+9,0)</f>
        <v>0</v>
      </c>
      <c r="BF242" s="22">
        <f>Target_AM[[#This Row],[PROPORSI]]*VLOOKUP(Target_AM[[#This Row],[NIPNAS]],Target_CC[],COLUMN(AR$2)+9,0)</f>
        <v>0</v>
      </c>
      <c r="BG242" s="22">
        <f>Target_AM[[#This Row],[PROPORSI]]*VLOOKUP(Target_AM[[#This Row],[NIPNAS]],Target_CC[],COLUMN(AS$2)+9,0)</f>
        <v>0</v>
      </c>
      <c r="BH242" s="22">
        <f>Target_AM[[#This Row],[PROPORSI]]*VLOOKUP(Target_AM[[#This Row],[NIPNAS]],Target_CC[],COLUMN(AT$2)+9,0)</f>
        <v>0</v>
      </c>
      <c r="BI242" s="22">
        <f>Target_AM[[#This Row],[PROPORSI]]*VLOOKUP(Target_AM[[#This Row],[NIPNAS]],Target_CC[],COLUMN(AU$2)+9,0)</f>
        <v>0</v>
      </c>
      <c r="BJ242" s="22">
        <f>Target_AM[[#This Row],[PROPORSI]]*VLOOKUP(Target_AM[[#This Row],[NIPNAS]],Target_CC[],COLUMN(AV$2)+9,0)</f>
        <v>0</v>
      </c>
      <c r="BK242" s="22">
        <f>Target_AM[[#This Row],[PROPORSI]]*VLOOKUP(Target_AM[[#This Row],[NIPNAS]],Target_CC[],COLUMN(AW$2)+9,0)</f>
        <v>0</v>
      </c>
      <c r="BL242" s="22">
        <f>Target_AM[[#This Row],[PROPORSI]]*VLOOKUP(Target_AM[[#This Row],[NIPNAS]],Target_CC[],COLUMN(AX$2)+9,0)</f>
        <v>0</v>
      </c>
      <c r="BM242" s="22">
        <f>Target_AM[[#This Row],[PROPORSI]]*VLOOKUP(Target_AM[[#This Row],[NIPNAS]],Target_CC[],COLUMN(AY$2)+9,0)</f>
        <v>0</v>
      </c>
      <c r="BN242" s="22">
        <f>Target_AM[[#This Row],[PROPORSI]]*VLOOKUP(Target_AM[[#This Row],[NIPNAS]],Target_CC[],COLUMN(AZ$2)+9,0)</f>
        <v>0</v>
      </c>
      <c r="BO242" s="22">
        <f>Target_AM[[#This Row],[PROPORSI]]*VLOOKUP(Target_AM[[#This Row],[NIPNAS]],Target_CC[],COLUMN(BA$2)+9,0)</f>
        <v>485000</v>
      </c>
      <c r="BP242" s="22">
        <f>Target_AM[[#This Row],[PROPORSI]]*VLOOKUP(Target_AM[[#This Row],[NIPNAS]],Target_CC[],COLUMN(BB$2)+9,0)</f>
        <v>483250</v>
      </c>
      <c r="BQ242" s="22">
        <f>Target_AM[[#This Row],[PROPORSI]]*VLOOKUP(Target_AM[[#This Row],[NIPNAS]],Target_CC[],COLUMN(BC$2)+9,0)</f>
        <v>484250</v>
      </c>
      <c r="BR242" s="22">
        <f>Target_AM[[#This Row],[PROPORSI]]*VLOOKUP(Target_AM[[#This Row],[NIPNAS]],Target_CC[],COLUMN(BD$2)+9,0)</f>
        <v>624780</v>
      </c>
      <c r="BS242" s="22">
        <f>Target_AM[[#This Row],[PROPORSI]]*VLOOKUP(Target_AM[[#This Row],[NIPNAS]],Target_CC[],COLUMN(BE$2)+9,0)</f>
        <v>624780</v>
      </c>
      <c r="BT242" s="22">
        <f>Target_AM[[#This Row],[PROPORSI]]*VLOOKUP(Target_AM[[#This Row],[NIPNAS]],Target_CC[],COLUMN(BF$2)+9,0)</f>
        <v>624780</v>
      </c>
      <c r="BU242" s="22">
        <f>Target_AM[[#This Row],[PROPORSI]]*VLOOKUP(Target_AM[[#This Row],[NIPNAS]],Target_CC[],COLUMN(BG$2)+9,0)</f>
        <v>624780</v>
      </c>
      <c r="BV242" s="22">
        <f>Target_AM[[#This Row],[PROPORSI]]*VLOOKUP(Target_AM[[#This Row],[NIPNAS]],Target_CC[],COLUMN(BH$2)+9,0)</f>
        <v>624780</v>
      </c>
      <c r="BW242" s="22">
        <f>Target_AM[[#This Row],[PROPORSI]]*VLOOKUP(Target_AM[[#This Row],[NIPNAS]],Target_CC[],COLUMN(BI$2)+9,0)</f>
        <v>624780</v>
      </c>
      <c r="BX242" s="22">
        <f>Target_AM[[#This Row],[PROPORSI]]*VLOOKUP(Target_AM[[#This Row],[NIPNAS]],Target_CC[],COLUMN(BJ$2)+9,0)</f>
        <v>624780</v>
      </c>
      <c r="BY242" s="22">
        <f>Target_AM[[#This Row],[PROPORSI]]*VLOOKUP(Target_AM[[#This Row],[NIPNAS]],Target_CC[],COLUMN(BK$2)+9,0)</f>
        <v>624780</v>
      </c>
      <c r="BZ242" s="22">
        <f>Target_AM[[#This Row],[PROPORSI]]*VLOOKUP(Target_AM[[#This Row],[NIPNAS]],Target_CC[],COLUMN(BL$2)+9,0)</f>
        <v>624780</v>
      </c>
      <c r="CA242" s="22">
        <f>Target_AM[[#This Row],[PROPORSI]]*VLOOKUP(Target_AM[[#This Row],[NIPNAS]],Target_CC[],COLUMN(BM$2)+9,0)</f>
        <v>7075520</v>
      </c>
      <c r="CB242" s="22">
        <f>Target_AM[[#This Row],[PROPORSI]]*VLOOKUP(Target_AM[[#This Row],[NIPNAS]],Target_CC[],COLUMN(BN$2)+9,0)</f>
        <v>0</v>
      </c>
      <c r="CC242" s="22">
        <f>Target_AM[[#This Row],[PROPORSI]]*VLOOKUP(Target_AM[[#This Row],[NIPNAS]],Target_CC[],COLUMN(BO$2)+9,0)</f>
        <v>0</v>
      </c>
      <c r="CD242" s="22">
        <f>Target_AM[[#This Row],[PROPORSI]]*VLOOKUP(Target_AM[[#This Row],[NIPNAS]],Target_CC[],COLUMN(BP$2)+9,0)</f>
        <v>0</v>
      </c>
      <c r="CE242" s="22">
        <f>Target_AM[[#This Row],[PROPORSI]]*VLOOKUP(Target_AM[[#This Row],[NIPNAS]],Target_CC[],COLUMN(BQ$2)+9,0)</f>
        <v>0</v>
      </c>
      <c r="CF242" s="22">
        <f>Target_AM[[#This Row],[PROPORSI]]*VLOOKUP(Target_AM[[#This Row],[NIPNAS]],Target_CC[],COLUMN(BR$2)+9,0)</f>
        <v>0</v>
      </c>
      <c r="CG242" s="22">
        <f>Target_AM[[#This Row],[PROPORSI]]*VLOOKUP(Target_AM[[#This Row],[NIPNAS]],Target_CC[],COLUMN(BS$2)+9,0)</f>
        <v>0</v>
      </c>
      <c r="CH242" s="22">
        <f>Target_AM[[#This Row],[PROPORSI]]*VLOOKUP(Target_AM[[#This Row],[NIPNAS]],Target_CC[],COLUMN(BT$2)+9,0)</f>
        <v>0</v>
      </c>
      <c r="CI242" s="22">
        <f>Target_AM[[#This Row],[PROPORSI]]*VLOOKUP(Target_AM[[#This Row],[NIPNAS]],Target_CC[],COLUMN(BU$2)+9,0)</f>
        <v>0</v>
      </c>
      <c r="CJ242" s="22">
        <f>Target_AM[[#This Row],[PROPORSI]]*VLOOKUP(Target_AM[[#This Row],[NIPNAS]],Target_CC[],COLUMN(BV$2)+9,0)</f>
        <v>0</v>
      </c>
      <c r="CK242" s="22">
        <f>Target_AM[[#This Row],[PROPORSI]]*VLOOKUP(Target_AM[[#This Row],[NIPNAS]],Target_CC[],COLUMN(BW$2)+9,0)</f>
        <v>0</v>
      </c>
      <c r="CL242" s="22">
        <f>Target_AM[[#This Row],[PROPORSI]]*VLOOKUP(Target_AM[[#This Row],[NIPNAS]],Target_CC[],COLUMN(BX$2)+9,0)</f>
        <v>0</v>
      </c>
      <c r="CM242" s="22">
        <f>Target_AM[[#This Row],[PROPORSI]]*VLOOKUP(Target_AM[[#This Row],[NIPNAS]],Target_CC[],COLUMN(BY$2)+9,0)</f>
        <v>0</v>
      </c>
      <c r="CN242" s="22">
        <f>Target_AM[[#This Row],[PROPORSI]]*VLOOKUP(Target_AM[[#This Row],[NIPNAS]],Target_CC[],COLUMN(BZ$2)+9,0)</f>
        <v>0</v>
      </c>
      <c r="CO242" s="22">
        <f>Target_AM[[#This Row],[PROPORSI]]*VLOOKUP(Target_AM[[#This Row],[NIPNAS]],Target_CC[],COLUMN(CA$2)+9,0)</f>
        <v>709380</v>
      </c>
      <c r="CP242" s="22">
        <f>Target_AM[[#This Row],[PROPORSI]]*VLOOKUP(Target_AM[[#This Row],[NIPNAS]],Target_CC[],COLUMN(CB$2)+9,0)</f>
        <v>639750</v>
      </c>
      <c r="CQ242" s="22">
        <f>Target_AM[[#This Row],[PROPORSI]]*VLOOKUP(Target_AM[[#This Row],[NIPNAS]],Target_CC[],COLUMN(CC$2)+9,0)</f>
        <v>624780</v>
      </c>
      <c r="CR242" s="22">
        <f>Target_AM[[#This Row],[PROPORSI]]*VLOOKUP(Target_AM[[#This Row],[NIPNAS]],Target_CC[],COLUMN(CD$2)+9,0)</f>
        <v>624780</v>
      </c>
      <c r="CS242" s="22">
        <f>Target_AM[[#This Row],[PROPORSI]]*VLOOKUP(Target_AM[[#This Row],[NIPNAS]],Target_CC[],COLUMN(CE$2)+9,0)</f>
        <v>624780</v>
      </c>
      <c r="CT242" s="22">
        <f>Target_AM[[#This Row],[PROPORSI]]*VLOOKUP(Target_AM[[#This Row],[NIPNAS]],Target_CC[],COLUMN(CF$2)+9,0)</f>
        <v>624780</v>
      </c>
      <c r="CU242" s="22">
        <f>Target_AM[[#This Row],[PROPORSI]]*VLOOKUP(Target_AM[[#This Row],[NIPNAS]],Target_CC[],COLUMN(CG$2)+9,0)</f>
        <v>624780</v>
      </c>
      <c r="CV242" s="22">
        <f>Target_AM[[#This Row],[PROPORSI]]*VLOOKUP(Target_AM[[#This Row],[NIPNAS]],Target_CC[],COLUMN(CH$2)+9,0)</f>
        <v>624780</v>
      </c>
      <c r="CW242" s="22">
        <f>Target_AM[[#This Row],[PROPORSI]]*VLOOKUP(Target_AM[[#This Row],[NIPNAS]],Target_CC[],COLUMN(CI$2)+9,0)</f>
        <v>624780</v>
      </c>
      <c r="CX242" s="22">
        <f>Target_AM[[#This Row],[PROPORSI]]*VLOOKUP(Target_AM[[#This Row],[NIPNAS]],Target_CC[],COLUMN(CJ$2)+9,0)</f>
        <v>624780</v>
      </c>
      <c r="CY242" s="22">
        <f>Target_AM[[#This Row],[PROPORSI]]*VLOOKUP(Target_AM[[#This Row],[NIPNAS]],Target_CC[],COLUMN(CK$2)+9,0)</f>
        <v>624780</v>
      </c>
      <c r="CZ242" s="22">
        <f>Target_AM[[#This Row],[PROPORSI]]*VLOOKUP(Target_AM[[#This Row],[NIPNAS]],Target_CC[],COLUMN(CL$2)+9,0)</f>
        <v>624780</v>
      </c>
      <c r="DA242" s="22">
        <f>Target_AM[[#This Row],[PROPORSI]]*VLOOKUP(Target_AM[[#This Row],[NIPNAS]],Target_CC[],COLUMN(CM$2)+9,0)</f>
        <v>7596930</v>
      </c>
      <c r="DB242" s="22">
        <f>Target_AM[[#This Row],[PROPORSI]]*VLOOKUP(Target_AM[[#This Row],[NIPNAS]],Target_CC[],COLUMN(CN$2)+9,0)</f>
        <v>0</v>
      </c>
      <c r="DC242" s="22">
        <f>Target_AM[[#This Row],[PROPORSI]]*VLOOKUP(Target_AM[[#This Row],[NIPNAS]],Target_CC[],COLUMN(CO$2)+9,0)</f>
        <v>0</v>
      </c>
      <c r="DD242" s="22">
        <f>Target_AM[[#This Row],[PROPORSI]]*VLOOKUP(Target_AM[[#This Row],[NIPNAS]],Target_CC[],COLUMN(CP$2)+9,0)</f>
        <v>0</v>
      </c>
      <c r="DE242" s="22">
        <f>Target_AM[[#This Row],[PROPORSI]]*VLOOKUP(Target_AM[[#This Row],[NIPNAS]],Target_CC[],COLUMN(CQ$2)+9,0)</f>
        <v>0</v>
      </c>
      <c r="DF242" s="22">
        <f>Target_AM[[#This Row],[PROPORSI]]*VLOOKUP(Target_AM[[#This Row],[NIPNAS]],Target_CC[],COLUMN(CR$2)+9,0)</f>
        <v>0</v>
      </c>
      <c r="DG242" s="22">
        <f>Target_AM[[#This Row],[PROPORSI]]*VLOOKUP(Target_AM[[#This Row],[NIPNAS]],Target_CC[],COLUMN(CS$2)+9,0)</f>
        <v>0</v>
      </c>
      <c r="DH242" s="22">
        <f>Target_AM[[#This Row],[PROPORSI]]*VLOOKUP(Target_AM[[#This Row],[NIPNAS]],Target_CC[],COLUMN(CT$2)+9,0)</f>
        <v>0</v>
      </c>
      <c r="DI242" s="22">
        <f>Target_AM[[#This Row],[PROPORSI]]*VLOOKUP(Target_AM[[#This Row],[NIPNAS]],Target_CC[],COLUMN(CU$2)+9,0)</f>
        <v>0</v>
      </c>
      <c r="DJ242" s="22">
        <f>Target_AM[[#This Row],[PROPORSI]]*VLOOKUP(Target_AM[[#This Row],[NIPNAS]],Target_CC[],COLUMN(CV$2)+9,0)</f>
        <v>0</v>
      </c>
      <c r="DK242" s="22">
        <f>Target_AM[[#This Row],[PROPORSI]]*VLOOKUP(Target_AM[[#This Row],[NIPNAS]],Target_CC[],COLUMN(CW$2)+9,0)</f>
        <v>0</v>
      </c>
      <c r="DL242" s="22">
        <f>Target_AM[[#This Row],[PROPORSI]]*VLOOKUP(Target_AM[[#This Row],[NIPNAS]],Target_CC[],COLUMN(CX$2)+9,0)</f>
        <v>0</v>
      </c>
      <c r="DM242" s="22">
        <f>Target_AM[[#This Row],[PROPORSI]]*VLOOKUP(Target_AM[[#This Row],[NIPNAS]],Target_CC[],COLUMN(CY$2)+9,0)</f>
        <v>0</v>
      </c>
      <c r="DN242" s="22">
        <f>Target_AM[[#This Row],[PROPORSI]]*VLOOKUP(Target_AM[[#This Row],[NIPNAS]],Target_CC[],COLUMN(CZ$2)+9,0)</f>
        <v>0</v>
      </c>
      <c r="DO242" s="22">
        <f>Target_AM[[#This Row],[PROPORSI]]*VLOOKUP(Target_AM[[#This Row],[NIPNAS]],Target_CC[],COLUMN(DA$2)+9,0)</f>
        <v>0</v>
      </c>
      <c r="DP242" s="22">
        <f>Target_AM[[#This Row],[PROPORSI]]*VLOOKUP(Target_AM[[#This Row],[NIPNAS]],Target_CC[],COLUMN(DB$2)+9,0)</f>
        <v>0</v>
      </c>
      <c r="DQ242" s="22">
        <f>Target_AM[[#This Row],[PROPORSI]]*VLOOKUP(Target_AM[[#This Row],[NIPNAS]],Target_CC[],COLUMN(DC$2)+9,0)</f>
        <v>0</v>
      </c>
      <c r="DR242" s="22">
        <f>Target_AM[[#This Row],[PROPORSI]]*VLOOKUP(Target_AM[[#This Row],[NIPNAS]],Target_CC[],COLUMN(DD$2)+9,0)</f>
        <v>0</v>
      </c>
      <c r="DS242" s="22">
        <f>Target_AM[[#This Row],[PROPORSI]]*VLOOKUP(Target_AM[[#This Row],[NIPNAS]],Target_CC[],COLUMN(DE$2)+9,0)</f>
        <v>0</v>
      </c>
      <c r="DT242" s="22">
        <f>Target_AM[[#This Row],[PROPORSI]]*VLOOKUP(Target_AM[[#This Row],[NIPNAS]],Target_CC[],COLUMN(DF$2)+9,0)</f>
        <v>0</v>
      </c>
      <c r="DU242" s="22">
        <f>Target_AM[[#This Row],[PROPORSI]]*VLOOKUP(Target_AM[[#This Row],[NIPNAS]],Target_CC[],COLUMN(DG$2)+9,0)</f>
        <v>0</v>
      </c>
      <c r="DV242" s="22">
        <f>Target_AM[[#This Row],[PROPORSI]]*VLOOKUP(Target_AM[[#This Row],[NIPNAS]],Target_CC[],COLUMN(DH$2)+9,0)</f>
        <v>0</v>
      </c>
      <c r="DW242" s="22">
        <f>Target_AM[[#This Row],[PROPORSI]]*VLOOKUP(Target_AM[[#This Row],[NIPNAS]],Target_CC[],COLUMN(DI$2)+9,0)</f>
        <v>0</v>
      </c>
      <c r="DX242" s="22">
        <f>Target_AM[[#This Row],[PROPORSI]]*VLOOKUP(Target_AM[[#This Row],[NIPNAS]],Target_CC[],COLUMN(DJ$2)+9,0)</f>
        <v>0</v>
      </c>
      <c r="DY242" s="22">
        <f>Target_AM[[#This Row],[PROPORSI]]*VLOOKUP(Target_AM[[#This Row],[NIPNAS]],Target_CC[],COLUMN(DK$2)+9,0)</f>
        <v>0</v>
      </c>
      <c r="DZ242" s="22">
        <f>Target_AM[[#This Row],[PROPORSI]]*VLOOKUP(Target_AM[[#This Row],[NIPNAS]],Target_CC[],COLUMN(DL$2)+9,0)</f>
        <v>0</v>
      </c>
      <c r="EA242" s="22">
        <f>Target_AM[[#This Row],[PROPORSI]]*VLOOKUP(Target_AM[[#This Row],[NIPNAS]],Target_CC[],COLUMN(DM$2)+9,0)</f>
        <v>0</v>
      </c>
    </row>
    <row r="243" spans="2:131" x14ac:dyDescent="0.3">
      <c r="B243">
        <v>896661</v>
      </c>
      <c r="C243" t="s">
        <v>1045</v>
      </c>
      <c r="D243">
        <v>1</v>
      </c>
      <c r="E243" s="8">
        <v>45658</v>
      </c>
      <c r="F243">
        <v>19079631</v>
      </c>
      <c r="G243" t="s">
        <v>349</v>
      </c>
      <c r="J243" t="s">
        <v>300</v>
      </c>
      <c r="K243" t="s">
        <v>25</v>
      </c>
      <c r="L243" t="s">
        <v>159</v>
      </c>
      <c r="M243" t="s">
        <v>29</v>
      </c>
      <c r="N243" s="23">
        <f>Target_AM[[#This Row],[PROPORSI]]*VLOOKUP(Target_AM[[#This Row],[NIPNAS]],Target_CC[],9,0)</f>
        <v>15362307.652786836</v>
      </c>
      <c r="O243" s="22">
        <f>Target_AM[[#This Row],[PROPORSI]]*VLOOKUP(Target_AM[[#This Row],[NIPNAS]],Target_CC[],COLUMN(A$2)+9,0)</f>
        <v>0</v>
      </c>
      <c r="P243" s="22">
        <f>Target_AM[[#This Row],[PROPORSI]]*VLOOKUP(Target_AM[[#This Row],[NIPNAS]],Target_CC[],COLUMN(B$2)+9,0)</f>
        <v>0</v>
      </c>
      <c r="Q243" s="22">
        <f>Target_AM[[#This Row],[PROPORSI]]*VLOOKUP(Target_AM[[#This Row],[NIPNAS]],Target_CC[],COLUMN(C$2)+9,0)</f>
        <v>0</v>
      </c>
      <c r="R243" s="22">
        <f>Target_AM[[#This Row],[PROPORSI]]*VLOOKUP(Target_AM[[#This Row],[NIPNAS]],Target_CC[],COLUMN(D$2)+9,0)</f>
        <v>0</v>
      </c>
      <c r="S243" s="22">
        <f>Target_AM[[#This Row],[PROPORSI]]*VLOOKUP(Target_AM[[#This Row],[NIPNAS]],Target_CC[],COLUMN(E$2)+9,0)</f>
        <v>0</v>
      </c>
      <c r="T243" s="22">
        <f>Target_AM[[#This Row],[PROPORSI]]*VLOOKUP(Target_AM[[#This Row],[NIPNAS]],Target_CC[],COLUMN(F$2)+9,0)</f>
        <v>0</v>
      </c>
      <c r="U243" s="22">
        <f>Target_AM[[#This Row],[PROPORSI]]*VLOOKUP(Target_AM[[#This Row],[NIPNAS]],Target_CC[],COLUMN(G$2)+9,0)</f>
        <v>0</v>
      </c>
      <c r="V243" s="22">
        <f>Target_AM[[#This Row],[PROPORSI]]*VLOOKUP(Target_AM[[#This Row],[NIPNAS]],Target_CC[],COLUMN(H$2)+9,0)</f>
        <v>0</v>
      </c>
      <c r="W243" s="22">
        <f>Target_AM[[#This Row],[PROPORSI]]*VLOOKUP(Target_AM[[#This Row],[NIPNAS]],Target_CC[],COLUMN(I$2)+9,0)</f>
        <v>0</v>
      </c>
      <c r="X243" s="22">
        <f>Target_AM[[#This Row],[PROPORSI]]*VLOOKUP(Target_AM[[#This Row],[NIPNAS]],Target_CC[],COLUMN(J$2)+9,0)</f>
        <v>0</v>
      </c>
      <c r="Y243" s="22">
        <f>Target_AM[[#This Row],[PROPORSI]]*VLOOKUP(Target_AM[[#This Row],[NIPNAS]],Target_CC[],COLUMN(K$2)+9,0)</f>
        <v>0</v>
      </c>
      <c r="Z243" s="22">
        <f>Target_AM[[#This Row],[PROPORSI]]*VLOOKUP(Target_AM[[#This Row],[NIPNAS]],Target_CC[],COLUMN(L$2)+9,0)</f>
        <v>0</v>
      </c>
      <c r="AA243" s="22">
        <f>Target_AM[[#This Row],[PROPORSI]]*VLOOKUP(Target_AM[[#This Row],[NIPNAS]],Target_CC[],COLUMN(M$2)+9,0)</f>
        <v>0</v>
      </c>
      <c r="AB243" s="22">
        <f>Target_AM[[#This Row],[PROPORSI]]*VLOOKUP(Target_AM[[#This Row],[NIPNAS]],Target_CC[],COLUMN(N$2)+9,0)</f>
        <v>1818835.7038306489</v>
      </c>
      <c r="AC243" s="22">
        <f>Target_AM[[#This Row],[PROPORSI]]*VLOOKUP(Target_AM[[#This Row],[NIPNAS]],Target_CC[],COLUMN(O$2)+9,0)</f>
        <v>1850602.2589940848</v>
      </c>
      <c r="AD243" s="22">
        <f>Target_AM[[#This Row],[PROPORSI]]*VLOOKUP(Target_AM[[#This Row],[NIPNAS]],Target_CC[],COLUMN(P$2)+9,0)</f>
        <v>1978524.2284100929</v>
      </c>
      <c r="AE243" s="22">
        <f>Target_AM[[#This Row],[PROPORSI]]*VLOOKUP(Target_AM[[#This Row],[NIPNAS]],Target_CC[],COLUMN(Q$2)+9,0)</f>
        <v>1859122.2062664656</v>
      </c>
      <c r="AF243" s="22">
        <f>Target_AM[[#This Row],[PROPORSI]]*VLOOKUP(Target_AM[[#This Row],[NIPNAS]],Target_CC[],COLUMN(R$2)+9,0)</f>
        <v>1953352.7794865922</v>
      </c>
      <c r="AG243" s="22">
        <f>Target_AM[[#This Row],[PROPORSI]]*VLOOKUP(Target_AM[[#This Row],[NIPNAS]],Target_CC[],COLUMN(S$2)+9,0)</f>
        <v>1927294.8320527535</v>
      </c>
      <c r="AH243" s="22">
        <f>Target_AM[[#This Row],[PROPORSI]]*VLOOKUP(Target_AM[[#This Row],[NIPNAS]],Target_CC[],COLUMN(T$2)+9,0)</f>
        <v>2019490.5013394954</v>
      </c>
      <c r="AI243" s="22">
        <f>Target_AM[[#This Row],[PROPORSI]]*VLOOKUP(Target_AM[[#This Row],[NIPNAS]],Target_CC[],COLUMN(U$2)+9,0)</f>
        <v>2039618.5545281942</v>
      </c>
      <c r="AJ243" s="22">
        <f>Target_AM[[#This Row],[PROPORSI]]*VLOOKUP(Target_AM[[#This Row],[NIPNAS]],Target_CC[],COLUMN(V$2)+9,0)</f>
        <v>2013511.488964149</v>
      </c>
      <c r="AK243" s="22">
        <f>Target_AM[[#This Row],[PROPORSI]]*VLOOKUP(Target_AM[[#This Row],[NIPNAS]],Target_CC[],COLUMN(W$2)+9,0)</f>
        <v>2054020.1807906269</v>
      </c>
      <c r="AL243" s="22">
        <f>Target_AM[[#This Row],[PROPORSI]]*VLOOKUP(Target_AM[[#This Row],[NIPNAS]],Target_CC[],COLUMN(X$2)+9,0)</f>
        <v>2039033.4604166884</v>
      </c>
      <c r="AM243" s="22">
        <f>Target_AM[[#This Row],[PROPORSI]]*VLOOKUP(Target_AM[[#This Row],[NIPNAS]],Target_CC[],COLUMN(Y$2)+9,0)</f>
        <v>1923866.5094657068</v>
      </c>
      <c r="AN243" s="22">
        <f>Target_AM[[#This Row],[PROPORSI]]*VLOOKUP(Target_AM[[#This Row],[NIPNAS]],Target_CC[],COLUMN(Z$2)+9,0)</f>
        <v>23477272.704545498</v>
      </c>
      <c r="AO243" s="22">
        <f>Target_AM[[#This Row],[PROPORSI]]*VLOOKUP(Target_AM[[#This Row],[NIPNAS]],Target_CC[],COLUMN(AA$2)+9,0)</f>
        <v>1818835.7038306489</v>
      </c>
      <c r="AP243" s="22">
        <f>Target_AM[[#This Row],[PROPORSI]]*VLOOKUP(Target_AM[[#This Row],[NIPNAS]],Target_CC[],COLUMN(AB$2)+9,0)</f>
        <v>1850602.2589940848</v>
      </c>
      <c r="AQ243" s="22">
        <f>Target_AM[[#This Row],[PROPORSI]]*VLOOKUP(Target_AM[[#This Row],[NIPNAS]],Target_CC[],COLUMN(AC$2)+9,0)</f>
        <v>1978524.2284100929</v>
      </c>
      <c r="AR243" s="22">
        <f>Target_AM[[#This Row],[PROPORSI]]*VLOOKUP(Target_AM[[#This Row],[NIPNAS]],Target_CC[],COLUMN(AD$2)+9,0)</f>
        <v>1859122.2062664656</v>
      </c>
      <c r="AS243" s="22">
        <f>Target_AM[[#This Row],[PROPORSI]]*VLOOKUP(Target_AM[[#This Row],[NIPNAS]],Target_CC[],COLUMN(AE$2)+9,0)</f>
        <v>1953352.7794865922</v>
      </c>
      <c r="AT243" s="22">
        <f>Target_AM[[#This Row],[PROPORSI]]*VLOOKUP(Target_AM[[#This Row],[NIPNAS]],Target_CC[],COLUMN(AF$2)+9,0)</f>
        <v>1927294.8320527535</v>
      </c>
      <c r="AU243" s="22">
        <f>Target_AM[[#This Row],[PROPORSI]]*VLOOKUP(Target_AM[[#This Row],[NIPNAS]],Target_CC[],COLUMN(AG$2)+9,0)</f>
        <v>2019490.5013394954</v>
      </c>
      <c r="AV243" s="22">
        <f>Target_AM[[#This Row],[PROPORSI]]*VLOOKUP(Target_AM[[#This Row],[NIPNAS]],Target_CC[],COLUMN(AH$2)+9,0)</f>
        <v>2039618.5545281942</v>
      </c>
      <c r="AW243" s="22">
        <f>Target_AM[[#This Row],[PROPORSI]]*VLOOKUP(Target_AM[[#This Row],[NIPNAS]],Target_CC[],COLUMN(AI$2)+9,0)</f>
        <v>2013511.488964149</v>
      </c>
      <c r="AX243" s="22">
        <f>Target_AM[[#This Row],[PROPORSI]]*VLOOKUP(Target_AM[[#This Row],[NIPNAS]],Target_CC[],COLUMN(AJ$2)+9,0)</f>
        <v>2054020.1807906269</v>
      </c>
      <c r="AY243" s="22">
        <f>Target_AM[[#This Row],[PROPORSI]]*VLOOKUP(Target_AM[[#This Row],[NIPNAS]],Target_CC[],COLUMN(AK$2)+9,0)</f>
        <v>2039033.4604166884</v>
      </c>
      <c r="AZ243" s="22">
        <f>Target_AM[[#This Row],[PROPORSI]]*VLOOKUP(Target_AM[[#This Row],[NIPNAS]],Target_CC[],COLUMN(AL$2)+9,0)</f>
        <v>1923866.5094657068</v>
      </c>
      <c r="BA243" s="22">
        <f>Target_AM[[#This Row],[PROPORSI]]*VLOOKUP(Target_AM[[#This Row],[NIPNAS]],Target_CC[],COLUMN(AM$2)+9,0)</f>
        <v>23477272.704545498</v>
      </c>
      <c r="BB243" s="22">
        <f>Target_AM[[#This Row],[PROPORSI]]*VLOOKUP(Target_AM[[#This Row],[NIPNAS]],Target_CC[],COLUMN(AN$2)+9,0)</f>
        <v>4941582.2328302255</v>
      </c>
      <c r="BC243" s="22">
        <f>Target_AM[[#This Row],[PROPORSI]]*VLOOKUP(Target_AM[[#This Row],[NIPNAS]],Target_CC[],COLUMN(AO$2)+9,0)</f>
        <v>5142088.3207596643</v>
      </c>
      <c r="BD243" s="22">
        <f>Target_AM[[#This Row],[PROPORSI]]*VLOOKUP(Target_AM[[#This Row],[NIPNAS]],Target_CC[],COLUMN(AP$2)+9,0)</f>
        <v>5200167.6767443335</v>
      </c>
      <c r="BE243" s="22">
        <f>Target_AM[[#This Row],[PROPORSI]]*VLOOKUP(Target_AM[[#This Row],[NIPNAS]],Target_CC[],COLUMN(AQ$2)+9,0)</f>
        <v>5041400.8835760169</v>
      </c>
      <c r="BF243" s="22">
        <f>Target_AM[[#This Row],[PROPORSI]]*VLOOKUP(Target_AM[[#This Row],[NIPNAS]],Target_CC[],COLUMN(AR$2)+9,0)</f>
        <v>5300908.0587014994</v>
      </c>
      <c r="BG243" s="22">
        <f>Target_AM[[#This Row],[PROPORSI]]*VLOOKUP(Target_AM[[#This Row],[NIPNAS]],Target_CC[],COLUMN(AS$2)+9,0)</f>
        <v>5267931.7796293944</v>
      </c>
      <c r="BH243" s="22">
        <f>Target_AM[[#This Row],[PROPORSI]]*VLOOKUP(Target_AM[[#This Row],[NIPNAS]],Target_CC[],COLUMN(AT$2)+9,0)</f>
        <v>5440025.0052966522</v>
      </c>
      <c r="BI243" s="22">
        <f>Target_AM[[#This Row],[PROPORSI]]*VLOOKUP(Target_AM[[#This Row],[NIPNAS]],Target_CC[],COLUMN(AU$2)+9,0)</f>
        <v>5516503.1293899361</v>
      </c>
      <c r="BJ243" s="22">
        <f>Target_AM[[#This Row],[PROPORSI]]*VLOOKUP(Target_AM[[#This Row],[NIPNAS]],Target_CC[],COLUMN(AV$2)+9,0)</f>
        <v>5430748.8535660813</v>
      </c>
      <c r="BK243" s="22">
        <f>Target_AM[[#This Row],[PROPORSI]]*VLOOKUP(Target_AM[[#This Row],[NIPNAS]],Target_CC[],COLUMN(AW$2)+9,0)</f>
        <v>5523072.6990475263</v>
      </c>
      <c r="BL243" s="22">
        <f>Target_AM[[#This Row],[PROPORSI]]*VLOOKUP(Target_AM[[#This Row],[NIPNAS]],Target_CC[],COLUMN(AX$2)+9,0)</f>
        <v>5624891.6984470263</v>
      </c>
      <c r="BM243" s="22">
        <f>Target_AM[[#This Row],[PROPORSI]]*VLOOKUP(Target_AM[[#This Row],[NIPNAS]],Target_CC[],COLUMN(AY$2)+9,0)</f>
        <v>5484201.4723760169</v>
      </c>
      <c r="BN243" s="22">
        <f>Target_AM[[#This Row],[PROPORSI]]*VLOOKUP(Target_AM[[#This Row],[NIPNAS]],Target_CC[],COLUMN(AZ$2)+9,0)</f>
        <v>63913521.810364373</v>
      </c>
      <c r="BO243" s="22">
        <f>Target_AM[[#This Row],[PROPORSI]]*VLOOKUP(Target_AM[[#This Row],[NIPNAS]],Target_CC[],COLUMN(BA$2)+9,0)</f>
        <v>0</v>
      </c>
      <c r="BP243" s="22">
        <f>Target_AM[[#This Row],[PROPORSI]]*VLOOKUP(Target_AM[[#This Row],[NIPNAS]],Target_CC[],COLUMN(BB$2)+9,0)</f>
        <v>0</v>
      </c>
      <c r="BQ243" s="22">
        <f>Target_AM[[#This Row],[PROPORSI]]*VLOOKUP(Target_AM[[#This Row],[NIPNAS]],Target_CC[],COLUMN(BC$2)+9,0)</f>
        <v>0</v>
      </c>
      <c r="BR243" s="22">
        <f>Target_AM[[#This Row],[PROPORSI]]*VLOOKUP(Target_AM[[#This Row],[NIPNAS]],Target_CC[],COLUMN(BD$2)+9,0)</f>
        <v>0</v>
      </c>
      <c r="BS243" s="22">
        <f>Target_AM[[#This Row],[PROPORSI]]*VLOOKUP(Target_AM[[#This Row],[NIPNAS]],Target_CC[],COLUMN(BE$2)+9,0)</f>
        <v>0</v>
      </c>
      <c r="BT243" s="22">
        <f>Target_AM[[#This Row],[PROPORSI]]*VLOOKUP(Target_AM[[#This Row],[NIPNAS]],Target_CC[],COLUMN(BF$2)+9,0)</f>
        <v>0</v>
      </c>
      <c r="BU243" s="22">
        <f>Target_AM[[#This Row],[PROPORSI]]*VLOOKUP(Target_AM[[#This Row],[NIPNAS]],Target_CC[],COLUMN(BG$2)+9,0)</f>
        <v>0</v>
      </c>
      <c r="BV243" s="22">
        <f>Target_AM[[#This Row],[PROPORSI]]*VLOOKUP(Target_AM[[#This Row],[NIPNAS]],Target_CC[],COLUMN(BH$2)+9,0)</f>
        <v>0</v>
      </c>
      <c r="BW243" s="22">
        <f>Target_AM[[#This Row],[PROPORSI]]*VLOOKUP(Target_AM[[#This Row],[NIPNAS]],Target_CC[],COLUMN(BI$2)+9,0)</f>
        <v>0</v>
      </c>
      <c r="BX243" s="22">
        <f>Target_AM[[#This Row],[PROPORSI]]*VLOOKUP(Target_AM[[#This Row],[NIPNAS]],Target_CC[],COLUMN(BJ$2)+9,0)</f>
        <v>0</v>
      </c>
      <c r="BY243" s="22">
        <f>Target_AM[[#This Row],[PROPORSI]]*VLOOKUP(Target_AM[[#This Row],[NIPNAS]],Target_CC[],COLUMN(BK$2)+9,0)</f>
        <v>0</v>
      </c>
      <c r="BZ243" s="22">
        <f>Target_AM[[#This Row],[PROPORSI]]*VLOOKUP(Target_AM[[#This Row],[NIPNAS]],Target_CC[],COLUMN(BL$2)+9,0)</f>
        <v>0</v>
      </c>
      <c r="CA243" s="22">
        <f>Target_AM[[#This Row],[PROPORSI]]*VLOOKUP(Target_AM[[#This Row],[NIPNAS]],Target_CC[],COLUMN(BM$2)+9,0)</f>
        <v>0</v>
      </c>
      <c r="CB243" s="22">
        <f>Target_AM[[#This Row],[PROPORSI]]*VLOOKUP(Target_AM[[#This Row],[NIPNAS]],Target_CC[],COLUMN(BN$2)+9,0)</f>
        <v>0</v>
      </c>
      <c r="CC243" s="22">
        <f>Target_AM[[#This Row],[PROPORSI]]*VLOOKUP(Target_AM[[#This Row],[NIPNAS]],Target_CC[],COLUMN(BO$2)+9,0)</f>
        <v>0</v>
      </c>
      <c r="CD243" s="22">
        <f>Target_AM[[#This Row],[PROPORSI]]*VLOOKUP(Target_AM[[#This Row],[NIPNAS]],Target_CC[],COLUMN(BP$2)+9,0)</f>
        <v>0</v>
      </c>
      <c r="CE243" s="22">
        <f>Target_AM[[#This Row],[PROPORSI]]*VLOOKUP(Target_AM[[#This Row],[NIPNAS]],Target_CC[],COLUMN(BQ$2)+9,0)</f>
        <v>0</v>
      </c>
      <c r="CF243" s="22">
        <f>Target_AM[[#This Row],[PROPORSI]]*VLOOKUP(Target_AM[[#This Row],[NIPNAS]],Target_CC[],COLUMN(BR$2)+9,0)</f>
        <v>0</v>
      </c>
      <c r="CG243" s="22">
        <f>Target_AM[[#This Row],[PROPORSI]]*VLOOKUP(Target_AM[[#This Row],[NIPNAS]],Target_CC[],COLUMN(BS$2)+9,0)</f>
        <v>0</v>
      </c>
      <c r="CH243" s="22">
        <f>Target_AM[[#This Row],[PROPORSI]]*VLOOKUP(Target_AM[[#This Row],[NIPNAS]],Target_CC[],COLUMN(BT$2)+9,0)</f>
        <v>0</v>
      </c>
      <c r="CI243" s="22">
        <f>Target_AM[[#This Row],[PROPORSI]]*VLOOKUP(Target_AM[[#This Row],[NIPNAS]],Target_CC[],COLUMN(BU$2)+9,0)</f>
        <v>0</v>
      </c>
      <c r="CJ243" s="22">
        <f>Target_AM[[#This Row],[PROPORSI]]*VLOOKUP(Target_AM[[#This Row],[NIPNAS]],Target_CC[],COLUMN(BV$2)+9,0)</f>
        <v>0</v>
      </c>
      <c r="CK243" s="22">
        <f>Target_AM[[#This Row],[PROPORSI]]*VLOOKUP(Target_AM[[#This Row],[NIPNAS]],Target_CC[],COLUMN(BW$2)+9,0)</f>
        <v>0</v>
      </c>
      <c r="CL243" s="22">
        <f>Target_AM[[#This Row],[PROPORSI]]*VLOOKUP(Target_AM[[#This Row],[NIPNAS]],Target_CC[],COLUMN(BX$2)+9,0)</f>
        <v>0</v>
      </c>
      <c r="CM243" s="22">
        <f>Target_AM[[#This Row],[PROPORSI]]*VLOOKUP(Target_AM[[#This Row],[NIPNAS]],Target_CC[],COLUMN(BY$2)+9,0)</f>
        <v>0</v>
      </c>
      <c r="CN243" s="22">
        <f>Target_AM[[#This Row],[PROPORSI]]*VLOOKUP(Target_AM[[#This Row],[NIPNAS]],Target_CC[],COLUMN(BZ$2)+9,0)</f>
        <v>0</v>
      </c>
      <c r="CO243" s="22">
        <f>Target_AM[[#This Row],[PROPORSI]]*VLOOKUP(Target_AM[[#This Row],[NIPNAS]],Target_CC[],COLUMN(CA$2)+9,0)</f>
        <v>0</v>
      </c>
      <c r="CP243" s="22">
        <f>Target_AM[[#This Row],[PROPORSI]]*VLOOKUP(Target_AM[[#This Row],[NIPNAS]],Target_CC[],COLUMN(CB$2)+9,0)</f>
        <v>0</v>
      </c>
      <c r="CQ243" s="22">
        <f>Target_AM[[#This Row],[PROPORSI]]*VLOOKUP(Target_AM[[#This Row],[NIPNAS]],Target_CC[],COLUMN(CC$2)+9,0)</f>
        <v>0</v>
      </c>
      <c r="CR243" s="22">
        <f>Target_AM[[#This Row],[PROPORSI]]*VLOOKUP(Target_AM[[#This Row],[NIPNAS]],Target_CC[],COLUMN(CD$2)+9,0)</f>
        <v>0</v>
      </c>
      <c r="CS243" s="22">
        <f>Target_AM[[#This Row],[PROPORSI]]*VLOOKUP(Target_AM[[#This Row],[NIPNAS]],Target_CC[],COLUMN(CE$2)+9,0)</f>
        <v>0</v>
      </c>
      <c r="CT243" s="22">
        <f>Target_AM[[#This Row],[PROPORSI]]*VLOOKUP(Target_AM[[#This Row],[NIPNAS]],Target_CC[],COLUMN(CF$2)+9,0)</f>
        <v>0</v>
      </c>
      <c r="CU243" s="22">
        <f>Target_AM[[#This Row],[PROPORSI]]*VLOOKUP(Target_AM[[#This Row],[NIPNAS]],Target_CC[],COLUMN(CG$2)+9,0)</f>
        <v>0</v>
      </c>
      <c r="CV243" s="22">
        <f>Target_AM[[#This Row],[PROPORSI]]*VLOOKUP(Target_AM[[#This Row],[NIPNAS]],Target_CC[],COLUMN(CH$2)+9,0)</f>
        <v>0</v>
      </c>
      <c r="CW243" s="22">
        <f>Target_AM[[#This Row],[PROPORSI]]*VLOOKUP(Target_AM[[#This Row],[NIPNAS]],Target_CC[],COLUMN(CI$2)+9,0)</f>
        <v>0</v>
      </c>
      <c r="CX243" s="22">
        <f>Target_AM[[#This Row],[PROPORSI]]*VLOOKUP(Target_AM[[#This Row],[NIPNAS]],Target_CC[],COLUMN(CJ$2)+9,0)</f>
        <v>0</v>
      </c>
      <c r="CY243" s="22">
        <f>Target_AM[[#This Row],[PROPORSI]]*VLOOKUP(Target_AM[[#This Row],[NIPNAS]],Target_CC[],COLUMN(CK$2)+9,0)</f>
        <v>0</v>
      </c>
      <c r="CZ243" s="22">
        <f>Target_AM[[#This Row],[PROPORSI]]*VLOOKUP(Target_AM[[#This Row],[NIPNAS]],Target_CC[],COLUMN(CL$2)+9,0)</f>
        <v>0</v>
      </c>
      <c r="DA243" s="22">
        <f>Target_AM[[#This Row],[PROPORSI]]*VLOOKUP(Target_AM[[#This Row],[NIPNAS]],Target_CC[],COLUMN(CM$2)+9,0)</f>
        <v>0</v>
      </c>
      <c r="DB243" s="22">
        <f>Target_AM[[#This Row],[PROPORSI]]*VLOOKUP(Target_AM[[#This Row],[NIPNAS]],Target_CC[],COLUMN(CN$2)+9,0)</f>
        <v>0</v>
      </c>
      <c r="DC243" s="22">
        <f>Target_AM[[#This Row],[PROPORSI]]*VLOOKUP(Target_AM[[#This Row],[NIPNAS]],Target_CC[],COLUMN(CO$2)+9,0)</f>
        <v>0</v>
      </c>
      <c r="DD243" s="22">
        <f>Target_AM[[#This Row],[PROPORSI]]*VLOOKUP(Target_AM[[#This Row],[NIPNAS]],Target_CC[],COLUMN(CP$2)+9,0)</f>
        <v>0</v>
      </c>
      <c r="DE243" s="22">
        <f>Target_AM[[#This Row],[PROPORSI]]*VLOOKUP(Target_AM[[#This Row],[NIPNAS]],Target_CC[],COLUMN(CQ$2)+9,0)</f>
        <v>0</v>
      </c>
      <c r="DF243" s="22">
        <f>Target_AM[[#This Row],[PROPORSI]]*VLOOKUP(Target_AM[[#This Row],[NIPNAS]],Target_CC[],COLUMN(CR$2)+9,0)</f>
        <v>0</v>
      </c>
      <c r="DG243" s="22">
        <f>Target_AM[[#This Row],[PROPORSI]]*VLOOKUP(Target_AM[[#This Row],[NIPNAS]],Target_CC[],COLUMN(CS$2)+9,0)</f>
        <v>0</v>
      </c>
      <c r="DH243" s="22">
        <f>Target_AM[[#This Row],[PROPORSI]]*VLOOKUP(Target_AM[[#This Row],[NIPNAS]],Target_CC[],COLUMN(CT$2)+9,0)</f>
        <v>0</v>
      </c>
      <c r="DI243" s="22">
        <f>Target_AM[[#This Row],[PROPORSI]]*VLOOKUP(Target_AM[[#This Row],[NIPNAS]],Target_CC[],COLUMN(CU$2)+9,0)</f>
        <v>0</v>
      </c>
      <c r="DJ243" s="22">
        <f>Target_AM[[#This Row],[PROPORSI]]*VLOOKUP(Target_AM[[#This Row],[NIPNAS]],Target_CC[],COLUMN(CV$2)+9,0)</f>
        <v>0</v>
      </c>
      <c r="DK243" s="22">
        <f>Target_AM[[#This Row],[PROPORSI]]*VLOOKUP(Target_AM[[#This Row],[NIPNAS]],Target_CC[],COLUMN(CW$2)+9,0)</f>
        <v>0</v>
      </c>
      <c r="DL243" s="22">
        <f>Target_AM[[#This Row],[PROPORSI]]*VLOOKUP(Target_AM[[#This Row],[NIPNAS]],Target_CC[],COLUMN(CX$2)+9,0)</f>
        <v>0</v>
      </c>
      <c r="DM243" s="22">
        <f>Target_AM[[#This Row],[PROPORSI]]*VLOOKUP(Target_AM[[#This Row],[NIPNAS]],Target_CC[],COLUMN(CY$2)+9,0)</f>
        <v>0</v>
      </c>
      <c r="DN243" s="22">
        <f>Target_AM[[#This Row],[PROPORSI]]*VLOOKUP(Target_AM[[#This Row],[NIPNAS]],Target_CC[],COLUMN(CZ$2)+9,0)</f>
        <v>0</v>
      </c>
      <c r="DO243" s="22">
        <f>Target_AM[[#This Row],[PROPORSI]]*VLOOKUP(Target_AM[[#This Row],[NIPNAS]],Target_CC[],COLUMN(DA$2)+9,0)</f>
        <v>0</v>
      </c>
      <c r="DP243" s="22">
        <f>Target_AM[[#This Row],[PROPORSI]]*VLOOKUP(Target_AM[[#This Row],[NIPNAS]],Target_CC[],COLUMN(DB$2)+9,0)</f>
        <v>0</v>
      </c>
      <c r="DQ243" s="22">
        <f>Target_AM[[#This Row],[PROPORSI]]*VLOOKUP(Target_AM[[#This Row],[NIPNAS]],Target_CC[],COLUMN(DC$2)+9,0)</f>
        <v>0</v>
      </c>
      <c r="DR243" s="22">
        <f>Target_AM[[#This Row],[PROPORSI]]*VLOOKUP(Target_AM[[#This Row],[NIPNAS]],Target_CC[],COLUMN(DD$2)+9,0)</f>
        <v>0</v>
      </c>
      <c r="DS243" s="22">
        <f>Target_AM[[#This Row],[PROPORSI]]*VLOOKUP(Target_AM[[#This Row],[NIPNAS]],Target_CC[],COLUMN(DE$2)+9,0)</f>
        <v>0</v>
      </c>
      <c r="DT243" s="22">
        <f>Target_AM[[#This Row],[PROPORSI]]*VLOOKUP(Target_AM[[#This Row],[NIPNAS]],Target_CC[],COLUMN(DF$2)+9,0)</f>
        <v>0</v>
      </c>
      <c r="DU243" s="22">
        <f>Target_AM[[#This Row],[PROPORSI]]*VLOOKUP(Target_AM[[#This Row],[NIPNAS]],Target_CC[],COLUMN(DG$2)+9,0)</f>
        <v>0</v>
      </c>
      <c r="DV243" s="22">
        <f>Target_AM[[#This Row],[PROPORSI]]*VLOOKUP(Target_AM[[#This Row],[NIPNAS]],Target_CC[],COLUMN(DH$2)+9,0)</f>
        <v>0</v>
      </c>
      <c r="DW243" s="22">
        <f>Target_AM[[#This Row],[PROPORSI]]*VLOOKUP(Target_AM[[#This Row],[NIPNAS]],Target_CC[],COLUMN(DI$2)+9,0)</f>
        <v>0</v>
      </c>
      <c r="DX243" s="22">
        <f>Target_AM[[#This Row],[PROPORSI]]*VLOOKUP(Target_AM[[#This Row],[NIPNAS]],Target_CC[],COLUMN(DJ$2)+9,0)</f>
        <v>0</v>
      </c>
      <c r="DY243" s="22">
        <f>Target_AM[[#This Row],[PROPORSI]]*VLOOKUP(Target_AM[[#This Row],[NIPNAS]],Target_CC[],COLUMN(DK$2)+9,0)</f>
        <v>0</v>
      </c>
      <c r="DZ243" s="22">
        <f>Target_AM[[#This Row],[PROPORSI]]*VLOOKUP(Target_AM[[#This Row],[NIPNAS]],Target_CC[],COLUMN(DL$2)+9,0)</f>
        <v>0</v>
      </c>
      <c r="EA243" s="22">
        <f>Target_AM[[#This Row],[PROPORSI]]*VLOOKUP(Target_AM[[#This Row],[NIPNAS]],Target_CC[],COLUMN(DM$2)+9,0)</f>
        <v>0</v>
      </c>
    </row>
    <row r="244" spans="2:131" x14ac:dyDescent="0.3">
      <c r="B244">
        <v>910017</v>
      </c>
      <c r="C244" t="s">
        <v>1049</v>
      </c>
      <c r="D244">
        <v>1</v>
      </c>
      <c r="E244" s="8">
        <v>45658</v>
      </c>
      <c r="F244">
        <v>19039474</v>
      </c>
      <c r="G244" t="s">
        <v>565</v>
      </c>
      <c r="J244" t="s">
        <v>309</v>
      </c>
      <c r="K244" t="s">
        <v>25</v>
      </c>
      <c r="L244" t="s">
        <v>159</v>
      </c>
      <c r="M244" t="s">
        <v>29</v>
      </c>
      <c r="N244" s="23">
        <f>Target_AM[[#This Row],[PROPORSI]]*VLOOKUP(Target_AM[[#This Row],[NIPNAS]],Target_CC[],9,0)</f>
        <v>7865823.8086091168</v>
      </c>
      <c r="O244" s="22">
        <f>Target_AM[[#This Row],[PROPORSI]]*VLOOKUP(Target_AM[[#This Row],[NIPNAS]],Target_CC[],COLUMN(A$2)+9,0)</f>
        <v>558410.56999999995</v>
      </c>
      <c r="P244" s="22">
        <f>Target_AM[[#This Row],[PROPORSI]]*VLOOKUP(Target_AM[[#This Row],[NIPNAS]],Target_CC[],COLUMN(B$2)+9,0)</f>
        <v>587800.6</v>
      </c>
      <c r="Q244" s="22">
        <f>Target_AM[[#This Row],[PROPORSI]]*VLOOKUP(Target_AM[[#This Row],[NIPNAS]],Target_CC[],COLUMN(C$2)+9,0)</f>
        <v>529020.54</v>
      </c>
      <c r="R244" s="22">
        <f>Target_AM[[#This Row],[PROPORSI]]*VLOOKUP(Target_AM[[#This Row],[NIPNAS]],Target_CC[],COLUMN(D$2)+9,0)</f>
        <v>470240.48</v>
      </c>
      <c r="S244" s="22">
        <f>Target_AM[[#This Row],[PROPORSI]]*VLOOKUP(Target_AM[[#This Row],[NIPNAS]],Target_CC[],COLUMN(E$2)+9,0)</f>
        <v>499630.51</v>
      </c>
      <c r="T244" s="22">
        <f>Target_AM[[#This Row],[PROPORSI]]*VLOOKUP(Target_AM[[#This Row],[NIPNAS]],Target_CC[],COLUMN(F$2)+9,0)</f>
        <v>529020.54</v>
      </c>
      <c r="U244" s="22">
        <f>Target_AM[[#This Row],[PROPORSI]]*VLOOKUP(Target_AM[[#This Row],[NIPNAS]],Target_CC[],COLUMN(G$2)+9,0)</f>
        <v>675970.69</v>
      </c>
      <c r="V244" s="22">
        <f>Target_AM[[#This Row],[PROPORSI]]*VLOOKUP(Target_AM[[#This Row],[NIPNAS]],Target_CC[],COLUMN(H$2)+9,0)</f>
        <v>617190.63</v>
      </c>
      <c r="W244" s="22">
        <f>Target_AM[[#This Row],[PROPORSI]]*VLOOKUP(Target_AM[[#This Row],[NIPNAS]],Target_CC[],COLUMN(I$2)+9,0)</f>
        <v>617190.63</v>
      </c>
      <c r="X244" s="22">
        <f>Target_AM[[#This Row],[PROPORSI]]*VLOOKUP(Target_AM[[#This Row],[NIPNAS]],Target_CC[],COLUMN(J$2)+9,0)</f>
        <v>675970.69</v>
      </c>
      <c r="Y244" s="22">
        <f>Target_AM[[#This Row],[PROPORSI]]*VLOOKUP(Target_AM[[#This Row],[NIPNAS]],Target_CC[],COLUMN(K$2)+9,0)</f>
        <v>587800.6</v>
      </c>
      <c r="Z244" s="22">
        <f>Target_AM[[#This Row],[PROPORSI]]*VLOOKUP(Target_AM[[#This Row],[NIPNAS]],Target_CC[],COLUMN(L$2)+9,0)</f>
        <v>617190.63</v>
      </c>
      <c r="AA244" s="22">
        <f>Target_AM[[#This Row],[PROPORSI]]*VLOOKUP(Target_AM[[#This Row],[NIPNAS]],Target_CC[],COLUMN(M$2)+9,0)</f>
        <v>6965437.1100000003</v>
      </c>
      <c r="AB244" s="22">
        <f>Target_AM[[#This Row],[PROPORSI]]*VLOOKUP(Target_AM[[#This Row],[NIPNAS]],Target_CC[],COLUMN(N$2)+9,0)</f>
        <v>74828.649923971432</v>
      </c>
      <c r="AC244" s="22">
        <f>Target_AM[[#This Row],[PROPORSI]]*VLOOKUP(Target_AM[[#This Row],[NIPNAS]],Target_CC[],COLUMN(O$2)+9,0)</f>
        <v>79576.371090634915</v>
      </c>
      <c r="AD244" s="22">
        <f>Target_AM[[#This Row],[PROPORSI]]*VLOOKUP(Target_AM[[#This Row],[NIPNAS]],Target_CC[],COLUMN(P$2)+9,0)</f>
        <v>104704.5080169086</v>
      </c>
      <c r="AE244" s="22">
        <f>Target_AM[[#This Row],[PROPORSI]]*VLOOKUP(Target_AM[[#This Row],[NIPNAS]],Target_CC[],COLUMN(Q$2)+9,0)</f>
        <v>106751.8406266719</v>
      </c>
      <c r="AF244" s="22">
        <f>Target_AM[[#This Row],[PROPORSI]]*VLOOKUP(Target_AM[[#This Row],[NIPNAS]],Target_CC[],COLUMN(R$2)+9,0)</f>
        <v>139629.62908164543</v>
      </c>
      <c r="AG244" s="22">
        <f>Target_AM[[#This Row],[PROPORSI]]*VLOOKUP(Target_AM[[#This Row],[NIPNAS]],Target_CC[],COLUMN(S$2)+9,0)</f>
        <v>130463.5082546193</v>
      </c>
      <c r="AH244" s="22">
        <f>Target_AM[[#This Row],[PROPORSI]]*VLOOKUP(Target_AM[[#This Row],[NIPNAS]],Target_CC[],COLUMN(T$2)+9,0)</f>
        <v>114565.30004364815</v>
      </c>
      <c r="AI244" s="22">
        <f>Target_AM[[#This Row],[PROPORSI]]*VLOOKUP(Target_AM[[#This Row],[NIPNAS]],Target_CC[],COLUMN(U$2)+9,0)</f>
        <v>129597.44014412782</v>
      </c>
      <c r="AJ244" s="22">
        <f>Target_AM[[#This Row],[PROPORSI]]*VLOOKUP(Target_AM[[#This Row],[NIPNAS]],Target_CC[],COLUMN(V$2)+9,0)</f>
        <v>112529.24057178292</v>
      </c>
      <c r="AK244" s="22">
        <f>Target_AM[[#This Row],[PROPORSI]]*VLOOKUP(Target_AM[[#This Row],[NIPNAS]],Target_CC[],COLUMN(W$2)+9,0)</f>
        <v>118427.48687846614</v>
      </c>
      <c r="AL244" s="22">
        <f>Target_AM[[#This Row],[PROPORSI]]*VLOOKUP(Target_AM[[#This Row],[NIPNAS]],Target_CC[],COLUMN(X$2)+9,0)</f>
        <v>145505.52378074548</v>
      </c>
      <c r="AM244" s="22">
        <f>Target_AM[[#This Row],[PROPORSI]]*VLOOKUP(Target_AM[[#This Row],[NIPNAS]],Target_CC[],COLUMN(Y$2)+9,0)</f>
        <v>172631.50018049506</v>
      </c>
      <c r="AN244" s="22">
        <f>Target_AM[[#This Row],[PROPORSI]]*VLOOKUP(Target_AM[[#This Row],[NIPNAS]],Target_CC[],COLUMN(Z$2)+9,0)</f>
        <v>1429210.9985937171</v>
      </c>
      <c r="AO244" s="22">
        <f>Target_AM[[#This Row],[PROPORSI]]*VLOOKUP(Target_AM[[#This Row],[NIPNAS]],Target_CC[],COLUMN(AA$2)+9,0)</f>
        <v>633239.21992397134</v>
      </c>
      <c r="AP244" s="22">
        <f>Target_AM[[#This Row],[PROPORSI]]*VLOOKUP(Target_AM[[#This Row],[NIPNAS]],Target_CC[],COLUMN(AB$2)+9,0)</f>
        <v>667376.97109063494</v>
      </c>
      <c r="AQ244" s="22">
        <f>Target_AM[[#This Row],[PROPORSI]]*VLOOKUP(Target_AM[[#This Row],[NIPNAS]],Target_CC[],COLUMN(AC$2)+9,0)</f>
        <v>633725.04801690858</v>
      </c>
      <c r="AR244" s="22">
        <f>Target_AM[[#This Row],[PROPORSI]]*VLOOKUP(Target_AM[[#This Row],[NIPNAS]],Target_CC[],COLUMN(AD$2)+9,0)</f>
        <v>576992.32062667189</v>
      </c>
      <c r="AS244" s="22">
        <f>Target_AM[[#This Row],[PROPORSI]]*VLOOKUP(Target_AM[[#This Row],[NIPNAS]],Target_CC[],COLUMN(AE$2)+9,0)</f>
        <v>639260.13908164541</v>
      </c>
      <c r="AT244" s="22">
        <f>Target_AM[[#This Row],[PROPORSI]]*VLOOKUP(Target_AM[[#This Row],[NIPNAS]],Target_CC[],COLUMN(AF$2)+9,0)</f>
        <v>659484.04825461935</v>
      </c>
      <c r="AU244" s="22">
        <f>Target_AM[[#This Row],[PROPORSI]]*VLOOKUP(Target_AM[[#This Row],[NIPNAS]],Target_CC[],COLUMN(AG$2)+9,0)</f>
        <v>790535.99004364805</v>
      </c>
      <c r="AV244" s="22">
        <f>Target_AM[[#This Row],[PROPORSI]]*VLOOKUP(Target_AM[[#This Row],[NIPNAS]],Target_CC[],COLUMN(AH$2)+9,0)</f>
        <v>746788.07014412782</v>
      </c>
      <c r="AW244" s="22">
        <f>Target_AM[[#This Row],[PROPORSI]]*VLOOKUP(Target_AM[[#This Row],[NIPNAS]],Target_CC[],COLUMN(AI$2)+9,0)</f>
        <v>729719.87057178293</v>
      </c>
      <c r="AX244" s="22">
        <f>Target_AM[[#This Row],[PROPORSI]]*VLOOKUP(Target_AM[[#This Row],[NIPNAS]],Target_CC[],COLUMN(AJ$2)+9,0)</f>
        <v>794398.17687846604</v>
      </c>
      <c r="AY244" s="22">
        <f>Target_AM[[#This Row],[PROPORSI]]*VLOOKUP(Target_AM[[#This Row],[NIPNAS]],Target_CC[],COLUMN(AK$2)+9,0)</f>
        <v>733306.12378074543</v>
      </c>
      <c r="AZ244" s="22">
        <f>Target_AM[[#This Row],[PROPORSI]]*VLOOKUP(Target_AM[[#This Row],[NIPNAS]],Target_CC[],COLUMN(AL$2)+9,0)</f>
        <v>789822.13018049509</v>
      </c>
      <c r="BA244" s="22">
        <f>Target_AM[[#This Row],[PROPORSI]]*VLOOKUP(Target_AM[[#This Row],[NIPNAS]],Target_CC[],COLUMN(AM$2)+9,0)</f>
        <v>8394648.1085937172</v>
      </c>
      <c r="BB244" s="22">
        <f>Target_AM[[#This Row],[PROPORSI]]*VLOOKUP(Target_AM[[#This Row],[NIPNAS]],Target_CC[],COLUMN(AN$2)+9,0)</f>
        <v>0</v>
      </c>
      <c r="BC244" s="22">
        <f>Target_AM[[#This Row],[PROPORSI]]*VLOOKUP(Target_AM[[#This Row],[NIPNAS]],Target_CC[],COLUMN(AO$2)+9,0)</f>
        <v>0</v>
      </c>
      <c r="BD244" s="22">
        <f>Target_AM[[#This Row],[PROPORSI]]*VLOOKUP(Target_AM[[#This Row],[NIPNAS]],Target_CC[],COLUMN(AP$2)+9,0)</f>
        <v>0</v>
      </c>
      <c r="BE244" s="22">
        <f>Target_AM[[#This Row],[PROPORSI]]*VLOOKUP(Target_AM[[#This Row],[NIPNAS]],Target_CC[],COLUMN(AQ$2)+9,0)</f>
        <v>0</v>
      </c>
      <c r="BF244" s="22">
        <f>Target_AM[[#This Row],[PROPORSI]]*VLOOKUP(Target_AM[[#This Row],[NIPNAS]],Target_CC[],COLUMN(AR$2)+9,0)</f>
        <v>0</v>
      </c>
      <c r="BG244" s="22">
        <f>Target_AM[[#This Row],[PROPORSI]]*VLOOKUP(Target_AM[[#This Row],[NIPNAS]],Target_CC[],COLUMN(AS$2)+9,0)</f>
        <v>0</v>
      </c>
      <c r="BH244" s="22">
        <f>Target_AM[[#This Row],[PROPORSI]]*VLOOKUP(Target_AM[[#This Row],[NIPNAS]],Target_CC[],COLUMN(AT$2)+9,0)</f>
        <v>0</v>
      </c>
      <c r="BI244" s="22">
        <f>Target_AM[[#This Row],[PROPORSI]]*VLOOKUP(Target_AM[[#This Row],[NIPNAS]],Target_CC[],COLUMN(AU$2)+9,0)</f>
        <v>0</v>
      </c>
      <c r="BJ244" s="22">
        <f>Target_AM[[#This Row],[PROPORSI]]*VLOOKUP(Target_AM[[#This Row],[NIPNAS]],Target_CC[],COLUMN(AV$2)+9,0)</f>
        <v>0</v>
      </c>
      <c r="BK244" s="22">
        <f>Target_AM[[#This Row],[PROPORSI]]*VLOOKUP(Target_AM[[#This Row],[NIPNAS]],Target_CC[],COLUMN(AW$2)+9,0)</f>
        <v>0</v>
      </c>
      <c r="BL244" s="22">
        <f>Target_AM[[#This Row],[PROPORSI]]*VLOOKUP(Target_AM[[#This Row],[NIPNAS]],Target_CC[],COLUMN(AX$2)+9,0)</f>
        <v>0</v>
      </c>
      <c r="BM244" s="22">
        <f>Target_AM[[#This Row],[PROPORSI]]*VLOOKUP(Target_AM[[#This Row],[NIPNAS]],Target_CC[],COLUMN(AY$2)+9,0)</f>
        <v>0</v>
      </c>
      <c r="BN244" s="22">
        <f>Target_AM[[#This Row],[PROPORSI]]*VLOOKUP(Target_AM[[#This Row],[NIPNAS]],Target_CC[],COLUMN(AZ$2)+9,0)</f>
        <v>0</v>
      </c>
      <c r="BO244" s="22">
        <f>Target_AM[[#This Row],[PROPORSI]]*VLOOKUP(Target_AM[[#This Row],[NIPNAS]],Target_CC[],COLUMN(BA$2)+9,0)</f>
        <v>647750</v>
      </c>
      <c r="BP244" s="22">
        <f>Target_AM[[#This Row],[PROPORSI]]*VLOOKUP(Target_AM[[#This Row],[NIPNAS]],Target_CC[],COLUMN(BB$2)+9,0)</f>
        <v>646100</v>
      </c>
      <c r="BQ244" s="22">
        <f>Target_AM[[#This Row],[PROPORSI]]*VLOOKUP(Target_AM[[#This Row],[NIPNAS]],Target_CC[],COLUMN(BC$2)+9,0)</f>
        <v>647250</v>
      </c>
      <c r="BR244" s="22">
        <f>Target_AM[[#This Row],[PROPORSI]]*VLOOKUP(Target_AM[[#This Row],[NIPNAS]],Target_CC[],COLUMN(BD$2)+9,0)</f>
        <v>703089</v>
      </c>
      <c r="BS244" s="22">
        <f>Target_AM[[#This Row],[PROPORSI]]*VLOOKUP(Target_AM[[#This Row],[NIPNAS]],Target_CC[],COLUMN(BE$2)+9,0)</f>
        <v>703089</v>
      </c>
      <c r="BT244" s="22">
        <f>Target_AM[[#This Row],[PROPORSI]]*VLOOKUP(Target_AM[[#This Row],[NIPNAS]],Target_CC[],COLUMN(BF$2)+9,0)</f>
        <v>703089</v>
      </c>
      <c r="BU244" s="22">
        <f>Target_AM[[#This Row],[PROPORSI]]*VLOOKUP(Target_AM[[#This Row],[NIPNAS]],Target_CC[],COLUMN(BG$2)+9,0)</f>
        <v>703089</v>
      </c>
      <c r="BV244" s="22">
        <f>Target_AM[[#This Row],[PROPORSI]]*VLOOKUP(Target_AM[[#This Row],[NIPNAS]],Target_CC[],COLUMN(BH$2)+9,0)</f>
        <v>703089</v>
      </c>
      <c r="BW244" s="22">
        <f>Target_AM[[#This Row],[PROPORSI]]*VLOOKUP(Target_AM[[#This Row],[NIPNAS]],Target_CC[],COLUMN(BI$2)+9,0)</f>
        <v>703089</v>
      </c>
      <c r="BX244" s="22">
        <f>Target_AM[[#This Row],[PROPORSI]]*VLOOKUP(Target_AM[[#This Row],[NIPNAS]],Target_CC[],COLUMN(BJ$2)+9,0)</f>
        <v>703089</v>
      </c>
      <c r="BY244" s="22">
        <f>Target_AM[[#This Row],[PROPORSI]]*VLOOKUP(Target_AM[[#This Row],[NIPNAS]],Target_CC[],COLUMN(BK$2)+9,0)</f>
        <v>703089</v>
      </c>
      <c r="BZ244" s="22">
        <f>Target_AM[[#This Row],[PROPORSI]]*VLOOKUP(Target_AM[[#This Row],[NIPNAS]],Target_CC[],COLUMN(BL$2)+9,0)</f>
        <v>703089</v>
      </c>
      <c r="CA244" s="22">
        <f>Target_AM[[#This Row],[PROPORSI]]*VLOOKUP(Target_AM[[#This Row],[NIPNAS]],Target_CC[],COLUMN(BM$2)+9,0)</f>
        <v>8268901</v>
      </c>
      <c r="CB244" s="22">
        <f>Target_AM[[#This Row],[PROPORSI]]*VLOOKUP(Target_AM[[#This Row],[NIPNAS]],Target_CC[],COLUMN(BN$2)+9,0)</f>
        <v>0</v>
      </c>
      <c r="CC244" s="22">
        <f>Target_AM[[#This Row],[PROPORSI]]*VLOOKUP(Target_AM[[#This Row],[NIPNAS]],Target_CC[],COLUMN(BO$2)+9,0)</f>
        <v>0</v>
      </c>
      <c r="CD244" s="22">
        <f>Target_AM[[#This Row],[PROPORSI]]*VLOOKUP(Target_AM[[#This Row],[NIPNAS]],Target_CC[],COLUMN(BP$2)+9,0)</f>
        <v>0</v>
      </c>
      <c r="CE244" s="22">
        <f>Target_AM[[#This Row],[PROPORSI]]*VLOOKUP(Target_AM[[#This Row],[NIPNAS]],Target_CC[],COLUMN(BQ$2)+9,0)</f>
        <v>0</v>
      </c>
      <c r="CF244" s="22">
        <f>Target_AM[[#This Row],[PROPORSI]]*VLOOKUP(Target_AM[[#This Row],[NIPNAS]],Target_CC[],COLUMN(BR$2)+9,0)</f>
        <v>0</v>
      </c>
      <c r="CG244" s="22">
        <f>Target_AM[[#This Row],[PROPORSI]]*VLOOKUP(Target_AM[[#This Row],[NIPNAS]],Target_CC[],COLUMN(BS$2)+9,0)</f>
        <v>0</v>
      </c>
      <c r="CH244" s="22">
        <f>Target_AM[[#This Row],[PROPORSI]]*VLOOKUP(Target_AM[[#This Row],[NIPNAS]],Target_CC[],COLUMN(BT$2)+9,0)</f>
        <v>0</v>
      </c>
      <c r="CI244" s="22">
        <f>Target_AM[[#This Row],[PROPORSI]]*VLOOKUP(Target_AM[[#This Row],[NIPNAS]],Target_CC[],COLUMN(BU$2)+9,0)</f>
        <v>0</v>
      </c>
      <c r="CJ244" s="22">
        <f>Target_AM[[#This Row],[PROPORSI]]*VLOOKUP(Target_AM[[#This Row],[NIPNAS]],Target_CC[],COLUMN(BV$2)+9,0)</f>
        <v>0</v>
      </c>
      <c r="CK244" s="22">
        <f>Target_AM[[#This Row],[PROPORSI]]*VLOOKUP(Target_AM[[#This Row],[NIPNAS]],Target_CC[],COLUMN(BW$2)+9,0)</f>
        <v>0</v>
      </c>
      <c r="CL244" s="22">
        <f>Target_AM[[#This Row],[PROPORSI]]*VLOOKUP(Target_AM[[#This Row],[NIPNAS]],Target_CC[],COLUMN(BX$2)+9,0)</f>
        <v>0</v>
      </c>
      <c r="CM244" s="22">
        <f>Target_AM[[#This Row],[PROPORSI]]*VLOOKUP(Target_AM[[#This Row],[NIPNAS]],Target_CC[],COLUMN(BY$2)+9,0)</f>
        <v>0</v>
      </c>
      <c r="CN244" s="22">
        <f>Target_AM[[#This Row],[PROPORSI]]*VLOOKUP(Target_AM[[#This Row],[NIPNAS]],Target_CC[],COLUMN(BZ$2)+9,0)</f>
        <v>0</v>
      </c>
      <c r="CO244" s="22">
        <f>Target_AM[[#This Row],[PROPORSI]]*VLOOKUP(Target_AM[[#This Row],[NIPNAS]],Target_CC[],COLUMN(CA$2)+9,0)</f>
        <v>702600</v>
      </c>
      <c r="CP244" s="22">
        <f>Target_AM[[#This Row],[PROPORSI]]*VLOOKUP(Target_AM[[#This Row],[NIPNAS]],Target_CC[],COLUMN(CB$2)+9,0)</f>
        <v>703100</v>
      </c>
      <c r="CQ244" s="22">
        <f>Target_AM[[#This Row],[PROPORSI]]*VLOOKUP(Target_AM[[#This Row],[NIPNAS]],Target_CC[],COLUMN(CC$2)+9,0)</f>
        <v>703089</v>
      </c>
      <c r="CR244" s="22">
        <f>Target_AM[[#This Row],[PROPORSI]]*VLOOKUP(Target_AM[[#This Row],[NIPNAS]],Target_CC[],COLUMN(CD$2)+9,0)</f>
        <v>703089</v>
      </c>
      <c r="CS244" s="22">
        <f>Target_AM[[#This Row],[PROPORSI]]*VLOOKUP(Target_AM[[#This Row],[NIPNAS]],Target_CC[],COLUMN(CE$2)+9,0)</f>
        <v>703089</v>
      </c>
      <c r="CT244" s="22">
        <f>Target_AM[[#This Row],[PROPORSI]]*VLOOKUP(Target_AM[[#This Row],[NIPNAS]],Target_CC[],COLUMN(CF$2)+9,0)</f>
        <v>703089</v>
      </c>
      <c r="CU244" s="22">
        <f>Target_AM[[#This Row],[PROPORSI]]*VLOOKUP(Target_AM[[#This Row],[NIPNAS]],Target_CC[],COLUMN(CG$2)+9,0)</f>
        <v>703089</v>
      </c>
      <c r="CV244" s="22">
        <f>Target_AM[[#This Row],[PROPORSI]]*VLOOKUP(Target_AM[[#This Row],[NIPNAS]],Target_CC[],COLUMN(CH$2)+9,0)</f>
        <v>703089</v>
      </c>
      <c r="CW244" s="22">
        <f>Target_AM[[#This Row],[PROPORSI]]*VLOOKUP(Target_AM[[#This Row],[NIPNAS]],Target_CC[],COLUMN(CI$2)+9,0)</f>
        <v>703089</v>
      </c>
      <c r="CX244" s="22">
        <f>Target_AM[[#This Row],[PROPORSI]]*VLOOKUP(Target_AM[[#This Row],[NIPNAS]],Target_CC[],COLUMN(CJ$2)+9,0)</f>
        <v>703089</v>
      </c>
      <c r="CY244" s="22">
        <f>Target_AM[[#This Row],[PROPORSI]]*VLOOKUP(Target_AM[[#This Row],[NIPNAS]],Target_CC[],COLUMN(CK$2)+9,0)</f>
        <v>703089</v>
      </c>
      <c r="CZ244" s="22">
        <f>Target_AM[[#This Row],[PROPORSI]]*VLOOKUP(Target_AM[[#This Row],[NIPNAS]],Target_CC[],COLUMN(CL$2)+9,0)</f>
        <v>703089</v>
      </c>
      <c r="DA244" s="22">
        <f>Target_AM[[#This Row],[PROPORSI]]*VLOOKUP(Target_AM[[#This Row],[NIPNAS]],Target_CC[],COLUMN(CM$2)+9,0)</f>
        <v>8436590</v>
      </c>
      <c r="DB244" s="22">
        <f>Target_AM[[#This Row],[PROPORSI]]*VLOOKUP(Target_AM[[#This Row],[NIPNAS]],Target_CC[],COLUMN(CN$2)+9,0)</f>
        <v>0</v>
      </c>
      <c r="DC244" s="22">
        <f>Target_AM[[#This Row],[PROPORSI]]*VLOOKUP(Target_AM[[#This Row],[NIPNAS]],Target_CC[],COLUMN(CO$2)+9,0)</f>
        <v>0</v>
      </c>
      <c r="DD244" s="22">
        <f>Target_AM[[#This Row],[PROPORSI]]*VLOOKUP(Target_AM[[#This Row],[NIPNAS]],Target_CC[],COLUMN(CP$2)+9,0)</f>
        <v>0</v>
      </c>
      <c r="DE244" s="22">
        <f>Target_AM[[#This Row],[PROPORSI]]*VLOOKUP(Target_AM[[#This Row],[NIPNAS]],Target_CC[],COLUMN(CQ$2)+9,0)</f>
        <v>0</v>
      </c>
      <c r="DF244" s="22">
        <f>Target_AM[[#This Row],[PROPORSI]]*VLOOKUP(Target_AM[[#This Row],[NIPNAS]],Target_CC[],COLUMN(CR$2)+9,0)</f>
        <v>0</v>
      </c>
      <c r="DG244" s="22">
        <f>Target_AM[[#This Row],[PROPORSI]]*VLOOKUP(Target_AM[[#This Row],[NIPNAS]],Target_CC[],COLUMN(CS$2)+9,0)</f>
        <v>0</v>
      </c>
      <c r="DH244" s="22">
        <f>Target_AM[[#This Row],[PROPORSI]]*VLOOKUP(Target_AM[[#This Row],[NIPNAS]],Target_CC[],COLUMN(CT$2)+9,0)</f>
        <v>0</v>
      </c>
      <c r="DI244" s="22">
        <f>Target_AM[[#This Row],[PROPORSI]]*VLOOKUP(Target_AM[[#This Row],[NIPNAS]],Target_CC[],COLUMN(CU$2)+9,0)</f>
        <v>0</v>
      </c>
      <c r="DJ244" s="22">
        <f>Target_AM[[#This Row],[PROPORSI]]*VLOOKUP(Target_AM[[#This Row],[NIPNAS]],Target_CC[],COLUMN(CV$2)+9,0)</f>
        <v>0</v>
      </c>
      <c r="DK244" s="22">
        <f>Target_AM[[#This Row],[PROPORSI]]*VLOOKUP(Target_AM[[#This Row],[NIPNAS]],Target_CC[],COLUMN(CW$2)+9,0)</f>
        <v>0</v>
      </c>
      <c r="DL244" s="22">
        <f>Target_AM[[#This Row],[PROPORSI]]*VLOOKUP(Target_AM[[#This Row],[NIPNAS]],Target_CC[],COLUMN(CX$2)+9,0)</f>
        <v>0</v>
      </c>
      <c r="DM244" s="22">
        <f>Target_AM[[#This Row],[PROPORSI]]*VLOOKUP(Target_AM[[#This Row],[NIPNAS]],Target_CC[],COLUMN(CY$2)+9,0)</f>
        <v>0</v>
      </c>
      <c r="DN244" s="22">
        <f>Target_AM[[#This Row],[PROPORSI]]*VLOOKUP(Target_AM[[#This Row],[NIPNAS]],Target_CC[],COLUMN(CZ$2)+9,0)</f>
        <v>0</v>
      </c>
      <c r="DO244" s="22">
        <f>Target_AM[[#This Row],[PROPORSI]]*VLOOKUP(Target_AM[[#This Row],[NIPNAS]],Target_CC[],COLUMN(DA$2)+9,0)</f>
        <v>0</v>
      </c>
      <c r="DP244" s="22">
        <f>Target_AM[[#This Row],[PROPORSI]]*VLOOKUP(Target_AM[[#This Row],[NIPNAS]],Target_CC[],COLUMN(DB$2)+9,0)</f>
        <v>0</v>
      </c>
      <c r="DQ244" s="22">
        <f>Target_AM[[#This Row],[PROPORSI]]*VLOOKUP(Target_AM[[#This Row],[NIPNAS]],Target_CC[],COLUMN(DC$2)+9,0)</f>
        <v>0</v>
      </c>
      <c r="DR244" s="22">
        <f>Target_AM[[#This Row],[PROPORSI]]*VLOOKUP(Target_AM[[#This Row],[NIPNAS]],Target_CC[],COLUMN(DD$2)+9,0)</f>
        <v>0</v>
      </c>
      <c r="DS244" s="22">
        <f>Target_AM[[#This Row],[PROPORSI]]*VLOOKUP(Target_AM[[#This Row],[NIPNAS]],Target_CC[],COLUMN(DE$2)+9,0)</f>
        <v>0</v>
      </c>
      <c r="DT244" s="22">
        <f>Target_AM[[#This Row],[PROPORSI]]*VLOOKUP(Target_AM[[#This Row],[NIPNAS]],Target_CC[],COLUMN(DF$2)+9,0)</f>
        <v>0</v>
      </c>
      <c r="DU244" s="22">
        <f>Target_AM[[#This Row],[PROPORSI]]*VLOOKUP(Target_AM[[#This Row],[NIPNAS]],Target_CC[],COLUMN(DG$2)+9,0)</f>
        <v>0</v>
      </c>
      <c r="DV244" s="22">
        <f>Target_AM[[#This Row],[PROPORSI]]*VLOOKUP(Target_AM[[#This Row],[NIPNAS]],Target_CC[],COLUMN(DH$2)+9,0)</f>
        <v>0</v>
      </c>
      <c r="DW244" s="22">
        <f>Target_AM[[#This Row],[PROPORSI]]*VLOOKUP(Target_AM[[#This Row],[NIPNAS]],Target_CC[],COLUMN(DI$2)+9,0)</f>
        <v>0</v>
      </c>
      <c r="DX244" s="22">
        <f>Target_AM[[#This Row],[PROPORSI]]*VLOOKUP(Target_AM[[#This Row],[NIPNAS]],Target_CC[],COLUMN(DJ$2)+9,0)</f>
        <v>0</v>
      </c>
      <c r="DY244" s="22">
        <f>Target_AM[[#This Row],[PROPORSI]]*VLOOKUP(Target_AM[[#This Row],[NIPNAS]],Target_CC[],COLUMN(DK$2)+9,0)</f>
        <v>0</v>
      </c>
      <c r="DZ244" s="22">
        <f>Target_AM[[#This Row],[PROPORSI]]*VLOOKUP(Target_AM[[#This Row],[NIPNAS]],Target_CC[],COLUMN(DL$2)+9,0)</f>
        <v>0</v>
      </c>
      <c r="EA244" s="22">
        <f>Target_AM[[#This Row],[PROPORSI]]*VLOOKUP(Target_AM[[#This Row],[NIPNAS]],Target_CC[],COLUMN(DM$2)+9,0)</f>
        <v>0</v>
      </c>
    </row>
    <row r="245" spans="2:131" x14ac:dyDescent="0.3">
      <c r="B245">
        <v>910017</v>
      </c>
      <c r="C245" t="s">
        <v>1049</v>
      </c>
      <c r="D245">
        <v>1</v>
      </c>
      <c r="E245" s="8">
        <v>45658</v>
      </c>
      <c r="F245">
        <v>19476790</v>
      </c>
      <c r="G245" t="s">
        <v>535</v>
      </c>
      <c r="J245" t="s">
        <v>309</v>
      </c>
      <c r="K245" t="s">
        <v>25</v>
      </c>
      <c r="L245" t="s">
        <v>159</v>
      </c>
      <c r="M245" t="s">
        <v>29</v>
      </c>
      <c r="N245" s="23">
        <f>Target_AM[[#This Row],[PROPORSI]]*VLOOKUP(Target_AM[[#This Row],[NIPNAS]],Target_CC[],9,0)</f>
        <v>23378687.887916535</v>
      </c>
      <c r="O245" s="22">
        <f>Target_AM[[#This Row],[PROPORSI]]*VLOOKUP(Target_AM[[#This Row],[NIPNAS]],Target_CC[],COLUMN(A$2)+9,0)</f>
        <v>381165.909090909</v>
      </c>
      <c r="P245" s="22">
        <f>Target_AM[[#This Row],[PROPORSI]]*VLOOKUP(Target_AM[[#This Row],[NIPNAS]],Target_CC[],COLUMN(B$2)+9,0)</f>
        <v>401227.27272727265</v>
      </c>
      <c r="Q245" s="22">
        <f>Target_AM[[#This Row],[PROPORSI]]*VLOOKUP(Target_AM[[#This Row],[NIPNAS]],Target_CC[],COLUMN(C$2)+9,0)</f>
        <v>361104.54545454541</v>
      </c>
      <c r="R245" s="22">
        <f>Target_AM[[#This Row],[PROPORSI]]*VLOOKUP(Target_AM[[#This Row],[NIPNAS]],Target_CC[],COLUMN(D$2)+9,0)</f>
        <v>320981.81818181812</v>
      </c>
      <c r="S245" s="22">
        <f>Target_AM[[#This Row],[PROPORSI]]*VLOOKUP(Target_AM[[#This Row],[NIPNAS]],Target_CC[],COLUMN(E$2)+9,0)</f>
        <v>341043.18181818177</v>
      </c>
      <c r="T245" s="22">
        <f>Target_AM[[#This Row],[PROPORSI]]*VLOOKUP(Target_AM[[#This Row],[NIPNAS]],Target_CC[],COLUMN(F$2)+9,0)</f>
        <v>361104.54545454541</v>
      </c>
      <c r="U245" s="22">
        <f>Target_AM[[#This Row],[PROPORSI]]*VLOOKUP(Target_AM[[#This Row],[NIPNAS]],Target_CC[],COLUMN(G$2)+9,0)</f>
        <v>461411.36363636353</v>
      </c>
      <c r="V245" s="22">
        <f>Target_AM[[#This Row],[PROPORSI]]*VLOOKUP(Target_AM[[#This Row],[NIPNAS]],Target_CC[],COLUMN(H$2)+9,0)</f>
        <v>421288.63636363629</v>
      </c>
      <c r="W245" s="22">
        <f>Target_AM[[#This Row],[PROPORSI]]*VLOOKUP(Target_AM[[#This Row],[NIPNAS]],Target_CC[],COLUMN(I$2)+9,0)</f>
        <v>421288.63636363629</v>
      </c>
      <c r="X245" s="22">
        <f>Target_AM[[#This Row],[PROPORSI]]*VLOOKUP(Target_AM[[#This Row],[NIPNAS]],Target_CC[],COLUMN(J$2)+9,0)</f>
        <v>461411.36363636353</v>
      </c>
      <c r="Y245" s="22">
        <f>Target_AM[[#This Row],[PROPORSI]]*VLOOKUP(Target_AM[[#This Row],[NIPNAS]],Target_CC[],COLUMN(K$2)+9,0)</f>
        <v>401227.27272727265</v>
      </c>
      <c r="Z245" s="22">
        <f>Target_AM[[#This Row],[PROPORSI]]*VLOOKUP(Target_AM[[#This Row],[NIPNAS]],Target_CC[],COLUMN(L$2)+9,0)</f>
        <v>421288.63636363629</v>
      </c>
      <c r="AA245" s="22">
        <f>Target_AM[[#This Row],[PROPORSI]]*VLOOKUP(Target_AM[[#This Row],[NIPNAS]],Target_CC[],COLUMN(M$2)+9,0)</f>
        <v>4754543.1818181807</v>
      </c>
      <c r="AB245" s="22">
        <f>Target_AM[[#This Row],[PROPORSI]]*VLOOKUP(Target_AM[[#This Row],[NIPNAS]],Target_CC[],COLUMN(N$2)+9,0)</f>
        <v>51077.346860242906</v>
      </c>
      <c r="AC245" s="22">
        <f>Target_AM[[#This Row],[PROPORSI]]*VLOOKUP(Target_AM[[#This Row],[NIPNAS]],Target_CC[],COLUMN(O$2)+9,0)</f>
        <v>54318.097576335975</v>
      </c>
      <c r="AD245" s="22">
        <f>Target_AM[[#This Row],[PROPORSI]]*VLOOKUP(Target_AM[[#This Row],[NIPNAS]],Target_CC[],COLUMN(P$2)+9,0)</f>
        <v>71470.332275732755</v>
      </c>
      <c r="AE245" s="22">
        <f>Target_AM[[#This Row],[PROPORSI]]*VLOOKUP(Target_AM[[#This Row],[NIPNAS]],Target_CC[],COLUMN(Q$2)+9,0)</f>
        <v>72867.822648115747</v>
      </c>
      <c r="AF245" s="22">
        <f>Target_AM[[#This Row],[PROPORSI]]*VLOOKUP(Target_AM[[#This Row],[NIPNAS]],Target_CC[],COLUMN(R$2)+9,0)</f>
        <v>95309.898064665584</v>
      </c>
      <c r="AG245" s="22">
        <f>Target_AM[[#This Row],[PROPORSI]]*VLOOKUP(Target_AM[[#This Row],[NIPNAS]],Target_CC[],COLUMN(S$2)+9,0)</f>
        <v>89053.188457842538</v>
      </c>
      <c r="AH245" s="22">
        <f>Target_AM[[#This Row],[PROPORSI]]*VLOOKUP(Target_AM[[#This Row],[NIPNAS]],Target_CC[],COLUMN(T$2)+9,0)</f>
        <v>78201.218041789398</v>
      </c>
      <c r="AI245" s="22">
        <f>Target_AM[[#This Row],[PROPORSI]]*VLOOKUP(Target_AM[[#This Row],[NIPNAS]],Target_CC[],COLUMN(U$2)+9,0)</f>
        <v>88462.018346807323</v>
      </c>
      <c r="AJ245" s="22">
        <f>Target_AM[[#This Row],[PROPORSI]]*VLOOKUP(Target_AM[[#This Row],[NIPNAS]],Target_CC[],COLUMN(V$2)+9,0)</f>
        <v>76811.422609448869</v>
      </c>
      <c r="AK245" s="22">
        <f>Target_AM[[#This Row],[PROPORSI]]*VLOOKUP(Target_AM[[#This Row],[NIPNAS]],Target_CC[],COLUMN(W$2)+9,0)</f>
        <v>80837.511183540511</v>
      </c>
      <c r="AL245" s="22">
        <f>Target_AM[[#This Row],[PROPORSI]]*VLOOKUP(Target_AM[[#This Row],[NIPNAS]],Target_CC[],COLUMN(X$2)+9,0)</f>
        <v>99320.729637400553</v>
      </c>
      <c r="AM245" s="22">
        <f>Target_AM[[#This Row],[PROPORSI]]*VLOOKUP(Target_AM[[#This Row],[NIPNAS]],Target_CC[],COLUMN(Y$2)+9,0)</f>
        <v>117836.67115045087</v>
      </c>
      <c r="AN245" s="22">
        <f>Target_AM[[#This Row],[PROPORSI]]*VLOOKUP(Target_AM[[#This Row],[NIPNAS]],Target_CC[],COLUMN(Z$2)+9,0)</f>
        <v>975566.25685237313</v>
      </c>
      <c r="AO245" s="22">
        <f>Target_AM[[#This Row],[PROPORSI]]*VLOOKUP(Target_AM[[#This Row],[NIPNAS]],Target_CC[],COLUMN(AA$2)+9,0)</f>
        <v>432243.25595115189</v>
      </c>
      <c r="AP245" s="22">
        <f>Target_AM[[#This Row],[PROPORSI]]*VLOOKUP(Target_AM[[#This Row],[NIPNAS]],Target_CC[],COLUMN(AB$2)+9,0)</f>
        <v>455545.37030360859</v>
      </c>
      <c r="AQ245" s="22">
        <f>Target_AM[[#This Row],[PROPORSI]]*VLOOKUP(Target_AM[[#This Row],[NIPNAS]],Target_CC[],COLUMN(AC$2)+9,0)</f>
        <v>432574.87773027818</v>
      </c>
      <c r="AR245" s="22">
        <f>Target_AM[[#This Row],[PROPORSI]]*VLOOKUP(Target_AM[[#This Row],[NIPNAS]],Target_CC[],COLUMN(AD$2)+9,0)</f>
        <v>393849.64082993387</v>
      </c>
      <c r="AS245" s="22">
        <f>Target_AM[[#This Row],[PROPORSI]]*VLOOKUP(Target_AM[[#This Row],[NIPNAS]],Target_CC[],COLUMN(AE$2)+9,0)</f>
        <v>436353.07988284738</v>
      </c>
      <c r="AT245" s="22">
        <f>Target_AM[[#This Row],[PROPORSI]]*VLOOKUP(Target_AM[[#This Row],[NIPNAS]],Target_CC[],COLUMN(AF$2)+9,0)</f>
        <v>450157.73391238798</v>
      </c>
      <c r="AU245" s="22">
        <f>Target_AM[[#This Row],[PROPORSI]]*VLOOKUP(Target_AM[[#This Row],[NIPNAS]],Target_CC[],COLUMN(AG$2)+9,0)</f>
        <v>539612.5816781529</v>
      </c>
      <c r="AV245" s="22">
        <f>Target_AM[[#This Row],[PROPORSI]]*VLOOKUP(Target_AM[[#This Row],[NIPNAS]],Target_CC[],COLUMN(AH$2)+9,0)</f>
        <v>509750.65471044363</v>
      </c>
      <c r="AW245" s="22">
        <f>Target_AM[[#This Row],[PROPORSI]]*VLOOKUP(Target_AM[[#This Row],[NIPNAS]],Target_CC[],COLUMN(AI$2)+9,0)</f>
        <v>498100.05897308514</v>
      </c>
      <c r="AX245" s="22">
        <f>Target_AM[[#This Row],[PROPORSI]]*VLOOKUP(Target_AM[[#This Row],[NIPNAS]],Target_CC[],COLUMN(AJ$2)+9,0)</f>
        <v>542248.8748199041</v>
      </c>
      <c r="AY245" s="22">
        <f>Target_AM[[#This Row],[PROPORSI]]*VLOOKUP(Target_AM[[#This Row],[NIPNAS]],Target_CC[],COLUMN(AK$2)+9,0)</f>
        <v>500548.00236467319</v>
      </c>
      <c r="AZ245" s="22">
        <f>Target_AM[[#This Row],[PROPORSI]]*VLOOKUP(Target_AM[[#This Row],[NIPNAS]],Target_CC[],COLUMN(AL$2)+9,0)</f>
        <v>539125.30751408718</v>
      </c>
      <c r="BA245" s="22">
        <f>Target_AM[[#This Row],[PROPORSI]]*VLOOKUP(Target_AM[[#This Row],[NIPNAS]],Target_CC[],COLUMN(AM$2)+9,0)</f>
        <v>5730109.4386705542</v>
      </c>
      <c r="BB245" s="22">
        <f>Target_AM[[#This Row],[PROPORSI]]*VLOOKUP(Target_AM[[#This Row],[NIPNAS]],Target_CC[],COLUMN(AN$2)+9,0)</f>
        <v>0</v>
      </c>
      <c r="BC245" s="22">
        <f>Target_AM[[#This Row],[PROPORSI]]*VLOOKUP(Target_AM[[#This Row],[NIPNAS]],Target_CC[],COLUMN(AO$2)+9,0)</f>
        <v>0</v>
      </c>
      <c r="BD245" s="22">
        <f>Target_AM[[#This Row],[PROPORSI]]*VLOOKUP(Target_AM[[#This Row],[NIPNAS]],Target_CC[],COLUMN(AP$2)+9,0)</f>
        <v>0</v>
      </c>
      <c r="BE245" s="22">
        <f>Target_AM[[#This Row],[PROPORSI]]*VLOOKUP(Target_AM[[#This Row],[NIPNAS]],Target_CC[],COLUMN(AQ$2)+9,0)</f>
        <v>0</v>
      </c>
      <c r="BF245" s="22">
        <f>Target_AM[[#This Row],[PROPORSI]]*VLOOKUP(Target_AM[[#This Row],[NIPNAS]],Target_CC[],COLUMN(AR$2)+9,0)</f>
        <v>0</v>
      </c>
      <c r="BG245" s="22">
        <f>Target_AM[[#This Row],[PROPORSI]]*VLOOKUP(Target_AM[[#This Row],[NIPNAS]],Target_CC[],COLUMN(AS$2)+9,0)</f>
        <v>0</v>
      </c>
      <c r="BH245" s="22">
        <f>Target_AM[[#This Row],[PROPORSI]]*VLOOKUP(Target_AM[[#This Row],[NIPNAS]],Target_CC[],COLUMN(AT$2)+9,0)</f>
        <v>0</v>
      </c>
      <c r="BI245" s="22">
        <f>Target_AM[[#This Row],[PROPORSI]]*VLOOKUP(Target_AM[[#This Row],[NIPNAS]],Target_CC[],COLUMN(AU$2)+9,0)</f>
        <v>0</v>
      </c>
      <c r="BJ245" s="22">
        <f>Target_AM[[#This Row],[PROPORSI]]*VLOOKUP(Target_AM[[#This Row],[NIPNAS]],Target_CC[],COLUMN(AV$2)+9,0)</f>
        <v>0</v>
      </c>
      <c r="BK245" s="22">
        <f>Target_AM[[#This Row],[PROPORSI]]*VLOOKUP(Target_AM[[#This Row],[NIPNAS]],Target_CC[],COLUMN(AW$2)+9,0)</f>
        <v>0</v>
      </c>
      <c r="BL245" s="22">
        <f>Target_AM[[#This Row],[PROPORSI]]*VLOOKUP(Target_AM[[#This Row],[NIPNAS]],Target_CC[],COLUMN(AX$2)+9,0)</f>
        <v>0</v>
      </c>
      <c r="BM245" s="22">
        <f>Target_AM[[#This Row],[PROPORSI]]*VLOOKUP(Target_AM[[#This Row],[NIPNAS]],Target_CC[],COLUMN(AY$2)+9,0)</f>
        <v>0</v>
      </c>
      <c r="BN245" s="22">
        <f>Target_AM[[#This Row],[PROPORSI]]*VLOOKUP(Target_AM[[#This Row],[NIPNAS]],Target_CC[],COLUMN(AZ$2)+9,0)</f>
        <v>0</v>
      </c>
      <c r="BO245" s="22">
        <f>Target_AM[[#This Row],[PROPORSI]]*VLOOKUP(Target_AM[[#This Row],[NIPNAS]],Target_CC[],COLUMN(BA$2)+9,0)</f>
        <v>455000</v>
      </c>
      <c r="BP245" s="22">
        <f>Target_AM[[#This Row],[PROPORSI]]*VLOOKUP(Target_AM[[#This Row],[NIPNAS]],Target_CC[],COLUMN(BB$2)+9,0)</f>
        <v>455000</v>
      </c>
      <c r="BQ245" s="22">
        <f>Target_AM[[#This Row],[PROPORSI]]*VLOOKUP(Target_AM[[#This Row],[NIPNAS]],Target_CC[],COLUMN(BC$2)+9,0)</f>
        <v>455000</v>
      </c>
      <c r="BR245" s="22">
        <f>Target_AM[[#This Row],[PROPORSI]]*VLOOKUP(Target_AM[[#This Row],[NIPNAS]],Target_CC[],COLUMN(BD$2)+9,0)</f>
        <v>512600</v>
      </c>
      <c r="BS245" s="22">
        <f>Target_AM[[#This Row],[PROPORSI]]*VLOOKUP(Target_AM[[#This Row],[NIPNAS]],Target_CC[],COLUMN(BE$2)+9,0)</f>
        <v>512600</v>
      </c>
      <c r="BT245" s="22">
        <f>Target_AM[[#This Row],[PROPORSI]]*VLOOKUP(Target_AM[[#This Row],[NIPNAS]],Target_CC[],COLUMN(BF$2)+9,0)</f>
        <v>512600</v>
      </c>
      <c r="BU245" s="22">
        <f>Target_AM[[#This Row],[PROPORSI]]*VLOOKUP(Target_AM[[#This Row],[NIPNAS]],Target_CC[],COLUMN(BG$2)+9,0)</f>
        <v>512600</v>
      </c>
      <c r="BV245" s="22">
        <f>Target_AM[[#This Row],[PROPORSI]]*VLOOKUP(Target_AM[[#This Row],[NIPNAS]],Target_CC[],COLUMN(BH$2)+9,0)</f>
        <v>512600</v>
      </c>
      <c r="BW245" s="22">
        <f>Target_AM[[#This Row],[PROPORSI]]*VLOOKUP(Target_AM[[#This Row],[NIPNAS]],Target_CC[],COLUMN(BI$2)+9,0)</f>
        <v>512600</v>
      </c>
      <c r="BX245" s="22">
        <f>Target_AM[[#This Row],[PROPORSI]]*VLOOKUP(Target_AM[[#This Row],[NIPNAS]],Target_CC[],COLUMN(BJ$2)+9,0)</f>
        <v>512600</v>
      </c>
      <c r="BY245" s="22">
        <f>Target_AM[[#This Row],[PROPORSI]]*VLOOKUP(Target_AM[[#This Row],[NIPNAS]],Target_CC[],COLUMN(BK$2)+9,0)</f>
        <v>512600</v>
      </c>
      <c r="BZ245" s="22">
        <f>Target_AM[[#This Row],[PROPORSI]]*VLOOKUP(Target_AM[[#This Row],[NIPNAS]],Target_CC[],COLUMN(BL$2)+9,0)</f>
        <v>512600</v>
      </c>
      <c r="CA245" s="22">
        <f>Target_AM[[#This Row],[PROPORSI]]*VLOOKUP(Target_AM[[#This Row],[NIPNAS]],Target_CC[],COLUMN(BM$2)+9,0)</f>
        <v>5978400</v>
      </c>
      <c r="CB245" s="22">
        <f>Target_AM[[#This Row],[PROPORSI]]*VLOOKUP(Target_AM[[#This Row],[NIPNAS]],Target_CC[],COLUMN(BN$2)+9,0)</f>
        <v>0</v>
      </c>
      <c r="CC245" s="22">
        <f>Target_AM[[#This Row],[PROPORSI]]*VLOOKUP(Target_AM[[#This Row],[NIPNAS]],Target_CC[],COLUMN(BO$2)+9,0)</f>
        <v>0</v>
      </c>
      <c r="CD245" s="22">
        <f>Target_AM[[#This Row],[PROPORSI]]*VLOOKUP(Target_AM[[#This Row],[NIPNAS]],Target_CC[],COLUMN(BP$2)+9,0)</f>
        <v>0</v>
      </c>
      <c r="CE245" s="22">
        <f>Target_AM[[#This Row],[PROPORSI]]*VLOOKUP(Target_AM[[#This Row],[NIPNAS]],Target_CC[],COLUMN(BQ$2)+9,0)</f>
        <v>0</v>
      </c>
      <c r="CF245" s="22">
        <f>Target_AM[[#This Row],[PROPORSI]]*VLOOKUP(Target_AM[[#This Row],[NIPNAS]],Target_CC[],COLUMN(BR$2)+9,0)</f>
        <v>0</v>
      </c>
      <c r="CG245" s="22">
        <f>Target_AM[[#This Row],[PROPORSI]]*VLOOKUP(Target_AM[[#This Row],[NIPNAS]],Target_CC[],COLUMN(BS$2)+9,0)</f>
        <v>0</v>
      </c>
      <c r="CH245" s="22">
        <f>Target_AM[[#This Row],[PROPORSI]]*VLOOKUP(Target_AM[[#This Row],[NIPNAS]],Target_CC[],COLUMN(BT$2)+9,0)</f>
        <v>0</v>
      </c>
      <c r="CI245" s="22">
        <f>Target_AM[[#This Row],[PROPORSI]]*VLOOKUP(Target_AM[[#This Row],[NIPNAS]],Target_CC[],COLUMN(BU$2)+9,0)</f>
        <v>0</v>
      </c>
      <c r="CJ245" s="22">
        <f>Target_AM[[#This Row],[PROPORSI]]*VLOOKUP(Target_AM[[#This Row],[NIPNAS]],Target_CC[],COLUMN(BV$2)+9,0)</f>
        <v>0</v>
      </c>
      <c r="CK245" s="22">
        <f>Target_AM[[#This Row],[PROPORSI]]*VLOOKUP(Target_AM[[#This Row],[NIPNAS]],Target_CC[],COLUMN(BW$2)+9,0)</f>
        <v>0</v>
      </c>
      <c r="CL245" s="22">
        <f>Target_AM[[#This Row],[PROPORSI]]*VLOOKUP(Target_AM[[#This Row],[NIPNAS]],Target_CC[],COLUMN(BX$2)+9,0)</f>
        <v>0</v>
      </c>
      <c r="CM245" s="22">
        <f>Target_AM[[#This Row],[PROPORSI]]*VLOOKUP(Target_AM[[#This Row],[NIPNAS]],Target_CC[],COLUMN(BY$2)+9,0)</f>
        <v>0</v>
      </c>
      <c r="CN245" s="22">
        <f>Target_AM[[#This Row],[PROPORSI]]*VLOOKUP(Target_AM[[#This Row],[NIPNAS]],Target_CC[],COLUMN(BZ$2)+9,0)</f>
        <v>0</v>
      </c>
      <c r="CO245" s="22">
        <f>Target_AM[[#This Row],[PROPORSI]]*VLOOKUP(Target_AM[[#This Row],[NIPNAS]],Target_CC[],COLUMN(CA$2)+9,0)</f>
        <v>512600</v>
      </c>
      <c r="CP245" s="22">
        <f>Target_AM[[#This Row],[PROPORSI]]*VLOOKUP(Target_AM[[#This Row],[NIPNAS]],Target_CC[],COLUMN(CB$2)+9,0)</f>
        <v>512600</v>
      </c>
      <c r="CQ245" s="22">
        <f>Target_AM[[#This Row],[PROPORSI]]*VLOOKUP(Target_AM[[#This Row],[NIPNAS]],Target_CC[],COLUMN(CC$2)+9,0)</f>
        <v>512600</v>
      </c>
      <c r="CR245" s="22">
        <f>Target_AM[[#This Row],[PROPORSI]]*VLOOKUP(Target_AM[[#This Row],[NIPNAS]],Target_CC[],COLUMN(CD$2)+9,0)</f>
        <v>512600</v>
      </c>
      <c r="CS245" s="22">
        <f>Target_AM[[#This Row],[PROPORSI]]*VLOOKUP(Target_AM[[#This Row],[NIPNAS]],Target_CC[],COLUMN(CE$2)+9,0)</f>
        <v>512600</v>
      </c>
      <c r="CT245" s="22">
        <f>Target_AM[[#This Row],[PROPORSI]]*VLOOKUP(Target_AM[[#This Row],[NIPNAS]],Target_CC[],COLUMN(CF$2)+9,0)</f>
        <v>512600</v>
      </c>
      <c r="CU245" s="22">
        <f>Target_AM[[#This Row],[PROPORSI]]*VLOOKUP(Target_AM[[#This Row],[NIPNAS]],Target_CC[],COLUMN(CG$2)+9,0)</f>
        <v>512600</v>
      </c>
      <c r="CV245" s="22">
        <f>Target_AM[[#This Row],[PROPORSI]]*VLOOKUP(Target_AM[[#This Row],[NIPNAS]],Target_CC[],COLUMN(CH$2)+9,0)</f>
        <v>512600</v>
      </c>
      <c r="CW245" s="22">
        <f>Target_AM[[#This Row],[PROPORSI]]*VLOOKUP(Target_AM[[#This Row],[NIPNAS]],Target_CC[],COLUMN(CI$2)+9,0)</f>
        <v>512600</v>
      </c>
      <c r="CX245" s="22">
        <f>Target_AM[[#This Row],[PROPORSI]]*VLOOKUP(Target_AM[[#This Row],[NIPNAS]],Target_CC[],COLUMN(CJ$2)+9,0)</f>
        <v>512600</v>
      </c>
      <c r="CY245" s="22">
        <f>Target_AM[[#This Row],[PROPORSI]]*VLOOKUP(Target_AM[[#This Row],[NIPNAS]],Target_CC[],COLUMN(CK$2)+9,0)</f>
        <v>512600</v>
      </c>
      <c r="CZ245" s="22">
        <f>Target_AM[[#This Row],[PROPORSI]]*VLOOKUP(Target_AM[[#This Row],[NIPNAS]],Target_CC[],COLUMN(CL$2)+9,0)</f>
        <v>512600</v>
      </c>
      <c r="DA245" s="22">
        <f>Target_AM[[#This Row],[PROPORSI]]*VLOOKUP(Target_AM[[#This Row],[NIPNAS]],Target_CC[],COLUMN(CM$2)+9,0)</f>
        <v>6151200</v>
      </c>
      <c r="DB245" s="22">
        <f>Target_AM[[#This Row],[PROPORSI]]*VLOOKUP(Target_AM[[#This Row],[NIPNAS]],Target_CC[],COLUMN(CN$2)+9,0)</f>
        <v>0</v>
      </c>
      <c r="DC245" s="22">
        <f>Target_AM[[#This Row],[PROPORSI]]*VLOOKUP(Target_AM[[#This Row],[NIPNAS]],Target_CC[],COLUMN(CO$2)+9,0)</f>
        <v>0</v>
      </c>
      <c r="DD245" s="22">
        <f>Target_AM[[#This Row],[PROPORSI]]*VLOOKUP(Target_AM[[#This Row],[NIPNAS]],Target_CC[],COLUMN(CP$2)+9,0)</f>
        <v>0</v>
      </c>
      <c r="DE245" s="22">
        <f>Target_AM[[#This Row],[PROPORSI]]*VLOOKUP(Target_AM[[#This Row],[NIPNAS]],Target_CC[],COLUMN(CQ$2)+9,0)</f>
        <v>0</v>
      </c>
      <c r="DF245" s="22">
        <f>Target_AM[[#This Row],[PROPORSI]]*VLOOKUP(Target_AM[[#This Row],[NIPNAS]],Target_CC[],COLUMN(CR$2)+9,0)</f>
        <v>0</v>
      </c>
      <c r="DG245" s="22">
        <f>Target_AM[[#This Row],[PROPORSI]]*VLOOKUP(Target_AM[[#This Row],[NIPNAS]],Target_CC[],COLUMN(CS$2)+9,0)</f>
        <v>0</v>
      </c>
      <c r="DH245" s="22">
        <f>Target_AM[[#This Row],[PROPORSI]]*VLOOKUP(Target_AM[[#This Row],[NIPNAS]],Target_CC[],COLUMN(CT$2)+9,0)</f>
        <v>0</v>
      </c>
      <c r="DI245" s="22">
        <f>Target_AM[[#This Row],[PROPORSI]]*VLOOKUP(Target_AM[[#This Row],[NIPNAS]],Target_CC[],COLUMN(CU$2)+9,0)</f>
        <v>0</v>
      </c>
      <c r="DJ245" s="22">
        <f>Target_AM[[#This Row],[PROPORSI]]*VLOOKUP(Target_AM[[#This Row],[NIPNAS]],Target_CC[],COLUMN(CV$2)+9,0)</f>
        <v>0</v>
      </c>
      <c r="DK245" s="22">
        <f>Target_AM[[#This Row],[PROPORSI]]*VLOOKUP(Target_AM[[#This Row],[NIPNAS]],Target_CC[],COLUMN(CW$2)+9,0)</f>
        <v>0</v>
      </c>
      <c r="DL245" s="22">
        <f>Target_AM[[#This Row],[PROPORSI]]*VLOOKUP(Target_AM[[#This Row],[NIPNAS]],Target_CC[],COLUMN(CX$2)+9,0)</f>
        <v>0</v>
      </c>
      <c r="DM245" s="22">
        <f>Target_AM[[#This Row],[PROPORSI]]*VLOOKUP(Target_AM[[#This Row],[NIPNAS]],Target_CC[],COLUMN(CY$2)+9,0)</f>
        <v>0</v>
      </c>
      <c r="DN245" s="22">
        <f>Target_AM[[#This Row],[PROPORSI]]*VLOOKUP(Target_AM[[#This Row],[NIPNAS]],Target_CC[],COLUMN(CZ$2)+9,0)</f>
        <v>0</v>
      </c>
      <c r="DO245" s="22">
        <f>Target_AM[[#This Row],[PROPORSI]]*VLOOKUP(Target_AM[[#This Row],[NIPNAS]],Target_CC[],COLUMN(DA$2)+9,0)</f>
        <v>0</v>
      </c>
      <c r="DP245" s="22">
        <f>Target_AM[[#This Row],[PROPORSI]]*VLOOKUP(Target_AM[[#This Row],[NIPNAS]],Target_CC[],COLUMN(DB$2)+9,0)</f>
        <v>0</v>
      </c>
      <c r="DQ245" s="22">
        <f>Target_AM[[#This Row],[PROPORSI]]*VLOOKUP(Target_AM[[#This Row],[NIPNAS]],Target_CC[],COLUMN(DC$2)+9,0)</f>
        <v>0</v>
      </c>
      <c r="DR245" s="22">
        <f>Target_AM[[#This Row],[PROPORSI]]*VLOOKUP(Target_AM[[#This Row],[NIPNAS]],Target_CC[],COLUMN(DD$2)+9,0)</f>
        <v>0</v>
      </c>
      <c r="DS245" s="22">
        <f>Target_AM[[#This Row],[PROPORSI]]*VLOOKUP(Target_AM[[#This Row],[NIPNAS]],Target_CC[],COLUMN(DE$2)+9,0)</f>
        <v>0</v>
      </c>
      <c r="DT245" s="22">
        <f>Target_AM[[#This Row],[PROPORSI]]*VLOOKUP(Target_AM[[#This Row],[NIPNAS]],Target_CC[],COLUMN(DF$2)+9,0)</f>
        <v>0</v>
      </c>
      <c r="DU245" s="22">
        <f>Target_AM[[#This Row],[PROPORSI]]*VLOOKUP(Target_AM[[#This Row],[NIPNAS]],Target_CC[],COLUMN(DG$2)+9,0)</f>
        <v>0</v>
      </c>
      <c r="DV245" s="22">
        <f>Target_AM[[#This Row],[PROPORSI]]*VLOOKUP(Target_AM[[#This Row],[NIPNAS]],Target_CC[],COLUMN(DH$2)+9,0)</f>
        <v>0</v>
      </c>
      <c r="DW245" s="22">
        <f>Target_AM[[#This Row],[PROPORSI]]*VLOOKUP(Target_AM[[#This Row],[NIPNAS]],Target_CC[],COLUMN(DI$2)+9,0)</f>
        <v>0</v>
      </c>
      <c r="DX245" s="22">
        <f>Target_AM[[#This Row],[PROPORSI]]*VLOOKUP(Target_AM[[#This Row],[NIPNAS]],Target_CC[],COLUMN(DJ$2)+9,0)</f>
        <v>0</v>
      </c>
      <c r="DY245" s="22">
        <f>Target_AM[[#This Row],[PROPORSI]]*VLOOKUP(Target_AM[[#This Row],[NIPNAS]],Target_CC[],COLUMN(DK$2)+9,0)</f>
        <v>0</v>
      </c>
      <c r="DZ245" s="22">
        <f>Target_AM[[#This Row],[PROPORSI]]*VLOOKUP(Target_AM[[#This Row],[NIPNAS]],Target_CC[],COLUMN(DL$2)+9,0)</f>
        <v>0</v>
      </c>
      <c r="EA245" s="22">
        <f>Target_AM[[#This Row],[PROPORSI]]*VLOOKUP(Target_AM[[#This Row],[NIPNAS]],Target_CC[],COLUMN(DM$2)+9,0)</f>
        <v>0</v>
      </c>
    </row>
    <row r="246" spans="2:131" x14ac:dyDescent="0.3">
      <c r="B246">
        <v>850046</v>
      </c>
      <c r="C246" t="s">
        <v>1036</v>
      </c>
      <c r="D246">
        <v>1</v>
      </c>
      <c r="E246" s="8">
        <v>45658</v>
      </c>
      <c r="F246">
        <v>19988158</v>
      </c>
      <c r="G246" t="s">
        <v>457</v>
      </c>
      <c r="J246" t="s">
        <v>363</v>
      </c>
      <c r="K246" t="s">
        <v>25</v>
      </c>
      <c r="L246" t="s">
        <v>159</v>
      </c>
      <c r="M246" t="s">
        <v>29</v>
      </c>
      <c r="N246" s="23">
        <f>Target_AM[[#This Row],[PROPORSI]]*VLOOKUP(Target_AM[[#This Row],[NIPNAS]],Target_CC[],9,0)</f>
        <v>22869722.756110534</v>
      </c>
      <c r="O246" s="22">
        <f>Target_AM[[#This Row],[PROPORSI]]*VLOOKUP(Target_AM[[#This Row],[NIPNAS]],Target_CC[],COLUMN(A$2)+9,0)</f>
        <v>645000</v>
      </c>
      <c r="P246" s="22">
        <f>Target_AM[[#This Row],[PROPORSI]]*VLOOKUP(Target_AM[[#This Row],[NIPNAS]],Target_CC[],COLUMN(B$2)+9,0)</f>
        <v>645000</v>
      </c>
      <c r="Q246" s="22">
        <f>Target_AM[[#This Row],[PROPORSI]]*VLOOKUP(Target_AM[[#This Row],[NIPNAS]],Target_CC[],COLUMN(C$2)+9,0)</f>
        <v>619200</v>
      </c>
      <c r="R246" s="22">
        <f>Target_AM[[#This Row],[PROPORSI]]*VLOOKUP(Target_AM[[#This Row],[NIPNAS]],Target_CC[],COLUMN(D$2)+9,0)</f>
        <v>651192</v>
      </c>
      <c r="S246" s="22">
        <f>Target_AM[[#This Row],[PROPORSI]]*VLOOKUP(Target_AM[[#This Row],[NIPNAS]],Target_CC[],COLUMN(E$2)+9,0)</f>
        <v>619261.92000000004</v>
      </c>
      <c r="T246" s="22">
        <f>Target_AM[[#This Row],[PROPORSI]]*VLOOKUP(Target_AM[[#This Row],[NIPNAS]],Target_CC[],COLUMN(F$2)+9,0)</f>
        <v>618942.61919999996</v>
      </c>
      <c r="U246" s="22">
        <f>Target_AM[[#This Row],[PROPORSI]]*VLOOKUP(Target_AM[[#This Row],[NIPNAS]],Target_CC[],COLUMN(G$2)+9,0)</f>
        <v>747939.42619200004</v>
      </c>
      <c r="V246" s="22">
        <f>Target_AM[[#This Row],[PROPORSI]]*VLOOKUP(Target_AM[[#This Row],[NIPNAS]],Target_CC[],COLUMN(H$2)+9,0)</f>
        <v>652479.39426192001</v>
      </c>
      <c r="W246" s="22">
        <f>Target_AM[[#This Row],[PROPORSI]]*VLOOKUP(Target_AM[[#This Row],[NIPNAS]],Target_CC[],COLUMN(I$2)+9,0)</f>
        <v>683774.79394261923</v>
      </c>
      <c r="X246" s="22">
        <f>Target_AM[[#This Row],[PROPORSI]]*VLOOKUP(Target_AM[[#This Row],[NIPNAS]],Target_CC[],COLUMN(J$2)+9,0)</f>
        <v>748587.74793942622</v>
      </c>
      <c r="Y246" s="22">
        <f>Target_AM[[#This Row],[PROPORSI]]*VLOOKUP(Target_AM[[#This Row],[NIPNAS]],Target_CC[],COLUMN(K$2)+9,0)</f>
        <v>652485.87747939432</v>
      </c>
      <c r="Z246" s="22">
        <f>Target_AM[[#This Row],[PROPORSI]]*VLOOKUP(Target_AM[[#This Row],[NIPNAS]],Target_CC[],COLUMN(L$2)+9,0)</f>
        <v>716024.85877479392</v>
      </c>
      <c r="AA246" s="22">
        <f>Target_AM[[#This Row],[PROPORSI]]*VLOOKUP(Target_AM[[#This Row],[NIPNAS]],Target_CC[],COLUMN(M$2)+9,0)</f>
        <v>7999888.6377901537</v>
      </c>
      <c r="AB246" s="22">
        <f>Target_AM[[#This Row],[PROPORSI]]*VLOOKUP(Target_AM[[#This Row],[NIPNAS]],Target_CC[],COLUMN(N$2)+9,0)</f>
        <v>224997.28090438296</v>
      </c>
      <c r="AC246" s="22">
        <f>Target_AM[[#This Row],[PROPORSI]]*VLOOKUP(Target_AM[[#This Row],[NIPNAS]],Target_CC[],COLUMN(O$2)+9,0)</f>
        <v>1316228.5125591317</v>
      </c>
      <c r="AD246" s="22">
        <f>Target_AM[[#This Row],[PROPORSI]]*VLOOKUP(Target_AM[[#This Row],[NIPNAS]],Target_CC[],COLUMN(P$2)+9,0)</f>
        <v>1202618.0748757995</v>
      </c>
      <c r="AE246" s="22">
        <f>Target_AM[[#This Row],[PROPORSI]]*VLOOKUP(Target_AM[[#This Row],[NIPNAS]],Target_CC[],COLUMN(Q$2)+9,0)</f>
        <v>830113.33712252544</v>
      </c>
      <c r="AF246" s="22">
        <f>Target_AM[[#This Row],[PROPORSI]]*VLOOKUP(Target_AM[[#This Row],[NIPNAS]],Target_CC[],COLUMN(R$2)+9,0)</f>
        <v>1121661.1453257941</v>
      </c>
      <c r="AG246" s="22">
        <f>Target_AM[[#This Row],[PROPORSI]]*VLOOKUP(Target_AM[[#This Row],[NIPNAS]],Target_CC[],COLUMN(S$2)+9,0)</f>
        <v>1621626.6247274042</v>
      </c>
      <c r="AH246" s="22">
        <f>Target_AM[[#This Row],[PROPORSI]]*VLOOKUP(Target_AM[[#This Row],[NIPNAS]],Target_CC[],COLUMN(T$2)+9,0)</f>
        <v>1908413.1089205649</v>
      </c>
      <c r="AI246" s="22">
        <f>Target_AM[[#This Row],[PROPORSI]]*VLOOKUP(Target_AM[[#This Row],[NIPNAS]],Target_CC[],COLUMN(U$2)+9,0)</f>
        <v>2108378.4215162257</v>
      </c>
      <c r="AJ246" s="22">
        <f>Target_AM[[#This Row],[PROPORSI]]*VLOOKUP(Target_AM[[#This Row],[NIPNAS]],Target_CC[],COLUMN(V$2)+9,0)</f>
        <v>1727062.2846272048</v>
      </c>
      <c r="AK246" s="22">
        <f>Target_AM[[#This Row],[PROPORSI]]*VLOOKUP(Target_AM[[#This Row],[NIPNAS]],Target_CC[],COLUMN(W$2)+9,0)</f>
        <v>2124933.742347945</v>
      </c>
      <c r="AL246" s="22">
        <f>Target_AM[[#This Row],[PROPORSI]]*VLOOKUP(Target_AM[[#This Row],[NIPNAS]],Target_CC[],COLUMN(X$2)+9,0)</f>
        <v>2860707.0752711296</v>
      </c>
      <c r="AM246" s="22">
        <f>Target_AM[[#This Row],[PROPORSI]]*VLOOKUP(Target_AM[[#This Row],[NIPNAS]],Target_CC[],COLUMN(Y$2)+9,0)</f>
        <v>1791399.5829607688</v>
      </c>
      <c r="AN246" s="22">
        <f>Target_AM[[#This Row],[PROPORSI]]*VLOOKUP(Target_AM[[#This Row],[NIPNAS]],Target_CC[],COLUMN(Z$2)+9,0)</f>
        <v>18838139.19115888</v>
      </c>
      <c r="AO246" s="22">
        <f>Target_AM[[#This Row],[PROPORSI]]*VLOOKUP(Target_AM[[#This Row],[NIPNAS]],Target_CC[],COLUMN(AA$2)+9,0)</f>
        <v>869997.28090438293</v>
      </c>
      <c r="AP246" s="22">
        <f>Target_AM[[#This Row],[PROPORSI]]*VLOOKUP(Target_AM[[#This Row],[NIPNAS]],Target_CC[],COLUMN(AB$2)+9,0)</f>
        <v>1961228.5125591317</v>
      </c>
      <c r="AQ246" s="22">
        <f>Target_AM[[#This Row],[PROPORSI]]*VLOOKUP(Target_AM[[#This Row],[NIPNAS]],Target_CC[],COLUMN(AC$2)+9,0)</f>
        <v>1821818.0748757995</v>
      </c>
      <c r="AR246" s="22">
        <f>Target_AM[[#This Row],[PROPORSI]]*VLOOKUP(Target_AM[[#This Row],[NIPNAS]],Target_CC[],COLUMN(AD$2)+9,0)</f>
        <v>1481305.3371225256</v>
      </c>
      <c r="AS246" s="22">
        <f>Target_AM[[#This Row],[PROPORSI]]*VLOOKUP(Target_AM[[#This Row],[NIPNAS]],Target_CC[],COLUMN(AE$2)+9,0)</f>
        <v>1740923.0653257943</v>
      </c>
      <c r="AT246" s="22">
        <f>Target_AM[[#This Row],[PROPORSI]]*VLOOKUP(Target_AM[[#This Row],[NIPNAS]],Target_CC[],COLUMN(AF$2)+9,0)</f>
        <v>2240569.2439274043</v>
      </c>
      <c r="AU246" s="22">
        <f>Target_AM[[#This Row],[PROPORSI]]*VLOOKUP(Target_AM[[#This Row],[NIPNAS]],Target_CC[],COLUMN(AG$2)+9,0)</f>
        <v>2656352.5351125649</v>
      </c>
      <c r="AV246" s="22">
        <f>Target_AM[[#This Row],[PROPORSI]]*VLOOKUP(Target_AM[[#This Row],[NIPNAS]],Target_CC[],COLUMN(AH$2)+9,0)</f>
        <v>2760857.8157781456</v>
      </c>
      <c r="AW246" s="22">
        <f>Target_AM[[#This Row],[PROPORSI]]*VLOOKUP(Target_AM[[#This Row],[NIPNAS]],Target_CC[],COLUMN(AI$2)+9,0)</f>
        <v>2410837.0785698239</v>
      </c>
      <c r="AX246" s="22">
        <f>Target_AM[[#This Row],[PROPORSI]]*VLOOKUP(Target_AM[[#This Row],[NIPNAS]],Target_CC[],COLUMN(AJ$2)+9,0)</f>
        <v>2873521.490287371</v>
      </c>
      <c r="AY246" s="22">
        <f>Target_AM[[#This Row],[PROPORSI]]*VLOOKUP(Target_AM[[#This Row],[NIPNAS]],Target_CC[],COLUMN(AK$2)+9,0)</f>
        <v>3513192.952750524</v>
      </c>
      <c r="AZ246" s="22">
        <f>Target_AM[[#This Row],[PROPORSI]]*VLOOKUP(Target_AM[[#This Row],[NIPNAS]],Target_CC[],COLUMN(AL$2)+9,0)</f>
        <v>2507424.4417355629</v>
      </c>
      <c r="BA246" s="22">
        <f>Target_AM[[#This Row],[PROPORSI]]*VLOOKUP(Target_AM[[#This Row],[NIPNAS]],Target_CC[],COLUMN(AM$2)+9,0)</f>
        <v>26838027.828949027</v>
      </c>
      <c r="BB246" s="22">
        <f>Target_AM[[#This Row],[PROPORSI]]*VLOOKUP(Target_AM[[#This Row],[NIPNAS]],Target_CC[],COLUMN(AN$2)+9,0)</f>
        <v>792396.75529236195</v>
      </c>
      <c r="BC246" s="22">
        <f>Target_AM[[#This Row],[PROPORSI]]*VLOOKUP(Target_AM[[#This Row],[NIPNAS]],Target_CC[],COLUMN(AO$2)+9,0)</f>
        <v>6032290.547343405</v>
      </c>
      <c r="BD246" s="22">
        <f>Target_AM[[#This Row],[PROPORSI]]*VLOOKUP(Target_AM[[#This Row],[NIPNAS]],Target_CC[],COLUMN(AP$2)+9,0)</f>
        <v>1721168.2227272117</v>
      </c>
      <c r="BE246" s="22">
        <f>Target_AM[[#This Row],[PROPORSI]]*VLOOKUP(Target_AM[[#This Row],[NIPNAS]],Target_CC[],COLUMN(AQ$2)+9,0)</f>
        <v>3730263.1812121775</v>
      </c>
      <c r="BF246" s="22">
        <f>Target_AM[[#This Row],[PROPORSI]]*VLOOKUP(Target_AM[[#This Row],[NIPNAS]],Target_CC[],COLUMN(AR$2)+9,0)</f>
        <v>4356146.5649457099</v>
      </c>
      <c r="BG246" s="22">
        <f>Target_AM[[#This Row],[PROPORSI]]*VLOOKUP(Target_AM[[#This Row],[NIPNAS]],Target_CC[],COLUMN(AS$2)+9,0)</f>
        <v>4727385.5144472579</v>
      </c>
      <c r="BH246" s="22">
        <f>Target_AM[[#This Row],[PROPORSI]]*VLOOKUP(Target_AM[[#This Row],[NIPNAS]],Target_CC[],COLUMN(AT$2)+9,0)</f>
        <v>304335.51175167295</v>
      </c>
      <c r="BI246" s="22">
        <f>Target_AM[[#This Row],[PROPORSI]]*VLOOKUP(Target_AM[[#This Row],[NIPNAS]],Target_CC[],COLUMN(AU$2)+9,0)</f>
        <v>6178364.2199487239</v>
      </c>
      <c r="BJ246" s="22">
        <f>Target_AM[[#This Row],[PROPORSI]]*VLOOKUP(Target_AM[[#This Row],[NIPNAS]],Target_CC[],COLUMN(AV$2)+9,0)</f>
        <v>2219161.1340547749</v>
      </c>
      <c r="BK246" s="22">
        <f>Target_AM[[#This Row],[PROPORSI]]*VLOOKUP(Target_AM[[#This Row],[NIPNAS]],Target_CC[],COLUMN(AW$2)+9,0)</f>
        <v>6294176.2929679696</v>
      </c>
      <c r="BL246" s="22">
        <f>Target_AM[[#This Row],[PROPORSI]]*VLOOKUP(Target_AM[[#This Row],[NIPNAS]],Target_CC[],COLUMN(AX$2)+9,0)</f>
        <v>4667404.7998496499</v>
      </c>
      <c r="BM246" s="22">
        <f>Target_AM[[#This Row],[PROPORSI]]*VLOOKUP(Target_AM[[#This Row],[NIPNAS]],Target_CC[],COLUMN(AY$2)+9,0)</f>
        <v>3677144.2621599752</v>
      </c>
      <c r="BN246" s="22">
        <f>Target_AM[[#This Row],[PROPORSI]]*VLOOKUP(Target_AM[[#This Row],[NIPNAS]],Target_CC[],COLUMN(AZ$2)+9,0)</f>
        <v>44700237.006700888</v>
      </c>
      <c r="BO246" s="22">
        <f>Target_AM[[#This Row],[PROPORSI]]*VLOOKUP(Target_AM[[#This Row],[NIPNAS]],Target_CC[],COLUMN(BA$2)+9,0)</f>
        <v>645000</v>
      </c>
      <c r="BP246" s="22">
        <f>Target_AM[[#This Row],[PROPORSI]]*VLOOKUP(Target_AM[[#This Row],[NIPNAS]],Target_CC[],COLUMN(BB$2)+9,0)</f>
        <v>645000</v>
      </c>
      <c r="BQ246" s="22">
        <f>Target_AM[[#This Row],[PROPORSI]]*VLOOKUP(Target_AM[[#This Row],[NIPNAS]],Target_CC[],COLUMN(BC$2)+9,0)</f>
        <v>645000</v>
      </c>
      <c r="BR246" s="22">
        <f>Target_AM[[#This Row],[PROPORSI]]*VLOOKUP(Target_AM[[#This Row],[NIPNAS]],Target_CC[],COLUMN(BD$2)+9,0)</f>
        <v>817800</v>
      </c>
      <c r="BS246" s="22">
        <f>Target_AM[[#This Row],[PROPORSI]]*VLOOKUP(Target_AM[[#This Row],[NIPNAS]],Target_CC[],COLUMN(BE$2)+9,0)</f>
        <v>817800</v>
      </c>
      <c r="BT246" s="22">
        <f>Target_AM[[#This Row],[PROPORSI]]*VLOOKUP(Target_AM[[#This Row],[NIPNAS]],Target_CC[],COLUMN(BF$2)+9,0)</f>
        <v>817800</v>
      </c>
      <c r="BU246" s="22">
        <f>Target_AM[[#This Row],[PROPORSI]]*VLOOKUP(Target_AM[[#This Row],[NIPNAS]],Target_CC[],COLUMN(BG$2)+9,0)</f>
        <v>817800</v>
      </c>
      <c r="BV246" s="22">
        <f>Target_AM[[#This Row],[PROPORSI]]*VLOOKUP(Target_AM[[#This Row],[NIPNAS]],Target_CC[],COLUMN(BH$2)+9,0)</f>
        <v>817800</v>
      </c>
      <c r="BW246" s="22">
        <f>Target_AM[[#This Row],[PROPORSI]]*VLOOKUP(Target_AM[[#This Row],[NIPNAS]],Target_CC[],COLUMN(BI$2)+9,0)</f>
        <v>817800</v>
      </c>
      <c r="BX246" s="22">
        <f>Target_AM[[#This Row],[PROPORSI]]*VLOOKUP(Target_AM[[#This Row],[NIPNAS]],Target_CC[],COLUMN(BJ$2)+9,0)</f>
        <v>817800</v>
      </c>
      <c r="BY246" s="22">
        <f>Target_AM[[#This Row],[PROPORSI]]*VLOOKUP(Target_AM[[#This Row],[NIPNAS]],Target_CC[],COLUMN(BK$2)+9,0)</f>
        <v>817800</v>
      </c>
      <c r="BZ246" s="22">
        <f>Target_AM[[#This Row],[PROPORSI]]*VLOOKUP(Target_AM[[#This Row],[NIPNAS]],Target_CC[],COLUMN(BL$2)+9,0)</f>
        <v>817800</v>
      </c>
      <c r="CA246" s="22">
        <f>Target_AM[[#This Row],[PROPORSI]]*VLOOKUP(Target_AM[[#This Row],[NIPNAS]],Target_CC[],COLUMN(BM$2)+9,0)</f>
        <v>9295200</v>
      </c>
      <c r="CB246" s="22">
        <f>Target_AM[[#This Row],[PROPORSI]]*VLOOKUP(Target_AM[[#This Row],[NIPNAS]],Target_CC[],COLUMN(BN$2)+9,0)</f>
        <v>0</v>
      </c>
      <c r="CC246" s="22">
        <f>Target_AM[[#This Row],[PROPORSI]]*VLOOKUP(Target_AM[[#This Row],[NIPNAS]],Target_CC[],COLUMN(BO$2)+9,0)</f>
        <v>0</v>
      </c>
      <c r="CD246" s="22">
        <f>Target_AM[[#This Row],[PROPORSI]]*VLOOKUP(Target_AM[[#This Row],[NIPNAS]],Target_CC[],COLUMN(BP$2)+9,0)</f>
        <v>0</v>
      </c>
      <c r="CE246" s="22">
        <f>Target_AM[[#This Row],[PROPORSI]]*VLOOKUP(Target_AM[[#This Row],[NIPNAS]],Target_CC[],COLUMN(BQ$2)+9,0)</f>
        <v>0</v>
      </c>
      <c r="CF246" s="22">
        <f>Target_AM[[#This Row],[PROPORSI]]*VLOOKUP(Target_AM[[#This Row],[NIPNAS]],Target_CC[],COLUMN(BR$2)+9,0)</f>
        <v>0</v>
      </c>
      <c r="CG246" s="22">
        <f>Target_AM[[#This Row],[PROPORSI]]*VLOOKUP(Target_AM[[#This Row],[NIPNAS]],Target_CC[],COLUMN(BS$2)+9,0)</f>
        <v>0</v>
      </c>
      <c r="CH246" s="22">
        <f>Target_AM[[#This Row],[PROPORSI]]*VLOOKUP(Target_AM[[#This Row],[NIPNAS]],Target_CC[],COLUMN(BT$2)+9,0)</f>
        <v>0</v>
      </c>
      <c r="CI246" s="22">
        <f>Target_AM[[#This Row],[PROPORSI]]*VLOOKUP(Target_AM[[#This Row],[NIPNAS]],Target_CC[],COLUMN(BU$2)+9,0)</f>
        <v>0</v>
      </c>
      <c r="CJ246" s="22">
        <f>Target_AM[[#This Row],[PROPORSI]]*VLOOKUP(Target_AM[[#This Row],[NIPNAS]],Target_CC[],COLUMN(BV$2)+9,0)</f>
        <v>0</v>
      </c>
      <c r="CK246" s="22">
        <f>Target_AM[[#This Row],[PROPORSI]]*VLOOKUP(Target_AM[[#This Row],[NIPNAS]],Target_CC[],COLUMN(BW$2)+9,0)</f>
        <v>0</v>
      </c>
      <c r="CL246" s="22">
        <f>Target_AM[[#This Row],[PROPORSI]]*VLOOKUP(Target_AM[[#This Row],[NIPNAS]],Target_CC[],COLUMN(BX$2)+9,0)</f>
        <v>0</v>
      </c>
      <c r="CM246" s="22">
        <f>Target_AM[[#This Row],[PROPORSI]]*VLOOKUP(Target_AM[[#This Row],[NIPNAS]],Target_CC[],COLUMN(BY$2)+9,0)</f>
        <v>0</v>
      </c>
      <c r="CN246" s="22">
        <f>Target_AM[[#This Row],[PROPORSI]]*VLOOKUP(Target_AM[[#This Row],[NIPNAS]],Target_CC[],COLUMN(BZ$2)+9,0)</f>
        <v>0</v>
      </c>
      <c r="CO246" s="22">
        <f>Target_AM[[#This Row],[PROPORSI]]*VLOOKUP(Target_AM[[#This Row],[NIPNAS]],Target_CC[],COLUMN(CA$2)+9,0)</f>
        <v>817800</v>
      </c>
      <c r="CP246" s="22">
        <f>Target_AM[[#This Row],[PROPORSI]]*VLOOKUP(Target_AM[[#This Row],[NIPNAS]],Target_CC[],COLUMN(CB$2)+9,0)</f>
        <v>817800</v>
      </c>
      <c r="CQ246" s="22">
        <f>Target_AM[[#This Row],[PROPORSI]]*VLOOKUP(Target_AM[[#This Row],[NIPNAS]],Target_CC[],COLUMN(CC$2)+9,0)</f>
        <v>817800</v>
      </c>
      <c r="CR246" s="22">
        <f>Target_AM[[#This Row],[PROPORSI]]*VLOOKUP(Target_AM[[#This Row],[NIPNAS]],Target_CC[],COLUMN(CD$2)+9,0)</f>
        <v>817800</v>
      </c>
      <c r="CS246" s="22">
        <f>Target_AM[[#This Row],[PROPORSI]]*VLOOKUP(Target_AM[[#This Row],[NIPNAS]],Target_CC[],COLUMN(CE$2)+9,0)</f>
        <v>817800</v>
      </c>
      <c r="CT246" s="22">
        <f>Target_AM[[#This Row],[PROPORSI]]*VLOOKUP(Target_AM[[#This Row],[NIPNAS]],Target_CC[],COLUMN(CF$2)+9,0)</f>
        <v>817800</v>
      </c>
      <c r="CU246" s="22">
        <f>Target_AM[[#This Row],[PROPORSI]]*VLOOKUP(Target_AM[[#This Row],[NIPNAS]],Target_CC[],COLUMN(CG$2)+9,0)</f>
        <v>817800</v>
      </c>
      <c r="CV246" s="22">
        <f>Target_AM[[#This Row],[PROPORSI]]*VLOOKUP(Target_AM[[#This Row],[NIPNAS]],Target_CC[],COLUMN(CH$2)+9,0)</f>
        <v>817800</v>
      </c>
      <c r="CW246" s="22">
        <f>Target_AM[[#This Row],[PROPORSI]]*VLOOKUP(Target_AM[[#This Row],[NIPNAS]],Target_CC[],COLUMN(CI$2)+9,0)</f>
        <v>817800</v>
      </c>
      <c r="CX246" s="22">
        <f>Target_AM[[#This Row],[PROPORSI]]*VLOOKUP(Target_AM[[#This Row],[NIPNAS]],Target_CC[],COLUMN(CJ$2)+9,0)</f>
        <v>817800</v>
      </c>
      <c r="CY246" s="22">
        <f>Target_AM[[#This Row],[PROPORSI]]*VLOOKUP(Target_AM[[#This Row],[NIPNAS]],Target_CC[],COLUMN(CK$2)+9,0)</f>
        <v>817800</v>
      </c>
      <c r="CZ246" s="22">
        <f>Target_AM[[#This Row],[PROPORSI]]*VLOOKUP(Target_AM[[#This Row],[NIPNAS]],Target_CC[],COLUMN(CL$2)+9,0)</f>
        <v>817800</v>
      </c>
      <c r="DA246" s="22">
        <f>Target_AM[[#This Row],[PROPORSI]]*VLOOKUP(Target_AM[[#This Row],[NIPNAS]],Target_CC[],COLUMN(CM$2)+9,0)</f>
        <v>9813600</v>
      </c>
      <c r="DB246" s="22">
        <f>Target_AM[[#This Row],[PROPORSI]]*VLOOKUP(Target_AM[[#This Row],[NIPNAS]],Target_CC[],COLUMN(CN$2)+9,0)</f>
        <v>0</v>
      </c>
      <c r="DC246" s="22">
        <f>Target_AM[[#This Row],[PROPORSI]]*VLOOKUP(Target_AM[[#This Row],[NIPNAS]],Target_CC[],COLUMN(CO$2)+9,0)</f>
        <v>0</v>
      </c>
      <c r="DD246" s="22">
        <f>Target_AM[[#This Row],[PROPORSI]]*VLOOKUP(Target_AM[[#This Row],[NIPNAS]],Target_CC[],COLUMN(CP$2)+9,0)</f>
        <v>0</v>
      </c>
      <c r="DE246" s="22">
        <f>Target_AM[[#This Row],[PROPORSI]]*VLOOKUP(Target_AM[[#This Row],[NIPNAS]],Target_CC[],COLUMN(CQ$2)+9,0)</f>
        <v>0</v>
      </c>
      <c r="DF246" s="22">
        <f>Target_AM[[#This Row],[PROPORSI]]*VLOOKUP(Target_AM[[#This Row],[NIPNAS]],Target_CC[],COLUMN(CR$2)+9,0)</f>
        <v>0</v>
      </c>
      <c r="DG246" s="22">
        <f>Target_AM[[#This Row],[PROPORSI]]*VLOOKUP(Target_AM[[#This Row],[NIPNAS]],Target_CC[],COLUMN(CS$2)+9,0)</f>
        <v>0</v>
      </c>
      <c r="DH246" s="22">
        <f>Target_AM[[#This Row],[PROPORSI]]*VLOOKUP(Target_AM[[#This Row],[NIPNAS]],Target_CC[],COLUMN(CT$2)+9,0)</f>
        <v>0</v>
      </c>
      <c r="DI246" s="22">
        <f>Target_AM[[#This Row],[PROPORSI]]*VLOOKUP(Target_AM[[#This Row],[NIPNAS]],Target_CC[],COLUMN(CU$2)+9,0)</f>
        <v>0</v>
      </c>
      <c r="DJ246" s="22">
        <f>Target_AM[[#This Row],[PROPORSI]]*VLOOKUP(Target_AM[[#This Row],[NIPNAS]],Target_CC[],COLUMN(CV$2)+9,0)</f>
        <v>0</v>
      </c>
      <c r="DK246" s="22">
        <f>Target_AM[[#This Row],[PROPORSI]]*VLOOKUP(Target_AM[[#This Row],[NIPNAS]],Target_CC[],COLUMN(CW$2)+9,0)</f>
        <v>0</v>
      </c>
      <c r="DL246" s="22">
        <f>Target_AM[[#This Row],[PROPORSI]]*VLOOKUP(Target_AM[[#This Row],[NIPNAS]],Target_CC[],COLUMN(CX$2)+9,0)</f>
        <v>0</v>
      </c>
      <c r="DM246" s="22">
        <f>Target_AM[[#This Row],[PROPORSI]]*VLOOKUP(Target_AM[[#This Row],[NIPNAS]],Target_CC[],COLUMN(CY$2)+9,0)</f>
        <v>0</v>
      </c>
      <c r="DN246" s="22">
        <f>Target_AM[[#This Row],[PROPORSI]]*VLOOKUP(Target_AM[[#This Row],[NIPNAS]],Target_CC[],COLUMN(CZ$2)+9,0)</f>
        <v>0</v>
      </c>
      <c r="DO246" s="22">
        <f>Target_AM[[#This Row],[PROPORSI]]*VLOOKUP(Target_AM[[#This Row],[NIPNAS]],Target_CC[],COLUMN(DA$2)+9,0)</f>
        <v>0</v>
      </c>
      <c r="DP246" s="22">
        <f>Target_AM[[#This Row],[PROPORSI]]*VLOOKUP(Target_AM[[#This Row],[NIPNAS]],Target_CC[],COLUMN(DB$2)+9,0)</f>
        <v>0</v>
      </c>
      <c r="DQ246" s="22">
        <f>Target_AM[[#This Row],[PROPORSI]]*VLOOKUP(Target_AM[[#This Row],[NIPNAS]],Target_CC[],COLUMN(DC$2)+9,0)</f>
        <v>0</v>
      </c>
      <c r="DR246" s="22">
        <f>Target_AM[[#This Row],[PROPORSI]]*VLOOKUP(Target_AM[[#This Row],[NIPNAS]],Target_CC[],COLUMN(DD$2)+9,0)</f>
        <v>0</v>
      </c>
      <c r="DS246" s="22">
        <f>Target_AM[[#This Row],[PROPORSI]]*VLOOKUP(Target_AM[[#This Row],[NIPNAS]],Target_CC[],COLUMN(DE$2)+9,0)</f>
        <v>0</v>
      </c>
      <c r="DT246" s="22">
        <f>Target_AM[[#This Row],[PROPORSI]]*VLOOKUP(Target_AM[[#This Row],[NIPNAS]],Target_CC[],COLUMN(DF$2)+9,0)</f>
        <v>0</v>
      </c>
      <c r="DU246" s="22">
        <f>Target_AM[[#This Row],[PROPORSI]]*VLOOKUP(Target_AM[[#This Row],[NIPNAS]],Target_CC[],COLUMN(DG$2)+9,0)</f>
        <v>0</v>
      </c>
      <c r="DV246" s="22">
        <f>Target_AM[[#This Row],[PROPORSI]]*VLOOKUP(Target_AM[[#This Row],[NIPNAS]],Target_CC[],COLUMN(DH$2)+9,0)</f>
        <v>0</v>
      </c>
      <c r="DW246" s="22">
        <f>Target_AM[[#This Row],[PROPORSI]]*VLOOKUP(Target_AM[[#This Row],[NIPNAS]],Target_CC[],COLUMN(DI$2)+9,0)</f>
        <v>0</v>
      </c>
      <c r="DX246" s="22">
        <f>Target_AM[[#This Row],[PROPORSI]]*VLOOKUP(Target_AM[[#This Row],[NIPNAS]],Target_CC[],COLUMN(DJ$2)+9,0)</f>
        <v>0</v>
      </c>
      <c r="DY246" s="22">
        <f>Target_AM[[#This Row],[PROPORSI]]*VLOOKUP(Target_AM[[#This Row],[NIPNAS]],Target_CC[],COLUMN(DK$2)+9,0)</f>
        <v>0</v>
      </c>
      <c r="DZ246" s="22">
        <f>Target_AM[[#This Row],[PROPORSI]]*VLOOKUP(Target_AM[[#This Row],[NIPNAS]],Target_CC[],COLUMN(DL$2)+9,0)</f>
        <v>0</v>
      </c>
      <c r="EA246" s="22">
        <f>Target_AM[[#This Row],[PROPORSI]]*VLOOKUP(Target_AM[[#This Row],[NIPNAS]],Target_CC[],COLUMN(DM$2)+9,0)</f>
        <v>0</v>
      </c>
    </row>
    <row r="247" spans="2:131" x14ac:dyDescent="0.3">
      <c r="B247">
        <v>404429</v>
      </c>
      <c r="C247" t="s">
        <v>1008</v>
      </c>
      <c r="D247">
        <v>1</v>
      </c>
      <c r="E247" s="8">
        <v>45658</v>
      </c>
      <c r="F247">
        <v>19569542</v>
      </c>
      <c r="G247" t="s">
        <v>568</v>
      </c>
      <c r="J247" t="s">
        <v>300</v>
      </c>
      <c r="K247" t="s">
        <v>25</v>
      </c>
      <c r="L247" t="s">
        <v>159</v>
      </c>
      <c r="M247" t="s">
        <v>29</v>
      </c>
      <c r="N247" s="23">
        <f>Target_AM[[#This Row],[PROPORSI]]*VLOOKUP(Target_AM[[#This Row],[NIPNAS]],Target_CC[],9,0)</f>
        <v>22339847.887916539</v>
      </c>
      <c r="O247" s="22">
        <f>Target_AM[[#This Row],[PROPORSI]]*VLOOKUP(Target_AM[[#This Row],[NIPNAS]],Target_CC[],COLUMN(A$2)+9,0)</f>
        <v>675912.8126618606</v>
      </c>
      <c r="P247" s="22">
        <f>Target_AM[[#This Row],[PROPORSI]]*VLOOKUP(Target_AM[[#This Row],[NIPNAS]],Target_CC[],COLUMN(B$2)+9,0)</f>
        <v>687717.84903973434</v>
      </c>
      <c r="Q247" s="22">
        <f>Target_AM[[#This Row],[PROPORSI]]*VLOOKUP(Target_AM[[#This Row],[NIPNAS]],Target_CC[],COLUMN(C$2)+9,0)</f>
        <v>735256.00653637701</v>
      </c>
      <c r="R247" s="22">
        <f>Target_AM[[#This Row],[PROPORSI]]*VLOOKUP(Target_AM[[#This Row],[NIPNAS]],Target_CC[],COLUMN(D$2)+9,0)</f>
        <v>690884.01820634853</v>
      </c>
      <c r="S247" s="22">
        <f>Target_AM[[#This Row],[PROPORSI]]*VLOOKUP(Target_AM[[#This Row],[NIPNAS]],Target_CC[],COLUMN(E$2)+9,0)</f>
        <v>725901.83298192953</v>
      </c>
      <c r="T247" s="22">
        <f>Target_AM[[#This Row],[PROPORSI]]*VLOOKUP(Target_AM[[#This Row],[NIPNAS]],Target_CC[],COLUMN(F$2)+9,0)</f>
        <v>716218.22027017875</v>
      </c>
      <c r="U247" s="22">
        <f>Target_AM[[#This Row],[PROPORSI]]*VLOOKUP(Target_AM[[#This Row],[NIPNAS]],Target_CC[],COLUMN(G$2)+9,0)</f>
        <v>750479.82730351319</v>
      </c>
      <c r="V247" s="22">
        <f>Target_AM[[#This Row],[PROPORSI]]*VLOOKUP(Target_AM[[#This Row],[NIPNAS]],Target_CC[],COLUMN(H$2)+9,0)</f>
        <v>757959.78220847144</v>
      </c>
      <c r="W247" s="22">
        <f>Target_AM[[#This Row],[PROPORSI]]*VLOOKUP(Target_AM[[#This Row],[NIPNAS]],Target_CC[],COLUMN(I$2)+9,0)</f>
        <v>748257.91629580152</v>
      </c>
      <c r="X247" s="22">
        <f>Target_AM[[#This Row],[PROPORSI]]*VLOOKUP(Target_AM[[#This Row],[NIPNAS]],Target_CC[],COLUMN(J$2)+9,0)</f>
        <v>763311.69150596566</v>
      </c>
      <c r="Y247" s="22">
        <f>Target_AM[[#This Row],[PROPORSI]]*VLOOKUP(Target_AM[[#This Row],[NIPNAS]],Target_CC[],COLUMN(K$2)+9,0)</f>
        <v>757742.35047137341</v>
      </c>
      <c r="Z247" s="22">
        <f>Target_AM[[#This Row],[PROPORSI]]*VLOOKUP(Target_AM[[#This Row],[NIPNAS]],Target_CC[],COLUMN(L$2)+9,0)</f>
        <v>714944.19251844566</v>
      </c>
      <c r="AA247" s="22">
        <f>Target_AM[[#This Row],[PROPORSI]]*VLOOKUP(Target_AM[[#This Row],[NIPNAS]],Target_CC[],COLUMN(M$2)+9,0)</f>
        <v>8724586.5</v>
      </c>
      <c r="AB247" s="22">
        <f>Target_AM[[#This Row],[PROPORSI]]*VLOOKUP(Target_AM[[#This Row],[NIPNAS]],Target_CC[],COLUMN(N$2)+9,0)</f>
        <v>466966.55360689841</v>
      </c>
      <c r="AC247" s="22">
        <f>Target_AM[[#This Row],[PROPORSI]]*VLOOKUP(Target_AM[[#This Row],[NIPNAS]],Target_CC[],COLUMN(O$2)+9,0)</f>
        <v>475122.27583809901</v>
      </c>
      <c r="AD247" s="22">
        <f>Target_AM[[#This Row],[PROPORSI]]*VLOOKUP(Target_AM[[#This Row],[NIPNAS]],Target_CC[],COLUMN(P$2)+9,0)</f>
        <v>507964.86907672521</v>
      </c>
      <c r="AE247" s="22">
        <f>Target_AM[[#This Row],[PROPORSI]]*VLOOKUP(Target_AM[[#This Row],[NIPNAS]],Target_CC[],COLUMN(Q$2)+9,0)</f>
        <v>477309.68089415604</v>
      </c>
      <c r="AF247" s="22">
        <f>Target_AM[[#This Row],[PROPORSI]]*VLOOKUP(Target_AM[[#This Row],[NIPNAS]],Target_CC[],COLUMN(R$2)+9,0)</f>
        <v>501502.36961712939</v>
      </c>
      <c r="AG247" s="22">
        <f>Target_AM[[#This Row],[PROPORSI]]*VLOOKUP(Target_AM[[#This Row],[NIPNAS]],Target_CC[],COLUMN(S$2)+9,0)</f>
        <v>494812.27117579029</v>
      </c>
      <c r="AH247" s="22">
        <f>Target_AM[[#This Row],[PROPORSI]]*VLOOKUP(Target_AM[[#This Row],[NIPNAS]],Target_CC[],COLUMN(T$2)+9,0)</f>
        <v>518482.52014530345</v>
      </c>
      <c r="AI247" s="22">
        <f>Target_AM[[#This Row],[PROPORSI]]*VLOOKUP(Target_AM[[#This Row],[NIPNAS]],Target_CC[],COLUMN(U$2)+9,0)</f>
        <v>523650.18185798457</v>
      </c>
      <c r="AJ247" s="22">
        <f>Target_AM[[#This Row],[PROPORSI]]*VLOOKUP(Target_AM[[#This Row],[NIPNAS]],Target_CC[],COLUMN(V$2)+9,0)</f>
        <v>516947.47286367806</v>
      </c>
      <c r="AK247" s="22">
        <f>Target_AM[[#This Row],[PROPORSI]]*VLOOKUP(Target_AM[[#This Row],[NIPNAS]],Target_CC[],COLUMN(W$2)+9,0)</f>
        <v>527347.64489323238</v>
      </c>
      <c r="AL247" s="22">
        <f>Target_AM[[#This Row],[PROPORSI]]*VLOOKUP(Target_AM[[#This Row],[NIPNAS]],Target_CC[],COLUMN(X$2)+9,0)</f>
        <v>523499.96522202884</v>
      </c>
      <c r="AM247" s="22">
        <f>Target_AM[[#This Row],[PROPORSI]]*VLOOKUP(Target_AM[[#This Row],[NIPNAS]],Target_CC[],COLUMN(Y$2)+9,0)</f>
        <v>493932.08613227354</v>
      </c>
      <c r="AN247" s="22">
        <f>Target_AM[[#This Row],[PROPORSI]]*VLOOKUP(Target_AM[[#This Row],[NIPNAS]],Target_CC[],COLUMN(Z$2)+9,0)</f>
        <v>6027537.8913233001</v>
      </c>
      <c r="AO247" s="22">
        <f>Target_AM[[#This Row],[PROPORSI]]*VLOOKUP(Target_AM[[#This Row],[NIPNAS]],Target_CC[],COLUMN(AA$2)+9,0)</f>
        <v>1142879.3662687591</v>
      </c>
      <c r="AP247" s="22">
        <f>Target_AM[[#This Row],[PROPORSI]]*VLOOKUP(Target_AM[[#This Row],[NIPNAS]],Target_CC[],COLUMN(AB$2)+9,0)</f>
        <v>1162840.1248778333</v>
      </c>
      <c r="AQ247" s="22">
        <f>Target_AM[[#This Row],[PROPORSI]]*VLOOKUP(Target_AM[[#This Row],[NIPNAS]],Target_CC[],COLUMN(AC$2)+9,0)</f>
        <v>1243220.8756131022</v>
      </c>
      <c r="AR247" s="22">
        <f>Target_AM[[#This Row],[PROPORSI]]*VLOOKUP(Target_AM[[#This Row],[NIPNAS]],Target_CC[],COLUMN(AD$2)+9,0)</f>
        <v>1168193.6991005046</v>
      </c>
      <c r="AS247" s="22">
        <f>Target_AM[[#This Row],[PROPORSI]]*VLOOKUP(Target_AM[[#This Row],[NIPNAS]],Target_CC[],COLUMN(AE$2)+9,0)</f>
        <v>1227404.2025990589</v>
      </c>
      <c r="AT247" s="22">
        <f>Target_AM[[#This Row],[PROPORSI]]*VLOOKUP(Target_AM[[#This Row],[NIPNAS]],Target_CC[],COLUMN(AF$2)+9,0)</f>
        <v>1211030.4914459691</v>
      </c>
      <c r="AU247" s="22">
        <f>Target_AM[[#This Row],[PROPORSI]]*VLOOKUP(Target_AM[[#This Row],[NIPNAS]],Target_CC[],COLUMN(AG$2)+9,0)</f>
        <v>1268962.3474488165</v>
      </c>
      <c r="AV247" s="22">
        <f>Target_AM[[#This Row],[PROPORSI]]*VLOOKUP(Target_AM[[#This Row],[NIPNAS]],Target_CC[],COLUMN(AH$2)+9,0)</f>
        <v>1281609.9640664561</v>
      </c>
      <c r="AW247" s="22">
        <f>Target_AM[[#This Row],[PROPORSI]]*VLOOKUP(Target_AM[[#This Row],[NIPNAS]],Target_CC[],COLUMN(AI$2)+9,0)</f>
        <v>1265205.3891594796</v>
      </c>
      <c r="AX247" s="22">
        <f>Target_AM[[#This Row],[PROPORSI]]*VLOOKUP(Target_AM[[#This Row],[NIPNAS]],Target_CC[],COLUMN(AJ$2)+9,0)</f>
        <v>1290659.336399198</v>
      </c>
      <c r="AY247" s="22">
        <f>Target_AM[[#This Row],[PROPORSI]]*VLOOKUP(Target_AM[[#This Row],[NIPNAS]],Target_CC[],COLUMN(AK$2)+9,0)</f>
        <v>1281242.3156934022</v>
      </c>
      <c r="AZ247" s="22">
        <f>Target_AM[[#This Row],[PROPORSI]]*VLOOKUP(Target_AM[[#This Row],[NIPNAS]],Target_CC[],COLUMN(AL$2)+9,0)</f>
        <v>1208876.2786507192</v>
      </c>
      <c r="BA247" s="22">
        <f>Target_AM[[#This Row],[PROPORSI]]*VLOOKUP(Target_AM[[#This Row],[NIPNAS]],Target_CC[],COLUMN(AM$2)+9,0)</f>
        <v>14752124.391323298</v>
      </c>
      <c r="BB247" s="22">
        <f>Target_AM[[#This Row],[PROPORSI]]*VLOOKUP(Target_AM[[#This Row],[NIPNAS]],Target_CC[],COLUMN(AN$2)+9,0)</f>
        <v>0</v>
      </c>
      <c r="BC247" s="22">
        <f>Target_AM[[#This Row],[PROPORSI]]*VLOOKUP(Target_AM[[#This Row],[NIPNAS]],Target_CC[],COLUMN(AO$2)+9,0)</f>
        <v>0</v>
      </c>
      <c r="BD247" s="22">
        <f>Target_AM[[#This Row],[PROPORSI]]*VLOOKUP(Target_AM[[#This Row],[NIPNAS]],Target_CC[],COLUMN(AP$2)+9,0)</f>
        <v>0</v>
      </c>
      <c r="BE247" s="22">
        <f>Target_AM[[#This Row],[PROPORSI]]*VLOOKUP(Target_AM[[#This Row],[NIPNAS]],Target_CC[],COLUMN(AQ$2)+9,0)</f>
        <v>0</v>
      </c>
      <c r="BF247" s="22">
        <f>Target_AM[[#This Row],[PROPORSI]]*VLOOKUP(Target_AM[[#This Row],[NIPNAS]],Target_CC[],COLUMN(AR$2)+9,0)</f>
        <v>0</v>
      </c>
      <c r="BG247" s="22">
        <f>Target_AM[[#This Row],[PROPORSI]]*VLOOKUP(Target_AM[[#This Row],[NIPNAS]],Target_CC[],COLUMN(AS$2)+9,0)</f>
        <v>0</v>
      </c>
      <c r="BH247" s="22">
        <f>Target_AM[[#This Row],[PROPORSI]]*VLOOKUP(Target_AM[[#This Row],[NIPNAS]],Target_CC[],COLUMN(AT$2)+9,0)</f>
        <v>0</v>
      </c>
      <c r="BI247" s="22">
        <f>Target_AM[[#This Row],[PROPORSI]]*VLOOKUP(Target_AM[[#This Row],[NIPNAS]],Target_CC[],COLUMN(AU$2)+9,0)</f>
        <v>0</v>
      </c>
      <c r="BJ247" s="22">
        <f>Target_AM[[#This Row],[PROPORSI]]*VLOOKUP(Target_AM[[#This Row],[NIPNAS]],Target_CC[],COLUMN(AV$2)+9,0)</f>
        <v>0</v>
      </c>
      <c r="BK247" s="22">
        <f>Target_AM[[#This Row],[PROPORSI]]*VLOOKUP(Target_AM[[#This Row],[NIPNAS]],Target_CC[],COLUMN(AW$2)+9,0)</f>
        <v>0</v>
      </c>
      <c r="BL247" s="22">
        <f>Target_AM[[#This Row],[PROPORSI]]*VLOOKUP(Target_AM[[#This Row],[NIPNAS]],Target_CC[],COLUMN(AX$2)+9,0)</f>
        <v>0</v>
      </c>
      <c r="BM247" s="22">
        <f>Target_AM[[#This Row],[PROPORSI]]*VLOOKUP(Target_AM[[#This Row],[NIPNAS]],Target_CC[],COLUMN(AY$2)+9,0)</f>
        <v>0</v>
      </c>
      <c r="BN247" s="22">
        <f>Target_AM[[#This Row],[PROPORSI]]*VLOOKUP(Target_AM[[#This Row],[NIPNAS]],Target_CC[],COLUMN(AZ$2)+9,0)</f>
        <v>0</v>
      </c>
      <c r="BO247" s="22">
        <f>Target_AM[[#This Row],[PROPORSI]]*VLOOKUP(Target_AM[[#This Row],[NIPNAS]],Target_CC[],COLUMN(BA$2)+9,0)</f>
        <v>706770</v>
      </c>
      <c r="BP247" s="22">
        <f>Target_AM[[#This Row],[PROPORSI]]*VLOOKUP(Target_AM[[#This Row],[NIPNAS]],Target_CC[],COLUMN(BB$2)+9,0)</f>
        <v>693600</v>
      </c>
      <c r="BQ247" s="22">
        <f>Target_AM[[#This Row],[PROPORSI]]*VLOOKUP(Target_AM[[#This Row],[NIPNAS]],Target_CC[],COLUMN(BC$2)+9,0)</f>
        <v>736650</v>
      </c>
      <c r="BR247" s="22">
        <f>Target_AM[[#This Row],[PROPORSI]]*VLOOKUP(Target_AM[[#This Row],[NIPNAS]],Target_CC[],COLUMN(BD$2)+9,0)</f>
        <v>778440</v>
      </c>
      <c r="BS247" s="22">
        <f>Target_AM[[#This Row],[PROPORSI]]*VLOOKUP(Target_AM[[#This Row],[NIPNAS]],Target_CC[],COLUMN(BE$2)+9,0)</f>
        <v>778440</v>
      </c>
      <c r="BT247" s="22">
        <f>Target_AM[[#This Row],[PROPORSI]]*VLOOKUP(Target_AM[[#This Row],[NIPNAS]],Target_CC[],COLUMN(BF$2)+9,0)</f>
        <v>778440</v>
      </c>
      <c r="BU247" s="22">
        <f>Target_AM[[#This Row],[PROPORSI]]*VLOOKUP(Target_AM[[#This Row],[NIPNAS]],Target_CC[],COLUMN(BG$2)+9,0)</f>
        <v>778440</v>
      </c>
      <c r="BV247" s="22">
        <f>Target_AM[[#This Row],[PROPORSI]]*VLOOKUP(Target_AM[[#This Row],[NIPNAS]],Target_CC[],COLUMN(BH$2)+9,0)</f>
        <v>778440</v>
      </c>
      <c r="BW247" s="22">
        <f>Target_AM[[#This Row],[PROPORSI]]*VLOOKUP(Target_AM[[#This Row],[NIPNAS]],Target_CC[],COLUMN(BI$2)+9,0)</f>
        <v>778440</v>
      </c>
      <c r="BX247" s="22">
        <f>Target_AM[[#This Row],[PROPORSI]]*VLOOKUP(Target_AM[[#This Row],[NIPNAS]],Target_CC[],COLUMN(BJ$2)+9,0)</f>
        <v>778440</v>
      </c>
      <c r="BY247" s="22">
        <f>Target_AM[[#This Row],[PROPORSI]]*VLOOKUP(Target_AM[[#This Row],[NIPNAS]],Target_CC[],COLUMN(BK$2)+9,0)</f>
        <v>778440</v>
      </c>
      <c r="BZ247" s="22">
        <f>Target_AM[[#This Row],[PROPORSI]]*VLOOKUP(Target_AM[[#This Row],[NIPNAS]],Target_CC[],COLUMN(BL$2)+9,0)</f>
        <v>778440</v>
      </c>
      <c r="CA247" s="22">
        <f>Target_AM[[#This Row],[PROPORSI]]*VLOOKUP(Target_AM[[#This Row],[NIPNAS]],Target_CC[],COLUMN(BM$2)+9,0)</f>
        <v>9142980</v>
      </c>
      <c r="CB247" s="22">
        <f>Target_AM[[#This Row],[PROPORSI]]*VLOOKUP(Target_AM[[#This Row],[NIPNAS]],Target_CC[],COLUMN(BN$2)+9,0)</f>
        <v>0</v>
      </c>
      <c r="CC247" s="22">
        <f>Target_AM[[#This Row],[PROPORSI]]*VLOOKUP(Target_AM[[#This Row],[NIPNAS]],Target_CC[],COLUMN(BO$2)+9,0)</f>
        <v>0</v>
      </c>
      <c r="CD247" s="22">
        <f>Target_AM[[#This Row],[PROPORSI]]*VLOOKUP(Target_AM[[#This Row],[NIPNAS]],Target_CC[],COLUMN(BP$2)+9,0)</f>
        <v>0</v>
      </c>
      <c r="CE247" s="22">
        <f>Target_AM[[#This Row],[PROPORSI]]*VLOOKUP(Target_AM[[#This Row],[NIPNAS]],Target_CC[],COLUMN(BQ$2)+9,0)</f>
        <v>0</v>
      </c>
      <c r="CF247" s="22">
        <f>Target_AM[[#This Row],[PROPORSI]]*VLOOKUP(Target_AM[[#This Row],[NIPNAS]],Target_CC[],COLUMN(BR$2)+9,0)</f>
        <v>0</v>
      </c>
      <c r="CG247" s="22">
        <f>Target_AM[[#This Row],[PROPORSI]]*VLOOKUP(Target_AM[[#This Row],[NIPNAS]],Target_CC[],COLUMN(BS$2)+9,0)</f>
        <v>0</v>
      </c>
      <c r="CH247" s="22">
        <f>Target_AM[[#This Row],[PROPORSI]]*VLOOKUP(Target_AM[[#This Row],[NIPNAS]],Target_CC[],COLUMN(BT$2)+9,0)</f>
        <v>0</v>
      </c>
      <c r="CI247" s="22">
        <f>Target_AM[[#This Row],[PROPORSI]]*VLOOKUP(Target_AM[[#This Row],[NIPNAS]],Target_CC[],COLUMN(BU$2)+9,0)</f>
        <v>0</v>
      </c>
      <c r="CJ247" s="22">
        <f>Target_AM[[#This Row],[PROPORSI]]*VLOOKUP(Target_AM[[#This Row],[NIPNAS]],Target_CC[],COLUMN(BV$2)+9,0)</f>
        <v>0</v>
      </c>
      <c r="CK247" s="22">
        <f>Target_AM[[#This Row],[PROPORSI]]*VLOOKUP(Target_AM[[#This Row],[NIPNAS]],Target_CC[],COLUMN(BW$2)+9,0)</f>
        <v>0</v>
      </c>
      <c r="CL247" s="22">
        <f>Target_AM[[#This Row],[PROPORSI]]*VLOOKUP(Target_AM[[#This Row],[NIPNAS]],Target_CC[],COLUMN(BX$2)+9,0)</f>
        <v>0</v>
      </c>
      <c r="CM247" s="22">
        <f>Target_AM[[#This Row],[PROPORSI]]*VLOOKUP(Target_AM[[#This Row],[NIPNAS]],Target_CC[],COLUMN(BY$2)+9,0)</f>
        <v>0</v>
      </c>
      <c r="CN247" s="22">
        <f>Target_AM[[#This Row],[PROPORSI]]*VLOOKUP(Target_AM[[#This Row],[NIPNAS]],Target_CC[],COLUMN(BZ$2)+9,0)</f>
        <v>0</v>
      </c>
      <c r="CO247" s="22">
        <f>Target_AM[[#This Row],[PROPORSI]]*VLOOKUP(Target_AM[[#This Row],[NIPNAS]],Target_CC[],COLUMN(CA$2)+9,0)</f>
        <v>743870</v>
      </c>
      <c r="CP247" s="22">
        <f>Target_AM[[#This Row],[PROPORSI]]*VLOOKUP(Target_AM[[#This Row],[NIPNAS]],Target_CC[],COLUMN(CB$2)+9,0)</f>
        <v>739667</v>
      </c>
      <c r="CQ247" s="22">
        <f>Target_AM[[#This Row],[PROPORSI]]*VLOOKUP(Target_AM[[#This Row],[NIPNAS]],Target_CC[],COLUMN(CC$2)+9,0)</f>
        <v>778440</v>
      </c>
      <c r="CR247" s="22">
        <f>Target_AM[[#This Row],[PROPORSI]]*VLOOKUP(Target_AM[[#This Row],[NIPNAS]],Target_CC[],COLUMN(CD$2)+9,0)</f>
        <v>778440</v>
      </c>
      <c r="CS247" s="22">
        <f>Target_AM[[#This Row],[PROPORSI]]*VLOOKUP(Target_AM[[#This Row],[NIPNAS]],Target_CC[],COLUMN(CE$2)+9,0)</f>
        <v>778440</v>
      </c>
      <c r="CT247" s="22">
        <f>Target_AM[[#This Row],[PROPORSI]]*VLOOKUP(Target_AM[[#This Row],[NIPNAS]],Target_CC[],COLUMN(CF$2)+9,0)</f>
        <v>778440</v>
      </c>
      <c r="CU247" s="22">
        <f>Target_AM[[#This Row],[PROPORSI]]*VLOOKUP(Target_AM[[#This Row],[NIPNAS]],Target_CC[],COLUMN(CG$2)+9,0)</f>
        <v>778440</v>
      </c>
      <c r="CV247" s="22">
        <f>Target_AM[[#This Row],[PROPORSI]]*VLOOKUP(Target_AM[[#This Row],[NIPNAS]],Target_CC[],COLUMN(CH$2)+9,0)</f>
        <v>778440</v>
      </c>
      <c r="CW247" s="22">
        <f>Target_AM[[#This Row],[PROPORSI]]*VLOOKUP(Target_AM[[#This Row],[NIPNAS]],Target_CC[],COLUMN(CI$2)+9,0)</f>
        <v>778440</v>
      </c>
      <c r="CX247" s="22">
        <f>Target_AM[[#This Row],[PROPORSI]]*VLOOKUP(Target_AM[[#This Row],[NIPNAS]],Target_CC[],COLUMN(CJ$2)+9,0)</f>
        <v>778440</v>
      </c>
      <c r="CY247" s="22">
        <f>Target_AM[[#This Row],[PROPORSI]]*VLOOKUP(Target_AM[[#This Row],[NIPNAS]],Target_CC[],COLUMN(CK$2)+9,0)</f>
        <v>778440</v>
      </c>
      <c r="CZ247" s="22">
        <f>Target_AM[[#This Row],[PROPORSI]]*VLOOKUP(Target_AM[[#This Row],[NIPNAS]],Target_CC[],COLUMN(CL$2)+9,0)</f>
        <v>778440</v>
      </c>
      <c r="DA247" s="22">
        <f>Target_AM[[#This Row],[PROPORSI]]*VLOOKUP(Target_AM[[#This Row],[NIPNAS]],Target_CC[],COLUMN(CM$2)+9,0)</f>
        <v>9267937</v>
      </c>
      <c r="DB247" s="22">
        <f>Target_AM[[#This Row],[PROPORSI]]*VLOOKUP(Target_AM[[#This Row],[NIPNAS]],Target_CC[],COLUMN(CN$2)+9,0)</f>
        <v>0</v>
      </c>
      <c r="DC247" s="22">
        <f>Target_AM[[#This Row],[PROPORSI]]*VLOOKUP(Target_AM[[#This Row],[NIPNAS]],Target_CC[],COLUMN(CO$2)+9,0)</f>
        <v>0</v>
      </c>
      <c r="DD247" s="22">
        <f>Target_AM[[#This Row],[PROPORSI]]*VLOOKUP(Target_AM[[#This Row],[NIPNAS]],Target_CC[],COLUMN(CP$2)+9,0)</f>
        <v>0</v>
      </c>
      <c r="DE247" s="22">
        <f>Target_AM[[#This Row],[PROPORSI]]*VLOOKUP(Target_AM[[#This Row],[NIPNAS]],Target_CC[],COLUMN(CQ$2)+9,0)</f>
        <v>0</v>
      </c>
      <c r="DF247" s="22">
        <f>Target_AM[[#This Row],[PROPORSI]]*VLOOKUP(Target_AM[[#This Row],[NIPNAS]],Target_CC[],COLUMN(CR$2)+9,0)</f>
        <v>0</v>
      </c>
      <c r="DG247" s="22">
        <f>Target_AM[[#This Row],[PROPORSI]]*VLOOKUP(Target_AM[[#This Row],[NIPNAS]],Target_CC[],COLUMN(CS$2)+9,0)</f>
        <v>0</v>
      </c>
      <c r="DH247" s="22">
        <f>Target_AM[[#This Row],[PROPORSI]]*VLOOKUP(Target_AM[[#This Row],[NIPNAS]],Target_CC[],COLUMN(CT$2)+9,0)</f>
        <v>0</v>
      </c>
      <c r="DI247" s="22">
        <f>Target_AM[[#This Row],[PROPORSI]]*VLOOKUP(Target_AM[[#This Row],[NIPNAS]],Target_CC[],COLUMN(CU$2)+9,0)</f>
        <v>0</v>
      </c>
      <c r="DJ247" s="22">
        <f>Target_AM[[#This Row],[PROPORSI]]*VLOOKUP(Target_AM[[#This Row],[NIPNAS]],Target_CC[],COLUMN(CV$2)+9,0)</f>
        <v>0</v>
      </c>
      <c r="DK247" s="22">
        <f>Target_AM[[#This Row],[PROPORSI]]*VLOOKUP(Target_AM[[#This Row],[NIPNAS]],Target_CC[],COLUMN(CW$2)+9,0)</f>
        <v>0</v>
      </c>
      <c r="DL247" s="22">
        <f>Target_AM[[#This Row],[PROPORSI]]*VLOOKUP(Target_AM[[#This Row],[NIPNAS]],Target_CC[],COLUMN(CX$2)+9,0)</f>
        <v>0</v>
      </c>
      <c r="DM247" s="22">
        <f>Target_AM[[#This Row],[PROPORSI]]*VLOOKUP(Target_AM[[#This Row],[NIPNAS]],Target_CC[],COLUMN(CY$2)+9,0)</f>
        <v>0</v>
      </c>
      <c r="DN247" s="22">
        <f>Target_AM[[#This Row],[PROPORSI]]*VLOOKUP(Target_AM[[#This Row],[NIPNAS]],Target_CC[],COLUMN(CZ$2)+9,0)</f>
        <v>0</v>
      </c>
      <c r="DO247" s="22">
        <f>Target_AM[[#This Row],[PROPORSI]]*VLOOKUP(Target_AM[[#This Row],[NIPNAS]],Target_CC[],COLUMN(DA$2)+9,0)</f>
        <v>0</v>
      </c>
      <c r="DP247" s="22">
        <f>Target_AM[[#This Row],[PROPORSI]]*VLOOKUP(Target_AM[[#This Row],[NIPNAS]],Target_CC[],COLUMN(DB$2)+9,0)</f>
        <v>0</v>
      </c>
      <c r="DQ247" s="22">
        <f>Target_AM[[#This Row],[PROPORSI]]*VLOOKUP(Target_AM[[#This Row],[NIPNAS]],Target_CC[],COLUMN(DC$2)+9,0)</f>
        <v>0</v>
      </c>
      <c r="DR247" s="22">
        <f>Target_AM[[#This Row],[PROPORSI]]*VLOOKUP(Target_AM[[#This Row],[NIPNAS]],Target_CC[],COLUMN(DD$2)+9,0)</f>
        <v>0</v>
      </c>
      <c r="DS247" s="22">
        <f>Target_AM[[#This Row],[PROPORSI]]*VLOOKUP(Target_AM[[#This Row],[NIPNAS]],Target_CC[],COLUMN(DE$2)+9,0)</f>
        <v>0</v>
      </c>
      <c r="DT247" s="22">
        <f>Target_AM[[#This Row],[PROPORSI]]*VLOOKUP(Target_AM[[#This Row],[NIPNAS]],Target_CC[],COLUMN(DF$2)+9,0)</f>
        <v>0</v>
      </c>
      <c r="DU247" s="22">
        <f>Target_AM[[#This Row],[PROPORSI]]*VLOOKUP(Target_AM[[#This Row],[NIPNAS]],Target_CC[],COLUMN(DG$2)+9,0)</f>
        <v>0</v>
      </c>
      <c r="DV247" s="22">
        <f>Target_AM[[#This Row],[PROPORSI]]*VLOOKUP(Target_AM[[#This Row],[NIPNAS]],Target_CC[],COLUMN(DH$2)+9,0)</f>
        <v>0</v>
      </c>
      <c r="DW247" s="22">
        <f>Target_AM[[#This Row],[PROPORSI]]*VLOOKUP(Target_AM[[#This Row],[NIPNAS]],Target_CC[],COLUMN(DI$2)+9,0)</f>
        <v>0</v>
      </c>
      <c r="DX247" s="22">
        <f>Target_AM[[#This Row],[PROPORSI]]*VLOOKUP(Target_AM[[#This Row],[NIPNAS]],Target_CC[],COLUMN(DJ$2)+9,0)</f>
        <v>0</v>
      </c>
      <c r="DY247" s="22">
        <f>Target_AM[[#This Row],[PROPORSI]]*VLOOKUP(Target_AM[[#This Row],[NIPNAS]],Target_CC[],COLUMN(DK$2)+9,0)</f>
        <v>0</v>
      </c>
      <c r="DZ247" s="22">
        <f>Target_AM[[#This Row],[PROPORSI]]*VLOOKUP(Target_AM[[#This Row],[NIPNAS]],Target_CC[],COLUMN(DL$2)+9,0)</f>
        <v>0</v>
      </c>
      <c r="EA247" s="22">
        <f>Target_AM[[#This Row],[PROPORSI]]*VLOOKUP(Target_AM[[#This Row],[NIPNAS]],Target_CC[],COLUMN(DM$2)+9,0)</f>
        <v>0</v>
      </c>
    </row>
    <row r="248" spans="2:131" x14ac:dyDescent="0.3">
      <c r="B248">
        <v>404429</v>
      </c>
      <c r="C248" t="s">
        <v>1008</v>
      </c>
      <c r="D248">
        <v>1</v>
      </c>
      <c r="E248" s="8">
        <v>45658</v>
      </c>
      <c r="F248">
        <v>10039419</v>
      </c>
      <c r="G248" t="s">
        <v>561</v>
      </c>
      <c r="J248" t="s">
        <v>309</v>
      </c>
      <c r="K248" t="s">
        <v>25</v>
      </c>
      <c r="L248" t="s">
        <v>159</v>
      </c>
      <c r="M248" t="s">
        <v>29</v>
      </c>
      <c r="N248" s="23">
        <f>Target_AM[[#This Row],[PROPORSI]]*VLOOKUP(Target_AM[[#This Row],[NIPNAS]],Target_CC[],9,0)</f>
        <v>8129484.904808457</v>
      </c>
      <c r="O248" s="22">
        <f>Target_AM[[#This Row],[PROPORSI]]*VLOOKUP(Target_AM[[#This Row],[NIPNAS]],Target_CC[],COLUMN(A$2)+9,0)</f>
        <v>570366.61363636365</v>
      </c>
      <c r="P248" s="22">
        <f>Target_AM[[#This Row],[PROPORSI]]*VLOOKUP(Target_AM[[#This Row],[NIPNAS]],Target_CC[],COLUMN(B$2)+9,0)</f>
        <v>600385.90909090906</v>
      </c>
      <c r="Q248" s="22">
        <f>Target_AM[[#This Row],[PROPORSI]]*VLOOKUP(Target_AM[[#This Row],[NIPNAS]],Target_CC[],COLUMN(C$2)+9,0)</f>
        <v>540347.31818181812</v>
      </c>
      <c r="R248" s="22">
        <f>Target_AM[[#This Row],[PROPORSI]]*VLOOKUP(Target_AM[[#This Row],[NIPNAS]],Target_CC[],COLUMN(D$2)+9,0)</f>
        <v>480308.72727272724</v>
      </c>
      <c r="S248" s="22">
        <f>Target_AM[[#This Row],[PROPORSI]]*VLOOKUP(Target_AM[[#This Row],[NIPNAS]],Target_CC[],COLUMN(E$2)+9,0)</f>
        <v>510328.02272727271</v>
      </c>
      <c r="T248" s="22">
        <f>Target_AM[[#This Row],[PROPORSI]]*VLOOKUP(Target_AM[[#This Row],[NIPNAS]],Target_CC[],COLUMN(F$2)+9,0)</f>
        <v>540347.31818181812</v>
      </c>
      <c r="U248" s="22">
        <f>Target_AM[[#This Row],[PROPORSI]]*VLOOKUP(Target_AM[[#This Row],[NIPNAS]],Target_CC[],COLUMN(G$2)+9,0)</f>
        <v>690443.79545454541</v>
      </c>
      <c r="V248" s="22">
        <f>Target_AM[[#This Row],[PROPORSI]]*VLOOKUP(Target_AM[[#This Row],[NIPNAS]],Target_CC[],COLUMN(H$2)+9,0)</f>
        <v>630405.20454545447</v>
      </c>
      <c r="W248" s="22">
        <f>Target_AM[[#This Row],[PROPORSI]]*VLOOKUP(Target_AM[[#This Row],[NIPNAS]],Target_CC[],COLUMN(I$2)+9,0)</f>
        <v>630405.20454545447</v>
      </c>
      <c r="X248" s="22">
        <f>Target_AM[[#This Row],[PROPORSI]]*VLOOKUP(Target_AM[[#This Row],[NIPNAS]],Target_CC[],COLUMN(J$2)+9,0)</f>
        <v>690443.79545454541</v>
      </c>
      <c r="Y248" s="22">
        <f>Target_AM[[#This Row],[PROPORSI]]*VLOOKUP(Target_AM[[#This Row],[NIPNAS]],Target_CC[],COLUMN(K$2)+9,0)</f>
        <v>600385.90909090906</v>
      </c>
      <c r="Z248" s="22">
        <f>Target_AM[[#This Row],[PROPORSI]]*VLOOKUP(Target_AM[[#This Row],[NIPNAS]],Target_CC[],COLUMN(L$2)+9,0)</f>
        <v>630405.20454545447</v>
      </c>
      <c r="AA248" s="22">
        <f>Target_AM[[#This Row],[PROPORSI]]*VLOOKUP(Target_AM[[#This Row],[NIPNAS]],Target_CC[],COLUMN(M$2)+9,0)</f>
        <v>7114573.0227272715</v>
      </c>
      <c r="AB248" s="22">
        <f>Target_AM[[#This Row],[PROPORSI]]*VLOOKUP(Target_AM[[#This Row],[NIPNAS]],Target_CC[],COLUMN(N$2)+9,0)</f>
        <v>76430.79474680523</v>
      </c>
      <c r="AC248" s="22">
        <f>Target_AM[[#This Row],[PROPORSI]]*VLOOKUP(Target_AM[[#This Row],[NIPNAS]],Target_CC[],COLUMN(O$2)+9,0)</f>
        <v>81280.168648018356</v>
      </c>
      <c r="AD248" s="22">
        <f>Target_AM[[#This Row],[PROPORSI]]*VLOOKUP(Target_AM[[#This Row],[NIPNAS]],Target_CC[],COLUMN(P$2)+9,0)</f>
        <v>106946.32028556627</v>
      </c>
      <c r="AE248" s="22">
        <f>Target_AM[[#This Row],[PROPORSI]]*VLOOKUP(Target_AM[[#This Row],[NIPNAS]],Target_CC[],COLUMN(Q$2)+9,0)</f>
        <v>109037.48802191122</v>
      </c>
      <c r="AF248" s="22">
        <f>Target_AM[[#This Row],[PROPORSI]]*VLOOKUP(Target_AM[[#This Row],[NIPNAS]],Target_CC[],COLUMN(R$2)+9,0)</f>
        <v>142619.21779632432</v>
      </c>
      <c r="AG248" s="22">
        <f>Target_AM[[#This Row],[PROPORSI]]*VLOOKUP(Target_AM[[#This Row],[NIPNAS]],Target_CC[],COLUMN(S$2)+9,0)</f>
        <v>133256.8425527958</v>
      </c>
      <c r="AH248" s="22">
        <f>Target_AM[[#This Row],[PROPORSI]]*VLOOKUP(Target_AM[[#This Row],[NIPNAS]],Target_CC[],COLUMN(T$2)+9,0)</f>
        <v>117018.24022802703</v>
      </c>
      <c r="AI248" s="22">
        <f>Target_AM[[#This Row],[PROPORSI]]*VLOOKUP(Target_AM[[#This Row],[NIPNAS]],Target_CC[],COLUMN(U$2)+9,0)</f>
        <v>132372.23118994237</v>
      </c>
      <c r="AJ248" s="22">
        <f>Target_AM[[#This Row],[PROPORSI]]*VLOOKUP(Target_AM[[#This Row],[NIPNAS]],Target_CC[],COLUMN(V$2)+9,0)</f>
        <v>114938.58699701815</v>
      </c>
      <c r="AK248" s="22">
        <f>Target_AM[[#This Row],[PROPORSI]]*VLOOKUP(Target_AM[[#This Row],[NIPNAS]],Target_CC[],COLUMN(W$2)+9,0)</f>
        <v>120963.11975673311</v>
      </c>
      <c r="AL248" s="22">
        <f>Target_AM[[#This Row],[PROPORSI]]*VLOOKUP(Target_AM[[#This Row],[NIPNAS]],Target_CC[],COLUMN(X$2)+9,0)</f>
        <v>148620.92038159157</v>
      </c>
      <c r="AM248" s="22">
        <f>Target_AM[[#This Row],[PROPORSI]]*VLOOKUP(Target_AM[[#This Row],[NIPNAS]],Target_CC[],COLUMN(Y$2)+9,0)</f>
        <v>176327.68692919667</v>
      </c>
      <c r="AN248" s="22">
        <f>Target_AM[[#This Row],[PROPORSI]]*VLOOKUP(Target_AM[[#This Row],[NIPNAS]],Target_CC[],COLUMN(Z$2)+9,0)</f>
        <v>1459811.6175339301</v>
      </c>
      <c r="AO248" s="22">
        <f>Target_AM[[#This Row],[PROPORSI]]*VLOOKUP(Target_AM[[#This Row],[NIPNAS]],Target_CC[],COLUMN(AA$2)+9,0)</f>
        <v>646797.40838316886</v>
      </c>
      <c r="AP248" s="22">
        <f>Target_AM[[#This Row],[PROPORSI]]*VLOOKUP(Target_AM[[#This Row],[NIPNAS]],Target_CC[],COLUMN(AB$2)+9,0)</f>
        <v>681666.07773892744</v>
      </c>
      <c r="AQ248" s="22">
        <f>Target_AM[[#This Row],[PROPORSI]]*VLOOKUP(Target_AM[[#This Row],[NIPNAS]],Target_CC[],COLUMN(AC$2)+9,0)</f>
        <v>647293.63846738439</v>
      </c>
      <c r="AR248" s="22">
        <f>Target_AM[[#This Row],[PROPORSI]]*VLOOKUP(Target_AM[[#This Row],[NIPNAS]],Target_CC[],COLUMN(AD$2)+9,0)</f>
        <v>589346.21529463842</v>
      </c>
      <c r="AS248" s="22">
        <f>Target_AM[[#This Row],[PROPORSI]]*VLOOKUP(Target_AM[[#This Row],[NIPNAS]],Target_CC[],COLUMN(AE$2)+9,0)</f>
        <v>652947.24052359699</v>
      </c>
      <c r="AT248" s="22">
        <f>Target_AM[[#This Row],[PROPORSI]]*VLOOKUP(Target_AM[[#This Row],[NIPNAS]],Target_CC[],COLUMN(AF$2)+9,0)</f>
        <v>673604.16073461389</v>
      </c>
      <c r="AU248" s="22">
        <f>Target_AM[[#This Row],[PROPORSI]]*VLOOKUP(Target_AM[[#This Row],[NIPNAS]],Target_CC[],COLUMN(AG$2)+9,0)</f>
        <v>807462.0356825724</v>
      </c>
      <c r="AV248" s="22">
        <f>Target_AM[[#This Row],[PROPORSI]]*VLOOKUP(Target_AM[[#This Row],[NIPNAS]],Target_CC[],COLUMN(AH$2)+9,0)</f>
        <v>762777.43573539681</v>
      </c>
      <c r="AW248" s="22">
        <f>Target_AM[[#This Row],[PROPORSI]]*VLOOKUP(Target_AM[[#This Row],[NIPNAS]],Target_CC[],COLUMN(AI$2)+9,0)</f>
        <v>745343.79154247267</v>
      </c>
      <c r="AX248" s="22">
        <f>Target_AM[[#This Row],[PROPORSI]]*VLOOKUP(Target_AM[[#This Row],[NIPNAS]],Target_CC[],COLUMN(AJ$2)+9,0)</f>
        <v>811406.91521127848</v>
      </c>
      <c r="AY248" s="22">
        <f>Target_AM[[#This Row],[PROPORSI]]*VLOOKUP(Target_AM[[#This Row],[NIPNAS]],Target_CC[],COLUMN(AK$2)+9,0)</f>
        <v>749006.8294725006</v>
      </c>
      <c r="AZ248" s="22">
        <f>Target_AM[[#This Row],[PROPORSI]]*VLOOKUP(Target_AM[[#This Row],[NIPNAS]],Target_CC[],COLUMN(AL$2)+9,0)</f>
        <v>806732.89147465117</v>
      </c>
      <c r="BA248" s="22">
        <f>Target_AM[[#This Row],[PROPORSI]]*VLOOKUP(Target_AM[[#This Row],[NIPNAS]],Target_CC[],COLUMN(AM$2)+9,0)</f>
        <v>8574384.6402612031</v>
      </c>
      <c r="BB248" s="22">
        <f>Target_AM[[#This Row],[PROPORSI]]*VLOOKUP(Target_AM[[#This Row],[NIPNAS]],Target_CC[],COLUMN(AN$2)+9,0)</f>
        <v>0</v>
      </c>
      <c r="BC248" s="22">
        <f>Target_AM[[#This Row],[PROPORSI]]*VLOOKUP(Target_AM[[#This Row],[NIPNAS]],Target_CC[],COLUMN(AO$2)+9,0)</f>
        <v>0</v>
      </c>
      <c r="BD248" s="22">
        <f>Target_AM[[#This Row],[PROPORSI]]*VLOOKUP(Target_AM[[#This Row],[NIPNAS]],Target_CC[],COLUMN(AP$2)+9,0)</f>
        <v>0</v>
      </c>
      <c r="BE248" s="22">
        <f>Target_AM[[#This Row],[PROPORSI]]*VLOOKUP(Target_AM[[#This Row],[NIPNAS]],Target_CC[],COLUMN(AQ$2)+9,0)</f>
        <v>0</v>
      </c>
      <c r="BF248" s="22">
        <f>Target_AM[[#This Row],[PROPORSI]]*VLOOKUP(Target_AM[[#This Row],[NIPNAS]],Target_CC[],COLUMN(AR$2)+9,0)</f>
        <v>0</v>
      </c>
      <c r="BG248" s="22">
        <f>Target_AM[[#This Row],[PROPORSI]]*VLOOKUP(Target_AM[[#This Row],[NIPNAS]],Target_CC[],COLUMN(AS$2)+9,0)</f>
        <v>0</v>
      </c>
      <c r="BH248" s="22">
        <f>Target_AM[[#This Row],[PROPORSI]]*VLOOKUP(Target_AM[[#This Row],[NIPNAS]],Target_CC[],COLUMN(AT$2)+9,0)</f>
        <v>0</v>
      </c>
      <c r="BI248" s="22">
        <f>Target_AM[[#This Row],[PROPORSI]]*VLOOKUP(Target_AM[[#This Row],[NIPNAS]],Target_CC[],COLUMN(AU$2)+9,0)</f>
        <v>0</v>
      </c>
      <c r="BJ248" s="22">
        <f>Target_AM[[#This Row],[PROPORSI]]*VLOOKUP(Target_AM[[#This Row],[NIPNAS]],Target_CC[],COLUMN(AV$2)+9,0)</f>
        <v>0</v>
      </c>
      <c r="BK248" s="22">
        <f>Target_AM[[#This Row],[PROPORSI]]*VLOOKUP(Target_AM[[#This Row],[NIPNAS]],Target_CC[],COLUMN(AW$2)+9,0)</f>
        <v>0</v>
      </c>
      <c r="BL248" s="22">
        <f>Target_AM[[#This Row],[PROPORSI]]*VLOOKUP(Target_AM[[#This Row],[NIPNAS]],Target_CC[],COLUMN(AX$2)+9,0)</f>
        <v>0</v>
      </c>
      <c r="BM248" s="22">
        <f>Target_AM[[#This Row],[PROPORSI]]*VLOOKUP(Target_AM[[#This Row],[NIPNAS]],Target_CC[],COLUMN(AY$2)+9,0)</f>
        <v>0</v>
      </c>
      <c r="BN248" s="22">
        <f>Target_AM[[#This Row],[PROPORSI]]*VLOOKUP(Target_AM[[#This Row],[NIPNAS]],Target_CC[],COLUMN(AZ$2)+9,0)</f>
        <v>0</v>
      </c>
      <c r="BO248" s="22">
        <f>Target_AM[[#This Row],[PROPORSI]]*VLOOKUP(Target_AM[[#This Row],[NIPNAS]],Target_CC[],COLUMN(BA$2)+9,0)</f>
        <v>681850</v>
      </c>
      <c r="BP248" s="22">
        <f>Target_AM[[#This Row],[PROPORSI]]*VLOOKUP(Target_AM[[#This Row],[NIPNAS]],Target_CC[],COLUMN(BB$2)+9,0)</f>
        <v>678850</v>
      </c>
      <c r="BQ248" s="22">
        <f>Target_AM[[#This Row],[PROPORSI]]*VLOOKUP(Target_AM[[#This Row],[NIPNAS]],Target_CC[],COLUMN(BC$2)+9,0)</f>
        <v>684679</v>
      </c>
      <c r="BR248" s="22">
        <f>Target_AM[[#This Row],[PROPORSI]]*VLOOKUP(Target_AM[[#This Row],[NIPNAS]],Target_CC[],COLUMN(BD$2)+9,0)</f>
        <v>684679</v>
      </c>
      <c r="BS248" s="22">
        <f>Target_AM[[#This Row],[PROPORSI]]*VLOOKUP(Target_AM[[#This Row],[NIPNAS]],Target_CC[],COLUMN(BE$2)+9,0)</f>
        <v>684679</v>
      </c>
      <c r="BT248" s="22">
        <f>Target_AM[[#This Row],[PROPORSI]]*VLOOKUP(Target_AM[[#This Row],[NIPNAS]],Target_CC[],COLUMN(BF$2)+9,0)</f>
        <v>684679</v>
      </c>
      <c r="BU248" s="22">
        <f>Target_AM[[#This Row],[PROPORSI]]*VLOOKUP(Target_AM[[#This Row],[NIPNAS]],Target_CC[],COLUMN(BG$2)+9,0)</f>
        <v>684679</v>
      </c>
      <c r="BV248" s="22">
        <f>Target_AM[[#This Row],[PROPORSI]]*VLOOKUP(Target_AM[[#This Row],[NIPNAS]],Target_CC[],COLUMN(BH$2)+9,0)</f>
        <v>684679</v>
      </c>
      <c r="BW248" s="22">
        <f>Target_AM[[#This Row],[PROPORSI]]*VLOOKUP(Target_AM[[#This Row],[NIPNAS]],Target_CC[],COLUMN(BI$2)+9,0)</f>
        <v>684679</v>
      </c>
      <c r="BX248" s="22">
        <f>Target_AM[[#This Row],[PROPORSI]]*VLOOKUP(Target_AM[[#This Row],[NIPNAS]],Target_CC[],COLUMN(BJ$2)+9,0)</f>
        <v>684679</v>
      </c>
      <c r="BY248" s="22">
        <f>Target_AM[[#This Row],[PROPORSI]]*VLOOKUP(Target_AM[[#This Row],[NIPNAS]],Target_CC[],COLUMN(BK$2)+9,0)</f>
        <v>684679</v>
      </c>
      <c r="BZ248" s="22">
        <f>Target_AM[[#This Row],[PROPORSI]]*VLOOKUP(Target_AM[[#This Row],[NIPNAS]],Target_CC[],COLUMN(BL$2)+9,0)</f>
        <v>684679</v>
      </c>
      <c r="CA248" s="22">
        <f>Target_AM[[#This Row],[PROPORSI]]*VLOOKUP(Target_AM[[#This Row],[NIPNAS]],Target_CC[],COLUMN(BM$2)+9,0)</f>
        <v>8207490</v>
      </c>
      <c r="CB248" s="22">
        <f>Target_AM[[#This Row],[PROPORSI]]*VLOOKUP(Target_AM[[#This Row],[NIPNAS]],Target_CC[],COLUMN(BN$2)+9,0)</f>
        <v>0</v>
      </c>
      <c r="CC248" s="22">
        <f>Target_AM[[#This Row],[PROPORSI]]*VLOOKUP(Target_AM[[#This Row],[NIPNAS]],Target_CC[],COLUMN(BO$2)+9,0)</f>
        <v>0</v>
      </c>
      <c r="CD248" s="22">
        <f>Target_AM[[#This Row],[PROPORSI]]*VLOOKUP(Target_AM[[#This Row],[NIPNAS]],Target_CC[],COLUMN(BP$2)+9,0)</f>
        <v>0</v>
      </c>
      <c r="CE248" s="22">
        <f>Target_AM[[#This Row],[PROPORSI]]*VLOOKUP(Target_AM[[#This Row],[NIPNAS]],Target_CC[],COLUMN(BQ$2)+9,0)</f>
        <v>0</v>
      </c>
      <c r="CF248" s="22">
        <f>Target_AM[[#This Row],[PROPORSI]]*VLOOKUP(Target_AM[[#This Row],[NIPNAS]],Target_CC[],COLUMN(BR$2)+9,0)</f>
        <v>0</v>
      </c>
      <c r="CG248" s="22">
        <f>Target_AM[[#This Row],[PROPORSI]]*VLOOKUP(Target_AM[[#This Row],[NIPNAS]],Target_CC[],COLUMN(BS$2)+9,0)</f>
        <v>0</v>
      </c>
      <c r="CH248" s="22">
        <f>Target_AM[[#This Row],[PROPORSI]]*VLOOKUP(Target_AM[[#This Row],[NIPNAS]],Target_CC[],COLUMN(BT$2)+9,0)</f>
        <v>0</v>
      </c>
      <c r="CI248" s="22">
        <f>Target_AM[[#This Row],[PROPORSI]]*VLOOKUP(Target_AM[[#This Row],[NIPNAS]],Target_CC[],COLUMN(BU$2)+9,0)</f>
        <v>0</v>
      </c>
      <c r="CJ248" s="22">
        <f>Target_AM[[#This Row],[PROPORSI]]*VLOOKUP(Target_AM[[#This Row],[NIPNAS]],Target_CC[],COLUMN(BV$2)+9,0)</f>
        <v>0</v>
      </c>
      <c r="CK248" s="22">
        <f>Target_AM[[#This Row],[PROPORSI]]*VLOOKUP(Target_AM[[#This Row],[NIPNAS]],Target_CC[],COLUMN(BW$2)+9,0)</f>
        <v>0</v>
      </c>
      <c r="CL248" s="22">
        <f>Target_AM[[#This Row],[PROPORSI]]*VLOOKUP(Target_AM[[#This Row],[NIPNAS]],Target_CC[],COLUMN(BX$2)+9,0)</f>
        <v>0</v>
      </c>
      <c r="CM248" s="22">
        <f>Target_AM[[#This Row],[PROPORSI]]*VLOOKUP(Target_AM[[#This Row],[NIPNAS]],Target_CC[],COLUMN(BY$2)+9,0)</f>
        <v>0</v>
      </c>
      <c r="CN248" s="22">
        <f>Target_AM[[#This Row],[PROPORSI]]*VLOOKUP(Target_AM[[#This Row],[NIPNAS]],Target_CC[],COLUMN(BZ$2)+9,0)</f>
        <v>0</v>
      </c>
      <c r="CO248" s="22">
        <f>Target_AM[[#This Row],[PROPORSI]]*VLOOKUP(Target_AM[[#This Row],[NIPNAS]],Target_CC[],COLUMN(CA$2)+9,0)</f>
        <v>681850</v>
      </c>
      <c r="CP248" s="22">
        <f>Target_AM[[#This Row],[PROPORSI]]*VLOOKUP(Target_AM[[#This Row],[NIPNAS]],Target_CC[],COLUMN(CB$2)+9,0)</f>
        <v>678850</v>
      </c>
      <c r="CQ248" s="22">
        <f>Target_AM[[#This Row],[PROPORSI]]*VLOOKUP(Target_AM[[#This Row],[NIPNAS]],Target_CC[],COLUMN(CC$2)+9,0)</f>
        <v>684679</v>
      </c>
      <c r="CR248" s="22">
        <f>Target_AM[[#This Row],[PROPORSI]]*VLOOKUP(Target_AM[[#This Row],[NIPNAS]],Target_CC[],COLUMN(CD$2)+9,0)</f>
        <v>684679</v>
      </c>
      <c r="CS248" s="22">
        <f>Target_AM[[#This Row],[PROPORSI]]*VLOOKUP(Target_AM[[#This Row],[NIPNAS]],Target_CC[],COLUMN(CE$2)+9,0)</f>
        <v>684679</v>
      </c>
      <c r="CT248" s="22">
        <f>Target_AM[[#This Row],[PROPORSI]]*VLOOKUP(Target_AM[[#This Row],[NIPNAS]],Target_CC[],COLUMN(CF$2)+9,0)</f>
        <v>684679</v>
      </c>
      <c r="CU248" s="22">
        <f>Target_AM[[#This Row],[PROPORSI]]*VLOOKUP(Target_AM[[#This Row],[NIPNAS]],Target_CC[],COLUMN(CG$2)+9,0)</f>
        <v>684679</v>
      </c>
      <c r="CV248" s="22">
        <f>Target_AM[[#This Row],[PROPORSI]]*VLOOKUP(Target_AM[[#This Row],[NIPNAS]],Target_CC[],COLUMN(CH$2)+9,0)</f>
        <v>684679</v>
      </c>
      <c r="CW248" s="22">
        <f>Target_AM[[#This Row],[PROPORSI]]*VLOOKUP(Target_AM[[#This Row],[NIPNAS]],Target_CC[],COLUMN(CI$2)+9,0)</f>
        <v>684679</v>
      </c>
      <c r="CX248" s="22">
        <f>Target_AM[[#This Row],[PROPORSI]]*VLOOKUP(Target_AM[[#This Row],[NIPNAS]],Target_CC[],COLUMN(CJ$2)+9,0)</f>
        <v>684679</v>
      </c>
      <c r="CY248" s="22">
        <f>Target_AM[[#This Row],[PROPORSI]]*VLOOKUP(Target_AM[[#This Row],[NIPNAS]],Target_CC[],COLUMN(CK$2)+9,0)</f>
        <v>684679</v>
      </c>
      <c r="CZ248" s="22">
        <f>Target_AM[[#This Row],[PROPORSI]]*VLOOKUP(Target_AM[[#This Row],[NIPNAS]],Target_CC[],COLUMN(CL$2)+9,0)</f>
        <v>684679</v>
      </c>
      <c r="DA248" s="22">
        <f>Target_AM[[#This Row],[PROPORSI]]*VLOOKUP(Target_AM[[#This Row],[NIPNAS]],Target_CC[],COLUMN(CM$2)+9,0)</f>
        <v>8207490</v>
      </c>
      <c r="DB248" s="22">
        <f>Target_AM[[#This Row],[PROPORSI]]*VLOOKUP(Target_AM[[#This Row],[NIPNAS]],Target_CC[],COLUMN(CN$2)+9,0)</f>
        <v>0</v>
      </c>
      <c r="DC248" s="22">
        <f>Target_AM[[#This Row],[PROPORSI]]*VLOOKUP(Target_AM[[#This Row],[NIPNAS]],Target_CC[],COLUMN(CO$2)+9,0)</f>
        <v>0</v>
      </c>
      <c r="DD248" s="22">
        <f>Target_AM[[#This Row],[PROPORSI]]*VLOOKUP(Target_AM[[#This Row],[NIPNAS]],Target_CC[],COLUMN(CP$2)+9,0)</f>
        <v>0</v>
      </c>
      <c r="DE248" s="22">
        <f>Target_AM[[#This Row],[PROPORSI]]*VLOOKUP(Target_AM[[#This Row],[NIPNAS]],Target_CC[],COLUMN(CQ$2)+9,0)</f>
        <v>0</v>
      </c>
      <c r="DF248" s="22">
        <f>Target_AM[[#This Row],[PROPORSI]]*VLOOKUP(Target_AM[[#This Row],[NIPNAS]],Target_CC[],COLUMN(CR$2)+9,0)</f>
        <v>0</v>
      </c>
      <c r="DG248" s="22">
        <f>Target_AM[[#This Row],[PROPORSI]]*VLOOKUP(Target_AM[[#This Row],[NIPNAS]],Target_CC[],COLUMN(CS$2)+9,0)</f>
        <v>0</v>
      </c>
      <c r="DH248" s="22">
        <f>Target_AM[[#This Row],[PROPORSI]]*VLOOKUP(Target_AM[[#This Row],[NIPNAS]],Target_CC[],COLUMN(CT$2)+9,0)</f>
        <v>0</v>
      </c>
      <c r="DI248" s="22">
        <f>Target_AM[[#This Row],[PROPORSI]]*VLOOKUP(Target_AM[[#This Row],[NIPNAS]],Target_CC[],COLUMN(CU$2)+9,0)</f>
        <v>0</v>
      </c>
      <c r="DJ248" s="22">
        <f>Target_AM[[#This Row],[PROPORSI]]*VLOOKUP(Target_AM[[#This Row],[NIPNAS]],Target_CC[],COLUMN(CV$2)+9,0)</f>
        <v>0</v>
      </c>
      <c r="DK248" s="22">
        <f>Target_AM[[#This Row],[PROPORSI]]*VLOOKUP(Target_AM[[#This Row],[NIPNAS]],Target_CC[],COLUMN(CW$2)+9,0)</f>
        <v>0</v>
      </c>
      <c r="DL248" s="22">
        <f>Target_AM[[#This Row],[PROPORSI]]*VLOOKUP(Target_AM[[#This Row],[NIPNAS]],Target_CC[],COLUMN(CX$2)+9,0)</f>
        <v>0</v>
      </c>
      <c r="DM248" s="22">
        <f>Target_AM[[#This Row],[PROPORSI]]*VLOOKUP(Target_AM[[#This Row],[NIPNAS]],Target_CC[],COLUMN(CY$2)+9,0)</f>
        <v>0</v>
      </c>
      <c r="DN248" s="22">
        <f>Target_AM[[#This Row],[PROPORSI]]*VLOOKUP(Target_AM[[#This Row],[NIPNAS]],Target_CC[],COLUMN(CZ$2)+9,0)</f>
        <v>0</v>
      </c>
      <c r="DO248" s="22">
        <f>Target_AM[[#This Row],[PROPORSI]]*VLOOKUP(Target_AM[[#This Row],[NIPNAS]],Target_CC[],COLUMN(DA$2)+9,0)</f>
        <v>0</v>
      </c>
      <c r="DP248" s="22">
        <f>Target_AM[[#This Row],[PROPORSI]]*VLOOKUP(Target_AM[[#This Row],[NIPNAS]],Target_CC[],COLUMN(DB$2)+9,0)</f>
        <v>0</v>
      </c>
      <c r="DQ248" s="22">
        <f>Target_AM[[#This Row],[PROPORSI]]*VLOOKUP(Target_AM[[#This Row],[NIPNAS]],Target_CC[],COLUMN(DC$2)+9,0)</f>
        <v>0</v>
      </c>
      <c r="DR248" s="22">
        <f>Target_AM[[#This Row],[PROPORSI]]*VLOOKUP(Target_AM[[#This Row],[NIPNAS]],Target_CC[],COLUMN(DD$2)+9,0)</f>
        <v>0</v>
      </c>
      <c r="DS248" s="22">
        <f>Target_AM[[#This Row],[PROPORSI]]*VLOOKUP(Target_AM[[#This Row],[NIPNAS]],Target_CC[],COLUMN(DE$2)+9,0)</f>
        <v>0</v>
      </c>
      <c r="DT248" s="22">
        <f>Target_AM[[#This Row],[PROPORSI]]*VLOOKUP(Target_AM[[#This Row],[NIPNAS]],Target_CC[],COLUMN(DF$2)+9,0)</f>
        <v>0</v>
      </c>
      <c r="DU248" s="22">
        <f>Target_AM[[#This Row],[PROPORSI]]*VLOOKUP(Target_AM[[#This Row],[NIPNAS]],Target_CC[],COLUMN(DG$2)+9,0)</f>
        <v>0</v>
      </c>
      <c r="DV248" s="22">
        <f>Target_AM[[#This Row],[PROPORSI]]*VLOOKUP(Target_AM[[#This Row],[NIPNAS]],Target_CC[],COLUMN(DH$2)+9,0)</f>
        <v>0</v>
      </c>
      <c r="DW248" s="22">
        <f>Target_AM[[#This Row],[PROPORSI]]*VLOOKUP(Target_AM[[#This Row],[NIPNAS]],Target_CC[],COLUMN(DI$2)+9,0)</f>
        <v>0</v>
      </c>
      <c r="DX248" s="22">
        <f>Target_AM[[#This Row],[PROPORSI]]*VLOOKUP(Target_AM[[#This Row],[NIPNAS]],Target_CC[],COLUMN(DJ$2)+9,0)</f>
        <v>0</v>
      </c>
      <c r="DY248" s="22">
        <f>Target_AM[[#This Row],[PROPORSI]]*VLOOKUP(Target_AM[[#This Row],[NIPNAS]],Target_CC[],COLUMN(DK$2)+9,0)</f>
        <v>0</v>
      </c>
      <c r="DZ248" s="22">
        <f>Target_AM[[#This Row],[PROPORSI]]*VLOOKUP(Target_AM[[#This Row],[NIPNAS]],Target_CC[],COLUMN(DL$2)+9,0)</f>
        <v>0</v>
      </c>
      <c r="EA248" s="22">
        <f>Target_AM[[#This Row],[PROPORSI]]*VLOOKUP(Target_AM[[#This Row],[NIPNAS]],Target_CC[],COLUMN(DM$2)+9,0)</f>
        <v>0</v>
      </c>
    </row>
    <row r="249" spans="2:131" x14ac:dyDescent="0.3">
      <c r="B249">
        <v>850046</v>
      </c>
      <c r="C249" t="s">
        <v>1036</v>
      </c>
      <c r="D249">
        <v>1</v>
      </c>
      <c r="E249" s="8">
        <v>45658</v>
      </c>
      <c r="F249">
        <v>19649620</v>
      </c>
      <c r="G249" t="s">
        <v>569</v>
      </c>
      <c r="J249" t="s">
        <v>300</v>
      </c>
      <c r="K249" t="s">
        <v>25</v>
      </c>
      <c r="L249" t="s">
        <v>159</v>
      </c>
      <c r="M249" t="s">
        <v>29</v>
      </c>
      <c r="N249" s="23">
        <f>Target_AM[[#This Row],[PROPORSI]]*VLOOKUP(Target_AM[[#This Row],[NIPNAS]],Target_CC[],9,0)</f>
        <v>21614687.887916535</v>
      </c>
      <c r="O249" s="22">
        <f>Target_AM[[#This Row],[PROPORSI]]*VLOOKUP(Target_AM[[#This Row],[NIPNAS]],Target_CC[],COLUMN(A$2)+9,0)</f>
        <v>722432.03431044938</v>
      </c>
      <c r="P249" s="22">
        <f>Target_AM[[#This Row],[PROPORSI]]*VLOOKUP(Target_AM[[#This Row],[NIPNAS]],Target_CC[],COLUMN(B$2)+9,0)</f>
        <v>735049.54397414415</v>
      </c>
      <c r="Q249" s="22">
        <f>Target_AM[[#This Row],[PROPORSI]]*VLOOKUP(Target_AM[[#This Row],[NIPNAS]],Target_CC[],COLUMN(C$2)+9,0)</f>
        <v>785859.48156420281</v>
      </c>
      <c r="R249" s="22">
        <f>Target_AM[[#This Row],[PROPORSI]]*VLOOKUP(Target_AM[[#This Row],[NIPNAS]],Target_CC[],COLUMN(D$2)+9,0)</f>
        <v>738433.62249604729</v>
      </c>
      <c r="S249" s="22">
        <f>Target_AM[[#This Row],[PROPORSI]]*VLOOKUP(Target_AM[[#This Row],[NIPNAS]],Target_CC[],COLUMN(E$2)+9,0)</f>
        <v>775861.51362567639</v>
      </c>
      <c r="T249" s="22">
        <f>Target_AM[[#This Row],[PROPORSI]]*VLOOKUP(Target_AM[[#This Row],[NIPNAS]],Target_CC[],COLUMN(F$2)+9,0)</f>
        <v>765511.43311266729</v>
      </c>
      <c r="U249" s="22">
        <f>Target_AM[[#This Row],[PROPORSI]]*VLOOKUP(Target_AM[[#This Row],[NIPNAS]],Target_CC[],COLUMN(G$2)+9,0)</f>
        <v>802131.07103661879</v>
      </c>
      <c r="V249" s="22">
        <f>Target_AM[[#This Row],[PROPORSI]]*VLOOKUP(Target_AM[[#This Row],[NIPNAS]],Target_CC[],COLUMN(H$2)+9,0)</f>
        <v>810125.82855165761</v>
      </c>
      <c r="W249" s="22">
        <f>Target_AM[[#This Row],[PROPORSI]]*VLOOKUP(Target_AM[[#This Row],[NIPNAS]],Target_CC[],COLUMN(I$2)+9,0)</f>
        <v>799756.23857407609</v>
      </c>
      <c r="X249" s="22">
        <f>Target_AM[[#This Row],[PROPORSI]]*VLOOKUP(Target_AM[[#This Row],[NIPNAS]],Target_CC[],COLUMN(J$2)+9,0)</f>
        <v>815846.07922423654</v>
      </c>
      <c r="Y249" s="22">
        <f>Target_AM[[#This Row],[PROPORSI]]*VLOOKUP(Target_AM[[#This Row],[NIPNAS]],Target_CC[],COLUMN(K$2)+9,0)</f>
        <v>809893.43222891772</v>
      </c>
      <c r="Z249" s="22">
        <f>Target_AM[[#This Row],[PROPORSI]]*VLOOKUP(Target_AM[[#This Row],[NIPNAS]],Target_CC[],COLUMN(L$2)+9,0)</f>
        <v>764149.72130130546</v>
      </c>
      <c r="AA249" s="22">
        <f>Target_AM[[#This Row],[PROPORSI]]*VLOOKUP(Target_AM[[#This Row],[NIPNAS]],Target_CC[],COLUMN(M$2)+9,0)</f>
        <v>9325050</v>
      </c>
      <c r="AB249" s="22">
        <f>Target_AM[[#This Row],[PROPORSI]]*VLOOKUP(Target_AM[[#This Row],[NIPNAS]],Target_CC[],COLUMN(N$2)+9,0)</f>
        <v>1903920.1131788467</v>
      </c>
      <c r="AC249" s="22">
        <f>Target_AM[[#This Row],[PROPORSI]]*VLOOKUP(Target_AM[[#This Row],[NIPNAS]],Target_CC[],COLUMN(O$2)+9,0)</f>
        <v>1937172.6951326164</v>
      </c>
      <c r="AD249" s="22">
        <f>Target_AM[[#This Row],[PROPORSI]]*VLOOKUP(Target_AM[[#This Row],[NIPNAS]],Target_CC[],COLUMN(P$2)+9,0)</f>
        <v>2071078.8032960091</v>
      </c>
      <c r="AE249" s="22">
        <f>Target_AM[[#This Row],[PROPORSI]]*VLOOKUP(Target_AM[[#This Row],[NIPNAS]],Target_CC[],COLUMN(Q$2)+9,0)</f>
        <v>1946091.202142868</v>
      </c>
      <c r="AF249" s="22">
        <f>Target_AM[[#This Row],[PROPORSI]]*VLOOKUP(Target_AM[[#This Row],[NIPNAS]],Target_CC[],COLUMN(R$2)+9,0)</f>
        <v>2044729.8440236717</v>
      </c>
      <c r="AG249" s="22">
        <f>Target_AM[[#This Row],[PROPORSI]]*VLOOKUP(Target_AM[[#This Row],[NIPNAS]],Target_CC[],COLUMN(S$2)+9,0)</f>
        <v>2017452.9161939868</v>
      </c>
      <c r="AH249" s="22">
        <f>Target_AM[[#This Row],[PROPORSI]]*VLOOKUP(Target_AM[[#This Row],[NIPNAS]],Target_CC[],COLUMN(T$2)+9,0)</f>
        <v>2113961.4621463907</v>
      </c>
      <c r="AI249" s="22">
        <f>Target_AM[[#This Row],[PROPORSI]]*VLOOKUP(Target_AM[[#This Row],[NIPNAS]],Target_CC[],COLUMN(U$2)+9,0)</f>
        <v>2135031.097641442</v>
      </c>
      <c r="AJ249" s="22">
        <f>Target_AM[[#This Row],[PROPORSI]]*VLOOKUP(Target_AM[[#This Row],[NIPNAS]],Target_CC[],COLUMN(V$2)+9,0)</f>
        <v>2107702.7539549954</v>
      </c>
      <c r="AK249" s="22">
        <f>Target_AM[[#This Row],[PROPORSI]]*VLOOKUP(Target_AM[[#This Row],[NIPNAS]],Target_CC[],COLUMN(W$2)+9,0)</f>
        <v>2150106.4262408218</v>
      </c>
      <c r="AL249" s="22">
        <f>Target_AM[[#This Row],[PROPORSI]]*VLOOKUP(Target_AM[[#This Row],[NIPNAS]],Target_CC[],COLUMN(X$2)+9,0)</f>
        <v>2134418.6330605829</v>
      </c>
      <c r="AM249" s="22">
        <f>Target_AM[[#This Row],[PROPORSI]]*VLOOKUP(Target_AM[[#This Row],[NIPNAS]],Target_CC[],COLUMN(Y$2)+9,0)</f>
        <v>2013864.2180426382</v>
      </c>
      <c r="AN249" s="22">
        <f>Target_AM[[#This Row],[PROPORSI]]*VLOOKUP(Target_AM[[#This Row],[NIPNAS]],Target_CC[],COLUMN(Z$2)+9,0)</f>
        <v>24575530.165054865</v>
      </c>
      <c r="AO249" s="22">
        <f>Target_AM[[#This Row],[PROPORSI]]*VLOOKUP(Target_AM[[#This Row],[NIPNAS]],Target_CC[],COLUMN(AA$2)+9,0)</f>
        <v>2626352.1474892963</v>
      </c>
      <c r="AP249" s="22">
        <f>Target_AM[[#This Row],[PROPORSI]]*VLOOKUP(Target_AM[[#This Row],[NIPNAS]],Target_CC[],COLUMN(AB$2)+9,0)</f>
        <v>2672222.2391067604</v>
      </c>
      <c r="AQ249" s="22">
        <f>Target_AM[[#This Row],[PROPORSI]]*VLOOKUP(Target_AM[[#This Row],[NIPNAS]],Target_CC[],COLUMN(AC$2)+9,0)</f>
        <v>2856938.2848602119</v>
      </c>
      <c r="AR249" s="22">
        <f>Target_AM[[#This Row],[PROPORSI]]*VLOOKUP(Target_AM[[#This Row],[NIPNAS]],Target_CC[],COLUMN(AD$2)+9,0)</f>
        <v>2684524.8246389152</v>
      </c>
      <c r="AS249" s="22">
        <f>Target_AM[[#This Row],[PROPORSI]]*VLOOKUP(Target_AM[[#This Row],[NIPNAS]],Target_CC[],COLUMN(AE$2)+9,0)</f>
        <v>2820591.3576493482</v>
      </c>
      <c r="AT249" s="22">
        <f>Target_AM[[#This Row],[PROPORSI]]*VLOOKUP(Target_AM[[#This Row],[NIPNAS]],Target_CC[],COLUMN(AF$2)+9,0)</f>
        <v>2782964.3493066542</v>
      </c>
      <c r="AU249" s="22">
        <f>Target_AM[[#This Row],[PROPORSI]]*VLOOKUP(Target_AM[[#This Row],[NIPNAS]],Target_CC[],COLUMN(AG$2)+9,0)</f>
        <v>2916092.5331830094</v>
      </c>
      <c r="AV249" s="22">
        <f>Target_AM[[#This Row],[PROPORSI]]*VLOOKUP(Target_AM[[#This Row],[NIPNAS]],Target_CC[],COLUMN(AH$2)+9,0)</f>
        <v>2945156.9261930995</v>
      </c>
      <c r="AW249" s="22">
        <f>Target_AM[[#This Row],[PROPORSI]]*VLOOKUP(Target_AM[[#This Row],[NIPNAS]],Target_CC[],COLUMN(AI$2)+9,0)</f>
        <v>2907458.9925290714</v>
      </c>
      <c r="AX249" s="22">
        <f>Target_AM[[#This Row],[PROPORSI]]*VLOOKUP(Target_AM[[#This Row],[NIPNAS]],Target_CC[],COLUMN(AJ$2)+9,0)</f>
        <v>2965952.5054650586</v>
      </c>
      <c r="AY249" s="22">
        <f>Target_AM[[#This Row],[PROPORSI]]*VLOOKUP(Target_AM[[#This Row],[NIPNAS]],Target_CC[],COLUMN(AK$2)+9,0)</f>
        <v>2944312.0652895006</v>
      </c>
      <c r="AZ249" s="22">
        <f>Target_AM[[#This Row],[PROPORSI]]*VLOOKUP(Target_AM[[#This Row],[NIPNAS]],Target_CC[],COLUMN(AL$2)+9,0)</f>
        <v>2778013.9393439437</v>
      </c>
      <c r="BA249" s="22">
        <f>Target_AM[[#This Row],[PROPORSI]]*VLOOKUP(Target_AM[[#This Row],[NIPNAS]],Target_CC[],COLUMN(AM$2)+9,0)</f>
        <v>33900580.165054865</v>
      </c>
      <c r="BB249" s="22">
        <f>Target_AM[[#This Row],[PROPORSI]]*VLOOKUP(Target_AM[[#This Row],[NIPNAS]],Target_CC[],COLUMN(AN$2)+9,0)</f>
        <v>0</v>
      </c>
      <c r="BC249" s="22">
        <f>Target_AM[[#This Row],[PROPORSI]]*VLOOKUP(Target_AM[[#This Row],[NIPNAS]],Target_CC[],COLUMN(AO$2)+9,0)</f>
        <v>0</v>
      </c>
      <c r="BD249" s="22">
        <f>Target_AM[[#This Row],[PROPORSI]]*VLOOKUP(Target_AM[[#This Row],[NIPNAS]],Target_CC[],COLUMN(AP$2)+9,0)</f>
        <v>0</v>
      </c>
      <c r="BE249" s="22">
        <f>Target_AM[[#This Row],[PROPORSI]]*VLOOKUP(Target_AM[[#This Row],[NIPNAS]],Target_CC[],COLUMN(AQ$2)+9,0)</f>
        <v>0</v>
      </c>
      <c r="BF249" s="22">
        <f>Target_AM[[#This Row],[PROPORSI]]*VLOOKUP(Target_AM[[#This Row],[NIPNAS]],Target_CC[],COLUMN(AR$2)+9,0)</f>
        <v>0</v>
      </c>
      <c r="BG249" s="22">
        <f>Target_AM[[#This Row],[PROPORSI]]*VLOOKUP(Target_AM[[#This Row],[NIPNAS]],Target_CC[],COLUMN(AS$2)+9,0)</f>
        <v>0</v>
      </c>
      <c r="BH249" s="22">
        <f>Target_AM[[#This Row],[PROPORSI]]*VLOOKUP(Target_AM[[#This Row],[NIPNAS]],Target_CC[],COLUMN(AT$2)+9,0)</f>
        <v>0</v>
      </c>
      <c r="BI249" s="22">
        <f>Target_AM[[#This Row],[PROPORSI]]*VLOOKUP(Target_AM[[#This Row],[NIPNAS]],Target_CC[],COLUMN(AU$2)+9,0)</f>
        <v>0</v>
      </c>
      <c r="BJ249" s="22">
        <f>Target_AM[[#This Row],[PROPORSI]]*VLOOKUP(Target_AM[[#This Row],[NIPNAS]],Target_CC[],COLUMN(AV$2)+9,0)</f>
        <v>0</v>
      </c>
      <c r="BK249" s="22">
        <f>Target_AM[[#This Row],[PROPORSI]]*VLOOKUP(Target_AM[[#This Row],[NIPNAS]],Target_CC[],COLUMN(AW$2)+9,0)</f>
        <v>0</v>
      </c>
      <c r="BL249" s="22">
        <f>Target_AM[[#This Row],[PROPORSI]]*VLOOKUP(Target_AM[[#This Row],[NIPNAS]],Target_CC[],COLUMN(AX$2)+9,0)</f>
        <v>0</v>
      </c>
      <c r="BM249" s="22">
        <f>Target_AM[[#This Row],[PROPORSI]]*VLOOKUP(Target_AM[[#This Row],[NIPNAS]],Target_CC[],COLUMN(AY$2)+9,0)</f>
        <v>0</v>
      </c>
      <c r="BN249" s="22">
        <f>Target_AM[[#This Row],[PROPORSI]]*VLOOKUP(Target_AM[[#This Row],[NIPNAS]],Target_CC[],COLUMN(AZ$2)+9,0)</f>
        <v>0</v>
      </c>
      <c r="BO249" s="22">
        <f>Target_AM[[#This Row],[PROPORSI]]*VLOOKUP(Target_AM[[#This Row],[NIPNAS]],Target_CC[],COLUMN(BA$2)+9,0)</f>
        <v>708000</v>
      </c>
      <c r="BP249" s="22">
        <f>Target_AM[[#This Row],[PROPORSI]]*VLOOKUP(Target_AM[[#This Row],[NIPNAS]],Target_CC[],COLUMN(BB$2)+9,0)</f>
        <v>708000</v>
      </c>
      <c r="BQ249" s="22">
        <f>Target_AM[[#This Row],[PROPORSI]]*VLOOKUP(Target_AM[[#This Row],[NIPNAS]],Target_CC[],COLUMN(BC$2)+9,0)</f>
        <v>708000</v>
      </c>
      <c r="BR249" s="22">
        <f>Target_AM[[#This Row],[PROPORSI]]*VLOOKUP(Target_AM[[#This Row],[NIPNAS]],Target_CC[],COLUMN(BD$2)+9,0)</f>
        <v>746400</v>
      </c>
      <c r="BS249" s="22">
        <f>Target_AM[[#This Row],[PROPORSI]]*VLOOKUP(Target_AM[[#This Row],[NIPNAS]],Target_CC[],COLUMN(BE$2)+9,0)</f>
        <v>746400</v>
      </c>
      <c r="BT249" s="22">
        <f>Target_AM[[#This Row],[PROPORSI]]*VLOOKUP(Target_AM[[#This Row],[NIPNAS]],Target_CC[],COLUMN(BF$2)+9,0)</f>
        <v>746400</v>
      </c>
      <c r="BU249" s="22">
        <f>Target_AM[[#This Row],[PROPORSI]]*VLOOKUP(Target_AM[[#This Row],[NIPNAS]],Target_CC[],COLUMN(BG$2)+9,0)</f>
        <v>746400</v>
      </c>
      <c r="BV249" s="22">
        <f>Target_AM[[#This Row],[PROPORSI]]*VLOOKUP(Target_AM[[#This Row],[NIPNAS]],Target_CC[],COLUMN(BH$2)+9,0)</f>
        <v>746400</v>
      </c>
      <c r="BW249" s="22">
        <f>Target_AM[[#This Row],[PROPORSI]]*VLOOKUP(Target_AM[[#This Row],[NIPNAS]],Target_CC[],COLUMN(BI$2)+9,0)</f>
        <v>746400</v>
      </c>
      <c r="BX249" s="22">
        <f>Target_AM[[#This Row],[PROPORSI]]*VLOOKUP(Target_AM[[#This Row],[NIPNAS]],Target_CC[],COLUMN(BJ$2)+9,0)</f>
        <v>746400</v>
      </c>
      <c r="BY249" s="22">
        <f>Target_AM[[#This Row],[PROPORSI]]*VLOOKUP(Target_AM[[#This Row],[NIPNAS]],Target_CC[],COLUMN(BK$2)+9,0)</f>
        <v>746400</v>
      </c>
      <c r="BZ249" s="22">
        <f>Target_AM[[#This Row],[PROPORSI]]*VLOOKUP(Target_AM[[#This Row],[NIPNAS]],Target_CC[],COLUMN(BL$2)+9,0)</f>
        <v>746400</v>
      </c>
      <c r="CA249" s="22">
        <f>Target_AM[[#This Row],[PROPORSI]]*VLOOKUP(Target_AM[[#This Row],[NIPNAS]],Target_CC[],COLUMN(BM$2)+9,0)</f>
        <v>8841600</v>
      </c>
      <c r="CB249" s="22">
        <f>Target_AM[[#This Row],[PROPORSI]]*VLOOKUP(Target_AM[[#This Row],[NIPNAS]],Target_CC[],COLUMN(BN$2)+9,0)</f>
        <v>0</v>
      </c>
      <c r="CC249" s="22">
        <f>Target_AM[[#This Row],[PROPORSI]]*VLOOKUP(Target_AM[[#This Row],[NIPNAS]],Target_CC[],COLUMN(BO$2)+9,0)</f>
        <v>0</v>
      </c>
      <c r="CD249" s="22">
        <f>Target_AM[[#This Row],[PROPORSI]]*VLOOKUP(Target_AM[[#This Row],[NIPNAS]],Target_CC[],COLUMN(BP$2)+9,0)</f>
        <v>0</v>
      </c>
      <c r="CE249" s="22">
        <f>Target_AM[[#This Row],[PROPORSI]]*VLOOKUP(Target_AM[[#This Row],[NIPNAS]],Target_CC[],COLUMN(BQ$2)+9,0)</f>
        <v>0</v>
      </c>
      <c r="CF249" s="22">
        <f>Target_AM[[#This Row],[PROPORSI]]*VLOOKUP(Target_AM[[#This Row],[NIPNAS]],Target_CC[],COLUMN(BR$2)+9,0)</f>
        <v>0</v>
      </c>
      <c r="CG249" s="22">
        <f>Target_AM[[#This Row],[PROPORSI]]*VLOOKUP(Target_AM[[#This Row],[NIPNAS]],Target_CC[],COLUMN(BS$2)+9,0)</f>
        <v>0</v>
      </c>
      <c r="CH249" s="22">
        <f>Target_AM[[#This Row],[PROPORSI]]*VLOOKUP(Target_AM[[#This Row],[NIPNAS]],Target_CC[],COLUMN(BT$2)+9,0)</f>
        <v>0</v>
      </c>
      <c r="CI249" s="22">
        <f>Target_AM[[#This Row],[PROPORSI]]*VLOOKUP(Target_AM[[#This Row],[NIPNAS]],Target_CC[],COLUMN(BU$2)+9,0)</f>
        <v>0</v>
      </c>
      <c r="CJ249" s="22">
        <f>Target_AM[[#This Row],[PROPORSI]]*VLOOKUP(Target_AM[[#This Row],[NIPNAS]],Target_CC[],COLUMN(BV$2)+9,0)</f>
        <v>0</v>
      </c>
      <c r="CK249" s="22">
        <f>Target_AM[[#This Row],[PROPORSI]]*VLOOKUP(Target_AM[[#This Row],[NIPNAS]],Target_CC[],COLUMN(BW$2)+9,0)</f>
        <v>0</v>
      </c>
      <c r="CL249" s="22">
        <f>Target_AM[[#This Row],[PROPORSI]]*VLOOKUP(Target_AM[[#This Row],[NIPNAS]],Target_CC[],COLUMN(BX$2)+9,0)</f>
        <v>0</v>
      </c>
      <c r="CM249" s="22">
        <f>Target_AM[[#This Row],[PROPORSI]]*VLOOKUP(Target_AM[[#This Row],[NIPNAS]],Target_CC[],COLUMN(BY$2)+9,0)</f>
        <v>0</v>
      </c>
      <c r="CN249" s="22">
        <f>Target_AM[[#This Row],[PROPORSI]]*VLOOKUP(Target_AM[[#This Row],[NIPNAS]],Target_CC[],COLUMN(BZ$2)+9,0)</f>
        <v>0</v>
      </c>
      <c r="CO249" s="22">
        <f>Target_AM[[#This Row],[PROPORSI]]*VLOOKUP(Target_AM[[#This Row],[NIPNAS]],Target_CC[],COLUMN(CA$2)+9,0)</f>
        <v>746400</v>
      </c>
      <c r="CP249" s="22">
        <f>Target_AM[[#This Row],[PROPORSI]]*VLOOKUP(Target_AM[[#This Row],[NIPNAS]],Target_CC[],COLUMN(CB$2)+9,0)</f>
        <v>746400</v>
      </c>
      <c r="CQ249" s="22">
        <f>Target_AM[[#This Row],[PROPORSI]]*VLOOKUP(Target_AM[[#This Row],[NIPNAS]],Target_CC[],COLUMN(CC$2)+9,0)</f>
        <v>746400</v>
      </c>
      <c r="CR249" s="22">
        <f>Target_AM[[#This Row],[PROPORSI]]*VLOOKUP(Target_AM[[#This Row],[NIPNAS]],Target_CC[],COLUMN(CD$2)+9,0)</f>
        <v>746400</v>
      </c>
      <c r="CS249" s="22">
        <f>Target_AM[[#This Row],[PROPORSI]]*VLOOKUP(Target_AM[[#This Row],[NIPNAS]],Target_CC[],COLUMN(CE$2)+9,0)</f>
        <v>746400</v>
      </c>
      <c r="CT249" s="22">
        <f>Target_AM[[#This Row],[PROPORSI]]*VLOOKUP(Target_AM[[#This Row],[NIPNAS]],Target_CC[],COLUMN(CF$2)+9,0)</f>
        <v>746400</v>
      </c>
      <c r="CU249" s="22">
        <f>Target_AM[[#This Row],[PROPORSI]]*VLOOKUP(Target_AM[[#This Row],[NIPNAS]],Target_CC[],COLUMN(CG$2)+9,0)</f>
        <v>746400</v>
      </c>
      <c r="CV249" s="22">
        <f>Target_AM[[#This Row],[PROPORSI]]*VLOOKUP(Target_AM[[#This Row],[NIPNAS]],Target_CC[],COLUMN(CH$2)+9,0)</f>
        <v>746400</v>
      </c>
      <c r="CW249" s="22">
        <f>Target_AM[[#This Row],[PROPORSI]]*VLOOKUP(Target_AM[[#This Row],[NIPNAS]],Target_CC[],COLUMN(CI$2)+9,0)</f>
        <v>746400</v>
      </c>
      <c r="CX249" s="22">
        <f>Target_AM[[#This Row],[PROPORSI]]*VLOOKUP(Target_AM[[#This Row],[NIPNAS]],Target_CC[],COLUMN(CJ$2)+9,0)</f>
        <v>746400</v>
      </c>
      <c r="CY249" s="22">
        <f>Target_AM[[#This Row],[PROPORSI]]*VLOOKUP(Target_AM[[#This Row],[NIPNAS]],Target_CC[],COLUMN(CK$2)+9,0)</f>
        <v>746400</v>
      </c>
      <c r="CZ249" s="22">
        <f>Target_AM[[#This Row],[PROPORSI]]*VLOOKUP(Target_AM[[#This Row],[NIPNAS]],Target_CC[],COLUMN(CL$2)+9,0)</f>
        <v>746400</v>
      </c>
      <c r="DA249" s="22">
        <f>Target_AM[[#This Row],[PROPORSI]]*VLOOKUP(Target_AM[[#This Row],[NIPNAS]],Target_CC[],COLUMN(CM$2)+9,0)</f>
        <v>8956800</v>
      </c>
      <c r="DB249" s="22">
        <f>Target_AM[[#This Row],[PROPORSI]]*VLOOKUP(Target_AM[[#This Row],[NIPNAS]],Target_CC[],COLUMN(CN$2)+9,0)</f>
        <v>0</v>
      </c>
      <c r="DC249" s="22">
        <f>Target_AM[[#This Row],[PROPORSI]]*VLOOKUP(Target_AM[[#This Row],[NIPNAS]],Target_CC[],COLUMN(CO$2)+9,0)</f>
        <v>0</v>
      </c>
      <c r="DD249" s="22">
        <f>Target_AM[[#This Row],[PROPORSI]]*VLOOKUP(Target_AM[[#This Row],[NIPNAS]],Target_CC[],COLUMN(CP$2)+9,0)</f>
        <v>0</v>
      </c>
      <c r="DE249" s="22">
        <f>Target_AM[[#This Row],[PROPORSI]]*VLOOKUP(Target_AM[[#This Row],[NIPNAS]],Target_CC[],COLUMN(CQ$2)+9,0)</f>
        <v>0</v>
      </c>
      <c r="DF249" s="22">
        <f>Target_AM[[#This Row],[PROPORSI]]*VLOOKUP(Target_AM[[#This Row],[NIPNAS]],Target_CC[],COLUMN(CR$2)+9,0)</f>
        <v>0</v>
      </c>
      <c r="DG249" s="22">
        <f>Target_AM[[#This Row],[PROPORSI]]*VLOOKUP(Target_AM[[#This Row],[NIPNAS]],Target_CC[],COLUMN(CS$2)+9,0)</f>
        <v>0</v>
      </c>
      <c r="DH249" s="22">
        <f>Target_AM[[#This Row],[PROPORSI]]*VLOOKUP(Target_AM[[#This Row],[NIPNAS]],Target_CC[],COLUMN(CT$2)+9,0)</f>
        <v>0</v>
      </c>
      <c r="DI249" s="22">
        <f>Target_AM[[#This Row],[PROPORSI]]*VLOOKUP(Target_AM[[#This Row],[NIPNAS]],Target_CC[],COLUMN(CU$2)+9,0)</f>
        <v>0</v>
      </c>
      <c r="DJ249" s="22">
        <f>Target_AM[[#This Row],[PROPORSI]]*VLOOKUP(Target_AM[[#This Row],[NIPNAS]],Target_CC[],COLUMN(CV$2)+9,0)</f>
        <v>0</v>
      </c>
      <c r="DK249" s="22">
        <f>Target_AM[[#This Row],[PROPORSI]]*VLOOKUP(Target_AM[[#This Row],[NIPNAS]],Target_CC[],COLUMN(CW$2)+9,0)</f>
        <v>0</v>
      </c>
      <c r="DL249" s="22">
        <f>Target_AM[[#This Row],[PROPORSI]]*VLOOKUP(Target_AM[[#This Row],[NIPNAS]],Target_CC[],COLUMN(CX$2)+9,0)</f>
        <v>0</v>
      </c>
      <c r="DM249" s="22">
        <f>Target_AM[[#This Row],[PROPORSI]]*VLOOKUP(Target_AM[[#This Row],[NIPNAS]],Target_CC[],COLUMN(CY$2)+9,0)</f>
        <v>0</v>
      </c>
      <c r="DN249" s="22">
        <f>Target_AM[[#This Row],[PROPORSI]]*VLOOKUP(Target_AM[[#This Row],[NIPNAS]],Target_CC[],COLUMN(CZ$2)+9,0)</f>
        <v>0</v>
      </c>
      <c r="DO249" s="22">
        <f>Target_AM[[#This Row],[PROPORSI]]*VLOOKUP(Target_AM[[#This Row],[NIPNAS]],Target_CC[],COLUMN(DA$2)+9,0)</f>
        <v>0</v>
      </c>
      <c r="DP249" s="22">
        <f>Target_AM[[#This Row],[PROPORSI]]*VLOOKUP(Target_AM[[#This Row],[NIPNAS]],Target_CC[],COLUMN(DB$2)+9,0)</f>
        <v>0</v>
      </c>
      <c r="DQ249" s="22">
        <f>Target_AM[[#This Row],[PROPORSI]]*VLOOKUP(Target_AM[[#This Row],[NIPNAS]],Target_CC[],COLUMN(DC$2)+9,0)</f>
        <v>0</v>
      </c>
      <c r="DR249" s="22">
        <f>Target_AM[[#This Row],[PROPORSI]]*VLOOKUP(Target_AM[[#This Row],[NIPNAS]],Target_CC[],COLUMN(DD$2)+9,0)</f>
        <v>0</v>
      </c>
      <c r="DS249" s="22">
        <f>Target_AM[[#This Row],[PROPORSI]]*VLOOKUP(Target_AM[[#This Row],[NIPNAS]],Target_CC[],COLUMN(DE$2)+9,0)</f>
        <v>0</v>
      </c>
      <c r="DT249" s="22">
        <f>Target_AM[[#This Row],[PROPORSI]]*VLOOKUP(Target_AM[[#This Row],[NIPNAS]],Target_CC[],COLUMN(DF$2)+9,0)</f>
        <v>0</v>
      </c>
      <c r="DU249" s="22">
        <f>Target_AM[[#This Row],[PROPORSI]]*VLOOKUP(Target_AM[[#This Row],[NIPNAS]],Target_CC[],COLUMN(DG$2)+9,0)</f>
        <v>0</v>
      </c>
      <c r="DV249" s="22">
        <f>Target_AM[[#This Row],[PROPORSI]]*VLOOKUP(Target_AM[[#This Row],[NIPNAS]],Target_CC[],COLUMN(DH$2)+9,0)</f>
        <v>0</v>
      </c>
      <c r="DW249" s="22">
        <f>Target_AM[[#This Row],[PROPORSI]]*VLOOKUP(Target_AM[[#This Row],[NIPNAS]],Target_CC[],COLUMN(DI$2)+9,0)</f>
        <v>0</v>
      </c>
      <c r="DX249" s="22">
        <f>Target_AM[[#This Row],[PROPORSI]]*VLOOKUP(Target_AM[[#This Row],[NIPNAS]],Target_CC[],COLUMN(DJ$2)+9,0)</f>
        <v>0</v>
      </c>
      <c r="DY249" s="22">
        <f>Target_AM[[#This Row],[PROPORSI]]*VLOOKUP(Target_AM[[#This Row],[NIPNAS]],Target_CC[],COLUMN(DK$2)+9,0)</f>
        <v>0</v>
      </c>
      <c r="DZ249" s="22">
        <f>Target_AM[[#This Row],[PROPORSI]]*VLOOKUP(Target_AM[[#This Row],[NIPNAS]],Target_CC[],COLUMN(DL$2)+9,0)</f>
        <v>0</v>
      </c>
      <c r="EA249" s="22">
        <f>Target_AM[[#This Row],[PROPORSI]]*VLOOKUP(Target_AM[[#This Row],[NIPNAS]],Target_CC[],COLUMN(DM$2)+9,0)</f>
        <v>0</v>
      </c>
    </row>
    <row r="250" spans="2:131" x14ac:dyDescent="0.3">
      <c r="B250">
        <v>405602</v>
      </c>
      <c r="C250" t="s">
        <v>1019</v>
      </c>
      <c r="D250">
        <v>1</v>
      </c>
      <c r="E250" s="8">
        <v>45658</v>
      </c>
      <c r="F250">
        <v>2000360</v>
      </c>
      <c r="G250" t="s">
        <v>559</v>
      </c>
      <c r="J250" t="s">
        <v>296</v>
      </c>
      <c r="K250" t="s">
        <v>20</v>
      </c>
      <c r="L250" t="s">
        <v>159</v>
      </c>
      <c r="M250" t="s">
        <v>29</v>
      </c>
      <c r="N250" s="23">
        <f>Target_AM[[#This Row],[PROPORSI]]*VLOOKUP(Target_AM[[#This Row],[NIPNAS]],Target_CC[],9,0)</f>
        <v>11183474.81605139</v>
      </c>
      <c r="O250" s="22">
        <f>Target_AM[[#This Row],[PROPORSI]]*VLOOKUP(Target_AM[[#This Row],[NIPNAS]],Target_CC[],COLUMN(A$2)+9,0)</f>
        <v>812163</v>
      </c>
      <c r="P250" s="22">
        <f>Target_AM[[#This Row],[PROPORSI]]*VLOOKUP(Target_AM[[#This Row],[NIPNAS]],Target_CC[],COLUMN(B$2)+9,0)</f>
        <v>780547.35</v>
      </c>
      <c r="Q250" s="22">
        <f>Target_AM[[#This Row],[PROPORSI]]*VLOOKUP(Target_AM[[#This Row],[NIPNAS]],Target_CC[],COLUMN(C$2)+9,0)</f>
        <v>786615</v>
      </c>
      <c r="R250" s="22">
        <f>Target_AM[[#This Row],[PROPORSI]]*VLOOKUP(Target_AM[[#This Row],[NIPNAS]],Target_CC[],COLUMN(D$2)+9,0)</f>
        <v>780547.35</v>
      </c>
      <c r="S250" s="22">
        <f>Target_AM[[#This Row],[PROPORSI]]*VLOOKUP(Target_AM[[#This Row],[NIPNAS]],Target_CC[],COLUMN(E$2)+9,0)</f>
        <v>762344.4</v>
      </c>
      <c r="T250" s="22">
        <f>Target_AM[[#This Row],[PROPORSI]]*VLOOKUP(Target_AM[[#This Row],[NIPNAS]],Target_CC[],COLUMN(F$2)+9,0)</f>
        <v>744141.45</v>
      </c>
      <c r="U250" s="22">
        <f>Target_AM[[#This Row],[PROPORSI]]*VLOOKUP(Target_AM[[#This Row],[NIPNAS]],Target_CC[],COLUMN(G$2)+9,0)</f>
        <v>774479.7</v>
      </c>
      <c r="V250" s="22">
        <f>Target_AM[[#This Row],[PROPORSI]]*VLOOKUP(Target_AM[[#This Row],[NIPNAS]],Target_CC[],COLUMN(H$2)+9,0)</f>
        <v>798750.3</v>
      </c>
      <c r="W250" s="22">
        <f>Target_AM[[#This Row],[PROPORSI]]*VLOOKUP(Target_AM[[#This Row],[NIPNAS]],Target_CC[],COLUMN(I$2)+9,0)</f>
        <v>792682.65</v>
      </c>
      <c r="X250" s="22">
        <f>Target_AM[[#This Row],[PROPORSI]]*VLOOKUP(Target_AM[[#This Row],[NIPNAS]],Target_CC[],COLUMN(J$2)+9,0)</f>
        <v>792682.65</v>
      </c>
      <c r="Y250" s="22">
        <f>Target_AM[[#This Row],[PROPORSI]]*VLOOKUP(Target_AM[[#This Row],[NIPNAS]],Target_CC[],COLUMN(K$2)+9,0)</f>
        <v>798750.3</v>
      </c>
      <c r="Z250" s="22">
        <f>Target_AM[[#This Row],[PROPORSI]]*VLOOKUP(Target_AM[[#This Row],[NIPNAS]],Target_CC[],COLUMN(L$2)+9,0)</f>
        <v>786615</v>
      </c>
      <c r="AA250" s="22">
        <f>Target_AM[[#This Row],[PROPORSI]]*VLOOKUP(Target_AM[[#This Row],[NIPNAS]],Target_CC[],COLUMN(M$2)+9,0)</f>
        <v>9410319.1500000004</v>
      </c>
      <c r="AB250" s="22">
        <f>Target_AM[[#This Row],[PROPORSI]]*VLOOKUP(Target_AM[[#This Row],[NIPNAS]],Target_CC[],COLUMN(N$2)+9,0)</f>
        <v>0</v>
      </c>
      <c r="AC250" s="22">
        <f>Target_AM[[#This Row],[PROPORSI]]*VLOOKUP(Target_AM[[#This Row],[NIPNAS]],Target_CC[],COLUMN(O$2)+9,0)</f>
        <v>11950724.263759997</v>
      </c>
      <c r="AD250" s="22">
        <f>Target_AM[[#This Row],[PROPORSI]]*VLOOKUP(Target_AM[[#This Row],[NIPNAS]],Target_CC[],COLUMN(P$2)+9,0)</f>
        <v>11827387.134146826</v>
      </c>
      <c r="AE250" s="22">
        <f>Target_AM[[#This Row],[PROPORSI]]*VLOOKUP(Target_AM[[#This Row],[NIPNAS]],Target_CC[],COLUMN(Q$2)+9,0)</f>
        <v>9297635.5734425317</v>
      </c>
      <c r="AF250" s="22">
        <f>Target_AM[[#This Row],[PROPORSI]]*VLOOKUP(Target_AM[[#This Row],[NIPNAS]],Target_CC[],COLUMN(R$2)+9,0)</f>
        <v>10140840.16137453</v>
      </c>
      <c r="AG250" s="22">
        <f>Target_AM[[#This Row],[PROPORSI]]*VLOOKUP(Target_AM[[#This Row],[NIPNAS]],Target_CC[],COLUMN(S$2)+9,0)</f>
        <v>9886932.8458673004</v>
      </c>
      <c r="AH250" s="22">
        <f>Target_AM[[#This Row],[PROPORSI]]*VLOOKUP(Target_AM[[#This Row],[NIPNAS]],Target_CC[],COLUMN(T$2)+9,0)</f>
        <v>12288154.568081591</v>
      </c>
      <c r="AI250" s="22">
        <f>Target_AM[[#This Row],[PROPORSI]]*VLOOKUP(Target_AM[[#This Row],[NIPNAS]],Target_CC[],COLUMN(U$2)+9,0)</f>
        <v>10349068.613539482</v>
      </c>
      <c r="AJ250" s="22">
        <f>Target_AM[[#This Row],[PROPORSI]]*VLOOKUP(Target_AM[[#This Row],[NIPNAS]],Target_CC[],COLUMN(V$2)+9,0)</f>
        <v>12378878.988314027</v>
      </c>
      <c r="AK250" s="22">
        <f>Target_AM[[#This Row],[PROPORSI]]*VLOOKUP(Target_AM[[#This Row],[NIPNAS]],Target_CC[],COLUMN(W$2)+9,0)</f>
        <v>12467275.195482703</v>
      </c>
      <c r="AL250" s="22">
        <f>Target_AM[[#This Row],[PROPORSI]]*VLOOKUP(Target_AM[[#This Row],[NIPNAS]],Target_CC[],COLUMN(X$2)+9,0)</f>
        <v>10585903.080715967</v>
      </c>
      <c r="AM250" s="22">
        <f>Target_AM[[#This Row],[PROPORSI]]*VLOOKUP(Target_AM[[#This Row],[NIPNAS]],Target_CC[],COLUMN(Y$2)+9,0)</f>
        <v>10778419.087470157</v>
      </c>
      <c r="AN250" s="22">
        <f>Target_AM[[#This Row],[PROPORSI]]*VLOOKUP(Target_AM[[#This Row],[NIPNAS]],Target_CC[],COLUMN(Z$2)+9,0)</f>
        <v>121951219.51219513</v>
      </c>
      <c r="AO250" s="22">
        <f>Target_AM[[#This Row],[PROPORSI]]*VLOOKUP(Target_AM[[#This Row],[NIPNAS]],Target_CC[],COLUMN(AA$2)+9,0)</f>
        <v>812163</v>
      </c>
      <c r="AP250" s="22">
        <f>Target_AM[[#This Row],[PROPORSI]]*VLOOKUP(Target_AM[[#This Row],[NIPNAS]],Target_CC[],COLUMN(AB$2)+9,0)</f>
        <v>12731271.613759996</v>
      </c>
      <c r="AQ250" s="22">
        <f>Target_AM[[#This Row],[PROPORSI]]*VLOOKUP(Target_AM[[#This Row],[NIPNAS]],Target_CC[],COLUMN(AC$2)+9,0)</f>
        <v>12614002.134146826</v>
      </c>
      <c r="AR250" s="22">
        <f>Target_AM[[#This Row],[PROPORSI]]*VLOOKUP(Target_AM[[#This Row],[NIPNAS]],Target_CC[],COLUMN(AD$2)+9,0)</f>
        <v>10078182.923442531</v>
      </c>
      <c r="AS250" s="22">
        <f>Target_AM[[#This Row],[PROPORSI]]*VLOOKUP(Target_AM[[#This Row],[NIPNAS]],Target_CC[],COLUMN(AE$2)+9,0)</f>
        <v>10903184.56137453</v>
      </c>
      <c r="AT250" s="22">
        <f>Target_AM[[#This Row],[PROPORSI]]*VLOOKUP(Target_AM[[#This Row],[NIPNAS]],Target_CC[],COLUMN(AF$2)+9,0)</f>
        <v>10631074.2958673</v>
      </c>
      <c r="AU250" s="22">
        <f>Target_AM[[#This Row],[PROPORSI]]*VLOOKUP(Target_AM[[#This Row],[NIPNAS]],Target_CC[],COLUMN(AG$2)+9,0)</f>
        <v>13062634.268081591</v>
      </c>
      <c r="AV250" s="22">
        <f>Target_AM[[#This Row],[PROPORSI]]*VLOOKUP(Target_AM[[#This Row],[NIPNAS]],Target_CC[],COLUMN(AH$2)+9,0)</f>
        <v>11147818.913539482</v>
      </c>
      <c r="AW250" s="22">
        <f>Target_AM[[#This Row],[PROPORSI]]*VLOOKUP(Target_AM[[#This Row],[NIPNAS]],Target_CC[],COLUMN(AI$2)+9,0)</f>
        <v>13171561.638314027</v>
      </c>
      <c r="AX250" s="22">
        <f>Target_AM[[#This Row],[PROPORSI]]*VLOOKUP(Target_AM[[#This Row],[NIPNAS]],Target_CC[],COLUMN(AJ$2)+9,0)</f>
        <v>13259957.845482703</v>
      </c>
      <c r="AY250" s="22">
        <f>Target_AM[[#This Row],[PROPORSI]]*VLOOKUP(Target_AM[[#This Row],[NIPNAS]],Target_CC[],COLUMN(AK$2)+9,0)</f>
        <v>11384653.380715968</v>
      </c>
      <c r="AZ250" s="22">
        <f>Target_AM[[#This Row],[PROPORSI]]*VLOOKUP(Target_AM[[#This Row],[NIPNAS]],Target_CC[],COLUMN(AL$2)+9,0)</f>
        <v>11565034.087470157</v>
      </c>
      <c r="BA250" s="22">
        <f>Target_AM[[#This Row],[PROPORSI]]*VLOOKUP(Target_AM[[#This Row],[NIPNAS]],Target_CC[],COLUMN(AM$2)+9,0)</f>
        <v>131361538.66219512</v>
      </c>
      <c r="BB250" s="22">
        <f>Target_AM[[#This Row],[PROPORSI]]*VLOOKUP(Target_AM[[#This Row],[NIPNAS]],Target_CC[],COLUMN(AN$2)+9,0)</f>
        <v>0</v>
      </c>
      <c r="BC250" s="22">
        <f>Target_AM[[#This Row],[PROPORSI]]*VLOOKUP(Target_AM[[#This Row],[NIPNAS]],Target_CC[],COLUMN(AO$2)+9,0)</f>
        <v>0</v>
      </c>
      <c r="BD250" s="22">
        <f>Target_AM[[#This Row],[PROPORSI]]*VLOOKUP(Target_AM[[#This Row],[NIPNAS]],Target_CC[],COLUMN(AP$2)+9,0)</f>
        <v>0</v>
      </c>
      <c r="BE250" s="22">
        <f>Target_AM[[#This Row],[PROPORSI]]*VLOOKUP(Target_AM[[#This Row],[NIPNAS]],Target_CC[],COLUMN(AQ$2)+9,0)</f>
        <v>0</v>
      </c>
      <c r="BF250" s="22">
        <f>Target_AM[[#This Row],[PROPORSI]]*VLOOKUP(Target_AM[[#This Row],[NIPNAS]],Target_CC[],COLUMN(AR$2)+9,0)</f>
        <v>0</v>
      </c>
      <c r="BG250" s="22">
        <f>Target_AM[[#This Row],[PROPORSI]]*VLOOKUP(Target_AM[[#This Row],[NIPNAS]],Target_CC[],COLUMN(AS$2)+9,0)</f>
        <v>0</v>
      </c>
      <c r="BH250" s="22">
        <f>Target_AM[[#This Row],[PROPORSI]]*VLOOKUP(Target_AM[[#This Row],[NIPNAS]],Target_CC[],COLUMN(AT$2)+9,0)</f>
        <v>0</v>
      </c>
      <c r="BI250" s="22">
        <f>Target_AM[[#This Row],[PROPORSI]]*VLOOKUP(Target_AM[[#This Row],[NIPNAS]],Target_CC[],COLUMN(AU$2)+9,0)</f>
        <v>0</v>
      </c>
      <c r="BJ250" s="22">
        <f>Target_AM[[#This Row],[PROPORSI]]*VLOOKUP(Target_AM[[#This Row],[NIPNAS]],Target_CC[],COLUMN(AV$2)+9,0)</f>
        <v>0</v>
      </c>
      <c r="BK250" s="22">
        <f>Target_AM[[#This Row],[PROPORSI]]*VLOOKUP(Target_AM[[#This Row],[NIPNAS]],Target_CC[],COLUMN(AW$2)+9,0)</f>
        <v>0</v>
      </c>
      <c r="BL250" s="22">
        <f>Target_AM[[#This Row],[PROPORSI]]*VLOOKUP(Target_AM[[#This Row],[NIPNAS]],Target_CC[],COLUMN(AX$2)+9,0)</f>
        <v>0</v>
      </c>
      <c r="BM250" s="22">
        <f>Target_AM[[#This Row],[PROPORSI]]*VLOOKUP(Target_AM[[#This Row],[NIPNAS]],Target_CC[],COLUMN(AY$2)+9,0)</f>
        <v>0</v>
      </c>
      <c r="BN250" s="22">
        <f>Target_AM[[#This Row],[PROPORSI]]*VLOOKUP(Target_AM[[#This Row],[NIPNAS]],Target_CC[],COLUMN(AZ$2)+9,0)</f>
        <v>0</v>
      </c>
      <c r="BO250" s="22">
        <f>Target_AM[[#This Row],[PROPORSI]]*VLOOKUP(Target_AM[[#This Row],[NIPNAS]],Target_CC[],COLUMN(BA$2)+9,0)</f>
        <v>658700</v>
      </c>
      <c r="BP250" s="22">
        <f>Target_AM[[#This Row],[PROPORSI]]*VLOOKUP(Target_AM[[#This Row],[NIPNAS]],Target_CC[],COLUMN(BB$2)+9,0)</f>
        <v>733846</v>
      </c>
      <c r="BQ250" s="22">
        <f>Target_AM[[#This Row],[PROPORSI]]*VLOOKUP(Target_AM[[#This Row],[NIPNAS]],Target_CC[],COLUMN(BC$2)+9,0)</f>
        <v>752700</v>
      </c>
      <c r="BR250" s="22">
        <f>Target_AM[[#This Row],[PROPORSI]]*VLOOKUP(Target_AM[[#This Row],[NIPNAS]],Target_CC[],COLUMN(BD$2)+9,0)</f>
        <v>773300</v>
      </c>
      <c r="BS250" s="22">
        <f>Target_AM[[#This Row],[PROPORSI]]*VLOOKUP(Target_AM[[#This Row],[NIPNAS]],Target_CC[],COLUMN(BE$2)+9,0)</f>
        <v>773300</v>
      </c>
      <c r="BT250" s="22">
        <f>Target_AM[[#This Row],[PROPORSI]]*VLOOKUP(Target_AM[[#This Row],[NIPNAS]],Target_CC[],COLUMN(BF$2)+9,0)</f>
        <v>773300</v>
      </c>
      <c r="BU250" s="22">
        <f>Target_AM[[#This Row],[PROPORSI]]*VLOOKUP(Target_AM[[#This Row],[NIPNAS]],Target_CC[],COLUMN(BG$2)+9,0)</f>
        <v>773300</v>
      </c>
      <c r="BV250" s="22">
        <f>Target_AM[[#This Row],[PROPORSI]]*VLOOKUP(Target_AM[[#This Row],[NIPNAS]],Target_CC[],COLUMN(BH$2)+9,0)</f>
        <v>773300</v>
      </c>
      <c r="BW250" s="22">
        <f>Target_AM[[#This Row],[PROPORSI]]*VLOOKUP(Target_AM[[#This Row],[NIPNAS]],Target_CC[],COLUMN(BI$2)+9,0)</f>
        <v>773300</v>
      </c>
      <c r="BX250" s="22">
        <f>Target_AM[[#This Row],[PROPORSI]]*VLOOKUP(Target_AM[[#This Row],[NIPNAS]],Target_CC[],COLUMN(BJ$2)+9,0)</f>
        <v>773300</v>
      </c>
      <c r="BY250" s="22">
        <f>Target_AM[[#This Row],[PROPORSI]]*VLOOKUP(Target_AM[[#This Row],[NIPNAS]],Target_CC[],COLUMN(BK$2)+9,0)</f>
        <v>773300</v>
      </c>
      <c r="BZ250" s="22">
        <f>Target_AM[[#This Row],[PROPORSI]]*VLOOKUP(Target_AM[[#This Row],[NIPNAS]],Target_CC[],COLUMN(BL$2)+9,0)</f>
        <v>773300</v>
      </c>
      <c r="CA250" s="22">
        <f>Target_AM[[#This Row],[PROPORSI]]*VLOOKUP(Target_AM[[#This Row],[NIPNAS]],Target_CC[],COLUMN(BM$2)+9,0)</f>
        <v>9104946</v>
      </c>
      <c r="CB250" s="22">
        <f>Target_AM[[#This Row],[PROPORSI]]*VLOOKUP(Target_AM[[#This Row],[NIPNAS]],Target_CC[],COLUMN(BN$2)+9,0)</f>
        <v>0</v>
      </c>
      <c r="CC250" s="22">
        <f>Target_AM[[#This Row],[PROPORSI]]*VLOOKUP(Target_AM[[#This Row],[NIPNAS]],Target_CC[],COLUMN(BO$2)+9,0)</f>
        <v>0</v>
      </c>
      <c r="CD250" s="22">
        <f>Target_AM[[#This Row],[PROPORSI]]*VLOOKUP(Target_AM[[#This Row],[NIPNAS]],Target_CC[],COLUMN(BP$2)+9,0)</f>
        <v>0</v>
      </c>
      <c r="CE250" s="22">
        <f>Target_AM[[#This Row],[PROPORSI]]*VLOOKUP(Target_AM[[#This Row],[NIPNAS]],Target_CC[],COLUMN(BQ$2)+9,0)</f>
        <v>0</v>
      </c>
      <c r="CF250" s="22">
        <f>Target_AM[[#This Row],[PROPORSI]]*VLOOKUP(Target_AM[[#This Row],[NIPNAS]],Target_CC[],COLUMN(BR$2)+9,0)</f>
        <v>0</v>
      </c>
      <c r="CG250" s="22">
        <f>Target_AM[[#This Row],[PROPORSI]]*VLOOKUP(Target_AM[[#This Row],[NIPNAS]],Target_CC[],COLUMN(BS$2)+9,0)</f>
        <v>0</v>
      </c>
      <c r="CH250" s="22">
        <f>Target_AM[[#This Row],[PROPORSI]]*VLOOKUP(Target_AM[[#This Row],[NIPNAS]],Target_CC[],COLUMN(BT$2)+9,0)</f>
        <v>0</v>
      </c>
      <c r="CI250" s="22">
        <f>Target_AM[[#This Row],[PROPORSI]]*VLOOKUP(Target_AM[[#This Row],[NIPNAS]],Target_CC[],COLUMN(BU$2)+9,0)</f>
        <v>0</v>
      </c>
      <c r="CJ250" s="22">
        <f>Target_AM[[#This Row],[PROPORSI]]*VLOOKUP(Target_AM[[#This Row],[NIPNAS]],Target_CC[],COLUMN(BV$2)+9,0)</f>
        <v>0</v>
      </c>
      <c r="CK250" s="22">
        <f>Target_AM[[#This Row],[PROPORSI]]*VLOOKUP(Target_AM[[#This Row],[NIPNAS]],Target_CC[],COLUMN(BW$2)+9,0)</f>
        <v>0</v>
      </c>
      <c r="CL250" s="22">
        <f>Target_AM[[#This Row],[PROPORSI]]*VLOOKUP(Target_AM[[#This Row],[NIPNAS]],Target_CC[],COLUMN(BX$2)+9,0)</f>
        <v>0</v>
      </c>
      <c r="CM250" s="22">
        <f>Target_AM[[#This Row],[PROPORSI]]*VLOOKUP(Target_AM[[#This Row],[NIPNAS]],Target_CC[],COLUMN(BY$2)+9,0)</f>
        <v>0</v>
      </c>
      <c r="CN250" s="22">
        <f>Target_AM[[#This Row],[PROPORSI]]*VLOOKUP(Target_AM[[#This Row],[NIPNAS]],Target_CC[],COLUMN(BZ$2)+9,0)</f>
        <v>0</v>
      </c>
      <c r="CO250" s="22">
        <f>Target_AM[[#This Row],[PROPORSI]]*VLOOKUP(Target_AM[[#This Row],[NIPNAS]],Target_CC[],COLUMN(CA$2)+9,0)</f>
        <v>679300</v>
      </c>
      <c r="CP250" s="22">
        <f>Target_AM[[#This Row],[PROPORSI]]*VLOOKUP(Target_AM[[#This Row],[NIPNAS]],Target_CC[],COLUMN(CB$2)+9,0)</f>
        <v>754446</v>
      </c>
      <c r="CQ250" s="22">
        <f>Target_AM[[#This Row],[PROPORSI]]*VLOOKUP(Target_AM[[#This Row],[NIPNAS]],Target_CC[],COLUMN(CC$2)+9,0)</f>
        <v>773300</v>
      </c>
      <c r="CR250" s="22">
        <f>Target_AM[[#This Row],[PROPORSI]]*VLOOKUP(Target_AM[[#This Row],[NIPNAS]],Target_CC[],COLUMN(CD$2)+9,0)</f>
        <v>773300</v>
      </c>
      <c r="CS250" s="22">
        <f>Target_AM[[#This Row],[PROPORSI]]*VLOOKUP(Target_AM[[#This Row],[NIPNAS]],Target_CC[],COLUMN(CE$2)+9,0)</f>
        <v>773300</v>
      </c>
      <c r="CT250" s="22">
        <f>Target_AM[[#This Row],[PROPORSI]]*VLOOKUP(Target_AM[[#This Row],[NIPNAS]],Target_CC[],COLUMN(CF$2)+9,0)</f>
        <v>773300</v>
      </c>
      <c r="CU250" s="22">
        <f>Target_AM[[#This Row],[PROPORSI]]*VLOOKUP(Target_AM[[#This Row],[NIPNAS]],Target_CC[],COLUMN(CG$2)+9,0)</f>
        <v>773300</v>
      </c>
      <c r="CV250" s="22">
        <f>Target_AM[[#This Row],[PROPORSI]]*VLOOKUP(Target_AM[[#This Row],[NIPNAS]],Target_CC[],COLUMN(CH$2)+9,0)</f>
        <v>773300</v>
      </c>
      <c r="CW250" s="22">
        <f>Target_AM[[#This Row],[PROPORSI]]*VLOOKUP(Target_AM[[#This Row],[NIPNAS]],Target_CC[],COLUMN(CI$2)+9,0)</f>
        <v>773300</v>
      </c>
      <c r="CX250" s="22">
        <f>Target_AM[[#This Row],[PROPORSI]]*VLOOKUP(Target_AM[[#This Row],[NIPNAS]],Target_CC[],COLUMN(CJ$2)+9,0)</f>
        <v>773300</v>
      </c>
      <c r="CY250" s="22">
        <f>Target_AM[[#This Row],[PROPORSI]]*VLOOKUP(Target_AM[[#This Row],[NIPNAS]],Target_CC[],COLUMN(CK$2)+9,0)</f>
        <v>773300</v>
      </c>
      <c r="CZ250" s="22">
        <f>Target_AM[[#This Row],[PROPORSI]]*VLOOKUP(Target_AM[[#This Row],[NIPNAS]],Target_CC[],COLUMN(CL$2)+9,0)</f>
        <v>773300</v>
      </c>
      <c r="DA250" s="22">
        <f>Target_AM[[#This Row],[PROPORSI]]*VLOOKUP(Target_AM[[#This Row],[NIPNAS]],Target_CC[],COLUMN(CM$2)+9,0)</f>
        <v>9166746</v>
      </c>
      <c r="DB250" s="22">
        <f>Target_AM[[#This Row],[PROPORSI]]*VLOOKUP(Target_AM[[#This Row],[NIPNAS]],Target_CC[],COLUMN(CN$2)+9,0)</f>
        <v>0</v>
      </c>
      <c r="DC250" s="22">
        <f>Target_AM[[#This Row],[PROPORSI]]*VLOOKUP(Target_AM[[#This Row],[NIPNAS]],Target_CC[],COLUMN(CO$2)+9,0)</f>
        <v>0</v>
      </c>
      <c r="DD250" s="22">
        <f>Target_AM[[#This Row],[PROPORSI]]*VLOOKUP(Target_AM[[#This Row],[NIPNAS]],Target_CC[],COLUMN(CP$2)+9,0)</f>
        <v>0</v>
      </c>
      <c r="DE250" s="22">
        <f>Target_AM[[#This Row],[PROPORSI]]*VLOOKUP(Target_AM[[#This Row],[NIPNAS]],Target_CC[],COLUMN(CQ$2)+9,0)</f>
        <v>0</v>
      </c>
      <c r="DF250" s="22">
        <f>Target_AM[[#This Row],[PROPORSI]]*VLOOKUP(Target_AM[[#This Row],[NIPNAS]],Target_CC[],COLUMN(CR$2)+9,0)</f>
        <v>0</v>
      </c>
      <c r="DG250" s="22">
        <f>Target_AM[[#This Row],[PROPORSI]]*VLOOKUP(Target_AM[[#This Row],[NIPNAS]],Target_CC[],COLUMN(CS$2)+9,0)</f>
        <v>0</v>
      </c>
      <c r="DH250" s="22">
        <f>Target_AM[[#This Row],[PROPORSI]]*VLOOKUP(Target_AM[[#This Row],[NIPNAS]],Target_CC[],COLUMN(CT$2)+9,0)</f>
        <v>0</v>
      </c>
      <c r="DI250" s="22">
        <f>Target_AM[[#This Row],[PROPORSI]]*VLOOKUP(Target_AM[[#This Row],[NIPNAS]],Target_CC[],COLUMN(CU$2)+9,0)</f>
        <v>0</v>
      </c>
      <c r="DJ250" s="22">
        <f>Target_AM[[#This Row],[PROPORSI]]*VLOOKUP(Target_AM[[#This Row],[NIPNAS]],Target_CC[],COLUMN(CV$2)+9,0)</f>
        <v>0</v>
      </c>
      <c r="DK250" s="22">
        <f>Target_AM[[#This Row],[PROPORSI]]*VLOOKUP(Target_AM[[#This Row],[NIPNAS]],Target_CC[],COLUMN(CW$2)+9,0)</f>
        <v>0</v>
      </c>
      <c r="DL250" s="22">
        <f>Target_AM[[#This Row],[PROPORSI]]*VLOOKUP(Target_AM[[#This Row],[NIPNAS]],Target_CC[],COLUMN(CX$2)+9,0)</f>
        <v>0</v>
      </c>
      <c r="DM250" s="22">
        <f>Target_AM[[#This Row],[PROPORSI]]*VLOOKUP(Target_AM[[#This Row],[NIPNAS]],Target_CC[],COLUMN(CY$2)+9,0)</f>
        <v>0</v>
      </c>
      <c r="DN250" s="22">
        <f>Target_AM[[#This Row],[PROPORSI]]*VLOOKUP(Target_AM[[#This Row],[NIPNAS]],Target_CC[],COLUMN(CZ$2)+9,0)</f>
        <v>0</v>
      </c>
      <c r="DO250" s="22">
        <f>Target_AM[[#This Row],[PROPORSI]]*VLOOKUP(Target_AM[[#This Row],[NIPNAS]],Target_CC[],COLUMN(DA$2)+9,0)</f>
        <v>0</v>
      </c>
      <c r="DP250" s="22">
        <f>Target_AM[[#This Row],[PROPORSI]]*VLOOKUP(Target_AM[[#This Row],[NIPNAS]],Target_CC[],COLUMN(DB$2)+9,0)</f>
        <v>0</v>
      </c>
      <c r="DQ250" s="22">
        <f>Target_AM[[#This Row],[PROPORSI]]*VLOOKUP(Target_AM[[#This Row],[NIPNAS]],Target_CC[],COLUMN(DC$2)+9,0)</f>
        <v>0</v>
      </c>
      <c r="DR250" s="22">
        <f>Target_AM[[#This Row],[PROPORSI]]*VLOOKUP(Target_AM[[#This Row],[NIPNAS]],Target_CC[],COLUMN(DD$2)+9,0)</f>
        <v>0</v>
      </c>
      <c r="DS250" s="22">
        <f>Target_AM[[#This Row],[PROPORSI]]*VLOOKUP(Target_AM[[#This Row],[NIPNAS]],Target_CC[],COLUMN(DE$2)+9,0)</f>
        <v>0</v>
      </c>
      <c r="DT250" s="22">
        <f>Target_AM[[#This Row],[PROPORSI]]*VLOOKUP(Target_AM[[#This Row],[NIPNAS]],Target_CC[],COLUMN(DF$2)+9,0)</f>
        <v>0</v>
      </c>
      <c r="DU250" s="22">
        <f>Target_AM[[#This Row],[PROPORSI]]*VLOOKUP(Target_AM[[#This Row],[NIPNAS]],Target_CC[],COLUMN(DG$2)+9,0)</f>
        <v>0</v>
      </c>
      <c r="DV250" s="22">
        <f>Target_AM[[#This Row],[PROPORSI]]*VLOOKUP(Target_AM[[#This Row],[NIPNAS]],Target_CC[],COLUMN(DH$2)+9,0)</f>
        <v>0</v>
      </c>
      <c r="DW250" s="22">
        <f>Target_AM[[#This Row],[PROPORSI]]*VLOOKUP(Target_AM[[#This Row],[NIPNAS]],Target_CC[],COLUMN(DI$2)+9,0)</f>
        <v>0</v>
      </c>
      <c r="DX250" s="22">
        <f>Target_AM[[#This Row],[PROPORSI]]*VLOOKUP(Target_AM[[#This Row],[NIPNAS]],Target_CC[],COLUMN(DJ$2)+9,0)</f>
        <v>0</v>
      </c>
      <c r="DY250" s="22">
        <f>Target_AM[[#This Row],[PROPORSI]]*VLOOKUP(Target_AM[[#This Row],[NIPNAS]],Target_CC[],COLUMN(DK$2)+9,0)</f>
        <v>0</v>
      </c>
      <c r="DZ250" s="22">
        <f>Target_AM[[#This Row],[PROPORSI]]*VLOOKUP(Target_AM[[#This Row],[NIPNAS]],Target_CC[],COLUMN(DL$2)+9,0)</f>
        <v>0</v>
      </c>
      <c r="EA250" s="22">
        <f>Target_AM[[#This Row],[PROPORSI]]*VLOOKUP(Target_AM[[#This Row],[NIPNAS]],Target_CC[],COLUMN(DM$2)+9,0)</f>
        <v>0</v>
      </c>
    </row>
    <row r="251" spans="2:131" x14ac:dyDescent="0.3">
      <c r="B251">
        <v>404429</v>
      </c>
      <c r="C251" t="s">
        <v>1008</v>
      </c>
      <c r="D251">
        <v>1</v>
      </c>
      <c r="E251" s="8">
        <v>45658</v>
      </c>
      <c r="F251">
        <v>19068049</v>
      </c>
      <c r="G251" t="s">
        <v>541</v>
      </c>
      <c r="J251" t="s">
        <v>309</v>
      </c>
      <c r="K251" t="s">
        <v>25</v>
      </c>
      <c r="L251" t="s">
        <v>159</v>
      </c>
      <c r="M251" t="s">
        <v>29</v>
      </c>
      <c r="N251" s="23">
        <f>Target_AM[[#This Row],[PROPORSI]]*VLOOKUP(Target_AM[[#This Row],[NIPNAS]],Target_CC[],9,0)</f>
        <v>25840701.486718565</v>
      </c>
      <c r="O251" s="22">
        <f>Target_AM[[#This Row],[PROPORSI]]*VLOOKUP(Target_AM[[#This Row],[NIPNAS]],Target_CC[],COLUMN(A$2)+9,0)</f>
        <v>453922.52272727276</v>
      </c>
      <c r="P251" s="22">
        <f>Target_AM[[#This Row],[PROPORSI]]*VLOOKUP(Target_AM[[#This Row],[NIPNAS]],Target_CC[],COLUMN(B$2)+9,0)</f>
        <v>477813.18181818182</v>
      </c>
      <c r="Q251" s="22">
        <f>Target_AM[[#This Row],[PROPORSI]]*VLOOKUP(Target_AM[[#This Row],[NIPNAS]],Target_CC[],COLUMN(C$2)+9,0)</f>
        <v>430031.86363636365</v>
      </c>
      <c r="R251" s="22">
        <f>Target_AM[[#This Row],[PROPORSI]]*VLOOKUP(Target_AM[[#This Row],[NIPNAS]],Target_CC[],COLUMN(D$2)+9,0)</f>
        <v>382250.54545454547</v>
      </c>
      <c r="S251" s="22">
        <f>Target_AM[[#This Row],[PROPORSI]]*VLOOKUP(Target_AM[[#This Row],[NIPNAS]],Target_CC[],COLUMN(E$2)+9,0)</f>
        <v>406141.20454545459</v>
      </c>
      <c r="T251" s="22">
        <f>Target_AM[[#This Row],[PROPORSI]]*VLOOKUP(Target_AM[[#This Row],[NIPNAS]],Target_CC[],COLUMN(F$2)+9,0)</f>
        <v>430031.86363636365</v>
      </c>
      <c r="U251" s="22">
        <f>Target_AM[[#This Row],[PROPORSI]]*VLOOKUP(Target_AM[[#This Row],[NIPNAS]],Target_CC[],COLUMN(G$2)+9,0)</f>
        <v>549485.15909090906</v>
      </c>
      <c r="V251" s="22">
        <f>Target_AM[[#This Row],[PROPORSI]]*VLOOKUP(Target_AM[[#This Row],[NIPNAS]],Target_CC[],COLUMN(H$2)+9,0)</f>
        <v>501703.84090909094</v>
      </c>
      <c r="W251" s="22">
        <f>Target_AM[[#This Row],[PROPORSI]]*VLOOKUP(Target_AM[[#This Row],[NIPNAS]],Target_CC[],COLUMN(I$2)+9,0)</f>
        <v>501703.84090909094</v>
      </c>
      <c r="X251" s="22">
        <f>Target_AM[[#This Row],[PROPORSI]]*VLOOKUP(Target_AM[[#This Row],[NIPNAS]],Target_CC[],COLUMN(J$2)+9,0)</f>
        <v>549485.15909090906</v>
      </c>
      <c r="Y251" s="22">
        <f>Target_AM[[#This Row],[PROPORSI]]*VLOOKUP(Target_AM[[#This Row],[NIPNAS]],Target_CC[],COLUMN(K$2)+9,0)</f>
        <v>477813.18181818182</v>
      </c>
      <c r="Z251" s="22">
        <f>Target_AM[[#This Row],[PROPORSI]]*VLOOKUP(Target_AM[[#This Row],[NIPNAS]],Target_CC[],COLUMN(L$2)+9,0)</f>
        <v>501703.84090909094</v>
      </c>
      <c r="AA251" s="22">
        <f>Target_AM[[#This Row],[PROPORSI]]*VLOOKUP(Target_AM[[#This Row],[NIPNAS]],Target_CC[],COLUMN(M$2)+9,0)</f>
        <v>5662086.2045454541</v>
      </c>
      <c r="AB251" s="22">
        <f>Target_AM[[#This Row],[PROPORSI]]*VLOOKUP(Target_AM[[#This Row],[NIPNAS]],Target_CC[],COLUMN(N$2)+9,0)</f>
        <v>60826.945925763997</v>
      </c>
      <c r="AC251" s="22">
        <f>Target_AM[[#This Row],[PROPORSI]]*VLOOKUP(Target_AM[[#This Row],[NIPNAS]],Target_CC[],COLUMN(O$2)+9,0)</f>
        <v>64686.288289533288</v>
      </c>
      <c r="AD251" s="22">
        <f>Target_AM[[#This Row],[PROPORSI]]*VLOOKUP(Target_AM[[#This Row],[NIPNAS]],Target_CC[],COLUMN(P$2)+9,0)</f>
        <v>85112.526469463308</v>
      </c>
      <c r="AE251" s="22">
        <f>Target_AM[[#This Row],[PROPORSI]]*VLOOKUP(Target_AM[[#This Row],[NIPNAS]],Target_CC[],COLUMN(Q$2)+9,0)</f>
        <v>86776.768575563779</v>
      </c>
      <c r="AF251" s="22">
        <f>Target_AM[[#This Row],[PROPORSI]]*VLOOKUP(Target_AM[[#This Row],[NIPNAS]],Target_CC[],COLUMN(R$2)+9,0)</f>
        <v>113502.56761832758</v>
      </c>
      <c r="AG251" s="22">
        <f>Target_AM[[#This Row],[PROPORSI]]*VLOOKUP(Target_AM[[#This Row],[NIPNAS]],Target_CC[],COLUMN(S$2)+9,0)</f>
        <v>106051.58278215819</v>
      </c>
      <c r="AH251" s="22">
        <f>Target_AM[[#This Row],[PROPORSI]]*VLOOKUP(Target_AM[[#This Row],[NIPNAS]],Target_CC[],COLUMN(T$2)+9,0)</f>
        <v>93128.197793282598</v>
      </c>
      <c r="AI251" s="22">
        <f>Target_AM[[#This Row],[PROPORSI]]*VLOOKUP(Target_AM[[#This Row],[NIPNAS]],Target_CC[],COLUMN(U$2)+9,0)</f>
        <v>105347.57064003858</v>
      </c>
      <c r="AJ251" s="22">
        <f>Target_AM[[#This Row],[PROPORSI]]*VLOOKUP(Target_AM[[#This Row],[NIPNAS]],Target_CC[],COLUMN(V$2)+9,0)</f>
        <v>91473.119430615086</v>
      </c>
      <c r="AK251" s="22">
        <f>Target_AM[[#This Row],[PROPORSI]]*VLOOKUP(Target_AM[[#This Row],[NIPNAS]],Target_CC[],COLUMN(W$2)+9,0)</f>
        <v>96267.704252310839</v>
      </c>
      <c r="AL251" s="22">
        <f>Target_AM[[#This Row],[PROPORSI]]*VLOOKUP(Target_AM[[#This Row],[NIPNAS]],Target_CC[],COLUMN(X$2)+9,0)</f>
        <v>118278.98319566042</v>
      </c>
      <c r="AM251" s="22">
        <f>Target_AM[[#This Row],[PROPORSI]]*VLOOKUP(Target_AM[[#This Row],[NIPNAS]],Target_CC[],COLUMN(Y$2)+9,0)</f>
        <v>140329.23134697101</v>
      </c>
      <c r="AN251" s="22">
        <f>Target_AM[[#This Row],[PROPORSI]]*VLOOKUP(Target_AM[[#This Row],[NIPNAS]],Target_CC[],COLUMN(Z$2)+9,0)</f>
        <v>1161781.4863196886</v>
      </c>
      <c r="AO251" s="22">
        <f>Target_AM[[#This Row],[PROPORSI]]*VLOOKUP(Target_AM[[#This Row],[NIPNAS]],Target_CC[],COLUMN(AA$2)+9,0)</f>
        <v>514749.46865303675</v>
      </c>
      <c r="AP251" s="22">
        <f>Target_AM[[#This Row],[PROPORSI]]*VLOOKUP(Target_AM[[#This Row],[NIPNAS]],Target_CC[],COLUMN(AB$2)+9,0)</f>
        <v>542499.47010771511</v>
      </c>
      <c r="AQ251" s="22">
        <f>Target_AM[[#This Row],[PROPORSI]]*VLOOKUP(Target_AM[[#This Row],[NIPNAS]],Target_CC[],COLUMN(AC$2)+9,0)</f>
        <v>515144.39010582695</v>
      </c>
      <c r="AR251" s="22">
        <f>Target_AM[[#This Row],[PROPORSI]]*VLOOKUP(Target_AM[[#This Row],[NIPNAS]],Target_CC[],COLUMN(AD$2)+9,0)</f>
        <v>469027.31403010926</v>
      </c>
      <c r="AS251" s="22">
        <f>Target_AM[[#This Row],[PROPORSI]]*VLOOKUP(Target_AM[[#This Row],[NIPNAS]],Target_CC[],COLUMN(AE$2)+9,0)</f>
        <v>519643.77216378215</v>
      </c>
      <c r="AT251" s="22">
        <f>Target_AM[[#This Row],[PROPORSI]]*VLOOKUP(Target_AM[[#This Row],[NIPNAS]],Target_CC[],COLUMN(AF$2)+9,0)</f>
        <v>536083.44641852181</v>
      </c>
      <c r="AU251" s="22">
        <f>Target_AM[[#This Row],[PROPORSI]]*VLOOKUP(Target_AM[[#This Row],[NIPNAS]],Target_CC[],COLUMN(AG$2)+9,0)</f>
        <v>642613.35688419163</v>
      </c>
      <c r="AV251" s="22">
        <f>Target_AM[[#This Row],[PROPORSI]]*VLOOKUP(Target_AM[[#This Row],[NIPNAS]],Target_CC[],COLUMN(AH$2)+9,0)</f>
        <v>607051.41154912952</v>
      </c>
      <c r="AW251" s="22">
        <f>Target_AM[[#This Row],[PROPORSI]]*VLOOKUP(Target_AM[[#This Row],[NIPNAS]],Target_CC[],COLUMN(AI$2)+9,0)</f>
        <v>593176.96033970604</v>
      </c>
      <c r="AX251" s="22">
        <f>Target_AM[[#This Row],[PROPORSI]]*VLOOKUP(Target_AM[[#This Row],[NIPNAS]],Target_CC[],COLUMN(AJ$2)+9,0)</f>
        <v>645752.86334321985</v>
      </c>
      <c r="AY251" s="22">
        <f>Target_AM[[#This Row],[PROPORSI]]*VLOOKUP(Target_AM[[#This Row],[NIPNAS]],Target_CC[],COLUMN(AK$2)+9,0)</f>
        <v>596092.16501384228</v>
      </c>
      <c r="AZ251" s="22">
        <f>Target_AM[[#This Row],[PROPORSI]]*VLOOKUP(Target_AM[[#This Row],[NIPNAS]],Target_CC[],COLUMN(AL$2)+9,0)</f>
        <v>642033.07225606195</v>
      </c>
      <c r="BA251" s="22">
        <f>Target_AM[[#This Row],[PROPORSI]]*VLOOKUP(Target_AM[[#This Row],[NIPNAS]],Target_CC[],COLUMN(AM$2)+9,0)</f>
        <v>6823867.6908651441</v>
      </c>
      <c r="BB251" s="22">
        <f>Target_AM[[#This Row],[PROPORSI]]*VLOOKUP(Target_AM[[#This Row],[NIPNAS]],Target_CC[],COLUMN(AN$2)+9,0)</f>
        <v>0</v>
      </c>
      <c r="BC251" s="22">
        <f>Target_AM[[#This Row],[PROPORSI]]*VLOOKUP(Target_AM[[#This Row],[NIPNAS]],Target_CC[],COLUMN(AO$2)+9,0)</f>
        <v>0</v>
      </c>
      <c r="BD251" s="22">
        <f>Target_AM[[#This Row],[PROPORSI]]*VLOOKUP(Target_AM[[#This Row],[NIPNAS]],Target_CC[],COLUMN(AP$2)+9,0)</f>
        <v>0</v>
      </c>
      <c r="BE251" s="22">
        <f>Target_AM[[#This Row],[PROPORSI]]*VLOOKUP(Target_AM[[#This Row],[NIPNAS]],Target_CC[],COLUMN(AQ$2)+9,0)</f>
        <v>0</v>
      </c>
      <c r="BF251" s="22">
        <f>Target_AM[[#This Row],[PROPORSI]]*VLOOKUP(Target_AM[[#This Row],[NIPNAS]],Target_CC[],COLUMN(AR$2)+9,0)</f>
        <v>0</v>
      </c>
      <c r="BG251" s="22">
        <f>Target_AM[[#This Row],[PROPORSI]]*VLOOKUP(Target_AM[[#This Row],[NIPNAS]],Target_CC[],COLUMN(AS$2)+9,0)</f>
        <v>0</v>
      </c>
      <c r="BH251" s="22">
        <f>Target_AM[[#This Row],[PROPORSI]]*VLOOKUP(Target_AM[[#This Row],[NIPNAS]],Target_CC[],COLUMN(AT$2)+9,0)</f>
        <v>0</v>
      </c>
      <c r="BI251" s="22">
        <f>Target_AM[[#This Row],[PROPORSI]]*VLOOKUP(Target_AM[[#This Row],[NIPNAS]],Target_CC[],COLUMN(AU$2)+9,0)</f>
        <v>0</v>
      </c>
      <c r="BJ251" s="22">
        <f>Target_AM[[#This Row],[PROPORSI]]*VLOOKUP(Target_AM[[#This Row],[NIPNAS]],Target_CC[],COLUMN(AV$2)+9,0)</f>
        <v>0</v>
      </c>
      <c r="BK251" s="22">
        <f>Target_AM[[#This Row],[PROPORSI]]*VLOOKUP(Target_AM[[#This Row],[NIPNAS]],Target_CC[],COLUMN(AW$2)+9,0)</f>
        <v>0</v>
      </c>
      <c r="BL251" s="22">
        <f>Target_AM[[#This Row],[PROPORSI]]*VLOOKUP(Target_AM[[#This Row],[NIPNAS]],Target_CC[],COLUMN(AX$2)+9,0)</f>
        <v>0</v>
      </c>
      <c r="BM251" s="22">
        <f>Target_AM[[#This Row],[PROPORSI]]*VLOOKUP(Target_AM[[#This Row],[NIPNAS]],Target_CC[],COLUMN(AY$2)+9,0)</f>
        <v>0</v>
      </c>
      <c r="BN251" s="22">
        <f>Target_AM[[#This Row],[PROPORSI]]*VLOOKUP(Target_AM[[#This Row],[NIPNAS]],Target_CC[],COLUMN(AZ$2)+9,0)</f>
        <v>0</v>
      </c>
      <c r="BO251" s="22">
        <f>Target_AM[[#This Row],[PROPORSI]]*VLOOKUP(Target_AM[[#This Row],[NIPNAS]],Target_CC[],COLUMN(BA$2)+9,0)</f>
        <v>541721</v>
      </c>
      <c r="BP251" s="22">
        <f>Target_AM[[#This Row],[PROPORSI]]*VLOOKUP(Target_AM[[#This Row],[NIPNAS]],Target_CC[],COLUMN(BB$2)+9,0)</f>
        <v>551350</v>
      </c>
      <c r="BQ251" s="22">
        <f>Target_AM[[#This Row],[PROPORSI]]*VLOOKUP(Target_AM[[#This Row],[NIPNAS]],Target_CC[],COLUMN(BC$2)+9,0)</f>
        <v>480950</v>
      </c>
      <c r="BR251" s="22">
        <f>Target_AM[[#This Row],[PROPORSI]]*VLOOKUP(Target_AM[[#This Row],[NIPNAS]],Target_CC[],COLUMN(BD$2)+9,0)</f>
        <v>480950</v>
      </c>
      <c r="BS251" s="22">
        <f>Target_AM[[#This Row],[PROPORSI]]*VLOOKUP(Target_AM[[#This Row],[NIPNAS]],Target_CC[],COLUMN(BE$2)+9,0)</f>
        <v>480950</v>
      </c>
      <c r="BT251" s="22">
        <f>Target_AM[[#This Row],[PROPORSI]]*VLOOKUP(Target_AM[[#This Row],[NIPNAS]],Target_CC[],COLUMN(BF$2)+9,0)</f>
        <v>480950</v>
      </c>
      <c r="BU251" s="22">
        <f>Target_AM[[#This Row],[PROPORSI]]*VLOOKUP(Target_AM[[#This Row],[NIPNAS]],Target_CC[],COLUMN(BG$2)+9,0)</f>
        <v>480950</v>
      </c>
      <c r="BV251" s="22">
        <f>Target_AM[[#This Row],[PROPORSI]]*VLOOKUP(Target_AM[[#This Row],[NIPNAS]],Target_CC[],COLUMN(BH$2)+9,0)</f>
        <v>480950</v>
      </c>
      <c r="BW251" s="22">
        <f>Target_AM[[#This Row],[PROPORSI]]*VLOOKUP(Target_AM[[#This Row],[NIPNAS]],Target_CC[],COLUMN(BI$2)+9,0)</f>
        <v>480950</v>
      </c>
      <c r="BX251" s="22">
        <f>Target_AM[[#This Row],[PROPORSI]]*VLOOKUP(Target_AM[[#This Row],[NIPNAS]],Target_CC[],COLUMN(BJ$2)+9,0)</f>
        <v>480950</v>
      </c>
      <c r="BY251" s="22">
        <f>Target_AM[[#This Row],[PROPORSI]]*VLOOKUP(Target_AM[[#This Row],[NIPNAS]],Target_CC[],COLUMN(BK$2)+9,0)</f>
        <v>480950</v>
      </c>
      <c r="BZ251" s="22">
        <f>Target_AM[[#This Row],[PROPORSI]]*VLOOKUP(Target_AM[[#This Row],[NIPNAS]],Target_CC[],COLUMN(BL$2)+9,0)</f>
        <v>480950</v>
      </c>
      <c r="CA251" s="22">
        <f>Target_AM[[#This Row],[PROPORSI]]*VLOOKUP(Target_AM[[#This Row],[NIPNAS]],Target_CC[],COLUMN(BM$2)+9,0)</f>
        <v>5902571</v>
      </c>
      <c r="CB251" s="22">
        <f>Target_AM[[#This Row],[PROPORSI]]*VLOOKUP(Target_AM[[#This Row],[NIPNAS]],Target_CC[],COLUMN(BN$2)+9,0)</f>
        <v>0</v>
      </c>
      <c r="CC251" s="22">
        <f>Target_AM[[#This Row],[PROPORSI]]*VLOOKUP(Target_AM[[#This Row],[NIPNAS]],Target_CC[],COLUMN(BO$2)+9,0)</f>
        <v>0</v>
      </c>
      <c r="CD251" s="22">
        <f>Target_AM[[#This Row],[PROPORSI]]*VLOOKUP(Target_AM[[#This Row],[NIPNAS]],Target_CC[],COLUMN(BP$2)+9,0)</f>
        <v>0</v>
      </c>
      <c r="CE251" s="22">
        <f>Target_AM[[#This Row],[PROPORSI]]*VLOOKUP(Target_AM[[#This Row],[NIPNAS]],Target_CC[],COLUMN(BQ$2)+9,0)</f>
        <v>0</v>
      </c>
      <c r="CF251" s="22">
        <f>Target_AM[[#This Row],[PROPORSI]]*VLOOKUP(Target_AM[[#This Row],[NIPNAS]],Target_CC[],COLUMN(BR$2)+9,0)</f>
        <v>0</v>
      </c>
      <c r="CG251" s="22">
        <f>Target_AM[[#This Row],[PROPORSI]]*VLOOKUP(Target_AM[[#This Row],[NIPNAS]],Target_CC[],COLUMN(BS$2)+9,0)</f>
        <v>0</v>
      </c>
      <c r="CH251" s="22">
        <f>Target_AM[[#This Row],[PROPORSI]]*VLOOKUP(Target_AM[[#This Row],[NIPNAS]],Target_CC[],COLUMN(BT$2)+9,0)</f>
        <v>0</v>
      </c>
      <c r="CI251" s="22">
        <f>Target_AM[[#This Row],[PROPORSI]]*VLOOKUP(Target_AM[[#This Row],[NIPNAS]],Target_CC[],COLUMN(BU$2)+9,0)</f>
        <v>0</v>
      </c>
      <c r="CJ251" s="22">
        <f>Target_AM[[#This Row],[PROPORSI]]*VLOOKUP(Target_AM[[#This Row],[NIPNAS]],Target_CC[],COLUMN(BV$2)+9,0)</f>
        <v>0</v>
      </c>
      <c r="CK251" s="22">
        <f>Target_AM[[#This Row],[PROPORSI]]*VLOOKUP(Target_AM[[#This Row],[NIPNAS]],Target_CC[],COLUMN(BW$2)+9,0)</f>
        <v>0</v>
      </c>
      <c r="CL251" s="22">
        <f>Target_AM[[#This Row],[PROPORSI]]*VLOOKUP(Target_AM[[#This Row],[NIPNAS]],Target_CC[],COLUMN(BX$2)+9,0)</f>
        <v>0</v>
      </c>
      <c r="CM251" s="22">
        <f>Target_AM[[#This Row],[PROPORSI]]*VLOOKUP(Target_AM[[#This Row],[NIPNAS]],Target_CC[],COLUMN(BY$2)+9,0)</f>
        <v>0</v>
      </c>
      <c r="CN251" s="22">
        <f>Target_AM[[#This Row],[PROPORSI]]*VLOOKUP(Target_AM[[#This Row],[NIPNAS]],Target_CC[],COLUMN(BZ$2)+9,0)</f>
        <v>0</v>
      </c>
      <c r="CO251" s="22">
        <f>Target_AM[[#This Row],[PROPORSI]]*VLOOKUP(Target_AM[[#This Row],[NIPNAS]],Target_CC[],COLUMN(CA$2)+9,0)</f>
        <v>541721</v>
      </c>
      <c r="CP251" s="22">
        <f>Target_AM[[#This Row],[PROPORSI]]*VLOOKUP(Target_AM[[#This Row],[NIPNAS]],Target_CC[],COLUMN(CB$2)+9,0)</f>
        <v>548740</v>
      </c>
      <c r="CQ251" s="22">
        <f>Target_AM[[#This Row],[PROPORSI]]*VLOOKUP(Target_AM[[#This Row],[NIPNAS]],Target_CC[],COLUMN(CC$2)+9,0)</f>
        <v>480950</v>
      </c>
      <c r="CR251" s="22">
        <f>Target_AM[[#This Row],[PROPORSI]]*VLOOKUP(Target_AM[[#This Row],[NIPNAS]],Target_CC[],COLUMN(CD$2)+9,0)</f>
        <v>480950</v>
      </c>
      <c r="CS251" s="22">
        <f>Target_AM[[#This Row],[PROPORSI]]*VLOOKUP(Target_AM[[#This Row],[NIPNAS]],Target_CC[],COLUMN(CE$2)+9,0)</f>
        <v>480950</v>
      </c>
      <c r="CT251" s="22">
        <f>Target_AM[[#This Row],[PROPORSI]]*VLOOKUP(Target_AM[[#This Row],[NIPNAS]],Target_CC[],COLUMN(CF$2)+9,0)</f>
        <v>480950</v>
      </c>
      <c r="CU251" s="22">
        <f>Target_AM[[#This Row],[PROPORSI]]*VLOOKUP(Target_AM[[#This Row],[NIPNAS]],Target_CC[],COLUMN(CG$2)+9,0)</f>
        <v>480950</v>
      </c>
      <c r="CV251" s="22">
        <f>Target_AM[[#This Row],[PROPORSI]]*VLOOKUP(Target_AM[[#This Row],[NIPNAS]],Target_CC[],COLUMN(CH$2)+9,0)</f>
        <v>480950</v>
      </c>
      <c r="CW251" s="22">
        <f>Target_AM[[#This Row],[PROPORSI]]*VLOOKUP(Target_AM[[#This Row],[NIPNAS]],Target_CC[],COLUMN(CI$2)+9,0)</f>
        <v>480950</v>
      </c>
      <c r="CX251" s="22">
        <f>Target_AM[[#This Row],[PROPORSI]]*VLOOKUP(Target_AM[[#This Row],[NIPNAS]],Target_CC[],COLUMN(CJ$2)+9,0)</f>
        <v>480950</v>
      </c>
      <c r="CY251" s="22">
        <f>Target_AM[[#This Row],[PROPORSI]]*VLOOKUP(Target_AM[[#This Row],[NIPNAS]],Target_CC[],COLUMN(CK$2)+9,0)</f>
        <v>480950</v>
      </c>
      <c r="CZ251" s="22">
        <f>Target_AM[[#This Row],[PROPORSI]]*VLOOKUP(Target_AM[[#This Row],[NIPNAS]],Target_CC[],COLUMN(CL$2)+9,0)</f>
        <v>480950</v>
      </c>
      <c r="DA251" s="22">
        <f>Target_AM[[#This Row],[PROPORSI]]*VLOOKUP(Target_AM[[#This Row],[NIPNAS]],Target_CC[],COLUMN(CM$2)+9,0)</f>
        <v>5899961</v>
      </c>
      <c r="DB251" s="22">
        <f>Target_AM[[#This Row],[PROPORSI]]*VLOOKUP(Target_AM[[#This Row],[NIPNAS]],Target_CC[],COLUMN(CN$2)+9,0)</f>
        <v>0</v>
      </c>
      <c r="DC251" s="22">
        <f>Target_AM[[#This Row],[PROPORSI]]*VLOOKUP(Target_AM[[#This Row],[NIPNAS]],Target_CC[],COLUMN(CO$2)+9,0)</f>
        <v>0</v>
      </c>
      <c r="DD251" s="22">
        <f>Target_AM[[#This Row],[PROPORSI]]*VLOOKUP(Target_AM[[#This Row],[NIPNAS]],Target_CC[],COLUMN(CP$2)+9,0)</f>
        <v>0</v>
      </c>
      <c r="DE251" s="22">
        <f>Target_AM[[#This Row],[PROPORSI]]*VLOOKUP(Target_AM[[#This Row],[NIPNAS]],Target_CC[],COLUMN(CQ$2)+9,0)</f>
        <v>0</v>
      </c>
      <c r="DF251" s="22">
        <f>Target_AM[[#This Row],[PROPORSI]]*VLOOKUP(Target_AM[[#This Row],[NIPNAS]],Target_CC[],COLUMN(CR$2)+9,0)</f>
        <v>0</v>
      </c>
      <c r="DG251" s="22">
        <f>Target_AM[[#This Row],[PROPORSI]]*VLOOKUP(Target_AM[[#This Row],[NIPNAS]],Target_CC[],COLUMN(CS$2)+9,0)</f>
        <v>0</v>
      </c>
      <c r="DH251" s="22">
        <f>Target_AM[[#This Row],[PROPORSI]]*VLOOKUP(Target_AM[[#This Row],[NIPNAS]],Target_CC[],COLUMN(CT$2)+9,0)</f>
        <v>0</v>
      </c>
      <c r="DI251" s="22">
        <f>Target_AM[[#This Row],[PROPORSI]]*VLOOKUP(Target_AM[[#This Row],[NIPNAS]],Target_CC[],COLUMN(CU$2)+9,0)</f>
        <v>0</v>
      </c>
      <c r="DJ251" s="22">
        <f>Target_AM[[#This Row],[PROPORSI]]*VLOOKUP(Target_AM[[#This Row],[NIPNAS]],Target_CC[],COLUMN(CV$2)+9,0)</f>
        <v>0</v>
      </c>
      <c r="DK251" s="22">
        <f>Target_AM[[#This Row],[PROPORSI]]*VLOOKUP(Target_AM[[#This Row],[NIPNAS]],Target_CC[],COLUMN(CW$2)+9,0)</f>
        <v>0</v>
      </c>
      <c r="DL251" s="22">
        <f>Target_AM[[#This Row],[PROPORSI]]*VLOOKUP(Target_AM[[#This Row],[NIPNAS]],Target_CC[],COLUMN(CX$2)+9,0)</f>
        <v>0</v>
      </c>
      <c r="DM251" s="22">
        <f>Target_AM[[#This Row],[PROPORSI]]*VLOOKUP(Target_AM[[#This Row],[NIPNAS]],Target_CC[],COLUMN(CY$2)+9,0)</f>
        <v>0</v>
      </c>
      <c r="DN251" s="22">
        <f>Target_AM[[#This Row],[PROPORSI]]*VLOOKUP(Target_AM[[#This Row],[NIPNAS]],Target_CC[],COLUMN(CZ$2)+9,0)</f>
        <v>0</v>
      </c>
      <c r="DO251" s="22">
        <f>Target_AM[[#This Row],[PROPORSI]]*VLOOKUP(Target_AM[[#This Row],[NIPNAS]],Target_CC[],COLUMN(DA$2)+9,0)</f>
        <v>0</v>
      </c>
      <c r="DP251" s="22">
        <f>Target_AM[[#This Row],[PROPORSI]]*VLOOKUP(Target_AM[[#This Row],[NIPNAS]],Target_CC[],COLUMN(DB$2)+9,0)</f>
        <v>0</v>
      </c>
      <c r="DQ251" s="22">
        <f>Target_AM[[#This Row],[PROPORSI]]*VLOOKUP(Target_AM[[#This Row],[NIPNAS]],Target_CC[],COLUMN(DC$2)+9,0)</f>
        <v>0</v>
      </c>
      <c r="DR251" s="22">
        <f>Target_AM[[#This Row],[PROPORSI]]*VLOOKUP(Target_AM[[#This Row],[NIPNAS]],Target_CC[],COLUMN(DD$2)+9,0)</f>
        <v>0</v>
      </c>
      <c r="DS251" s="22">
        <f>Target_AM[[#This Row],[PROPORSI]]*VLOOKUP(Target_AM[[#This Row],[NIPNAS]],Target_CC[],COLUMN(DE$2)+9,0)</f>
        <v>0</v>
      </c>
      <c r="DT251" s="22">
        <f>Target_AM[[#This Row],[PROPORSI]]*VLOOKUP(Target_AM[[#This Row],[NIPNAS]],Target_CC[],COLUMN(DF$2)+9,0)</f>
        <v>0</v>
      </c>
      <c r="DU251" s="22">
        <f>Target_AM[[#This Row],[PROPORSI]]*VLOOKUP(Target_AM[[#This Row],[NIPNAS]],Target_CC[],COLUMN(DG$2)+9,0)</f>
        <v>0</v>
      </c>
      <c r="DV251" s="22">
        <f>Target_AM[[#This Row],[PROPORSI]]*VLOOKUP(Target_AM[[#This Row],[NIPNAS]],Target_CC[],COLUMN(DH$2)+9,0)</f>
        <v>0</v>
      </c>
      <c r="DW251" s="22">
        <f>Target_AM[[#This Row],[PROPORSI]]*VLOOKUP(Target_AM[[#This Row],[NIPNAS]],Target_CC[],COLUMN(DI$2)+9,0)</f>
        <v>0</v>
      </c>
      <c r="DX251" s="22">
        <f>Target_AM[[#This Row],[PROPORSI]]*VLOOKUP(Target_AM[[#This Row],[NIPNAS]],Target_CC[],COLUMN(DJ$2)+9,0)</f>
        <v>0</v>
      </c>
      <c r="DY251" s="22">
        <f>Target_AM[[#This Row],[PROPORSI]]*VLOOKUP(Target_AM[[#This Row],[NIPNAS]],Target_CC[],COLUMN(DK$2)+9,0)</f>
        <v>0</v>
      </c>
      <c r="DZ251" s="22">
        <f>Target_AM[[#This Row],[PROPORSI]]*VLOOKUP(Target_AM[[#This Row],[NIPNAS]],Target_CC[],COLUMN(DL$2)+9,0)</f>
        <v>0</v>
      </c>
      <c r="EA251" s="22">
        <f>Target_AM[[#This Row],[PROPORSI]]*VLOOKUP(Target_AM[[#This Row],[NIPNAS]],Target_CC[],COLUMN(DM$2)+9,0)</f>
        <v>0</v>
      </c>
    </row>
    <row r="252" spans="2:131" x14ac:dyDescent="0.3">
      <c r="B252">
        <v>910017</v>
      </c>
      <c r="C252" t="s">
        <v>1049</v>
      </c>
      <c r="D252">
        <v>1</v>
      </c>
      <c r="E252" s="8">
        <v>45658</v>
      </c>
      <c r="F252">
        <v>19545144</v>
      </c>
      <c r="G252" t="s">
        <v>544</v>
      </c>
      <c r="J252" t="s">
        <v>309</v>
      </c>
      <c r="K252" t="s">
        <v>25</v>
      </c>
      <c r="L252" t="s">
        <v>159</v>
      </c>
      <c r="M252" t="s">
        <v>29</v>
      </c>
      <c r="N252" s="23">
        <f>Target_AM[[#This Row],[PROPORSI]]*VLOOKUP(Target_AM[[#This Row],[NIPNAS]],Target_CC[],9,0)</f>
        <v>7379523.6911742818</v>
      </c>
      <c r="O252" s="22">
        <f>Target_AM[[#This Row],[PROPORSI]]*VLOOKUP(Target_AM[[#This Row],[NIPNAS]],Target_CC[],COLUMN(A$2)+9,0)</f>
        <v>578031.81818181812</v>
      </c>
      <c r="P252" s="22">
        <f>Target_AM[[#This Row],[PROPORSI]]*VLOOKUP(Target_AM[[#This Row],[NIPNAS]],Target_CC[],COLUMN(B$2)+9,0)</f>
        <v>608454.54545454541</v>
      </c>
      <c r="Q252" s="22">
        <f>Target_AM[[#This Row],[PROPORSI]]*VLOOKUP(Target_AM[[#This Row],[NIPNAS]],Target_CC[],COLUMN(C$2)+9,0)</f>
        <v>547609.09090909094</v>
      </c>
      <c r="R252" s="22">
        <f>Target_AM[[#This Row],[PROPORSI]]*VLOOKUP(Target_AM[[#This Row],[NIPNAS]],Target_CC[],COLUMN(D$2)+9,0)</f>
        <v>486763.63636363635</v>
      </c>
      <c r="S252" s="22">
        <f>Target_AM[[#This Row],[PROPORSI]]*VLOOKUP(Target_AM[[#This Row],[NIPNAS]],Target_CC[],COLUMN(E$2)+9,0)</f>
        <v>517186.36363636365</v>
      </c>
      <c r="T252" s="22">
        <f>Target_AM[[#This Row],[PROPORSI]]*VLOOKUP(Target_AM[[#This Row],[NIPNAS]],Target_CC[],COLUMN(F$2)+9,0)</f>
        <v>547609.09090909094</v>
      </c>
      <c r="U252" s="22">
        <f>Target_AM[[#This Row],[PROPORSI]]*VLOOKUP(Target_AM[[#This Row],[NIPNAS]],Target_CC[],COLUMN(G$2)+9,0)</f>
        <v>699722.72727272729</v>
      </c>
      <c r="V252" s="22">
        <f>Target_AM[[#This Row],[PROPORSI]]*VLOOKUP(Target_AM[[#This Row],[NIPNAS]],Target_CC[],COLUMN(H$2)+9,0)</f>
        <v>638877.27272727271</v>
      </c>
      <c r="W252" s="22">
        <f>Target_AM[[#This Row],[PROPORSI]]*VLOOKUP(Target_AM[[#This Row],[NIPNAS]],Target_CC[],COLUMN(I$2)+9,0)</f>
        <v>638877.27272727271</v>
      </c>
      <c r="X252" s="22">
        <f>Target_AM[[#This Row],[PROPORSI]]*VLOOKUP(Target_AM[[#This Row],[NIPNAS]],Target_CC[],COLUMN(J$2)+9,0)</f>
        <v>699722.72727272729</v>
      </c>
      <c r="Y252" s="22">
        <f>Target_AM[[#This Row],[PROPORSI]]*VLOOKUP(Target_AM[[#This Row],[NIPNAS]],Target_CC[],COLUMN(K$2)+9,0)</f>
        <v>608454.54545454541</v>
      </c>
      <c r="Z252" s="22">
        <f>Target_AM[[#This Row],[PROPORSI]]*VLOOKUP(Target_AM[[#This Row],[NIPNAS]],Target_CC[],COLUMN(L$2)+9,0)</f>
        <v>638877.27272727271</v>
      </c>
      <c r="AA252" s="22">
        <f>Target_AM[[#This Row],[PROPORSI]]*VLOOKUP(Target_AM[[#This Row],[NIPNAS]],Target_CC[],COLUMN(M$2)+9,0)</f>
        <v>7210186.3636363624</v>
      </c>
      <c r="AB252" s="22">
        <f>Target_AM[[#This Row],[PROPORSI]]*VLOOKUP(Target_AM[[#This Row],[NIPNAS]],Target_CC[],COLUMN(N$2)+9,0)</f>
        <v>77457.95457926947</v>
      </c>
      <c r="AC252" s="22">
        <f>Target_AM[[#This Row],[PROPORSI]]*VLOOKUP(Target_AM[[#This Row],[NIPNAS]],Target_CC[],COLUMN(O$2)+9,0)</f>
        <v>82372.499621256749</v>
      </c>
      <c r="AD252" s="22">
        <f>Target_AM[[#This Row],[PROPORSI]]*VLOOKUP(Target_AM[[#This Row],[NIPNAS]],Target_CC[],COLUMN(P$2)+9,0)</f>
        <v>108383.5808137486</v>
      </c>
      <c r="AE252" s="22">
        <f>Target_AM[[#This Row],[PROPORSI]]*VLOOKUP(Target_AM[[#This Row],[NIPNAS]],Target_CC[],COLUMN(Q$2)+9,0)</f>
        <v>110502.85192791179</v>
      </c>
      <c r="AF252" s="22">
        <f>Target_AM[[#This Row],[PROPORSI]]*VLOOKUP(Target_AM[[#This Row],[NIPNAS]],Target_CC[],COLUMN(R$2)+9,0)</f>
        <v>144535.88937278959</v>
      </c>
      <c r="AG252" s="22">
        <f>Target_AM[[#This Row],[PROPORSI]]*VLOOKUP(Target_AM[[#This Row],[NIPNAS]],Target_CC[],COLUMN(S$2)+9,0)</f>
        <v>135047.69238661838</v>
      </c>
      <c r="AH252" s="22">
        <f>Target_AM[[#This Row],[PROPORSI]]*VLOOKUP(Target_AM[[#This Row],[NIPNAS]],Target_CC[],COLUMN(T$2)+9,0)</f>
        <v>118590.858129307</v>
      </c>
      <c r="AI252" s="22">
        <f>Target_AM[[#This Row],[PROPORSI]]*VLOOKUP(Target_AM[[#This Row],[NIPNAS]],Target_CC[],COLUMN(U$2)+9,0)</f>
        <v>134151.19265779573</v>
      </c>
      <c r="AJ252" s="22">
        <f>Target_AM[[#This Row],[PROPORSI]]*VLOOKUP(Target_AM[[#This Row],[NIPNAS]],Target_CC[],COLUMN(V$2)+9,0)</f>
        <v>116483.25626487851</v>
      </c>
      <c r="AK252" s="22">
        <f>Target_AM[[#This Row],[PROPORSI]]*VLOOKUP(Target_AM[[#This Row],[NIPNAS]],Target_CC[],COLUMN(W$2)+9,0)</f>
        <v>122588.75322339112</v>
      </c>
      <c r="AL252" s="22">
        <f>Target_AM[[#This Row],[PROPORSI]]*VLOOKUP(Target_AM[[#This Row],[NIPNAS]],Target_CC[],COLUMN(X$2)+9,0)</f>
        <v>150618.2493402338</v>
      </c>
      <c r="AM252" s="22">
        <f>Target_AM[[#This Row],[PROPORSI]]*VLOOKUP(Target_AM[[#This Row],[NIPNAS]],Target_CC[],COLUMN(Y$2)+9,0)</f>
        <v>178697.36943694748</v>
      </c>
      <c r="AN252" s="22">
        <f>Target_AM[[#This Row],[PROPORSI]]*VLOOKUP(Target_AM[[#This Row],[NIPNAS]],Target_CC[],COLUMN(Z$2)+9,0)</f>
        <v>1479430.1477541483</v>
      </c>
      <c r="AO252" s="22">
        <f>Target_AM[[#This Row],[PROPORSI]]*VLOOKUP(Target_AM[[#This Row],[NIPNAS]],Target_CC[],COLUMN(AA$2)+9,0)</f>
        <v>655489.77276108763</v>
      </c>
      <c r="AP252" s="22">
        <f>Target_AM[[#This Row],[PROPORSI]]*VLOOKUP(Target_AM[[#This Row],[NIPNAS]],Target_CC[],COLUMN(AB$2)+9,0)</f>
        <v>690827.04507580213</v>
      </c>
      <c r="AQ252" s="22">
        <f>Target_AM[[#This Row],[PROPORSI]]*VLOOKUP(Target_AM[[#This Row],[NIPNAS]],Target_CC[],COLUMN(AC$2)+9,0)</f>
        <v>655992.67172283959</v>
      </c>
      <c r="AR252" s="22">
        <f>Target_AM[[#This Row],[PROPORSI]]*VLOOKUP(Target_AM[[#This Row],[NIPNAS]],Target_CC[],COLUMN(AD$2)+9,0)</f>
        <v>597266.4882915481</v>
      </c>
      <c r="AS252" s="22">
        <f>Target_AM[[#This Row],[PROPORSI]]*VLOOKUP(Target_AM[[#This Row],[NIPNAS]],Target_CC[],COLUMN(AE$2)+9,0)</f>
        <v>661722.2530091533</v>
      </c>
      <c r="AT252" s="22">
        <f>Target_AM[[#This Row],[PROPORSI]]*VLOOKUP(Target_AM[[#This Row],[NIPNAS]],Target_CC[],COLUMN(AF$2)+9,0)</f>
        <v>682656.78329570929</v>
      </c>
      <c r="AU252" s="22">
        <f>Target_AM[[#This Row],[PROPORSI]]*VLOOKUP(Target_AM[[#This Row],[NIPNAS]],Target_CC[],COLUMN(AG$2)+9,0)</f>
        <v>818313.58540203434</v>
      </c>
      <c r="AV252" s="22">
        <f>Target_AM[[#This Row],[PROPORSI]]*VLOOKUP(Target_AM[[#This Row],[NIPNAS]],Target_CC[],COLUMN(AH$2)+9,0)</f>
        <v>773028.46538506844</v>
      </c>
      <c r="AW252" s="22">
        <f>Target_AM[[#This Row],[PROPORSI]]*VLOOKUP(Target_AM[[#This Row],[NIPNAS]],Target_CC[],COLUMN(AI$2)+9,0)</f>
        <v>755360.52899215126</v>
      </c>
      <c r="AX252" s="22">
        <f>Target_AM[[#This Row],[PROPORSI]]*VLOOKUP(Target_AM[[#This Row],[NIPNAS]],Target_CC[],COLUMN(AJ$2)+9,0)</f>
        <v>822311.48049611843</v>
      </c>
      <c r="AY252" s="22">
        <f>Target_AM[[#This Row],[PROPORSI]]*VLOOKUP(Target_AM[[#This Row],[NIPNAS]],Target_CC[],COLUMN(AK$2)+9,0)</f>
        <v>759072.79479477927</v>
      </c>
      <c r="AZ252" s="22">
        <f>Target_AM[[#This Row],[PROPORSI]]*VLOOKUP(Target_AM[[#This Row],[NIPNAS]],Target_CC[],COLUMN(AL$2)+9,0)</f>
        <v>817574.64216422022</v>
      </c>
      <c r="BA252" s="22">
        <f>Target_AM[[#This Row],[PROPORSI]]*VLOOKUP(Target_AM[[#This Row],[NIPNAS]],Target_CC[],COLUMN(AM$2)+9,0)</f>
        <v>8689616.5113905128</v>
      </c>
      <c r="BB252" s="22">
        <f>Target_AM[[#This Row],[PROPORSI]]*VLOOKUP(Target_AM[[#This Row],[NIPNAS]],Target_CC[],COLUMN(AN$2)+9,0)</f>
        <v>0</v>
      </c>
      <c r="BC252" s="22">
        <f>Target_AM[[#This Row],[PROPORSI]]*VLOOKUP(Target_AM[[#This Row],[NIPNAS]],Target_CC[],COLUMN(AO$2)+9,0)</f>
        <v>0</v>
      </c>
      <c r="BD252" s="22">
        <f>Target_AM[[#This Row],[PROPORSI]]*VLOOKUP(Target_AM[[#This Row],[NIPNAS]],Target_CC[],COLUMN(AP$2)+9,0)</f>
        <v>0</v>
      </c>
      <c r="BE252" s="22">
        <f>Target_AM[[#This Row],[PROPORSI]]*VLOOKUP(Target_AM[[#This Row],[NIPNAS]],Target_CC[],COLUMN(AQ$2)+9,0)</f>
        <v>0</v>
      </c>
      <c r="BF252" s="22">
        <f>Target_AM[[#This Row],[PROPORSI]]*VLOOKUP(Target_AM[[#This Row],[NIPNAS]],Target_CC[],COLUMN(AR$2)+9,0)</f>
        <v>0</v>
      </c>
      <c r="BG252" s="22">
        <f>Target_AM[[#This Row],[PROPORSI]]*VLOOKUP(Target_AM[[#This Row],[NIPNAS]],Target_CC[],COLUMN(AS$2)+9,0)</f>
        <v>0</v>
      </c>
      <c r="BH252" s="22">
        <f>Target_AM[[#This Row],[PROPORSI]]*VLOOKUP(Target_AM[[#This Row],[NIPNAS]],Target_CC[],COLUMN(AT$2)+9,0)</f>
        <v>0</v>
      </c>
      <c r="BI252" s="22">
        <f>Target_AM[[#This Row],[PROPORSI]]*VLOOKUP(Target_AM[[#This Row],[NIPNAS]],Target_CC[],COLUMN(AU$2)+9,0)</f>
        <v>0</v>
      </c>
      <c r="BJ252" s="22">
        <f>Target_AM[[#This Row],[PROPORSI]]*VLOOKUP(Target_AM[[#This Row],[NIPNAS]],Target_CC[],COLUMN(AV$2)+9,0)</f>
        <v>0</v>
      </c>
      <c r="BK252" s="22">
        <f>Target_AM[[#This Row],[PROPORSI]]*VLOOKUP(Target_AM[[#This Row],[NIPNAS]],Target_CC[],COLUMN(AW$2)+9,0)</f>
        <v>0</v>
      </c>
      <c r="BL252" s="22">
        <f>Target_AM[[#This Row],[PROPORSI]]*VLOOKUP(Target_AM[[#This Row],[NIPNAS]],Target_CC[],COLUMN(AX$2)+9,0)</f>
        <v>0</v>
      </c>
      <c r="BM252" s="22">
        <f>Target_AM[[#This Row],[PROPORSI]]*VLOOKUP(Target_AM[[#This Row],[NIPNAS]],Target_CC[],COLUMN(AY$2)+9,0)</f>
        <v>0</v>
      </c>
      <c r="BN252" s="22">
        <f>Target_AM[[#This Row],[PROPORSI]]*VLOOKUP(Target_AM[[#This Row],[NIPNAS]],Target_CC[],COLUMN(AZ$2)+9,0)</f>
        <v>0</v>
      </c>
      <c r="BO252" s="22">
        <f>Target_AM[[#This Row],[PROPORSI]]*VLOOKUP(Target_AM[[#This Row],[NIPNAS]],Target_CC[],COLUMN(BA$2)+9,0)</f>
        <v>570000</v>
      </c>
      <c r="BP252" s="22">
        <f>Target_AM[[#This Row],[PROPORSI]]*VLOOKUP(Target_AM[[#This Row],[NIPNAS]],Target_CC[],COLUMN(BB$2)+9,0)</f>
        <v>570000</v>
      </c>
      <c r="BQ252" s="22">
        <f>Target_AM[[#This Row],[PROPORSI]]*VLOOKUP(Target_AM[[#This Row],[NIPNAS]],Target_CC[],COLUMN(BC$2)+9,0)</f>
        <v>570000</v>
      </c>
      <c r="BR252" s="22">
        <f>Target_AM[[#This Row],[PROPORSI]]*VLOOKUP(Target_AM[[#This Row],[NIPNAS]],Target_CC[],COLUMN(BD$2)+9,0)</f>
        <v>570000</v>
      </c>
      <c r="BS252" s="22">
        <f>Target_AM[[#This Row],[PROPORSI]]*VLOOKUP(Target_AM[[#This Row],[NIPNAS]],Target_CC[],COLUMN(BE$2)+9,0)</f>
        <v>570000</v>
      </c>
      <c r="BT252" s="22">
        <f>Target_AM[[#This Row],[PROPORSI]]*VLOOKUP(Target_AM[[#This Row],[NIPNAS]],Target_CC[],COLUMN(BF$2)+9,0)</f>
        <v>570000</v>
      </c>
      <c r="BU252" s="22">
        <f>Target_AM[[#This Row],[PROPORSI]]*VLOOKUP(Target_AM[[#This Row],[NIPNAS]],Target_CC[],COLUMN(BG$2)+9,0)</f>
        <v>570000</v>
      </c>
      <c r="BV252" s="22">
        <f>Target_AM[[#This Row],[PROPORSI]]*VLOOKUP(Target_AM[[#This Row],[NIPNAS]],Target_CC[],COLUMN(BH$2)+9,0)</f>
        <v>570000</v>
      </c>
      <c r="BW252" s="22">
        <f>Target_AM[[#This Row],[PROPORSI]]*VLOOKUP(Target_AM[[#This Row],[NIPNAS]],Target_CC[],COLUMN(BI$2)+9,0)</f>
        <v>570000</v>
      </c>
      <c r="BX252" s="22">
        <f>Target_AM[[#This Row],[PROPORSI]]*VLOOKUP(Target_AM[[#This Row],[NIPNAS]],Target_CC[],COLUMN(BJ$2)+9,0)</f>
        <v>570000</v>
      </c>
      <c r="BY252" s="22">
        <f>Target_AM[[#This Row],[PROPORSI]]*VLOOKUP(Target_AM[[#This Row],[NIPNAS]],Target_CC[],COLUMN(BK$2)+9,0)</f>
        <v>570000</v>
      </c>
      <c r="BZ252" s="22">
        <f>Target_AM[[#This Row],[PROPORSI]]*VLOOKUP(Target_AM[[#This Row],[NIPNAS]],Target_CC[],COLUMN(BL$2)+9,0)</f>
        <v>570000</v>
      </c>
      <c r="CA252" s="22">
        <f>Target_AM[[#This Row],[PROPORSI]]*VLOOKUP(Target_AM[[#This Row],[NIPNAS]],Target_CC[],COLUMN(BM$2)+9,0)</f>
        <v>6840000</v>
      </c>
      <c r="CB252" s="22">
        <f>Target_AM[[#This Row],[PROPORSI]]*VLOOKUP(Target_AM[[#This Row],[NIPNAS]],Target_CC[],COLUMN(BN$2)+9,0)</f>
        <v>0</v>
      </c>
      <c r="CC252" s="22">
        <f>Target_AM[[#This Row],[PROPORSI]]*VLOOKUP(Target_AM[[#This Row],[NIPNAS]],Target_CC[],COLUMN(BO$2)+9,0)</f>
        <v>0</v>
      </c>
      <c r="CD252" s="22">
        <f>Target_AM[[#This Row],[PROPORSI]]*VLOOKUP(Target_AM[[#This Row],[NIPNAS]],Target_CC[],COLUMN(BP$2)+9,0)</f>
        <v>0</v>
      </c>
      <c r="CE252" s="22">
        <f>Target_AM[[#This Row],[PROPORSI]]*VLOOKUP(Target_AM[[#This Row],[NIPNAS]],Target_CC[],COLUMN(BQ$2)+9,0)</f>
        <v>0</v>
      </c>
      <c r="CF252" s="22">
        <f>Target_AM[[#This Row],[PROPORSI]]*VLOOKUP(Target_AM[[#This Row],[NIPNAS]],Target_CC[],COLUMN(BR$2)+9,0)</f>
        <v>0</v>
      </c>
      <c r="CG252" s="22">
        <f>Target_AM[[#This Row],[PROPORSI]]*VLOOKUP(Target_AM[[#This Row],[NIPNAS]],Target_CC[],COLUMN(BS$2)+9,0)</f>
        <v>0</v>
      </c>
      <c r="CH252" s="22">
        <f>Target_AM[[#This Row],[PROPORSI]]*VLOOKUP(Target_AM[[#This Row],[NIPNAS]],Target_CC[],COLUMN(BT$2)+9,0)</f>
        <v>0</v>
      </c>
      <c r="CI252" s="22">
        <f>Target_AM[[#This Row],[PROPORSI]]*VLOOKUP(Target_AM[[#This Row],[NIPNAS]],Target_CC[],COLUMN(BU$2)+9,0)</f>
        <v>0</v>
      </c>
      <c r="CJ252" s="22">
        <f>Target_AM[[#This Row],[PROPORSI]]*VLOOKUP(Target_AM[[#This Row],[NIPNAS]],Target_CC[],COLUMN(BV$2)+9,0)</f>
        <v>0</v>
      </c>
      <c r="CK252" s="22">
        <f>Target_AM[[#This Row],[PROPORSI]]*VLOOKUP(Target_AM[[#This Row],[NIPNAS]],Target_CC[],COLUMN(BW$2)+9,0)</f>
        <v>0</v>
      </c>
      <c r="CL252" s="22">
        <f>Target_AM[[#This Row],[PROPORSI]]*VLOOKUP(Target_AM[[#This Row],[NIPNAS]],Target_CC[],COLUMN(BX$2)+9,0)</f>
        <v>0</v>
      </c>
      <c r="CM252" s="22">
        <f>Target_AM[[#This Row],[PROPORSI]]*VLOOKUP(Target_AM[[#This Row],[NIPNAS]],Target_CC[],COLUMN(BY$2)+9,0)</f>
        <v>0</v>
      </c>
      <c r="CN252" s="22">
        <f>Target_AM[[#This Row],[PROPORSI]]*VLOOKUP(Target_AM[[#This Row],[NIPNAS]],Target_CC[],COLUMN(BZ$2)+9,0)</f>
        <v>0</v>
      </c>
      <c r="CO252" s="22">
        <f>Target_AM[[#This Row],[PROPORSI]]*VLOOKUP(Target_AM[[#This Row],[NIPNAS]],Target_CC[],COLUMN(CA$2)+9,0)</f>
        <v>570000</v>
      </c>
      <c r="CP252" s="22">
        <f>Target_AM[[#This Row],[PROPORSI]]*VLOOKUP(Target_AM[[#This Row],[NIPNAS]],Target_CC[],COLUMN(CB$2)+9,0)</f>
        <v>570000</v>
      </c>
      <c r="CQ252" s="22">
        <f>Target_AM[[#This Row],[PROPORSI]]*VLOOKUP(Target_AM[[#This Row],[NIPNAS]],Target_CC[],COLUMN(CC$2)+9,0)</f>
        <v>570000</v>
      </c>
      <c r="CR252" s="22">
        <f>Target_AM[[#This Row],[PROPORSI]]*VLOOKUP(Target_AM[[#This Row],[NIPNAS]],Target_CC[],COLUMN(CD$2)+9,0)</f>
        <v>570000</v>
      </c>
      <c r="CS252" s="22">
        <f>Target_AM[[#This Row],[PROPORSI]]*VLOOKUP(Target_AM[[#This Row],[NIPNAS]],Target_CC[],COLUMN(CE$2)+9,0)</f>
        <v>570000</v>
      </c>
      <c r="CT252" s="22">
        <f>Target_AM[[#This Row],[PROPORSI]]*VLOOKUP(Target_AM[[#This Row],[NIPNAS]],Target_CC[],COLUMN(CF$2)+9,0)</f>
        <v>570000</v>
      </c>
      <c r="CU252" s="22">
        <f>Target_AM[[#This Row],[PROPORSI]]*VLOOKUP(Target_AM[[#This Row],[NIPNAS]],Target_CC[],COLUMN(CG$2)+9,0)</f>
        <v>570000</v>
      </c>
      <c r="CV252" s="22">
        <f>Target_AM[[#This Row],[PROPORSI]]*VLOOKUP(Target_AM[[#This Row],[NIPNAS]],Target_CC[],COLUMN(CH$2)+9,0)</f>
        <v>570000</v>
      </c>
      <c r="CW252" s="22">
        <f>Target_AM[[#This Row],[PROPORSI]]*VLOOKUP(Target_AM[[#This Row],[NIPNAS]],Target_CC[],COLUMN(CI$2)+9,0)</f>
        <v>570000</v>
      </c>
      <c r="CX252" s="22">
        <f>Target_AM[[#This Row],[PROPORSI]]*VLOOKUP(Target_AM[[#This Row],[NIPNAS]],Target_CC[],COLUMN(CJ$2)+9,0)</f>
        <v>570000</v>
      </c>
      <c r="CY252" s="22">
        <f>Target_AM[[#This Row],[PROPORSI]]*VLOOKUP(Target_AM[[#This Row],[NIPNAS]],Target_CC[],COLUMN(CK$2)+9,0)</f>
        <v>570000</v>
      </c>
      <c r="CZ252" s="22">
        <f>Target_AM[[#This Row],[PROPORSI]]*VLOOKUP(Target_AM[[#This Row],[NIPNAS]],Target_CC[],COLUMN(CL$2)+9,0)</f>
        <v>570000</v>
      </c>
      <c r="DA252" s="22">
        <f>Target_AM[[#This Row],[PROPORSI]]*VLOOKUP(Target_AM[[#This Row],[NIPNAS]],Target_CC[],COLUMN(CM$2)+9,0)</f>
        <v>6840000</v>
      </c>
      <c r="DB252" s="22">
        <f>Target_AM[[#This Row],[PROPORSI]]*VLOOKUP(Target_AM[[#This Row],[NIPNAS]],Target_CC[],COLUMN(CN$2)+9,0)</f>
        <v>0</v>
      </c>
      <c r="DC252" s="22">
        <f>Target_AM[[#This Row],[PROPORSI]]*VLOOKUP(Target_AM[[#This Row],[NIPNAS]],Target_CC[],COLUMN(CO$2)+9,0)</f>
        <v>0</v>
      </c>
      <c r="DD252" s="22">
        <f>Target_AM[[#This Row],[PROPORSI]]*VLOOKUP(Target_AM[[#This Row],[NIPNAS]],Target_CC[],COLUMN(CP$2)+9,0)</f>
        <v>0</v>
      </c>
      <c r="DE252" s="22">
        <f>Target_AM[[#This Row],[PROPORSI]]*VLOOKUP(Target_AM[[#This Row],[NIPNAS]],Target_CC[],COLUMN(CQ$2)+9,0)</f>
        <v>0</v>
      </c>
      <c r="DF252" s="22">
        <f>Target_AM[[#This Row],[PROPORSI]]*VLOOKUP(Target_AM[[#This Row],[NIPNAS]],Target_CC[],COLUMN(CR$2)+9,0)</f>
        <v>0</v>
      </c>
      <c r="DG252" s="22">
        <f>Target_AM[[#This Row],[PROPORSI]]*VLOOKUP(Target_AM[[#This Row],[NIPNAS]],Target_CC[],COLUMN(CS$2)+9,0)</f>
        <v>0</v>
      </c>
      <c r="DH252" s="22">
        <f>Target_AM[[#This Row],[PROPORSI]]*VLOOKUP(Target_AM[[#This Row],[NIPNAS]],Target_CC[],COLUMN(CT$2)+9,0)</f>
        <v>0</v>
      </c>
      <c r="DI252" s="22">
        <f>Target_AM[[#This Row],[PROPORSI]]*VLOOKUP(Target_AM[[#This Row],[NIPNAS]],Target_CC[],COLUMN(CU$2)+9,0)</f>
        <v>0</v>
      </c>
      <c r="DJ252" s="22">
        <f>Target_AM[[#This Row],[PROPORSI]]*VLOOKUP(Target_AM[[#This Row],[NIPNAS]],Target_CC[],COLUMN(CV$2)+9,0)</f>
        <v>0</v>
      </c>
      <c r="DK252" s="22">
        <f>Target_AM[[#This Row],[PROPORSI]]*VLOOKUP(Target_AM[[#This Row],[NIPNAS]],Target_CC[],COLUMN(CW$2)+9,0)</f>
        <v>0</v>
      </c>
      <c r="DL252" s="22">
        <f>Target_AM[[#This Row],[PROPORSI]]*VLOOKUP(Target_AM[[#This Row],[NIPNAS]],Target_CC[],COLUMN(CX$2)+9,0)</f>
        <v>0</v>
      </c>
      <c r="DM252" s="22">
        <f>Target_AM[[#This Row],[PROPORSI]]*VLOOKUP(Target_AM[[#This Row],[NIPNAS]],Target_CC[],COLUMN(CY$2)+9,0)</f>
        <v>0</v>
      </c>
      <c r="DN252" s="22">
        <f>Target_AM[[#This Row],[PROPORSI]]*VLOOKUP(Target_AM[[#This Row],[NIPNAS]],Target_CC[],COLUMN(CZ$2)+9,0)</f>
        <v>0</v>
      </c>
      <c r="DO252" s="22">
        <f>Target_AM[[#This Row],[PROPORSI]]*VLOOKUP(Target_AM[[#This Row],[NIPNAS]],Target_CC[],COLUMN(DA$2)+9,0)</f>
        <v>0</v>
      </c>
      <c r="DP252" s="22">
        <f>Target_AM[[#This Row],[PROPORSI]]*VLOOKUP(Target_AM[[#This Row],[NIPNAS]],Target_CC[],COLUMN(DB$2)+9,0)</f>
        <v>0</v>
      </c>
      <c r="DQ252" s="22">
        <f>Target_AM[[#This Row],[PROPORSI]]*VLOOKUP(Target_AM[[#This Row],[NIPNAS]],Target_CC[],COLUMN(DC$2)+9,0)</f>
        <v>0</v>
      </c>
      <c r="DR252" s="22">
        <f>Target_AM[[#This Row],[PROPORSI]]*VLOOKUP(Target_AM[[#This Row],[NIPNAS]],Target_CC[],COLUMN(DD$2)+9,0)</f>
        <v>0</v>
      </c>
      <c r="DS252" s="22">
        <f>Target_AM[[#This Row],[PROPORSI]]*VLOOKUP(Target_AM[[#This Row],[NIPNAS]],Target_CC[],COLUMN(DE$2)+9,0)</f>
        <v>0</v>
      </c>
      <c r="DT252" s="22">
        <f>Target_AM[[#This Row],[PROPORSI]]*VLOOKUP(Target_AM[[#This Row],[NIPNAS]],Target_CC[],COLUMN(DF$2)+9,0)</f>
        <v>0</v>
      </c>
      <c r="DU252" s="22">
        <f>Target_AM[[#This Row],[PROPORSI]]*VLOOKUP(Target_AM[[#This Row],[NIPNAS]],Target_CC[],COLUMN(DG$2)+9,0)</f>
        <v>0</v>
      </c>
      <c r="DV252" s="22">
        <f>Target_AM[[#This Row],[PROPORSI]]*VLOOKUP(Target_AM[[#This Row],[NIPNAS]],Target_CC[],COLUMN(DH$2)+9,0)</f>
        <v>0</v>
      </c>
      <c r="DW252" s="22">
        <f>Target_AM[[#This Row],[PROPORSI]]*VLOOKUP(Target_AM[[#This Row],[NIPNAS]],Target_CC[],COLUMN(DI$2)+9,0)</f>
        <v>0</v>
      </c>
      <c r="DX252" s="22">
        <f>Target_AM[[#This Row],[PROPORSI]]*VLOOKUP(Target_AM[[#This Row],[NIPNAS]],Target_CC[],COLUMN(DJ$2)+9,0)</f>
        <v>0</v>
      </c>
      <c r="DY252" s="22">
        <f>Target_AM[[#This Row],[PROPORSI]]*VLOOKUP(Target_AM[[#This Row],[NIPNAS]],Target_CC[],COLUMN(DK$2)+9,0)</f>
        <v>0</v>
      </c>
      <c r="DZ252" s="22">
        <f>Target_AM[[#This Row],[PROPORSI]]*VLOOKUP(Target_AM[[#This Row],[NIPNAS]],Target_CC[],COLUMN(DL$2)+9,0)</f>
        <v>0</v>
      </c>
      <c r="EA252" s="22">
        <f>Target_AM[[#This Row],[PROPORSI]]*VLOOKUP(Target_AM[[#This Row],[NIPNAS]],Target_CC[],COLUMN(DM$2)+9,0)</f>
        <v>0</v>
      </c>
    </row>
    <row r="253" spans="2:131" x14ac:dyDescent="0.3">
      <c r="B253">
        <v>910017</v>
      </c>
      <c r="C253" t="s">
        <v>1049</v>
      </c>
      <c r="D253">
        <v>1</v>
      </c>
      <c r="E253" s="8">
        <v>45658</v>
      </c>
      <c r="F253">
        <v>19052569</v>
      </c>
      <c r="G253" t="s">
        <v>581</v>
      </c>
      <c r="J253" t="s">
        <v>300</v>
      </c>
      <c r="K253" t="s">
        <v>25</v>
      </c>
      <c r="L253" t="s">
        <v>159</v>
      </c>
      <c r="M253" t="s">
        <v>29</v>
      </c>
      <c r="N253" s="23">
        <f>Target_AM[[#This Row],[PROPORSI]]*VLOOKUP(Target_AM[[#This Row],[NIPNAS]],Target_CC[],9,0)</f>
        <v>18615887.887916539</v>
      </c>
      <c r="O253" s="22">
        <f>Target_AM[[#This Row],[PROPORSI]]*VLOOKUP(Target_AM[[#This Row],[NIPNAS]],Target_CC[],COLUMN(A$2)+9,0)</f>
        <v>712217.32621517556</v>
      </c>
      <c r="P253" s="22">
        <f>Target_AM[[#This Row],[PROPORSI]]*VLOOKUP(Target_AM[[#This Row],[NIPNAS]],Target_CC[],COLUMN(B$2)+9,0)</f>
        <v>724656.43269077397</v>
      </c>
      <c r="Q253" s="22">
        <f>Target_AM[[#This Row],[PROPORSI]]*VLOOKUP(Target_AM[[#This Row],[NIPNAS]],Target_CC[],COLUMN(C$2)+9,0)</f>
        <v>774747.95158374798</v>
      </c>
      <c r="R253" s="22">
        <f>Target_AM[[#This Row],[PROPORSI]]*VLOOKUP(Target_AM[[#This Row],[NIPNAS]],Target_CC[],COLUMN(D$2)+9,0)</f>
        <v>727992.66259490966</v>
      </c>
      <c r="S253" s="22">
        <f>Target_AM[[#This Row],[PROPORSI]]*VLOOKUP(Target_AM[[#This Row],[NIPNAS]],Target_CC[],COLUMN(E$2)+9,0)</f>
        <v>764891.34825696039</v>
      </c>
      <c r="T253" s="22">
        <f>Target_AM[[#This Row],[PROPORSI]]*VLOOKUP(Target_AM[[#This Row],[NIPNAS]],Target_CC[],COLUMN(F$2)+9,0)</f>
        <v>754687.61099311779</v>
      </c>
      <c r="U253" s="22">
        <f>Target_AM[[#This Row],[PROPORSI]]*VLOOKUP(Target_AM[[#This Row],[NIPNAS]],Target_CC[],COLUMN(G$2)+9,0)</f>
        <v>790789.47161182447</v>
      </c>
      <c r="V253" s="22">
        <f>Target_AM[[#This Row],[PROPORSI]]*VLOOKUP(Target_AM[[#This Row],[NIPNAS]],Target_CC[],COLUMN(H$2)+9,0)</f>
        <v>798671.18857712275</v>
      </c>
      <c r="W253" s="22">
        <f>Target_AM[[#This Row],[PROPORSI]]*VLOOKUP(Target_AM[[#This Row],[NIPNAS]],Target_CC[],COLUMN(I$2)+9,0)</f>
        <v>788448.21769955091</v>
      </c>
      <c r="X253" s="22">
        <f>Target_AM[[#This Row],[PROPORSI]]*VLOOKUP(Target_AM[[#This Row],[NIPNAS]],Target_CC[],COLUMN(J$2)+9,0)</f>
        <v>804310.55871274171</v>
      </c>
      <c r="Y253" s="22">
        <f>Target_AM[[#This Row],[PROPORSI]]*VLOOKUP(Target_AM[[#This Row],[NIPNAS]],Target_CC[],COLUMN(K$2)+9,0)</f>
        <v>798442.0781836973</v>
      </c>
      <c r="Z253" s="22">
        <f>Target_AM[[#This Row],[PROPORSI]]*VLOOKUP(Target_AM[[#This Row],[NIPNAS]],Target_CC[],COLUMN(L$2)+9,0)</f>
        <v>753345.15288037725</v>
      </c>
      <c r="AA253" s="22">
        <f>Target_AM[[#This Row],[PROPORSI]]*VLOOKUP(Target_AM[[#This Row],[NIPNAS]],Target_CC[],COLUMN(M$2)+9,0)</f>
        <v>9193200.0000000019</v>
      </c>
      <c r="AB253" s="22">
        <f>Target_AM[[#This Row],[PROPORSI]]*VLOOKUP(Target_AM[[#This Row],[NIPNAS]],Target_CC[],COLUMN(N$2)+9,0)</f>
        <v>1902717.0762650969</v>
      </c>
      <c r="AC253" s="22">
        <f>Target_AM[[#This Row],[PROPORSI]]*VLOOKUP(Target_AM[[#This Row],[NIPNAS]],Target_CC[],COLUMN(O$2)+9,0)</f>
        <v>1935948.6467891899</v>
      </c>
      <c r="AD253" s="22">
        <f>Target_AM[[#This Row],[PROPORSI]]*VLOOKUP(Target_AM[[#This Row],[NIPNAS]],Target_CC[],COLUMN(P$2)+9,0)</f>
        <v>2069770.1432138956</v>
      </c>
      <c r="AE253" s="22">
        <f>Target_AM[[#This Row],[PROPORSI]]*VLOOKUP(Target_AM[[#This Row],[NIPNAS]],Target_CC[],COLUMN(Q$2)+9,0)</f>
        <v>1944861.51843004</v>
      </c>
      <c r="AF253" s="22">
        <f>Target_AM[[#This Row],[PROPORSI]]*VLOOKUP(Target_AM[[#This Row],[NIPNAS]],Target_CC[],COLUMN(R$2)+9,0)</f>
        <v>2043437.8331541088</v>
      </c>
      <c r="AG253" s="22">
        <f>Target_AM[[#This Row],[PROPORSI]]*VLOOKUP(Target_AM[[#This Row],[NIPNAS]],Target_CC[],COLUMN(S$2)+9,0)</f>
        <v>2016178.1408958356</v>
      </c>
      <c r="AH253" s="22">
        <f>Target_AM[[#This Row],[PROPORSI]]*VLOOKUP(Target_AM[[#This Row],[NIPNAS]],Target_CC[],COLUMN(T$2)+9,0)</f>
        <v>2112625.7056429517</v>
      </c>
      <c r="AI253" s="22">
        <f>Target_AM[[#This Row],[PROPORSI]]*VLOOKUP(Target_AM[[#This Row],[NIPNAS]],Target_CC[],COLUMN(U$2)+9,0)</f>
        <v>2133682.0277909334</v>
      </c>
      <c r="AJ253" s="22">
        <f>Target_AM[[#This Row],[PROPORSI]]*VLOOKUP(Target_AM[[#This Row],[NIPNAS]],Target_CC[],COLUMN(V$2)+9,0)</f>
        <v>2106370.9521642225</v>
      </c>
      <c r="AK253" s="22">
        <f>Target_AM[[#This Row],[PROPORSI]]*VLOOKUP(Target_AM[[#This Row],[NIPNAS]],Target_CC[],COLUMN(W$2)+9,0)</f>
        <v>2148747.8306877026</v>
      </c>
      <c r="AL253" s="22">
        <f>Target_AM[[#This Row],[PROPORSI]]*VLOOKUP(Target_AM[[#This Row],[NIPNAS]],Target_CC[],COLUMN(X$2)+9,0)</f>
        <v>2133069.9502102924</v>
      </c>
      <c r="AM253" s="22">
        <f>Target_AM[[#This Row],[PROPORSI]]*VLOOKUP(Target_AM[[#This Row],[NIPNAS]],Target_CC[],COLUMN(Y$2)+9,0)</f>
        <v>2012591.7103482161</v>
      </c>
      <c r="AN253" s="22">
        <f>Target_AM[[#This Row],[PROPORSI]]*VLOOKUP(Target_AM[[#This Row],[NIPNAS]],Target_CC[],COLUMN(Z$2)+9,0)</f>
        <v>24560001.535592485</v>
      </c>
      <c r="AO253" s="22">
        <f>Target_AM[[#This Row],[PROPORSI]]*VLOOKUP(Target_AM[[#This Row],[NIPNAS]],Target_CC[],COLUMN(AA$2)+9,0)</f>
        <v>2614934.4024802726</v>
      </c>
      <c r="AP253" s="22">
        <f>Target_AM[[#This Row],[PROPORSI]]*VLOOKUP(Target_AM[[#This Row],[NIPNAS]],Target_CC[],COLUMN(AB$2)+9,0)</f>
        <v>2660605.079479964</v>
      </c>
      <c r="AQ253" s="22">
        <f>Target_AM[[#This Row],[PROPORSI]]*VLOOKUP(Target_AM[[#This Row],[NIPNAS]],Target_CC[],COLUMN(AC$2)+9,0)</f>
        <v>2844518.0947976438</v>
      </c>
      <c r="AR253" s="22">
        <f>Target_AM[[#This Row],[PROPORSI]]*VLOOKUP(Target_AM[[#This Row],[NIPNAS]],Target_CC[],COLUMN(AD$2)+9,0)</f>
        <v>2672854.1810249495</v>
      </c>
      <c r="AS253" s="22">
        <f>Target_AM[[#This Row],[PROPORSI]]*VLOOKUP(Target_AM[[#This Row],[NIPNAS]],Target_CC[],COLUMN(AE$2)+9,0)</f>
        <v>2808329.1814110694</v>
      </c>
      <c r="AT253" s="22">
        <f>Target_AM[[#This Row],[PROPORSI]]*VLOOKUP(Target_AM[[#This Row],[NIPNAS]],Target_CC[],COLUMN(AF$2)+9,0)</f>
        <v>2770865.7518889531</v>
      </c>
      <c r="AU253" s="22">
        <f>Target_AM[[#This Row],[PROPORSI]]*VLOOKUP(Target_AM[[#This Row],[NIPNAS]],Target_CC[],COLUMN(AG$2)+9,0)</f>
        <v>2903415.177254776</v>
      </c>
      <c r="AV253" s="22">
        <f>Target_AM[[#This Row],[PROPORSI]]*VLOOKUP(Target_AM[[#This Row],[NIPNAS]],Target_CC[],COLUMN(AH$2)+9,0)</f>
        <v>2932353.2163680559</v>
      </c>
      <c r="AW253" s="22">
        <f>Target_AM[[#This Row],[PROPORSI]]*VLOOKUP(Target_AM[[#This Row],[NIPNAS]],Target_CC[],COLUMN(AI$2)+9,0)</f>
        <v>2894819.1698637735</v>
      </c>
      <c r="AX253" s="22">
        <f>Target_AM[[#This Row],[PROPORSI]]*VLOOKUP(Target_AM[[#This Row],[NIPNAS]],Target_CC[],COLUMN(AJ$2)+9,0)</f>
        <v>2953058.3894004445</v>
      </c>
      <c r="AY253" s="22">
        <f>Target_AM[[#This Row],[PROPORSI]]*VLOOKUP(Target_AM[[#This Row],[NIPNAS]],Target_CC[],COLUMN(AK$2)+9,0)</f>
        <v>2931512.0283939894</v>
      </c>
      <c r="AZ253" s="22">
        <f>Target_AM[[#This Row],[PROPORSI]]*VLOOKUP(Target_AM[[#This Row],[NIPNAS]],Target_CC[],COLUMN(AL$2)+9,0)</f>
        <v>2765936.8632285935</v>
      </c>
      <c r="BA253" s="22">
        <f>Target_AM[[#This Row],[PROPORSI]]*VLOOKUP(Target_AM[[#This Row],[NIPNAS]],Target_CC[],COLUMN(AM$2)+9,0)</f>
        <v>33753201.535592489</v>
      </c>
      <c r="BB253" s="22">
        <f>Target_AM[[#This Row],[PROPORSI]]*VLOOKUP(Target_AM[[#This Row],[NIPNAS]],Target_CC[],COLUMN(AN$2)+9,0)</f>
        <v>4941582.2328302255</v>
      </c>
      <c r="BC253" s="22">
        <f>Target_AM[[#This Row],[PROPORSI]]*VLOOKUP(Target_AM[[#This Row],[NIPNAS]],Target_CC[],COLUMN(AO$2)+9,0)</f>
        <v>5142088.3207596643</v>
      </c>
      <c r="BD253" s="22">
        <f>Target_AM[[#This Row],[PROPORSI]]*VLOOKUP(Target_AM[[#This Row],[NIPNAS]],Target_CC[],COLUMN(AP$2)+9,0)</f>
        <v>5200167.6767443335</v>
      </c>
      <c r="BE253" s="22">
        <f>Target_AM[[#This Row],[PROPORSI]]*VLOOKUP(Target_AM[[#This Row],[NIPNAS]],Target_CC[],COLUMN(AQ$2)+9,0)</f>
        <v>5041400.8835760169</v>
      </c>
      <c r="BF253" s="22">
        <f>Target_AM[[#This Row],[PROPORSI]]*VLOOKUP(Target_AM[[#This Row],[NIPNAS]],Target_CC[],COLUMN(AR$2)+9,0)</f>
        <v>5300908.0587014994</v>
      </c>
      <c r="BG253" s="22">
        <f>Target_AM[[#This Row],[PROPORSI]]*VLOOKUP(Target_AM[[#This Row],[NIPNAS]],Target_CC[],COLUMN(AS$2)+9,0)</f>
        <v>5267931.7796293944</v>
      </c>
      <c r="BH253" s="22">
        <f>Target_AM[[#This Row],[PROPORSI]]*VLOOKUP(Target_AM[[#This Row],[NIPNAS]],Target_CC[],COLUMN(AT$2)+9,0)</f>
        <v>5440025.0052966522</v>
      </c>
      <c r="BI253" s="22">
        <f>Target_AM[[#This Row],[PROPORSI]]*VLOOKUP(Target_AM[[#This Row],[NIPNAS]],Target_CC[],COLUMN(AU$2)+9,0)</f>
        <v>5516503.1293899361</v>
      </c>
      <c r="BJ253" s="22">
        <f>Target_AM[[#This Row],[PROPORSI]]*VLOOKUP(Target_AM[[#This Row],[NIPNAS]],Target_CC[],COLUMN(AV$2)+9,0)</f>
        <v>5430748.8535660813</v>
      </c>
      <c r="BK253" s="22">
        <f>Target_AM[[#This Row],[PROPORSI]]*VLOOKUP(Target_AM[[#This Row],[NIPNAS]],Target_CC[],COLUMN(AW$2)+9,0)</f>
        <v>5523072.6990475263</v>
      </c>
      <c r="BL253" s="22">
        <f>Target_AM[[#This Row],[PROPORSI]]*VLOOKUP(Target_AM[[#This Row],[NIPNAS]],Target_CC[],COLUMN(AX$2)+9,0)</f>
        <v>5624891.6984470263</v>
      </c>
      <c r="BM253" s="22">
        <f>Target_AM[[#This Row],[PROPORSI]]*VLOOKUP(Target_AM[[#This Row],[NIPNAS]],Target_CC[],COLUMN(AY$2)+9,0)</f>
        <v>5484201.4723760169</v>
      </c>
      <c r="BN253" s="22">
        <f>Target_AM[[#This Row],[PROPORSI]]*VLOOKUP(Target_AM[[#This Row],[NIPNAS]],Target_CC[],COLUMN(AZ$2)+9,0)</f>
        <v>63913521.810364373</v>
      </c>
      <c r="BO253" s="22">
        <f>Target_AM[[#This Row],[PROPORSI]]*VLOOKUP(Target_AM[[#This Row],[NIPNAS]],Target_CC[],COLUMN(BA$2)+9,0)</f>
        <v>766100</v>
      </c>
      <c r="BP253" s="22">
        <f>Target_AM[[#This Row],[PROPORSI]]*VLOOKUP(Target_AM[[#This Row],[NIPNAS]],Target_CC[],COLUMN(BB$2)+9,0)</f>
        <v>766100</v>
      </c>
      <c r="BQ253" s="22">
        <f>Target_AM[[#This Row],[PROPORSI]]*VLOOKUP(Target_AM[[#This Row],[NIPNAS]],Target_CC[],COLUMN(BC$2)+9,0)</f>
        <v>766100</v>
      </c>
      <c r="BR253" s="22">
        <f>Target_AM[[#This Row],[PROPORSI]]*VLOOKUP(Target_AM[[#This Row],[NIPNAS]],Target_CC[],COLUMN(BD$2)+9,0)</f>
        <v>852400</v>
      </c>
      <c r="BS253" s="22">
        <f>Target_AM[[#This Row],[PROPORSI]]*VLOOKUP(Target_AM[[#This Row],[NIPNAS]],Target_CC[],COLUMN(BE$2)+9,0)</f>
        <v>852400</v>
      </c>
      <c r="BT253" s="22">
        <f>Target_AM[[#This Row],[PROPORSI]]*VLOOKUP(Target_AM[[#This Row],[NIPNAS]],Target_CC[],COLUMN(BF$2)+9,0)</f>
        <v>852400</v>
      </c>
      <c r="BU253" s="22">
        <f>Target_AM[[#This Row],[PROPORSI]]*VLOOKUP(Target_AM[[#This Row],[NIPNAS]],Target_CC[],COLUMN(BG$2)+9,0)</f>
        <v>852400</v>
      </c>
      <c r="BV253" s="22">
        <f>Target_AM[[#This Row],[PROPORSI]]*VLOOKUP(Target_AM[[#This Row],[NIPNAS]],Target_CC[],COLUMN(BH$2)+9,0)</f>
        <v>852400</v>
      </c>
      <c r="BW253" s="22">
        <f>Target_AM[[#This Row],[PROPORSI]]*VLOOKUP(Target_AM[[#This Row],[NIPNAS]],Target_CC[],COLUMN(BI$2)+9,0)</f>
        <v>852400</v>
      </c>
      <c r="BX253" s="22">
        <f>Target_AM[[#This Row],[PROPORSI]]*VLOOKUP(Target_AM[[#This Row],[NIPNAS]],Target_CC[],COLUMN(BJ$2)+9,0)</f>
        <v>852400</v>
      </c>
      <c r="BY253" s="22">
        <f>Target_AM[[#This Row],[PROPORSI]]*VLOOKUP(Target_AM[[#This Row],[NIPNAS]],Target_CC[],COLUMN(BK$2)+9,0)</f>
        <v>852400</v>
      </c>
      <c r="BZ253" s="22">
        <f>Target_AM[[#This Row],[PROPORSI]]*VLOOKUP(Target_AM[[#This Row],[NIPNAS]],Target_CC[],COLUMN(BL$2)+9,0)</f>
        <v>852400</v>
      </c>
      <c r="CA253" s="22">
        <f>Target_AM[[#This Row],[PROPORSI]]*VLOOKUP(Target_AM[[#This Row],[NIPNAS]],Target_CC[],COLUMN(BM$2)+9,0)</f>
        <v>9969900</v>
      </c>
      <c r="CB253" s="22">
        <f>Target_AM[[#This Row],[PROPORSI]]*VLOOKUP(Target_AM[[#This Row],[NIPNAS]],Target_CC[],COLUMN(BN$2)+9,0)</f>
        <v>0</v>
      </c>
      <c r="CC253" s="22">
        <f>Target_AM[[#This Row],[PROPORSI]]*VLOOKUP(Target_AM[[#This Row],[NIPNAS]],Target_CC[],COLUMN(BO$2)+9,0)</f>
        <v>0</v>
      </c>
      <c r="CD253" s="22">
        <f>Target_AM[[#This Row],[PROPORSI]]*VLOOKUP(Target_AM[[#This Row],[NIPNAS]],Target_CC[],COLUMN(BP$2)+9,0)</f>
        <v>0</v>
      </c>
      <c r="CE253" s="22">
        <f>Target_AM[[#This Row],[PROPORSI]]*VLOOKUP(Target_AM[[#This Row],[NIPNAS]],Target_CC[],COLUMN(BQ$2)+9,0)</f>
        <v>0</v>
      </c>
      <c r="CF253" s="22">
        <f>Target_AM[[#This Row],[PROPORSI]]*VLOOKUP(Target_AM[[#This Row],[NIPNAS]],Target_CC[],COLUMN(BR$2)+9,0)</f>
        <v>0</v>
      </c>
      <c r="CG253" s="22">
        <f>Target_AM[[#This Row],[PROPORSI]]*VLOOKUP(Target_AM[[#This Row],[NIPNAS]],Target_CC[],COLUMN(BS$2)+9,0)</f>
        <v>0</v>
      </c>
      <c r="CH253" s="22">
        <f>Target_AM[[#This Row],[PROPORSI]]*VLOOKUP(Target_AM[[#This Row],[NIPNAS]],Target_CC[],COLUMN(BT$2)+9,0)</f>
        <v>0</v>
      </c>
      <c r="CI253" s="22">
        <f>Target_AM[[#This Row],[PROPORSI]]*VLOOKUP(Target_AM[[#This Row],[NIPNAS]],Target_CC[],COLUMN(BU$2)+9,0)</f>
        <v>0</v>
      </c>
      <c r="CJ253" s="22">
        <f>Target_AM[[#This Row],[PROPORSI]]*VLOOKUP(Target_AM[[#This Row],[NIPNAS]],Target_CC[],COLUMN(BV$2)+9,0)</f>
        <v>0</v>
      </c>
      <c r="CK253" s="22">
        <f>Target_AM[[#This Row],[PROPORSI]]*VLOOKUP(Target_AM[[#This Row],[NIPNAS]],Target_CC[],COLUMN(BW$2)+9,0)</f>
        <v>0</v>
      </c>
      <c r="CL253" s="22">
        <f>Target_AM[[#This Row],[PROPORSI]]*VLOOKUP(Target_AM[[#This Row],[NIPNAS]],Target_CC[],COLUMN(BX$2)+9,0)</f>
        <v>0</v>
      </c>
      <c r="CM253" s="22">
        <f>Target_AM[[#This Row],[PROPORSI]]*VLOOKUP(Target_AM[[#This Row],[NIPNAS]],Target_CC[],COLUMN(BY$2)+9,0)</f>
        <v>0</v>
      </c>
      <c r="CN253" s="22">
        <f>Target_AM[[#This Row],[PROPORSI]]*VLOOKUP(Target_AM[[#This Row],[NIPNAS]],Target_CC[],COLUMN(BZ$2)+9,0)</f>
        <v>0</v>
      </c>
      <c r="CO253" s="22">
        <f>Target_AM[[#This Row],[PROPORSI]]*VLOOKUP(Target_AM[[#This Row],[NIPNAS]],Target_CC[],COLUMN(CA$2)+9,0)</f>
        <v>852400</v>
      </c>
      <c r="CP253" s="22">
        <f>Target_AM[[#This Row],[PROPORSI]]*VLOOKUP(Target_AM[[#This Row],[NIPNAS]],Target_CC[],COLUMN(CB$2)+9,0)</f>
        <v>852400</v>
      </c>
      <c r="CQ253" s="22">
        <f>Target_AM[[#This Row],[PROPORSI]]*VLOOKUP(Target_AM[[#This Row],[NIPNAS]],Target_CC[],COLUMN(CC$2)+9,0)</f>
        <v>852400</v>
      </c>
      <c r="CR253" s="22">
        <f>Target_AM[[#This Row],[PROPORSI]]*VLOOKUP(Target_AM[[#This Row],[NIPNAS]],Target_CC[],COLUMN(CD$2)+9,0)</f>
        <v>852400</v>
      </c>
      <c r="CS253" s="22">
        <f>Target_AM[[#This Row],[PROPORSI]]*VLOOKUP(Target_AM[[#This Row],[NIPNAS]],Target_CC[],COLUMN(CE$2)+9,0)</f>
        <v>852400</v>
      </c>
      <c r="CT253" s="22">
        <f>Target_AM[[#This Row],[PROPORSI]]*VLOOKUP(Target_AM[[#This Row],[NIPNAS]],Target_CC[],COLUMN(CF$2)+9,0)</f>
        <v>852400</v>
      </c>
      <c r="CU253" s="22">
        <f>Target_AM[[#This Row],[PROPORSI]]*VLOOKUP(Target_AM[[#This Row],[NIPNAS]],Target_CC[],COLUMN(CG$2)+9,0)</f>
        <v>852400</v>
      </c>
      <c r="CV253" s="22">
        <f>Target_AM[[#This Row],[PROPORSI]]*VLOOKUP(Target_AM[[#This Row],[NIPNAS]],Target_CC[],COLUMN(CH$2)+9,0)</f>
        <v>852400</v>
      </c>
      <c r="CW253" s="22">
        <f>Target_AM[[#This Row],[PROPORSI]]*VLOOKUP(Target_AM[[#This Row],[NIPNAS]],Target_CC[],COLUMN(CI$2)+9,0)</f>
        <v>852400</v>
      </c>
      <c r="CX253" s="22">
        <f>Target_AM[[#This Row],[PROPORSI]]*VLOOKUP(Target_AM[[#This Row],[NIPNAS]],Target_CC[],COLUMN(CJ$2)+9,0)</f>
        <v>852400</v>
      </c>
      <c r="CY253" s="22">
        <f>Target_AM[[#This Row],[PROPORSI]]*VLOOKUP(Target_AM[[#This Row],[NIPNAS]],Target_CC[],COLUMN(CK$2)+9,0)</f>
        <v>852400</v>
      </c>
      <c r="CZ253" s="22">
        <f>Target_AM[[#This Row],[PROPORSI]]*VLOOKUP(Target_AM[[#This Row],[NIPNAS]],Target_CC[],COLUMN(CL$2)+9,0)</f>
        <v>852400</v>
      </c>
      <c r="DA253" s="22">
        <f>Target_AM[[#This Row],[PROPORSI]]*VLOOKUP(Target_AM[[#This Row],[NIPNAS]],Target_CC[],COLUMN(CM$2)+9,0)</f>
        <v>10228800</v>
      </c>
      <c r="DB253" s="22">
        <f>Target_AM[[#This Row],[PROPORSI]]*VLOOKUP(Target_AM[[#This Row],[NIPNAS]],Target_CC[],COLUMN(CN$2)+9,0)</f>
        <v>0</v>
      </c>
      <c r="DC253" s="22">
        <f>Target_AM[[#This Row],[PROPORSI]]*VLOOKUP(Target_AM[[#This Row],[NIPNAS]],Target_CC[],COLUMN(CO$2)+9,0)</f>
        <v>0</v>
      </c>
      <c r="DD253" s="22">
        <f>Target_AM[[#This Row],[PROPORSI]]*VLOOKUP(Target_AM[[#This Row],[NIPNAS]],Target_CC[],COLUMN(CP$2)+9,0)</f>
        <v>0</v>
      </c>
      <c r="DE253" s="22">
        <f>Target_AM[[#This Row],[PROPORSI]]*VLOOKUP(Target_AM[[#This Row],[NIPNAS]],Target_CC[],COLUMN(CQ$2)+9,0)</f>
        <v>0</v>
      </c>
      <c r="DF253" s="22">
        <f>Target_AM[[#This Row],[PROPORSI]]*VLOOKUP(Target_AM[[#This Row],[NIPNAS]],Target_CC[],COLUMN(CR$2)+9,0)</f>
        <v>0</v>
      </c>
      <c r="DG253" s="22">
        <f>Target_AM[[#This Row],[PROPORSI]]*VLOOKUP(Target_AM[[#This Row],[NIPNAS]],Target_CC[],COLUMN(CS$2)+9,0)</f>
        <v>0</v>
      </c>
      <c r="DH253" s="22">
        <f>Target_AM[[#This Row],[PROPORSI]]*VLOOKUP(Target_AM[[#This Row],[NIPNAS]],Target_CC[],COLUMN(CT$2)+9,0)</f>
        <v>0</v>
      </c>
      <c r="DI253" s="22">
        <f>Target_AM[[#This Row],[PROPORSI]]*VLOOKUP(Target_AM[[#This Row],[NIPNAS]],Target_CC[],COLUMN(CU$2)+9,0)</f>
        <v>0</v>
      </c>
      <c r="DJ253" s="22">
        <f>Target_AM[[#This Row],[PROPORSI]]*VLOOKUP(Target_AM[[#This Row],[NIPNAS]],Target_CC[],COLUMN(CV$2)+9,0)</f>
        <v>0</v>
      </c>
      <c r="DK253" s="22">
        <f>Target_AM[[#This Row],[PROPORSI]]*VLOOKUP(Target_AM[[#This Row],[NIPNAS]],Target_CC[],COLUMN(CW$2)+9,0)</f>
        <v>0</v>
      </c>
      <c r="DL253" s="22">
        <f>Target_AM[[#This Row],[PROPORSI]]*VLOOKUP(Target_AM[[#This Row],[NIPNAS]],Target_CC[],COLUMN(CX$2)+9,0)</f>
        <v>0</v>
      </c>
      <c r="DM253" s="22">
        <f>Target_AM[[#This Row],[PROPORSI]]*VLOOKUP(Target_AM[[#This Row],[NIPNAS]],Target_CC[],COLUMN(CY$2)+9,0)</f>
        <v>0</v>
      </c>
      <c r="DN253" s="22">
        <f>Target_AM[[#This Row],[PROPORSI]]*VLOOKUP(Target_AM[[#This Row],[NIPNAS]],Target_CC[],COLUMN(CZ$2)+9,0)</f>
        <v>0</v>
      </c>
      <c r="DO253" s="22">
        <f>Target_AM[[#This Row],[PROPORSI]]*VLOOKUP(Target_AM[[#This Row],[NIPNAS]],Target_CC[],COLUMN(DA$2)+9,0)</f>
        <v>0</v>
      </c>
      <c r="DP253" s="22">
        <f>Target_AM[[#This Row],[PROPORSI]]*VLOOKUP(Target_AM[[#This Row],[NIPNAS]],Target_CC[],COLUMN(DB$2)+9,0)</f>
        <v>0</v>
      </c>
      <c r="DQ253" s="22">
        <f>Target_AM[[#This Row],[PROPORSI]]*VLOOKUP(Target_AM[[#This Row],[NIPNAS]],Target_CC[],COLUMN(DC$2)+9,0)</f>
        <v>0</v>
      </c>
      <c r="DR253" s="22">
        <f>Target_AM[[#This Row],[PROPORSI]]*VLOOKUP(Target_AM[[#This Row],[NIPNAS]],Target_CC[],COLUMN(DD$2)+9,0)</f>
        <v>0</v>
      </c>
      <c r="DS253" s="22">
        <f>Target_AM[[#This Row],[PROPORSI]]*VLOOKUP(Target_AM[[#This Row],[NIPNAS]],Target_CC[],COLUMN(DE$2)+9,0)</f>
        <v>0</v>
      </c>
      <c r="DT253" s="22">
        <f>Target_AM[[#This Row],[PROPORSI]]*VLOOKUP(Target_AM[[#This Row],[NIPNAS]],Target_CC[],COLUMN(DF$2)+9,0)</f>
        <v>0</v>
      </c>
      <c r="DU253" s="22">
        <f>Target_AM[[#This Row],[PROPORSI]]*VLOOKUP(Target_AM[[#This Row],[NIPNAS]],Target_CC[],COLUMN(DG$2)+9,0)</f>
        <v>0</v>
      </c>
      <c r="DV253" s="22">
        <f>Target_AM[[#This Row],[PROPORSI]]*VLOOKUP(Target_AM[[#This Row],[NIPNAS]],Target_CC[],COLUMN(DH$2)+9,0)</f>
        <v>0</v>
      </c>
      <c r="DW253" s="22">
        <f>Target_AM[[#This Row],[PROPORSI]]*VLOOKUP(Target_AM[[#This Row],[NIPNAS]],Target_CC[],COLUMN(DI$2)+9,0)</f>
        <v>0</v>
      </c>
      <c r="DX253" s="22">
        <f>Target_AM[[#This Row],[PROPORSI]]*VLOOKUP(Target_AM[[#This Row],[NIPNAS]],Target_CC[],COLUMN(DJ$2)+9,0)</f>
        <v>0</v>
      </c>
      <c r="DY253" s="22">
        <f>Target_AM[[#This Row],[PROPORSI]]*VLOOKUP(Target_AM[[#This Row],[NIPNAS]],Target_CC[],COLUMN(DK$2)+9,0)</f>
        <v>0</v>
      </c>
      <c r="DZ253" s="22">
        <f>Target_AM[[#This Row],[PROPORSI]]*VLOOKUP(Target_AM[[#This Row],[NIPNAS]],Target_CC[],COLUMN(DL$2)+9,0)</f>
        <v>0</v>
      </c>
      <c r="EA253" s="22">
        <f>Target_AM[[#This Row],[PROPORSI]]*VLOOKUP(Target_AM[[#This Row],[NIPNAS]],Target_CC[],COLUMN(DM$2)+9,0)</f>
        <v>0</v>
      </c>
    </row>
    <row r="254" spans="2:131" x14ac:dyDescent="0.3">
      <c r="B254">
        <v>920112</v>
      </c>
      <c r="C254" t="s">
        <v>1054</v>
      </c>
      <c r="D254">
        <v>1</v>
      </c>
      <c r="E254" s="8">
        <v>45658</v>
      </c>
      <c r="F254">
        <v>10136891</v>
      </c>
      <c r="G254" t="s">
        <v>577</v>
      </c>
      <c r="J254" t="s">
        <v>309</v>
      </c>
      <c r="K254" t="s">
        <v>21</v>
      </c>
      <c r="L254" t="s">
        <v>159</v>
      </c>
      <c r="M254" t="s">
        <v>29</v>
      </c>
      <c r="N254" s="23">
        <f>Target_AM[[#This Row],[PROPORSI]]*VLOOKUP(Target_AM[[#This Row],[NIPNAS]],Target_CC[],9,0)</f>
        <v>15468254.354907576</v>
      </c>
      <c r="O254" s="22">
        <f>Target_AM[[#This Row],[PROPORSI]]*VLOOKUP(Target_AM[[#This Row],[NIPNAS]],Target_CC[],COLUMN(A$2)+9,0)</f>
        <v>683920.54545454553</v>
      </c>
      <c r="P254" s="22">
        <f>Target_AM[[#This Row],[PROPORSI]]*VLOOKUP(Target_AM[[#This Row],[NIPNAS]],Target_CC[],COLUMN(B$2)+9,0)</f>
        <v>719916.36363636365</v>
      </c>
      <c r="Q254" s="22">
        <f>Target_AM[[#This Row],[PROPORSI]]*VLOOKUP(Target_AM[[#This Row],[NIPNAS]],Target_CC[],COLUMN(C$2)+9,0)</f>
        <v>647924.72727272729</v>
      </c>
      <c r="R254" s="22">
        <f>Target_AM[[#This Row],[PROPORSI]]*VLOOKUP(Target_AM[[#This Row],[NIPNAS]],Target_CC[],COLUMN(D$2)+9,0)</f>
        <v>575933.09090909094</v>
      </c>
      <c r="S254" s="22">
        <f>Target_AM[[#This Row],[PROPORSI]]*VLOOKUP(Target_AM[[#This Row],[NIPNAS]],Target_CC[],COLUMN(E$2)+9,0)</f>
        <v>611928.90909090918</v>
      </c>
      <c r="T254" s="22">
        <f>Target_AM[[#This Row],[PROPORSI]]*VLOOKUP(Target_AM[[#This Row],[NIPNAS]],Target_CC[],COLUMN(F$2)+9,0)</f>
        <v>647924.72727272729</v>
      </c>
      <c r="U254" s="22">
        <f>Target_AM[[#This Row],[PROPORSI]]*VLOOKUP(Target_AM[[#This Row],[NIPNAS]],Target_CC[],COLUMN(G$2)+9,0)</f>
        <v>827903.81818181823</v>
      </c>
      <c r="V254" s="22">
        <f>Target_AM[[#This Row],[PROPORSI]]*VLOOKUP(Target_AM[[#This Row],[NIPNAS]],Target_CC[],COLUMN(H$2)+9,0)</f>
        <v>755912.18181818188</v>
      </c>
      <c r="W254" s="22">
        <f>Target_AM[[#This Row],[PROPORSI]]*VLOOKUP(Target_AM[[#This Row],[NIPNAS]],Target_CC[],COLUMN(I$2)+9,0)</f>
        <v>755912.18181818188</v>
      </c>
      <c r="X254" s="22">
        <f>Target_AM[[#This Row],[PROPORSI]]*VLOOKUP(Target_AM[[#This Row],[NIPNAS]],Target_CC[],COLUMN(J$2)+9,0)</f>
        <v>827903.81818181823</v>
      </c>
      <c r="Y254" s="22">
        <f>Target_AM[[#This Row],[PROPORSI]]*VLOOKUP(Target_AM[[#This Row],[NIPNAS]],Target_CC[],COLUMN(K$2)+9,0)</f>
        <v>719916.36363636365</v>
      </c>
      <c r="Z254" s="22">
        <f>Target_AM[[#This Row],[PROPORSI]]*VLOOKUP(Target_AM[[#This Row],[NIPNAS]],Target_CC[],COLUMN(L$2)+9,0)</f>
        <v>755912.18181818188</v>
      </c>
      <c r="AA254" s="22">
        <f>Target_AM[[#This Row],[PROPORSI]]*VLOOKUP(Target_AM[[#This Row],[NIPNAS]],Target_CC[],COLUMN(M$2)+9,0)</f>
        <v>8531008.9090909101</v>
      </c>
      <c r="AB254" s="22">
        <f>Target_AM[[#This Row],[PROPORSI]]*VLOOKUP(Target_AM[[#This Row],[NIPNAS]],Target_CC[],COLUMN(N$2)+9,0)</f>
        <v>91647.353794950148</v>
      </c>
      <c r="AC254" s="22">
        <f>Target_AM[[#This Row],[PROPORSI]]*VLOOKUP(Target_AM[[#This Row],[NIPNAS]],Target_CC[],COLUMN(O$2)+9,0)</f>
        <v>97462.186508397135</v>
      </c>
      <c r="AD254" s="22">
        <f>Target_AM[[#This Row],[PROPORSI]]*VLOOKUP(Target_AM[[#This Row],[NIPNAS]],Target_CC[],COLUMN(P$2)+9,0)</f>
        <v>128238.19619760054</v>
      </c>
      <c r="AE254" s="22">
        <f>Target_AM[[#This Row],[PROPORSI]]*VLOOKUP(Target_AM[[#This Row],[NIPNAS]],Target_CC[],COLUMN(Q$2)+9,0)</f>
        <v>130745.69320861915</v>
      </c>
      <c r="AF254" s="22">
        <f>Target_AM[[#This Row],[PROPORSI]]*VLOOKUP(Target_AM[[#This Row],[NIPNAS]],Target_CC[],COLUMN(R$2)+9,0)</f>
        <v>171013.18852745713</v>
      </c>
      <c r="AG254" s="22">
        <f>Target_AM[[#This Row],[PROPORSI]]*VLOOKUP(Target_AM[[#This Row],[NIPNAS]],Target_CC[],COLUMN(S$2)+9,0)</f>
        <v>159786.86386150037</v>
      </c>
      <c r="AH254" s="22">
        <f>Target_AM[[#This Row],[PROPORSI]]*VLOOKUP(Target_AM[[#This Row],[NIPNAS]],Target_CC[],COLUMN(T$2)+9,0)</f>
        <v>140315.32837212502</v>
      </c>
      <c r="AI254" s="22">
        <f>Target_AM[[#This Row],[PROPORSI]]*VLOOKUP(Target_AM[[#This Row],[NIPNAS]],Target_CC[],COLUMN(U$2)+9,0)</f>
        <v>158726.1357765572</v>
      </c>
      <c r="AJ254" s="22">
        <f>Target_AM[[#This Row],[PROPORSI]]*VLOOKUP(Target_AM[[#This Row],[NIPNAS]],Target_CC[],COLUMN(V$2)+9,0)</f>
        <v>137821.63828209686</v>
      </c>
      <c r="AK254" s="22">
        <f>Target_AM[[#This Row],[PROPORSI]]*VLOOKUP(Target_AM[[#This Row],[NIPNAS]],Target_CC[],COLUMN(W$2)+9,0)</f>
        <v>145045.59149503848</v>
      </c>
      <c r="AL254" s="22">
        <f>Target_AM[[#This Row],[PROPORSI]]*VLOOKUP(Target_AM[[#This Row],[NIPNAS]],Target_CC[],COLUMN(X$2)+9,0)</f>
        <v>178209.7663208216</v>
      </c>
      <c r="AM254" s="22">
        <f>Target_AM[[#This Row],[PROPORSI]]*VLOOKUP(Target_AM[[#This Row],[NIPNAS]],Target_CC[],COLUMN(Y$2)+9,0)</f>
        <v>211432.65566423762</v>
      </c>
      <c r="AN254" s="22">
        <f>Target_AM[[#This Row],[PROPORSI]]*VLOOKUP(Target_AM[[#This Row],[NIPNAS]],Target_CC[],COLUMN(Z$2)+9,0)</f>
        <v>1750444.5980094015</v>
      </c>
      <c r="AO254" s="22">
        <f>Target_AM[[#This Row],[PROPORSI]]*VLOOKUP(Target_AM[[#This Row],[NIPNAS]],Target_CC[],COLUMN(AA$2)+9,0)</f>
        <v>775567.89924949571</v>
      </c>
      <c r="AP254" s="22">
        <f>Target_AM[[#This Row],[PROPORSI]]*VLOOKUP(Target_AM[[#This Row],[NIPNAS]],Target_CC[],COLUMN(AB$2)+9,0)</f>
        <v>817378.55014476075</v>
      </c>
      <c r="AQ254" s="22">
        <f>Target_AM[[#This Row],[PROPORSI]]*VLOOKUP(Target_AM[[#This Row],[NIPNAS]],Target_CC[],COLUMN(AC$2)+9,0)</f>
        <v>776162.92347032786</v>
      </c>
      <c r="AR254" s="22">
        <f>Target_AM[[#This Row],[PROPORSI]]*VLOOKUP(Target_AM[[#This Row],[NIPNAS]],Target_CC[],COLUMN(AD$2)+9,0)</f>
        <v>706678.78411771008</v>
      </c>
      <c r="AS254" s="22">
        <f>Target_AM[[#This Row],[PROPORSI]]*VLOOKUP(Target_AM[[#This Row],[NIPNAS]],Target_CC[],COLUMN(AE$2)+9,0)</f>
        <v>782942.09761836636</v>
      </c>
      <c r="AT254" s="22">
        <f>Target_AM[[#This Row],[PROPORSI]]*VLOOKUP(Target_AM[[#This Row],[NIPNAS]],Target_CC[],COLUMN(AF$2)+9,0)</f>
        <v>807711.5911342277</v>
      </c>
      <c r="AU254" s="22">
        <f>Target_AM[[#This Row],[PROPORSI]]*VLOOKUP(Target_AM[[#This Row],[NIPNAS]],Target_CC[],COLUMN(AG$2)+9,0)</f>
        <v>968219.14655394328</v>
      </c>
      <c r="AV254" s="22">
        <f>Target_AM[[#This Row],[PROPORSI]]*VLOOKUP(Target_AM[[#This Row],[NIPNAS]],Target_CC[],COLUMN(AH$2)+9,0)</f>
        <v>914638.31759473914</v>
      </c>
      <c r="AW254" s="22">
        <f>Target_AM[[#This Row],[PROPORSI]]*VLOOKUP(Target_AM[[#This Row],[NIPNAS]],Target_CC[],COLUMN(AI$2)+9,0)</f>
        <v>893733.82010027871</v>
      </c>
      <c r="AX254" s="22">
        <f>Target_AM[[#This Row],[PROPORSI]]*VLOOKUP(Target_AM[[#This Row],[NIPNAS]],Target_CC[],COLUMN(AJ$2)+9,0)</f>
        <v>972949.40967685671</v>
      </c>
      <c r="AY254" s="22">
        <f>Target_AM[[#This Row],[PROPORSI]]*VLOOKUP(Target_AM[[#This Row],[NIPNAS]],Target_CC[],COLUMN(AK$2)+9,0)</f>
        <v>898126.12995718524</v>
      </c>
      <c r="AZ254" s="22">
        <f>Target_AM[[#This Row],[PROPORSI]]*VLOOKUP(Target_AM[[#This Row],[NIPNAS]],Target_CC[],COLUMN(AL$2)+9,0)</f>
        <v>967344.83748241956</v>
      </c>
      <c r="BA254" s="22">
        <f>Target_AM[[#This Row],[PROPORSI]]*VLOOKUP(Target_AM[[#This Row],[NIPNAS]],Target_CC[],COLUMN(AM$2)+9,0)</f>
        <v>10281453.50710031</v>
      </c>
      <c r="BB254" s="22">
        <f>Target_AM[[#This Row],[PROPORSI]]*VLOOKUP(Target_AM[[#This Row],[NIPNAS]],Target_CC[],COLUMN(AN$2)+9,0)</f>
        <v>0</v>
      </c>
      <c r="BC254" s="22">
        <f>Target_AM[[#This Row],[PROPORSI]]*VLOOKUP(Target_AM[[#This Row],[NIPNAS]],Target_CC[],COLUMN(AO$2)+9,0)</f>
        <v>0</v>
      </c>
      <c r="BD254" s="22">
        <f>Target_AM[[#This Row],[PROPORSI]]*VLOOKUP(Target_AM[[#This Row],[NIPNAS]],Target_CC[],COLUMN(AP$2)+9,0)</f>
        <v>0</v>
      </c>
      <c r="BE254" s="22">
        <f>Target_AM[[#This Row],[PROPORSI]]*VLOOKUP(Target_AM[[#This Row],[NIPNAS]],Target_CC[],COLUMN(AQ$2)+9,0)</f>
        <v>0</v>
      </c>
      <c r="BF254" s="22">
        <f>Target_AM[[#This Row],[PROPORSI]]*VLOOKUP(Target_AM[[#This Row],[NIPNAS]],Target_CC[],COLUMN(AR$2)+9,0)</f>
        <v>0</v>
      </c>
      <c r="BG254" s="22">
        <f>Target_AM[[#This Row],[PROPORSI]]*VLOOKUP(Target_AM[[#This Row],[NIPNAS]],Target_CC[],COLUMN(AS$2)+9,0)</f>
        <v>0</v>
      </c>
      <c r="BH254" s="22">
        <f>Target_AM[[#This Row],[PROPORSI]]*VLOOKUP(Target_AM[[#This Row],[NIPNAS]],Target_CC[],COLUMN(AT$2)+9,0)</f>
        <v>0</v>
      </c>
      <c r="BI254" s="22">
        <f>Target_AM[[#This Row],[PROPORSI]]*VLOOKUP(Target_AM[[#This Row],[NIPNAS]],Target_CC[],COLUMN(AU$2)+9,0)</f>
        <v>0</v>
      </c>
      <c r="BJ254" s="22">
        <f>Target_AM[[#This Row],[PROPORSI]]*VLOOKUP(Target_AM[[#This Row],[NIPNAS]],Target_CC[],COLUMN(AV$2)+9,0)</f>
        <v>0</v>
      </c>
      <c r="BK254" s="22">
        <f>Target_AM[[#This Row],[PROPORSI]]*VLOOKUP(Target_AM[[#This Row],[NIPNAS]],Target_CC[],COLUMN(AW$2)+9,0)</f>
        <v>0</v>
      </c>
      <c r="BL254" s="22">
        <f>Target_AM[[#This Row],[PROPORSI]]*VLOOKUP(Target_AM[[#This Row],[NIPNAS]],Target_CC[],COLUMN(AX$2)+9,0)</f>
        <v>0</v>
      </c>
      <c r="BM254" s="22">
        <f>Target_AM[[#This Row],[PROPORSI]]*VLOOKUP(Target_AM[[#This Row],[NIPNAS]],Target_CC[],COLUMN(AY$2)+9,0)</f>
        <v>0</v>
      </c>
      <c r="BN254" s="22">
        <f>Target_AM[[#This Row],[PROPORSI]]*VLOOKUP(Target_AM[[#This Row],[NIPNAS]],Target_CC[],COLUMN(AZ$2)+9,0)</f>
        <v>0</v>
      </c>
      <c r="BO254" s="22">
        <f>Target_AM[[#This Row],[PROPORSI]]*VLOOKUP(Target_AM[[#This Row],[NIPNAS]],Target_CC[],COLUMN(BA$2)+9,0)</f>
        <v>816400</v>
      </c>
      <c r="BP254" s="22">
        <f>Target_AM[[#This Row],[PROPORSI]]*VLOOKUP(Target_AM[[#This Row],[NIPNAS]],Target_CC[],COLUMN(BB$2)+9,0)</f>
        <v>816400</v>
      </c>
      <c r="BQ254" s="22">
        <f>Target_AM[[#This Row],[PROPORSI]]*VLOOKUP(Target_AM[[#This Row],[NIPNAS]],Target_CC[],COLUMN(BC$2)+9,0)</f>
        <v>816400</v>
      </c>
      <c r="BR254" s="22">
        <f>Target_AM[[#This Row],[PROPORSI]]*VLOOKUP(Target_AM[[#This Row],[NIPNAS]],Target_CC[],COLUMN(BD$2)+9,0)</f>
        <v>816400</v>
      </c>
      <c r="BS254" s="22">
        <f>Target_AM[[#This Row],[PROPORSI]]*VLOOKUP(Target_AM[[#This Row],[NIPNAS]],Target_CC[],COLUMN(BE$2)+9,0)</f>
        <v>816400</v>
      </c>
      <c r="BT254" s="22">
        <f>Target_AM[[#This Row],[PROPORSI]]*VLOOKUP(Target_AM[[#This Row],[NIPNAS]],Target_CC[],COLUMN(BF$2)+9,0)</f>
        <v>816400</v>
      </c>
      <c r="BU254" s="22">
        <f>Target_AM[[#This Row],[PROPORSI]]*VLOOKUP(Target_AM[[#This Row],[NIPNAS]],Target_CC[],COLUMN(BG$2)+9,0)</f>
        <v>816400</v>
      </c>
      <c r="BV254" s="22">
        <f>Target_AM[[#This Row],[PROPORSI]]*VLOOKUP(Target_AM[[#This Row],[NIPNAS]],Target_CC[],COLUMN(BH$2)+9,0)</f>
        <v>816400</v>
      </c>
      <c r="BW254" s="22">
        <f>Target_AM[[#This Row],[PROPORSI]]*VLOOKUP(Target_AM[[#This Row],[NIPNAS]],Target_CC[],COLUMN(BI$2)+9,0)</f>
        <v>816400</v>
      </c>
      <c r="BX254" s="22">
        <f>Target_AM[[#This Row],[PROPORSI]]*VLOOKUP(Target_AM[[#This Row],[NIPNAS]],Target_CC[],COLUMN(BJ$2)+9,0)</f>
        <v>816400</v>
      </c>
      <c r="BY254" s="22">
        <f>Target_AM[[#This Row],[PROPORSI]]*VLOOKUP(Target_AM[[#This Row],[NIPNAS]],Target_CC[],COLUMN(BK$2)+9,0)</f>
        <v>816400</v>
      </c>
      <c r="BZ254" s="22">
        <f>Target_AM[[#This Row],[PROPORSI]]*VLOOKUP(Target_AM[[#This Row],[NIPNAS]],Target_CC[],COLUMN(BL$2)+9,0)</f>
        <v>816400</v>
      </c>
      <c r="CA254" s="22">
        <f>Target_AM[[#This Row],[PROPORSI]]*VLOOKUP(Target_AM[[#This Row],[NIPNAS]],Target_CC[],COLUMN(BM$2)+9,0)</f>
        <v>9796800</v>
      </c>
      <c r="CB254" s="22">
        <f>Target_AM[[#This Row],[PROPORSI]]*VLOOKUP(Target_AM[[#This Row],[NIPNAS]],Target_CC[],COLUMN(BN$2)+9,0)</f>
        <v>0</v>
      </c>
      <c r="CC254" s="22">
        <f>Target_AM[[#This Row],[PROPORSI]]*VLOOKUP(Target_AM[[#This Row],[NIPNAS]],Target_CC[],COLUMN(BO$2)+9,0)</f>
        <v>0</v>
      </c>
      <c r="CD254" s="22">
        <f>Target_AM[[#This Row],[PROPORSI]]*VLOOKUP(Target_AM[[#This Row],[NIPNAS]],Target_CC[],COLUMN(BP$2)+9,0)</f>
        <v>0</v>
      </c>
      <c r="CE254" s="22">
        <f>Target_AM[[#This Row],[PROPORSI]]*VLOOKUP(Target_AM[[#This Row],[NIPNAS]],Target_CC[],COLUMN(BQ$2)+9,0)</f>
        <v>0</v>
      </c>
      <c r="CF254" s="22">
        <f>Target_AM[[#This Row],[PROPORSI]]*VLOOKUP(Target_AM[[#This Row],[NIPNAS]],Target_CC[],COLUMN(BR$2)+9,0)</f>
        <v>0</v>
      </c>
      <c r="CG254" s="22">
        <f>Target_AM[[#This Row],[PROPORSI]]*VLOOKUP(Target_AM[[#This Row],[NIPNAS]],Target_CC[],COLUMN(BS$2)+9,0)</f>
        <v>0</v>
      </c>
      <c r="CH254" s="22">
        <f>Target_AM[[#This Row],[PROPORSI]]*VLOOKUP(Target_AM[[#This Row],[NIPNAS]],Target_CC[],COLUMN(BT$2)+9,0)</f>
        <v>0</v>
      </c>
      <c r="CI254" s="22">
        <f>Target_AM[[#This Row],[PROPORSI]]*VLOOKUP(Target_AM[[#This Row],[NIPNAS]],Target_CC[],COLUMN(BU$2)+9,0)</f>
        <v>0</v>
      </c>
      <c r="CJ254" s="22">
        <f>Target_AM[[#This Row],[PROPORSI]]*VLOOKUP(Target_AM[[#This Row],[NIPNAS]],Target_CC[],COLUMN(BV$2)+9,0)</f>
        <v>0</v>
      </c>
      <c r="CK254" s="22">
        <f>Target_AM[[#This Row],[PROPORSI]]*VLOOKUP(Target_AM[[#This Row],[NIPNAS]],Target_CC[],COLUMN(BW$2)+9,0)</f>
        <v>0</v>
      </c>
      <c r="CL254" s="22">
        <f>Target_AM[[#This Row],[PROPORSI]]*VLOOKUP(Target_AM[[#This Row],[NIPNAS]],Target_CC[],COLUMN(BX$2)+9,0)</f>
        <v>0</v>
      </c>
      <c r="CM254" s="22">
        <f>Target_AM[[#This Row],[PROPORSI]]*VLOOKUP(Target_AM[[#This Row],[NIPNAS]],Target_CC[],COLUMN(BY$2)+9,0)</f>
        <v>0</v>
      </c>
      <c r="CN254" s="22">
        <f>Target_AM[[#This Row],[PROPORSI]]*VLOOKUP(Target_AM[[#This Row],[NIPNAS]],Target_CC[],COLUMN(BZ$2)+9,0)</f>
        <v>0</v>
      </c>
      <c r="CO254" s="22">
        <f>Target_AM[[#This Row],[PROPORSI]]*VLOOKUP(Target_AM[[#This Row],[NIPNAS]],Target_CC[],COLUMN(CA$2)+9,0)</f>
        <v>816400</v>
      </c>
      <c r="CP254" s="22">
        <f>Target_AM[[#This Row],[PROPORSI]]*VLOOKUP(Target_AM[[#This Row],[NIPNAS]],Target_CC[],COLUMN(CB$2)+9,0)</f>
        <v>816400</v>
      </c>
      <c r="CQ254" s="22">
        <f>Target_AM[[#This Row],[PROPORSI]]*VLOOKUP(Target_AM[[#This Row],[NIPNAS]],Target_CC[],COLUMN(CC$2)+9,0)</f>
        <v>816400</v>
      </c>
      <c r="CR254" s="22">
        <f>Target_AM[[#This Row],[PROPORSI]]*VLOOKUP(Target_AM[[#This Row],[NIPNAS]],Target_CC[],COLUMN(CD$2)+9,0)</f>
        <v>816400</v>
      </c>
      <c r="CS254" s="22">
        <f>Target_AM[[#This Row],[PROPORSI]]*VLOOKUP(Target_AM[[#This Row],[NIPNAS]],Target_CC[],COLUMN(CE$2)+9,0)</f>
        <v>816400</v>
      </c>
      <c r="CT254" s="22">
        <f>Target_AM[[#This Row],[PROPORSI]]*VLOOKUP(Target_AM[[#This Row],[NIPNAS]],Target_CC[],COLUMN(CF$2)+9,0)</f>
        <v>816400</v>
      </c>
      <c r="CU254" s="22">
        <f>Target_AM[[#This Row],[PROPORSI]]*VLOOKUP(Target_AM[[#This Row],[NIPNAS]],Target_CC[],COLUMN(CG$2)+9,0)</f>
        <v>816400</v>
      </c>
      <c r="CV254" s="22">
        <f>Target_AM[[#This Row],[PROPORSI]]*VLOOKUP(Target_AM[[#This Row],[NIPNAS]],Target_CC[],COLUMN(CH$2)+9,0)</f>
        <v>816400</v>
      </c>
      <c r="CW254" s="22">
        <f>Target_AM[[#This Row],[PROPORSI]]*VLOOKUP(Target_AM[[#This Row],[NIPNAS]],Target_CC[],COLUMN(CI$2)+9,0)</f>
        <v>816400</v>
      </c>
      <c r="CX254" s="22">
        <f>Target_AM[[#This Row],[PROPORSI]]*VLOOKUP(Target_AM[[#This Row],[NIPNAS]],Target_CC[],COLUMN(CJ$2)+9,0)</f>
        <v>816400</v>
      </c>
      <c r="CY254" s="22">
        <f>Target_AM[[#This Row],[PROPORSI]]*VLOOKUP(Target_AM[[#This Row],[NIPNAS]],Target_CC[],COLUMN(CK$2)+9,0)</f>
        <v>816400</v>
      </c>
      <c r="CZ254" s="22">
        <f>Target_AM[[#This Row],[PROPORSI]]*VLOOKUP(Target_AM[[#This Row],[NIPNAS]],Target_CC[],COLUMN(CL$2)+9,0)</f>
        <v>816400</v>
      </c>
      <c r="DA254" s="22">
        <f>Target_AM[[#This Row],[PROPORSI]]*VLOOKUP(Target_AM[[#This Row],[NIPNAS]],Target_CC[],COLUMN(CM$2)+9,0)</f>
        <v>9796800</v>
      </c>
      <c r="DB254" s="22">
        <f>Target_AM[[#This Row],[PROPORSI]]*VLOOKUP(Target_AM[[#This Row],[NIPNAS]],Target_CC[],COLUMN(CN$2)+9,0)</f>
        <v>0</v>
      </c>
      <c r="DC254" s="22">
        <f>Target_AM[[#This Row],[PROPORSI]]*VLOOKUP(Target_AM[[#This Row],[NIPNAS]],Target_CC[],COLUMN(CO$2)+9,0)</f>
        <v>0</v>
      </c>
      <c r="DD254" s="22">
        <f>Target_AM[[#This Row],[PROPORSI]]*VLOOKUP(Target_AM[[#This Row],[NIPNAS]],Target_CC[],COLUMN(CP$2)+9,0)</f>
        <v>0</v>
      </c>
      <c r="DE254" s="22">
        <f>Target_AM[[#This Row],[PROPORSI]]*VLOOKUP(Target_AM[[#This Row],[NIPNAS]],Target_CC[],COLUMN(CQ$2)+9,0)</f>
        <v>0</v>
      </c>
      <c r="DF254" s="22">
        <f>Target_AM[[#This Row],[PROPORSI]]*VLOOKUP(Target_AM[[#This Row],[NIPNAS]],Target_CC[],COLUMN(CR$2)+9,0)</f>
        <v>0</v>
      </c>
      <c r="DG254" s="22">
        <f>Target_AM[[#This Row],[PROPORSI]]*VLOOKUP(Target_AM[[#This Row],[NIPNAS]],Target_CC[],COLUMN(CS$2)+9,0)</f>
        <v>0</v>
      </c>
      <c r="DH254" s="22">
        <f>Target_AM[[#This Row],[PROPORSI]]*VLOOKUP(Target_AM[[#This Row],[NIPNAS]],Target_CC[],COLUMN(CT$2)+9,0)</f>
        <v>0</v>
      </c>
      <c r="DI254" s="22">
        <f>Target_AM[[#This Row],[PROPORSI]]*VLOOKUP(Target_AM[[#This Row],[NIPNAS]],Target_CC[],COLUMN(CU$2)+9,0)</f>
        <v>0</v>
      </c>
      <c r="DJ254" s="22">
        <f>Target_AM[[#This Row],[PROPORSI]]*VLOOKUP(Target_AM[[#This Row],[NIPNAS]],Target_CC[],COLUMN(CV$2)+9,0)</f>
        <v>0</v>
      </c>
      <c r="DK254" s="22">
        <f>Target_AM[[#This Row],[PROPORSI]]*VLOOKUP(Target_AM[[#This Row],[NIPNAS]],Target_CC[],COLUMN(CW$2)+9,0)</f>
        <v>0</v>
      </c>
      <c r="DL254" s="22">
        <f>Target_AM[[#This Row],[PROPORSI]]*VLOOKUP(Target_AM[[#This Row],[NIPNAS]],Target_CC[],COLUMN(CX$2)+9,0)</f>
        <v>0</v>
      </c>
      <c r="DM254" s="22">
        <f>Target_AM[[#This Row],[PROPORSI]]*VLOOKUP(Target_AM[[#This Row],[NIPNAS]],Target_CC[],COLUMN(CY$2)+9,0)</f>
        <v>0</v>
      </c>
      <c r="DN254" s="22">
        <f>Target_AM[[#This Row],[PROPORSI]]*VLOOKUP(Target_AM[[#This Row],[NIPNAS]],Target_CC[],COLUMN(CZ$2)+9,0)</f>
        <v>0</v>
      </c>
      <c r="DO254" s="22">
        <f>Target_AM[[#This Row],[PROPORSI]]*VLOOKUP(Target_AM[[#This Row],[NIPNAS]],Target_CC[],COLUMN(DA$2)+9,0)</f>
        <v>0</v>
      </c>
      <c r="DP254" s="22">
        <f>Target_AM[[#This Row],[PROPORSI]]*VLOOKUP(Target_AM[[#This Row],[NIPNAS]],Target_CC[],COLUMN(DB$2)+9,0)</f>
        <v>0</v>
      </c>
      <c r="DQ254" s="22">
        <f>Target_AM[[#This Row],[PROPORSI]]*VLOOKUP(Target_AM[[#This Row],[NIPNAS]],Target_CC[],COLUMN(DC$2)+9,0)</f>
        <v>0</v>
      </c>
      <c r="DR254" s="22">
        <f>Target_AM[[#This Row],[PROPORSI]]*VLOOKUP(Target_AM[[#This Row],[NIPNAS]],Target_CC[],COLUMN(DD$2)+9,0)</f>
        <v>0</v>
      </c>
      <c r="DS254" s="22">
        <f>Target_AM[[#This Row],[PROPORSI]]*VLOOKUP(Target_AM[[#This Row],[NIPNAS]],Target_CC[],COLUMN(DE$2)+9,0)</f>
        <v>0</v>
      </c>
      <c r="DT254" s="22">
        <f>Target_AM[[#This Row],[PROPORSI]]*VLOOKUP(Target_AM[[#This Row],[NIPNAS]],Target_CC[],COLUMN(DF$2)+9,0)</f>
        <v>0</v>
      </c>
      <c r="DU254" s="22">
        <f>Target_AM[[#This Row],[PROPORSI]]*VLOOKUP(Target_AM[[#This Row],[NIPNAS]],Target_CC[],COLUMN(DG$2)+9,0)</f>
        <v>0</v>
      </c>
      <c r="DV254" s="22">
        <f>Target_AM[[#This Row],[PROPORSI]]*VLOOKUP(Target_AM[[#This Row],[NIPNAS]],Target_CC[],COLUMN(DH$2)+9,0)</f>
        <v>0</v>
      </c>
      <c r="DW254" s="22">
        <f>Target_AM[[#This Row],[PROPORSI]]*VLOOKUP(Target_AM[[#This Row],[NIPNAS]],Target_CC[],COLUMN(DI$2)+9,0)</f>
        <v>0</v>
      </c>
      <c r="DX254" s="22">
        <f>Target_AM[[#This Row],[PROPORSI]]*VLOOKUP(Target_AM[[#This Row],[NIPNAS]],Target_CC[],COLUMN(DJ$2)+9,0)</f>
        <v>0</v>
      </c>
      <c r="DY254" s="22">
        <f>Target_AM[[#This Row],[PROPORSI]]*VLOOKUP(Target_AM[[#This Row],[NIPNAS]],Target_CC[],COLUMN(DK$2)+9,0)</f>
        <v>0</v>
      </c>
      <c r="DZ254" s="22">
        <f>Target_AM[[#This Row],[PROPORSI]]*VLOOKUP(Target_AM[[#This Row],[NIPNAS]],Target_CC[],COLUMN(DL$2)+9,0)</f>
        <v>0</v>
      </c>
      <c r="EA254" s="22">
        <f>Target_AM[[#This Row],[PROPORSI]]*VLOOKUP(Target_AM[[#This Row],[NIPNAS]],Target_CC[],COLUMN(DM$2)+9,0)</f>
        <v>0</v>
      </c>
    </row>
    <row r="255" spans="2:131" x14ac:dyDescent="0.3">
      <c r="B255">
        <v>403613</v>
      </c>
      <c r="C255" t="s">
        <v>1003</v>
      </c>
      <c r="D255">
        <v>1</v>
      </c>
      <c r="E255" s="8">
        <v>45658</v>
      </c>
      <c r="F255">
        <v>19032928</v>
      </c>
      <c r="G255" t="s">
        <v>575</v>
      </c>
      <c r="J255" t="s">
        <v>363</v>
      </c>
      <c r="K255" t="s">
        <v>25</v>
      </c>
      <c r="L255" t="s">
        <v>159</v>
      </c>
      <c r="M255" t="s">
        <v>29</v>
      </c>
      <c r="N255" s="23">
        <f>Target_AM[[#This Row],[PROPORSI]]*VLOOKUP(Target_AM[[#This Row],[NIPNAS]],Target_CC[],9,0)</f>
        <v>22869722.756110534</v>
      </c>
      <c r="O255" s="22">
        <f>Target_AM[[#This Row],[PROPORSI]]*VLOOKUP(Target_AM[[#This Row],[NIPNAS]],Target_CC[],COLUMN(A$2)+9,0)</f>
        <v>775000</v>
      </c>
      <c r="P255" s="22">
        <f>Target_AM[[#This Row],[PROPORSI]]*VLOOKUP(Target_AM[[#This Row],[NIPNAS]],Target_CC[],COLUMN(B$2)+9,0)</f>
        <v>775000</v>
      </c>
      <c r="Q255" s="22">
        <f>Target_AM[[#This Row],[PROPORSI]]*VLOOKUP(Target_AM[[#This Row],[NIPNAS]],Target_CC[],COLUMN(C$2)+9,0)</f>
        <v>744000</v>
      </c>
      <c r="R255" s="22">
        <f>Target_AM[[#This Row],[PROPORSI]]*VLOOKUP(Target_AM[[#This Row],[NIPNAS]],Target_CC[],COLUMN(D$2)+9,0)</f>
        <v>782440</v>
      </c>
      <c r="S255" s="22">
        <f>Target_AM[[#This Row],[PROPORSI]]*VLOOKUP(Target_AM[[#This Row],[NIPNAS]],Target_CC[],COLUMN(E$2)+9,0)</f>
        <v>744074.4</v>
      </c>
      <c r="T255" s="22">
        <f>Target_AM[[#This Row],[PROPORSI]]*VLOOKUP(Target_AM[[#This Row],[NIPNAS]],Target_CC[],COLUMN(F$2)+9,0)</f>
        <v>743690.74399999995</v>
      </c>
      <c r="U255" s="22">
        <f>Target_AM[[#This Row],[PROPORSI]]*VLOOKUP(Target_AM[[#This Row],[NIPNAS]],Target_CC[],COLUMN(G$2)+9,0)</f>
        <v>898686.90743999986</v>
      </c>
      <c r="V255" s="22">
        <f>Target_AM[[#This Row],[PROPORSI]]*VLOOKUP(Target_AM[[#This Row],[NIPNAS]],Target_CC[],COLUMN(H$2)+9,0)</f>
        <v>783986.86907440005</v>
      </c>
      <c r="W255" s="22">
        <f>Target_AM[[#This Row],[PROPORSI]]*VLOOKUP(Target_AM[[#This Row],[NIPNAS]],Target_CC[],COLUMN(I$2)+9,0)</f>
        <v>821589.86869074404</v>
      </c>
      <c r="X255" s="22">
        <f>Target_AM[[#This Row],[PROPORSI]]*VLOOKUP(Target_AM[[#This Row],[NIPNAS]],Target_CC[],COLUMN(J$2)+9,0)</f>
        <v>899465.89868690737</v>
      </c>
      <c r="Y255" s="22">
        <f>Target_AM[[#This Row],[PROPORSI]]*VLOOKUP(Target_AM[[#This Row],[NIPNAS]],Target_CC[],COLUMN(K$2)+9,0)</f>
        <v>783994.65898686904</v>
      </c>
      <c r="Z255" s="22">
        <f>Target_AM[[#This Row],[PROPORSI]]*VLOOKUP(Target_AM[[#This Row],[NIPNAS]],Target_CC[],COLUMN(L$2)+9,0)</f>
        <v>860339.94658986875</v>
      </c>
      <c r="AA255" s="22">
        <f>Target_AM[[#This Row],[PROPORSI]]*VLOOKUP(Target_AM[[#This Row],[NIPNAS]],Target_CC[],COLUMN(M$2)+9,0)</f>
        <v>9612269.2934687883</v>
      </c>
      <c r="AB255" s="22">
        <f>Target_AM[[#This Row],[PROPORSI]]*VLOOKUP(Target_AM[[#This Row],[NIPNAS]],Target_CC[],COLUMN(N$2)+9,0)</f>
        <v>186026.58634565404</v>
      </c>
      <c r="AC255" s="22">
        <f>Target_AM[[#This Row],[PROPORSI]]*VLOOKUP(Target_AM[[#This Row],[NIPNAS]],Target_CC[],COLUMN(O$2)+9,0)</f>
        <v>1088250.9160021734</v>
      </c>
      <c r="AD255" s="22">
        <f>Target_AM[[#This Row],[PROPORSI]]*VLOOKUP(Target_AM[[#This Row],[NIPNAS]],Target_CC[],COLUMN(P$2)+9,0)</f>
        <v>994318.39463784848</v>
      </c>
      <c r="AE255" s="22">
        <f>Target_AM[[#This Row],[PROPORSI]]*VLOOKUP(Target_AM[[#This Row],[NIPNAS]],Target_CC[],COLUMN(Q$2)+9,0)</f>
        <v>686333.40707138437</v>
      </c>
      <c r="AF255" s="22">
        <f>Target_AM[[#This Row],[PROPORSI]]*VLOOKUP(Target_AM[[#This Row],[NIPNAS]],Target_CC[],COLUMN(R$2)+9,0)</f>
        <v>927383.62465005822</v>
      </c>
      <c r="AG255" s="22">
        <f>Target_AM[[#This Row],[PROPORSI]]*VLOOKUP(Target_AM[[#This Row],[NIPNAS]],Target_CC[],COLUMN(S$2)+9,0)</f>
        <v>1340752.4931532962</v>
      </c>
      <c r="AH255" s="22">
        <f>Target_AM[[#This Row],[PROPORSI]]*VLOOKUP(Target_AM[[#This Row],[NIPNAS]],Target_CC[],COLUMN(T$2)+9,0)</f>
        <v>1577866.072704498</v>
      </c>
      <c r="AI255" s="22">
        <f>Target_AM[[#This Row],[PROPORSI]]*VLOOKUP(Target_AM[[#This Row],[NIPNAS]],Target_CC[],COLUMN(U$2)+9,0)</f>
        <v>1743196.357320341</v>
      </c>
      <c r="AJ255" s="22">
        <f>Target_AM[[#This Row],[PROPORSI]]*VLOOKUP(Target_AM[[#This Row],[NIPNAS]],Target_CC[],COLUMN(V$2)+9,0)</f>
        <v>1427926.1505922789</v>
      </c>
      <c r="AK255" s="22">
        <f>Target_AM[[#This Row],[PROPORSI]]*VLOOKUP(Target_AM[[#This Row],[NIPNAS]],Target_CC[],COLUMN(W$2)+9,0)</f>
        <v>1756884.2108259599</v>
      </c>
      <c r="AL255" s="22">
        <f>Target_AM[[#This Row],[PROPORSI]]*VLOOKUP(Target_AM[[#This Row],[NIPNAS]],Target_CC[],COLUMN(X$2)+9,0)</f>
        <v>2365217.7911150106</v>
      </c>
      <c r="AM255" s="22">
        <f>Target_AM[[#This Row],[PROPORSI]]*VLOOKUP(Target_AM[[#This Row],[NIPNAS]],Target_CC[],COLUMN(Y$2)+9,0)</f>
        <v>1481119.8955814952</v>
      </c>
      <c r="AN255" s="22">
        <f>Target_AM[[#This Row],[PROPORSI]]*VLOOKUP(Target_AM[[#This Row],[NIPNAS]],Target_CC[],COLUMN(Z$2)+9,0)</f>
        <v>15575275.9</v>
      </c>
      <c r="AO255" s="22">
        <f>Target_AM[[#This Row],[PROPORSI]]*VLOOKUP(Target_AM[[#This Row],[NIPNAS]],Target_CC[],COLUMN(AA$2)+9,0)</f>
        <v>961026.58634565398</v>
      </c>
      <c r="AP255" s="22">
        <f>Target_AM[[#This Row],[PROPORSI]]*VLOOKUP(Target_AM[[#This Row],[NIPNAS]],Target_CC[],COLUMN(AB$2)+9,0)</f>
        <v>1863250.9160021734</v>
      </c>
      <c r="AQ255" s="22">
        <f>Target_AM[[#This Row],[PROPORSI]]*VLOOKUP(Target_AM[[#This Row],[NIPNAS]],Target_CC[],COLUMN(AC$2)+9,0)</f>
        <v>1738318.3946378485</v>
      </c>
      <c r="AR255" s="22">
        <f>Target_AM[[#This Row],[PROPORSI]]*VLOOKUP(Target_AM[[#This Row],[NIPNAS]],Target_CC[],COLUMN(AD$2)+9,0)</f>
        <v>1468773.4070713844</v>
      </c>
      <c r="AS255" s="22">
        <f>Target_AM[[#This Row],[PROPORSI]]*VLOOKUP(Target_AM[[#This Row],[NIPNAS]],Target_CC[],COLUMN(AE$2)+9,0)</f>
        <v>1671458.0246500582</v>
      </c>
      <c r="AT255" s="22">
        <f>Target_AM[[#This Row],[PROPORSI]]*VLOOKUP(Target_AM[[#This Row],[NIPNAS]],Target_CC[],COLUMN(AF$2)+9,0)</f>
        <v>2084443.2371532961</v>
      </c>
      <c r="AU255" s="22">
        <f>Target_AM[[#This Row],[PROPORSI]]*VLOOKUP(Target_AM[[#This Row],[NIPNAS]],Target_CC[],COLUMN(AG$2)+9,0)</f>
        <v>2476552.9801444979</v>
      </c>
      <c r="AV255" s="22">
        <f>Target_AM[[#This Row],[PROPORSI]]*VLOOKUP(Target_AM[[#This Row],[NIPNAS]],Target_CC[],COLUMN(AH$2)+9,0)</f>
        <v>2527183.2263947409</v>
      </c>
      <c r="AW255" s="22">
        <f>Target_AM[[#This Row],[PROPORSI]]*VLOOKUP(Target_AM[[#This Row],[NIPNAS]],Target_CC[],COLUMN(AI$2)+9,0)</f>
        <v>2249516.0192830227</v>
      </c>
      <c r="AX255" s="22">
        <f>Target_AM[[#This Row],[PROPORSI]]*VLOOKUP(Target_AM[[#This Row],[NIPNAS]],Target_CC[],COLUMN(AJ$2)+9,0)</f>
        <v>2656350.1095128674</v>
      </c>
      <c r="AY255" s="22">
        <f>Target_AM[[#This Row],[PROPORSI]]*VLOOKUP(Target_AM[[#This Row],[NIPNAS]],Target_CC[],COLUMN(AK$2)+9,0)</f>
        <v>3149212.4501018794</v>
      </c>
      <c r="AZ255" s="22">
        <f>Target_AM[[#This Row],[PROPORSI]]*VLOOKUP(Target_AM[[#This Row],[NIPNAS]],Target_CC[],COLUMN(AL$2)+9,0)</f>
        <v>2341459.842171364</v>
      </c>
      <c r="BA255" s="22">
        <f>Target_AM[[#This Row],[PROPORSI]]*VLOOKUP(Target_AM[[#This Row],[NIPNAS]],Target_CC[],COLUMN(AM$2)+9,0)</f>
        <v>25187545.193468783</v>
      </c>
      <c r="BB255" s="22">
        <f>Target_AM[[#This Row],[PROPORSI]]*VLOOKUP(Target_AM[[#This Row],[NIPNAS]],Target_CC[],COLUMN(AN$2)+9,0)</f>
        <v>792396.75529236195</v>
      </c>
      <c r="BC255" s="22">
        <f>Target_AM[[#This Row],[PROPORSI]]*VLOOKUP(Target_AM[[#This Row],[NIPNAS]],Target_CC[],COLUMN(AO$2)+9,0)</f>
        <v>6032290.547343405</v>
      </c>
      <c r="BD255" s="22">
        <f>Target_AM[[#This Row],[PROPORSI]]*VLOOKUP(Target_AM[[#This Row],[NIPNAS]],Target_CC[],COLUMN(AP$2)+9,0)</f>
        <v>1721168.2227272117</v>
      </c>
      <c r="BE255" s="22">
        <f>Target_AM[[#This Row],[PROPORSI]]*VLOOKUP(Target_AM[[#This Row],[NIPNAS]],Target_CC[],COLUMN(AQ$2)+9,0)</f>
        <v>3730263.1812121775</v>
      </c>
      <c r="BF255" s="22">
        <f>Target_AM[[#This Row],[PROPORSI]]*VLOOKUP(Target_AM[[#This Row],[NIPNAS]],Target_CC[],COLUMN(AR$2)+9,0)</f>
        <v>4356146.5649457099</v>
      </c>
      <c r="BG255" s="22">
        <f>Target_AM[[#This Row],[PROPORSI]]*VLOOKUP(Target_AM[[#This Row],[NIPNAS]],Target_CC[],COLUMN(AS$2)+9,0)</f>
        <v>4727385.5144472579</v>
      </c>
      <c r="BH255" s="22">
        <f>Target_AM[[#This Row],[PROPORSI]]*VLOOKUP(Target_AM[[#This Row],[NIPNAS]],Target_CC[],COLUMN(AT$2)+9,0)</f>
        <v>304335.51175167295</v>
      </c>
      <c r="BI255" s="22">
        <f>Target_AM[[#This Row],[PROPORSI]]*VLOOKUP(Target_AM[[#This Row],[NIPNAS]],Target_CC[],COLUMN(AU$2)+9,0)</f>
        <v>6178364.2199487239</v>
      </c>
      <c r="BJ255" s="22">
        <f>Target_AM[[#This Row],[PROPORSI]]*VLOOKUP(Target_AM[[#This Row],[NIPNAS]],Target_CC[],COLUMN(AV$2)+9,0)</f>
        <v>2219161.1340547749</v>
      </c>
      <c r="BK255" s="22">
        <f>Target_AM[[#This Row],[PROPORSI]]*VLOOKUP(Target_AM[[#This Row],[NIPNAS]],Target_CC[],COLUMN(AW$2)+9,0)</f>
        <v>6294176.2929679696</v>
      </c>
      <c r="BL255" s="22">
        <f>Target_AM[[#This Row],[PROPORSI]]*VLOOKUP(Target_AM[[#This Row],[NIPNAS]],Target_CC[],COLUMN(AX$2)+9,0)</f>
        <v>4667404.7998496499</v>
      </c>
      <c r="BM255" s="22">
        <f>Target_AM[[#This Row],[PROPORSI]]*VLOOKUP(Target_AM[[#This Row],[NIPNAS]],Target_CC[],COLUMN(AY$2)+9,0)</f>
        <v>3677144.2621599752</v>
      </c>
      <c r="BN255" s="22">
        <f>Target_AM[[#This Row],[PROPORSI]]*VLOOKUP(Target_AM[[#This Row],[NIPNAS]],Target_CC[],COLUMN(AZ$2)+9,0)</f>
        <v>44700237.006700888</v>
      </c>
      <c r="BO255" s="22">
        <f>Target_AM[[#This Row],[PROPORSI]]*VLOOKUP(Target_AM[[#This Row],[NIPNAS]],Target_CC[],COLUMN(BA$2)+9,0)</f>
        <v>755000</v>
      </c>
      <c r="BP255" s="22">
        <f>Target_AM[[#This Row],[PROPORSI]]*VLOOKUP(Target_AM[[#This Row],[NIPNAS]],Target_CC[],COLUMN(BB$2)+9,0)</f>
        <v>755000</v>
      </c>
      <c r="BQ255" s="22">
        <f>Target_AM[[#This Row],[PROPORSI]]*VLOOKUP(Target_AM[[#This Row],[NIPNAS]],Target_CC[],COLUMN(BC$2)+9,0)</f>
        <v>755000</v>
      </c>
      <c r="BR255" s="22">
        <f>Target_AM[[#This Row],[PROPORSI]]*VLOOKUP(Target_AM[[#This Row],[NIPNAS]],Target_CC[],COLUMN(BD$2)+9,0)</f>
        <v>787600</v>
      </c>
      <c r="BS255" s="22">
        <f>Target_AM[[#This Row],[PROPORSI]]*VLOOKUP(Target_AM[[#This Row],[NIPNAS]],Target_CC[],COLUMN(BE$2)+9,0)</f>
        <v>787600</v>
      </c>
      <c r="BT255" s="22">
        <f>Target_AM[[#This Row],[PROPORSI]]*VLOOKUP(Target_AM[[#This Row],[NIPNAS]],Target_CC[],COLUMN(BF$2)+9,0)</f>
        <v>787600</v>
      </c>
      <c r="BU255" s="22">
        <f>Target_AM[[#This Row],[PROPORSI]]*VLOOKUP(Target_AM[[#This Row],[NIPNAS]],Target_CC[],COLUMN(BG$2)+9,0)</f>
        <v>787600</v>
      </c>
      <c r="BV255" s="22">
        <f>Target_AM[[#This Row],[PROPORSI]]*VLOOKUP(Target_AM[[#This Row],[NIPNAS]],Target_CC[],COLUMN(BH$2)+9,0)</f>
        <v>787600</v>
      </c>
      <c r="BW255" s="22">
        <f>Target_AM[[#This Row],[PROPORSI]]*VLOOKUP(Target_AM[[#This Row],[NIPNAS]],Target_CC[],COLUMN(BI$2)+9,0)</f>
        <v>787600</v>
      </c>
      <c r="BX255" s="22">
        <f>Target_AM[[#This Row],[PROPORSI]]*VLOOKUP(Target_AM[[#This Row],[NIPNAS]],Target_CC[],COLUMN(BJ$2)+9,0)</f>
        <v>787600</v>
      </c>
      <c r="BY255" s="22">
        <f>Target_AM[[#This Row],[PROPORSI]]*VLOOKUP(Target_AM[[#This Row],[NIPNAS]],Target_CC[],COLUMN(BK$2)+9,0)</f>
        <v>787600</v>
      </c>
      <c r="BZ255" s="22">
        <f>Target_AM[[#This Row],[PROPORSI]]*VLOOKUP(Target_AM[[#This Row],[NIPNAS]],Target_CC[],COLUMN(BL$2)+9,0)</f>
        <v>787600</v>
      </c>
      <c r="CA255" s="22">
        <f>Target_AM[[#This Row],[PROPORSI]]*VLOOKUP(Target_AM[[#This Row],[NIPNAS]],Target_CC[],COLUMN(BM$2)+9,0)</f>
        <v>9353400</v>
      </c>
      <c r="CB255" s="22">
        <f>Target_AM[[#This Row],[PROPORSI]]*VLOOKUP(Target_AM[[#This Row],[NIPNAS]],Target_CC[],COLUMN(BN$2)+9,0)</f>
        <v>0</v>
      </c>
      <c r="CC255" s="22">
        <f>Target_AM[[#This Row],[PROPORSI]]*VLOOKUP(Target_AM[[#This Row],[NIPNAS]],Target_CC[],COLUMN(BO$2)+9,0)</f>
        <v>0</v>
      </c>
      <c r="CD255" s="22">
        <f>Target_AM[[#This Row],[PROPORSI]]*VLOOKUP(Target_AM[[#This Row],[NIPNAS]],Target_CC[],COLUMN(BP$2)+9,0)</f>
        <v>0</v>
      </c>
      <c r="CE255" s="22">
        <f>Target_AM[[#This Row],[PROPORSI]]*VLOOKUP(Target_AM[[#This Row],[NIPNAS]],Target_CC[],COLUMN(BQ$2)+9,0)</f>
        <v>0</v>
      </c>
      <c r="CF255" s="22">
        <f>Target_AM[[#This Row],[PROPORSI]]*VLOOKUP(Target_AM[[#This Row],[NIPNAS]],Target_CC[],COLUMN(BR$2)+9,0)</f>
        <v>0</v>
      </c>
      <c r="CG255" s="22">
        <f>Target_AM[[#This Row],[PROPORSI]]*VLOOKUP(Target_AM[[#This Row],[NIPNAS]],Target_CC[],COLUMN(BS$2)+9,0)</f>
        <v>0</v>
      </c>
      <c r="CH255" s="22">
        <f>Target_AM[[#This Row],[PROPORSI]]*VLOOKUP(Target_AM[[#This Row],[NIPNAS]],Target_CC[],COLUMN(BT$2)+9,0)</f>
        <v>0</v>
      </c>
      <c r="CI255" s="22">
        <f>Target_AM[[#This Row],[PROPORSI]]*VLOOKUP(Target_AM[[#This Row],[NIPNAS]],Target_CC[],COLUMN(BU$2)+9,0)</f>
        <v>0</v>
      </c>
      <c r="CJ255" s="22">
        <f>Target_AM[[#This Row],[PROPORSI]]*VLOOKUP(Target_AM[[#This Row],[NIPNAS]],Target_CC[],COLUMN(BV$2)+9,0)</f>
        <v>0</v>
      </c>
      <c r="CK255" s="22">
        <f>Target_AM[[#This Row],[PROPORSI]]*VLOOKUP(Target_AM[[#This Row],[NIPNAS]],Target_CC[],COLUMN(BW$2)+9,0)</f>
        <v>0</v>
      </c>
      <c r="CL255" s="22">
        <f>Target_AM[[#This Row],[PROPORSI]]*VLOOKUP(Target_AM[[#This Row],[NIPNAS]],Target_CC[],COLUMN(BX$2)+9,0)</f>
        <v>0</v>
      </c>
      <c r="CM255" s="22">
        <f>Target_AM[[#This Row],[PROPORSI]]*VLOOKUP(Target_AM[[#This Row],[NIPNAS]],Target_CC[],COLUMN(BY$2)+9,0)</f>
        <v>0</v>
      </c>
      <c r="CN255" s="22">
        <f>Target_AM[[#This Row],[PROPORSI]]*VLOOKUP(Target_AM[[#This Row],[NIPNAS]],Target_CC[],COLUMN(BZ$2)+9,0)</f>
        <v>0</v>
      </c>
      <c r="CO255" s="22">
        <f>Target_AM[[#This Row],[PROPORSI]]*VLOOKUP(Target_AM[[#This Row],[NIPNAS]],Target_CC[],COLUMN(CA$2)+9,0)</f>
        <v>787600</v>
      </c>
      <c r="CP255" s="22">
        <f>Target_AM[[#This Row],[PROPORSI]]*VLOOKUP(Target_AM[[#This Row],[NIPNAS]],Target_CC[],COLUMN(CB$2)+9,0)</f>
        <v>787600</v>
      </c>
      <c r="CQ255" s="22">
        <f>Target_AM[[#This Row],[PROPORSI]]*VLOOKUP(Target_AM[[#This Row],[NIPNAS]],Target_CC[],COLUMN(CC$2)+9,0)</f>
        <v>787600</v>
      </c>
      <c r="CR255" s="22">
        <f>Target_AM[[#This Row],[PROPORSI]]*VLOOKUP(Target_AM[[#This Row],[NIPNAS]],Target_CC[],COLUMN(CD$2)+9,0)</f>
        <v>787600</v>
      </c>
      <c r="CS255" s="22">
        <f>Target_AM[[#This Row],[PROPORSI]]*VLOOKUP(Target_AM[[#This Row],[NIPNAS]],Target_CC[],COLUMN(CE$2)+9,0)</f>
        <v>787600</v>
      </c>
      <c r="CT255" s="22">
        <f>Target_AM[[#This Row],[PROPORSI]]*VLOOKUP(Target_AM[[#This Row],[NIPNAS]],Target_CC[],COLUMN(CF$2)+9,0)</f>
        <v>787600</v>
      </c>
      <c r="CU255" s="22">
        <f>Target_AM[[#This Row],[PROPORSI]]*VLOOKUP(Target_AM[[#This Row],[NIPNAS]],Target_CC[],COLUMN(CG$2)+9,0)</f>
        <v>787600</v>
      </c>
      <c r="CV255" s="22">
        <f>Target_AM[[#This Row],[PROPORSI]]*VLOOKUP(Target_AM[[#This Row],[NIPNAS]],Target_CC[],COLUMN(CH$2)+9,0)</f>
        <v>787600</v>
      </c>
      <c r="CW255" s="22">
        <f>Target_AM[[#This Row],[PROPORSI]]*VLOOKUP(Target_AM[[#This Row],[NIPNAS]],Target_CC[],COLUMN(CI$2)+9,0)</f>
        <v>787600</v>
      </c>
      <c r="CX255" s="22">
        <f>Target_AM[[#This Row],[PROPORSI]]*VLOOKUP(Target_AM[[#This Row],[NIPNAS]],Target_CC[],COLUMN(CJ$2)+9,0)</f>
        <v>787600</v>
      </c>
      <c r="CY255" s="22">
        <f>Target_AM[[#This Row],[PROPORSI]]*VLOOKUP(Target_AM[[#This Row],[NIPNAS]],Target_CC[],COLUMN(CK$2)+9,0)</f>
        <v>787600</v>
      </c>
      <c r="CZ255" s="22">
        <f>Target_AM[[#This Row],[PROPORSI]]*VLOOKUP(Target_AM[[#This Row],[NIPNAS]],Target_CC[],COLUMN(CL$2)+9,0)</f>
        <v>787600</v>
      </c>
      <c r="DA255" s="22">
        <f>Target_AM[[#This Row],[PROPORSI]]*VLOOKUP(Target_AM[[#This Row],[NIPNAS]],Target_CC[],COLUMN(CM$2)+9,0)</f>
        <v>9451200</v>
      </c>
      <c r="DB255" s="22">
        <f>Target_AM[[#This Row],[PROPORSI]]*VLOOKUP(Target_AM[[#This Row],[NIPNAS]],Target_CC[],COLUMN(CN$2)+9,0)</f>
        <v>0</v>
      </c>
      <c r="DC255" s="22">
        <f>Target_AM[[#This Row],[PROPORSI]]*VLOOKUP(Target_AM[[#This Row],[NIPNAS]],Target_CC[],COLUMN(CO$2)+9,0)</f>
        <v>0</v>
      </c>
      <c r="DD255" s="22">
        <f>Target_AM[[#This Row],[PROPORSI]]*VLOOKUP(Target_AM[[#This Row],[NIPNAS]],Target_CC[],COLUMN(CP$2)+9,0)</f>
        <v>0</v>
      </c>
      <c r="DE255" s="22">
        <f>Target_AM[[#This Row],[PROPORSI]]*VLOOKUP(Target_AM[[#This Row],[NIPNAS]],Target_CC[],COLUMN(CQ$2)+9,0)</f>
        <v>0</v>
      </c>
      <c r="DF255" s="22">
        <f>Target_AM[[#This Row],[PROPORSI]]*VLOOKUP(Target_AM[[#This Row],[NIPNAS]],Target_CC[],COLUMN(CR$2)+9,0)</f>
        <v>0</v>
      </c>
      <c r="DG255" s="22">
        <f>Target_AM[[#This Row],[PROPORSI]]*VLOOKUP(Target_AM[[#This Row],[NIPNAS]],Target_CC[],COLUMN(CS$2)+9,0)</f>
        <v>0</v>
      </c>
      <c r="DH255" s="22">
        <f>Target_AM[[#This Row],[PROPORSI]]*VLOOKUP(Target_AM[[#This Row],[NIPNAS]],Target_CC[],COLUMN(CT$2)+9,0)</f>
        <v>0</v>
      </c>
      <c r="DI255" s="22">
        <f>Target_AM[[#This Row],[PROPORSI]]*VLOOKUP(Target_AM[[#This Row],[NIPNAS]],Target_CC[],COLUMN(CU$2)+9,0)</f>
        <v>0</v>
      </c>
      <c r="DJ255" s="22">
        <f>Target_AM[[#This Row],[PROPORSI]]*VLOOKUP(Target_AM[[#This Row],[NIPNAS]],Target_CC[],COLUMN(CV$2)+9,0)</f>
        <v>0</v>
      </c>
      <c r="DK255" s="22">
        <f>Target_AM[[#This Row],[PROPORSI]]*VLOOKUP(Target_AM[[#This Row],[NIPNAS]],Target_CC[],COLUMN(CW$2)+9,0)</f>
        <v>0</v>
      </c>
      <c r="DL255" s="22">
        <f>Target_AM[[#This Row],[PROPORSI]]*VLOOKUP(Target_AM[[#This Row],[NIPNAS]],Target_CC[],COLUMN(CX$2)+9,0)</f>
        <v>0</v>
      </c>
      <c r="DM255" s="22">
        <f>Target_AM[[#This Row],[PROPORSI]]*VLOOKUP(Target_AM[[#This Row],[NIPNAS]],Target_CC[],COLUMN(CY$2)+9,0)</f>
        <v>0</v>
      </c>
      <c r="DN255" s="22">
        <f>Target_AM[[#This Row],[PROPORSI]]*VLOOKUP(Target_AM[[#This Row],[NIPNAS]],Target_CC[],COLUMN(CZ$2)+9,0)</f>
        <v>0</v>
      </c>
      <c r="DO255" s="22">
        <f>Target_AM[[#This Row],[PROPORSI]]*VLOOKUP(Target_AM[[#This Row],[NIPNAS]],Target_CC[],COLUMN(DA$2)+9,0)</f>
        <v>0</v>
      </c>
      <c r="DP255" s="22">
        <f>Target_AM[[#This Row],[PROPORSI]]*VLOOKUP(Target_AM[[#This Row],[NIPNAS]],Target_CC[],COLUMN(DB$2)+9,0)</f>
        <v>0</v>
      </c>
      <c r="DQ255" s="22">
        <f>Target_AM[[#This Row],[PROPORSI]]*VLOOKUP(Target_AM[[#This Row],[NIPNAS]],Target_CC[],COLUMN(DC$2)+9,0)</f>
        <v>0</v>
      </c>
      <c r="DR255" s="22">
        <f>Target_AM[[#This Row],[PROPORSI]]*VLOOKUP(Target_AM[[#This Row],[NIPNAS]],Target_CC[],COLUMN(DD$2)+9,0)</f>
        <v>0</v>
      </c>
      <c r="DS255" s="22">
        <f>Target_AM[[#This Row],[PROPORSI]]*VLOOKUP(Target_AM[[#This Row],[NIPNAS]],Target_CC[],COLUMN(DE$2)+9,0)</f>
        <v>0</v>
      </c>
      <c r="DT255" s="22">
        <f>Target_AM[[#This Row],[PROPORSI]]*VLOOKUP(Target_AM[[#This Row],[NIPNAS]],Target_CC[],COLUMN(DF$2)+9,0)</f>
        <v>0</v>
      </c>
      <c r="DU255" s="22">
        <f>Target_AM[[#This Row],[PROPORSI]]*VLOOKUP(Target_AM[[#This Row],[NIPNAS]],Target_CC[],COLUMN(DG$2)+9,0)</f>
        <v>0</v>
      </c>
      <c r="DV255" s="22">
        <f>Target_AM[[#This Row],[PROPORSI]]*VLOOKUP(Target_AM[[#This Row],[NIPNAS]],Target_CC[],COLUMN(DH$2)+9,0)</f>
        <v>0</v>
      </c>
      <c r="DW255" s="22">
        <f>Target_AM[[#This Row],[PROPORSI]]*VLOOKUP(Target_AM[[#This Row],[NIPNAS]],Target_CC[],COLUMN(DI$2)+9,0)</f>
        <v>0</v>
      </c>
      <c r="DX255" s="22">
        <f>Target_AM[[#This Row],[PROPORSI]]*VLOOKUP(Target_AM[[#This Row],[NIPNAS]],Target_CC[],COLUMN(DJ$2)+9,0)</f>
        <v>0</v>
      </c>
      <c r="DY255" s="22">
        <f>Target_AM[[#This Row],[PROPORSI]]*VLOOKUP(Target_AM[[#This Row],[NIPNAS]],Target_CC[],COLUMN(DK$2)+9,0)</f>
        <v>0</v>
      </c>
      <c r="DZ255" s="22">
        <f>Target_AM[[#This Row],[PROPORSI]]*VLOOKUP(Target_AM[[#This Row],[NIPNAS]],Target_CC[],COLUMN(DL$2)+9,0)</f>
        <v>0</v>
      </c>
      <c r="EA255" s="22">
        <f>Target_AM[[#This Row],[PROPORSI]]*VLOOKUP(Target_AM[[#This Row],[NIPNAS]],Target_CC[],COLUMN(DM$2)+9,0)</f>
        <v>0</v>
      </c>
    </row>
    <row r="256" spans="2:131" x14ac:dyDescent="0.3">
      <c r="B256">
        <v>406108</v>
      </c>
      <c r="C256" t="s">
        <v>999</v>
      </c>
      <c r="D256">
        <v>1</v>
      </c>
      <c r="E256" s="8">
        <v>45658</v>
      </c>
      <c r="F256">
        <v>2922506</v>
      </c>
      <c r="G256" t="s">
        <v>530</v>
      </c>
      <c r="J256" t="s">
        <v>300</v>
      </c>
      <c r="K256" t="s">
        <v>23</v>
      </c>
      <c r="L256" t="s">
        <v>159</v>
      </c>
      <c r="M256" t="s">
        <v>29</v>
      </c>
      <c r="N256" s="23">
        <f>Target_AM[[#This Row],[PROPORSI]]*VLOOKUP(Target_AM[[#This Row],[NIPNAS]],Target_CC[],9,0)</f>
        <v>26286901.955520757</v>
      </c>
      <c r="O256" s="22">
        <f>Target_AM[[#This Row],[PROPORSI]]*VLOOKUP(Target_AM[[#This Row],[NIPNAS]],Target_CC[],COLUMN(A$2)+9,0)</f>
        <v>461501.9294855246</v>
      </c>
      <c r="P256" s="22">
        <f>Target_AM[[#This Row],[PROPORSI]]*VLOOKUP(Target_AM[[#This Row],[NIPNAS]],Target_CC[],COLUMN(B$2)+9,0)</f>
        <v>469562.21028502623</v>
      </c>
      <c r="Q256" s="22">
        <f>Target_AM[[#This Row],[PROPORSI]]*VLOOKUP(Target_AM[[#This Row],[NIPNAS]],Target_CC[],COLUMN(C$2)+9,0)</f>
        <v>502020.4667315759</v>
      </c>
      <c r="R256" s="22">
        <f>Target_AM[[#This Row],[PROPORSI]]*VLOOKUP(Target_AM[[#This Row],[NIPNAS]],Target_CC[],COLUMN(D$2)+9,0)</f>
        <v>471724.01747686748</v>
      </c>
      <c r="S256" s="22">
        <f>Target_AM[[#This Row],[PROPORSI]]*VLOOKUP(Target_AM[[#This Row],[NIPNAS]],Target_CC[],COLUMN(E$2)+9,0)</f>
        <v>495633.59395264601</v>
      </c>
      <c r="T256" s="22">
        <f>Target_AM[[#This Row],[PROPORSI]]*VLOOKUP(Target_AM[[#This Row],[NIPNAS]],Target_CC[],COLUMN(F$2)+9,0)</f>
        <v>489021.78564372542</v>
      </c>
      <c r="U256" s="22">
        <f>Target_AM[[#This Row],[PROPORSI]]*VLOOKUP(Target_AM[[#This Row],[NIPNAS]],Target_CC[],COLUMN(G$2)+9,0)</f>
        <v>512415.03615911229</v>
      </c>
      <c r="V256" s="22">
        <f>Target_AM[[#This Row],[PROPORSI]]*VLOOKUP(Target_AM[[#This Row],[NIPNAS]],Target_CC[],COLUMN(H$2)+9,0)</f>
        <v>517522.22388574877</v>
      </c>
      <c r="W256" s="22">
        <f>Target_AM[[#This Row],[PROPORSI]]*VLOOKUP(Target_AM[[#This Row],[NIPNAS]],Target_CC[],COLUMN(I$2)+9,0)</f>
        <v>510897.95259745326</v>
      </c>
      <c r="X256" s="22">
        <f>Target_AM[[#This Row],[PROPORSI]]*VLOOKUP(Target_AM[[#This Row],[NIPNAS]],Target_CC[],COLUMN(J$2)+9,0)</f>
        <v>521176.41777134495</v>
      </c>
      <c r="Y256" s="22">
        <f>Target_AM[[#This Row],[PROPORSI]]*VLOOKUP(Target_AM[[#This Row],[NIPNAS]],Target_CC[],COLUMN(K$2)+9,0)</f>
        <v>517373.76514325658</v>
      </c>
      <c r="Z256" s="22">
        <f>Target_AM[[#This Row],[PROPORSI]]*VLOOKUP(Target_AM[[#This Row],[NIPNAS]],Target_CC[],COLUMN(L$2)+9,0)</f>
        <v>488151.90086771804</v>
      </c>
      <c r="AA256" s="22">
        <f>Target_AM[[#This Row],[PROPORSI]]*VLOOKUP(Target_AM[[#This Row],[NIPNAS]],Target_CC[],COLUMN(M$2)+9,0)</f>
        <v>5957001.2999999998</v>
      </c>
      <c r="AB256" s="22">
        <f>Target_AM[[#This Row],[PROPORSI]]*VLOOKUP(Target_AM[[#This Row],[NIPNAS]],Target_CC[],COLUMN(N$2)+9,0)</f>
        <v>3927962.8154936875</v>
      </c>
      <c r="AC256" s="22">
        <f>Target_AM[[#This Row],[PROPORSI]]*VLOOKUP(Target_AM[[#This Row],[NIPNAS]],Target_CC[],COLUMN(O$2)+9,0)</f>
        <v>3996565.9593595746</v>
      </c>
      <c r="AD256" s="22">
        <f>Target_AM[[#This Row],[PROPORSI]]*VLOOKUP(Target_AM[[#This Row],[NIPNAS]],Target_CC[],COLUMN(P$2)+9,0)</f>
        <v>4272826.6123105492</v>
      </c>
      <c r="AE256" s="22">
        <f>Target_AM[[#This Row],[PROPORSI]]*VLOOKUP(Target_AM[[#This Row],[NIPNAS]],Target_CC[],COLUMN(Q$2)+9,0)</f>
        <v>4014965.6619854886</v>
      </c>
      <c r="AF256" s="22">
        <f>Target_AM[[#This Row],[PROPORSI]]*VLOOKUP(Target_AM[[#This Row],[NIPNAS]],Target_CC[],COLUMN(R$2)+9,0)</f>
        <v>4218466.2788426206</v>
      </c>
      <c r="AG256" s="22">
        <f>Target_AM[[#This Row],[PROPORSI]]*VLOOKUP(Target_AM[[#This Row],[NIPNAS]],Target_CC[],COLUMN(S$2)+9,0)</f>
        <v>4162191.4606429124</v>
      </c>
      <c r="AH256" s="22">
        <f>Target_AM[[#This Row],[PROPORSI]]*VLOOKUP(Target_AM[[#This Row],[NIPNAS]],Target_CC[],COLUMN(T$2)+9,0)</f>
        <v>4361297.4931147685</v>
      </c>
      <c r="AI256" s="22">
        <f>Target_AM[[#This Row],[PROPORSI]]*VLOOKUP(Target_AM[[#This Row],[NIPNAS]],Target_CC[],COLUMN(U$2)+9,0)</f>
        <v>4404766.0946530895</v>
      </c>
      <c r="AJ256" s="22">
        <f>Target_AM[[#This Row],[PROPORSI]]*VLOOKUP(Target_AM[[#This Row],[NIPNAS]],Target_CC[],COLUMN(V$2)+9,0)</f>
        <v>4348385.2007981641</v>
      </c>
      <c r="AK256" s="22">
        <f>Target_AM[[#This Row],[PROPORSI]]*VLOOKUP(Target_AM[[#This Row],[NIPNAS]],Target_CC[],COLUMN(W$2)+9,0)</f>
        <v>4435867.888136874</v>
      </c>
      <c r="AL256" s="22">
        <f>Target_AM[[#This Row],[PROPORSI]]*VLOOKUP(Target_AM[[#This Row],[NIPNAS]],Target_CC[],COLUMN(X$2)+9,0)</f>
        <v>4403502.5237276247</v>
      </c>
      <c r="AM256" s="22">
        <f>Target_AM[[#This Row],[PROPORSI]]*VLOOKUP(Target_AM[[#This Row],[NIPNAS]],Target_CC[],COLUMN(Y$2)+9,0)</f>
        <v>4154787.6453268421</v>
      </c>
      <c r="AN256" s="22">
        <f>Target_AM[[#This Row],[PROPORSI]]*VLOOKUP(Target_AM[[#This Row],[NIPNAS]],Target_CC[],COLUMN(Z$2)+9,0)</f>
        <v>50701585.634392194</v>
      </c>
      <c r="AO256" s="22">
        <f>Target_AM[[#This Row],[PROPORSI]]*VLOOKUP(Target_AM[[#This Row],[NIPNAS]],Target_CC[],COLUMN(AA$2)+9,0)</f>
        <v>4389464.7449792121</v>
      </c>
      <c r="AP256" s="22">
        <f>Target_AM[[#This Row],[PROPORSI]]*VLOOKUP(Target_AM[[#This Row],[NIPNAS]],Target_CC[],COLUMN(AB$2)+9,0)</f>
        <v>4466128.1696446007</v>
      </c>
      <c r="AQ256" s="22">
        <f>Target_AM[[#This Row],[PROPORSI]]*VLOOKUP(Target_AM[[#This Row],[NIPNAS]],Target_CC[],COLUMN(AC$2)+9,0)</f>
        <v>4774847.0790421255</v>
      </c>
      <c r="AR256" s="22">
        <f>Target_AM[[#This Row],[PROPORSI]]*VLOOKUP(Target_AM[[#This Row],[NIPNAS]],Target_CC[],COLUMN(AD$2)+9,0)</f>
        <v>4486689.6794623565</v>
      </c>
      <c r="AS256" s="22">
        <f>Target_AM[[#This Row],[PROPORSI]]*VLOOKUP(Target_AM[[#This Row],[NIPNAS]],Target_CC[],COLUMN(AE$2)+9,0)</f>
        <v>4714099.872795267</v>
      </c>
      <c r="AT256" s="22">
        <f>Target_AM[[#This Row],[PROPORSI]]*VLOOKUP(Target_AM[[#This Row],[NIPNAS]],Target_CC[],COLUMN(AF$2)+9,0)</f>
        <v>4651213.2462866381</v>
      </c>
      <c r="AU256" s="22">
        <f>Target_AM[[#This Row],[PROPORSI]]*VLOOKUP(Target_AM[[#This Row],[NIPNAS]],Target_CC[],COLUMN(AG$2)+9,0)</f>
        <v>4873712.5292738806</v>
      </c>
      <c r="AV256" s="22">
        <f>Target_AM[[#This Row],[PROPORSI]]*VLOOKUP(Target_AM[[#This Row],[NIPNAS]],Target_CC[],COLUMN(AH$2)+9,0)</f>
        <v>4922288.3185388381</v>
      </c>
      <c r="AW256" s="22">
        <f>Target_AM[[#This Row],[PROPORSI]]*VLOOKUP(Target_AM[[#This Row],[NIPNAS]],Target_CC[],COLUMN(AI$2)+9,0)</f>
        <v>4859283.1533956174</v>
      </c>
      <c r="AX256" s="22">
        <f>Target_AM[[#This Row],[PROPORSI]]*VLOOKUP(Target_AM[[#This Row],[NIPNAS]],Target_CC[],COLUMN(AJ$2)+9,0)</f>
        <v>4957044.305908219</v>
      </c>
      <c r="AY256" s="22">
        <f>Target_AM[[#This Row],[PROPORSI]]*VLOOKUP(Target_AM[[#This Row],[NIPNAS]],Target_CC[],COLUMN(AK$2)+9,0)</f>
        <v>4920876.2888708813</v>
      </c>
      <c r="AZ256" s="22">
        <f>Target_AM[[#This Row],[PROPORSI]]*VLOOKUP(Target_AM[[#This Row],[NIPNAS]],Target_CC[],COLUMN(AL$2)+9,0)</f>
        <v>4642939.5461945599</v>
      </c>
      <c r="BA256" s="22">
        <f>Target_AM[[#This Row],[PROPORSI]]*VLOOKUP(Target_AM[[#This Row],[NIPNAS]],Target_CC[],COLUMN(AM$2)+9,0)</f>
        <v>56658586.934392191</v>
      </c>
      <c r="BB256" s="22">
        <f>Target_AM[[#This Row],[PROPORSI]]*VLOOKUP(Target_AM[[#This Row],[NIPNAS]],Target_CC[],COLUMN(AN$2)+9,0)</f>
        <v>9883164.465660451</v>
      </c>
      <c r="BC256" s="22">
        <f>Target_AM[[#This Row],[PROPORSI]]*VLOOKUP(Target_AM[[#This Row],[NIPNAS]],Target_CC[],COLUMN(AO$2)+9,0)</f>
        <v>10284176.641519329</v>
      </c>
      <c r="BD256" s="22">
        <f>Target_AM[[#This Row],[PROPORSI]]*VLOOKUP(Target_AM[[#This Row],[NIPNAS]],Target_CC[],COLUMN(AP$2)+9,0)</f>
        <v>10400335.353488667</v>
      </c>
      <c r="BE256" s="22">
        <f>Target_AM[[#This Row],[PROPORSI]]*VLOOKUP(Target_AM[[#This Row],[NIPNAS]],Target_CC[],COLUMN(AQ$2)+9,0)</f>
        <v>10082801.767152034</v>
      </c>
      <c r="BF256" s="22">
        <f>Target_AM[[#This Row],[PROPORSI]]*VLOOKUP(Target_AM[[#This Row],[NIPNAS]],Target_CC[],COLUMN(AR$2)+9,0)</f>
        <v>10601816.117402999</v>
      </c>
      <c r="BG256" s="22">
        <f>Target_AM[[#This Row],[PROPORSI]]*VLOOKUP(Target_AM[[#This Row],[NIPNAS]],Target_CC[],COLUMN(AS$2)+9,0)</f>
        <v>10535863.559258789</v>
      </c>
      <c r="BH256" s="22">
        <f>Target_AM[[#This Row],[PROPORSI]]*VLOOKUP(Target_AM[[#This Row],[NIPNAS]],Target_CC[],COLUMN(AT$2)+9,0)</f>
        <v>10880050.010593304</v>
      </c>
      <c r="BI256" s="22">
        <f>Target_AM[[#This Row],[PROPORSI]]*VLOOKUP(Target_AM[[#This Row],[NIPNAS]],Target_CC[],COLUMN(AU$2)+9,0)</f>
        <v>11033006.258779872</v>
      </c>
      <c r="BJ256" s="22">
        <f>Target_AM[[#This Row],[PROPORSI]]*VLOOKUP(Target_AM[[#This Row],[NIPNAS]],Target_CC[],COLUMN(AV$2)+9,0)</f>
        <v>10861497.707132163</v>
      </c>
      <c r="BK256" s="22">
        <f>Target_AM[[#This Row],[PROPORSI]]*VLOOKUP(Target_AM[[#This Row],[NIPNAS]],Target_CC[],COLUMN(AW$2)+9,0)</f>
        <v>11046145.398095053</v>
      </c>
      <c r="BL256" s="22">
        <f>Target_AM[[#This Row],[PROPORSI]]*VLOOKUP(Target_AM[[#This Row],[NIPNAS]],Target_CC[],COLUMN(AX$2)+9,0)</f>
        <v>11249783.396894053</v>
      </c>
      <c r="BM256" s="22">
        <f>Target_AM[[#This Row],[PROPORSI]]*VLOOKUP(Target_AM[[#This Row],[NIPNAS]],Target_CC[],COLUMN(AY$2)+9,0)</f>
        <v>10968402.944752034</v>
      </c>
      <c r="BN256" s="22">
        <f>Target_AM[[#This Row],[PROPORSI]]*VLOOKUP(Target_AM[[#This Row],[NIPNAS]],Target_CC[],COLUMN(AZ$2)+9,0)</f>
        <v>127827043.62072875</v>
      </c>
      <c r="BO256" s="22">
        <f>Target_AM[[#This Row],[PROPORSI]]*VLOOKUP(Target_AM[[#This Row],[NIPNAS]],Target_CC[],COLUMN(BA$2)+9,0)</f>
        <v>435971</v>
      </c>
      <c r="BP256" s="22">
        <f>Target_AM[[#This Row],[PROPORSI]]*VLOOKUP(Target_AM[[#This Row],[NIPNAS]],Target_CC[],COLUMN(BB$2)+9,0)</f>
        <v>602906</v>
      </c>
      <c r="BQ256" s="22">
        <f>Target_AM[[#This Row],[PROPORSI]]*VLOOKUP(Target_AM[[#This Row],[NIPNAS]],Target_CC[],COLUMN(BC$2)+9,0)</f>
        <v>454102</v>
      </c>
      <c r="BR256" s="22">
        <f>Target_AM[[#This Row],[PROPORSI]]*VLOOKUP(Target_AM[[#This Row],[NIPNAS]],Target_CC[],COLUMN(BD$2)+9,0)</f>
        <v>502202</v>
      </c>
      <c r="BS256" s="22">
        <f>Target_AM[[#This Row],[PROPORSI]]*VLOOKUP(Target_AM[[#This Row],[NIPNAS]],Target_CC[],COLUMN(BE$2)+9,0)</f>
        <v>502202</v>
      </c>
      <c r="BT256" s="22">
        <f>Target_AM[[#This Row],[PROPORSI]]*VLOOKUP(Target_AM[[#This Row],[NIPNAS]],Target_CC[],COLUMN(BF$2)+9,0)</f>
        <v>502202</v>
      </c>
      <c r="BU256" s="22">
        <f>Target_AM[[#This Row],[PROPORSI]]*VLOOKUP(Target_AM[[#This Row],[NIPNAS]],Target_CC[],COLUMN(BG$2)+9,0)</f>
        <v>502202</v>
      </c>
      <c r="BV256" s="22">
        <f>Target_AM[[#This Row],[PROPORSI]]*VLOOKUP(Target_AM[[#This Row],[NIPNAS]],Target_CC[],COLUMN(BH$2)+9,0)</f>
        <v>502202</v>
      </c>
      <c r="BW256" s="22">
        <f>Target_AM[[#This Row],[PROPORSI]]*VLOOKUP(Target_AM[[#This Row],[NIPNAS]],Target_CC[],COLUMN(BI$2)+9,0)</f>
        <v>502202</v>
      </c>
      <c r="BX256" s="22">
        <f>Target_AM[[#This Row],[PROPORSI]]*VLOOKUP(Target_AM[[#This Row],[NIPNAS]],Target_CC[],COLUMN(BJ$2)+9,0)</f>
        <v>502202</v>
      </c>
      <c r="BY256" s="22">
        <f>Target_AM[[#This Row],[PROPORSI]]*VLOOKUP(Target_AM[[#This Row],[NIPNAS]],Target_CC[],COLUMN(BK$2)+9,0)</f>
        <v>502202</v>
      </c>
      <c r="BZ256" s="22">
        <f>Target_AM[[#This Row],[PROPORSI]]*VLOOKUP(Target_AM[[#This Row],[NIPNAS]],Target_CC[],COLUMN(BL$2)+9,0)</f>
        <v>502202</v>
      </c>
      <c r="CA256" s="22">
        <f>Target_AM[[#This Row],[PROPORSI]]*VLOOKUP(Target_AM[[#This Row],[NIPNAS]],Target_CC[],COLUMN(BM$2)+9,0)</f>
        <v>6012797</v>
      </c>
      <c r="CB256" s="22">
        <f>Target_AM[[#This Row],[PROPORSI]]*VLOOKUP(Target_AM[[#This Row],[NIPNAS]],Target_CC[],COLUMN(BN$2)+9,0)</f>
        <v>0</v>
      </c>
      <c r="CC256" s="22">
        <f>Target_AM[[#This Row],[PROPORSI]]*VLOOKUP(Target_AM[[#This Row],[NIPNAS]],Target_CC[],COLUMN(BO$2)+9,0)</f>
        <v>0</v>
      </c>
      <c r="CD256" s="22">
        <f>Target_AM[[#This Row],[PROPORSI]]*VLOOKUP(Target_AM[[#This Row],[NIPNAS]],Target_CC[],COLUMN(BP$2)+9,0)</f>
        <v>0</v>
      </c>
      <c r="CE256" s="22">
        <f>Target_AM[[#This Row],[PROPORSI]]*VLOOKUP(Target_AM[[#This Row],[NIPNAS]],Target_CC[],COLUMN(BQ$2)+9,0)</f>
        <v>0</v>
      </c>
      <c r="CF256" s="22">
        <f>Target_AM[[#This Row],[PROPORSI]]*VLOOKUP(Target_AM[[#This Row],[NIPNAS]],Target_CC[],COLUMN(BR$2)+9,0)</f>
        <v>0</v>
      </c>
      <c r="CG256" s="22">
        <f>Target_AM[[#This Row],[PROPORSI]]*VLOOKUP(Target_AM[[#This Row],[NIPNAS]],Target_CC[],COLUMN(BS$2)+9,0)</f>
        <v>0</v>
      </c>
      <c r="CH256" s="22">
        <f>Target_AM[[#This Row],[PROPORSI]]*VLOOKUP(Target_AM[[#This Row],[NIPNAS]],Target_CC[],COLUMN(BT$2)+9,0)</f>
        <v>0</v>
      </c>
      <c r="CI256" s="22">
        <f>Target_AM[[#This Row],[PROPORSI]]*VLOOKUP(Target_AM[[#This Row],[NIPNAS]],Target_CC[],COLUMN(BU$2)+9,0)</f>
        <v>0</v>
      </c>
      <c r="CJ256" s="22">
        <f>Target_AM[[#This Row],[PROPORSI]]*VLOOKUP(Target_AM[[#This Row],[NIPNAS]],Target_CC[],COLUMN(BV$2)+9,0)</f>
        <v>0</v>
      </c>
      <c r="CK256" s="22">
        <f>Target_AM[[#This Row],[PROPORSI]]*VLOOKUP(Target_AM[[#This Row],[NIPNAS]],Target_CC[],COLUMN(BW$2)+9,0)</f>
        <v>0</v>
      </c>
      <c r="CL256" s="22">
        <f>Target_AM[[#This Row],[PROPORSI]]*VLOOKUP(Target_AM[[#This Row],[NIPNAS]],Target_CC[],COLUMN(BX$2)+9,0)</f>
        <v>0</v>
      </c>
      <c r="CM256" s="22">
        <f>Target_AM[[#This Row],[PROPORSI]]*VLOOKUP(Target_AM[[#This Row],[NIPNAS]],Target_CC[],COLUMN(BY$2)+9,0)</f>
        <v>0</v>
      </c>
      <c r="CN256" s="22">
        <f>Target_AM[[#This Row],[PROPORSI]]*VLOOKUP(Target_AM[[#This Row],[NIPNAS]],Target_CC[],COLUMN(BZ$2)+9,0)</f>
        <v>0</v>
      </c>
      <c r="CO256" s="22">
        <f>Target_AM[[#This Row],[PROPORSI]]*VLOOKUP(Target_AM[[#This Row],[NIPNAS]],Target_CC[],COLUMN(CA$2)+9,0)</f>
        <v>484071</v>
      </c>
      <c r="CP256" s="22">
        <f>Target_AM[[#This Row],[PROPORSI]]*VLOOKUP(Target_AM[[#This Row],[NIPNAS]],Target_CC[],COLUMN(CB$2)+9,0)</f>
        <v>651006</v>
      </c>
      <c r="CQ256" s="22">
        <f>Target_AM[[#This Row],[PROPORSI]]*VLOOKUP(Target_AM[[#This Row],[NIPNAS]],Target_CC[],COLUMN(CC$2)+9,0)</f>
        <v>502202</v>
      </c>
      <c r="CR256" s="22">
        <f>Target_AM[[#This Row],[PROPORSI]]*VLOOKUP(Target_AM[[#This Row],[NIPNAS]],Target_CC[],COLUMN(CD$2)+9,0)</f>
        <v>502202</v>
      </c>
      <c r="CS256" s="22">
        <f>Target_AM[[#This Row],[PROPORSI]]*VLOOKUP(Target_AM[[#This Row],[NIPNAS]],Target_CC[],COLUMN(CE$2)+9,0)</f>
        <v>502202</v>
      </c>
      <c r="CT256" s="22">
        <f>Target_AM[[#This Row],[PROPORSI]]*VLOOKUP(Target_AM[[#This Row],[NIPNAS]],Target_CC[],COLUMN(CF$2)+9,0)</f>
        <v>502202</v>
      </c>
      <c r="CU256" s="22">
        <f>Target_AM[[#This Row],[PROPORSI]]*VLOOKUP(Target_AM[[#This Row],[NIPNAS]],Target_CC[],COLUMN(CG$2)+9,0)</f>
        <v>502202</v>
      </c>
      <c r="CV256" s="22">
        <f>Target_AM[[#This Row],[PROPORSI]]*VLOOKUP(Target_AM[[#This Row],[NIPNAS]],Target_CC[],COLUMN(CH$2)+9,0)</f>
        <v>502202</v>
      </c>
      <c r="CW256" s="22">
        <f>Target_AM[[#This Row],[PROPORSI]]*VLOOKUP(Target_AM[[#This Row],[NIPNAS]],Target_CC[],COLUMN(CI$2)+9,0)</f>
        <v>502202</v>
      </c>
      <c r="CX256" s="22">
        <f>Target_AM[[#This Row],[PROPORSI]]*VLOOKUP(Target_AM[[#This Row],[NIPNAS]],Target_CC[],COLUMN(CJ$2)+9,0)</f>
        <v>502202</v>
      </c>
      <c r="CY256" s="22">
        <f>Target_AM[[#This Row],[PROPORSI]]*VLOOKUP(Target_AM[[#This Row],[NIPNAS]],Target_CC[],COLUMN(CK$2)+9,0)</f>
        <v>502202</v>
      </c>
      <c r="CZ256" s="22">
        <f>Target_AM[[#This Row],[PROPORSI]]*VLOOKUP(Target_AM[[#This Row],[NIPNAS]],Target_CC[],COLUMN(CL$2)+9,0)</f>
        <v>502202</v>
      </c>
      <c r="DA256" s="22">
        <f>Target_AM[[#This Row],[PROPORSI]]*VLOOKUP(Target_AM[[#This Row],[NIPNAS]],Target_CC[],COLUMN(CM$2)+9,0)</f>
        <v>6157097</v>
      </c>
      <c r="DB256" s="22">
        <f>Target_AM[[#This Row],[PROPORSI]]*VLOOKUP(Target_AM[[#This Row],[NIPNAS]],Target_CC[],COLUMN(CN$2)+9,0)</f>
        <v>0</v>
      </c>
      <c r="DC256" s="22">
        <f>Target_AM[[#This Row],[PROPORSI]]*VLOOKUP(Target_AM[[#This Row],[NIPNAS]],Target_CC[],COLUMN(CO$2)+9,0)</f>
        <v>0</v>
      </c>
      <c r="DD256" s="22">
        <f>Target_AM[[#This Row],[PROPORSI]]*VLOOKUP(Target_AM[[#This Row],[NIPNAS]],Target_CC[],COLUMN(CP$2)+9,0)</f>
        <v>0</v>
      </c>
      <c r="DE256" s="22">
        <f>Target_AM[[#This Row],[PROPORSI]]*VLOOKUP(Target_AM[[#This Row],[NIPNAS]],Target_CC[],COLUMN(CQ$2)+9,0)</f>
        <v>0</v>
      </c>
      <c r="DF256" s="22">
        <f>Target_AM[[#This Row],[PROPORSI]]*VLOOKUP(Target_AM[[#This Row],[NIPNAS]],Target_CC[],COLUMN(CR$2)+9,0)</f>
        <v>0</v>
      </c>
      <c r="DG256" s="22">
        <f>Target_AM[[#This Row],[PROPORSI]]*VLOOKUP(Target_AM[[#This Row],[NIPNAS]],Target_CC[],COLUMN(CS$2)+9,0)</f>
        <v>0</v>
      </c>
      <c r="DH256" s="22">
        <f>Target_AM[[#This Row],[PROPORSI]]*VLOOKUP(Target_AM[[#This Row],[NIPNAS]],Target_CC[],COLUMN(CT$2)+9,0)</f>
        <v>0</v>
      </c>
      <c r="DI256" s="22">
        <f>Target_AM[[#This Row],[PROPORSI]]*VLOOKUP(Target_AM[[#This Row],[NIPNAS]],Target_CC[],COLUMN(CU$2)+9,0)</f>
        <v>0</v>
      </c>
      <c r="DJ256" s="22">
        <f>Target_AM[[#This Row],[PROPORSI]]*VLOOKUP(Target_AM[[#This Row],[NIPNAS]],Target_CC[],COLUMN(CV$2)+9,0)</f>
        <v>0</v>
      </c>
      <c r="DK256" s="22">
        <f>Target_AM[[#This Row],[PROPORSI]]*VLOOKUP(Target_AM[[#This Row],[NIPNAS]],Target_CC[],COLUMN(CW$2)+9,0)</f>
        <v>0</v>
      </c>
      <c r="DL256" s="22">
        <f>Target_AM[[#This Row],[PROPORSI]]*VLOOKUP(Target_AM[[#This Row],[NIPNAS]],Target_CC[],COLUMN(CX$2)+9,0)</f>
        <v>0</v>
      </c>
      <c r="DM256" s="22">
        <f>Target_AM[[#This Row],[PROPORSI]]*VLOOKUP(Target_AM[[#This Row],[NIPNAS]],Target_CC[],COLUMN(CY$2)+9,0)</f>
        <v>0</v>
      </c>
      <c r="DN256" s="22">
        <f>Target_AM[[#This Row],[PROPORSI]]*VLOOKUP(Target_AM[[#This Row],[NIPNAS]],Target_CC[],COLUMN(CZ$2)+9,0)</f>
        <v>0</v>
      </c>
      <c r="DO256" s="22">
        <f>Target_AM[[#This Row],[PROPORSI]]*VLOOKUP(Target_AM[[#This Row],[NIPNAS]],Target_CC[],COLUMN(DA$2)+9,0)</f>
        <v>0</v>
      </c>
      <c r="DP256" s="22">
        <f>Target_AM[[#This Row],[PROPORSI]]*VLOOKUP(Target_AM[[#This Row],[NIPNAS]],Target_CC[],COLUMN(DB$2)+9,0)</f>
        <v>0</v>
      </c>
      <c r="DQ256" s="22">
        <f>Target_AM[[#This Row],[PROPORSI]]*VLOOKUP(Target_AM[[#This Row],[NIPNAS]],Target_CC[],COLUMN(DC$2)+9,0)</f>
        <v>0</v>
      </c>
      <c r="DR256" s="22">
        <f>Target_AM[[#This Row],[PROPORSI]]*VLOOKUP(Target_AM[[#This Row],[NIPNAS]],Target_CC[],COLUMN(DD$2)+9,0)</f>
        <v>0</v>
      </c>
      <c r="DS256" s="22">
        <f>Target_AM[[#This Row],[PROPORSI]]*VLOOKUP(Target_AM[[#This Row],[NIPNAS]],Target_CC[],COLUMN(DE$2)+9,0)</f>
        <v>0</v>
      </c>
      <c r="DT256" s="22">
        <f>Target_AM[[#This Row],[PROPORSI]]*VLOOKUP(Target_AM[[#This Row],[NIPNAS]],Target_CC[],COLUMN(DF$2)+9,0)</f>
        <v>0</v>
      </c>
      <c r="DU256" s="22">
        <f>Target_AM[[#This Row],[PROPORSI]]*VLOOKUP(Target_AM[[#This Row],[NIPNAS]],Target_CC[],COLUMN(DG$2)+9,0)</f>
        <v>0</v>
      </c>
      <c r="DV256" s="22">
        <f>Target_AM[[#This Row],[PROPORSI]]*VLOOKUP(Target_AM[[#This Row],[NIPNAS]],Target_CC[],COLUMN(DH$2)+9,0)</f>
        <v>0</v>
      </c>
      <c r="DW256" s="22">
        <f>Target_AM[[#This Row],[PROPORSI]]*VLOOKUP(Target_AM[[#This Row],[NIPNAS]],Target_CC[],COLUMN(DI$2)+9,0)</f>
        <v>0</v>
      </c>
      <c r="DX256" s="22">
        <f>Target_AM[[#This Row],[PROPORSI]]*VLOOKUP(Target_AM[[#This Row],[NIPNAS]],Target_CC[],COLUMN(DJ$2)+9,0)</f>
        <v>0</v>
      </c>
      <c r="DY256" s="22">
        <f>Target_AM[[#This Row],[PROPORSI]]*VLOOKUP(Target_AM[[#This Row],[NIPNAS]],Target_CC[],COLUMN(DK$2)+9,0)</f>
        <v>0</v>
      </c>
      <c r="DZ256" s="22">
        <f>Target_AM[[#This Row],[PROPORSI]]*VLOOKUP(Target_AM[[#This Row],[NIPNAS]],Target_CC[],COLUMN(DL$2)+9,0)</f>
        <v>0</v>
      </c>
      <c r="EA256" s="22">
        <f>Target_AM[[#This Row],[PROPORSI]]*VLOOKUP(Target_AM[[#This Row],[NIPNAS]],Target_CC[],COLUMN(DM$2)+9,0)</f>
        <v>0</v>
      </c>
    </row>
    <row r="257" spans="2:131" x14ac:dyDescent="0.3">
      <c r="B257">
        <v>406108</v>
      </c>
      <c r="C257" t="s">
        <v>999</v>
      </c>
      <c r="D257">
        <v>1</v>
      </c>
      <c r="E257" s="8">
        <v>45658</v>
      </c>
      <c r="F257">
        <v>4642528</v>
      </c>
      <c r="G257" t="s">
        <v>586</v>
      </c>
      <c r="J257" t="s">
        <v>294</v>
      </c>
      <c r="K257" t="s">
        <v>23</v>
      </c>
      <c r="L257" t="s">
        <v>159</v>
      </c>
      <c r="M257" t="s">
        <v>29</v>
      </c>
      <c r="N257" s="23">
        <f>Target_AM[[#This Row],[PROPORSI]]*VLOOKUP(Target_AM[[#This Row],[NIPNAS]],Target_CC[],9,0)</f>
        <v>9022537.8146164287</v>
      </c>
      <c r="O257" s="22">
        <f>Target_AM[[#This Row],[PROPORSI]]*VLOOKUP(Target_AM[[#This Row],[NIPNAS]],Target_CC[],COLUMN(A$2)+9,0)</f>
        <v>656591.63636363635</v>
      </c>
      <c r="P257" s="22">
        <f>Target_AM[[#This Row],[PROPORSI]]*VLOOKUP(Target_AM[[#This Row],[NIPNAS]],Target_CC[],COLUMN(B$2)+9,0)</f>
        <v>691149.09090909082</v>
      </c>
      <c r="Q257" s="22">
        <f>Target_AM[[#This Row],[PROPORSI]]*VLOOKUP(Target_AM[[#This Row],[NIPNAS]],Target_CC[],COLUMN(C$2)+9,0)</f>
        <v>622034.18181818177</v>
      </c>
      <c r="R257" s="22">
        <f>Target_AM[[#This Row],[PROPORSI]]*VLOOKUP(Target_AM[[#This Row],[NIPNAS]],Target_CC[],COLUMN(D$2)+9,0)</f>
        <v>552919.27272727271</v>
      </c>
      <c r="S257" s="22">
        <f>Target_AM[[#This Row],[PROPORSI]]*VLOOKUP(Target_AM[[#This Row],[NIPNAS]],Target_CC[],COLUMN(E$2)+9,0)</f>
        <v>587476.72727272729</v>
      </c>
      <c r="T257" s="22">
        <f>Target_AM[[#This Row],[PROPORSI]]*VLOOKUP(Target_AM[[#This Row],[NIPNAS]],Target_CC[],COLUMN(F$2)+9,0)</f>
        <v>622034.18181818177</v>
      </c>
      <c r="U257" s="22">
        <f>Target_AM[[#This Row],[PROPORSI]]*VLOOKUP(Target_AM[[#This Row],[NIPNAS]],Target_CC[],COLUMN(G$2)+9,0)</f>
        <v>794821.45454545447</v>
      </c>
      <c r="V257" s="22">
        <f>Target_AM[[#This Row],[PROPORSI]]*VLOOKUP(Target_AM[[#This Row],[NIPNAS]],Target_CC[],COLUMN(H$2)+9,0)</f>
        <v>725706.54545454553</v>
      </c>
      <c r="W257" s="22">
        <f>Target_AM[[#This Row],[PROPORSI]]*VLOOKUP(Target_AM[[#This Row],[NIPNAS]],Target_CC[],COLUMN(I$2)+9,0)</f>
        <v>725706.54545454553</v>
      </c>
      <c r="X257" s="22">
        <f>Target_AM[[#This Row],[PROPORSI]]*VLOOKUP(Target_AM[[#This Row],[NIPNAS]],Target_CC[],COLUMN(J$2)+9,0)</f>
        <v>794821.45454545447</v>
      </c>
      <c r="Y257" s="22">
        <f>Target_AM[[#This Row],[PROPORSI]]*VLOOKUP(Target_AM[[#This Row],[NIPNAS]],Target_CC[],COLUMN(K$2)+9,0)</f>
        <v>691149.09090909082</v>
      </c>
      <c r="Z257" s="22">
        <f>Target_AM[[#This Row],[PROPORSI]]*VLOOKUP(Target_AM[[#This Row],[NIPNAS]],Target_CC[],COLUMN(L$2)+9,0)</f>
        <v>725706.54545454553</v>
      </c>
      <c r="AA257" s="22">
        <f>Target_AM[[#This Row],[PROPORSI]]*VLOOKUP(Target_AM[[#This Row],[NIPNAS]],Target_CC[],COLUMN(M$2)+9,0)</f>
        <v>8190116.7272727275</v>
      </c>
      <c r="AB257" s="22">
        <f>Target_AM[[#This Row],[PROPORSI]]*VLOOKUP(Target_AM[[#This Row],[NIPNAS]],Target_CC[],COLUMN(N$2)+9,0)</f>
        <v>26303.747944083694</v>
      </c>
      <c r="AC257" s="22">
        <f>Target_AM[[#This Row],[PROPORSI]]*VLOOKUP(Target_AM[[#This Row],[NIPNAS]],Target_CC[],COLUMN(O$2)+9,0)</f>
        <v>50256.008636363636</v>
      </c>
      <c r="AD257" s="22">
        <f>Target_AM[[#This Row],[PROPORSI]]*VLOOKUP(Target_AM[[#This Row],[NIPNAS]],Target_CC[],COLUMN(P$2)+9,0)</f>
        <v>55281.609500000006</v>
      </c>
      <c r="AE257" s="22">
        <f>Target_AM[[#This Row],[PROPORSI]]*VLOOKUP(Target_AM[[#This Row],[NIPNAS]],Target_CC[],COLUMN(Q$2)+9,0)</f>
        <v>53801.849245707075</v>
      </c>
      <c r="AF257" s="22">
        <f>Target_AM[[#This Row],[PROPORSI]]*VLOOKUP(Target_AM[[#This Row],[NIPNAS]],Target_CC[],COLUMN(R$2)+9,0)</f>
        <v>86393.354077241165</v>
      </c>
      <c r="AG257" s="22">
        <f>Target_AM[[#This Row],[PROPORSI]]*VLOOKUP(Target_AM[[#This Row],[NIPNAS]],Target_CC[],COLUMN(S$2)+9,0)</f>
        <v>77754.018669517056</v>
      </c>
      <c r="AH257" s="22">
        <f>Target_AM[[#This Row],[PROPORSI]]*VLOOKUP(Target_AM[[#This Row],[NIPNAS]],Target_CC[],COLUMN(T$2)+9,0)</f>
        <v>43916.621655930925</v>
      </c>
      <c r="AI257" s="22">
        <f>Target_AM[[#This Row],[PROPORSI]]*VLOOKUP(Target_AM[[#This Row],[NIPNAS]],Target_CC[],COLUMN(U$2)+9,0)</f>
        <v>96616.567643048038</v>
      </c>
      <c r="AJ257" s="22">
        <f>Target_AM[[#This Row],[PROPORSI]]*VLOOKUP(Target_AM[[#This Row],[NIPNAS]],Target_CC[],COLUMN(V$2)+9,0)</f>
        <v>80513.806369206693</v>
      </c>
      <c r="AK257" s="22">
        <f>Target_AM[[#This Row],[PROPORSI]]*VLOOKUP(Target_AM[[#This Row],[NIPNAS]],Target_CC[],COLUMN(W$2)+9,0)</f>
        <v>96616.567643048038</v>
      </c>
      <c r="AL257" s="22">
        <f>Target_AM[[#This Row],[PROPORSI]]*VLOOKUP(Target_AM[[#This Row],[NIPNAS]],Target_CC[],COLUMN(X$2)+9,0)</f>
        <v>104667.94827996874</v>
      </c>
      <c r="AM257" s="22">
        <f>Target_AM[[#This Row],[PROPORSI]]*VLOOKUP(Target_AM[[#This Row],[NIPNAS]],Target_CC[],COLUMN(Y$2)+9,0)</f>
        <v>104667.94827996874</v>
      </c>
      <c r="AN257" s="22">
        <f>Target_AM[[#This Row],[PROPORSI]]*VLOOKUP(Target_AM[[#This Row],[NIPNAS]],Target_CC[],COLUMN(Z$2)+9,0)</f>
        <v>876790.04794408381</v>
      </c>
      <c r="AO257" s="22">
        <f>Target_AM[[#This Row],[PROPORSI]]*VLOOKUP(Target_AM[[#This Row],[NIPNAS]],Target_CC[],COLUMN(AA$2)+9,0)</f>
        <v>682895.38430772</v>
      </c>
      <c r="AP257" s="22">
        <f>Target_AM[[#This Row],[PROPORSI]]*VLOOKUP(Target_AM[[#This Row],[NIPNAS]],Target_CC[],COLUMN(AB$2)+9,0)</f>
        <v>741405.09954545449</v>
      </c>
      <c r="AQ257" s="22">
        <f>Target_AM[[#This Row],[PROPORSI]]*VLOOKUP(Target_AM[[#This Row],[NIPNAS]],Target_CC[],COLUMN(AC$2)+9,0)</f>
        <v>677315.79131818179</v>
      </c>
      <c r="AR257" s="22">
        <f>Target_AM[[#This Row],[PROPORSI]]*VLOOKUP(Target_AM[[#This Row],[NIPNAS]],Target_CC[],COLUMN(AD$2)+9,0)</f>
        <v>606721.12197297974</v>
      </c>
      <c r="AS257" s="22">
        <f>Target_AM[[#This Row],[PROPORSI]]*VLOOKUP(Target_AM[[#This Row],[NIPNAS]],Target_CC[],COLUMN(AE$2)+9,0)</f>
        <v>673870.08134996844</v>
      </c>
      <c r="AT257" s="22">
        <f>Target_AM[[#This Row],[PROPORSI]]*VLOOKUP(Target_AM[[#This Row],[NIPNAS]],Target_CC[],COLUMN(AF$2)+9,0)</f>
        <v>699788.20048769878</v>
      </c>
      <c r="AU257" s="22">
        <f>Target_AM[[#This Row],[PROPORSI]]*VLOOKUP(Target_AM[[#This Row],[NIPNAS]],Target_CC[],COLUMN(AG$2)+9,0)</f>
        <v>838738.07620138535</v>
      </c>
      <c r="AV257" s="22">
        <f>Target_AM[[#This Row],[PROPORSI]]*VLOOKUP(Target_AM[[#This Row],[NIPNAS]],Target_CC[],COLUMN(AH$2)+9,0)</f>
        <v>822323.11309759354</v>
      </c>
      <c r="AW257" s="22">
        <f>Target_AM[[#This Row],[PROPORSI]]*VLOOKUP(Target_AM[[#This Row],[NIPNAS]],Target_CC[],COLUMN(AI$2)+9,0)</f>
        <v>806220.35182375228</v>
      </c>
      <c r="AX257" s="22">
        <f>Target_AM[[#This Row],[PROPORSI]]*VLOOKUP(Target_AM[[#This Row],[NIPNAS]],Target_CC[],COLUMN(AJ$2)+9,0)</f>
        <v>891438.02218850248</v>
      </c>
      <c r="AY257" s="22">
        <f>Target_AM[[#This Row],[PROPORSI]]*VLOOKUP(Target_AM[[#This Row],[NIPNAS]],Target_CC[],COLUMN(AK$2)+9,0)</f>
        <v>795817.03918905952</v>
      </c>
      <c r="AZ257" s="22">
        <f>Target_AM[[#This Row],[PROPORSI]]*VLOOKUP(Target_AM[[#This Row],[NIPNAS]],Target_CC[],COLUMN(AL$2)+9,0)</f>
        <v>830374.49373451422</v>
      </c>
      <c r="BA257" s="22">
        <f>Target_AM[[#This Row],[PROPORSI]]*VLOOKUP(Target_AM[[#This Row],[NIPNAS]],Target_CC[],COLUMN(AM$2)+9,0)</f>
        <v>9066906.7752168104</v>
      </c>
      <c r="BB257" s="22">
        <f>Target_AM[[#This Row],[PROPORSI]]*VLOOKUP(Target_AM[[#This Row],[NIPNAS]],Target_CC[],COLUMN(AN$2)+9,0)</f>
        <v>0</v>
      </c>
      <c r="BC257" s="22">
        <f>Target_AM[[#This Row],[PROPORSI]]*VLOOKUP(Target_AM[[#This Row],[NIPNAS]],Target_CC[],COLUMN(AO$2)+9,0)</f>
        <v>0</v>
      </c>
      <c r="BD257" s="22">
        <f>Target_AM[[#This Row],[PROPORSI]]*VLOOKUP(Target_AM[[#This Row],[NIPNAS]],Target_CC[],COLUMN(AP$2)+9,0)</f>
        <v>0</v>
      </c>
      <c r="BE257" s="22">
        <f>Target_AM[[#This Row],[PROPORSI]]*VLOOKUP(Target_AM[[#This Row],[NIPNAS]],Target_CC[],COLUMN(AQ$2)+9,0)</f>
        <v>0</v>
      </c>
      <c r="BF257" s="22">
        <f>Target_AM[[#This Row],[PROPORSI]]*VLOOKUP(Target_AM[[#This Row],[NIPNAS]],Target_CC[],COLUMN(AR$2)+9,0)</f>
        <v>0</v>
      </c>
      <c r="BG257" s="22">
        <f>Target_AM[[#This Row],[PROPORSI]]*VLOOKUP(Target_AM[[#This Row],[NIPNAS]],Target_CC[],COLUMN(AS$2)+9,0)</f>
        <v>0</v>
      </c>
      <c r="BH257" s="22">
        <f>Target_AM[[#This Row],[PROPORSI]]*VLOOKUP(Target_AM[[#This Row],[NIPNAS]],Target_CC[],COLUMN(AT$2)+9,0)</f>
        <v>0</v>
      </c>
      <c r="BI257" s="22">
        <f>Target_AM[[#This Row],[PROPORSI]]*VLOOKUP(Target_AM[[#This Row],[NIPNAS]],Target_CC[],COLUMN(AU$2)+9,0)</f>
        <v>0</v>
      </c>
      <c r="BJ257" s="22">
        <f>Target_AM[[#This Row],[PROPORSI]]*VLOOKUP(Target_AM[[#This Row],[NIPNAS]],Target_CC[],COLUMN(AV$2)+9,0)</f>
        <v>0</v>
      </c>
      <c r="BK257" s="22">
        <f>Target_AM[[#This Row],[PROPORSI]]*VLOOKUP(Target_AM[[#This Row],[NIPNAS]],Target_CC[],COLUMN(AW$2)+9,0)</f>
        <v>0</v>
      </c>
      <c r="BL257" s="22">
        <f>Target_AM[[#This Row],[PROPORSI]]*VLOOKUP(Target_AM[[#This Row],[NIPNAS]],Target_CC[],COLUMN(AX$2)+9,0)</f>
        <v>0</v>
      </c>
      <c r="BM257" s="22">
        <f>Target_AM[[#This Row],[PROPORSI]]*VLOOKUP(Target_AM[[#This Row],[NIPNAS]],Target_CC[],COLUMN(AY$2)+9,0)</f>
        <v>0</v>
      </c>
      <c r="BN257" s="22">
        <f>Target_AM[[#This Row],[PROPORSI]]*VLOOKUP(Target_AM[[#This Row],[NIPNAS]],Target_CC[],COLUMN(AZ$2)+9,0)</f>
        <v>0</v>
      </c>
      <c r="BO257" s="22">
        <f>Target_AM[[#This Row],[PROPORSI]]*VLOOKUP(Target_AM[[#This Row],[NIPNAS]],Target_CC[],COLUMN(BA$2)+9,0)</f>
        <v>763154</v>
      </c>
      <c r="BP257" s="22">
        <f>Target_AM[[#This Row],[PROPORSI]]*VLOOKUP(Target_AM[[#This Row],[NIPNAS]],Target_CC[],COLUMN(BB$2)+9,0)</f>
        <v>778487</v>
      </c>
      <c r="BQ257" s="22">
        <f>Target_AM[[#This Row],[PROPORSI]]*VLOOKUP(Target_AM[[#This Row],[NIPNAS]],Target_CC[],COLUMN(BC$2)+9,0)</f>
        <v>753506</v>
      </c>
      <c r="BR257" s="22">
        <f>Target_AM[[#This Row],[PROPORSI]]*VLOOKUP(Target_AM[[#This Row],[NIPNAS]],Target_CC[],COLUMN(BD$2)+9,0)</f>
        <v>849706</v>
      </c>
      <c r="BS257" s="22">
        <f>Target_AM[[#This Row],[PROPORSI]]*VLOOKUP(Target_AM[[#This Row],[NIPNAS]],Target_CC[],COLUMN(BE$2)+9,0)</f>
        <v>849706</v>
      </c>
      <c r="BT257" s="22">
        <f>Target_AM[[#This Row],[PROPORSI]]*VLOOKUP(Target_AM[[#This Row],[NIPNAS]],Target_CC[],COLUMN(BF$2)+9,0)</f>
        <v>849706</v>
      </c>
      <c r="BU257" s="22">
        <f>Target_AM[[#This Row],[PROPORSI]]*VLOOKUP(Target_AM[[#This Row],[NIPNAS]],Target_CC[],COLUMN(BG$2)+9,0)</f>
        <v>849706</v>
      </c>
      <c r="BV257" s="22">
        <f>Target_AM[[#This Row],[PROPORSI]]*VLOOKUP(Target_AM[[#This Row],[NIPNAS]],Target_CC[],COLUMN(BH$2)+9,0)</f>
        <v>849706</v>
      </c>
      <c r="BW257" s="22">
        <f>Target_AM[[#This Row],[PROPORSI]]*VLOOKUP(Target_AM[[#This Row],[NIPNAS]],Target_CC[],COLUMN(BI$2)+9,0)</f>
        <v>849706</v>
      </c>
      <c r="BX257" s="22">
        <f>Target_AM[[#This Row],[PROPORSI]]*VLOOKUP(Target_AM[[#This Row],[NIPNAS]],Target_CC[],COLUMN(BJ$2)+9,0)</f>
        <v>849706</v>
      </c>
      <c r="BY257" s="22">
        <f>Target_AM[[#This Row],[PROPORSI]]*VLOOKUP(Target_AM[[#This Row],[NIPNAS]],Target_CC[],COLUMN(BK$2)+9,0)</f>
        <v>849706</v>
      </c>
      <c r="BZ257" s="22">
        <f>Target_AM[[#This Row],[PROPORSI]]*VLOOKUP(Target_AM[[#This Row],[NIPNAS]],Target_CC[],COLUMN(BL$2)+9,0)</f>
        <v>849706</v>
      </c>
      <c r="CA257" s="22">
        <f>Target_AM[[#This Row],[PROPORSI]]*VLOOKUP(Target_AM[[#This Row],[NIPNAS]],Target_CC[],COLUMN(BM$2)+9,0)</f>
        <v>9942501</v>
      </c>
      <c r="CB257" s="22">
        <f>Target_AM[[#This Row],[PROPORSI]]*VLOOKUP(Target_AM[[#This Row],[NIPNAS]],Target_CC[],COLUMN(BN$2)+9,0)</f>
        <v>0</v>
      </c>
      <c r="CC257" s="22">
        <f>Target_AM[[#This Row],[PROPORSI]]*VLOOKUP(Target_AM[[#This Row],[NIPNAS]],Target_CC[],COLUMN(BO$2)+9,0)</f>
        <v>0</v>
      </c>
      <c r="CD257" s="22">
        <f>Target_AM[[#This Row],[PROPORSI]]*VLOOKUP(Target_AM[[#This Row],[NIPNAS]],Target_CC[],COLUMN(BP$2)+9,0)</f>
        <v>0</v>
      </c>
      <c r="CE257" s="22">
        <f>Target_AM[[#This Row],[PROPORSI]]*VLOOKUP(Target_AM[[#This Row],[NIPNAS]],Target_CC[],COLUMN(BQ$2)+9,0)</f>
        <v>0</v>
      </c>
      <c r="CF257" s="22">
        <f>Target_AM[[#This Row],[PROPORSI]]*VLOOKUP(Target_AM[[#This Row],[NIPNAS]],Target_CC[],COLUMN(BR$2)+9,0)</f>
        <v>0</v>
      </c>
      <c r="CG257" s="22">
        <f>Target_AM[[#This Row],[PROPORSI]]*VLOOKUP(Target_AM[[#This Row],[NIPNAS]],Target_CC[],COLUMN(BS$2)+9,0)</f>
        <v>0</v>
      </c>
      <c r="CH257" s="22">
        <f>Target_AM[[#This Row],[PROPORSI]]*VLOOKUP(Target_AM[[#This Row],[NIPNAS]],Target_CC[],COLUMN(BT$2)+9,0)</f>
        <v>0</v>
      </c>
      <c r="CI257" s="22">
        <f>Target_AM[[#This Row],[PROPORSI]]*VLOOKUP(Target_AM[[#This Row],[NIPNAS]],Target_CC[],COLUMN(BU$2)+9,0)</f>
        <v>0</v>
      </c>
      <c r="CJ257" s="22">
        <f>Target_AM[[#This Row],[PROPORSI]]*VLOOKUP(Target_AM[[#This Row],[NIPNAS]],Target_CC[],COLUMN(BV$2)+9,0)</f>
        <v>0</v>
      </c>
      <c r="CK257" s="22">
        <f>Target_AM[[#This Row],[PROPORSI]]*VLOOKUP(Target_AM[[#This Row],[NIPNAS]],Target_CC[],COLUMN(BW$2)+9,0)</f>
        <v>0</v>
      </c>
      <c r="CL257" s="22">
        <f>Target_AM[[#This Row],[PROPORSI]]*VLOOKUP(Target_AM[[#This Row],[NIPNAS]],Target_CC[],COLUMN(BX$2)+9,0)</f>
        <v>0</v>
      </c>
      <c r="CM257" s="22">
        <f>Target_AM[[#This Row],[PROPORSI]]*VLOOKUP(Target_AM[[#This Row],[NIPNAS]],Target_CC[],COLUMN(BY$2)+9,0)</f>
        <v>0</v>
      </c>
      <c r="CN257" s="22">
        <f>Target_AM[[#This Row],[PROPORSI]]*VLOOKUP(Target_AM[[#This Row],[NIPNAS]],Target_CC[],COLUMN(BZ$2)+9,0)</f>
        <v>0</v>
      </c>
      <c r="CO257" s="22">
        <f>Target_AM[[#This Row],[PROPORSI]]*VLOOKUP(Target_AM[[#This Row],[NIPNAS]],Target_CC[],COLUMN(CA$2)+9,0)</f>
        <v>859354</v>
      </c>
      <c r="CP257" s="22">
        <f>Target_AM[[#This Row],[PROPORSI]]*VLOOKUP(Target_AM[[#This Row],[NIPNAS]],Target_CC[],COLUMN(CB$2)+9,0)</f>
        <v>874687</v>
      </c>
      <c r="CQ257" s="22">
        <f>Target_AM[[#This Row],[PROPORSI]]*VLOOKUP(Target_AM[[#This Row],[NIPNAS]],Target_CC[],COLUMN(CC$2)+9,0)</f>
        <v>849706</v>
      </c>
      <c r="CR257" s="22">
        <f>Target_AM[[#This Row],[PROPORSI]]*VLOOKUP(Target_AM[[#This Row],[NIPNAS]],Target_CC[],COLUMN(CD$2)+9,0)</f>
        <v>849706</v>
      </c>
      <c r="CS257" s="22">
        <f>Target_AM[[#This Row],[PROPORSI]]*VLOOKUP(Target_AM[[#This Row],[NIPNAS]],Target_CC[],COLUMN(CE$2)+9,0)</f>
        <v>849706</v>
      </c>
      <c r="CT257" s="22">
        <f>Target_AM[[#This Row],[PROPORSI]]*VLOOKUP(Target_AM[[#This Row],[NIPNAS]],Target_CC[],COLUMN(CF$2)+9,0)</f>
        <v>849706</v>
      </c>
      <c r="CU257" s="22">
        <f>Target_AM[[#This Row],[PROPORSI]]*VLOOKUP(Target_AM[[#This Row],[NIPNAS]],Target_CC[],COLUMN(CG$2)+9,0)</f>
        <v>849706</v>
      </c>
      <c r="CV257" s="22">
        <f>Target_AM[[#This Row],[PROPORSI]]*VLOOKUP(Target_AM[[#This Row],[NIPNAS]],Target_CC[],COLUMN(CH$2)+9,0)</f>
        <v>849706</v>
      </c>
      <c r="CW257" s="22">
        <f>Target_AM[[#This Row],[PROPORSI]]*VLOOKUP(Target_AM[[#This Row],[NIPNAS]],Target_CC[],COLUMN(CI$2)+9,0)</f>
        <v>849706</v>
      </c>
      <c r="CX257" s="22">
        <f>Target_AM[[#This Row],[PROPORSI]]*VLOOKUP(Target_AM[[#This Row],[NIPNAS]],Target_CC[],COLUMN(CJ$2)+9,0)</f>
        <v>849706</v>
      </c>
      <c r="CY257" s="22">
        <f>Target_AM[[#This Row],[PROPORSI]]*VLOOKUP(Target_AM[[#This Row],[NIPNAS]],Target_CC[],COLUMN(CK$2)+9,0)</f>
        <v>849706</v>
      </c>
      <c r="CZ257" s="22">
        <f>Target_AM[[#This Row],[PROPORSI]]*VLOOKUP(Target_AM[[#This Row],[NIPNAS]],Target_CC[],COLUMN(CL$2)+9,0)</f>
        <v>849706</v>
      </c>
      <c r="DA257" s="22">
        <f>Target_AM[[#This Row],[PROPORSI]]*VLOOKUP(Target_AM[[#This Row],[NIPNAS]],Target_CC[],COLUMN(CM$2)+9,0)</f>
        <v>10231101</v>
      </c>
      <c r="DB257" s="22">
        <f>Target_AM[[#This Row],[PROPORSI]]*VLOOKUP(Target_AM[[#This Row],[NIPNAS]],Target_CC[],COLUMN(CN$2)+9,0)</f>
        <v>0</v>
      </c>
      <c r="DC257" s="22">
        <f>Target_AM[[#This Row],[PROPORSI]]*VLOOKUP(Target_AM[[#This Row],[NIPNAS]],Target_CC[],COLUMN(CO$2)+9,0)</f>
        <v>0</v>
      </c>
      <c r="DD257" s="22">
        <f>Target_AM[[#This Row],[PROPORSI]]*VLOOKUP(Target_AM[[#This Row],[NIPNAS]],Target_CC[],COLUMN(CP$2)+9,0)</f>
        <v>0</v>
      </c>
      <c r="DE257" s="22">
        <f>Target_AM[[#This Row],[PROPORSI]]*VLOOKUP(Target_AM[[#This Row],[NIPNAS]],Target_CC[],COLUMN(CQ$2)+9,0)</f>
        <v>0</v>
      </c>
      <c r="DF257" s="22">
        <f>Target_AM[[#This Row],[PROPORSI]]*VLOOKUP(Target_AM[[#This Row],[NIPNAS]],Target_CC[],COLUMN(CR$2)+9,0)</f>
        <v>0</v>
      </c>
      <c r="DG257" s="22">
        <f>Target_AM[[#This Row],[PROPORSI]]*VLOOKUP(Target_AM[[#This Row],[NIPNAS]],Target_CC[],COLUMN(CS$2)+9,0)</f>
        <v>0</v>
      </c>
      <c r="DH257" s="22">
        <f>Target_AM[[#This Row],[PROPORSI]]*VLOOKUP(Target_AM[[#This Row],[NIPNAS]],Target_CC[],COLUMN(CT$2)+9,0)</f>
        <v>0</v>
      </c>
      <c r="DI257" s="22">
        <f>Target_AM[[#This Row],[PROPORSI]]*VLOOKUP(Target_AM[[#This Row],[NIPNAS]],Target_CC[],COLUMN(CU$2)+9,0)</f>
        <v>0</v>
      </c>
      <c r="DJ257" s="22">
        <f>Target_AM[[#This Row],[PROPORSI]]*VLOOKUP(Target_AM[[#This Row],[NIPNAS]],Target_CC[],COLUMN(CV$2)+9,0)</f>
        <v>0</v>
      </c>
      <c r="DK257" s="22">
        <f>Target_AM[[#This Row],[PROPORSI]]*VLOOKUP(Target_AM[[#This Row],[NIPNAS]],Target_CC[],COLUMN(CW$2)+9,0)</f>
        <v>0</v>
      </c>
      <c r="DL257" s="22">
        <f>Target_AM[[#This Row],[PROPORSI]]*VLOOKUP(Target_AM[[#This Row],[NIPNAS]],Target_CC[],COLUMN(CX$2)+9,0)</f>
        <v>0</v>
      </c>
      <c r="DM257" s="22">
        <f>Target_AM[[#This Row],[PROPORSI]]*VLOOKUP(Target_AM[[#This Row],[NIPNAS]],Target_CC[],COLUMN(CY$2)+9,0)</f>
        <v>0</v>
      </c>
      <c r="DN257" s="22">
        <f>Target_AM[[#This Row],[PROPORSI]]*VLOOKUP(Target_AM[[#This Row],[NIPNAS]],Target_CC[],COLUMN(CZ$2)+9,0)</f>
        <v>0</v>
      </c>
      <c r="DO257" s="22">
        <f>Target_AM[[#This Row],[PROPORSI]]*VLOOKUP(Target_AM[[#This Row],[NIPNAS]],Target_CC[],COLUMN(DA$2)+9,0)</f>
        <v>0</v>
      </c>
      <c r="DP257" s="22">
        <f>Target_AM[[#This Row],[PROPORSI]]*VLOOKUP(Target_AM[[#This Row],[NIPNAS]],Target_CC[],COLUMN(DB$2)+9,0)</f>
        <v>0</v>
      </c>
      <c r="DQ257" s="22">
        <f>Target_AM[[#This Row],[PROPORSI]]*VLOOKUP(Target_AM[[#This Row],[NIPNAS]],Target_CC[],COLUMN(DC$2)+9,0)</f>
        <v>0</v>
      </c>
      <c r="DR257" s="22">
        <f>Target_AM[[#This Row],[PROPORSI]]*VLOOKUP(Target_AM[[#This Row],[NIPNAS]],Target_CC[],COLUMN(DD$2)+9,0)</f>
        <v>0</v>
      </c>
      <c r="DS257" s="22">
        <f>Target_AM[[#This Row],[PROPORSI]]*VLOOKUP(Target_AM[[#This Row],[NIPNAS]],Target_CC[],COLUMN(DE$2)+9,0)</f>
        <v>0</v>
      </c>
      <c r="DT257" s="22">
        <f>Target_AM[[#This Row],[PROPORSI]]*VLOOKUP(Target_AM[[#This Row],[NIPNAS]],Target_CC[],COLUMN(DF$2)+9,0)</f>
        <v>0</v>
      </c>
      <c r="DU257" s="22">
        <f>Target_AM[[#This Row],[PROPORSI]]*VLOOKUP(Target_AM[[#This Row],[NIPNAS]],Target_CC[],COLUMN(DG$2)+9,0)</f>
        <v>0</v>
      </c>
      <c r="DV257" s="22">
        <f>Target_AM[[#This Row],[PROPORSI]]*VLOOKUP(Target_AM[[#This Row],[NIPNAS]],Target_CC[],COLUMN(DH$2)+9,0)</f>
        <v>0</v>
      </c>
      <c r="DW257" s="22">
        <f>Target_AM[[#This Row],[PROPORSI]]*VLOOKUP(Target_AM[[#This Row],[NIPNAS]],Target_CC[],COLUMN(DI$2)+9,0)</f>
        <v>0</v>
      </c>
      <c r="DX257" s="22">
        <f>Target_AM[[#This Row],[PROPORSI]]*VLOOKUP(Target_AM[[#This Row],[NIPNAS]],Target_CC[],COLUMN(DJ$2)+9,0)</f>
        <v>0</v>
      </c>
      <c r="DY257" s="22">
        <f>Target_AM[[#This Row],[PROPORSI]]*VLOOKUP(Target_AM[[#This Row],[NIPNAS]],Target_CC[],COLUMN(DK$2)+9,0)</f>
        <v>0</v>
      </c>
      <c r="DZ257" s="22">
        <f>Target_AM[[#This Row],[PROPORSI]]*VLOOKUP(Target_AM[[#This Row],[NIPNAS]],Target_CC[],COLUMN(DL$2)+9,0)</f>
        <v>0</v>
      </c>
      <c r="EA257" s="22">
        <f>Target_AM[[#This Row],[PROPORSI]]*VLOOKUP(Target_AM[[#This Row],[NIPNAS]],Target_CC[],COLUMN(DM$2)+9,0)</f>
        <v>0</v>
      </c>
    </row>
    <row r="258" spans="2:131" x14ac:dyDescent="0.3">
      <c r="B258">
        <v>980067</v>
      </c>
      <c r="C258" t="s">
        <v>1073</v>
      </c>
      <c r="D258">
        <v>1</v>
      </c>
      <c r="E258" s="8">
        <v>45658</v>
      </c>
      <c r="F258">
        <v>10141754</v>
      </c>
      <c r="G258" t="s">
        <v>579</v>
      </c>
      <c r="J258" t="s">
        <v>294</v>
      </c>
      <c r="K258" t="s">
        <v>25</v>
      </c>
      <c r="L258" t="s">
        <v>159</v>
      </c>
      <c r="M258" t="s">
        <v>29</v>
      </c>
      <c r="N258" s="23">
        <f>Target_AM[[#This Row],[PROPORSI]]*VLOOKUP(Target_AM[[#This Row],[NIPNAS]],Target_CC[],9,0)</f>
        <v>31628882.297031853</v>
      </c>
      <c r="O258" s="22">
        <f>Target_AM[[#This Row],[PROPORSI]]*VLOOKUP(Target_AM[[#This Row],[NIPNAS]],Target_CC[],COLUMN(A$2)+9,0)</f>
        <v>744359.54545454541</v>
      </c>
      <c r="P258" s="22">
        <f>Target_AM[[#This Row],[PROPORSI]]*VLOOKUP(Target_AM[[#This Row],[NIPNAS]],Target_CC[],COLUMN(B$2)+9,0)</f>
        <v>783536.36363636353</v>
      </c>
      <c r="Q258" s="22">
        <f>Target_AM[[#This Row],[PROPORSI]]*VLOOKUP(Target_AM[[#This Row],[NIPNAS]],Target_CC[],COLUMN(C$2)+9,0)</f>
        <v>705182.72727272718</v>
      </c>
      <c r="R258" s="22">
        <f>Target_AM[[#This Row],[PROPORSI]]*VLOOKUP(Target_AM[[#This Row],[NIPNAS]],Target_CC[],COLUMN(D$2)+9,0)</f>
        <v>626829.09090909082</v>
      </c>
      <c r="S258" s="22">
        <f>Target_AM[[#This Row],[PROPORSI]]*VLOOKUP(Target_AM[[#This Row],[NIPNAS]],Target_CC[],COLUMN(E$2)+9,0)</f>
        <v>666005.90909090906</v>
      </c>
      <c r="T258" s="22">
        <f>Target_AM[[#This Row],[PROPORSI]]*VLOOKUP(Target_AM[[#This Row],[NIPNAS]],Target_CC[],COLUMN(F$2)+9,0)</f>
        <v>705182.72727272718</v>
      </c>
      <c r="U258" s="22">
        <f>Target_AM[[#This Row],[PROPORSI]]*VLOOKUP(Target_AM[[#This Row],[NIPNAS]],Target_CC[],COLUMN(G$2)+9,0)</f>
        <v>901066.81818181812</v>
      </c>
      <c r="V258" s="22">
        <f>Target_AM[[#This Row],[PROPORSI]]*VLOOKUP(Target_AM[[#This Row],[NIPNAS]],Target_CC[],COLUMN(H$2)+9,0)</f>
        <v>822713.18181818188</v>
      </c>
      <c r="W258" s="22">
        <f>Target_AM[[#This Row],[PROPORSI]]*VLOOKUP(Target_AM[[#This Row],[NIPNAS]],Target_CC[],COLUMN(I$2)+9,0)</f>
        <v>822713.18181818188</v>
      </c>
      <c r="X258" s="22">
        <f>Target_AM[[#This Row],[PROPORSI]]*VLOOKUP(Target_AM[[#This Row],[NIPNAS]],Target_CC[],COLUMN(J$2)+9,0)</f>
        <v>901066.81818181812</v>
      </c>
      <c r="Y258" s="22">
        <f>Target_AM[[#This Row],[PROPORSI]]*VLOOKUP(Target_AM[[#This Row],[NIPNAS]],Target_CC[],COLUMN(K$2)+9,0)</f>
        <v>783536.36363636353</v>
      </c>
      <c r="Z258" s="22">
        <f>Target_AM[[#This Row],[PROPORSI]]*VLOOKUP(Target_AM[[#This Row],[NIPNAS]],Target_CC[],COLUMN(L$2)+9,0)</f>
        <v>822713.18181818188</v>
      </c>
      <c r="AA258" s="22">
        <f>Target_AM[[#This Row],[PROPORSI]]*VLOOKUP(Target_AM[[#This Row],[NIPNAS]],Target_CC[],COLUMN(M$2)+9,0)</f>
        <v>9284905.9090909082</v>
      </c>
      <c r="AB258" s="22">
        <f>Target_AM[[#This Row],[PROPORSI]]*VLOOKUP(Target_AM[[#This Row],[NIPNAS]],Target_CC[],COLUMN(N$2)+9,0)</f>
        <v>3945.5621916125542</v>
      </c>
      <c r="AC258" s="22">
        <f>Target_AM[[#This Row],[PROPORSI]]*VLOOKUP(Target_AM[[#This Row],[NIPNAS]],Target_CC[],COLUMN(O$2)+9,0)</f>
        <v>7538.4012954545469</v>
      </c>
      <c r="AD258" s="22">
        <f>Target_AM[[#This Row],[PROPORSI]]*VLOOKUP(Target_AM[[#This Row],[NIPNAS]],Target_CC[],COLUMN(P$2)+9,0)</f>
        <v>8292.2414250000002</v>
      </c>
      <c r="AE258" s="22">
        <f>Target_AM[[#This Row],[PROPORSI]]*VLOOKUP(Target_AM[[#This Row],[NIPNAS]],Target_CC[],COLUMN(Q$2)+9,0)</f>
        <v>8070.2773868560616</v>
      </c>
      <c r="AF258" s="22">
        <f>Target_AM[[#This Row],[PROPORSI]]*VLOOKUP(Target_AM[[#This Row],[NIPNAS]],Target_CC[],COLUMN(R$2)+9,0)</f>
        <v>12959.003111586177</v>
      </c>
      <c r="AG258" s="22">
        <f>Target_AM[[#This Row],[PROPORSI]]*VLOOKUP(Target_AM[[#This Row],[NIPNAS]],Target_CC[],COLUMN(S$2)+9,0)</f>
        <v>11663.102800427558</v>
      </c>
      <c r="AH258" s="22">
        <f>Target_AM[[#This Row],[PROPORSI]]*VLOOKUP(Target_AM[[#This Row],[NIPNAS]],Target_CC[],COLUMN(T$2)+9,0)</f>
        <v>6587.4932483896391</v>
      </c>
      <c r="AI258" s="22">
        <f>Target_AM[[#This Row],[PROPORSI]]*VLOOKUP(Target_AM[[#This Row],[NIPNAS]],Target_CC[],COLUMN(U$2)+9,0)</f>
        <v>14492.485146457208</v>
      </c>
      <c r="AJ258" s="22">
        <f>Target_AM[[#This Row],[PROPORSI]]*VLOOKUP(Target_AM[[#This Row],[NIPNAS]],Target_CC[],COLUMN(V$2)+9,0)</f>
        <v>12077.070955381005</v>
      </c>
      <c r="AK258" s="22">
        <f>Target_AM[[#This Row],[PROPORSI]]*VLOOKUP(Target_AM[[#This Row],[NIPNAS]],Target_CC[],COLUMN(W$2)+9,0)</f>
        <v>14492.485146457208</v>
      </c>
      <c r="AL258" s="22">
        <f>Target_AM[[#This Row],[PROPORSI]]*VLOOKUP(Target_AM[[#This Row],[NIPNAS]],Target_CC[],COLUMN(X$2)+9,0)</f>
        <v>15700.192241995306</v>
      </c>
      <c r="AM258" s="22">
        <f>Target_AM[[#This Row],[PROPORSI]]*VLOOKUP(Target_AM[[#This Row],[NIPNAS]],Target_CC[],COLUMN(Y$2)+9,0)</f>
        <v>15700.192241995306</v>
      </c>
      <c r="AN258" s="22">
        <f>Target_AM[[#This Row],[PROPORSI]]*VLOOKUP(Target_AM[[#This Row],[NIPNAS]],Target_CC[],COLUMN(Z$2)+9,0)</f>
        <v>131518.50719161259</v>
      </c>
      <c r="AO258" s="22">
        <f>Target_AM[[#This Row],[PROPORSI]]*VLOOKUP(Target_AM[[#This Row],[NIPNAS]],Target_CC[],COLUMN(AA$2)+9,0)</f>
        <v>748305.10764615797</v>
      </c>
      <c r="AP258" s="22">
        <f>Target_AM[[#This Row],[PROPORSI]]*VLOOKUP(Target_AM[[#This Row],[NIPNAS]],Target_CC[],COLUMN(AB$2)+9,0)</f>
        <v>791074.76493181812</v>
      </c>
      <c r="AQ258" s="22">
        <f>Target_AM[[#This Row],[PROPORSI]]*VLOOKUP(Target_AM[[#This Row],[NIPNAS]],Target_CC[],COLUMN(AC$2)+9,0)</f>
        <v>713474.96869772719</v>
      </c>
      <c r="AR258" s="22">
        <f>Target_AM[[#This Row],[PROPORSI]]*VLOOKUP(Target_AM[[#This Row],[NIPNAS]],Target_CC[],COLUMN(AD$2)+9,0)</f>
        <v>634899.36829594686</v>
      </c>
      <c r="AS258" s="22">
        <f>Target_AM[[#This Row],[PROPORSI]]*VLOOKUP(Target_AM[[#This Row],[NIPNAS]],Target_CC[],COLUMN(AE$2)+9,0)</f>
        <v>678964.91220249527</v>
      </c>
      <c r="AT258" s="22">
        <f>Target_AM[[#This Row],[PROPORSI]]*VLOOKUP(Target_AM[[#This Row],[NIPNAS]],Target_CC[],COLUMN(AF$2)+9,0)</f>
        <v>716845.83007315476</v>
      </c>
      <c r="AU258" s="22">
        <f>Target_AM[[#This Row],[PROPORSI]]*VLOOKUP(Target_AM[[#This Row],[NIPNAS]],Target_CC[],COLUMN(AG$2)+9,0)</f>
        <v>907654.3114302078</v>
      </c>
      <c r="AV258" s="22">
        <f>Target_AM[[#This Row],[PROPORSI]]*VLOOKUP(Target_AM[[#This Row],[NIPNAS]],Target_CC[],COLUMN(AH$2)+9,0)</f>
        <v>837205.66696463909</v>
      </c>
      <c r="AW258" s="22">
        <f>Target_AM[[#This Row],[PROPORSI]]*VLOOKUP(Target_AM[[#This Row],[NIPNAS]],Target_CC[],COLUMN(AI$2)+9,0)</f>
        <v>834790.25277356291</v>
      </c>
      <c r="AX258" s="22">
        <f>Target_AM[[#This Row],[PROPORSI]]*VLOOKUP(Target_AM[[#This Row],[NIPNAS]],Target_CC[],COLUMN(AJ$2)+9,0)</f>
        <v>915559.30332827533</v>
      </c>
      <c r="AY258" s="22">
        <f>Target_AM[[#This Row],[PROPORSI]]*VLOOKUP(Target_AM[[#This Row],[NIPNAS]],Target_CC[],COLUMN(AK$2)+9,0)</f>
        <v>799236.55587835889</v>
      </c>
      <c r="AZ258" s="22">
        <f>Target_AM[[#This Row],[PROPORSI]]*VLOOKUP(Target_AM[[#This Row],[NIPNAS]],Target_CC[],COLUMN(AL$2)+9,0)</f>
        <v>838413.37406017724</v>
      </c>
      <c r="BA258" s="22">
        <f>Target_AM[[#This Row],[PROPORSI]]*VLOOKUP(Target_AM[[#This Row],[NIPNAS]],Target_CC[],COLUMN(AM$2)+9,0)</f>
        <v>9416424.4162825197</v>
      </c>
      <c r="BB258" s="22">
        <f>Target_AM[[#This Row],[PROPORSI]]*VLOOKUP(Target_AM[[#This Row],[NIPNAS]],Target_CC[],COLUMN(AN$2)+9,0)</f>
        <v>0</v>
      </c>
      <c r="BC258" s="22">
        <f>Target_AM[[#This Row],[PROPORSI]]*VLOOKUP(Target_AM[[#This Row],[NIPNAS]],Target_CC[],COLUMN(AO$2)+9,0)</f>
        <v>0</v>
      </c>
      <c r="BD258" s="22">
        <f>Target_AM[[#This Row],[PROPORSI]]*VLOOKUP(Target_AM[[#This Row],[NIPNAS]],Target_CC[],COLUMN(AP$2)+9,0)</f>
        <v>0</v>
      </c>
      <c r="BE258" s="22">
        <f>Target_AM[[#This Row],[PROPORSI]]*VLOOKUP(Target_AM[[#This Row],[NIPNAS]],Target_CC[],COLUMN(AQ$2)+9,0)</f>
        <v>0</v>
      </c>
      <c r="BF258" s="22">
        <f>Target_AM[[#This Row],[PROPORSI]]*VLOOKUP(Target_AM[[#This Row],[NIPNAS]],Target_CC[],COLUMN(AR$2)+9,0)</f>
        <v>0</v>
      </c>
      <c r="BG258" s="22">
        <f>Target_AM[[#This Row],[PROPORSI]]*VLOOKUP(Target_AM[[#This Row],[NIPNAS]],Target_CC[],COLUMN(AS$2)+9,0)</f>
        <v>0</v>
      </c>
      <c r="BH258" s="22">
        <f>Target_AM[[#This Row],[PROPORSI]]*VLOOKUP(Target_AM[[#This Row],[NIPNAS]],Target_CC[],COLUMN(AT$2)+9,0)</f>
        <v>0</v>
      </c>
      <c r="BI258" s="22">
        <f>Target_AM[[#This Row],[PROPORSI]]*VLOOKUP(Target_AM[[#This Row],[NIPNAS]],Target_CC[],COLUMN(AU$2)+9,0)</f>
        <v>0</v>
      </c>
      <c r="BJ258" s="22">
        <f>Target_AM[[#This Row],[PROPORSI]]*VLOOKUP(Target_AM[[#This Row],[NIPNAS]],Target_CC[],COLUMN(AV$2)+9,0)</f>
        <v>0</v>
      </c>
      <c r="BK258" s="22">
        <f>Target_AM[[#This Row],[PROPORSI]]*VLOOKUP(Target_AM[[#This Row],[NIPNAS]],Target_CC[],COLUMN(AW$2)+9,0)</f>
        <v>0</v>
      </c>
      <c r="BL258" s="22">
        <f>Target_AM[[#This Row],[PROPORSI]]*VLOOKUP(Target_AM[[#This Row],[NIPNAS]],Target_CC[],COLUMN(AX$2)+9,0)</f>
        <v>0</v>
      </c>
      <c r="BM258" s="22">
        <f>Target_AM[[#This Row],[PROPORSI]]*VLOOKUP(Target_AM[[#This Row],[NIPNAS]],Target_CC[],COLUMN(AY$2)+9,0)</f>
        <v>0</v>
      </c>
      <c r="BN258" s="22">
        <f>Target_AM[[#This Row],[PROPORSI]]*VLOOKUP(Target_AM[[#This Row],[NIPNAS]],Target_CC[],COLUMN(AZ$2)+9,0)</f>
        <v>0</v>
      </c>
      <c r="BO258" s="22">
        <f>Target_AM[[#This Row],[PROPORSI]]*VLOOKUP(Target_AM[[#This Row],[NIPNAS]],Target_CC[],COLUMN(BA$2)+9,0)</f>
        <v>823600</v>
      </c>
      <c r="BP258" s="22">
        <f>Target_AM[[#This Row],[PROPORSI]]*VLOOKUP(Target_AM[[#This Row],[NIPNAS]],Target_CC[],COLUMN(BB$2)+9,0)</f>
        <v>797450</v>
      </c>
      <c r="BQ258" s="22">
        <f>Target_AM[[#This Row],[PROPORSI]]*VLOOKUP(Target_AM[[#This Row],[NIPNAS]],Target_CC[],COLUMN(BC$2)+9,0)</f>
        <v>771700</v>
      </c>
      <c r="BR258" s="22">
        <f>Target_AM[[#This Row],[PROPORSI]]*VLOOKUP(Target_AM[[#This Row],[NIPNAS]],Target_CC[],COLUMN(BD$2)+9,0)</f>
        <v>771700</v>
      </c>
      <c r="BS258" s="22">
        <f>Target_AM[[#This Row],[PROPORSI]]*VLOOKUP(Target_AM[[#This Row],[NIPNAS]],Target_CC[],COLUMN(BE$2)+9,0)</f>
        <v>771700</v>
      </c>
      <c r="BT258" s="22">
        <f>Target_AM[[#This Row],[PROPORSI]]*VLOOKUP(Target_AM[[#This Row],[NIPNAS]],Target_CC[],COLUMN(BF$2)+9,0)</f>
        <v>771700</v>
      </c>
      <c r="BU258" s="22">
        <f>Target_AM[[#This Row],[PROPORSI]]*VLOOKUP(Target_AM[[#This Row],[NIPNAS]],Target_CC[],COLUMN(BG$2)+9,0)</f>
        <v>771700</v>
      </c>
      <c r="BV258" s="22">
        <f>Target_AM[[#This Row],[PROPORSI]]*VLOOKUP(Target_AM[[#This Row],[NIPNAS]],Target_CC[],COLUMN(BH$2)+9,0)</f>
        <v>771700</v>
      </c>
      <c r="BW258" s="22">
        <f>Target_AM[[#This Row],[PROPORSI]]*VLOOKUP(Target_AM[[#This Row],[NIPNAS]],Target_CC[],COLUMN(BI$2)+9,0)</f>
        <v>771700</v>
      </c>
      <c r="BX258" s="22">
        <f>Target_AM[[#This Row],[PROPORSI]]*VLOOKUP(Target_AM[[#This Row],[NIPNAS]],Target_CC[],COLUMN(BJ$2)+9,0)</f>
        <v>771700</v>
      </c>
      <c r="BY258" s="22">
        <f>Target_AM[[#This Row],[PROPORSI]]*VLOOKUP(Target_AM[[#This Row],[NIPNAS]],Target_CC[],COLUMN(BK$2)+9,0)</f>
        <v>771700</v>
      </c>
      <c r="BZ258" s="22">
        <f>Target_AM[[#This Row],[PROPORSI]]*VLOOKUP(Target_AM[[#This Row],[NIPNAS]],Target_CC[],COLUMN(BL$2)+9,0)</f>
        <v>771700</v>
      </c>
      <c r="CA258" s="22">
        <f>Target_AM[[#This Row],[PROPORSI]]*VLOOKUP(Target_AM[[#This Row],[NIPNAS]],Target_CC[],COLUMN(BM$2)+9,0)</f>
        <v>9338050</v>
      </c>
      <c r="CB258" s="22">
        <f>Target_AM[[#This Row],[PROPORSI]]*VLOOKUP(Target_AM[[#This Row],[NIPNAS]],Target_CC[],COLUMN(BN$2)+9,0)</f>
        <v>0</v>
      </c>
      <c r="CC258" s="22">
        <f>Target_AM[[#This Row],[PROPORSI]]*VLOOKUP(Target_AM[[#This Row],[NIPNAS]],Target_CC[],COLUMN(BO$2)+9,0)</f>
        <v>0</v>
      </c>
      <c r="CD258" s="22">
        <f>Target_AM[[#This Row],[PROPORSI]]*VLOOKUP(Target_AM[[#This Row],[NIPNAS]],Target_CC[],COLUMN(BP$2)+9,0)</f>
        <v>0</v>
      </c>
      <c r="CE258" s="22">
        <f>Target_AM[[#This Row],[PROPORSI]]*VLOOKUP(Target_AM[[#This Row],[NIPNAS]],Target_CC[],COLUMN(BQ$2)+9,0)</f>
        <v>0</v>
      </c>
      <c r="CF258" s="22">
        <f>Target_AM[[#This Row],[PROPORSI]]*VLOOKUP(Target_AM[[#This Row],[NIPNAS]],Target_CC[],COLUMN(BR$2)+9,0)</f>
        <v>0</v>
      </c>
      <c r="CG258" s="22">
        <f>Target_AM[[#This Row],[PROPORSI]]*VLOOKUP(Target_AM[[#This Row],[NIPNAS]],Target_CC[],COLUMN(BS$2)+9,0)</f>
        <v>0</v>
      </c>
      <c r="CH258" s="22">
        <f>Target_AM[[#This Row],[PROPORSI]]*VLOOKUP(Target_AM[[#This Row],[NIPNAS]],Target_CC[],COLUMN(BT$2)+9,0)</f>
        <v>0</v>
      </c>
      <c r="CI258" s="22">
        <f>Target_AM[[#This Row],[PROPORSI]]*VLOOKUP(Target_AM[[#This Row],[NIPNAS]],Target_CC[],COLUMN(BU$2)+9,0)</f>
        <v>0</v>
      </c>
      <c r="CJ258" s="22">
        <f>Target_AM[[#This Row],[PROPORSI]]*VLOOKUP(Target_AM[[#This Row],[NIPNAS]],Target_CC[],COLUMN(BV$2)+9,0)</f>
        <v>0</v>
      </c>
      <c r="CK258" s="22">
        <f>Target_AM[[#This Row],[PROPORSI]]*VLOOKUP(Target_AM[[#This Row],[NIPNAS]],Target_CC[],COLUMN(BW$2)+9,0)</f>
        <v>0</v>
      </c>
      <c r="CL258" s="22">
        <f>Target_AM[[#This Row],[PROPORSI]]*VLOOKUP(Target_AM[[#This Row],[NIPNAS]],Target_CC[],COLUMN(BX$2)+9,0)</f>
        <v>0</v>
      </c>
      <c r="CM258" s="22">
        <f>Target_AM[[#This Row],[PROPORSI]]*VLOOKUP(Target_AM[[#This Row],[NIPNAS]],Target_CC[],COLUMN(BY$2)+9,0)</f>
        <v>0</v>
      </c>
      <c r="CN258" s="22">
        <f>Target_AM[[#This Row],[PROPORSI]]*VLOOKUP(Target_AM[[#This Row],[NIPNAS]],Target_CC[],COLUMN(BZ$2)+9,0)</f>
        <v>0</v>
      </c>
      <c r="CO258" s="22">
        <f>Target_AM[[#This Row],[PROPORSI]]*VLOOKUP(Target_AM[[#This Row],[NIPNAS]],Target_CC[],COLUMN(CA$2)+9,0)</f>
        <v>823600</v>
      </c>
      <c r="CP258" s="22">
        <f>Target_AM[[#This Row],[PROPORSI]]*VLOOKUP(Target_AM[[#This Row],[NIPNAS]],Target_CC[],COLUMN(CB$2)+9,0)</f>
        <v>797450</v>
      </c>
      <c r="CQ258" s="22">
        <f>Target_AM[[#This Row],[PROPORSI]]*VLOOKUP(Target_AM[[#This Row],[NIPNAS]],Target_CC[],COLUMN(CC$2)+9,0)</f>
        <v>771700</v>
      </c>
      <c r="CR258" s="22">
        <f>Target_AM[[#This Row],[PROPORSI]]*VLOOKUP(Target_AM[[#This Row],[NIPNAS]],Target_CC[],COLUMN(CD$2)+9,0)</f>
        <v>771700</v>
      </c>
      <c r="CS258" s="22">
        <f>Target_AM[[#This Row],[PROPORSI]]*VLOOKUP(Target_AM[[#This Row],[NIPNAS]],Target_CC[],COLUMN(CE$2)+9,0)</f>
        <v>771700</v>
      </c>
      <c r="CT258" s="22">
        <f>Target_AM[[#This Row],[PROPORSI]]*VLOOKUP(Target_AM[[#This Row],[NIPNAS]],Target_CC[],COLUMN(CF$2)+9,0)</f>
        <v>771700</v>
      </c>
      <c r="CU258" s="22">
        <f>Target_AM[[#This Row],[PROPORSI]]*VLOOKUP(Target_AM[[#This Row],[NIPNAS]],Target_CC[],COLUMN(CG$2)+9,0)</f>
        <v>771700</v>
      </c>
      <c r="CV258" s="22">
        <f>Target_AM[[#This Row],[PROPORSI]]*VLOOKUP(Target_AM[[#This Row],[NIPNAS]],Target_CC[],COLUMN(CH$2)+9,0)</f>
        <v>771700</v>
      </c>
      <c r="CW258" s="22">
        <f>Target_AM[[#This Row],[PROPORSI]]*VLOOKUP(Target_AM[[#This Row],[NIPNAS]],Target_CC[],COLUMN(CI$2)+9,0)</f>
        <v>771700</v>
      </c>
      <c r="CX258" s="22">
        <f>Target_AM[[#This Row],[PROPORSI]]*VLOOKUP(Target_AM[[#This Row],[NIPNAS]],Target_CC[],COLUMN(CJ$2)+9,0)</f>
        <v>771700</v>
      </c>
      <c r="CY258" s="22">
        <f>Target_AM[[#This Row],[PROPORSI]]*VLOOKUP(Target_AM[[#This Row],[NIPNAS]],Target_CC[],COLUMN(CK$2)+9,0)</f>
        <v>771700</v>
      </c>
      <c r="CZ258" s="22">
        <f>Target_AM[[#This Row],[PROPORSI]]*VLOOKUP(Target_AM[[#This Row],[NIPNAS]],Target_CC[],COLUMN(CL$2)+9,0)</f>
        <v>771700</v>
      </c>
      <c r="DA258" s="22">
        <f>Target_AM[[#This Row],[PROPORSI]]*VLOOKUP(Target_AM[[#This Row],[NIPNAS]],Target_CC[],COLUMN(CM$2)+9,0)</f>
        <v>9338050</v>
      </c>
      <c r="DB258" s="22">
        <f>Target_AM[[#This Row],[PROPORSI]]*VLOOKUP(Target_AM[[#This Row],[NIPNAS]],Target_CC[],COLUMN(CN$2)+9,0)</f>
        <v>0</v>
      </c>
      <c r="DC258" s="22">
        <f>Target_AM[[#This Row],[PROPORSI]]*VLOOKUP(Target_AM[[#This Row],[NIPNAS]],Target_CC[],COLUMN(CO$2)+9,0)</f>
        <v>0</v>
      </c>
      <c r="DD258" s="22">
        <f>Target_AM[[#This Row],[PROPORSI]]*VLOOKUP(Target_AM[[#This Row],[NIPNAS]],Target_CC[],COLUMN(CP$2)+9,0)</f>
        <v>0</v>
      </c>
      <c r="DE258" s="22">
        <f>Target_AM[[#This Row],[PROPORSI]]*VLOOKUP(Target_AM[[#This Row],[NIPNAS]],Target_CC[],COLUMN(CQ$2)+9,0)</f>
        <v>0</v>
      </c>
      <c r="DF258" s="22">
        <f>Target_AM[[#This Row],[PROPORSI]]*VLOOKUP(Target_AM[[#This Row],[NIPNAS]],Target_CC[],COLUMN(CR$2)+9,0)</f>
        <v>0</v>
      </c>
      <c r="DG258" s="22">
        <f>Target_AM[[#This Row],[PROPORSI]]*VLOOKUP(Target_AM[[#This Row],[NIPNAS]],Target_CC[],COLUMN(CS$2)+9,0)</f>
        <v>0</v>
      </c>
      <c r="DH258" s="22">
        <f>Target_AM[[#This Row],[PROPORSI]]*VLOOKUP(Target_AM[[#This Row],[NIPNAS]],Target_CC[],COLUMN(CT$2)+9,0)</f>
        <v>0</v>
      </c>
      <c r="DI258" s="22">
        <f>Target_AM[[#This Row],[PROPORSI]]*VLOOKUP(Target_AM[[#This Row],[NIPNAS]],Target_CC[],COLUMN(CU$2)+9,0)</f>
        <v>0</v>
      </c>
      <c r="DJ258" s="22">
        <f>Target_AM[[#This Row],[PROPORSI]]*VLOOKUP(Target_AM[[#This Row],[NIPNAS]],Target_CC[],COLUMN(CV$2)+9,0)</f>
        <v>0</v>
      </c>
      <c r="DK258" s="22">
        <f>Target_AM[[#This Row],[PROPORSI]]*VLOOKUP(Target_AM[[#This Row],[NIPNAS]],Target_CC[],COLUMN(CW$2)+9,0)</f>
        <v>0</v>
      </c>
      <c r="DL258" s="22">
        <f>Target_AM[[#This Row],[PROPORSI]]*VLOOKUP(Target_AM[[#This Row],[NIPNAS]],Target_CC[],COLUMN(CX$2)+9,0)</f>
        <v>0</v>
      </c>
      <c r="DM258" s="22">
        <f>Target_AM[[#This Row],[PROPORSI]]*VLOOKUP(Target_AM[[#This Row],[NIPNAS]],Target_CC[],COLUMN(CY$2)+9,0)</f>
        <v>0</v>
      </c>
      <c r="DN258" s="22">
        <f>Target_AM[[#This Row],[PROPORSI]]*VLOOKUP(Target_AM[[#This Row],[NIPNAS]],Target_CC[],COLUMN(CZ$2)+9,0)</f>
        <v>0</v>
      </c>
      <c r="DO258" s="22">
        <f>Target_AM[[#This Row],[PROPORSI]]*VLOOKUP(Target_AM[[#This Row],[NIPNAS]],Target_CC[],COLUMN(DA$2)+9,0)</f>
        <v>0</v>
      </c>
      <c r="DP258" s="22">
        <f>Target_AM[[#This Row],[PROPORSI]]*VLOOKUP(Target_AM[[#This Row],[NIPNAS]],Target_CC[],COLUMN(DB$2)+9,0)</f>
        <v>0</v>
      </c>
      <c r="DQ258" s="22">
        <f>Target_AM[[#This Row],[PROPORSI]]*VLOOKUP(Target_AM[[#This Row],[NIPNAS]],Target_CC[],COLUMN(DC$2)+9,0)</f>
        <v>0</v>
      </c>
      <c r="DR258" s="22">
        <f>Target_AM[[#This Row],[PROPORSI]]*VLOOKUP(Target_AM[[#This Row],[NIPNAS]],Target_CC[],COLUMN(DD$2)+9,0)</f>
        <v>0</v>
      </c>
      <c r="DS258" s="22">
        <f>Target_AM[[#This Row],[PROPORSI]]*VLOOKUP(Target_AM[[#This Row],[NIPNAS]],Target_CC[],COLUMN(DE$2)+9,0)</f>
        <v>0</v>
      </c>
      <c r="DT258" s="22">
        <f>Target_AM[[#This Row],[PROPORSI]]*VLOOKUP(Target_AM[[#This Row],[NIPNAS]],Target_CC[],COLUMN(DF$2)+9,0)</f>
        <v>0</v>
      </c>
      <c r="DU258" s="22">
        <f>Target_AM[[#This Row],[PROPORSI]]*VLOOKUP(Target_AM[[#This Row],[NIPNAS]],Target_CC[],COLUMN(DG$2)+9,0)</f>
        <v>0</v>
      </c>
      <c r="DV258" s="22">
        <f>Target_AM[[#This Row],[PROPORSI]]*VLOOKUP(Target_AM[[#This Row],[NIPNAS]],Target_CC[],COLUMN(DH$2)+9,0)</f>
        <v>0</v>
      </c>
      <c r="DW258" s="22">
        <f>Target_AM[[#This Row],[PROPORSI]]*VLOOKUP(Target_AM[[#This Row],[NIPNAS]],Target_CC[],COLUMN(DI$2)+9,0)</f>
        <v>0</v>
      </c>
      <c r="DX258" s="22">
        <f>Target_AM[[#This Row],[PROPORSI]]*VLOOKUP(Target_AM[[#This Row],[NIPNAS]],Target_CC[],COLUMN(DJ$2)+9,0)</f>
        <v>0</v>
      </c>
      <c r="DY258" s="22">
        <f>Target_AM[[#This Row],[PROPORSI]]*VLOOKUP(Target_AM[[#This Row],[NIPNAS]],Target_CC[],COLUMN(DK$2)+9,0)</f>
        <v>0</v>
      </c>
      <c r="DZ258" s="22">
        <f>Target_AM[[#This Row],[PROPORSI]]*VLOOKUP(Target_AM[[#This Row],[NIPNAS]],Target_CC[],COLUMN(DL$2)+9,0)</f>
        <v>0</v>
      </c>
      <c r="EA258" s="22">
        <f>Target_AM[[#This Row],[PROPORSI]]*VLOOKUP(Target_AM[[#This Row],[NIPNAS]],Target_CC[],COLUMN(DM$2)+9,0)</f>
        <v>0</v>
      </c>
    </row>
    <row r="259" spans="2:131" x14ac:dyDescent="0.3">
      <c r="B259">
        <v>896661</v>
      </c>
      <c r="C259" t="s">
        <v>1045</v>
      </c>
      <c r="D259">
        <v>1</v>
      </c>
      <c r="E259" s="8">
        <v>45658</v>
      </c>
      <c r="F259">
        <v>19035936</v>
      </c>
      <c r="G259" t="s">
        <v>571</v>
      </c>
      <c r="J259" t="s">
        <v>296</v>
      </c>
      <c r="K259" t="s">
        <v>25</v>
      </c>
      <c r="L259" t="s">
        <v>159</v>
      </c>
      <c r="M259" t="s">
        <v>29</v>
      </c>
      <c r="N259" s="23">
        <f>Target_AM[[#This Row],[PROPORSI]]*VLOOKUP(Target_AM[[#This Row],[NIPNAS]],Target_CC[],9,0)</f>
        <v>6381111.9727272727</v>
      </c>
      <c r="O259" s="22">
        <f>Target_AM[[#This Row],[PROPORSI]]*VLOOKUP(Target_AM[[#This Row],[NIPNAS]],Target_CC[],COLUMN(A$2)+9,0)</f>
        <v>1020207.96</v>
      </c>
      <c r="P259" s="22">
        <f>Target_AM[[#This Row],[PROPORSI]]*VLOOKUP(Target_AM[[#This Row],[NIPNAS]],Target_CC[],COLUMN(B$2)+9,0)</f>
        <v>987557.56200000003</v>
      </c>
      <c r="Q259" s="22">
        <f>Target_AM[[#This Row],[PROPORSI]]*VLOOKUP(Target_AM[[#This Row],[NIPNAS]],Target_CC[],COLUMN(C$2)+9,0)</f>
        <v>993823.8</v>
      </c>
      <c r="R259" s="22">
        <f>Target_AM[[#This Row],[PROPORSI]]*VLOOKUP(Target_AM[[#This Row],[NIPNAS]],Target_CC[],COLUMN(D$2)+9,0)</f>
        <v>987557.56200000003</v>
      </c>
      <c r="S259" s="22">
        <f>Target_AM[[#This Row],[PROPORSI]]*VLOOKUP(Target_AM[[#This Row],[NIPNAS]],Target_CC[],COLUMN(E$2)+9,0)</f>
        <v>968758.848</v>
      </c>
      <c r="T259" s="22">
        <f>Target_AM[[#This Row],[PROPORSI]]*VLOOKUP(Target_AM[[#This Row],[NIPNAS]],Target_CC[],COLUMN(F$2)+9,0)</f>
        <v>949960.13399999996</v>
      </c>
      <c r="U259" s="22">
        <f>Target_AM[[#This Row],[PROPORSI]]*VLOOKUP(Target_AM[[#This Row],[NIPNAS]],Target_CC[],COLUMN(G$2)+9,0)</f>
        <v>981291.32400000002</v>
      </c>
      <c r="V259" s="22">
        <f>Target_AM[[#This Row],[PROPORSI]]*VLOOKUP(Target_AM[[#This Row],[NIPNAS]],Target_CC[],COLUMN(H$2)+9,0)</f>
        <v>1006356.276</v>
      </c>
      <c r="W259" s="22">
        <f>Target_AM[[#This Row],[PROPORSI]]*VLOOKUP(Target_AM[[#This Row],[NIPNAS]],Target_CC[],COLUMN(I$2)+9,0)</f>
        <v>1000090.0379999999</v>
      </c>
      <c r="X259" s="22">
        <f>Target_AM[[#This Row],[PROPORSI]]*VLOOKUP(Target_AM[[#This Row],[NIPNAS]],Target_CC[],COLUMN(J$2)+9,0)</f>
        <v>1000090.0379999999</v>
      </c>
      <c r="Y259" s="22">
        <f>Target_AM[[#This Row],[PROPORSI]]*VLOOKUP(Target_AM[[#This Row],[NIPNAS]],Target_CC[],COLUMN(K$2)+9,0)</f>
        <v>1006356.276</v>
      </c>
      <c r="Z259" s="22">
        <f>Target_AM[[#This Row],[PROPORSI]]*VLOOKUP(Target_AM[[#This Row],[NIPNAS]],Target_CC[],COLUMN(L$2)+9,0)</f>
        <v>993823.8</v>
      </c>
      <c r="AA259" s="22">
        <f>Target_AM[[#This Row],[PROPORSI]]*VLOOKUP(Target_AM[[#This Row],[NIPNAS]],Target_CC[],COLUMN(M$2)+9,0)</f>
        <v>11895873.618000001</v>
      </c>
      <c r="AB259" s="22">
        <f>Target_AM[[#This Row],[PROPORSI]]*VLOOKUP(Target_AM[[#This Row],[NIPNAS]],Target_CC[],COLUMN(N$2)+9,0)</f>
        <v>0</v>
      </c>
      <c r="AC259" s="22">
        <f>Target_AM[[#This Row],[PROPORSI]]*VLOOKUP(Target_AM[[#This Row],[NIPNAS]],Target_CC[],COLUMN(O$2)+9,0)</f>
        <v>690859.22431823774</v>
      </c>
      <c r="AD259" s="22">
        <f>Target_AM[[#This Row],[PROPORSI]]*VLOOKUP(Target_AM[[#This Row],[NIPNAS]],Target_CC[],COLUMN(P$2)+9,0)</f>
        <v>683729.23020126333</v>
      </c>
      <c r="AE259" s="22">
        <f>Target_AM[[#This Row],[PROPORSI]]*VLOOKUP(Target_AM[[#This Row],[NIPNAS]],Target_CC[],COLUMN(Q$2)+9,0)</f>
        <v>537486.86343142285</v>
      </c>
      <c r="AF259" s="22">
        <f>Target_AM[[#This Row],[PROPORSI]]*VLOOKUP(Target_AM[[#This Row],[NIPNAS]],Target_CC[],COLUMN(R$2)+9,0)</f>
        <v>586231.66372162709</v>
      </c>
      <c r="AG259" s="22">
        <f>Target_AM[[#This Row],[PROPORSI]]*VLOOKUP(Target_AM[[#This Row],[NIPNAS]],Target_CC[],COLUMN(S$2)+9,0)</f>
        <v>571553.53985494352</v>
      </c>
      <c r="AH259" s="22">
        <f>Target_AM[[#This Row],[PROPORSI]]*VLOOKUP(Target_AM[[#This Row],[NIPNAS]],Target_CC[],COLUMN(T$2)+9,0)</f>
        <v>710365.72728492401</v>
      </c>
      <c r="AI259" s="22">
        <f>Target_AM[[#This Row],[PROPORSI]]*VLOOKUP(Target_AM[[#This Row],[NIPNAS]],Target_CC[],COLUMN(U$2)+9,0)</f>
        <v>598269.13892134407</v>
      </c>
      <c r="AJ259" s="22">
        <f>Target_AM[[#This Row],[PROPORSI]]*VLOOKUP(Target_AM[[#This Row],[NIPNAS]],Target_CC[],COLUMN(V$2)+9,0)</f>
        <v>715610.41381648171</v>
      </c>
      <c r="AK259" s="22">
        <f>Target_AM[[#This Row],[PROPORSI]]*VLOOKUP(Target_AM[[#This Row],[NIPNAS]],Target_CC[],COLUMN(W$2)+9,0)</f>
        <v>720720.50871695695</v>
      </c>
      <c r="AL259" s="22">
        <f>Target_AM[[#This Row],[PROPORSI]]*VLOOKUP(Target_AM[[#This Row],[NIPNAS]],Target_CC[],COLUMN(X$2)+9,0)</f>
        <v>611960.29877694696</v>
      </c>
      <c r="AM259" s="22">
        <f>Target_AM[[#This Row],[PROPORSI]]*VLOOKUP(Target_AM[[#This Row],[NIPNAS]],Target_CC[],COLUMN(Y$2)+9,0)</f>
        <v>623089.45347582689</v>
      </c>
      <c r="AN259" s="22">
        <f>Target_AM[[#This Row],[PROPORSI]]*VLOOKUP(Target_AM[[#This Row],[NIPNAS]],Target_CC[],COLUMN(Z$2)+9,0)</f>
        <v>7049876.062519975</v>
      </c>
      <c r="AO259" s="22">
        <f>Target_AM[[#This Row],[PROPORSI]]*VLOOKUP(Target_AM[[#This Row],[NIPNAS]],Target_CC[],COLUMN(AA$2)+9,0)</f>
        <v>1020207.96</v>
      </c>
      <c r="AP259" s="22">
        <f>Target_AM[[#This Row],[PROPORSI]]*VLOOKUP(Target_AM[[#This Row],[NIPNAS]],Target_CC[],COLUMN(AB$2)+9,0)</f>
        <v>1678416.7863182379</v>
      </c>
      <c r="AQ259" s="22">
        <f>Target_AM[[#This Row],[PROPORSI]]*VLOOKUP(Target_AM[[#This Row],[NIPNAS]],Target_CC[],COLUMN(AC$2)+9,0)</f>
        <v>1677553.0302012633</v>
      </c>
      <c r="AR259" s="22">
        <f>Target_AM[[#This Row],[PROPORSI]]*VLOOKUP(Target_AM[[#This Row],[NIPNAS]],Target_CC[],COLUMN(AD$2)+9,0)</f>
        <v>1525044.4254314229</v>
      </c>
      <c r="AS259" s="22">
        <f>Target_AM[[#This Row],[PROPORSI]]*VLOOKUP(Target_AM[[#This Row],[NIPNAS]],Target_CC[],COLUMN(AE$2)+9,0)</f>
        <v>1554990.5117216271</v>
      </c>
      <c r="AT259" s="22">
        <f>Target_AM[[#This Row],[PROPORSI]]*VLOOKUP(Target_AM[[#This Row],[NIPNAS]],Target_CC[],COLUMN(AF$2)+9,0)</f>
        <v>1521513.6738549434</v>
      </c>
      <c r="AU259" s="22">
        <f>Target_AM[[#This Row],[PROPORSI]]*VLOOKUP(Target_AM[[#This Row],[NIPNAS]],Target_CC[],COLUMN(AG$2)+9,0)</f>
        <v>1691657.0512849241</v>
      </c>
      <c r="AV259" s="22">
        <f>Target_AM[[#This Row],[PROPORSI]]*VLOOKUP(Target_AM[[#This Row],[NIPNAS]],Target_CC[],COLUMN(AH$2)+9,0)</f>
        <v>1604625.414921344</v>
      </c>
      <c r="AW259" s="22">
        <f>Target_AM[[#This Row],[PROPORSI]]*VLOOKUP(Target_AM[[#This Row],[NIPNAS]],Target_CC[],COLUMN(AI$2)+9,0)</f>
        <v>1715700.4518164815</v>
      </c>
      <c r="AX259" s="22">
        <f>Target_AM[[#This Row],[PROPORSI]]*VLOOKUP(Target_AM[[#This Row],[NIPNAS]],Target_CC[],COLUMN(AJ$2)+9,0)</f>
        <v>1720810.5467169569</v>
      </c>
      <c r="AY259" s="22">
        <f>Target_AM[[#This Row],[PROPORSI]]*VLOOKUP(Target_AM[[#This Row],[NIPNAS]],Target_CC[],COLUMN(AK$2)+9,0)</f>
        <v>1618316.574776947</v>
      </c>
      <c r="AZ259" s="22">
        <f>Target_AM[[#This Row],[PROPORSI]]*VLOOKUP(Target_AM[[#This Row],[NIPNAS]],Target_CC[],COLUMN(AL$2)+9,0)</f>
        <v>1616913.2534758269</v>
      </c>
      <c r="BA259" s="22">
        <f>Target_AM[[#This Row],[PROPORSI]]*VLOOKUP(Target_AM[[#This Row],[NIPNAS]],Target_CC[],COLUMN(AM$2)+9,0)</f>
        <v>18945749.680519972</v>
      </c>
      <c r="BB259" s="22">
        <f>Target_AM[[#This Row],[PROPORSI]]*VLOOKUP(Target_AM[[#This Row],[NIPNAS]],Target_CC[],COLUMN(AN$2)+9,0)</f>
        <v>0</v>
      </c>
      <c r="BC259" s="22">
        <f>Target_AM[[#This Row],[PROPORSI]]*VLOOKUP(Target_AM[[#This Row],[NIPNAS]],Target_CC[],COLUMN(AO$2)+9,0)</f>
        <v>0</v>
      </c>
      <c r="BD259" s="22">
        <f>Target_AM[[#This Row],[PROPORSI]]*VLOOKUP(Target_AM[[#This Row],[NIPNAS]],Target_CC[],COLUMN(AP$2)+9,0)</f>
        <v>0</v>
      </c>
      <c r="BE259" s="22">
        <f>Target_AM[[#This Row],[PROPORSI]]*VLOOKUP(Target_AM[[#This Row],[NIPNAS]],Target_CC[],COLUMN(AQ$2)+9,0)</f>
        <v>0</v>
      </c>
      <c r="BF259" s="22">
        <f>Target_AM[[#This Row],[PROPORSI]]*VLOOKUP(Target_AM[[#This Row],[NIPNAS]],Target_CC[],COLUMN(AR$2)+9,0)</f>
        <v>0</v>
      </c>
      <c r="BG259" s="22">
        <f>Target_AM[[#This Row],[PROPORSI]]*VLOOKUP(Target_AM[[#This Row],[NIPNAS]],Target_CC[],COLUMN(AS$2)+9,0)</f>
        <v>0</v>
      </c>
      <c r="BH259" s="22">
        <f>Target_AM[[#This Row],[PROPORSI]]*VLOOKUP(Target_AM[[#This Row],[NIPNAS]],Target_CC[],COLUMN(AT$2)+9,0)</f>
        <v>0</v>
      </c>
      <c r="BI259" s="22">
        <f>Target_AM[[#This Row],[PROPORSI]]*VLOOKUP(Target_AM[[#This Row],[NIPNAS]],Target_CC[],COLUMN(AU$2)+9,0)</f>
        <v>0</v>
      </c>
      <c r="BJ259" s="22">
        <f>Target_AM[[#This Row],[PROPORSI]]*VLOOKUP(Target_AM[[#This Row],[NIPNAS]],Target_CC[],COLUMN(AV$2)+9,0)</f>
        <v>0</v>
      </c>
      <c r="BK259" s="22">
        <f>Target_AM[[#This Row],[PROPORSI]]*VLOOKUP(Target_AM[[#This Row],[NIPNAS]],Target_CC[],COLUMN(AW$2)+9,0)</f>
        <v>0</v>
      </c>
      <c r="BL259" s="22">
        <f>Target_AM[[#This Row],[PROPORSI]]*VLOOKUP(Target_AM[[#This Row],[NIPNAS]],Target_CC[],COLUMN(AX$2)+9,0)</f>
        <v>0</v>
      </c>
      <c r="BM259" s="22">
        <f>Target_AM[[#This Row],[PROPORSI]]*VLOOKUP(Target_AM[[#This Row],[NIPNAS]],Target_CC[],COLUMN(AY$2)+9,0)</f>
        <v>0</v>
      </c>
      <c r="BN259" s="22">
        <f>Target_AM[[#This Row],[PROPORSI]]*VLOOKUP(Target_AM[[#This Row],[NIPNAS]],Target_CC[],COLUMN(AZ$2)+9,0)</f>
        <v>0</v>
      </c>
      <c r="BO259" s="22">
        <f>Target_AM[[#This Row],[PROPORSI]]*VLOOKUP(Target_AM[[#This Row],[NIPNAS]],Target_CC[],COLUMN(BA$2)+9,0)</f>
        <v>675338</v>
      </c>
      <c r="BP259" s="22">
        <f>Target_AM[[#This Row],[PROPORSI]]*VLOOKUP(Target_AM[[#This Row],[NIPNAS]],Target_CC[],COLUMN(BB$2)+9,0)</f>
        <v>670000</v>
      </c>
      <c r="BQ259" s="22">
        <f>Target_AM[[#This Row],[PROPORSI]]*VLOOKUP(Target_AM[[#This Row],[NIPNAS]],Target_CC[],COLUMN(BC$2)+9,0)</f>
        <v>670000</v>
      </c>
      <c r="BR259" s="22">
        <f>Target_AM[[#This Row],[PROPORSI]]*VLOOKUP(Target_AM[[#This Row],[NIPNAS]],Target_CC[],COLUMN(BD$2)+9,0)</f>
        <v>766700</v>
      </c>
      <c r="BS259" s="22">
        <f>Target_AM[[#This Row],[PROPORSI]]*VLOOKUP(Target_AM[[#This Row],[NIPNAS]],Target_CC[],COLUMN(BE$2)+9,0)</f>
        <v>766700</v>
      </c>
      <c r="BT259" s="22">
        <f>Target_AM[[#This Row],[PROPORSI]]*VLOOKUP(Target_AM[[#This Row],[NIPNAS]],Target_CC[],COLUMN(BF$2)+9,0)</f>
        <v>766700</v>
      </c>
      <c r="BU259" s="22">
        <f>Target_AM[[#This Row],[PROPORSI]]*VLOOKUP(Target_AM[[#This Row],[NIPNAS]],Target_CC[],COLUMN(BG$2)+9,0)</f>
        <v>766700</v>
      </c>
      <c r="BV259" s="22">
        <f>Target_AM[[#This Row],[PROPORSI]]*VLOOKUP(Target_AM[[#This Row],[NIPNAS]],Target_CC[],COLUMN(BH$2)+9,0)</f>
        <v>766700</v>
      </c>
      <c r="BW259" s="22">
        <f>Target_AM[[#This Row],[PROPORSI]]*VLOOKUP(Target_AM[[#This Row],[NIPNAS]],Target_CC[],COLUMN(BI$2)+9,0)</f>
        <v>766700</v>
      </c>
      <c r="BX259" s="22">
        <f>Target_AM[[#This Row],[PROPORSI]]*VLOOKUP(Target_AM[[#This Row],[NIPNAS]],Target_CC[],COLUMN(BJ$2)+9,0)</f>
        <v>766700</v>
      </c>
      <c r="BY259" s="22">
        <f>Target_AM[[#This Row],[PROPORSI]]*VLOOKUP(Target_AM[[#This Row],[NIPNAS]],Target_CC[],COLUMN(BK$2)+9,0)</f>
        <v>766700</v>
      </c>
      <c r="BZ259" s="22">
        <f>Target_AM[[#This Row],[PROPORSI]]*VLOOKUP(Target_AM[[#This Row],[NIPNAS]],Target_CC[],COLUMN(BL$2)+9,0)</f>
        <v>766700</v>
      </c>
      <c r="CA259" s="22">
        <f>Target_AM[[#This Row],[PROPORSI]]*VLOOKUP(Target_AM[[#This Row],[NIPNAS]],Target_CC[],COLUMN(BM$2)+9,0)</f>
        <v>8915638</v>
      </c>
      <c r="CB259" s="22">
        <f>Target_AM[[#This Row],[PROPORSI]]*VLOOKUP(Target_AM[[#This Row],[NIPNAS]],Target_CC[],COLUMN(BN$2)+9,0)</f>
        <v>0</v>
      </c>
      <c r="CC259" s="22">
        <f>Target_AM[[#This Row],[PROPORSI]]*VLOOKUP(Target_AM[[#This Row],[NIPNAS]],Target_CC[],COLUMN(BO$2)+9,0)</f>
        <v>0</v>
      </c>
      <c r="CD259" s="22">
        <f>Target_AM[[#This Row],[PROPORSI]]*VLOOKUP(Target_AM[[#This Row],[NIPNAS]],Target_CC[],COLUMN(BP$2)+9,0)</f>
        <v>0</v>
      </c>
      <c r="CE259" s="22">
        <f>Target_AM[[#This Row],[PROPORSI]]*VLOOKUP(Target_AM[[#This Row],[NIPNAS]],Target_CC[],COLUMN(BQ$2)+9,0)</f>
        <v>0</v>
      </c>
      <c r="CF259" s="22">
        <f>Target_AM[[#This Row],[PROPORSI]]*VLOOKUP(Target_AM[[#This Row],[NIPNAS]],Target_CC[],COLUMN(BR$2)+9,0)</f>
        <v>0</v>
      </c>
      <c r="CG259" s="22">
        <f>Target_AM[[#This Row],[PROPORSI]]*VLOOKUP(Target_AM[[#This Row],[NIPNAS]],Target_CC[],COLUMN(BS$2)+9,0)</f>
        <v>0</v>
      </c>
      <c r="CH259" s="22">
        <f>Target_AM[[#This Row],[PROPORSI]]*VLOOKUP(Target_AM[[#This Row],[NIPNAS]],Target_CC[],COLUMN(BT$2)+9,0)</f>
        <v>0</v>
      </c>
      <c r="CI259" s="22">
        <f>Target_AM[[#This Row],[PROPORSI]]*VLOOKUP(Target_AM[[#This Row],[NIPNAS]],Target_CC[],COLUMN(BU$2)+9,0)</f>
        <v>0</v>
      </c>
      <c r="CJ259" s="22">
        <f>Target_AM[[#This Row],[PROPORSI]]*VLOOKUP(Target_AM[[#This Row],[NIPNAS]],Target_CC[],COLUMN(BV$2)+9,0)</f>
        <v>0</v>
      </c>
      <c r="CK259" s="22">
        <f>Target_AM[[#This Row],[PROPORSI]]*VLOOKUP(Target_AM[[#This Row],[NIPNAS]],Target_CC[],COLUMN(BW$2)+9,0)</f>
        <v>0</v>
      </c>
      <c r="CL259" s="22">
        <f>Target_AM[[#This Row],[PROPORSI]]*VLOOKUP(Target_AM[[#This Row],[NIPNAS]],Target_CC[],COLUMN(BX$2)+9,0)</f>
        <v>0</v>
      </c>
      <c r="CM259" s="22">
        <f>Target_AM[[#This Row],[PROPORSI]]*VLOOKUP(Target_AM[[#This Row],[NIPNAS]],Target_CC[],COLUMN(BY$2)+9,0)</f>
        <v>0</v>
      </c>
      <c r="CN259" s="22">
        <f>Target_AM[[#This Row],[PROPORSI]]*VLOOKUP(Target_AM[[#This Row],[NIPNAS]],Target_CC[],COLUMN(BZ$2)+9,0)</f>
        <v>0</v>
      </c>
      <c r="CO259" s="22">
        <f>Target_AM[[#This Row],[PROPORSI]]*VLOOKUP(Target_AM[[#This Row],[NIPNAS]],Target_CC[],COLUMN(CA$2)+9,0)</f>
        <v>770200</v>
      </c>
      <c r="CP259" s="22">
        <f>Target_AM[[#This Row],[PROPORSI]]*VLOOKUP(Target_AM[[#This Row],[NIPNAS]],Target_CC[],COLUMN(CB$2)+9,0)</f>
        <v>766200</v>
      </c>
      <c r="CQ259" s="22">
        <f>Target_AM[[#This Row],[PROPORSI]]*VLOOKUP(Target_AM[[#This Row],[NIPNAS]],Target_CC[],COLUMN(CC$2)+9,0)</f>
        <v>766700</v>
      </c>
      <c r="CR259" s="22">
        <f>Target_AM[[#This Row],[PROPORSI]]*VLOOKUP(Target_AM[[#This Row],[NIPNAS]],Target_CC[],COLUMN(CD$2)+9,0)</f>
        <v>766700</v>
      </c>
      <c r="CS259" s="22">
        <f>Target_AM[[#This Row],[PROPORSI]]*VLOOKUP(Target_AM[[#This Row],[NIPNAS]],Target_CC[],COLUMN(CE$2)+9,0)</f>
        <v>766700</v>
      </c>
      <c r="CT259" s="22">
        <f>Target_AM[[#This Row],[PROPORSI]]*VLOOKUP(Target_AM[[#This Row],[NIPNAS]],Target_CC[],COLUMN(CF$2)+9,0)</f>
        <v>766700</v>
      </c>
      <c r="CU259" s="22">
        <f>Target_AM[[#This Row],[PROPORSI]]*VLOOKUP(Target_AM[[#This Row],[NIPNAS]],Target_CC[],COLUMN(CG$2)+9,0)</f>
        <v>766700</v>
      </c>
      <c r="CV259" s="22">
        <f>Target_AM[[#This Row],[PROPORSI]]*VLOOKUP(Target_AM[[#This Row],[NIPNAS]],Target_CC[],COLUMN(CH$2)+9,0)</f>
        <v>766700</v>
      </c>
      <c r="CW259" s="22">
        <f>Target_AM[[#This Row],[PROPORSI]]*VLOOKUP(Target_AM[[#This Row],[NIPNAS]],Target_CC[],COLUMN(CI$2)+9,0)</f>
        <v>766700</v>
      </c>
      <c r="CX259" s="22">
        <f>Target_AM[[#This Row],[PROPORSI]]*VLOOKUP(Target_AM[[#This Row],[NIPNAS]],Target_CC[],COLUMN(CJ$2)+9,0)</f>
        <v>766700</v>
      </c>
      <c r="CY259" s="22">
        <f>Target_AM[[#This Row],[PROPORSI]]*VLOOKUP(Target_AM[[#This Row],[NIPNAS]],Target_CC[],COLUMN(CK$2)+9,0)</f>
        <v>766700</v>
      </c>
      <c r="CZ259" s="22">
        <f>Target_AM[[#This Row],[PROPORSI]]*VLOOKUP(Target_AM[[#This Row],[NIPNAS]],Target_CC[],COLUMN(CL$2)+9,0)</f>
        <v>766700</v>
      </c>
      <c r="DA259" s="22">
        <f>Target_AM[[#This Row],[PROPORSI]]*VLOOKUP(Target_AM[[#This Row],[NIPNAS]],Target_CC[],COLUMN(CM$2)+9,0)</f>
        <v>9203400</v>
      </c>
      <c r="DB259" s="22">
        <f>Target_AM[[#This Row],[PROPORSI]]*VLOOKUP(Target_AM[[#This Row],[NIPNAS]],Target_CC[],COLUMN(CN$2)+9,0)</f>
        <v>0</v>
      </c>
      <c r="DC259" s="22">
        <f>Target_AM[[#This Row],[PROPORSI]]*VLOOKUP(Target_AM[[#This Row],[NIPNAS]],Target_CC[],COLUMN(CO$2)+9,0)</f>
        <v>0</v>
      </c>
      <c r="DD259" s="22">
        <f>Target_AM[[#This Row],[PROPORSI]]*VLOOKUP(Target_AM[[#This Row],[NIPNAS]],Target_CC[],COLUMN(CP$2)+9,0)</f>
        <v>0</v>
      </c>
      <c r="DE259" s="22">
        <f>Target_AM[[#This Row],[PROPORSI]]*VLOOKUP(Target_AM[[#This Row],[NIPNAS]],Target_CC[],COLUMN(CQ$2)+9,0)</f>
        <v>0</v>
      </c>
      <c r="DF259" s="22">
        <f>Target_AM[[#This Row],[PROPORSI]]*VLOOKUP(Target_AM[[#This Row],[NIPNAS]],Target_CC[],COLUMN(CR$2)+9,0)</f>
        <v>0</v>
      </c>
      <c r="DG259" s="22">
        <f>Target_AM[[#This Row],[PROPORSI]]*VLOOKUP(Target_AM[[#This Row],[NIPNAS]],Target_CC[],COLUMN(CS$2)+9,0)</f>
        <v>0</v>
      </c>
      <c r="DH259" s="22">
        <f>Target_AM[[#This Row],[PROPORSI]]*VLOOKUP(Target_AM[[#This Row],[NIPNAS]],Target_CC[],COLUMN(CT$2)+9,0)</f>
        <v>0</v>
      </c>
      <c r="DI259" s="22">
        <f>Target_AM[[#This Row],[PROPORSI]]*VLOOKUP(Target_AM[[#This Row],[NIPNAS]],Target_CC[],COLUMN(CU$2)+9,0)</f>
        <v>0</v>
      </c>
      <c r="DJ259" s="22">
        <f>Target_AM[[#This Row],[PROPORSI]]*VLOOKUP(Target_AM[[#This Row],[NIPNAS]],Target_CC[],COLUMN(CV$2)+9,0)</f>
        <v>0</v>
      </c>
      <c r="DK259" s="22">
        <f>Target_AM[[#This Row],[PROPORSI]]*VLOOKUP(Target_AM[[#This Row],[NIPNAS]],Target_CC[],COLUMN(CW$2)+9,0)</f>
        <v>0</v>
      </c>
      <c r="DL259" s="22">
        <f>Target_AM[[#This Row],[PROPORSI]]*VLOOKUP(Target_AM[[#This Row],[NIPNAS]],Target_CC[],COLUMN(CX$2)+9,0)</f>
        <v>0</v>
      </c>
      <c r="DM259" s="22">
        <f>Target_AM[[#This Row],[PROPORSI]]*VLOOKUP(Target_AM[[#This Row],[NIPNAS]],Target_CC[],COLUMN(CY$2)+9,0)</f>
        <v>0</v>
      </c>
      <c r="DN259" s="22">
        <f>Target_AM[[#This Row],[PROPORSI]]*VLOOKUP(Target_AM[[#This Row],[NIPNAS]],Target_CC[],COLUMN(CZ$2)+9,0)</f>
        <v>0</v>
      </c>
      <c r="DO259" s="22">
        <f>Target_AM[[#This Row],[PROPORSI]]*VLOOKUP(Target_AM[[#This Row],[NIPNAS]],Target_CC[],COLUMN(DA$2)+9,0)</f>
        <v>0</v>
      </c>
      <c r="DP259" s="22">
        <f>Target_AM[[#This Row],[PROPORSI]]*VLOOKUP(Target_AM[[#This Row],[NIPNAS]],Target_CC[],COLUMN(DB$2)+9,0)</f>
        <v>0</v>
      </c>
      <c r="DQ259" s="22">
        <f>Target_AM[[#This Row],[PROPORSI]]*VLOOKUP(Target_AM[[#This Row],[NIPNAS]],Target_CC[],COLUMN(DC$2)+9,0)</f>
        <v>0</v>
      </c>
      <c r="DR259" s="22">
        <f>Target_AM[[#This Row],[PROPORSI]]*VLOOKUP(Target_AM[[#This Row],[NIPNAS]],Target_CC[],COLUMN(DD$2)+9,0)</f>
        <v>0</v>
      </c>
      <c r="DS259" s="22">
        <f>Target_AM[[#This Row],[PROPORSI]]*VLOOKUP(Target_AM[[#This Row],[NIPNAS]],Target_CC[],COLUMN(DE$2)+9,0)</f>
        <v>0</v>
      </c>
      <c r="DT259" s="22">
        <f>Target_AM[[#This Row],[PROPORSI]]*VLOOKUP(Target_AM[[#This Row],[NIPNAS]],Target_CC[],COLUMN(DF$2)+9,0)</f>
        <v>0</v>
      </c>
      <c r="DU259" s="22">
        <f>Target_AM[[#This Row],[PROPORSI]]*VLOOKUP(Target_AM[[#This Row],[NIPNAS]],Target_CC[],COLUMN(DG$2)+9,0)</f>
        <v>0</v>
      </c>
      <c r="DV259" s="22">
        <f>Target_AM[[#This Row],[PROPORSI]]*VLOOKUP(Target_AM[[#This Row],[NIPNAS]],Target_CC[],COLUMN(DH$2)+9,0)</f>
        <v>0</v>
      </c>
      <c r="DW259" s="22">
        <f>Target_AM[[#This Row],[PROPORSI]]*VLOOKUP(Target_AM[[#This Row],[NIPNAS]],Target_CC[],COLUMN(DI$2)+9,0)</f>
        <v>0</v>
      </c>
      <c r="DX259" s="22">
        <f>Target_AM[[#This Row],[PROPORSI]]*VLOOKUP(Target_AM[[#This Row],[NIPNAS]],Target_CC[],COLUMN(DJ$2)+9,0)</f>
        <v>0</v>
      </c>
      <c r="DY259" s="22">
        <f>Target_AM[[#This Row],[PROPORSI]]*VLOOKUP(Target_AM[[#This Row],[NIPNAS]],Target_CC[],COLUMN(DK$2)+9,0)</f>
        <v>0</v>
      </c>
      <c r="DZ259" s="22">
        <f>Target_AM[[#This Row],[PROPORSI]]*VLOOKUP(Target_AM[[#This Row],[NIPNAS]],Target_CC[],COLUMN(DL$2)+9,0)</f>
        <v>0</v>
      </c>
      <c r="EA259" s="22">
        <f>Target_AM[[#This Row],[PROPORSI]]*VLOOKUP(Target_AM[[#This Row],[NIPNAS]],Target_CC[],COLUMN(DM$2)+9,0)</f>
        <v>0</v>
      </c>
    </row>
    <row r="260" spans="2:131" x14ac:dyDescent="0.3">
      <c r="B260">
        <v>404429</v>
      </c>
      <c r="C260" t="s">
        <v>1008</v>
      </c>
      <c r="D260">
        <v>1</v>
      </c>
      <c r="E260" s="8">
        <v>45658</v>
      </c>
      <c r="F260">
        <v>10256246</v>
      </c>
      <c r="G260" t="s">
        <v>484</v>
      </c>
      <c r="J260" t="s">
        <v>309</v>
      </c>
      <c r="K260" t="s">
        <v>25</v>
      </c>
      <c r="L260" t="s">
        <v>159</v>
      </c>
      <c r="M260" t="s">
        <v>29</v>
      </c>
      <c r="N260" s="23">
        <f>Target_AM[[#This Row],[PROPORSI]]*VLOOKUP(Target_AM[[#This Row],[NIPNAS]],Target_CC[],9,0)</f>
        <v>17385638.114126213</v>
      </c>
      <c r="O260" s="22">
        <f>Target_AM[[#This Row],[PROPORSI]]*VLOOKUP(Target_AM[[#This Row],[NIPNAS]],Target_CC[],COLUMN(A$2)+9,0)</f>
        <v>299671.8</v>
      </c>
      <c r="P260" s="22">
        <f>Target_AM[[#This Row],[PROPORSI]]*VLOOKUP(Target_AM[[#This Row],[NIPNAS]],Target_CC[],COLUMN(B$2)+9,0)</f>
        <v>315444</v>
      </c>
      <c r="Q260" s="22">
        <f>Target_AM[[#This Row],[PROPORSI]]*VLOOKUP(Target_AM[[#This Row],[NIPNAS]],Target_CC[],COLUMN(C$2)+9,0)</f>
        <v>283899.59999999998</v>
      </c>
      <c r="R260" s="22">
        <f>Target_AM[[#This Row],[PROPORSI]]*VLOOKUP(Target_AM[[#This Row],[NIPNAS]],Target_CC[],COLUMN(D$2)+9,0)</f>
        <v>252355.19999999998</v>
      </c>
      <c r="S260" s="22">
        <f>Target_AM[[#This Row],[PROPORSI]]*VLOOKUP(Target_AM[[#This Row],[NIPNAS]],Target_CC[],COLUMN(E$2)+9,0)</f>
        <v>268127.39999999997</v>
      </c>
      <c r="T260" s="22">
        <f>Target_AM[[#This Row],[PROPORSI]]*VLOOKUP(Target_AM[[#This Row],[NIPNAS]],Target_CC[],COLUMN(F$2)+9,0)</f>
        <v>283899.59999999998</v>
      </c>
      <c r="U260" s="22">
        <f>Target_AM[[#This Row],[PROPORSI]]*VLOOKUP(Target_AM[[#This Row],[NIPNAS]],Target_CC[],COLUMN(G$2)+9,0)</f>
        <v>362760.6</v>
      </c>
      <c r="V260" s="22">
        <f>Target_AM[[#This Row],[PROPORSI]]*VLOOKUP(Target_AM[[#This Row],[NIPNAS]],Target_CC[],COLUMN(H$2)+9,0)</f>
        <v>331216.19999999995</v>
      </c>
      <c r="W260" s="22">
        <f>Target_AM[[#This Row],[PROPORSI]]*VLOOKUP(Target_AM[[#This Row],[NIPNAS]],Target_CC[],COLUMN(I$2)+9,0)</f>
        <v>331216.19999999995</v>
      </c>
      <c r="X260" s="22">
        <f>Target_AM[[#This Row],[PROPORSI]]*VLOOKUP(Target_AM[[#This Row],[NIPNAS]],Target_CC[],COLUMN(J$2)+9,0)</f>
        <v>362760.6</v>
      </c>
      <c r="Y260" s="22">
        <f>Target_AM[[#This Row],[PROPORSI]]*VLOOKUP(Target_AM[[#This Row],[NIPNAS]],Target_CC[],COLUMN(K$2)+9,0)</f>
        <v>315444</v>
      </c>
      <c r="Z260" s="22">
        <f>Target_AM[[#This Row],[PROPORSI]]*VLOOKUP(Target_AM[[#This Row],[NIPNAS]],Target_CC[],COLUMN(L$2)+9,0)</f>
        <v>331216.19999999995</v>
      </c>
      <c r="AA260" s="22">
        <f>Target_AM[[#This Row],[PROPORSI]]*VLOOKUP(Target_AM[[#This Row],[NIPNAS]],Target_CC[],COLUMN(M$2)+9,0)</f>
        <v>3738011.4000000004</v>
      </c>
      <c r="AB260" s="22">
        <f>Target_AM[[#This Row],[PROPORSI]]*VLOOKUP(Target_AM[[#This Row],[NIPNAS]],Target_CC[],COLUMN(N$2)+9,0)</f>
        <v>40156.897843617793</v>
      </c>
      <c r="AC260" s="22">
        <f>Target_AM[[#This Row],[PROPORSI]]*VLOOKUP(Target_AM[[#This Row],[NIPNAS]],Target_CC[],COLUMN(O$2)+9,0)</f>
        <v>42704.768934081119</v>
      </c>
      <c r="AD260" s="22">
        <f>Target_AM[[#This Row],[PROPORSI]]*VLOOKUP(Target_AM[[#This Row],[NIPNAS]],Target_CC[],COLUMN(P$2)+9,0)</f>
        <v>56189.818157527763</v>
      </c>
      <c r="AE260" s="22">
        <f>Target_AM[[#This Row],[PROPORSI]]*VLOOKUP(Target_AM[[#This Row],[NIPNAS]],Target_CC[],COLUMN(Q$2)+9,0)</f>
        <v>57288.522016887851</v>
      </c>
      <c r="AF260" s="22">
        <f>Target_AM[[#This Row],[PROPORSI]]*VLOOKUP(Target_AM[[#This Row],[NIPNAS]],Target_CC[],COLUMN(R$2)+9,0)</f>
        <v>74932.432386136657</v>
      </c>
      <c r="AG260" s="22">
        <f>Target_AM[[#This Row],[PROPORSI]]*VLOOKUP(Target_AM[[#This Row],[NIPNAS]],Target_CC[],COLUMN(S$2)+9,0)</f>
        <v>70013.421044262519</v>
      </c>
      <c r="AH260" s="22">
        <f>Target_AM[[#This Row],[PROPORSI]]*VLOOKUP(Target_AM[[#This Row],[NIPNAS]],Target_CC[],COLUMN(T$2)+9,0)</f>
        <v>61481.62575364596</v>
      </c>
      <c r="AI260" s="22">
        <f>Target_AM[[#This Row],[PROPORSI]]*VLOOKUP(Target_AM[[#This Row],[NIPNAS]],Target_CC[],COLUMN(U$2)+9,0)</f>
        <v>69548.644402241611</v>
      </c>
      <c r="AJ260" s="22">
        <f>Target_AM[[#This Row],[PROPORSI]]*VLOOKUP(Target_AM[[#This Row],[NIPNAS]],Target_CC[],COLUMN(V$2)+9,0)</f>
        <v>60388.971639235286</v>
      </c>
      <c r="AK260" s="22">
        <f>Target_AM[[#This Row],[PROPORSI]]*VLOOKUP(Target_AM[[#This Row],[NIPNAS]],Target_CC[],COLUMN(W$2)+9,0)</f>
        <v>63554.273627639828</v>
      </c>
      <c r="AL260" s="22">
        <f>Target_AM[[#This Row],[PROPORSI]]*VLOOKUP(Target_AM[[#This Row],[NIPNAS]],Target_CC[],COLUMN(X$2)+9,0)</f>
        <v>78085.739353606448</v>
      </c>
      <c r="AM260" s="22">
        <f>Target_AM[[#This Row],[PROPORSI]]*VLOOKUP(Target_AM[[#This Row],[NIPNAS]],Target_CC[],COLUMN(Y$2)+9,0)</f>
        <v>92642.931876789677</v>
      </c>
      <c r="AN260" s="22">
        <f>Target_AM[[#This Row],[PROPORSI]]*VLOOKUP(Target_AM[[#This Row],[NIPNAS]],Target_CC[],COLUMN(Z$2)+9,0)</f>
        <v>766988.04703567259</v>
      </c>
      <c r="AO260" s="22">
        <f>Target_AM[[#This Row],[PROPORSI]]*VLOOKUP(Target_AM[[#This Row],[NIPNAS]],Target_CC[],COLUMN(AA$2)+9,0)</f>
        <v>339828.69784361776</v>
      </c>
      <c r="AP260" s="22">
        <f>Target_AM[[#This Row],[PROPORSI]]*VLOOKUP(Target_AM[[#This Row],[NIPNAS]],Target_CC[],COLUMN(AB$2)+9,0)</f>
        <v>358148.76893408113</v>
      </c>
      <c r="AQ260" s="22">
        <f>Target_AM[[#This Row],[PROPORSI]]*VLOOKUP(Target_AM[[#This Row],[NIPNAS]],Target_CC[],COLUMN(AC$2)+9,0)</f>
        <v>340089.41815752775</v>
      </c>
      <c r="AR260" s="22">
        <f>Target_AM[[#This Row],[PROPORSI]]*VLOOKUP(Target_AM[[#This Row],[NIPNAS]],Target_CC[],COLUMN(AD$2)+9,0)</f>
        <v>309643.72201688786</v>
      </c>
      <c r="AS260" s="22">
        <f>Target_AM[[#This Row],[PROPORSI]]*VLOOKUP(Target_AM[[#This Row],[NIPNAS]],Target_CC[],COLUMN(AE$2)+9,0)</f>
        <v>343059.83238613664</v>
      </c>
      <c r="AT260" s="22">
        <f>Target_AM[[#This Row],[PROPORSI]]*VLOOKUP(Target_AM[[#This Row],[NIPNAS]],Target_CC[],COLUMN(AF$2)+9,0)</f>
        <v>353913.02104426251</v>
      </c>
      <c r="AU260" s="22">
        <f>Target_AM[[#This Row],[PROPORSI]]*VLOOKUP(Target_AM[[#This Row],[NIPNAS]],Target_CC[],COLUMN(AG$2)+9,0)</f>
        <v>424242.22575364594</v>
      </c>
      <c r="AV260" s="22">
        <f>Target_AM[[#This Row],[PROPORSI]]*VLOOKUP(Target_AM[[#This Row],[NIPNAS]],Target_CC[],COLUMN(AH$2)+9,0)</f>
        <v>400764.84440224158</v>
      </c>
      <c r="AW260" s="22">
        <f>Target_AM[[#This Row],[PROPORSI]]*VLOOKUP(Target_AM[[#This Row],[NIPNAS]],Target_CC[],COLUMN(AI$2)+9,0)</f>
        <v>391605.17163923522</v>
      </c>
      <c r="AX260" s="22">
        <f>Target_AM[[#This Row],[PROPORSI]]*VLOOKUP(Target_AM[[#This Row],[NIPNAS]],Target_CC[],COLUMN(AJ$2)+9,0)</f>
        <v>426314.87362763978</v>
      </c>
      <c r="AY260" s="22">
        <f>Target_AM[[#This Row],[PROPORSI]]*VLOOKUP(Target_AM[[#This Row],[NIPNAS]],Target_CC[],COLUMN(AK$2)+9,0)</f>
        <v>393529.73935360648</v>
      </c>
      <c r="AZ260" s="22">
        <f>Target_AM[[#This Row],[PROPORSI]]*VLOOKUP(Target_AM[[#This Row],[NIPNAS]],Target_CC[],COLUMN(AL$2)+9,0)</f>
        <v>423859.13187678962</v>
      </c>
      <c r="BA260" s="22">
        <f>Target_AM[[#This Row],[PROPORSI]]*VLOOKUP(Target_AM[[#This Row],[NIPNAS]],Target_CC[],COLUMN(AM$2)+9,0)</f>
        <v>4504999.4470356721</v>
      </c>
      <c r="BB260" s="22">
        <f>Target_AM[[#This Row],[PROPORSI]]*VLOOKUP(Target_AM[[#This Row],[NIPNAS]],Target_CC[],COLUMN(AN$2)+9,0)</f>
        <v>0</v>
      </c>
      <c r="BC260" s="22">
        <f>Target_AM[[#This Row],[PROPORSI]]*VLOOKUP(Target_AM[[#This Row],[NIPNAS]],Target_CC[],COLUMN(AO$2)+9,0)</f>
        <v>0</v>
      </c>
      <c r="BD260" s="22">
        <f>Target_AM[[#This Row],[PROPORSI]]*VLOOKUP(Target_AM[[#This Row],[NIPNAS]],Target_CC[],COLUMN(AP$2)+9,0)</f>
        <v>0</v>
      </c>
      <c r="BE260" s="22">
        <f>Target_AM[[#This Row],[PROPORSI]]*VLOOKUP(Target_AM[[#This Row],[NIPNAS]],Target_CC[],COLUMN(AQ$2)+9,0)</f>
        <v>0</v>
      </c>
      <c r="BF260" s="22">
        <f>Target_AM[[#This Row],[PROPORSI]]*VLOOKUP(Target_AM[[#This Row],[NIPNAS]],Target_CC[],COLUMN(AR$2)+9,0)</f>
        <v>0</v>
      </c>
      <c r="BG260" s="22">
        <f>Target_AM[[#This Row],[PROPORSI]]*VLOOKUP(Target_AM[[#This Row],[NIPNAS]],Target_CC[],COLUMN(AS$2)+9,0)</f>
        <v>0</v>
      </c>
      <c r="BH260" s="22">
        <f>Target_AM[[#This Row],[PROPORSI]]*VLOOKUP(Target_AM[[#This Row],[NIPNAS]],Target_CC[],COLUMN(AT$2)+9,0)</f>
        <v>0</v>
      </c>
      <c r="BI260" s="22">
        <f>Target_AM[[#This Row],[PROPORSI]]*VLOOKUP(Target_AM[[#This Row],[NIPNAS]],Target_CC[],COLUMN(AU$2)+9,0)</f>
        <v>0</v>
      </c>
      <c r="BJ260" s="22">
        <f>Target_AM[[#This Row],[PROPORSI]]*VLOOKUP(Target_AM[[#This Row],[NIPNAS]],Target_CC[],COLUMN(AV$2)+9,0)</f>
        <v>0</v>
      </c>
      <c r="BK260" s="22">
        <f>Target_AM[[#This Row],[PROPORSI]]*VLOOKUP(Target_AM[[#This Row],[NIPNAS]],Target_CC[],COLUMN(AW$2)+9,0)</f>
        <v>0</v>
      </c>
      <c r="BL260" s="22">
        <f>Target_AM[[#This Row],[PROPORSI]]*VLOOKUP(Target_AM[[#This Row],[NIPNAS]],Target_CC[],COLUMN(AX$2)+9,0)</f>
        <v>0</v>
      </c>
      <c r="BM260" s="22">
        <f>Target_AM[[#This Row],[PROPORSI]]*VLOOKUP(Target_AM[[#This Row],[NIPNAS]],Target_CC[],COLUMN(AY$2)+9,0)</f>
        <v>0</v>
      </c>
      <c r="BN260" s="22">
        <f>Target_AM[[#This Row],[PROPORSI]]*VLOOKUP(Target_AM[[#This Row],[NIPNAS]],Target_CC[],COLUMN(AZ$2)+9,0)</f>
        <v>0</v>
      </c>
      <c r="BO260" s="22">
        <f>Target_AM[[#This Row],[PROPORSI]]*VLOOKUP(Target_AM[[#This Row],[NIPNAS]],Target_CC[],COLUMN(BA$2)+9,0)</f>
        <v>336765</v>
      </c>
      <c r="BP260" s="22">
        <f>Target_AM[[#This Row],[PROPORSI]]*VLOOKUP(Target_AM[[#This Row],[NIPNAS]],Target_CC[],COLUMN(BB$2)+9,0)</f>
        <v>294233</v>
      </c>
      <c r="BQ260" s="22">
        <f>Target_AM[[#This Row],[PROPORSI]]*VLOOKUP(Target_AM[[#This Row],[NIPNAS]],Target_CC[],COLUMN(BC$2)+9,0)</f>
        <v>294381</v>
      </c>
      <c r="BR260" s="22">
        <f>Target_AM[[#This Row],[PROPORSI]]*VLOOKUP(Target_AM[[#This Row],[NIPNAS]],Target_CC[],COLUMN(BD$2)+9,0)</f>
        <v>266020</v>
      </c>
      <c r="BS260" s="22">
        <f>Target_AM[[#This Row],[PROPORSI]]*VLOOKUP(Target_AM[[#This Row],[NIPNAS]],Target_CC[],COLUMN(BE$2)+9,0)</f>
        <v>266020</v>
      </c>
      <c r="BT260" s="22">
        <f>Target_AM[[#This Row],[PROPORSI]]*VLOOKUP(Target_AM[[#This Row],[NIPNAS]],Target_CC[],COLUMN(BF$2)+9,0)</f>
        <v>266020</v>
      </c>
      <c r="BU260" s="22">
        <f>Target_AM[[#This Row],[PROPORSI]]*VLOOKUP(Target_AM[[#This Row],[NIPNAS]],Target_CC[],COLUMN(BG$2)+9,0)</f>
        <v>266020</v>
      </c>
      <c r="BV260" s="22">
        <f>Target_AM[[#This Row],[PROPORSI]]*VLOOKUP(Target_AM[[#This Row],[NIPNAS]],Target_CC[],COLUMN(BH$2)+9,0)</f>
        <v>266020</v>
      </c>
      <c r="BW260" s="22">
        <f>Target_AM[[#This Row],[PROPORSI]]*VLOOKUP(Target_AM[[#This Row],[NIPNAS]],Target_CC[],COLUMN(BI$2)+9,0)</f>
        <v>266020</v>
      </c>
      <c r="BX260" s="22">
        <f>Target_AM[[#This Row],[PROPORSI]]*VLOOKUP(Target_AM[[#This Row],[NIPNAS]],Target_CC[],COLUMN(BJ$2)+9,0)</f>
        <v>266020</v>
      </c>
      <c r="BY260" s="22">
        <f>Target_AM[[#This Row],[PROPORSI]]*VLOOKUP(Target_AM[[#This Row],[NIPNAS]],Target_CC[],COLUMN(BK$2)+9,0)</f>
        <v>266020</v>
      </c>
      <c r="BZ260" s="22">
        <f>Target_AM[[#This Row],[PROPORSI]]*VLOOKUP(Target_AM[[#This Row],[NIPNAS]],Target_CC[],COLUMN(BL$2)+9,0)</f>
        <v>266020</v>
      </c>
      <c r="CA260" s="22">
        <f>Target_AM[[#This Row],[PROPORSI]]*VLOOKUP(Target_AM[[#This Row],[NIPNAS]],Target_CC[],COLUMN(BM$2)+9,0)</f>
        <v>3319559</v>
      </c>
      <c r="CB260" s="22">
        <f>Target_AM[[#This Row],[PROPORSI]]*VLOOKUP(Target_AM[[#This Row],[NIPNAS]],Target_CC[],COLUMN(BN$2)+9,0)</f>
        <v>0</v>
      </c>
      <c r="CC260" s="22">
        <f>Target_AM[[#This Row],[PROPORSI]]*VLOOKUP(Target_AM[[#This Row],[NIPNAS]],Target_CC[],COLUMN(BO$2)+9,0)</f>
        <v>0</v>
      </c>
      <c r="CD260" s="22">
        <f>Target_AM[[#This Row],[PROPORSI]]*VLOOKUP(Target_AM[[#This Row],[NIPNAS]],Target_CC[],COLUMN(BP$2)+9,0)</f>
        <v>0</v>
      </c>
      <c r="CE260" s="22">
        <f>Target_AM[[#This Row],[PROPORSI]]*VLOOKUP(Target_AM[[#This Row],[NIPNAS]],Target_CC[],COLUMN(BQ$2)+9,0)</f>
        <v>0</v>
      </c>
      <c r="CF260" s="22">
        <f>Target_AM[[#This Row],[PROPORSI]]*VLOOKUP(Target_AM[[#This Row],[NIPNAS]],Target_CC[],COLUMN(BR$2)+9,0)</f>
        <v>0</v>
      </c>
      <c r="CG260" s="22">
        <f>Target_AM[[#This Row],[PROPORSI]]*VLOOKUP(Target_AM[[#This Row],[NIPNAS]],Target_CC[],COLUMN(BS$2)+9,0)</f>
        <v>0</v>
      </c>
      <c r="CH260" s="22">
        <f>Target_AM[[#This Row],[PROPORSI]]*VLOOKUP(Target_AM[[#This Row],[NIPNAS]],Target_CC[],COLUMN(BT$2)+9,0)</f>
        <v>0</v>
      </c>
      <c r="CI260" s="22">
        <f>Target_AM[[#This Row],[PROPORSI]]*VLOOKUP(Target_AM[[#This Row],[NIPNAS]],Target_CC[],COLUMN(BU$2)+9,0)</f>
        <v>0</v>
      </c>
      <c r="CJ260" s="22">
        <f>Target_AM[[#This Row],[PROPORSI]]*VLOOKUP(Target_AM[[#This Row],[NIPNAS]],Target_CC[],COLUMN(BV$2)+9,0)</f>
        <v>0</v>
      </c>
      <c r="CK260" s="22">
        <f>Target_AM[[#This Row],[PROPORSI]]*VLOOKUP(Target_AM[[#This Row],[NIPNAS]],Target_CC[],COLUMN(BW$2)+9,0)</f>
        <v>0</v>
      </c>
      <c r="CL260" s="22">
        <f>Target_AM[[#This Row],[PROPORSI]]*VLOOKUP(Target_AM[[#This Row],[NIPNAS]],Target_CC[],COLUMN(BX$2)+9,0)</f>
        <v>0</v>
      </c>
      <c r="CM260" s="22">
        <f>Target_AM[[#This Row],[PROPORSI]]*VLOOKUP(Target_AM[[#This Row],[NIPNAS]],Target_CC[],COLUMN(BY$2)+9,0)</f>
        <v>0</v>
      </c>
      <c r="CN260" s="22">
        <f>Target_AM[[#This Row],[PROPORSI]]*VLOOKUP(Target_AM[[#This Row],[NIPNAS]],Target_CC[],COLUMN(BZ$2)+9,0)</f>
        <v>0</v>
      </c>
      <c r="CO260" s="22">
        <f>Target_AM[[#This Row],[PROPORSI]]*VLOOKUP(Target_AM[[#This Row],[NIPNAS]],Target_CC[],COLUMN(CA$2)+9,0)</f>
        <v>319710</v>
      </c>
      <c r="CP260" s="22">
        <f>Target_AM[[#This Row],[PROPORSI]]*VLOOKUP(Target_AM[[#This Row],[NIPNAS]],Target_CC[],COLUMN(CB$2)+9,0)</f>
        <v>257760</v>
      </c>
      <c r="CQ260" s="22">
        <f>Target_AM[[#This Row],[PROPORSI]]*VLOOKUP(Target_AM[[#This Row],[NIPNAS]],Target_CC[],COLUMN(CC$2)+9,0)</f>
        <v>266020</v>
      </c>
      <c r="CR260" s="22">
        <f>Target_AM[[#This Row],[PROPORSI]]*VLOOKUP(Target_AM[[#This Row],[NIPNAS]],Target_CC[],COLUMN(CD$2)+9,0)</f>
        <v>266020</v>
      </c>
      <c r="CS260" s="22">
        <f>Target_AM[[#This Row],[PROPORSI]]*VLOOKUP(Target_AM[[#This Row],[NIPNAS]],Target_CC[],COLUMN(CE$2)+9,0)</f>
        <v>266020</v>
      </c>
      <c r="CT260" s="22">
        <f>Target_AM[[#This Row],[PROPORSI]]*VLOOKUP(Target_AM[[#This Row],[NIPNAS]],Target_CC[],COLUMN(CF$2)+9,0)</f>
        <v>266020</v>
      </c>
      <c r="CU260" s="22">
        <f>Target_AM[[#This Row],[PROPORSI]]*VLOOKUP(Target_AM[[#This Row],[NIPNAS]],Target_CC[],COLUMN(CG$2)+9,0)</f>
        <v>266020</v>
      </c>
      <c r="CV260" s="22">
        <f>Target_AM[[#This Row],[PROPORSI]]*VLOOKUP(Target_AM[[#This Row],[NIPNAS]],Target_CC[],COLUMN(CH$2)+9,0)</f>
        <v>266020</v>
      </c>
      <c r="CW260" s="22">
        <f>Target_AM[[#This Row],[PROPORSI]]*VLOOKUP(Target_AM[[#This Row],[NIPNAS]],Target_CC[],COLUMN(CI$2)+9,0)</f>
        <v>266020</v>
      </c>
      <c r="CX260" s="22">
        <f>Target_AM[[#This Row],[PROPORSI]]*VLOOKUP(Target_AM[[#This Row],[NIPNAS]],Target_CC[],COLUMN(CJ$2)+9,0)</f>
        <v>266020</v>
      </c>
      <c r="CY260" s="22">
        <f>Target_AM[[#This Row],[PROPORSI]]*VLOOKUP(Target_AM[[#This Row],[NIPNAS]],Target_CC[],COLUMN(CK$2)+9,0)</f>
        <v>266020</v>
      </c>
      <c r="CZ260" s="22">
        <f>Target_AM[[#This Row],[PROPORSI]]*VLOOKUP(Target_AM[[#This Row],[NIPNAS]],Target_CC[],COLUMN(CL$2)+9,0)</f>
        <v>266020</v>
      </c>
      <c r="DA260" s="22">
        <f>Target_AM[[#This Row],[PROPORSI]]*VLOOKUP(Target_AM[[#This Row],[NIPNAS]],Target_CC[],COLUMN(CM$2)+9,0)</f>
        <v>3237670</v>
      </c>
      <c r="DB260" s="22">
        <f>Target_AM[[#This Row],[PROPORSI]]*VLOOKUP(Target_AM[[#This Row],[NIPNAS]],Target_CC[],COLUMN(CN$2)+9,0)</f>
        <v>0</v>
      </c>
      <c r="DC260" s="22">
        <f>Target_AM[[#This Row],[PROPORSI]]*VLOOKUP(Target_AM[[#This Row],[NIPNAS]],Target_CC[],COLUMN(CO$2)+9,0)</f>
        <v>0</v>
      </c>
      <c r="DD260" s="22">
        <f>Target_AM[[#This Row],[PROPORSI]]*VLOOKUP(Target_AM[[#This Row],[NIPNAS]],Target_CC[],COLUMN(CP$2)+9,0)</f>
        <v>0</v>
      </c>
      <c r="DE260" s="22">
        <f>Target_AM[[#This Row],[PROPORSI]]*VLOOKUP(Target_AM[[#This Row],[NIPNAS]],Target_CC[],COLUMN(CQ$2)+9,0)</f>
        <v>0</v>
      </c>
      <c r="DF260" s="22">
        <f>Target_AM[[#This Row],[PROPORSI]]*VLOOKUP(Target_AM[[#This Row],[NIPNAS]],Target_CC[],COLUMN(CR$2)+9,0)</f>
        <v>0</v>
      </c>
      <c r="DG260" s="22">
        <f>Target_AM[[#This Row],[PROPORSI]]*VLOOKUP(Target_AM[[#This Row],[NIPNAS]],Target_CC[],COLUMN(CS$2)+9,0)</f>
        <v>0</v>
      </c>
      <c r="DH260" s="22">
        <f>Target_AM[[#This Row],[PROPORSI]]*VLOOKUP(Target_AM[[#This Row],[NIPNAS]],Target_CC[],COLUMN(CT$2)+9,0)</f>
        <v>0</v>
      </c>
      <c r="DI260" s="22">
        <f>Target_AM[[#This Row],[PROPORSI]]*VLOOKUP(Target_AM[[#This Row],[NIPNAS]],Target_CC[],COLUMN(CU$2)+9,0)</f>
        <v>0</v>
      </c>
      <c r="DJ260" s="22">
        <f>Target_AM[[#This Row],[PROPORSI]]*VLOOKUP(Target_AM[[#This Row],[NIPNAS]],Target_CC[],COLUMN(CV$2)+9,0)</f>
        <v>0</v>
      </c>
      <c r="DK260" s="22">
        <f>Target_AM[[#This Row],[PROPORSI]]*VLOOKUP(Target_AM[[#This Row],[NIPNAS]],Target_CC[],COLUMN(CW$2)+9,0)</f>
        <v>0</v>
      </c>
      <c r="DL260" s="22">
        <f>Target_AM[[#This Row],[PROPORSI]]*VLOOKUP(Target_AM[[#This Row],[NIPNAS]],Target_CC[],COLUMN(CX$2)+9,0)</f>
        <v>0</v>
      </c>
      <c r="DM260" s="22">
        <f>Target_AM[[#This Row],[PROPORSI]]*VLOOKUP(Target_AM[[#This Row],[NIPNAS]],Target_CC[],COLUMN(CY$2)+9,0)</f>
        <v>0</v>
      </c>
      <c r="DN260" s="22">
        <f>Target_AM[[#This Row],[PROPORSI]]*VLOOKUP(Target_AM[[#This Row],[NIPNAS]],Target_CC[],COLUMN(CZ$2)+9,0)</f>
        <v>0</v>
      </c>
      <c r="DO260" s="22">
        <f>Target_AM[[#This Row],[PROPORSI]]*VLOOKUP(Target_AM[[#This Row],[NIPNAS]],Target_CC[],COLUMN(DA$2)+9,0)</f>
        <v>0</v>
      </c>
      <c r="DP260" s="22">
        <f>Target_AM[[#This Row],[PROPORSI]]*VLOOKUP(Target_AM[[#This Row],[NIPNAS]],Target_CC[],COLUMN(DB$2)+9,0)</f>
        <v>0</v>
      </c>
      <c r="DQ260" s="22">
        <f>Target_AM[[#This Row],[PROPORSI]]*VLOOKUP(Target_AM[[#This Row],[NIPNAS]],Target_CC[],COLUMN(DC$2)+9,0)</f>
        <v>0</v>
      </c>
      <c r="DR260" s="22">
        <f>Target_AM[[#This Row],[PROPORSI]]*VLOOKUP(Target_AM[[#This Row],[NIPNAS]],Target_CC[],COLUMN(DD$2)+9,0)</f>
        <v>0</v>
      </c>
      <c r="DS260" s="22">
        <f>Target_AM[[#This Row],[PROPORSI]]*VLOOKUP(Target_AM[[#This Row],[NIPNAS]],Target_CC[],COLUMN(DE$2)+9,0)</f>
        <v>0</v>
      </c>
      <c r="DT260" s="22">
        <f>Target_AM[[#This Row],[PROPORSI]]*VLOOKUP(Target_AM[[#This Row],[NIPNAS]],Target_CC[],COLUMN(DF$2)+9,0)</f>
        <v>0</v>
      </c>
      <c r="DU260" s="22">
        <f>Target_AM[[#This Row],[PROPORSI]]*VLOOKUP(Target_AM[[#This Row],[NIPNAS]],Target_CC[],COLUMN(DG$2)+9,0)</f>
        <v>0</v>
      </c>
      <c r="DV260" s="22">
        <f>Target_AM[[#This Row],[PROPORSI]]*VLOOKUP(Target_AM[[#This Row],[NIPNAS]],Target_CC[],COLUMN(DH$2)+9,0)</f>
        <v>0</v>
      </c>
      <c r="DW260" s="22">
        <f>Target_AM[[#This Row],[PROPORSI]]*VLOOKUP(Target_AM[[#This Row],[NIPNAS]],Target_CC[],COLUMN(DI$2)+9,0)</f>
        <v>0</v>
      </c>
      <c r="DX260" s="22">
        <f>Target_AM[[#This Row],[PROPORSI]]*VLOOKUP(Target_AM[[#This Row],[NIPNAS]],Target_CC[],COLUMN(DJ$2)+9,0)</f>
        <v>0</v>
      </c>
      <c r="DY260" s="22">
        <f>Target_AM[[#This Row],[PROPORSI]]*VLOOKUP(Target_AM[[#This Row],[NIPNAS]],Target_CC[],COLUMN(DK$2)+9,0)</f>
        <v>0</v>
      </c>
      <c r="DZ260" s="22">
        <f>Target_AM[[#This Row],[PROPORSI]]*VLOOKUP(Target_AM[[#This Row],[NIPNAS]],Target_CC[],COLUMN(DL$2)+9,0)</f>
        <v>0</v>
      </c>
      <c r="EA260" s="22">
        <f>Target_AM[[#This Row],[PROPORSI]]*VLOOKUP(Target_AM[[#This Row],[NIPNAS]],Target_CC[],COLUMN(DM$2)+9,0)</f>
        <v>0</v>
      </c>
    </row>
    <row r="261" spans="2:131" x14ac:dyDescent="0.3">
      <c r="B261">
        <v>980067</v>
      </c>
      <c r="C261" t="s">
        <v>1073</v>
      </c>
      <c r="D261">
        <v>1</v>
      </c>
      <c r="E261" s="8">
        <v>45658</v>
      </c>
      <c r="F261">
        <v>10000788</v>
      </c>
      <c r="G261" t="s">
        <v>547</v>
      </c>
      <c r="J261" t="s">
        <v>363</v>
      </c>
      <c r="K261" t="s">
        <v>25</v>
      </c>
      <c r="L261" t="s">
        <v>159</v>
      </c>
      <c r="M261" t="s">
        <v>29</v>
      </c>
      <c r="N261" s="23">
        <f>Target_AM[[#This Row],[PROPORSI]]*VLOOKUP(Target_AM[[#This Row],[NIPNAS]],Target_CC[],9,0)</f>
        <v>22869722.756110534</v>
      </c>
      <c r="O261" s="22">
        <f>Target_AM[[#This Row],[PROPORSI]]*VLOOKUP(Target_AM[[#This Row],[NIPNAS]],Target_CC[],COLUMN(A$2)+9,0)</f>
        <v>728664</v>
      </c>
      <c r="P261" s="22">
        <f>Target_AM[[#This Row],[PROPORSI]]*VLOOKUP(Target_AM[[#This Row],[NIPNAS]],Target_CC[],COLUMN(B$2)+9,0)</f>
        <v>728664</v>
      </c>
      <c r="Q261" s="22">
        <f>Target_AM[[#This Row],[PROPORSI]]*VLOOKUP(Target_AM[[#This Row],[NIPNAS]],Target_CC[],COLUMN(C$2)+9,0)</f>
        <v>699517.43999999994</v>
      </c>
      <c r="R261" s="22">
        <f>Target_AM[[#This Row],[PROPORSI]]*VLOOKUP(Target_AM[[#This Row],[NIPNAS]],Target_CC[],COLUMN(D$2)+9,0)</f>
        <v>735659.17440000002</v>
      </c>
      <c r="S261" s="22">
        <f>Target_AM[[#This Row],[PROPORSI]]*VLOOKUP(Target_AM[[#This Row],[NIPNAS]],Target_CC[],COLUMN(E$2)+9,0)</f>
        <v>699587.39174399991</v>
      </c>
      <c r="T261" s="22">
        <f>Target_AM[[#This Row],[PROPORSI]]*VLOOKUP(Target_AM[[#This Row],[NIPNAS]],Target_CC[],COLUMN(F$2)+9,0)</f>
        <v>699226.67391743988</v>
      </c>
      <c r="U261" s="22">
        <f>Target_AM[[#This Row],[PROPORSI]]*VLOOKUP(Target_AM[[#This Row],[NIPNAS]],Target_CC[],COLUMN(G$2)+9,0)</f>
        <v>844955.86673917435</v>
      </c>
      <c r="V261" s="22">
        <f>Target_AM[[#This Row],[PROPORSI]]*VLOOKUP(Target_AM[[#This Row],[NIPNAS]],Target_CC[],COLUMN(H$2)+9,0)</f>
        <v>737113.55866739177</v>
      </c>
      <c r="W261" s="22">
        <f>Target_AM[[#This Row],[PROPORSI]]*VLOOKUP(Target_AM[[#This Row],[NIPNAS]],Target_CC[],COLUMN(I$2)+9,0)</f>
        <v>772468.33558667405</v>
      </c>
      <c r="X261" s="22">
        <f>Target_AM[[#This Row],[PROPORSI]]*VLOOKUP(Target_AM[[#This Row],[NIPNAS]],Target_CC[],COLUMN(J$2)+9,0)</f>
        <v>845688.28335586668</v>
      </c>
      <c r="Y261" s="22">
        <f>Target_AM[[#This Row],[PROPORSI]]*VLOOKUP(Target_AM[[#This Row],[NIPNAS]],Target_CC[],COLUMN(K$2)+9,0)</f>
        <v>737120.88283355872</v>
      </c>
      <c r="Z261" s="22">
        <f>Target_AM[[#This Row],[PROPORSI]]*VLOOKUP(Target_AM[[#This Row],[NIPNAS]],Target_CC[],COLUMN(L$2)+9,0)</f>
        <v>808901.60882833565</v>
      </c>
      <c r="AA261" s="22">
        <f>Target_AM[[#This Row],[PROPORSI]]*VLOOKUP(Target_AM[[#This Row],[NIPNAS]],Target_CC[],COLUMN(M$2)+9,0)</f>
        <v>9037567.2160724401</v>
      </c>
      <c r="AB261" s="22">
        <f>Target_AM[[#This Row],[PROPORSI]]*VLOOKUP(Target_AM[[#This Row],[NIPNAS]],Target_CC[],COLUMN(N$2)+9,0)</f>
        <v>58397.915245622244</v>
      </c>
      <c r="AC261" s="22">
        <f>Target_AM[[#This Row],[PROPORSI]]*VLOOKUP(Target_AM[[#This Row],[NIPNAS]],Target_CC[],COLUMN(O$2)+9,0)</f>
        <v>341626.35571122705</v>
      </c>
      <c r="AD261" s="22">
        <f>Target_AM[[#This Row],[PROPORSI]]*VLOOKUP(Target_AM[[#This Row],[NIPNAS]],Target_CC[],COLUMN(P$2)+9,0)</f>
        <v>312138.83175457624</v>
      </c>
      <c r="AE261" s="22">
        <f>Target_AM[[#This Row],[PROPORSI]]*VLOOKUP(Target_AM[[#This Row],[NIPNAS]],Target_CC[],COLUMN(Q$2)+9,0)</f>
        <v>215455.44066438341</v>
      </c>
      <c r="AF261" s="22">
        <f>Target_AM[[#This Row],[PROPORSI]]*VLOOKUP(Target_AM[[#This Row],[NIPNAS]],Target_CC[],COLUMN(R$2)+9,0)</f>
        <v>291126.50711045682</v>
      </c>
      <c r="AG261" s="22">
        <f>Target_AM[[#This Row],[PROPORSI]]*VLOOKUP(Target_AM[[#This Row],[NIPNAS]],Target_CC[],COLUMN(S$2)+9,0)</f>
        <v>420892.26060967328</v>
      </c>
      <c r="AH261" s="22">
        <f>Target_AM[[#This Row],[PROPORSI]]*VLOOKUP(Target_AM[[#This Row],[NIPNAS]],Target_CC[],COLUMN(T$2)+9,0)</f>
        <v>495327.52813905937</v>
      </c>
      <c r="AI261" s="22">
        <f>Target_AM[[#This Row],[PROPORSI]]*VLOOKUP(Target_AM[[#This Row],[NIPNAS]],Target_CC[],COLUMN(U$2)+9,0)</f>
        <v>547228.41036344669</v>
      </c>
      <c r="AJ261" s="22">
        <f>Target_AM[[#This Row],[PROPORSI]]*VLOOKUP(Target_AM[[#This Row],[NIPNAS]],Target_CC[],COLUMN(V$2)+9,0)</f>
        <v>448258.02568001405</v>
      </c>
      <c r="AK261" s="22">
        <f>Target_AM[[#This Row],[PROPORSI]]*VLOOKUP(Target_AM[[#This Row],[NIPNAS]],Target_CC[],COLUMN(W$2)+9,0)</f>
        <v>551525.33439252269</v>
      </c>
      <c r="AL261" s="22">
        <f>Target_AM[[#This Row],[PROPORSI]]*VLOOKUP(Target_AM[[#This Row],[NIPNAS]],Target_CC[],COLUMN(X$2)+9,0)</f>
        <v>742494.88106138713</v>
      </c>
      <c r="AM261" s="22">
        <f>Target_AM[[#This Row],[PROPORSI]]*VLOOKUP(Target_AM[[#This Row],[NIPNAS]],Target_CC[],COLUMN(Y$2)+9,0)</f>
        <v>464956.73457157821</v>
      </c>
      <c r="AN261" s="22">
        <f>Target_AM[[#This Row],[PROPORSI]]*VLOOKUP(Target_AM[[#This Row],[NIPNAS]],Target_CC[],COLUMN(Z$2)+9,0)</f>
        <v>4889428.2253039479</v>
      </c>
      <c r="AO261" s="22">
        <f>Target_AM[[#This Row],[PROPORSI]]*VLOOKUP(Target_AM[[#This Row],[NIPNAS]],Target_CC[],COLUMN(AA$2)+9,0)</f>
        <v>787061.91524562228</v>
      </c>
      <c r="AP261" s="22">
        <f>Target_AM[[#This Row],[PROPORSI]]*VLOOKUP(Target_AM[[#This Row],[NIPNAS]],Target_CC[],COLUMN(AB$2)+9,0)</f>
        <v>1070290.3557112271</v>
      </c>
      <c r="AQ261" s="22">
        <f>Target_AM[[#This Row],[PROPORSI]]*VLOOKUP(Target_AM[[#This Row],[NIPNAS]],Target_CC[],COLUMN(AC$2)+9,0)</f>
        <v>1011656.2717545761</v>
      </c>
      <c r="AR261" s="22">
        <f>Target_AM[[#This Row],[PROPORSI]]*VLOOKUP(Target_AM[[#This Row],[NIPNAS]],Target_CC[],COLUMN(AD$2)+9,0)</f>
        <v>951114.61506438348</v>
      </c>
      <c r="AS261" s="22">
        <f>Target_AM[[#This Row],[PROPORSI]]*VLOOKUP(Target_AM[[#This Row],[NIPNAS]],Target_CC[],COLUMN(AE$2)+9,0)</f>
        <v>990713.89885445673</v>
      </c>
      <c r="AT261" s="22">
        <f>Target_AM[[#This Row],[PROPORSI]]*VLOOKUP(Target_AM[[#This Row],[NIPNAS]],Target_CC[],COLUMN(AF$2)+9,0)</f>
        <v>1120118.9345271131</v>
      </c>
      <c r="AU261" s="22">
        <f>Target_AM[[#This Row],[PROPORSI]]*VLOOKUP(Target_AM[[#This Row],[NIPNAS]],Target_CC[],COLUMN(AG$2)+9,0)</f>
        <v>1340283.3948782338</v>
      </c>
      <c r="AV261" s="22">
        <f>Target_AM[[#This Row],[PROPORSI]]*VLOOKUP(Target_AM[[#This Row],[NIPNAS]],Target_CC[],COLUMN(AH$2)+9,0)</f>
        <v>1284341.9690308385</v>
      </c>
      <c r="AW261" s="22">
        <f>Target_AM[[#This Row],[PROPORSI]]*VLOOKUP(Target_AM[[#This Row],[NIPNAS]],Target_CC[],COLUMN(AI$2)+9,0)</f>
        <v>1220726.361266688</v>
      </c>
      <c r="AX261" s="22">
        <f>Target_AM[[#This Row],[PROPORSI]]*VLOOKUP(Target_AM[[#This Row],[NIPNAS]],Target_CC[],COLUMN(AJ$2)+9,0)</f>
        <v>1397213.6177483895</v>
      </c>
      <c r="AY261" s="22">
        <f>Target_AM[[#This Row],[PROPORSI]]*VLOOKUP(Target_AM[[#This Row],[NIPNAS]],Target_CC[],COLUMN(AK$2)+9,0)</f>
        <v>1479615.7638949458</v>
      </c>
      <c r="AZ261" s="22">
        <f>Target_AM[[#This Row],[PROPORSI]]*VLOOKUP(Target_AM[[#This Row],[NIPNAS]],Target_CC[],COLUMN(AL$2)+9,0)</f>
        <v>1273858.343399914</v>
      </c>
      <c r="BA261" s="22">
        <f>Target_AM[[#This Row],[PROPORSI]]*VLOOKUP(Target_AM[[#This Row],[NIPNAS]],Target_CC[],COLUMN(AM$2)+9,0)</f>
        <v>13926995.441376388</v>
      </c>
      <c r="BB261" s="22">
        <f>Target_AM[[#This Row],[PROPORSI]]*VLOOKUP(Target_AM[[#This Row],[NIPNAS]],Target_CC[],COLUMN(AN$2)+9,0)</f>
        <v>792396.75529236195</v>
      </c>
      <c r="BC261" s="22">
        <f>Target_AM[[#This Row],[PROPORSI]]*VLOOKUP(Target_AM[[#This Row],[NIPNAS]],Target_CC[],COLUMN(AO$2)+9,0)</f>
        <v>6032290.547343405</v>
      </c>
      <c r="BD261" s="22">
        <f>Target_AM[[#This Row],[PROPORSI]]*VLOOKUP(Target_AM[[#This Row],[NIPNAS]],Target_CC[],COLUMN(AP$2)+9,0)</f>
        <v>1721168.2227272117</v>
      </c>
      <c r="BE261" s="22">
        <f>Target_AM[[#This Row],[PROPORSI]]*VLOOKUP(Target_AM[[#This Row],[NIPNAS]],Target_CC[],COLUMN(AQ$2)+9,0)</f>
        <v>3730263.1812121775</v>
      </c>
      <c r="BF261" s="22">
        <f>Target_AM[[#This Row],[PROPORSI]]*VLOOKUP(Target_AM[[#This Row],[NIPNAS]],Target_CC[],COLUMN(AR$2)+9,0)</f>
        <v>4356146.5649457099</v>
      </c>
      <c r="BG261" s="22">
        <f>Target_AM[[#This Row],[PROPORSI]]*VLOOKUP(Target_AM[[#This Row],[NIPNAS]],Target_CC[],COLUMN(AS$2)+9,0)</f>
        <v>4727385.5144472579</v>
      </c>
      <c r="BH261" s="22">
        <f>Target_AM[[#This Row],[PROPORSI]]*VLOOKUP(Target_AM[[#This Row],[NIPNAS]],Target_CC[],COLUMN(AT$2)+9,0)</f>
        <v>304335.51175167295</v>
      </c>
      <c r="BI261" s="22">
        <f>Target_AM[[#This Row],[PROPORSI]]*VLOOKUP(Target_AM[[#This Row],[NIPNAS]],Target_CC[],COLUMN(AU$2)+9,0)</f>
        <v>6178364.2199487239</v>
      </c>
      <c r="BJ261" s="22">
        <f>Target_AM[[#This Row],[PROPORSI]]*VLOOKUP(Target_AM[[#This Row],[NIPNAS]],Target_CC[],COLUMN(AV$2)+9,0)</f>
        <v>2219161.1340547749</v>
      </c>
      <c r="BK261" s="22">
        <f>Target_AM[[#This Row],[PROPORSI]]*VLOOKUP(Target_AM[[#This Row],[NIPNAS]],Target_CC[],COLUMN(AW$2)+9,0)</f>
        <v>6294176.2929679696</v>
      </c>
      <c r="BL261" s="22">
        <f>Target_AM[[#This Row],[PROPORSI]]*VLOOKUP(Target_AM[[#This Row],[NIPNAS]],Target_CC[],COLUMN(AX$2)+9,0)</f>
        <v>4667404.7998496499</v>
      </c>
      <c r="BM261" s="22">
        <f>Target_AM[[#This Row],[PROPORSI]]*VLOOKUP(Target_AM[[#This Row],[NIPNAS]],Target_CC[],COLUMN(AY$2)+9,0)</f>
        <v>3677144.2621599752</v>
      </c>
      <c r="BN261" s="22">
        <f>Target_AM[[#This Row],[PROPORSI]]*VLOOKUP(Target_AM[[#This Row],[NIPNAS]],Target_CC[],COLUMN(AZ$2)+9,0)</f>
        <v>44700237.006700888</v>
      </c>
      <c r="BO261" s="22">
        <f>Target_AM[[#This Row],[PROPORSI]]*VLOOKUP(Target_AM[[#This Row],[NIPNAS]],Target_CC[],COLUMN(BA$2)+9,0)</f>
        <v>573567</v>
      </c>
      <c r="BP261" s="22">
        <f>Target_AM[[#This Row],[PROPORSI]]*VLOOKUP(Target_AM[[#This Row],[NIPNAS]],Target_CC[],COLUMN(BB$2)+9,0)</f>
        <v>682786</v>
      </c>
      <c r="BQ261" s="22">
        <f>Target_AM[[#This Row],[PROPORSI]]*VLOOKUP(Target_AM[[#This Row],[NIPNAS]],Target_CC[],COLUMN(BC$2)+9,0)</f>
        <v>549846</v>
      </c>
      <c r="BR261" s="22">
        <f>Target_AM[[#This Row],[PROPORSI]]*VLOOKUP(Target_AM[[#This Row],[NIPNAS]],Target_CC[],COLUMN(BD$2)+9,0)</f>
        <v>555538</v>
      </c>
      <c r="BS261" s="22">
        <f>Target_AM[[#This Row],[PROPORSI]]*VLOOKUP(Target_AM[[#This Row],[NIPNAS]],Target_CC[],COLUMN(BE$2)+9,0)</f>
        <v>555538</v>
      </c>
      <c r="BT261" s="22">
        <f>Target_AM[[#This Row],[PROPORSI]]*VLOOKUP(Target_AM[[#This Row],[NIPNAS]],Target_CC[],COLUMN(BF$2)+9,0)</f>
        <v>555538</v>
      </c>
      <c r="BU261" s="22">
        <f>Target_AM[[#This Row],[PROPORSI]]*VLOOKUP(Target_AM[[#This Row],[NIPNAS]],Target_CC[],COLUMN(BG$2)+9,0)</f>
        <v>555538</v>
      </c>
      <c r="BV261" s="22">
        <f>Target_AM[[#This Row],[PROPORSI]]*VLOOKUP(Target_AM[[#This Row],[NIPNAS]],Target_CC[],COLUMN(BH$2)+9,0)</f>
        <v>555538</v>
      </c>
      <c r="BW261" s="22">
        <f>Target_AM[[#This Row],[PROPORSI]]*VLOOKUP(Target_AM[[#This Row],[NIPNAS]],Target_CC[],COLUMN(BI$2)+9,0)</f>
        <v>555538</v>
      </c>
      <c r="BX261" s="22">
        <f>Target_AM[[#This Row],[PROPORSI]]*VLOOKUP(Target_AM[[#This Row],[NIPNAS]],Target_CC[],COLUMN(BJ$2)+9,0)</f>
        <v>555538</v>
      </c>
      <c r="BY261" s="22">
        <f>Target_AM[[#This Row],[PROPORSI]]*VLOOKUP(Target_AM[[#This Row],[NIPNAS]],Target_CC[],COLUMN(BK$2)+9,0)</f>
        <v>555538</v>
      </c>
      <c r="BZ261" s="22">
        <f>Target_AM[[#This Row],[PROPORSI]]*VLOOKUP(Target_AM[[#This Row],[NIPNAS]],Target_CC[],COLUMN(BL$2)+9,0)</f>
        <v>555538</v>
      </c>
      <c r="CA261" s="22">
        <f>Target_AM[[#This Row],[PROPORSI]]*VLOOKUP(Target_AM[[#This Row],[NIPNAS]],Target_CC[],COLUMN(BM$2)+9,0)</f>
        <v>6806041</v>
      </c>
      <c r="CB261" s="22">
        <f>Target_AM[[#This Row],[PROPORSI]]*VLOOKUP(Target_AM[[#This Row],[NIPNAS]],Target_CC[],COLUMN(BN$2)+9,0)</f>
        <v>0</v>
      </c>
      <c r="CC261" s="22">
        <f>Target_AM[[#This Row],[PROPORSI]]*VLOOKUP(Target_AM[[#This Row],[NIPNAS]],Target_CC[],COLUMN(BO$2)+9,0)</f>
        <v>0</v>
      </c>
      <c r="CD261" s="22">
        <f>Target_AM[[#This Row],[PROPORSI]]*VLOOKUP(Target_AM[[#This Row],[NIPNAS]],Target_CC[],COLUMN(BP$2)+9,0)</f>
        <v>0</v>
      </c>
      <c r="CE261" s="22">
        <f>Target_AM[[#This Row],[PROPORSI]]*VLOOKUP(Target_AM[[#This Row],[NIPNAS]],Target_CC[],COLUMN(BQ$2)+9,0)</f>
        <v>0</v>
      </c>
      <c r="CF261" s="22">
        <f>Target_AM[[#This Row],[PROPORSI]]*VLOOKUP(Target_AM[[#This Row],[NIPNAS]],Target_CC[],COLUMN(BR$2)+9,0)</f>
        <v>0</v>
      </c>
      <c r="CG261" s="22">
        <f>Target_AM[[#This Row],[PROPORSI]]*VLOOKUP(Target_AM[[#This Row],[NIPNAS]],Target_CC[],COLUMN(BS$2)+9,0)</f>
        <v>0</v>
      </c>
      <c r="CH261" s="22">
        <f>Target_AM[[#This Row],[PROPORSI]]*VLOOKUP(Target_AM[[#This Row],[NIPNAS]],Target_CC[],COLUMN(BT$2)+9,0)</f>
        <v>0</v>
      </c>
      <c r="CI261" s="22">
        <f>Target_AM[[#This Row],[PROPORSI]]*VLOOKUP(Target_AM[[#This Row],[NIPNAS]],Target_CC[],COLUMN(BU$2)+9,0)</f>
        <v>0</v>
      </c>
      <c r="CJ261" s="22">
        <f>Target_AM[[#This Row],[PROPORSI]]*VLOOKUP(Target_AM[[#This Row],[NIPNAS]],Target_CC[],COLUMN(BV$2)+9,0)</f>
        <v>0</v>
      </c>
      <c r="CK261" s="22">
        <f>Target_AM[[#This Row],[PROPORSI]]*VLOOKUP(Target_AM[[#This Row],[NIPNAS]],Target_CC[],COLUMN(BW$2)+9,0)</f>
        <v>0</v>
      </c>
      <c r="CL261" s="22">
        <f>Target_AM[[#This Row],[PROPORSI]]*VLOOKUP(Target_AM[[#This Row],[NIPNAS]],Target_CC[],COLUMN(BX$2)+9,0)</f>
        <v>0</v>
      </c>
      <c r="CM261" s="22">
        <f>Target_AM[[#This Row],[PROPORSI]]*VLOOKUP(Target_AM[[#This Row],[NIPNAS]],Target_CC[],COLUMN(BY$2)+9,0)</f>
        <v>0</v>
      </c>
      <c r="CN261" s="22">
        <f>Target_AM[[#This Row],[PROPORSI]]*VLOOKUP(Target_AM[[#This Row],[NIPNAS]],Target_CC[],COLUMN(BZ$2)+9,0)</f>
        <v>0</v>
      </c>
      <c r="CO261" s="22">
        <f>Target_AM[[#This Row],[PROPORSI]]*VLOOKUP(Target_AM[[#This Row],[NIPNAS]],Target_CC[],COLUMN(CA$2)+9,0)</f>
        <v>587048</v>
      </c>
      <c r="CP261" s="22">
        <f>Target_AM[[#This Row],[PROPORSI]]*VLOOKUP(Target_AM[[#This Row],[NIPNAS]],Target_CC[],COLUMN(CB$2)+9,0)</f>
        <v>631558</v>
      </c>
      <c r="CQ261" s="22">
        <f>Target_AM[[#This Row],[PROPORSI]]*VLOOKUP(Target_AM[[#This Row],[NIPNAS]],Target_CC[],COLUMN(CC$2)+9,0)</f>
        <v>555538</v>
      </c>
      <c r="CR261" s="22">
        <f>Target_AM[[#This Row],[PROPORSI]]*VLOOKUP(Target_AM[[#This Row],[NIPNAS]],Target_CC[],COLUMN(CD$2)+9,0)</f>
        <v>555538</v>
      </c>
      <c r="CS261" s="22">
        <f>Target_AM[[#This Row],[PROPORSI]]*VLOOKUP(Target_AM[[#This Row],[NIPNAS]],Target_CC[],COLUMN(CE$2)+9,0)</f>
        <v>555538</v>
      </c>
      <c r="CT261" s="22">
        <f>Target_AM[[#This Row],[PROPORSI]]*VLOOKUP(Target_AM[[#This Row],[NIPNAS]],Target_CC[],COLUMN(CF$2)+9,0)</f>
        <v>555538</v>
      </c>
      <c r="CU261" s="22">
        <f>Target_AM[[#This Row],[PROPORSI]]*VLOOKUP(Target_AM[[#This Row],[NIPNAS]],Target_CC[],COLUMN(CG$2)+9,0)</f>
        <v>555538</v>
      </c>
      <c r="CV261" s="22">
        <f>Target_AM[[#This Row],[PROPORSI]]*VLOOKUP(Target_AM[[#This Row],[NIPNAS]],Target_CC[],COLUMN(CH$2)+9,0)</f>
        <v>555538</v>
      </c>
      <c r="CW261" s="22">
        <f>Target_AM[[#This Row],[PROPORSI]]*VLOOKUP(Target_AM[[#This Row],[NIPNAS]],Target_CC[],COLUMN(CI$2)+9,0)</f>
        <v>555538</v>
      </c>
      <c r="CX261" s="22">
        <f>Target_AM[[#This Row],[PROPORSI]]*VLOOKUP(Target_AM[[#This Row],[NIPNAS]],Target_CC[],COLUMN(CJ$2)+9,0)</f>
        <v>555538</v>
      </c>
      <c r="CY261" s="22">
        <f>Target_AM[[#This Row],[PROPORSI]]*VLOOKUP(Target_AM[[#This Row],[NIPNAS]],Target_CC[],COLUMN(CK$2)+9,0)</f>
        <v>555538</v>
      </c>
      <c r="CZ261" s="22">
        <f>Target_AM[[#This Row],[PROPORSI]]*VLOOKUP(Target_AM[[#This Row],[NIPNAS]],Target_CC[],COLUMN(CL$2)+9,0)</f>
        <v>555538</v>
      </c>
      <c r="DA261" s="22">
        <f>Target_AM[[#This Row],[PROPORSI]]*VLOOKUP(Target_AM[[#This Row],[NIPNAS]],Target_CC[],COLUMN(CM$2)+9,0)</f>
        <v>6773986</v>
      </c>
      <c r="DB261" s="22">
        <f>Target_AM[[#This Row],[PROPORSI]]*VLOOKUP(Target_AM[[#This Row],[NIPNAS]],Target_CC[],COLUMN(CN$2)+9,0)</f>
        <v>0</v>
      </c>
      <c r="DC261" s="22">
        <f>Target_AM[[#This Row],[PROPORSI]]*VLOOKUP(Target_AM[[#This Row],[NIPNAS]],Target_CC[],COLUMN(CO$2)+9,0)</f>
        <v>0</v>
      </c>
      <c r="DD261" s="22">
        <f>Target_AM[[#This Row],[PROPORSI]]*VLOOKUP(Target_AM[[#This Row],[NIPNAS]],Target_CC[],COLUMN(CP$2)+9,0)</f>
        <v>0</v>
      </c>
      <c r="DE261" s="22">
        <f>Target_AM[[#This Row],[PROPORSI]]*VLOOKUP(Target_AM[[#This Row],[NIPNAS]],Target_CC[],COLUMN(CQ$2)+9,0)</f>
        <v>0</v>
      </c>
      <c r="DF261" s="22">
        <f>Target_AM[[#This Row],[PROPORSI]]*VLOOKUP(Target_AM[[#This Row],[NIPNAS]],Target_CC[],COLUMN(CR$2)+9,0)</f>
        <v>0</v>
      </c>
      <c r="DG261" s="22">
        <f>Target_AM[[#This Row],[PROPORSI]]*VLOOKUP(Target_AM[[#This Row],[NIPNAS]],Target_CC[],COLUMN(CS$2)+9,0)</f>
        <v>0</v>
      </c>
      <c r="DH261" s="22">
        <f>Target_AM[[#This Row],[PROPORSI]]*VLOOKUP(Target_AM[[#This Row],[NIPNAS]],Target_CC[],COLUMN(CT$2)+9,0)</f>
        <v>0</v>
      </c>
      <c r="DI261" s="22">
        <f>Target_AM[[#This Row],[PROPORSI]]*VLOOKUP(Target_AM[[#This Row],[NIPNAS]],Target_CC[],COLUMN(CU$2)+9,0)</f>
        <v>0</v>
      </c>
      <c r="DJ261" s="22">
        <f>Target_AM[[#This Row],[PROPORSI]]*VLOOKUP(Target_AM[[#This Row],[NIPNAS]],Target_CC[],COLUMN(CV$2)+9,0)</f>
        <v>0</v>
      </c>
      <c r="DK261" s="22">
        <f>Target_AM[[#This Row],[PROPORSI]]*VLOOKUP(Target_AM[[#This Row],[NIPNAS]],Target_CC[],COLUMN(CW$2)+9,0)</f>
        <v>0</v>
      </c>
      <c r="DL261" s="22">
        <f>Target_AM[[#This Row],[PROPORSI]]*VLOOKUP(Target_AM[[#This Row],[NIPNAS]],Target_CC[],COLUMN(CX$2)+9,0)</f>
        <v>0</v>
      </c>
      <c r="DM261" s="22">
        <f>Target_AM[[#This Row],[PROPORSI]]*VLOOKUP(Target_AM[[#This Row],[NIPNAS]],Target_CC[],COLUMN(CY$2)+9,0)</f>
        <v>0</v>
      </c>
      <c r="DN261" s="22">
        <f>Target_AM[[#This Row],[PROPORSI]]*VLOOKUP(Target_AM[[#This Row],[NIPNAS]],Target_CC[],COLUMN(CZ$2)+9,0)</f>
        <v>0</v>
      </c>
      <c r="DO261" s="22">
        <f>Target_AM[[#This Row],[PROPORSI]]*VLOOKUP(Target_AM[[#This Row],[NIPNAS]],Target_CC[],COLUMN(DA$2)+9,0)</f>
        <v>0</v>
      </c>
      <c r="DP261" s="22">
        <f>Target_AM[[#This Row],[PROPORSI]]*VLOOKUP(Target_AM[[#This Row],[NIPNAS]],Target_CC[],COLUMN(DB$2)+9,0)</f>
        <v>0</v>
      </c>
      <c r="DQ261" s="22">
        <f>Target_AM[[#This Row],[PROPORSI]]*VLOOKUP(Target_AM[[#This Row],[NIPNAS]],Target_CC[],COLUMN(DC$2)+9,0)</f>
        <v>0</v>
      </c>
      <c r="DR261" s="22">
        <f>Target_AM[[#This Row],[PROPORSI]]*VLOOKUP(Target_AM[[#This Row],[NIPNAS]],Target_CC[],COLUMN(DD$2)+9,0)</f>
        <v>0</v>
      </c>
      <c r="DS261" s="22">
        <f>Target_AM[[#This Row],[PROPORSI]]*VLOOKUP(Target_AM[[#This Row],[NIPNAS]],Target_CC[],COLUMN(DE$2)+9,0)</f>
        <v>0</v>
      </c>
      <c r="DT261" s="22">
        <f>Target_AM[[#This Row],[PROPORSI]]*VLOOKUP(Target_AM[[#This Row],[NIPNAS]],Target_CC[],COLUMN(DF$2)+9,0)</f>
        <v>0</v>
      </c>
      <c r="DU261" s="22">
        <f>Target_AM[[#This Row],[PROPORSI]]*VLOOKUP(Target_AM[[#This Row],[NIPNAS]],Target_CC[],COLUMN(DG$2)+9,0)</f>
        <v>0</v>
      </c>
      <c r="DV261" s="22">
        <f>Target_AM[[#This Row],[PROPORSI]]*VLOOKUP(Target_AM[[#This Row],[NIPNAS]],Target_CC[],COLUMN(DH$2)+9,0)</f>
        <v>0</v>
      </c>
      <c r="DW261" s="22">
        <f>Target_AM[[#This Row],[PROPORSI]]*VLOOKUP(Target_AM[[#This Row],[NIPNAS]],Target_CC[],COLUMN(DI$2)+9,0)</f>
        <v>0</v>
      </c>
      <c r="DX261" s="22">
        <f>Target_AM[[#This Row],[PROPORSI]]*VLOOKUP(Target_AM[[#This Row],[NIPNAS]],Target_CC[],COLUMN(DJ$2)+9,0)</f>
        <v>0</v>
      </c>
      <c r="DY261" s="22">
        <f>Target_AM[[#This Row],[PROPORSI]]*VLOOKUP(Target_AM[[#This Row],[NIPNAS]],Target_CC[],COLUMN(DK$2)+9,0)</f>
        <v>0</v>
      </c>
      <c r="DZ261" s="22">
        <f>Target_AM[[#This Row],[PROPORSI]]*VLOOKUP(Target_AM[[#This Row],[NIPNAS]],Target_CC[],COLUMN(DL$2)+9,0)</f>
        <v>0</v>
      </c>
      <c r="EA261" s="22">
        <f>Target_AM[[#This Row],[PROPORSI]]*VLOOKUP(Target_AM[[#This Row],[NIPNAS]],Target_CC[],COLUMN(DM$2)+9,0)</f>
        <v>0</v>
      </c>
    </row>
    <row r="262" spans="2:131" x14ac:dyDescent="0.3">
      <c r="B262">
        <v>910017</v>
      </c>
      <c r="C262" t="s">
        <v>1049</v>
      </c>
      <c r="D262">
        <v>1</v>
      </c>
      <c r="E262" s="8">
        <v>45658</v>
      </c>
      <c r="F262">
        <v>19157917</v>
      </c>
      <c r="G262" t="s">
        <v>551</v>
      </c>
      <c r="J262" t="s">
        <v>363</v>
      </c>
      <c r="K262" t="s">
        <v>25</v>
      </c>
      <c r="L262" t="s">
        <v>159</v>
      </c>
      <c r="M262" t="s">
        <v>29</v>
      </c>
      <c r="N262" s="23">
        <f>Target_AM[[#This Row],[PROPORSI]]*VLOOKUP(Target_AM[[#This Row],[NIPNAS]],Target_CC[],9,0)</f>
        <v>22869722.756110534</v>
      </c>
      <c r="O262" s="22">
        <f>Target_AM[[#This Row],[PROPORSI]]*VLOOKUP(Target_AM[[#This Row],[NIPNAS]],Target_CC[],COLUMN(A$2)+9,0)</f>
        <v>668658</v>
      </c>
      <c r="P262" s="22">
        <f>Target_AM[[#This Row],[PROPORSI]]*VLOOKUP(Target_AM[[#This Row],[NIPNAS]],Target_CC[],COLUMN(B$2)+9,0)</f>
        <v>668658</v>
      </c>
      <c r="Q262" s="22">
        <f>Target_AM[[#This Row],[PROPORSI]]*VLOOKUP(Target_AM[[#This Row],[NIPNAS]],Target_CC[],COLUMN(C$2)+9,0)</f>
        <v>641911.67999999993</v>
      </c>
      <c r="R262" s="22">
        <f>Target_AM[[#This Row],[PROPORSI]]*VLOOKUP(Target_AM[[#This Row],[NIPNAS]],Target_CC[],COLUMN(D$2)+9,0)</f>
        <v>675077.11679999996</v>
      </c>
      <c r="S262" s="22">
        <f>Target_AM[[#This Row],[PROPORSI]]*VLOOKUP(Target_AM[[#This Row],[NIPNAS]],Target_CC[],COLUMN(E$2)+9,0)</f>
        <v>641975.87116799993</v>
      </c>
      <c r="T262" s="22">
        <f>Target_AM[[#This Row],[PROPORSI]]*VLOOKUP(Target_AM[[#This Row],[NIPNAS]],Target_CC[],COLUMN(F$2)+9,0)</f>
        <v>641644.85871167993</v>
      </c>
      <c r="U262" s="22">
        <f>Target_AM[[#This Row],[PROPORSI]]*VLOOKUP(Target_AM[[#This Row],[NIPNAS]],Target_CC[],COLUMN(G$2)+9,0)</f>
        <v>775373.14858711674</v>
      </c>
      <c r="V262" s="22">
        <f>Target_AM[[#This Row],[PROPORSI]]*VLOOKUP(Target_AM[[#This Row],[NIPNAS]],Target_CC[],COLUMN(H$2)+9,0)</f>
        <v>676411.73148587113</v>
      </c>
      <c r="W262" s="22">
        <f>Target_AM[[#This Row],[PROPORSI]]*VLOOKUP(Target_AM[[#This Row],[NIPNAS]],Target_CC[],COLUMN(I$2)+9,0)</f>
        <v>708855.01731485873</v>
      </c>
      <c r="X262" s="22">
        <f>Target_AM[[#This Row],[PROPORSI]]*VLOOKUP(Target_AM[[#This Row],[NIPNAS]],Target_CC[],COLUMN(J$2)+9,0)</f>
        <v>776045.25017314858</v>
      </c>
      <c r="Y262" s="22">
        <f>Target_AM[[#This Row],[PROPORSI]]*VLOOKUP(Target_AM[[#This Row],[NIPNAS]],Target_CC[],COLUMN(K$2)+9,0)</f>
        <v>676418.45250173146</v>
      </c>
      <c r="Z262" s="22">
        <f>Target_AM[[#This Row],[PROPORSI]]*VLOOKUP(Target_AM[[#This Row],[NIPNAS]],Target_CC[],COLUMN(L$2)+9,0)</f>
        <v>742287.98452501732</v>
      </c>
      <c r="AA262" s="22">
        <f>Target_AM[[#This Row],[PROPORSI]]*VLOOKUP(Target_AM[[#This Row],[NIPNAS]],Target_CC[],COLUMN(M$2)+9,0)</f>
        <v>8293317.1112674233</v>
      </c>
      <c r="AB262" s="22">
        <f>Target_AM[[#This Row],[PROPORSI]]*VLOOKUP(Target_AM[[#This Row],[NIPNAS]],Target_CC[],COLUMN(N$2)+9,0)</f>
        <v>53149.511735978966</v>
      </c>
      <c r="AC262" s="22">
        <f>Target_AM[[#This Row],[PROPORSI]]*VLOOKUP(Target_AM[[#This Row],[NIPNAS]],Target_CC[],COLUMN(O$2)+9,0)</f>
        <v>310923.32535885746</v>
      </c>
      <c r="AD262" s="22">
        <f>Target_AM[[#This Row],[PROPORSI]]*VLOOKUP(Target_AM[[#This Row],[NIPNAS]],Target_CC[],COLUMN(P$2)+9,0)</f>
        <v>284085.93751706358</v>
      </c>
      <c r="AE262" s="22">
        <f>Target_AM[[#This Row],[PROPORSI]]*VLOOKUP(Target_AM[[#This Row],[NIPNAS]],Target_CC[],COLUMN(Q$2)+9,0)</f>
        <v>196091.78553733745</v>
      </c>
      <c r="AF262" s="22">
        <f>Target_AM[[#This Row],[PROPORSI]]*VLOOKUP(Target_AM[[#This Row],[NIPNAS]],Target_CC[],COLUMN(R$2)+9,0)</f>
        <v>264962.05628644815</v>
      </c>
      <c r="AG262" s="22">
        <f>Target_AM[[#This Row],[PROPORSI]]*VLOOKUP(Target_AM[[#This Row],[NIPNAS]],Target_CC[],COLUMN(S$2)+9,0)</f>
        <v>383065.35517179297</v>
      </c>
      <c r="AH262" s="22">
        <f>Target_AM[[#This Row],[PROPORSI]]*VLOOKUP(Target_AM[[#This Row],[NIPNAS]],Target_CC[],COLUMN(T$2)+9,0)</f>
        <v>450810.89212262467</v>
      </c>
      <c r="AI262" s="22">
        <f>Target_AM[[#This Row],[PROPORSI]]*VLOOKUP(Target_AM[[#This Row],[NIPNAS]],Target_CC[],COLUMN(U$2)+9,0)</f>
        <v>498047.27953971701</v>
      </c>
      <c r="AJ262" s="22">
        <f>Target_AM[[#This Row],[PROPORSI]]*VLOOKUP(Target_AM[[#This Row],[NIPNAS]],Target_CC[],COLUMN(V$2)+9,0)</f>
        <v>407971.67324243934</v>
      </c>
      <c r="AK262" s="22">
        <f>Target_AM[[#This Row],[PROPORSI]]*VLOOKUP(Target_AM[[#This Row],[NIPNAS]],Target_CC[],COLUMN(W$2)+9,0)</f>
        <v>501958.02555096446</v>
      </c>
      <c r="AL262" s="22">
        <f>Target_AM[[#This Row],[PROPORSI]]*VLOOKUP(Target_AM[[#This Row],[NIPNAS]],Target_CC[],COLUMN(X$2)+9,0)</f>
        <v>675764.54106098984</v>
      </c>
      <c r="AM262" s="22">
        <f>Target_AM[[#This Row],[PROPORSI]]*VLOOKUP(Target_AM[[#This Row],[NIPNAS]],Target_CC[],COLUMN(Y$2)+9,0)</f>
        <v>423169.6168757854</v>
      </c>
      <c r="AN262" s="22">
        <f>Target_AM[[#This Row],[PROPORSI]]*VLOOKUP(Target_AM[[#This Row],[NIPNAS]],Target_CC[],COLUMN(Z$2)+9,0)</f>
        <v>4450000</v>
      </c>
      <c r="AO262" s="22">
        <f>Target_AM[[#This Row],[PROPORSI]]*VLOOKUP(Target_AM[[#This Row],[NIPNAS]],Target_CC[],COLUMN(AA$2)+9,0)</f>
        <v>721807.511735979</v>
      </c>
      <c r="AP262" s="22">
        <f>Target_AM[[#This Row],[PROPORSI]]*VLOOKUP(Target_AM[[#This Row],[NIPNAS]],Target_CC[],COLUMN(AB$2)+9,0)</f>
        <v>979581.3253588574</v>
      </c>
      <c r="AQ262" s="22">
        <f>Target_AM[[#This Row],[PROPORSI]]*VLOOKUP(Target_AM[[#This Row],[NIPNAS]],Target_CC[],COLUMN(AC$2)+9,0)</f>
        <v>925997.61751706351</v>
      </c>
      <c r="AR262" s="22">
        <f>Target_AM[[#This Row],[PROPORSI]]*VLOOKUP(Target_AM[[#This Row],[NIPNAS]],Target_CC[],COLUMN(AD$2)+9,0)</f>
        <v>871168.90233733738</v>
      </c>
      <c r="AS262" s="22">
        <f>Target_AM[[#This Row],[PROPORSI]]*VLOOKUP(Target_AM[[#This Row],[NIPNAS]],Target_CC[],COLUMN(AE$2)+9,0)</f>
        <v>906937.92745444807</v>
      </c>
      <c r="AT262" s="22">
        <f>Target_AM[[#This Row],[PROPORSI]]*VLOOKUP(Target_AM[[#This Row],[NIPNAS]],Target_CC[],COLUMN(AF$2)+9,0)</f>
        <v>1024710.2138834728</v>
      </c>
      <c r="AU262" s="22">
        <f>Target_AM[[#This Row],[PROPORSI]]*VLOOKUP(Target_AM[[#This Row],[NIPNAS]],Target_CC[],COLUMN(AG$2)+9,0)</f>
        <v>1226184.0407097414</v>
      </c>
      <c r="AV262" s="22">
        <f>Target_AM[[#This Row],[PROPORSI]]*VLOOKUP(Target_AM[[#This Row],[NIPNAS]],Target_CC[],COLUMN(AH$2)+9,0)</f>
        <v>1174459.011025588</v>
      </c>
      <c r="AW262" s="22">
        <f>Target_AM[[#This Row],[PROPORSI]]*VLOOKUP(Target_AM[[#This Row],[NIPNAS]],Target_CC[],COLUMN(AI$2)+9,0)</f>
        <v>1116826.690557298</v>
      </c>
      <c r="AX262" s="22">
        <f>Target_AM[[#This Row],[PROPORSI]]*VLOOKUP(Target_AM[[#This Row],[NIPNAS]],Target_CC[],COLUMN(AJ$2)+9,0)</f>
        <v>1278003.275724113</v>
      </c>
      <c r="AY262" s="22">
        <f>Target_AM[[#This Row],[PROPORSI]]*VLOOKUP(Target_AM[[#This Row],[NIPNAS]],Target_CC[],COLUMN(AK$2)+9,0)</f>
        <v>1352182.9935627212</v>
      </c>
      <c r="AZ262" s="22">
        <f>Target_AM[[#This Row],[PROPORSI]]*VLOOKUP(Target_AM[[#This Row],[NIPNAS]],Target_CC[],COLUMN(AL$2)+9,0)</f>
        <v>1165457.6014008028</v>
      </c>
      <c r="BA262" s="22">
        <f>Target_AM[[#This Row],[PROPORSI]]*VLOOKUP(Target_AM[[#This Row],[NIPNAS]],Target_CC[],COLUMN(AM$2)+9,0)</f>
        <v>12743317.111267421</v>
      </c>
      <c r="BB262" s="22">
        <f>Target_AM[[#This Row],[PROPORSI]]*VLOOKUP(Target_AM[[#This Row],[NIPNAS]],Target_CC[],COLUMN(AN$2)+9,0)</f>
        <v>792396.75529236195</v>
      </c>
      <c r="BC262" s="22">
        <f>Target_AM[[#This Row],[PROPORSI]]*VLOOKUP(Target_AM[[#This Row],[NIPNAS]],Target_CC[],COLUMN(AO$2)+9,0)</f>
        <v>6032290.547343405</v>
      </c>
      <c r="BD262" s="22">
        <f>Target_AM[[#This Row],[PROPORSI]]*VLOOKUP(Target_AM[[#This Row],[NIPNAS]],Target_CC[],COLUMN(AP$2)+9,0)</f>
        <v>1721168.2227272117</v>
      </c>
      <c r="BE262" s="22">
        <f>Target_AM[[#This Row],[PROPORSI]]*VLOOKUP(Target_AM[[#This Row],[NIPNAS]],Target_CC[],COLUMN(AQ$2)+9,0)</f>
        <v>3730263.1812121775</v>
      </c>
      <c r="BF262" s="22">
        <f>Target_AM[[#This Row],[PROPORSI]]*VLOOKUP(Target_AM[[#This Row],[NIPNAS]],Target_CC[],COLUMN(AR$2)+9,0)</f>
        <v>4356146.5649457099</v>
      </c>
      <c r="BG262" s="22">
        <f>Target_AM[[#This Row],[PROPORSI]]*VLOOKUP(Target_AM[[#This Row],[NIPNAS]],Target_CC[],COLUMN(AS$2)+9,0)</f>
        <v>4727385.5144472579</v>
      </c>
      <c r="BH262" s="22">
        <f>Target_AM[[#This Row],[PROPORSI]]*VLOOKUP(Target_AM[[#This Row],[NIPNAS]],Target_CC[],COLUMN(AT$2)+9,0)</f>
        <v>304335.51175167295</v>
      </c>
      <c r="BI262" s="22">
        <f>Target_AM[[#This Row],[PROPORSI]]*VLOOKUP(Target_AM[[#This Row],[NIPNAS]],Target_CC[],COLUMN(AU$2)+9,0)</f>
        <v>6178364.2199487239</v>
      </c>
      <c r="BJ262" s="22">
        <f>Target_AM[[#This Row],[PROPORSI]]*VLOOKUP(Target_AM[[#This Row],[NIPNAS]],Target_CC[],COLUMN(AV$2)+9,0)</f>
        <v>2219161.1340547749</v>
      </c>
      <c r="BK262" s="22">
        <f>Target_AM[[#This Row],[PROPORSI]]*VLOOKUP(Target_AM[[#This Row],[NIPNAS]],Target_CC[],COLUMN(AW$2)+9,0)</f>
        <v>6294176.2929679696</v>
      </c>
      <c r="BL262" s="22">
        <f>Target_AM[[#This Row],[PROPORSI]]*VLOOKUP(Target_AM[[#This Row],[NIPNAS]],Target_CC[],COLUMN(AX$2)+9,0)</f>
        <v>4667404.7998496499</v>
      </c>
      <c r="BM262" s="22">
        <f>Target_AM[[#This Row],[PROPORSI]]*VLOOKUP(Target_AM[[#This Row],[NIPNAS]],Target_CC[],COLUMN(AY$2)+9,0)</f>
        <v>3677144.2621599752</v>
      </c>
      <c r="BN262" s="22">
        <f>Target_AM[[#This Row],[PROPORSI]]*VLOOKUP(Target_AM[[#This Row],[NIPNAS]],Target_CC[],COLUMN(AZ$2)+9,0)</f>
        <v>44700237.006700888</v>
      </c>
      <c r="BO262" s="22">
        <f>Target_AM[[#This Row],[PROPORSI]]*VLOOKUP(Target_AM[[#This Row],[NIPNAS]],Target_CC[],COLUMN(BA$2)+9,0)</f>
        <v>605432</v>
      </c>
      <c r="BP262" s="22">
        <f>Target_AM[[#This Row],[PROPORSI]]*VLOOKUP(Target_AM[[#This Row],[NIPNAS]],Target_CC[],COLUMN(BB$2)+9,0)</f>
        <v>665032</v>
      </c>
      <c r="BQ262" s="22">
        <f>Target_AM[[#This Row],[PROPORSI]]*VLOOKUP(Target_AM[[#This Row],[NIPNAS]],Target_CC[],COLUMN(BC$2)+9,0)</f>
        <v>661439</v>
      </c>
      <c r="BR262" s="22">
        <f>Target_AM[[#This Row],[PROPORSI]]*VLOOKUP(Target_AM[[#This Row],[NIPNAS]],Target_CC[],COLUMN(BD$2)+9,0)</f>
        <v>661439</v>
      </c>
      <c r="BS262" s="22">
        <f>Target_AM[[#This Row],[PROPORSI]]*VLOOKUP(Target_AM[[#This Row],[NIPNAS]],Target_CC[],COLUMN(BE$2)+9,0)</f>
        <v>661439</v>
      </c>
      <c r="BT262" s="22">
        <f>Target_AM[[#This Row],[PROPORSI]]*VLOOKUP(Target_AM[[#This Row],[NIPNAS]],Target_CC[],COLUMN(BF$2)+9,0)</f>
        <v>661439</v>
      </c>
      <c r="BU262" s="22">
        <f>Target_AM[[#This Row],[PROPORSI]]*VLOOKUP(Target_AM[[#This Row],[NIPNAS]],Target_CC[],COLUMN(BG$2)+9,0)</f>
        <v>661439</v>
      </c>
      <c r="BV262" s="22">
        <f>Target_AM[[#This Row],[PROPORSI]]*VLOOKUP(Target_AM[[#This Row],[NIPNAS]],Target_CC[],COLUMN(BH$2)+9,0)</f>
        <v>661439</v>
      </c>
      <c r="BW262" s="22">
        <f>Target_AM[[#This Row],[PROPORSI]]*VLOOKUP(Target_AM[[#This Row],[NIPNAS]],Target_CC[],COLUMN(BI$2)+9,0)</f>
        <v>661439</v>
      </c>
      <c r="BX262" s="22">
        <f>Target_AM[[#This Row],[PROPORSI]]*VLOOKUP(Target_AM[[#This Row],[NIPNAS]],Target_CC[],COLUMN(BJ$2)+9,0)</f>
        <v>661439</v>
      </c>
      <c r="BY262" s="22">
        <f>Target_AM[[#This Row],[PROPORSI]]*VLOOKUP(Target_AM[[#This Row],[NIPNAS]],Target_CC[],COLUMN(BK$2)+9,0)</f>
        <v>661439</v>
      </c>
      <c r="BZ262" s="22">
        <f>Target_AM[[#This Row],[PROPORSI]]*VLOOKUP(Target_AM[[#This Row],[NIPNAS]],Target_CC[],COLUMN(BL$2)+9,0)</f>
        <v>661439</v>
      </c>
      <c r="CA262" s="22">
        <f>Target_AM[[#This Row],[PROPORSI]]*VLOOKUP(Target_AM[[#This Row],[NIPNAS]],Target_CC[],COLUMN(BM$2)+9,0)</f>
        <v>7884854</v>
      </c>
      <c r="CB262" s="22">
        <f>Target_AM[[#This Row],[PROPORSI]]*VLOOKUP(Target_AM[[#This Row],[NIPNAS]],Target_CC[],COLUMN(BN$2)+9,0)</f>
        <v>0</v>
      </c>
      <c r="CC262" s="22">
        <f>Target_AM[[#This Row],[PROPORSI]]*VLOOKUP(Target_AM[[#This Row],[NIPNAS]],Target_CC[],COLUMN(BO$2)+9,0)</f>
        <v>0</v>
      </c>
      <c r="CD262" s="22">
        <f>Target_AM[[#This Row],[PROPORSI]]*VLOOKUP(Target_AM[[#This Row],[NIPNAS]],Target_CC[],COLUMN(BP$2)+9,0)</f>
        <v>0</v>
      </c>
      <c r="CE262" s="22">
        <f>Target_AM[[#This Row],[PROPORSI]]*VLOOKUP(Target_AM[[#This Row],[NIPNAS]],Target_CC[],COLUMN(BQ$2)+9,0)</f>
        <v>0</v>
      </c>
      <c r="CF262" s="22">
        <f>Target_AM[[#This Row],[PROPORSI]]*VLOOKUP(Target_AM[[#This Row],[NIPNAS]],Target_CC[],COLUMN(BR$2)+9,0)</f>
        <v>0</v>
      </c>
      <c r="CG262" s="22">
        <f>Target_AM[[#This Row],[PROPORSI]]*VLOOKUP(Target_AM[[#This Row],[NIPNAS]],Target_CC[],COLUMN(BS$2)+9,0)</f>
        <v>0</v>
      </c>
      <c r="CH262" s="22">
        <f>Target_AM[[#This Row],[PROPORSI]]*VLOOKUP(Target_AM[[#This Row],[NIPNAS]],Target_CC[],COLUMN(BT$2)+9,0)</f>
        <v>0</v>
      </c>
      <c r="CI262" s="22">
        <f>Target_AM[[#This Row],[PROPORSI]]*VLOOKUP(Target_AM[[#This Row],[NIPNAS]],Target_CC[],COLUMN(BU$2)+9,0)</f>
        <v>0</v>
      </c>
      <c r="CJ262" s="22">
        <f>Target_AM[[#This Row],[PROPORSI]]*VLOOKUP(Target_AM[[#This Row],[NIPNAS]],Target_CC[],COLUMN(BV$2)+9,0)</f>
        <v>0</v>
      </c>
      <c r="CK262" s="22">
        <f>Target_AM[[#This Row],[PROPORSI]]*VLOOKUP(Target_AM[[#This Row],[NIPNAS]],Target_CC[],COLUMN(BW$2)+9,0)</f>
        <v>0</v>
      </c>
      <c r="CL262" s="22">
        <f>Target_AM[[#This Row],[PROPORSI]]*VLOOKUP(Target_AM[[#This Row],[NIPNAS]],Target_CC[],COLUMN(BX$2)+9,0)</f>
        <v>0</v>
      </c>
      <c r="CM262" s="22">
        <f>Target_AM[[#This Row],[PROPORSI]]*VLOOKUP(Target_AM[[#This Row],[NIPNAS]],Target_CC[],COLUMN(BY$2)+9,0)</f>
        <v>0</v>
      </c>
      <c r="CN262" s="22">
        <f>Target_AM[[#This Row],[PROPORSI]]*VLOOKUP(Target_AM[[#This Row],[NIPNAS]],Target_CC[],COLUMN(BZ$2)+9,0)</f>
        <v>0</v>
      </c>
      <c r="CO262" s="22">
        <f>Target_AM[[#This Row],[PROPORSI]]*VLOOKUP(Target_AM[[#This Row],[NIPNAS]],Target_CC[],COLUMN(CA$2)+9,0)</f>
        <v>605432</v>
      </c>
      <c r="CP262" s="22">
        <f>Target_AM[[#This Row],[PROPORSI]]*VLOOKUP(Target_AM[[#This Row],[NIPNAS]],Target_CC[],COLUMN(CB$2)+9,0)</f>
        <v>665032</v>
      </c>
      <c r="CQ262" s="22">
        <f>Target_AM[[#This Row],[PROPORSI]]*VLOOKUP(Target_AM[[#This Row],[NIPNAS]],Target_CC[],COLUMN(CC$2)+9,0)</f>
        <v>661439</v>
      </c>
      <c r="CR262" s="22">
        <f>Target_AM[[#This Row],[PROPORSI]]*VLOOKUP(Target_AM[[#This Row],[NIPNAS]],Target_CC[],COLUMN(CD$2)+9,0)</f>
        <v>661439</v>
      </c>
      <c r="CS262" s="22">
        <f>Target_AM[[#This Row],[PROPORSI]]*VLOOKUP(Target_AM[[#This Row],[NIPNAS]],Target_CC[],COLUMN(CE$2)+9,0)</f>
        <v>661439</v>
      </c>
      <c r="CT262" s="22">
        <f>Target_AM[[#This Row],[PROPORSI]]*VLOOKUP(Target_AM[[#This Row],[NIPNAS]],Target_CC[],COLUMN(CF$2)+9,0)</f>
        <v>661439</v>
      </c>
      <c r="CU262" s="22">
        <f>Target_AM[[#This Row],[PROPORSI]]*VLOOKUP(Target_AM[[#This Row],[NIPNAS]],Target_CC[],COLUMN(CG$2)+9,0)</f>
        <v>661439</v>
      </c>
      <c r="CV262" s="22">
        <f>Target_AM[[#This Row],[PROPORSI]]*VLOOKUP(Target_AM[[#This Row],[NIPNAS]],Target_CC[],COLUMN(CH$2)+9,0)</f>
        <v>661439</v>
      </c>
      <c r="CW262" s="22">
        <f>Target_AM[[#This Row],[PROPORSI]]*VLOOKUP(Target_AM[[#This Row],[NIPNAS]],Target_CC[],COLUMN(CI$2)+9,0)</f>
        <v>661439</v>
      </c>
      <c r="CX262" s="22">
        <f>Target_AM[[#This Row],[PROPORSI]]*VLOOKUP(Target_AM[[#This Row],[NIPNAS]],Target_CC[],COLUMN(CJ$2)+9,0)</f>
        <v>661439</v>
      </c>
      <c r="CY262" s="22">
        <f>Target_AM[[#This Row],[PROPORSI]]*VLOOKUP(Target_AM[[#This Row],[NIPNAS]],Target_CC[],COLUMN(CK$2)+9,0)</f>
        <v>661439</v>
      </c>
      <c r="CZ262" s="22">
        <f>Target_AM[[#This Row],[PROPORSI]]*VLOOKUP(Target_AM[[#This Row],[NIPNAS]],Target_CC[],COLUMN(CL$2)+9,0)</f>
        <v>661439</v>
      </c>
      <c r="DA262" s="22">
        <f>Target_AM[[#This Row],[PROPORSI]]*VLOOKUP(Target_AM[[#This Row],[NIPNAS]],Target_CC[],COLUMN(CM$2)+9,0)</f>
        <v>7884854</v>
      </c>
      <c r="DB262" s="22">
        <f>Target_AM[[#This Row],[PROPORSI]]*VLOOKUP(Target_AM[[#This Row],[NIPNAS]],Target_CC[],COLUMN(CN$2)+9,0)</f>
        <v>0</v>
      </c>
      <c r="DC262" s="22">
        <f>Target_AM[[#This Row],[PROPORSI]]*VLOOKUP(Target_AM[[#This Row],[NIPNAS]],Target_CC[],COLUMN(CO$2)+9,0)</f>
        <v>0</v>
      </c>
      <c r="DD262" s="22">
        <f>Target_AM[[#This Row],[PROPORSI]]*VLOOKUP(Target_AM[[#This Row],[NIPNAS]],Target_CC[],COLUMN(CP$2)+9,0)</f>
        <v>0</v>
      </c>
      <c r="DE262" s="22">
        <f>Target_AM[[#This Row],[PROPORSI]]*VLOOKUP(Target_AM[[#This Row],[NIPNAS]],Target_CC[],COLUMN(CQ$2)+9,0)</f>
        <v>0</v>
      </c>
      <c r="DF262" s="22">
        <f>Target_AM[[#This Row],[PROPORSI]]*VLOOKUP(Target_AM[[#This Row],[NIPNAS]],Target_CC[],COLUMN(CR$2)+9,0)</f>
        <v>0</v>
      </c>
      <c r="DG262" s="22">
        <f>Target_AM[[#This Row],[PROPORSI]]*VLOOKUP(Target_AM[[#This Row],[NIPNAS]],Target_CC[],COLUMN(CS$2)+9,0)</f>
        <v>0</v>
      </c>
      <c r="DH262" s="22">
        <f>Target_AM[[#This Row],[PROPORSI]]*VLOOKUP(Target_AM[[#This Row],[NIPNAS]],Target_CC[],COLUMN(CT$2)+9,0)</f>
        <v>0</v>
      </c>
      <c r="DI262" s="22">
        <f>Target_AM[[#This Row],[PROPORSI]]*VLOOKUP(Target_AM[[#This Row],[NIPNAS]],Target_CC[],COLUMN(CU$2)+9,0)</f>
        <v>0</v>
      </c>
      <c r="DJ262" s="22">
        <f>Target_AM[[#This Row],[PROPORSI]]*VLOOKUP(Target_AM[[#This Row],[NIPNAS]],Target_CC[],COLUMN(CV$2)+9,0)</f>
        <v>0</v>
      </c>
      <c r="DK262" s="22">
        <f>Target_AM[[#This Row],[PROPORSI]]*VLOOKUP(Target_AM[[#This Row],[NIPNAS]],Target_CC[],COLUMN(CW$2)+9,0)</f>
        <v>0</v>
      </c>
      <c r="DL262" s="22">
        <f>Target_AM[[#This Row],[PROPORSI]]*VLOOKUP(Target_AM[[#This Row],[NIPNAS]],Target_CC[],COLUMN(CX$2)+9,0)</f>
        <v>0</v>
      </c>
      <c r="DM262" s="22">
        <f>Target_AM[[#This Row],[PROPORSI]]*VLOOKUP(Target_AM[[#This Row],[NIPNAS]],Target_CC[],COLUMN(CY$2)+9,0)</f>
        <v>0</v>
      </c>
      <c r="DN262" s="22">
        <f>Target_AM[[#This Row],[PROPORSI]]*VLOOKUP(Target_AM[[#This Row],[NIPNAS]],Target_CC[],COLUMN(CZ$2)+9,0)</f>
        <v>0</v>
      </c>
      <c r="DO262" s="22">
        <f>Target_AM[[#This Row],[PROPORSI]]*VLOOKUP(Target_AM[[#This Row],[NIPNAS]],Target_CC[],COLUMN(DA$2)+9,0)</f>
        <v>0</v>
      </c>
      <c r="DP262" s="22">
        <f>Target_AM[[#This Row],[PROPORSI]]*VLOOKUP(Target_AM[[#This Row],[NIPNAS]],Target_CC[],COLUMN(DB$2)+9,0)</f>
        <v>0</v>
      </c>
      <c r="DQ262" s="22">
        <f>Target_AM[[#This Row],[PROPORSI]]*VLOOKUP(Target_AM[[#This Row],[NIPNAS]],Target_CC[],COLUMN(DC$2)+9,0)</f>
        <v>0</v>
      </c>
      <c r="DR262" s="22">
        <f>Target_AM[[#This Row],[PROPORSI]]*VLOOKUP(Target_AM[[#This Row],[NIPNAS]],Target_CC[],COLUMN(DD$2)+9,0)</f>
        <v>0</v>
      </c>
      <c r="DS262" s="22">
        <f>Target_AM[[#This Row],[PROPORSI]]*VLOOKUP(Target_AM[[#This Row],[NIPNAS]],Target_CC[],COLUMN(DE$2)+9,0)</f>
        <v>0</v>
      </c>
      <c r="DT262" s="22">
        <f>Target_AM[[#This Row],[PROPORSI]]*VLOOKUP(Target_AM[[#This Row],[NIPNAS]],Target_CC[],COLUMN(DF$2)+9,0)</f>
        <v>0</v>
      </c>
      <c r="DU262" s="22">
        <f>Target_AM[[#This Row],[PROPORSI]]*VLOOKUP(Target_AM[[#This Row],[NIPNAS]],Target_CC[],COLUMN(DG$2)+9,0)</f>
        <v>0</v>
      </c>
      <c r="DV262" s="22">
        <f>Target_AM[[#This Row],[PROPORSI]]*VLOOKUP(Target_AM[[#This Row],[NIPNAS]],Target_CC[],COLUMN(DH$2)+9,0)</f>
        <v>0</v>
      </c>
      <c r="DW262" s="22">
        <f>Target_AM[[#This Row],[PROPORSI]]*VLOOKUP(Target_AM[[#This Row],[NIPNAS]],Target_CC[],COLUMN(DI$2)+9,0)</f>
        <v>0</v>
      </c>
      <c r="DX262" s="22">
        <f>Target_AM[[#This Row],[PROPORSI]]*VLOOKUP(Target_AM[[#This Row],[NIPNAS]],Target_CC[],COLUMN(DJ$2)+9,0)</f>
        <v>0</v>
      </c>
      <c r="DY262" s="22">
        <f>Target_AM[[#This Row],[PROPORSI]]*VLOOKUP(Target_AM[[#This Row],[NIPNAS]],Target_CC[],COLUMN(DK$2)+9,0)</f>
        <v>0</v>
      </c>
      <c r="DZ262" s="22">
        <f>Target_AM[[#This Row],[PROPORSI]]*VLOOKUP(Target_AM[[#This Row],[NIPNAS]],Target_CC[],COLUMN(DL$2)+9,0)</f>
        <v>0</v>
      </c>
      <c r="EA262" s="22">
        <f>Target_AM[[#This Row],[PROPORSI]]*VLOOKUP(Target_AM[[#This Row],[NIPNAS]],Target_CC[],COLUMN(DM$2)+9,0)</f>
        <v>0</v>
      </c>
    </row>
    <row r="263" spans="2:131" x14ac:dyDescent="0.3">
      <c r="B263">
        <v>404429</v>
      </c>
      <c r="C263" t="s">
        <v>1008</v>
      </c>
      <c r="D263">
        <v>1</v>
      </c>
      <c r="E263" s="8">
        <v>45658</v>
      </c>
      <c r="F263">
        <v>10021144</v>
      </c>
      <c r="G263" t="s">
        <v>601</v>
      </c>
      <c r="J263" t="s">
        <v>296</v>
      </c>
      <c r="K263" t="s">
        <v>25</v>
      </c>
      <c r="L263" t="s">
        <v>159</v>
      </c>
      <c r="M263" t="s">
        <v>29</v>
      </c>
      <c r="N263" s="23">
        <f>Target_AM[[#This Row],[PROPORSI]]*VLOOKUP(Target_AM[[#This Row],[NIPNAS]],Target_CC[],9,0)</f>
        <v>12536348.910173846</v>
      </c>
      <c r="O263" s="22">
        <f>Target_AM[[#This Row],[PROPORSI]]*VLOOKUP(Target_AM[[#This Row],[NIPNAS]],Target_CC[],COLUMN(A$2)+9,0)</f>
        <v>989208</v>
      </c>
      <c r="P263" s="22">
        <f>Target_AM[[#This Row],[PROPORSI]]*VLOOKUP(Target_AM[[#This Row],[NIPNAS]],Target_CC[],COLUMN(B$2)+9,0)</f>
        <v>939747.6</v>
      </c>
      <c r="Q263" s="22">
        <f>Target_AM[[#This Row],[PROPORSI]]*VLOOKUP(Target_AM[[#This Row],[NIPNAS]],Target_CC[],COLUMN(C$2)+9,0)</f>
        <v>949240</v>
      </c>
      <c r="R263" s="22">
        <f>Target_AM[[#This Row],[PROPORSI]]*VLOOKUP(Target_AM[[#This Row],[NIPNAS]],Target_CC[],COLUMN(D$2)+9,0)</f>
        <v>939747.6</v>
      </c>
      <c r="S263" s="22">
        <f>Target_AM[[#This Row],[PROPORSI]]*VLOOKUP(Target_AM[[#This Row],[NIPNAS]],Target_CC[],COLUMN(E$2)+9,0)</f>
        <v>911270.39999999991</v>
      </c>
      <c r="T263" s="22">
        <f>Target_AM[[#This Row],[PROPORSI]]*VLOOKUP(Target_AM[[#This Row],[NIPNAS]],Target_CC[],COLUMN(F$2)+9,0)</f>
        <v>882793.2</v>
      </c>
      <c r="U263" s="22">
        <f>Target_AM[[#This Row],[PROPORSI]]*VLOOKUP(Target_AM[[#This Row],[NIPNAS]],Target_CC[],COLUMN(G$2)+9,0)</f>
        <v>930255.2</v>
      </c>
      <c r="V263" s="22">
        <f>Target_AM[[#This Row],[PROPORSI]]*VLOOKUP(Target_AM[[#This Row],[NIPNAS]],Target_CC[],COLUMN(H$2)+9,0)</f>
        <v>968224.79999999993</v>
      </c>
      <c r="W263" s="22">
        <f>Target_AM[[#This Row],[PROPORSI]]*VLOOKUP(Target_AM[[#This Row],[NIPNAS]],Target_CC[],COLUMN(I$2)+9,0)</f>
        <v>958732.39999999991</v>
      </c>
      <c r="X263" s="22">
        <f>Target_AM[[#This Row],[PROPORSI]]*VLOOKUP(Target_AM[[#This Row],[NIPNAS]],Target_CC[],COLUMN(J$2)+9,0)</f>
        <v>958732.39999999991</v>
      </c>
      <c r="Y263" s="22">
        <f>Target_AM[[#This Row],[PROPORSI]]*VLOOKUP(Target_AM[[#This Row],[NIPNAS]],Target_CC[],COLUMN(K$2)+9,0)</f>
        <v>968224.79999999993</v>
      </c>
      <c r="Z263" s="22">
        <f>Target_AM[[#This Row],[PROPORSI]]*VLOOKUP(Target_AM[[#This Row],[NIPNAS]],Target_CC[],COLUMN(L$2)+9,0)</f>
        <v>949240</v>
      </c>
      <c r="AA263" s="22">
        <f>Target_AM[[#This Row],[PROPORSI]]*VLOOKUP(Target_AM[[#This Row],[NIPNAS]],Target_CC[],COLUMN(M$2)+9,0)</f>
        <v>11345416.4</v>
      </c>
      <c r="AB263" s="22">
        <f>Target_AM[[#This Row],[PROPORSI]]*VLOOKUP(Target_AM[[#This Row],[NIPNAS]],Target_CC[],COLUMN(N$2)+9,0)</f>
        <v>0</v>
      </c>
      <c r="AC263" s="22">
        <f>Target_AM[[#This Row],[PROPORSI]]*VLOOKUP(Target_AM[[#This Row],[NIPNAS]],Target_CC[],COLUMN(O$2)+9,0)</f>
        <v>690859.22431823774</v>
      </c>
      <c r="AD263" s="22">
        <f>Target_AM[[#This Row],[PROPORSI]]*VLOOKUP(Target_AM[[#This Row],[NIPNAS]],Target_CC[],COLUMN(P$2)+9,0)</f>
        <v>683729.23020126333</v>
      </c>
      <c r="AE263" s="22">
        <f>Target_AM[[#This Row],[PROPORSI]]*VLOOKUP(Target_AM[[#This Row],[NIPNAS]],Target_CC[],COLUMN(Q$2)+9,0)</f>
        <v>537486.86343142285</v>
      </c>
      <c r="AF263" s="22">
        <f>Target_AM[[#This Row],[PROPORSI]]*VLOOKUP(Target_AM[[#This Row],[NIPNAS]],Target_CC[],COLUMN(R$2)+9,0)</f>
        <v>586231.66372162709</v>
      </c>
      <c r="AG263" s="22">
        <f>Target_AM[[#This Row],[PROPORSI]]*VLOOKUP(Target_AM[[#This Row],[NIPNAS]],Target_CC[],COLUMN(S$2)+9,0)</f>
        <v>571553.53985494352</v>
      </c>
      <c r="AH263" s="22">
        <f>Target_AM[[#This Row],[PROPORSI]]*VLOOKUP(Target_AM[[#This Row],[NIPNAS]],Target_CC[],COLUMN(T$2)+9,0)</f>
        <v>710365.72728492401</v>
      </c>
      <c r="AI263" s="22">
        <f>Target_AM[[#This Row],[PROPORSI]]*VLOOKUP(Target_AM[[#This Row],[NIPNAS]],Target_CC[],COLUMN(U$2)+9,0)</f>
        <v>598269.13892134407</v>
      </c>
      <c r="AJ263" s="22">
        <f>Target_AM[[#This Row],[PROPORSI]]*VLOOKUP(Target_AM[[#This Row],[NIPNAS]],Target_CC[],COLUMN(V$2)+9,0)</f>
        <v>715610.41381648171</v>
      </c>
      <c r="AK263" s="22">
        <f>Target_AM[[#This Row],[PROPORSI]]*VLOOKUP(Target_AM[[#This Row],[NIPNAS]],Target_CC[],COLUMN(W$2)+9,0)</f>
        <v>720720.50871695695</v>
      </c>
      <c r="AL263" s="22">
        <f>Target_AM[[#This Row],[PROPORSI]]*VLOOKUP(Target_AM[[#This Row],[NIPNAS]],Target_CC[],COLUMN(X$2)+9,0)</f>
        <v>611960.29877694696</v>
      </c>
      <c r="AM263" s="22">
        <f>Target_AM[[#This Row],[PROPORSI]]*VLOOKUP(Target_AM[[#This Row],[NIPNAS]],Target_CC[],COLUMN(Y$2)+9,0)</f>
        <v>623089.45347582689</v>
      </c>
      <c r="AN263" s="22">
        <f>Target_AM[[#This Row],[PROPORSI]]*VLOOKUP(Target_AM[[#This Row],[NIPNAS]],Target_CC[],COLUMN(Z$2)+9,0)</f>
        <v>7049876.062519975</v>
      </c>
      <c r="AO263" s="22">
        <f>Target_AM[[#This Row],[PROPORSI]]*VLOOKUP(Target_AM[[#This Row],[NIPNAS]],Target_CC[],COLUMN(AA$2)+9,0)</f>
        <v>989208</v>
      </c>
      <c r="AP263" s="22">
        <f>Target_AM[[#This Row],[PROPORSI]]*VLOOKUP(Target_AM[[#This Row],[NIPNAS]],Target_CC[],COLUMN(AB$2)+9,0)</f>
        <v>1630606.8243182376</v>
      </c>
      <c r="AQ263" s="22">
        <f>Target_AM[[#This Row],[PROPORSI]]*VLOOKUP(Target_AM[[#This Row],[NIPNAS]],Target_CC[],COLUMN(AC$2)+9,0)</f>
        <v>1632969.2302012634</v>
      </c>
      <c r="AR263" s="22">
        <f>Target_AM[[#This Row],[PROPORSI]]*VLOOKUP(Target_AM[[#This Row],[NIPNAS]],Target_CC[],COLUMN(AD$2)+9,0)</f>
        <v>1477234.4634314228</v>
      </c>
      <c r="AS263" s="22">
        <f>Target_AM[[#This Row],[PROPORSI]]*VLOOKUP(Target_AM[[#This Row],[NIPNAS]],Target_CC[],COLUMN(AE$2)+9,0)</f>
        <v>1497502.063721627</v>
      </c>
      <c r="AT263" s="22">
        <f>Target_AM[[#This Row],[PROPORSI]]*VLOOKUP(Target_AM[[#This Row],[NIPNAS]],Target_CC[],COLUMN(AF$2)+9,0)</f>
        <v>1454346.7398549435</v>
      </c>
      <c r="AU263" s="22">
        <f>Target_AM[[#This Row],[PROPORSI]]*VLOOKUP(Target_AM[[#This Row],[NIPNAS]],Target_CC[],COLUMN(AG$2)+9,0)</f>
        <v>1640620.9272849238</v>
      </c>
      <c r="AV263" s="22">
        <f>Target_AM[[#This Row],[PROPORSI]]*VLOOKUP(Target_AM[[#This Row],[NIPNAS]],Target_CC[],COLUMN(AH$2)+9,0)</f>
        <v>1566493.938921344</v>
      </c>
      <c r="AW263" s="22">
        <f>Target_AM[[#This Row],[PROPORSI]]*VLOOKUP(Target_AM[[#This Row],[NIPNAS]],Target_CC[],COLUMN(AI$2)+9,0)</f>
        <v>1674342.8138164817</v>
      </c>
      <c r="AX263" s="22">
        <f>Target_AM[[#This Row],[PROPORSI]]*VLOOKUP(Target_AM[[#This Row],[NIPNAS]],Target_CC[],COLUMN(AJ$2)+9,0)</f>
        <v>1679452.9087169569</v>
      </c>
      <c r="AY263" s="22">
        <f>Target_AM[[#This Row],[PROPORSI]]*VLOOKUP(Target_AM[[#This Row],[NIPNAS]],Target_CC[],COLUMN(AK$2)+9,0)</f>
        <v>1580185.0987769468</v>
      </c>
      <c r="AZ263" s="22">
        <f>Target_AM[[#This Row],[PROPORSI]]*VLOOKUP(Target_AM[[#This Row],[NIPNAS]],Target_CC[],COLUMN(AL$2)+9,0)</f>
        <v>1572329.4534758269</v>
      </c>
      <c r="BA263" s="22">
        <f>Target_AM[[#This Row],[PROPORSI]]*VLOOKUP(Target_AM[[#This Row],[NIPNAS]],Target_CC[],COLUMN(AM$2)+9,0)</f>
        <v>18395292.462519974</v>
      </c>
      <c r="BB263" s="22">
        <f>Target_AM[[#This Row],[PROPORSI]]*VLOOKUP(Target_AM[[#This Row],[NIPNAS]],Target_CC[],COLUMN(AN$2)+9,0)</f>
        <v>0</v>
      </c>
      <c r="BC263" s="22">
        <f>Target_AM[[#This Row],[PROPORSI]]*VLOOKUP(Target_AM[[#This Row],[NIPNAS]],Target_CC[],COLUMN(AO$2)+9,0)</f>
        <v>0</v>
      </c>
      <c r="BD263" s="22">
        <f>Target_AM[[#This Row],[PROPORSI]]*VLOOKUP(Target_AM[[#This Row],[NIPNAS]],Target_CC[],COLUMN(AP$2)+9,0)</f>
        <v>0</v>
      </c>
      <c r="BE263" s="22">
        <f>Target_AM[[#This Row],[PROPORSI]]*VLOOKUP(Target_AM[[#This Row],[NIPNAS]],Target_CC[],COLUMN(AQ$2)+9,0)</f>
        <v>0</v>
      </c>
      <c r="BF263" s="22">
        <f>Target_AM[[#This Row],[PROPORSI]]*VLOOKUP(Target_AM[[#This Row],[NIPNAS]],Target_CC[],COLUMN(AR$2)+9,0)</f>
        <v>0</v>
      </c>
      <c r="BG263" s="22">
        <f>Target_AM[[#This Row],[PROPORSI]]*VLOOKUP(Target_AM[[#This Row],[NIPNAS]],Target_CC[],COLUMN(AS$2)+9,0)</f>
        <v>0</v>
      </c>
      <c r="BH263" s="22">
        <f>Target_AM[[#This Row],[PROPORSI]]*VLOOKUP(Target_AM[[#This Row],[NIPNAS]],Target_CC[],COLUMN(AT$2)+9,0)</f>
        <v>0</v>
      </c>
      <c r="BI263" s="22">
        <f>Target_AM[[#This Row],[PROPORSI]]*VLOOKUP(Target_AM[[#This Row],[NIPNAS]],Target_CC[],COLUMN(AU$2)+9,0)</f>
        <v>0</v>
      </c>
      <c r="BJ263" s="22">
        <f>Target_AM[[#This Row],[PROPORSI]]*VLOOKUP(Target_AM[[#This Row],[NIPNAS]],Target_CC[],COLUMN(AV$2)+9,0)</f>
        <v>0</v>
      </c>
      <c r="BK263" s="22">
        <f>Target_AM[[#This Row],[PROPORSI]]*VLOOKUP(Target_AM[[#This Row],[NIPNAS]],Target_CC[],COLUMN(AW$2)+9,0)</f>
        <v>0</v>
      </c>
      <c r="BL263" s="22">
        <f>Target_AM[[#This Row],[PROPORSI]]*VLOOKUP(Target_AM[[#This Row],[NIPNAS]],Target_CC[],COLUMN(AX$2)+9,0)</f>
        <v>0</v>
      </c>
      <c r="BM263" s="22">
        <f>Target_AM[[#This Row],[PROPORSI]]*VLOOKUP(Target_AM[[#This Row],[NIPNAS]],Target_CC[],COLUMN(AY$2)+9,0)</f>
        <v>0</v>
      </c>
      <c r="BN263" s="22">
        <f>Target_AM[[#This Row],[PROPORSI]]*VLOOKUP(Target_AM[[#This Row],[NIPNAS]],Target_CC[],COLUMN(AZ$2)+9,0)</f>
        <v>0</v>
      </c>
      <c r="BO263" s="22">
        <f>Target_AM[[#This Row],[PROPORSI]]*VLOOKUP(Target_AM[[#This Row],[NIPNAS]],Target_CC[],COLUMN(BA$2)+9,0)</f>
        <v>999200</v>
      </c>
      <c r="BP263" s="22">
        <f>Target_AM[[#This Row],[PROPORSI]]*VLOOKUP(Target_AM[[#This Row],[NIPNAS]],Target_CC[],COLUMN(BB$2)+9,0)</f>
        <v>999200</v>
      </c>
      <c r="BQ263" s="22">
        <f>Target_AM[[#This Row],[PROPORSI]]*VLOOKUP(Target_AM[[#This Row],[NIPNAS]],Target_CC[],COLUMN(BC$2)+9,0)</f>
        <v>999200</v>
      </c>
      <c r="BR263" s="22">
        <f>Target_AM[[#This Row],[PROPORSI]]*VLOOKUP(Target_AM[[#This Row],[NIPNAS]],Target_CC[],COLUMN(BD$2)+9,0)</f>
        <v>999200</v>
      </c>
      <c r="BS263" s="22">
        <f>Target_AM[[#This Row],[PROPORSI]]*VLOOKUP(Target_AM[[#This Row],[NIPNAS]],Target_CC[],COLUMN(BE$2)+9,0)</f>
        <v>999200</v>
      </c>
      <c r="BT263" s="22">
        <f>Target_AM[[#This Row],[PROPORSI]]*VLOOKUP(Target_AM[[#This Row],[NIPNAS]],Target_CC[],COLUMN(BF$2)+9,0)</f>
        <v>999200</v>
      </c>
      <c r="BU263" s="22">
        <f>Target_AM[[#This Row],[PROPORSI]]*VLOOKUP(Target_AM[[#This Row],[NIPNAS]],Target_CC[],COLUMN(BG$2)+9,0)</f>
        <v>999200</v>
      </c>
      <c r="BV263" s="22">
        <f>Target_AM[[#This Row],[PROPORSI]]*VLOOKUP(Target_AM[[#This Row],[NIPNAS]],Target_CC[],COLUMN(BH$2)+9,0)</f>
        <v>999200</v>
      </c>
      <c r="BW263" s="22">
        <f>Target_AM[[#This Row],[PROPORSI]]*VLOOKUP(Target_AM[[#This Row],[NIPNAS]],Target_CC[],COLUMN(BI$2)+9,0)</f>
        <v>999200</v>
      </c>
      <c r="BX263" s="22">
        <f>Target_AM[[#This Row],[PROPORSI]]*VLOOKUP(Target_AM[[#This Row],[NIPNAS]],Target_CC[],COLUMN(BJ$2)+9,0)</f>
        <v>999200</v>
      </c>
      <c r="BY263" s="22">
        <f>Target_AM[[#This Row],[PROPORSI]]*VLOOKUP(Target_AM[[#This Row],[NIPNAS]],Target_CC[],COLUMN(BK$2)+9,0)</f>
        <v>999200</v>
      </c>
      <c r="BZ263" s="22">
        <f>Target_AM[[#This Row],[PROPORSI]]*VLOOKUP(Target_AM[[#This Row],[NIPNAS]],Target_CC[],COLUMN(BL$2)+9,0)</f>
        <v>999200</v>
      </c>
      <c r="CA263" s="22">
        <f>Target_AM[[#This Row],[PROPORSI]]*VLOOKUP(Target_AM[[#This Row],[NIPNAS]],Target_CC[],COLUMN(BM$2)+9,0)</f>
        <v>11990400</v>
      </c>
      <c r="CB263" s="22">
        <f>Target_AM[[#This Row],[PROPORSI]]*VLOOKUP(Target_AM[[#This Row],[NIPNAS]],Target_CC[],COLUMN(BN$2)+9,0)</f>
        <v>0</v>
      </c>
      <c r="CC263" s="22">
        <f>Target_AM[[#This Row],[PROPORSI]]*VLOOKUP(Target_AM[[#This Row],[NIPNAS]],Target_CC[],COLUMN(BO$2)+9,0)</f>
        <v>0</v>
      </c>
      <c r="CD263" s="22">
        <f>Target_AM[[#This Row],[PROPORSI]]*VLOOKUP(Target_AM[[#This Row],[NIPNAS]],Target_CC[],COLUMN(BP$2)+9,0)</f>
        <v>0</v>
      </c>
      <c r="CE263" s="22">
        <f>Target_AM[[#This Row],[PROPORSI]]*VLOOKUP(Target_AM[[#This Row],[NIPNAS]],Target_CC[],COLUMN(BQ$2)+9,0)</f>
        <v>0</v>
      </c>
      <c r="CF263" s="22">
        <f>Target_AM[[#This Row],[PROPORSI]]*VLOOKUP(Target_AM[[#This Row],[NIPNAS]],Target_CC[],COLUMN(BR$2)+9,0)</f>
        <v>0</v>
      </c>
      <c r="CG263" s="22">
        <f>Target_AM[[#This Row],[PROPORSI]]*VLOOKUP(Target_AM[[#This Row],[NIPNAS]],Target_CC[],COLUMN(BS$2)+9,0)</f>
        <v>0</v>
      </c>
      <c r="CH263" s="22">
        <f>Target_AM[[#This Row],[PROPORSI]]*VLOOKUP(Target_AM[[#This Row],[NIPNAS]],Target_CC[],COLUMN(BT$2)+9,0)</f>
        <v>0</v>
      </c>
      <c r="CI263" s="22">
        <f>Target_AM[[#This Row],[PROPORSI]]*VLOOKUP(Target_AM[[#This Row],[NIPNAS]],Target_CC[],COLUMN(BU$2)+9,0)</f>
        <v>0</v>
      </c>
      <c r="CJ263" s="22">
        <f>Target_AM[[#This Row],[PROPORSI]]*VLOOKUP(Target_AM[[#This Row],[NIPNAS]],Target_CC[],COLUMN(BV$2)+9,0)</f>
        <v>0</v>
      </c>
      <c r="CK263" s="22">
        <f>Target_AM[[#This Row],[PROPORSI]]*VLOOKUP(Target_AM[[#This Row],[NIPNAS]],Target_CC[],COLUMN(BW$2)+9,0)</f>
        <v>0</v>
      </c>
      <c r="CL263" s="22">
        <f>Target_AM[[#This Row],[PROPORSI]]*VLOOKUP(Target_AM[[#This Row],[NIPNAS]],Target_CC[],COLUMN(BX$2)+9,0)</f>
        <v>0</v>
      </c>
      <c r="CM263" s="22">
        <f>Target_AM[[#This Row],[PROPORSI]]*VLOOKUP(Target_AM[[#This Row],[NIPNAS]],Target_CC[],COLUMN(BY$2)+9,0)</f>
        <v>0</v>
      </c>
      <c r="CN263" s="22">
        <f>Target_AM[[#This Row],[PROPORSI]]*VLOOKUP(Target_AM[[#This Row],[NIPNAS]],Target_CC[],COLUMN(BZ$2)+9,0)</f>
        <v>0</v>
      </c>
      <c r="CO263" s="22">
        <f>Target_AM[[#This Row],[PROPORSI]]*VLOOKUP(Target_AM[[#This Row],[NIPNAS]],Target_CC[],COLUMN(CA$2)+9,0)</f>
        <v>999200</v>
      </c>
      <c r="CP263" s="22">
        <f>Target_AM[[#This Row],[PROPORSI]]*VLOOKUP(Target_AM[[#This Row],[NIPNAS]],Target_CC[],COLUMN(CB$2)+9,0)</f>
        <v>999200</v>
      </c>
      <c r="CQ263" s="22">
        <f>Target_AM[[#This Row],[PROPORSI]]*VLOOKUP(Target_AM[[#This Row],[NIPNAS]],Target_CC[],COLUMN(CC$2)+9,0)</f>
        <v>999200</v>
      </c>
      <c r="CR263" s="22">
        <f>Target_AM[[#This Row],[PROPORSI]]*VLOOKUP(Target_AM[[#This Row],[NIPNAS]],Target_CC[],COLUMN(CD$2)+9,0)</f>
        <v>999200</v>
      </c>
      <c r="CS263" s="22">
        <f>Target_AM[[#This Row],[PROPORSI]]*VLOOKUP(Target_AM[[#This Row],[NIPNAS]],Target_CC[],COLUMN(CE$2)+9,0)</f>
        <v>999200</v>
      </c>
      <c r="CT263" s="22">
        <f>Target_AM[[#This Row],[PROPORSI]]*VLOOKUP(Target_AM[[#This Row],[NIPNAS]],Target_CC[],COLUMN(CF$2)+9,0)</f>
        <v>999200</v>
      </c>
      <c r="CU263" s="22">
        <f>Target_AM[[#This Row],[PROPORSI]]*VLOOKUP(Target_AM[[#This Row],[NIPNAS]],Target_CC[],COLUMN(CG$2)+9,0)</f>
        <v>999200</v>
      </c>
      <c r="CV263" s="22">
        <f>Target_AM[[#This Row],[PROPORSI]]*VLOOKUP(Target_AM[[#This Row],[NIPNAS]],Target_CC[],COLUMN(CH$2)+9,0)</f>
        <v>999200</v>
      </c>
      <c r="CW263" s="22">
        <f>Target_AM[[#This Row],[PROPORSI]]*VLOOKUP(Target_AM[[#This Row],[NIPNAS]],Target_CC[],COLUMN(CI$2)+9,0)</f>
        <v>999200</v>
      </c>
      <c r="CX263" s="22">
        <f>Target_AM[[#This Row],[PROPORSI]]*VLOOKUP(Target_AM[[#This Row],[NIPNAS]],Target_CC[],COLUMN(CJ$2)+9,0)</f>
        <v>999200</v>
      </c>
      <c r="CY263" s="22">
        <f>Target_AM[[#This Row],[PROPORSI]]*VLOOKUP(Target_AM[[#This Row],[NIPNAS]],Target_CC[],COLUMN(CK$2)+9,0)</f>
        <v>999200</v>
      </c>
      <c r="CZ263" s="22">
        <f>Target_AM[[#This Row],[PROPORSI]]*VLOOKUP(Target_AM[[#This Row],[NIPNAS]],Target_CC[],COLUMN(CL$2)+9,0)</f>
        <v>999200</v>
      </c>
      <c r="DA263" s="22">
        <f>Target_AM[[#This Row],[PROPORSI]]*VLOOKUP(Target_AM[[#This Row],[NIPNAS]],Target_CC[],COLUMN(CM$2)+9,0)</f>
        <v>11990400</v>
      </c>
      <c r="DB263" s="22">
        <f>Target_AM[[#This Row],[PROPORSI]]*VLOOKUP(Target_AM[[#This Row],[NIPNAS]],Target_CC[],COLUMN(CN$2)+9,0)</f>
        <v>0</v>
      </c>
      <c r="DC263" s="22">
        <f>Target_AM[[#This Row],[PROPORSI]]*VLOOKUP(Target_AM[[#This Row],[NIPNAS]],Target_CC[],COLUMN(CO$2)+9,0)</f>
        <v>0</v>
      </c>
      <c r="DD263" s="22">
        <f>Target_AM[[#This Row],[PROPORSI]]*VLOOKUP(Target_AM[[#This Row],[NIPNAS]],Target_CC[],COLUMN(CP$2)+9,0)</f>
        <v>0</v>
      </c>
      <c r="DE263" s="22">
        <f>Target_AM[[#This Row],[PROPORSI]]*VLOOKUP(Target_AM[[#This Row],[NIPNAS]],Target_CC[],COLUMN(CQ$2)+9,0)</f>
        <v>0</v>
      </c>
      <c r="DF263" s="22">
        <f>Target_AM[[#This Row],[PROPORSI]]*VLOOKUP(Target_AM[[#This Row],[NIPNAS]],Target_CC[],COLUMN(CR$2)+9,0)</f>
        <v>0</v>
      </c>
      <c r="DG263" s="22">
        <f>Target_AM[[#This Row],[PROPORSI]]*VLOOKUP(Target_AM[[#This Row],[NIPNAS]],Target_CC[],COLUMN(CS$2)+9,0)</f>
        <v>0</v>
      </c>
      <c r="DH263" s="22">
        <f>Target_AM[[#This Row],[PROPORSI]]*VLOOKUP(Target_AM[[#This Row],[NIPNAS]],Target_CC[],COLUMN(CT$2)+9,0)</f>
        <v>0</v>
      </c>
      <c r="DI263" s="22">
        <f>Target_AM[[#This Row],[PROPORSI]]*VLOOKUP(Target_AM[[#This Row],[NIPNAS]],Target_CC[],COLUMN(CU$2)+9,0)</f>
        <v>0</v>
      </c>
      <c r="DJ263" s="22">
        <f>Target_AM[[#This Row],[PROPORSI]]*VLOOKUP(Target_AM[[#This Row],[NIPNAS]],Target_CC[],COLUMN(CV$2)+9,0)</f>
        <v>0</v>
      </c>
      <c r="DK263" s="22">
        <f>Target_AM[[#This Row],[PROPORSI]]*VLOOKUP(Target_AM[[#This Row],[NIPNAS]],Target_CC[],COLUMN(CW$2)+9,0)</f>
        <v>0</v>
      </c>
      <c r="DL263" s="22">
        <f>Target_AM[[#This Row],[PROPORSI]]*VLOOKUP(Target_AM[[#This Row],[NIPNAS]],Target_CC[],COLUMN(CX$2)+9,0)</f>
        <v>0</v>
      </c>
      <c r="DM263" s="22">
        <f>Target_AM[[#This Row],[PROPORSI]]*VLOOKUP(Target_AM[[#This Row],[NIPNAS]],Target_CC[],COLUMN(CY$2)+9,0)</f>
        <v>0</v>
      </c>
      <c r="DN263" s="22">
        <f>Target_AM[[#This Row],[PROPORSI]]*VLOOKUP(Target_AM[[#This Row],[NIPNAS]],Target_CC[],COLUMN(CZ$2)+9,0)</f>
        <v>0</v>
      </c>
      <c r="DO263" s="22">
        <f>Target_AM[[#This Row],[PROPORSI]]*VLOOKUP(Target_AM[[#This Row],[NIPNAS]],Target_CC[],COLUMN(DA$2)+9,0)</f>
        <v>0</v>
      </c>
      <c r="DP263" s="22">
        <f>Target_AM[[#This Row],[PROPORSI]]*VLOOKUP(Target_AM[[#This Row],[NIPNAS]],Target_CC[],COLUMN(DB$2)+9,0)</f>
        <v>0</v>
      </c>
      <c r="DQ263" s="22">
        <f>Target_AM[[#This Row],[PROPORSI]]*VLOOKUP(Target_AM[[#This Row],[NIPNAS]],Target_CC[],COLUMN(DC$2)+9,0)</f>
        <v>0</v>
      </c>
      <c r="DR263" s="22">
        <f>Target_AM[[#This Row],[PROPORSI]]*VLOOKUP(Target_AM[[#This Row],[NIPNAS]],Target_CC[],COLUMN(DD$2)+9,0)</f>
        <v>0</v>
      </c>
      <c r="DS263" s="22">
        <f>Target_AM[[#This Row],[PROPORSI]]*VLOOKUP(Target_AM[[#This Row],[NIPNAS]],Target_CC[],COLUMN(DE$2)+9,0)</f>
        <v>0</v>
      </c>
      <c r="DT263" s="22">
        <f>Target_AM[[#This Row],[PROPORSI]]*VLOOKUP(Target_AM[[#This Row],[NIPNAS]],Target_CC[],COLUMN(DF$2)+9,0)</f>
        <v>0</v>
      </c>
      <c r="DU263" s="22">
        <f>Target_AM[[#This Row],[PROPORSI]]*VLOOKUP(Target_AM[[#This Row],[NIPNAS]],Target_CC[],COLUMN(DG$2)+9,0)</f>
        <v>0</v>
      </c>
      <c r="DV263" s="22">
        <f>Target_AM[[#This Row],[PROPORSI]]*VLOOKUP(Target_AM[[#This Row],[NIPNAS]],Target_CC[],COLUMN(DH$2)+9,0)</f>
        <v>0</v>
      </c>
      <c r="DW263" s="22">
        <f>Target_AM[[#This Row],[PROPORSI]]*VLOOKUP(Target_AM[[#This Row],[NIPNAS]],Target_CC[],COLUMN(DI$2)+9,0)</f>
        <v>0</v>
      </c>
      <c r="DX263" s="22">
        <f>Target_AM[[#This Row],[PROPORSI]]*VLOOKUP(Target_AM[[#This Row],[NIPNAS]],Target_CC[],COLUMN(DJ$2)+9,0)</f>
        <v>0</v>
      </c>
      <c r="DY263" s="22">
        <f>Target_AM[[#This Row],[PROPORSI]]*VLOOKUP(Target_AM[[#This Row],[NIPNAS]],Target_CC[],COLUMN(DK$2)+9,0)</f>
        <v>0</v>
      </c>
      <c r="DZ263" s="22">
        <f>Target_AM[[#This Row],[PROPORSI]]*VLOOKUP(Target_AM[[#This Row],[NIPNAS]],Target_CC[],COLUMN(DL$2)+9,0)</f>
        <v>0</v>
      </c>
      <c r="EA263" s="22">
        <f>Target_AM[[#This Row],[PROPORSI]]*VLOOKUP(Target_AM[[#This Row],[NIPNAS]],Target_CC[],COLUMN(DM$2)+9,0)</f>
        <v>0</v>
      </c>
    </row>
    <row r="264" spans="2:131" x14ac:dyDescent="0.3">
      <c r="B264">
        <v>980067</v>
      </c>
      <c r="C264" t="s">
        <v>1073</v>
      </c>
      <c r="D264">
        <v>1</v>
      </c>
      <c r="E264" s="8">
        <v>45658</v>
      </c>
      <c r="F264">
        <v>10011714</v>
      </c>
      <c r="G264" t="s">
        <v>576</v>
      </c>
      <c r="J264" t="s">
        <v>296</v>
      </c>
      <c r="K264" t="s">
        <v>25</v>
      </c>
      <c r="L264" t="s">
        <v>159</v>
      </c>
      <c r="M264" t="s">
        <v>29</v>
      </c>
      <c r="N264" s="23">
        <f>Target_AM[[#This Row],[PROPORSI]]*VLOOKUP(Target_AM[[#This Row],[NIPNAS]],Target_CC[],9,0)</f>
        <v>12633356.051343521</v>
      </c>
      <c r="O264" s="22">
        <f>Target_AM[[#This Row],[PROPORSI]]*VLOOKUP(Target_AM[[#This Row],[NIPNAS]],Target_CC[],COLUMN(A$2)+9,0)</f>
        <v>836101.67</v>
      </c>
      <c r="P264" s="22">
        <f>Target_AM[[#This Row],[PROPORSI]]*VLOOKUP(Target_AM[[#This Row],[NIPNAS]],Target_CC[],COLUMN(B$2)+9,0)</f>
        <v>800306.58649999998</v>
      </c>
      <c r="Q264" s="22">
        <f>Target_AM[[#This Row],[PROPORSI]]*VLOOKUP(Target_AM[[#This Row],[NIPNAS]],Target_CC[],COLUMN(C$2)+9,0)</f>
        <v>807176.35</v>
      </c>
      <c r="R264" s="22">
        <f>Target_AM[[#This Row],[PROPORSI]]*VLOOKUP(Target_AM[[#This Row],[NIPNAS]],Target_CC[],COLUMN(D$2)+9,0)</f>
        <v>800306.58649999998</v>
      </c>
      <c r="S264" s="22">
        <f>Target_AM[[#This Row],[PROPORSI]]*VLOOKUP(Target_AM[[#This Row],[NIPNAS]],Target_CC[],COLUMN(E$2)+9,0)</f>
        <v>779697.29599999997</v>
      </c>
      <c r="T264" s="22">
        <f>Target_AM[[#This Row],[PROPORSI]]*VLOOKUP(Target_AM[[#This Row],[NIPNAS]],Target_CC[],COLUMN(F$2)+9,0)</f>
        <v>759088.00549999997</v>
      </c>
      <c r="U264" s="22">
        <f>Target_AM[[#This Row],[PROPORSI]]*VLOOKUP(Target_AM[[#This Row],[NIPNAS]],Target_CC[],COLUMN(G$2)+9,0)</f>
        <v>793436.82299999997</v>
      </c>
      <c r="V264" s="22">
        <f>Target_AM[[#This Row],[PROPORSI]]*VLOOKUP(Target_AM[[#This Row],[NIPNAS]],Target_CC[],COLUMN(H$2)+9,0)</f>
        <v>820915.87699999998</v>
      </c>
      <c r="W264" s="22">
        <f>Target_AM[[#This Row],[PROPORSI]]*VLOOKUP(Target_AM[[#This Row],[NIPNAS]],Target_CC[],COLUMN(I$2)+9,0)</f>
        <v>814046.11350000009</v>
      </c>
      <c r="X264" s="22">
        <f>Target_AM[[#This Row],[PROPORSI]]*VLOOKUP(Target_AM[[#This Row],[NIPNAS]],Target_CC[],COLUMN(J$2)+9,0)</f>
        <v>814046.11350000009</v>
      </c>
      <c r="Y264" s="22">
        <f>Target_AM[[#This Row],[PROPORSI]]*VLOOKUP(Target_AM[[#This Row],[NIPNAS]],Target_CC[],COLUMN(K$2)+9,0)</f>
        <v>820915.87699999998</v>
      </c>
      <c r="Z264" s="22">
        <f>Target_AM[[#This Row],[PROPORSI]]*VLOOKUP(Target_AM[[#This Row],[NIPNAS]],Target_CC[],COLUMN(L$2)+9,0)</f>
        <v>807176.35</v>
      </c>
      <c r="AA264" s="22">
        <f>Target_AM[[#This Row],[PROPORSI]]*VLOOKUP(Target_AM[[#This Row],[NIPNAS]],Target_CC[],COLUMN(M$2)+9,0)</f>
        <v>9653213.6484999992</v>
      </c>
      <c r="AB264" s="22">
        <f>Target_AM[[#This Row],[PROPORSI]]*VLOOKUP(Target_AM[[#This Row],[NIPNAS]],Target_CC[],COLUMN(N$2)+9,0)</f>
        <v>0</v>
      </c>
      <c r="AC264" s="22">
        <f>Target_AM[[#This Row],[PROPORSI]]*VLOOKUP(Target_AM[[#This Row],[NIPNAS]],Target_CC[],COLUMN(O$2)+9,0)</f>
        <v>690859.22431823774</v>
      </c>
      <c r="AD264" s="22">
        <f>Target_AM[[#This Row],[PROPORSI]]*VLOOKUP(Target_AM[[#This Row],[NIPNAS]],Target_CC[],COLUMN(P$2)+9,0)</f>
        <v>683729.23020126333</v>
      </c>
      <c r="AE264" s="22">
        <f>Target_AM[[#This Row],[PROPORSI]]*VLOOKUP(Target_AM[[#This Row],[NIPNAS]],Target_CC[],COLUMN(Q$2)+9,0)</f>
        <v>537486.86343142285</v>
      </c>
      <c r="AF264" s="22">
        <f>Target_AM[[#This Row],[PROPORSI]]*VLOOKUP(Target_AM[[#This Row],[NIPNAS]],Target_CC[],COLUMN(R$2)+9,0)</f>
        <v>586231.66372162709</v>
      </c>
      <c r="AG264" s="22">
        <f>Target_AM[[#This Row],[PROPORSI]]*VLOOKUP(Target_AM[[#This Row],[NIPNAS]],Target_CC[],COLUMN(S$2)+9,0)</f>
        <v>571553.53985494352</v>
      </c>
      <c r="AH264" s="22">
        <f>Target_AM[[#This Row],[PROPORSI]]*VLOOKUP(Target_AM[[#This Row],[NIPNAS]],Target_CC[],COLUMN(T$2)+9,0)</f>
        <v>710365.72728492401</v>
      </c>
      <c r="AI264" s="22">
        <f>Target_AM[[#This Row],[PROPORSI]]*VLOOKUP(Target_AM[[#This Row],[NIPNAS]],Target_CC[],COLUMN(U$2)+9,0)</f>
        <v>598269.13892134407</v>
      </c>
      <c r="AJ264" s="22">
        <f>Target_AM[[#This Row],[PROPORSI]]*VLOOKUP(Target_AM[[#This Row],[NIPNAS]],Target_CC[],COLUMN(V$2)+9,0)</f>
        <v>715610.41381648171</v>
      </c>
      <c r="AK264" s="22">
        <f>Target_AM[[#This Row],[PROPORSI]]*VLOOKUP(Target_AM[[#This Row],[NIPNAS]],Target_CC[],COLUMN(W$2)+9,0)</f>
        <v>720720.50871695695</v>
      </c>
      <c r="AL264" s="22">
        <f>Target_AM[[#This Row],[PROPORSI]]*VLOOKUP(Target_AM[[#This Row],[NIPNAS]],Target_CC[],COLUMN(X$2)+9,0)</f>
        <v>611960.29877694696</v>
      </c>
      <c r="AM264" s="22">
        <f>Target_AM[[#This Row],[PROPORSI]]*VLOOKUP(Target_AM[[#This Row],[NIPNAS]],Target_CC[],COLUMN(Y$2)+9,0)</f>
        <v>623089.45347582689</v>
      </c>
      <c r="AN264" s="22">
        <f>Target_AM[[#This Row],[PROPORSI]]*VLOOKUP(Target_AM[[#This Row],[NIPNAS]],Target_CC[],COLUMN(Z$2)+9,0)</f>
        <v>7049876.062519975</v>
      </c>
      <c r="AO264" s="22">
        <f>Target_AM[[#This Row],[PROPORSI]]*VLOOKUP(Target_AM[[#This Row],[NIPNAS]],Target_CC[],COLUMN(AA$2)+9,0)</f>
        <v>836101.67</v>
      </c>
      <c r="AP264" s="22">
        <f>Target_AM[[#This Row],[PROPORSI]]*VLOOKUP(Target_AM[[#This Row],[NIPNAS]],Target_CC[],COLUMN(AB$2)+9,0)</f>
        <v>1491165.8108182377</v>
      </c>
      <c r="AQ264" s="22">
        <f>Target_AM[[#This Row],[PROPORSI]]*VLOOKUP(Target_AM[[#This Row],[NIPNAS]],Target_CC[],COLUMN(AC$2)+9,0)</f>
        <v>1490905.5802012633</v>
      </c>
      <c r="AR264" s="22">
        <f>Target_AM[[#This Row],[PROPORSI]]*VLOOKUP(Target_AM[[#This Row],[NIPNAS]],Target_CC[],COLUMN(AD$2)+9,0)</f>
        <v>1337793.4499314227</v>
      </c>
      <c r="AS264" s="22">
        <f>Target_AM[[#This Row],[PROPORSI]]*VLOOKUP(Target_AM[[#This Row],[NIPNAS]],Target_CC[],COLUMN(AE$2)+9,0)</f>
        <v>1365928.9597216272</v>
      </c>
      <c r="AT264" s="22">
        <f>Target_AM[[#This Row],[PROPORSI]]*VLOOKUP(Target_AM[[#This Row],[NIPNAS]],Target_CC[],COLUMN(AF$2)+9,0)</f>
        <v>1330641.5453549435</v>
      </c>
      <c r="AU264" s="22">
        <f>Target_AM[[#This Row],[PROPORSI]]*VLOOKUP(Target_AM[[#This Row],[NIPNAS]],Target_CC[],COLUMN(AG$2)+9,0)</f>
        <v>1503802.550284924</v>
      </c>
      <c r="AV264" s="22">
        <f>Target_AM[[#This Row],[PROPORSI]]*VLOOKUP(Target_AM[[#This Row],[NIPNAS]],Target_CC[],COLUMN(AH$2)+9,0)</f>
        <v>1419185.015921344</v>
      </c>
      <c r="AW264" s="22">
        <f>Target_AM[[#This Row],[PROPORSI]]*VLOOKUP(Target_AM[[#This Row],[NIPNAS]],Target_CC[],COLUMN(AI$2)+9,0)</f>
        <v>1529656.5273164818</v>
      </c>
      <c r="AX264" s="22">
        <f>Target_AM[[#This Row],[PROPORSI]]*VLOOKUP(Target_AM[[#This Row],[NIPNAS]],Target_CC[],COLUMN(AJ$2)+9,0)</f>
        <v>1534766.6222169572</v>
      </c>
      <c r="AY264" s="22">
        <f>Target_AM[[#This Row],[PROPORSI]]*VLOOKUP(Target_AM[[#This Row],[NIPNAS]],Target_CC[],COLUMN(AK$2)+9,0)</f>
        <v>1432876.1757769468</v>
      </c>
      <c r="AZ264" s="22">
        <f>Target_AM[[#This Row],[PROPORSI]]*VLOOKUP(Target_AM[[#This Row],[NIPNAS]],Target_CC[],COLUMN(AL$2)+9,0)</f>
        <v>1430265.803475827</v>
      </c>
      <c r="BA264" s="22">
        <f>Target_AM[[#This Row],[PROPORSI]]*VLOOKUP(Target_AM[[#This Row],[NIPNAS]],Target_CC[],COLUMN(AM$2)+9,0)</f>
        <v>16703089.711019972</v>
      </c>
      <c r="BB264" s="22">
        <f>Target_AM[[#This Row],[PROPORSI]]*VLOOKUP(Target_AM[[#This Row],[NIPNAS]],Target_CC[],COLUMN(AN$2)+9,0)</f>
        <v>0</v>
      </c>
      <c r="BC264" s="22">
        <f>Target_AM[[#This Row],[PROPORSI]]*VLOOKUP(Target_AM[[#This Row],[NIPNAS]],Target_CC[],COLUMN(AO$2)+9,0)</f>
        <v>0</v>
      </c>
      <c r="BD264" s="22">
        <f>Target_AM[[#This Row],[PROPORSI]]*VLOOKUP(Target_AM[[#This Row],[NIPNAS]],Target_CC[],COLUMN(AP$2)+9,0)</f>
        <v>0</v>
      </c>
      <c r="BE264" s="22">
        <f>Target_AM[[#This Row],[PROPORSI]]*VLOOKUP(Target_AM[[#This Row],[NIPNAS]],Target_CC[],COLUMN(AQ$2)+9,0)</f>
        <v>0</v>
      </c>
      <c r="BF264" s="22">
        <f>Target_AM[[#This Row],[PROPORSI]]*VLOOKUP(Target_AM[[#This Row],[NIPNAS]],Target_CC[],COLUMN(AR$2)+9,0)</f>
        <v>0</v>
      </c>
      <c r="BG264" s="22">
        <f>Target_AM[[#This Row],[PROPORSI]]*VLOOKUP(Target_AM[[#This Row],[NIPNAS]],Target_CC[],COLUMN(AS$2)+9,0)</f>
        <v>0</v>
      </c>
      <c r="BH264" s="22">
        <f>Target_AM[[#This Row],[PROPORSI]]*VLOOKUP(Target_AM[[#This Row],[NIPNAS]],Target_CC[],COLUMN(AT$2)+9,0)</f>
        <v>0</v>
      </c>
      <c r="BI264" s="22">
        <f>Target_AM[[#This Row],[PROPORSI]]*VLOOKUP(Target_AM[[#This Row],[NIPNAS]],Target_CC[],COLUMN(AU$2)+9,0)</f>
        <v>0</v>
      </c>
      <c r="BJ264" s="22">
        <f>Target_AM[[#This Row],[PROPORSI]]*VLOOKUP(Target_AM[[#This Row],[NIPNAS]],Target_CC[],COLUMN(AV$2)+9,0)</f>
        <v>0</v>
      </c>
      <c r="BK264" s="22">
        <f>Target_AM[[#This Row],[PROPORSI]]*VLOOKUP(Target_AM[[#This Row],[NIPNAS]],Target_CC[],COLUMN(AW$2)+9,0)</f>
        <v>0</v>
      </c>
      <c r="BL264" s="22">
        <f>Target_AM[[#This Row],[PROPORSI]]*VLOOKUP(Target_AM[[#This Row],[NIPNAS]],Target_CC[],COLUMN(AX$2)+9,0)</f>
        <v>0</v>
      </c>
      <c r="BM264" s="22">
        <f>Target_AM[[#This Row],[PROPORSI]]*VLOOKUP(Target_AM[[#This Row],[NIPNAS]],Target_CC[],COLUMN(AY$2)+9,0)</f>
        <v>0</v>
      </c>
      <c r="BN264" s="22">
        <f>Target_AM[[#This Row],[PROPORSI]]*VLOOKUP(Target_AM[[#This Row],[NIPNAS]],Target_CC[],COLUMN(AZ$2)+9,0)</f>
        <v>0</v>
      </c>
      <c r="BO264" s="22">
        <f>Target_AM[[#This Row],[PROPORSI]]*VLOOKUP(Target_AM[[#This Row],[NIPNAS]],Target_CC[],COLUMN(BA$2)+9,0)</f>
        <v>804630</v>
      </c>
      <c r="BP264" s="22">
        <f>Target_AM[[#This Row],[PROPORSI]]*VLOOKUP(Target_AM[[#This Row],[NIPNAS]],Target_CC[],COLUMN(BB$2)+9,0)</f>
        <v>758640</v>
      </c>
      <c r="BQ264" s="22">
        <f>Target_AM[[#This Row],[PROPORSI]]*VLOOKUP(Target_AM[[#This Row],[NIPNAS]],Target_CC[],COLUMN(BC$2)+9,0)</f>
        <v>851878</v>
      </c>
      <c r="BR264" s="22">
        <f>Target_AM[[#This Row],[PROPORSI]]*VLOOKUP(Target_AM[[#This Row],[NIPNAS]],Target_CC[],COLUMN(BD$2)+9,0)</f>
        <v>841840</v>
      </c>
      <c r="BS264" s="22">
        <f>Target_AM[[#This Row],[PROPORSI]]*VLOOKUP(Target_AM[[#This Row],[NIPNAS]],Target_CC[],COLUMN(BE$2)+9,0)</f>
        <v>841840</v>
      </c>
      <c r="BT264" s="22">
        <f>Target_AM[[#This Row],[PROPORSI]]*VLOOKUP(Target_AM[[#This Row],[NIPNAS]],Target_CC[],COLUMN(BF$2)+9,0)</f>
        <v>841840</v>
      </c>
      <c r="BU264" s="22">
        <f>Target_AM[[#This Row],[PROPORSI]]*VLOOKUP(Target_AM[[#This Row],[NIPNAS]],Target_CC[],COLUMN(BG$2)+9,0)</f>
        <v>841840</v>
      </c>
      <c r="BV264" s="22">
        <f>Target_AM[[#This Row],[PROPORSI]]*VLOOKUP(Target_AM[[#This Row],[NIPNAS]],Target_CC[],COLUMN(BH$2)+9,0)</f>
        <v>841840</v>
      </c>
      <c r="BW264" s="22">
        <f>Target_AM[[#This Row],[PROPORSI]]*VLOOKUP(Target_AM[[#This Row],[NIPNAS]],Target_CC[],COLUMN(BI$2)+9,0)</f>
        <v>841840</v>
      </c>
      <c r="BX264" s="22">
        <f>Target_AM[[#This Row],[PROPORSI]]*VLOOKUP(Target_AM[[#This Row],[NIPNAS]],Target_CC[],COLUMN(BJ$2)+9,0)</f>
        <v>841840</v>
      </c>
      <c r="BY264" s="22">
        <f>Target_AM[[#This Row],[PROPORSI]]*VLOOKUP(Target_AM[[#This Row],[NIPNAS]],Target_CC[],COLUMN(BK$2)+9,0)</f>
        <v>841840</v>
      </c>
      <c r="BZ264" s="22">
        <f>Target_AM[[#This Row],[PROPORSI]]*VLOOKUP(Target_AM[[#This Row],[NIPNAS]],Target_CC[],COLUMN(BL$2)+9,0)</f>
        <v>841840</v>
      </c>
      <c r="CA264" s="22">
        <f>Target_AM[[#This Row],[PROPORSI]]*VLOOKUP(Target_AM[[#This Row],[NIPNAS]],Target_CC[],COLUMN(BM$2)+9,0)</f>
        <v>9991708</v>
      </c>
      <c r="CB264" s="22">
        <f>Target_AM[[#This Row],[PROPORSI]]*VLOOKUP(Target_AM[[#This Row],[NIPNAS]],Target_CC[],COLUMN(BN$2)+9,0)</f>
        <v>0</v>
      </c>
      <c r="CC264" s="22">
        <f>Target_AM[[#This Row],[PROPORSI]]*VLOOKUP(Target_AM[[#This Row],[NIPNAS]],Target_CC[],COLUMN(BO$2)+9,0)</f>
        <v>0</v>
      </c>
      <c r="CD264" s="22">
        <f>Target_AM[[#This Row],[PROPORSI]]*VLOOKUP(Target_AM[[#This Row],[NIPNAS]],Target_CC[],COLUMN(BP$2)+9,0)</f>
        <v>0</v>
      </c>
      <c r="CE264" s="22">
        <f>Target_AM[[#This Row],[PROPORSI]]*VLOOKUP(Target_AM[[#This Row],[NIPNAS]],Target_CC[],COLUMN(BQ$2)+9,0)</f>
        <v>0</v>
      </c>
      <c r="CF264" s="22">
        <f>Target_AM[[#This Row],[PROPORSI]]*VLOOKUP(Target_AM[[#This Row],[NIPNAS]],Target_CC[],COLUMN(BR$2)+9,0)</f>
        <v>0</v>
      </c>
      <c r="CG264" s="22">
        <f>Target_AM[[#This Row],[PROPORSI]]*VLOOKUP(Target_AM[[#This Row],[NIPNAS]],Target_CC[],COLUMN(BS$2)+9,0)</f>
        <v>0</v>
      </c>
      <c r="CH264" s="22">
        <f>Target_AM[[#This Row],[PROPORSI]]*VLOOKUP(Target_AM[[#This Row],[NIPNAS]],Target_CC[],COLUMN(BT$2)+9,0)</f>
        <v>0</v>
      </c>
      <c r="CI264" s="22">
        <f>Target_AM[[#This Row],[PROPORSI]]*VLOOKUP(Target_AM[[#This Row],[NIPNAS]],Target_CC[],COLUMN(BU$2)+9,0)</f>
        <v>0</v>
      </c>
      <c r="CJ264" s="22">
        <f>Target_AM[[#This Row],[PROPORSI]]*VLOOKUP(Target_AM[[#This Row],[NIPNAS]],Target_CC[],COLUMN(BV$2)+9,0)</f>
        <v>0</v>
      </c>
      <c r="CK264" s="22">
        <f>Target_AM[[#This Row],[PROPORSI]]*VLOOKUP(Target_AM[[#This Row],[NIPNAS]],Target_CC[],COLUMN(BW$2)+9,0)</f>
        <v>0</v>
      </c>
      <c r="CL264" s="22">
        <f>Target_AM[[#This Row],[PROPORSI]]*VLOOKUP(Target_AM[[#This Row],[NIPNAS]],Target_CC[],COLUMN(BX$2)+9,0)</f>
        <v>0</v>
      </c>
      <c r="CM264" s="22">
        <f>Target_AM[[#This Row],[PROPORSI]]*VLOOKUP(Target_AM[[#This Row],[NIPNAS]],Target_CC[],COLUMN(BY$2)+9,0)</f>
        <v>0</v>
      </c>
      <c r="CN264" s="22">
        <f>Target_AM[[#This Row],[PROPORSI]]*VLOOKUP(Target_AM[[#This Row],[NIPNAS]],Target_CC[],COLUMN(BZ$2)+9,0)</f>
        <v>0</v>
      </c>
      <c r="CO264" s="22">
        <f>Target_AM[[#This Row],[PROPORSI]]*VLOOKUP(Target_AM[[#This Row],[NIPNAS]],Target_CC[],COLUMN(CA$2)+9,0)</f>
        <v>804630</v>
      </c>
      <c r="CP264" s="22">
        <f>Target_AM[[#This Row],[PROPORSI]]*VLOOKUP(Target_AM[[#This Row],[NIPNAS]],Target_CC[],COLUMN(CB$2)+9,0)</f>
        <v>758640</v>
      </c>
      <c r="CQ264" s="22">
        <f>Target_AM[[#This Row],[PROPORSI]]*VLOOKUP(Target_AM[[#This Row],[NIPNAS]],Target_CC[],COLUMN(CC$2)+9,0)</f>
        <v>841840</v>
      </c>
      <c r="CR264" s="22">
        <f>Target_AM[[#This Row],[PROPORSI]]*VLOOKUP(Target_AM[[#This Row],[NIPNAS]],Target_CC[],COLUMN(CD$2)+9,0)</f>
        <v>841840</v>
      </c>
      <c r="CS264" s="22">
        <f>Target_AM[[#This Row],[PROPORSI]]*VLOOKUP(Target_AM[[#This Row],[NIPNAS]],Target_CC[],COLUMN(CE$2)+9,0)</f>
        <v>841840</v>
      </c>
      <c r="CT264" s="22">
        <f>Target_AM[[#This Row],[PROPORSI]]*VLOOKUP(Target_AM[[#This Row],[NIPNAS]],Target_CC[],COLUMN(CF$2)+9,0)</f>
        <v>841840</v>
      </c>
      <c r="CU264" s="22">
        <f>Target_AM[[#This Row],[PROPORSI]]*VLOOKUP(Target_AM[[#This Row],[NIPNAS]],Target_CC[],COLUMN(CG$2)+9,0)</f>
        <v>841840</v>
      </c>
      <c r="CV264" s="22">
        <f>Target_AM[[#This Row],[PROPORSI]]*VLOOKUP(Target_AM[[#This Row],[NIPNAS]],Target_CC[],COLUMN(CH$2)+9,0)</f>
        <v>841840</v>
      </c>
      <c r="CW264" s="22">
        <f>Target_AM[[#This Row],[PROPORSI]]*VLOOKUP(Target_AM[[#This Row],[NIPNAS]],Target_CC[],COLUMN(CI$2)+9,0)</f>
        <v>841840</v>
      </c>
      <c r="CX264" s="22">
        <f>Target_AM[[#This Row],[PROPORSI]]*VLOOKUP(Target_AM[[#This Row],[NIPNAS]],Target_CC[],COLUMN(CJ$2)+9,0)</f>
        <v>841840</v>
      </c>
      <c r="CY264" s="22">
        <f>Target_AM[[#This Row],[PROPORSI]]*VLOOKUP(Target_AM[[#This Row],[NIPNAS]],Target_CC[],COLUMN(CK$2)+9,0)</f>
        <v>841840</v>
      </c>
      <c r="CZ264" s="22">
        <f>Target_AM[[#This Row],[PROPORSI]]*VLOOKUP(Target_AM[[#This Row],[NIPNAS]],Target_CC[],COLUMN(CL$2)+9,0)</f>
        <v>841840</v>
      </c>
      <c r="DA264" s="22">
        <f>Target_AM[[#This Row],[PROPORSI]]*VLOOKUP(Target_AM[[#This Row],[NIPNAS]],Target_CC[],COLUMN(CM$2)+9,0)</f>
        <v>9981670</v>
      </c>
      <c r="DB264" s="22">
        <f>Target_AM[[#This Row],[PROPORSI]]*VLOOKUP(Target_AM[[#This Row],[NIPNAS]],Target_CC[],COLUMN(CN$2)+9,0)</f>
        <v>0</v>
      </c>
      <c r="DC264" s="22">
        <f>Target_AM[[#This Row],[PROPORSI]]*VLOOKUP(Target_AM[[#This Row],[NIPNAS]],Target_CC[],COLUMN(CO$2)+9,0)</f>
        <v>0</v>
      </c>
      <c r="DD264" s="22">
        <f>Target_AM[[#This Row],[PROPORSI]]*VLOOKUP(Target_AM[[#This Row],[NIPNAS]],Target_CC[],COLUMN(CP$2)+9,0)</f>
        <v>0</v>
      </c>
      <c r="DE264" s="22">
        <f>Target_AM[[#This Row],[PROPORSI]]*VLOOKUP(Target_AM[[#This Row],[NIPNAS]],Target_CC[],COLUMN(CQ$2)+9,0)</f>
        <v>0</v>
      </c>
      <c r="DF264" s="22">
        <f>Target_AM[[#This Row],[PROPORSI]]*VLOOKUP(Target_AM[[#This Row],[NIPNAS]],Target_CC[],COLUMN(CR$2)+9,0)</f>
        <v>0</v>
      </c>
      <c r="DG264" s="22">
        <f>Target_AM[[#This Row],[PROPORSI]]*VLOOKUP(Target_AM[[#This Row],[NIPNAS]],Target_CC[],COLUMN(CS$2)+9,0)</f>
        <v>0</v>
      </c>
      <c r="DH264" s="22">
        <f>Target_AM[[#This Row],[PROPORSI]]*VLOOKUP(Target_AM[[#This Row],[NIPNAS]],Target_CC[],COLUMN(CT$2)+9,0)</f>
        <v>0</v>
      </c>
      <c r="DI264" s="22">
        <f>Target_AM[[#This Row],[PROPORSI]]*VLOOKUP(Target_AM[[#This Row],[NIPNAS]],Target_CC[],COLUMN(CU$2)+9,0)</f>
        <v>0</v>
      </c>
      <c r="DJ264" s="22">
        <f>Target_AM[[#This Row],[PROPORSI]]*VLOOKUP(Target_AM[[#This Row],[NIPNAS]],Target_CC[],COLUMN(CV$2)+9,0)</f>
        <v>0</v>
      </c>
      <c r="DK264" s="22">
        <f>Target_AM[[#This Row],[PROPORSI]]*VLOOKUP(Target_AM[[#This Row],[NIPNAS]],Target_CC[],COLUMN(CW$2)+9,0)</f>
        <v>0</v>
      </c>
      <c r="DL264" s="22">
        <f>Target_AM[[#This Row],[PROPORSI]]*VLOOKUP(Target_AM[[#This Row],[NIPNAS]],Target_CC[],COLUMN(CX$2)+9,0)</f>
        <v>0</v>
      </c>
      <c r="DM264" s="22">
        <f>Target_AM[[#This Row],[PROPORSI]]*VLOOKUP(Target_AM[[#This Row],[NIPNAS]],Target_CC[],COLUMN(CY$2)+9,0)</f>
        <v>0</v>
      </c>
      <c r="DN264" s="22">
        <f>Target_AM[[#This Row],[PROPORSI]]*VLOOKUP(Target_AM[[#This Row],[NIPNAS]],Target_CC[],COLUMN(CZ$2)+9,0)</f>
        <v>0</v>
      </c>
      <c r="DO264" s="22">
        <f>Target_AM[[#This Row],[PROPORSI]]*VLOOKUP(Target_AM[[#This Row],[NIPNAS]],Target_CC[],COLUMN(DA$2)+9,0)</f>
        <v>0</v>
      </c>
      <c r="DP264" s="22">
        <f>Target_AM[[#This Row],[PROPORSI]]*VLOOKUP(Target_AM[[#This Row],[NIPNAS]],Target_CC[],COLUMN(DB$2)+9,0)</f>
        <v>0</v>
      </c>
      <c r="DQ264" s="22">
        <f>Target_AM[[#This Row],[PROPORSI]]*VLOOKUP(Target_AM[[#This Row],[NIPNAS]],Target_CC[],COLUMN(DC$2)+9,0)</f>
        <v>0</v>
      </c>
      <c r="DR264" s="22">
        <f>Target_AM[[#This Row],[PROPORSI]]*VLOOKUP(Target_AM[[#This Row],[NIPNAS]],Target_CC[],COLUMN(DD$2)+9,0)</f>
        <v>0</v>
      </c>
      <c r="DS264" s="22">
        <f>Target_AM[[#This Row],[PROPORSI]]*VLOOKUP(Target_AM[[#This Row],[NIPNAS]],Target_CC[],COLUMN(DE$2)+9,0)</f>
        <v>0</v>
      </c>
      <c r="DT264" s="22">
        <f>Target_AM[[#This Row],[PROPORSI]]*VLOOKUP(Target_AM[[#This Row],[NIPNAS]],Target_CC[],COLUMN(DF$2)+9,0)</f>
        <v>0</v>
      </c>
      <c r="DU264" s="22">
        <f>Target_AM[[#This Row],[PROPORSI]]*VLOOKUP(Target_AM[[#This Row],[NIPNAS]],Target_CC[],COLUMN(DG$2)+9,0)</f>
        <v>0</v>
      </c>
      <c r="DV264" s="22">
        <f>Target_AM[[#This Row],[PROPORSI]]*VLOOKUP(Target_AM[[#This Row],[NIPNAS]],Target_CC[],COLUMN(DH$2)+9,0)</f>
        <v>0</v>
      </c>
      <c r="DW264" s="22">
        <f>Target_AM[[#This Row],[PROPORSI]]*VLOOKUP(Target_AM[[#This Row],[NIPNAS]],Target_CC[],COLUMN(DI$2)+9,0)</f>
        <v>0</v>
      </c>
      <c r="DX264" s="22">
        <f>Target_AM[[#This Row],[PROPORSI]]*VLOOKUP(Target_AM[[#This Row],[NIPNAS]],Target_CC[],COLUMN(DJ$2)+9,0)</f>
        <v>0</v>
      </c>
      <c r="DY264" s="22">
        <f>Target_AM[[#This Row],[PROPORSI]]*VLOOKUP(Target_AM[[#This Row],[NIPNAS]],Target_CC[],COLUMN(DK$2)+9,0)</f>
        <v>0</v>
      </c>
      <c r="DZ264" s="22">
        <f>Target_AM[[#This Row],[PROPORSI]]*VLOOKUP(Target_AM[[#This Row],[NIPNAS]],Target_CC[],COLUMN(DL$2)+9,0)</f>
        <v>0</v>
      </c>
      <c r="EA264" s="22">
        <f>Target_AM[[#This Row],[PROPORSI]]*VLOOKUP(Target_AM[[#This Row],[NIPNAS]],Target_CC[],COLUMN(DM$2)+9,0)</f>
        <v>0</v>
      </c>
    </row>
    <row r="265" spans="2:131" x14ac:dyDescent="0.3">
      <c r="B265">
        <v>405886</v>
      </c>
      <c r="C265" t="s">
        <v>1025</v>
      </c>
      <c r="D265">
        <v>1</v>
      </c>
      <c r="E265" s="8">
        <v>45658</v>
      </c>
      <c r="F265">
        <v>19032916</v>
      </c>
      <c r="G265" t="s">
        <v>589</v>
      </c>
      <c r="J265" t="s">
        <v>300</v>
      </c>
      <c r="K265" t="s">
        <v>20</v>
      </c>
      <c r="L265" t="s">
        <v>159</v>
      </c>
      <c r="M265" t="s">
        <v>29</v>
      </c>
      <c r="N265" s="23">
        <f>Target_AM[[#This Row],[PROPORSI]]*VLOOKUP(Target_AM[[#This Row],[NIPNAS]],Target_CC[],9,0)</f>
        <v>17229887.887916535</v>
      </c>
      <c r="O265" s="22">
        <f>Target_AM[[#This Row],[PROPORSI]]*VLOOKUP(Target_AM[[#This Row],[NIPNAS]],Target_CC[],COLUMN(A$2)+9,0)</f>
        <v>922861.10871593852</v>
      </c>
      <c r="P265" s="22">
        <f>Target_AM[[#This Row],[PROPORSI]]*VLOOKUP(Target_AM[[#This Row],[NIPNAS]],Target_CC[],COLUMN(B$2)+9,0)</f>
        <v>938979.17713546217</v>
      </c>
      <c r="Q265" s="22">
        <f>Target_AM[[#This Row],[PROPORSI]]*VLOOKUP(Target_AM[[#This Row],[NIPNAS]],Target_CC[],COLUMN(C$2)+9,0)</f>
        <v>1003885.6501477025</v>
      </c>
      <c r="R265" s="22">
        <f>Target_AM[[#This Row],[PROPORSI]]*VLOOKUP(Target_AM[[#This Row],[NIPNAS]],Target_CC[],COLUMN(D$2)+9,0)</f>
        <v>943302.12283607223</v>
      </c>
      <c r="S265" s="22">
        <f>Target_AM[[#This Row],[PROPORSI]]*VLOOKUP(Target_AM[[#This Row],[NIPNAS]],Target_CC[],COLUMN(E$2)+9,0)</f>
        <v>991113.88015627128</v>
      </c>
      <c r="T265" s="22">
        <f>Target_AM[[#This Row],[PROPORSI]]*VLOOKUP(Target_AM[[#This Row],[NIPNAS]],Target_CC[],COLUMN(F$2)+9,0)</f>
        <v>977892.308681175</v>
      </c>
      <c r="U265" s="22">
        <f>Target_AM[[#This Row],[PROPORSI]]*VLOOKUP(Target_AM[[#This Row],[NIPNAS]],Target_CC[],COLUMN(G$2)+9,0)</f>
        <v>1024671.5737888343</v>
      </c>
      <c r="V265" s="22">
        <f>Target_AM[[#This Row],[PROPORSI]]*VLOOKUP(Target_AM[[#This Row],[NIPNAS]],Target_CC[],COLUMN(H$2)+9,0)</f>
        <v>1034884.3695036395</v>
      </c>
      <c r="W265" s="22">
        <f>Target_AM[[#This Row],[PROPORSI]]*VLOOKUP(Target_AM[[#This Row],[NIPNAS]],Target_CC[],COLUMN(I$2)+9,0)</f>
        <v>1021637.8759248011</v>
      </c>
      <c r="X265" s="22">
        <f>Target_AM[[#This Row],[PROPORSI]]*VLOOKUP(Target_AM[[#This Row],[NIPNAS]],Target_CC[],COLUMN(J$2)+9,0)</f>
        <v>1042191.6269716283</v>
      </c>
      <c r="Y265" s="22">
        <f>Target_AM[[#This Row],[PROPORSI]]*VLOOKUP(Target_AM[[#This Row],[NIPNAS]],Target_CC[],COLUMN(K$2)+9,0)</f>
        <v>1034587.4979394239</v>
      </c>
      <c r="Z265" s="22">
        <f>Target_AM[[#This Row],[PROPORSI]]*VLOOKUP(Target_AM[[#This Row],[NIPNAS]],Target_CC[],COLUMN(L$2)+9,0)</f>
        <v>976152.80819905084</v>
      </c>
      <c r="AA265" s="22">
        <f>Target_AM[[#This Row],[PROPORSI]]*VLOOKUP(Target_AM[[#This Row],[NIPNAS]],Target_CC[],COLUMN(M$2)+9,0)</f>
        <v>11912160</v>
      </c>
      <c r="AB265" s="22">
        <f>Target_AM[[#This Row],[PROPORSI]]*VLOOKUP(Target_AM[[#This Row],[NIPNAS]],Target_CC[],COLUMN(N$2)+9,0)</f>
        <v>2432855.6015222124</v>
      </c>
      <c r="AC265" s="22">
        <f>Target_AM[[#This Row],[PROPORSI]]*VLOOKUP(Target_AM[[#This Row],[NIPNAS]],Target_CC[],COLUMN(O$2)+9,0)</f>
        <v>2475346.2132402817</v>
      </c>
      <c r="AD265" s="22">
        <f>Target_AM[[#This Row],[PROPORSI]]*VLOOKUP(Target_AM[[#This Row],[NIPNAS]],Target_CC[],COLUMN(P$2)+9,0)</f>
        <v>2646453.3007007036</v>
      </c>
      <c r="AE265" s="22">
        <f>Target_AM[[#This Row],[PROPORSI]]*VLOOKUP(Target_AM[[#This Row],[NIPNAS]],Target_CC[],COLUMN(Q$2)+9,0)</f>
        <v>2486742.4055421106</v>
      </c>
      <c r="AF265" s="22">
        <f>Target_AM[[#This Row],[PROPORSI]]*VLOOKUP(Target_AM[[#This Row],[NIPNAS]],Target_CC[],COLUMN(R$2)+9,0)</f>
        <v>2612784.2340648361</v>
      </c>
      <c r="AG265" s="22">
        <f>Target_AM[[#This Row],[PROPORSI]]*VLOOKUP(Target_AM[[#This Row],[NIPNAS]],Target_CC[],COLUMN(S$2)+9,0)</f>
        <v>2577929.3962996281</v>
      </c>
      <c r="AH265" s="22">
        <f>Target_AM[[#This Row],[PROPORSI]]*VLOOKUP(Target_AM[[#This Row],[NIPNAS]],Target_CC[],COLUMN(T$2)+9,0)</f>
        <v>2701249.3586183488</v>
      </c>
      <c r="AI265" s="22">
        <f>Target_AM[[#This Row],[PROPORSI]]*VLOOKUP(Target_AM[[#This Row],[NIPNAS]],Target_CC[],COLUMN(U$2)+9,0)</f>
        <v>2728172.4319034889</v>
      </c>
      <c r="AJ265" s="22">
        <f>Target_AM[[#This Row],[PROPORSI]]*VLOOKUP(Target_AM[[#This Row],[NIPNAS]],Target_CC[],COLUMN(V$2)+9,0)</f>
        <v>2693251.8942413866</v>
      </c>
      <c r="AK265" s="22">
        <f>Target_AM[[#This Row],[PROPORSI]]*VLOOKUP(Target_AM[[#This Row],[NIPNAS]],Target_CC[],COLUMN(W$2)+9,0)</f>
        <v>2747435.8964648005</v>
      </c>
      <c r="AL265" s="22">
        <f>Target_AM[[#This Row],[PROPORSI]]*VLOOKUP(Target_AM[[#This Row],[NIPNAS]],Target_CC[],COLUMN(X$2)+9,0)</f>
        <v>2727389.81614353</v>
      </c>
      <c r="AM265" s="22">
        <f>Target_AM[[#This Row],[PROPORSI]]*VLOOKUP(Target_AM[[#This Row],[NIPNAS]],Target_CC[],COLUMN(Y$2)+9,0)</f>
        <v>2573343.7078879941</v>
      </c>
      <c r="AN265" s="22">
        <f>Target_AM[[#This Row],[PROPORSI]]*VLOOKUP(Target_AM[[#This Row],[NIPNAS]],Target_CC[],COLUMN(Z$2)+9,0)</f>
        <v>31402954.256629325</v>
      </c>
      <c r="AO265" s="22">
        <f>Target_AM[[#This Row],[PROPORSI]]*VLOOKUP(Target_AM[[#This Row],[NIPNAS]],Target_CC[],COLUMN(AA$2)+9,0)</f>
        <v>3355716.7102381508</v>
      </c>
      <c r="AP265" s="22">
        <f>Target_AM[[#This Row],[PROPORSI]]*VLOOKUP(Target_AM[[#This Row],[NIPNAS]],Target_CC[],COLUMN(AB$2)+9,0)</f>
        <v>3414325.3903757436</v>
      </c>
      <c r="AQ265" s="22">
        <f>Target_AM[[#This Row],[PROPORSI]]*VLOOKUP(Target_AM[[#This Row],[NIPNAS]],Target_CC[],COLUMN(AC$2)+9,0)</f>
        <v>3650338.9508484062</v>
      </c>
      <c r="AR265" s="22">
        <f>Target_AM[[#This Row],[PROPORSI]]*VLOOKUP(Target_AM[[#This Row],[NIPNAS]],Target_CC[],COLUMN(AD$2)+9,0)</f>
        <v>3430044.528378183</v>
      </c>
      <c r="AS265" s="22">
        <f>Target_AM[[#This Row],[PROPORSI]]*VLOOKUP(Target_AM[[#This Row],[NIPNAS]],Target_CC[],COLUMN(AE$2)+9,0)</f>
        <v>3603898.1142211072</v>
      </c>
      <c r="AT265" s="22">
        <f>Target_AM[[#This Row],[PROPORSI]]*VLOOKUP(Target_AM[[#This Row],[NIPNAS]],Target_CC[],COLUMN(AF$2)+9,0)</f>
        <v>3555821.7049808032</v>
      </c>
      <c r="AU265" s="22">
        <f>Target_AM[[#This Row],[PROPORSI]]*VLOOKUP(Target_AM[[#This Row],[NIPNAS]],Target_CC[],COLUMN(AG$2)+9,0)</f>
        <v>3725920.9324071831</v>
      </c>
      <c r="AV265" s="22">
        <f>Target_AM[[#This Row],[PROPORSI]]*VLOOKUP(Target_AM[[#This Row],[NIPNAS]],Target_CC[],COLUMN(AH$2)+9,0)</f>
        <v>3763056.8014071286</v>
      </c>
      <c r="AW265" s="22">
        <f>Target_AM[[#This Row],[PROPORSI]]*VLOOKUP(Target_AM[[#This Row],[NIPNAS]],Target_CC[],COLUMN(AI$2)+9,0)</f>
        <v>3714889.7701661875</v>
      </c>
      <c r="AX265" s="22">
        <f>Target_AM[[#This Row],[PROPORSI]]*VLOOKUP(Target_AM[[#This Row],[NIPNAS]],Target_CC[],COLUMN(AJ$2)+9,0)</f>
        <v>3789627.523436429</v>
      </c>
      <c r="AY265" s="22">
        <f>Target_AM[[#This Row],[PROPORSI]]*VLOOKUP(Target_AM[[#This Row],[NIPNAS]],Target_CC[],COLUMN(AK$2)+9,0)</f>
        <v>3761977.3140829541</v>
      </c>
      <c r="AZ265" s="22">
        <f>Target_AM[[#This Row],[PROPORSI]]*VLOOKUP(Target_AM[[#This Row],[NIPNAS]],Target_CC[],COLUMN(AL$2)+9,0)</f>
        <v>3549496.516087045</v>
      </c>
      <c r="BA265" s="22">
        <f>Target_AM[[#This Row],[PROPORSI]]*VLOOKUP(Target_AM[[#This Row],[NIPNAS]],Target_CC[],COLUMN(AM$2)+9,0)</f>
        <v>43315114.256629325</v>
      </c>
      <c r="BB265" s="22">
        <f>Target_AM[[#This Row],[PROPORSI]]*VLOOKUP(Target_AM[[#This Row],[NIPNAS]],Target_CC[],COLUMN(AN$2)+9,0)</f>
        <v>9883164.465660451</v>
      </c>
      <c r="BC265" s="22">
        <f>Target_AM[[#This Row],[PROPORSI]]*VLOOKUP(Target_AM[[#This Row],[NIPNAS]],Target_CC[],COLUMN(AO$2)+9,0)</f>
        <v>10284176.641519329</v>
      </c>
      <c r="BD265" s="22">
        <f>Target_AM[[#This Row],[PROPORSI]]*VLOOKUP(Target_AM[[#This Row],[NIPNAS]],Target_CC[],COLUMN(AP$2)+9,0)</f>
        <v>10400335.353488667</v>
      </c>
      <c r="BE265" s="22">
        <f>Target_AM[[#This Row],[PROPORSI]]*VLOOKUP(Target_AM[[#This Row],[NIPNAS]],Target_CC[],COLUMN(AQ$2)+9,0)</f>
        <v>10082801.767152034</v>
      </c>
      <c r="BF265" s="22">
        <f>Target_AM[[#This Row],[PROPORSI]]*VLOOKUP(Target_AM[[#This Row],[NIPNAS]],Target_CC[],COLUMN(AR$2)+9,0)</f>
        <v>10601816.117402999</v>
      </c>
      <c r="BG265" s="22">
        <f>Target_AM[[#This Row],[PROPORSI]]*VLOOKUP(Target_AM[[#This Row],[NIPNAS]],Target_CC[],COLUMN(AS$2)+9,0)</f>
        <v>10535863.559258789</v>
      </c>
      <c r="BH265" s="22">
        <f>Target_AM[[#This Row],[PROPORSI]]*VLOOKUP(Target_AM[[#This Row],[NIPNAS]],Target_CC[],COLUMN(AT$2)+9,0)</f>
        <v>10880050.010593304</v>
      </c>
      <c r="BI265" s="22">
        <f>Target_AM[[#This Row],[PROPORSI]]*VLOOKUP(Target_AM[[#This Row],[NIPNAS]],Target_CC[],COLUMN(AU$2)+9,0)</f>
        <v>11033006.258779872</v>
      </c>
      <c r="BJ265" s="22">
        <f>Target_AM[[#This Row],[PROPORSI]]*VLOOKUP(Target_AM[[#This Row],[NIPNAS]],Target_CC[],COLUMN(AV$2)+9,0)</f>
        <v>10861497.707132163</v>
      </c>
      <c r="BK265" s="22">
        <f>Target_AM[[#This Row],[PROPORSI]]*VLOOKUP(Target_AM[[#This Row],[NIPNAS]],Target_CC[],COLUMN(AW$2)+9,0)</f>
        <v>11046145.398095053</v>
      </c>
      <c r="BL265" s="22">
        <f>Target_AM[[#This Row],[PROPORSI]]*VLOOKUP(Target_AM[[#This Row],[NIPNAS]],Target_CC[],COLUMN(AX$2)+9,0)</f>
        <v>11249783.396894053</v>
      </c>
      <c r="BM265" s="22">
        <f>Target_AM[[#This Row],[PROPORSI]]*VLOOKUP(Target_AM[[#This Row],[NIPNAS]],Target_CC[],COLUMN(AY$2)+9,0)</f>
        <v>10968402.944752034</v>
      </c>
      <c r="BN265" s="22">
        <f>Target_AM[[#This Row],[PROPORSI]]*VLOOKUP(Target_AM[[#This Row],[NIPNAS]],Target_CC[],COLUMN(AZ$2)+9,0)</f>
        <v>127827043.62072875</v>
      </c>
      <c r="BO265" s="22">
        <f>Target_AM[[#This Row],[PROPORSI]]*VLOOKUP(Target_AM[[#This Row],[NIPNAS]],Target_CC[],COLUMN(BA$2)+9,0)</f>
        <v>899200</v>
      </c>
      <c r="BP265" s="22">
        <f>Target_AM[[#This Row],[PROPORSI]]*VLOOKUP(Target_AM[[#This Row],[NIPNAS]],Target_CC[],COLUMN(BB$2)+9,0)</f>
        <v>899200</v>
      </c>
      <c r="BQ265" s="22">
        <f>Target_AM[[#This Row],[PROPORSI]]*VLOOKUP(Target_AM[[#This Row],[NIPNAS]],Target_CC[],COLUMN(BC$2)+9,0)</f>
        <v>899200</v>
      </c>
      <c r="BR265" s="22">
        <f>Target_AM[[#This Row],[PROPORSI]]*VLOOKUP(Target_AM[[#This Row],[NIPNAS]],Target_CC[],COLUMN(BD$2)+9,0)</f>
        <v>899200</v>
      </c>
      <c r="BS265" s="22">
        <f>Target_AM[[#This Row],[PROPORSI]]*VLOOKUP(Target_AM[[#This Row],[NIPNAS]],Target_CC[],COLUMN(BE$2)+9,0)</f>
        <v>899200</v>
      </c>
      <c r="BT265" s="22">
        <f>Target_AM[[#This Row],[PROPORSI]]*VLOOKUP(Target_AM[[#This Row],[NIPNAS]],Target_CC[],COLUMN(BF$2)+9,0)</f>
        <v>899200</v>
      </c>
      <c r="BU265" s="22">
        <f>Target_AM[[#This Row],[PROPORSI]]*VLOOKUP(Target_AM[[#This Row],[NIPNAS]],Target_CC[],COLUMN(BG$2)+9,0)</f>
        <v>899200</v>
      </c>
      <c r="BV265" s="22">
        <f>Target_AM[[#This Row],[PROPORSI]]*VLOOKUP(Target_AM[[#This Row],[NIPNAS]],Target_CC[],COLUMN(BH$2)+9,0)</f>
        <v>899200</v>
      </c>
      <c r="BW265" s="22">
        <f>Target_AM[[#This Row],[PROPORSI]]*VLOOKUP(Target_AM[[#This Row],[NIPNAS]],Target_CC[],COLUMN(BI$2)+9,0)</f>
        <v>899200</v>
      </c>
      <c r="BX265" s="22">
        <f>Target_AM[[#This Row],[PROPORSI]]*VLOOKUP(Target_AM[[#This Row],[NIPNAS]],Target_CC[],COLUMN(BJ$2)+9,0)</f>
        <v>899200</v>
      </c>
      <c r="BY265" s="22">
        <f>Target_AM[[#This Row],[PROPORSI]]*VLOOKUP(Target_AM[[#This Row],[NIPNAS]],Target_CC[],COLUMN(BK$2)+9,0)</f>
        <v>899200</v>
      </c>
      <c r="BZ265" s="22">
        <f>Target_AM[[#This Row],[PROPORSI]]*VLOOKUP(Target_AM[[#This Row],[NIPNAS]],Target_CC[],COLUMN(BL$2)+9,0)</f>
        <v>899200</v>
      </c>
      <c r="CA265" s="22">
        <f>Target_AM[[#This Row],[PROPORSI]]*VLOOKUP(Target_AM[[#This Row],[NIPNAS]],Target_CC[],COLUMN(BM$2)+9,0)</f>
        <v>10790400</v>
      </c>
      <c r="CB265" s="22">
        <f>Target_AM[[#This Row],[PROPORSI]]*VLOOKUP(Target_AM[[#This Row],[NIPNAS]],Target_CC[],COLUMN(BN$2)+9,0)</f>
        <v>0</v>
      </c>
      <c r="CC265" s="22">
        <f>Target_AM[[#This Row],[PROPORSI]]*VLOOKUP(Target_AM[[#This Row],[NIPNAS]],Target_CC[],COLUMN(BO$2)+9,0)</f>
        <v>0</v>
      </c>
      <c r="CD265" s="22">
        <f>Target_AM[[#This Row],[PROPORSI]]*VLOOKUP(Target_AM[[#This Row],[NIPNAS]],Target_CC[],COLUMN(BP$2)+9,0)</f>
        <v>0</v>
      </c>
      <c r="CE265" s="22">
        <f>Target_AM[[#This Row],[PROPORSI]]*VLOOKUP(Target_AM[[#This Row],[NIPNAS]],Target_CC[],COLUMN(BQ$2)+9,0)</f>
        <v>0</v>
      </c>
      <c r="CF265" s="22">
        <f>Target_AM[[#This Row],[PROPORSI]]*VLOOKUP(Target_AM[[#This Row],[NIPNAS]],Target_CC[],COLUMN(BR$2)+9,0)</f>
        <v>0</v>
      </c>
      <c r="CG265" s="22">
        <f>Target_AM[[#This Row],[PROPORSI]]*VLOOKUP(Target_AM[[#This Row],[NIPNAS]],Target_CC[],COLUMN(BS$2)+9,0)</f>
        <v>0</v>
      </c>
      <c r="CH265" s="22">
        <f>Target_AM[[#This Row],[PROPORSI]]*VLOOKUP(Target_AM[[#This Row],[NIPNAS]],Target_CC[],COLUMN(BT$2)+9,0)</f>
        <v>0</v>
      </c>
      <c r="CI265" s="22">
        <f>Target_AM[[#This Row],[PROPORSI]]*VLOOKUP(Target_AM[[#This Row],[NIPNAS]],Target_CC[],COLUMN(BU$2)+9,0)</f>
        <v>0</v>
      </c>
      <c r="CJ265" s="22">
        <f>Target_AM[[#This Row],[PROPORSI]]*VLOOKUP(Target_AM[[#This Row],[NIPNAS]],Target_CC[],COLUMN(BV$2)+9,0)</f>
        <v>0</v>
      </c>
      <c r="CK265" s="22">
        <f>Target_AM[[#This Row],[PROPORSI]]*VLOOKUP(Target_AM[[#This Row],[NIPNAS]],Target_CC[],COLUMN(BW$2)+9,0)</f>
        <v>0</v>
      </c>
      <c r="CL265" s="22">
        <f>Target_AM[[#This Row],[PROPORSI]]*VLOOKUP(Target_AM[[#This Row],[NIPNAS]],Target_CC[],COLUMN(BX$2)+9,0)</f>
        <v>0</v>
      </c>
      <c r="CM265" s="22">
        <f>Target_AM[[#This Row],[PROPORSI]]*VLOOKUP(Target_AM[[#This Row],[NIPNAS]],Target_CC[],COLUMN(BY$2)+9,0)</f>
        <v>0</v>
      </c>
      <c r="CN265" s="22">
        <f>Target_AM[[#This Row],[PROPORSI]]*VLOOKUP(Target_AM[[#This Row],[NIPNAS]],Target_CC[],COLUMN(BZ$2)+9,0)</f>
        <v>0</v>
      </c>
      <c r="CO265" s="22">
        <f>Target_AM[[#This Row],[PROPORSI]]*VLOOKUP(Target_AM[[#This Row],[NIPNAS]],Target_CC[],COLUMN(CA$2)+9,0)</f>
        <v>899200</v>
      </c>
      <c r="CP265" s="22">
        <f>Target_AM[[#This Row],[PROPORSI]]*VLOOKUP(Target_AM[[#This Row],[NIPNAS]],Target_CC[],COLUMN(CB$2)+9,0)</f>
        <v>899200</v>
      </c>
      <c r="CQ265" s="22">
        <f>Target_AM[[#This Row],[PROPORSI]]*VLOOKUP(Target_AM[[#This Row],[NIPNAS]],Target_CC[],COLUMN(CC$2)+9,0)</f>
        <v>899200</v>
      </c>
      <c r="CR265" s="22">
        <f>Target_AM[[#This Row],[PROPORSI]]*VLOOKUP(Target_AM[[#This Row],[NIPNAS]],Target_CC[],COLUMN(CD$2)+9,0)</f>
        <v>899200</v>
      </c>
      <c r="CS265" s="22">
        <f>Target_AM[[#This Row],[PROPORSI]]*VLOOKUP(Target_AM[[#This Row],[NIPNAS]],Target_CC[],COLUMN(CE$2)+9,0)</f>
        <v>899200</v>
      </c>
      <c r="CT265" s="22">
        <f>Target_AM[[#This Row],[PROPORSI]]*VLOOKUP(Target_AM[[#This Row],[NIPNAS]],Target_CC[],COLUMN(CF$2)+9,0)</f>
        <v>899200</v>
      </c>
      <c r="CU265" s="22">
        <f>Target_AM[[#This Row],[PROPORSI]]*VLOOKUP(Target_AM[[#This Row],[NIPNAS]],Target_CC[],COLUMN(CG$2)+9,0)</f>
        <v>899200</v>
      </c>
      <c r="CV265" s="22">
        <f>Target_AM[[#This Row],[PROPORSI]]*VLOOKUP(Target_AM[[#This Row],[NIPNAS]],Target_CC[],COLUMN(CH$2)+9,0)</f>
        <v>899200</v>
      </c>
      <c r="CW265" s="22">
        <f>Target_AM[[#This Row],[PROPORSI]]*VLOOKUP(Target_AM[[#This Row],[NIPNAS]],Target_CC[],COLUMN(CI$2)+9,0)</f>
        <v>899200</v>
      </c>
      <c r="CX265" s="22">
        <f>Target_AM[[#This Row],[PROPORSI]]*VLOOKUP(Target_AM[[#This Row],[NIPNAS]],Target_CC[],COLUMN(CJ$2)+9,0)</f>
        <v>899200</v>
      </c>
      <c r="CY265" s="22">
        <f>Target_AM[[#This Row],[PROPORSI]]*VLOOKUP(Target_AM[[#This Row],[NIPNAS]],Target_CC[],COLUMN(CK$2)+9,0)</f>
        <v>899200</v>
      </c>
      <c r="CZ265" s="22">
        <f>Target_AM[[#This Row],[PROPORSI]]*VLOOKUP(Target_AM[[#This Row],[NIPNAS]],Target_CC[],COLUMN(CL$2)+9,0)</f>
        <v>899200</v>
      </c>
      <c r="DA265" s="22">
        <f>Target_AM[[#This Row],[PROPORSI]]*VLOOKUP(Target_AM[[#This Row],[NIPNAS]],Target_CC[],COLUMN(CM$2)+9,0)</f>
        <v>10790400</v>
      </c>
      <c r="DB265" s="22">
        <f>Target_AM[[#This Row],[PROPORSI]]*VLOOKUP(Target_AM[[#This Row],[NIPNAS]],Target_CC[],COLUMN(CN$2)+9,0)</f>
        <v>0</v>
      </c>
      <c r="DC265" s="22">
        <f>Target_AM[[#This Row],[PROPORSI]]*VLOOKUP(Target_AM[[#This Row],[NIPNAS]],Target_CC[],COLUMN(CO$2)+9,0)</f>
        <v>0</v>
      </c>
      <c r="DD265" s="22">
        <f>Target_AM[[#This Row],[PROPORSI]]*VLOOKUP(Target_AM[[#This Row],[NIPNAS]],Target_CC[],COLUMN(CP$2)+9,0)</f>
        <v>0</v>
      </c>
      <c r="DE265" s="22">
        <f>Target_AM[[#This Row],[PROPORSI]]*VLOOKUP(Target_AM[[#This Row],[NIPNAS]],Target_CC[],COLUMN(CQ$2)+9,0)</f>
        <v>0</v>
      </c>
      <c r="DF265" s="22">
        <f>Target_AM[[#This Row],[PROPORSI]]*VLOOKUP(Target_AM[[#This Row],[NIPNAS]],Target_CC[],COLUMN(CR$2)+9,0)</f>
        <v>0</v>
      </c>
      <c r="DG265" s="22">
        <f>Target_AM[[#This Row],[PROPORSI]]*VLOOKUP(Target_AM[[#This Row],[NIPNAS]],Target_CC[],COLUMN(CS$2)+9,0)</f>
        <v>0</v>
      </c>
      <c r="DH265" s="22">
        <f>Target_AM[[#This Row],[PROPORSI]]*VLOOKUP(Target_AM[[#This Row],[NIPNAS]],Target_CC[],COLUMN(CT$2)+9,0)</f>
        <v>0</v>
      </c>
      <c r="DI265" s="22">
        <f>Target_AM[[#This Row],[PROPORSI]]*VLOOKUP(Target_AM[[#This Row],[NIPNAS]],Target_CC[],COLUMN(CU$2)+9,0)</f>
        <v>0</v>
      </c>
      <c r="DJ265" s="22">
        <f>Target_AM[[#This Row],[PROPORSI]]*VLOOKUP(Target_AM[[#This Row],[NIPNAS]],Target_CC[],COLUMN(CV$2)+9,0)</f>
        <v>0</v>
      </c>
      <c r="DK265" s="22">
        <f>Target_AM[[#This Row],[PROPORSI]]*VLOOKUP(Target_AM[[#This Row],[NIPNAS]],Target_CC[],COLUMN(CW$2)+9,0)</f>
        <v>0</v>
      </c>
      <c r="DL265" s="22">
        <f>Target_AM[[#This Row],[PROPORSI]]*VLOOKUP(Target_AM[[#This Row],[NIPNAS]],Target_CC[],COLUMN(CX$2)+9,0)</f>
        <v>0</v>
      </c>
      <c r="DM265" s="22">
        <f>Target_AM[[#This Row],[PROPORSI]]*VLOOKUP(Target_AM[[#This Row],[NIPNAS]],Target_CC[],COLUMN(CY$2)+9,0)</f>
        <v>0</v>
      </c>
      <c r="DN265" s="22">
        <f>Target_AM[[#This Row],[PROPORSI]]*VLOOKUP(Target_AM[[#This Row],[NIPNAS]],Target_CC[],COLUMN(CZ$2)+9,0)</f>
        <v>0</v>
      </c>
      <c r="DO265" s="22">
        <f>Target_AM[[#This Row],[PROPORSI]]*VLOOKUP(Target_AM[[#This Row],[NIPNAS]],Target_CC[],COLUMN(DA$2)+9,0)</f>
        <v>0</v>
      </c>
      <c r="DP265" s="22">
        <f>Target_AM[[#This Row],[PROPORSI]]*VLOOKUP(Target_AM[[#This Row],[NIPNAS]],Target_CC[],COLUMN(DB$2)+9,0)</f>
        <v>0</v>
      </c>
      <c r="DQ265" s="22">
        <f>Target_AM[[#This Row],[PROPORSI]]*VLOOKUP(Target_AM[[#This Row],[NIPNAS]],Target_CC[],COLUMN(DC$2)+9,0)</f>
        <v>0</v>
      </c>
      <c r="DR265" s="22">
        <f>Target_AM[[#This Row],[PROPORSI]]*VLOOKUP(Target_AM[[#This Row],[NIPNAS]],Target_CC[],COLUMN(DD$2)+9,0)</f>
        <v>0</v>
      </c>
      <c r="DS265" s="22">
        <f>Target_AM[[#This Row],[PROPORSI]]*VLOOKUP(Target_AM[[#This Row],[NIPNAS]],Target_CC[],COLUMN(DE$2)+9,0)</f>
        <v>0</v>
      </c>
      <c r="DT265" s="22">
        <f>Target_AM[[#This Row],[PROPORSI]]*VLOOKUP(Target_AM[[#This Row],[NIPNAS]],Target_CC[],COLUMN(DF$2)+9,0)</f>
        <v>0</v>
      </c>
      <c r="DU265" s="22">
        <f>Target_AM[[#This Row],[PROPORSI]]*VLOOKUP(Target_AM[[#This Row],[NIPNAS]],Target_CC[],COLUMN(DG$2)+9,0)</f>
        <v>0</v>
      </c>
      <c r="DV265" s="22">
        <f>Target_AM[[#This Row],[PROPORSI]]*VLOOKUP(Target_AM[[#This Row],[NIPNAS]],Target_CC[],COLUMN(DH$2)+9,0)</f>
        <v>0</v>
      </c>
      <c r="DW265" s="22">
        <f>Target_AM[[#This Row],[PROPORSI]]*VLOOKUP(Target_AM[[#This Row],[NIPNAS]],Target_CC[],COLUMN(DI$2)+9,0)</f>
        <v>0</v>
      </c>
      <c r="DX265" s="22">
        <f>Target_AM[[#This Row],[PROPORSI]]*VLOOKUP(Target_AM[[#This Row],[NIPNAS]],Target_CC[],COLUMN(DJ$2)+9,0)</f>
        <v>0</v>
      </c>
      <c r="DY265" s="22">
        <f>Target_AM[[#This Row],[PROPORSI]]*VLOOKUP(Target_AM[[#This Row],[NIPNAS]],Target_CC[],COLUMN(DK$2)+9,0)</f>
        <v>0</v>
      </c>
      <c r="DZ265" s="22">
        <f>Target_AM[[#This Row],[PROPORSI]]*VLOOKUP(Target_AM[[#This Row],[NIPNAS]],Target_CC[],COLUMN(DL$2)+9,0)</f>
        <v>0</v>
      </c>
      <c r="EA265" s="22">
        <f>Target_AM[[#This Row],[PROPORSI]]*VLOOKUP(Target_AM[[#This Row],[NIPNAS]],Target_CC[],COLUMN(DM$2)+9,0)</f>
        <v>0</v>
      </c>
    </row>
    <row r="266" spans="2:131" x14ac:dyDescent="0.3">
      <c r="B266">
        <v>980067</v>
      </c>
      <c r="C266" t="s">
        <v>1073</v>
      </c>
      <c r="D266">
        <v>1</v>
      </c>
      <c r="E266" s="8">
        <v>45658</v>
      </c>
      <c r="F266">
        <v>10122682</v>
      </c>
      <c r="G266" t="s">
        <v>597</v>
      </c>
      <c r="J266" t="s">
        <v>309</v>
      </c>
      <c r="K266" t="s">
        <v>25</v>
      </c>
      <c r="L266" t="s">
        <v>159</v>
      </c>
      <c r="M266" t="s">
        <v>29</v>
      </c>
      <c r="N266" s="23">
        <f>Target_AM[[#This Row],[PROPORSI]]*VLOOKUP(Target_AM[[#This Row],[NIPNAS]],Target_CC[],9,0)</f>
        <v>11249021.68042659</v>
      </c>
      <c r="O266" s="22">
        <f>Target_AM[[#This Row],[PROPORSI]]*VLOOKUP(Target_AM[[#This Row],[NIPNAS]],Target_CC[],COLUMN(A$2)+9,0)</f>
        <v>769033.63636363635</v>
      </c>
      <c r="P266" s="22">
        <f>Target_AM[[#This Row],[PROPORSI]]*VLOOKUP(Target_AM[[#This Row],[NIPNAS]],Target_CC[],COLUMN(B$2)+9,0)</f>
        <v>809509.09090909082</v>
      </c>
      <c r="Q266" s="22">
        <f>Target_AM[[#This Row],[PROPORSI]]*VLOOKUP(Target_AM[[#This Row],[NIPNAS]],Target_CC[],COLUMN(C$2)+9,0)</f>
        <v>728558.18181818177</v>
      </c>
      <c r="R266" s="22">
        <f>Target_AM[[#This Row],[PROPORSI]]*VLOOKUP(Target_AM[[#This Row],[NIPNAS]],Target_CC[],COLUMN(D$2)+9,0)</f>
        <v>647607.27272727271</v>
      </c>
      <c r="S266" s="22">
        <f>Target_AM[[#This Row],[PROPORSI]]*VLOOKUP(Target_AM[[#This Row],[NIPNAS]],Target_CC[],COLUMN(E$2)+9,0)</f>
        <v>688082.72727272729</v>
      </c>
      <c r="T266" s="22">
        <f>Target_AM[[#This Row],[PROPORSI]]*VLOOKUP(Target_AM[[#This Row],[NIPNAS]],Target_CC[],COLUMN(F$2)+9,0)</f>
        <v>728558.18181818177</v>
      </c>
      <c r="U266" s="22">
        <f>Target_AM[[#This Row],[PROPORSI]]*VLOOKUP(Target_AM[[#This Row],[NIPNAS]],Target_CC[],COLUMN(G$2)+9,0)</f>
        <v>930935.45454545447</v>
      </c>
      <c r="V266" s="22">
        <f>Target_AM[[#This Row],[PROPORSI]]*VLOOKUP(Target_AM[[#This Row],[NIPNAS]],Target_CC[],COLUMN(H$2)+9,0)</f>
        <v>849984.54545454541</v>
      </c>
      <c r="W266" s="22">
        <f>Target_AM[[#This Row],[PROPORSI]]*VLOOKUP(Target_AM[[#This Row],[NIPNAS]],Target_CC[],COLUMN(I$2)+9,0)</f>
        <v>849984.54545454541</v>
      </c>
      <c r="X266" s="22">
        <f>Target_AM[[#This Row],[PROPORSI]]*VLOOKUP(Target_AM[[#This Row],[NIPNAS]],Target_CC[],COLUMN(J$2)+9,0)</f>
        <v>930935.45454545447</v>
      </c>
      <c r="Y266" s="22">
        <f>Target_AM[[#This Row],[PROPORSI]]*VLOOKUP(Target_AM[[#This Row],[NIPNAS]],Target_CC[],COLUMN(K$2)+9,0)</f>
        <v>809509.09090909082</v>
      </c>
      <c r="Z266" s="22">
        <f>Target_AM[[#This Row],[PROPORSI]]*VLOOKUP(Target_AM[[#This Row],[NIPNAS]],Target_CC[],COLUMN(L$2)+9,0)</f>
        <v>849984.54545454541</v>
      </c>
      <c r="AA266" s="22">
        <f>Target_AM[[#This Row],[PROPORSI]]*VLOOKUP(Target_AM[[#This Row],[NIPNAS]],Target_CC[],COLUMN(M$2)+9,0)</f>
        <v>9592682.7272727247</v>
      </c>
      <c r="AB266" s="22">
        <f>Target_AM[[#This Row],[PROPORSI]]*VLOOKUP(Target_AM[[#This Row],[NIPNAS]],Target_CC[],COLUMN(N$2)+9,0)</f>
        <v>103052.75696198457</v>
      </c>
      <c r="AC266" s="22">
        <f>Target_AM[[#This Row],[PROPORSI]]*VLOOKUP(Target_AM[[#This Row],[NIPNAS]],Target_CC[],COLUMN(O$2)+9,0)</f>
        <v>109591.23862654157</v>
      </c>
      <c r="AD266" s="22">
        <f>Target_AM[[#This Row],[PROPORSI]]*VLOOKUP(Target_AM[[#This Row],[NIPNAS]],Target_CC[],COLUMN(P$2)+9,0)</f>
        <v>144197.28577829158</v>
      </c>
      <c r="AE266" s="22">
        <f>Target_AM[[#This Row],[PROPORSI]]*VLOOKUP(Target_AM[[#This Row],[NIPNAS]],Target_CC[],COLUMN(Q$2)+9,0)</f>
        <v>147016.83778235217</v>
      </c>
      <c r="AF266" s="22">
        <f>Target_AM[[#This Row],[PROPORSI]]*VLOOKUP(Target_AM[[#This Row],[NIPNAS]],Target_CC[],COLUMN(R$2)+9,0)</f>
        <v>192295.57455684175</v>
      </c>
      <c r="AG266" s="22">
        <f>Target_AM[[#This Row],[PROPORSI]]*VLOOKUP(Target_AM[[#This Row],[NIPNAS]],Target_CC[],COLUMN(S$2)+9,0)</f>
        <v>179672.14726219658</v>
      </c>
      <c r="AH266" s="22">
        <f>Target_AM[[#This Row],[PROPORSI]]*VLOOKUP(Target_AM[[#This Row],[NIPNAS]],Target_CC[],COLUMN(T$2)+9,0)</f>
        <v>157777.40255464319</v>
      </c>
      <c r="AI266" s="22">
        <f>Target_AM[[#This Row],[PROPORSI]]*VLOOKUP(Target_AM[[#This Row],[NIPNAS]],Target_CC[],COLUMN(U$2)+9,0)</f>
        <v>178479.41284037169</v>
      </c>
      <c r="AJ266" s="22">
        <f>Target_AM[[#This Row],[PROPORSI]]*VLOOKUP(Target_AM[[#This Row],[NIPNAS]],Target_CC[],COLUMN(V$2)+9,0)</f>
        <v>154973.37572631659</v>
      </c>
      <c r="AK266" s="22">
        <f>Target_AM[[#This Row],[PROPORSI]]*VLOOKUP(Target_AM[[#This Row],[NIPNAS]],Target_CC[],COLUMN(W$2)+9,0)</f>
        <v>163096.34124503337</v>
      </c>
      <c r="AL266" s="22">
        <f>Target_AM[[#This Row],[PROPORSI]]*VLOOKUP(Target_AM[[#This Row],[NIPNAS]],Target_CC[],COLUMN(X$2)+9,0)</f>
        <v>200387.75781787623</v>
      </c>
      <c r="AM266" s="22">
        <f>Target_AM[[#This Row],[PROPORSI]]*VLOOKUP(Target_AM[[#This Row],[NIPNAS]],Target_CC[],COLUMN(Y$2)+9,0)</f>
        <v>237745.19585959095</v>
      </c>
      <c r="AN266" s="22">
        <f>Target_AM[[#This Row],[PROPORSI]]*VLOOKUP(Target_AM[[#This Row],[NIPNAS]],Target_CC[],COLUMN(Z$2)+9,0)</f>
        <v>1968285.3270120402</v>
      </c>
      <c r="AO266" s="22">
        <f>Target_AM[[#This Row],[PROPORSI]]*VLOOKUP(Target_AM[[#This Row],[NIPNAS]],Target_CC[],COLUMN(AA$2)+9,0)</f>
        <v>872086.39332562091</v>
      </c>
      <c r="AP266" s="22">
        <f>Target_AM[[#This Row],[PROPORSI]]*VLOOKUP(Target_AM[[#This Row],[NIPNAS]],Target_CC[],COLUMN(AB$2)+9,0)</f>
        <v>919100.32953563239</v>
      </c>
      <c r="AQ266" s="22">
        <f>Target_AM[[#This Row],[PROPORSI]]*VLOOKUP(Target_AM[[#This Row],[NIPNAS]],Target_CC[],COLUMN(AC$2)+9,0)</f>
        <v>872755.46759647341</v>
      </c>
      <c r="AR266" s="22">
        <f>Target_AM[[#This Row],[PROPORSI]]*VLOOKUP(Target_AM[[#This Row],[NIPNAS]],Target_CC[],COLUMN(AD$2)+9,0)</f>
        <v>794624.11050962494</v>
      </c>
      <c r="AS266" s="22">
        <f>Target_AM[[#This Row],[PROPORSI]]*VLOOKUP(Target_AM[[#This Row],[NIPNAS]],Target_CC[],COLUMN(AE$2)+9,0)</f>
        <v>880378.30182956904</v>
      </c>
      <c r="AT266" s="22">
        <f>Target_AM[[#This Row],[PROPORSI]]*VLOOKUP(Target_AM[[#This Row],[NIPNAS]],Target_CC[],COLUMN(AF$2)+9,0)</f>
        <v>908230.3290803784</v>
      </c>
      <c r="AU266" s="22">
        <f>Target_AM[[#This Row],[PROPORSI]]*VLOOKUP(Target_AM[[#This Row],[NIPNAS]],Target_CC[],COLUMN(AG$2)+9,0)</f>
        <v>1088712.8571000977</v>
      </c>
      <c r="AV266" s="22">
        <f>Target_AM[[#This Row],[PROPORSI]]*VLOOKUP(Target_AM[[#This Row],[NIPNAS]],Target_CC[],COLUMN(AH$2)+9,0)</f>
        <v>1028463.9582949171</v>
      </c>
      <c r="AW266" s="22">
        <f>Target_AM[[#This Row],[PROPORSI]]*VLOOKUP(Target_AM[[#This Row],[NIPNAS]],Target_CC[],COLUMN(AI$2)+9,0)</f>
        <v>1004957.921180862</v>
      </c>
      <c r="AX266" s="22">
        <f>Target_AM[[#This Row],[PROPORSI]]*VLOOKUP(Target_AM[[#This Row],[NIPNAS]],Target_CC[],COLUMN(AJ$2)+9,0)</f>
        <v>1094031.7957904879</v>
      </c>
      <c r="AY266" s="22">
        <f>Target_AM[[#This Row],[PROPORSI]]*VLOOKUP(Target_AM[[#This Row],[NIPNAS]],Target_CC[],COLUMN(AK$2)+9,0)</f>
        <v>1009896.8487269671</v>
      </c>
      <c r="AZ266" s="22">
        <f>Target_AM[[#This Row],[PROPORSI]]*VLOOKUP(Target_AM[[#This Row],[NIPNAS]],Target_CC[],COLUMN(AL$2)+9,0)</f>
        <v>1087729.7413141364</v>
      </c>
      <c r="BA266" s="22">
        <f>Target_AM[[#This Row],[PROPORSI]]*VLOOKUP(Target_AM[[#This Row],[NIPNAS]],Target_CC[],COLUMN(AM$2)+9,0)</f>
        <v>11560968.054284766</v>
      </c>
      <c r="BB266" s="22">
        <f>Target_AM[[#This Row],[PROPORSI]]*VLOOKUP(Target_AM[[#This Row],[NIPNAS]],Target_CC[],COLUMN(AN$2)+9,0)</f>
        <v>0</v>
      </c>
      <c r="BC266" s="22">
        <f>Target_AM[[#This Row],[PROPORSI]]*VLOOKUP(Target_AM[[#This Row],[NIPNAS]],Target_CC[],COLUMN(AO$2)+9,0)</f>
        <v>0</v>
      </c>
      <c r="BD266" s="22">
        <f>Target_AM[[#This Row],[PROPORSI]]*VLOOKUP(Target_AM[[#This Row],[NIPNAS]],Target_CC[],COLUMN(AP$2)+9,0)</f>
        <v>0</v>
      </c>
      <c r="BE266" s="22">
        <f>Target_AM[[#This Row],[PROPORSI]]*VLOOKUP(Target_AM[[#This Row],[NIPNAS]],Target_CC[],COLUMN(AQ$2)+9,0)</f>
        <v>0</v>
      </c>
      <c r="BF266" s="22">
        <f>Target_AM[[#This Row],[PROPORSI]]*VLOOKUP(Target_AM[[#This Row],[NIPNAS]],Target_CC[],COLUMN(AR$2)+9,0)</f>
        <v>0</v>
      </c>
      <c r="BG266" s="22">
        <f>Target_AM[[#This Row],[PROPORSI]]*VLOOKUP(Target_AM[[#This Row],[NIPNAS]],Target_CC[],COLUMN(AS$2)+9,0)</f>
        <v>0</v>
      </c>
      <c r="BH266" s="22">
        <f>Target_AM[[#This Row],[PROPORSI]]*VLOOKUP(Target_AM[[#This Row],[NIPNAS]],Target_CC[],COLUMN(AT$2)+9,0)</f>
        <v>0</v>
      </c>
      <c r="BI266" s="22">
        <f>Target_AM[[#This Row],[PROPORSI]]*VLOOKUP(Target_AM[[#This Row],[NIPNAS]],Target_CC[],COLUMN(AU$2)+9,0)</f>
        <v>0</v>
      </c>
      <c r="BJ266" s="22">
        <f>Target_AM[[#This Row],[PROPORSI]]*VLOOKUP(Target_AM[[#This Row],[NIPNAS]],Target_CC[],COLUMN(AV$2)+9,0)</f>
        <v>0</v>
      </c>
      <c r="BK266" s="22">
        <f>Target_AM[[#This Row],[PROPORSI]]*VLOOKUP(Target_AM[[#This Row],[NIPNAS]],Target_CC[],COLUMN(AW$2)+9,0)</f>
        <v>0</v>
      </c>
      <c r="BL266" s="22">
        <f>Target_AM[[#This Row],[PROPORSI]]*VLOOKUP(Target_AM[[#This Row],[NIPNAS]],Target_CC[],COLUMN(AX$2)+9,0)</f>
        <v>0</v>
      </c>
      <c r="BM266" s="22">
        <f>Target_AM[[#This Row],[PROPORSI]]*VLOOKUP(Target_AM[[#This Row],[NIPNAS]],Target_CC[],COLUMN(AY$2)+9,0)</f>
        <v>0</v>
      </c>
      <c r="BN266" s="22">
        <f>Target_AM[[#This Row],[PROPORSI]]*VLOOKUP(Target_AM[[#This Row],[NIPNAS]],Target_CC[],COLUMN(AZ$2)+9,0)</f>
        <v>0</v>
      </c>
      <c r="BO266" s="22">
        <f>Target_AM[[#This Row],[PROPORSI]]*VLOOKUP(Target_AM[[#This Row],[NIPNAS]],Target_CC[],COLUMN(BA$2)+9,0)</f>
        <v>918000</v>
      </c>
      <c r="BP266" s="22">
        <f>Target_AM[[#This Row],[PROPORSI]]*VLOOKUP(Target_AM[[#This Row],[NIPNAS]],Target_CC[],COLUMN(BB$2)+9,0)</f>
        <v>918000</v>
      </c>
      <c r="BQ266" s="22">
        <f>Target_AM[[#This Row],[PROPORSI]]*VLOOKUP(Target_AM[[#This Row],[NIPNAS]],Target_CC[],COLUMN(BC$2)+9,0)</f>
        <v>918000</v>
      </c>
      <c r="BR266" s="22">
        <f>Target_AM[[#This Row],[PROPORSI]]*VLOOKUP(Target_AM[[#This Row],[NIPNAS]],Target_CC[],COLUMN(BD$2)+9,0)</f>
        <v>966100</v>
      </c>
      <c r="BS266" s="22">
        <f>Target_AM[[#This Row],[PROPORSI]]*VLOOKUP(Target_AM[[#This Row],[NIPNAS]],Target_CC[],COLUMN(BE$2)+9,0)</f>
        <v>966100</v>
      </c>
      <c r="BT266" s="22">
        <f>Target_AM[[#This Row],[PROPORSI]]*VLOOKUP(Target_AM[[#This Row],[NIPNAS]],Target_CC[],COLUMN(BF$2)+9,0)</f>
        <v>966100</v>
      </c>
      <c r="BU266" s="22">
        <f>Target_AM[[#This Row],[PROPORSI]]*VLOOKUP(Target_AM[[#This Row],[NIPNAS]],Target_CC[],COLUMN(BG$2)+9,0)</f>
        <v>966100</v>
      </c>
      <c r="BV266" s="22">
        <f>Target_AM[[#This Row],[PROPORSI]]*VLOOKUP(Target_AM[[#This Row],[NIPNAS]],Target_CC[],COLUMN(BH$2)+9,0)</f>
        <v>966100</v>
      </c>
      <c r="BW266" s="22">
        <f>Target_AM[[#This Row],[PROPORSI]]*VLOOKUP(Target_AM[[#This Row],[NIPNAS]],Target_CC[],COLUMN(BI$2)+9,0)</f>
        <v>966100</v>
      </c>
      <c r="BX266" s="22">
        <f>Target_AM[[#This Row],[PROPORSI]]*VLOOKUP(Target_AM[[#This Row],[NIPNAS]],Target_CC[],COLUMN(BJ$2)+9,0)</f>
        <v>966100</v>
      </c>
      <c r="BY266" s="22">
        <f>Target_AM[[#This Row],[PROPORSI]]*VLOOKUP(Target_AM[[#This Row],[NIPNAS]],Target_CC[],COLUMN(BK$2)+9,0)</f>
        <v>966100</v>
      </c>
      <c r="BZ266" s="22">
        <f>Target_AM[[#This Row],[PROPORSI]]*VLOOKUP(Target_AM[[#This Row],[NIPNAS]],Target_CC[],COLUMN(BL$2)+9,0)</f>
        <v>966100</v>
      </c>
      <c r="CA266" s="22">
        <f>Target_AM[[#This Row],[PROPORSI]]*VLOOKUP(Target_AM[[#This Row],[NIPNAS]],Target_CC[],COLUMN(BM$2)+9,0)</f>
        <v>11448900</v>
      </c>
      <c r="CB266" s="22">
        <f>Target_AM[[#This Row],[PROPORSI]]*VLOOKUP(Target_AM[[#This Row],[NIPNAS]],Target_CC[],COLUMN(BN$2)+9,0)</f>
        <v>0</v>
      </c>
      <c r="CC266" s="22">
        <f>Target_AM[[#This Row],[PROPORSI]]*VLOOKUP(Target_AM[[#This Row],[NIPNAS]],Target_CC[],COLUMN(BO$2)+9,0)</f>
        <v>0</v>
      </c>
      <c r="CD266" s="22">
        <f>Target_AM[[#This Row],[PROPORSI]]*VLOOKUP(Target_AM[[#This Row],[NIPNAS]],Target_CC[],COLUMN(BP$2)+9,0)</f>
        <v>0</v>
      </c>
      <c r="CE266" s="22">
        <f>Target_AM[[#This Row],[PROPORSI]]*VLOOKUP(Target_AM[[#This Row],[NIPNAS]],Target_CC[],COLUMN(BQ$2)+9,0)</f>
        <v>0</v>
      </c>
      <c r="CF266" s="22">
        <f>Target_AM[[#This Row],[PROPORSI]]*VLOOKUP(Target_AM[[#This Row],[NIPNAS]],Target_CC[],COLUMN(BR$2)+9,0)</f>
        <v>0</v>
      </c>
      <c r="CG266" s="22">
        <f>Target_AM[[#This Row],[PROPORSI]]*VLOOKUP(Target_AM[[#This Row],[NIPNAS]],Target_CC[],COLUMN(BS$2)+9,0)</f>
        <v>0</v>
      </c>
      <c r="CH266" s="22">
        <f>Target_AM[[#This Row],[PROPORSI]]*VLOOKUP(Target_AM[[#This Row],[NIPNAS]],Target_CC[],COLUMN(BT$2)+9,0)</f>
        <v>0</v>
      </c>
      <c r="CI266" s="22">
        <f>Target_AM[[#This Row],[PROPORSI]]*VLOOKUP(Target_AM[[#This Row],[NIPNAS]],Target_CC[],COLUMN(BU$2)+9,0)</f>
        <v>0</v>
      </c>
      <c r="CJ266" s="22">
        <f>Target_AM[[#This Row],[PROPORSI]]*VLOOKUP(Target_AM[[#This Row],[NIPNAS]],Target_CC[],COLUMN(BV$2)+9,0)</f>
        <v>0</v>
      </c>
      <c r="CK266" s="22">
        <f>Target_AM[[#This Row],[PROPORSI]]*VLOOKUP(Target_AM[[#This Row],[NIPNAS]],Target_CC[],COLUMN(BW$2)+9,0)</f>
        <v>0</v>
      </c>
      <c r="CL266" s="22">
        <f>Target_AM[[#This Row],[PROPORSI]]*VLOOKUP(Target_AM[[#This Row],[NIPNAS]],Target_CC[],COLUMN(BX$2)+9,0)</f>
        <v>0</v>
      </c>
      <c r="CM266" s="22">
        <f>Target_AM[[#This Row],[PROPORSI]]*VLOOKUP(Target_AM[[#This Row],[NIPNAS]],Target_CC[],COLUMN(BY$2)+9,0)</f>
        <v>0</v>
      </c>
      <c r="CN266" s="22">
        <f>Target_AM[[#This Row],[PROPORSI]]*VLOOKUP(Target_AM[[#This Row],[NIPNAS]],Target_CC[],COLUMN(BZ$2)+9,0)</f>
        <v>0</v>
      </c>
      <c r="CO266" s="22">
        <f>Target_AM[[#This Row],[PROPORSI]]*VLOOKUP(Target_AM[[#This Row],[NIPNAS]],Target_CC[],COLUMN(CA$2)+9,0)</f>
        <v>966100</v>
      </c>
      <c r="CP266" s="22">
        <f>Target_AM[[#This Row],[PROPORSI]]*VLOOKUP(Target_AM[[#This Row],[NIPNAS]],Target_CC[],COLUMN(CB$2)+9,0)</f>
        <v>966100</v>
      </c>
      <c r="CQ266" s="22">
        <f>Target_AM[[#This Row],[PROPORSI]]*VLOOKUP(Target_AM[[#This Row],[NIPNAS]],Target_CC[],COLUMN(CC$2)+9,0)</f>
        <v>966100</v>
      </c>
      <c r="CR266" s="22">
        <f>Target_AM[[#This Row],[PROPORSI]]*VLOOKUP(Target_AM[[#This Row],[NIPNAS]],Target_CC[],COLUMN(CD$2)+9,0)</f>
        <v>966100</v>
      </c>
      <c r="CS266" s="22">
        <f>Target_AM[[#This Row],[PROPORSI]]*VLOOKUP(Target_AM[[#This Row],[NIPNAS]],Target_CC[],COLUMN(CE$2)+9,0)</f>
        <v>966100</v>
      </c>
      <c r="CT266" s="22">
        <f>Target_AM[[#This Row],[PROPORSI]]*VLOOKUP(Target_AM[[#This Row],[NIPNAS]],Target_CC[],COLUMN(CF$2)+9,0)</f>
        <v>966100</v>
      </c>
      <c r="CU266" s="22">
        <f>Target_AM[[#This Row],[PROPORSI]]*VLOOKUP(Target_AM[[#This Row],[NIPNAS]],Target_CC[],COLUMN(CG$2)+9,0)</f>
        <v>966100</v>
      </c>
      <c r="CV266" s="22">
        <f>Target_AM[[#This Row],[PROPORSI]]*VLOOKUP(Target_AM[[#This Row],[NIPNAS]],Target_CC[],COLUMN(CH$2)+9,0)</f>
        <v>966100</v>
      </c>
      <c r="CW266" s="22">
        <f>Target_AM[[#This Row],[PROPORSI]]*VLOOKUP(Target_AM[[#This Row],[NIPNAS]],Target_CC[],COLUMN(CI$2)+9,0)</f>
        <v>966100</v>
      </c>
      <c r="CX266" s="22">
        <f>Target_AM[[#This Row],[PROPORSI]]*VLOOKUP(Target_AM[[#This Row],[NIPNAS]],Target_CC[],COLUMN(CJ$2)+9,0)</f>
        <v>966100</v>
      </c>
      <c r="CY266" s="22">
        <f>Target_AM[[#This Row],[PROPORSI]]*VLOOKUP(Target_AM[[#This Row],[NIPNAS]],Target_CC[],COLUMN(CK$2)+9,0)</f>
        <v>966100</v>
      </c>
      <c r="CZ266" s="22">
        <f>Target_AM[[#This Row],[PROPORSI]]*VLOOKUP(Target_AM[[#This Row],[NIPNAS]],Target_CC[],COLUMN(CL$2)+9,0)</f>
        <v>966100</v>
      </c>
      <c r="DA266" s="22">
        <f>Target_AM[[#This Row],[PROPORSI]]*VLOOKUP(Target_AM[[#This Row],[NIPNAS]],Target_CC[],COLUMN(CM$2)+9,0)</f>
        <v>11593200</v>
      </c>
      <c r="DB266" s="22">
        <f>Target_AM[[#This Row],[PROPORSI]]*VLOOKUP(Target_AM[[#This Row],[NIPNAS]],Target_CC[],COLUMN(CN$2)+9,0)</f>
        <v>0</v>
      </c>
      <c r="DC266" s="22">
        <f>Target_AM[[#This Row],[PROPORSI]]*VLOOKUP(Target_AM[[#This Row],[NIPNAS]],Target_CC[],COLUMN(CO$2)+9,0)</f>
        <v>0</v>
      </c>
      <c r="DD266" s="22">
        <f>Target_AM[[#This Row],[PROPORSI]]*VLOOKUP(Target_AM[[#This Row],[NIPNAS]],Target_CC[],COLUMN(CP$2)+9,0)</f>
        <v>0</v>
      </c>
      <c r="DE266" s="22">
        <f>Target_AM[[#This Row],[PROPORSI]]*VLOOKUP(Target_AM[[#This Row],[NIPNAS]],Target_CC[],COLUMN(CQ$2)+9,0)</f>
        <v>0</v>
      </c>
      <c r="DF266" s="22">
        <f>Target_AM[[#This Row],[PROPORSI]]*VLOOKUP(Target_AM[[#This Row],[NIPNAS]],Target_CC[],COLUMN(CR$2)+9,0)</f>
        <v>0</v>
      </c>
      <c r="DG266" s="22">
        <f>Target_AM[[#This Row],[PROPORSI]]*VLOOKUP(Target_AM[[#This Row],[NIPNAS]],Target_CC[],COLUMN(CS$2)+9,0)</f>
        <v>0</v>
      </c>
      <c r="DH266" s="22">
        <f>Target_AM[[#This Row],[PROPORSI]]*VLOOKUP(Target_AM[[#This Row],[NIPNAS]],Target_CC[],COLUMN(CT$2)+9,0)</f>
        <v>0</v>
      </c>
      <c r="DI266" s="22">
        <f>Target_AM[[#This Row],[PROPORSI]]*VLOOKUP(Target_AM[[#This Row],[NIPNAS]],Target_CC[],COLUMN(CU$2)+9,0)</f>
        <v>0</v>
      </c>
      <c r="DJ266" s="22">
        <f>Target_AM[[#This Row],[PROPORSI]]*VLOOKUP(Target_AM[[#This Row],[NIPNAS]],Target_CC[],COLUMN(CV$2)+9,0)</f>
        <v>0</v>
      </c>
      <c r="DK266" s="22">
        <f>Target_AM[[#This Row],[PROPORSI]]*VLOOKUP(Target_AM[[#This Row],[NIPNAS]],Target_CC[],COLUMN(CW$2)+9,0)</f>
        <v>0</v>
      </c>
      <c r="DL266" s="22">
        <f>Target_AM[[#This Row],[PROPORSI]]*VLOOKUP(Target_AM[[#This Row],[NIPNAS]],Target_CC[],COLUMN(CX$2)+9,0)</f>
        <v>0</v>
      </c>
      <c r="DM266" s="22">
        <f>Target_AM[[#This Row],[PROPORSI]]*VLOOKUP(Target_AM[[#This Row],[NIPNAS]],Target_CC[],COLUMN(CY$2)+9,0)</f>
        <v>0</v>
      </c>
      <c r="DN266" s="22">
        <f>Target_AM[[#This Row],[PROPORSI]]*VLOOKUP(Target_AM[[#This Row],[NIPNAS]],Target_CC[],COLUMN(CZ$2)+9,0)</f>
        <v>0</v>
      </c>
      <c r="DO266" s="22">
        <f>Target_AM[[#This Row],[PROPORSI]]*VLOOKUP(Target_AM[[#This Row],[NIPNAS]],Target_CC[],COLUMN(DA$2)+9,0)</f>
        <v>0</v>
      </c>
      <c r="DP266" s="22">
        <f>Target_AM[[#This Row],[PROPORSI]]*VLOOKUP(Target_AM[[#This Row],[NIPNAS]],Target_CC[],COLUMN(DB$2)+9,0)</f>
        <v>0</v>
      </c>
      <c r="DQ266" s="22">
        <f>Target_AM[[#This Row],[PROPORSI]]*VLOOKUP(Target_AM[[#This Row],[NIPNAS]],Target_CC[],COLUMN(DC$2)+9,0)</f>
        <v>0</v>
      </c>
      <c r="DR266" s="22">
        <f>Target_AM[[#This Row],[PROPORSI]]*VLOOKUP(Target_AM[[#This Row],[NIPNAS]],Target_CC[],COLUMN(DD$2)+9,0)</f>
        <v>0</v>
      </c>
      <c r="DS266" s="22">
        <f>Target_AM[[#This Row],[PROPORSI]]*VLOOKUP(Target_AM[[#This Row],[NIPNAS]],Target_CC[],COLUMN(DE$2)+9,0)</f>
        <v>0</v>
      </c>
      <c r="DT266" s="22">
        <f>Target_AM[[#This Row],[PROPORSI]]*VLOOKUP(Target_AM[[#This Row],[NIPNAS]],Target_CC[],COLUMN(DF$2)+9,0)</f>
        <v>0</v>
      </c>
      <c r="DU266" s="22">
        <f>Target_AM[[#This Row],[PROPORSI]]*VLOOKUP(Target_AM[[#This Row],[NIPNAS]],Target_CC[],COLUMN(DG$2)+9,0)</f>
        <v>0</v>
      </c>
      <c r="DV266" s="22">
        <f>Target_AM[[#This Row],[PROPORSI]]*VLOOKUP(Target_AM[[#This Row],[NIPNAS]],Target_CC[],COLUMN(DH$2)+9,0)</f>
        <v>0</v>
      </c>
      <c r="DW266" s="22">
        <f>Target_AM[[#This Row],[PROPORSI]]*VLOOKUP(Target_AM[[#This Row],[NIPNAS]],Target_CC[],COLUMN(DI$2)+9,0)</f>
        <v>0</v>
      </c>
      <c r="DX266" s="22">
        <f>Target_AM[[#This Row],[PROPORSI]]*VLOOKUP(Target_AM[[#This Row],[NIPNAS]],Target_CC[],COLUMN(DJ$2)+9,0)</f>
        <v>0</v>
      </c>
      <c r="DY266" s="22">
        <f>Target_AM[[#This Row],[PROPORSI]]*VLOOKUP(Target_AM[[#This Row],[NIPNAS]],Target_CC[],COLUMN(DK$2)+9,0)</f>
        <v>0</v>
      </c>
      <c r="DZ266" s="22">
        <f>Target_AM[[#This Row],[PROPORSI]]*VLOOKUP(Target_AM[[#This Row],[NIPNAS]],Target_CC[],COLUMN(DL$2)+9,0)</f>
        <v>0</v>
      </c>
      <c r="EA266" s="22">
        <f>Target_AM[[#This Row],[PROPORSI]]*VLOOKUP(Target_AM[[#This Row],[NIPNAS]],Target_CC[],COLUMN(DM$2)+9,0)</f>
        <v>0</v>
      </c>
    </row>
    <row r="267" spans="2:131" x14ac:dyDescent="0.3">
      <c r="B267">
        <v>401431</v>
      </c>
      <c r="C267" t="s">
        <v>983</v>
      </c>
      <c r="D267">
        <v>1</v>
      </c>
      <c r="E267" s="8">
        <v>45658</v>
      </c>
      <c r="F267">
        <v>19426446</v>
      </c>
      <c r="G267" t="s">
        <v>590</v>
      </c>
      <c r="J267" t="s">
        <v>300</v>
      </c>
      <c r="K267" t="s">
        <v>25</v>
      </c>
      <c r="L267" t="s">
        <v>159</v>
      </c>
      <c r="M267" t="s">
        <v>29</v>
      </c>
      <c r="N267" s="23">
        <f>Target_AM[[#This Row],[PROPORSI]]*VLOOKUP(Target_AM[[#This Row],[NIPNAS]],Target_CC[],9,0)</f>
        <v>41716895.775833063</v>
      </c>
      <c r="O267" s="22">
        <f>Target_AM[[#This Row],[PROPORSI]]*VLOOKUP(Target_AM[[#This Row],[NIPNAS]],Target_CC[],COLUMN(A$2)+9,0)</f>
        <v>833019.11369874084</v>
      </c>
      <c r="P267" s="22">
        <f>Target_AM[[#This Row],[PROPORSI]]*VLOOKUP(Target_AM[[#This Row],[NIPNAS]],Target_CC[],COLUMN(B$2)+9,0)</f>
        <v>847568.06255199667</v>
      </c>
      <c r="Q267" s="22">
        <f>Target_AM[[#This Row],[PROPORSI]]*VLOOKUP(Target_AM[[#This Row],[NIPNAS]],Target_CC[],COLUMN(C$2)+9,0)</f>
        <v>906155.78730420559</v>
      </c>
      <c r="R267" s="22">
        <f>Target_AM[[#This Row],[PROPORSI]]*VLOOKUP(Target_AM[[#This Row],[NIPNAS]],Target_CC[],COLUMN(D$2)+9,0)</f>
        <v>851470.16262109648</v>
      </c>
      <c r="S267" s="22">
        <f>Target_AM[[#This Row],[PROPORSI]]*VLOOKUP(Target_AM[[#This Row],[NIPNAS]],Target_CC[],COLUMN(E$2)+9,0)</f>
        <v>894627.36941104138</v>
      </c>
      <c r="T267" s="22">
        <f>Target_AM[[#This Row],[PROPORSI]]*VLOOKUP(Target_AM[[#This Row],[NIPNAS]],Target_CC[],COLUMN(F$2)+9,0)</f>
        <v>882692.93892321445</v>
      </c>
      <c r="U267" s="22">
        <f>Target_AM[[#This Row],[PROPORSI]]*VLOOKUP(Target_AM[[#This Row],[NIPNAS]],Target_CC[],COLUMN(G$2)+9,0)</f>
        <v>924918.16825775697</v>
      </c>
      <c r="V267" s="22">
        <f>Target_AM[[#This Row],[PROPORSI]]*VLOOKUP(Target_AM[[#This Row],[NIPNAS]],Target_CC[],COLUMN(H$2)+9,0)</f>
        <v>934136.73208538501</v>
      </c>
      <c r="W267" s="22">
        <f>Target_AM[[#This Row],[PROPORSI]]*VLOOKUP(Target_AM[[#This Row],[NIPNAS]],Target_CC[],COLUMN(I$2)+9,0)</f>
        <v>922179.80570020725</v>
      </c>
      <c r="X267" s="22">
        <f>Target_AM[[#This Row],[PROPORSI]]*VLOOKUP(Target_AM[[#This Row],[NIPNAS]],Target_CC[],COLUMN(J$2)+9,0)</f>
        <v>940732.61643034557</v>
      </c>
      <c r="Y267" s="22">
        <f>Target_AM[[#This Row],[PROPORSI]]*VLOOKUP(Target_AM[[#This Row],[NIPNAS]],Target_CC[],COLUMN(K$2)+9,0)</f>
        <v>933868.76143956452</v>
      </c>
      <c r="Z267" s="22">
        <f>Target_AM[[#This Row],[PROPORSI]]*VLOOKUP(Target_AM[[#This Row],[NIPNAS]],Target_CC[],COLUMN(L$2)+9,0)</f>
        <v>881122.78157644556</v>
      </c>
      <c r="AA267" s="22">
        <f>Target_AM[[#This Row],[PROPORSI]]*VLOOKUP(Target_AM[[#This Row],[NIPNAS]],Target_CC[],COLUMN(M$2)+9,0)</f>
        <v>10752492.299999999</v>
      </c>
      <c r="AB267" s="22">
        <f>Target_AM[[#This Row],[PROPORSI]]*VLOOKUP(Target_AM[[#This Row],[NIPNAS]],Target_CC[],COLUMN(N$2)+9,0)</f>
        <v>485469.74310258828</v>
      </c>
      <c r="AC267" s="22">
        <f>Target_AM[[#This Row],[PROPORSI]]*VLOOKUP(Target_AM[[#This Row],[NIPNAS]],Target_CC[],COLUMN(O$2)+9,0)</f>
        <v>493948.62953634793</v>
      </c>
      <c r="AD267" s="22">
        <f>Target_AM[[#This Row],[PROPORSI]]*VLOOKUP(Target_AM[[#This Row],[NIPNAS]],Target_CC[],COLUMN(P$2)+9,0)</f>
        <v>528092.58519917831</v>
      </c>
      <c r="AE267" s="22">
        <f>Target_AM[[#This Row],[PROPORSI]]*VLOOKUP(Target_AM[[#This Row],[NIPNAS]],Target_CC[],COLUMN(Q$2)+9,0)</f>
        <v>496222.70883051353</v>
      </c>
      <c r="AF267" s="22">
        <f>Target_AM[[#This Row],[PROPORSI]]*VLOOKUP(Target_AM[[#This Row],[NIPNAS]],Target_CC[],COLUMN(R$2)+9,0)</f>
        <v>521374.01418329426</v>
      </c>
      <c r="AG267" s="22">
        <f>Target_AM[[#This Row],[PROPORSI]]*VLOOKUP(Target_AM[[#This Row],[NIPNAS]],Target_CC[],COLUMN(S$2)+9,0)</f>
        <v>514418.82575157197</v>
      </c>
      <c r="AH267" s="22">
        <f>Target_AM[[#This Row],[PROPORSI]]*VLOOKUP(Target_AM[[#This Row],[NIPNAS]],Target_CC[],COLUMN(T$2)+9,0)</f>
        <v>539026.99007864145</v>
      </c>
      <c r="AI267" s="22">
        <f>Target_AM[[#This Row],[PROPORSI]]*VLOOKUP(Target_AM[[#This Row],[NIPNAS]],Target_CC[],COLUMN(U$2)+9,0)</f>
        <v>544399.41640065226</v>
      </c>
      <c r="AJ267" s="22">
        <f>Target_AM[[#This Row],[PROPORSI]]*VLOOKUP(Target_AM[[#This Row],[NIPNAS]],Target_CC[],COLUMN(V$2)+9,0)</f>
        <v>537431.11773252825</v>
      </c>
      <c r="AK267" s="22">
        <f>Target_AM[[#This Row],[PROPORSI]]*VLOOKUP(Target_AM[[#This Row],[NIPNAS]],Target_CC[],COLUMN(W$2)+9,0)</f>
        <v>548243.38855666271</v>
      </c>
      <c r="AL267" s="22">
        <f>Target_AM[[#This Row],[PROPORSI]]*VLOOKUP(Target_AM[[#This Row],[NIPNAS]],Target_CC[],COLUMN(X$2)+9,0)</f>
        <v>544243.24754636525</v>
      </c>
      <c r="AM267" s="22">
        <f>Target_AM[[#This Row],[PROPORSI]]*VLOOKUP(Target_AM[[#This Row],[NIPNAS]],Target_CC[],COLUMN(Y$2)+9,0)</f>
        <v>513503.76405462966</v>
      </c>
      <c r="AN267" s="22">
        <f>Target_AM[[#This Row],[PROPORSI]]*VLOOKUP(Target_AM[[#This Row],[NIPNAS]],Target_CC[],COLUMN(Z$2)+9,0)</f>
        <v>6266374.4309729747</v>
      </c>
      <c r="AO267" s="22">
        <f>Target_AM[[#This Row],[PROPORSI]]*VLOOKUP(Target_AM[[#This Row],[NIPNAS]],Target_CC[],COLUMN(AA$2)+9,0)</f>
        <v>1318488.8568013292</v>
      </c>
      <c r="AP267" s="22">
        <f>Target_AM[[#This Row],[PROPORSI]]*VLOOKUP(Target_AM[[#This Row],[NIPNAS]],Target_CC[],COLUMN(AB$2)+9,0)</f>
        <v>1341516.6920883446</v>
      </c>
      <c r="AQ267" s="22">
        <f>Target_AM[[#This Row],[PROPORSI]]*VLOOKUP(Target_AM[[#This Row],[NIPNAS]],Target_CC[],COLUMN(AC$2)+9,0)</f>
        <v>1434248.372503384</v>
      </c>
      <c r="AR267" s="22">
        <f>Target_AM[[#This Row],[PROPORSI]]*VLOOKUP(Target_AM[[#This Row],[NIPNAS]],Target_CC[],COLUMN(AD$2)+9,0)</f>
        <v>1347692.87145161</v>
      </c>
      <c r="AS267" s="22">
        <f>Target_AM[[#This Row],[PROPORSI]]*VLOOKUP(Target_AM[[#This Row],[NIPNAS]],Target_CC[],COLUMN(AE$2)+9,0)</f>
        <v>1416001.3835943355</v>
      </c>
      <c r="AT267" s="22">
        <f>Target_AM[[#This Row],[PROPORSI]]*VLOOKUP(Target_AM[[#This Row],[NIPNAS]],Target_CC[],COLUMN(AF$2)+9,0)</f>
        <v>1397111.7646747865</v>
      </c>
      <c r="AU267" s="22">
        <f>Target_AM[[#This Row],[PROPORSI]]*VLOOKUP(Target_AM[[#This Row],[NIPNAS]],Target_CC[],COLUMN(AG$2)+9,0)</f>
        <v>1463945.1583363984</v>
      </c>
      <c r="AV267" s="22">
        <f>Target_AM[[#This Row],[PROPORSI]]*VLOOKUP(Target_AM[[#This Row],[NIPNAS]],Target_CC[],COLUMN(AH$2)+9,0)</f>
        <v>1478536.1484860373</v>
      </c>
      <c r="AW267" s="22">
        <f>Target_AM[[#This Row],[PROPORSI]]*VLOOKUP(Target_AM[[#This Row],[NIPNAS]],Target_CC[],COLUMN(AI$2)+9,0)</f>
        <v>1459610.9234327355</v>
      </c>
      <c r="AX267" s="22">
        <f>Target_AM[[#This Row],[PROPORSI]]*VLOOKUP(Target_AM[[#This Row],[NIPNAS]],Target_CC[],COLUMN(AJ$2)+9,0)</f>
        <v>1488976.0049870084</v>
      </c>
      <c r="AY267" s="22">
        <f>Target_AM[[#This Row],[PROPORSI]]*VLOOKUP(Target_AM[[#This Row],[NIPNAS]],Target_CC[],COLUMN(AK$2)+9,0)</f>
        <v>1478112.0089859297</v>
      </c>
      <c r="AZ267" s="22">
        <f>Target_AM[[#This Row],[PROPORSI]]*VLOOKUP(Target_AM[[#This Row],[NIPNAS]],Target_CC[],COLUMN(AL$2)+9,0)</f>
        <v>1394626.5456310753</v>
      </c>
      <c r="BA267" s="22">
        <f>Target_AM[[#This Row],[PROPORSI]]*VLOOKUP(Target_AM[[#This Row],[NIPNAS]],Target_CC[],COLUMN(AM$2)+9,0)</f>
        <v>17018866.730972975</v>
      </c>
      <c r="BB267" s="22">
        <f>Target_AM[[#This Row],[PROPORSI]]*VLOOKUP(Target_AM[[#This Row],[NIPNAS]],Target_CC[],COLUMN(AN$2)+9,0)</f>
        <v>0</v>
      </c>
      <c r="BC267" s="22">
        <f>Target_AM[[#This Row],[PROPORSI]]*VLOOKUP(Target_AM[[#This Row],[NIPNAS]],Target_CC[],COLUMN(AO$2)+9,0)</f>
        <v>0</v>
      </c>
      <c r="BD267" s="22">
        <f>Target_AM[[#This Row],[PROPORSI]]*VLOOKUP(Target_AM[[#This Row],[NIPNAS]],Target_CC[],COLUMN(AP$2)+9,0)</f>
        <v>0</v>
      </c>
      <c r="BE267" s="22">
        <f>Target_AM[[#This Row],[PROPORSI]]*VLOOKUP(Target_AM[[#This Row],[NIPNAS]],Target_CC[],COLUMN(AQ$2)+9,0)</f>
        <v>0</v>
      </c>
      <c r="BF267" s="22">
        <f>Target_AM[[#This Row],[PROPORSI]]*VLOOKUP(Target_AM[[#This Row],[NIPNAS]],Target_CC[],COLUMN(AR$2)+9,0)</f>
        <v>0</v>
      </c>
      <c r="BG267" s="22">
        <f>Target_AM[[#This Row],[PROPORSI]]*VLOOKUP(Target_AM[[#This Row],[NIPNAS]],Target_CC[],COLUMN(AS$2)+9,0)</f>
        <v>0</v>
      </c>
      <c r="BH267" s="22">
        <f>Target_AM[[#This Row],[PROPORSI]]*VLOOKUP(Target_AM[[#This Row],[NIPNAS]],Target_CC[],COLUMN(AT$2)+9,0)</f>
        <v>0</v>
      </c>
      <c r="BI267" s="22">
        <f>Target_AM[[#This Row],[PROPORSI]]*VLOOKUP(Target_AM[[#This Row],[NIPNAS]],Target_CC[],COLUMN(AU$2)+9,0)</f>
        <v>0</v>
      </c>
      <c r="BJ267" s="22">
        <f>Target_AM[[#This Row],[PROPORSI]]*VLOOKUP(Target_AM[[#This Row],[NIPNAS]],Target_CC[],COLUMN(AV$2)+9,0)</f>
        <v>0</v>
      </c>
      <c r="BK267" s="22">
        <f>Target_AM[[#This Row],[PROPORSI]]*VLOOKUP(Target_AM[[#This Row],[NIPNAS]],Target_CC[],COLUMN(AW$2)+9,0)</f>
        <v>0</v>
      </c>
      <c r="BL267" s="22">
        <f>Target_AM[[#This Row],[PROPORSI]]*VLOOKUP(Target_AM[[#This Row],[NIPNAS]],Target_CC[],COLUMN(AX$2)+9,0)</f>
        <v>0</v>
      </c>
      <c r="BM267" s="22">
        <f>Target_AM[[#This Row],[PROPORSI]]*VLOOKUP(Target_AM[[#This Row],[NIPNAS]],Target_CC[],COLUMN(AY$2)+9,0)</f>
        <v>0</v>
      </c>
      <c r="BN267" s="22">
        <f>Target_AM[[#This Row],[PROPORSI]]*VLOOKUP(Target_AM[[#This Row],[NIPNAS]],Target_CC[],COLUMN(AZ$2)+9,0)</f>
        <v>0</v>
      </c>
      <c r="BO267" s="22">
        <f>Target_AM[[#This Row],[PROPORSI]]*VLOOKUP(Target_AM[[#This Row],[NIPNAS]],Target_CC[],COLUMN(BA$2)+9,0)</f>
        <v>824448</v>
      </c>
      <c r="BP267" s="22">
        <f>Target_AM[[#This Row],[PROPORSI]]*VLOOKUP(Target_AM[[#This Row],[NIPNAS]],Target_CC[],COLUMN(BB$2)+9,0)</f>
        <v>892176</v>
      </c>
      <c r="BQ267" s="22">
        <f>Target_AM[[#This Row],[PROPORSI]]*VLOOKUP(Target_AM[[#This Row],[NIPNAS]],Target_CC[],COLUMN(BC$2)+9,0)</f>
        <v>911775</v>
      </c>
      <c r="BR267" s="22">
        <f>Target_AM[[#This Row],[PROPORSI]]*VLOOKUP(Target_AM[[#This Row],[NIPNAS]],Target_CC[],COLUMN(BD$2)+9,0)</f>
        <v>932530</v>
      </c>
      <c r="BS267" s="22">
        <f>Target_AM[[#This Row],[PROPORSI]]*VLOOKUP(Target_AM[[#This Row],[NIPNAS]],Target_CC[],COLUMN(BE$2)+9,0)</f>
        <v>932530</v>
      </c>
      <c r="BT267" s="22">
        <f>Target_AM[[#This Row],[PROPORSI]]*VLOOKUP(Target_AM[[#This Row],[NIPNAS]],Target_CC[],COLUMN(BF$2)+9,0)</f>
        <v>932530</v>
      </c>
      <c r="BU267" s="22">
        <f>Target_AM[[#This Row],[PROPORSI]]*VLOOKUP(Target_AM[[#This Row],[NIPNAS]],Target_CC[],COLUMN(BG$2)+9,0)</f>
        <v>932530</v>
      </c>
      <c r="BV267" s="22">
        <f>Target_AM[[#This Row],[PROPORSI]]*VLOOKUP(Target_AM[[#This Row],[NIPNAS]],Target_CC[],COLUMN(BH$2)+9,0)</f>
        <v>932530</v>
      </c>
      <c r="BW267" s="22">
        <f>Target_AM[[#This Row],[PROPORSI]]*VLOOKUP(Target_AM[[#This Row],[NIPNAS]],Target_CC[],COLUMN(BI$2)+9,0)</f>
        <v>932530</v>
      </c>
      <c r="BX267" s="22">
        <f>Target_AM[[#This Row],[PROPORSI]]*VLOOKUP(Target_AM[[#This Row],[NIPNAS]],Target_CC[],COLUMN(BJ$2)+9,0)</f>
        <v>932530</v>
      </c>
      <c r="BY267" s="22">
        <f>Target_AM[[#This Row],[PROPORSI]]*VLOOKUP(Target_AM[[#This Row],[NIPNAS]],Target_CC[],COLUMN(BK$2)+9,0)</f>
        <v>932530</v>
      </c>
      <c r="BZ267" s="22">
        <f>Target_AM[[#This Row],[PROPORSI]]*VLOOKUP(Target_AM[[#This Row],[NIPNAS]],Target_CC[],COLUMN(BL$2)+9,0)</f>
        <v>932530</v>
      </c>
      <c r="CA267" s="22">
        <f>Target_AM[[#This Row],[PROPORSI]]*VLOOKUP(Target_AM[[#This Row],[NIPNAS]],Target_CC[],COLUMN(BM$2)+9,0)</f>
        <v>11021169</v>
      </c>
      <c r="CB267" s="22">
        <f>Target_AM[[#This Row],[PROPORSI]]*VLOOKUP(Target_AM[[#This Row],[NIPNAS]],Target_CC[],COLUMN(BN$2)+9,0)</f>
        <v>0</v>
      </c>
      <c r="CC267" s="22">
        <f>Target_AM[[#This Row],[PROPORSI]]*VLOOKUP(Target_AM[[#This Row],[NIPNAS]],Target_CC[],COLUMN(BO$2)+9,0)</f>
        <v>0</v>
      </c>
      <c r="CD267" s="22">
        <f>Target_AM[[#This Row],[PROPORSI]]*VLOOKUP(Target_AM[[#This Row],[NIPNAS]],Target_CC[],COLUMN(BP$2)+9,0)</f>
        <v>0</v>
      </c>
      <c r="CE267" s="22">
        <f>Target_AM[[#This Row],[PROPORSI]]*VLOOKUP(Target_AM[[#This Row],[NIPNAS]],Target_CC[],COLUMN(BQ$2)+9,0)</f>
        <v>0</v>
      </c>
      <c r="CF267" s="22">
        <f>Target_AM[[#This Row],[PROPORSI]]*VLOOKUP(Target_AM[[#This Row],[NIPNAS]],Target_CC[],COLUMN(BR$2)+9,0)</f>
        <v>0</v>
      </c>
      <c r="CG267" s="22">
        <f>Target_AM[[#This Row],[PROPORSI]]*VLOOKUP(Target_AM[[#This Row],[NIPNAS]],Target_CC[],COLUMN(BS$2)+9,0)</f>
        <v>0</v>
      </c>
      <c r="CH267" s="22">
        <f>Target_AM[[#This Row],[PROPORSI]]*VLOOKUP(Target_AM[[#This Row],[NIPNAS]],Target_CC[],COLUMN(BT$2)+9,0)</f>
        <v>0</v>
      </c>
      <c r="CI267" s="22">
        <f>Target_AM[[#This Row],[PROPORSI]]*VLOOKUP(Target_AM[[#This Row],[NIPNAS]],Target_CC[],COLUMN(BU$2)+9,0)</f>
        <v>0</v>
      </c>
      <c r="CJ267" s="22">
        <f>Target_AM[[#This Row],[PROPORSI]]*VLOOKUP(Target_AM[[#This Row],[NIPNAS]],Target_CC[],COLUMN(BV$2)+9,0)</f>
        <v>0</v>
      </c>
      <c r="CK267" s="22">
        <f>Target_AM[[#This Row],[PROPORSI]]*VLOOKUP(Target_AM[[#This Row],[NIPNAS]],Target_CC[],COLUMN(BW$2)+9,0)</f>
        <v>0</v>
      </c>
      <c r="CL267" s="22">
        <f>Target_AM[[#This Row],[PROPORSI]]*VLOOKUP(Target_AM[[#This Row],[NIPNAS]],Target_CC[],COLUMN(BX$2)+9,0)</f>
        <v>0</v>
      </c>
      <c r="CM267" s="22">
        <f>Target_AM[[#This Row],[PROPORSI]]*VLOOKUP(Target_AM[[#This Row],[NIPNAS]],Target_CC[],COLUMN(BY$2)+9,0)</f>
        <v>0</v>
      </c>
      <c r="CN267" s="22">
        <f>Target_AM[[#This Row],[PROPORSI]]*VLOOKUP(Target_AM[[#This Row],[NIPNAS]],Target_CC[],COLUMN(BZ$2)+9,0)</f>
        <v>0</v>
      </c>
      <c r="CO267" s="22">
        <f>Target_AM[[#This Row],[PROPORSI]]*VLOOKUP(Target_AM[[#This Row],[NIPNAS]],Target_CC[],COLUMN(CA$2)+9,0)</f>
        <v>903950</v>
      </c>
      <c r="CP267" s="22">
        <f>Target_AM[[#This Row],[PROPORSI]]*VLOOKUP(Target_AM[[#This Row],[NIPNAS]],Target_CC[],COLUMN(CB$2)+9,0)</f>
        <v>935438</v>
      </c>
      <c r="CQ267" s="22">
        <f>Target_AM[[#This Row],[PROPORSI]]*VLOOKUP(Target_AM[[#This Row],[NIPNAS]],Target_CC[],COLUMN(CC$2)+9,0)</f>
        <v>932530</v>
      </c>
      <c r="CR267" s="22">
        <f>Target_AM[[#This Row],[PROPORSI]]*VLOOKUP(Target_AM[[#This Row],[NIPNAS]],Target_CC[],COLUMN(CD$2)+9,0)</f>
        <v>932530</v>
      </c>
      <c r="CS267" s="22">
        <f>Target_AM[[#This Row],[PROPORSI]]*VLOOKUP(Target_AM[[#This Row],[NIPNAS]],Target_CC[],COLUMN(CE$2)+9,0)</f>
        <v>932530</v>
      </c>
      <c r="CT267" s="22">
        <f>Target_AM[[#This Row],[PROPORSI]]*VLOOKUP(Target_AM[[#This Row],[NIPNAS]],Target_CC[],COLUMN(CF$2)+9,0)</f>
        <v>932530</v>
      </c>
      <c r="CU267" s="22">
        <f>Target_AM[[#This Row],[PROPORSI]]*VLOOKUP(Target_AM[[#This Row],[NIPNAS]],Target_CC[],COLUMN(CG$2)+9,0)</f>
        <v>932530</v>
      </c>
      <c r="CV267" s="22">
        <f>Target_AM[[#This Row],[PROPORSI]]*VLOOKUP(Target_AM[[#This Row],[NIPNAS]],Target_CC[],COLUMN(CH$2)+9,0)</f>
        <v>932530</v>
      </c>
      <c r="CW267" s="22">
        <f>Target_AM[[#This Row],[PROPORSI]]*VLOOKUP(Target_AM[[#This Row],[NIPNAS]],Target_CC[],COLUMN(CI$2)+9,0)</f>
        <v>932530</v>
      </c>
      <c r="CX267" s="22">
        <f>Target_AM[[#This Row],[PROPORSI]]*VLOOKUP(Target_AM[[#This Row],[NIPNAS]],Target_CC[],COLUMN(CJ$2)+9,0)</f>
        <v>932530</v>
      </c>
      <c r="CY267" s="22">
        <f>Target_AM[[#This Row],[PROPORSI]]*VLOOKUP(Target_AM[[#This Row],[NIPNAS]],Target_CC[],COLUMN(CK$2)+9,0)</f>
        <v>932530</v>
      </c>
      <c r="CZ267" s="22">
        <f>Target_AM[[#This Row],[PROPORSI]]*VLOOKUP(Target_AM[[#This Row],[NIPNAS]],Target_CC[],COLUMN(CL$2)+9,0)</f>
        <v>932530</v>
      </c>
      <c r="DA267" s="22">
        <f>Target_AM[[#This Row],[PROPORSI]]*VLOOKUP(Target_AM[[#This Row],[NIPNAS]],Target_CC[],COLUMN(CM$2)+9,0)</f>
        <v>11164688</v>
      </c>
      <c r="DB267" s="22">
        <f>Target_AM[[#This Row],[PROPORSI]]*VLOOKUP(Target_AM[[#This Row],[NIPNAS]],Target_CC[],COLUMN(CN$2)+9,0)</f>
        <v>0</v>
      </c>
      <c r="DC267" s="22">
        <f>Target_AM[[#This Row],[PROPORSI]]*VLOOKUP(Target_AM[[#This Row],[NIPNAS]],Target_CC[],COLUMN(CO$2)+9,0)</f>
        <v>0</v>
      </c>
      <c r="DD267" s="22">
        <f>Target_AM[[#This Row],[PROPORSI]]*VLOOKUP(Target_AM[[#This Row],[NIPNAS]],Target_CC[],COLUMN(CP$2)+9,0)</f>
        <v>0</v>
      </c>
      <c r="DE267" s="22">
        <f>Target_AM[[#This Row],[PROPORSI]]*VLOOKUP(Target_AM[[#This Row],[NIPNAS]],Target_CC[],COLUMN(CQ$2)+9,0)</f>
        <v>0</v>
      </c>
      <c r="DF267" s="22">
        <f>Target_AM[[#This Row],[PROPORSI]]*VLOOKUP(Target_AM[[#This Row],[NIPNAS]],Target_CC[],COLUMN(CR$2)+9,0)</f>
        <v>0</v>
      </c>
      <c r="DG267" s="22">
        <f>Target_AM[[#This Row],[PROPORSI]]*VLOOKUP(Target_AM[[#This Row],[NIPNAS]],Target_CC[],COLUMN(CS$2)+9,0)</f>
        <v>0</v>
      </c>
      <c r="DH267" s="22">
        <f>Target_AM[[#This Row],[PROPORSI]]*VLOOKUP(Target_AM[[#This Row],[NIPNAS]],Target_CC[],COLUMN(CT$2)+9,0)</f>
        <v>0</v>
      </c>
      <c r="DI267" s="22">
        <f>Target_AM[[#This Row],[PROPORSI]]*VLOOKUP(Target_AM[[#This Row],[NIPNAS]],Target_CC[],COLUMN(CU$2)+9,0)</f>
        <v>0</v>
      </c>
      <c r="DJ267" s="22">
        <f>Target_AM[[#This Row],[PROPORSI]]*VLOOKUP(Target_AM[[#This Row],[NIPNAS]],Target_CC[],COLUMN(CV$2)+9,0)</f>
        <v>0</v>
      </c>
      <c r="DK267" s="22">
        <f>Target_AM[[#This Row],[PROPORSI]]*VLOOKUP(Target_AM[[#This Row],[NIPNAS]],Target_CC[],COLUMN(CW$2)+9,0)</f>
        <v>0</v>
      </c>
      <c r="DL267" s="22">
        <f>Target_AM[[#This Row],[PROPORSI]]*VLOOKUP(Target_AM[[#This Row],[NIPNAS]],Target_CC[],COLUMN(CX$2)+9,0)</f>
        <v>0</v>
      </c>
      <c r="DM267" s="22">
        <f>Target_AM[[#This Row],[PROPORSI]]*VLOOKUP(Target_AM[[#This Row],[NIPNAS]],Target_CC[],COLUMN(CY$2)+9,0)</f>
        <v>0</v>
      </c>
      <c r="DN267" s="22">
        <f>Target_AM[[#This Row],[PROPORSI]]*VLOOKUP(Target_AM[[#This Row],[NIPNAS]],Target_CC[],COLUMN(CZ$2)+9,0)</f>
        <v>0</v>
      </c>
      <c r="DO267" s="22">
        <f>Target_AM[[#This Row],[PROPORSI]]*VLOOKUP(Target_AM[[#This Row],[NIPNAS]],Target_CC[],COLUMN(DA$2)+9,0)</f>
        <v>0</v>
      </c>
      <c r="DP267" s="22">
        <f>Target_AM[[#This Row],[PROPORSI]]*VLOOKUP(Target_AM[[#This Row],[NIPNAS]],Target_CC[],COLUMN(DB$2)+9,0)</f>
        <v>0</v>
      </c>
      <c r="DQ267" s="22">
        <f>Target_AM[[#This Row],[PROPORSI]]*VLOOKUP(Target_AM[[#This Row],[NIPNAS]],Target_CC[],COLUMN(DC$2)+9,0)</f>
        <v>0</v>
      </c>
      <c r="DR267" s="22">
        <f>Target_AM[[#This Row],[PROPORSI]]*VLOOKUP(Target_AM[[#This Row],[NIPNAS]],Target_CC[],COLUMN(DD$2)+9,0)</f>
        <v>0</v>
      </c>
      <c r="DS267" s="22">
        <f>Target_AM[[#This Row],[PROPORSI]]*VLOOKUP(Target_AM[[#This Row],[NIPNAS]],Target_CC[],COLUMN(DE$2)+9,0)</f>
        <v>0</v>
      </c>
      <c r="DT267" s="22">
        <f>Target_AM[[#This Row],[PROPORSI]]*VLOOKUP(Target_AM[[#This Row],[NIPNAS]],Target_CC[],COLUMN(DF$2)+9,0)</f>
        <v>0</v>
      </c>
      <c r="DU267" s="22">
        <f>Target_AM[[#This Row],[PROPORSI]]*VLOOKUP(Target_AM[[#This Row],[NIPNAS]],Target_CC[],COLUMN(DG$2)+9,0)</f>
        <v>0</v>
      </c>
      <c r="DV267" s="22">
        <f>Target_AM[[#This Row],[PROPORSI]]*VLOOKUP(Target_AM[[#This Row],[NIPNAS]],Target_CC[],COLUMN(DH$2)+9,0)</f>
        <v>0</v>
      </c>
      <c r="DW267" s="22">
        <f>Target_AM[[#This Row],[PROPORSI]]*VLOOKUP(Target_AM[[#This Row],[NIPNAS]],Target_CC[],COLUMN(DI$2)+9,0)</f>
        <v>0</v>
      </c>
      <c r="DX267" s="22">
        <f>Target_AM[[#This Row],[PROPORSI]]*VLOOKUP(Target_AM[[#This Row],[NIPNAS]],Target_CC[],COLUMN(DJ$2)+9,0)</f>
        <v>0</v>
      </c>
      <c r="DY267" s="22">
        <f>Target_AM[[#This Row],[PROPORSI]]*VLOOKUP(Target_AM[[#This Row],[NIPNAS]],Target_CC[],COLUMN(DK$2)+9,0)</f>
        <v>0</v>
      </c>
      <c r="DZ267" s="22">
        <f>Target_AM[[#This Row],[PROPORSI]]*VLOOKUP(Target_AM[[#This Row],[NIPNAS]],Target_CC[],COLUMN(DL$2)+9,0)</f>
        <v>0</v>
      </c>
      <c r="EA267" s="22">
        <f>Target_AM[[#This Row],[PROPORSI]]*VLOOKUP(Target_AM[[#This Row],[NIPNAS]],Target_CC[],COLUMN(DM$2)+9,0)</f>
        <v>0</v>
      </c>
    </row>
    <row r="268" spans="2:131" x14ac:dyDescent="0.3">
      <c r="B268">
        <v>910017</v>
      </c>
      <c r="C268" t="s">
        <v>1049</v>
      </c>
      <c r="D268">
        <v>1</v>
      </c>
      <c r="E268" s="8">
        <v>45658</v>
      </c>
      <c r="F268">
        <v>19426197</v>
      </c>
      <c r="G268" t="s">
        <v>356</v>
      </c>
      <c r="J268" t="s">
        <v>300</v>
      </c>
      <c r="K268" t="s">
        <v>25</v>
      </c>
      <c r="L268" t="s">
        <v>159</v>
      </c>
      <c r="M268" t="s">
        <v>29</v>
      </c>
      <c r="N268" s="23">
        <f>Target_AM[[#This Row],[PROPORSI]]*VLOOKUP(Target_AM[[#This Row],[NIPNAS]],Target_CC[],9,0)</f>
        <v>32978687.887916528</v>
      </c>
      <c r="O268" s="22">
        <f>Target_AM[[#This Row],[PROPORSI]]*VLOOKUP(Target_AM[[#This Row],[NIPNAS]],Target_CC[],COLUMN(A$2)+9,0)</f>
        <v>0</v>
      </c>
      <c r="P268" s="22">
        <f>Target_AM[[#This Row],[PROPORSI]]*VLOOKUP(Target_AM[[#This Row],[NIPNAS]],Target_CC[],COLUMN(B$2)+9,0)</f>
        <v>0</v>
      </c>
      <c r="Q268" s="22">
        <f>Target_AM[[#This Row],[PROPORSI]]*VLOOKUP(Target_AM[[#This Row],[NIPNAS]],Target_CC[],COLUMN(C$2)+9,0)</f>
        <v>0</v>
      </c>
      <c r="R268" s="22">
        <f>Target_AM[[#This Row],[PROPORSI]]*VLOOKUP(Target_AM[[#This Row],[NIPNAS]],Target_CC[],COLUMN(D$2)+9,0)</f>
        <v>0</v>
      </c>
      <c r="S268" s="22">
        <f>Target_AM[[#This Row],[PROPORSI]]*VLOOKUP(Target_AM[[#This Row],[NIPNAS]],Target_CC[],COLUMN(E$2)+9,0)</f>
        <v>0</v>
      </c>
      <c r="T268" s="22">
        <f>Target_AM[[#This Row],[PROPORSI]]*VLOOKUP(Target_AM[[#This Row],[NIPNAS]],Target_CC[],COLUMN(F$2)+9,0)</f>
        <v>0</v>
      </c>
      <c r="U268" s="22">
        <f>Target_AM[[#This Row],[PROPORSI]]*VLOOKUP(Target_AM[[#This Row],[NIPNAS]],Target_CC[],COLUMN(G$2)+9,0)</f>
        <v>0</v>
      </c>
      <c r="V268" s="22">
        <f>Target_AM[[#This Row],[PROPORSI]]*VLOOKUP(Target_AM[[#This Row],[NIPNAS]],Target_CC[],COLUMN(H$2)+9,0)</f>
        <v>0</v>
      </c>
      <c r="W268" s="22">
        <f>Target_AM[[#This Row],[PROPORSI]]*VLOOKUP(Target_AM[[#This Row],[NIPNAS]],Target_CC[],COLUMN(I$2)+9,0)</f>
        <v>0</v>
      </c>
      <c r="X268" s="22">
        <f>Target_AM[[#This Row],[PROPORSI]]*VLOOKUP(Target_AM[[#This Row],[NIPNAS]],Target_CC[],COLUMN(J$2)+9,0)</f>
        <v>0</v>
      </c>
      <c r="Y268" s="22">
        <f>Target_AM[[#This Row],[PROPORSI]]*VLOOKUP(Target_AM[[#This Row],[NIPNAS]],Target_CC[],COLUMN(K$2)+9,0)</f>
        <v>0</v>
      </c>
      <c r="Z268" s="22">
        <f>Target_AM[[#This Row],[PROPORSI]]*VLOOKUP(Target_AM[[#This Row],[NIPNAS]],Target_CC[],COLUMN(L$2)+9,0)</f>
        <v>0</v>
      </c>
      <c r="AA268" s="22">
        <f>Target_AM[[#This Row],[PROPORSI]]*VLOOKUP(Target_AM[[#This Row],[NIPNAS]],Target_CC[],COLUMN(M$2)+9,0)</f>
        <v>0</v>
      </c>
      <c r="AB268" s="22">
        <f>Target_AM[[#This Row],[PROPORSI]]*VLOOKUP(Target_AM[[#This Row],[NIPNAS]],Target_CC[],COLUMN(N$2)+9,0)</f>
        <v>1818835.7038306489</v>
      </c>
      <c r="AC268" s="22">
        <f>Target_AM[[#This Row],[PROPORSI]]*VLOOKUP(Target_AM[[#This Row],[NIPNAS]],Target_CC[],COLUMN(O$2)+9,0)</f>
        <v>1850602.2589940848</v>
      </c>
      <c r="AD268" s="22">
        <f>Target_AM[[#This Row],[PROPORSI]]*VLOOKUP(Target_AM[[#This Row],[NIPNAS]],Target_CC[],COLUMN(P$2)+9,0)</f>
        <v>1978524.2284100929</v>
      </c>
      <c r="AE268" s="22">
        <f>Target_AM[[#This Row],[PROPORSI]]*VLOOKUP(Target_AM[[#This Row],[NIPNAS]],Target_CC[],COLUMN(Q$2)+9,0)</f>
        <v>1859122.2062664656</v>
      </c>
      <c r="AF268" s="22">
        <f>Target_AM[[#This Row],[PROPORSI]]*VLOOKUP(Target_AM[[#This Row],[NIPNAS]],Target_CC[],COLUMN(R$2)+9,0)</f>
        <v>1953352.7794865922</v>
      </c>
      <c r="AG268" s="22">
        <f>Target_AM[[#This Row],[PROPORSI]]*VLOOKUP(Target_AM[[#This Row],[NIPNAS]],Target_CC[],COLUMN(S$2)+9,0)</f>
        <v>1927294.8320527535</v>
      </c>
      <c r="AH268" s="22">
        <f>Target_AM[[#This Row],[PROPORSI]]*VLOOKUP(Target_AM[[#This Row],[NIPNAS]],Target_CC[],COLUMN(T$2)+9,0)</f>
        <v>2019490.5013394954</v>
      </c>
      <c r="AI268" s="22">
        <f>Target_AM[[#This Row],[PROPORSI]]*VLOOKUP(Target_AM[[#This Row],[NIPNAS]],Target_CC[],COLUMN(U$2)+9,0)</f>
        <v>2039618.5545281942</v>
      </c>
      <c r="AJ268" s="22">
        <f>Target_AM[[#This Row],[PROPORSI]]*VLOOKUP(Target_AM[[#This Row],[NIPNAS]],Target_CC[],COLUMN(V$2)+9,0)</f>
        <v>2013511.488964149</v>
      </c>
      <c r="AK268" s="22">
        <f>Target_AM[[#This Row],[PROPORSI]]*VLOOKUP(Target_AM[[#This Row],[NIPNAS]],Target_CC[],COLUMN(W$2)+9,0)</f>
        <v>2054020.1807906269</v>
      </c>
      <c r="AL268" s="22">
        <f>Target_AM[[#This Row],[PROPORSI]]*VLOOKUP(Target_AM[[#This Row],[NIPNAS]],Target_CC[],COLUMN(X$2)+9,0)</f>
        <v>2039033.4604166884</v>
      </c>
      <c r="AM268" s="22">
        <f>Target_AM[[#This Row],[PROPORSI]]*VLOOKUP(Target_AM[[#This Row],[NIPNAS]],Target_CC[],COLUMN(Y$2)+9,0)</f>
        <v>1923866.5094657068</v>
      </c>
      <c r="AN268" s="22">
        <f>Target_AM[[#This Row],[PROPORSI]]*VLOOKUP(Target_AM[[#This Row],[NIPNAS]],Target_CC[],COLUMN(Z$2)+9,0)</f>
        <v>23477272.704545498</v>
      </c>
      <c r="AO268" s="22">
        <f>Target_AM[[#This Row],[PROPORSI]]*VLOOKUP(Target_AM[[#This Row],[NIPNAS]],Target_CC[],COLUMN(AA$2)+9,0)</f>
        <v>1818835.7038306489</v>
      </c>
      <c r="AP268" s="22">
        <f>Target_AM[[#This Row],[PROPORSI]]*VLOOKUP(Target_AM[[#This Row],[NIPNAS]],Target_CC[],COLUMN(AB$2)+9,0)</f>
        <v>1850602.2589940848</v>
      </c>
      <c r="AQ268" s="22">
        <f>Target_AM[[#This Row],[PROPORSI]]*VLOOKUP(Target_AM[[#This Row],[NIPNAS]],Target_CC[],COLUMN(AC$2)+9,0)</f>
        <v>1978524.2284100929</v>
      </c>
      <c r="AR268" s="22">
        <f>Target_AM[[#This Row],[PROPORSI]]*VLOOKUP(Target_AM[[#This Row],[NIPNAS]],Target_CC[],COLUMN(AD$2)+9,0)</f>
        <v>1859122.2062664656</v>
      </c>
      <c r="AS268" s="22">
        <f>Target_AM[[#This Row],[PROPORSI]]*VLOOKUP(Target_AM[[#This Row],[NIPNAS]],Target_CC[],COLUMN(AE$2)+9,0)</f>
        <v>1953352.7794865922</v>
      </c>
      <c r="AT268" s="22">
        <f>Target_AM[[#This Row],[PROPORSI]]*VLOOKUP(Target_AM[[#This Row],[NIPNAS]],Target_CC[],COLUMN(AF$2)+9,0)</f>
        <v>1927294.8320527535</v>
      </c>
      <c r="AU268" s="22">
        <f>Target_AM[[#This Row],[PROPORSI]]*VLOOKUP(Target_AM[[#This Row],[NIPNAS]],Target_CC[],COLUMN(AG$2)+9,0)</f>
        <v>2019490.5013394954</v>
      </c>
      <c r="AV268" s="22">
        <f>Target_AM[[#This Row],[PROPORSI]]*VLOOKUP(Target_AM[[#This Row],[NIPNAS]],Target_CC[],COLUMN(AH$2)+9,0)</f>
        <v>2039618.5545281942</v>
      </c>
      <c r="AW268" s="22">
        <f>Target_AM[[#This Row],[PROPORSI]]*VLOOKUP(Target_AM[[#This Row],[NIPNAS]],Target_CC[],COLUMN(AI$2)+9,0)</f>
        <v>2013511.488964149</v>
      </c>
      <c r="AX268" s="22">
        <f>Target_AM[[#This Row],[PROPORSI]]*VLOOKUP(Target_AM[[#This Row],[NIPNAS]],Target_CC[],COLUMN(AJ$2)+9,0)</f>
        <v>2054020.1807906269</v>
      </c>
      <c r="AY268" s="22">
        <f>Target_AM[[#This Row],[PROPORSI]]*VLOOKUP(Target_AM[[#This Row],[NIPNAS]],Target_CC[],COLUMN(AK$2)+9,0)</f>
        <v>2039033.4604166884</v>
      </c>
      <c r="AZ268" s="22">
        <f>Target_AM[[#This Row],[PROPORSI]]*VLOOKUP(Target_AM[[#This Row],[NIPNAS]],Target_CC[],COLUMN(AL$2)+9,0)</f>
        <v>1923866.5094657068</v>
      </c>
      <c r="BA268" s="22">
        <f>Target_AM[[#This Row],[PROPORSI]]*VLOOKUP(Target_AM[[#This Row],[NIPNAS]],Target_CC[],COLUMN(AM$2)+9,0)</f>
        <v>23477272.704545498</v>
      </c>
      <c r="BB268" s="22">
        <f>Target_AM[[#This Row],[PROPORSI]]*VLOOKUP(Target_AM[[#This Row],[NIPNAS]],Target_CC[],COLUMN(AN$2)+9,0)</f>
        <v>4941582.2328302255</v>
      </c>
      <c r="BC268" s="22">
        <f>Target_AM[[#This Row],[PROPORSI]]*VLOOKUP(Target_AM[[#This Row],[NIPNAS]],Target_CC[],COLUMN(AO$2)+9,0)</f>
        <v>5142088.3207596643</v>
      </c>
      <c r="BD268" s="22">
        <f>Target_AM[[#This Row],[PROPORSI]]*VLOOKUP(Target_AM[[#This Row],[NIPNAS]],Target_CC[],COLUMN(AP$2)+9,0)</f>
        <v>5200167.6767443335</v>
      </c>
      <c r="BE268" s="22">
        <f>Target_AM[[#This Row],[PROPORSI]]*VLOOKUP(Target_AM[[#This Row],[NIPNAS]],Target_CC[],COLUMN(AQ$2)+9,0)</f>
        <v>5041400.8835760169</v>
      </c>
      <c r="BF268" s="22">
        <f>Target_AM[[#This Row],[PROPORSI]]*VLOOKUP(Target_AM[[#This Row],[NIPNAS]],Target_CC[],COLUMN(AR$2)+9,0)</f>
        <v>5300908.0587014994</v>
      </c>
      <c r="BG268" s="22">
        <f>Target_AM[[#This Row],[PROPORSI]]*VLOOKUP(Target_AM[[#This Row],[NIPNAS]],Target_CC[],COLUMN(AS$2)+9,0)</f>
        <v>5267931.7796293944</v>
      </c>
      <c r="BH268" s="22">
        <f>Target_AM[[#This Row],[PROPORSI]]*VLOOKUP(Target_AM[[#This Row],[NIPNAS]],Target_CC[],COLUMN(AT$2)+9,0)</f>
        <v>5440025.0052966522</v>
      </c>
      <c r="BI268" s="22">
        <f>Target_AM[[#This Row],[PROPORSI]]*VLOOKUP(Target_AM[[#This Row],[NIPNAS]],Target_CC[],COLUMN(AU$2)+9,0)</f>
        <v>5516503.1293899361</v>
      </c>
      <c r="BJ268" s="22">
        <f>Target_AM[[#This Row],[PROPORSI]]*VLOOKUP(Target_AM[[#This Row],[NIPNAS]],Target_CC[],COLUMN(AV$2)+9,0)</f>
        <v>5430748.8535660813</v>
      </c>
      <c r="BK268" s="22">
        <f>Target_AM[[#This Row],[PROPORSI]]*VLOOKUP(Target_AM[[#This Row],[NIPNAS]],Target_CC[],COLUMN(AW$2)+9,0)</f>
        <v>5523072.6990475263</v>
      </c>
      <c r="BL268" s="22">
        <f>Target_AM[[#This Row],[PROPORSI]]*VLOOKUP(Target_AM[[#This Row],[NIPNAS]],Target_CC[],COLUMN(AX$2)+9,0)</f>
        <v>5624891.6984470263</v>
      </c>
      <c r="BM268" s="22">
        <f>Target_AM[[#This Row],[PROPORSI]]*VLOOKUP(Target_AM[[#This Row],[NIPNAS]],Target_CC[],COLUMN(AY$2)+9,0)</f>
        <v>5484201.4723760169</v>
      </c>
      <c r="BN268" s="22">
        <f>Target_AM[[#This Row],[PROPORSI]]*VLOOKUP(Target_AM[[#This Row],[NIPNAS]],Target_CC[],COLUMN(AZ$2)+9,0)</f>
        <v>63913521.810364373</v>
      </c>
      <c r="BO268" s="22">
        <f>Target_AM[[#This Row],[PROPORSI]]*VLOOKUP(Target_AM[[#This Row],[NIPNAS]],Target_CC[],COLUMN(BA$2)+9,0)</f>
        <v>0</v>
      </c>
      <c r="BP268" s="22">
        <f>Target_AM[[#This Row],[PROPORSI]]*VLOOKUP(Target_AM[[#This Row],[NIPNAS]],Target_CC[],COLUMN(BB$2)+9,0)</f>
        <v>0</v>
      </c>
      <c r="BQ268" s="22">
        <f>Target_AM[[#This Row],[PROPORSI]]*VLOOKUP(Target_AM[[#This Row],[NIPNAS]],Target_CC[],COLUMN(BC$2)+9,0)</f>
        <v>0</v>
      </c>
      <c r="BR268" s="22">
        <f>Target_AM[[#This Row],[PROPORSI]]*VLOOKUP(Target_AM[[#This Row],[NIPNAS]],Target_CC[],COLUMN(BD$2)+9,0)</f>
        <v>0</v>
      </c>
      <c r="BS268" s="22">
        <f>Target_AM[[#This Row],[PROPORSI]]*VLOOKUP(Target_AM[[#This Row],[NIPNAS]],Target_CC[],COLUMN(BE$2)+9,0)</f>
        <v>0</v>
      </c>
      <c r="BT268" s="22">
        <f>Target_AM[[#This Row],[PROPORSI]]*VLOOKUP(Target_AM[[#This Row],[NIPNAS]],Target_CC[],COLUMN(BF$2)+9,0)</f>
        <v>0</v>
      </c>
      <c r="BU268" s="22">
        <f>Target_AM[[#This Row],[PROPORSI]]*VLOOKUP(Target_AM[[#This Row],[NIPNAS]],Target_CC[],COLUMN(BG$2)+9,0)</f>
        <v>0</v>
      </c>
      <c r="BV268" s="22">
        <f>Target_AM[[#This Row],[PROPORSI]]*VLOOKUP(Target_AM[[#This Row],[NIPNAS]],Target_CC[],COLUMN(BH$2)+9,0)</f>
        <v>0</v>
      </c>
      <c r="BW268" s="22">
        <f>Target_AM[[#This Row],[PROPORSI]]*VLOOKUP(Target_AM[[#This Row],[NIPNAS]],Target_CC[],COLUMN(BI$2)+9,0)</f>
        <v>0</v>
      </c>
      <c r="BX268" s="22">
        <f>Target_AM[[#This Row],[PROPORSI]]*VLOOKUP(Target_AM[[#This Row],[NIPNAS]],Target_CC[],COLUMN(BJ$2)+9,0)</f>
        <v>0</v>
      </c>
      <c r="BY268" s="22">
        <f>Target_AM[[#This Row],[PROPORSI]]*VLOOKUP(Target_AM[[#This Row],[NIPNAS]],Target_CC[],COLUMN(BK$2)+9,0)</f>
        <v>0</v>
      </c>
      <c r="BZ268" s="22">
        <f>Target_AM[[#This Row],[PROPORSI]]*VLOOKUP(Target_AM[[#This Row],[NIPNAS]],Target_CC[],COLUMN(BL$2)+9,0)</f>
        <v>0</v>
      </c>
      <c r="CA268" s="22">
        <f>Target_AM[[#This Row],[PROPORSI]]*VLOOKUP(Target_AM[[#This Row],[NIPNAS]],Target_CC[],COLUMN(BM$2)+9,0)</f>
        <v>0</v>
      </c>
      <c r="CB268" s="22">
        <f>Target_AM[[#This Row],[PROPORSI]]*VLOOKUP(Target_AM[[#This Row],[NIPNAS]],Target_CC[],COLUMN(BN$2)+9,0)</f>
        <v>0</v>
      </c>
      <c r="CC268" s="22">
        <f>Target_AM[[#This Row],[PROPORSI]]*VLOOKUP(Target_AM[[#This Row],[NIPNAS]],Target_CC[],COLUMN(BO$2)+9,0)</f>
        <v>0</v>
      </c>
      <c r="CD268" s="22">
        <f>Target_AM[[#This Row],[PROPORSI]]*VLOOKUP(Target_AM[[#This Row],[NIPNAS]],Target_CC[],COLUMN(BP$2)+9,0)</f>
        <v>0</v>
      </c>
      <c r="CE268" s="22">
        <f>Target_AM[[#This Row],[PROPORSI]]*VLOOKUP(Target_AM[[#This Row],[NIPNAS]],Target_CC[],COLUMN(BQ$2)+9,0)</f>
        <v>0</v>
      </c>
      <c r="CF268" s="22">
        <f>Target_AM[[#This Row],[PROPORSI]]*VLOOKUP(Target_AM[[#This Row],[NIPNAS]],Target_CC[],COLUMN(BR$2)+9,0)</f>
        <v>0</v>
      </c>
      <c r="CG268" s="22">
        <f>Target_AM[[#This Row],[PROPORSI]]*VLOOKUP(Target_AM[[#This Row],[NIPNAS]],Target_CC[],COLUMN(BS$2)+9,0)</f>
        <v>0</v>
      </c>
      <c r="CH268" s="22">
        <f>Target_AM[[#This Row],[PROPORSI]]*VLOOKUP(Target_AM[[#This Row],[NIPNAS]],Target_CC[],COLUMN(BT$2)+9,0)</f>
        <v>0</v>
      </c>
      <c r="CI268" s="22">
        <f>Target_AM[[#This Row],[PROPORSI]]*VLOOKUP(Target_AM[[#This Row],[NIPNAS]],Target_CC[],COLUMN(BU$2)+9,0)</f>
        <v>0</v>
      </c>
      <c r="CJ268" s="22">
        <f>Target_AM[[#This Row],[PROPORSI]]*VLOOKUP(Target_AM[[#This Row],[NIPNAS]],Target_CC[],COLUMN(BV$2)+9,0)</f>
        <v>0</v>
      </c>
      <c r="CK268" s="22">
        <f>Target_AM[[#This Row],[PROPORSI]]*VLOOKUP(Target_AM[[#This Row],[NIPNAS]],Target_CC[],COLUMN(BW$2)+9,0)</f>
        <v>0</v>
      </c>
      <c r="CL268" s="22">
        <f>Target_AM[[#This Row],[PROPORSI]]*VLOOKUP(Target_AM[[#This Row],[NIPNAS]],Target_CC[],COLUMN(BX$2)+9,0)</f>
        <v>0</v>
      </c>
      <c r="CM268" s="22">
        <f>Target_AM[[#This Row],[PROPORSI]]*VLOOKUP(Target_AM[[#This Row],[NIPNAS]],Target_CC[],COLUMN(BY$2)+9,0)</f>
        <v>0</v>
      </c>
      <c r="CN268" s="22">
        <f>Target_AM[[#This Row],[PROPORSI]]*VLOOKUP(Target_AM[[#This Row],[NIPNAS]],Target_CC[],COLUMN(BZ$2)+9,0)</f>
        <v>0</v>
      </c>
      <c r="CO268" s="22">
        <f>Target_AM[[#This Row],[PROPORSI]]*VLOOKUP(Target_AM[[#This Row],[NIPNAS]],Target_CC[],COLUMN(CA$2)+9,0)</f>
        <v>0</v>
      </c>
      <c r="CP268" s="22">
        <f>Target_AM[[#This Row],[PROPORSI]]*VLOOKUP(Target_AM[[#This Row],[NIPNAS]],Target_CC[],COLUMN(CB$2)+9,0)</f>
        <v>0</v>
      </c>
      <c r="CQ268" s="22">
        <f>Target_AM[[#This Row],[PROPORSI]]*VLOOKUP(Target_AM[[#This Row],[NIPNAS]],Target_CC[],COLUMN(CC$2)+9,0)</f>
        <v>0</v>
      </c>
      <c r="CR268" s="22">
        <f>Target_AM[[#This Row],[PROPORSI]]*VLOOKUP(Target_AM[[#This Row],[NIPNAS]],Target_CC[],COLUMN(CD$2)+9,0)</f>
        <v>0</v>
      </c>
      <c r="CS268" s="22">
        <f>Target_AM[[#This Row],[PROPORSI]]*VLOOKUP(Target_AM[[#This Row],[NIPNAS]],Target_CC[],COLUMN(CE$2)+9,0)</f>
        <v>0</v>
      </c>
      <c r="CT268" s="22">
        <f>Target_AM[[#This Row],[PROPORSI]]*VLOOKUP(Target_AM[[#This Row],[NIPNAS]],Target_CC[],COLUMN(CF$2)+9,0)</f>
        <v>0</v>
      </c>
      <c r="CU268" s="22">
        <f>Target_AM[[#This Row],[PROPORSI]]*VLOOKUP(Target_AM[[#This Row],[NIPNAS]],Target_CC[],COLUMN(CG$2)+9,0)</f>
        <v>0</v>
      </c>
      <c r="CV268" s="22">
        <f>Target_AM[[#This Row],[PROPORSI]]*VLOOKUP(Target_AM[[#This Row],[NIPNAS]],Target_CC[],COLUMN(CH$2)+9,0)</f>
        <v>0</v>
      </c>
      <c r="CW268" s="22">
        <f>Target_AM[[#This Row],[PROPORSI]]*VLOOKUP(Target_AM[[#This Row],[NIPNAS]],Target_CC[],COLUMN(CI$2)+9,0)</f>
        <v>0</v>
      </c>
      <c r="CX268" s="22">
        <f>Target_AM[[#This Row],[PROPORSI]]*VLOOKUP(Target_AM[[#This Row],[NIPNAS]],Target_CC[],COLUMN(CJ$2)+9,0)</f>
        <v>0</v>
      </c>
      <c r="CY268" s="22">
        <f>Target_AM[[#This Row],[PROPORSI]]*VLOOKUP(Target_AM[[#This Row],[NIPNAS]],Target_CC[],COLUMN(CK$2)+9,0)</f>
        <v>0</v>
      </c>
      <c r="CZ268" s="22">
        <f>Target_AM[[#This Row],[PROPORSI]]*VLOOKUP(Target_AM[[#This Row],[NIPNAS]],Target_CC[],COLUMN(CL$2)+9,0)</f>
        <v>0</v>
      </c>
      <c r="DA268" s="22">
        <f>Target_AM[[#This Row],[PROPORSI]]*VLOOKUP(Target_AM[[#This Row],[NIPNAS]],Target_CC[],COLUMN(CM$2)+9,0)</f>
        <v>0</v>
      </c>
      <c r="DB268" s="22">
        <f>Target_AM[[#This Row],[PROPORSI]]*VLOOKUP(Target_AM[[#This Row],[NIPNAS]],Target_CC[],COLUMN(CN$2)+9,0)</f>
        <v>0</v>
      </c>
      <c r="DC268" s="22">
        <f>Target_AM[[#This Row],[PROPORSI]]*VLOOKUP(Target_AM[[#This Row],[NIPNAS]],Target_CC[],COLUMN(CO$2)+9,0)</f>
        <v>0</v>
      </c>
      <c r="DD268" s="22">
        <f>Target_AM[[#This Row],[PROPORSI]]*VLOOKUP(Target_AM[[#This Row],[NIPNAS]],Target_CC[],COLUMN(CP$2)+9,0)</f>
        <v>0</v>
      </c>
      <c r="DE268" s="22">
        <f>Target_AM[[#This Row],[PROPORSI]]*VLOOKUP(Target_AM[[#This Row],[NIPNAS]],Target_CC[],COLUMN(CQ$2)+9,0)</f>
        <v>0</v>
      </c>
      <c r="DF268" s="22">
        <f>Target_AM[[#This Row],[PROPORSI]]*VLOOKUP(Target_AM[[#This Row],[NIPNAS]],Target_CC[],COLUMN(CR$2)+9,0)</f>
        <v>0</v>
      </c>
      <c r="DG268" s="22">
        <f>Target_AM[[#This Row],[PROPORSI]]*VLOOKUP(Target_AM[[#This Row],[NIPNAS]],Target_CC[],COLUMN(CS$2)+9,0)</f>
        <v>0</v>
      </c>
      <c r="DH268" s="22">
        <f>Target_AM[[#This Row],[PROPORSI]]*VLOOKUP(Target_AM[[#This Row],[NIPNAS]],Target_CC[],COLUMN(CT$2)+9,0)</f>
        <v>0</v>
      </c>
      <c r="DI268" s="22">
        <f>Target_AM[[#This Row],[PROPORSI]]*VLOOKUP(Target_AM[[#This Row],[NIPNAS]],Target_CC[],COLUMN(CU$2)+9,0)</f>
        <v>0</v>
      </c>
      <c r="DJ268" s="22">
        <f>Target_AM[[#This Row],[PROPORSI]]*VLOOKUP(Target_AM[[#This Row],[NIPNAS]],Target_CC[],COLUMN(CV$2)+9,0)</f>
        <v>0</v>
      </c>
      <c r="DK268" s="22">
        <f>Target_AM[[#This Row],[PROPORSI]]*VLOOKUP(Target_AM[[#This Row],[NIPNAS]],Target_CC[],COLUMN(CW$2)+9,0)</f>
        <v>0</v>
      </c>
      <c r="DL268" s="22">
        <f>Target_AM[[#This Row],[PROPORSI]]*VLOOKUP(Target_AM[[#This Row],[NIPNAS]],Target_CC[],COLUMN(CX$2)+9,0)</f>
        <v>0</v>
      </c>
      <c r="DM268" s="22">
        <f>Target_AM[[#This Row],[PROPORSI]]*VLOOKUP(Target_AM[[#This Row],[NIPNAS]],Target_CC[],COLUMN(CY$2)+9,0)</f>
        <v>0</v>
      </c>
      <c r="DN268" s="22">
        <f>Target_AM[[#This Row],[PROPORSI]]*VLOOKUP(Target_AM[[#This Row],[NIPNAS]],Target_CC[],COLUMN(CZ$2)+9,0)</f>
        <v>0</v>
      </c>
      <c r="DO268" s="22">
        <f>Target_AM[[#This Row],[PROPORSI]]*VLOOKUP(Target_AM[[#This Row],[NIPNAS]],Target_CC[],COLUMN(DA$2)+9,0)</f>
        <v>0</v>
      </c>
      <c r="DP268" s="22">
        <f>Target_AM[[#This Row],[PROPORSI]]*VLOOKUP(Target_AM[[#This Row],[NIPNAS]],Target_CC[],COLUMN(DB$2)+9,0)</f>
        <v>0</v>
      </c>
      <c r="DQ268" s="22">
        <f>Target_AM[[#This Row],[PROPORSI]]*VLOOKUP(Target_AM[[#This Row],[NIPNAS]],Target_CC[],COLUMN(DC$2)+9,0)</f>
        <v>0</v>
      </c>
      <c r="DR268" s="22">
        <f>Target_AM[[#This Row],[PROPORSI]]*VLOOKUP(Target_AM[[#This Row],[NIPNAS]],Target_CC[],COLUMN(DD$2)+9,0)</f>
        <v>0</v>
      </c>
      <c r="DS268" s="22">
        <f>Target_AM[[#This Row],[PROPORSI]]*VLOOKUP(Target_AM[[#This Row],[NIPNAS]],Target_CC[],COLUMN(DE$2)+9,0)</f>
        <v>0</v>
      </c>
      <c r="DT268" s="22">
        <f>Target_AM[[#This Row],[PROPORSI]]*VLOOKUP(Target_AM[[#This Row],[NIPNAS]],Target_CC[],COLUMN(DF$2)+9,0)</f>
        <v>0</v>
      </c>
      <c r="DU268" s="22">
        <f>Target_AM[[#This Row],[PROPORSI]]*VLOOKUP(Target_AM[[#This Row],[NIPNAS]],Target_CC[],COLUMN(DG$2)+9,0)</f>
        <v>0</v>
      </c>
      <c r="DV268" s="22">
        <f>Target_AM[[#This Row],[PROPORSI]]*VLOOKUP(Target_AM[[#This Row],[NIPNAS]],Target_CC[],COLUMN(DH$2)+9,0)</f>
        <v>0</v>
      </c>
      <c r="DW268" s="22">
        <f>Target_AM[[#This Row],[PROPORSI]]*VLOOKUP(Target_AM[[#This Row],[NIPNAS]],Target_CC[],COLUMN(DI$2)+9,0)</f>
        <v>0</v>
      </c>
      <c r="DX268" s="22">
        <f>Target_AM[[#This Row],[PROPORSI]]*VLOOKUP(Target_AM[[#This Row],[NIPNAS]],Target_CC[],COLUMN(DJ$2)+9,0)</f>
        <v>0</v>
      </c>
      <c r="DY268" s="22">
        <f>Target_AM[[#This Row],[PROPORSI]]*VLOOKUP(Target_AM[[#This Row],[NIPNAS]],Target_CC[],COLUMN(DK$2)+9,0)</f>
        <v>0</v>
      </c>
      <c r="DZ268" s="22">
        <f>Target_AM[[#This Row],[PROPORSI]]*VLOOKUP(Target_AM[[#This Row],[NIPNAS]],Target_CC[],COLUMN(DL$2)+9,0)</f>
        <v>0</v>
      </c>
      <c r="EA268" s="22">
        <f>Target_AM[[#This Row],[PROPORSI]]*VLOOKUP(Target_AM[[#This Row],[NIPNAS]],Target_CC[],COLUMN(DM$2)+9,0)</f>
        <v>0</v>
      </c>
    </row>
    <row r="269" spans="2:131" x14ac:dyDescent="0.3">
      <c r="B269">
        <v>402739</v>
      </c>
      <c r="C269" t="s">
        <v>993</v>
      </c>
      <c r="D269">
        <v>1</v>
      </c>
      <c r="E269" s="8">
        <v>45658</v>
      </c>
      <c r="F269">
        <v>19087764</v>
      </c>
      <c r="G269" t="s">
        <v>593</v>
      </c>
      <c r="J269" t="s">
        <v>296</v>
      </c>
      <c r="K269" t="s">
        <v>25</v>
      </c>
      <c r="L269" t="s">
        <v>159</v>
      </c>
      <c r="M269" t="s">
        <v>29</v>
      </c>
      <c r="N269" s="23">
        <f>Target_AM[[#This Row],[PROPORSI]]*VLOOKUP(Target_AM[[#This Row],[NIPNAS]],Target_CC[],9,0)</f>
        <v>26594687.88791655</v>
      </c>
      <c r="O269" s="22">
        <f>Target_AM[[#This Row],[PROPORSI]]*VLOOKUP(Target_AM[[#This Row],[NIPNAS]],Target_CC[],COLUMN(A$2)+9,0)</f>
        <v>1072800</v>
      </c>
      <c r="P269" s="22">
        <f>Target_AM[[#This Row],[PROPORSI]]*VLOOKUP(Target_AM[[#This Row],[NIPNAS]],Target_CC[],COLUMN(B$2)+9,0)</f>
        <v>1033695</v>
      </c>
      <c r="Q269" s="22">
        <f>Target_AM[[#This Row],[PROPORSI]]*VLOOKUP(Target_AM[[#This Row],[NIPNAS]],Target_CC[],COLUMN(C$2)+9,0)</f>
        <v>1041200</v>
      </c>
      <c r="R269" s="22">
        <f>Target_AM[[#This Row],[PROPORSI]]*VLOOKUP(Target_AM[[#This Row],[NIPNAS]],Target_CC[],COLUMN(D$2)+9,0)</f>
        <v>1033695</v>
      </c>
      <c r="S269" s="22">
        <f>Target_AM[[#This Row],[PROPORSI]]*VLOOKUP(Target_AM[[#This Row],[NIPNAS]],Target_CC[],COLUMN(E$2)+9,0)</f>
        <v>1011180</v>
      </c>
      <c r="T269" s="22">
        <f>Target_AM[[#This Row],[PROPORSI]]*VLOOKUP(Target_AM[[#This Row],[NIPNAS]],Target_CC[],COLUMN(F$2)+9,0)</f>
        <v>988665</v>
      </c>
      <c r="U269" s="22">
        <f>Target_AM[[#This Row],[PROPORSI]]*VLOOKUP(Target_AM[[#This Row],[NIPNAS]],Target_CC[],COLUMN(G$2)+9,0)</f>
        <v>1026190</v>
      </c>
      <c r="V269" s="22">
        <f>Target_AM[[#This Row],[PROPORSI]]*VLOOKUP(Target_AM[[#This Row],[NIPNAS]],Target_CC[],COLUMN(H$2)+9,0)</f>
        <v>1056210</v>
      </c>
      <c r="W269" s="22">
        <f>Target_AM[[#This Row],[PROPORSI]]*VLOOKUP(Target_AM[[#This Row],[NIPNAS]],Target_CC[],COLUMN(I$2)+9,0)</f>
        <v>1048705</v>
      </c>
      <c r="X269" s="22">
        <f>Target_AM[[#This Row],[PROPORSI]]*VLOOKUP(Target_AM[[#This Row],[NIPNAS]],Target_CC[],COLUMN(J$2)+9,0)</f>
        <v>1048705</v>
      </c>
      <c r="Y269" s="22">
        <f>Target_AM[[#This Row],[PROPORSI]]*VLOOKUP(Target_AM[[#This Row],[NIPNAS]],Target_CC[],COLUMN(K$2)+9,0)</f>
        <v>1056210</v>
      </c>
      <c r="Z269" s="22">
        <f>Target_AM[[#This Row],[PROPORSI]]*VLOOKUP(Target_AM[[#This Row],[NIPNAS]],Target_CC[],COLUMN(L$2)+9,0)</f>
        <v>1041200</v>
      </c>
      <c r="AA269" s="22">
        <f>Target_AM[[#This Row],[PROPORSI]]*VLOOKUP(Target_AM[[#This Row],[NIPNAS]],Target_CC[],COLUMN(M$2)+9,0)</f>
        <v>12458455</v>
      </c>
      <c r="AB269" s="22">
        <f>Target_AM[[#This Row],[PROPORSI]]*VLOOKUP(Target_AM[[#This Row],[NIPNAS]],Target_CC[],COLUMN(N$2)+9,0)</f>
        <v>0</v>
      </c>
      <c r="AC269" s="22">
        <f>Target_AM[[#This Row],[PROPORSI]]*VLOOKUP(Target_AM[[#This Row],[NIPNAS]],Target_CC[],COLUMN(O$2)+9,0)</f>
        <v>690859.22431823774</v>
      </c>
      <c r="AD269" s="22">
        <f>Target_AM[[#This Row],[PROPORSI]]*VLOOKUP(Target_AM[[#This Row],[NIPNAS]],Target_CC[],COLUMN(P$2)+9,0)</f>
        <v>683729.23020126333</v>
      </c>
      <c r="AE269" s="22">
        <f>Target_AM[[#This Row],[PROPORSI]]*VLOOKUP(Target_AM[[#This Row],[NIPNAS]],Target_CC[],COLUMN(Q$2)+9,0)</f>
        <v>537486.86343142285</v>
      </c>
      <c r="AF269" s="22">
        <f>Target_AM[[#This Row],[PROPORSI]]*VLOOKUP(Target_AM[[#This Row],[NIPNAS]],Target_CC[],COLUMN(R$2)+9,0)</f>
        <v>586231.66372162709</v>
      </c>
      <c r="AG269" s="22">
        <f>Target_AM[[#This Row],[PROPORSI]]*VLOOKUP(Target_AM[[#This Row],[NIPNAS]],Target_CC[],COLUMN(S$2)+9,0)</f>
        <v>571553.53985494352</v>
      </c>
      <c r="AH269" s="22">
        <f>Target_AM[[#This Row],[PROPORSI]]*VLOOKUP(Target_AM[[#This Row],[NIPNAS]],Target_CC[],COLUMN(T$2)+9,0)</f>
        <v>710365.72728492401</v>
      </c>
      <c r="AI269" s="22">
        <f>Target_AM[[#This Row],[PROPORSI]]*VLOOKUP(Target_AM[[#This Row],[NIPNAS]],Target_CC[],COLUMN(U$2)+9,0)</f>
        <v>598269.13892134407</v>
      </c>
      <c r="AJ269" s="22">
        <f>Target_AM[[#This Row],[PROPORSI]]*VLOOKUP(Target_AM[[#This Row],[NIPNAS]],Target_CC[],COLUMN(V$2)+9,0)</f>
        <v>715610.41381648171</v>
      </c>
      <c r="AK269" s="22">
        <f>Target_AM[[#This Row],[PROPORSI]]*VLOOKUP(Target_AM[[#This Row],[NIPNAS]],Target_CC[],COLUMN(W$2)+9,0)</f>
        <v>720720.50871695695</v>
      </c>
      <c r="AL269" s="22">
        <f>Target_AM[[#This Row],[PROPORSI]]*VLOOKUP(Target_AM[[#This Row],[NIPNAS]],Target_CC[],COLUMN(X$2)+9,0)</f>
        <v>611960.29877694696</v>
      </c>
      <c r="AM269" s="22">
        <f>Target_AM[[#This Row],[PROPORSI]]*VLOOKUP(Target_AM[[#This Row],[NIPNAS]],Target_CC[],COLUMN(Y$2)+9,0)</f>
        <v>623089.45347582689</v>
      </c>
      <c r="AN269" s="22">
        <f>Target_AM[[#This Row],[PROPORSI]]*VLOOKUP(Target_AM[[#This Row],[NIPNAS]],Target_CC[],COLUMN(Z$2)+9,0)</f>
        <v>7049876.062519975</v>
      </c>
      <c r="AO269" s="22">
        <f>Target_AM[[#This Row],[PROPORSI]]*VLOOKUP(Target_AM[[#This Row],[NIPNAS]],Target_CC[],COLUMN(AA$2)+9,0)</f>
        <v>1072800</v>
      </c>
      <c r="AP269" s="22">
        <f>Target_AM[[#This Row],[PROPORSI]]*VLOOKUP(Target_AM[[#This Row],[NIPNAS]],Target_CC[],COLUMN(AB$2)+9,0)</f>
        <v>1724554.2243182377</v>
      </c>
      <c r="AQ269" s="22">
        <f>Target_AM[[#This Row],[PROPORSI]]*VLOOKUP(Target_AM[[#This Row],[NIPNAS]],Target_CC[],COLUMN(AC$2)+9,0)</f>
        <v>1724929.2302012634</v>
      </c>
      <c r="AR269" s="22">
        <f>Target_AM[[#This Row],[PROPORSI]]*VLOOKUP(Target_AM[[#This Row],[NIPNAS]],Target_CC[],COLUMN(AD$2)+9,0)</f>
        <v>1571181.863431423</v>
      </c>
      <c r="AS269" s="22">
        <f>Target_AM[[#This Row],[PROPORSI]]*VLOOKUP(Target_AM[[#This Row],[NIPNAS]],Target_CC[],COLUMN(AE$2)+9,0)</f>
        <v>1597411.6637216271</v>
      </c>
      <c r="AT269" s="22">
        <f>Target_AM[[#This Row],[PROPORSI]]*VLOOKUP(Target_AM[[#This Row],[NIPNAS]],Target_CC[],COLUMN(AF$2)+9,0)</f>
        <v>1560218.5398549435</v>
      </c>
      <c r="AU269" s="22">
        <f>Target_AM[[#This Row],[PROPORSI]]*VLOOKUP(Target_AM[[#This Row],[NIPNAS]],Target_CC[],COLUMN(AG$2)+9,0)</f>
        <v>1736555.7272849241</v>
      </c>
      <c r="AV269" s="22">
        <f>Target_AM[[#This Row],[PROPORSI]]*VLOOKUP(Target_AM[[#This Row],[NIPNAS]],Target_CC[],COLUMN(AH$2)+9,0)</f>
        <v>1654479.1389213442</v>
      </c>
      <c r="AW269" s="22">
        <f>Target_AM[[#This Row],[PROPORSI]]*VLOOKUP(Target_AM[[#This Row],[NIPNAS]],Target_CC[],COLUMN(AI$2)+9,0)</f>
        <v>1764315.4138164818</v>
      </c>
      <c r="AX269" s="22">
        <f>Target_AM[[#This Row],[PROPORSI]]*VLOOKUP(Target_AM[[#This Row],[NIPNAS]],Target_CC[],COLUMN(AJ$2)+9,0)</f>
        <v>1769425.5087169569</v>
      </c>
      <c r="AY269" s="22">
        <f>Target_AM[[#This Row],[PROPORSI]]*VLOOKUP(Target_AM[[#This Row],[NIPNAS]],Target_CC[],COLUMN(AK$2)+9,0)</f>
        <v>1668170.298776947</v>
      </c>
      <c r="AZ269" s="22">
        <f>Target_AM[[#This Row],[PROPORSI]]*VLOOKUP(Target_AM[[#This Row],[NIPNAS]],Target_CC[],COLUMN(AL$2)+9,0)</f>
        <v>1664289.4534758269</v>
      </c>
      <c r="BA269" s="22">
        <f>Target_AM[[#This Row],[PROPORSI]]*VLOOKUP(Target_AM[[#This Row],[NIPNAS]],Target_CC[],COLUMN(AM$2)+9,0)</f>
        <v>19508331.062519975</v>
      </c>
      <c r="BB269" s="22">
        <f>Target_AM[[#This Row],[PROPORSI]]*VLOOKUP(Target_AM[[#This Row],[NIPNAS]],Target_CC[],COLUMN(AN$2)+9,0)</f>
        <v>0</v>
      </c>
      <c r="BC269" s="22">
        <f>Target_AM[[#This Row],[PROPORSI]]*VLOOKUP(Target_AM[[#This Row],[NIPNAS]],Target_CC[],COLUMN(AO$2)+9,0)</f>
        <v>0</v>
      </c>
      <c r="BD269" s="22">
        <f>Target_AM[[#This Row],[PROPORSI]]*VLOOKUP(Target_AM[[#This Row],[NIPNAS]],Target_CC[],COLUMN(AP$2)+9,0)</f>
        <v>0</v>
      </c>
      <c r="BE269" s="22">
        <f>Target_AM[[#This Row],[PROPORSI]]*VLOOKUP(Target_AM[[#This Row],[NIPNAS]],Target_CC[],COLUMN(AQ$2)+9,0)</f>
        <v>0</v>
      </c>
      <c r="BF269" s="22">
        <f>Target_AM[[#This Row],[PROPORSI]]*VLOOKUP(Target_AM[[#This Row],[NIPNAS]],Target_CC[],COLUMN(AR$2)+9,0)</f>
        <v>0</v>
      </c>
      <c r="BG269" s="22">
        <f>Target_AM[[#This Row],[PROPORSI]]*VLOOKUP(Target_AM[[#This Row],[NIPNAS]],Target_CC[],COLUMN(AS$2)+9,0)</f>
        <v>0</v>
      </c>
      <c r="BH269" s="22">
        <f>Target_AM[[#This Row],[PROPORSI]]*VLOOKUP(Target_AM[[#This Row],[NIPNAS]],Target_CC[],COLUMN(AT$2)+9,0)</f>
        <v>0</v>
      </c>
      <c r="BI269" s="22">
        <f>Target_AM[[#This Row],[PROPORSI]]*VLOOKUP(Target_AM[[#This Row],[NIPNAS]],Target_CC[],COLUMN(AU$2)+9,0)</f>
        <v>0</v>
      </c>
      <c r="BJ269" s="22">
        <f>Target_AM[[#This Row],[PROPORSI]]*VLOOKUP(Target_AM[[#This Row],[NIPNAS]],Target_CC[],COLUMN(AV$2)+9,0)</f>
        <v>0</v>
      </c>
      <c r="BK269" s="22">
        <f>Target_AM[[#This Row],[PROPORSI]]*VLOOKUP(Target_AM[[#This Row],[NIPNAS]],Target_CC[],COLUMN(AW$2)+9,0)</f>
        <v>0</v>
      </c>
      <c r="BL269" s="22">
        <f>Target_AM[[#This Row],[PROPORSI]]*VLOOKUP(Target_AM[[#This Row],[NIPNAS]],Target_CC[],COLUMN(AX$2)+9,0)</f>
        <v>0</v>
      </c>
      <c r="BM269" s="22">
        <f>Target_AM[[#This Row],[PROPORSI]]*VLOOKUP(Target_AM[[#This Row],[NIPNAS]],Target_CC[],COLUMN(AY$2)+9,0)</f>
        <v>0</v>
      </c>
      <c r="BN269" s="22">
        <f>Target_AM[[#This Row],[PROPORSI]]*VLOOKUP(Target_AM[[#This Row],[NIPNAS]],Target_CC[],COLUMN(AZ$2)+9,0)</f>
        <v>0</v>
      </c>
      <c r="BO269" s="22">
        <f>Target_AM[[#This Row],[PROPORSI]]*VLOOKUP(Target_AM[[#This Row],[NIPNAS]],Target_CC[],COLUMN(BA$2)+9,0)</f>
        <v>898000</v>
      </c>
      <c r="BP269" s="22">
        <f>Target_AM[[#This Row],[PROPORSI]]*VLOOKUP(Target_AM[[#This Row],[NIPNAS]],Target_CC[],COLUMN(BB$2)+9,0)</f>
        <v>898000</v>
      </c>
      <c r="BQ269" s="22">
        <f>Target_AM[[#This Row],[PROPORSI]]*VLOOKUP(Target_AM[[#This Row],[NIPNAS]],Target_CC[],COLUMN(BC$2)+9,0)</f>
        <v>898000</v>
      </c>
      <c r="BR269" s="22">
        <f>Target_AM[[#This Row],[PROPORSI]]*VLOOKUP(Target_AM[[#This Row],[NIPNAS]],Target_CC[],COLUMN(BD$2)+9,0)</f>
        <v>926700</v>
      </c>
      <c r="BS269" s="22">
        <f>Target_AM[[#This Row],[PROPORSI]]*VLOOKUP(Target_AM[[#This Row],[NIPNAS]],Target_CC[],COLUMN(BE$2)+9,0)</f>
        <v>926700</v>
      </c>
      <c r="BT269" s="22">
        <f>Target_AM[[#This Row],[PROPORSI]]*VLOOKUP(Target_AM[[#This Row],[NIPNAS]],Target_CC[],COLUMN(BF$2)+9,0)</f>
        <v>926700</v>
      </c>
      <c r="BU269" s="22">
        <f>Target_AM[[#This Row],[PROPORSI]]*VLOOKUP(Target_AM[[#This Row],[NIPNAS]],Target_CC[],COLUMN(BG$2)+9,0)</f>
        <v>926700</v>
      </c>
      <c r="BV269" s="22">
        <f>Target_AM[[#This Row],[PROPORSI]]*VLOOKUP(Target_AM[[#This Row],[NIPNAS]],Target_CC[],COLUMN(BH$2)+9,0)</f>
        <v>926700</v>
      </c>
      <c r="BW269" s="22">
        <f>Target_AM[[#This Row],[PROPORSI]]*VLOOKUP(Target_AM[[#This Row],[NIPNAS]],Target_CC[],COLUMN(BI$2)+9,0)</f>
        <v>926700</v>
      </c>
      <c r="BX269" s="22">
        <f>Target_AM[[#This Row],[PROPORSI]]*VLOOKUP(Target_AM[[#This Row],[NIPNAS]],Target_CC[],COLUMN(BJ$2)+9,0)</f>
        <v>926700</v>
      </c>
      <c r="BY269" s="22">
        <f>Target_AM[[#This Row],[PROPORSI]]*VLOOKUP(Target_AM[[#This Row],[NIPNAS]],Target_CC[],COLUMN(BK$2)+9,0)</f>
        <v>926700</v>
      </c>
      <c r="BZ269" s="22">
        <f>Target_AM[[#This Row],[PROPORSI]]*VLOOKUP(Target_AM[[#This Row],[NIPNAS]],Target_CC[],COLUMN(BL$2)+9,0)</f>
        <v>926700</v>
      </c>
      <c r="CA269" s="22">
        <f>Target_AM[[#This Row],[PROPORSI]]*VLOOKUP(Target_AM[[#This Row],[NIPNAS]],Target_CC[],COLUMN(BM$2)+9,0)</f>
        <v>11034300</v>
      </c>
      <c r="CB269" s="22">
        <f>Target_AM[[#This Row],[PROPORSI]]*VLOOKUP(Target_AM[[#This Row],[NIPNAS]],Target_CC[],COLUMN(BN$2)+9,0)</f>
        <v>0</v>
      </c>
      <c r="CC269" s="22">
        <f>Target_AM[[#This Row],[PROPORSI]]*VLOOKUP(Target_AM[[#This Row],[NIPNAS]],Target_CC[],COLUMN(BO$2)+9,0)</f>
        <v>0</v>
      </c>
      <c r="CD269" s="22">
        <f>Target_AM[[#This Row],[PROPORSI]]*VLOOKUP(Target_AM[[#This Row],[NIPNAS]],Target_CC[],COLUMN(BP$2)+9,0)</f>
        <v>0</v>
      </c>
      <c r="CE269" s="22">
        <f>Target_AM[[#This Row],[PROPORSI]]*VLOOKUP(Target_AM[[#This Row],[NIPNAS]],Target_CC[],COLUMN(BQ$2)+9,0)</f>
        <v>0</v>
      </c>
      <c r="CF269" s="22">
        <f>Target_AM[[#This Row],[PROPORSI]]*VLOOKUP(Target_AM[[#This Row],[NIPNAS]],Target_CC[],COLUMN(BR$2)+9,0)</f>
        <v>0</v>
      </c>
      <c r="CG269" s="22">
        <f>Target_AM[[#This Row],[PROPORSI]]*VLOOKUP(Target_AM[[#This Row],[NIPNAS]],Target_CC[],COLUMN(BS$2)+9,0)</f>
        <v>0</v>
      </c>
      <c r="CH269" s="22">
        <f>Target_AM[[#This Row],[PROPORSI]]*VLOOKUP(Target_AM[[#This Row],[NIPNAS]],Target_CC[],COLUMN(BT$2)+9,0)</f>
        <v>0</v>
      </c>
      <c r="CI269" s="22">
        <f>Target_AM[[#This Row],[PROPORSI]]*VLOOKUP(Target_AM[[#This Row],[NIPNAS]],Target_CC[],COLUMN(BU$2)+9,0)</f>
        <v>0</v>
      </c>
      <c r="CJ269" s="22">
        <f>Target_AM[[#This Row],[PROPORSI]]*VLOOKUP(Target_AM[[#This Row],[NIPNAS]],Target_CC[],COLUMN(BV$2)+9,0)</f>
        <v>0</v>
      </c>
      <c r="CK269" s="22">
        <f>Target_AM[[#This Row],[PROPORSI]]*VLOOKUP(Target_AM[[#This Row],[NIPNAS]],Target_CC[],COLUMN(BW$2)+9,0)</f>
        <v>0</v>
      </c>
      <c r="CL269" s="22">
        <f>Target_AM[[#This Row],[PROPORSI]]*VLOOKUP(Target_AM[[#This Row],[NIPNAS]],Target_CC[],COLUMN(BX$2)+9,0)</f>
        <v>0</v>
      </c>
      <c r="CM269" s="22">
        <f>Target_AM[[#This Row],[PROPORSI]]*VLOOKUP(Target_AM[[#This Row],[NIPNAS]],Target_CC[],COLUMN(BY$2)+9,0)</f>
        <v>0</v>
      </c>
      <c r="CN269" s="22">
        <f>Target_AM[[#This Row],[PROPORSI]]*VLOOKUP(Target_AM[[#This Row],[NIPNAS]],Target_CC[],COLUMN(BZ$2)+9,0)</f>
        <v>0</v>
      </c>
      <c r="CO269" s="22">
        <f>Target_AM[[#This Row],[PROPORSI]]*VLOOKUP(Target_AM[[#This Row],[NIPNAS]],Target_CC[],COLUMN(CA$2)+9,0)</f>
        <v>926700</v>
      </c>
      <c r="CP269" s="22">
        <f>Target_AM[[#This Row],[PROPORSI]]*VLOOKUP(Target_AM[[#This Row],[NIPNAS]],Target_CC[],COLUMN(CB$2)+9,0)</f>
        <v>926700</v>
      </c>
      <c r="CQ269" s="22">
        <f>Target_AM[[#This Row],[PROPORSI]]*VLOOKUP(Target_AM[[#This Row],[NIPNAS]],Target_CC[],COLUMN(CC$2)+9,0)</f>
        <v>926700</v>
      </c>
      <c r="CR269" s="22">
        <f>Target_AM[[#This Row],[PROPORSI]]*VLOOKUP(Target_AM[[#This Row],[NIPNAS]],Target_CC[],COLUMN(CD$2)+9,0)</f>
        <v>926700</v>
      </c>
      <c r="CS269" s="22">
        <f>Target_AM[[#This Row],[PROPORSI]]*VLOOKUP(Target_AM[[#This Row],[NIPNAS]],Target_CC[],COLUMN(CE$2)+9,0)</f>
        <v>926700</v>
      </c>
      <c r="CT269" s="22">
        <f>Target_AM[[#This Row],[PROPORSI]]*VLOOKUP(Target_AM[[#This Row],[NIPNAS]],Target_CC[],COLUMN(CF$2)+9,0)</f>
        <v>926700</v>
      </c>
      <c r="CU269" s="22">
        <f>Target_AM[[#This Row],[PROPORSI]]*VLOOKUP(Target_AM[[#This Row],[NIPNAS]],Target_CC[],COLUMN(CG$2)+9,0)</f>
        <v>926700</v>
      </c>
      <c r="CV269" s="22">
        <f>Target_AM[[#This Row],[PROPORSI]]*VLOOKUP(Target_AM[[#This Row],[NIPNAS]],Target_CC[],COLUMN(CH$2)+9,0)</f>
        <v>926700</v>
      </c>
      <c r="CW269" s="22">
        <f>Target_AM[[#This Row],[PROPORSI]]*VLOOKUP(Target_AM[[#This Row],[NIPNAS]],Target_CC[],COLUMN(CI$2)+9,0)</f>
        <v>926700</v>
      </c>
      <c r="CX269" s="22">
        <f>Target_AM[[#This Row],[PROPORSI]]*VLOOKUP(Target_AM[[#This Row],[NIPNAS]],Target_CC[],COLUMN(CJ$2)+9,0)</f>
        <v>926700</v>
      </c>
      <c r="CY269" s="22">
        <f>Target_AM[[#This Row],[PROPORSI]]*VLOOKUP(Target_AM[[#This Row],[NIPNAS]],Target_CC[],COLUMN(CK$2)+9,0)</f>
        <v>926700</v>
      </c>
      <c r="CZ269" s="22">
        <f>Target_AM[[#This Row],[PROPORSI]]*VLOOKUP(Target_AM[[#This Row],[NIPNAS]],Target_CC[],COLUMN(CL$2)+9,0)</f>
        <v>926700</v>
      </c>
      <c r="DA269" s="22">
        <f>Target_AM[[#This Row],[PROPORSI]]*VLOOKUP(Target_AM[[#This Row],[NIPNAS]],Target_CC[],COLUMN(CM$2)+9,0)</f>
        <v>11120400</v>
      </c>
      <c r="DB269" s="22">
        <f>Target_AM[[#This Row],[PROPORSI]]*VLOOKUP(Target_AM[[#This Row],[NIPNAS]],Target_CC[],COLUMN(CN$2)+9,0)</f>
        <v>0</v>
      </c>
      <c r="DC269" s="22">
        <f>Target_AM[[#This Row],[PROPORSI]]*VLOOKUP(Target_AM[[#This Row],[NIPNAS]],Target_CC[],COLUMN(CO$2)+9,0)</f>
        <v>0</v>
      </c>
      <c r="DD269" s="22">
        <f>Target_AM[[#This Row],[PROPORSI]]*VLOOKUP(Target_AM[[#This Row],[NIPNAS]],Target_CC[],COLUMN(CP$2)+9,0)</f>
        <v>0</v>
      </c>
      <c r="DE269" s="22">
        <f>Target_AM[[#This Row],[PROPORSI]]*VLOOKUP(Target_AM[[#This Row],[NIPNAS]],Target_CC[],COLUMN(CQ$2)+9,0)</f>
        <v>0</v>
      </c>
      <c r="DF269" s="22">
        <f>Target_AM[[#This Row],[PROPORSI]]*VLOOKUP(Target_AM[[#This Row],[NIPNAS]],Target_CC[],COLUMN(CR$2)+9,0)</f>
        <v>0</v>
      </c>
      <c r="DG269" s="22">
        <f>Target_AM[[#This Row],[PROPORSI]]*VLOOKUP(Target_AM[[#This Row],[NIPNAS]],Target_CC[],COLUMN(CS$2)+9,0)</f>
        <v>0</v>
      </c>
      <c r="DH269" s="22">
        <f>Target_AM[[#This Row],[PROPORSI]]*VLOOKUP(Target_AM[[#This Row],[NIPNAS]],Target_CC[],COLUMN(CT$2)+9,0)</f>
        <v>0</v>
      </c>
      <c r="DI269" s="22">
        <f>Target_AM[[#This Row],[PROPORSI]]*VLOOKUP(Target_AM[[#This Row],[NIPNAS]],Target_CC[],COLUMN(CU$2)+9,0)</f>
        <v>0</v>
      </c>
      <c r="DJ269" s="22">
        <f>Target_AM[[#This Row],[PROPORSI]]*VLOOKUP(Target_AM[[#This Row],[NIPNAS]],Target_CC[],COLUMN(CV$2)+9,0)</f>
        <v>0</v>
      </c>
      <c r="DK269" s="22">
        <f>Target_AM[[#This Row],[PROPORSI]]*VLOOKUP(Target_AM[[#This Row],[NIPNAS]],Target_CC[],COLUMN(CW$2)+9,0)</f>
        <v>0</v>
      </c>
      <c r="DL269" s="22">
        <f>Target_AM[[#This Row],[PROPORSI]]*VLOOKUP(Target_AM[[#This Row],[NIPNAS]],Target_CC[],COLUMN(CX$2)+9,0)</f>
        <v>0</v>
      </c>
      <c r="DM269" s="22">
        <f>Target_AM[[#This Row],[PROPORSI]]*VLOOKUP(Target_AM[[#This Row],[NIPNAS]],Target_CC[],COLUMN(CY$2)+9,0)</f>
        <v>0</v>
      </c>
      <c r="DN269" s="22">
        <f>Target_AM[[#This Row],[PROPORSI]]*VLOOKUP(Target_AM[[#This Row],[NIPNAS]],Target_CC[],COLUMN(CZ$2)+9,0)</f>
        <v>0</v>
      </c>
      <c r="DO269" s="22">
        <f>Target_AM[[#This Row],[PROPORSI]]*VLOOKUP(Target_AM[[#This Row],[NIPNAS]],Target_CC[],COLUMN(DA$2)+9,0)</f>
        <v>0</v>
      </c>
      <c r="DP269" s="22">
        <f>Target_AM[[#This Row],[PROPORSI]]*VLOOKUP(Target_AM[[#This Row],[NIPNAS]],Target_CC[],COLUMN(DB$2)+9,0)</f>
        <v>0</v>
      </c>
      <c r="DQ269" s="22">
        <f>Target_AM[[#This Row],[PROPORSI]]*VLOOKUP(Target_AM[[#This Row],[NIPNAS]],Target_CC[],COLUMN(DC$2)+9,0)</f>
        <v>0</v>
      </c>
      <c r="DR269" s="22">
        <f>Target_AM[[#This Row],[PROPORSI]]*VLOOKUP(Target_AM[[#This Row],[NIPNAS]],Target_CC[],COLUMN(DD$2)+9,0)</f>
        <v>0</v>
      </c>
      <c r="DS269" s="22">
        <f>Target_AM[[#This Row],[PROPORSI]]*VLOOKUP(Target_AM[[#This Row],[NIPNAS]],Target_CC[],COLUMN(DE$2)+9,0)</f>
        <v>0</v>
      </c>
      <c r="DT269" s="22">
        <f>Target_AM[[#This Row],[PROPORSI]]*VLOOKUP(Target_AM[[#This Row],[NIPNAS]],Target_CC[],COLUMN(DF$2)+9,0)</f>
        <v>0</v>
      </c>
      <c r="DU269" s="22">
        <f>Target_AM[[#This Row],[PROPORSI]]*VLOOKUP(Target_AM[[#This Row],[NIPNAS]],Target_CC[],COLUMN(DG$2)+9,0)</f>
        <v>0</v>
      </c>
      <c r="DV269" s="22">
        <f>Target_AM[[#This Row],[PROPORSI]]*VLOOKUP(Target_AM[[#This Row],[NIPNAS]],Target_CC[],COLUMN(DH$2)+9,0)</f>
        <v>0</v>
      </c>
      <c r="DW269" s="22">
        <f>Target_AM[[#This Row],[PROPORSI]]*VLOOKUP(Target_AM[[#This Row],[NIPNAS]],Target_CC[],COLUMN(DI$2)+9,0)</f>
        <v>0</v>
      </c>
      <c r="DX269" s="22">
        <f>Target_AM[[#This Row],[PROPORSI]]*VLOOKUP(Target_AM[[#This Row],[NIPNAS]],Target_CC[],COLUMN(DJ$2)+9,0)</f>
        <v>0</v>
      </c>
      <c r="DY269" s="22">
        <f>Target_AM[[#This Row],[PROPORSI]]*VLOOKUP(Target_AM[[#This Row],[NIPNAS]],Target_CC[],COLUMN(DK$2)+9,0)</f>
        <v>0</v>
      </c>
      <c r="DZ269" s="22">
        <f>Target_AM[[#This Row],[PROPORSI]]*VLOOKUP(Target_AM[[#This Row],[NIPNAS]],Target_CC[],COLUMN(DL$2)+9,0)</f>
        <v>0</v>
      </c>
      <c r="EA269" s="22">
        <f>Target_AM[[#This Row],[PROPORSI]]*VLOOKUP(Target_AM[[#This Row],[NIPNAS]],Target_CC[],COLUMN(DM$2)+9,0)</f>
        <v>0</v>
      </c>
    </row>
    <row r="270" spans="2:131" x14ac:dyDescent="0.3">
      <c r="B270">
        <v>896661</v>
      </c>
      <c r="C270" t="s">
        <v>1045</v>
      </c>
      <c r="D270">
        <v>1</v>
      </c>
      <c r="E270" s="8">
        <v>45658</v>
      </c>
      <c r="F270">
        <v>10040109</v>
      </c>
      <c r="G270" t="s">
        <v>570</v>
      </c>
      <c r="J270" t="s">
        <v>363</v>
      </c>
      <c r="K270" t="s">
        <v>25</v>
      </c>
      <c r="L270" t="s">
        <v>159</v>
      </c>
      <c r="M270" t="s">
        <v>29</v>
      </c>
      <c r="N270" s="23">
        <f>Target_AM[[#This Row],[PROPORSI]]*VLOOKUP(Target_AM[[#This Row],[NIPNAS]],Target_CC[],9,0)</f>
        <v>22869722.756110534</v>
      </c>
      <c r="O270" s="22">
        <f>Target_AM[[#This Row],[PROPORSI]]*VLOOKUP(Target_AM[[#This Row],[NIPNAS]],Target_CC[],COLUMN(A$2)+9,0)</f>
        <v>739700</v>
      </c>
      <c r="P270" s="22">
        <f>Target_AM[[#This Row],[PROPORSI]]*VLOOKUP(Target_AM[[#This Row],[NIPNAS]],Target_CC[],COLUMN(B$2)+9,0)</f>
        <v>739700</v>
      </c>
      <c r="Q270" s="22">
        <f>Target_AM[[#This Row],[PROPORSI]]*VLOOKUP(Target_AM[[#This Row],[NIPNAS]],Target_CC[],COLUMN(C$2)+9,0)</f>
        <v>710112</v>
      </c>
      <c r="R270" s="22">
        <f>Target_AM[[#This Row],[PROPORSI]]*VLOOKUP(Target_AM[[#This Row],[NIPNAS]],Target_CC[],COLUMN(D$2)+9,0)</f>
        <v>746801.12</v>
      </c>
      <c r="S270" s="22">
        <f>Target_AM[[#This Row],[PROPORSI]]*VLOOKUP(Target_AM[[#This Row],[NIPNAS]],Target_CC[],COLUMN(E$2)+9,0)</f>
        <v>710183.01119999995</v>
      </c>
      <c r="T270" s="22">
        <f>Target_AM[[#This Row],[PROPORSI]]*VLOOKUP(Target_AM[[#This Row],[NIPNAS]],Target_CC[],COLUMN(F$2)+9,0)</f>
        <v>709816.830112</v>
      </c>
      <c r="U270" s="22">
        <f>Target_AM[[#This Row],[PROPORSI]]*VLOOKUP(Target_AM[[#This Row],[NIPNAS]],Target_CC[],COLUMN(G$2)+9,0)</f>
        <v>857753.16830111993</v>
      </c>
      <c r="V270" s="22">
        <f>Target_AM[[#This Row],[PROPORSI]]*VLOOKUP(Target_AM[[#This Row],[NIPNAS]],Target_CC[],COLUMN(H$2)+9,0)</f>
        <v>748277.53168301121</v>
      </c>
      <c r="W270" s="22">
        <f>Target_AM[[#This Row],[PROPORSI]]*VLOOKUP(Target_AM[[#This Row],[NIPNAS]],Target_CC[],COLUMN(I$2)+9,0)</f>
        <v>784167.77531683014</v>
      </c>
      <c r="X270" s="22">
        <f>Target_AM[[#This Row],[PROPORSI]]*VLOOKUP(Target_AM[[#This Row],[NIPNAS]],Target_CC[],COLUMN(J$2)+9,0)</f>
        <v>858496.67775316816</v>
      </c>
      <c r="Y270" s="22">
        <f>Target_AM[[#This Row],[PROPORSI]]*VLOOKUP(Target_AM[[#This Row],[NIPNAS]],Target_CC[],COLUMN(K$2)+9,0)</f>
        <v>748284.96677753166</v>
      </c>
      <c r="Z270" s="22">
        <f>Target_AM[[#This Row],[PROPORSI]]*VLOOKUP(Target_AM[[#This Row],[NIPNAS]],Target_CC[],COLUMN(L$2)+9,0)</f>
        <v>821152.84966777544</v>
      </c>
      <c r="AA270" s="22">
        <f>Target_AM[[#This Row],[PROPORSI]]*VLOOKUP(Target_AM[[#This Row],[NIPNAS]],Target_CC[],COLUMN(M$2)+9,0)</f>
        <v>9174445.930811435</v>
      </c>
      <c r="AB270" s="22">
        <f>Target_AM[[#This Row],[PROPORSI]]*VLOOKUP(Target_AM[[#This Row],[NIPNAS]],Target_CC[],COLUMN(N$2)+9,0)</f>
        <v>99258.929414097176</v>
      </c>
      <c r="AC270" s="22">
        <f>Target_AM[[#This Row],[PROPORSI]]*VLOOKUP(Target_AM[[#This Row],[NIPNAS]],Target_CC[],COLUMN(O$2)+9,0)</f>
        <v>580662.27509856073</v>
      </c>
      <c r="AD270" s="22">
        <f>Target_AM[[#This Row],[PROPORSI]]*VLOOKUP(Target_AM[[#This Row],[NIPNAS]],Target_CC[],COLUMN(P$2)+9,0)</f>
        <v>530542.33422911144</v>
      </c>
      <c r="AE270" s="22">
        <f>Target_AM[[#This Row],[PROPORSI]]*VLOOKUP(Target_AM[[#This Row],[NIPNAS]],Target_CC[],COLUMN(Q$2)+9,0)</f>
        <v>366209.58619567176</v>
      </c>
      <c r="AF270" s="22">
        <f>Target_AM[[#This Row],[PROPORSI]]*VLOOKUP(Target_AM[[#This Row],[NIPNAS]],Target_CC[],COLUMN(R$2)+9,0)</f>
        <v>494827.68859656726</v>
      </c>
      <c r="AG270" s="22">
        <f>Target_AM[[#This Row],[PROPORSI]]*VLOOKUP(Target_AM[[#This Row],[NIPNAS]],Target_CC[],COLUMN(S$2)+9,0)</f>
        <v>715390.52397811681</v>
      </c>
      <c r="AH270" s="22">
        <f>Target_AM[[#This Row],[PROPORSI]]*VLOOKUP(Target_AM[[#This Row],[NIPNAS]],Target_CC[],COLUMN(T$2)+9,0)</f>
        <v>841908.13911117823</v>
      </c>
      <c r="AI270" s="22">
        <f>Target_AM[[#This Row],[PROPORSI]]*VLOOKUP(Target_AM[[#This Row],[NIPNAS]],Target_CC[],COLUMN(U$2)+9,0)</f>
        <v>930124.06229220331</v>
      </c>
      <c r="AJ270" s="22">
        <f>Target_AM[[#This Row],[PROPORSI]]*VLOOKUP(Target_AM[[#This Row],[NIPNAS]],Target_CC[],COLUMN(V$2)+9,0)</f>
        <v>761904.11152751721</v>
      </c>
      <c r="AK270" s="22">
        <f>Target_AM[[#This Row],[PROPORSI]]*VLOOKUP(Target_AM[[#This Row],[NIPNAS]],Target_CC[],COLUMN(W$2)+9,0)</f>
        <v>937427.54353987973</v>
      </c>
      <c r="AL270" s="22">
        <f>Target_AM[[#This Row],[PROPORSI]]*VLOOKUP(Target_AM[[#This Row],[NIPNAS]],Target_CC[],COLUMN(X$2)+9,0)</f>
        <v>1262018.4587004671</v>
      </c>
      <c r="AM270" s="22">
        <f>Target_AM[[#This Row],[PROPORSI]]*VLOOKUP(Target_AM[[#This Row],[NIPNAS]],Target_CC[],COLUMN(Y$2)+9,0)</f>
        <v>790286.904992025</v>
      </c>
      <c r="AN270" s="22">
        <f>Target_AM[[#This Row],[PROPORSI]]*VLOOKUP(Target_AM[[#This Row],[NIPNAS]],Target_CC[],COLUMN(Z$2)+9,0)</f>
        <v>8310560.557675397</v>
      </c>
      <c r="AO270" s="22">
        <f>Target_AM[[#This Row],[PROPORSI]]*VLOOKUP(Target_AM[[#This Row],[NIPNAS]],Target_CC[],COLUMN(AA$2)+9,0)</f>
        <v>838958.92941409722</v>
      </c>
      <c r="AP270" s="22">
        <f>Target_AM[[#This Row],[PROPORSI]]*VLOOKUP(Target_AM[[#This Row],[NIPNAS]],Target_CC[],COLUMN(AB$2)+9,0)</f>
        <v>1320362.2750985608</v>
      </c>
      <c r="AQ270" s="22">
        <f>Target_AM[[#This Row],[PROPORSI]]*VLOOKUP(Target_AM[[#This Row],[NIPNAS]],Target_CC[],COLUMN(AC$2)+9,0)</f>
        <v>1240654.3342291114</v>
      </c>
      <c r="AR270" s="22">
        <f>Target_AM[[#This Row],[PROPORSI]]*VLOOKUP(Target_AM[[#This Row],[NIPNAS]],Target_CC[],COLUMN(AD$2)+9,0)</f>
        <v>1113010.7061956718</v>
      </c>
      <c r="AS270" s="22">
        <f>Target_AM[[#This Row],[PROPORSI]]*VLOOKUP(Target_AM[[#This Row],[NIPNAS]],Target_CC[],COLUMN(AE$2)+9,0)</f>
        <v>1205010.6997965672</v>
      </c>
      <c r="AT270" s="22">
        <f>Target_AM[[#This Row],[PROPORSI]]*VLOOKUP(Target_AM[[#This Row],[NIPNAS]],Target_CC[],COLUMN(AF$2)+9,0)</f>
        <v>1425207.3540901169</v>
      </c>
      <c r="AU270" s="22">
        <f>Target_AM[[#This Row],[PROPORSI]]*VLOOKUP(Target_AM[[#This Row],[NIPNAS]],Target_CC[],COLUMN(AG$2)+9,0)</f>
        <v>1699661.3074122982</v>
      </c>
      <c r="AV270" s="22">
        <f>Target_AM[[#This Row],[PROPORSI]]*VLOOKUP(Target_AM[[#This Row],[NIPNAS]],Target_CC[],COLUMN(AH$2)+9,0)</f>
        <v>1678401.5939752145</v>
      </c>
      <c r="AW270" s="22">
        <f>Target_AM[[#This Row],[PROPORSI]]*VLOOKUP(Target_AM[[#This Row],[NIPNAS]],Target_CC[],COLUMN(AI$2)+9,0)</f>
        <v>1546071.8868443472</v>
      </c>
      <c r="AX270" s="22">
        <f>Target_AM[[#This Row],[PROPORSI]]*VLOOKUP(Target_AM[[#This Row],[NIPNAS]],Target_CC[],COLUMN(AJ$2)+9,0)</f>
        <v>1795924.221293048</v>
      </c>
      <c r="AY270" s="22">
        <f>Target_AM[[#This Row],[PROPORSI]]*VLOOKUP(Target_AM[[#This Row],[NIPNAS]],Target_CC[],COLUMN(AK$2)+9,0)</f>
        <v>2010303.4254779988</v>
      </c>
      <c r="AZ270" s="22">
        <f>Target_AM[[#This Row],[PROPORSI]]*VLOOKUP(Target_AM[[#This Row],[NIPNAS]],Target_CC[],COLUMN(AL$2)+9,0)</f>
        <v>1611439.7546598003</v>
      </c>
      <c r="BA270" s="22">
        <f>Target_AM[[#This Row],[PROPORSI]]*VLOOKUP(Target_AM[[#This Row],[NIPNAS]],Target_CC[],COLUMN(AM$2)+9,0)</f>
        <v>17485006.48848683</v>
      </c>
      <c r="BB270" s="22">
        <f>Target_AM[[#This Row],[PROPORSI]]*VLOOKUP(Target_AM[[#This Row],[NIPNAS]],Target_CC[],COLUMN(AN$2)+9,0)</f>
        <v>792396.75529236195</v>
      </c>
      <c r="BC270" s="22">
        <f>Target_AM[[#This Row],[PROPORSI]]*VLOOKUP(Target_AM[[#This Row],[NIPNAS]],Target_CC[],COLUMN(AO$2)+9,0)</f>
        <v>6032290.547343405</v>
      </c>
      <c r="BD270" s="22">
        <f>Target_AM[[#This Row],[PROPORSI]]*VLOOKUP(Target_AM[[#This Row],[NIPNAS]],Target_CC[],COLUMN(AP$2)+9,0)</f>
        <v>1721168.2227272117</v>
      </c>
      <c r="BE270" s="22">
        <f>Target_AM[[#This Row],[PROPORSI]]*VLOOKUP(Target_AM[[#This Row],[NIPNAS]],Target_CC[],COLUMN(AQ$2)+9,0)</f>
        <v>3730263.1812121775</v>
      </c>
      <c r="BF270" s="22">
        <f>Target_AM[[#This Row],[PROPORSI]]*VLOOKUP(Target_AM[[#This Row],[NIPNAS]],Target_CC[],COLUMN(AR$2)+9,0)</f>
        <v>4356146.5649457099</v>
      </c>
      <c r="BG270" s="22">
        <f>Target_AM[[#This Row],[PROPORSI]]*VLOOKUP(Target_AM[[#This Row],[NIPNAS]],Target_CC[],COLUMN(AS$2)+9,0)</f>
        <v>4727385.5144472579</v>
      </c>
      <c r="BH270" s="22">
        <f>Target_AM[[#This Row],[PROPORSI]]*VLOOKUP(Target_AM[[#This Row],[NIPNAS]],Target_CC[],COLUMN(AT$2)+9,0)</f>
        <v>304335.51175167295</v>
      </c>
      <c r="BI270" s="22">
        <f>Target_AM[[#This Row],[PROPORSI]]*VLOOKUP(Target_AM[[#This Row],[NIPNAS]],Target_CC[],COLUMN(AU$2)+9,0)</f>
        <v>6178364.2199487239</v>
      </c>
      <c r="BJ270" s="22">
        <f>Target_AM[[#This Row],[PROPORSI]]*VLOOKUP(Target_AM[[#This Row],[NIPNAS]],Target_CC[],COLUMN(AV$2)+9,0)</f>
        <v>2219161.1340547749</v>
      </c>
      <c r="BK270" s="22">
        <f>Target_AM[[#This Row],[PROPORSI]]*VLOOKUP(Target_AM[[#This Row],[NIPNAS]],Target_CC[],COLUMN(AW$2)+9,0)</f>
        <v>6294176.2929679696</v>
      </c>
      <c r="BL270" s="22">
        <f>Target_AM[[#This Row],[PROPORSI]]*VLOOKUP(Target_AM[[#This Row],[NIPNAS]],Target_CC[],COLUMN(AX$2)+9,0)</f>
        <v>4667404.7998496499</v>
      </c>
      <c r="BM270" s="22">
        <f>Target_AM[[#This Row],[PROPORSI]]*VLOOKUP(Target_AM[[#This Row],[NIPNAS]],Target_CC[],COLUMN(AY$2)+9,0)</f>
        <v>3677144.2621599752</v>
      </c>
      <c r="BN270" s="22">
        <f>Target_AM[[#This Row],[PROPORSI]]*VLOOKUP(Target_AM[[#This Row],[NIPNAS]],Target_CC[],COLUMN(AZ$2)+9,0)</f>
        <v>44700237.006700888</v>
      </c>
      <c r="BO270" s="22">
        <f>Target_AM[[#This Row],[PROPORSI]]*VLOOKUP(Target_AM[[#This Row],[NIPNAS]],Target_CC[],COLUMN(BA$2)+9,0)</f>
        <v>753898</v>
      </c>
      <c r="BP270" s="22">
        <f>Target_AM[[#This Row],[PROPORSI]]*VLOOKUP(Target_AM[[#This Row],[NIPNAS]],Target_CC[],COLUMN(BB$2)+9,0)</f>
        <v>735450</v>
      </c>
      <c r="BQ270" s="22">
        <f>Target_AM[[#This Row],[PROPORSI]]*VLOOKUP(Target_AM[[#This Row],[NIPNAS]],Target_CC[],COLUMN(BC$2)+9,0)</f>
        <v>736646</v>
      </c>
      <c r="BR270" s="22">
        <f>Target_AM[[#This Row],[PROPORSI]]*VLOOKUP(Target_AM[[#This Row],[NIPNAS]],Target_CC[],COLUMN(BD$2)+9,0)</f>
        <v>736646</v>
      </c>
      <c r="BS270" s="22">
        <f>Target_AM[[#This Row],[PROPORSI]]*VLOOKUP(Target_AM[[#This Row],[NIPNAS]],Target_CC[],COLUMN(BE$2)+9,0)</f>
        <v>736646</v>
      </c>
      <c r="BT270" s="22">
        <f>Target_AM[[#This Row],[PROPORSI]]*VLOOKUP(Target_AM[[#This Row],[NIPNAS]],Target_CC[],COLUMN(BF$2)+9,0)</f>
        <v>736646</v>
      </c>
      <c r="BU270" s="22">
        <f>Target_AM[[#This Row],[PROPORSI]]*VLOOKUP(Target_AM[[#This Row],[NIPNAS]],Target_CC[],COLUMN(BG$2)+9,0)</f>
        <v>736646</v>
      </c>
      <c r="BV270" s="22">
        <f>Target_AM[[#This Row],[PROPORSI]]*VLOOKUP(Target_AM[[#This Row],[NIPNAS]],Target_CC[],COLUMN(BH$2)+9,0)</f>
        <v>736646</v>
      </c>
      <c r="BW270" s="22">
        <f>Target_AM[[#This Row],[PROPORSI]]*VLOOKUP(Target_AM[[#This Row],[NIPNAS]],Target_CC[],COLUMN(BI$2)+9,0)</f>
        <v>736646</v>
      </c>
      <c r="BX270" s="22">
        <f>Target_AM[[#This Row],[PROPORSI]]*VLOOKUP(Target_AM[[#This Row],[NIPNAS]],Target_CC[],COLUMN(BJ$2)+9,0)</f>
        <v>736646</v>
      </c>
      <c r="BY270" s="22">
        <f>Target_AM[[#This Row],[PROPORSI]]*VLOOKUP(Target_AM[[#This Row],[NIPNAS]],Target_CC[],COLUMN(BK$2)+9,0)</f>
        <v>736646</v>
      </c>
      <c r="BZ270" s="22">
        <f>Target_AM[[#This Row],[PROPORSI]]*VLOOKUP(Target_AM[[#This Row],[NIPNAS]],Target_CC[],COLUMN(BL$2)+9,0)</f>
        <v>736646</v>
      </c>
      <c r="CA270" s="22">
        <f>Target_AM[[#This Row],[PROPORSI]]*VLOOKUP(Target_AM[[#This Row],[NIPNAS]],Target_CC[],COLUMN(BM$2)+9,0)</f>
        <v>8855808</v>
      </c>
      <c r="CB270" s="22">
        <f>Target_AM[[#This Row],[PROPORSI]]*VLOOKUP(Target_AM[[#This Row],[NIPNAS]],Target_CC[],COLUMN(BN$2)+9,0)</f>
        <v>0</v>
      </c>
      <c r="CC270" s="22">
        <f>Target_AM[[#This Row],[PROPORSI]]*VLOOKUP(Target_AM[[#This Row],[NIPNAS]],Target_CC[],COLUMN(BO$2)+9,0)</f>
        <v>0</v>
      </c>
      <c r="CD270" s="22">
        <f>Target_AM[[#This Row],[PROPORSI]]*VLOOKUP(Target_AM[[#This Row],[NIPNAS]],Target_CC[],COLUMN(BP$2)+9,0)</f>
        <v>0</v>
      </c>
      <c r="CE270" s="22">
        <f>Target_AM[[#This Row],[PROPORSI]]*VLOOKUP(Target_AM[[#This Row],[NIPNAS]],Target_CC[],COLUMN(BQ$2)+9,0)</f>
        <v>0</v>
      </c>
      <c r="CF270" s="22">
        <f>Target_AM[[#This Row],[PROPORSI]]*VLOOKUP(Target_AM[[#This Row],[NIPNAS]],Target_CC[],COLUMN(BR$2)+9,0)</f>
        <v>0</v>
      </c>
      <c r="CG270" s="22">
        <f>Target_AM[[#This Row],[PROPORSI]]*VLOOKUP(Target_AM[[#This Row],[NIPNAS]],Target_CC[],COLUMN(BS$2)+9,0)</f>
        <v>0</v>
      </c>
      <c r="CH270" s="22">
        <f>Target_AM[[#This Row],[PROPORSI]]*VLOOKUP(Target_AM[[#This Row],[NIPNAS]],Target_CC[],COLUMN(BT$2)+9,0)</f>
        <v>0</v>
      </c>
      <c r="CI270" s="22">
        <f>Target_AM[[#This Row],[PROPORSI]]*VLOOKUP(Target_AM[[#This Row],[NIPNAS]],Target_CC[],COLUMN(BU$2)+9,0)</f>
        <v>0</v>
      </c>
      <c r="CJ270" s="22">
        <f>Target_AM[[#This Row],[PROPORSI]]*VLOOKUP(Target_AM[[#This Row],[NIPNAS]],Target_CC[],COLUMN(BV$2)+9,0)</f>
        <v>0</v>
      </c>
      <c r="CK270" s="22">
        <f>Target_AM[[#This Row],[PROPORSI]]*VLOOKUP(Target_AM[[#This Row],[NIPNAS]],Target_CC[],COLUMN(BW$2)+9,0)</f>
        <v>0</v>
      </c>
      <c r="CL270" s="22">
        <f>Target_AM[[#This Row],[PROPORSI]]*VLOOKUP(Target_AM[[#This Row],[NIPNAS]],Target_CC[],COLUMN(BX$2)+9,0)</f>
        <v>0</v>
      </c>
      <c r="CM270" s="22">
        <f>Target_AM[[#This Row],[PROPORSI]]*VLOOKUP(Target_AM[[#This Row],[NIPNAS]],Target_CC[],COLUMN(BY$2)+9,0)</f>
        <v>0</v>
      </c>
      <c r="CN270" s="22">
        <f>Target_AM[[#This Row],[PROPORSI]]*VLOOKUP(Target_AM[[#This Row],[NIPNAS]],Target_CC[],COLUMN(BZ$2)+9,0)</f>
        <v>0</v>
      </c>
      <c r="CO270" s="22">
        <f>Target_AM[[#This Row],[PROPORSI]]*VLOOKUP(Target_AM[[#This Row],[NIPNAS]],Target_CC[],COLUMN(CA$2)+9,0)</f>
        <v>753898</v>
      </c>
      <c r="CP270" s="22">
        <f>Target_AM[[#This Row],[PROPORSI]]*VLOOKUP(Target_AM[[#This Row],[NIPNAS]],Target_CC[],COLUMN(CB$2)+9,0)</f>
        <v>735450</v>
      </c>
      <c r="CQ270" s="22">
        <f>Target_AM[[#This Row],[PROPORSI]]*VLOOKUP(Target_AM[[#This Row],[NIPNAS]],Target_CC[],COLUMN(CC$2)+9,0)</f>
        <v>736646</v>
      </c>
      <c r="CR270" s="22">
        <f>Target_AM[[#This Row],[PROPORSI]]*VLOOKUP(Target_AM[[#This Row],[NIPNAS]],Target_CC[],COLUMN(CD$2)+9,0)</f>
        <v>736646</v>
      </c>
      <c r="CS270" s="22">
        <f>Target_AM[[#This Row],[PROPORSI]]*VLOOKUP(Target_AM[[#This Row],[NIPNAS]],Target_CC[],COLUMN(CE$2)+9,0)</f>
        <v>736646</v>
      </c>
      <c r="CT270" s="22">
        <f>Target_AM[[#This Row],[PROPORSI]]*VLOOKUP(Target_AM[[#This Row],[NIPNAS]],Target_CC[],COLUMN(CF$2)+9,0)</f>
        <v>736646</v>
      </c>
      <c r="CU270" s="22">
        <f>Target_AM[[#This Row],[PROPORSI]]*VLOOKUP(Target_AM[[#This Row],[NIPNAS]],Target_CC[],COLUMN(CG$2)+9,0)</f>
        <v>736646</v>
      </c>
      <c r="CV270" s="22">
        <f>Target_AM[[#This Row],[PROPORSI]]*VLOOKUP(Target_AM[[#This Row],[NIPNAS]],Target_CC[],COLUMN(CH$2)+9,0)</f>
        <v>736646</v>
      </c>
      <c r="CW270" s="22">
        <f>Target_AM[[#This Row],[PROPORSI]]*VLOOKUP(Target_AM[[#This Row],[NIPNAS]],Target_CC[],COLUMN(CI$2)+9,0)</f>
        <v>736646</v>
      </c>
      <c r="CX270" s="22">
        <f>Target_AM[[#This Row],[PROPORSI]]*VLOOKUP(Target_AM[[#This Row],[NIPNAS]],Target_CC[],COLUMN(CJ$2)+9,0)</f>
        <v>736646</v>
      </c>
      <c r="CY270" s="22">
        <f>Target_AM[[#This Row],[PROPORSI]]*VLOOKUP(Target_AM[[#This Row],[NIPNAS]],Target_CC[],COLUMN(CK$2)+9,0)</f>
        <v>736646</v>
      </c>
      <c r="CZ270" s="22">
        <f>Target_AM[[#This Row],[PROPORSI]]*VLOOKUP(Target_AM[[#This Row],[NIPNAS]],Target_CC[],COLUMN(CL$2)+9,0)</f>
        <v>736646</v>
      </c>
      <c r="DA270" s="22">
        <f>Target_AM[[#This Row],[PROPORSI]]*VLOOKUP(Target_AM[[#This Row],[NIPNAS]],Target_CC[],COLUMN(CM$2)+9,0)</f>
        <v>8855808</v>
      </c>
      <c r="DB270" s="22">
        <f>Target_AM[[#This Row],[PROPORSI]]*VLOOKUP(Target_AM[[#This Row],[NIPNAS]],Target_CC[],COLUMN(CN$2)+9,0)</f>
        <v>0</v>
      </c>
      <c r="DC270" s="22">
        <f>Target_AM[[#This Row],[PROPORSI]]*VLOOKUP(Target_AM[[#This Row],[NIPNAS]],Target_CC[],COLUMN(CO$2)+9,0)</f>
        <v>0</v>
      </c>
      <c r="DD270" s="22">
        <f>Target_AM[[#This Row],[PROPORSI]]*VLOOKUP(Target_AM[[#This Row],[NIPNAS]],Target_CC[],COLUMN(CP$2)+9,0)</f>
        <v>0</v>
      </c>
      <c r="DE270" s="22">
        <f>Target_AM[[#This Row],[PROPORSI]]*VLOOKUP(Target_AM[[#This Row],[NIPNAS]],Target_CC[],COLUMN(CQ$2)+9,0)</f>
        <v>0</v>
      </c>
      <c r="DF270" s="22">
        <f>Target_AM[[#This Row],[PROPORSI]]*VLOOKUP(Target_AM[[#This Row],[NIPNAS]],Target_CC[],COLUMN(CR$2)+9,0)</f>
        <v>0</v>
      </c>
      <c r="DG270" s="22">
        <f>Target_AM[[#This Row],[PROPORSI]]*VLOOKUP(Target_AM[[#This Row],[NIPNAS]],Target_CC[],COLUMN(CS$2)+9,0)</f>
        <v>0</v>
      </c>
      <c r="DH270" s="22">
        <f>Target_AM[[#This Row],[PROPORSI]]*VLOOKUP(Target_AM[[#This Row],[NIPNAS]],Target_CC[],COLUMN(CT$2)+9,0)</f>
        <v>0</v>
      </c>
      <c r="DI270" s="22">
        <f>Target_AM[[#This Row],[PROPORSI]]*VLOOKUP(Target_AM[[#This Row],[NIPNAS]],Target_CC[],COLUMN(CU$2)+9,0)</f>
        <v>0</v>
      </c>
      <c r="DJ270" s="22">
        <f>Target_AM[[#This Row],[PROPORSI]]*VLOOKUP(Target_AM[[#This Row],[NIPNAS]],Target_CC[],COLUMN(CV$2)+9,0)</f>
        <v>0</v>
      </c>
      <c r="DK270" s="22">
        <f>Target_AM[[#This Row],[PROPORSI]]*VLOOKUP(Target_AM[[#This Row],[NIPNAS]],Target_CC[],COLUMN(CW$2)+9,0)</f>
        <v>0</v>
      </c>
      <c r="DL270" s="22">
        <f>Target_AM[[#This Row],[PROPORSI]]*VLOOKUP(Target_AM[[#This Row],[NIPNAS]],Target_CC[],COLUMN(CX$2)+9,0)</f>
        <v>0</v>
      </c>
      <c r="DM270" s="22">
        <f>Target_AM[[#This Row],[PROPORSI]]*VLOOKUP(Target_AM[[#This Row],[NIPNAS]],Target_CC[],COLUMN(CY$2)+9,0)</f>
        <v>0</v>
      </c>
      <c r="DN270" s="22">
        <f>Target_AM[[#This Row],[PROPORSI]]*VLOOKUP(Target_AM[[#This Row],[NIPNAS]],Target_CC[],COLUMN(CZ$2)+9,0)</f>
        <v>0</v>
      </c>
      <c r="DO270" s="22">
        <f>Target_AM[[#This Row],[PROPORSI]]*VLOOKUP(Target_AM[[#This Row],[NIPNAS]],Target_CC[],COLUMN(DA$2)+9,0)</f>
        <v>0</v>
      </c>
      <c r="DP270" s="22">
        <f>Target_AM[[#This Row],[PROPORSI]]*VLOOKUP(Target_AM[[#This Row],[NIPNAS]],Target_CC[],COLUMN(DB$2)+9,0)</f>
        <v>0</v>
      </c>
      <c r="DQ270" s="22">
        <f>Target_AM[[#This Row],[PROPORSI]]*VLOOKUP(Target_AM[[#This Row],[NIPNAS]],Target_CC[],COLUMN(DC$2)+9,0)</f>
        <v>0</v>
      </c>
      <c r="DR270" s="22">
        <f>Target_AM[[#This Row],[PROPORSI]]*VLOOKUP(Target_AM[[#This Row],[NIPNAS]],Target_CC[],COLUMN(DD$2)+9,0)</f>
        <v>0</v>
      </c>
      <c r="DS270" s="22">
        <f>Target_AM[[#This Row],[PROPORSI]]*VLOOKUP(Target_AM[[#This Row],[NIPNAS]],Target_CC[],COLUMN(DE$2)+9,0)</f>
        <v>0</v>
      </c>
      <c r="DT270" s="22">
        <f>Target_AM[[#This Row],[PROPORSI]]*VLOOKUP(Target_AM[[#This Row],[NIPNAS]],Target_CC[],COLUMN(DF$2)+9,0)</f>
        <v>0</v>
      </c>
      <c r="DU270" s="22">
        <f>Target_AM[[#This Row],[PROPORSI]]*VLOOKUP(Target_AM[[#This Row],[NIPNAS]],Target_CC[],COLUMN(DG$2)+9,0)</f>
        <v>0</v>
      </c>
      <c r="DV270" s="22">
        <f>Target_AM[[#This Row],[PROPORSI]]*VLOOKUP(Target_AM[[#This Row],[NIPNAS]],Target_CC[],COLUMN(DH$2)+9,0)</f>
        <v>0</v>
      </c>
      <c r="DW270" s="22">
        <f>Target_AM[[#This Row],[PROPORSI]]*VLOOKUP(Target_AM[[#This Row],[NIPNAS]],Target_CC[],COLUMN(DI$2)+9,0)</f>
        <v>0</v>
      </c>
      <c r="DX270" s="22">
        <f>Target_AM[[#This Row],[PROPORSI]]*VLOOKUP(Target_AM[[#This Row],[NIPNAS]],Target_CC[],COLUMN(DJ$2)+9,0)</f>
        <v>0</v>
      </c>
      <c r="DY270" s="22">
        <f>Target_AM[[#This Row],[PROPORSI]]*VLOOKUP(Target_AM[[#This Row],[NIPNAS]],Target_CC[],COLUMN(DK$2)+9,0)</f>
        <v>0</v>
      </c>
      <c r="DZ270" s="22">
        <f>Target_AM[[#This Row],[PROPORSI]]*VLOOKUP(Target_AM[[#This Row],[NIPNAS]],Target_CC[],COLUMN(DL$2)+9,0)</f>
        <v>0</v>
      </c>
      <c r="EA270" s="22">
        <f>Target_AM[[#This Row],[PROPORSI]]*VLOOKUP(Target_AM[[#This Row],[NIPNAS]],Target_CC[],COLUMN(DM$2)+9,0)</f>
        <v>0</v>
      </c>
    </row>
    <row r="271" spans="2:131" x14ac:dyDescent="0.3">
      <c r="B271">
        <v>906836</v>
      </c>
      <c r="C271" t="s">
        <v>1048</v>
      </c>
      <c r="D271">
        <v>1</v>
      </c>
      <c r="E271" s="8">
        <v>45658</v>
      </c>
      <c r="F271">
        <v>19086745</v>
      </c>
      <c r="G271" t="s">
        <v>567</v>
      </c>
      <c r="J271" t="s">
        <v>363</v>
      </c>
      <c r="K271" t="s">
        <v>23</v>
      </c>
      <c r="L271" t="s">
        <v>159</v>
      </c>
      <c r="M271" t="s">
        <v>29</v>
      </c>
      <c r="N271" s="23">
        <f>Target_AM[[#This Row],[PROPORSI]]*VLOOKUP(Target_AM[[#This Row],[NIPNAS]],Target_CC[],9,0)</f>
        <v>23187970.944183711</v>
      </c>
      <c r="O271" s="22">
        <f>Target_AM[[#This Row],[PROPORSI]]*VLOOKUP(Target_AM[[#This Row],[NIPNAS]],Target_CC[],COLUMN(A$2)+9,0)</f>
        <v>645600</v>
      </c>
      <c r="P271" s="22">
        <f>Target_AM[[#This Row],[PROPORSI]]*VLOOKUP(Target_AM[[#This Row],[NIPNAS]],Target_CC[],COLUMN(B$2)+9,0)</f>
        <v>645600</v>
      </c>
      <c r="Q271" s="22">
        <f>Target_AM[[#This Row],[PROPORSI]]*VLOOKUP(Target_AM[[#This Row],[NIPNAS]],Target_CC[],COLUMN(C$2)+9,0)</f>
        <v>619776</v>
      </c>
      <c r="R271" s="22">
        <f>Target_AM[[#This Row],[PROPORSI]]*VLOOKUP(Target_AM[[#This Row],[NIPNAS]],Target_CC[],COLUMN(D$2)+9,0)</f>
        <v>651797.76000000001</v>
      </c>
      <c r="S271" s="22">
        <f>Target_AM[[#This Row],[PROPORSI]]*VLOOKUP(Target_AM[[#This Row],[NIPNAS]],Target_CC[],COLUMN(E$2)+9,0)</f>
        <v>619837.97759999998</v>
      </c>
      <c r="T271" s="22">
        <f>Target_AM[[#This Row],[PROPORSI]]*VLOOKUP(Target_AM[[#This Row],[NIPNAS]],Target_CC[],COLUMN(F$2)+9,0)</f>
        <v>619518.37977600005</v>
      </c>
      <c r="U271" s="22">
        <f>Target_AM[[#This Row],[PROPORSI]]*VLOOKUP(Target_AM[[#This Row],[NIPNAS]],Target_CC[],COLUMN(G$2)+9,0)</f>
        <v>748635.18379776005</v>
      </c>
      <c r="V271" s="22">
        <f>Target_AM[[#This Row],[PROPORSI]]*VLOOKUP(Target_AM[[#This Row],[NIPNAS]],Target_CC[],COLUMN(H$2)+9,0)</f>
        <v>653086.35183797765</v>
      </c>
      <c r="W271" s="22">
        <f>Target_AM[[#This Row],[PROPORSI]]*VLOOKUP(Target_AM[[#This Row],[NIPNAS]],Target_CC[],COLUMN(I$2)+9,0)</f>
        <v>684410.86351837975</v>
      </c>
      <c r="X271" s="22">
        <f>Target_AM[[#This Row],[PROPORSI]]*VLOOKUP(Target_AM[[#This Row],[NIPNAS]],Target_CC[],COLUMN(J$2)+9,0)</f>
        <v>749284.10863518377</v>
      </c>
      <c r="Y271" s="22">
        <f>Target_AM[[#This Row],[PROPORSI]]*VLOOKUP(Target_AM[[#This Row],[NIPNAS]],Target_CC[],COLUMN(K$2)+9,0)</f>
        <v>653092.84108635189</v>
      </c>
      <c r="Z271" s="22">
        <f>Target_AM[[#This Row],[PROPORSI]]*VLOOKUP(Target_AM[[#This Row],[NIPNAS]],Target_CC[],COLUMN(L$2)+9,0)</f>
        <v>716690.9284108635</v>
      </c>
      <c r="AA271" s="22">
        <f>Target_AM[[#This Row],[PROPORSI]]*VLOOKUP(Target_AM[[#This Row],[NIPNAS]],Target_CC[],COLUMN(M$2)+9,0)</f>
        <v>8007330.3946625162</v>
      </c>
      <c r="AB271" s="22">
        <f>Target_AM[[#This Row],[PROPORSI]]*VLOOKUP(Target_AM[[#This Row],[NIPNAS]],Target_CC[],COLUMN(N$2)+9,0)</f>
        <v>161229.40099234023</v>
      </c>
      <c r="AC271" s="22">
        <f>Target_AM[[#This Row],[PROPORSI]]*VLOOKUP(Target_AM[[#This Row],[NIPNAS]],Target_CC[],COLUMN(O$2)+9,0)</f>
        <v>943187.99674353667</v>
      </c>
      <c r="AD271" s="22">
        <f>Target_AM[[#This Row],[PROPORSI]]*VLOOKUP(Target_AM[[#This Row],[NIPNAS]],Target_CC[],COLUMN(P$2)+9,0)</f>
        <v>861776.60039005999</v>
      </c>
      <c r="AE271" s="22">
        <f>Target_AM[[#This Row],[PROPORSI]]*VLOOKUP(Target_AM[[#This Row],[NIPNAS]],Target_CC[],COLUMN(Q$2)+9,0)</f>
        <v>594845.74907771777</v>
      </c>
      <c r="AF271" s="22">
        <f>Target_AM[[#This Row],[PROPORSI]]*VLOOKUP(Target_AM[[#This Row],[NIPNAS]],Target_CC[],COLUMN(R$2)+9,0)</f>
        <v>803764.17817295133</v>
      </c>
      <c r="AG271" s="22">
        <f>Target_AM[[#This Row],[PROPORSI]]*VLOOKUP(Target_AM[[#This Row],[NIPNAS]],Target_CC[],COLUMN(S$2)+9,0)</f>
        <v>1162031.3289436589</v>
      </c>
      <c r="AH271" s="22">
        <f>Target_AM[[#This Row],[PROPORSI]]*VLOOKUP(Target_AM[[#This Row],[NIPNAS]],Target_CC[],COLUMN(T$2)+9,0)</f>
        <v>1367537.8705040987</v>
      </c>
      <c r="AI271" s="22">
        <f>Target_AM[[#This Row],[PROPORSI]]*VLOOKUP(Target_AM[[#This Row],[NIPNAS]],Target_CC[],COLUMN(U$2)+9,0)</f>
        <v>1510829.7691415122</v>
      </c>
      <c r="AJ271" s="22">
        <f>Target_AM[[#This Row],[PROPORSI]]*VLOOKUP(Target_AM[[#This Row],[NIPNAS]],Target_CC[],COLUMN(V$2)+9,0)</f>
        <v>1237584.8121704236</v>
      </c>
      <c r="AK271" s="22">
        <f>Target_AM[[#This Row],[PROPORSI]]*VLOOKUP(Target_AM[[#This Row],[NIPNAS]],Target_CC[],COLUMN(W$2)+9,0)</f>
        <v>1522693.0434451178</v>
      </c>
      <c r="AL271" s="22">
        <f>Target_AM[[#This Row],[PROPORSI]]*VLOOKUP(Target_AM[[#This Row],[NIPNAS]],Target_CC[],COLUMN(X$2)+9,0)</f>
        <v>2049936.276147811</v>
      </c>
      <c r="AM271" s="22">
        <f>Target_AM[[#This Row],[PROPORSI]]*VLOOKUP(Target_AM[[#This Row],[NIPNAS]],Target_CC[],COLUMN(Y$2)+9,0)</f>
        <v>1283687.8763056486</v>
      </c>
      <c r="AN271" s="22">
        <f>Target_AM[[#This Row],[PROPORSI]]*VLOOKUP(Target_AM[[#This Row],[NIPNAS]],Target_CC[],COLUMN(Z$2)+9,0)</f>
        <v>13499104.902034879</v>
      </c>
      <c r="AO271" s="22">
        <f>Target_AM[[#This Row],[PROPORSI]]*VLOOKUP(Target_AM[[#This Row],[NIPNAS]],Target_CC[],COLUMN(AA$2)+9,0)</f>
        <v>806829.40099234018</v>
      </c>
      <c r="AP271" s="22">
        <f>Target_AM[[#This Row],[PROPORSI]]*VLOOKUP(Target_AM[[#This Row],[NIPNAS]],Target_CC[],COLUMN(AB$2)+9,0)</f>
        <v>1588787.9967435366</v>
      </c>
      <c r="AQ271" s="22">
        <f>Target_AM[[#This Row],[PROPORSI]]*VLOOKUP(Target_AM[[#This Row],[NIPNAS]],Target_CC[],COLUMN(AC$2)+9,0)</f>
        <v>1481552.6003900599</v>
      </c>
      <c r="AR271" s="22">
        <f>Target_AM[[#This Row],[PROPORSI]]*VLOOKUP(Target_AM[[#This Row],[NIPNAS]],Target_CC[],COLUMN(AD$2)+9,0)</f>
        <v>1246643.5090777178</v>
      </c>
      <c r="AS271" s="22">
        <f>Target_AM[[#This Row],[PROPORSI]]*VLOOKUP(Target_AM[[#This Row],[NIPNAS]],Target_CC[],COLUMN(AE$2)+9,0)</f>
        <v>1423602.1557729514</v>
      </c>
      <c r="AT271" s="22">
        <f>Target_AM[[#This Row],[PROPORSI]]*VLOOKUP(Target_AM[[#This Row],[NIPNAS]],Target_CC[],COLUMN(AF$2)+9,0)</f>
        <v>1781549.7087196589</v>
      </c>
      <c r="AU271" s="22">
        <f>Target_AM[[#This Row],[PROPORSI]]*VLOOKUP(Target_AM[[#This Row],[NIPNAS]],Target_CC[],COLUMN(AG$2)+9,0)</f>
        <v>2116173.0543018589</v>
      </c>
      <c r="AV271" s="22">
        <f>Target_AM[[#This Row],[PROPORSI]]*VLOOKUP(Target_AM[[#This Row],[NIPNAS]],Target_CC[],COLUMN(AH$2)+9,0)</f>
        <v>2163916.1209794898</v>
      </c>
      <c r="AW271" s="22">
        <f>Target_AM[[#This Row],[PROPORSI]]*VLOOKUP(Target_AM[[#This Row],[NIPNAS]],Target_CC[],COLUMN(AI$2)+9,0)</f>
        <v>1921995.6756888032</v>
      </c>
      <c r="AX271" s="22">
        <f>Target_AM[[#This Row],[PROPORSI]]*VLOOKUP(Target_AM[[#This Row],[NIPNAS]],Target_CC[],COLUMN(AJ$2)+9,0)</f>
        <v>2271977.1520803017</v>
      </c>
      <c r="AY271" s="22">
        <f>Target_AM[[#This Row],[PROPORSI]]*VLOOKUP(Target_AM[[#This Row],[NIPNAS]],Target_CC[],COLUMN(AK$2)+9,0)</f>
        <v>2703029.117234163</v>
      </c>
      <c r="AZ271" s="22">
        <f>Target_AM[[#This Row],[PROPORSI]]*VLOOKUP(Target_AM[[#This Row],[NIPNAS]],Target_CC[],COLUMN(AL$2)+9,0)</f>
        <v>2000378.8047165121</v>
      </c>
      <c r="BA271" s="22">
        <f>Target_AM[[#This Row],[PROPORSI]]*VLOOKUP(Target_AM[[#This Row],[NIPNAS]],Target_CC[],COLUMN(AM$2)+9,0)</f>
        <v>21506435.296697393</v>
      </c>
      <c r="BB271" s="22">
        <f>Target_AM[[#This Row],[PROPORSI]]*VLOOKUP(Target_AM[[#This Row],[NIPNAS]],Target_CC[],COLUMN(AN$2)+9,0)</f>
        <v>792396.75529236195</v>
      </c>
      <c r="BC271" s="22">
        <f>Target_AM[[#This Row],[PROPORSI]]*VLOOKUP(Target_AM[[#This Row],[NIPNAS]],Target_CC[],COLUMN(AO$2)+9,0)</f>
        <v>6032290.547343405</v>
      </c>
      <c r="BD271" s="22">
        <f>Target_AM[[#This Row],[PROPORSI]]*VLOOKUP(Target_AM[[#This Row],[NIPNAS]],Target_CC[],COLUMN(AP$2)+9,0)</f>
        <v>1721168.2227272117</v>
      </c>
      <c r="BE271" s="22">
        <f>Target_AM[[#This Row],[PROPORSI]]*VLOOKUP(Target_AM[[#This Row],[NIPNAS]],Target_CC[],COLUMN(AQ$2)+9,0)</f>
        <v>3730263.1812121775</v>
      </c>
      <c r="BF271" s="22">
        <f>Target_AM[[#This Row],[PROPORSI]]*VLOOKUP(Target_AM[[#This Row],[NIPNAS]],Target_CC[],COLUMN(AR$2)+9,0)</f>
        <v>4356146.5649457099</v>
      </c>
      <c r="BG271" s="22">
        <f>Target_AM[[#This Row],[PROPORSI]]*VLOOKUP(Target_AM[[#This Row],[NIPNAS]],Target_CC[],COLUMN(AS$2)+9,0)</f>
        <v>4727385.5144472579</v>
      </c>
      <c r="BH271" s="22">
        <f>Target_AM[[#This Row],[PROPORSI]]*VLOOKUP(Target_AM[[#This Row],[NIPNAS]],Target_CC[],COLUMN(AT$2)+9,0)</f>
        <v>304335.51175167295</v>
      </c>
      <c r="BI271" s="22">
        <f>Target_AM[[#This Row],[PROPORSI]]*VLOOKUP(Target_AM[[#This Row],[NIPNAS]],Target_CC[],COLUMN(AU$2)+9,0)</f>
        <v>6178364.2199487239</v>
      </c>
      <c r="BJ271" s="22">
        <f>Target_AM[[#This Row],[PROPORSI]]*VLOOKUP(Target_AM[[#This Row],[NIPNAS]],Target_CC[],COLUMN(AV$2)+9,0)</f>
        <v>2219161.1340547749</v>
      </c>
      <c r="BK271" s="22">
        <f>Target_AM[[#This Row],[PROPORSI]]*VLOOKUP(Target_AM[[#This Row],[NIPNAS]],Target_CC[],COLUMN(AW$2)+9,0)</f>
        <v>6294176.2929679696</v>
      </c>
      <c r="BL271" s="22">
        <f>Target_AM[[#This Row],[PROPORSI]]*VLOOKUP(Target_AM[[#This Row],[NIPNAS]],Target_CC[],COLUMN(AX$2)+9,0)</f>
        <v>4667404.7998496499</v>
      </c>
      <c r="BM271" s="22">
        <f>Target_AM[[#This Row],[PROPORSI]]*VLOOKUP(Target_AM[[#This Row],[NIPNAS]],Target_CC[],COLUMN(AY$2)+9,0)</f>
        <v>3677144.2621599752</v>
      </c>
      <c r="BN271" s="22">
        <f>Target_AM[[#This Row],[PROPORSI]]*VLOOKUP(Target_AM[[#This Row],[NIPNAS]],Target_CC[],COLUMN(AZ$2)+9,0)</f>
        <v>44700237.006700888</v>
      </c>
      <c r="BO271" s="22">
        <f>Target_AM[[#This Row],[PROPORSI]]*VLOOKUP(Target_AM[[#This Row],[NIPNAS]],Target_CC[],COLUMN(BA$2)+9,0)</f>
        <v>658600</v>
      </c>
      <c r="BP271" s="22">
        <f>Target_AM[[#This Row],[PROPORSI]]*VLOOKUP(Target_AM[[#This Row],[NIPNAS]],Target_CC[],COLUMN(BB$2)+9,0)</f>
        <v>660300</v>
      </c>
      <c r="BQ271" s="22">
        <f>Target_AM[[#This Row],[PROPORSI]]*VLOOKUP(Target_AM[[#This Row],[NIPNAS]],Target_CC[],COLUMN(BC$2)+9,0)</f>
        <v>652600</v>
      </c>
      <c r="BR271" s="22">
        <f>Target_AM[[#This Row],[PROPORSI]]*VLOOKUP(Target_AM[[#This Row],[NIPNAS]],Target_CC[],COLUMN(BD$2)+9,0)</f>
        <v>717800</v>
      </c>
      <c r="BS271" s="22">
        <f>Target_AM[[#This Row],[PROPORSI]]*VLOOKUP(Target_AM[[#This Row],[NIPNAS]],Target_CC[],COLUMN(BE$2)+9,0)</f>
        <v>717800</v>
      </c>
      <c r="BT271" s="22">
        <f>Target_AM[[#This Row],[PROPORSI]]*VLOOKUP(Target_AM[[#This Row],[NIPNAS]],Target_CC[],COLUMN(BF$2)+9,0)</f>
        <v>717800</v>
      </c>
      <c r="BU271" s="22">
        <f>Target_AM[[#This Row],[PROPORSI]]*VLOOKUP(Target_AM[[#This Row],[NIPNAS]],Target_CC[],COLUMN(BG$2)+9,0)</f>
        <v>717800</v>
      </c>
      <c r="BV271" s="22">
        <f>Target_AM[[#This Row],[PROPORSI]]*VLOOKUP(Target_AM[[#This Row],[NIPNAS]],Target_CC[],COLUMN(BH$2)+9,0)</f>
        <v>717800</v>
      </c>
      <c r="BW271" s="22">
        <f>Target_AM[[#This Row],[PROPORSI]]*VLOOKUP(Target_AM[[#This Row],[NIPNAS]],Target_CC[],COLUMN(BI$2)+9,0)</f>
        <v>717800</v>
      </c>
      <c r="BX271" s="22">
        <f>Target_AM[[#This Row],[PROPORSI]]*VLOOKUP(Target_AM[[#This Row],[NIPNAS]],Target_CC[],COLUMN(BJ$2)+9,0)</f>
        <v>717800</v>
      </c>
      <c r="BY271" s="22">
        <f>Target_AM[[#This Row],[PROPORSI]]*VLOOKUP(Target_AM[[#This Row],[NIPNAS]],Target_CC[],COLUMN(BK$2)+9,0)</f>
        <v>717800</v>
      </c>
      <c r="BZ271" s="22">
        <f>Target_AM[[#This Row],[PROPORSI]]*VLOOKUP(Target_AM[[#This Row],[NIPNAS]],Target_CC[],COLUMN(BL$2)+9,0)</f>
        <v>717800</v>
      </c>
      <c r="CA271" s="22">
        <f>Target_AM[[#This Row],[PROPORSI]]*VLOOKUP(Target_AM[[#This Row],[NIPNAS]],Target_CC[],COLUMN(BM$2)+9,0)</f>
        <v>8431700</v>
      </c>
      <c r="CB271" s="22">
        <f>Target_AM[[#This Row],[PROPORSI]]*VLOOKUP(Target_AM[[#This Row],[NIPNAS]],Target_CC[],COLUMN(BN$2)+9,0)</f>
        <v>0</v>
      </c>
      <c r="CC271" s="22">
        <f>Target_AM[[#This Row],[PROPORSI]]*VLOOKUP(Target_AM[[#This Row],[NIPNAS]],Target_CC[],COLUMN(BO$2)+9,0)</f>
        <v>0</v>
      </c>
      <c r="CD271" s="22">
        <f>Target_AM[[#This Row],[PROPORSI]]*VLOOKUP(Target_AM[[#This Row],[NIPNAS]],Target_CC[],COLUMN(BP$2)+9,0)</f>
        <v>0</v>
      </c>
      <c r="CE271" s="22">
        <f>Target_AM[[#This Row],[PROPORSI]]*VLOOKUP(Target_AM[[#This Row],[NIPNAS]],Target_CC[],COLUMN(BQ$2)+9,0)</f>
        <v>0</v>
      </c>
      <c r="CF271" s="22">
        <f>Target_AM[[#This Row],[PROPORSI]]*VLOOKUP(Target_AM[[#This Row],[NIPNAS]],Target_CC[],COLUMN(BR$2)+9,0)</f>
        <v>0</v>
      </c>
      <c r="CG271" s="22">
        <f>Target_AM[[#This Row],[PROPORSI]]*VLOOKUP(Target_AM[[#This Row],[NIPNAS]],Target_CC[],COLUMN(BS$2)+9,0)</f>
        <v>0</v>
      </c>
      <c r="CH271" s="22">
        <f>Target_AM[[#This Row],[PROPORSI]]*VLOOKUP(Target_AM[[#This Row],[NIPNAS]],Target_CC[],COLUMN(BT$2)+9,0)</f>
        <v>0</v>
      </c>
      <c r="CI271" s="22">
        <f>Target_AM[[#This Row],[PROPORSI]]*VLOOKUP(Target_AM[[#This Row],[NIPNAS]],Target_CC[],COLUMN(BU$2)+9,0)</f>
        <v>0</v>
      </c>
      <c r="CJ271" s="22">
        <f>Target_AM[[#This Row],[PROPORSI]]*VLOOKUP(Target_AM[[#This Row],[NIPNAS]],Target_CC[],COLUMN(BV$2)+9,0)</f>
        <v>0</v>
      </c>
      <c r="CK271" s="22">
        <f>Target_AM[[#This Row],[PROPORSI]]*VLOOKUP(Target_AM[[#This Row],[NIPNAS]],Target_CC[],COLUMN(BW$2)+9,0)</f>
        <v>0</v>
      </c>
      <c r="CL271" s="22">
        <f>Target_AM[[#This Row],[PROPORSI]]*VLOOKUP(Target_AM[[#This Row],[NIPNAS]],Target_CC[],COLUMN(BX$2)+9,0)</f>
        <v>0</v>
      </c>
      <c r="CM271" s="22">
        <f>Target_AM[[#This Row],[PROPORSI]]*VLOOKUP(Target_AM[[#This Row],[NIPNAS]],Target_CC[],COLUMN(BY$2)+9,0)</f>
        <v>0</v>
      </c>
      <c r="CN271" s="22">
        <f>Target_AM[[#This Row],[PROPORSI]]*VLOOKUP(Target_AM[[#This Row],[NIPNAS]],Target_CC[],COLUMN(BZ$2)+9,0)</f>
        <v>0</v>
      </c>
      <c r="CO271" s="22">
        <f>Target_AM[[#This Row],[PROPORSI]]*VLOOKUP(Target_AM[[#This Row],[NIPNAS]],Target_CC[],COLUMN(CA$2)+9,0)</f>
        <v>723800</v>
      </c>
      <c r="CP271" s="22">
        <f>Target_AM[[#This Row],[PROPORSI]]*VLOOKUP(Target_AM[[#This Row],[NIPNAS]],Target_CC[],COLUMN(CB$2)+9,0)</f>
        <v>725500</v>
      </c>
      <c r="CQ271" s="22">
        <f>Target_AM[[#This Row],[PROPORSI]]*VLOOKUP(Target_AM[[#This Row],[NIPNAS]],Target_CC[],COLUMN(CC$2)+9,0)</f>
        <v>717800</v>
      </c>
      <c r="CR271" s="22">
        <f>Target_AM[[#This Row],[PROPORSI]]*VLOOKUP(Target_AM[[#This Row],[NIPNAS]],Target_CC[],COLUMN(CD$2)+9,0)</f>
        <v>717800</v>
      </c>
      <c r="CS271" s="22">
        <f>Target_AM[[#This Row],[PROPORSI]]*VLOOKUP(Target_AM[[#This Row],[NIPNAS]],Target_CC[],COLUMN(CE$2)+9,0)</f>
        <v>717800</v>
      </c>
      <c r="CT271" s="22">
        <f>Target_AM[[#This Row],[PROPORSI]]*VLOOKUP(Target_AM[[#This Row],[NIPNAS]],Target_CC[],COLUMN(CF$2)+9,0)</f>
        <v>717800</v>
      </c>
      <c r="CU271" s="22">
        <f>Target_AM[[#This Row],[PROPORSI]]*VLOOKUP(Target_AM[[#This Row],[NIPNAS]],Target_CC[],COLUMN(CG$2)+9,0)</f>
        <v>717800</v>
      </c>
      <c r="CV271" s="22">
        <f>Target_AM[[#This Row],[PROPORSI]]*VLOOKUP(Target_AM[[#This Row],[NIPNAS]],Target_CC[],COLUMN(CH$2)+9,0)</f>
        <v>717800</v>
      </c>
      <c r="CW271" s="22">
        <f>Target_AM[[#This Row],[PROPORSI]]*VLOOKUP(Target_AM[[#This Row],[NIPNAS]],Target_CC[],COLUMN(CI$2)+9,0)</f>
        <v>717800</v>
      </c>
      <c r="CX271" s="22">
        <f>Target_AM[[#This Row],[PROPORSI]]*VLOOKUP(Target_AM[[#This Row],[NIPNAS]],Target_CC[],COLUMN(CJ$2)+9,0)</f>
        <v>717800</v>
      </c>
      <c r="CY271" s="22">
        <f>Target_AM[[#This Row],[PROPORSI]]*VLOOKUP(Target_AM[[#This Row],[NIPNAS]],Target_CC[],COLUMN(CK$2)+9,0)</f>
        <v>717800</v>
      </c>
      <c r="CZ271" s="22">
        <f>Target_AM[[#This Row],[PROPORSI]]*VLOOKUP(Target_AM[[#This Row],[NIPNAS]],Target_CC[],COLUMN(CL$2)+9,0)</f>
        <v>717800</v>
      </c>
      <c r="DA271" s="22">
        <f>Target_AM[[#This Row],[PROPORSI]]*VLOOKUP(Target_AM[[#This Row],[NIPNAS]],Target_CC[],COLUMN(CM$2)+9,0)</f>
        <v>8627300</v>
      </c>
      <c r="DB271" s="22">
        <f>Target_AM[[#This Row],[PROPORSI]]*VLOOKUP(Target_AM[[#This Row],[NIPNAS]],Target_CC[],COLUMN(CN$2)+9,0)</f>
        <v>0</v>
      </c>
      <c r="DC271" s="22">
        <f>Target_AM[[#This Row],[PROPORSI]]*VLOOKUP(Target_AM[[#This Row],[NIPNAS]],Target_CC[],COLUMN(CO$2)+9,0)</f>
        <v>0</v>
      </c>
      <c r="DD271" s="22">
        <f>Target_AM[[#This Row],[PROPORSI]]*VLOOKUP(Target_AM[[#This Row],[NIPNAS]],Target_CC[],COLUMN(CP$2)+9,0)</f>
        <v>0</v>
      </c>
      <c r="DE271" s="22">
        <f>Target_AM[[#This Row],[PROPORSI]]*VLOOKUP(Target_AM[[#This Row],[NIPNAS]],Target_CC[],COLUMN(CQ$2)+9,0)</f>
        <v>0</v>
      </c>
      <c r="DF271" s="22">
        <f>Target_AM[[#This Row],[PROPORSI]]*VLOOKUP(Target_AM[[#This Row],[NIPNAS]],Target_CC[],COLUMN(CR$2)+9,0)</f>
        <v>0</v>
      </c>
      <c r="DG271" s="22">
        <f>Target_AM[[#This Row],[PROPORSI]]*VLOOKUP(Target_AM[[#This Row],[NIPNAS]],Target_CC[],COLUMN(CS$2)+9,0)</f>
        <v>0</v>
      </c>
      <c r="DH271" s="22">
        <f>Target_AM[[#This Row],[PROPORSI]]*VLOOKUP(Target_AM[[#This Row],[NIPNAS]],Target_CC[],COLUMN(CT$2)+9,0)</f>
        <v>0</v>
      </c>
      <c r="DI271" s="22">
        <f>Target_AM[[#This Row],[PROPORSI]]*VLOOKUP(Target_AM[[#This Row],[NIPNAS]],Target_CC[],COLUMN(CU$2)+9,0)</f>
        <v>0</v>
      </c>
      <c r="DJ271" s="22">
        <f>Target_AM[[#This Row],[PROPORSI]]*VLOOKUP(Target_AM[[#This Row],[NIPNAS]],Target_CC[],COLUMN(CV$2)+9,0)</f>
        <v>0</v>
      </c>
      <c r="DK271" s="22">
        <f>Target_AM[[#This Row],[PROPORSI]]*VLOOKUP(Target_AM[[#This Row],[NIPNAS]],Target_CC[],COLUMN(CW$2)+9,0)</f>
        <v>0</v>
      </c>
      <c r="DL271" s="22">
        <f>Target_AM[[#This Row],[PROPORSI]]*VLOOKUP(Target_AM[[#This Row],[NIPNAS]],Target_CC[],COLUMN(CX$2)+9,0)</f>
        <v>0</v>
      </c>
      <c r="DM271" s="22">
        <f>Target_AM[[#This Row],[PROPORSI]]*VLOOKUP(Target_AM[[#This Row],[NIPNAS]],Target_CC[],COLUMN(CY$2)+9,0)</f>
        <v>0</v>
      </c>
      <c r="DN271" s="22">
        <f>Target_AM[[#This Row],[PROPORSI]]*VLOOKUP(Target_AM[[#This Row],[NIPNAS]],Target_CC[],COLUMN(CZ$2)+9,0)</f>
        <v>0</v>
      </c>
      <c r="DO271" s="22">
        <f>Target_AM[[#This Row],[PROPORSI]]*VLOOKUP(Target_AM[[#This Row],[NIPNAS]],Target_CC[],COLUMN(DA$2)+9,0)</f>
        <v>0</v>
      </c>
      <c r="DP271" s="22">
        <f>Target_AM[[#This Row],[PROPORSI]]*VLOOKUP(Target_AM[[#This Row],[NIPNAS]],Target_CC[],COLUMN(DB$2)+9,0)</f>
        <v>0</v>
      </c>
      <c r="DQ271" s="22">
        <f>Target_AM[[#This Row],[PROPORSI]]*VLOOKUP(Target_AM[[#This Row],[NIPNAS]],Target_CC[],COLUMN(DC$2)+9,0)</f>
        <v>0</v>
      </c>
      <c r="DR271" s="22">
        <f>Target_AM[[#This Row],[PROPORSI]]*VLOOKUP(Target_AM[[#This Row],[NIPNAS]],Target_CC[],COLUMN(DD$2)+9,0)</f>
        <v>0</v>
      </c>
      <c r="DS271" s="22">
        <f>Target_AM[[#This Row],[PROPORSI]]*VLOOKUP(Target_AM[[#This Row],[NIPNAS]],Target_CC[],COLUMN(DE$2)+9,0)</f>
        <v>0</v>
      </c>
      <c r="DT271" s="22">
        <f>Target_AM[[#This Row],[PROPORSI]]*VLOOKUP(Target_AM[[#This Row],[NIPNAS]],Target_CC[],COLUMN(DF$2)+9,0)</f>
        <v>0</v>
      </c>
      <c r="DU271" s="22">
        <f>Target_AM[[#This Row],[PROPORSI]]*VLOOKUP(Target_AM[[#This Row],[NIPNAS]],Target_CC[],COLUMN(DG$2)+9,0)</f>
        <v>0</v>
      </c>
      <c r="DV271" s="22">
        <f>Target_AM[[#This Row],[PROPORSI]]*VLOOKUP(Target_AM[[#This Row],[NIPNAS]],Target_CC[],COLUMN(DH$2)+9,0)</f>
        <v>0</v>
      </c>
      <c r="DW271" s="22">
        <f>Target_AM[[#This Row],[PROPORSI]]*VLOOKUP(Target_AM[[#This Row],[NIPNAS]],Target_CC[],COLUMN(DI$2)+9,0)</f>
        <v>0</v>
      </c>
      <c r="DX271" s="22">
        <f>Target_AM[[#This Row],[PROPORSI]]*VLOOKUP(Target_AM[[#This Row],[NIPNAS]],Target_CC[],COLUMN(DJ$2)+9,0)</f>
        <v>0</v>
      </c>
      <c r="DY271" s="22">
        <f>Target_AM[[#This Row],[PROPORSI]]*VLOOKUP(Target_AM[[#This Row],[NIPNAS]],Target_CC[],COLUMN(DK$2)+9,0)</f>
        <v>0</v>
      </c>
      <c r="DZ271" s="22">
        <f>Target_AM[[#This Row],[PROPORSI]]*VLOOKUP(Target_AM[[#This Row],[NIPNAS]],Target_CC[],COLUMN(DL$2)+9,0)</f>
        <v>0</v>
      </c>
      <c r="EA271" s="22">
        <f>Target_AM[[#This Row],[PROPORSI]]*VLOOKUP(Target_AM[[#This Row],[NIPNAS]],Target_CC[],COLUMN(DM$2)+9,0)</f>
        <v>0</v>
      </c>
    </row>
    <row r="272" spans="2:131" x14ac:dyDescent="0.3">
      <c r="B272">
        <v>980067</v>
      </c>
      <c r="C272" t="s">
        <v>1073</v>
      </c>
      <c r="D272">
        <v>1</v>
      </c>
      <c r="E272" s="8">
        <v>45658</v>
      </c>
      <c r="F272">
        <v>19658513</v>
      </c>
      <c r="G272" t="s">
        <v>595</v>
      </c>
      <c r="J272" t="s">
        <v>363</v>
      </c>
      <c r="K272" t="s">
        <v>25</v>
      </c>
      <c r="L272" t="s">
        <v>159</v>
      </c>
      <c r="M272" t="s">
        <v>29</v>
      </c>
      <c r="N272" s="23">
        <f>Target_AM[[#This Row],[PROPORSI]]*VLOOKUP(Target_AM[[#This Row],[NIPNAS]],Target_CC[],9,0)</f>
        <v>22869722.756110538</v>
      </c>
      <c r="O272" s="22">
        <f>Target_AM[[#This Row],[PROPORSI]]*VLOOKUP(Target_AM[[#This Row],[NIPNAS]],Target_CC[],COLUMN(A$2)+9,0)</f>
        <v>999632</v>
      </c>
      <c r="P272" s="22">
        <f>Target_AM[[#This Row],[PROPORSI]]*VLOOKUP(Target_AM[[#This Row],[NIPNAS]],Target_CC[],COLUMN(B$2)+9,0)</f>
        <v>999632</v>
      </c>
      <c r="Q272" s="22">
        <f>Target_AM[[#This Row],[PROPORSI]]*VLOOKUP(Target_AM[[#This Row],[NIPNAS]],Target_CC[],COLUMN(C$2)+9,0)</f>
        <v>959646.71999999986</v>
      </c>
      <c r="R272" s="22">
        <f>Target_AM[[#This Row],[PROPORSI]]*VLOOKUP(Target_AM[[#This Row],[NIPNAS]],Target_CC[],COLUMN(D$2)+9,0)</f>
        <v>1009228.4672</v>
      </c>
      <c r="S272" s="22">
        <f>Target_AM[[#This Row],[PROPORSI]]*VLOOKUP(Target_AM[[#This Row],[NIPNAS]],Target_CC[],COLUMN(E$2)+9,0)</f>
        <v>959742.68467199989</v>
      </c>
      <c r="T272" s="22">
        <f>Target_AM[[#This Row],[PROPORSI]]*VLOOKUP(Target_AM[[#This Row],[NIPNAS]],Target_CC[],COLUMN(F$2)+9,0)</f>
        <v>959247.82684671995</v>
      </c>
      <c r="U272" s="22">
        <f>Target_AM[[#This Row],[PROPORSI]]*VLOOKUP(Target_AM[[#This Row],[NIPNAS]],Target_CC[],COLUMN(G$2)+9,0)</f>
        <v>1159169.2782684669</v>
      </c>
      <c r="V272" s="22">
        <f>Target_AM[[#This Row],[PROPORSI]]*VLOOKUP(Target_AM[[#This Row],[NIPNAS]],Target_CC[],COLUMN(H$2)+9,0)</f>
        <v>1011223.6927826847</v>
      </c>
      <c r="W272" s="22">
        <f>Target_AM[[#This Row],[PROPORSI]]*VLOOKUP(Target_AM[[#This Row],[NIPNAS]],Target_CC[],COLUMN(I$2)+9,0)</f>
        <v>1059725.836927827</v>
      </c>
      <c r="X272" s="22">
        <f>Target_AM[[#This Row],[PROPORSI]]*VLOOKUP(Target_AM[[#This Row],[NIPNAS]],Target_CC[],COLUMN(J$2)+9,0)</f>
        <v>1160174.058369278</v>
      </c>
      <c r="Y272" s="22">
        <f>Target_AM[[#This Row],[PROPORSI]]*VLOOKUP(Target_AM[[#This Row],[NIPNAS]],Target_CC[],COLUMN(K$2)+9,0)</f>
        <v>1011233.7405836928</v>
      </c>
      <c r="Z272" s="22">
        <f>Target_AM[[#This Row],[PROPORSI]]*VLOOKUP(Target_AM[[#This Row],[NIPNAS]],Target_CC[],COLUMN(L$2)+9,0)</f>
        <v>1109707.5374058371</v>
      </c>
      <c r="AA272" s="22">
        <f>Target_AM[[#This Row],[PROPORSI]]*VLOOKUP(Target_AM[[#This Row],[NIPNAS]],Target_CC[],COLUMN(M$2)+9,0)</f>
        <v>12398363.843056506</v>
      </c>
      <c r="AB272" s="22">
        <f>Target_AM[[#This Row],[PROPORSI]]*VLOOKUP(Target_AM[[#This Row],[NIPNAS]],Target_CC[],COLUMN(N$2)+9,0)</f>
        <v>161574.51567737607</v>
      </c>
      <c r="AC272" s="22">
        <f>Target_AM[[#This Row],[PROPORSI]]*VLOOKUP(Target_AM[[#This Row],[NIPNAS]],Target_CC[],COLUMN(O$2)+9,0)</f>
        <v>945206.90909092675</v>
      </c>
      <c r="AD272" s="22">
        <f>Target_AM[[#This Row],[PROPORSI]]*VLOOKUP(Target_AM[[#This Row],[NIPNAS]],Target_CC[],COLUMN(P$2)+9,0)</f>
        <v>863621.25005187315</v>
      </c>
      <c r="AE272" s="22">
        <f>Target_AM[[#This Row],[PROPORSI]]*VLOOKUP(Target_AM[[#This Row],[NIPNAS]],Target_CC[],COLUMN(Q$2)+9,0)</f>
        <v>596119.02803350578</v>
      </c>
      <c r="AF272" s="22">
        <f>Target_AM[[#This Row],[PROPORSI]]*VLOOKUP(Target_AM[[#This Row],[NIPNAS]],Target_CC[],COLUMN(R$2)+9,0)</f>
        <v>805484.65111080231</v>
      </c>
      <c r="AG272" s="22">
        <f>Target_AM[[#This Row],[PROPORSI]]*VLOOKUP(Target_AM[[#This Row],[NIPNAS]],Target_CC[],COLUMN(S$2)+9,0)</f>
        <v>1164518.6797222507</v>
      </c>
      <c r="AH272" s="22">
        <f>Target_AM[[#This Row],[PROPORSI]]*VLOOKUP(Target_AM[[#This Row],[NIPNAS]],Target_CC[],COLUMN(T$2)+9,0)</f>
        <v>1370465.1120527789</v>
      </c>
      <c r="AI272" s="22">
        <f>Target_AM[[#This Row],[PROPORSI]]*VLOOKUP(Target_AM[[#This Row],[NIPNAS]],Target_CC[],COLUMN(U$2)+9,0)</f>
        <v>1514063.7298007396</v>
      </c>
      <c r="AJ272" s="22">
        <f>Target_AM[[#This Row],[PROPORSI]]*VLOOKUP(Target_AM[[#This Row],[NIPNAS]],Target_CC[],COLUMN(V$2)+9,0)</f>
        <v>1240233.8866570157</v>
      </c>
      <c r="AK272" s="22">
        <f>Target_AM[[#This Row],[PROPORSI]]*VLOOKUP(Target_AM[[#This Row],[NIPNAS]],Target_CC[],COLUMN(W$2)+9,0)</f>
        <v>1525952.3976749321</v>
      </c>
      <c r="AL272" s="22">
        <f>Target_AM[[#This Row],[PROPORSI]]*VLOOKUP(Target_AM[[#This Row],[NIPNAS]],Target_CC[],COLUMN(X$2)+9,0)</f>
        <v>2054324.2048254092</v>
      </c>
      <c r="AM272" s="22">
        <f>Target_AM[[#This Row],[PROPORSI]]*VLOOKUP(Target_AM[[#This Row],[NIPNAS]],Target_CC[],COLUMN(Y$2)+9,0)</f>
        <v>1286435.6353023876</v>
      </c>
      <c r="AN272" s="22">
        <f>Target_AM[[#This Row],[PROPORSI]]*VLOOKUP(Target_AM[[#This Row],[NIPNAS]],Target_CC[],COLUMN(Z$2)+9,0)</f>
        <v>13528000</v>
      </c>
      <c r="AO272" s="22">
        <f>Target_AM[[#This Row],[PROPORSI]]*VLOOKUP(Target_AM[[#This Row],[NIPNAS]],Target_CC[],COLUMN(AA$2)+9,0)</f>
        <v>1161206.5156773762</v>
      </c>
      <c r="AP272" s="22">
        <f>Target_AM[[#This Row],[PROPORSI]]*VLOOKUP(Target_AM[[#This Row],[NIPNAS]],Target_CC[],COLUMN(AB$2)+9,0)</f>
        <v>1944838.9090909269</v>
      </c>
      <c r="AQ272" s="22">
        <f>Target_AM[[#This Row],[PROPORSI]]*VLOOKUP(Target_AM[[#This Row],[NIPNAS]],Target_CC[],COLUMN(AC$2)+9,0)</f>
        <v>1823267.970051873</v>
      </c>
      <c r="AR272" s="22">
        <f>Target_AM[[#This Row],[PROPORSI]]*VLOOKUP(Target_AM[[#This Row],[NIPNAS]],Target_CC[],COLUMN(AD$2)+9,0)</f>
        <v>1605347.4952335057</v>
      </c>
      <c r="AS272" s="22">
        <f>Target_AM[[#This Row],[PROPORSI]]*VLOOKUP(Target_AM[[#This Row],[NIPNAS]],Target_CC[],COLUMN(AE$2)+9,0)</f>
        <v>1765227.3357828022</v>
      </c>
      <c r="AT272" s="22">
        <f>Target_AM[[#This Row],[PROPORSI]]*VLOOKUP(Target_AM[[#This Row],[NIPNAS]],Target_CC[],COLUMN(AF$2)+9,0)</f>
        <v>2123766.5065689706</v>
      </c>
      <c r="AU272" s="22">
        <f>Target_AM[[#This Row],[PROPORSI]]*VLOOKUP(Target_AM[[#This Row],[NIPNAS]],Target_CC[],COLUMN(AG$2)+9,0)</f>
        <v>2529634.3903212459</v>
      </c>
      <c r="AV272" s="22">
        <f>Target_AM[[#This Row],[PROPORSI]]*VLOOKUP(Target_AM[[#This Row],[NIPNAS]],Target_CC[],COLUMN(AH$2)+9,0)</f>
        <v>2525287.4225834245</v>
      </c>
      <c r="AW272" s="22">
        <f>Target_AM[[#This Row],[PROPORSI]]*VLOOKUP(Target_AM[[#This Row],[NIPNAS]],Target_CC[],COLUMN(AI$2)+9,0)</f>
        <v>2299959.7235848429</v>
      </c>
      <c r="AX272" s="22">
        <f>Target_AM[[#This Row],[PROPORSI]]*VLOOKUP(Target_AM[[#This Row],[NIPNAS]],Target_CC[],COLUMN(AJ$2)+9,0)</f>
        <v>2686126.4560442101</v>
      </c>
      <c r="AY272" s="22">
        <f>Target_AM[[#This Row],[PROPORSI]]*VLOOKUP(Target_AM[[#This Row],[NIPNAS]],Target_CC[],COLUMN(AK$2)+9,0)</f>
        <v>3065557.9454091019</v>
      </c>
      <c r="AZ272" s="22">
        <f>Target_AM[[#This Row],[PROPORSI]]*VLOOKUP(Target_AM[[#This Row],[NIPNAS]],Target_CC[],COLUMN(AL$2)+9,0)</f>
        <v>2396143.1727082245</v>
      </c>
      <c r="BA272" s="22">
        <f>Target_AM[[#This Row],[PROPORSI]]*VLOOKUP(Target_AM[[#This Row],[NIPNAS]],Target_CC[],COLUMN(AM$2)+9,0)</f>
        <v>25926363.8430565</v>
      </c>
      <c r="BB272" s="22">
        <f>Target_AM[[#This Row],[PROPORSI]]*VLOOKUP(Target_AM[[#This Row],[NIPNAS]],Target_CC[],COLUMN(AN$2)+9,0)</f>
        <v>792396.75529236195</v>
      </c>
      <c r="BC272" s="22">
        <f>Target_AM[[#This Row],[PROPORSI]]*VLOOKUP(Target_AM[[#This Row],[NIPNAS]],Target_CC[],COLUMN(AO$2)+9,0)</f>
        <v>6032290.547343405</v>
      </c>
      <c r="BD272" s="22">
        <f>Target_AM[[#This Row],[PROPORSI]]*VLOOKUP(Target_AM[[#This Row],[NIPNAS]],Target_CC[],COLUMN(AP$2)+9,0)</f>
        <v>1721168.2227272117</v>
      </c>
      <c r="BE272" s="22">
        <f>Target_AM[[#This Row],[PROPORSI]]*VLOOKUP(Target_AM[[#This Row],[NIPNAS]],Target_CC[],COLUMN(AQ$2)+9,0)</f>
        <v>3730263.1812121775</v>
      </c>
      <c r="BF272" s="22">
        <f>Target_AM[[#This Row],[PROPORSI]]*VLOOKUP(Target_AM[[#This Row],[NIPNAS]],Target_CC[],COLUMN(AR$2)+9,0)</f>
        <v>4356146.5649457099</v>
      </c>
      <c r="BG272" s="22">
        <f>Target_AM[[#This Row],[PROPORSI]]*VLOOKUP(Target_AM[[#This Row],[NIPNAS]],Target_CC[],COLUMN(AS$2)+9,0)</f>
        <v>4727385.5144472579</v>
      </c>
      <c r="BH272" s="22">
        <f>Target_AM[[#This Row],[PROPORSI]]*VLOOKUP(Target_AM[[#This Row],[NIPNAS]],Target_CC[],COLUMN(AT$2)+9,0)</f>
        <v>304335.51175167295</v>
      </c>
      <c r="BI272" s="22">
        <f>Target_AM[[#This Row],[PROPORSI]]*VLOOKUP(Target_AM[[#This Row],[NIPNAS]],Target_CC[],COLUMN(AU$2)+9,0)</f>
        <v>6178364.2199487239</v>
      </c>
      <c r="BJ272" s="22">
        <f>Target_AM[[#This Row],[PROPORSI]]*VLOOKUP(Target_AM[[#This Row],[NIPNAS]],Target_CC[],COLUMN(AV$2)+9,0)</f>
        <v>2219161.1340547749</v>
      </c>
      <c r="BK272" s="22">
        <f>Target_AM[[#This Row],[PROPORSI]]*VLOOKUP(Target_AM[[#This Row],[NIPNAS]],Target_CC[],COLUMN(AW$2)+9,0)</f>
        <v>6294176.2929679696</v>
      </c>
      <c r="BL272" s="22">
        <f>Target_AM[[#This Row],[PROPORSI]]*VLOOKUP(Target_AM[[#This Row],[NIPNAS]],Target_CC[],COLUMN(AX$2)+9,0)</f>
        <v>4667404.7998496499</v>
      </c>
      <c r="BM272" s="22">
        <f>Target_AM[[#This Row],[PROPORSI]]*VLOOKUP(Target_AM[[#This Row],[NIPNAS]],Target_CC[],COLUMN(AY$2)+9,0)</f>
        <v>3677144.2621599752</v>
      </c>
      <c r="BN272" s="22">
        <f>Target_AM[[#This Row],[PROPORSI]]*VLOOKUP(Target_AM[[#This Row],[NIPNAS]],Target_CC[],COLUMN(AZ$2)+9,0)</f>
        <v>44700237.006700888</v>
      </c>
      <c r="BO272" s="22">
        <f>Target_AM[[#This Row],[PROPORSI]]*VLOOKUP(Target_AM[[#This Row],[NIPNAS]],Target_CC[],COLUMN(BA$2)+9,0)</f>
        <v>890469</v>
      </c>
      <c r="BP272" s="22">
        <f>Target_AM[[#This Row],[PROPORSI]]*VLOOKUP(Target_AM[[#This Row],[NIPNAS]],Target_CC[],COLUMN(BB$2)+9,0)</f>
        <v>933202</v>
      </c>
      <c r="BQ272" s="22">
        <f>Target_AM[[#This Row],[PROPORSI]]*VLOOKUP(Target_AM[[#This Row],[NIPNAS]],Target_CC[],COLUMN(BC$2)+9,0)</f>
        <v>874216</v>
      </c>
      <c r="BR272" s="22">
        <f>Target_AM[[#This Row],[PROPORSI]]*VLOOKUP(Target_AM[[#This Row],[NIPNAS]],Target_CC[],COLUMN(BD$2)+9,0)</f>
        <v>955517</v>
      </c>
      <c r="BS272" s="22">
        <f>Target_AM[[#This Row],[PROPORSI]]*VLOOKUP(Target_AM[[#This Row],[NIPNAS]],Target_CC[],COLUMN(BE$2)+9,0)</f>
        <v>955517</v>
      </c>
      <c r="BT272" s="22">
        <f>Target_AM[[#This Row],[PROPORSI]]*VLOOKUP(Target_AM[[#This Row],[NIPNAS]],Target_CC[],COLUMN(BF$2)+9,0)</f>
        <v>955517</v>
      </c>
      <c r="BU272" s="22">
        <f>Target_AM[[#This Row],[PROPORSI]]*VLOOKUP(Target_AM[[#This Row],[NIPNAS]],Target_CC[],COLUMN(BG$2)+9,0)</f>
        <v>955517</v>
      </c>
      <c r="BV272" s="22">
        <f>Target_AM[[#This Row],[PROPORSI]]*VLOOKUP(Target_AM[[#This Row],[NIPNAS]],Target_CC[],COLUMN(BH$2)+9,0)</f>
        <v>955517</v>
      </c>
      <c r="BW272" s="22">
        <f>Target_AM[[#This Row],[PROPORSI]]*VLOOKUP(Target_AM[[#This Row],[NIPNAS]],Target_CC[],COLUMN(BI$2)+9,0)</f>
        <v>955517</v>
      </c>
      <c r="BX272" s="22">
        <f>Target_AM[[#This Row],[PROPORSI]]*VLOOKUP(Target_AM[[#This Row],[NIPNAS]],Target_CC[],COLUMN(BJ$2)+9,0)</f>
        <v>955517</v>
      </c>
      <c r="BY272" s="22">
        <f>Target_AM[[#This Row],[PROPORSI]]*VLOOKUP(Target_AM[[#This Row],[NIPNAS]],Target_CC[],COLUMN(BK$2)+9,0)</f>
        <v>955517</v>
      </c>
      <c r="BZ272" s="22">
        <f>Target_AM[[#This Row],[PROPORSI]]*VLOOKUP(Target_AM[[#This Row],[NIPNAS]],Target_CC[],COLUMN(BL$2)+9,0)</f>
        <v>955517</v>
      </c>
      <c r="CA272" s="22">
        <f>Target_AM[[#This Row],[PROPORSI]]*VLOOKUP(Target_AM[[#This Row],[NIPNAS]],Target_CC[],COLUMN(BM$2)+9,0)</f>
        <v>11297540</v>
      </c>
      <c r="CB272" s="22">
        <f>Target_AM[[#This Row],[PROPORSI]]*VLOOKUP(Target_AM[[#This Row],[NIPNAS]],Target_CC[],COLUMN(BN$2)+9,0)</f>
        <v>0</v>
      </c>
      <c r="CC272" s="22">
        <f>Target_AM[[#This Row],[PROPORSI]]*VLOOKUP(Target_AM[[#This Row],[NIPNAS]],Target_CC[],COLUMN(BO$2)+9,0)</f>
        <v>0</v>
      </c>
      <c r="CD272" s="22">
        <f>Target_AM[[#This Row],[PROPORSI]]*VLOOKUP(Target_AM[[#This Row],[NIPNAS]],Target_CC[],COLUMN(BP$2)+9,0)</f>
        <v>0</v>
      </c>
      <c r="CE272" s="22">
        <f>Target_AM[[#This Row],[PROPORSI]]*VLOOKUP(Target_AM[[#This Row],[NIPNAS]],Target_CC[],COLUMN(BQ$2)+9,0)</f>
        <v>0</v>
      </c>
      <c r="CF272" s="22">
        <f>Target_AM[[#This Row],[PROPORSI]]*VLOOKUP(Target_AM[[#This Row],[NIPNAS]],Target_CC[],COLUMN(BR$2)+9,0)</f>
        <v>0</v>
      </c>
      <c r="CG272" s="22">
        <f>Target_AM[[#This Row],[PROPORSI]]*VLOOKUP(Target_AM[[#This Row],[NIPNAS]],Target_CC[],COLUMN(BS$2)+9,0)</f>
        <v>0</v>
      </c>
      <c r="CH272" s="22">
        <f>Target_AM[[#This Row],[PROPORSI]]*VLOOKUP(Target_AM[[#This Row],[NIPNAS]],Target_CC[],COLUMN(BT$2)+9,0)</f>
        <v>0</v>
      </c>
      <c r="CI272" s="22">
        <f>Target_AM[[#This Row],[PROPORSI]]*VLOOKUP(Target_AM[[#This Row],[NIPNAS]],Target_CC[],COLUMN(BU$2)+9,0)</f>
        <v>0</v>
      </c>
      <c r="CJ272" s="22">
        <f>Target_AM[[#This Row],[PROPORSI]]*VLOOKUP(Target_AM[[#This Row],[NIPNAS]],Target_CC[],COLUMN(BV$2)+9,0)</f>
        <v>0</v>
      </c>
      <c r="CK272" s="22">
        <f>Target_AM[[#This Row],[PROPORSI]]*VLOOKUP(Target_AM[[#This Row],[NIPNAS]],Target_CC[],COLUMN(BW$2)+9,0)</f>
        <v>0</v>
      </c>
      <c r="CL272" s="22">
        <f>Target_AM[[#This Row],[PROPORSI]]*VLOOKUP(Target_AM[[#This Row],[NIPNAS]],Target_CC[],COLUMN(BX$2)+9,0)</f>
        <v>0</v>
      </c>
      <c r="CM272" s="22">
        <f>Target_AM[[#This Row],[PROPORSI]]*VLOOKUP(Target_AM[[#This Row],[NIPNAS]],Target_CC[],COLUMN(BY$2)+9,0)</f>
        <v>0</v>
      </c>
      <c r="CN272" s="22">
        <f>Target_AM[[#This Row],[PROPORSI]]*VLOOKUP(Target_AM[[#This Row],[NIPNAS]],Target_CC[],COLUMN(BZ$2)+9,0)</f>
        <v>0</v>
      </c>
      <c r="CO272" s="22">
        <f>Target_AM[[#This Row],[PROPORSI]]*VLOOKUP(Target_AM[[#This Row],[NIPNAS]],Target_CC[],COLUMN(CA$2)+9,0)</f>
        <v>946420</v>
      </c>
      <c r="CP272" s="22">
        <f>Target_AM[[#This Row],[PROPORSI]]*VLOOKUP(Target_AM[[#This Row],[NIPNAS]],Target_CC[],COLUMN(CB$2)+9,0)</f>
        <v>995144</v>
      </c>
      <c r="CQ272" s="22">
        <f>Target_AM[[#This Row],[PROPORSI]]*VLOOKUP(Target_AM[[#This Row],[NIPNAS]],Target_CC[],COLUMN(CC$2)+9,0)</f>
        <v>955517</v>
      </c>
      <c r="CR272" s="22">
        <f>Target_AM[[#This Row],[PROPORSI]]*VLOOKUP(Target_AM[[#This Row],[NIPNAS]],Target_CC[],COLUMN(CD$2)+9,0)</f>
        <v>955517</v>
      </c>
      <c r="CS272" s="22">
        <f>Target_AM[[#This Row],[PROPORSI]]*VLOOKUP(Target_AM[[#This Row],[NIPNAS]],Target_CC[],COLUMN(CE$2)+9,0)</f>
        <v>955517</v>
      </c>
      <c r="CT272" s="22">
        <f>Target_AM[[#This Row],[PROPORSI]]*VLOOKUP(Target_AM[[#This Row],[NIPNAS]],Target_CC[],COLUMN(CF$2)+9,0)</f>
        <v>955517</v>
      </c>
      <c r="CU272" s="22">
        <f>Target_AM[[#This Row],[PROPORSI]]*VLOOKUP(Target_AM[[#This Row],[NIPNAS]],Target_CC[],COLUMN(CG$2)+9,0)</f>
        <v>955517</v>
      </c>
      <c r="CV272" s="22">
        <f>Target_AM[[#This Row],[PROPORSI]]*VLOOKUP(Target_AM[[#This Row],[NIPNAS]],Target_CC[],COLUMN(CH$2)+9,0)</f>
        <v>955517</v>
      </c>
      <c r="CW272" s="22">
        <f>Target_AM[[#This Row],[PROPORSI]]*VLOOKUP(Target_AM[[#This Row],[NIPNAS]],Target_CC[],COLUMN(CI$2)+9,0)</f>
        <v>955517</v>
      </c>
      <c r="CX272" s="22">
        <f>Target_AM[[#This Row],[PROPORSI]]*VLOOKUP(Target_AM[[#This Row],[NIPNAS]],Target_CC[],COLUMN(CJ$2)+9,0)</f>
        <v>955517</v>
      </c>
      <c r="CY272" s="22">
        <f>Target_AM[[#This Row],[PROPORSI]]*VLOOKUP(Target_AM[[#This Row],[NIPNAS]],Target_CC[],COLUMN(CK$2)+9,0)</f>
        <v>955517</v>
      </c>
      <c r="CZ272" s="22">
        <f>Target_AM[[#This Row],[PROPORSI]]*VLOOKUP(Target_AM[[#This Row],[NIPNAS]],Target_CC[],COLUMN(CL$2)+9,0)</f>
        <v>955517</v>
      </c>
      <c r="DA272" s="22">
        <f>Target_AM[[#This Row],[PROPORSI]]*VLOOKUP(Target_AM[[#This Row],[NIPNAS]],Target_CC[],COLUMN(CM$2)+9,0)</f>
        <v>11496734</v>
      </c>
      <c r="DB272" s="22">
        <f>Target_AM[[#This Row],[PROPORSI]]*VLOOKUP(Target_AM[[#This Row],[NIPNAS]],Target_CC[],COLUMN(CN$2)+9,0)</f>
        <v>0</v>
      </c>
      <c r="DC272" s="22">
        <f>Target_AM[[#This Row],[PROPORSI]]*VLOOKUP(Target_AM[[#This Row],[NIPNAS]],Target_CC[],COLUMN(CO$2)+9,0)</f>
        <v>0</v>
      </c>
      <c r="DD272" s="22">
        <f>Target_AM[[#This Row],[PROPORSI]]*VLOOKUP(Target_AM[[#This Row],[NIPNAS]],Target_CC[],COLUMN(CP$2)+9,0)</f>
        <v>0</v>
      </c>
      <c r="DE272" s="22">
        <f>Target_AM[[#This Row],[PROPORSI]]*VLOOKUP(Target_AM[[#This Row],[NIPNAS]],Target_CC[],COLUMN(CQ$2)+9,0)</f>
        <v>0</v>
      </c>
      <c r="DF272" s="22">
        <f>Target_AM[[#This Row],[PROPORSI]]*VLOOKUP(Target_AM[[#This Row],[NIPNAS]],Target_CC[],COLUMN(CR$2)+9,0)</f>
        <v>0</v>
      </c>
      <c r="DG272" s="22">
        <f>Target_AM[[#This Row],[PROPORSI]]*VLOOKUP(Target_AM[[#This Row],[NIPNAS]],Target_CC[],COLUMN(CS$2)+9,0)</f>
        <v>0</v>
      </c>
      <c r="DH272" s="22">
        <f>Target_AM[[#This Row],[PROPORSI]]*VLOOKUP(Target_AM[[#This Row],[NIPNAS]],Target_CC[],COLUMN(CT$2)+9,0)</f>
        <v>0</v>
      </c>
      <c r="DI272" s="22">
        <f>Target_AM[[#This Row],[PROPORSI]]*VLOOKUP(Target_AM[[#This Row],[NIPNAS]],Target_CC[],COLUMN(CU$2)+9,0)</f>
        <v>0</v>
      </c>
      <c r="DJ272" s="22">
        <f>Target_AM[[#This Row],[PROPORSI]]*VLOOKUP(Target_AM[[#This Row],[NIPNAS]],Target_CC[],COLUMN(CV$2)+9,0)</f>
        <v>0</v>
      </c>
      <c r="DK272" s="22">
        <f>Target_AM[[#This Row],[PROPORSI]]*VLOOKUP(Target_AM[[#This Row],[NIPNAS]],Target_CC[],COLUMN(CW$2)+9,0)</f>
        <v>0</v>
      </c>
      <c r="DL272" s="22">
        <f>Target_AM[[#This Row],[PROPORSI]]*VLOOKUP(Target_AM[[#This Row],[NIPNAS]],Target_CC[],COLUMN(CX$2)+9,0)</f>
        <v>0</v>
      </c>
      <c r="DM272" s="22">
        <f>Target_AM[[#This Row],[PROPORSI]]*VLOOKUP(Target_AM[[#This Row],[NIPNAS]],Target_CC[],COLUMN(CY$2)+9,0)</f>
        <v>0</v>
      </c>
      <c r="DN272" s="22">
        <f>Target_AM[[#This Row],[PROPORSI]]*VLOOKUP(Target_AM[[#This Row],[NIPNAS]],Target_CC[],COLUMN(CZ$2)+9,0)</f>
        <v>0</v>
      </c>
      <c r="DO272" s="22">
        <f>Target_AM[[#This Row],[PROPORSI]]*VLOOKUP(Target_AM[[#This Row],[NIPNAS]],Target_CC[],COLUMN(DA$2)+9,0)</f>
        <v>0</v>
      </c>
      <c r="DP272" s="22">
        <f>Target_AM[[#This Row],[PROPORSI]]*VLOOKUP(Target_AM[[#This Row],[NIPNAS]],Target_CC[],COLUMN(DB$2)+9,0)</f>
        <v>0</v>
      </c>
      <c r="DQ272" s="22">
        <f>Target_AM[[#This Row],[PROPORSI]]*VLOOKUP(Target_AM[[#This Row],[NIPNAS]],Target_CC[],COLUMN(DC$2)+9,0)</f>
        <v>0</v>
      </c>
      <c r="DR272" s="22">
        <f>Target_AM[[#This Row],[PROPORSI]]*VLOOKUP(Target_AM[[#This Row],[NIPNAS]],Target_CC[],COLUMN(DD$2)+9,0)</f>
        <v>0</v>
      </c>
      <c r="DS272" s="22">
        <f>Target_AM[[#This Row],[PROPORSI]]*VLOOKUP(Target_AM[[#This Row],[NIPNAS]],Target_CC[],COLUMN(DE$2)+9,0)</f>
        <v>0</v>
      </c>
      <c r="DT272" s="22">
        <f>Target_AM[[#This Row],[PROPORSI]]*VLOOKUP(Target_AM[[#This Row],[NIPNAS]],Target_CC[],COLUMN(DF$2)+9,0)</f>
        <v>0</v>
      </c>
      <c r="DU272" s="22">
        <f>Target_AM[[#This Row],[PROPORSI]]*VLOOKUP(Target_AM[[#This Row],[NIPNAS]],Target_CC[],COLUMN(DG$2)+9,0)</f>
        <v>0</v>
      </c>
      <c r="DV272" s="22">
        <f>Target_AM[[#This Row],[PROPORSI]]*VLOOKUP(Target_AM[[#This Row],[NIPNAS]],Target_CC[],COLUMN(DH$2)+9,0)</f>
        <v>0</v>
      </c>
      <c r="DW272" s="22">
        <f>Target_AM[[#This Row],[PROPORSI]]*VLOOKUP(Target_AM[[#This Row],[NIPNAS]],Target_CC[],COLUMN(DI$2)+9,0)</f>
        <v>0</v>
      </c>
      <c r="DX272" s="22">
        <f>Target_AM[[#This Row],[PROPORSI]]*VLOOKUP(Target_AM[[#This Row],[NIPNAS]],Target_CC[],COLUMN(DJ$2)+9,0)</f>
        <v>0</v>
      </c>
      <c r="DY272" s="22">
        <f>Target_AM[[#This Row],[PROPORSI]]*VLOOKUP(Target_AM[[#This Row],[NIPNAS]],Target_CC[],COLUMN(DK$2)+9,0)</f>
        <v>0</v>
      </c>
      <c r="DZ272" s="22">
        <f>Target_AM[[#This Row],[PROPORSI]]*VLOOKUP(Target_AM[[#This Row],[NIPNAS]],Target_CC[],COLUMN(DL$2)+9,0)</f>
        <v>0</v>
      </c>
      <c r="EA272" s="22">
        <f>Target_AM[[#This Row],[PROPORSI]]*VLOOKUP(Target_AM[[#This Row],[NIPNAS]],Target_CC[],COLUMN(DM$2)+9,0)</f>
        <v>0</v>
      </c>
    </row>
    <row r="273" spans="2:131" x14ac:dyDescent="0.3">
      <c r="B273">
        <v>403613</v>
      </c>
      <c r="C273" t="s">
        <v>1003</v>
      </c>
      <c r="D273">
        <v>1</v>
      </c>
      <c r="E273" s="8">
        <v>45658</v>
      </c>
      <c r="F273">
        <v>10043729</v>
      </c>
      <c r="G273" t="s">
        <v>607</v>
      </c>
      <c r="J273" t="s">
        <v>309</v>
      </c>
      <c r="K273" t="s">
        <v>25</v>
      </c>
      <c r="L273" t="s">
        <v>159</v>
      </c>
      <c r="M273" t="s">
        <v>29</v>
      </c>
      <c r="N273" s="23">
        <f>Target_AM[[#This Row],[PROPORSI]]*VLOOKUP(Target_AM[[#This Row],[NIPNAS]],Target_CC[],9,0)</f>
        <v>22869722.756110534</v>
      </c>
      <c r="O273" s="22">
        <f>Target_AM[[#This Row],[PROPORSI]]*VLOOKUP(Target_AM[[#This Row],[NIPNAS]],Target_CC[],COLUMN(A$2)+9,0)</f>
        <v>945431.35499999998</v>
      </c>
      <c r="P273" s="22">
        <f>Target_AM[[#This Row],[PROPORSI]]*VLOOKUP(Target_AM[[#This Row],[NIPNAS]],Target_CC[],COLUMN(B$2)+9,0)</f>
        <v>995190.89999999991</v>
      </c>
      <c r="Q273" s="22">
        <f>Target_AM[[#This Row],[PROPORSI]]*VLOOKUP(Target_AM[[#This Row],[NIPNAS]],Target_CC[],COLUMN(C$2)+9,0)</f>
        <v>895671.80999999994</v>
      </c>
      <c r="R273" s="22">
        <f>Target_AM[[#This Row],[PROPORSI]]*VLOOKUP(Target_AM[[#This Row],[NIPNAS]],Target_CC[],COLUMN(D$2)+9,0)</f>
        <v>796152.72</v>
      </c>
      <c r="S273" s="22">
        <f>Target_AM[[#This Row],[PROPORSI]]*VLOOKUP(Target_AM[[#This Row],[NIPNAS]],Target_CC[],COLUMN(E$2)+9,0)</f>
        <v>845912.26500000001</v>
      </c>
      <c r="T273" s="22">
        <f>Target_AM[[#This Row],[PROPORSI]]*VLOOKUP(Target_AM[[#This Row],[NIPNAS]],Target_CC[],COLUMN(F$2)+9,0)</f>
        <v>895671.80999999994</v>
      </c>
      <c r="U273" s="22">
        <f>Target_AM[[#This Row],[PROPORSI]]*VLOOKUP(Target_AM[[#This Row],[NIPNAS]],Target_CC[],COLUMN(G$2)+9,0)</f>
        <v>1144469.5349999999</v>
      </c>
      <c r="V273" s="22">
        <f>Target_AM[[#This Row],[PROPORSI]]*VLOOKUP(Target_AM[[#This Row],[NIPNAS]],Target_CC[],COLUMN(H$2)+9,0)</f>
        <v>1044950.4449999999</v>
      </c>
      <c r="W273" s="22">
        <f>Target_AM[[#This Row],[PROPORSI]]*VLOOKUP(Target_AM[[#This Row],[NIPNAS]],Target_CC[],COLUMN(I$2)+9,0)</f>
        <v>1044950.4449999999</v>
      </c>
      <c r="X273" s="22">
        <f>Target_AM[[#This Row],[PROPORSI]]*VLOOKUP(Target_AM[[#This Row],[NIPNAS]],Target_CC[],COLUMN(J$2)+9,0)</f>
        <v>1144469.5349999999</v>
      </c>
      <c r="Y273" s="22">
        <f>Target_AM[[#This Row],[PROPORSI]]*VLOOKUP(Target_AM[[#This Row],[NIPNAS]],Target_CC[],COLUMN(K$2)+9,0)</f>
        <v>995190.89999999991</v>
      </c>
      <c r="Z273" s="22">
        <f>Target_AM[[#This Row],[PROPORSI]]*VLOOKUP(Target_AM[[#This Row],[NIPNAS]],Target_CC[],COLUMN(L$2)+9,0)</f>
        <v>1044950.4449999999</v>
      </c>
      <c r="AA273" s="22">
        <f>Target_AM[[#This Row],[PROPORSI]]*VLOOKUP(Target_AM[[#This Row],[NIPNAS]],Target_CC[],COLUMN(M$2)+9,0)</f>
        <v>11793012.165000001</v>
      </c>
      <c r="AB273" s="22">
        <f>Target_AM[[#This Row],[PROPORSI]]*VLOOKUP(Target_AM[[#This Row],[NIPNAS]],Target_CC[],COLUMN(N$2)+9,0)</f>
        <v>126690.56728356873</v>
      </c>
      <c r="AC273" s="22">
        <f>Target_AM[[#This Row],[PROPORSI]]*VLOOKUP(Target_AM[[#This Row],[NIPNAS]],Target_CC[],COLUMN(O$2)+9,0)</f>
        <v>134728.81852183031</v>
      </c>
      <c r="AD273" s="22">
        <f>Target_AM[[#This Row],[PROPORSI]]*VLOOKUP(Target_AM[[#This Row],[NIPNAS]],Target_CC[],COLUMN(P$2)+9,0)</f>
        <v>177272.65601192729</v>
      </c>
      <c r="AE273" s="22">
        <f>Target_AM[[#This Row],[PROPORSI]]*VLOOKUP(Target_AM[[#This Row],[NIPNAS]],Target_CC[],COLUMN(Q$2)+9,0)</f>
        <v>180738.94506047486</v>
      </c>
      <c r="AF273" s="22">
        <f>Target_AM[[#This Row],[PROPORSI]]*VLOOKUP(Target_AM[[#This Row],[NIPNAS]],Target_CC[],COLUMN(R$2)+9,0)</f>
        <v>236403.52907504499</v>
      </c>
      <c r="AG273" s="22">
        <f>Target_AM[[#This Row],[PROPORSI]]*VLOOKUP(Target_AM[[#This Row],[NIPNAS]],Target_CC[],COLUMN(S$2)+9,0)</f>
        <v>220884.59283143296</v>
      </c>
      <c r="AH273" s="22">
        <f>Target_AM[[#This Row],[PROPORSI]]*VLOOKUP(Target_AM[[#This Row],[NIPNAS]],Target_CC[],COLUMN(T$2)+9,0)</f>
        <v>193967.72316872122</v>
      </c>
      <c r="AI273" s="22">
        <f>Target_AM[[#This Row],[PROPORSI]]*VLOOKUP(Target_AM[[#This Row],[NIPNAS]],Target_CC[],COLUMN(U$2)+9,0)</f>
        <v>219418.27397714581</v>
      </c>
      <c r="AJ273" s="22">
        <f>Target_AM[[#This Row],[PROPORSI]]*VLOOKUP(Target_AM[[#This Row],[NIPNAS]],Target_CC[],COLUMN(V$2)+9,0)</f>
        <v>190520.52039577562</v>
      </c>
      <c r="AK273" s="22">
        <f>Target_AM[[#This Row],[PROPORSI]]*VLOOKUP(Target_AM[[#This Row],[NIPNAS]],Target_CC[],COLUMN(W$2)+9,0)</f>
        <v>200506.6977667578</v>
      </c>
      <c r="AL273" s="22">
        <f>Target_AM[[#This Row],[PROPORSI]]*VLOOKUP(Target_AM[[#This Row],[NIPNAS]],Target_CC[],COLUMN(X$2)+9,0)</f>
        <v>246351.86348284013</v>
      </c>
      <c r="AM273" s="22">
        <f>Target_AM[[#This Row],[PROPORSI]]*VLOOKUP(Target_AM[[#This Row],[NIPNAS]],Target_CC[],COLUMN(Y$2)+9,0)</f>
        <v>292278.19439615589</v>
      </c>
      <c r="AN273" s="22">
        <f>Target_AM[[#This Row],[PROPORSI]]*VLOOKUP(Target_AM[[#This Row],[NIPNAS]],Target_CC[],COLUMN(Z$2)+9,0)</f>
        <v>2419762.3819716754</v>
      </c>
      <c r="AO273" s="22">
        <f>Target_AM[[#This Row],[PROPORSI]]*VLOOKUP(Target_AM[[#This Row],[NIPNAS]],Target_CC[],COLUMN(AA$2)+9,0)</f>
        <v>1072121.9222835687</v>
      </c>
      <c r="AP273" s="22">
        <f>Target_AM[[#This Row],[PROPORSI]]*VLOOKUP(Target_AM[[#This Row],[NIPNAS]],Target_CC[],COLUMN(AB$2)+9,0)</f>
        <v>1129919.7185218302</v>
      </c>
      <c r="AQ273" s="22">
        <f>Target_AM[[#This Row],[PROPORSI]]*VLOOKUP(Target_AM[[#This Row],[NIPNAS]],Target_CC[],COLUMN(AC$2)+9,0)</f>
        <v>1072944.4660119272</v>
      </c>
      <c r="AR273" s="22">
        <f>Target_AM[[#This Row],[PROPORSI]]*VLOOKUP(Target_AM[[#This Row],[NIPNAS]],Target_CC[],COLUMN(AD$2)+9,0)</f>
        <v>976891.66506047477</v>
      </c>
      <c r="AS273" s="22">
        <f>Target_AM[[#This Row],[PROPORSI]]*VLOOKUP(Target_AM[[#This Row],[NIPNAS]],Target_CC[],COLUMN(AE$2)+9,0)</f>
        <v>1082315.794075045</v>
      </c>
      <c r="AT273" s="22">
        <f>Target_AM[[#This Row],[PROPORSI]]*VLOOKUP(Target_AM[[#This Row],[NIPNAS]],Target_CC[],COLUMN(AF$2)+9,0)</f>
        <v>1116556.4028314329</v>
      </c>
      <c r="AU273" s="22">
        <f>Target_AM[[#This Row],[PROPORSI]]*VLOOKUP(Target_AM[[#This Row],[NIPNAS]],Target_CC[],COLUMN(AG$2)+9,0)</f>
        <v>1338437.2581687211</v>
      </c>
      <c r="AV273" s="22">
        <f>Target_AM[[#This Row],[PROPORSI]]*VLOOKUP(Target_AM[[#This Row],[NIPNAS]],Target_CC[],COLUMN(AH$2)+9,0)</f>
        <v>1264368.7189771459</v>
      </c>
      <c r="AW273" s="22">
        <f>Target_AM[[#This Row],[PROPORSI]]*VLOOKUP(Target_AM[[#This Row],[NIPNAS]],Target_CC[],COLUMN(AI$2)+9,0)</f>
        <v>1235470.9653957756</v>
      </c>
      <c r="AX273" s="22">
        <f>Target_AM[[#This Row],[PROPORSI]]*VLOOKUP(Target_AM[[#This Row],[NIPNAS]],Target_CC[],COLUMN(AJ$2)+9,0)</f>
        <v>1344976.2327667577</v>
      </c>
      <c r="AY273" s="22">
        <f>Target_AM[[#This Row],[PROPORSI]]*VLOOKUP(Target_AM[[#This Row],[NIPNAS]],Target_CC[],COLUMN(AK$2)+9,0)</f>
        <v>1241542.76348284</v>
      </c>
      <c r="AZ273" s="22">
        <f>Target_AM[[#This Row],[PROPORSI]]*VLOOKUP(Target_AM[[#This Row],[NIPNAS]],Target_CC[],COLUMN(AL$2)+9,0)</f>
        <v>1337228.6393961557</v>
      </c>
      <c r="BA273" s="22">
        <f>Target_AM[[#This Row],[PROPORSI]]*VLOOKUP(Target_AM[[#This Row],[NIPNAS]],Target_CC[],COLUMN(AM$2)+9,0)</f>
        <v>14212774.546971675</v>
      </c>
      <c r="BB273" s="22">
        <f>Target_AM[[#This Row],[PROPORSI]]*VLOOKUP(Target_AM[[#This Row],[NIPNAS]],Target_CC[],COLUMN(AN$2)+9,0)</f>
        <v>0</v>
      </c>
      <c r="BC273" s="22">
        <f>Target_AM[[#This Row],[PROPORSI]]*VLOOKUP(Target_AM[[#This Row],[NIPNAS]],Target_CC[],COLUMN(AO$2)+9,0)</f>
        <v>0</v>
      </c>
      <c r="BD273" s="22">
        <f>Target_AM[[#This Row],[PROPORSI]]*VLOOKUP(Target_AM[[#This Row],[NIPNAS]],Target_CC[],COLUMN(AP$2)+9,0)</f>
        <v>0</v>
      </c>
      <c r="BE273" s="22">
        <f>Target_AM[[#This Row],[PROPORSI]]*VLOOKUP(Target_AM[[#This Row],[NIPNAS]],Target_CC[],COLUMN(AQ$2)+9,0)</f>
        <v>0</v>
      </c>
      <c r="BF273" s="22">
        <f>Target_AM[[#This Row],[PROPORSI]]*VLOOKUP(Target_AM[[#This Row],[NIPNAS]],Target_CC[],COLUMN(AR$2)+9,0)</f>
        <v>0</v>
      </c>
      <c r="BG273" s="22">
        <f>Target_AM[[#This Row],[PROPORSI]]*VLOOKUP(Target_AM[[#This Row],[NIPNAS]],Target_CC[],COLUMN(AS$2)+9,0)</f>
        <v>0</v>
      </c>
      <c r="BH273" s="22">
        <f>Target_AM[[#This Row],[PROPORSI]]*VLOOKUP(Target_AM[[#This Row],[NIPNAS]],Target_CC[],COLUMN(AT$2)+9,0)</f>
        <v>0</v>
      </c>
      <c r="BI273" s="22">
        <f>Target_AM[[#This Row],[PROPORSI]]*VLOOKUP(Target_AM[[#This Row],[NIPNAS]],Target_CC[],COLUMN(AU$2)+9,0)</f>
        <v>0</v>
      </c>
      <c r="BJ273" s="22">
        <f>Target_AM[[#This Row],[PROPORSI]]*VLOOKUP(Target_AM[[#This Row],[NIPNAS]],Target_CC[],COLUMN(AV$2)+9,0)</f>
        <v>0</v>
      </c>
      <c r="BK273" s="22">
        <f>Target_AM[[#This Row],[PROPORSI]]*VLOOKUP(Target_AM[[#This Row],[NIPNAS]],Target_CC[],COLUMN(AW$2)+9,0)</f>
        <v>0</v>
      </c>
      <c r="BL273" s="22">
        <f>Target_AM[[#This Row],[PROPORSI]]*VLOOKUP(Target_AM[[#This Row],[NIPNAS]],Target_CC[],COLUMN(AX$2)+9,0)</f>
        <v>0</v>
      </c>
      <c r="BM273" s="22">
        <f>Target_AM[[#This Row],[PROPORSI]]*VLOOKUP(Target_AM[[#This Row],[NIPNAS]],Target_CC[],COLUMN(AY$2)+9,0)</f>
        <v>0</v>
      </c>
      <c r="BN273" s="22">
        <f>Target_AM[[#This Row],[PROPORSI]]*VLOOKUP(Target_AM[[#This Row],[NIPNAS]],Target_CC[],COLUMN(AZ$2)+9,0)</f>
        <v>0</v>
      </c>
      <c r="BO273" s="22">
        <f>Target_AM[[#This Row],[PROPORSI]]*VLOOKUP(Target_AM[[#This Row],[NIPNAS]],Target_CC[],COLUMN(BA$2)+9,0)</f>
        <v>1072725</v>
      </c>
      <c r="BP273" s="22">
        <f>Target_AM[[#This Row],[PROPORSI]]*VLOOKUP(Target_AM[[#This Row],[NIPNAS]],Target_CC[],COLUMN(BB$2)+9,0)</f>
        <v>960900</v>
      </c>
      <c r="BQ273" s="22">
        <f>Target_AM[[#This Row],[PROPORSI]]*VLOOKUP(Target_AM[[#This Row],[NIPNAS]],Target_CC[],COLUMN(BC$2)+9,0)</f>
        <v>1037756</v>
      </c>
      <c r="BR273" s="22">
        <f>Target_AM[[#This Row],[PROPORSI]]*VLOOKUP(Target_AM[[#This Row],[NIPNAS]],Target_CC[],COLUMN(BD$2)+9,0)</f>
        <v>1093847</v>
      </c>
      <c r="BS273" s="22">
        <f>Target_AM[[#This Row],[PROPORSI]]*VLOOKUP(Target_AM[[#This Row],[NIPNAS]],Target_CC[],COLUMN(BE$2)+9,0)</f>
        <v>1093847</v>
      </c>
      <c r="BT273" s="22">
        <f>Target_AM[[#This Row],[PROPORSI]]*VLOOKUP(Target_AM[[#This Row],[NIPNAS]],Target_CC[],COLUMN(BF$2)+9,0)</f>
        <v>1093847</v>
      </c>
      <c r="BU273" s="22">
        <f>Target_AM[[#This Row],[PROPORSI]]*VLOOKUP(Target_AM[[#This Row],[NIPNAS]],Target_CC[],COLUMN(BG$2)+9,0)</f>
        <v>1093847</v>
      </c>
      <c r="BV273" s="22">
        <f>Target_AM[[#This Row],[PROPORSI]]*VLOOKUP(Target_AM[[#This Row],[NIPNAS]],Target_CC[],COLUMN(BH$2)+9,0)</f>
        <v>1093847</v>
      </c>
      <c r="BW273" s="22">
        <f>Target_AM[[#This Row],[PROPORSI]]*VLOOKUP(Target_AM[[#This Row],[NIPNAS]],Target_CC[],COLUMN(BI$2)+9,0)</f>
        <v>1093847</v>
      </c>
      <c r="BX273" s="22">
        <f>Target_AM[[#This Row],[PROPORSI]]*VLOOKUP(Target_AM[[#This Row],[NIPNAS]],Target_CC[],COLUMN(BJ$2)+9,0)</f>
        <v>1093847</v>
      </c>
      <c r="BY273" s="22">
        <f>Target_AM[[#This Row],[PROPORSI]]*VLOOKUP(Target_AM[[#This Row],[NIPNAS]],Target_CC[],COLUMN(BK$2)+9,0)</f>
        <v>1093847</v>
      </c>
      <c r="BZ273" s="22">
        <f>Target_AM[[#This Row],[PROPORSI]]*VLOOKUP(Target_AM[[#This Row],[NIPNAS]],Target_CC[],COLUMN(BL$2)+9,0)</f>
        <v>1093847</v>
      </c>
      <c r="CA273" s="22">
        <f>Target_AM[[#This Row],[PROPORSI]]*VLOOKUP(Target_AM[[#This Row],[NIPNAS]],Target_CC[],COLUMN(BM$2)+9,0)</f>
        <v>12916004</v>
      </c>
      <c r="CB273" s="22">
        <f>Target_AM[[#This Row],[PROPORSI]]*VLOOKUP(Target_AM[[#This Row],[NIPNAS]],Target_CC[],COLUMN(BN$2)+9,0)</f>
        <v>0</v>
      </c>
      <c r="CC273" s="22">
        <f>Target_AM[[#This Row],[PROPORSI]]*VLOOKUP(Target_AM[[#This Row],[NIPNAS]],Target_CC[],COLUMN(BO$2)+9,0)</f>
        <v>0</v>
      </c>
      <c r="CD273" s="22">
        <f>Target_AM[[#This Row],[PROPORSI]]*VLOOKUP(Target_AM[[#This Row],[NIPNAS]],Target_CC[],COLUMN(BP$2)+9,0)</f>
        <v>0</v>
      </c>
      <c r="CE273" s="22">
        <f>Target_AM[[#This Row],[PROPORSI]]*VLOOKUP(Target_AM[[#This Row],[NIPNAS]],Target_CC[],COLUMN(BQ$2)+9,0)</f>
        <v>0</v>
      </c>
      <c r="CF273" s="22">
        <f>Target_AM[[#This Row],[PROPORSI]]*VLOOKUP(Target_AM[[#This Row],[NIPNAS]],Target_CC[],COLUMN(BR$2)+9,0)</f>
        <v>0</v>
      </c>
      <c r="CG273" s="22">
        <f>Target_AM[[#This Row],[PROPORSI]]*VLOOKUP(Target_AM[[#This Row],[NIPNAS]],Target_CC[],COLUMN(BS$2)+9,0)</f>
        <v>0</v>
      </c>
      <c r="CH273" s="22">
        <f>Target_AM[[#This Row],[PROPORSI]]*VLOOKUP(Target_AM[[#This Row],[NIPNAS]],Target_CC[],COLUMN(BT$2)+9,0)</f>
        <v>0</v>
      </c>
      <c r="CI273" s="22">
        <f>Target_AM[[#This Row],[PROPORSI]]*VLOOKUP(Target_AM[[#This Row],[NIPNAS]],Target_CC[],COLUMN(BU$2)+9,0)</f>
        <v>0</v>
      </c>
      <c r="CJ273" s="22">
        <f>Target_AM[[#This Row],[PROPORSI]]*VLOOKUP(Target_AM[[#This Row],[NIPNAS]],Target_CC[],COLUMN(BV$2)+9,0)</f>
        <v>0</v>
      </c>
      <c r="CK273" s="22">
        <f>Target_AM[[#This Row],[PROPORSI]]*VLOOKUP(Target_AM[[#This Row],[NIPNAS]],Target_CC[],COLUMN(BW$2)+9,0)</f>
        <v>0</v>
      </c>
      <c r="CL273" s="22">
        <f>Target_AM[[#This Row],[PROPORSI]]*VLOOKUP(Target_AM[[#This Row],[NIPNAS]],Target_CC[],COLUMN(BX$2)+9,0)</f>
        <v>0</v>
      </c>
      <c r="CM273" s="22">
        <f>Target_AM[[#This Row],[PROPORSI]]*VLOOKUP(Target_AM[[#This Row],[NIPNAS]],Target_CC[],COLUMN(BY$2)+9,0)</f>
        <v>0</v>
      </c>
      <c r="CN273" s="22">
        <f>Target_AM[[#This Row],[PROPORSI]]*VLOOKUP(Target_AM[[#This Row],[NIPNAS]],Target_CC[],COLUMN(BZ$2)+9,0)</f>
        <v>0</v>
      </c>
      <c r="CO273" s="22">
        <f>Target_AM[[#This Row],[PROPORSI]]*VLOOKUP(Target_AM[[#This Row],[NIPNAS]],Target_CC[],COLUMN(CA$2)+9,0)</f>
        <v>1106588</v>
      </c>
      <c r="CP273" s="22">
        <f>Target_AM[[#This Row],[PROPORSI]]*VLOOKUP(Target_AM[[#This Row],[NIPNAS]],Target_CC[],COLUMN(CB$2)+9,0)</f>
        <v>988885</v>
      </c>
      <c r="CQ273" s="22">
        <f>Target_AM[[#This Row],[PROPORSI]]*VLOOKUP(Target_AM[[#This Row],[NIPNAS]],Target_CC[],COLUMN(CC$2)+9,0)</f>
        <v>1093847</v>
      </c>
      <c r="CR273" s="22">
        <f>Target_AM[[#This Row],[PROPORSI]]*VLOOKUP(Target_AM[[#This Row],[NIPNAS]],Target_CC[],COLUMN(CD$2)+9,0)</f>
        <v>1093847</v>
      </c>
      <c r="CS273" s="22">
        <f>Target_AM[[#This Row],[PROPORSI]]*VLOOKUP(Target_AM[[#This Row],[NIPNAS]],Target_CC[],COLUMN(CE$2)+9,0)</f>
        <v>1093847</v>
      </c>
      <c r="CT273" s="22">
        <f>Target_AM[[#This Row],[PROPORSI]]*VLOOKUP(Target_AM[[#This Row],[NIPNAS]],Target_CC[],COLUMN(CF$2)+9,0)</f>
        <v>1093847</v>
      </c>
      <c r="CU273" s="22">
        <f>Target_AM[[#This Row],[PROPORSI]]*VLOOKUP(Target_AM[[#This Row],[NIPNAS]],Target_CC[],COLUMN(CG$2)+9,0)</f>
        <v>1093847</v>
      </c>
      <c r="CV273" s="22">
        <f>Target_AM[[#This Row],[PROPORSI]]*VLOOKUP(Target_AM[[#This Row],[NIPNAS]],Target_CC[],COLUMN(CH$2)+9,0)</f>
        <v>1093847</v>
      </c>
      <c r="CW273" s="22">
        <f>Target_AM[[#This Row],[PROPORSI]]*VLOOKUP(Target_AM[[#This Row],[NIPNAS]],Target_CC[],COLUMN(CI$2)+9,0)</f>
        <v>1093847</v>
      </c>
      <c r="CX273" s="22">
        <f>Target_AM[[#This Row],[PROPORSI]]*VLOOKUP(Target_AM[[#This Row],[NIPNAS]],Target_CC[],COLUMN(CJ$2)+9,0)</f>
        <v>1093847</v>
      </c>
      <c r="CY273" s="22">
        <f>Target_AM[[#This Row],[PROPORSI]]*VLOOKUP(Target_AM[[#This Row],[NIPNAS]],Target_CC[],COLUMN(CK$2)+9,0)</f>
        <v>1093847</v>
      </c>
      <c r="CZ273" s="22">
        <f>Target_AM[[#This Row],[PROPORSI]]*VLOOKUP(Target_AM[[#This Row],[NIPNAS]],Target_CC[],COLUMN(CL$2)+9,0)</f>
        <v>1093847</v>
      </c>
      <c r="DA273" s="22">
        <f>Target_AM[[#This Row],[PROPORSI]]*VLOOKUP(Target_AM[[#This Row],[NIPNAS]],Target_CC[],COLUMN(CM$2)+9,0)</f>
        <v>13033943</v>
      </c>
      <c r="DB273" s="22">
        <f>Target_AM[[#This Row],[PROPORSI]]*VLOOKUP(Target_AM[[#This Row],[NIPNAS]],Target_CC[],COLUMN(CN$2)+9,0)</f>
        <v>0</v>
      </c>
      <c r="DC273" s="22">
        <f>Target_AM[[#This Row],[PROPORSI]]*VLOOKUP(Target_AM[[#This Row],[NIPNAS]],Target_CC[],COLUMN(CO$2)+9,0)</f>
        <v>0</v>
      </c>
      <c r="DD273" s="22">
        <f>Target_AM[[#This Row],[PROPORSI]]*VLOOKUP(Target_AM[[#This Row],[NIPNAS]],Target_CC[],COLUMN(CP$2)+9,0)</f>
        <v>0</v>
      </c>
      <c r="DE273" s="22">
        <f>Target_AM[[#This Row],[PROPORSI]]*VLOOKUP(Target_AM[[#This Row],[NIPNAS]],Target_CC[],COLUMN(CQ$2)+9,0)</f>
        <v>0</v>
      </c>
      <c r="DF273" s="22">
        <f>Target_AM[[#This Row],[PROPORSI]]*VLOOKUP(Target_AM[[#This Row],[NIPNAS]],Target_CC[],COLUMN(CR$2)+9,0)</f>
        <v>0</v>
      </c>
      <c r="DG273" s="22">
        <f>Target_AM[[#This Row],[PROPORSI]]*VLOOKUP(Target_AM[[#This Row],[NIPNAS]],Target_CC[],COLUMN(CS$2)+9,0)</f>
        <v>0</v>
      </c>
      <c r="DH273" s="22">
        <f>Target_AM[[#This Row],[PROPORSI]]*VLOOKUP(Target_AM[[#This Row],[NIPNAS]],Target_CC[],COLUMN(CT$2)+9,0)</f>
        <v>0</v>
      </c>
      <c r="DI273" s="22">
        <f>Target_AM[[#This Row],[PROPORSI]]*VLOOKUP(Target_AM[[#This Row],[NIPNAS]],Target_CC[],COLUMN(CU$2)+9,0)</f>
        <v>0</v>
      </c>
      <c r="DJ273" s="22">
        <f>Target_AM[[#This Row],[PROPORSI]]*VLOOKUP(Target_AM[[#This Row],[NIPNAS]],Target_CC[],COLUMN(CV$2)+9,0)</f>
        <v>0</v>
      </c>
      <c r="DK273" s="22">
        <f>Target_AM[[#This Row],[PROPORSI]]*VLOOKUP(Target_AM[[#This Row],[NIPNAS]],Target_CC[],COLUMN(CW$2)+9,0)</f>
        <v>0</v>
      </c>
      <c r="DL273" s="22">
        <f>Target_AM[[#This Row],[PROPORSI]]*VLOOKUP(Target_AM[[#This Row],[NIPNAS]],Target_CC[],COLUMN(CX$2)+9,0)</f>
        <v>0</v>
      </c>
      <c r="DM273" s="22">
        <f>Target_AM[[#This Row],[PROPORSI]]*VLOOKUP(Target_AM[[#This Row],[NIPNAS]],Target_CC[],COLUMN(CY$2)+9,0)</f>
        <v>0</v>
      </c>
      <c r="DN273" s="22">
        <f>Target_AM[[#This Row],[PROPORSI]]*VLOOKUP(Target_AM[[#This Row],[NIPNAS]],Target_CC[],COLUMN(CZ$2)+9,0)</f>
        <v>0</v>
      </c>
      <c r="DO273" s="22">
        <f>Target_AM[[#This Row],[PROPORSI]]*VLOOKUP(Target_AM[[#This Row],[NIPNAS]],Target_CC[],COLUMN(DA$2)+9,0)</f>
        <v>0</v>
      </c>
      <c r="DP273" s="22">
        <f>Target_AM[[#This Row],[PROPORSI]]*VLOOKUP(Target_AM[[#This Row],[NIPNAS]],Target_CC[],COLUMN(DB$2)+9,0)</f>
        <v>0</v>
      </c>
      <c r="DQ273" s="22">
        <f>Target_AM[[#This Row],[PROPORSI]]*VLOOKUP(Target_AM[[#This Row],[NIPNAS]],Target_CC[],COLUMN(DC$2)+9,0)</f>
        <v>0</v>
      </c>
      <c r="DR273" s="22">
        <f>Target_AM[[#This Row],[PROPORSI]]*VLOOKUP(Target_AM[[#This Row],[NIPNAS]],Target_CC[],COLUMN(DD$2)+9,0)</f>
        <v>0</v>
      </c>
      <c r="DS273" s="22">
        <f>Target_AM[[#This Row],[PROPORSI]]*VLOOKUP(Target_AM[[#This Row],[NIPNAS]],Target_CC[],COLUMN(DE$2)+9,0)</f>
        <v>0</v>
      </c>
      <c r="DT273" s="22">
        <f>Target_AM[[#This Row],[PROPORSI]]*VLOOKUP(Target_AM[[#This Row],[NIPNAS]],Target_CC[],COLUMN(DF$2)+9,0)</f>
        <v>0</v>
      </c>
      <c r="DU273" s="22">
        <f>Target_AM[[#This Row],[PROPORSI]]*VLOOKUP(Target_AM[[#This Row],[NIPNAS]],Target_CC[],COLUMN(DG$2)+9,0)</f>
        <v>0</v>
      </c>
      <c r="DV273" s="22">
        <f>Target_AM[[#This Row],[PROPORSI]]*VLOOKUP(Target_AM[[#This Row],[NIPNAS]],Target_CC[],COLUMN(DH$2)+9,0)</f>
        <v>0</v>
      </c>
      <c r="DW273" s="22">
        <f>Target_AM[[#This Row],[PROPORSI]]*VLOOKUP(Target_AM[[#This Row],[NIPNAS]],Target_CC[],COLUMN(DI$2)+9,0)</f>
        <v>0</v>
      </c>
      <c r="DX273" s="22">
        <f>Target_AM[[#This Row],[PROPORSI]]*VLOOKUP(Target_AM[[#This Row],[NIPNAS]],Target_CC[],COLUMN(DJ$2)+9,0)</f>
        <v>0</v>
      </c>
      <c r="DY273" s="22">
        <f>Target_AM[[#This Row],[PROPORSI]]*VLOOKUP(Target_AM[[#This Row],[NIPNAS]],Target_CC[],COLUMN(DK$2)+9,0)</f>
        <v>0</v>
      </c>
      <c r="DZ273" s="22">
        <f>Target_AM[[#This Row],[PROPORSI]]*VLOOKUP(Target_AM[[#This Row],[NIPNAS]],Target_CC[],COLUMN(DL$2)+9,0)</f>
        <v>0</v>
      </c>
      <c r="EA273" s="22">
        <f>Target_AM[[#This Row],[PROPORSI]]*VLOOKUP(Target_AM[[#This Row],[NIPNAS]],Target_CC[],COLUMN(DM$2)+9,0)</f>
        <v>0</v>
      </c>
    </row>
    <row r="274" spans="2:131" x14ac:dyDescent="0.3">
      <c r="B274">
        <v>850046</v>
      </c>
      <c r="C274" t="s">
        <v>1036</v>
      </c>
      <c r="D274">
        <v>1</v>
      </c>
      <c r="E274" s="8">
        <v>45658</v>
      </c>
      <c r="F274">
        <v>19098381</v>
      </c>
      <c r="G274" t="s">
        <v>539</v>
      </c>
      <c r="J274" t="s">
        <v>300</v>
      </c>
      <c r="K274" t="s">
        <v>25</v>
      </c>
      <c r="L274" t="s">
        <v>159</v>
      </c>
      <c r="M274" t="s">
        <v>29</v>
      </c>
      <c r="N274" s="23">
        <f>Target_AM[[#This Row],[PROPORSI]]*VLOOKUP(Target_AM[[#This Row],[NIPNAS]],Target_CC[],9,0)</f>
        <v>43803287.887916535</v>
      </c>
      <c r="O274" s="22">
        <f>Target_AM[[#This Row],[PROPORSI]]*VLOOKUP(Target_AM[[#This Row],[NIPNAS]],Target_CC[],COLUMN(A$2)+9,0)</f>
        <v>483614.71562517929</v>
      </c>
      <c r="P274" s="22">
        <f>Target_AM[[#This Row],[PROPORSI]]*VLOOKUP(Target_AM[[#This Row],[NIPNAS]],Target_CC[],COLUMN(B$2)+9,0)</f>
        <v>492061.20340271812</v>
      </c>
      <c r="Q274" s="22">
        <f>Target_AM[[#This Row],[PROPORSI]]*VLOOKUP(Target_AM[[#This Row],[NIPNAS]],Target_CC[],COLUMN(C$2)+9,0)</f>
        <v>526074.69166394032</v>
      </c>
      <c r="R274" s="22">
        <f>Target_AM[[#This Row],[PROPORSI]]*VLOOKUP(Target_AM[[#This Row],[NIPNAS]],Target_CC[],COLUMN(D$2)+9,0)</f>
        <v>494326.59321698017</v>
      </c>
      <c r="S274" s="22">
        <f>Target_AM[[#This Row],[PROPORSI]]*VLOOKUP(Target_AM[[#This Row],[NIPNAS]],Target_CC[],COLUMN(E$2)+9,0)</f>
        <v>519381.79296650755</v>
      </c>
      <c r="T274" s="22">
        <f>Target_AM[[#This Row],[PROPORSI]]*VLOOKUP(Target_AM[[#This Row],[NIPNAS]],Target_CC[],COLUMN(F$2)+9,0)</f>
        <v>512453.18099157728</v>
      </c>
      <c r="U274" s="22">
        <f>Target_AM[[#This Row],[PROPORSI]]*VLOOKUP(Target_AM[[#This Row],[NIPNAS]],Target_CC[],COLUMN(G$2)+9,0)</f>
        <v>536967.31511049485</v>
      </c>
      <c r="V274" s="22">
        <f>Target_AM[[#This Row],[PROPORSI]]*VLOOKUP(Target_AM[[#This Row],[NIPNAS]],Target_CC[],COLUMN(H$2)+9,0)</f>
        <v>542319.21286488802</v>
      </c>
      <c r="W274" s="22">
        <f>Target_AM[[#This Row],[PROPORSI]]*VLOOKUP(Target_AM[[#This Row],[NIPNAS]],Target_CC[],COLUMN(I$2)+9,0)</f>
        <v>535377.5407490544</v>
      </c>
      <c r="X274" s="22">
        <f>Target_AM[[#This Row],[PROPORSI]]*VLOOKUP(Target_AM[[#This Row],[NIPNAS]],Target_CC[],COLUMN(J$2)+9,0)</f>
        <v>546148.49682647828</v>
      </c>
      <c r="Y274" s="22">
        <f>Target_AM[[#This Row],[PROPORSI]]*VLOOKUP(Target_AM[[#This Row],[NIPNAS]],Target_CC[],COLUMN(K$2)+9,0)</f>
        <v>542163.64074710198</v>
      </c>
      <c r="Z274" s="22">
        <f>Target_AM[[#This Row],[PROPORSI]]*VLOOKUP(Target_AM[[#This Row],[NIPNAS]],Target_CC[],COLUMN(L$2)+9,0)</f>
        <v>511541.61583507952</v>
      </c>
      <c r="AA274" s="22">
        <f>Target_AM[[#This Row],[PROPORSI]]*VLOOKUP(Target_AM[[#This Row],[NIPNAS]],Target_CC[],COLUMN(M$2)+9,0)</f>
        <v>6242430</v>
      </c>
      <c r="AB274" s="22">
        <f>Target_AM[[#This Row],[PROPORSI]]*VLOOKUP(Target_AM[[#This Row],[NIPNAS]],Target_CC[],COLUMN(N$2)+9,0)</f>
        <v>1875793.4112367721</v>
      </c>
      <c r="AC274" s="22">
        <f>Target_AM[[#This Row],[PROPORSI]]*VLOOKUP(Target_AM[[#This Row],[NIPNAS]],Target_CC[],COLUMN(O$2)+9,0)</f>
        <v>1908554.7512235369</v>
      </c>
      <c r="AD274" s="22">
        <f>Target_AM[[#This Row],[PROPORSI]]*VLOOKUP(Target_AM[[#This Row],[NIPNAS]],Target_CC[],COLUMN(P$2)+9,0)</f>
        <v>2040482.6581134284</v>
      </c>
      <c r="AE274" s="22">
        <f>Target_AM[[#This Row],[PROPORSI]]*VLOOKUP(Target_AM[[#This Row],[NIPNAS]],Target_CC[],COLUMN(Q$2)+9,0)</f>
        <v>1917341.5047076244</v>
      </c>
      <c r="AF274" s="22">
        <f>Target_AM[[#This Row],[PROPORSI]]*VLOOKUP(Target_AM[[#This Row],[NIPNAS]],Target_CC[],COLUMN(R$2)+9,0)</f>
        <v>2014522.9532634835</v>
      </c>
      <c r="AG274" s="22">
        <f>Target_AM[[#This Row],[PROPORSI]]*VLOOKUP(Target_AM[[#This Row],[NIPNAS]],Target_CC[],COLUMN(S$2)+9,0)</f>
        <v>1987648.9887796084</v>
      </c>
      <c r="AH274" s="22">
        <f>Target_AM[[#This Row],[PROPORSI]]*VLOOKUP(Target_AM[[#This Row],[NIPNAS]],Target_CC[],COLUMN(T$2)+9,0)</f>
        <v>2082731.8094150324</v>
      </c>
      <c r="AI274" s="22">
        <f>Target_AM[[#This Row],[PROPORSI]]*VLOOKUP(Target_AM[[#This Row],[NIPNAS]],Target_CC[],COLUMN(U$2)+9,0)</f>
        <v>2103490.1821877169</v>
      </c>
      <c r="AJ274" s="22">
        <f>Target_AM[[#This Row],[PROPORSI]]*VLOOKUP(Target_AM[[#This Row],[NIPNAS]],Target_CC[],COLUMN(V$2)+9,0)</f>
        <v>2076565.5614159652</v>
      </c>
      <c r="AK274" s="22">
        <f>Target_AM[[#This Row],[PROPORSI]]*VLOOKUP(Target_AM[[#This Row],[NIPNAS]],Target_CC[],COLUMN(W$2)+9,0)</f>
        <v>2118342.8022442018</v>
      </c>
      <c r="AL274" s="22">
        <f>Target_AM[[#This Row],[PROPORSI]]*VLOOKUP(Target_AM[[#This Row],[NIPNAS]],Target_CC[],COLUMN(X$2)+9,0)</f>
        <v>2102886.7655750979</v>
      </c>
      <c r="AM274" s="22">
        <f>Target_AM[[#This Row],[PROPORSI]]*VLOOKUP(Target_AM[[#This Row],[NIPNAS]],Target_CC[],COLUMN(Y$2)+9,0)</f>
        <v>1984113.3066358981</v>
      </c>
      <c r="AN274" s="22">
        <f>Target_AM[[#This Row],[PROPORSI]]*VLOOKUP(Target_AM[[#This Row],[NIPNAS]],Target_CC[],COLUMN(Z$2)+9,0)</f>
        <v>24212474.694798369</v>
      </c>
      <c r="AO274" s="22">
        <f>Target_AM[[#This Row],[PROPORSI]]*VLOOKUP(Target_AM[[#This Row],[NIPNAS]],Target_CC[],COLUMN(AA$2)+9,0)</f>
        <v>2359408.1268619513</v>
      </c>
      <c r="AP274" s="22">
        <f>Target_AM[[#This Row],[PROPORSI]]*VLOOKUP(Target_AM[[#This Row],[NIPNAS]],Target_CC[],COLUMN(AB$2)+9,0)</f>
        <v>2400615.9546262552</v>
      </c>
      <c r="AQ274" s="22">
        <f>Target_AM[[#This Row],[PROPORSI]]*VLOOKUP(Target_AM[[#This Row],[NIPNAS]],Target_CC[],COLUMN(AC$2)+9,0)</f>
        <v>2566557.3497773688</v>
      </c>
      <c r="AR274" s="22">
        <f>Target_AM[[#This Row],[PROPORSI]]*VLOOKUP(Target_AM[[#This Row],[NIPNAS]],Target_CC[],COLUMN(AD$2)+9,0)</f>
        <v>2411668.0979246045</v>
      </c>
      <c r="AS274" s="22">
        <f>Target_AM[[#This Row],[PROPORSI]]*VLOOKUP(Target_AM[[#This Row],[NIPNAS]],Target_CC[],COLUMN(AE$2)+9,0)</f>
        <v>2533904.7462299909</v>
      </c>
      <c r="AT274" s="22">
        <f>Target_AM[[#This Row],[PROPORSI]]*VLOOKUP(Target_AM[[#This Row],[NIPNAS]],Target_CC[],COLUMN(AF$2)+9,0)</f>
        <v>2500102.1697711856</v>
      </c>
      <c r="AU274" s="22">
        <f>Target_AM[[#This Row],[PROPORSI]]*VLOOKUP(Target_AM[[#This Row],[NIPNAS]],Target_CC[],COLUMN(AG$2)+9,0)</f>
        <v>2619699.1245255275</v>
      </c>
      <c r="AV274" s="22">
        <f>Target_AM[[#This Row],[PROPORSI]]*VLOOKUP(Target_AM[[#This Row],[NIPNAS]],Target_CC[],COLUMN(AH$2)+9,0)</f>
        <v>2645809.3950526048</v>
      </c>
      <c r="AW274" s="22">
        <f>Target_AM[[#This Row],[PROPORSI]]*VLOOKUP(Target_AM[[#This Row],[NIPNAS]],Target_CC[],COLUMN(AI$2)+9,0)</f>
        <v>2611943.1021650196</v>
      </c>
      <c r="AX274" s="22">
        <f>Target_AM[[#This Row],[PROPORSI]]*VLOOKUP(Target_AM[[#This Row],[NIPNAS]],Target_CC[],COLUMN(AJ$2)+9,0)</f>
        <v>2664491.29907068</v>
      </c>
      <c r="AY274" s="22">
        <f>Target_AM[[#This Row],[PROPORSI]]*VLOOKUP(Target_AM[[#This Row],[NIPNAS]],Target_CC[],COLUMN(AK$2)+9,0)</f>
        <v>2645050.4063221999</v>
      </c>
      <c r="AZ274" s="22">
        <f>Target_AM[[#This Row],[PROPORSI]]*VLOOKUP(Target_AM[[#This Row],[NIPNAS]],Target_CC[],COLUMN(AL$2)+9,0)</f>
        <v>2495654.9224709775</v>
      </c>
      <c r="BA274" s="22">
        <f>Target_AM[[#This Row],[PROPORSI]]*VLOOKUP(Target_AM[[#This Row],[NIPNAS]],Target_CC[],COLUMN(AM$2)+9,0)</f>
        <v>30454904.694798365</v>
      </c>
      <c r="BB274" s="22">
        <f>Target_AM[[#This Row],[PROPORSI]]*VLOOKUP(Target_AM[[#This Row],[NIPNAS]],Target_CC[],COLUMN(AN$2)+9,0)</f>
        <v>4941582.2328302255</v>
      </c>
      <c r="BC274" s="22">
        <f>Target_AM[[#This Row],[PROPORSI]]*VLOOKUP(Target_AM[[#This Row],[NIPNAS]],Target_CC[],COLUMN(AO$2)+9,0)</f>
        <v>5142088.3207596643</v>
      </c>
      <c r="BD274" s="22">
        <f>Target_AM[[#This Row],[PROPORSI]]*VLOOKUP(Target_AM[[#This Row],[NIPNAS]],Target_CC[],COLUMN(AP$2)+9,0)</f>
        <v>5200167.6767443335</v>
      </c>
      <c r="BE274" s="22">
        <f>Target_AM[[#This Row],[PROPORSI]]*VLOOKUP(Target_AM[[#This Row],[NIPNAS]],Target_CC[],COLUMN(AQ$2)+9,0)</f>
        <v>5041400.8835760169</v>
      </c>
      <c r="BF274" s="22">
        <f>Target_AM[[#This Row],[PROPORSI]]*VLOOKUP(Target_AM[[#This Row],[NIPNAS]],Target_CC[],COLUMN(AR$2)+9,0)</f>
        <v>5300908.0587014994</v>
      </c>
      <c r="BG274" s="22">
        <f>Target_AM[[#This Row],[PROPORSI]]*VLOOKUP(Target_AM[[#This Row],[NIPNAS]],Target_CC[],COLUMN(AS$2)+9,0)</f>
        <v>5267931.7796293944</v>
      </c>
      <c r="BH274" s="22">
        <f>Target_AM[[#This Row],[PROPORSI]]*VLOOKUP(Target_AM[[#This Row],[NIPNAS]],Target_CC[],COLUMN(AT$2)+9,0)</f>
        <v>5440025.0052966522</v>
      </c>
      <c r="BI274" s="22">
        <f>Target_AM[[#This Row],[PROPORSI]]*VLOOKUP(Target_AM[[#This Row],[NIPNAS]],Target_CC[],COLUMN(AU$2)+9,0)</f>
        <v>5516503.1293899361</v>
      </c>
      <c r="BJ274" s="22">
        <f>Target_AM[[#This Row],[PROPORSI]]*VLOOKUP(Target_AM[[#This Row],[NIPNAS]],Target_CC[],COLUMN(AV$2)+9,0)</f>
        <v>5430748.8535660813</v>
      </c>
      <c r="BK274" s="22">
        <f>Target_AM[[#This Row],[PROPORSI]]*VLOOKUP(Target_AM[[#This Row],[NIPNAS]],Target_CC[],COLUMN(AW$2)+9,0)</f>
        <v>5523072.6990475263</v>
      </c>
      <c r="BL274" s="22">
        <f>Target_AM[[#This Row],[PROPORSI]]*VLOOKUP(Target_AM[[#This Row],[NIPNAS]],Target_CC[],COLUMN(AX$2)+9,0)</f>
        <v>5624891.6984470263</v>
      </c>
      <c r="BM274" s="22">
        <f>Target_AM[[#This Row],[PROPORSI]]*VLOOKUP(Target_AM[[#This Row],[NIPNAS]],Target_CC[],COLUMN(AY$2)+9,0)</f>
        <v>5484201.4723760169</v>
      </c>
      <c r="BN274" s="22">
        <f>Target_AM[[#This Row],[PROPORSI]]*VLOOKUP(Target_AM[[#This Row],[NIPNAS]],Target_CC[],COLUMN(AZ$2)+9,0)</f>
        <v>63913521.810364373</v>
      </c>
      <c r="BO274" s="22">
        <f>Target_AM[[#This Row],[PROPORSI]]*VLOOKUP(Target_AM[[#This Row],[NIPNAS]],Target_CC[],COLUMN(BA$2)+9,0)</f>
        <v>503400</v>
      </c>
      <c r="BP274" s="22">
        <f>Target_AM[[#This Row],[PROPORSI]]*VLOOKUP(Target_AM[[#This Row],[NIPNAS]],Target_CC[],COLUMN(BB$2)+9,0)</f>
        <v>501900</v>
      </c>
      <c r="BQ274" s="22">
        <f>Target_AM[[#This Row],[PROPORSI]]*VLOOKUP(Target_AM[[#This Row],[NIPNAS]],Target_CC[],COLUMN(BC$2)+9,0)</f>
        <v>501400</v>
      </c>
      <c r="BR274" s="22">
        <f>Target_AM[[#This Row],[PROPORSI]]*VLOOKUP(Target_AM[[#This Row],[NIPNAS]],Target_CC[],COLUMN(BD$2)+9,0)</f>
        <v>530100</v>
      </c>
      <c r="BS274" s="22">
        <f>Target_AM[[#This Row],[PROPORSI]]*VLOOKUP(Target_AM[[#This Row],[NIPNAS]],Target_CC[],COLUMN(BE$2)+9,0)</f>
        <v>530100</v>
      </c>
      <c r="BT274" s="22">
        <f>Target_AM[[#This Row],[PROPORSI]]*VLOOKUP(Target_AM[[#This Row],[NIPNAS]],Target_CC[],COLUMN(BF$2)+9,0)</f>
        <v>530100</v>
      </c>
      <c r="BU274" s="22">
        <f>Target_AM[[#This Row],[PROPORSI]]*VLOOKUP(Target_AM[[#This Row],[NIPNAS]],Target_CC[],COLUMN(BG$2)+9,0)</f>
        <v>530100</v>
      </c>
      <c r="BV274" s="22">
        <f>Target_AM[[#This Row],[PROPORSI]]*VLOOKUP(Target_AM[[#This Row],[NIPNAS]],Target_CC[],COLUMN(BH$2)+9,0)</f>
        <v>530100</v>
      </c>
      <c r="BW274" s="22">
        <f>Target_AM[[#This Row],[PROPORSI]]*VLOOKUP(Target_AM[[#This Row],[NIPNAS]],Target_CC[],COLUMN(BI$2)+9,0)</f>
        <v>530100</v>
      </c>
      <c r="BX274" s="22">
        <f>Target_AM[[#This Row],[PROPORSI]]*VLOOKUP(Target_AM[[#This Row],[NIPNAS]],Target_CC[],COLUMN(BJ$2)+9,0)</f>
        <v>530100</v>
      </c>
      <c r="BY274" s="22">
        <f>Target_AM[[#This Row],[PROPORSI]]*VLOOKUP(Target_AM[[#This Row],[NIPNAS]],Target_CC[],COLUMN(BK$2)+9,0)</f>
        <v>530100</v>
      </c>
      <c r="BZ274" s="22">
        <f>Target_AM[[#This Row],[PROPORSI]]*VLOOKUP(Target_AM[[#This Row],[NIPNAS]],Target_CC[],COLUMN(BL$2)+9,0)</f>
        <v>530100</v>
      </c>
      <c r="CA274" s="22">
        <f>Target_AM[[#This Row],[PROPORSI]]*VLOOKUP(Target_AM[[#This Row],[NIPNAS]],Target_CC[],COLUMN(BM$2)+9,0)</f>
        <v>6277600</v>
      </c>
      <c r="CB274" s="22">
        <f>Target_AM[[#This Row],[PROPORSI]]*VLOOKUP(Target_AM[[#This Row],[NIPNAS]],Target_CC[],COLUMN(BN$2)+9,0)</f>
        <v>0</v>
      </c>
      <c r="CC274" s="22">
        <f>Target_AM[[#This Row],[PROPORSI]]*VLOOKUP(Target_AM[[#This Row],[NIPNAS]],Target_CC[],COLUMN(BO$2)+9,0)</f>
        <v>0</v>
      </c>
      <c r="CD274" s="22">
        <f>Target_AM[[#This Row],[PROPORSI]]*VLOOKUP(Target_AM[[#This Row],[NIPNAS]],Target_CC[],COLUMN(BP$2)+9,0)</f>
        <v>0</v>
      </c>
      <c r="CE274" s="22">
        <f>Target_AM[[#This Row],[PROPORSI]]*VLOOKUP(Target_AM[[#This Row],[NIPNAS]],Target_CC[],COLUMN(BQ$2)+9,0)</f>
        <v>0</v>
      </c>
      <c r="CF274" s="22">
        <f>Target_AM[[#This Row],[PROPORSI]]*VLOOKUP(Target_AM[[#This Row],[NIPNAS]],Target_CC[],COLUMN(BR$2)+9,0)</f>
        <v>0</v>
      </c>
      <c r="CG274" s="22">
        <f>Target_AM[[#This Row],[PROPORSI]]*VLOOKUP(Target_AM[[#This Row],[NIPNAS]],Target_CC[],COLUMN(BS$2)+9,0)</f>
        <v>0</v>
      </c>
      <c r="CH274" s="22">
        <f>Target_AM[[#This Row],[PROPORSI]]*VLOOKUP(Target_AM[[#This Row],[NIPNAS]],Target_CC[],COLUMN(BT$2)+9,0)</f>
        <v>0</v>
      </c>
      <c r="CI274" s="22">
        <f>Target_AM[[#This Row],[PROPORSI]]*VLOOKUP(Target_AM[[#This Row],[NIPNAS]],Target_CC[],COLUMN(BU$2)+9,0)</f>
        <v>0</v>
      </c>
      <c r="CJ274" s="22">
        <f>Target_AM[[#This Row],[PROPORSI]]*VLOOKUP(Target_AM[[#This Row],[NIPNAS]],Target_CC[],COLUMN(BV$2)+9,0)</f>
        <v>0</v>
      </c>
      <c r="CK274" s="22">
        <f>Target_AM[[#This Row],[PROPORSI]]*VLOOKUP(Target_AM[[#This Row],[NIPNAS]],Target_CC[],COLUMN(BW$2)+9,0)</f>
        <v>0</v>
      </c>
      <c r="CL274" s="22">
        <f>Target_AM[[#This Row],[PROPORSI]]*VLOOKUP(Target_AM[[#This Row],[NIPNAS]],Target_CC[],COLUMN(BX$2)+9,0)</f>
        <v>0</v>
      </c>
      <c r="CM274" s="22">
        <f>Target_AM[[#This Row],[PROPORSI]]*VLOOKUP(Target_AM[[#This Row],[NIPNAS]],Target_CC[],COLUMN(BY$2)+9,0)</f>
        <v>0</v>
      </c>
      <c r="CN274" s="22">
        <f>Target_AM[[#This Row],[PROPORSI]]*VLOOKUP(Target_AM[[#This Row],[NIPNAS]],Target_CC[],COLUMN(BZ$2)+9,0)</f>
        <v>0</v>
      </c>
      <c r="CO274" s="22">
        <f>Target_AM[[#This Row],[PROPORSI]]*VLOOKUP(Target_AM[[#This Row],[NIPNAS]],Target_CC[],COLUMN(CA$2)+9,0)</f>
        <v>532100</v>
      </c>
      <c r="CP274" s="22">
        <f>Target_AM[[#This Row],[PROPORSI]]*VLOOKUP(Target_AM[[#This Row],[NIPNAS]],Target_CC[],COLUMN(CB$2)+9,0)</f>
        <v>530600</v>
      </c>
      <c r="CQ274" s="22">
        <f>Target_AM[[#This Row],[PROPORSI]]*VLOOKUP(Target_AM[[#This Row],[NIPNAS]],Target_CC[],COLUMN(CC$2)+9,0)</f>
        <v>530100</v>
      </c>
      <c r="CR274" s="22">
        <f>Target_AM[[#This Row],[PROPORSI]]*VLOOKUP(Target_AM[[#This Row],[NIPNAS]],Target_CC[],COLUMN(CD$2)+9,0)</f>
        <v>530100</v>
      </c>
      <c r="CS274" s="22">
        <f>Target_AM[[#This Row],[PROPORSI]]*VLOOKUP(Target_AM[[#This Row],[NIPNAS]],Target_CC[],COLUMN(CE$2)+9,0)</f>
        <v>530100</v>
      </c>
      <c r="CT274" s="22">
        <f>Target_AM[[#This Row],[PROPORSI]]*VLOOKUP(Target_AM[[#This Row],[NIPNAS]],Target_CC[],COLUMN(CF$2)+9,0)</f>
        <v>530100</v>
      </c>
      <c r="CU274" s="22">
        <f>Target_AM[[#This Row],[PROPORSI]]*VLOOKUP(Target_AM[[#This Row],[NIPNAS]],Target_CC[],COLUMN(CG$2)+9,0)</f>
        <v>530100</v>
      </c>
      <c r="CV274" s="22">
        <f>Target_AM[[#This Row],[PROPORSI]]*VLOOKUP(Target_AM[[#This Row],[NIPNAS]],Target_CC[],COLUMN(CH$2)+9,0)</f>
        <v>530100</v>
      </c>
      <c r="CW274" s="22">
        <f>Target_AM[[#This Row],[PROPORSI]]*VLOOKUP(Target_AM[[#This Row],[NIPNAS]],Target_CC[],COLUMN(CI$2)+9,0)</f>
        <v>530100</v>
      </c>
      <c r="CX274" s="22">
        <f>Target_AM[[#This Row],[PROPORSI]]*VLOOKUP(Target_AM[[#This Row],[NIPNAS]],Target_CC[],COLUMN(CJ$2)+9,0)</f>
        <v>530100</v>
      </c>
      <c r="CY274" s="22">
        <f>Target_AM[[#This Row],[PROPORSI]]*VLOOKUP(Target_AM[[#This Row],[NIPNAS]],Target_CC[],COLUMN(CK$2)+9,0)</f>
        <v>530100</v>
      </c>
      <c r="CZ274" s="22">
        <f>Target_AM[[#This Row],[PROPORSI]]*VLOOKUP(Target_AM[[#This Row],[NIPNAS]],Target_CC[],COLUMN(CL$2)+9,0)</f>
        <v>530100</v>
      </c>
      <c r="DA274" s="22">
        <f>Target_AM[[#This Row],[PROPORSI]]*VLOOKUP(Target_AM[[#This Row],[NIPNAS]],Target_CC[],COLUMN(CM$2)+9,0)</f>
        <v>6363700</v>
      </c>
      <c r="DB274" s="22">
        <f>Target_AM[[#This Row],[PROPORSI]]*VLOOKUP(Target_AM[[#This Row],[NIPNAS]],Target_CC[],COLUMN(CN$2)+9,0)</f>
        <v>0</v>
      </c>
      <c r="DC274" s="22">
        <f>Target_AM[[#This Row],[PROPORSI]]*VLOOKUP(Target_AM[[#This Row],[NIPNAS]],Target_CC[],COLUMN(CO$2)+9,0)</f>
        <v>0</v>
      </c>
      <c r="DD274" s="22">
        <f>Target_AM[[#This Row],[PROPORSI]]*VLOOKUP(Target_AM[[#This Row],[NIPNAS]],Target_CC[],COLUMN(CP$2)+9,0)</f>
        <v>0</v>
      </c>
      <c r="DE274" s="22">
        <f>Target_AM[[#This Row],[PROPORSI]]*VLOOKUP(Target_AM[[#This Row],[NIPNAS]],Target_CC[],COLUMN(CQ$2)+9,0)</f>
        <v>0</v>
      </c>
      <c r="DF274" s="22">
        <f>Target_AM[[#This Row],[PROPORSI]]*VLOOKUP(Target_AM[[#This Row],[NIPNAS]],Target_CC[],COLUMN(CR$2)+9,0)</f>
        <v>0</v>
      </c>
      <c r="DG274" s="22">
        <f>Target_AM[[#This Row],[PROPORSI]]*VLOOKUP(Target_AM[[#This Row],[NIPNAS]],Target_CC[],COLUMN(CS$2)+9,0)</f>
        <v>0</v>
      </c>
      <c r="DH274" s="22">
        <f>Target_AM[[#This Row],[PROPORSI]]*VLOOKUP(Target_AM[[#This Row],[NIPNAS]],Target_CC[],COLUMN(CT$2)+9,0)</f>
        <v>0</v>
      </c>
      <c r="DI274" s="22">
        <f>Target_AM[[#This Row],[PROPORSI]]*VLOOKUP(Target_AM[[#This Row],[NIPNAS]],Target_CC[],COLUMN(CU$2)+9,0)</f>
        <v>0</v>
      </c>
      <c r="DJ274" s="22">
        <f>Target_AM[[#This Row],[PROPORSI]]*VLOOKUP(Target_AM[[#This Row],[NIPNAS]],Target_CC[],COLUMN(CV$2)+9,0)</f>
        <v>0</v>
      </c>
      <c r="DK274" s="22">
        <f>Target_AM[[#This Row],[PROPORSI]]*VLOOKUP(Target_AM[[#This Row],[NIPNAS]],Target_CC[],COLUMN(CW$2)+9,0)</f>
        <v>0</v>
      </c>
      <c r="DL274" s="22">
        <f>Target_AM[[#This Row],[PROPORSI]]*VLOOKUP(Target_AM[[#This Row],[NIPNAS]],Target_CC[],COLUMN(CX$2)+9,0)</f>
        <v>0</v>
      </c>
      <c r="DM274" s="22">
        <f>Target_AM[[#This Row],[PROPORSI]]*VLOOKUP(Target_AM[[#This Row],[NIPNAS]],Target_CC[],COLUMN(CY$2)+9,0)</f>
        <v>0</v>
      </c>
      <c r="DN274" s="22">
        <f>Target_AM[[#This Row],[PROPORSI]]*VLOOKUP(Target_AM[[#This Row],[NIPNAS]],Target_CC[],COLUMN(CZ$2)+9,0)</f>
        <v>0</v>
      </c>
      <c r="DO274" s="22">
        <f>Target_AM[[#This Row],[PROPORSI]]*VLOOKUP(Target_AM[[#This Row],[NIPNAS]],Target_CC[],COLUMN(DA$2)+9,0)</f>
        <v>0</v>
      </c>
      <c r="DP274" s="22">
        <f>Target_AM[[#This Row],[PROPORSI]]*VLOOKUP(Target_AM[[#This Row],[NIPNAS]],Target_CC[],COLUMN(DB$2)+9,0)</f>
        <v>0</v>
      </c>
      <c r="DQ274" s="22">
        <f>Target_AM[[#This Row],[PROPORSI]]*VLOOKUP(Target_AM[[#This Row],[NIPNAS]],Target_CC[],COLUMN(DC$2)+9,0)</f>
        <v>0</v>
      </c>
      <c r="DR274" s="22">
        <f>Target_AM[[#This Row],[PROPORSI]]*VLOOKUP(Target_AM[[#This Row],[NIPNAS]],Target_CC[],COLUMN(DD$2)+9,0)</f>
        <v>0</v>
      </c>
      <c r="DS274" s="22">
        <f>Target_AM[[#This Row],[PROPORSI]]*VLOOKUP(Target_AM[[#This Row],[NIPNAS]],Target_CC[],COLUMN(DE$2)+9,0)</f>
        <v>0</v>
      </c>
      <c r="DT274" s="22">
        <f>Target_AM[[#This Row],[PROPORSI]]*VLOOKUP(Target_AM[[#This Row],[NIPNAS]],Target_CC[],COLUMN(DF$2)+9,0)</f>
        <v>0</v>
      </c>
      <c r="DU274" s="22">
        <f>Target_AM[[#This Row],[PROPORSI]]*VLOOKUP(Target_AM[[#This Row],[NIPNAS]],Target_CC[],COLUMN(DG$2)+9,0)</f>
        <v>0</v>
      </c>
      <c r="DV274" s="22">
        <f>Target_AM[[#This Row],[PROPORSI]]*VLOOKUP(Target_AM[[#This Row],[NIPNAS]],Target_CC[],COLUMN(DH$2)+9,0)</f>
        <v>0</v>
      </c>
      <c r="DW274" s="22">
        <f>Target_AM[[#This Row],[PROPORSI]]*VLOOKUP(Target_AM[[#This Row],[NIPNAS]],Target_CC[],COLUMN(DI$2)+9,0)</f>
        <v>0</v>
      </c>
      <c r="DX274" s="22">
        <f>Target_AM[[#This Row],[PROPORSI]]*VLOOKUP(Target_AM[[#This Row],[NIPNAS]],Target_CC[],COLUMN(DJ$2)+9,0)</f>
        <v>0</v>
      </c>
      <c r="DY274" s="22">
        <f>Target_AM[[#This Row],[PROPORSI]]*VLOOKUP(Target_AM[[#This Row],[NIPNAS]],Target_CC[],COLUMN(DK$2)+9,0)</f>
        <v>0</v>
      </c>
      <c r="DZ274" s="22">
        <f>Target_AM[[#This Row],[PROPORSI]]*VLOOKUP(Target_AM[[#This Row],[NIPNAS]],Target_CC[],COLUMN(DL$2)+9,0)</f>
        <v>0</v>
      </c>
      <c r="EA274" s="22">
        <f>Target_AM[[#This Row],[PROPORSI]]*VLOOKUP(Target_AM[[#This Row],[NIPNAS]],Target_CC[],COLUMN(DM$2)+9,0)</f>
        <v>0</v>
      </c>
    </row>
    <row r="275" spans="2:131" x14ac:dyDescent="0.3">
      <c r="B275">
        <v>401431</v>
      </c>
      <c r="C275" t="s">
        <v>983</v>
      </c>
      <c r="D275">
        <v>1</v>
      </c>
      <c r="E275" s="8">
        <v>45658</v>
      </c>
      <c r="F275">
        <v>10250845</v>
      </c>
      <c r="G275" t="s">
        <v>639</v>
      </c>
      <c r="J275" t="s">
        <v>309</v>
      </c>
      <c r="K275" t="s">
        <v>25</v>
      </c>
      <c r="L275" t="s">
        <v>159</v>
      </c>
      <c r="M275" t="s">
        <v>29</v>
      </c>
      <c r="N275" s="23">
        <f>Target_AM[[#This Row],[PROPORSI]]*VLOOKUP(Target_AM[[#This Row],[NIPNAS]],Target_CC[],9,0)</f>
        <v>12380277.006970659</v>
      </c>
      <c r="O275" s="22">
        <f>Target_AM[[#This Row],[PROPORSI]]*VLOOKUP(Target_AM[[#This Row],[NIPNAS]],Target_CC[],COLUMN(A$2)+9,0)</f>
        <v>749006.9281818181</v>
      </c>
      <c r="P275" s="22">
        <f>Target_AM[[#This Row],[PROPORSI]]*VLOOKUP(Target_AM[[#This Row],[NIPNAS]],Target_CC[],COLUMN(B$2)+9,0)</f>
        <v>788428.34545454534</v>
      </c>
      <c r="Q275" s="22">
        <f>Target_AM[[#This Row],[PROPORSI]]*VLOOKUP(Target_AM[[#This Row],[NIPNAS]],Target_CC[],COLUMN(C$2)+9,0)</f>
        <v>709585.51090909075</v>
      </c>
      <c r="R275" s="22">
        <f>Target_AM[[#This Row],[PROPORSI]]*VLOOKUP(Target_AM[[#This Row],[NIPNAS]],Target_CC[],COLUMN(D$2)+9,0)</f>
        <v>630742.67636363627</v>
      </c>
      <c r="S275" s="22">
        <f>Target_AM[[#This Row],[PROPORSI]]*VLOOKUP(Target_AM[[#This Row],[NIPNAS]],Target_CC[],COLUMN(E$2)+9,0)</f>
        <v>670164.09363636351</v>
      </c>
      <c r="T275" s="22">
        <f>Target_AM[[#This Row],[PROPORSI]]*VLOOKUP(Target_AM[[#This Row],[NIPNAS]],Target_CC[],COLUMN(F$2)+9,0)</f>
        <v>709585.51090909075</v>
      </c>
      <c r="U275" s="22">
        <f>Target_AM[[#This Row],[PROPORSI]]*VLOOKUP(Target_AM[[#This Row],[NIPNAS]],Target_CC[],COLUMN(G$2)+9,0)</f>
        <v>906692.59727272717</v>
      </c>
      <c r="V275" s="22">
        <f>Target_AM[[#This Row],[PROPORSI]]*VLOOKUP(Target_AM[[#This Row],[NIPNAS]],Target_CC[],COLUMN(H$2)+9,0)</f>
        <v>827849.76272727258</v>
      </c>
      <c r="W275" s="22">
        <f>Target_AM[[#This Row],[PROPORSI]]*VLOOKUP(Target_AM[[#This Row],[NIPNAS]],Target_CC[],COLUMN(I$2)+9,0)</f>
        <v>827849.76272727258</v>
      </c>
      <c r="X275" s="22">
        <f>Target_AM[[#This Row],[PROPORSI]]*VLOOKUP(Target_AM[[#This Row],[NIPNAS]],Target_CC[],COLUMN(J$2)+9,0)</f>
        <v>906692.59727272717</v>
      </c>
      <c r="Y275" s="22">
        <f>Target_AM[[#This Row],[PROPORSI]]*VLOOKUP(Target_AM[[#This Row],[NIPNAS]],Target_CC[],COLUMN(K$2)+9,0)</f>
        <v>788428.34545454534</v>
      </c>
      <c r="Z275" s="22">
        <f>Target_AM[[#This Row],[PROPORSI]]*VLOOKUP(Target_AM[[#This Row],[NIPNAS]],Target_CC[],COLUMN(L$2)+9,0)</f>
        <v>827849.76272727258</v>
      </c>
      <c r="AA275" s="22">
        <f>Target_AM[[#This Row],[PROPORSI]]*VLOOKUP(Target_AM[[#This Row],[NIPNAS]],Target_CC[],COLUMN(M$2)+9,0)</f>
        <v>9342875.8936363626</v>
      </c>
      <c r="AB275" s="22">
        <f>Target_AM[[#This Row],[PROPORSI]]*VLOOKUP(Target_AM[[#This Row],[NIPNAS]],Target_CC[],COLUMN(N$2)+9,0)</f>
        <v>100369.11948057587</v>
      </c>
      <c r="AC275" s="22">
        <f>Target_AM[[#This Row],[PROPORSI]]*VLOOKUP(Target_AM[[#This Row],[NIPNAS]],Target_CC[],COLUMN(O$2)+9,0)</f>
        <v>106737.32996575063</v>
      </c>
      <c r="AD275" s="22">
        <f>Target_AM[[#This Row],[PROPORSI]]*VLOOKUP(Target_AM[[#This Row],[NIPNAS]],Target_CC[],COLUMN(P$2)+9,0)</f>
        <v>140442.18739722858</v>
      </c>
      <c r="AE275" s="22">
        <f>Target_AM[[#This Row],[PROPORSI]]*VLOOKUP(Target_AM[[#This Row],[NIPNAS]],Target_CC[],COLUMN(Q$2)+9,0)</f>
        <v>143188.31433570199</v>
      </c>
      <c r="AF275" s="22">
        <f>Target_AM[[#This Row],[PROPORSI]]*VLOOKUP(Target_AM[[#This Row],[NIPNAS]],Target_CC[],COLUMN(R$2)+9,0)</f>
        <v>187287.9296708332</v>
      </c>
      <c r="AG275" s="22">
        <f>Target_AM[[#This Row],[PROPORSI]]*VLOOKUP(Target_AM[[#This Row],[NIPNAS]],Target_CC[],COLUMN(S$2)+9,0)</f>
        <v>174993.23402423356</v>
      </c>
      <c r="AH275" s="22">
        <f>Target_AM[[#This Row],[PROPORSI]]*VLOOKUP(Target_AM[[#This Row],[NIPNAS]],Target_CC[],COLUMN(T$2)+9,0)</f>
        <v>153668.65899748495</v>
      </c>
      <c r="AI275" s="22">
        <f>Target_AM[[#This Row],[PROPORSI]]*VLOOKUP(Target_AM[[#This Row],[NIPNAS]],Target_CC[],COLUMN(U$2)+9,0)</f>
        <v>173831.56006982498</v>
      </c>
      <c r="AJ275" s="22">
        <f>Target_AM[[#This Row],[PROPORSI]]*VLOOKUP(Target_AM[[#This Row],[NIPNAS]],Target_CC[],COLUMN(V$2)+9,0)</f>
        <v>150937.65293752216</v>
      </c>
      <c r="AK275" s="22">
        <f>Target_AM[[#This Row],[PROPORSI]]*VLOOKUP(Target_AM[[#This Row],[NIPNAS]],Target_CC[],COLUMN(W$2)+9,0)</f>
        <v>158849.08510799226</v>
      </c>
      <c r="AL275" s="22">
        <f>Target_AM[[#This Row],[PROPORSI]]*VLOOKUP(Target_AM[[#This Row],[NIPNAS]],Target_CC[],COLUMN(X$2)+9,0)</f>
        <v>195169.38119653187</v>
      </c>
      <c r="AM275" s="22">
        <f>Target_AM[[#This Row],[PROPORSI]]*VLOOKUP(Target_AM[[#This Row],[NIPNAS]],Target_CC[],COLUMN(Y$2)+9,0)</f>
        <v>231553.97946283786</v>
      </c>
      <c r="AN275" s="22">
        <f>Target_AM[[#This Row],[PROPORSI]]*VLOOKUP(Target_AM[[#This Row],[NIPNAS]],Target_CC[],COLUMN(Z$2)+9,0)</f>
        <v>1917028.4326465179</v>
      </c>
      <c r="AO275" s="22">
        <f>Target_AM[[#This Row],[PROPORSI]]*VLOOKUP(Target_AM[[#This Row],[NIPNAS]],Target_CC[],COLUMN(AA$2)+9,0)</f>
        <v>849376.047662394</v>
      </c>
      <c r="AP275" s="22">
        <f>Target_AM[[#This Row],[PROPORSI]]*VLOOKUP(Target_AM[[#This Row],[NIPNAS]],Target_CC[],COLUMN(AB$2)+9,0)</f>
        <v>895165.67542029591</v>
      </c>
      <c r="AQ275" s="22">
        <f>Target_AM[[#This Row],[PROPORSI]]*VLOOKUP(Target_AM[[#This Row],[NIPNAS]],Target_CC[],COLUMN(AC$2)+9,0)</f>
        <v>850027.6983063193</v>
      </c>
      <c r="AR275" s="22">
        <f>Target_AM[[#This Row],[PROPORSI]]*VLOOKUP(Target_AM[[#This Row],[NIPNAS]],Target_CC[],COLUMN(AD$2)+9,0)</f>
        <v>773930.99069933826</v>
      </c>
      <c r="AS275" s="22">
        <f>Target_AM[[#This Row],[PROPORSI]]*VLOOKUP(Target_AM[[#This Row],[NIPNAS]],Target_CC[],COLUMN(AE$2)+9,0)</f>
        <v>857452.02330719668</v>
      </c>
      <c r="AT275" s="22">
        <f>Target_AM[[#This Row],[PROPORSI]]*VLOOKUP(Target_AM[[#This Row],[NIPNAS]],Target_CC[],COLUMN(AF$2)+9,0)</f>
        <v>884578.74493332428</v>
      </c>
      <c r="AU275" s="22">
        <f>Target_AM[[#This Row],[PROPORSI]]*VLOOKUP(Target_AM[[#This Row],[NIPNAS]],Target_CC[],COLUMN(AG$2)+9,0)</f>
        <v>1060361.2562702121</v>
      </c>
      <c r="AV275" s="22">
        <f>Target_AM[[#This Row],[PROPORSI]]*VLOOKUP(Target_AM[[#This Row],[NIPNAS]],Target_CC[],COLUMN(AH$2)+9,0)</f>
        <v>1001681.3227970975</v>
      </c>
      <c r="AW275" s="22">
        <f>Target_AM[[#This Row],[PROPORSI]]*VLOOKUP(Target_AM[[#This Row],[NIPNAS]],Target_CC[],COLUMN(AI$2)+9,0)</f>
        <v>978787.41566479474</v>
      </c>
      <c r="AX275" s="22">
        <f>Target_AM[[#This Row],[PROPORSI]]*VLOOKUP(Target_AM[[#This Row],[NIPNAS]],Target_CC[],COLUMN(AJ$2)+9,0)</f>
        <v>1065541.6823807193</v>
      </c>
      <c r="AY275" s="22">
        <f>Target_AM[[#This Row],[PROPORSI]]*VLOOKUP(Target_AM[[#This Row],[NIPNAS]],Target_CC[],COLUMN(AK$2)+9,0)</f>
        <v>983597.72665107716</v>
      </c>
      <c r="AZ275" s="22">
        <f>Target_AM[[#This Row],[PROPORSI]]*VLOOKUP(Target_AM[[#This Row],[NIPNAS]],Target_CC[],COLUMN(AL$2)+9,0)</f>
        <v>1059403.7421901105</v>
      </c>
      <c r="BA275" s="22">
        <f>Target_AM[[#This Row],[PROPORSI]]*VLOOKUP(Target_AM[[#This Row],[NIPNAS]],Target_CC[],COLUMN(AM$2)+9,0)</f>
        <v>11259904.326282881</v>
      </c>
      <c r="BB275" s="22">
        <f>Target_AM[[#This Row],[PROPORSI]]*VLOOKUP(Target_AM[[#This Row],[NIPNAS]],Target_CC[],COLUMN(AN$2)+9,0)</f>
        <v>0</v>
      </c>
      <c r="BC275" s="22">
        <f>Target_AM[[#This Row],[PROPORSI]]*VLOOKUP(Target_AM[[#This Row],[NIPNAS]],Target_CC[],COLUMN(AO$2)+9,0)</f>
        <v>0</v>
      </c>
      <c r="BD275" s="22">
        <f>Target_AM[[#This Row],[PROPORSI]]*VLOOKUP(Target_AM[[#This Row],[NIPNAS]],Target_CC[],COLUMN(AP$2)+9,0)</f>
        <v>0</v>
      </c>
      <c r="BE275" s="22">
        <f>Target_AM[[#This Row],[PROPORSI]]*VLOOKUP(Target_AM[[#This Row],[NIPNAS]],Target_CC[],COLUMN(AQ$2)+9,0)</f>
        <v>0</v>
      </c>
      <c r="BF275" s="22">
        <f>Target_AM[[#This Row],[PROPORSI]]*VLOOKUP(Target_AM[[#This Row],[NIPNAS]],Target_CC[],COLUMN(AR$2)+9,0)</f>
        <v>0</v>
      </c>
      <c r="BG275" s="22">
        <f>Target_AM[[#This Row],[PROPORSI]]*VLOOKUP(Target_AM[[#This Row],[NIPNAS]],Target_CC[],COLUMN(AS$2)+9,0)</f>
        <v>0</v>
      </c>
      <c r="BH275" s="22">
        <f>Target_AM[[#This Row],[PROPORSI]]*VLOOKUP(Target_AM[[#This Row],[NIPNAS]],Target_CC[],COLUMN(AT$2)+9,0)</f>
        <v>0</v>
      </c>
      <c r="BI275" s="22">
        <f>Target_AM[[#This Row],[PROPORSI]]*VLOOKUP(Target_AM[[#This Row],[NIPNAS]],Target_CC[],COLUMN(AU$2)+9,0)</f>
        <v>0</v>
      </c>
      <c r="BJ275" s="22">
        <f>Target_AM[[#This Row],[PROPORSI]]*VLOOKUP(Target_AM[[#This Row],[NIPNAS]],Target_CC[],COLUMN(AV$2)+9,0)</f>
        <v>0</v>
      </c>
      <c r="BK275" s="22">
        <f>Target_AM[[#This Row],[PROPORSI]]*VLOOKUP(Target_AM[[#This Row],[NIPNAS]],Target_CC[],COLUMN(AW$2)+9,0)</f>
        <v>0</v>
      </c>
      <c r="BL275" s="22">
        <f>Target_AM[[#This Row],[PROPORSI]]*VLOOKUP(Target_AM[[#This Row],[NIPNAS]],Target_CC[],COLUMN(AX$2)+9,0)</f>
        <v>0</v>
      </c>
      <c r="BM275" s="22">
        <f>Target_AM[[#This Row],[PROPORSI]]*VLOOKUP(Target_AM[[#This Row],[NIPNAS]],Target_CC[],COLUMN(AY$2)+9,0)</f>
        <v>0</v>
      </c>
      <c r="BN275" s="22">
        <f>Target_AM[[#This Row],[PROPORSI]]*VLOOKUP(Target_AM[[#This Row],[NIPNAS]],Target_CC[],COLUMN(AZ$2)+9,0)</f>
        <v>0</v>
      </c>
      <c r="BO275" s="22">
        <f>Target_AM[[#This Row],[PROPORSI]]*VLOOKUP(Target_AM[[#This Row],[NIPNAS]],Target_CC[],COLUMN(BA$2)+9,0)</f>
        <v>925195</v>
      </c>
      <c r="BP275" s="22">
        <f>Target_AM[[#This Row],[PROPORSI]]*VLOOKUP(Target_AM[[#This Row],[NIPNAS]],Target_CC[],COLUMN(BB$2)+9,0)</f>
        <v>973095</v>
      </c>
      <c r="BQ275" s="22">
        <f>Target_AM[[#This Row],[PROPORSI]]*VLOOKUP(Target_AM[[#This Row],[NIPNAS]],Target_CC[],COLUMN(BC$2)+9,0)</f>
        <v>944019</v>
      </c>
      <c r="BR275" s="22">
        <f>Target_AM[[#This Row],[PROPORSI]]*VLOOKUP(Target_AM[[#This Row],[NIPNAS]],Target_CC[],COLUMN(BD$2)+9,0)</f>
        <v>1808019</v>
      </c>
      <c r="BS275" s="22">
        <f>Target_AM[[#This Row],[PROPORSI]]*VLOOKUP(Target_AM[[#This Row],[NIPNAS]],Target_CC[],COLUMN(BE$2)+9,0)</f>
        <v>1808019</v>
      </c>
      <c r="BT275" s="22">
        <f>Target_AM[[#This Row],[PROPORSI]]*VLOOKUP(Target_AM[[#This Row],[NIPNAS]],Target_CC[],COLUMN(BF$2)+9,0)</f>
        <v>1808019</v>
      </c>
      <c r="BU275" s="22">
        <f>Target_AM[[#This Row],[PROPORSI]]*VLOOKUP(Target_AM[[#This Row],[NIPNAS]],Target_CC[],COLUMN(BG$2)+9,0)</f>
        <v>1808019</v>
      </c>
      <c r="BV275" s="22">
        <f>Target_AM[[#This Row],[PROPORSI]]*VLOOKUP(Target_AM[[#This Row],[NIPNAS]],Target_CC[],COLUMN(BH$2)+9,0)</f>
        <v>1808019</v>
      </c>
      <c r="BW275" s="22">
        <f>Target_AM[[#This Row],[PROPORSI]]*VLOOKUP(Target_AM[[#This Row],[NIPNAS]],Target_CC[],COLUMN(BI$2)+9,0)</f>
        <v>1808019</v>
      </c>
      <c r="BX275" s="22">
        <f>Target_AM[[#This Row],[PROPORSI]]*VLOOKUP(Target_AM[[#This Row],[NIPNAS]],Target_CC[],COLUMN(BJ$2)+9,0)</f>
        <v>1808019</v>
      </c>
      <c r="BY275" s="22">
        <f>Target_AM[[#This Row],[PROPORSI]]*VLOOKUP(Target_AM[[#This Row],[NIPNAS]],Target_CC[],COLUMN(BK$2)+9,0)</f>
        <v>1808019</v>
      </c>
      <c r="BZ275" s="22">
        <f>Target_AM[[#This Row],[PROPORSI]]*VLOOKUP(Target_AM[[#This Row],[NIPNAS]],Target_CC[],COLUMN(BL$2)+9,0)</f>
        <v>1808019</v>
      </c>
      <c r="CA275" s="22">
        <f>Target_AM[[#This Row],[PROPORSI]]*VLOOKUP(Target_AM[[#This Row],[NIPNAS]],Target_CC[],COLUMN(BM$2)+9,0)</f>
        <v>19114480</v>
      </c>
      <c r="CB275" s="22">
        <f>Target_AM[[#This Row],[PROPORSI]]*VLOOKUP(Target_AM[[#This Row],[NIPNAS]],Target_CC[],COLUMN(BN$2)+9,0)</f>
        <v>0</v>
      </c>
      <c r="CC275" s="22">
        <f>Target_AM[[#This Row],[PROPORSI]]*VLOOKUP(Target_AM[[#This Row],[NIPNAS]],Target_CC[],COLUMN(BO$2)+9,0)</f>
        <v>0</v>
      </c>
      <c r="CD275" s="22">
        <f>Target_AM[[#This Row],[PROPORSI]]*VLOOKUP(Target_AM[[#This Row],[NIPNAS]],Target_CC[],COLUMN(BP$2)+9,0)</f>
        <v>0</v>
      </c>
      <c r="CE275" s="22">
        <f>Target_AM[[#This Row],[PROPORSI]]*VLOOKUP(Target_AM[[#This Row],[NIPNAS]],Target_CC[],COLUMN(BQ$2)+9,0)</f>
        <v>0</v>
      </c>
      <c r="CF275" s="22">
        <f>Target_AM[[#This Row],[PROPORSI]]*VLOOKUP(Target_AM[[#This Row],[NIPNAS]],Target_CC[],COLUMN(BR$2)+9,0)</f>
        <v>0</v>
      </c>
      <c r="CG275" s="22">
        <f>Target_AM[[#This Row],[PROPORSI]]*VLOOKUP(Target_AM[[#This Row],[NIPNAS]],Target_CC[],COLUMN(BS$2)+9,0)</f>
        <v>0</v>
      </c>
      <c r="CH275" s="22">
        <f>Target_AM[[#This Row],[PROPORSI]]*VLOOKUP(Target_AM[[#This Row],[NIPNAS]],Target_CC[],COLUMN(BT$2)+9,0)</f>
        <v>0</v>
      </c>
      <c r="CI275" s="22">
        <f>Target_AM[[#This Row],[PROPORSI]]*VLOOKUP(Target_AM[[#This Row],[NIPNAS]],Target_CC[],COLUMN(BU$2)+9,0)</f>
        <v>0</v>
      </c>
      <c r="CJ275" s="22">
        <f>Target_AM[[#This Row],[PROPORSI]]*VLOOKUP(Target_AM[[#This Row],[NIPNAS]],Target_CC[],COLUMN(BV$2)+9,0)</f>
        <v>0</v>
      </c>
      <c r="CK275" s="22">
        <f>Target_AM[[#This Row],[PROPORSI]]*VLOOKUP(Target_AM[[#This Row],[NIPNAS]],Target_CC[],COLUMN(BW$2)+9,0)</f>
        <v>0</v>
      </c>
      <c r="CL275" s="22">
        <f>Target_AM[[#This Row],[PROPORSI]]*VLOOKUP(Target_AM[[#This Row],[NIPNAS]],Target_CC[],COLUMN(BX$2)+9,0)</f>
        <v>0</v>
      </c>
      <c r="CM275" s="22">
        <f>Target_AM[[#This Row],[PROPORSI]]*VLOOKUP(Target_AM[[#This Row],[NIPNAS]],Target_CC[],COLUMN(BY$2)+9,0)</f>
        <v>0</v>
      </c>
      <c r="CN275" s="22">
        <f>Target_AM[[#This Row],[PROPORSI]]*VLOOKUP(Target_AM[[#This Row],[NIPNAS]],Target_CC[],COLUMN(BZ$2)+9,0)</f>
        <v>0</v>
      </c>
      <c r="CO275" s="22">
        <f>Target_AM[[#This Row],[PROPORSI]]*VLOOKUP(Target_AM[[#This Row],[NIPNAS]],Target_CC[],COLUMN(CA$2)+9,0)</f>
        <v>1789195</v>
      </c>
      <c r="CP275" s="22">
        <f>Target_AM[[#This Row],[PROPORSI]]*VLOOKUP(Target_AM[[#This Row],[NIPNAS]],Target_CC[],COLUMN(CB$2)+9,0)</f>
        <v>1837095</v>
      </c>
      <c r="CQ275" s="22">
        <f>Target_AM[[#This Row],[PROPORSI]]*VLOOKUP(Target_AM[[#This Row],[NIPNAS]],Target_CC[],COLUMN(CC$2)+9,0)</f>
        <v>1808019</v>
      </c>
      <c r="CR275" s="22">
        <f>Target_AM[[#This Row],[PROPORSI]]*VLOOKUP(Target_AM[[#This Row],[NIPNAS]],Target_CC[],COLUMN(CD$2)+9,0)</f>
        <v>1808019</v>
      </c>
      <c r="CS275" s="22">
        <f>Target_AM[[#This Row],[PROPORSI]]*VLOOKUP(Target_AM[[#This Row],[NIPNAS]],Target_CC[],COLUMN(CE$2)+9,0)</f>
        <v>1808019</v>
      </c>
      <c r="CT275" s="22">
        <f>Target_AM[[#This Row],[PROPORSI]]*VLOOKUP(Target_AM[[#This Row],[NIPNAS]],Target_CC[],COLUMN(CF$2)+9,0)</f>
        <v>1808019</v>
      </c>
      <c r="CU275" s="22">
        <f>Target_AM[[#This Row],[PROPORSI]]*VLOOKUP(Target_AM[[#This Row],[NIPNAS]],Target_CC[],COLUMN(CG$2)+9,0)</f>
        <v>1808019</v>
      </c>
      <c r="CV275" s="22">
        <f>Target_AM[[#This Row],[PROPORSI]]*VLOOKUP(Target_AM[[#This Row],[NIPNAS]],Target_CC[],COLUMN(CH$2)+9,0)</f>
        <v>1808019</v>
      </c>
      <c r="CW275" s="22">
        <f>Target_AM[[#This Row],[PROPORSI]]*VLOOKUP(Target_AM[[#This Row],[NIPNAS]],Target_CC[],COLUMN(CI$2)+9,0)</f>
        <v>1808019</v>
      </c>
      <c r="CX275" s="22">
        <f>Target_AM[[#This Row],[PROPORSI]]*VLOOKUP(Target_AM[[#This Row],[NIPNAS]],Target_CC[],COLUMN(CJ$2)+9,0)</f>
        <v>1808019</v>
      </c>
      <c r="CY275" s="22">
        <f>Target_AM[[#This Row],[PROPORSI]]*VLOOKUP(Target_AM[[#This Row],[NIPNAS]],Target_CC[],COLUMN(CK$2)+9,0)</f>
        <v>1808019</v>
      </c>
      <c r="CZ275" s="22">
        <f>Target_AM[[#This Row],[PROPORSI]]*VLOOKUP(Target_AM[[#This Row],[NIPNAS]],Target_CC[],COLUMN(CL$2)+9,0)</f>
        <v>1808019</v>
      </c>
      <c r="DA275" s="22">
        <f>Target_AM[[#This Row],[PROPORSI]]*VLOOKUP(Target_AM[[#This Row],[NIPNAS]],Target_CC[],COLUMN(CM$2)+9,0)</f>
        <v>21706480</v>
      </c>
      <c r="DB275" s="22">
        <f>Target_AM[[#This Row],[PROPORSI]]*VLOOKUP(Target_AM[[#This Row],[NIPNAS]],Target_CC[],COLUMN(CN$2)+9,0)</f>
        <v>0</v>
      </c>
      <c r="DC275" s="22">
        <f>Target_AM[[#This Row],[PROPORSI]]*VLOOKUP(Target_AM[[#This Row],[NIPNAS]],Target_CC[],COLUMN(CO$2)+9,0)</f>
        <v>0</v>
      </c>
      <c r="DD275" s="22">
        <f>Target_AM[[#This Row],[PROPORSI]]*VLOOKUP(Target_AM[[#This Row],[NIPNAS]],Target_CC[],COLUMN(CP$2)+9,0)</f>
        <v>0</v>
      </c>
      <c r="DE275" s="22">
        <f>Target_AM[[#This Row],[PROPORSI]]*VLOOKUP(Target_AM[[#This Row],[NIPNAS]],Target_CC[],COLUMN(CQ$2)+9,0)</f>
        <v>0</v>
      </c>
      <c r="DF275" s="22">
        <f>Target_AM[[#This Row],[PROPORSI]]*VLOOKUP(Target_AM[[#This Row],[NIPNAS]],Target_CC[],COLUMN(CR$2)+9,0)</f>
        <v>0</v>
      </c>
      <c r="DG275" s="22">
        <f>Target_AM[[#This Row],[PROPORSI]]*VLOOKUP(Target_AM[[#This Row],[NIPNAS]],Target_CC[],COLUMN(CS$2)+9,0)</f>
        <v>0</v>
      </c>
      <c r="DH275" s="22">
        <f>Target_AM[[#This Row],[PROPORSI]]*VLOOKUP(Target_AM[[#This Row],[NIPNAS]],Target_CC[],COLUMN(CT$2)+9,0)</f>
        <v>0</v>
      </c>
      <c r="DI275" s="22">
        <f>Target_AM[[#This Row],[PROPORSI]]*VLOOKUP(Target_AM[[#This Row],[NIPNAS]],Target_CC[],COLUMN(CU$2)+9,0)</f>
        <v>0</v>
      </c>
      <c r="DJ275" s="22">
        <f>Target_AM[[#This Row],[PROPORSI]]*VLOOKUP(Target_AM[[#This Row],[NIPNAS]],Target_CC[],COLUMN(CV$2)+9,0)</f>
        <v>0</v>
      </c>
      <c r="DK275" s="22">
        <f>Target_AM[[#This Row],[PROPORSI]]*VLOOKUP(Target_AM[[#This Row],[NIPNAS]],Target_CC[],COLUMN(CW$2)+9,0)</f>
        <v>0</v>
      </c>
      <c r="DL275" s="22">
        <f>Target_AM[[#This Row],[PROPORSI]]*VLOOKUP(Target_AM[[#This Row],[NIPNAS]],Target_CC[],COLUMN(CX$2)+9,0)</f>
        <v>0</v>
      </c>
      <c r="DM275" s="22">
        <f>Target_AM[[#This Row],[PROPORSI]]*VLOOKUP(Target_AM[[#This Row],[NIPNAS]],Target_CC[],COLUMN(CY$2)+9,0)</f>
        <v>0</v>
      </c>
      <c r="DN275" s="22">
        <f>Target_AM[[#This Row],[PROPORSI]]*VLOOKUP(Target_AM[[#This Row],[NIPNAS]],Target_CC[],COLUMN(CZ$2)+9,0)</f>
        <v>0</v>
      </c>
      <c r="DO275" s="22">
        <f>Target_AM[[#This Row],[PROPORSI]]*VLOOKUP(Target_AM[[#This Row],[NIPNAS]],Target_CC[],COLUMN(DA$2)+9,0)</f>
        <v>0</v>
      </c>
      <c r="DP275" s="22">
        <f>Target_AM[[#This Row],[PROPORSI]]*VLOOKUP(Target_AM[[#This Row],[NIPNAS]],Target_CC[],COLUMN(DB$2)+9,0)</f>
        <v>0</v>
      </c>
      <c r="DQ275" s="22">
        <f>Target_AM[[#This Row],[PROPORSI]]*VLOOKUP(Target_AM[[#This Row],[NIPNAS]],Target_CC[],COLUMN(DC$2)+9,0)</f>
        <v>0</v>
      </c>
      <c r="DR275" s="22">
        <f>Target_AM[[#This Row],[PROPORSI]]*VLOOKUP(Target_AM[[#This Row],[NIPNAS]],Target_CC[],COLUMN(DD$2)+9,0)</f>
        <v>0</v>
      </c>
      <c r="DS275" s="22">
        <f>Target_AM[[#This Row],[PROPORSI]]*VLOOKUP(Target_AM[[#This Row],[NIPNAS]],Target_CC[],COLUMN(DE$2)+9,0)</f>
        <v>0</v>
      </c>
      <c r="DT275" s="22">
        <f>Target_AM[[#This Row],[PROPORSI]]*VLOOKUP(Target_AM[[#This Row],[NIPNAS]],Target_CC[],COLUMN(DF$2)+9,0)</f>
        <v>0</v>
      </c>
      <c r="DU275" s="22">
        <f>Target_AM[[#This Row],[PROPORSI]]*VLOOKUP(Target_AM[[#This Row],[NIPNAS]],Target_CC[],COLUMN(DG$2)+9,0)</f>
        <v>0</v>
      </c>
      <c r="DV275" s="22">
        <f>Target_AM[[#This Row],[PROPORSI]]*VLOOKUP(Target_AM[[#This Row],[NIPNAS]],Target_CC[],COLUMN(DH$2)+9,0)</f>
        <v>0</v>
      </c>
      <c r="DW275" s="22">
        <f>Target_AM[[#This Row],[PROPORSI]]*VLOOKUP(Target_AM[[#This Row],[NIPNAS]],Target_CC[],COLUMN(DI$2)+9,0)</f>
        <v>0</v>
      </c>
      <c r="DX275" s="22">
        <f>Target_AM[[#This Row],[PROPORSI]]*VLOOKUP(Target_AM[[#This Row],[NIPNAS]],Target_CC[],COLUMN(DJ$2)+9,0)</f>
        <v>0</v>
      </c>
      <c r="DY275" s="22">
        <f>Target_AM[[#This Row],[PROPORSI]]*VLOOKUP(Target_AM[[#This Row],[NIPNAS]],Target_CC[],COLUMN(DK$2)+9,0)</f>
        <v>0</v>
      </c>
      <c r="DZ275" s="22">
        <f>Target_AM[[#This Row],[PROPORSI]]*VLOOKUP(Target_AM[[#This Row],[NIPNAS]],Target_CC[],COLUMN(DL$2)+9,0)</f>
        <v>0</v>
      </c>
      <c r="EA275" s="22">
        <f>Target_AM[[#This Row],[PROPORSI]]*VLOOKUP(Target_AM[[#This Row],[NIPNAS]],Target_CC[],COLUMN(DM$2)+9,0)</f>
        <v>0</v>
      </c>
    </row>
    <row r="276" spans="2:131" x14ac:dyDescent="0.3">
      <c r="B276">
        <v>404429</v>
      </c>
      <c r="C276" t="s">
        <v>1008</v>
      </c>
      <c r="D276">
        <v>1</v>
      </c>
      <c r="E276" s="8">
        <v>45658</v>
      </c>
      <c r="F276">
        <v>19538750</v>
      </c>
      <c r="G276" t="s">
        <v>588</v>
      </c>
      <c r="J276" t="s">
        <v>363</v>
      </c>
      <c r="K276" t="s">
        <v>25</v>
      </c>
      <c r="L276" t="s">
        <v>159</v>
      </c>
      <c r="M276" t="s">
        <v>29</v>
      </c>
      <c r="N276" s="23">
        <f>Target_AM[[#This Row],[PROPORSI]]*VLOOKUP(Target_AM[[#This Row],[NIPNAS]],Target_CC[],9,0)</f>
        <v>22869722.756110534</v>
      </c>
      <c r="O276" s="22">
        <f>Target_AM[[#This Row],[PROPORSI]]*VLOOKUP(Target_AM[[#This Row],[NIPNAS]],Target_CC[],COLUMN(A$2)+9,0)</f>
        <v>905000</v>
      </c>
      <c r="P276" s="22">
        <f>Target_AM[[#This Row],[PROPORSI]]*VLOOKUP(Target_AM[[#This Row],[NIPNAS]],Target_CC[],COLUMN(B$2)+9,0)</f>
        <v>905000</v>
      </c>
      <c r="Q276" s="22">
        <f>Target_AM[[#This Row],[PROPORSI]]*VLOOKUP(Target_AM[[#This Row],[NIPNAS]],Target_CC[],COLUMN(C$2)+9,0)</f>
        <v>868800</v>
      </c>
      <c r="R276" s="22">
        <f>Target_AM[[#This Row],[PROPORSI]]*VLOOKUP(Target_AM[[#This Row],[NIPNAS]],Target_CC[],COLUMN(D$2)+9,0)</f>
        <v>913688</v>
      </c>
      <c r="S276" s="22">
        <f>Target_AM[[#This Row],[PROPORSI]]*VLOOKUP(Target_AM[[#This Row],[NIPNAS]],Target_CC[],COLUMN(E$2)+9,0)</f>
        <v>868886.88</v>
      </c>
      <c r="T276" s="22">
        <f>Target_AM[[#This Row],[PROPORSI]]*VLOOKUP(Target_AM[[#This Row],[NIPNAS]],Target_CC[],COLUMN(F$2)+9,0)</f>
        <v>868438.86880000005</v>
      </c>
      <c r="U276" s="22">
        <f>Target_AM[[#This Row],[PROPORSI]]*VLOOKUP(Target_AM[[#This Row],[NIPNAS]],Target_CC[],COLUMN(G$2)+9,0)</f>
        <v>1049434.3886879999</v>
      </c>
      <c r="V276" s="22">
        <f>Target_AM[[#This Row],[PROPORSI]]*VLOOKUP(Target_AM[[#This Row],[NIPNAS]],Target_CC[],COLUMN(H$2)+9,0)</f>
        <v>915494.34388687997</v>
      </c>
      <c r="W276" s="22">
        <f>Target_AM[[#This Row],[PROPORSI]]*VLOOKUP(Target_AM[[#This Row],[NIPNAS]],Target_CC[],COLUMN(I$2)+9,0)</f>
        <v>959404.94343886885</v>
      </c>
      <c r="X276" s="22">
        <f>Target_AM[[#This Row],[PROPORSI]]*VLOOKUP(Target_AM[[#This Row],[NIPNAS]],Target_CC[],COLUMN(J$2)+9,0)</f>
        <v>1050344.0494343885</v>
      </c>
      <c r="Y276" s="22">
        <f>Target_AM[[#This Row],[PROPORSI]]*VLOOKUP(Target_AM[[#This Row],[NIPNAS]],Target_CC[],COLUMN(K$2)+9,0)</f>
        <v>915503.44049434387</v>
      </c>
      <c r="Z276" s="22">
        <f>Target_AM[[#This Row],[PROPORSI]]*VLOOKUP(Target_AM[[#This Row],[NIPNAS]],Target_CC[],COLUMN(L$2)+9,0)</f>
        <v>1004655.0344049436</v>
      </c>
      <c r="AA276" s="22">
        <f>Target_AM[[#This Row],[PROPORSI]]*VLOOKUP(Target_AM[[#This Row],[NIPNAS]],Target_CC[],COLUMN(M$2)+9,0)</f>
        <v>11224649.949147424</v>
      </c>
      <c r="AB276" s="22">
        <f>Target_AM[[#This Row],[PROPORSI]]*VLOOKUP(Target_AM[[#This Row],[NIPNAS]],Target_CC[],COLUMN(N$2)+9,0)</f>
        <v>173973.66785586457</v>
      </c>
      <c r="AC276" s="22">
        <f>Target_AM[[#This Row],[PROPORSI]]*VLOOKUP(Target_AM[[#This Row],[NIPNAS]],Target_CC[],COLUMN(O$2)+9,0)</f>
        <v>1017741.6417920823</v>
      </c>
      <c r="AD276" s="22">
        <f>Target_AM[[#This Row],[PROPORSI]]*VLOOKUP(Target_AM[[#This Row],[NIPNAS]],Target_CC[],COLUMN(P$2)+9,0)</f>
        <v>929895.13773197739</v>
      </c>
      <c r="AE276" s="22">
        <f>Target_AM[[#This Row],[PROPORSI]]*VLOOKUP(Target_AM[[#This Row],[NIPNAS]],Target_CC[],COLUMN(Q$2)+9,0)</f>
        <v>641864.92127720779</v>
      </c>
      <c r="AF276" s="22">
        <f>Target_AM[[#This Row],[PROPORSI]]*VLOOKUP(Target_AM[[#This Row],[NIPNAS]],Target_CC[],COLUMN(R$2)+9,0)</f>
        <v>867297.16358957556</v>
      </c>
      <c r="AG276" s="22">
        <f>Target_AM[[#This Row],[PROPORSI]]*VLOOKUP(Target_AM[[#This Row],[NIPNAS]],Target_CC[],COLUMN(S$2)+9,0)</f>
        <v>1253883.2943338759</v>
      </c>
      <c r="AH276" s="22">
        <f>Target_AM[[#This Row],[PROPORSI]]*VLOOKUP(Target_AM[[#This Row],[NIPNAS]],Target_CC[],COLUMN(T$2)+9,0)</f>
        <v>1475633.958813129</v>
      </c>
      <c r="AI276" s="22">
        <f>Target_AM[[#This Row],[PROPORSI]]*VLOOKUP(Target_AM[[#This Row],[NIPNAS]],Target_CC[],COLUMN(U$2)+9,0)</f>
        <v>1630252.2668050188</v>
      </c>
      <c r="AJ276" s="22">
        <f>Target_AM[[#This Row],[PROPORSI]]*VLOOKUP(Target_AM[[#This Row],[NIPNAS]],Target_CC[],COLUMN(V$2)+9,0)</f>
        <v>1335408.8505621178</v>
      </c>
      <c r="AK276" s="22">
        <f>Target_AM[[#This Row],[PROPORSI]]*VLOOKUP(Target_AM[[#This Row],[NIPNAS]],Target_CC[],COLUMN(W$2)+9,0)</f>
        <v>1643053.2654484147</v>
      </c>
      <c r="AL276" s="22">
        <f>Target_AM[[#This Row],[PROPORSI]]*VLOOKUP(Target_AM[[#This Row],[NIPNAS]],Target_CC[],COLUMN(X$2)+9,0)</f>
        <v>2211972.0760431923</v>
      </c>
      <c r="AM276" s="22">
        <f>Target_AM[[#This Row],[PROPORSI]]*VLOOKUP(Target_AM[[#This Row],[NIPNAS]],Target_CC[],COLUMN(Y$2)+9,0)</f>
        <v>1385156.0996223576</v>
      </c>
      <c r="AN276" s="22">
        <f>Target_AM[[#This Row],[PROPORSI]]*VLOOKUP(Target_AM[[#This Row],[NIPNAS]],Target_CC[],COLUMN(Z$2)+9,0)</f>
        <v>14566132.343874816</v>
      </c>
      <c r="AO276" s="22">
        <f>Target_AM[[#This Row],[PROPORSI]]*VLOOKUP(Target_AM[[#This Row],[NIPNAS]],Target_CC[],COLUMN(AA$2)+9,0)</f>
        <v>1078973.6678558646</v>
      </c>
      <c r="AP276" s="22">
        <f>Target_AM[[#This Row],[PROPORSI]]*VLOOKUP(Target_AM[[#This Row],[NIPNAS]],Target_CC[],COLUMN(AB$2)+9,0)</f>
        <v>1922741.6417920822</v>
      </c>
      <c r="AQ276" s="22">
        <f>Target_AM[[#This Row],[PROPORSI]]*VLOOKUP(Target_AM[[#This Row],[NIPNAS]],Target_CC[],COLUMN(AC$2)+9,0)</f>
        <v>1798695.1377319773</v>
      </c>
      <c r="AR276" s="22">
        <f>Target_AM[[#This Row],[PROPORSI]]*VLOOKUP(Target_AM[[#This Row],[NIPNAS]],Target_CC[],COLUMN(AD$2)+9,0)</f>
        <v>1555552.9212772078</v>
      </c>
      <c r="AS276" s="22">
        <f>Target_AM[[#This Row],[PROPORSI]]*VLOOKUP(Target_AM[[#This Row],[NIPNAS]],Target_CC[],COLUMN(AE$2)+9,0)</f>
        <v>1736184.0435895757</v>
      </c>
      <c r="AT276" s="22">
        <f>Target_AM[[#This Row],[PROPORSI]]*VLOOKUP(Target_AM[[#This Row],[NIPNAS]],Target_CC[],COLUMN(AF$2)+9,0)</f>
        <v>2122322.1631338759</v>
      </c>
      <c r="AU276" s="22">
        <f>Target_AM[[#This Row],[PROPORSI]]*VLOOKUP(Target_AM[[#This Row],[NIPNAS]],Target_CC[],COLUMN(AG$2)+9,0)</f>
        <v>2525068.3475011289</v>
      </c>
      <c r="AV276" s="22">
        <f>Target_AM[[#This Row],[PROPORSI]]*VLOOKUP(Target_AM[[#This Row],[NIPNAS]],Target_CC[],COLUMN(AH$2)+9,0)</f>
        <v>2545746.6106918985</v>
      </c>
      <c r="AW276" s="22">
        <f>Target_AM[[#This Row],[PROPORSI]]*VLOOKUP(Target_AM[[#This Row],[NIPNAS]],Target_CC[],COLUMN(AI$2)+9,0)</f>
        <v>2294813.7940009865</v>
      </c>
      <c r="AX276" s="22">
        <f>Target_AM[[#This Row],[PROPORSI]]*VLOOKUP(Target_AM[[#This Row],[NIPNAS]],Target_CC[],COLUMN(AJ$2)+9,0)</f>
        <v>2693397.3148828032</v>
      </c>
      <c r="AY276" s="22">
        <f>Target_AM[[#This Row],[PROPORSI]]*VLOOKUP(Target_AM[[#This Row],[NIPNAS]],Target_CC[],COLUMN(AK$2)+9,0)</f>
        <v>3127475.5165375359</v>
      </c>
      <c r="AZ276" s="22">
        <f>Target_AM[[#This Row],[PROPORSI]]*VLOOKUP(Target_AM[[#This Row],[NIPNAS]],Target_CC[],COLUMN(AL$2)+9,0)</f>
        <v>2389811.1340273013</v>
      </c>
      <c r="BA276" s="22">
        <f>Target_AM[[#This Row],[PROPORSI]]*VLOOKUP(Target_AM[[#This Row],[NIPNAS]],Target_CC[],COLUMN(AM$2)+9,0)</f>
        <v>25790782.293022241</v>
      </c>
      <c r="BB276" s="22">
        <f>Target_AM[[#This Row],[PROPORSI]]*VLOOKUP(Target_AM[[#This Row],[NIPNAS]],Target_CC[],COLUMN(AN$2)+9,0)</f>
        <v>792396.75529236195</v>
      </c>
      <c r="BC276" s="22">
        <f>Target_AM[[#This Row],[PROPORSI]]*VLOOKUP(Target_AM[[#This Row],[NIPNAS]],Target_CC[],COLUMN(AO$2)+9,0)</f>
        <v>6032290.547343405</v>
      </c>
      <c r="BD276" s="22">
        <f>Target_AM[[#This Row],[PROPORSI]]*VLOOKUP(Target_AM[[#This Row],[NIPNAS]],Target_CC[],COLUMN(AP$2)+9,0)</f>
        <v>1721168.2227272117</v>
      </c>
      <c r="BE276" s="22">
        <f>Target_AM[[#This Row],[PROPORSI]]*VLOOKUP(Target_AM[[#This Row],[NIPNAS]],Target_CC[],COLUMN(AQ$2)+9,0)</f>
        <v>3730263.1812121775</v>
      </c>
      <c r="BF276" s="22">
        <f>Target_AM[[#This Row],[PROPORSI]]*VLOOKUP(Target_AM[[#This Row],[NIPNAS]],Target_CC[],COLUMN(AR$2)+9,0)</f>
        <v>4356146.5649457099</v>
      </c>
      <c r="BG276" s="22">
        <f>Target_AM[[#This Row],[PROPORSI]]*VLOOKUP(Target_AM[[#This Row],[NIPNAS]],Target_CC[],COLUMN(AS$2)+9,0)</f>
        <v>4727385.5144472579</v>
      </c>
      <c r="BH276" s="22">
        <f>Target_AM[[#This Row],[PROPORSI]]*VLOOKUP(Target_AM[[#This Row],[NIPNAS]],Target_CC[],COLUMN(AT$2)+9,0)</f>
        <v>304335.51175167295</v>
      </c>
      <c r="BI276" s="22">
        <f>Target_AM[[#This Row],[PROPORSI]]*VLOOKUP(Target_AM[[#This Row],[NIPNAS]],Target_CC[],COLUMN(AU$2)+9,0)</f>
        <v>6178364.2199487239</v>
      </c>
      <c r="BJ276" s="22">
        <f>Target_AM[[#This Row],[PROPORSI]]*VLOOKUP(Target_AM[[#This Row],[NIPNAS]],Target_CC[],COLUMN(AV$2)+9,0)</f>
        <v>2219161.1340547749</v>
      </c>
      <c r="BK276" s="22">
        <f>Target_AM[[#This Row],[PROPORSI]]*VLOOKUP(Target_AM[[#This Row],[NIPNAS]],Target_CC[],COLUMN(AW$2)+9,0)</f>
        <v>6294176.2929679696</v>
      </c>
      <c r="BL276" s="22">
        <f>Target_AM[[#This Row],[PROPORSI]]*VLOOKUP(Target_AM[[#This Row],[NIPNAS]],Target_CC[],COLUMN(AX$2)+9,0)</f>
        <v>4667404.7998496499</v>
      </c>
      <c r="BM276" s="22">
        <f>Target_AM[[#This Row],[PROPORSI]]*VLOOKUP(Target_AM[[#This Row],[NIPNAS]],Target_CC[],COLUMN(AY$2)+9,0)</f>
        <v>3677144.2621599752</v>
      </c>
      <c r="BN276" s="22">
        <f>Target_AM[[#This Row],[PROPORSI]]*VLOOKUP(Target_AM[[#This Row],[NIPNAS]],Target_CC[],COLUMN(AZ$2)+9,0)</f>
        <v>44700237.006700888</v>
      </c>
      <c r="BO276" s="22">
        <f>Target_AM[[#This Row],[PROPORSI]]*VLOOKUP(Target_AM[[#This Row],[NIPNAS]],Target_CC[],COLUMN(BA$2)+9,0)</f>
        <v>851500</v>
      </c>
      <c r="BP276" s="22">
        <f>Target_AM[[#This Row],[PROPORSI]]*VLOOKUP(Target_AM[[#This Row],[NIPNAS]],Target_CC[],COLUMN(BB$2)+9,0)</f>
        <v>849500</v>
      </c>
      <c r="BQ276" s="22">
        <f>Target_AM[[#This Row],[PROPORSI]]*VLOOKUP(Target_AM[[#This Row],[NIPNAS]],Target_CC[],COLUMN(BC$2)+9,0)</f>
        <v>845000</v>
      </c>
      <c r="BR276" s="22">
        <f>Target_AM[[#This Row],[PROPORSI]]*VLOOKUP(Target_AM[[#This Row],[NIPNAS]],Target_CC[],COLUMN(BD$2)+9,0)</f>
        <v>845000</v>
      </c>
      <c r="BS276" s="22">
        <f>Target_AM[[#This Row],[PROPORSI]]*VLOOKUP(Target_AM[[#This Row],[NIPNAS]],Target_CC[],COLUMN(BE$2)+9,0)</f>
        <v>845000</v>
      </c>
      <c r="BT276" s="22">
        <f>Target_AM[[#This Row],[PROPORSI]]*VLOOKUP(Target_AM[[#This Row],[NIPNAS]],Target_CC[],COLUMN(BF$2)+9,0)</f>
        <v>845000</v>
      </c>
      <c r="BU276" s="22">
        <f>Target_AM[[#This Row],[PROPORSI]]*VLOOKUP(Target_AM[[#This Row],[NIPNAS]],Target_CC[],COLUMN(BG$2)+9,0)</f>
        <v>845000</v>
      </c>
      <c r="BV276" s="22">
        <f>Target_AM[[#This Row],[PROPORSI]]*VLOOKUP(Target_AM[[#This Row],[NIPNAS]],Target_CC[],COLUMN(BH$2)+9,0)</f>
        <v>845000</v>
      </c>
      <c r="BW276" s="22">
        <f>Target_AM[[#This Row],[PROPORSI]]*VLOOKUP(Target_AM[[#This Row],[NIPNAS]],Target_CC[],COLUMN(BI$2)+9,0)</f>
        <v>845000</v>
      </c>
      <c r="BX276" s="22">
        <f>Target_AM[[#This Row],[PROPORSI]]*VLOOKUP(Target_AM[[#This Row],[NIPNAS]],Target_CC[],COLUMN(BJ$2)+9,0)</f>
        <v>845000</v>
      </c>
      <c r="BY276" s="22">
        <f>Target_AM[[#This Row],[PROPORSI]]*VLOOKUP(Target_AM[[#This Row],[NIPNAS]],Target_CC[],COLUMN(BK$2)+9,0)</f>
        <v>845000</v>
      </c>
      <c r="BZ276" s="22">
        <f>Target_AM[[#This Row],[PROPORSI]]*VLOOKUP(Target_AM[[#This Row],[NIPNAS]],Target_CC[],COLUMN(BL$2)+9,0)</f>
        <v>845000</v>
      </c>
      <c r="CA276" s="22">
        <f>Target_AM[[#This Row],[PROPORSI]]*VLOOKUP(Target_AM[[#This Row],[NIPNAS]],Target_CC[],COLUMN(BM$2)+9,0)</f>
        <v>10151000</v>
      </c>
      <c r="CB276" s="22">
        <f>Target_AM[[#This Row],[PROPORSI]]*VLOOKUP(Target_AM[[#This Row],[NIPNAS]],Target_CC[],COLUMN(BN$2)+9,0)</f>
        <v>0</v>
      </c>
      <c r="CC276" s="22">
        <f>Target_AM[[#This Row],[PROPORSI]]*VLOOKUP(Target_AM[[#This Row],[NIPNAS]],Target_CC[],COLUMN(BO$2)+9,0)</f>
        <v>0</v>
      </c>
      <c r="CD276" s="22">
        <f>Target_AM[[#This Row],[PROPORSI]]*VLOOKUP(Target_AM[[#This Row],[NIPNAS]],Target_CC[],COLUMN(BP$2)+9,0)</f>
        <v>0</v>
      </c>
      <c r="CE276" s="22">
        <f>Target_AM[[#This Row],[PROPORSI]]*VLOOKUP(Target_AM[[#This Row],[NIPNAS]],Target_CC[],COLUMN(BQ$2)+9,0)</f>
        <v>0</v>
      </c>
      <c r="CF276" s="22">
        <f>Target_AM[[#This Row],[PROPORSI]]*VLOOKUP(Target_AM[[#This Row],[NIPNAS]],Target_CC[],COLUMN(BR$2)+9,0)</f>
        <v>0</v>
      </c>
      <c r="CG276" s="22">
        <f>Target_AM[[#This Row],[PROPORSI]]*VLOOKUP(Target_AM[[#This Row],[NIPNAS]],Target_CC[],COLUMN(BS$2)+9,0)</f>
        <v>0</v>
      </c>
      <c r="CH276" s="22">
        <f>Target_AM[[#This Row],[PROPORSI]]*VLOOKUP(Target_AM[[#This Row],[NIPNAS]],Target_CC[],COLUMN(BT$2)+9,0)</f>
        <v>0</v>
      </c>
      <c r="CI276" s="22">
        <f>Target_AM[[#This Row],[PROPORSI]]*VLOOKUP(Target_AM[[#This Row],[NIPNAS]],Target_CC[],COLUMN(BU$2)+9,0)</f>
        <v>0</v>
      </c>
      <c r="CJ276" s="22">
        <f>Target_AM[[#This Row],[PROPORSI]]*VLOOKUP(Target_AM[[#This Row],[NIPNAS]],Target_CC[],COLUMN(BV$2)+9,0)</f>
        <v>0</v>
      </c>
      <c r="CK276" s="22">
        <f>Target_AM[[#This Row],[PROPORSI]]*VLOOKUP(Target_AM[[#This Row],[NIPNAS]],Target_CC[],COLUMN(BW$2)+9,0)</f>
        <v>0</v>
      </c>
      <c r="CL276" s="22">
        <f>Target_AM[[#This Row],[PROPORSI]]*VLOOKUP(Target_AM[[#This Row],[NIPNAS]],Target_CC[],COLUMN(BX$2)+9,0)</f>
        <v>0</v>
      </c>
      <c r="CM276" s="22">
        <f>Target_AM[[#This Row],[PROPORSI]]*VLOOKUP(Target_AM[[#This Row],[NIPNAS]],Target_CC[],COLUMN(BY$2)+9,0)</f>
        <v>0</v>
      </c>
      <c r="CN276" s="22">
        <f>Target_AM[[#This Row],[PROPORSI]]*VLOOKUP(Target_AM[[#This Row],[NIPNAS]],Target_CC[],COLUMN(BZ$2)+9,0)</f>
        <v>0</v>
      </c>
      <c r="CO276" s="22">
        <f>Target_AM[[#This Row],[PROPORSI]]*VLOOKUP(Target_AM[[#This Row],[NIPNAS]],Target_CC[],COLUMN(CA$2)+9,0)</f>
        <v>866360</v>
      </c>
      <c r="CP276" s="22">
        <f>Target_AM[[#This Row],[PROPORSI]]*VLOOKUP(Target_AM[[#This Row],[NIPNAS]],Target_CC[],COLUMN(CB$2)+9,0)</f>
        <v>849500</v>
      </c>
      <c r="CQ276" s="22">
        <f>Target_AM[[#This Row],[PROPORSI]]*VLOOKUP(Target_AM[[#This Row],[NIPNAS]],Target_CC[],COLUMN(CC$2)+9,0)</f>
        <v>845000</v>
      </c>
      <c r="CR276" s="22">
        <f>Target_AM[[#This Row],[PROPORSI]]*VLOOKUP(Target_AM[[#This Row],[NIPNAS]],Target_CC[],COLUMN(CD$2)+9,0)</f>
        <v>845000</v>
      </c>
      <c r="CS276" s="22">
        <f>Target_AM[[#This Row],[PROPORSI]]*VLOOKUP(Target_AM[[#This Row],[NIPNAS]],Target_CC[],COLUMN(CE$2)+9,0)</f>
        <v>845000</v>
      </c>
      <c r="CT276" s="22">
        <f>Target_AM[[#This Row],[PROPORSI]]*VLOOKUP(Target_AM[[#This Row],[NIPNAS]],Target_CC[],COLUMN(CF$2)+9,0)</f>
        <v>845000</v>
      </c>
      <c r="CU276" s="22">
        <f>Target_AM[[#This Row],[PROPORSI]]*VLOOKUP(Target_AM[[#This Row],[NIPNAS]],Target_CC[],COLUMN(CG$2)+9,0)</f>
        <v>845000</v>
      </c>
      <c r="CV276" s="22">
        <f>Target_AM[[#This Row],[PROPORSI]]*VLOOKUP(Target_AM[[#This Row],[NIPNAS]],Target_CC[],COLUMN(CH$2)+9,0)</f>
        <v>845000</v>
      </c>
      <c r="CW276" s="22">
        <f>Target_AM[[#This Row],[PROPORSI]]*VLOOKUP(Target_AM[[#This Row],[NIPNAS]],Target_CC[],COLUMN(CI$2)+9,0)</f>
        <v>845000</v>
      </c>
      <c r="CX276" s="22">
        <f>Target_AM[[#This Row],[PROPORSI]]*VLOOKUP(Target_AM[[#This Row],[NIPNAS]],Target_CC[],COLUMN(CJ$2)+9,0)</f>
        <v>845000</v>
      </c>
      <c r="CY276" s="22">
        <f>Target_AM[[#This Row],[PROPORSI]]*VLOOKUP(Target_AM[[#This Row],[NIPNAS]],Target_CC[],COLUMN(CK$2)+9,0)</f>
        <v>845000</v>
      </c>
      <c r="CZ276" s="22">
        <f>Target_AM[[#This Row],[PROPORSI]]*VLOOKUP(Target_AM[[#This Row],[NIPNAS]],Target_CC[],COLUMN(CL$2)+9,0)</f>
        <v>845000</v>
      </c>
      <c r="DA276" s="22">
        <f>Target_AM[[#This Row],[PROPORSI]]*VLOOKUP(Target_AM[[#This Row],[NIPNAS]],Target_CC[],COLUMN(CM$2)+9,0)</f>
        <v>10165860</v>
      </c>
      <c r="DB276" s="22">
        <f>Target_AM[[#This Row],[PROPORSI]]*VLOOKUP(Target_AM[[#This Row],[NIPNAS]],Target_CC[],COLUMN(CN$2)+9,0)</f>
        <v>0</v>
      </c>
      <c r="DC276" s="22">
        <f>Target_AM[[#This Row],[PROPORSI]]*VLOOKUP(Target_AM[[#This Row],[NIPNAS]],Target_CC[],COLUMN(CO$2)+9,0)</f>
        <v>0</v>
      </c>
      <c r="DD276" s="22">
        <f>Target_AM[[#This Row],[PROPORSI]]*VLOOKUP(Target_AM[[#This Row],[NIPNAS]],Target_CC[],COLUMN(CP$2)+9,0)</f>
        <v>0</v>
      </c>
      <c r="DE276" s="22">
        <f>Target_AM[[#This Row],[PROPORSI]]*VLOOKUP(Target_AM[[#This Row],[NIPNAS]],Target_CC[],COLUMN(CQ$2)+9,0)</f>
        <v>0</v>
      </c>
      <c r="DF276" s="22">
        <f>Target_AM[[#This Row],[PROPORSI]]*VLOOKUP(Target_AM[[#This Row],[NIPNAS]],Target_CC[],COLUMN(CR$2)+9,0)</f>
        <v>0</v>
      </c>
      <c r="DG276" s="22">
        <f>Target_AM[[#This Row],[PROPORSI]]*VLOOKUP(Target_AM[[#This Row],[NIPNAS]],Target_CC[],COLUMN(CS$2)+9,0)</f>
        <v>0</v>
      </c>
      <c r="DH276" s="22">
        <f>Target_AM[[#This Row],[PROPORSI]]*VLOOKUP(Target_AM[[#This Row],[NIPNAS]],Target_CC[],COLUMN(CT$2)+9,0)</f>
        <v>0</v>
      </c>
      <c r="DI276" s="22">
        <f>Target_AM[[#This Row],[PROPORSI]]*VLOOKUP(Target_AM[[#This Row],[NIPNAS]],Target_CC[],COLUMN(CU$2)+9,0)</f>
        <v>0</v>
      </c>
      <c r="DJ276" s="22">
        <f>Target_AM[[#This Row],[PROPORSI]]*VLOOKUP(Target_AM[[#This Row],[NIPNAS]],Target_CC[],COLUMN(CV$2)+9,0)</f>
        <v>0</v>
      </c>
      <c r="DK276" s="22">
        <f>Target_AM[[#This Row],[PROPORSI]]*VLOOKUP(Target_AM[[#This Row],[NIPNAS]],Target_CC[],COLUMN(CW$2)+9,0)</f>
        <v>0</v>
      </c>
      <c r="DL276" s="22">
        <f>Target_AM[[#This Row],[PROPORSI]]*VLOOKUP(Target_AM[[#This Row],[NIPNAS]],Target_CC[],COLUMN(CX$2)+9,0)</f>
        <v>0</v>
      </c>
      <c r="DM276" s="22">
        <f>Target_AM[[#This Row],[PROPORSI]]*VLOOKUP(Target_AM[[#This Row],[NIPNAS]],Target_CC[],COLUMN(CY$2)+9,0)</f>
        <v>0</v>
      </c>
      <c r="DN276" s="22">
        <f>Target_AM[[#This Row],[PROPORSI]]*VLOOKUP(Target_AM[[#This Row],[NIPNAS]],Target_CC[],COLUMN(CZ$2)+9,0)</f>
        <v>0</v>
      </c>
      <c r="DO276" s="22">
        <f>Target_AM[[#This Row],[PROPORSI]]*VLOOKUP(Target_AM[[#This Row],[NIPNAS]],Target_CC[],COLUMN(DA$2)+9,0)</f>
        <v>0</v>
      </c>
      <c r="DP276" s="22">
        <f>Target_AM[[#This Row],[PROPORSI]]*VLOOKUP(Target_AM[[#This Row],[NIPNAS]],Target_CC[],COLUMN(DB$2)+9,0)</f>
        <v>0</v>
      </c>
      <c r="DQ276" s="22">
        <f>Target_AM[[#This Row],[PROPORSI]]*VLOOKUP(Target_AM[[#This Row],[NIPNAS]],Target_CC[],COLUMN(DC$2)+9,0)</f>
        <v>0</v>
      </c>
      <c r="DR276" s="22">
        <f>Target_AM[[#This Row],[PROPORSI]]*VLOOKUP(Target_AM[[#This Row],[NIPNAS]],Target_CC[],COLUMN(DD$2)+9,0)</f>
        <v>0</v>
      </c>
      <c r="DS276" s="22">
        <f>Target_AM[[#This Row],[PROPORSI]]*VLOOKUP(Target_AM[[#This Row],[NIPNAS]],Target_CC[],COLUMN(DE$2)+9,0)</f>
        <v>0</v>
      </c>
      <c r="DT276" s="22">
        <f>Target_AM[[#This Row],[PROPORSI]]*VLOOKUP(Target_AM[[#This Row],[NIPNAS]],Target_CC[],COLUMN(DF$2)+9,0)</f>
        <v>0</v>
      </c>
      <c r="DU276" s="22">
        <f>Target_AM[[#This Row],[PROPORSI]]*VLOOKUP(Target_AM[[#This Row],[NIPNAS]],Target_CC[],COLUMN(DG$2)+9,0)</f>
        <v>0</v>
      </c>
      <c r="DV276" s="22">
        <f>Target_AM[[#This Row],[PROPORSI]]*VLOOKUP(Target_AM[[#This Row],[NIPNAS]],Target_CC[],COLUMN(DH$2)+9,0)</f>
        <v>0</v>
      </c>
      <c r="DW276" s="22">
        <f>Target_AM[[#This Row],[PROPORSI]]*VLOOKUP(Target_AM[[#This Row],[NIPNAS]],Target_CC[],COLUMN(DI$2)+9,0)</f>
        <v>0</v>
      </c>
      <c r="DX276" s="22">
        <f>Target_AM[[#This Row],[PROPORSI]]*VLOOKUP(Target_AM[[#This Row],[NIPNAS]],Target_CC[],COLUMN(DJ$2)+9,0)</f>
        <v>0</v>
      </c>
      <c r="DY276" s="22">
        <f>Target_AM[[#This Row],[PROPORSI]]*VLOOKUP(Target_AM[[#This Row],[NIPNAS]],Target_CC[],COLUMN(DK$2)+9,0)</f>
        <v>0</v>
      </c>
      <c r="DZ276" s="22">
        <f>Target_AM[[#This Row],[PROPORSI]]*VLOOKUP(Target_AM[[#This Row],[NIPNAS]],Target_CC[],COLUMN(DL$2)+9,0)</f>
        <v>0</v>
      </c>
      <c r="EA276" s="22">
        <f>Target_AM[[#This Row],[PROPORSI]]*VLOOKUP(Target_AM[[#This Row],[NIPNAS]],Target_CC[],COLUMN(DM$2)+9,0)</f>
        <v>0</v>
      </c>
    </row>
    <row r="277" spans="2:131" x14ac:dyDescent="0.3">
      <c r="B277">
        <v>406108</v>
      </c>
      <c r="C277" t="s">
        <v>999</v>
      </c>
      <c r="D277">
        <v>1</v>
      </c>
      <c r="E277" s="8">
        <v>45658</v>
      </c>
      <c r="F277">
        <v>3001073346</v>
      </c>
      <c r="G277" t="s">
        <v>611</v>
      </c>
      <c r="J277" t="s">
        <v>363</v>
      </c>
      <c r="K277" t="s">
        <v>23</v>
      </c>
      <c r="L277" t="s">
        <v>159</v>
      </c>
      <c r="M277" t="s">
        <v>29</v>
      </c>
      <c r="N277" s="23">
        <f>Target_AM[[#This Row],[PROPORSI]]*VLOOKUP(Target_AM[[#This Row],[NIPNAS]],Target_CC[],9,0)</f>
        <v>23187970.944183711</v>
      </c>
      <c r="O277" s="22">
        <f>Target_AM[[#This Row],[PROPORSI]]*VLOOKUP(Target_AM[[#This Row],[NIPNAS]],Target_CC[],COLUMN(A$2)+9,0)</f>
        <v>858155</v>
      </c>
      <c r="P277" s="22">
        <f>Target_AM[[#This Row],[PROPORSI]]*VLOOKUP(Target_AM[[#This Row],[NIPNAS]],Target_CC[],COLUMN(B$2)+9,0)</f>
        <v>858155</v>
      </c>
      <c r="Q277" s="22">
        <f>Target_AM[[#This Row],[PROPORSI]]*VLOOKUP(Target_AM[[#This Row],[NIPNAS]],Target_CC[],COLUMN(C$2)+9,0)</f>
        <v>823828.8</v>
      </c>
      <c r="R277" s="22">
        <f>Target_AM[[#This Row],[PROPORSI]]*VLOOKUP(Target_AM[[#This Row],[NIPNAS]],Target_CC[],COLUMN(D$2)+9,0)</f>
        <v>866393.28799999994</v>
      </c>
      <c r="S277" s="22">
        <f>Target_AM[[#This Row],[PROPORSI]]*VLOOKUP(Target_AM[[#This Row],[NIPNAS]],Target_CC[],COLUMN(E$2)+9,0)</f>
        <v>823911.18287999998</v>
      </c>
      <c r="T277" s="22">
        <f>Target_AM[[#This Row],[PROPORSI]]*VLOOKUP(Target_AM[[#This Row],[NIPNAS]],Target_CC[],COLUMN(F$2)+9,0)</f>
        <v>823486.36182880006</v>
      </c>
      <c r="U277" s="22">
        <f>Target_AM[[#This Row],[PROPORSI]]*VLOOKUP(Target_AM[[#This Row],[NIPNAS]],Target_CC[],COLUMN(G$2)+9,0)</f>
        <v>995113.11361828784</v>
      </c>
      <c r="V277" s="22">
        <f>Target_AM[[#This Row],[PROPORSI]]*VLOOKUP(Target_AM[[#This Row],[NIPNAS]],Target_CC[],COLUMN(H$2)+9,0)</f>
        <v>868106.13113618293</v>
      </c>
      <c r="W277" s="22">
        <f>Target_AM[[#This Row],[PROPORSI]]*VLOOKUP(Target_AM[[#This Row],[NIPNAS]],Target_CC[],COLUMN(I$2)+9,0)</f>
        <v>909743.81131136185</v>
      </c>
      <c r="X277" s="22">
        <f>Target_AM[[#This Row],[PROPORSI]]*VLOOKUP(Target_AM[[#This Row],[NIPNAS]],Target_CC[],COLUMN(J$2)+9,0)</f>
        <v>995975.68811311352</v>
      </c>
      <c r="Y277" s="22">
        <f>Target_AM[[#This Row],[PROPORSI]]*VLOOKUP(Target_AM[[#This Row],[NIPNAS]],Target_CC[],COLUMN(K$2)+9,0)</f>
        <v>868114.75688113109</v>
      </c>
      <c r="Z277" s="22">
        <f>Target_AM[[#This Row],[PROPORSI]]*VLOOKUP(Target_AM[[#This Row],[NIPNAS]],Target_CC[],COLUMN(L$2)+9,0)</f>
        <v>952651.64756881143</v>
      </c>
      <c r="AA277" s="22">
        <f>Target_AM[[#This Row],[PROPORSI]]*VLOOKUP(Target_AM[[#This Row],[NIPNAS]],Target_CC[],COLUMN(M$2)+9,0)</f>
        <v>10643634.781337688</v>
      </c>
      <c r="AB277" s="22">
        <f>Target_AM[[#This Row],[PROPORSI]]*VLOOKUP(Target_AM[[#This Row],[NIPNAS]],Target_CC[],COLUMN(N$2)+9,0)</f>
        <v>399173.32887013361</v>
      </c>
      <c r="AC277" s="22">
        <f>Target_AM[[#This Row],[PROPORSI]]*VLOOKUP(Target_AM[[#This Row],[NIPNAS]],Target_CC[],COLUMN(O$2)+9,0)</f>
        <v>2335154.0729743023</v>
      </c>
      <c r="AD277" s="22">
        <f>Target_AM[[#This Row],[PROPORSI]]*VLOOKUP(Target_AM[[#This Row],[NIPNAS]],Target_CC[],COLUMN(P$2)+9,0)</f>
        <v>2133594.9411387439</v>
      </c>
      <c r="AE277" s="22">
        <f>Target_AM[[#This Row],[PROPORSI]]*VLOOKUP(Target_AM[[#This Row],[NIPNAS]],Target_CC[],COLUMN(Q$2)+9,0)</f>
        <v>1472724.927104837</v>
      </c>
      <c r="AF277" s="22">
        <f>Target_AM[[#This Row],[PROPORSI]]*VLOOKUP(Target_AM[[#This Row],[NIPNAS]],Target_CC[],COLUMN(R$2)+9,0)</f>
        <v>1989967.2184672251</v>
      </c>
      <c r="AG277" s="22">
        <f>Target_AM[[#This Row],[PROPORSI]]*VLOOKUP(Target_AM[[#This Row],[NIPNAS]],Target_CC[],COLUMN(S$2)+9,0)</f>
        <v>2876968.5365751777</v>
      </c>
      <c r="AH277" s="22">
        <f>Target_AM[[#This Row],[PROPORSI]]*VLOOKUP(Target_AM[[#This Row],[NIPNAS]],Target_CC[],COLUMN(T$2)+9,0)</f>
        <v>3385763.6433880255</v>
      </c>
      <c r="AI277" s="22">
        <f>Target_AM[[#This Row],[PROPORSI]]*VLOOKUP(Target_AM[[#This Row],[NIPNAS]],Target_CC[],COLUMN(U$2)+9,0)</f>
        <v>3740527.128380043</v>
      </c>
      <c r="AJ277" s="22">
        <f>Target_AM[[#This Row],[PROPORSI]]*VLOOKUP(Target_AM[[#This Row],[NIPNAS]],Target_CC[],COLUMN(V$2)+9,0)</f>
        <v>3064024.5897623645</v>
      </c>
      <c r="AK277" s="22">
        <f>Target_AM[[#This Row],[PROPORSI]]*VLOOKUP(Target_AM[[#This Row],[NIPNAS]],Target_CC[],COLUMN(W$2)+9,0)</f>
        <v>3769898.3390024449</v>
      </c>
      <c r="AL277" s="22">
        <f>Target_AM[[#This Row],[PROPORSI]]*VLOOKUP(Target_AM[[#This Row],[NIPNAS]],Target_CC[],COLUMN(X$2)+9,0)</f>
        <v>5075252.2944648443</v>
      </c>
      <c r="AM277" s="22">
        <f>Target_AM[[#This Row],[PROPORSI]]*VLOOKUP(Target_AM[[#This Row],[NIPNAS]],Target_CC[],COLUMN(Y$2)+9,0)</f>
        <v>3178167.007142215</v>
      </c>
      <c r="AN277" s="22">
        <f>Target_AM[[#This Row],[PROPORSI]]*VLOOKUP(Target_AM[[#This Row],[NIPNAS]],Target_CC[],COLUMN(Z$2)+9,0)</f>
        <v>33421216.027270362</v>
      </c>
      <c r="AO277" s="22">
        <f>Target_AM[[#This Row],[PROPORSI]]*VLOOKUP(Target_AM[[#This Row],[NIPNAS]],Target_CC[],COLUMN(AA$2)+9,0)</f>
        <v>1257328.3288701335</v>
      </c>
      <c r="AP277" s="22">
        <f>Target_AM[[#This Row],[PROPORSI]]*VLOOKUP(Target_AM[[#This Row],[NIPNAS]],Target_CC[],COLUMN(AB$2)+9,0)</f>
        <v>3193309.0729743023</v>
      </c>
      <c r="AQ277" s="22">
        <f>Target_AM[[#This Row],[PROPORSI]]*VLOOKUP(Target_AM[[#This Row],[NIPNAS]],Target_CC[],COLUMN(AC$2)+9,0)</f>
        <v>2957423.7411387442</v>
      </c>
      <c r="AR277" s="22">
        <f>Target_AM[[#This Row],[PROPORSI]]*VLOOKUP(Target_AM[[#This Row],[NIPNAS]],Target_CC[],COLUMN(AD$2)+9,0)</f>
        <v>2339118.215104837</v>
      </c>
      <c r="AS277" s="22">
        <f>Target_AM[[#This Row],[PROPORSI]]*VLOOKUP(Target_AM[[#This Row],[NIPNAS]],Target_CC[],COLUMN(AE$2)+9,0)</f>
        <v>2813878.4013472251</v>
      </c>
      <c r="AT277" s="22">
        <f>Target_AM[[#This Row],[PROPORSI]]*VLOOKUP(Target_AM[[#This Row],[NIPNAS]],Target_CC[],COLUMN(AF$2)+9,0)</f>
        <v>3700454.898403978</v>
      </c>
      <c r="AU277" s="22">
        <f>Target_AM[[#This Row],[PROPORSI]]*VLOOKUP(Target_AM[[#This Row],[NIPNAS]],Target_CC[],COLUMN(AG$2)+9,0)</f>
        <v>4380876.7570063137</v>
      </c>
      <c r="AV277" s="22">
        <f>Target_AM[[#This Row],[PROPORSI]]*VLOOKUP(Target_AM[[#This Row],[NIPNAS]],Target_CC[],COLUMN(AH$2)+9,0)</f>
        <v>4608633.2595162261</v>
      </c>
      <c r="AW277" s="22">
        <f>Target_AM[[#This Row],[PROPORSI]]*VLOOKUP(Target_AM[[#This Row],[NIPNAS]],Target_CC[],COLUMN(AI$2)+9,0)</f>
        <v>3973768.4010737264</v>
      </c>
      <c r="AX277" s="22">
        <f>Target_AM[[#This Row],[PROPORSI]]*VLOOKUP(Target_AM[[#This Row],[NIPNAS]],Target_CC[],COLUMN(AJ$2)+9,0)</f>
        <v>4765874.0271155583</v>
      </c>
      <c r="AY277" s="22">
        <f>Target_AM[[#This Row],[PROPORSI]]*VLOOKUP(Target_AM[[#This Row],[NIPNAS]],Target_CC[],COLUMN(AK$2)+9,0)</f>
        <v>5943367.0513459751</v>
      </c>
      <c r="AZ277" s="22">
        <f>Target_AM[[#This Row],[PROPORSI]]*VLOOKUP(Target_AM[[#This Row],[NIPNAS]],Target_CC[],COLUMN(AL$2)+9,0)</f>
        <v>4130818.6547110267</v>
      </c>
      <c r="BA277" s="22">
        <f>Target_AM[[#This Row],[PROPORSI]]*VLOOKUP(Target_AM[[#This Row],[NIPNAS]],Target_CC[],COLUMN(AM$2)+9,0)</f>
        <v>44064850.80860804</v>
      </c>
      <c r="BB277" s="22">
        <f>Target_AM[[#This Row],[PROPORSI]]*VLOOKUP(Target_AM[[#This Row],[NIPNAS]],Target_CC[],COLUMN(AN$2)+9,0)</f>
        <v>792396.75529236195</v>
      </c>
      <c r="BC277" s="22">
        <f>Target_AM[[#This Row],[PROPORSI]]*VLOOKUP(Target_AM[[#This Row],[NIPNAS]],Target_CC[],COLUMN(AO$2)+9,0)</f>
        <v>6032290.547343405</v>
      </c>
      <c r="BD277" s="22">
        <f>Target_AM[[#This Row],[PROPORSI]]*VLOOKUP(Target_AM[[#This Row],[NIPNAS]],Target_CC[],COLUMN(AP$2)+9,0)</f>
        <v>1721168.2227272117</v>
      </c>
      <c r="BE277" s="22">
        <f>Target_AM[[#This Row],[PROPORSI]]*VLOOKUP(Target_AM[[#This Row],[NIPNAS]],Target_CC[],COLUMN(AQ$2)+9,0)</f>
        <v>3730263.1812121775</v>
      </c>
      <c r="BF277" s="22">
        <f>Target_AM[[#This Row],[PROPORSI]]*VLOOKUP(Target_AM[[#This Row],[NIPNAS]],Target_CC[],COLUMN(AR$2)+9,0)</f>
        <v>4356146.5649457099</v>
      </c>
      <c r="BG277" s="22">
        <f>Target_AM[[#This Row],[PROPORSI]]*VLOOKUP(Target_AM[[#This Row],[NIPNAS]],Target_CC[],COLUMN(AS$2)+9,0)</f>
        <v>4727385.5144472579</v>
      </c>
      <c r="BH277" s="22">
        <f>Target_AM[[#This Row],[PROPORSI]]*VLOOKUP(Target_AM[[#This Row],[NIPNAS]],Target_CC[],COLUMN(AT$2)+9,0)</f>
        <v>304335.51175167295</v>
      </c>
      <c r="BI277" s="22">
        <f>Target_AM[[#This Row],[PROPORSI]]*VLOOKUP(Target_AM[[#This Row],[NIPNAS]],Target_CC[],COLUMN(AU$2)+9,0)</f>
        <v>6178364.2199487239</v>
      </c>
      <c r="BJ277" s="22">
        <f>Target_AM[[#This Row],[PROPORSI]]*VLOOKUP(Target_AM[[#This Row],[NIPNAS]],Target_CC[],COLUMN(AV$2)+9,0)</f>
        <v>2219161.1340547749</v>
      </c>
      <c r="BK277" s="22">
        <f>Target_AM[[#This Row],[PROPORSI]]*VLOOKUP(Target_AM[[#This Row],[NIPNAS]],Target_CC[],COLUMN(AW$2)+9,0)</f>
        <v>6294176.2929679696</v>
      </c>
      <c r="BL277" s="22">
        <f>Target_AM[[#This Row],[PROPORSI]]*VLOOKUP(Target_AM[[#This Row],[NIPNAS]],Target_CC[],COLUMN(AX$2)+9,0)</f>
        <v>4667404.7998496499</v>
      </c>
      <c r="BM277" s="22">
        <f>Target_AM[[#This Row],[PROPORSI]]*VLOOKUP(Target_AM[[#This Row],[NIPNAS]],Target_CC[],COLUMN(AY$2)+9,0)</f>
        <v>3677144.2621599752</v>
      </c>
      <c r="BN277" s="22">
        <f>Target_AM[[#This Row],[PROPORSI]]*VLOOKUP(Target_AM[[#This Row],[NIPNAS]],Target_CC[],COLUMN(AZ$2)+9,0)</f>
        <v>44700237.006700888</v>
      </c>
      <c r="BO277" s="22">
        <f>Target_AM[[#This Row],[PROPORSI]]*VLOOKUP(Target_AM[[#This Row],[NIPNAS]],Target_CC[],COLUMN(BA$2)+9,0)</f>
        <v>851770</v>
      </c>
      <c r="BP277" s="22">
        <f>Target_AM[[#This Row],[PROPORSI]]*VLOOKUP(Target_AM[[#This Row],[NIPNAS]],Target_CC[],COLUMN(BB$2)+9,0)</f>
        <v>861616</v>
      </c>
      <c r="BQ277" s="22">
        <f>Target_AM[[#This Row],[PROPORSI]]*VLOOKUP(Target_AM[[#This Row],[NIPNAS]],Target_CC[],COLUMN(BC$2)+9,0)</f>
        <v>809033</v>
      </c>
      <c r="BR277" s="22">
        <f>Target_AM[[#This Row],[PROPORSI]]*VLOOKUP(Target_AM[[#This Row],[NIPNAS]],Target_CC[],COLUMN(BD$2)+9,0)</f>
        <v>1154143</v>
      </c>
      <c r="BS277" s="22">
        <f>Target_AM[[#This Row],[PROPORSI]]*VLOOKUP(Target_AM[[#This Row],[NIPNAS]],Target_CC[],COLUMN(BE$2)+9,0)</f>
        <v>1154143</v>
      </c>
      <c r="BT277" s="22">
        <f>Target_AM[[#This Row],[PROPORSI]]*VLOOKUP(Target_AM[[#This Row],[NIPNAS]],Target_CC[],COLUMN(BF$2)+9,0)</f>
        <v>1154143</v>
      </c>
      <c r="BU277" s="22">
        <f>Target_AM[[#This Row],[PROPORSI]]*VLOOKUP(Target_AM[[#This Row],[NIPNAS]],Target_CC[],COLUMN(BG$2)+9,0)</f>
        <v>1154143</v>
      </c>
      <c r="BV277" s="22">
        <f>Target_AM[[#This Row],[PROPORSI]]*VLOOKUP(Target_AM[[#This Row],[NIPNAS]],Target_CC[],COLUMN(BH$2)+9,0)</f>
        <v>1154143</v>
      </c>
      <c r="BW277" s="22">
        <f>Target_AM[[#This Row],[PROPORSI]]*VLOOKUP(Target_AM[[#This Row],[NIPNAS]],Target_CC[],COLUMN(BI$2)+9,0)</f>
        <v>1154143</v>
      </c>
      <c r="BX277" s="22">
        <f>Target_AM[[#This Row],[PROPORSI]]*VLOOKUP(Target_AM[[#This Row],[NIPNAS]],Target_CC[],COLUMN(BJ$2)+9,0)</f>
        <v>1154143</v>
      </c>
      <c r="BY277" s="22">
        <f>Target_AM[[#This Row],[PROPORSI]]*VLOOKUP(Target_AM[[#This Row],[NIPNAS]],Target_CC[],COLUMN(BK$2)+9,0)</f>
        <v>1154143</v>
      </c>
      <c r="BZ277" s="22">
        <f>Target_AM[[#This Row],[PROPORSI]]*VLOOKUP(Target_AM[[#This Row],[NIPNAS]],Target_CC[],COLUMN(BL$2)+9,0)</f>
        <v>1154143</v>
      </c>
      <c r="CA277" s="22">
        <f>Target_AM[[#This Row],[PROPORSI]]*VLOOKUP(Target_AM[[#This Row],[NIPNAS]],Target_CC[],COLUMN(BM$2)+9,0)</f>
        <v>12909706</v>
      </c>
      <c r="CB277" s="22">
        <f>Target_AM[[#This Row],[PROPORSI]]*VLOOKUP(Target_AM[[#This Row],[NIPNAS]],Target_CC[],COLUMN(BN$2)+9,0)</f>
        <v>0</v>
      </c>
      <c r="CC277" s="22">
        <f>Target_AM[[#This Row],[PROPORSI]]*VLOOKUP(Target_AM[[#This Row],[NIPNAS]],Target_CC[],COLUMN(BO$2)+9,0)</f>
        <v>0</v>
      </c>
      <c r="CD277" s="22">
        <f>Target_AM[[#This Row],[PROPORSI]]*VLOOKUP(Target_AM[[#This Row],[NIPNAS]],Target_CC[],COLUMN(BP$2)+9,0)</f>
        <v>0</v>
      </c>
      <c r="CE277" s="22">
        <f>Target_AM[[#This Row],[PROPORSI]]*VLOOKUP(Target_AM[[#This Row],[NIPNAS]],Target_CC[],COLUMN(BQ$2)+9,0)</f>
        <v>0</v>
      </c>
      <c r="CF277" s="22">
        <f>Target_AM[[#This Row],[PROPORSI]]*VLOOKUP(Target_AM[[#This Row],[NIPNAS]],Target_CC[],COLUMN(BR$2)+9,0)</f>
        <v>0</v>
      </c>
      <c r="CG277" s="22">
        <f>Target_AM[[#This Row],[PROPORSI]]*VLOOKUP(Target_AM[[#This Row],[NIPNAS]],Target_CC[],COLUMN(BS$2)+9,0)</f>
        <v>0</v>
      </c>
      <c r="CH277" s="22">
        <f>Target_AM[[#This Row],[PROPORSI]]*VLOOKUP(Target_AM[[#This Row],[NIPNAS]],Target_CC[],COLUMN(BT$2)+9,0)</f>
        <v>0</v>
      </c>
      <c r="CI277" s="22">
        <f>Target_AM[[#This Row],[PROPORSI]]*VLOOKUP(Target_AM[[#This Row],[NIPNAS]],Target_CC[],COLUMN(BU$2)+9,0)</f>
        <v>0</v>
      </c>
      <c r="CJ277" s="22">
        <f>Target_AM[[#This Row],[PROPORSI]]*VLOOKUP(Target_AM[[#This Row],[NIPNAS]],Target_CC[],COLUMN(BV$2)+9,0)</f>
        <v>0</v>
      </c>
      <c r="CK277" s="22">
        <f>Target_AM[[#This Row],[PROPORSI]]*VLOOKUP(Target_AM[[#This Row],[NIPNAS]],Target_CC[],COLUMN(BW$2)+9,0)</f>
        <v>0</v>
      </c>
      <c r="CL277" s="22">
        <f>Target_AM[[#This Row],[PROPORSI]]*VLOOKUP(Target_AM[[#This Row],[NIPNAS]],Target_CC[],COLUMN(BX$2)+9,0)</f>
        <v>0</v>
      </c>
      <c r="CM277" s="22">
        <f>Target_AM[[#This Row],[PROPORSI]]*VLOOKUP(Target_AM[[#This Row],[NIPNAS]],Target_CC[],COLUMN(BY$2)+9,0)</f>
        <v>0</v>
      </c>
      <c r="CN277" s="22">
        <f>Target_AM[[#This Row],[PROPORSI]]*VLOOKUP(Target_AM[[#This Row],[NIPNAS]],Target_CC[],COLUMN(BZ$2)+9,0)</f>
        <v>0</v>
      </c>
      <c r="CO277" s="22">
        <f>Target_AM[[#This Row],[PROPORSI]]*VLOOKUP(Target_AM[[#This Row],[NIPNAS]],Target_CC[],COLUMN(CA$2)+9,0)</f>
        <v>1198140</v>
      </c>
      <c r="CP277" s="22">
        <f>Target_AM[[#This Row],[PROPORSI]]*VLOOKUP(Target_AM[[#This Row],[NIPNAS]],Target_CC[],COLUMN(CB$2)+9,0)</f>
        <v>1215136</v>
      </c>
      <c r="CQ277" s="22">
        <f>Target_AM[[#This Row],[PROPORSI]]*VLOOKUP(Target_AM[[#This Row],[NIPNAS]],Target_CC[],COLUMN(CC$2)+9,0)</f>
        <v>1154143</v>
      </c>
      <c r="CR277" s="22">
        <f>Target_AM[[#This Row],[PROPORSI]]*VLOOKUP(Target_AM[[#This Row],[NIPNAS]],Target_CC[],COLUMN(CD$2)+9,0)</f>
        <v>1154143</v>
      </c>
      <c r="CS277" s="22">
        <f>Target_AM[[#This Row],[PROPORSI]]*VLOOKUP(Target_AM[[#This Row],[NIPNAS]],Target_CC[],COLUMN(CE$2)+9,0)</f>
        <v>1154143</v>
      </c>
      <c r="CT277" s="22">
        <f>Target_AM[[#This Row],[PROPORSI]]*VLOOKUP(Target_AM[[#This Row],[NIPNAS]],Target_CC[],COLUMN(CF$2)+9,0)</f>
        <v>1154143</v>
      </c>
      <c r="CU277" s="22">
        <f>Target_AM[[#This Row],[PROPORSI]]*VLOOKUP(Target_AM[[#This Row],[NIPNAS]],Target_CC[],COLUMN(CG$2)+9,0)</f>
        <v>1154143</v>
      </c>
      <c r="CV277" s="22">
        <f>Target_AM[[#This Row],[PROPORSI]]*VLOOKUP(Target_AM[[#This Row],[NIPNAS]],Target_CC[],COLUMN(CH$2)+9,0)</f>
        <v>1154143</v>
      </c>
      <c r="CW277" s="22">
        <f>Target_AM[[#This Row],[PROPORSI]]*VLOOKUP(Target_AM[[#This Row],[NIPNAS]],Target_CC[],COLUMN(CI$2)+9,0)</f>
        <v>1154143</v>
      </c>
      <c r="CX277" s="22">
        <f>Target_AM[[#This Row],[PROPORSI]]*VLOOKUP(Target_AM[[#This Row],[NIPNAS]],Target_CC[],COLUMN(CJ$2)+9,0)</f>
        <v>1154143</v>
      </c>
      <c r="CY277" s="22">
        <f>Target_AM[[#This Row],[PROPORSI]]*VLOOKUP(Target_AM[[#This Row],[NIPNAS]],Target_CC[],COLUMN(CK$2)+9,0)</f>
        <v>1154143</v>
      </c>
      <c r="CZ277" s="22">
        <f>Target_AM[[#This Row],[PROPORSI]]*VLOOKUP(Target_AM[[#This Row],[NIPNAS]],Target_CC[],COLUMN(CL$2)+9,0)</f>
        <v>1154143</v>
      </c>
      <c r="DA277" s="22">
        <f>Target_AM[[#This Row],[PROPORSI]]*VLOOKUP(Target_AM[[#This Row],[NIPNAS]],Target_CC[],COLUMN(CM$2)+9,0)</f>
        <v>13954706</v>
      </c>
      <c r="DB277" s="22">
        <f>Target_AM[[#This Row],[PROPORSI]]*VLOOKUP(Target_AM[[#This Row],[NIPNAS]],Target_CC[],COLUMN(CN$2)+9,0)</f>
        <v>0</v>
      </c>
      <c r="DC277" s="22">
        <f>Target_AM[[#This Row],[PROPORSI]]*VLOOKUP(Target_AM[[#This Row],[NIPNAS]],Target_CC[],COLUMN(CO$2)+9,0)</f>
        <v>0</v>
      </c>
      <c r="DD277" s="22">
        <f>Target_AM[[#This Row],[PROPORSI]]*VLOOKUP(Target_AM[[#This Row],[NIPNAS]],Target_CC[],COLUMN(CP$2)+9,0)</f>
        <v>0</v>
      </c>
      <c r="DE277" s="22">
        <f>Target_AM[[#This Row],[PROPORSI]]*VLOOKUP(Target_AM[[#This Row],[NIPNAS]],Target_CC[],COLUMN(CQ$2)+9,0)</f>
        <v>0</v>
      </c>
      <c r="DF277" s="22">
        <f>Target_AM[[#This Row],[PROPORSI]]*VLOOKUP(Target_AM[[#This Row],[NIPNAS]],Target_CC[],COLUMN(CR$2)+9,0)</f>
        <v>0</v>
      </c>
      <c r="DG277" s="22">
        <f>Target_AM[[#This Row],[PROPORSI]]*VLOOKUP(Target_AM[[#This Row],[NIPNAS]],Target_CC[],COLUMN(CS$2)+9,0)</f>
        <v>0</v>
      </c>
      <c r="DH277" s="22">
        <f>Target_AM[[#This Row],[PROPORSI]]*VLOOKUP(Target_AM[[#This Row],[NIPNAS]],Target_CC[],COLUMN(CT$2)+9,0)</f>
        <v>0</v>
      </c>
      <c r="DI277" s="22">
        <f>Target_AM[[#This Row],[PROPORSI]]*VLOOKUP(Target_AM[[#This Row],[NIPNAS]],Target_CC[],COLUMN(CU$2)+9,0)</f>
        <v>0</v>
      </c>
      <c r="DJ277" s="22">
        <f>Target_AM[[#This Row],[PROPORSI]]*VLOOKUP(Target_AM[[#This Row],[NIPNAS]],Target_CC[],COLUMN(CV$2)+9,0)</f>
        <v>0</v>
      </c>
      <c r="DK277" s="22">
        <f>Target_AM[[#This Row],[PROPORSI]]*VLOOKUP(Target_AM[[#This Row],[NIPNAS]],Target_CC[],COLUMN(CW$2)+9,0)</f>
        <v>0</v>
      </c>
      <c r="DL277" s="22">
        <f>Target_AM[[#This Row],[PROPORSI]]*VLOOKUP(Target_AM[[#This Row],[NIPNAS]],Target_CC[],COLUMN(CX$2)+9,0)</f>
        <v>0</v>
      </c>
      <c r="DM277" s="22">
        <f>Target_AM[[#This Row],[PROPORSI]]*VLOOKUP(Target_AM[[#This Row],[NIPNAS]],Target_CC[],COLUMN(CY$2)+9,0)</f>
        <v>0</v>
      </c>
      <c r="DN277" s="22">
        <f>Target_AM[[#This Row],[PROPORSI]]*VLOOKUP(Target_AM[[#This Row],[NIPNAS]],Target_CC[],COLUMN(CZ$2)+9,0)</f>
        <v>0</v>
      </c>
      <c r="DO277" s="22">
        <f>Target_AM[[#This Row],[PROPORSI]]*VLOOKUP(Target_AM[[#This Row],[NIPNAS]],Target_CC[],COLUMN(DA$2)+9,0)</f>
        <v>0</v>
      </c>
      <c r="DP277" s="22">
        <f>Target_AM[[#This Row],[PROPORSI]]*VLOOKUP(Target_AM[[#This Row],[NIPNAS]],Target_CC[],COLUMN(DB$2)+9,0)</f>
        <v>0</v>
      </c>
      <c r="DQ277" s="22">
        <f>Target_AM[[#This Row],[PROPORSI]]*VLOOKUP(Target_AM[[#This Row],[NIPNAS]],Target_CC[],COLUMN(DC$2)+9,0)</f>
        <v>0</v>
      </c>
      <c r="DR277" s="22">
        <f>Target_AM[[#This Row],[PROPORSI]]*VLOOKUP(Target_AM[[#This Row],[NIPNAS]],Target_CC[],COLUMN(DD$2)+9,0)</f>
        <v>0</v>
      </c>
      <c r="DS277" s="22">
        <f>Target_AM[[#This Row],[PROPORSI]]*VLOOKUP(Target_AM[[#This Row],[NIPNAS]],Target_CC[],COLUMN(DE$2)+9,0)</f>
        <v>0</v>
      </c>
      <c r="DT277" s="22">
        <f>Target_AM[[#This Row],[PROPORSI]]*VLOOKUP(Target_AM[[#This Row],[NIPNAS]],Target_CC[],COLUMN(DF$2)+9,0)</f>
        <v>0</v>
      </c>
      <c r="DU277" s="22">
        <f>Target_AM[[#This Row],[PROPORSI]]*VLOOKUP(Target_AM[[#This Row],[NIPNAS]],Target_CC[],COLUMN(DG$2)+9,0)</f>
        <v>0</v>
      </c>
      <c r="DV277" s="22">
        <f>Target_AM[[#This Row],[PROPORSI]]*VLOOKUP(Target_AM[[#This Row],[NIPNAS]],Target_CC[],COLUMN(DH$2)+9,0)</f>
        <v>0</v>
      </c>
      <c r="DW277" s="22">
        <f>Target_AM[[#This Row],[PROPORSI]]*VLOOKUP(Target_AM[[#This Row],[NIPNAS]],Target_CC[],COLUMN(DI$2)+9,0)</f>
        <v>0</v>
      </c>
      <c r="DX277" s="22">
        <f>Target_AM[[#This Row],[PROPORSI]]*VLOOKUP(Target_AM[[#This Row],[NIPNAS]],Target_CC[],COLUMN(DJ$2)+9,0)</f>
        <v>0</v>
      </c>
      <c r="DY277" s="22">
        <f>Target_AM[[#This Row],[PROPORSI]]*VLOOKUP(Target_AM[[#This Row],[NIPNAS]],Target_CC[],COLUMN(DK$2)+9,0)</f>
        <v>0</v>
      </c>
      <c r="DZ277" s="22">
        <f>Target_AM[[#This Row],[PROPORSI]]*VLOOKUP(Target_AM[[#This Row],[NIPNAS]],Target_CC[],COLUMN(DL$2)+9,0)</f>
        <v>0</v>
      </c>
      <c r="EA277" s="22">
        <f>Target_AM[[#This Row],[PROPORSI]]*VLOOKUP(Target_AM[[#This Row],[NIPNAS]],Target_CC[],COLUMN(DM$2)+9,0)</f>
        <v>0</v>
      </c>
    </row>
    <row r="278" spans="2:131" x14ac:dyDescent="0.3">
      <c r="B278">
        <v>920064</v>
      </c>
      <c r="C278" t="s">
        <v>1051</v>
      </c>
      <c r="D278">
        <v>1</v>
      </c>
      <c r="E278" s="8">
        <v>45658</v>
      </c>
      <c r="F278">
        <v>60965733</v>
      </c>
      <c r="G278" t="s">
        <v>605</v>
      </c>
      <c r="J278" t="s">
        <v>300</v>
      </c>
      <c r="K278" t="s">
        <v>25</v>
      </c>
      <c r="L278" t="s">
        <v>159</v>
      </c>
      <c r="M278" t="s">
        <v>29</v>
      </c>
      <c r="N278" s="23">
        <f>Target_AM[[#This Row],[PROPORSI]]*VLOOKUP(Target_AM[[#This Row],[NIPNAS]],Target_CC[],9,0)</f>
        <v>18232932.367319945</v>
      </c>
      <c r="O278" s="22">
        <f>Target_AM[[#This Row],[PROPORSI]]*VLOOKUP(Target_AM[[#This Row],[NIPNAS]],Target_CC[],COLUMN(A$2)+9,0)</f>
        <v>899712.41869798023</v>
      </c>
      <c r="P278" s="22">
        <f>Target_AM[[#This Row],[PROPORSI]]*VLOOKUP(Target_AM[[#This Row],[NIPNAS]],Target_CC[],COLUMN(B$2)+9,0)</f>
        <v>915426.18774243211</v>
      </c>
      <c r="Q278" s="22">
        <f>Target_AM[[#This Row],[PROPORSI]]*VLOOKUP(Target_AM[[#This Row],[NIPNAS]],Target_CC[],COLUMN(C$2)+9,0)</f>
        <v>978704.57196674007</v>
      </c>
      <c r="R278" s="22">
        <f>Target_AM[[#This Row],[PROPORSI]]*VLOOKUP(Target_AM[[#This Row],[NIPNAS]],Target_CC[],COLUMN(D$2)+9,0)</f>
        <v>919640.69835021754</v>
      </c>
      <c r="S278" s="22">
        <f>Target_AM[[#This Row],[PROPORSI]]*VLOOKUP(Target_AM[[#This Row],[NIPNAS]],Target_CC[],COLUMN(E$2)+9,0)</f>
        <v>966253.16409883974</v>
      </c>
      <c r="T278" s="22">
        <f>Target_AM[[#This Row],[PROPORSI]]*VLOOKUP(Target_AM[[#This Row],[NIPNAS]],Target_CC[],COLUMN(F$2)+9,0)</f>
        <v>953363.23739318561</v>
      </c>
      <c r="U278" s="22">
        <f>Target_AM[[#This Row],[PROPORSI]]*VLOOKUP(Target_AM[[#This Row],[NIPNAS]],Target_CC[],COLUMN(G$2)+9,0)</f>
        <v>998969.10956336185</v>
      </c>
      <c r="V278" s="22">
        <f>Target_AM[[#This Row],[PROPORSI]]*VLOOKUP(Target_AM[[#This Row],[NIPNAS]],Target_CC[],COLUMN(H$2)+9,0)</f>
        <v>1008925.7314726118</v>
      </c>
      <c r="W278" s="22">
        <f>Target_AM[[#This Row],[PROPORSI]]*VLOOKUP(Target_AM[[#This Row],[NIPNAS]],Target_CC[],COLUMN(I$2)+9,0)</f>
        <v>996011.50779959711</v>
      </c>
      <c r="X278" s="22">
        <f>Target_AM[[#This Row],[PROPORSI]]*VLOOKUP(Target_AM[[#This Row],[NIPNAS]],Target_CC[],COLUMN(J$2)+9,0)</f>
        <v>1016049.6965291961</v>
      </c>
      <c r="Y278" s="22">
        <f>Target_AM[[#This Row],[PROPORSI]]*VLOOKUP(Target_AM[[#This Row],[NIPNAS]],Target_CC[],COLUMN(K$2)+9,0)</f>
        <v>1008636.3065195387</v>
      </c>
      <c r="Z278" s="22">
        <f>Target_AM[[#This Row],[PROPORSI]]*VLOOKUP(Target_AM[[#This Row],[NIPNAS]],Target_CC[],COLUMN(L$2)+9,0)</f>
        <v>951667.36986629874</v>
      </c>
      <c r="AA278" s="22">
        <f>Target_AM[[#This Row],[PROPORSI]]*VLOOKUP(Target_AM[[#This Row],[NIPNAS]],Target_CC[],COLUMN(M$2)+9,0)</f>
        <v>11613359.999999998</v>
      </c>
      <c r="AB278" s="22">
        <f>Target_AM[[#This Row],[PROPORSI]]*VLOOKUP(Target_AM[[#This Row],[NIPNAS]],Target_CC[],COLUMN(N$2)+9,0)</f>
        <v>1924799.3046851198</v>
      </c>
      <c r="AC278" s="22">
        <f>Target_AM[[#This Row],[PROPORSI]]*VLOOKUP(Target_AM[[#This Row],[NIPNAS]],Target_CC[],COLUMN(O$2)+9,0)</f>
        <v>1958416.5484867713</v>
      </c>
      <c r="AD278" s="22">
        <f>Target_AM[[#This Row],[PROPORSI]]*VLOOKUP(Target_AM[[#This Row],[NIPNAS]],Target_CC[],COLUMN(P$2)+9,0)</f>
        <v>2093791.127547052</v>
      </c>
      <c r="AE278" s="22">
        <f>Target_AM[[#This Row],[PROPORSI]]*VLOOKUP(Target_AM[[#This Row],[NIPNAS]],Target_CC[],COLUMN(Q$2)+9,0)</f>
        <v>1967432.8596089326</v>
      </c>
      <c r="AF278" s="22">
        <f>Target_AM[[#This Row],[PROPORSI]]*VLOOKUP(Target_AM[[#This Row],[NIPNAS]],Target_CC[],COLUMN(R$2)+9,0)</f>
        <v>2067153.2144668158</v>
      </c>
      <c r="AG278" s="22">
        <f>Target_AM[[#This Row],[PROPORSI]]*VLOOKUP(Target_AM[[#This Row],[NIPNAS]],Target_CC[],COLUMN(S$2)+9,0)</f>
        <v>2039577.1563343853</v>
      </c>
      <c r="AH278" s="22">
        <f>Target_AM[[#This Row],[PROPORSI]]*VLOOKUP(Target_AM[[#This Row],[NIPNAS]],Target_CC[],COLUMN(T$2)+9,0)</f>
        <v>2137144.0557329156</v>
      </c>
      <c r="AI278" s="22">
        <f>Target_AM[[#This Row],[PROPORSI]]*VLOOKUP(Target_AM[[#This Row],[NIPNAS]],Target_CC[],COLUMN(U$2)+9,0)</f>
        <v>2158444.7497431976</v>
      </c>
      <c r="AJ278" s="22">
        <f>Target_AM[[#This Row],[PROPORSI]]*VLOOKUP(Target_AM[[#This Row],[NIPNAS]],Target_CC[],COLUMN(V$2)+9,0)</f>
        <v>2130816.7119060201</v>
      </c>
      <c r="AK278" s="22">
        <f>Target_AM[[#This Row],[PROPORSI]]*VLOOKUP(Target_AM[[#This Row],[NIPNAS]],Target_CC[],COLUMN(W$2)+9,0)</f>
        <v>2173685.4007585058</v>
      </c>
      <c r="AL278" s="22">
        <f>Target_AM[[#This Row],[PROPORSI]]*VLOOKUP(Target_AM[[#This Row],[NIPNAS]],Target_CC[],COLUMN(X$2)+9,0)</f>
        <v>2157825.5686172554</v>
      </c>
      <c r="AM278" s="22">
        <f>Target_AM[[#This Row],[PROPORSI]]*VLOOKUP(Target_AM[[#This Row],[NIPNAS]],Target_CC[],COLUMN(Y$2)+9,0)</f>
        <v>2035949.103004507</v>
      </c>
      <c r="AN278" s="22">
        <f>Target_AM[[#This Row],[PROPORSI]]*VLOOKUP(Target_AM[[#This Row],[NIPNAS]],Target_CC[],COLUMN(Z$2)+9,0)</f>
        <v>24845035.800891478</v>
      </c>
      <c r="AO278" s="22">
        <f>Target_AM[[#This Row],[PROPORSI]]*VLOOKUP(Target_AM[[#This Row],[NIPNAS]],Target_CC[],COLUMN(AA$2)+9,0)</f>
        <v>2824511.7233830998</v>
      </c>
      <c r="AP278" s="22">
        <f>Target_AM[[#This Row],[PROPORSI]]*VLOOKUP(Target_AM[[#This Row],[NIPNAS]],Target_CC[],COLUMN(AB$2)+9,0)</f>
        <v>2873842.7362292036</v>
      </c>
      <c r="AQ278" s="22">
        <f>Target_AM[[#This Row],[PROPORSI]]*VLOOKUP(Target_AM[[#This Row],[NIPNAS]],Target_CC[],COLUMN(AC$2)+9,0)</f>
        <v>3072495.6995137921</v>
      </c>
      <c r="AR278" s="22">
        <f>Target_AM[[#This Row],[PROPORSI]]*VLOOKUP(Target_AM[[#This Row],[NIPNAS]],Target_CC[],COLUMN(AD$2)+9,0)</f>
        <v>2887073.5579591501</v>
      </c>
      <c r="AS278" s="22">
        <f>Target_AM[[#This Row],[PROPORSI]]*VLOOKUP(Target_AM[[#This Row],[NIPNAS]],Target_CC[],COLUMN(AE$2)+9,0)</f>
        <v>3033406.3785656556</v>
      </c>
      <c r="AT278" s="22">
        <f>Target_AM[[#This Row],[PROPORSI]]*VLOOKUP(Target_AM[[#This Row],[NIPNAS]],Target_CC[],COLUMN(AF$2)+9,0)</f>
        <v>2992940.3937275708</v>
      </c>
      <c r="AU278" s="22">
        <f>Target_AM[[#This Row],[PROPORSI]]*VLOOKUP(Target_AM[[#This Row],[NIPNAS]],Target_CC[],COLUMN(AG$2)+9,0)</f>
        <v>3136113.1652962775</v>
      </c>
      <c r="AV278" s="22">
        <f>Target_AM[[#This Row],[PROPORSI]]*VLOOKUP(Target_AM[[#This Row],[NIPNAS]],Target_CC[],COLUMN(AH$2)+9,0)</f>
        <v>3167370.4812158095</v>
      </c>
      <c r="AW278" s="22">
        <f>Target_AM[[#This Row],[PROPORSI]]*VLOOKUP(Target_AM[[#This Row],[NIPNAS]],Target_CC[],COLUMN(AI$2)+9,0)</f>
        <v>3126828.2197056171</v>
      </c>
      <c r="AX278" s="22">
        <f>Target_AM[[#This Row],[PROPORSI]]*VLOOKUP(Target_AM[[#This Row],[NIPNAS]],Target_CC[],COLUMN(AJ$2)+9,0)</f>
        <v>3189735.0972877019</v>
      </c>
      <c r="AY278" s="22">
        <f>Target_AM[[#This Row],[PROPORSI]]*VLOOKUP(Target_AM[[#This Row],[NIPNAS]],Target_CC[],COLUMN(AK$2)+9,0)</f>
        <v>3166461.8751367941</v>
      </c>
      <c r="AZ278" s="22">
        <f>Target_AM[[#This Row],[PROPORSI]]*VLOOKUP(Target_AM[[#This Row],[NIPNAS]],Target_CC[],COLUMN(AL$2)+9,0)</f>
        <v>2987616.4728708058</v>
      </c>
      <c r="BA278" s="22">
        <f>Target_AM[[#This Row],[PROPORSI]]*VLOOKUP(Target_AM[[#This Row],[NIPNAS]],Target_CC[],COLUMN(AM$2)+9,0)</f>
        <v>36458395.800891481</v>
      </c>
      <c r="BB278" s="22">
        <f>Target_AM[[#This Row],[PROPORSI]]*VLOOKUP(Target_AM[[#This Row],[NIPNAS]],Target_CC[],COLUMN(AN$2)+9,0)</f>
        <v>0</v>
      </c>
      <c r="BC278" s="22">
        <f>Target_AM[[#This Row],[PROPORSI]]*VLOOKUP(Target_AM[[#This Row],[NIPNAS]],Target_CC[],COLUMN(AO$2)+9,0)</f>
        <v>0</v>
      </c>
      <c r="BD278" s="22">
        <f>Target_AM[[#This Row],[PROPORSI]]*VLOOKUP(Target_AM[[#This Row],[NIPNAS]],Target_CC[],COLUMN(AP$2)+9,0)</f>
        <v>0</v>
      </c>
      <c r="BE278" s="22">
        <f>Target_AM[[#This Row],[PROPORSI]]*VLOOKUP(Target_AM[[#This Row],[NIPNAS]],Target_CC[],COLUMN(AQ$2)+9,0)</f>
        <v>0</v>
      </c>
      <c r="BF278" s="22">
        <f>Target_AM[[#This Row],[PROPORSI]]*VLOOKUP(Target_AM[[#This Row],[NIPNAS]],Target_CC[],COLUMN(AR$2)+9,0)</f>
        <v>0</v>
      </c>
      <c r="BG278" s="22">
        <f>Target_AM[[#This Row],[PROPORSI]]*VLOOKUP(Target_AM[[#This Row],[NIPNAS]],Target_CC[],COLUMN(AS$2)+9,0)</f>
        <v>0</v>
      </c>
      <c r="BH278" s="22">
        <f>Target_AM[[#This Row],[PROPORSI]]*VLOOKUP(Target_AM[[#This Row],[NIPNAS]],Target_CC[],COLUMN(AT$2)+9,0)</f>
        <v>0</v>
      </c>
      <c r="BI278" s="22">
        <f>Target_AM[[#This Row],[PROPORSI]]*VLOOKUP(Target_AM[[#This Row],[NIPNAS]],Target_CC[],COLUMN(AU$2)+9,0)</f>
        <v>0</v>
      </c>
      <c r="BJ278" s="22">
        <f>Target_AM[[#This Row],[PROPORSI]]*VLOOKUP(Target_AM[[#This Row],[NIPNAS]],Target_CC[],COLUMN(AV$2)+9,0)</f>
        <v>0</v>
      </c>
      <c r="BK278" s="22">
        <f>Target_AM[[#This Row],[PROPORSI]]*VLOOKUP(Target_AM[[#This Row],[NIPNAS]],Target_CC[],COLUMN(AW$2)+9,0)</f>
        <v>0</v>
      </c>
      <c r="BL278" s="22">
        <f>Target_AM[[#This Row],[PROPORSI]]*VLOOKUP(Target_AM[[#This Row],[NIPNAS]],Target_CC[],COLUMN(AX$2)+9,0)</f>
        <v>0</v>
      </c>
      <c r="BM278" s="22">
        <f>Target_AM[[#This Row],[PROPORSI]]*VLOOKUP(Target_AM[[#This Row],[NIPNAS]],Target_CC[],COLUMN(AY$2)+9,0)</f>
        <v>0</v>
      </c>
      <c r="BN278" s="22">
        <f>Target_AM[[#This Row],[PROPORSI]]*VLOOKUP(Target_AM[[#This Row],[NIPNAS]],Target_CC[],COLUMN(AZ$2)+9,0)</f>
        <v>0</v>
      </c>
      <c r="BO278" s="22">
        <f>Target_AM[[#This Row],[PROPORSI]]*VLOOKUP(Target_AM[[#This Row],[NIPNAS]],Target_CC[],COLUMN(BA$2)+9,0)</f>
        <v>1105600</v>
      </c>
      <c r="BP278" s="22">
        <f>Target_AM[[#This Row],[PROPORSI]]*VLOOKUP(Target_AM[[#This Row],[NIPNAS]],Target_CC[],COLUMN(BB$2)+9,0)</f>
        <v>1105600</v>
      </c>
      <c r="BQ278" s="22">
        <f>Target_AM[[#This Row],[PROPORSI]]*VLOOKUP(Target_AM[[#This Row],[NIPNAS]],Target_CC[],COLUMN(BC$2)+9,0)</f>
        <v>1046143</v>
      </c>
      <c r="BR278" s="22">
        <f>Target_AM[[#This Row],[PROPORSI]]*VLOOKUP(Target_AM[[#This Row],[NIPNAS]],Target_CC[],COLUMN(BD$2)+9,0)</f>
        <v>1046143</v>
      </c>
      <c r="BS278" s="22">
        <f>Target_AM[[#This Row],[PROPORSI]]*VLOOKUP(Target_AM[[#This Row],[NIPNAS]],Target_CC[],COLUMN(BE$2)+9,0)</f>
        <v>1046143</v>
      </c>
      <c r="BT278" s="22">
        <f>Target_AM[[#This Row],[PROPORSI]]*VLOOKUP(Target_AM[[#This Row],[NIPNAS]],Target_CC[],COLUMN(BF$2)+9,0)</f>
        <v>1046143</v>
      </c>
      <c r="BU278" s="22">
        <f>Target_AM[[#This Row],[PROPORSI]]*VLOOKUP(Target_AM[[#This Row],[NIPNAS]],Target_CC[],COLUMN(BG$2)+9,0)</f>
        <v>1046143</v>
      </c>
      <c r="BV278" s="22">
        <f>Target_AM[[#This Row],[PROPORSI]]*VLOOKUP(Target_AM[[#This Row],[NIPNAS]],Target_CC[],COLUMN(BH$2)+9,0)</f>
        <v>1046143</v>
      </c>
      <c r="BW278" s="22">
        <f>Target_AM[[#This Row],[PROPORSI]]*VLOOKUP(Target_AM[[#This Row],[NIPNAS]],Target_CC[],COLUMN(BI$2)+9,0)</f>
        <v>1046143</v>
      </c>
      <c r="BX278" s="22">
        <f>Target_AM[[#This Row],[PROPORSI]]*VLOOKUP(Target_AM[[#This Row],[NIPNAS]],Target_CC[],COLUMN(BJ$2)+9,0)</f>
        <v>1046143</v>
      </c>
      <c r="BY278" s="22">
        <f>Target_AM[[#This Row],[PROPORSI]]*VLOOKUP(Target_AM[[#This Row],[NIPNAS]],Target_CC[],COLUMN(BK$2)+9,0)</f>
        <v>1046143</v>
      </c>
      <c r="BZ278" s="22">
        <f>Target_AM[[#This Row],[PROPORSI]]*VLOOKUP(Target_AM[[#This Row],[NIPNAS]],Target_CC[],COLUMN(BL$2)+9,0)</f>
        <v>1046143</v>
      </c>
      <c r="CA278" s="22">
        <f>Target_AM[[#This Row],[PROPORSI]]*VLOOKUP(Target_AM[[#This Row],[NIPNAS]],Target_CC[],COLUMN(BM$2)+9,0)</f>
        <v>12672630</v>
      </c>
      <c r="CB278" s="22">
        <f>Target_AM[[#This Row],[PROPORSI]]*VLOOKUP(Target_AM[[#This Row],[NIPNAS]],Target_CC[],COLUMN(BN$2)+9,0)</f>
        <v>0</v>
      </c>
      <c r="CC278" s="22">
        <f>Target_AM[[#This Row],[PROPORSI]]*VLOOKUP(Target_AM[[#This Row],[NIPNAS]],Target_CC[],COLUMN(BO$2)+9,0)</f>
        <v>0</v>
      </c>
      <c r="CD278" s="22">
        <f>Target_AM[[#This Row],[PROPORSI]]*VLOOKUP(Target_AM[[#This Row],[NIPNAS]],Target_CC[],COLUMN(BP$2)+9,0)</f>
        <v>0</v>
      </c>
      <c r="CE278" s="22">
        <f>Target_AM[[#This Row],[PROPORSI]]*VLOOKUP(Target_AM[[#This Row],[NIPNAS]],Target_CC[],COLUMN(BQ$2)+9,0)</f>
        <v>0</v>
      </c>
      <c r="CF278" s="22">
        <f>Target_AM[[#This Row],[PROPORSI]]*VLOOKUP(Target_AM[[#This Row],[NIPNAS]],Target_CC[],COLUMN(BR$2)+9,0)</f>
        <v>0</v>
      </c>
      <c r="CG278" s="22">
        <f>Target_AM[[#This Row],[PROPORSI]]*VLOOKUP(Target_AM[[#This Row],[NIPNAS]],Target_CC[],COLUMN(BS$2)+9,0)</f>
        <v>0</v>
      </c>
      <c r="CH278" s="22">
        <f>Target_AM[[#This Row],[PROPORSI]]*VLOOKUP(Target_AM[[#This Row],[NIPNAS]],Target_CC[],COLUMN(BT$2)+9,0)</f>
        <v>0</v>
      </c>
      <c r="CI278" s="22">
        <f>Target_AM[[#This Row],[PROPORSI]]*VLOOKUP(Target_AM[[#This Row],[NIPNAS]],Target_CC[],COLUMN(BU$2)+9,0)</f>
        <v>0</v>
      </c>
      <c r="CJ278" s="22">
        <f>Target_AM[[#This Row],[PROPORSI]]*VLOOKUP(Target_AM[[#This Row],[NIPNAS]],Target_CC[],COLUMN(BV$2)+9,0)</f>
        <v>0</v>
      </c>
      <c r="CK278" s="22">
        <f>Target_AM[[#This Row],[PROPORSI]]*VLOOKUP(Target_AM[[#This Row],[NIPNAS]],Target_CC[],COLUMN(BW$2)+9,0)</f>
        <v>0</v>
      </c>
      <c r="CL278" s="22">
        <f>Target_AM[[#This Row],[PROPORSI]]*VLOOKUP(Target_AM[[#This Row],[NIPNAS]],Target_CC[],COLUMN(BX$2)+9,0)</f>
        <v>0</v>
      </c>
      <c r="CM278" s="22">
        <f>Target_AM[[#This Row],[PROPORSI]]*VLOOKUP(Target_AM[[#This Row],[NIPNAS]],Target_CC[],COLUMN(BY$2)+9,0)</f>
        <v>0</v>
      </c>
      <c r="CN278" s="22">
        <f>Target_AM[[#This Row],[PROPORSI]]*VLOOKUP(Target_AM[[#This Row],[NIPNAS]],Target_CC[],COLUMN(BZ$2)+9,0)</f>
        <v>0</v>
      </c>
      <c r="CO278" s="22">
        <f>Target_AM[[#This Row],[PROPORSI]]*VLOOKUP(Target_AM[[#This Row],[NIPNAS]],Target_CC[],COLUMN(CA$2)+9,0)</f>
        <v>1105600</v>
      </c>
      <c r="CP278" s="22">
        <f>Target_AM[[#This Row],[PROPORSI]]*VLOOKUP(Target_AM[[#This Row],[NIPNAS]],Target_CC[],COLUMN(CB$2)+9,0)</f>
        <v>1105600</v>
      </c>
      <c r="CQ278" s="22">
        <f>Target_AM[[#This Row],[PROPORSI]]*VLOOKUP(Target_AM[[#This Row],[NIPNAS]],Target_CC[],COLUMN(CC$2)+9,0)</f>
        <v>1046143</v>
      </c>
      <c r="CR278" s="22">
        <f>Target_AM[[#This Row],[PROPORSI]]*VLOOKUP(Target_AM[[#This Row],[NIPNAS]],Target_CC[],COLUMN(CD$2)+9,0)</f>
        <v>1046143</v>
      </c>
      <c r="CS278" s="22">
        <f>Target_AM[[#This Row],[PROPORSI]]*VLOOKUP(Target_AM[[#This Row],[NIPNAS]],Target_CC[],COLUMN(CE$2)+9,0)</f>
        <v>1046143</v>
      </c>
      <c r="CT278" s="22">
        <f>Target_AM[[#This Row],[PROPORSI]]*VLOOKUP(Target_AM[[#This Row],[NIPNAS]],Target_CC[],COLUMN(CF$2)+9,0)</f>
        <v>1046143</v>
      </c>
      <c r="CU278" s="22">
        <f>Target_AM[[#This Row],[PROPORSI]]*VLOOKUP(Target_AM[[#This Row],[NIPNAS]],Target_CC[],COLUMN(CG$2)+9,0)</f>
        <v>1046143</v>
      </c>
      <c r="CV278" s="22">
        <f>Target_AM[[#This Row],[PROPORSI]]*VLOOKUP(Target_AM[[#This Row],[NIPNAS]],Target_CC[],COLUMN(CH$2)+9,0)</f>
        <v>1046143</v>
      </c>
      <c r="CW278" s="22">
        <f>Target_AM[[#This Row],[PROPORSI]]*VLOOKUP(Target_AM[[#This Row],[NIPNAS]],Target_CC[],COLUMN(CI$2)+9,0)</f>
        <v>1046143</v>
      </c>
      <c r="CX278" s="22">
        <f>Target_AM[[#This Row],[PROPORSI]]*VLOOKUP(Target_AM[[#This Row],[NIPNAS]],Target_CC[],COLUMN(CJ$2)+9,0)</f>
        <v>1046143</v>
      </c>
      <c r="CY278" s="22">
        <f>Target_AM[[#This Row],[PROPORSI]]*VLOOKUP(Target_AM[[#This Row],[NIPNAS]],Target_CC[],COLUMN(CK$2)+9,0)</f>
        <v>1046143</v>
      </c>
      <c r="CZ278" s="22">
        <f>Target_AM[[#This Row],[PROPORSI]]*VLOOKUP(Target_AM[[#This Row],[NIPNAS]],Target_CC[],COLUMN(CL$2)+9,0)</f>
        <v>1046143</v>
      </c>
      <c r="DA278" s="22">
        <f>Target_AM[[#This Row],[PROPORSI]]*VLOOKUP(Target_AM[[#This Row],[NIPNAS]],Target_CC[],COLUMN(CM$2)+9,0)</f>
        <v>12672630</v>
      </c>
      <c r="DB278" s="22">
        <f>Target_AM[[#This Row],[PROPORSI]]*VLOOKUP(Target_AM[[#This Row],[NIPNAS]],Target_CC[],COLUMN(CN$2)+9,0)</f>
        <v>0</v>
      </c>
      <c r="DC278" s="22">
        <f>Target_AM[[#This Row],[PROPORSI]]*VLOOKUP(Target_AM[[#This Row],[NIPNAS]],Target_CC[],COLUMN(CO$2)+9,0)</f>
        <v>0</v>
      </c>
      <c r="DD278" s="22">
        <f>Target_AM[[#This Row],[PROPORSI]]*VLOOKUP(Target_AM[[#This Row],[NIPNAS]],Target_CC[],COLUMN(CP$2)+9,0)</f>
        <v>0</v>
      </c>
      <c r="DE278" s="22">
        <f>Target_AM[[#This Row],[PROPORSI]]*VLOOKUP(Target_AM[[#This Row],[NIPNAS]],Target_CC[],COLUMN(CQ$2)+9,0)</f>
        <v>0</v>
      </c>
      <c r="DF278" s="22">
        <f>Target_AM[[#This Row],[PROPORSI]]*VLOOKUP(Target_AM[[#This Row],[NIPNAS]],Target_CC[],COLUMN(CR$2)+9,0)</f>
        <v>0</v>
      </c>
      <c r="DG278" s="22">
        <f>Target_AM[[#This Row],[PROPORSI]]*VLOOKUP(Target_AM[[#This Row],[NIPNAS]],Target_CC[],COLUMN(CS$2)+9,0)</f>
        <v>0</v>
      </c>
      <c r="DH278" s="22">
        <f>Target_AM[[#This Row],[PROPORSI]]*VLOOKUP(Target_AM[[#This Row],[NIPNAS]],Target_CC[],COLUMN(CT$2)+9,0)</f>
        <v>0</v>
      </c>
      <c r="DI278" s="22">
        <f>Target_AM[[#This Row],[PROPORSI]]*VLOOKUP(Target_AM[[#This Row],[NIPNAS]],Target_CC[],COLUMN(CU$2)+9,0)</f>
        <v>0</v>
      </c>
      <c r="DJ278" s="22">
        <f>Target_AM[[#This Row],[PROPORSI]]*VLOOKUP(Target_AM[[#This Row],[NIPNAS]],Target_CC[],COLUMN(CV$2)+9,0)</f>
        <v>0</v>
      </c>
      <c r="DK278" s="22">
        <f>Target_AM[[#This Row],[PROPORSI]]*VLOOKUP(Target_AM[[#This Row],[NIPNAS]],Target_CC[],COLUMN(CW$2)+9,0)</f>
        <v>0</v>
      </c>
      <c r="DL278" s="22">
        <f>Target_AM[[#This Row],[PROPORSI]]*VLOOKUP(Target_AM[[#This Row],[NIPNAS]],Target_CC[],COLUMN(CX$2)+9,0)</f>
        <v>0</v>
      </c>
      <c r="DM278" s="22">
        <f>Target_AM[[#This Row],[PROPORSI]]*VLOOKUP(Target_AM[[#This Row],[NIPNAS]],Target_CC[],COLUMN(CY$2)+9,0)</f>
        <v>0</v>
      </c>
      <c r="DN278" s="22">
        <f>Target_AM[[#This Row],[PROPORSI]]*VLOOKUP(Target_AM[[#This Row],[NIPNAS]],Target_CC[],COLUMN(CZ$2)+9,0)</f>
        <v>0</v>
      </c>
      <c r="DO278" s="22">
        <f>Target_AM[[#This Row],[PROPORSI]]*VLOOKUP(Target_AM[[#This Row],[NIPNAS]],Target_CC[],COLUMN(DA$2)+9,0)</f>
        <v>0</v>
      </c>
      <c r="DP278" s="22">
        <f>Target_AM[[#This Row],[PROPORSI]]*VLOOKUP(Target_AM[[#This Row],[NIPNAS]],Target_CC[],COLUMN(DB$2)+9,0)</f>
        <v>0</v>
      </c>
      <c r="DQ278" s="22">
        <f>Target_AM[[#This Row],[PROPORSI]]*VLOOKUP(Target_AM[[#This Row],[NIPNAS]],Target_CC[],COLUMN(DC$2)+9,0)</f>
        <v>0</v>
      </c>
      <c r="DR278" s="22">
        <f>Target_AM[[#This Row],[PROPORSI]]*VLOOKUP(Target_AM[[#This Row],[NIPNAS]],Target_CC[],COLUMN(DD$2)+9,0)</f>
        <v>0</v>
      </c>
      <c r="DS278" s="22">
        <f>Target_AM[[#This Row],[PROPORSI]]*VLOOKUP(Target_AM[[#This Row],[NIPNAS]],Target_CC[],COLUMN(DE$2)+9,0)</f>
        <v>0</v>
      </c>
      <c r="DT278" s="22">
        <f>Target_AM[[#This Row],[PROPORSI]]*VLOOKUP(Target_AM[[#This Row],[NIPNAS]],Target_CC[],COLUMN(DF$2)+9,0)</f>
        <v>0</v>
      </c>
      <c r="DU278" s="22">
        <f>Target_AM[[#This Row],[PROPORSI]]*VLOOKUP(Target_AM[[#This Row],[NIPNAS]],Target_CC[],COLUMN(DG$2)+9,0)</f>
        <v>0</v>
      </c>
      <c r="DV278" s="22">
        <f>Target_AM[[#This Row],[PROPORSI]]*VLOOKUP(Target_AM[[#This Row],[NIPNAS]],Target_CC[],COLUMN(DH$2)+9,0)</f>
        <v>0</v>
      </c>
      <c r="DW278" s="22">
        <f>Target_AM[[#This Row],[PROPORSI]]*VLOOKUP(Target_AM[[#This Row],[NIPNAS]],Target_CC[],COLUMN(DI$2)+9,0)</f>
        <v>0</v>
      </c>
      <c r="DX278" s="22">
        <f>Target_AM[[#This Row],[PROPORSI]]*VLOOKUP(Target_AM[[#This Row],[NIPNAS]],Target_CC[],COLUMN(DJ$2)+9,0)</f>
        <v>0</v>
      </c>
      <c r="DY278" s="22">
        <f>Target_AM[[#This Row],[PROPORSI]]*VLOOKUP(Target_AM[[#This Row],[NIPNAS]],Target_CC[],COLUMN(DK$2)+9,0)</f>
        <v>0</v>
      </c>
      <c r="DZ278" s="22">
        <f>Target_AM[[#This Row],[PROPORSI]]*VLOOKUP(Target_AM[[#This Row],[NIPNAS]],Target_CC[],COLUMN(DL$2)+9,0)</f>
        <v>0</v>
      </c>
      <c r="EA278" s="22">
        <f>Target_AM[[#This Row],[PROPORSI]]*VLOOKUP(Target_AM[[#This Row],[NIPNAS]],Target_CC[],COLUMN(DM$2)+9,0)</f>
        <v>0</v>
      </c>
    </row>
    <row r="279" spans="2:131" x14ac:dyDescent="0.3">
      <c r="B279">
        <v>910017</v>
      </c>
      <c r="C279" t="s">
        <v>1049</v>
      </c>
      <c r="D279">
        <v>1</v>
      </c>
      <c r="E279" s="8">
        <v>45658</v>
      </c>
      <c r="F279">
        <v>19181703</v>
      </c>
      <c r="G279" t="s">
        <v>594</v>
      </c>
      <c r="J279" t="s">
        <v>300</v>
      </c>
      <c r="K279" t="s">
        <v>25</v>
      </c>
      <c r="L279" t="s">
        <v>159</v>
      </c>
      <c r="M279" t="s">
        <v>29</v>
      </c>
      <c r="N279" s="23">
        <f>Target_AM[[#This Row],[PROPORSI]]*VLOOKUP(Target_AM[[#This Row],[NIPNAS]],Target_CC[],9,0)</f>
        <v>27638687.887916535</v>
      </c>
      <c r="O279" s="22">
        <f>Target_AM[[#This Row],[PROPORSI]]*VLOOKUP(Target_AM[[#This Row],[NIPNAS]],Target_CC[],COLUMN(A$2)+9,0)</f>
        <v>1064467.8743197704</v>
      </c>
      <c r="P279" s="22">
        <f>Target_AM[[#This Row],[PROPORSI]]*VLOOKUP(Target_AM[[#This Row],[NIPNAS]],Target_CC[],COLUMN(B$2)+9,0)</f>
        <v>1083059.1508039893</v>
      </c>
      <c r="Q279" s="22">
        <f>Target_AM[[#This Row],[PROPORSI]]*VLOOKUP(Target_AM[[#This Row],[NIPNAS]],Target_CC[],COLUMN(C$2)+9,0)</f>
        <v>1157925.0810121282</v>
      </c>
      <c r="R279" s="22">
        <f>Target_AM[[#This Row],[PROPORSI]]*VLOOKUP(Target_AM[[#This Row],[NIPNAS]],Target_CC[],COLUMN(D$2)+9,0)</f>
        <v>1088045.4231447221</v>
      </c>
      <c r="S279" s="22">
        <f>Target_AM[[#This Row],[PROPORSI]]*VLOOKUP(Target_AM[[#This Row],[NIPNAS]],Target_CC[],COLUMN(E$2)+9,0)</f>
        <v>1143193.569709202</v>
      </c>
      <c r="T279" s="22">
        <f>Target_AM[[#This Row],[PROPORSI]]*VLOOKUP(Target_AM[[#This Row],[NIPNAS]],Target_CC[],COLUMN(F$2)+9,0)</f>
        <v>1127943.2379416784</v>
      </c>
      <c r="U279" s="22">
        <f>Target_AM[[#This Row],[PROPORSI]]*VLOOKUP(Target_AM[[#This Row],[NIPNAS]],Target_CC[],COLUMN(G$2)+9,0)</f>
        <v>1181900.4633801579</v>
      </c>
      <c r="V279" s="22">
        <f>Target_AM[[#This Row],[PROPORSI]]*VLOOKUP(Target_AM[[#This Row],[NIPNAS]],Target_CC[],COLUMN(H$2)+9,0)</f>
        <v>1193680.3431938463</v>
      </c>
      <c r="W279" s="22">
        <f>Target_AM[[#This Row],[PROPORSI]]*VLOOKUP(Target_AM[[#This Row],[NIPNAS]],Target_CC[],COLUMN(I$2)+9,0)</f>
        <v>1178401.2651951257</v>
      </c>
      <c r="X279" s="22">
        <f>Target_AM[[#This Row],[PROPORSI]]*VLOOKUP(Target_AM[[#This Row],[NIPNAS]],Target_CC[],COLUMN(J$2)+9,0)</f>
        <v>1202108.8496620406</v>
      </c>
      <c r="Y279" s="22">
        <f>Target_AM[[#This Row],[PROPORSI]]*VLOOKUP(Target_AM[[#This Row],[NIPNAS]],Target_CC[],COLUMN(K$2)+9,0)</f>
        <v>1193337.9187055652</v>
      </c>
      <c r="Z279" s="22">
        <f>Target_AM[[#This Row],[PROPORSI]]*VLOOKUP(Target_AM[[#This Row],[NIPNAS]],Target_CC[],COLUMN(L$2)+9,0)</f>
        <v>1125936.8229317737</v>
      </c>
      <c r="AA279" s="22">
        <f>Target_AM[[#This Row],[PROPORSI]]*VLOOKUP(Target_AM[[#This Row],[NIPNAS]],Target_CC[],COLUMN(M$2)+9,0)</f>
        <v>13740000.000000002</v>
      </c>
      <c r="AB279" s="22">
        <f>Target_AM[[#This Row],[PROPORSI]]*VLOOKUP(Target_AM[[#This Row],[NIPNAS]],Target_CC[],COLUMN(N$2)+9,0)</f>
        <v>1944203.3731133055</v>
      </c>
      <c r="AC279" s="22">
        <f>Target_AM[[#This Row],[PROPORSI]]*VLOOKUP(Target_AM[[#This Row],[NIPNAS]],Target_CC[],COLUMN(O$2)+9,0)</f>
        <v>1978159.515260102</v>
      </c>
      <c r="AD279" s="22">
        <f>Target_AM[[#This Row],[PROPORSI]]*VLOOKUP(Target_AM[[#This Row],[NIPNAS]],Target_CC[],COLUMN(P$2)+9,0)</f>
        <v>2114898.8171718139</v>
      </c>
      <c r="AE279" s="22">
        <f>Target_AM[[#This Row],[PROPORSI]]*VLOOKUP(Target_AM[[#This Row],[NIPNAS]],Target_CC[],COLUMN(Q$2)+9,0)</f>
        <v>1987266.7205952646</v>
      </c>
      <c r="AF279" s="22">
        <f>Target_AM[[#This Row],[PROPORSI]]*VLOOKUP(Target_AM[[#This Row],[NIPNAS]],Target_CC[],COLUMN(R$2)+9,0)</f>
        <v>2087992.3649836641</v>
      </c>
      <c r="AG279" s="22">
        <f>Target_AM[[#This Row],[PROPORSI]]*VLOOKUP(Target_AM[[#This Row],[NIPNAS]],Target_CC[],COLUMN(S$2)+9,0)</f>
        <v>2060138.3102218299</v>
      </c>
      <c r="AH279" s="22">
        <f>Target_AM[[#This Row],[PROPORSI]]*VLOOKUP(Target_AM[[#This Row],[NIPNAS]],Target_CC[],COLUMN(T$2)+9,0)</f>
        <v>2158688.7899799575</v>
      </c>
      <c r="AI279" s="22">
        <f>Target_AM[[#This Row],[PROPORSI]]*VLOOKUP(Target_AM[[#This Row],[NIPNAS]],Target_CC[],COLUMN(U$2)+9,0)</f>
        <v>2180204.2181306444</v>
      </c>
      <c r="AJ279" s="22">
        <f>Target_AM[[#This Row],[PROPORSI]]*VLOOKUP(Target_AM[[#This Row],[NIPNAS]],Target_CC[],COLUMN(V$2)+9,0)</f>
        <v>2152297.6596521591</v>
      </c>
      <c r="AK279" s="22">
        <f>Target_AM[[#This Row],[PROPORSI]]*VLOOKUP(Target_AM[[#This Row],[NIPNAS]],Target_CC[],COLUMN(W$2)+9,0)</f>
        <v>2195598.5114682829</v>
      </c>
      <c r="AL279" s="22">
        <f>Target_AM[[#This Row],[PROPORSI]]*VLOOKUP(Target_AM[[#This Row],[NIPNAS]],Target_CC[],COLUMN(X$2)+9,0)</f>
        <v>2179578.7949861665</v>
      </c>
      <c r="AM279" s="22">
        <f>Target_AM[[#This Row],[PROPORSI]]*VLOOKUP(Target_AM[[#This Row],[NIPNAS]],Target_CC[],COLUMN(Y$2)+9,0)</f>
        <v>2056473.6821722379</v>
      </c>
      <c r="AN279" s="22">
        <f>Target_AM[[#This Row],[PROPORSI]]*VLOOKUP(Target_AM[[#This Row],[NIPNAS]],Target_CC[],COLUMN(Z$2)+9,0)</f>
        <v>25095500.757735431</v>
      </c>
      <c r="AO279" s="22">
        <f>Target_AM[[#This Row],[PROPORSI]]*VLOOKUP(Target_AM[[#This Row],[NIPNAS]],Target_CC[],COLUMN(AA$2)+9,0)</f>
        <v>3008671.2474330757</v>
      </c>
      <c r="AP279" s="22">
        <f>Target_AM[[#This Row],[PROPORSI]]*VLOOKUP(Target_AM[[#This Row],[NIPNAS]],Target_CC[],COLUMN(AB$2)+9,0)</f>
        <v>3061218.666064091</v>
      </c>
      <c r="AQ279" s="22">
        <f>Target_AM[[#This Row],[PROPORSI]]*VLOOKUP(Target_AM[[#This Row],[NIPNAS]],Target_CC[],COLUMN(AC$2)+9,0)</f>
        <v>3272823.8981839418</v>
      </c>
      <c r="AR279" s="22">
        <f>Target_AM[[#This Row],[PROPORSI]]*VLOOKUP(Target_AM[[#This Row],[NIPNAS]],Target_CC[],COLUMN(AD$2)+9,0)</f>
        <v>3075312.1437399867</v>
      </c>
      <c r="AS279" s="22">
        <f>Target_AM[[#This Row],[PROPORSI]]*VLOOKUP(Target_AM[[#This Row],[NIPNAS]],Target_CC[],COLUMN(AE$2)+9,0)</f>
        <v>3231185.9346928662</v>
      </c>
      <c r="AT279" s="22">
        <f>Target_AM[[#This Row],[PROPORSI]]*VLOOKUP(Target_AM[[#This Row],[NIPNAS]],Target_CC[],COLUMN(AF$2)+9,0)</f>
        <v>3188081.5481635081</v>
      </c>
      <c r="AU279" s="22">
        <f>Target_AM[[#This Row],[PROPORSI]]*VLOOKUP(Target_AM[[#This Row],[NIPNAS]],Target_CC[],COLUMN(AG$2)+9,0)</f>
        <v>3340589.2533601155</v>
      </c>
      <c r="AV279" s="22">
        <f>Target_AM[[#This Row],[PROPORSI]]*VLOOKUP(Target_AM[[#This Row],[NIPNAS]],Target_CC[],COLUMN(AH$2)+9,0)</f>
        <v>3373884.5613244907</v>
      </c>
      <c r="AW279" s="22">
        <f>Target_AM[[#This Row],[PROPORSI]]*VLOOKUP(Target_AM[[#This Row],[NIPNAS]],Target_CC[],COLUMN(AI$2)+9,0)</f>
        <v>3330698.9248472848</v>
      </c>
      <c r="AX279" s="22">
        <f>Target_AM[[#This Row],[PROPORSI]]*VLOOKUP(Target_AM[[#This Row],[NIPNAS]],Target_CC[],COLUMN(AJ$2)+9,0)</f>
        <v>3397707.3611303233</v>
      </c>
      <c r="AY279" s="22">
        <f>Target_AM[[#This Row],[PROPORSI]]*VLOOKUP(Target_AM[[#This Row],[NIPNAS]],Target_CC[],COLUMN(AK$2)+9,0)</f>
        <v>3372916.7136917319</v>
      </c>
      <c r="AZ279" s="22">
        <f>Target_AM[[#This Row],[PROPORSI]]*VLOOKUP(Target_AM[[#This Row],[NIPNAS]],Target_CC[],COLUMN(AL$2)+9,0)</f>
        <v>3182410.5051040119</v>
      </c>
      <c r="BA279" s="22">
        <f>Target_AM[[#This Row],[PROPORSI]]*VLOOKUP(Target_AM[[#This Row],[NIPNAS]],Target_CC[],COLUMN(AM$2)+9,0)</f>
        <v>38835500.757735431</v>
      </c>
      <c r="BB279" s="22">
        <f>Target_AM[[#This Row],[PROPORSI]]*VLOOKUP(Target_AM[[#This Row],[NIPNAS]],Target_CC[],COLUMN(AN$2)+9,0)</f>
        <v>4941582.2328302255</v>
      </c>
      <c r="BC279" s="22">
        <f>Target_AM[[#This Row],[PROPORSI]]*VLOOKUP(Target_AM[[#This Row],[NIPNAS]],Target_CC[],COLUMN(AO$2)+9,0)</f>
        <v>5142088.3207596643</v>
      </c>
      <c r="BD279" s="22">
        <f>Target_AM[[#This Row],[PROPORSI]]*VLOOKUP(Target_AM[[#This Row],[NIPNAS]],Target_CC[],COLUMN(AP$2)+9,0)</f>
        <v>5200167.6767443335</v>
      </c>
      <c r="BE279" s="22">
        <f>Target_AM[[#This Row],[PROPORSI]]*VLOOKUP(Target_AM[[#This Row],[NIPNAS]],Target_CC[],COLUMN(AQ$2)+9,0)</f>
        <v>5041400.8835760169</v>
      </c>
      <c r="BF279" s="22">
        <f>Target_AM[[#This Row],[PROPORSI]]*VLOOKUP(Target_AM[[#This Row],[NIPNAS]],Target_CC[],COLUMN(AR$2)+9,0)</f>
        <v>5300908.0587014994</v>
      </c>
      <c r="BG279" s="22">
        <f>Target_AM[[#This Row],[PROPORSI]]*VLOOKUP(Target_AM[[#This Row],[NIPNAS]],Target_CC[],COLUMN(AS$2)+9,0)</f>
        <v>5267931.7796293944</v>
      </c>
      <c r="BH279" s="22">
        <f>Target_AM[[#This Row],[PROPORSI]]*VLOOKUP(Target_AM[[#This Row],[NIPNAS]],Target_CC[],COLUMN(AT$2)+9,0)</f>
        <v>5440025.0052966522</v>
      </c>
      <c r="BI279" s="22">
        <f>Target_AM[[#This Row],[PROPORSI]]*VLOOKUP(Target_AM[[#This Row],[NIPNAS]],Target_CC[],COLUMN(AU$2)+9,0)</f>
        <v>5516503.1293899361</v>
      </c>
      <c r="BJ279" s="22">
        <f>Target_AM[[#This Row],[PROPORSI]]*VLOOKUP(Target_AM[[#This Row],[NIPNAS]],Target_CC[],COLUMN(AV$2)+9,0)</f>
        <v>5430748.8535660813</v>
      </c>
      <c r="BK279" s="22">
        <f>Target_AM[[#This Row],[PROPORSI]]*VLOOKUP(Target_AM[[#This Row],[NIPNAS]],Target_CC[],COLUMN(AW$2)+9,0)</f>
        <v>5523072.6990475263</v>
      </c>
      <c r="BL279" s="22">
        <f>Target_AM[[#This Row],[PROPORSI]]*VLOOKUP(Target_AM[[#This Row],[NIPNAS]],Target_CC[],COLUMN(AX$2)+9,0)</f>
        <v>5624891.6984470263</v>
      </c>
      <c r="BM279" s="22">
        <f>Target_AM[[#This Row],[PROPORSI]]*VLOOKUP(Target_AM[[#This Row],[NIPNAS]],Target_CC[],COLUMN(AY$2)+9,0)</f>
        <v>5484201.4723760169</v>
      </c>
      <c r="BN279" s="22">
        <f>Target_AM[[#This Row],[PROPORSI]]*VLOOKUP(Target_AM[[#This Row],[NIPNAS]],Target_CC[],COLUMN(AZ$2)+9,0)</f>
        <v>63913521.810364373</v>
      </c>
      <c r="BO279" s="22">
        <f>Target_AM[[#This Row],[PROPORSI]]*VLOOKUP(Target_AM[[#This Row],[NIPNAS]],Target_CC[],COLUMN(BA$2)+9,0)</f>
        <v>885000</v>
      </c>
      <c r="BP279" s="22">
        <f>Target_AM[[#This Row],[PROPORSI]]*VLOOKUP(Target_AM[[#This Row],[NIPNAS]],Target_CC[],COLUMN(BB$2)+9,0)</f>
        <v>885000</v>
      </c>
      <c r="BQ279" s="22">
        <f>Target_AM[[#This Row],[PROPORSI]]*VLOOKUP(Target_AM[[#This Row],[NIPNAS]],Target_CC[],COLUMN(BC$2)+9,0)</f>
        <v>885000</v>
      </c>
      <c r="BR279" s="22">
        <f>Target_AM[[#This Row],[PROPORSI]]*VLOOKUP(Target_AM[[#This Row],[NIPNAS]],Target_CC[],COLUMN(BD$2)+9,0)</f>
        <v>933100</v>
      </c>
      <c r="BS279" s="22">
        <f>Target_AM[[#This Row],[PROPORSI]]*VLOOKUP(Target_AM[[#This Row],[NIPNAS]],Target_CC[],COLUMN(BE$2)+9,0)</f>
        <v>933100</v>
      </c>
      <c r="BT279" s="22">
        <f>Target_AM[[#This Row],[PROPORSI]]*VLOOKUP(Target_AM[[#This Row],[NIPNAS]],Target_CC[],COLUMN(BF$2)+9,0)</f>
        <v>933100</v>
      </c>
      <c r="BU279" s="22">
        <f>Target_AM[[#This Row],[PROPORSI]]*VLOOKUP(Target_AM[[#This Row],[NIPNAS]],Target_CC[],COLUMN(BG$2)+9,0)</f>
        <v>933100</v>
      </c>
      <c r="BV279" s="22">
        <f>Target_AM[[#This Row],[PROPORSI]]*VLOOKUP(Target_AM[[#This Row],[NIPNAS]],Target_CC[],COLUMN(BH$2)+9,0)</f>
        <v>933100</v>
      </c>
      <c r="BW279" s="22">
        <f>Target_AM[[#This Row],[PROPORSI]]*VLOOKUP(Target_AM[[#This Row],[NIPNAS]],Target_CC[],COLUMN(BI$2)+9,0)</f>
        <v>933100</v>
      </c>
      <c r="BX279" s="22">
        <f>Target_AM[[#This Row],[PROPORSI]]*VLOOKUP(Target_AM[[#This Row],[NIPNAS]],Target_CC[],COLUMN(BJ$2)+9,0)</f>
        <v>933100</v>
      </c>
      <c r="BY279" s="22">
        <f>Target_AM[[#This Row],[PROPORSI]]*VLOOKUP(Target_AM[[#This Row],[NIPNAS]],Target_CC[],COLUMN(BK$2)+9,0)</f>
        <v>933100</v>
      </c>
      <c r="BZ279" s="22">
        <f>Target_AM[[#This Row],[PROPORSI]]*VLOOKUP(Target_AM[[#This Row],[NIPNAS]],Target_CC[],COLUMN(BL$2)+9,0)</f>
        <v>933100</v>
      </c>
      <c r="CA279" s="22">
        <f>Target_AM[[#This Row],[PROPORSI]]*VLOOKUP(Target_AM[[#This Row],[NIPNAS]],Target_CC[],COLUMN(BM$2)+9,0)</f>
        <v>11052900</v>
      </c>
      <c r="CB279" s="22">
        <f>Target_AM[[#This Row],[PROPORSI]]*VLOOKUP(Target_AM[[#This Row],[NIPNAS]],Target_CC[],COLUMN(BN$2)+9,0)</f>
        <v>0</v>
      </c>
      <c r="CC279" s="22">
        <f>Target_AM[[#This Row],[PROPORSI]]*VLOOKUP(Target_AM[[#This Row],[NIPNAS]],Target_CC[],COLUMN(BO$2)+9,0)</f>
        <v>0</v>
      </c>
      <c r="CD279" s="22">
        <f>Target_AM[[#This Row],[PROPORSI]]*VLOOKUP(Target_AM[[#This Row],[NIPNAS]],Target_CC[],COLUMN(BP$2)+9,0)</f>
        <v>0</v>
      </c>
      <c r="CE279" s="22">
        <f>Target_AM[[#This Row],[PROPORSI]]*VLOOKUP(Target_AM[[#This Row],[NIPNAS]],Target_CC[],COLUMN(BQ$2)+9,0)</f>
        <v>0</v>
      </c>
      <c r="CF279" s="22">
        <f>Target_AM[[#This Row],[PROPORSI]]*VLOOKUP(Target_AM[[#This Row],[NIPNAS]],Target_CC[],COLUMN(BR$2)+9,0)</f>
        <v>0</v>
      </c>
      <c r="CG279" s="22">
        <f>Target_AM[[#This Row],[PROPORSI]]*VLOOKUP(Target_AM[[#This Row],[NIPNAS]],Target_CC[],COLUMN(BS$2)+9,0)</f>
        <v>0</v>
      </c>
      <c r="CH279" s="22">
        <f>Target_AM[[#This Row],[PROPORSI]]*VLOOKUP(Target_AM[[#This Row],[NIPNAS]],Target_CC[],COLUMN(BT$2)+9,0)</f>
        <v>0</v>
      </c>
      <c r="CI279" s="22">
        <f>Target_AM[[#This Row],[PROPORSI]]*VLOOKUP(Target_AM[[#This Row],[NIPNAS]],Target_CC[],COLUMN(BU$2)+9,0)</f>
        <v>0</v>
      </c>
      <c r="CJ279" s="22">
        <f>Target_AM[[#This Row],[PROPORSI]]*VLOOKUP(Target_AM[[#This Row],[NIPNAS]],Target_CC[],COLUMN(BV$2)+9,0)</f>
        <v>0</v>
      </c>
      <c r="CK279" s="22">
        <f>Target_AM[[#This Row],[PROPORSI]]*VLOOKUP(Target_AM[[#This Row],[NIPNAS]],Target_CC[],COLUMN(BW$2)+9,0)</f>
        <v>0</v>
      </c>
      <c r="CL279" s="22">
        <f>Target_AM[[#This Row],[PROPORSI]]*VLOOKUP(Target_AM[[#This Row],[NIPNAS]],Target_CC[],COLUMN(BX$2)+9,0)</f>
        <v>0</v>
      </c>
      <c r="CM279" s="22">
        <f>Target_AM[[#This Row],[PROPORSI]]*VLOOKUP(Target_AM[[#This Row],[NIPNAS]],Target_CC[],COLUMN(BY$2)+9,0)</f>
        <v>0</v>
      </c>
      <c r="CN279" s="22">
        <f>Target_AM[[#This Row],[PROPORSI]]*VLOOKUP(Target_AM[[#This Row],[NIPNAS]],Target_CC[],COLUMN(BZ$2)+9,0)</f>
        <v>0</v>
      </c>
      <c r="CO279" s="22">
        <f>Target_AM[[#This Row],[PROPORSI]]*VLOOKUP(Target_AM[[#This Row],[NIPNAS]],Target_CC[],COLUMN(CA$2)+9,0)</f>
        <v>933100</v>
      </c>
      <c r="CP279" s="22">
        <f>Target_AM[[#This Row],[PROPORSI]]*VLOOKUP(Target_AM[[#This Row],[NIPNAS]],Target_CC[],COLUMN(CB$2)+9,0)</f>
        <v>933100</v>
      </c>
      <c r="CQ279" s="22">
        <f>Target_AM[[#This Row],[PROPORSI]]*VLOOKUP(Target_AM[[#This Row],[NIPNAS]],Target_CC[],COLUMN(CC$2)+9,0)</f>
        <v>933100</v>
      </c>
      <c r="CR279" s="22">
        <f>Target_AM[[#This Row],[PROPORSI]]*VLOOKUP(Target_AM[[#This Row],[NIPNAS]],Target_CC[],COLUMN(CD$2)+9,0)</f>
        <v>933100</v>
      </c>
      <c r="CS279" s="22">
        <f>Target_AM[[#This Row],[PROPORSI]]*VLOOKUP(Target_AM[[#This Row],[NIPNAS]],Target_CC[],COLUMN(CE$2)+9,0)</f>
        <v>933100</v>
      </c>
      <c r="CT279" s="22">
        <f>Target_AM[[#This Row],[PROPORSI]]*VLOOKUP(Target_AM[[#This Row],[NIPNAS]],Target_CC[],COLUMN(CF$2)+9,0)</f>
        <v>933100</v>
      </c>
      <c r="CU279" s="22">
        <f>Target_AM[[#This Row],[PROPORSI]]*VLOOKUP(Target_AM[[#This Row],[NIPNAS]],Target_CC[],COLUMN(CG$2)+9,0)</f>
        <v>933100</v>
      </c>
      <c r="CV279" s="22">
        <f>Target_AM[[#This Row],[PROPORSI]]*VLOOKUP(Target_AM[[#This Row],[NIPNAS]],Target_CC[],COLUMN(CH$2)+9,0)</f>
        <v>933100</v>
      </c>
      <c r="CW279" s="22">
        <f>Target_AM[[#This Row],[PROPORSI]]*VLOOKUP(Target_AM[[#This Row],[NIPNAS]],Target_CC[],COLUMN(CI$2)+9,0)</f>
        <v>933100</v>
      </c>
      <c r="CX279" s="22">
        <f>Target_AM[[#This Row],[PROPORSI]]*VLOOKUP(Target_AM[[#This Row],[NIPNAS]],Target_CC[],COLUMN(CJ$2)+9,0)</f>
        <v>933100</v>
      </c>
      <c r="CY279" s="22">
        <f>Target_AM[[#This Row],[PROPORSI]]*VLOOKUP(Target_AM[[#This Row],[NIPNAS]],Target_CC[],COLUMN(CK$2)+9,0)</f>
        <v>933100</v>
      </c>
      <c r="CZ279" s="22">
        <f>Target_AM[[#This Row],[PROPORSI]]*VLOOKUP(Target_AM[[#This Row],[NIPNAS]],Target_CC[],COLUMN(CL$2)+9,0)</f>
        <v>933100</v>
      </c>
      <c r="DA279" s="22">
        <f>Target_AM[[#This Row],[PROPORSI]]*VLOOKUP(Target_AM[[#This Row],[NIPNAS]],Target_CC[],COLUMN(CM$2)+9,0)</f>
        <v>11197200</v>
      </c>
      <c r="DB279" s="22">
        <f>Target_AM[[#This Row],[PROPORSI]]*VLOOKUP(Target_AM[[#This Row],[NIPNAS]],Target_CC[],COLUMN(CN$2)+9,0)</f>
        <v>0</v>
      </c>
      <c r="DC279" s="22">
        <f>Target_AM[[#This Row],[PROPORSI]]*VLOOKUP(Target_AM[[#This Row],[NIPNAS]],Target_CC[],COLUMN(CO$2)+9,0)</f>
        <v>0</v>
      </c>
      <c r="DD279" s="22">
        <f>Target_AM[[#This Row],[PROPORSI]]*VLOOKUP(Target_AM[[#This Row],[NIPNAS]],Target_CC[],COLUMN(CP$2)+9,0)</f>
        <v>0</v>
      </c>
      <c r="DE279" s="22">
        <f>Target_AM[[#This Row],[PROPORSI]]*VLOOKUP(Target_AM[[#This Row],[NIPNAS]],Target_CC[],COLUMN(CQ$2)+9,0)</f>
        <v>0</v>
      </c>
      <c r="DF279" s="22">
        <f>Target_AM[[#This Row],[PROPORSI]]*VLOOKUP(Target_AM[[#This Row],[NIPNAS]],Target_CC[],COLUMN(CR$2)+9,0)</f>
        <v>0</v>
      </c>
      <c r="DG279" s="22">
        <f>Target_AM[[#This Row],[PROPORSI]]*VLOOKUP(Target_AM[[#This Row],[NIPNAS]],Target_CC[],COLUMN(CS$2)+9,0)</f>
        <v>0</v>
      </c>
      <c r="DH279" s="22">
        <f>Target_AM[[#This Row],[PROPORSI]]*VLOOKUP(Target_AM[[#This Row],[NIPNAS]],Target_CC[],COLUMN(CT$2)+9,0)</f>
        <v>0</v>
      </c>
      <c r="DI279" s="22">
        <f>Target_AM[[#This Row],[PROPORSI]]*VLOOKUP(Target_AM[[#This Row],[NIPNAS]],Target_CC[],COLUMN(CU$2)+9,0)</f>
        <v>0</v>
      </c>
      <c r="DJ279" s="22">
        <f>Target_AM[[#This Row],[PROPORSI]]*VLOOKUP(Target_AM[[#This Row],[NIPNAS]],Target_CC[],COLUMN(CV$2)+9,0)</f>
        <v>0</v>
      </c>
      <c r="DK279" s="22">
        <f>Target_AM[[#This Row],[PROPORSI]]*VLOOKUP(Target_AM[[#This Row],[NIPNAS]],Target_CC[],COLUMN(CW$2)+9,0)</f>
        <v>0</v>
      </c>
      <c r="DL279" s="22">
        <f>Target_AM[[#This Row],[PROPORSI]]*VLOOKUP(Target_AM[[#This Row],[NIPNAS]],Target_CC[],COLUMN(CX$2)+9,0)</f>
        <v>0</v>
      </c>
      <c r="DM279" s="22">
        <f>Target_AM[[#This Row],[PROPORSI]]*VLOOKUP(Target_AM[[#This Row],[NIPNAS]],Target_CC[],COLUMN(CY$2)+9,0)</f>
        <v>0</v>
      </c>
      <c r="DN279" s="22">
        <f>Target_AM[[#This Row],[PROPORSI]]*VLOOKUP(Target_AM[[#This Row],[NIPNAS]],Target_CC[],COLUMN(CZ$2)+9,0)</f>
        <v>0</v>
      </c>
      <c r="DO279" s="22">
        <f>Target_AM[[#This Row],[PROPORSI]]*VLOOKUP(Target_AM[[#This Row],[NIPNAS]],Target_CC[],COLUMN(DA$2)+9,0)</f>
        <v>0</v>
      </c>
      <c r="DP279" s="22">
        <f>Target_AM[[#This Row],[PROPORSI]]*VLOOKUP(Target_AM[[#This Row],[NIPNAS]],Target_CC[],COLUMN(DB$2)+9,0)</f>
        <v>0</v>
      </c>
      <c r="DQ279" s="22">
        <f>Target_AM[[#This Row],[PROPORSI]]*VLOOKUP(Target_AM[[#This Row],[NIPNAS]],Target_CC[],COLUMN(DC$2)+9,0)</f>
        <v>0</v>
      </c>
      <c r="DR279" s="22">
        <f>Target_AM[[#This Row],[PROPORSI]]*VLOOKUP(Target_AM[[#This Row],[NIPNAS]],Target_CC[],COLUMN(DD$2)+9,0)</f>
        <v>0</v>
      </c>
      <c r="DS279" s="22">
        <f>Target_AM[[#This Row],[PROPORSI]]*VLOOKUP(Target_AM[[#This Row],[NIPNAS]],Target_CC[],COLUMN(DE$2)+9,0)</f>
        <v>0</v>
      </c>
      <c r="DT279" s="22">
        <f>Target_AM[[#This Row],[PROPORSI]]*VLOOKUP(Target_AM[[#This Row],[NIPNAS]],Target_CC[],COLUMN(DF$2)+9,0)</f>
        <v>0</v>
      </c>
      <c r="DU279" s="22">
        <f>Target_AM[[#This Row],[PROPORSI]]*VLOOKUP(Target_AM[[#This Row],[NIPNAS]],Target_CC[],COLUMN(DG$2)+9,0)</f>
        <v>0</v>
      </c>
      <c r="DV279" s="22">
        <f>Target_AM[[#This Row],[PROPORSI]]*VLOOKUP(Target_AM[[#This Row],[NIPNAS]],Target_CC[],COLUMN(DH$2)+9,0)</f>
        <v>0</v>
      </c>
      <c r="DW279" s="22">
        <f>Target_AM[[#This Row],[PROPORSI]]*VLOOKUP(Target_AM[[#This Row],[NIPNAS]],Target_CC[],COLUMN(DI$2)+9,0)</f>
        <v>0</v>
      </c>
      <c r="DX279" s="22">
        <f>Target_AM[[#This Row],[PROPORSI]]*VLOOKUP(Target_AM[[#This Row],[NIPNAS]],Target_CC[],COLUMN(DJ$2)+9,0)</f>
        <v>0</v>
      </c>
      <c r="DY279" s="22">
        <f>Target_AM[[#This Row],[PROPORSI]]*VLOOKUP(Target_AM[[#This Row],[NIPNAS]],Target_CC[],COLUMN(DK$2)+9,0)</f>
        <v>0</v>
      </c>
      <c r="DZ279" s="22">
        <f>Target_AM[[#This Row],[PROPORSI]]*VLOOKUP(Target_AM[[#This Row],[NIPNAS]],Target_CC[],COLUMN(DL$2)+9,0)</f>
        <v>0</v>
      </c>
      <c r="EA279" s="22">
        <f>Target_AM[[#This Row],[PROPORSI]]*VLOOKUP(Target_AM[[#This Row],[NIPNAS]],Target_CC[],COLUMN(DM$2)+9,0)</f>
        <v>0</v>
      </c>
    </row>
    <row r="280" spans="2:131" x14ac:dyDescent="0.3">
      <c r="B280">
        <v>406107</v>
      </c>
      <c r="C280" t="s">
        <v>1027</v>
      </c>
      <c r="D280">
        <v>1</v>
      </c>
      <c r="E280" s="8">
        <v>45658</v>
      </c>
      <c r="F280">
        <v>4642400</v>
      </c>
      <c r="G280" t="s">
        <v>731</v>
      </c>
      <c r="J280" t="s">
        <v>363</v>
      </c>
      <c r="K280" t="s">
        <v>22</v>
      </c>
      <c r="L280" t="s">
        <v>159</v>
      </c>
      <c r="M280" t="s">
        <v>29</v>
      </c>
      <c r="N280" s="23">
        <f>Target_AM[[#This Row],[PROPORSI]]*VLOOKUP(Target_AM[[#This Row],[NIPNAS]],Target_CC[],9,0)</f>
        <v>33561402.459704742</v>
      </c>
      <c r="O280" s="22">
        <f>Target_AM[[#This Row],[PROPORSI]]*VLOOKUP(Target_AM[[#This Row],[NIPNAS]],Target_CC[],COLUMN(A$2)+9,0)</f>
        <v>1075000</v>
      </c>
      <c r="P280" s="22">
        <f>Target_AM[[#This Row],[PROPORSI]]*VLOOKUP(Target_AM[[#This Row],[NIPNAS]],Target_CC[],COLUMN(B$2)+9,0)</f>
        <v>1075000</v>
      </c>
      <c r="Q280" s="22">
        <f>Target_AM[[#This Row],[PROPORSI]]*VLOOKUP(Target_AM[[#This Row],[NIPNAS]],Target_CC[],COLUMN(C$2)+9,0)</f>
        <v>1085750</v>
      </c>
      <c r="R280" s="22">
        <f>Target_AM[[#This Row],[PROPORSI]]*VLOOKUP(Target_AM[[#This Row],[NIPNAS]],Target_CC[],COLUMN(D$2)+9,0)</f>
        <v>1085857.5</v>
      </c>
      <c r="S280" s="22">
        <f>Target_AM[[#This Row],[PROPORSI]]*VLOOKUP(Target_AM[[#This Row],[NIPNAS]],Target_CC[],COLUMN(E$2)+9,0)</f>
        <v>1085858.575</v>
      </c>
      <c r="T280" s="22">
        <f>Target_AM[[#This Row],[PROPORSI]]*VLOOKUP(Target_AM[[#This Row],[NIPNAS]],Target_CC[],COLUMN(F$2)+9,0)</f>
        <v>1085858.5857500001</v>
      </c>
      <c r="U280" s="22">
        <f>Target_AM[[#This Row],[PROPORSI]]*VLOOKUP(Target_AM[[#This Row],[NIPNAS]],Target_CC[],COLUMN(G$2)+9,0)</f>
        <v>1085858.5858575001</v>
      </c>
      <c r="V280" s="22">
        <f>Target_AM[[#This Row],[PROPORSI]]*VLOOKUP(Target_AM[[#This Row],[NIPNAS]],Target_CC[],COLUMN(H$2)+9,0)</f>
        <v>1085858.5858585751</v>
      </c>
      <c r="W280" s="22">
        <f>Target_AM[[#This Row],[PROPORSI]]*VLOOKUP(Target_AM[[#This Row],[NIPNAS]],Target_CC[],COLUMN(I$2)+9,0)</f>
        <v>1085858.5858585858</v>
      </c>
      <c r="X280" s="22">
        <f>Target_AM[[#This Row],[PROPORSI]]*VLOOKUP(Target_AM[[#This Row],[NIPNAS]],Target_CC[],COLUMN(J$2)+9,0)</f>
        <v>1085858.5858585858</v>
      </c>
      <c r="Y280" s="22">
        <f>Target_AM[[#This Row],[PROPORSI]]*VLOOKUP(Target_AM[[#This Row],[NIPNAS]],Target_CC[],COLUMN(K$2)+9,0)</f>
        <v>1085858.5858585858</v>
      </c>
      <c r="Z280" s="22">
        <f>Target_AM[[#This Row],[PROPORSI]]*VLOOKUP(Target_AM[[#This Row],[NIPNAS]],Target_CC[],COLUMN(L$2)+9,0)</f>
        <v>1085858.5858585858</v>
      </c>
      <c r="AA280" s="22">
        <f>Target_AM[[#This Row],[PROPORSI]]*VLOOKUP(Target_AM[[#This Row],[NIPNAS]],Target_CC[],COLUMN(M$2)+9,0)</f>
        <v>13008476.175900416</v>
      </c>
      <c r="AB280" s="22">
        <f>Target_AM[[#This Row],[PROPORSI]]*VLOOKUP(Target_AM[[#This Row],[NIPNAS]],Target_CC[],COLUMN(N$2)+9,0)</f>
        <v>232760.22005371386</v>
      </c>
      <c r="AC280" s="22">
        <f>Target_AM[[#This Row],[PROPORSI]]*VLOOKUP(Target_AM[[#This Row],[NIPNAS]],Target_CC[],COLUMN(O$2)+9,0)</f>
        <v>1361641.5140342612</v>
      </c>
      <c r="AD280" s="22">
        <f>Target_AM[[#This Row],[PROPORSI]]*VLOOKUP(Target_AM[[#This Row],[NIPNAS]],Target_CC[],COLUMN(P$2)+9,0)</f>
        <v>1244111.2471382401</v>
      </c>
      <c r="AE280" s="22">
        <f>Target_AM[[#This Row],[PROPORSI]]*VLOOKUP(Target_AM[[#This Row],[NIPNAS]],Target_CC[],COLUMN(Q$2)+9,0)</f>
        <v>858754.21356880013</v>
      </c>
      <c r="AF280" s="22">
        <f>Target_AM[[#This Row],[PROPORSI]]*VLOOKUP(Target_AM[[#This Row],[NIPNAS]],Target_CC[],COLUMN(R$2)+9,0)</f>
        <v>1160361.1117535364</v>
      </c>
      <c r="AG280" s="22">
        <f>Target_AM[[#This Row],[PROPORSI]]*VLOOKUP(Target_AM[[#This Row],[NIPNAS]],Target_CC[],COLUMN(S$2)+9,0)</f>
        <v>1677576.5844784444</v>
      </c>
      <c r="AH280" s="22">
        <f>Target_AM[[#This Row],[PROPORSI]]*VLOOKUP(Target_AM[[#This Row],[NIPNAS]],Target_CC[],COLUMN(T$2)+9,0)</f>
        <v>1974257.8816964263</v>
      </c>
      <c r="AI280" s="22">
        <f>Target_AM[[#This Row],[PROPORSI]]*VLOOKUP(Target_AM[[#This Row],[NIPNAS]],Target_CC[],COLUMN(U$2)+9,0)</f>
        <v>2181122.471240757</v>
      </c>
      <c r="AJ280" s="22">
        <f>Target_AM[[#This Row],[PROPORSI]]*VLOOKUP(Target_AM[[#This Row],[NIPNAS]],Target_CC[],COLUMN(V$2)+9,0)</f>
        <v>1786650.024393549</v>
      </c>
      <c r="AK280" s="22">
        <f>Target_AM[[#This Row],[PROPORSI]]*VLOOKUP(Target_AM[[#This Row],[NIPNAS]],Target_CC[],COLUMN(W$2)+9,0)</f>
        <v>2198248.989856279</v>
      </c>
      <c r="AL280" s="22">
        <f>Target_AM[[#This Row],[PROPORSI]]*VLOOKUP(Target_AM[[#This Row],[NIPNAS]],Target_CC[],COLUMN(X$2)+9,0)</f>
        <v>2959408.2456147289</v>
      </c>
      <c r="AM280" s="22">
        <f>Target_AM[[#This Row],[PROPORSI]]*VLOOKUP(Target_AM[[#This Row],[NIPNAS]],Target_CC[],COLUMN(Y$2)+9,0)</f>
        <v>1853207.1119174012</v>
      </c>
      <c r="AN280" s="22">
        <f>Target_AM[[#This Row],[PROPORSI]]*VLOOKUP(Target_AM[[#This Row],[NIPNAS]],Target_CC[],COLUMN(Z$2)+9,0)</f>
        <v>19488099.61574614</v>
      </c>
      <c r="AO280" s="22">
        <f>Target_AM[[#This Row],[PROPORSI]]*VLOOKUP(Target_AM[[#This Row],[NIPNAS]],Target_CC[],COLUMN(AA$2)+9,0)</f>
        <v>1307760.2200537138</v>
      </c>
      <c r="AP280" s="22">
        <f>Target_AM[[#This Row],[PROPORSI]]*VLOOKUP(Target_AM[[#This Row],[NIPNAS]],Target_CC[],COLUMN(AB$2)+9,0)</f>
        <v>2436641.514034261</v>
      </c>
      <c r="AQ280" s="22">
        <f>Target_AM[[#This Row],[PROPORSI]]*VLOOKUP(Target_AM[[#This Row],[NIPNAS]],Target_CC[],COLUMN(AC$2)+9,0)</f>
        <v>2329861.2471382404</v>
      </c>
      <c r="AR280" s="22">
        <f>Target_AM[[#This Row],[PROPORSI]]*VLOOKUP(Target_AM[[#This Row],[NIPNAS]],Target_CC[],COLUMN(AD$2)+9,0)</f>
        <v>1944611.7135688001</v>
      </c>
      <c r="AS280" s="22">
        <f>Target_AM[[#This Row],[PROPORSI]]*VLOOKUP(Target_AM[[#This Row],[NIPNAS]],Target_CC[],COLUMN(AE$2)+9,0)</f>
        <v>2246219.6867535366</v>
      </c>
      <c r="AT280" s="22">
        <f>Target_AM[[#This Row],[PROPORSI]]*VLOOKUP(Target_AM[[#This Row],[NIPNAS]],Target_CC[],COLUMN(AF$2)+9,0)</f>
        <v>2763435.1702284445</v>
      </c>
      <c r="AU280" s="22">
        <f>Target_AM[[#This Row],[PROPORSI]]*VLOOKUP(Target_AM[[#This Row],[NIPNAS]],Target_CC[],COLUMN(AG$2)+9,0)</f>
        <v>3060116.4675539266</v>
      </c>
      <c r="AV280" s="22">
        <f>Target_AM[[#This Row],[PROPORSI]]*VLOOKUP(Target_AM[[#This Row],[NIPNAS]],Target_CC[],COLUMN(AH$2)+9,0)</f>
        <v>3266981.0570993321</v>
      </c>
      <c r="AW280" s="22">
        <f>Target_AM[[#This Row],[PROPORSI]]*VLOOKUP(Target_AM[[#This Row],[NIPNAS]],Target_CC[],COLUMN(AI$2)+9,0)</f>
        <v>2872508.6102521345</v>
      </c>
      <c r="AX280" s="22">
        <f>Target_AM[[#This Row],[PROPORSI]]*VLOOKUP(Target_AM[[#This Row],[NIPNAS]],Target_CC[],COLUMN(AJ$2)+9,0)</f>
        <v>3284107.5757148648</v>
      </c>
      <c r="AY280" s="22">
        <f>Target_AM[[#This Row],[PROPORSI]]*VLOOKUP(Target_AM[[#This Row],[NIPNAS]],Target_CC[],COLUMN(AK$2)+9,0)</f>
        <v>4045266.8314733147</v>
      </c>
      <c r="AZ280" s="22">
        <f>Target_AM[[#This Row],[PROPORSI]]*VLOOKUP(Target_AM[[#This Row],[NIPNAS]],Target_CC[],COLUMN(AL$2)+9,0)</f>
        <v>2939065.697775987</v>
      </c>
      <c r="BA280" s="22">
        <f>Target_AM[[#This Row],[PROPORSI]]*VLOOKUP(Target_AM[[#This Row],[NIPNAS]],Target_CC[],COLUMN(AM$2)+9,0)</f>
        <v>32496575.791646551</v>
      </c>
      <c r="BB280" s="22">
        <f>Target_AM[[#This Row],[PROPORSI]]*VLOOKUP(Target_AM[[#This Row],[NIPNAS]],Target_CC[],COLUMN(AN$2)+9,0)</f>
        <v>792396.75529236195</v>
      </c>
      <c r="BC280" s="22">
        <f>Target_AM[[#This Row],[PROPORSI]]*VLOOKUP(Target_AM[[#This Row],[NIPNAS]],Target_CC[],COLUMN(AO$2)+9,0)</f>
        <v>6032290.547343405</v>
      </c>
      <c r="BD280" s="22">
        <f>Target_AM[[#This Row],[PROPORSI]]*VLOOKUP(Target_AM[[#This Row],[NIPNAS]],Target_CC[],COLUMN(AP$2)+9,0)</f>
        <v>1721168.2227272117</v>
      </c>
      <c r="BE280" s="22">
        <f>Target_AM[[#This Row],[PROPORSI]]*VLOOKUP(Target_AM[[#This Row],[NIPNAS]],Target_CC[],COLUMN(AQ$2)+9,0)</f>
        <v>3730263.1812121775</v>
      </c>
      <c r="BF280" s="22">
        <f>Target_AM[[#This Row],[PROPORSI]]*VLOOKUP(Target_AM[[#This Row],[NIPNAS]],Target_CC[],COLUMN(AR$2)+9,0)</f>
        <v>4356146.5649457099</v>
      </c>
      <c r="BG280" s="22">
        <f>Target_AM[[#This Row],[PROPORSI]]*VLOOKUP(Target_AM[[#This Row],[NIPNAS]],Target_CC[],COLUMN(AS$2)+9,0)</f>
        <v>4727385.5144472579</v>
      </c>
      <c r="BH280" s="22">
        <f>Target_AM[[#This Row],[PROPORSI]]*VLOOKUP(Target_AM[[#This Row],[NIPNAS]],Target_CC[],COLUMN(AT$2)+9,0)</f>
        <v>304335.51175167295</v>
      </c>
      <c r="BI280" s="22">
        <f>Target_AM[[#This Row],[PROPORSI]]*VLOOKUP(Target_AM[[#This Row],[NIPNAS]],Target_CC[],COLUMN(AU$2)+9,0)</f>
        <v>6178364.2199487239</v>
      </c>
      <c r="BJ280" s="22">
        <f>Target_AM[[#This Row],[PROPORSI]]*VLOOKUP(Target_AM[[#This Row],[NIPNAS]],Target_CC[],COLUMN(AV$2)+9,0)</f>
        <v>2219161.1340547749</v>
      </c>
      <c r="BK280" s="22">
        <f>Target_AM[[#This Row],[PROPORSI]]*VLOOKUP(Target_AM[[#This Row],[NIPNAS]],Target_CC[],COLUMN(AW$2)+9,0)</f>
        <v>6294176.2929679696</v>
      </c>
      <c r="BL280" s="22">
        <f>Target_AM[[#This Row],[PROPORSI]]*VLOOKUP(Target_AM[[#This Row],[NIPNAS]],Target_CC[],COLUMN(AX$2)+9,0)</f>
        <v>4667404.7998496499</v>
      </c>
      <c r="BM280" s="22">
        <f>Target_AM[[#This Row],[PROPORSI]]*VLOOKUP(Target_AM[[#This Row],[NIPNAS]],Target_CC[],COLUMN(AY$2)+9,0)</f>
        <v>3677144.2621599752</v>
      </c>
      <c r="BN280" s="22">
        <f>Target_AM[[#This Row],[PROPORSI]]*VLOOKUP(Target_AM[[#This Row],[NIPNAS]],Target_CC[],COLUMN(AZ$2)+9,0)</f>
        <v>44700237.006700888</v>
      </c>
      <c r="BO280" s="22">
        <f>Target_AM[[#This Row],[PROPORSI]]*VLOOKUP(Target_AM[[#This Row],[NIPNAS]],Target_CC[],COLUMN(BA$2)+9,0)</f>
        <v>11227423</v>
      </c>
      <c r="BP280" s="22">
        <f>Target_AM[[#This Row],[PROPORSI]]*VLOOKUP(Target_AM[[#This Row],[NIPNAS]],Target_CC[],COLUMN(BB$2)+9,0)</f>
        <v>11223100</v>
      </c>
      <c r="BQ280" s="22">
        <f>Target_AM[[#This Row],[PROPORSI]]*VLOOKUP(Target_AM[[#This Row],[NIPNAS]],Target_CC[],COLUMN(BC$2)+9,0)</f>
        <v>11225850</v>
      </c>
      <c r="BR280" s="22">
        <f>Target_AM[[#This Row],[PROPORSI]]*VLOOKUP(Target_AM[[#This Row],[NIPNAS]],Target_CC[],COLUMN(BD$2)+9,0)</f>
        <v>10667100</v>
      </c>
      <c r="BS280" s="22">
        <f>Target_AM[[#This Row],[PROPORSI]]*VLOOKUP(Target_AM[[#This Row],[NIPNAS]],Target_CC[],COLUMN(BE$2)+9,0)</f>
        <v>10667100</v>
      </c>
      <c r="BT280" s="22">
        <f>Target_AM[[#This Row],[PROPORSI]]*VLOOKUP(Target_AM[[#This Row],[NIPNAS]],Target_CC[],COLUMN(BF$2)+9,0)</f>
        <v>10667100</v>
      </c>
      <c r="BU280" s="22">
        <f>Target_AM[[#This Row],[PROPORSI]]*VLOOKUP(Target_AM[[#This Row],[NIPNAS]],Target_CC[],COLUMN(BG$2)+9,0)</f>
        <v>10667100</v>
      </c>
      <c r="BV280" s="22">
        <f>Target_AM[[#This Row],[PROPORSI]]*VLOOKUP(Target_AM[[#This Row],[NIPNAS]],Target_CC[],COLUMN(BH$2)+9,0)</f>
        <v>10667100</v>
      </c>
      <c r="BW280" s="22">
        <f>Target_AM[[#This Row],[PROPORSI]]*VLOOKUP(Target_AM[[#This Row],[NIPNAS]],Target_CC[],COLUMN(BI$2)+9,0)</f>
        <v>10667100</v>
      </c>
      <c r="BX280" s="22">
        <f>Target_AM[[#This Row],[PROPORSI]]*VLOOKUP(Target_AM[[#This Row],[NIPNAS]],Target_CC[],COLUMN(BJ$2)+9,0)</f>
        <v>10667100</v>
      </c>
      <c r="BY280" s="22">
        <f>Target_AM[[#This Row],[PROPORSI]]*VLOOKUP(Target_AM[[#This Row],[NIPNAS]],Target_CC[],COLUMN(BK$2)+9,0)</f>
        <v>10667100</v>
      </c>
      <c r="BZ280" s="22">
        <f>Target_AM[[#This Row],[PROPORSI]]*VLOOKUP(Target_AM[[#This Row],[NIPNAS]],Target_CC[],COLUMN(BL$2)+9,0)</f>
        <v>10667100</v>
      </c>
      <c r="CA280" s="22">
        <f>Target_AM[[#This Row],[PROPORSI]]*VLOOKUP(Target_AM[[#This Row],[NIPNAS]],Target_CC[],COLUMN(BM$2)+9,0)</f>
        <v>129680273</v>
      </c>
      <c r="CB280" s="22">
        <f>Target_AM[[#This Row],[PROPORSI]]*VLOOKUP(Target_AM[[#This Row],[NIPNAS]],Target_CC[],COLUMN(BN$2)+9,0)</f>
        <v>11175000</v>
      </c>
      <c r="CC280" s="22">
        <f>Target_AM[[#This Row],[PROPORSI]]*VLOOKUP(Target_AM[[#This Row],[NIPNAS]],Target_CC[],COLUMN(BO$2)+9,0)</f>
        <v>11175000</v>
      </c>
      <c r="CD280" s="22">
        <f>Target_AM[[#This Row],[PROPORSI]]*VLOOKUP(Target_AM[[#This Row],[NIPNAS]],Target_CC[],COLUMN(BP$2)+9,0)</f>
        <v>11175000</v>
      </c>
      <c r="CE280" s="22">
        <f>Target_AM[[#This Row],[PROPORSI]]*VLOOKUP(Target_AM[[#This Row],[NIPNAS]],Target_CC[],COLUMN(BQ$2)+9,0)</f>
        <v>10616250</v>
      </c>
      <c r="CF280" s="22">
        <f>Target_AM[[#This Row],[PROPORSI]]*VLOOKUP(Target_AM[[#This Row],[NIPNAS]],Target_CC[],COLUMN(BR$2)+9,0)</f>
        <v>10616250</v>
      </c>
      <c r="CG280" s="22">
        <f>Target_AM[[#This Row],[PROPORSI]]*VLOOKUP(Target_AM[[#This Row],[NIPNAS]],Target_CC[],COLUMN(BS$2)+9,0)</f>
        <v>10616250</v>
      </c>
      <c r="CH280" s="22">
        <f>Target_AM[[#This Row],[PROPORSI]]*VLOOKUP(Target_AM[[#This Row],[NIPNAS]],Target_CC[],COLUMN(BT$2)+9,0)</f>
        <v>10616250</v>
      </c>
      <c r="CI280" s="22">
        <f>Target_AM[[#This Row],[PROPORSI]]*VLOOKUP(Target_AM[[#This Row],[NIPNAS]],Target_CC[],COLUMN(BU$2)+9,0)</f>
        <v>10616250</v>
      </c>
      <c r="CJ280" s="22">
        <f>Target_AM[[#This Row],[PROPORSI]]*VLOOKUP(Target_AM[[#This Row],[NIPNAS]],Target_CC[],COLUMN(BV$2)+9,0)</f>
        <v>10616250</v>
      </c>
      <c r="CK280" s="22">
        <f>Target_AM[[#This Row],[PROPORSI]]*VLOOKUP(Target_AM[[#This Row],[NIPNAS]],Target_CC[],COLUMN(BW$2)+9,0)</f>
        <v>10616250</v>
      </c>
      <c r="CL280" s="22">
        <f>Target_AM[[#This Row],[PROPORSI]]*VLOOKUP(Target_AM[[#This Row],[NIPNAS]],Target_CC[],COLUMN(BX$2)+9,0)</f>
        <v>10616250</v>
      </c>
      <c r="CM280" s="22">
        <f>Target_AM[[#This Row],[PROPORSI]]*VLOOKUP(Target_AM[[#This Row],[NIPNAS]],Target_CC[],COLUMN(BY$2)+9,0)</f>
        <v>10616250</v>
      </c>
      <c r="CN280" s="22">
        <f>Target_AM[[#This Row],[PROPORSI]]*VLOOKUP(Target_AM[[#This Row],[NIPNAS]],Target_CC[],COLUMN(BZ$2)+9,0)</f>
        <v>129071250</v>
      </c>
      <c r="CO280" s="22">
        <f>Target_AM[[#This Row],[PROPORSI]]*VLOOKUP(Target_AM[[#This Row],[NIPNAS]],Target_CC[],COLUMN(CA$2)+9,0)</f>
        <v>52423</v>
      </c>
      <c r="CP280" s="22">
        <f>Target_AM[[#This Row],[PROPORSI]]*VLOOKUP(Target_AM[[#This Row],[NIPNAS]],Target_CC[],COLUMN(CB$2)+9,0)</f>
        <v>48100</v>
      </c>
      <c r="CQ280" s="22">
        <f>Target_AM[[#This Row],[PROPORSI]]*VLOOKUP(Target_AM[[#This Row],[NIPNAS]],Target_CC[],COLUMN(CC$2)+9,0)</f>
        <v>50850</v>
      </c>
      <c r="CR280" s="22">
        <f>Target_AM[[#This Row],[PROPORSI]]*VLOOKUP(Target_AM[[#This Row],[NIPNAS]],Target_CC[],COLUMN(CD$2)+9,0)</f>
        <v>50850</v>
      </c>
      <c r="CS280" s="22">
        <f>Target_AM[[#This Row],[PROPORSI]]*VLOOKUP(Target_AM[[#This Row],[NIPNAS]],Target_CC[],COLUMN(CE$2)+9,0)</f>
        <v>50850</v>
      </c>
      <c r="CT280" s="22">
        <f>Target_AM[[#This Row],[PROPORSI]]*VLOOKUP(Target_AM[[#This Row],[NIPNAS]],Target_CC[],COLUMN(CF$2)+9,0)</f>
        <v>50850</v>
      </c>
      <c r="CU280" s="22">
        <f>Target_AM[[#This Row],[PROPORSI]]*VLOOKUP(Target_AM[[#This Row],[NIPNAS]],Target_CC[],COLUMN(CG$2)+9,0)</f>
        <v>50850</v>
      </c>
      <c r="CV280" s="22">
        <f>Target_AM[[#This Row],[PROPORSI]]*VLOOKUP(Target_AM[[#This Row],[NIPNAS]],Target_CC[],COLUMN(CH$2)+9,0)</f>
        <v>50850</v>
      </c>
      <c r="CW280" s="22">
        <f>Target_AM[[#This Row],[PROPORSI]]*VLOOKUP(Target_AM[[#This Row],[NIPNAS]],Target_CC[],COLUMN(CI$2)+9,0)</f>
        <v>50850</v>
      </c>
      <c r="CX280" s="22">
        <f>Target_AM[[#This Row],[PROPORSI]]*VLOOKUP(Target_AM[[#This Row],[NIPNAS]],Target_CC[],COLUMN(CJ$2)+9,0)</f>
        <v>50850</v>
      </c>
      <c r="CY280" s="22">
        <f>Target_AM[[#This Row],[PROPORSI]]*VLOOKUP(Target_AM[[#This Row],[NIPNAS]],Target_CC[],COLUMN(CK$2)+9,0)</f>
        <v>50850</v>
      </c>
      <c r="CZ280" s="22">
        <f>Target_AM[[#This Row],[PROPORSI]]*VLOOKUP(Target_AM[[#This Row],[NIPNAS]],Target_CC[],COLUMN(CL$2)+9,0)</f>
        <v>50850</v>
      </c>
      <c r="DA280" s="22">
        <f>Target_AM[[#This Row],[PROPORSI]]*VLOOKUP(Target_AM[[#This Row],[NIPNAS]],Target_CC[],COLUMN(CM$2)+9,0)</f>
        <v>609023</v>
      </c>
      <c r="DB280" s="22">
        <f>Target_AM[[#This Row],[PROPORSI]]*VLOOKUP(Target_AM[[#This Row],[NIPNAS]],Target_CC[],COLUMN(CN$2)+9,0)</f>
        <v>0</v>
      </c>
      <c r="DC280" s="22">
        <f>Target_AM[[#This Row],[PROPORSI]]*VLOOKUP(Target_AM[[#This Row],[NIPNAS]],Target_CC[],COLUMN(CO$2)+9,0)</f>
        <v>82780000</v>
      </c>
      <c r="DD280" s="22">
        <f>Target_AM[[#This Row],[PROPORSI]]*VLOOKUP(Target_AM[[#This Row],[NIPNAS]],Target_CC[],COLUMN(CP$2)+9,0)</f>
        <v>140554624</v>
      </c>
      <c r="DE280" s="22">
        <f>Target_AM[[#This Row],[PROPORSI]]*VLOOKUP(Target_AM[[#This Row],[NIPNAS]],Target_CC[],COLUMN(CQ$2)+9,0)</f>
        <v>0</v>
      </c>
      <c r="DF280" s="22">
        <f>Target_AM[[#This Row],[PROPORSI]]*VLOOKUP(Target_AM[[#This Row],[NIPNAS]],Target_CC[],COLUMN(CR$2)+9,0)</f>
        <v>0</v>
      </c>
      <c r="DG280" s="22">
        <f>Target_AM[[#This Row],[PROPORSI]]*VLOOKUP(Target_AM[[#This Row],[NIPNAS]],Target_CC[],COLUMN(CS$2)+9,0)</f>
        <v>0</v>
      </c>
      <c r="DH280" s="22">
        <f>Target_AM[[#This Row],[PROPORSI]]*VLOOKUP(Target_AM[[#This Row],[NIPNAS]],Target_CC[],COLUMN(CT$2)+9,0)</f>
        <v>0</v>
      </c>
      <c r="DI280" s="22">
        <f>Target_AM[[#This Row],[PROPORSI]]*VLOOKUP(Target_AM[[#This Row],[NIPNAS]],Target_CC[],COLUMN(CU$2)+9,0)</f>
        <v>0</v>
      </c>
      <c r="DJ280" s="22">
        <f>Target_AM[[#This Row],[PROPORSI]]*VLOOKUP(Target_AM[[#This Row],[NIPNAS]],Target_CC[],COLUMN(CV$2)+9,0)</f>
        <v>0</v>
      </c>
      <c r="DK280" s="22">
        <f>Target_AM[[#This Row],[PROPORSI]]*VLOOKUP(Target_AM[[#This Row],[NIPNAS]],Target_CC[],COLUMN(CW$2)+9,0)</f>
        <v>0</v>
      </c>
      <c r="DL280" s="22">
        <f>Target_AM[[#This Row],[PROPORSI]]*VLOOKUP(Target_AM[[#This Row],[NIPNAS]],Target_CC[],COLUMN(CX$2)+9,0)</f>
        <v>0</v>
      </c>
      <c r="DM280" s="22">
        <f>Target_AM[[#This Row],[PROPORSI]]*VLOOKUP(Target_AM[[#This Row],[NIPNAS]],Target_CC[],COLUMN(CY$2)+9,0)</f>
        <v>0</v>
      </c>
      <c r="DN280" s="22">
        <f>Target_AM[[#This Row],[PROPORSI]]*VLOOKUP(Target_AM[[#This Row],[NIPNAS]],Target_CC[],COLUMN(CZ$2)+9,0)</f>
        <v>223334624</v>
      </c>
      <c r="DO280" s="22">
        <f>Target_AM[[#This Row],[PROPORSI]]*VLOOKUP(Target_AM[[#This Row],[NIPNAS]],Target_CC[],COLUMN(DA$2)+9,0)</f>
        <v>0</v>
      </c>
      <c r="DP280" s="22">
        <f>Target_AM[[#This Row],[PROPORSI]]*VLOOKUP(Target_AM[[#This Row],[NIPNAS]],Target_CC[],COLUMN(DB$2)+9,0)</f>
        <v>0</v>
      </c>
      <c r="DQ280" s="22">
        <f>Target_AM[[#This Row],[PROPORSI]]*VLOOKUP(Target_AM[[#This Row],[NIPNAS]],Target_CC[],COLUMN(DC$2)+9,0)</f>
        <v>0</v>
      </c>
      <c r="DR280" s="22">
        <f>Target_AM[[#This Row],[PROPORSI]]*VLOOKUP(Target_AM[[#This Row],[NIPNAS]],Target_CC[],COLUMN(DD$2)+9,0)</f>
        <v>0</v>
      </c>
      <c r="DS280" s="22">
        <f>Target_AM[[#This Row],[PROPORSI]]*VLOOKUP(Target_AM[[#This Row],[NIPNAS]],Target_CC[],COLUMN(DE$2)+9,0)</f>
        <v>0</v>
      </c>
      <c r="DT280" s="22">
        <f>Target_AM[[#This Row],[PROPORSI]]*VLOOKUP(Target_AM[[#This Row],[NIPNAS]],Target_CC[],COLUMN(DF$2)+9,0)</f>
        <v>0</v>
      </c>
      <c r="DU280" s="22">
        <f>Target_AM[[#This Row],[PROPORSI]]*VLOOKUP(Target_AM[[#This Row],[NIPNAS]],Target_CC[],COLUMN(DG$2)+9,0)</f>
        <v>0</v>
      </c>
      <c r="DV280" s="22">
        <f>Target_AM[[#This Row],[PROPORSI]]*VLOOKUP(Target_AM[[#This Row],[NIPNAS]],Target_CC[],COLUMN(DH$2)+9,0)</f>
        <v>0</v>
      </c>
      <c r="DW280" s="22">
        <f>Target_AM[[#This Row],[PROPORSI]]*VLOOKUP(Target_AM[[#This Row],[NIPNAS]],Target_CC[],COLUMN(DI$2)+9,0)</f>
        <v>0</v>
      </c>
      <c r="DX280" s="22">
        <f>Target_AM[[#This Row],[PROPORSI]]*VLOOKUP(Target_AM[[#This Row],[NIPNAS]],Target_CC[],COLUMN(DJ$2)+9,0)</f>
        <v>0</v>
      </c>
      <c r="DY280" s="22">
        <f>Target_AM[[#This Row],[PROPORSI]]*VLOOKUP(Target_AM[[#This Row],[NIPNAS]],Target_CC[],COLUMN(DK$2)+9,0)</f>
        <v>0</v>
      </c>
      <c r="DZ280" s="22">
        <f>Target_AM[[#This Row],[PROPORSI]]*VLOOKUP(Target_AM[[#This Row],[NIPNAS]],Target_CC[],COLUMN(DL$2)+9,0)</f>
        <v>0</v>
      </c>
      <c r="EA280" s="22">
        <f>Target_AM[[#This Row],[PROPORSI]]*VLOOKUP(Target_AM[[#This Row],[NIPNAS]],Target_CC[],COLUMN(DM$2)+9,0)</f>
        <v>0</v>
      </c>
    </row>
    <row r="281" spans="2:131" x14ac:dyDescent="0.3">
      <c r="B281">
        <v>406108</v>
      </c>
      <c r="C281" t="s">
        <v>999</v>
      </c>
      <c r="D281">
        <v>1</v>
      </c>
      <c r="E281" s="8">
        <v>45658</v>
      </c>
      <c r="F281">
        <v>10058832</v>
      </c>
      <c r="G281" t="s">
        <v>610</v>
      </c>
      <c r="J281" t="s">
        <v>294</v>
      </c>
      <c r="K281" t="s">
        <v>23</v>
      </c>
      <c r="L281" t="s">
        <v>159</v>
      </c>
      <c r="M281" t="s">
        <v>29</v>
      </c>
      <c r="N281" s="23">
        <f>Target_AM[[#This Row],[PROPORSI]]*VLOOKUP(Target_AM[[#This Row],[NIPNAS]],Target_CC[],9,0)</f>
        <v>54461404.424506679</v>
      </c>
      <c r="O281" s="22">
        <f>Target_AM[[#This Row],[PROPORSI]]*VLOOKUP(Target_AM[[#This Row],[NIPNAS]],Target_CC[],COLUMN(A$2)+9,0)</f>
        <v>1086711.9090909092</v>
      </c>
      <c r="P281" s="22">
        <f>Target_AM[[#This Row],[PROPORSI]]*VLOOKUP(Target_AM[[#This Row],[NIPNAS]],Target_CC[],COLUMN(B$2)+9,0)</f>
        <v>1143907.2727272727</v>
      </c>
      <c r="Q281" s="22">
        <f>Target_AM[[#This Row],[PROPORSI]]*VLOOKUP(Target_AM[[#This Row],[NIPNAS]],Target_CC[],COLUMN(C$2)+9,0)</f>
        <v>1029516.5454545455</v>
      </c>
      <c r="R281" s="22">
        <f>Target_AM[[#This Row],[PROPORSI]]*VLOOKUP(Target_AM[[#This Row],[NIPNAS]],Target_CC[],COLUMN(D$2)+9,0)</f>
        <v>915125.81818181823</v>
      </c>
      <c r="S281" s="22">
        <f>Target_AM[[#This Row],[PROPORSI]]*VLOOKUP(Target_AM[[#This Row],[NIPNAS]],Target_CC[],COLUMN(E$2)+9,0)</f>
        <v>972321.18181818188</v>
      </c>
      <c r="T281" s="22">
        <f>Target_AM[[#This Row],[PROPORSI]]*VLOOKUP(Target_AM[[#This Row],[NIPNAS]],Target_CC[],COLUMN(F$2)+9,0)</f>
        <v>1029516.5454545455</v>
      </c>
      <c r="U281" s="22">
        <f>Target_AM[[#This Row],[PROPORSI]]*VLOOKUP(Target_AM[[#This Row],[NIPNAS]],Target_CC[],COLUMN(G$2)+9,0)</f>
        <v>1315493.3636363638</v>
      </c>
      <c r="V281" s="22">
        <f>Target_AM[[#This Row],[PROPORSI]]*VLOOKUP(Target_AM[[#This Row],[NIPNAS]],Target_CC[],COLUMN(H$2)+9,0)</f>
        <v>1201102.6363636365</v>
      </c>
      <c r="W281" s="22">
        <f>Target_AM[[#This Row],[PROPORSI]]*VLOOKUP(Target_AM[[#This Row],[NIPNAS]],Target_CC[],COLUMN(I$2)+9,0)</f>
        <v>1201102.6363636365</v>
      </c>
      <c r="X281" s="22">
        <f>Target_AM[[#This Row],[PROPORSI]]*VLOOKUP(Target_AM[[#This Row],[NIPNAS]],Target_CC[],COLUMN(J$2)+9,0)</f>
        <v>1315493.3636363638</v>
      </c>
      <c r="Y281" s="22">
        <f>Target_AM[[#This Row],[PROPORSI]]*VLOOKUP(Target_AM[[#This Row],[NIPNAS]],Target_CC[],COLUMN(K$2)+9,0)</f>
        <v>1143907.2727272727</v>
      </c>
      <c r="Z281" s="22">
        <f>Target_AM[[#This Row],[PROPORSI]]*VLOOKUP(Target_AM[[#This Row],[NIPNAS]],Target_CC[],COLUMN(L$2)+9,0)</f>
        <v>1201102.6363636365</v>
      </c>
      <c r="AA281" s="22">
        <f>Target_AM[[#This Row],[PROPORSI]]*VLOOKUP(Target_AM[[#This Row],[NIPNAS]],Target_CC[],COLUMN(M$2)+9,0)</f>
        <v>13555301.181818184</v>
      </c>
      <c r="AB281" s="22">
        <f>Target_AM[[#This Row],[PROPORSI]]*VLOOKUP(Target_AM[[#This Row],[NIPNAS]],Target_CC[],COLUMN(N$2)+9,0)</f>
        <v>3945.5621916125542</v>
      </c>
      <c r="AC281" s="22">
        <f>Target_AM[[#This Row],[PROPORSI]]*VLOOKUP(Target_AM[[#This Row],[NIPNAS]],Target_CC[],COLUMN(O$2)+9,0)</f>
        <v>7538.4012954545469</v>
      </c>
      <c r="AD281" s="22">
        <f>Target_AM[[#This Row],[PROPORSI]]*VLOOKUP(Target_AM[[#This Row],[NIPNAS]],Target_CC[],COLUMN(P$2)+9,0)</f>
        <v>8292.2414250000002</v>
      </c>
      <c r="AE281" s="22">
        <f>Target_AM[[#This Row],[PROPORSI]]*VLOOKUP(Target_AM[[#This Row],[NIPNAS]],Target_CC[],COLUMN(Q$2)+9,0)</f>
        <v>8070.2773868560616</v>
      </c>
      <c r="AF281" s="22">
        <f>Target_AM[[#This Row],[PROPORSI]]*VLOOKUP(Target_AM[[#This Row],[NIPNAS]],Target_CC[],COLUMN(R$2)+9,0)</f>
        <v>12959.003111586177</v>
      </c>
      <c r="AG281" s="22">
        <f>Target_AM[[#This Row],[PROPORSI]]*VLOOKUP(Target_AM[[#This Row],[NIPNAS]],Target_CC[],COLUMN(S$2)+9,0)</f>
        <v>11663.102800427558</v>
      </c>
      <c r="AH281" s="22">
        <f>Target_AM[[#This Row],[PROPORSI]]*VLOOKUP(Target_AM[[#This Row],[NIPNAS]],Target_CC[],COLUMN(T$2)+9,0)</f>
        <v>6587.4932483896391</v>
      </c>
      <c r="AI281" s="22">
        <f>Target_AM[[#This Row],[PROPORSI]]*VLOOKUP(Target_AM[[#This Row],[NIPNAS]],Target_CC[],COLUMN(U$2)+9,0)</f>
        <v>14492.485146457208</v>
      </c>
      <c r="AJ281" s="22">
        <f>Target_AM[[#This Row],[PROPORSI]]*VLOOKUP(Target_AM[[#This Row],[NIPNAS]],Target_CC[],COLUMN(V$2)+9,0)</f>
        <v>12077.070955381005</v>
      </c>
      <c r="AK281" s="22">
        <f>Target_AM[[#This Row],[PROPORSI]]*VLOOKUP(Target_AM[[#This Row],[NIPNAS]],Target_CC[],COLUMN(W$2)+9,0)</f>
        <v>14492.485146457208</v>
      </c>
      <c r="AL281" s="22">
        <f>Target_AM[[#This Row],[PROPORSI]]*VLOOKUP(Target_AM[[#This Row],[NIPNAS]],Target_CC[],COLUMN(X$2)+9,0)</f>
        <v>15700.192241995306</v>
      </c>
      <c r="AM281" s="22">
        <f>Target_AM[[#This Row],[PROPORSI]]*VLOOKUP(Target_AM[[#This Row],[NIPNAS]],Target_CC[],COLUMN(Y$2)+9,0)</f>
        <v>15700.192241995306</v>
      </c>
      <c r="AN281" s="22">
        <f>Target_AM[[#This Row],[PROPORSI]]*VLOOKUP(Target_AM[[#This Row],[NIPNAS]],Target_CC[],COLUMN(Z$2)+9,0)</f>
        <v>131518.50719161259</v>
      </c>
      <c r="AO281" s="22">
        <f>Target_AM[[#This Row],[PROPORSI]]*VLOOKUP(Target_AM[[#This Row],[NIPNAS]],Target_CC[],COLUMN(AA$2)+9,0)</f>
        <v>1090657.4712825217</v>
      </c>
      <c r="AP281" s="22">
        <f>Target_AM[[#This Row],[PROPORSI]]*VLOOKUP(Target_AM[[#This Row],[NIPNAS]],Target_CC[],COLUMN(AB$2)+9,0)</f>
        <v>1151445.6740227272</v>
      </c>
      <c r="AQ281" s="22">
        <f>Target_AM[[#This Row],[PROPORSI]]*VLOOKUP(Target_AM[[#This Row],[NIPNAS]],Target_CC[],COLUMN(AC$2)+9,0)</f>
        <v>1037808.7868795455</v>
      </c>
      <c r="AR281" s="22">
        <f>Target_AM[[#This Row],[PROPORSI]]*VLOOKUP(Target_AM[[#This Row],[NIPNAS]],Target_CC[],COLUMN(AD$2)+9,0)</f>
        <v>923196.09556867427</v>
      </c>
      <c r="AS281" s="22">
        <f>Target_AM[[#This Row],[PROPORSI]]*VLOOKUP(Target_AM[[#This Row],[NIPNAS]],Target_CC[],COLUMN(AE$2)+9,0)</f>
        <v>985280.18492976809</v>
      </c>
      <c r="AT281" s="22">
        <f>Target_AM[[#This Row],[PROPORSI]]*VLOOKUP(Target_AM[[#This Row],[NIPNAS]],Target_CC[],COLUMN(AF$2)+9,0)</f>
        <v>1041179.6482549731</v>
      </c>
      <c r="AU281" s="22">
        <f>Target_AM[[#This Row],[PROPORSI]]*VLOOKUP(Target_AM[[#This Row],[NIPNAS]],Target_CC[],COLUMN(AG$2)+9,0)</f>
        <v>1322080.8568847533</v>
      </c>
      <c r="AV281" s="22">
        <f>Target_AM[[#This Row],[PROPORSI]]*VLOOKUP(Target_AM[[#This Row],[NIPNAS]],Target_CC[],COLUMN(AH$2)+9,0)</f>
        <v>1215595.1215100936</v>
      </c>
      <c r="AW281" s="22">
        <f>Target_AM[[#This Row],[PROPORSI]]*VLOOKUP(Target_AM[[#This Row],[NIPNAS]],Target_CC[],COLUMN(AI$2)+9,0)</f>
        <v>1213179.7073190175</v>
      </c>
      <c r="AX281" s="22">
        <f>Target_AM[[#This Row],[PROPORSI]]*VLOOKUP(Target_AM[[#This Row],[NIPNAS]],Target_CC[],COLUMN(AJ$2)+9,0)</f>
        <v>1329985.8487828209</v>
      </c>
      <c r="AY281" s="22">
        <f>Target_AM[[#This Row],[PROPORSI]]*VLOOKUP(Target_AM[[#This Row],[NIPNAS]],Target_CC[],COLUMN(AK$2)+9,0)</f>
        <v>1159607.4649692681</v>
      </c>
      <c r="AZ281" s="22">
        <f>Target_AM[[#This Row],[PROPORSI]]*VLOOKUP(Target_AM[[#This Row],[NIPNAS]],Target_CC[],COLUMN(AL$2)+9,0)</f>
        <v>1216802.8286056318</v>
      </c>
      <c r="BA281" s="22">
        <f>Target_AM[[#This Row],[PROPORSI]]*VLOOKUP(Target_AM[[#This Row],[NIPNAS]],Target_CC[],COLUMN(AM$2)+9,0)</f>
        <v>13686819.689009793</v>
      </c>
      <c r="BB281" s="22">
        <f>Target_AM[[#This Row],[PROPORSI]]*VLOOKUP(Target_AM[[#This Row],[NIPNAS]],Target_CC[],COLUMN(AN$2)+9,0)</f>
        <v>0</v>
      </c>
      <c r="BC281" s="22">
        <f>Target_AM[[#This Row],[PROPORSI]]*VLOOKUP(Target_AM[[#This Row],[NIPNAS]],Target_CC[],COLUMN(AO$2)+9,0)</f>
        <v>0</v>
      </c>
      <c r="BD281" s="22">
        <f>Target_AM[[#This Row],[PROPORSI]]*VLOOKUP(Target_AM[[#This Row],[NIPNAS]],Target_CC[],COLUMN(AP$2)+9,0)</f>
        <v>0</v>
      </c>
      <c r="BE281" s="22">
        <f>Target_AM[[#This Row],[PROPORSI]]*VLOOKUP(Target_AM[[#This Row],[NIPNAS]],Target_CC[],COLUMN(AQ$2)+9,0)</f>
        <v>0</v>
      </c>
      <c r="BF281" s="22">
        <f>Target_AM[[#This Row],[PROPORSI]]*VLOOKUP(Target_AM[[#This Row],[NIPNAS]],Target_CC[],COLUMN(AR$2)+9,0)</f>
        <v>0</v>
      </c>
      <c r="BG281" s="22">
        <f>Target_AM[[#This Row],[PROPORSI]]*VLOOKUP(Target_AM[[#This Row],[NIPNAS]],Target_CC[],COLUMN(AS$2)+9,0)</f>
        <v>0</v>
      </c>
      <c r="BH281" s="22">
        <f>Target_AM[[#This Row],[PROPORSI]]*VLOOKUP(Target_AM[[#This Row],[NIPNAS]],Target_CC[],COLUMN(AT$2)+9,0)</f>
        <v>0</v>
      </c>
      <c r="BI281" s="22">
        <f>Target_AM[[#This Row],[PROPORSI]]*VLOOKUP(Target_AM[[#This Row],[NIPNAS]],Target_CC[],COLUMN(AU$2)+9,0)</f>
        <v>0</v>
      </c>
      <c r="BJ281" s="22">
        <f>Target_AM[[#This Row],[PROPORSI]]*VLOOKUP(Target_AM[[#This Row],[NIPNAS]],Target_CC[],COLUMN(AV$2)+9,0)</f>
        <v>0</v>
      </c>
      <c r="BK281" s="22">
        <f>Target_AM[[#This Row],[PROPORSI]]*VLOOKUP(Target_AM[[#This Row],[NIPNAS]],Target_CC[],COLUMN(AW$2)+9,0)</f>
        <v>0</v>
      </c>
      <c r="BL281" s="22">
        <f>Target_AM[[#This Row],[PROPORSI]]*VLOOKUP(Target_AM[[#This Row],[NIPNAS]],Target_CC[],COLUMN(AX$2)+9,0)</f>
        <v>0</v>
      </c>
      <c r="BM281" s="22">
        <f>Target_AM[[#This Row],[PROPORSI]]*VLOOKUP(Target_AM[[#This Row],[NIPNAS]],Target_CC[],COLUMN(AY$2)+9,0)</f>
        <v>0</v>
      </c>
      <c r="BN281" s="22">
        <f>Target_AM[[#This Row],[PROPORSI]]*VLOOKUP(Target_AM[[#This Row],[NIPNAS]],Target_CC[],COLUMN(AZ$2)+9,0)</f>
        <v>0</v>
      </c>
      <c r="BO281" s="22">
        <f>Target_AM[[#This Row],[PROPORSI]]*VLOOKUP(Target_AM[[#This Row],[NIPNAS]],Target_CC[],COLUMN(BA$2)+9,0)</f>
        <v>1187510</v>
      </c>
      <c r="BP281" s="22">
        <f>Target_AM[[#This Row],[PROPORSI]]*VLOOKUP(Target_AM[[#This Row],[NIPNAS]],Target_CC[],COLUMN(BB$2)+9,0)</f>
        <v>1196503</v>
      </c>
      <c r="BQ281" s="22">
        <f>Target_AM[[#This Row],[PROPORSI]]*VLOOKUP(Target_AM[[#This Row],[NIPNAS]],Target_CC[],COLUMN(BC$2)+9,0)</f>
        <v>1195884</v>
      </c>
      <c r="BR281" s="22">
        <f>Target_AM[[#This Row],[PROPORSI]]*VLOOKUP(Target_AM[[#This Row],[NIPNAS]],Target_CC[],COLUMN(BD$2)+9,0)</f>
        <v>1195884</v>
      </c>
      <c r="BS281" s="22">
        <f>Target_AM[[#This Row],[PROPORSI]]*VLOOKUP(Target_AM[[#This Row],[NIPNAS]],Target_CC[],COLUMN(BE$2)+9,0)</f>
        <v>1195884</v>
      </c>
      <c r="BT281" s="22">
        <f>Target_AM[[#This Row],[PROPORSI]]*VLOOKUP(Target_AM[[#This Row],[NIPNAS]],Target_CC[],COLUMN(BF$2)+9,0)</f>
        <v>1195884</v>
      </c>
      <c r="BU281" s="22">
        <f>Target_AM[[#This Row],[PROPORSI]]*VLOOKUP(Target_AM[[#This Row],[NIPNAS]],Target_CC[],COLUMN(BG$2)+9,0)</f>
        <v>1195884</v>
      </c>
      <c r="BV281" s="22">
        <f>Target_AM[[#This Row],[PROPORSI]]*VLOOKUP(Target_AM[[#This Row],[NIPNAS]],Target_CC[],COLUMN(BH$2)+9,0)</f>
        <v>1195884</v>
      </c>
      <c r="BW281" s="22">
        <f>Target_AM[[#This Row],[PROPORSI]]*VLOOKUP(Target_AM[[#This Row],[NIPNAS]],Target_CC[],COLUMN(BI$2)+9,0)</f>
        <v>1195884</v>
      </c>
      <c r="BX281" s="22">
        <f>Target_AM[[#This Row],[PROPORSI]]*VLOOKUP(Target_AM[[#This Row],[NIPNAS]],Target_CC[],COLUMN(BJ$2)+9,0)</f>
        <v>1195884</v>
      </c>
      <c r="BY281" s="22">
        <f>Target_AM[[#This Row],[PROPORSI]]*VLOOKUP(Target_AM[[#This Row],[NIPNAS]],Target_CC[],COLUMN(BK$2)+9,0)</f>
        <v>1195884</v>
      </c>
      <c r="BZ281" s="22">
        <f>Target_AM[[#This Row],[PROPORSI]]*VLOOKUP(Target_AM[[#This Row],[NIPNAS]],Target_CC[],COLUMN(BL$2)+9,0)</f>
        <v>1195884</v>
      </c>
      <c r="CA281" s="22">
        <f>Target_AM[[#This Row],[PROPORSI]]*VLOOKUP(Target_AM[[#This Row],[NIPNAS]],Target_CC[],COLUMN(BM$2)+9,0)</f>
        <v>14342853</v>
      </c>
      <c r="CB281" s="22">
        <f>Target_AM[[#This Row],[PROPORSI]]*VLOOKUP(Target_AM[[#This Row],[NIPNAS]],Target_CC[],COLUMN(BN$2)+9,0)</f>
        <v>0</v>
      </c>
      <c r="CC281" s="22">
        <f>Target_AM[[#This Row],[PROPORSI]]*VLOOKUP(Target_AM[[#This Row],[NIPNAS]],Target_CC[],COLUMN(BO$2)+9,0)</f>
        <v>0</v>
      </c>
      <c r="CD281" s="22">
        <f>Target_AM[[#This Row],[PROPORSI]]*VLOOKUP(Target_AM[[#This Row],[NIPNAS]],Target_CC[],COLUMN(BP$2)+9,0)</f>
        <v>0</v>
      </c>
      <c r="CE281" s="22">
        <f>Target_AM[[#This Row],[PROPORSI]]*VLOOKUP(Target_AM[[#This Row],[NIPNAS]],Target_CC[],COLUMN(BQ$2)+9,0)</f>
        <v>0</v>
      </c>
      <c r="CF281" s="22">
        <f>Target_AM[[#This Row],[PROPORSI]]*VLOOKUP(Target_AM[[#This Row],[NIPNAS]],Target_CC[],COLUMN(BR$2)+9,0)</f>
        <v>0</v>
      </c>
      <c r="CG281" s="22">
        <f>Target_AM[[#This Row],[PROPORSI]]*VLOOKUP(Target_AM[[#This Row],[NIPNAS]],Target_CC[],COLUMN(BS$2)+9,0)</f>
        <v>0</v>
      </c>
      <c r="CH281" s="22">
        <f>Target_AM[[#This Row],[PROPORSI]]*VLOOKUP(Target_AM[[#This Row],[NIPNAS]],Target_CC[],COLUMN(BT$2)+9,0)</f>
        <v>0</v>
      </c>
      <c r="CI281" s="22">
        <f>Target_AM[[#This Row],[PROPORSI]]*VLOOKUP(Target_AM[[#This Row],[NIPNAS]],Target_CC[],COLUMN(BU$2)+9,0)</f>
        <v>0</v>
      </c>
      <c r="CJ281" s="22">
        <f>Target_AM[[#This Row],[PROPORSI]]*VLOOKUP(Target_AM[[#This Row],[NIPNAS]],Target_CC[],COLUMN(BV$2)+9,0)</f>
        <v>0</v>
      </c>
      <c r="CK281" s="22">
        <f>Target_AM[[#This Row],[PROPORSI]]*VLOOKUP(Target_AM[[#This Row],[NIPNAS]],Target_CC[],COLUMN(BW$2)+9,0)</f>
        <v>0</v>
      </c>
      <c r="CL281" s="22">
        <f>Target_AM[[#This Row],[PROPORSI]]*VLOOKUP(Target_AM[[#This Row],[NIPNAS]],Target_CC[],COLUMN(BX$2)+9,0)</f>
        <v>0</v>
      </c>
      <c r="CM281" s="22">
        <f>Target_AM[[#This Row],[PROPORSI]]*VLOOKUP(Target_AM[[#This Row],[NIPNAS]],Target_CC[],COLUMN(BY$2)+9,0)</f>
        <v>0</v>
      </c>
      <c r="CN281" s="22">
        <f>Target_AM[[#This Row],[PROPORSI]]*VLOOKUP(Target_AM[[#This Row],[NIPNAS]],Target_CC[],COLUMN(BZ$2)+9,0)</f>
        <v>0</v>
      </c>
      <c r="CO281" s="22">
        <f>Target_AM[[#This Row],[PROPORSI]]*VLOOKUP(Target_AM[[#This Row],[NIPNAS]],Target_CC[],COLUMN(CA$2)+9,0)</f>
        <v>1187510</v>
      </c>
      <c r="CP281" s="22">
        <f>Target_AM[[#This Row],[PROPORSI]]*VLOOKUP(Target_AM[[#This Row],[NIPNAS]],Target_CC[],COLUMN(CB$2)+9,0)</f>
        <v>1190050</v>
      </c>
      <c r="CQ281" s="22">
        <f>Target_AM[[#This Row],[PROPORSI]]*VLOOKUP(Target_AM[[#This Row],[NIPNAS]],Target_CC[],COLUMN(CC$2)+9,0)</f>
        <v>1195884</v>
      </c>
      <c r="CR281" s="22">
        <f>Target_AM[[#This Row],[PROPORSI]]*VLOOKUP(Target_AM[[#This Row],[NIPNAS]],Target_CC[],COLUMN(CD$2)+9,0)</f>
        <v>1195884</v>
      </c>
      <c r="CS281" s="22">
        <f>Target_AM[[#This Row],[PROPORSI]]*VLOOKUP(Target_AM[[#This Row],[NIPNAS]],Target_CC[],COLUMN(CE$2)+9,0)</f>
        <v>1195884</v>
      </c>
      <c r="CT281" s="22">
        <f>Target_AM[[#This Row],[PROPORSI]]*VLOOKUP(Target_AM[[#This Row],[NIPNAS]],Target_CC[],COLUMN(CF$2)+9,0)</f>
        <v>1195884</v>
      </c>
      <c r="CU281" s="22">
        <f>Target_AM[[#This Row],[PROPORSI]]*VLOOKUP(Target_AM[[#This Row],[NIPNAS]],Target_CC[],COLUMN(CG$2)+9,0)</f>
        <v>1195884</v>
      </c>
      <c r="CV281" s="22">
        <f>Target_AM[[#This Row],[PROPORSI]]*VLOOKUP(Target_AM[[#This Row],[NIPNAS]],Target_CC[],COLUMN(CH$2)+9,0)</f>
        <v>1195884</v>
      </c>
      <c r="CW281" s="22">
        <f>Target_AM[[#This Row],[PROPORSI]]*VLOOKUP(Target_AM[[#This Row],[NIPNAS]],Target_CC[],COLUMN(CI$2)+9,0)</f>
        <v>1195884</v>
      </c>
      <c r="CX281" s="22">
        <f>Target_AM[[#This Row],[PROPORSI]]*VLOOKUP(Target_AM[[#This Row],[NIPNAS]],Target_CC[],COLUMN(CJ$2)+9,0)</f>
        <v>1195884</v>
      </c>
      <c r="CY281" s="22">
        <f>Target_AM[[#This Row],[PROPORSI]]*VLOOKUP(Target_AM[[#This Row],[NIPNAS]],Target_CC[],COLUMN(CK$2)+9,0)</f>
        <v>1195884</v>
      </c>
      <c r="CZ281" s="22">
        <f>Target_AM[[#This Row],[PROPORSI]]*VLOOKUP(Target_AM[[#This Row],[NIPNAS]],Target_CC[],COLUMN(CL$2)+9,0)</f>
        <v>1195884</v>
      </c>
      <c r="DA281" s="22">
        <f>Target_AM[[#This Row],[PROPORSI]]*VLOOKUP(Target_AM[[#This Row],[NIPNAS]],Target_CC[],COLUMN(CM$2)+9,0)</f>
        <v>14336400</v>
      </c>
      <c r="DB281" s="22">
        <f>Target_AM[[#This Row],[PROPORSI]]*VLOOKUP(Target_AM[[#This Row],[NIPNAS]],Target_CC[],COLUMN(CN$2)+9,0)</f>
        <v>0</v>
      </c>
      <c r="DC281" s="22">
        <f>Target_AM[[#This Row],[PROPORSI]]*VLOOKUP(Target_AM[[#This Row],[NIPNAS]],Target_CC[],COLUMN(CO$2)+9,0)</f>
        <v>0</v>
      </c>
      <c r="DD281" s="22">
        <f>Target_AM[[#This Row],[PROPORSI]]*VLOOKUP(Target_AM[[#This Row],[NIPNAS]],Target_CC[],COLUMN(CP$2)+9,0)</f>
        <v>0</v>
      </c>
      <c r="DE281" s="22">
        <f>Target_AM[[#This Row],[PROPORSI]]*VLOOKUP(Target_AM[[#This Row],[NIPNAS]],Target_CC[],COLUMN(CQ$2)+9,0)</f>
        <v>0</v>
      </c>
      <c r="DF281" s="22">
        <f>Target_AM[[#This Row],[PROPORSI]]*VLOOKUP(Target_AM[[#This Row],[NIPNAS]],Target_CC[],COLUMN(CR$2)+9,0)</f>
        <v>0</v>
      </c>
      <c r="DG281" s="22">
        <f>Target_AM[[#This Row],[PROPORSI]]*VLOOKUP(Target_AM[[#This Row],[NIPNAS]],Target_CC[],COLUMN(CS$2)+9,0)</f>
        <v>0</v>
      </c>
      <c r="DH281" s="22">
        <f>Target_AM[[#This Row],[PROPORSI]]*VLOOKUP(Target_AM[[#This Row],[NIPNAS]],Target_CC[],COLUMN(CT$2)+9,0)</f>
        <v>0</v>
      </c>
      <c r="DI281" s="22">
        <f>Target_AM[[#This Row],[PROPORSI]]*VLOOKUP(Target_AM[[#This Row],[NIPNAS]],Target_CC[],COLUMN(CU$2)+9,0)</f>
        <v>0</v>
      </c>
      <c r="DJ281" s="22">
        <f>Target_AM[[#This Row],[PROPORSI]]*VLOOKUP(Target_AM[[#This Row],[NIPNAS]],Target_CC[],COLUMN(CV$2)+9,0)</f>
        <v>0</v>
      </c>
      <c r="DK281" s="22">
        <f>Target_AM[[#This Row],[PROPORSI]]*VLOOKUP(Target_AM[[#This Row],[NIPNAS]],Target_CC[],COLUMN(CW$2)+9,0)</f>
        <v>0</v>
      </c>
      <c r="DL281" s="22">
        <f>Target_AM[[#This Row],[PROPORSI]]*VLOOKUP(Target_AM[[#This Row],[NIPNAS]],Target_CC[],COLUMN(CX$2)+9,0)</f>
        <v>0</v>
      </c>
      <c r="DM281" s="22">
        <f>Target_AM[[#This Row],[PROPORSI]]*VLOOKUP(Target_AM[[#This Row],[NIPNAS]],Target_CC[],COLUMN(CY$2)+9,0)</f>
        <v>0</v>
      </c>
      <c r="DN281" s="22">
        <f>Target_AM[[#This Row],[PROPORSI]]*VLOOKUP(Target_AM[[#This Row],[NIPNAS]],Target_CC[],COLUMN(CZ$2)+9,0)</f>
        <v>0</v>
      </c>
      <c r="DO281" s="22">
        <f>Target_AM[[#This Row],[PROPORSI]]*VLOOKUP(Target_AM[[#This Row],[NIPNAS]],Target_CC[],COLUMN(DA$2)+9,0)</f>
        <v>0</v>
      </c>
      <c r="DP281" s="22">
        <f>Target_AM[[#This Row],[PROPORSI]]*VLOOKUP(Target_AM[[#This Row],[NIPNAS]],Target_CC[],COLUMN(DB$2)+9,0)</f>
        <v>0</v>
      </c>
      <c r="DQ281" s="22">
        <f>Target_AM[[#This Row],[PROPORSI]]*VLOOKUP(Target_AM[[#This Row],[NIPNAS]],Target_CC[],COLUMN(DC$2)+9,0)</f>
        <v>0</v>
      </c>
      <c r="DR281" s="22">
        <f>Target_AM[[#This Row],[PROPORSI]]*VLOOKUP(Target_AM[[#This Row],[NIPNAS]],Target_CC[],COLUMN(DD$2)+9,0)</f>
        <v>0</v>
      </c>
      <c r="DS281" s="22">
        <f>Target_AM[[#This Row],[PROPORSI]]*VLOOKUP(Target_AM[[#This Row],[NIPNAS]],Target_CC[],COLUMN(DE$2)+9,0)</f>
        <v>0</v>
      </c>
      <c r="DT281" s="22">
        <f>Target_AM[[#This Row],[PROPORSI]]*VLOOKUP(Target_AM[[#This Row],[NIPNAS]],Target_CC[],COLUMN(DF$2)+9,0)</f>
        <v>0</v>
      </c>
      <c r="DU281" s="22">
        <f>Target_AM[[#This Row],[PROPORSI]]*VLOOKUP(Target_AM[[#This Row],[NIPNAS]],Target_CC[],COLUMN(DG$2)+9,0)</f>
        <v>0</v>
      </c>
      <c r="DV281" s="22">
        <f>Target_AM[[#This Row],[PROPORSI]]*VLOOKUP(Target_AM[[#This Row],[NIPNAS]],Target_CC[],COLUMN(DH$2)+9,0)</f>
        <v>0</v>
      </c>
      <c r="DW281" s="22">
        <f>Target_AM[[#This Row],[PROPORSI]]*VLOOKUP(Target_AM[[#This Row],[NIPNAS]],Target_CC[],COLUMN(DI$2)+9,0)</f>
        <v>0</v>
      </c>
      <c r="DX281" s="22">
        <f>Target_AM[[#This Row],[PROPORSI]]*VLOOKUP(Target_AM[[#This Row],[NIPNAS]],Target_CC[],COLUMN(DJ$2)+9,0)</f>
        <v>0</v>
      </c>
      <c r="DY281" s="22">
        <f>Target_AM[[#This Row],[PROPORSI]]*VLOOKUP(Target_AM[[#This Row],[NIPNAS]],Target_CC[],COLUMN(DK$2)+9,0)</f>
        <v>0</v>
      </c>
      <c r="DZ281" s="22">
        <f>Target_AM[[#This Row],[PROPORSI]]*VLOOKUP(Target_AM[[#This Row],[NIPNAS]],Target_CC[],COLUMN(DL$2)+9,0)</f>
        <v>0</v>
      </c>
      <c r="EA281" s="22">
        <f>Target_AM[[#This Row],[PROPORSI]]*VLOOKUP(Target_AM[[#This Row],[NIPNAS]],Target_CC[],COLUMN(DM$2)+9,0)</f>
        <v>0</v>
      </c>
    </row>
    <row r="282" spans="2:131" x14ac:dyDescent="0.3">
      <c r="B282">
        <v>405605</v>
      </c>
      <c r="C282" t="s">
        <v>1020</v>
      </c>
      <c r="D282">
        <v>1</v>
      </c>
      <c r="E282" s="8">
        <v>45658</v>
      </c>
      <c r="F282">
        <v>4709607</v>
      </c>
      <c r="G282" t="s">
        <v>604</v>
      </c>
      <c r="J282" t="s">
        <v>296</v>
      </c>
      <c r="K282" t="s">
        <v>20</v>
      </c>
      <c r="L282" t="s">
        <v>159</v>
      </c>
      <c r="M282" t="s">
        <v>29</v>
      </c>
      <c r="N282" s="23">
        <f>Target_AM[[#This Row],[PROPORSI]]*VLOOKUP(Target_AM[[#This Row],[NIPNAS]],Target_CC[],9,0)</f>
        <v>18439290.288857877</v>
      </c>
      <c r="O282" s="22">
        <f>Target_AM[[#This Row],[PROPORSI]]*VLOOKUP(Target_AM[[#This Row],[NIPNAS]],Target_CC[],COLUMN(A$2)+9,0)</f>
        <v>1311184.6299999999</v>
      </c>
      <c r="P282" s="22">
        <f>Target_AM[[#This Row],[PROPORSI]]*VLOOKUP(Target_AM[[#This Row],[NIPNAS]],Target_CC[],COLUMN(B$2)+9,0)</f>
        <v>1261425.3985000001</v>
      </c>
      <c r="Q282" s="22">
        <f>Target_AM[[#This Row],[PROPORSI]]*VLOOKUP(Target_AM[[#This Row],[NIPNAS]],Target_CC[],COLUMN(C$2)+9,0)</f>
        <v>1270975.1499999999</v>
      </c>
      <c r="R282" s="22">
        <f>Target_AM[[#This Row],[PROPORSI]]*VLOOKUP(Target_AM[[#This Row],[NIPNAS]],Target_CC[],COLUMN(D$2)+9,0)</f>
        <v>1261425.3985000001</v>
      </c>
      <c r="S282" s="22">
        <f>Target_AM[[#This Row],[PROPORSI]]*VLOOKUP(Target_AM[[#This Row],[NIPNAS]],Target_CC[],COLUMN(E$2)+9,0)</f>
        <v>1232776.1440000001</v>
      </c>
      <c r="T282" s="22">
        <f>Target_AM[[#This Row],[PROPORSI]]*VLOOKUP(Target_AM[[#This Row],[NIPNAS]],Target_CC[],COLUMN(F$2)+9,0)</f>
        <v>1204126.8894999998</v>
      </c>
      <c r="U282" s="22">
        <f>Target_AM[[#This Row],[PROPORSI]]*VLOOKUP(Target_AM[[#This Row],[NIPNAS]],Target_CC[],COLUMN(G$2)+9,0)</f>
        <v>1251875.6469999999</v>
      </c>
      <c r="V282" s="22">
        <f>Target_AM[[#This Row],[PROPORSI]]*VLOOKUP(Target_AM[[#This Row],[NIPNAS]],Target_CC[],COLUMN(H$2)+9,0)</f>
        <v>1290074.6530000002</v>
      </c>
      <c r="W282" s="22">
        <f>Target_AM[[#This Row],[PROPORSI]]*VLOOKUP(Target_AM[[#This Row],[NIPNAS]],Target_CC[],COLUMN(I$2)+9,0)</f>
        <v>1280524.9014999999</v>
      </c>
      <c r="X282" s="22">
        <f>Target_AM[[#This Row],[PROPORSI]]*VLOOKUP(Target_AM[[#This Row],[NIPNAS]],Target_CC[],COLUMN(J$2)+9,0)</f>
        <v>1280524.9014999999</v>
      </c>
      <c r="Y282" s="22">
        <f>Target_AM[[#This Row],[PROPORSI]]*VLOOKUP(Target_AM[[#This Row],[NIPNAS]],Target_CC[],COLUMN(K$2)+9,0)</f>
        <v>1290074.6530000002</v>
      </c>
      <c r="Z282" s="22">
        <f>Target_AM[[#This Row],[PROPORSI]]*VLOOKUP(Target_AM[[#This Row],[NIPNAS]],Target_CC[],COLUMN(L$2)+9,0)</f>
        <v>1270975.1499999999</v>
      </c>
      <c r="AA282" s="22">
        <f>Target_AM[[#This Row],[PROPORSI]]*VLOOKUP(Target_AM[[#This Row],[NIPNAS]],Target_CC[],COLUMN(M$2)+9,0)</f>
        <v>15205963.516500002</v>
      </c>
      <c r="AB282" s="22">
        <f>Target_AM[[#This Row],[PROPORSI]]*VLOOKUP(Target_AM[[#This Row],[NIPNAS]],Target_CC[],COLUMN(N$2)+9,0)</f>
        <v>0</v>
      </c>
      <c r="AC282" s="22">
        <f>Target_AM[[#This Row],[PROPORSI]]*VLOOKUP(Target_AM[[#This Row],[NIPNAS]],Target_CC[],COLUMN(O$2)+9,0)</f>
        <v>11950724.263759997</v>
      </c>
      <c r="AD282" s="22">
        <f>Target_AM[[#This Row],[PROPORSI]]*VLOOKUP(Target_AM[[#This Row],[NIPNAS]],Target_CC[],COLUMN(P$2)+9,0)</f>
        <v>11827387.134146826</v>
      </c>
      <c r="AE282" s="22">
        <f>Target_AM[[#This Row],[PROPORSI]]*VLOOKUP(Target_AM[[#This Row],[NIPNAS]],Target_CC[],COLUMN(Q$2)+9,0)</f>
        <v>9297635.5734425317</v>
      </c>
      <c r="AF282" s="22">
        <f>Target_AM[[#This Row],[PROPORSI]]*VLOOKUP(Target_AM[[#This Row],[NIPNAS]],Target_CC[],COLUMN(R$2)+9,0)</f>
        <v>10140840.16137453</v>
      </c>
      <c r="AG282" s="22">
        <f>Target_AM[[#This Row],[PROPORSI]]*VLOOKUP(Target_AM[[#This Row],[NIPNAS]],Target_CC[],COLUMN(S$2)+9,0)</f>
        <v>9886932.8458673004</v>
      </c>
      <c r="AH282" s="22">
        <f>Target_AM[[#This Row],[PROPORSI]]*VLOOKUP(Target_AM[[#This Row],[NIPNAS]],Target_CC[],COLUMN(T$2)+9,0)</f>
        <v>12288154.568081591</v>
      </c>
      <c r="AI282" s="22">
        <f>Target_AM[[#This Row],[PROPORSI]]*VLOOKUP(Target_AM[[#This Row],[NIPNAS]],Target_CC[],COLUMN(U$2)+9,0)</f>
        <v>10349068.613539482</v>
      </c>
      <c r="AJ282" s="22">
        <f>Target_AM[[#This Row],[PROPORSI]]*VLOOKUP(Target_AM[[#This Row],[NIPNAS]],Target_CC[],COLUMN(V$2)+9,0)</f>
        <v>12378878.988314027</v>
      </c>
      <c r="AK282" s="22">
        <f>Target_AM[[#This Row],[PROPORSI]]*VLOOKUP(Target_AM[[#This Row],[NIPNAS]],Target_CC[],COLUMN(W$2)+9,0)</f>
        <v>12467275.195482703</v>
      </c>
      <c r="AL282" s="22">
        <f>Target_AM[[#This Row],[PROPORSI]]*VLOOKUP(Target_AM[[#This Row],[NIPNAS]],Target_CC[],COLUMN(X$2)+9,0)</f>
        <v>10585903.080715967</v>
      </c>
      <c r="AM282" s="22">
        <f>Target_AM[[#This Row],[PROPORSI]]*VLOOKUP(Target_AM[[#This Row],[NIPNAS]],Target_CC[],COLUMN(Y$2)+9,0)</f>
        <v>10778419.087470157</v>
      </c>
      <c r="AN282" s="22">
        <f>Target_AM[[#This Row],[PROPORSI]]*VLOOKUP(Target_AM[[#This Row],[NIPNAS]],Target_CC[],COLUMN(Z$2)+9,0)</f>
        <v>121951219.51219513</v>
      </c>
      <c r="AO282" s="22">
        <f>Target_AM[[#This Row],[PROPORSI]]*VLOOKUP(Target_AM[[#This Row],[NIPNAS]],Target_CC[],COLUMN(AA$2)+9,0)</f>
        <v>1311184.6299999999</v>
      </c>
      <c r="AP282" s="22">
        <f>Target_AM[[#This Row],[PROPORSI]]*VLOOKUP(Target_AM[[#This Row],[NIPNAS]],Target_CC[],COLUMN(AB$2)+9,0)</f>
        <v>13212149.662259996</v>
      </c>
      <c r="AQ282" s="22">
        <f>Target_AM[[#This Row],[PROPORSI]]*VLOOKUP(Target_AM[[#This Row],[NIPNAS]],Target_CC[],COLUMN(AC$2)+9,0)</f>
        <v>13098362.284146827</v>
      </c>
      <c r="AR282" s="22">
        <f>Target_AM[[#This Row],[PROPORSI]]*VLOOKUP(Target_AM[[#This Row],[NIPNAS]],Target_CC[],COLUMN(AD$2)+9,0)</f>
        <v>10559060.971942533</v>
      </c>
      <c r="AS282" s="22">
        <f>Target_AM[[#This Row],[PROPORSI]]*VLOOKUP(Target_AM[[#This Row],[NIPNAS]],Target_CC[],COLUMN(AE$2)+9,0)</f>
        <v>11373616.305374529</v>
      </c>
      <c r="AT282" s="22">
        <f>Target_AM[[#This Row],[PROPORSI]]*VLOOKUP(Target_AM[[#This Row],[NIPNAS]],Target_CC[],COLUMN(AF$2)+9,0)</f>
        <v>11091059.7353673</v>
      </c>
      <c r="AU282" s="22">
        <f>Target_AM[[#This Row],[PROPORSI]]*VLOOKUP(Target_AM[[#This Row],[NIPNAS]],Target_CC[],COLUMN(AG$2)+9,0)</f>
        <v>13540030.215081591</v>
      </c>
      <c r="AV282" s="22">
        <f>Target_AM[[#This Row],[PROPORSI]]*VLOOKUP(Target_AM[[#This Row],[NIPNAS]],Target_CC[],COLUMN(AH$2)+9,0)</f>
        <v>11639143.266539482</v>
      </c>
      <c r="AW282" s="22">
        <f>Target_AM[[#This Row],[PROPORSI]]*VLOOKUP(Target_AM[[#This Row],[NIPNAS]],Target_CC[],COLUMN(AI$2)+9,0)</f>
        <v>13659403.889814027</v>
      </c>
      <c r="AX282" s="22">
        <f>Target_AM[[#This Row],[PROPORSI]]*VLOOKUP(Target_AM[[#This Row],[NIPNAS]],Target_CC[],COLUMN(AJ$2)+9,0)</f>
        <v>13747800.096982703</v>
      </c>
      <c r="AY282" s="22">
        <f>Target_AM[[#This Row],[PROPORSI]]*VLOOKUP(Target_AM[[#This Row],[NIPNAS]],Target_CC[],COLUMN(AK$2)+9,0)</f>
        <v>11875977.733715968</v>
      </c>
      <c r="AZ282" s="22">
        <f>Target_AM[[#This Row],[PROPORSI]]*VLOOKUP(Target_AM[[#This Row],[NIPNAS]],Target_CC[],COLUMN(AL$2)+9,0)</f>
        <v>12049394.237470157</v>
      </c>
      <c r="BA282" s="22">
        <f>Target_AM[[#This Row],[PROPORSI]]*VLOOKUP(Target_AM[[#This Row],[NIPNAS]],Target_CC[],COLUMN(AM$2)+9,0)</f>
        <v>137157183.02869511</v>
      </c>
      <c r="BB282" s="22">
        <f>Target_AM[[#This Row],[PROPORSI]]*VLOOKUP(Target_AM[[#This Row],[NIPNAS]],Target_CC[],COLUMN(AN$2)+9,0)</f>
        <v>0</v>
      </c>
      <c r="BC282" s="22">
        <f>Target_AM[[#This Row],[PROPORSI]]*VLOOKUP(Target_AM[[#This Row],[NIPNAS]],Target_CC[],COLUMN(AO$2)+9,0)</f>
        <v>0</v>
      </c>
      <c r="BD282" s="22">
        <f>Target_AM[[#This Row],[PROPORSI]]*VLOOKUP(Target_AM[[#This Row],[NIPNAS]],Target_CC[],COLUMN(AP$2)+9,0)</f>
        <v>0</v>
      </c>
      <c r="BE282" s="22">
        <f>Target_AM[[#This Row],[PROPORSI]]*VLOOKUP(Target_AM[[#This Row],[NIPNAS]],Target_CC[],COLUMN(AQ$2)+9,0)</f>
        <v>0</v>
      </c>
      <c r="BF282" s="22">
        <f>Target_AM[[#This Row],[PROPORSI]]*VLOOKUP(Target_AM[[#This Row],[NIPNAS]],Target_CC[],COLUMN(AR$2)+9,0)</f>
        <v>0</v>
      </c>
      <c r="BG282" s="22">
        <f>Target_AM[[#This Row],[PROPORSI]]*VLOOKUP(Target_AM[[#This Row],[NIPNAS]],Target_CC[],COLUMN(AS$2)+9,0)</f>
        <v>0</v>
      </c>
      <c r="BH282" s="22">
        <f>Target_AM[[#This Row],[PROPORSI]]*VLOOKUP(Target_AM[[#This Row],[NIPNAS]],Target_CC[],COLUMN(AT$2)+9,0)</f>
        <v>0</v>
      </c>
      <c r="BI282" s="22">
        <f>Target_AM[[#This Row],[PROPORSI]]*VLOOKUP(Target_AM[[#This Row],[NIPNAS]],Target_CC[],COLUMN(AU$2)+9,0)</f>
        <v>0</v>
      </c>
      <c r="BJ282" s="22">
        <f>Target_AM[[#This Row],[PROPORSI]]*VLOOKUP(Target_AM[[#This Row],[NIPNAS]],Target_CC[],COLUMN(AV$2)+9,0)</f>
        <v>0</v>
      </c>
      <c r="BK282" s="22">
        <f>Target_AM[[#This Row],[PROPORSI]]*VLOOKUP(Target_AM[[#This Row],[NIPNAS]],Target_CC[],COLUMN(AW$2)+9,0)</f>
        <v>0</v>
      </c>
      <c r="BL282" s="22">
        <f>Target_AM[[#This Row],[PROPORSI]]*VLOOKUP(Target_AM[[#This Row],[NIPNAS]],Target_CC[],COLUMN(AX$2)+9,0)</f>
        <v>0</v>
      </c>
      <c r="BM282" s="22">
        <f>Target_AM[[#This Row],[PROPORSI]]*VLOOKUP(Target_AM[[#This Row],[NIPNAS]],Target_CC[],COLUMN(AY$2)+9,0)</f>
        <v>0</v>
      </c>
      <c r="BN282" s="22">
        <f>Target_AM[[#This Row],[PROPORSI]]*VLOOKUP(Target_AM[[#This Row],[NIPNAS]],Target_CC[],COLUMN(AZ$2)+9,0)</f>
        <v>0</v>
      </c>
      <c r="BO282" s="22">
        <f>Target_AM[[#This Row],[PROPORSI]]*VLOOKUP(Target_AM[[#This Row],[NIPNAS]],Target_CC[],COLUMN(BA$2)+9,0)</f>
        <v>1032244</v>
      </c>
      <c r="BP282" s="22">
        <f>Target_AM[[#This Row],[PROPORSI]]*VLOOKUP(Target_AM[[#This Row],[NIPNAS]],Target_CC[],COLUMN(BB$2)+9,0)</f>
        <v>1024006</v>
      </c>
      <c r="BQ282" s="22">
        <f>Target_AM[[#This Row],[PROPORSI]]*VLOOKUP(Target_AM[[#This Row],[NIPNAS]],Target_CC[],COLUMN(BC$2)+9,0)</f>
        <v>986836</v>
      </c>
      <c r="BR282" s="22">
        <f>Target_AM[[#This Row],[PROPORSI]]*VLOOKUP(Target_AM[[#This Row],[NIPNAS]],Target_CC[],COLUMN(BD$2)+9,0)</f>
        <v>1015536</v>
      </c>
      <c r="BS282" s="22">
        <f>Target_AM[[#This Row],[PROPORSI]]*VLOOKUP(Target_AM[[#This Row],[NIPNAS]],Target_CC[],COLUMN(BE$2)+9,0)</f>
        <v>1015536</v>
      </c>
      <c r="BT282" s="22">
        <f>Target_AM[[#This Row],[PROPORSI]]*VLOOKUP(Target_AM[[#This Row],[NIPNAS]],Target_CC[],COLUMN(BF$2)+9,0)</f>
        <v>1015536</v>
      </c>
      <c r="BU282" s="22">
        <f>Target_AM[[#This Row],[PROPORSI]]*VLOOKUP(Target_AM[[#This Row],[NIPNAS]],Target_CC[],COLUMN(BG$2)+9,0)</f>
        <v>1015536</v>
      </c>
      <c r="BV282" s="22">
        <f>Target_AM[[#This Row],[PROPORSI]]*VLOOKUP(Target_AM[[#This Row],[NIPNAS]],Target_CC[],COLUMN(BH$2)+9,0)</f>
        <v>1015536</v>
      </c>
      <c r="BW282" s="22">
        <f>Target_AM[[#This Row],[PROPORSI]]*VLOOKUP(Target_AM[[#This Row],[NIPNAS]],Target_CC[],COLUMN(BI$2)+9,0)</f>
        <v>1015536</v>
      </c>
      <c r="BX282" s="22">
        <f>Target_AM[[#This Row],[PROPORSI]]*VLOOKUP(Target_AM[[#This Row],[NIPNAS]],Target_CC[],COLUMN(BJ$2)+9,0)</f>
        <v>1015536</v>
      </c>
      <c r="BY282" s="22">
        <f>Target_AM[[#This Row],[PROPORSI]]*VLOOKUP(Target_AM[[#This Row],[NIPNAS]],Target_CC[],COLUMN(BK$2)+9,0)</f>
        <v>1015536</v>
      </c>
      <c r="BZ282" s="22">
        <f>Target_AM[[#This Row],[PROPORSI]]*VLOOKUP(Target_AM[[#This Row],[NIPNAS]],Target_CC[],COLUMN(BL$2)+9,0)</f>
        <v>1015536</v>
      </c>
      <c r="CA282" s="22">
        <f>Target_AM[[#This Row],[PROPORSI]]*VLOOKUP(Target_AM[[#This Row],[NIPNAS]],Target_CC[],COLUMN(BM$2)+9,0)</f>
        <v>12182910</v>
      </c>
      <c r="CB282" s="22">
        <f>Target_AM[[#This Row],[PROPORSI]]*VLOOKUP(Target_AM[[#This Row],[NIPNAS]],Target_CC[],COLUMN(BN$2)+9,0)</f>
        <v>0</v>
      </c>
      <c r="CC282" s="22">
        <f>Target_AM[[#This Row],[PROPORSI]]*VLOOKUP(Target_AM[[#This Row],[NIPNAS]],Target_CC[],COLUMN(BO$2)+9,0)</f>
        <v>0</v>
      </c>
      <c r="CD282" s="22">
        <f>Target_AM[[#This Row],[PROPORSI]]*VLOOKUP(Target_AM[[#This Row],[NIPNAS]],Target_CC[],COLUMN(BP$2)+9,0)</f>
        <v>0</v>
      </c>
      <c r="CE282" s="22">
        <f>Target_AM[[#This Row],[PROPORSI]]*VLOOKUP(Target_AM[[#This Row],[NIPNAS]],Target_CC[],COLUMN(BQ$2)+9,0)</f>
        <v>0</v>
      </c>
      <c r="CF282" s="22">
        <f>Target_AM[[#This Row],[PROPORSI]]*VLOOKUP(Target_AM[[#This Row],[NIPNAS]],Target_CC[],COLUMN(BR$2)+9,0)</f>
        <v>0</v>
      </c>
      <c r="CG282" s="22">
        <f>Target_AM[[#This Row],[PROPORSI]]*VLOOKUP(Target_AM[[#This Row],[NIPNAS]],Target_CC[],COLUMN(BS$2)+9,0)</f>
        <v>0</v>
      </c>
      <c r="CH282" s="22">
        <f>Target_AM[[#This Row],[PROPORSI]]*VLOOKUP(Target_AM[[#This Row],[NIPNAS]],Target_CC[],COLUMN(BT$2)+9,0)</f>
        <v>0</v>
      </c>
      <c r="CI282" s="22">
        <f>Target_AM[[#This Row],[PROPORSI]]*VLOOKUP(Target_AM[[#This Row],[NIPNAS]],Target_CC[],COLUMN(BU$2)+9,0)</f>
        <v>0</v>
      </c>
      <c r="CJ282" s="22">
        <f>Target_AM[[#This Row],[PROPORSI]]*VLOOKUP(Target_AM[[#This Row],[NIPNAS]],Target_CC[],COLUMN(BV$2)+9,0)</f>
        <v>0</v>
      </c>
      <c r="CK282" s="22">
        <f>Target_AM[[#This Row],[PROPORSI]]*VLOOKUP(Target_AM[[#This Row],[NIPNAS]],Target_CC[],COLUMN(BW$2)+9,0)</f>
        <v>0</v>
      </c>
      <c r="CL282" s="22">
        <f>Target_AM[[#This Row],[PROPORSI]]*VLOOKUP(Target_AM[[#This Row],[NIPNAS]],Target_CC[],COLUMN(BX$2)+9,0)</f>
        <v>0</v>
      </c>
      <c r="CM282" s="22">
        <f>Target_AM[[#This Row],[PROPORSI]]*VLOOKUP(Target_AM[[#This Row],[NIPNAS]],Target_CC[],COLUMN(BY$2)+9,0)</f>
        <v>0</v>
      </c>
      <c r="CN282" s="22">
        <f>Target_AM[[#This Row],[PROPORSI]]*VLOOKUP(Target_AM[[#This Row],[NIPNAS]],Target_CC[],COLUMN(BZ$2)+9,0)</f>
        <v>0</v>
      </c>
      <c r="CO282" s="22">
        <f>Target_AM[[#This Row],[PROPORSI]]*VLOOKUP(Target_AM[[#This Row],[NIPNAS]],Target_CC[],COLUMN(CA$2)+9,0)</f>
        <v>1060944</v>
      </c>
      <c r="CP282" s="22">
        <f>Target_AM[[#This Row],[PROPORSI]]*VLOOKUP(Target_AM[[#This Row],[NIPNAS]],Target_CC[],COLUMN(CB$2)+9,0)</f>
        <v>1052706</v>
      </c>
      <c r="CQ282" s="22">
        <f>Target_AM[[#This Row],[PROPORSI]]*VLOOKUP(Target_AM[[#This Row],[NIPNAS]],Target_CC[],COLUMN(CC$2)+9,0)</f>
        <v>1015536</v>
      </c>
      <c r="CR282" s="22">
        <f>Target_AM[[#This Row],[PROPORSI]]*VLOOKUP(Target_AM[[#This Row],[NIPNAS]],Target_CC[],COLUMN(CD$2)+9,0)</f>
        <v>1015536</v>
      </c>
      <c r="CS282" s="22">
        <f>Target_AM[[#This Row],[PROPORSI]]*VLOOKUP(Target_AM[[#This Row],[NIPNAS]],Target_CC[],COLUMN(CE$2)+9,0)</f>
        <v>1015536</v>
      </c>
      <c r="CT282" s="22">
        <f>Target_AM[[#This Row],[PROPORSI]]*VLOOKUP(Target_AM[[#This Row],[NIPNAS]],Target_CC[],COLUMN(CF$2)+9,0)</f>
        <v>1015536</v>
      </c>
      <c r="CU282" s="22">
        <f>Target_AM[[#This Row],[PROPORSI]]*VLOOKUP(Target_AM[[#This Row],[NIPNAS]],Target_CC[],COLUMN(CG$2)+9,0)</f>
        <v>1015536</v>
      </c>
      <c r="CV282" s="22">
        <f>Target_AM[[#This Row],[PROPORSI]]*VLOOKUP(Target_AM[[#This Row],[NIPNAS]],Target_CC[],COLUMN(CH$2)+9,0)</f>
        <v>1015536</v>
      </c>
      <c r="CW282" s="22">
        <f>Target_AM[[#This Row],[PROPORSI]]*VLOOKUP(Target_AM[[#This Row],[NIPNAS]],Target_CC[],COLUMN(CI$2)+9,0)</f>
        <v>1015536</v>
      </c>
      <c r="CX282" s="22">
        <f>Target_AM[[#This Row],[PROPORSI]]*VLOOKUP(Target_AM[[#This Row],[NIPNAS]],Target_CC[],COLUMN(CJ$2)+9,0)</f>
        <v>1015536</v>
      </c>
      <c r="CY282" s="22">
        <f>Target_AM[[#This Row],[PROPORSI]]*VLOOKUP(Target_AM[[#This Row],[NIPNAS]],Target_CC[],COLUMN(CK$2)+9,0)</f>
        <v>1015536</v>
      </c>
      <c r="CZ282" s="22">
        <f>Target_AM[[#This Row],[PROPORSI]]*VLOOKUP(Target_AM[[#This Row],[NIPNAS]],Target_CC[],COLUMN(CL$2)+9,0)</f>
        <v>1015536</v>
      </c>
      <c r="DA282" s="22">
        <f>Target_AM[[#This Row],[PROPORSI]]*VLOOKUP(Target_AM[[#This Row],[NIPNAS]],Target_CC[],COLUMN(CM$2)+9,0)</f>
        <v>12269010</v>
      </c>
      <c r="DB282" s="22">
        <f>Target_AM[[#This Row],[PROPORSI]]*VLOOKUP(Target_AM[[#This Row],[NIPNAS]],Target_CC[],COLUMN(CN$2)+9,0)</f>
        <v>0</v>
      </c>
      <c r="DC282" s="22">
        <f>Target_AM[[#This Row],[PROPORSI]]*VLOOKUP(Target_AM[[#This Row],[NIPNAS]],Target_CC[],COLUMN(CO$2)+9,0)</f>
        <v>0</v>
      </c>
      <c r="DD282" s="22">
        <f>Target_AM[[#This Row],[PROPORSI]]*VLOOKUP(Target_AM[[#This Row],[NIPNAS]],Target_CC[],COLUMN(CP$2)+9,0)</f>
        <v>0</v>
      </c>
      <c r="DE282" s="22">
        <f>Target_AM[[#This Row],[PROPORSI]]*VLOOKUP(Target_AM[[#This Row],[NIPNAS]],Target_CC[],COLUMN(CQ$2)+9,0)</f>
        <v>0</v>
      </c>
      <c r="DF282" s="22">
        <f>Target_AM[[#This Row],[PROPORSI]]*VLOOKUP(Target_AM[[#This Row],[NIPNAS]],Target_CC[],COLUMN(CR$2)+9,0)</f>
        <v>0</v>
      </c>
      <c r="DG282" s="22">
        <f>Target_AM[[#This Row],[PROPORSI]]*VLOOKUP(Target_AM[[#This Row],[NIPNAS]],Target_CC[],COLUMN(CS$2)+9,0)</f>
        <v>0</v>
      </c>
      <c r="DH282" s="22">
        <f>Target_AM[[#This Row],[PROPORSI]]*VLOOKUP(Target_AM[[#This Row],[NIPNAS]],Target_CC[],COLUMN(CT$2)+9,0)</f>
        <v>0</v>
      </c>
      <c r="DI282" s="22">
        <f>Target_AM[[#This Row],[PROPORSI]]*VLOOKUP(Target_AM[[#This Row],[NIPNAS]],Target_CC[],COLUMN(CU$2)+9,0)</f>
        <v>0</v>
      </c>
      <c r="DJ282" s="22">
        <f>Target_AM[[#This Row],[PROPORSI]]*VLOOKUP(Target_AM[[#This Row],[NIPNAS]],Target_CC[],COLUMN(CV$2)+9,0)</f>
        <v>0</v>
      </c>
      <c r="DK282" s="22">
        <f>Target_AM[[#This Row],[PROPORSI]]*VLOOKUP(Target_AM[[#This Row],[NIPNAS]],Target_CC[],COLUMN(CW$2)+9,0)</f>
        <v>0</v>
      </c>
      <c r="DL282" s="22">
        <f>Target_AM[[#This Row],[PROPORSI]]*VLOOKUP(Target_AM[[#This Row],[NIPNAS]],Target_CC[],COLUMN(CX$2)+9,0)</f>
        <v>0</v>
      </c>
      <c r="DM282" s="22">
        <f>Target_AM[[#This Row],[PROPORSI]]*VLOOKUP(Target_AM[[#This Row],[NIPNAS]],Target_CC[],COLUMN(CY$2)+9,0)</f>
        <v>0</v>
      </c>
      <c r="DN282" s="22">
        <f>Target_AM[[#This Row],[PROPORSI]]*VLOOKUP(Target_AM[[#This Row],[NIPNAS]],Target_CC[],COLUMN(CZ$2)+9,0)</f>
        <v>0</v>
      </c>
      <c r="DO282" s="22">
        <f>Target_AM[[#This Row],[PROPORSI]]*VLOOKUP(Target_AM[[#This Row],[NIPNAS]],Target_CC[],COLUMN(DA$2)+9,0)</f>
        <v>0</v>
      </c>
      <c r="DP282" s="22">
        <f>Target_AM[[#This Row],[PROPORSI]]*VLOOKUP(Target_AM[[#This Row],[NIPNAS]],Target_CC[],COLUMN(DB$2)+9,0)</f>
        <v>0</v>
      </c>
      <c r="DQ282" s="22">
        <f>Target_AM[[#This Row],[PROPORSI]]*VLOOKUP(Target_AM[[#This Row],[NIPNAS]],Target_CC[],COLUMN(DC$2)+9,0)</f>
        <v>0</v>
      </c>
      <c r="DR282" s="22">
        <f>Target_AM[[#This Row],[PROPORSI]]*VLOOKUP(Target_AM[[#This Row],[NIPNAS]],Target_CC[],COLUMN(DD$2)+9,0)</f>
        <v>0</v>
      </c>
      <c r="DS282" s="22">
        <f>Target_AM[[#This Row],[PROPORSI]]*VLOOKUP(Target_AM[[#This Row],[NIPNAS]],Target_CC[],COLUMN(DE$2)+9,0)</f>
        <v>0</v>
      </c>
      <c r="DT282" s="22">
        <f>Target_AM[[#This Row],[PROPORSI]]*VLOOKUP(Target_AM[[#This Row],[NIPNAS]],Target_CC[],COLUMN(DF$2)+9,0)</f>
        <v>0</v>
      </c>
      <c r="DU282" s="22">
        <f>Target_AM[[#This Row],[PROPORSI]]*VLOOKUP(Target_AM[[#This Row],[NIPNAS]],Target_CC[],COLUMN(DG$2)+9,0)</f>
        <v>0</v>
      </c>
      <c r="DV282" s="22">
        <f>Target_AM[[#This Row],[PROPORSI]]*VLOOKUP(Target_AM[[#This Row],[NIPNAS]],Target_CC[],COLUMN(DH$2)+9,0)</f>
        <v>0</v>
      </c>
      <c r="DW282" s="22">
        <f>Target_AM[[#This Row],[PROPORSI]]*VLOOKUP(Target_AM[[#This Row],[NIPNAS]],Target_CC[],COLUMN(DI$2)+9,0)</f>
        <v>0</v>
      </c>
      <c r="DX282" s="22">
        <f>Target_AM[[#This Row],[PROPORSI]]*VLOOKUP(Target_AM[[#This Row],[NIPNAS]],Target_CC[],COLUMN(DJ$2)+9,0)</f>
        <v>0</v>
      </c>
      <c r="DY282" s="22">
        <f>Target_AM[[#This Row],[PROPORSI]]*VLOOKUP(Target_AM[[#This Row],[NIPNAS]],Target_CC[],COLUMN(DK$2)+9,0)</f>
        <v>0</v>
      </c>
      <c r="DZ282" s="22">
        <f>Target_AM[[#This Row],[PROPORSI]]*VLOOKUP(Target_AM[[#This Row],[NIPNAS]],Target_CC[],COLUMN(DL$2)+9,0)</f>
        <v>0</v>
      </c>
      <c r="EA282" s="22">
        <f>Target_AM[[#This Row],[PROPORSI]]*VLOOKUP(Target_AM[[#This Row],[NIPNAS]],Target_CC[],COLUMN(DM$2)+9,0)</f>
        <v>0</v>
      </c>
    </row>
    <row r="283" spans="2:131" x14ac:dyDescent="0.3">
      <c r="B283">
        <v>403613</v>
      </c>
      <c r="C283" t="s">
        <v>1003</v>
      </c>
      <c r="D283">
        <v>1</v>
      </c>
      <c r="E283" s="8">
        <v>45658</v>
      </c>
      <c r="F283">
        <v>19646733</v>
      </c>
      <c r="G283" t="s">
        <v>591</v>
      </c>
      <c r="J283" t="s">
        <v>294</v>
      </c>
      <c r="K283" t="s">
        <v>25</v>
      </c>
      <c r="L283" t="s">
        <v>159</v>
      </c>
      <c r="M283" t="s">
        <v>29</v>
      </c>
      <c r="N283" s="23">
        <f>Target_AM[[#This Row],[PROPORSI]]*VLOOKUP(Target_AM[[#This Row],[NIPNAS]],Target_CC[],9,0)</f>
        <v>27427933.319254078</v>
      </c>
      <c r="O283" s="22">
        <f>Target_AM[[#This Row],[PROPORSI]]*VLOOKUP(Target_AM[[#This Row],[NIPNAS]],Target_CC[],COLUMN(A$2)+9,0)</f>
        <v>959954.27272727271</v>
      </c>
      <c r="P283" s="22">
        <f>Target_AM[[#This Row],[PROPORSI]]*VLOOKUP(Target_AM[[#This Row],[NIPNAS]],Target_CC[],COLUMN(B$2)+9,0)</f>
        <v>1010478.1818181818</v>
      </c>
      <c r="Q283" s="22">
        <f>Target_AM[[#This Row],[PROPORSI]]*VLOOKUP(Target_AM[[#This Row],[NIPNAS]],Target_CC[],COLUMN(C$2)+9,0)</f>
        <v>909430.36363636353</v>
      </c>
      <c r="R283" s="22">
        <f>Target_AM[[#This Row],[PROPORSI]]*VLOOKUP(Target_AM[[#This Row],[NIPNAS]],Target_CC[],COLUMN(D$2)+9,0)</f>
        <v>808382.54545454541</v>
      </c>
      <c r="S283" s="22">
        <f>Target_AM[[#This Row],[PROPORSI]]*VLOOKUP(Target_AM[[#This Row],[NIPNAS]],Target_CC[],COLUMN(E$2)+9,0)</f>
        <v>858906.45454545459</v>
      </c>
      <c r="T283" s="22">
        <f>Target_AM[[#This Row],[PROPORSI]]*VLOOKUP(Target_AM[[#This Row],[NIPNAS]],Target_CC[],COLUMN(F$2)+9,0)</f>
        <v>909430.36363636353</v>
      </c>
      <c r="U283" s="22">
        <f>Target_AM[[#This Row],[PROPORSI]]*VLOOKUP(Target_AM[[#This Row],[NIPNAS]],Target_CC[],COLUMN(G$2)+9,0)</f>
        <v>1162049.9090909089</v>
      </c>
      <c r="V283" s="22">
        <f>Target_AM[[#This Row],[PROPORSI]]*VLOOKUP(Target_AM[[#This Row],[NIPNAS]],Target_CC[],COLUMN(H$2)+9,0)</f>
        <v>1061002.0909090911</v>
      </c>
      <c r="W283" s="22">
        <f>Target_AM[[#This Row],[PROPORSI]]*VLOOKUP(Target_AM[[#This Row],[NIPNAS]],Target_CC[],COLUMN(I$2)+9,0)</f>
        <v>1061002.0909090911</v>
      </c>
      <c r="X283" s="22">
        <f>Target_AM[[#This Row],[PROPORSI]]*VLOOKUP(Target_AM[[#This Row],[NIPNAS]],Target_CC[],COLUMN(J$2)+9,0)</f>
        <v>1162049.9090909089</v>
      </c>
      <c r="Y283" s="22">
        <f>Target_AM[[#This Row],[PROPORSI]]*VLOOKUP(Target_AM[[#This Row],[NIPNAS]],Target_CC[],COLUMN(K$2)+9,0)</f>
        <v>1010478.1818181818</v>
      </c>
      <c r="Z283" s="22">
        <f>Target_AM[[#This Row],[PROPORSI]]*VLOOKUP(Target_AM[[#This Row],[NIPNAS]],Target_CC[],COLUMN(L$2)+9,0)</f>
        <v>1061002.0909090911</v>
      </c>
      <c r="AA283" s="22">
        <f>Target_AM[[#This Row],[PROPORSI]]*VLOOKUP(Target_AM[[#This Row],[NIPNAS]],Target_CC[],COLUMN(M$2)+9,0)</f>
        <v>11974166.454545455</v>
      </c>
      <c r="AB283" s="22">
        <f>Target_AM[[#This Row],[PROPORSI]]*VLOOKUP(Target_AM[[#This Row],[NIPNAS]],Target_CC[],COLUMN(N$2)+9,0)</f>
        <v>26303.747944083694</v>
      </c>
      <c r="AC283" s="22">
        <f>Target_AM[[#This Row],[PROPORSI]]*VLOOKUP(Target_AM[[#This Row],[NIPNAS]],Target_CC[],COLUMN(O$2)+9,0)</f>
        <v>50256.008636363636</v>
      </c>
      <c r="AD283" s="22">
        <f>Target_AM[[#This Row],[PROPORSI]]*VLOOKUP(Target_AM[[#This Row],[NIPNAS]],Target_CC[],COLUMN(P$2)+9,0)</f>
        <v>55281.609500000006</v>
      </c>
      <c r="AE283" s="22">
        <f>Target_AM[[#This Row],[PROPORSI]]*VLOOKUP(Target_AM[[#This Row],[NIPNAS]],Target_CC[],COLUMN(Q$2)+9,0)</f>
        <v>53801.849245707075</v>
      </c>
      <c r="AF283" s="22">
        <f>Target_AM[[#This Row],[PROPORSI]]*VLOOKUP(Target_AM[[#This Row],[NIPNAS]],Target_CC[],COLUMN(R$2)+9,0)</f>
        <v>86393.354077241165</v>
      </c>
      <c r="AG283" s="22">
        <f>Target_AM[[#This Row],[PROPORSI]]*VLOOKUP(Target_AM[[#This Row],[NIPNAS]],Target_CC[],COLUMN(S$2)+9,0)</f>
        <v>77754.018669517056</v>
      </c>
      <c r="AH283" s="22">
        <f>Target_AM[[#This Row],[PROPORSI]]*VLOOKUP(Target_AM[[#This Row],[NIPNAS]],Target_CC[],COLUMN(T$2)+9,0)</f>
        <v>43916.621655930925</v>
      </c>
      <c r="AI283" s="22">
        <f>Target_AM[[#This Row],[PROPORSI]]*VLOOKUP(Target_AM[[#This Row],[NIPNAS]],Target_CC[],COLUMN(U$2)+9,0)</f>
        <v>96616.567643048038</v>
      </c>
      <c r="AJ283" s="22">
        <f>Target_AM[[#This Row],[PROPORSI]]*VLOOKUP(Target_AM[[#This Row],[NIPNAS]],Target_CC[],COLUMN(V$2)+9,0)</f>
        <v>80513.806369206693</v>
      </c>
      <c r="AK283" s="22">
        <f>Target_AM[[#This Row],[PROPORSI]]*VLOOKUP(Target_AM[[#This Row],[NIPNAS]],Target_CC[],COLUMN(W$2)+9,0)</f>
        <v>96616.567643048038</v>
      </c>
      <c r="AL283" s="22">
        <f>Target_AM[[#This Row],[PROPORSI]]*VLOOKUP(Target_AM[[#This Row],[NIPNAS]],Target_CC[],COLUMN(X$2)+9,0)</f>
        <v>104667.94827996874</v>
      </c>
      <c r="AM283" s="22">
        <f>Target_AM[[#This Row],[PROPORSI]]*VLOOKUP(Target_AM[[#This Row],[NIPNAS]],Target_CC[],COLUMN(Y$2)+9,0)</f>
        <v>104667.94827996874</v>
      </c>
      <c r="AN283" s="22">
        <f>Target_AM[[#This Row],[PROPORSI]]*VLOOKUP(Target_AM[[#This Row],[NIPNAS]],Target_CC[],COLUMN(Z$2)+9,0)</f>
        <v>876790.04794408381</v>
      </c>
      <c r="AO283" s="22">
        <f>Target_AM[[#This Row],[PROPORSI]]*VLOOKUP(Target_AM[[#This Row],[NIPNAS]],Target_CC[],COLUMN(AA$2)+9,0)</f>
        <v>986258.02067135635</v>
      </c>
      <c r="AP283" s="22">
        <f>Target_AM[[#This Row],[PROPORSI]]*VLOOKUP(Target_AM[[#This Row],[NIPNAS]],Target_CC[],COLUMN(AB$2)+9,0)</f>
        <v>1060734.1904545454</v>
      </c>
      <c r="AQ283" s="22">
        <f>Target_AM[[#This Row],[PROPORSI]]*VLOOKUP(Target_AM[[#This Row],[NIPNAS]],Target_CC[],COLUMN(AC$2)+9,0)</f>
        <v>964711.97313636355</v>
      </c>
      <c r="AR283" s="22">
        <f>Target_AM[[#This Row],[PROPORSI]]*VLOOKUP(Target_AM[[#This Row],[NIPNAS]],Target_CC[],COLUMN(AD$2)+9,0)</f>
        <v>862184.39470025245</v>
      </c>
      <c r="AS283" s="22">
        <f>Target_AM[[#This Row],[PROPORSI]]*VLOOKUP(Target_AM[[#This Row],[NIPNAS]],Target_CC[],COLUMN(AE$2)+9,0)</f>
        <v>945299.80862269574</v>
      </c>
      <c r="AT283" s="22">
        <f>Target_AM[[#This Row],[PROPORSI]]*VLOOKUP(Target_AM[[#This Row],[NIPNAS]],Target_CC[],COLUMN(AF$2)+9,0)</f>
        <v>987184.38230588054</v>
      </c>
      <c r="AU283" s="22">
        <f>Target_AM[[#This Row],[PROPORSI]]*VLOOKUP(Target_AM[[#This Row],[NIPNAS]],Target_CC[],COLUMN(AG$2)+9,0)</f>
        <v>1205966.5307468399</v>
      </c>
      <c r="AV283" s="22">
        <f>Target_AM[[#This Row],[PROPORSI]]*VLOOKUP(Target_AM[[#This Row],[NIPNAS]],Target_CC[],COLUMN(AH$2)+9,0)</f>
        <v>1157618.6585521391</v>
      </c>
      <c r="AW283" s="22">
        <f>Target_AM[[#This Row],[PROPORSI]]*VLOOKUP(Target_AM[[#This Row],[NIPNAS]],Target_CC[],COLUMN(AI$2)+9,0)</f>
        <v>1141515.8972782977</v>
      </c>
      <c r="AX283" s="22">
        <f>Target_AM[[#This Row],[PROPORSI]]*VLOOKUP(Target_AM[[#This Row],[NIPNAS]],Target_CC[],COLUMN(AJ$2)+9,0)</f>
        <v>1258666.476733957</v>
      </c>
      <c r="AY283" s="22">
        <f>Target_AM[[#This Row],[PROPORSI]]*VLOOKUP(Target_AM[[#This Row],[NIPNAS]],Target_CC[],COLUMN(AK$2)+9,0)</f>
        <v>1115146.1300981506</v>
      </c>
      <c r="AZ283" s="22">
        <f>Target_AM[[#This Row],[PROPORSI]]*VLOOKUP(Target_AM[[#This Row],[NIPNAS]],Target_CC[],COLUMN(AL$2)+9,0)</f>
        <v>1165670.0391890598</v>
      </c>
      <c r="BA283" s="22">
        <f>Target_AM[[#This Row],[PROPORSI]]*VLOOKUP(Target_AM[[#This Row],[NIPNAS]],Target_CC[],COLUMN(AM$2)+9,0)</f>
        <v>12850956.502489539</v>
      </c>
      <c r="BB283" s="22">
        <f>Target_AM[[#This Row],[PROPORSI]]*VLOOKUP(Target_AM[[#This Row],[NIPNAS]],Target_CC[],COLUMN(AN$2)+9,0)</f>
        <v>0</v>
      </c>
      <c r="BC283" s="22">
        <f>Target_AM[[#This Row],[PROPORSI]]*VLOOKUP(Target_AM[[#This Row],[NIPNAS]],Target_CC[],COLUMN(AO$2)+9,0)</f>
        <v>0</v>
      </c>
      <c r="BD283" s="22">
        <f>Target_AM[[#This Row],[PROPORSI]]*VLOOKUP(Target_AM[[#This Row],[NIPNAS]],Target_CC[],COLUMN(AP$2)+9,0)</f>
        <v>0</v>
      </c>
      <c r="BE283" s="22">
        <f>Target_AM[[#This Row],[PROPORSI]]*VLOOKUP(Target_AM[[#This Row],[NIPNAS]],Target_CC[],COLUMN(AQ$2)+9,0)</f>
        <v>0</v>
      </c>
      <c r="BF283" s="22">
        <f>Target_AM[[#This Row],[PROPORSI]]*VLOOKUP(Target_AM[[#This Row],[NIPNAS]],Target_CC[],COLUMN(AR$2)+9,0)</f>
        <v>0</v>
      </c>
      <c r="BG283" s="22">
        <f>Target_AM[[#This Row],[PROPORSI]]*VLOOKUP(Target_AM[[#This Row],[NIPNAS]],Target_CC[],COLUMN(AS$2)+9,0)</f>
        <v>0</v>
      </c>
      <c r="BH283" s="22">
        <f>Target_AM[[#This Row],[PROPORSI]]*VLOOKUP(Target_AM[[#This Row],[NIPNAS]],Target_CC[],COLUMN(AT$2)+9,0)</f>
        <v>0</v>
      </c>
      <c r="BI283" s="22">
        <f>Target_AM[[#This Row],[PROPORSI]]*VLOOKUP(Target_AM[[#This Row],[NIPNAS]],Target_CC[],COLUMN(AU$2)+9,0)</f>
        <v>0</v>
      </c>
      <c r="BJ283" s="22">
        <f>Target_AM[[#This Row],[PROPORSI]]*VLOOKUP(Target_AM[[#This Row],[NIPNAS]],Target_CC[],COLUMN(AV$2)+9,0)</f>
        <v>0</v>
      </c>
      <c r="BK283" s="22">
        <f>Target_AM[[#This Row],[PROPORSI]]*VLOOKUP(Target_AM[[#This Row],[NIPNAS]],Target_CC[],COLUMN(AW$2)+9,0)</f>
        <v>0</v>
      </c>
      <c r="BL283" s="22">
        <f>Target_AM[[#This Row],[PROPORSI]]*VLOOKUP(Target_AM[[#This Row],[NIPNAS]],Target_CC[],COLUMN(AX$2)+9,0)</f>
        <v>0</v>
      </c>
      <c r="BM283" s="22">
        <f>Target_AM[[#This Row],[PROPORSI]]*VLOOKUP(Target_AM[[#This Row],[NIPNAS]],Target_CC[],COLUMN(AY$2)+9,0)</f>
        <v>0</v>
      </c>
      <c r="BN283" s="22">
        <f>Target_AM[[#This Row],[PROPORSI]]*VLOOKUP(Target_AM[[#This Row],[NIPNAS]],Target_CC[],COLUMN(AZ$2)+9,0)</f>
        <v>0</v>
      </c>
      <c r="BO283" s="22">
        <f>Target_AM[[#This Row],[PROPORSI]]*VLOOKUP(Target_AM[[#This Row],[NIPNAS]],Target_CC[],COLUMN(BA$2)+9,0)</f>
        <v>887736</v>
      </c>
      <c r="BP283" s="22">
        <f>Target_AM[[#This Row],[PROPORSI]]*VLOOKUP(Target_AM[[#This Row],[NIPNAS]],Target_CC[],COLUMN(BB$2)+9,0)</f>
        <v>877600</v>
      </c>
      <c r="BQ283" s="22">
        <f>Target_AM[[#This Row],[PROPORSI]]*VLOOKUP(Target_AM[[#This Row],[NIPNAS]],Target_CC[],COLUMN(BC$2)+9,0)</f>
        <v>878403</v>
      </c>
      <c r="BR283" s="22">
        <f>Target_AM[[#This Row],[PROPORSI]]*VLOOKUP(Target_AM[[#This Row],[NIPNAS]],Target_CC[],COLUMN(BD$2)+9,0)</f>
        <v>969760</v>
      </c>
      <c r="BS283" s="22">
        <f>Target_AM[[#This Row],[PROPORSI]]*VLOOKUP(Target_AM[[#This Row],[NIPNAS]],Target_CC[],COLUMN(BE$2)+9,0)</f>
        <v>969760</v>
      </c>
      <c r="BT283" s="22">
        <f>Target_AM[[#This Row],[PROPORSI]]*VLOOKUP(Target_AM[[#This Row],[NIPNAS]],Target_CC[],COLUMN(BF$2)+9,0)</f>
        <v>969760</v>
      </c>
      <c r="BU283" s="22">
        <f>Target_AM[[#This Row],[PROPORSI]]*VLOOKUP(Target_AM[[#This Row],[NIPNAS]],Target_CC[],COLUMN(BG$2)+9,0)</f>
        <v>969760</v>
      </c>
      <c r="BV283" s="22">
        <f>Target_AM[[#This Row],[PROPORSI]]*VLOOKUP(Target_AM[[#This Row],[NIPNAS]],Target_CC[],COLUMN(BH$2)+9,0)</f>
        <v>969760</v>
      </c>
      <c r="BW283" s="22">
        <f>Target_AM[[#This Row],[PROPORSI]]*VLOOKUP(Target_AM[[#This Row],[NIPNAS]],Target_CC[],COLUMN(BI$2)+9,0)</f>
        <v>969760</v>
      </c>
      <c r="BX283" s="22">
        <f>Target_AM[[#This Row],[PROPORSI]]*VLOOKUP(Target_AM[[#This Row],[NIPNAS]],Target_CC[],COLUMN(BJ$2)+9,0)</f>
        <v>969760</v>
      </c>
      <c r="BY283" s="22">
        <f>Target_AM[[#This Row],[PROPORSI]]*VLOOKUP(Target_AM[[#This Row],[NIPNAS]],Target_CC[],COLUMN(BK$2)+9,0)</f>
        <v>969760</v>
      </c>
      <c r="BZ283" s="22">
        <f>Target_AM[[#This Row],[PROPORSI]]*VLOOKUP(Target_AM[[#This Row],[NIPNAS]],Target_CC[],COLUMN(BL$2)+9,0)</f>
        <v>969760</v>
      </c>
      <c r="CA283" s="22">
        <f>Target_AM[[#This Row],[PROPORSI]]*VLOOKUP(Target_AM[[#This Row],[NIPNAS]],Target_CC[],COLUMN(BM$2)+9,0)</f>
        <v>11371579</v>
      </c>
      <c r="CB283" s="22">
        <f>Target_AM[[#This Row],[PROPORSI]]*VLOOKUP(Target_AM[[#This Row],[NIPNAS]],Target_CC[],COLUMN(BN$2)+9,0)</f>
        <v>0</v>
      </c>
      <c r="CC283" s="22">
        <f>Target_AM[[#This Row],[PROPORSI]]*VLOOKUP(Target_AM[[#This Row],[NIPNAS]],Target_CC[],COLUMN(BO$2)+9,0)</f>
        <v>0</v>
      </c>
      <c r="CD283" s="22">
        <f>Target_AM[[#This Row],[PROPORSI]]*VLOOKUP(Target_AM[[#This Row],[NIPNAS]],Target_CC[],COLUMN(BP$2)+9,0)</f>
        <v>0</v>
      </c>
      <c r="CE283" s="22">
        <f>Target_AM[[#This Row],[PROPORSI]]*VLOOKUP(Target_AM[[#This Row],[NIPNAS]],Target_CC[],COLUMN(BQ$2)+9,0)</f>
        <v>0</v>
      </c>
      <c r="CF283" s="22">
        <f>Target_AM[[#This Row],[PROPORSI]]*VLOOKUP(Target_AM[[#This Row],[NIPNAS]],Target_CC[],COLUMN(BR$2)+9,0)</f>
        <v>0</v>
      </c>
      <c r="CG283" s="22">
        <f>Target_AM[[#This Row],[PROPORSI]]*VLOOKUP(Target_AM[[#This Row],[NIPNAS]],Target_CC[],COLUMN(BS$2)+9,0)</f>
        <v>0</v>
      </c>
      <c r="CH283" s="22">
        <f>Target_AM[[#This Row],[PROPORSI]]*VLOOKUP(Target_AM[[#This Row],[NIPNAS]],Target_CC[],COLUMN(BT$2)+9,0)</f>
        <v>0</v>
      </c>
      <c r="CI283" s="22">
        <f>Target_AM[[#This Row],[PROPORSI]]*VLOOKUP(Target_AM[[#This Row],[NIPNAS]],Target_CC[],COLUMN(BU$2)+9,0)</f>
        <v>0</v>
      </c>
      <c r="CJ283" s="22">
        <f>Target_AM[[#This Row],[PROPORSI]]*VLOOKUP(Target_AM[[#This Row],[NIPNAS]],Target_CC[],COLUMN(BV$2)+9,0)</f>
        <v>0</v>
      </c>
      <c r="CK283" s="22">
        <f>Target_AM[[#This Row],[PROPORSI]]*VLOOKUP(Target_AM[[#This Row],[NIPNAS]],Target_CC[],COLUMN(BW$2)+9,0)</f>
        <v>0</v>
      </c>
      <c r="CL283" s="22">
        <f>Target_AM[[#This Row],[PROPORSI]]*VLOOKUP(Target_AM[[#This Row],[NIPNAS]],Target_CC[],COLUMN(BX$2)+9,0)</f>
        <v>0</v>
      </c>
      <c r="CM283" s="22">
        <f>Target_AM[[#This Row],[PROPORSI]]*VLOOKUP(Target_AM[[#This Row],[NIPNAS]],Target_CC[],COLUMN(BY$2)+9,0)</f>
        <v>0</v>
      </c>
      <c r="CN283" s="22">
        <f>Target_AM[[#This Row],[PROPORSI]]*VLOOKUP(Target_AM[[#This Row],[NIPNAS]],Target_CC[],COLUMN(BZ$2)+9,0)</f>
        <v>0</v>
      </c>
      <c r="CO283" s="22">
        <f>Target_AM[[#This Row],[PROPORSI]]*VLOOKUP(Target_AM[[#This Row],[NIPNAS]],Target_CC[],COLUMN(CA$2)+9,0)</f>
        <v>908300</v>
      </c>
      <c r="CP283" s="22">
        <f>Target_AM[[#This Row],[PROPORSI]]*VLOOKUP(Target_AM[[#This Row],[NIPNAS]],Target_CC[],COLUMN(CB$2)+9,0)</f>
        <v>1000170</v>
      </c>
      <c r="CQ283" s="22">
        <f>Target_AM[[#This Row],[PROPORSI]]*VLOOKUP(Target_AM[[#This Row],[NIPNAS]],Target_CC[],COLUMN(CC$2)+9,0)</f>
        <v>969760</v>
      </c>
      <c r="CR283" s="22">
        <f>Target_AM[[#This Row],[PROPORSI]]*VLOOKUP(Target_AM[[#This Row],[NIPNAS]],Target_CC[],COLUMN(CD$2)+9,0)</f>
        <v>969760</v>
      </c>
      <c r="CS283" s="22">
        <f>Target_AM[[#This Row],[PROPORSI]]*VLOOKUP(Target_AM[[#This Row],[NIPNAS]],Target_CC[],COLUMN(CE$2)+9,0)</f>
        <v>969760</v>
      </c>
      <c r="CT283" s="22">
        <f>Target_AM[[#This Row],[PROPORSI]]*VLOOKUP(Target_AM[[#This Row],[NIPNAS]],Target_CC[],COLUMN(CF$2)+9,0)</f>
        <v>969760</v>
      </c>
      <c r="CU283" s="22">
        <f>Target_AM[[#This Row],[PROPORSI]]*VLOOKUP(Target_AM[[#This Row],[NIPNAS]],Target_CC[],COLUMN(CG$2)+9,0)</f>
        <v>969760</v>
      </c>
      <c r="CV283" s="22">
        <f>Target_AM[[#This Row],[PROPORSI]]*VLOOKUP(Target_AM[[#This Row],[NIPNAS]],Target_CC[],COLUMN(CH$2)+9,0)</f>
        <v>969760</v>
      </c>
      <c r="CW283" s="22">
        <f>Target_AM[[#This Row],[PROPORSI]]*VLOOKUP(Target_AM[[#This Row],[NIPNAS]],Target_CC[],COLUMN(CI$2)+9,0)</f>
        <v>969760</v>
      </c>
      <c r="CX283" s="22">
        <f>Target_AM[[#This Row],[PROPORSI]]*VLOOKUP(Target_AM[[#This Row],[NIPNAS]],Target_CC[],COLUMN(CJ$2)+9,0)</f>
        <v>969760</v>
      </c>
      <c r="CY283" s="22">
        <f>Target_AM[[#This Row],[PROPORSI]]*VLOOKUP(Target_AM[[#This Row],[NIPNAS]],Target_CC[],COLUMN(CK$2)+9,0)</f>
        <v>969760</v>
      </c>
      <c r="CZ283" s="22">
        <f>Target_AM[[#This Row],[PROPORSI]]*VLOOKUP(Target_AM[[#This Row],[NIPNAS]],Target_CC[],COLUMN(CL$2)+9,0)</f>
        <v>969760</v>
      </c>
      <c r="DA283" s="22">
        <f>Target_AM[[#This Row],[PROPORSI]]*VLOOKUP(Target_AM[[#This Row],[NIPNAS]],Target_CC[],COLUMN(CM$2)+9,0)</f>
        <v>11606070</v>
      </c>
      <c r="DB283" s="22">
        <f>Target_AM[[#This Row],[PROPORSI]]*VLOOKUP(Target_AM[[#This Row],[NIPNAS]],Target_CC[],COLUMN(CN$2)+9,0)</f>
        <v>0</v>
      </c>
      <c r="DC283" s="22">
        <f>Target_AM[[#This Row],[PROPORSI]]*VLOOKUP(Target_AM[[#This Row],[NIPNAS]],Target_CC[],COLUMN(CO$2)+9,0)</f>
        <v>0</v>
      </c>
      <c r="DD283" s="22">
        <f>Target_AM[[#This Row],[PROPORSI]]*VLOOKUP(Target_AM[[#This Row],[NIPNAS]],Target_CC[],COLUMN(CP$2)+9,0)</f>
        <v>0</v>
      </c>
      <c r="DE283" s="22">
        <f>Target_AM[[#This Row],[PROPORSI]]*VLOOKUP(Target_AM[[#This Row],[NIPNAS]],Target_CC[],COLUMN(CQ$2)+9,0)</f>
        <v>0</v>
      </c>
      <c r="DF283" s="22">
        <f>Target_AM[[#This Row],[PROPORSI]]*VLOOKUP(Target_AM[[#This Row],[NIPNAS]],Target_CC[],COLUMN(CR$2)+9,0)</f>
        <v>0</v>
      </c>
      <c r="DG283" s="22">
        <f>Target_AM[[#This Row],[PROPORSI]]*VLOOKUP(Target_AM[[#This Row],[NIPNAS]],Target_CC[],COLUMN(CS$2)+9,0)</f>
        <v>0</v>
      </c>
      <c r="DH283" s="22">
        <f>Target_AM[[#This Row],[PROPORSI]]*VLOOKUP(Target_AM[[#This Row],[NIPNAS]],Target_CC[],COLUMN(CT$2)+9,0)</f>
        <v>0</v>
      </c>
      <c r="DI283" s="22">
        <f>Target_AM[[#This Row],[PROPORSI]]*VLOOKUP(Target_AM[[#This Row],[NIPNAS]],Target_CC[],COLUMN(CU$2)+9,0)</f>
        <v>0</v>
      </c>
      <c r="DJ283" s="22">
        <f>Target_AM[[#This Row],[PROPORSI]]*VLOOKUP(Target_AM[[#This Row],[NIPNAS]],Target_CC[],COLUMN(CV$2)+9,0)</f>
        <v>0</v>
      </c>
      <c r="DK283" s="22">
        <f>Target_AM[[#This Row],[PROPORSI]]*VLOOKUP(Target_AM[[#This Row],[NIPNAS]],Target_CC[],COLUMN(CW$2)+9,0)</f>
        <v>0</v>
      </c>
      <c r="DL283" s="22">
        <f>Target_AM[[#This Row],[PROPORSI]]*VLOOKUP(Target_AM[[#This Row],[NIPNAS]],Target_CC[],COLUMN(CX$2)+9,0)</f>
        <v>0</v>
      </c>
      <c r="DM283" s="22">
        <f>Target_AM[[#This Row],[PROPORSI]]*VLOOKUP(Target_AM[[#This Row],[NIPNAS]],Target_CC[],COLUMN(CY$2)+9,0)</f>
        <v>0</v>
      </c>
      <c r="DN283" s="22">
        <f>Target_AM[[#This Row],[PROPORSI]]*VLOOKUP(Target_AM[[#This Row],[NIPNAS]],Target_CC[],COLUMN(CZ$2)+9,0)</f>
        <v>0</v>
      </c>
      <c r="DO283" s="22">
        <f>Target_AM[[#This Row],[PROPORSI]]*VLOOKUP(Target_AM[[#This Row],[NIPNAS]],Target_CC[],COLUMN(DA$2)+9,0)</f>
        <v>0</v>
      </c>
      <c r="DP283" s="22">
        <f>Target_AM[[#This Row],[PROPORSI]]*VLOOKUP(Target_AM[[#This Row],[NIPNAS]],Target_CC[],COLUMN(DB$2)+9,0)</f>
        <v>0</v>
      </c>
      <c r="DQ283" s="22">
        <f>Target_AM[[#This Row],[PROPORSI]]*VLOOKUP(Target_AM[[#This Row],[NIPNAS]],Target_CC[],COLUMN(DC$2)+9,0)</f>
        <v>0</v>
      </c>
      <c r="DR283" s="22">
        <f>Target_AM[[#This Row],[PROPORSI]]*VLOOKUP(Target_AM[[#This Row],[NIPNAS]],Target_CC[],COLUMN(DD$2)+9,0)</f>
        <v>0</v>
      </c>
      <c r="DS283" s="22">
        <f>Target_AM[[#This Row],[PROPORSI]]*VLOOKUP(Target_AM[[#This Row],[NIPNAS]],Target_CC[],COLUMN(DE$2)+9,0)</f>
        <v>0</v>
      </c>
      <c r="DT283" s="22">
        <f>Target_AM[[#This Row],[PROPORSI]]*VLOOKUP(Target_AM[[#This Row],[NIPNAS]],Target_CC[],COLUMN(DF$2)+9,0)</f>
        <v>0</v>
      </c>
      <c r="DU283" s="22">
        <f>Target_AM[[#This Row],[PROPORSI]]*VLOOKUP(Target_AM[[#This Row],[NIPNAS]],Target_CC[],COLUMN(DG$2)+9,0)</f>
        <v>0</v>
      </c>
      <c r="DV283" s="22">
        <f>Target_AM[[#This Row],[PROPORSI]]*VLOOKUP(Target_AM[[#This Row],[NIPNAS]],Target_CC[],COLUMN(DH$2)+9,0)</f>
        <v>0</v>
      </c>
      <c r="DW283" s="22">
        <f>Target_AM[[#This Row],[PROPORSI]]*VLOOKUP(Target_AM[[#This Row],[NIPNAS]],Target_CC[],COLUMN(DI$2)+9,0)</f>
        <v>0</v>
      </c>
      <c r="DX283" s="22">
        <f>Target_AM[[#This Row],[PROPORSI]]*VLOOKUP(Target_AM[[#This Row],[NIPNAS]],Target_CC[],COLUMN(DJ$2)+9,0)</f>
        <v>0</v>
      </c>
      <c r="DY283" s="22">
        <f>Target_AM[[#This Row],[PROPORSI]]*VLOOKUP(Target_AM[[#This Row],[NIPNAS]],Target_CC[],COLUMN(DK$2)+9,0)</f>
        <v>0</v>
      </c>
      <c r="DZ283" s="22">
        <f>Target_AM[[#This Row],[PROPORSI]]*VLOOKUP(Target_AM[[#This Row],[NIPNAS]],Target_CC[],COLUMN(DL$2)+9,0)</f>
        <v>0</v>
      </c>
      <c r="EA283" s="22">
        <f>Target_AM[[#This Row],[PROPORSI]]*VLOOKUP(Target_AM[[#This Row],[NIPNAS]],Target_CC[],COLUMN(DM$2)+9,0)</f>
        <v>0</v>
      </c>
    </row>
    <row r="284" spans="2:131" x14ac:dyDescent="0.3">
      <c r="B284">
        <v>910017</v>
      </c>
      <c r="C284" t="s">
        <v>1049</v>
      </c>
      <c r="D284">
        <v>1</v>
      </c>
      <c r="E284" s="8">
        <v>45658</v>
      </c>
      <c r="F284">
        <v>19651601</v>
      </c>
      <c r="G284" t="s">
        <v>609</v>
      </c>
      <c r="J284" t="s">
        <v>296</v>
      </c>
      <c r="K284" t="s">
        <v>25</v>
      </c>
      <c r="L284" t="s">
        <v>159</v>
      </c>
      <c r="M284" t="s">
        <v>29</v>
      </c>
      <c r="N284" s="23">
        <f>Target_AM[[#This Row],[PROPORSI]]*VLOOKUP(Target_AM[[#This Row],[NIPNAS]],Target_CC[],9,0)</f>
        <v>4025645.4545454551</v>
      </c>
      <c r="O284" s="22">
        <f>Target_AM[[#This Row],[PROPORSI]]*VLOOKUP(Target_AM[[#This Row],[NIPNAS]],Target_CC[],COLUMN(A$2)+9,0)</f>
        <v>1156698.18</v>
      </c>
      <c r="P284" s="22">
        <f>Target_AM[[#This Row],[PROPORSI]]*VLOOKUP(Target_AM[[#This Row],[NIPNAS]],Target_CC[],COLUMN(B$2)+9,0)</f>
        <v>1098863.2709999999</v>
      </c>
      <c r="Q284" s="22">
        <f>Target_AM[[#This Row],[PROPORSI]]*VLOOKUP(Target_AM[[#This Row],[NIPNAS]],Target_CC[],COLUMN(C$2)+9,0)</f>
        <v>1109962.9000000001</v>
      </c>
      <c r="R284" s="22">
        <f>Target_AM[[#This Row],[PROPORSI]]*VLOOKUP(Target_AM[[#This Row],[NIPNAS]],Target_CC[],COLUMN(D$2)+9,0)</f>
        <v>1098863.2709999999</v>
      </c>
      <c r="S284" s="22">
        <f>Target_AM[[#This Row],[PROPORSI]]*VLOOKUP(Target_AM[[#This Row],[NIPNAS]],Target_CC[],COLUMN(E$2)+9,0)</f>
        <v>1065564.3840000001</v>
      </c>
      <c r="T284" s="22">
        <f>Target_AM[[#This Row],[PROPORSI]]*VLOOKUP(Target_AM[[#This Row],[NIPNAS]],Target_CC[],COLUMN(F$2)+9,0)</f>
        <v>1032265.497</v>
      </c>
      <c r="U284" s="22">
        <f>Target_AM[[#This Row],[PROPORSI]]*VLOOKUP(Target_AM[[#This Row],[NIPNAS]],Target_CC[],COLUMN(G$2)+9,0)</f>
        <v>1087763.642</v>
      </c>
      <c r="V284" s="22">
        <f>Target_AM[[#This Row],[PROPORSI]]*VLOOKUP(Target_AM[[#This Row],[NIPNAS]],Target_CC[],COLUMN(H$2)+9,0)</f>
        <v>1132162.1579999998</v>
      </c>
      <c r="W284" s="22">
        <f>Target_AM[[#This Row],[PROPORSI]]*VLOOKUP(Target_AM[[#This Row],[NIPNAS]],Target_CC[],COLUMN(I$2)+9,0)</f>
        <v>1121062.5290000001</v>
      </c>
      <c r="X284" s="22">
        <f>Target_AM[[#This Row],[PROPORSI]]*VLOOKUP(Target_AM[[#This Row],[NIPNAS]],Target_CC[],COLUMN(J$2)+9,0)</f>
        <v>1121062.5290000001</v>
      </c>
      <c r="Y284" s="22">
        <f>Target_AM[[#This Row],[PROPORSI]]*VLOOKUP(Target_AM[[#This Row],[NIPNAS]],Target_CC[],COLUMN(K$2)+9,0)</f>
        <v>1132162.1579999998</v>
      </c>
      <c r="Z284" s="22">
        <f>Target_AM[[#This Row],[PROPORSI]]*VLOOKUP(Target_AM[[#This Row],[NIPNAS]],Target_CC[],COLUMN(L$2)+9,0)</f>
        <v>1109962.9000000001</v>
      </c>
      <c r="AA284" s="22">
        <f>Target_AM[[#This Row],[PROPORSI]]*VLOOKUP(Target_AM[[#This Row],[NIPNAS]],Target_CC[],COLUMN(M$2)+9,0)</f>
        <v>13266393.418999998</v>
      </c>
      <c r="AB284" s="22">
        <f>Target_AM[[#This Row],[PROPORSI]]*VLOOKUP(Target_AM[[#This Row],[NIPNAS]],Target_CC[],COLUMN(N$2)+9,0)</f>
        <v>0</v>
      </c>
      <c r="AC284" s="22">
        <f>Target_AM[[#This Row],[PROPORSI]]*VLOOKUP(Target_AM[[#This Row],[NIPNAS]],Target_CC[],COLUMN(O$2)+9,0)</f>
        <v>690859.22431823774</v>
      </c>
      <c r="AD284" s="22">
        <f>Target_AM[[#This Row],[PROPORSI]]*VLOOKUP(Target_AM[[#This Row],[NIPNAS]],Target_CC[],COLUMN(P$2)+9,0)</f>
        <v>683729.23020126333</v>
      </c>
      <c r="AE284" s="22">
        <f>Target_AM[[#This Row],[PROPORSI]]*VLOOKUP(Target_AM[[#This Row],[NIPNAS]],Target_CC[],COLUMN(Q$2)+9,0)</f>
        <v>537486.86343142285</v>
      </c>
      <c r="AF284" s="22">
        <f>Target_AM[[#This Row],[PROPORSI]]*VLOOKUP(Target_AM[[#This Row],[NIPNAS]],Target_CC[],COLUMN(R$2)+9,0)</f>
        <v>586231.66372162709</v>
      </c>
      <c r="AG284" s="22">
        <f>Target_AM[[#This Row],[PROPORSI]]*VLOOKUP(Target_AM[[#This Row],[NIPNAS]],Target_CC[],COLUMN(S$2)+9,0)</f>
        <v>571553.53985494352</v>
      </c>
      <c r="AH284" s="22">
        <f>Target_AM[[#This Row],[PROPORSI]]*VLOOKUP(Target_AM[[#This Row],[NIPNAS]],Target_CC[],COLUMN(T$2)+9,0)</f>
        <v>710365.72728492401</v>
      </c>
      <c r="AI284" s="22">
        <f>Target_AM[[#This Row],[PROPORSI]]*VLOOKUP(Target_AM[[#This Row],[NIPNAS]],Target_CC[],COLUMN(U$2)+9,0)</f>
        <v>598269.13892134407</v>
      </c>
      <c r="AJ284" s="22">
        <f>Target_AM[[#This Row],[PROPORSI]]*VLOOKUP(Target_AM[[#This Row],[NIPNAS]],Target_CC[],COLUMN(V$2)+9,0)</f>
        <v>715610.41381648171</v>
      </c>
      <c r="AK284" s="22">
        <f>Target_AM[[#This Row],[PROPORSI]]*VLOOKUP(Target_AM[[#This Row],[NIPNAS]],Target_CC[],COLUMN(W$2)+9,0)</f>
        <v>720720.50871695695</v>
      </c>
      <c r="AL284" s="22">
        <f>Target_AM[[#This Row],[PROPORSI]]*VLOOKUP(Target_AM[[#This Row],[NIPNAS]],Target_CC[],COLUMN(X$2)+9,0)</f>
        <v>611960.29877694696</v>
      </c>
      <c r="AM284" s="22">
        <f>Target_AM[[#This Row],[PROPORSI]]*VLOOKUP(Target_AM[[#This Row],[NIPNAS]],Target_CC[],COLUMN(Y$2)+9,0)</f>
        <v>623089.45347582689</v>
      </c>
      <c r="AN284" s="22">
        <f>Target_AM[[#This Row],[PROPORSI]]*VLOOKUP(Target_AM[[#This Row],[NIPNAS]],Target_CC[],COLUMN(Z$2)+9,0)</f>
        <v>7049876.062519975</v>
      </c>
      <c r="AO284" s="22">
        <f>Target_AM[[#This Row],[PROPORSI]]*VLOOKUP(Target_AM[[#This Row],[NIPNAS]],Target_CC[],COLUMN(AA$2)+9,0)</f>
        <v>1156698.18</v>
      </c>
      <c r="AP284" s="22">
        <f>Target_AM[[#This Row],[PROPORSI]]*VLOOKUP(Target_AM[[#This Row],[NIPNAS]],Target_CC[],COLUMN(AB$2)+9,0)</f>
        <v>1789722.4953182377</v>
      </c>
      <c r="AQ284" s="22">
        <f>Target_AM[[#This Row],[PROPORSI]]*VLOOKUP(Target_AM[[#This Row],[NIPNAS]],Target_CC[],COLUMN(AC$2)+9,0)</f>
        <v>1793692.1302012634</v>
      </c>
      <c r="AR284" s="22">
        <f>Target_AM[[#This Row],[PROPORSI]]*VLOOKUP(Target_AM[[#This Row],[NIPNAS]],Target_CC[],COLUMN(AD$2)+9,0)</f>
        <v>1636350.1344314227</v>
      </c>
      <c r="AS284" s="22">
        <f>Target_AM[[#This Row],[PROPORSI]]*VLOOKUP(Target_AM[[#This Row],[NIPNAS]],Target_CC[],COLUMN(AE$2)+9,0)</f>
        <v>1651796.0477216272</v>
      </c>
      <c r="AT284" s="22">
        <f>Target_AM[[#This Row],[PROPORSI]]*VLOOKUP(Target_AM[[#This Row],[NIPNAS]],Target_CC[],COLUMN(AF$2)+9,0)</f>
        <v>1603819.0368549435</v>
      </c>
      <c r="AU284" s="22">
        <f>Target_AM[[#This Row],[PROPORSI]]*VLOOKUP(Target_AM[[#This Row],[NIPNAS]],Target_CC[],COLUMN(AG$2)+9,0)</f>
        <v>1798129.3692849241</v>
      </c>
      <c r="AV284" s="22">
        <f>Target_AM[[#This Row],[PROPORSI]]*VLOOKUP(Target_AM[[#This Row],[NIPNAS]],Target_CC[],COLUMN(AH$2)+9,0)</f>
        <v>1730431.296921344</v>
      </c>
      <c r="AW284" s="22">
        <f>Target_AM[[#This Row],[PROPORSI]]*VLOOKUP(Target_AM[[#This Row],[NIPNAS]],Target_CC[],COLUMN(AI$2)+9,0)</f>
        <v>1836672.9428164819</v>
      </c>
      <c r="AX284" s="22">
        <f>Target_AM[[#This Row],[PROPORSI]]*VLOOKUP(Target_AM[[#This Row],[NIPNAS]],Target_CC[],COLUMN(AJ$2)+9,0)</f>
        <v>1841783.037716957</v>
      </c>
      <c r="AY284" s="22">
        <f>Target_AM[[#This Row],[PROPORSI]]*VLOOKUP(Target_AM[[#This Row],[NIPNAS]],Target_CC[],COLUMN(AK$2)+9,0)</f>
        <v>1744122.4567769468</v>
      </c>
      <c r="AZ284" s="22">
        <f>Target_AM[[#This Row],[PROPORSI]]*VLOOKUP(Target_AM[[#This Row],[NIPNAS]],Target_CC[],COLUMN(AL$2)+9,0)</f>
        <v>1733052.353475827</v>
      </c>
      <c r="BA284" s="22">
        <f>Target_AM[[#This Row],[PROPORSI]]*VLOOKUP(Target_AM[[#This Row],[NIPNAS]],Target_CC[],COLUMN(AM$2)+9,0)</f>
        <v>20316269.481519978</v>
      </c>
      <c r="BB284" s="22">
        <f>Target_AM[[#This Row],[PROPORSI]]*VLOOKUP(Target_AM[[#This Row],[NIPNAS]],Target_CC[],COLUMN(AN$2)+9,0)</f>
        <v>0</v>
      </c>
      <c r="BC284" s="22">
        <f>Target_AM[[#This Row],[PROPORSI]]*VLOOKUP(Target_AM[[#This Row],[NIPNAS]],Target_CC[],COLUMN(AO$2)+9,0)</f>
        <v>0</v>
      </c>
      <c r="BD284" s="22">
        <f>Target_AM[[#This Row],[PROPORSI]]*VLOOKUP(Target_AM[[#This Row],[NIPNAS]],Target_CC[],COLUMN(AP$2)+9,0)</f>
        <v>0</v>
      </c>
      <c r="BE284" s="22">
        <f>Target_AM[[#This Row],[PROPORSI]]*VLOOKUP(Target_AM[[#This Row],[NIPNAS]],Target_CC[],COLUMN(AQ$2)+9,0)</f>
        <v>0</v>
      </c>
      <c r="BF284" s="22">
        <f>Target_AM[[#This Row],[PROPORSI]]*VLOOKUP(Target_AM[[#This Row],[NIPNAS]],Target_CC[],COLUMN(AR$2)+9,0)</f>
        <v>0</v>
      </c>
      <c r="BG284" s="22">
        <f>Target_AM[[#This Row],[PROPORSI]]*VLOOKUP(Target_AM[[#This Row],[NIPNAS]],Target_CC[],COLUMN(AS$2)+9,0)</f>
        <v>0</v>
      </c>
      <c r="BH284" s="22">
        <f>Target_AM[[#This Row],[PROPORSI]]*VLOOKUP(Target_AM[[#This Row],[NIPNAS]],Target_CC[],COLUMN(AT$2)+9,0)</f>
        <v>0</v>
      </c>
      <c r="BI284" s="22">
        <f>Target_AM[[#This Row],[PROPORSI]]*VLOOKUP(Target_AM[[#This Row],[NIPNAS]],Target_CC[],COLUMN(AU$2)+9,0)</f>
        <v>0</v>
      </c>
      <c r="BJ284" s="22">
        <f>Target_AM[[#This Row],[PROPORSI]]*VLOOKUP(Target_AM[[#This Row],[NIPNAS]],Target_CC[],COLUMN(AV$2)+9,0)</f>
        <v>0</v>
      </c>
      <c r="BK284" s="22">
        <f>Target_AM[[#This Row],[PROPORSI]]*VLOOKUP(Target_AM[[#This Row],[NIPNAS]],Target_CC[],COLUMN(AW$2)+9,0)</f>
        <v>0</v>
      </c>
      <c r="BL284" s="22">
        <f>Target_AM[[#This Row],[PROPORSI]]*VLOOKUP(Target_AM[[#This Row],[NIPNAS]],Target_CC[],COLUMN(AX$2)+9,0)</f>
        <v>0</v>
      </c>
      <c r="BM284" s="22">
        <f>Target_AM[[#This Row],[PROPORSI]]*VLOOKUP(Target_AM[[#This Row],[NIPNAS]],Target_CC[],COLUMN(AY$2)+9,0)</f>
        <v>0</v>
      </c>
      <c r="BN284" s="22">
        <f>Target_AM[[#This Row],[PROPORSI]]*VLOOKUP(Target_AM[[#This Row],[NIPNAS]],Target_CC[],COLUMN(AZ$2)+9,0)</f>
        <v>0</v>
      </c>
      <c r="BO284" s="22">
        <f>Target_AM[[#This Row],[PROPORSI]]*VLOOKUP(Target_AM[[#This Row],[NIPNAS]],Target_CC[],COLUMN(BA$2)+9,0)</f>
        <v>1144364</v>
      </c>
      <c r="BP284" s="22">
        <f>Target_AM[[#This Row],[PROPORSI]]*VLOOKUP(Target_AM[[#This Row],[NIPNAS]],Target_CC[],COLUMN(BB$2)+9,0)</f>
        <v>1152283</v>
      </c>
      <c r="BQ284" s="22">
        <f>Target_AM[[#This Row],[PROPORSI]]*VLOOKUP(Target_AM[[#This Row],[NIPNAS]],Target_CC[],COLUMN(BC$2)+9,0)</f>
        <v>1416008</v>
      </c>
      <c r="BR284" s="22">
        <f>Target_AM[[#This Row],[PROPORSI]]*VLOOKUP(Target_AM[[#This Row],[NIPNAS]],Target_CC[],COLUMN(BD$2)+9,0)</f>
        <v>1425008</v>
      </c>
      <c r="BS284" s="22">
        <f>Target_AM[[#This Row],[PROPORSI]]*VLOOKUP(Target_AM[[#This Row],[NIPNAS]],Target_CC[],COLUMN(BE$2)+9,0)</f>
        <v>1425008</v>
      </c>
      <c r="BT284" s="22">
        <f>Target_AM[[#This Row],[PROPORSI]]*VLOOKUP(Target_AM[[#This Row],[NIPNAS]],Target_CC[],COLUMN(BF$2)+9,0)</f>
        <v>1425008</v>
      </c>
      <c r="BU284" s="22">
        <f>Target_AM[[#This Row],[PROPORSI]]*VLOOKUP(Target_AM[[#This Row],[NIPNAS]],Target_CC[],COLUMN(BG$2)+9,0)</f>
        <v>1425008</v>
      </c>
      <c r="BV284" s="22">
        <f>Target_AM[[#This Row],[PROPORSI]]*VLOOKUP(Target_AM[[#This Row],[NIPNAS]],Target_CC[],COLUMN(BH$2)+9,0)</f>
        <v>1425008</v>
      </c>
      <c r="BW284" s="22">
        <f>Target_AM[[#This Row],[PROPORSI]]*VLOOKUP(Target_AM[[#This Row],[NIPNAS]],Target_CC[],COLUMN(BI$2)+9,0)</f>
        <v>1425008</v>
      </c>
      <c r="BX284" s="22">
        <f>Target_AM[[#This Row],[PROPORSI]]*VLOOKUP(Target_AM[[#This Row],[NIPNAS]],Target_CC[],COLUMN(BJ$2)+9,0)</f>
        <v>1425008</v>
      </c>
      <c r="BY284" s="22">
        <f>Target_AM[[#This Row],[PROPORSI]]*VLOOKUP(Target_AM[[#This Row],[NIPNAS]],Target_CC[],COLUMN(BK$2)+9,0)</f>
        <v>1425008</v>
      </c>
      <c r="BZ284" s="22">
        <f>Target_AM[[#This Row],[PROPORSI]]*VLOOKUP(Target_AM[[#This Row],[NIPNAS]],Target_CC[],COLUMN(BL$2)+9,0)</f>
        <v>1425008</v>
      </c>
      <c r="CA284" s="22">
        <f>Target_AM[[#This Row],[PROPORSI]]*VLOOKUP(Target_AM[[#This Row],[NIPNAS]],Target_CC[],COLUMN(BM$2)+9,0)</f>
        <v>16537727</v>
      </c>
      <c r="CB284" s="22">
        <f>Target_AM[[#This Row],[PROPORSI]]*VLOOKUP(Target_AM[[#This Row],[NIPNAS]],Target_CC[],COLUMN(BN$2)+9,0)</f>
        <v>0</v>
      </c>
      <c r="CC284" s="22">
        <f>Target_AM[[#This Row],[PROPORSI]]*VLOOKUP(Target_AM[[#This Row],[NIPNAS]],Target_CC[],COLUMN(BO$2)+9,0)</f>
        <v>0</v>
      </c>
      <c r="CD284" s="22">
        <f>Target_AM[[#This Row],[PROPORSI]]*VLOOKUP(Target_AM[[#This Row],[NIPNAS]],Target_CC[],COLUMN(BP$2)+9,0)</f>
        <v>0</v>
      </c>
      <c r="CE284" s="22">
        <f>Target_AM[[#This Row],[PROPORSI]]*VLOOKUP(Target_AM[[#This Row],[NIPNAS]],Target_CC[],COLUMN(BQ$2)+9,0)</f>
        <v>0</v>
      </c>
      <c r="CF284" s="22">
        <f>Target_AM[[#This Row],[PROPORSI]]*VLOOKUP(Target_AM[[#This Row],[NIPNAS]],Target_CC[],COLUMN(BR$2)+9,0)</f>
        <v>0</v>
      </c>
      <c r="CG284" s="22">
        <f>Target_AM[[#This Row],[PROPORSI]]*VLOOKUP(Target_AM[[#This Row],[NIPNAS]],Target_CC[],COLUMN(BS$2)+9,0)</f>
        <v>0</v>
      </c>
      <c r="CH284" s="22">
        <f>Target_AM[[#This Row],[PROPORSI]]*VLOOKUP(Target_AM[[#This Row],[NIPNAS]],Target_CC[],COLUMN(BT$2)+9,0)</f>
        <v>0</v>
      </c>
      <c r="CI284" s="22">
        <f>Target_AM[[#This Row],[PROPORSI]]*VLOOKUP(Target_AM[[#This Row],[NIPNAS]],Target_CC[],COLUMN(BU$2)+9,0)</f>
        <v>0</v>
      </c>
      <c r="CJ284" s="22">
        <f>Target_AM[[#This Row],[PROPORSI]]*VLOOKUP(Target_AM[[#This Row],[NIPNAS]],Target_CC[],COLUMN(BV$2)+9,0)</f>
        <v>0</v>
      </c>
      <c r="CK284" s="22">
        <f>Target_AM[[#This Row],[PROPORSI]]*VLOOKUP(Target_AM[[#This Row],[NIPNAS]],Target_CC[],COLUMN(BW$2)+9,0)</f>
        <v>0</v>
      </c>
      <c r="CL284" s="22">
        <f>Target_AM[[#This Row],[PROPORSI]]*VLOOKUP(Target_AM[[#This Row],[NIPNAS]],Target_CC[],COLUMN(BX$2)+9,0)</f>
        <v>0</v>
      </c>
      <c r="CM284" s="22">
        <f>Target_AM[[#This Row],[PROPORSI]]*VLOOKUP(Target_AM[[#This Row],[NIPNAS]],Target_CC[],COLUMN(BY$2)+9,0)</f>
        <v>0</v>
      </c>
      <c r="CN284" s="22">
        <f>Target_AM[[#This Row],[PROPORSI]]*VLOOKUP(Target_AM[[#This Row],[NIPNAS]],Target_CC[],COLUMN(BZ$2)+9,0)</f>
        <v>0</v>
      </c>
      <c r="CO284" s="22">
        <f>Target_AM[[#This Row],[PROPORSI]]*VLOOKUP(Target_AM[[#This Row],[NIPNAS]],Target_CC[],COLUMN(CA$2)+9,0)</f>
        <v>1155527</v>
      </c>
      <c r="CP284" s="22">
        <f>Target_AM[[#This Row],[PROPORSI]]*VLOOKUP(Target_AM[[#This Row],[NIPNAS]],Target_CC[],COLUMN(CB$2)+9,0)</f>
        <v>1163283</v>
      </c>
      <c r="CQ284" s="22">
        <f>Target_AM[[#This Row],[PROPORSI]]*VLOOKUP(Target_AM[[#This Row],[NIPNAS]],Target_CC[],COLUMN(CC$2)+9,0)</f>
        <v>1425008</v>
      </c>
      <c r="CR284" s="22">
        <f>Target_AM[[#This Row],[PROPORSI]]*VLOOKUP(Target_AM[[#This Row],[NIPNAS]],Target_CC[],COLUMN(CD$2)+9,0)</f>
        <v>1425008</v>
      </c>
      <c r="CS284" s="22">
        <f>Target_AM[[#This Row],[PROPORSI]]*VLOOKUP(Target_AM[[#This Row],[NIPNAS]],Target_CC[],COLUMN(CE$2)+9,0)</f>
        <v>1425008</v>
      </c>
      <c r="CT284" s="22">
        <f>Target_AM[[#This Row],[PROPORSI]]*VLOOKUP(Target_AM[[#This Row],[NIPNAS]],Target_CC[],COLUMN(CF$2)+9,0)</f>
        <v>1425008</v>
      </c>
      <c r="CU284" s="22">
        <f>Target_AM[[#This Row],[PROPORSI]]*VLOOKUP(Target_AM[[#This Row],[NIPNAS]],Target_CC[],COLUMN(CG$2)+9,0)</f>
        <v>1425008</v>
      </c>
      <c r="CV284" s="22">
        <f>Target_AM[[#This Row],[PROPORSI]]*VLOOKUP(Target_AM[[#This Row],[NIPNAS]],Target_CC[],COLUMN(CH$2)+9,0)</f>
        <v>1425008</v>
      </c>
      <c r="CW284" s="22">
        <f>Target_AM[[#This Row],[PROPORSI]]*VLOOKUP(Target_AM[[#This Row],[NIPNAS]],Target_CC[],COLUMN(CI$2)+9,0)</f>
        <v>1425008</v>
      </c>
      <c r="CX284" s="22">
        <f>Target_AM[[#This Row],[PROPORSI]]*VLOOKUP(Target_AM[[#This Row],[NIPNAS]],Target_CC[],COLUMN(CJ$2)+9,0)</f>
        <v>1425008</v>
      </c>
      <c r="CY284" s="22">
        <f>Target_AM[[#This Row],[PROPORSI]]*VLOOKUP(Target_AM[[#This Row],[NIPNAS]],Target_CC[],COLUMN(CK$2)+9,0)</f>
        <v>1425008</v>
      </c>
      <c r="CZ284" s="22">
        <f>Target_AM[[#This Row],[PROPORSI]]*VLOOKUP(Target_AM[[#This Row],[NIPNAS]],Target_CC[],COLUMN(CL$2)+9,0)</f>
        <v>1425008</v>
      </c>
      <c r="DA284" s="22">
        <f>Target_AM[[#This Row],[PROPORSI]]*VLOOKUP(Target_AM[[#This Row],[NIPNAS]],Target_CC[],COLUMN(CM$2)+9,0)</f>
        <v>16568890</v>
      </c>
      <c r="DB284" s="22">
        <f>Target_AM[[#This Row],[PROPORSI]]*VLOOKUP(Target_AM[[#This Row],[NIPNAS]],Target_CC[],COLUMN(CN$2)+9,0)</f>
        <v>0</v>
      </c>
      <c r="DC284" s="22">
        <f>Target_AM[[#This Row],[PROPORSI]]*VLOOKUP(Target_AM[[#This Row],[NIPNAS]],Target_CC[],COLUMN(CO$2)+9,0)</f>
        <v>0</v>
      </c>
      <c r="DD284" s="22">
        <f>Target_AM[[#This Row],[PROPORSI]]*VLOOKUP(Target_AM[[#This Row],[NIPNAS]],Target_CC[],COLUMN(CP$2)+9,0)</f>
        <v>0</v>
      </c>
      <c r="DE284" s="22">
        <f>Target_AM[[#This Row],[PROPORSI]]*VLOOKUP(Target_AM[[#This Row],[NIPNAS]],Target_CC[],COLUMN(CQ$2)+9,0)</f>
        <v>0</v>
      </c>
      <c r="DF284" s="22">
        <f>Target_AM[[#This Row],[PROPORSI]]*VLOOKUP(Target_AM[[#This Row],[NIPNAS]],Target_CC[],COLUMN(CR$2)+9,0)</f>
        <v>0</v>
      </c>
      <c r="DG284" s="22">
        <f>Target_AM[[#This Row],[PROPORSI]]*VLOOKUP(Target_AM[[#This Row],[NIPNAS]],Target_CC[],COLUMN(CS$2)+9,0)</f>
        <v>0</v>
      </c>
      <c r="DH284" s="22">
        <f>Target_AM[[#This Row],[PROPORSI]]*VLOOKUP(Target_AM[[#This Row],[NIPNAS]],Target_CC[],COLUMN(CT$2)+9,0)</f>
        <v>0</v>
      </c>
      <c r="DI284" s="22">
        <f>Target_AM[[#This Row],[PROPORSI]]*VLOOKUP(Target_AM[[#This Row],[NIPNAS]],Target_CC[],COLUMN(CU$2)+9,0)</f>
        <v>0</v>
      </c>
      <c r="DJ284" s="22">
        <f>Target_AM[[#This Row],[PROPORSI]]*VLOOKUP(Target_AM[[#This Row],[NIPNAS]],Target_CC[],COLUMN(CV$2)+9,0)</f>
        <v>0</v>
      </c>
      <c r="DK284" s="22">
        <f>Target_AM[[#This Row],[PROPORSI]]*VLOOKUP(Target_AM[[#This Row],[NIPNAS]],Target_CC[],COLUMN(CW$2)+9,0)</f>
        <v>0</v>
      </c>
      <c r="DL284" s="22">
        <f>Target_AM[[#This Row],[PROPORSI]]*VLOOKUP(Target_AM[[#This Row],[NIPNAS]],Target_CC[],COLUMN(CX$2)+9,0)</f>
        <v>0</v>
      </c>
      <c r="DM284" s="22">
        <f>Target_AM[[#This Row],[PROPORSI]]*VLOOKUP(Target_AM[[#This Row],[NIPNAS]],Target_CC[],COLUMN(CY$2)+9,0)</f>
        <v>0</v>
      </c>
      <c r="DN284" s="22">
        <f>Target_AM[[#This Row],[PROPORSI]]*VLOOKUP(Target_AM[[#This Row],[NIPNAS]],Target_CC[],COLUMN(CZ$2)+9,0)</f>
        <v>0</v>
      </c>
      <c r="DO284" s="22">
        <f>Target_AM[[#This Row],[PROPORSI]]*VLOOKUP(Target_AM[[#This Row],[NIPNAS]],Target_CC[],COLUMN(DA$2)+9,0)</f>
        <v>0</v>
      </c>
      <c r="DP284" s="22">
        <f>Target_AM[[#This Row],[PROPORSI]]*VLOOKUP(Target_AM[[#This Row],[NIPNAS]],Target_CC[],COLUMN(DB$2)+9,0)</f>
        <v>0</v>
      </c>
      <c r="DQ284" s="22">
        <f>Target_AM[[#This Row],[PROPORSI]]*VLOOKUP(Target_AM[[#This Row],[NIPNAS]],Target_CC[],COLUMN(DC$2)+9,0)</f>
        <v>0</v>
      </c>
      <c r="DR284" s="22">
        <f>Target_AM[[#This Row],[PROPORSI]]*VLOOKUP(Target_AM[[#This Row],[NIPNAS]],Target_CC[],COLUMN(DD$2)+9,0)</f>
        <v>0</v>
      </c>
      <c r="DS284" s="22">
        <f>Target_AM[[#This Row],[PROPORSI]]*VLOOKUP(Target_AM[[#This Row],[NIPNAS]],Target_CC[],COLUMN(DE$2)+9,0)</f>
        <v>0</v>
      </c>
      <c r="DT284" s="22">
        <f>Target_AM[[#This Row],[PROPORSI]]*VLOOKUP(Target_AM[[#This Row],[NIPNAS]],Target_CC[],COLUMN(DF$2)+9,0)</f>
        <v>0</v>
      </c>
      <c r="DU284" s="22">
        <f>Target_AM[[#This Row],[PROPORSI]]*VLOOKUP(Target_AM[[#This Row],[NIPNAS]],Target_CC[],COLUMN(DG$2)+9,0)</f>
        <v>0</v>
      </c>
      <c r="DV284" s="22">
        <f>Target_AM[[#This Row],[PROPORSI]]*VLOOKUP(Target_AM[[#This Row],[NIPNAS]],Target_CC[],COLUMN(DH$2)+9,0)</f>
        <v>0</v>
      </c>
      <c r="DW284" s="22">
        <f>Target_AM[[#This Row],[PROPORSI]]*VLOOKUP(Target_AM[[#This Row],[NIPNAS]],Target_CC[],COLUMN(DI$2)+9,0)</f>
        <v>0</v>
      </c>
      <c r="DX284" s="22">
        <f>Target_AM[[#This Row],[PROPORSI]]*VLOOKUP(Target_AM[[#This Row],[NIPNAS]],Target_CC[],COLUMN(DJ$2)+9,0)</f>
        <v>0</v>
      </c>
      <c r="DY284" s="22">
        <f>Target_AM[[#This Row],[PROPORSI]]*VLOOKUP(Target_AM[[#This Row],[NIPNAS]],Target_CC[],COLUMN(DK$2)+9,0)</f>
        <v>0</v>
      </c>
      <c r="DZ284" s="22">
        <f>Target_AM[[#This Row],[PROPORSI]]*VLOOKUP(Target_AM[[#This Row],[NIPNAS]],Target_CC[],COLUMN(DL$2)+9,0)</f>
        <v>0</v>
      </c>
      <c r="EA284" s="22">
        <f>Target_AM[[#This Row],[PROPORSI]]*VLOOKUP(Target_AM[[#This Row],[NIPNAS]],Target_CC[],COLUMN(DM$2)+9,0)</f>
        <v>0</v>
      </c>
    </row>
    <row r="285" spans="2:131" x14ac:dyDescent="0.3">
      <c r="B285">
        <v>404424</v>
      </c>
      <c r="C285" t="s">
        <v>1007</v>
      </c>
      <c r="D285">
        <v>1</v>
      </c>
      <c r="E285" s="8">
        <v>45658</v>
      </c>
      <c r="F285">
        <v>2000178</v>
      </c>
      <c r="G285" t="s">
        <v>692</v>
      </c>
      <c r="J285" t="s">
        <v>296</v>
      </c>
      <c r="K285" t="s">
        <v>19</v>
      </c>
      <c r="L285" t="s">
        <v>159</v>
      </c>
      <c r="M285" t="s">
        <v>29</v>
      </c>
      <c r="N285" s="23">
        <f>Target_AM[[#This Row],[PROPORSI]]*VLOOKUP(Target_AM[[#This Row],[NIPNAS]],Target_CC[],9,0)</f>
        <v>103301851.70844442</v>
      </c>
      <c r="O285" s="22">
        <f>Target_AM[[#This Row],[PROPORSI]]*VLOOKUP(Target_AM[[#This Row],[NIPNAS]],Target_CC[],COLUMN(A$2)+9,0)</f>
        <v>7174784.0600000005</v>
      </c>
      <c r="P285" s="22">
        <f>Target_AM[[#This Row],[PROPORSI]]*VLOOKUP(Target_AM[[#This Row],[NIPNAS]],Target_CC[],COLUMN(B$2)+9,0)</f>
        <v>6995742.8569999989</v>
      </c>
      <c r="Q285" s="22">
        <f>Target_AM[[#This Row],[PROPORSI]]*VLOOKUP(Target_AM[[#This Row],[NIPNAS]],Target_CC[],COLUMN(C$2)+9,0)</f>
        <v>7030104.2999999998</v>
      </c>
      <c r="R285" s="22">
        <f>Target_AM[[#This Row],[PROPORSI]]*VLOOKUP(Target_AM[[#This Row],[NIPNAS]],Target_CC[],COLUMN(D$2)+9,0)</f>
        <v>6995742.8569999989</v>
      </c>
      <c r="S285" s="22">
        <f>Target_AM[[#This Row],[PROPORSI]]*VLOOKUP(Target_AM[[#This Row],[NIPNAS]],Target_CC[],COLUMN(E$2)+9,0)</f>
        <v>6892658.5279999999</v>
      </c>
      <c r="T285" s="22">
        <f>Target_AM[[#This Row],[PROPORSI]]*VLOOKUP(Target_AM[[#This Row],[NIPNAS]],Target_CC[],COLUMN(F$2)+9,0)</f>
        <v>6789574.199</v>
      </c>
      <c r="U285" s="22">
        <f>Target_AM[[#This Row],[PROPORSI]]*VLOOKUP(Target_AM[[#This Row],[NIPNAS]],Target_CC[],COLUMN(G$2)+9,0)</f>
        <v>6961381.4139999999</v>
      </c>
      <c r="V285" s="22">
        <f>Target_AM[[#This Row],[PROPORSI]]*VLOOKUP(Target_AM[[#This Row],[NIPNAS]],Target_CC[],COLUMN(H$2)+9,0)</f>
        <v>7098827.1859999998</v>
      </c>
      <c r="W285" s="22">
        <f>Target_AM[[#This Row],[PROPORSI]]*VLOOKUP(Target_AM[[#This Row],[NIPNAS]],Target_CC[],COLUMN(I$2)+9,0)</f>
        <v>7064465.7430000007</v>
      </c>
      <c r="X285" s="22">
        <f>Target_AM[[#This Row],[PROPORSI]]*VLOOKUP(Target_AM[[#This Row],[NIPNAS]],Target_CC[],COLUMN(J$2)+9,0)</f>
        <v>7064465.7430000007</v>
      </c>
      <c r="Y285" s="22">
        <f>Target_AM[[#This Row],[PROPORSI]]*VLOOKUP(Target_AM[[#This Row],[NIPNAS]],Target_CC[],COLUMN(K$2)+9,0)</f>
        <v>7098827.1859999998</v>
      </c>
      <c r="Z285" s="22">
        <f>Target_AM[[#This Row],[PROPORSI]]*VLOOKUP(Target_AM[[#This Row],[NIPNAS]],Target_CC[],COLUMN(L$2)+9,0)</f>
        <v>7030104.2999999998</v>
      </c>
      <c r="AA285" s="22">
        <f>Target_AM[[#This Row],[PROPORSI]]*VLOOKUP(Target_AM[[#This Row],[NIPNAS]],Target_CC[],COLUMN(M$2)+9,0)</f>
        <v>84196678.372999996</v>
      </c>
      <c r="AB285" s="22">
        <f>Target_AM[[#This Row],[PROPORSI]]*VLOOKUP(Target_AM[[#This Row],[NIPNAS]],Target_CC[],COLUMN(N$2)+9,0)</f>
        <v>0</v>
      </c>
      <c r="AC285" s="22">
        <f>Target_AM[[#This Row],[PROPORSI]]*VLOOKUP(Target_AM[[#This Row],[NIPNAS]],Target_CC[],COLUMN(O$2)+9,0)</f>
        <v>690859.22431823774</v>
      </c>
      <c r="AD285" s="22">
        <f>Target_AM[[#This Row],[PROPORSI]]*VLOOKUP(Target_AM[[#This Row],[NIPNAS]],Target_CC[],COLUMN(P$2)+9,0)</f>
        <v>683729.23020126333</v>
      </c>
      <c r="AE285" s="22">
        <f>Target_AM[[#This Row],[PROPORSI]]*VLOOKUP(Target_AM[[#This Row],[NIPNAS]],Target_CC[],COLUMN(Q$2)+9,0)</f>
        <v>537486.86343142285</v>
      </c>
      <c r="AF285" s="22">
        <f>Target_AM[[#This Row],[PROPORSI]]*VLOOKUP(Target_AM[[#This Row],[NIPNAS]],Target_CC[],COLUMN(R$2)+9,0)</f>
        <v>586231.66372162709</v>
      </c>
      <c r="AG285" s="22">
        <f>Target_AM[[#This Row],[PROPORSI]]*VLOOKUP(Target_AM[[#This Row],[NIPNAS]],Target_CC[],COLUMN(S$2)+9,0)</f>
        <v>571553.53985494352</v>
      </c>
      <c r="AH285" s="22">
        <f>Target_AM[[#This Row],[PROPORSI]]*VLOOKUP(Target_AM[[#This Row],[NIPNAS]],Target_CC[],COLUMN(T$2)+9,0)</f>
        <v>710365.72728492401</v>
      </c>
      <c r="AI285" s="22">
        <f>Target_AM[[#This Row],[PROPORSI]]*VLOOKUP(Target_AM[[#This Row],[NIPNAS]],Target_CC[],COLUMN(U$2)+9,0)</f>
        <v>598269.13892134407</v>
      </c>
      <c r="AJ285" s="22">
        <f>Target_AM[[#This Row],[PROPORSI]]*VLOOKUP(Target_AM[[#This Row],[NIPNAS]],Target_CC[],COLUMN(V$2)+9,0)</f>
        <v>715610.41381648171</v>
      </c>
      <c r="AK285" s="22">
        <f>Target_AM[[#This Row],[PROPORSI]]*VLOOKUP(Target_AM[[#This Row],[NIPNAS]],Target_CC[],COLUMN(W$2)+9,0)</f>
        <v>720720.50871695695</v>
      </c>
      <c r="AL285" s="22">
        <f>Target_AM[[#This Row],[PROPORSI]]*VLOOKUP(Target_AM[[#This Row],[NIPNAS]],Target_CC[],COLUMN(X$2)+9,0)</f>
        <v>611960.29877694696</v>
      </c>
      <c r="AM285" s="22">
        <f>Target_AM[[#This Row],[PROPORSI]]*VLOOKUP(Target_AM[[#This Row],[NIPNAS]],Target_CC[],COLUMN(Y$2)+9,0)</f>
        <v>623089.45347582689</v>
      </c>
      <c r="AN285" s="22">
        <f>Target_AM[[#This Row],[PROPORSI]]*VLOOKUP(Target_AM[[#This Row],[NIPNAS]],Target_CC[],COLUMN(Z$2)+9,0)</f>
        <v>7049876.062519975</v>
      </c>
      <c r="AO285" s="22">
        <f>Target_AM[[#This Row],[PROPORSI]]*VLOOKUP(Target_AM[[#This Row],[NIPNAS]],Target_CC[],COLUMN(AA$2)+9,0)</f>
        <v>7174784.0600000005</v>
      </c>
      <c r="AP285" s="22">
        <f>Target_AM[[#This Row],[PROPORSI]]*VLOOKUP(Target_AM[[#This Row],[NIPNAS]],Target_CC[],COLUMN(AB$2)+9,0)</f>
        <v>7686602.0813182369</v>
      </c>
      <c r="AQ285" s="22">
        <f>Target_AM[[#This Row],[PROPORSI]]*VLOOKUP(Target_AM[[#This Row],[NIPNAS]],Target_CC[],COLUMN(AC$2)+9,0)</f>
        <v>7713833.5302012628</v>
      </c>
      <c r="AR285" s="22">
        <f>Target_AM[[#This Row],[PROPORSI]]*VLOOKUP(Target_AM[[#This Row],[NIPNAS]],Target_CC[],COLUMN(AD$2)+9,0)</f>
        <v>7533229.7204314219</v>
      </c>
      <c r="AS285" s="22">
        <f>Target_AM[[#This Row],[PROPORSI]]*VLOOKUP(Target_AM[[#This Row],[NIPNAS]],Target_CC[],COLUMN(AE$2)+9,0)</f>
        <v>7478890.1917216275</v>
      </c>
      <c r="AT285" s="22">
        <f>Target_AM[[#This Row],[PROPORSI]]*VLOOKUP(Target_AM[[#This Row],[NIPNAS]],Target_CC[],COLUMN(AF$2)+9,0)</f>
        <v>7361127.7388549438</v>
      </c>
      <c r="AU285" s="22">
        <f>Target_AM[[#This Row],[PROPORSI]]*VLOOKUP(Target_AM[[#This Row],[NIPNAS]],Target_CC[],COLUMN(AG$2)+9,0)</f>
        <v>7671747.141284924</v>
      </c>
      <c r="AV285" s="22">
        <f>Target_AM[[#This Row],[PROPORSI]]*VLOOKUP(Target_AM[[#This Row],[NIPNAS]],Target_CC[],COLUMN(AH$2)+9,0)</f>
        <v>7697096.3249213435</v>
      </c>
      <c r="AW285" s="22">
        <f>Target_AM[[#This Row],[PROPORSI]]*VLOOKUP(Target_AM[[#This Row],[NIPNAS]],Target_CC[],COLUMN(AI$2)+9,0)</f>
        <v>7780076.1568164825</v>
      </c>
      <c r="AX285" s="22">
        <f>Target_AM[[#This Row],[PROPORSI]]*VLOOKUP(Target_AM[[#This Row],[NIPNAS]],Target_CC[],COLUMN(AJ$2)+9,0)</f>
        <v>7785186.2517169574</v>
      </c>
      <c r="AY285" s="22">
        <f>Target_AM[[#This Row],[PROPORSI]]*VLOOKUP(Target_AM[[#This Row],[NIPNAS]],Target_CC[],COLUMN(AK$2)+9,0)</f>
        <v>7710787.4847769467</v>
      </c>
      <c r="AZ285" s="22">
        <f>Target_AM[[#This Row],[PROPORSI]]*VLOOKUP(Target_AM[[#This Row],[NIPNAS]],Target_CC[],COLUMN(AL$2)+9,0)</f>
        <v>7653193.7534758262</v>
      </c>
      <c r="BA285" s="22">
        <f>Target_AM[[#This Row],[PROPORSI]]*VLOOKUP(Target_AM[[#This Row],[NIPNAS]],Target_CC[],COLUMN(AM$2)+9,0)</f>
        <v>91246554.435519964</v>
      </c>
      <c r="BB285" s="22">
        <f>Target_AM[[#This Row],[PROPORSI]]*VLOOKUP(Target_AM[[#This Row],[NIPNAS]],Target_CC[],COLUMN(AN$2)+9,0)</f>
        <v>0</v>
      </c>
      <c r="BC285" s="22">
        <f>Target_AM[[#This Row],[PROPORSI]]*VLOOKUP(Target_AM[[#This Row],[NIPNAS]],Target_CC[],COLUMN(AO$2)+9,0)</f>
        <v>0</v>
      </c>
      <c r="BD285" s="22">
        <f>Target_AM[[#This Row],[PROPORSI]]*VLOOKUP(Target_AM[[#This Row],[NIPNAS]],Target_CC[],COLUMN(AP$2)+9,0)</f>
        <v>0</v>
      </c>
      <c r="BE285" s="22">
        <f>Target_AM[[#This Row],[PROPORSI]]*VLOOKUP(Target_AM[[#This Row],[NIPNAS]],Target_CC[],COLUMN(AQ$2)+9,0)</f>
        <v>0</v>
      </c>
      <c r="BF285" s="22">
        <f>Target_AM[[#This Row],[PROPORSI]]*VLOOKUP(Target_AM[[#This Row],[NIPNAS]],Target_CC[],COLUMN(AR$2)+9,0)</f>
        <v>0</v>
      </c>
      <c r="BG285" s="22">
        <f>Target_AM[[#This Row],[PROPORSI]]*VLOOKUP(Target_AM[[#This Row],[NIPNAS]],Target_CC[],COLUMN(AS$2)+9,0)</f>
        <v>0</v>
      </c>
      <c r="BH285" s="22">
        <f>Target_AM[[#This Row],[PROPORSI]]*VLOOKUP(Target_AM[[#This Row],[NIPNAS]],Target_CC[],COLUMN(AT$2)+9,0)</f>
        <v>0</v>
      </c>
      <c r="BI285" s="22">
        <f>Target_AM[[#This Row],[PROPORSI]]*VLOOKUP(Target_AM[[#This Row],[NIPNAS]],Target_CC[],COLUMN(AU$2)+9,0)</f>
        <v>0</v>
      </c>
      <c r="BJ285" s="22">
        <f>Target_AM[[#This Row],[PROPORSI]]*VLOOKUP(Target_AM[[#This Row],[NIPNAS]],Target_CC[],COLUMN(AV$2)+9,0)</f>
        <v>0</v>
      </c>
      <c r="BK285" s="22">
        <f>Target_AM[[#This Row],[PROPORSI]]*VLOOKUP(Target_AM[[#This Row],[NIPNAS]],Target_CC[],COLUMN(AW$2)+9,0)</f>
        <v>0</v>
      </c>
      <c r="BL285" s="22">
        <f>Target_AM[[#This Row],[PROPORSI]]*VLOOKUP(Target_AM[[#This Row],[NIPNAS]],Target_CC[],COLUMN(AX$2)+9,0)</f>
        <v>0</v>
      </c>
      <c r="BM285" s="22">
        <f>Target_AM[[#This Row],[PROPORSI]]*VLOOKUP(Target_AM[[#This Row],[NIPNAS]],Target_CC[],COLUMN(AY$2)+9,0)</f>
        <v>0</v>
      </c>
      <c r="BN285" s="22">
        <f>Target_AM[[#This Row],[PROPORSI]]*VLOOKUP(Target_AM[[#This Row],[NIPNAS]],Target_CC[],COLUMN(AZ$2)+9,0)</f>
        <v>0</v>
      </c>
      <c r="BO285" s="22">
        <f>Target_AM[[#This Row],[PROPORSI]]*VLOOKUP(Target_AM[[#This Row],[NIPNAS]],Target_CC[],COLUMN(BA$2)+9,0)</f>
        <v>5239938</v>
      </c>
      <c r="BP285" s="22">
        <f>Target_AM[[#This Row],[PROPORSI]]*VLOOKUP(Target_AM[[#This Row],[NIPNAS]],Target_CC[],COLUMN(BB$2)+9,0)</f>
        <v>5528948</v>
      </c>
      <c r="BQ285" s="22">
        <f>Target_AM[[#This Row],[PROPORSI]]*VLOOKUP(Target_AM[[#This Row],[NIPNAS]],Target_CC[],COLUMN(BC$2)+9,0)</f>
        <v>4932347</v>
      </c>
      <c r="BR285" s="22">
        <f>Target_AM[[#This Row],[PROPORSI]]*VLOOKUP(Target_AM[[#This Row],[NIPNAS]],Target_CC[],COLUMN(BD$2)+9,0)</f>
        <v>4930851</v>
      </c>
      <c r="BS285" s="22">
        <f>Target_AM[[#This Row],[PROPORSI]]*VLOOKUP(Target_AM[[#This Row],[NIPNAS]],Target_CC[],COLUMN(BE$2)+9,0)</f>
        <v>4930851</v>
      </c>
      <c r="BT285" s="22">
        <f>Target_AM[[#This Row],[PROPORSI]]*VLOOKUP(Target_AM[[#This Row],[NIPNAS]],Target_CC[],COLUMN(BF$2)+9,0)</f>
        <v>4930851</v>
      </c>
      <c r="BU285" s="22">
        <f>Target_AM[[#This Row],[PROPORSI]]*VLOOKUP(Target_AM[[#This Row],[NIPNAS]],Target_CC[],COLUMN(BG$2)+9,0)</f>
        <v>4930851</v>
      </c>
      <c r="BV285" s="22">
        <f>Target_AM[[#This Row],[PROPORSI]]*VLOOKUP(Target_AM[[#This Row],[NIPNAS]],Target_CC[],COLUMN(BH$2)+9,0)</f>
        <v>4930851</v>
      </c>
      <c r="BW285" s="22">
        <f>Target_AM[[#This Row],[PROPORSI]]*VLOOKUP(Target_AM[[#This Row],[NIPNAS]],Target_CC[],COLUMN(BI$2)+9,0)</f>
        <v>4930851</v>
      </c>
      <c r="BX285" s="22">
        <f>Target_AM[[#This Row],[PROPORSI]]*VLOOKUP(Target_AM[[#This Row],[NIPNAS]],Target_CC[],COLUMN(BJ$2)+9,0)</f>
        <v>4930851</v>
      </c>
      <c r="BY285" s="22">
        <f>Target_AM[[#This Row],[PROPORSI]]*VLOOKUP(Target_AM[[#This Row],[NIPNAS]],Target_CC[],COLUMN(BK$2)+9,0)</f>
        <v>4930851</v>
      </c>
      <c r="BZ285" s="22">
        <f>Target_AM[[#This Row],[PROPORSI]]*VLOOKUP(Target_AM[[#This Row],[NIPNAS]],Target_CC[],COLUMN(BL$2)+9,0)</f>
        <v>4930851</v>
      </c>
      <c r="CA285" s="22">
        <f>Target_AM[[#This Row],[PROPORSI]]*VLOOKUP(Target_AM[[#This Row],[NIPNAS]],Target_CC[],COLUMN(BM$2)+9,0)</f>
        <v>60078892</v>
      </c>
      <c r="CB285" s="22">
        <f>Target_AM[[#This Row],[PROPORSI]]*VLOOKUP(Target_AM[[#This Row],[NIPNAS]],Target_CC[],COLUMN(BN$2)+9,0)</f>
        <v>0</v>
      </c>
      <c r="CC285" s="22">
        <f>Target_AM[[#This Row],[PROPORSI]]*VLOOKUP(Target_AM[[#This Row],[NIPNAS]],Target_CC[],COLUMN(BO$2)+9,0)</f>
        <v>0</v>
      </c>
      <c r="CD285" s="22">
        <f>Target_AM[[#This Row],[PROPORSI]]*VLOOKUP(Target_AM[[#This Row],[NIPNAS]],Target_CC[],COLUMN(BP$2)+9,0)</f>
        <v>0</v>
      </c>
      <c r="CE285" s="22">
        <f>Target_AM[[#This Row],[PROPORSI]]*VLOOKUP(Target_AM[[#This Row],[NIPNAS]],Target_CC[],COLUMN(BQ$2)+9,0)</f>
        <v>0</v>
      </c>
      <c r="CF285" s="22">
        <f>Target_AM[[#This Row],[PROPORSI]]*VLOOKUP(Target_AM[[#This Row],[NIPNAS]],Target_CC[],COLUMN(BR$2)+9,0)</f>
        <v>0</v>
      </c>
      <c r="CG285" s="22">
        <f>Target_AM[[#This Row],[PROPORSI]]*VLOOKUP(Target_AM[[#This Row],[NIPNAS]],Target_CC[],COLUMN(BS$2)+9,0)</f>
        <v>0</v>
      </c>
      <c r="CH285" s="22">
        <f>Target_AM[[#This Row],[PROPORSI]]*VLOOKUP(Target_AM[[#This Row],[NIPNAS]],Target_CC[],COLUMN(BT$2)+9,0)</f>
        <v>0</v>
      </c>
      <c r="CI285" s="22">
        <f>Target_AM[[#This Row],[PROPORSI]]*VLOOKUP(Target_AM[[#This Row],[NIPNAS]],Target_CC[],COLUMN(BU$2)+9,0)</f>
        <v>0</v>
      </c>
      <c r="CJ285" s="22">
        <f>Target_AM[[#This Row],[PROPORSI]]*VLOOKUP(Target_AM[[#This Row],[NIPNAS]],Target_CC[],COLUMN(BV$2)+9,0)</f>
        <v>0</v>
      </c>
      <c r="CK285" s="22">
        <f>Target_AM[[#This Row],[PROPORSI]]*VLOOKUP(Target_AM[[#This Row],[NIPNAS]],Target_CC[],COLUMN(BW$2)+9,0)</f>
        <v>0</v>
      </c>
      <c r="CL285" s="22">
        <f>Target_AM[[#This Row],[PROPORSI]]*VLOOKUP(Target_AM[[#This Row],[NIPNAS]],Target_CC[],COLUMN(BX$2)+9,0)</f>
        <v>0</v>
      </c>
      <c r="CM285" s="22">
        <f>Target_AM[[#This Row],[PROPORSI]]*VLOOKUP(Target_AM[[#This Row],[NIPNAS]],Target_CC[],COLUMN(BY$2)+9,0)</f>
        <v>0</v>
      </c>
      <c r="CN285" s="22">
        <f>Target_AM[[#This Row],[PROPORSI]]*VLOOKUP(Target_AM[[#This Row],[NIPNAS]],Target_CC[],COLUMN(BZ$2)+9,0)</f>
        <v>0</v>
      </c>
      <c r="CO285" s="22">
        <f>Target_AM[[#This Row],[PROPORSI]]*VLOOKUP(Target_AM[[#This Row],[NIPNAS]],Target_CC[],COLUMN(CA$2)+9,0)</f>
        <v>5001071</v>
      </c>
      <c r="CP285" s="22">
        <f>Target_AM[[#This Row],[PROPORSI]]*VLOOKUP(Target_AM[[#This Row],[NIPNAS]],Target_CC[],COLUMN(CB$2)+9,0)</f>
        <v>5536629</v>
      </c>
      <c r="CQ285" s="22">
        <f>Target_AM[[#This Row],[PROPORSI]]*VLOOKUP(Target_AM[[#This Row],[NIPNAS]],Target_CC[],COLUMN(CC$2)+9,0)</f>
        <v>4930851</v>
      </c>
      <c r="CR285" s="22">
        <f>Target_AM[[#This Row],[PROPORSI]]*VLOOKUP(Target_AM[[#This Row],[NIPNAS]],Target_CC[],COLUMN(CD$2)+9,0)</f>
        <v>4930851</v>
      </c>
      <c r="CS285" s="22">
        <f>Target_AM[[#This Row],[PROPORSI]]*VLOOKUP(Target_AM[[#This Row],[NIPNAS]],Target_CC[],COLUMN(CE$2)+9,0)</f>
        <v>4930851</v>
      </c>
      <c r="CT285" s="22">
        <f>Target_AM[[#This Row],[PROPORSI]]*VLOOKUP(Target_AM[[#This Row],[NIPNAS]],Target_CC[],COLUMN(CF$2)+9,0)</f>
        <v>4930851</v>
      </c>
      <c r="CU285" s="22">
        <f>Target_AM[[#This Row],[PROPORSI]]*VLOOKUP(Target_AM[[#This Row],[NIPNAS]],Target_CC[],COLUMN(CG$2)+9,0)</f>
        <v>4930851</v>
      </c>
      <c r="CV285" s="22">
        <f>Target_AM[[#This Row],[PROPORSI]]*VLOOKUP(Target_AM[[#This Row],[NIPNAS]],Target_CC[],COLUMN(CH$2)+9,0)</f>
        <v>4930851</v>
      </c>
      <c r="CW285" s="22">
        <f>Target_AM[[#This Row],[PROPORSI]]*VLOOKUP(Target_AM[[#This Row],[NIPNAS]],Target_CC[],COLUMN(CI$2)+9,0)</f>
        <v>4930851</v>
      </c>
      <c r="CX285" s="22">
        <f>Target_AM[[#This Row],[PROPORSI]]*VLOOKUP(Target_AM[[#This Row],[NIPNAS]],Target_CC[],COLUMN(CJ$2)+9,0)</f>
        <v>4930851</v>
      </c>
      <c r="CY285" s="22">
        <f>Target_AM[[#This Row],[PROPORSI]]*VLOOKUP(Target_AM[[#This Row],[NIPNAS]],Target_CC[],COLUMN(CK$2)+9,0)</f>
        <v>4930851</v>
      </c>
      <c r="CZ285" s="22">
        <f>Target_AM[[#This Row],[PROPORSI]]*VLOOKUP(Target_AM[[#This Row],[NIPNAS]],Target_CC[],COLUMN(CL$2)+9,0)</f>
        <v>4930851</v>
      </c>
      <c r="DA285" s="22">
        <f>Target_AM[[#This Row],[PROPORSI]]*VLOOKUP(Target_AM[[#This Row],[NIPNAS]],Target_CC[],COLUMN(CM$2)+9,0)</f>
        <v>59846210</v>
      </c>
      <c r="DB285" s="22">
        <f>Target_AM[[#This Row],[PROPORSI]]*VLOOKUP(Target_AM[[#This Row],[NIPNAS]],Target_CC[],COLUMN(CN$2)+9,0)</f>
        <v>0</v>
      </c>
      <c r="DC285" s="22">
        <f>Target_AM[[#This Row],[PROPORSI]]*VLOOKUP(Target_AM[[#This Row],[NIPNAS]],Target_CC[],COLUMN(CO$2)+9,0)</f>
        <v>0</v>
      </c>
      <c r="DD285" s="22">
        <f>Target_AM[[#This Row],[PROPORSI]]*VLOOKUP(Target_AM[[#This Row],[NIPNAS]],Target_CC[],COLUMN(CP$2)+9,0)</f>
        <v>0</v>
      </c>
      <c r="DE285" s="22">
        <f>Target_AM[[#This Row],[PROPORSI]]*VLOOKUP(Target_AM[[#This Row],[NIPNAS]],Target_CC[],COLUMN(CQ$2)+9,0)</f>
        <v>0</v>
      </c>
      <c r="DF285" s="22">
        <f>Target_AM[[#This Row],[PROPORSI]]*VLOOKUP(Target_AM[[#This Row],[NIPNAS]],Target_CC[],COLUMN(CR$2)+9,0)</f>
        <v>0</v>
      </c>
      <c r="DG285" s="22">
        <f>Target_AM[[#This Row],[PROPORSI]]*VLOOKUP(Target_AM[[#This Row],[NIPNAS]],Target_CC[],COLUMN(CS$2)+9,0)</f>
        <v>0</v>
      </c>
      <c r="DH285" s="22">
        <f>Target_AM[[#This Row],[PROPORSI]]*VLOOKUP(Target_AM[[#This Row],[NIPNAS]],Target_CC[],COLUMN(CT$2)+9,0)</f>
        <v>0</v>
      </c>
      <c r="DI285" s="22">
        <f>Target_AM[[#This Row],[PROPORSI]]*VLOOKUP(Target_AM[[#This Row],[NIPNAS]],Target_CC[],COLUMN(CU$2)+9,0)</f>
        <v>0</v>
      </c>
      <c r="DJ285" s="22">
        <f>Target_AM[[#This Row],[PROPORSI]]*VLOOKUP(Target_AM[[#This Row],[NIPNAS]],Target_CC[],COLUMN(CV$2)+9,0)</f>
        <v>0</v>
      </c>
      <c r="DK285" s="22">
        <f>Target_AM[[#This Row],[PROPORSI]]*VLOOKUP(Target_AM[[#This Row],[NIPNAS]],Target_CC[],COLUMN(CW$2)+9,0)</f>
        <v>0</v>
      </c>
      <c r="DL285" s="22">
        <f>Target_AM[[#This Row],[PROPORSI]]*VLOOKUP(Target_AM[[#This Row],[NIPNAS]],Target_CC[],COLUMN(CX$2)+9,0)</f>
        <v>0</v>
      </c>
      <c r="DM285" s="22">
        <f>Target_AM[[#This Row],[PROPORSI]]*VLOOKUP(Target_AM[[#This Row],[NIPNAS]],Target_CC[],COLUMN(CY$2)+9,0)</f>
        <v>0</v>
      </c>
      <c r="DN285" s="22">
        <f>Target_AM[[#This Row],[PROPORSI]]*VLOOKUP(Target_AM[[#This Row],[NIPNAS]],Target_CC[],COLUMN(CZ$2)+9,0)</f>
        <v>0</v>
      </c>
      <c r="DO285" s="22">
        <f>Target_AM[[#This Row],[PROPORSI]]*VLOOKUP(Target_AM[[#This Row],[NIPNAS]],Target_CC[],COLUMN(DA$2)+9,0)</f>
        <v>0</v>
      </c>
      <c r="DP285" s="22">
        <f>Target_AM[[#This Row],[PROPORSI]]*VLOOKUP(Target_AM[[#This Row],[NIPNAS]],Target_CC[],COLUMN(DB$2)+9,0)</f>
        <v>0</v>
      </c>
      <c r="DQ285" s="22">
        <f>Target_AM[[#This Row],[PROPORSI]]*VLOOKUP(Target_AM[[#This Row],[NIPNAS]],Target_CC[],COLUMN(DC$2)+9,0)</f>
        <v>0</v>
      </c>
      <c r="DR285" s="22">
        <f>Target_AM[[#This Row],[PROPORSI]]*VLOOKUP(Target_AM[[#This Row],[NIPNAS]],Target_CC[],COLUMN(DD$2)+9,0)</f>
        <v>0</v>
      </c>
      <c r="DS285" s="22">
        <f>Target_AM[[#This Row],[PROPORSI]]*VLOOKUP(Target_AM[[#This Row],[NIPNAS]],Target_CC[],COLUMN(DE$2)+9,0)</f>
        <v>0</v>
      </c>
      <c r="DT285" s="22">
        <f>Target_AM[[#This Row],[PROPORSI]]*VLOOKUP(Target_AM[[#This Row],[NIPNAS]],Target_CC[],COLUMN(DF$2)+9,0)</f>
        <v>0</v>
      </c>
      <c r="DU285" s="22">
        <f>Target_AM[[#This Row],[PROPORSI]]*VLOOKUP(Target_AM[[#This Row],[NIPNAS]],Target_CC[],COLUMN(DG$2)+9,0)</f>
        <v>0</v>
      </c>
      <c r="DV285" s="22">
        <f>Target_AM[[#This Row],[PROPORSI]]*VLOOKUP(Target_AM[[#This Row],[NIPNAS]],Target_CC[],COLUMN(DH$2)+9,0)</f>
        <v>0</v>
      </c>
      <c r="DW285" s="22">
        <f>Target_AM[[#This Row],[PROPORSI]]*VLOOKUP(Target_AM[[#This Row],[NIPNAS]],Target_CC[],COLUMN(DI$2)+9,0)</f>
        <v>0</v>
      </c>
      <c r="DX285" s="22">
        <f>Target_AM[[#This Row],[PROPORSI]]*VLOOKUP(Target_AM[[#This Row],[NIPNAS]],Target_CC[],COLUMN(DJ$2)+9,0)</f>
        <v>0</v>
      </c>
      <c r="DY285" s="22">
        <f>Target_AM[[#This Row],[PROPORSI]]*VLOOKUP(Target_AM[[#This Row],[NIPNAS]],Target_CC[],COLUMN(DK$2)+9,0)</f>
        <v>0</v>
      </c>
      <c r="DZ285" s="22">
        <f>Target_AM[[#This Row],[PROPORSI]]*VLOOKUP(Target_AM[[#This Row],[NIPNAS]],Target_CC[],COLUMN(DL$2)+9,0)</f>
        <v>0</v>
      </c>
      <c r="EA285" s="22">
        <f>Target_AM[[#This Row],[PROPORSI]]*VLOOKUP(Target_AM[[#This Row],[NIPNAS]],Target_CC[],COLUMN(DM$2)+9,0)</f>
        <v>0</v>
      </c>
    </row>
    <row r="286" spans="2:131" x14ac:dyDescent="0.3">
      <c r="B286">
        <v>910017</v>
      </c>
      <c r="C286" t="s">
        <v>1049</v>
      </c>
      <c r="D286">
        <v>1</v>
      </c>
      <c r="E286" s="8">
        <v>45658</v>
      </c>
      <c r="F286">
        <v>19512539</v>
      </c>
      <c r="G286" t="s">
        <v>614</v>
      </c>
      <c r="J286" t="s">
        <v>363</v>
      </c>
      <c r="K286" t="s">
        <v>25</v>
      </c>
      <c r="L286" t="s">
        <v>159</v>
      </c>
      <c r="M286" t="s">
        <v>29</v>
      </c>
      <c r="N286" s="23">
        <f>Target_AM[[#This Row],[PROPORSI]]*VLOOKUP(Target_AM[[#This Row],[NIPNAS]],Target_CC[],9,0)</f>
        <v>22869722.756110534</v>
      </c>
      <c r="O286" s="22">
        <f>Target_AM[[#This Row],[PROPORSI]]*VLOOKUP(Target_AM[[#This Row],[NIPNAS]],Target_CC[],COLUMN(A$2)+9,0)</f>
        <v>1195000</v>
      </c>
      <c r="P286" s="22">
        <f>Target_AM[[#This Row],[PROPORSI]]*VLOOKUP(Target_AM[[#This Row],[NIPNAS]],Target_CC[],COLUMN(B$2)+9,0)</f>
        <v>1195000</v>
      </c>
      <c r="Q286" s="22">
        <f>Target_AM[[#This Row],[PROPORSI]]*VLOOKUP(Target_AM[[#This Row],[NIPNAS]],Target_CC[],COLUMN(C$2)+9,0)</f>
        <v>1147200</v>
      </c>
      <c r="R286" s="22">
        <f>Target_AM[[#This Row],[PROPORSI]]*VLOOKUP(Target_AM[[#This Row],[NIPNAS]],Target_CC[],COLUMN(D$2)+9,0)</f>
        <v>1206472</v>
      </c>
      <c r="S286" s="22">
        <f>Target_AM[[#This Row],[PROPORSI]]*VLOOKUP(Target_AM[[#This Row],[NIPNAS]],Target_CC[],COLUMN(E$2)+9,0)</f>
        <v>1147314.72</v>
      </c>
      <c r="T286" s="22">
        <f>Target_AM[[#This Row],[PROPORSI]]*VLOOKUP(Target_AM[[#This Row],[NIPNAS]],Target_CC[],COLUMN(F$2)+9,0)</f>
        <v>1146723.1472</v>
      </c>
      <c r="U286" s="22">
        <f>Target_AM[[#This Row],[PROPORSI]]*VLOOKUP(Target_AM[[#This Row],[NIPNAS]],Target_CC[],COLUMN(G$2)+9,0)</f>
        <v>1385717.231472</v>
      </c>
      <c r="V286" s="22">
        <f>Target_AM[[#This Row],[PROPORSI]]*VLOOKUP(Target_AM[[#This Row],[NIPNAS]],Target_CC[],COLUMN(H$2)+9,0)</f>
        <v>1208857.17231472</v>
      </c>
      <c r="W286" s="22">
        <f>Target_AM[[#This Row],[PROPORSI]]*VLOOKUP(Target_AM[[#This Row],[NIPNAS]],Target_CC[],COLUMN(I$2)+9,0)</f>
        <v>1266838.5717231473</v>
      </c>
      <c r="X286" s="22">
        <f>Target_AM[[#This Row],[PROPORSI]]*VLOOKUP(Target_AM[[#This Row],[NIPNAS]],Target_CC[],COLUMN(J$2)+9,0)</f>
        <v>1386918.3857172315</v>
      </c>
      <c r="Y286" s="22">
        <f>Target_AM[[#This Row],[PROPORSI]]*VLOOKUP(Target_AM[[#This Row],[NIPNAS]],Target_CC[],COLUMN(K$2)+9,0)</f>
        <v>1208869.1838571723</v>
      </c>
      <c r="Z286" s="22">
        <f>Target_AM[[#This Row],[PROPORSI]]*VLOOKUP(Target_AM[[#This Row],[NIPNAS]],Target_CC[],COLUMN(L$2)+9,0)</f>
        <v>1326588.6918385718</v>
      </c>
      <c r="AA286" s="22">
        <f>Target_AM[[#This Row],[PROPORSI]]*VLOOKUP(Target_AM[[#This Row],[NIPNAS]],Target_CC[],COLUMN(M$2)+9,0)</f>
        <v>14821499.104122845</v>
      </c>
      <c r="AB286" s="22">
        <f>Target_AM[[#This Row],[PROPORSI]]*VLOOKUP(Target_AM[[#This Row],[NIPNAS]],Target_CC[],COLUMN(N$2)+9,0)</f>
        <v>86751.638242501649</v>
      </c>
      <c r="AC286" s="22">
        <f>Target_AM[[#This Row],[PROPORSI]]*VLOOKUP(Target_AM[[#This Row],[NIPNAS]],Target_CC[],COLUMN(O$2)+9,0)</f>
        <v>507494.93196996005</v>
      </c>
      <c r="AD286" s="22">
        <f>Target_AM[[#This Row],[PROPORSI]]*VLOOKUP(Target_AM[[#This Row],[NIPNAS]],Target_CC[],COLUMN(P$2)+9,0)</f>
        <v>463690.43997405376</v>
      </c>
      <c r="AE286" s="22">
        <f>Target_AM[[#This Row],[PROPORSI]]*VLOOKUP(Target_AM[[#This Row],[NIPNAS]],Target_CC[],COLUMN(Q$2)+9,0)</f>
        <v>320064.72092848434</v>
      </c>
      <c r="AF286" s="22">
        <f>Target_AM[[#This Row],[PROPORSI]]*VLOOKUP(Target_AM[[#This Row],[NIPNAS]],Target_CC[],COLUMN(R$2)+9,0)</f>
        <v>432476.0793501563</v>
      </c>
      <c r="AG286" s="22">
        <f>Target_AM[[#This Row],[PROPORSI]]*VLOOKUP(Target_AM[[#This Row],[NIPNAS]],Target_CC[],COLUMN(S$2)+9,0)</f>
        <v>625246.51741255913</v>
      </c>
      <c r="AH286" s="22">
        <f>Target_AM[[#This Row],[PROPORSI]]*VLOOKUP(Target_AM[[#This Row],[NIPNAS]],Target_CC[],COLUMN(T$2)+9,0)</f>
        <v>735822.06405721791</v>
      </c>
      <c r="AI286" s="22">
        <f>Target_AM[[#This Row],[PROPORSI]]*VLOOKUP(Target_AM[[#This Row],[NIPNAS]],Target_CC[],COLUMN(U$2)+9,0)</f>
        <v>812922.18895481434</v>
      </c>
      <c r="AJ286" s="22">
        <f>Target_AM[[#This Row],[PROPORSI]]*VLOOKUP(Target_AM[[#This Row],[NIPNAS]],Target_CC[],COLUMN(V$2)+9,0)</f>
        <v>665899.08080675418</v>
      </c>
      <c r="AK286" s="22">
        <f>Target_AM[[#This Row],[PROPORSI]]*VLOOKUP(Target_AM[[#This Row],[NIPNAS]],Target_CC[],COLUMN(W$2)+9,0)</f>
        <v>819305.38255612808</v>
      </c>
      <c r="AL286" s="22">
        <f>Target_AM[[#This Row],[PROPORSI]]*VLOOKUP(Target_AM[[#This Row],[NIPNAS]],Target_CC[],COLUMN(X$2)+9,0)</f>
        <v>1102995.6642771659</v>
      </c>
      <c r="AM286" s="22">
        <f>Target_AM[[#This Row],[PROPORSI]]*VLOOKUP(Target_AM[[#This Row],[NIPNAS]],Target_CC[],COLUMN(Y$2)+9,0)</f>
        <v>690705.45183532301</v>
      </c>
      <c r="AN286" s="22">
        <f>Target_AM[[#This Row],[PROPORSI]]*VLOOKUP(Target_AM[[#This Row],[NIPNAS]],Target_CC[],COLUMN(Z$2)+9,0)</f>
        <v>7263374.1603651196</v>
      </c>
      <c r="AO286" s="22">
        <f>Target_AM[[#This Row],[PROPORSI]]*VLOOKUP(Target_AM[[#This Row],[NIPNAS]],Target_CC[],COLUMN(AA$2)+9,0)</f>
        <v>1281751.6382425018</v>
      </c>
      <c r="AP286" s="22">
        <f>Target_AM[[#This Row],[PROPORSI]]*VLOOKUP(Target_AM[[#This Row],[NIPNAS]],Target_CC[],COLUMN(AB$2)+9,0)</f>
        <v>1702494.93196996</v>
      </c>
      <c r="AQ286" s="22">
        <f>Target_AM[[#This Row],[PROPORSI]]*VLOOKUP(Target_AM[[#This Row],[NIPNAS]],Target_CC[],COLUMN(AC$2)+9,0)</f>
        <v>1610890.4399740538</v>
      </c>
      <c r="AR286" s="22">
        <f>Target_AM[[#This Row],[PROPORSI]]*VLOOKUP(Target_AM[[#This Row],[NIPNAS]],Target_CC[],COLUMN(AD$2)+9,0)</f>
        <v>1526536.7209284843</v>
      </c>
      <c r="AS286" s="22">
        <f>Target_AM[[#This Row],[PROPORSI]]*VLOOKUP(Target_AM[[#This Row],[NIPNAS]],Target_CC[],COLUMN(AE$2)+9,0)</f>
        <v>1579790.7993501562</v>
      </c>
      <c r="AT286" s="22">
        <f>Target_AM[[#This Row],[PROPORSI]]*VLOOKUP(Target_AM[[#This Row],[NIPNAS]],Target_CC[],COLUMN(AF$2)+9,0)</f>
        <v>1771969.6646125591</v>
      </c>
      <c r="AU286" s="22">
        <f>Target_AM[[#This Row],[PROPORSI]]*VLOOKUP(Target_AM[[#This Row],[NIPNAS]],Target_CC[],COLUMN(AG$2)+9,0)</f>
        <v>2121539.2955292179</v>
      </c>
      <c r="AV286" s="22">
        <f>Target_AM[[#This Row],[PROPORSI]]*VLOOKUP(Target_AM[[#This Row],[NIPNAS]],Target_CC[],COLUMN(AH$2)+9,0)</f>
        <v>2021779.3612695343</v>
      </c>
      <c r="AW286" s="22">
        <f>Target_AM[[#This Row],[PROPORSI]]*VLOOKUP(Target_AM[[#This Row],[NIPNAS]],Target_CC[],COLUMN(AI$2)+9,0)</f>
        <v>1932737.6525299014</v>
      </c>
      <c r="AX286" s="22">
        <f>Target_AM[[#This Row],[PROPORSI]]*VLOOKUP(Target_AM[[#This Row],[NIPNAS]],Target_CC[],COLUMN(AJ$2)+9,0)</f>
        <v>2206223.7682733596</v>
      </c>
      <c r="AY286" s="22">
        <f>Target_AM[[#This Row],[PROPORSI]]*VLOOKUP(Target_AM[[#This Row],[NIPNAS]],Target_CC[],COLUMN(AK$2)+9,0)</f>
        <v>2311864.8481343379</v>
      </c>
      <c r="AZ286" s="22">
        <f>Target_AM[[#This Row],[PROPORSI]]*VLOOKUP(Target_AM[[#This Row],[NIPNAS]],Target_CC[],COLUMN(AL$2)+9,0)</f>
        <v>2017294.1436738949</v>
      </c>
      <c r="BA286" s="22">
        <f>Target_AM[[#This Row],[PROPORSI]]*VLOOKUP(Target_AM[[#This Row],[NIPNAS]],Target_CC[],COLUMN(AM$2)+9,0)</f>
        <v>22084873.264487959</v>
      </c>
      <c r="BB286" s="22">
        <f>Target_AM[[#This Row],[PROPORSI]]*VLOOKUP(Target_AM[[#This Row],[NIPNAS]],Target_CC[],COLUMN(AN$2)+9,0)</f>
        <v>792396.75529236195</v>
      </c>
      <c r="BC286" s="22">
        <f>Target_AM[[#This Row],[PROPORSI]]*VLOOKUP(Target_AM[[#This Row],[NIPNAS]],Target_CC[],COLUMN(AO$2)+9,0)</f>
        <v>6032290.547343405</v>
      </c>
      <c r="BD286" s="22">
        <f>Target_AM[[#This Row],[PROPORSI]]*VLOOKUP(Target_AM[[#This Row],[NIPNAS]],Target_CC[],COLUMN(AP$2)+9,0)</f>
        <v>1721168.2227272117</v>
      </c>
      <c r="BE286" s="22">
        <f>Target_AM[[#This Row],[PROPORSI]]*VLOOKUP(Target_AM[[#This Row],[NIPNAS]],Target_CC[],COLUMN(AQ$2)+9,0)</f>
        <v>3730263.1812121775</v>
      </c>
      <c r="BF286" s="22">
        <f>Target_AM[[#This Row],[PROPORSI]]*VLOOKUP(Target_AM[[#This Row],[NIPNAS]],Target_CC[],COLUMN(AR$2)+9,0)</f>
        <v>4356146.5649457099</v>
      </c>
      <c r="BG286" s="22">
        <f>Target_AM[[#This Row],[PROPORSI]]*VLOOKUP(Target_AM[[#This Row],[NIPNAS]],Target_CC[],COLUMN(AS$2)+9,0)</f>
        <v>4727385.5144472579</v>
      </c>
      <c r="BH286" s="22">
        <f>Target_AM[[#This Row],[PROPORSI]]*VLOOKUP(Target_AM[[#This Row],[NIPNAS]],Target_CC[],COLUMN(AT$2)+9,0)</f>
        <v>304335.51175167295</v>
      </c>
      <c r="BI286" s="22">
        <f>Target_AM[[#This Row],[PROPORSI]]*VLOOKUP(Target_AM[[#This Row],[NIPNAS]],Target_CC[],COLUMN(AU$2)+9,0)</f>
        <v>6178364.2199487239</v>
      </c>
      <c r="BJ286" s="22">
        <f>Target_AM[[#This Row],[PROPORSI]]*VLOOKUP(Target_AM[[#This Row],[NIPNAS]],Target_CC[],COLUMN(AV$2)+9,0)</f>
        <v>2219161.1340547749</v>
      </c>
      <c r="BK286" s="22">
        <f>Target_AM[[#This Row],[PROPORSI]]*VLOOKUP(Target_AM[[#This Row],[NIPNAS]],Target_CC[],COLUMN(AW$2)+9,0)</f>
        <v>6294176.2929679696</v>
      </c>
      <c r="BL286" s="22">
        <f>Target_AM[[#This Row],[PROPORSI]]*VLOOKUP(Target_AM[[#This Row],[NIPNAS]],Target_CC[],COLUMN(AX$2)+9,0)</f>
        <v>4667404.7998496499</v>
      </c>
      <c r="BM286" s="22">
        <f>Target_AM[[#This Row],[PROPORSI]]*VLOOKUP(Target_AM[[#This Row],[NIPNAS]],Target_CC[],COLUMN(AY$2)+9,0)</f>
        <v>3677144.2621599752</v>
      </c>
      <c r="BN286" s="22">
        <f>Target_AM[[#This Row],[PROPORSI]]*VLOOKUP(Target_AM[[#This Row],[NIPNAS]],Target_CC[],COLUMN(AZ$2)+9,0)</f>
        <v>44700237.006700888</v>
      </c>
      <c r="BO286" s="22">
        <f>Target_AM[[#This Row],[PROPORSI]]*VLOOKUP(Target_AM[[#This Row],[NIPNAS]],Target_CC[],COLUMN(BA$2)+9,0)</f>
        <v>1175000</v>
      </c>
      <c r="BP286" s="22">
        <f>Target_AM[[#This Row],[PROPORSI]]*VLOOKUP(Target_AM[[#This Row],[NIPNAS]],Target_CC[],COLUMN(BB$2)+9,0)</f>
        <v>1175000</v>
      </c>
      <c r="BQ286" s="22">
        <f>Target_AM[[#This Row],[PROPORSI]]*VLOOKUP(Target_AM[[#This Row],[NIPNAS]],Target_CC[],COLUMN(BC$2)+9,0)</f>
        <v>1175000</v>
      </c>
      <c r="BR286" s="22">
        <f>Target_AM[[#This Row],[PROPORSI]]*VLOOKUP(Target_AM[[#This Row],[NIPNAS]],Target_CC[],COLUMN(BD$2)+9,0)</f>
        <v>1232600</v>
      </c>
      <c r="BS286" s="22">
        <f>Target_AM[[#This Row],[PROPORSI]]*VLOOKUP(Target_AM[[#This Row],[NIPNAS]],Target_CC[],COLUMN(BE$2)+9,0)</f>
        <v>1232600</v>
      </c>
      <c r="BT286" s="22">
        <f>Target_AM[[#This Row],[PROPORSI]]*VLOOKUP(Target_AM[[#This Row],[NIPNAS]],Target_CC[],COLUMN(BF$2)+9,0)</f>
        <v>1232600</v>
      </c>
      <c r="BU286" s="22">
        <f>Target_AM[[#This Row],[PROPORSI]]*VLOOKUP(Target_AM[[#This Row],[NIPNAS]],Target_CC[],COLUMN(BG$2)+9,0)</f>
        <v>1232600</v>
      </c>
      <c r="BV286" s="22">
        <f>Target_AM[[#This Row],[PROPORSI]]*VLOOKUP(Target_AM[[#This Row],[NIPNAS]],Target_CC[],COLUMN(BH$2)+9,0)</f>
        <v>1232600</v>
      </c>
      <c r="BW286" s="22">
        <f>Target_AM[[#This Row],[PROPORSI]]*VLOOKUP(Target_AM[[#This Row],[NIPNAS]],Target_CC[],COLUMN(BI$2)+9,0)</f>
        <v>1232600</v>
      </c>
      <c r="BX286" s="22">
        <f>Target_AM[[#This Row],[PROPORSI]]*VLOOKUP(Target_AM[[#This Row],[NIPNAS]],Target_CC[],COLUMN(BJ$2)+9,0)</f>
        <v>1232600</v>
      </c>
      <c r="BY286" s="22">
        <f>Target_AM[[#This Row],[PROPORSI]]*VLOOKUP(Target_AM[[#This Row],[NIPNAS]],Target_CC[],COLUMN(BK$2)+9,0)</f>
        <v>1232600</v>
      </c>
      <c r="BZ286" s="22">
        <f>Target_AM[[#This Row],[PROPORSI]]*VLOOKUP(Target_AM[[#This Row],[NIPNAS]],Target_CC[],COLUMN(BL$2)+9,0)</f>
        <v>1232600</v>
      </c>
      <c r="CA286" s="22">
        <f>Target_AM[[#This Row],[PROPORSI]]*VLOOKUP(Target_AM[[#This Row],[NIPNAS]],Target_CC[],COLUMN(BM$2)+9,0)</f>
        <v>14618400</v>
      </c>
      <c r="CB286" s="22">
        <f>Target_AM[[#This Row],[PROPORSI]]*VLOOKUP(Target_AM[[#This Row],[NIPNAS]],Target_CC[],COLUMN(BN$2)+9,0)</f>
        <v>0</v>
      </c>
      <c r="CC286" s="22">
        <f>Target_AM[[#This Row],[PROPORSI]]*VLOOKUP(Target_AM[[#This Row],[NIPNAS]],Target_CC[],COLUMN(BO$2)+9,0)</f>
        <v>0</v>
      </c>
      <c r="CD286" s="22">
        <f>Target_AM[[#This Row],[PROPORSI]]*VLOOKUP(Target_AM[[#This Row],[NIPNAS]],Target_CC[],COLUMN(BP$2)+9,0)</f>
        <v>0</v>
      </c>
      <c r="CE286" s="22">
        <f>Target_AM[[#This Row],[PROPORSI]]*VLOOKUP(Target_AM[[#This Row],[NIPNAS]],Target_CC[],COLUMN(BQ$2)+9,0)</f>
        <v>0</v>
      </c>
      <c r="CF286" s="22">
        <f>Target_AM[[#This Row],[PROPORSI]]*VLOOKUP(Target_AM[[#This Row],[NIPNAS]],Target_CC[],COLUMN(BR$2)+9,0)</f>
        <v>0</v>
      </c>
      <c r="CG286" s="22">
        <f>Target_AM[[#This Row],[PROPORSI]]*VLOOKUP(Target_AM[[#This Row],[NIPNAS]],Target_CC[],COLUMN(BS$2)+9,0)</f>
        <v>0</v>
      </c>
      <c r="CH286" s="22">
        <f>Target_AM[[#This Row],[PROPORSI]]*VLOOKUP(Target_AM[[#This Row],[NIPNAS]],Target_CC[],COLUMN(BT$2)+9,0)</f>
        <v>0</v>
      </c>
      <c r="CI286" s="22">
        <f>Target_AM[[#This Row],[PROPORSI]]*VLOOKUP(Target_AM[[#This Row],[NIPNAS]],Target_CC[],COLUMN(BU$2)+9,0)</f>
        <v>0</v>
      </c>
      <c r="CJ286" s="22">
        <f>Target_AM[[#This Row],[PROPORSI]]*VLOOKUP(Target_AM[[#This Row],[NIPNAS]],Target_CC[],COLUMN(BV$2)+9,0)</f>
        <v>0</v>
      </c>
      <c r="CK286" s="22">
        <f>Target_AM[[#This Row],[PROPORSI]]*VLOOKUP(Target_AM[[#This Row],[NIPNAS]],Target_CC[],COLUMN(BW$2)+9,0)</f>
        <v>0</v>
      </c>
      <c r="CL286" s="22">
        <f>Target_AM[[#This Row],[PROPORSI]]*VLOOKUP(Target_AM[[#This Row],[NIPNAS]],Target_CC[],COLUMN(BX$2)+9,0)</f>
        <v>0</v>
      </c>
      <c r="CM286" s="22">
        <f>Target_AM[[#This Row],[PROPORSI]]*VLOOKUP(Target_AM[[#This Row],[NIPNAS]],Target_CC[],COLUMN(BY$2)+9,0)</f>
        <v>0</v>
      </c>
      <c r="CN286" s="22">
        <f>Target_AM[[#This Row],[PROPORSI]]*VLOOKUP(Target_AM[[#This Row],[NIPNAS]],Target_CC[],COLUMN(BZ$2)+9,0)</f>
        <v>0</v>
      </c>
      <c r="CO286" s="22">
        <f>Target_AM[[#This Row],[PROPORSI]]*VLOOKUP(Target_AM[[#This Row],[NIPNAS]],Target_CC[],COLUMN(CA$2)+9,0)</f>
        <v>1232600</v>
      </c>
      <c r="CP286" s="22">
        <f>Target_AM[[#This Row],[PROPORSI]]*VLOOKUP(Target_AM[[#This Row],[NIPNAS]],Target_CC[],COLUMN(CB$2)+9,0)</f>
        <v>1232600</v>
      </c>
      <c r="CQ286" s="22">
        <f>Target_AM[[#This Row],[PROPORSI]]*VLOOKUP(Target_AM[[#This Row],[NIPNAS]],Target_CC[],COLUMN(CC$2)+9,0)</f>
        <v>1232600</v>
      </c>
      <c r="CR286" s="22">
        <f>Target_AM[[#This Row],[PROPORSI]]*VLOOKUP(Target_AM[[#This Row],[NIPNAS]],Target_CC[],COLUMN(CD$2)+9,0)</f>
        <v>1232600</v>
      </c>
      <c r="CS286" s="22">
        <f>Target_AM[[#This Row],[PROPORSI]]*VLOOKUP(Target_AM[[#This Row],[NIPNAS]],Target_CC[],COLUMN(CE$2)+9,0)</f>
        <v>1232600</v>
      </c>
      <c r="CT286" s="22">
        <f>Target_AM[[#This Row],[PROPORSI]]*VLOOKUP(Target_AM[[#This Row],[NIPNAS]],Target_CC[],COLUMN(CF$2)+9,0)</f>
        <v>1232600</v>
      </c>
      <c r="CU286" s="22">
        <f>Target_AM[[#This Row],[PROPORSI]]*VLOOKUP(Target_AM[[#This Row],[NIPNAS]],Target_CC[],COLUMN(CG$2)+9,0)</f>
        <v>1232600</v>
      </c>
      <c r="CV286" s="22">
        <f>Target_AM[[#This Row],[PROPORSI]]*VLOOKUP(Target_AM[[#This Row],[NIPNAS]],Target_CC[],COLUMN(CH$2)+9,0)</f>
        <v>1232600</v>
      </c>
      <c r="CW286" s="22">
        <f>Target_AM[[#This Row],[PROPORSI]]*VLOOKUP(Target_AM[[#This Row],[NIPNAS]],Target_CC[],COLUMN(CI$2)+9,0)</f>
        <v>1232600</v>
      </c>
      <c r="CX286" s="22">
        <f>Target_AM[[#This Row],[PROPORSI]]*VLOOKUP(Target_AM[[#This Row],[NIPNAS]],Target_CC[],COLUMN(CJ$2)+9,0)</f>
        <v>1232600</v>
      </c>
      <c r="CY286" s="22">
        <f>Target_AM[[#This Row],[PROPORSI]]*VLOOKUP(Target_AM[[#This Row],[NIPNAS]],Target_CC[],COLUMN(CK$2)+9,0)</f>
        <v>1232600</v>
      </c>
      <c r="CZ286" s="22">
        <f>Target_AM[[#This Row],[PROPORSI]]*VLOOKUP(Target_AM[[#This Row],[NIPNAS]],Target_CC[],COLUMN(CL$2)+9,0)</f>
        <v>1232600</v>
      </c>
      <c r="DA286" s="22">
        <f>Target_AM[[#This Row],[PROPORSI]]*VLOOKUP(Target_AM[[#This Row],[NIPNAS]],Target_CC[],COLUMN(CM$2)+9,0)</f>
        <v>14791200</v>
      </c>
      <c r="DB286" s="22">
        <f>Target_AM[[#This Row],[PROPORSI]]*VLOOKUP(Target_AM[[#This Row],[NIPNAS]],Target_CC[],COLUMN(CN$2)+9,0)</f>
        <v>0</v>
      </c>
      <c r="DC286" s="22">
        <f>Target_AM[[#This Row],[PROPORSI]]*VLOOKUP(Target_AM[[#This Row],[NIPNAS]],Target_CC[],COLUMN(CO$2)+9,0)</f>
        <v>0</v>
      </c>
      <c r="DD286" s="22">
        <f>Target_AM[[#This Row],[PROPORSI]]*VLOOKUP(Target_AM[[#This Row],[NIPNAS]],Target_CC[],COLUMN(CP$2)+9,0)</f>
        <v>0</v>
      </c>
      <c r="DE286" s="22">
        <f>Target_AM[[#This Row],[PROPORSI]]*VLOOKUP(Target_AM[[#This Row],[NIPNAS]],Target_CC[],COLUMN(CQ$2)+9,0)</f>
        <v>0</v>
      </c>
      <c r="DF286" s="22">
        <f>Target_AM[[#This Row],[PROPORSI]]*VLOOKUP(Target_AM[[#This Row],[NIPNAS]],Target_CC[],COLUMN(CR$2)+9,0)</f>
        <v>0</v>
      </c>
      <c r="DG286" s="22">
        <f>Target_AM[[#This Row],[PROPORSI]]*VLOOKUP(Target_AM[[#This Row],[NIPNAS]],Target_CC[],COLUMN(CS$2)+9,0)</f>
        <v>0</v>
      </c>
      <c r="DH286" s="22">
        <f>Target_AM[[#This Row],[PROPORSI]]*VLOOKUP(Target_AM[[#This Row],[NIPNAS]],Target_CC[],COLUMN(CT$2)+9,0)</f>
        <v>0</v>
      </c>
      <c r="DI286" s="22">
        <f>Target_AM[[#This Row],[PROPORSI]]*VLOOKUP(Target_AM[[#This Row],[NIPNAS]],Target_CC[],COLUMN(CU$2)+9,0)</f>
        <v>0</v>
      </c>
      <c r="DJ286" s="22">
        <f>Target_AM[[#This Row],[PROPORSI]]*VLOOKUP(Target_AM[[#This Row],[NIPNAS]],Target_CC[],COLUMN(CV$2)+9,0)</f>
        <v>0</v>
      </c>
      <c r="DK286" s="22">
        <f>Target_AM[[#This Row],[PROPORSI]]*VLOOKUP(Target_AM[[#This Row],[NIPNAS]],Target_CC[],COLUMN(CW$2)+9,0)</f>
        <v>0</v>
      </c>
      <c r="DL286" s="22">
        <f>Target_AM[[#This Row],[PROPORSI]]*VLOOKUP(Target_AM[[#This Row],[NIPNAS]],Target_CC[],COLUMN(CX$2)+9,0)</f>
        <v>0</v>
      </c>
      <c r="DM286" s="22">
        <f>Target_AM[[#This Row],[PROPORSI]]*VLOOKUP(Target_AM[[#This Row],[NIPNAS]],Target_CC[],COLUMN(CY$2)+9,0)</f>
        <v>0</v>
      </c>
      <c r="DN286" s="22">
        <f>Target_AM[[#This Row],[PROPORSI]]*VLOOKUP(Target_AM[[#This Row],[NIPNAS]],Target_CC[],COLUMN(CZ$2)+9,0)</f>
        <v>0</v>
      </c>
      <c r="DO286" s="22">
        <f>Target_AM[[#This Row],[PROPORSI]]*VLOOKUP(Target_AM[[#This Row],[NIPNAS]],Target_CC[],COLUMN(DA$2)+9,0)</f>
        <v>0</v>
      </c>
      <c r="DP286" s="22">
        <f>Target_AM[[#This Row],[PROPORSI]]*VLOOKUP(Target_AM[[#This Row],[NIPNAS]],Target_CC[],COLUMN(DB$2)+9,0)</f>
        <v>0</v>
      </c>
      <c r="DQ286" s="22">
        <f>Target_AM[[#This Row],[PROPORSI]]*VLOOKUP(Target_AM[[#This Row],[NIPNAS]],Target_CC[],COLUMN(DC$2)+9,0)</f>
        <v>0</v>
      </c>
      <c r="DR286" s="22">
        <f>Target_AM[[#This Row],[PROPORSI]]*VLOOKUP(Target_AM[[#This Row],[NIPNAS]],Target_CC[],COLUMN(DD$2)+9,0)</f>
        <v>0</v>
      </c>
      <c r="DS286" s="22">
        <f>Target_AM[[#This Row],[PROPORSI]]*VLOOKUP(Target_AM[[#This Row],[NIPNAS]],Target_CC[],COLUMN(DE$2)+9,0)</f>
        <v>0</v>
      </c>
      <c r="DT286" s="22">
        <f>Target_AM[[#This Row],[PROPORSI]]*VLOOKUP(Target_AM[[#This Row],[NIPNAS]],Target_CC[],COLUMN(DF$2)+9,0)</f>
        <v>0</v>
      </c>
      <c r="DU286" s="22">
        <f>Target_AM[[#This Row],[PROPORSI]]*VLOOKUP(Target_AM[[#This Row],[NIPNAS]],Target_CC[],COLUMN(DG$2)+9,0)</f>
        <v>0</v>
      </c>
      <c r="DV286" s="22">
        <f>Target_AM[[#This Row],[PROPORSI]]*VLOOKUP(Target_AM[[#This Row],[NIPNAS]],Target_CC[],COLUMN(DH$2)+9,0)</f>
        <v>0</v>
      </c>
      <c r="DW286" s="22">
        <f>Target_AM[[#This Row],[PROPORSI]]*VLOOKUP(Target_AM[[#This Row],[NIPNAS]],Target_CC[],COLUMN(DI$2)+9,0)</f>
        <v>0</v>
      </c>
      <c r="DX286" s="22">
        <f>Target_AM[[#This Row],[PROPORSI]]*VLOOKUP(Target_AM[[#This Row],[NIPNAS]],Target_CC[],COLUMN(DJ$2)+9,0)</f>
        <v>0</v>
      </c>
      <c r="DY286" s="22">
        <f>Target_AM[[#This Row],[PROPORSI]]*VLOOKUP(Target_AM[[#This Row],[NIPNAS]],Target_CC[],COLUMN(DK$2)+9,0)</f>
        <v>0</v>
      </c>
      <c r="DZ286" s="22">
        <f>Target_AM[[#This Row],[PROPORSI]]*VLOOKUP(Target_AM[[#This Row],[NIPNAS]],Target_CC[],COLUMN(DL$2)+9,0)</f>
        <v>0</v>
      </c>
      <c r="EA286" s="22">
        <f>Target_AM[[#This Row],[PROPORSI]]*VLOOKUP(Target_AM[[#This Row],[NIPNAS]],Target_CC[],COLUMN(DM$2)+9,0)</f>
        <v>0</v>
      </c>
    </row>
    <row r="287" spans="2:131" x14ac:dyDescent="0.3">
      <c r="B287">
        <v>910017</v>
      </c>
      <c r="C287" t="s">
        <v>1049</v>
      </c>
      <c r="D287">
        <v>1</v>
      </c>
      <c r="E287" s="8">
        <v>45658</v>
      </c>
      <c r="F287">
        <v>19045334</v>
      </c>
      <c r="G287" t="s">
        <v>623</v>
      </c>
      <c r="J287" t="s">
        <v>296</v>
      </c>
      <c r="K287" t="s">
        <v>25</v>
      </c>
      <c r="L287" t="s">
        <v>159</v>
      </c>
      <c r="M287" t="s">
        <v>29</v>
      </c>
      <c r="N287" s="23">
        <f>Target_AM[[#This Row],[PROPORSI]]*VLOOKUP(Target_AM[[#This Row],[NIPNAS]],Target_CC[],9,0)</f>
        <v>16495903.472727273</v>
      </c>
      <c r="O287" s="22">
        <f>Target_AM[[#This Row],[PROPORSI]]*VLOOKUP(Target_AM[[#This Row],[NIPNAS]],Target_CC[],COLUMN(A$2)+9,0)</f>
        <v>1369485.73</v>
      </c>
      <c r="P287" s="22">
        <f>Target_AM[[#This Row],[PROPORSI]]*VLOOKUP(Target_AM[[#This Row],[NIPNAS]],Target_CC[],COLUMN(B$2)+9,0)</f>
        <v>1350471.4435000001</v>
      </c>
      <c r="Q287" s="22">
        <f>Target_AM[[#This Row],[PROPORSI]]*VLOOKUP(Target_AM[[#This Row],[NIPNAS]],Target_CC[],COLUMN(C$2)+9,0)</f>
        <v>1354120.65</v>
      </c>
      <c r="R287" s="22">
        <f>Target_AM[[#This Row],[PROPORSI]]*VLOOKUP(Target_AM[[#This Row],[NIPNAS]],Target_CC[],COLUMN(D$2)+9,0)</f>
        <v>1350471.4435000001</v>
      </c>
      <c r="S287" s="22">
        <f>Target_AM[[#This Row],[PROPORSI]]*VLOOKUP(Target_AM[[#This Row],[NIPNAS]],Target_CC[],COLUMN(E$2)+9,0)</f>
        <v>1339523.8239999998</v>
      </c>
      <c r="T287" s="22">
        <f>Target_AM[[#This Row],[PROPORSI]]*VLOOKUP(Target_AM[[#This Row],[NIPNAS]],Target_CC[],COLUMN(F$2)+9,0)</f>
        <v>1328576.2045</v>
      </c>
      <c r="U287" s="22">
        <f>Target_AM[[#This Row],[PROPORSI]]*VLOOKUP(Target_AM[[#This Row],[NIPNAS]],Target_CC[],COLUMN(G$2)+9,0)</f>
        <v>1346822.237</v>
      </c>
      <c r="V287" s="22">
        <f>Target_AM[[#This Row],[PROPORSI]]*VLOOKUP(Target_AM[[#This Row],[NIPNAS]],Target_CC[],COLUMN(H$2)+9,0)</f>
        <v>1361419.0630000001</v>
      </c>
      <c r="W287" s="22">
        <f>Target_AM[[#This Row],[PROPORSI]]*VLOOKUP(Target_AM[[#This Row],[NIPNAS]],Target_CC[],COLUMN(I$2)+9,0)</f>
        <v>1357769.8565</v>
      </c>
      <c r="X287" s="22">
        <f>Target_AM[[#This Row],[PROPORSI]]*VLOOKUP(Target_AM[[#This Row],[NIPNAS]],Target_CC[],COLUMN(J$2)+9,0)</f>
        <v>1357769.8565</v>
      </c>
      <c r="Y287" s="22">
        <f>Target_AM[[#This Row],[PROPORSI]]*VLOOKUP(Target_AM[[#This Row],[NIPNAS]],Target_CC[],COLUMN(K$2)+9,0)</f>
        <v>1361419.0630000001</v>
      </c>
      <c r="Z287" s="22">
        <f>Target_AM[[#This Row],[PROPORSI]]*VLOOKUP(Target_AM[[#This Row],[NIPNAS]],Target_CC[],COLUMN(L$2)+9,0)</f>
        <v>1354120.65</v>
      </c>
      <c r="AA287" s="22">
        <f>Target_AM[[#This Row],[PROPORSI]]*VLOOKUP(Target_AM[[#This Row],[NIPNAS]],Target_CC[],COLUMN(M$2)+9,0)</f>
        <v>16231970.021500001</v>
      </c>
      <c r="AB287" s="22">
        <f>Target_AM[[#This Row],[PROPORSI]]*VLOOKUP(Target_AM[[#This Row],[NIPNAS]],Target_CC[],COLUMN(N$2)+9,0)</f>
        <v>0</v>
      </c>
      <c r="AC287" s="22">
        <f>Target_AM[[#This Row],[PROPORSI]]*VLOOKUP(Target_AM[[#This Row],[NIPNAS]],Target_CC[],COLUMN(O$2)+9,0)</f>
        <v>690859.22431823774</v>
      </c>
      <c r="AD287" s="22">
        <f>Target_AM[[#This Row],[PROPORSI]]*VLOOKUP(Target_AM[[#This Row],[NIPNAS]],Target_CC[],COLUMN(P$2)+9,0)</f>
        <v>683729.23020126333</v>
      </c>
      <c r="AE287" s="22">
        <f>Target_AM[[#This Row],[PROPORSI]]*VLOOKUP(Target_AM[[#This Row],[NIPNAS]],Target_CC[],COLUMN(Q$2)+9,0)</f>
        <v>537486.86343142285</v>
      </c>
      <c r="AF287" s="22">
        <f>Target_AM[[#This Row],[PROPORSI]]*VLOOKUP(Target_AM[[#This Row],[NIPNAS]],Target_CC[],COLUMN(R$2)+9,0)</f>
        <v>586231.66372162709</v>
      </c>
      <c r="AG287" s="22">
        <f>Target_AM[[#This Row],[PROPORSI]]*VLOOKUP(Target_AM[[#This Row],[NIPNAS]],Target_CC[],COLUMN(S$2)+9,0)</f>
        <v>571553.53985494352</v>
      </c>
      <c r="AH287" s="22">
        <f>Target_AM[[#This Row],[PROPORSI]]*VLOOKUP(Target_AM[[#This Row],[NIPNAS]],Target_CC[],COLUMN(T$2)+9,0)</f>
        <v>710365.72728492401</v>
      </c>
      <c r="AI287" s="22">
        <f>Target_AM[[#This Row],[PROPORSI]]*VLOOKUP(Target_AM[[#This Row],[NIPNAS]],Target_CC[],COLUMN(U$2)+9,0)</f>
        <v>598269.13892134407</v>
      </c>
      <c r="AJ287" s="22">
        <f>Target_AM[[#This Row],[PROPORSI]]*VLOOKUP(Target_AM[[#This Row],[NIPNAS]],Target_CC[],COLUMN(V$2)+9,0)</f>
        <v>715610.41381648171</v>
      </c>
      <c r="AK287" s="22">
        <f>Target_AM[[#This Row],[PROPORSI]]*VLOOKUP(Target_AM[[#This Row],[NIPNAS]],Target_CC[],COLUMN(W$2)+9,0)</f>
        <v>720720.50871695695</v>
      </c>
      <c r="AL287" s="22">
        <f>Target_AM[[#This Row],[PROPORSI]]*VLOOKUP(Target_AM[[#This Row],[NIPNAS]],Target_CC[],COLUMN(X$2)+9,0)</f>
        <v>611960.29877694696</v>
      </c>
      <c r="AM287" s="22">
        <f>Target_AM[[#This Row],[PROPORSI]]*VLOOKUP(Target_AM[[#This Row],[NIPNAS]],Target_CC[],COLUMN(Y$2)+9,0)</f>
        <v>623089.45347582689</v>
      </c>
      <c r="AN287" s="22">
        <f>Target_AM[[#This Row],[PROPORSI]]*VLOOKUP(Target_AM[[#This Row],[NIPNAS]],Target_CC[],COLUMN(Z$2)+9,0)</f>
        <v>7049876.062519975</v>
      </c>
      <c r="AO287" s="22">
        <f>Target_AM[[#This Row],[PROPORSI]]*VLOOKUP(Target_AM[[#This Row],[NIPNAS]],Target_CC[],COLUMN(AA$2)+9,0)</f>
        <v>1369485.73</v>
      </c>
      <c r="AP287" s="22">
        <f>Target_AM[[#This Row],[PROPORSI]]*VLOOKUP(Target_AM[[#This Row],[NIPNAS]],Target_CC[],COLUMN(AB$2)+9,0)</f>
        <v>2041330.6678182378</v>
      </c>
      <c r="AQ287" s="22">
        <f>Target_AM[[#This Row],[PROPORSI]]*VLOOKUP(Target_AM[[#This Row],[NIPNAS]],Target_CC[],COLUMN(AC$2)+9,0)</f>
        <v>2037849.8802012634</v>
      </c>
      <c r="AR287" s="22">
        <f>Target_AM[[#This Row],[PROPORSI]]*VLOOKUP(Target_AM[[#This Row],[NIPNAS]],Target_CC[],COLUMN(AD$2)+9,0)</f>
        <v>1887958.306931423</v>
      </c>
      <c r="AS287" s="22">
        <f>Target_AM[[#This Row],[PROPORSI]]*VLOOKUP(Target_AM[[#This Row],[NIPNAS]],Target_CC[],COLUMN(AE$2)+9,0)</f>
        <v>1925755.4877216269</v>
      </c>
      <c r="AT287" s="22">
        <f>Target_AM[[#This Row],[PROPORSI]]*VLOOKUP(Target_AM[[#This Row],[NIPNAS]],Target_CC[],COLUMN(AF$2)+9,0)</f>
        <v>1900129.7443549435</v>
      </c>
      <c r="AU287" s="22">
        <f>Target_AM[[#This Row],[PROPORSI]]*VLOOKUP(Target_AM[[#This Row],[NIPNAS]],Target_CC[],COLUMN(AG$2)+9,0)</f>
        <v>2057187.9642849239</v>
      </c>
      <c r="AV287" s="22">
        <f>Target_AM[[#This Row],[PROPORSI]]*VLOOKUP(Target_AM[[#This Row],[NIPNAS]],Target_CC[],COLUMN(AH$2)+9,0)</f>
        <v>1959688.2019213443</v>
      </c>
      <c r="AW287" s="22">
        <f>Target_AM[[#This Row],[PROPORSI]]*VLOOKUP(Target_AM[[#This Row],[NIPNAS]],Target_CC[],COLUMN(AI$2)+9,0)</f>
        <v>2073380.2703164816</v>
      </c>
      <c r="AX287" s="22">
        <f>Target_AM[[#This Row],[PROPORSI]]*VLOOKUP(Target_AM[[#This Row],[NIPNAS]],Target_CC[],COLUMN(AJ$2)+9,0)</f>
        <v>2078490.3652169569</v>
      </c>
      <c r="AY287" s="22">
        <f>Target_AM[[#This Row],[PROPORSI]]*VLOOKUP(Target_AM[[#This Row],[NIPNAS]],Target_CC[],COLUMN(AK$2)+9,0)</f>
        <v>1973379.361776947</v>
      </c>
      <c r="AZ287" s="22">
        <f>Target_AM[[#This Row],[PROPORSI]]*VLOOKUP(Target_AM[[#This Row],[NIPNAS]],Target_CC[],COLUMN(AL$2)+9,0)</f>
        <v>1977210.1034758268</v>
      </c>
      <c r="BA287" s="22">
        <f>Target_AM[[#This Row],[PROPORSI]]*VLOOKUP(Target_AM[[#This Row],[NIPNAS]],Target_CC[],COLUMN(AM$2)+9,0)</f>
        <v>23281846.084019974</v>
      </c>
      <c r="BB287" s="22">
        <f>Target_AM[[#This Row],[PROPORSI]]*VLOOKUP(Target_AM[[#This Row],[NIPNAS]],Target_CC[],COLUMN(AN$2)+9,0)</f>
        <v>0</v>
      </c>
      <c r="BC287" s="22">
        <f>Target_AM[[#This Row],[PROPORSI]]*VLOOKUP(Target_AM[[#This Row],[NIPNAS]],Target_CC[],COLUMN(AO$2)+9,0)</f>
        <v>0</v>
      </c>
      <c r="BD287" s="22">
        <f>Target_AM[[#This Row],[PROPORSI]]*VLOOKUP(Target_AM[[#This Row],[NIPNAS]],Target_CC[],COLUMN(AP$2)+9,0)</f>
        <v>0</v>
      </c>
      <c r="BE287" s="22">
        <f>Target_AM[[#This Row],[PROPORSI]]*VLOOKUP(Target_AM[[#This Row],[NIPNAS]],Target_CC[],COLUMN(AQ$2)+9,0)</f>
        <v>0</v>
      </c>
      <c r="BF287" s="22">
        <f>Target_AM[[#This Row],[PROPORSI]]*VLOOKUP(Target_AM[[#This Row],[NIPNAS]],Target_CC[],COLUMN(AR$2)+9,0)</f>
        <v>0</v>
      </c>
      <c r="BG287" s="22">
        <f>Target_AM[[#This Row],[PROPORSI]]*VLOOKUP(Target_AM[[#This Row],[NIPNAS]],Target_CC[],COLUMN(AS$2)+9,0)</f>
        <v>0</v>
      </c>
      <c r="BH287" s="22">
        <f>Target_AM[[#This Row],[PROPORSI]]*VLOOKUP(Target_AM[[#This Row],[NIPNAS]],Target_CC[],COLUMN(AT$2)+9,0)</f>
        <v>0</v>
      </c>
      <c r="BI287" s="22">
        <f>Target_AM[[#This Row],[PROPORSI]]*VLOOKUP(Target_AM[[#This Row],[NIPNAS]],Target_CC[],COLUMN(AU$2)+9,0)</f>
        <v>0</v>
      </c>
      <c r="BJ287" s="22">
        <f>Target_AM[[#This Row],[PROPORSI]]*VLOOKUP(Target_AM[[#This Row],[NIPNAS]],Target_CC[],COLUMN(AV$2)+9,0)</f>
        <v>0</v>
      </c>
      <c r="BK287" s="22">
        <f>Target_AM[[#This Row],[PROPORSI]]*VLOOKUP(Target_AM[[#This Row],[NIPNAS]],Target_CC[],COLUMN(AW$2)+9,0)</f>
        <v>0</v>
      </c>
      <c r="BL287" s="22">
        <f>Target_AM[[#This Row],[PROPORSI]]*VLOOKUP(Target_AM[[#This Row],[NIPNAS]],Target_CC[],COLUMN(AX$2)+9,0)</f>
        <v>0</v>
      </c>
      <c r="BM287" s="22">
        <f>Target_AM[[#This Row],[PROPORSI]]*VLOOKUP(Target_AM[[#This Row],[NIPNAS]],Target_CC[],COLUMN(AY$2)+9,0)</f>
        <v>0</v>
      </c>
      <c r="BN287" s="22">
        <f>Target_AM[[#This Row],[PROPORSI]]*VLOOKUP(Target_AM[[#This Row],[NIPNAS]],Target_CC[],COLUMN(AZ$2)+9,0)</f>
        <v>0</v>
      </c>
      <c r="BO287" s="22">
        <f>Target_AM[[#This Row],[PROPORSI]]*VLOOKUP(Target_AM[[#This Row],[NIPNAS]],Target_CC[],COLUMN(BA$2)+9,0)</f>
        <v>1324016</v>
      </c>
      <c r="BP287" s="22">
        <f>Target_AM[[#This Row],[PROPORSI]]*VLOOKUP(Target_AM[[#This Row],[NIPNAS]],Target_CC[],COLUMN(BB$2)+9,0)</f>
        <v>1312530</v>
      </c>
      <c r="BQ287" s="22">
        <f>Target_AM[[#This Row],[PROPORSI]]*VLOOKUP(Target_AM[[#This Row],[NIPNAS]],Target_CC[],COLUMN(BC$2)+9,0)</f>
        <v>1367212</v>
      </c>
      <c r="BR287" s="22">
        <f>Target_AM[[#This Row],[PROPORSI]]*VLOOKUP(Target_AM[[#This Row],[NIPNAS]],Target_CC[],COLUMN(BD$2)+9,0)</f>
        <v>1387200</v>
      </c>
      <c r="BS287" s="22">
        <f>Target_AM[[#This Row],[PROPORSI]]*VLOOKUP(Target_AM[[#This Row],[NIPNAS]],Target_CC[],COLUMN(BE$2)+9,0)</f>
        <v>1387200</v>
      </c>
      <c r="BT287" s="22">
        <f>Target_AM[[#This Row],[PROPORSI]]*VLOOKUP(Target_AM[[#This Row],[NIPNAS]],Target_CC[],COLUMN(BF$2)+9,0)</f>
        <v>1387200</v>
      </c>
      <c r="BU287" s="22">
        <f>Target_AM[[#This Row],[PROPORSI]]*VLOOKUP(Target_AM[[#This Row],[NIPNAS]],Target_CC[],COLUMN(BG$2)+9,0)</f>
        <v>1387200</v>
      </c>
      <c r="BV287" s="22">
        <f>Target_AM[[#This Row],[PROPORSI]]*VLOOKUP(Target_AM[[#This Row],[NIPNAS]],Target_CC[],COLUMN(BH$2)+9,0)</f>
        <v>1387200</v>
      </c>
      <c r="BW287" s="22">
        <f>Target_AM[[#This Row],[PROPORSI]]*VLOOKUP(Target_AM[[#This Row],[NIPNAS]],Target_CC[],COLUMN(BI$2)+9,0)</f>
        <v>1387200</v>
      </c>
      <c r="BX287" s="22">
        <f>Target_AM[[#This Row],[PROPORSI]]*VLOOKUP(Target_AM[[#This Row],[NIPNAS]],Target_CC[],COLUMN(BJ$2)+9,0)</f>
        <v>1387200</v>
      </c>
      <c r="BY287" s="22">
        <f>Target_AM[[#This Row],[PROPORSI]]*VLOOKUP(Target_AM[[#This Row],[NIPNAS]],Target_CC[],COLUMN(BK$2)+9,0)</f>
        <v>1387200</v>
      </c>
      <c r="BZ287" s="22">
        <f>Target_AM[[#This Row],[PROPORSI]]*VLOOKUP(Target_AM[[#This Row],[NIPNAS]],Target_CC[],COLUMN(BL$2)+9,0)</f>
        <v>1387200</v>
      </c>
      <c r="CA287" s="22">
        <f>Target_AM[[#This Row],[PROPORSI]]*VLOOKUP(Target_AM[[#This Row],[NIPNAS]],Target_CC[],COLUMN(BM$2)+9,0)</f>
        <v>16488558</v>
      </c>
      <c r="CB287" s="22">
        <f>Target_AM[[#This Row],[PROPORSI]]*VLOOKUP(Target_AM[[#This Row],[NIPNAS]],Target_CC[],COLUMN(BN$2)+9,0)</f>
        <v>0</v>
      </c>
      <c r="CC287" s="22">
        <f>Target_AM[[#This Row],[PROPORSI]]*VLOOKUP(Target_AM[[#This Row],[NIPNAS]],Target_CC[],COLUMN(BO$2)+9,0)</f>
        <v>0</v>
      </c>
      <c r="CD287" s="22">
        <f>Target_AM[[#This Row],[PROPORSI]]*VLOOKUP(Target_AM[[#This Row],[NIPNAS]],Target_CC[],COLUMN(BP$2)+9,0)</f>
        <v>0</v>
      </c>
      <c r="CE287" s="22">
        <f>Target_AM[[#This Row],[PROPORSI]]*VLOOKUP(Target_AM[[#This Row],[NIPNAS]],Target_CC[],COLUMN(BQ$2)+9,0)</f>
        <v>0</v>
      </c>
      <c r="CF287" s="22">
        <f>Target_AM[[#This Row],[PROPORSI]]*VLOOKUP(Target_AM[[#This Row],[NIPNAS]],Target_CC[],COLUMN(BR$2)+9,0)</f>
        <v>0</v>
      </c>
      <c r="CG287" s="22">
        <f>Target_AM[[#This Row],[PROPORSI]]*VLOOKUP(Target_AM[[#This Row],[NIPNAS]],Target_CC[],COLUMN(BS$2)+9,0)</f>
        <v>0</v>
      </c>
      <c r="CH287" s="22">
        <f>Target_AM[[#This Row],[PROPORSI]]*VLOOKUP(Target_AM[[#This Row],[NIPNAS]],Target_CC[],COLUMN(BT$2)+9,0)</f>
        <v>0</v>
      </c>
      <c r="CI287" s="22">
        <f>Target_AM[[#This Row],[PROPORSI]]*VLOOKUP(Target_AM[[#This Row],[NIPNAS]],Target_CC[],COLUMN(BU$2)+9,0)</f>
        <v>0</v>
      </c>
      <c r="CJ287" s="22">
        <f>Target_AM[[#This Row],[PROPORSI]]*VLOOKUP(Target_AM[[#This Row],[NIPNAS]],Target_CC[],COLUMN(BV$2)+9,0)</f>
        <v>0</v>
      </c>
      <c r="CK287" s="22">
        <f>Target_AM[[#This Row],[PROPORSI]]*VLOOKUP(Target_AM[[#This Row],[NIPNAS]],Target_CC[],COLUMN(BW$2)+9,0)</f>
        <v>0</v>
      </c>
      <c r="CL287" s="22">
        <f>Target_AM[[#This Row],[PROPORSI]]*VLOOKUP(Target_AM[[#This Row],[NIPNAS]],Target_CC[],COLUMN(BX$2)+9,0)</f>
        <v>0</v>
      </c>
      <c r="CM287" s="22">
        <f>Target_AM[[#This Row],[PROPORSI]]*VLOOKUP(Target_AM[[#This Row],[NIPNAS]],Target_CC[],COLUMN(BY$2)+9,0)</f>
        <v>0</v>
      </c>
      <c r="CN287" s="22">
        <f>Target_AM[[#This Row],[PROPORSI]]*VLOOKUP(Target_AM[[#This Row],[NIPNAS]],Target_CC[],COLUMN(BZ$2)+9,0)</f>
        <v>0</v>
      </c>
      <c r="CO287" s="22">
        <f>Target_AM[[#This Row],[PROPORSI]]*VLOOKUP(Target_AM[[#This Row],[NIPNAS]],Target_CC[],COLUMN(CA$2)+9,0)</f>
        <v>1375450</v>
      </c>
      <c r="CP287" s="22">
        <f>Target_AM[[#This Row],[PROPORSI]]*VLOOKUP(Target_AM[[#This Row],[NIPNAS]],Target_CC[],COLUMN(CB$2)+9,0)</f>
        <v>1366450</v>
      </c>
      <c r="CQ287" s="22">
        <f>Target_AM[[#This Row],[PROPORSI]]*VLOOKUP(Target_AM[[#This Row],[NIPNAS]],Target_CC[],COLUMN(CC$2)+9,0)</f>
        <v>1387200</v>
      </c>
      <c r="CR287" s="22">
        <f>Target_AM[[#This Row],[PROPORSI]]*VLOOKUP(Target_AM[[#This Row],[NIPNAS]],Target_CC[],COLUMN(CD$2)+9,0)</f>
        <v>1387200</v>
      </c>
      <c r="CS287" s="22">
        <f>Target_AM[[#This Row],[PROPORSI]]*VLOOKUP(Target_AM[[#This Row],[NIPNAS]],Target_CC[],COLUMN(CE$2)+9,0)</f>
        <v>1387200</v>
      </c>
      <c r="CT287" s="22">
        <f>Target_AM[[#This Row],[PROPORSI]]*VLOOKUP(Target_AM[[#This Row],[NIPNAS]],Target_CC[],COLUMN(CF$2)+9,0)</f>
        <v>1387200</v>
      </c>
      <c r="CU287" s="22">
        <f>Target_AM[[#This Row],[PROPORSI]]*VLOOKUP(Target_AM[[#This Row],[NIPNAS]],Target_CC[],COLUMN(CG$2)+9,0)</f>
        <v>1387200</v>
      </c>
      <c r="CV287" s="22">
        <f>Target_AM[[#This Row],[PROPORSI]]*VLOOKUP(Target_AM[[#This Row],[NIPNAS]],Target_CC[],COLUMN(CH$2)+9,0)</f>
        <v>1387200</v>
      </c>
      <c r="CW287" s="22">
        <f>Target_AM[[#This Row],[PROPORSI]]*VLOOKUP(Target_AM[[#This Row],[NIPNAS]],Target_CC[],COLUMN(CI$2)+9,0)</f>
        <v>1387200</v>
      </c>
      <c r="CX287" s="22">
        <f>Target_AM[[#This Row],[PROPORSI]]*VLOOKUP(Target_AM[[#This Row],[NIPNAS]],Target_CC[],COLUMN(CJ$2)+9,0)</f>
        <v>1387200</v>
      </c>
      <c r="CY287" s="22">
        <f>Target_AM[[#This Row],[PROPORSI]]*VLOOKUP(Target_AM[[#This Row],[NIPNAS]],Target_CC[],COLUMN(CK$2)+9,0)</f>
        <v>1387200</v>
      </c>
      <c r="CZ287" s="22">
        <f>Target_AM[[#This Row],[PROPORSI]]*VLOOKUP(Target_AM[[#This Row],[NIPNAS]],Target_CC[],COLUMN(CL$2)+9,0)</f>
        <v>1387200</v>
      </c>
      <c r="DA287" s="22">
        <f>Target_AM[[#This Row],[PROPORSI]]*VLOOKUP(Target_AM[[#This Row],[NIPNAS]],Target_CC[],COLUMN(CM$2)+9,0)</f>
        <v>16613900</v>
      </c>
      <c r="DB287" s="22">
        <f>Target_AM[[#This Row],[PROPORSI]]*VLOOKUP(Target_AM[[#This Row],[NIPNAS]],Target_CC[],COLUMN(CN$2)+9,0)</f>
        <v>0</v>
      </c>
      <c r="DC287" s="22">
        <f>Target_AM[[#This Row],[PROPORSI]]*VLOOKUP(Target_AM[[#This Row],[NIPNAS]],Target_CC[],COLUMN(CO$2)+9,0)</f>
        <v>0</v>
      </c>
      <c r="DD287" s="22">
        <f>Target_AM[[#This Row],[PROPORSI]]*VLOOKUP(Target_AM[[#This Row],[NIPNAS]],Target_CC[],COLUMN(CP$2)+9,0)</f>
        <v>0</v>
      </c>
      <c r="DE287" s="22">
        <f>Target_AM[[#This Row],[PROPORSI]]*VLOOKUP(Target_AM[[#This Row],[NIPNAS]],Target_CC[],COLUMN(CQ$2)+9,0)</f>
        <v>0</v>
      </c>
      <c r="DF287" s="22">
        <f>Target_AM[[#This Row],[PROPORSI]]*VLOOKUP(Target_AM[[#This Row],[NIPNAS]],Target_CC[],COLUMN(CR$2)+9,0)</f>
        <v>0</v>
      </c>
      <c r="DG287" s="22">
        <f>Target_AM[[#This Row],[PROPORSI]]*VLOOKUP(Target_AM[[#This Row],[NIPNAS]],Target_CC[],COLUMN(CS$2)+9,0)</f>
        <v>0</v>
      </c>
      <c r="DH287" s="22">
        <f>Target_AM[[#This Row],[PROPORSI]]*VLOOKUP(Target_AM[[#This Row],[NIPNAS]],Target_CC[],COLUMN(CT$2)+9,0)</f>
        <v>0</v>
      </c>
      <c r="DI287" s="22">
        <f>Target_AM[[#This Row],[PROPORSI]]*VLOOKUP(Target_AM[[#This Row],[NIPNAS]],Target_CC[],COLUMN(CU$2)+9,0)</f>
        <v>0</v>
      </c>
      <c r="DJ287" s="22">
        <f>Target_AM[[#This Row],[PROPORSI]]*VLOOKUP(Target_AM[[#This Row],[NIPNAS]],Target_CC[],COLUMN(CV$2)+9,0)</f>
        <v>0</v>
      </c>
      <c r="DK287" s="22">
        <f>Target_AM[[#This Row],[PROPORSI]]*VLOOKUP(Target_AM[[#This Row],[NIPNAS]],Target_CC[],COLUMN(CW$2)+9,0)</f>
        <v>0</v>
      </c>
      <c r="DL287" s="22">
        <f>Target_AM[[#This Row],[PROPORSI]]*VLOOKUP(Target_AM[[#This Row],[NIPNAS]],Target_CC[],COLUMN(CX$2)+9,0)</f>
        <v>0</v>
      </c>
      <c r="DM287" s="22">
        <f>Target_AM[[#This Row],[PROPORSI]]*VLOOKUP(Target_AM[[#This Row],[NIPNAS]],Target_CC[],COLUMN(CY$2)+9,0)</f>
        <v>0</v>
      </c>
      <c r="DN287" s="22">
        <f>Target_AM[[#This Row],[PROPORSI]]*VLOOKUP(Target_AM[[#This Row],[NIPNAS]],Target_CC[],COLUMN(CZ$2)+9,0)</f>
        <v>0</v>
      </c>
      <c r="DO287" s="22">
        <f>Target_AM[[#This Row],[PROPORSI]]*VLOOKUP(Target_AM[[#This Row],[NIPNAS]],Target_CC[],COLUMN(DA$2)+9,0)</f>
        <v>0</v>
      </c>
      <c r="DP287" s="22">
        <f>Target_AM[[#This Row],[PROPORSI]]*VLOOKUP(Target_AM[[#This Row],[NIPNAS]],Target_CC[],COLUMN(DB$2)+9,0)</f>
        <v>0</v>
      </c>
      <c r="DQ287" s="22">
        <f>Target_AM[[#This Row],[PROPORSI]]*VLOOKUP(Target_AM[[#This Row],[NIPNAS]],Target_CC[],COLUMN(DC$2)+9,0)</f>
        <v>0</v>
      </c>
      <c r="DR287" s="22">
        <f>Target_AM[[#This Row],[PROPORSI]]*VLOOKUP(Target_AM[[#This Row],[NIPNAS]],Target_CC[],COLUMN(DD$2)+9,0)</f>
        <v>0</v>
      </c>
      <c r="DS287" s="22">
        <f>Target_AM[[#This Row],[PROPORSI]]*VLOOKUP(Target_AM[[#This Row],[NIPNAS]],Target_CC[],COLUMN(DE$2)+9,0)</f>
        <v>0</v>
      </c>
      <c r="DT287" s="22">
        <f>Target_AM[[#This Row],[PROPORSI]]*VLOOKUP(Target_AM[[#This Row],[NIPNAS]],Target_CC[],COLUMN(DF$2)+9,0)</f>
        <v>0</v>
      </c>
      <c r="DU287" s="22">
        <f>Target_AM[[#This Row],[PROPORSI]]*VLOOKUP(Target_AM[[#This Row],[NIPNAS]],Target_CC[],COLUMN(DG$2)+9,0)</f>
        <v>0</v>
      </c>
      <c r="DV287" s="22">
        <f>Target_AM[[#This Row],[PROPORSI]]*VLOOKUP(Target_AM[[#This Row],[NIPNAS]],Target_CC[],COLUMN(DH$2)+9,0)</f>
        <v>0</v>
      </c>
      <c r="DW287" s="22">
        <f>Target_AM[[#This Row],[PROPORSI]]*VLOOKUP(Target_AM[[#This Row],[NIPNAS]],Target_CC[],COLUMN(DI$2)+9,0)</f>
        <v>0</v>
      </c>
      <c r="DX287" s="22">
        <f>Target_AM[[#This Row],[PROPORSI]]*VLOOKUP(Target_AM[[#This Row],[NIPNAS]],Target_CC[],COLUMN(DJ$2)+9,0)</f>
        <v>0</v>
      </c>
      <c r="DY287" s="22">
        <f>Target_AM[[#This Row],[PROPORSI]]*VLOOKUP(Target_AM[[#This Row],[NIPNAS]],Target_CC[],COLUMN(DK$2)+9,0)</f>
        <v>0</v>
      </c>
      <c r="DZ287" s="22">
        <f>Target_AM[[#This Row],[PROPORSI]]*VLOOKUP(Target_AM[[#This Row],[NIPNAS]],Target_CC[],COLUMN(DL$2)+9,0)</f>
        <v>0</v>
      </c>
      <c r="EA287" s="22">
        <f>Target_AM[[#This Row],[PROPORSI]]*VLOOKUP(Target_AM[[#This Row],[NIPNAS]],Target_CC[],COLUMN(DM$2)+9,0)</f>
        <v>0</v>
      </c>
    </row>
    <row r="288" spans="2:131" x14ac:dyDescent="0.3">
      <c r="B288">
        <v>910017</v>
      </c>
      <c r="C288" t="s">
        <v>1049</v>
      </c>
      <c r="D288">
        <v>1</v>
      </c>
      <c r="E288" s="8">
        <v>45658</v>
      </c>
      <c r="F288">
        <v>19567367</v>
      </c>
      <c r="G288" t="s">
        <v>596</v>
      </c>
      <c r="J288" t="s">
        <v>296</v>
      </c>
      <c r="K288" t="s">
        <v>25</v>
      </c>
      <c r="L288" t="s">
        <v>159</v>
      </c>
      <c r="M288" t="s">
        <v>29</v>
      </c>
      <c r="N288" s="23">
        <f>Target_AM[[#This Row],[PROPORSI]]*VLOOKUP(Target_AM[[#This Row],[NIPNAS]],Target_CC[],9,0)</f>
        <v>2439499.5008888892</v>
      </c>
      <c r="O288" s="22">
        <f>Target_AM[[#This Row],[PROPORSI]]*VLOOKUP(Target_AM[[#This Row],[NIPNAS]],Target_CC[],COLUMN(A$2)+9,0)</f>
        <v>1477652.311</v>
      </c>
      <c r="P288" s="22">
        <f>Target_AM[[#This Row],[PROPORSI]]*VLOOKUP(Target_AM[[#This Row],[NIPNAS]],Target_CC[],COLUMN(B$2)+9,0)</f>
        <v>1456179.9314999997</v>
      </c>
      <c r="Q288" s="22">
        <f>Target_AM[[#This Row],[PROPORSI]]*VLOOKUP(Target_AM[[#This Row],[NIPNAS]],Target_CC[],COLUMN(C$2)+9,0)</f>
        <v>1456019.3910000001</v>
      </c>
      <c r="R288" s="22">
        <f>Target_AM[[#This Row],[PROPORSI]]*VLOOKUP(Target_AM[[#This Row],[NIPNAS]],Target_CC[],COLUMN(D$2)+9,0)</f>
        <v>1434986.4954999997</v>
      </c>
      <c r="S288" s="22">
        <f>Target_AM[[#This Row],[PROPORSI]]*VLOOKUP(Target_AM[[#This Row],[NIPNAS]],Target_CC[],COLUMN(E$2)+9,0)</f>
        <v>1403677.9630000002</v>
      </c>
      <c r="T288" s="22">
        <f>Target_AM[[#This Row],[PROPORSI]]*VLOOKUP(Target_AM[[#This Row],[NIPNAS]],Target_CC[],COLUMN(F$2)+9,0)</f>
        <v>1414756.3025000002</v>
      </c>
      <c r="U288" s="22">
        <f>Target_AM[[#This Row],[PROPORSI]]*VLOOKUP(Target_AM[[#This Row],[NIPNAS]],Target_CC[],COLUMN(G$2)+9,0)</f>
        <v>1461638.8310000002</v>
      </c>
      <c r="V288" s="22">
        <f>Target_AM[[#This Row],[PROPORSI]]*VLOOKUP(Target_AM[[#This Row],[NIPNAS]],Target_CC[],COLUMN(H$2)+9,0)</f>
        <v>1476891.7459999998</v>
      </c>
      <c r="W288" s="22">
        <f>Target_AM[[#This Row],[PROPORSI]]*VLOOKUP(Target_AM[[#This Row],[NIPNAS]],Target_CC[],COLUMN(I$2)+9,0)</f>
        <v>1471753.9275000002</v>
      </c>
      <c r="X288" s="22">
        <f>Target_AM[[#This Row],[PROPORSI]]*VLOOKUP(Target_AM[[#This Row],[NIPNAS]],Target_CC[],COLUMN(J$2)+9,0)</f>
        <v>1477052.2864999999</v>
      </c>
      <c r="Y288" s="22">
        <f>Target_AM[[#This Row],[PROPORSI]]*VLOOKUP(Target_AM[[#This Row],[NIPNAS]],Target_CC[],COLUMN(K$2)+9,0)</f>
        <v>1471593.3869999996</v>
      </c>
      <c r="Z288" s="22">
        <f>Target_AM[[#This Row],[PROPORSI]]*VLOOKUP(Target_AM[[#This Row],[NIPNAS]],Target_CC[],COLUMN(L$2)+9,0)</f>
        <v>1466616.1090000002</v>
      </c>
      <c r="AA288" s="22">
        <f>Target_AM[[#This Row],[PROPORSI]]*VLOOKUP(Target_AM[[#This Row],[NIPNAS]],Target_CC[],COLUMN(M$2)+9,0)</f>
        <v>17468818.681499999</v>
      </c>
      <c r="AB288" s="22">
        <f>Target_AM[[#This Row],[PROPORSI]]*VLOOKUP(Target_AM[[#This Row],[NIPNAS]],Target_CC[],COLUMN(N$2)+9,0)</f>
        <v>0</v>
      </c>
      <c r="AC288" s="22">
        <f>Target_AM[[#This Row],[PROPORSI]]*VLOOKUP(Target_AM[[#This Row],[NIPNAS]],Target_CC[],COLUMN(O$2)+9,0)</f>
        <v>690859.22431823774</v>
      </c>
      <c r="AD288" s="22">
        <f>Target_AM[[#This Row],[PROPORSI]]*VLOOKUP(Target_AM[[#This Row],[NIPNAS]],Target_CC[],COLUMN(P$2)+9,0)</f>
        <v>683729.23020126333</v>
      </c>
      <c r="AE288" s="22">
        <f>Target_AM[[#This Row],[PROPORSI]]*VLOOKUP(Target_AM[[#This Row],[NIPNAS]],Target_CC[],COLUMN(Q$2)+9,0)</f>
        <v>537486.86343142285</v>
      </c>
      <c r="AF288" s="22">
        <f>Target_AM[[#This Row],[PROPORSI]]*VLOOKUP(Target_AM[[#This Row],[NIPNAS]],Target_CC[],COLUMN(R$2)+9,0)</f>
        <v>586231.66372162709</v>
      </c>
      <c r="AG288" s="22">
        <f>Target_AM[[#This Row],[PROPORSI]]*VLOOKUP(Target_AM[[#This Row],[NIPNAS]],Target_CC[],COLUMN(S$2)+9,0)</f>
        <v>571553.53985494352</v>
      </c>
      <c r="AH288" s="22">
        <f>Target_AM[[#This Row],[PROPORSI]]*VLOOKUP(Target_AM[[#This Row],[NIPNAS]],Target_CC[],COLUMN(T$2)+9,0)</f>
        <v>710365.72728492401</v>
      </c>
      <c r="AI288" s="22">
        <f>Target_AM[[#This Row],[PROPORSI]]*VLOOKUP(Target_AM[[#This Row],[NIPNAS]],Target_CC[],COLUMN(U$2)+9,0)</f>
        <v>598269.13892134407</v>
      </c>
      <c r="AJ288" s="22">
        <f>Target_AM[[#This Row],[PROPORSI]]*VLOOKUP(Target_AM[[#This Row],[NIPNAS]],Target_CC[],COLUMN(V$2)+9,0)</f>
        <v>715610.41381648171</v>
      </c>
      <c r="AK288" s="22">
        <f>Target_AM[[#This Row],[PROPORSI]]*VLOOKUP(Target_AM[[#This Row],[NIPNAS]],Target_CC[],COLUMN(W$2)+9,0)</f>
        <v>720720.50871695695</v>
      </c>
      <c r="AL288" s="22">
        <f>Target_AM[[#This Row],[PROPORSI]]*VLOOKUP(Target_AM[[#This Row],[NIPNAS]],Target_CC[],COLUMN(X$2)+9,0)</f>
        <v>611960.29877694696</v>
      </c>
      <c r="AM288" s="22">
        <f>Target_AM[[#This Row],[PROPORSI]]*VLOOKUP(Target_AM[[#This Row],[NIPNAS]],Target_CC[],COLUMN(Y$2)+9,0)</f>
        <v>623089.45347582689</v>
      </c>
      <c r="AN288" s="22">
        <f>Target_AM[[#This Row],[PROPORSI]]*VLOOKUP(Target_AM[[#This Row],[NIPNAS]],Target_CC[],COLUMN(Z$2)+9,0)</f>
        <v>7049876.062519975</v>
      </c>
      <c r="AO288" s="22">
        <f>Target_AM[[#This Row],[PROPORSI]]*VLOOKUP(Target_AM[[#This Row],[NIPNAS]],Target_CC[],COLUMN(AA$2)+9,0)</f>
        <v>1477652.311</v>
      </c>
      <c r="AP288" s="22">
        <f>Target_AM[[#This Row],[PROPORSI]]*VLOOKUP(Target_AM[[#This Row],[NIPNAS]],Target_CC[],COLUMN(AB$2)+9,0)</f>
        <v>2147039.1558182375</v>
      </c>
      <c r="AQ288" s="22">
        <f>Target_AM[[#This Row],[PROPORSI]]*VLOOKUP(Target_AM[[#This Row],[NIPNAS]],Target_CC[],COLUMN(AC$2)+9,0)</f>
        <v>2139748.6212012633</v>
      </c>
      <c r="AR288" s="22">
        <f>Target_AM[[#This Row],[PROPORSI]]*VLOOKUP(Target_AM[[#This Row],[NIPNAS]],Target_CC[],COLUMN(AD$2)+9,0)</f>
        <v>1972473.3589314227</v>
      </c>
      <c r="AS288" s="22">
        <f>Target_AM[[#This Row],[PROPORSI]]*VLOOKUP(Target_AM[[#This Row],[NIPNAS]],Target_CC[],COLUMN(AE$2)+9,0)</f>
        <v>1989909.6267216273</v>
      </c>
      <c r="AT288" s="22">
        <f>Target_AM[[#This Row],[PROPORSI]]*VLOOKUP(Target_AM[[#This Row],[NIPNAS]],Target_CC[],COLUMN(AF$2)+9,0)</f>
        <v>1986309.8423549437</v>
      </c>
      <c r="AU288" s="22">
        <f>Target_AM[[#This Row],[PROPORSI]]*VLOOKUP(Target_AM[[#This Row],[NIPNAS]],Target_CC[],COLUMN(AG$2)+9,0)</f>
        <v>2172004.5582849244</v>
      </c>
      <c r="AV288" s="22">
        <f>Target_AM[[#This Row],[PROPORSI]]*VLOOKUP(Target_AM[[#This Row],[NIPNAS]],Target_CC[],COLUMN(AH$2)+9,0)</f>
        <v>2075160.884921344</v>
      </c>
      <c r="AW288" s="22">
        <f>Target_AM[[#This Row],[PROPORSI]]*VLOOKUP(Target_AM[[#This Row],[NIPNAS]],Target_CC[],COLUMN(AI$2)+9,0)</f>
        <v>2187364.3413164821</v>
      </c>
      <c r="AX288" s="22">
        <f>Target_AM[[#This Row],[PROPORSI]]*VLOOKUP(Target_AM[[#This Row],[NIPNAS]],Target_CC[],COLUMN(AJ$2)+9,0)</f>
        <v>2197772.7952169571</v>
      </c>
      <c r="AY288" s="22">
        <f>Target_AM[[#This Row],[PROPORSI]]*VLOOKUP(Target_AM[[#This Row],[NIPNAS]],Target_CC[],COLUMN(AK$2)+9,0)</f>
        <v>2083553.6857769466</v>
      </c>
      <c r="AZ288" s="22">
        <f>Target_AM[[#This Row],[PROPORSI]]*VLOOKUP(Target_AM[[#This Row],[NIPNAS]],Target_CC[],COLUMN(AL$2)+9,0)</f>
        <v>2089705.5624758271</v>
      </c>
      <c r="BA288" s="22">
        <f>Target_AM[[#This Row],[PROPORSI]]*VLOOKUP(Target_AM[[#This Row],[NIPNAS]],Target_CC[],COLUMN(AM$2)+9,0)</f>
        <v>24518694.744019978</v>
      </c>
      <c r="BB288" s="22">
        <f>Target_AM[[#This Row],[PROPORSI]]*VLOOKUP(Target_AM[[#This Row],[NIPNAS]],Target_CC[],COLUMN(AN$2)+9,0)</f>
        <v>0</v>
      </c>
      <c r="BC288" s="22">
        <f>Target_AM[[#This Row],[PROPORSI]]*VLOOKUP(Target_AM[[#This Row],[NIPNAS]],Target_CC[],COLUMN(AO$2)+9,0)</f>
        <v>0</v>
      </c>
      <c r="BD288" s="22">
        <f>Target_AM[[#This Row],[PROPORSI]]*VLOOKUP(Target_AM[[#This Row],[NIPNAS]],Target_CC[],COLUMN(AP$2)+9,0)</f>
        <v>0</v>
      </c>
      <c r="BE288" s="22">
        <f>Target_AM[[#This Row],[PROPORSI]]*VLOOKUP(Target_AM[[#This Row],[NIPNAS]],Target_CC[],COLUMN(AQ$2)+9,0)</f>
        <v>0</v>
      </c>
      <c r="BF288" s="22">
        <f>Target_AM[[#This Row],[PROPORSI]]*VLOOKUP(Target_AM[[#This Row],[NIPNAS]],Target_CC[],COLUMN(AR$2)+9,0)</f>
        <v>0</v>
      </c>
      <c r="BG288" s="22">
        <f>Target_AM[[#This Row],[PROPORSI]]*VLOOKUP(Target_AM[[#This Row],[NIPNAS]],Target_CC[],COLUMN(AS$2)+9,0)</f>
        <v>0</v>
      </c>
      <c r="BH288" s="22">
        <f>Target_AM[[#This Row],[PROPORSI]]*VLOOKUP(Target_AM[[#This Row],[NIPNAS]],Target_CC[],COLUMN(AT$2)+9,0)</f>
        <v>0</v>
      </c>
      <c r="BI288" s="22">
        <f>Target_AM[[#This Row],[PROPORSI]]*VLOOKUP(Target_AM[[#This Row],[NIPNAS]],Target_CC[],COLUMN(AU$2)+9,0)</f>
        <v>0</v>
      </c>
      <c r="BJ288" s="22">
        <f>Target_AM[[#This Row],[PROPORSI]]*VLOOKUP(Target_AM[[#This Row],[NIPNAS]],Target_CC[],COLUMN(AV$2)+9,0)</f>
        <v>0</v>
      </c>
      <c r="BK288" s="22">
        <f>Target_AM[[#This Row],[PROPORSI]]*VLOOKUP(Target_AM[[#This Row],[NIPNAS]],Target_CC[],COLUMN(AW$2)+9,0)</f>
        <v>0</v>
      </c>
      <c r="BL288" s="22">
        <f>Target_AM[[#This Row],[PROPORSI]]*VLOOKUP(Target_AM[[#This Row],[NIPNAS]],Target_CC[],COLUMN(AX$2)+9,0)</f>
        <v>0</v>
      </c>
      <c r="BM288" s="22">
        <f>Target_AM[[#This Row],[PROPORSI]]*VLOOKUP(Target_AM[[#This Row],[NIPNAS]],Target_CC[],COLUMN(AY$2)+9,0)</f>
        <v>0</v>
      </c>
      <c r="BN288" s="22">
        <f>Target_AM[[#This Row],[PROPORSI]]*VLOOKUP(Target_AM[[#This Row],[NIPNAS]],Target_CC[],COLUMN(AZ$2)+9,0)</f>
        <v>0</v>
      </c>
      <c r="BO288" s="22">
        <f>Target_AM[[#This Row],[PROPORSI]]*VLOOKUP(Target_AM[[#This Row],[NIPNAS]],Target_CC[],COLUMN(BA$2)+9,0)</f>
        <v>876326</v>
      </c>
      <c r="BP288" s="22">
        <f>Target_AM[[#This Row],[PROPORSI]]*VLOOKUP(Target_AM[[#This Row],[NIPNAS]],Target_CC[],COLUMN(BB$2)+9,0)</f>
        <v>886787</v>
      </c>
      <c r="BQ288" s="22">
        <f>Target_AM[[#This Row],[PROPORSI]]*VLOOKUP(Target_AM[[#This Row],[NIPNAS]],Target_CC[],COLUMN(BC$2)+9,0)</f>
        <v>885390</v>
      </c>
      <c r="BR288" s="22">
        <f>Target_AM[[#This Row],[PROPORSI]]*VLOOKUP(Target_AM[[#This Row],[NIPNAS]],Target_CC[],COLUMN(BD$2)+9,0)</f>
        <v>952750</v>
      </c>
      <c r="BS288" s="22">
        <f>Target_AM[[#This Row],[PROPORSI]]*VLOOKUP(Target_AM[[#This Row],[NIPNAS]],Target_CC[],COLUMN(BE$2)+9,0)</f>
        <v>952750</v>
      </c>
      <c r="BT288" s="22">
        <f>Target_AM[[#This Row],[PROPORSI]]*VLOOKUP(Target_AM[[#This Row],[NIPNAS]],Target_CC[],COLUMN(BF$2)+9,0)</f>
        <v>952750</v>
      </c>
      <c r="BU288" s="22">
        <f>Target_AM[[#This Row],[PROPORSI]]*VLOOKUP(Target_AM[[#This Row],[NIPNAS]],Target_CC[],COLUMN(BG$2)+9,0)</f>
        <v>952750</v>
      </c>
      <c r="BV288" s="22">
        <f>Target_AM[[#This Row],[PROPORSI]]*VLOOKUP(Target_AM[[#This Row],[NIPNAS]],Target_CC[],COLUMN(BH$2)+9,0)</f>
        <v>952750</v>
      </c>
      <c r="BW288" s="22">
        <f>Target_AM[[#This Row],[PROPORSI]]*VLOOKUP(Target_AM[[#This Row],[NIPNAS]],Target_CC[],COLUMN(BI$2)+9,0)</f>
        <v>952750</v>
      </c>
      <c r="BX288" s="22">
        <f>Target_AM[[#This Row],[PROPORSI]]*VLOOKUP(Target_AM[[#This Row],[NIPNAS]],Target_CC[],COLUMN(BJ$2)+9,0)</f>
        <v>952750</v>
      </c>
      <c r="BY288" s="22">
        <f>Target_AM[[#This Row],[PROPORSI]]*VLOOKUP(Target_AM[[#This Row],[NIPNAS]],Target_CC[],COLUMN(BK$2)+9,0)</f>
        <v>952750</v>
      </c>
      <c r="BZ288" s="22">
        <f>Target_AM[[#This Row],[PROPORSI]]*VLOOKUP(Target_AM[[#This Row],[NIPNAS]],Target_CC[],COLUMN(BL$2)+9,0)</f>
        <v>952750</v>
      </c>
      <c r="CA288" s="22">
        <f>Target_AM[[#This Row],[PROPORSI]]*VLOOKUP(Target_AM[[#This Row],[NIPNAS]],Target_CC[],COLUMN(BM$2)+9,0)</f>
        <v>11223253</v>
      </c>
      <c r="CB288" s="22">
        <f>Target_AM[[#This Row],[PROPORSI]]*VLOOKUP(Target_AM[[#This Row],[NIPNAS]],Target_CC[],COLUMN(BN$2)+9,0)</f>
        <v>0</v>
      </c>
      <c r="CC288" s="22">
        <f>Target_AM[[#This Row],[PROPORSI]]*VLOOKUP(Target_AM[[#This Row],[NIPNAS]],Target_CC[],COLUMN(BO$2)+9,0)</f>
        <v>0</v>
      </c>
      <c r="CD288" s="22">
        <f>Target_AM[[#This Row],[PROPORSI]]*VLOOKUP(Target_AM[[#This Row],[NIPNAS]],Target_CC[],COLUMN(BP$2)+9,0)</f>
        <v>0</v>
      </c>
      <c r="CE288" s="22">
        <f>Target_AM[[#This Row],[PROPORSI]]*VLOOKUP(Target_AM[[#This Row],[NIPNAS]],Target_CC[],COLUMN(BQ$2)+9,0)</f>
        <v>0</v>
      </c>
      <c r="CF288" s="22">
        <f>Target_AM[[#This Row],[PROPORSI]]*VLOOKUP(Target_AM[[#This Row],[NIPNAS]],Target_CC[],COLUMN(BR$2)+9,0)</f>
        <v>0</v>
      </c>
      <c r="CG288" s="22">
        <f>Target_AM[[#This Row],[PROPORSI]]*VLOOKUP(Target_AM[[#This Row],[NIPNAS]],Target_CC[],COLUMN(BS$2)+9,0)</f>
        <v>0</v>
      </c>
      <c r="CH288" s="22">
        <f>Target_AM[[#This Row],[PROPORSI]]*VLOOKUP(Target_AM[[#This Row],[NIPNAS]],Target_CC[],COLUMN(BT$2)+9,0)</f>
        <v>0</v>
      </c>
      <c r="CI288" s="22">
        <f>Target_AM[[#This Row],[PROPORSI]]*VLOOKUP(Target_AM[[#This Row],[NIPNAS]],Target_CC[],COLUMN(BU$2)+9,0)</f>
        <v>0</v>
      </c>
      <c r="CJ288" s="22">
        <f>Target_AM[[#This Row],[PROPORSI]]*VLOOKUP(Target_AM[[#This Row],[NIPNAS]],Target_CC[],COLUMN(BV$2)+9,0)</f>
        <v>0</v>
      </c>
      <c r="CK288" s="22">
        <f>Target_AM[[#This Row],[PROPORSI]]*VLOOKUP(Target_AM[[#This Row],[NIPNAS]],Target_CC[],COLUMN(BW$2)+9,0)</f>
        <v>0</v>
      </c>
      <c r="CL288" s="22">
        <f>Target_AM[[#This Row],[PROPORSI]]*VLOOKUP(Target_AM[[#This Row],[NIPNAS]],Target_CC[],COLUMN(BX$2)+9,0)</f>
        <v>0</v>
      </c>
      <c r="CM288" s="22">
        <f>Target_AM[[#This Row],[PROPORSI]]*VLOOKUP(Target_AM[[#This Row],[NIPNAS]],Target_CC[],COLUMN(BY$2)+9,0)</f>
        <v>0</v>
      </c>
      <c r="CN288" s="22">
        <f>Target_AM[[#This Row],[PROPORSI]]*VLOOKUP(Target_AM[[#This Row],[NIPNAS]],Target_CC[],COLUMN(BZ$2)+9,0)</f>
        <v>0</v>
      </c>
      <c r="CO288" s="22">
        <f>Target_AM[[#This Row],[PROPORSI]]*VLOOKUP(Target_AM[[#This Row],[NIPNAS]],Target_CC[],COLUMN(CA$2)+9,0)</f>
        <v>951788</v>
      </c>
      <c r="CP288" s="22">
        <f>Target_AM[[#This Row],[PROPORSI]]*VLOOKUP(Target_AM[[#This Row],[NIPNAS]],Target_CC[],COLUMN(CB$2)+9,0)</f>
        <v>952500</v>
      </c>
      <c r="CQ288" s="22">
        <f>Target_AM[[#This Row],[PROPORSI]]*VLOOKUP(Target_AM[[#This Row],[NIPNAS]],Target_CC[],COLUMN(CC$2)+9,0)</f>
        <v>952750</v>
      </c>
      <c r="CR288" s="22">
        <f>Target_AM[[#This Row],[PROPORSI]]*VLOOKUP(Target_AM[[#This Row],[NIPNAS]],Target_CC[],COLUMN(CD$2)+9,0)</f>
        <v>952750</v>
      </c>
      <c r="CS288" s="22">
        <f>Target_AM[[#This Row],[PROPORSI]]*VLOOKUP(Target_AM[[#This Row],[NIPNAS]],Target_CC[],COLUMN(CE$2)+9,0)</f>
        <v>952750</v>
      </c>
      <c r="CT288" s="22">
        <f>Target_AM[[#This Row],[PROPORSI]]*VLOOKUP(Target_AM[[#This Row],[NIPNAS]],Target_CC[],COLUMN(CF$2)+9,0)</f>
        <v>952750</v>
      </c>
      <c r="CU288" s="22">
        <f>Target_AM[[#This Row],[PROPORSI]]*VLOOKUP(Target_AM[[#This Row],[NIPNAS]],Target_CC[],COLUMN(CG$2)+9,0)</f>
        <v>952750</v>
      </c>
      <c r="CV288" s="22">
        <f>Target_AM[[#This Row],[PROPORSI]]*VLOOKUP(Target_AM[[#This Row],[NIPNAS]],Target_CC[],COLUMN(CH$2)+9,0)</f>
        <v>952750</v>
      </c>
      <c r="CW288" s="22">
        <f>Target_AM[[#This Row],[PROPORSI]]*VLOOKUP(Target_AM[[#This Row],[NIPNAS]],Target_CC[],COLUMN(CI$2)+9,0)</f>
        <v>952750</v>
      </c>
      <c r="CX288" s="22">
        <f>Target_AM[[#This Row],[PROPORSI]]*VLOOKUP(Target_AM[[#This Row],[NIPNAS]],Target_CC[],COLUMN(CJ$2)+9,0)</f>
        <v>952750</v>
      </c>
      <c r="CY288" s="22">
        <f>Target_AM[[#This Row],[PROPORSI]]*VLOOKUP(Target_AM[[#This Row],[NIPNAS]],Target_CC[],COLUMN(CK$2)+9,0)</f>
        <v>952750</v>
      </c>
      <c r="CZ288" s="22">
        <f>Target_AM[[#This Row],[PROPORSI]]*VLOOKUP(Target_AM[[#This Row],[NIPNAS]],Target_CC[],COLUMN(CL$2)+9,0)</f>
        <v>952750</v>
      </c>
      <c r="DA288" s="22">
        <f>Target_AM[[#This Row],[PROPORSI]]*VLOOKUP(Target_AM[[#This Row],[NIPNAS]],Target_CC[],COLUMN(CM$2)+9,0)</f>
        <v>11431788</v>
      </c>
      <c r="DB288" s="22">
        <f>Target_AM[[#This Row],[PROPORSI]]*VLOOKUP(Target_AM[[#This Row],[NIPNAS]],Target_CC[],COLUMN(CN$2)+9,0)</f>
        <v>0</v>
      </c>
      <c r="DC288" s="22">
        <f>Target_AM[[#This Row],[PROPORSI]]*VLOOKUP(Target_AM[[#This Row],[NIPNAS]],Target_CC[],COLUMN(CO$2)+9,0)</f>
        <v>0</v>
      </c>
      <c r="DD288" s="22">
        <f>Target_AM[[#This Row],[PROPORSI]]*VLOOKUP(Target_AM[[#This Row],[NIPNAS]],Target_CC[],COLUMN(CP$2)+9,0)</f>
        <v>0</v>
      </c>
      <c r="DE288" s="22">
        <f>Target_AM[[#This Row],[PROPORSI]]*VLOOKUP(Target_AM[[#This Row],[NIPNAS]],Target_CC[],COLUMN(CQ$2)+9,0)</f>
        <v>0</v>
      </c>
      <c r="DF288" s="22">
        <f>Target_AM[[#This Row],[PROPORSI]]*VLOOKUP(Target_AM[[#This Row],[NIPNAS]],Target_CC[],COLUMN(CR$2)+9,0)</f>
        <v>0</v>
      </c>
      <c r="DG288" s="22">
        <f>Target_AM[[#This Row],[PROPORSI]]*VLOOKUP(Target_AM[[#This Row],[NIPNAS]],Target_CC[],COLUMN(CS$2)+9,0)</f>
        <v>0</v>
      </c>
      <c r="DH288" s="22">
        <f>Target_AM[[#This Row],[PROPORSI]]*VLOOKUP(Target_AM[[#This Row],[NIPNAS]],Target_CC[],COLUMN(CT$2)+9,0)</f>
        <v>0</v>
      </c>
      <c r="DI288" s="22">
        <f>Target_AM[[#This Row],[PROPORSI]]*VLOOKUP(Target_AM[[#This Row],[NIPNAS]],Target_CC[],COLUMN(CU$2)+9,0)</f>
        <v>0</v>
      </c>
      <c r="DJ288" s="22">
        <f>Target_AM[[#This Row],[PROPORSI]]*VLOOKUP(Target_AM[[#This Row],[NIPNAS]],Target_CC[],COLUMN(CV$2)+9,0)</f>
        <v>0</v>
      </c>
      <c r="DK288" s="22">
        <f>Target_AM[[#This Row],[PROPORSI]]*VLOOKUP(Target_AM[[#This Row],[NIPNAS]],Target_CC[],COLUMN(CW$2)+9,0)</f>
        <v>0</v>
      </c>
      <c r="DL288" s="22">
        <f>Target_AM[[#This Row],[PROPORSI]]*VLOOKUP(Target_AM[[#This Row],[NIPNAS]],Target_CC[],COLUMN(CX$2)+9,0)</f>
        <v>0</v>
      </c>
      <c r="DM288" s="22">
        <f>Target_AM[[#This Row],[PROPORSI]]*VLOOKUP(Target_AM[[#This Row],[NIPNAS]],Target_CC[],COLUMN(CY$2)+9,0)</f>
        <v>0</v>
      </c>
      <c r="DN288" s="22">
        <f>Target_AM[[#This Row],[PROPORSI]]*VLOOKUP(Target_AM[[#This Row],[NIPNAS]],Target_CC[],COLUMN(CZ$2)+9,0)</f>
        <v>0</v>
      </c>
      <c r="DO288" s="22">
        <f>Target_AM[[#This Row],[PROPORSI]]*VLOOKUP(Target_AM[[#This Row],[NIPNAS]],Target_CC[],COLUMN(DA$2)+9,0)</f>
        <v>0</v>
      </c>
      <c r="DP288" s="22">
        <f>Target_AM[[#This Row],[PROPORSI]]*VLOOKUP(Target_AM[[#This Row],[NIPNAS]],Target_CC[],COLUMN(DB$2)+9,0)</f>
        <v>0</v>
      </c>
      <c r="DQ288" s="22">
        <f>Target_AM[[#This Row],[PROPORSI]]*VLOOKUP(Target_AM[[#This Row],[NIPNAS]],Target_CC[],COLUMN(DC$2)+9,0)</f>
        <v>0</v>
      </c>
      <c r="DR288" s="22">
        <f>Target_AM[[#This Row],[PROPORSI]]*VLOOKUP(Target_AM[[#This Row],[NIPNAS]],Target_CC[],COLUMN(DD$2)+9,0)</f>
        <v>0</v>
      </c>
      <c r="DS288" s="22">
        <f>Target_AM[[#This Row],[PROPORSI]]*VLOOKUP(Target_AM[[#This Row],[NIPNAS]],Target_CC[],COLUMN(DE$2)+9,0)</f>
        <v>0</v>
      </c>
      <c r="DT288" s="22">
        <f>Target_AM[[#This Row],[PROPORSI]]*VLOOKUP(Target_AM[[#This Row],[NIPNAS]],Target_CC[],COLUMN(DF$2)+9,0)</f>
        <v>0</v>
      </c>
      <c r="DU288" s="22">
        <f>Target_AM[[#This Row],[PROPORSI]]*VLOOKUP(Target_AM[[#This Row],[NIPNAS]],Target_CC[],COLUMN(DG$2)+9,0)</f>
        <v>0</v>
      </c>
      <c r="DV288" s="22">
        <f>Target_AM[[#This Row],[PROPORSI]]*VLOOKUP(Target_AM[[#This Row],[NIPNAS]],Target_CC[],COLUMN(DH$2)+9,0)</f>
        <v>0</v>
      </c>
      <c r="DW288" s="22">
        <f>Target_AM[[#This Row],[PROPORSI]]*VLOOKUP(Target_AM[[#This Row],[NIPNAS]],Target_CC[],COLUMN(DI$2)+9,0)</f>
        <v>0</v>
      </c>
      <c r="DX288" s="22">
        <f>Target_AM[[#This Row],[PROPORSI]]*VLOOKUP(Target_AM[[#This Row],[NIPNAS]],Target_CC[],COLUMN(DJ$2)+9,0)</f>
        <v>0</v>
      </c>
      <c r="DY288" s="22">
        <f>Target_AM[[#This Row],[PROPORSI]]*VLOOKUP(Target_AM[[#This Row],[NIPNAS]],Target_CC[],COLUMN(DK$2)+9,0)</f>
        <v>0</v>
      </c>
      <c r="DZ288" s="22">
        <f>Target_AM[[#This Row],[PROPORSI]]*VLOOKUP(Target_AM[[#This Row],[NIPNAS]],Target_CC[],COLUMN(DL$2)+9,0)</f>
        <v>0</v>
      </c>
      <c r="EA288" s="22">
        <f>Target_AM[[#This Row],[PROPORSI]]*VLOOKUP(Target_AM[[#This Row],[NIPNAS]],Target_CC[],COLUMN(DM$2)+9,0)</f>
        <v>0</v>
      </c>
    </row>
    <row r="289" spans="2:131" x14ac:dyDescent="0.3">
      <c r="B289">
        <v>404931</v>
      </c>
      <c r="C289" t="s">
        <v>1012</v>
      </c>
      <c r="D289">
        <v>1</v>
      </c>
      <c r="E289" s="8">
        <v>45658</v>
      </c>
      <c r="F289">
        <v>2925419</v>
      </c>
      <c r="G289" t="s">
        <v>493</v>
      </c>
      <c r="J289" t="s">
        <v>300</v>
      </c>
      <c r="K289" t="s">
        <v>21</v>
      </c>
      <c r="L289" t="s">
        <v>159</v>
      </c>
      <c r="M289" t="s">
        <v>29</v>
      </c>
      <c r="N289" s="23">
        <f>Target_AM[[#This Row],[PROPORSI]]*VLOOKUP(Target_AM[[#This Row],[NIPNAS]],Target_CC[],9,0)</f>
        <v>5894863.8717338163</v>
      </c>
      <c r="O289" s="22">
        <f>Target_AM[[#This Row],[PROPORSI]]*VLOOKUP(Target_AM[[#This Row],[NIPNAS]],Target_CC[],COLUMN(A$2)+9,0)</f>
        <v>357395.51877351088</v>
      </c>
      <c r="P289" s="22">
        <f>Target_AM[[#This Row],[PROPORSI]]*VLOOKUP(Target_AM[[#This Row],[NIPNAS]],Target_CC[],COLUMN(B$2)+9,0)</f>
        <v>363637.54736266413</v>
      </c>
      <c r="Q289" s="22">
        <f>Target_AM[[#This Row],[PROPORSI]]*VLOOKUP(Target_AM[[#This Row],[NIPNAS]],Target_CC[],COLUMN(C$2)+9,0)</f>
        <v>388773.81367065175</v>
      </c>
      <c r="R289" s="22">
        <f>Target_AM[[#This Row],[PROPORSI]]*VLOOKUP(Target_AM[[#This Row],[NIPNAS]],Target_CC[],COLUMN(D$2)+9,0)</f>
        <v>365311.6903151708</v>
      </c>
      <c r="S289" s="22">
        <f>Target_AM[[#This Row],[PROPORSI]]*VLOOKUP(Target_AM[[#This Row],[NIPNAS]],Target_CC[],COLUMN(E$2)+9,0)</f>
        <v>383827.70280019299</v>
      </c>
      <c r="T289" s="22">
        <f>Target_AM[[#This Row],[PROPORSI]]*VLOOKUP(Target_AM[[#This Row],[NIPNAS]],Target_CC[],COLUMN(F$2)+9,0)</f>
        <v>378707.39774917846</v>
      </c>
      <c r="U289" s="22">
        <f>Target_AM[[#This Row],[PROPORSI]]*VLOOKUP(Target_AM[[#This Row],[NIPNAS]],Target_CC[],COLUMN(G$2)+9,0)</f>
        <v>396823.55798509711</v>
      </c>
      <c r="V289" s="22">
        <f>Target_AM[[#This Row],[PROPORSI]]*VLOOKUP(Target_AM[[#This Row],[NIPNAS]],Target_CC[],COLUMN(H$2)+9,0)</f>
        <v>400778.65739079134</v>
      </c>
      <c r="W289" s="22">
        <f>Target_AM[[#This Row],[PROPORSI]]*VLOOKUP(Target_AM[[#This Row],[NIPNAS]],Target_CC[],COLUMN(I$2)+9,0)</f>
        <v>395648.70078104094</v>
      </c>
      <c r="X289" s="22">
        <f>Target_AM[[#This Row],[PROPORSI]]*VLOOKUP(Target_AM[[#This Row],[NIPNAS]],Target_CC[],COLUMN(J$2)+9,0)</f>
        <v>403608.53184201528</v>
      </c>
      <c r="Y289" s="22">
        <f>Target_AM[[#This Row],[PROPORSI]]*VLOOKUP(Target_AM[[#This Row],[NIPNAS]],Target_CC[],COLUMN(K$2)+9,0)</f>
        <v>400663.68823053536</v>
      </c>
      <c r="Z289" s="22">
        <f>Target_AM[[#This Row],[PROPORSI]]*VLOOKUP(Target_AM[[#This Row],[NIPNAS]],Target_CC[],COLUMN(L$2)+9,0)</f>
        <v>378033.74309915153</v>
      </c>
      <c r="AA289" s="22">
        <f>Target_AM[[#This Row],[PROPORSI]]*VLOOKUP(Target_AM[[#This Row],[NIPNAS]],Target_CC[],COLUMN(M$2)+9,0)</f>
        <v>4613210.55</v>
      </c>
      <c r="AB289" s="22">
        <f>Target_AM[[#This Row],[PROPORSI]]*VLOOKUP(Target_AM[[#This Row],[NIPNAS]],Target_CC[],COLUMN(N$2)+9,0)</f>
        <v>1860927.9494320799</v>
      </c>
      <c r="AC289" s="22">
        <f>Target_AM[[#This Row],[PROPORSI]]*VLOOKUP(Target_AM[[#This Row],[NIPNAS]],Target_CC[],COLUMN(O$2)+9,0)</f>
        <v>1893429.6593096193</v>
      </c>
      <c r="AD289" s="22">
        <f>Target_AM[[#This Row],[PROPORSI]]*VLOOKUP(Target_AM[[#This Row],[NIPNAS]],Target_CC[],COLUMN(P$2)+9,0)</f>
        <v>2024312.0516726463</v>
      </c>
      <c r="AE289" s="22">
        <f>Target_AM[[#This Row],[PROPORSI]]*VLOOKUP(Target_AM[[#This Row],[NIPNAS]],Target_CC[],COLUMN(Q$2)+9,0)</f>
        <v>1902146.7787137905</v>
      </c>
      <c r="AF289" s="22">
        <f>Target_AM[[#This Row],[PROPORSI]]*VLOOKUP(Target_AM[[#This Row],[NIPNAS]],Target_CC[],COLUMN(R$2)+9,0)</f>
        <v>1998558.0747022196</v>
      </c>
      <c r="AG289" s="22">
        <f>Target_AM[[#This Row],[PROPORSI]]*VLOOKUP(Target_AM[[#This Row],[NIPNAS]],Target_CC[],COLUMN(S$2)+9,0)</f>
        <v>1971897.0835075045</v>
      </c>
      <c r="AH289" s="22">
        <f>Target_AM[[#This Row],[PROPORSI]]*VLOOKUP(Target_AM[[#This Row],[NIPNAS]],Target_CC[],COLUMN(T$2)+9,0)</f>
        <v>2066226.3829769136</v>
      </c>
      <c r="AI289" s="22">
        <f>Target_AM[[#This Row],[PROPORSI]]*VLOOKUP(Target_AM[[#This Row],[NIPNAS]],Target_CC[],COLUMN(U$2)+9,0)</f>
        <v>2086820.2478695023</v>
      </c>
      <c r="AJ289" s="22">
        <f>Target_AM[[#This Row],[PROPORSI]]*VLOOKUP(Target_AM[[#This Row],[NIPNAS]],Target_CC[],COLUMN(V$2)+9,0)</f>
        <v>2060109.0018325646</v>
      </c>
      <c r="AK289" s="22">
        <f>Target_AM[[#This Row],[PROPORSI]]*VLOOKUP(Target_AM[[#This Row],[NIPNAS]],Target_CC[],COLUMN(W$2)+9,0)</f>
        <v>2101555.1625034036</v>
      </c>
      <c r="AL289" s="22">
        <f>Target_AM[[#This Row],[PROPORSI]]*VLOOKUP(Target_AM[[#This Row],[NIPNAS]],Target_CC[],COLUMN(X$2)+9,0)</f>
        <v>2086221.613268886</v>
      </c>
      <c r="AM289" s="22">
        <f>Target_AM[[#This Row],[PROPORSI]]*VLOOKUP(Target_AM[[#This Row],[NIPNAS]],Target_CC[],COLUMN(Y$2)+9,0)</f>
        <v>1968389.4212659572</v>
      </c>
      <c r="AN289" s="22">
        <f>Target_AM[[#This Row],[PROPORSI]]*VLOOKUP(Target_AM[[#This Row],[NIPNAS]],Target_CC[],COLUMN(Z$2)+9,0)</f>
        <v>24020593.427055087</v>
      </c>
      <c r="AO289" s="22">
        <f>Target_AM[[#This Row],[PROPORSI]]*VLOOKUP(Target_AM[[#This Row],[NIPNAS]],Target_CC[],COLUMN(AA$2)+9,0)</f>
        <v>2218323.4682055907</v>
      </c>
      <c r="AP289" s="22">
        <f>Target_AM[[#This Row],[PROPORSI]]*VLOOKUP(Target_AM[[#This Row],[NIPNAS]],Target_CC[],COLUMN(AB$2)+9,0)</f>
        <v>2257067.2066722834</v>
      </c>
      <c r="AQ289" s="22">
        <f>Target_AM[[#This Row],[PROPORSI]]*VLOOKUP(Target_AM[[#This Row],[NIPNAS]],Target_CC[],COLUMN(AC$2)+9,0)</f>
        <v>2413085.8653432978</v>
      </c>
      <c r="AR289" s="22">
        <f>Target_AM[[#This Row],[PROPORSI]]*VLOOKUP(Target_AM[[#This Row],[NIPNAS]],Target_CC[],COLUMN(AD$2)+9,0)</f>
        <v>2267458.4690289614</v>
      </c>
      <c r="AS289" s="22">
        <f>Target_AM[[#This Row],[PROPORSI]]*VLOOKUP(Target_AM[[#This Row],[NIPNAS]],Target_CC[],COLUMN(AE$2)+9,0)</f>
        <v>2382385.7775024124</v>
      </c>
      <c r="AT289" s="22">
        <f>Target_AM[[#This Row],[PROPORSI]]*VLOOKUP(Target_AM[[#This Row],[NIPNAS]],Target_CC[],COLUMN(AF$2)+9,0)</f>
        <v>2350604.4812566829</v>
      </c>
      <c r="AU289" s="22">
        <f>Target_AM[[#This Row],[PROPORSI]]*VLOOKUP(Target_AM[[#This Row],[NIPNAS]],Target_CC[],COLUMN(AG$2)+9,0)</f>
        <v>2463049.9409620105</v>
      </c>
      <c r="AV289" s="22">
        <f>Target_AM[[#This Row],[PROPORSI]]*VLOOKUP(Target_AM[[#This Row],[NIPNAS]],Target_CC[],COLUMN(AH$2)+9,0)</f>
        <v>2487598.9052602937</v>
      </c>
      <c r="AW289" s="22">
        <f>Target_AM[[#This Row],[PROPORSI]]*VLOOKUP(Target_AM[[#This Row],[NIPNAS]],Target_CC[],COLUMN(AI$2)+9,0)</f>
        <v>2455757.7026136057</v>
      </c>
      <c r="AX289" s="22">
        <f>Target_AM[[#This Row],[PROPORSI]]*VLOOKUP(Target_AM[[#This Row],[NIPNAS]],Target_CC[],COLUMN(AJ$2)+9,0)</f>
        <v>2505163.6943454188</v>
      </c>
      <c r="AY289" s="22">
        <f>Target_AM[[#This Row],[PROPORSI]]*VLOOKUP(Target_AM[[#This Row],[NIPNAS]],Target_CC[],COLUMN(AK$2)+9,0)</f>
        <v>2486885.3014994212</v>
      </c>
      <c r="AZ289" s="22">
        <f>Target_AM[[#This Row],[PROPORSI]]*VLOOKUP(Target_AM[[#This Row],[NIPNAS]],Target_CC[],COLUMN(AL$2)+9,0)</f>
        <v>2346423.1643651086</v>
      </c>
      <c r="BA289" s="22">
        <f>Target_AM[[#This Row],[PROPORSI]]*VLOOKUP(Target_AM[[#This Row],[NIPNAS]],Target_CC[],COLUMN(AM$2)+9,0)</f>
        <v>28633803.977055091</v>
      </c>
      <c r="BB289" s="22">
        <f>Target_AM[[#This Row],[PROPORSI]]*VLOOKUP(Target_AM[[#This Row],[NIPNAS]],Target_CC[],COLUMN(AN$2)+9,0)</f>
        <v>4941582.2328302255</v>
      </c>
      <c r="BC289" s="22">
        <f>Target_AM[[#This Row],[PROPORSI]]*VLOOKUP(Target_AM[[#This Row],[NIPNAS]],Target_CC[],COLUMN(AO$2)+9,0)</f>
        <v>5142088.3207596643</v>
      </c>
      <c r="BD289" s="22">
        <f>Target_AM[[#This Row],[PROPORSI]]*VLOOKUP(Target_AM[[#This Row],[NIPNAS]],Target_CC[],COLUMN(AP$2)+9,0)</f>
        <v>5200167.6767443335</v>
      </c>
      <c r="BE289" s="22">
        <f>Target_AM[[#This Row],[PROPORSI]]*VLOOKUP(Target_AM[[#This Row],[NIPNAS]],Target_CC[],COLUMN(AQ$2)+9,0)</f>
        <v>5041400.8835760169</v>
      </c>
      <c r="BF289" s="22">
        <f>Target_AM[[#This Row],[PROPORSI]]*VLOOKUP(Target_AM[[#This Row],[NIPNAS]],Target_CC[],COLUMN(AR$2)+9,0)</f>
        <v>5300908.0587014994</v>
      </c>
      <c r="BG289" s="22">
        <f>Target_AM[[#This Row],[PROPORSI]]*VLOOKUP(Target_AM[[#This Row],[NIPNAS]],Target_CC[],COLUMN(AS$2)+9,0)</f>
        <v>5267931.7796293944</v>
      </c>
      <c r="BH289" s="22">
        <f>Target_AM[[#This Row],[PROPORSI]]*VLOOKUP(Target_AM[[#This Row],[NIPNAS]],Target_CC[],COLUMN(AT$2)+9,0)</f>
        <v>5440025.0052966522</v>
      </c>
      <c r="BI289" s="22">
        <f>Target_AM[[#This Row],[PROPORSI]]*VLOOKUP(Target_AM[[#This Row],[NIPNAS]],Target_CC[],COLUMN(AU$2)+9,0)</f>
        <v>5516503.1293899361</v>
      </c>
      <c r="BJ289" s="22">
        <f>Target_AM[[#This Row],[PROPORSI]]*VLOOKUP(Target_AM[[#This Row],[NIPNAS]],Target_CC[],COLUMN(AV$2)+9,0)</f>
        <v>5430748.8535660813</v>
      </c>
      <c r="BK289" s="22">
        <f>Target_AM[[#This Row],[PROPORSI]]*VLOOKUP(Target_AM[[#This Row],[NIPNAS]],Target_CC[],COLUMN(AW$2)+9,0)</f>
        <v>5523072.6990475263</v>
      </c>
      <c r="BL289" s="22">
        <f>Target_AM[[#This Row],[PROPORSI]]*VLOOKUP(Target_AM[[#This Row],[NIPNAS]],Target_CC[],COLUMN(AX$2)+9,0)</f>
        <v>5624891.6984470263</v>
      </c>
      <c r="BM289" s="22">
        <f>Target_AM[[#This Row],[PROPORSI]]*VLOOKUP(Target_AM[[#This Row],[NIPNAS]],Target_CC[],COLUMN(AY$2)+9,0)</f>
        <v>5484201.4723760169</v>
      </c>
      <c r="BN289" s="22">
        <f>Target_AM[[#This Row],[PROPORSI]]*VLOOKUP(Target_AM[[#This Row],[NIPNAS]],Target_CC[],COLUMN(AZ$2)+9,0)</f>
        <v>63913521.810364373</v>
      </c>
      <c r="BO289" s="22">
        <f>Target_AM[[#This Row],[PROPORSI]]*VLOOKUP(Target_AM[[#This Row],[NIPNAS]],Target_CC[],COLUMN(BA$2)+9,0)</f>
        <v>359180</v>
      </c>
      <c r="BP289" s="22">
        <f>Target_AM[[#This Row],[PROPORSI]]*VLOOKUP(Target_AM[[#This Row],[NIPNAS]],Target_CC[],COLUMN(BB$2)+9,0)</f>
        <v>371940</v>
      </c>
      <c r="BQ289" s="22">
        <f>Target_AM[[#This Row],[PROPORSI]]*VLOOKUP(Target_AM[[#This Row],[NIPNAS]],Target_CC[],COLUMN(BC$2)+9,0)</f>
        <v>374300</v>
      </c>
      <c r="BR289" s="22">
        <f>Target_AM[[#This Row],[PROPORSI]]*VLOOKUP(Target_AM[[#This Row],[NIPNAS]],Target_CC[],COLUMN(BD$2)+9,0)</f>
        <v>374300</v>
      </c>
      <c r="BS289" s="22">
        <f>Target_AM[[#This Row],[PROPORSI]]*VLOOKUP(Target_AM[[#This Row],[NIPNAS]],Target_CC[],COLUMN(BE$2)+9,0)</f>
        <v>374300</v>
      </c>
      <c r="BT289" s="22">
        <f>Target_AM[[#This Row],[PROPORSI]]*VLOOKUP(Target_AM[[#This Row],[NIPNAS]],Target_CC[],COLUMN(BF$2)+9,0)</f>
        <v>374300</v>
      </c>
      <c r="BU289" s="22">
        <f>Target_AM[[#This Row],[PROPORSI]]*VLOOKUP(Target_AM[[#This Row],[NIPNAS]],Target_CC[],COLUMN(BG$2)+9,0)</f>
        <v>374300</v>
      </c>
      <c r="BV289" s="22">
        <f>Target_AM[[#This Row],[PROPORSI]]*VLOOKUP(Target_AM[[#This Row],[NIPNAS]],Target_CC[],COLUMN(BH$2)+9,0)</f>
        <v>374300</v>
      </c>
      <c r="BW289" s="22">
        <f>Target_AM[[#This Row],[PROPORSI]]*VLOOKUP(Target_AM[[#This Row],[NIPNAS]],Target_CC[],COLUMN(BI$2)+9,0)</f>
        <v>374300</v>
      </c>
      <c r="BX289" s="22">
        <f>Target_AM[[#This Row],[PROPORSI]]*VLOOKUP(Target_AM[[#This Row],[NIPNAS]],Target_CC[],COLUMN(BJ$2)+9,0)</f>
        <v>374300</v>
      </c>
      <c r="BY289" s="22">
        <f>Target_AM[[#This Row],[PROPORSI]]*VLOOKUP(Target_AM[[#This Row],[NIPNAS]],Target_CC[],COLUMN(BK$2)+9,0)</f>
        <v>374300</v>
      </c>
      <c r="BZ289" s="22">
        <f>Target_AM[[#This Row],[PROPORSI]]*VLOOKUP(Target_AM[[#This Row],[NIPNAS]],Target_CC[],COLUMN(BL$2)+9,0)</f>
        <v>374300</v>
      </c>
      <c r="CA289" s="22">
        <f>Target_AM[[#This Row],[PROPORSI]]*VLOOKUP(Target_AM[[#This Row],[NIPNAS]],Target_CC[],COLUMN(BM$2)+9,0)</f>
        <v>4474120</v>
      </c>
      <c r="CB289" s="22">
        <f>Target_AM[[#This Row],[PROPORSI]]*VLOOKUP(Target_AM[[#This Row],[NIPNAS]],Target_CC[],COLUMN(BN$2)+9,0)</f>
        <v>0</v>
      </c>
      <c r="CC289" s="22">
        <f>Target_AM[[#This Row],[PROPORSI]]*VLOOKUP(Target_AM[[#This Row],[NIPNAS]],Target_CC[],COLUMN(BO$2)+9,0)</f>
        <v>0</v>
      </c>
      <c r="CD289" s="22">
        <f>Target_AM[[#This Row],[PROPORSI]]*VLOOKUP(Target_AM[[#This Row],[NIPNAS]],Target_CC[],COLUMN(BP$2)+9,0)</f>
        <v>0</v>
      </c>
      <c r="CE289" s="22">
        <f>Target_AM[[#This Row],[PROPORSI]]*VLOOKUP(Target_AM[[#This Row],[NIPNAS]],Target_CC[],COLUMN(BQ$2)+9,0)</f>
        <v>0</v>
      </c>
      <c r="CF289" s="22">
        <f>Target_AM[[#This Row],[PROPORSI]]*VLOOKUP(Target_AM[[#This Row],[NIPNAS]],Target_CC[],COLUMN(BR$2)+9,0)</f>
        <v>0</v>
      </c>
      <c r="CG289" s="22">
        <f>Target_AM[[#This Row],[PROPORSI]]*VLOOKUP(Target_AM[[#This Row],[NIPNAS]],Target_CC[],COLUMN(BS$2)+9,0)</f>
        <v>0</v>
      </c>
      <c r="CH289" s="22">
        <f>Target_AM[[#This Row],[PROPORSI]]*VLOOKUP(Target_AM[[#This Row],[NIPNAS]],Target_CC[],COLUMN(BT$2)+9,0)</f>
        <v>0</v>
      </c>
      <c r="CI289" s="22">
        <f>Target_AM[[#This Row],[PROPORSI]]*VLOOKUP(Target_AM[[#This Row],[NIPNAS]],Target_CC[],COLUMN(BU$2)+9,0)</f>
        <v>0</v>
      </c>
      <c r="CJ289" s="22">
        <f>Target_AM[[#This Row],[PROPORSI]]*VLOOKUP(Target_AM[[#This Row],[NIPNAS]],Target_CC[],COLUMN(BV$2)+9,0)</f>
        <v>0</v>
      </c>
      <c r="CK289" s="22">
        <f>Target_AM[[#This Row],[PROPORSI]]*VLOOKUP(Target_AM[[#This Row],[NIPNAS]],Target_CC[],COLUMN(BW$2)+9,0)</f>
        <v>0</v>
      </c>
      <c r="CL289" s="22">
        <f>Target_AM[[#This Row],[PROPORSI]]*VLOOKUP(Target_AM[[#This Row],[NIPNAS]],Target_CC[],COLUMN(BX$2)+9,0)</f>
        <v>0</v>
      </c>
      <c r="CM289" s="22">
        <f>Target_AM[[#This Row],[PROPORSI]]*VLOOKUP(Target_AM[[#This Row],[NIPNAS]],Target_CC[],COLUMN(BY$2)+9,0)</f>
        <v>0</v>
      </c>
      <c r="CN289" s="22">
        <f>Target_AM[[#This Row],[PROPORSI]]*VLOOKUP(Target_AM[[#This Row],[NIPNAS]],Target_CC[],COLUMN(BZ$2)+9,0)</f>
        <v>0</v>
      </c>
      <c r="CO289" s="22">
        <f>Target_AM[[#This Row],[PROPORSI]]*VLOOKUP(Target_AM[[#This Row],[NIPNAS]],Target_CC[],COLUMN(CA$2)+9,0)</f>
        <v>359180</v>
      </c>
      <c r="CP289" s="22">
        <f>Target_AM[[#This Row],[PROPORSI]]*VLOOKUP(Target_AM[[#This Row],[NIPNAS]],Target_CC[],COLUMN(CB$2)+9,0)</f>
        <v>371940</v>
      </c>
      <c r="CQ289" s="22">
        <f>Target_AM[[#This Row],[PROPORSI]]*VLOOKUP(Target_AM[[#This Row],[NIPNAS]],Target_CC[],COLUMN(CC$2)+9,0)</f>
        <v>374300</v>
      </c>
      <c r="CR289" s="22">
        <f>Target_AM[[#This Row],[PROPORSI]]*VLOOKUP(Target_AM[[#This Row],[NIPNAS]],Target_CC[],COLUMN(CD$2)+9,0)</f>
        <v>374300</v>
      </c>
      <c r="CS289" s="22">
        <f>Target_AM[[#This Row],[PROPORSI]]*VLOOKUP(Target_AM[[#This Row],[NIPNAS]],Target_CC[],COLUMN(CE$2)+9,0)</f>
        <v>374300</v>
      </c>
      <c r="CT289" s="22">
        <f>Target_AM[[#This Row],[PROPORSI]]*VLOOKUP(Target_AM[[#This Row],[NIPNAS]],Target_CC[],COLUMN(CF$2)+9,0)</f>
        <v>374300</v>
      </c>
      <c r="CU289" s="22">
        <f>Target_AM[[#This Row],[PROPORSI]]*VLOOKUP(Target_AM[[#This Row],[NIPNAS]],Target_CC[],COLUMN(CG$2)+9,0)</f>
        <v>374300</v>
      </c>
      <c r="CV289" s="22">
        <f>Target_AM[[#This Row],[PROPORSI]]*VLOOKUP(Target_AM[[#This Row],[NIPNAS]],Target_CC[],COLUMN(CH$2)+9,0)</f>
        <v>374300</v>
      </c>
      <c r="CW289" s="22">
        <f>Target_AM[[#This Row],[PROPORSI]]*VLOOKUP(Target_AM[[#This Row],[NIPNAS]],Target_CC[],COLUMN(CI$2)+9,0)</f>
        <v>374300</v>
      </c>
      <c r="CX289" s="22">
        <f>Target_AM[[#This Row],[PROPORSI]]*VLOOKUP(Target_AM[[#This Row],[NIPNAS]],Target_CC[],COLUMN(CJ$2)+9,0)</f>
        <v>374300</v>
      </c>
      <c r="CY289" s="22">
        <f>Target_AM[[#This Row],[PROPORSI]]*VLOOKUP(Target_AM[[#This Row],[NIPNAS]],Target_CC[],COLUMN(CK$2)+9,0)</f>
        <v>374300</v>
      </c>
      <c r="CZ289" s="22">
        <f>Target_AM[[#This Row],[PROPORSI]]*VLOOKUP(Target_AM[[#This Row],[NIPNAS]],Target_CC[],COLUMN(CL$2)+9,0)</f>
        <v>374300</v>
      </c>
      <c r="DA289" s="22">
        <f>Target_AM[[#This Row],[PROPORSI]]*VLOOKUP(Target_AM[[#This Row],[NIPNAS]],Target_CC[],COLUMN(CM$2)+9,0)</f>
        <v>4474120</v>
      </c>
      <c r="DB289" s="22">
        <f>Target_AM[[#This Row],[PROPORSI]]*VLOOKUP(Target_AM[[#This Row],[NIPNAS]],Target_CC[],COLUMN(CN$2)+9,0)</f>
        <v>0</v>
      </c>
      <c r="DC289" s="22">
        <f>Target_AM[[#This Row],[PROPORSI]]*VLOOKUP(Target_AM[[#This Row],[NIPNAS]],Target_CC[],COLUMN(CO$2)+9,0)</f>
        <v>0</v>
      </c>
      <c r="DD289" s="22">
        <f>Target_AM[[#This Row],[PROPORSI]]*VLOOKUP(Target_AM[[#This Row],[NIPNAS]],Target_CC[],COLUMN(CP$2)+9,0)</f>
        <v>0</v>
      </c>
      <c r="DE289" s="22">
        <f>Target_AM[[#This Row],[PROPORSI]]*VLOOKUP(Target_AM[[#This Row],[NIPNAS]],Target_CC[],COLUMN(CQ$2)+9,0)</f>
        <v>0</v>
      </c>
      <c r="DF289" s="22">
        <f>Target_AM[[#This Row],[PROPORSI]]*VLOOKUP(Target_AM[[#This Row],[NIPNAS]],Target_CC[],COLUMN(CR$2)+9,0)</f>
        <v>0</v>
      </c>
      <c r="DG289" s="22">
        <f>Target_AM[[#This Row],[PROPORSI]]*VLOOKUP(Target_AM[[#This Row],[NIPNAS]],Target_CC[],COLUMN(CS$2)+9,0)</f>
        <v>0</v>
      </c>
      <c r="DH289" s="22">
        <f>Target_AM[[#This Row],[PROPORSI]]*VLOOKUP(Target_AM[[#This Row],[NIPNAS]],Target_CC[],COLUMN(CT$2)+9,0)</f>
        <v>0</v>
      </c>
      <c r="DI289" s="22">
        <f>Target_AM[[#This Row],[PROPORSI]]*VLOOKUP(Target_AM[[#This Row],[NIPNAS]],Target_CC[],COLUMN(CU$2)+9,0)</f>
        <v>0</v>
      </c>
      <c r="DJ289" s="22">
        <f>Target_AM[[#This Row],[PROPORSI]]*VLOOKUP(Target_AM[[#This Row],[NIPNAS]],Target_CC[],COLUMN(CV$2)+9,0)</f>
        <v>0</v>
      </c>
      <c r="DK289" s="22">
        <f>Target_AM[[#This Row],[PROPORSI]]*VLOOKUP(Target_AM[[#This Row],[NIPNAS]],Target_CC[],COLUMN(CW$2)+9,0)</f>
        <v>0</v>
      </c>
      <c r="DL289" s="22">
        <f>Target_AM[[#This Row],[PROPORSI]]*VLOOKUP(Target_AM[[#This Row],[NIPNAS]],Target_CC[],COLUMN(CX$2)+9,0)</f>
        <v>0</v>
      </c>
      <c r="DM289" s="22">
        <f>Target_AM[[#This Row],[PROPORSI]]*VLOOKUP(Target_AM[[#This Row],[NIPNAS]],Target_CC[],COLUMN(CY$2)+9,0)</f>
        <v>0</v>
      </c>
      <c r="DN289" s="22">
        <f>Target_AM[[#This Row],[PROPORSI]]*VLOOKUP(Target_AM[[#This Row],[NIPNAS]],Target_CC[],COLUMN(CZ$2)+9,0)</f>
        <v>0</v>
      </c>
      <c r="DO289" s="22">
        <f>Target_AM[[#This Row],[PROPORSI]]*VLOOKUP(Target_AM[[#This Row],[NIPNAS]],Target_CC[],COLUMN(DA$2)+9,0)</f>
        <v>0</v>
      </c>
      <c r="DP289" s="22">
        <f>Target_AM[[#This Row],[PROPORSI]]*VLOOKUP(Target_AM[[#This Row],[NIPNAS]],Target_CC[],COLUMN(DB$2)+9,0)</f>
        <v>0</v>
      </c>
      <c r="DQ289" s="22">
        <f>Target_AM[[#This Row],[PROPORSI]]*VLOOKUP(Target_AM[[#This Row],[NIPNAS]],Target_CC[],COLUMN(DC$2)+9,0)</f>
        <v>0</v>
      </c>
      <c r="DR289" s="22">
        <f>Target_AM[[#This Row],[PROPORSI]]*VLOOKUP(Target_AM[[#This Row],[NIPNAS]],Target_CC[],COLUMN(DD$2)+9,0)</f>
        <v>0</v>
      </c>
      <c r="DS289" s="22">
        <f>Target_AM[[#This Row],[PROPORSI]]*VLOOKUP(Target_AM[[#This Row],[NIPNAS]],Target_CC[],COLUMN(DE$2)+9,0)</f>
        <v>0</v>
      </c>
      <c r="DT289" s="22">
        <f>Target_AM[[#This Row],[PROPORSI]]*VLOOKUP(Target_AM[[#This Row],[NIPNAS]],Target_CC[],COLUMN(DF$2)+9,0)</f>
        <v>0</v>
      </c>
      <c r="DU289" s="22">
        <f>Target_AM[[#This Row],[PROPORSI]]*VLOOKUP(Target_AM[[#This Row],[NIPNAS]],Target_CC[],COLUMN(DG$2)+9,0)</f>
        <v>0</v>
      </c>
      <c r="DV289" s="22">
        <f>Target_AM[[#This Row],[PROPORSI]]*VLOOKUP(Target_AM[[#This Row],[NIPNAS]],Target_CC[],COLUMN(DH$2)+9,0)</f>
        <v>0</v>
      </c>
      <c r="DW289" s="22">
        <f>Target_AM[[#This Row],[PROPORSI]]*VLOOKUP(Target_AM[[#This Row],[NIPNAS]],Target_CC[],COLUMN(DI$2)+9,0)</f>
        <v>0</v>
      </c>
      <c r="DX289" s="22">
        <f>Target_AM[[#This Row],[PROPORSI]]*VLOOKUP(Target_AM[[#This Row],[NIPNAS]],Target_CC[],COLUMN(DJ$2)+9,0)</f>
        <v>0</v>
      </c>
      <c r="DY289" s="22">
        <f>Target_AM[[#This Row],[PROPORSI]]*VLOOKUP(Target_AM[[#This Row],[NIPNAS]],Target_CC[],COLUMN(DK$2)+9,0)</f>
        <v>0</v>
      </c>
      <c r="DZ289" s="22">
        <f>Target_AM[[#This Row],[PROPORSI]]*VLOOKUP(Target_AM[[#This Row],[NIPNAS]],Target_CC[],COLUMN(DL$2)+9,0)</f>
        <v>0</v>
      </c>
      <c r="EA289" s="22">
        <f>Target_AM[[#This Row],[PROPORSI]]*VLOOKUP(Target_AM[[#This Row],[NIPNAS]],Target_CC[],COLUMN(DM$2)+9,0)</f>
        <v>0</v>
      </c>
    </row>
    <row r="290" spans="2:131" x14ac:dyDescent="0.3">
      <c r="B290">
        <v>405886</v>
      </c>
      <c r="C290" t="s">
        <v>1025</v>
      </c>
      <c r="D290">
        <v>1</v>
      </c>
      <c r="E290" s="8">
        <v>45658</v>
      </c>
      <c r="F290">
        <v>19578149</v>
      </c>
      <c r="G290" t="s">
        <v>624</v>
      </c>
      <c r="J290" t="s">
        <v>363</v>
      </c>
      <c r="K290" t="s">
        <v>20</v>
      </c>
      <c r="L290" t="s">
        <v>159</v>
      </c>
      <c r="M290" t="s">
        <v>29</v>
      </c>
      <c r="N290" s="23">
        <f>Target_AM[[#This Row],[PROPORSI]]*VLOOKUP(Target_AM[[#This Row],[NIPNAS]],Target_CC[],9,0)</f>
        <v>22869722.756110534</v>
      </c>
      <c r="O290" s="22">
        <f>Target_AM[[#This Row],[PROPORSI]]*VLOOKUP(Target_AM[[#This Row],[NIPNAS]],Target_CC[],COLUMN(A$2)+9,0)</f>
        <v>1311780</v>
      </c>
      <c r="P290" s="22">
        <f>Target_AM[[#This Row],[PROPORSI]]*VLOOKUP(Target_AM[[#This Row],[NIPNAS]],Target_CC[],COLUMN(B$2)+9,0)</f>
        <v>1311780</v>
      </c>
      <c r="Q290" s="22">
        <f>Target_AM[[#This Row],[PROPORSI]]*VLOOKUP(Target_AM[[#This Row],[NIPNAS]],Target_CC[],COLUMN(C$2)+9,0)</f>
        <v>1259308.8</v>
      </c>
      <c r="R290" s="22">
        <f>Target_AM[[#This Row],[PROPORSI]]*VLOOKUP(Target_AM[[#This Row],[NIPNAS]],Target_CC[],COLUMN(D$2)+9,0)</f>
        <v>1324373.088</v>
      </c>
      <c r="S290" s="22">
        <f>Target_AM[[#This Row],[PROPORSI]]*VLOOKUP(Target_AM[[#This Row],[NIPNAS]],Target_CC[],COLUMN(E$2)+9,0)</f>
        <v>1259434.7308799999</v>
      </c>
      <c r="T290" s="22">
        <f>Target_AM[[#This Row],[PROPORSI]]*VLOOKUP(Target_AM[[#This Row],[NIPNAS]],Target_CC[],COLUMN(F$2)+9,0)</f>
        <v>1258785.3473088001</v>
      </c>
      <c r="U290" s="22">
        <f>Target_AM[[#This Row],[PROPORSI]]*VLOOKUP(Target_AM[[#This Row],[NIPNAS]],Target_CC[],COLUMN(G$2)+9,0)</f>
        <v>1521134.8534730878</v>
      </c>
      <c r="V290" s="22">
        <f>Target_AM[[#This Row],[PROPORSI]]*VLOOKUP(Target_AM[[#This Row],[NIPNAS]],Target_CC[],COLUMN(H$2)+9,0)</f>
        <v>1326991.348534731</v>
      </c>
      <c r="W290" s="22">
        <f>Target_AM[[#This Row],[PROPORSI]]*VLOOKUP(Target_AM[[#This Row],[NIPNAS]],Target_CC[],COLUMN(I$2)+9,0)</f>
        <v>1390638.9134853473</v>
      </c>
      <c r="X290" s="22">
        <f>Target_AM[[#This Row],[PROPORSI]]*VLOOKUP(Target_AM[[#This Row],[NIPNAS]],Target_CC[],COLUMN(J$2)+9,0)</f>
        <v>1522453.3891348531</v>
      </c>
      <c r="Y290" s="22">
        <f>Target_AM[[#This Row],[PROPORSI]]*VLOOKUP(Target_AM[[#This Row],[NIPNAS]],Target_CC[],COLUMN(K$2)+9,0)</f>
        <v>1327004.5338913486</v>
      </c>
      <c r="Z290" s="22">
        <f>Target_AM[[#This Row],[PROPORSI]]*VLOOKUP(Target_AM[[#This Row],[NIPNAS]],Target_CC[],COLUMN(L$2)+9,0)</f>
        <v>1456228.0453389138</v>
      </c>
      <c r="AA290" s="22">
        <f>Target_AM[[#This Row],[PROPORSI]]*VLOOKUP(Target_AM[[#This Row],[NIPNAS]],Target_CC[],COLUMN(M$2)+9,0)</f>
        <v>16269913.050047083</v>
      </c>
      <c r="AB290" s="22">
        <f>Target_AM[[#This Row],[PROPORSI]]*VLOOKUP(Target_AM[[#This Row],[NIPNAS]],Target_CC[],COLUMN(N$2)+9,0)</f>
        <v>152775.98649917118</v>
      </c>
      <c r="AC290" s="22">
        <f>Target_AM[[#This Row],[PROPORSI]]*VLOOKUP(Target_AM[[#This Row],[NIPNAS]],Target_CC[],COLUMN(O$2)+9,0)</f>
        <v>893735.73163319437</v>
      </c>
      <c r="AD290" s="22">
        <f>Target_AM[[#This Row],[PROPORSI]]*VLOOKUP(Target_AM[[#This Row],[NIPNAS]],Target_CC[],COLUMN(P$2)+9,0)</f>
        <v>816592.8140658933</v>
      </c>
      <c r="AE290" s="22">
        <f>Target_AM[[#This Row],[PROPORSI]]*VLOOKUP(Target_AM[[#This Row],[NIPNAS]],Target_CC[],COLUMN(Q$2)+9,0)</f>
        <v>563657.40721510374</v>
      </c>
      <c r="AF290" s="22">
        <f>Target_AM[[#This Row],[PROPORSI]]*VLOOKUP(Target_AM[[#This Row],[NIPNAS]],Target_CC[],COLUMN(R$2)+9,0)</f>
        <v>761622.03963594756</v>
      </c>
      <c r="AG290" s="22">
        <f>Target_AM[[#This Row],[PROPORSI]]*VLOOKUP(Target_AM[[#This Row],[NIPNAS]],Target_CC[],COLUMN(S$2)+9,0)</f>
        <v>1101104.8948246394</v>
      </c>
      <c r="AH290" s="22">
        <f>Target_AM[[#This Row],[PROPORSI]]*VLOOKUP(Target_AM[[#This Row],[NIPNAS]],Target_CC[],COLUMN(T$2)+9,0)</f>
        <v>1295836.5282965067</v>
      </c>
      <c r="AI290" s="22">
        <f>Target_AM[[#This Row],[PROPORSI]]*VLOOKUP(Target_AM[[#This Row],[NIPNAS]],Target_CC[],COLUMN(U$2)+9,0)</f>
        <v>1431615.4931560864</v>
      </c>
      <c r="AJ290" s="22">
        <f>Target_AM[[#This Row],[PROPORSI]]*VLOOKUP(Target_AM[[#This Row],[NIPNAS]],Target_CC[],COLUMN(V$2)+9,0)</f>
        <v>1172697.0353546778</v>
      </c>
      <c r="AK290" s="22">
        <f>Target_AM[[#This Row],[PROPORSI]]*VLOOKUP(Target_AM[[#This Row],[NIPNAS]],Target_CC[],COLUMN(W$2)+9,0)</f>
        <v>1442856.7644359425</v>
      </c>
      <c r="AL290" s="22">
        <f>Target_AM[[#This Row],[PROPORSI]]*VLOOKUP(Target_AM[[#This Row],[NIPNAS]],Target_CC[],COLUMN(X$2)+9,0)</f>
        <v>1942456.1210383582</v>
      </c>
      <c r="AM290" s="22">
        <f>Target_AM[[#This Row],[PROPORSI]]*VLOOKUP(Target_AM[[#This Row],[NIPNAS]],Target_CC[],COLUMN(Y$2)+9,0)</f>
        <v>1216382.8709438592</v>
      </c>
      <c r="AN290" s="22">
        <f>Target_AM[[#This Row],[PROPORSI]]*VLOOKUP(Target_AM[[#This Row],[NIPNAS]],Target_CC[],COLUMN(Z$2)+9,0)</f>
        <v>12791333.687099382</v>
      </c>
      <c r="AO290" s="22">
        <f>Target_AM[[#This Row],[PROPORSI]]*VLOOKUP(Target_AM[[#This Row],[NIPNAS]],Target_CC[],COLUMN(AA$2)+9,0)</f>
        <v>1464555.9864991712</v>
      </c>
      <c r="AP290" s="22">
        <f>Target_AM[[#This Row],[PROPORSI]]*VLOOKUP(Target_AM[[#This Row],[NIPNAS]],Target_CC[],COLUMN(AB$2)+9,0)</f>
        <v>2205515.7316331943</v>
      </c>
      <c r="AQ290" s="22">
        <f>Target_AM[[#This Row],[PROPORSI]]*VLOOKUP(Target_AM[[#This Row],[NIPNAS]],Target_CC[],COLUMN(AC$2)+9,0)</f>
        <v>2075901.6140658935</v>
      </c>
      <c r="AR290" s="22">
        <f>Target_AM[[#This Row],[PROPORSI]]*VLOOKUP(Target_AM[[#This Row],[NIPNAS]],Target_CC[],COLUMN(AD$2)+9,0)</f>
        <v>1888030.4952151037</v>
      </c>
      <c r="AS290" s="22">
        <f>Target_AM[[#This Row],[PROPORSI]]*VLOOKUP(Target_AM[[#This Row],[NIPNAS]],Target_CC[],COLUMN(AE$2)+9,0)</f>
        <v>2021056.7705159476</v>
      </c>
      <c r="AT290" s="22">
        <f>Target_AM[[#This Row],[PROPORSI]]*VLOOKUP(Target_AM[[#This Row],[NIPNAS]],Target_CC[],COLUMN(AF$2)+9,0)</f>
        <v>2359890.2421334395</v>
      </c>
      <c r="AU290" s="22">
        <f>Target_AM[[#This Row],[PROPORSI]]*VLOOKUP(Target_AM[[#This Row],[NIPNAS]],Target_CC[],COLUMN(AG$2)+9,0)</f>
        <v>2816971.3817695947</v>
      </c>
      <c r="AV290" s="22">
        <f>Target_AM[[#This Row],[PROPORSI]]*VLOOKUP(Target_AM[[#This Row],[NIPNAS]],Target_CC[],COLUMN(AH$2)+9,0)</f>
        <v>2758606.8416908174</v>
      </c>
      <c r="AW290" s="22">
        <f>Target_AM[[#This Row],[PROPORSI]]*VLOOKUP(Target_AM[[#This Row],[NIPNAS]],Target_CC[],COLUMN(AI$2)+9,0)</f>
        <v>2563335.9488400249</v>
      </c>
      <c r="AX290" s="22">
        <f>Target_AM[[#This Row],[PROPORSI]]*VLOOKUP(Target_AM[[#This Row],[NIPNAS]],Target_CC[],COLUMN(AJ$2)+9,0)</f>
        <v>2965310.1535707954</v>
      </c>
      <c r="AY290" s="22">
        <f>Target_AM[[#This Row],[PROPORSI]]*VLOOKUP(Target_AM[[#This Row],[NIPNAS]],Target_CC[],COLUMN(AK$2)+9,0)</f>
        <v>3269460.6549297068</v>
      </c>
      <c r="AZ290" s="22">
        <f>Target_AM[[#This Row],[PROPORSI]]*VLOOKUP(Target_AM[[#This Row],[NIPNAS]],Target_CC[],COLUMN(AL$2)+9,0)</f>
        <v>2672610.916282773</v>
      </c>
      <c r="BA290" s="22">
        <f>Target_AM[[#This Row],[PROPORSI]]*VLOOKUP(Target_AM[[#This Row],[NIPNAS]],Target_CC[],COLUMN(AM$2)+9,0)</f>
        <v>29061246.73714646</v>
      </c>
      <c r="BB290" s="22">
        <f>Target_AM[[#This Row],[PROPORSI]]*VLOOKUP(Target_AM[[#This Row],[NIPNAS]],Target_CC[],COLUMN(AN$2)+9,0)</f>
        <v>792396.75529236195</v>
      </c>
      <c r="BC290" s="22">
        <f>Target_AM[[#This Row],[PROPORSI]]*VLOOKUP(Target_AM[[#This Row],[NIPNAS]],Target_CC[],COLUMN(AO$2)+9,0)</f>
        <v>6032290.547343405</v>
      </c>
      <c r="BD290" s="22">
        <f>Target_AM[[#This Row],[PROPORSI]]*VLOOKUP(Target_AM[[#This Row],[NIPNAS]],Target_CC[],COLUMN(AP$2)+9,0)</f>
        <v>1721168.2227272117</v>
      </c>
      <c r="BE290" s="22">
        <f>Target_AM[[#This Row],[PROPORSI]]*VLOOKUP(Target_AM[[#This Row],[NIPNAS]],Target_CC[],COLUMN(AQ$2)+9,0)</f>
        <v>3730263.1812121775</v>
      </c>
      <c r="BF290" s="22">
        <f>Target_AM[[#This Row],[PROPORSI]]*VLOOKUP(Target_AM[[#This Row],[NIPNAS]],Target_CC[],COLUMN(AR$2)+9,0)</f>
        <v>4356146.5649457099</v>
      </c>
      <c r="BG290" s="22">
        <f>Target_AM[[#This Row],[PROPORSI]]*VLOOKUP(Target_AM[[#This Row],[NIPNAS]],Target_CC[],COLUMN(AS$2)+9,0)</f>
        <v>4727385.5144472579</v>
      </c>
      <c r="BH290" s="22">
        <f>Target_AM[[#This Row],[PROPORSI]]*VLOOKUP(Target_AM[[#This Row],[NIPNAS]],Target_CC[],COLUMN(AT$2)+9,0)</f>
        <v>304335.51175167295</v>
      </c>
      <c r="BI290" s="22">
        <f>Target_AM[[#This Row],[PROPORSI]]*VLOOKUP(Target_AM[[#This Row],[NIPNAS]],Target_CC[],COLUMN(AU$2)+9,0)</f>
        <v>6178364.2199487239</v>
      </c>
      <c r="BJ290" s="22">
        <f>Target_AM[[#This Row],[PROPORSI]]*VLOOKUP(Target_AM[[#This Row],[NIPNAS]],Target_CC[],COLUMN(AV$2)+9,0)</f>
        <v>2219161.1340547749</v>
      </c>
      <c r="BK290" s="22">
        <f>Target_AM[[#This Row],[PROPORSI]]*VLOOKUP(Target_AM[[#This Row],[NIPNAS]],Target_CC[],COLUMN(AW$2)+9,0)</f>
        <v>6294176.2929679696</v>
      </c>
      <c r="BL290" s="22">
        <f>Target_AM[[#This Row],[PROPORSI]]*VLOOKUP(Target_AM[[#This Row],[NIPNAS]],Target_CC[],COLUMN(AX$2)+9,0)</f>
        <v>4667404.7998496499</v>
      </c>
      <c r="BM290" s="22">
        <f>Target_AM[[#This Row],[PROPORSI]]*VLOOKUP(Target_AM[[#This Row],[NIPNAS]],Target_CC[],COLUMN(AY$2)+9,0)</f>
        <v>3677144.2621599752</v>
      </c>
      <c r="BN290" s="22">
        <f>Target_AM[[#This Row],[PROPORSI]]*VLOOKUP(Target_AM[[#This Row],[NIPNAS]],Target_CC[],COLUMN(AZ$2)+9,0)</f>
        <v>44700237.006700888</v>
      </c>
      <c r="BO290" s="22">
        <f>Target_AM[[#This Row],[PROPORSI]]*VLOOKUP(Target_AM[[#This Row],[NIPNAS]],Target_CC[],COLUMN(BA$2)+9,0)</f>
        <v>1292408</v>
      </c>
      <c r="BP290" s="22">
        <f>Target_AM[[#This Row],[PROPORSI]]*VLOOKUP(Target_AM[[#This Row],[NIPNAS]],Target_CC[],COLUMN(BB$2)+9,0)</f>
        <v>1258020</v>
      </c>
      <c r="BQ290" s="22">
        <f>Target_AM[[#This Row],[PROPORSI]]*VLOOKUP(Target_AM[[#This Row],[NIPNAS]],Target_CC[],COLUMN(BC$2)+9,0)</f>
        <v>639685</v>
      </c>
      <c r="BR290" s="22">
        <f>Target_AM[[#This Row],[PROPORSI]]*VLOOKUP(Target_AM[[#This Row],[NIPNAS]],Target_CC[],COLUMN(BD$2)+9,0)</f>
        <v>690560</v>
      </c>
      <c r="BS290" s="22">
        <f>Target_AM[[#This Row],[PROPORSI]]*VLOOKUP(Target_AM[[#This Row],[NIPNAS]],Target_CC[],COLUMN(BE$2)+9,0)</f>
        <v>690560</v>
      </c>
      <c r="BT290" s="22">
        <f>Target_AM[[#This Row],[PROPORSI]]*VLOOKUP(Target_AM[[#This Row],[NIPNAS]],Target_CC[],COLUMN(BF$2)+9,0)</f>
        <v>690560</v>
      </c>
      <c r="BU290" s="22">
        <f>Target_AM[[#This Row],[PROPORSI]]*VLOOKUP(Target_AM[[#This Row],[NIPNAS]],Target_CC[],COLUMN(BG$2)+9,0)</f>
        <v>690560</v>
      </c>
      <c r="BV290" s="22">
        <f>Target_AM[[#This Row],[PROPORSI]]*VLOOKUP(Target_AM[[#This Row],[NIPNAS]],Target_CC[],COLUMN(BH$2)+9,0)</f>
        <v>690560</v>
      </c>
      <c r="BW290" s="22">
        <f>Target_AM[[#This Row],[PROPORSI]]*VLOOKUP(Target_AM[[#This Row],[NIPNAS]],Target_CC[],COLUMN(BI$2)+9,0)</f>
        <v>690560</v>
      </c>
      <c r="BX290" s="22">
        <f>Target_AM[[#This Row],[PROPORSI]]*VLOOKUP(Target_AM[[#This Row],[NIPNAS]],Target_CC[],COLUMN(BJ$2)+9,0)</f>
        <v>690560</v>
      </c>
      <c r="BY290" s="22">
        <f>Target_AM[[#This Row],[PROPORSI]]*VLOOKUP(Target_AM[[#This Row],[NIPNAS]],Target_CC[],COLUMN(BK$2)+9,0)</f>
        <v>690560</v>
      </c>
      <c r="BZ290" s="22">
        <f>Target_AM[[#This Row],[PROPORSI]]*VLOOKUP(Target_AM[[#This Row],[NIPNAS]],Target_CC[],COLUMN(BL$2)+9,0)</f>
        <v>690560</v>
      </c>
      <c r="CA290" s="22">
        <f>Target_AM[[#This Row],[PROPORSI]]*VLOOKUP(Target_AM[[#This Row],[NIPNAS]],Target_CC[],COLUMN(BM$2)+9,0)</f>
        <v>9405153</v>
      </c>
      <c r="CB290" s="22">
        <f>Target_AM[[#This Row],[PROPORSI]]*VLOOKUP(Target_AM[[#This Row],[NIPNAS]],Target_CC[],COLUMN(BN$2)+9,0)</f>
        <v>0</v>
      </c>
      <c r="CC290" s="22">
        <f>Target_AM[[#This Row],[PROPORSI]]*VLOOKUP(Target_AM[[#This Row],[NIPNAS]],Target_CC[],COLUMN(BO$2)+9,0)</f>
        <v>0</v>
      </c>
      <c r="CD290" s="22">
        <f>Target_AM[[#This Row],[PROPORSI]]*VLOOKUP(Target_AM[[#This Row],[NIPNAS]],Target_CC[],COLUMN(BP$2)+9,0)</f>
        <v>0</v>
      </c>
      <c r="CE290" s="22">
        <f>Target_AM[[#This Row],[PROPORSI]]*VLOOKUP(Target_AM[[#This Row],[NIPNAS]],Target_CC[],COLUMN(BQ$2)+9,0)</f>
        <v>0</v>
      </c>
      <c r="CF290" s="22">
        <f>Target_AM[[#This Row],[PROPORSI]]*VLOOKUP(Target_AM[[#This Row],[NIPNAS]],Target_CC[],COLUMN(BR$2)+9,0)</f>
        <v>0</v>
      </c>
      <c r="CG290" s="22">
        <f>Target_AM[[#This Row],[PROPORSI]]*VLOOKUP(Target_AM[[#This Row],[NIPNAS]],Target_CC[],COLUMN(BS$2)+9,0)</f>
        <v>0</v>
      </c>
      <c r="CH290" s="22">
        <f>Target_AM[[#This Row],[PROPORSI]]*VLOOKUP(Target_AM[[#This Row],[NIPNAS]],Target_CC[],COLUMN(BT$2)+9,0)</f>
        <v>0</v>
      </c>
      <c r="CI290" s="22">
        <f>Target_AM[[#This Row],[PROPORSI]]*VLOOKUP(Target_AM[[#This Row],[NIPNAS]],Target_CC[],COLUMN(BU$2)+9,0)</f>
        <v>0</v>
      </c>
      <c r="CJ290" s="22">
        <f>Target_AM[[#This Row],[PROPORSI]]*VLOOKUP(Target_AM[[#This Row],[NIPNAS]],Target_CC[],COLUMN(BV$2)+9,0)</f>
        <v>0</v>
      </c>
      <c r="CK290" s="22">
        <f>Target_AM[[#This Row],[PROPORSI]]*VLOOKUP(Target_AM[[#This Row],[NIPNAS]],Target_CC[],COLUMN(BW$2)+9,0)</f>
        <v>0</v>
      </c>
      <c r="CL290" s="22">
        <f>Target_AM[[#This Row],[PROPORSI]]*VLOOKUP(Target_AM[[#This Row],[NIPNAS]],Target_CC[],COLUMN(BX$2)+9,0)</f>
        <v>0</v>
      </c>
      <c r="CM290" s="22">
        <f>Target_AM[[#This Row],[PROPORSI]]*VLOOKUP(Target_AM[[#This Row],[NIPNAS]],Target_CC[],COLUMN(BY$2)+9,0)</f>
        <v>0</v>
      </c>
      <c r="CN290" s="22">
        <f>Target_AM[[#This Row],[PROPORSI]]*VLOOKUP(Target_AM[[#This Row],[NIPNAS]],Target_CC[],COLUMN(BZ$2)+9,0)</f>
        <v>0</v>
      </c>
      <c r="CO290" s="22">
        <f>Target_AM[[#This Row],[PROPORSI]]*VLOOKUP(Target_AM[[#This Row],[NIPNAS]],Target_CC[],COLUMN(CA$2)+9,0)</f>
        <v>1389090</v>
      </c>
      <c r="CP290" s="22">
        <f>Target_AM[[#This Row],[PROPORSI]]*VLOOKUP(Target_AM[[#This Row],[NIPNAS]],Target_CC[],COLUMN(CB$2)+9,0)</f>
        <v>1357324</v>
      </c>
      <c r="CQ290" s="22">
        <f>Target_AM[[#This Row],[PROPORSI]]*VLOOKUP(Target_AM[[#This Row],[NIPNAS]],Target_CC[],COLUMN(CC$2)+9,0)</f>
        <v>690560</v>
      </c>
      <c r="CR290" s="22">
        <f>Target_AM[[#This Row],[PROPORSI]]*VLOOKUP(Target_AM[[#This Row],[NIPNAS]],Target_CC[],COLUMN(CD$2)+9,0)</f>
        <v>690560</v>
      </c>
      <c r="CS290" s="22">
        <f>Target_AM[[#This Row],[PROPORSI]]*VLOOKUP(Target_AM[[#This Row],[NIPNAS]],Target_CC[],COLUMN(CE$2)+9,0)</f>
        <v>690560</v>
      </c>
      <c r="CT290" s="22">
        <f>Target_AM[[#This Row],[PROPORSI]]*VLOOKUP(Target_AM[[#This Row],[NIPNAS]],Target_CC[],COLUMN(CF$2)+9,0)</f>
        <v>690560</v>
      </c>
      <c r="CU290" s="22">
        <f>Target_AM[[#This Row],[PROPORSI]]*VLOOKUP(Target_AM[[#This Row],[NIPNAS]],Target_CC[],COLUMN(CG$2)+9,0)</f>
        <v>690560</v>
      </c>
      <c r="CV290" s="22">
        <f>Target_AM[[#This Row],[PROPORSI]]*VLOOKUP(Target_AM[[#This Row],[NIPNAS]],Target_CC[],COLUMN(CH$2)+9,0)</f>
        <v>690560</v>
      </c>
      <c r="CW290" s="22">
        <f>Target_AM[[#This Row],[PROPORSI]]*VLOOKUP(Target_AM[[#This Row],[NIPNAS]],Target_CC[],COLUMN(CI$2)+9,0)</f>
        <v>690560</v>
      </c>
      <c r="CX290" s="22">
        <f>Target_AM[[#This Row],[PROPORSI]]*VLOOKUP(Target_AM[[#This Row],[NIPNAS]],Target_CC[],COLUMN(CJ$2)+9,0)</f>
        <v>690560</v>
      </c>
      <c r="CY290" s="22">
        <f>Target_AM[[#This Row],[PROPORSI]]*VLOOKUP(Target_AM[[#This Row],[NIPNAS]],Target_CC[],COLUMN(CK$2)+9,0)</f>
        <v>690560</v>
      </c>
      <c r="CZ290" s="22">
        <f>Target_AM[[#This Row],[PROPORSI]]*VLOOKUP(Target_AM[[#This Row],[NIPNAS]],Target_CC[],COLUMN(CL$2)+9,0)</f>
        <v>690560</v>
      </c>
      <c r="DA290" s="22">
        <f>Target_AM[[#This Row],[PROPORSI]]*VLOOKUP(Target_AM[[#This Row],[NIPNAS]],Target_CC[],COLUMN(CM$2)+9,0)</f>
        <v>9652014</v>
      </c>
      <c r="DB290" s="22">
        <f>Target_AM[[#This Row],[PROPORSI]]*VLOOKUP(Target_AM[[#This Row],[NIPNAS]],Target_CC[],COLUMN(CN$2)+9,0)</f>
        <v>0</v>
      </c>
      <c r="DC290" s="22">
        <f>Target_AM[[#This Row],[PROPORSI]]*VLOOKUP(Target_AM[[#This Row],[NIPNAS]],Target_CC[],COLUMN(CO$2)+9,0)</f>
        <v>0</v>
      </c>
      <c r="DD290" s="22">
        <f>Target_AM[[#This Row],[PROPORSI]]*VLOOKUP(Target_AM[[#This Row],[NIPNAS]],Target_CC[],COLUMN(CP$2)+9,0)</f>
        <v>0</v>
      </c>
      <c r="DE290" s="22">
        <f>Target_AM[[#This Row],[PROPORSI]]*VLOOKUP(Target_AM[[#This Row],[NIPNAS]],Target_CC[],COLUMN(CQ$2)+9,0)</f>
        <v>0</v>
      </c>
      <c r="DF290" s="22">
        <f>Target_AM[[#This Row],[PROPORSI]]*VLOOKUP(Target_AM[[#This Row],[NIPNAS]],Target_CC[],COLUMN(CR$2)+9,0)</f>
        <v>0</v>
      </c>
      <c r="DG290" s="22">
        <f>Target_AM[[#This Row],[PROPORSI]]*VLOOKUP(Target_AM[[#This Row],[NIPNAS]],Target_CC[],COLUMN(CS$2)+9,0)</f>
        <v>0</v>
      </c>
      <c r="DH290" s="22">
        <f>Target_AM[[#This Row],[PROPORSI]]*VLOOKUP(Target_AM[[#This Row],[NIPNAS]],Target_CC[],COLUMN(CT$2)+9,0)</f>
        <v>0</v>
      </c>
      <c r="DI290" s="22">
        <f>Target_AM[[#This Row],[PROPORSI]]*VLOOKUP(Target_AM[[#This Row],[NIPNAS]],Target_CC[],COLUMN(CU$2)+9,0)</f>
        <v>0</v>
      </c>
      <c r="DJ290" s="22">
        <f>Target_AM[[#This Row],[PROPORSI]]*VLOOKUP(Target_AM[[#This Row],[NIPNAS]],Target_CC[],COLUMN(CV$2)+9,0)</f>
        <v>0</v>
      </c>
      <c r="DK290" s="22">
        <f>Target_AM[[#This Row],[PROPORSI]]*VLOOKUP(Target_AM[[#This Row],[NIPNAS]],Target_CC[],COLUMN(CW$2)+9,0)</f>
        <v>0</v>
      </c>
      <c r="DL290" s="22">
        <f>Target_AM[[#This Row],[PROPORSI]]*VLOOKUP(Target_AM[[#This Row],[NIPNAS]],Target_CC[],COLUMN(CX$2)+9,0)</f>
        <v>0</v>
      </c>
      <c r="DM290" s="22">
        <f>Target_AM[[#This Row],[PROPORSI]]*VLOOKUP(Target_AM[[#This Row],[NIPNAS]],Target_CC[],COLUMN(CY$2)+9,0)</f>
        <v>0</v>
      </c>
      <c r="DN290" s="22">
        <f>Target_AM[[#This Row],[PROPORSI]]*VLOOKUP(Target_AM[[#This Row],[NIPNAS]],Target_CC[],COLUMN(CZ$2)+9,0)</f>
        <v>0</v>
      </c>
      <c r="DO290" s="22">
        <f>Target_AM[[#This Row],[PROPORSI]]*VLOOKUP(Target_AM[[#This Row],[NIPNAS]],Target_CC[],COLUMN(DA$2)+9,0)</f>
        <v>0</v>
      </c>
      <c r="DP290" s="22">
        <f>Target_AM[[#This Row],[PROPORSI]]*VLOOKUP(Target_AM[[#This Row],[NIPNAS]],Target_CC[],COLUMN(DB$2)+9,0)</f>
        <v>0</v>
      </c>
      <c r="DQ290" s="22">
        <f>Target_AM[[#This Row],[PROPORSI]]*VLOOKUP(Target_AM[[#This Row],[NIPNAS]],Target_CC[],COLUMN(DC$2)+9,0)</f>
        <v>0</v>
      </c>
      <c r="DR290" s="22">
        <f>Target_AM[[#This Row],[PROPORSI]]*VLOOKUP(Target_AM[[#This Row],[NIPNAS]],Target_CC[],COLUMN(DD$2)+9,0)</f>
        <v>0</v>
      </c>
      <c r="DS290" s="22">
        <f>Target_AM[[#This Row],[PROPORSI]]*VLOOKUP(Target_AM[[#This Row],[NIPNAS]],Target_CC[],COLUMN(DE$2)+9,0)</f>
        <v>0</v>
      </c>
      <c r="DT290" s="22">
        <f>Target_AM[[#This Row],[PROPORSI]]*VLOOKUP(Target_AM[[#This Row],[NIPNAS]],Target_CC[],COLUMN(DF$2)+9,0)</f>
        <v>0</v>
      </c>
      <c r="DU290" s="22">
        <f>Target_AM[[#This Row],[PROPORSI]]*VLOOKUP(Target_AM[[#This Row],[NIPNAS]],Target_CC[],COLUMN(DG$2)+9,0)</f>
        <v>0</v>
      </c>
      <c r="DV290" s="22">
        <f>Target_AM[[#This Row],[PROPORSI]]*VLOOKUP(Target_AM[[#This Row],[NIPNAS]],Target_CC[],COLUMN(DH$2)+9,0)</f>
        <v>0</v>
      </c>
      <c r="DW290" s="22">
        <f>Target_AM[[#This Row],[PROPORSI]]*VLOOKUP(Target_AM[[#This Row],[NIPNAS]],Target_CC[],COLUMN(DI$2)+9,0)</f>
        <v>0</v>
      </c>
      <c r="DX290" s="22">
        <f>Target_AM[[#This Row],[PROPORSI]]*VLOOKUP(Target_AM[[#This Row],[NIPNAS]],Target_CC[],COLUMN(DJ$2)+9,0)</f>
        <v>0</v>
      </c>
      <c r="DY290" s="22">
        <f>Target_AM[[#This Row],[PROPORSI]]*VLOOKUP(Target_AM[[#This Row],[NIPNAS]],Target_CC[],COLUMN(DK$2)+9,0)</f>
        <v>0</v>
      </c>
      <c r="DZ290" s="22">
        <f>Target_AM[[#This Row],[PROPORSI]]*VLOOKUP(Target_AM[[#This Row],[NIPNAS]],Target_CC[],COLUMN(DL$2)+9,0)</f>
        <v>0</v>
      </c>
      <c r="EA290" s="22">
        <f>Target_AM[[#This Row],[PROPORSI]]*VLOOKUP(Target_AM[[#This Row],[NIPNAS]],Target_CC[],COLUMN(DM$2)+9,0)</f>
        <v>0</v>
      </c>
    </row>
    <row r="291" spans="2:131" x14ac:dyDescent="0.3">
      <c r="B291">
        <v>850046</v>
      </c>
      <c r="C291" t="s">
        <v>1036</v>
      </c>
      <c r="D291">
        <v>1</v>
      </c>
      <c r="E291" s="8">
        <v>45658</v>
      </c>
      <c r="F291">
        <v>19571645</v>
      </c>
      <c r="G291" t="s">
        <v>587</v>
      </c>
      <c r="J291" t="s">
        <v>296</v>
      </c>
      <c r="K291" t="s">
        <v>25</v>
      </c>
      <c r="L291" t="s">
        <v>159</v>
      </c>
      <c r="M291" t="s">
        <v>29</v>
      </c>
      <c r="N291" s="23">
        <f>Target_AM[[#This Row],[PROPORSI]]*VLOOKUP(Target_AM[[#This Row],[NIPNAS]],Target_CC[],9,0)</f>
        <v>15229847.887916533</v>
      </c>
      <c r="O291" s="22">
        <f>Target_AM[[#This Row],[PROPORSI]]*VLOOKUP(Target_AM[[#This Row],[NIPNAS]],Target_CC[],COLUMN(A$2)+9,0)</f>
        <v>1234501.0199999998</v>
      </c>
      <c r="P291" s="22">
        <f>Target_AM[[#This Row],[PROPORSI]]*VLOOKUP(Target_AM[[#This Row],[NIPNAS]],Target_CC[],COLUMN(B$2)+9,0)</f>
        <v>1183738.469</v>
      </c>
      <c r="Q291" s="22">
        <f>Target_AM[[#This Row],[PROPORSI]]*VLOOKUP(Target_AM[[#This Row],[NIPNAS]],Target_CC[],COLUMN(C$2)+9,0)</f>
        <v>1192713.1000000001</v>
      </c>
      <c r="R291" s="22">
        <f>Target_AM[[#This Row],[PROPORSI]]*VLOOKUP(Target_AM[[#This Row],[NIPNAS]],Target_CC[],COLUMN(D$2)+9,0)</f>
        <v>1179938.469</v>
      </c>
      <c r="S291" s="22">
        <f>Target_AM[[#This Row],[PROPORSI]]*VLOOKUP(Target_AM[[#This Row],[NIPNAS]],Target_CC[],COLUMN(E$2)+9,0)</f>
        <v>1147314.5759999999</v>
      </c>
      <c r="T291" s="22">
        <f>Target_AM[[#This Row],[PROPORSI]]*VLOOKUP(Target_AM[[#This Row],[NIPNAS]],Target_CC[],COLUMN(F$2)+9,0)</f>
        <v>1122290.683</v>
      </c>
      <c r="U291" s="22">
        <f>Target_AM[[#This Row],[PROPORSI]]*VLOOKUP(Target_AM[[#This Row],[NIPNAS]],Target_CC[],COLUMN(G$2)+9,0)</f>
        <v>1175713.8380000002</v>
      </c>
      <c r="V291" s="22">
        <f>Target_AM[[#This Row],[PROPORSI]]*VLOOKUP(Target_AM[[#This Row],[NIPNAS]],Target_CC[],COLUMN(H$2)+9,0)</f>
        <v>1214462.362</v>
      </c>
      <c r="W291" s="22">
        <f>Target_AM[[#This Row],[PROPORSI]]*VLOOKUP(Target_AM[[#This Row],[NIPNAS]],Target_CC[],COLUMN(I$2)+9,0)</f>
        <v>1204537.7309999999</v>
      </c>
      <c r="X291" s="22">
        <f>Target_AM[[#This Row],[PROPORSI]]*VLOOKUP(Target_AM[[#This Row],[NIPNAS]],Target_CC[],COLUMN(J$2)+9,0)</f>
        <v>1205487.7309999999</v>
      </c>
      <c r="Y291" s="22">
        <f>Target_AM[[#This Row],[PROPORSI]]*VLOOKUP(Target_AM[[#This Row],[NIPNAS]],Target_CC[],COLUMN(K$2)+9,0)</f>
        <v>1213512.362</v>
      </c>
      <c r="Z291" s="22">
        <f>Target_AM[[#This Row],[PROPORSI]]*VLOOKUP(Target_AM[[#This Row],[NIPNAS]],Target_CC[],COLUMN(L$2)+9,0)</f>
        <v>1194613.1000000001</v>
      </c>
      <c r="AA291" s="22">
        <f>Target_AM[[#This Row],[PROPORSI]]*VLOOKUP(Target_AM[[#This Row],[NIPNAS]],Target_CC[],COLUMN(M$2)+9,0)</f>
        <v>14268823.441000002</v>
      </c>
      <c r="AB291" s="22">
        <f>Target_AM[[#This Row],[PROPORSI]]*VLOOKUP(Target_AM[[#This Row],[NIPNAS]],Target_CC[],COLUMN(N$2)+9,0)</f>
        <v>0</v>
      </c>
      <c r="AC291" s="22">
        <f>Target_AM[[#This Row],[PROPORSI]]*VLOOKUP(Target_AM[[#This Row],[NIPNAS]],Target_CC[],COLUMN(O$2)+9,0)</f>
        <v>690859.22431823774</v>
      </c>
      <c r="AD291" s="22">
        <f>Target_AM[[#This Row],[PROPORSI]]*VLOOKUP(Target_AM[[#This Row],[NIPNAS]],Target_CC[],COLUMN(P$2)+9,0)</f>
        <v>683729.23020126333</v>
      </c>
      <c r="AE291" s="22">
        <f>Target_AM[[#This Row],[PROPORSI]]*VLOOKUP(Target_AM[[#This Row],[NIPNAS]],Target_CC[],COLUMN(Q$2)+9,0)</f>
        <v>537486.86343142285</v>
      </c>
      <c r="AF291" s="22">
        <f>Target_AM[[#This Row],[PROPORSI]]*VLOOKUP(Target_AM[[#This Row],[NIPNAS]],Target_CC[],COLUMN(R$2)+9,0)</f>
        <v>586231.66372162709</v>
      </c>
      <c r="AG291" s="22">
        <f>Target_AM[[#This Row],[PROPORSI]]*VLOOKUP(Target_AM[[#This Row],[NIPNAS]],Target_CC[],COLUMN(S$2)+9,0)</f>
        <v>571553.53985494352</v>
      </c>
      <c r="AH291" s="22">
        <f>Target_AM[[#This Row],[PROPORSI]]*VLOOKUP(Target_AM[[#This Row],[NIPNAS]],Target_CC[],COLUMN(T$2)+9,0)</f>
        <v>710365.72728492401</v>
      </c>
      <c r="AI291" s="22">
        <f>Target_AM[[#This Row],[PROPORSI]]*VLOOKUP(Target_AM[[#This Row],[NIPNAS]],Target_CC[],COLUMN(U$2)+9,0)</f>
        <v>598269.13892134407</v>
      </c>
      <c r="AJ291" s="22">
        <f>Target_AM[[#This Row],[PROPORSI]]*VLOOKUP(Target_AM[[#This Row],[NIPNAS]],Target_CC[],COLUMN(V$2)+9,0)</f>
        <v>715610.41381648171</v>
      </c>
      <c r="AK291" s="22">
        <f>Target_AM[[#This Row],[PROPORSI]]*VLOOKUP(Target_AM[[#This Row],[NIPNAS]],Target_CC[],COLUMN(W$2)+9,0)</f>
        <v>720720.50871695695</v>
      </c>
      <c r="AL291" s="22">
        <f>Target_AM[[#This Row],[PROPORSI]]*VLOOKUP(Target_AM[[#This Row],[NIPNAS]],Target_CC[],COLUMN(X$2)+9,0)</f>
        <v>611960.29877694696</v>
      </c>
      <c r="AM291" s="22">
        <f>Target_AM[[#This Row],[PROPORSI]]*VLOOKUP(Target_AM[[#This Row],[NIPNAS]],Target_CC[],COLUMN(Y$2)+9,0)</f>
        <v>623089.45347582689</v>
      </c>
      <c r="AN291" s="22">
        <f>Target_AM[[#This Row],[PROPORSI]]*VLOOKUP(Target_AM[[#This Row],[NIPNAS]],Target_CC[],COLUMN(Z$2)+9,0)</f>
        <v>7049876.062519975</v>
      </c>
      <c r="AO291" s="22">
        <f>Target_AM[[#This Row],[PROPORSI]]*VLOOKUP(Target_AM[[#This Row],[NIPNAS]],Target_CC[],COLUMN(AA$2)+9,0)</f>
        <v>1234501.0199999998</v>
      </c>
      <c r="AP291" s="22">
        <f>Target_AM[[#This Row],[PROPORSI]]*VLOOKUP(Target_AM[[#This Row],[NIPNAS]],Target_CC[],COLUMN(AB$2)+9,0)</f>
        <v>1874597.6933182378</v>
      </c>
      <c r="AQ291" s="22">
        <f>Target_AM[[#This Row],[PROPORSI]]*VLOOKUP(Target_AM[[#This Row],[NIPNAS]],Target_CC[],COLUMN(AC$2)+9,0)</f>
        <v>1876442.3302012635</v>
      </c>
      <c r="AR291" s="22">
        <f>Target_AM[[#This Row],[PROPORSI]]*VLOOKUP(Target_AM[[#This Row],[NIPNAS]],Target_CC[],COLUMN(AD$2)+9,0)</f>
        <v>1717425.332431423</v>
      </c>
      <c r="AS291" s="22">
        <f>Target_AM[[#This Row],[PROPORSI]]*VLOOKUP(Target_AM[[#This Row],[NIPNAS]],Target_CC[],COLUMN(AE$2)+9,0)</f>
        <v>1733546.239721627</v>
      </c>
      <c r="AT291" s="22">
        <f>Target_AM[[#This Row],[PROPORSI]]*VLOOKUP(Target_AM[[#This Row],[NIPNAS]],Target_CC[],COLUMN(AF$2)+9,0)</f>
        <v>1693844.2228549435</v>
      </c>
      <c r="AU291" s="22">
        <f>Target_AM[[#This Row],[PROPORSI]]*VLOOKUP(Target_AM[[#This Row],[NIPNAS]],Target_CC[],COLUMN(AG$2)+9,0)</f>
        <v>1886079.5652849241</v>
      </c>
      <c r="AV291" s="22">
        <f>Target_AM[[#This Row],[PROPORSI]]*VLOOKUP(Target_AM[[#This Row],[NIPNAS]],Target_CC[],COLUMN(AH$2)+9,0)</f>
        <v>1812731.5009213439</v>
      </c>
      <c r="AW291" s="22">
        <f>Target_AM[[#This Row],[PROPORSI]]*VLOOKUP(Target_AM[[#This Row],[NIPNAS]],Target_CC[],COLUMN(AI$2)+9,0)</f>
        <v>1920148.1448164815</v>
      </c>
      <c r="AX291" s="22">
        <f>Target_AM[[#This Row],[PROPORSI]]*VLOOKUP(Target_AM[[#This Row],[NIPNAS]],Target_CC[],COLUMN(AJ$2)+9,0)</f>
        <v>1926208.2397169569</v>
      </c>
      <c r="AY291" s="22">
        <f>Target_AM[[#This Row],[PROPORSI]]*VLOOKUP(Target_AM[[#This Row],[NIPNAS]],Target_CC[],COLUMN(AK$2)+9,0)</f>
        <v>1825472.6607769469</v>
      </c>
      <c r="AZ291" s="22">
        <f>Target_AM[[#This Row],[PROPORSI]]*VLOOKUP(Target_AM[[#This Row],[NIPNAS]],Target_CC[],COLUMN(AL$2)+9,0)</f>
        <v>1817702.553475827</v>
      </c>
      <c r="BA291" s="22">
        <f>Target_AM[[#This Row],[PROPORSI]]*VLOOKUP(Target_AM[[#This Row],[NIPNAS]],Target_CC[],COLUMN(AM$2)+9,0)</f>
        <v>21318699.503519978</v>
      </c>
      <c r="BB291" s="22">
        <f>Target_AM[[#This Row],[PROPORSI]]*VLOOKUP(Target_AM[[#This Row],[NIPNAS]],Target_CC[],COLUMN(AN$2)+9,0)</f>
        <v>0</v>
      </c>
      <c r="BC291" s="22">
        <f>Target_AM[[#This Row],[PROPORSI]]*VLOOKUP(Target_AM[[#This Row],[NIPNAS]],Target_CC[],COLUMN(AO$2)+9,0)</f>
        <v>0</v>
      </c>
      <c r="BD291" s="22">
        <f>Target_AM[[#This Row],[PROPORSI]]*VLOOKUP(Target_AM[[#This Row],[NIPNAS]],Target_CC[],COLUMN(AP$2)+9,0)</f>
        <v>0</v>
      </c>
      <c r="BE291" s="22">
        <f>Target_AM[[#This Row],[PROPORSI]]*VLOOKUP(Target_AM[[#This Row],[NIPNAS]],Target_CC[],COLUMN(AQ$2)+9,0)</f>
        <v>0</v>
      </c>
      <c r="BF291" s="22">
        <f>Target_AM[[#This Row],[PROPORSI]]*VLOOKUP(Target_AM[[#This Row],[NIPNAS]],Target_CC[],COLUMN(AR$2)+9,0)</f>
        <v>0</v>
      </c>
      <c r="BG291" s="22">
        <f>Target_AM[[#This Row],[PROPORSI]]*VLOOKUP(Target_AM[[#This Row],[NIPNAS]],Target_CC[],COLUMN(AS$2)+9,0)</f>
        <v>0</v>
      </c>
      <c r="BH291" s="22">
        <f>Target_AM[[#This Row],[PROPORSI]]*VLOOKUP(Target_AM[[#This Row],[NIPNAS]],Target_CC[],COLUMN(AT$2)+9,0)</f>
        <v>0</v>
      </c>
      <c r="BI291" s="22">
        <f>Target_AM[[#This Row],[PROPORSI]]*VLOOKUP(Target_AM[[#This Row],[NIPNAS]],Target_CC[],COLUMN(AU$2)+9,0)</f>
        <v>0</v>
      </c>
      <c r="BJ291" s="22">
        <f>Target_AM[[#This Row],[PROPORSI]]*VLOOKUP(Target_AM[[#This Row],[NIPNAS]],Target_CC[],COLUMN(AV$2)+9,0)</f>
        <v>0</v>
      </c>
      <c r="BK291" s="22">
        <f>Target_AM[[#This Row],[PROPORSI]]*VLOOKUP(Target_AM[[#This Row],[NIPNAS]],Target_CC[],COLUMN(AW$2)+9,0)</f>
        <v>0</v>
      </c>
      <c r="BL291" s="22">
        <f>Target_AM[[#This Row],[PROPORSI]]*VLOOKUP(Target_AM[[#This Row],[NIPNAS]],Target_CC[],COLUMN(AX$2)+9,0)</f>
        <v>0</v>
      </c>
      <c r="BM291" s="22">
        <f>Target_AM[[#This Row],[PROPORSI]]*VLOOKUP(Target_AM[[#This Row],[NIPNAS]],Target_CC[],COLUMN(AY$2)+9,0)</f>
        <v>0</v>
      </c>
      <c r="BN291" s="22">
        <f>Target_AM[[#This Row],[PROPORSI]]*VLOOKUP(Target_AM[[#This Row],[NIPNAS]],Target_CC[],COLUMN(AZ$2)+9,0)</f>
        <v>0</v>
      </c>
      <c r="BO291" s="22">
        <f>Target_AM[[#This Row],[PROPORSI]]*VLOOKUP(Target_AM[[#This Row],[NIPNAS]],Target_CC[],COLUMN(BA$2)+9,0)</f>
        <v>1172458</v>
      </c>
      <c r="BP291" s="22">
        <f>Target_AM[[#This Row],[PROPORSI]]*VLOOKUP(Target_AM[[#This Row],[NIPNAS]],Target_CC[],COLUMN(BB$2)+9,0)</f>
        <v>1053344</v>
      </c>
      <c r="BQ291" s="22">
        <f>Target_AM[[#This Row],[PROPORSI]]*VLOOKUP(Target_AM[[#This Row],[NIPNAS]],Target_CC[],COLUMN(BC$2)+9,0)</f>
        <v>1107205</v>
      </c>
      <c r="BR291" s="22">
        <f>Target_AM[[#This Row],[PROPORSI]]*VLOOKUP(Target_AM[[#This Row],[NIPNAS]],Target_CC[],COLUMN(BD$2)+9,0)</f>
        <v>874913</v>
      </c>
      <c r="BS291" s="22">
        <f>Target_AM[[#This Row],[PROPORSI]]*VLOOKUP(Target_AM[[#This Row],[NIPNAS]],Target_CC[],COLUMN(BE$2)+9,0)</f>
        <v>874913</v>
      </c>
      <c r="BT291" s="22">
        <f>Target_AM[[#This Row],[PROPORSI]]*VLOOKUP(Target_AM[[#This Row],[NIPNAS]],Target_CC[],COLUMN(BF$2)+9,0)</f>
        <v>874913</v>
      </c>
      <c r="BU291" s="22">
        <f>Target_AM[[#This Row],[PROPORSI]]*VLOOKUP(Target_AM[[#This Row],[NIPNAS]],Target_CC[],COLUMN(BG$2)+9,0)</f>
        <v>874913</v>
      </c>
      <c r="BV291" s="22">
        <f>Target_AM[[#This Row],[PROPORSI]]*VLOOKUP(Target_AM[[#This Row],[NIPNAS]],Target_CC[],COLUMN(BH$2)+9,0)</f>
        <v>874913</v>
      </c>
      <c r="BW291" s="22">
        <f>Target_AM[[#This Row],[PROPORSI]]*VLOOKUP(Target_AM[[#This Row],[NIPNAS]],Target_CC[],COLUMN(BI$2)+9,0)</f>
        <v>874913</v>
      </c>
      <c r="BX291" s="22">
        <f>Target_AM[[#This Row],[PROPORSI]]*VLOOKUP(Target_AM[[#This Row],[NIPNAS]],Target_CC[],COLUMN(BJ$2)+9,0)</f>
        <v>874913</v>
      </c>
      <c r="BY291" s="22">
        <f>Target_AM[[#This Row],[PROPORSI]]*VLOOKUP(Target_AM[[#This Row],[NIPNAS]],Target_CC[],COLUMN(BK$2)+9,0)</f>
        <v>874913</v>
      </c>
      <c r="BZ291" s="22">
        <f>Target_AM[[#This Row],[PROPORSI]]*VLOOKUP(Target_AM[[#This Row],[NIPNAS]],Target_CC[],COLUMN(BL$2)+9,0)</f>
        <v>874913</v>
      </c>
      <c r="CA291" s="22">
        <f>Target_AM[[#This Row],[PROPORSI]]*VLOOKUP(Target_AM[[#This Row],[NIPNAS]],Target_CC[],COLUMN(BM$2)+9,0)</f>
        <v>11207224</v>
      </c>
      <c r="CB291" s="22">
        <f>Target_AM[[#This Row],[PROPORSI]]*VLOOKUP(Target_AM[[#This Row],[NIPNAS]],Target_CC[],COLUMN(BN$2)+9,0)</f>
        <v>0</v>
      </c>
      <c r="CC291" s="22">
        <f>Target_AM[[#This Row],[PROPORSI]]*VLOOKUP(Target_AM[[#This Row],[NIPNAS]],Target_CC[],COLUMN(BO$2)+9,0)</f>
        <v>0</v>
      </c>
      <c r="CD291" s="22">
        <f>Target_AM[[#This Row],[PROPORSI]]*VLOOKUP(Target_AM[[#This Row],[NIPNAS]],Target_CC[],COLUMN(BP$2)+9,0)</f>
        <v>0</v>
      </c>
      <c r="CE291" s="22">
        <f>Target_AM[[#This Row],[PROPORSI]]*VLOOKUP(Target_AM[[#This Row],[NIPNAS]],Target_CC[],COLUMN(BQ$2)+9,0)</f>
        <v>0</v>
      </c>
      <c r="CF291" s="22">
        <f>Target_AM[[#This Row],[PROPORSI]]*VLOOKUP(Target_AM[[#This Row],[NIPNAS]],Target_CC[],COLUMN(BR$2)+9,0)</f>
        <v>0</v>
      </c>
      <c r="CG291" s="22">
        <f>Target_AM[[#This Row],[PROPORSI]]*VLOOKUP(Target_AM[[#This Row],[NIPNAS]],Target_CC[],COLUMN(BS$2)+9,0)</f>
        <v>0</v>
      </c>
      <c r="CH291" s="22">
        <f>Target_AM[[#This Row],[PROPORSI]]*VLOOKUP(Target_AM[[#This Row],[NIPNAS]],Target_CC[],COLUMN(BT$2)+9,0)</f>
        <v>0</v>
      </c>
      <c r="CI291" s="22">
        <f>Target_AM[[#This Row],[PROPORSI]]*VLOOKUP(Target_AM[[#This Row],[NIPNAS]],Target_CC[],COLUMN(BU$2)+9,0)</f>
        <v>0</v>
      </c>
      <c r="CJ291" s="22">
        <f>Target_AM[[#This Row],[PROPORSI]]*VLOOKUP(Target_AM[[#This Row],[NIPNAS]],Target_CC[],COLUMN(BV$2)+9,0)</f>
        <v>0</v>
      </c>
      <c r="CK291" s="22">
        <f>Target_AM[[#This Row],[PROPORSI]]*VLOOKUP(Target_AM[[#This Row],[NIPNAS]],Target_CC[],COLUMN(BW$2)+9,0)</f>
        <v>0</v>
      </c>
      <c r="CL291" s="22">
        <f>Target_AM[[#This Row],[PROPORSI]]*VLOOKUP(Target_AM[[#This Row],[NIPNAS]],Target_CC[],COLUMN(BX$2)+9,0)</f>
        <v>0</v>
      </c>
      <c r="CM291" s="22">
        <f>Target_AM[[#This Row],[PROPORSI]]*VLOOKUP(Target_AM[[#This Row],[NIPNAS]],Target_CC[],COLUMN(BY$2)+9,0)</f>
        <v>0</v>
      </c>
      <c r="CN291" s="22">
        <f>Target_AM[[#This Row],[PROPORSI]]*VLOOKUP(Target_AM[[#This Row],[NIPNAS]],Target_CC[],COLUMN(BZ$2)+9,0)</f>
        <v>0</v>
      </c>
      <c r="CO291" s="22">
        <f>Target_AM[[#This Row],[PROPORSI]]*VLOOKUP(Target_AM[[#This Row],[NIPNAS]],Target_CC[],COLUMN(CA$2)+9,0)</f>
        <v>865610</v>
      </c>
      <c r="CP291" s="22">
        <f>Target_AM[[#This Row],[PROPORSI]]*VLOOKUP(Target_AM[[#This Row],[NIPNAS]],Target_CC[],COLUMN(CB$2)+9,0)</f>
        <v>873640</v>
      </c>
      <c r="CQ291" s="22">
        <f>Target_AM[[#This Row],[PROPORSI]]*VLOOKUP(Target_AM[[#This Row],[NIPNAS]],Target_CC[],COLUMN(CC$2)+9,0)</f>
        <v>874913</v>
      </c>
      <c r="CR291" s="22">
        <f>Target_AM[[#This Row],[PROPORSI]]*VLOOKUP(Target_AM[[#This Row],[NIPNAS]],Target_CC[],COLUMN(CD$2)+9,0)</f>
        <v>874913</v>
      </c>
      <c r="CS291" s="22">
        <f>Target_AM[[#This Row],[PROPORSI]]*VLOOKUP(Target_AM[[#This Row],[NIPNAS]],Target_CC[],COLUMN(CE$2)+9,0)</f>
        <v>874913</v>
      </c>
      <c r="CT291" s="22">
        <f>Target_AM[[#This Row],[PROPORSI]]*VLOOKUP(Target_AM[[#This Row],[NIPNAS]],Target_CC[],COLUMN(CF$2)+9,0)</f>
        <v>874913</v>
      </c>
      <c r="CU291" s="22">
        <f>Target_AM[[#This Row],[PROPORSI]]*VLOOKUP(Target_AM[[#This Row],[NIPNAS]],Target_CC[],COLUMN(CG$2)+9,0)</f>
        <v>874913</v>
      </c>
      <c r="CV291" s="22">
        <f>Target_AM[[#This Row],[PROPORSI]]*VLOOKUP(Target_AM[[#This Row],[NIPNAS]],Target_CC[],COLUMN(CH$2)+9,0)</f>
        <v>874913</v>
      </c>
      <c r="CW291" s="22">
        <f>Target_AM[[#This Row],[PROPORSI]]*VLOOKUP(Target_AM[[#This Row],[NIPNAS]],Target_CC[],COLUMN(CI$2)+9,0)</f>
        <v>874913</v>
      </c>
      <c r="CX291" s="22">
        <f>Target_AM[[#This Row],[PROPORSI]]*VLOOKUP(Target_AM[[#This Row],[NIPNAS]],Target_CC[],COLUMN(CJ$2)+9,0)</f>
        <v>874913</v>
      </c>
      <c r="CY291" s="22">
        <f>Target_AM[[#This Row],[PROPORSI]]*VLOOKUP(Target_AM[[#This Row],[NIPNAS]],Target_CC[],COLUMN(CK$2)+9,0)</f>
        <v>874913</v>
      </c>
      <c r="CZ291" s="22">
        <f>Target_AM[[#This Row],[PROPORSI]]*VLOOKUP(Target_AM[[#This Row],[NIPNAS]],Target_CC[],COLUMN(CL$2)+9,0)</f>
        <v>874913</v>
      </c>
      <c r="DA291" s="22">
        <f>Target_AM[[#This Row],[PROPORSI]]*VLOOKUP(Target_AM[[#This Row],[NIPNAS]],Target_CC[],COLUMN(CM$2)+9,0)</f>
        <v>10488380</v>
      </c>
      <c r="DB291" s="22">
        <f>Target_AM[[#This Row],[PROPORSI]]*VLOOKUP(Target_AM[[#This Row],[NIPNAS]],Target_CC[],COLUMN(CN$2)+9,0)</f>
        <v>0</v>
      </c>
      <c r="DC291" s="22">
        <f>Target_AM[[#This Row],[PROPORSI]]*VLOOKUP(Target_AM[[#This Row],[NIPNAS]],Target_CC[],COLUMN(CO$2)+9,0)</f>
        <v>0</v>
      </c>
      <c r="DD291" s="22">
        <f>Target_AM[[#This Row],[PROPORSI]]*VLOOKUP(Target_AM[[#This Row],[NIPNAS]],Target_CC[],COLUMN(CP$2)+9,0)</f>
        <v>0</v>
      </c>
      <c r="DE291" s="22">
        <f>Target_AM[[#This Row],[PROPORSI]]*VLOOKUP(Target_AM[[#This Row],[NIPNAS]],Target_CC[],COLUMN(CQ$2)+9,0)</f>
        <v>0</v>
      </c>
      <c r="DF291" s="22">
        <f>Target_AM[[#This Row],[PROPORSI]]*VLOOKUP(Target_AM[[#This Row],[NIPNAS]],Target_CC[],COLUMN(CR$2)+9,0)</f>
        <v>0</v>
      </c>
      <c r="DG291" s="22">
        <f>Target_AM[[#This Row],[PROPORSI]]*VLOOKUP(Target_AM[[#This Row],[NIPNAS]],Target_CC[],COLUMN(CS$2)+9,0)</f>
        <v>0</v>
      </c>
      <c r="DH291" s="22">
        <f>Target_AM[[#This Row],[PROPORSI]]*VLOOKUP(Target_AM[[#This Row],[NIPNAS]],Target_CC[],COLUMN(CT$2)+9,0)</f>
        <v>0</v>
      </c>
      <c r="DI291" s="22">
        <f>Target_AM[[#This Row],[PROPORSI]]*VLOOKUP(Target_AM[[#This Row],[NIPNAS]],Target_CC[],COLUMN(CU$2)+9,0)</f>
        <v>0</v>
      </c>
      <c r="DJ291" s="22">
        <f>Target_AM[[#This Row],[PROPORSI]]*VLOOKUP(Target_AM[[#This Row],[NIPNAS]],Target_CC[],COLUMN(CV$2)+9,0)</f>
        <v>0</v>
      </c>
      <c r="DK291" s="22">
        <f>Target_AM[[#This Row],[PROPORSI]]*VLOOKUP(Target_AM[[#This Row],[NIPNAS]],Target_CC[],COLUMN(CW$2)+9,0)</f>
        <v>0</v>
      </c>
      <c r="DL291" s="22">
        <f>Target_AM[[#This Row],[PROPORSI]]*VLOOKUP(Target_AM[[#This Row],[NIPNAS]],Target_CC[],COLUMN(CX$2)+9,0)</f>
        <v>0</v>
      </c>
      <c r="DM291" s="22">
        <f>Target_AM[[#This Row],[PROPORSI]]*VLOOKUP(Target_AM[[#This Row],[NIPNAS]],Target_CC[],COLUMN(CY$2)+9,0)</f>
        <v>0</v>
      </c>
      <c r="DN291" s="22">
        <f>Target_AM[[#This Row],[PROPORSI]]*VLOOKUP(Target_AM[[#This Row],[NIPNAS]],Target_CC[],COLUMN(CZ$2)+9,0)</f>
        <v>0</v>
      </c>
      <c r="DO291" s="22">
        <f>Target_AM[[#This Row],[PROPORSI]]*VLOOKUP(Target_AM[[#This Row],[NIPNAS]],Target_CC[],COLUMN(DA$2)+9,0)</f>
        <v>0</v>
      </c>
      <c r="DP291" s="22">
        <f>Target_AM[[#This Row],[PROPORSI]]*VLOOKUP(Target_AM[[#This Row],[NIPNAS]],Target_CC[],COLUMN(DB$2)+9,0)</f>
        <v>0</v>
      </c>
      <c r="DQ291" s="22">
        <f>Target_AM[[#This Row],[PROPORSI]]*VLOOKUP(Target_AM[[#This Row],[NIPNAS]],Target_CC[],COLUMN(DC$2)+9,0)</f>
        <v>0</v>
      </c>
      <c r="DR291" s="22">
        <f>Target_AM[[#This Row],[PROPORSI]]*VLOOKUP(Target_AM[[#This Row],[NIPNAS]],Target_CC[],COLUMN(DD$2)+9,0)</f>
        <v>0</v>
      </c>
      <c r="DS291" s="22">
        <f>Target_AM[[#This Row],[PROPORSI]]*VLOOKUP(Target_AM[[#This Row],[NIPNAS]],Target_CC[],COLUMN(DE$2)+9,0)</f>
        <v>0</v>
      </c>
      <c r="DT291" s="22">
        <f>Target_AM[[#This Row],[PROPORSI]]*VLOOKUP(Target_AM[[#This Row],[NIPNAS]],Target_CC[],COLUMN(DF$2)+9,0)</f>
        <v>0</v>
      </c>
      <c r="DU291" s="22">
        <f>Target_AM[[#This Row],[PROPORSI]]*VLOOKUP(Target_AM[[#This Row],[NIPNAS]],Target_CC[],COLUMN(DG$2)+9,0)</f>
        <v>0</v>
      </c>
      <c r="DV291" s="22">
        <f>Target_AM[[#This Row],[PROPORSI]]*VLOOKUP(Target_AM[[#This Row],[NIPNAS]],Target_CC[],COLUMN(DH$2)+9,0)</f>
        <v>0</v>
      </c>
      <c r="DW291" s="22">
        <f>Target_AM[[#This Row],[PROPORSI]]*VLOOKUP(Target_AM[[#This Row],[NIPNAS]],Target_CC[],COLUMN(DI$2)+9,0)</f>
        <v>0</v>
      </c>
      <c r="DX291" s="22">
        <f>Target_AM[[#This Row],[PROPORSI]]*VLOOKUP(Target_AM[[#This Row],[NIPNAS]],Target_CC[],COLUMN(DJ$2)+9,0)</f>
        <v>0</v>
      </c>
      <c r="DY291" s="22">
        <f>Target_AM[[#This Row],[PROPORSI]]*VLOOKUP(Target_AM[[#This Row],[NIPNAS]],Target_CC[],COLUMN(DK$2)+9,0)</f>
        <v>0</v>
      </c>
      <c r="DZ291" s="22">
        <f>Target_AM[[#This Row],[PROPORSI]]*VLOOKUP(Target_AM[[#This Row],[NIPNAS]],Target_CC[],COLUMN(DL$2)+9,0)</f>
        <v>0</v>
      </c>
      <c r="EA291" s="22">
        <f>Target_AM[[#This Row],[PROPORSI]]*VLOOKUP(Target_AM[[#This Row],[NIPNAS]],Target_CC[],COLUMN(DM$2)+9,0)</f>
        <v>0</v>
      </c>
    </row>
    <row r="292" spans="2:131" x14ac:dyDescent="0.3">
      <c r="B292">
        <v>850046</v>
      </c>
      <c r="C292" t="s">
        <v>1036</v>
      </c>
      <c r="D292">
        <v>1</v>
      </c>
      <c r="E292" s="8">
        <v>45658</v>
      </c>
      <c r="F292">
        <v>19666668</v>
      </c>
      <c r="G292" t="s">
        <v>699</v>
      </c>
      <c r="J292" t="s">
        <v>309</v>
      </c>
      <c r="K292" t="s">
        <v>25</v>
      </c>
      <c r="L292" t="s">
        <v>159</v>
      </c>
      <c r="M292" t="s">
        <v>29</v>
      </c>
      <c r="N292" s="23">
        <f>Target_AM[[#This Row],[PROPORSI]]*VLOOKUP(Target_AM[[#This Row],[NIPNAS]],Target_CC[],9,0)</f>
        <v>17858687.887916539</v>
      </c>
      <c r="O292" s="22">
        <f>Target_AM[[#This Row],[PROPORSI]]*VLOOKUP(Target_AM[[#This Row],[NIPNAS]],Target_CC[],COLUMN(A$2)+9,0)</f>
        <v>1092460.0309090908</v>
      </c>
      <c r="P292" s="22">
        <f>Target_AM[[#This Row],[PROPORSI]]*VLOOKUP(Target_AM[[#This Row],[NIPNAS]],Target_CC[],COLUMN(B$2)+9,0)</f>
        <v>1149957.9272727272</v>
      </c>
      <c r="Q292" s="22">
        <f>Target_AM[[#This Row],[PROPORSI]]*VLOOKUP(Target_AM[[#This Row],[NIPNAS]],Target_CC[],COLUMN(C$2)+9,0)</f>
        <v>1034962.1345454545</v>
      </c>
      <c r="R292" s="22">
        <f>Target_AM[[#This Row],[PROPORSI]]*VLOOKUP(Target_AM[[#This Row],[NIPNAS]],Target_CC[],COLUMN(D$2)+9,0)</f>
        <v>919966.3418181818</v>
      </c>
      <c r="S292" s="22">
        <f>Target_AM[[#This Row],[PROPORSI]]*VLOOKUP(Target_AM[[#This Row],[NIPNAS]],Target_CC[],COLUMN(E$2)+9,0)</f>
        <v>977464.23818181816</v>
      </c>
      <c r="T292" s="22">
        <f>Target_AM[[#This Row],[PROPORSI]]*VLOOKUP(Target_AM[[#This Row],[NIPNAS]],Target_CC[],COLUMN(F$2)+9,0)</f>
        <v>1034962.1345454545</v>
      </c>
      <c r="U292" s="22">
        <f>Target_AM[[#This Row],[PROPORSI]]*VLOOKUP(Target_AM[[#This Row],[NIPNAS]],Target_CC[],COLUMN(G$2)+9,0)</f>
        <v>1322451.6163636362</v>
      </c>
      <c r="V292" s="22">
        <f>Target_AM[[#This Row],[PROPORSI]]*VLOOKUP(Target_AM[[#This Row],[NIPNAS]],Target_CC[],COLUMN(H$2)+9,0)</f>
        <v>1207455.8236363637</v>
      </c>
      <c r="W292" s="22">
        <f>Target_AM[[#This Row],[PROPORSI]]*VLOOKUP(Target_AM[[#This Row],[NIPNAS]],Target_CC[],COLUMN(I$2)+9,0)</f>
        <v>1207455.8236363637</v>
      </c>
      <c r="X292" s="22">
        <f>Target_AM[[#This Row],[PROPORSI]]*VLOOKUP(Target_AM[[#This Row],[NIPNAS]],Target_CC[],COLUMN(J$2)+9,0)</f>
        <v>1322451.6163636362</v>
      </c>
      <c r="Y292" s="22">
        <f>Target_AM[[#This Row],[PROPORSI]]*VLOOKUP(Target_AM[[#This Row],[NIPNAS]],Target_CC[],COLUMN(K$2)+9,0)</f>
        <v>1149957.9272727272</v>
      </c>
      <c r="Z292" s="22">
        <f>Target_AM[[#This Row],[PROPORSI]]*VLOOKUP(Target_AM[[#This Row],[NIPNAS]],Target_CC[],COLUMN(L$2)+9,0)</f>
        <v>1207455.8236363637</v>
      </c>
      <c r="AA292" s="22">
        <f>Target_AM[[#This Row],[PROPORSI]]*VLOOKUP(Target_AM[[#This Row],[NIPNAS]],Target_CC[],COLUMN(M$2)+9,0)</f>
        <v>13627001.438181819</v>
      </c>
      <c r="AB292" s="22">
        <f>Target_AM[[#This Row],[PROPORSI]]*VLOOKUP(Target_AM[[#This Row],[NIPNAS]],Target_CC[],COLUMN(N$2)+9,0)</f>
        <v>146392.83996509484</v>
      </c>
      <c r="AC292" s="22">
        <f>Target_AM[[#This Row],[PROPORSI]]*VLOOKUP(Target_AM[[#This Row],[NIPNAS]],Target_CC[],COLUMN(O$2)+9,0)</f>
        <v>155681.15915375369</v>
      </c>
      <c r="AD292" s="22">
        <f>Target_AM[[#This Row],[PROPORSI]]*VLOOKUP(Target_AM[[#This Row],[NIPNAS]],Target_CC[],COLUMN(P$2)+9,0)</f>
        <v>204841.19787430443</v>
      </c>
      <c r="AE292" s="22">
        <f>Target_AM[[#This Row],[PROPORSI]]*VLOOKUP(Target_AM[[#This Row],[NIPNAS]],Target_CC[],COLUMN(Q$2)+9,0)</f>
        <v>208846.546566295</v>
      </c>
      <c r="AF292" s="22">
        <f>Target_AM[[#This Row],[PROPORSI]]*VLOOKUP(Target_AM[[#This Row],[NIPNAS]],Target_CC[],COLUMN(R$2)+9,0)</f>
        <v>273167.80357928987</v>
      </c>
      <c r="AG292" s="22">
        <f>Target_AM[[#This Row],[PROPORSI]]*VLOOKUP(Target_AM[[#This Row],[NIPNAS]],Target_CC[],COLUMN(S$2)+9,0)</f>
        <v>255235.44129966927</v>
      </c>
      <c r="AH292" s="22">
        <f>Target_AM[[#This Row],[PROPORSI]]*VLOOKUP(Target_AM[[#This Row],[NIPNAS]],Target_CC[],COLUMN(T$2)+9,0)</f>
        <v>224132.5969649771</v>
      </c>
      <c r="AI292" s="22">
        <f>Target_AM[[#This Row],[PROPORSI]]*VLOOKUP(Target_AM[[#This Row],[NIPNAS]],Target_CC[],COLUMN(U$2)+9,0)</f>
        <v>253541.08799479375</v>
      </c>
      <c r="AJ292" s="22">
        <f>Target_AM[[#This Row],[PROPORSI]]*VLOOKUP(Target_AM[[#This Row],[NIPNAS]],Target_CC[],COLUMN(V$2)+9,0)</f>
        <v>220149.30274909816</v>
      </c>
      <c r="AK292" s="22">
        <f>Target_AM[[#This Row],[PROPORSI]]*VLOOKUP(Target_AM[[#This Row],[NIPNAS]],Target_CC[],COLUMN(W$2)+9,0)</f>
        <v>231688.47963557544</v>
      </c>
      <c r="AL292" s="22">
        <f>Target_AM[[#This Row],[PROPORSI]]*VLOOKUP(Target_AM[[#This Row],[NIPNAS]],Target_CC[],COLUMN(X$2)+9,0)</f>
        <v>284663.25235741271</v>
      </c>
      <c r="AM292" s="22">
        <f>Target_AM[[#This Row],[PROPORSI]]*VLOOKUP(Target_AM[[#This Row],[NIPNAS]],Target_CC[],COLUMN(Y$2)+9,0)</f>
        <v>337731.81267515483</v>
      </c>
      <c r="AN292" s="22">
        <f>Target_AM[[#This Row],[PROPORSI]]*VLOOKUP(Target_AM[[#This Row],[NIPNAS]],Target_CC[],COLUMN(Z$2)+9,0)</f>
        <v>2796071.5208154186</v>
      </c>
      <c r="AO292" s="22">
        <f>Target_AM[[#This Row],[PROPORSI]]*VLOOKUP(Target_AM[[#This Row],[NIPNAS]],Target_CC[],COLUMN(AA$2)+9,0)</f>
        <v>1238852.8708741856</v>
      </c>
      <c r="AP292" s="22">
        <f>Target_AM[[#This Row],[PROPORSI]]*VLOOKUP(Target_AM[[#This Row],[NIPNAS]],Target_CC[],COLUMN(AB$2)+9,0)</f>
        <v>1305639.0864264809</v>
      </c>
      <c r="AQ292" s="22">
        <f>Target_AM[[#This Row],[PROPORSI]]*VLOOKUP(Target_AM[[#This Row],[NIPNAS]],Target_CC[],COLUMN(AC$2)+9,0)</f>
        <v>1239803.3324197589</v>
      </c>
      <c r="AR292" s="22">
        <f>Target_AM[[#This Row],[PROPORSI]]*VLOOKUP(Target_AM[[#This Row],[NIPNAS]],Target_CC[],COLUMN(AD$2)+9,0)</f>
        <v>1128812.8883844768</v>
      </c>
      <c r="AS292" s="22">
        <f>Target_AM[[#This Row],[PROPORSI]]*VLOOKUP(Target_AM[[#This Row],[NIPNAS]],Target_CC[],COLUMN(AE$2)+9,0)</f>
        <v>1250632.041761108</v>
      </c>
      <c r="AT292" s="22">
        <f>Target_AM[[#This Row],[PROPORSI]]*VLOOKUP(Target_AM[[#This Row],[NIPNAS]],Target_CC[],COLUMN(AF$2)+9,0)</f>
        <v>1290197.5758451237</v>
      </c>
      <c r="AU292" s="22">
        <f>Target_AM[[#This Row],[PROPORSI]]*VLOOKUP(Target_AM[[#This Row],[NIPNAS]],Target_CC[],COLUMN(AG$2)+9,0)</f>
        <v>1546584.2133286134</v>
      </c>
      <c r="AV292" s="22">
        <f>Target_AM[[#This Row],[PROPORSI]]*VLOOKUP(Target_AM[[#This Row],[NIPNAS]],Target_CC[],COLUMN(AH$2)+9,0)</f>
        <v>1460996.9116311574</v>
      </c>
      <c r="AW292" s="22">
        <f>Target_AM[[#This Row],[PROPORSI]]*VLOOKUP(Target_AM[[#This Row],[NIPNAS]],Target_CC[],COLUMN(AI$2)+9,0)</f>
        <v>1427605.126385462</v>
      </c>
      <c r="AX292" s="22">
        <f>Target_AM[[#This Row],[PROPORSI]]*VLOOKUP(Target_AM[[#This Row],[NIPNAS]],Target_CC[],COLUMN(AJ$2)+9,0)</f>
        <v>1554140.0959992115</v>
      </c>
      <c r="AY292" s="22">
        <f>Target_AM[[#This Row],[PROPORSI]]*VLOOKUP(Target_AM[[#This Row],[NIPNAS]],Target_CC[],COLUMN(AK$2)+9,0)</f>
        <v>1434621.1796301398</v>
      </c>
      <c r="AZ292" s="22">
        <f>Target_AM[[#This Row],[PROPORSI]]*VLOOKUP(Target_AM[[#This Row],[NIPNAS]],Target_CC[],COLUMN(AL$2)+9,0)</f>
        <v>1545187.6363115185</v>
      </c>
      <c r="BA292" s="22">
        <f>Target_AM[[#This Row],[PROPORSI]]*VLOOKUP(Target_AM[[#This Row],[NIPNAS]],Target_CC[],COLUMN(AM$2)+9,0)</f>
        <v>16423072.958997235</v>
      </c>
      <c r="BB292" s="22">
        <f>Target_AM[[#This Row],[PROPORSI]]*VLOOKUP(Target_AM[[#This Row],[NIPNAS]],Target_CC[],COLUMN(AN$2)+9,0)</f>
        <v>0</v>
      </c>
      <c r="BC292" s="22">
        <f>Target_AM[[#This Row],[PROPORSI]]*VLOOKUP(Target_AM[[#This Row],[NIPNAS]],Target_CC[],COLUMN(AO$2)+9,0)</f>
        <v>0</v>
      </c>
      <c r="BD292" s="22">
        <f>Target_AM[[#This Row],[PROPORSI]]*VLOOKUP(Target_AM[[#This Row],[NIPNAS]],Target_CC[],COLUMN(AP$2)+9,0)</f>
        <v>0</v>
      </c>
      <c r="BE292" s="22">
        <f>Target_AM[[#This Row],[PROPORSI]]*VLOOKUP(Target_AM[[#This Row],[NIPNAS]],Target_CC[],COLUMN(AQ$2)+9,0)</f>
        <v>0</v>
      </c>
      <c r="BF292" s="22">
        <f>Target_AM[[#This Row],[PROPORSI]]*VLOOKUP(Target_AM[[#This Row],[NIPNAS]],Target_CC[],COLUMN(AR$2)+9,0)</f>
        <v>0</v>
      </c>
      <c r="BG292" s="22">
        <f>Target_AM[[#This Row],[PROPORSI]]*VLOOKUP(Target_AM[[#This Row],[NIPNAS]],Target_CC[],COLUMN(AS$2)+9,0)</f>
        <v>0</v>
      </c>
      <c r="BH292" s="22">
        <f>Target_AM[[#This Row],[PROPORSI]]*VLOOKUP(Target_AM[[#This Row],[NIPNAS]],Target_CC[],COLUMN(AT$2)+9,0)</f>
        <v>0</v>
      </c>
      <c r="BI292" s="22">
        <f>Target_AM[[#This Row],[PROPORSI]]*VLOOKUP(Target_AM[[#This Row],[NIPNAS]],Target_CC[],COLUMN(AU$2)+9,0)</f>
        <v>0</v>
      </c>
      <c r="BJ292" s="22">
        <f>Target_AM[[#This Row],[PROPORSI]]*VLOOKUP(Target_AM[[#This Row],[NIPNAS]],Target_CC[],COLUMN(AV$2)+9,0)</f>
        <v>0</v>
      </c>
      <c r="BK292" s="22">
        <f>Target_AM[[#This Row],[PROPORSI]]*VLOOKUP(Target_AM[[#This Row],[NIPNAS]],Target_CC[],COLUMN(AW$2)+9,0)</f>
        <v>0</v>
      </c>
      <c r="BL292" s="22">
        <f>Target_AM[[#This Row],[PROPORSI]]*VLOOKUP(Target_AM[[#This Row],[NIPNAS]],Target_CC[],COLUMN(AX$2)+9,0)</f>
        <v>0</v>
      </c>
      <c r="BM292" s="22">
        <f>Target_AM[[#This Row],[PROPORSI]]*VLOOKUP(Target_AM[[#This Row],[NIPNAS]],Target_CC[],COLUMN(AY$2)+9,0)</f>
        <v>0</v>
      </c>
      <c r="BN292" s="22">
        <f>Target_AM[[#This Row],[PROPORSI]]*VLOOKUP(Target_AM[[#This Row],[NIPNAS]],Target_CC[],COLUMN(AZ$2)+9,0)</f>
        <v>0</v>
      </c>
      <c r="BO292" s="22">
        <f>Target_AM[[#This Row],[PROPORSI]]*VLOOKUP(Target_AM[[#This Row],[NIPNAS]],Target_CC[],COLUMN(BA$2)+9,0)</f>
        <v>5794235</v>
      </c>
      <c r="BP292" s="22">
        <f>Target_AM[[#This Row],[PROPORSI]]*VLOOKUP(Target_AM[[#This Row],[NIPNAS]],Target_CC[],COLUMN(BB$2)+9,0)</f>
        <v>5476664</v>
      </c>
      <c r="BQ292" s="22">
        <f>Target_AM[[#This Row],[PROPORSI]]*VLOOKUP(Target_AM[[#This Row],[NIPNAS]],Target_CC[],COLUMN(BC$2)+9,0)</f>
        <v>5729971</v>
      </c>
      <c r="BR292" s="22">
        <f>Target_AM[[#This Row],[PROPORSI]]*VLOOKUP(Target_AM[[#This Row],[NIPNAS]],Target_CC[],COLUMN(BD$2)+9,0)</f>
        <v>5789354</v>
      </c>
      <c r="BS292" s="22">
        <f>Target_AM[[#This Row],[PROPORSI]]*VLOOKUP(Target_AM[[#This Row],[NIPNAS]],Target_CC[],COLUMN(BE$2)+9,0)</f>
        <v>5789354</v>
      </c>
      <c r="BT292" s="22">
        <f>Target_AM[[#This Row],[PROPORSI]]*VLOOKUP(Target_AM[[#This Row],[NIPNAS]],Target_CC[],COLUMN(BF$2)+9,0)</f>
        <v>5789354</v>
      </c>
      <c r="BU292" s="22">
        <f>Target_AM[[#This Row],[PROPORSI]]*VLOOKUP(Target_AM[[#This Row],[NIPNAS]],Target_CC[],COLUMN(BG$2)+9,0)</f>
        <v>5789354</v>
      </c>
      <c r="BV292" s="22">
        <f>Target_AM[[#This Row],[PROPORSI]]*VLOOKUP(Target_AM[[#This Row],[NIPNAS]],Target_CC[],COLUMN(BH$2)+9,0)</f>
        <v>5789354</v>
      </c>
      <c r="BW292" s="22">
        <f>Target_AM[[#This Row],[PROPORSI]]*VLOOKUP(Target_AM[[#This Row],[NIPNAS]],Target_CC[],COLUMN(BI$2)+9,0)</f>
        <v>5789354</v>
      </c>
      <c r="BX292" s="22">
        <f>Target_AM[[#This Row],[PROPORSI]]*VLOOKUP(Target_AM[[#This Row],[NIPNAS]],Target_CC[],COLUMN(BJ$2)+9,0)</f>
        <v>5789354</v>
      </c>
      <c r="BY292" s="22">
        <f>Target_AM[[#This Row],[PROPORSI]]*VLOOKUP(Target_AM[[#This Row],[NIPNAS]],Target_CC[],COLUMN(BK$2)+9,0)</f>
        <v>5789354</v>
      </c>
      <c r="BZ292" s="22">
        <f>Target_AM[[#This Row],[PROPORSI]]*VLOOKUP(Target_AM[[#This Row],[NIPNAS]],Target_CC[],COLUMN(BL$2)+9,0)</f>
        <v>5789354</v>
      </c>
      <c r="CA292" s="22">
        <f>Target_AM[[#This Row],[PROPORSI]]*VLOOKUP(Target_AM[[#This Row],[NIPNAS]],Target_CC[],COLUMN(BM$2)+9,0)</f>
        <v>69105056</v>
      </c>
      <c r="CB292" s="22">
        <f>Target_AM[[#This Row],[PROPORSI]]*VLOOKUP(Target_AM[[#This Row],[NIPNAS]],Target_CC[],COLUMN(BN$2)+9,0)</f>
        <v>0</v>
      </c>
      <c r="CC292" s="22">
        <f>Target_AM[[#This Row],[PROPORSI]]*VLOOKUP(Target_AM[[#This Row],[NIPNAS]],Target_CC[],COLUMN(BO$2)+9,0)</f>
        <v>0</v>
      </c>
      <c r="CD292" s="22">
        <f>Target_AM[[#This Row],[PROPORSI]]*VLOOKUP(Target_AM[[#This Row],[NIPNAS]],Target_CC[],COLUMN(BP$2)+9,0)</f>
        <v>0</v>
      </c>
      <c r="CE292" s="22">
        <f>Target_AM[[#This Row],[PROPORSI]]*VLOOKUP(Target_AM[[#This Row],[NIPNAS]],Target_CC[],COLUMN(BQ$2)+9,0)</f>
        <v>0</v>
      </c>
      <c r="CF292" s="22">
        <f>Target_AM[[#This Row],[PROPORSI]]*VLOOKUP(Target_AM[[#This Row],[NIPNAS]],Target_CC[],COLUMN(BR$2)+9,0)</f>
        <v>0</v>
      </c>
      <c r="CG292" s="22">
        <f>Target_AM[[#This Row],[PROPORSI]]*VLOOKUP(Target_AM[[#This Row],[NIPNAS]],Target_CC[],COLUMN(BS$2)+9,0)</f>
        <v>0</v>
      </c>
      <c r="CH292" s="22">
        <f>Target_AM[[#This Row],[PROPORSI]]*VLOOKUP(Target_AM[[#This Row],[NIPNAS]],Target_CC[],COLUMN(BT$2)+9,0)</f>
        <v>0</v>
      </c>
      <c r="CI292" s="22">
        <f>Target_AM[[#This Row],[PROPORSI]]*VLOOKUP(Target_AM[[#This Row],[NIPNAS]],Target_CC[],COLUMN(BU$2)+9,0)</f>
        <v>0</v>
      </c>
      <c r="CJ292" s="22">
        <f>Target_AM[[#This Row],[PROPORSI]]*VLOOKUP(Target_AM[[#This Row],[NIPNAS]],Target_CC[],COLUMN(BV$2)+9,0)</f>
        <v>0</v>
      </c>
      <c r="CK292" s="22">
        <f>Target_AM[[#This Row],[PROPORSI]]*VLOOKUP(Target_AM[[#This Row],[NIPNAS]],Target_CC[],COLUMN(BW$2)+9,0)</f>
        <v>0</v>
      </c>
      <c r="CL292" s="22">
        <f>Target_AM[[#This Row],[PROPORSI]]*VLOOKUP(Target_AM[[#This Row],[NIPNAS]],Target_CC[],COLUMN(BX$2)+9,0)</f>
        <v>0</v>
      </c>
      <c r="CM292" s="22">
        <f>Target_AM[[#This Row],[PROPORSI]]*VLOOKUP(Target_AM[[#This Row],[NIPNAS]],Target_CC[],COLUMN(BY$2)+9,0)</f>
        <v>0</v>
      </c>
      <c r="CN292" s="22">
        <f>Target_AM[[#This Row],[PROPORSI]]*VLOOKUP(Target_AM[[#This Row],[NIPNAS]],Target_CC[],COLUMN(BZ$2)+9,0)</f>
        <v>0</v>
      </c>
      <c r="CO292" s="22">
        <f>Target_AM[[#This Row],[PROPORSI]]*VLOOKUP(Target_AM[[#This Row],[NIPNAS]],Target_CC[],COLUMN(CA$2)+9,0)</f>
        <v>6051550</v>
      </c>
      <c r="CP292" s="22">
        <f>Target_AM[[#This Row],[PROPORSI]]*VLOOKUP(Target_AM[[#This Row],[NIPNAS]],Target_CC[],COLUMN(CB$2)+9,0)</f>
        <v>5678097</v>
      </c>
      <c r="CQ292" s="22">
        <f>Target_AM[[#This Row],[PROPORSI]]*VLOOKUP(Target_AM[[#This Row],[NIPNAS]],Target_CC[],COLUMN(CC$2)+9,0)</f>
        <v>5789354</v>
      </c>
      <c r="CR292" s="22">
        <f>Target_AM[[#This Row],[PROPORSI]]*VLOOKUP(Target_AM[[#This Row],[NIPNAS]],Target_CC[],COLUMN(CD$2)+9,0)</f>
        <v>5789354</v>
      </c>
      <c r="CS292" s="22">
        <f>Target_AM[[#This Row],[PROPORSI]]*VLOOKUP(Target_AM[[#This Row],[NIPNAS]],Target_CC[],COLUMN(CE$2)+9,0)</f>
        <v>5789354</v>
      </c>
      <c r="CT292" s="22">
        <f>Target_AM[[#This Row],[PROPORSI]]*VLOOKUP(Target_AM[[#This Row],[NIPNAS]],Target_CC[],COLUMN(CF$2)+9,0)</f>
        <v>5789354</v>
      </c>
      <c r="CU292" s="22">
        <f>Target_AM[[#This Row],[PROPORSI]]*VLOOKUP(Target_AM[[#This Row],[NIPNAS]],Target_CC[],COLUMN(CG$2)+9,0)</f>
        <v>5789354</v>
      </c>
      <c r="CV292" s="22">
        <f>Target_AM[[#This Row],[PROPORSI]]*VLOOKUP(Target_AM[[#This Row],[NIPNAS]],Target_CC[],COLUMN(CH$2)+9,0)</f>
        <v>5789354</v>
      </c>
      <c r="CW292" s="22">
        <f>Target_AM[[#This Row],[PROPORSI]]*VLOOKUP(Target_AM[[#This Row],[NIPNAS]],Target_CC[],COLUMN(CI$2)+9,0)</f>
        <v>5789354</v>
      </c>
      <c r="CX292" s="22">
        <f>Target_AM[[#This Row],[PROPORSI]]*VLOOKUP(Target_AM[[#This Row],[NIPNAS]],Target_CC[],COLUMN(CJ$2)+9,0)</f>
        <v>5789354</v>
      </c>
      <c r="CY292" s="22">
        <f>Target_AM[[#This Row],[PROPORSI]]*VLOOKUP(Target_AM[[#This Row],[NIPNAS]],Target_CC[],COLUMN(CK$2)+9,0)</f>
        <v>5789354</v>
      </c>
      <c r="CZ292" s="22">
        <f>Target_AM[[#This Row],[PROPORSI]]*VLOOKUP(Target_AM[[#This Row],[NIPNAS]],Target_CC[],COLUMN(CL$2)+9,0)</f>
        <v>5789354</v>
      </c>
      <c r="DA292" s="22">
        <f>Target_AM[[#This Row],[PROPORSI]]*VLOOKUP(Target_AM[[#This Row],[NIPNAS]],Target_CC[],COLUMN(CM$2)+9,0)</f>
        <v>69623187</v>
      </c>
      <c r="DB292" s="22">
        <f>Target_AM[[#This Row],[PROPORSI]]*VLOOKUP(Target_AM[[#This Row],[NIPNAS]],Target_CC[],COLUMN(CN$2)+9,0)</f>
        <v>0</v>
      </c>
      <c r="DC292" s="22">
        <f>Target_AM[[#This Row],[PROPORSI]]*VLOOKUP(Target_AM[[#This Row],[NIPNAS]],Target_CC[],COLUMN(CO$2)+9,0)</f>
        <v>0</v>
      </c>
      <c r="DD292" s="22">
        <f>Target_AM[[#This Row],[PROPORSI]]*VLOOKUP(Target_AM[[#This Row],[NIPNAS]],Target_CC[],COLUMN(CP$2)+9,0)</f>
        <v>0</v>
      </c>
      <c r="DE292" s="22">
        <f>Target_AM[[#This Row],[PROPORSI]]*VLOOKUP(Target_AM[[#This Row],[NIPNAS]],Target_CC[],COLUMN(CQ$2)+9,0)</f>
        <v>0</v>
      </c>
      <c r="DF292" s="22">
        <f>Target_AM[[#This Row],[PROPORSI]]*VLOOKUP(Target_AM[[#This Row],[NIPNAS]],Target_CC[],COLUMN(CR$2)+9,0)</f>
        <v>0</v>
      </c>
      <c r="DG292" s="22">
        <f>Target_AM[[#This Row],[PROPORSI]]*VLOOKUP(Target_AM[[#This Row],[NIPNAS]],Target_CC[],COLUMN(CS$2)+9,0)</f>
        <v>0</v>
      </c>
      <c r="DH292" s="22">
        <f>Target_AM[[#This Row],[PROPORSI]]*VLOOKUP(Target_AM[[#This Row],[NIPNAS]],Target_CC[],COLUMN(CT$2)+9,0)</f>
        <v>0</v>
      </c>
      <c r="DI292" s="22">
        <f>Target_AM[[#This Row],[PROPORSI]]*VLOOKUP(Target_AM[[#This Row],[NIPNAS]],Target_CC[],COLUMN(CU$2)+9,0)</f>
        <v>0</v>
      </c>
      <c r="DJ292" s="22">
        <f>Target_AM[[#This Row],[PROPORSI]]*VLOOKUP(Target_AM[[#This Row],[NIPNAS]],Target_CC[],COLUMN(CV$2)+9,0)</f>
        <v>0</v>
      </c>
      <c r="DK292" s="22">
        <f>Target_AM[[#This Row],[PROPORSI]]*VLOOKUP(Target_AM[[#This Row],[NIPNAS]],Target_CC[],COLUMN(CW$2)+9,0)</f>
        <v>0</v>
      </c>
      <c r="DL292" s="22">
        <f>Target_AM[[#This Row],[PROPORSI]]*VLOOKUP(Target_AM[[#This Row],[NIPNAS]],Target_CC[],COLUMN(CX$2)+9,0)</f>
        <v>0</v>
      </c>
      <c r="DM292" s="22">
        <f>Target_AM[[#This Row],[PROPORSI]]*VLOOKUP(Target_AM[[#This Row],[NIPNAS]],Target_CC[],COLUMN(CY$2)+9,0)</f>
        <v>0</v>
      </c>
      <c r="DN292" s="22">
        <f>Target_AM[[#This Row],[PROPORSI]]*VLOOKUP(Target_AM[[#This Row],[NIPNAS]],Target_CC[],COLUMN(CZ$2)+9,0)</f>
        <v>0</v>
      </c>
      <c r="DO292" s="22">
        <f>Target_AM[[#This Row],[PROPORSI]]*VLOOKUP(Target_AM[[#This Row],[NIPNAS]],Target_CC[],COLUMN(DA$2)+9,0)</f>
        <v>0</v>
      </c>
      <c r="DP292" s="22">
        <f>Target_AM[[#This Row],[PROPORSI]]*VLOOKUP(Target_AM[[#This Row],[NIPNAS]],Target_CC[],COLUMN(DB$2)+9,0)</f>
        <v>0</v>
      </c>
      <c r="DQ292" s="22">
        <f>Target_AM[[#This Row],[PROPORSI]]*VLOOKUP(Target_AM[[#This Row],[NIPNAS]],Target_CC[],COLUMN(DC$2)+9,0)</f>
        <v>0</v>
      </c>
      <c r="DR292" s="22">
        <f>Target_AM[[#This Row],[PROPORSI]]*VLOOKUP(Target_AM[[#This Row],[NIPNAS]],Target_CC[],COLUMN(DD$2)+9,0)</f>
        <v>0</v>
      </c>
      <c r="DS292" s="22">
        <f>Target_AM[[#This Row],[PROPORSI]]*VLOOKUP(Target_AM[[#This Row],[NIPNAS]],Target_CC[],COLUMN(DE$2)+9,0)</f>
        <v>0</v>
      </c>
      <c r="DT292" s="22">
        <f>Target_AM[[#This Row],[PROPORSI]]*VLOOKUP(Target_AM[[#This Row],[NIPNAS]],Target_CC[],COLUMN(DF$2)+9,0)</f>
        <v>0</v>
      </c>
      <c r="DU292" s="22">
        <f>Target_AM[[#This Row],[PROPORSI]]*VLOOKUP(Target_AM[[#This Row],[NIPNAS]],Target_CC[],COLUMN(DG$2)+9,0)</f>
        <v>0</v>
      </c>
      <c r="DV292" s="22">
        <f>Target_AM[[#This Row],[PROPORSI]]*VLOOKUP(Target_AM[[#This Row],[NIPNAS]],Target_CC[],COLUMN(DH$2)+9,0)</f>
        <v>0</v>
      </c>
      <c r="DW292" s="22">
        <f>Target_AM[[#This Row],[PROPORSI]]*VLOOKUP(Target_AM[[#This Row],[NIPNAS]],Target_CC[],COLUMN(DI$2)+9,0)</f>
        <v>0</v>
      </c>
      <c r="DX292" s="22">
        <f>Target_AM[[#This Row],[PROPORSI]]*VLOOKUP(Target_AM[[#This Row],[NIPNAS]],Target_CC[],COLUMN(DJ$2)+9,0)</f>
        <v>0</v>
      </c>
      <c r="DY292" s="22">
        <f>Target_AM[[#This Row],[PROPORSI]]*VLOOKUP(Target_AM[[#This Row],[NIPNAS]],Target_CC[],COLUMN(DK$2)+9,0)</f>
        <v>0</v>
      </c>
      <c r="DZ292" s="22">
        <f>Target_AM[[#This Row],[PROPORSI]]*VLOOKUP(Target_AM[[#This Row],[NIPNAS]],Target_CC[],COLUMN(DL$2)+9,0)</f>
        <v>0</v>
      </c>
      <c r="EA292" s="22">
        <f>Target_AM[[#This Row],[PROPORSI]]*VLOOKUP(Target_AM[[#This Row],[NIPNAS]],Target_CC[],COLUMN(DM$2)+9,0)</f>
        <v>0</v>
      </c>
    </row>
    <row r="293" spans="2:131" x14ac:dyDescent="0.3">
      <c r="B293">
        <v>980067</v>
      </c>
      <c r="C293" t="s">
        <v>1073</v>
      </c>
      <c r="D293">
        <v>1</v>
      </c>
      <c r="E293" s="8">
        <v>45658</v>
      </c>
      <c r="F293">
        <v>19566540</v>
      </c>
      <c r="G293" t="s">
        <v>615</v>
      </c>
      <c r="J293" t="s">
        <v>309</v>
      </c>
      <c r="K293" t="s">
        <v>25</v>
      </c>
      <c r="L293" t="s">
        <v>159</v>
      </c>
      <c r="M293" t="s">
        <v>29</v>
      </c>
      <c r="N293" s="23">
        <f>Target_AM[[#This Row],[PROPORSI]]*VLOOKUP(Target_AM[[#This Row],[NIPNAS]],Target_CC[],9,0)</f>
        <v>6802998.402801292</v>
      </c>
      <c r="O293" s="22">
        <f>Target_AM[[#This Row],[PROPORSI]]*VLOOKUP(Target_AM[[#This Row],[NIPNAS]],Target_CC[],COLUMN(A$2)+9,0)</f>
        <v>1063913.6363636362</v>
      </c>
      <c r="P293" s="22">
        <f>Target_AM[[#This Row],[PROPORSI]]*VLOOKUP(Target_AM[[#This Row],[NIPNAS]],Target_CC[],COLUMN(B$2)+9,0)</f>
        <v>1119909.0909090908</v>
      </c>
      <c r="Q293" s="22">
        <f>Target_AM[[#This Row],[PROPORSI]]*VLOOKUP(Target_AM[[#This Row],[NIPNAS]],Target_CC[],COLUMN(C$2)+9,0)</f>
        <v>1007918.1818181818</v>
      </c>
      <c r="R293" s="22">
        <f>Target_AM[[#This Row],[PROPORSI]]*VLOOKUP(Target_AM[[#This Row],[NIPNAS]],Target_CC[],COLUMN(D$2)+9,0)</f>
        <v>895927.27272727271</v>
      </c>
      <c r="S293" s="22">
        <f>Target_AM[[#This Row],[PROPORSI]]*VLOOKUP(Target_AM[[#This Row],[NIPNAS]],Target_CC[],COLUMN(E$2)+9,0)</f>
        <v>951922.72727272729</v>
      </c>
      <c r="T293" s="22">
        <f>Target_AM[[#This Row],[PROPORSI]]*VLOOKUP(Target_AM[[#This Row],[NIPNAS]],Target_CC[],COLUMN(F$2)+9,0)</f>
        <v>1007918.1818181818</v>
      </c>
      <c r="U293" s="22">
        <f>Target_AM[[#This Row],[PROPORSI]]*VLOOKUP(Target_AM[[#This Row],[NIPNAS]],Target_CC[],COLUMN(G$2)+9,0)</f>
        <v>1287895.4545454546</v>
      </c>
      <c r="V293" s="22">
        <f>Target_AM[[#This Row],[PROPORSI]]*VLOOKUP(Target_AM[[#This Row],[NIPNAS]],Target_CC[],COLUMN(H$2)+9,0)</f>
        <v>1175904.5454545454</v>
      </c>
      <c r="W293" s="22">
        <f>Target_AM[[#This Row],[PROPORSI]]*VLOOKUP(Target_AM[[#This Row],[NIPNAS]],Target_CC[],COLUMN(I$2)+9,0)</f>
        <v>1175904.5454545454</v>
      </c>
      <c r="X293" s="22">
        <f>Target_AM[[#This Row],[PROPORSI]]*VLOOKUP(Target_AM[[#This Row],[NIPNAS]],Target_CC[],COLUMN(J$2)+9,0)</f>
        <v>1287895.4545454546</v>
      </c>
      <c r="Y293" s="22">
        <f>Target_AM[[#This Row],[PROPORSI]]*VLOOKUP(Target_AM[[#This Row],[NIPNAS]],Target_CC[],COLUMN(K$2)+9,0)</f>
        <v>1119909.0909090908</v>
      </c>
      <c r="Z293" s="22">
        <f>Target_AM[[#This Row],[PROPORSI]]*VLOOKUP(Target_AM[[#This Row],[NIPNAS]],Target_CC[],COLUMN(L$2)+9,0)</f>
        <v>1175904.5454545454</v>
      </c>
      <c r="AA293" s="22">
        <f>Target_AM[[#This Row],[PROPORSI]]*VLOOKUP(Target_AM[[#This Row],[NIPNAS]],Target_CC[],COLUMN(M$2)+9,0)</f>
        <v>13270922.727272725</v>
      </c>
      <c r="AB293" s="22">
        <f>Target_AM[[#This Row],[PROPORSI]]*VLOOKUP(Target_AM[[#This Row],[NIPNAS]],Target_CC[],COLUMN(N$2)+9,0)</f>
        <v>142567.53958793078</v>
      </c>
      <c r="AC293" s="22">
        <f>Target_AM[[#This Row],[PROPORSI]]*VLOOKUP(Target_AM[[#This Row],[NIPNAS]],Target_CC[],COLUMN(O$2)+9,0)</f>
        <v>151613.15147680588</v>
      </c>
      <c r="AD293" s="22">
        <f>Target_AM[[#This Row],[PROPORSI]]*VLOOKUP(Target_AM[[#This Row],[NIPNAS]],Target_CC[],COLUMN(P$2)+9,0)</f>
        <v>199488.6197586387</v>
      </c>
      <c r="AE293" s="22">
        <f>Target_AM[[#This Row],[PROPORSI]]*VLOOKUP(Target_AM[[#This Row],[NIPNAS]],Target_CC[],COLUMN(Q$2)+9,0)</f>
        <v>203389.30717166374</v>
      </c>
      <c r="AF293" s="22">
        <f>Target_AM[[#This Row],[PROPORSI]]*VLOOKUP(Target_AM[[#This Row],[NIPNAS]],Target_CC[],COLUMN(R$2)+9,0)</f>
        <v>266029.82536730834</v>
      </c>
      <c r="AG293" s="22">
        <f>Target_AM[[#This Row],[PROPORSI]]*VLOOKUP(Target_AM[[#This Row],[NIPNAS]],Target_CC[],COLUMN(S$2)+9,0)</f>
        <v>248566.04250870337</v>
      </c>
      <c r="AH293" s="22">
        <f>Target_AM[[#This Row],[PROPORSI]]*VLOOKUP(Target_AM[[#This Row],[NIPNAS]],Target_CC[],COLUMN(T$2)+9,0)</f>
        <v>218275.92728147807</v>
      </c>
      <c r="AI293" s="22">
        <f>Target_AM[[#This Row],[PROPORSI]]*VLOOKUP(Target_AM[[#This Row],[NIPNAS]],Target_CC[],COLUMN(U$2)+9,0)</f>
        <v>246915.963297682</v>
      </c>
      <c r="AJ293" s="22">
        <f>Target_AM[[#This Row],[PROPORSI]]*VLOOKUP(Target_AM[[#This Row],[NIPNAS]],Target_CC[],COLUMN(V$2)+9,0)</f>
        <v>214396.71805274737</v>
      </c>
      <c r="AK293" s="22">
        <f>Target_AM[[#This Row],[PROPORSI]]*VLOOKUP(Target_AM[[#This Row],[NIPNAS]],Target_CC[],COLUMN(W$2)+9,0)</f>
        <v>225634.37187493726</v>
      </c>
      <c r="AL293" s="22">
        <f>Target_AM[[#This Row],[PROPORSI]]*VLOOKUP(Target_AM[[#This Row],[NIPNAS]],Target_CC[],COLUMN(X$2)+9,0)</f>
        <v>277224.89371318393</v>
      </c>
      <c r="AM293" s="22">
        <f>Target_AM[[#This Row],[PROPORSI]]*VLOOKUP(Target_AM[[#This Row],[NIPNAS]],Target_CC[],COLUMN(Y$2)+9,0)</f>
        <v>328906.75244191784</v>
      </c>
      <c r="AN293" s="22">
        <f>Target_AM[[#This Row],[PROPORSI]]*VLOOKUP(Target_AM[[#This Row],[NIPNAS]],Target_CC[],COLUMN(Z$2)+9,0)</f>
        <v>2723009.112532997</v>
      </c>
      <c r="AO293" s="22">
        <f>Target_AM[[#This Row],[PROPORSI]]*VLOOKUP(Target_AM[[#This Row],[NIPNAS]],Target_CC[],COLUMN(AA$2)+9,0)</f>
        <v>1206481.175951567</v>
      </c>
      <c r="AP293" s="22">
        <f>Target_AM[[#This Row],[PROPORSI]]*VLOOKUP(Target_AM[[#This Row],[NIPNAS]],Target_CC[],COLUMN(AB$2)+9,0)</f>
        <v>1271522.2423858966</v>
      </c>
      <c r="AQ293" s="22">
        <f>Target_AM[[#This Row],[PROPORSI]]*VLOOKUP(Target_AM[[#This Row],[NIPNAS]],Target_CC[],COLUMN(AC$2)+9,0)</f>
        <v>1207406.8015768204</v>
      </c>
      <c r="AR293" s="22">
        <f>Target_AM[[#This Row],[PROPORSI]]*VLOOKUP(Target_AM[[#This Row],[NIPNAS]],Target_CC[],COLUMN(AD$2)+9,0)</f>
        <v>1099316.5798989364</v>
      </c>
      <c r="AS293" s="22">
        <f>Target_AM[[#This Row],[PROPORSI]]*VLOOKUP(Target_AM[[#This Row],[NIPNAS]],Target_CC[],COLUMN(AE$2)+9,0)</f>
        <v>1217952.5526400357</v>
      </c>
      <c r="AT293" s="22">
        <f>Target_AM[[#This Row],[PROPORSI]]*VLOOKUP(Target_AM[[#This Row],[NIPNAS]],Target_CC[],COLUMN(AF$2)+9,0)</f>
        <v>1256484.2243268851</v>
      </c>
      <c r="AU293" s="22">
        <f>Target_AM[[#This Row],[PROPORSI]]*VLOOKUP(Target_AM[[#This Row],[NIPNAS]],Target_CC[],COLUMN(AG$2)+9,0)</f>
        <v>1506171.3818269325</v>
      </c>
      <c r="AV293" s="22">
        <f>Target_AM[[#This Row],[PROPORSI]]*VLOOKUP(Target_AM[[#This Row],[NIPNAS]],Target_CC[],COLUMN(AH$2)+9,0)</f>
        <v>1422820.5087522273</v>
      </c>
      <c r="AW293" s="22">
        <f>Target_AM[[#This Row],[PROPORSI]]*VLOOKUP(Target_AM[[#This Row],[NIPNAS]],Target_CC[],COLUMN(AI$2)+9,0)</f>
        <v>1390301.2635072928</v>
      </c>
      <c r="AX293" s="22">
        <f>Target_AM[[#This Row],[PROPORSI]]*VLOOKUP(Target_AM[[#This Row],[NIPNAS]],Target_CC[],COLUMN(AJ$2)+9,0)</f>
        <v>1513529.8264203919</v>
      </c>
      <c r="AY293" s="22">
        <f>Target_AM[[#This Row],[PROPORSI]]*VLOOKUP(Target_AM[[#This Row],[NIPNAS]],Target_CC[],COLUMN(AK$2)+9,0)</f>
        <v>1397133.9846222748</v>
      </c>
      <c r="AZ293" s="22">
        <f>Target_AM[[#This Row],[PROPORSI]]*VLOOKUP(Target_AM[[#This Row],[NIPNAS]],Target_CC[],COLUMN(AL$2)+9,0)</f>
        <v>1504811.2978964632</v>
      </c>
      <c r="BA293" s="22">
        <f>Target_AM[[#This Row],[PROPORSI]]*VLOOKUP(Target_AM[[#This Row],[NIPNAS]],Target_CC[],COLUMN(AM$2)+9,0)</f>
        <v>15993931.839805724</v>
      </c>
      <c r="BB293" s="22">
        <f>Target_AM[[#This Row],[PROPORSI]]*VLOOKUP(Target_AM[[#This Row],[NIPNAS]],Target_CC[],COLUMN(AN$2)+9,0)</f>
        <v>0</v>
      </c>
      <c r="BC293" s="22">
        <f>Target_AM[[#This Row],[PROPORSI]]*VLOOKUP(Target_AM[[#This Row],[NIPNAS]],Target_CC[],COLUMN(AO$2)+9,0)</f>
        <v>0</v>
      </c>
      <c r="BD293" s="22">
        <f>Target_AM[[#This Row],[PROPORSI]]*VLOOKUP(Target_AM[[#This Row],[NIPNAS]],Target_CC[],COLUMN(AP$2)+9,0)</f>
        <v>0</v>
      </c>
      <c r="BE293" s="22">
        <f>Target_AM[[#This Row],[PROPORSI]]*VLOOKUP(Target_AM[[#This Row],[NIPNAS]],Target_CC[],COLUMN(AQ$2)+9,0)</f>
        <v>0</v>
      </c>
      <c r="BF293" s="22">
        <f>Target_AM[[#This Row],[PROPORSI]]*VLOOKUP(Target_AM[[#This Row],[NIPNAS]],Target_CC[],COLUMN(AR$2)+9,0)</f>
        <v>0</v>
      </c>
      <c r="BG293" s="22">
        <f>Target_AM[[#This Row],[PROPORSI]]*VLOOKUP(Target_AM[[#This Row],[NIPNAS]],Target_CC[],COLUMN(AS$2)+9,0)</f>
        <v>0</v>
      </c>
      <c r="BH293" s="22">
        <f>Target_AM[[#This Row],[PROPORSI]]*VLOOKUP(Target_AM[[#This Row],[NIPNAS]],Target_CC[],COLUMN(AT$2)+9,0)</f>
        <v>0</v>
      </c>
      <c r="BI293" s="22">
        <f>Target_AM[[#This Row],[PROPORSI]]*VLOOKUP(Target_AM[[#This Row],[NIPNAS]],Target_CC[],COLUMN(AU$2)+9,0)</f>
        <v>0</v>
      </c>
      <c r="BJ293" s="22">
        <f>Target_AM[[#This Row],[PROPORSI]]*VLOOKUP(Target_AM[[#This Row],[NIPNAS]],Target_CC[],COLUMN(AV$2)+9,0)</f>
        <v>0</v>
      </c>
      <c r="BK293" s="22">
        <f>Target_AM[[#This Row],[PROPORSI]]*VLOOKUP(Target_AM[[#This Row],[NIPNAS]],Target_CC[],COLUMN(AW$2)+9,0)</f>
        <v>0</v>
      </c>
      <c r="BL293" s="22">
        <f>Target_AM[[#This Row],[PROPORSI]]*VLOOKUP(Target_AM[[#This Row],[NIPNAS]],Target_CC[],COLUMN(AX$2)+9,0)</f>
        <v>0</v>
      </c>
      <c r="BM293" s="22">
        <f>Target_AM[[#This Row],[PROPORSI]]*VLOOKUP(Target_AM[[#This Row],[NIPNAS]],Target_CC[],COLUMN(AY$2)+9,0)</f>
        <v>0</v>
      </c>
      <c r="BN293" s="22">
        <f>Target_AM[[#This Row],[PROPORSI]]*VLOOKUP(Target_AM[[#This Row],[NIPNAS]],Target_CC[],COLUMN(AZ$2)+9,0)</f>
        <v>0</v>
      </c>
      <c r="BO293" s="22">
        <f>Target_AM[[#This Row],[PROPORSI]]*VLOOKUP(Target_AM[[#This Row],[NIPNAS]],Target_CC[],COLUMN(BA$2)+9,0)</f>
        <v>1210000</v>
      </c>
      <c r="BP293" s="22">
        <f>Target_AM[[#This Row],[PROPORSI]]*VLOOKUP(Target_AM[[#This Row],[NIPNAS]],Target_CC[],COLUMN(BB$2)+9,0)</f>
        <v>1210000</v>
      </c>
      <c r="BQ293" s="22">
        <f>Target_AM[[#This Row],[PROPORSI]]*VLOOKUP(Target_AM[[#This Row],[NIPNAS]],Target_CC[],COLUMN(BC$2)+9,0)</f>
        <v>1210000</v>
      </c>
      <c r="BR293" s="22">
        <f>Target_AM[[#This Row],[PROPORSI]]*VLOOKUP(Target_AM[[#This Row],[NIPNAS]],Target_CC[],COLUMN(BD$2)+9,0)</f>
        <v>1242600</v>
      </c>
      <c r="BS293" s="22">
        <f>Target_AM[[#This Row],[PROPORSI]]*VLOOKUP(Target_AM[[#This Row],[NIPNAS]],Target_CC[],COLUMN(BE$2)+9,0)</f>
        <v>1242600</v>
      </c>
      <c r="BT293" s="22">
        <f>Target_AM[[#This Row],[PROPORSI]]*VLOOKUP(Target_AM[[#This Row],[NIPNAS]],Target_CC[],COLUMN(BF$2)+9,0)</f>
        <v>1242600</v>
      </c>
      <c r="BU293" s="22">
        <f>Target_AM[[#This Row],[PROPORSI]]*VLOOKUP(Target_AM[[#This Row],[NIPNAS]],Target_CC[],COLUMN(BG$2)+9,0)</f>
        <v>1242600</v>
      </c>
      <c r="BV293" s="22">
        <f>Target_AM[[#This Row],[PROPORSI]]*VLOOKUP(Target_AM[[#This Row],[NIPNAS]],Target_CC[],COLUMN(BH$2)+9,0)</f>
        <v>1242600</v>
      </c>
      <c r="BW293" s="22">
        <f>Target_AM[[#This Row],[PROPORSI]]*VLOOKUP(Target_AM[[#This Row],[NIPNAS]],Target_CC[],COLUMN(BI$2)+9,0)</f>
        <v>1242600</v>
      </c>
      <c r="BX293" s="22">
        <f>Target_AM[[#This Row],[PROPORSI]]*VLOOKUP(Target_AM[[#This Row],[NIPNAS]],Target_CC[],COLUMN(BJ$2)+9,0)</f>
        <v>1242600</v>
      </c>
      <c r="BY293" s="22">
        <f>Target_AM[[#This Row],[PROPORSI]]*VLOOKUP(Target_AM[[#This Row],[NIPNAS]],Target_CC[],COLUMN(BK$2)+9,0)</f>
        <v>1242600</v>
      </c>
      <c r="BZ293" s="22">
        <f>Target_AM[[#This Row],[PROPORSI]]*VLOOKUP(Target_AM[[#This Row],[NIPNAS]],Target_CC[],COLUMN(BL$2)+9,0)</f>
        <v>1242600</v>
      </c>
      <c r="CA293" s="22">
        <f>Target_AM[[#This Row],[PROPORSI]]*VLOOKUP(Target_AM[[#This Row],[NIPNAS]],Target_CC[],COLUMN(BM$2)+9,0)</f>
        <v>14813400</v>
      </c>
      <c r="CB293" s="22">
        <f>Target_AM[[#This Row],[PROPORSI]]*VLOOKUP(Target_AM[[#This Row],[NIPNAS]],Target_CC[],COLUMN(BN$2)+9,0)</f>
        <v>0</v>
      </c>
      <c r="CC293" s="22">
        <f>Target_AM[[#This Row],[PROPORSI]]*VLOOKUP(Target_AM[[#This Row],[NIPNAS]],Target_CC[],COLUMN(BO$2)+9,0)</f>
        <v>0</v>
      </c>
      <c r="CD293" s="22">
        <f>Target_AM[[#This Row],[PROPORSI]]*VLOOKUP(Target_AM[[#This Row],[NIPNAS]],Target_CC[],COLUMN(BP$2)+9,0)</f>
        <v>0</v>
      </c>
      <c r="CE293" s="22">
        <f>Target_AM[[#This Row],[PROPORSI]]*VLOOKUP(Target_AM[[#This Row],[NIPNAS]],Target_CC[],COLUMN(BQ$2)+9,0)</f>
        <v>0</v>
      </c>
      <c r="CF293" s="22">
        <f>Target_AM[[#This Row],[PROPORSI]]*VLOOKUP(Target_AM[[#This Row],[NIPNAS]],Target_CC[],COLUMN(BR$2)+9,0)</f>
        <v>0</v>
      </c>
      <c r="CG293" s="22">
        <f>Target_AM[[#This Row],[PROPORSI]]*VLOOKUP(Target_AM[[#This Row],[NIPNAS]],Target_CC[],COLUMN(BS$2)+9,0)</f>
        <v>0</v>
      </c>
      <c r="CH293" s="22">
        <f>Target_AM[[#This Row],[PROPORSI]]*VLOOKUP(Target_AM[[#This Row],[NIPNAS]],Target_CC[],COLUMN(BT$2)+9,0)</f>
        <v>0</v>
      </c>
      <c r="CI293" s="22">
        <f>Target_AM[[#This Row],[PROPORSI]]*VLOOKUP(Target_AM[[#This Row],[NIPNAS]],Target_CC[],COLUMN(BU$2)+9,0)</f>
        <v>0</v>
      </c>
      <c r="CJ293" s="22">
        <f>Target_AM[[#This Row],[PROPORSI]]*VLOOKUP(Target_AM[[#This Row],[NIPNAS]],Target_CC[],COLUMN(BV$2)+9,0)</f>
        <v>0</v>
      </c>
      <c r="CK293" s="22">
        <f>Target_AM[[#This Row],[PROPORSI]]*VLOOKUP(Target_AM[[#This Row],[NIPNAS]],Target_CC[],COLUMN(BW$2)+9,0)</f>
        <v>0</v>
      </c>
      <c r="CL293" s="22">
        <f>Target_AM[[#This Row],[PROPORSI]]*VLOOKUP(Target_AM[[#This Row],[NIPNAS]],Target_CC[],COLUMN(BX$2)+9,0)</f>
        <v>0</v>
      </c>
      <c r="CM293" s="22">
        <f>Target_AM[[#This Row],[PROPORSI]]*VLOOKUP(Target_AM[[#This Row],[NIPNAS]],Target_CC[],COLUMN(BY$2)+9,0)</f>
        <v>0</v>
      </c>
      <c r="CN293" s="22">
        <f>Target_AM[[#This Row],[PROPORSI]]*VLOOKUP(Target_AM[[#This Row],[NIPNAS]],Target_CC[],COLUMN(BZ$2)+9,0)</f>
        <v>0</v>
      </c>
      <c r="CO293" s="22">
        <f>Target_AM[[#This Row],[PROPORSI]]*VLOOKUP(Target_AM[[#This Row],[NIPNAS]],Target_CC[],COLUMN(CA$2)+9,0)</f>
        <v>1242600</v>
      </c>
      <c r="CP293" s="22">
        <f>Target_AM[[#This Row],[PROPORSI]]*VLOOKUP(Target_AM[[#This Row],[NIPNAS]],Target_CC[],COLUMN(CB$2)+9,0)</f>
        <v>1242600</v>
      </c>
      <c r="CQ293" s="22">
        <f>Target_AM[[#This Row],[PROPORSI]]*VLOOKUP(Target_AM[[#This Row],[NIPNAS]],Target_CC[],COLUMN(CC$2)+9,0)</f>
        <v>1242600</v>
      </c>
      <c r="CR293" s="22">
        <f>Target_AM[[#This Row],[PROPORSI]]*VLOOKUP(Target_AM[[#This Row],[NIPNAS]],Target_CC[],COLUMN(CD$2)+9,0)</f>
        <v>1242600</v>
      </c>
      <c r="CS293" s="22">
        <f>Target_AM[[#This Row],[PROPORSI]]*VLOOKUP(Target_AM[[#This Row],[NIPNAS]],Target_CC[],COLUMN(CE$2)+9,0)</f>
        <v>1242600</v>
      </c>
      <c r="CT293" s="22">
        <f>Target_AM[[#This Row],[PROPORSI]]*VLOOKUP(Target_AM[[#This Row],[NIPNAS]],Target_CC[],COLUMN(CF$2)+9,0)</f>
        <v>1242600</v>
      </c>
      <c r="CU293" s="22">
        <f>Target_AM[[#This Row],[PROPORSI]]*VLOOKUP(Target_AM[[#This Row],[NIPNAS]],Target_CC[],COLUMN(CG$2)+9,0)</f>
        <v>1242600</v>
      </c>
      <c r="CV293" s="22">
        <f>Target_AM[[#This Row],[PROPORSI]]*VLOOKUP(Target_AM[[#This Row],[NIPNAS]],Target_CC[],COLUMN(CH$2)+9,0)</f>
        <v>1242600</v>
      </c>
      <c r="CW293" s="22">
        <f>Target_AM[[#This Row],[PROPORSI]]*VLOOKUP(Target_AM[[#This Row],[NIPNAS]],Target_CC[],COLUMN(CI$2)+9,0)</f>
        <v>1242600</v>
      </c>
      <c r="CX293" s="22">
        <f>Target_AM[[#This Row],[PROPORSI]]*VLOOKUP(Target_AM[[#This Row],[NIPNAS]],Target_CC[],COLUMN(CJ$2)+9,0)</f>
        <v>1242600</v>
      </c>
      <c r="CY293" s="22">
        <f>Target_AM[[#This Row],[PROPORSI]]*VLOOKUP(Target_AM[[#This Row],[NIPNAS]],Target_CC[],COLUMN(CK$2)+9,0)</f>
        <v>1242600</v>
      </c>
      <c r="CZ293" s="22">
        <f>Target_AM[[#This Row],[PROPORSI]]*VLOOKUP(Target_AM[[#This Row],[NIPNAS]],Target_CC[],COLUMN(CL$2)+9,0)</f>
        <v>1242600</v>
      </c>
      <c r="DA293" s="22">
        <f>Target_AM[[#This Row],[PROPORSI]]*VLOOKUP(Target_AM[[#This Row],[NIPNAS]],Target_CC[],COLUMN(CM$2)+9,0)</f>
        <v>14911200</v>
      </c>
      <c r="DB293" s="22">
        <f>Target_AM[[#This Row],[PROPORSI]]*VLOOKUP(Target_AM[[#This Row],[NIPNAS]],Target_CC[],COLUMN(CN$2)+9,0)</f>
        <v>0</v>
      </c>
      <c r="DC293" s="22">
        <f>Target_AM[[#This Row],[PROPORSI]]*VLOOKUP(Target_AM[[#This Row],[NIPNAS]],Target_CC[],COLUMN(CO$2)+9,0)</f>
        <v>0</v>
      </c>
      <c r="DD293" s="22">
        <f>Target_AM[[#This Row],[PROPORSI]]*VLOOKUP(Target_AM[[#This Row],[NIPNAS]],Target_CC[],COLUMN(CP$2)+9,0)</f>
        <v>0</v>
      </c>
      <c r="DE293" s="22">
        <f>Target_AM[[#This Row],[PROPORSI]]*VLOOKUP(Target_AM[[#This Row],[NIPNAS]],Target_CC[],COLUMN(CQ$2)+9,0)</f>
        <v>0</v>
      </c>
      <c r="DF293" s="22">
        <f>Target_AM[[#This Row],[PROPORSI]]*VLOOKUP(Target_AM[[#This Row],[NIPNAS]],Target_CC[],COLUMN(CR$2)+9,0)</f>
        <v>0</v>
      </c>
      <c r="DG293" s="22">
        <f>Target_AM[[#This Row],[PROPORSI]]*VLOOKUP(Target_AM[[#This Row],[NIPNAS]],Target_CC[],COLUMN(CS$2)+9,0)</f>
        <v>0</v>
      </c>
      <c r="DH293" s="22">
        <f>Target_AM[[#This Row],[PROPORSI]]*VLOOKUP(Target_AM[[#This Row],[NIPNAS]],Target_CC[],COLUMN(CT$2)+9,0)</f>
        <v>0</v>
      </c>
      <c r="DI293" s="22">
        <f>Target_AM[[#This Row],[PROPORSI]]*VLOOKUP(Target_AM[[#This Row],[NIPNAS]],Target_CC[],COLUMN(CU$2)+9,0)</f>
        <v>0</v>
      </c>
      <c r="DJ293" s="22">
        <f>Target_AM[[#This Row],[PROPORSI]]*VLOOKUP(Target_AM[[#This Row],[NIPNAS]],Target_CC[],COLUMN(CV$2)+9,0)</f>
        <v>0</v>
      </c>
      <c r="DK293" s="22">
        <f>Target_AM[[#This Row],[PROPORSI]]*VLOOKUP(Target_AM[[#This Row],[NIPNAS]],Target_CC[],COLUMN(CW$2)+9,0)</f>
        <v>0</v>
      </c>
      <c r="DL293" s="22">
        <f>Target_AM[[#This Row],[PROPORSI]]*VLOOKUP(Target_AM[[#This Row],[NIPNAS]],Target_CC[],COLUMN(CX$2)+9,0)</f>
        <v>0</v>
      </c>
      <c r="DM293" s="22">
        <f>Target_AM[[#This Row],[PROPORSI]]*VLOOKUP(Target_AM[[#This Row],[NIPNAS]],Target_CC[],COLUMN(CY$2)+9,0)</f>
        <v>0</v>
      </c>
      <c r="DN293" s="22">
        <f>Target_AM[[#This Row],[PROPORSI]]*VLOOKUP(Target_AM[[#This Row],[NIPNAS]],Target_CC[],COLUMN(CZ$2)+9,0)</f>
        <v>0</v>
      </c>
      <c r="DO293" s="22">
        <f>Target_AM[[#This Row],[PROPORSI]]*VLOOKUP(Target_AM[[#This Row],[NIPNAS]],Target_CC[],COLUMN(DA$2)+9,0)</f>
        <v>0</v>
      </c>
      <c r="DP293" s="22">
        <f>Target_AM[[#This Row],[PROPORSI]]*VLOOKUP(Target_AM[[#This Row],[NIPNAS]],Target_CC[],COLUMN(DB$2)+9,0)</f>
        <v>0</v>
      </c>
      <c r="DQ293" s="22">
        <f>Target_AM[[#This Row],[PROPORSI]]*VLOOKUP(Target_AM[[#This Row],[NIPNAS]],Target_CC[],COLUMN(DC$2)+9,0)</f>
        <v>0</v>
      </c>
      <c r="DR293" s="22">
        <f>Target_AM[[#This Row],[PROPORSI]]*VLOOKUP(Target_AM[[#This Row],[NIPNAS]],Target_CC[],COLUMN(DD$2)+9,0)</f>
        <v>0</v>
      </c>
      <c r="DS293" s="22">
        <f>Target_AM[[#This Row],[PROPORSI]]*VLOOKUP(Target_AM[[#This Row],[NIPNAS]],Target_CC[],COLUMN(DE$2)+9,0)</f>
        <v>0</v>
      </c>
      <c r="DT293" s="22">
        <f>Target_AM[[#This Row],[PROPORSI]]*VLOOKUP(Target_AM[[#This Row],[NIPNAS]],Target_CC[],COLUMN(DF$2)+9,0)</f>
        <v>0</v>
      </c>
      <c r="DU293" s="22">
        <f>Target_AM[[#This Row],[PROPORSI]]*VLOOKUP(Target_AM[[#This Row],[NIPNAS]],Target_CC[],COLUMN(DG$2)+9,0)</f>
        <v>0</v>
      </c>
      <c r="DV293" s="22">
        <f>Target_AM[[#This Row],[PROPORSI]]*VLOOKUP(Target_AM[[#This Row],[NIPNAS]],Target_CC[],COLUMN(DH$2)+9,0)</f>
        <v>0</v>
      </c>
      <c r="DW293" s="22">
        <f>Target_AM[[#This Row],[PROPORSI]]*VLOOKUP(Target_AM[[#This Row],[NIPNAS]],Target_CC[],COLUMN(DI$2)+9,0)</f>
        <v>0</v>
      </c>
      <c r="DX293" s="22">
        <f>Target_AM[[#This Row],[PROPORSI]]*VLOOKUP(Target_AM[[#This Row],[NIPNAS]],Target_CC[],COLUMN(DJ$2)+9,0)</f>
        <v>0</v>
      </c>
      <c r="DY293" s="22">
        <f>Target_AM[[#This Row],[PROPORSI]]*VLOOKUP(Target_AM[[#This Row],[NIPNAS]],Target_CC[],COLUMN(DK$2)+9,0)</f>
        <v>0</v>
      </c>
      <c r="DZ293" s="22">
        <f>Target_AM[[#This Row],[PROPORSI]]*VLOOKUP(Target_AM[[#This Row],[NIPNAS]],Target_CC[],COLUMN(DL$2)+9,0)</f>
        <v>0</v>
      </c>
      <c r="EA293" s="22">
        <f>Target_AM[[#This Row],[PROPORSI]]*VLOOKUP(Target_AM[[#This Row],[NIPNAS]],Target_CC[],COLUMN(DM$2)+9,0)</f>
        <v>0</v>
      </c>
    </row>
    <row r="294" spans="2:131" x14ac:dyDescent="0.3">
      <c r="B294">
        <v>980067</v>
      </c>
      <c r="C294" t="s">
        <v>1073</v>
      </c>
      <c r="D294">
        <v>1</v>
      </c>
      <c r="E294" s="8">
        <v>45658</v>
      </c>
      <c r="F294">
        <v>10143728</v>
      </c>
      <c r="G294" t="s">
        <v>554</v>
      </c>
      <c r="J294" t="s">
        <v>309</v>
      </c>
      <c r="K294" t="s">
        <v>25</v>
      </c>
      <c r="L294" t="s">
        <v>159</v>
      </c>
      <c r="M294" t="s">
        <v>29</v>
      </c>
      <c r="N294" s="23">
        <f>Target_AM[[#This Row],[PROPORSI]]*VLOOKUP(Target_AM[[#This Row],[NIPNAS]],Target_CC[],9,0)</f>
        <v>32502715.536328796</v>
      </c>
      <c r="O294" s="22">
        <f>Target_AM[[#This Row],[PROPORSI]]*VLOOKUP(Target_AM[[#This Row],[NIPNAS]],Target_CC[],COLUMN(A$2)+9,0)</f>
        <v>549924.3927272727</v>
      </c>
      <c r="P294" s="22">
        <f>Target_AM[[#This Row],[PROPORSI]]*VLOOKUP(Target_AM[[#This Row],[NIPNAS]],Target_CC[],COLUMN(B$2)+9,0)</f>
        <v>578867.78181818186</v>
      </c>
      <c r="Q294" s="22">
        <f>Target_AM[[#This Row],[PROPORSI]]*VLOOKUP(Target_AM[[#This Row],[NIPNAS]],Target_CC[],COLUMN(C$2)+9,0)</f>
        <v>520981.00363636366</v>
      </c>
      <c r="R294" s="22">
        <f>Target_AM[[#This Row],[PROPORSI]]*VLOOKUP(Target_AM[[#This Row],[NIPNAS]],Target_CC[],COLUMN(D$2)+9,0)</f>
        <v>463094.22545454546</v>
      </c>
      <c r="S294" s="22">
        <f>Target_AM[[#This Row],[PROPORSI]]*VLOOKUP(Target_AM[[#This Row],[NIPNAS]],Target_CC[],COLUMN(E$2)+9,0)</f>
        <v>492037.61454545456</v>
      </c>
      <c r="T294" s="22">
        <f>Target_AM[[#This Row],[PROPORSI]]*VLOOKUP(Target_AM[[#This Row],[NIPNAS]],Target_CC[],COLUMN(F$2)+9,0)</f>
        <v>520981.00363636366</v>
      </c>
      <c r="U294" s="22">
        <f>Target_AM[[#This Row],[PROPORSI]]*VLOOKUP(Target_AM[[#This Row],[NIPNAS]],Target_CC[],COLUMN(G$2)+9,0)</f>
        <v>665697.9490909091</v>
      </c>
      <c r="V294" s="22">
        <f>Target_AM[[#This Row],[PROPORSI]]*VLOOKUP(Target_AM[[#This Row],[NIPNAS]],Target_CC[],COLUMN(H$2)+9,0)</f>
        <v>607811.1709090909</v>
      </c>
      <c r="W294" s="22">
        <f>Target_AM[[#This Row],[PROPORSI]]*VLOOKUP(Target_AM[[#This Row],[NIPNAS]],Target_CC[],COLUMN(I$2)+9,0)</f>
        <v>607811.1709090909</v>
      </c>
      <c r="X294" s="22">
        <f>Target_AM[[#This Row],[PROPORSI]]*VLOOKUP(Target_AM[[#This Row],[NIPNAS]],Target_CC[],COLUMN(J$2)+9,0)</f>
        <v>665697.9490909091</v>
      </c>
      <c r="Y294" s="22">
        <f>Target_AM[[#This Row],[PROPORSI]]*VLOOKUP(Target_AM[[#This Row],[NIPNAS]],Target_CC[],COLUMN(K$2)+9,0)</f>
        <v>578867.78181818186</v>
      </c>
      <c r="Z294" s="22">
        <f>Target_AM[[#This Row],[PROPORSI]]*VLOOKUP(Target_AM[[#This Row],[NIPNAS]],Target_CC[],COLUMN(L$2)+9,0)</f>
        <v>607811.1709090909</v>
      </c>
      <c r="AA294" s="22">
        <f>Target_AM[[#This Row],[PROPORSI]]*VLOOKUP(Target_AM[[#This Row],[NIPNAS]],Target_CC[],COLUMN(M$2)+9,0)</f>
        <v>6859583.2145454558</v>
      </c>
      <c r="AB294" s="22">
        <f>Target_AM[[#This Row],[PROPORSI]]*VLOOKUP(Target_AM[[#This Row],[NIPNAS]],Target_CC[],COLUMN(N$2)+9,0)</f>
        <v>73691.47734442362</v>
      </c>
      <c r="AC294" s="22">
        <f>Target_AM[[#This Row],[PROPORSI]]*VLOOKUP(Target_AM[[#This Row],[NIPNAS]],Target_CC[],COLUMN(O$2)+9,0)</f>
        <v>78367.047291847484</v>
      </c>
      <c r="AD294" s="22">
        <f>Target_AM[[#This Row],[PROPORSI]]*VLOOKUP(Target_AM[[#This Row],[NIPNAS]],Target_CC[],COLUMN(P$2)+9,0)</f>
        <v>103113.31138844007</v>
      </c>
      <c r="AE294" s="22">
        <f>Target_AM[[#This Row],[PROPORSI]]*VLOOKUP(Target_AM[[#This Row],[NIPNAS]],Target_CC[],COLUMN(Q$2)+9,0)</f>
        <v>105129.53064112153</v>
      </c>
      <c r="AF294" s="22">
        <f>Target_AM[[#This Row],[PROPORSI]]*VLOOKUP(Target_AM[[#This Row],[NIPNAS]],Target_CC[],COLUMN(R$2)+9,0)</f>
        <v>137507.67464781014</v>
      </c>
      <c r="AG294" s="22">
        <f>Target_AM[[#This Row],[PROPORSI]]*VLOOKUP(Target_AM[[#This Row],[NIPNAS]],Target_CC[],COLUMN(S$2)+9,0)</f>
        <v>128480.85155334909</v>
      </c>
      <c r="AH294" s="22">
        <f>Target_AM[[#This Row],[PROPORSI]]*VLOOKUP(Target_AM[[#This Row],[NIPNAS]],Target_CC[],COLUMN(T$2)+9,0)</f>
        <v>112824.24874966282</v>
      </c>
      <c r="AI294" s="22">
        <f>Target_AM[[#This Row],[PROPORSI]]*VLOOKUP(Target_AM[[#This Row],[NIPNAS]],Target_CC[],COLUMN(U$2)+9,0)</f>
        <v>127627.94509829671</v>
      </c>
      <c r="AJ294" s="22">
        <f>Target_AM[[#This Row],[PROPORSI]]*VLOOKUP(Target_AM[[#This Row],[NIPNAS]],Target_CC[],COLUMN(V$2)+9,0)</f>
        <v>110819.13131676376</v>
      </c>
      <c r="AK294" s="22">
        <f>Target_AM[[#This Row],[PROPORSI]]*VLOOKUP(Target_AM[[#This Row],[NIPNAS]],Target_CC[],COLUMN(W$2)+9,0)</f>
        <v>116627.74184925895</v>
      </c>
      <c r="AL294" s="22">
        <f>Target_AM[[#This Row],[PROPORSI]]*VLOOKUP(Target_AM[[#This Row],[NIPNAS]],Target_CC[],COLUMN(X$2)+9,0)</f>
        <v>143294.27325057655</v>
      </c>
      <c r="AM294" s="22">
        <f>Target_AM[[#This Row],[PROPORSI]]*VLOOKUP(Target_AM[[#This Row],[NIPNAS]],Target_CC[],COLUMN(Y$2)+9,0)</f>
        <v>170008.01561180482</v>
      </c>
      <c r="AN294" s="22">
        <f>Target_AM[[#This Row],[PROPORSI]]*VLOOKUP(Target_AM[[#This Row],[NIPNAS]],Target_CC[],COLUMN(Z$2)+9,0)</f>
        <v>1407491.2487433555</v>
      </c>
      <c r="AO294" s="22">
        <f>Target_AM[[#This Row],[PROPORSI]]*VLOOKUP(Target_AM[[#This Row],[NIPNAS]],Target_CC[],COLUMN(AA$2)+9,0)</f>
        <v>623615.87007169635</v>
      </c>
      <c r="AP294" s="22">
        <f>Target_AM[[#This Row],[PROPORSI]]*VLOOKUP(Target_AM[[#This Row],[NIPNAS]],Target_CC[],COLUMN(AB$2)+9,0)</f>
        <v>657234.82911002939</v>
      </c>
      <c r="AQ294" s="22">
        <f>Target_AM[[#This Row],[PROPORSI]]*VLOOKUP(Target_AM[[#This Row],[NIPNAS]],Target_CC[],COLUMN(AC$2)+9,0)</f>
        <v>624094.31502480374</v>
      </c>
      <c r="AR294" s="22">
        <f>Target_AM[[#This Row],[PROPORSI]]*VLOOKUP(Target_AM[[#This Row],[NIPNAS]],Target_CC[],COLUMN(AD$2)+9,0)</f>
        <v>568223.75609566702</v>
      </c>
      <c r="AS294" s="22">
        <f>Target_AM[[#This Row],[PROPORSI]]*VLOOKUP(Target_AM[[#This Row],[NIPNAS]],Target_CC[],COLUMN(AE$2)+9,0)</f>
        <v>629545.28919326467</v>
      </c>
      <c r="AT294" s="22">
        <f>Target_AM[[#This Row],[PROPORSI]]*VLOOKUP(Target_AM[[#This Row],[NIPNAS]],Target_CC[],COLUMN(AF$2)+9,0)</f>
        <v>649461.85518971272</v>
      </c>
      <c r="AU294" s="22">
        <f>Target_AM[[#This Row],[PROPORSI]]*VLOOKUP(Target_AM[[#This Row],[NIPNAS]],Target_CC[],COLUMN(AG$2)+9,0)</f>
        <v>778522.19784057187</v>
      </c>
      <c r="AV294" s="22">
        <f>Target_AM[[#This Row],[PROPORSI]]*VLOOKUP(Target_AM[[#This Row],[NIPNAS]],Target_CC[],COLUMN(AH$2)+9,0)</f>
        <v>735439.11600738764</v>
      </c>
      <c r="AW294" s="22">
        <f>Target_AM[[#This Row],[PROPORSI]]*VLOOKUP(Target_AM[[#This Row],[NIPNAS]],Target_CC[],COLUMN(AI$2)+9,0)</f>
        <v>718630.30222585471</v>
      </c>
      <c r="AX294" s="22">
        <f>Target_AM[[#This Row],[PROPORSI]]*VLOOKUP(Target_AM[[#This Row],[NIPNAS]],Target_CC[],COLUMN(AJ$2)+9,0)</f>
        <v>782325.69094016799</v>
      </c>
      <c r="AY294" s="22">
        <f>Target_AM[[#This Row],[PROPORSI]]*VLOOKUP(Target_AM[[#This Row],[NIPNAS]],Target_CC[],COLUMN(AK$2)+9,0)</f>
        <v>722162.05506875843</v>
      </c>
      <c r="AZ294" s="22">
        <f>Target_AM[[#This Row],[PROPORSI]]*VLOOKUP(Target_AM[[#This Row],[NIPNAS]],Target_CC[],COLUMN(AL$2)+9,0)</f>
        <v>777819.18652089569</v>
      </c>
      <c r="BA294" s="22">
        <f>Target_AM[[#This Row],[PROPORSI]]*VLOOKUP(Target_AM[[#This Row],[NIPNAS]],Target_CC[],COLUMN(AM$2)+9,0)</f>
        <v>8267074.4632888101</v>
      </c>
      <c r="BB294" s="22">
        <f>Target_AM[[#This Row],[PROPORSI]]*VLOOKUP(Target_AM[[#This Row],[NIPNAS]],Target_CC[],COLUMN(AN$2)+9,0)</f>
        <v>0</v>
      </c>
      <c r="BC294" s="22">
        <f>Target_AM[[#This Row],[PROPORSI]]*VLOOKUP(Target_AM[[#This Row],[NIPNAS]],Target_CC[],COLUMN(AO$2)+9,0)</f>
        <v>0</v>
      </c>
      <c r="BD294" s="22">
        <f>Target_AM[[#This Row],[PROPORSI]]*VLOOKUP(Target_AM[[#This Row],[NIPNAS]],Target_CC[],COLUMN(AP$2)+9,0)</f>
        <v>0</v>
      </c>
      <c r="BE294" s="22">
        <f>Target_AM[[#This Row],[PROPORSI]]*VLOOKUP(Target_AM[[#This Row],[NIPNAS]],Target_CC[],COLUMN(AQ$2)+9,0)</f>
        <v>0</v>
      </c>
      <c r="BF294" s="22">
        <f>Target_AM[[#This Row],[PROPORSI]]*VLOOKUP(Target_AM[[#This Row],[NIPNAS]],Target_CC[],COLUMN(AR$2)+9,0)</f>
        <v>0</v>
      </c>
      <c r="BG294" s="22">
        <f>Target_AM[[#This Row],[PROPORSI]]*VLOOKUP(Target_AM[[#This Row],[NIPNAS]],Target_CC[],COLUMN(AS$2)+9,0)</f>
        <v>0</v>
      </c>
      <c r="BH294" s="22">
        <f>Target_AM[[#This Row],[PROPORSI]]*VLOOKUP(Target_AM[[#This Row],[NIPNAS]],Target_CC[],COLUMN(AT$2)+9,0)</f>
        <v>0</v>
      </c>
      <c r="BI294" s="22">
        <f>Target_AM[[#This Row],[PROPORSI]]*VLOOKUP(Target_AM[[#This Row],[NIPNAS]],Target_CC[],COLUMN(AU$2)+9,0)</f>
        <v>0</v>
      </c>
      <c r="BJ294" s="22">
        <f>Target_AM[[#This Row],[PROPORSI]]*VLOOKUP(Target_AM[[#This Row],[NIPNAS]],Target_CC[],COLUMN(AV$2)+9,0)</f>
        <v>0</v>
      </c>
      <c r="BK294" s="22">
        <f>Target_AM[[#This Row],[PROPORSI]]*VLOOKUP(Target_AM[[#This Row],[NIPNAS]],Target_CC[],COLUMN(AW$2)+9,0)</f>
        <v>0</v>
      </c>
      <c r="BL294" s="22">
        <f>Target_AM[[#This Row],[PROPORSI]]*VLOOKUP(Target_AM[[#This Row],[NIPNAS]],Target_CC[],COLUMN(AX$2)+9,0)</f>
        <v>0</v>
      </c>
      <c r="BM294" s="22">
        <f>Target_AM[[#This Row],[PROPORSI]]*VLOOKUP(Target_AM[[#This Row],[NIPNAS]],Target_CC[],COLUMN(AY$2)+9,0)</f>
        <v>0</v>
      </c>
      <c r="BN294" s="22">
        <f>Target_AM[[#This Row],[PROPORSI]]*VLOOKUP(Target_AM[[#This Row],[NIPNAS]],Target_CC[],COLUMN(AZ$2)+9,0)</f>
        <v>0</v>
      </c>
      <c r="BO294" s="22">
        <f>Target_AM[[#This Row],[PROPORSI]]*VLOOKUP(Target_AM[[#This Row],[NIPNAS]],Target_CC[],COLUMN(BA$2)+9,0)</f>
        <v>658901</v>
      </c>
      <c r="BP294" s="22">
        <f>Target_AM[[#This Row],[PROPORSI]]*VLOOKUP(Target_AM[[#This Row],[NIPNAS]],Target_CC[],COLUMN(BB$2)+9,0)</f>
        <v>836417</v>
      </c>
      <c r="BQ294" s="22">
        <f>Target_AM[[#This Row],[PROPORSI]]*VLOOKUP(Target_AM[[#This Row],[NIPNAS]],Target_CC[],COLUMN(BC$2)+9,0)</f>
        <v>840692</v>
      </c>
      <c r="BR294" s="22">
        <f>Target_AM[[#This Row],[PROPORSI]]*VLOOKUP(Target_AM[[#This Row],[NIPNAS]],Target_CC[],COLUMN(BD$2)+9,0)</f>
        <v>760480</v>
      </c>
      <c r="BS294" s="22">
        <f>Target_AM[[#This Row],[PROPORSI]]*VLOOKUP(Target_AM[[#This Row],[NIPNAS]],Target_CC[],COLUMN(BE$2)+9,0)</f>
        <v>760480</v>
      </c>
      <c r="BT294" s="22">
        <f>Target_AM[[#This Row],[PROPORSI]]*VLOOKUP(Target_AM[[#This Row],[NIPNAS]],Target_CC[],COLUMN(BF$2)+9,0)</f>
        <v>760480</v>
      </c>
      <c r="BU294" s="22">
        <f>Target_AM[[#This Row],[PROPORSI]]*VLOOKUP(Target_AM[[#This Row],[NIPNAS]],Target_CC[],COLUMN(BG$2)+9,0)</f>
        <v>760480</v>
      </c>
      <c r="BV294" s="22">
        <f>Target_AM[[#This Row],[PROPORSI]]*VLOOKUP(Target_AM[[#This Row],[NIPNAS]],Target_CC[],COLUMN(BH$2)+9,0)</f>
        <v>760480</v>
      </c>
      <c r="BW294" s="22">
        <f>Target_AM[[#This Row],[PROPORSI]]*VLOOKUP(Target_AM[[#This Row],[NIPNAS]],Target_CC[],COLUMN(BI$2)+9,0)</f>
        <v>760480</v>
      </c>
      <c r="BX294" s="22">
        <f>Target_AM[[#This Row],[PROPORSI]]*VLOOKUP(Target_AM[[#This Row],[NIPNAS]],Target_CC[],COLUMN(BJ$2)+9,0)</f>
        <v>760480</v>
      </c>
      <c r="BY294" s="22">
        <f>Target_AM[[#This Row],[PROPORSI]]*VLOOKUP(Target_AM[[#This Row],[NIPNAS]],Target_CC[],COLUMN(BK$2)+9,0)</f>
        <v>760480</v>
      </c>
      <c r="BZ294" s="22">
        <f>Target_AM[[#This Row],[PROPORSI]]*VLOOKUP(Target_AM[[#This Row],[NIPNAS]],Target_CC[],COLUMN(BL$2)+9,0)</f>
        <v>760480</v>
      </c>
      <c r="CA294" s="22">
        <f>Target_AM[[#This Row],[PROPORSI]]*VLOOKUP(Target_AM[[#This Row],[NIPNAS]],Target_CC[],COLUMN(BM$2)+9,0)</f>
        <v>9180330</v>
      </c>
      <c r="CB294" s="22">
        <f>Target_AM[[#This Row],[PROPORSI]]*VLOOKUP(Target_AM[[#This Row],[NIPNAS]],Target_CC[],COLUMN(BN$2)+9,0)</f>
        <v>0</v>
      </c>
      <c r="CC294" s="22">
        <f>Target_AM[[#This Row],[PROPORSI]]*VLOOKUP(Target_AM[[#This Row],[NIPNAS]],Target_CC[],COLUMN(BO$2)+9,0)</f>
        <v>0</v>
      </c>
      <c r="CD294" s="22">
        <f>Target_AM[[#This Row],[PROPORSI]]*VLOOKUP(Target_AM[[#This Row],[NIPNAS]],Target_CC[],COLUMN(BP$2)+9,0)</f>
        <v>0</v>
      </c>
      <c r="CE294" s="22">
        <f>Target_AM[[#This Row],[PROPORSI]]*VLOOKUP(Target_AM[[#This Row],[NIPNAS]],Target_CC[],COLUMN(BQ$2)+9,0)</f>
        <v>0</v>
      </c>
      <c r="CF294" s="22">
        <f>Target_AM[[#This Row],[PROPORSI]]*VLOOKUP(Target_AM[[#This Row],[NIPNAS]],Target_CC[],COLUMN(BR$2)+9,0)</f>
        <v>0</v>
      </c>
      <c r="CG294" s="22">
        <f>Target_AM[[#This Row],[PROPORSI]]*VLOOKUP(Target_AM[[#This Row],[NIPNAS]],Target_CC[],COLUMN(BS$2)+9,0)</f>
        <v>0</v>
      </c>
      <c r="CH294" s="22">
        <f>Target_AM[[#This Row],[PROPORSI]]*VLOOKUP(Target_AM[[#This Row],[NIPNAS]],Target_CC[],COLUMN(BT$2)+9,0)</f>
        <v>0</v>
      </c>
      <c r="CI294" s="22">
        <f>Target_AM[[#This Row],[PROPORSI]]*VLOOKUP(Target_AM[[#This Row],[NIPNAS]],Target_CC[],COLUMN(BU$2)+9,0)</f>
        <v>0</v>
      </c>
      <c r="CJ294" s="22">
        <f>Target_AM[[#This Row],[PROPORSI]]*VLOOKUP(Target_AM[[#This Row],[NIPNAS]],Target_CC[],COLUMN(BV$2)+9,0)</f>
        <v>0</v>
      </c>
      <c r="CK294" s="22">
        <f>Target_AM[[#This Row],[PROPORSI]]*VLOOKUP(Target_AM[[#This Row],[NIPNAS]],Target_CC[],COLUMN(BW$2)+9,0)</f>
        <v>0</v>
      </c>
      <c r="CL294" s="22">
        <f>Target_AM[[#This Row],[PROPORSI]]*VLOOKUP(Target_AM[[#This Row],[NIPNAS]],Target_CC[],COLUMN(BX$2)+9,0)</f>
        <v>0</v>
      </c>
      <c r="CM294" s="22">
        <f>Target_AM[[#This Row],[PROPORSI]]*VLOOKUP(Target_AM[[#This Row],[NIPNAS]],Target_CC[],COLUMN(BY$2)+9,0)</f>
        <v>0</v>
      </c>
      <c r="CN294" s="22">
        <f>Target_AM[[#This Row],[PROPORSI]]*VLOOKUP(Target_AM[[#This Row],[NIPNAS]],Target_CC[],COLUMN(BZ$2)+9,0)</f>
        <v>0</v>
      </c>
      <c r="CO294" s="22">
        <f>Target_AM[[#This Row],[PROPORSI]]*VLOOKUP(Target_AM[[#This Row],[NIPNAS]],Target_CC[],COLUMN(CA$2)+9,0)</f>
        <v>623873</v>
      </c>
      <c r="CP294" s="22">
        <f>Target_AM[[#This Row],[PROPORSI]]*VLOOKUP(Target_AM[[#This Row],[NIPNAS]],Target_CC[],COLUMN(CB$2)+9,0)</f>
        <v>788305</v>
      </c>
      <c r="CQ294" s="22">
        <f>Target_AM[[#This Row],[PROPORSI]]*VLOOKUP(Target_AM[[#This Row],[NIPNAS]],Target_CC[],COLUMN(CC$2)+9,0)</f>
        <v>760480</v>
      </c>
      <c r="CR294" s="22">
        <f>Target_AM[[#This Row],[PROPORSI]]*VLOOKUP(Target_AM[[#This Row],[NIPNAS]],Target_CC[],COLUMN(CD$2)+9,0)</f>
        <v>760480</v>
      </c>
      <c r="CS294" s="22">
        <f>Target_AM[[#This Row],[PROPORSI]]*VLOOKUP(Target_AM[[#This Row],[NIPNAS]],Target_CC[],COLUMN(CE$2)+9,0)</f>
        <v>760480</v>
      </c>
      <c r="CT294" s="22">
        <f>Target_AM[[#This Row],[PROPORSI]]*VLOOKUP(Target_AM[[#This Row],[NIPNAS]],Target_CC[],COLUMN(CF$2)+9,0)</f>
        <v>760480</v>
      </c>
      <c r="CU294" s="22">
        <f>Target_AM[[#This Row],[PROPORSI]]*VLOOKUP(Target_AM[[#This Row],[NIPNAS]],Target_CC[],COLUMN(CG$2)+9,0)</f>
        <v>760480</v>
      </c>
      <c r="CV294" s="22">
        <f>Target_AM[[#This Row],[PROPORSI]]*VLOOKUP(Target_AM[[#This Row],[NIPNAS]],Target_CC[],COLUMN(CH$2)+9,0)</f>
        <v>760480</v>
      </c>
      <c r="CW294" s="22">
        <f>Target_AM[[#This Row],[PROPORSI]]*VLOOKUP(Target_AM[[#This Row],[NIPNAS]],Target_CC[],COLUMN(CI$2)+9,0)</f>
        <v>760480</v>
      </c>
      <c r="CX294" s="22">
        <f>Target_AM[[#This Row],[PROPORSI]]*VLOOKUP(Target_AM[[#This Row],[NIPNAS]],Target_CC[],COLUMN(CJ$2)+9,0)</f>
        <v>760480</v>
      </c>
      <c r="CY294" s="22">
        <f>Target_AM[[#This Row],[PROPORSI]]*VLOOKUP(Target_AM[[#This Row],[NIPNAS]],Target_CC[],COLUMN(CK$2)+9,0)</f>
        <v>760480</v>
      </c>
      <c r="CZ294" s="22">
        <f>Target_AM[[#This Row],[PROPORSI]]*VLOOKUP(Target_AM[[#This Row],[NIPNAS]],Target_CC[],COLUMN(CL$2)+9,0)</f>
        <v>760480</v>
      </c>
      <c r="DA294" s="22">
        <f>Target_AM[[#This Row],[PROPORSI]]*VLOOKUP(Target_AM[[#This Row],[NIPNAS]],Target_CC[],COLUMN(CM$2)+9,0)</f>
        <v>9016978</v>
      </c>
      <c r="DB294" s="22">
        <f>Target_AM[[#This Row],[PROPORSI]]*VLOOKUP(Target_AM[[#This Row],[NIPNAS]],Target_CC[],COLUMN(CN$2)+9,0)</f>
        <v>0</v>
      </c>
      <c r="DC294" s="22">
        <f>Target_AM[[#This Row],[PROPORSI]]*VLOOKUP(Target_AM[[#This Row],[NIPNAS]],Target_CC[],COLUMN(CO$2)+9,0)</f>
        <v>0</v>
      </c>
      <c r="DD294" s="22">
        <f>Target_AM[[#This Row],[PROPORSI]]*VLOOKUP(Target_AM[[#This Row],[NIPNAS]],Target_CC[],COLUMN(CP$2)+9,0)</f>
        <v>0</v>
      </c>
      <c r="DE294" s="22">
        <f>Target_AM[[#This Row],[PROPORSI]]*VLOOKUP(Target_AM[[#This Row],[NIPNAS]],Target_CC[],COLUMN(CQ$2)+9,0)</f>
        <v>0</v>
      </c>
      <c r="DF294" s="22">
        <f>Target_AM[[#This Row],[PROPORSI]]*VLOOKUP(Target_AM[[#This Row],[NIPNAS]],Target_CC[],COLUMN(CR$2)+9,0)</f>
        <v>0</v>
      </c>
      <c r="DG294" s="22">
        <f>Target_AM[[#This Row],[PROPORSI]]*VLOOKUP(Target_AM[[#This Row],[NIPNAS]],Target_CC[],COLUMN(CS$2)+9,0)</f>
        <v>0</v>
      </c>
      <c r="DH294" s="22">
        <f>Target_AM[[#This Row],[PROPORSI]]*VLOOKUP(Target_AM[[#This Row],[NIPNAS]],Target_CC[],COLUMN(CT$2)+9,0)</f>
        <v>0</v>
      </c>
      <c r="DI294" s="22">
        <f>Target_AM[[#This Row],[PROPORSI]]*VLOOKUP(Target_AM[[#This Row],[NIPNAS]],Target_CC[],COLUMN(CU$2)+9,0)</f>
        <v>0</v>
      </c>
      <c r="DJ294" s="22">
        <f>Target_AM[[#This Row],[PROPORSI]]*VLOOKUP(Target_AM[[#This Row],[NIPNAS]],Target_CC[],COLUMN(CV$2)+9,0)</f>
        <v>0</v>
      </c>
      <c r="DK294" s="22">
        <f>Target_AM[[#This Row],[PROPORSI]]*VLOOKUP(Target_AM[[#This Row],[NIPNAS]],Target_CC[],COLUMN(CW$2)+9,0)</f>
        <v>0</v>
      </c>
      <c r="DL294" s="22">
        <f>Target_AM[[#This Row],[PROPORSI]]*VLOOKUP(Target_AM[[#This Row],[NIPNAS]],Target_CC[],COLUMN(CX$2)+9,0)</f>
        <v>0</v>
      </c>
      <c r="DM294" s="22">
        <f>Target_AM[[#This Row],[PROPORSI]]*VLOOKUP(Target_AM[[#This Row],[NIPNAS]],Target_CC[],COLUMN(CY$2)+9,0)</f>
        <v>0</v>
      </c>
      <c r="DN294" s="22">
        <f>Target_AM[[#This Row],[PROPORSI]]*VLOOKUP(Target_AM[[#This Row],[NIPNAS]],Target_CC[],COLUMN(CZ$2)+9,0)</f>
        <v>0</v>
      </c>
      <c r="DO294" s="22">
        <f>Target_AM[[#This Row],[PROPORSI]]*VLOOKUP(Target_AM[[#This Row],[NIPNAS]],Target_CC[],COLUMN(DA$2)+9,0)</f>
        <v>0</v>
      </c>
      <c r="DP294" s="22">
        <f>Target_AM[[#This Row],[PROPORSI]]*VLOOKUP(Target_AM[[#This Row],[NIPNAS]],Target_CC[],COLUMN(DB$2)+9,0)</f>
        <v>0</v>
      </c>
      <c r="DQ294" s="22">
        <f>Target_AM[[#This Row],[PROPORSI]]*VLOOKUP(Target_AM[[#This Row],[NIPNAS]],Target_CC[],COLUMN(DC$2)+9,0)</f>
        <v>0</v>
      </c>
      <c r="DR294" s="22">
        <f>Target_AM[[#This Row],[PROPORSI]]*VLOOKUP(Target_AM[[#This Row],[NIPNAS]],Target_CC[],COLUMN(DD$2)+9,0)</f>
        <v>0</v>
      </c>
      <c r="DS294" s="22">
        <f>Target_AM[[#This Row],[PROPORSI]]*VLOOKUP(Target_AM[[#This Row],[NIPNAS]],Target_CC[],COLUMN(DE$2)+9,0)</f>
        <v>0</v>
      </c>
      <c r="DT294" s="22">
        <f>Target_AM[[#This Row],[PROPORSI]]*VLOOKUP(Target_AM[[#This Row],[NIPNAS]],Target_CC[],COLUMN(DF$2)+9,0)</f>
        <v>0</v>
      </c>
      <c r="DU294" s="22">
        <f>Target_AM[[#This Row],[PROPORSI]]*VLOOKUP(Target_AM[[#This Row],[NIPNAS]],Target_CC[],COLUMN(DG$2)+9,0)</f>
        <v>0</v>
      </c>
      <c r="DV294" s="22">
        <f>Target_AM[[#This Row],[PROPORSI]]*VLOOKUP(Target_AM[[#This Row],[NIPNAS]],Target_CC[],COLUMN(DH$2)+9,0)</f>
        <v>0</v>
      </c>
      <c r="DW294" s="22">
        <f>Target_AM[[#This Row],[PROPORSI]]*VLOOKUP(Target_AM[[#This Row],[NIPNAS]],Target_CC[],COLUMN(DI$2)+9,0)</f>
        <v>0</v>
      </c>
      <c r="DX294" s="22">
        <f>Target_AM[[#This Row],[PROPORSI]]*VLOOKUP(Target_AM[[#This Row],[NIPNAS]],Target_CC[],COLUMN(DJ$2)+9,0)</f>
        <v>0</v>
      </c>
      <c r="DY294" s="22">
        <f>Target_AM[[#This Row],[PROPORSI]]*VLOOKUP(Target_AM[[#This Row],[NIPNAS]],Target_CC[],COLUMN(DK$2)+9,0)</f>
        <v>0</v>
      </c>
      <c r="DZ294" s="22">
        <f>Target_AM[[#This Row],[PROPORSI]]*VLOOKUP(Target_AM[[#This Row],[NIPNAS]],Target_CC[],COLUMN(DL$2)+9,0)</f>
        <v>0</v>
      </c>
      <c r="EA294" s="22">
        <f>Target_AM[[#This Row],[PROPORSI]]*VLOOKUP(Target_AM[[#This Row],[NIPNAS]],Target_CC[],COLUMN(DM$2)+9,0)</f>
        <v>0</v>
      </c>
    </row>
    <row r="295" spans="2:131" x14ac:dyDescent="0.3">
      <c r="B295">
        <v>404429</v>
      </c>
      <c r="C295" t="s">
        <v>1008</v>
      </c>
      <c r="D295">
        <v>1</v>
      </c>
      <c r="E295" s="8">
        <v>45658</v>
      </c>
      <c r="F295">
        <v>10202916</v>
      </c>
      <c r="G295" t="s">
        <v>621</v>
      </c>
      <c r="J295" t="s">
        <v>309</v>
      </c>
      <c r="K295" t="s">
        <v>25</v>
      </c>
      <c r="L295" t="s">
        <v>159</v>
      </c>
      <c r="M295" t="s">
        <v>29</v>
      </c>
      <c r="N295" s="23">
        <f>Target_AM[[#This Row],[PROPORSI]]*VLOOKUP(Target_AM[[#This Row],[NIPNAS]],Target_CC[],9,0)</f>
        <v>17267535.593030248</v>
      </c>
      <c r="O295" s="22">
        <f>Target_AM[[#This Row],[PROPORSI]]*VLOOKUP(Target_AM[[#This Row],[NIPNAS]],Target_CC[],COLUMN(A$2)+9,0)</f>
        <v>1319877.8536363638</v>
      </c>
      <c r="P295" s="22">
        <f>Target_AM[[#This Row],[PROPORSI]]*VLOOKUP(Target_AM[[#This Row],[NIPNAS]],Target_CC[],COLUMN(B$2)+9,0)</f>
        <v>1389345.1090909094</v>
      </c>
      <c r="Q295" s="22">
        <f>Target_AM[[#This Row],[PROPORSI]]*VLOOKUP(Target_AM[[#This Row],[NIPNAS]],Target_CC[],COLUMN(C$2)+9,0)</f>
        <v>1250410.5981818184</v>
      </c>
      <c r="R295" s="22">
        <f>Target_AM[[#This Row],[PROPORSI]]*VLOOKUP(Target_AM[[#This Row],[NIPNAS]],Target_CC[],COLUMN(D$2)+9,0)</f>
        <v>1111476.0872727274</v>
      </c>
      <c r="S295" s="22">
        <f>Target_AM[[#This Row],[PROPORSI]]*VLOOKUP(Target_AM[[#This Row],[NIPNAS]],Target_CC[],COLUMN(E$2)+9,0)</f>
        <v>1180943.3427272728</v>
      </c>
      <c r="T295" s="22">
        <f>Target_AM[[#This Row],[PROPORSI]]*VLOOKUP(Target_AM[[#This Row],[NIPNAS]],Target_CC[],COLUMN(F$2)+9,0)</f>
        <v>1250410.5981818184</v>
      </c>
      <c r="U295" s="22">
        <f>Target_AM[[#This Row],[PROPORSI]]*VLOOKUP(Target_AM[[#This Row],[NIPNAS]],Target_CC[],COLUMN(G$2)+9,0)</f>
        <v>1597746.8754545457</v>
      </c>
      <c r="V295" s="22">
        <f>Target_AM[[#This Row],[PROPORSI]]*VLOOKUP(Target_AM[[#This Row],[NIPNAS]],Target_CC[],COLUMN(H$2)+9,0)</f>
        <v>1458812.3645454547</v>
      </c>
      <c r="W295" s="22">
        <f>Target_AM[[#This Row],[PROPORSI]]*VLOOKUP(Target_AM[[#This Row],[NIPNAS]],Target_CC[],COLUMN(I$2)+9,0)</f>
        <v>1458812.3645454547</v>
      </c>
      <c r="X295" s="22">
        <f>Target_AM[[#This Row],[PROPORSI]]*VLOOKUP(Target_AM[[#This Row],[NIPNAS]],Target_CC[],COLUMN(J$2)+9,0)</f>
        <v>1597746.8754545457</v>
      </c>
      <c r="Y295" s="22">
        <f>Target_AM[[#This Row],[PROPORSI]]*VLOOKUP(Target_AM[[#This Row],[NIPNAS]],Target_CC[],COLUMN(K$2)+9,0)</f>
        <v>1389345.1090909094</v>
      </c>
      <c r="Z295" s="22">
        <f>Target_AM[[#This Row],[PROPORSI]]*VLOOKUP(Target_AM[[#This Row],[NIPNAS]],Target_CC[],COLUMN(L$2)+9,0)</f>
        <v>1458812.3645454547</v>
      </c>
      <c r="AA295" s="22">
        <f>Target_AM[[#This Row],[PROPORSI]]*VLOOKUP(Target_AM[[#This Row],[NIPNAS]],Target_CC[],COLUMN(M$2)+9,0)</f>
        <v>16463739.542727275</v>
      </c>
      <c r="AB295" s="22">
        <f>Target_AM[[#This Row],[PROPORSI]]*VLOOKUP(Target_AM[[#This Row],[NIPNAS]],Target_CC[],COLUMN(N$2)+9,0)</f>
        <v>176867.49348630392</v>
      </c>
      <c r="AC295" s="22">
        <f>Target_AM[[#This Row],[PROPORSI]]*VLOOKUP(Target_AM[[#This Row],[NIPNAS]],Target_CC[],COLUMN(O$2)+9,0)</f>
        <v>188089.3656351777</v>
      </c>
      <c r="AD295" s="22">
        <f>Target_AM[[#This Row],[PROPORSI]]*VLOOKUP(Target_AM[[#This Row],[NIPNAS]],Target_CC[],COLUMN(P$2)+9,0)</f>
        <v>247483.06843011361</v>
      </c>
      <c r="AE295" s="22">
        <f>Target_AM[[#This Row],[PROPORSI]]*VLOOKUP(Target_AM[[#This Row],[NIPNAS]],Target_CC[],COLUMN(Q$2)+9,0)</f>
        <v>252322.21209219383</v>
      </c>
      <c r="AF295" s="22">
        <f>Target_AM[[#This Row],[PROPORSI]]*VLOOKUP(Target_AM[[#This Row],[NIPNAS]],Target_CC[],COLUMN(R$2)+9,0)</f>
        <v>330033.24979382777</v>
      </c>
      <c r="AG295" s="22">
        <f>Target_AM[[#This Row],[PROPORSI]]*VLOOKUP(Target_AM[[#This Row],[NIPNAS]],Target_CC[],COLUMN(S$2)+9,0)</f>
        <v>308367.90079560445</v>
      </c>
      <c r="AH295" s="22">
        <f>Target_AM[[#This Row],[PROPORSI]]*VLOOKUP(Target_AM[[#This Row],[NIPNAS]],Target_CC[],COLUMN(T$2)+9,0)</f>
        <v>270790.36545245966</v>
      </c>
      <c r="AI295" s="22">
        <f>Target_AM[[#This Row],[PROPORSI]]*VLOOKUP(Target_AM[[#This Row],[NIPNAS]],Target_CC[],COLUMN(U$2)+9,0)</f>
        <v>306320.83331481088</v>
      </c>
      <c r="AJ295" s="22">
        <f>Target_AM[[#This Row],[PROPORSI]]*VLOOKUP(Target_AM[[#This Row],[NIPNAS]],Target_CC[],COLUMN(V$2)+9,0)</f>
        <v>265977.86735522369</v>
      </c>
      <c r="AK295" s="22">
        <f>Target_AM[[#This Row],[PROPORSI]]*VLOOKUP(Target_AM[[#This Row],[NIPNAS]],Target_CC[],COLUMN(W$2)+9,0)</f>
        <v>279919.15911029134</v>
      </c>
      <c r="AL295" s="22">
        <f>Target_AM[[#This Row],[PROPORSI]]*VLOOKUP(Target_AM[[#This Row],[NIPNAS]],Target_CC[],COLUMN(X$2)+9,0)</f>
        <v>343921.71054348996</v>
      </c>
      <c r="AM295" s="22">
        <f>Target_AM[[#This Row],[PROPORSI]]*VLOOKUP(Target_AM[[#This Row],[NIPNAS]],Target_CC[],COLUMN(Y$2)+9,0)</f>
        <v>408037.57337232598</v>
      </c>
      <c r="AN295" s="22">
        <f>Target_AM[[#This Row],[PROPORSI]]*VLOOKUP(Target_AM[[#This Row],[NIPNAS]],Target_CC[],COLUMN(Z$2)+9,0)</f>
        <v>3378130.7993818228</v>
      </c>
      <c r="AO295" s="22">
        <f>Target_AM[[#This Row],[PROPORSI]]*VLOOKUP(Target_AM[[#This Row],[NIPNAS]],Target_CC[],COLUMN(AA$2)+9,0)</f>
        <v>1496745.3471226676</v>
      </c>
      <c r="AP295" s="22">
        <f>Target_AM[[#This Row],[PROPORSI]]*VLOOKUP(Target_AM[[#This Row],[NIPNAS]],Target_CC[],COLUMN(AB$2)+9,0)</f>
        <v>1577434.4747260869</v>
      </c>
      <c r="AQ295" s="22">
        <f>Target_AM[[#This Row],[PROPORSI]]*VLOOKUP(Target_AM[[#This Row],[NIPNAS]],Target_CC[],COLUMN(AC$2)+9,0)</f>
        <v>1497893.666611932</v>
      </c>
      <c r="AR295" s="22">
        <f>Target_AM[[#This Row],[PROPORSI]]*VLOOKUP(Target_AM[[#This Row],[NIPNAS]],Target_CC[],COLUMN(AD$2)+9,0)</f>
        <v>1363798.2993649212</v>
      </c>
      <c r="AS295" s="22">
        <f>Target_AM[[#This Row],[PROPORSI]]*VLOOKUP(Target_AM[[#This Row],[NIPNAS]],Target_CC[],COLUMN(AE$2)+9,0)</f>
        <v>1510976.5925211005</v>
      </c>
      <c r="AT295" s="22">
        <f>Target_AM[[#This Row],[PROPORSI]]*VLOOKUP(Target_AM[[#This Row],[NIPNAS]],Target_CC[],COLUMN(AF$2)+9,0)</f>
        <v>1558778.4989774227</v>
      </c>
      <c r="AU295" s="22">
        <f>Target_AM[[#This Row],[PROPORSI]]*VLOOKUP(Target_AM[[#This Row],[NIPNAS]],Target_CC[],COLUMN(AG$2)+9,0)</f>
        <v>1868537.2409070055</v>
      </c>
      <c r="AV295" s="22">
        <f>Target_AM[[#This Row],[PROPORSI]]*VLOOKUP(Target_AM[[#This Row],[NIPNAS]],Target_CC[],COLUMN(AH$2)+9,0)</f>
        <v>1765133.1978602656</v>
      </c>
      <c r="AW295" s="22">
        <f>Target_AM[[#This Row],[PROPORSI]]*VLOOKUP(Target_AM[[#This Row],[NIPNAS]],Target_CC[],COLUMN(AI$2)+9,0)</f>
        <v>1724790.2319006785</v>
      </c>
      <c r="AX295" s="22">
        <f>Target_AM[[#This Row],[PROPORSI]]*VLOOKUP(Target_AM[[#This Row],[NIPNAS]],Target_CC[],COLUMN(AJ$2)+9,0)</f>
        <v>1877666.0345648371</v>
      </c>
      <c r="AY295" s="22">
        <f>Target_AM[[#This Row],[PROPORSI]]*VLOOKUP(Target_AM[[#This Row],[NIPNAS]],Target_CC[],COLUMN(AK$2)+9,0)</f>
        <v>1733266.8196343994</v>
      </c>
      <c r="AZ295" s="22">
        <f>Target_AM[[#This Row],[PROPORSI]]*VLOOKUP(Target_AM[[#This Row],[NIPNAS]],Target_CC[],COLUMN(AL$2)+9,0)</f>
        <v>1866849.9379177806</v>
      </c>
      <c r="BA295" s="22">
        <f>Target_AM[[#This Row],[PROPORSI]]*VLOOKUP(Target_AM[[#This Row],[NIPNAS]],Target_CC[],COLUMN(AM$2)+9,0)</f>
        <v>19841870.342109099</v>
      </c>
      <c r="BB295" s="22">
        <f>Target_AM[[#This Row],[PROPORSI]]*VLOOKUP(Target_AM[[#This Row],[NIPNAS]],Target_CC[],COLUMN(AN$2)+9,0)</f>
        <v>0</v>
      </c>
      <c r="BC295" s="22">
        <f>Target_AM[[#This Row],[PROPORSI]]*VLOOKUP(Target_AM[[#This Row],[NIPNAS]],Target_CC[],COLUMN(AO$2)+9,0)</f>
        <v>0</v>
      </c>
      <c r="BD295" s="22">
        <f>Target_AM[[#This Row],[PROPORSI]]*VLOOKUP(Target_AM[[#This Row],[NIPNAS]],Target_CC[],COLUMN(AP$2)+9,0)</f>
        <v>0</v>
      </c>
      <c r="BE295" s="22">
        <f>Target_AM[[#This Row],[PROPORSI]]*VLOOKUP(Target_AM[[#This Row],[NIPNAS]],Target_CC[],COLUMN(AQ$2)+9,0)</f>
        <v>0</v>
      </c>
      <c r="BF295" s="22">
        <f>Target_AM[[#This Row],[PROPORSI]]*VLOOKUP(Target_AM[[#This Row],[NIPNAS]],Target_CC[],COLUMN(AR$2)+9,0)</f>
        <v>0</v>
      </c>
      <c r="BG295" s="22">
        <f>Target_AM[[#This Row],[PROPORSI]]*VLOOKUP(Target_AM[[#This Row],[NIPNAS]],Target_CC[],COLUMN(AS$2)+9,0)</f>
        <v>0</v>
      </c>
      <c r="BH295" s="22">
        <f>Target_AM[[#This Row],[PROPORSI]]*VLOOKUP(Target_AM[[#This Row],[NIPNAS]],Target_CC[],COLUMN(AT$2)+9,0)</f>
        <v>0</v>
      </c>
      <c r="BI295" s="22">
        <f>Target_AM[[#This Row],[PROPORSI]]*VLOOKUP(Target_AM[[#This Row],[NIPNAS]],Target_CC[],COLUMN(AU$2)+9,0)</f>
        <v>0</v>
      </c>
      <c r="BJ295" s="22">
        <f>Target_AM[[#This Row],[PROPORSI]]*VLOOKUP(Target_AM[[#This Row],[NIPNAS]],Target_CC[],COLUMN(AV$2)+9,0)</f>
        <v>0</v>
      </c>
      <c r="BK295" s="22">
        <f>Target_AM[[#This Row],[PROPORSI]]*VLOOKUP(Target_AM[[#This Row],[NIPNAS]],Target_CC[],COLUMN(AW$2)+9,0)</f>
        <v>0</v>
      </c>
      <c r="BL295" s="22">
        <f>Target_AM[[#This Row],[PROPORSI]]*VLOOKUP(Target_AM[[#This Row],[NIPNAS]],Target_CC[],COLUMN(AX$2)+9,0)</f>
        <v>0</v>
      </c>
      <c r="BM295" s="22">
        <f>Target_AM[[#This Row],[PROPORSI]]*VLOOKUP(Target_AM[[#This Row],[NIPNAS]],Target_CC[],COLUMN(AY$2)+9,0)</f>
        <v>0</v>
      </c>
      <c r="BN295" s="22">
        <f>Target_AM[[#This Row],[PROPORSI]]*VLOOKUP(Target_AM[[#This Row],[NIPNAS]],Target_CC[],COLUMN(AZ$2)+9,0)</f>
        <v>0</v>
      </c>
      <c r="BO295" s="22">
        <f>Target_AM[[#This Row],[PROPORSI]]*VLOOKUP(Target_AM[[#This Row],[NIPNAS]],Target_CC[],COLUMN(BA$2)+9,0)</f>
        <v>1366160</v>
      </c>
      <c r="BP295" s="22">
        <f>Target_AM[[#This Row],[PROPORSI]]*VLOOKUP(Target_AM[[#This Row],[NIPNAS]],Target_CC[],COLUMN(BB$2)+9,0)</f>
        <v>1425445</v>
      </c>
      <c r="BQ295" s="22">
        <f>Target_AM[[#This Row],[PROPORSI]]*VLOOKUP(Target_AM[[#This Row],[NIPNAS]],Target_CC[],COLUMN(BC$2)+9,0)</f>
        <v>1556384</v>
      </c>
      <c r="BR295" s="22">
        <f>Target_AM[[#This Row],[PROPORSI]]*VLOOKUP(Target_AM[[#This Row],[NIPNAS]],Target_CC[],COLUMN(BD$2)+9,0)</f>
        <v>1534528</v>
      </c>
      <c r="BS295" s="22">
        <f>Target_AM[[#This Row],[PROPORSI]]*VLOOKUP(Target_AM[[#This Row],[NIPNAS]],Target_CC[],COLUMN(BE$2)+9,0)</f>
        <v>1534528</v>
      </c>
      <c r="BT295" s="22">
        <f>Target_AM[[#This Row],[PROPORSI]]*VLOOKUP(Target_AM[[#This Row],[NIPNAS]],Target_CC[],COLUMN(BF$2)+9,0)</f>
        <v>1534528</v>
      </c>
      <c r="BU295" s="22">
        <f>Target_AM[[#This Row],[PROPORSI]]*VLOOKUP(Target_AM[[#This Row],[NIPNAS]],Target_CC[],COLUMN(BG$2)+9,0)</f>
        <v>1534528</v>
      </c>
      <c r="BV295" s="22">
        <f>Target_AM[[#This Row],[PROPORSI]]*VLOOKUP(Target_AM[[#This Row],[NIPNAS]],Target_CC[],COLUMN(BH$2)+9,0)</f>
        <v>1534528</v>
      </c>
      <c r="BW295" s="22">
        <f>Target_AM[[#This Row],[PROPORSI]]*VLOOKUP(Target_AM[[#This Row],[NIPNAS]],Target_CC[],COLUMN(BI$2)+9,0)</f>
        <v>1534528</v>
      </c>
      <c r="BX295" s="22">
        <f>Target_AM[[#This Row],[PROPORSI]]*VLOOKUP(Target_AM[[#This Row],[NIPNAS]],Target_CC[],COLUMN(BJ$2)+9,0)</f>
        <v>1534528</v>
      </c>
      <c r="BY295" s="22">
        <f>Target_AM[[#This Row],[PROPORSI]]*VLOOKUP(Target_AM[[#This Row],[NIPNAS]],Target_CC[],COLUMN(BK$2)+9,0)</f>
        <v>1534528</v>
      </c>
      <c r="BZ295" s="22">
        <f>Target_AM[[#This Row],[PROPORSI]]*VLOOKUP(Target_AM[[#This Row],[NIPNAS]],Target_CC[],COLUMN(BL$2)+9,0)</f>
        <v>1534528</v>
      </c>
      <c r="CA295" s="22">
        <f>Target_AM[[#This Row],[PROPORSI]]*VLOOKUP(Target_AM[[#This Row],[NIPNAS]],Target_CC[],COLUMN(BM$2)+9,0)</f>
        <v>18158741</v>
      </c>
      <c r="CB295" s="22">
        <f>Target_AM[[#This Row],[PROPORSI]]*VLOOKUP(Target_AM[[#This Row],[NIPNAS]],Target_CC[],COLUMN(BN$2)+9,0)</f>
        <v>0</v>
      </c>
      <c r="CC295" s="22">
        <f>Target_AM[[#This Row],[PROPORSI]]*VLOOKUP(Target_AM[[#This Row],[NIPNAS]],Target_CC[],COLUMN(BO$2)+9,0)</f>
        <v>0</v>
      </c>
      <c r="CD295" s="22">
        <f>Target_AM[[#This Row],[PROPORSI]]*VLOOKUP(Target_AM[[#This Row],[NIPNAS]],Target_CC[],COLUMN(BP$2)+9,0)</f>
        <v>0</v>
      </c>
      <c r="CE295" s="22">
        <f>Target_AM[[#This Row],[PROPORSI]]*VLOOKUP(Target_AM[[#This Row],[NIPNAS]],Target_CC[],COLUMN(BQ$2)+9,0)</f>
        <v>0</v>
      </c>
      <c r="CF295" s="22">
        <f>Target_AM[[#This Row],[PROPORSI]]*VLOOKUP(Target_AM[[#This Row],[NIPNAS]],Target_CC[],COLUMN(BR$2)+9,0)</f>
        <v>0</v>
      </c>
      <c r="CG295" s="22">
        <f>Target_AM[[#This Row],[PROPORSI]]*VLOOKUP(Target_AM[[#This Row],[NIPNAS]],Target_CC[],COLUMN(BS$2)+9,0)</f>
        <v>0</v>
      </c>
      <c r="CH295" s="22">
        <f>Target_AM[[#This Row],[PROPORSI]]*VLOOKUP(Target_AM[[#This Row],[NIPNAS]],Target_CC[],COLUMN(BT$2)+9,0)</f>
        <v>0</v>
      </c>
      <c r="CI295" s="22">
        <f>Target_AM[[#This Row],[PROPORSI]]*VLOOKUP(Target_AM[[#This Row],[NIPNAS]],Target_CC[],COLUMN(BU$2)+9,0)</f>
        <v>0</v>
      </c>
      <c r="CJ295" s="22">
        <f>Target_AM[[#This Row],[PROPORSI]]*VLOOKUP(Target_AM[[#This Row],[NIPNAS]],Target_CC[],COLUMN(BV$2)+9,0)</f>
        <v>0</v>
      </c>
      <c r="CK295" s="22">
        <f>Target_AM[[#This Row],[PROPORSI]]*VLOOKUP(Target_AM[[#This Row],[NIPNAS]],Target_CC[],COLUMN(BW$2)+9,0)</f>
        <v>0</v>
      </c>
      <c r="CL295" s="22">
        <f>Target_AM[[#This Row],[PROPORSI]]*VLOOKUP(Target_AM[[#This Row],[NIPNAS]],Target_CC[],COLUMN(BX$2)+9,0)</f>
        <v>0</v>
      </c>
      <c r="CM295" s="22">
        <f>Target_AM[[#This Row],[PROPORSI]]*VLOOKUP(Target_AM[[#This Row],[NIPNAS]],Target_CC[],COLUMN(BY$2)+9,0)</f>
        <v>0</v>
      </c>
      <c r="CN295" s="22">
        <f>Target_AM[[#This Row],[PROPORSI]]*VLOOKUP(Target_AM[[#This Row],[NIPNAS]],Target_CC[],COLUMN(BZ$2)+9,0)</f>
        <v>0</v>
      </c>
      <c r="CO295" s="22">
        <f>Target_AM[[#This Row],[PROPORSI]]*VLOOKUP(Target_AM[[#This Row],[NIPNAS]],Target_CC[],COLUMN(CA$2)+9,0)</f>
        <v>1347000</v>
      </c>
      <c r="CP295" s="22">
        <f>Target_AM[[#This Row],[PROPORSI]]*VLOOKUP(Target_AM[[#This Row],[NIPNAS]],Target_CC[],COLUMN(CB$2)+9,0)</f>
        <v>1407889</v>
      </c>
      <c r="CQ295" s="22">
        <f>Target_AM[[#This Row],[PROPORSI]]*VLOOKUP(Target_AM[[#This Row],[NIPNAS]],Target_CC[],COLUMN(CC$2)+9,0)</f>
        <v>1534528</v>
      </c>
      <c r="CR295" s="22">
        <f>Target_AM[[#This Row],[PROPORSI]]*VLOOKUP(Target_AM[[#This Row],[NIPNAS]],Target_CC[],COLUMN(CD$2)+9,0)</f>
        <v>1534528</v>
      </c>
      <c r="CS295" s="22">
        <f>Target_AM[[#This Row],[PROPORSI]]*VLOOKUP(Target_AM[[#This Row],[NIPNAS]],Target_CC[],COLUMN(CE$2)+9,0)</f>
        <v>1534528</v>
      </c>
      <c r="CT295" s="22">
        <f>Target_AM[[#This Row],[PROPORSI]]*VLOOKUP(Target_AM[[#This Row],[NIPNAS]],Target_CC[],COLUMN(CF$2)+9,0)</f>
        <v>1534528</v>
      </c>
      <c r="CU295" s="22">
        <f>Target_AM[[#This Row],[PROPORSI]]*VLOOKUP(Target_AM[[#This Row],[NIPNAS]],Target_CC[],COLUMN(CG$2)+9,0)</f>
        <v>1534528</v>
      </c>
      <c r="CV295" s="22">
        <f>Target_AM[[#This Row],[PROPORSI]]*VLOOKUP(Target_AM[[#This Row],[NIPNAS]],Target_CC[],COLUMN(CH$2)+9,0)</f>
        <v>1534528</v>
      </c>
      <c r="CW295" s="22">
        <f>Target_AM[[#This Row],[PROPORSI]]*VLOOKUP(Target_AM[[#This Row],[NIPNAS]],Target_CC[],COLUMN(CI$2)+9,0)</f>
        <v>1534528</v>
      </c>
      <c r="CX295" s="22">
        <f>Target_AM[[#This Row],[PROPORSI]]*VLOOKUP(Target_AM[[#This Row],[NIPNAS]],Target_CC[],COLUMN(CJ$2)+9,0)</f>
        <v>1534528</v>
      </c>
      <c r="CY295" s="22">
        <f>Target_AM[[#This Row],[PROPORSI]]*VLOOKUP(Target_AM[[#This Row],[NIPNAS]],Target_CC[],COLUMN(CK$2)+9,0)</f>
        <v>1534528</v>
      </c>
      <c r="CZ295" s="22">
        <f>Target_AM[[#This Row],[PROPORSI]]*VLOOKUP(Target_AM[[#This Row],[NIPNAS]],Target_CC[],COLUMN(CL$2)+9,0)</f>
        <v>1534528</v>
      </c>
      <c r="DA295" s="22">
        <f>Target_AM[[#This Row],[PROPORSI]]*VLOOKUP(Target_AM[[#This Row],[NIPNAS]],Target_CC[],COLUMN(CM$2)+9,0)</f>
        <v>18100169</v>
      </c>
      <c r="DB295" s="22">
        <f>Target_AM[[#This Row],[PROPORSI]]*VLOOKUP(Target_AM[[#This Row],[NIPNAS]],Target_CC[],COLUMN(CN$2)+9,0)</f>
        <v>0</v>
      </c>
      <c r="DC295" s="22">
        <f>Target_AM[[#This Row],[PROPORSI]]*VLOOKUP(Target_AM[[#This Row],[NIPNAS]],Target_CC[],COLUMN(CO$2)+9,0)</f>
        <v>0</v>
      </c>
      <c r="DD295" s="22">
        <f>Target_AM[[#This Row],[PROPORSI]]*VLOOKUP(Target_AM[[#This Row],[NIPNAS]],Target_CC[],COLUMN(CP$2)+9,0)</f>
        <v>0</v>
      </c>
      <c r="DE295" s="22">
        <f>Target_AM[[#This Row],[PROPORSI]]*VLOOKUP(Target_AM[[#This Row],[NIPNAS]],Target_CC[],COLUMN(CQ$2)+9,0)</f>
        <v>0</v>
      </c>
      <c r="DF295" s="22">
        <f>Target_AM[[#This Row],[PROPORSI]]*VLOOKUP(Target_AM[[#This Row],[NIPNAS]],Target_CC[],COLUMN(CR$2)+9,0)</f>
        <v>0</v>
      </c>
      <c r="DG295" s="22">
        <f>Target_AM[[#This Row],[PROPORSI]]*VLOOKUP(Target_AM[[#This Row],[NIPNAS]],Target_CC[],COLUMN(CS$2)+9,0)</f>
        <v>0</v>
      </c>
      <c r="DH295" s="22">
        <f>Target_AM[[#This Row],[PROPORSI]]*VLOOKUP(Target_AM[[#This Row],[NIPNAS]],Target_CC[],COLUMN(CT$2)+9,0)</f>
        <v>0</v>
      </c>
      <c r="DI295" s="22">
        <f>Target_AM[[#This Row],[PROPORSI]]*VLOOKUP(Target_AM[[#This Row],[NIPNAS]],Target_CC[],COLUMN(CU$2)+9,0)</f>
        <v>0</v>
      </c>
      <c r="DJ295" s="22">
        <f>Target_AM[[#This Row],[PROPORSI]]*VLOOKUP(Target_AM[[#This Row],[NIPNAS]],Target_CC[],COLUMN(CV$2)+9,0)</f>
        <v>0</v>
      </c>
      <c r="DK295" s="22">
        <f>Target_AM[[#This Row],[PROPORSI]]*VLOOKUP(Target_AM[[#This Row],[NIPNAS]],Target_CC[],COLUMN(CW$2)+9,0)</f>
        <v>0</v>
      </c>
      <c r="DL295" s="22">
        <f>Target_AM[[#This Row],[PROPORSI]]*VLOOKUP(Target_AM[[#This Row],[NIPNAS]],Target_CC[],COLUMN(CX$2)+9,0)</f>
        <v>0</v>
      </c>
      <c r="DM295" s="22">
        <f>Target_AM[[#This Row],[PROPORSI]]*VLOOKUP(Target_AM[[#This Row],[NIPNAS]],Target_CC[],COLUMN(CY$2)+9,0)</f>
        <v>0</v>
      </c>
      <c r="DN295" s="22">
        <f>Target_AM[[#This Row],[PROPORSI]]*VLOOKUP(Target_AM[[#This Row],[NIPNAS]],Target_CC[],COLUMN(CZ$2)+9,0)</f>
        <v>0</v>
      </c>
      <c r="DO295" s="22">
        <f>Target_AM[[#This Row],[PROPORSI]]*VLOOKUP(Target_AM[[#This Row],[NIPNAS]],Target_CC[],COLUMN(DA$2)+9,0)</f>
        <v>0</v>
      </c>
      <c r="DP295" s="22">
        <f>Target_AM[[#This Row],[PROPORSI]]*VLOOKUP(Target_AM[[#This Row],[NIPNAS]],Target_CC[],COLUMN(DB$2)+9,0)</f>
        <v>0</v>
      </c>
      <c r="DQ295" s="22">
        <f>Target_AM[[#This Row],[PROPORSI]]*VLOOKUP(Target_AM[[#This Row],[NIPNAS]],Target_CC[],COLUMN(DC$2)+9,0)</f>
        <v>0</v>
      </c>
      <c r="DR295" s="22">
        <f>Target_AM[[#This Row],[PROPORSI]]*VLOOKUP(Target_AM[[#This Row],[NIPNAS]],Target_CC[],COLUMN(DD$2)+9,0)</f>
        <v>0</v>
      </c>
      <c r="DS295" s="22">
        <f>Target_AM[[#This Row],[PROPORSI]]*VLOOKUP(Target_AM[[#This Row],[NIPNAS]],Target_CC[],COLUMN(DE$2)+9,0)</f>
        <v>0</v>
      </c>
      <c r="DT295" s="22">
        <f>Target_AM[[#This Row],[PROPORSI]]*VLOOKUP(Target_AM[[#This Row],[NIPNAS]],Target_CC[],COLUMN(DF$2)+9,0)</f>
        <v>0</v>
      </c>
      <c r="DU295" s="22">
        <f>Target_AM[[#This Row],[PROPORSI]]*VLOOKUP(Target_AM[[#This Row],[NIPNAS]],Target_CC[],COLUMN(DG$2)+9,0)</f>
        <v>0</v>
      </c>
      <c r="DV295" s="22">
        <f>Target_AM[[#This Row],[PROPORSI]]*VLOOKUP(Target_AM[[#This Row],[NIPNAS]],Target_CC[],COLUMN(DH$2)+9,0)</f>
        <v>0</v>
      </c>
      <c r="DW295" s="22">
        <f>Target_AM[[#This Row],[PROPORSI]]*VLOOKUP(Target_AM[[#This Row],[NIPNAS]],Target_CC[],COLUMN(DI$2)+9,0)</f>
        <v>0</v>
      </c>
      <c r="DX295" s="22">
        <f>Target_AM[[#This Row],[PROPORSI]]*VLOOKUP(Target_AM[[#This Row],[NIPNAS]],Target_CC[],COLUMN(DJ$2)+9,0)</f>
        <v>0</v>
      </c>
      <c r="DY295" s="22">
        <f>Target_AM[[#This Row],[PROPORSI]]*VLOOKUP(Target_AM[[#This Row],[NIPNAS]],Target_CC[],COLUMN(DK$2)+9,0)</f>
        <v>0</v>
      </c>
      <c r="DZ295" s="22">
        <f>Target_AM[[#This Row],[PROPORSI]]*VLOOKUP(Target_AM[[#This Row],[NIPNAS]],Target_CC[],COLUMN(DL$2)+9,0)</f>
        <v>0</v>
      </c>
      <c r="EA295" s="22">
        <f>Target_AM[[#This Row],[PROPORSI]]*VLOOKUP(Target_AM[[#This Row],[NIPNAS]],Target_CC[],COLUMN(DM$2)+9,0)</f>
        <v>0</v>
      </c>
    </row>
    <row r="296" spans="2:131" x14ac:dyDescent="0.3">
      <c r="B296">
        <v>896661</v>
      </c>
      <c r="C296" t="s">
        <v>1045</v>
      </c>
      <c r="D296">
        <v>1</v>
      </c>
      <c r="E296" s="8">
        <v>45658</v>
      </c>
      <c r="F296">
        <v>10043895</v>
      </c>
      <c r="G296" t="s">
        <v>616</v>
      </c>
      <c r="J296" t="s">
        <v>363</v>
      </c>
      <c r="K296" t="s">
        <v>25</v>
      </c>
      <c r="L296" t="s">
        <v>159</v>
      </c>
      <c r="M296" t="s">
        <v>29</v>
      </c>
      <c r="N296" s="23">
        <f>Target_AM[[#This Row],[PROPORSI]]*VLOOKUP(Target_AM[[#This Row],[NIPNAS]],Target_CC[],9,0)</f>
        <v>22869722.756110534</v>
      </c>
      <c r="O296" s="22">
        <f>Target_AM[[#This Row],[PROPORSI]]*VLOOKUP(Target_AM[[#This Row],[NIPNAS]],Target_CC[],COLUMN(A$2)+9,0)</f>
        <v>1163142</v>
      </c>
      <c r="P296" s="22">
        <f>Target_AM[[#This Row],[PROPORSI]]*VLOOKUP(Target_AM[[#This Row],[NIPNAS]],Target_CC[],COLUMN(B$2)+9,0)</f>
        <v>1163142</v>
      </c>
      <c r="Q296" s="22">
        <f>Target_AM[[#This Row],[PROPORSI]]*VLOOKUP(Target_AM[[#This Row],[NIPNAS]],Target_CC[],COLUMN(C$2)+9,0)</f>
        <v>1116616.3199999998</v>
      </c>
      <c r="R296" s="22">
        <f>Target_AM[[#This Row],[PROPORSI]]*VLOOKUP(Target_AM[[#This Row],[NIPNAS]],Target_CC[],COLUMN(D$2)+9,0)</f>
        <v>1174308.1632000001</v>
      </c>
      <c r="S296" s="22">
        <f>Target_AM[[#This Row],[PROPORSI]]*VLOOKUP(Target_AM[[#This Row],[NIPNAS]],Target_CC[],COLUMN(E$2)+9,0)</f>
        <v>1116727.9816319998</v>
      </c>
      <c r="T296" s="22">
        <f>Target_AM[[#This Row],[PROPORSI]]*VLOOKUP(Target_AM[[#This Row],[NIPNAS]],Target_CC[],COLUMN(F$2)+9,0)</f>
        <v>1116152.1798163198</v>
      </c>
      <c r="U296" s="22">
        <f>Target_AM[[#This Row],[PROPORSI]]*VLOOKUP(Target_AM[[#This Row],[NIPNAS]],Target_CC[],COLUMN(G$2)+9,0)</f>
        <v>1348774.821798163</v>
      </c>
      <c r="V296" s="22">
        <f>Target_AM[[#This Row],[PROPORSI]]*VLOOKUP(Target_AM[[#This Row],[NIPNAS]],Target_CC[],COLUMN(H$2)+9,0)</f>
        <v>1176629.7482179815</v>
      </c>
      <c r="W296" s="22">
        <f>Target_AM[[#This Row],[PROPORSI]]*VLOOKUP(Target_AM[[#This Row],[NIPNAS]],Target_CC[],COLUMN(I$2)+9,0)</f>
        <v>1233065.3974821798</v>
      </c>
      <c r="X296" s="22">
        <f>Target_AM[[#This Row],[PROPORSI]]*VLOOKUP(Target_AM[[#This Row],[NIPNAS]],Target_CC[],COLUMN(J$2)+9,0)</f>
        <v>1349943.9539748216</v>
      </c>
      <c r="Y296" s="22">
        <f>Target_AM[[#This Row],[PROPORSI]]*VLOOKUP(Target_AM[[#This Row],[NIPNAS]],Target_CC[],COLUMN(K$2)+9,0)</f>
        <v>1176641.4395397482</v>
      </c>
      <c r="Z296" s="22">
        <f>Target_AM[[#This Row],[PROPORSI]]*VLOOKUP(Target_AM[[#This Row],[NIPNAS]],Target_CC[],COLUMN(L$2)+9,0)</f>
        <v>1291222.6143953977</v>
      </c>
      <c r="AA296" s="22">
        <f>Target_AM[[#This Row],[PROPORSI]]*VLOOKUP(Target_AM[[#This Row],[NIPNAS]],Target_CC[],COLUMN(M$2)+9,0)</f>
        <v>14426366.620056611</v>
      </c>
      <c r="AB296" s="22">
        <f>Target_AM[[#This Row],[PROPORSI]]*VLOOKUP(Target_AM[[#This Row],[NIPNAS]],Target_CC[],COLUMN(N$2)+9,0)</f>
        <v>54249.505161359833</v>
      </c>
      <c r="AC296" s="22">
        <f>Target_AM[[#This Row],[PROPORSI]]*VLOOKUP(Target_AM[[#This Row],[NIPNAS]],Target_CC[],COLUMN(O$2)+9,0)</f>
        <v>317358.25961359259</v>
      </c>
      <c r="AD296" s="22">
        <f>Target_AM[[#This Row],[PROPORSI]]*VLOOKUP(Target_AM[[#This Row],[NIPNAS]],Target_CC[],COLUMN(P$2)+9,0)</f>
        <v>289965.43957277841</v>
      </c>
      <c r="AE296" s="22">
        <f>Target_AM[[#This Row],[PROPORSI]]*VLOOKUP(Target_AM[[#This Row],[NIPNAS]],Target_CC[],COLUMN(Q$2)+9,0)</f>
        <v>200150.14219607323</v>
      </c>
      <c r="AF296" s="22">
        <f>Target_AM[[#This Row],[PROPORSI]]*VLOOKUP(Target_AM[[#This Row],[NIPNAS]],Target_CC[],COLUMN(R$2)+9,0)</f>
        <v>270445.76649131888</v>
      </c>
      <c r="AG296" s="22">
        <f>Target_AM[[#This Row],[PROPORSI]]*VLOOKUP(Target_AM[[#This Row],[NIPNAS]],Target_CC[],COLUMN(S$2)+9,0)</f>
        <v>390993.35598341504</v>
      </c>
      <c r="AH296" s="22">
        <f>Target_AM[[#This Row],[PROPORSI]]*VLOOKUP(Target_AM[[#This Row],[NIPNAS]],Target_CC[],COLUMN(T$2)+9,0)</f>
        <v>460140.96875415248</v>
      </c>
      <c r="AI296" s="22">
        <f>Target_AM[[#This Row],[PROPORSI]]*VLOOKUP(Target_AM[[#This Row],[NIPNAS]],Target_CC[],COLUMN(U$2)+9,0)</f>
        <v>508354.97033740411</v>
      </c>
      <c r="AJ296" s="22">
        <f>Target_AM[[#This Row],[PROPORSI]]*VLOOKUP(Target_AM[[#This Row],[NIPNAS]],Target_CC[],COLUMN(V$2)+9,0)</f>
        <v>416415.14042869624</v>
      </c>
      <c r="AK296" s="22">
        <f>Target_AM[[#This Row],[PROPORSI]]*VLOOKUP(Target_AM[[#This Row],[NIPNAS]],Target_CC[],COLUMN(W$2)+9,0)</f>
        <v>512346.65396708308</v>
      </c>
      <c r="AL296" s="22">
        <f>Target_AM[[#This Row],[PROPORSI]]*VLOOKUP(Target_AM[[#This Row],[NIPNAS]],Target_CC[],COLUMN(X$2)+9,0)</f>
        <v>689750.3055204103</v>
      </c>
      <c r="AM296" s="22">
        <f>Target_AM[[#This Row],[PROPORSI]]*VLOOKUP(Target_AM[[#This Row],[NIPNAS]],Target_CC[],COLUMN(Y$2)+9,0)</f>
        <v>431927.62388620916</v>
      </c>
      <c r="AN296" s="22">
        <f>Target_AM[[#This Row],[PROPORSI]]*VLOOKUP(Target_AM[[#This Row],[NIPNAS]],Target_CC[],COLUMN(Z$2)+9,0)</f>
        <v>4542098.1319124941</v>
      </c>
      <c r="AO296" s="22">
        <f>Target_AM[[#This Row],[PROPORSI]]*VLOOKUP(Target_AM[[#This Row],[NIPNAS]],Target_CC[],COLUMN(AA$2)+9,0)</f>
        <v>1217391.5051613599</v>
      </c>
      <c r="AP296" s="22">
        <f>Target_AM[[#This Row],[PROPORSI]]*VLOOKUP(Target_AM[[#This Row],[NIPNAS]],Target_CC[],COLUMN(AB$2)+9,0)</f>
        <v>1480500.2596135926</v>
      </c>
      <c r="AQ296" s="22">
        <f>Target_AM[[#This Row],[PROPORSI]]*VLOOKUP(Target_AM[[#This Row],[NIPNAS]],Target_CC[],COLUMN(AC$2)+9,0)</f>
        <v>1406581.7595727784</v>
      </c>
      <c r="AR296" s="22">
        <f>Target_AM[[#This Row],[PROPORSI]]*VLOOKUP(Target_AM[[#This Row],[NIPNAS]],Target_CC[],COLUMN(AD$2)+9,0)</f>
        <v>1374458.3053960733</v>
      </c>
      <c r="AS296" s="22">
        <f>Target_AM[[#This Row],[PROPORSI]]*VLOOKUP(Target_AM[[#This Row],[NIPNAS]],Target_CC[],COLUMN(AE$2)+9,0)</f>
        <v>1387173.7481233187</v>
      </c>
      <c r="AT296" s="22">
        <f>Target_AM[[#This Row],[PROPORSI]]*VLOOKUP(Target_AM[[#This Row],[NIPNAS]],Target_CC[],COLUMN(AF$2)+9,0)</f>
        <v>1507145.5357997348</v>
      </c>
      <c r="AU296" s="22">
        <f>Target_AM[[#This Row],[PROPORSI]]*VLOOKUP(Target_AM[[#This Row],[NIPNAS]],Target_CC[],COLUMN(AG$2)+9,0)</f>
        <v>1808915.7905523155</v>
      </c>
      <c r="AV296" s="22">
        <f>Target_AM[[#This Row],[PROPORSI]]*VLOOKUP(Target_AM[[#This Row],[NIPNAS]],Target_CC[],COLUMN(AH$2)+9,0)</f>
        <v>1684984.7185553857</v>
      </c>
      <c r="AW296" s="22">
        <f>Target_AM[[#This Row],[PROPORSI]]*VLOOKUP(Target_AM[[#This Row],[NIPNAS]],Target_CC[],COLUMN(AI$2)+9,0)</f>
        <v>1649480.5379108761</v>
      </c>
      <c r="AX296" s="22">
        <f>Target_AM[[#This Row],[PROPORSI]]*VLOOKUP(Target_AM[[#This Row],[NIPNAS]],Target_CC[],COLUMN(AJ$2)+9,0)</f>
        <v>1862290.6079419046</v>
      </c>
      <c r="AY296" s="22">
        <f>Target_AM[[#This Row],[PROPORSI]]*VLOOKUP(Target_AM[[#This Row],[NIPNAS]],Target_CC[],COLUMN(AK$2)+9,0)</f>
        <v>1866391.7450601584</v>
      </c>
      <c r="AZ296" s="22">
        <f>Target_AM[[#This Row],[PROPORSI]]*VLOOKUP(Target_AM[[#This Row],[NIPNAS]],Target_CC[],COLUMN(AL$2)+9,0)</f>
        <v>1723150.2382816069</v>
      </c>
      <c r="BA296" s="22">
        <f>Target_AM[[#This Row],[PROPORSI]]*VLOOKUP(Target_AM[[#This Row],[NIPNAS]],Target_CC[],COLUMN(AM$2)+9,0)</f>
        <v>18968464.751969106</v>
      </c>
      <c r="BB296" s="22">
        <f>Target_AM[[#This Row],[PROPORSI]]*VLOOKUP(Target_AM[[#This Row],[NIPNAS]],Target_CC[],COLUMN(AN$2)+9,0)</f>
        <v>792396.75529236195</v>
      </c>
      <c r="BC296" s="22">
        <f>Target_AM[[#This Row],[PROPORSI]]*VLOOKUP(Target_AM[[#This Row],[NIPNAS]],Target_CC[],COLUMN(AO$2)+9,0)</f>
        <v>6032290.547343405</v>
      </c>
      <c r="BD296" s="22">
        <f>Target_AM[[#This Row],[PROPORSI]]*VLOOKUP(Target_AM[[#This Row],[NIPNAS]],Target_CC[],COLUMN(AP$2)+9,0)</f>
        <v>1721168.2227272117</v>
      </c>
      <c r="BE296" s="22">
        <f>Target_AM[[#This Row],[PROPORSI]]*VLOOKUP(Target_AM[[#This Row],[NIPNAS]],Target_CC[],COLUMN(AQ$2)+9,0)</f>
        <v>3730263.1812121775</v>
      </c>
      <c r="BF296" s="22">
        <f>Target_AM[[#This Row],[PROPORSI]]*VLOOKUP(Target_AM[[#This Row],[NIPNAS]],Target_CC[],COLUMN(AR$2)+9,0)</f>
        <v>4356146.5649457099</v>
      </c>
      <c r="BG296" s="22">
        <f>Target_AM[[#This Row],[PROPORSI]]*VLOOKUP(Target_AM[[#This Row],[NIPNAS]],Target_CC[],COLUMN(AS$2)+9,0)</f>
        <v>4727385.5144472579</v>
      </c>
      <c r="BH296" s="22">
        <f>Target_AM[[#This Row],[PROPORSI]]*VLOOKUP(Target_AM[[#This Row],[NIPNAS]],Target_CC[],COLUMN(AT$2)+9,0)</f>
        <v>304335.51175167295</v>
      </c>
      <c r="BI296" s="22">
        <f>Target_AM[[#This Row],[PROPORSI]]*VLOOKUP(Target_AM[[#This Row],[NIPNAS]],Target_CC[],COLUMN(AU$2)+9,0)</f>
        <v>6178364.2199487239</v>
      </c>
      <c r="BJ296" s="22">
        <f>Target_AM[[#This Row],[PROPORSI]]*VLOOKUP(Target_AM[[#This Row],[NIPNAS]],Target_CC[],COLUMN(AV$2)+9,0)</f>
        <v>2219161.1340547749</v>
      </c>
      <c r="BK296" s="22">
        <f>Target_AM[[#This Row],[PROPORSI]]*VLOOKUP(Target_AM[[#This Row],[NIPNAS]],Target_CC[],COLUMN(AW$2)+9,0)</f>
        <v>6294176.2929679696</v>
      </c>
      <c r="BL296" s="22">
        <f>Target_AM[[#This Row],[PROPORSI]]*VLOOKUP(Target_AM[[#This Row],[NIPNAS]],Target_CC[],COLUMN(AX$2)+9,0)</f>
        <v>4667404.7998496499</v>
      </c>
      <c r="BM296" s="22">
        <f>Target_AM[[#This Row],[PROPORSI]]*VLOOKUP(Target_AM[[#This Row],[NIPNAS]],Target_CC[],COLUMN(AY$2)+9,0)</f>
        <v>3677144.2621599752</v>
      </c>
      <c r="BN296" s="22">
        <f>Target_AM[[#This Row],[PROPORSI]]*VLOOKUP(Target_AM[[#This Row],[NIPNAS]],Target_CC[],COLUMN(AZ$2)+9,0)</f>
        <v>44700237.006700888</v>
      </c>
      <c r="BO296" s="22">
        <f>Target_AM[[#This Row],[PROPORSI]]*VLOOKUP(Target_AM[[#This Row],[NIPNAS]],Target_CC[],COLUMN(BA$2)+9,0)</f>
        <v>1372804</v>
      </c>
      <c r="BP296" s="22">
        <f>Target_AM[[#This Row],[PROPORSI]]*VLOOKUP(Target_AM[[#This Row],[NIPNAS]],Target_CC[],COLUMN(BB$2)+9,0)</f>
        <v>1113460</v>
      </c>
      <c r="BQ296" s="22">
        <f>Target_AM[[#This Row],[PROPORSI]]*VLOOKUP(Target_AM[[#This Row],[NIPNAS]],Target_CC[],COLUMN(BC$2)+9,0)</f>
        <v>1287799</v>
      </c>
      <c r="BR296" s="22">
        <f>Target_AM[[#This Row],[PROPORSI]]*VLOOKUP(Target_AM[[#This Row],[NIPNAS]],Target_CC[],COLUMN(BD$2)+9,0)</f>
        <v>1225730</v>
      </c>
      <c r="BS296" s="22">
        <f>Target_AM[[#This Row],[PROPORSI]]*VLOOKUP(Target_AM[[#This Row],[NIPNAS]],Target_CC[],COLUMN(BE$2)+9,0)</f>
        <v>1225730</v>
      </c>
      <c r="BT296" s="22">
        <f>Target_AM[[#This Row],[PROPORSI]]*VLOOKUP(Target_AM[[#This Row],[NIPNAS]],Target_CC[],COLUMN(BF$2)+9,0)</f>
        <v>1225730</v>
      </c>
      <c r="BU296" s="22">
        <f>Target_AM[[#This Row],[PROPORSI]]*VLOOKUP(Target_AM[[#This Row],[NIPNAS]],Target_CC[],COLUMN(BG$2)+9,0)</f>
        <v>1225730</v>
      </c>
      <c r="BV296" s="22">
        <f>Target_AM[[#This Row],[PROPORSI]]*VLOOKUP(Target_AM[[#This Row],[NIPNAS]],Target_CC[],COLUMN(BH$2)+9,0)</f>
        <v>1225730</v>
      </c>
      <c r="BW296" s="22">
        <f>Target_AM[[#This Row],[PROPORSI]]*VLOOKUP(Target_AM[[#This Row],[NIPNAS]],Target_CC[],COLUMN(BI$2)+9,0)</f>
        <v>1225730</v>
      </c>
      <c r="BX296" s="22">
        <f>Target_AM[[#This Row],[PROPORSI]]*VLOOKUP(Target_AM[[#This Row],[NIPNAS]],Target_CC[],COLUMN(BJ$2)+9,0)</f>
        <v>1225730</v>
      </c>
      <c r="BY296" s="22">
        <f>Target_AM[[#This Row],[PROPORSI]]*VLOOKUP(Target_AM[[#This Row],[NIPNAS]],Target_CC[],COLUMN(BK$2)+9,0)</f>
        <v>1225730</v>
      </c>
      <c r="BZ296" s="22">
        <f>Target_AM[[#This Row],[PROPORSI]]*VLOOKUP(Target_AM[[#This Row],[NIPNAS]],Target_CC[],COLUMN(BL$2)+9,0)</f>
        <v>1225730</v>
      </c>
      <c r="CA296" s="22">
        <f>Target_AM[[#This Row],[PROPORSI]]*VLOOKUP(Target_AM[[#This Row],[NIPNAS]],Target_CC[],COLUMN(BM$2)+9,0)</f>
        <v>14805633</v>
      </c>
      <c r="CB296" s="22">
        <f>Target_AM[[#This Row],[PROPORSI]]*VLOOKUP(Target_AM[[#This Row],[NIPNAS]],Target_CC[],COLUMN(BN$2)+9,0)</f>
        <v>0</v>
      </c>
      <c r="CC296" s="22">
        <f>Target_AM[[#This Row],[PROPORSI]]*VLOOKUP(Target_AM[[#This Row],[NIPNAS]],Target_CC[],COLUMN(BO$2)+9,0)</f>
        <v>0</v>
      </c>
      <c r="CD296" s="22">
        <f>Target_AM[[#This Row],[PROPORSI]]*VLOOKUP(Target_AM[[#This Row],[NIPNAS]],Target_CC[],COLUMN(BP$2)+9,0)</f>
        <v>0</v>
      </c>
      <c r="CE296" s="22">
        <f>Target_AM[[#This Row],[PROPORSI]]*VLOOKUP(Target_AM[[#This Row],[NIPNAS]],Target_CC[],COLUMN(BQ$2)+9,0)</f>
        <v>0</v>
      </c>
      <c r="CF296" s="22">
        <f>Target_AM[[#This Row],[PROPORSI]]*VLOOKUP(Target_AM[[#This Row],[NIPNAS]],Target_CC[],COLUMN(BR$2)+9,0)</f>
        <v>0</v>
      </c>
      <c r="CG296" s="22">
        <f>Target_AM[[#This Row],[PROPORSI]]*VLOOKUP(Target_AM[[#This Row],[NIPNAS]],Target_CC[],COLUMN(BS$2)+9,0)</f>
        <v>0</v>
      </c>
      <c r="CH296" s="22">
        <f>Target_AM[[#This Row],[PROPORSI]]*VLOOKUP(Target_AM[[#This Row],[NIPNAS]],Target_CC[],COLUMN(BT$2)+9,0)</f>
        <v>0</v>
      </c>
      <c r="CI296" s="22">
        <f>Target_AM[[#This Row],[PROPORSI]]*VLOOKUP(Target_AM[[#This Row],[NIPNAS]],Target_CC[],COLUMN(BU$2)+9,0)</f>
        <v>0</v>
      </c>
      <c r="CJ296" s="22">
        <f>Target_AM[[#This Row],[PROPORSI]]*VLOOKUP(Target_AM[[#This Row],[NIPNAS]],Target_CC[],COLUMN(BV$2)+9,0)</f>
        <v>0</v>
      </c>
      <c r="CK296" s="22">
        <f>Target_AM[[#This Row],[PROPORSI]]*VLOOKUP(Target_AM[[#This Row],[NIPNAS]],Target_CC[],COLUMN(BW$2)+9,0)</f>
        <v>0</v>
      </c>
      <c r="CL296" s="22">
        <f>Target_AM[[#This Row],[PROPORSI]]*VLOOKUP(Target_AM[[#This Row],[NIPNAS]],Target_CC[],COLUMN(BX$2)+9,0)</f>
        <v>0</v>
      </c>
      <c r="CM296" s="22">
        <f>Target_AM[[#This Row],[PROPORSI]]*VLOOKUP(Target_AM[[#This Row],[NIPNAS]],Target_CC[],COLUMN(BY$2)+9,0)</f>
        <v>0</v>
      </c>
      <c r="CN296" s="22">
        <f>Target_AM[[#This Row],[PROPORSI]]*VLOOKUP(Target_AM[[#This Row],[NIPNAS]],Target_CC[],COLUMN(BZ$2)+9,0)</f>
        <v>0</v>
      </c>
      <c r="CO296" s="22">
        <f>Target_AM[[#This Row],[PROPORSI]]*VLOOKUP(Target_AM[[#This Row],[NIPNAS]],Target_CC[],COLUMN(CA$2)+9,0)</f>
        <v>1271830</v>
      </c>
      <c r="CP296" s="22">
        <f>Target_AM[[#This Row],[PROPORSI]]*VLOOKUP(Target_AM[[#This Row],[NIPNAS]],Target_CC[],COLUMN(CB$2)+9,0)</f>
        <v>1102160</v>
      </c>
      <c r="CQ296" s="22">
        <f>Target_AM[[#This Row],[PROPORSI]]*VLOOKUP(Target_AM[[#This Row],[NIPNAS]],Target_CC[],COLUMN(CC$2)+9,0)</f>
        <v>1225730</v>
      </c>
      <c r="CR296" s="22">
        <f>Target_AM[[#This Row],[PROPORSI]]*VLOOKUP(Target_AM[[#This Row],[NIPNAS]],Target_CC[],COLUMN(CD$2)+9,0)</f>
        <v>1225730</v>
      </c>
      <c r="CS296" s="22">
        <f>Target_AM[[#This Row],[PROPORSI]]*VLOOKUP(Target_AM[[#This Row],[NIPNAS]],Target_CC[],COLUMN(CE$2)+9,0)</f>
        <v>1225730</v>
      </c>
      <c r="CT296" s="22">
        <f>Target_AM[[#This Row],[PROPORSI]]*VLOOKUP(Target_AM[[#This Row],[NIPNAS]],Target_CC[],COLUMN(CF$2)+9,0)</f>
        <v>1225730</v>
      </c>
      <c r="CU296" s="22">
        <f>Target_AM[[#This Row],[PROPORSI]]*VLOOKUP(Target_AM[[#This Row],[NIPNAS]],Target_CC[],COLUMN(CG$2)+9,0)</f>
        <v>1225730</v>
      </c>
      <c r="CV296" s="22">
        <f>Target_AM[[#This Row],[PROPORSI]]*VLOOKUP(Target_AM[[#This Row],[NIPNAS]],Target_CC[],COLUMN(CH$2)+9,0)</f>
        <v>1225730</v>
      </c>
      <c r="CW296" s="22">
        <f>Target_AM[[#This Row],[PROPORSI]]*VLOOKUP(Target_AM[[#This Row],[NIPNAS]],Target_CC[],COLUMN(CI$2)+9,0)</f>
        <v>1225730</v>
      </c>
      <c r="CX296" s="22">
        <f>Target_AM[[#This Row],[PROPORSI]]*VLOOKUP(Target_AM[[#This Row],[NIPNAS]],Target_CC[],COLUMN(CJ$2)+9,0)</f>
        <v>1225730</v>
      </c>
      <c r="CY296" s="22">
        <f>Target_AM[[#This Row],[PROPORSI]]*VLOOKUP(Target_AM[[#This Row],[NIPNAS]],Target_CC[],COLUMN(CK$2)+9,0)</f>
        <v>1225730</v>
      </c>
      <c r="CZ296" s="22">
        <f>Target_AM[[#This Row],[PROPORSI]]*VLOOKUP(Target_AM[[#This Row],[NIPNAS]],Target_CC[],COLUMN(CL$2)+9,0)</f>
        <v>1225730</v>
      </c>
      <c r="DA296" s="22">
        <f>Target_AM[[#This Row],[PROPORSI]]*VLOOKUP(Target_AM[[#This Row],[NIPNAS]],Target_CC[],COLUMN(CM$2)+9,0)</f>
        <v>14631290</v>
      </c>
      <c r="DB296" s="22">
        <f>Target_AM[[#This Row],[PROPORSI]]*VLOOKUP(Target_AM[[#This Row],[NIPNAS]],Target_CC[],COLUMN(CN$2)+9,0)</f>
        <v>0</v>
      </c>
      <c r="DC296" s="22">
        <f>Target_AM[[#This Row],[PROPORSI]]*VLOOKUP(Target_AM[[#This Row],[NIPNAS]],Target_CC[],COLUMN(CO$2)+9,0)</f>
        <v>0</v>
      </c>
      <c r="DD296" s="22">
        <f>Target_AM[[#This Row],[PROPORSI]]*VLOOKUP(Target_AM[[#This Row],[NIPNAS]],Target_CC[],COLUMN(CP$2)+9,0)</f>
        <v>0</v>
      </c>
      <c r="DE296" s="22">
        <f>Target_AM[[#This Row],[PROPORSI]]*VLOOKUP(Target_AM[[#This Row],[NIPNAS]],Target_CC[],COLUMN(CQ$2)+9,0)</f>
        <v>0</v>
      </c>
      <c r="DF296" s="22">
        <f>Target_AM[[#This Row],[PROPORSI]]*VLOOKUP(Target_AM[[#This Row],[NIPNAS]],Target_CC[],COLUMN(CR$2)+9,0)</f>
        <v>0</v>
      </c>
      <c r="DG296" s="22">
        <f>Target_AM[[#This Row],[PROPORSI]]*VLOOKUP(Target_AM[[#This Row],[NIPNAS]],Target_CC[],COLUMN(CS$2)+9,0)</f>
        <v>0</v>
      </c>
      <c r="DH296" s="22">
        <f>Target_AM[[#This Row],[PROPORSI]]*VLOOKUP(Target_AM[[#This Row],[NIPNAS]],Target_CC[],COLUMN(CT$2)+9,0)</f>
        <v>0</v>
      </c>
      <c r="DI296" s="22">
        <f>Target_AM[[#This Row],[PROPORSI]]*VLOOKUP(Target_AM[[#This Row],[NIPNAS]],Target_CC[],COLUMN(CU$2)+9,0)</f>
        <v>0</v>
      </c>
      <c r="DJ296" s="22">
        <f>Target_AM[[#This Row],[PROPORSI]]*VLOOKUP(Target_AM[[#This Row],[NIPNAS]],Target_CC[],COLUMN(CV$2)+9,0)</f>
        <v>0</v>
      </c>
      <c r="DK296" s="22">
        <f>Target_AM[[#This Row],[PROPORSI]]*VLOOKUP(Target_AM[[#This Row],[NIPNAS]],Target_CC[],COLUMN(CW$2)+9,0)</f>
        <v>0</v>
      </c>
      <c r="DL296" s="22">
        <f>Target_AM[[#This Row],[PROPORSI]]*VLOOKUP(Target_AM[[#This Row],[NIPNAS]],Target_CC[],COLUMN(CX$2)+9,0)</f>
        <v>0</v>
      </c>
      <c r="DM296" s="22">
        <f>Target_AM[[#This Row],[PROPORSI]]*VLOOKUP(Target_AM[[#This Row],[NIPNAS]],Target_CC[],COLUMN(CY$2)+9,0)</f>
        <v>0</v>
      </c>
      <c r="DN296" s="22">
        <f>Target_AM[[#This Row],[PROPORSI]]*VLOOKUP(Target_AM[[#This Row],[NIPNAS]],Target_CC[],COLUMN(CZ$2)+9,0)</f>
        <v>0</v>
      </c>
      <c r="DO296" s="22">
        <f>Target_AM[[#This Row],[PROPORSI]]*VLOOKUP(Target_AM[[#This Row],[NIPNAS]],Target_CC[],COLUMN(DA$2)+9,0)</f>
        <v>0</v>
      </c>
      <c r="DP296" s="22">
        <f>Target_AM[[#This Row],[PROPORSI]]*VLOOKUP(Target_AM[[#This Row],[NIPNAS]],Target_CC[],COLUMN(DB$2)+9,0)</f>
        <v>0</v>
      </c>
      <c r="DQ296" s="22">
        <f>Target_AM[[#This Row],[PROPORSI]]*VLOOKUP(Target_AM[[#This Row],[NIPNAS]],Target_CC[],COLUMN(DC$2)+9,0)</f>
        <v>0</v>
      </c>
      <c r="DR296" s="22">
        <f>Target_AM[[#This Row],[PROPORSI]]*VLOOKUP(Target_AM[[#This Row],[NIPNAS]],Target_CC[],COLUMN(DD$2)+9,0)</f>
        <v>0</v>
      </c>
      <c r="DS296" s="22">
        <f>Target_AM[[#This Row],[PROPORSI]]*VLOOKUP(Target_AM[[#This Row],[NIPNAS]],Target_CC[],COLUMN(DE$2)+9,0)</f>
        <v>0</v>
      </c>
      <c r="DT296" s="22">
        <f>Target_AM[[#This Row],[PROPORSI]]*VLOOKUP(Target_AM[[#This Row],[NIPNAS]],Target_CC[],COLUMN(DF$2)+9,0)</f>
        <v>0</v>
      </c>
      <c r="DU296" s="22">
        <f>Target_AM[[#This Row],[PROPORSI]]*VLOOKUP(Target_AM[[#This Row],[NIPNAS]],Target_CC[],COLUMN(DG$2)+9,0)</f>
        <v>0</v>
      </c>
      <c r="DV296" s="22">
        <f>Target_AM[[#This Row],[PROPORSI]]*VLOOKUP(Target_AM[[#This Row],[NIPNAS]],Target_CC[],COLUMN(DH$2)+9,0)</f>
        <v>0</v>
      </c>
      <c r="DW296" s="22">
        <f>Target_AM[[#This Row],[PROPORSI]]*VLOOKUP(Target_AM[[#This Row],[NIPNAS]],Target_CC[],COLUMN(DI$2)+9,0)</f>
        <v>0</v>
      </c>
      <c r="DX296" s="22">
        <f>Target_AM[[#This Row],[PROPORSI]]*VLOOKUP(Target_AM[[#This Row],[NIPNAS]],Target_CC[],COLUMN(DJ$2)+9,0)</f>
        <v>0</v>
      </c>
      <c r="DY296" s="22">
        <f>Target_AM[[#This Row],[PROPORSI]]*VLOOKUP(Target_AM[[#This Row],[NIPNAS]],Target_CC[],COLUMN(DK$2)+9,0)</f>
        <v>0</v>
      </c>
      <c r="DZ296" s="22">
        <f>Target_AM[[#This Row],[PROPORSI]]*VLOOKUP(Target_AM[[#This Row],[NIPNAS]],Target_CC[],COLUMN(DL$2)+9,0)</f>
        <v>0</v>
      </c>
      <c r="EA296" s="22">
        <f>Target_AM[[#This Row],[PROPORSI]]*VLOOKUP(Target_AM[[#This Row],[NIPNAS]],Target_CC[],COLUMN(DM$2)+9,0)</f>
        <v>0</v>
      </c>
    </row>
    <row r="297" spans="2:131" x14ac:dyDescent="0.3">
      <c r="B297">
        <v>403613</v>
      </c>
      <c r="C297" t="s">
        <v>1003</v>
      </c>
      <c r="D297">
        <v>1</v>
      </c>
      <c r="E297" s="8">
        <v>45658</v>
      </c>
      <c r="F297">
        <v>19554006</v>
      </c>
      <c r="G297" t="s">
        <v>626</v>
      </c>
      <c r="J297" t="s">
        <v>294</v>
      </c>
      <c r="K297" t="s">
        <v>25</v>
      </c>
      <c r="L297" t="s">
        <v>159</v>
      </c>
      <c r="M297" t="s">
        <v>29</v>
      </c>
      <c r="N297" s="23">
        <f>Target_AM[[#This Row],[PROPORSI]]*VLOOKUP(Target_AM[[#This Row],[NIPNAS]],Target_CC[],9,0)</f>
        <v>36476848.87480963</v>
      </c>
      <c r="O297" s="22">
        <f>Target_AM[[#This Row],[PROPORSI]]*VLOOKUP(Target_AM[[#This Row],[NIPNAS]],Target_CC[],COLUMN(A$2)+9,0)</f>
        <v>1568363.6363636365</v>
      </c>
      <c r="P297" s="22">
        <f>Target_AM[[#This Row],[PROPORSI]]*VLOOKUP(Target_AM[[#This Row],[NIPNAS]],Target_CC[],COLUMN(B$2)+9,0)</f>
        <v>1650909.0909090908</v>
      </c>
      <c r="Q297" s="22">
        <f>Target_AM[[#This Row],[PROPORSI]]*VLOOKUP(Target_AM[[#This Row],[NIPNAS]],Target_CC[],COLUMN(C$2)+9,0)</f>
        <v>1485818.1818181819</v>
      </c>
      <c r="R297" s="22">
        <f>Target_AM[[#This Row],[PROPORSI]]*VLOOKUP(Target_AM[[#This Row],[NIPNAS]],Target_CC[],COLUMN(D$2)+9,0)</f>
        <v>1320727.2727272727</v>
      </c>
      <c r="S297" s="22">
        <f>Target_AM[[#This Row],[PROPORSI]]*VLOOKUP(Target_AM[[#This Row],[NIPNAS]],Target_CC[],COLUMN(E$2)+9,0)</f>
        <v>1403272.7272727273</v>
      </c>
      <c r="T297" s="22">
        <f>Target_AM[[#This Row],[PROPORSI]]*VLOOKUP(Target_AM[[#This Row],[NIPNAS]],Target_CC[],COLUMN(F$2)+9,0)</f>
        <v>1485818.1818181819</v>
      </c>
      <c r="U297" s="22">
        <f>Target_AM[[#This Row],[PROPORSI]]*VLOOKUP(Target_AM[[#This Row],[NIPNAS]],Target_CC[],COLUMN(G$2)+9,0)</f>
        <v>1898545.4545454546</v>
      </c>
      <c r="V297" s="22">
        <f>Target_AM[[#This Row],[PROPORSI]]*VLOOKUP(Target_AM[[#This Row],[NIPNAS]],Target_CC[],COLUMN(H$2)+9,0)</f>
        <v>1733454.5454545456</v>
      </c>
      <c r="W297" s="22">
        <f>Target_AM[[#This Row],[PROPORSI]]*VLOOKUP(Target_AM[[#This Row],[NIPNAS]],Target_CC[],COLUMN(I$2)+9,0)</f>
        <v>1733454.5454545456</v>
      </c>
      <c r="X297" s="22">
        <f>Target_AM[[#This Row],[PROPORSI]]*VLOOKUP(Target_AM[[#This Row],[NIPNAS]],Target_CC[],COLUMN(J$2)+9,0)</f>
        <v>1898545.4545454546</v>
      </c>
      <c r="Y297" s="22">
        <f>Target_AM[[#This Row],[PROPORSI]]*VLOOKUP(Target_AM[[#This Row],[NIPNAS]],Target_CC[],COLUMN(K$2)+9,0)</f>
        <v>1650909.0909090908</v>
      </c>
      <c r="Z297" s="22">
        <f>Target_AM[[#This Row],[PROPORSI]]*VLOOKUP(Target_AM[[#This Row],[NIPNAS]],Target_CC[],COLUMN(L$2)+9,0)</f>
        <v>1733454.5454545456</v>
      </c>
      <c r="AA297" s="22">
        <f>Target_AM[[#This Row],[PROPORSI]]*VLOOKUP(Target_AM[[#This Row],[NIPNAS]],Target_CC[],COLUMN(M$2)+9,0)</f>
        <v>19563272.72727273</v>
      </c>
      <c r="AB297" s="22">
        <f>Target_AM[[#This Row],[PROPORSI]]*VLOOKUP(Target_AM[[#This Row],[NIPNAS]],Target_CC[],COLUMN(N$2)+9,0)</f>
        <v>3945.5621916125542</v>
      </c>
      <c r="AC297" s="22">
        <f>Target_AM[[#This Row],[PROPORSI]]*VLOOKUP(Target_AM[[#This Row],[NIPNAS]],Target_CC[],COLUMN(O$2)+9,0)</f>
        <v>7538.4012954545469</v>
      </c>
      <c r="AD297" s="22">
        <f>Target_AM[[#This Row],[PROPORSI]]*VLOOKUP(Target_AM[[#This Row],[NIPNAS]],Target_CC[],COLUMN(P$2)+9,0)</f>
        <v>8292.2414250000002</v>
      </c>
      <c r="AE297" s="22">
        <f>Target_AM[[#This Row],[PROPORSI]]*VLOOKUP(Target_AM[[#This Row],[NIPNAS]],Target_CC[],COLUMN(Q$2)+9,0)</f>
        <v>8070.2773868560616</v>
      </c>
      <c r="AF297" s="22">
        <f>Target_AM[[#This Row],[PROPORSI]]*VLOOKUP(Target_AM[[#This Row],[NIPNAS]],Target_CC[],COLUMN(R$2)+9,0)</f>
        <v>12959.003111586177</v>
      </c>
      <c r="AG297" s="22">
        <f>Target_AM[[#This Row],[PROPORSI]]*VLOOKUP(Target_AM[[#This Row],[NIPNAS]],Target_CC[],COLUMN(S$2)+9,0)</f>
        <v>11663.102800427558</v>
      </c>
      <c r="AH297" s="22">
        <f>Target_AM[[#This Row],[PROPORSI]]*VLOOKUP(Target_AM[[#This Row],[NIPNAS]],Target_CC[],COLUMN(T$2)+9,0)</f>
        <v>6587.4932483896391</v>
      </c>
      <c r="AI297" s="22">
        <f>Target_AM[[#This Row],[PROPORSI]]*VLOOKUP(Target_AM[[#This Row],[NIPNAS]],Target_CC[],COLUMN(U$2)+9,0)</f>
        <v>14492.485146457208</v>
      </c>
      <c r="AJ297" s="22">
        <f>Target_AM[[#This Row],[PROPORSI]]*VLOOKUP(Target_AM[[#This Row],[NIPNAS]],Target_CC[],COLUMN(V$2)+9,0)</f>
        <v>12077.070955381005</v>
      </c>
      <c r="AK297" s="22">
        <f>Target_AM[[#This Row],[PROPORSI]]*VLOOKUP(Target_AM[[#This Row],[NIPNAS]],Target_CC[],COLUMN(W$2)+9,0)</f>
        <v>14492.485146457208</v>
      </c>
      <c r="AL297" s="22">
        <f>Target_AM[[#This Row],[PROPORSI]]*VLOOKUP(Target_AM[[#This Row],[NIPNAS]],Target_CC[],COLUMN(X$2)+9,0)</f>
        <v>15700.192241995306</v>
      </c>
      <c r="AM297" s="22">
        <f>Target_AM[[#This Row],[PROPORSI]]*VLOOKUP(Target_AM[[#This Row],[NIPNAS]],Target_CC[],COLUMN(Y$2)+9,0)</f>
        <v>15700.192241995306</v>
      </c>
      <c r="AN297" s="22">
        <f>Target_AM[[#This Row],[PROPORSI]]*VLOOKUP(Target_AM[[#This Row],[NIPNAS]],Target_CC[],COLUMN(Z$2)+9,0)</f>
        <v>131518.50719161259</v>
      </c>
      <c r="AO297" s="22">
        <f>Target_AM[[#This Row],[PROPORSI]]*VLOOKUP(Target_AM[[#This Row],[NIPNAS]],Target_CC[],COLUMN(AA$2)+9,0)</f>
        <v>1572309.198555249</v>
      </c>
      <c r="AP297" s="22">
        <f>Target_AM[[#This Row],[PROPORSI]]*VLOOKUP(Target_AM[[#This Row],[NIPNAS]],Target_CC[],COLUMN(AB$2)+9,0)</f>
        <v>1658447.4922045453</v>
      </c>
      <c r="AQ297" s="22">
        <f>Target_AM[[#This Row],[PROPORSI]]*VLOOKUP(Target_AM[[#This Row],[NIPNAS]],Target_CC[],COLUMN(AC$2)+9,0)</f>
        <v>1494110.4232431818</v>
      </c>
      <c r="AR297" s="22">
        <f>Target_AM[[#This Row],[PROPORSI]]*VLOOKUP(Target_AM[[#This Row],[NIPNAS]],Target_CC[],COLUMN(AD$2)+9,0)</f>
        <v>1328797.5501141287</v>
      </c>
      <c r="AS297" s="22">
        <f>Target_AM[[#This Row],[PROPORSI]]*VLOOKUP(Target_AM[[#This Row],[NIPNAS]],Target_CC[],COLUMN(AE$2)+9,0)</f>
        <v>1416231.7303843135</v>
      </c>
      <c r="AT297" s="22">
        <f>Target_AM[[#This Row],[PROPORSI]]*VLOOKUP(Target_AM[[#This Row],[NIPNAS]],Target_CC[],COLUMN(AF$2)+9,0)</f>
        <v>1497481.2846186094</v>
      </c>
      <c r="AU297" s="22">
        <f>Target_AM[[#This Row],[PROPORSI]]*VLOOKUP(Target_AM[[#This Row],[NIPNAS]],Target_CC[],COLUMN(AG$2)+9,0)</f>
        <v>1905132.9477938442</v>
      </c>
      <c r="AV297" s="22">
        <f>Target_AM[[#This Row],[PROPORSI]]*VLOOKUP(Target_AM[[#This Row],[NIPNAS]],Target_CC[],COLUMN(AH$2)+9,0)</f>
        <v>1747947.0306010027</v>
      </c>
      <c r="AW297" s="22">
        <f>Target_AM[[#This Row],[PROPORSI]]*VLOOKUP(Target_AM[[#This Row],[NIPNAS]],Target_CC[],COLUMN(AI$2)+9,0)</f>
        <v>1745531.6164099267</v>
      </c>
      <c r="AX297" s="22">
        <f>Target_AM[[#This Row],[PROPORSI]]*VLOOKUP(Target_AM[[#This Row],[NIPNAS]],Target_CC[],COLUMN(AJ$2)+9,0)</f>
        <v>1913037.9396919117</v>
      </c>
      <c r="AY297" s="22">
        <f>Target_AM[[#This Row],[PROPORSI]]*VLOOKUP(Target_AM[[#This Row],[NIPNAS]],Target_CC[],COLUMN(AK$2)+9,0)</f>
        <v>1666609.2831510862</v>
      </c>
      <c r="AZ297" s="22">
        <f>Target_AM[[#This Row],[PROPORSI]]*VLOOKUP(Target_AM[[#This Row],[NIPNAS]],Target_CC[],COLUMN(AL$2)+9,0)</f>
        <v>1749154.737696541</v>
      </c>
      <c r="BA297" s="22">
        <f>Target_AM[[#This Row],[PROPORSI]]*VLOOKUP(Target_AM[[#This Row],[NIPNAS]],Target_CC[],COLUMN(AM$2)+9,0)</f>
        <v>19694791.23446434</v>
      </c>
      <c r="BB297" s="22">
        <f>Target_AM[[#This Row],[PROPORSI]]*VLOOKUP(Target_AM[[#This Row],[NIPNAS]],Target_CC[],COLUMN(AN$2)+9,0)</f>
        <v>0</v>
      </c>
      <c r="BC297" s="22">
        <f>Target_AM[[#This Row],[PROPORSI]]*VLOOKUP(Target_AM[[#This Row],[NIPNAS]],Target_CC[],COLUMN(AO$2)+9,0)</f>
        <v>0</v>
      </c>
      <c r="BD297" s="22">
        <f>Target_AM[[#This Row],[PROPORSI]]*VLOOKUP(Target_AM[[#This Row],[NIPNAS]],Target_CC[],COLUMN(AP$2)+9,0)</f>
        <v>0</v>
      </c>
      <c r="BE297" s="22">
        <f>Target_AM[[#This Row],[PROPORSI]]*VLOOKUP(Target_AM[[#This Row],[NIPNAS]],Target_CC[],COLUMN(AQ$2)+9,0)</f>
        <v>0</v>
      </c>
      <c r="BF297" s="22">
        <f>Target_AM[[#This Row],[PROPORSI]]*VLOOKUP(Target_AM[[#This Row],[NIPNAS]],Target_CC[],COLUMN(AR$2)+9,0)</f>
        <v>0</v>
      </c>
      <c r="BG297" s="22">
        <f>Target_AM[[#This Row],[PROPORSI]]*VLOOKUP(Target_AM[[#This Row],[NIPNAS]],Target_CC[],COLUMN(AS$2)+9,0)</f>
        <v>0</v>
      </c>
      <c r="BH297" s="22">
        <f>Target_AM[[#This Row],[PROPORSI]]*VLOOKUP(Target_AM[[#This Row],[NIPNAS]],Target_CC[],COLUMN(AT$2)+9,0)</f>
        <v>0</v>
      </c>
      <c r="BI297" s="22">
        <f>Target_AM[[#This Row],[PROPORSI]]*VLOOKUP(Target_AM[[#This Row],[NIPNAS]],Target_CC[],COLUMN(AU$2)+9,0)</f>
        <v>0</v>
      </c>
      <c r="BJ297" s="22">
        <f>Target_AM[[#This Row],[PROPORSI]]*VLOOKUP(Target_AM[[#This Row],[NIPNAS]],Target_CC[],COLUMN(AV$2)+9,0)</f>
        <v>0</v>
      </c>
      <c r="BK297" s="22">
        <f>Target_AM[[#This Row],[PROPORSI]]*VLOOKUP(Target_AM[[#This Row],[NIPNAS]],Target_CC[],COLUMN(AW$2)+9,0)</f>
        <v>0</v>
      </c>
      <c r="BL297" s="22">
        <f>Target_AM[[#This Row],[PROPORSI]]*VLOOKUP(Target_AM[[#This Row],[NIPNAS]],Target_CC[],COLUMN(AX$2)+9,0)</f>
        <v>0</v>
      </c>
      <c r="BM297" s="22">
        <f>Target_AM[[#This Row],[PROPORSI]]*VLOOKUP(Target_AM[[#This Row],[NIPNAS]],Target_CC[],COLUMN(AY$2)+9,0)</f>
        <v>0</v>
      </c>
      <c r="BN297" s="22">
        <f>Target_AM[[#This Row],[PROPORSI]]*VLOOKUP(Target_AM[[#This Row],[NIPNAS]],Target_CC[],COLUMN(AZ$2)+9,0)</f>
        <v>0</v>
      </c>
      <c r="BO297" s="22">
        <f>Target_AM[[#This Row],[PROPORSI]]*VLOOKUP(Target_AM[[#This Row],[NIPNAS]],Target_CC[],COLUMN(BA$2)+9,0)</f>
        <v>1314000</v>
      </c>
      <c r="BP297" s="22">
        <f>Target_AM[[#This Row],[PROPORSI]]*VLOOKUP(Target_AM[[#This Row],[NIPNAS]],Target_CC[],COLUMN(BB$2)+9,0)</f>
        <v>1322350</v>
      </c>
      <c r="BQ297" s="22">
        <f>Target_AM[[#This Row],[PROPORSI]]*VLOOKUP(Target_AM[[#This Row],[NIPNAS]],Target_CC[],COLUMN(BC$2)+9,0)</f>
        <v>1324200</v>
      </c>
      <c r="BR297" s="22">
        <f>Target_AM[[#This Row],[PROPORSI]]*VLOOKUP(Target_AM[[#This Row],[NIPNAS]],Target_CC[],COLUMN(BD$2)+9,0)</f>
        <v>1382550</v>
      </c>
      <c r="BS297" s="22">
        <f>Target_AM[[#This Row],[PROPORSI]]*VLOOKUP(Target_AM[[#This Row],[NIPNAS]],Target_CC[],COLUMN(BE$2)+9,0)</f>
        <v>1382550</v>
      </c>
      <c r="BT297" s="22">
        <f>Target_AM[[#This Row],[PROPORSI]]*VLOOKUP(Target_AM[[#This Row],[NIPNAS]],Target_CC[],COLUMN(BF$2)+9,0)</f>
        <v>1382550</v>
      </c>
      <c r="BU297" s="22">
        <f>Target_AM[[#This Row],[PROPORSI]]*VLOOKUP(Target_AM[[#This Row],[NIPNAS]],Target_CC[],COLUMN(BG$2)+9,0)</f>
        <v>1382550</v>
      </c>
      <c r="BV297" s="22">
        <f>Target_AM[[#This Row],[PROPORSI]]*VLOOKUP(Target_AM[[#This Row],[NIPNAS]],Target_CC[],COLUMN(BH$2)+9,0)</f>
        <v>1382550</v>
      </c>
      <c r="BW297" s="22">
        <f>Target_AM[[#This Row],[PROPORSI]]*VLOOKUP(Target_AM[[#This Row],[NIPNAS]],Target_CC[],COLUMN(BI$2)+9,0)</f>
        <v>1382550</v>
      </c>
      <c r="BX297" s="22">
        <f>Target_AM[[#This Row],[PROPORSI]]*VLOOKUP(Target_AM[[#This Row],[NIPNAS]],Target_CC[],COLUMN(BJ$2)+9,0)</f>
        <v>1382550</v>
      </c>
      <c r="BY297" s="22">
        <f>Target_AM[[#This Row],[PROPORSI]]*VLOOKUP(Target_AM[[#This Row],[NIPNAS]],Target_CC[],COLUMN(BK$2)+9,0)</f>
        <v>1382550</v>
      </c>
      <c r="BZ297" s="22">
        <f>Target_AM[[#This Row],[PROPORSI]]*VLOOKUP(Target_AM[[#This Row],[NIPNAS]],Target_CC[],COLUMN(BL$2)+9,0)</f>
        <v>1382550</v>
      </c>
      <c r="CA297" s="22">
        <f>Target_AM[[#This Row],[PROPORSI]]*VLOOKUP(Target_AM[[#This Row],[NIPNAS]],Target_CC[],COLUMN(BM$2)+9,0)</f>
        <v>16403500</v>
      </c>
      <c r="CB297" s="22">
        <f>Target_AM[[#This Row],[PROPORSI]]*VLOOKUP(Target_AM[[#This Row],[NIPNAS]],Target_CC[],COLUMN(BN$2)+9,0)</f>
        <v>0</v>
      </c>
      <c r="CC297" s="22">
        <f>Target_AM[[#This Row],[PROPORSI]]*VLOOKUP(Target_AM[[#This Row],[NIPNAS]],Target_CC[],COLUMN(BO$2)+9,0)</f>
        <v>0</v>
      </c>
      <c r="CD297" s="22">
        <f>Target_AM[[#This Row],[PROPORSI]]*VLOOKUP(Target_AM[[#This Row],[NIPNAS]],Target_CC[],COLUMN(BP$2)+9,0)</f>
        <v>0</v>
      </c>
      <c r="CE297" s="22">
        <f>Target_AM[[#This Row],[PROPORSI]]*VLOOKUP(Target_AM[[#This Row],[NIPNAS]],Target_CC[],COLUMN(BQ$2)+9,0)</f>
        <v>0</v>
      </c>
      <c r="CF297" s="22">
        <f>Target_AM[[#This Row],[PROPORSI]]*VLOOKUP(Target_AM[[#This Row],[NIPNAS]],Target_CC[],COLUMN(BR$2)+9,0)</f>
        <v>0</v>
      </c>
      <c r="CG297" s="22">
        <f>Target_AM[[#This Row],[PROPORSI]]*VLOOKUP(Target_AM[[#This Row],[NIPNAS]],Target_CC[],COLUMN(BS$2)+9,0)</f>
        <v>0</v>
      </c>
      <c r="CH297" s="22">
        <f>Target_AM[[#This Row],[PROPORSI]]*VLOOKUP(Target_AM[[#This Row],[NIPNAS]],Target_CC[],COLUMN(BT$2)+9,0)</f>
        <v>0</v>
      </c>
      <c r="CI297" s="22">
        <f>Target_AM[[#This Row],[PROPORSI]]*VLOOKUP(Target_AM[[#This Row],[NIPNAS]],Target_CC[],COLUMN(BU$2)+9,0)</f>
        <v>0</v>
      </c>
      <c r="CJ297" s="22">
        <f>Target_AM[[#This Row],[PROPORSI]]*VLOOKUP(Target_AM[[#This Row],[NIPNAS]],Target_CC[],COLUMN(BV$2)+9,0)</f>
        <v>0</v>
      </c>
      <c r="CK297" s="22">
        <f>Target_AM[[#This Row],[PROPORSI]]*VLOOKUP(Target_AM[[#This Row],[NIPNAS]],Target_CC[],COLUMN(BW$2)+9,0)</f>
        <v>0</v>
      </c>
      <c r="CL297" s="22">
        <f>Target_AM[[#This Row],[PROPORSI]]*VLOOKUP(Target_AM[[#This Row],[NIPNAS]],Target_CC[],COLUMN(BX$2)+9,0)</f>
        <v>0</v>
      </c>
      <c r="CM297" s="22">
        <f>Target_AM[[#This Row],[PROPORSI]]*VLOOKUP(Target_AM[[#This Row],[NIPNAS]],Target_CC[],COLUMN(BY$2)+9,0)</f>
        <v>0</v>
      </c>
      <c r="CN297" s="22">
        <f>Target_AM[[#This Row],[PROPORSI]]*VLOOKUP(Target_AM[[#This Row],[NIPNAS]],Target_CC[],COLUMN(BZ$2)+9,0)</f>
        <v>0</v>
      </c>
      <c r="CO297" s="22">
        <f>Target_AM[[#This Row],[PROPORSI]]*VLOOKUP(Target_AM[[#This Row],[NIPNAS]],Target_CC[],COLUMN(CA$2)+9,0)</f>
        <v>1438475</v>
      </c>
      <c r="CP297" s="22">
        <f>Target_AM[[#This Row],[PROPORSI]]*VLOOKUP(Target_AM[[#This Row],[NIPNAS]],Target_CC[],COLUMN(CB$2)+9,0)</f>
        <v>1385200</v>
      </c>
      <c r="CQ297" s="22">
        <f>Target_AM[[#This Row],[PROPORSI]]*VLOOKUP(Target_AM[[#This Row],[NIPNAS]],Target_CC[],COLUMN(CC$2)+9,0)</f>
        <v>1382550</v>
      </c>
      <c r="CR297" s="22">
        <f>Target_AM[[#This Row],[PROPORSI]]*VLOOKUP(Target_AM[[#This Row],[NIPNAS]],Target_CC[],COLUMN(CD$2)+9,0)</f>
        <v>1382550</v>
      </c>
      <c r="CS297" s="22">
        <f>Target_AM[[#This Row],[PROPORSI]]*VLOOKUP(Target_AM[[#This Row],[NIPNAS]],Target_CC[],COLUMN(CE$2)+9,0)</f>
        <v>1382550</v>
      </c>
      <c r="CT297" s="22">
        <f>Target_AM[[#This Row],[PROPORSI]]*VLOOKUP(Target_AM[[#This Row],[NIPNAS]],Target_CC[],COLUMN(CF$2)+9,0)</f>
        <v>1382550</v>
      </c>
      <c r="CU297" s="22">
        <f>Target_AM[[#This Row],[PROPORSI]]*VLOOKUP(Target_AM[[#This Row],[NIPNAS]],Target_CC[],COLUMN(CG$2)+9,0)</f>
        <v>1382550</v>
      </c>
      <c r="CV297" s="22">
        <f>Target_AM[[#This Row],[PROPORSI]]*VLOOKUP(Target_AM[[#This Row],[NIPNAS]],Target_CC[],COLUMN(CH$2)+9,0)</f>
        <v>1382550</v>
      </c>
      <c r="CW297" s="22">
        <f>Target_AM[[#This Row],[PROPORSI]]*VLOOKUP(Target_AM[[#This Row],[NIPNAS]],Target_CC[],COLUMN(CI$2)+9,0)</f>
        <v>1382550</v>
      </c>
      <c r="CX297" s="22">
        <f>Target_AM[[#This Row],[PROPORSI]]*VLOOKUP(Target_AM[[#This Row],[NIPNAS]],Target_CC[],COLUMN(CJ$2)+9,0)</f>
        <v>1382550</v>
      </c>
      <c r="CY297" s="22">
        <f>Target_AM[[#This Row],[PROPORSI]]*VLOOKUP(Target_AM[[#This Row],[NIPNAS]],Target_CC[],COLUMN(CK$2)+9,0)</f>
        <v>1382550</v>
      </c>
      <c r="CZ297" s="22">
        <f>Target_AM[[#This Row],[PROPORSI]]*VLOOKUP(Target_AM[[#This Row],[NIPNAS]],Target_CC[],COLUMN(CL$2)+9,0)</f>
        <v>1382550</v>
      </c>
      <c r="DA297" s="22">
        <f>Target_AM[[#This Row],[PROPORSI]]*VLOOKUP(Target_AM[[#This Row],[NIPNAS]],Target_CC[],COLUMN(CM$2)+9,0)</f>
        <v>16649175</v>
      </c>
      <c r="DB297" s="22">
        <f>Target_AM[[#This Row],[PROPORSI]]*VLOOKUP(Target_AM[[#This Row],[NIPNAS]],Target_CC[],COLUMN(CN$2)+9,0)</f>
        <v>0</v>
      </c>
      <c r="DC297" s="22">
        <f>Target_AM[[#This Row],[PROPORSI]]*VLOOKUP(Target_AM[[#This Row],[NIPNAS]],Target_CC[],COLUMN(CO$2)+9,0)</f>
        <v>0</v>
      </c>
      <c r="DD297" s="22">
        <f>Target_AM[[#This Row],[PROPORSI]]*VLOOKUP(Target_AM[[#This Row],[NIPNAS]],Target_CC[],COLUMN(CP$2)+9,0)</f>
        <v>0</v>
      </c>
      <c r="DE297" s="22">
        <f>Target_AM[[#This Row],[PROPORSI]]*VLOOKUP(Target_AM[[#This Row],[NIPNAS]],Target_CC[],COLUMN(CQ$2)+9,0)</f>
        <v>0</v>
      </c>
      <c r="DF297" s="22">
        <f>Target_AM[[#This Row],[PROPORSI]]*VLOOKUP(Target_AM[[#This Row],[NIPNAS]],Target_CC[],COLUMN(CR$2)+9,0)</f>
        <v>0</v>
      </c>
      <c r="DG297" s="22">
        <f>Target_AM[[#This Row],[PROPORSI]]*VLOOKUP(Target_AM[[#This Row],[NIPNAS]],Target_CC[],COLUMN(CS$2)+9,0)</f>
        <v>0</v>
      </c>
      <c r="DH297" s="22">
        <f>Target_AM[[#This Row],[PROPORSI]]*VLOOKUP(Target_AM[[#This Row],[NIPNAS]],Target_CC[],COLUMN(CT$2)+9,0)</f>
        <v>0</v>
      </c>
      <c r="DI297" s="22">
        <f>Target_AM[[#This Row],[PROPORSI]]*VLOOKUP(Target_AM[[#This Row],[NIPNAS]],Target_CC[],COLUMN(CU$2)+9,0)</f>
        <v>0</v>
      </c>
      <c r="DJ297" s="22">
        <f>Target_AM[[#This Row],[PROPORSI]]*VLOOKUP(Target_AM[[#This Row],[NIPNAS]],Target_CC[],COLUMN(CV$2)+9,0)</f>
        <v>0</v>
      </c>
      <c r="DK297" s="22">
        <f>Target_AM[[#This Row],[PROPORSI]]*VLOOKUP(Target_AM[[#This Row],[NIPNAS]],Target_CC[],COLUMN(CW$2)+9,0)</f>
        <v>0</v>
      </c>
      <c r="DL297" s="22">
        <f>Target_AM[[#This Row],[PROPORSI]]*VLOOKUP(Target_AM[[#This Row],[NIPNAS]],Target_CC[],COLUMN(CX$2)+9,0)</f>
        <v>0</v>
      </c>
      <c r="DM297" s="22">
        <f>Target_AM[[#This Row],[PROPORSI]]*VLOOKUP(Target_AM[[#This Row],[NIPNAS]],Target_CC[],COLUMN(CY$2)+9,0)</f>
        <v>0</v>
      </c>
      <c r="DN297" s="22">
        <f>Target_AM[[#This Row],[PROPORSI]]*VLOOKUP(Target_AM[[#This Row],[NIPNAS]],Target_CC[],COLUMN(CZ$2)+9,0)</f>
        <v>0</v>
      </c>
      <c r="DO297" s="22">
        <f>Target_AM[[#This Row],[PROPORSI]]*VLOOKUP(Target_AM[[#This Row],[NIPNAS]],Target_CC[],COLUMN(DA$2)+9,0)</f>
        <v>0</v>
      </c>
      <c r="DP297" s="22">
        <f>Target_AM[[#This Row],[PROPORSI]]*VLOOKUP(Target_AM[[#This Row],[NIPNAS]],Target_CC[],COLUMN(DB$2)+9,0)</f>
        <v>0</v>
      </c>
      <c r="DQ297" s="22">
        <f>Target_AM[[#This Row],[PROPORSI]]*VLOOKUP(Target_AM[[#This Row],[NIPNAS]],Target_CC[],COLUMN(DC$2)+9,0)</f>
        <v>0</v>
      </c>
      <c r="DR297" s="22">
        <f>Target_AM[[#This Row],[PROPORSI]]*VLOOKUP(Target_AM[[#This Row],[NIPNAS]],Target_CC[],COLUMN(DD$2)+9,0)</f>
        <v>0</v>
      </c>
      <c r="DS297" s="22">
        <f>Target_AM[[#This Row],[PROPORSI]]*VLOOKUP(Target_AM[[#This Row],[NIPNAS]],Target_CC[],COLUMN(DE$2)+9,0)</f>
        <v>0</v>
      </c>
      <c r="DT297" s="22">
        <f>Target_AM[[#This Row],[PROPORSI]]*VLOOKUP(Target_AM[[#This Row],[NIPNAS]],Target_CC[],COLUMN(DF$2)+9,0)</f>
        <v>0</v>
      </c>
      <c r="DU297" s="22">
        <f>Target_AM[[#This Row],[PROPORSI]]*VLOOKUP(Target_AM[[#This Row],[NIPNAS]],Target_CC[],COLUMN(DG$2)+9,0)</f>
        <v>0</v>
      </c>
      <c r="DV297" s="22">
        <f>Target_AM[[#This Row],[PROPORSI]]*VLOOKUP(Target_AM[[#This Row],[NIPNAS]],Target_CC[],COLUMN(DH$2)+9,0)</f>
        <v>0</v>
      </c>
      <c r="DW297" s="22">
        <f>Target_AM[[#This Row],[PROPORSI]]*VLOOKUP(Target_AM[[#This Row],[NIPNAS]],Target_CC[],COLUMN(DI$2)+9,0)</f>
        <v>0</v>
      </c>
      <c r="DX297" s="22">
        <f>Target_AM[[#This Row],[PROPORSI]]*VLOOKUP(Target_AM[[#This Row],[NIPNAS]],Target_CC[],COLUMN(DJ$2)+9,0)</f>
        <v>0</v>
      </c>
      <c r="DY297" s="22">
        <f>Target_AM[[#This Row],[PROPORSI]]*VLOOKUP(Target_AM[[#This Row],[NIPNAS]],Target_CC[],COLUMN(DK$2)+9,0)</f>
        <v>0</v>
      </c>
      <c r="DZ297" s="22">
        <f>Target_AM[[#This Row],[PROPORSI]]*VLOOKUP(Target_AM[[#This Row],[NIPNAS]],Target_CC[],COLUMN(DL$2)+9,0)</f>
        <v>0</v>
      </c>
      <c r="EA297" s="22">
        <f>Target_AM[[#This Row],[PROPORSI]]*VLOOKUP(Target_AM[[#This Row],[NIPNAS]],Target_CC[],COLUMN(DM$2)+9,0)</f>
        <v>0</v>
      </c>
    </row>
    <row r="298" spans="2:131" x14ac:dyDescent="0.3">
      <c r="B298">
        <v>405886</v>
      </c>
      <c r="C298" t="s">
        <v>1025</v>
      </c>
      <c r="D298">
        <v>1</v>
      </c>
      <c r="E298" s="8">
        <v>45658</v>
      </c>
      <c r="F298">
        <v>4602871</v>
      </c>
      <c r="G298" t="s">
        <v>543</v>
      </c>
      <c r="J298" t="s">
        <v>296</v>
      </c>
      <c r="K298" t="s">
        <v>20</v>
      </c>
      <c r="L298" t="s">
        <v>159</v>
      </c>
      <c r="M298" t="s">
        <v>29</v>
      </c>
      <c r="N298" s="23">
        <f>Target_AM[[#This Row],[PROPORSI]]*VLOOKUP(Target_AM[[#This Row],[NIPNAS]],Target_CC[],9,0)</f>
        <v>30588829.91674085</v>
      </c>
      <c r="O298" s="22">
        <f>Target_AM[[#This Row],[PROPORSI]]*VLOOKUP(Target_AM[[#This Row],[NIPNAS]],Target_CC[],COLUMN(A$2)+9,0)</f>
        <v>2000845.76</v>
      </c>
      <c r="P298" s="22">
        <f>Target_AM[[#This Row],[PROPORSI]]*VLOOKUP(Target_AM[[#This Row],[NIPNAS]],Target_CC[],COLUMN(B$2)+9,0)</f>
        <v>1981648.4720000001</v>
      </c>
      <c r="Q298" s="22">
        <f>Target_AM[[#This Row],[PROPORSI]]*VLOOKUP(Target_AM[[#This Row],[NIPNAS]],Target_CC[],COLUMN(C$2)+9,0)</f>
        <v>1985332.8</v>
      </c>
      <c r="R298" s="22">
        <f>Target_AM[[#This Row],[PROPORSI]]*VLOOKUP(Target_AM[[#This Row],[NIPNAS]],Target_CC[],COLUMN(D$2)+9,0)</f>
        <v>1981648.4720000001</v>
      </c>
      <c r="S298" s="22">
        <f>Target_AM[[#This Row],[PROPORSI]]*VLOOKUP(Target_AM[[#This Row],[NIPNAS]],Target_CC[],COLUMN(E$2)+9,0)</f>
        <v>1970595.4879999999</v>
      </c>
      <c r="T298" s="22">
        <f>Target_AM[[#This Row],[PROPORSI]]*VLOOKUP(Target_AM[[#This Row],[NIPNAS]],Target_CC[],COLUMN(F$2)+9,0)</f>
        <v>1959542.5040000002</v>
      </c>
      <c r="U298" s="22">
        <f>Target_AM[[#This Row],[PROPORSI]]*VLOOKUP(Target_AM[[#This Row],[NIPNAS]],Target_CC[],COLUMN(G$2)+9,0)</f>
        <v>1977964.1440000001</v>
      </c>
      <c r="V298" s="22">
        <f>Target_AM[[#This Row],[PROPORSI]]*VLOOKUP(Target_AM[[#This Row],[NIPNAS]],Target_CC[],COLUMN(H$2)+9,0)</f>
        <v>1992701.456</v>
      </c>
      <c r="W298" s="22">
        <f>Target_AM[[#This Row],[PROPORSI]]*VLOOKUP(Target_AM[[#This Row],[NIPNAS]],Target_CC[],COLUMN(I$2)+9,0)</f>
        <v>1989017.1279999998</v>
      </c>
      <c r="X298" s="22">
        <f>Target_AM[[#This Row],[PROPORSI]]*VLOOKUP(Target_AM[[#This Row],[NIPNAS]],Target_CC[],COLUMN(J$2)+9,0)</f>
        <v>1989017.1279999998</v>
      </c>
      <c r="Y298" s="22">
        <f>Target_AM[[#This Row],[PROPORSI]]*VLOOKUP(Target_AM[[#This Row],[NIPNAS]],Target_CC[],COLUMN(K$2)+9,0)</f>
        <v>1992701.456</v>
      </c>
      <c r="Z298" s="22">
        <f>Target_AM[[#This Row],[PROPORSI]]*VLOOKUP(Target_AM[[#This Row],[NIPNAS]],Target_CC[],COLUMN(L$2)+9,0)</f>
        <v>1985332.8</v>
      </c>
      <c r="AA298" s="22">
        <f>Target_AM[[#This Row],[PROPORSI]]*VLOOKUP(Target_AM[[#This Row],[NIPNAS]],Target_CC[],COLUMN(M$2)+9,0)</f>
        <v>23806347.607999999</v>
      </c>
      <c r="AB298" s="22">
        <f>Target_AM[[#This Row],[PROPORSI]]*VLOOKUP(Target_AM[[#This Row],[NIPNAS]],Target_CC[],COLUMN(N$2)+9,0)</f>
        <v>0</v>
      </c>
      <c r="AC298" s="22">
        <f>Target_AM[[#This Row],[PROPORSI]]*VLOOKUP(Target_AM[[#This Row],[NIPNAS]],Target_CC[],COLUMN(O$2)+9,0)</f>
        <v>690859.22431823774</v>
      </c>
      <c r="AD298" s="22">
        <f>Target_AM[[#This Row],[PROPORSI]]*VLOOKUP(Target_AM[[#This Row],[NIPNAS]],Target_CC[],COLUMN(P$2)+9,0)</f>
        <v>683729.23020126333</v>
      </c>
      <c r="AE298" s="22">
        <f>Target_AM[[#This Row],[PROPORSI]]*VLOOKUP(Target_AM[[#This Row],[NIPNAS]],Target_CC[],COLUMN(Q$2)+9,0)</f>
        <v>537486.86343142285</v>
      </c>
      <c r="AF298" s="22">
        <f>Target_AM[[#This Row],[PROPORSI]]*VLOOKUP(Target_AM[[#This Row],[NIPNAS]],Target_CC[],COLUMN(R$2)+9,0)</f>
        <v>586231.66372162709</v>
      </c>
      <c r="AG298" s="22">
        <f>Target_AM[[#This Row],[PROPORSI]]*VLOOKUP(Target_AM[[#This Row],[NIPNAS]],Target_CC[],COLUMN(S$2)+9,0)</f>
        <v>571553.53985494352</v>
      </c>
      <c r="AH298" s="22">
        <f>Target_AM[[#This Row],[PROPORSI]]*VLOOKUP(Target_AM[[#This Row],[NIPNAS]],Target_CC[],COLUMN(T$2)+9,0)</f>
        <v>710365.72728492401</v>
      </c>
      <c r="AI298" s="22">
        <f>Target_AM[[#This Row],[PROPORSI]]*VLOOKUP(Target_AM[[#This Row],[NIPNAS]],Target_CC[],COLUMN(U$2)+9,0)</f>
        <v>598269.13892134407</v>
      </c>
      <c r="AJ298" s="22">
        <f>Target_AM[[#This Row],[PROPORSI]]*VLOOKUP(Target_AM[[#This Row],[NIPNAS]],Target_CC[],COLUMN(V$2)+9,0)</f>
        <v>715610.41381648171</v>
      </c>
      <c r="AK298" s="22">
        <f>Target_AM[[#This Row],[PROPORSI]]*VLOOKUP(Target_AM[[#This Row],[NIPNAS]],Target_CC[],COLUMN(W$2)+9,0)</f>
        <v>720720.50871695695</v>
      </c>
      <c r="AL298" s="22">
        <f>Target_AM[[#This Row],[PROPORSI]]*VLOOKUP(Target_AM[[#This Row],[NIPNAS]],Target_CC[],COLUMN(X$2)+9,0)</f>
        <v>611960.29877694696</v>
      </c>
      <c r="AM298" s="22">
        <f>Target_AM[[#This Row],[PROPORSI]]*VLOOKUP(Target_AM[[#This Row],[NIPNAS]],Target_CC[],COLUMN(Y$2)+9,0)</f>
        <v>623089.45347582689</v>
      </c>
      <c r="AN298" s="22">
        <f>Target_AM[[#This Row],[PROPORSI]]*VLOOKUP(Target_AM[[#This Row],[NIPNAS]],Target_CC[],COLUMN(Z$2)+9,0)</f>
        <v>7049876.062519975</v>
      </c>
      <c r="AO298" s="22">
        <f>Target_AM[[#This Row],[PROPORSI]]*VLOOKUP(Target_AM[[#This Row],[NIPNAS]],Target_CC[],COLUMN(AA$2)+9,0)</f>
        <v>2000845.76</v>
      </c>
      <c r="AP298" s="22">
        <f>Target_AM[[#This Row],[PROPORSI]]*VLOOKUP(Target_AM[[#This Row],[NIPNAS]],Target_CC[],COLUMN(AB$2)+9,0)</f>
        <v>2672507.696318238</v>
      </c>
      <c r="AQ298" s="22">
        <f>Target_AM[[#This Row],[PROPORSI]]*VLOOKUP(Target_AM[[#This Row],[NIPNAS]],Target_CC[],COLUMN(AC$2)+9,0)</f>
        <v>2669062.0302012633</v>
      </c>
      <c r="AR298" s="22">
        <f>Target_AM[[#This Row],[PROPORSI]]*VLOOKUP(Target_AM[[#This Row],[NIPNAS]],Target_CC[],COLUMN(AD$2)+9,0)</f>
        <v>2519135.335431423</v>
      </c>
      <c r="AS298" s="22">
        <f>Target_AM[[#This Row],[PROPORSI]]*VLOOKUP(Target_AM[[#This Row],[NIPNAS]],Target_CC[],COLUMN(AE$2)+9,0)</f>
        <v>2556827.151721627</v>
      </c>
      <c r="AT298" s="22">
        <f>Target_AM[[#This Row],[PROPORSI]]*VLOOKUP(Target_AM[[#This Row],[NIPNAS]],Target_CC[],COLUMN(AF$2)+9,0)</f>
        <v>2531096.0438549435</v>
      </c>
      <c r="AU298" s="22">
        <f>Target_AM[[#This Row],[PROPORSI]]*VLOOKUP(Target_AM[[#This Row],[NIPNAS]],Target_CC[],COLUMN(AG$2)+9,0)</f>
        <v>2688329.871284924</v>
      </c>
      <c r="AV298" s="22">
        <f>Target_AM[[#This Row],[PROPORSI]]*VLOOKUP(Target_AM[[#This Row],[NIPNAS]],Target_CC[],COLUMN(AH$2)+9,0)</f>
        <v>2590970.594921344</v>
      </c>
      <c r="AW298" s="22">
        <f>Target_AM[[#This Row],[PROPORSI]]*VLOOKUP(Target_AM[[#This Row],[NIPNAS]],Target_CC[],COLUMN(AI$2)+9,0)</f>
        <v>2704627.5418164814</v>
      </c>
      <c r="AX298" s="22">
        <f>Target_AM[[#This Row],[PROPORSI]]*VLOOKUP(Target_AM[[#This Row],[NIPNAS]],Target_CC[],COLUMN(AJ$2)+9,0)</f>
        <v>2709737.6367169567</v>
      </c>
      <c r="AY298" s="22">
        <f>Target_AM[[#This Row],[PROPORSI]]*VLOOKUP(Target_AM[[#This Row],[NIPNAS]],Target_CC[],COLUMN(AK$2)+9,0)</f>
        <v>2604661.7547769472</v>
      </c>
      <c r="AZ298" s="22">
        <f>Target_AM[[#This Row],[PROPORSI]]*VLOOKUP(Target_AM[[#This Row],[NIPNAS]],Target_CC[],COLUMN(AL$2)+9,0)</f>
        <v>2608422.2534758272</v>
      </c>
      <c r="BA298" s="22">
        <f>Target_AM[[#This Row],[PROPORSI]]*VLOOKUP(Target_AM[[#This Row],[NIPNAS]],Target_CC[],COLUMN(AM$2)+9,0)</f>
        <v>30856223.670519974</v>
      </c>
      <c r="BB298" s="22">
        <f>Target_AM[[#This Row],[PROPORSI]]*VLOOKUP(Target_AM[[#This Row],[NIPNAS]],Target_CC[],COLUMN(AN$2)+9,0)</f>
        <v>0</v>
      </c>
      <c r="BC298" s="22">
        <f>Target_AM[[#This Row],[PROPORSI]]*VLOOKUP(Target_AM[[#This Row],[NIPNAS]],Target_CC[],COLUMN(AO$2)+9,0)</f>
        <v>0</v>
      </c>
      <c r="BD298" s="22">
        <f>Target_AM[[#This Row],[PROPORSI]]*VLOOKUP(Target_AM[[#This Row],[NIPNAS]],Target_CC[],COLUMN(AP$2)+9,0)</f>
        <v>0</v>
      </c>
      <c r="BE298" s="22">
        <f>Target_AM[[#This Row],[PROPORSI]]*VLOOKUP(Target_AM[[#This Row],[NIPNAS]],Target_CC[],COLUMN(AQ$2)+9,0)</f>
        <v>0</v>
      </c>
      <c r="BF298" s="22">
        <f>Target_AM[[#This Row],[PROPORSI]]*VLOOKUP(Target_AM[[#This Row],[NIPNAS]],Target_CC[],COLUMN(AR$2)+9,0)</f>
        <v>0</v>
      </c>
      <c r="BG298" s="22">
        <f>Target_AM[[#This Row],[PROPORSI]]*VLOOKUP(Target_AM[[#This Row],[NIPNAS]],Target_CC[],COLUMN(AS$2)+9,0)</f>
        <v>0</v>
      </c>
      <c r="BH298" s="22">
        <f>Target_AM[[#This Row],[PROPORSI]]*VLOOKUP(Target_AM[[#This Row],[NIPNAS]],Target_CC[],COLUMN(AT$2)+9,0)</f>
        <v>0</v>
      </c>
      <c r="BI298" s="22">
        <f>Target_AM[[#This Row],[PROPORSI]]*VLOOKUP(Target_AM[[#This Row],[NIPNAS]],Target_CC[],COLUMN(AU$2)+9,0)</f>
        <v>0</v>
      </c>
      <c r="BJ298" s="22">
        <f>Target_AM[[#This Row],[PROPORSI]]*VLOOKUP(Target_AM[[#This Row],[NIPNAS]],Target_CC[],COLUMN(AV$2)+9,0)</f>
        <v>0</v>
      </c>
      <c r="BK298" s="22">
        <f>Target_AM[[#This Row],[PROPORSI]]*VLOOKUP(Target_AM[[#This Row],[NIPNAS]],Target_CC[],COLUMN(AW$2)+9,0)</f>
        <v>0</v>
      </c>
      <c r="BL298" s="22">
        <f>Target_AM[[#This Row],[PROPORSI]]*VLOOKUP(Target_AM[[#This Row],[NIPNAS]],Target_CC[],COLUMN(AX$2)+9,0)</f>
        <v>0</v>
      </c>
      <c r="BM298" s="22">
        <f>Target_AM[[#This Row],[PROPORSI]]*VLOOKUP(Target_AM[[#This Row],[NIPNAS]],Target_CC[],COLUMN(AY$2)+9,0)</f>
        <v>0</v>
      </c>
      <c r="BN298" s="22">
        <f>Target_AM[[#This Row],[PROPORSI]]*VLOOKUP(Target_AM[[#This Row],[NIPNAS]],Target_CC[],COLUMN(AZ$2)+9,0)</f>
        <v>0</v>
      </c>
      <c r="BO298" s="22">
        <f>Target_AM[[#This Row],[PROPORSI]]*VLOOKUP(Target_AM[[#This Row],[NIPNAS]],Target_CC[],COLUMN(BA$2)+9,0)</f>
        <v>558487</v>
      </c>
      <c r="BP298" s="22">
        <f>Target_AM[[#This Row],[PROPORSI]]*VLOOKUP(Target_AM[[#This Row],[NIPNAS]],Target_CC[],COLUMN(BB$2)+9,0)</f>
        <v>382258</v>
      </c>
      <c r="BQ298" s="22">
        <f>Target_AM[[#This Row],[PROPORSI]]*VLOOKUP(Target_AM[[#This Row],[NIPNAS]],Target_CC[],COLUMN(BC$2)+9,0)</f>
        <v>359586</v>
      </c>
      <c r="BR298" s="22">
        <f>Target_AM[[#This Row],[PROPORSI]]*VLOOKUP(Target_AM[[#This Row],[NIPNAS]],Target_CC[],COLUMN(BD$2)+9,0)</f>
        <v>359586</v>
      </c>
      <c r="BS298" s="22">
        <f>Target_AM[[#This Row],[PROPORSI]]*VLOOKUP(Target_AM[[#This Row],[NIPNAS]],Target_CC[],COLUMN(BE$2)+9,0)</f>
        <v>359586</v>
      </c>
      <c r="BT298" s="22">
        <f>Target_AM[[#This Row],[PROPORSI]]*VLOOKUP(Target_AM[[#This Row],[NIPNAS]],Target_CC[],COLUMN(BF$2)+9,0)</f>
        <v>359586</v>
      </c>
      <c r="BU298" s="22">
        <f>Target_AM[[#This Row],[PROPORSI]]*VLOOKUP(Target_AM[[#This Row],[NIPNAS]],Target_CC[],COLUMN(BG$2)+9,0)</f>
        <v>359586</v>
      </c>
      <c r="BV298" s="22">
        <f>Target_AM[[#This Row],[PROPORSI]]*VLOOKUP(Target_AM[[#This Row],[NIPNAS]],Target_CC[],COLUMN(BH$2)+9,0)</f>
        <v>359586</v>
      </c>
      <c r="BW298" s="22">
        <f>Target_AM[[#This Row],[PROPORSI]]*VLOOKUP(Target_AM[[#This Row],[NIPNAS]],Target_CC[],COLUMN(BI$2)+9,0)</f>
        <v>359586</v>
      </c>
      <c r="BX298" s="22">
        <f>Target_AM[[#This Row],[PROPORSI]]*VLOOKUP(Target_AM[[#This Row],[NIPNAS]],Target_CC[],COLUMN(BJ$2)+9,0)</f>
        <v>359586</v>
      </c>
      <c r="BY298" s="22">
        <f>Target_AM[[#This Row],[PROPORSI]]*VLOOKUP(Target_AM[[#This Row],[NIPNAS]],Target_CC[],COLUMN(BK$2)+9,0)</f>
        <v>359586</v>
      </c>
      <c r="BZ298" s="22">
        <f>Target_AM[[#This Row],[PROPORSI]]*VLOOKUP(Target_AM[[#This Row],[NIPNAS]],Target_CC[],COLUMN(BL$2)+9,0)</f>
        <v>359586</v>
      </c>
      <c r="CA298" s="22">
        <f>Target_AM[[#This Row],[PROPORSI]]*VLOOKUP(Target_AM[[#This Row],[NIPNAS]],Target_CC[],COLUMN(BM$2)+9,0)</f>
        <v>4536605</v>
      </c>
      <c r="CB298" s="22">
        <f>Target_AM[[#This Row],[PROPORSI]]*VLOOKUP(Target_AM[[#This Row],[NIPNAS]],Target_CC[],COLUMN(BN$2)+9,0)</f>
        <v>0</v>
      </c>
      <c r="CC298" s="22">
        <f>Target_AM[[#This Row],[PROPORSI]]*VLOOKUP(Target_AM[[#This Row],[NIPNAS]],Target_CC[],COLUMN(BO$2)+9,0)</f>
        <v>0</v>
      </c>
      <c r="CD298" s="22">
        <f>Target_AM[[#This Row],[PROPORSI]]*VLOOKUP(Target_AM[[#This Row],[NIPNAS]],Target_CC[],COLUMN(BP$2)+9,0)</f>
        <v>0</v>
      </c>
      <c r="CE298" s="22">
        <f>Target_AM[[#This Row],[PROPORSI]]*VLOOKUP(Target_AM[[#This Row],[NIPNAS]],Target_CC[],COLUMN(BQ$2)+9,0)</f>
        <v>0</v>
      </c>
      <c r="CF298" s="22">
        <f>Target_AM[[#This Row],[PROPORSI]]*VLOOKUP(Target_AM[[#This Row],[NIPNAS]],Target_CC[],COLUMN(BR$2)+9,0)</f>
        <v>0</v>
      </c>
      <c r="CG298" s="22">
        <f>Target_AM[[#This Row],[PROPORSI]]*VLOOKUP(Target_AM[[#This Row],[NIPNAS]],Target_CC[],COLUMN(BS$2)+9,0)</f>
        <v>0</v>
      </c>
      <c r="CH298" s="22">
        <f>Target_AM[[#This Row],[PROPORSI]]*VLOOKUP(Target_AM[[#This Row],[NIPNAS]],Target_CC[],COLUMN(BT$2)+9,0)</f>
        <v>0</v>
      </c>
      <c r="CI298" s="22">
        <f>Target_AM[[#This Row],[PROPORSI]]*VLOOKUP(Target_AM[[#This Row],[NIPNAS]],Target_CC[],COLUMN(BU$2)+9,0)</f>
        <v>0</v>
      </c>
      <c r="CJ298" s="22">
        <f>Target_AM[[#This Row],[PROPORSI]]*VLOOKUP(Target_AM[[#This Row],[NIPNAS]],Target_CC[],COLUMN(BV$2)+9,0)</f>
        <v>0</v>
      </c>
      <c r="CK298" s="22">
        <f>Target_AM[[#This Row],[PROPORSI]]*VLOOKUP(Target_AM[[#This Row],[NIPNAS]],Target_CC[],COLUMN(BW$2)+9,0)</f>
        <v>0</v>
      </c>
      <c r="CL298" s="22">
        <f>Target_AM[[#This Row],[PROPORSI]]*VLOOKUP(Target_AM[[#This Row],[NIPNAS]],Target_CC[],COLUMN(BX$2)+9,0)</f>
        <v>0</v>
      </c>
      <c r="CM298" s="22">
        <f>Target_AM[[#This Row],[PROPORSI]]*VLOOKUP(Target_AM[[#This Row],[NIPNAS]],Target_CC[],COLUMN(BY$2)+9,0)</f>
        <v>0</v>
      </c>
      <c r="CN298" s="22">
        <f>Target_AM[[#This Row],[PROPORSI]]*VLOOKUP(Target_AM[[#This Row],[NIPNAS]],Target_CC[],COLUMN(BZ$2)+9,0)</f>
        <v>0</v>
      </c>
      <c r="CO298" s="22">
        <f>Target_AM[[#This Row],[PROPORSI]]*VLOOKUP(Target_AM[[#This Row],[NIPNAS]],Target_CC[],COLUMN(CA$2)+9,0)</f>
        <v>558487</v>
      </c>
      <c r="CP298" s="22">
        <f>Target_AM[[#This Row],[PROPORSI]]*VLOOKUP(Target_AM[[#This Row],[NIPNAS]],Target_CC[],COLUMN(CB$2)+9,0)</f>
        <v>382258</v>
      </c>
      <c r="CQ298" s="22">
        <f>Target_AM[[#This Row],[PROPORSI]]*VLOOKUP(Target_AM[[#This Row],[NIPNAS]],Target_CC[],COLUMN(CC$2)+9,0)</f>
        <v>359586</v>
      </c>
      <c r="CR298" s="22">
        <f>Target_AM[[#This Row],[PROPORSI]]*VLOOKUP(Target_AM[[#This Row],[NIPNAS]],Target_CC[],COLUMN(CD$2)+9,0)</f>
        <v>359586</v>
      </c>
      <c r="CS298" s="22">
        <f>Target_AM[[#This Row],[PROPORSI]]*VLOOKUP(Target_AM[[#This Row],[NIPNAS]],Target_CC[],COLUMN(CE$2)+9,0)</f>
        <v>359586</v>
      </c>
      <c r="CT298" s="22">
        <f>Target_AM[[#This Row],[PROPORSI]]*VLOOKUP(Target_AM[[#This Row],[NIPNAS]],Target_CC[],COLUMN(CF$2)+9,0)</f>
        <v>359586</v>
      </c>
      <c r="CU298" s="22">
        <f>Target_AM[[#This Row],[PROPORSI]]*VLOOKUP(Target_AM[[#This Row],[NIPNAS]],Target_CC[],COLUMN(CG$2)+9,0)</f>
        <v>359586</v>
      </c>
      <c r="CV298" s="22">
        <f>Target_AM[[#This Row],[PROPORSI]]*VLOOKUP(Target_AM[[#This Row],[NIPNAS]],Target_CC[],COLUMN(CH$2)+9,0)</f>
        <v>359586</v>
      </c>
      <c r="CW298" s="22">
        <f>Target_AM[[#This Row],[PROPORSI]]*VLOOKUP(Target_AM[[#This Row],[NIPNAS]],Target_CC[],COLUMN(CI$2)+9,0)</f>
        <v>359586</v>
      </c>
      <c r="CX298" s="22">
        <f>Target_AM[[#This Row],[PROPORSI]]*VLOOKUP(Target_AM[[#This Row],[NIPNAS]],Target_CC[],COLUMN(CJ$2)+9,0)</f>
        <v>359586</v>
      </c>
      <c r="CY298" s="22">
        <f>Target_AM[[#This Row],[PROPORSI]]*VLOOKUP(Target_AM[[#This Row],[NIPNAS]],Target_CC[],COLUMN(CK$2)+9,0)</f>
        <v>359586</v>
      </c>
      <c r="CZ298" s="22">
        <f>Target_AM[[#This Row],[PROPORSI]]*VLOOKUP(Target_AM[[#This Row],[NIPNAS]],Target_CC[],COLUMN(CL$2)+9,0)</f>
        <v>359586</v>
      </c>
      <c r="DA298" s="22">
        <f>Target_AM[[#This Row],[PROPORSI]]*VLOOKUP(Target_AM[[#This Row],[NIPNAS]],Target_CC[],COLUMN(CM$2)+9,0)</f>
        <v>4536605</v>
      </c>
      <c r="DB298" s="22">
        <f>Target_AM[[#This Row],[PROPORSI]]*VLOOKUP(Target_AM[[#This Row],[NIPNAS]],Target_CC[],COLUMN(CN$2)+9,0)</f>
        <v>0</v>
      </c>
      <c r="DC298" s="22">
        <f>Target_AM[[#This Row],[PROPORSI]]*VLOOKUP(Target_AM[[#This Row],[NIPNAS]],Target_CC[],COLUMN(CO$2)+9,0)</f>
        <v>0</v>
      </c>
      <c r="DD298" s="22">
        <f>Target_AM[[#This Row],[PROPORSI]]*VLOOKUP(Target_AM[[#This Row],[NIPNAS]],Target_CC[],COLUMN(CP$2)+9,0)</f>
        <v>0</v>
      </c>
      <c r="DE298" s="22">
        <f>Target_AM[[#This Row],[PROPORSI]]*VLOOKUP(Target_AM[[#This Row],[NIPNAS]],Target_CC[],COLUMN(CQ$2)+9,0)</f>
        <v>0</v>
      </c>
      <c r="DF298" s="22">
        <f>Target_AM[[#This Row],[PROPORSI]]*VLOOKUP(Target_AM[[#This Row],[NIPNAS]],Target_CC[],COLUMN(CR$2)+9,0)</f>
        <v>0</v>
      </c>
      <c r="DG298" s="22">
        <f>Target_AM[[#This Row],[PROPORSI]]*VLOOKUP(Target_AM[[#This Row],[NIPNAS]],Target_CC[],COLUMN(CS$2)+9,0)</f>
        <v>0</v>
      </c>
      <c r="DH298" s="22">
        <f>Target_AM[[#This Row],[PROPORSI]]*VLOOKUP(Target_AM[[#This Row],[NIPNAS]],Target_CC[],COLUMN(CT$2)+9,0)</f>
        <v>0</v>
      </c>
      <c r="DI298" s="22">
        <f>Target_AM[[#This Row],[PROPORSI]]*VLOOKUP(Target_AM[[#This Row],[NIPNAS]],Target_CC[],COLUMN(CU$2)+9,0)</f>
        <v>0</v>
      </c>
      <c r="DJ298" s="22">
        <f>Target_AM[[#This Row],[PROPORSI]]*VLOOKUP(Target_AM[[#This Row],[NIPNAS]],Target_CC[],COLUMN(CV$2)+9,0)</f>
        <v>0</v>
      </c>
      <c r="DK298" s="22">
        <f>Target_AM[[#This Row],[PROPORSI]]*VLOOKUP(Target_AM[[#This Row],[NIPNAS]],Target_CC[],COLUMN(CW$2)+9,0)</f>
        <v>0</v>
      </c>
      <c r="DL298" s="22">
        <f>Target_AM[[#This Row],[PROPORSI]]*VLOOKUP(Target_AM[[#This Row],[NIPNAS]],Target_CC[],COLUMN(CX$2)+9,0)</f>
        <v>0</v>
      </c>
      <c r="DM298" s="22">
        <f>Target_AM[[#This Row],[PROPORSI]]*VLOOKUP(Target_AM[[#This Row],[NIPNAS]],Target_CC[],COLUMN(CY$2)+9,0)</f>
        <v>0</v>
      </c>
      <c r="DN298" s="22">
        <f>Target_AM[[#This Row],[PROPORSI]]*VLOOKUP(Target_AM[[#This Row],[NIPNAS]],Target_CC[],COLUMN(CZ$2)+9,0)</f>
        <v>0</v>
      </c>
      <c r="DO298" s="22">
        <f>Target_AM[[#This Row],[PROPORSI]]*VLOOKUP(Target_AM[[#This Row],[NIPNAS]],Target_CC[],COLUMN(DA$2)+9,0)</f>
        <v>0</v>
      </c>
      <c r="DP298" s="22">
        <f>Target_AM[[#This Row],[PROPORSI]]*VLOOKUP(Target_AM[[#This Row],[NIPNAS]],Target_CC[],COLUMN(DB$2)+9,0)</f>
        <v>0</v>
      </c>
      <c r="DQ298" s="22">
        <f>Target_AM[[#This Row],[PROPORSI]]*VLOOKUP(Target_AM[[#This Row],[NIPNAS]],Target_CC[],COLUMN(DC$2)+9,0)</f>
        <v>0</v>
      </c>
      <c r="DR298" s="22">
        <f>Target_AM[[#This Row],[PROPORSI]]*VLOOKUP(Target_AM[[#This Row],[NIPNAS]],Target_CC[],COLUMN(DD$2)+9,0)</f>
        <v>0</v>
      </c>
      <c r="DS298" s="22">
        <f>Target_AM[[#This Row],[PROPORSI]]*VLOOKUP(Target_AM[[#This Row],[NIPNAS]],Target_CC[],COLUMN(DE$2)+9,0)</f>
        <v>0</v>
      </c>
      <c r="DT298" s="22">
        <f>Target_AM[[#This Row],[PROPORSI]]*VLOOKUP(Target_AM[[#This Row],[NIPNAS]],Target_CC[],COLUMN(DF$2)+9,0)</f>
        <v>0</v>
      </c>
      <c r="DU298" s="22">
        <f>Target_AM[[#This Row],[PROPORSI]]*VLOOKUP(Target_AM[[#This Row],[NIPNAS]],Target_CC[],COLUMN(DG$2)+9,0)</f>
        <v>0</v>
      </c>
      <c r="DV298" s="22">
        <f>Target_AM[[#This Row],[PROPORSI]]*VLOOKUP(Target_AM[[#This Row],[NIPNAS]],Target_CC[],COLUMN(DH$2)+9,0)</f>
        <v>0</v>
      </c>
      <c r="DW298" s="22">
        <f>Target_AM[[#This Row],[PROPORSI]]*VLOOKUP(Target_AM[[#This Row],[NIPNAS]],Target_CC[],COLUMN(DI$2)+9,0)</f>
        <v>0</v>
      </c>
      <c r="DX298" s="22">
        <f>Target_AM[[#This Row],[PROPORSI]]*VLOOKUP(Target_AM[[#This Row],[NIPNAS]],Target_CC[],COLUMN(DJ$2)+9,0)</f>
        <v>0</v>
      </c>
      <c r="DY298" s="22">
        <f>Target_AM[[#This Row],[PROPORSI]]*VLOOKUP(Target_AM[[#This Row],[NIPNAS]],Target_CC[],COLUMN(DK$2)+9,0)</f>
        <v>0</v>
      </c>
      <c r="DZ298" s="22">
        <f>Target_AM[[#This Row],[PROPORSI]]*VLOOKUP(Target_AM[[#This Row],[NIPNAS]],Target_CC[],COLUMN(DL$2)+9,0)</f>
        <v>0</v>
      </c>
      <c r="EA298" s="22">
        <f>Target_AM[[#This Row],[PROPORSI]]*VLOOKUP(Target_AM[[#This Row],[NIPNAS]],Target_CC[],COLUMN(DM$2)+9,0)</f>
        <v>0</v>
      </c>
    </row>
    <row r="299" spans="2:131" x14ac:dyDescent="0.3">
      <c r="B299">
        <v>403613</v>
      </c>
      <c r="C299" t="s">
        <v>1003</v>
      </c>
      <c r="D299">
        <v>1</v>
      </c>
      <c r="E299" s="8">
        <v>45658</v>
      </c>
      <c r="F299">
        <v>19487234</v>
      </c>
      <c r="G299" t="s">
        <v>619</v>
      </c>
      <c r="J299" t="s">
        <v>296</v>
      </c>
      <c r="K299" t="s">
        <v>25</v>
      </c>
      <c r="L299" t="s">
        <v>159</v>
      </c>
      <c r="M299" t="s">
        <v>29</v>
      </c>
      <c r="N299" s="23">
        <f>Target_AM[[#This Row],[PROPORSI]]*VLOOKUP(Target_AM[[#This Row],[NIPNAS]],Target_CC[],9,0)</f>
        <v>16578362.021818183</v>
      </c>
      <c r="O299" s="22">
        <f>Target_AM[[#This Row],[PROPORSI]]*VLOOKUP(Target_AM[[#This Row],[NIPNAS]],Target_CC[],COLUMN(A$2)+9,0)</f>
        <v>1331550</v>
      </c>
      <c r="P299" s="22">
        <f>Target_AM[[#This Row],[PROPORSI]]*VLOOKUP(Target_AM[[#This Row],[NIPNAS]],Target_CC[],COLUMN(B$2)+9,0)</f>
        <v>1264972.5</v>
      </c>
      <c r="Q299" s="22">
        <f>Target_AM[[#This Row],[PROPORSI]]*VLOOKUP(Target_AM[[#This Row],[NIPNAS]],Target_CC[],COLUMN(C$2)+9,0)</f>
        <v>1277750</v>
      </c>
      <c r="R299" s="22">
        <f>Target_AM[[#This Row],[PROPORSI]]*VLOOKUP(Target_AM[[#This Row],[NIPNAS]],Target_CC[],COLUMN(D$2)+9,0)</f>
        <v>1264972.5</v>
      </c>
      <c r="S299" s="22">
        <f>Target_AM[[#This Row],[PROPORSI]]*VLOOKUP(Target_AM[[#This Row],[NIPNAS]],Target_CC[],COLUMN(E$2)+9,0)</f>
        <v>1226640</v>
      </c>
      <c r="T299" s="22">
        <f>Target_AM[[#This Row],[PROPORSI]]*VLOOKUP(Target_AM[[#This Row],[NIPNAS]],Target_CC[],COLUMN(F$2)+9,0)</f>
        <v>1188307.5</v>
      </c>
      <c r="U299" s="22">
        <f>Target_AM[[#This Row],[PROPORSI]]*VLOOKUP(Target_AM[[#This Row],[NIPNAS]],Target_CC[],COLUMN(G$2)+9,0)</f>
        <v>1252195</v>
      </c>
      <c r="V299" s="22">
        <f>Target_AM[[#This Row],[PROPORSI]]*VLOOKUP(Target_AM[[#This Row],[NIPNAS]],Target_CC[],COLUMN(H$2)+9,0)</f>
        <v>1303305</v>
      </c>
      <c r="W299" s="22">
        <f>Target_AM[[#This Row],[PROPORSI]]*VLOOKUP(Target_AM[[#This Row],[NIPNAS]],Target_CC[],COLUMN(I$2)+9,0)</f>
        <v>1290527.5</v>
      </c>
      <c r="X299" s="22">
        <f>Target_AM[[#This Row],[PROPORSI]]*VLOOKUP(Target_AM[[#This Row],[NIPNAS]],Target_CC[],COLUMN(J$2)+9,0)</f>
        <v>1290527.5</v>
      </c>
      <c r="Y299" s="22">
        <f>Target_AM[[#This Row],[PROPORSI]]*VLOOKUP(Target_AM[[#This Row],[NIPNAS]],Target_CC[],COLUMN(K$2)+9,0)</f>
        <v>1303305</v>
      </c>
      <c r="Z299" s="22">
        <f>Target_AM[[#This Row],[PROPORSI]]*VLOOKUP(Target_AM[[#This Row],[NIPNAS]],Target_CC[],COLUMN(L$2)+9,0)</f>
        <v>1277750</v>
      </c>
      <c r="AA299" s="22">
        <f>Target_AM[[#This Row],[PROPORSI]]*VLOOKUP(Target_AM[[#This Row],[NIPNAS]],Target_CC[],COLUMN(M$2)+9,0)</f>
        <v>15271802.5</v>
      </c>
      <c r="AB299" s="22">
        <f>Target_AM[[#This Row],[PROPORSI]]*VLOOKUP(Target_AM[[#This Row],[NIPNAS]],Target_CC[],COLUMN(N$2)+9,0)</f>
        <v>0</v>
      </c>
      <c r="AC299" s="22">
        <f>Target_AM[[#This Row],[PROPORSI]]*VLOOKUP(Target_AM[[#This Row],[NIPNAS]],Target_CC[],COLUMN(O$2)+9,0)</f>
        <v>690859.22431823774</v>
      </c>
      <c r="AD299" s="22">
        <f>Target_AM[[#This Row],[PROPORSI]]*VLOOKUP(Target_AM[[#This Row],[NIPNAS]],Target_CC[],COLUMN(P$2)+9,0)</f>
        <v>683729.23020126333</v>
      </c>
      <c r="AE299" s="22">
        <f>Target_AM[[#This Row],[PROPORSI]]*VLOOKUP(Target_AM[[#This Row],[NIPNAS]],Target_CC[],COLUMN(Q$2)+9,0)</f>
        <v>537486.86343142285</v>
      </c>
      <c r="AF299" s="22">
        <f>Target_AM[[#This Row],[PROPORSI]]*VLOOKUP(Target_AM[[#This Row],[NIPNAS]],Target_CC[],COLUMN(R$2)+9,0)</f>
        <v>586231.66372162709</v>
      </c>
      <c r="AG299" s="22">
        <f>Target_AM[[#This Row],[PROPORSI]]*VLOOKUP(Target_AM[[#This Row],[NIPNAS]],Target_CC[],COLUMN(S$2)+9,0)</f>
        <v>571553.53985494352</v>
      </c>
      <c r="AH299" s="22">
        <f>Target_AM[[#This Row],[PROPORSI]]*VLOOKUP(Target_AM[[#This Row],[NIPNAS]],Target_CC[],COLUMN(T$2)+9,0)</f>
        <v>710365.72728492401</v>
      </c>
      <c r="AI299" s="22">
        <f>Target_AM[[#This Row],[PROPORSI]]*VLOOKUP(Target_AM[[#This Row],[NIPNAS]],Target_CC[],COLUMN(U$2)+9,0)</f>
        <v>598269.13892134407</v>
      </c>
      <c r="AJ299" s="22">
        <f>Target_AM[[#This Row],[PROPORSI]]*VLOOKUP(Target_AM[[#This Row],[NIPNAS]],Target_CC[],COLUMN(V$2)+9,0)</f>
        <v>715610.41381648171</v>
      </c>
      <c r="AK299" s="22">
        <f>Target_AM[[#This Row],[PROPORSI]]*VLOOKUP(Target_AM[[#This Row],[NIPNAS]],Target_CC[],COLUMN(W$2)+9,0)</f>
        <v>720720.50871695695</v>
      </c>
      <c r="AL299" s="22">
        <f>Target_AM[[#This Row],[PROPORSI]]*VLOOKUP(Target_AM[[#This Row],[NIPNAS]],Target_CC[],COLUMN(X$2)+9,0)</f>
        <v>611960.29877694696</v>
      </c>
      <c r="AM299" s="22">
        <f>Target_AM[[#This Row],[PROPORSI]]*VLOOKUP(Target_AM[[#This Row],[NIPNAS]],Target_CC[],COLUMN(Y$2)+9,0)</f>
        <v>623089.45347582689</v>
      </c>
      <c r="AN299" s="22">
        <f>Target_AM[[#This Row],[PROPORSI]]*VLOOKUP(Target_AM[[#This Row],[NIPNAS]],Target_CC[],COLUMN(Z$2)+9,0)</f>
        <v>7049876.062519975</v>
      </c>
      <c r="AO299" s="22">
        <f>Target_AM[[#This Row],[PROPORSI]]*VLOOKUP(Target_AM[[#This Row],[NIPNAS]],Target_CC[],COLUMN(AA$2)+9,0)</f>
        <v>1331550</v>
      </c>
      <c r="AP299" s="22">
        <f>Target_AM[[#This Row],[PROPORSI]]*VLOOKUP(Target_AM[[#This Row],[NIPNAS]],Target_CC[],COLUMN(AB$2)+9,0)</f>
        <v>1955831.7243182377</v>
      </c>
      <c r="AQ299" s="22">
        <f>Target_AM[[#This Row],[PROPORSI]]*VLOOKUP(Target_AM[[#This Row],[NIPNAS]],Target_CC[],COLUMN(AC$2)+9,0)</f>
        <v>1961479.2302012634</v>
      </c>
      <c r="AR299" s="22">
        <f>Target_AM[[#This Row],[PROPORSI]]*VLOOKUP(Target_AM[[#This Row],[NIPNAS]],Target_CC[],COLUMN(AD$2)+9,0)</f>
        <v>1802459.363431423</v>
      </c>
      <c r="AS299" s="22">
        <f>Target_AM[[#This Row],[PROPORSI]]*VLOOKUP(Target_AM[[#This Row],[NIPNAS]],Target_CC[],COLUMN(AE$2)+9,0)</f>
        <v>1812871.6637216271</v>
      </c>
      <c r="AT299" s="22">
        <f>Target_AM[[#This Row],[PROPORSI]]*VLOOKUP(Target_AM[[#This Row],[NIPNAS]],Target_CC[],COLUMN(AF$2)+9,0)</f>
        <v>1759861.0398549435</v>
      </c>
      <c r="AU299" s="22">
        <f>Target_AM[[#This Row],[PROPORSI]]*VLOOKUP(Target_AM[[#This Row],[NIPNAS]],Target_CC[],COLUMN(AG$2)+9,0)</f>
        <v>1962560.7272849241</v>
      </c>
      <c r="AV299" s="22">
        <f>Target_AM[[#This Row],[PROPORSI]]*VLOOKUP(Target_AM[[#This Row],[NIPNAS]],Target_CC[],COLUMN(AH$2)+9,0)</f>
        <v>1901574.1389213442</v>
      </c>
      <c r="AW299" s="22">
        <f>Target_AM[[#This Row],[PROPORSI]]*VLOOKUP(Target_AM[[#This Row],[NIPNAS]],Target_CC[],COLUMN(AI$2)+9,0)</f>
        <v>2006137.9138164818</v>
      </c>
      <c r="AX299" s="22">
        <f>Target_AM[[#This Row],[PROPORSI]]*VLOOKUP(Target_AM[[#This Row],[NIPNAS]],Target_CC[],COLUMN(AJ$2)+9,0)</f>
        <v>2011248.0087169569</v>
      </c>
      <c r="AY299" s="22">
        <f>Target_AM[[#This Row],[PROPORSI]]*VLOOKUP(Target_AM[[#This Row],[NIPNAS]],Target_CC[],COLUMN(AK$2)+9,0)</f>
        <v>1915265.298776947</v>
      </c>
      <c r="AZ299" s="22">
        <f>Target_AM[[#This Row],[PROPORSI]]*VLOOKUP(Target_AM[[#This Row],[NIPNAS]],Target_CC[],COLUMN(AL$2)+9,0)</f>
        <v>1900839.4534758269</v>
      </c>
      <c r="BA299" s="22">
        <f>Target_AM[[#This Row],[PROPORSI]]*VLOOKUP(Target_AM[[#This Row],[NIPNAS]],Target_CC[],COLUMN(AM$2)+9,0)</f>
        <v>22321678.562519975</v>
      </c>
      <c r="BB299" s="22">
        <f>Target_AM[[#This Row],[PROPORSI]]*VLOOKUP(Target_AM[[#This Row],[NIPNAS]],Target_CC[],COLUMN(AN$2)+9,0)</f>
        <v>0</v>
      </c>
      <c r="BC299" s="22">
        <f>Target_AM[[#This Row],[PROPORSI]]*VLOOKUP(Target_AM[[#This Row],[NIPNAS]],Target_CC[],COLUMN(AO$2)+9,0)</f>
        <v>0</v>
      </c>
      <c r="BD299" s="22">
        <f>Target_AM[[#This Row],[PROPORSI]]*VLOOKUP(Target_AM[[#This Row],[NIPNAS]],Target_CC[],COLUMN(AP$2)+9,0)</f>
        <v>0</v>
      </c>
      <c r="BE299" s="22">
        <f>Target_AM[[#This Row],[PROPORSI]]*VLOOKUP(Target_AM[[#This Row],[NIPNAS]],Target_CC[],COLUMN(AQ$2)+9,0)</f>
        <v>0</v>
      </c>
      <c r="BF299" s="22">
        <f>Target_AM[[#This Row],[PROPORSI]]*VLOOKUP(Target_AM[[#This Row],[NIPNAS]],Target_CC[],COLUMN(AR$2)+9,0)</f>
        <v>0</v>
      </c>
      <c r="BG299" s="22">
        <f>Target_AM[[#This Row],[PROPORSI]]*VLOOKUP(Target_AM[[#This Row],[NIPNAS]],Target_CC[],COLUMN(AS$2)+9,0)</f>
        <v>0</v>
      </c>
      <c r="BH299" s="22">
        <f>Target_AM[[#This Row],[PROPORSI]]*VLOOKUP(Target_AM[[#This Row],[NIPNAS]],Target_CC[],COLUMN(AT$2)+9,0)</f>
        <v>0</v>
      </c>
      <c r="BI299" s="22">
        <f>Target_AM[[#This Row],[PROPORSI]]*VLOOKUP(Target_AM[[#This Row],[NIPNAS]],Target_CC[],COLUMN(AU$2)+9,0)</f>
        <v>0</v>
      </c>
      <c r="BJ299" s="22">
        <f>Target_AM[[#This Row],[PROPORSI]]*VLOOKUP(Target_AM[[#This Row],[NIPNAS]],Target_CC[],COLUMN(AV$2)+9,0)</f>
        <v>0</v>
      </c>
      <c r="BK299" s="22">
        <f>Target_AM[[#This Row],[PROPORSI]]*VLOOKUP(Target_AM[[#This Row],[NIPNAS]],Target_CC[],COLUMN(AW$2)+9,0)</f>
        <v>0</v>
      </c>
      <c r="BL299" s="22">
        <f>Target_AM[[#This Row],[PROPORSI]]*VLOOKUP(Target_AM[[#This Row],[NIPNAS]],Target_CC[],COLUMN(AX$2)+9,0)</f>
        <v>0</v>
      </c>
      <c r="BM299" s="22">
        <f>Target_AM[[#This Row],[PROPORSI]]*VLOOKUP(Target_AM[[#This Row],[NIPNAS]],Target_CC[],COLUMN(AY$2)+9,0)</f>
        <v>0</v>
      </c>
      <c r="BN299" s="22">
        <f>Target_AM[[#This Row],[PROPORSI]]*VLOOKUP(Target_AM[[#This Row],[NIPNAS]],Target_CC[],COLUMN(AZ$2)+9,0)</f>
        <v>0</v>
      </c>
      <c r="BO299" s="22">
        <f>Target_AM[[#This Row],[PROPORSI]]*VLOOKUP(Target_AM[[#This Row],[NIPNAS]],Target_CC[],COLUMN(BA$2)+9,0)</f>
        <v>1345000</v>
      </c>
      <c r="BP299" s="22">
        <f>Target_AM[[#This Row],[PROPORSI]]*VLOOKUP(Target_AM[[#This Row],[NIPNAS]],Target_CC[],COLUMN(BB$2)+9,0)</f>
        <v>1345000</v>
      </c>
      <c r="BQ299" s="22">
        <f>Target_AM[[#This Row],[PROPORSI]]*VLOOKUP(Target_AM[[#This Row],[NIPNAS]],Target_CC[],COLUMN(BC$2)+9,0)</f>
        <v>1345000</v>
      </c>
      <c r="BR299" s="22">
        <f>Target_AM[[#This Row],[PROPORSI]]*VLOOKUP(Target_AM[[#This Row],[NIPNAS]],Target_CC[],COLUMN(BD$2)+9,0)</f>
        <v>1345000</v>
      </c>
      <c r="BS299" s="22">
        <f>Target_AM[[#This Row],[PROPORSI]]*VLOOKUP(Target_AM[[#This Row],[NIPNAS]],Target_CC[],COLUMN(BE$2)+9,0)</f>
        <v>1345000</v>
      </c>
      <c r="BT299" s="22">
        <f>Target_AM[[#This Row],[PROPORSI]]*VLOOKUP(Target_AM[[#This Row],[NIPNAS]],Target_CC[],COLUMN(BF$2)+9,0)</f>
        <v>1345000</v>
      </c>
      <c r="BU299" s="22">
        <f>Target_AM[[#This Row],[PROPORSI]]*VLOOKUP(Target_AM[[#This Row],[NIPNAS]],Target_CC[],COLUMN(BG$2)+9,0)</f>
        <v>1345000</v>
      </c>
      <c r="BV299" s="22">
        <f>Target_AM[[#This Row],[PROPORSI]]*VLOOKUP(Target_AM[[#This Row],[NIPNAS]],Target_CC[],COLUMN(BH$2)+9,0)</f>
        <v>1345000</v>
      </c>
      <c r="BW299" s="22">
        <f>Target_AM[[#This Row],[PROPORSI]]*VLOOKUP(Target_AM[[#This Row],[NIPNAS]],Target_CC[],COLUMN(BI$2)+9,0)</f>
        <v>1345000</v>
      </c>
      <c r="BX299" s="22">
        <f>Target_AM[[#This Row],[PROPORSI]]*VLOOKUP(Target_AM[[#This Row],[NIPNAS]],Target_CC[],COLUMN(BJ$2)+9,0)</f>
        <v>1345000</v>
      </c>
      <c r="BY299" s="22">
        <f>Target_AM[[#This Row],[PROPORSI]]*VLOOKUP(Target_AM[[#This Row],[NIPNAS]],Target_CC[],COLUMN(BK$2)+9,0)</f>
        <v>1345000</v>
      </c>
      <c r="BZ299" s="22">
        <f>Target_AM[[#This Row],[PROPORSI]]*VLOOKUP(Target_AM[[#This Row],[NIPNAS]],Target_CC[],COLUMN(BL$2)+9,0)</f>
        <v>1345000</v>
      </c>
      <c r="CA299" s="22">
        <f>Target_AM[[#This Row],[PROPORSI]]*VLOOKUP(Target_AM[[#This Row],[NIPNAS]],Target_CC[],COLUMN(BM$2)+9,0)</f>
        <v>16140000</v>
      </c>
      <c r="CB299" s="22">
        <f>Target_AM[[#This Row],[PROPORSI]]*VLOOKUP(Target_AM[[#This Row],[NIPNAS]],Target_CC[],COLUMN(BN$2)+9,0)</f>
        <v>0</v>
      </c>
      <c r="CC299" s="22">
        <f>Target_AM[[#This Row],[PROPORSI]]*VLOOKUP(Target_AM[[#This Row],[NIPNAS]],Target_CC[],COLUMN(BO$2)+9,0)</f>
        <v>0</v>
      </c>
      <c r="CD299" s="22">
        <f>Target_AM[[#This Row],[PROPORSI]]*VLOOKUP(Target_AM[[#This Row],[NIPNAS]],Target_CC[],COLUMN(BP$2)+9,0)</f>
        <v>0</v>
      </c>
      <c r="CE299" s="22">
        <f>Target_AM[[#This Row],[PROPORSI]]*VLOOKUP(Target_AM[[#This Row],[NIPNAS]],Target_CC[],COLUMN(BQ$2)+9,0)</f>
        <v>0</v>
      </c>
      <c r="CF299" s="22">
        <f>Target_AM[[#This Row],[PROPORSI]]*VLOOKUP(Target_AM[[#This Row],[NIPNAS]],Target_CC[],COLUMN(BR$2)+9,0)</f>
        <v>0</v>
      </c>
      <c r="CG299" s="22">
        <f>Target_AM[[#This Row],[PROPORSI]]*VLOOKUP(Target_AM[[#This Row],[NIPNAS]],Target_CC[],COLUMN(BS$2)+9,0)</f>
        <v>0</v>
      </c>
      <c r="CH299" s="22">
        <f>Target_AM[[#This Row],[PROPORSI]]*VLOOKUP(Target_AM[[#This Row],[NIPNAS]],Target_CC[],COLUMN(BT$2)+9,0)</f>
        <v>0</v>
      </c>
      <c r="CI299" s="22">
        <f>Target_AM[[#This Row],[PROPORSI]]*VLOOKUP(Target_AM[[#This Row],[NIPNAS]],Target_CC[],COLUMN(BU$2)+9,0)</f>
        <v>0</v>
      </c>
      <c r="CJ299" s="22">
        <f>Target_AM[[#This Row],[PROPORSI]]*VLOOKUP(Target_AM[[#This Row],[NIPNAS]],Target_CC[],COLUMN(BV$2)+9,0)</f>
        <v>0</v>
      </c>
      <c r="CK299" s="22">
        <f>Target_AM[[#This Row],[PROPORSI]]*VLOOKUP(Target_AM[[#This Row],[NIPNAS]],Target_CC[],COLUMN(BW$2)+9,0)</f>
        <v>0</v>
      </c>
      <c r="CL299" s="22">
        <f>Target_AM[[#This Row],[PROPORSI]]*VLOOKUP(Target_AM[[#This Row],[NIPNAS]],Target_CC[],COLUMN(BX$2)+9,0)</f>
        <v>0</v>
      </c>
      <c r="CM299" s="22">
        <f>Target_AM[[#This Row],[PROPORSI]]*VLOOKUP(Target_AM[[#This Row],[NIPNAS]],Target_CC[],COLUMN(BY$2)+9,0)</f>
        <v>0</v>
      </c>
      <c r="CN299" s="22">
        <f>Target_AM[[#This Row],[PROPORSI]]*VLOOKUP(Target_AM[[#This Row],[NIPNAS]],Target_CC[],COLUMN(BZ$2)+9,0)</f>
        <v>0</v>
      </c>
      <c r="CO299" s="22">
        <f>Target_AM[[#This Row],[PROPORSI]]*VLOOKUP(Target_AM[[#This Row],[NIPNAS]],Target_CC[],COLUMN(CA$2)+9,0)</f>
        <v>1345000</v>
      </c>
      <c r="CP299" s="22">
        <f>Target_AM[[#This Row],[PROPORSI]]*VLOOKUP(Target_AM[[#This Row],[NIPNAS]],Target_CC[],COLUMN(CB$2)+9,0)</f>
        <v>1345000</v>
      </c>
      <c r="CQ299" s="22">
        <f>Target_AM[[#This Row],[PROPORSI]]*VLOOKUP(Target_AM[[#This Row],[NIPNAS]],Target_CC[],COLUMN(CC$2)+9,0)</f>
        <v>1345000</v>
      </c>
      <c r="CR299" s="22">
        <f>Target_AM[[#This Row],[PROPORSI]]*VLOOKUP(Target_AM[[#This Row],[NIPNAS]],Target_CC[],COLUMN(CD$2)+9,0)</f>
        <v>1345000</v>
      </c>
      <c r="CS299" s="22">
        <f>Target_AM[[#This Row],[PROPORSI]]*VLOOKUP(Target_AM[[#This Row],[NIPNAS]],Target_CC[],COLUMN(CE$2)+9,0)</f>
        <v>1345000</v>
      </c>
      <c r="CT299" s="22">
        <f>Target_AM[[#This Row],[PROPORSI]]*VLOOKUP(Target_AM[[#This Row],[NIPNAS]],Target_CC[],COLUMN(CF$2)+9,0)</f>
        <v>1345000</v>
      </c>
      <c r="CU299" s="22">
        <f>Target_AM[[#This Row],[PROPORSI]]*VLOOKUP(Target_AM[[#This Row],[NIPNAS]],Target_CC[],COLUMN(CG$2)+9,0)</f>
        <v>1345000</v>
      </c>
      <c r="CV299" s="22">
        <f>Target_AM[[#This Row],[PROPORSI]]*VLOOKUP(Target_AM[[#This Row],[NIPNAS]],Target_CC[],COLUMN(CH$2)+9,0)</f>
        <v>1345000</v>
      </c>
      <c r="CW299" s="22">
        <f>Target_AM[[#This Row],[PROPORSI]]*VLOOKUP(Target_AM[[#This Row],[NIPNAS]],Target_CC[],COLUMN(CI$2)+9,0)</f>
        <v>1345000</v>
      </c>
      <c r="CX299" s="22">
        <f>Target_AM[[#This Row],[PROPORSI]]*VLOOKUP(Target_AM[[#This Row],[NIPNAS]],Target_CC[],COLUMN(CJ$2)+9,0)</f>
        <v>1345000</v>
      </c>
      <c r="CY299" s="22">
        <f>Target_AM[[#This Row],[PROPORSI]]*VLOOKUP(Target_AM[[#This Row],[NIPNAS]],Target_CC[],COLUMN(CK$2)+9,0)</f>
        <v>1345000</v>
      </c>
      <c r="CZ299" s="22">
        <f>Target_AM[[#This Row],[PROPORSI]]*VLOOKUP(Target_AM[[#This Row],[NIPNAS]],Target_CC[],COLUMN(CL$2)+9,0)</f>
        <v>1345000</v>
      </c>
      <c r="DA299" s="22">
        <f>Target_AM[[#This Row],[PROPORSI]]*VLOOKUP(Target_AM[[#This Row],[NIPNAS]],Target_CC[],COLUMN(CM$2)+9,0)</f>
        <v>16140000</v>
      </c>
      <c r="DB299" s="22">
        <f>Target_AM[[#This Row],[PROPORSI]]*VLOOKUP(Target_AM[[#This Row],[NIPNAS]],Target_CC[],COLUMN(CN$2)+9,0)</f>
        <v>0</v>
      </c>
      <c r="DC299" s="22">
        <f>Target_AM[[#This Row],[PROPORSI]]*VLOOKUP(Target_AM[[#This Row],[NIPNAS]],Target_CC[],COLUMN(CO$2)+9,0)</f>
        <v>0</v>
      </c>
      <c r="DD299" s="22">
        <f>Target_AM[[#This Row],[PROPORSI]]*VLOOKUP(Target_AM[[#This Row],[NIPNAS]],Target_CC[],COLUMN(CP$2)+9,0)</f>
        <v>0</v>
      </c>
      <c r="DE299" s="22">
        <f>Target_AM[[#This Row],[PROPORSI]]*VLOOKUP(Target_AM[[#This Row],[NIPNAS]],Target_CC[],COLUMN(CQ$2)+9,0)</f>
        <v>0</v>
      </c>
      <c r="DF299" s="22">
        <f>Target_AM[[#This Row],[PROPORSI]]*VLOOKUP(Target_AM[[#This Row],[NIPNAS]],Target_CC[],COLUMN(CR$2)+9,0)</f>
        <v>0</v>
      </c>
      <c r="DG299" s="22">
        <f>Target_AM[[#This Row],[PROPORSI]]*VLOOKUP(Target_AM[[#This Row],[NIPNAS]],Target_CC[],COLUMN(CS$2)+9,0)</f>
        <v>0</v>
      </c>
      <c r="DH299" s="22">
        <f>Target_AM[[#This Row],[PROPORSI]]*VLOOKUP(Target_AM[[#This Row],[NIPNAS]],Target_CC[],COLUMN(CT$2)+9,0)</f>
        <v>0</v>
      </c>
      <c r="DI299" s="22">
        <f>Target_AM[[#This Row],[PROPORSI]]*VLOOKUP(Target_AM[[#This Row],[NIPNAS]],Target_CC[],COLUMN(CU$2)+9,0)</f>
        <v>0</v>
      </c>
      <c r="DJ299" s="22">
        <f>Target_AM[[#This Row],[PROPORSI]]*VLOOKUP(Target_AM[[#This Row],[NIPNAS]],Target_CC[],COLUMN(CV$2)+9,0)</f>
        <v>0</v>
      </c>
      <c r="DK299" s="22">
        <f>Target_AM[[#This Row],[PROPORSI]]*VLOOKUP(Target_AM[[#This Row],[NIPNAS]],Target_CC[],COLUMN(CW$2)+9,0)</f>
        <v>0</v>
      </c>
      <c r="DL299" s="22">
        <f>Target_AM[[#This Row],[PROPORSI]]*VLOOKUP(Target_AM[[#This Row],[NIPNAS]],Target_CC[],COLUMN(CX$2)+9,0)</f>
        <v>0</v>
      </c>
      <c r="DM299" s="22">
        <f>Target_AM[[#This Row],[PROPORSI]]*VLOOKUP(Target_AM[[#This Row],[NIPNAS]],Target_CC[],COLUMN(CY$2)+9,0)</f>
        <v>0</v>
      </c>
      <c r="DN299" s="22">
        <f>Target_AM[[#This Row],[PROPORSI]]*VLOOKUP(Target_AM[[#This Row],[NIPNAS]],Target_CC[],COLUMN(CZ$2)+9,0)</f>
        <v>0</v>
      </c>
      <c r="DO299" s="22">
        <f>Target_AM[[#This Row],[PROPORSI]]*VLOOKUP(Target_AM[[#This Row],[NIPNAS]],Target_CC[],COLUMN(DA$2)+9,0)</f>
        <v>0</v>
      </c>
      <c r="DP299" s="22">
        <f>Target_AM[[#This Row],[PROPORSI]]*VLOOKUP(Target_AM[[#This Row],[NIPNAS]],Target_CC[],COLUMN(DB$2)+9,0)</f>
        <v>0</v>
      </c>
      <c r="DQ299" s="22">
        <f>Target_AM[[#This Row],[PROPORSI]]*VLOOKUP(Target_AM[[#This Row],[NIPNAS]],Target_CC[],COLUMN(DC$2)+9,0)</f>
        <v>0</v>
      </c>
      <c r="DR299" s="22">
        <f>Target_AM[[#This Row],[PROPORSI]]*VLOOKUP(Target_AM[[#This Row],[NIPNAS]],Target_CC[],COLUMN(DD$2)+9,0)</f>
        <v>0</v>
      </c>
      <c r="DS299" s="22">
        <f>Target_AM[[#This Row],[PROPORSI]]*VLOOKUP(Target_AM[[#This Row],[NIPNAS]],Target_CC[],COLUMN(DE$2)+9,0)</f>
        <v>0</v>
      </c>
      <c r="DT299" s="22">
        <f>Target_AM[[#This Row],[PROPORSI]]*VLOOKUP(Target_AM[[#This Row],[NIPNAS]],Target_CC[],COLUMN(DF$2)+9,0)</f>
        <v>0</v>
      </c>
      <c r="DU299" s="22">
        <f>Target_AM[[#This Row],[PROPORSI]]*VLOOKUP(Target_AM[[#This Row],[NIPNAS]],Target_CC[],COLUMN(DG$2)+9,0)</f>
        <v>0</v>
      </c>
      <c r="DV299" s="22">
        <f>Target_AM[[#This Row],[PROPORSI]]*VLOOKUP(Target_AM[[#This Row],[NIPNAS]],Target_CC[],COLUMN(DH$2)+9,0)</f>
        <v>0</v>
      </c>
      <c r="DW299" s="22">
        <f>Target_AM[[#This Row],[PROPORSI]]*VLOOKUP(Target_AM[[#This Row],[NIPNAS]],Target_CC[],COLUMN(DI$2)+9,0)</f>
        <v>0</v>
      </c>
      <c r="DX299" s="22">
        <f>Target_AM[[#This Row],[PROPORSI]]*VLOOKUP(Target_AM[[#This Row],[NIPNAS]],Target_CC[],COLUMN(DJ$2)+9,0)</f>
        <v>0</v>
      </c>
      <c r="DY299" s="22">
        <f>Target_AM[[#This Row],[PROPORSI]]*VLOOKUP(Target_AM[[#This Row],[NIPNAS]],Target_CC[],COLUMN(DK$2)+9,0)</f>
        <v>0</v>
      </c>
      <c r="DZ299" s="22">
        <f>Target_AM[[#This Row],[PROPORSI]]*VLOOKUP(Target_AM[[#This Row],[NIPNAS]],Target_CC[],COLUMN(DL$2)+9,0)</f>
        <v>0</v>
      </c>
      <c r="EA299" s="22">
        <f>Target_AM[[#This Row],[PROPORSI]]*VLOOKUP(Target_AM[[#This Row],[NIPNAS]],Target_CC[],COLUMN(DM$2)+9,0)</f>
        <v>0</v>
      </c>
    </row>
    <row r="300" spans="2:131" x14ac:dyDescent="0.3">
      <c r="B300">
        <v>896661</v>
      </c>
      <c r="C300" t="s">
        <v>1045</v>
      </c>
      <c r="D300">
        <v>1</v>
      </c>
      <c r="E300" s="8">
        <v>45658</v>
      </c>
      <c r="F300">
        <v>10000723</v>
      </c>
      <c r="G300" t="s">
        <v>630</v>
      </c>
      <c r="J300" t="s">
        <v>363</v>
      </c>
      <c r="K300" t="s">
        <v>25</v>
      </c>
      <c r="L300" t="s">
        <v>159</v>
      </c>
      <c r="M300" t="s">
        <v>29</v>
      </c>
      <c r="N300" s="23">
        <f>Target_AM[[#This Row],[PROPORSI]]*VLOOKUP(Target_AM[[#This Row],[NIPNAS]],Target_CC[],9,0)</f>
        <v>23374071.512338787</v>
      </c>
      <c r="O300" s="22">
        <f>Target_AM[[#This Row],[PROPORSI]]*VLOOKUP(Target_AM[[#This Row],[NIPNAS]],Target_CC[],COLUMN(A$2)+9,0)</f>
        <v>1507600</v>
      </c>
      <c r="P300" s="22">
        <f>Target_AM[[#This Row],[PROPORSI]]*VLOOKUP(Target_AM[[#This Row],[NIPNAS]],Target_CC[],COLUMN(B$2)+9,0)</f>
        <v>1507600</v>
      </c>
      <c r="Q300" s="22">
        <f>Target_AM[[#This Row],[PROPORSI]]*VLOOKUP(Target_AM[[#This Row],[NIPNAS]],Target_CC[],COLUMN(C$2)+9,0)</f>
        <v>1447296</v>
      </c>
      <c r="R300" s="22">
        <f>Target_AM[[#This Row],[PROPORSI]]*VLOOKUP(Target_AM[[#This Row],[NIPNAS]],Target_CC[],COLUMN(D$2)+9,0)</f>
        <v>1522072.96</v>
      </c>
      <c r="S300" s="22">
        <f>Target_AM[[#This Row],[PROPORSI]]*VLOOKUP(Target_AM[[#This Row],[NIPNAS]],Target_CC[],COLUMN(E$2)+9,0)</f>
        <v>1447440.7296</v>
      </c>
      <c r="T300" s="22">
        <f>Target_AM[[#This Row],[PROPORSI]]*VLOOKUP(Target_AM[[#This Row],[NIPNAS]],Target_CC[],COLUMN(F$2)+9,0)</f>
        <v>1446694.407296</v>
      </c>
      <c r="U300" s="22">
        <f>Target_AM[[#This Row],[PROPORSI]]*VLOOKUP(Target_AM[[#This Row],[NIPNAS]],Target_CC[],COLUMN(G$2)+9,0)</f>
        <v>1748206.9440729597</v>
      </c>
      <c r="V300" s="22">
        <f>Target_AM[[#This Row],[PROPORSI]]*VLOOKUP(Target_AM[[#This Row],[NIPNAS]],Target_CC[],COLUMN(H$2)+9,0)</f>
        <v>1525082.0694407297</v>
      </c>
      <c r="W300" s="22">
        <f>Target_AM[[#This Row],[PROPORSI]]*VLOOKUP(Target_AM[[#This Row],[NIPNAS]],Target_CC[],COLUMN(I$2)+9,0)</f>
        <v>1598230.8206944072</v>
      </c>
      <c r="X300" s="22">
        <f>Target_AM[[#This Row],[PROPORSI]]*VLOOKUP(Target_AM[[#This Row],[NIPNAS]],Target_CC[],COLUMN(J$2)+9,0)</f>
        <v>1749722.3082069438</v>
      </c>
      <c r="Y300" s="22">
        <f>Target_AM[[#This Row],[PROPORSI]]*VLOOKUP(Target_AM[[#This Row],[NIPNAS]],Target_CC[],COLUMN(K$2)+9,0)</f>
        <v>1525097.2230820695</v>
      </c>
      <c r="Z300" s="22">
        <f>Target_AM[[#This Row],[PROPORSI]]*VLOOKUP(Target_AM[[#This Row],[NIPNAS]],Target_CC[],COLUMN(L$2)+9,0)</f>
        <v>1673610.9722308209</v>
      </c>
      <c r="AA300" s="22">
        <f>Target_AM[[#This Row],[PROPORSI]]*VLOOKUP(Target_AM[[#This Row],[NIPNAS]],Target_CC[],COLUMN(M$2)+9,0)</f>
        <v>18698654.434623934</v>
      </c>
      <c r="AB300" s="22">
        <f>Target_AM[[#This Row],[PROPORSI]]*VLOOKUP(Target_AM[[#This Row],[NIPNAS]],Target_CC[],COLUMN(N$2)+9,0)</f>
        <v>28981.527315984677</v>
      </c>
      <c r="AC300" s="22">
        <f>Target_AM[[#This Row],[PROPORSI]]*VLOOKUP(Target_AM[[#This Row],[NIPNAS]],Target_CC[],COLUMN(O$2)+9,0)</f>
        <v>169541.21595372248</v>
      </c>
      <c r="AD300" s="22">
        <f>Target_AM[[#This Row],[PROPORSI]]*VLOOKUP(Target_AM[[#This Row],[NIPNAS]],Target_CC[],COLUMN(P$2)+9,0)</f>
        <v>154907.24353474146</v>
      </c>
      <c r="AE300" s="22">
        <f>Target_AM[[#This Row],[PROPORSI]]*VLOOKUP(Target_AM[[#This Row],[NIPNAS]],Target_CC[],COLUMN(Q$2)+9,0)</f>
        <v>106925.52487069197</v>
      </c>
      <c r="AF300" s="22">
        <f>Target_AM[[#This Row],[PROPORSI]]*VLOOKUP(Target_AM[[#This Row],[NIPNAS]],Target_CC[],COLUMN(R$2)+9,0)</f>
        <v>144479.3154471624</v>
      </c>
      <c r="AG300" s="22">
        <f>Target_AM[[#This Row],[PROPORSI]]*VLOOKUP(Target_AM[[#This Row],[NIPNAS]],Target_CC[],COLUMN(S$2)+9,0)</f>
        <v>208879.04125755941</v>
      </c>
      <c r="AH300" s="22">
        <f>Target_AM[[#This Row],[PROPORSI]]*VLOOKUP(Target_AM[[#This Row],[NIPNAS]],Target_CC[],COLUMN(T$2)+9,0)</f>
        <v>245819.53356969287</v>
      </c>
      <c r="AI300" s="22">
        <f>Target_AM[[#This Row],[PROPORSI]]*VLOOKUP(Target_AM[[#This Row],[NIPNAS]],Target_CC[],COLUMN(U$2)+9,0)</f>
        <v>271576.73448317143</v>
      </c>
      <c r="AJ300" s="22">
        <f>Target_AM[[#This Row],[PROPORSI]]*VLOOKUP(Target_AM[[#This Row],[NIPNAS]],Target_CC[],COLUMN(V$2)+9,0)</f>
        <v>222460.03408192832</v>
      </c>
      <c r="AK300" s="22">
        <f>Target_AM[[#This Row],[PROPORSI]]*VLOOKUP(Target_AM[[#This Row],[NIPNAS]],Target_CC[],COLUMN(W$2)+9,0)</f>
        <v>273709.19795553334</v>
      </c>
      <c r="AL300" s="22">
        <f>Target_AM[[#This Row],[PROPORSI]]*VLOOKUP(Target_AM[[#This Row],[NIPNAS]],Target_CC[],COLUMN(X$2)+9,0)</f>
        <v>368482.94304602785</v>
      </c>
      <c r="AM300" s="22">
        <f>Target_AM[[#This Row],[PROPORSI]]*VLOOKUP(Target_AM[[#This Row],[NIPNAS]],Target_CC[],COLUMN(Y$2)+9,0)</f>
        <v>230747.21498294213</v>
      </c>
      <c r="AN300" s="22">
        <f>Target_AM[[#This Row],[PROPORSI]]*VLOOKUP(Target_AM[[#This Row],[NIPNAS]],Target_CC[],COLUMN(Z$2)+9,0)</f>
        <v>2426509.5264991587</v>
      </c>
      <c r="AO300" s="22">
        <f>Target_AM[[#This Row],[PROPORSI]]*VLOOKUP(Target_AM[[#This Row],[NIPNAS]],Target_CC[],COLUMN(AA$2)+9,0)</f>
        <v>1536581.5273159847</v>
      </c>
      <c r="AP300" s="22">
        <f>Target_AM[[#This Row],[PROPORSI]]*VLOOKUP(Target_AM[[#This Row],[NIPNAS]],Target_CC[],COLUMN(AB$2)+9,0)</f>
        <v>1677141.2159537226</v>
      </c>
      <c r="AQ300" s="22">
        <f>Target_AM[[#This Row],[PROPORSI]]*VLOOKUP(Target_AM[[#This Row],[NIPNAS]],Target_CC[],COLUMN(AC$2)+9,0)</f>
        <v>1602203.2435347415</v>
      </c>
      <c r="AR300" s="22">
        <f>Target_AM[[#This Row],[PROPORSI]]*VLOOKUP(Target_AM[[#This Row],[NIPNAS]],Target_CC[],COLUMN(AD$2)+9,0)</f>
        <v>1628998.484870692</v>
      </c>
      <c r="AS300" s="22">
        <f>Target_AM[[#This Row],[PROPORSI]]*VLOOKUP(Target_AM[[#This Row],[NIPNAS]],Target_CC[],COLUMN(AE$2)+9,0)</f>
        <v>1591920.0450471623</v>
      </c>
      <c r="AT300" s="22">
        <f>Target_AM[[#This Row],[PROPORSI]]*VLOOKUP(Target_AM[[#This Row],[NIPNAS]],Target_CC[],COLUMN(AF$2)+9,0)</f>
        <v>1655573.4485535594</v>
      </c>
      <c r="AU300" s="22">
        <f>Target_AM[[#This Row],[PROPORSI]]*VLOOKUP(Target_AM[[#This Row],[NIPNAS]],Target_CC[],COLUMN(AG$2)+9,0)</f>
        <v>1994026.4776426526</v>
      </c>
      <c r="AV300" s="22">
        <f>Target_AM[[#This Row],[PROPORSI]]*VLOOKUP(Target_AM[[#This Row],[NIPNAS]],Target_CC[],COLUMN(AH$2)+9,0)</f>
        <v>1796658.8039239012</v>
      </c>
      <c r="AW300" s="22">
        <f>Target_AM[[#This Row],[PROPORSI]]*VLOOKUP(Target_AM[[#This Row],[NIPNAS]],Target_CC[],COLUMN(AI$2)+9,0)</f>
        <v>1820690.8547763354</v>
      </c>
      <c r="AX300" s="22">
        <f>Target_AM[[#This Row],[PROPORSI]]*VLOOKUP(Target_AM[[#This Row],[NIPNAS]],Target_CC[],COLUMN(AJ$2)+9,0)</f>
        <v>2023431.5061624772</v>
      </c>
      <c r="AY300" s="22">
        <f>Target_AM[[#This Row],[PROPORSI]]*VLOOKUP(Target_AM[[#This Row],[NIPNAS]],Target_CC[],COLUMN(AK$2)+9,0)</f>
        <v>1893580.1661280973</v>
      </c>
      <c r="AZ300" s="22">
        <f>Target_AM[[#This Row],[PROPORSI]]*VLOOKUP(Target_AM[[#This Row],[NIPNAS]],Target_CC[],COLUMN(AL$2)+9,0)</f>
        <v>1904358.1872137631</v>
      </c>
      <c r="BA300" s="22">
        <f>Target_AM[[#This Row],[PROPORSI]]*VLOOKUP(Target_AM[[#This Row],[NIPNAS]],Target_CC[],COLUMN(AM$2)+9,0)</f>
        <v>21125163.96112309</v>
      </c>
      <c r="BB300" s="22">
        <f>Target_AM[[#This Row],[PROPORSI]]*VLOOKUP(Target_AM[[#This Row],[NIPNAS]],Target_CC[],COLUMN(AN$2)+9,0)</f>
        <v>792396.75529236195</v>
      </c>
      <c r="BC300" s="22">
        <f>Target_AM[[#This Row],[PROPORSI]]*VLOOKUP(Target_AM[[#This Row],[NIPNAS]],Target_CC[],COLUMN(AO$2)+9,0)</f>
        <v>6032290.547343405</v>
      </c>
      <c r="BD300" s="22">
        <f>Target_AM[[#This Row],[PROPORSI]]*VLOOKUP(Target_AM[[#This Row],[NIPNAS]],Target_CC[],COLUMN(AP$2)+9,0)</f>
        <v>1721168.2227272117</v>
      </c>
      <c r="BE300" s="22">
        <f>Target_AM[[#This Row],[PROPORSI]]*VLOOKUP(Target_AM[[#This Row],[NIPNAS]],Target_CC[],COLUMN(AQ$2)+9,0)</f>
        <v>3730263.1812121775</v>
      </c>
      <c r="BF300" s="22">
        <f>Target_AM[[#This Row],[PROPORSI]]*VLOOKUP(Target_AM[[#This Row],[NIPNAS]],Target_CC[],COLUMN(AR$2)+9,0)</f>
        <v>4356146.5649457099</v>
      </c>
      <c r="BG300" s="22">
        <f>Target_AM[[#This Row],[PROPORSI]]*VLOOKUP(Target_AM[[#This Row],[NIPNAS]],Target_CC[],COLUMN(AS$2)+9,0)</f>
        <v>4727385.5144472579</v>
      </c>
      <c r="BH300" s="22">
        <f>Target_AM[[#This Row],[PROPORSI]]*VLOOKUP(Target_AM[[#This Row],[NIPNAS]],Target_CC[],COLUMN(AT$2)+9,0)</f>
        <v>304335.51175167295</v>
      </c>
      <c r="BI300" s="22">
        <f>Target_AM[[#This Row],[PROPORSI]]*VLOOKUP(Target_AM[[#This Row],[NIPNAS]],Target_CC[],COLUMN(AU$2)+9,0)</f>
        <v>6178364.2199487239</v>
      </c>
      <c r="BJ300" s="22">
        <f>Target_AM[[#This Row],[PROPORSI]]*VLOOKUP(Target_AM[[#This Row],[NIPNAS]],Target_CC[],COLUMN(AV$2)+9,0)</f>
        <v>2219161.1340547749</v>
      </c>
      <c r="BK300" s="22">
        <f>Target_AM[[#This Row],[PROPORSI]]*VLOOKUP(Target_AM[[#This Row],[NIPNAS]],Target_CC[],COLUMN(AW$2)+9,0)</f>
        <v>6294176.2929679696</v>
      </c>
      <c r="BL300" s="22">
        <f>Target_AM[[#This Row],[PROPORSI]]*VLOOKUP(Target_AM[[#This Row],[NIPNAS]],Target_CC[],COLUMN(AX$2)+9,0)</f>
        <v>4667404.7998496499</v>
      </c>
      <c r="BM300" s="22">
        <f>Target_AM[[#This Row],[PROPORSI]]*VLOOKUP(Target_AM[[#This Row],[NIPNAS]],Target_CC[],COLUMN(AY$2)+9,0)</f>
        <v>3677144.2621599752</v>
      </c>
      <c r="BN300" s="22">
        <f>Target_AM[[#This Row],[PROPORSI]]*VLOOKUP(Target_AM[[#This Row],[NIPNAS]],Target_CC[],COLUMN(AZ$2)+9,0)</f>
        <v>44700237.006700888</v>
      </c>
      <c r="BO300" s="22">
        <f>Target_AM[[#This Row],[PROPORSI]]*VLOOKUP(Target_AM[[#This Row],[NIPNAS]],Target_CC[],COLUMN(BA$2)+9,0)</f>
        <v>1507600</v>
      </c>
      <c r="BP300" s="22">
        <f>Target_AM[[#This Row],[PROPORSI]]*VLOOKUP(Target_AM[[#This Row],[NIPNAS]],Target_CC[],COLUMN(BB$2)+9,0)</f>
        <v>1507600</v>
      </c>
      <c r="BQ300" s="22">
        <f>Target_AM[[#This Row],[PROPORSI]]*VLOOKUP(Target_AM[[#This Row],[NIPNAS]],Target_CC[],COLUMN(BC$2)+9,0)</f>
        <v>1507600</v>
      </c>
      <c r="BR300" s="22">
        <f>Target_AM[[#This Row],[PROPORSI]]*VLOOKUP(Target_AM[[#This Row],[NIPNAS]],Target_CC[],COLUMN(BD$2)+9,0)</f>
        <v>1507600</v>
      </c>
      <c r="BS300" s="22">
        <f>Target_AM[[#This Row],[PROPORSI]]*VLOOKUP(Target_AM[[#This Row],[NIPNAS]],Target_CC[],COLUMN(BE$2)+9,0)</f>
        <v>1507600</v>
      </c>
      <c r="BT300" s="22">
        <f>Target_AM[[#This Row],[PROPORSI]]*VLOOKUP(Target_AM[[#This Row],[NIPNAS]],Target_CC[],COLUMN(BF$2)+9,0)</f>
        <v>1507600</v>
      </c>
      <c r="BU300" s="22">
        <f>Target_AM[[#This Row],[PROPORSI]]*VLOOKUP(Target_AM[[#This Row],[NIPNAS]],Target_CC[],COLUMN(BG$2)+9,0)</f>
        <v>1507600</v>
      </c>
      <c r="BV300" s="22">
        <f>Target_AM[[#This Row],[PROPORSI]]*VLOOKUP(Target_AM[[#This Row],[NIPNAS]],Target_CC[],COLUMN(BH$2)+9,0)</f>
        <v>1507600</v>
      </c>
      <c r="BW300" s="22">
        <f>Target_AM[[#This Row],[PROPORSI]]*VLOOKUP(Target_AM[[#This Row],[NIPNAS]],Target_CC[],COLUMN(BI$2)+9,0)</f>
        <v>1507600</v>
      </c>
      <c r="BX300" s="22">
        <f>Target_AM[[#This Row],[PROPORSI]]*VLOOKUP(Target_AM[[#This Row],[NIPNAS]],Target_CC[],COLUMN(BJ$2)+9,0)</f>
        <v>1507600</v>
      </c>
      <c r="BY300" s="22">
        <f>Target_AM[[#This Row],[PROPORSI]]*VLOOKUP(Target_AM[[#This Row],[NIPNAS]],Target_CC[],COLUMN(BK$2)+9,0)</f>
        <v>1507600</v>
      </c>
      <c r="BZ300" s="22">
        <f>Target_AM[[#This Row],[PROPORSI]]*VLOOKUP(Target_AM[[#This Row],[NIPNAS]],Target_CC[],COLUMN(BL$2)+9,0)</f>
        <v>1507600</v>
      </c>
      <c r="CA300" s="22">
        <f>Target_AM[[#This Row],[PROPORSI]]*VLOOKUP(Target_AM[[#This Row],[NIPNAS]],Target_CC[],COLUMN(BM$2)+9,0)</f>
        <v>18091200</v>
      </c>
      <c r="CB300" s="22">
        <f>Target_AM[[#This Row],[PROPORSI]]*VLOOKUP(Target_AM[[#This Row],[NIPNAS]],Target_CC[],COLUMN(BN$2)+9,0)</f>
        <v>0</v>
      </c>
      <c r="CC300" s="22">
        <f>Target_AM[[#This Row],[PROPORSI]]*VLOOKUP(Target_AM[[#This Row],[NIPNAS]],Target_CC[],COLUMN(BO$2)+9,0)</f>
        <v>0</v>
      </c>
      <c r="CD300" s="22">
        <f>Target_AM[[#This Row],[PROPORSI]]*VLOOKUP(Target_AM[[#This Row],[NIPNAS]],Target_CC[],COLUMN(BP$2)+9,0)</f>
        <v>0</v>
      </c>
      <c r="CE300" s="22">
        <f>Target_AM[[#This Row],[PROPORSI]]*VLOOKUP(Target_AM[[#This Row],[NIPNAS]],Target_CC[],COLUMN(BQ$2)+9,0)</f>
        <v>0</v>
      </c>
      <c r="CF300" s="22">
        <f>Target_AM[[#This Row],[PROPORSI]]*VLOOKUP(Target_AM[[#This Row],[NIPNAS]],Target_CC[],COLUMN(BR$2)+9,0)</f>
        <v>0</v>
      </c>
      <c r="CG300" s="22">
        <f>Target_AM[[#This Row],[PROPORSI]]*VLOOKUP(Target_AM[[#This Row],[NIPNAS]],Target_CC[],COLUMN(BS$2)+9,0)</f>
        <v>0</v>
      </c>
      <c r="CH300" s="22">
        <f>Target_AM[[#This Row],[PROPORSI]]*VLOOKUP(Target_AM[[#This Row],[NIPNAS]],Target_CC[],COLUMN(BT$2)+9,0)</f>
        <v>0</v>
      </c>
      <c r="CI300" s="22">
        <f>Target_AM[[#This Row],[PROPORSI]]*VLOOKUP(Target_AM[[#This Row],[NIPNAS]],Target_CC[],COLUMN(BU$2)+9,0)</f>
        <v>0</v>
      </c>
      <c r="CJ300" s="22">
        <f>Target_AM[[#This Row],[PROPORSI]]*VLOOKUP(Target_AM[[#This Row],[NIPNAS]],Target_CC[],COLUMN(BV$2)+9,0)</f>
        <v>0</v>
      </c>
      <c r="CK300" s="22">
        <f>Target_AM[[#This Row],[PROPORSI]]*VLOOKUP(Target_AM[[#This Row],[NIPNAS]],Target_CC[],COLUMN(BW$2)+9,0)</f>
        <v>0</v>
      </c>
      <c r="CL300" s="22">
        <f>Target_AM[[#This Row],[PROPORSI]]*VLOOKUP(Target_AM[[#This Row],[NIPNAS]],Target_CC[],COLUMN(BX$2)+9,0)</f>
        <v>0</v>
      </c>
      <c r="CM300" s="22">
        <f>Target_AM[[#This Row],[PROPORSI]]*VLOOKUP(Target_AM[[#This Row],[NIPNAS]],Target_CC[],COLUMN(BY$2)+9,0)</f>
        <v>0</v>
      </c>
      <c r="CN300" s="22">
        <f>Target_AM[[#This Row],[PROPORSI]]*VLOOKUP(Target_AM[[#This Row],[NIPNAS]],Target_CC[],COLUMN(BZ$2)+9,0)</f>
        <v>0</v>
      </c>
      <c r="CO300" s="22">
        <f>Target_AM[[#This Row],[PROPORSI]]*VLOOKUP(Target_AM[[#This Row],[NIPNAS]],Target_CC[],COLUMN(CA$2)+9,0)</f>
        <v>1507600</v>
      </c>
      <c r="CP300" s="22">
        <f>Target_AM[[#This Row],[PROPORSI]]*VLOOKUP(Target_AM[[#This Row],[NIPNAS]],Target_CC[],COLUMN(CB$2)+9,0)</f>
        <v>1507600</v>
      </c>
      <c r="CQ300" s="22">
        <f>Target_AM[[#This Row],[PROPORSI]]*VLOOKUP(Target_AM[[#This Row],[NIPNAS]],Target_CC[],COLUMN(CC$2)+9,0)</f>
        <v>1507600</v>
      </c>
      <c r="CR300" s="22">
        <f>Target_AM[[#This Row],[PROPORSI]]*VLOOKUP(Target_AM[[#This Row],[NIPNAS]],Target_CC[],COLUMN(CD$2)+9,0)</f>
        <v>1507600</v>
      </c>
      <c r="CS300" s="22">
        <f>Target_AM[[#This Row],[PROPORSI]]*VLOOKUP(Target_AM[[#This Row],[NIPNAS]],Target_CC[],COLUMN(CE$2)+9,0)</f>
        <v>1507600</v>
      </c>
      <c r="CT300" s="22">
        <f>Target_AM[[#This Row],[PROPORSI]]*VLOOKUP(Target_AM[[#This Row],[NIPNAS]],Target_CC[],COLUMN(CF$2)+9,0)</f>
        <v>1507600</v>
      </c>
      <c r="CU300" s="22">
        <f>Target_AM[[#This Row],[PROPORSI]]*VLOOKUP(Target_AM[[#This Row],[NIPNAS]],Target_CC[],COLUMN(CG$2)+9,0)</f>
        <v>1507600</v>
      </c>
      <c r="CV300" s="22">
        <f>Target_AM[[#This Row],[PROPORSI]]*VLOOKUP(Target_AM[[#This Row],[NIPNAS]],Target_CC[],COLUMN(CH$2)+9,0)</f>
        <v>1507600</v>
      </c>
      <c r="CW300" s="22">
        <f>Target_AM[[#This Row],[PROPORSI]]*VLOOKUP(Target_AM[[#This Row],[NIPNAS]],Target_CC[],COLUMN(CI$2)+9,0)</f>
        <v>1507600</v>
      </c>
      <c r="CX300" s="22">
        <f>Target_AM[[#This Row],[PROPORSI]]*VLOOKUP(Target_AM[[#This Row],[NIPNAS]],Target_CC[],COLUMN(CJ$2)+9,0)</f>
        <v>1507600</v>
      </c>
      <c r="CY300" s="22">
        <f>Target_AM[[#This Row],[PROPORSI]]*VLOOKUP(Target_AM[[#This Row],[NIPNAS]],Target_CC[],COLUMN(CK$2)+9,0)</f>
        <v>1507600</v>
      </c>
      <c r="CZ300" s="22">
        <f>Target_AM[[#This Row],[PROPORSI]]*VLOOKUP(Target_AM[[#This Row],[NIPNAS]],Target_CC[],COLUMN(CL$2)+9,0)</f>
        <v>1507600</v>
      </c>
      <c r="DA300" s="22">
        <f>Target_AM[[#This Row],[PROPORSI]]*VLOOKUP(Target_AM[[#This Row],[NIPNAS]],Target_CC[],COLUMN(CM$2)+9,0)</f>
        <v>18091200</v>
      </c>
      <c r="DB300" s="22">
        <f>Target_AM[[#This Row],[PROPORSI]]*VLOOKUP(Target_AM[[#This Row],[NIPNAS]],Target_CC[],COLUMN(CN$2)+9,0)</f>
        <v>0</v>
      </c>
      <c r="DC300" s="22">
        <f>Target_AM[[#This Row],[PROPORSI]]*VLOOKUP(Target_AM[[#This Row],[NIPNAS]],Target_CC[],COLUMN(CO$2)+9,0)</f>
        <v>0</v>
      </c>
      <c r="DD300" s="22">
        <f>Target_AM[[#This Row],[PROPORSI]]*VLOOKUP(Target_AM[[#This Row],[NIPNAS]],Target_CC[],COLUMN(CP$2)+9,0)</f>
        <v>0</v>
      </c>
      <c r="DE300" s="22">
        <f>Target_AM[[#This Row],[PROPORSI]]*VLOOKUP(Target_AM[[#This Row],[NIPNAS]],Target_CC[],COLUMN(CQ$2)+9,0)</f>
        <v>0</v>
      </c>
      <c r="DF300" s="22">
        <f>Target_AM[[#This Row],[PROPORSI]]*VLOOKUP(Target_AM[[#This Row],[NIPNAS]],Target_CC[],COLUMN(CR$2)+9,0)</f>
        <v>0</v>
      </c>
      <c r="DG300" s="22">
        <f>Target_AM[[#This Row],[PROPORSI]]*VLOOKUP(Target_AM[[#This Row],[NIPNAS]],Target_CC[],COLUMN(CS$2)+9,0)</f>
        <v>0</v>
      </c>
      <c r="DH300" s="22">
        <f>Target_AM[[#This Row],[PROPORSI]]*VLOOKUP(Target_AM[[#This Row],[NIPNAS]],Target_CC[],COLUMN(CT$2)+9,0)</f>
        <v>0</v>
      </c>
      <c r="DI300" s="22">
        <f>Target_AM[[#This Row],[PROPORSI]]*VLOOKUP(Target_AM[[#This Row],[NIPNAS]],Target_CC[],COLUMN(CU$2)+9,0)</f>
        <v>0</v>
      </c>
      <c r="DJ300" s="22">
        <f>Target_AM[[#This Row],[PROPORSI]]*VLOOKUP(Target_AM[[#This Row],[NIPNAS]],Target_CC[],COLUMN(CV$2)+9,0)</f>
        <v>0</v>
      </c>
      <c r="DK300" s="22">
        <f>Target_AM[[#This Row],[PROPORSI]]*VLOOKUP(Target_AM[[#This Row],[NIPNAS]],Target_CC[],COLUMN(CW$2)+9,0)</f>
        <v>0</v>
      </c>
      <c r="DL300" s="22">
        <f>Target_AM[[#This Row],[PROPORSI]]*VLOOKUP(Target_AM[[#This Row],[NIPNAS]],Target_CC[],COLUMN(CX$2)+9,0)</f>
        <v>0</v>
      </c>
      <c r="DM300" s="22">
        <f>Target_AM[[#This Row],[PROPORSI]]*VLOOKUP(Target_AM[[#This Row],[NIPNAS]],Target_CC[],COLUMN(CY$2)+9,0)</f>
        <v>0</v>
      </c>
      <c r="DN300" s="22">
        <f>Target_AM[[#This Row],[PROPORSI]]*VLOOKUP(Target_AM[[#This Row],[NIPNAS]],Target_CC[],COLUMN(CZ$2)+9,0)</f>
        <v>0</v>
      </c>
      <c r="DO300" s="22">
        <f>Target_AM[[#This Row],[PROPORSI]]*VLOOKUP(Target_AM[[#This Row],[NIPNAS]],Target_CC[],COLUMN(DA$2)+9,0)</f>
        <v>0</v>
      </c>
      <c r="DP300" s="22">
        <f>Target_AM[[#This Row],[PROPORSI]]*VLOOKUP(Target_AM[[#This Row],[NIPNAS]],Target_CC[],COLUMN(DB$2)+9,0)</f>
        <v>0</v>
      </c>
      <c r="DQ300" s="22">
        <f>Target_AM[[#This Row],[PROPORSI]]*VLOOKUP(Target_AM[[#This Row],[NIPNAS]],Target_CC[],COLUMN(DC$2)+9,0)</f>
        <v>0</v>
      </c>
      <c r="DR300" s="22">
        <f>Target_AM[[#This Row],[PROPORSI]]*VLOOKUP(Target_AM[[#This Row],[NIPNAS]],Target_CC[],COLUMN(DD$2)+9,0)</f>
        <v>0</v>
      </c>
      <c r="DS300" s="22">
        <f>Target_AM[[#This Row],[PROPORSI]]*VLOOKUP(Target_AM[[#This Row],[NIPNAS]],Target_CC[],COLUMN(DE$2)+9,0)</f>
        <v>0</v>
      </c>
      <c r="DT300" s="22">
        <f>Target_AM[[#This Row],[PROPORSI]]*VLOOKUP(Target_AM[[#This Row],[NIPNAS]],Target_CC[],COLUMN(DF$2)+9,0)</f>
        <v>0</v>
      </c>
      <c r="DU300" s="22">
        <f>Target_AM[[#This Row],[PROPORSI]]*VLOOKUP(Target_AM[[#This Row],[NIPNAS]],Target_CC[],COLUMN(DG$2)+9,0)</f>
        <v>0</v>
      </c>
      <c r="DV300" s="22">
        <f>Target_AM[[#This Row],[PROPORSI]]*VLOOKUP(Target_AM[[#This Row],[NIPNAS]],Target_CC[],COLUMN(DH$2)+9,0)</f>
        <v>0</v>
      </c>
      <c r="DW300" s="22">
        <f>Target_AM[[#This Row],[PROPORSI]]*VLOOKUP(Target_AM[[#This Row],[NIPNAS]],Target_CC[],COLUMN(DI$2)+9,0)</f>
        <v>0</v>
      </c>
      <c r="DX300" s="22">
        <f>Target_AM[[#This Row],[PROPORSI]]*VLOOKUP(Target_AM[[#This Row],[NIPNAS]],Target_CC[],COLUMN(DJ$2)+9,0)</f>
        <v>0</v>
      </c>
      <c r="DY300" s="22">
        <f>Target_AM[[#This Row],[PROPORSI]]*VLOOKUP(Target_AM[[#This Row],[NIPNAS]],Target_CC[],COLUMN(DK$2)+9,0)</f>
        <v>0</v>
      </c>
      <c r="DZ300" s="22">
        <f>Target_AM[[#This Row],[PROPORSI]]*VLOOKUP(Target_AM[[#This Row],[NIPNAS]],Target_CC[],COLUMN(DL$2)+9,0)</f>
        <v>0</v>
      </c>
      <c r="EA300" s="22">
        <f>Target_AM[[#This Row],[PROPORSI]]*VLOOKUP(Target_AM[[#This Row],[NIPNAS]],Target_CC[],COLUMN(DM$2)+9,0)</f>
        <v>0</v>
      </c>
    </row>
    <row r="301" spans="2:131" x14ac:dyDescent="0.3">
      <c r="B301">
        <v>404930</v>
      </c>
      <c r="C301" t="s">
        <v>1011</v>
      </c>
      <c r="D301">
        <v>1</v>
      </c>
      <c r="E301" s="8">
        <v>45658</v>
      </c>
      <c r="F301">
        <v>10284993</v>
      </c>
      <c r="G301" t="s">
        <v>617</v>
      </c>
      <c r="J301" t="s">
        <v>300</v>
      </c>
      <c r="K301" t="s">
        <v>24</v>
      </c>
      <c r="L301" t="s">
        <v>159</v>
      </c>
      <c r="M301" t="s">
        <v>29</v>
      </c>
      <c r="N301" s="23">
        <f>Target_AM[[#This Row],[PROPORSI]]*VLOOKUP(Target_AM[[#This Row],[NIPNAS]],Target_CC[],9,0)</f>
        <v>23170428.504962768</v>
      </c>
      <c r="O301" s="22">
        <f>Target_AM[[#This Row],[PROPORSI]]*VLOOKUP(Target_AM[[#This Row],[NIPNAS]],Target_CC[],COLUMN(A$2)+9,0)</f>
        <v>1167079.7884053988</v>
      </c>
      <c r="P301" s="22">
        <f>Target_AM[[#This Row],[PROPORSI]]*VLOOKUP(Target_AM[[#This Row],[NIPNAS]],Target_CC[],COLUMN(B$2)+9,0)</f>
        <v>1187463.2152319285</v>
      </c>
      <c r="Q301" s="22">
        <f>Target_AM[[#This Row],[PROPORSI]]*VLOOKUP(Target_AM[[#This Row],[NIPNAS]],Target_CC[],COLUMN(C$2)+9,0)</f>
        <v>1269546.0249568562</v>
      </c>
      <c r="R301" s="22">
        <f>Target_AM[[#This Row],[PROPORSI]]*VLOOKUP(Target_AM[[#This Row],[NIPNAS]],Target_CC[],COLUMN(D$2)+9,0)</f>
        <v>1192930.1511618388</v>
      </c>
      <c r="S301" s="22">
        <f>Target_AM[[#This Row],[PROPORSI]]*VLOOKUP(Target_AM[[#This Row],[NIPNAS]],Target_CC[],COLUMN(E$2)+9,0)</f>
        <v>1253394.4345621741</v>
      </c>
      <c r="T301" s="22">
        <f>Target_AM[[#This Row],[PROPORSI]]*VLOOKUP(Target_AM[[#This Row],[NIPNAS]],Target_CC[],COLUMN(F$2)+9,0)</f>
        <v>1236674.0107694624</v>
      </c>
      <c r="U301" s="22">
        <f>Target_AM[[#This Row],[PROPORSI]]*VLOOKUP(Target_AM[[#This Row],[NIPNAS]],Target_CC[],COLUMN(G$2)+9,0)</f>
        <v>1295832.5713675683</v>
      </c>
      <c r="V301" s="22">
        <f>Target_AM[[#This Row],[PROPORSI]]*VLOOKUP(Target_AM[[#This Row],[NIPNAS]],Target_CC[],COLUMN(H$2)+9,0)</f>
        <v>1308748.0007309823</v>
      </c>
      <c r="W301" s="22">
        <f>Target_AM[[#This Row],[PROPORSI]]*VLOOKUP(Target_AM[[#This Row],[NIPNAS]],Target_CC[],COLUMN(I$2)+9,0)</f>
        <v>1291996.0596457038</v>
      </c>
      <c r="X301" s="22">
        <f>Target_AM[[#This Row],[PROPORSI]]*VLOOKUP(Target_AM[[#This Row],[NIPNAS]],Target_CC[],COLUMN(J$2)+9,0)</f>
        <v>1317988.9931392875</v>
      </c>
      <c r="Y301" s="22">
        <f>Target_AM[[#This Row],[PROPORSI]]*VLOOKUP(Target_AM[[#This Row],[NIPNAS]],Target_CC[],COLUMN(K$2)+9,0)</f>
        <v>1308372.567419213</v>
      </c>
      <c r="Z301" s="22">
        <f>Target_AM[[#This Row],[PROPORSI]]*VLOOKUP(Target_AM[[#This Row],[NIPNAS]],Target_CC[],COLUMN(L$2)+9,0)</f>
        <v>1234474.1826095856</v>
      </c>
      <c r="AA301" s="22">
        <f>Target_AM[[#This Row],[PROPORSI]]*VLOOKUP(Target_AM[[#This Row],[NIPNAS]],Target_CC[],COLUMN(M$2)+9,0)</f>
        <v>15064500</v>
      </c>
      <c r="AB301" s="22">
        <f>Target_AM[[#This Row],[PROPORSI]]*VLOOKUP(Target_AM[[#This Row],[NIPNAS]],Target_CC[],COLUMN(N$2)+9,0)</f>
        <v>1956288.4879579106</v>
      </c>
      <c r="AC301" s="22">
        <f>Target_AM[[#This Row],[PROPORSI]]*VLOOKUP(Target_AM[[#This Row],[NIPNAS]],Target_CC[],COLUMN(O$2)+9,0)</f>
        <v>1990455.7005529939</v>
      </c>
      <c r="AD301" s="22">
        <f>Target_AM[[#This Row],[PROPORSI]]*VLOOKUP(Target_AM[[#This Row],[NIPNAS]],Target_CC[],COLUMN(P$2)+9,0)</f>
        <v>2128044.9702151106</v>
      </c>
      <c r="AE301" s="22">
        <f>Target_AM[[#This Row],[PROPORSI]]*VLOOKUP(Target_AM[[#This Row],[NIPNAS]],Target_CC[],COLUMN(Q$2)+9,0)</f>
        <v>1999619.5160267411</v>
      </c>
      <c r="AF301" s="22">
        <f>Target_AM[[#This Row],[PROPORSI]]*VLOOKUP(Target_AM[[#This Row],[NIPNAS]],Target_CC[],COLUMN(R$2)+9,0)</f>
        <v>2100971.2682581083</v>
      </c>
      <c r="AG301" s="22">
        <f>Target_AM[[#This Row],[PROPORSI]]*VLOOKUP(Target_AM[[#This Row],[NIPNAS]],Target_CC[],COLUMN(S$2)+9,0)</f>
        <v>2072944.0734558136</v>
      </c>
      <c r="AH301" s="22">
        <f>Target_AM[[#This Row],[PROPORSI]]*VLOOKUP(Target_AM[[#This Row],[NIPNAS]],Target_CC[],COLUMN(T$2)+9,0)</f>
        <v>2172107.1402932242</v>
      </c>
      <c r="AI301" s="22">
        <f>Target_AM[[#This Row],[PROPORSI]]*VLOOKUP(Target_AM[[#This Row],[NIPNAS]],Target_CC[],COLUMN(U$2)+9,0)</f>
        <v>2193756.307755203</v>
      </c>
      <c r="AJ301" s="22">
        <f>Target_AM[[#This Row],[PROPORSI]]*VLOOKUP(Target_AM[[#This Row],[NIPNAS]],Target_CC[],COLUMN(V$2)+9,0)</f>
        <v>2165676.2828745944</v>
      </c>
      <c r="AK301" s="22">
        <f>Target_AM[[#This Row],[PROPORSI]]*VLOOKUP(Target_AM[[#This Row],[NIPNAS]],Target_CC[],COLUMN(W$2)+9,0)</f>
        <v>2209246.2915980169</v>
      </c>
      <c r="AL301" s="22">
        <f>Target_AM[[#This Row],[PROPORSI]]*VLOOKUP(Target_AM[[#This Row],[NIPNAS]],Target_CC[],COLUMN(X$2)+9,0)</f>
        <v>2193126.9969976125</v>
      </c>
      <c r="AM301" s="22">
        <f>Target_AM[[#This Row],[PROPORSI]]*VLOOKUP(Target_AM[[#This Row],[NIPNAS]],Target_CC[],COLUMN(Y$2)+9,0)</f>
        <v>2069256.6661787732</v>
      </c>
      <c r="AN301" s="22">
        <f>Target_AM[[#This Row],[PROPORSI]]*VLOOKUP(Target_AM[[#This Row],[NIPNAS]],Target_CC[],COLUMN(Z$2)+9,0)</f>
        <v>25251493.702164106</v>
      </c>
      <c r="AO301" s="22">
        <f>Target_AM[[#This Row],[PROPORSI]]*VLOOKUP(Target_AM[[#This Row],[NIPNAS]],Target_CC[],COLUMN(AA$2)+9,0)</f>
        <v>3123368.2763633095</v>
      </c>
      <c r="AP301" s="22">
        <f>Target_AM[[#This Row],[PROPORSI]]*VLOOKUP(Target_AM[[#This Row],[NIPNAS]],Target_CC[],COLUMN(AB$2)+9,0)</f>
        <v>3177918.9157849224</v>
      </c>
      <c r="AQ301" s="22">
        <f>Target_AM[[#This Row],[PROPORSI]]*VLOOKUP(Target_AM[[#This Row],[NIPNAS]],Target_CC[],COLUMN(AC$2)+9,0)</f>
        <v>3397590.995171967</v>
      </c>
      <c r="AR301" s="22">
        <f>Target_AM[[#This Row],[PROPORSI]]*VLOOKUP(Target_AM[[#This Row],[NIPNAS]],Target_CC[],COLUMN(AD$2)+9,0)</f>
        <v>3192549.6671885801</v>
      </c>
      <c r="AS301" s="22">
        <f>Target_AM[[#This Row],[PROPORSI]]*VLOOKUP(Target_AM[[#This Row],[NIPNAS]],Target_CC[],COLUMN(AE$2)+9,0)</f>
        <v>3354365.7028202824</v>
      </c>
      <c r="AT301" s="22">
        <f>Target_AM[[#This Row],[PROPORSI]]*VLOOKUP(Target_AM[[#This Row],[NIPNAS]],Target_CC[],COLUMN(AF$2)+9,0)</f>
        <v>3309618.084225276</v>
      </c>
      <c r="AU301" s="22">
        <f>Target_AM[[#This Row],[PROPORSI]]*VLOOKUP(Target_AM[[#This Row],[NIPNAS]],Target_CC[],COLUMN(AG$2)+9,0)</f>
        <v>3467939.7116607926</v>
      </c>
      <c r="AV301" s="22">
        <f>Target_AM[[#This Row],[PROPORSI]]*VLOOKUP(Target_AM[[#This Row],[NIPNAS]],Target_CC[],COLUMN(AH$2)+9,0)</f>
        <v>3502504.308486185</v>
      </c>
      <c r="AW301" s="22">
        <f>Target_AM[[#This Row],[PROPORSI]]*VLOOKUP(Target_AM[[#This Row],[NIPNAS]],Target_CC[],COLUMN(AI$2)+9,0)</f>
        <v>3457672.3425202984</v>
      </c>
      <c r="AX301" s="22">
        <f>Target_AM[[#This Row],[PROPORSI]]*VLOOKUP(Target_AM[[#This Row],[NIPNAS]],Target_CC[],COLUMN(AJ$2)+9,0)</f>
        <v>3527235.2847373043</v>
      </c>
      <c r="AY301" s="22">
        <f>Target_AM[[#This Row],[PROPORSI]]*VLOOKUP(Target_AM[[#This Row],[NIPNAS]],Target_CC[],COLUMN(AK$2)+9,0)</f>
        <v>3501499.5644168258</v>
      </c>
      <c r="AZ301" s="22">
        <f>Target_AM[[#This Row],[PROPORSI]]*VLOOKUP(Target_AM[[#This Row],[NIPNAS]],Target_CC[],COLUMN(AL$2)+9,0)</f>
        <v>3303730.8487883587</v>
      </c>
      <c r="BA301" s="22">
        <f>Target_AM[[#This Row],[PROPORSI]]*VLOOKUP(Target_AM[[#This Row],[NIPNAS]],Target_CC[],COLUMN(AM$2)+9,0)</f>
        <v>40315993.702164099</v>
      </c>
      <c r="BB301" s="22">
        <f>Target_AM[[#This Row],[PROPORSI]]*VLOOKUP(Target_AM[[#This Row],[NIPNAS]],Target_CC[],COLUMN(AN$2)+9,0)</f>
        <v>0</v>
      </c>
      <c r="BC301" s="22">
        <f>Target_AM[[#This Row],[PROPORSI]]*VLOOKUP(Target_AM[[#This Row],[NIPNAS]],Target_CC[],COLUMN(AO$2)+9,0)</f>
        <v>0</v>
      </c>
      <c r="BD301" s="22">
        <f>Target_AM[[#This Row],[PROPORSI]]*VLOOKUP(Target_AM[[#This Row],[NIPNAS]],Target_CC[],COLUMN(AP$2)+9,0)</f>
        <v>0</v>
      </c>
      <c r="BE301" s="22">
        <f>Target_AM[[#This Row],[PROPORSI]]*VLOOKUP(Target_AM[[#This Row],[NIPNAS]],Target_CC[],COLUMN(AQ$2)+9,0)</f>
        <v>0</v>
      </c>
      <c r="BF301" s="22">
        <f>Target_AM[[#This Row],[PROPORSI]]*VLOOKUP(Target_AM[[#This Row],[NIPNAS]],Target_CC[],COLUMN(AR$2)+9,0)</f>
        <v>0</v>
      </c>
      <c r="BG301" s="22">
        <f>Target_AM[[#This Row],[PROPORSI]]*VLOOKUP(Target_AM[[#This Row],[NIPNAS]],Target_CC[],COLUMN(AS$2)+9,0)</f>
        <v>0</v>
      </c>
      <c r="BH301" s="22">
        <f>Target_AM[[#This Row],[PROPORSI]]*VLOOKUP(Target_AM[[#This Row],[NIPNAS]],Target_CC[],COLUMN(AT$2)+9,0)</f>
        <v>0</v>
      </c>
      <c r="BI301" s="22">
        <f>Target_AM[[#This Row],[PROPORSI]]*VLOOKUP(Target_AM[[#This Row],[NIPNAS]],Target_CC[],COLUMN(AU$2)+9,0)</f>
        <v>0</v>
      </c>
      <c r="BJ301" s="22">
        <f>Target_AM[[#This Row],[PROPORSI]]*VLOOKUP(Target_AM[[#This Row],[NIPNAS]],Target_CC[],COLUMN(AV$2)+9,0)</f>
        <v>0</v>
      </c>
      <c r="BK301" s="22">
        <f>Target_AM[[#This Row],[PROPORSI]]*VLOOKUP(Target_AM[[#This Row],[NIPNAS]],Target_CC[],COLUMN(AW$2)+9,0)</f>
        <v>0</v>
      </c>
      <c r="BL301" s="22">
        <f>Target_AM[[#This Row],[PROPORSI]]*VLOOKUP(Target_AM[[#This Row],[NIPNAS]],Target_CC[],COLUMN(AX$2)+9,0)</f>
        <v>0</v>
      </c>
      <c r="BM301" s="22">
        <f>Target_AM[[#This Row],[PROPORSI]]*VLOOKUP(Target_AM[[#This Row],[NIPNAS]],Target_CC[],COLUMN(AY$2)+9,0)</f>
        <v>0</v>
      </c>
      <c r="BN301" s="22">
        <f>Target_AM[[#This Row],[PROPORSI]]*VLOOKUP(Target_AM[[#This Row],[NIPNAS]],Target_CC[],COLUMN(AZ$2)+9,0)</f>
        <v>0</v>
      </c>
      <c r="BO301" s="22">
        <f>Target_AM[[#This Row],[PROPORSI]]*VLOOKUP(Target_AM[[#This Row],[NIPNAS]],Target_CC[],COLUMN(BA$2)+9,0)</f>
        <v>1210000</v>
      </c>
      <c r="BP301" s="22">
        <f>Target_AM[[#This Row],[PROPORSI]]*VLOOKUP(Target_AM[[#This Row],[NIPNAS]],Target_CC[],COLUMN(BB$2)+9,0)</f>
        <v>1210000</v>
      </c>
      <c r="BQ301" s="22">
        <f>Target_AM[[#This Row],[PROPORSI]]*VLOOKUP(Target_AM[[#This Row],[NIPNAS]],Target_CC[],COLUMN(BC$2)+9,0)</f>
        <v>1210000</v>
      </c>
      <c r="BR301" s="22">
        <f>Target_AM[[#This Row],[PROPORSI]]*VLOOKUP(Target_AM[[#This Row],[NIPNAS]],Target_CC[],COLUMN(BD$2)+9,0)</f>
        <v>1275200</v>
      </c>
      <c r="BS301" s="22">
        <f>Target_AM[[#This Row],[PROPORSI]]*VLOOKUP(Target_AM[[#This Row],[NIPNAS]],Target_CC[],COLUMN(BE$2)+9,0)</f>
        <v>1275200</v>
      </c>
      <c r="BT301" s="22">
        <f>Target_AM[[#This Row],[PROPORSI]]*VLOOKUP(Target_AM[[#This Row],[NIPNAS]],Target_CC[],COLUMN(BF$2)+9,0)</f>
        <v>1275200</v>
      </c>
      <c r="BU301" s="22">
        <f>Target_AM[[#This Row],[PROPORSI]]*VLOOKUP(Target_AM[[#This Row],[NIPNAS]],Target_CC[],COLUMN(BG$2)+9,0)</f>
        <v>1275200</v>
      </c>
      <c r="BV301" s="22">
        <f>Target_AM[[#This Row],[PROPORSI]]*VLOOKUP(Target_AM[[#This Row],[NIPNAS]],Target_CC[],COLUMN(BH$2)+9,0)</f>
        <v>1275200</v>
      </c>
      <c r="BW301" s="22">
        <f>Target_AM[[#This Row],[PROPORSI]]*VLOOKUP(Target_AM[[#This Row],[NIPNAS]],Target_CC[],COLUMN(BI$2)+9,0)</f>
        <v>1275200</v>
      </c>
      <c r="BX301" s="22">
        <f>Target_AM[[#This Row],[PROPORSI]]*VLOOKUP(Target_AM[[#This Row],[NIPNAS]],Target_CC[],COLUMN(BJ$2)+9,0)</f>
        <v>1275200</v>
      </c>
      <c r="BY301" s="22">
        <f>Target_AM[[#This Row],[PROPORSI]]*VLOOKUP(Target_AM[[#This Row],[NIPNAS]],Target_CC[],COLUMN(BK$2)+9,0)</f>
        <v>1275200</v>
      </c>
      <c r="BZ301" s="22">
        <f>Target_AM[[#This Row],[PROPORSI]]*VLOOKUP(Target_AM[[#This Row],[NIPNAS]],Target_CC[],COLUMN(BL$2)+9,0)</f>
        <v>1275200</v>
      </c>
      <c r="CA301" s="22">
        <f>Target_AM[[#This Row],[PROPORSI]]*VLOOKUP(Target_AM[[#This Row],[NIPNAS]],Target_CC[],COLUMN(BM$2)+9,0)</f>
        <v>15106800</v>
      </c>
      <c r="CB301" s="22">
        <f>Target_AM[[#This Row],[PROPORSI]]*VLOOKUP(Target_AM[[#This Row],[NIPNAS]],Target_CC[],COLUMN(BN$2)+9,0)</f>
        <v>0</v>
      </c>
      <c r="CC301" s="22">
        <f>Target_AM[[#This Row],[PROPORSI]]*VLOOKUP(Target_AM[[#This Row],[NIPNAS]],Target_CC[],COLUMN(BO$2)+9,0)</f>
        <v>0</v>
      </c>
      <c r="CD301" s="22">
        <f>Target_AM[[#This Row],[PROPORSI]]*VLOOKUP(Target_AM[[#This Row],[NIPNAS]],Target_CC[],COLUMN(BP$2)+9,0)</f>
        <v>0</v>
      </c>
      <c r="CE301" s="22">
        <f>Target_AM[[#This Row],[PROPORSI]]*VLOOKUP(Target_AM[[#This Row],[NIPNAS]],Target_CC[],COLUMN(BQ$2)+9,0)</f>
        <v>0</v>
      </c>
      <c r="CF301" s="22">
        <f>Target_AM[[#This Row],[PROPORSI]]*VLOOKUP(Target_AM[[#This Row],[NIPNAS]],Target_CC[],COLUMN(BR$2)+9,0)</f>
        <v>0</v>
      </c>
      <c r="CG301" s="22">
        <f>Target_AM[[#This Row],[PROPORSI]]*VLOOKUP(Target_AM[[#This Row],[NIPNAS]],Target_CC[],COLUMN(BS$2)+9,0)</f>
        <v>0</v>
      </c>
      <c r="CH301" s="22">
        <f>Target_AM[[#This Row],[PROPORSI]]*VLOOKUP(Target_AM[[#This Row],[NIPNAS]],Target_CC[],COLUMN(BT$2)+9,0)</f>
        <v>0</v>
      </c>
      <c r="CI301" s="22">
        <f>Target_AM[[#This Row],[PROPORSI]]*VLOOKUP(Target_AM[[#This Row],[NIPNAS]],Target_CC[],COLUMN(BU$2)+9,0)</f>
        <v>0</v>
      </c>
      <c r="CJ301" s="22">
        <f>Target_AM[[#This Row],[PROPORSI]]*VLOOKUP(Target_AM[[#This Row],[NIPNAS]],Target_CC[],COLUMN(BV$2)+9,0)</f>
        <v>0</v>
      </c>
      <c r="CK301" s="22">
        <f>Target_AM[[#This Row],[PROPORSI]]*VLOOKUP(Target_AM[[#This Row],[NIPNAS]],Target_CC[],COLUMN(BW$2)+9,0)</f>
        <v>0</v>
      </c>
      <c r="CL301" s="22">
        <f>Target_AM[[#This Row],[PROPORSI]]*VLOOKUP(Target_AM[[#This Row],[NIPNAS]],Target_CC[],COLUMN(BX$2)+9,0)</f>
        <v>0</v>
      </c>
      <c r="CM301" s="22">
        <f>Target_AM[[#This Row],[PROPORSI]]*VLOOKUP(Target_AM[[#This Row],[NIPNAS]],Target_CC[],COLUMN(BY$2)+9,0)</f>
        <v>0</v>
      </c>
      <c r="CN301" s="22">
        <f>Target_AM[[#This Row],[PROPORSI]]*VLOOKUP(Target_AM[[#This Row],[NIPNAS]],Target_CC[],COLUMN(BZ$2)+9,0)</f>
        <v>0</v>
      </c>
      <c r="CO301" s="22">
        <f>Target_AM[[#This Row],[PROPORSI]]*VLOOKUP(Target_AM[[#This Row],[NIPNAS]],Target_CC[],COLUMN(CA$2)+9,0)</f>
        <v>1275200</v>
      </c>
      <c r="CP301" s="22">
        <f>Target_AM[[#This Row],[PROPORSI]]*VLOOKUP(Target_AM[[#This Row],[NIPNAS]],Target_CC[],COLUMN(CB$2)+9,0)</f>
        <v>1275200</v>
      </c>
      <c r="CQ301" s="22">
        <f>Target_AM[[#This Row],[PROPORSI]]*VLOOKUP(Target_AM[[#This Row],[NIPNAS]],Target_CC[],COLUMN(CC$2)+9,0)</f>
        <v>1275200</v>
      </c>
      <c r="CR301" s="22">
        <f>Target_AM[[#This Row],[PROPORSI]]*VLOOKUP(Target_AM[[#This Row],[NIPNAS]],Target_CC[],COLUMN(CD$2)+9,0)</f>
        <v>1275200</v>
      </c>
      <c r="CS301" s="22">
        <f>Target_AM[[#This Row],[PROPORSI]]*VLOOKUP(Target_AM[[#This Row],[NIPNAS]],Target_CC[],COLUMN(CE$2)+9,0)</f>
        <v>1275200</v>
      </c>
      <c r="CT301" s="22">
        <f>Target_AM[[#This Row],[PROPORSI]]*VLOOKUP(Target_AM[[#This Row],[NIPNAS]],Target_CC[],COLUMN(CF$2)+9,0)</f>
        <v>1275200</v>
      </c>
      <c r="CU301" s="22">
        <f>Target_AM[[#This Row],[PROPORSI]]*VLOOKUP(Target_AM[[#This Row],[NIPNAS]],Target_CC[],COLUMN(CG$2)+9,0)</f>
        <v>1275200</v>
      </c>
      <c r="CV301" s="22">
        <f>Target_AM[[#This Row],[PROPORSI]]*VLOOKUP(Target_AM[[#This Row],[NIPNAS]],Target_CC[],COLUMN(CH$2)+9,0)</f>
        <v>1275200</v>
      </c>
      <c r="CW301" s="22">
        <f>Target_AM[[#This Row],[PROPORSI]]*VLOOKUP(Target_AM[[#This Row],[NIPNAS]],Target_CC[],COLUMN(CI$2)+9,0)</f>
        <v>1275200</v>
      </c>
      <c r="CX301" s="22">
        <f>Target_AM[[#This Row],[PROPORSI]]*VLOOKUP(Target_AM[[#This Row],[NIPNAS]],Target_CC[],COLUMN(CJ$2)+9,0)</f>
        <v>1275200</v>
      </c>
      <c r="CY301" s="22">
        <f>Target_AM[[#This Row],[PROPORSI]]*VLOOKUP(Target_AM[[#This Row],[NIPNAS]],Target_CC[],COLUMN(CK$2)+9,0)</f>
        <v>1275200</v>
      </c>
      <c r="CZ301" s="22">
        <f>Target_AM[[#This Row],[PROPORSI]]*VLOOKUP(Target_AM[[#This Row],[NIPNAS]],Target_CC[],COLUMN(CL$2)+9,0)</f>
        <v>1275200</v>
      </c>
      <c r="DA301" s="22">
        <f>Target_AM[[#This Row],[PROPORSI]]*VLOOKUP(Target_AM[[#This Row],[NIPNAS]],Target_CC[],COLUMN(CM$2)+9,0)</f>
        <v>15302400</v>
      </c>
      <c r="DB301" s="22">
        <f>Target_AM[[#This Row],[PROPORSI]]*VLOOKUP(Target_AM[[#This Row],[NIPNAS]],Target_CC[],COLUMN(CN$2)+9,0)</f>
        <v>0</v>
      </c>
      <c r="DC301" s="22">
        <f>Target_AM[[#This Row],[PROPORSI]]*VLOOKUP(Target_AM[[#This Row],[NIPNAS]],Target_CC[],COLUMN(CO$2)+9,0)</f>
        <v>0</v>
      </c>
      <c r="DD301" s="22">
        <f>Target_AM[[#This Row],[PROPORSI]]*VLOOKUP(Target_AM[[#This Row],[NIPNAS]],Target_CC[],COLUMN(CP$2)+9,0)</f>
        <v>0</v>
      </c>
      <c r="DE301" s="22">
        <f>Target_AM[[#This Row],[PROPORSI]]*VLOOKUP(Target_AM[[#This Row],[NIPNAS]],Target_CC[],COLUMN(CQ$2)+9,0)</f>
        <v>0</v>
      </c>
      <c r="DF301" s="22">
        <f>Target_AM[[#This Row],[PROPORSI]]*VLOOKUP(Target_AM[[#This Row],[NIPNAS]],Target_CC[],COLUMN(CR$2)+9,0)</f>
        <v>0</v>
      </c>
      <c r="DG301" s="22">
        <f>Target_AM[[#This Row],[PROPORSI]]*VLOOKUP(Target_AM[[#This Row],[NIPNAS]],Target_CC[],COLUMN(CS$2)+9,0)</f>
        <v>0</v>
      </c>
      <c r="DH301" s="22">
        <f>Target_AM[[#This Row],[PROPORSI]]*VLOOKUP(Target_AM[[#This Row],[NIPNAS]],Target_CC[],COLUMN(CT$2)+9,0)</f>
        <v>0</v>
      </c>
      <c r="DI301" s="22">
        <f>Target_AM[[#This Row],[PROPORSI]]*VLOOKUP(Target_AM[[#This Row],[NIPNAS]],Target_CC[],COLUMN(CU$2)+9,0)</f>
        <v>0</v>
      </c>
      <c r="DJ301" s="22">
        <f>Target_AM[[#This Row],[PROPORSI]]*VLOOKUP(Target_AM[[#This Row],[NIPNAS]],Target_CC[],COLUMN(CV$2)+9,0)</f>
        <v>0</v>
      </c>
      <c r="DK301" s="22">
        <f>Target_AM[[#This Row],[PROPORSI]]*VLOOKUP(Target_AM[[#This Row],[NIPNAS]],Target_CC[],COLUMN(CW$2)+9,0)</f>
        <v>0</v>
      </c>
      <c r="DL301" s="22">
        <f>Target_AM[[#This Row],[PROPORSI]]*VLOOKUP(Target_AM[[#This Row],[NIPNAS]],Target_CC[],COLUMN(CX$2)+9,0)</f>
        <v>0</v>
      </c>
      <c r="DM301" s="22">
        <f>Target_AM[[#This Row],[PROPORSI]]*VLOOKUP(Target_AM[[#This Row],[NIPNAS]],Target_CC[],COLUMN(CY$2)+9,0)</f>
        <v>0</v>
      </c>
      <c r="DN301" s="22">
        <f>Target_AM[[#This Row],[PROPORSI]]*VLOOKUP(Target_AM[[#This Row],[NIPNAS]],Target_CC[],COLUMN(CZ$2)+9,0)</f>
        <v>0</v>
      </c>
      <c r="DO301" s="22">
        <f>Target_AM[[#This Row],[PROPORSI]]*VLOOKUP(Target_AM[[#This Row],[NIPNAS]],Target_CC[],COLUMN(DA$2)+9,0)</f>
        <v>0</v>
      </c>
      <c r="DP301" s="22">
        <f>Target_AM[[#This Row],[PROPORSI]]*VLOOKUP(Target_AM[[#This Row],[NIPNAS]],Target_CC[],COLUMN(DB$2)+9,0)</f>
        <v>0</v>
      </c>
      <c r="DQ301" s="22">
        <f>Target_AM[[#This Row],[PROPORSI]]*VLOOKUP(Target_AM[[#This Row],[NIPNAS]],Target_CC[],COLUMN(DC$2)+9,0)</f>
        <v>0</v>
      </c>
      <c r="DR301" s="22">
        <f>Target_AM[[#This Row],[PROPORSI]]*VLOOKUP(Target_AM[[#This Row],[NIPNAS]],Target_CC[],COLUMN(DD$2)+9,0)</f>
        <v>0</v>
      </c>
      <c r="DS301" s="22">
        <f>Target_AM[[#This Row],[PROPORSI]]*VLOOKUP(Target_AM[[#This Row],[NIPNAS]],Target_CC[],COLUMN(DE$2)+9,0)</f>
        <v>0</v>
      </c>
      <c r="DT301" s="22">
        <f>Target_AM[[#This Row],[PROPORSI]]*VLOOKUP(Target_AM[[#This Row],[NIPNAS]],Target_CC[],COLUMN(DF$2)+9,0)</f>
        <v>0</v>
      </c>
      <c r="DU301" s="22">
        <f>Target_AM[[#This Row],[PROPORSI]]*VLOOKUP(Target_AM[[#This Row],[NIPNAS]],Target_CC[],COLUMN(DG$2)+9,0)</f>
        <v>0</v>
      </c>
      <c r="DV301" s="22">
        <f>Target_AM[[#This Row],[PROPORSI]]*VLOOKUP(Target_AM[[#This Row],[NIPNAS]],Target_CC[],COLUMN(DH$2)+9,0)</f>
        <v>0</v>
      </c>
      <c r="DW301" s="22">
        <f>Target_AM[[#This Row],[PROPORSI]]*VLOOKUP(Target_AM[[#This Row],[NIPNAS]],Target_CC[],COLUMN(DI$2)+9,0)</f>
        <v>0</v>
      </c>
      <c r="DX301" s="22">
        <f>Target_AM[[#This Row],[PROPORSI]]*VLOOKUP(Target_AM[[#This Row],[NIPNAS]],Target_CC[],COLUMN(DJ$2)+9,0)</f>
        <v>0</v>
      </c>
      <c r="DY301" s="22">
        <f>Target_AM[[#This Row],[PROPORSI]]*VLOOKUP(Target_AM[[#This Row],[NIPNAS]],Target_CC[],COLUMN(DK$2)+9,0)</f>
        <v>0</v>
      </c>
      <c r="DZ301" s="22">
        <f>Target_AM[[#This Row],[PROPORSI]]*VLOOKUP(Target_AM[[#This Row],[NIPNAS]],Target_CC[],COLUMN(DL$2)+9,0)</f>
        <v>0</v>
      </c>
      <c r="EA301" s="22">
        <f>Target_AM[[#This Row],[PROPORSI]]*VLOOKUP(Target_AM[[#This Row],[NIPNAS]],Target_CC[],COLUMN(DM$2)+9,0)</f>
        <v>0</v>
      </c>
    </row>
    <row r="302" spans="2:131" x14ac:dyDescent="0.3">
      <c r="B302">
        <v>910017</v>
      </c>
      <c r="C302" t="s">
        <v>1049</v>
      </c>
      <c r="D302">
        <v>1</v>
      </c>
      <c r="E302" s="8">
        <v>45658</v>
      </c>
      <c r="F302">
        <v>19289668</v>
      </c>
      <c r="G302" t="s">
        <v>632</v>
      </c>
      <c r="J302" t="s">
        <v>296</v>
      </c>
      <c r="K302" t="s">
        <v>25</v>
      </c>
      <c r="L302" t="s">
        <v>159</v>
      </c>
      <c r="M302" t="s">
        <v>29</v>
      </c>
      <c r="N302" s="23">
        <f>Target_AM[[#This Row],[PROPORSI]]*VLOOKUP(Target_AM[[#This Row],[NIPNAS]],Target_CC[],9,0)</f>
        <v>22869722.756110534</v>
      </c>
      <c r="O302" s="22">
        <f>Target_AM[[#This Row],[PROPORSI]]*VLOOKUP(Target_AM[[#This Row],[NIPNAS]],Target_CC[],COLUMN(A$2)+9,0)</f>
        <v>1644600</v>
      </c>
      <c r="P302" s="22">
        <f>Target_AM[[#This Row],[PROPORSI]]*VLOOKUP(Target_AM[[#This Row],[NIPNAS]],Target_CC[],COLUMN(B$2)+9,0)</f>
        <v>1568370</v>
      </c>
      <c r="Q302" s="22">
        <f>Target_AM[[#This Row],[PROPORSI]]*VLOOKUP(Target_AM[[#This Row],[NIPNAS]],Target_CC[],COLUMN(C$2)+9,0)</f>
        <v>1583000</v>
      </c>
      <c r="R302" s="22">
        <f>Target_AM[[#This Row],[PROPORSI]]*VLOOKUP(Target_AM[[#This Row],[NIPNAS]],Target_CC[],COLUMN(D$2)+9,0)</f>
        <v>1568370</v>
      </c>
      <c r="S302" s="22">
        <f>Target_AM[[#This Row],[PROPORSI]]*VLOOKUP(Target_AM[[#This Row],[NIPNAS]],Target_CC[],COLUMN(E$2)+9,0)</f>
        <v>1524480</v>
      </c>
      <c r="T302" s="22">
        <f>Target_AM[[#This Row],[PROPORSI]]*VLOOKUP(Target_AM[[#This Row],[NIPNAS]],Target_CC[],COLUMN(F$2)+9,0)</f>
        <v>1480590</v>
      </c>
      <c r="U302" s="22">
        <f>Target_AM[[#This Row],[PROPORSI]]*VLOOKUP(Target_AM[[#This Row],[NIPNAS]],Target_CC[],COLUMN(G$2)+9,0)</f>
        <v>1553740</v>
      </c>
      <c r="V302" s="22">
        <f>Target_AM[[#This Row],[PROPORSI]]*VLOOKUP(Target_AM[[#This Row],[NIPNAS]],Target_CC[],COLUMN(H$2)+9,0)</f>
        <v>1612260</v>
      </c>
      <c r="W302" s="22">
        <f>Target_AM[[#This Row],[PROPORSI]]*VLOOKUP(Target_AM[[#This Row],[NIPNAS]],Target_CC[],COLUMN(I$2)+9,0)</f>
        <v>1597630</v>
      </c>
      <c r="X302" s="22">
        <f>Target_AM[[#This Row],[PROPORSI]]*VLOOKUP(Target_AM[[#This Row],[NIPNAS]],Target_CC[],COLUMN(J$2)+9,0)</f>
        <v>1597630</v>
      </c>
      <c r="Y302" s="22">
        <f>Target_AM[[#This Row],[PROPORSI]]*VLOOKUP(Target_AM[[#This Row],[NIPNAS]],Target_CC[],COLUMN(K$2)+9,0)</f>
        <v>1612260</v>
      </c>
      <c r="Z302" s="22">
        <f>Target_AM[[#This Row],[PROPORSI]]*VLOOKUP(Target_AM[[#This Row],[NIPNAS]],Target_CC[],COLUMN(L$2)+9,0)</f>
        <v>1583000</v>
      </c>
      <c r="AA302" s="22">
        <f>Target_AM[[#This Row],[PROPORSI]]*VLOOKUP(Target_AM[[#This Row],[NIPNAS]],Target_CC[],COLUMN(M$2)+9,0)</f>
        <v>18925930</v>
      </c>
      <c r="AB302" s="22">
        <f>Target_AM[[#This Row],[PROPORSI]]*VLOOKUP(Target_AM[[#This Row],[NIPNAS]],Target_CC[],COLUMN(N$2)+9,0)</f>
        <v>0</v>
      </c>
      <c r="AC302" s="22">
        <f>Target_AM[[#This Row],[PROPORSI]]*VLOOKUP(Target_AM[[#This Row],[NIPNAS]],Target_CC[],COLUMN(O$2)+9,0)</f>
        <v>690859.22431823774</v>
      </c>
      <c r="AD302" s="22">
        <f>Target_AM[[#This Row],[PROPORSI]]*VLOOKUP(Target_AM[[#This Row],[NIPNAS]],Target_CC[],COLUMN(P$2)+9,0)</f>
        <v>683729.23020126333</v>
      </c>
      <c r="AE302" s="22">
        <f>Target_AM[[#This Row],[PROPORSI]]*VLOOKUP(Target_AM[[#This Row],[NIPNAS]],Target_CC[],COLUMN(Q$2)+9,0)</f>
        <v>537486.86343142285</v>
      </c>
      <c r="AF302" s="22">
        <f>Target_AM[[#This Row],[PROPORSI]]*VLOOKUP(Target_AM[[#This Row],[NIPNAS]],Target_CC[],COLUMN(R$2)+9,0)</f>
        <v>586231.66372162709</v>
      </c>
      <c r="AG302" s="22">
        <f>Target_AM[[#This Row],[PROPORSI]]*VLOOKUP(Target_AM[[#This Row],[NIPNAS]],Target_CC[],COLUMN(S$2)+9,0)</f>
        <v>571553.53985494352</v>
      </c>
      <c r="AH302" s="22">
        <f>Target_AM[[#This Row],[PROPORSI]]*VLOOKUP(Target_AM[[#This Row],[NIPNAS]],Target_CC[],COLUMN(T$2)+9,0)</f>
        <v>710365.72728492401</v>
      </c>
      <c r="AI302" s="22">
        <f>Target_AM[[#This Row],[PROPORSI]]*VLOOKUP(Target_AM[[#This Row],[NIPNAS]],Target_CC[],COLUMN(U$2)+9,0)</f>
        <v>598269.13892134407</v>
      </c>
      <c r="AJ302" s="22">
        <f>Target_AM[[#This Row],[PROPORSI]]*VLOOKUP(Target_AM[[#This Row],[NIPNAS]],Target_CC[],COLUMN(V$2)+9,0)</f>
        <v>715610.41381648171</v>
      </c>
      <c r="AK302" s="22">
        <f>Target_AM[[#This Row],[PROPORSI]]*VLOOKUP(Target_AM[[#This Row],[NIPNAS]],Target_CC[],COLUMN(W$2)+9,0)</f>
        <v>720720.50871695695</v>
      </c>
      <c r="AL302" s="22">
        <f>Target_AM[[#This Row],[PROPORSI]]*VLOOKUP(Target_AM[[#This Row],[NIPNAS]],Target_CC[],COLUMN(X$2)+9,0)</f>
        <v>611960.29877694696</v>
      </c>
      <c r="AM302" s="22">
        <f>Target_AM[[#This Row],[PROPORSI]]*VLOOKUP(Target_AM[[#This Row],[NIPNAS]],Target_CC[],COLUMN(Y$2)+9,0)</f>
        <v>623089.45347582689</v>
      </c>
      <c r="AN302" s="22">
        <f>Target_AM[[#This Row],[PROPORSI]]*VLOOKUP(Target_AM[[#This Row],[NIPNAS]],Target_CC[],COLUMN(Z$2)+9,0)</f>
        <v>7049876.062519975</v>
      </c>
      <c r="AO302" s="22">
        <f>Target_AM[[#This Row],[PROPORSI]]*VLOOKUP(Target_AM[[#This Row],[NIPNAS]],Target_CC[],COLUMN(AA$2)+9,0)</f>
        <v>1644600</v>
      </c>
      <c r="AP302" s="22">
        <f>Target_AM[[#This Row],[PROPORSI]]*VLOOKUP(Target_AM[[#This Row],[NIPNAS]],Target_CC[],COLUMN(AB$2)+9,0)</f>
        <v>2259229.224318238</v>
      </c>
      <c r="AQ302" s="22">
        <f>Target_AM[[#This Row],[PROPORSI]]*VLOOKUP(Target_AM[[#This Row],[NIPNAS]],Target_CC[],COLUMN(AC$2)+9,0)</f>
        <v>2266729.2302012634</v>
      </c>
      <c r="AR302" s="22">
        <f>Target_AM[[#This Row],[PROPORSI]]*VLOOKUP(Target_AM[[#This Row],[NIPNAS]],Target_CC[],COLUMN(AD$2)+9,0)</f>
        <v>2105856.863431423</v>
      </c>
      <c r="AS302" s="22">
        <f>Target_AM[[#This Row],[PROPORSI]]*VLOOKUP(Target_AM[[#This Row],[NIPNAS]],Target_CC[],COLUMN(AE$2)+9,0)</f>
        <v>2110711.6637216271</v>
      </c>
      <c r="AT302" s="22">
        <f>Target_AM[[#This Row],[PROPORSI]]*VLOOKUP(Target_AM[[#This Row],[NIPNAS]],Target_CC[],COLUMN(AF$2)+9,0)</f>
        <v>2052143.5398549435</v>
      </c>
      <c r="AU302" s="22">
        <f>Target_AM[[#This Row],[PROPORSI]]*VLOOKUP(Target_AM[[#This Row],[NIPNAS]],Target_CC[],COLUMN(AG$2)+9,0)</f>
        <v>2264105.7272849241</v>
      </c>
      <c r="AV302" s="22">
        <f>Target_AM[[#This Row],[PROPORSI]]*VLOOKUP(Target_AM[[#This Row],[NIPNAS]],Target_CC[],COLUMN(AH$2)+9,0)</f>
        <v>2210529.1389213442</v>
      </c>
      <c r="AW302" s="22">
        <f>Target_AM[[#This Row],[PROPORSI]]*VLOOKUP(Target_AM[[#This Row],[NIPNAS]],Target_CC[],COLUMN(AI$2)+9,0)</f>
        <v>2313240.4138164818</v>
      </c>
      <c r="AX302" s="22">
        <f>Target_AM[[#This Row],[PROPORSI]]*VLOOKUP(Target_AM[[#This Row],[NIPNAS]],Target_CC[],COLUMN(AJ$2)+9,0)</f>
        <v>2318350.5087169567</v>
      </c>
      <c r="AY302" s="22">
        <f>Target_AM[[#This Row],[PROPORSI]]*VLOOKUP(Target_AM[[#This Row],[NIPNAS]],Target_CC[],COLUMN(AK$2)+9,0)</f>
        <v>2224220.298776947</v>
      </c>
      <c r="AZ302" s="22">
        <f>Target_AM[[#This Row],[PROPORSI]]*VLOOKUP(Target_AM[[#This Row],[NIPNAS]],Target_CC[],COLUMN(AL$2)+9,0)</f>
        <v>2206089.4534758269</v>
      </c>
      <c r="BA302" s="22">
        <f>Target_AM[[#This Row],[PROPORSI]]*VLOOKUP(Target_AM[[#This Row],[NIPNAS]],Target_CC[],COLUMN(AM$2)+9,0)</f>
        <v>25975806.062519971</v>
      </c>
      <c r="BB302" s="22">
        <f>Target_AM[[#This Row],[PROPORSI]]*VLOOKUP(Target_AM[[#This Row],[NIPNAS]],Target_CC[],COLUMN(AN$2)+9,0)</f>
        <v>0</v>
      </c>
      <c r="BC302" s="22">
        <f>Target_AM[[#This Row],[PROPORSI]]*VLOOKUP(Target_AM[[#This Row],[NIPNAS]],Target_CC[],COLUMN(AO$2)+9,0)</f>
        <v>0</v>
      </c>
      <c r="BD302" s="22">
        <f>Target_AM[[#This Row],[PROPORSI]]*VLOOKUP(Target_AM[[#This Row],[NIPNAS]],Target_CC[],COLUMN(AP$2)+9,0)</f>
        <v>0</v>
      </c>
      <c r="BE302" s="22">
        <f>Target_AM[[#This Row],[PROPORSI]]*VLOOKUP(Target_AM[[#This Row],[NIPNAS]],Target_CC[],COLUMN(AQ$2)+9,0)</f>
        <v>0</v>
      </c>
      <c r="BF302" s="22">
        <f>Target_AM[[#This Row],[PROPORSI]]*VLOOKUP(Target_AM[[#This Row],[NIPNAS]],Target_CC[],COLUMN(AR$2)+9,0)</f>
        <v>0</v>
      </c>
      <c r="BG302" s="22">
        <f>Target_AM[[#This Row],[PROPORSI]]*VLOOKUP(Target_AM[[#This Row],[NIPNAS]],Target_CC[],COLUMN(AS$2)+9,0)</f>
        <v>0</v>
      </c>
      <c r="BH302" s="22">
        <f>Target_AM[[#This Row],[PROPORSI]]*VLOOKUP(Target_AM[[#This Row],[NIPNAS]],Target_CC[],COLUMN(AT$2)+9,0)</f>
        <v>0</v>
      </c>
      <c r="BI302" s="22">
        <f>Target_AM[[#This Row],[PROPORSI]]*VLOOKUP(Target_AM[[#This Row],[NIPNAS]],Target_CC[],COLUMN(AU$2)+9,0)</f>
        <v>0</v>
      </c>
      <c r="BJ302" s="22">
        <f>Target_AM[[#This Row],[PROPORSI]]*VLOOKUP(Target_AM[[#This Row],[NIPNAS]],Target_CC[],COLUMN(AV$2)+9,0)</f>
        <v>0</v>
      </c>
      <c r="BK302" s="22">
        <f>Target_AM[[#This Row],[PROPORSI]]*VLOOKUP(Target_AM[[#This Row],[NIPNAS]],Target_CC[],COLUMN(AW$2)+9,0)</f>
        <v>0</v>
      </c>
      <c r="BL302" s="22">
        <f>Target_AM[[#This Row],[PROPORSI]]*VLOOKUP(Target_AM[[#This Row],[NIPNAS]],Target_CC[],COLUMN(AX$2)+9,0)</f>
        <v>0</v>
      </c>
      <c r="BM302" s="22">
        <f>Target_AM[[#This Row],[PROPORSI]]*VLOOKUP(Target_AM[[#This Row],[NIPNAS]],Target_CC[],COLUMN(AY$2)+9,0)</f>
        <v>0</v>
      </c>
      <c r="BN302" s="22">
        <f>Target_AM[[#This Row],[PROPORSI]]*VLOOKUP(Target_AM[[#This Row],[NIPNAS]],Target_CC[],COLUMN(AZ$2)+9,0)</f>
        <v>0</v>
      </c>
      <c r="BO302" s="22">
        <f>Target_AM[[#This Row],[PROPORSI]]*VLOOKUP(Target_AM[[#This Row],[NIPNAS]],Target_CC[],COLUMN(BA$2)+9,0)</f>
        <v>1545000</v>
      </c>
      <c r="BP302" s="22">
        <f>Target_AM[[#This Row],[PROPORSI]]*VLOOKUP(Target_AM[[#This Row],[NIPNAS]],Target_CC[],COLUMN(BB$2)+9,0)</f>
        <v>1545000</v>
      </c>
      <c r="BQ302" s="22">
        <f>Target_AM[[#This Row],[PROPORSI]]*VLOOKUP(Target_AM[[#This Row],[NIPNAS]],Target_CC[],COLUMN(BC$2)+9,0)</f>
        <v>1545000</v>
      </c>
      <c r="BR302" s="22">
        <f>Target_AM[[#This Row],[PROPORSI]]*VLOOKUP(Target_AM[[#This Row],[NIPNAS]],Target_CC[],COLUMN(BD$2)+9,0)</f>
        <v>1545000</v>
      </c>
      <c r="BS302" s="22">
        <f>Target_AM[[#This Row],[PROPORSI]]*VLOOKUP(Target_AM[[#This Row],[NIPNAS]],Target_CC[],COLUMN(BE$2)+9,0)</f>
        <v>1545000</v>
      </c>
      <c r="BT302" s="22">
        <f>Target_AM[[#This Row],[PROPORSI]]*VLOOKUP(Target_AM[[#This Row],[NIPNAS]],Target_CC[],COLUMN(BF$2)+9,0)</f>
        <v>1545000</v>
      </c>
      <c r="BU302" s="22">
        <f>Target_AM[[#This Row],[PROPORSI]]*VLOOKUP(Target_AM[[#This Row],[NIPNAS]],Target_CC[],COLUMN(BG$2)+9,0)</f>
        <v>1545000</v>
      </c>
      <c r="BV302" s="22">
        <f>Target_AM[[#This Row],[PROPORSI]]*VLOOKUP(Target_AM[[#This Row],[NIPNAS]],Target_CC[],COLUMN(BH$2)+9,0)</f>
        <v>1545000</v>
      </c>
      <c r="BW302" s="22">
        <f>Target_AM[[#This Row],[PROPORSI]]*VLOOKUP(Target_AM[[#This Row],[NIPNAS]],Target_CC[],COLUMN(BI$2)+9,0)</f>
        <v>1545000</v>
      </c>
      <c r="BX302" s="22">
        <f>Target_AM[[#This Row],[PROPORSI]]*VLOOKUP(Target_AM[[#This Row],[NIPNAS]],Target_CC[],COLUMN(BJ$2)+9,0)</f>
        <v>1545000</v>
      </c>
      <c r="BY302" s="22">
        <f>Target_AM[[#This Row],[PROPORSI]]*VLOOKUP(Target_AM[[#This Row],[NIPNAS]],Target_CC[],COLUMN(BK$2)+9,0)</f>
        <v>1545000</v>
      </c>
      <c r="BZ302" s="22">
        <f>Target_AM[[#This Row],[PROPORSI]]*VLOOKUP(Target_AM[[#This Row],[NIPNAS]],Target_CC[],COLUMN(BL$2)+9,0)</f>
        <v>1545000</v>
      </c>
      <c r="CA302" s="22">
        <f>Target_AM[[#This Row],[PROPORSI]]*VLOOKUP(Target_AM[[#This Row],[NIPNAS]],Target_CC[],COLUMN(BM$2)+9,0)</f>
        <v>18540000</v>
      </c>
      <c r="CB302" s="22">
        <f>Target_AM[[#This Row],[PROPORSI]]*VLOOKUP(Target_AM[[#This Row],[NIPNAS]],Target_CC[],COLUMN(BN$2)+9,0)</f>
        <v>0</v>
      </c>
      <c r="CC302" s="22">
        <f>Target_AM[[#This Row],[PROPORSI]]*VLOOKUP(Target_AM[[#This Row],[NIPNAS]],Target_CC[],COLUMN(BO$2)+9,0)</f>
        <v>0</v>
      </c>
      <c r="CD302" s="22">
        <f>Target_AM[[#This Row],[PROPORSI]]*VLOOKUP(Target_AM[[#This Row],[NIPNAS]],Target_CC[],COLUMN(BP$2)+9,0)</f>
        <v>0</v>
      </c>
      <c r="CE302" s="22">
        <f>Target_AM[[#This Row],[PROPORSI]]*VLOOKUP(Target_AM[[#This Row],[NIPNAS]],Target_CC[],COLUMN(BQ$2)+9,0)</f>
        <v>0</v>
      </c>
      <c r="CF302" s="22">
        <f>Target_AM[[#This Row],[PROPORSI]]*VLOOKUP(Target_AM[[#This Row],[NIPNAS]],Target_CC[],COLUMN(BR$2)+9,0)</f>
        <v>0</v>
      </c>
      <c r="CG302" s="22">
        <f>Target_AM[[#This Row],[PROPORSI]]*VLOOKUP(Target_AM[[#This Row],[NIPNAS]],Target_CC[],COLUMN(BS$2)+9,0)</f>
        <v>0</v>
      </c>
      <c r="CH302" s="22">
        <f>Target_AM[[#This Row],[PROPORSI]]*VLOOKUP(Target_AM[[#This Row],[NIPNAS]],Target_CC[],COLUMN(BT$2)+9,0)</f>
        <v>0</v>
      </c>
      <c r="CI302" s="22">
        <f>Target_AM[[#This Row],[PROPORSI]]*VLOOKUP(Target_AM[[#This Row],[NIPNAS]],Target_CC[],COLUMN(BU$2)+9,0)</f>
        <v>0</v>
      </c>
      <c r="CJ302" s="22">
        <f>Target_AM[[#This Row],[PROPORSI]]*VLOOKUP(Target_AM[[#This Row],[NIPNAS]],Target_CC[],COLUMN(BV$2)+9,0)</f>
        <v>0</v>
      </c>
      <c r="CK302" s="22">
        <f>Target_AM[[#This Row],[PROPORSI]]*VLOOKUP(Target_AM[[#This Row],[NIPNAS]],Target_CC[],COLUMN(BW$2)+9,0)</f>
        <v>0</v>
      </c>
      <c r="CL302" s="22">
        <f>Target_AM[[#This Row],[PROPORSI]]*VLOOKUP(Target_AM[[#This Row],[NIPNAS]],Target_CC[],COLUMN(BX$2)+9,0)</f>
        <v>0</v>
      </c>
      <c r="CM302" s="22">
        <f>Target_AM[[#This Row],[PROPORSI]]*VLOOKUP(Target_AM[[#This Row],[NIPNAS]],Target_CC[],COLUMN(BY$2)+9,0)</f>
        <v>0</v>
      </c>
      <c r="CN302" s="22">
        <f>Target_AM[[#This Row],[PROPORSI]]*VLOOKUP(Target_AM[[#This Row],[NIPNAS]],Target_CC[],COLUMN(BZ$2)+9,0)</f>
        <v>0</v>
      </c>
      <c r="CO302" s="22">
        <f>Target_AM[[#This Row],[PROPORSI]]*VLOOKUP(Target_AM[[#This Row],[NIPNAS]],Target_CC[],COLUMN(CA$2)+9,0)</f>
        <v>1545000</v>
      </c>
      <c r="CP302" s="22">
        <f>Target_AM[[#This Row],[PROPORSI]]*VLOOKUP(Target_AM[[#This Row],[NIPNAS]],Target_CC[],COLUMN(CB$2)+9,0)</f>
        <v>1545000</v>
      </c>
      <c r="CQ302" s="22">
        <f>Target_AM[[#This Row],[PROPORSI]]*VLOOKUP(Target_AM[[#This Row],[NIPNAS]],Target_CC[],COLUMN(CC$2)+9,0)</f>
        <v>1545000</v>
      </c>
      <c r="CR302" s="22">
        <f>Target_AM[[#This Row],[PROPORSI]]*VLOOKUP(Target_AM[[#This Row],[NIPNAS]],Target_CC[],COLUMN(CD$2)+9,0)</f>
        <v>1545000</v>
      </c>
      <c r="CS302" s="22">
        <f>Target_AM[[#This Row],[PROPORSI]]*VLOOKUP(Target_AM[[#This Row],[NIPNAS]],Target_CC[],COLUMN(CE$2)+9,0)</f>
        <v>1545000</v>
      </c>
      <c r="CT302" s="22">
        <f>Target_AM[[#This Row],[PROPORSI]]*VLOOKUP(Target_AM[[#This Row],[NIPNAS]],Target_CC[],COLUMN(CF$2)+9,0)</f>
        <v>1545000</v>
      </c>
      <c r="CU302" s="22">
        <f>Target_AM[[#This Row],[PROPORSI]]*VLOOKUP(Target_AM[[#This Row],[NIPNAS]],Target_CC[],COLUMN(CG$2)+9,0)</f>
        <v>1545000</v>
      </c>
      <c r="CV302" s="22">
        <f>Target_AM[[#This Row],[PROPORSI]]*VLOOKUP(Target_AM[[#This Row],[NIPNAS]],Target_CC[],COLUMN(CH$2)+9,0)</f>
        <v>1545000</v>
      </c>
      <c r="CW302" s="22">
        <f>Target_AM[[#This Row],[PROPORSI]]*VLOOKUP(Target_AM[[#This Row],[NIPNAS]],Target_CC[],COLUMN(CI$2)+9,0)</f>
        <v>1545000</v>
      </c>
      <c r="CX302" s="22">
        <f>Target_AM[[#This Row],[PROPORSI]]*VLOOKUP(Target_AM[[#This Row],[NIPNAS]],Target_CC[],COLUMN(CJ$2)+9,0)</f>
        <v>1545000</v>
      </c>
      <c r="CY302" s="22">
        <f>Target_AM[[#This Row],[PROPORSI]]*VLOOKUP(Target_AM[[#This Row],[NIPNAS]],Target_CC[],COLUMN(CK$2)+9,0)</f>
        <v>1545000</v>
      </c>
      <c r="CZ302" s="22">
        <f>Target_AM[[#This Row],[PROPORSI]]*VLOOKUP(Target_AM[[#This Row],[NIPNAS]],Target_CC[],COLUMN(CL$2)+9,0)</f>
        <v>1545000</v>
      </c>
      <c r="DA302" s="22">
        <f>Target_AM[[#This Row],[PROPORSI]]*VLOOKUP(Target_AM[[#This Row],[NIPNAS]],Target_CC[],COLUMN(CM$2)+9,0)</f>
        <v>18540000</v>
      </c>
      <c r="DB302" s="22">
        <f>Target_AM[[#This Row],[PROPORSI]]*VLOOKUP(Target_AM[[#This Row],[NIPNAS]],Target_CC[],COLUMN(CN$2)+9,0)</f>
        <v>0</v>
      </c>
      <c r="DC302" s="22">
        <f>Target_AM[[#This Row],[PROPORSI]]*VLOOKUP(Target_AM[[#This Row],[NIPNAS]],Target_CC[],COLUMN(CO$2)+9,0)</f>
        <v>0</v>
      </c>
      <c r="DD302" s="22">
        <f>Target_AM[[#This Row],[PROPORSI]]*VLOOKUP(Target_AM[[#This Row],[NIPNAS]],Target_CC[],COLUMN(CP$2)+9,0)</f>
        <v>0</v>
      </c>
      <c r="DE302" s="22">
        <f>Target_AM[[#This Row],[PROPORSI]]*VLOOKUP(Target_AM[[#This Row],[NIPNAS]],Target_CC[],COLUMN(CQ$2)+9,0)</f>
        <v>0</v>
      </c>
      <c r="DF302" s="22">
        <f>Target_AM[[#This Row],[PROPORSI]]*VLOOKUP(Target_AM[[#This Row],[NIPNAS]],Target_CC[],COLUMN(CR$2)+9,0)</f>
        <v>0</v>
      </c>
      <c r="DG302" s="22">
        <f>Target_AM[[#This Row],[PROPORSI]]*VLOOKUP(Target_AM[[#This Row],[NIPNAS]],Target_CC[],COLUMN(CS$2)+9,0)</f>
        <v>0</v>
      </c>
      <c r="DH302" s="22">
        <f>Target_AM[[#This Row],[PROPORSI]]*VLOOKUP(Target_AM[[#This Row],[NIPNAS]],Target_CC[],COLUMN(CT$2)+9,0)</f>
        <v>0</v>
      </c>
      <c r="DI302" s="22">
        <f>Target_AM[[#This Row],[PROPORSI]]*VLOOKUP(Target_AM[[#This Row],[NIPNAS]],Target_CC[],COLUMN(CU$2)+9,0)</f>
        <v>0</v>
      </c>
      <c r="DJ302" s="22">
        <f>Target_AM[[#This Row],[PROPORSI]]*VLOOKUP(Target_AM[[#This Row],[NIPNAS]],Target_CC[],COLUMN(CV$2)+9,0)</f>
        <v>0</v>
      </c>
      <c r="DK302" s="22">
        <f>Target_AM[[#This Row],[PROPORSI]]*VLOOKUP(Target_AM[[#This Row],[NIPNAS]],Target_CC[],COLUMN(CW$2)+9,0)</f>
        <v>0</v>
      </c>
      <c r="DL302" s="22">
        <f>Target_AM[[#This Row],[PROPORSI]]*VLOOKUP(Target_AM[[#This Row],[NIPNAS]],Target_CC[],COLUMN(CX$2)+9,0)</f>
        <v>0</v>
      </c>
      <c r="DM302" s="22">
        <f>Target_AM[[#This Row],[PROPORSI]]*VLOOKUP(Target_AM[[#This Row],[NIPNAS]],Target_CC[],COLUMN(CY$2)+9,0)</f>
        <v>0</v>
      </c>
      <c r="DN302" s="22">
        <f>Target_AM[[#This Row],[PROPORSI]]*VLOOKUP(Target_AM[[#This Row],[NIPNAS]],Target_CC[],COLUMN(CZ$2)+9,0)</f>
        <v>0</v>
      </c>
      <c r="DO302" s="22">
        <f>Target_AM[[#This Row],[PROPORSI]]*VLOOKUP(Target_AM[[#This Row],[NIPNAS]],Target_CC[],COLUMN(DA$2)+9,0)</f>
        <v>0</v>
      </c>
      <c r="DP302" s="22">
        <f>Target_AM[[#This Row],[PROPORSI]]*VLOOKUP(Target_AM[[#This Row],[NIPNAS]],Target_CC[],COLUMN(DB$2)+9,0)</f>
        <v>0</v>
      </c>
      <c r="DQ302" s="22">
        <f>Target_AM[[#This Row],[PROPORSI]]*VLOOKUP(Target_AM[[#This Row],[NIPNAS]],Target_CC[],COLUMN(DC$2)+9,0)</f>
        <v>0</v>
      </c>
      <c r="DR302" s="22">
        <f>Target_AM[[#This Row],[PROPORSI]]*VLOOKUP(Target_AM[[#This Row],[NIPNAS]],Target_CC[],COLUMN(DD$2)+9,0)</f>
        <v>0</v>
      </c>
      <c r="DS302" s="22">
        <f>Target_AM[[#This Row],[PROPORSI]]*VLOOKUP(Target_AM[[#This Row],[NIPNAS]],Target_CC[],COLUMN(DE$2)+9,0)</f>
        <v>0</v>
      </c>
      <c r="DT302" s="22">
        <f>Target_AM[[#This Row],[PROPORSI]]*VLOOKUP(Target_AM[[#This Row],[NIPNAS]],Target_CC[],COLUMN(DF$2)+9,0)</f>
        <v>0</v>
      </c>
      <c r="DU302" s="22">
        <f>Target_AM[[#This Row],[PROPORSI]]*VLOOKUP(Target_AM[[#This Row],[NIPNAS]],Target_CC[],COLUMN(DG$2)+9,0)</f>
        <v>0</v>
      </c>
      <c r="DV302" s="22">
        <f>Target_AM[[#This Row],[PROPORSI]]*VLOOKUP(Target_AM[[#This Row],[NIPNAS]],Target_CC[],COLUMN(DH$2)+9,0)</f>
        <v>0</v>
      </c>
      <c r="DW302" s="22">
        <f>Target_AM[[#This Row],[PROPORSI]]*VLOOKUP(Target_AM[[#This Row],[NIPNAS]],Target_CC[],COLUMN(DI$2)+9,0)</f>
        <v>0</v>
      </c>
      <c r="DX302" s="22">
        <f>Target_AM[[#This Row],[PROPORSI]]*VLOOKUP(Target_AM[[#This Row],[NIPNAS]],Target_CC[],COLUMN(DJ$2)+9,0)</f>
        <v>0</v>
      </c>
      <c r="DY302" s="22">
        <f>Target_AM[[#This Row],[PROPORSI]]*VLOOKUP(Target_AM[[#This Row],[NIPNAS]],Target_CC[],COLUMN(DK$2)+9,0)</f>
        <v>0</v>
      </c>
      <c r="DZ302" s="22">
        <f>Target_AM[[#This Row],[PROPORSI]]*VLOOKUP(Target_AM[[#This Row],[NIPNAS]],Target_CC[],COLUMN(DL$2)+9,0)</f>
        <v>0</v>
      </c>
      <c r="EA302" s="22">
        <f>Target_AM[[#This Row],[PROPORSI]]*VLOOKUP(Target_AM[[#This Row],[NIPNAS]],Target_CC[],COLUMN(DM$2)+9,0)</f>
        <v>0</v>
      </c>
    </row>
    <row r="303" spans="2:131" x14ac:dyDescent="0.3">
      <c r="B303">
        <v>404930</v>
      </c>
      <c r="C303" t="s">
        <v>1011</v>
      </c>
      <c r="D303">
        <v>1</v>
      </c>
      <c r="E303" s="8">
        <v>45658</v>
      </c>
      <c r="F303">
        <v>10215607</v>
      </c>
      <c r="G303" t="s">
        <v>635</v>
      </c>
      <c r="J303" t="s">
        <v>296</v>
      </c>
      <c r="K303" t="s">
        <v>24</v>
      </c>
      <c r="L303" t="s">
        <v>159</v>
      </c>
      <c r="M303" t="s">
        <v>29</v>
      </c>
      <c r="N303" s="23">
        <f>Target_AM[[#This Row],[PROPORSI]]*VLOOKUP(Target_AM[[#This Row],[NIPNAS]],Target_CC[],9,0)</f>
        <v>28814550.893225607</v>
      </c>
      <c r="O303" s="22">
        <f>Target_AM[[#This Row],[PROPORSI]]*VLOOKUP(Target_AM[[#This Row],[NIPNAS]],Target_CC[],COLUMN(A$2)+9,0)</f>
        <v>1589129</v>
      </c>
      <c r="P303" s="22">
        <f>Target_AM[[#This Row],[PROPORSI]]*VLOOKUP(Target_AM[[#This Row],[NIPNAS]],Target_CC[],COLUMN(B$2)+9,0)</f>
        <v>1513042.55</v>
      </c>
      <c r="Q303" s="22">
        <f>Target_AM[[#This Row],[PROPORSI]]*VLOOKUP(Target_AM[[#This Row],[NIPNAS]],Target_CC[],COLUMN(C$2)+9,0)</f>
        <v>1527645</v>
      </c>
      <c r="R303" s="22">
        <f>Target_AM[[#This Row],[PROPORSI]]*VLOOKUP(Target_AM[[#This Row],[NIPNAS]],Target_CC[],COLUMN(D$2)+9,0)</f>
        <v>1513042.55</v>
      </c>
      <c r="S303" s="22">
        <f>Target_AM[[#This Row],[PROPORSI]]*VLOOKUP(Target_AM[[#This Row],[NIPNAS]],Target_CC[],COLUMN(E$2)+9,0)</f>
        <v>1469235.2</v>
      </c>
      <c r="T303" s="22">
        <f>Target_AM[[#This Row],[PROPORSI]]*VLOOKUP(Target_AM[[#This Row],[NIPNAS]],Target_CC[],COLUMN(F$2)+9,0)</f>
        <v>1425427.85</v>
      </c>
      <c r="U303" s="22">
        <f>Target_AM[[#This Row],[PROPORSI]]*VLOOKUP(Target_AM[[#This Row],[NIPNAS]],Target_CC[],COLUMN(G$2)+9,0)</f>
        <v>1498440.1</v>
      </c>
      <c r="V303" s="22">
        <f>Target_AM[[#This Row],[PROPORSI]]*VLOOKUP(Target_AM[[#This Row],[NIPNAS]],Target_CC[],COLUMN(H$2)+9,0)</f>
        <v>1556849.9</v>
      </c>
      <c r="W303" s="22">
        <f>Target_AM[[#This Row],[PROPORSI]]*VLOOKUP(Target_AM[[#This Row],[NIPNAS]],Target_CC[],COLUMN(I$2)+9,0)</f>
        <v>1542247.45</v>
      </c>
      <c r="X303" s="22">
        <f>Target_AM[[#This Row],[PROPORSI]]*VLOOKUP(Target_AM[[#This Row],[NIPNAS]],Target_CC[],COLUMN(J$2)+9,0)</f>
        <v>1542247.45</v>
      </c>
      <c r="Y303" s="22">
        <f>Target_AM[[#This Row],[PROPORSI]]*VLOOKUP(Target_AM[[#This Row],[NIPNAS]],Target_CC[],COLUMN(K$2)+9,0)</f>
        <v>1556849.9</v>
      </c>
      <c r="Z303" s="22">
        <f>Target_AM[[#This Row],[PROPORSI]]*VLOOKUP(Target_AM[[#This Row],[NIPNAS]],Target_CC[],COLUMN(L$2)+9,0)</f>
        <v>1527645</v>
      </c>
      <c r="AA303" s="22">
        <f>Target_AM[[#This Row],[PROPORSI]]*VLOOKUP(Target_AM[[#This Row],[NIPNAS]],Target_CC[],COLUMN(M$2)+9,0)</f>
        <v>18261801.949999999</v>
      </c>
      <c r="AB303" s="22">
        <f>Target_AM[[#This Row],[PROPORSI]]*VLOOKUP(Target_AM[[#This Row],[NIPNAS]],Target_CC[],COLUMN(N$2)+9,0)</f>
        <v>0</v>
      </c>
      <c r="AC303" s="22">
        <f>Target_AM[[#This Row],[PROPORSI]]*VLOOKUP(Target_AM[[#This Row],[NIPNAS]],Target_CC[],COLUMN(O$2)+9,0)</f>
        <v>690859.22431823774</v>
      </c>
      <c r="AD303" s="22">
        <f>Target_AM[[#This Row],[PROPORSI]]*VLOOKUP(Target_AM[[#This Row],[NIPNAS]],Target_CC[],COLUMN(P$2)+9,0)</f>
        <v>683729.23020126333</v>
      </c>
      <c r="AE303" s="22">
        <f>Target_AM[[#This Row],[PROPORSI]]*VLOOKUP(Target_AM[[#This Row],[NIPNAS]],Target_CC[],COLUMN(Q$2)+9,0)</f>
        <v>537486.86343142285</v>
      </c>
      <c r="AF303" s="22">
        <f>Target_AM[[#This Row],[PROPORSI]]*VLOOKUP(Target_AM[[#This Row],[NIPNAS]],Target_CC[],COLUMN(R$2)+9,0)</f>
        <v>586231.66372162709</v>
      </c>
      <c r="AG303" s="22">
        <f>Target_AM[[#This Row],[PROPORSI]]*VLOOKUP(Target_AM[[#This Row],[NIPNAS]],Target_CC[],COLUMN(S$2)+9,0)</f>
        <v>571553.53985494352</v>
      </c>
      <c r="AH303" s="22">
        <f>Target_AM[[#This Row],[PROPORSI]]*VLOOKUP(Target_AM[[#This Row],[NIPNAS]],Target_CC[],COLUMN(T$2)+9,0)</f>
        <v>710365.72728492401</v>
      </c>
      <c r="AI303" s="22">
        <f>Target_AM[[#This Row],[PROPORSI]]*VLOOKUP(Target_AM[[#This Row],[NIPNAS]],Target_CC[],COLUMN(U$2)+9,0)</f>
        <v>598269.13892134407</v>
      </c>
      <c r="AJ303" s="22">
        <f>Target_AM[[#This Row],[PROPORSI]]*VLOOKUP(Target_AM[[#This Row],[NIPNAS]],Target_CC[],COLUMN(V$2)+9,0)</f>
        <v>715610.41381648171</v>
      </c>
      <c r="AK303" s="22">
        <f>Target_AM[[#This Row],[PROPORSI]]*VLOOKUP(Target_AM[[#This Row],[NIPNAS]],Target_CC[],COLUMN(W$2)+9,0)</f>
        <v>720720.50871695695</v>
      </c>
      <c r="AL303" s="22">
        <f>Target_AM[[#This Row],[PROPORSI]]*VLOOKUP(Target_AM[[#This Row],[NIPNAS]],Target_CC[],COLUMN(X$2)+9,0)</f>
        <v>611960.29877694696</v>
      </c>
      <c r="AM303" s="22">
        <f>Target_AM[[#This Row],[PROPORSI]]*VLOOKUP(Target_AM[[#This Row],[NIPNAS]],Target_CC[],COLUMN(Y$2)+9,0)</f>
        <v>623089.45347582689</v>
      </c>
      <c r="AN303" s="22">
        <f>Target_AM[[#This Row],[PROPORSI]]*VLOOKUP(Target_AM[[#This Row],[NIPNAS]],Target_CC[],COLUMN(Z$2)+9,0)</f>
        <v>7049876.062519975</v>
      </c>
      <c r="AO303" s="22">
        <f>Target_AM[[#This Row],[PROPORSI]]*VLOOKUP(Target_AM[[#This Row],[NIPNAS]],Target_CC[],COLUMN(AA$2)+9,0)</f>
        <v>1589129</v>
      </c>
      <c r="AP303" s="22">
        <f>Target_AM[[#This Row],[PROPORSI]]*VLOOKUP(Target_AM[[#This Row],[NIPNAS]],Target_CC[],COLUMN(AB$2)+9,0)</f>
        <v>2203901.7743182378</v>
      </c>
      <c r="AQ303" s="22">
        <f>Target_AM[[#This Row],[PROPORSI]]*VLOOKUP(Target_AM[[#This Row],[NIPNAS]],Target_CC[],COLUMN(AC$2)+9,0)</f>
        <v>2211374.2302012634</v>
      </c>
      <c r="AR303" s="22">
        <f>Target_AM[[#This Row],[PROPORSI]]*VLOOKUP(Target_AM[[#This Row],[NIPNAS]],Target_CC[],COLUMN(AD$2)+9,0)</f>
        <v>2050529.4134314228</v>
      </c>
      <c r="AS303" s="22">
        <f>Target_AM[[#This Row],[PROPORSI]]*VLOOKUP(Target_AM[[#This Row],[NIPNAS]],Target_CC[],COLUMN(AE$2)+9,0)</f>
        <v>2055466.863721627</v>
      </c>
      <c r="AT303" s="22">
        <f>Target_AM[[#This Row],[PROPORSI]]*VLOOKUP(Target_AM[[#This Row],[NIPNAS]],Target_CC[],COLUMN(AF$2)+9,0)</f>
        <v>1996981.3898549436</v>
      </c>
      <c r="AU303" s="22">
        <f>Target_AM[[#This Row],[PROPORSI]]*VLOOKUP(Target_AM[[#This Row],[NIPNAS]],Target_CC[],COLUMN(AG$2)+9,0)</f>
        <v>2208805.8272849242</v>
      </c>
      <c r="AV303" s="22">
        <f>Target_AM[[#This Row],[PROPORSI]]*VLOOKUP(Target_AM[[#This Row],[NIPNAS]],Target_CC[],COLUMN(AH$2)+9,0)</f>
        <v>2155119.0389213441</v>
      </c>
      <c r="AW303" s="22">
        <f>Target_AM[[#This Row],[PROPORSI]]*VLOOKUP(Target_AM[[#This Row],[NIPNAS]],Target_CC[],COLUMN(AI$2)+9,0)</f>
        <v>2257857.8638164815</v>
      </c>
      <c r="AX303" s="22">
        <f>Target_AM[[#This Row],[PROPORSI]]*VLOOKUP(Target_AM[[#This Row],[NIPNAS]],Target_CC[],COLUMN(AJ$2)+9,0)</f>
        <v>2262967.9587169569</v>
      </c>
      <c r="AY303" s="22">
        <f>Target_AM[[#This Row],[PROPORSI]]*VLOOKUP(Target_AM[[#This Row],[NIPNAS]],Target_CC[],COLUMN(AK$2)+9,0)</f>
        <v>2168810.1987769469</v>
      </c>
      <c r="AZ303" s="22">
        <f>Target_AM[[#This Row],[PROPORSI]]*VLOOKUP(Target_AM[[#This Row],[NIPNAS]],Target_CC[],COLUMN(AL$2)+9,0)</f>
        <v>2150734.4534758269</v>
      </c>
      <c r="BA303" s="22">
        <f>Target_AM[[#This Row],[PROPORSI]]*VLOOKUP(Target_AM[[#This Row],[NIPNAS]],Target_CC[],COLUMN(AM$2)+9,0)</f>
        <v>25311678.012519971</v>
      </c>
      <c r="BB303" s="22">
        <f>Target_AM[[#This Row],[PROPORSI]]*VLOOKUP(Target_AM[[#This Row],[NIPNAS]],Target_CC[],COLUMN(AN$2)+9,0)</f>
        <v>6438774.4725484867</v>
      </c>
      <c r="BC303" s="22">
        <f>Target_AM[[#This Row],[PROPORSI]]*VLOOKUP(Target_AM[[#This Row],[NIPNAS]],Target_CC[],COLUMN(AO$2)+9,0)</f>
        <v>6700029.5563905733</v>
      </c>
      <c r="BD303" s="22">
        <f>Target_AM[[#This Row],[PROPORSI]]*VLOOKUP(Target_AM[[#This Row],[NIPNAS]],Target_CC[],COLUMN(AP$2)+9,0)</f>
        <v>6775705.6975689363</v>
      </c>
      <c r="BE303" s="22">
        <f>Target_AM[[#This Row],[PROPORSI]]*VLOOKUP(Target_AM[[#This Row],[NIPNAS]],Target_CC[],COLUMN(AQ$2)+9,0)</f>
        <v>6568836.0095267193</v>
      </c>
      <c r="BF303" s="22">
        <f>Target_AM[[#This Row],[PROPORSI]]*VLOOKUP(Target_AM[[#This Row],[NIPNAS]],Target_CC[],COLUMN(AR$2)+9,0)</f>
        <v>6906968.2303243773</v>
      </c>
      <c r="BG303" s="22">
        <f>Target_AM[[#This Row],[PROPORSI]]*VLOOKUP(Target_AM[[#This Row],[NIPNAS]],Target_CC[],COLUMN(AS$2)+9,0)</f>
        <v>6864000.8539082818</v>
      </c>
      <c r="BH303" s="22">
        <f>Target_AM[[#This Row],[PROPORSI]]*VLOOKUP(Target_AM[[#This Row],[NIPNAS]],Target_CC[],COLUMN(AT$2)+9,0)</f>
        <v>7088234.5944627188</v>
      </c>
      <c r="BI303" s="22">
        <f>Target_AM[[#This Row],[PROPORSI]]*VLOOKUP(Target_AM[[#This Row],[NIPNAS]],Target_CC[],COLUMN(AU$2)+9,0)</f>
        <v>7187883.9314399967</v>
      </c>
      <c r="BJ303" s="22">
        <f>Target_AM[[#This Row],[PROPORSI]]*VLOOKUP(Target_AM[[#This Row],[NIPNAS]],Target_CC[],COLUMN(AV$2)+9,0)</f>
        <v>7076147.9699460845</v>
      </c>
      <c r="BK303" s="22">
        <f>Target_AM[[#This Row],[PROPORSI]]*VLOOKUP(Target_AM[[#This Row],[NIPNAS]],Target_CC[],COLUMN(AW$2)+9,0)</f>
        <v>7196443.9382179668</v>
      </c>
      <c r="BL303" s="22">
        <f>Target_AM[[#This Row],[PROPORSI]]*VLOOKUP(Target_AM[[#This Row],[NIPNAS]],Target_CC[],COLUMN(AX$2)+9,0)</f>
        <v>7329111.886106885</v>
      </c>
      <c r="BM303" s="22">
        <f>Target_AM[[#This Row],[PROPORSI]]*VLOOKUP(Target_AM[[#This Row],[NIPNAS]],Target_CC[],COLUMN(AY$2)+9,0)</f>
        <v>7145795.5729339961</v>
      </c>
      <c r="BN303" s="22">
        <f>Target_AM[[#This Row],[PROPORSI]]*VLOOKUP(Target_AM[[#This Row],[NIPNAS]],Target_CC[],COLUMN(AZ$2)+9,0)</f>
        <v>83277932.713375032</v>
      </c>
      <c r="BO303" s="22">
        <f>Target_AM[[#This Row],[PROPORSI]]*VLOOKUP(Target_AM[[#This Row],[NIPNAS]],Target_CC[],COLUMN(BA$2)+9,0)</f>
        <v>1615860</v>
      </c>
      <c r="BP303" s="22">
        <f>Target_AM[[#This Row],[PROPORSI]]*VLOOKUP(Target_AM[[#This Row],[NIPNAS]],Target_CC[],COLUMN(BB$2)+9,0)</f>
        <v>1608000</v>
      </c>
      <c r="BQ303" s="22">
        <f>Target_AM[[#This Row],[PROPORSI]]*VLOOKUP(Target_AM[[#This Row],[NIPNAS]],Target_CC[],COLUMN(BC$2)+9,0)</f>
        <v>1613069</v>
      </c>
      <c r="BR303" s="22">
        <f>Target_AM[[#This Row],[PROPORSI]]*VLOOKUP(Target_AM[[#This Row],[NIPNAS]],Target_CC[],COLUMN(BD$2)+9,0)</f>
        <v>1613069</v>
      </c>
      <c r="BS303" s="22">
        <f>Target_AM[[#This Row],[PROPORSI]]*VLOOKUP(Target_AM[[#This Row],[NIPNAS]],Target_CC[],COLUMN(BE$2)+9,0)</f>
        <v>1613069</v>
      </c>
      <c r="BT303" s="22">
        <f>Target_AM[[#This Row],[PROPORSI]]*VLOOKUP(Target_AM[[#This Row],[NIPNAS]],Target_CC[],COLUMN(BF$2)+9,0)</f>
        <v>1613069</v>
      </c>
      <c r="BU303" s="22">
        <f>Target_AM[[#This Row],[PROPORSI]]*VLOOKUP(Target_AM[[#This Row],[NIPNAS]],Target_CC[],COLUMN(BG$2)+9,0)</f>
        <v>1613069</v>
      </c>
      <c r="BV303" s="22">
        <f>Target_AM[[#This Row],[PROPORSI]]*VLOOKUP(Target_AM[[#This Row],[NIPNAS]],Target_CC[],COLUMN(BH$2)+9,0)</f>
        <v>1613069</v>
      </c>
      <c r="BW303" s="22">
        <f>Target_AM[[#This Row],[PROPORSI]]*VLOOKUP(Target_AM[[#This Row],[NIPNAS]],Target_CC[],COLUMN(BI$2)+9,0)</f>
        <v>1613069</v>
      </c>
      <c r="BX303" s="22">
        <f>Target_AM[[#This Row],[PROPORSI]]*VLOOKUP(Target_AM[[#This Row],[NIPNAS]],Target_CC[],COLUMN(BJ$2)+9,0)</f>
        <v>1613069</v>
      </c>
      <c r="BY303" s="22">
        <f>Target_AM[[#This Row],[PROPORSI]]*VLOOKUP(Target_AM[[#This Row],[NIPNAS]],Target_CC[],COLUMN(BK$2)+9,0)</f>
        <v>1613069</v>
      </c>
      <c r="BZ303" s="22">
        <f>Target_AM[[#This Row],[PROPORSI]]*VLOOKUP(Target_AM[[#This Row],[NIPNAS]],Target_CC[],COLUMN(BL$2)+9,0)</f>
        <v>1613069</v>
      </c>
      <c r="CA303" s="22">
        <f>Target_AM[[#This Row],[PROPORSI]]*VLOOKUP(Target_AM[[#This Row],[NIPNAS]],Target_CC[],COLUMN(BM$2)+9,0)</f>
        <v>19354550</v>
      </c>
      <c r="CB303" s="22">
        <f>Target_AM[[#This Row],[PROPORSI]]*VLOOKUP(Target_AM[[#This Row],[NIPNAS]],Target_CC[],COLUMN(BN$2)+9,0)</f>
        <v>0</v>
      </c>
      <c r="CC303" s="22">
        <f>Target_AM[[#This Row],[PROPORSI]]*VLOOKUP(Target_AM[[#This Row],[NIPNAS]],Target_CC[],COLUMN(BO$2)+9,0)</f>
        <v>0</v>
      </c>
      <c r="CD303" s="22">
        <f>Target_AM[[#This Row],[PROPORSI]]*VLOOKUP(Target_AM[[#This Row],[NIPNAS]],Target_CC[],COLUMN(BP$2)+9,0)</f>
        <v>0</v>
      </c>
      <c r="CE303" s="22">
        <f>Target_AM[[#This Row],[PROPORSI]]*VLOOKUP(Target_AM[[#This Row],[NIPNAS]],Target_CC[],COLUMN(BQ$2)+9,0)</f>
        <v>0</v>
      </c>
      <c r="CF303" s="22">
        <f>Target_AM[[#This Row],[PROPORSI]]*VLOOKUP(Target_AM[[#This Row],[NIPNAS]],Target_CC[],COLUMN(BR$2)+9,0)</f>
        <v>0</v>
      </c>
      <c r="CG303" s="22">
        <f>Target_AM[[#This Row],[PROPORSI]]*VLOOKUP(Target_AM[[#This Row],[NIPNAS]],Target_CC[],COLUMN(BS$2)+9,0)</f>
        <v>0</v>
      </c>
      <c r="CH303" s="22">
        <f>Target_AM[[#This Row],[PROPORSI]]*VLOOKUP(Target_AM[[#This Row],[NIPNAS]],Target_CC[],COLUMN(BT$2)+9,0)</f>
        <v>0</v>
      </c>
      <c r="CI303" s="22">
        <f>Target_AM[[#This Row],[PROPORSI]]*VLOOKUP(Target_AM[[#This Row],[NIPNAS]],Target_CC[],COLUMN(BU$2)+9,0)</f>
        <v>0</v>
      </c>
      <c r="CJ303" s="22">
        <f>Target_AM[[#This Row],[PROPORSI]]*VLOOKUP(Target_AM[[#This Row],[NIPNAS]],Target_CC[],COLUMN(BV$2)+9,0)</f>
        <v>0</v>
      </c>
      <c r="CK303" s="22">
        <f>Target_AM[[#This Row],[PROPORSI]]*VLOOKUP(Target_AM[[#This Row],[NIPNAS]],Target_CC[],COLUMN(BW$2)+9,0)</f>
        <v>0</v>
      </c>
      <c r="CL303" s="22">
        <f>Target_AM[[#This Row],[PROPORSI]]*VLOOKUP(Target_AM[[#This Row],[NIPNAS]],Target_CC[],COLUMN(BX$2)+9,0)</f>
        <v>0</v>
      </c>
      <c r="CM303" s="22">
        <f>Target_AM[[#This Row],[PROPORSI]]*VLOOKUP(Target_AM[[#This Row],[NIPNAS]],Target_CC[],COLUMN(BY$2)+9,0)</f>
        <v>0</v>
      </c>
      <c r="CN303" s="22">
        <f>Target_AM[[#This Row],[PROPORSI]]*VLOOKUP(Target_AM[[#This Row],[NIPNAS]],Target_CC[],COLUMN(BZ$2)+9,0)</f>
        <v>0</v>
      </c>
      <c r="CO303" s="22">
        <f>Target_AM[[#This Row],[PROPORSI]]*VLOOKUP(Target_AM[[#This Row],[NIPNAS]],Target_CC[],COLUMN(CA$2)+9,0)</f>
        <v>1615860</v>
      </c>
      <c r="CP303" s="22">
        <f>Target_AM[[#This Row],[PROPORSI]]*VLOOKUP(Target_AM[[#This Row],[NIPNAS]],Target_CC[],COLUMN(CB$2)+9,0)</f>
        <v>1608000</v>
      </c>
      <c r="CQ303" s="22">
        <f>Target_AM[[#This Row],[PROPORSI]]*VLOOKUP(Target_AM[[#This Row],[NIPNAS]],Target_CC[],COLUMN(CC$2)+9,0)</f>
        <v>1613069</v>
      </c>
      <c r="CR303" s="22">
        <f>Target_AM[[#This Row],[PROPORSI]]*VLOOKUP(Target_AM[[#This Row],[NIPNAS]],Target_CC[],COLUMN(CD$2)+9,0)</f>
        <v>1613069</v>
      </c>
      <c r="CS303" s="22">
        <f>Target_AM[[#This Row],[PROPORSI]]*VLOOKUP(Target_AM[[#This Row],[NIPNAS]],Target_CC[],COLUMN(CE$2)+9,0)</f>
        <v>1613069</v>
      </c>
      <c r="CT303" s="22">
        <f>Target_AM[[#This Row],[PROPORSI]]*VLOOKUP(Target_AM[[#This Row],[NIPNAS]],Target_CC[],COLUMN(CF$2)+9,0)</f>
        <v>1613069</v>
      </c>
      <c r="CU303" s="22">
        <f>Target_AM[[#This Row],[PROPORSI]]*VLOOKUP(Target_AM[[#This Row],[NIPNAS]],Target_CC[],COLUMN(CG$2)+9,0)</f>
        <v>1613069</v>
      </c>
      <c r="CV303" s="22">
        <f>Target_AM[[#This Row],[PROPORSI]]*VLOOKUP(Target_AM[[#This Row],[NIPNAS]],Target_CC[],COLUMN(CH$2)+9,0)</f>
        <v>1613069</v>
      </c>
      <c r="CW303" s="22">
        <f>Target_AM[[#This Row],[PROPORSI]]*VLOOKUP(Target_AM[[#This Row],[NIPNAS]],Target_CC[],COLUMN(CI$2)+9,0)</f>
        <v>1613069</v>
      </c>
      <c r="CX303" s="22">
        <f>Target_AM[[#This Row],[PROPORSI]]*VLOOKUP(Target_AM[[#This Row],[NIPNAS]],Target_CC[],COLUMN(CJ$2)+9,0)</f>
        <v>1613069</v>
      </c>
      <c r="CY303" s="22">
        <f>Target_AM[[#This Row],[PROPORSI]]*VLOOKUP(Target_AM[[#This Row],[NIPNAS]],Target_CC[],COLUMN(CK$2)+9,0)</f>
        <v>1613069</v>
      </c>
      <c r="CZ303" s="22">
        <f>Target_AM[[#This Row],[PROPORSI]]*VLOOKUP(Target_AM[[#This Row],[NIPNAS]],Target_CC[],COLUMN(CL$2)+9,0)</f>
        <v>1613069</v>
      </c>
      <c r="DA303" s="22">
        <f>Target_AM[[#This Row],[PROPORSI]]*VLOOKUP(Target_AM[[#This Row],[NIPNAS]],Target_CC[],COLUMN(CM$2)+9,0)</f>
        <v>19354550</v>
      </c>
      <c r="DB303" s="22">
        <f>Target_AM[[#This Row],[PROPORSI]]*VLOOKUP(Target_AM[[#This Row],[NIPNAS]],Target_CC[],COLUMN(CN$2)+9,0)</f>
        <v>0</v>
      </c>
      <c r="DC303" s="22">
        <f>Target_AM[[#This Row],[PROPORSI]]*VLOOKUP(Target_AM[[#This Row],[NIPNAS]],Target_CC[],COLUMN(CO$2)+9,0)</f>
        <v>0</v>
      </c>
      <c r="DD303" s="22">
        <f>Target_AM[[#This Row],[PROPORSI]]*VLOOKUP(Target_AM[[#This Row],[NIPNAS]],Target_CC[],COLUMN(CP$2)+9,0)</f>
        <v>0</v>
      </c>
      <c r="DE303" s="22">
        <f>Target_AM[[#This Row],[PROPORSI]]*VLOOKUP(Target_AM[[#This Row],[NIPNAS]],Target_CC[],COLUMN(CQ$2)+9,0)</f>
        <v>0</v>
      </c>
      <c r="DF303" s="22">
        <f>Target_AM[[#This Row],[PROPORSI]]*VLOOKUP(Target_AM[[#This Row],[NIPNAS]],Target_CC[],COLUMN(CR$2)+9,0)</f>
        <v>0</v>
      </c>
      <c r="DG303" s="22">
        <f>Target_AM[[#This Row],[PROPORSI]]*VLOOKUP(Target_AM[[#This Row],[NIPNAS]],Target_CC[],COLUMN(CS$2)+9,0)</f>
        <v>0</v>
      </c>
      <c r="DH303" s="22">
        <f>Target_AM[[#This Row],[PROPORSI]]*VLOOKUP(Target_AM[[#This Row],[NIPNAS]],Target_CC[],COLUMN(CT$2)+9,0)</f>
        <v>0</v>
      </c>
      <c r="DI303" s="22">
        <f>Target_AM[[#This Row],[PROPORSI]]*VLOOKUP(Target_AM[[#This Row],[NIPNAS]],Target_CC[],COLUMN(CU$2)+9,0)</f>
        <v>0</v>
      </c>
      <c r="DJ303" s="22">
        <f>Target_AM[[#This Row],[PROPORSI]]*VLOOKUP(Target_AM[[#This Row],[NIPNAS]],Target_CC[],COLUMN(CV$2)+9,0)</f>
        <v>0</v>
      </c>
      <c r="DK303" s="22">
        <f>Target_AM[[#This Row],[PROPORSI]]*VLOOKUP(Target_AM[[#This Row],[NIPNAS]],Target_CC[],COLUMN(CW$2)+9,0)</f>
        <v>0</v>
      </c>
      <c r="DL303" s="22">
        <f>Target_AM[[#This Row],[PROPORSI]]*VLOOKUP(Target_AM[[#This Row],[NIPNAS]],Target_CC[],COLUMN(CX$2)+9,0)</f>
        <v>0</v>
      </c>
      <c r="DM303" s="22">
        <f>Target_AM[[#This Row],[PROPORSI]]*VLOOKUP(Target_AM[[#This Row],[NIPNAS]],Target_CC[],COLUMN(CY$2)+9,0)</f>
        <v>0</v>
      </c>
      <c r="DN303" s="22">
        <f>Target_AM[[#This Row],[PROPORSI]]*VLOOKUP(Target_AM[[#This Row],[NIPNAS]],Target_CC[],COLUMN(CZ$2)+9,0)</f>
        <v>0</v>
      </c>
      <c r="DO303" s="22">
        <f>Target_AM[[#This Row],[PROPORSI]]*VLOOKUP(Target_AM[[#This Row],[NIPNAS]],Target_CC[],COLUMN(DA$2)+9,0)</f>
        <v>0</v>
      </c>
      <c r="DP303" s="22">
        <f>Target_AM[[#This Row],[PROPORSI]]*VLOOKUP(Target_AM[[#This Row],[NIPNAS]],Target_CC[],COLUMN(DB$2)+9,0)</f>
        <v>0</v>
      </c>
      <c r="DQ303" s="22">
        <f>Target_AM[[#This Row],[PROPORSI]]*VLOOKUP(Target_AM[[#This Row],[NIPNAS]],Target_CC[],COLUMN(DC$2)+9,0)</f>
        <v>0</v>
      </c>
      <c r="DR303" s="22">
        <f>Target_AM[[#This Row],[PROPORSI]]*VLOOKUP(Target_AM[[#This Row],[NIPNAS]],Target_CC[],COLUMN(DD$2)+9,0)</f>
        <v>0</v>
      </c>
      <c r="DS303" s="22">
        <f>Target_AM[[#This Row],[PROPORSI]]*VLOOKUP(Target_AM[[#This Row],[NIPNAS]],Target_CC[],COLUMN(DE$2)+9,0)</f>
        <v>0</v>
      </c>
      <c r="DT303" s="22">
        <f>Target_AM[[#This Row],[PROPORSI]]*VLOOKUP(Target_AM[[#This Row],[NIPNAS]],Target_CC[],COLUMN(DF$2)+9,0)</f>
        <v>0</v>
      </c>
      <c r="DU303" s="22">
        <f>Target_AM[[#This Row],[PROPORSI]]*VLOOKUP(Target_AM[[#This Row],[NIPNAS]],Target_CC[],COLUMN(DG$2)+9,0)</f>
        <v>0</v>
      </c>
      <c r="DV303" s="22">
        <f>Target_AM[[#This Row],[PROPORSI]]*VLOOKUP(Target_AM[[#This Row],[NIPNAS]],Target_CC[],COLUMN(DH$2)+9,0)</f>
        <v>0</v>
      </c>
      <c r="DW303" s="22">
        <f>Target_AM[[#This Row],[PROPORSI]]*VLOOKUP(Target_AM[[#This Row],[NIPNAS]],Target_CC[],COLUMN(DI$2)+9,0)</f>
        <v>0</v>
      </c>
      <c r="DX303" s="22">
        <f>Target_AM[[#This Row],[PROPORSI]]*VLOOKUP(Target_AM[[#This Row],[NIPNAS]],Target_CC[],COLUMN(DJ$2)+9,0)</f>
        <v>0</v>
      </c>
      <c r="DY303" s="22">
        <f>Target_AM[[#This Row],[PROPORSI]]*VLOOKUP(Target_AM[[#This Row],[NIPNAS]],Target_CC[],COLUMN(DK$2)+9,0)</f>
        <v>0</v>
      </c>
      <c r="DZ303" s="22">
        <f>Target_AM[[#This Row],[PROPORSI]]*VLOOKUP(Target_AM[[#This Row],[NIPNAS]],Target_CC[],COLUMN(DL$2)+9,0)</f>
        <v>0</v>
      </c>
      <c r="EA303" s="22">
        <f>Target_AM[[#This Row],[PROPORSI]]*VLOOKUP(Target_AM[[#This Row],[NIPNAS]],Target_CC[],COLUMN(DM$2)+9,0)</f>
        <v>0</v>
      </c>
    </row>
    <row r="304" spans="2:131" x14ac:dyDescent="0.3">
      <c r="B304">
        <v>401431</v>
      </c>
      <c r="C304" t="s">
        <v>983</v>
      </c>
      <c r="D304">
        <v>1</v>
      </c>
      <c r="E304" s="8">
        <v>45658</v>
      </c>
      <c r="F304">
        <v>19033348</v>
      </c>
      <c r="G304" t="s">
        <v>643</v>
      </c>
      <c r="J304" t="s">
        <v>296</v>
      </c>
      <c r="K304" t="s">
        <v>25</v>
      </c>
      <c r="L304" t="s">
        <v>159</v>
      </c>
      <c r="M304" t="s">
        <v>29</v>
      </c>
      <c r="N304" s="23">
        <f>Target_AM[[#This Row],[PROPORSI]]*VLOOKUP(Target_AM[[#This Row],[NIPNAS]],Target_CC[],9,0)</f>
        <v>23705331.556363638</v>
      </c>
      <c r="O304" s="22">
        <f>Target_AM[[#This Row],[PROPORSI]]*VLOOKUP(Target_AM[[#This Row],[NIPNAS]],Target_CC[],COLUMN(A$2)+9,0)</f>
        <v>2063141.62</v>
      </c>
      <c r="P304" s="22">
        <f>Target_AM[[#This Row],[PROPORSI]]*VLOOKUP(Target_AM[[#This Row],[NIPNAS]],Target_CC[],COLUMN(B$2)+9,0)</f>
        <v>1984454.5389999999</v>
      </c>
      <c r="Q304" s="22">
        <f>Target_AM[[#This Row],[PROPORSI]]*VLOOKUP(Target_AM[[#This Row],[NIPNAS]],Target_CC[],COLUMN(C$2)+9,0)</f>
        <v>1999556.0999999999</v>
      </c>
      <c r="R304" s="22">
        <f>Target_AM[[#This Row],[PROPORSI]]*VLOOKUP(Target_AM[[#This Row],[NIPNAS]],Target_CC[],COLUMN(D$2)+9,0)</f>
        <v>1984454.5389999999</v>
      </c>
      <c r="S304" s="22">
        <f>Target_AM[[#This Row],[PROPORSI]]*VLOOKUP(Target_AM[[#This Row],[NIPNAS]],Target_CC[],COLUMN(E$2)+9,0)</f>
        <v>1939149.8559999999</v>
      </c>
      <c r="T304" s="22">
        <f>Target_AM[[#This Row],[PROPORSI]]*VLOOKUP(Target_AM[[#This Row],[NIPNAS]],Target_CC[],COLUMN(F$2)+9,0)</f>
        <v>1893845.1730000002</v>
      </c>
      <c r="U304" s="22">
        <f>Target_AM[[#This Row],[PROPORSI]]*VLOOKUP(Target_AM[[#This Row],[NIPNAS]],Target_CC[],COLUMN(G$2)+9,0)</f>
        <v>1969352.9779999999</v>
      </c>
      <c r="V304" s="22">
        <f>Target_AM[[#This Row],[PROPORSI]]*VLOOKUP(Target_AM[[#This Row],[NIPNAS]],Target_CC[],COLUMN(H$2)+9,0)</f>
        <v>2029759.2220000001</v>
      </c>
      <c r="W304" s="22">
        <f>Target_AM[[#This Row],[PROPORSI]]*VLOOKUP(Target_AM[[#This Row],[NIPNAS]],Target_CC[],COLUMN(I$2)+9,0)</f>
        <v>2014657.6610000001</v>
      </c>
      <c r="X304" s="22">
        <f>Target_AM[[#This Row],[PROPORSI]]*VLOOKUP(Target_AM[[#This Row],[NIPNAS]],Target_CC[],COLUMN(J$2)+9,0)</f>
        <v>2014657.6610000001</v>
      </c>
      <c r="Y304" s="22">
        <f>Target_AM[[#This Row],[PROPORSI]]*VLOOKUP(Target_AM[[#This Row],[NIPNAS]],Target_CC[],COLUMN(K$2)+9,0)</f>
        <v>2029759.2220000001</v>
      </c>
      <c r="Z304" s="22">
        <f>Target_AM[[#This Row],[PROPORSI]]*VLOOKUP(Target_AM[[#This Row],[NIPNAS]],Target_CC[],COLUMN(L$2)+9,0)</f>
        <v>1999556.0999999999</v>
      </c>
      <c r="AA304" s="22">
        <f>Target_AM[[#This Row],[PROPORSI]]*VLOOKUP(Target_AM[[#This Row],[NIPNAS]],Target_CC[],COLUMN(M$2)+9,0)</f>
        <v>23922344.670999996</v>
      </c>
      <c r="AB304" s="22">
        <f>Target_AM[[#This Row],[PROPORSI]]*VLOOKUP(Target_AM[[#This Row],[NIPNAS]],Target_CC[],COLUMN(N$2)+9,0)</f>
        <v>0</v>
      </c>
      <c r="AC304" s="22">
        <f>Target_AM[[#This Row],[PROPORSI]]*VLOOKUP(Target_AM[[#This Row],[NIPNAS]],Target_CC[],COLUMN(O$2)+9,0)</f>
        <v>690859.22431823774</v>
      </c>
      <c r="AD304" s="22">
        <f>Target_AM[[#This Row],[PROPORSI]]*VLOOKUP(Target_AM[[#This Row],[NIPNAS]],Target_CC[],COLUMN(P$2)+9,0)</f>
        <v>683729.23020126333</v>
      </c>
      <c r="AE304" s="22">
        <f>Target_AM[[#This Row],[PROPORSI]]*VLOOKUP(Target_AM[[#This Row],[NIPNAS]],Target_CC[],COLUMN(Q$2)+9,0)</f>
        <v>537486.86343142285</v>
      </c>
      <c r="AF304" s="22">
        <f>Target_AM[[#This Row],[PROPORSI]]*VLOOKUP(Target_AM[[#This Row],[NIPNAS]],Target_CC[],COLUMN(R$2)+9,0)</f>
        <v>586231.66372162709</v>
      </c>
      <c r="AG304" s="22">
        <f>Target_AM[[#This Row],[PROPORSI]]*VLOOKUP(Target_AM[[#This Row],[NIPNAS]],Target_CC[],COLUMN(S$2)+9,0)</f>
        <v>571553.53985494352</v>
      </c>
      <c r="AH304" s="22">
        <f>Target_AM[[#This Row],[PROPORSI]]*VLOOKUP(Target_AM[[#This Row],[NIPNAS]],Target_CC[],COLUMN(T$2)+9,0)</f>
        <v>710365.72728492401</v>
      </c>
      <c r="AI304" s="22">
        <f>Target_AM[[#This Row],[PROPORSI]]*VLOOKUP(Target_AM[[#This Row],[NIPNAS]],Target_CC[],COLUMN(U$2)+9,0)</f>
        <v>598269.13892134407</v>
      </c>
      <c r="AJ304" s="22">
        <f>Target_AM[[#This Row],[PROPORSI]]*VLOOKUP(Target_AM[[#This Row],[NIPNAS]],Target_CC[],COLUMN(V$2)+9,0)</f>
        <v>715610.41381648171</v>
      </c>
      <c r="AK304" s="22">
        <f>Target_AM[[#This Row],[PROPORSI]]*VLOOKUP(Target_AM[[#This Row],[NIPNAS]],Target_CC[],COLUMN(W$2)+9,0)</f>
        <v>720720.50871695695</v>
      </c>
      <c r="AL304" s="22">
        <f>Target_AM[[#This Row],[PROPORSI]]*VLOOKUP(Target_AM[[#This Row],[NIPNAS]],Target_CC[],COLUMN(X$2)+9,0)</f>
        <v>611960.29877694696</v>
      </c>
      <c r="AM304" s="22">
        <f>Target_AM[[#This Row],[PROPORSI]]*VLOOKUP(Target_AM[[#This Row],[NIPNAS]],Target_CC[],COLUMN(Y$2)+9,0)</f>
        <v>623089.45347582689</v>
      </c>
      <c r="AN304" s="22">
        <f>Target_AM[[#This Row],[PROPORSI]]*VLOOKUP(Target_AM[[#This Row],[NIPNAS]],Target_CC[],COLUMN(Z$2)+9,0)</f>
        <v>7049876.062519975</v>
      </c>
      <c r="AO304" s="22">
        <f>Target_AM[[#This Row],[PROPORSI]]*VLOOKUP(Target_AM[[#This Row],[NIPNAS]],Target_CC[],COLUMN(AA$2)+9,0)</f>
        <v>2063141.62</v>
      </c>
      <c r="AP304" s="22">
        <f>Target_AM[[#This Row],[PROPORSI]]*VLOOKUP(Target_AM[[#This Row],[NIPNAS]],Target_CC[],COLUMN(AB$2)+9,0)</f>
        <v>2675313.7633182378</v>
      </c>
      <c r="AQ304" s="22">
        <f>Target_AM[[#This Row],[PROPORSI]]*VLOOKUP(Target_AM[[#This Row],[NIPNAS]],Target_CC[],COLUMN(AC$2)+9,0)</f>
        <v>2683285.3302012631</v>
      </c>
      <c r="AR304" s="22">
        <f>Target_AM[[#This Row],[PROPORSI]]*VLOOKUP(Target_AM[[#This Row],[NIPNAS]],Target_CC[],COLUMN(AD$2)+9,0)</f>
        <v>2521941.4024314228</v>
      </c>
      <c r="AS304" s="22">
        <f>Target_AM[[#This Row],[PROPORSI]]*VLOOKUP(Target_AM[[#This Row],[NIPNAS]],Target_CC[],COLUMN(AE$2)+9,0)</f>
        <v>2525381.5197216272</v>
      </c>
      <c r="AT304" s="22">
        <f>Target_AM[[#This Row],[PROPORSI]]*VLOOKUP(Target_AM[[#This Row],[NIPNAS]],Target_CC[],COLUMN(AF$2)+9,0)</f>
        <v>2465398.7128549437</v>
      </c>
      <c r="AU304" s="22">
        <f>Target_AM[[#This Row],[PROPORSI]]*VLOOKUP(Target_AM[[#This Row],[NIPNAS]],Target_CC[],COLUMN(AG$2)+9,0)</f>
        <v>2679718.7052849238</v>
      </c>
      <c r="AV304" s="22">
        <f>Target_AM[[#This Row],[PROPORSI]]*VLOOKUP(Target_AM[[#This Row],[NIPNAS]],Target_CC[],COLUMN(AH$2)+9,0)</f>
        <v>2628028.3609213443</v>
      </c>
      <c r="AW304" s="22">
        <f>Target_AM[[#This Row],[PROPORSI]]*VLOOKUP(Target_AM[[#This Row],[NIPNAS]],Target_CC[],COLUMN(AI$2)+9,0)</f>
        <v>2730268.0748164817</v>
      </c>
      <c r="AX304" s="22">
        <f>Target_AM[[#This Row],[PROPORSI]]*VLOOKUP(Target_AM[[#This Row],[NIPNAS]],Target_CC[],COLUMN(AJ$2)+9,0)</f>
        <v>2735378.169716957</v>
      </c>
      <c r="AY304" s="22">
        <f>Target_AM[[#This Row],[PROPORSI]]*VLOOKUP(Target_AM[[#This Row],[NIPNAS]],Target_CC[],COLUMN(AK$2)+9,0)</f>
        <v>2641719.520776947</v>
      </c>
      <c r="AZ304" s="22">
        <f>Target_AM[[#This Row],[PROPORSI]]*VLOOKUP(Target_AM[[#This Row],[NIPNAS]],Target_CC[],COLUMN(AL$2)+9,0)</f>
        <v>2622645.553475827</v>
      </c>
      <c r="BA304" s="22">
        <f>Target_AM[[#This Row],[PROPORSI]]*VLOOKUP(Target_AM[[#This Row],[NIPNAS]],Target_CC[],COLUMN(AM$2)+9,0)</f>
        <v>30972220.733519975</v>
      </c>
      <c r="BB304" s="22">
        <f>Target_AM[[#This Row],[PROPORSI]]*VLOOKUP(Target_AM[[#This Row],[NIPNAS]],Target_CC[],COLUMN(AN$2)+9,0)</f>
        <v>0</v>
      </c>
      <c r="BC304" s="22">
        <f>Target_AM[[#This Row],[PROPORSI]]*VLOOKUP(Target_AM[[#This Row],[NIPNAS]],Target_CC[],COLUMN(AO$2)+9,0)</f>
        <v>0</v>
      </c>
      <c r="BD304" s="22">
        <f>Target_AM[[#This Row],[PROPORSI]]*VLOOKUP(Target_AM[[#This Row],[NIPNAS]],Target_CC[],COLUMN(AP$2)+9,0)</f>
        <v>0</v>
      </c>
      <c r="BE304" s="22">
        <f>Target_AM[[#This Row],[PROPORSI]]*VLOOKUP(Target_AM[[#This Row],[NIPNAS]],Target_CC[],COLUMN(AQ$2)+9,0)</f>
        <v>0</v>
      </c>
      <c r="BF304" s="22">
        <f>Target_AM[[#This Row],[PROPORSI]]*VLOOKUP(Target_AM[[#This Row],[NIPNAS]],Target_CC[],COLUMN(AR$2)+9,0)</f>
        <v>0</v>
      </c>
      <c r="BG304" s="22">
        <f>Target_AM[[#This Row],[PROPORSI]]*VLOOKUP(Target_AM[[#This Row],[NIPNAS]],Target_CC[],COLUMN(AS$2)+9,0)</f>
        <v>0</v>
      </c>
      <c r="BH304" s="22">
        <f>Target_AM[[#This Row],[PROPORSI]]*VLOOKUP(Target_AM[[#This Row],[NIPNAS]],Target_CC[],COLUMN(AT$2)+9,0)</f>
        <v>0</v>
      </c>
      <c r="BI304" s="22">
        <f>Target_AM[[#This Row],[PROPORSI]]*VLOOKUP(Target_AM[[#This Row],[NIPNAS]],Target_CC[],COLUMN(AU$2)+9,0)</f>
        <v>0</v>
      </c>
      <c r="BJ304" s="22">
        <f>Target_AM[[#This Row],[PROPORSI]]*VLOOKUP(Target_AM[[#This Row],[NIPNAS]],Target_CC[],COLUMN(AV$2)+9,0)</f>
        <v>0</v>
      </c>
      <c r="BK304" s="22">
        <f>Target_AM[[#This Row],[PROPORSI]]*VLOOKUP(Target_AM[[#This Row],[NIPNAS]],Target_CC[],COLUMN(AW$2)+9,0)</f>
        <v>0</v>
      </c>
      <c r="BL304" s="22">
        <f>Target_AM[[#This Row],[PROPORSI]]*VLOOKUP(Target_AM[[#This Row],[NIPNAS]],Target_CC[],COLUMN(AX$2)+9,0)</f>
        <v>0</v>
      </c>
      <c r="BM304" s="22">
        <f>Target_AM[[#This Row],[PROPORSI]]*VLOOKUP(Target_AM[[#This Row],[NIPNAS]],Target_CC[],COLUMN(AY$2)+9,0)</f>
        <v>0</v>
      </c>
      <c r="BN304" s="22">
        <f>Target_AM[[#This Row],[PROPORSI]]*VLOOKUP(Target_AM[[#This Row],[NIPNAS]],Target_CC[],COLUMN(AZ$2)+9,0)</f>
        <v>0</v>
      </c>
      <c r="BO304" s="22">
        <f>Target_AM[[#This Row],[PROPORSI]]*VLOOKUP(Target_AM[[#This Row],[NIPNAS]],Target_CC[],COLUMN(BA$2)+9,0)</f>
        <v>1793911</v>
      </c>
      <c r="BP304" s="22">
        <f>Target_AM[[#This Row],[PROPORSI]]*VLOOKUP(Target_AM[[#This Row],[NIPNAS]],Target_CC[],COLUMN(BB$2)+9,0)</f>
        <v>1786416</v>
      </c>
      <c r="BQ304" s="22">
        <f>Target_AM[[#This Row],[PROPORSI]]*VLOOKUP(Target_AM[[#This Row],[NIPNAS]],Target_CC[],COLUMN(BC$2)+9,0)</f>
        <v>1865561</v>
      </c>
      <c r="BR304" s="22">
        <f>Target_AM[[#This Row],[PROPORSI]]*VLOOKUP(Target_AM[[#This Row],[NIPNAS]],Target_CC[],COLUMN(BD$2)+9,0)</f>
        <v>2056026</v>
      </c>
      <c r="BS304" s="22">
        <f>Target_AM[[#This Row],[PROPORSI]]*VLOOKUP(Target_AM[[#This Row],[NIPNAS]],Target_CC[],COLUMN(BE$2)+9,0)</f>
        <v>2056026</v>
      </c>
      <c r="BT304" s="22">
        <f>Target_AM[[#This Row],[PROPORSI]]*VLOOKUP(Target_AM[[#This Row],[NIPNAS]],Target_CC[],COLUMN(BF$2)+9,0)</f>
        <v>2056026</v>
      </c>
      <c r="BU304" s="22">
        <f>Target_AM[[#This Row],[PROPORSI]]*VLOOKUP(Target_AM[[#This Row],[NIPNAS]],Target_CC[],COLUMN(BG$2)+9,0)</f>
        <v>2056026</v>
      </c>
      <c r="BV304" s="22">
        <f>Target_AM[[#This Row],[PROPORSI]]*VLOOKUP(Target_AM[[#This Row],[NIPNAS]],Target_CC[],COLUMN(BH$2)+9,0)</f>
        <v>2056026</v>
      </c>
      <c r="BW304" s="22">
        <f>Target_AM[[#This Row],[PROPORSI]]*VLOOKUP(Target_AM[[#This Row],[NIPNAS]],Target_CC[],COLUMN(BI$2)+9,0)</f>
        <v>2056026</v>
      </c>
      <c r="BX304" s="22">
        <f>Target_AM[[#This Row],[PROPORSI]]*VLOOKUP(Target_AM[[#This Row],[NIPNAS]],Target_CC[],COLUMN(BJ$2)+9,0)</f>
        <v>2056026</v>
      </c>
      <c r="BY304" s="22">
        <f>Target_AM[[#This Row],[PROPORSI]]*VLOOKUP(Target_AM[[#This Row],[NIPNAS]],Target_CC[],COLUMN(BK$2)+9,0)</f>
        <v>2056026</v>
      </c>
      <c r="BZ304" s="22">
        <f>Target_AM[[#This Row],[PROPORSI]]*VLOOKUP(Target_AM[[#This Row],[NIPNAS]],Target_CC[],COLUMN(BL$2)+9,0)</f>
        <v>2056026</v>
      </c>
      <c r="CA304" s="22">
        <f>Target_AM[[#This Row],[PROPORSI]]*VLOOKUP(Target_AM[[#This Row],[NIPNAS]],Target_CC[],COLUMN(BM$2)+9,0)</f>
        <v>23950122</v>
      </c>
      <c r="CB304" s="22">
        <f>Target_AM[[#This Row],[PROPORSI]]*VLOOKUP(Target_AM[[#This Row],[NIPNAS]],Target_CC[],COLUMN(BN$2)+9,0)</f>
        <v>0</v>
      </c>
      <c r="CC304" s="22">
        <f>Target_AM[[#This Row],[PROPORSI]]*VLOOKUP(Target_AM[[#This Row],[NIPNAS]],Target_CC[],COLUMN(BO$2)+9,0)</f>
        <v>0</v>
      </c>
      <c r="CD304" s="22">
        <f>Target_AM[[#This Row],[PROPORSI]]*VLOOKUP(Target_AM[[#This Row],[NIPNAS]],Target_CC[],COLUMN(BP$2)+9,0)</f>
        <v>0</v>
      </c>
      <c r="CE304" s="22">
        <f>Target_AM[[#This Row],[PROPORSI]]*VLOOKUP(Target_AM[[#This Row],[NIPNAS]],Target_CC[],COLUMN(BQ$2)+9,0)</f>
        <v>0</v>
      </c>
      <c r="CF304" s="22">
        <f>Target_AM[[#This Row],[PROPORSI]]*VLOOKUP(Target_AM[[#This Row],[NIPNAS]],Target_CC[],COLUMN(BR$2)+9,0)</f>
        <v>0</v>
      </c>
      <c r="CG304" s="22">
        <f>Target_AM[[#This Row],[PROPORSI]]*VLOOKUP(Target_AM[[#This Row],[NIPNAS]],Target_CC[],COLUMN(BS$2)+9,0)</f>
        <v>0</v>
      </c>
      <c r="CH304" s="22">
        <f>Target_AM[[#This Row],[PROPORSI]]*VLOOKUP(Target_AM[[#This Row],[NIPNAS]],Target_CC[],COLUMN(BT$2)+9,0)</f>
        <v>0</v>
      </c>
      <c r="CI304" s="22">
        <f>Target_AM[[#This Row],[PROPORSI]]*VLOOKUP(Target_AM[[#This Row],[NIPNAS]],Target_CC[],COLUMN(BU$2)+9,0)</f>
        <v>0</v>
      </c>
      <c r="CJ304" s="22">
        <f>Target_AM[[#This Row],[PROPORSI]]*VLOOKUP(Target_AM[[#This Row],[NIPNAS]],Target_CC[],COLUMN(BV$2)+9,0)</f>
        <v>0</v>
      </c>
      <c r="CK304" s="22">
        <f>Target_AM[[#This Row],[PROPORSI]]*VLOOKUP(Target_AM[[#This Row],[NIPNAS]],Target_CC[],COLUMN(BW$2)+9,0)</f>
        <v>0</v>
      </c>
      <c r="CL304" s="22">
        <f>Target_AM[[#This Row],[PROPORSI]]*VLOOKUP(Target_AM[[#This Row],[NIPNAS]],Target_CC[],COLUMN(BX$2)+9,0)</f>
        <v>0</v>
      </c>
      <c r="CM304" s="22">
        <f>Target_AM[[#This Row],[PROPORSI]]*VLOOKUP(Target_AM[[#This Row],[NIPNAS]],Target_CC[],COLUMN(BY$2)+9,0)</f>
        <v>0</v>
      </c>
      <c r="CN304" s="22">
        <f>Target_AM[[#This Row],[PROPORSI]]*VLOOKUP(Target_AM[[#This Row],[NIPNAS]],Target_CC[],COLUMN(BZ$2)+9,0)</f>
        <v>0</v>
      </c>
      <c r="CO304" s="22">
        <f>Target_AM[[#This Row],[PROPORSI]]*VLOOKUP(Target_AM[[#This Row],[NIPNAS]],Target_CC[],COLUMN(CA$2)+9,0)</f>
        <v>1975856</v>
      </c>
      <c r="CP304" s="22">
        <f>Target_AM[[#This Row],[PROPORSI]]*VLOOKUP(Target_AM[[#This Row],[NIPNAS]],Target_CC[],COLUMN(CB$2)+9,0)</f>
        <v>1976746</v>
      </c>
      <c r="CQ304" s="22">
        <f>Target_AM[[#This Row],[PROPORSI]]*VLOOKUP(Target_AM[[#This Row],[NIPNAS]],Target_CC[],COLUMN(CC$2)+9,0)</f>
        <v>2056026</v>
      </c>
      <c r="CR304" s="22">
        <f>Target_AM[[#This Row],[PROPORSI]]*VLOOKUP(Target_AM[[#This Row],[NIPNAS]],Target_CC[],COLUMN(CD$2)+9,0)</f>
        <v>2056026</v>
      </c>
      <c r="CS304" s="22">
        <f>Target_AM[[#This Row],[PROPORSI]]*VLOOKUP(Target_AM[[#This Row],[NIPNAS]],Target_CC[],COLUMN(CE$2)+9,0)</f>
        <v>2056026</v>
      </c>
      <c r="CT304" s="22">
        <f>Target_AM[[#This Row],[PROPORSI]]*VLOOKUP(Target_AM[[#This Row],[NIPNAS]],Target_CC[],COLUMN(CF$2)+9,0)</f>
        <v>2056026</v>
      </c>
      <c r="CU304" s="22">
        <f>Target_AM[[#This Row],[PROPORSI]]*VLOOKUP(Target_AM[[#This Row],[NIPNAS]],Target_CC[],COLUMN(CG$2)+9,0)</f>
        <v>2056026</v>
      </c>
      <c r="CV304" s="22">
        <f>Target_AM[[#This Row],[PROPORSI]]*VLOOKUP(Target_AM[[#This Row],[NIPNAS]],Target_CC[],COLUMN(CH$2)+9,0)</f>
        <v>2056026</v>
      </c>
      <c r="CW304" s="22">
        <f>Target_AM[[#This Row],[PROPORSI]]*VLOOKUP(Target_AM[[#This Row],[NIPNAS]],Target_CC[],COLUMN(CI$2)+9,0)</f>
        <v>2056026</v>
      </c>
      <c r="CX304" s="22">
        <f>Target_AM[[#This Row],[PROPORSI]]*VLOOKUP(Target_AM[[#This Row],[NIPNAS]],Target_CC[],COLUMN(CJ$2)+9,0)</f>
        <v>2056026</v>
      </c>
      <c r="CY304" s="22">
        <f>Target_AM[[#This Row],[PROPORSI]]*VLOOKUP(Target_AM[[#This Row],[NIPNAS]],Target_CC[],COLUMN(CK$2)+9,0)</f>
        <v>2056026</v>
      </c>
      <c r="CZ304" s="22">
        <f>Target_AM[[#This Row],[PROPORSI]]*VLOOKUP(Target_AM[[#This Row],[NIPNAS]],Target_CC[],COLUMN(CL$2)+9,0)</f>
        <v>2056026</v>
      </c>
      <c r="DA304" s="22">
        <f>Target_AM[[#This Row],[PROPORSI]]*VLOOKUP(Target_AM[[#This Row],[NIPNAS]],Target_CC[],COLUMN(CM$2)+9,0)</f>
        <v>24512862</v>
      </c>
      <c r="DB304" s="22">
        <f>Target_AM[[#This Row],[PROPORSI]]*VLOOKUP(Target_AM[[#This Row],[NIPNAS]],Target_CC[],COLUMN(CN$2)+9,0)</f>
        <v>0</v>
      </c>
      <c r="DC304" s="22">
        <f>Target_AM[[#This Row],[PROPORSI]]*VLOOKUP(Target_AM[[#This Row],[NIPNAS]],Target_CC[],COLUMN(CO$2)+9,0)</f>
        <v>0</v>
      </c>
      <c r="DD304" s="22">
        <f>Target_AM[[#This Row],[PROPORSI]]*VLOOKUP(Target_AM[[#This Row],[NIPNAS]],Target_CC[],COLUMN(CP$2)+9,0)</f>
        <v>0</v>
      </c>
      <c r="DE304" s="22">
        <f>Target_AM[[#This Row],[PROPORSI]]*VLOOKUP(Target_AM[[#This Row],[NIPNAS]],Target_CC[],COLUMN(CQ$2)+9,0)</f>
        <v>0</v>
      </c>
      <c r="DF304" s="22">
        <f>Target_AM[[#This Row],[PROPORSI]]*VLOOKUP(Target_AM[[#This Row],[NIPNAS]],Target_CC[],COLUMN(CR$2)+9,0)</f>
        <v>0</v>
      </c>
      <c r="DG304" s="22">
        <f>Target_AM[[#This Row],[PROPORSI]]*VLOOKUP(Target_AM[[#This Row],[NIPNAS]],Target_CC[],COLUMN(CS$2)+9,0)</f>
        <v>0</v>
      </c>
      <c r="DH304" s="22">
        <f>Target_AM[[#This Row],[PROPORSI]]*VLOOKUP(Target_AM[[#This Row],[NIPNAS]],Target_CC[],COLUMN(CT$2)+9,0)</f>
        <v>0</v>
      </c>
      <c r="DI304" s="22">
        <f>Target_AM[[#This Row],[PROPORSI]]*VLOOKUP(Target_AM[[#This Row],[NIPNAS]],Target_CC[],COLUMN(CU$2)+9,0)</f>
        <v>0</v>
      </c>
      <c r="DJ304" s="22">
        <f>Target_AM[[#This Row],[PROPORSI]]*VLOOKUP(Target_AM[[#This Row],[NIPNAS]],Target_CC[],COLUMN(CV$2)+9,0)</f>
        <v>0</v>
      </c>
      <c r="DK304" s="22">
        <f>Target_AM[[#This Row],[PROPORSI]]*VLOOKUP(Target_AM[[#This Row],[NIPNAS]],Target_CC[],COLUMN(CW$2)+9,0)</f>
        <v>0</v>
      </c>
      <c r="DL304" s="22">
        <f>Target_AM[[#This Row],[PROPORSI]]*VLOOKUP(Target_AM[[#This Row],[NIPNAS]],Target_CC[],COLUMN(CX$2)+9,0)</f>
        <v>0</v>
      </c>
      <c r="DM304" s="22">
        <f>Target_AM[[#This Row],[PROPORSI]]*VLOOKUP(Target_AM[[#This Row],[NIPNAS]],Target_CC[],COLUMN(CY$2)+9,0)</f>
        <v>0</v>
      </c>
      <c r="DN304" s="22">
        <f>Target_AM[[#This Row],[PROPORSI]]*VLOOKUP(Target_AM[[#This Row],[NIPNAS]],Target_CC[],COLUMN(CZ$2)+9,0)</f>
        <v>0</v>
      </c>
      <c r="DO304" s="22">
        <f>Target_AM[[#This Row],[PROPORSI]]*VLOOKUP(Target_AM[[#This Row],[NIPNAS]],Target_CC[],COLUMN(DA$2)+9,0)</f>
        <v>0</v>
      </c>
      <c r="DP304" s="22">
        <f>Target_AM[[#This Row],[PROPORSI]]*VLOOKUP(Target_AM[[#This Row],[NIPNAS]],Target_CC[],COLUMN(DB$2)+9,0)</f>
        <v>0</v>
      </c>
      <c r="DQ304" s="22">
        <f>Target_AM[[#This Row],[PROPORSI]]*VLOOKUP(Target_AM[[#This Row],[NIPNAS]],Target_CC[],COLUMN(DC$2)+9,0)</f>
        <v>0</v>
      </c>
      <c r="DR304" s="22">
        <f>Target_AM[[#This Row],[PROPORSI]]*VLOOKUP(Target_AM[[#This Row],[NIPNAS]],Target_CC[],COLUMN(DD$2)+9,0)</f>
        <v>0</v>
      </c>
      <c r="DS304" s="22">
        <f>Target_AM[[#This Row],[PROPORSI]]*VLOOKUP(Target_AM[[#This Row],[NIPNAS]],Target_CC[],COLUMN(DE$2)+9,0)</f>
        <v>0</v>
      </c>
      <c r="DT304" s="22">
        <f>Target_AM[[#This Row],[PROPORSI]]*VLOOKUP(Target_AM[[#This Row],[NIPNAS]],Target_CC[],COLUMN(DF$2)+9,0)</f>
        <v>0</v>
      </c>
      <c r="DU304" s="22">
        <f>Target_AM[[#This Row],[PROPORSI]]*VLOOKUP(Target_AM[[#This Row],[NIPNAS]],Target_CC[],COLUMN(DG$2)+9,0)</f>
        <v>0</v>
      </c>
      <c r="DV304" s="22">
        <f>Target_AM[[#This Row],[PROPORSI]]*VLOOKUP(Target_AM[[#This Row],[NIPNAS]],Target_CC[],COLUMN(DH$2)+9,0)</f>
        <v>0</v>
      </c>
      <c r="DW304" s="22">
        <f>Target_AM[[#This Row],[PROPORSI]]*VLOOKUP(Target_AM[[#This Row],[NIPNAS]],Target_CC[],COLUMN(DI$2)+9,0)</f>
        <v>0</v>
      </c>
      <c r="DX304" s="22">
        <f>Target_AM[[#This Row],[PROPORSI]]*VLOOKUP(Target_AM[[#This Row],[NIPNAS]],Target_CC[],COLUMN(DJ$2)+9,0)</f>
        <v>0</v>
      </c>
      <c r="DY304" s="22">
        <f>Target_AM[[#This Row],[PROPORSI]]*VLOOKUP(Target_AM[[#This Row],[NIPNAS]],Target_CC[],COLUMN(DK$2)+9,0)</f>
        <v>0</v>
      </c>
      <c r="DZ304" s="22">
        <f>Target_AM[[#This Row],[PROPORSI]]*VLOOKUP(Target_AM[[#This Row],[NIPNAS]],Target_CC[],COLUMN(DL$2)+9,0)</f>
        <v>0</v>
      </c>
      <c r="EA304" s="22">
        <f>Target_AM[[#This Row],[PROPORSI]]*VLOOKUP(Target_AM[[#This Row],[NIPNAS]],Target_CC[],COLUMN(DM$2)+9,0)</f>
        <v>0</v>
      </c>
    </row>
    <row r="305" spans="2:131" x14ac:dyDescent="0.3">
      <c r="B305">
        <v>403613</v>
      </c>
      <c r="C305" t="s">
        <v>1003</v>
      </c>
      <c r="D305">
        <v>1</v>
      </c>
      <c r="E305" s="8">
        <v>45658</v>
      </c>
      <c r="F305">
        <v>19563679</v>
      </c>
      <c r="G305" t="s">
        <v>627</v>
      </c>
      <c r="J305" t="s">
        <v>296</v>
      </c>
      <c r="K305" t="s">
        <v>25</v>
      </c>
      <c r="L305" t="s">
        <v>159</v>
      </c>
      <c r="M305" t="s">
        <v>29</v>
      </c>
      <c r="N305" s="23">
        <f>Target_AM[[#This Row],[PROPORSI]]*VLOOKUP(Target_AM[[#This Row],[NIPNAS]],Target_CC[],9,0)</f>
        <v>14216316.363636367</v>
      </c>
      <c r="O305" s="22">
        <f>Target_AM[[#This Row],[PROPORSI]]*VLOOKUP(Target_AM[[#This Row],[NIPNAS]],Target_CC[],COLUMN(A$2)+9,0)</f>
        <v>1917383.0129999998</v>
      </c>
      <c r="P305" s="22">
        <f>Target_AM[[#This Row],[PROPORSI]]*VLOOKUP(Target_AM[[#This Row],[NIPNAS]],Target_CC[],COLUMN(B$2)+9,0)</f>
        <v>1850333.524</v>
      </c>
      <c r="Q305" s="22">
        <f>Target_AM[[#This Row],[PROPORSI]]*VLOOKUP(Target_AM[[#This Row],[NIPNAS]],Target_CC[],COLUMN(C$2)+9,0)</f>
        <v>1859678.6929999997</v>
      </c>
      <c r="R305" s="22">
        <f>Target_AM[[#This Row],[PROPORSI]]*VLOOKUP(Target_AM[[#This Row],[NIPNAS]],Target_CC[],COLUMN(D$2)+9,0)</f>
        <v>1832895.0959999999</v>
      </c>
      <c r="S305" s="22">
        <f>Target_AM[[#This Row],[PROPORSI]]*VLOOKUP(Target_AM[[#This Row],[NIPNAS]],Target_CC[],COLUMN(E$2)+9,0)</f>
        <v>1778701.9469999999</v>
      </c>
      <c r="T305" s="22">
        <f>Target_AM[[#This Row],[PROPORSI]]*VLOOKUP(Target_AM[[#This Row],[NIPNAS]],Target_CC[],COLUMN(F$2)+9,0)</f>
        <v>1759385.6540000001</v>
      </c>
      <c r="U305" s="22">
        <f>Target_AM[[#This Row],[PROPORSI]]*VLOOKUP(Target_AM[[#This Row],[NIPNAS]],Target_CC[],COLUMN(G$2)+9,0)</f>
        <v>1845347.9619999998</v>
      </c>
      <c r="V305" s="22">
        <f>Target_AM[[#This Row],[PROPORSI]]*VLOOKUP(Target_AM[[#This Row],[NIPNAS]],Target_CC[],COLUMN(H$2)+9,0)</f>
        <v>1895807.459</v>
      </c>
      <c r="W305" s="22">
        <f>Target_AM[[#This Row],[PROPORSI]]*VLOOKUP(Target_AM[[#This Row],[NIPNAS]],Target_CC[],COLUMN(I$2)+9,0)</f>
        <v>1882102.683</v>
      </c>
      <c r="X305" s="22">
        <f>Target_AM[[#This Row],[PROPORSI]]*VLOOKUP(Target_AM[[#This Row],[NIPNAS]],Target_CC[],COLUMN(J$2)+9,0)</f>
        <v>1886462.2899999998</v>
      </c>
      <c r="Y305" s="22">
        <f>Target_AM[[#This Row],[PROPORSI]]*VLOOKUP(Target_AM[[#This Row],[NIPNAS]],Target_CC[],COLUMN(K$2)+9,0)</f>
        <v>1891447.852</v>
      </c>
      <c r="Z305" s="22">
        <f>Target_AM[[#This Row],[PROPORSI]]*VLOOKUP(Target_AM[[#This Row],[NIPNAS]],Target_CC[],COLUMN(L$2)+9,0)</f>
        <v>1868397.9069999999</v>
      </c>
      <c r="AA305" s="22">
        <f>Target_AM[[#This Row],[PROPORSI]]*VLOOKUP(Target_AM[[#This Row],[NIPNAS]],Target_CC[],COLUMN(M$2)+9,0)</f>
        <v>22267944.080000002</v>
      </c>
      <c r="AB305" s="22">
        <f>Target_AM[[#This Row],[PROPORSI]]*VLOOKUP(Target_AM[[#This Row],[NIPNAS]],Target_CC[],COLUMN(N$2)+9,0)</f>
        <v>0</v>
      </c>
      <c r="AC305" s="22">
        <f>Target_AM[[#This Row],[PROPORSI]]*VLOOKUP(Target_AM[[#This Row],[NIPNAS]],Target_CC[],COLUMN(O$2)+9,0)</f>
        <v>690859.22431823774</v>
      </c>
      <c r="AD305" s="22">
        <f>Target_AM[[#This Row],[PROPORSI]]*VLOOKUP(Target_AM[[#This Row],[NIPNAS]],Target_CC[],COLUMN(P$2)+9,0)</f>
        <v>683729.23020126333</v>
      </c>
      <c r="AE305" s="22">
        <f>Target_AM[[#This Row],[PROPORSI]]*VLOOKUP(Target_AM[[#This Row],[NIPNAS]],Target_CC[],COLUMN(Q$2)+9,0)</f>
        <v>537486.86343142285</v>
      </c>
      <c r="AF305" s="22">
        <f>Target_AM[[#This Row],[PROPORSI]]*VLOOKUP(Target_AM[[#This Row],[NIPNAS]],Target_CC[],COLUMN(R$2)+9,0)</f>
        <v>586231.66372162709</v>
      </c>
      <c r="AG305" s="22">
        <f>Target_AM[[#This Row],[PROPORSI]]*VLOOKUP(Target_AM[[#This Row],[NIPNAS]],Target_CC[],COLUMN(S$2)+9,0)</f>
        <v>571553.53985494352</v>
      </c>
      <c r="AH305" s="22">
        <f>Target_AM[[#This Row],[PROPORSI]]*VLOOKUP(Target_AM[[#This Row],[NIPNAS]],Target_CC[],COLUMN(T$2)+9,0)</f>
        <v>710365.72728492401</v>
      </c>
      <c r="AI305" s="22">
        <f>Target_AM[[#This Row],[PROPORSI]]*VLOOKUP(Target_AM[[#This Row],[NIPNAS]],Target_CC[],COLUMN(U$2)+9,0)</f>
        <v>598269.13892134407</v>
      </c>
      <c r="AJ305" s="22">
        <f>Target_AM[[#This Row],[PROPORSI]]*VLOOKUP(Target_AM[[#This Row],[NIPNAS]],Target_CC[],COLUMN(V$2)+9,0)</f>
        <v>715610.41381648171</v>
      </c>
      <c r="AK305" s="22">
        <f>Target_AM[[#This Row],[PROPORSI]]*VLOOKUP(Target_AM[[#This Row],[NIPNAS]],Target_CC[],COLUMN(W$2)+9,0)</f>
        <v>720720.50871695695</v>
      </c>
      <c r="AL305" s="22">
        <f>Target_AM[[#This Row],[PROPORSI]]*VLOOKUP(Target_AM[[#This Row],[NIPNAS]],Target_CC[],COLUMN(X$2)+9,0)</f>
        <v>611960.29877694696</v>
      </c>
      <c r="AM305" s="22">
        <f>Target_AM[[#This Row],[PROPORSI]]*VLOOKUP(Target_AM[[#This Row],[NIPNAS]],Target_CC[],COLUMN(Y$2)+9,0)</f>
        <v>623089.45347582689</v>
      </c>
      <c r="AN305" s="22">
        <f>Target_AM[[#This Row],[PROPORSI]]*VLOOKUP(Target_AM[[#This Row],[NIPNAS]],Target_CC[],COLUMN(Z$2)+9,0)</f>
        <v>7049876.062519975</v>
      </c>
      <c r="AO305" s="22">
        <f>Target_AM[[#This Row],[PROPORSI]]*VLOOKUP(Target_AM[[#This Row],[NIPNAS]],Target_CC[],COLUMN(AA$2)+9,0)</f>
        <v>1917383.0129999998</v>
      </c>
      <c r="AP305" s="22">
        <f>Target_AM[[#This Row],[PROPORSI]]*VLOOKUP(Target_AM[[#This Row],[NIPNAS]],Target_CC[],COLUMN(AB$2)+9,0)</f>
        <v>2541192.7483182377</v>
      </c>
      <c r="AQ305" s="22">
        <f>Target_AM[[#This Row],[PROPORSI]]*VLOOKUP(Target_AM[[#This Row],[NIPNAS]],Target_CC[],COLUMN(AC$2)+9,0)</f>
        <v>2543407.923201263</v>
      </c>
      <c r="AR305" s="22">
        <f>Target_AM[[#This Row],[PROPORSI]]*VLOOKUP(Target_AM[[#This Row],[NIPNAS]],Target_CC[],COLUMN(AD$2)+9,0)</f>
        <v>2370381.9594314229</v>
      </c>
      <c r="AS305" s="22">
        <f>Target_AM[[#This Row],[PROPORSI]]*VLOOKUP(Target_AM[[#This Row],[NIPNAS]],Target_CC[],COLUMN(AE$2)+9,0)</f>
        <v>2364933.6107216273</v>
      </c>
      <c r="AT305" s="22">
        <f>Target_AM[[#This Row],[PROPORSI]]*VLOOKUP(Target_AM[[#This Row],[NIPNAS]],Target_CC[],COLUMN(AF$2)+9,0)</f>
        <v>2330939.1938549438</v>
      </c>
      <c r="AU305" s="22">
        <f>Target_AM[[#This Row],[PROPORSI]]*VLOOKUP(Target_AM[[#This Row],[NIPNAS]],Target_CC[],COLUMN(AG$2)+9,0)</f>
        <v>2555713.689284924</v>
      </c>
      <c r="AV305" s="22">
        <f>Target_AM[[#This Row],[PROPORSI]]*VLOOKUP(Target_AM[[#This Row],[NIPNAS]],Target_CC[],COLUMN(AH$2)+9,0)</f>
        <v>2494076.597921344</v>
      </c>
      <c r="AW305" s="22">
        <f>Target_AM[[#This Row],[PROPORSI]]*VLOOKUP(Target_AM[[#This Row],[NIPNAS]],Target_CC[],COLUMN(AI$2)+9,0)</f>
        <v>2597713.0968164816</v>
      </c>
      <c r="AX305" s="22">
        <f>Target_AM[[#This Row],[PROPORSI]]*VLOOKUP(Target_AM[[#This Row],[NIPNAS]],Target_CC[],COLUMN(AJ$2)+9,0)</f>
        <v>2607182.7987169567</v>
      </c>
      <c r="AY305" s="22">
        <f>Target_AM[[#This Row],[PROPORSI]]*VLOOKUP(Target_AM[[#This Row],[NIPNAS]],Target_CC[],COLUMN(AK$2)+9,0)</f>
        <v>2503408.1507769469</v>
      </c>
      <c r="AZ305" s="22">
        <f>Target_AM[[#This Row],[PROPORSI]]*VLOOKUP(Target_AM[[#This Row],[NIPNAS]],Target_CC[],COLUMN(AL$2)+9,0)</f>
        <v>2491487.360475827</v>
      </c>
      <c r="BA305" s="22">
        <f>Target_AM[[#This Row],[PROPORSI]]*VLOOKUP(Target_AM[[#This Row],[NIPNAS]],Target_CC[],COLUMN(AM$2)+9,0)</f>
        <v>29317820.142519977</v>
      </c>
      <c r="BB305" s="22">
        <f>Target_AM[[#This Row],[PROPORSI]]*VLOOKUP(Target_AM[[#This Row],[NIPNAS]],Target_CC[],COLUMN(AN$2)+9,0)</f>
        <v>0</v>
      </c>
      <c r="BC305" s="22">
        <f>Target_AM[[#This Row],[PROPORSI]]*VLOOKUP(Target_AM[[#This Row],[NIPNAS]],Target_CC[],COLUMN(AO$2)+9,0)</f>
        <v>0</v>
      </c>
      <c r="BD305" s="22">
        <f>Target_AM[[#This Row],[PROPORSI]]*VLOOKUP(Target_AM[[#This Row],[NIPNAS]],Target_CC[],COLUMN(AP$2)+9,0)</f>
        <v>0</v>
      </c>
      <c r="BE305" s="22">
        <f>Target_AM[[#This Row],[PROPORSI]]*VLOOKUP(Target_AM[[#This Row],[NIPNAS]],Target_CC[],COLUMN(AQ$2)+9,0)</f>
        <v>0</v>
      </c>
      <c r="BF305" s="22">
        <f>Target_AM[[#This Row],[PROPORSI]]*VLOOKUP(Target_AM[[#This Row],[NIPNAS]],Target_CC[],COLUMN(AR$2)+9,0)</f>
        <v>0</v>
      </c>
      <c r="BG305" s="22">
        <f>Target_AM[[#This Row],[PROPORSI]]*VLOOKUP(Target_AM[[#This Row],[NIPNAS]],Target_CC[],COLUMN(AS$2)+9,0)</f>
        <v>0</v>
      </c>
      <c r="BH305" s="22">
        <f>Target_AM[[#This Row],[PROPORSI]]*VLOOKUP(Target_AM[[#This Row],[NIPNAS]],Target_CC[],COLUMN(AT$2)+9,0)</f>
        <v>0</v>
      </c>
      <c r="BI305" s="22">
        <f>Target_AM[[#This Row],[PROPORSI]]*VLOOKUP(Target_AM[[#This Row],[NIPNAS]],Target_CC[],COLUMN(AU$2)+9,0)</f>
        <v>0</v>
      </c>
      <c r="BJ305" s="22">
        <f>Target_AM[[#This Row],[PROPORSI]]*VLOOKUP(Target_AM[[#This Row],[NIPNAS]],Target_CC[],COLUMN(AV$2)+9,0)</f>
        <v>0</v>
      </c>
      <c r="BK305" s="22">
        <f>Target_AM[[#This Row],[PROPORSI]]*VLOOKUP(Target_AM[[#This Row],[NIPNAS]],Target_CC[],COLUMN(AW$2)+9,0)</f>
        <v>0</v>
      </c>
      <c r="BL305" s="22">
        <f>Target_AM[[#This Row],[PROPORSI]]*VLOOKUP(Target_AM[[#This Row],[NIPNAS]],Target_CC[],COLUMN(AX$2)+9,0)</f>
        <v>0</v>
      </c>
      <c r="BM305" s="22">
        <f>Target_AM[[#This Row],[PROPORSI]]*VLOOKUP(Target_AM[[#This Row],[NIPNAS]],Target_CC[],COLUMN(AY$2)+9,0)</f>
        <v>0</v>
      </c>
      <c r="BN305" s="22">
        <f>Target_AM[[#This Row],[PROPORSI]]*VLOOKUP(Target_AM[[#This Row],[NIPNAS]],Target_CC[],COLUMN(AZ$2)+9,0)</f>
        <v>0</v>
      </c>
      <c r="BO305" s="22">
        <f>Target_AM[[#This Row],[PROPORSI]]*VLOOKUP(Target_AM[[#This Row],[NIPNAS]],Target_CC[],COLUMN(BA$2)+9,0)</f>
        <v>1456184</v>
      </c>
      <c r="BP305" s="22">
        <f>Target_AM[[#This Row],[PROPORSI]]*VLOOKUP(Target_AM[[#This Row],[NIPNAS]],Target_CC[],COLUMN(BB$2)+9,0)</f>
        <v>1478972</v>
      </c>
      <c r="BQ305" s="22">
        <f>Target_AM[[#This Row],[PROPORSI]]*VLOOKUP(Target_AM[[#This Row],[NIPNAS]],Target_CC[],COLUMN(BC$2)+9,0)</f>
        <v>1462427</v>
      </c>
      <c r="BR305" s="22">
        <f>Target_AM[[#This Row],[PROPORSI]]*VLOOKUP(Target_AM[[#This Row],[NIPNAS]],Target_CC[],COLUMN(BD$2)+9,0)</f>
        <v>1240740</v>
      </c>
      <c r="BS305" s="22">
        <f>Target_AM[[#This Row],[PROPORSI]]*VLOOKUP(Target_AM[[#This Row],[NIPNAS]],Target_CC[],COLUMN(BE$2)+9,0)</f>
        <v>1240740</v>
      </c>
      <c r="BT305" s="22">
        <f>Target_AM[[#This Row],[PROPORSI]]*VLOOKUP(Target_AM[[#This Row],[NIPNAS]],Target_CC[],COLUMN(BF$2)+9,0)</f>
        <v>1240740</v>
      </c>
      <c r="BU305" s="22">
        <f>Target_AM[[#This Row],[PROPORSI]]*VLOOKUP(Target_AM[[#This Row],[NIPNAS]],Target_CC[],COLUMN(BG$2)+9,0)</f>
        <v>1240740</v>
      </c>
      <c r="BV305" s="22">
        <f>Target_AM[[#This Row],[PROPORSI]]*VLOOKUP(Target_AM[[#This Row],[NIPNAS]],Target_CC[],COLUMN(BH$2)+9,0)</f>
        <v>1240740</v>
      </c>
      <c r="BW305" s="22">
        <f>Target_AM[[#This Row],[PROPORSI]]*VLOOKUP(Target_AM[[#This Row],[NIPNAS]],Target_CC[],COLUMN(BI$2)+9,0)</f>
        <v>1240740</v>
      </c>
      <c r="BX305" s="22">
        <f>Target_AM[[#This Row],[PROPORSI]]*VLOOKUP(Target_AM[[#This Row],[NIPNAS]],Target_CC[],COLUMN(BJ$2)+9,0)</f>
        <v>1240740</v>
      </c>
      <c r="BY305" s="22">
        <f>Target_AM[[#This Row],[PROPORSI]]*VLOOKUP(Target_AM[[#This Row],[NIPNAS]],Target_CC[],COLUMN(BK$2)+9,0)</f>
        <v>1240740</v>
      </c>
      <c r="BZ305" s="22">
        <f>Target_AM[[#This Row],[PROPORSI]]*VLOOKUP(Target_AM[[#This Row],[NIPNAS]],Target_CC[],COLUMN(BL$2)+9,0)</f>
        <v>1240740</v>
      </c>
      <c r="CA305" s="22">
        <f>Target_AM[[#This Row],[PROPORSI]]*VLOOKUP(Target_AM[[#This Row],[NIPNAS]],Target_CC[],COLUMN(BM$2)+9,0)</f>
        <v>15564243</v>
      </c>
      <c r="CB305" s="22">
        <f>Target_AM[[#This Row],[PROPORSI]]*VLOOKUP(Target_AM[[#This Row],[NIPNAS]],Target_CC[],COLUMN(BN$2)+9,0)</f>
        <v>0</v>
      </c>
      <c r="CC305" s="22">
        <f>Target_AM[[#This Row],[PROPORSI]]*VLOOKUP(Target_AM[[#This Row],[NIPNAS]],Target_CC[],COLUMN(BO$2)+9,0)</f>
        <v>0</v>
      </c>
      <c r="CD305" s="22">
        <f>Target_AM[[#This Row],[PROPORSI]]*VLOOKUP(Target_AM[[#This Row],[NIPNAS]],Target_CC[],COLUMN(BP$2)+9,0)</f>
        <v>0</v>
      </c>
      <c r="CE305" s="22">
        <f>Target_AM[[#This Row],[PROPORSI]]*VLOOKUP(Target_AM[[#This Row],[NIPNAS]],Target_CC[],COLUMN(BQ$2)+9,0)</f>
        <v>0</v>
      </c>
      <c r="CF305" s="22">
        <f>Target_AM[[#This Row],[PROPORSI]]*VLOOKUP(Target_AM[[#This Row],[NIPNAS]],Target_CC[],COLUMN(BR$2)+9,0)</f>
        <v>0</v>
      </c>
      <c r="CG305" s="22">
        <f>Target_AM[[#This Row],[PROPORSI]]*VLOOKUP(Target_AM[[#This Row],[NIPNAS]],Target_CC[],COLUMN(BS$2)+9,0)</f>
        <v>0</v>
      </c>
      <c r="CH305" s="22">
        <f>Target_AM[[#This Row],[PROPORSI]]*VLOOKUP(Target_AM[[#This Row],[NIPNAS]],Target_CC[],COLUMN(BT$2)+9,0)</f>
        <v>0</v>
      </c>
      <c r="CI305" s="22">
        <f>Target_AM[[#This Row],[PROPORSI]]*VLOOKUP(Target_AM[[#This Row],[NIPNAS]],Target_CC[],COLUMN(BU$2)+9,0)</f>
        <v>0</v>
      </c>
      <c r="CJ305" s="22">
        <f>Target_AM[[#This Row],[PROPORSI]]*VLOOKUP(Target_AM[[#This Row],[NIPNAS]],Target_CC[],COLUMN(BV$2)+9,0)</f>
        <v>0</v>
      </c>
      <c r="CK305" s="22">
        <f>Target_AM[[#This Row],[PROPORSI]]*VLOOKUP(Target_AM[[#This Row],[NIPNAS]],Target_CC[],COLUMN(BW$2)+9,0)</f>
        <v>0</v>
      </c>
      <c r="CL305" s="22">
        <f>Target_AM[[#This Row],[PROPORSI]]*VLOOKUP(Target_AM[[#This Row],[NIPNAS]],Target_CC[],COLUMN(BX$2)+9,0)</f>
        <v>0</v>
      </c>
      <c r="CM305" s="22">
        <f>Target_AM[[#This Row],[PROPORSI]]*VLOOKUP(Target_AM[[#This Row],[NIPNAS]],Target_CC[],COLUMN(BY$2)+9,0)</f>
        <v>0</v>
      </c>
      <c r="CN305" s="22">
        <f>Target_AM[[#This Row],[PROPORSI]]*VLOOKUP(Target_AM[[#This Row],[NIPNAS]],Target_CC[],COLUMN(BZ$2)+9,0)</f>
        <v>0</v>
      </c>
      <c r="CO305" s="22">
        <f>Target_AM[[#This Row],[PROPORSI]]*VLOOKUP(Target_AM[[#This Row],[NIPNAS]],Target_CC[],COLUMN(CA$2)+9,0)</f>
        <v>1462476</v>
      </c>
      <c r="CP305" s="22">
        <f>Target_AM[[#This Row],[PROPORSI]]*VLOOKUP(Target_AM[[#This Row],[NIPNAS]],Target_CC[],COLUMN(CB$2)+9,0)</f>
        <v>1459383</v>
      </c>
      <c r="CQ305" s="22">
        <f>Target_AM[[#This Row],[PROPORSI]]*VLOOKUP(Target_AM[[#This Row],[NIPNAS]],Target_CC[],COLUMN(CC$2)+9,0)</f>
        <v>1240740</v>
      </c>
      <c r="CR305" s="22">
        <f>Target_AM[[#This Row],[PROPORSI]]*VLOOKUP(Target_AM[[#This Row],[NIPNAS]],Target_CC[],COLUMN(CD$2)+9,0)</f>
        <v>1240740</v>
      </c>
      <c r="CS305" s="22">
        <f>Target_AM[[#This Row],[PROPORSI]]*VLOOKUP(Target_AM[[#This Row],[NIPNAS]],Target_CC[],COLUMN(CE$2)+9,0)</f>
        <v>1240740</v>
      </c>
      <c r="CT305" s="22">
        <f>Target_AM[[#This Row],[PROPORSI]]*VLOOKUP(Target_AM[[#This Row],[NIPNAS]],Target_CC[],COLUMN(CF$2)+9,0)</f>
        <v>1240740</v>
      </c>
      <c r="CU305" s="22">
        <f>Target_AM[[#This Row],[PROPORSI]]*VLOOKUP(Target_AM[[#This Row],[NIPNAS]],Target_CC[],COLUMN(CG$2)+9,0)</f>
        <v>1240740</v>
      </c>
      <c r="CV305" s="22">
        <f>Target_AM[[#This Row],[PROPORSI]]*VLOOKUP(Target_AM[[#This Row],[NIPNAS]],Target_CC[],COLUMN(CH$2)+9,0)</f>
        <v>1240740</v>
      </c>
      <c r="CW305" s="22">
        <f>Target_AM[[#This Row],[PROPORSI]]*VLOOKUP(Target_AM[[#This Row],[NIPNAS]],Target_CC[],COLUMN(CI$2)+9,0)</f>
        <v>1240740</v>
      </c>
      <c r="CX305" s="22">
        <f>Target_AM[[#This Row],[PROPORSI]]*VLOOKUP(Target_AM[[#This Row],[NIPNAS]],Target_CC[],COLUMN(CJ$2)+9,0)</f>
        <v>1240740</v>
      </c>
      <c r="CY305" s="22">
        <f>Target_AM[[#This Row],[PROPORSI]]*VLOOKUP(Target_AM[[#This Row],[NIPNAS]],Target_CC[],COLUMN(CK$2)+9,0)</f>
        <v>1240740</v>
      </c>
      <c r="CZ305" s="22">
        <f>Target_AM[[#This Row],[PROPORSI]]*VLOOKUP(Target_AM[[#This Row],[NIPNAS]],Target_CC[],COLUMN(CL$2)+9,0)</f>
        <v>1240740</v>
      </c>
      <c r="DA305" s="22">
        <f>Target_AM[[#This Row],[PROPORSI]]*VLOOKUP(Target_AM[[#This Row],[NIPNAS]],Target_CC[],COLUMN(CM$2)+9,0)</f>
        <v>15329259</v>
      </c>
      <c r="DB305" s="22">
        <f>Target_AM[[#This Row],[PROPORSI]]*VLOOKUP(Target_AM[[#This Row],[NIPNAS]],Target_CC[],COLUMN(CN$2)+9,0)</f>
        <v>0</v>
      </c>
      <c r="DC305" s="22">
        <f>Target_AM[[#This Row],[PROPORSI]]*VLOOKUP(Target_AM[[#This Row],[NIPNAS]],Target_CC[],COLUMN(CO$2)+9,0)</f>
        <v>0</v>
      </c>
      <c r="DD305" s="22">
        <f>Target_AM[[#This Row],[PROPORSI]]*VLOOKUP(Target_AM[[#This Row],[NIPNAS]],Target_CC[],COLUMN(CP$2)+9,0)</f>
        <v>0</v>
      </c>
      <c r="DE305" s="22">
        <f>Target_AM[[#This Row],[PROPORSI]]*VLOOKUP(Target_AM[[#This Row],[NIPNAS]],Target_CC[],COLUMN(CQ$2)+9,0)</f>
        <v>0</v>
      </c>
      <c r="DF305" s="22">
        <f>Target_AM[[#This Row],[PROPORSI]]*VLOOKUP(Target_AM[[#This Row],[NIPNAS]],Target_CC[],COLUMN(CR$2)+9,0)</f>
        <v>0</v>
      </c>
      <c r="DG305" s="22">
        <f>Target_AM[[#This Row],[PROPORSI]]*VLOOKUP(Target_AM[[#This Row],[NIPNAS]],Target_CC[],COLUMN(CS$2)+9,0)</f>
        <v>0</v>
      </c>
      <c r="DH305" s="22">
        <f>Target_AM[[#This Row],[PROPORSI]]*VLOOKUP(Target_AM[[#This Row],[NIPNAS]],Target_CC[],COLUMN(CT$2)+9,0)</f>
        <v>0</v>
      </c>
      <c r="DI305" s="22">
        <f>Target_AM[[#This Row],[PROPORSI]]*VLOOKUP(Target_AM[[#This Row],[NIPNAS]],Target_CC[],COLUMN(CU$2)+9,0)</f>
        <v>0</v>
      </c>
      <c r="DJ305" s="22">
        <f>Target_AM[[#This Row],[PROPORSI]]*VLOOKUP(Target_AM[[#This Row],[NIPNAS]],Target_CC[],COLUMN(CV$2)+9,0)</f>
        <v>0</v>
      </c>
      <c r="DK305" s="22">
        <f>Target_AM[[#This Row],[PROPORSI]]*VLOOKUP(Target_AM[[#This Row],[NIPNAS]],Target_CC[],COLUMN(CW$2)+9,0)</f>
        <v>0</v>
      </c>
      <c r="DL305" s="22">
        <f>Target_AM[[#This Row],[PROPORSI]]*VLOOKUP(Target_AM[[#This Row],[NIPNAS]],Target_CC[],COLUMN(CX$2)+9,0)</f>
        <v>0</v>
      </c>
      <c r="DM305" s="22">
        <f>Target_AM[[#This Row],[PROPORSI]]*VLOOKUP(Target_AM[[#This Row],[NIPNAS]],Target_CC[],COLUMN(CY$2)+9,0)</f>
        <v>0</v>
      </c>
      <c r="DN305" s="22">
        <f>Target_AM[[#This Row],[PROPORSI]]*VLOOKUP(Target_AM[[#This Row],[NIPNAS]],Target_CC[],COLUMN(CZ$2)+9,0)</f>
        <v>0</v>
      </c>
      <c r="DO305" s="22">
        <f>Target_AM[[#This Row],[PROPORSI]]*VLOOKUP(Target_AM[[#This Row],[NIPNAS]],Target_CC[],COLUMN(DA$2)+9,0)</f>
        <v>0</v>
      </c>
      <c r="DP305" s="22">
        <f>Target_AM[[#This Row],[PROPORSI]]*VLOOKUP(Target_AM[[#This Row],[NIPNAS]],Target_CC[],COLUMN(DB$2)+9,0)</f>
        <v>0</v>
      </c>
      <c r="DQ305" s="22">
        <f>Target_AM[[#This Row],[PROPORSI]]*VLOOKUP(Target_AM[[#This Row],[NIPNAS]],Target_CC[],COLUMN(DC$2)+9,0)</f>
        <v>0</v>
      </c>
      <c r="DR305" s="22">
        <f>Target_AM[[#This Row],[PROPORSI]]*VLOOKUP(Target_AM[[#This Row],[NIPNAS]],Target_CC[],COLUMN(DD$2)+9,0)</f>
        <v>0</v>
      </c>
      <c r="DS305" s="22">
        <f>Target_AM[[#This Row],[PROPORSI]]*VLOOKUP(Target_AM[[#This Row],[NIPNAS]],Target_CC[],COLUMN(DE$2)+9,0)</f>
        <v>0</v>
      </c>
      <c r="DT305" s="22">
        <f>Target_AM[[#This Row],[PROPORSI]]*VLOOKUP(Target_AM[[#This Row],[NIPNAS]],Target_CC[],COLUMN(DF$2)+9,0)</f>
        <v>0</v>
      </c>
      <c r="DU305" s="22">
        <f>Target_AM[[#This Row],[PROPORSI]]*VLOOKUP(Target_AM[[#This Row],[NIPNAS]],Target_CC[],COLUMN(DG$2)+9,0)</f>
        <v>0</v>
      </c>
      <c r="DV305" s="22">
        <f>Target_AM[[#This Row],[PROPORSI]]*VLOOKUP(Target_AM[[#This Row],[NIPNAS]],Target_CC[],COLUMN(DH$2)+9,0)</f>
        <v>0</v>
      </c>
      <c r="DW305" s="22">
        <f>Target_AM[[#This Row],[PROPORSI]]*VLOOKUP(Target_AM[[#This Row],[NIPNAS]],Target_CC[],COLUMN(DI$2)+9,0)</f>
        <v>0</v>
      </c>
      <c r="DX305" s="22">
        <f>Target_AM[[#This Row],[PROPORSI]]*VLOOKUP(Target_AM[[#This Row],[NIPNAS]],Target_CC[],COLUMN(DJ$2)+9,0)</f>
        <v>0</v>
      </c>
      <c r="DY305" s="22">
        <f>Target_AM[[#This Row],[PROPORSI]]*VLOOKUP(Target_AM[[#This Row],[NIPNAS]],Target_CC[],COLUMN(DK$2)+9,0)</f>
        <v>0</v>
      </c>
      <c r="DZ305" s="22">
        <f>Target_AM[[#This Row],[PROPORSI]]*VLOOKUP(Target_AM[[#This Row],[NIPNAS]],Target_CC[],COLUMN(DL$2)+9,0)</f>
        <v>0</v>
      </c>
      <c r="EA305" s="22">
        <f>Target_AM[[#This Row],[PROPORSI]]*VLOOKUP(Target_AM[[#This Row],[NIPNAS]],Target_CC[],COLUMN(DM$2)+9,0)</f>
        <v>0</v>
      </c>
    </row>
    <row r="306" spans="2:131" x14ac:dyDescent="0.3">
      <c r="B306">
        <v>910017</v>
      </c>
      <c r="C306" t="s">
        <v>1049</v>
      </c>
      <c r="D306">
        <v>1</v>
      </c>
      <c r="E306" s="8">
        <v>45658</v>
      </c>
      <c r="F306">
        <v>19024205</v>
      </c>
      <c r="G306" t="s">
        <v>637</v>
      </c>
      <c r="J306" t="s">
        <v>300</v>
      </c>
      <c r="K306" t="s">
        <v>25</v>
      </c>
      <c r="L306" t="s">
        <v>159</v>
      </c>
      <c r="M306" t="s">
        <v>29</v>
      </c>
      <c r="N306" s="23">
        <f>Target_AM[[#This Row],[PROPORSI]]*VLOOKUP(Target_AM[[#This Row],[NIPNAS]],Target_CC[],9,0)</f>
        <v>34538687.887916535</v>
      </c>
      <c r="O306" s="22">
        <f>Target_AM[[#This Row],[PROPORSI]]*VLOOKUP(Target_AM[[#This Row],[NIPNAS]],Target_CC[],COLUMN(A$2)+9,0)</f>
        <v>1685996.2563079647</v>
      </c>
      <c r="P306" s="22">
        <f>Target_AM[[#This Row],[PROPORSI]]*VLOOKUP(Target_AM[[#This Row],[NIPNAS]],Target_CC[],COLUMN(B$2)+9,0)</f>
        <v>1715442.7274590174</v>
      </c>
      <c r="Q306" s="22">
        <f>Target_AM[[#This Row],[PROPORSI]]*VLOOKUP(Target_AM[[#This Row],[NIPNAS]],Target_CC[],COLUMN(C$2)+9,0)</f>
        <v>1834021.8608467642</v>
      </c>
      <c r="R306" s="22">
        <f>Target_AM[[#This Row],[PROPORSI]]*VLOOKUP(Target_AM[[#This Row],[NIPNAS]],Target_CC[],COLUMN(D$2)+9,0)</f>
        <v>1723340.4167197472</v>
      </c>
      <c r="S306" s="22">
        <f>Target_AM[[#This Row],[PROPORSI]]*VLOOKUP(Target_AM[[#This Row],[NIPNAS]],Target_CC[],COLUMN(E$2)+9,0)</f>
        <v>1810688.8195162648</v>
      </c>
      <c r="T306" s="22">
        <f>Target_AM[[#This Row],[PROPORSI]]*VLOOKUP(Target_AM[[#This Row],[NIPNAS]],Target_CC[],COLUMN(F$2)+9,0)</f>
        <v>1786534.0254752235</v>
      </c>
      <c r="U306" s="22">
        <f>Target_AM[[#This Row],[PROPORSI]]*VLOOKUP(Target_AM[[#This Row],[NIPNAS]],Target_CC[],COLUMN(G$2)+9,0)</f>
        <v>1871996.1444219088</v>
      </c>
      <c r="V306" s="22">
        <f>Target_AM[[#This Row],[PROPORSI]]*VLOOKUP(Target_AM[[#This Row],[NIPNAS]],Target_CC[],COLUMN(H$2)+9,0)</f>
        <v>1890654.1365931875</v>
      </c>
      <c r="W306" s="22">
        <f>Target_AM[[#This Row],[PROPORSI]]*VLOOKUP(Target_AM[[#This Row],[NIPNAS]],Target_CC[],COLUMN(I$2)+9,0)</f>
        <v>1866453.8117856944</v>
      </c>
      <c r="X306" s="22">
        <f>Target_AM[[#This Row],[PROPORSI]]*VLOOKUP(Target_AM[[#This Row],[NIPNAS]],Target_CC[],COLUMN(J$2)+9,0)</f>
        <v>1904003.9338904747</v>
      </c>
      <c r="Y306" s="22">
        <f>Target_AM[[#This Row],[PROPORSI]]*VLOOKUP(Target_AM[[#This Row],[NIPNAS]],Target_CC[],COLUMN(K$2)+9,0)</f>
        <v>1890111.7750816399</v>
      </c>
      <c r="Z306" s="22">
        <f>Target_AM[[#This Row],[PROPORSI]]*VLOOKUP(Target_AM[[#This Row],[NIPNAS]],Target_CC[],COLUMN(L$2)+9,0)</f>
        <v>1783356.0919021121</v>
      </c>
      <c r="AA306" s="22">
        <f>Target_AM[[#This Row],[PROPORSI]]*VLOOKUP(Target_AM[[#This Row],[NIPNAS]],Target_CC[],COLUMN(M$2)+9,0)</f>
        <v>21762599.999999996</v>
      </c>
      <c r="AB306" s="22">
        <f>Target_AM[[#This Row],[PROPORSI]]*VLOOKUP(Target_AM[[#This Row],[NIPNAS]],Target_CC[],COLUMN(N$2)+9,0)</f>
        <v>2017403.8580905281</v>
      </c>
      <c r="AC306" s="22">
        <f>Target_AM[[#This Row],[PROPORSI]]*VLOOKUP(Target_AM[[#This Row],[NIPNAS]],Target_CC[],COLUMN(O$2)+9,0)</f>
        <v>2052638.4704362117</v>
      </c>
      <c r="AD306" s="22">
        <f>Target_AM[[#This Row],[PROPORSI]]*VLOOKUP(Target_AM[[#This Row],[NIPNAS]],Target_CC[],COLUMN(P$2)+9,0)</f>
        <v>2194526.0934308954</v>
      </c>
      <c r="AE306" s="22">
        <f>Target_AM[[#This Row],[PROPORSI]]*VLOOKUP(Target_AM[[#This Row],[NIPNAS]],Target_CC[],COLUMN(Q$2)+9,0)</f>
        <v>2062088.5678044506</v>
      </c>
      <c r="AF306" s="22">
        <f>Target_AM[[#This Row],[PROPORSI]]*VLOOKUP(Target_AM[[#This Row],[NIPNAS]],Target_CC[],COLUMN(R$2)+9,0)</f>
        <v>2166606.5963234608</v>
      </c>
      <c r="AG306" s="22">
        <f>Target_AM[[#This Row],[PROPORSI]]*VLOOKUP(Target_AM[[#This Row],[NIPNAS]],Target_CC[],COLUMN(S$2)+9,0)</f>
        <v>2137703.8188069263</v>
      </c>
      <c r="AH306" s="22">
        <f>Target_AM[[#This Row],[PROPORSI]]*VLOOKUP(Target_AM[[#This Row],[NIPNAS]],Target_CC[],COLUMN(T$2)+9,0)</f>
        <v>2239964.7863734774</v>
      </c>
      <c r="AI306" s="22">
        <f>Target_AM[[#This Row],[PROPORSI]]*VLOOKUP(Target_AM[[#This Row],[NIPNAS]],Target_CC[],COLUMN(U$2)+9,0)</f>
        <v>2262290.2839834108</v>
      </c>
      <c r="AJ306" s="22">
        <f>Target_AM[[#This Row],[PROPORSI]]*VLOOKUP(Target_AM[[#This Row],[NIPNAS]],Target_CC[],COLUMN(V$2)+9,0)</f>
        <v>2233333.0259521315</v>
      </c>
      <c r="AK306" s="22">
        <f>Target_AM[[#This Row],[PROPORSI]]*VLOOKUP(Target_AM[[#This Row],[NIPNAS]],Target_CC[],COLUMN(W$2)+9,0)</f>
        <v>2278264.1821884103</v>
      </c>
      <c r="AL306" s="22">
        <f>Target_AM[[#This Row],[PROPORSI]]*VLOOKUP(Target_AM[[#This Row],[NIPNAS]],Target_CC[],COLUMN(X$2)+9,0)</f>
        <v>2261641.3132625194</v>
      </c>
      <c r="AM306" s="22">
        <f>Target_AM[[#This Row],[PROPORSI]]*VLOOKUP(Target_AM[[#This Row],[NIPNAS]],Target_CC[],COLUMN(Y$2)+9,0)</f>
        <v>2133901.2151966491</v>
      </c>
      <c r="AN306" s="22">
        <f>Target_AM[[#This Row],[PROPORSI]]*VLOOKUP(Target_AM[[#This Row],[NIPNAS]],Target_CC[],COLUMN(Z$2)+9,0)</f>
        <v>26040362.211849071</v>
      </c>
      <c r="AO306" s="22">
        <f>Target_AM[[#This Row],[PROPORSI]]*VLOOKUP(Target_AM[[#This Row],[NIPNAS]],Target_CC[],COLUMN(AA$2)+9,0)</f>
        <v>3703400.1143984925</v>
      </c>
      <c r="AP306" s="22">
        <f>Target_AM[[#This Row],[PROPORSI]]*VLOOKUP(Target_AM[[#This Row],[NIPNAS]],Target_CC[],COLUMN(AB$2)+9,0)</f>
        <v>3768081.1978952289</v>
      </c>
      <c r="AQ306" s="22">
        <f>Target_AM[[#This Row],[PROPORSI]]*VLOOKUP(Target_AM[[#This Row],[NIPNAS]],Target_CC[],COLUMN(AC$2)+9,0)</f>
        <v>4028547.9542776598</v>
      </c>
      <c r="AR306" s="22">
        <f>Target_AM[[#This Row],[PROPORSI]]*VLOOKUP(Target_AM[[#This Row],[NIPNAS]],Target_CC[],COLUMN(AD$2)+9,0)</f>
        <v>3785428.9845241979</v>
      </c>
      <c r="AS306" s="22">
        <f>Target_AM[[#This Row],[PROPORSI]]*VLOOKUP(Target_AM[[#This Row],[NIPNAS]],Target_CC[],COLUMN(AE$2)+9,0)</f>
        <v>3977295.4158397256</v>
      </c>
      <c r="AT306" s="22">
        <f>Target_AM[[#This Row],[PROPORSI]]*VLOOKUP(Target_AM[[#This Row],[NIPNAS]],Target_CC[],COLUMN(AF$2)+9,0)</f>
        <v>3924237.8442821498</v>
      </c>
      <c r="AU306" s="22">
        <f>Target_AM[[#This Row],[PROPORSI]]*VLOOKUP(Target_AM[[#This Row],[NIPNAS]],Target_CC[],COLUMN(AG$2)+9,0)</f>
        <v>4111960.9307953864</v>
      </c>
      <c r="AV306" s="22">
        <f>Target_AM[[#This Row],[PROPORSI]]*VLOOKUP(Target_AM[[#This Row],[NIPNAS]],Target_CC[],COLUMN(AH$2)+9,0)</f>
        <v>4152944.4205765985</v>
      </c>
      <c r="AW306" s="22">
        <f>Target_AM[[#This Row],[PROPORSI]]*VLOOKUP(Target_AM[[#This Row],[NIPNAS]],Target_CC[],COLUMN(AI$2)+9,0)</f>
        <v>4099786.8377378257</v>
      </c>
      <c r="AX306" s="22">
        <f>Target_AM[[#This Row],[PROPORSI]]*VLOOKUP(Target_AM[[#This Row],[NIPNAS]],Target_CC[],COLUMN(AJ$2)+9,0)</f>
        <v>4182268.1160788853</v>
      </c>
      <c r="AY306" s="22">
        <f>Target_AM[[#This Row],[PROPORSI]]*VLOOKUP(Target_AM[[#This Row],[NIPNAS]],Target_CC[],COLUMN(AK$2)+9,0)</f>
        <v>4151753.0883441595</v>
      </c>
      <c r="AZ306" s="22">
        <f>Target_AM[[#This Row],[PROPORSI]]*VLOOKUP(Target_AM[[#This Row],[NIPNAS]],Target_CC[],COLUMN(AL$2)+9,0)</f>
        <v>3917257.3070987612</v>
      </c>
      <c r="BA306" s="22">
        <f>Target_AM[[#This Row],[PROPORSI]]*VLOOKUP(Target_AM[[#This Row],[NIPNAS]],Target_CC[],COLUMN(AM$2)+9,0)</f>
        <v>47802962.211849064</v>
      </c>
      <c r="BB306" s="22">
        <f>Target_AM[[#This Row],[PROPORSI]]*VLOOKUP(Target_AM[[#This Row],[NIPNAS]],Target_CC[],COLUMN(AN$2)+9,0)</f>
        <v>0</v>
      </c>
      <c r="BC306" s="22">
        <f>Target_AM[[#This Row],[PROPORSI]]*VLOOKUP(Target_AM[[#This Row],[NIPNAS]],Target_CC[],COLUMN(AO$2)+9,0)</f>
        <v>0</v>
      </c>
      <c r="BD306" s="22">
        <f>Target_AM[[#This Row],[PROPORSI]]*VLOOKUP(Target_AM[[#This Row],[NIPNAS]],Target_CC[],COLUMN(AP$2)+9,0)</f>
        <v>0</v>
      </c>
      <c r="BE306" s="22">
        <f>Target_AM[[#This Row],[PROPORSI]]*VLOOKUP(Target_AM[[#This Row],[NIPNAS]],Target_CC[],COLUMN(AQ$2)+9,0)</f>
        <v>0</v>
      </c>
      <c r="BF306" s="22">
        <f>Target_AM[[#This Row],[PROPORSI]]*VLOOKUP(Target_AM[[#This Row],[NIPNAS]],Target_CC[],COLUMN(AR$2)+9,0)</f>
        <v>0</v>
      </c>
      <c r="BG306" s="22">
        <f>Target_AM[[#This Row],[PROPORSI]]*VLOOKUP(Target_AM[[#This Row],[NIPNAS]],Target_CC[],COLUMN(AS$2)+9,0)</f>
        <v>0</v>
      </c>
      <c r="BH306" s="22">
        <f>Target_AM[[#This Row],[PROPORSI]]*VLOOKUP(Target_AM[[#This Row],[NIPNAS]],Target_CC[],COLUMN(AT$2)+9,0)</f>
        <v>0</v>
      </c>
      <c r="BI306" s="22">
        <f>Target_AM[[#This Row],[PROPORSI]]*VLOOKUP(Target_AM[[#This Row],[NIPNAS]],Target_CC[],COLUMN(AU$2)+9,0)</f>
        <v>0</v>
      </c>
      <c r="BJ306" s="22">
        <f>Target_AM[[#This Row],[PROPORSI]]*VLOOKUP(Target_AM[[#This Row],[NIPNAS]],Target_CC[],COLUMN(AV$2)+9,0)</f>
        <v>0</v>
      </c>
      <c r="BK306" s="22">
        <f>Target_AM[[#This Row],[PROPORSI]]*VLOOKUP(Target_AM[[#This Row],[NIPNAS]],Target_CC[],COLUMN(AW$2)+9,0)</f>
        <v>0</v>
      </c>
      <c r="BL306" s="22">
        <f>Target_AM[[#This Row],[PROPORSI]]*VLOOKUP(Target_AM[[#This Row],[NIPNAS]],Target_CC[],COLUMN(AX$2)+9,0)</f>
        <v>0</v>
      </c>
      <c r="BM306" s="22">
        <f>Target_AM[[#This Row],[PROPORSI]]*VLOOKUP(Target_AM[[#This Row],[NIPNAS]],Target_CC[],COLUMN(AY$2)+9,0)</f>
        <v>0</v>
      </c>
      <c r="BN306" s="22">
        <f>Target_AM[[#This Row],[PROPORSI]]*VLOOKUP(Target_AM[[#This Row],[NIPNAS]],Target_CC[],COLUMN(AZ$2)+9,0)</f>
        <v>0</v>
      </c>
      <c r="BO306" s="22">
        <f>Target_AM[[#This Row],[PROPORSI]]*VLOOKUP(Target_AM[[#This Row],[NIPNAS]],Target_CC[],COLUMN(BA$2)+9,0)</f>
        <v>1648000</v>
      </c>
      <c r="BP306" s="22">
        <f>Target_AM[[#This Row],[PROPORSI]]*VLOOKUP(Target_AM[[#This Row],[NIPNAS]],Target_CC[],COLUMN(BB$2)+9,0)</f>
        <v>1651500</v>
      </c>
      <c r="BQ306" s="22">
        <f>Target_AM[[#This Row],[PROPORSI]]*VLOOKUP(Target_AM[[#This Row],[NIPNAS]],Target_CC[],COLUMN(BC$2)+9,0)</f>
        <v>1648000</v>
      </c>
      <c r="BR306" s="22">
        <f>Target_AM[[#This Row],[PROPORSI]]*VLOOKUP(Target_AM[[#This Row],[NIPNAS]],Target_CC[],COLUMN(BD$2)+9,0)</f>
        <v>1763200</v>
      </c>
      <c r="BS306" s="22">
        <f>Target_AM[[#This Row],[PROPORSI]]*VLOOKUP(Target_AM[[#This Row],[NIPNAS]],Target_CC[],COLUMN(BE$2)+9,0)</f>
        <v>1763200</v>
      </c>
      <c r="BT306" s="22">
        <f>Target_AM[[#This Row],[PROPORSI]]*VLOOKUP(Target_AM[[#This Row],[NIPNAS]],Target_CC[],COLUMN(BF$2)+9,0)</f>
        <v>1763200</v>
      </c>
      <c r="BU306" s="22">
        <f>Target_AM[[#This Row],[PROPORSI]]*VLOOKUP(Target_AM[[#This Row],[NIPNAS]],Target_CC[],COLUMN(BG$2)+9,0)</f>
        <v>1763200</v>
      </c>
      <c r="BV306" s="22">
        <f>Target_AM[[#This Row],[PROPORSI]]*VLOOKUP(Target_AM[[#This Row],[NIPNAS]],Target_CC[],COLUMN(BH$2)+9,0)</f>
        <v>1763200</v>
      </c>
      <c r="BW306" s="22">
        <f>Target_AM[[#This Row],[PROPORSI]]*VLOOKUP(Target_AM[[#This Row],[NIPNAS]],Target_CC[],COLUMN(BI$2)+9,0)</f>
        <v>1763200</v>
      </c>
      <c r="BX306" s="22">
        <f>Target_AM[[#This Row],[PROPORSI]]*VLOOKUP(Target_AM[[#This Row],[NIPNAS]],Target_CC[],COLUMN(BJ$2)+9,0)</f>
        <v>1763200</v>
      </c>
      <c r="BY306" s="22">
        <f>Target_AM[[#This Row],[PROPORSI]]*VLOOKUP(Target_AM[[#This Row],[NIPNAS]],Target_CC[],COLUMN(BK$2)+9,0)</f>
        <v>1763200</v>
      </c>
      <c r="BZ306" s="22">
        <f>Target_AM[[#This Row],[PROPORSI]]*VLOOKUP(Target_AM[[#This Row],[NIPNAS]],Target_CC[],COLUMN(BL$2)+9,0)</f>
        <v>1763200</v>
      </c>
      <c r="CA306" s="22">
        <f>Target_AM[[#This Row],[PROPORSI]]*VLOOKUP(Target_AM[[#This Row],[NIPNAS]],Target_CC[],COLUMN(BM$2)+9,0)</f>
        <v>20816300</v>
      </c>
      <c r="CB306" s="22">
        <f>Target_AM[[#This Row],[PROPORSI]]*VLOOKUP(Target_AM[[#This Row],[NIPNAS]],Target_CC[],COLUMN(BN$2)+9,0)</f>
        <v>0</v>
      </c>
      <c r="CC306" s="22">
        <f>Target_AM[[#This Row],[PROPORSI]]*VLOOKUP(Target_AM[[#This Row],[NIPNAS]],Target_CC[],COLUMN(BO$2)+9,0)</f>
        <v>0</v>
      </c>
      <c r="CD306" s="22">
        <f>Target_AM[[#This Row],[PROPORSI]]*VLOOKUP(Target_AM[[#This Row],[NIPNAS]],Target_CC[],COLUMN(BP$2)+9,0)</f>
        <v>0</v>
      </c>
      <c r="CE306" s="22">
        <f>Target_AM[[#This Row],[PROPORSI]]*VLOOKUP(Target_AM[[#This Row],[NIPNAS]],Target_CC[],COLUMN(BQ$2)+9,0)</f>
        <v>0</v>
      </c>
      <c r="CF306" s="22">
        <f>Target_AM[[#This Row],[PROPORSI]]*VLOOKUP(Target_AM[[#This Row],[NIPNAS]],Target_CC[],COLUMN(BR$2)+9,0)</f>
        <v>0</v>
      </c>
      <c r="CG306" s="22">
        <f>Target_AM[[#This Row],[PROPORSI]]*VLOOKUP(Target_AM[[#This Row],[NIPNAS]],Target_CC[],COLUMN(BS$2)+9,0)</f>
        <v>0</v>
      </c>
      <c r="CH306" s="22">
        <f>Target_AM[[#This Row],[PROPORSI]]*VLOOKUP(Target_AM[[#This Row],[NIPNAS]],Target_CC[],COLUMN(BT$2)+9,0)</f>
        <v>0</v>
      </c>
      <c r="CI306" s="22">
        <f>Target_AM[[#This Row],[PROPORSI]]*VLOOKUP(Target_AM[[#This Row],[NIPNAS]],Target_CC[],COLUMN(BU$2)+9,0)</f>
        <v>0</v>
      </c>
      <c r="CJ306" s="22">
        <f>Target_AM[[#This Row],[PROPORSI]]*VLOOKUP(Target_AM[[#This Row],[NIPNAS]],Target_CC[],COLUMN(BV$2)+9,0)</f>
        <v>0</v>
      </c>
      <c r="CK306" s="22">
        <f>Target_AM[[#This Row],[PROPORSI]]*VLOOKUP(Target_AM[[#This Row],[NIPNAS]],Target_CC[],COLUMN(BW$2)+9,0)</f>
        <v>0</v>
      </c>
      <c r="CL306" s="22">
        <f>Target_AM[[#This Row],[PROPORSI]]*VLOOKUP(Target_AM[[#This Row],[NIPNAS]],Target_CC[],COLUMN(BX$2)+9,0)</f>
        <v>0</v>
      </c>
      <c r="CM306" s="22">
        <f>Target_AM[[#This Row],[PROPORSI]]*VLOOKUP(Target_AM[[#This Row],[NIPNAS]],Target_CC[],COLUMN(BY$2)+9,0)</f>
        <v>0</v>
      </c>
      <c r="CN306" s="22">
        <f>Target_AM[[#This Row],[PROPORSI]]*VLOOKUP(Target_AM[[#This Row],[NIPNAS]],Target_CC[],COLUMN(BZ$2)+9,0)</f>
        <v>0</v>
      </c>
      <c r="CO306" s="22">
        <f>Target_AM[[#This Row],[PROPORSI]]*VLOOKUP(Target_AM[[#This Row],[NIPNAS]],Target_CC[],COLUMN(CA$2)+9,0)</f>
        <v>1763200</v>
      </c>
      <c r="CP306" s="22">
        <f>Target_AM[[#This Row],[PROPORSI]]*VLOOKUP(Target_AM[[#This Row],[NIPNAS]],Target_CC[],COLUMN(CB$2)+9,0)</f>
        <v>1767200</v>
      </c>
      <c r="CQ306" s="22">
        <f>Target_AM[[#This Row],[PROPORSI]]*VLOOKUP(Target_AM[[#This Row],[NIPNAS]],Target_CC[],COLUMN(CC$2)+9,0)</f>
        <v>1763200</v>
      </c>
      <c r="CR306" s="22">
        <f>Target_AM[[#This Row],[PROPORSI]]*VLOOKUP(Target_AM[[#This Row],[NIPNAS]],Target_CC[],COLUMN(CD$2)+9,0)</f>
        <v>1763200</v>
      </c>
      <c r="CS306" s="22">
        <f>Target_AM[[#This Row],[PROPORSI]]*VLOOKUP(Target_AM[[#This Row],[NIPNAS]],Target_CC[],COLUMN(CE$2)+9,0)</f>
        <v>1763200</v>
      </c>
      <c r="CT306" s="22">
        <f>Target_AM[[#This Row],[PROPORSI]]*VLOOKUP(Target_AM[[#This Row],[NIPNAS]],Target_CC[],COLUMN(CF$2)+9,0)</f>
        <v>1763200</v>
      </c>
      <c r="CU306" s="22">
        <f>Target_AM[[#This Row],[PROPORSI]]*VLOOKUP(Target_AM[[#This Row],[NIPNAS]],Target_CC[],COLUMN(CG$2)+9,0)</f>
        <v>1763200</v>
      </c>
      <c r="CV306" s="22">
        <f>Target_AM[[#This Row],[PROPORSI]]*VLOOKUP(Target_AM[[#This Row],[NIPNAS]],Target_CC[],COLUMN(CH$2)+9,0)</f>
        <v>1763200</v>
      </c>
      <c r="CW306" s="22">
        <f>Target_AM[[#This Row],[PROPORSI]]*VLOOKUP(Target_AM[[#This Row],[NIPNAS]],Target_CC[],COLUMN(CI$2)+9,0)</f>
        <v>1763200</v>
      </c>
      <c r="CX306" s="22">
        <f>Target_AM[[#This Row],[PROPORSI]]*VLOOKUP(Target_AM[[#This Row],[NIPNAS]],Target_CC[],COLUMN(CJ$2)+9,0)</f>
        <v>1763200</v>
      </c>
      <c r="CY306" s="22">
        <f>Target_AM[[#This Row],[PROPORSI]]*VLOOKUP(Target_AM[[#This Row],[NIPNAS]],Target_CC[],COLUMN(CK$2)+9,0)</f>
        <v>1763200</v>
      </c>
      <c r="CZ306" s="22">
        <f>Target_AM[[#This Row],[PROPORSI]]*VLOOKUP(Target_AM[[#This Row],[NIPNAS]],Target_CC[],COLUMN(CL$2)+9,0)</f>
        <v>1763200</v>
      </c>
      <c r="DA306" s="22">
        <f>Target_AM[[#This Row],[PROPORSI]]*VLOOKUP(Target_AM[[#This Row],[NIPNAS]],Target_CC[],COLUMN(CM$2)+9,0)</f>
        <v>21162400</v>
      </c>
      <c r="DB306" s="22">
        <f>Target_AM[[#This Row],[PROPORSI]]*VLOOKUP(Target_AM[[#This Row],[NIPNAS]],Target_CC[],COLUMN(CN$2)+9,0)</f>
        <v>0</v>
      </c>
      <c r="DC306" s="22">
        <f>Target_AM[[#This Row],[PROPORSI]]*VLOOKUP(Target_AM[[#This Row],[NIPNAS]],Target_CC[],COLUMN(CO$2)+9,0)</f>
        <v>0</v>
      </c>
      <c r="DD306" s="22">
        <f>Target_AM[[#This Row],[PROPORSI]]*VLOOKUP(Target_AM[[#This Row],[NIPNAS]],Target_CC[],COLUMN(CP$2)+9,0)</f>
        <v>0</v>
      </c>
      <c r="DE306" s="22">
        <f>Target_AM[[#This Row],[PROPORSI]]*VLOOKUP(Target_AM[[#This Row],[NIPNAS]],Target_CC[],COLUMN(CQ$2)+9,0)</f>
        <v>0</v>
      </c>
      <c r="DF306" s="22">
        <f>Target_AM[[#This Row],[PROPORSI]]*VLOOKUP(Target_AM[[#This Row],[NIPNAS]],Target_CC[],COLUMN(CR$2)+9,0)</f>
        <v>0</v>
      </c>
      <c r="DG306" s="22">
        <f>Target_AM[[#This Row],[PROPORSI]]*VLOOKUP(Target_AM[[#This Row],[NIPNAS]],Target_CC[],COLUMN(CS$2)+9,0)</f>
        <v>0</v>
      </c>
      <c r="DH306" s="22">
        <f>Target_AM[[#This Row],[PROPORSI]]*VLOOKUP(Target_AM[[#This Row],[NIPNAS]],Target_CC[],COLUMN(CT$2)+9,0)</f>
        <v>0</v>
      </c>
      <c r="DI306" s="22">
        <f>Target_AM[[#This Row],[PROPORSI]]*VLOOKUP(Target_AM[[#This Row],[NIPNAS]],Target_CC[],COLUMN(CU$2)+9,0)</f>
        <v>0</v>
      </c>
      <c r="DJ306" s="22">
        <f>Target_AM[[#This Row],[PROPORSI]]*VLOOKUP(Target_AM[[#This Row],[NIPNAS]],Target_CC[],COLUMN(CV$2)+9,0)</f>
        <v>0</v>
      </c>
      <c r="DK306" s="22">
        <f>Target_AM[[#This Row],[PROPORSI]]*VLOOKUP(Target_AM[[#This Row],[NIPNAS]],Target_CC[],COLUMN(CW$2)+9,0)</f>
        <v>0</v>
      </c>
      <c r="DL306" s="22">
        <f>Target_AM[[#This Row],[PROPORSI]]*VLOOKUP(Target_AM[[#This Row],[NIPNAS]],Target_CC[],COLUMN(CX$2)+9,0)</f>
        <v>0</v>
      </c>
      <c r="DM306" s="22">
        <f>Target_AM[[#This Row],[PROPORSI]]*VLOOKUP(Target_AM[[#This Row],[NIPNAS]],Target_CC[],COLUMN(CY$2)+9,0)</f>
        <v>0</v>
      </c>
      <c r="DN306" s="22">
        <f>Target_AM[[#This Row],[PROPORSI]]*VLOOKUP(Target_AM[[#This Row],[NIPNAS]],Target_CC[],COLUMN(CZ$2)+9,0)</f>
        <v>0</v>
      </c>
      <c r="DO306" s="22">
        <f>Target_AM[[#This Row],[PROPORSI]]*VLOOKUP(Target_AM[[#This Row],[NIPNAS]],Target_CC[],COLUMN(DA$2)+9,0)</f>
        <v>0</v>
      </c>
      <c r="DP306" s="22">
        <f>Target_AM[[#This Row],[PROPORSI]]*VLOOKUP(Target_AM[[#This Row],[NIPNAS]],Target_CC[],COLUMN(DB$2)+9,0)</f>
        <v>0</v>
      </c>
      <c r="DQ306" s="22">
        <f>Target_AM[[#This Row],[PROPORSI]]*VLOOKUP(Target_AM[[#This Row],[NIPNAS]],Target_CC[],COLUMN(DC$2)+9,0)</f>
        <v>0</v>
      </c>
      <c r="DR306" s="22">
        <f>Target_AM[[#This Row],[PROPORSI]]*VLOOKUP(Target_AM[[#This Row],[NIPNAS]],Target_CC[],COLUMN(DD$2)+9,0)</f>
        <v>0</v>
      </c>
      <c r="DS306" s="22">
        <f>Target_AM[[#This Row],[PROPORSI]]*VLOOKUP(Target_AM[[#This Row],[NIPNAS]],Target_CC[],COLUMN(DE$2)+9,0)</f>
        <v>0</v>
      </c>
      <c r="DT306" s="22">
        <f>Target_AM[[#This Row],[PROPORSI]]*VLOOKUP(Target_AM[[#This Row],[NIPNAS]],Target_CC[],COLUMN(DF$2)+9,0)</f>
        <v>0</v>
      </c>
      <c r="DU306" s="22">
        <f>Target_AM[[#This Row],[PROPORSI]]*VLOOKUP(Target_AM[[#This Row],[NIPNAS]],Target_CC[],COLUMN(DG$2)+9,0)</f>
        <v>0</v>
      </c>
      <c r="DV306" s="22">
        <f>Target_AM[[#This Row],[PROPORSI]]*VLOOKUP(Target_AM[[#This Row],[NIPNAS]],Target_CC[],COLUMN(DH$2)+9,0)</f>
        <v>0</v>
      </c>
      <c r="DW306" s="22">
        <f>Target_AM[[#This Row],[PROPORSI]]*VLOOKUP(Target_AM[[#This Row],[NIPNAS]],Target_CC[],COLUMN(DI$2)+9,0)</f>
        <v>0</v>
      </c>
      <c r="DX306" s="22">
        <f>Target_AM[[#This Row],[PROPORSI]]*VLOOKUP(Target_AM[[#This Row],[NIPNAS]],Target_CC[],COLUMN(DJ$2)+9,0)</f>
        <v>0</v>
      </c>
      <c r="DY306" s="22">
        <f>Target_AM[[#This Row],[PROPORSI]]*VLOOKUP(Target_AM[[#This Row],[NIPNAS]],Target_CC[],COLUMN(DK$2)+9,0)</f>
        <v>0</v>
      </c>
      <c r="DZ306" s="22">
        <f>Target_AM[[#This Row],[PROPORSI]]*VLOOKUP(Target_AM[[#This Row],[NIPNAS]],Target_CC[],COLUMN(DL$2)+9,0)</f>
        <v>0</v>
      </c>
      <c r="EA306" s="22">
        <f>Target_AM[[#This Row],[PROPORSI]]*VLOOKUP(Target_AM[[#This Row],[NIPNAS]],Target_CC[],COLUMN(DM$2)+9,0)</f>
        <v>0</v>
      </c>
    </row>
    <row r="307" spans="2:131" x14ac:dyDescent="0.3">
      <c r="B307">
        <v>403613</v>
      </c>
      <c r="C307" t="s">
        <v>1003</v>
      </c>
      <c r="D307">
        <v>1</v>
      </c>
      <c r="E307" s="8">
        <v>45658</v>
      </c>
      <c r="F307">
        <v>19084238</v>
      </c>
      <c r="G307" t="s">
        <v>628</v>
      </c>
      <c r="J307" t="s">
        <v>309</v>
      </c>
      <c r="K307" t="s">
        <v>25</v>
      </c>
      <c r="L307" t="s">
        <v>159</v>
      </c>
      <c r="M307" t="s">
        <v>29</v>
      </c>
      <c r="N307" s="23">
        <f>Target_AM[[#This Row],[PROPORSI]]*VLOOKUP(Target_AM[[#This Row],[NIPNAS]],Target_CC[],9,0)</f>
        <v>33005452.281004928</v>
      </c>
      <c r="O307" s="22">
        <f>Target_AM[[#This Row],[PROPORSI]]*VLOOKUP(Target_AM[[#This Row],[NIPNAS]],Target_CC[],COLUMN(A$2)+9,0)</f>
        <v>1143699.6195454544</v>
      </c>
      <c r="P307" s="22">
        <f>Target_AM[[#This Row],[PROPORSI]]*VLOOKUP(Target_AM[[#This Row],[NIPNAS]],Target_CC[],COLUMN(B$2)+9,0)</f>
        <v>1203894.3363636362</v>
      </c>
      <c r="Q307" s="22">
        <f>Target_AM[[#This Row],[PROPORSI]]*VLOOKUP(Target_AM[[#This Row],[NIPNAS]],Target_CC[],COLUMN(C$2)+9,0)</f>
        <v>1083504.9027272726</v>
      </c>
      <c r="R307" s="22">
        <f>Target_AM[[#This Row],[PROPORSI]]*VLOOKUP(Target_AM[[#This Row],[NIPNAS]],Target_CC[],COLUMN(D$2)+9,0)</f>
        <v>963115.469090909</v>
      </c>
      <c r="S307" s="22">
        <f>Target_AM[[#This Row],[PROPORSI]]*VLOOKUP(Target_AM[[#This Row],[NIPNAS]],Target_CC[],COLUMN(E$2)+9,0)</f>
        <v>1023310.1859090908</v>
      </c>
      <c r="T307" s="22">
        <f>Target_AM[[#This Row],[PROPORSI]]*VLOOKUP(Target_AM[[#This Row],[NIPNAS]],Target_CC[],COLUMN(F$2)+9,0)</f>
        <v>1083504.9027272726</v>
      </c>
      <c r="U307" s="22">
        <f>Target_AM[[#This Row],[PROPORSI]]*VLOOKUP(Target_AM[[#This Row],[NIPNAS]],Target_CC[],COLUMN(G$2)+9,0)</f>
        <v>1384478.4868181816</v>
      </c>
      <c r="V307" s="22">
        <f>Target_AM[[#This Row],[PROPORSI]]*VLOOKUP(Target_AM[[#This Row],[NIPNAS]],Target_CC[],COLUMN(H$2)+9,0)</f>
        <v>1264089.053181818</v>
      </c>
      <c r="W307" s="22">
        <f>Target_AM[[#This Row],[PROPORSI]]*VLOOKUP(Target_AM[[#This Row],[NIPNAS]],Target_CC[],COLUMN(I$2)+9,0)</f>
        <v>1264089.053181818</v>
      </c>
      <c r="X307" s="22">
        <f>Target_AM[[#This Row],[PROPORSI]]*VLOOKUP(Target_AM[[#This Row],[NIPNAS]],Target_CC[],COLUMN(J$2)+9,0)</f>
        <v>1384478.4868181816</v>
      </c>
      <c r="Y307" s="22">
        <f>Target_AM[[#This Row],[PROPORSI]]*VLOOKUP(Target_AM[[#This Row],[NIPNAS]],Target_CC[],COLUMN(K$2)+9,0)</f>
        <v>1203894.3363636362</v>
      </c>
      <c r="Z307" s="22">
        <f>Target_AM[[#This Row],[PROPORSI]]*VLOOKUP(Target_AM[[#This Row],[NIPNAS]],Target_CC[],COLUMN(L$2)+9,0)</f>
        <v>1264089.053181818</v>
      </c>
      <c r="AA307" s="22">
        <f>Target_AM[[#This Row],[PROPORSI]]*VLOOKUP(Target_AM[[#This Row],[NIPNAS]],Target_CC[],COLUMN(M$2)+9,0)</f>
        <v>14266147.885909088</v>
      </c>
      <c r="AB307" s="22">
        <f>Target_AM[[#This Row],[PROPORSI]]*VLOOKUP(Target_AM[[#This Row],[NIPNAS]],Target_CC[],COLUMN(N$2)+9,0)</f>
        <v>153259.09473587887</v>
      </c>
      <c r="AC307" s="22">
        <f>Target_AM[[#This Row],[PROPORSI]]*VLOOKUP(Target_AM[[#This Row],[NIPNAS]],Target_CC[],COLUMN(O$2)+9,0)</f>
        <v>162983.06341365824</v>
      </c>
      <c r="AD307" s="22">
        <f>Target_AM[[#This Row],[PROPORSI]]*VLOOKUP(Target_AM[[#This Row],[NIPNAS]],Target_CC[],COLUMN(P$2)+9,0)</f>
        <v>214448.85254165641</v>
      </c>
      <c r="AE307" s="22">
        <f>Target_AM[[#This Row],[PROPORSI]]*VLOOKUP(Target_AM[[#This Row],[NIPNAS]],Target_CC[],COLUMN(Q$2)+9,0)</f>
        <v>218642.06386799164</v>
      </c>
      <c r="AF307" s="22">
        <f>Target_AM[[#This Row],[PROPORSI]]*VLOOKUP(Target_AM[[#This Row],[NIPNAS]],Target_CC[],COLUMN(R$2)+9,0)</f>
        <v>285980.17701912555</v>
      </c>
      <c r="AG307" s="22">
        <f>Target_AM[[#This Row],[PROPORSI]]*VLOOKUP(Target_AM[[#This Row],[NIPNAS]],Target_CC[],COLUMN(S$2)+9,0)</f>
        <v>267206.73420521629</v>
      </c>
      <c r="AH307" s="22">
        <f>Target_AM[[#This Row],[PROPORSI]]*VLOOKUP(Target_AM[[#This Row],[NIPNAS]],Target_CC[],COLUMN(T$2)+9,0)</f>
        <v>234645.07499030902</v>
      </c>
      <c r="AI307" s="22">
        <f>Target_AM[[#This Row],[PROPORSI]]*VLOOKUP(Target_AM[[#This Row],[NIPNAS]],Target_CC[],COLUMN(U$2)+9,0)</f>
        <v>265432.91074684303</v>
      </c>
      <c r="AJ307" s="22">
        <f>Target_AM[[#This Row],[PROPORSI]]*VLOOKUP(Target_AM[[#This Row],[NIPNAS]],Target_CC[],COLUMN(V$2)+9,0)</f>
        <v>230474.9525598826</v>
      </c>
      <c r="AK307" s="22">
        <f>Target_AM[[#This Row],[PROPORSI]]*VLOOKUP(Target_AM[[#This Row],[NIPNAS]],Target_CC[],COLUMN(W$2)+9,0)</f>
        <v>242555.3507818199</v>
      </c>
      <c r="AL307" s="22">
        <f>Target_AM[[#This Row],[PROPORSI]]*VLOOKUP(Target_AM[[#This Row],[NIPNAS]],Target_CC[],COLUMN(X$2)+9,0)</f>
        <v>298014.79615581175</v>
      </c>
      <c r="AM307" s="22">
        <f>Target_AM[[#This Row],[PROPORSI]]*VLOOKUP(Target_AM[[#This Row],[NIPNAS]],Target_CC[],COLUMN(Y$2)+9,0)</f>
        <v>353572.42803980818</v>
      </c>
      <c r="AN307" s="22">
        <f>Target_AM[[#This Row],[PROPORSI]]*VLOOKUP(Target_AM[[#This Row],[NIPNAS]],Target_CC[],COLUMN(Z$2)+9,0)</f>
        <v>2927215.4990580017</v>
      </c>
      <c r="AO307" s="22">
        <f>Target_AM[[#This Row],[PROPORSI]]*VLOOKUP(Target_AM[[#This Row],[NIPNAS]],Target_CC[],COLUMN(AA$2)+9,0)</f>
        <v>1296958.7142813331</v>
      </c>
      <c r="AP307" s="22">
        <f>Target_AM[[#This Row],[PROPORSI]]*VLOOKUP(Target_AM[[#This Row],[NIPNAS]],Target_CC[],COLUMN(AB$2)+9,0)</f>
        <v>1366877.3997772944</v>
      </c>
      <c r="AQ307" s="22">
        <f>Target_AM[[#This Row],[PROPORSI]]*VLOOKUP(Target_AM[[#This Row],[NIPNAS]],Target_CC[],COLUMN(AC$2)+9,0)</f>
        <v>1297953.7552689291</v>
      </c>
      <c r="AR307" s="22">
        <f>Target_AM[[#This Row],[PROPORSI]]*VLOOKUP(Target_AM[[#This Row],[NIPNAS]],Target_CC[],COLUMN(AD$2)+9,0)</f>
        <v>1181757.5329589006</v>
      </c>
      <c r="AS307" s="22">
        <f>Target_AM[[#This Row],[PROPORSI]]*VLOOKUP(Target_AM[[#This Row],[NIPNAS]],Target_CC[],COLUMN(AE$2)+9,0)</f>
        <v>1309290.3629282163</v>
      </c>
      <c r="AT307" s="22">
        <f>Target_AM[[#This Row],[PROPORSI]]*VLOOKUP(Target_AM[[#This Row],[NIPNAS]],Target_CC[],COLUMN(AF$2)+9,0)</f>
        <v>1350711.636932489</v>
      </c>
      <c r="AU307" s="22">
        <f>Target_AM[[#This Row],[PROPORSI]]*VLOOKUP(Target_AM[[#This Row],[NIPNAS]],Target_CC[],COLUMN(AG$2)+9,0)</f>
        <v>1619123.5618084907</v>
      </c>
      <c r="AV307" s="22">
        <f>Target_AM[[#This Row],[PROPORSI]]*VLOOKUP(Target_AM[[#This Row],[NIPNAS]],Target_CC[],COLUMN(AH$2)+9,0)</f>
        <v>1529521.9639286611</v>
      </c>
      <c r="AW307" s="22">
        <f>Target_AM[[#This Row],[PROPORSI]]*VLOOKUP(Target_AM[[#This Row],[NIPNAS]],Target_CC[],COLUMN(AI$2)+9,0)</f>
        <v>1494564.0057417005</v>
      </c>
      <c r="AX307" s="22">
        <f>Target_AM[[#This Row],[PROPORSI]]*VLOOKUP(Target_AM[[#This Row],[NIPNAS]],Target_CC[],COLUMN(AJ$2)+9,0)</f>
        <v>1627033.8376000016</v>
      </c>
      <c r="AY307" s="22">
        <f>Target_AM[[#This Row],[PROPORSI]]*VLOOKUP(Target_AM[[#This Row],[NIPNAS]],Target_CC[],COLUMN(AK$2)+9,0)</f>
        <v>1501909.1325194479</v>
      </c>
      <c r="AZ307" s="22">
        <f>Target_AM[[#This Row],[PROPORSI]]*VLOOKUP(Target_AM[[#This Row],[NIPNAS]],Target_CC[],COLUMN(AL$2)+9,0)</f>
        <v>1617661.481221626</v>
      </c>
      <c r="BA307" s="22">
        <f>Target_AM[[#This Row],[PROPORSI]]*VLOOKUP(Target_AM[[#This Row],[NIPNAS]],Target_CC[],COLUMN(AM$2)+9,0)</f>
        <v>17193363.384967092</v>
      </c>
      <c r="BB307" s="22">
        <f>Target_AM[[#This Row],[PROPORSI]]*VLOOKUP(Target_AM[[#This Row],[NIPNAS]],Target_CC[],COLUMN(AN$2)+9,0)</f>
        <v>0</v>
      </c>
      <c r="BC307" s="22">
        <f>Target_AM[[#This Row],[PROPORSI]]*VLOOKUP(Target_AM[[#This Row],[NIPNAS]],Target_CC[],COLUMN(AO$2)+9,0)</f>
        <v>0</v>
      </c>
      <c r="BD307" s="22">
        <f>Target_AM[[#This Row],[PROPORSI]]*VLOOKUP(Target_AM[[#This Row],[NIPNAS]],Target_CC[],COLUMN(AP$2)+9,0)</f>
        <v>0</v>
      </c>
      <c r="BE307" s="22">
        <f>Target_AM[[#This Row],[PROPORSI]]*VLOOKUP(Target_AM[[#This Row],[NIPNAS]],Target_CC[],COLUMN(AQ$2)+9,0)</f>
        <v>0</v>
      </c>
      <c r="BF307" s="22">
        <f>Target_AM[[#This Row],[PROPORSI]]*VLOOKUP(Target_AM[[#This Row],[NIPNAS]],Target_CC[],COLUMN(AR$2)+9,0)</f>
        <v>0</v>
      </c>
      <c r="BG307" s="22">
        <f>Target_AM[[#This Row],[PROPORSI]]*VLOOKUP(Target_AM[[#This Row],[NIPNAS]],Target_CC[],COLUMN(AS$2)+9,0)</f>
        <v>0</v>
      </c>
      <c r="BH307" s="22">
        <f>Target_AM[[#This Row],[PROPORSI]]*VLOOKUP(Target_AM[[#This Row],[NIPNAS]],Target_CC[],COLUMN(AT$2)+9,0)</f>
        <v>0</v>
      </c>
      <c r="BI307" s="22">
        <f>Target_AM[[#This Row],[PROPORSI]]*VLOOKUP(Target_AM[[#This Row],[NIPNAS]],Target_CC[],COLUMN(AU$2)+9,0)</f>
        <v>0</v>
      </c>
      <c r="BJ307" s="22">
        <f>Target_AM[[#This Row],[PROPORSI]]*VLOOKUP(Target_AM[[#This Row],[NIPNAS]],Target_CC[],COLUMN(AV$2)+9,0)</f>
        <v>0</v>
      </c>
      <c r="BK307" s="22">
        <f>Target_AM[[#This Row],[PROPORSI]]*VLOOKUP(Target_AM[[#This Row],[NIPNAS]],Target_CC[],COLUMN(AW$2)+9,0)</f>
        <v>0</v>
      </c>
      <c r="BL307" s="22">
        <f>Target_AM[[#This Row],[PROPORSI]]*VLOOKUP(Target_AM[[#This Row],[NIPNAS]],Target_CC[],COLUMN(AX$2)+9,0)</f>
        <v>0</v>
      </c>
      <c r="BM307" s="22">
        <f>Target_AM[[#This Row],[PROPORSI]]*VLOOKUP(Target_AM[[#This Row],[NIPNAS]],Target_CC[],COLUMN(AY$2)+9,0)</f>
        <v>0</v>
      </c>
      <c r="BN307" s="22">
        <f>Target_AM[[#This Row],[PROPORSI]]*VLOOKUP(Target_AM[[#This Row],[NIPNAS]],Target_CC[],COLUMN(AZ$2)+9,0)</f>
        <v>0</v>
      </c>
      <c r="BO307" s="22">
        <f>Target_AM[[#This Row],[PROPORSI]]*VLOOKUP(Target_AM[[#This Row],[NIPNAS]],Target_CC[],COLUMN(BA$2)+9,0)</f>
        <v>1372502</v>
      </c>
      <c r="BP307" s="22">
        <f>Target_AM[[#This Row],[PROPORSI]]*VLOOKUP(Target_AM[[#This Row],[NIPNAS]],Target_CC[],COLUMN(BB$2)+9,0)</f>
        <v>1333481</v>
      </c>
      <c r="BQ307" s="22">
        <f>Target_AM[[#This Row],[PROPORSI]]*VLOOKUP(Target_AM[[#This Row],[NIPNAS]],Target_CC[],COLUMN(BC$2)+9,0)</f>
        <v>1361316</v>
      </c>
      <c r="BR307" s="22">
        <f>Target_AM[[#This Row],[PROPORSI]]*VLOOKUP(Target_AM[[#This Row],[NIPNAS]],Target_CC[],COLUMN(BD$2)+9,0)</f>
        <v>1523216</v>
      </c>
      <c r="BS307" s="22">
        <f>Target_AM[[#This Row],[PROPORSI]]*VLOOKUP(Target_AM[[#This Row],[NIPNAS]],Target_CC[],COLUMN(BE$2)+9,0)</f>
        <v>1523216</v>
      </c>
      <c r="BT307" s="22">
        <f>Target_AM[[#This Row],[PROPORSI]]*VLOOKUP(Target_AM[[#This Row],[NIPNAS]],Target_CC[],COLUMN(BF$2)+9,0)</f>
        <v>1523216</v>
      </c>
      <c r="BU307" s="22">
        <f>Target_AM[[#This Row],[PROPORSI]]*VLOOKUP(Target_AM[[#This Row],[NIPNAS]],Target_CC[],COLUMN(BG$2)+9,0)</f>
        <v>1523216</v>
      </c>
      <c r="BV307" s="22">
        <f>Target_AM[[#This Row],[PROPORSI]]*VLOOKUP(Target_AM[[#This Row],[NIPNAS]],Target_CC[],COLUMN(BH$2)+9,0)</f>
        <v>1523216</v>
      </c>
      <c r="BW307" s="22">
        <f>Target_AM[[#This Row],[PROPORSI]]*VLOOKUP(Target_AM[[#This Row],[NIPNAS]],Target_CC[],COLUMN(BI$2)+9,0)</f>
        <v>1523216</v>
      </c>
      <c r="BX307" s="22">
        <f>Target_AM[[#This Row],[PROPORSI]]*VLOOKUP(Target_AM[[#This Row],[NIPNAS]],Target_CC[],COLUMN(BJ$2)+9,0)</f>
        <v>1523216</v>
      </c>
      <c r="BY307" s="22">
        <f>Target_AM[[#This Row],[PROPORSI]]*VLOOKUP(Target_AM[[#This Row],[NIPNAS]],Target_CC[],COLUMN(BK$2)+9,0)</f>
        <v>1523216</v>
      </c>
      <c r="BZ307" s="22">
        <f>Target_AM[[#This Row],[PROPORSI]]*VLOOKUP(Target_AM[[#This Row],[NIPNAS]],Target_CC[],COLUMN(BL$2)+9,0)</f>
        <v>1523216</v>
      </c>
      <c r="CA307" s="22">
        <f>Target_AM[[#This Row],[PROPORSI]]*VLOOKUP(Target_AM[[#This Row],[NIPNAS]],Target_CC[],COLUMN(BM$2)+9,0)</f>
        <v>17776243</v>
      </c>
      <c r="CB307" s="22">
        <f>Target_AM[[#This Row],[PROPORSI]]*VLOOKUP(Target_AM[[#This Row],[NIPNAS]],Target_CC[],COLUMN(BN$2)+9,0)</f>
        <v>0</v>
      </c>
      <c r="CC307" s="22">
        <f>Target_AM[[#This Row],[PROPORSI]]*VLOOKUP(Target_AM[[#This Row],[NIPNAS]],Target_CC[],COLUMN(BO$2)+9,0)</f>
        <v>0</v>
      </c>
      <c r="CD307" s="22">
        <f>Target_AM[[#This Row],[PROPORSI]]*VLOOKUP(Target_AM[[#This Row],[NIPNAS]],Target_CC[],COLUMN(BP$2)+9,0)</f>
        <v>0</v>
      </c>
      <c r="CE307" s="22">
        <f>Target_AM[[#This Row],[PROPORSI]]*VLOOKUP(Target_AM[[#This Row],[NIPNAS]],Target_CC[],COLUMN(BQ$2)+9,0)</f>
        <v>0</v>
      </c>
      <c r="CF307" s="22">
        <f>Target_AM[[#This Row],[PROPORSI]]*VLOOKUP(Target_AM[[#This Row],[NIPNAS]],Target_CC[],COLUMN(BR$2)+9,0)</f>
        <v>0</v>
      </c>
      <c r="CG307" s="22">
        <f>Target_AM[[#This Row],[PROPORSI]]*VLOOKUP(Target_AM[[#This Row],[NIPNAS]],Target_CC[],COLUMN(BS$2)+9,0)</f>
        <v>0</v>
      </c>
      <c r="CH307" s="22">
        <f>Target_AM[[#This Row],[PROPORSI]]*VLOOKUP(Target_AM[[#This Row],[NIPNAS]],Target_CC[],COLUMN(BT$2)+9,0)</f>
        <v>0</v>
      </c>
      <c r="CI307" s="22">
        <f>Target_AM[[#This Row],[PROPORSI]]*VLOOKUP(Target_AM[[#This Row],[NIPNAS]],Target_CC[],COLUMN(BU$2)+9,0)</f>
        <v>0</v>
      </c>
      <c r="CJ307" s="22">
        <f>Target_AM[[#This Row],[PROPORSI]]*VLOOKUP(Target_AM[[#This Row],[NIPNAS]],Target_CC[],COLUMN(BV$2)+9,0)</f>
        <v>0</v>
      </c>
      <c r="CK307" s="22">
        <f>Target_AM[[#This Row],[PROPORSI]]*VLOOKUP(Target_AM[[#This Row],[NIPNAS]],Target_CC[],COLUMN(BW$2)+9,0)</f>
        <v>0</v>
      </c>
      <c r="CL307" s="22">
        <f>Target_AM[[#This Row],[PROPORSI]]*VLOOKUP(Target_AM[[#This Row],[NIPNAS]],Target_CC[],COLUMN(BX$2)+9,0)</f>
        <v>0</v>
      </c>
      <c r="CM307" s="22">
        <f>Target_AM[[#This Row],[PROPORSI]]*VLOOKUP(Target_AM[[#This Row],[NIPNAS]],Target_CC[],COLUMN(BY$2)+9,0)</f>
        <v>0</v>
      </c>
      <c r="CN307" s="22">
        <f>Target_AM[[#This Row],[PROPORSI]]*VLOOKUP(Target_AM[[#This Row],[NIPNAS]],Target_CC[],COLUMN(BZ$2)+9,0)</f>
        <v>0</v>
      </c>
      <c r="CO307" s="22">
        <f>Target_AM[[#This Row],[PROPORSI]]*VLOOKUP(Target_AM[[#This Row],[NIPNAS]],Target_CC[],COLUMN(CA$2)+9,0)</f>
        <v>1491549</v>
      </c>
      <c r="CP307" s="22">
        <f>Target_AM[[#This Row],[PROPORSI]]*VLOOKUP(Target_AM[[#This Row],[NIPNAS]],Target_CC[],COLUMN(CB$2)+9,0)</f>
        <v>1480611</v>
      </c>
      <c r="CQ307" s="22">
        <f>Target_AM[[#This Row],[PROPORSI]]*VLOOKUP(Target_AM[[#This Row],[NIPNAS]],Target_CC[],COLUMN(CC$2)+9,0)</f>
        <v>1523216</v>
      </c>
      <c r="CR307" s="22">
        <f>Target_AM[[#This Row],[PROPORSI]]*VLOOKUP(Target_AM[[#This Row],[NIPNAS]],Target_CC[],COLUMN(CD$2)+9,0)</f>
        <v>1523216</v>
      </c>
      <c r="CS307" s="22">
        <f>Target_AM[[#This Row],[PROPORSI]]*VLOOKUP(Target_AM[[#This Row],[NIPNAS]],Target_CC[],COLUMN(CE$2)+9,0)</f>
        <v>1523216</v>
      </c>
      <c r="CT307" s="22">
        <f>Target_AM[[#This Row],[PROPORSI]]*VLOOKUP(Target_AM[[#This Row],[NIPNAS]],Target_CC[],COLUMN(CF$2)+9,0)</f>
        <v>1523216</v>
      </c>
      <c r="CU307" s="22">
        <f>Target_AM[[#This Row],[PROPORSI]]*VLOOKUP(Target_AM[[#This Row],[NIPNAS]],Target_CC[],COLUMN(CG$2)+9,0)</f>
        <v>1523216</v>
      </c>
      <c r="CV307" s="22">
        <f>Target_AM[[#This Row],[PROPORSI]]*VLOOKUP(Target_AM[[#This Row],[NIPNAS]],Target_CC[],COLUMN(CH$2)+9,0)</f>
        <v>1523216</v>
      </c>
      <c r="CW307" s="22">
        <f>Target_AM[[#This Row],[PROPORSI]]*VLOOKUP(Target_AM[[#This Row],[NIPNAS]],Target_CC[],COLUMN(CI$2)+9,0)</f>
        <v>1523216</v>
      </c>
      <c r="CX307" s="22">
        <f>Target_AM[[#This Row],[PROPORSI]]*VLOOKUP(Target_AM[[#This Row],[NIPNAS]],Target_CC[],COLUMN(CJ$2)+9,0)</f>
        <v>1523216</v>
      </c>
      <c r="CY307" s="22">
        <f>Target_AM[[#This Row],[PROPORSI]]*VLOOKUP(Target_AM[[#This Row],[NIPNAS]],Target_CC[],COLUMN(CK$2)+9,0)</f>
        <v>1523216</v>
      </c>
      <c r="CZ307" s="22">
        <f>Target_AM[[#This Row],[PROPORSI]]*VLOOKUP(Target_AM[[#This Row],[NIPNAS]],Target_CC[],COLUMN(CL$2)+9,0)</f>
        <v>1523216</v>
      </c>
      <c r="DA307" s="22">
        <f>Target_AM[[#This Row],[PROPORSI]]*VLOOKUP(Target_AM[[#This Row],[NIPNAS]],Target_CC[],COLUMN(CM$2)+9,0)</f>
        <v>18204320</v>
      </c>
      <c r="DB307" s="22">
        <f>Target_AM[[#This Row],[PROPORSI]]*VLOOKUP(Target_AM[[#This Row],[NIPNAS]],Target_CC[],COLUMN(CN$2)+9,0)</f>
        <v>0</v>
      </c>
      <c r="DC307" s="22">
        <f>Target_AM[[#This Row],[PROPORSI]]*VLOOKUP(Target_AM[[#This Row],[NIPNAS]],Target_CC[],COLUMN(CO$2)+9,0)</f>
        <v>0</v>
      </c>
      <c r="DD307" s="22">
        <f>Target_AM[[#This Row],[PROPORSI]]*VLOOKUP(Target_AM[[#This Row],[NIPNAS]],Target_CC[],COLUMN(CP$2)+9,0)</f>
        <v>0</v>
      </c>
      <c r="DE307" s="22">
        <f>Target_AM[[#This Row],[PROPORSI]]*VLOOKUP(Target_AM[[#This Row],[NIPNAS]],Target_CC[],COLUMN(CQ$2)+9,0)</f>
        <v>0</v>
      </c>
      <c r="DF307" s="22">
        <f>Target_AM[[#This Row],[PROPORSI]]*VLOOKUP(Target_AM[[#This Row],[NIPNAS]],Target_CC[],COLUMN(CR$2)+9,0)</f>
        <v>0</v>
      </c>
      <c r="DG307" s="22">
        <f>Target_AM[[#This Row],[PROPORSI]]*VLOOKUP(Target_AM[[#This Row],[NIPNAS]],Target_CC[],COLUMN(CS$2)+9,0)</f>
        <v>0</v>
      </c>
      <c r="DH307" s="22">
        <f>Target_AM[[#This Row],[PROPORSI]]*VLOOKUP(Target_AM[[#This Row],[NIPNAS]],Target_CC[],COLUMN(CT$2)+9,0)</f>
        <v>0</v>
      </c>
      <c r="DI307" s="22">
        <f>Target_AM[[#This Row],[PROPORSI]]*VLOOKUP(Target_AM[[#This Row],[NIPNAS]],Target_CC[],COLUMN(CU$2)+9,0)</f>
        <v>0</v>
      </c>
      <c r="DJ307" s="22">
        <f>Target_AM[[#This Row],[PROPORSI]]*VLOOKUP(Target_AM[[#This Row],[NIPNAS]],Target_CC[],COLUMN(CV$2)+9,0)</f>
        <v>0</v>
      </c>
      <c r="DK307" s="22">
        <f>Target_AM[[#This Row],[PROPORSI]]*VLOOKUP(Target_AM[[#This Row],[NIPNAS]],Target_CC[],COLUMN(CW$2)+9,0)</f>
        <v>0</v>
      </c>
      <c r="DL307" s="22">
        <f>Target_AM[[#This Row],[PROPORSI]]*VLOOKUP(Target_AM[[#This Row],[NIPNAS]],Target_CC[],COLUMN(CX$2)+9,0)</f>
        <v>0</v>
      </c>
      <c r="DM307" s="22">
        <f>Target_AM[[#This Row],[PROPORSI]]*VLOOKUP(Target_AM[[#This Row],[NIPNAS]],Target_CC[],COLUMN(CY$2)+9,0)</f>
        <v>0</v>
      </c>
      <c r="DN307" s="22">
        <f>Target_AM[[#This Row],[PROPORSI]]*VLOOKUP(Target_AM[[#This Row],[NIPNAS]],Target_CC[],COLUMN(CZ$2)+9,0)</f>
        <v>0</v>
      </c>
      <c r="DO307" s="22">
        <f>Target_AM[[#This Row],[PROPORSI]]*VLOOKUP(Target_AM[[#This Row],[NIPNAS]],Target_CC[],COLUMN(DA$2)+9,0)</f>
        <v>0</v>
      </c>
      <c r="DP307" s="22">
        <f>Target_AM[[#This Row],[PROPORSI]]*VLOOKUP(Target_AM[[#This Row],[NIPNAS]],Target_CC[],COLUMN(DB$2)+9,0)</f>
        <v>0</v>
      </c>
      <c r="DQ307" s="22">
        <f>Target_AM[[#This Row],[PROPORSI]]*VLOOKUP(Target_AM[[#This Row],[NIPNAS]],Target_CC[],COLUMN(DC$2)+9,0)</f>
        <v>0</v>
      </c>
      <c r="DR307" s="22">
        <f>Target_AM[[#This Row],[PROPORSI]]*VLOOKUP(Target_AM[[#This Row],[NIPNAS]],Target_CC[],COLUMN(DD$2)+9,0)</f>
        <v>0</v>
      </c>
      <c r="DS307" s="22">
        <f>Target_AM[[#This Row],[PROPORSI]]*VLOOKUP(Target_AM[[#This Row],[NIPNAS]],Target_CC[],COLUMN(DE$2)+9,0)</f>
        <v>0</v>
      </c>
      <c r="DT307" s="22">
        <f>Target_AM[[#This Row],[PROPORSI]]*VLOOKUP(Target_AM[[#This Row],[NIPNAS]],Target_CC[],COLUMN(DF$2)+9,0)</f>
        <v>0</v>
      </c>
      <c r="DU307" s="22">
        <f>Target_AM[[#This Row],[PROPORSI]]*VLOOKUP(Target_AM[[#This Row],[NIPNAS]],Target_CC[],COLUMN(DG$2)+9,0)</f>
        <v>0</v>
      </c>
      <c r="DV307" s="22">
        <f>Target_AM[[#This Row],[PROPORSI]]*VLOOKUP(Target_AM[[#This Row],[NIPNAS]],Target_CC[],COLUMN(DH$2)+9,0)</f>
        <v>0</v>
      </c>
      <c r="DW307" s="22">
        <f>Target_AM[[#This Row],[PROPORSI]]*VLOOKUP(Target_AM[[#This Row],[NIPNAS]],Target_CC[],COLUMN(DI$2)+9,0)</f>
        <v>0</v>
      </c>
      <c r="DX307" s="22">
        <f>Target_AM[[#This Row],[PROPORSI]]*VLOOKUP(Target_AM[[#This Row],[NIPNAS]],Target_CC[],COLUMN(DJ$2)+9,0)</f>
        <v>0</v>
      </c>
      <c r="DY307" s="22">
        <f>Target_AM[[#This Row],[PROPORSI]]*VLOOKUP(Target_AM[[#This Row],[NIPNAS]],Target_CC[],COLUMN(DK$2)+9,0)</f>
        <v>0</v>
      </c>
      <c r="DZ307" s="22">
        <f>Target_AM[[#This Row],[PROPORSI]]*VLOOKUP(Target_AM[[#This Row],[NIPNAS]],Target_CC[],COLUMN(DL$2)+9,0)</f>
        <v>0</v>
      </c>
      <c r="EA307" s="22">
        <f>Target_AM[[#This Row],[PROPORSI]]*VLOOKUP(Target_AM[[#This Row],[NIPNAS]],Target_CC[],COLUMN(DM$2)+9,0)</f>
        <v>0</v>
      </c>
    </row>
    <row r="308" spans="2:131" x14ac:dyDescent="0.3">
      <c r="B308">
        <v>403613</v>
      </c>
      <c r="C308" t="s">
        <v>1003</v>
      </c>
      <c r="D308">
        <v>1</v>
      </c>
      <c r="E308" s="8">
        <v>45658</v>
      </c>
      <c r="F308">
        <v>10056724</v>
      </c>
      <c r="G308" t="s">
        <v>633</v>
      </c>
      <c r="J308" t="s">
        <v>309</v>
      </c>
      <c r="K308" t="s">
        <v>25</v>
      </c>
      <c r="L308" t="s">
        <v>159</v>
      </c>
      <c r="M308" t="s">
        <v>29</v>
      </c>
      <c r="N308" s="23">
        <f>Target_AM[[#This Row],[PROPORSI]]*VLOOKUP(Target_AM[[#This Row],[NIPNAS]],Target_CC[],9,0)</f>
        <v>29117160.975226238</v>
      </c>
      <c r="O308" s="22">
        <f>Target_AM[[#This Row],[PROPORSI]]*VLOOKUP(Target_AM[[#This Row],[NIPNAS]],Target_CC[],COLUMN(A$2)+9,0)</f>
        <v>1366281.2427272727</v>
      </c>
      <c r="P308" s="22">
        <f>Target_AM[[#This Row],[PROPORSI]]*VLOOKUP(Target_AM[[#This Row],[NIPNAS]],Target_CC[],COLUMN(B$2)+9,0)</f>
        <v>1438190.7818181817</v>
      </c>
      <c r="Q308" s="22">
        <f>Target_AM[[#This Row],[PROPORSI]]*VLOOKUP(Target_AM[[#This Row],[NIPNAS]],Target_CC[],COLUMN(C$2)+9,0)</f>
        <v>1294371.7036363636</v>
      </c>
      <c r="R308" s="22">
        <f>Target_AM[[#This Row],[PROPORSI]]*VLOOKUP(Target_AM[[#This Row],[NIPNAS]],Target_CC[],COLUMN(D$2)+9,0)</f>
        <v>1150552.6254545455</v>
      </c>
      <c r="S308" s="22">
        <f>Target_AM[[#This Row],[PROPORSI]]*VLOOKUP(Target_AM[[#This Row],[NIPNAS]],Target_CC[],COLUMN(E$2)+9,0)</f>
        <v>1222462.1645454546</v>
      </c>
      <c r="T308" s="22">
        <f>Target_AM[[#This Row],[PROPORSI]]*VLOOKUP(Target_AM[[#This Row],[NIPNAS]],Target_CC[],COLUMN(F$2)+9,0)</f>
        <v>1294371.7036363636</v>
      </c>
      <c r="U308" s="22">
        <f>Target_AM[[#This Row],[PROPORSI]]*VLOOKUP(Target_AM[[#This Row],[NIPNAS]],Target_CC[],COLUMN(G$2)+9,0)</f>
        <v>1653919.3990909092</v>
      </c>
      <c r="V308" s="22">
        <f>Target_AM[[#This Row],[PROPORSI]]*VLOOKUP(Target_AM[[#This Row],[NIPNAS]],Target_CC[],COLUMN(H$2)+9,0)</f>
        <v>1510100.320909091</v>
      </c>
      <c r="W308" s="22">
        <f>Target_AM[[#This Row],[PROPORSI]]*VLOOKUP(Target_AM[[#This Row],[NIPNAS]],Target_CC[],COLUMN(I$2)+9,0)</f>
        <v>1510100.320909091</v>
      </c>
      <c r="X308" s="22">
        <f>Target_AM[[#This Row],[PROPORSI]]*VLOOKUP(Target_AM[[#This Row],[NIPNAS]],Target_CC[],COLUMN(J$2)+9,0)</f>
        <v>1653919.3990909092</v>
      </c>
      <c r="Y308" s="22">
        <f>Target_AM[[#This Row],[PROPORSI]]*VLOOKUP(Target_AM[[#This Row],[NIPNAS]],Target_CC[],COLUMN(K$2)+9,0)</f>
        <v>1438190.7818181817</v>
      </c>
      <c r="Z308" s="22">
        <f>Target_AM[[#This Row],[PROPORSI]]*VLOOKUP(Target_AM[[#This Row],[NIPNAS]],Target_CC[],COLUMN(L$2)+9,0)</f>
        <v>1510100.320909091</v>
      </c>
      <c r="AA308" s="22">
        <f>Target_AM[[#This Row],[PROPORSI]]*VLOOKUP(Target_AM[[#This Row],[NIPNAS]],Target_CC[],COLUMN(M$2)+9,0)</f>
        <v>17042560.764545452</v>
      </c>
      <c r="AB308" s="22">
        <f>Target_AM[[#This Row],[PROPORSI]]*VLOOKUP(Target_AM[[#This Row],[NIPNAS]],Target_CC[],COLUMN(N$2)+9,0)</f>
        <v>183085.68337044137</v>
      </c>
      <c r="AC308" s="22">
        <f>Target_AM[[#This Row],[PROPORSI]]*VLOOKUP(Target_AM[[#This Row],[NIPNAS]],Target_CC[],COLUMN(O$2)+9,0)</f>
        <v>194702.08664825105</v>
      </c>
      <c r="AD308" s="22">
        <f>Target_AM[[#This Row],[PROPORSI]]*VLOOKUP(Target_AM[[#This Row],[NIPNAS]],Target_CC[],COLUMN(P$2)+9,0)</f>
        <v>256183.9138046572</v>
      </c>
      <c r="AE308" s="22">
        <f>Target_AM[[#This Row],[PROPORSI]]*VLOOKUP(Target_AM[[#This Row],[NIPNAS]],Target_CC[],COLUMN(Q$2)+9,0)</f>
        <v>261193.18886609364</v>
      </c>
      <c r="AF308" s="22">
        <f>Target_AM[[#This Row],[PROPORSI]]*VLOOKUP(Target_AM[[#This Row],[NIPNAS]],Target_CC[],COLUMN(R$2)+9,0)</f>
        <v>341636.33962591109</v>
      </c>
      <c r="AG308" s="22">
        <f>Target_AM[[#This Row],[PROPORSI]]*VLOOKUP(Target_AM[[#This Row],[NIPNAS]],Target_CC[],COLUMN(S$2)+9,0)</f>
        <v>319209.29467485013</v>
      </c>
      <c r="AH308" s="22">
        <f>Target_AM[[#This Row],[PROPORSI]]*VLOOKUP(Target_AM[[#This Row],[NIPNAS]],Target_CC[],COLUMN(T$2)+9,0)</f>
        <v>280310.63329810969</v>
      </c>
      <c r="AI308" s="22">
        <f>Target_AM[[#This Row],[PROPORSI]]*VLOOKUP(Target_AM[[#This Row],[NIPNAS]],Target_CC[],COLUMN(U$2)+9,0)</f>
        <v>317090.2577549566</v>
      </c>
      <c r="AJ308" s="22">
        <f>Target_AM[[#This Row],[PROPORSI]]*VLOOKUP(Target_AM[[#This Row],[NIPNAS]],Target_CC[],COLUMN(V$2)+9,0)</f>
        <v>275328.94058859185</v>
      </c>
      <c r="AK308" s="22">
        <f>Target_AM[[#This Row],[PROPORSI]]*VLOOKUP(Target_AM[[#This Row],[NIPNAS]],Target_CC[],COLUMN(W$2)+9,0)</f>
        <v>289760.37102123344</v>
      </c>
      <c r="AL308" s="22">
        <f>Target_AM[[#This Row],[PROPORSI]]*VLOOKUP(Target_AM[[#This Row],[NIPNAS]],Target_CC[],COLUMN(X$2)+9,0)</f>
        <v>356013.08165574237</v>
      </c>
      <c r="AM308" s="22">
        <f>Target_AM[[#This Row],[PROPORSI]]*VLOOKUP(Target_AM[[#This Row],[NIPNAS]],Target_CC[],COLUMN(Y$2)+9,0)</f>
        <v>422383.08741269022</v>
      </c>
      <c r="AN308" s="22">
        <f>Target_AM[[#This Row],[PROPORSI]]*VLOOKUP(Target_AM[[#This Row],[NIPNAS]],Target_CC[],COLUMN(Z$2)+9,0)</f>
        <v>3496896.8787215292</v>
      </c>
      <c r="AO308" s="22">
        <f>Target_AM[[#This Row],[PROPORSI]]*VLOOKUP(Target_AM[[#This Row],[NIPNAS]],Target_CC[],COLUMN(AA$2)+9,0)</f>
        <v>1549366.9260977141</v>
      </c>
      <c r="AP308" s="22">
        <f>Target_AM[[#This Row],[PROPORSI]]*VLOOKUP(Target_AM[[#This Row],[NIPNAS]],Target_CC[],COLUMN(AB$2)+9,0)</f>
        <v>1632892.8684664327</v>
      </c>
      <c r="AQ308" s="22">
        <f>Target_AM[[#This Row],[PROPORSI]]*VLOOKUP(Target_AM[[#This Row],[NIPNAS]],Target_CC[],COLUMN(AC$2)+9,0)</f>
        <v>1550555.6174410209</v>
      </c>
      <c r="AR308" s="22">
        <f>Target_AM[[#This Row],[PROPORSI]]*VLOOKUP(Target_AM[[#This Row],[NIPNAS]],Target_CC[],COLUMN(AD$2)+9,0)</f>
        <v>1411745.8143206392</v>
      </c>
      <c r="AS308" s="22">
        <f>Target_AM[[#This Row],[PROPORSI]]*VLOOKUP(Target_AM[[#This Row],[NIPNAS]],Target_CC[],COLUMN(AE$2)+9,0)</f>
        <v>1564098.5041713656</v>
      </c>
      <c r="AT308" s="22">
        <f>Target_AM[[#This Row],[PROPORSI]]*VLOOKUP(Target_AM[[#This Row],[NIPNAS]],Target_CC[],COLUMN(AF$2)+9,0)</f>
        <v>1613580.9983112137</v>
      </c>
      <c r="AU308" s="22">
        <f>Target_AM[[#This Row],[PROPORSI]]*VLOOKUP(Target_AM[[#This Row],[NIPNAS]],Target_CC[],COLUMN(AG$2)+9,0)</f>
        <v>1934230.0323890189</v>
      </c>
      <c r="AV308" s="22">
        <f>Target_AM[[#This Row],[PROPORSI]]*VLOOKUP(Target_AM[[#This Row],[NIPNAS]],Target_CC[],COLUMN(AH$2)+9,0)</f>
        <v>1827190.5786640476</v>
      </c>
      <c r="AW308" s="22">
        <f>Target_AM[[#This Row],[PROPORSI]]*VLOOKUP(Target_AM[[#This Row],[NIPNAS]],Target_CC[],COLUMN(AI$2)+9,0)</f>
        <v>1785429.2614976829</v>
      </c>
      <c r="AX308" s="22">
        <f>Target_AM[[#This Row],[PROPORSI]]*VLOOKUP(Target_AM[[#This Row],[NIPNAS]],Target_CC[],COLUMN(AJ$2)+9,0)</f>
        <v>1943679.7701121427</v>
      </c>
      <c r="AY308" s="22">
        <f>Target_AM[[#This Row],[PROPORSI]]*VLOOKUP(Target_AM[[#This Row],[NIPNAS]],Target_CC[],COLUMN(AK$2)+9,0)</f>
        <v>1794203.8634739241</v>
      </c>
      <c r="AZ308" s="22">
        <f>Target_AM[[#This Row],[PROPORSI]]*VLOOKUP(Target_AM[[#This Row],[NIPNAS]],Target_CC[],COLUMN(AL$2)+9,0)</f>
        <v>1932483.4083217813</v>
      </c>
      <c r="BA308" s="22">
        <f>Target_AM[[#This Row],[PROPORSI]]*VLOOKUP(Target_AM[[#This Row],[NIPNAS]],Target_CC[],COLUMN(AM$2)+9,0)</f>
        <v>20539457.643266987</v>
      </c>
      <c r="BB308" s="22">
        <f>Target_AM[[#This Row],[PROPORSI]]*VLOOKUP(Target_AM[[#This Row],[NIPNAS]],Target_CC[],COLUMN(AN$2)+9,0)</f>
        <v>0</v>
      </c>
      <c r="BC308" s="22">
        <f>Target_AM[[#This Row],[PROPORSI]]*VLOOKUP(Target_AM[[#This Row],[NIPNAS]],Target_CC[],COLUMN(AO$2)+9,0)</f>
        <v>0</v>
      </c>
      <c r="BD308" s="22">
        <f>Target_AM[[#This Row],[PROPORSI]]*VLOOKUP(Target_AM[[#This Row],[NIPNAS]],Target_CC[],COLUMN(AP$2)+9,0)</f>
        <v>0</v>
      </c>
      <c r="BE308" s="22">
        <f>Target_AM[[#This Row],[PROPORSI]]*VLOOKUP(Target_AM[[#This Row],[NIPNAS]],Target_CC[],COLUMN(AQ$2)+9,0)</f>
        <v>0</v>
      </c>
      <c r="BF308" s="22">
        <f>Target_AM[[#This Row],[PROPORSI]]*VLOOKUP(Target_AM[[#This Row],[NIPNAS]],Target_CC[],COLUMN(AR$2)+9,0)</f>
        <v>0</v>
      </c>
      <c r="BG308" s="22">
        <f>Target_AM[[#This Row],[PROPORSI]]*VLOOKUP(Target_AM[[#This Row],[NIPNAS]],Target_CC[],COLUMN(AS$2)+9,0)</f>
        <v>0</v>
      </c>
      <c r="BH308" s="22">
        <f>Target_AM[[#This Row],[PROPORSI]]*VLOOKUP(Target_AM[[#This Row],[NIPNAS]],Target_CC[],COLUMN(AT$2)+9,0)</f>
        <v>0</v>
      </c>
      <c r="BI308" s="22">
        <f>Target_AM[[#This Row],[PROPORSI]]*VLOOKUP(Target_AM[[#This Row],[NIPNAS]],Target_CC[],COLUMN(AU$2)+9,0)</f>
        <v>0</v>
      </c>
      <c r="BJ308" s="22">
        <f>Target_AM[[#This Row],[PROPORSI]]*VLOOKUP(Target_AM[[#This Row],[NIPNAS]],Target_CC[],COLUMN(AV$2)+9,0)</f>
        <v>0</v>
      </c>
      <c r="BK308" s="22">
        <f>Target_AM[[#This Row],[PROPORSI]]*VLOOKUP(Target_AM[[#This Row],[NIPNAS]],Target_CC[],COLUMN(AW$2)+9,0)</f>
        <v>0</v>
      </c>
      <c r="BL308" s="22">
        <f>Target_AM[[#This Row],[PROPORSI]]*VLOOKUP(Target_AM[[#This Row],[NIPNAS]],Target_CC[],COLUMN(AX$2)+9,0)</f>
        <v>0</v>
      </c>
      <c r="BM308" s="22">
        <f>Target_AM[[#This Row],[PROPORSI]]*VLOOKUP(Target_AM[[#This Row],[NIPNAS]],Target_CC[],COLUMN(AY$2)+9,0)</f>
        <v>0</v>
      </c>
      <c r="BN308" s="22">
        <f>Target_AM[[#This Row],[PROPORSI]]*VLOOKUP(Target_AM[[#This Row],[NIPNAS]],Target_CC[],COLUMN(AZ$2)+9,0)</f>
        <v>0</v>
      </c>
      <c r="BO308" s="22">
        <f>Target_AM[[#This Row],[PROPORSI]]*VLOOKUP(Target_AM[[#This Row],[NIPNAS]],Target_CC[],COLUMN(BA$2)+9,0)</f>
        <v>1550233</v>
      </c>
      <c r="BP308" s="22">
        <f>Target_AM[[#This Row],[PROPORSI]]*VLOOKUP(Target_AM[[#This Row],[NIPNAS]],Target_CC[],COLUMN(BB$2)+9,0)</f>
        <v>1557653</v>
      </c>
      <c r="BQ308" s="22">
        <f>Target_AM[[#This Row],[PROPORSI]]*VLOOKUP(Target_AM[[#This Row],[NIPNAS]],Target_CC[],COLUMN(BC$2)+9,0)</f>
        <v>1606525</v>
      </c>
      <c r="BR308" s="22">
        <f>Target_AM[[#This Row],[PROPORSI]]*VLOOKUP(Target_AM[[#This Row],[NIPNAS]],Target_CC[],COLUMN(BD$2)+9,0)</f>
        <v>1646640</v>
      </c>
      <c r="BS308" s="22">
        <f>Target_AM[[#This Row],[PROPORSI]]*VLOOKUP(Target_AM[[#This Row],[NIPNAS]],Target_CC[],COLUMN(BE$2)+9,0)</f>
        <v>1646640</v>
      </c>
      <c r="BT308" s="22">
        <f>Target_AM[[#This Row],[PROPORSI]]*VLOOKUP(Target_AM[[#This Row],[NIPNAS]],Target_CC[],COLUMN(BF$2)+9,0)</f>
        <v>1646640</v>
      </c>
      <c r="BU308" s="22">
        <f>Target_AM[[#This Row],[PROPORSI]]*VLOOKUP(Target_AM[[#This Row],[NIPNAS]],Target_CC[],COLUMN(BG$2)+9,0)</f>
        <v>1646640</v>
      </c>
      <c r="BV308" s="22">
        <f>Target_AM[[#This Row],[PROPORSI]]*VLOOKUP(Target_AM[[#This Row],[NIPNAS]],Target_CC[],COLUMN(BH$2)+9,0)</f>
        <v>1646640</v>
      </c>
      <c r="BW308" s="22">
        <f>Target_AM[[#This Row],[PROPORSI]]*VLOOKUP(Target_AM[[#This Row],[NIPNAS]],Target_CC[],COLUMN(BI$2)+9,0)</f>
        <v>1646640</v>
      </c>
      <c r="BX308" s="22">
        <f>Target_AM[[#This Row],[PROPORSI]]*VLOOKUP(Target_AM[[#This Row],[NIPNAS]],Target_CC[],COLUMN(BJ$2)+9,0)</f>
        <v>1646640</v>
      </c>
      <c r="BY308" s="22">
        <f>Target_AM[[#This Row],[PROPORSI]]*VLOOKUP(Target_AM[[#This Row],[NIPNAS]],Target_CC[],COLUMN(BK$2)+9,0)</f>
        <v>1646640</v>
      </c>
      <c r="BZ308" s="22">
        <f>Target_AM[[#This Row],[PROPORSI]]*VLOOKUP(Target_AM[[#This Row],[NIPNAS]],Target_CC[],COLUMN(BL$2)+9,0)</f>
        <v>1646640</v>
      </c>
      <c r="CA308" s="22">
        <f>Target_AM[[#This Row],[PROPORSI]]*VLOOKUP(Target_AM[[#This Row],[NIPNAS]],Target_CC[],COLUMN(BM$2)+9,0)</f>
        <v>19534171</v>
      </c>
      <c r="CB308" s="22">
        <f>Target_AM[[#This Row],[PROPORSI]]*VLOOKUP(Target_AM[[#This Row],[NIPNAS]],Target_CC[],COLUMN(BN$2)+9,0)</f>
        <v>0</v>
      </c>
      <c r="CC308" s="22">
        <f>Target_AM[[#This Row],[PROPORSI]]*VLOOKUP(Target_AM[[#This Row],[NIPNAS]],Target_CC[],COLUMN(BO$2)+9,0)</f>
        <v>0</v>
      </c>
      <c r="CD308" s="22">
        <f>Target_AM[[#This Row],[PROPORSI]]*VLOOKUP(Target_AM[[#This Row],[NIPNAS]],Target_CC[],COLUMN(BP$2)+9,0)</f>
        <v>0</v>
      </c>
      <c r="CE308" s="22">
        <f>Target_AM[[#This Row],[PROPORSI]]*VLOOKUP(Target_AM[[#This Row],[NIPNAS]],Target_CC[],COLUMN(BQ$2)+9,0)</f>
        <v>0</v>
      </c>
      <c r="CF308" s="22">
        <f>Target_AM[[#This Row],[PROPORSI]]*VLOOKUP(Target_AM[[#This Row],[NIPNAS]],Target_CC[],COLUMN(BR$2)+9,0)</f>
        <v>0</v>
      </c>
      <c r="CG308" s="22">
        <f>Target_AM[[#This Row],[PROPORSI]]*VLOOKUP(Target_AM[[#This Row],[NIPNAS]],Target_CC[],COLUMN(BS$2)+9,0)</f>
        <v>0</v>
      </c>
      <c r="CH308" s="22">
        <f>Target_AM[[#This Row],[PROPORSI]]*VLOOKUP(Target_AM[[#This Row],[NIPNAS]],Target_CC[],COLUMN(BT$2)+9,0)</f>
        <v>0</v>
      </c>
      <c r="CI308" s="22">
        <f>Target_AM[[#This Row],[PROPORSI]]*VLOOKUP(Target_AM[[#This Row],[NIPNAS]],Target_CC[],COLUMN(BU$2)+9,0)</f>
        <v>0</v>
      </c>
      <c r="CJ308" s="22">
        <f>Target_AM[[#This Row],[PROPORSI]]*VLOOKUP(Target_AM[[#This Row],[NIPNAS]],Target_CC[],COLUMN(BV$2)+9,0)</f>
        <v>0</v>
      </c>
      <c r="CK308" s="22">
        <f>Target_AM[[#This Row],[PROPORSI]]*VLOOKUP(Target_AM[[#This Row],[NIPNAS]],Target_CC[],COLUMN(BW$2)+9,0)</f>
        <v>0</v>
      </c>
      <c r="CL308" s="22">
        <f>Target_AM[[#This Row],[PROPORSI]]*VLOOKUP(Target_AM[[#This Row],[NIPNAS]],Target_CC[],COLUMN(BX$2)+9,0)</f>
        <v>0</v>
      </c>
      <c r="CM308" s="22">
        <f>Target_AM[[#This Row],[PROPORSI]]*VLOOKUP(Target_AM[[#This Row],[NIPNAS]],Target_CC[],COLUMN(BY$2)+9,0)</f>
        <v>0</v>
      </c>
      <c r="CN308" s="22">
        <f>Target_AM[[#This Row],[PROPORSI]]*VLOOKUP(Target_AM[[#This Row],[NIPNAS]],Target_CC[],COLUMN(BZ$2)+9,0)</f>
        <v>0</v>
      </c>
      <c r="CO308" s="22">
        <f>Target_AM[[#This Row],[PROPORSI]]*VLOOKUP(Target_AM[[#This Row],[NIPNAS]],Target_CC[],COLUMN(CA$2)+9,0)</f>
        <v>1604380</v>
      </c>
      <c r="CP308" s="22">
        <f>Target_AM[[#This Row],[PROPORSI]]*VLOOKUP(Target_AM[[#This Row],[NIPNAS]],Target_CC[],COLUMN(CB$2)+9,0)</f>
        <v>1576156</v>
      </c>
      <c r="CQ308" s="22">
        <f>Target_AM[[#This Row],[PROPORSI]]*VLOOKUP(Target_AM[[#This Row],[NIPNAS]],Target_CC[],COLUMN(CC$2)+9,0)</f>
        <v>1646640</v>
      </c>
      <c r="CR308" s="22">
        <f>Target_AM[[#This Row],[PROPORSI]]*VLOOKUP(Target_AM[[#This Row],[NIPNAS]],Target_CC[],COLUMN(CD$2)+9,0)</f>
        <v>1646640</v>
      </c>
      <c r="CS308" s="22">
        <f>Target_AM[[#This Row],[PROPORSI]]*VLOOKUP(Target_AM[[#This Row],[NIPNAS]],Target_CC[],COLUMN(CE$2)+9,0)</f>
        <v>1646640</v>
      </c>
      <c r="CT308" s="22">
        <f>Target_AM[[#This Row],[PROPORSI]]*VLOOKUP(Target_AM[[#This Row],[NIPNAS]],Target_CC[],COLUMN(CF$2)+9,0)</f>
        <v>1646640</v>
      </c>
      <c r="CU308" s="22">
        <f>Target_AM[[#This Row],[PROPORSI]]*VLOOKUP(Target_AM[[#This Row],[NIPNAS]],Target_CC[],COLUMN(CG$2)+9,0)</f>
        <v>1646640</v>
      </c>
      <c r="CV308" s="22">
        <f>Target_AM[[#This Row],[PROPORSI]]*VLOOKUP(Target_AM[[#This Row],[NIPNAS]],Target_CC[],COLUMN(CH$2)+9,0)</f>
        <v>1646640</v>
      </c>
      <c r="CW308" s="22">
        <f>Target_AM[[#This Row],[PROPORSI]]*VLOOKUP(Target_AM[[#This Row],[NIPNAS]],Target_CC[],COLUMN(CI$2)+9,0)</f>
        <v>1646640</v>
      </c>
      <c r="CX308" s="22">
        <f>Target_AM[[#This Row],[PROPORSI]]*VLOOKUP(Target_AM[[#This Row],[NIPNAS]],Target_CC[],COLUMN(CJ$2)+9,0)</f>
        <v>1646640</v>
      </c>
      <c r="CY308" s="22">
        <f>Target_AM[[#This Row],[PROPORSI]]*VLOOKUP(Target_AM[[#This Row],[NIPNAS]],Target_CC[],COLUMN(CK$2)+9,0)</f>
        <v>1646640</v>
      </c>
      <c r="CZ308" s="22">
        <f>Target_AM[[#This Row],[PROPORSI]]*VLOOKUP(Target_AM[[#This Row],[NIPNAS]],Target_CC[],COLUMN(CL$2)+9,0)</f>
        <v>1646640</v>
      </c>
      <c r="DA308" s="22">
        <f>Target_AM[[#This Row],[PROPORSI]]*VLOOKUP(Target_AM[[#This Row],[NIPNAS]],Target_CC[],COLUMN(CM$2)+9,0)</f>
        <v>19646936</v>
      </c>
      <c r="DB308" s="22">
        <f>Target_AM[[#This Row],[PROPORSI]]*VLOOKUP(Target_AM[[#This Row],[NIPNAS]],Target_CC[],COLUMN(CN$2)+9,0)</f>
        <v>0</v>
      </c>
      <c r="DC308" s="22">
        <f>Target_AM[[#This Row],[PROPORSI]]*VLOOKUP(Target_AM[[#This Row],[NIPNAS]],Target_CC[],COLUMN(CO$2)+9,0)</f>
        <v>0</v>
      </c>
      <c r="DD308" s="22">
        <f>Target_AM[[#This Row],[PROPORSI]]*VLOOKUP(Target_AM[[#This Row],[NIPNAS]],Target_CC[],COLUMN(CP$2)+9,0)</f>
        <v>0</v>
      </c>
      <c r="DE308" s="22">
        <f>Target_AM[[#This Row],[PROPORSI]]*VLOOKUP(Target_AM[[#This Row],[NIPNAS]],Target_CC[],COLUMN(CQ$2)+9,0)</f>
        <v>0</v>
      </c>
      <c r="DF308" s="22">
        <f>Target_AM[[#This Row],[PROPORSI]]*VLOOKUP(Target_AM[[#This Row],[NIPNAS]],Target_CC[],COLUMN(CR$2)+9,0)</f>
        <v>0</v>
      </c>
      <c r="DG308" s="22">
        <f>Target_AM[[#This Row],[PROPORSI]]*VLOOKUP(Target_AM[[#This Row],[NIPNAS]],Target_CC[],COLUMN(CS$2)+9,0)</f>
        <v>0</v>
      </c>
      <c r="DH308" s="22">
        <f>Target_AM[[#This Row],[PROPORSI]]*VLOOKUP(Target_AM[[#This Row],[NIPNAS]],Target_CC[],COLUMN(CT$2)+9,0)</f>
        <v>0</v>
      </c>
      <c r="DI308" s="22">
        <f>Target_AM[[#This Row],[PROPORSI]]*VLOOKUP(Target_AM[[#This Row],[NIPNAS]],Target_CC[],COLUMN(CU$2)+9,0)</f>
        <v>0</v>
      </c>
      <c r="DJ308" s="22">
        <f>Target_AM[[#This Row],[PROPORSI]]*VLOOKUP(Target_AM[[#This Row],[NIPNAS]],Target_CC[],COLUMN(CV$2)+9,0)</f>
        <v>0</v>
      </c>
      <c r="DK308" s="22">
        <f>Target_AM[[#This Row],[PROPORSI]]*VLOOKUP(Target_AM[[#This Row],[NIPNAS]],Target_CC[],COLUMN(CW$2)+9,0)</f>
        <v>0</v>
      </c>
      <c r="DL308" s="22">
        <f>Target_AM[[#This Row],[PROPORSI]]*VLOOKUP(Target_AM[[#This Row],[NIPNAS]],Target_CC[],COLUMN(CX$2)+9,0)</f>
        <v>0</v>
      </c>
      <c r="DM308" s="22">
        <f>Target_AM[[#This Row],[PROPORSI]]*VLOOKUP(Target_AM[[#This Row],[NIPNAS]],Target_CC[],COLUMN(CY$2)+9,0)</f>
        <v>0</v>
      </c>
      <c r="DN308" s="22">
        <f>Target_AM[[#This Row],[PROPORSI]]*VLOOKUP(Target_AM[[#This Row],[NIPNAS]],Target_CC[],COLUMN(CZ$2)+9,0)</f>
        <v>0</v>
      </c>
      <c r="DO308" s="22">
        <f>Target_AM[[#This Row],[PROPORSI]]*VLOOKUP(Target_AM[[#This Row],[NIPNAS]],Target_CC[],COLUMN(DA$2)+9,0)</f>
        <v>0</v>
      </c>
      <c r="DP308" s="22">
        <f>Target_AM[[#This Row],[PROPORSI]]*VLOOKUP(Target_AM[[#This Row],[NIPNAS]],Target_CC[],COLUMN(DB$2)+9,0)</f>
        <v>0</v>
      </c>
      <c r="DQ308" s="22">
        <f>Target_AM[[#This Row],[PROPORSI]]*VLOOKUP(Target_AM[[#This Row],[NIPNAS]],Target_CC[],COLUMN(DC$2)+9,0)</f>
        <v>0</v>
      </c>
      <c r="DR308" s="22">
        <f>Target_AM[[#This Row],[PROPORSI]]*VLOOKUP(Target_AM[[#This Row],[NIPNAS]],Target_CC[],COLUMN(DD$2)+9,0)</f>
        <v>0</v>
      </c>
      <c r="DS308" s="22">
        <f>Target_AM[[#This Row],[PROPORSI]]*VLOOKUP(Target_AM[[#This Row],[NIPNAS]],Target_CC[],COLUMN(DE$2)+9,0)</f>
        <v>0</v>
      </c>
      <c r="DT308" s="22">
        <f>Target_AM[[#This Row],[PROPORSI]]*VLOOKUP(Target_AM[[#This Row],[NIPNAS]],Target_CC[],COLUMN(DF$2)+9,0)</f>
        <v>0</v>
      </c>
      <c r="DU308" s="22">
        <f>Target_AM[[#This Row],[PROPORSI]]*VLOOKUP(Target_AM[[#This Row],[NIPNAS]],Target_CC[],COLUMN(DG$2)+9,0)</f>
        <v>0</v>
      </c>
      <c r="DV308" s="22">
        <f>Target_AM[[#This Row],[PROPORSI]]*VLOOKUP(Target_AM[[#This Row],[NIPNAS]],Target_CC[],COLUMN(DH$2)+9,0)</f>
        <v>0</v>
      </c>
      <c r="DW308" s="22">
        <f>Target_AM[[#This Row],[PROPORSI]]*VLOOKUP(Target_AM[[#This Row],[NIPNAS]],Target_CC[],COLUMN(DI$2)+9,0)</f>
        <v>0</v>
      </c>
      <c r="DX308" s="22">
        <f>Target_AM[[#This Row],[PROPORSI]]*VLOOKUP(Target_AM[[#This Row],[NIPNAS]],Target_CC[],COLUMN(DJ$2)+9,0)</f>
        <v>0</v>
      </c>
      <c r="DY308" s="22">
        <f>Target_AM[[#This Row],[PROPORSI]]*VLOOKUP(Target_AM[[#This Row],[NIPNAS]],Target_CC[],COLUMN(DK$2)+9,0)</f>
        <v>0</v>
      </c>
      <c r="DZ308" s="22">
        <f>Target_AM[[#This Row],[PROPORSI]]*VLOOKUP(Target_AM[[#This Row],[NIPNAS]],Target_CC[],COLUMN(DL$2)+9,0)</f>
        <v>0</v>
      </c>
      <c r="EA308" s="22">
        <f>Target_AM[[#This Row],[PROPORSI]]*VLOOKUP(Target_AM[[#This Row],[NIPNAS]],Target_CC[],COLUMN(DM$2)+9,0)</f>
        <v>0</v>
      </c>
    </row>
    <row r="309" spans="2:131" x14ac:dyDescent="0.3">
      <c r="B309">
        <v>402739</v>
      </c>
      <c r="C309" t="s">
        <v>993</v>
      </c>
      <c r="D309">
        <v>1</v>
      </c>
      <c r="E309" s="8">
        <v>45658</v>
      </c>
      <c r="F309">
        <v>3001071349</v>
      </c>
      <c r="G309" t="s">
        <v>574</v>
      </c>
      <c r="J309" t="s">
        <v>363</v>
      </c>
      <c r="K309" t="s">
        <v>26</v>
      </c>
      <c r="L309" t="s">
        <v>159</v>
      </c>
      <c r="M309" t="s">
        <v>29</v>
      </c>
      <c r="N309" s="23">
        <f>Target_AM[[#This Row],[PROPORSI]]*VLOOKUP(Target_AM[[#This Row],[NIPNAS]],Target_CC[],9,0)</f>
        <v>26422207.166382216</v>
      </c>
      <c r="O309" s="22">
        <f>Target_AM[[#This Row],[PROPORSI]]*VLOOKUP(Target_AM[[#This Row],[NIPNAS]],Target_CC[],COLUMN(A$2)+9,0)</f>
        <v>765000</v>
      </c>
      <c r="P309" s="22">
        <f>Target_AM[[#This Row],[PROPORSI]]*VLOOKUP(Target_AM[[#This Row],[NIPNAS]],Target_CC[],COLUMN(B$2)+9,0)</f>
        <v>765000</v>
      </c>
      <c r="Q309" s="22">
        <f>Target_AM[[#This Row],[PROPORSI]]*VLOOKUP(Target_AM[[#This Row],[NIPNAS]],Target_CC[],COLUMN(C$2)+9,0)</f>
        <v>734400</v>
      </c>
      <c r="R309" s="22">
        <f>Target_AM[[#This Row],[PROPORSI]]*VLOOKUP(Target_AM[[#This Row],[NIPNAS]],Target_CC[],COLUMN(D$2)+9,0)</f>
        <v>772344</v>
      </c>
      <c r="S309" s="22">
        <f>Target_AM[[#This Row],[PROPORSI]]*VLOOKUP(Target_AM[[#This Row],[NIPNAS]],Target_CC[],COLUMN(E$2)+9,0)</f>
        <v>734473.44</v>
      </c>
      <c r="T309" s="22">
        <f>Target_AM[[#This Row],[PROPORSI]]*VLOOKUP(Target_AM[[#This Row],[NIPNAS]],Target_CC[],COLUMN(F$2)+9,0)</f>
        <v>734094.73439999996</v>
      </c>
      <c r="U309" s="22">
        <f>Target_AM[[#This Row],[PROPORSI]]*VLOOKUP(Target_AM[[#This Row],[NIPNAS]],Target_CC[],COLUMN(G$2)+9,0)</f>
        <v>887090.94734399987</v>
      </c>
      <c r="V309" s="22">
        <f>Target_AM[[#This Row],[PROPORSI]]*VLOOKUP(Target_AM[[#This Row],[NIPNAS]],Target_CC[],COLUMN(H$2)+9,0)</f>
        <v>773870.90947344003</v>
      </c>
      <c r="W309" s="22">
        <f>Target_AM[[#This Row],[PROPORSI]]*VLOOKUP(Target_AM[[#This Row],[NIPNAS]],Target_CC[],COLUMN(I$2)+9,0)</f>
        <v>810988.7090947344</v>
      </c>
      <c r="X309" s="22">
        <f>Target_AM[[#This Row],[PROPORSI]]*VLOOKUP(Target_AM[[#This Row],[NIPNAS]],Target_CC[],COLUMN(J$2)+9,0)</f>
        <v>887859.88709094725</v>
      </c>
      <c r="Y309" s="22">
        <f>Target_AM[[#This Row],[PROPORSI]]*VLOOKUP(Target_AM[[#This Row],[NIPNAS]],Target_CC[],COLUMN(K$2)+9,0)</f>
        <v>773878.59887090942</v>
      </c>
      <c r="Z309" s="22">
        <f>Target_AM[[#This Row],[PROPORSI]]*VLOOKUP(Target_AM[[#This Row],[NIPNAS]],Target_CC[],COLUMN(L$2)+9,0)</f>
        <v>849238.78598870919</v>
      </c>
      <c r="AA309" s="22">
        <f>Target_AM[[#This Row],[PROPORSI]]*VLOOKUP(Target_AM[[#This Row],[NIPNAS]],Target_CC[],COLUMN(M$2)+9,0)</f>
        <v>9488240.0122627392</v>
      </c>
      <c r="AB309" s="22">
        <f>Target_AM[[#This Row],[PROPORSI]]*VLOOKUP(Target_AM[[#This Row],[NIPNAS]],Target_CC[],COLUMN(N$2)+9,0)</f>
        <v>67855.579921657074</v>
      </c>
      <c r="AC309" s="22">
        <f>Target_AM[[#This Row],[PROPORSI]]*VLOOKUP(Target_AM[[#This Row],[NIPNAS]],Target_CC[],COLUMN(O$2)+9,0)</f>
        <v>396953.45948236366</v>
      </c>
      <c r="AD309" s="22">
        <f>Target_AM[[#This Row],[PROPORSI]]*VLOOKUP(Target_AM[[#This Row],[NIPNAS]],Target_CC[],COLUMN(P$2)+9,0)</f>
        <v>362690.36926558928</v>
      </c>
      <c r="AE309" s="22">
        <f>Target_AM[[#This Row],[PROPORSI]]*VLOOKUP(Target_AM[[#This Row],[NIPNAS]],Target_CC[],COLUMN(Q$2)+9,0)</f>
        <v>250348.90050555149</v>
      </c>
      <c r="AF309" s="22">
        <f>Target_AM[[#This Row],[PROPORSI]]*VLOOKUP(Target_AM[[#This Row],[NIPNAS]],Target_CC[],COLUMN(R$2)+9,0)</f>
        <v>338275.05463951221</v>
      </c>
      <c r="AG309" s="22">
        <f>Target_AM[[#This Row],[PROPORSI]]*VLOOKUP(Target_AM[[#This Row],[NIPNAS]],Target_CC[],COLUMN(S$2)+9,0)</f>
        <v>489056.64368468313</v>
      </c>
      <c r="AH309" s="22">
        <f>Target_AM[[#This Row],[PROPORSI]]*VLOOKUP(Target_AM[[#This Row],[NIPNAS]],Target_CC[],COLUMN(T$2)+9,0)</f>
        <v>575546.8586792812</v>
      </c>
      <c r="AI309" s="22">
        <f>Target_AM[[#This Row],[PROPORSI]]*VLOOKUP(Target_AM[[#This Row],[NIPNAS]],Target_CC[],COLUMN(U$2)+9,0)</f>
        <v>635853.19747526129</v>
      </c>
      <c r="AJ309" s="22">
        <f>Target_AM[[#This Row],[PROPORSI]]*VLOOKUP(Target_AM[[#This Row],[NIPNAS]],Target_CC[],COLUMN(V$2)+9,0)</f>
        <v>520854.351719937</v>
      </c>
      <c r="AK309" s="22">
        <f>Target_AM[[#This Row],[PROPORSI]]*VLOOKUP(Target_AM[[#This Row],[NIPNAS]],Target_CC[],COLUMN(W$2)+9,0)</f>
        <v>640846.01734983909</v>
      </c>
      <c r="AL309" s="22">
        <f>Target_AM[[#This Row],[PROPORSI]]*VLOOKUP(Target_AM[[#This Row],[NIPNAS]],Target_CC[],COLUMN(X$2)+9,0)</f>
        <v>862743.48204680299</v>
      </c>
      <c r="AM309" s="22">
        <f>Target_AM[[#This Row],[PROPORSI]]*VLOOKUP(Target_AM[[#This Row],[NIPNAS]],Target_CC[],COLUMN(Y$2)+9,0)</f>
        <v>540257.4514883823</v>
      </c>
      <c r="AN309" s="22">
        <f>Target_AM[[#This Row],[PROPORSI]]*VLOOKUP(Target_AM[[#This Row],[NIPNAS]],Target_CC[],COLUMN(Z$2)+9,0)</f>
        <v>5681281.3662588615</v>
      </c>
      <c r="AO309" s="22">
        <f>Target_AM[[#This Row],[PROPORSI]]*VLOOKUP(Target_AM[[#This Row],[NIPNAS]],Target_CC[],COLUMN(AA$2)+9,0)</f>
        <v>832855.5799216571</v>
      </c>
      <c r="AP309" s="22">
        <f>Target_AM[[#This Row],[PROPORSI]]*VLOOKUP(Target_AM[[#This Row],[NIPNAS]],Target_CC[],COLUMN(AB$2)+9,0)</f>
        <v>1161953.4594823637</v>
      </c>
      <c r="AQ309" s="22">
        <f>Target_AM[[#This Row],[PROPORSI]]*VLOOKUP(Target_AM[[#This Row],[NIPNAS]],Target_CC[],COLUMN(AC$2)+9,0)</f>
        <v>1097090.3692655894</v>
      </c>
      <c r="AR309" s="22">
        <f>Target_AM[[#This Row],[PROPORSI]]*VLOOKUP(Target_AM[[#This Row],[NIPNAS]],Target_CC[],COLUMN(AD$2)+9,0)</f>
        <v>1022692.9005055515</v>
      </c>
      <c r="AS309" s="22">
        <f>Target_AM[[#This Row],[PROPORSI]]*VLOOKUP(Target_AM[[#This Row],[NIPNAS]],Target_CC[],COLUMN(AE$2)+9,0)</f>
        <v>1072748.4946395122</v>
      </c>
      <c r="AT309" s="22">
        <f>Target_AM[[#This Row],[PROPORSI]]*VLOOKUP(Target_AM[[#This Row],[NIPNAS]],Target_CC[],COLUMN(AF$2)+9,0)</f>
        <v>1223151.3780846831</v>
      </c>
      <c r="AU309" s="22">
        <f>Target_AM[[#This Row],[PROPORSI]]*VLOOKUP(Target_AM[[#This Row],[NIPNAS]],Target_CC[],COLUMN(AG$2)+9,0)</f>
        <v>1462637.8060232811</v>
      </c>
      <c r="AV309" s="22">
        <f>Target_AM[[#This Row],[PROPORSI]]*VLOOKUP(Target_AM[[#This Row],[NIPNAS]],Target_CC[],COLUMN(AH$2)+9,0)</f>
        <v>1409724.1069487012</v>
      </c>
      <c r="AW309" s="22">
        <f>Target_AM[[#This Row],[PROPORSI]]*VLOOKUP(Target_AM[[#This Row],[NIPNAS]],Target_CC[],COLUMN(AI$2)+9,0)</f>
        <v>1331843.0608146715</v>
      </c>
      <c r="AX309" s="22">
        <f>Target_AM[[#This Row],[PROPORSI]]*VLOOKUP(Target_AM[[#This Row],[NIPNAS]],Target_CC[],COLUMN(AJ$2)+9,0)</f>
        <v>1528705.9044407862</v>
      </c>
      <c r="AY309" s="22">
        <f>Target_AM[[#This Row],[PROPORSI]]*VLOOKUP(Target_AM[[#This Row],[NIPNAS]],Target_CC[],COLUMN(AK$2)+9,0)</f>
        <v>1636622.0809177123</v>
      </c>
      <c r="AZ309" s="22">
        <f>Target_AM[[#This Row],[PROPORSI]]*VLOOKUP(Target_AM[[#This Row],[NIPNAS]],Target_CC[],COLUMN(AL$2)+9,0)</f>
        <v>1389496.2374770916</v>
      </c>
      <c r="BA309" s="22">
        <f>Target_AM[[#This Row],[PROPORSI]]*VLOOKUP(Target_AM[[#This Row],[NIPNAS]],Target_CC[],COLUMN(AM$2)+9,0)</f>
        <v>15169521.378521601</v>
      </c>
      <c r="BB309" s="22">
        <f>Target_AM[[#This Row],[PROPORSI]]*VLOOKUP(Target_AM[[#This Row],[NIPNAS]],Target_CC[],COLUMN(AN$2)+9,0)</f>
        <v>792396.75529236195</v>
      </c>
      <c r="BC309" s="22">
        <f>Target_AM[[#This Row],[PROPORSI]]*VLOOKUP(Target_AM[[#This Row],[NIPNAS]],Target_CC[],COLUMN(AO$2)+9,0)</f>
        <v>6032290.547343405</v>
      </c>
      <c r="BD309" s="22">
        <f>Target_AM[[#This Row],[PROPORSI]]*VLOOKUP(Target_AM[[#This Row],[NIPNAS]],Target_CC[],COLUMN(AP$2)+9,0)</f>
        <v>1721168.2227272117</v>
      </c>
      <c r="BE309" s="22">
        <f>Target_AM[[#This Row],[PROPORSI]]*VLOOKUP(Target_AM[[#This Row],[NIPNAS]],Target_CC[],COLUMN(AQ$2)+9,0)</f>
        <v>3730263.1812121775</v>
      </c>
      <c r="BF309" s="22">
        <f>Target_AM[[#This Row],[PROPORSI]]*VLOOKUP(Target_AM[[#This Row],[NIPNAS]],Target_CC[],COLUMN(AR$2)+9,0)</f>
        <v>4356146.5649457099</v>
      </c>
      <c r="BG309" s="22">
        <f>Target_AM[[#This Row],[PROPORSI]]*VLOOKUP(Target_AM[[#This Row],[NIPNAS]],Target_CC[],COLUMN(AS$2)+9,0)</f>
        <v>4727385.5144472579</v>
      </c>
      <c r="BH309" s="22">
        <f>Target_AM[[#This Row],[PROPORSI]]*VLOOKUP(Target_AM[[#This Row],[NIPNAS]],Target_CC[],COLUMN(AT$2)+9,0)</f>
        <v>304335.51175167295</v>
      </c>
      <c r="BI309" s="22">
        <f>Target_AM[[#This Row],[PROPORSI]]*VLOOKUP(Target_AM[[#This Row],[NIPNAS]],Target_CC[],COLUMN(AU$2)+9,0)</f>
        <v>6178364.2199487239</v>
      </c>
      <c r="BJ309" s="22">
        <f>Target_AM[[#This Row],[PROPORSI]]*VLOOKUP(Target_AM[[#This Row],[NIPNAS]],Target_CC[],COLUMN(AV$2)+9,0)</f>
        <v>2219161.1340547749</v>
      </c>
      <c r="BK309" s="22">
        <f>Target_AM[[#This Row],[PROPORSI]]*VLOOKUP(Target_AM[[#This Row],[NIPNAS]],Target_CC[],COLUMN(AW$2)+9,0)</f>
        <v>6294176.2929679696</v>
      </c>
      <c r="BL309" s="22">
        <f>Target_AM[[#This Row],[PROPORSI]]*VLOOKUP(Target_AM[[#This Row],[NIPNAS]],Target_CC[],COLUMN(AX$2)+9,0)</f>
        <v>4667404.7998496499</v>
      </c>
      <c r="BM309" s="22">
        <f>Target_AM[[#This Row],[PROPORSI]]*VLOOKUP(Target_AM[[#This Row],[NIPNAS]],Target_CC[],COLUMN(AY$2)+9,0)</f>
        <v>3677144.2621599752</v>
      </c>
      <c r="BN309" s="22">
        <f>Target_AM[[#This Row],[PROPORSI]]*VLOOKUP(Target_AM[[#This Row],[NIPNAS]],Target_CC[],COLUMN(AZ$2)+9,0)</f>
        <v>44700237.006700888</v>
      </c>
      <c r="BO309" s="22">
        <f>Target_AM[[#This Row],[PROPORSI]]*VLOOKUP(Target_AM[[#This Row],[NIPNAS]],Target_CC[],COLUMN(BA$2)+9,0)</f>
        <v>725000</v>
      </c>
      <c r="BP309" s="22">
        <f>Target_AM[[#This Row],[PROPORSI]]*VLOOKUP(Target_AM[[#This Row],[NIPNAS]],Target_CC[],COLUMN(BB$2)+9,0)</f>
        <v>700000</v>
      </c>
      <c r="BQ309" s="22">
        <f>Target_AM[[#This Row],[PROPORSI]]*VLOOKUP(Target_AM[[#This Row],[NIPNAS]],Target_CC[],COLUMN(BC$2)+9,0)</f>
        <v>700000</v>
      </c>
      <c r="BR309" s="22">
        <f>Target_AM[[#This Row],[PROPORSI]]*VLOOKUP(Target_AM[[#This Row],[NIPNAS]],Target_CC[],COLUMN(BD$2)+9,0)</f>
        <v>761300</v>
      </c>
      <c r="BS309" s="22">
        <f>Target_AM[[#This Row],[PROPORSI]]*VLOOKUP(Target_AM[[#This Row],[NIPNAS]],Target_CC[],COLUMN(BE$2)+9,0)</f>
        <v>761300</v>
      </c>
      <c r="BT309" s="22">
        <f>Target_AM[[#This Row],[PROPORSI]]*VLOOKUP(Target_AM[[#This Row],[NIPNAS]],Target_CC[],COLUMN(BF$2)+9,0)</f>
        <v>761300</v>
      </c>
      <c r="BU309" s="22">
        <f>Target_AM[[#This Row],[PROPORSI]]*VLOOKUP(Target_AM[[#This Row],[NIPNAS]],Target_CC[],COLUMN(BG$2)+9,0)</f>
        <v>761300</v>
      </c>
      <c r="BV309" s="22">
        <f>Target_AM[[#This Row],[PROPORSI]]*VLOOKUP(Target_AM[[#This Row],[NIPNAS]],Target_CC[],COLUMN(BH$2)+9,0)</f>
        <v>761300</v>
      </c>
      <c r="BW309" s="22">
        <f>Target_AM[[#This Row],[PROPORSI]]*VLOOKUP(Target_AM[[#This Row],[NIPNAS]],Target_CC[],COLUMN(BI$2)+9,0)</f>
        <v>761300</v>
      </c>
      <c r="BX309" s="22">
        <f>Target_AM[[#This Row],[PROPORSI]]*VLOOKUP(Target_AM[[#This Row],[NIPNAS]],Target_CC[],COLUMN(BJ$2)+9,0)</f>
        <v>761300</v>
      </c>
      <c r="BY309" s="22">
        <f>Target_AM[[#This Row],[PROPORSI]]*VLOOKUP(Target_AM[[#This Row],[NIPNAS]],Target_CC[],COLUMN(BK$2)+9,0)</f>
        <v>761300</v>
      </c>
      <c r="BZ309" s="22">
        <f>Target_AM[[#This Row],[PROPORSI]]*VLOOKUP(Target_AM[[#This Row],[NIPNAS]],Target_CC[],COLUMN(BL$2)+9,0)</f>
        <v>761300</v>
      </c>
      <c r="CA309" s="22">
        <f>Target_AM[[#This Row],[PROPORSI]]*VLOOKUP(Target_AM[[#This Row],[NIPNAS]],Target_CC[],COLUMN(BM$2)+9,0)</f>
        <v>8976700</v>
      </c>
      <c r="CB309" s="22">
        <f>Target_AM[[#This Row],[PROPORSI]]*VLOOKUP(Target_AM[[#This Row],[NIPNAS]],Target_CC[],COLUMN(BN$2)+9,0)</f>
        <v>0</v>
      </c>
      <c r="CC309" s="22">
        <f>Target_AM[[#This Row],[PROPORSI]]*VLOOKUP(Target_AM[[#This Row],[NIPNAS]],Target_CC[],COLUMN(BO$2)+9,0)</f>
        <v>0</v>
      </c>
      <c r="CD309" s="22">
        <f>Target_AM[[#This Row],[PROPORSI]]*VLOOKUP(Target_AM[[#This Row],[NIPNAS]],Target_CC[],COLUMN(BP$2)+9,0)</f>
        <v>0</v>
      </c>
      <c r="CE309" s="22">
        <f>Target_AM[[#This Row],[PROPORSI]]*VLOOKUP(Target_AM[[#This Row],[NIPNAS]],Target_CC[],COLUMN(BQ$2)+9,0)</f>
        <v>0</v>
      </c>
      <c r="CF309" s="22">
        <f>Target_AM[[#This Row],[PROPORSI]]*VLOOKUP(Target_AM[[#This Row],[NIPNAS]],Target_CC[],COLUMN(BR$2)+9,0)</f>
        <v>0</v>
      </c>
      <c r="CG309" s="22">
        <f>Target_AM[[#This Row],[PROPORSI]]*VLOOKUP(Target_AM[[#This Row],[NIPNAS]],Target_CC[],COLUMN(BS$2)+9,0)</f>
        <v>0</v>
      </c>
      <c r="CH309" s="22">
        <f>Target_AM[[#This Row],[PROPORSI]]*VLOOKUP(Target_AM[[#This Row],[NIPNAS]],Target_CC[],COLUMN(BT$2)+9,0)</f>
        <v>0</v>
      </c>
      <c r="CI309" s="22">
        <f>Target_AM[[#This Row],[PROPORSI]]*VLOOKUP(Target_AM[[#This Row],[NIPNAS]],Target_CC[],COLUMN(BU$2)+9,0)</f>
        <v>0</v>
      </c>
      <c r="CJ309" s="22">
        <f>Target_AM[[#This Row],[PROPORSI]]*VLOOKUP(Target_AM[[#This Row],[NIPNAS]],Target_CC[],COLUMN(BV$2)+9,0)</f>
        <v>0</v>
      </c>
      <c r="CK309" s="22">
        <f>Target_AM[[#This Row],[PROPORSI]]*VLOOKUP(Target_AM[[#This Row],[NIPNAS]],Target_CC[],COLUMN(BW$2)+9,0)</f>
        <v>0</v>
      </c>
      <c r="CL309" s="22">
        <f>Target_AM[[#This Row],[PROPORSI]]*VLOOKUP(Target_AM[[#This Row],[NIPNAS]],Target_CC[],COLUMN(BX$2)+9,0)</f>
        <v>0</v>
      </c>
      <c r="CM309" s="22">
        <f>Target_AM[[#This Row],[PROPORSI]]*VLOOKUP(Target_AM[[#This Row],[NIPNAS]],Target_CC[],COLUMN(BY$2)+9,0)</f>
        <v>0</v>
      </c>
      <c r="CN309" s="22">
        <f>Target_AM[[#This Row],[PROPORSI]]*VLOOKUP(Target_AM[[#This Row],[NIPNAS]],Target_CC[],COLUMN(BZ$2)+9,0)</f>
        <v>0</v>
      </c>
      <c r="CO309" s="22">
        <f>Target_AM[[#This Row],[PROPORSI]]*VLOOKUP(Target_AM[[#This Row],[NIPNAS]],Target_CC[],COLUMN(CA$2)+9,0)</f>
        <v>786300</v>
      </c>
      <c r="CP309" s="22">
        <f>Target_AM[[#This Row],[PROPORSI]]*VLOOKUP(Target_AM[[#This Row],[NIPNAS]],Target_CC[],COLUMN(CB$2)+9,0)</f>
        <v>761300</v>
      </c>
      <c r="CQ309" s="22">
        <f>Target_AM[[#This Row],[PROPORSI]]*VLOOKUP(Target_AM[[#This Row],[NIPNAS]],Target_CC[],COLUMN(CC$2)+9,0)</f>
        <v>761300</v>
      </c>
      <c r="CR309" s="22">
        <f>Target_AM[[#This Row],[PROPORSI]]*VLOOKUP(Target_AM[[#This Row],[NIPNAS]],Target_CC[],COLUMN(CD$2)+9,0)</f>
        <v>761300</v>
      </c>
      <c r="CS309" s="22">
        <f>Target_AM[[#This Row],[PROPORSI]]*VLOOKUP(Target_AM[[#This Row],[NIPNAS]],Target_CC[],COLUMN(CE$2)+9,0)</f>
        <v>761300</v>
      </c>
      <c r="CT309" s="22">
        <f>Target_AM[[#This Row],[PROPORSI]]*VLOOKUP(Target_AM[[#This Row],[NIPNAS]],Target_CC[],COLUMN(CF$2)+9,0)</f>
        <v>761300</v>
      </c>
      <c r="CU309" s="22">
        <f>Target_AM[[#This Row],[PROPORSI]]*VLOOKUP(Target_AM[[#This Row],[NIPNAS]],Target_CC[],COLUMN(CG$2)+9,0)</f>
        <v>761300</v>
      </c>
      <c r="CV309" s="22">
        <f>Target_AM[[#This Row],[PROPORSI]]*VLOOKUP(Target_AM[[#This Row],[NIPNAS]],Target_CC[],COLUMN(CH$2)+9,0)</f>
        <v>761300</v>
      </c>
      <c r="CW309" s="22">
        <f>Target_AM[[#This Row],[PROPORSI]]*VLOOKUP(Target_AM[[#This Row],[NIPNAS]],Target_CC[],COLUMN(CI$2)+9,0)</f>
        <v>761300</v>
      </c>
      <c r="CX309" s="22">
        <f>Target_AM[[#This Row],[PROPORSI]]*VLOOKUP(Target_AM[[#This Row],[NIPNAS]],Target_CC[],COLUMN(CJ$2)+9,0)</f>
        <v>761300</v>
      </c>
      <c r="CY309" s="22">
        <f>Target_AM[[#This Row],[PROPORSI]]*VLOOKUP(Target_AM[[#This Row],[NIPNAS]],Target_CC[],COLUMN(CK$2)+9,0)</f>
        <v>761300</v>
      </c>
      <c r="CZ309" s="22">
        <f>Target_AM[[#This Row],[PROPORSI]]*VLOOKUP(Target_AM[[#This Row],[NIPNAS]],Target_CC[],COLUMN(CL$2)+9,0)</f>
        <v>761300</v>
      </c>
      <c r="DA309" s="22">
        <f>Target_AM[[#This Row],[PROPORSI]]*VLOOKUP(Target_AM[[#This Row],[NIPNAS]],Target_CC[],COLUMN(CM$2)+9,0)</f>
        <v>9160600</v>
      </c>
      <c r="DB309" s="22">
        <f>Target_AM[[#This Row],[PROPORSI]]*VLOOKUP(Target_AM[[#This Row],[NIPNAS]],Target_CC[],COLUMN(CN$2)+9,0)</f>
        <v>0</v>
      </c>
      <c r="DC309" s="22">
        <f>Target_AM[[#This Row],[PROPORSI]]*VLOOKUP(Target_AM[[#This Row],[NIPNAS]],Target_CC[],COLUMN(CO$2)+9,0)</f>
        <v>0</v>
      </c>
      <c r="DD309" s="22">
        <f>Target_AM[[#This Row],[PROPORSI]]*VLOOKUP(Target_AM[[#This Row],[NIPNAS]],Target_CC[],COLUMN(CP$2)+9,0)</f>
        <v>0</v>
      </c>
      <c r="DE309" s="22">
        <f>Target_AM[[#This Row],[PROPORSI]]*VLOOKUP(Target_AM[[#This Row],[NIPNAS]],Target_CC[],COLUMN(CQ$2)+9,0)</f>
        <v>0</v>
      </c>
      <c r="DF309" s="22">
        <f>Target_AM[[#This Row],[PROPORSI]]*VLOOKUP(Target_AM[[#This Row],[NIPNAS]],Target_CC[],COLUMN(CR$2)+9,0)</f>
        <v>0</v>
      </c>
      <c r="DG309" s="22">
        <f>Target_AM[[#This Row],[PROPORSI]]*VLOOKUP(Target_AM[[#This Row],[NIPNAS]],Target_CC[],COLUMN(CS$2)+9,0)</f>
        <v>0</v>
      </c>
      <c r="DH309" s="22">
        <f>Target_AM[[#This Row],[PROPORSI]]*VLOOKUP(Target_AM[[#This Row],[NIPNAS]],Target_CC[],COLUMN(CT$2)+9,0)</f>
        <v>0</v>
      </c>
      <c r="DI309" s="22">
        <f>Target_AM[[#This Row],[PROPORSI]]*VLOOKUP(Target_AM[[#This Row],[NIPNAS]],Target_CC[],COLUMN(CU$2)+9,0)</f>
        <v>0</v>
      </c>
      <c r="DJ309" s="22">
        <f>Target_AM[[#This Row],[PROPORSI]]*VLOOKUP(Target_AM[[#This Row],[NIPNAS]],Target_CC[],COLUMN(CV$2)+9,0)</f>
        <v>0</v>
      </c>
      <c r="DK309" s="22">
        <f>Target_AM[[#This Row],[PROPORSI]]*VLOOKUP(Target_AM[[#This Row],[NIPNAS]],Target_CC[],COLUMN(CW$2)+9,0)</f>
        <v>0</v>
      </c>
      <c r="DL309" s="22">
        <f>Target_AM[[#This Row],[PROPORSI]]*VLOOKUP(Target_AM[[#This Row],[NIPNAS]],Target_CC[],COLUMN(CX$2)+9,0)</f>
        <v>0</v>
      </c>
      <c r="DM309" s="22">
        <f>Target_AM[[#This Row],[PROPORSI]]*VLOOKUP(Target_AM[[#This Row],[NIPNAS]],Target_CC[],COLUMN(CY$2)+9,0)</f>
        <v>0</v>
      </c>
      <c r="DN309" s="22">
        <f>Target_AM[[#This Row],[PROPORSI]]*VLOOKUP(Target_AM[[#This Row],[NIPNAS]],Target_CC[],COLUMN(CZ$2)+9,0)</f>
        <v>0</v>
      </c>
      <c r="DO309" s="22">
        <f>Target_AM[[#This Row],[PROPORSI]]*VLOOKUP(Target_AM[[#This Row],[NIPNAS]],Target_CC[],COLUMN(DA$2)+9,0)</f>
        <v>0</v>
      </c>
      <c r="DP309" s="22">
        <f>Target_AM[[#This Row],[PROPORSI]]*VLOOKUP(Target_AM[[#This Row],[NIPNAS]],Target_CC[],COLUMN(DB$2)+9,0)</f>
        <v>0</v>
      </c>
      <c r="DQ309" s="22">
        <f>Target_AM[[#This Row],[PROPORSI]]*VLOOKUP(Target_AM[[#This Row],[NIPNAS]],Target_CC[],COLUMN(DC$2)+9,0)</f>
        <v>0</v>
      </c>
      <c r="DR309" s="22">
        <f>Target_AM[[#This Row],[PROPORSI]]*VLOOKUP(Target_AM[[#This Row],[NIPNAS]],Target_CC[],COLUMN(DD$2)+9,0)</f>
        <v>0</v>
      </c>
      <c r="DS309" s="22">
        <f>Target_AM[[#This Row],[PROPORSI]]*VLOOKUP(Target_AM[[#This Row],[NIPNAS]],Target_CC[],COLUMN(DE$2)+9,0)</f>
        <v>0</v>
      </c>
      <c r="DT309" s="22">
        <f>Target_AM[[#This Row],[PROPORSI]]*VLOOKUP(Target_AM[[#This Row],[NIPNAS]],Target_CC[],COLUMN(DF$2)+9,0)</f>
        <v>0</v>
      </c>
      <c r="DU309" s="22">
        <f>Target_AM[[#This Row],[PROPORSI]]*VLOOKUP(Target_AM[[#This Row],[NIPNAS]],Target_CC[],COLUMN(DG$2)+9,0)</f>
        <v>0</v>
      </c>
      <c r="DV309" s="22">
        <f>Target_AM[[#This Row],[PROPORSI]]*VLOOKUP(Target_AM[[#This Row],[NIPNAS]],Target_CC[],COLUMN(DH$2)+9,0)</f>
        <v>0</v>
      </c>
      <c r="DW309" s="22">
        <f>Target_AM[[#This Row],[PROPORSI]]*VLOOKUP(Target_AM[[#This Row],[NIPNAS]],Target_CC[],COLUMN(DI$2)+9,0)</f>
        <v>0</v>
      </c>
      <c r="DX309" s="22">
        <f>Target_AM[[#This Row],[PROPORSI]]*VLOOKUP(Target_AM[[#This Row],[NIPNAS]],Target_CC[],COLUMN(DJ$2)+9,0)</f>
        <v>0</v>
      </c>
      <c r="DY309" s="22">
        <f>Target_AM[[#This Row],[PROPORSI]]*VLOOKUP(Target_AM[[#This Row],[NIPNAS]],Target_CC[],COLUMN(DK$2)+9,0)</f>
        <v>0</v>
      </c>
      <c r="DZ309" s="22">
        <f>Target_AM[[#This Row],[PROPORSI]]*VLOOKUP(Target_AM[[#This Row],[NIPNAS]],Target_CC[],COLUMN(DL$2)+9,0)</f>
        <v>0</v>
      </c>
      <c r="EA309" s="22">
        <f>Target_AM[[#This Row],[PROPORSI]]*VLOOKUP(Target_AM[[#This Row],[NIPNAS]],Target_CC[],COLUMN(DM$2)+9,0)</f>
        <v>0</v>
      </c>
    </row>
    <row r="310" spans="2:131" x14ac:dyDescent="0.3">
      <c r="B310">
        <v>405752</v>
      </c>
      <c r="C310" t="s">
        <v>1024</v>
      </c>
      <c r="D310">
        <v>1</v>
      </c>
      <c r="E310" s="8">
        <v>45658</v>
      </c>
      <c r="F310">
        <v>2000367</v>
      </c>
      <c r="G310" t="s">
        <v>631</v>
      </c>
      <c r="J310" t="s">
        <v>296</v>
      </c>
      <c r="K310" t="s">
        <v>26</v>
      </c>
      <c r="L310" t="s">
        <v>159</v>
      </c>
      <c r="M310" t="s">
        <v>29</v>
      </c>
      <c r="N310" s="23">
        <f>Target_AM[[#This Row],[PROPORSI]]*VLOOKUP(Target_AM[[#This Row],[NIPNAS]],Target_CC[],9,0)</f>
        <v>22921182.481937282</v>
      </c>
      <c r="O310" s="22">
        <f>Target_AM[[#This Row],[PROPORSI]]*VLOOKUP(Target_AM[[#This Row],[NIPNAS]],Target_CC[],COLUMN(A$2)+9,0)</f>
        <v>1918187.7</v>
      </c>
      <c r="P310" s="22">
        <f>Target_AM[[#This Row],[PROPORSI]]*VLOOKUP(Target_AM[[#This Row],[NIPNAS]],Target_CC[],COLUMN(B$2)+9,0)</f>
        <v>1836303.3149999997</v>
      </c>
      <c r="Q310" s="22">
        <f>Target_AM[[#This Row],[PROPORSI]]*VLOOKUP(Target_AM[[#This Row],[NIPNAS]],Target_CC[],COLUMN(C$2)+9,0)</f>
        <v>1852018.5</v>
      </c>
      <c r="R310" s="22">
        <f>Target_AM[[#This Row],[PROPORSI]]*VLOOKUP(Target_AM[[#This Row],[NIPNAS]],Target_CC[],COLUMN(D$2)+9,0)</f>
        <v>1836303.3149999997</v>
      </c>
      <c r="S310" s="22">
        <f>Target_AM[[#This Row],[PROPORSI]]*VLOOKUP(Target_AM[[#This Row],[NIPNAS]],Target_CC[],COLUMN(E$2)+9,0)</f>
        <v>1789157.76</v>
      </c>
      <c r="T310" s="22">
        <f>Target_AM[[#This Row],[PROPORSI]]*VLOOKUP(Target_AM[[#This Row],[NIPNAS]],Target_CC[],COLUMN(F$2)+9,0)</f>
        <v>1742012.2050000003</v>
      </c>
      <c r="U310" s="22">
        <f>Target_AM[[#This Row],[PROPORSI]]*VLOOKUP(Target_AM[[#This Row],[NIPNAS]],Target_CC[],COLUMN(G$2)+9,0)</f>
        <v>1820588.13</v>
      </c>
      <c r="V310" s="22">
        <f>Target_AM[[#This Row],[PROPORSI]]*VLOOKUP(Target_AM[[#This Row],[NIPNAS]],Target_CC[],COLUMN(H$2)+9,0)</f>
        <v>1883448.87</v>
      </c>
      <c r="W310" s="22">
        <f>Target_AM[[#This Row],[PROPORSI]]*VLOOKUP(Target_AM[[#This Row],[NIPNAS]],Target_CC[],COLUMN(I$2)+9,0)</f>
        <v>1867733.6850000001</v>
      </c>
      <c r="X310" s="22">
        <f>Target_AM[[#This Row],[PROPORSI]]*VLOOKUP(Target_AM[[#This Row],[NIPNAS]],Target_CC[],COLUMN(J$2)+9,0)</f>
        <v>1867733.6850000001</v>
      </c>
      <c r="Y310" s="22">
        <f>Target_AM[[#This Row],[PROPORSI]]*VLOOKUP(Target_AM[[#This Row],[NIPNAS]],Target_CC[],COLUMN(K$2)+9,0)</f>
        <v>1883448.87</v>
      </c>
      <c r="Z310" s="22">
        <f>Target_AM[[#This Row],[PROPORSI]]*VLOOKUP(Target_AM[[#This Row],[NIPNAS]],Target_CC[],COLUMN(L$2)+9,0)</f>
        <v>1852018.5</v>
      </c>
      <c r="AA310" s="22">
        <f>Target_AM[[#This Row],[PROPORSI]]*VLOOKUP(Target_AM[[#This Row],[NIPNAS]],Target_CC[],COLUMN(M$2)+9,0)</f>
        <v>22148954.535000004</v>
      </c>
      <c r="AB310" s="22">
        <f>Target_AM[[#This Row],[PROPORSI]]*VLOOKUP(Target_AM[[#This Row],[NIPNAS]],Target_CC[],COLUMN(N$2)+9,0)</f>
        <v>0</v>
      </c>
      <c r="AC310" s="22">
        <f>Target_AM[[#This Row],[PROPORSI]]*VLOOKUP(Target_AM[[#This Row],[NIPNAS]],Target_CC[],COLUMN(O$2)+9,0)</f>
        <v>11950724.263759997</v>
      </c>
      <c r="AD310" s="22">
        <f>Target_AM[[#This Row],[PROPORSI]]*VLOOKUP(Target_AM[[#This Row],[NIPNAS]],Target_CC[],COLUMN(P$2)+9,0)</f>
        <v>11827387.134146826</v>
      </c>
      <c r="AE310" s="22">
        <f>Target_AM[[#This Row],[PROPORSI]]*VLOOKUP(Target_AM[[#This Row],[NIPNAS]],Target_CC[],COLUMN(Q$2)+9,0)</f>
        <v>9297635.5734425317</v>
      </c>
      <c r="AF310" s="22">
        <f>Target_AM[[#This Row],[PROPORSI]]*VLOOKUP(Target_AM[[#This Row],[NIPNAS]],Target_CC[],COLUMN(R$2)+9,0)</f>
        <v>10140840.16137453</v>
      </c>
      <c r="AG310" s="22">
        <f>Target_AM[[#This Row],[PROPORSI]]*VLOOKUP(Target_AM[[#This Row],[NIPNAS]],Target_CC[],COLUMN(S$2)+9,0)</f>
        <v>9886932.8458673004</v>
      </c>
      <c r="AH310" s="22">
        <f>Target_AM[[#This Row],[PROPORSI]]*VLOOKUP(Target_AM[[#This Row],[NIPNAS]],Target_CC[],COLUMN(T$2)+9,0)</f>
        <v>12288154.568081591</v>
      </c>
      <c r="AI310" s="22">
        <f>Target_AM[[#This Row],[PROPORSI]]*VLOOKUP(Target_AM[[#This Row],[NIPNAS]],Target_CC[],COLUMN(U$2)+9,0)</f>
        <v>10349068.613539482</v>
      </c>
      <c r="AJ310" s="22">
        <f>Target_AM[[#This Row],[PROPORSI]]*VLOOKUP(Target_AM[[#This Row],[NIPNAS]],Target_CC[],COLUMN(V$2)+9,0)</f>
        <v>12378878.988314027</v>
      </c>
      <c r="AK310" s="22">
        <f>Target_AM[[#This Row],[PROPORSI]]*VLOOKUP(Target_AM[[#This Row],[NIPNAS]],Target_CC[],COLUMN(W$2)+9,0)</f>
        <v>12467275.195482703</v>
      </c>
      <c r="AL310" s="22">
        <f>Target_AM[[#This Row],[PROPORSI]]*VLOOKUP(Target_AM[[#This Row],[NIPNAS]],Target_CC[],COLUMN(X$2)+9,0)</f>
        <v>10585903.080715967</v>
      </c>
      <c r="AM310" s="22">
        <f>Target_AM[[#This Row],[PROPORSI]]*VLOOKUP(Target_AM[[#This Row],[NIPNAS]],Target_CC[],COLUMN(Y$2)+9,0)</f>
        <v>10778419.087470157</v>
      </c>
      <c r="AN310" s="22">
        <f>Target_AM[[#This Row],[PROPORSI]]*VLOOKUP(Target_AM[[#This Row],[NIPNAS]],Target_CC[],COLUMN(Z$2)+9,0)</f>
        <v>121951219.51219513</v>
      </c>
      <c r="AO310" s="22">
        <f>Target_AM[[#This Row],[PROPORSI]]*VLOOKUP(Target_AM[[#This Row],[NIPNAS]],Target_CC[],COLUMN(AA$2)+9,0)</f>
        <v>1918187.7</v>
      </c>
      <c r="AP310" s="22">
        <f>Target_AM[[#This Row],[PROPORSI]]*VLOOKUP(Target_AM[[#This Row],[NIPNAS]],Target_CC[],COLUMN(AB$2)+9,0)</f>
        <v>13787027.578759996</v>
      </c>
      <c r="AQ310" s="22">
        <f>Target_AM[[#This Row],[PROPORSI]]*VLOOKUP(Target_AM[[#This Row],[NIPNAS]],Target_CC[],COLUMN(AC$2)+9,0)</f>
        <v>13679405.634146826</v>
      </c>
      <c r="AR310" s="22">
        <f>Target_AM[[#This Row],[PROPORSI]]*VLOOKUP(Target_AM[[#This Row],[NIPNAS]],Target_CC[],COLUMN(AD$2)+9,0)</f>
        <v>11133938.888442531</v>
      </c>
      <c r="AS310" s="22">
        <f>Target_AM[[#This Row],[PROPORSI]]*VLOOKUP(Target_AM[[#This Row],[NIPNAS]],Target_CC[],COLUMN(AE$2)+9,0)</f>
        <v>11929997.92137453</v>
      </c>
      <c r="AT310" s="22">
        <f>Target_AM[[#This Row],[PROPORSI]]*VLOOKUP(Target_AM[[#This Row],[NIPNAS]],Target_CC[],COLUMN(AF$2)+9,0)</f>
        <v>11628945.0508673</v>
      </c>
      <c r="AU310" s="22">
        <f>Target_AM[[#This Row],[PROPORSI]]*VLOOKUP(Target_AM[[#This Row],[NIPNAS]],Target_CC[],COLUMN(AG$2)+9,0)</f>
        <v>14108742.69808159</v>
      </c>
      <c r="AV310" s="22">
        <f>Target_AM[[#This Row],[PROPORSI]]*VLOOKUP(Target_AM[[#This Row],[NIPNAS]],Target_CC[],COLUMN(AH$2)+9,0)</f>
        <v>12232517.483539481</v>
      </c>
      <c r="AW310" s="22">
        <f>Target_AM[[#This Row],[PROPORSI]]*VLOOKUP(Target_AM[[#This Row],[NIPNAS]],Target_CC[],COLUMN(AI$2)+9,0)</f>
        <v>14246612.673314027</v>
      </c>
      <c r="AX310" s="22">
        <f>Target_AM[[#This Row],[PROPORSI]]*VLOOKUP(Target_AM[[#This Row],[NIPNAS]],Target_CC[],COLUMN(AJ$2)+9,0)</f>
        <v>14335008.880482703</v>
      </c>
      <c r="AY310" s="22">
        <f>Target_AM[[#This Row],[PROPORSI]]*VLOOKUP(Target_AM[[#This Row],[NIPNAS]],Target_CC[],COLUMN(AK$2)+9,0)</f>
        <v>12469351.950715967</v>
      </c>
      <c r="AZ310" s="22">
        <f>Target_AM[[#This Row],[PROPORSI]]*VLOOKUP(Target_AM[[#This Row],[NIPNAS]],Target_CC[],COLUMN(AL$2)+9,0)</f>
        <v>12630437.587470157</v>
      </c>
      <c r="BA310" s="22">
        <f>Target_AM[[#This Row],[PROPORSI]]*VLOOKUP(Target_AM[[#This Row],[NIPNAS]],Target_CC[],COLUMN(AM$2)+9,0)</f>
        <v>144100174.04719508</v>
      </c>
      <c r="BB310" s="22">
        <f>Target_AM[[#This Row],[PROPORSI]]*VLOOKUP(Target_AM[[#This Row],[NIPNAS]],Target_CC[],COLUMN(AN$2)+9,0)</f>
        <v>0</v>
      </c>
      <c r="BC310" s="22">
        <f>Target_AM[[#This Row],[PROPORSI]]*VLOOKUP(Target_AM[[#This Row],[NIPNAS]],Target_CC[],COLUMN(AO$2)+9,0)</f>
        <v>0</v>
      </c>
      <c r="BD310" s="22">
        <f>Target_AM[[#This Row],[PROPORSI]]*VLOOKUP(Target_AM[[#This Row],[NIPNAS]],Target_CC[],COLUMN(AP$2)+9,0)</f>
        <v>0</v>
      </c>
      <c r="BE310" s="22">
        <f>Target_AM[[#This Row],[PROPORSI]]*VLOOKUP(Target_AM[[#This Row],[NIPNAS]],Target_CC[],COLUMN(AQ$2)+9,0)</f>
        <v>0</v>
      </c>
      <c r="BF310" s="22">
        <f>Target_AM[[#This Row],[PROPORSI]]*VLOOKUP(Target_AM[[#This Row],[NIPNAS]],Target_CC[],COLUMN(AR$2)+9,0)</f>
        <v>0</v>
      </c>
      <c r="BG310" s="22">
        <f>Target_AM[[#This Row],[PROPORSI]]*VLOOKUP(Target_AM[[#This Row],[NIPNAS]],Target_CC[],COLUMN(AS$2)+9,0)</f>
        <v>0</v>
      </c>
      <c r="BH310" s="22">
        <f>Target_AM[[#This Row],[PROPORSI]]*VLOOKUP(Target_AM[[#This Row],[NIPNAS]],Target_CC[],COLUMN(AT$2)+9,0)</f>
        <v>0</v>
      </c>
      <c r="BI310" s="22">
        <f>Target_AM[[#This Row],[PROPORSI]]*VLOOKUP(Target_AM[[#This Row],[NIPNAS]],Target_CC[],COLUMN(AU$2)+9,0)</f>
        <v>0</v>
      </c>
      <c r="BJ310" s="22">
        <f>Target_AM[[#This Row],[PROPORSI]]*VLOOKUP(Target_AM[[#This Row],[NIPNAS]],Target_CC[],COLUMN(AV$2)+9,0)</f>
        <v>0</v>
      </c>
      <c r="BK310" s="22">
        <f>Target_AM[[#This Row],[PROPORSI]]*VLOOKUP(Target_AM[[#This Row],[NIPNAS]],Target_CC[],COLUMN(AW$2)+9,0)</f>
        <v>0</v>
      </c>
      <c r="BL310" s="22">
        <f>Target_AM[[#This Row],[PROPORSI]]*VLOOKUP(Target_AM[[#This Row],[NIPNAS]],Target_CC[],COLUMN(AX$2)+9,0)</f>
        <v>0</v>
      </c>
      <c r="BM310" s="22">
        <f>Target_AM[[#This Row],[PROPORSI]]*VLOOKUP(Target_AM[[#This Row],[NIPNAS]],Target_CC[],COLUMN(AY$2)+9,0)</f>
        <v>0</v>
      </c>
      <c r="BN310" s="22">
        <f>Target_AM[[#This Row],[PROPORSI]]*VLOOKUP(Target_AM[[#This Row],[NIPNAS]],Target_CC[],COLUMN(AZ$2)+9,0)</f>
        <v>0</v>
      </c>
      <c r="BO310" s="22">
        <f>Target_AM[[#This Row],[PROPORSI]]*VLOOKUP(Target_AM[[#This Row],[NIPNAS]],Target_CC[],COLUMN(BA$2)+9,0)</f>
        <v>1878704</v>
      </c>
      <c r="BP310" s="22">
        <f>Target_AM[[#This Row],[PROPORSI]]*VLOOKUP(Target_AM[[#This Row],[NIPNAS]],Target_CC[],COLUMN(BB$2)+9,0)</f>
        <v>1762369</v>
      </c>
      <c r="BQ310" s="22">
        <f>Target_AM[[#This Row],[PROPORSI]]*VLOOKUP(Target_AM[[#This Row],[NIPNAS]],Target_CC[],COLUMN(BC$2)+9,0)</f>
        <v>1704158</v>
      </c>
      <c r="BR310" s="22">
        <f>Target_AM[[#This Row],[PROPORSI]]*VLOOKUP(Target_AM[[#This Row],[NIPNAS]],Target_CC[],COLUMN(BD$2)+9,0)</f>
        <v>1557569</v>
      </c>
      <c r="BS310" s="22">
        <f>Target_AM[[#This Row],[PROPORSI]]*VLOOKUP(Target_AM[[#This Row],[NIPNAS]],Target_CC[],COLUMN(BE$2)+9,0)</f>
        <v>1557569</v>
      </c>
      <c r="BT310" s="22">
        <f>Target_AM[[#This Row],[PROPORSI]]*VLOOKUP(Target_AM[[#This Row],[NIPNAS]],Target_CC[],COLUMN(BF$2)+9,0)</f>
        <v>1557569</v>
      </c>
      <c r="BU310" s="22">
        <f>Target_AM[[#This Row],[PROPORSI]]*VLOOKUP(Target_AM[[#This Row],[NIPNAS]],Target_CC[],COLUMN(BG$2)+9,0)</f>
        <v>1557569</v>
      </c>
      <c r="BV310" s="22">
        <f>Target_AM[[#This Row],[PROPORSI]]*VLOOKUP(Target_AM[[#This Row],[NIPNAS]],Target_CC[],COLUMN(BH$2)+9,0)</f>
        <v>1557569</v>
      </c>
      <c r="BW310" s="22">
        <f>Target_AM[[#This Row],[PROPORSI]]*VLOOKUP(Target_AM[[#This Row],[NIPNAS]],Target_CC[],COLUMN(BI$2)+9,0)</f>
        <v>1557569</v>
      </c>
      <c r="BX310" s="22">
        <f>Target_AM[[#This Row],[PROPORSI]]*VLOOKUP(Target_AM[[#This Row],[NIPNAS]],Target_CC[],COLUMN(BJ$2)+9,0)</f>
        <v>1557569</v>
      </c>
      <c r="BY310" s="22">
        <f>Target_AM[[#This Row],[PROPORSI]]*VLOOKUP(Target_AM[[#This Row],[NIPNAS]],Target_CC[],COLUMN(BK$2)+9,0)</f>
        <v>1557569</v>
      </c>
      <c r="BZ310" s="22">
        <f>Target_AM[[#This Row],[PROPORSI]]*VLOOKUP(Target_AM[[#This Row],[NIPNAS]],Target_CC[],COLUMN(BL$2)+9,0)</f>
        <v>1557569</v>
      </c>
      <c r="CA310" s="22">
        <f>Target_AM[[#This Row],[PROPORSI]]*VLOOKUP(Target_AM[[#This Row],[NIPNAS]],Target_CC[],COLUMN(BM$2)+9,0)</f>
        <v>19363352</v>
      </c>
      <c r="CB310" s="22">
        <f>Target_AM[[#This Row],[PROPORSI]]*VLOOKUP(Target_AM[[#This Row],[NIPNAS]],Target_CC[],COLUMN(BN$2)+9,0)</f>
        <v>0</v>
      </c>
      <c r="CC310" s="22">
        <f>Target_AM[[#This Row],[PROPORSI]]*VLOOKUP(Target_AM[[#This Row],[NIPNAS]],Target_CC[],COLUMN(BO$2)+9,0)</f>
        <v>0</v>
      </c>
      <c r="CD310" s="22">
        <f>Target_AM[[#This Row],[PROPORSI]]*VLOOKUP(Target_AM[[#This Row],[NIPNAS]],Target_CC[],COLUMN(BP$2)+9,0)</f>
        <v>0</v>
      </c>
      <c r="CE310" s="22">
        <f>Target_AM[[#This Row],[PROPORSI]]*VLOOKUP(Target_AM[[#This Row],[NIPNAS]],Target_CC[],COLUMN(BQ$2)+9,0)</f>
        <v>0</v>
      </c>
      <c r="CF310" s="22">
        <f>Target_AM[[#This Row],[PROPORSI]]*VLOOKUP(Target_AM[[#This Row],[NIPNAS]],Target_CC[],COLUMN(BR$2)+9,0)</f>
        <v>0</v>
      </c>
      <c r="CG310" s="22">
        <f>Target_AM[[#This Row],[PROPORSI]]*VLOOKUP(Target_AM[[#This Row],[NIPNAS]],Target_CC[],COLUMN(BS$2)+9,0)</f>
        <v>0</v>
      </c>
      <c r="CH310" s="22">
        <f>Target_AM[[#This Row],[PROPORSI]]*VLOOKUP(Target_AM[[#This Row],[NIPNAS]],Target_CC[],COLUMN(BT$2)+9,0)</f>
        <v>0</v>
      </c>
      <c r="CI310" s="22">
        <f>Target_AM[[#This Row],[PROPORSI]]*VLOOKUP(Target_AM[[#This Row],[NIPNAS]],Target_CC[],COLUMN(BU$2)+9,0)</f>
        <v>0</v>
      </c>
      <c r="CJ310" s="22">
        <f>Target_AM[[#This Row],[PROPORSI]]*VLOOKUP(Target_AM[[#This Row],[NIPNAS]],Target_CC[],COLUMN(BV$2)+9,0)</f>
        <v>0</v>
      </c>
      <c r="CK310" s="22">
        <f>Target_AM[[#This Row],[PROPORSI]]*VLOOKUP(Target_AM[[#This Row],[NIPNAS]],Target_CC[],COLUMN(BW$2)+9,0)</f>
        <v>0</v>
      </c>
      <c r="CL310" s="22">
        <f>Target_AM[[#This Row],[PROPORSI]]*VLOOKUP(Target_AM[[#This Row],[NIPNAS]],Target_CC[],COLUMN(BX$2)+9,0)</f>
        <v>0</v>
      </c>
      <c r="CM310" s="22">
        <f>Target_AM[[#This Row],[PROPORSI]]*VLOOKUP(Target_AM[[#This Row],[NIPNAS]],Target_CC[],COLUMN(BY$2)+9,0)</f>
        <v>0</v>
      </c>
      <c r="CN310" s="22">
        <f>Target_AM[[#This Row],[PROPORSI]]*VLOOKUP(Target_AM[[#This Row],[NIPNAS]],Target_CC[],COLUMN(BZ$2)+9,0)</f>
        <v>0</v>
      </c>
      <c r="CO310" s="22">
        <f>Target_AM[[#This Row],[PROPORSI]]*VLOOKUP(Target_AM[[#This Row],[NIPNAS]],Target_CC[],COLUMN(CA$2)+9,0)</f>
        <v>1522814</v>
      </c>
      <c r="CP310" s="22">
        <f>Target_AM[[#This Row],[PROPORSI]]*VLOOKUP(Target_AM[[#This Row],[NIPNAS]],Target_CC[],COLUMN(CB$2)+9,0)</f>
        <v>1532450</v>
      </c>
      <c r="CQ310" s="22">
        <f>Target_AM[[#This Row],[PROPORSI]]*VLOOKUP(Target_AM[[#This Row],[NIPNAS]],Target_CC[],COLUMN(CC$2)+9,0)</f>
        <v>1557569</v>
      </c>
      <c r="CR310" s="22">
        <f>Target_AM[[#This Row],[PROPORSI]]*VLOOKUP(Target_AM[[#This Row],[NIPNAS]],Target_CC[],COLUMN(CD$2)+9,0)</f>
        <v>1557569</v>
      </c>
      <c r="CS310" s="22">
        <f>Target_AM[[#This Row],[PROPORSI]]*VLOOKUP(Target_AM[[#This Row],[NIPNAS]],Target_CC[],COLUMN(CE$2)+9,0)</f>
        <v>1557569</v>
      </c>
      <c r="CT310" s="22">
        <f>Target_AM[[#This Row],[PROPORSI]]*VLOOKUP(Target_AM[[#This Row],[NIPNAS]],Target_CC[],COLUMN(CF$2)+9,0)</f>
        <v>1557569</v>
      </c>
      <c r="CU310" s="22">
        <f>Target_AM[[#This Row],[PROPORSI]]*VLOOKUP(Target_AM[[#This Row],[NIPNAS]],Target_CC[],COLUMN(CG$2)+9,0)</f>
        <v>1557569</v>
      </c>
      <c r="CV310" s="22">
        <f>Target_AM[[#This Row],[PROPORSI]]*VLOOKUP(Target_AM[[#This Row],[NIPNAS]],Target_CC[],COLUMN(CH$2)+9,0)</f>
        <v>1557569</v>
      </c>
      <c r="CW310" s="22">
        <f>Target_AM[[#This Row],[PROPORSI]]*VLOOKUP(Target_AM[[#This Row],[NIPNAS]],Target_CC[],COLUMN(CI$2)+9,0)</f>
        <v>1557569</v>
      </c>
      <c r="CX310" s="22">
        <f>Target_AM[[#This Row],[PROPORSI]]*VLOOKUP(Target_AM[[#This Row],[NIPNAS]],Target_CC[],COLUMN(CJ$2)+9,0)</f>
        <v>1557569</v>
      </c>
      <c r="CY310" s="22">
        <f>Target_AM[[#This Row],[PROPORSI]]*VLOOKUP(Target_AM[[#This Row],[NIPNAS]],Target_CC[],COLUMN(CK$2)+9,0)</f>
        <v>1557569</v>
      </c>
      <c r="CZ310" s="22">
        <f>Target_AM[[#This Row],[PROPORSI]]*VLOOKUP(Target_AM[[#This Row],[NIPNAS]],Target_CC[],COLUMN(CL$2)+9,0)</f>
        <v>1557569</v>
      </c>
      <c r="DA310" s="22">
        <f>Target_AM[[#This Row],[PROPORSI]]*VLOOKUP(Target_AM[[#This Row],[NIPNAS]],Target_CC[],COLUMN(CM$2)+9,0)</f>
        <v>18630954</v>
      </c>
      <c r="DB310" s="22">
        <f>Target_AM[[#This Row],[PROPORSI]]*VLOOKUP(Target_AM[[#This Row],[NIPNAS]],Target_CC[],COLUMN(CN$2)+9,0)</f>
        <v>0</v>
      </c>
      <c r="DC310" s="22">
        <f>Target_AM[[#This Row],[PROPORSI]]*VLOOKUP(Target_AM[[#This Row],[NIPNAS]],Target_CC[],COLUMN(CO$2)+9,0)</f>
        <v>0</v>
      </c>
      <c r="DD310" s="22">
        <f>Target_AM[[#This Row],[PROPORSI]]*VLOOKUP(Target_AM[[#This Row],[NIPNAS]],Target_CC[],COLUMN(CP$2)+9,0)</f>
        <v>0</v>
      </c>
      <c r="DE310" s="22">
        <f>Target_AM[[#This Row],[PROPORSI]]*VLOOKUP(Target_AM[[#This Row],[NIPNAS]],Target_CC[],COLUMN(CQ$2)+9,0)</f>
        <v>0</v>
      </c>
      <c r="DF310" s="22">
        <f>Target_AM[[#This Row],[PROPORSI]]*VLOOKUP(Target_AM[[#This Row],[NIPNAS]],Target_CC[],COLUMN(CR$2)+9,0)</f>
        <v>0</v>
      </c>
      <c r="DG310" s="22">
        <f>Target_AM[[#This Row],[PROPORSI]]*VLOOKUP(Target_AM[[#This Row],[NIPNAS]],Target_CC[],COLUMN(CS$2)+9,0)</f>
        <v>0</v>
      </c>
      <c r="DH310" s="22">
        <f>Target_AM[[#This Row],[PROPORSI]]*VLOOKUP(Target_AM[[#This Row],[NIPNAS]],Target_CC[],COLUMN(CT$2)+9,0)</f>
        <v>0</v>
      </c>
      <c r="DI310" s="22">
        <f>Target_AM[[#This Row],[PROPORSI]]*VLOOKUP(Target_AM[[#This Row],[NIPNAS]],Target_CC[],COLUMN(CU$2)+9,0)</f>
        <v>0</v>
      </c>
      <c r="DJ310" s="22">
        <f>Target_AM[[#This Row],[PROPORSI]]*VLOOKUP(Target_AM[[#This Row],[NIPNAS]],Target_CC[],COLUMN(CV$2)+9,0)</f>
        <v>0</v>
      </c>
      <c r="DK310" s="22">
        <f>Target_AM[[#This Row],[PROPORSI]]*VLOOKUP(Target_AM[[#This Row],[NIPNAS]],Target_CC[],COLUMN(CW$2)+9,0)</f>
        <v>0</v>
      </c>
      <c r="DL310" s="22">
        <f>Target_AM[[#This Row],[PROPORSI]]*VLOOKUP(Target_AM[[#This Row],[NIPNAS]],Target_CC[],COLUMN(CX$2)+9,0)</f>
        <v>0</v>
      </c>
      <c r="DM310" s="22">
        <f>Target_AM[[#This Row],[PROPORSI]]*VLOOKUP(Target_AM[[#This Row],[NIPNAS]],Target_CC[],COLUMN(CY$2)+9,0)</f>
        <v>0</v>
      </c>
      <c r="DN310" s="22">
        <f>Target_AM[[#This Row],[PROPORSI]]*VLOOKUP(Target_AM[[#This Row],[NIPNAS]],Target_CC[],COLUMN(CZ$2)+9,0)</f>
        <v>0</v>
      </c>
      <c r="DO310" s="22">
        <f>Target_AM[[#This Row],[PROPORSI]]*VLOOKUP(Target_AM[[#This Row],[NIPNAS]],Target_CC[],COLUMN(DA$2)+9,0)</f>
        <v>0</v>
      </c>
      <c r="DP310" s="22">
        <f>Target_AM[[#This Row],[PROPORSI]]*VLOOKUP(Target_AM[[#This Row],[NIPNAS]],Target_CC[],COLUMN(DB$2)+9,0)</f>
        <v>0</v>
      </c>
      <c r="DQ310" s="22">
        <f>Target_AM[[#This Row],[PROPORSI]]*VLOOKUP(Target_AM[[#This Row],[NIPNAS]],Target_CC[],COLUMN(DC$2)+9,0)</f>
        <v>0</v>
      </c>
      <c r="DR310" s="22">
        <f>Target_AM[[#This Row],[PROPORSI]]*VLOOKUP(Target_AM[[#This Row],[NIPNAS]],Target_CC[],COLUMN(DD$2)+9,0)</f>
        <v>0</v>
      </c>
      <c r="DS310" s="22">
        <f>Target_AM[[#This Row],[PROPORSI]]*VLOOKUP(Target_AM[[#This Row],[NIPNAS]],Target_CC[],COLUMN(DE$2)+9,0)</f>
        <v>0</v>
      </c>
      <c r="DT310" s="22">
        <f>Target_AM[[#This Row],[PROPORSI]]*VLOOKUP(Target_AM[[#This Row],[NIPNAS]],Target_CC[],COLUMN(DF$2)+9,0)</f>
        <v>0</v>
      </c>
      <c r="DU310" s="22">
        <f>Target_AM[[#This Row],[PROPORSI]]*VLOOKUP(Target_AM[[#This Row],[NIPNAS]],Target_CC[],COLUMN(DG$2)+9,0)</f>
        <v>0</v>
      </c>
      <c r="DV310" s="22">
        <f>Target_AM[[#This Row],[PROPORSI]]*VLOOKUP(Target_AM[[#This Row],[NIPNAS]],Target_CC[],COLUMN(DH$2)+9,0)</f>
        <v>0</v>
      </c>
      <c r="DW310" s="22">
        <f>Target_AM[[#This Row],[PROPORSI]]*VLOOKUP(Target_AM[[#This Row],[NIPNAS]],Target_CC[],COLUMN(DI$2)+9,0)</f>
        <v>0</v>
      </c>
      <c r="DX310" s="22">
        <f>Target_AM[[#This Row],[PROPORSI]]*VLOOKUP(Target_AM[[#This Row],[NIPNAS]],Target_CC[],COLUMN(DJ$2)+9,0)</f>
        <v>0</v>
      </c>
      <c r="DY310" s="22">
        <f>Target_AM[[#This Row],[PROPORSI]]*VLOOKUP(Target_AM[[#This Row],[NIPNAS]],Target_CC[],COLUMN(DK$2)+9,0)</f>
        <v>0</v>
      </c>
      <c r="DZ310" s="22">
        <f>Target_AM[[#This Row],[PROPORSI]]*VLOOKUP(Target_AM[[#This Row],[NIPNAS]],Target_CC[],COLUMN(DL$2)+9,0)</f>
        <v>0</v>
      </c>
      <c r="EA310" s="22">
        <f>Target_AM[[#This Row],[PROPORSI]]*VLOOKUP(Target_AM[[#This Row],[NIPNAS]],Target_CC[],COLUMN(DM$2)+9,0)</f>
        <v>0</v>
      </c>
    </row>
    <row r="311" spans="2:131" x14ac:dyDescent="0.3">
      <c r="B311">
        <v>404429</v>
      </c>
      <c r="C311" t="s">
        <v>1008</v>
      </c>
      <c r="D311">
        <v>1</v>
      </c>
      <c r="E311" s="8">
        <v>45658</v>
      </c>
      <c r="F311">
        <v>19073004</v>
      </c>
      <c r="G311" t="s">
        <v>656</v>
      </c>
      <c r="J311" t="s">
        <v>363</v>
      </c>
      <c r="K311" t="s">
        <v>25</v>
      </c>
      <c r="L311" t="s">
        <v>159</v>
      </c>
      <c r="M311" t="s">
        <v>29</v>
      </c>
      <c r="N311" s="23">
        <f>Target_AM[[#This Row],[PROPORSI]]*VLOOKUP(Target_AM[[#This Row],[NIPNAS]],Target_CC[],9,0)</f>
        <v>22869722.756110534</v>
      </c>
      <c r="O311" s="22">
        <f>Target_AM[[#This Row],[PROPORSI]]*VLOOKUP(Target_AM[[#This Row],[NIPNAS]],Target_CC[],COLUMN(A$2)+9,0)</f>
        <v>2200973</v>
      </c>
      <c r="P311" s="22">
        <f>Target_AM[[#This Row],[PROPORSI]]*VLOOKUP(Target_AM[[#This Row],[NIPNAS]],Target_CC[],COLUMN(B$2)+9,0)</f>
        <v>2200973</v>
      </c>
      <c r="Q311" s="22">
        <f>Target_AM[[#This Row],[PROPORSI]]*VLOOKUP(Target_AM[[#This Row],[NIPNAS]],Target_CC[],COLUMN(C$2)+9,0)</f>
        <v>2112934.08</v>
      </c>
      <c r="R311" s="22">
        <f>Target_AM[[#This Row],[PROPORSI]]*VLOOKUP(Target_AM[[#This Row],[NIPNAS]],Target_CC[],COLUMN(D$2)+9,0)</f>
        <v>2222102.3407999999</v>
      </c>
      <c r="S311" s="22">
        <f>Target_AM[[#This Row],[PROPORSI]]*VLOOKUP(Target_AM[[#This Row],[NIPNAS]],Target_CC[],COLUMN(E$2)+9,0)</f>
        <v>2113145.373408</v>
      </c>
      <c r="T311" s="22">
        <f>Target_AM[[#This Row],[PROPORSI]]*VLOOKUP(Target_AM[[#This Row],[NIPNAS]],Target_CC[],COLUMN(F$2)+9,0)</f>
        <v>2112055.8037340799</v>
      </c>
      <c r="U311" s="22">
        <f>Target_AM[[#This Row],[PROPORSI]]*VLOOKUP(Target_AM[[#This Row],[NIPNAS]],Target_CC[],COLUMN(G$2)+9,0)</f>
        <v>2552239.5080373404</v>
      </c>
      <c r="V311" s="22">
        <f>Target_AM[[#This Row],[PROPORSI]]*VLOOKUP(Target_AM[[#This Row],[NIPNAS]],Target_CC[],COLUMN(H$2)+9,0)</f>
        <v>2226495.3950803736</v>
      </c>
      <c r="W311" s="22">
        <f>Target_AM[[#This Row],[PROPORSI]]*VLOOKUP(Target_AM[[#This Row],[NIPNAS]],Target_CC[],COLUMN(I$2)+9,0)</f>
        <v>2333286.6039508036</v>
      </c>
      <c r="X311" s="22">
        <f>Target_AM[[#This Row],[PROPORSI]]*VLOOKUP(Target_AM[[#This Row],[NIPNAS]],Target_CC[],COLUMN(J$2)+9,0)</f>
        <v>2554451.8160395077</v>
      </c>
      <c r="Y311" s="22">
        <f>Target_AM[[#This Row],[PROPORSI]]*VLOOKUP(Target_AM[[#This Row],[NIPNAS]],Target_CC[],COLUMN(K$2)+9,0)</f>
        <v>2226517.5181603949</v>
      </c>
      <c r="Z311" s="22">
        <f>Target_AM[[#This Row],[PROPORSI]]*VLOOKUP(Target_AM[[#This Row],[NIPNAS]],Target_CC[],COLUMN(L$2)+9,0)</f>
        <v>2443335.4751816043</v>
      </c>
      <c r="AA311" s="22">
        <f>Target_AM[[#This Row],[PROPORSI]]*VLOOKUP(Target_AM[[#This Row],[NIPNAS]],Target_CC[],COLUMN(M$2)+9,0)</f>
        <v>27298509.914392103</v>
      </c>
      <c r="AB311" s="22">
        <f>Target_AM[[#This Row],[PROPORSI]]*VLOOKUP(Target_AM[[#This Row],[NIPNAS]],Target_CC[],COLUMN(N$2)+9,0)</f>
        <v>116719.98180662667</v>
      </c>
      <c r="AC311" s="22">
        <f>Target_AM[[#This Row],[PROPORSI]]*VLOOKUP(Target_AM[[#This Row],[NIPNAS]],Target_CC[],COLUMN(O$2)+9,0)</f>
        <v>682808.99849875667</v>
      </c>
      <c r="AD311" s="22">
        <f>Target_AM[[#This Row],[PROPORSI]]*VLOOKUP(Target_AM[[#This Row],[NIPNAS]],Target_CC[],COLUMN(P$2)+9,0)</f>
        <v>623872.24972499348</v>
      </c>
      <c r="AE311" s="22">
        <f>Target_AM[[#This Row],[PROPORSI]]*VLOOKUP(Target_AM[[#This Row],[NIPNAS]],Target_CC[],COLUMN(Q$2)+9,0)</f>
        <v>430631.04237048532</v>
      </c>
      <c r="AF311" s="22">
        <f>Target_AM[[#This Row],[PROPORSI]]*VLOOKUP(Target_AM[[#This Row],[NIPNAS]],Target_CC[],COLUMN(R$2)+9,0)</f>
        <v>581874.8917737538</v>
      </c>
      <c r="AG311" s="22">
        <f>Target_AM[[#This Row],[PROPORSI]]*VLOOKUP(Target_AM[[#This Row],[NIPNAS]],Target_CC[],COLUMN(S$2)+9,0)</f>
        <v>841237.85573995765</v>
      </c>
      <c r="AH311" s="22">
        <f>Target_AM[[#This Row],[PROPORSI]]*VLOOKUP(Target_AM[[#This Row],[NIPNAS]],Target_CC[],COLUMN(T$2)+9,0)</f>
        <v>990011.7123966408</v>
      </c>
      <c r="AI311" s="22">
        <f>Target_AM[[#This Row],[PROPORSI]]*VLOOKUP(Target_AM[[#This Row],[NIPNAS]],Target_CC[],COLUMN(U$2)+9,0)</f>
        <v>1093746.0666710853</v>
      </c>
      <c r="AJ311" s="22">
        <f>Target_AM[[#This Row],[PROPORSI]]*VLOOKUP(Target_AM[[#This Row],[NIPNAS]],Target_CC[],COLUMN(V$2)+9,0)</f>
        <v>895933.84253503487</v>
      </c>
      <c r="AK311" s="22">
        <f>Target_AM[[#This Row],[PROPORSI]]*VLOOKUP(Target_AM[[#This Row],[NIPNAS]],Target_CC[],COLUMN(W$2)+9,0)</f>
        <v>1102334.3337759767</v>
      </c>
      <c r="AL311" s="22">
        <f>Target_AM[[#This Row],[PROPORSI]]*VLOOKUP(Target_AM[[#This Row],[NIPNAS]],Target_CC[],COLUMN(X$2)+9,0)</f>
        <v>1484025.3910518705</v>
      </c>
      <c r="AM311" s="22">
        <f>Target_AM[[#This Row],[PROPORSI]]*VLOOKUP(Target_AM[[#This Row],[NIPNAS]],Target_CC[],COLUMN(Y$2)+9,0)</f>
        <v>929309.57161405601</v>
      </c>
      <c r="AN311" s="22">
        <f>Target_AM[[#This Row],[PROPORSI]]*VLOOKUP(Target_AM[[#This Row],[NIPNAS]],Target_CC[],COLUMN(Z$2)+9,0)</f>
        <v>9772505.9379592389</v>
      </c>
      <c r="AO311" s="22">
        <f>Target_AM[[#This Row],[PROPORSI]]*VLOOKUP(Target_AM[[#This Row],[NIPNAS]],Target_CC[],COLUMN(AA$2)+9,0)</f>
        <v>2317692.9818066265</v>
      </c>
      <c r="AP311" s="22">
        <f>Target_AM[[#This Row],[PROPORSI]]*VLOOKUP(Target_AM[[#This Row],[NIPNAS]],Target_CC[],COLUMN(AB$2)+9,0)</f>
        <v>2883781.9984987564</v>
      </c>
      <c r="AQ311" s="22">
        <f>Target_AM[[#This Row],[PROPORSI]]*VLOOKUP(Target_AM[[#This Row],[NIPNAS]],Target_CC[],COLUMN(AC$2)+9,0)</f>
        <v>2736806.3297249936</v>
      </c>
      <c r="AR311" s="22">
        <f>Target_AM[[#This Row],[PROPORSI]]*VLOOKUP(Target_AM[[#This Row],[NIPNAS]],Target_CC[],COLUMN(AD$2)+9,0)</f>
        <v>2652733.383170485</v>
      </c>
      <c r="AS311" s="22">
        <f>Target_AM[[#This Row],[PROPORSI]]*VLOOKUP(Target_AM[[#This Row],[NIPNAS]],Target_CC[],COLUMN(AE$2)+9,0)</f>
        <v>2695020.2651817538</v>
      </c>
      <c r="AT311" s="22">
        <f>Target_AM[[#This Row],[PROPORSI]]*VLOOKUP(Target_AM[[#This Row],[NIPNAS]],Target_CC[],COLUMN(AF$2)+9,0)</f>
        <v>2953293.6594740376</v>
      </c>
      <c r="AU311" s="22">
        <f>Target_AM[[#This Row],[PROPORSI]]*VLOOKUP(Target_AM[[#This Row],[NIPNAS]],Target_CC[],COLUMN(AG$2)+9,0)</f>
        <v>3542251.2204339812</v>
      </c>
      <c r="AV311" s="22">
        <f>Target_AM[[#This Row],[PROPORSI]]*VLOOKUP(Target_AM[[#This Row],[NIPNAS]],Target_CC[],COLUMN(AH$2)+9,0)</f>
        <v>3320241.4617514592</v>
      </c>
      <c r="AW311" s="22">
        <f>Target_AM[[#This Row],[PROPORSI]]*VLOOKUP(Target_AM[[#This Row],[NIPNAS]],Target_CC[],COLUMN(AI$2)+9,0)</f>
        <v>3229220.4464858384</v>
      </c>
      <c r="AX311" s="22">
        <f>Target_AM[[#This Row],[PROPORSI]]*VLOOKUP(Target_AM[[#This Row],[NIPNAS]],Target_CC[],COLUMN(AJ$2)+9,0)</f>
        <v>3656786.1498154844</v>
      </c>
      <c r="AY311" s="22">
        <f>Target_AM[[#This Row],[PROPORSI]]*VLOOKUP(Target_AM[[#This Row],[NIPNAS]],Target_CC[],COLUMN(AK$2)+9,0)</f>
        <v>3710542.9092122652</v>
      </c>
      <c r="AZ311" s="22">
        <f>Target_AM[[#This Row],[PROPORSI]]*VLOOKUP(Target_AM[[#This Row],[NIPNAS]],Target_CC[],COLUMN(AL$2)+9,0)</f>
        <v>3372645.0467956602</v>
      </c>
      <c r="BA311" s="22">
        <f>Target_AM[[#This Row],[PROPORSI]]*VLOOKUP(Target_AM[[#This Row],[NIPNAS]],Target_CC[],COLUMN(AM$2)+9,0)</f>
        <v>37071015.852351345</v>
      </c>
      <c r="BB311" s="22">
        <f>Target_AM[[#This Row],[PROPORSI]]*VLOOKUP(Target_AM[[#This Row],[NIPNAS]],Target_CC[],COLUMN(AN$2)+9,0)</f>
        <v>792396.75529236195</v>
      </c>
      <c r="BC311" s="22">
        <f>Target_AM[[#This Row],[PROPORSI]]*VLOOKUP(Target_AM[[#This Row],[NIPNAS]],Target_CC[],COLUMN(AO$2)+9,0)</f>
        <v>6032290.547343405</v>
      </c>
      <c r="BD311" s="22">
        <f>Target_AM[[#This Row],[PROPORSI]]*VLOOKUP(Target_AM[[#This Row],[NIPNAS]],Target_CC[],COLUMN(AP$2)+9,0)</f>
        <v>1721168.2227272117</v>
      </c>
      <c r="BE311" s="22">
        <f>Target_AM[[#This Row],[PROPORSI]]*VLOOKUP(Target_AM[[#This Row],[NIPNAS]],Target_CC[],COLUMN(AQ$2)+9,0)</f>
        <v>3730263.1812121775</v>
      </c>
      <c r="BF311" s="22">
        <f>Target_AM[[#This Row],[PROPORSI]]*VLOOKUP(Target_AM[[#This Row],[NIPNAS]],Target_CC[],COLUMN(AR$2)+9,0)</f>
        <v>4356146.5649457099</v>
      </c>
      <c r="BG311" s="22">
        <f>Target_AM[[#This Row],[PROPORSI]]*VLOOKUP(Target_AM[[#This Row],[NIPNAS]],Target_CC[],COLUMN(AS$2)+9,0)</f>
        <v>4727385.5144472579</v>
      </c>
      <c r="BH311" s="22">
        <f>Target_AM[[#This Row],[PROPORSI]]*VLOOKUP(Target_AM[[#This Row],[NIPNAS]],Target_CC[],COLUMN(AT$2)+9,0)</f>
        <v>304335.51175167295</v>
      </c>
      <c r="BI311" s="22">
        <f>Target_AM[[#This Row],[PROPORSI]]*VLOOKUP(Target_AM[[#This Row],[NIPNAS]],Target_CC[],COLUMN(AU$2)+9,0)</f>
        <v>6178364.2199487239</v>
      </c>
      <c r="BJ311" s="22">
        <f>Target_AM[[#This Row],[PROPORSI]]*VLOOKUP(Target_AM[[#This Row],[NIPNAS]],Target_CC[],COLUMN(AV$2)+9,0)</f>
        <v>2219161.1340547749</v>
      </c>
      <c r="BK311" s="22">
        <f>Target_AM[[#This Row],[PROPORSI]]*VLOOKUP(Target_AM[[#This Row],[NIPNAS]],Target_CC[],COLUMN(AW$2)+9,0)</f>
        <v>6294176.2929679696</v>
      </c>
      <c r="BL311" s="22">
        <f>Target_AM[[#This Row],[PROPORSI]]*VLOOKUP(Target_AM[[#This Row],[NIPNAS]],Target_CC[],COLUMN(AX$2)+9,0)</f>
        <v>4667404.7998496499</v>
      </c>
      <c r="BM311" s="22">
        <f>Target_AM[[#This Row],[PROPORSI]]*VLOOKUP(Target_AM[[#This Row],[NIPNAS]],Target_CC[],COLUMN(AY$2)+9,0)</f>
        <v>3677144.2621599752</v>
      </c>
      <c r="BN311" s="22">
        <f>Target_AM[[#This Row],[PROPORSI]]*VLOOKUP(Target_AM[[#This Row],[NIPNAS]],Target_CC[],COLUMN(AZ$2)+9,0)</f>
        <v>44700237.006700888</v>
      </c>
      <c r="BO311" s="22">
        <f>Target_AM[[#This Row],[PROPORSI]]*VLOOKUP(Target_AM[[#This Row],[NIPNAS]],Target_CC[],COLUMN(BA$2)+9,0)</f>
        <v>2172586</v>
      </c>
      <c r="BP311" s="22">
        <f>Target_AM[[#This Row],[PROPORSI]]*VLOOKUP(Target_AM[[#This Row],[NIPNAS]],Target_CC[],COLUMN(BB$2)+9,0)</f>
        <v>2292654</v>
      </c>
      <c r="BQ311" s="22">
        <f>Target_AM[[#This Row],[PROPORSI]]*VLOOKUP(Target_AM[[#This Row],[NIPNAS]],Target_CC[],COLUMN(BC$2)+9,0)</f>
        <v>2106855</v>
      </c>
      <c r="BR311" s="22">
        <f>Target_AM[[#This Row],[PROPORSI]]*VLOOKUP(Target_AM[[#This Row],[NIPNAS]],Target_CC[],COLUMN(BD$2)+9,0)</f>
        <v>2229655</v>
      </c>
      <c r="BS311" s="22">
        <f>Target_AM[[#This Row],[PROPORSI]]*VLOOKUP(Target_AM[[#This Row],[NIPNAS]],Target_CC[],COLUMN(BE$2)+9,0)</f>
        <v>2229655</v>
      </c>
      <c r="BT311" s="22">
        <f>Target_AM[[#This Row],[PROPORSI]]*VLOOKUP(Target_AM[[#This Row],[NIPNAS]],Target_CC[],COLUMN(BF$2)+9,0)</f>
        <v>2229655</v>
      </c>
      <c r="BU311" s="22">
        <f>Target_AM[[#This Row],[PROPORSI]]*VLOOKUP(Target_AM[[#This Row],[NIPNAS]],Target_CC[],COLUMN(BG$2)+9,0)</f>
        <v>2229655</v>
      </c>
      <c r="BV311" s="22">
        <f>Target_AM[[#This Row],[PROPORSI]]*VLOOKUP(Target_AM[[#This Row],[NIPNAS]],Target_CC[],COLUMN(BH$2)+9,0)</f>
        <v>2229655</v>
      </c>
      <c r="BW311" s="22">
        <f>Target_AM[[#This Row],[PROPORSI]]*VLOOKUP(Target_AM[[#This Row],[NIPNAS]],Target_CC[],COLUMN(BI$2)+9,0)</f>
        <v>2229655</v>
      </c>
      <c r="BX311" s="22">
        <f>Target_AM[[#This Row],[PROPORSI]]*VLOOKUP(Target_AM[[#This Row],[NIPNAS]],Target_CC[],COLUMN(BJ$2)+9,0)</f>
        <v>2229655</v>
      </c>
      <c r="BY311" s="22">
        <f>Target_AM[[#This Row],[PROPORSI]]*VLOOKUP(Target_AM[[#This Row],[NIPNAS]],Target_CC[],COLUMN(BK$2)+9,0)</f>
        <v>2229655</v>
      </c>
      <c r="BZ311" s="22">
        <f>Target_AM[[#This Row],[PROPORSI]]*VLOOKUP(Target_AM[[#This Row],[NIPNAS]],Target_CC[],COLUMN(BL$2)+9,0)</f>
        <v>2229655</v>
      </c>
      <c r="CA311" s="22">
        <f>Target_AM[[#This Row],[PROPORSI]]*VLOOKUP(Target_AM[[#This Row],[NIPNAS]],Target_CC[],COLUMN(BM$2)+9,0)</f>
        <v>26638990</v>
      </c>
      <c r="CB311" s="22">
        <f>Target_AM[[#This Row],[PROPORSI]]*VLOOKUP(Target_AM[[#This Row],[NIPNAS]],Target_CC[],COLUMN(BN$2)+9,0)</f>
        <v>0</v>
      </c>
      <c r="CC311" s="22">
        <f>Target_AM[[#This Row],[PROPORSI]]*VLOOKUP(Target_AM[[#This Row],[NIPNAS]],Target_CC[],COLUMN(BO$2)+9,0)</f>
        <v>0</v>
      </c>
      <c r="CD311" s="22">
        <f>Target_AM[[#This Row],[PROPORSI]]*VLOOKUP(Target_AM[[#This Row],[NIPNAS]],Target_CC[],COLUMN(BP$2)+9,0)</f>
        <v>0</v>
      </c>
      <c r="CE311" s="22">
        <f>Target_AM[[#This Row],[PROPORSI]]*VLOOKUP(Target_AM[[#This Row],[NIPNAS]],Target_CC[],COLUMN(BQ$2)+9,0)</f>
        <v>0</v>
      </c>
      <c r="CF311" s="22">
        <f>Target_AM[[#This Row],[PROPORSI]]*VLOOKUP(Target_AM[[#This Row],[NIPNAS]],Target_CC[],COLUMN(BR$2)+9,0)</f>
        <v>0</v>
      </c>
      <c r="CG311" s="22">
        <f>Target_AM[[#This Row],[PROPORSI]]*VLOOKUP(Target_AM[[#This Row],[NIPNAS]],Target_CC[],COLUMN(BS$2)+9,0)</f>
        <v>0</v>
      </c>
      <c r="CH311" s="22">
        <f>Target_AM[[#This Row],[PROPORSI]]*VLOOKUP(Target_AM[[#This Row],[NIPNAS]],Target_CC[],COLUMN(BT$2)+9,0)</f>
        <v>0</v>
      </c>
      <c r="CI311" s="22">
        <f>Target_AM[[#This Row],[PROPORSI]]*VLOOKUP(Target_AM[[#This Row],[NIPNAS]],Target_CC[],COLUMN(BU$2)+9,0)</f>
        <v>0</v>
      </c>
      <c r="CJ311" s="22">
        <f>Target_AM[[#This Row],[PROPORSI]]*VLOOKUP(Target_AM[[#This Row],[NIPNAS]],Target_CC[],COLUMN(BV$2)+9,0)</f>
        <v>0</v>
      </c>
      <c r="CK311" s="22">
        <f>Target_AM[[#This Row],[PROPORSI]]*VLOOKUP(Target_AM[[#This Row],[NIPNAS]],Target_CC[],COLUMN(BW$2)+9,0)</f>
        <v>0</v>
      </c>
      <c r="CL311" s="22">
        <f>Target_AM[[#This Row],[PROPORSI]]*VLOOKUP(Target_AM[[#This Row],[NIPNAS]],Target_CC[],COLUMN(BX$2)+9,0)</f>
        <v>0</v>
      </c>
      <c r="CM311" s="22">
        <f>Target_AM[[#This Row],[PROPORSI]]*VLOOKUP(Target_AM[[#This Row],[NIPNAS]],Target_CC[],COLUMN(BY$2)+9,0)</f>
        <v>0</v>
      </c>
      <c r="CN311" s="22">
        <f>Target_AM[[#This Row],[PROPORSI]]*VLOOKUP(Target_AM[[#This Row],[NIPNAS]],Target_CC[],COLUMN(BZ$2)+9,0)</f>
        <v>0</v>
      </c>
      <c r="CO311" s="22">
        <f>Target_AM[[#This Row],[PROPORSI]]*VLOOKUP(Target_AM[[#This Row],[NIPNAS]],Target_CC[],COLUMN(CA$2)+9,0)</f>
        <v>2295386</v>
      </c>
      <c r="CP311" s="22">
        <f>Target_AM[[#This Row],[PROPORSI]]*VLOOKUP(Target_AM[[#This Row],[NIPNAS]],Target_CC[],COLUMN(CB$2)+9,0)</f>
        <v>2415454</v>
      </c>
      <c r="CQ311" s="22">
        <f>Target_AM[[#This Row],[PROPORSI]]*VLOOKUP(Target_AM[[#This Row],[NIPNAS]],Target_CC[],COLUMN(CC$2)+9,0)</f>
        <v>2229655</v>
      </c>
      <c r="CR311" s="22">
        <f>Target_AM[[#This Row],[PROPORSI]]*VLOOKUP(Target_AM[[#This Row],[NIPNAS]],Target_CC[],COLUMN(CD$2)+9,0)</f>
        <v>2229655</v>
      </c>
      <c r="CS311" s="22">
        <f>Target_AM[[#This Row],[PROPORSI]]*VLOOKUP(Target_AM[[#This Row],[NIPNAS]],Target_CC[],COLUMN(CE$2)+9,0)</f>
        <v>2229655</v>
      </c>
      <c r="CT311" s="22">
        <f>Target_AM[[#This Row],[PROPORSI]]*VLOOKUP(Target_AM[[#This Row],[NIPNAS]],Target_CC[],COLUMN(CF$2)+9,0)</f>
        <v>2229655</v>
      </c>
      <c r="CU311" s="22">
        <f>Target_AM[[#This Row],[PROPORSI]]*VLOOKUP(Target_AM[[#This Row],[NIPNAS]],Target_CC[],COLUMN(CG$2)+9,0)</f>
        <v>2229655</v>
      </c>
      <c r="CV311" s="22">
        <f>Target_AM[[#This Row],[PROPORSI]]*VLOOKUP(Target_AM[[#This Row],[NIPNAS]],Target_CC[],COLUMN(CH$2)+9,0)</f>
        <v>2229655</v>
      </c>
      <c r="CW311" s="22">
        <f>Target_AM[[#This Row],[PROPORSI]]*VLOOKUP(Target_AM[[#This Row],[NIPNAS]],Target_CC[],COLUMN(CI$2)+9,0)</f>
        <v>2229655</v>
      </c>
      <c r="CX311" s="22">
        <f>Target_AM[[#This Row],[PROPORSI]]*VLOOKUP(Target_AM[[#This Row],[NIPNAS]],Target_CC[],COLUMN(CJ$2)+9,0)</f>
        <v>2229655</v>
      </c>
      <c r="CY311" s="22">
        <f>Target_AM[[#This Row],[PROPORSI]]*VLOOKUP(Target_AM[[#This Row],[NIPNAS]],Target_CC[],COLUMN(CK$2)+9,0)</f>
        <v>2229655</v>
      </c>
      <c r="CZ311" s="22">
        <f>Target_AM[[#This Row],[PROPORSI]]*VLOOKUP(Target_AM[[#This Row],[NIPNAS]],Target_CC[],COLUMN(CL$2)+9,0)</f>
        <v>2229655</v>
      </c>
      <c r="DA311" s="22">
        <f>Target_AM[[#This Row],[PROPORSI]]*VLOOKUP(Target_AM[[#This Row],[NIPNAS]],Target_CC[],COLUMN(CM$2)+9,0)</f>
        <v>27007390</v>
      </c>
      <c r="DB311" s="22">
        <f>Target_AM[[#This Row],[PROPORSI]]*VLOOKUP(Target_AM[[#This Row],[NIPNAS]],Target_CC[],COLUMN(CN$2)+9,0)</f>
        <v>0</v>
      </c>
      <c r="DC311" s="22">
        <f>Target_AM[[#This Row],[PROPORSI]]*VLOOKUP(Target_AM[[#This Row],[NIPNAS]],Target_CC[],COLUMN(CO$2)+9,0)</f>
        <v>0</v>
      </c>
      <c r="DD311" s="22">
        <f>Target_AM[[#This Row],[PROPORSI]]*VLOOKUP(Target_AM[[#This Row],[NIPNAS]],Target_CC[],COLUMN(CP$2)+9,0)</f>
        <v>0</v>
      </c>
      <c r="DE311" s="22">
        <f>Target_AM[[#This Row],[PROPORSI]]*VLOOKUP(Target_AM[[#This Row],[NIPNAS]],Target_CC[],COLUMN(CQ$2)+9,0)</f>
        <v>0</v>
      </c>
      <c r="DF311" s="22">
        <f>Target_AM[[#This Row],[PROPORSI]]*VLOOKUP(Target_AM[[#This Row],[NIPNAS]],Target_CC[],COLUMN(CR$2)+9,0)</f>
        <v>0</v>
      </c>
      <c r="DG311" s="22">
        <f>Target_AM[[#This Row],[PROPORSI]]*VLOOKUP(Target_AM[[#This Row],[NIPNAS]],Target_CC[],COLUMN(CS$2)+9,0)</f>
        <v>0</v>
      </c>
      <c r="DH311" s="22">
        <f>Target_AM[[#This Row],[PROPORSI]]*VLOOKUP(Target_AM[[#This Row],[NIPNAS]],Target_CC[],COLUMN(CT$2)+9,0)</f>
        <v>0</v>
      </c>
      <c r="DI311" s="22">
        <f>Target_AM[[#This Row],[PROPORSI]]*VLOOKUP(Target_AM[[#This Row],[NIPNAS]],Target_CC[],COLUMN(CU$2)+9,0)</f>
        <v>0</v>
      </c>
      <c r="DJ311" s="22">
        <f>Target_AM[[#This Row],[PROPORSI]]*VLOOKUP(Target_AM[[#This Row],[NIPNAS]],Target_CC[],COLUMN(CV$2)+9,0)</f>
        <v>0</v>
      </c>
      <c r="DK311" s="22">
        <f>Target_AM[[#This Row],[PROPORSI]]*VLOOKUP(Target_AM[[#This Row],[NIPNAS]],Target_CC[],COLUMN(CW$2)+9,0)</f>
        <v>0</v>
      </c>
      <c r="DL311" s="22">
        <f>Target_AM[[#This Row],[PROPORSI]]*VLOOKUP(Target_AM[[#This Row],[NIPNAS]],Target_CC[],COLUMN(CX$2)+9,0)</f>
        <v>0</v>
      </c>
      <c r="DM311" s="22">
        <f>Target_AM[[#This Row],[PROPORSI]]*VLOOKUP(Target_AM[[#This Row],[NIPNAS]],Target_CC[],COLUMN(CY$2)+9,0)</f>
        <v>0</v>
      </c>
      <c r="DN311" s="22">
        <f>Target_AM[[#This Row],[PROPORSI]]*VLOOKUP(Target_AM[[#This Row],[NIPNAS]],Target_CC[],COLUMN(CZ$2)+9,0)</f>
        <v>0</v>
      </c>
      <c r="DO311" s="22">
        <f>Target_AM[[#This Row],[PROPORSI]]*VLOOKUP(Target_AM[[#This Row],[NIPNAS]],Target_CC[],COLUMN(DA$2)+9,0)</f>
        <v>0</v>
      </c>
      <c r="DP311" s="22">
        <f>Target_AM[[#This Row],[PROPORSI]]*VLOOKUP(Target_AM[[#This Row],[NIPNAS]],Target_CC[],COLUMN(DB$2)+9,0)</f>
        <v>0</v>
      </c>
      <c r="DQ311" s="22">
        <f>Target_AM[[#This Row],[PROPORSI]]*VLOOKUP(Target_AM[[#This Row],[NIPNAS]],Target_CC[],COLUMN(DC$2)+9,0)</f>
        <v>0</v>
      </c>
      <c r="DR311" s="22">
        <f>Target_AM[[#This Row],[PROPORSI]]*VLOOKUP(Target_AM[[#This Row],[NIPNAS]],Target_CC[],COLUMN(DD$2)+9,0)</f>
        <v>0</v>
      </c>
      <c r="DS311" s="22">
        <f>Target_AM[[#This Row],[PROPORSI]]*VLOOKUP(Target_AM[[#This Row],[NIPNAS]],Target_CC[],COLUMN(DE$2)+9,0)</f>
        <v>0</v>
      </c>
      <c r="DT311" s="22">
        <f>Target_AM[[#This Row],[PROPORSI]]*VLOOKUP(Target_AM[[#This Row],[NIPNAS]],Target_CC[],COLUMN(DF$2)+9,0)</f>
        <v>0</v>
      </c>
      <c r="DU311" s="22">
        <f>Target_AM[[#This Row],[PROPORSI]]*VLOOKUP(Target_AM[[#This Row],[NIPNAS]],Target_CC[],COLUMN(DG$2)+9,0)</f>
        <v>0</v>
      </c>
      <c r="DV311" s="22">
        <f>Target_AM[[#This Row],[PROPORSI]]*VLOOKUP(Target_AM[[#This Row],[NIPNAS]],Target_CC[],COLUMN(DH$2)+9,0)</f>
        <v>0</v>
      </c>
      <c r="DW311" s="22">
        <f>Target_AM[[#This Row],[PROPORSI]]*VLOOKUP(Target_AM[[#This Row],[NIPNAS]],Target_CC[],COLUMN(DI$2)+9,0)</f>
        <v>0</v>
      </c>
      <c r="DX311" s="22">
        <f>Target_AM[[#This Row],[PROPORSI]]*VLOOKUP(Target_AM[[#This Row],[NIPNAS]],Target_CC[],COLUMN(DJ$2)+9,0)</f>
        <v>0</v>
      </c>
      <c r="DY311" s="22">
        <f>Target_AM[[#This Row],[PROPORSI]]*VLOOKUP(Target_AM[[#This Row],[NIPNAS]],Target_CC[],COLUMN(DK$2)+9,0)</f>
        <v>0</v>
      </c>
      <c r="DZ311" s="22">
        <f>Target_AM[[#This Row],[PROPORSI]]*VLOOKUP(Target_AM[[#This Row],[NIPNAS]],Target_CC[],COLUMN(DL$2)+9,0)</f>
        <v>0</v>
      </c>
      <c r="EA311" s="22">
        <f>Target_AM[[#This Row],[PROPORSI]]*VLOOKUP(Target_AM[[#This Row],[NIPNAS]],Target_CC[],COLUMN(DM$2)+9,0)</f>
        <v>0</v>
      </c>
    </row>
    <row r="312" spans="2:131" x14ac:dyDescent="0.3">
      <c r="B312">
        <v>896661</v>
      </c>
      <c r="C312" t="s">
        <v>1045</v>
      </c>
      <c r="D312">
        <v>1</v>
      </c>
      <c r="E312" s="8">
        <v>45658</v>
      </c>
      <c r="F312">
        <v>19529040</v>
      </c>
      <c r="G312" t="s">
        <v>649</v>
      </c>
      <c r="J312" t="s">
        <v>309</v>
      </c>
      <c r="K312" t="s">
        <v>25</v>
      </c>
      <c r="L312" t="s">
        <v>159</v>
      </c>
      <c r="M312" t="s">
        <v>29</v>
      </c>
      <c r="N312" s="23">
        <f>Target_AM[[#This Row],[PROPORSI]]*VLOOKUP(Target_AM[[#This Row],[NIPNAS]],Target_CC[],9,0)</f>
        <v>11033576.573433364</v>
      </c>
      <c r="O312" s="22">
        <f>Target_AM[[#This Row],[PROPORSI]]*VLOOKUP(Target_AM[[#This Row],[NIPNAS]],Target_CC[],COLUMN(A$2)+9,0)</f>
        <v>1822056.8181818184</v>
      </c>
      <c r="P312" s="22">
        <f>Target_AM[[#This Row],[PROPORSI]]*VLOOKUP(Target_AM[[#This Row],[NIPNAS]],Target_CC[],COLUMN(B$2)+9,0)</f>
        <v>1917954.5454545456</v>
      </c>
      <c r="Q312" s="22">
        <f>Target_AM[[#This Row],[PROPORSI]]*VLOOKUP(Target_AM[[#This Row],[NIPNAS]],Target_CC[],COLUMN(C$2)+9,0)</f>
        <v>1726159.0909090911</v>
      </c>
      <c r="R312" s="22">
        <f>Target_AM[[#This Row],[PROPORSI]]*VLOOKUP(Target_AM[[#This Row],[NIPNAS]],Target_CC[],COLUMN(D$2)+9,0)</f>
        <v>1534363.6363636365</v>
      </c>
      <c r="S312" s="22">
        <f>Target_AM[[#This Row],[PROPORSI]]*VLOOKUP(Target_AM[[#This Row],[NIPNAS]],Target_CC[],COLUMN(E$2)+9,0)</f>
        <v>1630261.3636363638</v>
      </c>
      <c r="T312" s="22">
        <f>Target_AM[[#This Row],[PROPORSI]]*VLOOKUP(Target_AM[[#This Row],[NIPNAS]],Target_CC[],COLUMN(F$2)+9,0)</f>
        <v>1726159.0909090911</v>
      </c>
      <c r="U312" s="22">
        <f>Target_AM[[#This Row],[PROPORSI]]*VLOOKUP(Target_AM[[#This Row],[NIPNAS]],Target_CC[],COLUMN(G$2)+9,0)</f>
        <v>2205647.7272727275</v>
      </c>
      <c r="V312" s="22">
        <f>Target_AM[[#This Row],[PROPORSI]]*VLOOKUP(Target_AM[[#This Row],[NIPNAS]],Target_CC[],COLUMN(H$2)+9,0)</f>
        <v>2013852.2727272729</v>
      </c>
      <c r="W312" s="22">
        <f>Target_AM[[#This Row],[PROPORSI]]*VLOOKUP(Target_AM[[#This Row],[NIPNAS]],Target_CC[],COLUMN(I$2)+9,0)</f>
        <v>2013852.2727272729</v>
      </c>
      <c r="X312" s="22">
        <f>Target_AM[[#This Row],[PROPORSI]]*VLOOKUP(Target_AM[[#This Row],[NIPNAS]],Target_CC[],COLUMN(J$2)+9,0)</f>
        <v>2205647.7272727275</v>
      </c>
      <c r="Y312" s="22">
        <f>Target_AM[[#This Row],[PROPORSI]]*VLOOKUP(Target_AM[[#This Row],[NIPNAS]],Target_CC[],COLUMN(K$2)+9,0)</f>
        <v>1917954.5454545456</v>
      </c>
      <c r="Z312" s="22">
        <f>Target_AM[[#This Row],[PROPORSI]]*VLOOKUP(Target_AM[[#This Row],[NIPNAS]],Target_CC[],COLUMN(L$2)+9,0)</f>
        <v>2013852.2727272729</v>
      </c>
      <c r="AA312" s="22">
        <f>Target_AM[[#This Row],[PROPORSI]]*VLOOKUP(Target_AM[[#This Row],[NIPNAS]],Target_CC[],COLUMN(M$2)+9,0)</f>
        <v>22727761.363636367</v>
      </c>
      <c r="AB312" s="22">
        <f>Target_AM[[#This Row],[PROPORSI]]*VLOOKUP(Target_AM[[#This Row],[NIPNAS]],Target_CC[],COLUMN(N$2)+9,0)</f>
        <v>244160.94378247988</v>
      </c>
      <c r="AC312" s="22">
        <f>Target_AM[[#This Row],[PROPORSI]]*VLOOKUP(Target_AM[[#This Row],[NIPNAS]],Target_CC[],COLUMN(O$2)+9,0)</f>
        <v>259652.44445830936</v>
      </c>
      <c r="AD312" s="22">
        <f>Target_AM[[#This Row],[PROPORSI]]*VLOOKUP(Target_AM[[#This Row],[NIPNAS]],Target_CC[],COLUMN(P$2)+9,0)</f>
        <v>341643.89604333806</v>
      </c>
      <c r="AE312" s="22">
        <f>Target_AM[[#This Row],[PROPORSI]]*VLOOKUP(Target_AM[[#This Row],[NIPNAS]],Target_CC[],COLUMN(Q$2)+9,0)</f>
        <v>348324.20716406981</v>
      </c>
      <c r="AF312" s="22">
        <f>Target_AM[[#This Row],[PROPORSI]]*VLOOKUP(Target_AM[[#This Row],[NIPNAS]],Target_CC[],COLUMN(R$2)+9,0)</f>
        <v>455602.25997944543</v>
      </c>
      <c r="AG312" s="22">
        <f>Target_AM[[#This Row],[PROPORSI]]*VLOOKUP(Target_AM[[#This Row],[NIPNAS]],Target_CC[],COLUMN(S$2)+9,0)</f>
        <v>425693.81295781879</v>
      </c>
      <c r="AH312" s="22">
        <f>Target_AM[[#This Row],[PROPORSI]]*VLOOKUP(Target_AM[[#This Row],[NIPNAS]],Target_CC[],COLUMN(T$2)+9,0)</f>
        <v>373819.00932064163</v>
      </c>
      <c r="AI312" s="22">
        <f>Target_AM[[#This Row],[PROPORSI]]*VLOOKUP(Target_AM[[#This Row],[NIPNAS]],Target_CC[],COLUMN(U$2)+9,0)</f>
        <v>422867.88989957364</v>
      </c>
      <c r="AJ312" s="22">
        <f>Target_AM[[#This Row],[PROPORSI]]*VLOOKUP(Target_AM[[#This Row],[NIPNAS]],Target_CC[],COLUMN(V$2)+9,0)</f>
        <v>367175.48170450836</v>
      </c>
      <c r="AK312" s="22">
        <f>Target_AM[[#This Row],[PROPORSI]]*VLOOKUP(Target_AM[[#This Row],[NIPNAS]],Target_CC[],COLUMN(W$2)+9,0)</f>
        <v>386421.06994329812</v>
      </c>
      <c r="AL312" s="22">
        <f>Target_AM[[#This Row],[PROPORSI]]*VLOOKUP(Target_AM[[#This Row],[NIPNAS]],Target_CC[],COLUMN(X$2)+9,0)</f>
        <v>474774.91639856319</v>
      </c>
      <c r="AM312" s="22">
        <f>Target_AM[[#This Row],[PROPORSI]]*VLOOKUP(Target_AM[[#This Row],[NIPNAS]],Target_CC[],COLUMN(Y$2)+9,0)</f>
        <v>563285.18626863894</v>
      </c>
      <c r="AN312" s="22">
        <f>Target_AM[[#This Row],[PROPORSI]]*VLOOKUP(Target_AM[[#This Row],[NIPNAS]],Target_CC[],COLUMN(Z$2)+9,0)</f>
        <v>4663421.1179206856</v>
      </c>
      <c r="AO312" s="22">
        <f>Target_AM[[#This Row],[PROPORSI]]*VLOOKUP(Target_AM[[#This Row],[NIPNAS]],Target_CC[],COLUMN(AA$2)+9,0)</f>
        <v>2066217.7619642983</v>
      </c>
      <c r="AP312" s="22">
        <f>Target_AM[[#This Row],[PROPORSI]]*VLOOKUP(Target_AM[[#This Row],[NIPNAS]],Target_CC[],COLUMN(AB$2)+9,0)</f>
        <v>2177606.989912855</v>
      </c>
      <c r="AQ312" s="22">
        <f>Target_AM[[#This Row],[PROPORSI]]*VLOOKUP(Target_AM[[#This Row],[NIPNAS]],Target_CC[],COLUMN(AC$2)+9,0)</f>
        <v>2067802.9869524292</v>
      </c>
      <c r="AR312" s="22">
        <f>Target_AM[[#This Row],[PROPORSI]]*VLOOKUP(Target_AM[[#This Row],[NIPNAS]],Target_CC[],COLUMN(AD$2)+9,0)</f>
        <v>1882687.8435277063</v>
      </c>
      <c r="AS312" s="22">
        <f>Target_AM[[#This Row],[PROPORSI]]*VLOOKUP(Target_AM[[#This Row],[NIPNAS]],Target_CC[],COLUMN(AE$2)+9,0)</f>
        <v>2085863.6236158093</v>
      </c>
      <c r="AT312" s="22">
        <f>Target_AM[[#This Row],[PROPORSI]]*VLOOKUP(Target_AM[[#This Row],[NIPNAS]],Target_CC[],COLUMN(AF$2)+9,0)</f>
        <v>2151852.9038669099</v>
      </c>
      <c r="AU312" s="22">
        <f>Target_AM[[#This Row],[PROPORSI]]*VLOOKUP(Target_AM[[#This Row],[NIPNAS]],Target_CC[],COLUMN(AG$2)+9,0)</f>
        <v>2579466.7365933694</v>
      </c>
      <c r="AV312" s="22">
        <f>Target_AM[[#This Row],[PROPORSI]]*VLOOKUP(Target_AM[[#This Row],[NIPNAS]],Target_CC[],COLUMN(AH$2)+9,0)</f>
        <v>2436720.1626268467</v>
      </c>
      <c r="AW312" s="22">
        <f>Target_AM[[#This Row],[PROPORSI]]*VLOOKUP(Target_AM[[#This Row],[NIPNAS]],Target_CC[],COLUMN(AI$2)+9,0)</f>
        <v>2381027.7544317814</v>
      </c>
      <c r="AX312" s="22">
        <f>Target_AM[[#This Row],[PROPORSI]]*VLOOKUP(Target_AM[[#This Row],[NIPNAS]],Target_CC[],COLUMN(AJ$2)+9,0)</f>
        <v>2592068.7972160256</v>
      </c>
      <c r="AY312" s="22">
        <f>Target_AM[[#This Row],[PROPORSI]]*VLOOKUP(Target_AM[[#This Row],[NIPNAS]],Target_CC[],COLUMN(AK$2)+9,0)</f>
        <v>2392729.4618531088</v>
      </c>
      <c r="AZ312" s="22">
        <f>Target_AM[[#This Row],[PROPORSI]]*VLOOKUP(Target_AM[[#This Row],[NIPNAS]],Target_CC[],COLUMN(AL$2)+9,0)</f>
        <v>2577137.4589959118</v>
      </c>
      <c r="BA312" s="22">
        <f>Target_AM[[#This Row],[PROPORSI]]*VLOOKUP(Target_AM[[#This Row],[NIPNAS]],Target_CC[],COLUMN(AM$2)+9,0)</f>
        <v>27391182.481557049</v>
      </c>
      <c r="BB312" s="22">
        <f>Target_AM[[#This Row],[PROPORSI]]*VLOOKUP(Target_AM[[#This Row],[NIPNAS]],Target_CC[],COLUMN(AN$2)+9,0)</f>
        <v>0</v>
      </c>
      <c r="BC312" s="22">
        <f>Target_AM[[#This Row],[PROPORSI]]*VLOOKUP(Target_AM[[#This Row],[NIPNAS]],Target_CC[],COLUMN(AO$2)+9,0)</f>
        <v>0</v>
      </c>
      <c r="BD312" s="22">
        <f>Target_AM[[#This Row],[PROPORSI]]*VLOOKUP(Target_AM[[#This Row],[NIPNAS]],Target_CC[],COLUMN(AP$2)+9,0)</f>
        <v>0</v>
      </c>
      <c r="BE312" s="22">
        <f>Target_AM[[#This Row],[PROPORSI]]*VLOOKUP(Target_AM[[#This Row],[NIPNAS]],Target_CC[],COLUMN(AQ$2)+9,0)</f>
        <v>0</v>
      </c>
      <c r="BF312" s="22">
        <f>Target_AM[[#This Row],[PROPORSI]]*VLOOKUP(Target_AM[[#This Row],[NIPNAS]],Target_CC[],COLUMN(AR$2)+9,0)</f>
        <v>0</v>
      </c>
      <c r="BG312" s="22">
        <f>Target_AM[[#This Row],[PROPORSI]]*VLOOKUP(Target_AM[[#This Row],[NIPNAS]],Target_CC[],COLUMN(AS$2)+9,0)</f>
        <v>0</v>
      </c>
      <c r="BH312" s="22">
        <f>Target_AM[[#This Row],[PROPORSI]]*VLOOKUP(Target_AM[[#This Row],[NIPNAS]],Target_CC[],COLUMN(AT$2)+9,0)</f>
        <v>0</v>
      </c>
      <c r="BI312" s="22">
        <f>Target_AM[[#This Row],[PROPORSI]]*VLOOKUP(Target_AM[[#This Row],[NIPNAS]],Target_CC[],COLUMN(AU$2)+9,0)</f>
        <v>0</v>
      </c>
      <c r="BJ312" s="22">
        <f>Target_AM[[#This Row],[PROPORSI]]*VLOOKUP(Target_AM[[#This Row],[NIPNAS]],Target_CC[],COLUMN(AV$2)+9,0)</f>
        <v>0</v>
      </c>
      <c r="BK312" s="22">
        <f>Target_AM[[#This Row],[PROPORSI]]*VLOOKUP(Target_AM[[#This Row],[NIPNAS]],Target_CC[],COLUMN(AW$2)+9,0)</f>
        <v>0</v>
      </c>
      <c r="BL312" s="22">
        <f>Target_AM[[#This Row],[PROPORSI]]*VLOOKUP(Target_AM[[#This Row],[NIPNAS]],Target_CC[],COLUMN(AX$2)+9,0)</f>
        <v>0</v>
      </c>
      <c r="BM312" s="22">
        <f>Target_AM[[#This Row],[PROPORSI]]*VLOOKUP(Target_AM[[#This Row],[NIPNAS]],Target_CC[],COLUMN(AY$2)+9,0)</f>
        <v>0</v>
      </c>
      <c r="BN312" s="22">
        <f>Target_AM[[#This Row],[PROPORSI]]*VLOOKUP(Target_AM[[#This Row],[NIPNAS]],Target_CC[],COLUMN(AZ$2)+9,0)</f>
        <v>0</v>
      </c>
      <c r="BO312" s="22">
        <f>Target_AM[[#This Row],[PROPORSI]]*VLOOKUP(Target_AM[[#This Row],[NIPNAS]],Target_CC[],COLUMN(BA$2)+9,0)</f>
        <v>2175000</v>
      </c>
      <c r="BP312" s="22">
        <f>Target_AM[[#This Row],[PROPORSI]]*VLOOKUP(Target_AM[[#This Row],[NIPNAS]],Target_CC[],COLUMN(BB$2)+9,0)</f>
        <v>2175000</v>
      </c>
      <c r="BQ312" s="22">
        <f>Target_AM[[#This Row],[PROPORSI]]*VLOOKUP(Target_AM[[#This Row],[NIPNAS]],Target_CC[],COLUMN(BC$2)+9,0)</f>
        <v>2175000</v>
      </c>
      <c r="BR312" s="22">
        <f>Target_AM[[#This Row],[PROPORSI]]*VLOOKUP(Target_AM[[#This Row],[NIPNAS]],Target_CC[],COLUMN(BD$2)+9,0)</f>
        <v>2175000</v>
      </c>
      <c r="BS312" s="22">
        <f>Target_AM[[#This Row],[PROPORSI]]*VLOOKUP(Target_AM[[#This Row],[NIPNAS]],Target_CC[],COLUMN(BE$2)+9,0)</f>
        <v>2175000</v>
      </c>
      <c r="BT312" s="22">
        <f>Target_AM[[#This Row],[PROPORSI]]*VLOOKUP(Target_AM[[#This Row],[NIPNAS]],Target_CC[],COLUMN(BF$2)+9,0)</f>
        <v>2175000</v>
      </c>
      <c r="BU312" s="22">
        <f>Target_AM[[#This Row],[PROPORSI]]*VLOOKUP(Target_AM[[#This Row],[NIPNAS]],Target_CC[],COLUMN(BG$2)+9,0)</f>
        <v>2175000</v>
      </c>
      <c r="BV312" s="22">
        <f>Target_AM[[#This Row],[PROPORSI]]*VLOOKUP(Target_AM[[#This Row],[NIPNAS]],Target_CC[],COLUMN(BH$2)+9,0)</f>
        <v>2175000</v>
      </c>
      <c r="BW312" s="22">
        <f>Target_AM[[#This Row],[PROPORSI]]*VLOOKUP(Target_AM[[#This Row],[NIPNAS]],Target_CC[],COLUMN(BI$2)+9,0)</f>
        <v>2175000</v>
      </c>
      <c r="BX312" s="22">
        <f>Target_AM[[#This Row],[PROPORSI]]*VLOOKUP(Target_AM[[#This Row],[NIPNAS]],Target_CC[],COLUMN(BJ$2)+9,0)</f>
        <v>2175000</v>
      </c>
      <c r="BY312" s="22">
        <f>Target_AM[[#This Row],[PROPORSI]]*VLOOKUP(Target_AM[[#This Row],[NIPNAS]],Target_CC[],COLUMN(BK$2)+9,0)</f>
        <v>2175000</v>
      </c>
      <c r="BZ312" s="22">
        <f>Target_AM[[#This Row],[PROPORSI]]*VLOOKUP(Target_AM[[#This Row],[NIPNAS]],Target_CC[],COLUMN(BL$2)+9,0)</f>
        <v>2175000</v>
      </c>
      <c r="CA312" s="22">
        <f>Target_AM[[#This Row],[PROPORSI]]*VLOOKUP(Target_AM[[#This Row],[NIPNAS]],Target_CC[],COLUMN(BM$2)+9,0)</f>
        <v>26100000</v>
      </c>
      <c r="CB312" s="22">
        <f>Target_AM[[#This Row],[PROPORSI]]*VLOOKUP(Target_AM[[#This Row],[NIPNAS]],Target_CC[],COLUMN(BN$2)+9,0)</f>
        <v>0</v>
      </c>
      <c r="CC312" s="22">
        <f>Target_AM[[#This Row],[PROPORSI]]*VLOOKUP(Target_AM[[#This Row],[NIPNAS]],Target_CC[],COLUMN(BO$2)+9,0)</f>
        <v>0</v>
      </c>
      <c r="CD312" s="22">
        <f>Target_AM[[#This Row],[PROPORSI]]*VLOOKUP(Target_AM[[#This Row],[NIPNAS]],Target_CC[],COLUMN(BP$2)+9,0)</f>
        <v>0</v>
      </c>
      <c r="CE312" s="22">
        <f>Target_AM[[#This Row],[PROPORSI]]*VLOOKUP(Target_AM[[#This Row],[NIPNAS]],Target_CC[],COLUMN(BQ$2)+9,0)</f>
        <v>0</v>
      </c>
      <c r="CF312" s="22">
        <f>Target_AM[[#This Row],[PROPORSI]]*VLOOKUP(Target_AM[[#This Row],[NIPNAS]],Target_CC[],COLUMN(BR$2)+9,0)</f>
        <v>0</v>
      </c>
      <c r="CG312" s="22">
        <f>Target_AM[[#This Row],[PROPORSI]]*VLOOKUP(Target_AM[[#This Row],[NIPNAS]],Target_CC[],COLUMN(BS$2)+9,0)</f>
        <v>0</v>
      </c>
      <c r="CH312" s="22">
        <f>Target_AM[[#This Row],[PROPORSI]]*VLOOKUP(Target_AM[[#This Row],[NIPNAS]],Target_CC[],COLUMN(BT$2)+9,0)</f>
        <v>0</v>
      </c>
      <c r="CI312" s="22">
        <f>Target_AM[[#This Row],[PROPORSI]]*VLOOKUP(Target_AM[[#This Row],[NIPNAS]],Target_CC[],COLUMN(BU$2)+9,0)</f>
        <v>0</v>
      </c>
      <c r="CJ312" s="22">
        <f>Target_AM[[#This Row],[PROPORSI]]*VLOOKUP(Target_AM[[#This Row],[NIPNAS]],Target_CC[],COLUMN(BV$2)+9,0)</f>
        <v>0</v>
      </c>
      <c r="CK312" s="22">
        <f>Target_AM[[#This Row],[PROPORSI]]*VLOOKUP(Target_AM[[#This Row],[NIPNAS]],Target_CC[],COLUMN(BW$2)+9,0)</f>
        <v>0</v>
      </c>
      <c r="CL312" s="22">
        <f>Target_AM[[#This Row],[PROPORSI]]*VLOOKUP(Target_AM[[#This Row],[NIPNAS]],Target_CC[],COLUMN(BX$2)+9,0)</f>
        <v>0</v>
      </c>
      <c r="CM312" s="22">
        <f>Target_AM[[#This Row],[PROPORSI]]*VLOOKUP(Target_AM[[#This Row],[NIPNAS]],Target_CC[],COLUMN(BY$2)+9,0)</f>
        <v>0</v>
      </c>
      <c r="CN312" s="22">
        <f>Target_AM[[#This Row],[PROPORSI]]*VLOOKUP(Target_AM[[#This Row],[NIPNAS]],Target_CC[],COLUMN(BZ$2)+9,0)</f>
        <v>0</v>
      </c>
      <c r="CO312" s="22">
        <f>Target_AM[[#This Row],[PROPORSI]]*VLOOKUP(Target_AM[[#This Row],[NIPNAS]],Target_CC[],COLUMN(CA$2)+9,0)</f>
        <v>2175000</v>
      </c>
      <c r="CP312" s="22">
        <f>Target_AM[[#This Row],[PROPORSI]]*VLOOKUP(Target_AM[[#This Row],[NIPNAS]],Target_CC[],COLUMN(CB$2)+9,0)</f>
        <v>2175000</v>
      </c>
      <c r="CQ312" s="22">
        <f>Target_AM[[#This Row],[PROPORSI]]*VLOOKUP(Target_AM[[#This Row],[NIPNAS]],Target_CC[],COLUMN(CC$2)+9,0)</f>
        <v>2175000</v>
      </c>
      <c r="CR312" s="22">
        <f>Target_AM[[#This Row],[PROPORSI]]*VLOOKUP(Target_AM[[#This Row],[NIPNAS]],Target_CC[],COLUMN(CD$2)+9,0)</f>
        <v>2175000</v>
      </c>
      <c r="CS312" s="22">
        <f>Target_AM[[#This Row],[PROPORSI]]*VLOOKUP(Target_AM[[#This Row],[NIPNAS]],Target_CC[],COLUMN(CE$2)+9,0)</f>
        <v>2175000</v>
      </c>
      <c r="CT312" s="22">
        <f>Target_AM[[#This Row],[PROPORSI]]*VLOOKUP(Target_AM[[#This Row],[NIPNAS]],Target_CC[],COLUMN(CF$2)+9,0)</f>
        <v>2175000</v>
      </c>
      <c r="CU312" s="22">
        <f>Target_AM[[#This Row],[PROPORSI]]*VLOOKUP(Target_AM[[#This Row],[NIPNAS]],Target_CC[],COLUMN(CG$2)+9,0)</f>
        <v>2175000</v>
      </c>
      <c r="CV312" s="22">
        <f>Target_AM[[#This Row],[PROPORSI]]*VLOOKUP(Target_AM[[#This Row],[NIPNAS]],Target_CC[],COLUMN(CH$2)+9,0)</f>
        <v>2175000</v>
      </c>
      <c r="CW312" s="22">
        <f>Target_AM[[#This Row],[PROPORSI]]*VLOOKUP(Target_AM[[#This Row],[NIPNAS]],Target_CC[],COLUMN(CI$2)+9,0)</f>
        <v>2175000</v>
      </c>
      <c r="CX312" s="22">
        <f>Target_AM[[#This Row],[PROPORSI]]*VLOOKUP(Target_AM[[#This Row],[NIPNAS]],Target_CC[],COLUMN(CJ$2)+9,0)</f>
        <v>2175000</v>
      </c>
      <c r="CY312" s="22">
        <f>Target_AM[[#This Row],[PROPORSI]]*VLOOKUP(Target_AM[[#This Row],[NIPNAS]],Target_CC[],COLUMN(CK$2)+9,0)</f>
        <v>2175000</v>
      </c>
      <c r="CZ312" s="22">
        <f>Target_AM[[#This Row],[PROPORSI]]*VLOOKUP(Target_AM[[#This Row],[NIPNAS]],Target_CC[],COLUMN(CL$2)+9,0)</f>
        <v>2175000</v>
      </c>
      <c r="DA312" s="22">
        <f>Target_AM[[#This Row],[PROPORSI]]*VLOOKUP(Target_AM[[#This Row],[NIPNAS]],Target_CC[],COLUMN(CM$2)+9,0)</f>
        <v>26100000</v>
      </c>
      <c r="DB312" s="22">
        <f>Target_AM[[#This Row],[PROPORSI]]*VLOOKUP(Target_AM[[#This Row],[NIPNAS]],Target_CC[],COLUMN(CN$2)+9,0)</f>
        <v>0</v>
      </c>
      <c r="DC312" s="22">
        <f>Target_AM[[#This Row],[PROPORSI]]*VLOOKUP(Target_AM[[#This Row],[NIPNAS]],Target_CC[],COLUMN(CO$2)+9,0)</f>
        <v>0</v>
      </c>
      <c r="DD312" s="22">
        <f>Target_AM[[#This Row],[PROPORSI]]*VLOOKUP(Target_AM[[#This Row],[NIPNAS]],Target_CC[],COLUMN(CP$2)+9,0)</f>
        <v>0</v>
      </c>
      <c r="DE312" s="22">
        <f>Target_AM[[#This Row],[PROPORSI]]*VLOOKUP(Target_AM[[#This Row],[NIPNAS]],Target_CC[],COLUMN(CQ$2)+9,0)</f>
        <v>0</v>
      </c>
      <c r="DF312" s="22">
        <f>Target_AM[[#This Row],[PROPORSI]]*VLOOKUP(Target_AM[[#This Row],[NIPNAS]],Target_CC[],COLUMN(CR$2)+9,0)</f>
        <v>0</v>
      </c>
      <c r="DG312" s="22">
        <f>Target_AM[[#This Row],[PROPORSI]]*VLOOKUP(Target_AM[[#This Row],[NIPNAS]],Target_CC[],COLUMN(CS$2)+9,0)</f>
        <v>0</v>
      </c>
      <c r="DH312" s="22">
        <f>Target_AM[[#This Row],[PROPORSI]]*VLOOKUP(Target_AM[[#This Row],[NIPNAS]],Target_CC[],COLUMN(CT$2)+9,0)</f>
        <v>0</v>
      </c>
      <c r="DI312" s="22">
        <f>Target_AM[[#This Row],[PROPORSI]]*VLOOKUP(Target_AM[[#This Row],[NIPNAS]],Target_CC[],COLUMN(CU$2)+9,0)</f>
        <v>0</v>
      </c>
      <c r="DJ312" s="22">
        <f>Target_AM[[#This Row],[PROPORSI]]*VLOOKUP(Target_AM[[#This Row],[NIPNAS]],Target_CC[],COLUMN(CV$2)+9,0)</f>
        <v>0</v>
      </c>
      <c r="DK312" s="22">
        <f>Target_AM[[#This Row],[PROPORSI]]*VLOOKUP(Target_AM[[#This Row],[NIPNAS]],Target_CC[],COLUMN(CW$2)+9,0)</f>
        <v>0</v>
      </c>
      <c r="DL312" s="22">
        <f>Target_AM[[#This Row],[PROPORSI]]*VLOOKUP(Target_AM[[#This Row],[NIPNAS]],Target_CC[],COLUMN(CX$2)+9,0)</f>
        <v>0</v>
      </c>
      <c r="DM312" s="22">
        <f>Target_AM[[#This Row],[PROPORSI]]*VLOOKUP(Target_AM[[#This Row],[NIPNAS]],Target_CC[],COLUMN(CY$2)+9,0)</f>
        <v>0</v>
      </c>
      <c r="DN312" s="22">
        <f>Target_AM[[#This Row],[PROPORSI]]*VLOOKUP(Target_AM[[#This Row],[NIPNAS]],Target_CC[],COLUMN(CZ$2)+9,0)</f>
        <v>0</v>
      </c>
      <c r="DO312" s="22">
        <f>Target_AM[[#This Row],[PROPORSI]]*VLOOKUP(Target_AM[[#This Row],[NIPNAS]],Target_CC[],COLUMN(DA$2)+9,0)</f>
        <v>0</v>
      </c>
      <c r="DP312" s="22">
        <f>Target_AM[[#This Row],[PROPORSI]]*VLOOKUP(Target_AM[[#This Row],[NIPNAS]],Target_CC[],COLUMN(DB$2)+9,0)</f>
        <v>0</v>
      </c>
      <c r="DQ312" s="22">
        <f>Target_AM[[#This Row],[PROPORSI]]*VLOOKUP(Target_AM[[#This Row],[NIPNAS]],Target_CC[],COLUMN(DC$2)+9,0)</f>
        <v>0</v>
      </c>
      <c r="DR312" s="22">
        <f>Target_AM[[#This Row],[PROPORSI]]*VLOOKUP(Target_AM[[#This Row],[NIPNAS]],Target_CC[],COLUMN(DD$2)+9,0)</f>
        <v>0</v>
      </c>
      <c r="DS312" s="22">
        <f>Target_AM[[#This Row],[PROPORSI]]*VLOOKUP(Target_AM[[#This Row],[NIPNAS]],Target_CC[],COLUMN(DE$2)+9,0)</f>
        <v>0</v>
      </c>
      <c r="DT312" s="22">
        <f>Target_AM[[#This Row],[PROPORSI]]*VLOOKUP(Target_AM[[#This Row],[NIPNAS]],Target_CC[],COLUMN(DF$2)+9,0)</f>
        <v>0</v>
      </c>
      <c r="DU312" s="22">
        <f>Target_AM[[#This Row],[PROPORSI]]*VLOOKUP(Target_AM[[#This Row],[NIPNAS]],Target_CC[],COLUMN(DG$2)+9,0)</f>
        <v>0</v>
      </c>
      <c r="DV312" s="22">
        <f>Target_AM[[#This Row],[PROPORSI]]*VLOOKUP(Target_AM[[#This Row],[NIPNAS]],Target_CC[],COLUMN(DH$2)+9,0)</f>
        <v>0</v>
      </c>
      <c r="DW312" s="22">
        <f>Target_AM[[#This Row],[PROPORSI]]*VLOOKUP(Target_AM[[#This Row],[NIPNAS]],Target_CC[],COLUMN(DI$2)+9,0)</f>
        <v>0</v>
      </c>
      <c r="DX312" s="22">
        <f>Target_AM[[#This Row],[PROPORSI]]*VLOOKUP(Target_AM[[#This Row],[NIPNAS]],Target_CC[],COLUMN(DJ$2)+9,0)</f>
        <v>0</v>
      </c>
      <c r="DY312" s="22">
        <f>Target_AM[[#This Row],[PROPORSI]]*VLOOKUP(Target_AM[[#This Row],[NIPNAS]],Target_CC[],COLUMN(DK$2)+9,0)</f>
        <v>0</v>
      </c>
      <c r="DZ312" s="22">
        <f>Target_AM[[#This Row],[PROPORSI]]*VLOOKUP(Target_AM[[#This Row],[NIPNAS]],Target_CC[],COLUMN(DL$2)+9,0)</f>
        <v>0</v>
      </c>
      <c r="EA312" s="22">
        <f>Target_AM[[#This Row],[PROPORSI]]*VLOOKUP(Target_AM[[#This Row],[NIPNAS]],Target_CC[],COLUMN(DM$2)+9,0)</f>
        <v>0</v>
      </c>
    </row>
    <row r="313" spans="2:131" x14ac:dyDescent="0.3">
      <c r="B313">
        <v>403613</v>
      </c>
      <c r="C313" t="s">
        <v>1003</v>
      </c>
      <c r="D313">
        <v>1</v>
      </c>
      <c r="E313" s="8">
        <v>45658</v>
      </c>
      <c r="F313">
        <v>19608727</v>
      </c>
      <c r="G313" t="s">
        <v>660</v>
      </c>
      <c r="J313" t="s">
        <v>296</v>
      </c>
      <c r="K313" t="s">
        <v>25</v>
      </c>
      <c r="L313" t="s">
        <v>159</v>
      </c>
      <c r="M313" t="s">
        <v>29</v>
      </c>
      <c r="N313" s="23">
        <f>Target_AM[[#This Row],[PROPORSI]]*VLOOKUP(Target_AM[[#This Row],[NIPNAS]],Target_CC[],9,0)</f>
        <v>7544227.2727272725</v>
      </c>
      <c r="O313" s="22">
        <f>Target_AM[[#This Row],[PROPORSI]]*VLOOKUP(Target_AM[[#This Row],[NIPNAS]],Target_CC[],COLUMN(A$2)+9,0)</f>
        <v>2503824.9</v>
      </c>
      <c r="P313" s="22">
        <f>Target_AM[[#This Row],[PROPORSI]]*VLOOKUP(Target_AM[[#This Row],[NIPNAS]],Target_CC[],COLUMN(B$2)+9,0)</f>
        <v>2395246.1549999998</v>
      </c>
      <c r="Q313" s="22">
        <f>Target_AM[[#This Row],[PROPORSI]]*VLOOKUP(Target_AM[[#This Row],[NIPNAS]],Target_CC[],COLUMN(C$2)+9,0)</f>
        <v>2416084.5</v>
      </c>
      <c r="R313" s="22">
        <f>Target_AM[[#This Row],[PROPORSI]]*VLOOKUP(Target_AM[[#This Row],[NIPNAS]],Target_CC[],COLUMN(D$2)+9,0)</f>
        <v>2395246.1549999998</v>
      </c>
      <c r="S313" s="22">
        <f>Target_AM[[#This Row],[PROPORSI]]*VLOOKUP(Target_AM[[#This Row],[NIPNAS]],Target_CC[],COLUMN(E$2)+9,0)</f>
        <v>2332731.12</v>
      </c>
      <c r="T313" s="22">
        <f>Target_AM[[#This Row],[PROPORSI]]*VLOOKUP(Target_AM[[#This Row],[NIPNAS]],Target_CC[],COLUMN(F$2)+9,0)</f>
        <v>2270216.085</v>
      </c>
      <c r="U313" s="22">
        <f>Target_AM[[#This Row],[PROPORSI]]*VLOOKUP(Target_AM[[#This Row],[NIPNAS]],Target_CC[],COLUMN(G$2)+9,0)</f>
        <v>2374407.81</v>
      </c>
      <c r="V313" s="22">
        <f>Target_AM[[#This Row],[PROPORSI]]*VLOOKUP(Target_AM[[#This Row],[NIPNAS]],Target_CC[],COLUMN(H$2)+9,0)</f>
        <v>2457761.19</v>
      </c>
      <c r="W313" s="22">
        <f>Target_AM[[#This Row],[PROPORSI]]*VLOOKUP(Target_AM[[#This Row],[NIPNAS]],Target_CC[],COLUMN(I$2)+9,0)</f>
        <v>2436922.8450000002</v>
      </c>
      <c r="X313" s="22">
        <f>Target_AM[[#This Row],[PROPORSI]]*VLOOKUP(Target_AM[[#This Row],[NIPNAS]],Target_CC[],COLUMN(J$2)+9,0)</f>
        <v>2436922.8450000002</v>
      </c>
      <c r="Y313" s="22">
        <f>Target_AM[[#This Row],[PROPORSI]]*VLOOKUP(Target_AM[[#This Row],[NIPNAS]],Target_CC[],COLUMN(K$2)+9,0)</f>
        <v>2457761.19</v>
      </c>
      <c r="Z313" s="22">
        <f>Target_AM[[#This Row],[PROPORSI]]*VLOOKUP(Target_AM[[#This Row],[NIPNAS]],Target_CC[],COLUMN(L$2)+9,0)</f>
        <v>2416084.5</v>
      </c>
      <c r="AA313" s="22">
        <f>Target_AM[[#This Row],[PROPORSI]]*VLOOKUP(Target_AM[[#This Row],[NIPNAS]],Target_CC[],COLUMN(M$2)+9,0)</f>
        <v>28893209.294999998</v>
      </c>
      <c r="AB313" s="22">
        <f>Target_AM[[#This Row],[PROPORSI]]*VLOOKUP(Target_AM[[#This Row],[NIPNAS]],Target_CC[],COLUMN(N$2)+9,0)</f>
        <v>0</v>
      </c>
      <c r="AC313" s="22">
        <f>Target_AM[[#This Row],[PROPORSI]]*VLOOKUP(Target_AM[[#This Row],[NIPNAS]],Target_CC[],COLUMN(O$2)+9,0)</f>
        <v>690859.22431823774</v>
      </c>
      <c r="AD313" s="22">
        <f>Target_AM[[#This Row],[PROPORSI]]*VLOOKUP(Target_AM[[#This Row],[NIPNAS]],Target_CC[],COLUMN(P$2)+9,0)</f>
        <v>683729.23020126333</v>
      </c>
      <c r="AE313" s="22">
        <f>Target_AM[[#This Row],[PROPORSI]]*VLOOKUP(Target_AM[[#This Row],[NIPNAS]],Target_CC[],COLUMN(Q$2)+9,0)</f>
        <v>537486.86343142285</v>
      </c>
      <c r="AF313" s="22">
        <f>Target_AM[[#This Row],[PROPORSI]]*VLOOKUP(Target_AM[[#This Row],[NIPNAS]],Target_CC[],COLUMN(R$2)+9,0)</f>
        <v>586231.66372162709</v>
      </c>
      <c r="AG313" s="22">
        <f>Target_AM[[#This Row],[PROPORSI]]*VLOOKUP(Target_AM[[#This Row],[NIPNAS]],Target_CC[],COLUMN(S$2)+9,0)</f>
        <v>571553.53985494352</v>
      </c>
      <c r="AH313" s="22">
        <f>Target_AM[[#This Row],[PROPORSI]]*VLOOKUP(Target_AM[[#This Row],[NIPNAS]],Target_CC[],COLUMN(T$2)+9,0)</f>
        <v>710365.72728492401</v>
      </c>
      <c r="AI313" s="22">
        <f>Target_AM[[#This Row],[PROPORSI]]*VLOOKUP(Target_AM[[#This Row],[NIPNAS]],Target_CC[],COLUMN(U$2)+9,0)</f>
        <v>598269.13892134407</v>
      </c>
      <c r="AJ313" s="22">
        <f>Target_AM[[#This Row],[PROPORSI]]*VLOOKUP(Target_AM[[#This Row],[NIPNAS]],Target_CC[],COLUMN(V$2)+9,0)</f>
        <v>715610.41381648171</v>
      </c>
      <c r="AK313" s="22">
        <f>Target_AM[[#This Row],[PROPORSI]]*VLOOKUP(Target_AM[[#This Row],[NIPNAS]],Target_CC[],COLUMN(W$2)+9,0)</f>
        <v>720720.50871695695</v>
      </c>
      <c r="AL313" s="22">
        <f>Target_AM[[#This Row],[PROPORSI]]*VLOOKUP(Target_AM[[#This Row],[NIPNAS]],Target_CC[],COLUMN(X$2)+9,0)</f>
        <v>611960.29877694696</v>
      </c>
      <c r="AM313" s="22">
        <f>Target_AM[[#This Row],[PROPORSI]]*VLOOKUP(Target_AM[[#This Row],[NIPNAS]],Target_CC[],COLUMN(Y$2)+9,0)</f>
        <v>623089.45347582689</v>
      </c>
      <c r="AN313" s="22">
        <f>Target_AM[[#This Row],[PROPORSI]]*VLOOKUP(Target_AM[[#This Row],[NIPNAS]],Target_CC[],COLUMN(Z$2)+9,0)</f>
        <v>7049876.062519975</v>
      </c>
      <c r="AO313" s="22">
        <f>Target_AM[[#This Row],[PROPORSI]]*VLOOKUP(Target_AM[[#This Row],[NIPNAS]],Target_CC[],COLUMN(AA$2)+9,0)</f>
        <v>2503824.9</v>
      </c>
      <c r="AP313" s="22">
        <f>Target_AM[[#This Row],[PROPORSI]]*VLOOKUP(Target_AM[[#This Row],[NIPNAS]],Target_CC[],COLUMN(AB$2)+9,0)</f>
        <v>3086105.3793182373</v>
      </c>
      <c r="AQ313" s="22">
        <f>Target_AM[[#This Row],[PROPORSI]]*VLOOKUP(Target_AM[[#This Row],[NIPNAS]],Target_CC[],COLUMN(AC$2)+9,0)</f>
        <v>3099813.7302012634</v>
      </c>
      <c r="AR313" s="22">
        <f>Target_AM[[#This Row],[PROPORSI]]*VLOOKUP(Target_AM[[#This Row],[NIPNAS]],Target_CC[],COLUMN(AD$2)+9,0)</f>
        <v>2932733.0184314228</v>
      </c>
      <c r="AS313" s="22">
        <f>Target_AM[[#This Row],[PROPORSI]]*VLOOKUP(Target_AM[[#This Row],[NIPNAS]],Target_CC[],COLUMN(AE$2)+9,0)</f>
        <v>2918962.7837216272</v>
      </c>
      <c r="AT313" s="22">
        <f>Target_AM[[#This Row],[PROPORSI]]*VLOOKUP(Target_AM[[#This Row],[NIPNAS]],Target_CC[],COLUMN(AF$2)+9,0)</f>
        <v>2841769.6248549437</v>
      </c>
      <c r="AU313" s="22">
        <f>Target_AM[[#This Row],[PROPORSI]]*VLOOKUP(Target_AM[[#This Row],[NIPNAS]],Target_CC[],COLUMN(AG$2)+9,0)</f>
        <v>3084773.5372849242</v>
      </c>
      <c r="AV313" s="22">
        <f>Target_AM[[#This Row],[PROPORSI]]*VLOOKUP(Target_AM[[#This Row],[NIPNAS]],Target_CC[],COLUMN(AH$2)+9,0)</f>
        <v>3056030.3289213441</v>
      </c>
      <c r="AW313" s="22">
        <f>Target_AM[[#This Row],[PROPORSI]]*VLOOKUP(Target_AM[[#This Row],[NIPNAS]],Target_CC[],COLUMN(AI$2)+9,0)</f>
        <v>3152533.258816482</v>
      </c>
      <c r="AX313" s="22">
        <f>Target_AM[[#This Row],[PROPORSI]]*VLOOKUP(Target_AM[[#This Row],[NIPNAS]],Target_CC[],COLUMN(AJ$2)+9,0)</f>
        <v>3157643.3537169574</v>
      </c>
      <c r="AY313" s="22">
        <f>Target_AM[[#This Row],[PROPORSI]]*VLOOKUP(Target_AM[[#This Row],[NIPNAS]],Target_CC[],COLUMN(AK$2)+9,0)</f>
        <v>3069721.4887769469</v>
      </c>
      <c r="AZ313" s="22">
        <f>Target_AM[[#This Row],[PROPORSI]]*VLOOKUP(Target_AM[[#This Row],[NIPNAS]],Target_CC[],COLUMN(AL$2)+9,0)</f>
        <v>3039173.9534758269</v>
      </c>
      <c r="BA313" s="22">
        <f>Target_AM[[#This Row],[PROPORSI]]*VLOOKUP(Target_AM[[#This Row],[NIPNAS]],Target_CC[],COLUMN(AM$2)+9,0)</f>
        <v>35943085.357519977</v>
      </c>
      <c r="BB313" s="22">
        <f>Target_AM[[#This Row],[PROPORSI]]*VLOOKUP(Target_AM[[#This Row],[NIPNAS]],Target_CC[],COLUMN(AN$2)+9,0)</f>
        <v>0</v>
      </c>
      <c r="BC313" s="22">
        <f>Target_AM[[#This Row],[PROPORSI]]*VLOOKUP(Target_AM[[#This Row],[NIPNAS]],Target_CC[],COLUMN(AO$2)+9,0)</f>
        <v>0</v>
      </c>
      <c r="BD313" s="22">
        <f>Target_AM[[#This Row],[PROPORSI]]*VLOOKUP(Target_AM[[#This Row],[NIPNAS]],Target_CC[],COLUMN(AP$2)+9,0)</f>
        <v>0</v>
      </c>
      <c r="BE313" s="22">
        <f>Target_AM[[#This Row],[PROPORSI]]*VLOOKUP(Target_AM[[#This Row],[NIPNAS]],Target_CC[],COLUMN(AQ$2)+9,0)</f>
        <v>0</v>
      </c>
      <c r="BF313" s="22">
        <f>Target_AM[[#This Row],[PROPORSI]]*VLOOKUP(Target_AM[[#This Row],[NIPNAS]],Target_CC[],COLUMN(AR$2)+9,0)</f>
        <v>0</v>
      </c>
      <c r="BG313" s="22">
        <f>Target_AM[[#This Row],[PROPORSI]]*VLOOKUP(Target_AM[[#This Row],[NIPNAS]],Target_CC[],COLUMN(AS$2)+9,0)</f>
        <v>0</v>
      </c>
      <c r="BH313" s="22">
        <f>Target_AM[[#This Row],[PROPORSI]]*VLOOKUP(Target_AM[[#This Row],[NIPNAS]],Target_CC[],COLUMN(AT$2)+9,0)</f>
        <v>0</v>
      </c>
      <c r="BI313" s="22">
        <f>Target_AM[[#This Row],[PROPORSI]]*VLOOKUP(Target_AM[[#This Row],[NIPNAS]],Target_CC[],COLUMN(AU$2)+9,0)</f>
        <v>0</v>
      </c>
      <c r="BJ313" s="22">
        <f>Target_AM[[#This Row],[PROPORSI]]*VLOOKUP(Target_AM[[#This Row],[NIPNAS]],Target_CC[],COLUMN(AV$2)+9,0)</f>
        <v>0</v>
      </c>
      <c r="BK313" s="22">
        <f>Target_AM[[#This Row],[PROPORSI]]*VLOOKUP(Target_AM[[#This Row],[NIPNAS]],Target_CC[],COLUMN(AW$2)+9,0)</f>
        <v>0</v>
      </c>
      <c r="BL313" s="22">
        <f>Target_AM[[#This Row],[PROPORSI]]*VLOOKUP(Target_AM[[#This Row],[NIPNAS]],Target_CC[],COLUMN(AX$2)+9,0)</f>
        <v>0</v>
      </c>
      <c r="BM313" s="22">
        <f>Target_AM[[#This Row],[PROPORSI]]*VLOOKUP(Target_AM[[#This Row],[NIPNAS]],Target_CC[],COLUMN(AY$2)+9,0)</f>
        <v>0</v>
      </c>
      <c r="BN313" s="22">
        <f>Target_AM[[#This Row],[PROPORSI]]*VLOOKUP(Target_AM[[#This Row],[NIPNAS]],Target_CC[],COLUMN(AZ$2)+9,0)</f>
        <v>0</v>
      </c>
      <c r="BO313" s="22">
        <f>Target_AM[[#This Row],[PROPORSI]]*VLOOKUP(Target_AM[[#This Row],[NIPNAS]],Target_CC[],COLUMN(BA$2)+9,0)</f>
        <v>2292000</v>
      </c>
      <c r="BP313" s="22">
        <f>Target_AM[[#This Row],[PROPORSI]]*VLOOKUP(Target_AM[[#This Row],[NIPNAS]],Target_CC[],COLUMN(BB$2)+9,0)</f>
        <v>2292000</v>
      </c>
      <c r="BQ313" s="22">
        <f>Target_AM[[#This Row],[PROPORSI]]*VLOOKUP(Target_AM[[#This Row],[NIPNAS]],Target_CC[],COLUMN(BC$2)+9,0)</f>
        <v>2292000</v>
      </c>
      <c r="BR313" s="22">
        <f>Target_AM[[#This Row],[PROPORSI]]*VLOOKUP(Target_AM[[#This Row],[NIPNAS]],Target_CC[],COLUMN(BD$2)+9,0)</f>
        <v>2453370</v>
      </c>
      <c r="BS313" s="22">
        <f>Target_AM[[#This Row],[PROPORSI]]*VLOOKUP(Target_AM[[#This Row],[NIPNAS]],Target_CC[],COLUMN(BE$2)+9,0)</f>
        <v>2453370</v>
      </c>
      <c r="BT313" s="22">
        <f>Target_AM[[#This Row],[PROPORSI]]*VLOOKUP(Target_AM[[#This Row],[NIPNAS]],Target_CC[],COLUMN(BF$2)+9,0)</f>
        <v>2453370</v>
      </c>
      <c r="BU313" s="22">
        <f>Target_AM[[#This Row],[PROPORSI]]*VLOOKUP(Target_AM[[#This Row],[NIPNAS]],Target_CC[],COLUMN(BG$2)+9,0)</f>
        <v>2453370</v>
      </c>
      <c r="BV313" s="22">
        <f>Target_AM[[#This Row],[PROPORSI]]*VLOOKUP(Target_AM[[#This Row],[NIPNAS]],Target_CC[],COLUMN(BH$2)+9,0)</f>
        <v>2453370</v>
      </c>
      <c r="BW313" s="22">
        <f>Target_AM[[#This Row],[PROPORSI]]*VLOOKUP(Target_AM[[#This Row],[NIPNAS]],Target_CC[],COLUMN(BI$2)+9,0)</f>
        <v>2453370</v>
      </c>
      <c r="BX313" s="22">
        <f>Target_AM[[#This Row],[PROPORSI]]*VLOOKUP(Target_AM[[#This Row],[NIPNAS]],Target_CC[],COLUMN(BJ$2)+9,0)</f>
        <v>2453370</v>
      </c>
      <c r="BY313" s="22">
        <f>Target_AM[[#This Row],[PROPORSI]]*VLOOKUP(Target_AM[[#This Row],[NIPNAS]],Target_CC[],COLUMN(BK$2)+9,0)</f>
        <v>2453370</v>
      </c>
      <c r="BZ313" s="22">
        <f>Target_AM[[#This Row],[PROPORSI]]*VLOOKUP(Target_AM[[#This Row],[NIPNAS]],Target_CC[],COLUMN(BL$2)+9,0)</f>
        <v>2453370</v>
      </c>
      <c r="CA313" s="22">
        <f>Target_AM[[#This Row],[PROPORSI]]*VLOOKUP(Target_AM[[#This Row],[NIPNAS]],Target_CC[],COLUMN(BM$2)+9,0)</f>
        <v>28956330</v>
      </c>
      <c r="CB313" s="22">
        <f>Target_AM[[#This Row],[PROPORSI]]*VLOOKUP(Target_AM[[#This Row],[NIPNAS]],Target_CC[],COLUMN(BN$2)+9,0)</f>
        <v>0</v>
      </c>
      <c r="CC313" s="22">
        <f>Target_AM[[#This Row],[PROPORSI]]*VLOOKUP(Target_AM[[#This Row],[NIPNAS]],Target_CC[],COLUMN(BO$2)+9,0)</f>
        <v>0</v>
      </c>
      <c r="CD313" s="22">
        <f>Target_AM[[#This Row],[PROPORSI]]*VLOOKUP(Target_AM[[#This Row],[NIPNAS]],Target_CC[],COLUMN(BP$2)+9,0)</f>
        <v>0</v>
      </c>
      <c r="CE313" s="22">
        <f>Target_AM[[#This Row],[PROPORSI]]*VLOOKUP(Target_AM[[#This Row],[NIPNAS]],Target_CC[],COLUMN(BQ$2)+9,0)</f>
        <v>0</v>
      </c>
      <c r="CF313" s="22">
        <f>Target_AM[[#This Row],[PROPORSI]]*VLOOKUP(Target_AM[[#This Row],[NIPNAS]],Target_CC[],COLUMN(BR$2)+9,0)</f>
        <v>0</v>
      </c>
      <c r="CG313" s="22">
        <f>Target_AM[[#This Row],[PROPORSI]]*VLOOKUP(Target_AM[[#This Row],[NIPNAS]],Target_CC[],COLUMN(BS$2)+9,0)</f>
        <v>0</v>
      </c>
      <c r="CH313" s="22">
        <f>Target_AM[[#This Row],[PROPORSI]]*VLOOKUP(Target_AM[[#This Row],[NIPNAS]],Target_CC[],COLUMN(BT$2)+9,0)</f>
        <v>0</v>
      </c>
      <c r="CI313" s="22">
        <f>Target_AM[[#This Row],[PROPORSI]]*VLOOKUP(Target_AM[[#This Row],[NIPNAS]],Target_CC[],COLUMN(BU$2)+9,0)</f>
        <v>0</v>
      </c>
      <c r="CJ313" s="22">
        <f>Target_AM[[#This Row],[PROPORSI]]*VLOOKUP(Target_AM[[#This Row],[NIPNAS]],Target_CC[],COLUMN(BV$2)+9,0)</f>
        <v>0</v>
      </c>
      <c r="CK313" s="22">
        <f>Target_AM[[#This Row],[PROPORSI]]*VLOOKUP(Target_AM[[#This Row],[NIPNAS]],Target_CC[],COLUMN(BW$2)+9,0)</f>
        <v>0</v>
      </c>
      <c r="CL313" s="22">
        <f>Target_AM[[#This Row],[PROPORSI]]*VLOOKUP(Target_AM[[#This Row],[NIPNAS]],Target_CC[],COLUMN(BX$2)+9,0)</f>
        <v>0</v>
      </c>
      <c r="CM313" s="22">
        <f>Target_AM[[#This Row],[PROPORSI]]*VLOOKUP(Target_AM[[#This Row],[NIPNAS]],Target_CC[],COLUMN(BY$2)+9,0)</f>
        <v>0</v>
      </c>
      <c r="CN313" s="22">
        <f>Target_AM[[#This Row],[PROPORSI]]*VLOOKUP(Target_AM[[#This Row],[NIPNAS]],Target_CC[],COLUMN(BZ$2)+9,0)</f>
        <v>0</v>
      </c>
      <c r="CO313" s="22">
        <f>Target_AM[[#This Row],[PROPORSI]]*VLOOKUP(Target_AM[[#This Row],[NIPNAS]],Target_CC[],COLUMN(CA$2)+9,0)</f>
        <v>2443500</v>
      </c>
      <c r="CP313" s="22">
        <f>Target_AM[[#This Row],[PROPORSI]]*VLOOKUP(Target_AM[[#This Row],[NIPNAS]],Target_CC[],COLUMN(CB$2)+9,0)</f>
        <v>2443500</v>
      </c>
      <c r="CQ313" s="22">
        <f>Target_AM[[#This Row],[PROPORSI]]*VLOOKUP(Target_AM[[#This Row],[NIPNAS]],Target_CC[],COLUMN(CC$2)+9,0)</f>
        <v>2453370</v>
      </c>
      <c r="CR313" s="22">
        <f>Target_AM[[#This Row],[PROPORSI]]*VLOOKUP(Target_AM[[#This Row],[NIPNAS]],Target_CC[],COLUMN(CD$2)+9,0)</f>
        <v>2453370</v>
      </c>
      <c r="CS313" s="22">
        <f>Target_AM[[#This Row],[PROPORSI]]*VLOOKUP(Target_AM[[#This Row],[NIPNAS]],Target_CC[],COLUMN(CE$2)+9,0)</f>
        <v>2453370</v>
      </c>
      <c r="CT313" s="22">
        <f>Target_AM[[#This Row],[PROPORSI]]*VLOOKUP(Target_AM[[#This Row],[NIPNAS]],Target_CC[],COLUMN(CF$2)+9,0)</f>
        <v>2453370</v>
      </c>
      <c r="CU313" s="22">
        <f>Target_AM[[#This Row],[PROPORSI]]*VLOOKUP(Target_AM[[#This Row],[NIPNAS]],Target_CC[],COLUMN(CG$2)+9,0)</f>
        <v>2453370</v>
      </c>
      <c r="CV313" s="22">
        <f>Target_AM[[#This Row],[PROPORSI]]*VLOOKUP(Target_AM[[#This Row],[NIPNAS]],Target_CC[],COLUMN(CH$2)+9,0)</f>
        <v>2453370</v>
      </c>
      <c r="CW313" s="22">
        <f>Target_AM[[#This Row],[PROPORSI]]*VLOOKUP(Target_AM[[#This Row],[NIPNAS]],Target_CC[],COLUMN(CI$2)+9,0)</f>
        <v>2453370</v>
      </c>
      <c r="CX313" s="22">
        <f>Target_AM[[#This Row],[PROPORSI]]*VLOOKUP(Target_AM[[#This Row],[NIPNAS]],Target_CC[],COLUMN(CJ$2)+9,0)</f>
        <v>2453370</v>
      </c>
      <c r="CY313" s="22">
        <f>Target_AM[[#This Row],[PROPORSI]]*VLOOKUP(Target_AM[[#This Row],[NIPNAS]],Target_CC[],COLUMN(CK$2)+9,0)</f>
        <v>2453370</v>
      </c>
      <c r="CZ313" s="22">
        <f>Target_AM[[#This Row],[PROPORSI]]*VLOOKUP(Target_AM[[#This Row],[NIPNAS]],Target_CC[],COLUMN(CL$2)+9,0)</f>
        <v>2453370</v>
      </c>
      <c r="DA313" s="22">
        <f>Target_AM[[#This Row],[PROPORSI]]*VLOOKUP(Target_AM[[#This Row],[NIPNAS]],Target_CC[],COLUMN(CM$2)+9,0)</f>
        <v>29420700</v>
      </c>
      <c r="DB313" s="22">
        <f>Target_AM[[#This Row],[PROPORSI]]*VLOOKUP(Target_AM[[#This Row],[NIPNAS]],Target_CC[],COLUMN(CN$2)+9,0)</f>
        <v>0</v>
      </c>
      <c r="DC313" s="22">
        <f>Target_AM[[#This Row],[PROPORSI]]*VLOOKUP(Target_AM[[#This Row],[NIPNAS]],Target_CC[],COLUMN(CO$2)+9,0)</f>
        <v>0</v>
      </c>
      <c r="DD313" s="22">
        <f>Target_AM[[#This Row],[PROPORSI]]*VLOOKUP(Target_AM[[#This Row],[NIPNAS]],Target_CC[],COLUMN(CP$2)+9,0)</f>
        <v>0</v>
      </c>
      <c r="DE313" s="22">
        <f>Target_AM[[#This Row],[PROPORSI]]*VLOOKUP(Target_AM[[#This Row],[NIPNAS]],Target_CC[],COLUMN(CQ$2)+9,0)</f>
        <v>0</v>
      </c>
      <c r="DF313" s="22">
        <f>Target_AM[[#This Row],[PROPORSI]]*VLOOKUP(Target_AM[[#This Row],[NIPNAS]],Target_CC[],COLUMN(CR$2)+9,0)</f>
        <v>0</v>
      </c>
      <c r="DG313" s="22">
        <f>Target_AM[[#This Row],[PROPORSI]]*VLOOKUP(Target_AM[[#This Row],[NIPNAS]],Target_CC[],COLUMN(CS$2)+9,0)</f>
        <v>0</v>
      </c>
      <c r="DH313" s="22">
        <f>Target_AM[[#This Row],[PROPORSI]]*VLOOKUP(Target_AM[[#This Row],[NIPNAS]],Target_CC[],COLUMN(CT$2)+9,0)</f>
        <v>0</v>
      </c>
      <c r="DI313" s="22">
        <f>Target_AM[[#This Row],[PROPORSI]]*VLOOKUP(Target_AM[[#This Row],[NIPNAS]],Target_CC[],COLUMN(CU$2)+9,0)</f>
        <v>0</v>
      </c>
      <c r="DJ313" s="22">
        <f>Target_AM[[#This Row],[PROPORSI]]*VLOOKUP(Target_AM[[#This Row],[NIPNAS]],Target_CC[],COLUMN(CV$2)+9,0)</f>
        <v>0</v>
      </c>
      <c r="DK313" s="22">
        <f>Target_AM[[#This Row],[PROPORSI]]*VLOOKUP(Target_AM[[#This Row],[NIPNAS]],Target_CC[],COLUMN(CW$2)+9,0)</f>
        <v>0</v>
      </c>
      <c r="DL313" s="22">
        <f>Target_AM[[#This Row],[PROPORSI]]*VLOOKUP(Target_AM[[#This Row],[NIPNAS]],Target_CC[],COLUMN(CX$2)+9,0)</f>
        <v>0</v>
      </c>
      <c r="DM313" s="22">
        <f>Target_AM[[#This Row],[PROPORSI]]*VLOOKUP(Target_AM[[#This Row],[NIPNAS]],Target_CC[],COLUMN(CY$2)+9,0)</f>
        <v>0</v>
      </c>
      <c r="DN313" s="22">
        <f>Target_AM[[#This Row],[PROPORSI]]*VLOOKUP(Target_AM[[#This Row],[NIPNAS]],Target_CC[],COLUMN(CZ$2)+9,0)</f>
        <v>0</v>
      </c>
      <c r="DO313" s="22">
        <f>Target_AM[[#This Row],[PROPORSI]]*VLOOKUP(Target_AM[[#This Row],[NIPNAS]],Target_CC[],COLUMN(DA$2)+9,0)</f>
        <v>0</v>
      </c>
      <c r="DP313" s="22">
        <f>Target_AM[[#This Row],[PROPORSI]]*VLOOKUP(Target_AM[[#This Row],[NIPNAS]],Target_CC[],COLUMN(DB$2)+9,0)</f>
        <v>0</v>
      </c>
      <c r="DQ313" s="22">
        <f>Target_AM[[#This Row],[PROPORSI]]*VLOOKUP(Target_AM[[#This Row],[NIPNAS]],Target_CC[],COLUMN(DC$2)+9,0)</f>
        <v>0</v>
      </c>
      <c r="DR313" s="22">
        <f>Target_AM[[#This Row],[PROPORSI]]*VLOOKUP(Target_AM[[#This Row],[NIPNAS]],Target_CC[],COLUMN(DD$2)+9,0)</f>
        <v>0</v>
      </c>
      <c r="DS313" s="22">
        <f>Target_AM[[#This Row],[PROPORSI]]*VLOOKUP(Target_AM[[#This Row],[NIPNAS]],Target_CC[],COLUMN(DE$2)+9,0)</f>
        <v>0</v>
      </c>
      <c r="DT313" s="22">
        <f>Target_AM[[#This Row],[PROPORSI]]*VLOOKUP(Target_AM[[#This Row],[NIPNAS]],Target_CC[],COLUMN(DF$2)+9,0)</f>
        <v>0</v>
      </c>
      <c r="DU313" s="22">
        <f>Target_AM[[#This Row],[PROPORSI]]*VLOOKUP(Target_AM[[#This Row],[NIPNAS]],Target_CC[],COLUMN(DG$2)+9,0)</f>
        <v>0</v>
      </c>
      <c r="DV313" s="22">
        <f>Target_AM[[#This Row],[PROPORSI]]*VLOOKUP(Target_AM[[#This Row],[NIPNAS]],Target_CC[],COLUMN(DH$2)+9,0)</f>
        <v>0</v>
      </c>
      <c r="DW313" s="22">
        <f>Target_AM[[#This Row],[PROPORSI]]*VLOOKUP(Target_AM[[#This Row],[NIPNAS]],Target_CC[],COLUMN(DI$2)+9,0)</f>
        <v>0</v>
      </c>
      <c r="DX313" s="22">
        <f>Target_AM[[#This Row],[PROPORSI]]*VLOOKUP(Target_AM[[#This Row],[NIPNAS]],Target_CC[],COLUMN(DJ$2)+9,0)</f>
        <v>0</v>
      </c>
      <c r="DY313" s="22">
        <f>Target_AM[[#This Row],[PROPORSI]]*VLOOKUP(Target_AM[[#This Row],[NIPNAS]],Target_CC[],COLUMN(DK$2)+9,0)</f>
        <v>0</v>
      </c>
      <c r="DZ313" s="22">
        <f>Target_AM[[#This Row],[PROPORSI]]*VLOOKUP(Target_AM[[#This Row],[NIPNAS]],Target_CC[],COLUMN(DL$2)+9,0)</f>
        <v>0</v>
      </c>
      <c r="EA313" s="22">
        <f>Target_AM[[#This Row],[PROPORSI]]*VLOOKUP(Target_AM[[#This Row],[NIPNAS]],Target_CC[],COLUMN(DM$2)+9,0)</f>
        <v>0</v>
      </c>
    </row>
    <row r="314" spans="2:131" x14ac:dyDescent="0.3">
      <c r="B314">
        <v>403613</v>
      </c>
      <c r="C314" t="s">
        <v>1003</v>
      </c>
      <c r="D314">
        <v>1</v>
      </c>
      <c r="E314" s="8">
        <v>45658</v>
      </c>
      <c r="F314">
        <v>10279998</v>
      </c>
      <c r="G314" t="s">
        <v>655</v>
      </c>
      <c r="J314" t="s">
        <v>309</v>
      </c>
      <c r="K314" t="s">
        <v>25</v>
      </c>
      <c r="L314" t="s">
        <v>159</v>
      </c>
      <c r="M314" t="s">
        <v>29</v>
      </c>
      <c r="N314" s="23">
        <f>Target_AM[[#This Row],[PROPORSI]]*VLOOKUP(Target_AM[[#This Row],[NIPNAS]],Target_CC[],9,0)</f>
        <v>17959989.935719024</v>
      </c>
      <c r="O314" s="22">
        <f>Target_AM[[#This Row],[PROPORSI]]*VLOOKUP(Target_AM[[#This Row],[NIPNAS]],Target_CC[],COLUMN(A$2)+9,0)</f>
        <v>1647652.0527272725</v>
      </c>
      <c r="P314" s="22">
        <f>Target_AM[[#This Row],[PROPORSI]]*VLOOKUP(Target_AM[[#This Row],[NIPNAS]],Target_CC[],COLUMN(B$2)+9,0)</f>
        <v>1734370.5818181816</v>
      </c>
      <c r="Q314" s="22">
        <f>Target_AM[[#This Row],[PROPORSI]]*VLOOKUP(Target_AM[[#This Row],[NIPNAS]],Target_CC[],COLUMN(C$2)+9,0)</f>
        <v>1560933.5236363634</v>
      </c>
      <c r="R314" s="22">
        <f>Target_AM[[#This Row],[PROPORSI]]*VLOOKUP(Target_AM[[#This Row],[NIPNAS]],Target_CC[],COLUMN(D$2)+9,0)</f>
        <v>1387496.4654545453</v>
      </c>
      <c r="S314" s="22">
        <f>Target_AM[[#This Row],[PROPORSI]]*VLOOKUP(Target_AM[[#This Row],[NIPNAS]],Target_CC[],COLUMN(E$2)+9,0)</f>
        <v>1474214.9945454544</v>
      </c>
      <c r="T314" s="22">
        <f>Target_AM[[#This Row],[PROPORSI]]*VLOOKUP(Target_AM[[#This Row],[NIPNAS]],Target_CC[],COLUMN(F$2)+9,0)</f>
        <v>1560933.5236363634</v>
      </c>
      <c r="U314" s="22">
        <f>Target_AM[[#This Row],[PROPORSI]]*VLOOKUP(Target_AM[[#This Row],[NIPNAS]],Target_CC[],COLUMN(G$2)+9,0)</f>
        <v>1994526.169090909</v>
      </c>
      <c r="V314" s="22">
        <f>Target_AM[[#This Row],[PROPORSI]]*VLOOKUP(Target_AM[[#This Row],[NIPNAS]],Target_CC[],COLUMN(H$2)+9,0)</f>
        <v>1821089.1109090908</v>
      </c>
      <c r="W314" s="22">
        <f>Target_AM[[#This Row],[PROPORSI]]*VLOOKUP(Target_AM[[#This Row],[NIPNAS]],Target_CC[],COLUMN(I$2)+9,0)</f>
        <v>1821089.1109090908</v>
      </c>
      <c r="X314" s="22">
        <f>Target_AM[[#This Row],[PROPORSI]]*VLOOKUP(Target_AM[[#This Row],[NIPNAS]],Target_CC[],COLUMN(J$2)+9,0)</f>
        <v>1994526.169090909</v>
      </c>
      <c r="Y314" s="22">
        <f>Target_AM[[#This Row],[PROPORSI]]*VLOOKUP(Target_AM[[#This Row],[NIPNAS]],Target_CC[],COLUMN(K$2)+9,0)</f>
        <v>1734370.5818181816</v>
      </c>
      <c r="Z314" s="22">
        <f>Target_AM[[#This Row],[PROPORSI]]*VLOOKUP(Target_AM[[#This Row],[NIPNAS]],Target_CC[],COLUMN(L$2)+9,0)</f>
        <v>1821089.1109090908</v>
      </c>
      <c r="AA314" s="22">
        <f>Target_AM[[#This Row],[PROPORSI]]*VLOOKUP(Target_AM[[#This Row],[NIPNAS]],Target_CC[],COLUMN(M$2)+9,0)</f>
        <v>20552291.394545451</v>
      </c>
      <c r="AB314" s="22">
        <f>Target_AM[[#This Row],[PROPORSI]]*VLOOKUP(Target_AM[[#This Row],[NIPNAS]],Target_CC[],COLUMN(N$2)+9,0)</f>
        <v>220790.1950173364</v>
      </c>
      <c r="AC314" s="22">
        <f>Target_AM[[#This Row],[PROPORSI]]*VLOOKUP(Target_AM[[#This Row],[NIPNAS]],Target_CC[],COLUMN(O$2)+9,0)</f>
        <v>234798.87061606266</v>
      </c>
      <c r="AD314" s="22">
        <f>Target_AM[[#This Row],[PROPORSI]]*VLOOKUP(Target_AM[[#This Row],[NIPNAS]],Target_CC[],COLUMN(P$2)+9,0)</f>
        <v>308942.21354702971</v>
      </c>
      <c r="AE314" s="22">
        <f>Target_AM[[#This Row],[PROPORSI]]*VLOOKUP(Target_AM[[#This Row],[NIPNAS]],Target_CC[],COLUMN(Q$2)+9,0)</f>
        <v>314983.09450150729</v>
      </c>
      <c r="AF314" s="22">
        <f>Target_AM[[#This Row],[PROPORSI]]*VLOOKUP(Target_AM[[#This Row],[NIPNAS]],Target_CC[],COLUMN(R$2)+9,0)</f>
        <v>411992.6400711232</v>
      </c>
      <c r="AG314" s="22">
        <f>Target_AM[[#This Row],[PROPORSI]]*VLOOKUP(Target_AM[[#This Row],[NIPNAS]],Target_CC[],COLUMN(S$2)+9,0)</f>
        <v>384946.98834537627</v>
      </c>
      <c r="AH314" s="22">
        <f>Target_AM[[#This Row],[PROPORSI]]*VLOOKUP(Target_AM[[#This Row],[NIPNAS]],Target_CC[],COLUMN(T$2)+9,0)</f>
        <v>338037.56936089636</v>
      </c>
      <c r="AI314" s="22">
        <f>Target_AM[[#This Row],[PROPORSI]]*VLOOKUP(Target_AM[[#This Row],[NIPNAS]],Target_CC[],COLUMN(U$2)+9,0)</f>
        <v>382391.55874444137</v>
      </c>
      <c r="AJ314" s="22">
        <f>Target_AM[[#This Row],[PROPORSI]]*VLOOKUP(Target_AM[[#This Row],[NIPNAS]],Target_CC[],COLUMN(V$2)+9,0)</f>
        <v>332029.95104469312</v>
      </c>
      <c r="AK314" s="22">
        <f>Target_AM[[#This Row],[PROPORSI]]*VLOOKUP(Target_AM[[#This Row],[NIPNAS]],Target_CC[],COLUMN(W$2)+9,0)</f>
        <v>349433.37812290486</v>
      </c>
      <c r="AL314" s="22">
        <f>Target_AM[[#This Row],[PROPORSI]]*VLOOKUP(Target_AM[[#This Row],[NIPNAS]],Target_CC[],COLUMN(X$2)+9,0)</f>
        <v>429330.11626284622</v>
      </c>
      <c r="AM314" s="22">
        <f>Target_AM[[#This Row],[PROPORSI]]*VLOOKUP(Target_AM[[#This Row],[NIPNAS]],Target_CC[],COLUMN(Y$2)+9,0)</f>
        <v>509368.30518408917</v>
      </c>
      <c r="AN314" s="22">
        <f>Target_AM[[#This Row],[PROPORSI]]*VLOOKUP(Target_AM[[#This Row],[NIPNAS]],Target_CC[],COLUMN(Z$2)+9,0)</f>
        <v>4217044.8808183065</v>
      </c>
      <c r="AO314" s="22">
        <f>Target_AM[[#This Row],[PROPORSI]]*VLOOKUP(Target_AM[[#This Row],[NIPNAS]],Target_CC[],COLUMN(AA$2)+9,0)</f>
        <v>1868442.2477446089</v>
      </c>
      <c r="AP314" s="22">
        <f>Target_AM[[#This Row],[PROPORSI]]*VLOOKUP(Target_AM[[#This Row],[NIPNAS]],Target_CC[],COLUMN(AB$2)+9,0)</f>
        <v>1969169.4524342441</v>
      </c>
      <c r="AQ314" s="22">
        <f>Target_AM[[#This Row],[PROPORSI]]*VLOOKUP(Target_AM[[#This Row],[NIPNAS]],Target_CC[],COLUMN(AC$2)+9,0)</f>
        <v>1869875.7371833932</v>
      </c>
      <c r="AR314" s="22">
        <f>Target_AM[[#This Row],[PROPORSI]]*VLOOKUP(Target_AM[[#This Row],[NIPNAS]],Target_CC[],COLUMN(AD$2)+9,0)</f>
        <v>1702479.5599560526</v>
      </c>
      <c r="AS314" s="22">
        <f>Target_AM[[#This Row],[PROPORSI]]*VLOOKUP(Target_AM[[#This Row],[NIPNAS]],Target_CC[],COLUMN(AE$2)+9,0)</f>
        <v>1886207.6346165775</v>
      </c>
      <c r="AT314" s="22">
        <f>Target_AM[[#This Row],[PROPORSI]]*VLOOKUP(Target_AM[[#This Row],[NIPNAS]],Target_CC[],COLUMN(AF$2)+9,0)</f>
        <v>1945880.5119817397</v>
      </c>
      <c r="AU314" s="22">
        <f>Target_AM[[#This Row],[PROPORSI]]*VLOOKUP(Target_AM[[#This Row],[NIPNAS]],Target_CC[],COLUMN(AG$2)+9,0)</f>
        <v>2332563.7384518054</v>
      </c>
      <c r="AV314" s="22">
        <f>Target_AM[[#This Row],[PROPORSI]]*VLOOKUP(Target_AM[[#This Row],[NIPNAS]],Target_CC[],COLUMN(AH$2)+9,0)</f>
        <v>2203480.6696535321</v>
      </c>
      <c r="AW314" s="22">
        <f>Target_AM[[#This Row],[PROPORSI]]*VLOOKUP(Target_AM[[#This Row],[NIPNAS]],Target_CC[],COLUMN(AI$2)+9,0)</f>
        <v>2153119.061953784</v>
      </c>
      <c r="AX314" s="22">
        <f>Target_AM[[#This Row],[PROPORSI]]*VLOOKUP(Target_AM[[#This Row],[NIPNAS]],Target_CC[],COLUMN(AJ$2)+9,0)</f>
        <v>2343959.5472138138</v>
      </c>
      <c r="AY314" s="22">
        <f>Target_AM[[#This Row],[PROPORSI]]*VLOOKUP(Target_AM[[#This Row],[NIPNAS]],Target_CC[],COLUMN(AK$2)+9,0)</f>
        <v>2163700.6980810277</v>
      </c>
      <c r="AZ314" s="22">
        <f>Target_AM[[#This Row],[PROPORSI]]*VLOOKUP(Target_AM[[#This Row],[NIPNAS]],Target_CC[],COLUMN(AL$2)+9,0)</f>
        <v>2330457.41609318</v>
      </c>
      <c r="BA314" s="22">
        <f>Target_AM[[#This Row],[PROPORSI]]*VLOOKUP(Target_AM[[#This Row],[NIPNAS]],Target_CC[],COLUMN(AM$2)+9,0)</f>
        <v>24769336.275363758</v>
      </c>
      <c r="BB314" s="22">
        <f>Target_AM[[#This Row],[PROPORSI]]*VLOOKUP(Target_AM[[#This Row],[NIPNAS]],Target_CC[],COLUMN(AN$2)+9,0)</f>
        <v>0</v>
      </c>
      <c r="BC314" s="22">
        <f>Target_AM[[#This Row],[PROPORSI]]*VLOOKUP(Target_AM[[#This Row],[NIPNAS]],Target_CC[],COLUMN(AO$2)+9,0)</f>
        <v>0</v>
      </c>
      <c r="BD314" s="22">
        <f>Target_AM[[#This Row],[PROPORSI]]*VLOOKUP(Target_AM[[#This Row],[NIPNAS]],Target_CC[],COLUMN(AP$2)+9,0)</f>
        <v>0</v>
      </c>
      <c r="BE314" s="22">
        <f>Target_AM[[#This Row],[PROPORSI]]*VLOOKUP(Target_AM[[#This Row],[NIPNAS]],Target_CC[],COLUMN(AQ$2)+9,0)</f>
        <v>0</v>
      </c>
      <c r="BF314" s="22">
        <f>Target_AM[[#This Row],[PROPORSI]]*VLOOKUP(Target_AM[[#This Row],[NIPNAS]],Target_CC[],COLUMN(AR$2)+9,0)</f>
        <v>0</v>
      </c>
      <c r="BG314" s="22">
        <f>Target_AM[[#This Row],[PROPORSI]]*VLOOKUP(Target_AM[[#This Row],[NIPNAS]],Target_CC[],COLUMN(AS$2)+9,0)</f>
        <v>0</v>
      </c>
      <c r="BH314" s="22">
        <f>Target_AM[[#This Row],[PROPORSI]]*VLOOKUP(Target_AM[[#This Row],[NIPNAS]],Target_CC[],COLUMN(AT$2)+9,0)</f>
        <v>0</v>
      </c>
      <c r="BI314" s="22">
        <f>Target_AM[[#This Row],[PROPORSI]]*VLOOKUP(Target_AM[[#This Row],[NIPNAS]],Target_CC[],COLUMN(AU$2)+9,0)</f>
        <v>0</v>
      </c>
      <c r="BJ314" s="22">
        <f>Target_AM[[#This Row],[PROPORSI]]*VLOOKUP(Target_AM[[#This Row],[NIPNAS]],Target_CC[],COLUMN(AV$2)+9,0)</f>
        <v>0</v>
      </c>
      <c r="BK314" s="22">
        <f>Target_AM[[#This Row],[PROPORSI]]*VLOOKUP(Target_AM[[#This Row],[NIPNAS]],Target_CC[],COLUMN(AW$2)+9,0)</f>
        <v>0</v>
      </c>
      <c r="BL314" s="22">
        <f>Target_AM[[#This Row],[PROPORSI]]*VLOOKUP(Target_AM[[#This Row],[NIPNAS]],Target_CC[],COLUMN(AX$2)+9,0)</f>
        <v>0</v>
      </c>
      <c r="BM314" s="22">
        <f>Target_AM[[#This Row],[PROPORSI]]*VLOOKUP(Target_AM[[#This Row],[NIPNAS]],Target_CC[],COLUMN(AY$2)+9,0)</f>
        <v>0</v>
      </c>
      <c r="BN314" s="22">
        <f>Target_AM[[#This Row],[PROPORSI]]*VLOOKUP(Target_AM[[#This Row],[NIPNAS]],Target_CC[],COLUMN(AZ$2)+9,0)</f>
        <v>0</v>
      </c>
      <c r="BO314" s="22">
        <f>Target_AM[[#This Row],[PROPORSI]]*VLOOKUP(Target_AM[[#This Row],[NIPNAS]],Target_CC[],COLUMN(BA$2)+9,0)</f>
        <v>1957312</v>
      </c>
      <c r="BP314" s="22">
        <f>Target_AM[[#This Row],[PROPORSI]]*VLOOKUP(Target_AM[[#This Row],[NIPNAS]],Target_CC[],COLUMN(BB$2)+9,0)</f>
        <v>1961619</v>
      </c>
      <c r="BQ314" s="22">
        <f>Target_AM[[#This Row],[PROPORSI]]*VLOOKUP(Target_AM[[#This Row],[NIPNAS]],Target_CC[],COLUMN(BC$2)+9,0)</f>
        <v>1953812</v>
      </c>
      <c r="BR314" s="22">
        <f>Target_AM[[#This Row],[PROPORSI]]*VLOOKUP(Target_AM[[#This Row],[NIPNAS]],Target_CC[],COLUMN(BD$2)+9,0)</f>
        <v>2218550</v>
      </c>
      <c r="BS314" s="22">
        <f>Target_AM[[#This Row],[PROPORSI]]*VLOOKUP(Target_AM[[#This Row],[NIPNAS]],Target_CC[],COLUMN(BE$2)+9,0)</f>
        <v>2218550</v>
      </c>
      <c r="BT314" s="22">
        <f>Target_AM[[#This Row],[PROPORSI]]*VLOOKUP(Target_AM[[#This Row],[NIPNAS]],Target_CC[],COLUMN(BF$2)+9,0)</f>
        <v>2218550</v>
      </c>
      <c r="BU314" s="22">
        <f>Target_AM[[#This Row],[PROPORSI]]*VLOOKUP(Target_AM[[#This Row],[NIPNAS]],Target_CC[],COLUMN(BG$2)+9,0)</f>
        <v>2218550</v>
      </c>
      <c r="BV314" s="22">
        <f>Target_AM[[#This Row],[PROPORSI]]*VLOOKUP(Target_AM[[#This Row],[NIPNAS]],Target_CC[],COLUMN(BH$2)+9,0)</f>
        <v>2218550</v>
      </c>
      <c r="BW314" s="22">
        <f>Target_AM[[#This Row],[PROPORSI]]*VLOOKUP(Target_AM[[#This Row],[NIPNAS]],Target_CC[],COLUMN(BI$2)+9,0)</f>
        <v>2218550</v>
      </c>
      <c r="BX314" s="22">
        <f>Target_AM[[#This Row],[PROPORSI]]*VLOOKUP(Target_AM[[#This Row],[NIPNAS]],Target_CC[],COLUMN(BJ$2)+9,0)</f>
        <v>2218550</v>
      </c>
      <c r="BY314" s="22">
        <f>Target_AM[[#This Row],[PROPORSI]]*VLOOKUP(Target_AM[[#This Row],[NIPNAS]],Target_CC[],COLUMN(BK$2)+9,0)</f>
        <v>2218550</v>
      </c>
      <c r="BZ314" s="22">
        <f>Target_AM[[#This Row],[PROPORSI]]*VLOOKUP(Target_AM[[#This Row],[NIPNAS]],Target_CC[],COLUMN(BL$2)+9,0)</f>
        <v>2218550</v>
      </c>
      <c r="CA314" s="22">
        <f>Target_AM[[#This Row],[PROPORSI]]*VLOOKUP(Target_AM[[#This Row],[NIPNAS]],Target_CC[],COLUMN(BM$2)+9,0)</f>
        <v>25839693</v>
      </c>
      <c r="CB314" s="22">
        <f>Target_AM[[#This Row],[PROPORSI]]*VLOOKUP(Target_AM[[#This Row],[NIPNAS]],Target_CC[],COLUMN(BN$2)+9,0)</f>
        <v>0</v>
      </c>
      <c r="CC314" s="22">
        <f>Target_AM[[#This Row],[PROPORSI]]*VLOOKUP(Target_AM[[#This Row],[NIPNAS]],Target_CC[],COLUMN(BO$2)+9,0)</f>
        <v>0</v>
      </c>
      <c r="CD314" s="22">
        <f>Target_AM[[#This Row],[PROPORSI]]*VLOOKUP(Target_AM[[#This Row],[NIPNAS]],Target_CC[],COLUMN(BP$2)+9,0)</f>
        <v>0</v>
      </c>
      <c r="CE314" s="22">
        <f>Target_AM[[#This Row],[PROPORSI]]*VLOOKUP(Target_AM[[#This Row],[NIPNAS]],Target_CC[],COLUMN(BQ$2)+9,0)</f>
        <v>0</v>
      </c>
      <c r="CF314" s="22">
        <f>Target_AM[[#This Row],[PROPORSI]]*VLOOKUP(Target_AM[[#This Row],[NIPNAS]],Target_CC[],COLUMN(BR$2)+9,0)</f>
        <v>0</v>
      </c>
      <c r="CG314" s="22">
        <f>Target_AM[[#This Row],[PROPORSI]]*VLOOKUP(Target_AM[[#This Row],[NIPNAS]],Target_CC[],COLUMN(BS$2)+9,0)</f>
        <v>0</v>
      </c>
      <c r="CH314" s="22">
        <f>Target_AM[[#This Row],[PROPORSI]]*VLOOKUP(Target_AM[[#This Row],[NIPNAS]],Target_CC[],COLUMN(BT$2)+9,0)</f>
        <v>0</v>
      </c>
      <c r="CI314" s="22">
        <f>Target_AM[[#This Row],[PROPORSI]]*VLOOKUP(Target_AM[[#This Row],[NIPNAS]],Target_CC[],COLUMN(BU$2)+9,0)</f>
        <v>0</v>
      </c>
      <c r="CJ314" s="22">
        <f>Target_AM[[#This Row],[PROPORSI]]*VLOOKUP(Target_AM[[#This Row],[NIPNAS]],Target_CC[],COLUMN(BV$2)+9,0)</f>
        <v>0</v>
      </c>
      <c r="CK314" s="22">
        <f>Target_AM[[#This Row],[PROPORSI]]*VLOOKUP(Target_AM[[#This Row],[NIPNAS]],Target_CC[],COLUMN(BW$2)+9,0)</f>
        <v>0</v>
      </c>
      <c r="CL314" s="22">
        <f>Target_AM[[#This Row],[PROPORSI]]*VLOOKUP(Target_AM[[#This Row],[NIPNAS]],Target_CC[],COLUMN(BX$2)+9,0)</f>
        <v>0</v>
      </c>
      <c r="CM314" s="22">
        <f>Target_AM[[#This Row],[PROPORSI]]*VLOOKUP(Target_AM[[#This Row],[NIPNAS]],Target_CC[],COLUMN(BY$2)+9,0)</f>
        <v>0</v>
      </c>
      <c r="CN314" s="22">
        <f>Target_AM[[#This Row],[PROPORSI]]*VLOOKUP(Target_AM[[#This Row],[NIPNAS]],Target_CC[],COLUMN(BZ$2)+9,0)</f>
        <v>0</v>
      </c>
      <c r="CO314" s="22">
        <f>Target_AM[[#This Row],[PROPORSI]]*VLOOKUP(Target_AM[[#This Row],[NIPNAS]],Target_CC[],COLUMN(CA$2)+9,0)</f>
        <v>2221800</v>
      </c>
      <c r="CP314" s="22">
        <f>Target_AM[[#This Row],[PROPORSI]]*VLOOKUP(Target_AM[[#This Row],[NIPNAS]],Target_CC[],COLUMN(CB$2)+9,0)</f>
        <v>2226107</v>
      </c>
      <c r="CQ314" s="22">
        <f>Target_AM[[#This Row],[PROPORSI]]*VLOOKUP(Target_AM[[#This Row],[NIPNAS]],Target_CC[],COLUMN(CC$2)+9,0)</f>
        <v>2218550</v>
      </c>
      <c r="CR314" s="22">
        <f>Target_AM[[#This Row],[PROPORSI]]*VLOOKUP(Target_AM[[#This Row],[NIPNAS]],Target_CC[],COLUMN(CD$2)+9,0)</f>
        <v>2218550</v>
      </c>
      <c r="CS314" s="22">
        <f>Target_AM[[#This Row],[PROPORSI]]*VLOOKUP(Target_AM[[#This Row],[NIPNAS]],Target_CC[],COLUMN(CE$2)+9,0)</f>
        <v>2218550</v>
      </c>
      <c r="CT314" s="22">
        <f>Target_AM[[#This Row],[PROPORSI]]*VLOOKUP(Target_AM[[#This Row],[NIPNAS]],Target_CC[],COLUMN(CF$2)+9,0)</f>
        <v>2218550</v>
      </c>
      <c r="CU314" s="22">
        <f>Target_AM[[#This Row],[PROPORSI]]*VLOOKUP(Target_AM[[#This Row],[NIPNAS]],Target_CC[],COLUMN(CG$2)+9,0)</f>
        <v>2218550</v>
      </c>
      <c r="CV314" s="22">
        <f>Target_AM[[#This Row],[PROPORSI]]*VLOOKUP(Target_AM[[#This Row],[NIPNAS]],Target_CC[],COLUMN(CH$2)+9,0)</f>
        <v>2218550</v>
      </c>
      <c r="CW314" s="22">
        <f>Target_AM[[#This Row],[PROPORSI]]*VLOOKUP(Target_AM[[#This Row],[NIPNAS]],Target_CC[],COLUMN(CI$2)+9,0)</f>
        <v>2218550</v>
      </c>
      <c r="CX314" s="22">
        <f>Target_AM[[#This Row],[PROPORSI]]*VLOOKUP(Target_AM[[#This Row],[NIPNAS]],Target_CC[],COLUMN(CJ$2)+9,0)</f>
        <v>2218550</v>
      </c>
      <c r="CY314" s="22">
        <f>Target_AM[[#This Row],[PROPORSI]]*VLOOKUP(Target_AM[[#This Row],[NIPNAS]],Target_CC[],COLUMN(CK$2)+9,0)</f>
        <v>2218550</v>
      </c>
      <c r="CZ314" s="22">
        <f>Target_AM[[#This Row],[PROPORSI]]*VLOOKUP(Target_AM[[#This Row],[NIPNAS]],Target_CC[],COLUMN(CL$2)+9,0)</f>
        <v>2218550</v>
      </c>
      <c r="DA314" s="22">
        <f>Target_AM[[#This Row],[PROPORSI]]*VLOOKUP(Target_AM[[#This Row],[NIPNAS]],Target_CC[],COLUMN(CM$2)+9,0)</f>
        <v>26633407</v>
      </c>
      <c r="DB314" s="22">
        <f>Target_AM[[#This Row],[PROPORSI]]*VLOOKUP(Target_AM[[#This Row],[NIPNAS]],Target_CC[],COLUMN(CN$2)+9,0)</f>
        <v>0</v>
      </c>
      <c r="DC314" s="22">
        <f>Target_AM[[#This Row],[PROPORSI]]*VLOOKUP(Target_AM[[#This Row],[NIPNAS]],Target_CC[],COLUMN(CO$2)+9,0)</f>
        <v>0</v>
      </c>
      <c r="DD314" s="22">
        <f>Target_AM[[#This Row],[PROPORSI]]*VLOOKUP(Target_AM[[#This Row],[NIPNAS]],Target_CC[],COLUMN(CP$2)+9,0)</f>
        <v>0</v>
      </c>
      <c r="DE314" s="22">
        <f>Target_AM[[#This Row],[PROPORSI]]*VLOOKUP(Target_AM[[#This Row],[NIPNAS]],Target_CC[],COLUMN(CQ$2)+9,0)</f>
        <v>0</v>
      </c>
      <c r="DF314" s="22">
        <f>Target_AM[[#This Row],[PROPORSI]]*VLOOKUP(Target_AM[[#This Row],[NIPNAS]],Target_CC[],COLUMN(CR$2)+9,0)</f>
        <v>0</v>
      </c>
      <c r="DG314" s="22">
        <f>Target_AM[[#This Row],[PROPORSI]]*VLOOKUP(Target_AM[[#This Row],[NIPNAS]],Target_CC[],COLUMN(CS$2)+9,0)</f>
        <v>0</v>
      </c>
      <c r="DH314" s="22">
        <f>Target_AM[[#This Row],[PROPORSI]]*VLOOKUP(Target_AM[[#This Row],[NIPNAS]],Target_CC[],COLUMN(CT$2)+9,0)</f>
        <v>0</v>
      </c>
      <c r="DI314" s="22">
        <f>Target_AM[[#This Row],[PROPORSI]]*VLOOKUP(Target_AM[[#This Row],[NIPNAS]],Target_CC[],COLUMN(CU$2)+9,0)</f>
        <v>0</v>
      </c>
      <c r="DJ314" s="22">
        <f>Target_AM[[#This Row],[PROPORSI]]*VLOOKUP(Target_AM[[#This Row],[NIPNAS]],Target_CC[],COLUMN(CV$2)+9,0)</f>
        <v>0</v>
      </c>
      <c r="DK314" s="22">
        <f>Target_AM[[#This Row],[PROPORSI]]*VLOOKUP(Target_AM[[#This Row],[NIPNAS]],Target_CC[],COLUMN(CW$2)+9,0)</f>
        <v>0</v>
      </c>
      <c r="DL314" s="22">
        <f>Target_AM[[#This Row],[PROPORSI]]*VLOOKUP(Target_AM[[#This Row],[NIPNAS]],Target_CC[],COLUMN(CX$2)+9,0)</f>
        <v>0</v>
      </c>
      <c r="DM314" s="22">
        <f>Target_AM[[#This Row],[PROPORSI]]*VLOOKUP(Target_AM[[#This Row],[NIPNAS]],Target_CC[],COLUMN(CY$2)+9,0)</f>
        <v>0</v>
      </c>
      <c r="DN314" s="22">
        <f>Target_AM[[#This Row],[PROPORSI]]*VLOOKUP(Target_AM[[#This Row],[NIPNAS]],Target_CC[],COLUMN(CZ$2)+9,0)</f>
        <v>0</v>
      </c>
      <c r="DO314" s="22">
        <f>Target_AM[[#This Row],[PROPORSI]]*VLOOKUP(Target_AM[[#This Row],[NIPNAS]],Target_CC[],COLUMN(DA$2)+9,0)</f>
        <v>0</v>
      </c>
      <c r="DP314" s="22">
        <f>Target_AM[[#This Row],[PROPORSI]]*VLOOKUP(Target_AM[[#This Row],[NIPNAS]],Target_CC[],COLUMN(DB$2)+9,0)</f>
        <v>0</v>
      </c>
      <c r="DQ314" s="22">
        <f>Target_AM[[#This Row],[PROPORSI]]*VLOOKUP(Target_AM[[#This Row],[NIPNAS]],Target_CC[],COLUMN(DC$2)+9,0)</f>
        <v>0</v>
      </c>
      <c r="DR314" s="22">
        <f>Target_AM[[#This Row],[PROPORSI]]*VLOOKUP(Target_AM[[#This Row],[NIPNAS]],Target_CC[],COLUMN(DD$2)+9,0)</f>
        <v>0</v>
      </c>
      <c r="DS314" s="22">
        <f>Target_AM[[#This Row],[PROPORSI]]*VLOOKUP(Target_AM[[#This Row],[NIPNAS]],Target_CC[],COLUMN(DE$2)+9,0)</f>
        <v>0</v>
      </c>
      <c r="DT314" s="22">
        <f>Target_AM[[#This Row],[PROPORSI]]*VLOOKUP(Target_AM[[#This Row],[NIPNAS]],Target_CC[],COLUMN(DF$2)+9,0)</f>
        <v>0</v>
      </c>
      <c r="DU314" s="22">
        <f>Target_AM[[#This Row],[PROPORSI]]*VLOOKUP(Target_AM[[#This Row],[NIPNAS]],Target_CC[],COLUMN(DG$2)+9,0)</f>
        <v>0</v>
      </c>
      <c r="DV314" s="22">
        <f>Target_AM[[#This Row],[PROPORSI]]*VLOOKUP(Target_AM[[#This Row],[NIPNAS]],Target_CC[],COLUMN(DH$2)+9,0)</f>
        <v>0</v>
      </c>
      <c r="DW314" s="22">
        <f>Target_AM[[#This Row],[PROPORSI]]*VLOOKUP(Target_AM[[#This Row],[NIPNAS]],Target_CC[],COLUMN(DI$2)+9,0)</f>
        <v>0</v>
      </c>
      <c r="DX314" s="22">
        <f>Target_AM[[#This Row],[PROPORSI]]*VLOOKUP(Target_AM[[#This Row],[NIPNAS]],Target_CC[],COLUMN(DJ$2)+9,0)</f>
        <v>0</v>
      </c>
      <c r="DY314" s="22">
        <f>Target_AM[[#This Row],[PROPORSI]]*VLOOKUP(Target_AM[[#This Row],[NIPNAS]],Target_CC[],COLUMN(DK$2)+9,0)</f>
        <v>0</v>
      </c>
      <c r="DZ314" s="22">
        <f>Target_AM[[#This Row],[PROPORSI]]*VLOOKUP(Target_AM[[#This Row],[NIPNAS]],Target_CC[],COLUMN(DL$2)+9,0)</f>
        <v>0</v>
      </c>
      <c r="EA314" s="22">
        <f>Target_AM[[#This Row],[PROPORSI]]*VLOOKUP(Target_AM[[#This Row],[NIPNAS]],Target_CC[],COLUMN(DM$2)+9,0)</f>
        <v>0</v>
      </c>
    </row>
    <row r="315" spans="2:131" x14ac:dyDescent="0.3">
      <c r="B315">
        <v>403613</v>
      </c>
      <c r="C315" t="s">
        <v>1003</v>
      </c>
      <c r="D315">
        <v>1</v>
      </c>
      <c r="E315" s="8">
        <v>45658</v>
      </c>
      <c r="F315">
        <v>19468690</v>
      </c>
      <c r="G315" t="s">
        <v>654</v>
      </c>
      <c r="J315" t="s">
        <v>363</v>
      </c>
      <c r="K315" t="s">
        <v>25</v>
      </c>
      <c r="L315" t="s">
        <v>159</v>
      </c>
      <c r="M315" t="s">
        <v>29</v>
      </c>
      <c r="N315" s="23">
        <f>Target_AM[[#This Row],[PROPORSI]]*VLOOKUP(Target_AM[[#This Row],[NIPNAS]],Target_CC[],9,0)</f>
        <v>35199901.465105385</v>
      </c>
      <c r="O315" s="22">
        <f>Target_AM[[#This Row],[PROPORSI]]*VLOOKUP(Target_AM[[#This Row],[NIPNAS]],Target_CC[],COLUMN(A$2)+9,0)</f>
        <v>2537130</v>
      </c>
      <c r="P315" s="22">
        <f>Target_AM[[#This Row],[PROPORSI]]*VLOOKUP(Target_AM[[#This Row],[NIPNAS]],Target_CC[],COLUMN(B$2)+9,0)</f>
        <v>2537130</v>
      </c>
      <c r="Q315" s="22">
        <f>Target_AM[[#This Row],[PROPORSI]]*VLOOKUP(Target_AM[[#This Row],[NIPNAS]],Target_CC[],COLUMN(C$2)+9,0)</f>
        <v>2435644.7999999998</v>
      </c>
      <c r="R315" s="22">
        <f>Target_AM[[#This Row],[PROPORSI]]*VLOOKUP(Target_AM[[#This Row],[NIPNAS]],Target_CC[],COLUMN(D$2)+9,0)</f>
        <v>2561486.4479999999</v>
      </c>
      <c r="S315" s="22">
        <f>Target_AM[[#This Row],[PROPORSI]]*VLOOKUP(Target_AM[[#This Row],[NIPNAS]],Target_CC[],COLUMN(E$2)+9,0)</f>
        <v>2435888.36448</v>
      </c>
      <c r="T315" s="22">
        <f>Target_AM[[#This Row],[PROPORSI]]*VLOOKUP(Target_AM[[#This Row],[NIPNAS]],Target_CC[],COLUMN(F$2)+9,0)</f>
        <v>2434632.3836448002</v>
      </c>
      <c r="U315" s="22">
        <f>Target_AM[[#This Row],[PROPORSI]]*VLOOKUP(Target_AM[[#This Row],[NIPNAS]],Target_CC[],COLUMN(G$2)+9,0)</f>
        <v>2942045.8238364481</v>
      </c>
      <c r="V315" s="22">
        <f>Target_AM[[#This Row],[PROPORSI]]*VLOOKUP(Target_AM[[#This Row],[NIPNAS]],Target_CC[],COLUMN(H$2)+9,0)</f>
        <v>2566550.4582383647</v>
      </c>
      <c r="W315" s="22">
        <f>Target_AM[[#This Row],[PROPORSI]]*VLOOKUP(Target_AM[[#This Row],[NIPNAS]],Target_CC[],COLUMN(I$2)+9,0)</f>
        <v>2689652.0045823837</v>
      </c>
      <c r="X315" s="22">
        <f>Target_AM[[#This Row],[PROPORSI]]*VLOOKUP(Target_AM[[#This Row],[NIPNAS]],Target_CC[],COLUMN(J$2)+9,0)</f>
        <v>2944596.0200458239</v>
      </c>
      <c r="Y315" s="22">
        <f>Target_AM[[#This Row],[PROPORSI]]*VLOOKUP(Target_AM[[#This Row],[NIPNAS]],Target_CC[],COLUMN(K$2)+9,0)</f>
        <v>2566575.9602004583</v>
      </c>
      <c r="Z315" s="22">
        <f>Target_AM[[#This Row],[PROPORSI]]*VLOOKUP(Target_AM[[#This Row],[NIPNAS]],Target_CC[],COLUMN(L$2)+9,0)</f>
        <v>2816508.7596020047</v>
      </c>
      <c r="AA315" s="22">
        <f>Target_AM[[#This Row],[PROPORSI]]*VLOOKUP(Target_AM[[#This Row],[NIPNAS]],Target_CC[],COLUMN(M$2)+9,0)</f>
        <v>31467841.022630282</v>
      </c>
      <c r="AB315" s="22">
        <f>Target_AM[[#This Row],[PROPORSI]]*VLOOKUP(Target_AM[[#This Row],[NIPNAS]],Target_CC[],COLUMN(N$2)+9,0)</f>
        <v>48772.819314940374</v>
      </c>
      <c r="AC315" s="22">
        <f>Target_AM[[#This Row],[PROPORSI]]*VLOOKUP(Target_AM[[#This Row],[NIPNAS]],Target_CC[],COLUMN(O$2)+9,0)</f>
        <v>285319.78325329494</v>
      </c>
      <c r="AD315" s="22">
        <f>Target_AM[[#This Row],[PROPORSI]]*VLOOKUP(Target_AM[[#This Row],[NIPNAS]],Target_CC[],COLUMN(P$2)+9,0)</f>
        <v>260692.36852566866</v>
      </c>
      <c r="AE315" s="22">
        <f>Target_AM[[#This Row],[PROPORSI]]*VLOOKUP(Target_AM[[#This Row],[NIPNAS]],Target_CC[],COLUMN(Q$2)+9,0)</f>
        <v>179944.25372458104</v>
      </c>
      <c r="AF315" s="22">
        <f>Target_AM[[#This Row],[PROPORSI]]*VLOOKUP(Target_AM[[#This Row],[NIPNAS]],Target_CC[],COLUMN(R$2)+9,0)</f>
        <v>243143.27779282216</v>
      </c>
      <c r="AG315" s="22">
        <f>Target_AM[[#This Row],[PROPORSI]]*VLOOKUP(Target_AM[[#This Row],[NIPNAS]],Target_CC[],COLUMN(S$2)+9,0)</f>
        <v>351521.14748327876</v>
      </c>
      <c r="AH315" s="22">
        <f>Target_AM[[#This Row],[PROPORSI]]*VLOOKUP(Target_AM[[#This Row],[NIPNAS]],Target_CC[],COLUMN(T$2)+9,0)</f>
        <v>413688.05598678306</v>
      </c>
      <c r="AI315" s="22">
        <f>Target_AM[[#This Row],[PROPORSI]]*VLOOKUP(Target_AM[[#This Row],[NIPNAS]],Target_CC[],COLUMN(U$2)+9,0)</f>
        <v>457034.67787164223</v>
      </c>
      <c r="AJ315" s="22">
        <f>Target_AM[[#This Row],[PROPORSI]]*VLOOKUP(Target_AM[[#This Row],[NIPNAS]],Target_CC[],COLUMN(V$2)+9,0)</f>
        <v>374376.50986354612</v>
      </c>
      <c r="AK315" s="22">
        <f>Target_AM[[#This Row],[PROPORSI]]*VLOOKUP(Target_AM[[#This Row],[NIPNAS]],Target_CC[],COLUMN(W$2)+9,0)</f>
        <v>460623.38644794474</v>
      </c>
      <c r="AL315" s="22">
        <f>Target_AM[[#This Row],[PROPORSI]]*VLOOKUP(Target_AM[[#This Row],[NIPNAS]],Target_CC[],COLUMN(X$2)+9,0)</f>
        <v>620117.49090631958</v>
      </c>
      <c r="AM315" s="22">
        <f>Target_AM[[#This Row],[PROPORSI]]*VLOOKUP(Target_AM[[#This Row],[NIPNAS]],Target_CC[],COLUMN(Y$2)+9,0)</f>
        <v>388322.95141262352</v>
      </c>
      <c r="AN315" s="22">
        <f>Target_AM[[#This Row],[PROPORSI]]*VLOOKUP(Target_AM[[#This Row],[NIPNAS]],Target_CC[],COLUMN(Z$2)+9,0)</f>
        <v>4083556.7225834457</v>
      </c>
      <c r="AO315" s="22">
        <f>Target_AM[[#This Row],[PROPORSI]]*VLOOKUP(Target_AM[[#This Row],[NIPNAS]],Target_CC[],COLUMN(AA$2)+9,0)</f>
        <v>2585902.8193149404</v>
      </c>
      <c r="AP315" s="22">
        <f>Target_AM[[#This Row],[PROPORSI]]*VLOOKUP(Target_AM[[#This Row],[NIPNAS]],Target_CC[],COLUMN(AB$2)+9,0)</f>
        <v>2822449.7832532949</v>
      </c>
      <c r="AQ315" s="22">
        <f>Target_AM[[#This Row],[PROPORSI]]*VLOOKUP(Target_AM[[#This Row],[NIPNAS]],Target_CC[],COLUMN(AC$2)+9,0)</f>
        <v>2696337.1685256683</v>
      </c>
      <c r="AR315" s="22">
        <f>Target_AM[[#This Row],[PROPORSI]]*VLOOKUP(Target_AM[[#This Row],[NIPNAS]],Target_CC[],COLUMN(AD$2)+9,0)</f>
        <v>2741430.701724581</v>
      </c>
      <c r="AS315" s="22">
        <f>Target_AM[[#This Row],[PROPORSI]]*VLOOKUP(Target_AM[[#This Row],[NIPNAS]],Target_CC[],COLUMN(AE$2)+9,0)</f>
        <v>2679031.6422728221</v>
      </c>
      <c r="AT315" s="22">
        <f>Target_AM[[#This Row],[PROPORSI]]*VLOOKUP(Target_AM[[#This Row],[NIPNAS]],Target_CC[],COLUMN(AF$2)+9,0)</f>
        <v>2786153.5311280787</v>
      </c>
      <c r="AU315" s="22">
        <f>Target_AM[[#This Row],[PROPORSI]]*VLOOKUP(Target_AM[[#This Row],[NIPNAS]],Target_CC[],COLUMN(AG$2)+9,0)</f>
        <v>3355733.8798232311</v>
      </c>
      <c r="AV315" s="22">
        <f>Target_AM[[#This Row],[PROPORSI]]*VLOOKUP(Target_AM[[#This Row],[NIPNAS]],Target_CC[],COLUMN(AH$2)+9,0)</f>
        <v>3023585.1361100068</v>
      </c>
      <c r="AW315" s="22">
        <f>Target_AM[[#This Row],[PROPORSI]]*VLOOKUP(Target_AM[[#This Row],[NIPNAS]],Target_CC[],COLUMN(AI$2)+9,0)</f>
        <v>3064028.5144459298</v>
      </c>
      <c r="AX315" s="22">
        <f>Target_AM[[#This Row],[PROPORSI]]*VLOOKUP(Target_AM[[#This Row],[NIPNAS]],Target_CC[],COLUMN(AJ$2)+9,0)</f>
        <v>3405219.4064937686</v>
      </c>
      <c r="AY315" s="22">
        <f>Target_AM[[#This Row],[PROPORSI]]*VLOOKUP(Target_AM[[#This Row],[NIPNAS]],Target_CC[],COLUMN(AK$2)+9,0)</f>
        <v>3186693.4511067779</v>
      </c>
      <c r="AZ315" s="22">
        <f>Target_AM[[#This Row],[PROPORSI]]*VLOOKUP(Target_AM[[#This Row],[NIPNAS]],Target_CC[],COLUMN(AL$2)+9,0)</f>
        <v>3204831.7110146284</v>
      </c>
      <c r="BA315" s="22">
        <f>Target_AM[[#This Row],[PROPORSI]]*VLOOKUP(Target_AM[[#This Row],[NIPNAS]],Target_CC[],COLUMN(AM$2)+9,0)</f>
        <v>35551397.745213732</v>
      </c>
      <c r="BB315" s="22">
        <f>Target_AM[[#This Row],[PROPORSI]]*VLOOKUP(Target_AM[[#This Row],[NIPNAS]],Target_CC[],COLUMN(AN$2)+9,0)</f>
        <v>792396.75529236195</v>
      </c>
      <c r="BC315" s="22">
        <f>Target_AM[[#This Row],[PROPORSI]]*VLOOKUP(Target_AM[[#This Row],[NIPNAS]],Target_CC[],COLUMN(AO$2)+9,0)</f>
        <v>6032290.547343405</v>
      </c>
      <c r="BD315" s="22">
        <f>Target_AM[[#This Row],[PROPORSI]]*VLOOKUP(Target_AM[[#This Row],[NIPNAS]],Target_CC[],COLUMN(AP$2)+9,0)</f>
        <v>1721168.2227272117</v>
      </c>
      <c r="BE315" s="22">
        <f>Target_AM[[#This Row],[PROPORSI]]*VLOOKUP(Target_AM[[#This Row],[NIPNAS]],Target_CC[],COLUMN(AQ$2)+9,0)</f>
        <v>3730263.1812121775</v>
      </c>
      <c r="BF315" s="22">
        <f>Target_AM[[#This Row],[PROPORSI]]*VLOOKUP(Target_AM[[#This Row],[NIPNAS]],Target_CC[],COLUMN(AR$2)+9,0)</f>
        <v>4356146.5649457099</v>
      </c>
      <c r="BG315" s="22">
        <f>Target_AM[[#This Row],[PROPORSI]]*VLOOKUP(Target_AM[[#This Row],[NIPNAS]],Target_CC[],COLUMN(AS$2)+9,0)</f>
        <v>4727385.5144472579</v>
      </c>
      <c r="BH315" s="22">
        <f>Target_AM[[#This Row],[PROPORSI]]*VLOOKUP(Target_AM[[#This Row],[NIPNAS]],Target_CC[],COLUMN(AT$2)+9,0)</f>
        <v>304335.51175167295</v>
      </c>
      <c r="BI315" s="22">
        <f>Target_AM[[#This Row],[PROPORSI]]*VLOOKUP(Target_AM[[#This Row],[NIPNAS]],Target_CC[],COLUMN(AU$2)+9,0)</f>
        <v>6178364.2199487239</v>
      </c>
      <c r="BJ315" s="22">
        <f>Target_AM[[#This Row],[PROPORSI]]*VLOOKUP(Target_AM[[#This Row],[NIPNAS]],Target_CC[],COLUMN(AV$2)+9,0)</f>
        <v>2219161.1340547749</v>
      </c>
      <c r="BK315" s="22">
        <f>Target_AM[[#This Row],[PROPORSI]]*VLOOKUP(Target_AM[[#This Row],[NIPNAS]],Target_CC[],COLUMN(AW$2)+9,0)</f>
        <v>6294176.2929679696</v>
      </c>
      <c r="BL315" s="22">
        <f>Target_AM[[#This Row],[PROPORSI]]*VLOOKUP(Target_AM[[#This Row],[NIPNAS]],Target_CC[],COLUMN(AX$2)+9,0)</f>
        <v>4667404.7998496499</v>
      </c>
      <c r="BM315" s="22">
        <f>Target_AM[[#This Row],[PROPORSI]]*VLOOKUP(Target_AM[[#This Row],[NIPNAS]],Target_CC[],COLUMN(AY$2)+9,0)</f>
        <v>3677144.2621599752</v>
      </c>
      <c r="BN315" s="22">
        <f>Target_AM[[#This Row],[PROPORSI]]*VLOOKUP(Target_AM[[#This Row],[NIPNAS]],Target_CC[],COLUMN(AZ$2)+9,0)</f>
        <v>44700237.006700888</v>
      </c>
      <c r="BO315" s="22">
        <f>Target_AM[[#This Row],[PROPORSI]]*VLOOKUP(Target_AM[[#This Row],[NIPNAS]],Target_CC[],COLUMN(BA$2)+9,0)</f>
        <v>2223120</v>
      </c>
      <c r="BP315" s="22">
        <f>Target_AM[[#This Row],[PROPORSI]]*VLOOKUP(Target_AM[[#This Row],[NIPNAS]],Target_CC[],COLUMN(BB$2)+9,0)</f>
        <v>1305439</v>
      </c>
      <c r="BQ315" s="22">
        <f>Target_AM[[#This Row],[PROPORSI]]*VLOOKUP(Target_AM[[#This Row],[NIPNAS]],Target_CC[],COLUMN(BC$2)+9,0)</f>
        <v>1277711</v>
      </c>
      <c r="BR315" s="22">
        <f>Target_AM[[#This Row],[PROPORSI]]*VLOOKUP(Target_AM[[#This Row],[NIPNAS]],Target_CC[],COLUMN(BD$2)+9,0)</f>
        <v>1273460</v>
      </c>
      <c r="BS315" s="22">
        <f>Target_AM[[#This Row],[PROPORSI]]*VLOOKUP(Target_AM[[#This Row],[NIPNAS]],Target_CC[],COLUMN(BE$2)+9,0)</f>
        <v>1273460</v>
      </c>
      <c r="BT315" s="22">
        <f>Target_AM[[#This Row],[PROPORSI]]*VLOOKUP(Target_AM[[#This Row],[NIPNAS]],Target_CC[],COLUMN(BF$2)+9,0)</f>
        <v>1273460</v>
      </c>
      <c r="BU315" s="22">
        <f>Target_AM[[#This Row],[PROPORSI]]*VLOOKUP(Target_AM[[#This Row],[NIPNAS]],Target_CC[],COLUMN(BG$2)+9,0)</f>
        <v>1273460</v>
      </c>
      <c r="BV315" s="22">
        <f>Target_AM[[#This Row],[PROPORSI]]*VLOOKUP(Target_AM[[#This Row],[NIPNAS]],Target_CC[],COLUMN(BH$2)+9,0)</f>
        <v>1273460</v>
      </c>
      <c r="BW315" s="22">
        <f>Target_AM[[#This Row],[PROPORSI]]*VLOOKUP(Target_AM[[#This Row],[NIPNAS]],Target_CC[],COLUMN(BI$2)+9,0)</f>
        <v>1273460</v>
      </c>
      <c r="BX315" s="22">
        <f>Target_AM[[#This Row],[PROPORSI]]*VLOOKUP(Target_AM[[#This Row],[NIPNAS]],Target_CC[],COLUMN(BJ$2)+9,0)</f>
        <v>1273460</v>
      </c>
      <c r="BY315" s="22">
        <f>Target_AM[[#This Row],[PROPORSI]]*VLOOKUP(Target_AM[[#This Row],[NIPNAS]],Target_CC[],COLUMN(BK$2)+9,0)</f>
        <v>1273460</v>
      </c>
      <c r="BZ315" s="22">
        <f>Target_AM[[#This Row],[PROPORSI]]*VLOOKUP(Target_AM[[#This Row],[NIPNAS]],Target_CC[],COLUMN(BL$2)+9,0)</f>
        <v>1273460</v>
      </c>
      <c r="CA315" s="22">
        <f>Target_AM[[#This Row],[PROPORSI]]*VLOOKUP(Target_AM[[#This Row],[NIPNAS]],Target_CC[],COLUMN(BM$2)+9,0)</f>
        <v>16267410</v>
      </c>
      <c r="CB315" s="22">
        <f>Target_AM[[#This Row],[PROPORSI]]*VLOOKUP(Target_AM[[#This Row],[NIPNAS]],Target_CC[],COLUMN(BN$2)+9,0)</f>
        <v>0</v>
      </c>
      <c r="CC315" s="22">
        <f>Target_AM[[#This Row],[PROPORSI]]*VLOOKUP(Target_AM[[#This Row],[NIPNAS]],Target_CC[],COLUMN(BO$2)+9,0)</f>
        <v>0</v>
      </c>
      <c r="CD315" s="22">
        <f>Target_AM[[#This Row],[PROPORSI]]*VLOOKUP(Target_AM[[#This Row],[NIPNAS]],Target_CC[],COLUMN(BP$2)+9,0)</f>
        <v>0</v>
      </c>
      <c r="CE315" s="22">
        <f>Target_AM[[#This Row],[PROPORSI]]*VLOOKUP(Target_AM[[#This Row],[NIPNAS]],Target_CC[],COLUMN(BQ$2)+9,0)</f>
        <v>0</v>
      </c>
      <c r="CF315" s="22">
        <f>Target_AM[[#This Row],[PROPORSI]]*VLOOKUP(Target_AM[[#This Row],[NIPNAS]],Target_CC[],COLUMN(BR$2)+9,0)</f>
        <v>0</v>
      </c>
      <c r="CG315" s="22">
        <f>Target_AM[[#This Row],[PROPORSI]]*VLOOKUP(Target_AM[[#This Row],[NIPNAS]],Target_CC[],COLUMN(BS$2)+9,0)</f>
        <v>0</v>
      </c>
      <c r="CH315" s="22">
        <f>Target_AM[[#This Row],[PROPORSI]]*VLOOKUP(Target_AM[[#This Row],[NIPNAS]],Target_CC[],COLUMN(BT$2)+9,0)</f>
        <v>0</v>
      </c>
      <c r="CI315" s="22">
        <f>Target_AM[[#This Row],[PROPORSI]]*VLOOKUP(Target_AM[[#This Row],[NIPNAS]],Target_CC[],COLUMN(BU$2)+9,0)</f>
        <v>0</v>
      </c>
      <c r="CJ315" s="22">
        <f>Target_AM[[#This Row],[PROPORSI]]*VLOOKUP(Target_AM[[#This Row],[NIPNAS]],Target_CC[],COLUMN(BV$2)+9,0)</f>
        <v>0</v>
      </c>
      <c r="CK315" s="22">
        <f>Target_AM[[#This Row],[PROPORSI]]*VLOOKUP(Target_AM[[#This Row],[NIPNAS]],Target_CC[],COLUMN(BW$2)+9,0)</f>
        <v>0</v>
      </c>
      <c r="CL315" s="22">
        <f>Target_AM[[#This Row],[PROPORSI]]*VLOOKUP(Target_AM[[#This Row],[NIPNAS]],Target_CC[],COLUMN(BX$2)+9,0)</f>
        <v>0</v>
      </c>
      <c r="CM315" s="22">
        <f>Target_AM[[#This Row],[PROPORSI]]*VLOOKUP(Target_AM[[#This Row],[NIPNAS]],Target_CC[],COLUMN(BY$2)+9,0)</f>
        <v>0</v>
      </c>
      <c r="CN315" s="22">
        <f>Target_AM[[#This Row],[PROPORSI]]*VLOOKUP(Target_AM[[#This Row],[NIPNAS]],Target_CC[],COLUMN(BZ$2)+9,0)</f>
        <v>0</v>
      </c>
      <c r="CO315" s="22">
        <f>Target_AM[[#This Row],[PROPORSI]]*VLOOKUP(Target_AM[[#This Row],[NIPNAS]],Target_CC[],COLUMN(CA$2)+9,0)</f>
        <v>2219264</v>
      </c>
      <c r="CP315" s="22">
        <f>Target_AM[[#This Row],[PROPORSI]]*VLOOKUP(Target_AM[[#This Row],[NIPNAS]],Target_CC[],COLUMN(CB$2)+9,0)</f>
        <v>1290500</v>
      </c>
      <c r="CQ315" s="22">
        <f>Target_AM[[#This Row],[PROPORSI]]*VLOOKUP(Target_AM[[#This Row],[NIPNAS]],Target_CC[],COLUMN(CC$2)+9,0)</f>
        <v>1273460</v>
      </c>
      <c r="CR315" s="22">
        <f>Target_AM[[#This Row],[PROPORSI]]*VLOOKUP(Target_AM[[#This Row],[NIPNAS]],Target_CC[],COLUMN(CD$2)+9,0)</f>
        <v>1273460</v>
      </c>
      <c r="CS315" s="22">
        <f>Target_AM[[#This Row],[PROPORSI]]*VLOOKUP(Target_AM[[#This Row],[NIPNAS]],Target_CC[],COLUMN(CE$2)+9,0)</f>
        <v>1273460</v>
      </c>
      <c r="CT315" s="22">
        <f>Target_AM[[#This Row],[PROPORSI]]*VLOOKUP(Target_AM[[#This Row],[NIPNAS]],Target_CC[],COLUMN(CF$2)+9,0)</f>
        <v>1273460</v>
      </c>
      <c r="CU315" s="22">
        <f>Target_AM[[#This Row],[PROPORSI]]*VLOOKUP(Target_AM[[#This Row],[NIPNAS]],Target_CC[],COLUMN(CG$2)+9,0)</f>
        <v>1273460</v>
      </c>
      <c r="CV315" s="22">
        <f>Target_AM[[#This Row],[PROPORSI]]*VLOOKUP(Target_AM[[#This Row],[NIPNAS]],Target_CC[],COLUMN(CH$2)+9,0)</f>
        <v>1273460</v>
      </c>
      <c r="CW315" s="22">
        <f>Target_AM[[#This Row],[PROPORSI]]*VLOOKUP(Target_AM[[#This Row],[NIPNAS]],Target_CC[],COLUMN(CI$2)+9,0)</f>
        <v>1273460</v>
      </c>
      <c r="CX315" s="22">
        <f>Target_AM[[#This Row],[PROPORSI]]*VLOOKUP(Target_AM[[#This Row],[NIPNAS]],Target_CC[],COLUMN(CJ$2)+9,0)</f>
        <v>1273460</v>
      </c>
      <c r="CY315" s="22">
        <f>Target_AM[[#This Row],[PROPORSI]]*VLOOKUP(Target_AM[[#This Row],[NIPNAS]],Target_CC[],COLUMN(CK$2)+9,0)</f>
        <v>1273460</v>
      </c>
      <c r="CZ315" s="22">
        <f>Target_AM[[#This Row],[PROPORSI]]*VLOOKUP(Target_AM[[#This Row],[NIPNAS]],Target_CC[],COLUMN(CL$2)+9,0)</f>
        <v>1273460</v>
      </c>
      <c r="DA315" s="22">
        <f>Target_AM[[#This Row],[PROPORSI]]*VLOOKUP(Target_AM[[#This Row],[NIPNAS]],Target_CC[],COLUMN(CM$2)+9,0)</f>
        <v>16244364</v>
      </c>
      <c r="DB315" s="22">
        <f>Target_AM[[#This Row],[PROPORSI]]*VLOOKUP(Target_AM[[#This Row],[NIPNAS]],Target_CC[],COLUMN(CN$2)+9,0)</f>
        <v>0</v>
      </c>
      <c r="DC315" s="22">
        <f>Target_AM[[#This Row],[PROPORSI]]*VLOOKUP(Target_AM[[#This Row],[NIPNAS]],Target_CC[],COLUMN(CO$2)+9,0)</f>
        <v>0</v>
      </c>
      <c r="DD315" s="22">
        <f>Target_AM[[#This Row],[PROPORSI]]*VLOOKUP(Target_AM[[#This Row],[NIPNAS]],Target_CC[],COLUMN(CP$2)+9,0)</f>
        <v>0</v>
      </c>
      <c r="DE315" s="22">
        <f>Target_AM[[#This Row],[PROPORSI]]*VLOOKUP(Target_AM[[#This Row],[NIPNAS]],Target_CC[],COLUMN(CQ$2)+9,0)</f>
        <v>0</v>
      </c>
      <c r="DF315" s="22">
        <f>Target_AM[[#This Row],[PROPORSI]]*VLOOKUP(Target_AM[[#This Row],[NIPNAS]],Target_CC[],COLUMN(CR$2)+9,0)</f>
        <v>0</v>
      </c>
      <c r="DG315" s="22">
        <f>Target_AM[[#This Row],[PROPORSI]]*VLOOKUP(Target_AM[[#This Row],[NIPNAS]],Target_CC[],COLUMN(CS$2)+9,0)</f>
        <v>0</v>
      </c>
      <c r="DH315" s="22">
        <f>Target_AM[[#This Row],[PROPORSI]]*VLOOKUP(Target_AM[[#This Row],[NIPNAS]],Target_CC[],COLUMN(CT$2)+9,0)</f>
        <v>0</v>
      </c>
      <c r="DI315" s="22">
        <f>Target_AM[[#This Row],[PROPORSI]]*VLOOKUP(Target_AM[[#This Row],[NIPNAS]],Target_CC[],COLUMN(CU$2)+9,0)</f>
        <v>0</v>
      </c>
      <c r="DJ315" s="22">
        <f>Target_AM[[#This Row],[PROPORSI]]*VLOOKUP(Target_AM[[#This Row],[NIPNAS]],Target_CC[],COLUMN(CV$2)+9,0)</f>
        <v>0</v>
      </c>
      <c r="DK315" s="22">
        <f>Target_AM[[#This Row],[PROPORSI]]*VLOOKUP(Target_AM[[#This Row],[NIPNAS]],Target_CC[],COLUMN(CW$2)+9,0)</f>
        <v>0</v>
      </c>
      <c r="DL315" s="22">
        <f>Target_AM[[#This Row],[PROPORSI]]*VLOOKUP(Target_AM[[#This Row],[NIPNAS]],Target_CC[],COLUMN(CX$2)+9,0)</f>
        <v>0</v>
      </c>
      <c r="DM315" s="22">
        <f>Target_AM[[#This Row],[PROPORSI]]*VLOOKUP(Target_AM[[#This Row],[NIPNAS]],Target_CC[],COLUMN(CY$2)+9,0)</f>
        <v>0</v>
      </c>
      <c r="DN315" s="22">
        <f>Target_AM[[#This Row],[PROPORSI]]*VLOOKUP(Target_AM[[#This Row],[NIPNAS]],Target_CC[],COLUMN(CZ$2)+9,0)</f>
        <v>0</v>
      </c>
      <c r="DO315" s="22">
        <f>Target_AM[[#This Row],[PROPORSI]]*VLOOKUP(Target_AM[[#This Row],[NIPNAS]],Target_CC[],COLUMN(DA$2)+9,0)</f>
        <v>0</v>
      </c>
      <c r="DP315" s="22">
        <f>Target_AM[[#This Row],[PROPORSI]]*VLOOKUP(Target_AM[[#This Row],[NIPNAS]],Target_CC[],COLUMN(DB$2)+9,0)</f>
        <v>0</v>
      </c>
      <c r="DQ315" s="22">
        <f>Target_AM[[#This Row],[PROPORSI]]*VLOOKUP(Target_AM[[#This Row],[NIPNAS]],Target_CC[],COLUMN(DC$2)+9,0)</f>
        <v>0</v>
      </c>
      <c r="DR315" s="22">
        <f>Target_AM[[#This Row],[PROPORSI]]*VLOOKUP(Target_AM[[#This Row],[NIPNAS]],Target_CC[],COLUMN(DD$2)+9,0)</f>
        <v>0</v>
      </c>
      <c r="DS315" s="22">
        <f>Target_AM[[#This Row],[PROPORSI]]*VLOOKUP(Target_AM[[#This Row],[NIPNAS]],Target_CC[],COLUMN(DE$2)+9,0)</f>
        <v>0</v>
      </c>
      <c r="DT315" s="22">
        <f>Target_AM[[#This Row],[PROPORSI]]*VLOOKUP(Target_AM[[#This Row],[NIPNAS]],Target_CC[],COLUMN(DF$2)+9,0)</f>
        <v>0</v>
      </c>
      <c r="DU315" s="22">
        <f>Target_AM[[#This Row],[PROPORSI]]*VLOOKUP(Target_AM[[#This Row],[NIPNAS]],Target_CC[],COLUMN(DG$2)+9,0)</f>
        <v>0</v>
      </c>
      <c r="DV315" s="22">
        <f>Target_AM[[#This Row],[PROPORSI]]*VLOOKUP(Target_AM[[#This Row],[NIPNAS]],Target_CC[],COLUMN(DH$2)+9,0)</f>
        <v>0</v>
      </c>
      <c r="DW315" s="22">
        <f>Target_AM[[#This Row],[PROPORSI]]*VLOOKUP(Target_AM[[#This Row],[NIPNAS]],Target_CC[],COLUMN(DI$2)+9,0)</f>
        <v>0</v>
      </c>
      <c r="DX315" s="22">
        <f>Target_AM[[#This Row],[PROPORSI]]*VLOOKUP(Target_AM[[#This Row],[NIPNAS]],Target_CC[],COLUMN(DJ$2)+9,0)</f>
        <v>0</v>
      </c>
      <c r="DY315" s="22">
        <f>Target_AM[[#This Row],[PROPORSI]]*VLOOKUP(Target_AM[[#This Row],[NIPNAS]],Target_CC[],COLUMN(DK$2)+9,0)</f>
        <v>0</v>
      </c>
      <c r="DZ315" s="22">
        <f>Target_AM[[#This Row],[PROPORSI]]*VLOOKUP(Target_AM[[#This Row],[NIPNAS]],Target_CC[],COLUMN(DL$2)+9,0)</f>
        <v>0</v>
      </c>
      <c r="EA315" s="22">
        <f>Target_AM[[#This Row],[PROPORSI]]*VLOOKUP(Target_AM[[#This Row],[NIPNAS]],Target_CC[],COLUMN(DM$2)+9,0)</f>
        <v>0</v>
      </c>
    </row>
    <row r="316" spans="2:131" x14ac:dyDescent="0.3">
      <c r="B316">
        <v>404429</v>
      </c>
      <c r="C316" t="s">
        <v>1008</v>
      </c>
      <c r="D316">
        <v>1</v>
      </c>
      <c r="E316" s="8">
        <v>45658</v>
      </c>
      <c r="F316">
        <v>10001080</v>
      </c>
      <c r="G316" t="s">
        <v>652</v>
      </c>
      <c r="J316" t="s">
        <v>296</v>
      </c>
      <c r="K316" t="s">
        <v>25</v>
      </c>
      <c r="L316" t="s">
        <v>159</v>
      </c>
      <c r="M316" t="s">
        <v>29</v>
      </c>
      <c r="N316" s="23">
        <f>Target_AM[[#This Row],[PROPORSI]]*VLOOKUP(Target_AM[[#This Row],[NIPNAS]],Target_CC[],9,0)</f>
        <v>17699040.67808466</v>
      </c>
      <c r="O316" s="22">
        <f>Target_AM[[#This Row],[PROPORSI]]*VLOOKUP(Target_AM[[#This Row],[NIPNAS]],Target_CC[],COLUMN(A$2)+9,0)</f>
        <v>3086766.7115000002</v>
      </c>
      <c r="P316" s="22">
        <f>Target_AM[[#This Row],[PROPORSI]]*VLOOKUP(Target_AM[[#This Row],[NIPNAS]],Target_CC[],COLUMN(B$2)+9,0)</f>
        <v>3002824.213</v>
      </c>
      <c r="Q316" s="22">
        <f>Target_AM[[#This Row],[PROPORSI]]*VLOOKUP(Target_AM[[#This Row],[NIPNAS]],Target_CC[],COLUMN(C$2)+9,0)</f>
        <v>3012756.8715000004</v>
      </c>
      <c r="R316" s="22">
        <f>Target_AM[[#This Row],[PROPORSI]]*VLOOKUP(Target_AM[[#This Row],[NIPNAS]],Target_CC[],COLUMN(D$2)+9,0)</f>
        <v>2972245.4989999998</v>
      </c>
      <c r="S316" s="22">
        <f>Target_AM[[#This Row],[PROPORSI]]*VLOOKUP(Target_AM[[#This Row],[NIPNAS]],Target_CC[],COLUMN(E$2)+9,0)</f>
        <v>2896579.4525000006</v>
      </c>
      <c r="T316" s="22">
        <f>Target_AM[[#This Row],[PROPORSI]]*VLOOKUP(Target_AM[[#This Row],[NIPNAS]],Target_CC[],COLUMN(F$2)+9,0)</f>
        <v>2882070.8339999998</v>
      </c>
      <c r="U316" s="22">
        <f>Target_AM[[#This Row],[PROPORSI]]*VLOOKUP(Target_AM[[#This Row],[NIPNAS]],Target_CC[],COLUMN(G$2)+9,0)</f>
        <v>3000536.233</v>
      </c>
      <c r="V316" s="22">
        <f>Target_AM[[#This Row],[PROPORSI]]*VLOOKUP(Target_AM[[#This Row],[NIPNAS]],Target_CC[],COLUMN(H$2)+9,0)</f>
        <v>3063200.9024999999</v>
      </c>
      <c r="W316" s="22">
        <f>Target_AM[[#This Row],[PROPORSI]]*VLOOKUP(Target_AM[[#This Row],[NIPNAS]],Target_CC[],COLUMN(I$2)+9,0)</f>
        <v>3045623.5655</v>
      </c>
      <c r="X316" s="22">
        <f>Target_AM[[#This Row],[PROPORSI]]*VLOOKUP(Target_AM[[#This Row],[NIPNAS]],Target_CC[],COLUMN(J$2)+9,0)</f>
        <v>3053268.2439999999</v>
      </c>
      <c r="Y316" s="22">
        <f>Target_AM[[#This Row],[PROPORSI]]*VLOOKUP(Target_AM[[#This Row],[NIPNAS]],Target_CC[],COLUMN(K$2)+9,0)</f>
        <v>3055556.2239999999</v>
      </c>
      <c r="Z316" s="22">
        <f>Target_AM[[#This Row],[PROPORSI]]*VLOOKUP(Target_AM[[#This Row],[NIPNAS]],Target_CC[],COLUMN(L$2)+9,0)</f>
        <v>3028046.2285000002</v>
      </c>
      <c r="AA316" s="22">
        <f>Target_AM[[#This Row],[PROPORSI]]*VLOOKUP(Target_AM[[#This Row],[NIPNAS]],Target_CC[],COLUMN(M$2)+9,0)</f>
        <v>36099474.978999995</v>
      </c>
      <c r="AB316" s="22">
        <f>Target_AM[[#This Row],[PROPORSI]]*VLOOKUP(Target_AM[[#This Row],[NIPNAS]],Target_CC[],COLUMN(N$2)+9,0)</f>
        <v>0</v>
      </c>
      <c r="AC316" s="22">
        <f>Target_AM[[#This Row],[PROPORSI]]*VLOOKUP(Target_AM[[#This Row],[NIPNAS]],Target_CC[],COLUMN(O$2)+9,0)</f>
        <v>690859.22431823774</v>
      </c>
      <c r="AD316" s="22">
        <f>Target_AM[[#This Row],[PROPORSI]]*VLOOKUP(Target_AM[[#This Row],[NIPNAS]],Target_CC[],COLUMN(P$2)+9,0)</f>
        <v>683729.23020126333</v>
      </c>
      <c r="AE316" s="22">
        <f>Target_AM[[#This Row],[PROPORSI]]*VLOOKUP(Target_AM[[#This Row],[NIPNAS]],Target_CC[],COLUMN(Q$2)+9,0)</f>
        <v>537486.86343142285</v>
      </c>
      <c r="AF316" s="22">
        <f>Target_AM[[#This Row],[PROPORSI]]*VLOOKUP(Target_AM[[#This Row],[NIPNAS]],Target_CC[],COLUMN(R$2)+9,0)</f>
        <v>586231.66372162709</v>
      </c>
      <c r="AG316" s="22">
        <f>Target_AM[[#This Row],[PROPORSI]]*VLOOKUP(Target_AM[[#This Row],[NIPNAS]],Target_CC[],COLUMN(S$2)+9,0)</f>
        <v>571553.53985494352</v>
      </c>
      <c r="AH316" s="22">
        <f>Target_AM[[#This Row],[PROPORSI]]*VLOOKUP(Target_AM[[#This Row],[NIPNAS]],Target_CC[],COLUMN(T$2)+9,0)</f>
        <v>710365.72728492401</v>
      </c>
      <c r="AI316" s="22">
        <f>Target_AM[[#This Row],[PROPORSI]]*VLOOKUP(Target_AM[[#This Row],[NIPNAS]],Target_CC[],COLUMN(U$2)+9,0)</f>
        <v>598269.13892134407</v>
      </c>
      <c r="AJ316" s="22">
        <f>Target_AM[[#This Row],[PROPORSI]]*VLOOKUP(Target_AM[[#This Row],[NIPNAS]],Target_CC[],COLUMN(V$2)+9,0)</f>
        <v>715610.41381648171</v>
      </c>
      <c r="AK316" s="22">
        <f>Target_AM[[#This Row],[PROPORSI]]*VLOOKUP(Target_AM[[#This Row],[NIPNAS]],Target_CC[],COLUMN(W$2)+9,0)</f>
        <v>720720.50871695695</v>
      </c>
      <c r="AL316" s="22">
        <f>Target_AM[[#This Row],[PROPORSI]]*VLOOKUP(Target_AM[[#This Row],[NIPNAS]],Target_CC[],COLUMN(X$2)+9,0)</f>
        <v>611960.29877694696</v>
      </c>
      <c r="AM316" s="22">
        <f>Target_AM[[#This Row],[PROPORSI]]*VLOOKUP(Target_AM[[#This Row],[NIPNAS]],Target_CC[],COLUMN(Y$2)+9,0)</f>
        <v>623089.45347582689</v>
      </c>
      <c r="AN316" s="22">
        <f>Target_AM[[#This Row],[PROPORSI]]*VLOOKUP(Target_AM[[#This Row],[NIPNAS]],Target_CC[],COLUMN(Z$2)+9,0)</f>
        <v>7049876.062519975</v>
      </c>
      <c r="AO316" s="22">
        <f>Target_AM[[#This Row],[PROPORSI]]*VLOOKUP(Target_AM[[#This Row],[NIPNAS]],Target_CC[],COLUMN(AA$2)+9,0)</f>
        <v>3086766.7115000002</v>
      </c>
      <c r="AP316" s="22">
        <f>Target_AM[[#This Row],[PROPORSI]]*VLOOKUP(Target_AM[[#This Row],[NIPNAS]],Target_CC[],COLUMN(AB$2)+9,0)</f>
        <v>3693683.4373182375</v>
      </c>
      <c r="AQ316" s="22">
        <f>Target_AM[[#This Row],[PROPORSI]]*VLOOKUP(Target_AM[[#This Row],[NIPNAS]],Target_CC[],COLUMN(AC$2)+9,0)</f>
        <v>3696486.1017012638</v>
      </c>
      <c r="AR316" s="22">
        <f>Target_AM[[#This Row],[PROPORSI]]*VLOOKUP(Target_AM[[#This Row],[NIPNAS]],Target_CC[],COLUMN(AD$2)+9,0)</f>
        <v>3509732.3624314228</v>
      </c>
      <c r="AS316" s="22">
        <f>Target_AM[[#This Row],[PROPORSI]]*VLOOKUP(Target_AM[[#This Row],[NIPNAS]],Target_CC[],COLUMN(AE$2)+9,0)</f>
        <v>3482811.1162216277</v>
      </c>
      <c r="AT316" s="22">
        <f>Target_AM[[#This Row],[PROPORSI]]*VLOOKUP(Target_AM[[#This Row],[NIPNAS]],Target_CC[],COLUMN(AF$2)+9,0)</f>
        <v>3453624.3738549436</v>
      </c>
      <c r="AU316" s="22">
        <f>Target_AM[[#This Row],[PROPORSI]]*VLOOKUP(Target_AM[[#This Row],[NIPNAS]],Target_CC[],COLUMN(AG$2)+9,0)</f>
        <v>3710901.9602849241</v>
      </c>
      <c r="AV316" s="22">
        <f>Target_AM[[#This Row],[PROPORSI]]*VLOOKUP(Target_AM[[#This Row],[NIPNAS]],Target_CC[],COLUMN(AH$2)+9,0)</f>
        <v>3661470.041421344</v>
      </c>
      <c r="AW316" s="22">
        <f>Target_AM[[#This Row],[PROPORSI]]*VLOOKUP(Target_AM[[#This Row],[NIPNAS]],Target_CC[],COLUMN(AI$2)+9,0)</f>
        <v>3761233.9793164819</v>
      </c>
      <c r="AX316" s="22">
        <f>Target_AM[[#This Row],[PROPORSI]]*VLOOKUP(Target_AM[[#This Row],[NIPNAS]],Target_CC[],COLUMN(AJ$2)+9,0)</f>
        <v>3773988.7527169567</v>
      </c>
      <c r="AY316" s="22">
        <f>Target_AM[[#This Row],[PROPORSI]]*VLOOKUP(Target_AM[[#This Row],[NIPNAS]],Target_CC[],COLUMN(AK$2)+9,0)</f>
        <v>3667516.5227769469</v>
      </c>
      <c r="AZ316" s="22">
        <f>Target_AM[[#This Row],[PROPORSI]]*VLOOKUP(Target_AM[[#This Row],[NIPNAS]],Target_CC[],COLUMN(AL$2)+9,0)</f>
        <v>3651135.6819758271</v>
      </c>
      <c r="BA316" s="22">
        <f>Target_AM[[#This Row],[PROPORSI]]*VLOOKUP(Target_AM[[#This Row],[NIPNAS]],Target_CC[],COLUMN(AM$2)+9,0)</f>
        <v>43149351.04151997</v>
      </c>
      <c r="BB316" s="22">
        <f>Target_AM[[#This Row],[PROPORSI]]*VLOOKUP(Target_AM[[#This Row],[NIPNAS]],Target_CC[],COLUMN(AN$2)+9,0)</f>
        <v>0</v>
      </c>
      <c r="BC316" s="22">
        <f>Target_AM[[#This Row],[PROPORSI]]*VLOOKUP(Target_AM[[#This Row],[NIPNAS]],Target_CC[],COLUMN(AO$2)+9,0)</f>
        <v>0</v>
      </c>
      <c r="BD316" s="22">
        <f>Target_AM[[#This Row],[PROPORSI]]*VLOOKUP(Target_AM[[#This Row],[NIPNAS]],Target_CC[],COLUMN(AP$2)+9,0)</f>
        <v>0</v>
      </c>
      <c r="BE316" s="22">
        <f>Target_AM[[#This Row],[PROPORSI]]*VLOOKUP(Target_AM[[#This Row],[NIPNAS]],Target_CC[],COLUMN(AQ$2)+9,0)</f>
        <v>0</v>
      </c>
      <c r="BF316" s="22">
        <f>Target_AM[[#This Row],[PROPORSI]]*VLOOKUP(Target_AM[[#This Row],[NIPNAS]],Target_CC[],COLUMN(AR$2)+9,0)</f>
        <v>0</v>
      </c>
      <c r="BG316" s="22">
        <f>Target_AM[[#This Row],[PROPORSI]]*VLOOKUP(Target_AM[[#This Row],[NIPNAS]],Target_CC[],COLUMN(AS$2)+9,0)</f>
        <v>0</v>
      </c>
      <c r="BH316" s="22">
        <f>Target_AM[[#This Row],[PROPORSI]]*VLOOKUP(Target_AM[[#This Row],[NIPNAS]],Target_CC[],COLUMN(AT$2)+9,0)</f>
        <v>0</v>
      </c>
      <c r="BI316" s="22">
        <f>Target_AM[[#This Row],[PROPORSI]]*VLOOKUP(Target_AM[[#This Row],[NIPNAS]],Target_CC[],COLUMN(AU$2)+9,0)</f>
        <v>0</v>
      </c>
      <c r="BJ316" s="22">
        <f>Target_AM[[#This Row],[PROPORSI]]*VLOOKUP(Target_AM[[#This Row],[NIPNAS]],Target_CC[],COLUMN(AV$2)+9,0)</f>
        <v>0</v>
      </c>
      <c r="BK316" s="22">
        <f>Target_AM[[#This Row],[PROPORSI]]*VLOOKUP(Target_AM[[#This Row],[NIPNAS]],Target_CC[],COLUMN(AW$2)+9,0)</f>
        <v>0</v>
      </c>
      <c r="BL316" s="22">
        <f>Target_AM[[#This Row],[PROPORSI]]*VLOOKUP(Target_AM[[#This Row],[NIPNAS]],Target_CC[],COLUMN(AX$2)+9,0)</f>
        <v>0</v>
      </c>
      <c r="BM316" s="22">
        <f>Target_AM[[#This Row],[PROPORSI]]*VLOOKUP(Target_AM[[#This Row],[NIPNAS]],Target_CC[],COLUMN(AY$2)+9,0)</f>
        <v>0</v>
      </c>
      <c r="BN316" s="22">
        <f>Target_AM[[#This Row],[PROPORSI]]*VLOOKUP(Target_AM[[#This Row],[NIPNAS]],Target_CC[],COLUMN(AZ$2)+9,0)</f>
        <v>0</v>
      </c>
      <c r="BO316" s="22">
        <f>Target_AM[[#This Row],[PROPORSI]]*VLOOKUP(Target_AM[[#This Row],[NIPNAS]],Target_CC[],COLUMN(BA$2)+9,0)</f>
        <v>1855600</v>
      </c>
      <c r="BP316" s="22">
        <f>Target_AM[[#This Row],[PROPORSI]]*VLOOKUP(Target_AM[[#This Row],[NIPNAS]],Target_CC[],COLUMN(BB$2)+9,0)</f>
        <v>1855600</v>
      </c>
      <c r="BQ316" s="22">
        <f>Target_AM[[#This Row],[PROPORSI]]*VLOOKUP(Target_AM[[#This Row],[NIPNAS]],Target_CC[],COLUMN(BC$2)+9,0)</f>
        <v>1855600</v>
      </c>
      <c r="BR316" s="22">
        <f>Target_AM[[#This Row],[PROPORSI]]*VLOOKUP(Target_AM[[#This Row],[NIPNAS]],Target_CC[],COLUMN(BD$2)+9,0)</f>
        <v>2279798</v>
      </c>
      <c r="BS316" s="22">
        <f>Target_AM[[#This Row],[PROPORSI]]*VLOOKUP(Target_AM[[#This Row],[NIPNAS]],Target_CC[],COLUMN(BE$2)+9,0)</f>
        <v>2279798</v>
      </c>
      <c r="BT316" s="22">
        <f>Target_AM[[#This Row],[PROPORSI]]*VLOOKUP(Target_AM[[#This Row],[NIPNAS]],Target_CC[],COLUMN(BF$2)+9,0)</f>
        <v>2279798</v>
      </c>
      <c r="BU316" s="22">
        <f>Target_AM[[#This Row],[PROPORSI]]*VLOOKUP(Target_AM[[#This Row],[NIPNAS]],Target_CC[],COLUMN(BG$2)+9,0)</f>
        <v>2279798</v>
      </c>
      <c r="BV316" s="22">
        <f>Target_AM[[#This Row],[PROPORSI]]*VLOOKUP(Target_AM[[#This Row],[NIPNAS]],Target_CC[],COLUMN(BH$2)+9,0)</f>
        <v>2279798</v>
      </c>
      <c r="BW316" s="22">
        <f>Target_AM[[#This Row],[PROPORSI]]*VLOOKUP(Target_AM[[#This Row],[NIPNAS]],Target_CC[],COLUMN(BI$2)+9,0)</f>
        <v>2279798</v>
      </c>
      <c r="BX316" s="22">
        <f>Target_AM[[#This Row],[PROPORSI]]*VLOOKUP(Target_AM[[#This Row],[NIPNAS]],Target_CC[],COLUMN(BJ$2)+9,0)</f>
        <v>2279798</v>
      </c>
      <c r="BY316" s="22">
        <f>Target_AM[[#This Row],[PROPORSI]]*VLOOKUP(Target_AM[[#This Row],[NIPNAS]],Target_CC[],COLUMN(BK$2)+9,0)</f>
        <v>2279798</v>
      </c>
      <c r="BZ316" s="22">
        <f>Target_AM[[#This Row],[PROPORSI]]*VLOOKUP(Target_AM[[#This Row],[NIPNAS]],Target_CC[],COLUMN(BL$2)+9,0)</f>
        <v>2279798</v>
      </c>
      <c r="CA316" s="22">
        <f>Target_AM[[#This Row],[PROPORSI]]*VLOOKUP(Target_AM[[#This Row],[NIPNAS]],Target_CC[],COLUMN(BM$2)+9,0)</f>
        <v>26084982</v>
      </c>
      <c r="CB316" s="22">
        <f>Target_AM[[#This Row],[PROPORSI]]*VLOOKUP(Target_AM[[#This Row],[NIPNAS]],Target_CC[],COLUMN(BN$2)+9,0)</f>
        <v>0</v>
      </c>
      <c r="CC316" s="22">
        <f>Target_AM[[#This Row],[PROPORSI]]*VLOOKUP(Target_AM[[#This Row],[NIPNAS]],Target_CC[],COLUMN(BO$2)+9,0)</f>
        <v>0</v>
      </c>
      <c r="CD316" s="22">
        <f>Target_AM[[#This Row],[PROPORSI]]*VLOOKUP(Target_AM[[#This Row],[NIPNAS]],Target_CC[],COLUMN(BP$2)+9,0)</f>
        <v>0</v>
      </c>
      <c r="CE316" s="22">
        <f>Target_AM[[#This Row],[PROPORSI]]*VLOOKUP(Target_AM[[#This Row],[NIPNAS]],Target_CC[],COLUMN(BQ$2)+9,0)</f>
        <v>0</v>
      </c>
      <c r="CF316" s="22">
        <f>Target_AM[[#This Row],[PROPORSI]]*VLOOKUP(Target_AM[[#This Row],[NIPNAS]],Target_CC[],COLUMN(BR$2)+9,0)</f>
        <v>0</v>
      </c>
      <c r="CG316" s="22">
        <f>Target_AM[[#This Row],[PROPORSI]]*VLOOKUP(Target_AM[[#This Row],[NIPNAS]],Target_CC[],COLUMN(BS$2)+9,0)</f>
        <v>0</v>
      </c>
      <c r="CH316" s="22">
        <f>Target_AM[[#This Row],[PROPORSI]]*VLOOKUP(Target_AM[[#This Row],[NIPNAS]],Target_CC[],COLUMN(BT$2)+9,0)</f>
        <v>0</v>
      </c>
      <c r="CI316" s="22">
        <f>Target_AM[[#This Row],[PROPORSI]]*VLOOKUP(Target_AM[[#This Row],[NIPNAS]],Target_CC[],COLUMN(BU$2)+9,0)</f>
        <v>0</v>
      </c>
      <c r="CJ316" s="22">
        <f>Target_AM[[#This Row],[PROPORSI]]*VLOOKUP(Target_AM[[#This Row],[NIPNAS]],Target_CC[],COLUMN(BV$2)+9,0)</f>
        <v>0</v>
      </c>
      <c r="CK316" s="22">
        <f>Target_AM[[#This Row],[PROPORSI]]*VLOOKUP(Target_AM[[#This Row],[NIPNAS]],Target_CC[],COLUMN(BW$2)+9,0)</f>
        <v>0</v>
      </c>
      <c r="CL316" s="22">
        <f>Target_AM[[#This Row],[PROPORSI]]*VLOOKUP(Target_AM[[#This Row],[NIPNAS]],Target_CC[],COLUMN(BX$2)+9,0)</f>
        <v>0</v>
      </c>
      <c r="CM316" s="22">
        <f>Target_AM[[#This Row],[PROPORSI]]*VLOOKUP(Target_AM[[#This Row],[NIPNAS]],Target_CC[],COLUMN(BY$2)+9,0)</f>
        <v>0</v>
      </c>
      <c r="CN316" s="22">
        <f>Target_AM[[#This Row],[PROPORSI]]*VLOOKUP(Target_AM[[#This Row],[NIPNAS]],Target_CC[],COLUMN(BZ$2)+9,0)</f>
        <v>0</v>
      </c>
      <c r="CO316" s="22">
        <f>Target_AM[[#This Row],[PROPORSI]]*VLOOKUP(Target_AM[[#This Row],[NIPNAS]],Target_CC[],COLUMN(CA$2)+9,0)</f>
        <v>2212960</v>
      </c>
      <c r="CP316" s="22">
        <f>Target_AM[[#This Row],[PROPORSI]]*VLOOKUP(Target_AM[[#This Row],[NIPNAS]],Target_CC[],COLUMN(CB$2)+9,0)</f>
        <v>2206417</v>
      </c>
      <c r="CQ316" s="22">
        <f>Target_AM[[#This Row],[PROPORSI]]*VLOOKUP(Target_AM[[#This Row],[NIPNAS]],Target_CC[],COLUMN(CC$2)+9,0)</f>
        <v>2279798</v>
      </c>
      <c r="CR316" s="22">
        <f>Target_AM[[#This Row],[PROPORSI]]*VLOOKUP(Target_AM[[#This Row],[NIPNAS]],Target_CC[],COLUMN(CD$2)+9,0)</f>
        <v>2279798</v>
      </c>
      <c r="CS316" s="22">
        <f>Target_AM[[#This Row],[PROPORSI]]*VLOOKUP(Target_AM[[#This Row],[NIPNAS]],Target_CC[],COLUMN(CE$2)+9,0)</f>
        <v>2279798</v>
      </c>
      <c r="CT316" s="22">
        <f>Target_AM[[#This Row],[PROPORSI]]*VLOOKUP(Target_AM[[#This Row],[NIPNAS]],Target_CC[],COLUMN(CF$2)+9,0)</f>
        <v>2279798</v>
      </c>
      <c r="CU316" s="22">
        <f>Target_AM[[#This Row],[PROPORSI]]*VLOOKUP(Target_AM[[#This Row],[NIPNAS]],Target_CC[],COLUMN(CG$2)+9,0)</f>
        <v>2279798</v>
      </c>
      <c r="CV316" s="22">
        <f>Target_AM[[#This Row],[PROPORSI]]*VLOOKUP(Target_AM[[#This Row],[NIPNAS]],Target_CC[],COLUMN(CH$2)+9,0)</f>
        <v>2279798</v>
      </c>
      <c r="CW316" s="22">
        <f>Target_AM[[#This Row],[PROPORSI]]*VLOOKUP(Target_AM[[#This Row],[NIPNAS]],Target_CC[],COLUMN(CI$2)+9,0)</f>
        <v>2279798</v>
      </c>
      <c r="CX316" s="22">
        <f>Target_AM[[#This Row],[PROPORSI]]*VLOOKUP(Target_AM[[#This Row],[NIPNAS]],Target_CC[],COLUMN(CJ$2)+9,0)</f>
        <v>2279798</v>
      </c>
      <c r="CY316" s="22">
        <f>Target_AM[[#This Row],[PROPORSI]]*VLOOKUP(Target_AM[[#This Row],[NIPNAS]],Target_CC[],COLUMN(CK$2)+9,0)</f>
        <v>2279798</v>
      </c>
      <c r="CZ316" s="22">
        <f>Target_AM[[#This Row],[PROPORSI]]*VLOOKUP(Target_AM[[#This Row],[NIPNAS]],Target_CC[],COLUMN(CL$2)+9,0)</f>
        <v>2279798</v>
      </c>
      <c r="DA316" s="22">
        <f>Target_AM[[#This Row],[PROPORSI]]*VLOOKUP(Target_AM[[#This Row],[NIPNAS]],Target_CC[],COLUMN(CM$2)+9,0)</f>
        <v>27217357</v>
      </c>
      <c r="DB316" s="22">
        <f>Target_AM[[#This Row],[PROPORSI]]*VLOOKUP(Target_AM[[#This Row],[NIPNAS]],Target_CC[],COLUMN(CN$2)+9,0)</f>
        <v>0</v>
      </c>
      <c r="DC316" s="22">
        <f>Target_AM[[#This Row],[PROPORSI]]*VLOOKUP(Target_AM[[#This Row],[NIPNAS]],Target_CC[],COLUMN(CO$2)+9,0)</f>
        <v>0</v>
      </c>
      <c r="DD316" s="22">
        <f>Target_AM[[#This Row],[PROPORSI]]*VLOOKUP(Target_AM[[#This Row],[NIPNAS]],Target_CC[],COLUMN(CP$2)+9,0)</f>
        <v>0</v>
      </c>
      <c r="DE316" s="22">
        <f>Target_AM[[#This Row],[PROPORSI]]*VLOOKUP(Target_AM[[#This Row],[NIPNAS]],Target_CC[],COLUMN(CQ$2)+9,0)</f>
        <v>0</v>
      </c>
      <c r="DF316" s="22">
        <f>Target_AM[[#This Row],[PROPORSI]]*VLOOKUP(Target_AM[[#This Row],[NIPNAS]],Target_CC[],COLUMN(CR$2)+9,0)</f>
        <v>0</v>
      </c>
      <c r="DG316" s="22">
        <f>Target_AM[[#This Row],[PROPORSI]]*VLOOKUP(Target_AM[[#This Row],[NIPNAS]],Target_CC[],COLUMN(CS$2)+9,0)</f>
        <v>0</v>
      </c>
      <c r="DH316" s="22">
        <f>Target_AM[[#This Row],[PROPORSI]]*VLOOKUP(Target_AM[[#This Row],[NIPNAS]],Target_CC[],COLUMN(CT$2)+9,0)</f>
        <v>0</v>
      </c>
      <c r="DI316" s="22">
        <f>Target_AM[[#This Row],[PROPORSI]]*VLOOKUP(Target_AM[[#This Row],[NIPNAS]],Target_CC[],COLUMN(CU$2)+9,0)</f>
        <v>0</v>
      </c>
      <c r="DJ316" s="22">
        <f>Target_AM[[#This Row],[PROPORSI]]*VLOOKUP(Target_AM[[#This Row],[NIPNAS]],Target_CC[],COLUMN(CV$2)+9,0)</f>
        <v>0</v>
      </c>
      <c r="DK316" s="22">
        <f>Target_AM[[#This Row],[PROPORSI]]*VLOOKUP(Target_AM[[#This Row],[NIPNAS]],Target_CC[],COLUMN(CW$2)+9,0)</f>
        <v>0</v>
      </c>
      <c r="DL316" s="22">
        <f>Target_AM[[#This Row],[PROPORSI]]*VLOOKUP(Target_AM[[#This Row],[NIPNAS]],Target_CC[],COLUMN(CX$2)+9,0)</f>
        <v>0</v>
      </c>
      <c r="DM316" s="22">
        <f>Target_AM[[#This Row],[PROPORSI]]*VLOOKUP(Target_AM[[#This Row],[NIPNAS]],Target_CC[],COLUMN(CY$2)+9,0)</f>
        <v>0</v>
      </c>
      <c r="DN316" s="22">
        <f>Target_AM[[#This Row],[PROPORSI]]*VLOOKUP(Target_AM[[#This Row],[NIPNAS]],Target_CC[],COLUMN(CZ$2)+9,0)</f>
        <v>0</v>
      </c>
      <c r="DO316" s="22">
        <f>Target_AM[[#This Row],[PROPORSI]]*VLOOKUP(Target_AM[[#This Row],[NIPNAS]],Target_CC[],COLUMN(DA$2)+9,0)</f>
        <v>0</v>
      </c>
      <c r="DP316" s="22">
        <f>Target_AM[[#This Row],[PROPORSI]]*VLOOKUP(Target_AM[[#This Row],[NIPNAS]],Target_CC[],COLUMN(DB$2)+9,0)</f>
        <v>0</v>
      </c>
      <c r="DQ316" s="22">
        <f>Target_AM[[#This Row],[PROPORSI]]*VLOOKUP(Target_AM[[#This Row],[NIPNAS]],Target_CC[],COLUMN(DC$2)+9,0)</f>
        <v>0</v>
      </c>
      <c r="DR316" s="22">
        <f>Target_AM[[#This Row],[PROPORSI]]*VLOOKUP(Target_AM[[#This Row],[NIPNAS]],Target_CC[],COLUMN(DD$2)+9,0)</f>
        <v>0</v>
      </c>
      <c r="DS316" s="22">
        <f>Target_AM[[#This Row],[PROPORSI]]*VLOOKUP(Target_AM[[#This Row],[NIPNAS]],Target_CC[],COLUMN(DE$2)+9,0)</f>
        <v>0</v>
      </c>
      <c r="DT316" s="22">
        <f>Target_AM[[#This Row],[PROPORSI]]*VLOOKUP(Target_AM[[#This Row],[NIPNAS]],Target_CC[],COLUMN(DF$2)+9,0)</f>
        <v>0</v>
      </c>
      <c r="DU316" s="22">
        <f>Target_AM[[#This Row],[PROPORSI]]*VLOOKUP(Target_AM[[#This Row],[NIPNAS]],Target_CC[],COLUMN(DG$2)+9,0)</f>
        <v>0</v>
      </c>
      <c r="DV316" s="22">
        <f>Target_AM[[#This Row],[PROPORSI]]*VLOOKUP(Target_AM[[#This Row],[NIPNAS]],Target_CC[],COLUMN(DH$2)+9,0)</f>
        <v>0</v>
      </c>
      <c r="DW316" s="22">
        <f>Target_AM[[#This Row],[PROPORSI]]*VLOOKUP(Target_AM[[#This Row],[NIPNAS]],Target_CC[],COLUMN(DI$2)+9,0)</f>
        <v>0</v>
      </c>
      <c r="DX316" s="22">
        <f>Target_AM[[#This Row],[PROPORSI]]*VLOOKUP(Target_AM[[#This Row],[NIPNAS]],Target_CC[],COLUMN(DJ$2)+9,0)</f>
        <v>0</v>
      </c>
      <c r="DY316" s="22">
        <f>Target_AM[[#This Row],[PROPORSI]]*VLOOKUP(Target_AM[[#This Row],[NIPNAS]],Target_CC[],COLUMN(DK$2)+9,0)</f>
        <v>0</v>
      </c>
      <c r="DZ316" s="22">
        <f>Target_AM[[#This Row],[PROPORSI]]*VLOOKUP(Target_AM[[#This Row],[NIPNAS]],Target_CC[],COLUMN(DL$2)+9,0)</f>
        <v>0</v>
      </c>
      <c r="EA316" s="22">
        <f>Target_AM[[#This Row],[PROPORSI]]*VLOOKUP(Target_AM[[#This Row],[NIPNAS]],Target_CC[],COLUMN(DM$2)+9,0)</f>
        <v>0</v>
      </c>
    </row>
    <row r="317" spans="2:131" x14ac:dyDescent="0.3">
      <c r="B317">
        <v>403613</v>
      </c>
      <c r="C317" t="s">
        <v>1003</v>
      </c>
      <c r="D317">
        <v>1</v>
      </c>
      <c r="E317" s="8">
        <v>45658</v>
      </c>
      <c r="F317">
        <v>19067865</v>
      </c>
      <c r="G317" t="s">
        <v>647</v>
      </c>
      <c r="J317" t="s">
        <v>309</v>
      </c>
      <c r="K317" t="s">
        <v>25</v>
      </c>
      <c r="L317" t="s">
        <v>159</v>
      </c>
      <c r="M317" t="s">
        <v>29</v>
      </c>
      <c r="N317" s="23">
        <f>Target_AM[[#This Row],[PROPORSI]]*VLOOKUP(Target_AM[[#This Row],[NIPNAS]],Target_CC[],9,0)</f>
        <v>34529514.736156389</v>
      </c>
      <c r="O317" s="22">
        <f>Target_AM[[#This Row],[PROPORSI]]*VLOOKUP(Target_AM[[#This Row],[NIPNAS]],Target_CC[],COLUMN(A$2)+9,0)</f>
        <v>2421159.1527272724</v>
      </c>
      <c r="P317" s="22">
        <f>Target_AM[[#This Row],[PROPORSI]]*VLOOKUP(Target_AM[[#This Row],[NIPNAS]],Target_CC[],COLUMN(B$2)+9,0)</f>
        <v>2548588.5818181816</v>
      </c>
      <c r="Q317" s="22">
        <f>Target_AM[[#This Row],[PROPORSI]]*VLOOKUP(Target_AM[[#This Row],[NIPNAS]],Target_CC[],COLUMN(C$2)+9,0)</f>
        <v>2293729.7236363636</v>
      </c>
      <c r="R317" s="22">
        <f>Target_AM[[#This Row],[PROPORSI]]*VLOOKUP(Target_AM[[#This Row],[NIPNAS]],Target_CC[],COLUMN(D$2)+9,0)</f>
        <v>2038870.8654545452</v>
      </c>
      <c r="S317" s="22">
        <f>Target_AM[[#This Row],[PROPORSI]]*VLOOKUP(Target_AM[[#This Row],[NIPNAS]],Target_CC[],COLUMN(E$2)+9,0)</f>
        <v>2166300.2945454544</v>
      </c>
      <c r="T317" s="22">
        <f>Target_AM[[#This Row],[PROPORSI]]*VLOOKUP(Target_AM[[#This Row],[NIPNAS]],Target_CC[],COLUMN(F$2)+9,0)</f>
        <v>2293729.7236363636</v>
      </c>
      <c r="U317" s="22">
        <f>Target_AM[[#This Row],[PROPORSI]]*VLOOKUP(Target_AM[[#This Row],[NIPNAS]],Target_CC[],COLUMN(G$2)+9,0)</f>
        <v>2930876.8690909087</v>
      </c>
      <c r="V317" s="22">
        <f>Target_AM[[#This Row],[PROPORSI]]*VLOOKUP(Target_AM[[#This Row],[NIPNAS]],Target_CC[],COLUMN(H$2)+9,0)</f>
        <v>2676018.0109090907</v>
      </c>
      <c r="W317" s="22">
        <f>Target_AM[[#This Row],[PROPORSI]]*VLOOKUP(Target_AM[[#This Row],[NIPNAS]],Target_CC[],COLUMN(I$2)+9,0)</f>
        <v>2676018.0109090907</v>
      </c>
      <c r="X317" s="22">
        <f>Target_AM[[#This Row],[PROPORSI]]*VLOOKUP(Target_AM[[#This Row],[NIPNAS]],Target_CC[],COLUMN(J$2)+9,0)</f>
        <v>2930876.8690909087</v>
      </c>
      <c r="Y317" s="22">
        <f>Target_AM[[#This Row],[PROPORSI]]*VLOOKUP(Target_AM[[#This Row],[NIPNAS]],Target_CC[],COLUMN(K$2)+9,0)</f>
        <v>2548588.5818181816</v>
      </c>
      <c r="Z317" s="22">
        <f>Target_AM[[#This Row],[PROPORSI]]*VLOOKUP(Target_AM[[#This Row],[NIPNAS]],Target_CC[],COLUMN(L$2)+9,0)</f>
        <v>2676018.0109090907</v>
      </c>
      <c r="AA317" s="22">
        <f>Target_AM[[#This Row],[PROPORSI]]*VLOOKUP(Target_AM[[#This Row],[NIPNAS]],Target_CC[],COLUMN(M$2)+9,0)</f>
        <v>30200774.694545455</v>
      </c>
      <c r="AB317" s="22">
        <f>Target_AM[[#This Row],[PROPORSI]]*VLOOKUP(Target_AM[[#This Row],[NIPNAS]],Target_CC[],COLUMN(N$2)+9,0)</f>
        <v>324442.40919302148</v>
      </c>
      <c r="AC317" s="22">
        <f>Target_AM[[#This Row],[PROPORSI]]*VLOOKUP(Target_AM[[#This Row],[NIPNAS]],Target_CC[],COLUMN(O$2)+9,0)</f>
        <v>345027.60076141229</v>
      </c>
      <c r="AD317" s="22">
        <f>Target_AM[[#This Row],[PROPORSI]]*VLOOKUP(Target_AM[[#This Row],[NIPNAS]],Target_CC[],COLUMN(P$2)+9,0)</f>
        <v>453978.29399422783</v>
      </c>
      <c r="AE317" s="22">
        <f>Target_AM[[#This Row],[PROPORSI]]*VLOOKUP(Target_AM[[#This Row],[NIPNAS]],Target_CC[],COLUMN(Q$2)+9,0)</f>
        <v>462855.1282683452</v>
      </c>
      <c r="AF317" s="22">
        <f>Target_AM[[#This Row],[PROPORSI]]*VLOOKUP(Target_AM[[#This Row],[NIPNAS]],Target_CC[],COLUMN(R$2)+9,0)</f>
        <v>605406.79672832834</v>
      </c>
      <c r="AG317" s="22">
        <f>Target_AM[[#This Row],[PROPORSI]]*VLOOKUP(Target_AM[[#This Row],[NIPNAS]],Target_CC[],COLUMN(S$2)+9,0)</f>
        <v>565664.28731386934</v>
      </c>
      <c r="AH317" s="22">
        <f>Target_AM[[#This Row],[PROPORSI]]*VLOOKUP(Target_AM[[#This Row],[NIPNAS]],Target_CC[],COLUMN(T$2)+9,0)</f>
        <v>496732.76203497523</v>
      </c>
      <c r="AI317" s="22">
        <f>Target_AM[[#This Row],[PROPORSI]]*VLOOKUP(Target_AM[[#This Row],[NIPNAS]],Target_CC[],COLUMN(U$2)+9,0)</f>
        <v>561909.18516277347</v>
      </c>
      <c r="AJ317" s="22">
        <f>Target_AM[[#This Row],[PROPORSI]]*VLOOKUP(Target_AM[[#This Row],[NIPNAS]],Target_CC[],COLUMN(V$2)+9,0)</f>
        <v>487904.80588471185</v>
      </c>
      <c r="AK317" s="22">
        <f>Target_AM[[#This Row],[PROPORSI]]*VLOOKUP(Target_AM[[#This Row],[NIPNAS]],Target_CC[],COLUMN(W$2)+9,0)</f>
        <v>513478.44971897156</v>
      </c>
      <c r="AL317" s="22">
        <f>Target_AM[[#This Row],[PROPORSI]]*VLOOKUP(Target_AM[[#This Row],[NIPNAS]],Target_CC[],COLUMN(X$2)+9,0)</f>
        <v>630883.52835822536</v>
      </c>
      <c r="AM317" s="22">
        <f>Target_AM[[#This Row],[PROPORSI]]*VLOOKUP(Target_AM[[#This Row],[NIPNAS]],Target_CC[],COLUMN(Y$2)+9,0)</f>
        <v>748496.46329410537</v>
      </c>
      <c r="AN317" s="22">
        <f>Target_AM[[#This Row],[PROPORSI]]*VLOOKUP(Target_AM[[#This Row],[NIPNAS]],Target_CC[],COLUMN(Z$2)+9,0)</f>
        <v>6196779.7107129674</v>
      </c>
      <c r="AO317" s="22">
        <f>Target_AM[[#This Row],[PROPORSI]]*VLOOKUP(Target_AM[[#This Row],[NIPNAS]],Target_CC[],COLUMN(AA$2)+9,0)</f>
        <v>2745601.5619202936</v>
      </c>
      <c r="AP317" s="22">
        <f>Target_AM[[#This Row],[PROPORSI]]*VLOOKUP(Target_AM[[#This Row],[NIPNAS]],Target_CC[],COLUMN(AB$2)+9,0)</f>
        <v>2893616.1825795937</v>
      </c>
      <c r="AQ317" s="22">
        <f>Target_AM[[#This Row],[PROPORSI]]*VLOOKUP(Target_AM[[#This Row],[NIPNAS]],Target_CC[],COLUMN(AC$2)+9,0)</f>
        <v>2747708.0176305915</v>
      </c>
      <c r="AR317" s="22">
        <f>Target_AM[[#This Row],[PROPORSI]]*VLOOKUP(Target_AM[[#This Row],[NIPNAS]],Target_CC[],COLUMN(AD$2)+9,0)</f>
        <v>2501725.9937228905</v>
      </c>
      <c r="AS317" s="22">
        <f>Target_AM[[#This Row],[PROPORSI]]*VLOOKUP(Target_AM[[#This Row],[NIPNAS]],Target_CC[],COLUMN(AE$2)+9,0)</f>
        <v>2771707.0912737828</v>
      </c>
      <c r="AT317" s="22">
        <f>Target_AM[[#This Row],[PROPORSI]]*VLOOKUP(Target_AM[[#This Row],[NIPNAS]],Target_CC[],COLUMN(AF$2)+9,0)</f>
        <v>2859394.0109502329</v>
      </c>
      <c r="AU317" s="22">
        <f>Target_AM[[#This Row],[PROPORSI]]*VLOOKUP(Target_AM[[#This Row],[NIPNAS]],Target_CC[],COLUMN(AG$2)+9,0)</f>
        <v>3427609.6311258841</v>
      </c>
      <c r="AV317" s="22">
        <f>Target_AM[[#This Row],[PROPORSI]]*VLOOKUP(Target_AM[[#This Row],[NIPNAS]],Target_CC[],COLUMN(AH$2)+9,0)</f>
        <v>3237927.1960718641</v>
      </c>
      <c r="AW317" s="22">
        <f>Target_AM[[#This Row],[PROPORSI]]*VLOOKUP(Target_AM[[#This Row],[NIPNAS]],Target_CC[],COLUMN(AI$2)+9,0)</f>
        <v>3163922.8167938027</v>
      </c>
      <c r="AX317" s="22">
        <f>Target_AM[[#This Row],[PROPORSI]]*VLOOKUP(Target_AM[[#This Row],[NIPNAS]],Target_CC[],COLUMN(AJ$2)+9,0)</f>
        <v>3444355.3188098804</v>
      </c>
      <c r="AY317" s="22">
        <f>Target_AM[[#This Row],[PROPORSI]]*VLOOKUP(Target_AM[[#This Row],[NIPNAS]],Target_CC[],COLUMN(AK$2)+9,0)</f>
        <v>3179472.1101764068</v>
      </c>
      <c r="AZ317" s="22">
        <f>Target_AM[[#This Row],[PROPORSI]]*VLOOKUP(Target_AM[[#This Row],[NIPNAS]],Target_CC[],COLUMN(AL$2)+9,0)</f>
        <v>3424514.4742031964</v>
      </c>
      <c r="BA317" s="22">
        <f>Target_AM[[#This Row],[PROPORSI]]*VLOOKUP(Target_AM[[#This Row],[NIPNAS]],Target_CC[],COLUMN(AM$2)+9,0)</f>
        <v>36397554.405258417</v>
      </c>
      <c r="BB317" s="22">
        <f>Target_AM[[#This Row],[PROPORSI]]*VLOOKUP(Target_AM[[#This Row],[NIPNAS]],Target_CC[],COLUMN(AN$2)+9,0)</f>
        <v>0</v>
      </c>
      <c r="BC317" s="22">
        <f>Target_AM[[#This Row],[PROPORSI]]*VLOOKUP(Target_AM[[#This Row],[NIPNAS]],Target_CC[],COLUMN(AO$2)+9,0)</f>
        <v>0</v>
      </c>
      <c r="BD317" s="22">
        <f>Target_AM[[#This Row],[PROPORSI]]*VLOOKUP(Target_AM[[#This Row],[NIPNAS]],Target_CC[],COLUMN(AP$2)+9,0)</f>
        <v>0</v>
      </c>
      <c r="BE317" s="22">
        <f>Target_AM[[#This Row],[PROPORSI]]*VLOOKUP(Target_AM[[#This Row],[NIPNAS]],Target_CC[],COLUMN(AQ$2)+9,0)</f>
        <v>0</v>
      </c>
      <c r="BF317" s="22">
        <f>Target_AM[[#This Row],[PROPORSI]]*VLOOKUP(Target_AM[[#This Row],[NIPNAS]],Target_CC[],COLUMN(AR$2)+9,0)</f>
        <v>0</v>
      </c>
      <c r="BG317" s="22">
        <f>Target_AM[[#This Row],[PROPORSI]]*VLOOKUP(Target_AM[[#This Row],[NIPNAS]],Target_CC[],COLUMN(AS$2)+9,0)</f>
        <v>0</v>
      </c>
      <c r="BH317" s="22">
        <f>Target_AM[[#This Row],[PROPORSI]]*VLOOKUP(Target_AM[[#This Row],[NIPNAS]],Target_CC[],COLUMN(AT$2)+9,0)</f>
        <v>0</v>
      </c>
      <c r="BI317" s="22">
        <f>Target_AM[[#This Row],[PROPORSI]]*VLOOKUP(Target_AM[[#This Row],[NIPNAS]],Target_CC[],COLUMN(AU$2)+9,0)</f>
        <v>0</v>
      </c>
      <c r="BJ317" s="22">
        <f>Target_AM[[#This Row],[PROPORSI]]*VLOOKUP(Target_AM[[#This Row],[NIPNAS]],Target_CC[],COLUMN(AV$2)+9,0)</f>
        <v>0</v>
      </c>
      <c r="BK317" s="22">
        <f>Target_AM[[#This Row],[PROPORSI]]*VLOOKUP(Target_AM[[#This Row],[NIPNAS]],Target_CC[],COLUMN(AW$2)+9,0)</f>
        <v>0</v>
      </c>
      <c r="BL317" s="22">
        <f>Target_AM[[#This Row],[PROPORSI]]*VLOOKUP(Target_AM[[#This Row],[NIPNAS]],Target_CC[],COLUMN(AX$2)+9,0)</f>
        <v>0</v>
      </c>
      <c r="BM317" s="22">
        <f>Target_AM[[#This Row],[PROPORSI]]*VLOOKUP(Target_AM[[#This Row],[NIPNAS]],Target_CC[],COLUMN(AY$2)+9,0)</f>
        <v>0</v>
      </c>
      <c r="BN317" s="22">
        <f>Target_AM[[#This Row],[PROPORSI]]*VLOOKUP(Target_AM[[#This Row],[NIPNAS]],Target_CC[],COLUMN(AZ$2)+9,0)</f>
        <v>0</v>
      </c>
      <c r="BO317" s="22">
        <f>Target_AM[[#This Row],[PROPORSI]]*VLOOKUP(Target_AM[[#This Row],[NIPNAS]],Target_CC[],COLUMN(BA$2)+9,0)</f>
        <v>1990001</v>
      </c>
      <c r="BP317" s="22">
        <f>Target_AM[[#This Row],[PROPORSI]]*VLOOKUP(Target_AM[[#This Row],[NIPNAS]],Target_CC[],COLUMN(BB$2)+9,0)</f>
        <v>2283463</v>
      </c>
      <c r="BQ317" s="22">
        <f>Target_AM[[#This Row],[PROPORSI]]*VLOOKUP(Target_AM[[#This Row],[NIPNAS]],Target_CC[],COLUMN(BC$2)+9,0)</f>
        <v>2601993</v>
      </c>
      <c r="BR317" s="22">
        <f>Target_AM[[#This Row],[PROPORSI]]*VLOOKUP(Target_AM[[#This Row],[NIPNAS]],Target_CC[],COLUMN(BD$2)+9,0)</f>
        <v>2588064</v>
      </c>
      <c r="BS317" s="22">
        <f>Target_AM[[#This Row],[PROPORSI]]*VLOOKUP(Target_AM[[#This Row],[NIPNAS]],Target_CC[],COLUMN(BE$2)+9,0)</f>
        <v>2588064</v>
      </c>
      <c r="BT317" s="22">
        <f>Target_AM[[#This Row],[PROPORSI]]*VLOOKUP(Target_AM[[#This Row],[NIPNAS]],Target_CC[],COLUMN(BF$2)+9,0)</f>
        <v>2588064</v>
      </c>
      <c r="BU317" s="22">
        <f>Target_AM[[#This Row],[PROPORSI]]*VLOOKUP(Target_AM[[#This Row],[NIPNAS]],Target_CC[],COLUMN(BG$2)+9,0)</f>
        <v>2588064</v>
      </c>
      <c r="BV317" s="22">
        <f>Target_AM[[#This Row],[PROPORSI]]*VLOOKUP(Target_AM[[#This Row],[NIPNAS]],Target_CC[],COLUMN(BH$2)+9,0)</f>
        <v>2588064</v>
      </c>
      <c r="BW317" s="22">
        <f>Target_AM[[#This Row],[PROPORSI]]*VLOOKUP(Target_AM[[#This Row],[NIPNAS]],Target_CC[],COLUMN(BI$2)+9,0)</f>
        <v>2588064</v>
      </c>
      <c r="BX317" s="22">
        <f>Target_AM[[#This Row],[PROPORSI]]*VLOOKUP(Target_AM[[#This Row],[NIPNAS]],Target_CC[],COLUMN(BJ$2)+9,0)</f>
        <v>2588064</v>
      </c>
      <c r="BY317" s="22">
        <f>Target_AM[[#This Row],[PROPORSI]]*VLOOKUP(Target_AM[[#This Row],[NIPNAS]],Target_CC[],COLUMN(BK$2)+9,0)</f>
        <v>2588064</v>
      </c>
      <c r="BZ317" s="22">
        <f>Target_AM[[#This Row],[PROPORSI]]*VLOOKUP(Target_AM[[#This Row],[NIPNAS]],Target_CC[],COLUMN(BL$2)+9,0)</f>
        <v>2588064</v>
      </c>
      <c r="CA317" s="22">
        <f>Target_AM[[#This Row],[PROPORSI]]*VLOOKUP(Target_AM[[#This Row],[NIPNAS]],Target_CC[],COLUMN(BM$2)+9,0)</f>
        <v>30168033</v>
      </c>
      <c r="CB317" s="22">
        <f>Target_AM[[#This Row],[PROPORSI]]*VLOOKUP(Target_AM[[#This Row],[NIPNAS]],Target_CC[],COLUMN(BN$2)+9,0)</f>
        <v>0</v>
      </c>
      <c r="CC317" s="22">
        <f>Target_AM[[#This Row],[PROPORSI]]*VLOOKUP(Target_AM[[#This Row],[NIPNAS]],Target_CC[],COLUMN(BO$2)+9,0)</f>
        <v>0</v>
      </c>
      <c r="CD317" s="22">
        <f>Target_AM[[#This Row],[PROPORSI]]*VLOOKUP(Target_AM[[#This Row],[NIPNAS]],Target_CC[],COLUMN(BP$2)+9,0)</f>
        <v>0</v>
      </c>
      <c r="CE317" s="22">
        <f>Target_AM[[#This Row],[PROPORSI]]*VLOOKUP(Target_AM[[#This Row],[NIPNAS]],Target_CC[],COLUMN(BQ$2)+9,0)</f>
        <v>0</v>
      </c>
      <c r="CF317" s="22">
        <f>Target_AM[[#This Row],[PROPORSI]]*VLOOKUP(Target_AM[[#This Row],[NIPNAS]],Target_CC[],COLUMN(BR$2)+9,0)</f>
        <v>0</v>
      </c>
      <c r="CG317" s="22">
        <f>Target_AM[[#This Row],[PROPORSI]]*VLOOKUP(Target_AM[[#This Row],[NIPNAS]],Target_CC[],COLUMN(BS$2)+9,0)</f>
        <v>0</v>
      </c>
      <c r="CH317" s="22">
        <f>Target_AM[[#This Row],[PROPORSI]]*VLOOKUP(Target_AM[[#This Row],[NIPNAS]],Target_CC[],COLUMN(BT$2)+9,0)</f>
        <v>0</v>
      </c>
      <c r="CI317" s="22">
        <f>Target_AM[[#This Row],[PROPORSI]]*VLOOKUP(Target_AM[[#This Row],[NIPNAS]],Target_CC[],COLUMN(BU$2)+9,0)</f>
        <v>0</v>
      </c>
      <c r="CJ317" s="22">
        <f>Target_AM[[#This Row],[PROPORSI]]*VLOOKUP(Target_AM[[#This Row],[NIPNAS]],Target_CC[],COLUMN(BV$2)+9,0)</f>
        <v>0</v>
      </c>
      <c r="CK317" s="22">
        <f>Target_AM[[#This Row],[PROPORSI]]*VLOOKUP(Target_AM[[#This Row],[NIPNAS]],Target_CC[],COLUMN(BW$2)+9,0)</f>
        <v>0</v>
      </c>
      <c r="CL317" s="22">
        <f>Target_AM[[#This Row],[PROPORSI]]*VLOOKUP(Target_AM[[#This Row],[NIPNAS]],Target_CC[],COLUMN(BX$2)+9,0)</f>
        <v>0</v>
      </c>
      <c r="CM317" s="22">
        <f>Target_AM[[#This Row],[PROPORSI]]*VLOOKUP(Target_AM[[#This Row],[NIPNAS]],Target_CC[],COLUMN(BY$2)+9,0)</f>
        <v>0</v>
      </c>
      <c r="CN317" s="22">
        <f>Target_AM[[#This Row],[PROPORSI]]*VLOOKUP(Target_AM[[#This Row],[NIPNAS]],Target_CC[],COLUMN(BZ$2)+9,0)</f>
        <v>0</v>
      </c>
      <c r="CO317" s="22">
        <f>Target_AM[[#This Row],[PROPORSI]]*VLOOKUP(Target_AM[[#This Row],[NIPNAS]],Target_CC[],COLUMN(CA$2)+9,0)</f>
        <v>2087015</v>
      </c>
      <c r="CP317" s="22">
        <f>Target_AM[[#This Row],[PROPORSI]]*VLOOKUP(Target_AM[[#This Row],[NIPNAS]],Target_CC[],COLUMN(CB$2)+9,0)</f>
        <v>2338242</v>
      </c>
      <c r="CQ317" s="22">
        <f>Target_AM[[#This Row],[PROPORSI]]*VLOOKUP(Target_AM[[#This Row],[NIPNAS]],Target_CC[],COLUMN(CC$2)+9,0)</f>
        <v>2588064</v>
      </c>
      <c r="CR317" s="22">
        <f>Target_AM[[#This Row],[PROPORSI]]*VLOOKUP(Target_AM[[#This Row],[NIPNAS]],Target_CC[],COLUMN(CD$2)+9,0)</f>
        <v>2588064</v>
      </c>
      <c r="CS317" s="22">
        <f>Target_AM[[#This Row],[PROPORSI]]*VLOOKUP(Target_AM[[#This Row],[NIPNAS]],Target_CC[],COLUMN(CE$2)+9,0)</f>
        <v>2588064</v>
      </c>
      <c r="CT317" s="22">
        <f>Target_AM[[#This Row],[PROPORSI]]*VLOOKUP(Target_AM[[#This Row],[NIPNAS]],Target_CC[],COLUMN(CF$2)+9,0)</f>
        <v>2588064</v>
      </c>
      <c r="CU317" s="22">
        <f>Target_AM[[#This Row],[PROPORSI]]*VLOOKUP(Target_AM[[#This Row],[NIPNAS]],Target_CC[],COLUMN(CG$2)+9,0)</f>
        <v>2588064</v>
      </c>
      <c r="CV317" s="22">
        <f>Target_AM[[#This Row],[PROPORSI]]*VLOOKUP(Target_AM[[#This Row],[NIPNAS]],Target_CC[],COLUMN(CH$2)+9,0)</f>
        <v>2588064</v>
      </c>
      <c r="CW317" s="22">
        <f>Target_AM[[#This Row],[PROPORSI]]*VLOOKUP(Target_AM[[#This Row],[NIPNAS]],Target_CC[],COLUMN(CI$2)+9,0)</f>
        <v>2588064</v>
      </c>
      <c r="CX317" s="22">
        <f>Target_AM[[#This Row],[PROPORSI]]*VLOOKUP(Target_AM[[#This Row],[NIPNAS]],Target_CC[],COLUMN(CJ$2)+9,0)</f>
        <v>2588064</v>
      </c>
      <c r="CY317" s="22">
        <f>Target_AM[[#This Row],[PROPORSI]]*VLOOKUP(Target_AM[[#This Row],[NIPNAS]],Target_CC[],COLUMN(CK$2)+9,0)</f>
        <v>2588064</v>
      </c>
      <c r="CZ317" s="22">
        <f>Target_AM[[#This Row],[PROPORSI]]*VLOOKUP(Target_AM[[#This Row],[NIPNAS]],Target_CC[],COLUMN(CL$2)+9,0)</f>
        <v>2588064</v>
      </c>
      <c r="DA317" s="22">
        <f>Target_AM[[#This Row],[PROPORSI]]*VLOOKUP(Target_AM[[#This Row],[NIPNAS]],Target_CC[],COLUMN(CM$2)+9,0)</f>
        <v>30305897</v>
      </c>
      <c r="DB317" s="22">
        <f>Target_AM[[#This Row],[PROPORSI]]*VLOOKUP(Target_AM[[#This Row],[NIPNAS]],Target_CC[],COLUMN(CN$2)+9,0)</f>
        <v>0</v>
      </c>
      <c r="DC317" s="22">
        <f>Target_AM[[#This Row],[PROPORSI]]*VLOOKUP(Target_AM[[#This Row],[NIPNAS]],Target_CC[],COLUMN(CO$2)+9,0)</f>
        <v>0</v>
      </c>
      <c r="DD317" s="22">
        <f>Target_AM[[#This Row],[PROPORSI]]*VLOOKUP(Target_AM[[#This Row],[NIPNAS]],Target_CC[],COLUMN(CP$2)+9,0)</f>
        <v>0</v>
      </c>
      <c r="DE317" s="22">
        <f>Target_AM[[#This Row],[PROPORSI]]*VLOOKUP(Target_AM[[#This Row],[NIPNAS]],Target_CC[],COLUMN(CQ$2)+9,0)</f>
        <v>0</v>
      </c>
      <c r="DF317" s="22">
        <f>Target_AM[[#This Row],[PROPORSI]]*VLOOKUP(Target_AM[[#This Row],[NIPNAS]],Target_CC[],COLUMN(CR$2)+9,0)</f>
        <v>0</v>
      </c>
      <c r="DG317" s="22">
        <f>Target_AM[[#This Row],[PROPORSI]]*VLOOKUP(Target_AM[[#This Row],[NIPNAS]],Target_CC[],COLUMN(CS$2)+9,0)</f>
        <v>0</v>
      </c>
      <c r="DH317" s="22">
        <f>Target_AM[[#This Row],[PROPORSI]]*VLOOKUP(Target_AM[[#This Row],[NIPNAS]],Target_CC[],COLUMN(CT$2)+9,0)</f>
        <v>0</v>
      </c>
      <c r="DI317" s="22">
        <f>Target_AM[[#This Row],[PROPORSI]]*VLOOKUP(Target_AM[[#This Row],[NIPNAS]],Target_CC[],COLUMN(CU$2)+9,0)</f>
        <v>0</v>
      </c>
      <c r="DJ317" s="22">
        <f>Target_AM[[#This Row],[PROPORSI]]*VLOOKUP(Target_AM[[#This Row],[NIPNAS]],Target_CC[],COLUMN(CV$2)+9,0)</f>
        <v>0</v>
      </c>
      <c r="DK317" s="22">
        <f>Target_AM[[#This Row],[PROPORSI]]*VLOOKUP(Target_AM[[#This Row],[NIPNAS]],Target_CC[],COLUMN(CW$2)+9,0)</f>
        <v>0</v>
      </c>
      <c r="DL317" s="22">
        <f>Target_AM[[#This Row],[PROPORSI]]*VLOOKUP(Target_AM[[#This Row],[NIPNAS]],Target_CC[],COLUMN(CX$2)+9,0)</f>
        <v>0</v>
      </c>
      <c r="DM317" s="22">
        <f>Target_AM[[#This Row],[PROPORSI]]*VLOOKUP(Target_AM[[#This Row],[NIPNAS]],Target_CC[],COLUMN(CY$2)+9,0)</f>
        <v>0</v>
      </c>
      <c r="DN317" s="22">
        <f>Target_AM[[#This Row],[PROPORSI]]*VLOOKUP(Target_AM[[#This Row],[NIPNAS]],Target_CC[],COLUMN(CZ$2)+9,0)</f>
        <v>0</v>
      </c>
      <c r="DO317" s="22">
        <f>Target_AM[[#This Row],[PROPORSI]]*VLOOKUP(Target_AM[[#This Row],[NIPNAS]],Target_CC[],COLUMN(DA$2)+9,0)</f>
        <v>0</v>
      </c>
      <c r="DP317" s="22">
        <f>Target_AM[[#This Row],[PROPORSI]]*VLOOKUP(Target_AM[[#This Row],[NIPNAS]],Target_CC[],COLUMN(DB$2)+9,0)</f>
        <v>0</v>
      </c>
      <c r="DQ317" s="22">
        <f>Target_AM[[#This Row],[PROPORSI]]*VLOOKUP(Target_AM[[#This Row],[NIPNAS]],Target_CC[],COLUMN(DC$2)+9,0)</f>
        <v>0</v>
      </c>
      <c r="DR317" s="22">
        <f>Target_AM[[#This Row],[PROPORSI]]*VLOOKUP(Target_AM[[#This Row],[NIPNAS]],Target_CC[],COLUMN(DD$2)+9,0)</f>
        <v>0</v>
      </c>
      <c r="DS317" s="22">
        <f>Target_AM[[#This Row],[PROPORSI]]*VLOOKUP(Target_AM[[#This Row],[NIPNAS]],Target_CC[],COLUMN(DE$2)+9,0)</f>
        <v>0</v>
      </c>
      <c r="DT317" s="22">
        <f>Target_AM[[#This Row],[PROPORSI]]*VLOOKUP(Target_AM[[#This Row],[NIPNAS]],Target_CC[],COLUMN(DF$2)+9,0)</f>
        <v>0</v>
      </c>
      <c r="DU317" s="22">
        <f>Target_AM[[#This Row],[PROPORSI]]*VLOOKUP(Target_AM[[#This Row],[NIPNAS]],Target_CC[],COLUMN(DG$2)+9,0)</f>
        <v>0</v>
      </c>
      <c r="DV317" s="22">
        <f>Target_AM[[#This Row],[PROPORSI]]*VLOOKUP(Target_AM[[#This Row],[NIPNAS]],Target_CC[],COLUMN(DH$2)+9,0)</f>
        <v>0</v>
      </c>
      <c r="DW317" s="22">
        <f>Target_AM[[#This Row],[PROPORSI]]*VLOOKUP(Target_AM[[#This Row],[NIPNAS]],Target_CC[],COLUMN(DI$2)+9,0)</f>
        <v>0</v>
      </c>
      <c r="DX317" s="22">
        <f>Target_AM[[#This Row],[PROPORSI]]*VLOOKUP(Target_AM[[#This Row],[NIPNAS]],Target_CC[],COLUMN(DJ$2)+9,0)</f>
        <v>0</v>
      </c>
      <c r="DY317" s="22">
        <f>Target_AM[[#This Row],[PROPORSI]]*VLOOKUP(Target_AM[[#This Row],[NIPNAS]],Target_CC[],COLUMN(DK$2)+9,0)</f>
        <v>0</v>
      </c>
      <c r="DZ317" s="22">
        <f>Target_AM[[#This Row],[PROPORSI]]*VLOOKUP(Target_AM[[#This Row],[NIPNAS]],Target_CC[],COLUMN(DL$2)+9,0)</f>
        <v>0</v>
      </c>
      <c r="EA317" s="22">
        <f>Target_AM[[#This Row],[PROPORSI]]*VLOOKUP(Target_AM[[#This Row],[NIPNAS]],Target_CC[],COLUMN(DM$2)+9,0)</f>
        <v>0</v>
      </c>
    </row>
    <row r="318" spans="2:131" x14ac:dyDescent="0.3">
      <c r="B318">
        <v>403613</v>
      </c>
      <c r="C318" t="s">
        <v>1003</v>
      </c>
      <c r="D318">
        <v>1</v>
      </c>
      <c r="E318" s="8">
        <v>45658</v>
      </c>
      <c r="F318">
        <v>19533503</v>
      </c>
      <c r="G318" t="s">
        <v>645</v>
      </c>
      <c r="J318" t="s">
        <v>309</v>
      </c>
      <c r="K318" t="s">
        <v>25</v>
      </c>
      <c r="L318" t="s">
        <v>159</v>
      </c>
      <c r="M318" t="s">
        <v>29</v>
      </c>
      <c r="N318" s="23">
        <f>Target_AM[[#This Row],[PROPORSI]]*VLOOKUP(Target_AM[[#This Row],[NIPNAS]],Target_CC[],9,0)</f>
        <v>22869722.756110534</v>
      </c>
      <c r="O318" s="22">
        <f>Target_AM[[#This Row],[PROPORSI]]*VLOOKUP(Target_AM[[#This Row],[NIPNAS]],Target_CC[],COLUMN(A$2)+9,0)</f>
        <v>1711329.3781818182</v>
      </c>
      <c r="P318" s="22">
        <f>Target_AM[[#This Row],[PROPORSI]]*VLOOKUP(Target_AM[[#This Row],[NIPNAS]],Target_CC[],COLUMN(B$2)+9,0)</f>
        <v>1801399.3454545455</v>
      </c>
      <c r="Q318" s="22">
        <f>Target_AM[[#This Row],[PROPORSI]]*VLOOKUP(Target_AM[[#This Row],[NIPNAS]],Target_CC[],COLUMN(C$2)+9,0)</f>
        <v>1621259.4109090909</v>
      </c>
      <c r="R318" s="22">
        <f>Target_AM[[#This Row],[PROPORSI]]*VLOOKUP(Target_AM[[#This Row],[NIPNAS]],Target_CC[],COLUMN(D$2)+9,0)</f>
        <v>1441119.4763636363</v>
      </c>
      <c r="S318" s="22">
        <f>Target_AM[[#This Row],[PROPORSI]]*VLOOKUP(Target_AM[[#This Row],[NIPNAS]],Target_CC[],COLUMN(E$2)+9,0)</f>
        <v>1531189.4436363636</v>
      </c>
      <c r="T318" s="22">
        <f>Target_AM[[#This Row],[PROPORSI]]*VLOOKUP(Target_AM[[#This Row],[NIPNAS]],Target_CC[],COLUMN(F$2)+9,0)</f>
        <v>1621259.4109090909</v>
      </c>
      <c r="U318" s="22">
        <f>Target_AM[[#This Row],[PROPORSI]]*VLOOKUP(Target_AM[[#This Row],[NIPNAS]],Target_CC[],COLUMN(G$2)+9,0)</f>
        <v>2071609.2472727273</v>
      </c>
      <c r="V318" s="22">
        <f>Target_AM[[#This Row],[PROPORSI]]*VLOOKUP(Target_AM[[#This Row],[NIPNAS]],Target_CC[],COLUMN(H$2)+9,0)</f>
        <v>1891469.3127272727</v>
      </c>
      <c r="W318" s="22">
        <f>Target_AM[[#This Row],[PROPORSI]]*VLOOKUP(Target_AM[[#This Row],[NIPNAS]],Target_CC[],COLUMN(I$2)+9,0)</f>
        <v>1891469.3127272727</v>
      </c>
      <c r="X318" s="22">
        <f>Target_AM[[#This Row],[PROPORSI]]*VLOOKUP(Target_AM[[#This Row],[NIPNAS]],Target_CC[],COLUMN(J$2)+9,0)</f>
        <v>2071609.2472727273</v>
      </c>
      <c r="Y318" s="22">
        <f>Target_AM[[#This Row],[PROPORSI]]*VLOOKUP(Target_AM[[#This Row],[NIPNAS]],Target_CC[],COLUMN(K$2)+9,0)</f>
        <v>1801399.3454545455</v>
      </c>
      <c r="Z318" s="22">
        <f>Target_AM[[#This Row],[PROPORSI]]*VLOOKUP(Target_AM[[#This Row],[NIPNAS]],Target_CC[],COLUMN(L$2)+9,0)</f>
        <v>1891469.3127272727</v>
      </c>
      <c r="AA318" s="22">
        <f>Target_AM[[#This Row],[PROPORSI]]*VLOOKUP(Target_AM[[#This Row],[NIPNAS]],Target_CC[],COLUMN(M$2)+9,0)</f>
        <v>21346582.243636362</v>
      </c>
      <c r="AB318" s="22">
        <f>Target_AM[[#This Row],[PROPORSI]]*VLOOKUP(Target_AM[[#This Row],[NIPNAS]],Target_CC[],COLUMN(N$2)+9,0)</f>
        <v>229323.14290643705</v>
      </c>
      <c r="AC318" s="22">
        <f>Target_AM[[#This Row],[PROPORSI]]*VLOOKUP(Target_AM[[#This Row],[NIPNAS]],Target_CC[],COLUMN(O$2)+9,0)</f>
        <v>243873.21618303508</v>
      </c>
      <c r="AD318" s="22">
        <f>Target_AM[[#This Row],[PROPORSI]]*VLOOKUP(Target_AM[[#This Row],[NIPNAS]],Target_CC[],COLUMN(P$2)+9,0)</f>
        <v>320882.00013371761</v>
      </c>
      <c r="AE318" s="22">
        <f>Target_AM[[#This Row],[PROPORSI]]*VLOOKUP(Target_AM[[#This Row],[NIPNAS]],Target_CC[],COLUMN(Q$2)+9,0)</f>
        <v>327156.34490838333</v>
      </c>
      <c r="AF318" s="22">
        <f>Target_AM[[#This Row],[PROPORSI]]*VLOOKUP(Target_AM[[#This Row],[NIPNAS]],Target_CC[],COLUMN(R$2)+9,0)</f>
        <v>427915.04880011524</v>
      </c>
      <c r="AG318" s="22">
        <f>Target_AM[[#This Row],[PROPORSI]]*VLOOKUP(Target_AM[[#This Row],[NIPNAS]],Target_CC[],COLUMN(S$2)+9,0)</f>
        <v>399824.15529275546</v>
      </c>
      <c r="AH318" s="22">
        <f>Target_AM[[#This Row],[PROPORSI]]*VLOOKUP(Target_AM[[#This Row],[NIPNAS]],Target_CC[],COLUMN(T$2)+9,0)</f>
        <v>351101.81328571512</v>
      </c>
      <c r="AI318" s="22">
        <f>Target_AM[[#This Row],[PROPORSI]]*VLOOKUP(Target_AM[[#This Row],[NIPNAS]],Target_CC[],COLUMN(U$2)+9,0)</f>
        <v>397169.96520285355</v>
      </c>
      <c r="AJ318" s="22">
        <f>Target_AM[[#This Row],[PROPORSI]]*VLOOKUP(Target_AM[[#This Row],[NIPNAS]],Target_CC[],COLUMN(V$2)+9,0)</f>
        <v>344862.01666093356</v>
      </c>
      <c r="AK318" s="22">
        <f>Target_AM[[#This Row],[PROPORSI]]*VLOOKUP(Target_AM[[#This Row],[NIPNAS]],Target_CC[],COLUMN(W$2)+9,0)</f>
        <v>362938.03944176924</v>
      </c>
      <c r="AL318" s="22">
        <f>Target_AM[[#This Row],[PROPORSI]]*VLOOKUP(Target_AM[[#This Row],[NIPNAS]],Target_CC[],COLUMN(X$2)+9,0)</f>
        <v>445922.57186987507</v>
      </c>
      <c r="AM318" s="22">
        <f>Target_AM[[#This Row],[PROPORSI]]*VLOOKUP(Target_AM[[#This Row],[NIPNAS]],Target_CC[],COLUMN(Y$2)+9,0)</f>
        <v>529054.02177197509</v>
      </c>
      <c r="AN318" s="22">
        <f>Target_AM[[#This Row],[PROPORSI]]*VLOOKUP(Target_AM[[#This Row],[NIPNAS]],Target_CC[],COLUMN(Z$2)+9,0)</f>
        <v>4380022.3364575654</v>
      </c>
      <c r="AO318" s="22">
        <f>Target_AM[[#This Row],[PROPORSI]]*VLOOKUP(Target_AM[[#This Row],[NIPNAS]],Target_CC[],COLUMN(AA$2)+9,0)</f>
        <v>1940652.5210882551</v>
      </c>
      <c r="AP318" s="22">
        <f>Target_AM[[#This Row],[PROPORSI]]*VLOOKUP(Target_AM[[#This Row],[NIPNAS]],Target_CC[],COLUMN(AB$2)+9,0)</f>
        <v>2045272.5616375806</v>
      </c>
      <c r="AQ318" s="22">
        <f>Target_AM[[#This Row],[PROPORSI]]*VLOOKUP(Target_AM[[#This Row],[NIPNAS]],Target_CC[],COLUMN(AC$2)+9,0)</f>
        <v>1942141.4110428086</v>
      </c>
      <c r="AR318" s="22">
        <f>Target_AM[[#This Row],[PROPORSI]]*VLOOKUP(Target_AM[[#This Row],[NIPNAS]],Target_CC[],COLUMN(AD$2)+9,0)</f>
        <v>1768275.8212720198</v>
      </c>
      <c r="AS318" s="22">
        <f>Target_AM[[#This Row],[PROPORSI]]*VLOOKUP(Target_AM[[#This Row],[NIPNAS]],Target_CC[],COLUMN(AE$2)+9,0)</f>
        <v>1959104.4924364788</v>
      </c>
      <c r="AT318" s="22">
        <f>Target_AM[[#This Row],[PROPORSI]]*VLOOKUP(Target_AM[[#This Row],[NIPNAS]],Target_CC[],COLUMN(AF$2)+9,0)</f>
        <v>2021083.5662018463</v>
      </c>
      <c r="AU318" s="22">
        <f>Target_AM[[#This Row],[PROPORSI]]*VLOOKUP(Target_AM[[#This Row],[NIPNAS]],Target_CC[],COLUMN(AG$2)+9,0)</f>
        <v>2422711.0605584425</v>
      </c>
      <c r="AV318" s="22">
        <f>Target_AM[[#This Row],[PROPORSI]]*VLOOKUP(Target_AM[[#This Row],[NIPNAS]],Target_CC[],COLUMN(AH$2)+9,0)</f>
        <v>2288639.2779301265</v>
      </c>
      <c r="AW318" s="22">
        <f>Target_AM[[#This Row],[PROPORSI]]*VLOOKUP(Target_AM[[#This Row],[NIPNAS]],Target_CC[],COLUMN(AI$2)+9,0)</f>
        <v>2236331.3293882064</v>
      </c>
      <c r="AX318" s="22">
        <f>Target_AM[[#This Row],[PROPORSI]]*VLOOKUP(Target_AM[[#This Row],[NIPNAS]],Target_CC[],COLUMN(AJ$2)+9,0)</f>
        <v>2434547.2867144966</v>
      </c>
      <c r="AY318" s="22">
        <f>Target_AM[[#This Row],[PROPORSI]]*VLOOKUP(Target_AM[[#This Row],[NIPNAS]],Target_CC[],COLUMN(AK$2)+9,0)</f>
        <v>2247321.9173244205</v>
      </c>
      <c r="AZ318" s="22">
        <f>Target_AM[[#This Row],[PROPORSI]]*VLOOKUP(Target_AM[[#This Row],[NIPNAS]],Target_CC[],COLUMN(AL$2)+9,0)</f>
        <v>2420523.3344992478</v>
      </c>
      <c r="BA318" s="22">
        <f>Target_AM[[#This Row],[PROPORSI]]*VLOOKUP(Target_AM[[#This Row],[NIPNAS]],Target_CC[],COLUMN(AM$2)+9,0)</f>
        <v>25726604.580093928</v>
      </c>
      <c r="BB318" s="22">
        <f>Target_AM[[#This Row],[PROPORSI]]*VLOOKUP(Target_AM[[#This Row],[NIPNAS]],Target_CC[],COLUMN(AN$2)+9,0)</f>
        <v>0</v>
      </c>
      <c r="BC318" s="22">
        <f>Target_AM[[#This Row],[PROPORSI]]*VLOOKUP(Target_AM[[#This Row],[NIPNAS]],Target_CC[],COLUMN(AO$2)+9,0)</f>
        <v>0</v>
      </c>
      <c r="BD318" s="22">
        <f>Target_AM[[#This Row],[PROPORSI]]*VLOOKUP(Target_AM[[#This Row],[NIPNAS]],Target_CC[],COLUMN(AP$2)+9,0)</f>
        <v>0</v>
      </c>
      <c r="BE318" s="22">
        <f>Target_AM[[#This Row],[PROPORSI]]*VLOOKUP(Target_AM[[#This Row],[NIPNAS]],Target_CC[],COLUMN(AQ$2)+9,0)</f>
        <v>0</v>
      </c>
      <c r="BF318" s="22">
        <f>Target_AM[[#This Row],[PROPORSI]]*VLOOKUP(Target_AM[[#This Row],[NIPNAS]],Target_CC[],COLUMN(AR$2)+9,0)</f>
        <v>0</v>
      </c>
      <c r="BG318" s="22">
        <f>Target_AM[[#This Row],[PROPORSI]]*VLOOKUP(Target_AM[[#This Row],[NIPNAS]],Target_CC[],COLUMN(AS$2)+9,0)</f>
        <v>0</v>
      </c>
      <c r="BH318" s="22">
        <f>Target_AM[[#This Row],[PROPORSI]]*VLOOKUP(Target_AM[[#This Row],[NIPNAS]],Target_CC[],COLUMN(AT$2)+9,0)</f>
        <v>0</v>
      </c>
      <c r="BI318" s="22">
        <f>Target_AM[[#This Row],[PROPORSI]]*VLOOKUP(Target_AM[[#This Row],[NIPNAS]],Target_CC[],COLUMN(AU$2)+9,0)</f>
        <v>0</v>
      </c>
      <c r="BJ318" s="22">
        <f>Target_AM[[#This Row],[PROPORSI]]*VLOOKUP(Target_AM[[#This Row],[NIPNAS]],Target_CC[],COLUMN(AV$2)+9,0)</f>
        <v>0</v>
      </c>
      <c r="BK318" s="22">
        <f>Target_AM[[#This Row],[PROPORSI]]*VLOOKUP(Target_AM[[#This Row],[NIPNAS]],Target_CC[],COLUMN(AW$2)+9,0)</f>
        <v>0</v>
      </c>
      <c r="BL318" s="22">
        <f>Target_AM[[#This Row],[PROPORSI]]*VLOOKUP(Target_AM[[#This Row],[NIPNAS]],Target_CC[],COLUMN(AX$2)+9,0)</f>
        <v>0</v>
      </c>
      <c r="BM318" s="22">
        <f>Target_AM[[#This Row],[PROPORSI]]*VLOOKUP(Target_AM[[#This Row],[NIPNAS]],Target_CC[],COLUMN(AY$2)+9,0)</f>
        <v>0</v>
      </c>
      <c r="BN318" s="22">
        <f>Target_AM[[#This Row],[PROPORSI]]*VLOOKUP(Target_AM[[#This Row],[NIPNAS]],Target_CC[],COLUMN(AZ$2)+9,0)</f>
        <v>0</v>
      </c>
      <c r="BO318" s="22">
        <f>Target_AM[[#This Row],[PROPORSI]]*VLOOKUP(Target_AM[[#This Row],[NIPNAS]],Target_CC[],COLUMN(BA$2)+9,0)</f>
        <v>1992698</v>
      </c>
      <c r="BP318" s="22">
        <f>Target_AM[[#This Row],[PROPORSI]]*VLOOKUP(Target_AM[[#This Row],[NIPNAS]],Target_CC[],COLUMN(BB$2)+9,0)</f>
        <v>1962526</v>
      </c>
      <c r="BQ318" s="22">
        <f>Target_AM[[#This Row],[PROPORSI]]*VLOOKUP(Target_AM[[#This Row],[NIPNAS]],Target_CC[],COLUMN(BC$2)+9,0)</f>
        <v>1964067</v>
      </c>
      <c r="BR318" s="22">
        <f>Target_AM[[#This Row],[PROPORSI]]*VLOOKUP(Target_AM[[#This Row],[NIPNAS]],Target_CC[],COLUMN(BD$2)+9,0)</f>
        <v>2041239</v>
      </c>
      <c r="BS318" s="22">
        <f>Target_AM[[#This Row],[PROPORSI]]*VLOOKUP(Target_AM[[#This Row],[NIPNAS]],Target_CC[],COLUMN(BE$2)+9,0)</f>
        <v>2041239</v>
      </c>
      <c r="BT318" s="22">
        <f>Target_AM[[#This Row],[PROPORSI]]*VLOOKUP(Target_AM[[#This Row],[NIPNAS]],Target_CC[],COLUMN(BF$2)+9,0)</f>
        <v>2041239</v>
      </c>
      <c r="BU318" s="22">
        <f>Target_AM[[#This Row],[PROPORSI]]*VLOOKUP(Target_AM[[#This Row],[NIPNAS]],Target_CC[],COLUMN(BG$2)+9,0)</f>
        <v>2041239</v>
      </c>
      <c r="BV318" s="22">
        <f>Target_AM[[#This Row],[PROPORSI]]*VLOOKUP(Target_AM[[#This Row],[NIPNAS]],Target_CC[],COLUMN(BH$2)+9,0)</f>
        <v>2041239</v>
      </c>
      <c r="BW318" s="22">
        <f>Target_AM[[#This Row],[PROPORSI]]*VLOOKUP(Target_AM[[#This Row],[NIPNAS]],Target_CC[],COLUMN(BI$2)+9,0)</f>
        <v>2041239</v>
      </c>
      <c r="BX318" s="22">
        <f>Target_AM[[#This Row],[PROPORSI]]*VLOOKUP(Target_AM[[#This Row],[NIPNAS]],Target_CC[],COLUMN(BJ$2)+9,0)</f>
        <v>2041239</v>
      </c>
      <c r="BY318" s="22">
        <f>Target_AM[[#This Row],[PROPORSI]]*VLOOKUP(Target_AM[[#This Row],[NIPNAS]],Target_CC[],COLUMN(BK$2)+9,0)</f>
        <v>2041239</v>
      </c>
      <c r="BZ318" s="22">
        <f>Target_AM[[#This Row],[PROPORSI]]*VLOOKUP(Target_AM[[#This Row],[NIPNAS]],Target_CC[],COLUMN(BL$2)+9,0)</f>
        <v>2041239</v>
      </c>
      <c r="CA318" s="22">
        <f>Target_AM[[#This Row],[PROPORSI]]*VLOOKUP(Target_AM[[#This Row],[NIPNAS]],Target_CC[],COLUMN(BM$2)+9,0)</f>
        <v>24290442</v>
      </c>
      <c r="CB318" s="22">
        <f>Target_AM[[#This Row],[PROPORSI]]*VLOOKUP(Target_AM[[#This Row],[NIPNAS]],Target_CC[],COLUMN(BN$2)+9,0)</f>
        <v>0</v>
      </c>
      <c r="CC318" s="22">
        <f>Target_AM[[#This Row],[PROPORSI]]*VLOOKUP(Target_AM[[#This Row],[NIPNAS]],Target_CC[],COLUMN(BO$2)+9,0)</f>
        <v>0</v>
      </c>
      <c r="CD318" s="22">
        <f>Target_AM[[#This Row],[PROPORSI]]*VLOOKUP(Target_AM[[#This Row],[NIPNAS]],Target_CC[],COLUMN(BP$2)+9,0)</f>
        <v>0</v>
      </c>
      <c r="CE318" s="22">
        <f>Target_AM[[#This Row],[PROPORSI]]*VLOOKUP(Target_AM[[#This Row],[NIPNAS]],Target_CC[],COLUMN(BQ$2)+9,0)</f>
        <v>0</v>
      </c>
      <c r="CF318" s="22">
        <f>Target_AM[[#This Row],[PROPORSI]]*VLOOKUP(Target_AM[[#This Row],[NIPNAS]],Target_CC[],COLUMN(BR$2)+9,0)</f>
        <v>0</v>
      </c>
      <c r="CG318" s="22">
        <f>Target_AM[[#This Row],[PROPORSI]]*VLOOKUP(Target_AM[[#This Row],[NIPNAS]],Target_CC[],COLUMN(BS$2)+9,0)</f>
        <v>0</v>
      </c>
      <c r="CH318" s="22">
        <f>Target_AM[[#This Row],[PROPORSI]]*VLOOKUP(Target_AM[[#This Row],[NIPNAS]],Target_CC[],COLUMN(BT$2)+9,0)</f>
        <v>0</v>
      </c>
      <c r="CI318" s="22">
        <f>Target_AM[[#This Row],[PROPORSI]]*VLOOKUP(Target_AM[[#This Row],[NIPNAS]],Target_CC[],COLUMN(BU$2)+9,0)</f>
        <v>0</v>
      </c>
      <c r="CJ318" s="22">
        <f>Target_AM[[#This Row],[PROPORSI]]*VLOOKUP(Target_AM[[#This Row],[NIPNAS]],Target_CC[],COLUMN(BV$2)+9,0)</f>
        <v>0</v>
      </c>
      <c r="CK318" s="22">
        <f>Target_AM[[#This Row],[PROPORSI]]*VLOOKUP(Target_AM[[#This Row],[NIPNAS]],Target_CC[],COLUMN(BW$2)+9,0)</f>
        <v>0</v>
      </c>
      <c r="CL318" s="22">
        <f>Target_AM[[#This Row],[PROPORSI]]*VLOOKUP(Target_AM[[#This Row],[NIPNAS]],Target_CC[],COLUMN(BX$2)+9,0)</f>
        <v>0</v>
      </c>
      <c r="CM318" s="22">
        <f>Target_AM[[#This Row],[PROPORSI]]*VLOOKUP(Target_AM[[#This Row],[NIPNAS]],Target_CC[],COLUMN(BY$2)+9,0)</f>
        <v>0</v>
      </c>
      <c r="CN318" s="22">
        <f>Target_AM[[#This Row],[PROPORSI]]*VLOOKUP(Target_AM[[#This Row],[NIPNAS]],Target_CC[],COLUMN(BZ$2)+9,0)</f>
        <v>0</v>
      </c>
      <c r="CO318" s="22">
        <f>Target_AM[[#This Row],[PROPORSI]]*VLOOKUP(Target_AM[[#This Row],[NIPNAS]],Target_CC[],COLUMN(CA$2)+9,0)</f>
        <v>2034500</v>
      </c>
      <c r="CP318" s="22">
        <f>Target_AM[[#This Row],[PROPORSI]]*VLOOKUP(Target_AM[[#This Row],[NIPNAS]],Target_CC[],COLUMN(CB$2)+9,0)</f>
        <v>2034500</v>
      </c>
      <c r="CQ318" s="22">
        <f>Target_AM[[#This Row],[PROPORSI]]*VLOOKUP(Target_AM[[#This Row],[NIPNAS]],Target_CC[],COLUMN(CC$2)+9,0)</f>
        <v>2041239</v>
      </c>
      <c r="CR318" s="22">
        <f>Target_AM[[#This Row],[PROPORSI]]*VLOOKUP(Target_AM[[#This Row],[NIPNAS]],Target_CC[],COLUMN(CD$2)+9,0)</f>
        <v>2041239</v>
      </c>
      <c r="CS318" s="22">
        <f>Target_AM[[#This Row],[PROPORSI]]*VLOOKUP(Target_AM[[#This Row],[NIPNAS]],Target_CC[],COLUMN(CE$2)+9,0)</f>
        <v>2041239</v>
      </c>
      <c r="CT318" s="22">
        <f>Target_AM[[#This Row],[PROPORSI]]*VLOOKUP(Target_AM[[#This Row],[NIPNAS]],Target_CC[],COLUMN(CF$2)+9,0)</f>
        <v>2041239</v>
      </c>
      <c r="CU318" s="22">
        <f>Target_AM[[#This Row],[PROPORSI]]*VLOOKUP(Target_AM[[#This Row],[NIPNAS]],Target_CC[],COLUMN(CG$2)+9,0)</f>
        <v>2041239</v>
      </c>
      <c r="CV318" s="22">
        <f>Target_AM[[#This Row],[PROPORSI]]*VLOOKUP(Target_AM[[#This Row],[NIPNAS]],Target_CC[],COLUMN(CH$2)+9,0)</f>
        <v>2041239</v>
      </c>
      <c r="CW318" s="22">
        <f>Target_AM[[#This Row],[PROPORSI]]*VLOOKUP(Target_AM[[#This Row],[NIPNAS]],Target_CC[],COLUMN(CI$2)+9,0)</f>
        <v>2041239</v>
      </c>
      <c r="CX318" s="22">
        <f>Target_AM[[#This Row],[PROPORSI]]*VLOOKUP(Target_AM[[#This Row],[NIPNAS]],Target_CC[],COLUMN(CJ$2)+9,0)</f>
        <v>2041239</v>
      </c>
      <c r="CY318" s="22">
        <f>Target_AM[[#This Row],[PROPORSI]]*VLOOKUP(Target_AM[[#This Row],[NIPNAS]],Target_CC[],COLUMN(CK$2)+9,0)</f>
        <v>2041239</v>
      </c>
      <c r="CZ318" s="22">
        <f>Target_AM[[#This Row],[PROPORSI]]*VLOOKUP(Target_AM[[#This Row],[NIPNAS]],Target_CC[],COLUMN(CL$2)+9,0)</f>
        <v>2041239</v>
      </c>
      <c r="DA318" s="22">
        <f>Target_AM[[#This Row],[PROPORSI]]*VLOOKUP(Target_AM[[#This Row],[NIPNAS]],Target_CC[],COLUMN(CM$2)+9,0)</f>
        <v>24481390</v>
      </c>
      <c r="DB318" s="22">
        <f>Target_AM[[#This Row],[PROPORSI]]*VLOOKUP(Target_AM[[#This Row],[NIPNAS]],Target_CC[],COLUMN(CN$2)+9,0)</f>
        <v>0</v>
      </c>
      <c r="DC318" s="22">
        <f>Target_AM[[#This Row],[PROPORSI]]*VLOOKUP(Target_AM[[#This Row],[NIPNAS]],Target_CC[],COLUMN(CO$2)+9,0)</f>
        <v>0</v>
      </c>
      <c r="DD318" s="22">
        <f>Target_AM[[#This Row],[PROPORSI]]*VLOOKUP(Target_AM[[#This Row],[NIPNAS]],Target_CC[],COLUMN(CP$2)+9,0)</f>
        <v>0</v>
      </c>
      <c r="DE318" s="22">
        <f>Target_AM[[#This Row],[PROPORSI]]*VLOOKUP(Target_AM[[#This Row],[NIPNAS]],Target_CC[],COLUMN(CQ$2)+9,0)</f>
        <v>0</v>
      </c>
      <c r="DF318" s="22">
        <f>Target_AM[[#This Row],[PROPORSI]]*VLOOKUP(Target_AM[[#This Row],[NIPNAS]],Target_CC[],COLUMN(CR$2)+9,0)</f>
        <v>0</v>
      </c>
      <c r="DG318" s="22">
        <f>Target_AM[[#This Row],[PROPORSI]]*VLOOKUP(Target_AM[[#This Row],[NIPNAS]],Target_CC[],COLUMN(CS$2)+9,0)</f>
        <v>0</v>
      </c>
      <c r="DH318" s="22">
        <f>Target_AM[[#This Row],[PROPORSI]]*VLOOKUP(Target_AM[[#This Row],[NIPNAS]],Target_CC[],COLUMN(CT$2)+9,0)</f>
        <v>0</v>
      </c>
      <c r="DI318" s="22">
        <f>Target_AM[[#This Row],[PROPORSI]]*VLOOKUP(Target_AM[[#This Row],[NIPNAS]],Target_CC[],COLUMN(CU$2)+9,0)</f>
        <v>0</v>
      </c>
      <c r="DJ318" s="22">
        <f>Target_AM[[#This Row],[PROPORSI]]*VLOOKUP(Target_AM[[#This Row],[NIPNAS]],Target_CC[],COLUMN(CV$2)+9,0)</f>
        <v>0</v>
      </c>
      <c r="DK318" s="22">
        <f>Target_AM[[#This Row],[PROPORSI]]*VLOOKUP(Target_AM[[#This Row],[NIPNAS]],Target_CC[],COLUMN(CW$2)+9,0)</f>
        <v>0</v>
      </c>
      <c r="DL318" s="22">
        <f>Target_AM[[#This Row],[PROPORSI]]*VLOOKUP(Target_AM[[#This Row],[NIPNAS]],Target_CC[],COLUMN(CX$2)+9,0)</f>
        <v>0</v>
      </c>
      <c r="DM318" s="22">
        <f>Target_AM[[#This Row],[PROPORSI]]*VLOOKUP(Target_AM[[#This Row],[NIPNAS]],Target_CC[],COLUMN(CY$2)+9,0)</f>
        <v>0</v>
      </c>
      <c r="DN318" s="22">
        <f>Target_AM[[#This Row],[PROPORSI]]*VLOOKUP(Target_AM[[#This Row],[NIPNAS]],Target_CC[],COLUMN(CZ$2)+9,0)</f>
        <v>0</v>
      </c>
      <c r="DO318" s="22">
        <f>Target_AM[[#This Row],[PROPORSI]]*VLOOKUP(Target_AM[[#This Row],[NIPNAS]],Target_CC[],COLUMN(DA$2)+9,0)</f>
        <v>0</v>
      </c>
      <c r="DP318" s="22">
        <f>Target_AM[[#This Row],[PROPORSI]]*VLOOKUP(Target_AM[[#This Row],[NIPNAS]],Target_CC[],COLUMN(DB$2)+9,0)</f>
        <v>0</v>
      </c>
      <c r="DQ318" s="22">
        <f>Target_AM[[#This Row],[PROPORSI]]*VLOOKUP(Target_AM[[#This Row],[NIPNAS]],Target_CC[],COLUMN(DC$2)+9,0)</f>
        <v>0</v>
      </c>
      <c r="DR318" s="22">
        <f>Target_AM[[#This Row],[PROPORSI]]*VLOOKUP(Target_AM[[#This Row],[NIPNAS]],Target_CC[],COLUMN(DD$2)+9,0)</f>
        <v>0</v>
      </c>
      <c r="DS318" s="22">
        <f>Target_AM[[#This Row],[PROPORSI]]*VLOOKUP(Target_AM[[#This Row],[NIPNAS]],Target_CC[],COLUMN(DE$2)+9,0)</f>
        <v>0</v>
      </c>
      <c r="DT318" s="22">
        <f>Target_AM[[#This Row],[PROPORSI]]*VLOOKUP(Target_AM[[#This Row],[NIPNAS]],Target_CC[],COLUMN(DF$2)+9,0)</f>
        <v>0</v>
      </c>
      <c r="DU318" s="22">
        <f>Target_AM[[#This Row],[PROPORSI]]*VLOOKUP(Target_AM[[#This Row],[NIPNAS]],Target_CC[],COLUMN(DG$2)+9,0)</f>
        <v>0</v>
      </c>
      <c r="DV318" s="22">
        <f>Target_AM[[#This Row],[PROPORSI]]*VLOOKUP(Target_AM[[#This Row],[NIPNAS]],Target_CC[],COLUMN(DH$2)+9,0)</f>
        <v>0</v>
      </c>
      <c r="DW318" s="22">
        <f>Target_AM[[#This Row],[PROPORSI]]*VLOOKUP(Target_AM[[#This Row],[NIPNAS]],Target_CC[],COLUMN(DI$2)+9,0)</f>
        <v>0</v>
      </c>
      <c r="DX318" s="22">
        <f>Target_AM[[#This Row],[PROPORSI]]*VLOOKUP(Target_AM[[#This Row],[NIPNAS]],Target_CC[],COLUMN(DJ$2)+9,0)</f>
        <v>0</v>
      </c>
      <c r="DY318" s="22">
        <f>Target_AM[[#This Row],[PROPORSI]]*VLOOKUP(Target_AM[[#This Row],[NIPNAS]],Target_CC[],COLUMN(DK$2)+9,0)</f>
        <v>0</v>
      </c>
      <c r="DZ318" s="22">
        <f>Target_AM[[#This Row],[PROPORSI]]*VLOOKUP(Target_AM[[#This Row],[NIPNAS]],Target_CC[],COLUMN(DL$2)+9,0)</f>
        <v>0</v>
      </c>
      <c r="EA318" s="22">
        <f>Target_AM[[#This Row],[PROPORSI]]*VLOOKUP(Target_AM[[#This Row],[NIPNAS]],Target_CC[],COLUMN(DM$2)+9,0)</f>
        <v>0</v>
      </c>
    </row>
    <row r="319" spans="2:131" x14ac:dyDescent="0.3">
      <c r="B319">
        <v>402739</v>
      </c>
      <c r="C319" t="s">
        <v>993</v>
      </c>
      <c r="D319">
        <v>1</v>
      </c>
      <c r="E319" s="8">
        <v>45658</v>
      </c>
      <c r="F319">
        <v>10285746</v>
      </c>
      <c r="G319" t="s">
        <v>641</v>
      </c>
      <c r="J319" t="s">
        <v>296</v>
      </c>
      <c r="K319" t="s">
        <v>25</v>
      </c>
      <c r="L319" t="s">
        <v>159</v>
      </c>
      <c r="M319" t="s">
        <v>29</v>
      </c>
      <c r="N319" s="23">
        <f>Target_AM[[#This Row],[PROPORSI]]*VLOOKUP(Target_AM[[#This Row],[NIPNAS]],Target_CC[],9,0)</f>
        <v>39913607.887916535</v>
      </c>
      <c r="O319" s="22">
        <f>Target_AM[[#This Row],[PROPORSI]]*VLOOKUP(Target_AM[[#This Row],[NIPNAS]],Target_CC[],COLUMN(A$2)+9,0)</f>
        <v>3371200.6140000001</v>
      </c>
      <c r="P319" s="22">
        <f>Target_AM[[#This Row],[PROPORSI]]*VLOOKUP(Target_AM[[#This Row],[NIPNAS]],Target_CC[],COLUMN(B$2)+9,0)</f>
        <v>3302788.0249999994</v>
      </c>
      <c r="Q319" s="22">
        <f>Target_AM[[#This Row],[PROPORSI]]*VLOOKUP(Target_AM[[#This Row],[NIPNAS]],Target_CC[],COLUMN(C$2)+9,0)</f>
        <v>3303966.6140000001</v>
      </c>
      <c r="R319" s="22">
        <f>Target_AM[[#This Row],[PROPORSI]]*VLOOKUP(Target_AM[[#This Row],[NIPNAS]],Target_CC[],COLUMN(D$2)+9,0)</f>
        <v>3243630.0809999998</v>
      </c>
      <c r="S319" s="22">
        <f>Target_AM[[#This Row],[PROPORSI]]*VLOOKUP(Target_AM[[#This Row],[NIPNAS]],Target_CC[],COLUMN(E$2)+9,0)</f>
        <v>3151357.398</v>
      </c>
      <c r="T319" s="22">
        <f>Target_AM[[#This Row],[PROPORSI]]*VLOOKUP(Target_AM[[#This Row],[NIPNAS]],Target_CC[],COLUMN(F$2)+9,0)</f>
        <v>3177400.6030000001</v>
      </c>
      <c r="U319" s="22">
        <f>Target_AM[[#This Row],[PROPORSI]]*VLOOKUP(Target_AM[[#This Row],[NIPNAS]],Target_CC[],COLUMN(G$2)+9,0)</f>
        <v>3316398.9219999998</v>
      </c>
      <c r="V319" s="22">
        <f>Target_AM[[#This Row],[PROPORSI]]*VLOOKUP(Target_AM[[#This Row],[NIPNAS]],Target_CC[],COLUMN(H$2)+9,0)</f>
        <v>3365481.736</v>
      </c>
      <c r="W319" s="22">
        <f>Target_AM[[#This Row],[PROPORSI]]*VLOOKUP(Target_AM[[#This Row],[NIPNAS]],Target_CC[],COLUMN(I$2)+9,0)</f>
        <v>3349513.6610000003</v>
      </c>
      <c r="X319" s="22">
        <f>Target_AM[[#This Row],[PROPORSI]]*VLOOKUP(Target_AM[[#This Row],[NIPNAS]],Target_CC[],COLUMN(J$2)+9,0)</f>
        <v>3364303.1469999999</v>
      </c>
      <c r="Y319" s="22">
        <f>Target_AM[[#This Row],[PROPORSI]]*VLOOKUP(Target_AM[[#This Row],[NIPNAS]],Target_CC[],COLUMN(K$2)+9,0)</f>
        <v>3350692.2499999995</v>
      </c>
      <c r="Z319" s="22">
        <f>Target_AM[[#This Row],[PROPORSI]]*VLOOKUP(Target_AM[[#This Row],[NIPNAS]],Target_CC[],COLUMN(L$2)+9,0)</f>
        <v>3333545.5860000001</v>
      </c>
      <c r="AA319" s="22">
        <f>Target_AM[[#This Row],[PROPORSI]]*VLOOKUP(Target_AM[[#This Row],[NIPNAS]],Target_CC[],COLUMN(M$2)+9,0)</f>
        <v>39630278.637000002</v>
      </c>
      <c r="AB319" s="22">
        <f>Target_AM[[#This Row],[PROPORSI]]*VLOOKUP(Target_AM[[#This Row],[NIPNAS]],Target_CC[],COLUMN(N$2)+9,0)</f>
        <v>0</v>
      </c>
      <c r="AC319" s="22">
        <f>Target_AM[[#This Row],[PROPORSI]]*VLOOKUP(Target_AM[[#This Row],[NIPNAS]],Target_CC[],COLUMN(O$2)+9,0)</f>
        <v>690859.22431823774</v>
      </c>
      <c r="AD319" s="22">
        <f>Target_AM[[#This Row],[PROPORSI]]*VLOOKUP(Target_AM[[#This Row],[NIPNAS]],Target_CC[],COLUMN(P$2)+9,0)</f>
        <v>683729.23020126333</v>
      </c>
      <c r="AE319" s="22">
        <f>Target_AM[[#This Row],[PROPORSI]]*VLOOKUP(Target_AM[[#This Row],[NIPNAS]],Target_CC[],COLUMN(Q$2)+9,0)</f>
        <v>537486.86343142285</v>
      </c>
      <c r="AF319" s="22">
        <f>Target_AM[[#This Row],[PROPORSI]]*VLOOKUP(Target_AM[[#This Row],[NIPNAS]],Target_CC[],COLUMN(R$2)+9,0)</f>
        <v>586231.66372162709</v>
      </c>
      <c r="AG319" s="22">
        <f>Target_AM[[#This Row],[PROPORSI]]*VLOOKUP(Target_AM[[#This Row],[NIPNAS]],Target_CC[],COLUMN(S$2)+9,0)</f>
        <v>571553.53985494352</v>
      </c>
      <c r="AH319" s="22">
        <f>Target_AM[[#This Row],[PROPORSI]]*VLOOKUP(Target_AM[[#This Row],[NIPNAS]],Target_CC[],COLUMN(T$2)+9,0)</f>
        <v>710365.72728492401</v>
      </c>
      <c r="AI319" s="22">
        <f>Target_AM[[#This Row],[PROPORSI]]*VLOOKUP(Target_AM[[#This Row],[NIPNAS]],Target_CC[],COLUMN(U$2)+9,0)</f>
        <v>598269.13892134407</v>
      </c>
      <c r="AJ319" s="22">
        <f>Target_AM[[#This Row],[PROPORSI]]*VLOOKUP(Target_AM[[#This Row],[NIPNAS]],Target_CC[],COLUMN(V$2)+9,0)</f>
        <v>715610.41381648171</v>
      </c>
      <c r="AK319" s="22">
        <f>Target_AM[[#This Row],[PROPORSI]]*VLOOKUP(Target_AM[[#This Row],[NIPNAS]],Target_CC[],COLUMN(W$2)+9,0)</f>
        <v>720720.50871695695</v>
      </c>
      <c r="AL319" s="22">
        <f>Target_AM[[#This Row],[PROPORSI]]*VLOOKUP(Target_AM[[#This Row],[NIPNAS]],Target_CC[],COLUMN(X$2)+9,0)</f>
        <v>611960.29877694696</v>
      </c>
      <c r="AM319" s="22">
        <f>Target_AM[[#This Row],[PROPORSI]]*VLOOKUP(Target_AM[[#This Row],[NIPNAS]],Target_CC[],COLUMN(Y$2)+9,0)</f>
        <v>623089.45347582689</v>
      </c>
      <c r="AN319" s="22">
        <f>Target_AM[[#This Row],[PROPORSI]]*VLOOKUP(Target_AM[[#This Row],[NIPNAS]],Target_CC[],COLUMN(Z$2)+9,0)</f>
        <v>7049876.062519975</v>
      </c>
      <c r="AO319" s="22">
        <f>Target_AM[[#This Row],[PROPORSI]]*VLOOKUP(Target_AM[[#This Row],[NIPNAS]],Target_CC[],COLUMN(AA$2)+9,0)</f>
        <v>3371200.6140000001</v>
      </c>
      <c r="AP319" s="22">
        <f>Target_AM[[#This Row],[PROPORSI]]*VLOOKUP(Target_AM[[#This Row],[NIPNAS]],Target_CC[],COLUMN(AB$2)+9,0)</f>
        <v>3993647.2493182374</v>
      </c>
      <c r="AQ319" s="22">
        <f>Target_AM[[#This Row],[PROPORSI]]*VLOOKUP(Target_AM[[#This Row],[NIPNAS]],Target_CC[],COLUMN(AC$2)+9,0)</f>
        <v>3987695.8442012635</v>
      </c>
      <c r="AR319" s="22">
        <f>Target_AM[[#This Row],[PROPORSI]]*VLOOKUP(Target_AM[[#This Row],[NIPNAS]],Target_CC[],COLUMN(AD$2)+9,0)</f>
        <v>3781116.9444314227</v>
      </c>
      <c r="AS319" s="22">
        <f>Target_AM[[#This Row],[PROPORSI]]*VLOOKUP(Target_AM[[#This Row],[NIPNAS]],Target_CC[],COLUMN(AE$2)+9,0)</f>
        <v>3737589.0617216271</v>
      </c>
      <c r="AT319" s="22">
        <f>Target_AM[[#This Row],[PROPORSI]]*VLOOKUP(Target_AM[[#This Row],[NIPNAS]],Target_CC[],COLUMN(AF$2)+9,0)</f>
        <v>3748954.1428549439</v>
      </c>
      <c r="AU319" s="22">
        <f>Target_AM[[#This Row],[PROPORSI]]*VLOOKUP(Target_AM[[#This Row],[NIPNAS]],Target_CC[],COLUMN(AG$2)+9,0)</f>
        <v>4026764.6492849239</v>
      </c>
      <c r="AV319" s="22">
        <f>Target_AM[[#This Row],[PROPORSI]]*VLOOKUP(Target_AM[[#This Row],[NIPNAS]],Target_CC[],COLUMN(AH$2)+9,0)</f>
        <v>3963750.8749213442</v>
      </c>
      <c r="AW319" s="22">
        <f>Target_AM[[#This Row],[PROPORSI]]*VLOOKUP(Target_AM[[#This Row],[NIPNAS]],Target_CC[],COLUMN(AI$2)+9,0)</f>
        <v>4065124.0748164821</v>
      </c>
      <c r="AX319" s="22">
        <f>Target_AM[[#This Row],[PROPORSI]]*VLOOKUP(Target_AM[[#This Row],[NIPNAS]],Target_CC[],COLUMN(AJ$2)+9,0)</f>
        <v>4085023.6557169566</v>
      </c>
      <c r="AY319" s="22">
        <f>Target_AM[[#This Row],[PROPORSI]]*VLOOKUP(Target_AM[[#This Row],[NIPNAS]],Target_CC[],COLUMN(AK$2)+9,0)</f>
        <v>3962652.5487769465</v>
      </c>
      <c r="AZ319" s="22">
        <f>Target_AM[[#This Row],[PROPORSI]]*VLOOKUP(Target_AM[[#This Row],[NIPNAS]],Target_CC[],COLUMN(AL$2)+9,0)</f>
        <v>3956635.039475827</v>
      </c>
      <c r="BA319" s="22">
        <f>Target_AM[[#This Row],[PROPORSI]]*VLOOKUP(Target_AM[[#This Row],[NIPNAS]],Target_CC[],COLUMN(AM$2)+9,0)</f>
        <v>46680154.699519977</v>
      </c>
      <c r="BB319" s="22">
        <f>Target_AM[[#This Row],[PROPORSI]]*VLOOKUP(Target_AM[[#This Row],[NIPNAS]],Target_CC[],COLUMN(AN$2)+9,0)</f>
        <v>0</v>
      </c>
      <c r="BC319" s="22">
        <f>Target_AM[[#This Row],[PROPORSI]]*VLOOKUP(Target_AM[[#This Row],[NIPNAS]],Target_CC[],COLUMN(AO$2)+9,0)</f>
        <v>0</v>
      </c>
      <c r="BD319" s="22">
        <f>Target_AM[[#This Row],[PROPORSI]]*VLOOKUP(Target_AM[[#This Row],[NIPNAS]],Target_CC[],COLUMN(AP$2)+9,0)</f>
        <v>0</v>
      </c>
      <c r="BE319" s="22">
        <f>Target_AM[[#This Row],[PROPORSI]]*VLOOKUP(Target_AM[[#This Row],[NIPNAS]],Target_CC[],COLUMN(AQ$2)+9,0)</f>
        <v>0</v>
      </c>
      <c r="BF319" s="22">
        <f>Target_AM[[#This Row],[PROPORSI]]*VLOOKUP(Target_AM[[#This Row],[NIPNAS]],Target_CC[],COLUMN(AR$2)+9,0)</f>
        <v>0</v>
      </c>
      <c r="BG319" s="22">
        <f>Target_AM[[#This Row],[PROPORSI]]*VLOOKUP(Target_AM[[#This Row],[NIPNAS]],Target_CC[],COLUMN(AS$2)+9,0)</f>
        <v>0</v>
      </c>
      <c r="BH319" s="22">
        <f>Target_AM[[#This Row],[PROPORSI]]*VLOOKUP(Target_AM[[#This Row],[NIPNAS]],Target_CC[],COLUMN(AT$2)+9,0)</f>
        <v>0</v>
      </c>
      <c r="BI319" s="22">
        <f>Target_AM[[#This Row],[PROPORSI]]*VLOOKUP(Target_AM[[#This Row],[NIPNAS]],Target_CC[],COLUMN(AU$2)+9,0)</f>
        <v>0</v>
      </c>
      <c r="BJ319" s="22">
        <f>Target_AM[[#This Row],[PROPORSI]]*VLOOKUP(Target_AM[[#This Row],[NIPNAS]],Target_CC[],COLUMN(AV$2)+9,0)</f>
        <v>0</v>
      </c>
      <c r="BK319" s="22">
        <f>Target_AM[[#This Row],[PROPORSI]]*VLOOKUP(Target_AM[[#This Row],[NIPNAS]],Target_CC[],COLUMN(AW$2)+9,0)</f>
        <v>0</v>
      </c>
      <c r="BL319" s="22">
        <f>Target_AM[[#This Row],[PROPORSI]]*VLOOKUP(Target_AM[[#This Row],[NIPNAS]],Target_CC[],COLUMN(AX$2)+9,0)</f>
        <v>0</v>
      </c>
      <c r="BM319" s="22">
        <f>Target_AM[[#This Row],[PROPORSI]]*VLOOKUP(Target_AM[[#This Row],[NIPNAS]],Target_CC[],COLUMN(AY$2)+9,0)</f>
        <v>0</v>
      </c>
      <c r="BN319" s="22">
        <f>Target_AM[[#This Row],[PROPORSI]]*VLOOKUP(Target_AM[[#This Row],[NIPNAS]],Target_CC[],COLUMN(AZ$2)+9,0)</f>
        <v>0</v>
      </c>
      <c r="BO319" s="22">
        <f>Target_AM[[#This Row],[PROPORSI]]*VLOOKUP(Target_AM[[#This Row],[NIPNAS]],Target_CC[],COLUMN(BA$2)+9,0)</f>
        <v>1771080</v>
      </c>
      <c r="BP319" s="22">
        <f>Target_AM[[#This Row],[PROPORSI]]*VLOOKUP(Target_AM[[#This Row],[NIPNAS]],Target_CC[],COLUMN(BB$2)+9,0)</f>
        <v>1768010</v>
      </c>
      <c r="BQ319" s="22">
        <f>Target_AM[[#This Row],[PROPORSI]]*VLOOKUP(Target_AM[[#This Row],[NIPNAS]],Target_CC[],COLUMN(BC$2)+9,0)</f>
        <v>1743240</v>
      </c>
      <c r="BR319" s="22">
        <f>Target_AM[[#This Row],[PROPORSI]]*VLOOKUP(Target_AM[[#This Row],[NIPNAS]],Target_CC[],COLUMN(BD$2)+9,0)</f>
        <v>1868140</v>
      </c>
      <c r="BS319" s="22">
        <f>Target_AM[[#This Row],[PROPORSI]]*VLOOKUP(Target_AM[[#This Row],[NIPNAS]],Target_CC[],COLUMN(BE$2)+9,0)</f>
        <v>1868140</v>
      </c>
      <c r="BT319" s="22">
        <f>Target_AM[[#This Row],[PROPORSI]]*VLOOKUP(Target_AM[[#This Row],[NIPNAS]],Target_CC[],COLUMN(BF$2)+9,0)</f>
        <v>1868140</v>
      </c>
      <c r="BU319" s="22">
        <f>Target_AM[[#This Row],[PROPORSI]]*VLOOKUP(Target_AM[[#This Row],[NIPNAS]],Target_CC[],COLUMN(BG$2)+9,0)</f>
        <v>1868140</v>
      </c>
      <c r="BV319" s="22">
        <f>Target_AM[[#This Row],[PROPORSI]]*VLOOKUP(Target_AM[[#This Row],[NIPNAS]],Target_CC[],COLUMN(BH$2)+9,0)</f>
        <v>1868140</v>
      </c>
      <c r="BW319" s="22">
        <f>Target_AM[[#This Row],[PROPORSI]]*VLOOKUP(Target_AM[[#This Row],[NIPNAS]],Target_CC[],COLUMN(BI$2)+9,0)</f>
        <v>1868140</v>
      </c>
      <c r="BX319" s="22">
        <f>Target_AM[[#This Row],[PROPORSI]]*VLOOKUP(Target_AM[[#This Row],[NIPNAS]],Target_CC[],COLUMN(BJ$2)+9,0)</f>
        <v>1868140</v>
      </c>
      <c r="BY319" s="22">
        <f>Target_AM[[#This Row],[PROPORSI]]*VLOOKUP(Target_AM[[#This Row],[NIPNAS]],Target_CC[],COLUMN(BK$2)+9,0)</f>
        <v>1868140</v>
      </c>
      <c r="BZ319" s="22">
        <f>Target_AM[[#This Row],[PROPORSI]]*VLOOKUP(Target_AM[[#This Row],[NIPNAS]],Target_CC[],COLUMN(BL$2)+9,0)</f>
        <v>1868140</v>
      </c>
      <c r="CA319" s="22">
        <f>Target_AM[[#This Row],[PROPORSI]]*VLOOKUP(Target_AM[[#This Row],[NIPNAS]],Target_CC[],COLUMN(BM$2)+9,0)</f>
        <v>22095590</v>
      </c>
      <c r="CB319" s="22">
        <f>Target_AM[[#This Row],[PROPORSI]]*VLOOKUP(Target_AM[[#This Row],[NIPNAS]],Target_CC[],COLUMN(BN$2)+9,0)</f>
        <v>0</v>
      </c>
      <c r="CC319" s="22">
        <f>Target_AM[[#This Row],[PROPORSI]]*VLOOKUP(Target_AM[[#This Row],[NIPNAS]],Target_CC[],COLUMN(BO$2)+9,0)</f>
        <v>0</v>
      </c>
      <c r="CD319" s="22">
        <f>Target_AM[[#This Row],[PROPORSI]]*VLOOKUP(Target_AM[[#This Row],[NIPNAS]],Target_CC[],COLUMN(BP$2)+9,0)</f>
        <v>0</v>
      </c>
      <c r="CE319" s="22">
        <f>Target_AM[[#This Row],[PROPORSI]]*VLOOKUP(Target_AM[[#This Row],[NIPNAS]],Target_CC[],COLUMN(BQ$2)+9,0)</f>
        <v>0</v>
      </c>
      <c r="CF319" s="22">
        <f>Target_AM[[#This Row],[PROPORSI]]*VLOOKUP(Target_AM[[#This Row],[NIPNAS]],Target_CC[],COLUMN(BR$2)+9,0)</f>
        <v>0</v>
      </c>
      <c r="CG319" s="22">
        <f>Target_AM[[#This Row],[PROPORSI]]*VLOOKUP(Target_AM[[#This Row],[NIPNAS]],Target_CC[],COLUMN(BS$2)+9,0)</f>
        <v>0</v>
      </c>
      <c r="CH319" s="22">
        <f>Target_AM[[#This Row],[PROPORSI]]*VLOOKUP(Target_AM[[#This Row],[NIPNAS]],Target_CC[],COLUMN(BT$2)+9,0)</f>
        <v>0</v>
      </c>
      <c r="CI319" s="22">
        <f>Target_AM[[#This Row],[PROPORSI]]*VLOOKUP(Target_AM[[#This Row],[NIPNAS]],Target_CC[],COLUMN(BU$2)+9,0)</f>
        <v>0</v>
      </c>
      <c r="CJ319" s="22">
        <f>Target_AM[[#This Row],[PROPORSI]]*VLOOKUP(Target_AM[[#This Row],[NIPNAS]],Target_CC[],COLUMN(BV$2)+9,0)</f>
        <v>0</v>
      </c>
      <c r="CK319" s="22">
        <f>Target_AM[[#This Row],[PROPORSI]]*VLOOKUP(Target_AM[[#This Row],[NIPNAS]],Target_CC[],COLUMN(BW$2)+9,0)</f>
        <v>0</v>
      </c>
      <c r="CL319" s="22">
        <f>Target_AM[[#This Row],[PROPORSI]]*VLOOKUP(Target_AM[[#This Row],[NIPNAS]],Target_CC[],COLUMN(BX$2)+9,0)</f>
        <v>0</v>
      </c>
      <c r="CM319" s="22">
        <f>Target_AM[[#This Row],[PROPORSI]]*VLOOKUP(Target_AM[[#This Row],[NIPNAS]],Target_CC[],COLUMN(BY$2)+9,0)</f>
        <v>0</v>
      </c>
      <c r="CN319" s="22">
        <f>Target_AM[[#This Row],[PROPORSI]]*VLOOKUP(Target_AM[[#This Row],[NIPNAS]],Target_CC[],COLUMN(BZ$2)+9,0)</f>
        <v>0</v>
      </c>
      <c r="CO319" s="22">
        <f>Target_AM[[#This Row],[PROPORSI]]*VLOOKUP(Target_AM[[#This Row],[NIPNAS]],Target_CC[],COLUMN(CA$2)+9,0)</f>
        <v>1895980</v>
      </c>
      <c r="CP319" s="22">
        <f>Target_AM[[#This Row],[PROPORSI]]*VLOOKUP(Target_AM[[#This Row],[NIPNAS]],Target_CC[],COLUMN(CB$2)+9,0)</f>
        <v>1894910</v>
      </c>
      <c r="CQ319" s="22">
        <f>Target_AM[[#This Row],[PROPORSI]]*VLOOKUP(Target_AM[[#This Row],[NIPNAS]],Target_CC[],COLUMN(CC$2)+9,0)</f>
        <v>1868140</v>
      </c>
      <c r="CR319" s="22">
        <f>Target_AM[[#This Row],[PROPORSI]]*VLOOKUP(Target_AM[[#This Row],[NIPNAS]],Target_CC[],COLUMN(CD$2)+9,0)</f>
        <v>1868140</v>
      </c>
      <c r="CS319" s="22">
        <f>Target_AM[[#This Row],[PROPORSI]]*VLOOKUP(Target_AM[[#This Row],[NIPNAS]],Target_CC[],COLUMN(CE$2)+9,0)</f>
        <v>1868140</v>
      </c>
      <c r="CT319" s="22">
        <f>Target_AM[[#This Row],[PROPORSI]]*VLOOKUP(Target_AM[[#This Row],[NIPNAS]],Target_CC[],COLUMN(CF$2)+9,0)</f>
        <v>1868140</v>
      </c>
      <c r="CU319" s="22">
        <f>Target_AM[[#This Row],[PROPORSI]]*VLOOKUP(Target_AM[[#This Row],[NIPNAS]],Target_CC[],COLUMN(CG$2)+9,0)</f>
        <v>1868140</v>
      </c>
      <c r="CV319" s="22">
        <f>Target_AM[[#This Row],[PROPORSI]]*VLOOKUP(Target_AM[[#This Row],[NIPNAS]],Target_CC[],COLUMN(CH$2)+9,0)</f>
        <v>1868140</v>
      </c>
      <c r="CW319" s="22">
        <f>Target_AM[[#This Row],[PROPORSI]]*VLOOKUP(Target_AM[[#This Row],[NIPNAS]],Target_CC[],COLUMN(CI$2)+9,0)</f>
        <v>1868140</v>
      </c>
      <c r="CX319" s="22">
        <f>Target_AM[[#This Row],[PROPORSI]]*VLOOKUP(Target_AM[[#This Row],[NIPNAS]],Target_CC[],COLUMN(CJ$2)+9,0)</f>
        <v>1868140</v>
      </c>
      <c r="CY319" s="22">
        <f>Target_AM[[#This Row],[PROPORSI]]*VLOOKUP(Target_AM[[#This Row],[NIPNAS]],Target_CC[],COLUMN(CK$2)+9,0)</f>
        <v>1868140</v>
      </c>
      <c r="CZ319" s="22">
        <f>Target_AM[[#This Row],[PROPORSI]]*VLOOKUP(Target_AM[[#This Row],[NIPNAS]],Target_CC[],COLUMN(CL$2)+9,0)</f>
        <v>1868140</v>
      </c>
      <c r="DA319" s="22">
        <f>Target_AM[[#This Row],[PROPORSI]]*VLOOKUP(Target_AM[[#This Row],[NIPNAS]],Target_CC[],COLUMN(CM$2)+9,0)</f>
        <v>22472290</v>
      </c>
      <c r="DB319" s="22">
        <f>Target_AM[[#This Row],[PROPORSI]]*VLOOKUP(Target_AM[[#This Row],[NIPNAS]],Target_CC[],COLUMN(CN$2)+9,0)</f>
        <v>0</v>
      </c>
      <c r="DC319" s="22">
        <f>Target_AM[[#This Row],[PROPORSI]]*VLOOKUP(Target_AM[[#This Row],[NIPNAS]],Target_CC[],COLUMN(CO$2)+9,0)</f>
        <v>0</v>
      </c>
      <c r="DD319" s="22">
        <f>Target_AM[[#This Row],[PROPORSI]]*VLOOKUP(Target_AM[[#This Row],[NIPNAS]],Target_CC[],COLUMN(CP$2)+9,0)</f>
        <v>0</v>
      </c>
      <c r="DE319" s="22">
        <f>Target_AM[[#This Row],[PROPORSI]]*VLOOKUP(Target_AM[[#This Row],[NIPNAS]],Target_CC[],COLUMN(CQ$2)+9,0)</f>
        <v>0</v>
      </c>
      <c r="DF319" s="22">
        <f>Target_AM[[#This Row],[PROPORSI]]*VLOOKUP(Target_AM[[#This Row],[NIPNAS]],Target_CC[],COLUMN(CR$2)+9,0)</f>
        <v>0</v>
      </c>
      <c r="DG319" s="22">
        <f>Target_AM[[#This Row],[PROPORSI]]*VLOOKUP(Target_AM[[#This Row],[NIPNAS]],Target_CC[],COLUMN(CS$2)+9,0)</f>
        <v>0</v>
      </c>
      <c r="DH319" s="22">
        <f>Target_AM[[#This Row],[PROPORSI]]*VLOOKUP(Target_AM[[#This Row],[NIPNAS]],Target_CC[],COLUMN(CT$2)+9,0)</f>
        <v>0</v>
      </c>
      <c r="DI319" s="22">
        <f>Target_AM[[#This Row],[PROPORSI]]*VLOOKUP(Target_AM[[#This Row],[NIPNAS]],Target_CC[],COLUMN(CU$2)+9,0)</f>
        <v>0</v>
      </c>
      <c r="DJ319" s="22">
        <f>Target_AM[[#This Row],[PROPORSI]]*VLOOKUP(Target_AM[[#This Row],[NIPNAS]],Target_CC[],COLUMN(CV$2)+9,0)</f>
        <v>0</v>
      </c>
      <c r="DK319" s="22">
        <f>Target_AM[[#This Row],[PROPORSI]]*VLOOKUP(Target_AM[[#This Row],[NIPNAS]],Target_CC[],COLUMN(CW$2)+9,0)</f>
        <v>0</v>
      </c>
      <c r="DL319" s="22">
        <f>Target_AM[[#This Row],[PROPORSI]]*VLOOKUP(Target_AM[[#This Row],[NIPNAS]],Target_CC[],COLUMN(CX$2)+9,0)</f>
        <v>0</v>
      </c>
      <c r="DM319" s="22">
        <f>Target_AM[[#This Row],[PROPORSI]]*VLOOKUP(Target_AM[[#This Row],[NIPNAS]],Target_CC[],COLUMN(CY$2)+9,0)</f>
        <v>0</v>
      </c>
      <c r="DN319" s="22">
        <f>Target_AM[[#This Row],[PROPORSI]]*VLOOKUP(Target_AM[[#This Row],[NIPNAS]],Target_CC[],COLUMN(CZ$2)+9,0)</f>
        <v>0</v>
      </c>
      <c r="DO319" s="22">
        <f>Target_AM[[#This Row],[PROPORSI]]*VLOOKUP(Target_AM[[#This Row],[NIPNAS]],Target_CC[],COLUMN(DA$2)+9,0)</f>
        <v>0</v>
      </c>
      <c r="DP319" s="22">
        <f>Target_AM[[#This Row],[PROPORSI]]*VLOOKUP(Target_AM[[#This Row],[NIPNAS]],Target_CC[],COLUMN(DB$2)+9,0)</f>
        <v>0</v>
      </c>
      <c r="DQ319" s="22">
        <f>Target_AM[[#This Row],[PROPORSI]]*VLOOKUP(Target_AM[[#This Row],[NIPNAS]],Target_CC[],COLUMN(DC$2)+9,0)</f>
        <v>0</v>
      </c>
      <c r="DR319" s="22">
        <f>Target_AM[[#This Row],[PROPORSI]]*VLOOKUP(Target_AM[[#This Row],[NIPNAS]],Target_CC[],COLUMN(DD$2)+9,0)</f>
        <v>0</v>
      </c>
      <c r="DS319" s="22">
        <f>Target_AM[[#This Row],[PROPORSI]]*VLOOKUP(Target_AM[[#This Row],[NIPNAS]],Target_CC[],COLUMN(DE$2)+9,0)</f>
        <v>0</v>
      </c>
      <c r="DT319" s="22">
        <f>Target_AM[[#This Row],[PROPORSI]]*VLOOKUP(Target_AM[[#This Row],[NIPNAS]],Target_CC[],COLUMN(DF$2)+9,0)</f>
        <v>0</v>
      </c>
      <c r="DU319" s="22">
        <f>Target_AM[[#This Row],[PROPORSI]]*VLOOKUP(Target_AM[[#This Row],[NIPNAS]],Target_CC[],COLUMN(DG$2)+9,0)</f>
        <v>0</v>
      </c>
      <c r="DV319" s="22">
        <f>Target_AM[[#This Row],[PROPORSI]]*VLOOKUP(Target_AM[[#This Row],[NIPNAS]],Target_CC[],COLUMN(DH$2)+9,0)</f>
        <v>0</v>
      </c>
      <c r="DW319" s="22">
        <f>Target_AM[[#This Row],[PROPORSI]]*VLOOKUP(Target_AM[[#This Row],[NIPNAS]],Target_CC[],COLUMN(DI$2)+9,0)</f>
        <v>0</v>
      </c>
      <c r="DX319" s="22">
        <f>Target_AM[[#This Row],[PROPORSI]]*VLOOKUP(Target_AM[[#This Row],[NIPNAS]],Target_CC[],COLUMN(DJ$2)+9,0)</f>
        <v>0</v>
      </c>
      <c r="DY319" s="22">
        <f>Target_AM[[#This Row],[PROPORSI]]*VLOOKUP(Target_AM[[#This Row],[NIPNAS]],Target_CC[],COLUMN(DK$2)+9,0)</f>
        <v>0</v>
      </c>
      <c r="DZ319" s="22">
        <f>Target_AM[[#This Row],[PROPORSI]]*VLOOKUP(Target_AM[[#This Row],[NIPNAS]],Target_CC[],COLUMN(DL$2)+9,0)</f>
        <v>0</v>
      </c>
      <c r="EA319" s="22">
        <f>Target_AM[[#This Row],[PROPORSI]]*VLOOKUP(Target_AM[[#This Row],[NIPNAS]],Target_CC[],COLUMN(DM$2)+9,0)</f>
        <v>0</v>
      </c>
    </row>
    <row r="320" spans="2:131" x14ac:dyDescent="0.3">
      <c r="B320">
        <v>402739</v>
      </c>
      <c r="C320" t="s">
        <v>993</v>
      </c>
      <c r="D320">
        <v>1</v>
      </c>
      <c r="E320" s="8">
        <v>45658</v>
      </c>
      <c r="F320">
        <v>10001707</v>
      </c>
      <c r="G320" t="s">
        <v>662</v>
      </c>
      <c r="J320" t="s">
        <v>294</v>
      </c>
      <c r="K320" t="s">
        <v>26</v>
      </c>
      <c r="L320" t="s">
        <v>159</v>
      </c>
      <c r="M320" t="s">
        <v>29</v>
      </c>
      <c r="N320" s="23">
        <f>Target_AM[[#This Row],[PROPORSI]]*VLOOKUP(Target_AM[[#This Row],[NIPNAS]],Target_CC[],9,0)</f>
        <v>66307406.072068423</v>
      </c>
      <c r="O320" s="22">
        <f>Target_AM[[#This Row],[PROPORSI]]*VLOOKUP(Target_AM[[#This Row],[NIPNAS]],Target_CC[],COLUMN(A$2)+9,0)</f>
        <v>2259294.3181818184</v>
      </c>
      <c r="P320" s="22">
        <f>Target_AM[[#This Row],[PROPORSI]]*VLOOKUP(Target_AM[[#This Row],[NIPNAS]],Target_CC[],COLUMN(B$2)+9,0)</f>
        <v>2378204.5454545454</v>
      </c>
      <c r="Q320" s="22">
        <f>Target_AM[[#This Row],[PROPORSI]]*VLOOKUP(Target_AM[[#This Row],[NIPNAS]],Target_CC[],COLUMN(C$2)+9,0)</f>
        <v>2140384.0909090908</v>
      </c>
      <c r="R320" s="22">
        <f>Target_AM[[#This Row],[PROPORSI]]*VLOOKUP(Target_AM[[#This Row],[NIPNAS]],Target_CC[],COLUMN(D$2)+9,0)</f>
        <v>1902563.6363636365</v>
      </c>
      <c r="S320" s="22">
        <f>Target_AM[[#This Row],[PROPORSI]]*VLOOKUP(Target_AM[[#This Row],[NIPNAS]],Target_CC[],COLUMN(E$2)+9,0)</f>
        <v>2021473.8636363638</v>
      </c>
      <c r="T320" s="22">
        <f>Target_AM[[#This Row],[PROPORSI]]*VLOOKUP(Target_AM[[#This Row],[NIPNAS]],Target_CC[],COLUMN(F$2)+9,0)</f>
        <v>2140384.0909090908</v>
      </c>
      <c r="U320" s="22">
        <f>Target_AM[[#This Row],[PROPORSI]]*VLOOKUP(Target_AM[[#This Row],[NIPNAS]],Target_CC[],COLUMN(G$2)+9,0)</f>
        <v>2734935.2272727275</v>
      </c>
      <c r="V320" s="22">
        <f>Target_AM[[#This Row],[PROPORSI]]*VLOOKUP(Target_AM[[#This Row],[NIPNAS]],Target_CC[],COLUMN(H$2)+9,0)</f>
        <v>2497114.7727272729</v>
      </c>
      <c r="W320" s="22">
        <f>Target_AM[[#This Row],[PROPORSI]]*VLOOKUP(Target_AM[[#This Row],[NIPNAS]],Target_CC[],COLUMN(I$2)+9,0)</f>
        <v>2497114.7727272729</v>
      </c>
      <c r="X320" s="22">
        <f>Target_AM[[#This Row],[PROPORSI]]*VLOOKUP(Target_AM[[#This Row],[NIPNAS]],Target_CC[],COLUMN(J$2)+9,0)</f>
        <v>2734935.2272727275</v>
      </c>
      <c r="Y320" s="22">
        <f>Target_AM[[#This Row],[PROPORSI]]*VLOOKUP(Target_AM[[#This Row],[NIPNAS]],Target_CC[],COLUMN(K$2)+9,0)</f>
        <v>2378204.5454545454</v>
      </c>
      <c r="Z320" s="22">
        <f>Target_AM[[#This Row],[PROPORSI]]*VLOOKUP(Target_AM[[#This Row],[NIPNAS]],Target_CC[],COLUMN(L$2)+9,0)</f>
        <v>2497114.7727272729</v>
      </c>
      <c r="AA320" s="22">
        <f>Target_AM[[#This Row],[PROPORSI]]*VLOOKUP(Target_AM[[#This Row],[NIPNAS]],Target_CC[],COLUMN(M$2)+9,0)</f>
        <v>28181723.863636363</v>
      </c>
      <c r="AB320" s="22">
        <f>Target_AM[[#This Row],[PROPORSI]]*VLOOKUP(Target_AM[[#This Row],[NIPNAS]],Target_CC[],COLUMN(N$2)+9,0)</f>
        <v>3945.5621916125542</v>
      </c>
      <c r="AC320" s="22">
        <f>Target_AM[[#This Row],[PROPORSI]]*VLOOKUP(Target_AM[[#This Row],[NIPNAS]],Target_CC[],COLUMN(O$2)+9,0)</f>
        <v>7538.4012954545469</v>
      </c>
      <c r="AD320" s="22">
        <f>Target_AM[[#This Row],[PROPORSI]]*VLOOKUP(Target_AM[[#This Row],[NIPNAS]],Target_CC[],COLUMN(P$2)+9,0)</f>
        <v>8292.2414250000002</v>
      </c>
      <c r="AE320" s="22">
        <f>Target_AM[[#This Row],[PROPORSI]]*VLOOKUP(Target_AM[[#This Row],[NIPNAS]],Target_CC[],COLUMN(Q$2)+9,0)</f>
        <v>8070.2773868560616</v>
      </c>
      <c r="AF320" s="22">
        <f>Target_AM[[#This Row],[PROPORSI]]*VLOOKUP(Target_AM[[#This Row],[NIPNAS]],Target_CC[],COLUMN(R$2)+9,0)</f>
        <v>12959.003111586177</v>
      </c>
      <c r="AG320" s="22">
        <f>Target_AM[[#This Row],[PROPORSI]]*VLOOKUP(Target_AM[[#This Row],[NIPNAS]],Target_CC[],COLUMN(S$2)+9,0)</f>
        <v>11663.102800427558</v>
      </c>
      <c r="AH320" s="22">
        <f>Target_AM[[#This Row],[PROPORSI]]*VLOOKUP(Target_AM[[#This Row],[NIPNAS]],Target_CC[],COLUMN(T$2)+9,0)</f>
        <v>6587.4932483896391</v>
      </c>
      <c r="AI320" s="22">
        <f>Target_AM[[#This Row],[PROPORSI]]*VLOOKUP(Target_AM[[#This Row],[NIPNAS]],Target_CC[],COLUMN(U$2)+9,0)</f>
        <v>14492.485146457208</v>
      </c>
      <c r="AJ320" s="22">
        <f>Target_AM[[#This Row],[PROPORSI]]*VLOOKUP(Target_AM[[#This Row],[NIPNAS]],Target_CC[],COLUMN(V$2)+9,0)</f>
        <v>12077.070955381005</v>
      </c>
      <c r="AK320" s="22">
        <f>Target_AM[[#This Row],[PROPORSI]]*VLOOKUP(Target_AM[[#This Row],[NIPNAS]],Target_CC[],COLUMN(W$2)+9,0)</f>
        <v>14492.485146457208</v>
      </c>
      <c r="AL320" s="22">
        <f>Target_AM[[#This Row],[PROPORSI]]*VLOOKUP(Target_AM[[#This Row],[NIPNAS]],Target_CC[],COLUMN(X$2)+9,0)</f>
        <v>15700.192241995306</v>
      </c>
      <c r="AM320" s="22">
        <f>Target_AM[[#This Row],[PROPORSI]]*VLOOKUP(Target_AM[[#This Row],[NIPNAS]],Target_CC[],COLUMN(Y$2)+9,0)</f>
        <v>15700.192241995306</v>
      </c>
      <c r="AN320" s="22">
        <f>Target_AM[[#This Row],[PROPORSI]]*VLOOKUP(Target_AM[[#This Row],[NIPNAS]],Target_CC[],COLUMN(Z$2)+9,0)</f>
        <v>131518.50719161259</v>
      </c>
      <c r="AO320" s="22">
        <f>Target_AM[[#This Row],[PROPORSI]]*VLOOKUP(Target_AM[[#This Row],[NIPNAS]],Target_CC[],COLUMN(AA$2)+9,0)</f>
        <v>2263239.8803734309</v>
      </c>
      <c r="AP320" s="22">
        <f>Target_AM[[#This Row],[PROPORSI]]*VLOOKUP(Target_AM[[#This Row],[NIPNAS]],Target_CC[],COLUMN(AB$2)+9,0)</f>
        <v>2385742.9467500001</v>
      </c>
      <c r="AQ320" s="22">
        <f>Target_AM[[#This Row],[PROPORSI]]*VLOOKUP(Target_AM[[#This Row],[NIPNAS]],Target_CC[],COLUMN(AC$2)+9,0)</f>
        <v>2148676.332334091</v>
      </c>
      <c r="AR320" s="22">
        <f>Target_AM[[#This Row],[PROPORSI]]*VLOOKUP(Target_AM[[#This Row],[NIPNAS]],Target_CC[],COLUMN(AD$2)+9,0)</f>
        <v>1910633.9137504925</v>
      </c>
      <c r="AS320" s="22">
        <f>Target_AM[[#This Row],[PROPORSI]]*VLOOKUP(Target_AM[[#This Row],[NIPNAS]],Target_CC[],COLUMN(AE$2)+9,0)</f>
        <v>2034432.86674795</v>
      </c>
      <c r="AT320" s="22">
        <f>Target_AM[[#This Row],[PROPORSI]]*VLOOKUP(Target_AM[[#This Row],[NIPNAS]],Target_CC[],COLUMN(AF$2)+9,0)</f>
        <v>2152047.1937095183</v>
      </c>
      <c r="AU320" s="22">
        <f>Target_AM[[#This Row],[PROPORSI]]*VLOOKUP(Target_AM[[#This Row],[NIPNAS]],Target_CC[],COLUMN(AG$2)+9,0)</f>
        <v>2741522.7205211171</v>
      </c>
      <c r="AV320" s="22">
        <f>Target_AM[[#This Row],[PROPORSI]]*VLOOKUP(Target_AM[[#This Row],[NIPNAS]],Target_CC[],COLUMN(AH$2)+9,0)</f>
        <v>2511607.2578737303</v>
      </c>
      <c r="AW320" s="22">
        <f>Target_AM[[#This Row],[PROPORSI]]*VLOOKUP(Target_AM[[#This Row],[NIPNAS]],Target_CC[],COLUMN(AI$2)+9,0)</f>
        <v>2509191.8436826537</v>
      </c>
      <c r="AX320" s="22">
        <f>Target_AM[[#This Row],[PROPORSI]]*VLOOKUP(Target_AM[[#This Row],[NIPNAS]],Target_CC[],COLUMN(AJ$2)+9,0)</f>
        <v>2749427.7124191849</v>
      </c>
      <c r="AY320" s="22">
        <f>Target_AM[[#This Row],[PROPORSI]]*VLOOKUP(Target_AM[[#This Row],[NIPNAS]],Target_CC[],COLUMN(AK$2)+9,0)</f>
        <v>2393904.7376965405</v>
      </c>
      <c r="AZ320" s="22">
        <f>Target_AM[[#This Row],[PROPORSI]]*VLOOKUP(Target_AM[[#This Row],[NIPNAS]],Target_CC[],COLUMN(AL$2)+9,0)</f>
        <v>2512814.9649692681</v>
      </c>
      <c r="BA320" s="22">
        <f>Target_AM[[#This Row],[PROPORSI]]*VLOOKUP(Target_AM[[#This Row],[NIPNAS]],Target_CC[],COLUMN(AM$2)+9,0)</f>
        <v>28313242.37082798</v>
      </c>
      <c r="BB320" s="22">
        <f>Target_AM[[#This Row],[PROPORSI]]*VLOOKUP(Target_AM[[#This Row],[NIPNAS]],Target_CC[],COLUMN(AN$2)+9,0)</f>
        <v>0</v>
      </c>
      <c r="BC320" s="22">
        <f>Target_AM[[#This Row],[PROPORSI]]*VLOOKUP(Target_AM[[#This Row],[NIPNAS]],Target_CC[],COLUMN(AO$2)+9,0)</f>
        <v>0</v>
      </c>
      <c r="BD320" s="22">
        <f>Target_AM[[#This Row],[PROPORSI]]*VLOOKUP(Target_AM[[#This Row],[NIPNAS]],Target_CC[],COLUMN(AP$2)+9,0)</f>
        <v>0</v>
      </c>
      <c r="BE320" s="22">
        <f>Target_AM[[#This Row],[PROPORSI]]*VLOOKUP(Target_AM[[#This Row],[NIPNAS]],Target_CC[],COLUMN(AQ$2)+9,0)</f>
        <v>0</v>
      </c>
      <c r="BF320" s="22">
        <f>Target_AM[[#This Row],[PROPORSI]]*VLOOKUP(Target_AM[[#This Row],[NIPNAS]],Target_CC[],COLUMN(AR$2)+9,0)</f>
        <v>0</v>
      </c>
      <c r="BG320" s="22">
        <f>Target_AM[[#This Row],[PROPORSI]]*VLOOKUP(Target_AM[[#This Row],[NIPNAS]],Target_CC[],COLUMN(AS$2)+9,0)</f>
        <v>0</v>
      </c>
      <c r="BH320" s="22">
        <f>Target_AM[[#This Row],[PROPORSI]]*VLOOKUP(Target_AM[[#This Row],[NIPNAS]],Target_CC[],COLUMN(AT$2)+9,0)</f>
        <v>0</v>
      </c>
      <c r="BI320" s="22">
        <f>Target_AM[[#This Row],[PROPORSI]]*VLOOKUP(Target_AM[[#This Row],[NIPNAS]],Target_CC[],COLUMN(AU$2)+9,0)</f>
        <v>0</v>
      </c>
      <c r="BJ320" s="22">
        <f>Target_AM[[#This Row],[PROPORSI]]*VLOOKUP(Target_AM[[#This Row],[NIPNAS]],Target_CC[],COLUMN(AV$2)+9,0)</f>
        <v>0</v>
      </c>
      <c r="BK320" s="22">
        <f>Target_AM[[#This Row],[PROPORSI]]*VLOOKUP(Target_AM[[#This Row],[NIPNAS]],Target_CC[],COLUMN(AW$2)+9,0)</f>
        <v>0</v>
      </c>
      <c r="BL320" s="22">
        <f>Target_AM[[#This Row],[PROPORSI]]*VLOOKUP(Target_AM[[#This Row],[NIPNAS]],Target_CC[],COLUMN(AX$2)+9,0)</f>
        <v>0</v>
      </c>
      <c r="BM320" s="22">
        <f>Target_AM[[#This Row],[PROPORSI]]*VLOOKUP(Target_AM[[#This Row],[NIPNAS]],Target_CC[],COLUMN(AY$2)+9,0)</f>
        <v>0</v>
      </c>
      <c r="BN320" s="22">
        <f>Target_AM[[#This Row],[PROPORSI]]*VLOOKUP(Target_AM[[#This Row],[NIPNAS]],Target_CC[],COLUMN(AZ$2)+9,0)</f>
        <v>0</v>
      </c>
      <c r="BO320" s="22">
        <f>Target_AM[[#This Row],[PROPORSI]]*VLOOKUP(Target_AM[[#This Row],[NIPNAS]],Target_CC[],COLUMN(BA$2)+9,0)</f>
        <v>2499636</v>
      </c>
      <c r="BP320" s="22">
        <f>Target_AM[[#This Row],[PROPORSI]]*VLOOKUP(Target_AM[[#This Row],[NIPNAS]],Target_CC[],COLUMN(BB$2)+9,0)</f>
        <v>2494656</v>
      </c>
      <c r="BQ320" s="22">
        <f>Target_AM[[#This Row],[PROPORSI]]*VLOOKUP(Target_AM[[#This Row],[NIPNAS]],Target_CC[],COLUMN(BC$2)+9,0)</f>
        <v>2525561</v>
      </c>
      <c r="BR320" s="22">
        <f>Target_AM[[#This Row],[PROPORSI]]*VLOOKUP(Target_AM[[#This Row],[NIPNAS]],Target_CC[],COLUMN(BD$2)+9,0)</f>
        <v>2706271</v>
      </c>
      <c r="BS320" s="22">
        <f>Target_AM[[#This Row],[PROPORSI]]*VLOOKUP(Target_AM[[#This Row],[NIPNAS]],Target_CC[],COLUMN(BE$2)+9,0)</f>
        <v>2706271</v>
      </c>
      <c r="BT320" s="22">
        <f>Target_AM[[#This Row],[PROPORSI]]*VLOOKUP(Target_AM[[#This Row],[NIPNAS]],Target_CC[],COLUMN(BF$2)+9,0)</f>
        <v>2706271</v>
      </c>
      <c r="BU320" s="22">
        <f>Target_AM[[#This Row],[PROPORSI]]*VLOOKUP(Target_AM[[#This Row],[NIPNAS]],Target_CC[],COLUMN(BG$2)+9,0)</f>
        <v>2706271</v>
      </c>
      <c r="BV320" s="22">
        <f>Target_AM[[#This Row],[PROPORSI]]*VLOOKUP(Target_AM[[#This Row],[NIPNAS]],Target_CC[],COLUMN(BH$2)+9,0)</f>
        <v>2706271</v>
      </c>
      <c r="BW320" s="22">
        <f>Target_AM[[#This Row],[PROPORSI]]*VLOOKUP(Target_AM[[#This Row],[NIPNAS]],Target_CC[],COLUMN(BI$2)+9,0)</f>
        <v>2706271</v>
      </c>
      <c r="BX320" s="22">
        <f>Target_AM[[#This Row],[PROPORSI]]*VLOOKUP(Target_AM[[#This Row],[NIPNAS]],Target_CC[],COLUMN(BJ$2)+9,0)</f>
        <v>2706271</v>
      </c>
      <c r="BY320" s="22">
        <f>Target_AM[[#This Row],[PROPORSI]]*VLOOKUP(Target_AM[[#This Row],[NIPNAS]],Target_CC[],COLUMN(BK$2)+9,0)</f>
        <v>2706271</v>
      </c>
      <c r="BZ320" s="22">
        <f>Target_AM[[#This Row],[PROPORSI]]*VLOOKUP(Target_AM[[#This Row],[NIPNAS]],Target_CC[],COLUMN(BL$2)+9,0)</f>
        <v>2706271</v>
      </c>
      <c r="CA320" s="22">
        <f>Target_AM[[#This Row],[PROPORSI]]*VLOOKUP(Target_AM[[#This Row],[NIPNAS]],Target_CC[],COLUMN(BM$2)+9,0)</f>
        <v>31876292</v>
      </c>
      <c r="CB320" s="22">
        <f>Target_AM[[#This Row],[PROPORSI]]*VLOOKUP(Target_AM[[#This Row],[NIPNAS]],Target_CC[],COLUMN(BN$2)+9,0)</f>
        <v>0</v>
      </c>
      <c r="CC320" s="22">
        <f>Target_AM[[#This Row],[PROPORSI]]*VLOOKUP(Target_AM[[#This Row],[NIPNAS]],Target_CC[],COLUMN(BO$2)+9,0)</f>
        <v>0</v>
      </c>
      <c r="CD320" s="22">
        <f>Target_AM[[#This Row],[PROPORSI]]*VLOOKUP(Target_AM[[#This Row],[NIPNAS]],Target_CC[],COLUMN(BP$2)+9,0)</f>
        <v>0</v>
      </c>
      <c r="CE320" s="22">
        <f>Target_AM[[#This Row],[PROPORSI]]*VLOOKUP(Target_AM[[#This Row],[NIPNAS]],Target_CC[],COLUMN(BQ$2)+9,0)</f>
        <v>0</v>
      </c>
      <c r="CF320" s="22">
        <f>Target_AM[[#This Row],[PROPORSI]]*VLOOKUP(Target_AM[[#This Row],[NIPNAS]],Target_CC[],COLUMN(BR$2)+9,0)</f>
        <v>0</v>
      </c>
      <c r="CG320" s="22">
        <f>Target_AM[[#This Row],[PROPORSI]]*VLOOKUP(Target_AM[[#This Row],[NIPNAS]],Target_CC[],COLUMN(BS$2)+9,0)</f>
        <v>0</v>
      </c>
      <c r="CH320" s="22">
        <f>Target_AM[[#This Row],[PROPORSI]]*VLOOKUP(Target_AM[[#This Row],[NIPNAS]],Target_CC[],COLUMN(BT$2)+9,0)</f>
        <v>0</v>
      </c>
      <c r="CI320" s="22">
        <f>Target_AM[[#This Row],[PROPORSI]]*VLOOKUP(Target_AM[[#This Row],[NIPNAS]],Target_CC[],COLUMN(BU$2)+9,0)</f>
        <v>0</v>
      </c>
      <c r="CJ320" s="22">
        <f>Target_AM[[#This Row],[PROPORSI]]*VLOOKUP(Target_AM[[#This Row],[NIPNAS]],Target_CC[],COLUMN(BV$2)+9,0)</f>
        <v>0</v>
      </c>
      <c r="CK320" s="22">
        <f>Target_AM[[#This Row],[PROPORSI]]*VLOOKUP(Target_AM[[#This Row],[NIPNAS]],Target_CC[],COLUMN(BW$2)+9,0)</f>
        <v>0</v>
      </c>
      <c r="CL320" s="22">
        <f>Target_AM[[#This Row],[PROPORSI]]*VLOOKUP(Target_AM[[#This Row],[NIPNAS]],Target_CC[],COLUMN(BX$2)+9,0)</f>
        <v>0</v>
      </c>
      <c r="CM320" s="22">
        <f>Target_AM[[#This Row],[PROPORSI]]*VLOOKUP(Target_AM[[#This Row],[NIPNAS]],Target_CC[],COLUMN(BY$2)+9,0)</f>
        <v>0</v>
      </c>
      <c r="CN320" s="22">
        <f>Target_AM[[#This Row],[PROPORSI]]*VLOOKUP(Target_AM[[#This Row],[NIPNAS]],Target_CC[],COLUMN(BZ$2)+9,0)</f>
        <v>0</v>
      </c>
      <c r="CO320" s="22">
        <f>Target_AM[[#This Row],[PROPORSI]]*VLOOKUP(Target_AM[[#This Row],[NIPNAS]],Target_CC[],COLUMN(CA$2)+9,0)</f>
        <v>2690586</v>
      </c>
      <c r="CP320" s="22">
        <f>Target_AM[[#This Row],[PROPORSI]]*VLOOKUP(Target_AM[[#This Row],[NIPNAS]],Target_CC[],COLUMN(CB$2)+9,0)</f>
        <v>2676084</v>
      </c>
      <c r="CQ320" s="22">
        <f>Target_AM[[#This Row],[PROPORSI]]*VLOOKUP(Target_AM[[#This Row],[NIPNAS]],Target_CC[],COLUMN(CC$2)+9,0)</f>
        <v>2706271</v>
      </c>
      <c r="CR320" s="22">
        <f>Target_AM[[#This Row],[PROPORSI]]*VLOOKUP(Target_AM[[#This Row],[NIPNAS]],Target_CC[],COLUMN(CD$2)+9,0)</f>
        <v>2706271</v>
      </c>
      <c r="CS320" s="22">
        <f>Target_AM[[#This Row],[PROPORSI]]*VLOOKUP(Target_AM[[#This Row],[NIPNAS]],Target_CC[],COLUMN(CE$2)+9,0)</f>
        <v>2706271</v>
      </c>
      <c r="CT320" s="22">
        <f>Target_AM[[#This Row],[PROPORSI]]*VLOOKUP(Target_AM[[#This Row],[NIPNAS]],Target_CC[],COLUMN(CF$2)+9,0)</f>
        <v>2706271</v>
      </c>
      <c r="CU320" s="22">
        <f>Target_AM[[#This Row],[PROPORSI]]*VLOOKUP(Target_AM[[#This Row],[NIPNAS]],Target_CC[],COLUMN(CG$2)+9,0)</f>
        <v>2706271</v>
      </c>
      <c r="CV320" s="22">
        <f>Target_AM[[#This Row],[PROPORSI]]*VLOOKUP(Target_AM[[#This Row],[NIPNAS]],Target_CC[],COLUMN(CH$2)+9,0)</f>
        <v>2706271</v>
      </c>
      <c r="CW320" s="22">
        <f>Target_AM[[#This Row],[PROPORSI]]*VLOOKUP(Target_AM[[#This Row],[NIPNAS]],Target_CC[],COLUMN(CI$2)+9,0)</f>
        <v>2706271</v>
      </c>
      <c r="CX320" s="22">
        <f>Target_AM[[#This Row],[PROPORSI]]*VLOOKUP(Target_AM[[#This Row],[NIPNAS]],Target_CC[],COLUMN(CJ$2)+9,0)</f>
        <v>2706271</v>
      </c>
      <c r="CY320" s="22">
        <f>Target_AM[[#This Row],[PROPORSI]]*VLOOKUP(Target_AM[[#This Row],[NIPNAS]],Target_CC[],COLUMN(CK$2)+9,0)</f>
        <v>2706271</v>
      </c>
      <c r="CZ320" s="22">
        <f>Target_AM[[#This Row],[PROPORSI]]*VLOOKUP(Target_AM[[#This Row],[NIPNAS]],Target_CC[],COLUMN(CL$2)+9,0)</f>
        <v>2706271</v>
      </c>
      <c r="DA320" s="22">
        <f>Target_AM[[#This Row],[PROPORSI]]*VLOOKUP(Target_AM[[#This Row],[NIPNAS]],Target_CC[],COLUMN(CM$2)+9,0)</f>
        <v>32429380</v>
      </c>
      <c r="DB320" s="22">
        <f>Target_AM[[#This Row],[PROPORSI]]*VLOOKUP(Target_AM[[#This Row],[NIPNAS]],Target_CC[],COLUMN(CN$2)+9,0)</f>
        <v>0</v>
      </c>
      <c r="DC320" s="22">
        <f>Target_AM[[#This Row],[PROPORSI]]*VLOOKUP(Target_AM[[#This Row],[NIPNAS]],Target_CC[],COLUMN(CO$2)+9,0)</f>
        <v>0</v>
      </c>
      <c r="DD320" s="22">
        <f>Target_AM[[#This Row],[PROPORSI]]*VLOOKUP(Target_AM[[#This Row],[NIPNAS]],Target_CC[],COLUMN(CP$2)+9,0)</f>
        <v>0</v>
      </c>
      <c r="DE320" s="22">
        <f>Target_AM[[#This Row],[PROPORSI]]*VLOOKUP(Target_AM[[#This Row],[NIPNAS]],Target_CC[],COLUMN(CQ$2)+9,0)</f>
        <v>0</v>
      </c>
      <c r="DF320" s="22">
        <f>Target_AM[[#This Row],[PROPORSI]]*VLOOKUP(Target_AM[[#This Row],[NIPNAS]],Target_CC[],COLUMN(CR$2)+9,0)</f>
        <v>0</v>
      </c>
      <c r="DG320" s="22">
        <f>Target_AM[[#This Row],[PROPORSI]]*VLOOKUP(Target_AM[[#This Row],[NIPNAS]],Target_CC[],COLUMN(CS$2)+9,0)</f>
        <v>0</v>
      </c>
      <c r="DH320" s="22">
        <f>Target_AM[[#This Row],[PROPORSI]]*VLOOKUP(Target_AM[[#This Row],[NIPNAS]],Target_CC[],COLUMN(CT$2)+9,0)</f>
        <v>0</v>
      </c>
      <c r="DI320" s="22">
        <f>Target_AM[[#This Row],[PROPORSI]]*VLOOKUP(Target_AM[[#This Row],[NIPNAS]],Target_CC[],COLUMN(CU$2)+9,0)</f>
        <v>0</v>
      </c>
      <c r="DJ320" s="22">
        <f>Target_AM[[#This Row],[PROPORSI]]*VLOOKUP(Target_AM[[#This Row],[NIPNAS]],Target_CC[],COLUMN(CV$2)+9,0)</f>
        <v>0</v>
      </c>
      <c r="DK320" s="22">
        <f>Target_AM[[#This Row],[PROPORSI]]*VLOOKUP(Target_AM[[#This Row],[NIPNAS]],Target_CC[],COLUMN(CW$2)+9,0)</f>
        <v>0</v>
      </c>
      <c r="DL320" s="22">
        <f>Target_AM[[#This Row],[PROPORSI]]*VLOOKUP(Target_AM[[#This Row],[NIPNAS]],Target_CC[],COLUMN(CX$2)+9,0)</f>
        <v>0</v>
      </c>
      <c r="DM320" s="22">
        <f>Target_AM[[#This Row],[PROPORSI]]*VLOOKUP(Target_AM[[#This Row],[NIPNAS]],Target_CC[],COLUMN(CY$2)+9,0)</f>
        <v>0</v>
      </c>
      <c r="DN320" s="22">
        <f>Target_AM[[#This Row],[PROPORSI]]*VLOOKUP(Target_AM[[#This Row],[NIPNAS]],Target_CC[],COLUMN(CZ$2)+9,0)</f>
        <v>0</v>
      </c>
      <c r="DO320" s="22">
        <f>Target_AM[[#This Row],[PROPORSI]]*VLOOKUP(Target_AM[[#This Row],[NIPNAS]],Target_CC[],COLUMN(DA$2)+9,0)</f>
        <v>0</v>
      </c>
      <c r="DP320" s="22">
        <f>Target_AM[[#This Row],[PROPORSI]]*VLOOKUP(Target_AM[[#This Row],[NIPNAS]],Target_CC[],COLUMN(DB$2)+9,0)</f>
        <v>0</v>
      </c>
      <c r="DQ320" s="22">
        <f>Target_AM[[#This Row],[PROPORSI]]*VLOOKUP(Target_AM[[#This Row],[NIPNAS]],Target_CC[],COLUMN(DC$2)+9,0)</f>
        <v>0</v>
      </c>
      <c r="DR320" s="22">
        <f>Target_AM[[#This Row],[PROPORSI]]*VLOOKUP(Target_AM[[#This Row],[NIPNAS]],Target_CC[],COLUMN(DD$2)+9,0)</f>
        <v>0</v>
      </c>
      <c r="DS320" s="22">
        <f>Target_AM[[#This Row],[PROPORSI]]*VLOOKUP(Target_AM[[#This Row],[NIPNAS]],Target_CC[],COLUMN(DE$2)+9,0)</f>
        <v>0</v>
      </c>
      <c r="DT320" s="22">
        <f>Target_AM[[#This Row],[PROPORSI]]*VLOOKUP(Target_AM[[#This Row],[NIPNAS]],Target_CC[],COLUMN(DF$2)+9,0)</f>
        <v>0</v>
      </c>
      <c r="DU320" s="22">
        <f>Target_AM[[#This Row],[PROPORSI]]*VLOOKUP(Target_AM[[#This Row],[NIPNAS]],Target_CC[],COLUMN(DG$2)+9,0)</f>
        <v>0</v>
      </c>
      <c r="DV320" s="22">
        <f>Target_AM[[#This Row],[PROPORSI]]*VLOOKUP(Target_AM[[#This Row],[NIPNAS]],Target_CC[],COLUMN(DH$2)+9,0)</f>
        <v>0</v>
      </c>
      <c r="DW320" s="22">
        <f>Target_AM[[#This Row],[PROPORSI]]*VLOOKUP(Target_AM[[#This Row],[NIPNAS]],Target_CC[],COLUMN(DI$2)+9,0)</f>
        <v>0</v>
      </c>
      <c r="DX320" s="22">
        <f>Target_AM[[#This Row],[PROPORSI]]*VLOOKUP(Target_AM[[#This Row],[NIPNAS]],Target_CC[],COLUMN(DJ$2)+9,0)</f>
        <v>0</v>
      </c>
      <c r="DY320" s="22">
        <f>Target_AM[[#This Row],[PROPORSI]]*VLOOKUP(Target_AM[[#This Row],[NIPNAS]],Target_CC[],COLUMN(DK$2)+9,0)</f>
        <v>0</v>
      </c>
      <c r="DZ320" s="22">
        <f>Target_AM[[#This Row],[PROPORSI]]*VLOOKUP(Target_AM[[#This Row],[NIPNAS]],Target_CC[],COLUMN(DL$2)+9,0)</f>
        <v>0</v>
      </c>
      <c r="EA320" s="22">
        <f>Target_AM[[#This Row],[PROPORSI]]*VLOOKUP(Target_AM[[#This Row],[NIPNAS]],Target_CC[],COLUMN(DM$2)+9,0)</f>
        <v>0</v>
      </c>
    </row>
    <row r="321" spans="2:131" x14ac:dyDescent="0.3">
      <c r="B321">
        <v>404429</v>
      </c>
      <c r="C321" t="s">
        <v>1008</v>
      </c>
      <c r="D321">
        <v>1</v>
      </c>
      <c r="E321" s="8">
        <v>45658</v>
      </c>
      <c r="F321">
        <v>19563367</v>
      </c>
      <c r="G321" t="s">
        <v>676</v>
      </c>
      <c r="J321" t="s">
        <v>363</v>
      </c>
      <c r="K321" t="s">
        <v>25</v>
      </c>
      <c r="L321" t="s">
        <v>159</v>
      </c>
      <c r="M321" t="s">
        <v>29</v>
      </c>
      <c r="N321" s="23">
        <f>Target_AM[[#This Row],[PROPORSI]]*VLOOKUP(Target_AM[[#This Row],[NIPNAS]],Target_CC[],9,0)</f>
        <v>22869722.756110534</v>
      </c>
      <c r="O321" s="22">
        <f>Target_AM[[#This Row],[PROPORSI]]*VLOOKUP(Target_AM[[#This Row],[NIPNAS]],Target_CC[],COLUMN(A$2)+9,0)</f>
        <v>2570000</v>
      </c>
      <c r="P321" s="22">
        <f>Target_AM[[#This Row],[PROPORSI]]*VLOOKUP(Target_AM[[#This Row],[NIPNAS]],Target_CC[],COLUMN(B$2)+9,0)</f>
        <v>2570000</v>
      </c>
      <c r="Q321" s="22">
        <f>Target_AM[[#This Row],[PROPORSI]]*VLOOKUP(Target_AM[[#This Row],[NIPNAS]],Target_CC[],COLUMN(C$2)+9,0)</f>
        <v>2467200</v>
      </c>
      <c r="R321" s="22">
        <f>Target_AM[[#This Row],[PROPORSI]]*VLOOKUP(Target_AM[[#This Row],[NIPNAS]],Target_CC[],COLUMN(D$2)+9,0)</f>
        <v>2594672</v>
      </c>
      <c r="S321" s="22">
        <f>Target_AM[[#This Row],[PROPORSI]]*VLOOKUP(Target_AM[[#This Row],[NIPNAS]],Target_CC[],COLUMN(E$2)+9,0)</f>
        <v>2467446.7200000002</v>
      </c>
      <c r="T321" s="22">
        <f>Target_AM[[#This Row],[PROPORSI]]*VLOOKUP(Target_AM[[#This Row],[NIPNAS]],Target_CC[],COLUMN(F$2)+9,0)</f>
        <v>2466174.4671999998</v>
      </c>
      <c r="U321" s="22">
        <f>Target_AM[[#This Row],[PROPORSI]]*VLOOKUP(Target_AM[[#This Row],[NIPNAS]],Target_CC[],COLUMN(G$2)+9,0)</f>
        <v>2980161.7446719999</v>
      </c>
      <c r="V321" s="22">
        <f>Target_AM[[#This Row],[PROPORSI]]*VLOOKUP(Target_AM[[#This Row],[NIPNAS]],Target_CC[],COLUMN(H$2)+9,0)</f>
        <v>2599801.6174467201</v>
      </c>
      <c r="W321" s="22">
        <f>Target_AM[[#This Row],[PROPORSI]]*VLOOKUP(Target_AM[[#This Row],[NIPNAS]],Target_CC[],COLUMN(I$2)+9,0)</f>
        <v>2724498.0161744673</v>
      </c>
      <c r="X321" s="22">
        <f>Target_AM[[#This Row],[PROPORSI]]*VLOOKUP(Target_AM[[#This Row],[NIPNAS]],Target_CC[],COLUMN(J$2)+9,0)</f>
        <v>2982744.9801617446</v>
      </c>
      <c r="Y321" s="22">
        <f>Target_AM[[#This Row],[PROPORSI]]*VLOOKUP(Target_AM[[#This Row],[NIPNAS]],Target_CC[],COLUMN(K$2)+9,0)</f>
        <v>2599827.4498016173</v>
      </c>
      <c r="Z321" s="22">
        <f>Target_AM[[#This Row],[PROPORSI]]*VLOOKUP(Target_AM[[#This Row],[NIPNAS]],Target_CC[],COLUMN(L$2)+9,0)</f>
        <v>2852998.2744980161</v>
      </c>
      <c r="AA321" s="22">
        <f>Target_AM[[#This Row],[PROPORSI]]*VLOOKUP(Target_AM[[#This Row],[NIPNAS]],Target_CC[],COLUMN(M$2)+9,0)</f>
        <v>31875525.269954566</v>
      </c>
      <c r="AB321" s="22">
        <f>Target_AM[[#This Row],[PROPORSI]]*VLOOKUP(Target_AM[[#This Row],[NIPNAS]],Target_CC[],COLUMN(N$2)+9,0)</f>
        <v>81294.406698048319</v>
      </c>
      <c r="AC321" s="22">
        <f>Target_AM[[#This Row],[PROPORSI]]*VLOOKUP(Target_AM[[#This Row],[NIPNAS]],Target_CC[],COLUMN(O$2)+9,0)</f>
        <v>475570.26279362844</v>
      </c>
      <c r="AD321" s="22">
        <f>Target_AM[[#This Row],[PROPORSI]]*VLOOKUP(Target_AM[[#This Row],[NIPNAS]],Target_CC[],COLUMN(P$2)+9,0)</f>
        <v>434521.35282881395</v>
      </c>
      <c r="AE321" s="22">
        <f>Target_AM[[#This Row],[PROPORSI]]*VLOOKUP(Target_AM[[#This Row],[NIPNAS]],Target_CC[],COLUMN(Q$2)+9,0)</f>
        <v>299930.60788228433</v>
      </c>
      <c r="AF321" s="22">
        <f>Target_AM[[#This Row],[PROPORSI]]*VLOOKUP(Target_AM[[#This Row],[NIPNAS]],Target_CC[],COLUMN(R$2)+9,0)</f>
        <v>405270.5746442533</v>
      </c>
      <c r="AG321" s="22">
        <f>Target_AM[[#This Row],[PROPORSI]]*VLOOKUP(Target_AM[[#This Row],[NIPNAS]],Target_CC[],COLUMN(S$2)+9,0)</f>
        <v>585914.52222481021</v>
      </c>
      <c r="AH321" s="22">
        <f>Target_AM[[#This Row],[PROPORSI]]*VLOOKUP(Target_AM[[#This Row],[NIPNAS]],Target_CC[],COLUMN(T$2)+9,0)</f>
        <v>689534.16148351762</v>
      </c>
      <c r="AI321" s="22">
        <f>Target_AM[[#This Row],[PROPORSI]]*VLOOKUP(Target_AM[[#This Row],[NIPNAS]],Target_CC[],COLUMN(U$2)+9,0)</f>
        <v>761784.19660533022</v>
      </c>
      <c r="AJ321" s="22">
        <f>Target_AM[[#This Row],[PROPORSI]]*VLOOKUP(Target_AM[[#This Row],[NIPNAS]],Target_CC[],COLUMN(V$2)+9,0)</f>
        <v>624009.78000712115</v>
      </c>
      <c r="AK321" s="22">
        <f>Target_AM[[#This Row],[PROPORSI]]*VLOOKUP(Target_AM[[#This Row],[NIPNAS]],Target_CC[],COLUMN(W$2)+9,0)</f>
        <v>767765.84660261346</v>
      </c>
      <c r="AL321" s="22">
        <f>Target_AM[[#This Row],[PROPORSI]]*VLOOKUP(Target_AM[[#This Row],[NIPNAS]],Target_CC[],COLUMN(X$2)+9,0)</f>
        <v>1033610.1995823953</v>
      </c>
      <c r="AM321" s="22">
        <f>Target_AM[[#This Row],[PROPORSI]]*VLOOKUP(Target_AM[[#This Row],[NIPNAS]],Target_CC[],COLUMN(Y$2)+9,0)</f>
        <v>647255.67202661233</v>
      </c>
      <c r="AN321" s="22">
        <f>Target_AM[[#This Row],[PROPORSI]]*VLOOKUP(Target_AM[[#This Row],[NIPNAS]],Target_CC[],COLUMN(Z$2)+9,0)</f>
        <v>6806461.5833794298</v>
      </c>
      <c r="AO321" s="22">
        <f>Target_AM[[#This Row],[PROPORSI]]*VLOOKUP(Target_AM[[#This Row],[NIPNAS]],Target_CC[],COLUMN(AA$2)+9,0)</f>
        <v>2651294.4066980481</v>
      </c>
      <c r="AP321" s="22">
        <f>Target_AM[[#This Row],[PROPORSI]]*VLOOKUP(Target_AM[[#This Row],[NIPNAS]],Target_CC[],COLUMN(AB$2)+9,0)</f>
        <v>3045570.2627936285</v>
      </c>
      <c r="AQ321" s="22">
        <f>Target_AM[[#This Row],[PROPORSI]]*VLOOKUP(Target_AM[[#This Row],[NIPNAS]],Target_CC[],COLUMN(AC$2)+9,0)</f>
        <v>2901721.3528288137</v>
      </c>
      <c r="AR321" s="22">
        <f>Target_AM[[#This Row],[PROPORSI]]*VLOOKUP(Target_AM[[#This Row],[NIPNAS]],Target_CC[],COLUMN(AD$2)+9,0)</f>
        <v>2894602.6078822846</v>
      </c>
      <c r="AS321" s="22">
        <f>Target_AM[[#This Row],[PROPORSI]]*VLOOKUP(Target_AM[[#This Row],[NIPNAS]],Target_CC[],COLUMN(AE$2)+9,0)</f>
        <v>2872717.2946442533</v>
      </c>
      <c r="AT321" s="22">
        <f>Target_AM[[#This Row],[PROPORSI]]*VLOOKUP(Target_AM[[#This Row],[NIPNAS]],Target_CC[],COLUMN(AF$2)+9,0)</f>
        <v>3052088.9894248098</v>
      </c>
      <c r="AU321" s="22">
        <f>Target_AM[[#This Row],[PROPORSI]]*VLOOKUP(Target_AM[[#This Row],[NIPNAS]],Target_CC[],COLUMN(AG$2)+9,0)</f>
        <v>3669695.9061555173</v>
      </c>
      <c r="AV321" s="22">
        <f>Target_AM[[#This Row],[PROPORSI]]*VLOOKUP(Target_AM[[#This Row],[NIPNAS]],Target_CC[],COLUMN(AH$2)+9,0)</f>
        <v>3361585.8140520505</v>
      </c>
      <c r="AW321" s="22">
        <f>Target_AM[[#This Row],[PROPORSI]]*VLOOKUP(Target_AM[[#This Row],[NIPNAS]],Target_CC[],COLUMN(AI$2)+9,0)</f>
        <v>3348507.7961815884</v>
      </c>
      <c r="AX321" s="22">
        <f>Target_AM[[#This Row],[PROPORSI]]*VLOOKUP(Target_AM[[#This Row],[NIPNAS]],Target_CC[],COLUMN(AJ$2)+9,0)</f>
        <v>3750510.8267643582</v>
      </c>
      <c r="AY321" s="22">
        <f>Target_AM[[#This Row],[PROPORSI]]*VLOOKUP(Target_AM[[#This Row],[NIPNAS]],Target_CC[],COLUMN(AK$2)+9,0)</f>
        <v>3633437.6493840124</v>
      </c>
      <c r="AZ321" s="22">
        <f>Target_AM[[#This Row],[PROPORSI]]*VLOOKUP(Target_AM[[#This Row],[NIPNAS]],Target_CC[],COLUMN(AL$2)+9,0)</f>
        <v>3500253.9465246284</v>
      </c>
      <c r="BA321" s="22">
        <f>Target_AM[[#This Row],[PROPORSI]]*VLOOKUP(Target_AM[[#This Row],[NIPNAS]],Target_CC[],COLUMN(AM$2)+9,0)</f>
        <v>38681986.853333995</v>
      </c>
      <c r="BB321" s="22">
        <f>Target_AM[[#This Row],[PROPORSI]]*VLOOKUP(Target_AM[[#This Row],[NIPNAS]],Target_CC[],COLUMN(AN$2)+9,0)</f>
        <v>792396.75529236195</v>
      </c>
      <c r="BC321" s="22">
        <f>Target_AM[[#This Row],[PROPORSI]]*VLOOKUP(Target_AM[[#This Row],[NIPNAS]],Target_CC[],COLUMN(AO$2)+9,0)</f>
        <v>6032290.547343405</v>
      </c>
      <c r="BD321" s="22">
        <f>Target_AM[[#This Row],[PROPORSI]]*VLOOKUP(Target_AM[[#This Row],[NIPNAS]],Target_CC[],COLUMN(AP$2)+9,0)</f>
        <v>1721168.2227272117</v>
      </c>
      <c r="BE321" s="22">
        <f>Target_AM[[#This Row],[PROPORSI]]*VLOOKUP(Target_AM[[#This Row],[NIPNAS]],Target_CC[],COLUMN(AQ$2)+9,0)</f>
        <v>3730263.1812121775</v>
      </c>
      <c r="BF321" s="22">
        <f>Target_AM[[#This Row],[PROPORSI]]*VLOOKUP(Target_AM[[#This Row],[NIPNAS]],Target_CC[],COLUMN(AR$2)+9,0)</f>
        <v>4356146.5649457099</v>
      </c>
      <c r="BG321" s="22">
        <f>Target_AM[[#This Row],[PROPORSI]]*VLOOKUP(Target_AM[[#This Row],[NIPNAS]],Target_CC[],COLUMN(AS$2)+9,0)</f>
        <v>4727385.5144472579</v>
      </c>
      <c r="BH321" s="22">
        <f>Target_AM[[#This Row],[PROPORSI]]*VLOOKUP(Target_AM[[#This Row],[NIPNAS]],Target_CC[],COLUMN(AT$2)+9,0)</f>
        <v>304335.51175167295</v>
      </c>
      <c r="BI321" s="22">
        <f>Target_AM[[#This Row],[PROPORSI]]*VLOOKUP(Target_AM[[#This Row],[NIPNAS]],Target_CC[],COLUMN(AU$2)+9,0)</f>
        <v>6178364.2199487239</v>
      </c>
      <c r="BJ321" s="22">
        <f>Target_AM[[#This Row],[PROPORSI]]*VLOOKUP(Target_AM[[#This Row],[NIPNAS]],Target_CC[],COLUMN(AV$2)+9,0)</f>
        <v>2219161.1340547749</v>
      </c>
      <c r="BK321" s="22">
        <f>Target_AM[[#This Row],[PROPORSI]]*VLOOKUP(Target_AM[[#This Row],[NIPNAS]],Target_CC[],COLUMN(AW$2)+9,0)</f>
        <v>6294176.2929679696</v>
      </c>
      <c r="BL321" s="22">
        <f>Target_AM[[#This Row],[PROPORSI]]*VLOOKUP(Target_AM[[#This Row],[NIPNAS]],Target_CC[],COLUMN(AX$2)+9,0)</f>
        <v>4667404.7998496499</v>
      </c>
      <c r="BM321" s="22">
        <f>Target_AM[[#This Row],[PROPORSI]]*VLOOKUP(Target_AM[[#This Row],[NIPNAS]],Target_CC[],COLUMN(AY$2)+9,0)</f>
        <v>3677144.2621599752</v>
      </c>
      <c r="BN321" s="22">
        <f>Target_AM[[#This Row],[PROPORSI]]*VLOOKUP(Target_AM[[#This Row],[NIPNAS]],Target_CC[],COLUMN(AZ$2)+9,0)</f>
        <v>44700237.006700888</v>
      </c>
      <c r="BO321" s="22">
        <f>Target_AM[[#This Row],[PROPORSI]]*VLOOKUP(Target_AM[[#This Row],[NIPNAS]],Target_CC[],COLUMN(BA$2)+9,0)</f>
        <v>3175000</v>
      </c>
      <c r="BP321" s="22">
        <f>Target_AM[[#This Row],[PROPORSI]]*VLOOKUP(Target_AM[[#This Row],[NIPNAS]],Target_CC[],COLUMN(BB$2)+9,0)</f>
        <v>2510000</v>
      </c>
      <c r="BQ321" s="22">
        <f>Target_AM[[#This Row],[PROPORSI]]*VLOOKUP(Target_AM[[#This Row],[NIPNAS]],Target_CC[],COLUMN(BC$2)+9,0)</f>
        <v>2510000</v>
      </c>
      <c r="BR321" s="22">
        <f>Target_AM[[#This Row],[PROPORSI]]*VLOOKUP(Target_AM[[#This Row],[NIPNAS]],Target_CC[],COLUMN(BD$2)+9,0)</f>
        <v>2638800</v>
      </c>
      <c r="BS321" s="22">
        <f>Target_AM[[#This Row],[PROPORSI]]*VLOOKUP(Target_AM[[#This Row],[NIPNAS]],Target_CC[],COLUMN(BE$2)+9,0)</f>
        <v>2638800</v>
      </c>
      <c r="BT321" s="22">
        <f>Target_AM[[#This Row],[PROPORSI]]*VLOOKUP(Target_AM[[#This Row],[NIPNAS]],Target_CC[],COLUMN(BF$2)+9,0)</f>
        <v>2638800</v>
      </c>
      <c r="BU321" s="22">
        <f>Target_AM[[#This Row],[PROPORSI]]*VLOOKUP(Target_AM[[#This Row],[NIPNAS]],Target_CC[],COLUMN(BG$2)+9,0)</f>
        <v>2638800</v>
      </c>
      <c r="BV321" s="22">
        <f>Target_AM[[#This Row],[PROPORSI]]*VLOOKUP(Target_AM[[#This Row],[NIPNAS]],Target_CC[],COLUMN(BH$2)+9,0)</f>
        <v>2638800</v>
      </c>
      <c r="BW321" s="22">
        <f>Target_AM[[#This Row],[PROPORSI]]*VLOOKUP(Target_AM[[#This Row],[NIPNAS]],Target_CC[],COLUMN(BI$2)+9,0)</f>
        <v>2638800</v>
      </c>
      <c r="BX321" s="22">
        <f>Target_AM[[#This Row],[PROPORSI]]*VLOOKUP(Target_AM[[#This Row],[NIPNAS]],Target_CC[],COLUMN(BJ$2)+9,0)</f>
        <v>2638800</v>
      </c>
      <c r="BY321" s="22">
        <f>Target_AM[[#This Row],[PROPORSI]]*VLOOKUP(Target_AM[[#This Row],[NIPNAS]],Target_CC[],COLUMN(BK$2)+9,0)</f>
        <v>2638800</v>
      </c>
      <c r="BZ321" s="22">
        <f>Target_AM[[#This Row],[PROPORSI]]*VLOOKUP(Target_AM[[#This Row],[NIPNAS]],Target_CC[],COLUMN(BL$2)+9,0)</f>
        <v>2638800</v>
      </c>
      <c r="CA321" s="22">
        <f>Target_AM[[#This Row],[PROPORSI]]*VLOOKUP(Target_AM[[#This Row],[NIPNAS]],Target_CC[],COLUMN(BM$2)+9,0)</f>
        <v>31944200</v>
      </c>
      <c r="CB321" s="22">
        <f>Target_AM[[#This Row],[PROPORSI]]*VLOOKUP(Target_AM[[#This Row],[NIPNAS]],Target_CC[],COLUMN(BN$2)+9,0)</f>
        <v>0</v>
      </c>
      <c r="CC321" s="22">
        <f>Target_AM[[#This Row],[PROPORSI]]*VLOOKUP(Target_AM[[#This Row],[NIPNAS]],Target_CC[],COLUMN(BO$2)+9,0)</f>
        <v>0</v>
      </c>
      <c r="CD321" s="22">
        <f>Target_AM[[#This Row],[PROPORSI]]*VLOOKUP(Target_AM[[#This Row],[NIPNAS]],Target_CC[],COLUMN(BP$2)+9,0)</f>
        <v>0</v>
      </c>
      <c r="CE321" s="22">
        <f>Target_AM[[#This Row],[PROPORSI]]*VLOOKUP(Target_AM[[#This Row],[NIPNAS]],Target_CC[],COLUMN(BQ$2)+9,0)</f>
        <v>0</v>
      </c>
      <c r="CF321" s="22">
        <f>Target_AM[[#This Row],[PROPORSI]]*VLOOKUP(Target_AM[[#This Row],[NIPNAS]],Target_CC[],COLUMN(BR$2)+9,0)</f>
        <v>0</v>
      </c>
      <c r="CG321" s="22">
        <f>Target_AM[[#This Row],[PROPORSI]]*VLOOKUP(Target_AM[[#This Row],[NIPNAS]],Target_CC[],COLUMN(BS$2)+9,0)</f>
        <v>0</v>
      </c>
      <c r="CH321" s="22">
        <f>Target_AM[[#This Row],[PROPORSI]]*VLOOKUP(Target_AM[[#This Row],[NIPNAS]],Target_CC[],COLUMN(BT$2)+9,0)</f>
        <v>0</v>
      </c>
      <c r="CI321" s="22">
        <f>Target_AM[[#This Row],[PROPORSI]]*VLOOKUP(Target_AM[[#This Row],[NIPNAS]],Target_CC[],COLUMN(BU$2)+9,0)</f>
        <v>0</v>
      </c>
      <c r="CJ321" s="22">
        <f>Target_AM[[#This Row],[PROPORSI]]*VLOOKUP(Target_AM[[#This Row],[NIPNAS]],Target_CC[],COLUMN(BV$2)+9,0)</f>
        <v>0</v>
      </c>
      <c r="CK321" s="22">
        <f>Target_AM[[#This Row],[PROPORSI]]*VLOOKUP(Target_AM[[#This Row],[NIPNAS]],Target_CC[],COLUMN(BW$2)+9,0)</f>
        <v>0</v>
      </c>
      <c r="CL321" s="22">
        <f>Target_AM[[#This Row],[PROPORSI]]*VLOOKUP(Target_AM[[#This Row],[NIPNAS]],Target_CC[],COLUMN(BX$2)+9,0)</f>
        <v>0</v>
      </c>
      <c r="CM321" s="22">
        <f>Target_AM[[#This Row],[PROPORSI]]*VLOOKUP(Target_AM[[#This Row],[NIPNAS]],Target_CC[],COLUMN(BY$2)+9,0)</f>
        <v>0</v>
      </c>
      <c r="CN321" s="22">
        <f>Target_AM[[#This Row],[PROPORSI]]*VLOOKUP(Target_AM[[#This Row],[NIPNAS]],Target_CC[],COLUMN(BZ$2)+9,0)</f>
        <v>0</v>
      </c>
      <c r="CO321" s="22">
        <f>Target_AM[[#This Row],[PROPORSI]]*VLOOKUP(Target_AM[[#This Row],[NIPNAS]],Target_CC[],COLUMN(CA$2)+9,0)</f>
        <v>3588800</v>
      </c>
      <c r="CP321" s="22">
        <f>Target_AM[[#This Row],[PROPORSI]]*VLOOKUP(Target_AM[[#This Row],[NIPNAS]],Target_CC[],COLUMN(CB$2)+9,0)</f>
        <v>2638800</v>
      </c>
      <c r="CQ321" s="22">
        <f>Target_AM[[#This Row],[PROPORSI]]*VLOOKUP(Target_AM[[#This Row],[NIPNAS]],Target_CC[],COLUMN(CC$2)+9,0)</f>
        <v>2638800</v>
      </c>
      <c r="CR321" s="22">
        <f>Target_AM[[#This Row],[PROPORSI]]*VLOOKUP(Target_AM[[#This Row],[NIPNAS]],Target_CC[],COLUMN(CD$2)+9,0)</f>
        <v>2638800</v>
      </c>
      <c r="CS321" s="22">
        <f>Target_AM[[#This Row],[PROPORSI]]*VLOOKUP(Target_AM[[#This Row],[NIPNAS]],Target_CC[],COLUMN(CE$2)+9,0)</f>
        <v>2638800</v>
      </c>
      <c r="CT321" s="22">
        <f>Target_AM[[#This Row],[PROPORSI]]*VLOOKUP(Target_AM[[#This Row],[NIPNAS]],Target_CC[],COLUMN(CF$2)+9,0)</f>
        <v>2638800</v>
      </c>
      <c r="CU321" s="22">
        <f>Target_AM[[#This Row],[PROPORSI]]*VLOOKUP(Target_AM[[#This Row],[NIPNAS]],Target_CC[],COLUMN(CG$2)+9,0)</f>
        <v>2638800</v>
      </c>
      <c r="CV321" s="22">
        <f>Target_AM[[#This Row],[PROPORSI]]*VLOOKUP(Target_AM[[#This Row],[NIPNAS]],Target_CC[],COLUMN(CH$2)+9,0)</f>
        <v>2638800</v>
      </c>
      <c r="CW321" s="22">
        <f>Target_AM[[#This Row],[PROPORSI]]*VLOOKUP(Target_AM[[#This Row],[NIPNAS]],Target_CC[],COLUMN(CI$2)+9,0)</f>
        <v>2638800</v>
      </c>
      <c r="CX321" s="22">
        <f>Target_AM[[#This Row],[PROPORSI]]*VLOOKUP(Target_AM[[#This Row],[NIPNAS]],Target_CC[],COLUMN(CJ$2)+9,0)</f>
        <v>2638800</v>
      </c>
      <c r="CY321" s="22">
        <f>Target_AM[[#This Row],[PROPORSI]]*VLOOKUP(Target_AM[[#This Row],[NIPNAS]],Target_CC[],COLUMN(CK$2)+9,0)</f>
        <v>2638800</v>
      </c>
      <c r="CZ321" s="22">
        <f>Target_AM[[#This Row],[PROPORSI]]*VLOOKUP(Target_AM[[#This Row],[NIPNAS]],Target_CC[],COLUMN(CL$2)+9,0)</f>
        <v>2638800</v>
      </c>
      <c r="DA321" s="22">
        <f>Target_AM[[#This Row],[PROPORSI]]*VLOOKUP(Target_AM[[#This Row],[NIPNAS]],Target_CC[],COLUMN(CM$2)+9,0)</f>
        <v>32615600</v>
      </c>
      <c r="DB321" s="22">
        <f>Target_AM[[#This Row],[PROPORSI]]*VLOOKUP(Target_AM[[#This Row],[NIPNAS]],Target_CC[],COLUMN(CN$2)+9,0)</f>
        <v>0</v>
      </c>
      <c r="DC321" s="22">
        <f>Target_AM[[#This Row],[PROPORSI]]*VLOOKUP(Target_AM[[#This Row],[NIPNAS]],Target_CC[],COLUMN(CO$2)+9,0)</f>
        <v>0</v>
      </c>
      <c r="DD321" s="22">
        <f>Target_AM[[#This Row],[PROPORSI]]*VLOOKUP(Target_AM[[#This Row],[NIPNAS]],Target_CC[],COLUMN(CP$2)+9,0)</f>
        <v>0</v>
      </c>
      <c r="DE321" s="22">
        <f>Target_AM[[#This Row],[PROPORSI]]*VLOOKUP(Target_AM[[#This Row],[NIPNAS]],Target_CC[],COLUMN(CQ$2)+9,0)</f>
        <v>0</v>
      </c>
      <c r="DF321" s="22">
        <f>Target_AM[[#This Row],[PROPORSI]]*VLOOKUP(Target_AM[[#This Row],[NIPNAS]],Target_CC[],COLUMN(CR$2)+9,0)</f>
        <v>0</v>
      </c>
      <c r="DG321" s="22">
        <f>Target_AM[[#This Row],[PROPORSI]]*VLOOKUP(Target_AM[[#This Row],[NIPNAS]],Target_CC[],COLUMN(CS$2)+9,0)</f>
        <v>0</v>
      </c>
      <c r="DH321" s="22">
        <f>Target_AM[[#This Row],[PROPORSI]]*VLOOKUP(Target_AM[[#This Row],[NIPNAS]],Target_CC[],COLUMN(CT$2)+9,0)</f>
        <v>0</v>
      </c>
      <c r="DI321" s="22">
        <f>Target_AM[[#This Row],[PROPORSI]]*VLOOKUP(Target_AM[[#This Row],[NIPNAS]],Target_CC[],COLUMN(CU$2)+9,0)</f>
        <v>0</v>
      </c>
      <c r="DJ321" s="22">
        <f>Target_AM[[#This Row],[PROPORSI]]*VLOOKUP(Target_AM[[#This Row],[NIPNAS]],Target_CC[],COLUMN(CV$2)+9,0)</f>
        <v>0</v>
      </c>
      <c r="DK321" s="22">
        <f>Target_AM[[#This Row],[PROPORSI]]*VLOOKUP(Target_AM[[#This Row],[NIPNAS]],Target_CC[],COLUMN(CW$2)+9,0)</f>
        <v>0</v>
      </c>
      <c r="DL321" s="22">
        <f>Target_AM[[#This Row],[PROPORSI]]*VLOOKUP(Target_AM[[#This Row],[NIPNAS]],Target_CC[],COLUMN(CX$2)+9,0)</f>
        <v>0</v>
      </c>
      <c r="DM321" s="22">
        <f>Target_AM[[#This Row],[PROPORSI]]*VLOOKUP(Target_AM[[#This Row],[NIPNAS]],Target_CC[],COLUMN(CY$2)+9,0)</f>
        <v>0</v>
      </c>
      <c r="DN321" s="22">
        <f>Target_AM[[#This Row],[PROPORSI]]*VLOOKUP(Target_AM[[#This Row],[NIPNAS]],Target_CC[],COLUMN(CZ$2)+9,0)</f>
        <v>0</v>
      </c>
      <c r="DO321" s="22">
        <f>Target_AM[[#This Row],[PROPORSI]]*VLOOKUP(Target_AM[[#This Row],[NIPNAS]],Target_CC[],COLUMN(DA$2)+9,0)</f>
        <v>0</v>
      </c>
      <c r="DP321" s="22">
        <f>Target_AM[[#This Row],[PROPORSI]]*VLOOKUP(Target_AM[[#This Row],[NIPNAS]],Target_CC[],COLUMN(DB$2)+9,0)</f>
        <v>0</v>
      </c>
      <c r="DQ321" s="22">
        <f>Target_AM[[#This Row],[PROPORSI]]*VLOOKUP(Target_AM[[#This Row],[NIPNAS]],Target_CC[],COLUMN(DC$2)+9,0)</f>
        <v>0</v>
      </c>
      <c r="DR321" s="22">
        <f>Target_AM[[#This Row],[PROPORSI]]*VLOOKUP(Target_AM[[#This Row],[NIPNAS]],Target_CC[],COLUMN(DD$2)+9,0)</f>
        <v>0</v>
      </c>
      <c r="DS321" s="22">
        <f>Target_AM[[#This Row],[PROPORSI]]*VLOOKUP(Target_AM[[#This Row],[NIPNAS]],Target_CC[],COLUMN(DE$2)+9,0)</f>
        <v>0</v>
      </c>
      <c r="DT321" s="22">
        <f>Target_AM[[#This Row],[PROPORSI]]*VLOOKUP(Target_AM[[#This Row],[NIPNAS]],Target_CC[],COLUMN(DF$2)+9,0)</f>
        <v>0</v>
      </c>
      <c r="DU321" s="22">
        <f>Target_AM[[#This Row],[PROPORSI]]*VLOOKUP(Target_AM[[#This Row],[NIPNAS]],Target_CC[],COLUMN(DG$2)+9,0)</f>
        <v>0</v>
      </c>
      <c r="DV321" s="22">
        <f>Target_AM[[#This Row],[PROPORSI]]*VLOOKUP(Target_AM[[#This Row],[NIPNAS]],Target_CC[],COLUMN(DH$2)+9,0)</f>
        <v>0</v>
      </c>
      <c r="DW321" s="22">
        <f>Target_AM[[#This Row],[PROPORSI]]*VLOOKUP(Target_AM[[#This Row],[NIPNAS]],Target_CC[],COLUMN(DI$2)+9,0)</f>
        <v>0</v>
      </c>
      <c r="DX321" s="22">
        <f>Target_AM[[#This Row],[PROPORSI]]*VLOOKUP(Target_AM[[#This Row],[NIPNAS]],Target_CC[],COLUMN(DJ$2)+9,0)</f>
        <v>0</v>
      </c>
      <c r="DY321" s="22">
        <f>Target_AM[[#This Row],[PROPORSI]]*VLOOKUP(Target_AM[[#This Row],[NIPNAS]],Target_CC[],COLUMN(DK$2)+9,0)</f>
        <v>0</v>
      </c>
      <c r="DZ321" s="22">
        <f>Target_AM[[#This Row],[PROPORSI]]*VLOOKUP(Target_AM[[#This Row],[NIPNAS]],Target_CC[],COLUMN(DL$2)+9,0)</f>
        <v>0</v>
      </c>
      <c r="EA321" s="22">
        <f>Target_AM[[#This Row],[PROPORSI]]*VLOOKUP(Target_AM[[#This Row],[NIPNAS]],Target_CC[],COLUMN(DM$2)+9,0)</f>
        <v>0</v>
      </c>
    </row>
    <row r="322" spans="2:131" x14ac:dyDescent="0.3">
      <c r="B322">
        <v>404429</v>
      </c>
      <c r="C322" t="s">
        <v>1008</v>
      </c>
      <c r="D322">
        <v>1</v>
      </c>
      <c r="E322" s="8">
        <v>45658</v>
      </c>
      <c r="F322">
        <v>10006635</v>
      </c>
      <c r="G322" t="s">
        <v>602</v>
      </c>
      <c r="J322" t="s">
        <v>296</v>
      </c>
      <c r="K322" t="s">
        <v>25</v>
      </c>
      <c r="L322" t="s">
        <v>159</v>
      </c>
      <c r="M322" t="s">
        <v>29</v>
      </c>
      <c r="N322" s="23">
        <f>Target_AM[[#This Row],[PROPORSI]]*VLOOKUP(Target_AM[[#This Row],[NIPNAS]],Target_CC[],9,0)</f>
        <v>14641193.636363637</v>
      </c>
      <c r="O322" s="22">
        <f>Target_AM[[#This Row],[PROPORSI]]*VLOOKUP(Target_AM[[#This Row],[NIPNAS]],Target_CC[],COLUMN(A$2)+9,0)</f>
        <v>2425331.85</v>
      </c>
      <c r="P322" s="22">
        <f>Target_AM[[#This Row],[PROPORSI]]*VLOOKUP(Target_AM[[#This Row],[NIPNAS]],Target_CC[],COLUMN(B$2)+9,0)</f>
        <v>2347401.4</v>
      </c>
      <c r="Q322" s="22">
        <f>Target_AM[[#This Row],[PROPORSI]]*VLOOKUP(Target_AM[[#This Row],[NIPNAS]],Target_CC[],COLUMN(C$2)+9,0)</f>
        <v>2360179.85</v>
      </c>
      <c r="R322" s="22">
        <f>Target_AM[[#This Row],[PROPORSI]]*VLOOKUP(Target_AM[[#This Row],[NIPNAS]],Target_CC[],COLUMN(D$2)+9,0)</f>
        <v>2336620.7999999998</v>
      </c>
      <c r="S322" s="22">
        <f>Target_AM[[#This Row],[PROPORSI]]*VLOOKUP(Target_AM[[#This Row],[NIPNAS]],Target_CC[],COLUMN(E$2)+9,0)</f>
        <v>2282114.5500000003</v>
      </c>
      <c r="T322" s="22">
        <f>Target_AM[[#This Row],[PROPORSI]]*VLOOKUP(Target_AM[[#This Row],[NIPNAS]],Target_CC[],COLUMN(F$2)+9,0)</f>
        <v>2249169.5000000005</v>
      </c>
      <c r="U322" s="22">
        <f>Target_AM[[#This Row],[PROPORSI]]*VLOOKUP(Target_AM[[#This Row],[NIPNAS]],Target_CC[],COLUMN(G$2)+9,0)</f>
        <v>2337318.1</v>
      </c>
      <c r="V322" s="22">
        <f>Target_AM[[#This Row],[PROPORSI]]*VLOOKUP(Target_AM[[#This Row],[NIPNAS]],Target_CC[],COLUMN(H$2)+9,0)</f>
        <v>2396517.3499999996</v>
      </c>
      <c r="W322" s="22">
        <f>Target_AM[[#This Row],[PROPORSI]]*VLOOKUP(Target_AM[[#This Row],[NIPNAS]],Target_CC[],COLUMN(I$2)+9,0)</f>
        <v>2381043.75</v>
      </c>
      <c r="X322" s="22">
        <f>Target_AM[[#This Row],[PROPORSI]]*VLOOKUP(Target_AM[[#This Row],[NIPNAS]],Target_CC[],COLUMN(J$2)+9,0)</f>
        <v>2383738.9</v>
      </c>
      <c r="Y322" s="22">
        <f>Target_AM[[#This Row],[PROPORSI]]*VLOOKUP(Target_AM[[#This Row],[NIPNAS]],Target_CC[],COLUMN(K$2)+9,0)</f>
        <v>2393822.1999999997</v>
      </c>
      <c r="Z322" s="22">
        <f>Target_AM[[#This Row],[PROPORSI]]*VLOOKUP(Target_AM[[#This Row],[NIPNAS]],Target_CC[],COLUMN(L$2)+9,0)</f>
        <v>2365570.15</v>
      </c>
      <c r="AA322" s="22">
        <f>Target_AM[[#This Row],[PROPORSI]]*VLOOKUP(Target_AM[[#This Row],[NIPNAS]],Target_CC[],COLUMN(M$2)+9,0)</f>
        <v>28258828.399999995</v>
      </c>
      <c r="AB322" s="22">
        <f>Target_AM[[#This Row],[PROPORSI]]*VLOOKUP(Target_AM[[#This Row],[NIPNAS]],Target_CC[],COLUMN(N$2)+9,0)</f>
        <v>0</v>
      </c>
      <c r="AC322" s="22">
        <f>Target_AM[[#This Row],[PROPORSI]]*VLOOKUP(Target_AM[[#This Row],[NIPNAS]],Target_CC[],COLUMN(O$2)+9,0)</f>
        <v>690859.22431823774</v>
      </c>
      <c r="AD322" s="22">
        <f>Target_AM[[#This Row],[PROPORSI]]*VLOOKUP(Target_AM[[#This Row],[NIPNAS]],Target_CC[],COLUMN(P$2)+9,0)</f>
        <v>683729.23020126333</v>
      </c>
      <c r="AE322" s="22">
        <f>Target_AM[[#This Row],[PROPORSI]]*VLOOKUP(Target_AM[[#This Row],[NIPNAS]],Target_CC[],COLUMN(Q$2)+9,0)</f>
        <v>537486.86343142285</v>
      </c>
      <c r="AF322" s="22">
        <f>Target_AM[[#This Row],[PROPORSI]]*VLOOKUP(Target_AM[[#This Row],[NIPNAS]],Target_CC[],COLUMN(R$2)+9,0)</f>
        <v>586231.66372162709</v>
      </c>
      <c r="AG322" s="22">
        <f>Target_AM[[#This Row],[PROPORSI]]*VLOOKUP(Target_AM[[#This Row],[NIPNAS]],Target_CC[],COLUMN(S$2)+9,0)</f>
        <v>571553.53985494352</v>
      </c>
      <c r="AH322" s="22">
        <f>Target_AM[[#This Row],[PROPORSI]]*VLOOKUP(Target_AM[[#This Row],[NIPNAS]],Target_CC[],COLUMN(T$2)+9,0)</f>
        <v>710365.72728492401</v>
      </c>
      <c r="AI322" s="22">
        <f>Target_AM[[#This Row],[PROPORSI]]*VLOOKUP(Target_AM[[#This Row],[NIPNAS]],Target_CC[],COLUMN(U$2)+9,0)</f>
        <v>598269.13892134407</v>
      </c>
      <c r="AJ322" s="22">
        <f>Target_AM[[#This Row],[PROPORSI]]*VLOOKUP(Target_AM[[#This Row],[NIPNAS]],Target_CC[],COLUMN(V$2)+9,0)</f>
        <v>715610.41381648171</v>
      </c>
      <c r="AK322" s="22">
        <f>Target_AM[[#This Row],[PROPORSI]]*VLOOKUP(Target_AM[[#This Row],[NIPNAS]],Target_CC[],COLUMN(W$2)+9,0)</f>
        <v>720720.50871695695</v>
      </c>
      <c r="AL322" s="22">
        <f>Target_AM[[#This Row],[PROPORSI]]*VLOOKUP(Target_AM[[#This Row],[NIPNAS]],Target_CC[],COLUMN(X$2)+9,0)</f>
        <v>611960.29877694696</v>
      </c>
      <c r="AM322" s="22">
        <f>Target_AM[[#This Row],[PROPORSI]]*VLOOKUP(Target_AM[[#This Row],[NIPNAS]],Target_CC[],COLUMN(Y$2)+9,0)</f>
        <v>623089.45347582689</v>
      </c>
      <c r="AN322" s="22">
        <f>Target_AM[[#This Row],[PROPORSI]]*VLOOKUP(Target_AM[[#This Row],[NIPNAS]],Target_CC[],COLUMN(Z$2)+9,0)</f>
        <v>7049876.062519975</v>
      </c>
      <c r="AO322" s="22">
        <f>Target_AM[[#This Row],[PROPORSI]]*VLOOKUP(Target_AM[[#This Row],[NIPNAS]],Target_CC[],COLUMN(AA$2)+9,0)</f>
        <v>2425331.85</v>
      </c>
      <c r="AP322" s="22">
        <f>Target_AM[[#This Row],[PROPORSI]]*VLOOKUP(Target_AM[[#This Row],[NIPNAS]],Target_CC[],COLUMN(AB$2)+9,0)</f>
        <v>3038260.6243182374</v>
      </c>
      <c r="AQ322" s="22">
        <f>Target_AM[[#This Row],[PROPORSI]]*VLOOKUP(Target_AM[[#This Row],[NIPNAS]],Target_CC[],COLUMN(AC$2)+9,0)</f>
        <v>3043909.0802012635</v>
      </c>
      <c r="AR322" s="22">
        <f>Target_AM[[#This Row],[PROPORSI]]*VLOOKUP(Target_AM[[#This Row],[NIPNAS]],Target_CC[],COLUMN(AD$2)+9,0)</f>
        <v>2874107.6634314228</v>
      </c>
      <c r="AS322" s="22">
        <f>Target_AM[[#This Row],[PROPORSI]]*VLOOKUP(Target_AM[[#This Row],[NIPNAS]],Target_CC[],COLUMN(AE$2)+9,0)</f>
        <v>2868346.2137216274</v>
      </c>
      <c r="AT322" s="22">
        <f>Target_AM[[#This Row],[PROPORSI]]*VLOOKUP(Target_AM[[#This Row],[NIPNAS]],Target_CC[],COLUMN(AF$2)+9,0)</f>
        <v>2820723.0398549438</v>
      </c>
      <c r="AU322" s="22">
        <f>Target_AM[[#This Row],[PROPORSI]]*VLOOKUP(Target_AM[[#This Row],[NIPNAS]],Target_CC[],COLUMN(AG$2)+9,0)</f>
        <v>3047683.8272849242</v>
      </c>
      <c r="AV322" s="22">
        <f>Target_AM[[#This Row],[PROPORSI]]*VLOOKUP(Target_AM[[#This Row],[NIPNAS]],Target_CC[],COLUMN(AH$2)+9,0)</f>
        <v>2994786.4889213438</v>
      </c>
      <c r="AW322" s="22">
        <f>Target_AM[[#This Row],[PROPORSI]]*VLOOKUP(Target_AM[[#This Row],[NIPNAS]],Target_CC[],COLUMN(AI$2)+9,0)</f>
        <v>3096654.1638164818</v>
      </c>
      <c r="AX322" s="22">
        <f>Target_AM[[#This Row],[PROPORSI]]*VLOOKUP(Target_AM[[#This Row],[NIPNAS]],Target_CC[],COLUMN(AJ$2)+9,0)</f>
        <v>3104459.4087169571</v>
      </c>
      <c r="AY322" s="22">
        <f>Target_AM[[#This Row],[PROPORSI]]*VLOOKUP(Target_AM[[#This Row],[NIPNAS]],Target_CC[],COLUMN(AK$2)+9,0)</f>
        <v>3005782.4987769467</v>
      </c>
      <c r="AZ322" s="22">
        <f>Target_AM[[#This Row],[PROPORSI]]*VLOOKUP(Target_AM[[#This Row],[NIPNAS]],Target_CC[],COLUMN(AL$2)+9,0)</f>
        <v>2988659.6034758268</v>
      </c>
      <c r="BA322" s="22">
        <f>Target_AM[[#This Row],[PROPORSI]]*VLOOKUP(Target_AM[[#This Row],[NIPNAS]],Target_CC[],COLUMN(AM$2)+9,0)</f>
        <v>35308704.462519974</v>
      </c>
      <c r="BB322" s="22">
        <f>Target_AM[[#This Row],[PROPORSI]]*VLOOKUP(Target_AM[[#This Row],[NIPNAS]],Target_CC[],COLUMN(AN$2)+9,0)</f>
        <v>0</v>
      </c>
      <c r="BC322" s="22">
        <f>Target_AM[[#This Row],[PROPORSI]]*VLOOKUP(Target_AM[[#This Row],[NIPNAS]],Target_CC[],COLUMN(AO$2)+9,0)</f>
        <v>0</v>
      </c>
      <c r="BD322" s="22">
        <f>Target_AM[[#This Row],[PROPORSI]]*VLOOKUP(Target_AM[[#This Row],[NIPNAS]],Target_CC[],COLUMN(AP$2)+9,0)</f>
        <v>0</v>
      </c>
      <c r="BE322" s="22">
        <f>Target_AM[[#This Row],[PROPORSI]]*VLOOKUP(Target_AM[[#This Row],[NIPNAS]],Target_CC[],COLUMN(AQ$2)+9,0)</f>
        <v>0</v>
      </c>
      <c r="BF322" s="22">
        <f>Target_AM[[#This Row],[PROPORSI]]*VLOOKUP(Target_AM[[#This Row],[NIPNAS]],Target_CC[],COLUMN(AR$2)+9,0)</f>
        <v>0</v>
      </c>
      <c r="BG322" s="22">
        <f>Target_AM[[#This Row],[PROPORSI]]*VLOOKUP(Target_AM[[#This Row],[NIPNAS]],Target_CC[],COLUMN(AS$2)+9,0)</f>
        <v>0</v>
      </c>
      <c r="BH322" s="22">
        <f>Target_AM[[#This Row],[PROPORSI]]*VLOOKUP(Target_AM[[#This Row],[NIPNAS]],Target_CC[],COLUMN(AT$2)+9,0)</f>
        <v>0</v>
      </c>
      <c r="BI322" s="22">
        <f>Target_AM[[#This Row],[PROPORSI]]*VLOOKUP(Target_AM[[#This Row],[NIPNAS]],Target_CC[],COLUMN(AU$2)+9,0)</f>
        <v>0</v>
      </c>
      <c r="BJ322" s="22">
        <f>Target_AM[[#This Row],[PROPORSI]]*VLOOKUP(Target_AM[[#This Row],[NIPNAS]],Target_CC[],COLUMN(AV$2)+9,0)</f>
        <v>0</v>
      </c>
      <c r="BK322" s="22">
        <f>Target_AM[[#This Row],[PROPORSI]]*VLOOKUP(Target_AM[[#This Row],[NIPNAS]],Target_CC[],COLUMN(AW$2)+9,0)</f>
        <v>0</v>
      </c>
      <c r="BL322" s="22">
        <f>Target_AM[[#This Row],[PROPORSI]]*VLOOKUP(Target_AM[[#This Row],[NIPNAS]],Target_CC[],COLUMN(AX$2)+9,0)</f>
        <v>0</v>
      </c>
      <c r="BM322" s="22">
        <f>Target_AM[[#This Row],[PROPORSI]]*VLOOKUP(Target_AM[[#This Row],[NIPNAS]],Target_CC[],COLUMN(AY$2)+9,0)</f>
        <v>0</v>
      </c>
      <c r="BN322" s="22">
        <f>Target_AM[[#This Row],[PROPORSI]]*VLOOKUP(Target_AM[[#This Row],[NIPNAS]],Target_CC[],COLUMN(AZ$2)+9,0)</f>
        <v>0</v>
      </c>
      <c r="BO322" s="22">
        <f>Target_AM[[#This Row],[PROPORSI]]*VLOOKUP(Target_AM[[#This Row],[NIPNAS]],Target_CC[],COLUMN(BA$2)+9,0)</f>
        <v>932964</v>
      </c>
      <c r="BP322" s="22">
        <f>Target_AM[[#This Row],[PROPORSI]]*VLOOKUP(Target_AM[[#This Row],[NIPNAS]],Target_CC[],COLUMN(BB$2)+9,0)</f>
        <v>841920</v>
      </c>
      <c r="BQ322" s="22">
        <f>Target_AM[[#This Row],[PROPORSI]]*VLOOKUP(Target_AM[[#This Row],[NIPNAS]],Target_CC[],COLUMN(BC$2)+9,0)</f>
        <v>855028</v>
      </c>
      <c r="BR322" s="22">
        <f>Target_AM[[#This Row],[PROPORSI]]*VLOOKUP(Target_AM[[#This Row],[NIPNAS]],Target_CC[],COLUMN(BD$2)+9,0)</f>
        <v>946793</v>
      </c>
      <c r="BS322" s="22">
        <f>Target_AM[[#This Row],[PROPORSI]]*VLOOKUP(Target_AM[[#This Row],[NIPNAS]],Target_CC[],COLUMN(BE$2)+9,0)</f>
        <v>946793</v>
      </c>
      <c r="BT322" s="22">
        <f>Target_AM[[#This Row],[PROPORSI]]*VLOOKUP(Target_AM[[#This Row],[NIPNAS]],Target_CC[],COLUMN(BF$2)+9,0)</f>
        <v>946793</v>
      </c>
      <c r="BU322" s="22">
        <f>Target_AM[[#This Row],[PROPORSI]]*VLOOKUP(Target_AM[[#This Row],[NIPNAS]],Target_CC[],COLUMN(BG$2)+9,0)</f>
        <v>946793</v>
      </c>
      <c r="BV322" s="22">
        <f>Target_AM[[#This Row],[PROPORSI]]*VLOOKUP(Target_AM[[#This Row],[NIPNAS]],Target_CC[],COLUMN(BH$2)+9,0)</f>
        <v>946793</v>
      </c>
      <c r="BW322" s="22">
        <f>Target_AM[[#This Row],[PROPORSI]]*VLOOKUP(Target_AM[[#This Row],[NIPNAS]],Target_CC[],COLUMN(BI$2)+9,0)</f>
        <v>946793</v>
      </c>
      <c r="BX322" s="22">
        <f>Target_AM[[#This Row],[PROPORSI]]*VLOOKUP(Target_AM[[#This Row],[NIPNAS]],Target_CC[],COLUMN(BJ$2)+9,0)</f>
        <v>946793</v>
      </c>
      <c r="BY322" s="22">
        <f>Target_AM[[#This Row],[PROPORSI]]*VLOOKUP(Target_AM[[#This Row],[NIPNAS]],Target_CC[],COLUMN(BK$2)+9,0)</f>
        <v>946793</v>
      </c>
      <c r="BZ322" s="22">
        <f>Target_AM[[#This Row],[PROPORSI]]*VLOOKUP(Target_AM[[#This Row],[NIPNAS]],Target_CC[],COLUMN(BL$2)+9,0)</f>
        <v>946793</v>
      </c>
      <c r="CA322" s="22">
        <f>Target_AM[[#This Row],[PROPORSI]]*VLOOKUP(Target_AM[[#This Row],[NIPNAS]],Target_CC[],COLUMN(BM$2)+9,0)</f>
        <v>11151049</v>
      </c>
      <c r="CB322" s="22">
        <f>Target_AM[[#This Row],[PROPORSI]]*VLOOKUP(Target_AM[[#This Row],[NIPNAS]],Target_CC[],COLUMN(BN$2)+9,0)</f>
        <v>0</v>
      </c>
      <c r="CC322" s="22">
        <f>Target_AM[[#This Row],[PROPORSI]]*VLOOKUP(Target_AM[[#This Row],[NIPNAS]],Target_CC[],COLUMN(BO$2)+9,0)</f>
        <v>0</v>
      </c>
      <c r="CD322" s="22">
        <f>Target_AM[[#This Row],[PROPORSI]]*VLOOKUP(Target_AM[[#This Row],[NIPNAS]],Target_CC[],COLUMN(BP$2)+9,0)</f>
        <v>0</v>
      </c>
      <c r="CE322" s="22">
        <f>Target_AM[[#This Row],[PROPORSI]]*VLOOKUP(Target_AM[[#This Row],[NIPNAS]],Target_CC[],COLUMN(BQ$2)+9,0)</f>
        <v>0</v>
      </c>
      <c r="CF322" s="22">
        <f>Target_AM[[#This Row],[PROPORSI]]*VLOOKUP(Target_AM[[#This Row],[NIPNAS]],Target_CC[],COLUMN(BR$2)+9,0)</f>
        <v>0</v>
      </c>
      <c r="CG322" s="22">
        <f>Target_AM[[#This Row],[PROPORSI]]*VLOOKUP(Target_AM[[#This Row],[NIPNAS]],Target_CC[],COLUMN(BS$2)+9,0)</f>
        <v>0</v>
      </c>
      <c r="CH322" s="22">
        <f>Target_AM[[#This Row],[PROPORSI]]*VLOOKUP(Target_AM[[#This Row],[NIPNAS]],Target_CC[],COLUMN(BT$2)+9,0)</f>
        <v>0</v>
      </c>
      <c r="CI322" s="22">
        <f>Target_AM[[#This Row],[PROPORSI]]*VLOOKUP(Target_AM[[#This Row],[NIPNAS]],Target_CC[],COLUMN(BU$2)+9,0)</f>
        <v>0</v>
      </c>
      <c r="CJ322" s="22">
        <f>Target_AM[[#This Row],[PROPORSI]]*VLOOKUP(Target_AM[[#This Row],[NIPNAS]],Target_CC[],COLUMN(BV$2)+9,0)</f>
        <v>0</v>
      </c>
      <c r="CK322" s="22">
        <f>Target_AM[[#This Row],[PROPORSI]]*VLOOKUP(Target_AM[[#This Row],[NIPNAS]],Target_CC[],COLUMN(BW$2)+9,0)</f>
        <v>0</v>
      </c>
      <c r="CL322" s="22">
        <f>Target_AM[[#This Row],[PROPORSI]]*VLOOKUP(Target_AM[[#This Row],[NIPNAS]],Target_CC[],COLUMN(BX$2)+9,0)</f>
        <v>0</v>
      </c>
      <c r="CM322" s="22">
        <f>Target_AM[[#This Row],[PROPORSI]]*VLOOKUP(Target_AM[[#This Row],[NIPNAS]],Target_CC[],COLUMN(BY$2)+9,0)</f>
        <v>0</v>
      </c>
      <c r="CN322" s="22">
        <f>Target_AM[[#This Row],[PROPORSI]]*VLOOKUP(Target_AM[[#This Row],[NIPNAS]],Target_CC[],COLUMN(BZ$2)+9,0)</f>
        <v>0</v>
      </c>
      <c r="CO322" s="22">
        <f>Target_AM[[#This Row],[PROPORSI]]*VLOOKUP(Target_AM[[#This Row],[NIPNAS]],Target_CC[],COLUMN(CA$2)+9,0)</f>
        <v>1032572</v>
      </c>
      <c r="CP322" s="22">
        <f>Target_AM[[#This Row],[PROPORSI]]*VLOOKUP(Target_AM[[#This Row],[NIPNAS]],Target_CC[],COLUMN(CB$2)+9,0)</f>
        <v>937250</v>
      </c>
      <c r="CQ322" s="22">
        <f>Target_AM[[#This Row],[PROPORSI]]*VLOOKUP(Target_AM[[#This Row],[NIPNAS]],Target_CC[],COLUMN(CC$2)+9,0)</f>
        <v>946793</v>
      </c>
      <c r="CR322" s="22">
        <f>Target_AM[[#This Row],[PROPORSI]]*VLOOKUP(Target_AM[[#This Row],[NIPNAS]],Target_CC[],COLUMN(CD$2)+9,0)</f>
        <v>946793</v>
      </c>
      <c r="CS322" s="22">
        <f>Target_AM[[#This Row],[PROPORSI]]*VLOOKUP(Target_AM[[#This Row],[NIPNAS]],Target_CC[],COLUMN(CE$2)+9,0)</f>
        <v>946793</v>
      </c>
      <c r="CT322" s="22">
        <f>Target_AM[[#This Row],[PROPORSI]]*VLOOKUP(Target_AM[[#This Row],[NIPNAS]],Target_CC[],COLUMN(CF$2)+9,0)</f>
        <v>946793</v>
      </c>
      <c r="CU322" s="22">
        <f>Target_AM[[#This Row],[PROPORSI]]*VLOOKUP(Target_AM[[#This Row],[NIPNAS]],Target_CC[],COLUMN(CG$2)+9,0)</f>
        <v>946793</v>
      </c>
      <c r="CV322" s="22">
        <f>Target_AM[[#This Row],[PROPORSI]]*VLOOKUP(Target_AM[[#This Row],[NIPNAS]],Target_CC[],COLUMN(CH$2)+9,0)</f>
        <v>946793</v>
      </c>
      <c r="CW322" s="22">
        <f>Target_AM[[#This Row],[PROPORSI]]*VLOOKUP(Target_AM[[#This Row],[NIPNAS]],Target_CC[],COLUMN(CI$2)+9,0)</f>
        <v>946793</v>
      </c>
      <c r="CX322" s="22">
        <f>Target_AM[[#This Row],[PROPORSI]]*VLOOKUP(Target_AM[[#This Row],[NIPNAS]],Target_CC[],COLUMN(CJ$2)+9,0)</f>
        <v>946793</v>
      </c>
      <c r="CY322" s="22">
        <f>Target_AM[[#This Row],[PROPORSI]]*VLOOKUP(Target_AM[[#This Row],[NIPNAS]],Target_CC[],COLUMN(CK$2)+9,0)</f>
        <v>946793</v>
      </c>
      <c r="CZ322" s="22">
        <f>Target_AM[[#This Row],[PROPORSI]]*VLOOKUP(Target_AM[[#This Row],[NIPNAS]],Target_CC[],COLUMN(CL$2)+9,0)</f>
        <v>946793</v>
      </c>
      <c r="DA322" s="22">
        <f>Target_AM[[#This Row],[PROPORSI]]*VLOOKUP(Target_AM[[#This Row],[NIPNAS]],Target_CC[],COLUMN(CM$2)+9,0)</f>
        <v>11437752</v>
      </c>
      <c r="DB322" s="22">
        <f>Target_AM[[#This Row],[PROPORSI]]*VLOOKUP(Target_AM[[#This Row],[NIPNAS]],Target_CC[],COLUMN(CN$2)+9,0)</f>
        <v>0</v>
      </c>
      <c r="DC322" s="22">
        <f>Target_AM[[#This Row],[PROPORSI]]*VLOOKUP(Target_AM[[#This Row],[NIPNAS]],Target_CC[],COLUMN(CO$2)+9,0)</f>
        <v>0</v>
      </c>
      <c r="DD322" s="22">
        <f>Target_AM[[#This Row],[PROPORSI]]*VLOOKUP(Target_AM[[#This Row],[NIPNAS]],Target_CC[],COLUMN(CP$2)+9,0)</f>
        <v>0</v>
      </c>
      <c r="DE322" s="22">
        <f>Target_AM[[#This Row],[PROPORSI]]*VLOOKUP(Target_AM[[#This Row],[NIPNAS]],Target_CC[],COLUMN(CQ$2)+9,0)</f>
        <v>0</v>
      </c>
      <c r="DF322" s="22">
        <f>Target_AM[[#This Row],[PROPORSI]]*VLOOKUP(Target_AM[[#This Row],[NIPNAS]],Target_CC[],COLUMN(CR$2)+9,0)</f>
        <v>0</v>
      </c>
      <c r="DG322" s="22">
        <f>Target_AM[[#This Row],[PROPORSI]]*VLOOKUP(Target_AM[[#This Row],[NIPNAS]],Target_CC[],COLUMN(CS$2)+9,0)</f>
        <v>0</v>
      </c>
      <c r="DH322" s="22">
        <f>Target_AM[[#This Row],[PROPORSI]]*VLOOKUP(Target_AM[[#This Row],[NIPNAS]],Target_CC[],COLUMN(CT$2)+9,0)</f>
        <v>0</v>
      </c>
      <c r="DI322" s="22">
        <f>Target_AM[[#This Row],[PROPORSI]]*VLOOKUP(Target_AM[[#This Row],[NIPNAS]],Target_CC[],COLUMN(CU$2)+9,0)</f>
        <v>0</v>
      </c>
      <c r="DJ322" s="22">
        <f>Target_AM[[#This Row],[PROPORSI]]*VLOOKUP(Target_AM[[#This Row],[NIPNAS]],Target_CC[],COLUMN(CV$2)+9,0)</f>
        <v>0</v>
      </c>
      <c r="DK322" s="22">
        <f>Target_AM[[#This Row],[PROPORSI]]*VLOOKUP(Target_AM[[#This Row],[NIPNAS]],Target_CC[],COLUMN(CW$2)+9,0)</f>
        <v>0</v>
      </c>
      <c r="DL322" s="22">
        <f>Target_AM[[#This Row],[PROPORSI]]*VLOOKUP(Target_AM[[#This Row],[NIPNAS]],Target_CC[],COLUMN(CX$2)+9,0)</f>
        <v>0</v>
      </c>
      <c r="DM322" s="22">
        <f>Target_AM[[#This Row],[PROPORSI]]*VLOOKUP(Target_AM[[#This Row],[NIPNAS]],Target_CC[],COLUMN(CY$2)+9,0)</f>
        <v>0</v>
      </c>
      <c r="DN322" s="22">
        <f>Target_AM[[#This Row],[PROPORSI]]*VLOOKUP(Target_AM[[#This Row],[NIPNAS]],Target_CC[],COLUMN(CZ$2)+9,0)</f>
        <v>0</v>
      </c>
      <c r="DO322" s="22">
        <f>Target_AM[[#This Row],[PROPORSI]]*VLOOKUP(Target_AM[[#This Row],[NIPNAS]],Target_CC[],COLUMN(DA$2)+9,0)</f>
        <v>0</v>
      </c>
      <c r="DP322" s="22">
        <f>Target_AM[[#This Row],[PROPORSI]]*VLOOKUP(Target_AM[[#This Row],[NIPNAS]],Target_CC[],COLUMN(DB$2)+9,0)</f>
        <v>0</v>
      </c>
      <c r="DQ322" s="22">
        <f>Target_AM[[#This Row],[PROPORSI]]*VLOOKUP(Target_AM[[#This Row],[NIPNAS]],Target_CC[],COLUMN(DC$2)+9,0)</f>
        <v>0</v>
      </c>
      <c r="DR322" s="22">
        <f>Target_AM[[#This Row],[PROPORSI]]*VLOOKUP(Target_AM[[#This Row],[NIPNAS]],Target_CC[],COLUMN(DD$2)+9,0)</f>
        <v>0</v>
      </c>
      <c r="DS322" s="22">
        <f>Target_AM[[#This Row],[PROPORSI]]*VLOOKUP(Target_AM[[#This Row],[NIPNAS]],Target_CC[],COLUMN(DE$2)+9,0)</f>
        <v>0</v>
      </c>
      <c r="DT322" s="22">
        <f>Target_AM[[#This Row],[PROPORSI]]*VLOOKUP(Target_AM[[#This Row],[NIPNAS]],Target_CC[],COLUMN(DF$2)+9,0)</f>
        <v>0</v>
      </c>
      <c r="DU322" s="22">
        <f>Target_AM[[#This Row],[PROPORSI]]*VLOOKUP(Target_AM[[#This Row],[NIPNAS]],Target_CC[],COLUMN(DG$2)+9,0)</f>
        <v>0</v>
      </c>
      <c r="DV322" s="22">
        <f>Target_AM[[#This Row],[PROPORSI]]*VLOOKUP(Target_AM[[#This Row],[NIPNAS]],Target_CC[],COLUMN(DH$2)+9,0)</f>
        <v>0</v>
      </c>
      <c r="DW322" s="22">
        <f>Target_AM[[#This Row],[PROPORSI]]*VLOOKUP(Target_AM[[#This Row],[NIPNAS]],Target_CC[],COLUMN(DI$2)+9,0)</f>
        <v>0</v>
      </c>
      <c r="DX322" s="22">
        <f>Target_AM[[#This Row],[PROPORSI]]*VLOOKUP(Target_AM[[#This Row],[NIPNAS]],Target_CC[],COLUMN(DJ$2)+9,0)</f>
        <v>0</v>
      </c>
      <c r="DY322" s="22">
        <f>Target_AM[[#This Row],[PROPORSI]]*VLOOKUP(Target_AM[[#This Row],[NIPNAS]],Target_CC[],COLUMN(DK$2)+9,0)</f>
        <v>0</v>
      </c>
      <c r="DZ322" s="22">
        <f>Target_AM[[#This Row],[PROPORSI]]*VLOOKUP(Target_AM[[#This Row],[NIPNAS]],Target_CC[],COLUMN(DL$2)+9,0)</f>
        <v>0</v>
      </c>
      <c r="EA322" s="22">
        <f>Target_AM[[#This Row],[PROPORSI]]*VLOOKUP(Target_AM[[#This Row],[NIPNAS]],Target_CC[],COLUMN(DM$2)+9,0)</f>
        <v>0</v>
      </c>
    </row>
    <row r="323" spans="2:131" x14ac:dyDescent="0.3">
      <c r="B323">
        <v>401431</v>
      </c>
      <c r="C323" t="s">
        <v>983</v>
      </c>
      <c r="D323">
        <v>1</v>
      </c>
      <c r="E323" s="8">
        <v>45658</v>
      </c>
      <c r="F323">
        <v>2940428</v>
      </c>
      <c r="G323" t="s">
        <v>664</v>
      </c>
      <c r="J323" t="s">
        <v>300</v>
      </c>
      <c r="K323" t="s">
        <v>25</v>
      </c>
      <c r="L323" t="s">
        <v>159</v>
      </c>
      <c r="M323" t="s">
        <v>29</v>
      </c>
      <c r="N323" s="23">
        <f>Target_AM[[#This Row],[PROPORSI]]*VLOOKUP(Target_AM[[#This Row],[NIPNAS]],Target_CC[],9,0)</f>
        <v>49913175.471069165</v>
      </c>
      <c r="O323" s="22">
        <f>Target_AM[[#This Row],[PROPORSI]]*VLOOKUP(Target_AM[[#This Row],[NIPNAS]],Target_CC[],COLUMN(A$2)+9,0)</f>
        <v>2601473.8974369252</v>
      </c>
      <c r="P323" s="22">
        <f>Target_AM[[#This Row],[PROPORSI]]*VLOOKUP(Target_AM[[#This Row],[NIPNAS]],Target_CC[],COLUMN(B$2)+9,0)</f>
        <v>2646909.482352661</v>
      </c>
      <c r="Q323" s="22">
        <f>Target_AM[[#This Row],[PROPORSI]]*VLOOKUP(Target_AM[[#This Row],[NIPNAS]],Target_CC[],COLUMN(C$2)+9,0)</f>
        <v>2829875.7962663309</v>
      </c>
      <c r="R323" s="22">
        <f>Target_AM[[#This Row],[PROPORSI]]*VLOOKUP(Target_AM[[#This Row],[NIPNAS]],Target_CC[],COLUMN(D$2)+9,0)</f>
        <v>2659095.5310375188</v>
      </c>
      <c r="S323" s="22">
        <f>Target_AM[[#This Row],[PROPORSI]]*VLOOKUP(Target_AM[[#This Row],[NIPNAS]],Target_CC[],COLUMN(E$2)+9,0)</f>
        <v>2793873.1671133842</v>
      </c>
      <c r="T323" s="22">
        <f>Target_AM[[#This Row],[PROPORSI]]*VLOOKUP(Target_AM[[#This Row],[NIPNAS]],Target_CC[],COLUMN(F$2)+9,0)</f>
        <v>2756602.5824601669</v>
      </c>
      <c r="U323" s="22">
        <f>Target_AM[[#This Row],[PROPORSI]]*VLOOKUP(Target_AM[[#This Row],[NIPNAS]],Target_CC[],COLUMN(G$2)+9,0)</f>
        <v>2888469.7030588267</v>
      </c>
      <c r="V323" s="22">
        <f>Target_AM[[#This Row],[PROPORSI]]*VLOOKUP(Target_AM[[#This Row],[NIPNAS]],Target_CC[],COLUMN(H$2)+9,0)</f>
        <v>2917258.7821748471</v>
      </c>
      <c r="W323" s="22">
        <f>Target_AM[[#This Row],[PROPORSI]]*VLOOKUP(Target_AM[[#This Row],[NIPNAS]],Target_CC[],COLUMN(I$2)+9,0)</f>
        <v>2879917.9440438938</v>
      </c>
      <c r="X323" s="22">
        <f>Target_AM[[#This Row],[PROPORSI]]*VLOOKUP(Target_AM[[#This Row],[NIPNAS]],Target_CC[],COLUMN(J$2)+9,0)</f>
        <v>2937857.3742980687</v>
      </c>
      <c r="Y323" s="22">
        <f>Target_AM[[#This Row],[PROPORSI]]*VLOOKUP(Target_AM[[#This Row],[NIPNAS]],Target_CC[],COLUMN(K$2)+9,0)</f>
        <v>2916421.9242577627</v>
      </c>
      <c r="Z323" s="22">
        <f>Target_AM[[#This Row],[PROPORSI]]*VLOOKUP(Target_AM[[#This Row],[NIPNAS]],Target_CC[],COLUMN(L$2)+9,0)</f>
        <v>2751699.0654996121</v>
      </c>
      <c r="AA323" s="22">
        <f>Target_AM[[#This Row],[PROPORSI]]*VLOOKUP(Target_AM[[#This Row],[NIPNAS]],Target_CC[],COLUMN(M$2)+9,0)</f>
        <v>33579455.25</v>
      </c>
      <c r="AB323" s="22">
        <f>Target_AM[[#This Row],[PROPORSI]]*VLOOKUP(Target_AM[[#This Row],[NIPNAS]],Target_CC[],COLUMN(N$2)+9,0)</f>
        <v>693749.44774909841</v>
      </c>
      <c r="AC323" s="22">
        <f>Target_AM[[#This Row],[PROPORSI]]*VLOOKUP(Target_AM[[#This Row],[NIPNAS]],Target_CC[],COLUMN(O$2)+9,0)</f>
        <v>705866.0067407164</v>
      </c>
      <c r="AD323" s="22">
        <f>Target_AM[[#This Row],[PROPORSI]]*VLOOKUP(Target_AM[[#This Row],[NIPNAS]],Target_CC[],COLUMN(P$2)+9,0)</f>
        <v>754658.64669737942</v>
      </c>
      <c r="AE323" s="22">
        <f>Target_AM[[#This Row],[PROPORSI]]*VLOOKUP(Target_AM[[#This Row],[NIPNAS]],Target_CC[],COLUMN(Q$2)+9,0)</f>
        <v>709115.72781371768</v>
      </c>
      <c r="AF323" s="22">
        <f>Target_AM[[#This Row],[PROPORSI]]*VLOOKUP(Target_AM[[#This Row],[NIPNAS]],Target_CC[],COLUMN(R$2)+9,0)</f>
        <v>745057.62624624954</v>
      </c>
      <c r="AG323" s="22">
        <f>Target_AM[[#This Row],[PROPORSI]]*VLOOKUP(Target_AM[[#This Row],[NIPNAS]],Target_CC[],COLUMN(S$2)+9,0)</f>
        <v>735118.47308160295</v>
      </c>
      <c r="AH323" s="22">
        <f>Target_AM[[#This Row],[PROPORSI]]*VLOOKUP(Target_AM[[#This Row],[NIPNAS]],Target_CC[],COLUMN(T$2)+9,0)</f>
        <v>770284.20823724568</v>
      </c>
      <c r="AI323" s="22">
        <f>Target_AM[[#This Row],[PROPORSI]]*VLOOKUP(Target_AM[[#This Row],[NIPNAS]],Target_CC[],COLUMN(U$2)+9,0)</f>
        <v>777961.55136093474</v>
      </c>
      <c r="AJ323" s="22">
        <f>Target_AM[[#This Row],[PROPORSI]]*VLOOKUP(Target_AM[[#This Row],[NIPNAS]],Target_CC[],COLUMN(V$2)+9,0)</f>
        <v>768003.66331240966</v>
      </c>
      <c r="AK323" s="22">
        <f>Target_AM[[#This Row],[PROPORSI]]*VLOOKUP(Target_AM[[#This Row],[NIPNAS]],Target_CC[],COLUMN(W$2)+9,0)</f>
        <v>783454.69197017688</v>
      </c>
      <c r="AL323" s="22">
        <f>Target_AM[[#This Row],[PROPORSI]]*VLOOKUP(Target_AM[[#This Row],[NIPNAS]],Target_CC[],COLUMN(X$2)+9,0)</f>
        <v>777738.38182677422</v>
      </c>
      <c r="AM323" s="22">
        <f>Target_AM[[#This Row],[PROPORSI]]*VLOOKUP(Target_AM[[#This Row],[NIPNAS]],Target_CC[],COLUMN(Y$2)+9,0)</f>
        <v>733810.82506454433</v>
      </c>
      <c r="AN323" s="22">
        <f>Target_AM[[#This Row],[PROPORSI]]*VLOOKUP(Target_AM[[#This Row],[NIPNAS]],Target_CC[],COLUMN(Z$2)+9,0)</f>
        <v>8954819.2501008492</v>
      </c>
      <c r="AO323" s="22">
        <f>Target_AM[[#This Row],[PROPORSI]]*VLOOKUP(Target_AM[[#This Row],[NIPNAS]],Target_CC[],COLUMN(AA$2)+9,0)</f>
        <v>3295223.3451860235</v>
      </c>
      <c r="AP323" s="22">
        <f>Target_AM[[#This Row],[PROPORSI]]*VLOOKUP(Target_AM[[#This Row],[NIPNAS]],Target_CC[],COLUMN(AB$2)+9,0)</f>
        <v>3352775.4890933773</v>
      </c>
      <c r="AQ323" s="22">
        <f>Target_AM[[#This Row],[PROPORSI]]*VLOOKUP(Target_AM[[#This Row],[NIPNAS]],Target_CC[],COLUMN(AC$2)+9,0)</f>
        <v>3584534.4429637101</v>
      </c>
      <c r="AR323" s="22">
        <f>Target_AM[[#This Row],[PROPORSI]]*VLOOKUP(Target_AM[[#This Row],[NIPNAS]],Target_CC[],COLUMN(AD$2)+9,0)</f>
        <v>3368211.2588512367</v>
      </c>
      <c r="AS323" s="22">
        <f>Target_AM[[#This Row],[PROPORSI]]*VLOOKUP(Target_AM[[#This Row],[NIPNAS]],Target_CC[],COLUMN(AE$2)+9,0)</f>
        <v>3538930.7933596335</v>
      </c>
      <c r="AT323" s="22">
        <f>Target_AM[[#This Row],[PROPORSI]]*VLOOKUP(Target_AM[[#This Row],[NIPNAS]],Target_CC[],COLUMN(AF$2)+9,0)</f>
        <v>3491721.0555417696</v>
      </c>
      <c r="AU323" s="22">
        <f>Target_AM[[#This Row],[PROPORSI]]*VLOOKUP(Target_AM[[#This Row],[NIPNAS]],Target_CC[],COLUMN(AG$2)+9,0)</f>
        <v>3658753.9112960724</v>
      </c>
      <c r="AV323" s="22">
        <f>Target_AM[[#This Row],[PROPORSI]]*VLOOKUP(Target_AM[[#This Row],[NIPNAS]],Target_CC[],COLUMN(AH$2)+9,0)</f>
        <v>3695220.3335357821</v>
      </c>
      <c r="AW323" s="22">
        <f>Target_AM[[#This Row],[PROPORSI]]*VLOOKUP(Target_AM[[#This Row],[NIPNAS]],Target_CC[],COLUMN(AI$2)+9,0)</f>
        <v>3647921.6073563034</v>
      </c>
      <c r="AX323" s="22">
        <f>Target_AM[[#This Row],[PROPORSI]]*VLOOKUP(Target_AM[[#This Row],[NIPNAS]],Target_CC[],COLUMN(AJ$2)+9,0)</f>
        <v>3721312.0662682457</v>
      </c>
      <c r="AY323" s="22">
        <f>Target_AM[[#This Row],[PROPORSI]]*VLOOKUP(Target_AM[[#This Row],[NIPNAS]],Target_CC[],COLUMN(AK$2)+9,0)</f>
        <v>3694160.3060845369</v>
      </c>
      <c r="AZ323" s="22">
        <f>Target_AM[[#This Row],[PROPORSI]]*VLOOKUP(Target_AM[[#This Row],[NIPNAS]],Target_CC[],COLUMN(AL$2)+9,0)</f>
        <v>3485509.8905641567</v>
      </c>
      <c r="BA323" s="22">
        <f>Target_AM[[#This Row],[PROPORSI]]*VLOOKUP(Target_AM[[#This Row],[NIPNAS]],Target_CC[],COLUMN(AM$2)+9,0)</f>
        <v>42534274.500100851</v>
      </c>
      <c r="BB323" s="22">
        <f>Target_AM[[#This Row],[PROPORSI]]*VLOOKUP(Target_AM[[#This Row],[NIPNAS]],Target_CC[],COLUMN(AN$2)+9,0)</f>
        <v>9777398.6261947434</v>
      </c>
      <c r="BC323" s="22">
        <f>Target_AM[[#This Row],[PROPORSI]]*VLOOKUP(Target_AM[[#This Row],[NIPNAS]],Target_CC[],COLUMN(AO$2)+9,0)</f>
        <v>10174119.323391797</v>
      </c>
      <c r="BD323" s="22">
        <f>Target_AM[[#This Row],[PROPORSI]]*VLOOKUP(Target_AM[[#This Row],[NIPNAS]],Target_CC[],COLUMN(AP$2)+9,0)</f>
        <v>10289034.949330807</v>
      </c>
      <c r="BE323" s="22">
        <f>Target_AM[[#This Row],[PROPORSI]]*VLOOKUP(Target_AM[[#This Row],[NIPNAS]],Target_CC[],COLUMN(AQ$2)+9,0)</f>
        <v>9974899.4857750032</v>
      </c>
      <c r="BF323" s="22">
        <f>Target_AM[[#This Row],[PROPORSI]]*VLOOKUP(Target_AM[[#This Row],[NIPNAS]],Target_CC[],COLUMN(AR$2)+9,0)</f>
        <v>10488359.543305274</v>
      </c>
      <c r="BG323" s="22">
        <f>Target_AM[[#This Row],[PROPORSI]]*VLOOKUP(Target_AM[[#This Row],[NIPNAS]],Target_CC[],COLUMN(AS$2)+9,0)</f>
        <v>10423112.784169191</v>
      </c>
      <c r="BH323" s="22">
        <f>Target_AM[[#This Row],[PROPORSI]]*VLOOKUP(Target_AM[[#This Row],[NIPNAS]],Target_CC[],COLUMN(AT$2)+9,0)</f>
        <v>10763615.883973477</v>
      </c>
      <c r="BI323" s="22">
        <f>Target_AM[[#This Row],[PROPORSI]]*VLOOKUP(Target_AM[[#This Row],[NIPNAS]],Target_CC[],COLUMN(AU$2)+9,0)</f>
        <v>10914935.252995767</v>
      </c>
      <c r="BJ323" s="22">
        <f>Target_AM[[#This Row],[PROPORSI]]*VLOOKUP(Target_AM[[#This Row],[NIPNAS]],Target_CC[],COLUMN(AV$2)+9,0)</f>
        <v>10745262.120155828</v>
      </c>
      <c r="BK323" s="22">
        <f>Target_AM[[#This Row],[PROPORSI]]*VLOOKUP(Target_AM[[#This Row],[NIPNAS]],Target_CC[],COLUMN(AW$2)+9,0)</f>
        <v>10927933.782276139</v>
      </c>
      <c r="BL323" s="22">
        <f>Target_AM[[#This Row],[PROPORSI]]*VLOOKUP(Target_AM[[#This Row],[NIPNAS]],Target_CC[],COLUMN(AX$2)+9,0)</f>
        <v>11129392.525234064</v>
      </c>
      <c r="BM323" s="22">
        <f>Target_AM[[#This Row],[PROPORSI]]*VLOOKUP(Target_AM[[#This Row],[NIPNAS]],Target_CC[],COLUMN(AY$2)+9,0)</f>
        <v>10851023.298882473</v>
      </c>
      <c r="BN323" s="22">
        <f>Target_AM[[#This Row],[PROPORSI]]*VLOOKUP(Target_AM[[#This Row],[NIPNAS]],Target_CC[],COLUMN(AZ$2)+9,0)</f>
        <v>126459087.57568455</v>
      </c>
      <c r="BO323" s="22">
        <f>Target_AM[[#This Row],[PROPORSI]]*VLOOKUP(Target_AM[[#This Row],[NIPNAS]],Target_CC[],COLUMN(BA$2)+9,0)</f>
        <v>2710600</v>
      </c>
      <c r="BP323" s="22">
        <f>Target_AM[[#This Row],[PROPORSI]]*VLOOKUP(Target_AM[[#This Row],[NIPNAS]],Target_CC[],COLUMN(BB$2)+9,0)</f>
        <v>2165322</v>
      </c>
      <c r="BQ323" s="22">
        <f>Target_AM[[#This Row],[PROPORSI]]*VLOOKUP(Target_AM[[#This Row],[NIPNAS]],Target_CC[],COLUMN(BC$2)+9,0)</f>
        <v>1927813</v>
      </c>
      <c r="BR323" s="22">
        <f>Target_AM[[#This Row],[PROPORSI]]*VLOOKUP(Target_AM[[#This Row],[NIPNAS]],Target_CC[],COLUMN(BD$2)+9,0)</f>
        <v>1942857</v>
      </c>
      <c r="BS323" s="22">
        <f>Target_AM[[#This Row],[PROPORSI]]*VLOOKUP(Target_AM[[#This Row],[NIPNAS]],Target_CC[],COLUMN(BE$2)+9,0)</f>
        <v>1942857</v>
      </c>
      <c r="BT323" s="22">
        <f>Target_AM[[#This Row],[PROPORSI]]*VLOOKUP(Target_AM[[#This Row],[NIPNAS]],Target_CC[],COLUMN(BF$2)+9,0)</f>
        <v>1942857</v>
      </c>
      <c r="BU323" s="22">
        <f>Target_AM[[#This Row],[PROPORSI]]*VLOOKUP(Target_AM[[#This Row],[NIPNAS]],Target_CC[],COLUMN(BG$2)+9,0)</f>
        <v>1942857</v>
      </c>
      <c r="BV323" s="22">
        <f>Target_AM[[#This Row],[PROPORSI]]*VLOOKUP(Target_AM[[#This Row],[NIPNAS]],Target_CC[],COLUMN(BH$2)+9,0)</f>
        <v>1942857</v>
      </c>
      <c r="BW323" s="22">
        <f>Target_AM[[#This Row],[PROPORSI]]*VLOOKUP(Target_AM[[#This Row],[NIPNAS]],Target_CC[],COLUMN(BI$2)+9,0)</f>
        <v>1942857</v>
      </c>
      <c r="BX323" s="22">
        <f>Target_AM[[#This Row],[PROPORSI]]*VLOOKUP(Target_AM[[#This Row],[NIPNAS]],Target_CC[],COLUMN(BJ$2)+9,0)</f>
        <v>1942857</v>
      </c>
      <c r="BY323" s="22">
        <f>Target_AM[[#This Row],[PROPORSI]]*VLOOKUP(Target_AM[[#This Row],[NIPNAS]],Target_CC[],COLUMN(BK$2)+9,0)</f>
        <v>1942857</v>
      </c>
      <c r="BZ323" s="22">
        <f>Target_AM[[#This Row],[PROPORSI]]*VLOOKUP(Target_AM[[#This Row],[NIPNAS]],Target_CC[],COLUMN(BL$2)+9,0)</f>
        <v>1942857</v>
      </c>
      <c r="CA323" s="22">
        <f>Target_AM[[#This Row],[PROPORSI]]*VLOOKUP(Target_AM[[#This Row],[NIPNAS]],Target_CC[],COLUMN(BM$2)+9,0)</f>
        <v>24289448</v>
      </c>
      <c r="CB323" s="22">
        <f>Target_AM[[#This Row],[PROPORSI]]*VLOOKUP(Target_AM[[#This Row],[NIPNAS]],Target_CC[],COLUMN(BN$2)+9,0)</f>
        <v>0</v>
      </c>
      <c r="CC323" s="22">
        <f>Target_AM[[#This Row],[PROPORSI]]*VLOOKUP(Target_AM[[#This Row],[NIPNAS]],Target_CC[],COLUMN(BO$2)+9,0)</f>
        <v>0</v>
      </c>
      <c r="CD323" s="22">
        <f>Target_AM[[#This Row],[PROPORSI]]*VLOOKUP(Target_AM[[#This Row],[NIPNAS]],Target_CC[],COLUMN(BP$2)+9,0)</f>
        <v>0</v>
      </c>
      <c r="CE323" s="22">
        <f>Target_AM[[#This Row],[PROPORSI]]*VLOOKUP(Target_AM[[#This Row],[NIPNAS]],Target_CC[],COLUMN(BQ$2)+9,0)</f>
        <v>0</v>
      </c>
      <c r="CF323" s="22">
        <f>Target_AM[[#This Row],[PROPORSI]]*VLOOKUP(Target_AM[[#This Row],[NIPNAS]],Target_CC[],COLUMN(BR$2)+9,0)</f>
        <v>0</v>
      </c>
      <c r="CG323" s="22">
        <f>Target_AM[[#This Row],[PROPORSI]]*VLOOKUP(Target_AM[[#This Row],[NIPNAS]],Target_CC[],COLUMN(BS$2)+9,0)</f>
        <v>0</v>
      </c>
      <c r="CH323" s="22">
        <f>Target_AM[[#This Row],[PROPORSI]]*VLOOKUP(Target_AM[[#This Row],[NIPNAS]],Target_CC[],COLUMN(BT$2)+9,0)</f>
        <v>0</v>
      </c>
      <c r="CI323" s="22">
        <f>Target_AM[[#This Row],[PROPORSI]]*VLOOKUP(Target_AM[[#This Row],[NIPNAS]],Target_CC[],COLUMN(BU$2)+9,0)</f>
        <v>0</v>
      </c>
      <c r="CJ323" s="22">
        <f>Target_AM[[#This Row],[PROPORSI]]*VLOOKUP(Target_AM[[#This Row],[NIPNAS]],Target_CC[],COLUMN(BV$2)+9,0)</f>
        <v>0</v>
      </c>
      <c r="CK323" s="22">
        <f>Target_AM[[#This Row],[PROPORSI]]*VLOOKUP(Target_AM[[#This Row],[NIPNAS]],Target_CC[],COLUMN(BW$2)+9,0)</f>
        <v>0</v>
      </c>
      <c r="CL323" s="22">
        <f>Target_AM[[#This Row],[PROPORSI]]*VLOOKUP(Target_AM[[#This Row],[NIPNAS]],Target_CC[],COLUMN(BX$2)+9,0)</f>
        <v>0</v>
      </c>
      <c r="CM323" s="22">
        <f>Target_AM[[#This Row],[PROPORSI]]*VLOOKUP(Target_AM[[#This Row],[NIPNAS]],Target_CC[],COLUMN(BY$2)+9,0)</f>
        <v>0</v>
      </c>
      <c r="CN323" s="22">
        <f>Target_AM[[#This Row],[PROPORSI]]*VLOOKUP(Target_AM[[#This Row],[NIPNAS]],Target_CC[],COLUMN(BZ$2)+9,0)</f>
        <v>0</v>
      </c>
      <c r="CO323" s="22">
        <f>Target_AM[[#This Row],[PROPORSI]]*VLOOKUP(Target_AM[[#This Row],[NIPNAS]],Target_CC[],COLUMN(CA$2)+9,0)</f>
        <v>2720411</v>
      </c>
      <c r="CP323" s="22">
        <f>Target_AM[[#This Row],[PROPORSI]]*VLOOKUP(Target_AM[[#This Row],[NIPNAS]],Target_CC[],COLUMN(CB$2)+9,0)</f>
        <v>2160876</v>
      </c>
      <c r="CQ323" s="22">
        <f>Target_AM[[#This Row],[PROPORSI]]*VLOOKUP(Target_AM[[#This Row],[NIPNAS]],Target_CC[],COLUMN(CC$2)+9,0)</f>
        <v>1942857</v>
      </c>
      <c r="CR323" s="22">
        <f>Target_AM[[#This Row],[PROPORSI]]*VLOOKUP(Target_AM[[#This Row],[NIPNAS]],Target_CC[],COLUMN(CD$2)+9,0)</f>
        <v>1942857</v>
      </c>
      <c r="CS323" s="22">
        <f>Target_AM[[#This Row],[PROPORSI]]*VLOOKUP(Target_AM[[#This Row],[NIPNAS]],Target_CC[],COLUMN(CE$2)+9,0)</f>
        <v>1942857</v>
      </c>
      <c r="CT323" s="22">
        <f>Target_AM[[#This Row],[PROPORSI]]*VLOOKUP(Target_AM[[#This Row],[NIPNAS]],Target_CC[],COLUMN(CF$2)+9,0)</f>
        <v>1942857</v>
      </c>
      <c r="CU323" s="22">
        <f>Target_AM[[#This Row],[PROPORSI]]*VLOOKUP(Target_AM[[#This Row],[NIPNAS]],Target_CC[],COLUMN(CG$2)+9,0)</f>
        <v>1942857</v>
      </c>
      <c r="CV323" s="22">
        <f>Target_AM[[#This Row],[PROPORSI]]*VLOOKUP(Target_AM[[#This Row],[NIPNAS]],Target_CC[],COLUMN(CH$2)+9,0)</f>
        <v>1942857</v>
      </c>
      <c r="CW323" s="22">
        <f>Target_AM[[#This Row],[PROPORSI]]*VLOOKUP(Target_AM[[#This Row],[NIPNAS]],Target_CC[],COLUMN(CI$2)+9,0)</f>
        <v>1942857</v>
      </c>
      <c r="CX323" s="22">
        <f>Target_AM[[#This Row],[PROPORSI]]*VLOOKUP(Target_AM[[#This Row],[NIPNAS]],Target_CC[],COLUMN(CJ$2)+9,0)</f>
        <v>1942857</v>
      </c>
      <c r="CY323" s="22">
        <f>Target_AM[[#This Row],[PROPORSI]]*VLOOKUP(Target_AM[[#This Row],[NIPNAS]],Target_CC[],COLUMN(CK$2)+9,0)</f>
        <v>1942857</v>
      </c>
      <c r="CZ323" s="22">
        <f>Target_AM[[#This Row],[PROPORSI]]*VLOOKUP(Target_AM[[#This Row],[NIPNAS]],Target_CC[],COLUMN(CL$2)+9,0)</f>
        <v>1942857</v>
      </c>
      <c r="DA323" s="22">
        <f>Target_AM[[#This Row],[PROPORSI]]*VLOOKUP(Target_AM[[#This Row],[NIPNAS]],Target_CC[],COLUMN(CM$2)+9,0)</f>
        <v>24309857</v>
      </c>
      <c r="DB323" s="22">
        <f>Target_AM[[#This Row],[PROPORSI]]*VLOOKUP(Target_AM[[#This Row],[NIPNAS]],Target_CC[],COLUMN(CN$2)+9,0)</f>
        <v>0</v>
      </c>
      <c r="DC323" s="22">
        <f>Target_AM[[#This Row],[PROPORSI]]*VLOOKUP(Target_AM[[#This Row],[NIPNAS]],Target_CC[],COLUMN(CO$2)+9,0)</f>
        <v>0</v>
      </c>
      <c r="DD323" s="22">
        <f>Target_AM[[#This Row],[PROPORSI]]*VLOOKUP(Target_AM[[#This Row],[NIPNAS]],Target_CC[],COLUMN(CP$2)+9,0)</f>
        <v>0</v>
      </c>
      <c r="DE323" s="22">
        <f>Target_AM[[#This Row],[PROPORSI]]*VLOOKUP(Target_AM[[#This Row],[NIPNAS]],Target_CC[],COLUMN(CQ$2)+9,0)</f>
        <v>0</v>
      </c>
      <c r="DF323" s="22">
        <f>Target_AM[[#This Row],[PROPORSI]]*VLOOKUP(Target_AM[[#This Row],[NIPNAS]],Target_CC[],COLUMN(CR$2)+9,0)</f>
        <v>0</v>
      </c>
      <c r="DG323" s="22">
        <f>Target_AM[[#This Row],[PROPORSI]]*VLOOKUP(Target_AM[[#This Row],[NIPNAS]],Target_CC[],COLUMN(CS$2)+9,0)</f>
        <v>0</v>
      </c>
      <c r="DH323" s="22">
        <f>Target_AM[[#This Row],[PROPORSI]]*VLOOKUP(Target_AM[[#This Row],[NIPNAS]],Target_CC[],COLUMN(CT$2)+9,0)</f>
        <v>0</v>
      </c>
      <c r="DI323" s="22">
        <f>Target_AM[[#This Row],[PROPORSI]]*VLOOKUP(Target_AM[[#This Row],[NIPNAS]],Target_CC[],COLUMN(CU$2)+9,0)</f>
        <v>0</v>
      </c>
      <c r="DJ323" s="22">
        <f>Target_AM[[#This Row],[PROPORSI]]*VLOOKUP(Target_AM[[#This Row],[NIPNAS]],Target_CC[],COLUMN(CV$2)+9,0)</f>
        <v>0</v>
      </c>
      <c r="DK323" s="22">
        <f>Target_AM[[#This Row],[PROPORSI]]*VLOOKUP(Target_AM[[#This Row],[NIPNAS]],Target_CC[],COLUMN(CW$2)+9,0)</f>
        <v>0</v>
      </c>
      <c r="DL323" s="22">
        <f>Target_AM[[#This Row],[PROPORSI]]*VLOOKUP(Target_AM[[#This Row],[NIPNAS]],Target_CC[],COLUMN(CX$2)+9,0)</f>
        <v>0</v>
      </c>
      <c r="DM323" s="22">
        <f>Target_AM[[#This Row],[PROPORSI]]*VLOOKUP(Target_AM[[#This Row],[NIPNAS]],Target_CC[],COLUMN(CY$2)+9,0)</f>
        <v>0</v>
      </c>
      <c r="DN323" s="22">
        <f>Target_AM[[#This Row],[PROPORSI]]*VLOOKUP(Target_AM[[#This Row],[NIPNAS]],Target_CC[],COLUMN(CZ$2)+9,0)</f>
        <v>0</v>
      </c>
      <c r="DO323" s="22">
        <f>Target_AM[[#This Row],[PROPORSI]]*VLOOKUP(Target_AM[[#This Row],[NIPNAS]],Target_CC[],COLUMN(DA$2)+9,0)</f>
        <v>0</v>
      </c>
      <c r="DP323" s="22">
        <f>Target_AM[[#This Row],[PROPORSI]]*VLOOKUP(Target_AM[[#This Row],[NIPNAS]],Target_CC[],COLUMN(DB$2)+9,0)</f>
        <v>0</v>
      </c>
      <c r="DQ323" s="22">
        <f>Target_AM[[#This Row],[PROPORSI]]*VLOOKUP(Target_AM[[#This Row],[NIPNAS]],Target_CC[],COLUMN(DC$2)+9,0)</f>
        <v>0</v>
      </c>
      <c r="DR323" s="22">
        <f>Target_AM[[#This Row],[PROPORSI]]*VLOOKUP(Target_AM[[#This Row],[NIPNAS]],Target_CC[],COLUMN(DD$2)+9,0)</f>
        <v>0</v>
      </c>
      <c r="DS323" s="22">
        <f>Target_AM[[#This Row],[PROPORSI]]*VLOOKUP(Target_AM[[#This Row],[NIPNAS]],Target_CC[],COLUMN(DE$2)+9,0)</f>
        <v>0</v>
      </c>
      <c r="DT323" s="22">
        <f>Target_AM[[#This Row],[PROPORSI]]*VLOOKUP(Target_AM[[#This Row],[NIPNAS]],Target_CC[],COLUMN(DF$2)+9,0)</f>
        <v>0</v>
      </c>
      <c r="DU323" s="22">
        <f>Target_AM[[#This Row],[PROPORSI]]*VLOOKUP(Target_AM[[#This Row],[NIPNAS]],Target_CC[],COLUMN(DG$2)+9,0)</f>
        <v>0</v>
      </c>
      <c r="DV323" s="22">
        <f>Target_AM[[#This Row],[PROPORSI]]*VLOOKUP(Target_AM[[#This Row],[NIPNAS]],Target_CC[],COLUMN(DH$2)+9,0)</f>
        <v>0</v>
      </c>
      <c r="DW323" s="22">
        <f>Target_AM[[#This Row],[PROPORSI]]*VLOOKUP(Target_AM[[#This Row],[NIPNAS]],Target_CC[],COLUMN(DI$2)+9,0)</f>
        <v>0</v>
      </c>
      <c r="DX323" s="22">
        <f>Target_AM[[#This Row],[PROPORSI]]*VLOOKUP(Target_AM[[#This Row],[NIPNAS]],Target_CC[],COLUMN(DJ$2)+9,0)</f>
        <v>0</v>
      </c>
      <c r="DY323" s="22">
        <f>Target_AM[[#This Row],[PROPORSI]]*VLOOKUP(Target_AM[[#This Row],[NIPNAS]],Target_CC[],COLUMN(DK$2)+9,0)</f>
        <v>0</v>
      </c>
      <c r="DZ323" s="22">
        <f>Target_AM[[#This Row],[PROPORSI]]*VLOOKUP(Target_AM[[#This Row],[NIPNAS]],Target_CC[],COLUMN(DL$2)+9,0)</f>
        <v>0</v>
      </c>
      <c r="EA323" s="22">
        <f>Target_AM[[#This Row],[PROPORSI]]*VLOOKUP(Target_AM[[#This Row],[NIPNAS]],Target_CC[],COLUMN(DM$2)+9,0)</f>
        <v>0</v>
      </c>
    </row>
    <row r="324" spans="2:131" x14ac:dyDescent="0.3">
      <c r="B324">
        <v>403613</v>
      </c>
      <c r="C324" t="s">
        <v>1003</v>
      </c>
      <c r="D324">
        <v>1</v>
      </c>
      <c r="E324" s="8">
        <v>45658</v>
      </c>
      <c r="F324">
        <v>10143508</v>
      </c>
      <c r="G324" t="s">
        <v>634</v>
      </c>
      <c r="J324" t="s">
        <v>309</v>
      </c>
      <c r="K324" t="s">
        <v>25</v>
      </c>
      <c r="L324" t="s">
        <v>159</v>
      </c>
      <c r="M324" t="s">
        <v>29</v>
      </c>
      <c r="N324" s="23">
        <f>Target_AM[[#This Row],[PROPORSI]]*VLOOKUP(Target_AM[[#This Row],[NIPNAS]],Target_CC[],9,0)</f>
        <v>27489215.560390551</v>
      </c>
      <c r="O324" s="22">
        <f>Target_AM[[#This Row],[PROPORSI]]*VLOOKUP(Target_AM[[#This Row],[NIPNAS]],Target_CC[],COLUMN(A$2)+9,0)</f>
        <v>1347957.6340909088</v>
      </c>
      <c r="P324" s="22">
        <f>Target_AM[[#This Row],[PROPORSI]]*VLOOKUP(Target_AM[[#This Row],[NIPNAS]],Target_CC[],COLUMN(B$2)+9,0)</f>
        <v>1418902.7727272725</v>
      </c>
      <c r="Q324" s="22">
        <f>Target_AM[[#This Row],[PROPORSI]]*VLOOKUP(Target_AM[[#This Row],[NIPNAS]],Target_CC[],COLUMN(C$2)+9,0)</f>
        <v>1277012.4954545454</v>
      </c>
      <c r="R324" s="22">
        <f>Target_AM[[#This Row],[PROPORSI]]*VLOOKUP(Target_AM[[#This Row],[NIPNAS]],Target_CC[],COLUMN(D$2)+9,0)</f>
        <v>1135122.218181818</v>
      </c>
      <c r="S324" s="22">
        <f>Target_AM[[#This Row],[PROPORSI]]*VLOOKUP(Target_AM[[#This Row],[NIPNAS]],Target_CC[],COLUMN(E$2)+9,0)</f>
        <v>1206067.3568181817</v>
      </c>
      <c r="T324" s="22">
        <f>Target_AM[[#This Row],[PROPORSI]]*VLOOKUP(Target_AM[[#This Row],[NIPNAS]],Target_CC[],COLUMN(F$2)+9,0)</f>
        <v>1277012.4954545454</v>
      </c>
      <c r="U324" s="22">
        <f>Target_AM[[#This Row],[PROPORSI]]*VLOOKUP(Target_AM[[#This Row],[NIPNAS]],Target_CC[],COLUMN(G$2)+9,0)</f>
        <v>1631738.1886363635</v>
      </c>
      <c r="V324" s="22">
        <f>Target_AM[[#This Row],[PROPORSI]]*VLOOKUP(Target_AM[[#This Row],[NIPNAS]],Target_CC[],COLUMN(H$2)+9,0)</f>
        <v>1489847.9113636361</v>
      </c>
      <c r="W324" s="22">
        <f>Target_AM[[#This Row],[PROPORSI]]*VLOOKUP(Target_AM[[#This Row],[NIPNAS]],Target_CC[],COLUMN(I$2)+9,0)</f>
        <v>1489847.9113636361</v>
      </c>
      <c r="X324" s="22">
        <f>Target_AM[[#This Row],[PROPORSI]]*VLOOKUP(Target_AM[[#This Row],[NIPNAS]],Target_CC[],COLUMN(J$2)+9,0)</f>
        <v>1631738.1886363635</v>
      </c>
      <c r="Y324" s="22">
        <f>Target_AM[[#This Row],[PROPORSI]]*VLOOKUP(Target_AM[[#This Row],[NIPNAS]],Target_CC[],COLUMN(K$2)+9,0)</f>
        <v>1418902.7727272725</v>
      </c>
      <c r="Z324" s="22">
        <f>Target_AM[[#This Row],[PROPORSI]]*VLOOKUP(Target_AM[[#This Row],[NIPNAS]],Target_CC[],COLUMN(L$2)+9,0)</f>
        <v>1489847.9113636361</v>
      </c>
      <c r="AA324" s="22">
        <f>Target_AM[[#This Row],[PROPORSI]]*VLOOKUP(Target_AM[[#This Row],[NIPNAS]],Target_CC[],COLUMN(M$2)+9,0)</f>
        <v>16813997.856818177</v>
      </c>
      <c r="AB324" s="22">
        <f>Target_AM[[#This Row],[PROPORSI]]*VLOOKUP(Target_AM[[#This Row],[NIPNAS]],Target_CC[],COLUMN(N$2)+9,0)</f>
        <v>180630.26621027855</v>
      </c>
      <c r="AC324" s="22">
        <f>Target_AM[[#This Row],[PROPORSI]]*VLOOKUP(Target_AM[[#This Row],[NIPNAS]],Target_CC[],COLUMN(O$2)+9,0)</f>
        <v>192090.87841025722</v>
      </c>
      <c r="AD324" s="22">
        <f>Target_AM[[#This Row],[PROPORSI]]*VLOOKUP(Target_AM[[#This Row],[NIPNAS]],Target_CC[],COLUMN(P$2)+9,0)</f>
        <v>252748.15429286141</v>
      </c>
      <c r="AE324" s="22">
        <f>Target_AM[[#This Row],[PROPORSI]]*VLOOKUP(Target_AM[[#This Row],[NIPNAS]],Target_CC[],COLUMN(Q$2)+9,0)</f>
        <v>257690.24845997881</v>
      </c>
      <c r="AF324" s="22">
        <f>Target_AM[[#This Row],[PROPORSI]]*VLOOKUP(Target_AM[[#This Row],[NIPNAS]],Target_CC[],COLUMN(R$2)+9,0)</f>
        <v>337054.55193279369</v>
      </c>
      <c r="AG324" s="22">
        <f>Target_AM[[#This Row],[PROPORSI]]*VLOOKUP(Target_AM[[#This Row],[NIPNAS]],Target_CC[],COLUMN(S$2)+9,0)</f>
        <v>314928.28282619431</v>
      </c>
      <c r="AH324" s="22">
        <f>Target_AM[[#This Row],[PROPORSI]]*VLOOKUP(Target_AM[[#This Row],[NIPNAS]],Target_CC[],COLUMN(T$2)+9,0)</f>
        <v>276551.30309541064</v>
      </c>
      <c r="AI324" s="22">
        <f>Target_AM[[#This Row],[PROPORSI]]*VLOOKUP(Target_AM[[#This Row],[NIPNAS]],Target_CC[],COLUMN(U$2)+9,0)</f>
        <v>312837.66494770447</v>
      </c>
      <c r="AJ324" s="22">
        <f>Target_AM[[#This Row],[PROPORSI]]*VLOOKUP(Target_AM[[#This Row],[NIPNAS]],Target_CC[],COLUMN(V$2)+9,0)</f>
        <v>271636.42136499524</v>
      </c>
      <c r="AK324" s="22">
        <f>Target_AM[[#This Row],[PROPORSI]]*VLOOKUP(Target_AM[[#This Row],[NIPNAS]],Target_CC[],COLUMN(W$2)+9,0)</f>
        <v>285874.3075440519</v>
      </c>
      <c r="AL324" s="22">
        <f>Target_AM[[#This Row],[PROPORSI]]*VLOOKUP(Target_AM[[#This Row],[NIPNAS]],Target_CC[],COLUMN(X$2)+9,0)</f>
        <v>351238.48315165692</v>
      </c>
      <c r="AM324" s="22">
        <f>Target_AM[[#This Row],[PROPORSI]]*VLOOKUP(Target_AM[[#This Row],[NIPNAS]],Target_CC[],COLUMN(Y$2)+9,0)</f>
        <v>416718.380801539</v>
      </c>
      <c r="AN324" s="22">
        <f>Target_AM[[#This Row],[PROPORSI]]*VLOOKUP(Target_AM[[#This Row],[NIPNAS]],Target_CC[],COLUMN(Z$2)+9,0)</f>
        <v>3449998.9430377218</v>
      </c>
      <c r="AO324" s="22">
        <f>Target_AM[[#This Row],[PROPORSI]]*VLOOKUP(Target_AM[[#This Row],[NIPNAS]],Target_CC[],COLUMN(AA$2)+9,0)</f>
        <v>1528587.9003011873</v>
      </c>
      <c r="AP324" s="22">
        <f>Target_AM[[#This Row],[PROPORSI]]*VLOOKUP(Target_AM[[#This Row],[NIPNAS]],Target_CC[],COLUMN(AB$2)+9,0)</f>
        <v>1610993.6511375296</v>
      </c>
      <c r="AQ324" s="22">
        <f>Target_AM[[#This Row],[PROPORSI]]*VLOOKUP(Target_AM[[#This Row],[NIPNAS]],Target_CC[],COLUMN(AC$2)+9,0)</f>
        <v>1529760.6497474068</v>
      </c>
      <c r="AR324" s="22">
        <f>Target_AM[[#This Row],[PROPORSI]]*VLOOKUP(Target_AM[[#This Row],[NIPNAS]],Target_CC[],COLUMN(AD$2)+9,0)</f>
        <v>1392812.4666417968</v>
      </c>
      <c r="AS324" s="22">
        <f>Target_AM[[#This Row],[PROPORSI]]*VLOOKUP(Target_AM[[#This Row],[NIPNAS]],Target_CC[],COLUMN(AE$2)+9,0)</f>
        <v>1543121.9087509755</v>
      </c>
      <c r="AT324" s="22">
        <f>Target_AM[[#This Row],[PROPORSI]]*VLOOKUP(Target_AM[[#This Row],[NIPNAS]],Target_CC[],COLUMN(AF$2)+9,0)</f>
        <v>1591940.7782807397</v>
      </c>
      <c r="AU324" s="22">
        <f>Target_AM[[#This Row],[PROPORSI]]*VLOOKUP(Target_AM[[#This Row],[NIPNAS]],Target_CC[],COLUMN(AG$2)+9,0)</f>
        <v>1908289.4917317741</v>
      </c>
      <c r="AV324" s="22">
        <f>Target_AM[[#This Row],[PROPORSI]]*VLOOKUP(Target_AM[[#This Row],[NIPNAS]],Target_CC[],COLUMN(AH$2)+9,0)</f>
        <v>1802685.5763113406</v>
      </c>
      <c r="AW324" s="22">
        <f>Target_AM[[#This Row],[PROPORSI]]*VLOOKUP(Target_AM[[#This Row],[NIPNAS]],Target_CC[],COLUMN(AI$2)+9,0)</f>
        <v>1761484.3327286313</v>
      </c>
      <c r="AX324" s="22">
        <f>Target_AM[[#This Row],[PROPORSI]]*VLOOKUP(Target_AM[[#This Row],[NIPNAS]],Target_CC[],COLUMN(AJ$2)+9,0)</f>
        <v>1917612.4961804154</v>
      </c>
      <c r="AY324" s="22">
        <f>Target_AM[[#This Row],[PROPORSI]]*VLOOKUP(Target_AM[[#This Row],[NIPNAS]],Target_CC[],COLUMN(AK$2)+9,0)</f>
        <v>1770141.2558789295</v>
      </c>
      <c r="AZ324" s="22">
        <f>Target_AM[[#This Row],[PROPORSI]]*VLOOKUP(Target_AM[[#This Row],[NIPNAS]],Target_CC[],COLUMN(AL$2)+9,0)</f>
        <v>1906566.2921651751</v>
      </c>
      <c r="BA324" s="22">
        <f>Target_AM[[#This Row],[PROPORSI]]*VLOOKUP(Target_AM[[#This Row],[NIPNAS]],Target_CC[],COLUMN(AM$2)+9,0)</f>
        <v>20263996.799855903</v>
      </c>
      <c r="BB324" s="22">
        <f>Target_AM[[#This Row],[PROPORSI]]*VLOOKUP(Target_AM[[#This Row],[NIPNAS]],Target_CC[],COLUMN(AN$2)+9,0)</f>
        <v>0</v>
      </c>
      <c r="BC324" s="22">
        <f>Target_AM[[#This Row],[PROPORSI]]*VLOOKUP(Target_AM[[#This Row],[NIPNAS]],Target_CC[],COLUMN(AO$2)+9,0)</f>
        <v>0</v>
      </c>
      <c r="BD324" s="22">
        <f>Target_AM[[#This Row],[PROPORSI]]*VLOOKUP(Target_AM[[#This Row],[NIPNAS]],Target_CC[],COLUMN(AP$2)+9,0)</f>
        <v>0</v>
      </c>
      <c r="BE324" s="22">
        <f>Target_AM[[#This Row],[PROPORSI]]*VLOOKUP(Target_AM[[#This Row],[NIPNAS]],Target_CC[],COLUMN(AQ$2)+9,0)</f>
        <v>0</v>
      </c>
      <c r="BF324" s="22">
        <f>Target_AM[[#This Row],[PROPORSI]]*VLOOKUP(Target_AM[[#This Row],[NIPNAS]],Target_CC[],COLUMN(AR$2)+9,0)</f>
        <v>0</v>
      </c>
      <c r="BG324" s="22">
        <f>Target_AM[[#This Row],[PROPORSI]]*VLOOKUP(Target_AM[[#This Row],[NIPNAS]],Target_CC[],COLUMN(AS$2)+9,0)</f>
        <v>0</v>
      </c>
      <c r="BH324" s="22">
        <f>Target_AM[[#This Row],[PROPORSI]]*VLOOKUP(Target_AM[[#This Row],[NIPNAS]],Target_CC[],COLUMN(AT$2)+9,0)</f>
        <v>0</v>
      </c>
      <c r="BI324" s="22">
        <f>Target_AM[[#This Row],[PROPORSI]]*VLOOKUP(Target_AM[[#This Row],[NIPNAS]],Target_CC[],COLUMN(AU$2)+9,0)</f>
        <v>0</v>
      </c>
      <c r="BJ324" s="22">
        <f>Target_AM[[#This Row],[PROPORSI]]*VLOOKUP(Target_AM[[#This Row],[NIPNAS]],Target_CC[],COLUMN(AV$2)+9,0)</f>
        <v>0</v>
      </c>
      <c r="BK324" s="22">
        <f>Target_AM[[#This Row],[PROPORSI]]*VLOOKUP(Target_AM[[#This Row],[NIPNAS]],Target_CC[],COLUMN(AW$2)+9,0)</f>
        <v>0</v>
      </c>
      <c r="BL324" s="22">
        <f>Target_AM[[#This Row],[PROPORSI]]*VLOOKUP(Target_AM[[#This Row],[NIPNAS]],Target_CC[],COLUMN(AX$2)+9,0)</f>
        <v>0</v>
      </c>
      <c r="BM324" s="22">
        <f>Target_AM[[#This Row],[PROPORSI]]*VLOOKUP(Target_AM[[#This Row],[NIPNAS]],Target_CC[],COLUMN(AY$2)+9,0)</f>
        <v>0</v>
      </c>
      <c r="BN324" s="22">
        <f>Target_AM[[#This Row],[PROPORSI]]*VLOOKUP(Target_AM[[#This Row],[NIPNAS]],Target_CC[],COLUMN(AZ$2)+9,0)</f>
        <v>0</v>
      </c>
      <c r="BO324" s="22">
        <f>Target_AM[[#This Row],[PROPORSI]]*VLOOKUP(Target_AM[[#This Row],[NIPNAS]],Target_CC[],COLUMN(BA$2)+9,0)</f>
        <v>1536030</v>
      </c>
      <c r="BP324" s="22">
        <f>Target_AM[[#This Row],[PROPORSI]]*VLOOKUP(Target_AM[[#This Row],[NIPNAS]],Target_CC[],COLUMN(BB$2)+9,0)</f>
        <v>1547446</v>
      </c>
      <c r="BQ324" s="22">
        <f>Target_AM[[#This Row],[PROPORSI]]*VLOOKUP(Target_AM[[#This Row],[NIPNAS]],Target_CC[],COLUMN(BC$2)+9,0)</f>
        <v>1459378</v>
      </c>
      <c r="BR324" s="22">
        <f>Target_AM[[#This Row],[PROPORSI]]*VLOOKUP(Target_AM[[#This Row],[NIPNAS]],Target_CC[],COLUMN(BD$2)+9,0)</f>
        <v>1520250</v>
      </c>
      <c r="BS324" s="22">
        <f>Target_AM[[#This Row],[PROPORSI]]*VLOOKUP(Target_AM[[#This Row],[NIPNAS]],Target_CC[],COLUMN(BE$2)+9,0)</f>
        <v>1520250</v>
      </c>
      <c r="BT324" s="22">
        <f>Target_AM[[#This Row],[PROPORSI]]*VLOOKUP(Target_AM[[#This Row],[NIPNAS]],Target_CC[],COLUMN(BF$2)+9,0)</f>
        <v>1520250</v>
      </c>
      <c r="BU324" s="22">
        <f>Target_AM[[#This Row],[PROPORSI]]*VLOOKUP(Target_AM[[#This Row],[NIPNAS]],Target_CC[],COLUMN(BG$2)+9,0)</f>
        <v>1520250</v>
      </c>
      <c r="BV324" s="22">
        <f>Target_AM[[#This Row],[PROPORSI]]*VLOOKUP(Target_AM[[#This Row],[NIPNAS]],Target_CC[],COLUMN(BH$2)+9,0)</f>
        <v>1520250</v>
      </c>
      <c r="BW324" s="22">
        <f>Target_AM[[#This Row],[PROPORSI]]*VLOOKUP(Target_AM[[#This Row],[NIPNAS]],Target_CC[],COLUMN(BI$2)+9,0)</f>
        <v>1520250</v>
      </c>
      <c r="BX324" s="22">
        <f>Target_AM[[#This Row],[PROPORSI]]*VLOOKUP(Target_AM[[#This Row],[NIPNAS]],Target_CC[],COLUMN(BJ$2)+9,0)</f>
        <v>1520250</v>
      </c>
      <c r="BY324" s="22">
        <f>Target_AM[[#This Row],[PROPORSI]]*VLOOKUP(Target_AM[[#This Row],[NIPNAS]],Target_CC[],COLUMN(BK$2)+9,0)</f>
        <v>1520250</v>
      </c>
      <c r="BZ324" s="22">
        <f>Target_AM[[#This Row],[PROPORSI]]*VLOOKUP(Target_AM[[#This Row],[NIPNAS]],Target_CC[],COLUMN(BL$2)+9,0)</f>
        <v>1520250</v>
      </c>
      <c r="CA324" s="22">
        <f>Target_AM[[#This Row],[PROPORSI]]*VLOOKUP(Target_AM[[#This Row],[NIPNAS]],Target_CC[],COLUMN(BM$2)+9,0)</f>
        <v>18225104</v>
      </c>
      <c r="CB324" s="22">
        <f>Target_AM[[#This Row],[PROPORSI]]*VLOOKUP(Target_AM[[#This Row],[NIPNAS]],Target_CC[],COLUMN(BN$2)+9,0)</f>
        <v>0</v>
      </c>
      <c r="CC324" s="22">
        <f>Target_AM[[#This Row],[PROPORSI]]*VLOOKUP(Target_AM[[#This Row],[NIPNAS]],Target_CC[],COLUMN(BO$2)+9,0)</f>
        <v>0</v>
      </c>
      <c r="CD324" s="22">
        <f>Target_AM[[#This Row],[PROPORSI]]*VLOOKUP(Target_AM[[#This Row],[NIPNAS]],Target_CC[],COLUMN(BP$2)+9,0)</f>
        <v>0</v>
      </c>
      <c r="CE324" s="22">
        <f>Target_AM[[#This Row],[PROPORSI]]*VLOOKUP(Target_AM[[#This Row],[NIPNAS]],Target_CC[],COLUMN(BQ$2)+9,0)</f>
        <v>0</v>
      </c>
      <c r="CF324" s="22">
        <f>Target_AM[[#This Row],[PROPORSI]]*VLOOKUP(Target_AM[[#This Row],[NIPNAS]],Target_CC[],COLUMN(BR$2)+9,0)</f>
        <v>0</v>
      </c>
      <c r="CG324" s="22">
        <f>Target_AM[[#This Row],[PROPORSI]]*VLOOKUP(Target_AM[[#This Row],[NIPNAS]],Target_CC[],COLUMN(BS$2)+9,0)</f>
        <v>0</v>
      </c>
      <c r="CH324" s="22">
        <f>Target_AM[[#This Row],[PROPORSI]]*VLOOKUP(Target_AM[[#This Row],[NIPNAS]],Target_CC[],COLUMN(BT$2)+9,0)</f>
        <v>0</v>
      </c>
      <c r="CI324" s="22">
        <f>Target_AM[[#This Row],[PROPORSI]]*VLOOKUP(Target_AM[[#This Row],[NIPNAS]],Target_CC[],COLUMN(BU$2)+9,0)</f>
        <v>0</v>
      </c>
      <c r="CJ324" s="22">
        <f>Target_AM[[#This Row],[PROPORSI]]*VLOOKUP(Target_AM[[#This Row],[NIPNAS]],Target_CC[],COLUMN(BV$2)+9,0)</f>
        <v>0</v>
      </c>
      <c r="CK324" s="22">
        <f>Target_AM[[#This Row],[PROPORSI]]*VLOOKUP(Target_AM[[#This Row],[NIPNAS]],Target_CC[],COLUMN(BW$2)+9,0)</f>
        <v>0</v>
      </c>
      <c r="CL324" s="22">
        <f>Target_AM[[#This Row],[PROPORSI]]*VLOOKUP(Target_AM[[#This Row],[NIPNAS]],Target_CC[],COLUMN(BX$2)+9,0)</f>
        <v>0</v>
      </c>
      <c r="CM324" s="22">
        <f>Target_AM[[#This Row],[PROPORSI]]*VLOOKUP(Target_AM[[#This Row],[NIPNAS]],Target_CC[],COLUMN(BY$2)+9,0)</f>
        <v>0</v>
      </c>
      <c r="CN324" s="22">
        <f>Target_AM[[#This Row],[PROPORSI]]*VLOOKUP(Target_AM[[#This Row],[NIPNAS]],Target_CC[],COLUMN(BZ$2)+9,0)</f>
        <v>0</v>
      </c>
      <c r="CO324" s="22">
        <f>Target_AM[[#This Row],[PROPORSI]]*VLOOKUP(Target_AM[[#This Row],[NIPNAS]],Target_CC[],COLUMN(CA$2)+9,0)</f>
        <v>1611960</v>
      </c>
      <c r="CP324" s="22">
        <f>Target_AM[[#This Row],[PROPORSI]]*VLOOKUP(Target_AM[[#This Row],[NIPNAS]],Target_CC[],COLUMN(CB$2)+9,0)</f>
        <v>1615750</v>
      </c>
      <c r="CQ324" s="22">
        <f>Target_AM[[#This Row],[PROPORSI]]*VLOOKUP(Target_AM[[#This Row],[NIPNAS]],Target_CC[],COLUMN(CC$2)+9,0)</f>
        <v>1520250</v>
      </c>
      <c r="CR324" s="22">
        <f>Target_AM[[#This Row],[PROPORSI]]*VLOOKUP(Target_AM[[#This Row],[NIPNAS]],Target_CC[],COLUMN(CD$2)+9,0)</f>
        <v>1520250</v>
      </c>
      <c r="CS324" s="22">
        <f>Target_AM[[#This Row],[PROPORSI]]*VLOOKUP(Target_AM[[#This Row],[NIPNAS]],Target_CC[],COLUMN(CE$2)+9,0)</f>
        <v>1520250</v>
      </c>
      <c r="CT324" s="22">
        <f>Target_AM[[#This Row],[PROPORSI]]*VLOOKUP(Target_AM[[#This Row],[NIPNAS]],Target_CC[],COLUMN(CF$2)+9,0)</f>
        <v>1520250</v>
      </c>
      <c r="CU324" s="22">
        <f>Target_AM[[#This Row],[PROPORSI]]*VLOOKUP(Target_AM[[#This Row],[NIPNAS]],Target_CC[],COLUMN(CG$2)+9,0)</f>
        <v>1520250</v>
      </c>
      <c r="CV324" s="22">
        <f>Target_AM[[#This Row],[PROPORSI]]*VLOOKUP(Target_AM[[#This Row],[NIPNAS]],Target_CC[],COLUMN(CH$2)+9,0)</f>
        <v>1520250</v>
      </c>
      <c r="CW324" s="22">
        <f>Target_AM[[#This Row],[PROPORSI]]*VLOOKUP(Target_AM[[#This Row],[NIPNAS]],Target_CC[],COLUMN(CI$2)+9,0)</f>
        <v>1520250</v>
      </c>
      <c r="CX324" s="22">
        <f>Target_AM[[#This Row],[PROPORSI]]*VLOOKUP(Target_AM[[#This Row],[NIPNAS]],Target_CC[],COLUMN(CJ$2)+9,0)</f>
        <v>1520250</v>
      </c>
      <c r="CY324" s="22">
        <f>Target_AM[[#This Row],[PROPORSI]]*VLOOKUP(Target_AM[[#This Row],[NIPNAS]],Target_CC[],COLUMN(CK$2)+9,0)</f>
        <v>1520250</v>
      </c>
      <c r="CZ324" s="22">
        <f>Target_AM[[#This Row],[PROPORSI]]*VLOOKUP(Target_AM[[#This Row],[NIPNAS]],Target_CC[],COLUMN(CL$2)+9,0)</f>
        <v>1520250</v>
      </c>
      <c r="DA324" s="22">
        <f>Target_AM[[#This Row],[PROPORSI]]*VLOOKUP(Target_AM[[#This Row],[NIPNAS]],Target_CC[],COLUMN(CM$2)+9,0)</f>
        <v>18430210</v>
      </c>
      <c r="DB324" s="22">
        <f>Target_AM[[#This Row],[PROPORSI]]*VLOOKUP(Target_AM[[#This Row],[NIPNAS]],Target_CC[],COLUMN(CN$2)+9,0)</f>
        <v>0</v>
      </c>
      <c r="DC324" s="22">
        <f>Target_AM[[#This Row],[PROPORSI]]*VLOOKUP(Target_AM[[#This Row],[NIPNAS]],Target_CC[],COLUMN(CO$2)+9,0)</f>
        <v>0</v>
      </c>
      <c r="DD324" s="22">
        <f>Target_AM[[#This Row],[PROPORSI]]*VLOOKUP(Target_AM[[#This Row],[NIPNAS]],Target_CC[],COLUMN(CP$2)+9,0)</f>
        <v>0</v>
      </c>
      <c r="DE324" s="22">
        <f>Target_AM[[#This Row],[PROPORSI]]*VLOOKUP(Target_AM[[#This Row],[NIPNAS]],Target_CC[],COLUMN(CQ$2)+9,0)</f>
        <v>0</v>
      </c>
      <c r="DF324" s="22">
        <f>Target_AM[[#This Row],[PROPORSI]]*VLOOKUP(Target_AM[[#This Row],[NIPNAS]],Target_CC[],COLUMN(CR$2)+9,0)</f>
        <v>0</v>
      </c>
      <c r="DG324" s="22">
        <f>Target_AM[[#This Row],[PROPORSI]]*VLOOKUP(Target_AM[[#This Row],[NIPNAS]],Target_CC[],COLUMN(CS$2)+9,0)</f>
        <v>0</v>
      </c>
      <c r="DH324" s="22">
        <f>Target_AM[[#This Row],[PROPORSI]]*VLOOKUP(Target_AM[[#This Row],[NIPNAS]],Target_CC[],COLUMN(CT$2)+9,0)</f>
        <v>0</v>
      </c>
      <c r="DI324" s="22">
        <f>Target_AM[[#This Row],[PROPORSI]]*VLOOKUP(Target_AM[[#This Row],[NIPNAS]],Target_CC[],COLUMN(CU$2)+9,0)</f>
        <v>0</v>
      </c>
      <c r="DJ324" s="22">
        <f>Target_AM[[#This Row],[PROPORSI]]*VLOOKUP(Target_AM[[#This Row],[NIPNAS]],Target_CC[],COLUMN(CV$2)+9,0)</f>
        <v>0</v>
      </c>
      <c r="DK324" s="22">
        <f>Target_AM[[#This Row],[PROPORSI]]*VLOOKUP(Target_AM[[#This Row],[NIPNAS]],Target_CC[],COLUMN(CW$2)+9,0)</f>
        <v>0</v>
      </c>
      <c r="DL324" s="22">
        <f>Target_AM[[#This Row],[PROPORSI]]*VLOOKUP(Target_AM[[#This Row],[NIPNAS]],Target_CC[],COLUMN(CX$2)+9,0)</f>
        <v>0</v>
      </c>
      <c r="DM324" s="22">
        <f>Target_AM[[#This Row],[PROPORSI]]*VLOOKUP(Target_AM[[#This Row],[NIPNAS]],Target_CC[],COLUMN(CY$2)+9,0)</f>
        <v>0</v>
      </c>
      <c r="DN324" s="22">
        <f>Target_AM[[#This Row],[PROPORSI]]*VLOOKUP(Target_AM[[#This Row],[NIPNAS]],Target_CC[],COLUMN(CZ$2)+9,0)</f>
        <v>0</v>
      </c>
      <c r="DO324" s="22">
        <f>Target_AM[[#This Row],[PROPORSI]]*VLOOKUP(Target_AM[[#This Row],[NIPNAS]],Target_CC[],COLUMN(DA$2)+9,0)</f>
        <v>0</v>
      </c>
      <c r="DP324" s="22">
        <f>Target_AM[[#This Row],[PROPORSI]]*VLOOKUP(Target_AM[[#This Row],[NIPNAS]],Target_CC[],COLUMN(DB$2)+9,0)</f>
        <v>0</v>
      </c>
      <c r="DQ324" s="22">
        <f>Target_AM[[#This Row],[PROPORSI]]*VLOOKUP(Target_AM[[#This Row],[NIPNAS]],Target_CC[],COLUMN(DC$2)+9,0)</f>
        <v>0</v>
      </c>
      <c r="DR324" s="22">
        <f>Target_AM[[#This Row],[PROPORSI]]*VLOOKUP(Target_AM[[#This Row],[NIPNAS]],Target_CC[],COLUMN(DD$2)+9,0)</f>
        <v>0</v>
      </c>
      <c r="DS324" s="22">
        <f>Target_AM[[#This Row],[PROPORSI]]*VLOOKUP(Target_AM[[#This Row],[NIPNAS]],Target_CC[],COLUMN(DE$2)+9,0)</f>
        <v>0</v>
      </c>
      <c r="DT324" s="22">
        <f>Target_AM[[#This Row],[PROPORSI]]*VLOOKUP(Target_AM[[#This Row],[NIPNAS]],Target_CC[],COLUMN(DF$2)+9,0)</f>
        <v>0</v>
      </c>
      <c r="DU324" s="22">
        <f>Target_AM[[#This Row],[PROPORSI]]*VLOOKUP(Target_AM[[#This Row],[NIPNAS]],Target_CC[],COLUMN(DG$2)+9,0)</f>
        <v>0</v>
      </c>
      <c r="DV324" s="22">
        <f>Target_AM[[#This Row],[PROPORSI]]*VLOOKUP(Target_AM[[#This Row],[NIPNAS]],Target_CC[],COLUMN(DH$2)+9,0)</f>
        <v>0</v>
      </c>
      <c r="DW324" s="22">
        <f>Target_AM[[#This Row],[PROPORSI]]*VLOOKUP(Target_AM[[#This Row],[NIPNAS]],Target_CC[],COLUMN(DI$2)+9,0)</f>
        <v>0</v>
      </c>
      <c r="DX324" s="22">
        <f>Target_AM[[#This Row],[PROPORSI]]*VLOOKUP(Target_AM[[#This Row],[NIPNAS]],Target_CC[],COLUMN(DJ$2)+9,0)</f>
        <v>0</v>
      </c>
      <c r="DY324" s="22">
        <f>Target_AM[[#This Row],[PROPORSI]]*VLOOKUP(Target_AM[[#This Row],[NIPNAS]],Target_CC[],COLUMN(DK$2)+9,0)</f>
        <v>0</v>
      </c>
      <c r="DZ324" s="22">
        <f>Target_AM[[#This Row],[PROPORSI]]*VLOOKUP(Target_AM[[#This Row],[NIPNAS]],Target_CC[],COLUMN(DL$2)+9,0)</f>
        <v>0</v>
      </c>
      <c r="EA324" s="22">
        <f>Target_AM[[#This Row],[PROPORSI]]*VLOOKUP(Target_AM[[#This Row],[NIPNAS]],Target_CC[],COLUMN(DM$2)+9,0)</f>
        <v>0</v>
      </c>
    </row>
    <row r="325" spans="2:131" x14ac:dyDescent="0.3">
      <c r="B325">
        <v>920112</v>
      </c>
      <c r="C325" t="s">
        <v>1054</v>
      </c>
      <c r="D325">
        <v>1</v>
      </c>
      <c r="E325" s="8">
        <v>45658</v>
      </c>
      <c r="F325">
        <v>3223968</v>
      </c>
      <c r="G325" t="s">
        <v>667</v>
      </c>
      <c r="J325" t="s">
        <v>300</v>
      </c>
      <c r="K325" t="s">
        <v>21</v>
      </c>
      <c r="L325" t="s">
        <v>159</v>
      </c>
      <c r="M325" t="s">
        <v>29</v>
      </c>
      <c r="N325" s="23">
        <f>Target_AM[[#This Row],[PROPORSI]]*VLOOKUP(Target_AM[[#This Row],[NIPNAS]],Target_CC[],9,0)</f>
        <v>45400375.22236447</v>
      </c>
      <c r="O325" s="22">
        <f>Target_AM[[#This Row],[PROPORSI]]*VLOOKUP(Target_AM[[#This Row],[NIPNAS]],Target_CC[],COLUMN(A$2)+9,0)</f>
        <v>2785118.2425218923</v>
      </c>
      <c r="P325" s="22">
        <f>Target_AM[[#This Row],[PROPORSI]]*VLOOKUP(Target_AM[[#This Row],[NIPNAS]],Target_CC[],COLUMN(B$2)+9,0)</f>
        <v>2833761.2354549156</v>
      </c>
      <c r="Q325" s="22">
        <f>Target_AM[[#This Row],[PROPORSI]]*VLOOKUP(Target_AM[[#This Row],[NIPNAS]],Target_CC[],COLUMN(C$2)+9,0)</f>
        <v>3029643.5847454504</v>
      </c>
      <c r="R325" s="22">
        <f>Target_AM[[#This Row],[PROPORSI]]*VLOOKUP(Target_AM[[#This Row],[NIPNAS]],Target_CC[],COLUMN(D$2)+9,0)</f>
        <v>2846807.5268399245</v>
      </c>
      <c r="S325" s="22">
        <f>Target_AM[[#This Row],[PROPORSI]]*VLOOKUP(Target_AM[[#This Row],[NIPNAS]],Target_CC[],COLUMN(E$2)+9,0)</f>
        <v>2991099.4427760029</v>
      </c>
      <c r="T325" s="22">
        <f>Target_AM[[#This Row],[PROPORSI]]*VLOOKUP(Target_AM[[#This Row],[NIPNAS]],Target_CC[],COLUMN(F$2)+9,0)</f>
        <v>2951197.8372556078</v>
      </c>
      <c r="U325" s="22">
        <f>Target_AM[[#This Row],[PROPORSI]]*VLOOKUP(Target_AM[[#This Row],[NIPNAS]],Target_CC[],COLUMN(G$2)+9,0)</f>
        <v>3092373.7773755551</v>
      </c>
      <c r="V325" s="22">
        <f>Target_AM[[#This Row],[PROPORSI]]*VLOOKUP(Target_AM[[#This Row],[NIPNAS]],Target_CC[],COLUMN(H$2)+9,0)</f>
        <v>3123195.1473344974</v>
      </c>
      <c r="W325" s="22">
        <f>Target_AM[[#This Row],[PROPORSI]]*VLOOKUP(Target_AM[[#This Row],[NIPNAS]],Target_CC[],COLUMN(I$2)+9,0)</f>
        <v>3083218.3289731685</v>
      </c>
      <c r="X325" s="22">
        <f>Target_AM[[#This Row],[PROPORSI]]*VLOOKUP(Target_AM[[#This Row],[NIPNAS]],Target_CC[],COLUMN(J$2)+9,0)</f>
        <v>3145247.843980493</v>
      </c>
      <c r="Y325" s="22">
        <f>Target_AM[[#This Row],[PROPORSI]]*VLOOKUP(Target_AM[[#This Row],[NIPNAS]],Target_CC[],COLUMN(K$2)+9,0)</f>
        <v>3122299.2135895668</v>
      </c>
      <c r="Z325" s="22">
        <f>Target_AM[[#This Row],[PROPORSI]]*VLOOKUP(Target_AM[[#This Row],[NIPNAS]],Target_CC[],COLUMN(L$2)+9,0)</f>
        <v>2945948.1691529173</v>
      </c>
      <c r="AA325" s="22">
        <f>Target_AM[[#This Row],[PROPORSI]]*VLOOKUP(Target_AM[[#This Row],[NIPNAS]],Target_CC[],COLUMN(M$2)+9,0)</f>
        <v>35949910.349999994</v>
      </c>
      <c r="AB325" s="22">
        <f>Target_AM[[#This Row],[PROPORSI]]*VLOOKUP(Target_AM[[#This Row],[NIPNAS]],Target_CC[],COLUMN(N$2)+9,0)</f>
        <v>715378.15451956389</v>
      </c>
      <c r="AC325" s="22">
        <f>Target_AM[[#This Row],[PROPORSI]]*VLOOKUP(Target_AM[[#This Row],[NIPNAS]],Target_CC[],COLUMN(O$2)+9,0)</f>
        <v>727872.46588611638</v>
      </c>
      <c r="AD325" s="22">
        <f>Target_AM[[#This Row],[PROPORSI]]*VLOOKUP(Target_AM[[#This Row],[NIPNAS]],Target_CC[],COLUMN(P$2)+9,0)</f>
        <v>778186.29148927412</v>
      </c>
      <c r="AE325" s="22">
        <f>Target_AM[[#This Row],[PROPORSI]]*VLOOKUP(Target_AM[[#This Row],[NIPNAS]],Target_CC[],COLUMN(Q$2)+9,0)</f>
        <v>731223.50201515388</v>
      </c>
      <c r="AF325" s="22">
        <f>Target_AM[[#This Row],[PROPORSI]]*VLOOKUP(Target_AM[[#This Row],[NIPNAS]],Target_CC[],COLUMN(R$2)+9,0)</f>
        <v>768285.94444882812</v>
      </c>
      <c r="AG325" s="22">
        <f>Target_AM[[#This Row],[PROPORSI]]*VLOOKUP(Target_AM[[#This Row],[NIPNAS]],Target_CC[],COLUMN(S$2)+9,0)</f>
        <v>758036.92288710771</v>
      </c>
      <c r="AH325" s="22">
        <f>Target_AM[[#This Row],[PROPORSI]]*VLOOKUP(Target_AM[[#This Row],[NIPNAS]],Target_CC[],COLUMN(T$2)+9,0)</f>
        <v>794299.00395915727</v>
      </c>
      <c r="AI325" s="22">
        <f>Target_AM[[#This Row],[PROPORSI]]*VLOOKUP(Target_AM[[#This Row],[NIPNAS]],Target_CC[],COLUMN(U$2)+9,0)</f>
        <v>802215.70007078338</v>
      </c>
      <c r="AJ325" s="22">
        <f>Target_AM[[#This Row],[PROPORSI]]*VLOOKUP(Target_AM[[#This Row],[NIPNAS]],Target_CC[],COLUMN(V$2)+9,0)</f>
        <v>791947.35953634512</v>
      </c>
      <c r="AK325" s="22">
        <f>Target_AM[[#This Row],[PROPORSI]]*VLOOKUP(Target_AM[[#This Row],[NIPNAS]],Target_CC[],COLUMN(W$2)+9,0)</f>
        <v>807880.09779290936</v>
      </c>
      <c r="AL325" s="22">
        <f>Target_AM[[#This Row],[PROPORSI]]*VLOOKUP(Target_AM[[#This Row],[NIPNAS]],Target_CC[],COLUMN(X$2)+9,0)</f>
        <v>801985.57288291934</v>
      </c>
      <c r="AM325" s="22">
        <f>Target_AM[[#This Row],[PROPORSI]]*VLOOKUP(Target_AM[[#This Row],[NIPNAS]],Target_CC[],COLUMN(Y$2)+9,0)</f>
        <v>756688.50693054043</v>
      </c>
      <c r="AN325" s="22">
        <f>Target_AM[[#This Row],[PROPORSI]]*VLOOKUP(Target_AM[[#This Row],[NIPNAS]],Target_CC[],COLUMN(Z$2)+9,0)</f>
        <v>9233999.5224187002</v>
      </c>
      <c r="AO325" s="22">
        <f>Target_AM[[#This Row],[PROPORSI]]*VLOOKUP(Target_AM[[#This Row],[NIPNAS]],Target_CC[],COLUMN(AA$2)+9,0)</f>
        <v>3500496.3970414563</v>
      </c>
      <c r="AP325" s="22">
        <f>Target_AM[[#This Row],[PROPORSI]]*VLOOKUP(Target_AM[[#This Row],[NIPNAS]],Target_CC[],COLUMN(AB$2)+9,0)</f>
        <v>3561633.7013410321</v>
      </c>
      <c r="AQ325" s="22">
        <f>Target_AM[[#This Row],[PROPORSI]]*VLOOKUP(Target_AM[[#This Row],[NIPNAS]],Target_CC[],COLUMN(AC$2)+9,0)</f>
        <v>3807829.8762347247</v>
      </c>
      <c r="AR325" s="22">
        <f>Target_AM[[#This Row],[PROPORSI]]*VLOOKUP(Target_AM[[#This Row],[NIPNAS]],Target_CC[],COLUMN(AD$2)+9,0)</f>
        <v>3578031.0288550784</v>
      </c>
      <c r="AS325" s="22">
        <f>Target_AM[[#This Row],[PROPORSI]]*VLOOKUP(Target_AM[[#This Row],[NIPNAS]],Target_CC[],COLUMN(AE$2)+9,0)</f>
        <v>3759385.3872248312</v>
      </c>
      <c r="AT325" s="22">
        <f>Target_AM[[#This Row],[PROPORSI]]*VLOOKUP(Target_AM[[#This Row],[NIPNAS]],Target_CC[],COLUMN(AF$2)+9,0)</f>
        <v>3709234.7601427156</v>
      </c>
      <c r="AU325" s="22">
        <f>Target_AM[[#This Row],[PROPORSI]]*VLOOKUP(Target_AM[[#This Row],[NIPNAS]],Target_CC[],COLUMN(AG$2)+9,0)</f>
        <v>3886672.7813347122</v>
      </c>
      <c r="AV325" s="22">
        <f>Target_AM[[#This Row],[PROPORSI]]*VLOOKUP(Target_AM[[#This Row],[NIPNAS]],Target_CC[],COLUMN(AH$2)+9,0)</f>
        <v>3925410.8474052809</v>
      </c>
      <c r="AW325" s="22">
        <f>Target_AM[[#This Row],[PROPORSI]]*VLOOKUP(Target_AM[[#This Row],[NIPNAS]],Target_CC[],COLUMN(AI$2)+9,0)</f>
        <v>3875165.6885095136</v>
      </c>
      <c r="AX325" s="22">
        <f>Target_AM[[#This Row],[PROPORSI]]*VLOOKUP(Target_AM[[#This Row],[NIPNAS]],Target_CC[],COLUMN(AJ$2)+9,0)</f>
        <v>3953127.9417734025</v>
      </c>
      <c r="AY325" s="22">
        <f>Target_AM[[#This Row],[PROPORSI]]*VLOOKUP(Target_AM[[#This Row],[NIPNAS]],Target_CC[],COLUMN(AK$2)+9,0)</f>
        <v>3924284.7864724863</v>
      </c>
      <c r="AZ325" s="22">
        <f>Target_AM[[#This Row],[PROPORSI]]*VLOOKUP(Target_AM[[#This Row],[NIPNAS]],Target_CC[],COLUMN(AL$2)+9,0)</f>
        <v>3702636.6760834577</v>
      </c>
      <c r="BA325" s="22">
        <f>Target_AM[[#This Row],[PROPORSI]]*VLOOKUP(Target_AM[[#This Row],[NIPNAS]],Target_CC[],COLUMN(AM$2)+9,0)</f>
        <v>45183909.872418687</v>
      </c>
      <c r="BB325" s="22">
        <f>Target_AM[[#This Row],[PROPORSI]]*VLOOKUP(Target_AM[[#This Row],[NIPNAS]],Target_CC[],COLUMN(AN$2)+9,0)</f>
        <v>4941582.2328302255</v>
      </c>
      <c r="BC325" s="22">
        <f>Target_AM[[#This Row],[PROPORSI]]*VLOOKUP(Target_AM[[#This Row],[NIPNAS]],Target_CC[],COLUMN(AO$2)+9,0)</f>
        <v>5142088.3207596643</v>
      </c>
      <c r="BD325" s="22">
        <f>Target_AM[[#This Row],[PROPORSI]]*VLOOKUP(Target_AM[[#This Row],[NIPNAS]],Target_CC[],COLUMN(AP$2)+9,0)</f>
        <v>5200167.6767443335</v>
      </c>
      <c r="BE325" s="22">
        <f>Target_AM[[#This Row],[PROPORSI]]*VLOOKUP(Target_AM[[#This Row],[NIPNAS]],Target_CC[],COLUMN(AQ$2)+9,0)</f>
        <v>5041400.8835760169</v>
      </c>
      <c r="BF325" s="22">
        <f>Target_AM[[#This Row],[PROPORSI]]*VLOOKUP(Target_AM[[#This Row],[NIPNAS]],Target_CC[],COLUMN(AR$2)+9,0)</f>
        <v>5300908.0587014994</v>
      </c>
      <c r="BG325" s="22">
        <f>Target_AM[[#This Row],[PROPORSI]]*VLOOKUP(Target_AM[[#This Row],[NIPNAS]],Target_CC[],COLUMN(AS$2)+9,0)</f>
        <v>5267931.7796293944</v>
      </c>
      <c r="BH325" s="22">
        <f>Target_AM[[#This Row],[PROPORSI]]*VLOOKUP(Target_AM[[#This Row],[NIPNAS]],Target_CC[],COLUMN(AT$2)+9,0)</f>
        <v>5440025.0052966522</v>
      </c>
      <c r="BI325" s="22">
        <f>Target_AM[[#This Row],[PROPORSI]]*VLOOKUP(Target_AM[[#This Row],[NIPNAS]],Target_CC[],COLUMN(AU$2)+9,0)</f>
        <v>5516503.1293899361</v>
      </c>
      <c r="BJ325" s="22">
        <f>Target_AM[[#This Row],[PROPORSI]]*VLOOKUP(Target_AM[[#This Row],[NIPNAS]],Target_CC[],COLUMN(AV$2)+9,0)</f>
        <v>5430748.8535660813</v>
      </c>
      <c r="BK325" s="22">
        <f>Target_AM[[#This Row],[PROPORSI]]*VLOOKUP(Target_AM[[#This Row],[NIPNAS]],Target_CC[],COLUMN(AW$2)+9,0)</f>
        <v>5523072.6990475263</v>
      </c>
      <c r="BL325" s="22">
        <f>Target_AM[[#This Row],[PROPORSI]]*VLOOKUP(Target_AM[[#This Row],[NIPNAS]],Target_CC[],COLUMN(AX$2)+9,0)</f>
        <v>5624891.6984470263</v>
      </c>
      <c r="BM325" s="22">
        <f>Target_AM[[#This Row],[PROPORSI]]*VLOOKUP(Target_AM[[#This Row],[NIPNAS]],Target_CC[],COLUMN(AY$2)+9,0)</f>
        <v>5484201.4723760169</v>
      </c>
      <c r="BN325" s="22">
        <f>Target_AM[[#This Row],[PROPORSI]]*VLOOKUP(Target_AM[[#This Row],[NIPNAS]],Target_CC[],COLUMN(AZ$2)+9,0)</f>
        <v>63913521.810364373</v>
      </c>
      <c r="BO325" s="22">
        <f>Target_AM[[#This Row],[PROPORSI]]*VLOOKUP(Target_AM[[#This Row],[NIPNAS]],Target_CC[],COLUMN(BA$2)+9,0)</f>
        <v>2824501</v>
      </c>
      <c r="BP325" s="22">
        <f>Target_AM[[#This Row],[PROPORSI]]*VLOOKUP(Target_AM[[#This Row],[NIPNAS]],Target_CC[],COLUMN(BB$2)+9,0)</f>
        <v>2801151</v>
      </c>
      <c r="BQ325" s="22">
        <f>Target_AM[[#This Row],[PROPORSI]]*VLOOKUP(Target_AM[[#This Row],[NIPNAS]],Target_CC[],COLUMN(BC$2)+9,0)</f>
        <v>2817420</v>
      </c>
      <c r="BR325" s="22">
        <f>Target_AM[[#This Row],[PROPORSI]]*VLOOKUP(Target_AM[[#This Row],[NIPNAS]],Target_CC[],COLUMN(BD$2)+9,0)</f>
        <v>2908199</v>
      </c>
      <c r="BS325" s="22">
        <f>Target_AM[[#This Row],[PROPORSI]]*VLOOKUP(Target_AM[[#This Row],[NIPNAS]],Target_CC[],COLUMN(BE$2)+9,0)</f>
        <v>2908199</v>
      </c>
      <c r="BT325" s="22">
        <f>Target_AM[[#This Row],[PROPORSI]]*VLOOKUP(Target_AM[[#This Row],[NIPNAS]],Target_CC[],COLUMN(BF$2)+9,0)</f>
        <v>2908199</v>
      </c>
      <c r="BU325" s="22">
        <f>Target_AM[[#This Row],[PROPORSI]]*VLOOKUP(Target_AM[[#This Row],[NIPNAS]],Target_CC[],COLUMN(BG$2)+9,0)</f>
        <v>2908199</v>
      </c>
      <c r="BV325" s="22">
        <f>Target_AM[[#This Row],[PROPORSI]]*VLOOKUP(Target_AM[[#This Row],[NIPNAS]],Target_CC[],COLUMN(BH$2)+9,0)</f>
        <v>2908199</v>
      </c>
      <c r="BW325" s="22">
        <f>Target_AM[[#This Row],[PROPORSI]]*VLOOKUP(Target_AM[[#This Row],[NIPNAS]],Target_CC[],COLUMN(BI$2)+9,0)</f>
        <v>2908199</v>
      </c>
      <c r="BX325" s="22">
        <f>Target_AM[[#This Row],[PROPORSI]]*VLOOKUP(Target_AM[[#This Row],[NIPNAS]],Target_CC[],COLUMN(BJ$2)+9,0)</f>
        <v>2908199</v>
      </c>
      <c r="BY325" s="22">
        <f>Target_AM[[#This Row],[PROPORSI]]*VLOOKUP(Target_AM[[#This Row],[NIPNAS]],Target_CC[],COLUMN(BK$2)+9,0)</f>
        <v>2908199</v>
      </c>
      <c r="BZ325" s="22">
        <f>Target_AM[[#This Row],[PROPORSI]]*VLOOKUP(Target_AM[[#This Row],[NIPNAS]],Target_CC[],COLUMN(BL$2)+9,0)</f>
        <v>2908199</v>
      </c>
      <c r="CA325" s="22">
        <f>Target_AM[[#This Row],[PROPORSI]]*VLOOKUP(Target_AM[[#This Row],[NIPNAS]],Target_CC[],COLUMN(BM$2)+9,0)</f>
        <v>34616863</v>
      </c>
      <c r="CB325" s="22">
        <f>Target_AM[[#This Row],[PROPORSI]]*VLOOKUP(Target_AM[[#This Row],[NIPNAS]],Target_CC[],COLUMN(BN$2)+9,0)</f>
        <v>0</v>
      </c>
      <c r="CC325" s="22">
        <f>Target_AM[[#This Row],[PROPORSI]]*VLOOKUP(Target_AM[[#This Row],[NIPNAS]],Target_CC[],COLUMN(BO$2)+9,0)</f>
        <v>0</v>
      </c>
      <c r="CD325" s="22">
        <f>Target_AM[[#This Row],[PROPORSI]]*VLOOKUP(Target_AM[[#This Row],[NIPNAS]],Target_CC[],COLUMN(BP$2)+9,0)</f>
        <v>0</v>
      </c>
      <c r="CE325" s="22">
        <f>Target_AM[[#This Row],[PROPORSI]]*VLOOKUP(Target_AM[[#This Row],[NIPNAS]],Target_CC[],COLUMN(BQ$2)+9,0)</f>
        <v>0</v>
      </c>
      <c r="CF325" s="22">
        <f>Target_AM[[#This Row],[PROPORSI]]*VLOOKUP(Target_AM[[#This Row],[NIPNAS]],Target_CC[],COLUMN(BR$2)+9,0)</f>
        <v>0</v>
      </c>
      <c r="CG325" s="22">
        <f>Target_AM[[#This Row],[PROPORSI]]*VLOOKUP(Target_AM[[#This Row],[NIPNAS]],Target_CC[],COLUMN(BS$2)+9,0)</f>
        <v>0</v>
      </c>
      <c r="CH325" s="22">
        <f>Target_AM[[#This Row],[PROPORSI]]*VLOOKUP(Target_AM[[#This Row],[NIPNAS]],Target_CC[],COLUMN(BT$2)+9,0)</f>
        <v>0</v>
      </c>
      <c r="CI325" s="22">
        <f>Target_AM[[#This Row],[PROPORSI]]*VLOOKUP(Target_AM[[#This Row],[NIPNAS]],Target_CC[],COLUMN(BU$2)+9,0)</f>
        <v>0</v>
      </c>
      <c r="CJ325" s="22">
        <f>Target_AM[[#This Row],[PROPORSI]]*VLOOKUP(Target_AM[[#This Row],[NIPNAS]],Target_CC[],COLUMN(BV$2)+9,0)</f>
        <v>0</v>
      </c>
      <c r="CK325" s="22">
        <f>Target_AM[[#This Row],[PROPORSI]]*VLOOKUP(Target_AM[[#This Row],[NIPNAS]],Target_CC[],COLUMN(BW$2)+9,0)</f>
        <v>0</v>
      </c>
      <c r="CL325" s="22">
        <f>Target_AM[[#This Row],[PROPORSI]]*VLOOKUP(Target_AM[[#This Row],[NIPNAS]],Target_CC[],COLUMN(BX$2)+9,0)</f>
        <v>0</v>
      </c>
      <c r="CM325" s="22">
        <f>Target_AM[[#This Row],[PROPORSI]]*VLOOKUP(Target_AM[[#This Row],[NIPNAS]],Target_CC[],COLUMN(BY$2)+9,0)</f>
        <v>0</v>
      </c>
      <c r="CN325" s="22">
        <f>Target_AM[[#This Row],[PROPORSI]]*VLOOKUP(Target_AM[[#This Row],[NIPNAS]],Target_CC[],COLUMN(BZ$2)+9,0)</f>
        <v>0</v>
      </c>
      <c r="CO325" s="22">
        <f>Target_AM[[#This Row],[PROPORSI]]*VLOOKUP(Target_AM[[#This Row],[NIPNAS]],Target_CC[],COLUMN(CA$2)+9,0)</f>
        <v>2935955</v>
      </c>
      <c r="CP325" s="22">
        <f>Target_AM[[#This Row],[PROPORSI]]*VLOOKUP(Target_AM[[#This Row],[NIPNAS]],Target_CC[],COLUMN(CB$2)+9,0)</f>
        <v>2895200</v>
      </c>
      <c r="CQ325" s="22">
        <f>Target_AM[[#This Row],[PROPORSI]]*VLOOKUP(Target_AM[[#This Row],[NIPNAS]],Target_CC[],COLUMN(CC$2)+9,0)</f>
        <v>2908199</v>
      </c>
      <c r="CR325" s="22">
        <f>Target_AM[[#This Row],[PROPORSI]]*VLOOKUP(Target_AM[[#This Row],[NIPNAS]],Target_CC[],COLUMN(CD$2)+9,0)</f>
        <v>2908199</v>
      </c>
      <c r="CS325" s="22">
        <f>Target_AM[[#This Row],[PROPORSI]]*VLOOKUP(Target_AM[[#This Row],[NIPNAS]],Target_CC[],COLUMN(CE$2)+9,0)</f>
        <v>2908199</v>
      </c>
      <c r="CT325" s="22">
        <f>Target_AM[[#This Row],[PROPORSI]]*VLOOKUP(Target_AM[[#This Row],[NIPNAS]],Target_CC[],COLUMN(CF$2)+9,0)</f>
        <v>2908199</v>
      </c>
      <c r="CU325" s="22">
        <f>Target_AM[[#This Row],[PROPORSI]]*VLOOKUP(Target_AM[[#This Row],[NIPNAS]],Target_CC[],COLUMN(CG$2)+9,0)</f>
        <v>2908199</v>
      </c>
      <c r="CV325" s="22">
        <f>Target_AM[[#This Row],[PROPORSI]]*VLOOKUP(Target_AM[[#This Row],[NIPNAS]],Target_CC[],COLUMN(CH$2)+9,0)</f>
        <v>2908199</v>
      </c>
      <c r="CW325" s="22">
        <f>Target_AM[[#This Row],[PROPORSI]]*VLOOKUP(Target_AM[[#This Row],[NIPNAS]],Target_CC[],COLUMN(CI$2)+9,0)</f>
        <v>2908199</v>
      </c>
      <c r="CX325" s="22">
        <f>Target_AM[[#This Row],[PROPORSI]]*VLOOKUP(Target_AM[[#This Row],[NIPNAS]],Target_CC[],COLUMN(CJ$2)+9,0)</f>
        <v>2908199</v>
      </c>
      <c r="CY325" s="22">
        <f>Target_AM[[#This Row],[PROPORSI]]*VLOOKUP(Target_AM[[#This Row],[NIPNAS]],Target_CC[],COLUMN(CK$2)+9,0)</f>
        <v>2908199</v>
      </c>
      <c r="CZ325" s="22">
        <f>Target_AM[[#This Row],[PROPORSI]]*VLOOKUP(Target_AM[[#This Row],[NIPNAS]],Target_CC[],COLUMN(CL$2)+9,0)</f>
        <v>2908199</v>
      </c>
      <c r="DA325" s="22">
        <f>Target_AM[[#This Row],[PROPORSI]]*VLOOKUP(Target_AM[[#This Row],[NIPNAS]],Target_CC[],COLUMN(CM$2)+9,0)</f>
        <v>34913145</v>
      </c>
      <c r="DB325" s="22">
        <f>Target_AM[[#This Row],[PROPORSI]]*VLOOKUP(Target_AM[[#This Row],[NIPNAS]],Target_CC[],COLUMN(CN$2)+9,0)</f>
        <v>0</v>
      </c>
      <c r="DC325" s="22">
        <f>Target_AM[[#This Row],[PROPORSI]]*VLOOKUP(Target_AM[[#This Row],[NIPNAS]],Target_CC[],COLUMN(CO$2)+9,0)</f>
        <v>0</v>
      </c>
      <c r="DD325" s="22">
        <f>Target_AM[[#This Row],[PROPORSI]]*VLOOKUP(Target_AM[[#This Row],[NIPNAS]],Target_CC[],COLUMN(CP$2)+9,0)</f>
        <v>0</v>
      </c>
      <c r="DE325" s="22">
        <f>Target_AM[[#This Row],[PROPORSI]]*VLOOKUP(Target_AM[[#This Row],[NIPNAS]],Target_CC[],COLUMN(CQ$2)+9,0)</f>
        <v>0</v>
      </c>
      <c r="DF325" s="22">
        <f>Target_AM[[#This Row],[PROPORSI]]*VLOOKUP(Target_AM[[#This Row],[NIPNAS]],Target_CC[],COLUMN(CR$2)+9,0)</f>
        <v>0</v>
      </c>
      <c r="DG325" s="22">
        <f>Target_AM[[#This Row],[PROPORSI]]*VLOOKUP(Target_AM[[#This Row],[NIPNAS]],Target_CC[],COLUMN(CS$2)+9,0)</f>
        <v>0</v>
      </c>
      <c r="DH325" s="22">
        <f>Target_AM[[#This Row],[PROPORSI]]*VLOOKUP(Target_AM[[#This Row],[NIPNAS]],Target_CC[],COLUMN(CT$2)+9,0)</f>
        <v>0</v>
      </c>
      <c r="DI325" s="22">
        <f>Target_AM[[#This Row],[PROPORSI]]*VLOOKUP(Target_AM[[#This Row],[NIPNAS]],Target_CC[],COLUMN(CU$2)+9,0)</f>
        <v>0</v>
      </c>
      <c r="DJ325" s="22">
        <f>Target_AM[[#This Row],[PROPORSI]]*VLOOKUP(Target_AM[[#This Row],[NIPNAS]],Target_CC[],COLUMN(CV$2)+9,0)</f>
        <v>0</v>
      </c>
      <c r="DK325" s="22">
        <f>Target_AM[[#This Row],[PROPORSI]]*VLOOKUP(Target_AM[[#This Row],[NIPNAS]],Target_CC[],COLUMN(CW$2)+9,0)</f>
        <v>0</v>
      </c>
      <c r="DL325" s="22">
        <f>Target_AM[[#This Row],[PROPORSI]]*VLOOKUP(Target_AM[[#This Row],[NIPNAS]],Target_CC[],COLUMN(CX$2)+9,0)</f>
        <v>0</v>
      </c>
      <c r="DM325" s="22">
        <f>Target_AM[[#This Row],[PROPORSI]]*VLOOKUP(Target_AM[[#This Row],[NIPNAS]],Target_CC[],COLUMN(CY$2)+9,0)</f>
        <v>0</v>
      </c>
      <c r="DN325" s="22">
        <f>Target_AM[[#This Row],[PROPORSI]]*VLOOKUP(Target_AM[[#This Row],[NIPNAS]],Target_CC[],COLUMN(CZ$2)+9,0)</f>
        <v>0</v>
      </c>
      <c r="DO325" s="22">
        <f>Target_AM[[#This Row],[PROPORSI]]*VLOOKUP(Target_AM[[#This Row],[NIPNAS]],Target_CC[],COLUMN(DA$2)+9,0)</f>
        <v>0</v>
      </c>
      <c r="DP325" s="22">
        <f>Target_AM[[#This Row],[PROPORSI]]*VLOOKUP(Target_AM[[#This Row],[NIPNAS]],Target_CC[],COLUMN(DB$2)+9,0)</f>
        <v>0</v>
      </c>
      <c r="DQ325" s="22">
        <f>Target_AM[[#This Row],[PROPORSI]]*VLOOKUP(Target_AM[[#This Row],[NIPNAS]],Target_CC[],COLUMN(DC$2)+9,0)</f>
        <v>0</v>
      </c>
      <c r="DR325" s="22">
        <f>Target_AM[[#This Row],[PROPORSI]]*VLOOKUP(Target_AM[[#This Row],[NIPNAS]],Target_CC[],COLUMN(DD$2)+9,0)</f>
        <v>0</v>
      </c>
      <c r="DS325" s="22">
        <f>Target_AM[[#This Row],[PROPORSI]]*VLOOKUP(Target_AM[[#This Row],[NIPNAS]],Target_CC[],COLUMN(DE$2)+9,0)</f>
        <v>0</v>
      </c>
      <c r="DT325" s="22">
        <f>Target_AM[[#This Row],[PROPORSI]]*VLOOKUP(Target_AM[[#This Row],[NIPNAS]],Target_CC[],COLUMN(DF$2)+9,0)</f>
        <v>0</v>
      </c>
      <c r="DU325" s="22">
        <f>Target_AM[[#This Row],[PROPORSI]]*VLOOKUP(Target_AM[[#This Row],[NIPNAS]],Target_CC[],COLUMN(DG$2)+9,0)</f>
        <v>0</v>
      </c>
      <c r="DV325" s="22">
        <f>Target_AM[[#This Row],[PROPORSI]]*VLOOKUP(Target_AM[[#This Row],[NIPNAS]],Target_CC[],COLUMN(DH$2)+9,0)</f>
        <v>0</v>
      </c>
      <c r="DW325" s="22">
        <f>Target_AM[[#This Row],[PROPORSI]]*VLOOKUP(Target_AM[[#This Row],[NIPNAS]],Target_CC[],COLUMN(DI$2)+9,0)</f>
        <v>0</v>
      </c>
      <c r="DX325" s="22">
        <f>Target_AM[[#This Row],[PROPORSI]]*VLOOKUP(Target_AM[[#This Row],[NIPNAS]],Target_CC[],COLUMN(DJ$2)+9,0)</f>
        <v>0</v>
      </c>
      <c r="DY325" s="22">
        <f>Target_AM[[#This Row],[PROPORSI]]*VLOOKUP(Target_AM[[#This Row],[NIPNAS]],Target_CC[],COLUMN(DK$2)+9,0)</f>
        <v>0</v>
      </c>
      <c r="DZ325" s="22">
        <f>Target_AM[[#This Row],[PROPORSI]]*VLOOKUP(Target_AM[[#This Row],[NIPNAS]],Target_CC[],COLUMN(DL$2)+9,0)</f>
        <v>0</v>
      </c>
      <c r="EA325" s="22">
        <f>Target_AM[[#This Row],[PROPORSI]]*VLOOKUP(Target_AM[[#This Row],[NIPNAS]],Target_CC[],COLUMN(DM$2)+9,0)</f>
        <v>0</v>
      </c>
    </row>
    <row r="326" spans="2:131" x14ac:dyDescent="0.3">
      <c r="B326">
        <v>403613</v>
      </c>
      <c r="C326" t="s">
        <v>1003</v>
      </c>
      <c r="D326">
        <v>1</v>
      </c>
      <c r="E326" s="8">
        <v>45658</v>
      </c>
      <c r="F326">
        <v>10292390</v>
      </c>
      <c r="G326" t="s">
        <v>672</v>
      </c>
      <c r="J326" t="s">
        <v>294</v>
      </c>
      <c r="K326" t="s">
        <v>25</v>
      </c>
      <c r="L326" t="s">
        <v>159</v>
      </c>
      <c r="M326" t="s">
        <v>29</v>
      </c>
      <c r="N326" s="23">
        <f>Target_AM[[#This Row],[PROPORSI]]*VLOOKUP(Target_AM[[#This Row],[NIPNAS]],Target_CC[],9,0)</f>
        <v>53174848.874809623</v>
      </c>
      <c r="O326" s="22">
        <f>Target_AM[[#This Row],[PROPORSI]]*VLOOKUP(Target_AM[[#This Row],[NIPNAS]],Target_CC[],COLUMN(A$2)+9,0)</f>
        <v>2523545.4545454546</v>
      </c>
      <c r="P326" s="22">
        <f>Target_AM[[#This Row],[PROPORSI]]*VLOOKUP(Target_AM[[#This Row],[NIPNAS]],Target_CC[],COLUMN(B$2)+9,0)</f>
        <v>2656363.6363636362</v>
      </c>
      <c r="Q326" s="22">
        <f>Target_AM[[#This Row],[PROPORSI]]*VLOOKUP(Target_AM[[#This Row],[NIPNAS]],Target_CC[],COLUMN(C$2)+9,0)</f>
        <v>2390727.2727272725</v>
      </c>
      <c r="R326" s="22">
        <f>Target_AM[[#This Row],[PROPORSI]]*VLOOKUP(Target_AM[[#This Row],[NIPNAS]],Target_CC[],COLUMN(D$2)+9,0)</f>
        <v>2125090.9090909092</v>
      </c>
      <c r="S326" s="22">
        <f>Target_AM[[#This Row],[PROPORSI]]*VLOOKUP(Target_AM[[#This Row],[NIPNAS]],Target_CC[],COLUMN(E$2)+9,0)</f>
        <v>2257909.0909090908</v>
      </c>
      <c r="T326" s="22">
        <f>Target_AM[[#This Row],[PROPORSI]]*VLOOKUP(Target_AM[[#This Row],[NIPNAS]],Target_CC[],COLUMN(F$2)+9,0)</f>
        <v>2390727.2727272725</v>
      </c>
      <c r="U326" s="22">
        <f>Target_AM[[#This Row],[PROPORSI]]*VLOOKUP(Target_AM[[#This Row],[NIPNAS]],Target_CC[],COLUMN(G$2)+9,0)</f>
        <v>3054818.1818181816</v>
      </c>
      <c r="V326" s="22">
        <f>Target_AM[[#This Row],[PROPORSI]]*VLOOKUP(Target_AM[[#This Row],[NIPNAS]],Target_CC[],COLUMN(H$2)+9,0)</f>
        <v>2789181.8181818184</v>
      </c>
      <c r="W326" s="22">
        <f>Target_AM[[#This Row],[PROPORSI]]*VLOOKUP(Target_AM[[#This Row],[NIPNAS]],Target_CC[],COLUMN(I$2)+9,0)</f>
        <v>2789181.8181818184</v>
      </c>
      <c r="X326" s="22">
        <f>Target_AM[[#This Row],[PROPORSI]]*VLOOKUP(Target_AM[[#This Row],[NIPNAS]],Target_CC[],COLUMN(J$2)+9,0)</f>
        <v>3054818.1818181816</v>
      </c>
      <c r="Y326" s="22">
        <f>Target_AM[[#This Row],[PROPORSI]]*VLOOKUP(Target_AM[[#This Row],[NIPNAS]],Target_CC[],COLUMN(K$2)+9,0)</f>
        <v>2656363.6363636362</v>
      </c>
      <c r="Z326" s="22">
        <f>Target_AM[[#This Row],[PROPORSI]]*VLOOKUP(Target_AM[[#This Row],[NIPNAS]],Target_CC[],COLUMN(L$2)+9,0)</f>
        <v>2789181.8181818184</v>
      </c>
      <c r="AA326" s="22">
        <f>Target_AM[[#This Row],[PROPORSI]]*VLOOKUP(Target_AM[[#This Row],[NIPNAS]],Target_CC[],COLUMN(M$2)+9,0)</f>
        <v>31477909.090909094</v>
      </c>
      <c r="AB326" s="22">
        <f>Target_AM[[#This Row],[PROPORSI]]*VLOOKUP(Target_AM[[#This Row],[NIPNAS]],Target_CC[],COLUMN(N$2)+9,0)</f>
        <v>3945.5621916125542</v>
      </c>
      <c r="AC326" s="22">
        <f>Target_AM[[#This Row],[PROPORSI]]*VLOOKUP(Target_AM[[#This Row],[NIPNAS]],Target_CC[],COLUMN(O$2)+9,0)</f>
        <v>7538.4012954545469</v>
      </c>
      <c r="AD326" s="22">
        <f>Target_AM[[#This Row],[PROPORSI]]*VLOOKUP(Target_AM[[#This Row],[NIPNAS]],Target_CC[],COLUMN(P$2)+9,0)</f>
        <v>8292.2414250000002</v>
      </c>
      <c r="AE326" s="22">
        <f>Target_AM[[#This Row],[PROPORSI]]*VLOOKUP(Target_AM[[#This Row],[NIPNAS]],Target_CC[],COLUMN(Q$2)+9,0)</f>
        <v>8070.2773868560616</v>
      </c>
      <c r="AF326" s="22">
        <f>Target_AM[[#This Row],[PROPORSI]]*VLOOKUP(Target_AM[[#This Row],[NIPNAS]],Target_CC[],COLUMN(R$2)+9,0)</f>
        <v>12959.003111586177</v>
      </c>
      <c r="AG326" s="22">
        <f>Target_AM[[#This Row],[PROPORSI]]*VLOOKUP(Target_AM[[#This Row],[NIPNAS]],Target_CC[],COLUMN(S$2)+9,0)</f>
        <v>11663.102800427558</v>
      </c>
      <c r="AH326" s="22">
        <f>Target_AM[[#This Row],[PROPORSI]]*VLOOKUP(Target_AM[[#This Row],[NIPNAS]],Target_CC[],COLUMN(T$2)+9,0)</f>
        <v>6587.4932483896391</v>
      </c>
      <c r="AI326" s="22">
        <f>Target_AM[[#This Row],[PROPORSI]]*VLOOKUP(Target_AM[[#This Row],[NIPNAS]],Target_CC[],COLUMN(U$2)+9,0)</f>
        <v>14492.485146457208</v>
      </c>
      <c r="AJ326" s="22">
        <f>Target_AM[[#This Row],[PROPORSI]]*VLOOKUP(Target_AM[[#This Row],[NIPNAS]],Target_CC[],COLUMN(V$2)+9,0)</f>
        <v>12077.070955381005</v>
      </c>
      <c r="AK326" s="22">
        <f>Target_AM[[#This Row],[PROPORSI]]*VLOOKUP(Target_AM[[#This Row],[NIPNAS]],Target_CC[],COLUMN(W$2)+9,0)</f>
        <v>14492.485146457208</v>
      </c>
      <c r="AL326" s="22">
        <f>Target_AM[[#This Row],[PROPORSI]]*VLOOKUP(Target_AM[[#This Row],[NIPNAS]],Target_CC[],COLUMN(X$2)+9,0)</f>
        <v>15700.192241995306</v>
      </c>
      <c r="AM326" s="22">
        <f>Target_AM[[#This Row],[PROPORSI]]*VLOOKUP(Target_AM[[#This Row],[NIPNAS]],Target_CC[],COLUMN(Y$2)+9,0)</f>
        <v>15700.192241995306</v>
      </c>
      <c r="AN326" s="22">
        <f>Target_AM[[#This Row],[PROPORSI]]*VLOOKUP(Target_AM[[#This Row],[NIPNAS]],Target_CC[],COLUMN(Z$2)+9,0)</f>
        <v>131518.50719161259</v>
      </c>
      <c r="AO326" s="22">
        <f>Target_AM[[#This Row],[PROPORSI]]*VLOOKUP(Target_AM[[#This Row],[NIPNAS]],Target_CC[],COLUMN(AA$2)+9,0)</f>
        <v>2527491.0167370671</v>
      </c>
      <c r="AP326" s="22">
        <f>Target_AM[[#This Row],[PROPORSI]]*VLOOKUP(Target_AM[[#This Row],[NIPNAS]],Target_CC[],COLUMN(AB$2)+9,0)</f>
        <v>2663902.0376590909</v>
      </c>
      <c r="AQ326" s="22">
        <f>Target_AM[[#This Row],[PROPORSI]]*VLOOKUP(Target_AM[[#This Row],[NIPNAS]],Target_CC[],COLUMN(AC$2)+9,0)</f>
        <v>2399019.5141522726</v>
      </c>
      <c r="AR326" s="22">
        <f>Target_AM[[#This Row],[PROPORSI]]*VLOOKUP(Target_AM[[#This Row],[NIPNAS]],Target_CC[],COLUMN(AD$2)+9,0)</f>
        <v>2133161.1864777654</v>
      </c>
      <c r="AS326" s="22">
        <f>Target_AM[[#This Row],[PROPORSI]]*VLOOKUP(Target_AM[[#This Row],[NIPNAS]],Target_CC[],COLUMN(AE$2)+9,0)</f>
        <v>2270868.0940206768</v>
      </c>
      <c r="AT326" s="22">
        <f>Target_AM[[#This Row],[PROPORSI]]*VLOOKUP(Target_AM[[#This Row],[NIPNAS]],Target_CC[],COLUMN(AF$2)+9,0)</f>
        <v>2402390.3755276999</v>
      </c>
      <c r="AU326" s="22">
        <f>Target_AM[[#This Row],[PROPORSI]]*VLOOKUP(Target_AM[[#This Row],[NIPNAS]],Target_CC[],COLUMN(AG$2)+9,0)</f>
        <v>3061405.6750665712</v>
      </c>
      <c r="AV326" s="22">
        <f>Target_AM[[#This Row],[PROPORSI]]*VLOOKUP(Target_AM[[#This Row],[NIPNAS]],Target_CC[],COLUMN(AH$2)+9,0)</f>
        <v>2803674.3033282757</v>
      </c>
      <c r="AW326" s="22">
        <f>Target_AM[[#This Row],[PROPORSI]]*VLOOKUP(Target_AM[[#This Row],[NIPNAS]],Target_CC[],COLUMN(AI$2)+9,0)</f>
        <v>2801258.8891371991</v>
      </c>
      <c r="AX326" s="22">
        <f>Target_AM[[#This Row],[PROPORSI]]*VLOOKUP(Target_AM[[#This Row],[NIPNAS]],Target_CC[],COLUMN(AJ$2)+9,0)</f>
        <v>3069310.666964639</v>
      </c>
      <c r="AY326" s="22">
        <f>Target_AM[[#This Row],[PROPORSI]]*VLOOKUP(Target_AM[[#This Row],[NIPNAS]],Target_CC[],COLUMN(AK$2)+9,0)</f>
        <v>2672063.8286056314</v>
      </c>
      <c r="AZ326" s="22">
        <f>Target_AM[[#This Row],[PROPORSI]]*VLOOKUP(Target_AM[[#This Row],[NIPNAS]],Target_CC[],COLUMN(AL$2)+9,0)</f>
        <v>2804882.0104238135</v>
      </c>
      <c r="BA326" s="22">
        <f>Target_AM[[#This Row],[PROPORSI]]*VLOOKUP(Target_AM[[#This Row],[NIPNAS]],Target_CC[],COLUMN(AM$2)+9,0)</f>
        <v>31609427.598100703</v>
      </c>
      <c r="BB326" s="22">
        <f>Target_AM[[#This Row],[PROPORSI]]*VLOOKUP(Target_AM[[#This Row],[NIPNAS]],Target_CC[],COLUMN(AN$2)+9,0)</f>
        <v>0</v>
      </c>
      <c r="BC326" s="22">
        <f>Target_AM[[#This Row],[PROPORSI]]*VLOOKUP(Target_AM[[#This Row],[NIPNAS]],Target_CC[],COLUMN(AO$2)+9,0)</f>
        <v>0</v>
      </c>
      <c r="BD326" s="22">
        <f>Target_AM[[#This Row],[PROPORSI]]*VLOOKUP(Target_AM[[#This Row],[NIPNAS]],Target_CC[],COLUMN(AP$2)+9,0)</f>
        <v>0</v>
      </c>
      <c r="BE326" s="22">
        <f>Target_AM[[#This Row],[PROPORSI]]*VLOOKUP(Target_AM[[#This Row],[NIPNAS]],Target_CC[],COLUMN(AQ$2)+9,0)</f>
        <v>0</v>
      </c>
      <c r="BF326" s="22">
        <f>Target_AM[[#This Row],[PROPORSI]]*VLOOKUP(Target_AM[[#This Row],[NIPNAS]],Target_CC[],COLUMN(AR$2)+9,0)</f>
        <v>0</v>
      </c>
      <c r="BG326" s="22">
        <f>Target_AM[[#This Row],[PROPORSI]]*VLOOKUP(Target_AM[[#This Row],[NIPNAS]],Target_CC[],COLUMN(AS$2)+9,0)</f>
        <v>0</v>
      </c>
      <c r="BH326" s="22">
        <f>Target_AM[[#This Row],[PROPORSI]]*VLOOKUP(Target_AM[[#This Row],[NIPNAS]],Target_CC[],COLUMN(AT$2)+9,0)</f>
        <v>0</v>
      </c>
      <c r="BI326" s="22">
        <f>Target_AM[[#This Row],[PROPORSI]]*VLOOKUP(Target_AM[[#This Row],[NIPNAS]],Target_CC[],COLUMN(AU$2)+9,0)</f>
        <v>0</v>
      </c>
      <c r="BJ326" s="22">
        <f>Target_AM[[#This Row],[PROPORSI]]*VLOOKUP(Target_AM[[#This Row],[NIPNAS]],Target_CC[],COLUMN(AV$2)+9,0)</f>
        <v>0</v>
      </c>
      <c r="BK326" s="22">
        <f>Target_AM[[#This Row],[PROPORSI]]*VLOOKUP(Target_AM[[#This Row],[NIPNAS]],Target_CC[],COLUMN(AW$2)+9,0)</f>
        <v>0</v>
      </c>
      <c r="BL326" s="22">
        <f>Target_AM[[#This Row],[PROPORSI]]*VLOOKUP(Target_AM[[#This Row],[NIPNAS]],Target_CC[],COLUMN(AX$2)+9,0)</f>
        <v>0</v>
      </c>
      <c r="BM326" s="22">
        <f>Target_AM[[#This Row],[PROPORSI]]*VLOOKUP(Target_AM[[#This Row],[NIPNAS]],Target_CC[],COLUMN(AY$2)+9,0)</f>
        <v>0</v>
      </c>
      <c r="BN326" s="22">
        <f>Target_AM[[#This Row],[PROPORSI]]*VLOOKUP(Target_AM[[#This Row],[NIPNAS]],Target_CC[],COLUMN(AZ$2)+9,0)</f>
        <v>0</v>
      </c>
      <c r="BO326" s="22">
        <f>Target_AM[[#This Row],[PROPORSI]]*VLOOKUP(Target_AM[[#This Row],[NIPNAS]],Target_CC[],COLUMN(BA$2)+9,0)</f>
        <v>2732000</v>
      </c>
      <c r="BP326" s="22">
        <f>Target_AM[[#This Row],[PROPORSI]]*VLOOKUP(Target_AM[[#This Row],[NIPNAS]],Target_CC[],COLUMN(BB$2)+9,0)</f>
        <v>2732000</v>
      </c>
      <c r="BQ326" s="22">
        <f>Target_AM[[#This Row],[PROPORSI]]*VLOOKUP(Target_AM[[#This Row],[NIPNAS]],Target_CC[],COLUMN(BC$2)+9,0)</f>
        <v>2732000</v>
      </c>
      <c r="BR326" s="22">
        <f>Target_AM[[#This Row],[PROPORSI]]*VLOOKUP(Target_AM[[#This Row],[NIPNAS]],Target_CC[],COLUMN(BD$2)+9,0)</f>
        <v>3192800</v>
      </c>
      <c r="BS326" s="22">
        <f>Target_AM[[#This Row],[PROPORSI]]*VLOOKUP(Target_AM[[#This Row],[NIPNAS]],Target_CC[],COLUMN(BE$2)+9,0)</f>
        <v>3192800</v>
      </c>
      <c r="BT326" s="22">
        <f>Target_AM[[#This Row],[PROPORSI]]*VLOOKUP(Target_AM[[#This Row],[NIPNAS]],Target_CC[],COLUMN(BF$2)+9,0)</f>
        <v>3192800</v>
      </c>
      <c r="BU326" s="22">
        <f>Target_AM[[#This Row],[PROPORSI]]*VLOOKUP(Target_AM[[#This Row],[NIPNAS]],Target_CC[],COLUMN(BG$2)+9,0)</f>
        <v>3192800</v>
      </c>
      <c r="BV326" s="22">
        <f>Target_AM[[#This Row],[PROPORSI]]*VLOOKUP(Target_AM[[#This Row],[NIPNAS]],Target_CC[],COLUMN(BH$2)+9,0)</f>
        <v>3192800</v>
      </c>
      <c r="BW326" s="22">
        <f>Target_AM[[#This Row],[PROPORSI]]*VLOOKUP(Target_AM[[#This Row],[NIPNAS]],Target_CC[],COLUMN(BI$2)+9,0)</f>
        <v>3192800</v>
      </c>
      <c r="BX326" s="22">
        <f>Target_AM[[#This Row],[PROPORSI]]*VLOOKUP(Target_AM[[#This Row],[NIPNAS]],Target_CC[],COLUMN(BJ$2)+9,0)</f>
        <v>3192800</v>
      </c>
      <c r="BY326" s="22">
        <f>Target_AM[[#This Row],[PROPORSI]]*VLOOKUP(Target_AM[[#This Row],[NIPNAS]],Target_CC[],COLUMN(BK$2)+9,0)</f>
        <v>3192800</v>
      </c>
      <c r="BZ326" s="22">
        <f>Target_AM[[#This Row],[PROPORSI]]*VLOOKUP(Target_AM[[#This Row],[NIPNAS]],Target_CC[],COLUMN(BL$2)+9,0)</f>
        <v>3192800</v>
      </c>
      <c r="CA326" s="22">
        <f>Target_AM[[#This Row],[PROPORSI]]*VLOOKUP(Target_AM[[#This Row],[NIPNAS]],Target_CC[],COLUMN(BM$2)+9,0)</f>
        <v>36931200</v>
      </c>
      <c r="CB326" s="22">
        <f>Target_AM[[#This Row],[PROPORSI]]*VLOOKUP(Target_AM[[#This Row],[NIPNAS]],Target_CC[],COLUMN(BN$2)+9,0)</f>
        <v>0</v>
      </c>
      <c r="CC326" s="22">
        <f>Target_AM[[#This Row],[PROPORSI]]*VLOOKUP(Target_AM[[#This Row],[NIPNAS]],Target_CC[],COLUMN(BO$2)+9,0)</f>
        <v>0</v>
      </c>
      <c r="CD326" s="22">
        <f>Target_AM[[#This Row],[PROPORSI]]*VLOOKUP(Target_AM[[#This Row],[NIPNAS]],Target_CC[],COLUMN(BP$2)+9,0)</f>
        <v>0</v>
      </c>
      <c r="CE326" s="22">
        <f>Target_AM[[#This Row],[PROPORSI]]*VLOOKUP(Target_AM[[#This Row],[NIPNAS]],Target_CC[],COLUMN(BQ$2)+9,0)</f>
        <v>0</v>
      </c>
      <c r="CF326" s="22">
        <f>Target_AM[[#This Row],[PROPORSI]]*VLOOKUP(Target_AM[[#This Row],[NIPNAS]],Target_CC[],COLUMN(BR$2)+9,0)</f>
        <v>0</v>
      </c>
      <c r="CG326" s="22">
        <f>Target_AM[[#This Row],[PROPORSI]]*VLOOKUP(Target_AM[[#This Row],[NIPNAS]],Target_CC[],COLUMN(BS$2)+9,0)</f>
        <v>0</v>
      </c>
      <c r="CH326" s="22">
        <f>Target_AM[[#This Row],[PROPORSI]]*VLOOKUP(Target_AM[[#This Row],[NIPNAS]],Target_CC[],COLUMN(BT$2)+9,0)</f>
        <v>0</v>
      </c>
      <c r="CI326" s="22">
        <f>Target_AM[[#This Row],[PROPORSI]]*VLOOKUP(Target_AM[[#This Row],[NIPNAS]],Target_CC[],COLUMN(BU$2)+9,0)</f>
        <v>0</v>
      </c>
      <c r="CJ326" s="22">
        <f>Target_AM[[#This Row],[PROPORSI]]*VLOOKUP(Target_AM[[#This Row],[NIPNAS]],Target_CC[],COLUMN(BV$2)+9,0)</f>
        <v>0</v>
      </c>
      <c r="CK326" s="22">
        <f>Target_AM[[#This Row],[PROPORSI]]*VLOOKUP(Target_AM[[#This Row],[NIPNAS]],Target_CC[],COLUMN(BW$2)+9,0)</f>
        <v>0</v>
      </c>
      <c r="CL326" s="22">
        <f>Target_AM[[#This Row],[PROPORSI]]*VLOOKUP(Target_AM[[#This Row],[NIPNAS]],Target_CC[],COLUMN(BX$2)+9,0)</f>
        <v>0</v>
      </c>
      <c r="CM326" s="22">
        <f>Target_AM[[#This Row],[PROPORSI]]*VLOOKUP(Target_AM[[#This Row],[NIPNAS]],Target_CC[],COLUMN(BY$2)+9,0)</f>
        <v>0</v>
      </c>
      <c r="CN326" s="22">
        <f>Target_AM[[#This Row],[PROPORSI]]*VLOOKUP(Target_AM[[#This Row],[NIPNAS]],Target_CC[],COLUMN(BZ$2)+9,0)</f>
        <v>0</v>
      </c>
      <c r="CO326" s="22">
        <f>Target_AM[[#This Row],[PROPORSI]]*VLOOKUP(Target_AM[[#This Row],[NIPNAS]],Target_CC[],COLUMN(CA$2)+9,0)</f>
        <v>3192800</v>
      </c>
      <c r="CP326" s="22">
        <f>Target_AM[[#This Row],[PROPORSI]]*VLOOKUP(Target_AM[[#This Row],[NIPNAS]],Target_CC[],COLUMN(CB$2)+9,0)</f>
        <v>3192800</v>
      </c>
      <c r="CQ326" s="22">
        <f>Target_AM[[#This Row],[PROPORSI]]*VLOOKUP(Target_AM[[#This Row],[NIPNAS]],Target_CC[],COLUMN(CC$2)+9,0)</f>
        <v>3192800</v>
      </c>
      <c r="CR326" s="22">
        <f>Target_AM[[#This Row],[PROPORSI]]*VLOOKUP(Target_AM[[#This Row],[NIPNAS]],Target_CC[],COLUMN(CD$2)+9,0)</f>
        <v>3192800</v>
      </c>
      <c r="CS326" s="22">
        <f>Target_AM[[#This Row],[PROPORSI]]*VLOOKUP(Target_AM[[#This Row],[NIPNAS]],Target_CC[],COLUMN(CE$2)+9,0)</f>
        <v>3192800</v>
      </c>
      <c r="CT326" s="22">
        <f>Target_AM[[#This Row],[PROPORSI]]*VLOOKUP(Target_AM[[#This Row],[NIPNAS]],Target_CC[],COLUMN(CF$2)+9,0)</f>
        <v>3192800</v>
      </c>
      <c r="CU326" s="22">
        <f>Target_AM[[#This Row],[PROPORSI]]*VLOOKUP(Target_AM[[#This Row],[NIPNAS]],Target_CC[],COLUMN(CG$2)+9,0)</f>
        <v>3192800</v>
      </c>
      <c r="CV326" s="22">
        <f>Target_AM[[#This Row],[PROPORSI]]*VLOOKUP(Target_AM[[#This Row],[NIPNAS]],Target_CC[],COLUMN(CH$2)+9,0)</f>
        <v>3192800</v>
      </c>
      <c r="CW326" s="22">
        <f>Target_AM[[#This Row],[PROPORSI]]*VLOOKUP(Target_AM[[#This Row],[NIPNAS]],Target_CC[],COLUMN(CI$2)+9,0)</f>
        <v>3192800</v>
      </c>
      <c r="CX326" s="22">
        <f>Target_AM[[#This Row],[PROPORSI]]*VLOOKUP(Target_AM[[#This Row],[NIPNAS]],Target_CC[],COLUMN(CJ$2)+9,0)</f>
        <v>3192800</v>
      </c>
      <c r="CY326" s="22">
        <f>Target_AM[[#This Row],[PROPORSI]]*VLOOKUP(Target_AM[[#This Row],[NIPNAS]],Target_CC[],COLUMN(CK$2)+9,0)</f>
        <v>3192800</v>
      </c>
      <c r="CZ326" s="22">
        <f>Target_AM[[#This Row],[PROPORSI]]*VLOOKUP(Target_AM[[#This Row],[NIPNAS]],Target_CC[],COLUMN(CL$2)+9,0)</f>
        <v>3192800</v>
      </c>
      <c r="DA326" s="22">
        <f>Target_AM[[#This Row],[PROPORSI]]*VLOOKUP(Target_AM[[#This Row],[NIPNAS]],Target_CC[],COLUMN(CM$2)+9,0)</f>
        <v>38313600</v>
      </c>
      <c r="DB326" s="22">
        <f>Target_AM[[#This Row],[PROPORSI]]*VLOOKUP(Target_AM[[#This Row],[NIPNAS]],Target_CC[],COLUMN(CN$2)+9,0)</f>
        <v>0</v>
      </c>
      <c r="DC326" s="22">
        <f>Target_AM[[#This Row],[PROPORSI]]*VLOOKUP(Target_AM[[#This Row],[NIPNAS]],Target_CC[],COLUMN(CO$2)+9,0)</f>
        <v>0</v>
      </c>
      <c r="DD326" s="22">
        <f>Target_AM[[#This Row],[PROPORSI]]*VLOOKUP(Target_AM[[#This Row],[NIPNAS]],Target_CC[],COLUMN(CP$2)+9,0)</f>
        <v>0</v>
      </c>
      <c r="DE326" s="22">
        <f>Target_AM[[#This Row],[PROPORSI]]*VLOOKUP(Target_AM[[#This Row],[NIPNAS]],Target_CC[],COLUMN(CQ$2)+9,0)</f>
        <v>0</v>
      </c>
      <c r="DF326" s="22">
        <f>Target_AM[[#This Row],[PROPORSI]]*VLOOKUP(Target_AM[[#This Row],[NIPNAS]],Target_CC[],COLUMN(CR$2)+9,0)</f>
        <v>0</v>
      </c>
      <c r="DG326" s="22">
        <f>Target_AM[[#This Row],[PROPORSI]]*VLOOKUP(Target_AM[[#This Row],[NIPNAS]],Target_CC[],COLUMN(CS$2)+9,0)</f>
        <v>0</v>
      </c>
      <c r="DH326" s="22">
        <f>Target_AM[[#This Row],[PROPORSI]]*VLOOKUP(Target_AM[[#This Row],[NIPNAS]],Target_CC[],COLUMN(CT$2)+9,0)</f>
        <v>0</v>
      </c>
      <c r="DI326" s="22">
        <f>Target_AM[[#This Row],[PROPORSI]]*VLOOKUP(Target_AM[[#This Row],[NIPNAS]],Target_CC[],COLUMN(CU$2)+9,0)</f>
        <v>0</v>
      </c>
      <c r="DJ326" s="22">
        <f>Target_AM[[#This Row],[PROPORSI]]*VLOOKUP(Target_AM[[#This Row],[NIPNAS]],Target_CC[],COLUMN(CV$2)+9,0)</f>
        <v>0</v>
      </c>
      <c r="DK326" s="22">
        <f>Target_AM[[#This Row],[PROPORSI]]*VLOOKUP(Target_AM[[#This Row],[NIPNAS]],Target_CC[],COLUMN(CW$2)+9,0)</f>
        <v>0</v>
      </c>
      <c r="DL326" s="22">
        <f>Target_AM[[#This Row],[PROPORSI]]*VLOOKUP(Target_AM[[#This Row],[NIPNAS]],Target_CC[],COLUMN(CX$2)+9,0)</f>
        <v>0</v>
      </c>
      <c r="DM326" s="22">
        <f>Target_AM[[#This Row],[PROPORSI]]*VLOOKUP(Target_AM[[#This Row],[NIPNAS]],Target_CC[],COLUMN(CY$2)+9,0)</f>
        <v>0</v>
      </c>
      <c r="DN326" s="22">
        <f>Target_AM[[#This Row],[PROPORSI]]*VLOOKUP(Target_AM[[#This Row],[NIPNAS]],Target_CC[],COLUMN(CZ$2)+9,0)</f>
        <v>0</v>
      </c>
      <c r="DO326" s="22">
        <f>Target_AM[[#This Row],[PROPORSI]]*VLOOKUP(Target_AM[[#This Row],[NIPNAS]],Target_CC[],COLUMN(DA$2)+9,0)</f>
        <v>0</v>
      </c>
      <c r="DP326" s="22">
        <f>Target_AM[[#This Row],[PROPORSI]]*VLOOKUP(Target_AM[[#This Row],[NIPNAS]],Target_CC[],COLUMN(DB$2)+9,0)</f>
        <v>0</v>
      </c>
      <c r="DQ326" s="22">
        <f>Target_AM[[#This Row],[PROPORSI]]*VLOOKUP(Target_AM[[#This Row],[NIPNAS]],Target_CC[],COLUMN(DC$2)+9,0)</f>
        <v>0</v>
      </c>
      <c r="DR326" s="22">
        <f>Target_AM[[#This Row],[PROPORSI]]*VLOOKUP(Target_AM[[#This Row],[NIPNAS]],Target_CC[],COLUMN(DD$2)+9,0)</f>
        <v>0</v>
      </c>
      <c r="DS326" s="22">
        <f>Target_AM[[#This Row],[PROPORSI]]*VLOOKUP(Target_AM[[#This Row],[NIPNAS]],Target_CC[],COLUMN(DE$2)+9,0)</f>
        <v>0</v>
      </c>
      <c r="DT326" s="22">
        <f>Target_AM[[#This Row],[PROPORSI]]*VLOOKUP(Target_AM[[#This Row],[NIPNAS]],Target_CC[],COLUMN(DF$2)+9,0)</f>
        <v>0</v>
      </c>
      <c r="DU326" s="22">
        <f>Target_AM[[#This Row],[PROPORSI]]*VLOOKUP(Target_AM[[#This Row],[NIPNAS]],Target_CC[],COLUMN(DG$2)+9,0)</f>
        <v>0</v>
      </c>
      <c r="DV326" s="22">
        <f>Target_AM[[#This Row],[PROPORSI]]*VLOOKUP(Target_AM[[#This Row],[NIPNAS]],Target_CC[],COLUMN(DH$2)+9,0)</f>
        <v>0</v>
      </c>
      <c r="DW326" s="22">
        <f>Target_AM[[#This Row],[PROPORSI]]*VLOOKUP(Target_AM[[#This Row],[NIPNAS]],Target_CC[],COLUMN(DI$2)+9,0)</f>
        <v>0</v>
      </c>
      <c r="DX326" s="22">
        <f>Target_AM[[#This Row],[PROPORSI]]*VLOOKUP(Target_AM[[#This Row],[NIPNAS]],Target_CC[],COLUMN(DJ$2)+9,0)</f>
        <v>0</v>
      </c>
      <c r="DY326" s="22">
        <f>Target_AM[[#This Row],[PROPORSI]]*VLOOKUP(Target_AM[[#This Row],[NIPNAS]],Target_CC[],COLUMN(DK$2)+9,0)</f>
        <v>0</v>
      </c>
      <c r="DZ326" s="22">
        <f>Target_AM[[#This Row],[PROPORSI]]*VLOOKUP(Target_AM[[#This Row],[NIPNAS]],Target_CC[],COLUMN(DL$2)+9,0)</f>
        <v>0</v>
      </c>
      <c r="EA326" s="22">
        <f>Target_AM[[#This Row],[PROPORSI]]*VLOOKUP(Target_AM[[#This Row],[NIPNAS]],Target_CC[],COLUMN(DM$2)+9,0)</f>
        <v>0</v>
      </c>
    </row>
    <row r="327" spans="2:131" x14ac:dyDescent="0.3">
      <c r="B327">
        <v>406077</v>
      </c>
      <c r="C327" t="s">
        <v>1026</v>
      </c>
      <c r="D327">
        <v>1</v>
      </c>
      <c r="E327" s="8">
        <v>45658</v>
      </c>
      <c r="F327">
        <v>5588544</v>
      </c>
      <c r="G327" t="s">
        <v>670</v>
      </c>
      <c r="J327" t="s">
        <v>363</v>
      </c>
      <c r="K327" t="s">
        <v>26</v>
      </c>
      <c r="L327" t="s">
        <v>159</v>
      </c>
      <c r="M327" t="s">
        <v>29</v>
      </c>
      <c r="N327" s="23">
        <f>Target_AM[[#This Row],[PROPORSI]]*VLOOKUP(Target_AM[[#This Row],[NIPNAS]],Target_CC[],9,0)</f>
        <v>47575109.153515995</v>
      </c>
      <c r="O327" s="22">
        <f>Target_AM[[#This Row],[PROPORSI]]*VLOOKUP(Target_AM[[#This Row],[NIPNAS]],Target_CC[],COLUMN(A$2)+9,0)</f>
        <v>2841744</v>
      </c>
      <c r="P327" s="22">
        <f>Target_AM[[#This Row],[PROPORSI]]*VLOOKUP(Target_AM[[#This Row],[NIPNAS]],Target_CC[],COLUMN(B$2)+9,0)</f>
        <v>2841744</v>
      </c>
      <c r="Q327" s="22">
        <f>Target_AM[[#This Row],[PROPORSI]]*VLOOKUP(Target_AM[[#This Row],[NIPNAS]],Target_CC[],COLUMN(C$2)+9,0)</f>
        <v>2728074.2399999998</v>
      </c>
      <c r="R327" s="22">
        <f>Target_AM[[#This Row],[PROPORSI]]*VLOOKUP(Target_AM[[#This Row],[NIPNAS]],Target_CC[],COLUMN(D$2)+9,0)</f>
        <v>2869024.7423999999</v>
      </c>
      <c r="S327" s="22">
        <f>Target_AM[[#This Row],[PROPORSI]]*VLOOKUP(Target_AM[[#This Row],[NIPNAS]],Target_CC[],COLUMN(E$2)+9,0)</f>
        <v>2728347.0474239998</v>
      </c>
      <c r="T327" s="22">
        <f>Target_AM[[#This Row],[PROPORSI]]*VLOOKUP(Target_AM[[#This Row],[NIPNAS]],Target_CC[],COLUMN(F$2)+9,0)</f>
        <v>2726940.2704742397</v>
      </c>
      <c r="U327" s="22">
        <f>Target_AM[[#This Row],[PROPORSI]]*VLOOKUP(Target_AM[[#This Row],[NIPNAS]],Target_CC[],COLUMN(G$2)+9,0)</f>
        <v>3295275.0027047419</v>
      </c>
      <c r="V327" s="22">
        <f>Target_AM[[#This Row],[PROPORSI]]*VLOOKUP(Target_AM[[#This Row],[NIPNAS]],Target_CC[],COLUMN(H$2)+9,0)</f>
        <v>2874696.7500270475</v>
      </c>
      <c r="W327" s="22">
        <f>Target_AM[[#This Row],[PROPORSI]]*VLOOKUP(Target_AM[[#This Row],[NIPNAS]],Target_CC[],COLUMN(I$2)+9,0)</f>
        <v>3012578.1675002705</v>
      </c>
      <c r="X327" s="22">
        <f>Target_AM[[#This Row],[PROPORSI]]*VLOOKUP(Target_AM[[#This Row],[NIPNAS]],Target_CC[],COLUMN(J$2)+9,0)</f>
        <v>3298131.3816750022</v>
      </c>
      <c r="Y327" s="22">
        <f>Target_AM[[#This Row],[PROPORSI]]*VLOOKUP(Target_AM[[#This Row],[NIPNAS]],Target_CC[],COLUMN(K$2)+9,0)</f>
        <v>2874725.31381675</v>
      </c>
      <c r="Z327" s="22">
        <f>Target_AM[[#This Row],[PROPORSI]]*VLOOKUP(Target_AM[[#This Row],[NIPNAS]],Target_CC[],COLUMN(L$2)+9,0)</f>
        <v>3154665.6531381677</v>
      </c>
      <c r="AA327" s="22">
        <f>Target_AM[[#This Row],[PROPORSI]]*VLOOKUP(Target_AM[[#This Row],[NIPNAS]],Target_CC[],COLUMN(M$2)+9,0)</f>
        <v>35245946.569160216</v>
      </c>
      <c r="AB327" s="22">
        <f>Target_AM[[#This Row],[PROPORSI]]*VLOOKUP(Target_AM[[#This Row],[NIPNAS]],Target_CC[],COLUMN(N$2)+9,0)</f>
        <v>87946.520769746858</v>
      </c>
      <c r="AC327" s="22">
        <f>Target_AM[[#This Row],[PROPORSI]]*VLOOKUP(Target_AM[[#This Row],[NIPNAS]],Target_CC[],COLUMN(O$2)+9,0)</f>
        <v>514484.96511701494</v>
      </c>
      <c r="AD327" s="22">
        <f>Target_AM[[#This Row],[PROPORSI]]*VLOOKUP(Target_AM[[#This Row],[NIPNAS]],Target_CC[],COLUMN(P$2)+9,0)</f>
        <v>470077.12748797552</v>
      </c>
      <c r="AE327" s="22">
        <f>Target_AM[[#This Row],[PROPORSI]]*VLOOKUP(Target_AM[[#This Row],[NIPNAS]],Target_CC[],COLUMN(Q$2)+9,0)</f>
        <v>324473.16496911453</v>
      </c>
      <c r="AF327" s="22">
        <f>Target_AM[[#This Row],[PROPORSI]]*VLOOKUP(Target_AM[[#This Row],[NIPNAS]],Target_CC[],COLUMN(R$2)+9,0)</f>
        <v>438432.8326880298</v>
      </c>
      <c r="AG327" s="22">
        <f>Target_AM[[#This Row],[PROPORSI]]*VLOOKUP(Target_AM[[#This Row],[NIPNAS]],Target_CC[],COLUMN(S$2)+9,0)</f>
        <v>633858.41401777114</v>
      </c>
      <c r="AH327" s="22">
        <f>Target_AM[[#This Row],[PROPORSI]]*VLOOKUP(Target_AM[[#This Row],[NIPNAS]],Target_CC[],COLUMN(T$2)+9,0)</f>
        <v>745956.98421913735</v>
      </c>
      <c r="AI327" s="22">
        <f>Target_AM[[#This Row],[PROPORSI]]*VLOOKUP(Target_AM[[#This Row],[NIPNAS]],Target_CC[],COLUMN(U$2)+9,0)</f>
        <v>824119.05554166518</v>
      </c>
      <c r="AJ327" s="22">
        <f>Target_AM[[#This Row],[PROPORSI]]*VLOOKUP(Target_AM[[#This Row],[NIPNAS]],Target_CC[],COLUMN(V$2)+9,0)</f>
        <v>675070.90963539772</v>
      </c>
      <c r="AK327" s="22">
        <f>Target_AM[[#This Row],[PROPORSI]]*VLOOKUP(Target_AM[[#This Row],[NIPNAS]],Target_CC[],COLUMN(W$2)+9,0)</f>
        <v>830590.16871034098</v>
      </c>
      <c r="AL327" s="22">
        <f>Target_AM[[#This Row],[PROPORSI]]*VLOOKUP(Target_AM[[#This Row],[NIPNAS]],Target_CC[],COLUMN(X$2)+9,0)</f>
        <v>1118187.8874279018</v>
      </c>
      <c r="AM327" s="22">
        <f>Target_AM[[#This Row],[PROPORSI]]*VLOOKUP(Target_AM[[#This Row],[NIPNAS]],Target_CC[],COLUMN(Y$2)+9,0)</f>
        <v>700218.95374250307</v>
      </c>
      <c r="AN327" s="22">
        <f>Target_AM[[#This Row],[PROPORSI]]*VLOOKUP(Target_AM[[#This Row],[NIPNAS]],Target_CC[],COLUMN(Z$2)+9,0)</f>
        <v>7363416.9843266001</v>
      </c>
      <c r="AO327" s="22">
        <f>Target_AM[[#This Row],[PROPORSI]]*VLOOKUP(Target_AM[[#This Row],[NIPNAS]],Target_CC[],COLUMN(AA$2)+9,0)</f>
        <v>2929690.520769747</v>
      </c>
      <c r="AP327" s="22">
        <f>Target_AM[[#This Row],[PROPORSI]]*VLOOKUP(Target_AM[[#This Row],[NIPNAS]],Target_CC[],COLUMN(AB$2)+9,0)</f>
        <v>3356228.9651170149</v>
      </c>
      <c r="AQ327" s="22">
        <f>Target_AM[[#This Row],[PROPORSI]]*VLOOKUP(Target_AM[[#This Row],[NIPNAS]],Target_CC[],COLUMN(AC$2)+9,0)</f>
        <v>3198151.3674879754</v>
      </c>
      <c r="AR327" s="22">
        <f>Target_AM[[#This Row],[PROPORSI]]*VLOOKUP(Target_AM[[#This Row],[NIPNAS]],Target_CC[],COLUMN(AD$2)+9,0)</f>
        <v>3193497.9073691145</v>
      </c>
      <c r="AS327" s="22">
        <f>Target_AM[[#This Row],[PROPORSI]]*VLOOKUP(Target_AM[[#This Row],[NIPNAS]],Target_CC[],COLUMN(AE$2)+9,0)</f>
        <v>3166779.8801120296</v>
      </c>
      <c r="AT327" s="22">
        <f>Target_AM[[#This Row],[PROPORSI]]*VLOOKUP(Target_AM[[#This Row],[NIPNAS]],Target_CC[],COLUMN(AF$2)+9,0)</f>
        <v>3360798.6844920106</v>
      </c>
      <c r="AU327" s="22">
        <f>Target_AM[[#This Row],[PROPORSI]]*VLOOKUP(Target_AM[[#This Row],[NIPNAS]],Target_CC[],COLUMN(AG$2)+9,0)</f>
        <v>4041231.986923879</v>
      </c>
      <c r="AV327" s="22">
        <f>Target_AM[[#This Row],[PROPORSI]]*VLOOKUP(Target_AM[[#This Row],[NIPNAS]],Target_CC[],COLUMN(AH$2)+9,0)</f>
        <v>3698815.8055687128</v>
      </c>
      <c r="AW327" s="22">
        <f>Target_AM[[#This Row],[PROPORSI]]*VLOOKUP(Target_AM[[#This Row],[NIPNAS]],Target_CC[],COLUMN(AI$2)+9,0)</f>
        <v>3687649.0771356681</v>
      </c>
      <c r="AX327" s="22">
        <f>Target_AM[[#This Row],[PROPORSI]]*VLOOKUP(Target_AM[[#This Row],[NIPNAS]],Target_CC[],COLUMN(AJ$2)+9,0)</f>
        <v>4128721.5503853429</v>
      </c>
      <c r="AY327" s="22">
        <f>Target_AM[[#This Row],[PROPORSI]]*VLOOKUP(Target_AM[[#This Row],[NIPNAS]],Target_CC[],COLUMN(AK$2)+9,0)</f>
        <v>3992913.2012446518</v>
      </c>
      <c r="AZ327" s="22">
        <f>Target_AM[[#This Row],[PROPORSI]]*VLOOKUP(Target_AM[[#This Row],[NIPNAS]],Target_CC[],COLUMN(AL$2)+9,0)</f>
        <v>3854884.6068806709</v>
      </c>
      <c r="BA327" s="22">
        <f>Target_AM[[#This Row],[PROPORSI]]*VLOOKUP(Target_AM[[#This Row],[NIPNAS]],Target_CC[],COLUMN(AM$2)+9,0)</f>
        <v>42609363.553486824</v>
      </c>
      <c r="BB327" s="22">
        <f>Target_AM[[#This Row],[PROPORSI]]*VLOOKUP(Target_AM[[#This Row],[NIPNAS]],Target_CC[],COLUMN(AN$2)+9,0)</f>
        <v>792396.75529236195</v>
      </c>
      <c r="BC327" s="22">
        <f>Target_AM[[#This Row],[PROPORSI]]*VLOOKUP(Target_AM[[#This Row],[NIPNAS]],Target_CC[],COLUMN(AO$2)+9,0)</f>
        <v>6032290.547343405</v>
      </c>
      <c r="BD327" s="22">
        <f>Target_AM[[#This Row],[PROPORSI]]*VLOOKUP(Target_AM[[#This Row],[NIPNAS]],Target_CC[],COLUMN(AP$2)+9,0)</f>
        <v>1721168.2227272117</v>
      </c>
      <c r="BE327" s="22">
        <f>Target_AM[[#This Row],[PROPORSI]]*VLOOKUP(Target_AM[[#This Row],[NIPNAS]],Target_CC[],COLUMN(AQ$2)+9,0)</f>
        <v>3730263.1812121775</v>
      </c>
      <c r="BF327" s="22">
        <f>Target_AM[[#This Row],[PROPORSI]]*VLOOKUP(Target_AM[[#This Row],[NIPNAS]],Target_CC[],COLUMN(AR$2)+9,0)</f>
        <v>4356146.5649457099</v>
      </c>
      <c r="BG327" s="22">
        <f>Target_AM[[#This Row],[PROPORSI]]*VLOOKUP(Target_AM[[#This Row],[NIPNAS]],Target_CC[],COLUMN(AS$2)+9,0)</f>
        <v>4727385.5144472579</v>
      </c>
      <c r="BH327" s="22">
        <f>Target_AM[[#This Row],[PROPORSI]]*VLOOKUP(Target_AM[[#This Row],[NIPNAS]],Target_CC[],COLUMN(AT$2)+9,0)</f>
        <v>304335.51175167295</v>
      </c>
      <c r="BI327" s="22">
        <f>Target_AM[[#This Row],[PROPORSI]]*VLOOKUP(Target_AM[[#This Row],[NIPNAS]],Target_CC[],COLUMN(AU$2)+9,0)</f>
        <v>6178364.2199487239</v>
      </c>
      <c r="BJ327" s="22">
        <f>Target_AM[[#This Row],[PROPORSI]]*VLOOKUP(Target_AM[[#This Row],[NIPNAS]],Target_CC[],COLUMN(AV$2)+9,0)</f>
        <v>2219161.1340547749</v>
      </c>
      <c r="BK327" s="22">
        <f>Target_AM[[#This Row],[PROPORSI]]*VLOOKUP(Target_AM[[#This Row],[NIPNAS]],Target_CC[],COLUMN(AW$2)+9,0)</f>
        <v>6294176.2929679696</v>
      </c>
      <c r="BL327" s="22">
        <f>Target_AM[[#This Row],[PROPORSI]]*VLOOKUP(Target_AM[[#This Row],[NIPNAS]],Target_CC[],COLUMN(AX$2)+9,0)</f>
        <v>4667404.7998496499</v>
      </c>
      <c r="BM327" s="22">
        <f>Target_AM[[#This Row],[PROPORSI]]*VLOOKUP(Target_AM[[#This Row],[NIPNAS]],Target_CC[],COLUMN(AY$2)+9,0)</f>
        <v>3677144.2621599752</v>
      </c>
      <c r="BN327" s="22">
        <f>Target_AM[[#This Row],[PROPORSI]]*VLOOKUP(Target_AM[[#This Row],[NIPNAS]],Target_CC[],COLUMN(AZ$2)+9,0)</f>
        <v>44700237.006700888</v>
      </c>
      <c r="BO327" s="22">
        <f>Target_AM[[#This Row],[PROPORSI]]*VLOOKUP(Target_AM[[#This Row],[NIPNAS]],Target_CC[],COLUMN(BA$2)+9,0)</f>
        <v>2797883</v>
      </c>
      <c r="BP327" s="22">
        <f>Target_AM[[#This Row],[PROPORSI]]*VLOOKUP(Target_AM[[#This Row],[NIPNAS]],Target_CC[],COLUMN(BB$2)+9,0)</f>
        <v>2800713</v>
      </c>
      <c r="BQ327" s="22">
        <f>Target_AM[[#This Row],[PROPORSI]]*VLOOKUP(Target_AM[[#This Row],[NIPNAS]],Target_CC[],COLUMN(BC$2)+9,0)</f>
        <v>2779053</v>
      </c>
      <c r="BR327" s="22">
        <f>Target_AM[[#This Row],[PROPORSI]]*VLOOKUP(Target_AM[[#This Row],[NIPNAS]],Target_CC[],COLUMN(BD$2)+9,0)</f>
        <v>3067903</v>
      </c>
      <c r="BS327" s="22">
        <f>Target_AM[[#This Row],[PROPORSI]]*VLOOKUP(Target_AM[[#This Row],[NIPNAS]],Target_CC[],COLUMN(BE$2)+9,0)</f>
        <v>3067903</v>
      </c>
      <c r="BT327" s="22">
        <f>Target_AM[[#This Row],[PROPORSI]]*VLOOKUP(Target_AM[[#This Row],[NIPNAS]],Target_CC[],COLUMN(BF$2)+9,0)</f>
        <v>3067903</v>
      </c>
      <c r="BU327" s="22">
        <f>Target_AM[[#This Row],[PROPORSI]]*VLOOKUP(Target_AM[[#This Row],[NIPNAS]],Target_CC[],COLUMN(BG$2)+9,0)</f>
        <v>3067903</v>
      </c>
      <c r="BV327" s="22">
        <f>Target_AM[[#This Row],[PROPORSI]]*VLOOKUP(Target_AM[[#This Row],[NIPNAS]],Target_CC[],COLUMN(BH$2)+9,0)</f>
        <v>3067903</v>
      </c>
      <c r="BW327" s="22">
        <f>Target_AM[[#This Row],[PROPORSI]]*VLOOKUP(Target_AM[[#This Row],[NIPNAS]],Target_CC[],COLUMN(BI$2)+9,0)</f>
        <v>3067903</v>
      </c>
      <c r="BX327" s="22">
        <f>Target_AM[[#This Row],[PROPORSI]]*VLOOKUP(Target_AM[[#This Row],[NIPNAS]],Target_CC[],COLUMN(BJ$2)+9,0)</f>
        <v>3067903</v>
      </c>
      <c r="BY327" s="22">
        <f>Target_AM[[#This Row],[PROPORSI]]*VLOOKUP(Target_AM[[#This Row],[NIPNAS]],Target_CC[],COLUMN(BK$2)+9,0)</f>
        <v>3067903</v>
      </c>
      <c r="BZ327" s="22">
        <f>Target_AM[[#This Row],[PROPORSI]]*VLOOKUP(Target_AM[[#This Row],[NIPNAS]],Target_CC[],COLUMN(BL$2)+9,0)</f>
        <v>3067903</v>
      </c>
      <c r="CA327" s="22">
        <f>Target_AM[[#This Row],[PROPORSI]]*VLOOKUP(Target_AM[[#This Row],[NIPNAS]],Target_CC[],COLUMN(BM$2)+9,0)</f>
        <v>35988776</v>
      </c>
      <c r="CB327" s="22">
        <f>Target_AM[[#This Row],[PROPORSI]]*VLOOKUP(Target_AM[[#This Row],[NIPNAS]],Target_CC[],COLUMN(BN$2)+9,0)</f>
        <v>0</v>
      </c>
      <c r="CC327" s="22">
        <f>Target_AM[[#This Row],[PROPORSI]]*VLOOKUP(Target_AM[[#This Row],[NIPNAS]],Target_CC[],COLUMN(BO$2)+9,0)</f>
        <v>0</v>
      </c>
      <c r="CD327" s="22">
        <f>Target_AM[[#This Row],[PROPORSI]]*VLOOKUP(Target_AM[[#This Row],[NIPNAS]],Target_CC[],COLUMN(BP$2)+9,0)</f>
        <v>0</v>
      </c>
      <c r="CE327" s="22">
        <f>Target_AM[[#This Row],[PROPORSI]]*VLOOKUP(Target_AM[[#This Row],[NIPNAS]],Target_CC[],COLUMN(BQ$2)+9,0)</f>
        <v>0</v>
      </c>
      <c r="CF327" s="22">
        <f>Target_AM[[#This Row],[PROPORSI]]*VLOOKUP(Target_AM[[#This Row],[NIPNAS]],Target_CC[],COLUMN(BR$2)+9,0)</f>
        <v>0</v>
      </c>
      <c r="CG327" s="22">
        <f>Target_AM[[#This Row],[PROPORSI]]*VLOOKUP(Target_AM[[#This Row],[NIPNAS]],Target_CC[],COLUMN(BS$2)+9,0)</f>
        <v>0</v>
      </c>
      <c r="CH327" s="22">
        <f>Target_AM[[#This Row],[PROPORSI]]*VLOOKUP(Target_AM[[#This Row],[NIPNAS]],Target_CC[],COLUMN(BT$2)+9,0)</f>
        <v>0</v>
      </c>
      <c r="CI327" s="22">
        <f>Target_AM[[#This Row],[PROPORSI]]*VLOOKUP(Target_AM[[#This Row],[NIPNAS]],Target_CC[],COLUMN(BU$2)+9,0)</f>
        <v>0</v>
      </c>
      <c r="CJ327" s="22">
        <f>Target_AM[[#This Row],[PROPORSI]]*VLOOKUP(Target_AM[[#This Row],[NIPNAS]],Target_CC[],COLUMN(BV$2)+9,0)</f>
        <v>0</v>
      </c>
      <c r="CK327" s="22">
        <f>Target_AM[[#This Row],[PROPORSI]]*VLOOKUP(Target_AM[[#This Row],[NIPNAS]],Target_CC[],COLUMN(BW$2)+9,0)</f>
        <v>0</v>
      </c>
      <c r="CL327" s="22">
        <f>Target_AM[[#This Row],[PROPORSI]]*VLOOKUP(Target_AM[[#This Row],[NIPNAS]],Target_CC[],COLUMN(BX$2)+9,0)</f>
        <v>0</v>
      </c>
      <c r="CM327" s="22">
        <f>Target_AM[[#This Row],[PROPORSI]]*VLOOKUP(Target_AM[[#This Row],[NIPNAS]],Target_CC[],COLUMN(BY$2)+9,0)</f>
        <v>0</v>
      </c>
      <c r="CN327" s="22">
        <f>Target_AM[[#This Row],[PROPORSI]]*VLOOKUP(Target_AM[[#This Row],[NIPNAS]],Target_CC[],COLUMN(BZ$2)+9,0)</f>
        <v>0</v>
      </c>
      <c r="CO327" s="22">
        <f>Target_AM[[#This Row],[PROPORSI]]*VLOOKUP(Target_AM[[#This Row],[NIPNAS]],Target_CC[],COLUMN(CA$2)+9,0)</f>
        <v>3086483</v>
      </c>
      <c r="CP327" s="22">
        <f>Target_AM[[#This Row],[PROPORSI]]*VLOOKUP(Target_AM[[#This Row],[NIPNAS]],Target_CC[],COLUMN(CB$2)+9,0)</f>
        <v>3089313</v>
      </c>
      <c r="CQ327" s="22">
        <f>Target_AM[[#This Row],[PROPORSI]]*VLOOKUP(Target_AM[[#This Row],[NIPNAS]],Target_CC[],COLUMN(CC$2)+9,0)</f>
        <v>3067903</v>
      </c>
      <c r="CR327" s="22">
        <f>Target_AM[[#This Row],[PROPORSI]]*VLOOKUP(Target_AM[[#This Row],[NIPNAS]],Target_CC[],COLUMN(CD$2)+9,0)</f>
        <v>3067903</v>
      </c>
      <c r="CS327" s="22">
        <f>Target_AM[[#This Row],[PROPORSI]]*VLOOKUP(Target_AM[[#This Row],[NIPNAS]],Target_CC[],COLUMN(CE$2)+9,0)</f>
        <v>3067903</v>
      </c>
      <c r="CT327" s="22">
        <f>Target_AM[[#This Row],[PROPORSI]]*VLOOKUP(Target_AM[[#This Row],[NIPNAS]],Target_CC[],COLUMN(CF$2)+9,0)</f>
        <v>3067903</v>
      </c>
      <c r="CU327" s="22">
        <f>Target_AM[[#This Row],[PROPORSI]]*VLOOKUP(Target_AM[[#This Row],[NIPNAS]],Target_CC[],COLUMN(CG$2)+9,0)</f>
        <v>3067903</v>
      </c>
      <c r="CV327" s="22">
        <f>Target_AM[[#This Row],[PROPORSI]]*VLOOKUP(Target_AM[[#This Row],[NIPNAS]],Target_CC[],COLUMN(CH$2)+9,0)</f>
        <v>3067903</v>
      </c>
      <c r="CW327" s="22">
        <f>Target_AM[[#This Row],[PROPORSI]]*VLOOKUP(Target_AM[[#This Row],[NIPNAS]],Target_CC[],COLUMN(CI$2)+9,0)</f>
        <v>3067903</v>
      </c>
      <c r="CX327" s="22">
        <f>Target_AM[[#This Row],[PROPORSI]]*VLOOKUP(Target_AM[[#This Row],[NIPNAS]],Target_CC[],COLUMN(CJ$2)+9,0)</f>
        <v>3067903</v>
      </c>
      <c r="CY327" s="22">
        <f>Target_AM[[#This Row],[PROPORSI]]*VLOOKUP(Target_AM[[#This Row],[NIPNAS]],Target_CC[],COLUMN(CK$2)+9,0)</f>
        <v>3067903</v>
      </c>
      <c r="CZ327" s="22">
        <f>Target_AM[[#This Row],[PROPORSI]]*VLOOKUP(Target_AM[[#This Row],[NIPNAS]],Target_CC[],COLUMN(CL$2)+9,0)</f>
        <v>3067903</v>
      </c>
      <c r="DA327" s="22">
        <f>Target_AM[[#This Row],[PROPORSI]]*VLOOKUP(Target_AM[[#This Row],[NIPNAS]],Target_CC[],COLUMN(CM$2)+9,0)</f>
        <v>36854826</v>
      </c>
      <c r="DB327" s="22">
        <f>Target_AM[[#This Row],[PROPORSI]]*VLOOKUP(Target_AM[[#This Row],[NIPNAS]],Target_CC[],COLUMN(CN$2)+9,0)</f>
        <v>0</v>
      </c>
      <c r="DC327" s="22">
        <f>Target_AM[[#This Row],[PROPORSI]]*VLOOKUP(Target_AM[[#This Row],[NIPNAS]],Target_CC[],COLUMN(CO$2)+9,0)</f>
        <v>0</v>
      </c>
      <c r="DD327" s="22">
        <f>Target_AM[[#This Row],[PROPORSI]]*VLOOKUP(Target_AM[[#This Row],[NIPNAS]],Target_CC[],COLUMN(CP$2)+9,0)</f>
        <v>0</v>
      </c>
      <c r="DE327" s="22">
        <f>Target_AM[[#This Row],[PROPORSI]]*VLOOKUP(Target_AM[[#This Row],[NIPNAS]],Target_CC[],COLUMN(CQ$2)+9,0)</f>
        <v>0</v>
      </c>
      <c r="DF327" s="22">
        <f>Target_AM[[#This Row],[PROPORSI]]*VLOOKUP(Target_AM[[#This Row],[NIPNAS]],Target_CC[],COLUMN(CR$2)+9,0)</f>
        <v>0</v>
      </c>
      <c r="DG327" s="22">
        <f>Target_AM[[#This Row],[PROPORSI]]*VLOOKUP(Target_AM[[#This Row],[NIPNAS]],Target_CC[],COLUMN(CS$2)+9,0)</f>
        <v>0</v>
      </c>
      <c r="DH327" s="22">
        <f>Target_AM[[#This Row],[PROPORSI]]*VLOOKUP(Target_AM[[#This Row],[NIPNAS]],Target_CC[],COLUMN(CT$2)+9,0)</f>
        <v>0</v>
      </c>
      <c r="DI327" s="22">
        <f>Target_AM[[#This Row],[PROPORSI]]*VLOOKUP(Target_AM[[#This Row],[NIPNAS]],Target_CC[],COLUMN(CU$2)+9,0)</f>
        <v>0</v>
      </c>
      <c r="DJ327" s="22">
        <f>Target_AM[[#This Row],[PROPORSI]]*VLOOKUP(Target_AM[[#This Row],[NIPNAS]],Target_CC[],COLUMN(CV$2)+9,0)</f>
        <v>0</v>
      </c>
      <c r="DK327" s="22">
        <f>Target_AM[[#This Row],[PROPORSI]]*VLOOKUP(Target_AM[[#This Row],[NIPNAS]],Target_CC[],COLUMN(CW$2)+9,0)</f>
        <v>0</v>
      </c>
      <c r="DL327" s="22">
        <f>Target_AM[[#This Row],[PROPORSI]]*VLOOKUP(Target_AM[[#This Row],[NIPNAS]],Target_CC[],COLUMN(CX$2)+9,0)</f>
        <v>0</v>
      </c>
      <c r="DM327" s="22">
        <f>Target_AM[[#This Row],[PROPORSI]]*VLOOKUP(Target_AM[[#This Row],[NIPNAS]],Target_CC[],COLUMN(CY$2)+9,0)</f>
        <v>0</v>
      </c>
      <c r="DN327" s="22">
        <f>Target_AM[[#This Row],[PROPORSI]]*VLOOKUP(Target_AM[[#This Row],[NIPNAS]],Target_CC[],COLUMN(CZ$2)+9,0)</f>
        <v>0</v>
      </c>
      <c r="DO327" s="22">
        <f>Target_AM[[#This Row],[PROPORSI]]*VLOOKUP(Target_AM[[#This Row],[NIPNAS]],Target_CC[],COLUMN(DA$2)+9,0)</f>
        <v>0</v>
      </c>
      <c r="DP327" s="22">
        <f>Target_AM[[#This Row],[PROPORSI]]*VLOOKUP(Target_AM[[#This Row],[NIPNAS]],Target_CC[],COLUMN(DB$2)+9,0)</f>
        <v>0</v>
      </c>
      <c r="DQ327" s="22">
        <f>Target_AM[[#This Row],[PROPORSI]]*VLOOKUP(Target_AM[[#This Row],[NIPNAS]],Target_CC[],COLUMN(DC$2)+9,0)</f>
        <v>0</v>
      </c>
      <c r="DR327" s="22">
        <f>Target_AM[[#This Row],[PROPORSI]]*VLOOKUP(Target_AM[[#This Row],[NIPNAS]],Target_CC[],COLUMN(DD$2)+9,0)</f>
        <v>0</v>
      </c>
      <c r="DS327" s="22">
        <f>Target_AM[[#This Row],[PROPORSI]]*VLOOKUP(Target_AM[[#This Row],[NIPNAS]],Target_CC[],COLUMN(DE$2)+9,0)</f>
        <v>0</v>
      </c>
      <c r="DT327" s="22">
        <f>Target_AM[[#This Row],[PROPORSI]]*VLOOKUP(Target_AM[[#This Row],[NIPNAS]],Target_CC[],COLUMN(DF$2)+9,0)</f>
        <v>0</v>
      </c>
      <c r="DU327" s="22">
        <f>Target_AM[[#This Row],[PROPORSI]]*VLOOKUP(Target_AM[[#This Row],[NIPNAS]],Target_CC[],COLUMN(DG$2)+9,0)</f>
        <v>0</v>
      </c>
      <c r="DV327" s="22">
        <f>Target_AM[[#This Row],[PROPORSI]]*VLOOKUP(Target_AM[[#This Row],[NIPNAS]],Target_CC[],COLUMN(DH$2)+9,0)</f>
        <v>0</v>
      </c>
      <c r="DW327" s="22">
        <f>Target_AM[[#This Row],[PROPORSI]]*VLOOKUP(Target_AM[[#This Row],[NIPNAS]],Target_CC[],COLUMN(DI$2)+9,0)</f>
        <v>0</v>
      </c>
      <c r="DX327" s="22">
        <f>Target_AM[[#This Row],[PROPORSI]]*VLOOKUP(Target_AM[[#This Row],[NIPNAS]],Target_CC[],COLUMN(DJ$2)+9,0)</f>
        <v>0</v>
      </c>
      <c r="DY327" s="22">
        <f>Target_AM[[#This Row],[PROPORSI]]*VLOOKUP(Target_AM[[#This Row],[NIPNAS]],Target_CC[],COLUMN(DK$2)+9,0)</f>
        <v>0</v>
      </c>
      <c r="DZ327" s="22">
        <f>Target_AM[[#This Row],[PROPORSI]]*VLOOKUP(Target_AM[[#This Row],[NIPNAS]],Target_CC[],COLUMN(DL$2)+9,0)</f>
        <v>0</v>
      </c>
      <c r="EA327" s="22">
        <f>Target_AM[[#This Row],[PROPORSI]]*VLOOKUP(Target_AM[[#This Row],[NIPNAS]],Target_CC[],COLUMN(DM$2)+9,0)</f>
        <v>0</v>
      </c>
    </row>
    <row r="328" spans="2:131" x14ac:dyDescent="0.3">
      <c r="B328">
        <v>910017</v>
      </c>
      <c r="C328" t="s">
        <v>1049</v>
      </c>
      <c r="D328">
        <v>1</v>
      </c>
      <c r="E328" s="8">
        <v>45658</v>
      </c>
      <c r="F328">
        <v>19390418</v>
      </c>
      <c r="G328" t="s">
        <v>666</v>
      </c>
      <c r="J328" t="s">
        <v>296</v>
      </c>
      <c r="K328" t="s">
        <v>25</v>
      </c>
      <c r="L328" t="s">
        <v>159</v>
      </c>
      <c r="M328" t="s">
        <v>29</v>
      </c>
      <c r="N328" s="23">
        <f>Target_AM[[#This Row],[PROPORSI]]*VLOOKUP(Target_AM[[#This Row],[NIPNAS]],Target_CC[],9,0)</f>
        <v>22869722.756110534</v>
      </c>
      <c r="O328" s="22">
        <f>Target_AM[[#This Row],[PROPORSI]]*VLOOKUP(Target_AM[[#This Row],[NIPNAS]],Target_CC[],COLUMN(A$2)+9,0)</f>
        <v>2714701</v>
      </c>
      <c r="P328" s="22">
        <f>Target_AM[[#This Row],[PROPORSI]]*VLOOKUP(Target_AM[[#This Row],[NIPNAS]],Target_CC[],COLUMN(B$2)+9,0)</f>
        <v>2588975.9500000002</v>
      </c>
      <c r="Q328" s="22">
        <f>Target_AM[[#This Row],[PROPORSI]]*VLOOKUP(Target_AM[[#This Row],[NIPNAS]],Target_CC[],COLUMN(C$2)+9,0)</f>
        <v>2613105</v>
      </c>
      <c r="R328" s="22">
        <f>Target_AM[[#This Row],[PROPORSI]]*VLOOKUP(Target_AM[[#This Row],[NIPNAS]],Target_CC[],COLUMN(D$2)+9,0)</f>
        <v>2588975.9500000002</v>
      </c>
      <c r="S328" s="22">
        <f>Target_AM[[#This Row],[PROPORSI]]*VLOOKUP(Target_AM[[#This Row],[NIPNAS]],Target_CC[],COLUMN(E$2)+9,0)</f>
        <v>2516588.7999999998</v>
      </c>
      <c r="T328" s="22">
        <f>Target_AM[[#This Row],[PROPORSI]]*VLOOKUP(Target_AM[[#This Row],[NIPNAS]],Target_CC[],COLUMN(F$2)+9,0)</f>
        <v>2444201.65</v>
      </c>
      <c r="U328" s="22">
        <f>Target_AM[[#This Row],[PROPORSI]]*VLOOKUP(Target_AM[[#This Row],[NIPNAS]],Target_CC[],COLUMN(G$2)+9,0)</f>
        <v>2564846.9</v>
      </c>
      <c r="V328" s="22">
        <f>Target_AM[[#This Row],[PROPORSI]]*VLOOKUP(Target_AM[[#This Row],[NIPNAS]],Target_CC[],COLUMN(H$2)+9,0)</f>
        <v>2661363.1</v>
      </c>
      <c r="W328" s="22">
        <f>Target_AM[[#This Row],[PROPORSI]]*VLOOKUP(Target_AM[[#This Row],[NIPNAS]],Target_CC[],COLUMN(I$2)+9,0)</f>
        <v>2637234.0499999998</v>
      </c>
      <c r="X328" s="22">
        <f>Target_AM[[#This Row],[PROPORSI]]*VLOOKUP(Target_AM[[#This Row],[NIPNAS]],Target_CC[],COLUMN(J$2)+9,0)</f>
        <v>2637234.0499999998</v>
      </c>
      <c r="Y328" s="22">
        <f>Target_AM[[#This Row],[PROPORSI]]*VLOOKUP(Target_AM[[#This Row],[NIPNAS]],Target_CC[],COLUMN(K$2)+9,0)</f>
        <v>2661363.1</v>
      </c>
      <c r="Z328" s="22">
        <f>Target_AM[[#This Row],[PROPORSI]]*VLOOKUP(Target_AM[[#This Row],[NIPNAS]],Target_CC[],COLUMN(L$2)+9,0)</f>
        <v>2613105</v>
      </c>
      <c r="AA328" s="22">
        <f>Target_AM[[#This Row],[PROPORSI]]*VLOOKUP(Target_AM[[#This Row],[NIPNAS]],Target_CC[],COLUMN(M$2)+9,0)</f>
        <v>31241694.550000004</v>
      </c>
      <c r="AB328" s="22">
        <f>Target_AM[[#This Row],[PROPORSI]]*VLOOKUP(Target_AM[[#This Row],[NIPNAS]],Target_CC[],COLUMN(N$2)+9,0)</f>
        <v>0</v>
      </c>
      <c r="AC328" s="22">
        <f>Target_AM[[#This Row],[PROPORSI]]*VLOOKUP(Target_AM[[#This Row],[NIPNAS]],Target_CC[],COLUMN(O$2)+9,0)</f>
        <v>690859.22431823774</v>
      </c>
      <c r="AD328" s="22">
        <f>Target_AM[[#This Row],[PROPORSI]]*VLOOKUP(Target_AM[[#This Row],[NIPNAS]],Target_CC[],COLUMN(P$2)+9,0)</f>
        <v>683729.23020126333</v>
      </c>
      <c r="AE328" s="22">
        <f>Target_AM[[#This Row],[PROPORSI]]*VLOOKUP(Target_AM[[#This Row],[NIPNAS]],Target_CC[],COLUMN(Q$2)+9,0)</f>
        <v>537486.86343142285</v>
      </c>
      <c r="AF328" s="22">
        <f>Target_AM[[#This Row],[PROPORSI]]*VLOOKUP(Target_AM[[#This Row],[NIPNAS]],Target_CC[],COLUMN(R$2)+9,0)</f>
        <v>586231.66372162709</v>
      </c>
      <c r="AG328" s="22">
        <f>Target_AM[[#This Row],[PROPORSI]]*VLOOKUP(Target_AM[[#This Row],[NIPNAS]],Target_CC[],COLUMN(S$2)+9,0)</f>
        <v>571553.53985494352</v>
      </c>
      <c r="AH328" s="22">
        <f>Target_AM[[#This Row],[PROPORSI]]*VLOOKUP(Target_AM[[#This Row],[NIPNAS]],Target_CC[],COLUMN(T$2)+9,0)</f>
        <v>710365.72728492401</v>
      </c>
      <c r="AI328" s="22">
        <f>Target_AM[[#This Row],[PROPORSI]]*VLOOKUP(Target_AM[[#This Row],[NIPNAS]],Target_CC[],COLUMN(U$2)+9,0)</f>
        <v>598269.13892134407</v>
      </c>
      <c r="AJ328" s="22">
        <f>Target_AM[[#This Row],[PROPORSI]]*VLOOKUP(Target_AM[[#This Row],[NIPNAS]],Target_CC[],COLUMN(V$2)+9,0)</f>
        <v>715610.41381648171</v>
      </c>
      <c r="AK328" s="22">
        <f>Target_AM[[#This Row],[PROPORSI]]*VLOOKUP(Target_AM[[#This Row],[NIPNAS]],Target_CC[],COLUMN(W$2)+9,0)</f>
        <v>720720.50871695695</v>
      </c>
      <c r="AL328" s="22">
        <f>Target_AM[[#This Row],[PROPORSI]]*VLOOKUP(Target_AM[[#This Row],[NIPNAS]],Target_CC[],COLUMN(X$2)+9,0)</f>
        <v>611960.29877694696</v>
      </c>
      <c r="AM328" s="22">
        <f>Target_AM[[#This Row],[PROPORSI]]*VLOOKUP(Target_AM[[#This Row],[NIPNAS]],Target_CC[],COLUMN(Y$2)+9,0)</f>
        <v>623089.45347582689</v>
      </c>
      <c r="AN328" s="22">
        <f>Target_AM[[#This Row],[PROPORSI]]*VLOOKUP(Target_AM[[#This Row],[NIPNAS]],Target_CC[],COLUMN(Z$2)+9,0)</f>
        <v>7049876.062519975</v>
      </c>
      <c r="AO328" s="22">
        <f>Target_AM[[#This Row],[PROPORSI]]*VLOOKUP(Target_AM[[#This Row],[NIPNAS]],Target_CC[],COLUMN(AA$2)+9,0)</f>
        <v>2714701</v>
      </c>
      <c r="AP328" s="22">
        <f>Target_AM[[#This Row],[PROPORSI]]*VLOOKUP(Target_AM[[#This Row],[NIPNAS]],Target_CC[],COLUMN(AB$2)+9,0)</f>
        <v>3279835.1743182382</v>
      </c>
      <c r="AQ328" s="22">
        <f>Target_AM[[#This Row],[PROPORSI]]*VLOOKUP(Target_AM[[#This Row],[NIPNAS]],Target_CC[],COLUMN(AC$2)+9,0)</f>
        <v>3296834.2302012634</v>
      </c>
      <c r="AR328" s="22">
        <f>Target_AM[[#This Row],[PROPORSI]]*VLOOKUP(Target_AM[[#This Row],[NIPNAS]],Target_CC[],COLUMN(AD$2)+9,0)</f>
        <v>3126462.8134314232</v>
      </c>
      <c r="AS328" s="22">
        <f>Target_AM[[#This Row],[PROPORSI]]*VLOOKUP(Target_AM[[#This Row],[NIPNAS]],Target_CC[],COLUMN(AE$2)+9,0)</f>
        <v>3102820.4637216269</v>
      </c>
      <c r="AT328" s="22">
        <f>Target_AM[[#This Row],[PROPORSI]]*VLOOKUP(Target_AM[[#This Row],[NIPNAS]],Target_CC[],COLUMN(AF$2)+9,0)</f>
        <v>3015755.1898549432</v>
      </c>
      <c r="AU328" s="22">
        <f>Target_AM[[#This Row],[PROPORSI]]*VLOOKUP(Target_AM[[#This Row],[NIPNAS]],Target_CC[],COLUMN(AG$2)+9,0)</f>
        <v>3275212.627284924</v>
      </c>
      <c r="AV328" s="22">
        <f>Target_AM[[#This Row],[PROPORSI]]*VLOOKUP(Target_AM[[#This Row],[NIPNAS]],Target_CC[],COLUMN(AH$2)+9,0)</f>
        <v>3259632.2389213443</v>
      </c>
      <c r="AW328" s="22">
        <f>Target_AM[[#This Row],[PROPORSI]]*VLOOKUP(Target_AM[[#This Row],[NIPNAS]],Target_CC[],COLUMN(AI$2)+9,0)</f>
        <v>3352844.4638164816</v>
      </c>
      <c r="AX328" s="22">
        <f>Target_AM[[#This Row],[PROPORSI]]*VLOOKUP(Target_AM[[#This Row],[NIPNAS]],Target_CC[],COLUMN(AJ$2)+9,0)</f>
        <v>3357954.5587169565</v>
      </c>
      <c r="AY328" s="22">
        <f>Target_AM[[#This Row],[PROPORSI]]*VLOOKUP(Target_AM[[#This Row],[NIPNAS]],Target_CC[],COLUMN(AK$2)+9,0)</f>
        <v>3273323.3987769471</v>
      </c>
      <c r="AZ328" s="22">
        <f>Target_AM[[#This Row],[PROPORSI]]*VLOOKUP(Target_AM[[#This Row],[NIPNAS]],Target_CC[],COLUMN(AL$2)+9,0)</f>
        <v>3236194.4534758269</v>
      </c>
      <c r="BA328" s="22">
        <f>Target_AM[[#This Row],[PROPORSI]]*VLOOKUP(Target_AM[[#This Row],[NIPNAS]],Target_CC[],COLUMN(AM$2)+9,0)</f>
        <v>38291570.612519979</v>
      </c>
      <c r="BB328" s="22">
        <f>Target_AM[[#This Row],[PROPORSI]]*VLOOKUP(Target_AM[[#This Row],[NIPNAS]],Target_CC[],COLUMN(AN$2)+9,0)</f>
        <v>0</v>
      </c>
      <c r="BC328" s="22">
        <f>Target_AM[[#This Row],[PROPORSI]]*VLOOKUP(Target_AM[[#This Row],[NIPNAS]],Target_CC[],COLUMN(AO$2)+9,0)</f>
        <v>0</v>
      </c>
      <c r="BD328" s="22">
        <f>Target_AM[[#This Row],[PROPORSI]]*VLOOKUP(Target_AM[[#This Row],[NIPNAS]],Target_CC[],COLUMN(AP$2)+9,0)</f>
        <v>0</v>
      </c>
      <c r="BE328" s="22">
        <f>Target_AM[[#This Row],[PROPORSI]]*VLOOKUP(Target_AM[[#This Row],[NIPNAS]],Target_CC[],COLUMN(AQ$2)+9,0)</f>
        <v>0</v>
      </c>
      <c r="BF328" s="22">
        <f>Target_AM[[#This Row],[PROPORSI]]*VLOOKUP(Target_AM[[#This Row],[NIPNAS]],Target_CC[],COLUMN(AR$2)+9,0)</f>
        <v>0</v>
      </c>
      <c r="BG328" s="22">
        <f>Target_AM[[#This Row],[PROPORSI]]*VLOOKUP(Target_AM[[#This Row],[NIPNAS]],Target_CC[],COLUMN(AS$2)+9,0)</f>
        <v>0</v>
      </c>
      <c r="BH328" s="22">
        <f>Target_AM[[#This Row],[PROPORSI]]*VLOOKUP(Target_AM[[#This Row],[NIPNAS]],Target_CC[],COLUMN(AT$2)+9,0)</f>
        <v>0</v>
      </c>
      <c r="BI328" s="22">
        <f>Target_AM[[#This Row],[PROPORSI]]*VLOOKUP(Target_AM[[#This Row],[NIPNAS]],Target_CC[],COLUMN(AU$2)+9,0)</f>
        <v>0</v>
      </c>
      <c r="BJ328" s="22">
        <f>Target_AM[[#This Row],[PROPORSI]]*VLOOKUP(Target_AM[[#This Row],[NIPNAS]],Target_CC[],COLUMN(AV$2)+9,0)</f>
        <v>0</v>
      </c>
      <c r="BK328" s="22">
        <f>Target_AM[[#This Row],[PROPORSI]]*VLOOKUP(Target_AM[[#This Row],[NIPNAS]],Target_CC[],COLUMN(AW$2)+9,0)</f>
        <v>0</v>
      </c>
      <c r="BL328" s="22">
        <f>Target_AM[[#This Row],[PROPORSI]]*VLOOKUP(Target_AM[[#This Row],[NIPNAS]],Target_CC[],COLUMN(AX$2)+9,0)</f>
        <v>0</v>
      </c>
      <c r="BM328" s="22">
        <f>Target_AM[[#This Row],[PROPORSI]]*VLOOKUP(Target_AM[[#This Row],[NIPNAS]],Target_CC[],COLUMN(AY$2)+9,0)</f>
        <v>0</v>
      </c>
      <c r="BN328" s="22">
        <f>Target_AM[[#This Row],[PROPORSI]]*VLOOKUP(Target_AM[[#This Row],[NIPNAS]],Target_CC[],COLUMN(AZ$2)+9,0)</f>
        <v>0</v>
      </c>
      <c r="BO328" s="22">
        <f>Target_AM[[#This Row],[PROPORSI]]*VLOOKUP(Target_AM[[#This Row],[NIPNAS]],Target_CC[],COLUMN(BA$2)+9,0)</f>
        <v>2956228</v>
      </c>
      <c r="BP328" s="22">
        <f>Target_AM[[#This Row],[PROPORSI]]*VLOOKUP(Target_AM[[#This Row],[NIPNAS]],Target_CC[],COLUMN(BB$2)+9,0)</f>
        <v>2594000</v>
      </c>
      <c r="BQ328" s="22">
        <f>Target_AM[[#This Row],[PROPORSI]]*VLOOKUP(Target_AM[[#This Row],[NIPNAS]],Target_CC[],COLUMN(BC$2)+9,0)</f>
        <v>2597750</v>
      </c>
      <c r="BR328" s="22">
        <f>Target_AM[[#This Row],[PROPORSI]]*VLOOKUP(Target_AM[[#This Row],[NIPNAS]],Target_CC[],COLUMN(BD$2)+9,0)</f>
        <v>2663450</v>
      </c>
      <c r="BS328" s="22">
        <f>Target_AM[[#This Row],[PROPORSI]]*VLOOKUP(Target_AM[[#This Row],[NIPNAS]],Target_CC[],COLUMN(BE$2)+9,0)</f>
        <v>2663450</v>
      </c>
      <c r="BT328" s="22">
        <f>Target_AM[[#This Row],[PROPORSI]]*VLOOKUP(Target_AM[[#This Row],[NIPNAS]],Target_CC[],COLUMN(BF$2)+9,0)</f>
        <v>2663450</v>
      </c>
      <c r="BU328" s="22">
        <f>Target_AM[[#This Row],[PROPORSI]]*VLOOKUP(Target_AM[[#This Row],[NIPNAS]],Target_CC[],COLUMN(BG$2)+9,0)</f>
        <v>2663450</v>
      </c>
      <c r="BV328" s="22">
        <f>Target_AM[[#This Row],[PROPORSI]]*VLOOKUP(Target_AM[[#This Row],[NIPNAS]],Target_CC[],COLUMN(BH$2)+9,0)</f>
        <v>2663450</v>
      </c>
      <c r="BW328" s="22">
        <f>Target_AM[[#This Row],[PROPORSI]]*VLOOKUP(Target_AM[[#This Row],[NIPNAS]],Target_CC[],COLUMN(BI$2)+9,0)</f>
        <v>2663450</v>
      </c>
      <c r="BX328" s="22">
        <f>Target_AM[[#This Row],[PROPORSI]]*VLOOKUP(Target_AM[[#This Row],[NIPNAS]],Target_CC[],COLUMN(BJ$2)+9,0)</f>
        <v>2663450</v>
      </c>
      <c r="BY328" s="22">
        <f>Target_AM[[#This Row],[PROPORSI]]*VLOOKUP(Target_AM[[#This Row],[NIPNAS]],Target_CC[],COLUMN(BK$2)+9,0)</f>
        <v>2663450</v>
      </c>
      <c r="BZ328" s="22">
        <f>Target_AM[[#This Row],[PROPORSI]]*VLOOKUP(Target_AM[[#This Row],[NIPNAS]],Target_CC[],COLUMN(BL$2)+9,0)</f>
        <v>2663450</v>
      </c>
      <c r="CA328" s="22">
        <f>Target_AM[[#This Row],[PROPORSI]]*VLOOKUP(Target_AM[[#This Row],[NIPNAS]],Target_CC[],COLUMN(BM$2)+9,0)</f>
        <v>32119028</v>
      </c>
      <c r="CB328" s="22">
        <f>Target_AM[[#This Row],[PROPORSI]]*VLOOKUP(Target_AM[[#This Row],[NIPNAS]],Target_CC[],COLUMN(BN$2)+9,0)</f>
        <v>0</v>
      </c>
      <c r="CC328" s="22">
        <f>Target_AM[[#This Row],[PROPORSI]]*VLOOKUP(Target_AM[[#This Row],[NIPNAS]],Target_CC[],COLUMN(BO$2)+9,0)</f>
        <v>0</v>
      </c>
      <c r="CD328" s="22">
        <f>Target_AM[[#This Row],[PROPORSI]]*VLOOKUP(Target_AM[[#This Row],[NIPNAS]],Target_CC[],COLUMN(BP$2)+9,0)</f>
        <v>0</v>
      </c>
      <c r="CE328" s="22">
        <f>Target_AM[[#This Row],[PROPORSI]]*VLOOKUP(Target_AM[[#This Row],[NIPNAS]],Target_CC[],COLUMN(BQ$2)+9,0)</f>
        <v>0</v>
      </c>
      <c r="CF328" s="22">
        <f>Target_AM[[#This Row],[PROPORSI]]*VLOOKUP(Target_AM[[#This Row],[NIPNAS]],Target_CC[],COLUMN(BR$2)+9,0)</f>
        <v>0</v>
      </c>
      <c r="CG328" s="22">
        <f>Target_AM[[#This Row],[PROPORSI]]*VLOOKUP(Target_AM[[#This Row],[NIPNAS]],Target_CC[],COLUMN(BS$2)+9,0)</f>
        <v>0</v>
      </c>
      <c r="CH328" s="22">
        <f>Target_AM[[#This Row],[PROPORSI]]*VLOOKUP(Target_AM[[#This Row],[NIPNAS]],Target_CC[],COLUMN(BT$2)+9,0)</f>
        <v>0</v>
      </c>
      <c r="CI328" s="22">
        <f>Target_AM[[#This Row],[PROPORSI]]*VLOOKUP(Target_AM[[#This Row],[NIPNAS]],Target_CC[],COLUMN(BU$2)+9,0)</f>
        <v>0</v>
      </c>
      <c r="CJ328" s="22">
        <f>Target_AM[[#This Row],[PROPORSI]]*VLOOKUP(Target_AM[[#This Row],[NIPNAS]],Target_CC[],COLUMN(BV$2)+9,0)</f>
        <v>0</v>
      </c>
      <c r="CK328" s="22">
        <f>Target_AM[[#This Row],[PROPORSI]]*VLOOKUP(Target_AM[[#This Row],[NIPNAS]],Target_CC[],COLUMN(BW$2)+9,0)</f>
        <v>0</v>
      </c>
      <c r="CL328" s="22">
        <f>Target_AM[[#This Row],[PROPORSI]]*VLOOKUP(Target_AM[[#This Row],[NIPNAS]],Target_CC[],COLUMN(BX$2)+9,0)</f>
        <v>0</v>
      </c>
      <c r="CM328" s="22">
        <f>Target_AM[[#This Row],[PROPORSI]]*VLOOKUP(Target_AM[[#This Row],[NIPNAS]],Target_CC[],COLUMN(BY$2)+9,0)</f>
        <v>0</v>
      </c>
      <c r="CN328" s="22">
        <f>Target_AM[[#This Row],[PROPORSI]]*VLOOKUP(Target_AM[[#This Row],[NIPNAS]],Target_CC[],COLUMN(BZ$2)+9,0)</f>
        <v>0</v>
      </c>
      <c r="CO328" s="22">
        <f>Target_AM[[#This Row],[PROPORSI]]*VLOOKUP(Target_AM[[#This Row],[NIPNAS]],Target_CC[],COLUMN(CA$2)+9,0)</f>
        <v>2794831</v>
      </c>
      <c r="CP328" s="22">
        <f>Target_AM[[#This Row],[PROPORSI]]*VLOOKUP(Target_AM[[#This Row],[NIPNAS]],Target_CC[],COLUMN(CB$2)+9,0)</f>
        <v>2659200</v>
      </c>
      <c r="CQ328" s="22">
        <f>Target_AM[[#This Row],[PROPORSI]]*VLOOKUP(Target_AM[[#This Row],[NIPNAS]],Target_CC[],COLUMN(CC$2)+9,0)</f>
        <v>2663450</v>
      </c>
      <c r="CR328" s="22">
        <f>Target_AM[[#This Row],[PROPORSI]]*VLOOKUP(Target_AM[[#This Row],[NIPNAS]],Target_CC[],COLUMN(CD$2)+9,0)</f>
        <v>2663450</v>
      </c>
      <c r="CS328" s="22">
        <f>Target_AM[[#This Row],[PROPORSI]]*VLOOKUP(Target_AM[[#This Row],[NIPNAS]],Target_CC[],COLUMN(CE$2)+9,0)</f>
        <v>2663450</v>
      </c>
      <c r="CT328" s="22">
        <f>Target_AM[[#This Row],[PROPORSI]]*VLOOKUP(Target_AM[[#This Row],[NIPNAS]],Target_CC[],COLUMN(CF$2)+9,0)</f>
        <v>2663450</v>
      </c>
      <c r="CU328" s="22">
        <f>Target_AM[[#This Row],[PROPORSI]]*VLOOKUP(Target_AM[[#This Row],[NIPNAS]],Target_CC[],COLUMN(CG$2)+9,0)</f>
        <v>2663450</v>
      </c>
      <c r="CV328" s="22">
        <f>Target_AM[[#This Row],[PROPORSI]]*VLOOKUP(Target_AM[[#This Row],[NIPNAS]],Target_CC[],COLUMN(CH$2)+9,0)</f>
        <v>2663450</v>
      </c>
      <c r="CW328" s="22">
        <f>Target_AM[[#This Row],[PROPORSI]]*VLOOKUP(Target_AM[[#This Row],[NIPNAS]],Target_CC[],COLUMN(CI$2)+9,0)</f>
        <v>2663450</v>
      </c>
      <c r="CX328" s="22">
        <f>Target_AM[[#This Row],[PROPORSI]]*VLOOKUP(Target_AM[[#This Row],[NIPNAS]],Target_CC[],COLUMN(CJ$2)+9,0)</f>
        <v>2663450</v>
      </c>
      <c r="CY328" s="22">
        <f>Target_AM[[#This Row],[PROPORSI]]*VLOOKUP(Target_AM[[#This Row],[NIPNAS]],Target_CC[],COLUMN(CK$2)+9,0)</f>
        <v>2663450</v>
      </c>
      <c r="CZ328" s="22">
        <f>Target_AM[[#This Row],[PROPORSI]]*VLOOKUP(Target_AM[[#This Row],[NIPNAS]],Target_CC[],COLUMN(CL$2)+9,0)</f>
        <v>2663450</v>
      </c>
      <c r="DA328" s="22">
        <f>Target_AM[[#This Row],[PROPORSI]]*VLOOKUP(Target_AM[[#This Row],[NIPNAS]],Target_CC[],COLUMN(CM$2)+9,0)</f>
        <v>32088531</v>
      </c>
      <c r="DB328" s="22">
        <f>Target_AM[[#This Row],[PROPORSI]]*VLOOKUP(Target_AM[[#This Row],[NIPNAS]],Target_CC[],COLUMN(CN$2)+9,0)</f>
        <v>0</v>
      </c>
      <c r="DC328" s="22">
        <f>Target_AM[[#This Row],[PROPORSI]]*VLOOKUP(Target_AM[[#This Row],[NIPNAS]],Target_CC[],COLUMN(CO$2)+9,0)</f>
        <v>0</v>
      </c>
      <c r="DD328" s="22">
        <f>Target_AM[[#This Row],[PROPORSI]]*VLOOKUP(Target_AM[[#This Row],[NIPNAS]],Target_CC[],COLUMN(CP$2)+9,0)</f>
        <v>0</v>
      </c>
      <c r="DE328" s="22">
        <f>Target_AM[[#This Row],[PROPORSI]]*VLOOKUP(Target_AM[[#This Row],[NIPNAS]],Target_CC[],COLUMN(CQ$2)+9,0)</f>
        <v>0</v>
      </c>
      <c r="DF328" s="22">
        <f>Target_AM[[#This Row],[PROPORSI]]*VLOOKUP(Target_AM[[#This Row],[NIPNAS]],Target_CC[],COLUMN(CR$2)+9,0)</f>
        <v>0</v>
      </c>
      <c r="DG328" s="22">
        <f>Target_AM[[#This Row],[PROPORSI]]*VLOOKUP(Target_AM[[#This Row],[NIPNAS]],Target_CC[],COLUMN(CS$2)+9,0)</f>
        <v>0</v>
      </c>
      <c r="DH328" s="22">
        <f>Target_AM[[#This Row],[PROPORSI]]*VLOOKUP(Target_AM[[#This Row],[NIPNAS]],Target_CC[],COLUMN(CT$2)+9,0)</f>
        <v>0</v>
      </c>
      <c r="DI328" s="22">
        <f>Target_AM[[#This Row],[PROPORSI]]*VLOOKUP(Target_AM[[#This Row],[NIPNAS]],Target_CC[],COLUMN(CU$2)+9,0)</f>
        <v>0</v>
      </c>
      <c r="DJ328" s="22">
        <f>Target_AM[[#This Row],[PROPORSI]]*VLOOKUP(Target_AM[[#This Row],[NIPNAS]],Target_CC[],COLUMN(CV$2)+9,0)</f>
        <v>0</v>
      </c>
      <c r="DK328" s="22">
        <f>Target_AM[[#This Row],[PROPORSI]]*VLOOKUP(Target_AM[[#This Row],[NIPNAS]],Target_CC[],COLUMN(CW$2)+9,0)</f>
        <v>0</v>
      </c>
      <c r="DL328" s="22">
        <f>Target_AM[[#This Row],[PROPORSI]]*VLOOKUP(Target_AM[[#This Row],[NIPNAS]],Target_CC[],COLUMN(CX$2)+9,0)</f>
        <v>0</v>
      </c>
      <c r="DM328" s="22">
        <f>Target_AM[[#This Row],[PROPORSI]]*VLOOKUP(Target_AM[[#This Row],[NIPNAS]],Target_CC[],COLUMN(CY$2)+9,0)</f>
        <v>0</v>
      </c>
      <c r="DN328" s="22">
        <f>Target_AM[[#This Row],[PROPORSI]]*VLOOKUP(Target_AM[[#This Row],[NIPNAS]],Target_CC[],COLUMN(CZ$2)+9,0)</f>
        <v>0</v>
      </c>
      <c r="DO328" s="22">
        <f>Target_AM[[#This Row],[PROPORSI]]*VLOOKUP(Target_AM[[#This Row],[NIPNAS]],Target_CC[],COLUMN(DA$2)+9,0)</f>
        <v>0</v>
      </c>
      <c r="DP328" s="22">
        <f>Target_AM[[#This Row],[PROPORSI]]*VLOOKUP(Target_AM[[#This Row],[NIPNAS]],Target_CC[],COLUMN(DB$2)+9,0)</f>
        <v>0</v>
      </c>
      <c r="DQ328" s="22">
        <f>Target_AM[[#This Row],[PROPORSI]]*VLOOKUP(Target_AM[[#This Row],[NIPNAS]],Target_CC[],COLUMN(DC$2)+9,0)</f>
        <v>0</v>
      </c>
      <c r="DR328" s="22">
        <f>Target_AM[[#This Row],[PROPORSI]]*VLOOKUP(Target_AM[[#This Row],[NIPNAS]],Target_CC[],COLUMN(DD$2)+9,0)</f>
        <v>0</v>
      </c>
      <c r="DS328" s="22">
        <f>Target_AM[[#This Row],[PROPORSI]]*VLOOKUP(Target_AM[[#This Row],[NIPNAS]],Target_CC[],COLUMN(DE$2)+9,0)</f>
        <v>0</v>
      </c>
      <c r="DT328" s="22">
        <f>Target_AM[[#This Row],[PROPORSI]]*VLOOKUP(Target_AM[[#This Row],[NIPNAS]],Target_CC[],COLUMN(DF$2)+9,0)</f>
        <v>0</v>
      </c>
      <c r="DU328" s="22">
        <f>Target_AM[[#This Row],[PROPORSI]]*VLOOKUP(Target_AM[[#This Row],[NIPNAS]],Target_CC[],COLUMN(DG$2)+9,0)</f>
        <v>0</v>
      </c>
      <c r="DV328" s="22">
        <f>Target_AM[[#This Row],[PROPORSI]]*VLOOKUP(Target_AM[[#This Row],[NIPNAS]],Target_CC[],COLUMN(DH$2)+9,0)</f>
        <v>0</v>
      </c>
      <c r="DW328" s="22">
        <f>Target_AM[[#This Row],[PROPORSI]]*VLOOKUP(Target_AM[[#This Row],[NIPNAS]],Target_CC[],COLUMN(DI$2)+9,0)</f>
        <v>0</v>
      </c>
      <c r="DX328" s="22">
        <f>Target_AM[[#This Row],[PROPORSI]]*VLOOKUP(Target_AM[[#This Row],[NIPNAS]],Target_CC[],COLUMN(DJ$2)+9,0)</f>
        <v>0</v>
      </c>
      <c r="DY328" s="22">
        <f>Target_AM[[#This Row],[PROPORSI]]*VLOOKUP(Target_AM[[#This Row],[NIPNAS]],Target_CC[],COLUMN(DK$2)+9,0)</f>
        <v>0</v>
      </c>
      <c r="DZ328" s="22">
        <f>Target_AM[[#This Row],[PROPORSI]]*VLOOKUP(Target_AM[[#This Row],[NIPNAS]],Target_CC[],COLUMN(DL$2)+9,0)</f>
        <v>0</v>
      </c>
      <c r="EA328" s="22">
        <f>Target_AM[[#This Row],[PROPORSI]]*VLOOKUP(Target_AM[[#This Row],[NIPNAS]],Target_CC[],COLUMN(DM$2)+9,0)</f>
        <v>0</v>
      </c>
    </row>
    <row r="329" spans="2:131" x14ac:dyDescent="0.3">
      <c r="B329">
        <v>980067</v>
      </c>
      <c r="C329" t="s">
        <v>1073</v>
      </c>
      <c r="D329">
        <v>1</v>
      </c>
      <c r="E329" s="8">
        <v>45658</v>
      </c>
      <c r="F329">
        <v>19568084</v>
      </c>
      <c r="G329" t="s">
        <v>669</v>
      </c>
      <c r="J329" t="s">
        <v>363</v>
      </c>
      <c r="K329" t="s">
        <v>25</v>
      </c>
      <c r="L329" t="s">
        <v>159</v>
      </c>
      <c r="M329" t="s">
        <v>29</v>
      </c>
      <c r="N329" s="23">
        <f>Target_AM[[#This Row],[PROPORSI]]*VLOOKUP(Target_AM[[#This Row],[NIPNAS]],Target_CC[],9,0)</f>
        <v>22869722.756110534</v>
      </c>
      <c r="O329" s="22">
        <f>Target_AM[[#This Row],[PROPORSI]]*VLOOKUP(Target_AM[[#This Row],[NIPNAS]],Target_CC[],COLUMN(A$2)+9,0)</f>
        <v>3017185</v>
      </c>
      <c r="P329" s="22">
        <f>Target_AM[[#This Row],[PROPORSI]]*VLOOKUP(Target_AM[[#This Row],[NIPNAS]],Target_CC[],COLUMN(B$2)+9,0)</f>
        <v>3017185</v>
      </c>
      <c r="Q329" s="22">
        <f>Target_AM[[#This Row],[PROPORSI]]*VLOOKUP(Target_AM[[#This Row],[NIPNAS]],Target_CC[],COLUMN(C$2)+9,0)</f>
        <v>2896497.6</v>
      </c>
      <c r="R329" s="22">
        <f>Target_AM[[#This Row],[PROPORSI]]*VLOOKUP(Target_AM[[#This Row],[NIPNAS]],Target_CC[],COLUMN(D$2)+9,0)</f>
        <v>3046149.9759999998</v>
      </c>
      <c r="S329" s="22">
        <f>Target_AM[[#This Row],[PROPORSI]]*VLOOKUP(Target_AM[[#This Row],[NIPNAS]],Target_CC[],COLUMN(E$2)+9,0)</f>
        <v>2896787.24976</v>
      </c>
      <c r="T329" s="22">
        <f>Target_AM[[#This Row],[PROPORSI]]*VLOOKUP(Target_AM[[#This Row],[NIPNAS]],Target_CC[],COLUMN(F$2)+9,0)</f>
        <v>2895293.6224976</v>
      </c>
      <c r="U329" s="22">
        <f>Target_AM[[#This Row],[PROPORSI]]*VLOOKUP(Target_AM[[#This Row],[NIPNAS]],Target_CC[],COLUMN(G$2)+9,0)</f>
        <v>3498715.6862249756</v>
      </c>
      <c r="V329" s="22">
        <f>Target_AM[[#This Row],[PROPORSI]]*VLOOKUP(Target_AM[[#This Row],[NIPNAS]],Target_CC[],COLUMN(H$2)+9,0)</f>
        <v>3052172.1568622496</v>
      </c>
      <c r="W329" s="22">
        <f>Target_AM[[#This Row],[PROPORSI]]*VLOOKUP(Target_AM[[#This Row],[NIPNAS]],Target_CC[],COLUMN(I$2)+9,0)</f>
        <v>3198565.9715686226</v>
      </c>
      <c r="X329" s="22">
        <f>Target_AM[[#This Row],[PROPORSI]]*VLOOKUP(Target_AM[[#This Row],[NIPNAS]],Target_CC[],COLUMN(J$2)+9,0)</f>
        <v>3501748.409715686</v>
      </c>
      <c r="Y329" s="22">
        <f>Target_AM[[#This Row],[PROPORSI]]*VLOOKUP(Target_AM[[#This Row],[NIPNAS]],Target_CC[],COLUMN(K$2)+9,0)</f>
        <v>3052202.4840971567</v>
      </c>
      <c r="Z329" s="22">
        <f>Target_AM[[#This Row],[PROPORSI]]*VLOOKUP(Target_AM[[#This Row],[NIPNAS]],Target_CC[],COLUMN(L$2)+9,0)</f>
        <v>3349425.5248409719</v>
      </c>
      <c r="AA329" s="22">
        <f>Target_AM[[#This Row],[PROPORSI]]*VLOOKUP(Target_AM[[#This Row],[NIPNAS]],Target_CC[],COLUMN(M$2)+9,0)</f>
        <v>37421928.681567259</v>
      </c>
      <c r="AB329" s="22">
        <f>Target_AM[[#This Row],[PROPORSI]]*VLOOKUP(Target_AM[[#This Row],[NIPNAS]],Target_CC[],COLUMN(N$2)+9,0)</f>
        <v>112099.14639797712</v>
      </c>
      <c r="AC329" s="22">
        <f>Target_AM[[#This Row],[PROPORSI]]*VLOOKUP(Target_AM[[#This Row],[NIPNAS]],Target_CC[],COLUMN(O$2)+9,0)</f>
        <v>655777.22597128304</v>
      </c>
      <c r="AD329" s="22">
        <f>Target_AM[[#This Row],[PROPORSI]]*VLOOKUP(Target_AM[[#This Row],[NIPNAS]],Target_CC[],COLUMN(P$2)+9,0)</f>
        <v>599173.7282089506</v>
      </c>
      <c r="AE329" s="22">
        <f>Target_AM[[#This Row],[PROPORSI]]*VLOOKUP(Target_AM[[#This Row],[NIPNAS]],Target_CC[],COLUMN(Q$2)+9,0)</f>
        <v>413582.76033814327</v>
      </c>
      <c r="AF329" s="22">
        <f>Target_AM[[#This Row],[PROPORSI]]*VLOOKUP(Target_AM[[#This Row],[NIPNAS]],Target_CC[],COLUMN(R$2)+9,0)</f>
        <v>558839.0065577433</v>
      </c>
      <c r="AG329" s="22">
        <f>Target_AM[[#This Row],[PROPORSI]]*VLOOKUP(Target_AM[[#This Row],[NIPNAS]],Target_CC[],COLUMN(S$2)+9,0)</f>
        <v>807934.03225804784</v>
      </c>
      <c r="AH329" s="22">
        <f>Target_AM[[#This Row],[PROPORSI]]*VLOOKUP(Target_AM[[#This Row],[NIPNAS]],Target_CC[],COLUMN(T$2)+9,0)</f>
        <v>950818.07044423558</v>
      </c>
      <c r="AI329" s="22">
        <f>Target_AM[[#This Row],[PROPORSI]]*VLOOKUP(Target_AM[[#This Row],[NIPNAS]],Target_CC[],COLUMN(U$2)+9,0)</f>
        <v>1050445.6782138795</v>
      </c>
      <c r="AJ329" s="22">
        <f>Target_AM[[#This Row],[PROPORSI]]*VLOOKUP(Target_AM[[#This Row],[NIPNAS]],Target_CC[],COLUMN(V$2)+9,0)</f>
        <v>860464.65586010762</v>
      </c>
      <c r="AK329" s="22">
        <f>Target_AM[[#This Row],[PROPORSI]]*VLOOKUP(Target_AM[[#This Row],[NIPNAS]],Target_CC[],COLUMN(W$2)+9,0)</f>
        <v>1058693.9438201159</v>
      </c>
      <c r="AL329" s="22">
        <f>Target_AM[[#This Row],[PROPORSI]]*VLOOKUP(Target_AM[[#This Row],[NIPNAS]],Target_CC[],COLUMN(X$2)+9,0)</f>
        <v>1425274.2075084357</v>
      </c>
      <c r="AM329" s="22">
        <f>Target_AM[[#This Row],[PROPORSI]]*VLOOKUP(Target_AM[[#This Row],[NIPNAS]],Target_CC[],COLUMN(Y$2)+9,0)</f>
        <v>892519.0708990586</v>
      </c>
      <c r="AN329" s="22">
        <f>Target_AM[[#This Row],[PROPORSI]]*VLOOKUP(Target_AM[[#This Row],[NIPNAS]],Target_CC[],COLUMN(Z$2)+9,0)</f>
        <v>9385621.5264779795</v>
      </c>
      <c r="AO329" s="22">
        <f>Target_AM[[#This Row],[PROPORSI]]*VLOOKUP(Target_AM[[#This Row],[NIPNAS]],Target_CC[],COLUMN(AA$2)+9,0)</f>
        <v>3129284.1463979771</v>
      </c>
      <c r="AP329" s="22">
        <f>Target_AM[[#This Row],[PROPORSI]]*VLOOKUP(Target_AM[[#This Row],[NIPNAS]],Target_CC[],COLUMN(AB$2)+9,0)</f>
        <v>3672962.2259712829</v>
      </c>
      <c r="AQ329" s="22">
        <f>Target_AM[[#This Row],[PROPORSI]]*VLOOKUP(Target_AM[[#This Row],[NIPNAS]],Target_CC[],COLUMN(AC$2)+9,0)</f>
        <v>3495671.3282089508</v>
      </c>
      <c r="AR329" s="22">
        <f>Target_AM[[#This Row],[PROPORSI]]*VLOOKUP(Target_AM[[#This Row],[NIPNAS]],Target_CC[],COLUMN(AD$2)+9,0)</f>
        <v>3459732.7363381432</v>
      </c>
      <c r="AS329" s="22">
        <f>Target_AM[[#This Row],[PROPORSI]]*VLOOKUP(Target_AM[[#This Row],[NIPNAS]],Target_CC[],COLUMN(AE$2)+9,0)</f>
        <v>3455626.2563177431</v>
      </c>
      <c r="AT329" s="22">
        <f>Target_AM[[#This Row],[PROPORSI]]*VLOOKUP(Target_AM[[#This Row],[NIPNAS]],Target_CC[],COLUMN(AF$2)+9,0)</f>
        <v>3703227.6547556478</v>
      </c>
      <c r="AU329" s="22">
        <f>Target_AM[[#This Row],[PROPORSI]]*VLOOKUP(Target_AM[[#This Row],[NIPNAS]],Target_CC[],COLUMN(AG$2)+9,0)</f>
        <v>4449533.7566692112</v>
      </c>
      <c r="AV329" s="22">
        <f>Target_AM[[#This Row],[PROPORSI]]*VLOOKUP(Target_AM[[#This Row],[NIPNAS]],Target_CC[],COLUMN(AH$2)+9,0)</f>
        <v>4102617.8350761291</v>
      </c>
      <c r="AW329" s="22">
        <f>Target_AM[[#This Row],[PROPORSI]]*VLOOKUP(Target_AM[[#This Row],[NIPNAS]],Target_CC[],COLUMN(AI$2)+9,0)</f>
        <v>4059030.62742873</v>
      </c>
      <c r="AX329" s="22">
        <f>Target_AM[[#This Row],[PROPORSI]]*VLOOKUP(Target_AM[[#This Row],[NIPNAS]],Target_CC[],COLUMN(AJ$2)+9,0)</f>
        <v>4560442.3535358021</v>
      </c>
      <c r="AY329" s="22">
        <f>Target_AM[[#This Row],[PROPORSI]]*VLOOKUP(Target_AM[[#This Row],[NIPNAS]],Target_CC[],COLUMN(AK$2)+9,0)</f>
        <v>4477476.6916055921</v>
      </c>
      <c r="AZ329" s="22">
        <f>Target_AM[[#This Row],[PROPORSI]]*VLOOKUP(Target_AM[[#This Row],[NIPNAS]],Target_CC[],COLUMN(AL$2)+9,0)</f>
        <v>4241944.5957400305</v>
      </c>
      <c r="BA329" s="22">
        <f>Target_AM[[#This Row],[PROPORSI]]*VLOOKUP(Target_AM[[#This Row],[NIPNAS]],Target_CC[],COLUMN(AM$2)+9,0)</f>
        <v>46807550.208045237</v>
      </c>
      <c r="BB329" s="22">
        <f>Target_AM[[#This Row],[PROPORSI]]*VLOOKUP(Target_AM[[#This Row],[NIPNAS]],Target_CC[],COLUMN(AN$2)+9,0)</f>
        <v>792396.75529236195</v>
      </c>
      <c r="BC329" s="22">
        <f>Target_AM[[#This Row],[PROPORSI]]*VLOOKUP(Target_AM[[#This Row],[NIPNAS]],Target_CC[],COLUMN(AO$2)+9,0)</f>
        <v>6032290.547343405</v>
      </c>
      <c r="BD329" s="22">
        <f>Target_AM[[#This Row],[PROPORSI]]*VLOOKUP(Target_AM[[#This Row],[NIPNAS]],Target_CC[],COLUMN(AP$2)+9,0)</f>
        <v>1721168.2227272117</v>
      </c>
      <c r="BE329" s="22">
        <f>Target_AM[[#This Row],[PROPORSI]]*VLOOKUP(Target_AM[[#This Row],[NIPNAS]],Target_CC[],COLUMN(AQ$2)+9,0)</f>
        <v>3730263.1812121775</v>
      </c>
      <c r="BF329" s="22">
        <f>Target_AM[[#This Row],[PROPORSI]]*VLOOKUP(Target_AM[[#This Row],[NIPNAS]],Target_CC[],COLUMN(AR$2)+9,0)</f>
        <v>4356146.5649457099</v>
      </c>
      <c r="BG329" s="22">
        <f>Target_AM[[#This Row],[PROPORSI]]*VLOOKUP(Target_AM[[#This Row],[NIPNAS]],Target_CC[],COLUMN(AS$2)+9,0)</f>
        <v>4727385.5144472579</v>
      </c>
      <c r="BH329" s="22">
        <f>Target_AM[[#This Row],[PROPORSI]]*VLOOKUP(Target_AM[[#This Row],[NIPNAS]],Target_CC[],COLUMN(AT$2)+9,0)</f>
        <v>304335.51175167295</v>
      </c>
      <c r="BI329" s="22">
        <f>Target_AM[[#This Row],[PROPORSI]]*VLOOKUP(Target_AM[[#This Row],[NIPNAS]],Target_CC[],COLUMN(AU$2)+9,0)</f>
        <v>6178364.2199487239</v>
      </c>
      <c r="BJ329" s="22">
        <f>Target_AM[[#This Row],[PROPORSI]]*VLOOKUP(Target_AM[[#This Row],[NIPNAS]],Target_CC[],COLUMN(AV$2)+9,0)</f>
        <v>2219161.1340547749</v>
      </c>
      <c r="BK329" s="22">
        <f>Target_AM[[#This Row],[PROPORSI]]*VLOOKUP(Target_AM[[#This Row],[NIPNAS]],Target_CC[],COLUMN(AW$2)+9,0)</f>
        <v>6294176.2929679696</v>
      </c>
      <c r="BL329" s="22">
        <f>Target_AM[[#This Row],[PROPORSI]]*VLOOKUP(Target_AM[[#This Row],[NIPNAS]],Target_CC[],COLUMN(AX$2)+9,0)</f>
        <v>4667404.7998496499</v>
      </c>
      <c r="BM329" s="22">
        <f>Target_AM[[#This Row],[PROPORSI]]*VLOOKUP(Target_AM[[#This Row],[NIPNAS]],Target_CC[],COLUMN(AY$2)+9,0)</f>
        <v>3677144.2621599752</v>
      </c>
      <c r="BN329" s="22">
        <f>Target_AM[[#This Row],[PROPORSI]]*VLOOKUP(Target_AM[[#This Row],[NIPNAS]],Target_CC[],COLUMN(AZ$2)+9,0)</f>
        <v>44700237.006700888</v>
      </c>
      <c r="BO329" s="22">
        <f>Target_AM[[#This Row],[PROPORSI]]*VLOOKUP(Target_AM[[#This Row],[NIPNAS]],Target_CC[],COLUMN(BA$2)+9,0)</f>
        <v>2928991</v>
      </c>
      <c r="BP329" s="22">
        <f>Target_AM[[#This Row],[PROPORSI]]*VLOOKUP(Target_AM[[#This Row],[NIPNAS]],Target_CC[],COLUMN(BB$2)+9,0)</f>
        <v>2883678</v>
      </c>
      <c r="BQ329" s="22">
        <f>Target_AM[[#This Row],[PROPORSI]]*VLOOKUP(Target_AM[[#This Row],[NIPNAS]],Target_CC[],COLUMN(BC$2)+9,0)</f>
        <v>2968528</v>
      </c>
      <c r="BR329" s="22">
        <f>Target_AM[[#This Row],[PROPORSI]]*VLOOKUP(Target_AM[[#This Row],[NIPNAS]],Target_CC[],COLUMN(BD$2)+9,0)</f>
        <v>3105558</v>
      </c>
      <c r="BS329" s="22">
        <f>Target_AM[[#This Row],[PROPORSI]]*VLOOKUP(Target_AM[[#This Row],[NIPNAS]],Target_CC[],COLUMN(BE$2)+9,0)</f>
        <v>3105558</v>
      </c>
      <c r="BT329" s="22">
        <f>Target_AM[[#This Row],[PROPORSI]]*VLOOKUP(Target_AM[[#This Row],[NIPNAS]],Target_CC[],COLUMN(BF$2)+9,0)</f>
        <v>3105558</v>
      </c>
      <c r="BU329" s="22">
        <f>Target_AM[[#This Row],[PROPORSI]]*VLOOKUP(Target_AM[[#This Row],[NIPNAS]],Target_CC[],COLUMN(BG$2)+9,0)</f>
        <v>3105558</v>
      </c>
      <c r="BV329" s="22">
        <f>Target_AM[[#This Row],[PROPORSI]]*VLOOKUP(Target_AM[[#This Row],[NIPNAS]],Target_CC[],COLUMN(BH$2)+9,0)</f>
        <v>3105558</v>
      </c>
      <c r="BW329" s="22">
        <f>Target_AM[[#This Row],[PROPORSI]]*VLOOKUP(Target_AM[[#This Row],[NIPNAS]],Target_CC[],COLUMN(BI$2)+9,0)</f>
        <v>3105558</v>
      </c>
      <c r="BX329" s="22">
        <f>Target_AM[[#This Row],[PROPORSI]]*VLOOKUP(Target_AM[[#This Row],[NIPNAS]],Target_CC[],COLUMN(BJ$2)+9,0)</f>
        <v>3105558</v>
      </c>
      <c r="BY329" s="22">
        <f>Target_AM[[#This Row],[PROPORSI]]*VLOOKUP(Target_AM[[#This Row],[NIPNAS]],Target_CC[],COLUMN(BK$2)+9,0)</f>
        <v>3105558</v>
      </c>
      <c r="BZ329" s="22">
        <f>Target_AM[[#This Row],[PROPORSI]]*VLOOKUP(Target_AM[[#This Row],[NIPNAS]],Target_CC[],COLUMN(BL$2)+9,0)</f>
        <v>3105558</v>
      </c>
      <c r="CA329" s="22">
        <f>Target_AM[[#This Row],[PROPORSI]]*VLOOKUP(Target_AM[[#This Row],[NIPNAS]],Target_CC[],COLUMN(BM$2)+9,0)</f>
        <v>36731219</v>
      </c>
      <c r="CB329" s="22">
        <f>Target_AM[[#This Row],[PROPORSI]]*VLOOKUP(Target_AM[[#This Row],[NIPNAS]],Target_CC[],COLUMN(BN$2)+9,0)</f>
        <v>0</v>
      </c>
      <c r="CC329" s="22">
        <f>Target_AM[[#This Row],[PROPORSI]]*VLOOKUP(Target_AM[[#This Row],[NIPNAS]],Target_CC[],COLUMN(BO$2)+9,0)</f>
        <v>0</v>
      </c>
      <c r="CD329" s="22">
        <f>Target_AM[[#This Row],[PROPORSI]]*VLOOKUP(Target_AM[[#This Row],[NIPNAS]],Target_CC[],COLUMN(BP$2)+9,0)</f>
        <v>0</v>
      </c>
      <c r="CE329" s="22">
        <f>Target_AM[[#This Row],[PROPORSI]]*VLOOKUP(Target_AM[[#This Row],[NIPNAS]],Target_CC[],COLUMN(BQ$2)+9,0)</f>
        <v>0</v>
      </c>
      <c r="CF329" s="22">
        <f>Target_AM[[#This Row],[PROPORSI]]*VLOOKUP(Target_AM[[#This Row],[NIPNAS]],Target_CC[],COLUMN(BR$2)+9,0)</f>
        <v>0</v>
      </c>
      <c r="CG329" s="22">
        <f>Target_AM[[#This Row],[PROPORSI]]*VLOOKUP(Target_AM[[#This Row],[NIPNAS]],Target_CC[],COLUMN(BS$2)+9,0)</f>
        <v>0</v>
      </c>
      <c r="CH329" s="22">
        <f>Target_AM[[#This Row],[PROPORSI]]*VLOOKUP(Target_AM[[#This Row],[NIPNAS]],Target_CC[],COLUMN(BT$2)+9,0)</f>
        <v>0</v>
      </c>
      <c r="CI329" s="22">
        <f>Target_AM[[#This Row],[PROPORSI]]*VLOOKUP(Target_AM[[#This Row],[NIPNAS]],Target_CC[],COLUMN(BU$2)+9,0)</f>
        <v>0</v>
      </c>
      <c r="CJ329" s="22">
        <f>Target_AM[[#This Row],[PROPORSI]]*VLOOKUP(Target_AM[[#This Row],[NIPNAS]],Target_CC[],COLUMN(BV$2)+9,0)</f>
        <v>0</v>
      </c>
      <c r="CK329" s="22">
        <f>Target_AM[[#This Row],[PROPORSI]]*VLOOKUP(Target_AM[[#This Row],[NIPNAS]],Target_CC[],COLUMN(BW$2)+9,0)</f>
        <v>0</v>
      </c>
      <c r="CL329" s="22">
        <f>Target_AM[[#This Row],[PROPORSI]]*VLOOKUP(Target_AM[[#This Row],[NIPNAS]],Target_CC[],COLUMN(BX$2)+9,0)</f>
        <v>0</v>
      </c>
      <c r="CM329" s="22">
        <f>Target_AM[[#This Row],[PROPORSI]]*VLOOKUP(Target_AM[[#This Row],[NIPNAS]],Target_CC[],COLUMN(BY$2)+9,0)</f>
        <v>0</v>
      </c>
      <c r="CN329" s="22">
        <f>Target_AM[[#This Row],[PROPORSI]]*VLOOKUP(Target_AM[[#This Row],[NIPNAS]],Target_CC[],COLUMN(BZ$2)+9,0)</f>
        <v>0</v>
      </c>
      <c r="CO329" s="22">
        <f>Target_AM[[#This Row],[PROPORSI]]*VLOOKUP(Target_AM[[#This Row],[NIPNAS]],Target_CC[],COLUMN(CA$2)+9,0)</f>
        <v>3071150</v>
      </c>
      <c r="CP329" s="22">
        <f>Target_AM[[#This Row],[PROPORSI]]*VLOOKUP(Target_AM[[#This Row],[NIPNAS]],Target_CC[],COLUMN(CB$2)+9,0)</f>
        <v>3009057</v>
      </c>
      <c r="CQ329" s="22">
        <f>Target_AM[[#This Row],[PROPORSI]]*VLOOKUP(Target_AM[[#This Row],[NIPNAS]],Target_CC[],COLUMN(CC$2)+9,0)</f>
        <v>3105558</v>
      </c>
      <c r="CR329" s="22">
        <f>Target_AM[[#This Row],[PROPORSI]]*VLOOKUP(Target_AM[[#This Row],[NIPNAS]],Target_CC[],COLUMN(CD$2)+9,0)</f>
        <v>3105558</v>
      </c>
      <c r="CS329" s="22">
        <f>Target_AM[[#This Row],[PROPORSI]]*VLOOKUP(Target_AM[[#This Row],[NIPNAS]],Target_CC[],COLUMN(CE$2)+9,0)</f>
        <v>3105558</v>
      </c>
      <c r="CT329" s="22">
        <f>Target_AM[[#This Row],[PROPORSI]]*VLOOKUP(Target_AM[[#This Row],[NIPNAS]],Target_CC[],COLUMN(CF$2)+9,0)</f>
        <v>3105558</v>
      </c>
      <c r="CU329" s="22">
        <f>Target_AM[[#This Row],[PROPORSI]]*VLOOKUP(Target_AM[[#This Row],[NIPNAS]],Target_CC[],COLUMN(CG$2)+9,0)</f>
        <v>3105558</v>
      </c>
      <c r="CV329" s="22">
        <f>Target_AM[[#This Row],[PROPORSI]]*VLOOKUP(Target_AM[[#This Row],[NIPNAS]],Target_CC[],COLUMN(CH$2)+9,0)</f>
        <v>3105558</v>
      </c>
      <c r="CW329" s="22">
        <f>Target_AM[[#This Row],[PROPORSI]]*VLOOKUP(Target_AM[[#This Row],[NIPNAS]],Target_CC[],COLUMN(CI$2)+9,0)</f>
        <v>3105558</v>
      </c>
      <c r="CX329" s="22">
        <f>Target_AM[[#This Row],[PROPORSI]]*VLOOKUP(Target_AM[[#This Row],[NIPNAS]],Target_CC[],COLUMN(CJ$2)+9,0)</f>
        <v>3105558</v>
      </c>
      <c r="CY329" s="22">
        <f>Target_AM[[#This Row],[PROPORSI]]*VLOOKUP(Target_AM[[#This Row],[NIPNAS]],Target_CC[],COLUMN(CK$2)+9,0)</f>
        <v>3105558</v>
      </c>
      <c r="CZ329" s="22">
        <f>Target_AM[[#This Row],[PROPORSI]]*VLOOKUP(Target_AM[[#This Row],[NIPNAS]],Target_CC[],COLUMN(CL$2)+9,0)</f>
        <v>3105558</v>
      </c>
      <c r="DA329" s="22">
        <f>Target_AM[[#This Row],[PROPORSI]]*VLOOKUP(Target_AM[[#This Row],[NIPNAS]],Target_CC[],COLUMN(CM$2)+9,0)</f>
        <v>37135787</v>
      </c>
      <c r="DB329" s="22">
        <f>Target_AM[[#This Row],[PROPORSI]]*VLOOKUP(Target_AM[[#This Row],[NIPNAS]],Target_CC[],COLUMN(CN$2)+9,0)</f>
        <v>0</v>
      </c>
      <c r="DC329" s="22">
        <f>Target_AM[[#This Row],[PROPORSI]]*VLOOKUP(Target_AM[[#This Row],[NIPNAS]],Target_CC[],COLUMN(CO$2)+9,0)</f>
        <v>0</v>
      </c>
      <c r="DD329" s="22">
        <f>Target_AM[[#This Row],[PROPORSI]]*VLOOKUP(Target_AM[[#This Row],[NIPNAS]],Target_CC[],COLUMN(CP$2)+9,0)</f>
        <v>0</v>
      </c>
      <c r="DE329" s="22">
        <f>Target_AM[[#This Row],[PROPORSI]]*VLOOKUP(Target_AM[[#This Row],[NIPNAS]],Target_CC[],COLUMN(CQ$2)+9,0)</f>
        <v>0</v>
      </c>
      <c r="DF329" s="22">
        <f>Target_AM[[#This Row],[PROPORSI]]*VLOOKUP(Target_AM[[#This Row],[NIPNAS]],Target_CC[],COLUMN(CR$2)+9,0)</f>
        <v>0</v>
      </c>
      <c r="DG329" s="22">
        <f>Target_AM[[#This Row],[PROPORSI]]*VLOOKUP(Target_AM[[#This Row],[NIPNAS]],Target_CC[],COLUMN(CS$2)+9,0)</f>
        <v>0</v>
      </c>
      <c r="DH329" s="22">
        <f>Target_AM[[#This Row],[PROPORSI]]*VLOOKUP(Target_AM[[#This Row],[NIPNAS]],Target_CC[],COLUMN(CT$2)+9,0)</f>
        <v>0</v>
      </c>
      <c r="DI329" s="22">
        <f>Target_AM[[#This Row],[PROPORSI]]*VLOOKUP(Target_AM[[#This Row],[NIPNAS]],Target_CC[],COLUMN(CU$2)+9,0)</f>
        <v>0</v>
      </c>
      <c r="DJ329" s="22">
        <f>Target_AM[[#This Row],[PROPORSI]]*VLOOKUP(Target_AM[[#This Row],[NIPNAS]],Target_CC[],COLUMN(CV$2)+9,0)</f>
        <v>0</v>
      </c>
      <c r="DK329" s="22">
        <f>Target_AM[[#This Row],[PROPORSI]]*VLOOKUP(Target_AM[[#This Row],[NIPNAS]],Target_CC[],COLUMN(CW$2)+9,0)</f>
        <v>0</v>
      </c>
      <c r="DL329" s="22">
        <f>Target_AM[[#This Row],[PROPORSI]]*VLOOKUP(Target_AM[[#This Row],[NIPNAS]],Target_CC[],COLUMN(CX$2)+9,0)</f>
        <v>0</v>
      </c>
      <c r="DM329" s="22">
        <f>Target_AM[[#This Row],[PROPORSI]]*VLOOKUP(Target_AM[[#This Row],[NIPNAS]],Target_CC[],COLUMN(CY$2)+9,0)</f>
        <v>0</v>
      </c>
      <c r="DN329" s="22">
        <f>Target_AM[[#This Row],[PROPORSI]]*VLOOKUP(Target_AM[[#This Row],[NIPNAS]],Target_CC[],COLUMN(CZ$2)+9,0)</f>
        <v>0</v>
      </c>
      <c r="DO329" s="22">
        <f>Target_AM[[#This Row],[PROPORSI]]*VLOOKUP(Target_AM[[#This Row],[NIPNAS]],Target_CC[],COLUMN(DA$2)+9,0)</f>
        <v>0</v>
      </c>
      <c r="DP329" s="22">
        <f>Target_AM[[#This Row],[PROPORSI]]*VLOOKUP(Target_AM[[#This Row],[NIPNAS]],Target_CC[],COLUMN(DB$2)+9,0)</f>
        <v>0</v>
      </c>
      <c r="DQ329" s="22">
        <f>Target_AM[[#This Row],[PROPORSI]]*VLOOKUP(Target_AM[[#This Row],[NIPNAS]],Target_CC[],COLUMN(DC$2)+9,0)</f>
        <v>0</v>
      </c>
      <c r="DR329" s="22">
        <f>Target_AM[[#This Row],[PROPORSI]]*VLOOKUP(Target_AM[[#This Row],[NIPNAS]],Target_CC[],COLUMN(DD$2)+9,0)</f>
        <v>0</v>
      </c>
      <c r="DS329" s="22">
        <f>Target_AM[[#This Row],[PROPORSI]]*VLOOKUP(Target_AM[[#This Row],[NIPNAS]],Target_CC[],COLUMN(DE$2)+9,0)</f>
        <v>0</v>
      </c>
      <c r="DT329" s="22">
        <f>Target_AM[[#This Row],[PROPORSI]]*VLOOKUP(Target_AM[[#This Row],[NIPNAS]],Target_CC[],COLUMN(DF$2)+9,0)</f>
        <v>0</v>
      </c>
      <c r="DU329" s="22">
        <f>Target_AM[[#This Row],[PROPORSI]]*VLOOKUP(Target_AM[[#This Row],[NIPNAS]],Target_CC[],COLUMN(DG$2)+9,0)</f>
        <v>0</v>
      </c>
      <c r="DV329" s="22">
        <f>Target_AM[[#This Row],[PROPORSI]]*VLOOKUP(Target_AM[[#This Row],[NIPNAS]],Target_CC[],COLUMN(DH$2)+9,0)</f>
        <v>0</v>
      </c>
      <c r="DW329" s="22">
        <f>Target_AM[[#This Row],[PROPORSI]]*VLOOKUP(Target_AM[[#This Row],[NIPNAS]],Target_CC[],COLUMN(DI$2)+9,0)</f>
        <v>0</v>
      </c>
      <c r="DX329" s="22">
        <f>Target_AM[[#This Row],[PROPORSI]]*VLOOKUP(Target_AM[[#This Row],[NIPNAS]],Target_CC[],COLUMN(DJ$2)+9,0)</f>
        <v>0</v>
      </c>
      <c r="DY329" s="22">
        <f>Target_AM[[#This Row],[PROPORSI]]*VLOOKUP(Target_AM[[#This Row],[NIPNAS]],Target_CC[],COLUMN(DK$2)+9,0)</f>
        <v>0</v>
      </c>
      <c r="DZ329" s="22">
        <f>Target_AM[[#This Row],[PROPORSI]]*VLOOKUP(Target_AM[[#This Row],[NIPNAS]],Target_CC[],COLUMN(DL$2)+9,0)</f>
        <v>0</v>
      </c>
      <c r="EA329" s="22">
        <f>Target_AM[[#This Row],[PROPORSI]]*VLOOKUP(Target_AM[[#This Row],[NIPNAS]],Target_CC[],COLUMN(DM$2)+9,0)</f>
        <v>0</v>
      </c>
    </row>
    <row r="330" spans="2:131" x14ac:dyDescent="0.3">
      <c r="B330">
        <v>404424</v>
      </c>
      <c r="C330" t="s">
        <v>1007</v>
      </c>
      <c r="D330">
        <v>1</v>
      </c>
      <c r="E330" s="8">
        <v>45658</v>
      </c>
      <c r="F330">
        <v>5589453</v>
      </c>
      <c r="G330" t="s">
        <v>683</v>
      </c>
      <c r="J330" t="s">
        <v>296</v>
      </c>
      <c r="K330" t="s">
        <v>19</v>
      </c>
      <c r="L330" t="s">
        <v>159</v>
      </c>
      <c r="M330" t="s">
        <v>29</v>
      </c>
      <c r="N330" s="23">
        <f>Target_AM[[#This Row],[PROPORSI]]*VLOOKUP(Target_AM[[#This Row],[NIPNAS]],Target_CC[],9,0)</f>
        <v>60037798.138365775</v>
      </c>
      <c r="O330" s="22">
        <f>Target_AM[[#This Row],[PROPORSI]]*VLOOKUP(Target_AM[[#This Row],[NIPNAS]],Target_CC[],COLUMN(A$2)+9,0)</f>
        <v>4668757.34</v>
      </c>
      <c r="P330" s="22">
        <f>Target_AM[[#This Row],[PROPORSI]]*VLOOKUP(Target_AM[[#This Row],[NIPNAS]],Target_CC[],COLUMN(B$2)+9,0)</f>
        <v>4578649.2229999993</v>
      </c>
      <c r="Q330" s="22">
        <f>Target_AM[[#This Row],[PROPORSI]]*VLOOKUP(Target_AM[[#This Row],[NIPNAS]],Target_CC[],COLUMN(C$2)+9,0)</f>
        <v>4595942.6999999993</v>
      </c>
      <c r="R330" s="22">
        <f>Target_AM[[#This Row],[PROPORSI]]*VLOOKUP(Target_AM[[#This Row],[NIPNAS]],Target_CC[],COLUMN(D$2)+9,0)</f>
        <v>4578649.2229999993</v>
      </c>
      <c r="S330" s="22">
        <f>Target_AM[[#This Row],[PROPORSI]]*VLOOKUP(Target_AM[[#This Row],[NIPNAS]],Target_CC[],COLUMN(E$2)+9,0)</f>
        <v>4526768.7920000004</v>
      </c>
      <c r="T330" s="22">
        <f>Target_AM[[#This Row],[PROPORSI]]*VLOOKUP(Target_AM[[#This Row],[NIPNAS]],Target_CC[],COLUMN(F$2)+9,0)</f>
        <v>4474888.3610000005</v>
      </c>
      <c r="U330" s="22">
        <f>Target_AM[[#This Row],[PROPORSI]]*VLOOKUP(Target_AM[[#This Row],[NIPNAS]],Target_CC[],COLUMN(G$2)+9,0)</f>
        <v>4561355.7459999993</v>
      </c>
      <c r="V330" s="22">
        <f>Target_AM[[#This Row],[PROPORSI]]*VLOOKUP(Target_AM[[#This Row],[NIPNAS]],Target_CC[],COLUMN(H$2)+9,0)</f>
        <v>4630529.6540000001</v>
      </c>
      <c r="W330" s="22">
        <f>Target_AM[[#This Row],[PROPORSI]]*VLOOKUP(Target_AM[[#This Row],[NIPNAS]],Target_CC[],COLUMN(I$2)+9,0)</f>
        <v>4613236.1769999992</v>
      </c>
      <c r="X330" s="22">
        <f>Target_AM[[#This Row],[PROPORSI]]*VLOOKUP(Target_AM[[#This Row],[NIPNAS]],Target_CC[],COLUMN(J$2)+9,0)</f>
        <v>4613236.1769999992</v>
      </c>
      <c r="Y330" s="22">
        <f>Target_AM[[#This Row],[PROPORSI]]*VLOOKUP(Target_AM[[#This Row],[NIPNAS]],Target_CC[],COLUMN(K$2)+9,0)</f>
        <v>4630529.6540000001</v>
      </c>
      <c r="Z330" s="22">
        <f>Target_AM[[#This Row],[PROPORSI]]*VLOOKUP(Target_AM[[#This Row],[NIPNAS]],Target_CC[],COLUMN(L$2)+9,0)</f>
        <v>4595942.6999999993</v>
      </c>
      <c r="AA330" s="22">
        <f>Target_AM[[#This Row],[PROPORSI]]*VLOOKUP(Target_AM[[#This Row],[NIPNAS]],Target_CC[],COLUMN(M$2)+9,0)</f>
        <v>55068485.746999994</v>
      </c>
      <c r="AB330" s="22">
        <f>Target_AM[[#This Row],[PROPORSI]]*VLOOKUP(Target_AM[[#This Row],[NIPNAS]],Target_CC[],COLUMN(N$2)+9,0)</f>
        <v>0</v>
      </c>
      <c r="AC330" s="22">
        <f>Target_AM[[#This Row],[PROPORSI]]*VLOOKUP(Target_AM[[#This Row],[NIPNAS]],Target_CC[],COLUMN(O$2)+9,0)</f>
        <v>690859.22431823774</v>
      </c>
      <c r="AD330" s="22">
        <f>Target_AM[[#This Row],[PROPORSI]]*VLOOKUP(Target_AM[[#This Row],[NIPNAS]],Target_CC[],COLUMN(P$2)+9,0)</f>
        <v>683729.23020126333</v>
      </c>
      <c r="AE330" s="22">
        <f>Target_AM[[#This Row],[PROPORSI]]*VLOOKUP(Target_AM[[#This Row],[NIPNAS]],Target_CC[],COLUMN(Q$2)+9,0)</f>
        <v>537486.86343142285</v>
      </c>
      <c r="AF330" s="22">
        <f>Target_AM[[#This Row],[PROPORSI]]*VLOOKUP(Target_AM[[#This Row],[NIPNAS]],Target_CC[],COLUMN(R$2)+9,0)</f>
        <v>586231.66372162709</v>
      </c>
      <c r="AG330" s="22">
        <f>Target_AM[[#This Row],[PROPORSI]]*VLOOKUP(Target_AM[[#This Row],[NIPNAS]],Target_CC[],COLUMN(S$2)+9,0)</f>
        <v>571553.53985494352</v>
      </c>
      <c r="AH330" s="22">
        <f>Target_AM[[#This Row],[PROPORSI]]*VLOOKUP(Target_AM[[#This Row],[NIPNAS]],Target_CC[],COLUMN(T$2)+9,0)</f>
        <v>710365.72728492401</v>
      </c>
      <c r="AI330" s="22">
        <f>Target_AM[[#This Row],[PROPORSI]]*VLOOKUP(Target_AM[[#This Row],[NIPNAS]],Target_CC[],COLUMN(U$2)+9,0)</f>
        <v>598269.13892134407</v>
      </c>
      <c r="AJ330" s="22">
        <f>Target_AM[[#This Row],[PROPORSI]]*VLOOKUP(Target_AM[[#This Row],[NIPNAS]],Target_CC[],COLUMN(V$2)+9,0)</f>
        <v>715610.41381648171</v>
      </c>
      <c r="AK330" s="22">
        <f>Target_AM[[#This Row],[PROPORSI]]*VLOOKUP(Target_AM[[#This Row],[NIPNAS]],Target_CC[],COLUMN(W$2)+9,0)</f>
        <v>720720.50871695695</v>
      </c>
      <c r="AL330" s="22">
        <f>Target_AM[[#This Row],[PROPORSI]]*VLOOKUP(Target_AM[[#This Row],[NIPNAS]],Target_CC[],COLUMN(X$2)+9,0)</f>
        <v>611960.29877694696</v>
      </c>
      <c r="AM330" s="22">
        <f>Target_AM[[#This Row],[PROPORSI]]*VLOOKUP(Target_AM[[#This Row],[NIPNAS]],Target_CC[],COLUMN(Y$2)+9,0)</f>
        <v>623089.45347582689</v>
      </c>
      <c r="AN330" s="22">
        <f>Target_AM[[#This Row],[PROPORSI]]*VLOOKUP(Target_AM[[#This Row],[NIPNAS]],Target_CC[],COLUMN(Z$2)+9,0)</f>
        <v>7049876.062519975</v>
      </c>
      <c r="AO330" s="22">
        <f>Target_AM[[#This Row],[PROPORSI]]*VLOOKUP(Target_AM[[#This Row],[NIPNAS]],Target_CC[],COLUMN(AA$2)+9,0)</f>
        <v>4668757.34</v>
      </c>
      <c r="AP330" s="22">
        <f>Target_AM[[#This Row],[PROPORSI]]*VLOOKUP(Target_AM[[#This Row],[NIPNAS]],Target_CC[],COLUMN(AB$2)+9,0)</f>
        <v>5269508.4473182373</v>
      </c>
      <c r="AQ330" s="22">
        <f>Target_AM[[#This Row],[PROPORSI]]*VLOOKUP(Target_AM[[#This Row],[NIPNAS]],Target_CC[],COLUMN(AC$2)+9,0)</f>
        <v>5279671.9302012622</v>
      </c>
      <c r="AR330" s="22">
        <f>Target_AM[[#This Row],[PROPORSI]]*VLOOKUP(Target_AM[[#This Row],[NIPNAS]],Target_CC[],COLUMN(AD$2)+9,0)</f>
        <v>5116136.0864314223</v>
      </c>
      <c r="AS330" s="22">
        <f>Target_AM[[#This Row],[PROPORSI]]*VLOOKUP(Target_AM[[#This Row],[NIPNAS]],Target_CC[],COLUMN(AE$2)+9,0)</f>
        <v>5113000.4557216279</v>
      </c>
      <c r="AT330" s="22">
        <f>Target_AM[[#This Row],[PROPORSI]]*VLOOKUP(Target_AM[[#This Row],[NIPNAS]],Target_CC[],COLUMN(AF$2)+9,0)</f>
        <v>5046441.9008549443</v>
      </c>
      <c r="AU330" s="22">
        <f>Target_AM[[#This Row],[PROPORSI]]*VLOOKUP(Target_AM[[#This Row],[NIPNAS]],Target_CC[],COLUMN(AG$2)+9,0)</f>
        <v>5271721.4732849235</v>
      </c>
      <c r="AV330" s="22">
        <f>Target_AM[[#This Row],[PROPORSI]]*VLOOKUP(Target_AM[[#This Row],[NIPNAS]],Target_CC[],COLUMN(AH$2)+9,0)</f>
        <v>5228798.7929213438</v>
      </c>
      <c r="AW330" s="22">
        <f>Target_AM[[#This Row],[PROPORSI]]*VLOOKUP(Target_AM[[#This Row],[NIPNAS]],Target_CC[],COLUMN(AI$2)+9,0)</f>
        <v>5328846.590816481</v>
      </c>
      <c r="AX330" s="22">
        <f>Target_AM[[#This Row],[PROPORSI]]*VLOOKUP(Target_AM[[#This Row],[NIPNAS]],Target_CC[],COLUMN(AJ$2)+9,0)</f>
        <v>5333956.6857169559</v>
      </c>
      <c r="AY330" s="22">
        <f>Target_AM[[#This Row],[PROPORSI]]*VLOOKUP(Target_AM[[#This Row],[NIPNAS]],Target_CC[],COLUMN(AK$2)+9,0)</f>
        <v>5242489.9527769471</v>
      </c>
      <c r="AZ330" s="22">
        <f>Target_AM[[#This Row],[PROPORSI]]*VLOOKUP(Target_AM[[#This Row],[NIPNAS]],Target_CC[],COLUMN(AL$2)+9,0)</f>
        <v>5219032.1534758266</v>
      </c>
      <c r="BA330" s="22">
        <f>Target_AM[[#This Row],[PROPORSI]]*VLOOKUP(Target_AM[[#This Row],[NIPNAS]],Target_CC[],COLUMN(AM$2)+9,0)</f>
        <v>62118361.809519976</v>
      </c>
      <c r="BB330" s="22">
        <f>Target_AM[[#This Row],[PROPORSI]]*VLOOKUP(Target_AM[[#This Row],[NIPNAS]],Target_CC[],COLUMN(AN$2)+9,0)</f>
        <v>0</v>
      </c>
      <c r="BC330" s="22">
        <f>Target_AM[[#This Row],[PROPORSI]]*VLOOKUP(Target_AM[[#This Row],[NIPNAS]],Target_CC[],COLUMN(AO$2)+9,0)</f>
        <v>0</v>
      </c>
      <c r="BD330" s="22">
        <f>Target_AM[[#This Row],[PROPORSI]]*VLOOKUP(Target_AM[[#This Row],[NIPNAS]],Target_CC[],COLUMN(AP$2)+9,0)</f>
        <v>0</v>
      </c>
      <c r="BE330" s="22">
        <f>Target_AM[[#This Row],[PROPORSI]]*VLOOKUP(Target_AM[[#This Row],[NIPNAS]],Target_CC[],COLUMN(AQ$2)+9,0)</f>
        <v>0</v>
      </c>
      <c r="BF330" s="22">
        <f>Target_AM[[#This Row],[PROPORSI]]*VLOOKUP(Target_AM[[#This Row],[NIPNAS]],Target_CC[],COLUMN(AR$2)+9,0)</f>
        <v>0</v>
      </c>
      <c r="BG330" s="22">
        <f>Target_AM[[#This Row],[PROPORSI]]*VLOOKUP(Target_AM[[#This Row],[NIPNAS]],Target_CC[],COLUMN(AS$2)+9,0)</f>
        <v>0</v>
      </c>
      <c r="BH330" s="22">
        <f>Target_AM[[#This Row],[PROPORSI]]*VLOOKUP(Target_AM[[#This Row],[NIPNAS]],Target_CC[],COLUMN(AT$2)+9,0)</f>
        <v>0</v>
      </c>
      <c r="BI330" s="22">
        <f>Target_AM[[#This Row],[PROPORSI]]*VLOOKUP(Target_AM[[#This Row],[NIPNAS]],Target_CC[],COLUMN(AU$2)+9,0)</f>
        <v>0</v>
      </c>
      <c r="BJ330" s="22">
        <f>Target_AM[[#This Row],[PROPORSI]]*VLOOKUP(Target_AM[[#This Row],[NIPNAS]],Target_CC[],COLUMN(AV$2)+9,0)</f>
        <v>0</v>
      </c>
      <c r="BK330" s="22">
        <f>Target_AM[[#This Row],[PROPORSI]]*VLOOKUP(Target_AM[[#This Row],[NIPNAS]],Target_CC[],COLUMN(AW$2)+9,0)</f>
        <v>0</v>
      </c>
      <c r="BL330" s="22">
        <f>Target_AM[[#This Row],[PROPORSI]]*VLOOKUP(Target_AM[[#This Row],[NIPNAS]],Target_CC[],COLUMN(AX$2)+9,0)</f>
        <v>0</v>
      </c>
      <c r="BM330" s="22">
        <f>Target_AM[[#This Row],[PROPORSI]]*VLOOKUP(Target_AM[[#This Row],[NIPNAS]],Target_CC[],COLUMN(AY$2)+9,0)</f>
        <v>0</v>
      </c>
      <c r="BN330" s="22">
        <f>Target_AM[[#This Row],[PROPORSI]]*VLOOKUP(Target_AM[[#This Row],[NIPNAS]],Target_CC[],COLUMN(AZ$2)+9,0)</f>
        <v>0</v>
      </c>
      <c r="BO330" s="22">
        <f>Target_AM[[#This Row],[PROPORSI]]*VLOOKUP(Target_AM[[#This Row],[NIPNAS]],Target_CC[],COLUMN(BA$2)+9,0)</f>
        <v>4428215</v>
      </c>
      <c r="BP330" s="22">
        <f>Target_AM[[#This Row],[PROPORSI]]*VLOOKUP(Target_AM[[#This Row],[NIPNAS]],Target_CC[],COLUMN(BB$2)+9,0)</f>
        <v>4692148</v>
      </c>
      <c r="BQ330" s="22">
        <f>Target_AM[[#This Row],[PROPORSI]]*VLOOKUP(Target_AM[[#This Row],[NIPNAS]],Target_CC[],COLUMN(BC$2)+9,0)</f>
        <v>3708411</v>
      </c>
      <c r="BR330" s="22">
        <f>Target_AM[[#This Row],[PROPORSI]]*VLOOKUP(Target_AM[[#This Row],[NIPNAS]],Target_CC[],COLUMN(BD$2)+9,0)</f>
        <v>3393866</v>
      </c>
      <c r="BS330" s="22">
        <f>Target_AM[[#This Row],[PROPORSI]]*VLOOKUP(Target_AM[[#This Row],[NIPNAS]],Target_CC[],COLUMN(BE$2)+9,0)</f>
        <v>3393866</v>
      </c>
      <c r="BT330" s="22">
        <f>Target_AM[[#This Row],[PROPORSI]]*VLOOKUP(Target_AM[[#This Row],[NIPNAS]],Target_CC[],COLUMN(BF$2)+9,0)</f>
        <v>3393866</v>
      </c>
      <c r="BU330" s="22">
        <f>Target_AM[[#This Row],[PROPORSI]]*VLOOKUP(Target_AM[[#This Row],[NIPNAS]],Target_CC[],COLUMN(BG$2)+9,0)</f>
        <v>3393866</v>
      </c>
      <c r="BV330" s="22">
        <f>Target_AM[[#This Row],[PROPORSI]]*VLOOKUP(Target_AM[[#This Row],[NIPNAS]],Target_CC[],COLUMN(BH$2)+9,0)</f>
        <v>3393866</v>
      </c>
      <c r="BW330" s="22">
        <f>Target_AM[[#This Row],[PROPORSI]]*VLOOKUP(Target_AM[[#This Row],[NIPNAS]],Target_CC[],COLUMN(BI$2)+9,0)</f>
        <v>3393866</v>
      </c>
      <c r="BX330" s="22">
        <f>Target_AM[[#This Row],[PROPORSI]]*VLOOKUP(Target_AM[[#This Row],[NIPNAS]],Target_CC[],COLUMN(BJ$2)+9,0)</f>
        <v>3393866</v>
      </c>
      <c r="BY330" s="22">
        <f>Target_AM[[#This Row],[PROPORSI]]*VLOOKUP(Target_AM[[#This Row],[NIPNAS]],Target_CC[],COLUMN(BK$2)+9,0)</f>
        <v>3393866</v>
      </c>
      <c r="BZ330" s="22">
        <f>Target_AM[[#This Row],[PROPORSI]]*VLOOKUP(Target_AM[[#This Row],[NIPNAS]],Target_CC[],COLUMN(BL$2)+9,0)</f>
        <v>3393866</v>
      </c>
      <c r="CA330" s="22">
        <f>Target_AM[[#This Row],[PROPORSI]]*VLOOKUP(Target_AM[[#This Row],[NIPNAS]],Target_CC[],COLUMN(BM$2)+9,0)</f>
        <v>43373568</v>
      </c>
      <c r="CB330" s="22">
        <f>Target_AM[[#This Row],[PROPORSI]]*VLOOKUP(Target_AM[[#This Row],[NIPNAS]],Target_CC[],COLUMN(BN$2)+9,0)</f>
        <v>0</v>
      </c>
      <c r="CC330" s="22">
        <f>Target_AM[[#This Row],[PROPORSI]]*VLOOKUP(Target_AM[[#This Row],[NIPNAS]],Target_CC[],COLUMN(BO$2)+9,0)</f>
        <v>0</v>
      </c>
      <c r="CD330" s="22">
        <f>Target_AM[[#This Row],[PROPORSI]]*VLOOKUP(Target_AM[[#This Row],[NIPNAS]],Target_CC[],COLUMN(BP$2)+9,0)</f>
        <v>0</v>
      </c>
      <c r="CE330" s="22">
        <f>Target_AM[[#This Row],[PROPORSI]]*VLOOKUP(Target_AM[[#This Row],[NIPNAS]],Target_CC[],COLUMN(BQ$2)+9,0)</f>
        <v>0</v>
      </c>
      <c r="CF330" s="22">
        <f>Target_AM[[#This Row],[PROPORSI]]*VLOOKUP(Target_AM[[#This Row],[NIPNAS]],Target_CC[],COLUMN(BR$2)+9,0)</f>
        <v>0</v>
      </c>
      <c r="CG330" s="22">
        <f>Target_AM[[#This Row],[PROPORSI]]*VLOOKUP(Target_AM[[#This Row],[NIPNAS]],Target_CC[],COLUMN(BS$2)+9,0)</f>
        <v>0</v>
      </c>
      <c r="CH330" s="22">
        <f>Target_AM[[#This Row],[PROPORSI]]*VLOOKUP(Target_AM[[#This Row],[NIPNAS]],Target_CC[],COLUMN(BT$2)+9,0)</f>
        <v>0</v>
      </c>
      <c r="CI330" s="22">
        <f>Target_AM[[#This Row],[PROPORSI]]*VLOOKUP(Target_AM[[#This Row],[NIPNAS]],Target_CC[],COLUMN(BU$2)+9,0)</f>
        <v>0</v>
      </c>
      <c r="CJ330" s="22">
        <f>Target_AM[[#This Row],[PROPORSI]]*VLOOKUP(Target_AM[[#This Row],[NIPNAS]],Target_CC[],COLUMN(BV$2)+9,0)</f>
        <v>0</v>
      </c>
      <c r="CK330" s="22">
        <f>Target_AM[[#This Row],[PROPORSI]]*VLOOKUP(Target_AM[[#This Row],[NIPNAS]],Target_CC[],COLUMN(BW$2)+9,0)</f>
        <v>0</v>
      </c>
      <c r="CL330" s="22">
        <f>Target_AM[[#This Row],[PROPORSI]]*VLOOKUP(Target_AM[[#This Row],[NIPNAS]],Target_CC[],COLUMN(BX$2)+9,0)</f>
        <v>0</v>
      </c>
      <c r="CM330" s="22">
        <f>Target_AM[[#This Row],[PROPORSI]]*VLOOKUP(Target_AM[[#This Row],[NIPNAS]],Target_CC[],COLUMN(BY$2)+9,0)</f>
        <v>0</v>
      </c>
      <c r="CN330" s="22">
        <f>Target_AM[[#This Row],[PROPORSI]]*VLOOKUP(Target_AM[[#This Row],[NIPNAS]],Target_CC[],COLUMN(BZ$2)+9,0)</f>
        <v>0</v>
      </c>
      <c r="CO330" s="22">
        <f>Target_AM[[#This Row],[PROPORSI]]*VLOOKUP(Target_AM[[#This Row],[NIPNAS]],Target_CC[],COLUMN(CA$2)+9,0)</f>
        <v>3891271</v>
      </c>
      <c r="CP330" s="22">
        <f>Target_AM[[#This Row],[PROPORSI]]*VLOOKUP(Target_AM[[#This Row],[NIPNAS]],Target_CC[],COLUMN(CB$2)+9,0)</f>
        <v>4296624</v>
      </c>
      <c r="CQ330" s="22">
        <f>Target_AM[[#This Row],[PROPORSI]]*VLOOKUP(Target_AM[[#This Row],[NIPNAS]],Target_CC[],COLUMN(CC$2)+9,0)</f>
        <v>3393866</v>
      </c>
      <c r="CR330" s="22">
        <f>Target_AM[[#This Row],[PROPORSI]]*VLOOKUP(Target_AM[[#This Row],[NIPNAS]],Target_CC[],COLUMN(CD$2)+9,0)</f>
        <v>3393866</v>
      </c>
      <c r="CS330" s="22">
        <f>Target_AM[[#This Row],[PROPORSI]]*VLOOKUP(Target_AM[[#This Row],[NIPNAS]],Target_CC[],COLUMN(CE$2)+9,0)</f>
        <v>3393866</v>
      </c>
      <c r="CT330" s="22">
        <f>Target_AM[[#This Row],[PROPORSI]]*VLOOKUP(Target_AM[[#This Row],[NIPNAS]],Target_CC[],COLUMN(CF$2)+9,0)</f>
        <v>3393866</v>
      </c>
      <c r="CU330" s="22">
        <f>Target_AM[[#This Row],[PROPORSI]]*VLOOKUP(Target_AM[[#This Row],[NIPNAS]],Target_CC[],COLUMN(CG$2)+9,0)</f>
        <v>3393866</v>
      </c>
      <c r="CV330" s="22">
        <f>Target_AM[[#This Row],[PROPORSI]]*VLOOKUP(Target_AM[[#This Row],[NIPNAS]],Target_CC[],COLUMN(CH$2)+9,0)</f>
        <v>3393866</v>
      </c>
      <c r="CW330" s="22">
        <f>Target_AM[[#This Row],[PROPORSI]]*VLOOKUP(Target_AM[[#This Row],[NIPNAS]],Target_CC[],COLUMN(CI$2)+9,0)</f>
        <v>3393866</v>
      </c>
      <c r="CX330" s="22">
        <f>Target_AM[[#This Row],[PROPORSI]]*VLOOKUP(Target_AM[[#This Row],[NIPNAS]],Target_CC[],COLUMN(CJ$2)+9,0)</f>
        <v>3393866</v>
      </c>
      <c r="CY330" s="22">
        <f>Target_AM[[#This Row],[PROPORSI]]*VLOOKUP(Target_AM[[#This Row],[NIPNAS]],Target_CC[],COLUMN(CK$2)+9,0)</f>
        <v>3393866</v>
      </c>
      <c r="CZ330" s="22">
        <f>Target_AM[[#This Row],[PROPORSI]]*VLOOKUP(Target_AM[[#This Row],[NIPNAS]],Target_CC[],COLUMN(CL$2)+9,0)</f>
        <v>3393866</v>
      </c>
      <c r="DA330" s="22">
        <f>Target_AM[[#This Row],[PROPORSI]]*VLOOKUP(Target_AM[[#This Row],[NIPNAS]],Target_CC[],COLUMN(CM$2)+9,0)</f>
        <v>42126555</v>
      </c>
      <c r="DB330" s="22">
        <f>Target_AM[[#This Row],[PROPORSI]]*VLOOKUP(Target_AM[[#This Row],[NIPNAS]],Target_CC[],COLUMN(CN$2)+9,0)</f>
        <v>0</v>
      </c>
      <c r="DC330" s="22">
        <f>Target_AM[[#This Row],[PROPORSI]]*VLOOKUP(Target_AM[[#This Row],[NIPNAS]],Target_CC[],COLUMN(CO$2)+9,0)</f>
        <v>0</v>
      </c>
      <c r="DD330" s="22">
        <f>Target_AM[[#This Row],[PROPORSI]]*VLOOKUP(Target_AM[[#This Row],[NIPNAS]],Target_CC[],COLUMN(CP$2)+9,0)</f>
        <v>0</v>
      </c>
      <c r="DE330" s="22">
        <f>Target_AM[[#This Row],[PROPORSI]]*VLOOKUP(Target_AM[[#This Row],[NIPNAS]],Target_CC[],COLUMN(CQ$2)+9,0)</f>
        <v>0</v>
      </c>
      <c r="DF330" s="22">
        <f>Target_AM[[#This Row],[PROPORSI]]*VLOOKUP(Target_AM[[#This Row],[NIPNAS]],Target_CC[],COLUMN(CR$2)+9,0)</f>
        <v>0</v>
      </c>
      <c r="DG330" s="22">
        <f>Target_AM[[#This Row],[PROPORSI]]*VLOOKUP(Target_AM[[#This Row],[NIPNAS]],Target_CC[],COLUMN(CS$2)+9,0)</f>
        <v>0</v>
      </c>
      <c r="DH330" s="22">
        <f>Target_AM[[#This Row],[PROPORSI]]*VLOOKUP(Target_AM[[#This Row],[NIPNAS]],Target_CC[],COLUMN(CT$2)+9,0)</f>
        <v>0</v>
      </c>
      <c r="DI330" s="22">
        <f>Target_AM[[#This Row],[PROPORSI]]*VLOOKUP(Target_AM[[#This Row],[NIPNAS]],Target_CC[],COLUMN(CU$2)+9,0)</f>
        <v>0</v>
      </c>
      <c r="DJ330" s="22">
        <f>Target_AM[[#This Row],[PROPORSI]]*VLOOKUP(Target_AM[[#This Row],[NIPNAS]],Target_CC[],COLUMN(CV$2)+9,0)</f>
        <v>0</v>
      </c>
      <c r="DK330" s="22">
        <f>Target_AM[[#This Row],[PROPORSI]]*VLOOKUP(Target_AM[[#This Row],[NIPNAS]],Target_CC[],COLUMN(CW$2)+9,0)</f>
        <v>0</v>
      </c>
      <c r="DL330" s="22">
        <f>Target_AM[[#This Row],[PROPORSI]]*VLOOKUP(Target_AM[[#This Row],[NIPNAS]],Target_CC[],COLUMN(CX$2)+9,0)</f>
        <v>0</v>
      </c>
      <c r="DM330" s="22">
        <f>Target_AM[[#This Row],[PROPORSI]]*VLOOKUP(Target_AM[[#This Row],[NIPNAS]],Target_CC[],COLUMN(CY$2)+9,0)</f>
        <v>0</v>
      </c>
      <c r="DN330" s="22">
        <f>Target_AM[[#This Row],[PROPORSI]]*VLOOKUP(Target_AM[[#This Row],[NIPNAS]],Target_CC[],COLUMN(CZ$2)+9,0)</f>
        <v>0</v>
      </c>
      <c r="DO330" s="22">
        <f>Target_AM[[#This Row],[PROPORSI]]*VLOOKUP(Target_AM[[#This Row],[NIPNAS]],Target_CC[],COLUMN(DA$2)+9,0)</f>
        <v>0</v>
      </c>
      <c r="DP330" s="22">
        <f>Target_AM[[#This Row],[PROPORSI]]*VLOOKUP(Target_AM[[#This Row],[NIPNAS]],Target_CC[],COLUMN(DB$2)+9,0)</f>
        <v>0</v>
      </c>
      <c r="DQ330" s="22">
        <f>Target_AM[[#This Row],[PROPORSI]]*VLOOKUP(Target_AM[[#This Row],[NIPNAS]],Target_CC[],COLUMN(DC$2)+9,0)</f>
        <v>0</v>
      </c>
      <c r="DR330" s="22">
        <f>Target_AM[[#This Row],[PROPORSI]]*VLOOKUP(Target_AM[[#This Row],[NIPNAS]],Target_CC[],COLUMN(DD$2)+9,0)</f>
        <v>0</v>
      </c>
      <c r="DS330" s="22">
        <f>Target_AM[[#This Row],[PROPORSI]]*VLOOKUP(Target_AM[[#This Row],[NIPNAS]],Target_CC[],COLUMN(DE$2)+9,0)</f>
        <v>0</v>
      </c>
      <c r="DT330" s="22">
        <f>Target_AM[[#This Row],[PROPORSI]]*VLOOKUP(Target_AM[[#This Row],[NIPNAS]],Target_CC[],COLUMN(DF$2)+9,0)</f>
        <v>0</v>
      </c>
      <c r="DU330" s="22">
        <f>Target_AM[[#This Row],[PROPORSI]]*VLOOKUP(Target_AM[[#This Row],[NIPNAS]],Target_CC[],COLUMN(DG$2)+9,0)</f>
        <v>0</v>
      </c>
      <c r="DV330" s="22">
        <f>Target_AM[[#This Row],[PROPORSI]]*VLOOKUP(Target_AM[[#This Row],[NIPNAS]],Target_CC[],COLUMN(DH$2)+9,0)</f>
        <v>0</v>
      </c>
      <c r="DW330" s="22">
        <f>Target_AM[[#This Row],[PROPORSI]]*VLOOKUP(Target_AM[[#This Row],[NIPNAS]],Target_CC[],COLUMN(DI$2)+9,0)</f>
        <v>0</v>
      </c>
      <c r="DX330" s="22">
        <f>Target_AM[[#This Row],[PROPORSI]]*VLOOKUP(Target_AM[[#This Row],[NIPNAS]],Target_CC[],COLUMN(DJ$2)+9,0)</f>
        <v>0</v>
      </c>
      <c r="DY330" s="22">
        <f>Target_AM[[#This Row],[PROPORSI]]*VLOOKUP(Target_AM[[#This Row],[NIPNAS]],Target_CC[],COLUMN(DK$2)+9,0)</f>
        <v>0</v>
      </c>
      <c r="DZ330" s="22">
        <f>Target_AM[[#This Row],[PROPORSI]]*VLOOKUP(Target_AM[[#This Row],[NIPNAS]],Target_CC[],COLUMN(DL$2)+9,0)</f>
        <v>0</v>
      </c>
      <c r="EA330" s="22">
        <f>Target_AM[[#This Row],[PROPORSI]]*VLOOKUP(Target_AM[[#This Row],[NIPNAS]],Target_CC[],COLUMN(DM$2)+9,0)</f>
        <v>0</v>
      </c>
    </row>
    <row r="331" spans="2:131" x14ac:dyDescent="0.3">
      <c r="B331">
        <v>404429</v>
      </c>
      <c r="C331" t="s">
        <v>1008</v>
      </c>
      <c r="D331">
        <v>1</v>
      </c>
      <c r="E331" s="8">
        <v>45658</v>
      </c>
      <c r="F331">
        <v>19068424</v>
      </c>
      <c r="G331" t="s">
        <v>646</v>
      </c>
      <c r="J331" t="s">
        <v>294</v>
      </c>
      <c r="K331" t="s">
        <v>25</v>
      </c>
      <c r="L331" t="s">
        <v>159</v>
      </c>
      <c r="M331" t="s">
        <v>29</v>
      </c>
      <c r="N331" s="23">
        <f>Target_AM[[#This Row],[PROPORSI]]*VLOOKUP(Target_AM[[#This Row],[NIPNAS]],Target_CC[],9,0)</f>
        <v>68136272.208142966</v>
      </c>
      <c r="O331" s="22">
        <f>Target_AM[[#This Row],[PROPORSI]]*VLOOKUP(Target_AM[[#This Row],[NIPNAS]],Target_CC[],COLUMN(A$2)+9,0)</f>
        <v>4156079</v>
      </c>
      <c r="P331" s="22">
        <f>Target_AM[[#This Row],[PROPORSI]]*VLOOKUP(Target_AM[[#This Row],[NIPNAS]],Target_CC[],COLUMN(B$2)+9,0)</f>
        <v>4374820</v>
      </c>
      <c r="Q331" s="22">
        <f>Target_AM[[#This Row],[PROPORSI]]*VLOOKUP(Target_AM[[#This Row],[NIPNAS]],Target_CC[],COLUMN(C$2)+9,0)</f>
        <v>3937338</v>
      </c>
      <c r="R331" s="22">
        <f>Target_AM[[#This Row],[PROPORSI]]*VLOOKUP(Target_AM[[#This Row],[NIPNAS]],Target_CC[],COLUMN(D$2)+9,0)</f>
        <v>3499856</v>
      </c>
      <c r="S331" s="22">
        <f>Target_AM[[#This Row],[PROPORSI]]*VLOOKUP(Target_AM[[#This Row],[NIPNAS]],Target_CC[],COLUMN(E$2)+9,0)</f>
        <v>3718597</v>
      </c>
      <c r="T331" s="22">
        <f>Target_AM[[#This Row],[PROPORSI]]*VLOOKUP(Target_AM[[#This Row],[NIPNAS]],Target_CC[],COLUMN(F$2)+9,0)</f>
        <v>3937338</v>
      </c>
      <c r="U331" s="22">
        <f>Target_AM[[#This Row],[PROPORSI]]*VLOOKUP(Target_AM[[#This Row],[NIPNAS]],Target_CC[],COLUMN(G$2)+9,0)</f>
        <v>5031043</v>
      </c>
      <c r="V331" s="22">
        <f>Target_AM[[#This Row],[PROPORSI]]*VLOOKUP(Target_AM[[#This Row],[NIPNAS]],Target_CC[],COLUMN(H$2)+9,0)</f>
        <v>4593561</v>
      </c>
      <c r="W331" s="22">
        <f>Target_AM[[#This Row],[PROPORSI]]*VLOOKUP(Target_AM[[#This Row],[NIPNAS]],Target_CC[],COLUMN(I$2)+9,0)</f>
        <v>4593561</v>
      </c>
      <c r="X331" s="22">
        <f>Target_AM[[#This Row],[PROPORSI]]*VLOOKUP(Target_AM[[#This Row],[NIPNAS]],Target_CC[],COLUMN(J$2)+9,0)</f>
        <v>5031043</v>
      </c>
      <c r="Y331" s="22">
        <f>Target_AM[[#This Row],[PROPORSI]]*VLOOKUP(Target_AM[[#This Row],[NIPNAS]],Target_CC[],COLUMN(K$2)+9,0)</f>
        <v>4374820</v>
      </c>
      <c r="Z331" s="22">
        <f>Target_AM[[#This Row],[PROPORSI]]*VLOOKUP(Target_AM[[#This Row],[NIPNAS]],Target_CC[],COLUMN(L$2)+9,0)</f>
        <v>4593561</v>
      </c>
      <c r="AA331" s="22">
        <f>Target_AM[[#This Row],[PROPORSI]]*VLOOKUP(Target_AM[[#This Row],[NIPNAS]],Target_CC[],COLUMN(M$2)+9,0)</f>
        <v>51841617</v>
      </c>
      <c r="AB331" s="22">
        <f>Target_AM[[#This Row],[PROPORSI]]*VLOOKUP(Target_AM[[#This Row],[NIPNAS]],Target_CC[],COLUMN(N$2)+9,0)</f>
        <v>3945.5621916125542</v>
      </c>
      <c r="AC331" s="22">
        <f>Target_AM[[#This Row],[PROPORSI]]*VLOOKUP(Target_AM[[#This Row],[NIPNAS]],Target_CC[],COLUMN(O$2)+9,0)</f>
        <v>7538.4012954545469</v>
      </c>
      <c r="AD331" s="22">
        <f>Target_AM[[#This Row],[PROPORSI]]*VLOOKUP(Target_AM[[#This Row],[NIPNAS]],Target_CC[],COLUMN(P$2)+9,0)</f>
        <v>8292.2414250000002</v>
      </c>
      <c r="AE331" s="22">
        <f>Target_AM[[#This Row],[PROPORSI]]*VLOOKUP(Target_AM[[#This Row],[NIPNAS]],Target_CC[],COLUMN(Q$2)+9,0)</f>
        <v>8070.2773868560616</v>
      </c>
      <c r="AF331" s="22">
        <f>Target_AM[[#This Row],[PROPORSI]]*VLOOKUP(Target_AM[[#This Row],[NIPNAS]],Target_CC[],COLUMN(R$2)+9,0)</f>
        <v>12959.003111586177</v>
      </c>
      <c r="AG331" s="22">
        <f>Target_AM[[#This Row],[PROPORSI]]*VLOOKUP(Target_AM[[#This Row],[NIPNAS]],Target_CC[],COLUMN(S$2)+9,0)</f>
        <v>11663.102800427558</v>
      </c>
      <c r="AH331" s="22">
        <f>Target_AM[[#This Row],[PROPORSI]]*VLOOKUP(Target_AM[[#This Row],[NIPNAS]],Target_CC[],COLUMN(T$2)+9,0)</f>
        <v>6587.4932483896391</v>
      </c>
      <c r="AI331" s="22">
        <f>Target_AM[[#This Row],[PROPORSI]]*VLOOKUP(Target_AM[[#This Row],[NIPNAS]],Target_CC[],COLUMN(U$2)+9,0)</f>
        <v>14492.485146457208</v>
      </c>
      <c r="AJ331" s="22">
        <f>Target_AM[[#This Row],[PROPORSI]]*VLOOKUP(Target_AM[[#This Row],[NIPNAS]],Target_CC[],COLUMN(V$2)+9,0)</f>
        <v>12077.070955381005</v>
      </c>
      <c r="AK331" s="22">
        <f>Target_AM[[#This Row],[PROPORSI]]*VLOOKUP(Target_AM[[#This Row],[NIPNAS]],Target_CC[],COLUMN(W$2)+9,0)</f>
        <v>14492.485146457208</v>
      </c>
      <c r="AL331" s="22">
        <f>Target_AM[[#This Row],[PROPORSI]]*VLOOKUP(Target_AM[[#This Row],[NIPNAS]],Target_CC[],COLUMN(X$2)+9,0)</f>
        <v>15700.192241995306</v>
      </c>
      <c r="AM331" s="22">
        <f>Target_AM[[#This Row],[PROPORSI]]*VLOOKUP(Target_AM[[#This Row],[NIPNAS]],Target_CC[],COLUMN(Y$2)+9,0)</f>
        <v>15700.192241995306</v>
      </c>
      <c r="AN331" s="22">
        <f>Target_AM[[#This Row],[PROPORSI]]*VLOOKUP(Target_AM[[#This Row],[NIPNAS]],Target_CC[],COLUMN(Z$2)+9,0)</f>
        <v>131518.50719161259</v>
      </c>
      <c r="AO331" s="22">
        <f>Target_AM[[#This Row],[PROPORSI]]*VLOOKUP(Target_AM[[#This Row],[NIPNAS]],Target_CC[],COLUMN(AA$2)+9,0)</f>
        <v>4160024.5621916126</v>
      </c>
      <c r="AP331" s="22">
        <f>Target_AM[[#This Row],[PROPORSI]]*VLOOKUP(Target_AM[[#This Row],[NIPNAS]],Target_CC[],COLUMN(AB$2)+9,0)</f>
        <v>4382358.4012954542</v>
      </c>
      <c r="AQ331" s="22">
        <f>Target_AM[[#This Row],[PROPORSI]]*VLOOKUP(Target_AM[[#This Row],[NIPNAS]],Target_CC[],COLUMN(AC$2)+9,0)</f>
        <v>3945630.2414250001</v>
      </c>
      <c r="AR331" s="22">
        <f>Target_AM[[#This Row],[PROPORSI]]*VLOOKUP(Target_AM[[#This Row],[NIPNAS]],Target_CC[],COLUMN(AD$2)+9,0)</f>
        <v>3507926.2773868563</v>
      </c>
      <c r="AS331" s="22">
        <f>Target_AM[[#This Row],[PROPORSI]]*VLOOKUP(Target_AM[[#This Row],[NIPNAS]],Target_CC[],COLUMN(AE$2)+9,0)</f>
        <v>3731556.003111586</v>
      </c>
      <c r="AT331" s="22">
        <f>Target_AM[[#This Row],[PROPORSI]]*VLOOKUP(Target_AM[[#This Row],[NIPNAS]],Target_CC[],COLUMN(AF$2)+9,0)</f>
        <v>3949001.1028004275</v>
      </c>
      <c r="AU331" s="22">
        <f>Target_AM[[#This Row],[PROPORSI]]*VLOOKUP(Target_AM[[#This Row],[NIPNAS]],Target_CC[],COLUMN(AG$2)+9,0)</f>
        <v>5037630.49324839</v>
      </c>
      <c r="AV331" s="22">
        <f>Target_AM[[#This Row],[PROPORSI]]*VLOOKUP(Target_AM[[#This Row],[NIPNAS]],Target_CC[],COLUMN(AH$2)+9,0)</f>
        <v>4608053.4851464573</v>
      </c>
      <c r="AW331" s="22">
        <f>Target_AM[[#This Row],[PROPORSI]]*VLOOKUP(Target_AM[[#This Row],[NIPNAS]],Target_CC[],COLUMN(AI$2)+9,0)</f>
        <v>4605638.0709553808</v>
      </c>
      <c r="AX331" s="22">
        <f>Target_AM[[#This Row],[PROPORSI]]*VLOOKUP(Target_AM[[#This Row],[NIPNAS]],Target_CC[],COLUMN(AJ$2)+9,0)</f>
        <v>5045535.4851464573</v>
      </c>
      <c r="AY331" s="22">
        <f>Target_AM[[#This Row],[PROPORSI]]*VLOOKUP(Target_AM[[#This Row],[NIPNAS]],Target_CC[],COLUMN(AK$2)+9,0)</f>
        <v>4390520.1922419956</v>
      </c>
      <c r="AZ331" s="22">
        <f>Target_AM[[#This Row],[PROPORSI]]*VLOOKUP(Target_AM[[#This Row],[NIPNAS]],Target_CC[],COLUMN(AL$2)+9,0)</f>
        <v>4609261.1922419956</v>
      </c>
      <c r="BA331" s="22">
        <f>Target_AM[[#This Row],[PROPORSI]]*VLOOKUP(Target_AM[[#This Row],[NIPNAS]],Target_CC[],COLUMN(AM$2)+9,0)</f>
        <v>51973135.507191613</v>
      </c>
      <c r="BB331" s="22">
        <f>Target_AM[[#This Row],[PROPORSI]]*VLOOKUP(Target_AM[[#This Row],[NIPNAS]],Target_CC[],COLUMN(AN$2)+9,0)</f>
        <v>0</v>
      </c>
      <c r="BC331" s="22">
        <f>Target_AM[[#This Row],[PROPORSI]]*VLOOKUP(Target_AM[[#This Row],[NIPNAS]],Target_CC[],COLUMN(AO$2)+9,0)</f>
        <v>0</v>
      </c>
      <c r="BD331" s="22">
        <f>Target_AM[[#This Row],[PROPORSI]]*VLOOKUP(Target_AM[[#This Row],[NIPNAS]],Target_CC[],COLUMN(AP$2)+9,0)</f>
        <v>0</v>
      </c>
      <c r="BE331" s="22">
        <f>Target_AM[[#This Row],[PROPORSI]]*VLOOKUP(Target_AM[[#This Row],[NIPNAS]],Target_CC[],COLUMN(AQ$2)+9,0)</f>
        <v>0</v>
      </c>
      <c r="BF331" s="22">
        <f>Target_AM[[#This Row],[PROPORSI]]*VLOOKUP(Target_AM[[#This Row],[NIPNAS]],Target_CC[],COLUMN(AR$2)+9,0)</f>
        <v>0</v>
      </c>
      <c r="BG331" s="22">
        <f>Target_AM[[#This Row],[PROPORSI]]*VLOOKUP(Target_AM[[#This Row],[NIPNAS]],Target_CC[],COLUMN(AS$2)+9,0)</f>
        <v>0</v>
      </c>
      <c r="BH331" s="22">
        <f>Target_AM[[#This Row],[PROPORSI]]*VLOOKUP(Target_AM[[#This Row],[NIPNAS]],Target_CC[],COLUMN(AT$2)+9,0)</f>
        <v>0</v>
      </c>
      <c r="BI331" s="22">
        <f>Target_AM[[#This Row],[PROPORSI]]*VLOOKUP(Target_AM[[#This Row],[NIPNAS]],Target_CC[],COLUMN(AU$2)+9,0)</f>
        <v>0</v>
      </c>
      <c r="BJ331" s="22">
        <f>Target_AM[[#This Row],[PROPORSI]]*VLOOKUP(Target_AM[[#This Row],[NIPNAS]],Target_CC[],COLUMN(AV$2)+9,0)</f>
        <v>0</v>
      </c>
      <c r="BK331" s="22">
        <f>Target_AM[[#This Row],[PROPORSI]]*VLOOKUP(Target_AM[[#This Row],[NIPNAS]],Target_CC[],COLUMN(AW$2)+9,0)</f>
        <v>0</v>
      </c>
      <c r="BL331" s="22">
        <f>Target_AM[[#This Row],[PROPORSI]]*VLOOKUP(Target_AM[[#This Row],[NIPNAS]],Target_CC[],COLUMN(AX$2)+9,0)</f>
        <v>0</v>
      </c>
      <c r="BM331" s="22">
        <f>Target_AM[[#This Row],[PROPORSI]]*VLOOKUP(Target_AM[[#This Row],[NIPNAS]],Target_CC[],COLUMN(AY$2)+9,0)</f>
        <v>0</v>
      </c>
      <c r="BN331" s="22">
        <f>Target_AM[[#This Row],[PROPORSI]]*VLOOKUP(Target_AM[[#This Row],[NIPNAS]],Target_CC[],COLUMN(AZ$2)+9,0)</f>
        <v>0</v>
      </c>
      <c r="BO331" s="22">
        <f>Target_AM[[#This Row],[PROPORSI]]*VLOOKUP(Target_AM[[#This Row],[NIPNAS]],Target_CC[],COLUMN(BA$2)+9,0)</f>
        <v>1940000</v>
      </c>
      <c r="BP331" s="22">
        <f>Target_AM[[#This Row],[PROPORSI]]*VLOOKUP(Target_AM[[#This Row],[NIPNAS]],Target_CC[],COLUMN(BB$2)+9,0)</f>
        <v>1307824</v>
      </c>
      <c r="BQ331" s="22">
        <f>Target_AM[[#This Row],[PROPORSI]]*VLOOKUP(Target_AM[[#This Row],[NIPNAS]],Target_CC[],COLUMN(BC$2)+9,0)</f>
        <v>800000</v>
      </c>
      <c r="BR331" s="22">
        <f>Target_AM[[#This Row],[PROPORSI]]*VLOOKUP(Target_AM[[#This Row],[NIPNAS]],Target_CC[],COLUMN(BD$2)+9,0)</f>
        <v>857600</v>
      </c>
      <c r="BS331" s="22">
        <f>Target_AM[[#This Row],[PROPORSI]]*VLOOKUP(Target_AM[[#This Row],[NIPNAS]],Target_CC[],COLUMN(BE$2)+9,0)</f>
        <v>857600</v>
      </c>
      <c r="BT331" s="22">
        <f>Target_AM[[#This Row],[PROPORSI]]*VLOOKUP(Target_AM[[#This Row],[NIPNAS]],Target_CC[],COLUMN(BF$2)+9,0)</f>
        <v>857600</v>
      </c>
      <c r="BU331" s="22">
        <f>Target_AM[[#This Row],[PROPORSI]]*VLOOKUP(Target_AM[[#This Row],[NIPNAS]],Target_CC[],COLUMN(BG$2)+9,0)</f>
        <v>857600</v>
      </c>
      <c r="BV331" s="22">
        <f>Target_AM[[#This Row],[PROPORSI]]*VLOOKUP(Target_AM[[#This Row],[NIPNAS]],Target_CC[],COLUMN(BH$2)+9,0)</f>
        <v>857600</v>
      </c>
      <c r="BW331" s="22">
        <f>Target_AM[[#This Row],[PROPORSI]]*VLOOKUP(Target_AM[[#This Row],[NIPNAS]],Target_CC[],COLUMN(BI$2)+9,0)</f>
        <v>857600</v>
      </c>
      <c r="BX331" s="22">
        <f>Target_AM[[#This Row],[PROPORSI]]*VLOOKUP(Target_AM[[#This Row],[NIPNAS]],Target_CC[],COLUMN(BJ$2)+9,0)</f>
        <v>857600</v>
      </c>
      <c r="BY331" s="22">
        <f>Target_AM[[#This Row],[PROPORSI]]*VLOOKUP(Target_AM[[#This Row],[NIPNAS]],Target_CC[],COLUMN(BK$2)+9,0)</f>
        <v>857600</v>
      </c>
      <c r="BZ331" s="22">
        <f>Target_AM[[#This Row],[PROPORSI]]*VLOOKUP(Target_AM[[#This Row],[NIPNAS]],Target_CC[],COLUMN(BL$2)+9,0)</f>
        <v>857600</v>
      </c>
      <c r="CA331" s="22">
        <f>Target_AM[[#This Row],[PROPORSI]]*VLOOKUP(Target_AM[[#This Row],[NIPNAS]],Target_CC[],COLUMN(BM$2)+9,0)</f>
        <v>11766224</v>
      </c>
      <c r="CB331" s="22">
        <f>Target_AM[[#This Row],[PROPORSI]]*VLOOKUP(Target_AM[[#This Row],[NIPNAS]],Target_CC[],COLUMN(BN$2)+9,0)</f>
        <v>0</v>
      </c>
      <c r="CC331" s="22">
        <f>Target_AM[[#This Row],[PROPORSI]]*VLOOKUP(Target_AM[[#This Row],[NIPNAS]],Target_CC[],COLUMN(BO$2)+9,0)</f>
        <v>0</v>
      </c>
      <c r="CD331" s="22">
        <f>Target_AM[[#This Row],[PROPORSI]]*VLOOKUP(Target_AM[[#This Row],[NIPNAS]],Target_CC[],COLUMN(BP$2)+9,0)</f>
        <v>0</v>
      </c>
      <c r="CE331" s="22">
        <f>Target_AM[[#This Row],[PROPORSI]]*VLOOKUP(Target_AM[[#This Row],[NIPNAS]],Target_CC[],COLUMN(BQ$2)+9,0)</f>
        <v>0</v>
      </c>
      <c r="CF331" s="22">
        <f>Target_AM[[#This Row],[PROPORSI]]*VLOOKUP(Target_AM[[#This Row],[NIPNAS]],Target_CC[],COLUMN(BR$2)+9,0)</f>
        <v>0</v>
      </c>
      <c r="CG331" s="22">
        <f>Target_AM[[#This Row],[PROPORSI]]*VLOOKUP(Target_AM[[#This Row],[NIPNAS]],Target_CC[],COLUMN(BS$2)+9,0)</f>
        <v>0</v>
      </c>
      <c r="CH331" s="22">
        <f>Target_AM[[#This Row],[PROPORSI]]*VLOOKUP(Target_AM[[#This Row],[NIPNAS]],Target_CC[],COLUMN(BT$2)+9,0)</f>
        <v>0</v>
      </c>
      <c r="CI331" s="22">
        <f>Target_AM[[#This Row],[PROPORSI]]*VLOOKUP(Target_AM[[#This Row],[NIPNAS]],Target_CC[],COLUMN(BU$2)+9,0)</f>
        <v>0</v>
      </c>
      <c r="CJ331" s="22">
        <f>Target_AM[[#This Row],[PROPORSI]]*VLOOKUP(Target_AM[[#This Row],[NIPNAS]],Target_CC[],COLUMN(BV$2)+9,0)</f>
        <v>0</v>
      </c>
      <c r="CK331" s="22">
        <f>Target_AM[[#This Row],[PROPORSI]]*VLOOKUP(Target_AM[[#This Row],[NIPNAS]],Target_CC[],COLUMN(BW$2)+9,0)</f>
        <v>0</v>
      </c>
      <c r="CL331" s="22">
        <f>Target_AM[[#This Row],[PROPORSI]]*VLOOKUP(Target_AM[[#This Row],[NIPNAS]],Target_CC[],COLUMN(BX$2)+9,0)</f>
        <v>0</v>
      </c>
      <c r="CM331" s="22">
        <f>Target_AM[[#This Row],[PROPORSI]]*VLOOKUP(Target_AM[[#This Row],[NIPNAS]],Target_CC[],COLUMN(BY$2)+9,0)</f>
        <v>0</v>
      </c>
      <c r="CN331" s="22">
        <f>Target_AM[[#This Row],[PROPORSI]]*VLOOKUP(Target_AM[[#This Row],[NIPNAS]],Target_CC[],COLUMN(BZ$2)+9,0)</f>
        <v>0</v>
      </c>
      <c r="CO331" s="22">
        <f>Target_AM[[#This Row],[PROPORSI]]*VLOOKUP(Target_AM[[#This Row],[NIPNAS]],Target_CC[],COLUMN(CA$2)+9,0)</f>
        <v>2055200</v>
      </c>
      <c r="CP331" s="22">
        <f>Target_AM[[#This Row],[PROPORSI]]*VLOOKUP(Target_AM[[#This Row],[NIPNAS]],Target_CC[],COLUMN(CB$2)+9,0)</f>
        <v>1377767</v>
      </c>
      <c r="CQ331" s="22">
        <f>Target_AM[[#This Row],[PROPORSI]]*VLOOKUP(Target_AM[[#This Row],[NIPNAS]],Target_CC[],COLUMN(CC$2)+9,0)</f>
        <v>857600</v>
      </c>
      <c r="CR331" s="22">
        <f>Target_AM[[#This Row],[PROPORSI]]*VLOOKUP(Target_AM[[#This Row],[NIPNAS]],Target_CC[],COLUMN(CD$2)+9,0)</f>
        <v>857600</v>
      </c>
      <c r="CS331" s="22">
        <f>Target_AM[[#This Row],[PROPORSI]]*VLOOKUP(Target_AM[[#This Row],[NIPNAS]],Target_CC[],COLUMN(CE$2)+9,0)</f>
        <v>857600</v>
      </c>
      <c r="CT331" s="22">
        <f>Target_AM[[#This Row],[PROPORSI]]*VLOOKUP(Target_AM[[#This Row],[NIPNAS]],Target_CC[],COLUMN(CF$2)+9,0)</f>
        <v>857600</v>
      </c>
      <c r="CU331" s="22">
        <f>Target_AM[[#This Row],[PROPORSI]]*VLOOKUP(Target_AM[[#This Row],[NIPNAS]],Target_CC[],COLUMN(CG$2)+9,0)</f>
        <v>857600</v>
      </c>
      <c r="CV331" s="22">
        <f>Target_AM[[#This Row],[PROPORSI]]*VLOOKUP(Target_AM[[#This Row],[NIPNAS]],Target_CC[],COLUMN(CH$2)+9,0)</f>
        <v>857600</v>
      </c>
      <c r="CW331" s="22">
        <f>Target_AM[[#This Row],[PROPORSI]]*VLOOKUP(Target_AM[[#This Row],[NIPNAS]],Target_CC[],COLUMN(CI$2)+9,0)</f>
        <v>857600</v>
      </c>
      <c r="CX331" s="22">
        <f>Target_AM[[#This Row],[PROPORSI]]*VLOOKUP(Target_AM[[#This Row],[NIPNAS]],Target_CC[],COLUMN(CJ$2)+9,0)</f>
        <v>857600</v>
      </c>
      <c r="CY331" s="22">
        <f>Target_AM[[#This Row],[PROPORSI]]*VLOOKUP(Target_AM[[#This Row],[NIPNAS]],Target_CC[],COLUMN(CK$2)+9,0)</f>
        <v>857600</v>
      </c>
      <c r="CZ331" s="22">
        <f>Target_AM[[#This Row],[PROPORSI]]*VLOOKUP(Target_AM[[#This Row],[NIPNAS]],Target_CC[],COLUMN(CL$2)+9,0)</f>
        <v>857600</v>
      </c>
      <c r="DA331" s="22">
        <f>Target_AM[[#This Row],[PROPORSI]]*VLOOKUP(Target_AM[[#This Row],[NIPNAS]],Target_CC[],COLUMN(CM$2)+9,0)</f>
        <v>12008967</v>
      </c>
      <c r="DB331" s="22">
        <f>Target_AM[[#This Row],[PROPORSI]]*VLOOKUP(Target_AM[[#This Row],[NIPNAS]],Target_CC[],COLUMN(CN$2)+9,0)</f>
        <v>0</v>
      </c>
      <c r="DC331" s="22">
        <f>Target_AM[[#This Row],[PROPORSI]]*VLOOKUP(Target_AM[[#This Row],[NIPNAS]],Target_CC[],COLUMN(CO$2)+9,0)</f>
        <v>0</v>
      </c>
      <c r="DD331" s="22">
        <f>Target_AM[[#This Row],[PROPORSI]]*VLOOKUP(Target_AM[[#This Row],[NIPNAS]],Target_CC[],COLUMN(CP$2)+9,0)</f>
        <v>0</v>
      </c>
      <c r="DE331" s="22">
        <f>Target_AM[[#This Row],[PROPORSI]]*VLOOKUP(Target_AM[[#This Row],[NIPNAS]],Target_CC[],COLUMN(CQ$2)+9,0)</f>
        <v>0</v>
      </c>
      <c r="DF331" s="22">
        <f>Target_AM[[#This Row],[PROPORSI]]*VLOOKUP(Target_AM[[#This Row],[NIPNAS]],Target_CC[],COLUMN(CR$2)+9,0)</f>
        <v>0</v>
      </c>
      <c r="DG331" s="22">
        <f>Target_AM[[#This Row],[PROPORSI]]*VLOOKUP(Target_AM[[#This Row],[NIPNAS]],Target_CC[],COLUMN(CS$2)+9,0)</f>
        <v>0</v>
      </c>
      <c r="DH331" s="22">
        <f>Target_AM[[#This Row],[PROPORSI]]*VLOOKUP(Target_AM[[#This Row],[NIPNAS]],Target_CC[],COLUMN(CT$2)+9,0)</f>
        <v>0</v>
      </c>
      <c r="DI331" s="22">
        <f>Target_AM[[#This Row],[PROPORSI]]*VLOOKUP(Target_AM[[#This Row],[NIPNAS]],Target_CC[],COLUMN(CU$2)+9,0)</f>
        <v>0</v>
      </c>
      <c r="DJ331" s="22">
        <f>Target_AM[[#This Row],[PROPORSI]]*VLOOKUP(Target_AM[[#This Row],[NIPNAS]],Target_CC[],COLUMN(CV$2)+9,0)</f>
        <v>0</v>
      </c>
      <c r="DK331" s="22">
        <f>Target_AM[[#This Row],[PROPORSI]]*VLOOKUP(Target_AM[[#This Row],[NIPNAS]],Target_CC[],COLUMN(CW$2)+9,0)</f>
        <v>0</v>
      </c>
      <c r="DL331" s="22">
        <f>Target_AM[[#This Row],[PROPORSI]]*VLOOKUP(Target_AM[[#This Row],[NIPNAS]],Target_CC[],COLUMN(CX$2)+9,0)</f>
        <v>0</v>
      </c>
      <c r="DM331" s="22">
        <f>Target_AM[[#This Row],[PROPORSI]]*VLOOKUP(Target_AM[[#This Row],[NIPNAS]],Target_CC[],COLUMN(CY$2)+9,0)</f>
        <v>0</v>
      </c>
      <c r="DN331" s="22">
        <f>Target_AM[[#This Row],[PROPORSI]]*VLOOKUP(Target_AM[[#This Row],[NIPNAS]],Target_CC[],COLUMN(CZ$2)+9,0)</f>
        <v>0</v>
      </c>
      <c r="DO331" s="22">
        <f>Target_AM[[#This Row],[PROPORSI]]*VLOOKUP(Target_AM[[#This Row],[NIPNAS]],Target_CC[],COLUMN(DA$2)+9,0)</f>
        <v>0</v>
      </c>
      <c r="DP331" s="22">
        <f>Target_AM[[#This Row],[PROPORSI]]*VLOOKUP(Target_AM[[#This Row],[NIPNAS]],Target_CC[],COLUMN(DB$2)+9,0)</f>
        <v>0</v>
      </c>
      <c r="DQ331" s="22">
        <f>Target_AM[[#This Row],[PROPORSI]]*VLOOKUP(Target_AM[[#This Row],[NIPNAS]],Target_CC[],COLUMN(DC$2)+9,0)</f>
        <v>0</v>
      </c>
      <c r="DR331" s="22">
        <f>Target_AM[[#This Row],[PROPORSI]]*VLOOKUP(Target_AM[[#This Row],[NIPNAS]],Target_CC[],COLUMN(DD$2)+9,0)</f>
        <v>0</v>
      </c>
      <c r="DS331" s="22">
        <f>Target_AM[[#This Row],[PROPORSI]]*VLOOKUP(Target_AM[[#This Row],[NIPNAS]],Target_CC[],COLUMN(DE$2)+9,0)</f>
        <v>0</v>
      </c>
      <c r="DT331" s="22">
        <f>Target_AM[[#This Row],[PROPORSI]]*VLOOKUP(Target_AM[[#This Row],[NIPNAS]],Target_CC[],COLUMN(DF$2)+9,0)</f>
        <v>0</v>
      </c>
      <c r="DU331" s="22">
        <f>Target_AM[[#This Row],[PROPORSI]]*VLOOKUP(Target_AM[[#This Row],[NIPNAS]],Target_CC[],COLUMN(DG$2)+9,0)</f>
        <v>0</v>
      </c>
      <c r="DV331" s="22">
        <f>Target_AM[[#This Row],[PROPORSI]]*VLOOKUP(Target_AM[[#This Row],[NIPNAS]],Target_CC[],COLUMN(DH$2)+9,0)</f>
        <v>0</v>
      </c>
      <c r="DW331" s="22">
        <f>Target_AM[[#This Row],[PROPORSI]]*VLOOKUP(Target_AM[[#This Row],[NIPNAS]],Target_CC[],COLUMN(DI$2)+9,0)</f>
        <v>0</v>
      </c>
      <c r="DX331" s="22">
        <f>Target_AM[[#This Row],[PROPORSI]]*VLOOKUP(Target_AM[[#This Row],[NIPNAS]],Target_CC[],COLUMN(DJ$2)+9,0)</f>
        <v>0</v>
      </c>
      <c r="DY331" s="22">
        <f>Target_AM[[#This Row],[PROPORSI]]*VLOOKUP(Target_AM[[#This Row],[NIPNAS]],Target_CC[],COLUMN(DK$2)+9,0)</f>
        <v>0</v>
      </c>
      <c r="DZ331" s="22">
        <f>Target_AM[[#This Row],[PROPORSI]]*VLOOKUP(Target_AM[[#This Row],[NIPNAS]],Target_CC[],COLUMN(DL$2)+9,0)</f>
        <v>0</v>
      </c>
      <c r="EA331" s="22">
        <f>Target_AM[[#This Row],[PROPORSI]]*VLOOKUP(Target_AM[[#This Row],[NIPNAS]],Target_CC[],COLUMN(DM$2)+9,0)</f>
        <v>0</v>
      </c>
    </row>
    <row r="332" spans="2:131" x14ac:dyDescent="0.3">
      <c r="B332">
        <v>404429</v>
      </c>
      <c r="C332" t="s">
        <v>1008</v>
      </c>
      <c r="D332">
        <v>1</v>
      </c>
      <c r="E332" s="8">
        <v>45658</v>
      </c>
      <c r="F332">
        <v>19221898</v>
      </c>
      <c r="G332" t="s">
        <v>671</v>
      </c>
      <c r="J332" t="s">
        <v>363</v>
      </c>
      <c r="K332" t="s">
        <v>25</v>
      </c>
      <c r="L332" t="s">
        <v>159</v>
      </c>
      <c r="M332" t="s">
        <v>29</v>
      </c>
      <c r="N332" s="23">
        <f>Target_AM[[#This Row],[PROPORSI]]*VLOOKUP(Target_AM[[#This Row],[NIPNAS]],Target_CC[],9,0)</f>
        <v>74850873.483315095</v>
      </c>
      <c r="O332" s="22">
        <f>Target_AM[[#This Row],[PROPORSI]]*VLOOKUP(Target_AM[[#This Row],[NIPNAS]],Target_CC[],COLUMN(A$2)+9,0)</f>
        <v>2905000</v>
      </c>
      <c r="P332" s="22">
        <f>Target_AM[[#This Row],[PROPORSI]]*VLOOKUP(Target_AM[[#This Row],[NIPNAS]],Target_CC[],COLUMN(B$2)+9,0)</f>
        <v>2905000</v>
      </c>
      <c r="Q332" s="22">
        <f>Target_AM[[#This Row],[PROPORSI]]*VLOOKUP(Target_AM[[#This Row],[NIPNAS]],Target_CC[],COLUMN(C$2)+9,0)</f>
        <v>2788800</v>
      </c>
      <c r="R332" s="22">
        <f>Target_AM[[#This Row],[PROPORSI]]*VLOOKUP(Target_AM[[#This Row],[NIPNAS]],Target_CC[],COLUMN(D$2)+9,0)</f>
        <v>2932888</v>
      </c>
      <c r="S332" s="22">
        <f>Target_AM[[#This Row],[PROPORSI]]*VLOOKUP(Target_AM[[#This Row],[NIPNAS]],Target_CC[],COLUMN(E$2)+9,0)</f>
        <v>2789078.88</v>
      </c>
      <c r="T332" s="22">
        <f>Target_AM[[#This Row],[PROPORSI]]*VLOOKUP(Target_AM[[#This Row],[NIPNAS]],Target_CC[],COLUMN(F$2)+9,0)</f>
        <v>2787640.7888000002</v>
      </c>
      <c r="U332" s="22">
        <f>Target_AM[[#This Row],[PROPORSI]]*VLOOKUP(Target_AM[[#This Row],[NIPNAS]],Target_CC[],COLUMN(G$2)+9,0)</f>
        <v>3368626.4078879994</v>
      </c>
      <c r="V332" s="22">
        <f>Target_AM[[#This Row],[PROPORSI]]*VLOOKUP(Target_AM[[#This Row],[NIPNAS]],Target_CC[],COLUMN(H$2)+9,0)</f>
        <v>2938686.2640788802</v>
      </c>
      <c r="W332" s="22">
        <f>Target_AM[[#This Row],[PROPORSI]]*VLOOKUP(Target_AM[[#This Row],[NIPNAS]],Target_CC[],COLUMN(I$2)+9,0)</f>
        <v>3079636.8626407888</v>
      </c>
      <c r="X332" s="22">
        <f>Target_AM[[#This Row],[PROPORSI]]*VLOOKUP(Target_AM[[#This Row],[NIPNAS]],Target_CC[],COLUMN(J$2)+9,0)</f>
        <v>3371546.3686264073</v>
      </c>
      <c r="Y332" s="22">
        <f>Target_AM[[#This Row],[PROPORSI]]*VLOOKUP(Target_AM[[#This Row],[NIPNAS]],Target_CC[],COLUMN(K$2)+9,0)</f>
        <v>2938715.4636862641</v>
      </c>
      <c r="Z332" s="22">
        <f>Target_AM[[#This Row],[PROPORSI]]*VLOOKUP(Target_AM[[#This Row],[NIPNAS]],Target_CC[],COLUMN(L$2)+9,0)</f>
        <v>3224887.1546368632</v>
      </c>
      <c r="AA332" s="22">
        <f>Target_AM[[#This Row],[PROPORSI]]*VLOOKUP(Target_AM[[#This Row],[NIPNAS]],Target_CC[],COLUMN(M$2)+9,0)</f>
        <v>36030506.190357201</v>
      </c>
      <c r="AB332" s="22">
        <f>Target_AM[[#This Row],[PROPORSI]]*VLOOKUP(Target_AM[[#This Row],[NIPNAS]],Target_CC[],COLUMN(N$2)+9,0)</f>
        <v>98364.221257273122</v>
      </c>
      <c r="AC332" s="22">
        <f>Target_AM[[#This Row],[PROPORSI]]*VLOOKUP(Target_AM[[#This Row],[NIPNAS]],Target_CC[],COLUMN(O$2)+9,0)</f>
        <v>575428.25457307929</v>
      </c>
      <c r="AD332" s="22">
        <f>Target_AM[[#This Row],[PROPORSI]]*VLOOKUP(Target_AM[[#This Row],[NIPNAS]],Target_CC[],COLUMN(P$2)+9,0)</f>
        <v>525760.08887569897</v>
      </c>
      <c r="AE332" s="22">
        <f>Target_AM[[#This Row],[PROPORSI]]*VLOOKUP(Target_AM[[#This Row],[NIPNAS]],Target_CC[],COLUMN(Q$2)+9,0)</f>
        <v>362908.61664249928</v>
      </c>
      <c r="AF332" s="22">
        <f>Target_AM[[#This Row],[PROPORSI]]*VLOOKUP(Target_AM[[#This Row],[NIPNAS]],Target_CC[],COLUMN(R$2)+9,0)</f>
        <v>490367.37080125092</v>
      </c>
      <c r="AG332" s="22">
        <f>Target_AM[[#This Row],[PROPORSI]]*VLOOKUP(Target_AM[[#This Row],[NIPNAS]],Target_CC[],COLUMN(S$2)+9,0)</f>
        <v>708942.07907853927</v>
      </c>
      <c r="AH332" s="22">
        <f>Target_AM[[#This Row],[PROPORSI]]*VLOOKUP(Target_AM[[#This Row],[NIPNAS]],Target_CC[],COLUMN(T$2)+9,0)</f>
        <v>834319.27951128455</v>
      </c>
      <c r="AI332" s="22">
        <f>Target_AM[[#This Row],[PROPORSI]]*VLOOKUP(Target_AM[[#This Row],[NIPNAS]],Target_CC[],COLUMN(U$2)+9,0)</f>
        <v>921740.03487720515</v>
      </c>
      <c r="AJ332" s="22">
        <f>Target_AM[[#This Row],[PROPORSI]]*VLOOKUP(Target_AM[[#This Row],[NIPNAS]],Target_CC[],COLUMN(V$2)+9,0)</f>
        <v>755036.39869477495</v>
      </c>
      <c r="AK332" s="22">
        <f>Target_AM[[#This Row],[PROPORSI]]*VLOOKUP(Target_AM[[#This Row],[NIPNAS]],Target_CC[],COLUMN(W$2)+9,0)</f>
        <v>928977.68341558194</v>
      </c>
      <c r="AL332" s="22">
        <f>Target_AM[[#This Row],[PROPORSI]]*VLOOKUP(Target_AM[[#This Row],[NIPNAS]],Target_CC[],COLUMN(X$2)+9,0)</f>
        <v>1250642.7747622374</v>
      </c>
      <c r="AM332" s="22">
        <f>Target_AM[[#This Row],[PROPORSI]]*VLOOKUP(Target_AM[[#This Row],[NIPNAS]],Target_CC[],COLUMN(Y$2)+9,0)</f>
        <v>783163.35304258007</v>
      </c>
      <c r="AN332" s="22">
        <f>Target_AM[[#This Row],[PROPORSI]]*VLOOKUP(Target_AM[[#This Row],[NIPNAS]],Target_CC[],COLUMN(Z$2)+9,0)</f>
        <v>8235650.1555320062</v>
      </c>
      <c r="AO332" s="22">
        <f>Target_AM[[#This Row],[PROPORSI]]*VLOOKUP(Target_AM[[#This Row],[NIPNAS]],Target_CC[],COLUMN(AA$2)+9,0)</f>
        <v>3003364.2212572731</v>
      </c>
      <c r="AP332" s="22">
        <f>Target_AM[[#This Row],[PROPORSI]]*VLOOKUP(Target_AM[[#This Row],[NIPNAS]],Target_CC[],COLUMN(AB$2)+9,0)</f>
        <v>3480428.2545730793</v>
      </c>
      <c r="AQ332" s="22">
        <f>Target_AM[[#This Row],[PROPORSI]]*VLOOKUP(Target_AM[[#This Row],[NIPNAS]],Target_CC[],COLUMN(AC$2)+9,0)</f>
        <v>3314560.0888756989</v>
      </c>
      <c r="AR332" s="22">
        <f>Target_AM[[#This Row],[PROPORSI]]*VLOOKUP(Target_AM[[#This Row],[NIPNAS]],Target_CC[],COLUMN(AD$2)+9,0)</f>
        <v>3295796.6166424993</v>
      </c>
      <c r="AS332" s="22">
        <f>Target_AM[[#This Row],[PROPORSI]]*VLOOKUP(Target_AM[[#This Row],[NIPNAS]],Target_CC[],COLUMN(AE$2)+9,0)</f>
        <v>3279446.2508012508</v>
      </c>
      <c r="AT332" s="22">
        <f>Target_AM[[#This Row],[PROPORSI]]*VLOOKUP(Target_AM[[#This Row],[NIPNAS]],Target_CC[],COLUMN(AF$2)+9,0)</f>
        <v>3496582.8678785395</v>
      </c>
      <c r="AU332" s="22">
        <f>Target_AM[[#This Row],[PROPORSI]]*VLOOKUP(Target_AM[[#This Row],[NIPNAS]],Target_CC[],COLUMN(AG$2)+9,0)</f>
        <v>4202945.687399284</v>
      </c>
      <c r="AV332" s="22">
        <f>Target_AM[[#This Row],[PROPORSI]]*VLOOKUP(Target_AM[[#This Row],[NIPNAS]],Target_CC[],COLUMN(AH$2)+9,0)</f>
        <v>3860426.2989560855</v>
      </c>
      <c r="AW332" s="22">
        <f>Target_AM[[#This Row],[PROPORSI]]*VLOOKUP(Target_AM[[#This Row],[NIPNAS]],Target_CC[],COLUMN(AI$2)+9,0)</f>
        <v>3834673.2613355638</v>
      </c>
      <c r="AX332" s="22">
        <f>Target_AM[[#This Row],[PROPORSI]]*VLOOKUP(Target_AM[[#This Row],[NIPNAS]],Target_CC[],COLUMN(AJ$2)+9,0)</f>
        <v>4300524.0520419888</v>
      </c>
      <c r="AY332" s="22">
        <f>Target_AM[[#This Row],[PROPORSI]]*VLOOKUP(Target_AM[[#This Row],[NIPNAS]],Target_CC[],COLUMN(AK$2)+9,0)</f>
        <v>4189358.2384485016</v>
      </c>
      <c r="AZ332" s="22">
        <f>Target_AM[[#This Row],[PROPORSI]]*VLOOKUP(Target_AM[[#This Row],[NIPNAS]],Target_CC[],COLUMN(AL$2)+9,0)</f>
        <v>4008050.5076794433</v>
      </c>
      <c r="BA332" s="22">
        <f>Target_AM[[#This Row],[PROPORSI]]*VLOOKUP(Target_AM[[#This Row],[NIPNAS]],Target_CC[],COLUMN(AM$2)+9,0)</f>
        <v>44266156.345889203</v>
      </c>
      <c r="BB332" s="22">
        <f>Target_AM[[#This Row],[PROPORSI]]*VLOOKUP(Target_AM[[#This Row],[NIPNAS]],Target_CC[],COLUMN(AN$2)+9,0)</f>
        <v>792396.75529236195</v>
      </c>
      <c r="BC332" s="22">
        <f>Target_AM[[#This Row],[PROPORSI]]*VLOOKUP(Target_AM[[#This Row],[NIPNAS]],Target_CC[],COLUMN(AO$2)+9,0)</f>
        <v>6032290.547343405</v>
      </c>
      <c r="BD332" s="22">
        <f>Target_AM[[#This Row],[PROPORSI]]*VLOOKUP(Target_AM[[#This Row],[NIPNAS]],Target_CC[],COLUMN(AP$2)+9,0)</f>
        <v>1721168.2227272117</v>
      </c>
      <c r="BE332" s="22">
        <f>Target_AM[[#This Row],[PROPORSI]]*VLOOKUP(Target_AM[[#This Row],[NIPNAS]],Target_CC[],COLUMN(AQ$2)+9,0)</f>
        <v>3730263.1812121775</v>
      </c>
      <c r="BF332" s="22">
        <f>Target_AM[[#This Row],[PROPORSI]]*VLOOKUP(Target_AM[[#This Row],[NIPNAS]],Target_CC[],COLUMN(AR$2)+9,0)</f>
        <v>4356146.5649457099</v>
      </c>
      <c r="BG332" s="22">
        <f>Target_AM[[#This Row],[PROPORSI]]*VLOOKUP(Target_AM[[#This Row],[NIPNAS]],Target_CC[],COLUMN(AS$2)+9,0)</f>
        <v>4727385.5144472579</v>
      </c>
      <c r="BH332" s="22">
        <f>Target_AM[[#This Row],[PROPORSI]]*VLOOKUP(Target_AM[[#This Row],[NIPNAS]],Target_CC[],COLUMN(AT$2)+9,0)</f>
        <v>304335.51175167295</v>
      </c>
      <c r="BI332" s="22">
        <f>Target_AM[[#This Row],[PROPORSI]]*VLOOKUP(Target_AM[[#This Row],[NIPNAS]],Target_CC[],COLUMN(AU$2)+9,0)</f>
        <v>6178364.2199487239</v>
      </c>
      <c r="BJ332" s="22">
        <f>Target_AM[[#This Row],[PROPORSI]]*VLOOKUP(Target_AM[[#This Row],[NIPNAS]],Target_CC[],COLUMN(AV$2)+9,0)</f>
        <v>2219161.1340547749</v>
      </c>
      <c r="BK332" s="22">
        <f>Target_AM[[#This Row],[PROPORSI]]*VLOOKUP(Target_AM[[#This Row],[NIPNAS]],Target_CC[],COLUMN(AW$2)+9,0)</f>
        <v>6294176.2929679696</v>
      </c>
      <c r="BL332" s="22">
        <f>Target_AM[[#This Row],[PROPORSI]]*VLOOKUP(Target_AM[[#This Row],[NIPNAS]],Target_CC[],COLUMN(AX$2)+9,0)</f>
        <v>4667404.7998496499</v>
      </c>
      <c r="BM332" s="22">
        <f>Target_AM[[#This Row],[PROPORSI]]*VLOOKUP(Target_AM[[#This Row],[NIPNAS]],Target_CC[],COLUMN(AY$2)+9,0)</f>
        <v>3677144.2621599752</v>
      </c>
      <c r="BN332" s="22">
        <f>Target_AM[[#This Row],[PROPORSI]]*VLOOKUP(Target_AM[[#This Row],[NIPNAS]],Target_CC[],COLUMN(AZ$2)+9,0)</f>
        <v>44700237.006700888</v>
      </c>
      <c r="BO332" s="22">
        <f>Target_AM[[#This Row],[PROPORSI]]*VLOOKUP(Target_AM[[#This Row],[NIPNAS]],Target_CC[],COLUMN(BA$2)+9,0)</f>
        <v>2905000</v>
      </c>
      <c r="BP332" s="22">
        <f>Target_AM[[#This Row],[PROPORSI]]*VLOOKUP(Target_AM[[#This Row],[NIPNAS]],Target_CC[],COLUMN(BB$2)+9,0)</f>
        <v>2905000</v>
      </c>
      <c r="BQ332" s="22">
        <f>Target_AM[[#This Row],[PROPORSI]]*VLOOKUP(Target_AM[[#This Row],[NIPNAS]],Target_CC[],COLUMN(BC$2)+9,0)</f>
        <v>2905000</v>
      </c>
      <c r="BR332" s="22">
        <f>Target_AM[[#This Row],[PROPORSI]]*VLOOKUP(Target_AM[[#This Row],[NIPNAS]],Target_CC[],COLUMN(BD$2)+9,0)</f>
        <v>3097400</v>
      </c>
      <c r="BS332" s="22">
        <f>Target_AM[[#This Row],[PROPORSI]]*VLOOKUP(Target_AM[[#This Row],[NIPNAS]],Target_CC[],COLUMN(BE$2)+9,0)</f>
        <v>3097400</v>
      </c>
      <c r="BT332" s="22">
        <f>Target_AM[[#This Row],[PROPORSI]]*VLOOKUP(Target_AM[[#This Row],[NIPNAS]],Target_CC[],COLUMN(BF$2)+9,0)</f>
        <v>3097400</v>
      </c>
      <c r="BU332" s="22">
        <f>Target_AM[[#This Row],[PROPORSI]]*VLOOKUP(Target_AM[[#This Row],[NIPNAS]],Target_CC[],COLUMN(BG$2)+9,0)</f>
        <v>3097400</v>
      </c>
      <c r="BV332" s="22">
        <f>Target_AM[[#This Row],[PROPORSI]]*VLOOKUP(Target_AM[[#This Row],[NIPNAS]],Target_CC[],COLUMN(BH$2)+9,0)</f>
        <v>3097400</v>
      </c>
      <c r="BW332" s="22">
        <f>Target_AM[[#This Row],[PROPORSI]]*VLOOKUP(Target_AM[[#This Row],[NIPNAS]],Target_CC[],COLUMN(BI$2)+9,0)</f>
        <v>3097400</v>
      </c>
      <c r="BX332" s="22">
        <f>Target_AM[[#This Row],[PROPORSI]]*VLOOKUP(Target_AM[[#This Row],[NIPNAS]],Target_CC[],COLUMN(BJ$2)+9,0)</f>
        <v>3097400</v>
      </c>
      <c r="BY332" s="22">
        <f>Target_AM[[#This Row],[PROPORSI]]*VLOOKUP(Target_AM[[#This Row],[NIPNAS]],Target_CC[],COLUMN(BK$2)+9,0)</f>
        <v>3097400</v>
      </c>
      <c r="BZ332" s="22">
        <f>Target_AM[[#This Row],[PROPORSI]]*VLOOKUP(Target_AM[[#This Row],[NIPNAS]],Target_CC[],COLUMN(BL$2)+9,0)</f>
        <v>3097400</v>
      </c>
      <c r="CA332" s="22">
        <f>Target_AM[[#This Row],[PROPORSI]]*VLOOKUP(Target_AM[[#This Row],[NIPNAS]],Target_CC[],COLUMN(BM$2)+9,0)</f>
        <v>36591600</v>
      </c>
      <c r="CB332" s="22">
        <f>Target_AM[[#This Row],[PROPORSI]]*VLOOKUP(Target_AM[[#This Row],[NIPNAS]],Target_CC[],COLUMN(BN$2)+9,0)</f>
        <v>0</v>
      </c>
      <c r="CC332" s="22">
        <f>Target_AM[[#This Row],[PROPORSI]]*VLOOKUP(Target_AM[[#This Row],[NIPNAS]],Target_CC[],COLUMN(BO$2)+9,0)</f>
        <v>0</v>
      </c>
      <c r="CD332" s="22">
        <f>Target_AM[[#This Row],[PROPORSI]]*VLOOKUP(Target_AM[[#This Row],[NIPNAS]],Target_CC[],COLUMN(BP$2)+9,0)</f>
        <v>0</v>
      </c>
      <c r="CE332" s="22">
        <f>Target_AM[[#This Row],[PROPORSI]]*VLOOKUP(Target_AM[[#This Row],[NIPNAS]],Target_CC[],COLUMN(BQ$2)+9,0)</f>
        <v>0</v>
      </c>
      <c r="CF332" s="22">
        <f>Target_AM[[#This Row],[PROPORSI]]*VLOOKUP(Target_AM[[#This Row],[NIPNAS]],Target_CC[],COLUMN(BR$2)+9,0)</f>
        <v>0</v>
      </c>
      <c r="CG332" s="22">
        <f>Target_AM[[#This Row],[PROPORSI]]*VLOOKUP(Target_AM[[#This Row],[NIPNAS]],Target_CC[],COLUMN(BS$2)+9,0)</f>
        <v>0</v>
      </c>
      <c r="CH332" s="22">
        <f>Target_AM[[#This Row],[PROPORSI]]*VLOOKUP(Target_AM[[#This Row],[NIPNAS]],Target_CC[],COLUMN(BT$2)+9,0)</f>
        <v>0</v>
      </c>
      <c r="CI332" s="22">
        <f>Target_AM[[#This Row],[PROPORSI]]*VLOOKUP(Target_AM[[#This Row],[NIPNAS]],Target_CC[],COLUMN(BU$2)+9,0)</f>
        <v>0</v>
      </c>
      <c r="CJ332" s="22">
        <f>Target_AM[[#This Row],[PROPORSI]]*VLOOKUP(Target_AM[[#This Row],[NIPNAS]],Target_CC[],COLUMN(BV$2)+9,0)</f>
        <v>0</v>
      </c>
      <c r="CK332" s="22">
        <f>Target_AM[[#This Row],[PROPORSI]]*VLOOKUP(Target_AM[[#This Row],[NIPNAS]],Target_CC[],COLUMN(BW$2)+9,0)</f>
        <v>0</v>
      </c>
      <c r="CL332" s="22">
        <f>Target_AM[[#This Row],[PROPORSI]]*VLOOKUP(Target_AM[[#This Row],[NIPNAS]],Target_CC[],COLUMN(BX$2)+9,0)</f>
        <v>0</v>
      </c>
      <c r="CM332" s="22">
        <f>Target_AM[[#This Row],[PROPORSI]]*VLOOKUP(Target_AM[[#This Row],[NIPNAS]],Target_CC[],COLUMN(BY$2)+9,0)</f>
        <v>0</v>
      </c>
      <c r="CN332" s="22">
        <f>Target_AM[[#This Row],[PROPORSI]]*VLOOKUP(Target_AM[[#This Row],[NIPNAS]],Target_CC[],COLUMN(BZ$2)+9,0)</f>
        <v>0</v>
      </c>
      <c r="CO332" s="22">
        <f>Target_AM[[#This Row],[PROPORSI]]*VLOOKUP(Target_AM[[#This Row],[NIPNAS]],Target_CC[],COLUMN(CA$2)+9,0)</f>
        <v>3097400</v>
      </c>
      <c r="CP332" s="22">
        <f>Target_AM[[#This Row],[PROPORSI]]*VLOOKUP(Target_AM[[#This Row],[NIPNAS]],Target_CC[],COLUMN(CB$2)+9,0)</f>
        <v>3097400</v>
      </c>
      <c r="CQ332" s="22">
        <f>Target_AM[[#This Row],[PROPORSI]]*VLOOKUP(Target_AM[[#This Row],[NIPNAS]],Target_CC[],COLUMN(CC$2)+9,0)</f>
        <v>3097400</v>
      </c>
      <c r="CR332" s="22">
        <f>Target_AM[[#This Row],[PROPORSI]]*VLOOKUP(Target_AM[[#This Row],[NIPNAS]],Target_CC[],COLUMN(CD$2)+9,0)</f>
        <v>3097400</v>
      </c>
      <c r="CS332" s="22">
        <f>Target_AM[[#This Row],[PROPORSI]]*VLOOKUP(Target_AM[[#This Row],[NIPNAS]],Target_CC[],COLUMN(CE$2)+9,0)</f>
        <v>3097400</v>
      </c>
      <c r="CT332" s="22">
        <f>Target_AM[[#This Row],[PROPORSI]]*VLOOKUP(Target_AM[[#This Row],[NIPNAS]],Target_CC[],COLUMN(CF$2)+9,0)</f>
        <v>3097400</v>
      </c>
      <c r="CU332" s="22">
        <f>Target_AM[[#This Row],[PROPORSI]]*VLOOKUP(Target_AM[[#This Row],[NIPNAS]],Target_CC[],COLUMN(CG$2)+9,0)</f>
        <v>3097400</v>
      </c>
      <c r="CV332" s="22">
        <f>Target_AM[[#This Row],[PROPORSI]]*VLOOKUP(Target_AM[[#This Row],[NIPNAS]],Target_CC[],COLUMN(CH$2)+9,0)</f>
        <v>3097400</v>
      </c>
      <c r="CW332" s="22">
        <f>Target_AM[[#This Row],[PROPORSI]]*VLOOKUP(Target_AM[[#This Row],[NIPNAS]],Target_CC[],COLUMN(CI$2)+9,0)</f>
        <v>3097400</v>
      </c>
      <c r="CX332" s="22">
        <f>Target_AM[[#This Row],[PROPORSI]]*VLOOKUP(Target_AM[[#This Row],[NIPNAS]],Target_CC[],COLUMN(CJ$2)+9,0)</f>
        <v>3097400</v>
      </c>
      <c r="CY332" s="22">
        <f>Target_AM[[#This Row],[PROPORSI]]*VLOOKUP(Target_AM[[#This Row],[NIPNAS]],Target_CC[],COLUMN(CK$2)+9,0)</f>
        <v>3097400</v>
      </c>
      <c r="CZ332" s="22">
        <f>Target_AM[[#This Row],[PROPORSI]]*VLOOKUP(Target_AM[[#This Row],[NIPNAS]],Target_CC[],COLUMN(CL$2)+9,0)</f>
        <v>3097400</v>
      </c>
      <c r="DA332" s="22">
        <f>Target_AM[[#This Row],[PROPORSI]]*VLOOKUP(Target_AM[[#This Row],[NIPNAS]],Target_CC[],COLUMN(CM$2)+9,0)</f>
        <v>37168800</v>
      </c>
      <c r="DB332" s="22">
        <f>Target_AM[[#This Row],[PROPORSI]]*VLOOKUP(Target_AM[[#This Row],[NIPNAS]],Target_CC[],COLUMN(CN$2)+9,0)</f>
        <v>0</v>
      </c>
      <c r="DC332" s="22">
        <f>Target_AM[[#This Row],[PROPORSI]]*VLOOKUP(Target_AM[[#This Row],[NIPNAS]],Target_CC[],COLUMN(CO$2)+9,0)</f>
        <v>0</v>
      </c>
      <c r="DD332" s="22">
        <f>Target_AM[[#This Row],[PROPORSI]]*VLOOKUP(Target_AM[[#This Row],[NIPNAS]],Target_CC[],COLUMN(CP$2)+9,0)</f>
        <v>0</v>
      </c>
      <c r="DE332" s="22">
        <f>Target_AM[[#This Row],[PROPORSI]]*VLOOKUP(Target_AM[[#This Row],[NIPNAS]],Target_CC[],COLUMN(CQ$2)+9,0)</f>
        <v>0</v>
      </c>
      <c r="DF332" s="22">
        <f>Target_AM[[#This Row],[PROPORSI]]*VLOOKUP(Target_AM[[#This Row],[NIPNAS]],Target_CC[],COLUMN(CR$2)+9,0)</f>
        <v>0</v>
      </c>
      <c r="DG332" s="22">
        <f>Target_AM[[#This Row],[PROPORSI]]*VLOOKUP(Target_AM[[#This Row],[NIPNAS]],Target_CC[],COLUMN(CS$2)+9,0)</f>
        <v>0</v>
      </c>
      <c r="DH332" s="22">
        <f>Target_AM[[#This Row],[PROPORSI]]*VLOOKUP(Target_AM[[#This Row],[NIPNAS]],Target_CC[],COLUMN(CT$2)+9,0)</f>
        <v>0</v>
      </c>
      <c r="DI332" s="22">
        <f>Target_AM[[#This Row],[PROPORSI]]*VLOOKUP(Target_AM[[#This Row],[NIPNAS]],Target_CC[],COLUMN(CU$2)+9,0)</f>
        <v>0</v>
      </c>
      <c r="DJ332" s="22">
        <f>Target_AM[[#This Row],[PROPORSI]]*VLOOKUP(Target_AM[[#This Row],[NIPNAS]],Target_CC[],COLUMN(CV$2)+9,0)</f>
        <v>0</v>
      </c>
      <c r="DK332" s="22">
        <f>Target_AM[[#This Row],[PROPORSI]]*VLOOKUP(Target_AM[[#This Row],[NIPNAS]],Target_CC[],COLUMN(CW$2)+9,0)</f>
        <v>0</v>
      </c>
      <c r="DL332" s="22">
        <f>Target_AM[[#This Row],[PROPORSI]]*VLOOKUP(Target_AM[[#This Row],[NIPNAS]],Target_CC[],COLUMN(CX$2)+9,0)</f>
        <v>0</v>
      </c>
      <c r="DM332" s="22">
        <f>Target_AM[[#This Row],[PROPORSI]]*VLOOKUP(Target_AM[[#This Row],[NIPNAS]],Target_CC[],COLUMN(CY$2)+9,0)</f>
        <v>0</v>
      </c>
      <c r="DN332" s="22">
        <f>Target_AM[[#This Row],[PROPORSI]]*VLOOKUP(Target_AM[[#This Row],[NIPNAS]],Target_CC[],COLUMN(CZ$2)+9,0)</f>
        <v>0</v>
      </c>
      <c r="DO332" s="22">
        <f>Target_AM[[#This Row],[PROPORSI]]*VLOOKUP(Target_AM[[#This Row],[NIPNAS]],Target_CC[],COLUMN(DA$2)+9,0)</f>
        <v>0</v>
      </c>
      <c r="DP332" s="22">
        <f>Target_AM[[#This Row],[PROPORSI]]*VLOOKUP(Target_AM[[#This Row],[NIPNAS]],Target_CC[],COLUMN(DB$2)+9,0)</f>
        <v>0</v>
      </c>
      <c r="DQ332" s="22">
        <f>Target_AM[[#This Row],[PROPORSI]]*VLOOKUP(Target_AM[[#This Row],[NIPNAS]],Target_CC[],COLUMN(DC$2)+9,0)</f>
        <v>0</v>
      </c>
      <c r="DR332" s="22">
        <f>Target_AM[[#This Row],[PROPORSI]]*VLOOKUP(Target_AM[[#This Row],[NIPNAS]],Target_CC[],COLUMN(DD$2)+9,0)</f>
        <v>0</v>
      </c>
      <c r="DS332" s="22">
        <f>Target_AM[[#This Row],[PROPORSI]]*VLOOKUP(Target_AM[[#This Row],[NIPNAS]],Target_CC[],COLUMN(DE$2)+9,0)</f>
        <v>0</v>
      </c>
      <c r="DT332" s="22">
        <f>Target_AM[[#This Row],[PROPORSI]]*VLOOKUP(Target_AM[[#This Row],[NIPNAS]],Target_CC[],COLUMN(DF$2)+9,0)</f>
        <v>0</v>
      </c>
      <c r="DU332" s="22">
        <f>Target_AM[[#This Row],[PROPORSI]]*VLOOKUP(Target_AM[[#This Row],[NIPNAS]],Target_CC[],COLUMN(DG$2)+9,0)</f>
        <v>0</v>
      </c>
      <c r="DV332" s="22">
        <f>Target_AM[[#This Row],[PROPORSI]]*VLOOKUP(Target_AM[[#This Row],[NIPNAS]],Target_CC[],COLUMN(DH$2)+9,0)</f>
        <v>0</v>
      </c>
      <c r="DW332" s="22">
        <f>Target_AM[[#This Row],[PROPORSI]]*VLOOKUP(Target_AM[[#This Row],[NIPNAS]],Target_CC[],COLUMN(DI$2)+9,0)</f>
        <v>0</v>
      </c>
      <c r="DX332" s="22">
        <f>Target_AM[[#This Row],[PROPORSI]]*VLOOKUP(Target_AM[[#This Row],[NIPNAS]],Target_CC[],COLUMN(DJ$2)+9,0)</f>
        <v>0</v>
      </c>
      <c r="DY332" s="22">
        <f>Target_AM[[#This Row],[PROPORSI]]*VLOOKUP(Target_AM[[#This Row],[NIPNAS]],Target_CC[],COLUMN(DK$2)+9,0)</f>
        <v>0</v>
      </c>
      <c r="DZ332" s="22">
        <f>Target_AM[[#This Row],[PROPORSI]]*VLOOKUP(Target_AM[[#This Row],[NIPNAS]],Target_CC[],COLUMN(DL$2)+9,0)</f>
        <v>0</v>
      </c>
      <c r="EA332" s="22">
        <f>Target_AM[[#This Row],[PROPORSI]]*VLOOKUP(Target_AM[[#This Row],[NIPNAS]],Target_CC[],COLUMN(DM$2)+9,0)</f>
        <v>0</v>
      </c>
    </row>
    <row r="333" spans="2:131" x14ac:dyDescent="0.3">
      <c r="B333">
        <v>960026</v>
      </c>
      <c r="C333" t="s">
        <v>1067</v>
      </c>
      <c r="D333">
        <v>1</v>
      </c>
      <c r="E333" s="8">
        <v>45658</v>
      </c>
      <c r="F333">
        <v>4638361</v>
      </c>
      <c r="G333" t="s">
        <v>359</v>
      </c>
      <c r="J333" t="s">
        <v>300</v>
      </c>
      <c r="K333" t="s">
        <v>21</v>
      </c>
      <c r="L333" t="s">
        <v>159</v>
      </c>
      <c r="M333" t="s">
        <v>29</v>
      </c>
      <c r="N333" s="23">
        <f>Target_AM[[#This Row],[PROPORSI]]*VLOOKUP(Target_AM[[#This Row],[NIPNAS]],Target_CC[],9,0)</f>
        <v>40682719.404387139</v>
      </c>
      <c r="O333" s="22">
        <f>Target_AM[[#This Row],[PROPORSI]]*VLOOKUP(Target_AM[[#This Row],[NIPNAS]],Target_CC[],COLUMN(A$2)+9,0)</f>
        <v>3067898.6770788138</v>
      </c>
      <c r="P333" s="22">
        <f>Target_AM[[#This Row],[PROPORSI]]*VLOOKUP(Target_AM[[#This Row],[NIPNAS]],Target_CC[],COLUMN(B$2)+9,0)</f>
        <v>3121480.5219678297</v>
      </c>
      <c r="Q333" s="22">
        <f>Target_AM[[#This Row],[PROPORSI]]*VLOOKUP(Target_AM[[#This Row],[NIPNAS]],Target_CC[],COLUMN(C$2)+9,0)</f>
        <v>3337251.325187793</v>
      </c>
      <c r="R333" s="22">
        <f>Target_AM[[#This Row],[PROPORSI]]*VLOOKUP(Target_AM[[#This Row],[NIPNAS]],Target_CC[],COLUMN(D$2)+9,0)</f>
        <v>3135851.4378843517</v>
      </c>
      <c r="S333" s="22">
        <f>Target_AM[[#This Row],[PROPORSI]]*VLOOKUP(Target_AM[[#This Row],[NIPNAS]],Target_CC[],COLUMN(E$2)+9,0)</f>
        <v>3294793.6943583987</v>
      </c>
      <c r="T333" s="22">
        <f>Target_AM[[#This Row],[PROPORSI]]*VLOOKUP(Target_AM[[#This Row],[NIPNAS]],Target_CC[],COLUMN(F$2)+9,0)</f>
        <v>3250840.7731070207</v>
      </c>
      <c r="U333" s="22">
        <f>Target_AM[[#This Row],[PROPORSI]]*VLOOKUP(Target_AM[[#This Row],[NIPNAS]],Target_CC[],COLUMN(G$2)+9,0)</f>
        <v>3406350.6804842982</v>
      </c>
      <c r="V333" s="22">
        <f>Target_AM[[#This Row],[PROPORSI]]*VLOOKUP(Target_AM[[#This Row],[NIPNAS]],Target_CC[],COLUMN(H$2)+9,0)</f>
        <v>3440301.4257988581</v>
      </c>
      <c r="W333" s="22">
        <f>Target_AM[[#This Row],[PROPORSI]]*VLOOKUP(Target_AM[[#This Row],[NIPNAS]],Target_CC[],COLUMN(I$2)+9,0)</f>
        <v>3396265.6551475236</v>
      </c>
      <c r="X333" s="22">
        <f>Target_AM[[#This Row],[PROPORSI]]*VLOOKUP(Target_AM[[#This Row],[NIPNAS]],Target_CC[],COLUMN(J$2)+9,0)</f>
        <v>3464593.1911657061</v>
      </c>
      <c r="Y333" s="22">
        <f>Target_AM[[#This Row],[PROPORSI]]*VLOOKUP(Target_AM[[#This Row],[NIPNAS]],Target_CC[],COLUMN(K$2)+9,0)</f>
        <v>3439314.5255269562</v>
      </c>
      <c r="Z333" s="22">
        <f>Target_AM[[#This Row],[PROPORSI]]*VLOOKUP(Target_AM[[#This Row],[NIPNAS]],Target_CC[],COLUMN(L$2)+9,0)</f>
        <v>3245058.0922924485</v>
      </c>
      <c r="AA333" s="22">
        <f>Target_AM[[#This Row],[PROPORSI]]*VLOOKUP(Target_AM[[#This Row],[NIPNAS]],Target_CC[],COLUMN(M$2)+9,0)</f>
        <v>39600000</v>
      </c>
      <c r="AB333" s="22">
        <f>Target_AM[[#This Row],[PROPORSI]]*VLOOKUP(Target_AM[[#This Row],[NIPNAS]],Target_CC[],COLUMN(N$2)+9,0)</f>
        <v>748682.61100378819</v>
      </c>
      <c r="AC333" s="22">
        <f>Target_AM[[#This Row],[PROPORSI]]*VLOOKUP(Target_AM[[#This Row],[NIPNAS]],Target_CC[],COLUMN(O$2)+9,0)</f>
        <v>761758.5954988515</v>
      </c>
      <c r="AD333" s="22">
        <f>Target_AM[[#This Row],[PROPORSI]]*VLOOKUP(Target_AM[[#This Row],[NIPNAS]],Target_CC[],COLUMN(P$2)+9,0)</f>
        <v>814414.78311679652</v>
      </c>
      <c r="AE333" s="22">
        <f>Target_AM[[#This Row],[PROPORSI]]*VLOOKUP(Target_AM[[#This Row],[NIPNAS]],Target_CC[],COLUMN(Q$2)+9,0)</f>
        <v>765265.6392390125</v>
      </c>
      <c r="AF333" s="22">
        <f>Target_AM[[#This Row],[PROPORSI]]*VLOOKUP(Target_AM[[#This Row],[NIPNAS]],Target_CC[],COLUMN(R$2)+9,0)</f>
        <v>804053.52505313267</v>
      </c>
      <c r="AG333" s="22">
        <f>Target_AM[[#This Row],[PROPORSI]]*VLOOKUP(Target_AM[[#This Row],[NIPNAS]],Target_CC[],COLUMN(S$2)+9,0)</f>
        <v>793327.35991294018</v>
      </c>
      <c r="AH333" s="22">
        <f>Target_AM[[#This Row],[PROPORSI]]*VLOOKUP(Target_AM[[#This Row],[NIPNAS]],Target_CC[],COLUMN(T$2)+9,0)</f>
        <v>831277.62351259659</v>
      </c>
      <c r="AI333" s="22">
        <f>Target_AM[[#This Row],[PROPORSI]]*VLOOKUP(Target_AM[[#This Row],[NIPNAS]],Target_CC[],COLUMN(U$2)+9,0)</f>
        <v>839562.88170496665</v>
      </c>
      <c r="AJ333" s="22">
        <f>Target_AM[[#This Row],[PROPORSI]]*VLOOKUP(Target_AM[[#This Row],[NIPNAS]],Target_CC[],COLUMN(V$2)+9,0)</f>
        <v>828816.49819656578</v>
      </c>
      <c r="AK333" s="22">
        <f>Target_AM[[#This Row],[PROPORSI]]*VLOOKUP(Target_AM[[#This Row],[NIPNAS]],Target_CC[],COLUMN(W$2)+9,0)</f>
        <v>845490.98567287892</v>
      </c>
      <c r="AL333" s="22">
        <f>Target_AM[[#This Row],[PROPORSI]]*VLOOKUP(Target_AM[[#This Row],[NIPNAS]],Target_CC[],COLUMN(X$2)+9,0)</f>
        <v>839322.04093734676</v>
      </c>
      <c r="AM333" s="22">
        <f>Target_AM[[#This Row],[PROPORSI]]*VLOOKUP(Target_AM[[#This Row],[NIPNAS]],Target_CC[],COLUMN(Y$2)+9,0)</f>
        <v>791916.16840156412</v>
      </c>
      <c r="AN333" s="22">
        <f>Target_AM[[#This Row],[PROPORSI]]*VLOOKUP(Target_AM[[#This Row],[NIPNAS]],Target_CC[],COLUMN(Z$2)+9,0)</f>
        <v>9663888.7122504395</v>
      </c>
      <c r="AO333" s="22">
        <f>Target_AM[[#This Row],[PROPORSI]]*VLOOKUP(Target_AM[[#This Row],[NIPNAS]],Target_CC[],COLUMN(AA$2)+9,0)</f>
        <v>3816581.288082602</v>
      </c>
      <c r="AP333" s="22">
        <f>Target_AM[[#This Row],[PROPORSI]]*VLOOKUP(Target_AM[[#This Row],[NIPNAS]],Target_CC[],COLUMN(AB$2)+9,0)</f>
        <v>3883239.1174666812</v>
      </c>
      <c r="AQ333" s="22">
        <f>Target_AM[[#This Row],[PROPORSI]]*VLOOKUP(Target_AM[[#This Row],[NIPNAS]],Target_CC[],COLUMN(AC$2)+9,0)</f>
        <v>4151666.1083045895</v>
      </c>
      <c r="AR333" s="22">
        <f>Target_AM[[#This Row],[PROPORSI]]*VLOOKUP(Target_AM[[#This Row],[NIPNAS]],Target_CC[],COLUMN(AD$2)+9,0)</f>
        <v>3901117.0771233644</v>
      </c>
      <c r="AS333" s="22">
        <f>Target_AM[[#This Row],[PROPORSI]]*VLOOKUP(Target_AM[[#This Row],[NIPNAS]],Target_CC[],COLUMN(AE$2)+9,0)</f>
        <v>4098847.2194115315</v>
      </c>
      <c r="AT333" s="22">
        <f>Target_AM[[#This Row],[PROPORSI]]*VLOOKUP(Target_AM[[#This Row],[NIPNAS]],Target_CC[],COLUMN(AF$2)+9,0)</f>
        <v>4044168.133019961</v>
      </c>
      <c r="AU333" s="22">
        <f>Target_AM[[#This Row],[PROPORSI]]*VLOOKUP(Target_AM[[#This Row],[NIPNAS]],Target_CC[],COLUMN(AG$2)+9,0)</f>
        <v>4237628.3039968945</v>
      </c>
      <c r="AV333" s="22">
        <f>Target_AM[[#This Row],[PROPORSI]]*VLOOKUP(Target_AM[[#This Row],[NIPNAS]],Target_CC[],COLUMN(AH$2)+9,0)</f>
        <v>4279864.3075038251</v>
      </c>
      <c r="AW333" s="22">
        <f>Target_AM[[#This Row],[PROPORSI]]*VLOOKUP(Target_AM[[#This Row],[NIPNAS]],Target_CC[],COLUMN(AI$2)+9,0)</f>
        <v>4225082.1533440892</v>
      </c>
      <c r="AX333" s="22">
        <f>Target_AM[[#This Row],[PROPORSI]]*VLOOKUP(Target_AM[[#This Row],[NIPNAS]],Target_CC[],COLUMN(AJ$2)+9,0)</f>
        <v>4310084.1768385852</v>
      </c>
      <c r="AY333" s="22">
        <f>Target_AM[[#This Row],[PROPORSI]]*VLOOKUP(Target_AM[[#This Row],[NIPNAS]],Target_CC[],COLUMN(AK$2)+9,0)</f>
        <v>4278636.5664643031</v>
      </c>
      <c r="AZ333" s="22">
        <f>Target_AM[[#This Row],[PROPORSI]]*VLOOKUP(Target_AM[[#This Row],[NIPNAS]],Target_CC[],COLUMN(AL$2)+9,0)</f>
        <v>4036974.2606940125</v>
      </c>
      <c r="BA333" s="22">
        <f>Target_AM[[#This Row],[PROPORSI]]*VLOOKUP(Target_AM[[#This Row],[NIPNAS]],Target_CC[],COLUMN(AM$2)+9,0)</f>
        <v>49263888.712250434</v>
      </c>
      <c r="BB333" s="22">
        <f>Target_AM[[#This Row],[PROPORSI]]*VLOOKUP(Target_AM[[#This Row],[NIPNAS]],Target_CC[],COLUMN(AN$2)+9,0)</f>
        <v>4941582.2328302255</v>
      </c>
      <c r="BC333" s="22">
        <f>Target_AM[[#This Row],[PROPORSI]]*VLOOKUP(Target_AM[[#This Row],[NIPNAS]],Target_CC[],COLUMN(AO$2)+9,0)</f>
        <v>5142088.3207596643</v>
      </c>
      <c r="BD333" s="22">
        <f>Target_AM[[#This Row],[PROPORSI]]*VLOOKUP(Target_AM[[#This Row],[NIPNAS]],Target_CC[],COLUMN(AP$2)+9,0)</f>
        <v>5200167.6767443335</v>
      </c>
      <c r="BE333" s="22">
        <f>Target_AM[[#This Row],[PROPORSI]]*VLOOKUP(Target_AM[[#This Row],[NIPNAS]],Target_CC[],COLUMN(AQ$2)+9,0)</f>
        <v>5041400.8835760169</v>
      </c>
      <c r="BF333" s="22">
        <f>Target_AM[[#This Row],[PROPORSI]]*VLOOKUP(Target_AM[[#This Row],[NIPNAS]],Target_CC[],COLUMN(AR$2)+9,0)</f>
        <v>5300908.0587014994</v>
      </c>
      <c r="BG333" s="22">
        <f>Target_AM[[#This Row],[PROPORSI]]*VLOOKUP(Target_AM[[#This Row],[NIPNAS]],Target_CC[],COLUMN(AS$2)+9,0)</f>
        <v>5267931.7796293944</v>
      </c>
      <c r="BH333" s="22">
        <f>Target_AM[[#This Row],[PROPORSI]]*VLOOKUP(Target_AM[[#This Row],[NIPNAS]],Target_CC[],COLUMN(AT$2)+9,0)</f>
        <v>5440025.0052966522</v>
      </c>
      <c r="BI333" s="22">
        <f>Target_AM[[#This Row],[PROPORSI]]*VLOOKUP(Target_AM[[#This Row],[NIPNAS]],Target_CC[],COLUMN(AU$2)+9,0)</f>
        <v>5516503.1293899361</v>
      </c>
      <c r="BJ333" s="22">
        <f>Target_AM[[#This Row],[PROPORSI]]*VLOOKUP(Target_AM[[#This Row],[NIPNAS]],Target_CC[],COLUMN(AV$2)+9,0)</f>
        <v>5430748.8535660813</v>
      </c>
      <c r="BK333" s="22">
        <f>Target_AM[[#This Row],[PROPORSI]]*VLOOKUP(Target_AM[[#This Row],[NIPNAS]],Target_CC[],COLUMN(AW$2)+9,0)</f>
        <v>5523072.6990475263</v>
      </c>
      <c r="BL333" s="22">
        <f>Target_AM[[#This Row],[PROPORSI]]*VLOOKUP(Target_AM[[#This Row],[NIPNAS]],Target_CC[],COLUMN(AX$2)+9,0)</f>
        <v>5624891.6984470263</v>
      </c>
      <c r="BM333" s="22">
        <f>Target_AM[[#This Row],[PROPORSI]]*VLOOKUP(Target_AM[[#This Row],[NIPNAS]],Target_CC[],COLUMN(AY$2)+9,0)</f>
        <v>5484201.4723760169</v>
      </c>
      <c r="BN333" s="22">
        <f>Target_AM[[#This Row],[PROPORSI]]*VLOOKUP(Target_AM[[#This Row],[NIPNAS]],Target_CC[],COLUMN(AZ$2)+9,0)</f>
        <v>63913521.810364373</v>
      </c>
      <c r="BO333" s="22">
        <f>Target_AM[[#This Row],[PROPORSI]]*VLOOKUP(Target_AM[[#This Row],[NIPNAS]],Target_CC[],COLUMN(BA$2)+9,0)</f>
        <v>0</v>
      </c>
      <c r="BP333" s="22">
        <f>Target_AM[[#This Row],[PROPORSI]]*VLOOKUP(Target_AM[[#This Row],[NIPNAS]],Target_CC[],COLUMN(BB$2)+9,0)</f>
        <v>0</v>
      </c>
      <c r="BQ333" s="22">
        <f>Target_AM[[#This Row],[PROPORSI]]*VLOOKUP(Target_AM[[#This Row],[NIPNAS]],Target_CC[],COLUMN(BC$2)+9,0)</f>
        <v>0</v>
      </c>
      <c r="BR333" s="22">
        <f>Target_AM[[#This Row],[PROPORSI]]*VLOOKUP(Target_AM[[#This Row],[NIPNAS]],Target_CC[],COLUMN(BD$2)+9,0)</f>
        <v>0</v>
      </c>
      <c r="BS333" s="22">
        <f>Target_AM[[#This Row],[PROPORSI]]*VLOOKUP(Target_AM[[#This Row],[NIPNAS]],Target_CC[],COLUMN(BE$2)+9,0)</f>
        <v>0</v>
      </c>
      <c r="BT333" s="22">
        <f>Target_AM[[#This Row],[PROPORSI]]*VLOOKUP(Target_AM[[#This Row],[NIPNAS]],Target_CC[],COLUMN(BF$2)+9,0)</f>
        <v>0</v>
      </c>
      <c r="BU333" s="22">
        <f>Target_AM[[#This Row],[PROPORSI]]*VLOOKUP(Target_AM[[#This Row],[NIPNAS]],Target_CC[],COLUMN(BG$2)+9,0)</f>
        <v>0</v>
      </c>
      <c r="BV333" s="22">
        <f>Target_AM[[#This Row],[PROPORSI]]*VLOOKUP(Target_AM[[#This Row],[NIPNAS]],Target_CC[],COLUMN(BH$2)+9,0)</f>
        <v>0</v>
      </c>
      <c r="BW333" s="22">
        <f>Target_AM[[#This Row],[PROPORSI]]*VLOOKUP(Target_AM[[#This Row],[NIPNAS]],Target_CC[],COLUMN(BI$2)+9,0)</f>
        <v>0</v>
      </c>
      <c r="BX333" s="22">
        <f>Target_AM[[#This Row],[PROPORSI]]*VLOOKUP(Target_AM[[#This Row],[NIPNAS]],Target_CC[],COLUMN(BJ$2)+9,0)</f>
        <v>0</v>
      </c>
      <c r="BY333" s="22">
        <f>Target_AM[[#This Row],[PROPORSI]]*VLOOKUP(Target_AM[[#This Row],[NIPNAS]],Target_CC[],COLUMN(BK$2)+9,0)</f>
        <v>0</v>
      </c>
      <c r="BZ333" s="22">
        <f>Target_AM[[#This Row],[PROPORSI]]*VLOOKUP(Target_AM[[#This Row],[NIPNAS]],Target_CC[],COLUMN(BL$2)+9,0)</f>
        <v>0</v>
      </c>
      <c r="CA333" s="22">
        <f>Target_AM[[#This Row],[PROPORSI]]*VLOOKUP(Target_AM[[#This Row],[NIPNAS]],Target_CC[],COLUMN(BM$2)+9,0)</f>
        <v>0</v>
      </c>
      <c r="CB333" s="22">
        <f>Target_AM[[#This Row],[PROPORSI]]*VLOOKUP(Target_AM[[#This Row],[NIPNAS]],Target_CC[],COLUMN(BN$2)+9,0)</f>
        <v>0</v>
      </c>
      <c r="CC333" s="22">
        <f>Target_AM[[#This Row],[PROPORSI]]*VLOOKUP(Target_AM[[#This Row],[NIPNAS]],Target_CC[],COLUMN(BO$2)+9,0)</f>
        <v>0</v>
      </c>
      <c r="CD333" s="22">
        <f>Target_AM[[#This Row],[PROPORSI]]*VLOOKUP(Target_AM[[#This Row],[NIPNAS]],Target_CC[],COLUMN(BP$2)+9,0)</f>
        <v>0</v>
      </c>
      <c r="CE333" s="22">
        <f>Target_AM[[#This Row],[PROPORSI]]*VLOOKUP(Target_AM[[#This Row],[NIPNAS]],Target_CC[],COLUMN(BQ$2)+9,0)</f>
        <v>0</v>
      </c>
      <c r="CF333" s="22">
        <f>Target_AM[[#This Row],[PROPORSI]]*VLOOKUP(Target_AM[[#This Row],[NIPNAS]],Target_CC[],COLUMN(BR$2)+9,0)</f>
        <v>0</v>
      </c>
      <c r="CG333" s="22">
        <f>Target_AM[[#This Row],[PROPORSI]]*VLOOKUP(Target_AM[[#This Row],[NIPNAS]],Target_CC[],COLUMN(BS$2)+9,0)</f>
        <v>0</v>
      </c>
      <c r="CH333" s="22">
        <f>Target_AM[[#This Row],[PROPORSI]]*VLOOKUP(Target_AM[[#This Row],[NIPNAS]],Target_CC[],COLUMN(BT$2)+9,0)</f>
        <v>0</v>
      </c>
      <c r="CI333" s="22">
        <f>Target_AM[[#This Row],[PROPORSI]]*VLOOKUP(Target_AM[[#This Row],[NIPNAS]],Target_CC[],COLUMN(BU$2)+9,0)</f>
        <v>0</v>
      </c>
      <c r="CJ333" s="22">
        <f>Target_AM[[#This Row],[PROPORSI]]*VLOOKUP(Target_AM[[#This Row],[NIPNAS]],Target_CC[],COLUMN(BV$2)+9,0)</f>
        <v>0</v>
      </c>
      <c r="CK333" s="22">
        <f>Target_AM[[#This Row],[PROPORSI]]*VLOOKUP(Target_AM[[#This Row],[NIPNAS]],Target_CC[],COLUMN(BW$2)+9,0)</f>
        <v>0</v>
      </c>
      <c r="CL333" s="22">
        <f>Target_AM[[#This Row],[PROPORSI]]*VLOOKUP(Target_AM[[#This Row],[NIPNAS]],Target_CC[],COLUMN(BX$2)+9,0)</f>
        <v>0</v>
      </c>
      <c r="CM333" s="22">
        <f>Target_AM[[#This Row],[PROPORSI]]*VLOOKUP(Target_AM[[#This Row],[NIPNAS]],Target_CC[],COLUMN(BY$2)+9,0)</f>
        <v>0</v>
      </c>
      <c r="CN333" s="22">
        <f>Target_AM[[#This Row],[PROPORSI]]*VLOOKUP(Target_AM[[#This Row],[NIPNAS]],Target_CC[],COLUMN(BZ$2)+9,0)</f>
        <v>0</v>
      </c>
      <c r="CO333" s="22">
        <f>Target_AM[[#This Row],[PROPORSI]]*VLOOKUP(Target_AM[[#This Row],[NIPNAS]],Target_CC[],COLUMN(CA$2)+9,0)</f>
        <v>0</v>
      </c>
      <c r="CP333" s="22">
        <f>Target_AM[[#This Row],[PROPORSI]]*VLOOKUP(Target_AM[[#This Row],[NIPNAS]],Target_CC[],COLUMN(CB$2)+9,0)</f>
        <v>0</v>
      </c>
      <c r="CQ333" s="22">
        <f>Target_AM[[#This Row],[PROPORSI]]*VLOOKUP(Target_AM[[#This Row],[NIPNAS]],Target_CC[],COLUMN(CC$2)+9,0)</f>
        <v>0</v>
      </c>
      <c r="CR333" s="22">
        <f>Target_AM[[#This Row],[PROPORSI]]*VLOOKUP(Target_AM[[#This Row],[NIPNAS]],Target_CC[],COLUMN(CD$2)+9,0)</f>
        <v>0</v>
      </c>
      <c r="CS333" s="22">
        <f>Target_AM[[#This Row],[PROPORSI]]*VLOOKUP(Target_AM[[#This Row],[NIPNAS]],Target_CC[],COLUMN(CE$2)+9,0)</f>
        <v>0</v>
      </c>
      <c r="CT333" s="22">
        <f>Target_AM[[#This Row],[PROPORSI]]*VLOOKUP(Target_AM[[#This Row],[NIPNAS]],Target_CC[],COLUMN(CF$2)+9,0)</f>
        <v>0</v>
      </c>
      <c r="CU333" s="22">
        <f>Target_AM[[#This Row],[PROPORSI]]*VLOOKUP(Target_AM[[#This Row],[NIPNAS]],Target_CC[],COLUMN(CG$2)+9,0)</f>
        <v>0</v>
      </c>
      <c r="CV333" s="22">
        <f>Target_AM[[#This Row],[PROPORSI]]*VLOOKUP(Target_AM[[#This Row],[NIPNAS]],Target_CC[],COLUMN(CH$2)+9,0)</f>
        <v>0</v>
      </c>
      <c r="CW333" s="22">
        <f>Target_AM[[#This Row],[PROPORSI]]*VLOOKUP(Target_AM[[#This Row],[NIPNAS]],Target_CC[],COLUMN(CI$2)+9,0)</f>
        <v>0</v>
      </c>
      <c r="CX333" s="22">
        <f>Target_AM[[#This Row],[PROPORSI]]*VLOOKUP(Target_AM[[#This Row],[NIPNAS]],Target_CC[],COLUMN(CJ$2)+9,0)</f>
        <v>0</v>
      </c>
      <c r="CY333" s="22">
        <f>Target_AM[[#This Row],[PROPORSI]]*VLOOKUP(Target_AM[[#This Row],[NIPNAS]],Target_CC[],COLUMN(CK$2)+9,0)</f>
        <v>0</v>
      </c>
      <c r="CZ333" s="22">
        <f>Target_AM[[#This Row],[PROPORSI]]*VLOOKUP(Target_AM[[#This Row],[NIPNAS]],Target_CC[],COLUMN(CL$2)+9,0)</f>
        <v>0</v>
      </c>
      <c r="DA333" s="22">
        <f>Target_AM[[#This Row],[PROPORSI]]*VLOOKUP(Target_AM[[#This Row],[NIPNAS]],Target_CC[],COLUMN(CM$2)+9,0)</f>
        <v>0</v>
      </c>
      <c r="DB333" s="22">
        <f>Target_AM[[#This Row],[PROPORSI]]*VLOOKUP(Target_AM[[#This Row],[NIPNAS]],Target_CC[],COLUMN(CN$2)+9,0)</f>
        <v>0</v>
      </c>
      <c r="DC333" s="22">
        <f>Target_AM[[#This Row],[PROPORSI]]*VLOOKUP(Target_AM[[#This Row],[NIPNAS]],Target_CC[],COLUMN(CO$2)+9,0)</f>
        <v>0</v>
      </c>
      <c r="DD333" s="22">
        <f>Target_AM[[#This Row],[PROPORSI]]*VLOOKUP(Target_AM[[#This Row],[NIPNAS]],Target_CC[],COLUMN(CP$2)+9,0)</f>
        <v>0</v>
      </c>
      <c r="DE333" s="22">
        <f>Target_AM[[#This Row],[PROPORSI]]*VLOOKUP(Target_AM[[#This Row],[NIPNAS]],Target_CC[],COLUMN(CQ$2)+9,0)</f>
        <v>0</v>
      </c>
      <c r="DF333" s="22">
        <f>Target_AM[[#This Row],[PROPORSI]]*VLOOKUP(Target_AM[[#This Row],[NIPNAS]],Target_CC[],COLUMN(CR$2)+9,0)</f>
        <v>0</v>
      </c>
      <c r="DG333" s="22">
        <f>Target_AM[[#This Row],[PROPORSI]]*VLOOKUP(Target_AM[[#This Row],[NIPNAS]],Target_CC[],COLUMN(CS$2)+9,0)</f>
        <v>0</v>
      </c>
      <c r="DH333" s="22">
        <f>Target_AM[[#This Row],[PROPORSI]]*VLOOKUP(Target_AM[[#This Row],[NIPNAS]],Target_CC[],COLUMN(CT$2)+9,0)</f>
        <v>0</v>
      </c>
      <c r="DI333" s="22">
        <f>Target_AM[[#This Row],[PROPORSI]]*VLOOKUP(Target_AM[[#This Row],[NIPNAS]],Target_CC[],COLUMN(CU$2)+9,0)</f>
        <v>0</v>
      </c>
      <c r="DJ333" s="22">
        <f>Target_AM[[#This Row],[PROPORSI]]*VLOOKUP(Target_AM[[#This Row],[NIPNAS]],Target_CC[],COLUMN(CV$2)+9,0)</f>
        <v>0</v>
      </c>
      <c r="DK333" s="22">
        <f>Target_AM[[#This Row],[PROPORSI]]*VLOOKUP(Target_AM[[#This Row],[NIPNAS]],Target_CC[],COLUMN(CW$2)+9,0)</f>
        <v>0</v>
      </c>
      <c r="DL333" s="22">
        <f>Target_AM[[#This Row],[PROPORSI]]*VLOOKUP(Target_AM[[#This Row],[NIPNAS]],Target_CC[],COLUMN(CX$2)+9,0)</f>
        <v>0</v>
      </c>
      <c r="DM333" s="22">
        <f>Target_AM[[#This Row],[PROPORSI]]*VLOOKUP(Target_AM[[#This Row],[NIPNAS]],Target_CC[],COLUMN(CY$2)+9,0)</f>
        <v>0</v>
      </c>
      <c r="DN333" s="22">
        <f>Target_AM[[#This Row],[PROPORSI]]*VLOOKUP(Target_AM[[#This Row],[NIPNAS]],Target_CC[],COLUMN(CZ$2)+9,0)</f>
        <v>0</v>
      </c>
      <c r="DO333" s="22">
        <f>Target_AM[[#This Row],[PROPORSI]]*VLOOKUP(Target_AM[[#This Row],[NIPNAS]],Target_CC[],COLUMN(DA$2)+9,0)</f>
        <v>0</v>
      </c>
      <c r="DP333" s="22">
        <f>Target_AM[[#This Row],[PROPORSI]]*VLOOKUP(Target_AM[[#This Row],[NIPNAS]],Target_CC[],COLUMN(DB$2)+9,0)</f>
        <v>0</v>
      </c>
      <c r="DQ333" s="22">
        <f>Target_AM[[#This Row],[PROPORSI]]*VLOOKUP(Target_AM[[#This Row],[NIPNAS]],Target_CC[],COLUMN(DC$2)+9,0)</f>
        <v>0</v>
      </c>
      <c r="DR333" s="22">
        <f>Target_AM[[#This Row],[PROPORSI]]*VLOOKUP(Target_AM[[#This Row],[NIPNAS]],Target_CC[],COLUMN(DD$2)+9,0)</f>
        <v>0</v>
      </c>
      <c r="DS333" s="22">
        <f>Target_AM[[#This Row],[PROPORSI]]*VLOOKUP(Target_AM[[#This Row],[NIPNAS]],Target_CC[],COLUMN(DE$2)+9,0)</f>
        <v>0</v>
      </c>
      <c r="DT333" s="22">
        <f>Target_AM[[#This Row],[PROPORSI]]*VLOOKUP(Target_AM[[#This Row],[NIPNAS]],Target_CC[],COLUMN(DF$2)+9,0)</f>
        <v>0</v>
      </c>
      <c r="DU333" s="22">
        <f>Target_AM[[#This Row],[PROPORSI]]*VLOOKUP(Target_AM[[#This Row],[NIPNAS]],Target_CC[],COLUMN(DG$2)+9,0)</f>
        <v>0</v>
      </c>
      <c r="DV333" s="22">
        <f>Target_AM[[#This Row],[PROPORSI]]*VLOOKUP(Target_AM[[#This Row],[NIPNAS]],Target_CC[],COLUMN(DH$2)+9,0)</f>
        <v>0</v>
      </c>
      <c r="DW333" s="22">
        <f>Target_AM[[#This Row],[PROPORSI]]*VLOOKUP(Target_AM[[#This Row],[NIPNAS]],Target_CC[],COLUMN(DI$2)+9,0)</f>
        <v>0</v>
      </c>
      <c r="DX333" s="22">
        <f>Target_AM[[#This Row],[PROPORSI]]*VLOOKUP(Target_AM[[#This Row],[NIPNAS]],Target_CC[],COLUMN(DJ$2)+9,0)</f>
        <v>0</v>
      </c>
      <c r="DY333" s="22">
        <f>Target_AM[[#This Row],[PROPORSI]]*VLOOKUP(Target_AM[[#This Row],[NIPNAS]],Target_CC[],COLUMN(DK$2)+9,0)</f>
        <v>0</v>
      </c>
      <c r="DZ333" s="22">
        <f>Target_AM[[#This Row],[PROPORSI]]*VLOOKUP(Target_AM[[#This Row],[NIPNAS]],Target_CC[],COLUMN(DL$2)+9,0)</f>
        <v>0</v>
      </c>
      <c r="EA333" s="22">
        <f>Target_AM[[#This Row],[PROPORSI]]*VLOOKUP(Target_AM[[#This Row],[NIPNAS]],Target_CC[],COLUMN(DM$2)+9,0)</f>
        <v>0</v>
      </c>
    </row>
    <row r="334" spans="2:131" x14ac:dyDescent="0.3">
      <c r="B334">
        <v>404429</v>
      </c>
      <c r="C334" t="s">
        <v>1008</v>
      </c>
      <c r="D334">
        <v>1</v>
      </c>
      <c r="E334" s="8">
        <v>45658</v>
      </c>
      <c r="F334">
        <v>19071752</v>
      </c>
      <c r="G334" t="s">
        <v>681</v>
      </c>
      <c r="J334" t="s">
        <v>296</v>
      </c>
      <c r="K334" t="s">
        <v>25</v>
      </c>
      <c r="L334" t="s">
        <v>159</v>
      </c>
      <c r="M334" t="s">
        <v>29</v>
      </c>
      <c r="N334" s="23">
        <f>Target_AM[[#This Row],[PROPORSI]]*VLOOKUP(Target_AM[[#This Row],[NIPNAS]],Target_CC[],9,0)</f>
        <v>11171672.931111112</v>
      </c>
      <c r="O334" s="22">
        <f>Target_AM[[#This Row],[PROPORSI]]*VLOOKUP(Target_AM[[#This Row],[NIPNAS]],Target_CC[],COLUMN(A$2)+9,0)</f>
        <v>4266917.4414999997</v>
      </c>
      <c r="P334" s="22">
        <f>Target_AM[[#This Row],[PROPORSI]]*VLOOKUP(Target_AM[[#This Row],[NIPNAS]],Target_CC[],COLUMN(B$2)+9,0)</f>
        <v>4106983.1570000001</v>
      </c>
      <c r="Q334" s="22">
        <f>Target_AM[[#This Row],[PROPORSI]]*VLOOKUP(Target_AM[[#This Row],[NIPNAS]],Target_CC[],COLUMN(C$2)+9,0)</f>
        <v>4134441.6814999999</v>
      </c>
      <c r="R334" s="22">
        <f>Target_AM[[#This Row],[PROPORSI]]*VLOOKUP(Target_AM[[#This Row],[NIPNAS]],Target_CC[],COLUMN(D$2)+9,0)</f>
        <v>4090965.2829999998</v>
      </c>
      <c r="S334" s="22">
        <f>Target_AM[[#This Row],[PROPORSI]]*VLOOKUP(Target_AM[[#This Row],[NIPNAS]],Target_CC[],COLUMN(E$2)+9,0)</f>
        <v>3984562.8984999997</v>
      </c>
      <c r="T334" s="22">
        <f>Target_AM[[#This Row],[PROPORSI]]*VLOOKUP(Target_AM[[#This Row],[NIPNAS]],Target_CC[],COLUMN(F$2)+9,0)</f>
        <v>3910196.2620000001</v>
      </c>
      <c r="U334" s="22">
        <f>Target_AM[[#This Row],[PROPORSI]]*VLOOKUP(Target_AM[[#This Row],[NIPNAS]],Target_CC[],COLUMN(G$2)+9,0)</f>
        <v>4083529.1010000003</v>
      </c>
      <c r="V334" s="22">
        <f>Target_AM[[#This Row],[PROPORSI]]*VLOOKUP(Target_AM[[#This Row],[NIPNAS]],Target_CC[],COLUMN(H$2)+9,0)</f>
        <v>4205376.6045000004</v>
      </c>
      <c r="W334" s="22">
        <f>Target_AM[[#This Row],[PROPORSI]]*VLOOKUP(Target_AM[[#This Row],[NIPNAS]],Target_CC[],COLUMN(I$2)+9,0)</f>
        <v>4173913.6114999996</v>
      </c>
      <c r="X334" s="22">
        <f>Target_AM[[#This Row],[PROPORSI]]*VLOOKUP(Target_AM[[#This Row],[NIPNAS]],Target_CC[],COLUMN(J$2)+9,0)</f>
        <v>4177918.0799999996</v>
      </c>
      <c r="Y334" s="22">
        <f>Target_AM[[#This Row],[PROPORSI]]*VLOOKUP(Target_AM[[#This Row],[NIPNAS]],Target_CC[],COLUMN(K$2)+9,0)</f>
        <v>4201372.1360000009</v>
      </c>
      <c r="Z334" s="22">
        <f>Target_AM[[#This Row],[PROPORSI]]*VLOOKUP(Target_AM[[#This Row],[NIPNAS]],Target_CC[],COLUMN(L$2)+9,0)</f>
        <v>4142450.6184999999</v>
      </c>
      <c r="AA334" s="22">
        <f>Target_AM[[#This Row],[PROPORSI]]*VLOOKUP(Target_AM[[#This Row],[NIPNAS]],Target_CC[],COLUMN(M$2)+9,0)</f>
        <v>49478626.875</v>
      </c>
      <c r="AB334" s="22">
        <f>Target_AM[[#This Row],[PROPORSI]]*VLOOKUP(Target_AM[[#This Row],[NIPNAS]],Target_CC[],COLUMN(N$2)+9,0)</f>
        <v>0</v>
      </c>
      <c r="AC334" s="22">
        <f>Target_AM[[#This Row],[PROPORSI]]*VLOOKUP(Target_AM[[#This Row],[NIPNAS]],Target_CC[],COLUMN(O$2)+9,0)</f>
        <v>690859.22431823774</v>
      </c>
      <c r="AD334" s="22">
        <f>Target_AM[[#This Row],[PROPORSI]]*VLOOKUP(Target_AM[[#This Row],[NIPNAS]],Target_CC[],COLUMN(P$2)+9,0)</f>
        <v>683729.23020126333</v>
      </c>
      <c r="AE334" s="22">
        <f>Target_AM[[#This Row],[PROPORSI]]*VLOOKUP(Target_AM[[#This Row],[NIPNAS]],Target_CC[],COLUMN(Q$2)+9,0)</f>
        <v>537486.86343142285</v>
      </c>
      <c r="AF334" s="22">
        <f>Target_AM[[#This Row],[PROPORSI]]*VLOOKUP(Target_AM[[#This Row],[NIPNAS]],Target_CC[],COLUMN(R$2)+9,0)</f>
        <v>586231.66372162709</v>
      </c>
      <c r="AG334" s="22">
        <f>Target_AM[[#This Row],[PROPORSI]]*VLOOKUP(Target_AM[[#This Row],[NIPNAS]],Target_CC[],COLUMN(S$2)+9,0)</f>
        <v>571553.53985494352</v>
      </c>
      <c r="AH334" s="22">
        <f>Target_AM[[#This Row],[PROPORSI]]*VLOOKUP(Target_AM[[#This Row],[NIPNAS]],Target_CC[],COLUMN(T$2)+9,0)</f>
        <v>710365.72728492401</v>
      </c>
      <c r="AI334" s="22">
        <f>Target_AM[[#This Row],[PROPORSI]]*VLOOKUP(Target_AM[[#This Row],[NIPNAS]],Target_CC[],COLUMN(U$2)+9,0)</f>
        <v>598269.13892134407</v>
      </c>
      <c r="AJ334" s="22">
        <f>Target_AM[[#This Row],[PROPORSI]]*VLOOKUP(Target_AM[[#This Row],[NIPNAS]],Target_CC[],COLUMN(V$2)+9,0)</f>
        <v>715610.41381648171</v>
      </c>
      <c r="AK334" s="22">
        <f>Target_AM[[#This Row],[PROPORSI]]*VLOOKUP(Target_AM[[#This Row],[NIPNAS]],Target_CC[],COLUMN(W$2)+9,0)</f>
        <v>720720.50871695695</v>
      </c>
      <c r="AL334" s="22">
        <f>Target_AM[[#This Row],[PROPORSI]]*VLOOKUP(Target_AM[[#This Row],[NIPNAS]],Target_CC[],COLUMN(X$2)+9,0)</f>
        <v>611960.29877694696</v>
      </c>
      <c r="AM334" s="22">
        <f>Target_AM[[#This Row],[PROPORSI]]*VLOOKUP(Target_AM[[#This Row],[NIPNAS]],Target_CC[],COLUMN(Y$2)+9,0)</f>
        <v>623089.45347582689</v>
      </c>
      <c r="AN334" s="22">
        <f>Target_AM[[#This Row],[PROPORSI]]*VLOOKUP(Target_AM[[#This Row],[NIPNAS]],Target_CC[],COLUMN(Z$2)+9,0)</f>
        <v>7049876.062519975</v>
      </c>
      <c r="AO334" s="22">
        <f>Target_AM[[#This Row],[PROPORSI]]*VLOOKUP(Target_AM[[#This Row],[NIPNAS]],Target_CC[],COLUMN(AA$2)+9,0)</f>
        <v>4266917.4414999997</v>
      </c>
      <c r="AP334" s="22">
        <f>Target_AM[[#This Row],[PROPORSI]]*VLOOKUP(Target_AM[[#This Row],[NIPNAS]],Target_CC[],COLUMN(AB$2)+9,0)</f>
        <v>4797842.3813182376</v>
      </c>
      <c r="AQ334" s="22">
        <f>Target_AM[[#This Row],[PROPORSI]]*VLOOKUP(Target_AM[[#This Row],[NIPNAS]],Target_CC[],COLUMN(AC$2)+9,0)</f>
        <v>4818170.9117012629</v>
      </c>
      <c r="AR334" s="22">
        <f>Target_AM[[#This Row],[PROPORSI]]*VLOOKUP(Target_AM[[#This Row],[NIPNAS]],Target_CC[],COLUMN(AD$2)+9,0)</f>
        <v>4628452.1464314228</v>
      </c>
      <c r="AS334" s="22">
        <f>Target_AM[[#This Row],[PROPORSI]]*VLOOKUP(Target_AM[[#This Row],[NIPNAS]],Target_CC[],COLUMN(AE$2)+9,0)</f>
        <v>4570794.5622216268</v>
      </c>
      <c r="AT334" s="22">
        <f>Target_AM[[#This Row],[PROPORSI]]*VLOOKUP(Target_AM[[#This Row],[NIPNAS]],Target_CC[],COLUMN(AF$2)+9,0)</f>
        <v>4481749.8018549439</v>
      </c>
      <c r="AU334" s="22">
        <f>Target_AM[[#This Row],[PROPORSI]]*VLOOKUP(Target_AM[[#This Row],[NIPNAS]],Target_CC[],COLUMN(AG$2)+9,0)</f>
        <v>4793894.8282849239</v>
      </c>
      <c r="AV334" s="22">
        <f>Target_AM[[#This Row],[PROPORSI]]*VLOOKUP(Target_AM[[#This Row],[NIPNAS]],Target_CC[],COLUMN(AH$2)+9,0)</f>
        <v>4803645.7434213441</v>
      </c>
      <c r="AW334" s="22">
        <f>Target_AM[[#This Row],[PROPORSI]]*VLOOKUP(Target_AM[[#This Row],[NIPNAS]],Target_CC[],COLUMN(AI$2)+9,0)</f>
        <v>4889524.0253164815</v>
      </c>
      <c r="AX334" s="22">
        <f>Target_AM[[#This Row],[PROPORSI]]*VLOOKUP(Target_AM[[#This Row],[NIPNAS]],Target_CC[],COLUMN(AJ$2)+9,0)</f>
        <v>4898638.5887169568</v>
      </c>
      <c r="AY334" s="22">
        <f>Target_AM[[#This Row],[PROPORSI]]*VLOOKUP(Target_AM[[#This Row],[NIPNAS]],Target_CC[],COLUMN(AK$2)+9,0)</f>
        <v>4813332.4347769478</v>
      </c>
      <c r="AZ334" s="22">
        <f>Target_AM[[#This Row],[PROPORSI]]*VLOOKUP(Target_AM[[#This Row],[NIPNAS]],Target_CC[],COLUMN(AL$2)+9,0)</f>
        <v>4765540.0719758272</v>
      </c>
      <c r="BA334" s="22">
        <f>Target_AM[[#This Row],[PROPORSI]]*VLOOKUP(Target_AM[[#This Row],[NIPNAS]],Target_CC[],COLUMN(AM$2)+9,0)</f>
        <v>56528502.937519975</v>
      </c>
      <c r="BB334" s="22">
        <f>Target_AM[[#This Row],[PROPORSI]]*VLOOKUP(Target_AM[[#This Row],[NIPNAS]],Target_CC[],COLUMN(AN$2)+9,0)</f>
        <v>0</v>
      </c>
      <c r="BC334" s="22">
        <f>Target_AM[[#This Row],[PROPORSI]]*VLOOKUP(Target_AM[[#This Row],[NIPNAS]],Target_CC[],COLUMN(AO$2)+9,0)</f>
        <v>0</v>
      </c>
      <c r="BD334" s="22">
        <f>Target_AM[[#This Row],[PROPORSI]]*VLOOKUP(Target_AM[[#This Row],[NIPNAS]],Target_CC[],COLUMN(AP$2)+9,0)</f>
        <v>0</v>
      </c>
      <c r="BE334" s="22">
        <f>Target_AM[[#This Row],[PROPORSI]]*VLOOKUP(Target_AM[[#This Row],[NIPNAS]],Target_CC[],COLUMN(AQ$2)+9,0)</f>
        <v>0</v>
      </c>
      <c r="BF334" s="22">
        <f>Target_AM[[#This Row],[PROPORSI]]*VLOOKUP(Target_AM[[#This Row],[NIPNAS]],Target_CC[],COLUMN(AR$2)+9,0)</f>
        <v>0</v>
      </c>
      <c r="BG334" s="22">
        <f>Target_AM[[#This Row],[PROPORSI]]*VLOOKUP(Target_AM[[#This Row],[NIPNAS]],Target_CC[],COLUMN(AS$2)+9,0)</f>
        <v>0</v>
      </c>
      <c r="BH334" s="22">
        <f>Target_AM[[#This Row],[PROPORSI]]*VLOOKUP(Target_AM[[#This Row],[NIPNAS]],Target_CC[],COLUMN(AT$2)+9,0)</f>
        <v>0</v>
      </c>
      <c r="BI334" s="22">
        <f>Target_AM[[#This Row],[PROPORSI]]*VLOOKUP(Target_AM[[#This Row],[NIPNAS]],Target_CC[],COLUMN(AU$2)+9,0)</f>
        <v>0</v>
      </c>
      <c r="BJ334" s="22">
        <f>Target_AM[[#This Row],[PROPORSI]]*VLOOKUP(Target_AM[[#This Row],[NIPNAS]],Target_CC[],COLUMN(AV$2)+9,0)</f>
        <v>0</v>
      </c>
      <c r="BK334" s="22">
        <f>Target_AM[[#This Row],[PROPORSI]]*VLOOKUP(Target_AM[[#This Row],[NIPNAS]],Target_CC[],COLUMN(AW$2)+9,0)</f>
        <v>0</v>
      </c>
      <c r="BL334" s="22">
        <f>Target_AM[[#This Row],[PROPORSI]]*VLOOKUP(Target_AM[[#This Row],[NIPNAS]],Target_CC[],COLUMN(AX$2)+9,0)</f>
        <v>0</v>
      </c>
      <c r="BM334" s="22">
        <f>Target_AM[[#This Row],[PROPORSI]]*VLOOKUP(Target_AM[[#This Row],[NIPNAS]],Target_CC[],COLUMN(AY$2)+9,0)</f>
        <v>0</v>
      </c>
      <c r="BN334" s="22">
        <f>Target_AM[[#This Row],[PROPORSI]]*VLOOKUP(Target_AM[[#This Row],[NIPNAS]],Target_CC[],COLUMN(AZ$2)+9,0)</f>
        <v>0</v>
      </c>
      <c r="BO334" s="22">
        <f>Target_AM[[#This Row],[PROPORSI]]*VLOOKUP(Target_AM[[#This Row],[NIPNAS]],Target_CC[],COLUMN(BA$2)+9,0)</f>
        <v>3289471</v>
      </c>
      <c r="BP334" s="22">
        <f>Target_AM[[#This Row],[PROPORSI]]*VLOOKUP(Target_AM[[#This Row],[NIPNAS]],Target_CC[],COLUMN(BB$2)+9,0)</f>
        <v>3223986</v>
      </c>
      <c r="BQ334" s="22">
        <f>Target_AM[[#This Row],[PROPORSI]]*VLOOKUP(Target_AM[[#This Row],[NIPNAS]],Target_CC[],COLUMN(BC$2)+9,0)</f>
        <v>3215956</v>
      </c>
      <c r="BR334" s="22">
        <f>Target_AM[[#This Row],[PROPORSI]]*VLOOKUP(Target_AM[[#This Row],[NIPNAS]],Target_CC[],COLUMN(BD$2)+9,0)</f>
        <v>3728118</v>
      </c>
      <c r="BS334" s="22">
        <f>Target_AM[[#This Row],[PROPORSI]]*VLOOKUP(Target_AM[[#This Row],[NIPNAS]],Target_CC[],COLUMN(BE$2)+9,0)</f>
        <v>3728118</v>
      </c>
      <c r="BT334" s="22">
        <f>Target_AM[[#This Row],[PROPORSI]]*VLOOKUP(Target_AM[[#This Row],[NIPNAS]],Target_CC[],COLUMN(BF$2)+9,0)</f>
        <v>3728118</v>
      </c>
      <c r="BU334" s="22">
        <f>Target_AM[[#This Row],[PROPORSI]]*VLOOKUP(Target_AM[[#This Row],[NIPNAS]],Target_CC[],COLUMN(BG$2)+9,0)</f>
        <v>3728118</v>
      </c>
      <c r="BV334" s="22">
        <f>Target_AM[[#This Row],[PROPORSI]]*VLOOKUP(Target_AM[[#This Row],[NIPNAS]],Target_CC[],COLUMN(BH$2)+9,0)</f>
        <v>3728118</v>
      </c>
      <c r="BW334" s="22">
        <f>Target_AM[[#This Row],[PROPORSI]]*VLOOKUP(Target_AM[[#This Row],[NIPNAS]],Target_CC[],COLUMN(BI$2)+9,0)</f>
        <v>3728118</v>
      </c>
      <c r="BX334" s="22">
        <f>Target_AM[[#This Row],[PROPORSI]]*VLOOKUP(Target_AM[[#This Row],[NIPNAS]],Target_CC[],COLUMN(BJ$2)+9,0)</f>
        <v>3728118</v>
      </c>
      <c r="BY334" s="22">
        <f>Target_AM[[#This Row],[PROPORSI]]*VLOOKUP(Target_AM[[#This Row],[NIPNAS]],Target_CC[],COLUMN(BK$2)+9,0)</f>
        <v>3728118</v>
      </c>
      <c r="BZ334" s="22">
        <f>Target_AM[[#This Row],[PROPORSI]]*VLOOKUP(Target_AM[[#This Row],[NIPNAS]],Target_CC[],COLUMN(BL$2)+9,0)</f>
        <v>3728118</v>
      </c>
      <c r="CA334" s="22">
        <f>Target_AM[[#This Row],[PROPORSI]]*VLOOKUP(Target_AM[[#This Row],[NIPNAS]],Target_CC[],COLUMN(BM$2)+9,0)</f>
        <v>43282475</v>
      </c>
      <c r="CB334" s="22">
        <f>Target_AM[[#This Row],[PROPORSI]]*VLOOKUP(Target_AM[[#This Row],[NIPNAS]],Target_CC[],COLUMN(BN$2)+9,0)</f>
        <v>0</v>
      </c>
      <c r="CC334" s="22">
        <f>Target_AM[[#This Row],[PROPORSI]]*VLOOKUP(Target_AM[[#This Row],[NIPNAS]],Target_CC[],COLUMN(BO$2)+9,0)</f>
        <v>0</v>
      </c>
      <c r="CD334" s="22">
        <f>Target_AM[[#This Row],[PROPORSI]]*VLOOKUP(Target_AM[[#This Row],[NIPNAS]],Target_CC[],COLUMN(BP$2)+9,0)</f>
        <v>0</v>
      </c>
      <c r="CE334" s="22">
        <f>Target_AM[[#This Row],[PROPORSI]]*VLOOKUP(Target_AM[[#This Row],[NIPNAS]],Target_CC[],COLUMN(BQ$2)+9,0)</f>
        <v>0</v>
      </c>
      <c r="CF334" s="22">
        <f>Target_AM[[#This Row],[PROPORSI]]*VLOOKUP(Target_AM[[#This Row],[NIPNAS]],Target_CC[],COLUMN(BR$2)+9,0)</f>
        <v>0</v>
      </c>
      <c r="CG334" s="22">
        <f>Target_AM[[#This Row],[PROPORSI]]*VLOOKUP(Target_AM[[#This Row],[NIPNAS]],Target_CC[],COLUMN(BS$2)+9,0)</f>
        <v>0</v>
      </c>
      <c r="CH334" s="22">
        <f>Target_AM[[#This Row],[PROPORSI]]*VLOOKUP(Target_AM[[#This Row],[NIPNAS]],Target_CC[],COLUMN(BT$2)+9,0)</f>
        <v>0</v>
      </c>
      <c r="CI334" s="22">
        <f>Target_AM[[#This Row],[PROPORSI]]*VLOOKUP(Target_AM[[#This Row],[NIPNAS]],Target_CC[],COLUMN(BU$2)+9,0)</f>
        <v>0</v>
      </c>
      <c r="CJ334" s="22">
        <f>Target_AM[[#This Row],[PROPORSI]]*VLOOKUP(Target_AM[[#This Row],[NIPNAS]],Target_CC[],COLUMN(BV$2)+9,0)</f>
        <v>0</v>
      </c>
      <c r="CK334" s="22">
        <f>Target_AM[[#This Row],[PROPORSI]]*VLOOKUP(Target_AM[[#This Row],[NIPNAS]],Target_CC[],COLUMN(BW$2)+9,0)</f>
        <v>0</v>
      </c>
      <c r="CL334" s="22">
        <f>Target_AM[[#This Row],[PROPORSI]]*VLOOKUP(Target_AM[[#This Row],[NIPNAS]],Target_CC[],COLUMN(BX$2)+9,0)</f>
        <v>0</v>
      </c>
      <c r="CM334" s="22">
        <f>Target_AM[[#This Row],[PROPORSI]]*VLOOKUP(Target_AM[[#This Row],[NIPNAS]],Target_CC[],COLUMN(BY$2)+9,0)</f>
        <v>0</v>
      </c>
      <c r="CN334" s="22">
        <f>Target_AM[[#This Row],[PROPORSI]]*VLOOKUP(Target_AM[[#This Row],[NIPNAS]],Target_CC[],COLUMN(BZ$2)+9,0)</f>
        <v>0</v>
      </c>
      <c r="CO334" s="22">
        <f>Target_AM[[#This Row],[PROPORSI]]*VLOOKUP(Target_AM[[#This Row],[NIPNAS]],Target_CC[],COLUMN(CA$2)+9,0)</f>
        <v>3721805</v>
      </c>
      <c r="CP334" s="22">
        <f>Target_AM[[#This Row],[PROPORSI]]*VLOOKUP(Target_AM[[#This Row],[NIPNAS]],Target_CC[],COLUMN(CB$2)+9,0)</f>
        <v>3712066</v>
      </c>
      <c r="CQ334" s="22">
        <f>Target_AM[[#This Row],[PROPORSI]]*VLOOKUP(Target_AM[[#This Row],[NIPNAS]],Target_CC[],COLUMN(CC$2)+9,0)</f>
        <v>3728118</v>
      </c>
      <c r="CR334" s="22">
        <f>Target_AM[[#This Row],[PROPORSI]]*VLOOKUP(Target_AM[[#This Row],[NIPNAS]],Target_CC[],COLUMN(CD$2)+9,0)</f>
        <v>3728118</v>
      </c>
      <c r="CS334" s="22">
        <f>Target_AM[[#This Row],[PROPORSI]]*VLOOKUP(Target_AM[[#This Row],[NIPNAS]],Target_CC[],COLUMN(CE$2)+9,0)</f>
        <v>3728118</v>
      </c>
      <c r="CT334" s="22">
        <f>Target_AM[[#This Row],[PROPORSI]]*VLOOKUP(Target_AM[[#This Row],[NIPNAS]],Target_CC[],COLUMN(CF$2)+9,0)</f>
        <v>3728118</v>
      </c>
      <c r="CU334" s="22">
        <f>Target_AM[[#This Row],[PROPORSI]]*VLOOKUP(Target_AM[[#This Row],[NIPNAS]],Target_CC[],COLUMN(CG$2)+9,0)</f>
        <v>3728118</v>
      </c>
      <c r="CV334" s="22">
        <f>Target_AM[[#This Row],[PROPORSI]]*VLOOKUP(Target_AM[[#This Row],[NIPNAS]],Target_CC[],COLUMN(CH$2)+9,0)</f>
        <v>3728118</v>
      </c>
      <c r="CW334" s="22">
        <f>Target_AM[[#This Row],[PROPORSI]]*VLOOKUP(Target_AM[[#This Row],[NIPNAS]],Target_CC[],COLUMN(CI$2)+9,0)</f>
        <v>3728118</v>
      </c>
      <c r="CX334" s="22">
        <f>Target_AM[[#This Row],[PROPORSI]]*VLOOKUP(Target_AM[[#This Row],[NIPNAS]],Target_CC[],COLUMN(CJ$2)+9,0)</f>
        <v>3728118</v>
      </c>
      <c r="CY334" s="22">
        <f>Target_AM[[#This Row],[PROPORSI]]*VLOOKUP(Target_AM[[#This Row],[NIPNAS]],Target_CC[],COLUMN(CK$2)+9,0)</f>
        <v>3728118</v>
      </c>
      <c r="CZ334" s="22">
        <f>Target_AM[[#This Row],[PROPORSI]]*VLOOKUP(Target_AM[[#This Row],[NIPNAS]],Target_CC[],COLUMN(CL$2)+9,0)</f>
        <v>3728118</v>
      </c>
      <c r="DA334" s="22">
        <f>Target_AM[[#This Row],[PROPORSI]]*VLOOKUP(Target_AM[[#This Row],[NIPNAS]],Target_CC[],COLUMN(CM$2)+9,0)</f>
        <v>44715051</v>
      </c>
      <c r="DB334" s="22">
        <f>Target_AM[[#This Row],[PROPORSI]]*VLOOKUP(Target_AM[[#This Row],[NIPNAS]],Target_CC[],COLUMN(CN$2)+9,0)</f>
        <v>0</v>
      </c>
      <c r="DC334" s="22">
        <f>Target_AM[[#This Row],[PROPORSI]]*VLOOKUP(Target_AM[[#This Row],[NIPNAS]],Target_CC[],COLUMN(CO$2)+9,0)</f>
        <v>0</v>
      </c>
      <c r="DD334" s="22">
        <f>Target_AM[[#This Row],[PROPORSI]]*VLOOKUP(Target_AM[[#This Row],[NIPNAS]],Target_CC[],COLUMN(CP$2)+9,0)</f>
        <v>0</v>
      </c>
      <c r="DE334" s="22">
        <f>Target_AM[[#This Row],[PROPORSI]]*VLOOKUP(Target_AM[[#This Row],[NIPNAS]],Target_CC[],COLUMN(CQ$2)+9,0)</f>
        <v>0</v>
      </c>
      <c r="DF334" s="22">
        <f>Target_AM[[#This Row],[PROPORSI]]*VLOOKUP(Target_AM[[#This Row],[NIPNAS]],Target_CC[],COLUMN(CR$2)+9,0)</f>
        <v>0</v>
      </c>
      <c r="DG334" s="22">
        <f>Target_AM[[#This Row],[PROPORSI]]*VLOOKUP(Target_AM[[#This Row],[NIPNAS]],Target_CC[],COLUMN(CS$2)+9,0)</f>
        <v>0</v>
      </c>
      <c r="DH334" s="22">
        <f>Target_AM[[#This Row],[PROPORSI]]*VLOOKUP(Target_AM[[#This Row],[NIPNAS]],Target_CC[],COLUMN(CT$2)+9,0)</f>
        <v>0</v>
      </c>
      <c r="DI334" s="22">
        <f>Target_AM[[#This Row],[PROPORSI]]*VLOOKUP(Target_AM[[#This Row],[NIPNAS]],Target_CC[],COLUMN(CU$2)+9,0)</f>
        <v>0</v>
      </c>
      <c r="DJ334" s="22">
        <f>Target_AM[[#This Row],[PROPORSI]]*VLOOKUP(Target_AM[[#This Row],[NIPNAS]],Target_CC[],COLUMN(CV$2)+9,0)</f>
        <v>0</v>
      </c>
      <c r="DK334" s="22">
        <f>Target_AM[[#This Row],[PROPORSI]]*VLOOKUP(Target_AM[[#This Row],[NIPNAS]],Target_CC[],COLUMN(CW$2)+9,0)</f>
        <v>0</v>
      </c>
      <c r="DL334" s="22">
        <f>Target_AM[[#This Row],[PROPORSI]]*VLOOKUP(Target_AM[[#This Row],[NIPNAS]],Target_CC[],COLUMN(CX$2)+9,0)</f>
        <v>0</v>
      </c>
      <c r="DM334" s="22">
        <f>Target_AM[[#This Row],[PROPORSI]]*VLOOKUP(Target_AM[[#This Row],[NIPNAS]],Target_CC[],COLUMN(CY$2)+9,0)</f>
        <v>0</v>
      </c>
      <c r="DN334" s="22">
        <f>Target_AM[[#This Row],[PROPORSI]]*VLOOKUP(Target_AM[[#This Row],[NIPNAS]],Target_CC[],COLUMN(CZ$2)+9,0)</f>
        <v>0</v>
      </c>
      <c r="DO334" s="22">
        <f>Target_AM[[#This Row],[PROPORSI]]*VLOOKUP(Target_AM[[#This Row],[NIPNAS]],Target_CC[],COLUMN(DA$2)+9,0)</f>
        <v>0</v>
      </c>
      <c r="DP334" s="22">
        <f>Target_AM[[#This Row],[PROPORSI]]*VLOOKUP(Target_AM[[#This Row],[NIPNAS]],Target_CC[],COLUMN(DB$2)+9,0)</f>
        <v>0</v>
      </c>
      <c r="DQ334" s="22">
        <f>Target_AM[[#This Row],[PROPORSI]]*VLOOKUP(Target_AM[[#This Row],[NIPNAS]],Target_CC[],COLUMN(DC$2)+9,0)</f>
        <v>0</v>
      </c>
      <c r="DR334" s="22">
        <f>Target_AM[[#This Row],[PROPORSI]]*VLOOKUP(Target_AM[[#This Row],[NIPNAS]],Target_CC[],COLUMN(DD$2)+9,0)</f>
        <v>0</v>
      </c>
      <c r="DS334" s="22">
        <f>Target_AM[[#This Row],[PROPORSI]]*VLOOKUP(Target_AM[[#This Row],[NIPNAS]],Target_CC[],COLUMN(DE$2)+9,0)</f>
        <v>0</v>
      </c>
      <c r="DT334" s="22">
        <f>Target_AM[[#This Row],[PROPORSI]]*VLOOKUP(Target_AM[[#This Row],[NIPNAS]],Target_CC[],COLUMN(DF$2)+9,0)</f>
        <v>0</v>
      </c>
      <c r="DU334" s="22">
        <f>Target_AM[[#This Row],[PROPORSI]]*VLOOKUP(Target_AM[[#This Row],[NIPNAS]],Target_CC[],COLUMN(DG$2)+9,0)</f>
        <v>0</v>
      </c>
      <c r="DV334" s="22">
        <f>Target_AM[[#This Row],[PROPORSI]]*VLOOKUP(Target_AM[[#This Row],[NIPNAS]],Target_CC[],COLUMN(DH$2)+9,0)</f>
        <v>0</v>
      </c>
      <c r="DW334" s="22">
        <f>Target_AM[[#This Row],[PROPORSI]]*VLOOKUP(Target_AM[[#This Row],[NIPNAS]],Target_CC[],COLUMN(DI$2)+9,0)</f>
        <v>0</v>
      </c>
      <c r="DX334" s="22">
        <f>Target_AM[[#This Row],[PROPORSI]]*VLOOKUP(Target_AM[[#This Row],[NIPNAS]],Target_CC[],COLUMN(DJ$2)+9,0)</f>
        <v>0</v>
      </c>
      <c r="DY334" s="22">
        <f>Target_AM[[#This Row],[PROPORSI]]*VLOOKUP(Target_AM[[#This Row],[NIPNAS]],Target_CC[],COLUMN(DK$2)+9,0)</f>
        <v>0</v>
      </c>
      <c r="DZ334" s="22">
        <f>Target_AM[[#This Row],[PROPORSI]]*VLOOKUP(Target_AM[[#This Row],[NIPNAS]],Target_CC[],COLUMN(DL$2)+9,0)</f>
        <v>0</v>
      </c>
      <c r="EA334" s="22">
        <f>Target_AM[[#This Row],[PROPORSI]]*VLOOKUP(Target_AM[[#This Row],[NIPNAS]],Target_CC[],COLUMN(DM$2)+9,0)</f>
        <v>0</v>
      </c>
    </row>
    <row r="335" spans="2:131" x14ac:dyDescent="0.3">
      <c r="B335">
        <v>402782</v>
      </c>
      <c r="C335" t="s">
        <v>994</v>
      </c>
      <c r="D335">
        <v>1</v>
      </c>
      <c r="E335" s="8">
        <v>45658</v>
      </c>
      <c r="F335">
        <v>2000527</v>
      </c>
      <c r="G335" t="s">
        <v>876</v>
      </c>
      <c r="J335" t="s">
        <v>878</v>
      </c>
      <c r="K335" t="s">
        <v>19</v>
      </c>
      <c r="L335" t="s">
        <v>159</v>
      </c>
      <c r="M335" t="s">
        <v>18</v>
      </c>
      <c r="N335" s="23">
        <f>Target_AM[[#This Row],[PROPORSI]]*VLOOKUP(Target_AM[[#This Row],[NIPNAS]],Target_CC[],9,0)</f>
        <v>299096259.51999998</v>
      </c>
      <c r="O335" s="22">
        <f>Target_AM[[#This Row],[PROPORSI]]*VLOOKUP(Target_AM[[#This Row],[NIPNAS]],Target_CC[],COLUMN(A$2)+9,0)</f>
        <v>0</v>
      </c>
      <c r="P335" s="22">
        <f>Target_AM[[#This Row],[PROPORSI]]*VLOOKUP(Target_AM[[#This Row],[NIPNAS]],Target_CC[],COLUMN(B$2)+9,0)</f>
        <v>0</v>
      </c>
      <c r="Q335" s="22">
        <f>Target_AM[[#This Row],[PROPORSI]]*VLOOKUP(Target_AM[[#This Row],[NIPNAS]],Target_CC[],COLUMN(C$2)+9,0)</f>
        <v>0</v>
      </c>
      <c r="R335" s="22">
        <f>Target_AM[[#This Row],[PROPORSI]]*VLOOKUP(Target_AM[[#This Row],[NIPNAS]],Target_CC[],COLUMN(D$2)+9,0)</f>
        <v>0</v>
      </c>
      <c r="S335" s="22">
        <f>Target_AM[[#This Row],[PROPORSI]]*VLOOKUP(Target_AM[[#This Row],[NIPNAS]],Target_CC[],COLUMN(E$2)+9,0)</f>
        <v>0</v>
      </c>
      <c r="T335" s="22">
        <f>Target_AM[[#This Row],[PROPORSI]]*VLOOKUP(Target_AM[[#This Row],[NIPNAS]],Target_CC[],COLUMN(F$2)+9,0)</f>
        <v>0</v>
      </c>
      <c r="U335" s="22">
        <f>Target_AM[[#This Row],[PROPORSI]]*VLOOKUP(Target_AM[[#This Row],[NIPNAS]],Target_CC[],COLUMN(G$2)+9,0)</f>
        <v>0</v>
      </c>
      <c r="V335" s="22">
        <f>Target_AM[[#This Row],[PROPORSI]]*VLOOKUP(Target_AM[[#This Row],[NIPNAS]],Target_CC[],COLUMN(H$2)+9,0)</f>
        <v>0</v>
      </c>
      <c r="W335" s="22">
        <f>Target_AM[[#This Row],[PROPORSI]]*VLOOKUP(Target_AM[[#This Row],[NIPNAS]],Target_CC[],COLUMN(I$2)+9,0)</f>
        <v>0</v>
      </c>
      <c r="X335" s="22">
        <f>Target_AM[[#This Row],[PROPORSI]]*VLOOKUP(Target_AM[[#This Row],[NIPNAS]],Target_CC[],COLUMN(J$2)+9,0)</f>
        <v>0</v>
      </c>
      <c r="Y335" s="22">
        <f>Target_AM[[#This Row],[PROPORSI]]*VLOOKUP(Target_AM[[#This Row],[NIPNAS]],Target_CC[],COLUMN(K$2)+9,0)</f>
        <v>0</v>
      </c>
      <c r="Z335" s="22">
        <f>Target_AM[[#This Row],[PROPORSI]]*VLOOKUP(Target_AM[[#This Row],[NIPNAS]],Target_CC[],COLUMN(L$2)+9,0)</f>
        <v>0</v>
      </c>
      <c r="AA335" s="22">
        <f>Target_AM[[#This Row],[PROPORSI]]*VLOOKUP(Target_AM[[#This Row],[NIPNAS]],Target_CC[],COLUMN(M$2)+9,0)</f>
        <v>0</v>
      </c>
      <c r="AB335" s="22">
        <f>Target_AM[[#This Row],[PROPORSI]]*VLOOKUP(Target_AM[[#This Row],[NIPNAS]],Target_CC[],COLUMN(N$2)+9,0)</f>
        <v>0</v>
      </c>
      <c r="AC335" s="22">
        <f>Target_AM[[#This Row],[PROPORSI]]*VLOOKUP(Target_AM[[#This Row],[NIPNAS]],Target_CC[],COLUMN(O$2)+9,0)</f>
        <v>0</v>
      </c>
      <c r="AD335" s="22">
        <f>Target_AM[[#This Row],[PROPORSI]]*VLOOKUP(Target_AM[[#This Row],[NIPNAS]],Target_CC[],COLUMN(P$2)+9,0)</f>
        <v>0</v>
      </c>
      <c r="AE335" s="22">
        <f>Target_AM[[#This Row],[PROPORSI]]*VLOOKUP(Target_AM[[#This Row],[NIPNAS]],Target_CC[],COLUMN(Q$2)+9,0)</f>
        <v>0</v>
      </c>
      <c r="AF335" s="22">
        <f>Target_AM[[#This Row],[PROPORSI]]*VLOOKUP(Target_AM[[#This Row],[NIPNAS]],Target_CC[],COLUMN(R$2)+9,0)</f>
        <v>0</v>
      </c>
      <c r="AG335" s="22">
        <f>Target_AM[[#This Row],[PROPORSI]]*VLOOKUP(Target_AM[[#This Row],[NIPNAS]],Target_CC[],COLUMN(S$2)+9,0)</f>
        <v>0</v>
      </c>
      <c r="AH335" s="22">
        <f>Target_AM[[#This Row],[PROPORSI]]*VLOOKUP(Target_AM[[#This Row],[NIPNAS]],Target_CC[],COLUMN(T$2)+9,0)</f>
        <v>0</v>
      </c>
      <c r="AI335" s="22">
        <f>Target_AM[[#This Row],[PROPORSI]]*VLOOKUP(Target_AM[[#This Row],[NIPNAS]],Target_CC[],COLUMN(U$2)+9,0)</f>
        <v>0</v>
      </c>
      <c r="AJ335" s="22">
        <f>Target_AM[[#This Row],[PROPORSI]]*VLOOKUP(Target_AM[[#This Row],[NIPNAS]],Target_CC[],COLUMN(V$2)+9,0)</f>
        <v>0</v>
      </c>
      <c r="AK335" s="22">
        <f>Target_AM[[#This Row],[PROPORSI]]*VLOOKUP(Target_AM[[#This Row],[NIPNAS]],Target_CC[],COLUMN(W$2)+9,0)</f>
        <v>0</v>
      </c>
      <c r="AL335" s="22">
        <f>Target_AM[[#This Row],[PROPORSI]]*VLOOKUP(Target_AM[[#This Row],[NIPNAS]],Target_CC[],COLUMN(X$2)+9,0)</f>
        <v>0</v>
      </c>
      <c r="AM335" s="22">
        <f>Target_AM[[#This Row],[PROPORSI]]*VLOOKUP(Target_AM[[#This Row],[NIPNAS]],Target_CC[],COLUMN(Y$2)+9,0)</f>
        <v>0</v>
      </c>
      <c r="AN335" s="22">
        <f>Target_AM[[#This Row],[PROPORSI]]*VLOOKUP(Target_AM[[#This Row],[NIPNAS]],Target_CC[],COLUMN(Z$2)+9,0)</f>
        <v>0</v>
      </c>
      <c r="AO335" s="22">
        <f>Target_AM[[#This Row],[PROPORSI]]*VLOOKUP(Target_AM[[#This Row],[NIPNAS]],Target_CC[],COLUMN(AA$2)+9,0)</f>
        <v>0</v>
      </c>
      <c r="AP335" s="22">
        <f>Target_AM[[#This Row],[PROPORSI]]*VLOOKUP(Target_AM[[#This Row],[NIPNAS]],Target_CC[],COLUMN(AB$2)+9,0)</f>
        <v>0</v>
      </c>
      <c r="AQ335" s="22">
        <f>Target_AM[[#This Row],[PROPORSI]]*VLOOKUP(Target_AM[[#This Row],[NIPNAS]],Target_CC[],COLUMN(AC$2)+9,0)</f>
        <v>0</v>
      </c>
      <c r="AR335" s="22">
        <f>Target_AM[[#This Row],[PROPORSI]]*VLOOKUP(Target_AM[[#This Row],[NIPNAS]],Target_CC[],COLUMN(AD$2)+9,0)</f>
        <v>0</v>
      </c>
      <c r="AS335" s="22">
        <f>Target_AM[[#This Row],[PROPORSI]]*VLOOKUP(Target_AM[[#This Row],[NIPNAS]],Target_CC[],COLUMN(AE$2)+9,0)</f>
        <v>0</v>
      </c>
      <c r="AT335" s="22">
        <f>Target_AM[[#This Row],[PROPORSI]]*VLOOKUP(Target_AM[[#This Row],[NIPNAS]],Target_CC[],COLUMN(AF$2)+9,0)</f>
        <v>0</v>
      </c>
      <c r="AU335" s="22">
        <f>Target_AM[[#This Row],[PROPORSI]]*VLOOKUP(Target_AM[[#This Row],[NIPNAS]],Target_CC[],COLUMN(AG$2)+9,0)</f>
        <v>0</v>
      </c>
      <c r="AV335" s="22">
        <f>Target_AM[[#This Row],[PROPORSI]]*VLOOKUP(Target_AM[[#This Row],[NIPNAS]],Target_CC[],COLUMN(AH$2)+9,0)</f>
        <v>0</v>
      </c>
      <c r="AW335" s="22">
        <f>Target_AM[[#This Row],[PROPORSI]]*VLOOKUP(Target_AM[[#This Row],[NIPNAS]],Target_CC[],COLUMN(AI$2)+9,0)</f>
        <v>0</v>
      </c>
      <c r="AX335" s="22">
        <f>Target_AM[[#This Row],[PROPORSI]]*VLOOKUP(Target_AM[[#This Row],[NIPNAS]],Target_CC[],COLUMN(AJ$2)+9,0)</f>
        <v>0</v>
      </c>
      <c r="AY335" s="22">
        <f>Target_AM[[#This Row],[PROPORSI]]*VLOOKUP(Target_AM[[#This Row],[NIPNAS]],Target_CC[],COLUMN(AK$2)+9,0)</f>
        <v>0</v>
      </c>
      <c r="AZ335" s="22">
        <f>Target_AM[[#This Row],[PROPORSI]]*VLOOKUP(Target_AM[[#This Row],[NIPNAS]],Target_CC[],COLUMN(AL$2)+9,0)</f>
        <v>0</v>
      </c>
      <c r="BA335" s="22">
        <f>Target_AM[[#This Row],[PROPORSI]]*VLOOKUP(Target_AM[[#This Row],[NIPNAS]],Target_CC[],COLUMN(AM$2)+9,0)</f>
        <v>0</v>
      </c>
      <c r="BB335" s="22">
        <f>Target_AM[[#This Row],[PROPORSI]]*VLOOKUP(Target_AM[[#This Row],[NIPNAS]],Target_CC[],COLUMN(AN$2)+9,0)</f>
        <v>0</v>
      </c>
      <c r="BC335" s="22">
        <f>Target_AM[[#This Row],[PROPORSI]]*VLOOKUP(Target_AM[[#This Row],[NIPNAS]],Target_CC[],COLUMN(AO$2)+9,0)</f>
        <v>0</v>
      </c>
      <c r="BD335" s="22">
        <f>Target_AM[[#This Row],[PROPORSI]]*VLOOKUP(Target_AM[[#This Row],[NIPNAS]],Target_CC[],COLUMN(AP$2)+9,0)</f>
        <v>0</v>
      </c>
      <c r="BE335" s="22">
        <f>Target_AM[[#This Row],[PROPORSI]]*VLOOKUP(Target_AM[[#This Row],[NIPNAS]],Target_CC[],COLUMN(AQ$2)+9,0)</f>
        <v>0</v>
      </c>
      <c r="BF335" s="22">
        <f>Target_AM[[#This Row],[PROPORSI]]*VLOOKUP(Target_AM[[#This Row],[NIPNAS]],Target_CC[],COLUMN(AR$2)+9,0)</f>
        <v>0</v>
      </c>
      <c r="BG335" s="22">
        <f>Target_AM[[#This Row],[PROPORSI]]*VLOOKUP(Target_AM[[#This Row],[NIPNAS]],Target_CC[],COLUMN(AS$2)+9,0)</f>
        <v>0</v>
      </c>
      <c r="BH335" s="22">
        <f>Target_AM[[#This Row],[PROPORSI]]*VLOOKUP(Target_AM[[#This Row],[NIPNAS]],Target_CC[],COLUMN(AT$2)+9,0)</f>
        <v>0</v>
      </c>
      <c r="BI335" s="22">
        <f>Target_AM[[#This Row],[PROPORSI]]*VLOOKUP(Target_AM[[#This Row],[NIPNAS]],Target_CC[],COLUMN(AU$2)+9,0)</f>
        <v>0</v>
      </c>
      <c r="BJ335" s="22">
        <f>Target_AM[[#This Row],[PROPORSI]]*VLOOKUP(Target_AM[[#This Row],[NIPNAS]],Target_CC[],COLUMN(AV$2)+9,0)</f>
        <v>0</v>
      </c>
      <c r="BK335" s="22">
        <f>Target_AM[[#This Row],[PROPORSI]]*VLOOKUP(Target_AM[[#This Row],[NIPNAS]],Target_CC[],COLUMN(AW$2)+9,0)</f>
        <v>0</v>
      </c>
      <c r="BL335" s="22">
        <f>Target_AM[[#This Row],[PROPORSI]]*VLOOKUP(Target_AM[[#This Row],[NIPNAS]],Target_CC[],COLUMN(AX$2)+9,0)</f>
        <v>0</v>
      </c>
      <c r="BM335" s="22">
        <f>Target_AM[[#This Row],[PROPORSI]]*VLOOKUP(Target_AM[[#This Row],[NIPNAS]],Target_CC[],COLUMN(AY$2)+9,0)</f>
        <v>0</v>
      </c>
      <c r="BN335" s="22">
        <f>Target_AM[[#This Row],[PROPORSI]]*VLOOKUP(Target_AM[[#This Row],[NIPNAS]],Target_CC[],COLUMN(AZ$2)+9,0)</f>
        <v>0</v>
      </c>
      <c r="BO335" s="22">
        <f>Target_AM[[#This Row],[PROPORSI]]*VLOOKUP(Target_AM[[#This Row],[NIPNAS]],Target_CC[],COLUMN(BA$2)+9,0)</f>
        <v>0</v>
      </c>
      <c r="BP335" s="22">
        <f>Target_AM[[#This Row],[PROPORSI]]*VLOOKUP(Target_AM[[#This Row],[NIPNAS]],Target_CC[],COLUMN(BB$2)+9,0)</f>
        <v>0</v>
      </c>
      <c r="BQ335" s="22">
        <f>Target_AM[[#This Row],[PROPORSI]]*VLOOKUP(Target_AM[[#This Row],[NIPNAS]],Target_CC[],COLUMN(BC$2)+9,0)</f>
        <v>439000</v>
      </c>
      <c r="BR335" s="22">
        <f>Target_AM[[#This Row],[PROPORSI]]*VLOOKUP(Target_AM[[#This Row],[NIPNAS]],Target_CC[],COLUMN(BD$2)+9,0)</f>
        <v>439000</v>
      </c>
      <c r="BS335" s="22">
        <f>Target_AM[[#This Row],[PROPORSI]]*VLOOKUP(Target_AM[[#This Row],[NIPNAS]],Target_CC[],COLUMN(BE$2)+9,0)</f>
        <v>439000</v>
      </c>
      <c r="BT335" s="22">
        <f>Target_AM[[#This Row],[PROPORSI]]*VLOOKUP(Target_AM[[#This Row],[NIPNAS]],Target_CC[],COLUMN(BF$2)+9,0)</f>
        <v>439000</v>
      </c>
      <c r="BU335" s="22">
        <f>Target_AM[[#This Row],[PROPORSI]]*VLOOKUP(Target_AM[[#This Row],[NIPNAS]],Target_CC[],COLUMN(BG$2)+9,0)</f>
        <v>439000</v>
      </c>
      <c r="BV335" s="22">
        <f>Target_AM[[#This Row],[PROPORSI]]*VLOOKUP(Target_AM[[#This Row],[NIPNAS]],Target_CC[],COLUMN(BH$2)+9,0)</f>
        <v>439000</v>
      </c>
      <c r="BW335" s="22">
        <f>Target_AM[[#This Row],[PROPORSI]]*VLOOKUP(Target_AM[[#This Row],[NIPNAS]],Target_CC[],COLUMN(BI$2)+9,0)</f>
        <v>439000</v>
      </c>
      <c r="BX335" s="22">
        <f>Target_AM[[#This Row],[PROPORSI]]*VLOOKUP(Target_AM[[#This Row],[NIPNAS]],Target_CC[],COLUMN(BJ$2)+9,0)</f>
        <v>439000</v>
      </c>
      <c r="BY335" s="22">
        <f>Target_AM[[#This Row],[PROPORSI]]*VLOOKUP(Target_AM[[#This Row],[NIPNAS]],Target_CC[],COLUMN(BK$2)+9,0)</f>
        <v>439000</v>
      </c>
      <c r="BZ335" s="22">
        <f>Target_AM[[#This Row],[PROPORSI]]*VLOOKUP(Target_AM[[#This Row],[NIPNAS]],Target_CC[],COLUMN(BL$2)+9,0)</f>
        <v>439000</v>
      </c>
      <c r="CA335" s="22">
        <f>Target_AM[[#This Row],[PROPORSI]]*VLOOKUP(Target_AM[[#This Row],[NIPNAS]],Target_CC[],COLUMN(BM$2)+9,0)</f>
        <v>4390000</v>
      </c>
      <c r="CB335" s="22">
        <f>Target_AM[[#This Row],[PROPORSI]]*VLOOKUP(Target_AM[[#This Row],[NIPNAS]],Target_CC[],COLUMN(BN$2)+9,0)</f>
        <v>0</v>
      </c>
      <c r="CC335" s="22">
        <f>Target_AM[[#This Row],[PROPORSI]]*VLOOKUP(Target_AM[[#This Row],[NIPNAS]],Target_CC[],COLUMN(BO$2)+9,0)</f>
        <v>0</v>
      </c>
      <c r="CD335" s="22">
        <f>Target_AM[[#This Row],[PROPORSI]]*VLOOKUP(Target_AM[[#This Row],[NIPNAS]],Target_CC[],COLUMN(BP$2)+9,0)</f>
        <v>0</v>
      </c>
      <c r="CE335" s="22">
        <f>Target_AM[[#This Row],[PROPORSI]]*VLOOKUP(Target_AM[[#This Row],[NIPNAS]],Target_CC[],COLUMN(BQ$2)+9,0)</f>
        <v>0</v>
      </c>
      <c r="CF335" s="22">
        <f>Target_AM[[#This Row],[PROPORSI]]*VLOOKUP(Target_AM[[#This Row],[NIPNAS]],Target_CC[],COLUMN(BR$2)+9,0)</f>
        <v>0</v>
      </c>
      <c r="CG335" s="22">
        <f>Target_AM[[#This Row],[PROPORSI]]*VLOOKUP(Target_AM[[#This Row],[NIPNAS]],Target_CC[],COLUMN(BS$2)+9,0)</f>
        <v>0</v>
      </c>
      <c r="CH335" s="22">
        <f>Target_AM[[#This Row],[PROPORSI]]*VLOOKUP(Target_AM[[#This Row],[NIPNAS]],Target_CC[],COLUMN(BT$2)+9,0)</f>
        <v>0</v>
      </c>
      <c r="CI335" s="22">
        <f>Target_AM[[#This Row],[PROPORSI]]*VLOOKUP(Target_AM[[#This Row],[NIPNAS]],Target_CC[],COLUMN(BU$2)+9,0)</f>
        <v>0</v>
      </c>
      <c r="CJ335" s="22">
        <f>Target_AM[[#This Row],[PROPORSI]]*VLOOKUP(Target_AM[[#This Row],[NIPNAS]],Target_CC[],COLUMN(BV$2)+9,0)</f>
        <v>0</v>
      </c>
      <c r="CK335" s="22">
        <f>Target_AM[[#This Row],[PROPORSI]]*VLOOKUP(Target_AM[[#This Row],[NIPNAS]],Target_CC[],COLUMN(BW$2)+9,0)</f>
        <v>0</v>
      </c>
      <c r="CL335" s="22">
        <f>Target_AM[[#This Row],[PROPORSI]]*VLOOKUP(Target_AM[[#This Row],[NIPNAS]],Target_CC[],COLUMN(BX$2)+9,0)</f>
        <v>0</v>
      </c>
      <c r="CM335" s="22">
        <f>Target_AM[[#This Row],[PROPORSI]]*VLOOKUP(Target_AM[[#This Row],[NIPNAS]],Target_CC[],COLUMN(BY$2)+9,0)</f>
        <v>0</v>
      </c>
      <c r="CN335" s="22">
        <f>Target_AM[[#This Row],[PROPORSI]]*VLOOKUP(Target_AM[[#This Row],[NIPNAS]],Target_CC[],COLUMN(BZ$2)+9,0)</f>
        <v>0</v>
      </c>
      <c r="CO335" s="22">
        <f>Target_AM[[#This Row],[PROPORSI]]*VLOOKUP(Target_AM[[#This Row],[NIPNAS]],Target_CC[],COLUMN(CA$2)+9,0)</f>
        <v>0</v>
      </c>
      <c r="CP335" s="22">
        <f>Target_AM[[#This Row],[PROPORSI]]*VLOOKUP(Target_AM[[#This Row],[NIPNAS]],Target_CC[],COLUMN(CB$2)+9,0)</f>
        <v>0</v>
      </c>
      <c r="CQ335" s="22">
        <f>Target_AM[[#This Row],[PROPORSI]]*VLOOKUP(Target_AM[[#This Row],[NIPNAS]],Target_CC[],COLUMN(CC$2)+9,0)</f>
        <v>439000</v>
      </c>
      <c r="CR335" s="22">
        <f>Target_AM[[#This Row],[PROPORSI]]*VLOOKUP(Target_AM[[#This Row],[NIPNAS]],Target_CC[],COLUMN(CD$2)+9,0)</f>
        <v>439000</v>
      </c>
      <c r="CS335" s="22">
        <f>Target_AM[[#This Row],[PROPORSI]]*VLOOKUP(Target_AM[[#This Row],[NIPNAS]],Target_CC[],COLUMN(CE$2)+9,0)</f>
        <v>439000</v>
      </c>
      <c r="CT335" s="22">
        <f>Target_AM[[#This Row],[PROPORSI]]*VLOOKUP(Target_AM[[#This Row],[NIPNAS]],Target_CC[],COLUMN(CF$2)+9,0)</f>
        <v>439000</v>
      </c>
      <c r="CU335" s="22">
        <f>Target_AM[[#This Row],[PROPORSI]]*VLOOKUP(Target_AM[[#This Row],[NIPNAS]],Target_CC[],COLUMN(CG$2)+9,0)</f>
        <v>439000</v>
      </c>
      <c r="CV335" s="22">
        <f>Target_AM[[#This Row],[PROPORSI]]*VLOOKUP(Target_AM[[#This Row],[NIPNAS]],Target_CC[],COLUMN(CH$2)+9,0)</f>
        <v>439000</v>
      </c>
      <c r="CW335" s="22">
        <f>Target_AM[[#This Row],[PROPORSI]]*VLOOKUP(Target_AM[[#This Row],[NIPNAS]],Target_CC[],COLUMN(CI$2)+9,0)</f>
        <v>439000</v>
      </c>
      <c r="CX335" s="22">
        <f>Target_AM[[#This Row],[PROPORSI]]*VLOOKUP(Target_AM[[#This Row],[NIPNAS]],Target_CC[],COLUMN(CJ$2)+9,0)</f>
        <v>439000</v>
      </c>
      <c r="CY335" s="22">
        <f>Target_AM[[#This Row],[PROPORSI]]*VLOOKUP(Target_AM[[#This Row],[NIPNAS]],Target_CC[],COLUMN(CK$2)+9,0)</f>
        <v>439000</v>
      </c>
      <c r="CZ335" s="22">
        <f>Target_AM[[#This Row],[PROPORSI]]*VLOOKUP(Target_AM[[#This Row],[NIPNAS]],Target_CC[],COLUMN(CL$2)+9,0)</f>
        <v>439000</v>
      </c>
      <c r="DA335" s="22">
        <f>Target_AM[[#This Row],[PROPORSI]]*VLOOKUP(Target_AM[[#This Row],[NIPNAS]],Target_CC[],COLUMN(CM$2)+9,0)</f>
        <v>4390000</v>
      </c>
      <c r="DB335" s="22">
        <f>Target_AM[[#This Row],[PROPORSI]]*VLOOKUP(Target_AM[[#This Row],[NIPNAS]],Target_CC[],COLUMN(CN$2)+9,0)</f>
        <v>0</v>
      </c>
      <c r="DC335" s="22">
        <f>Target_AM[[#This Row],[PROPORSI]]*VLOOKUP(Target_AM[[#This Row],[NIPNAS]],Target_CC[],COLUMN(CO$2)+9,0)</f>
        <v>0</v>
      </c>
      <c r="DD335" s="22">
        <f>Target_AM[[#This Row],[PROPORSI]]*VLOOKUP(Target_AM[[#This Row],[NIPNAS]],Target_CC[],COLUMN(CP$2)+9,0)</f>
        <v>0</v>
      </c>
      <c r="DE335" s="22">
        <f>Target_AM[[#This Row],[PROPORSI]]*VLOOKUP(Target_AM[[#This Row],[NIPNAS]],Target_CC[],COLUMN(CQ$2)+9,0)</f>
        <v>0</v>
      </c>
      <c r="DF335" s="22">
        <f>Target_AM[[#This Row],[PROPORSI]]*VLOOKUP(Target_AM[[#This Row],[NIPNAS]],Target_CC[],COLUMN(CR$2)+9,0)</f>
        <v>0</v>
      </c>
      <c r="DG335" s="22">
        <f>Target_AM[[#This Row],[PROPORSI]]*VLOOKUP(Target_AM[[#This Row],[NIPNAS]],Target_CC[],COLUMN(CS$2)+9,0)</f>
        <v>0</v>
      </c>
      <c r="DH335" s="22">
        <f>Target_AM[[#This Row],[PROPORSI]]*VLOOKUP(Target_AM[[#This Row],[NIPNAS]],Target_CC[],COLUMN(CT$2)+9,0)</f>
        <v>0</v>
      </c>
      <c r="DI335" s="22">
        <f>Target_AM[[#This Row],[PROPORSI]]*VLOOKUP(Target_AM[[#This Row],[NIPNAS]],Target_CC[],COLUMN(CU$2)+9,0)</f>
        <v>0</v>
      </c>
      <c r="DJ335" s="22">
        <f>Target_AM[[#This Row],[PROPORSI]]*VLOOKUP(Target_AM[[#This Row],[NIPNAS]],Target_CC[],COLUMN(CV$2)+9,0)</f>
        <v>0</v>
      </c>
      <c r="DK335" s="22">
        <f>Target_AM[[#This Row],[PROPORSI]]*VLOOKUP(Target_AM[[#This Row],[NIPNAS]],Target_CC[],COLUMN(CW$2)+9,0)</f>
        <v>0</v>
      </c>
      <c r="DL335" s="22">
        <f>Target_AM[[#This Row],[PROPORSI]]*VLOOKUP(Target_AM[[#This Row],[NIPNAS]],Target_CC[],COLUMN(CX$2)+9,0)</f>
        <v>0</v>
      </c>
      <c r="DM335" s="22">
        <f>Target_AM[[#This Row],[PROPORSI]]*VLOOKUP(Target_AM[[#This Row],[NIPNAS]],Target_CC[],COLUMN(CY$2)+9,0)</f>
        <v>0</v>
      </c>
      <c r="DN335" s="22">
        <f>Target_AM[[#This Row],[PROPORSI]]*VLOOKUP(Target_AM[[#This Row],[NIPNAS]],Target_CC[],COLUMN(CZ$2)+9,0)</f>
        <v>0</v>
      </c>
      <c r="DO335" s="22">
        <f>Target_AM[[#This Row],[PROPORSI]]*VLOOKUP(Target_AM[[#This Row],[NIPNAS]],Target_CC[],COLUMN(DA$2)+9,0)</f>
        <v>0</v>
      </c>
      <c r="DP335" s="22">
        <f>Target_AM[[#This Row],[PROPORSI]]*VLOOKUP(Target_AM[[#This Row],[NIPNAS]],Target_CC[],COLUMN(DB$2)+9,0)</f>
        <v>0</v>
      </c>
      <c r="DQ335" s="22">
        <f>Target_AM[[#This Row],[PROPORSI]]*VLOOKUP(Target_AM[[#This Row],[NIPNAS]],Target_CC[],COLUMN(DC$2)+9,0)</f>
        <v>0</v>
      </c>
      <c r="DR335" s="22">
        <f>Target_AM[[#This Row],[PROPORSI]]*VLOOKUP(Target_AM[[#This Row],[NIPNAS]],Target_CC[],COLUMN(DD$2)+9,0)</f>
        <v>0</v>
      </c>
      <c r="DS335" s="22">
        <f>Target_AM[[#This Row],[PROPORSI]]*VLOOKUP(Target_AM[[#This Row],[NIPNAS]],Target_CC[],COLUMN(DE$2)+9,0)</f>
        <v>0</v>
      </c>
      <c r="DT335" s="22">
        <f>Target_AM[[#This Row],[PROPORSI]]*VLOOKUP(Target_AM[[#This Row],[NIPNAS]],Target_CC[],COLUMN(DF$2)+9,0)</f>
        <v>0</v>
      </c>
      <c r="DU335" s="22">
        <f>Target_AM[[#This Row],[PROPORSI]]*VLOOKUP(Target_AM[[#This Row],[NIPNAS]],Target_CC[],COLUMN(DG$2)+9,0)</f>
        <v>0</v>
      </c>
      <c r="DV335" s="22">
        <f>Target_AM[[#This Row],[PROPORSI]]*VLOOKUP(Target_AM[[#This Row],[NIPNAS]],Target_CC[],COLUMN(DH$2)+9,0)</f>
        <v>0</v>
      </c>
      <c r="DW335" s="22">
        <f>Target_AM[[#This Row],[PROPORSI]]*VLOOKUP(Target_AM[[#This Row],[NIPNAS]],Target_CC[],COLUMN(DI$2)+9,0)</f>
        <v>0</v>
      </c>
      <c r="DX335" s="22">
        <f>Target_AM[[#This Row],[PROPORSI]]*VLOOKUP(Target_AM[[#This Row],[NIPNAS]],Target_CC[],COLUMN(DJ$2)+9,0)</f>
        <v>0</v>
      </c>
      <c r="DY335" s="22">
        <f>Target_AM[[#This Row],[PROPORSI]]*VLOOKUP(Target_AM[[#This Row],[NIPNAS]],Target_CC[],COLUMN(DK$2)+9,0)</f>
        <v>0</v>
      </c>
      <c r="DZ335" s="22">
        <f>Target_AM[[#This Row],[PROPORSI]]*VLOOKUP(Target_AM[[#This Row],[NIPNAS]],Target_CC[],COLUMN(DL$2)+9,0)</f>
        <v>0</v>
      </c>
      <c r="EA335" s="22">
        <f>Target_AM[[#This Row],[PROPORSI]]*VLOOKUP(Target_AM[[#This Row],[NIPNAS]],Target_CC[],COLUMN(DM$2)+9,0)</f>
        <v>0</v>
      </c>
    </row>
    <row r="336" spans="2:131" x14ac:dyDescent="0.3">
      <c r="B336">
        <v>404429</v>
      </c>
      <c r="C336" t="s">
        <v>1008</v>
      </c>
      <c r="D336">
        <v>1</v>
      </c>
      <c r="E336" s="8">
        <v>45658</v>
      </c>
      <c r="F336">
        <v>19090336</v>
      </c>
      <c r="G336" t="s">
        <v>668</v>
      </c>
      <c r="J336" t="s">
        <v>296</v>
      </c>
      <c r="K336" t="s">
        <v>25</v>
      </c>
      <c r="L336" t="s">
        <v>159</v>
      </c>
      <c r="M336" t="s">
        <v>29</v>
      </c>
      <c r="N336" s="23">
        <f>Target_AM[[#This Row],[PROPORSI]]*VLOOKUP(Target_AM[[#This Row],[NIPNAS]],Target_CC[],9,0)</f>
        <v>38465874.707335889</v>
      </c>
      <c r="O336" s="22">
        <f>Target_AM[[#This Row],[PROPORSI]]*VLOOKUP(Target_AM[[#This Row],[NIPNAS]],Target_CC[],COLUMN(A$2)+9,0)</f>
        <v>3357857.9600000004</v>
      </c>
      <c r="P336" s="22">
        <f>Target_AM[[#This Row],[PROPORSI]]*VLOOKUP(Target_AM[[#This Row],[NIPNAS]],Target_CC[],COLUMN(B$2)+9,0)</f>
        <v>3198129.4144999995</v>
      </c>
      <c r="Q336" s="22">
        <f>Target_AM[[#This Row],[PROPORSI]]*VLOOKUP(Target_AM[[#This Row],[NIPNAS]],Target_CC[],COLUMN(C$2)+9,0)</f>
        <v>3228261.6</v>
      </c>
      <c r="R336" s="22">
        <f>Target_AM[[#This Row],[PROPORSI]]*VLOOKUP(Target_AM[[#This Row],[NIPNAS]],Target_CC[],COLUMN(D$2)+9,0)</f>
        <v>3195541.6144999997</v>
      </c>
      <c r="S336" s="22">
        <f>Target_AM[[#This Row],[PROPORSI]]*VLOOKUP(Target_AM[[#This Row],[NIPNAS]],Target_CC[],COLUMN(E$2)+9,0)</f>
        <v>3101263.358</v>
      </c>
      <c r="T336" s="22">
        <f>Target_AM[[#This Row],[PROPORSI]]*VLOOKUP(Target_AM[[#This Row],[NIPNAS]],Target_CC[],COLUMN(F$2)+9,0)</f>
        <v>3012160.7015000004</v>
      </c>
      <c r="U336" s="22">
        <f>Target_AM[[#This Row],[PROPORSI]]*VLOOKUP(Target_AM[[#This Row],[NIPNAS]],Target_CC[],COLUMN(G$2)+9,0)</f>
        <v>3168644.179</v>
      </c>
      <c r="V336" s="22">
        <f>Target_AM[[#This Row],[PROPORSI]]*VLOOKUP(Target_AM[[#This Row],[NIPNAS]],Target_CC[],COLUMN(H$2)+9,0)</f>
        <v>3291113.7709999997</v>
      </c>
      <c r="W336" s="22">
        <f>Target_AM[[#This Row],[PROPORSI]]*VLOOKUP(Target_AM[[#This Row],[NIPNAS]],Target_CC[],COLUMN(I$2)+9,0)</f>
        <v>3260334.6355000003</v>
      </c>
      <c r="X336" s="22">
        <f>Target_AM[[#This Row],[PROPORSI]]*VLOOKUP(Target_AM[[#This Row],[NIPNAS]],Target_CC[],COLUMN(J$2)+9,0)</f>
        <v>3260981.5855</v>
      </c>
      <c r="Y336" s="22">
        <f>Target_AM[[#This Row],[PROPORSI]]*VLOOKUP(Target_AM[[#This Row],[NIPNAS]],Target_CC[],COLUMN(K$2)+9,0)</f>
        <v>3290466.8209999995</v>
      </c>
      <c r="Z336" s="22">
        <f>Target_AM[[#This Row],[PROPORSI]]*VLOOKUP(Target_AM[[#This Row],[NIPNAS]],Target_CC[],COLUMN(L$2)+9,0)</f>
        <v>3229555.5000000005</v>
      </c>
      <c r="AA336" s="22">
        <f>Target_AM[[#This Row],[PROPORSI]]*VLOOKUP(Target_AM[[#This Row],[NIPNAS]],Target_CC[],COLUMN(M$2)+9,0)</f>
        <v>38594311.140500009</v>
      </c>
      <c r="AB336" s="22">
        <f>Target_AM[[#This Row],[PROPORSI]]*VLOOKUP(Target_AM[[#This Row],[NIPNAS]],Target_CC[],COLUMN(N$2)+9,0)</f>
        <v>0</v>
      </c>
      <c r="AC336" s="22">
        <f>Target_AM[[#This Row],[PROPORSI]]*VLOOKUP(Target_AM[[#This Row],[NIPNAS]],Target_CC[],COLUMN(O$2)+9,0)</f>
        <v>690859.22431823774</v>
      </c>
      <c r="AD336" s="22">
        <f>Target_AM[[#This Row],[PROPORSI]]*VLOOKUP(Target_AM[[#This Row],[NIPNAS]],Target_CC[],COLUMN(P$2)+9,0)</f>
        <v>683729.23020126333</v>
      </c>
      <c r="AE336" s="22">
        <f>Target_AM[[#This Row],[PROPORSI]]*VLOOKUP(Target_AM[[#This Row],[NIPNAS]],Target_CC[],COLUMN(Q$2)+9,0)</f>
        <v>537486.86343142285</v>
      </c>
      <c r="AF336" s="22">
        <f>Target_AM[[#This Row],[PROPORSI]]*VLOOKUP(Target_AM[[#This Row],[NIPNAS]],Target_CC[],COLUMN(R$2)+9,0)</f>
        <v>586231.66372162709</v>
      </c>
      <c r="AG336" s="22">
        <f>Target_AM[[#This Row],[PROPORSI]]*VLOOKUP(Target_AM[[#This Row],[NIPNAS]],Target_CC[],COLUMN(S$2)+9,0)</f>
        <v>571553.53985494352</v>
      </c>
      <c r="AH336" s="22">
        <f>Target_AM[[#This Row],[PROPORSI]]*VLOOKUP(Target_AM[[#This Row],[NIPNAS]],Target_CC[],COLUMN(T$2)+9,0)</f>
        <v>710365.72728492401</v>
      </c>
      <c r="AI336" s="22">
        <f>Target_AM[[#This Row],[PROPORSI]]*VLOOKUP(Target_AM[[#This Row],[NIPNAS]],Target_CC[],COLUMN(U$2)+9,0)</f>
        <v>598269.13892134407</v>
      </c>
      <c r="AJ336" s="22">
        <f>Target_AM[[#This Row],[PROPORSI]]*VLOOKUP(Target_AM[[#This Row],[NIPNAS]],Target_CC[],COLUMN(V$2)+9,0)</f>
        <v>715610.41381648171</v>
      </c>
      <c r="AK336" s="22">
        <f>Target_AM[[#This Row],[PROPORSI]]*VLOOKUP(Target_AM[[#This Row],[NIPNAS]],Target_CC[],COLUMN(W$2)+9,0)</f>
        <v>720720.50871695695</v>
      </c>
      <c r="AL336" s="22">
        <f>Target_AM[[#This Row],[PROPORSI]]*VLOOKUP(Target_AM[[#This Row],[NIPNAS]],Target_CC[],COLUMN(X$2)+9,0)</f>
        <v>611960.29877694696</v>
      </c>
      <c r="AM336" s="22">
        <f>Target_AM[[#This Row],[PROPORSI]]*VLOOKUP(Target_AM[[#This Row],[NIPNAS]],Target_CC[],COLUMN(Y$2)+9,0)</f>
        <v>623089.45347582689</v>
      </c>
      <c r="AN336" s="22">
        <f>Target_AM[[#This Row],[PROPORSI]]*VLOOKUP(Target_AM[[#This Row],[NIPNAS]],Target_CC[],COLUMN(Z$2)+9,0)</f>
        <v>7049876.062519975</v>
      </c>
      <c r="AO336" s="22">
        <f>Target_AM[[#This Row],[PROPORSI]]*VLOOKUP(Target_AM[[#This Row],[NIPNAS]],Target_CC[],COLUMN(AA$2)+9,0)</f>
        <v>3357857.9600000004</v>
      </c>
      <c r="AP336" s="22">
        <f>Target_AM[[#This Row],[PROPORSI]]*VLOOKUP(Target_AM[[#This Row],[NIPNAS]],Target_CC[],COLUMN(AB$2)+9,0)</f>
        <v>3888988.638818237</v>
      </c>
      <c r="AQ336" s="22">
        <f>Target_AM[[#This Row],[PROPORSI]]*VLOOKUP(Target_AM[[#This Row],[NIPNAS]],Target_CC[],COLUMN(AC$2)+9,0)</f>
        <v>3911990.8302012635</v>
      </c>
      <c r="AR336" s="22">
        <f>Target_AM[[#This Row],[PROPORSI]]*VLOOKUP(Target_AM[[#This Row],[NIPNAS]],Target_CC[],COLUMN(AD$2)+9,0)</f>
        <v>3733028.4779314226</v>
      </c>
      <c r="AS336" s="22">
        <f>Target_AM[[#This Row],[PROPORSI]]*VLOOKUP(Target_AM[[#This Row],[NIPNAS]],Target_CC[],COLUMN(AE$2)+9,0)</f>
        <v>3687495.0217216271</v>
      </c>
      <c r="AT336" s="22">
        <f>Target_AM[[#This Row],[PROPORSI]]*VLOOKUP(Target_AM[[#This Row],[NIPNAS]],Target_CC[],COLUMN(AF$2)+9,0)</f>
        <v>3583714.2413549442</v>
      </c>
      <c r="AU336" s="22">
        <f>Target_AM[[#This Row],[PROPORSI]]*VLOOKUP(Target_AM[[#This Row],[NIPNAS]],Target_CC[],COLUMN(AG$2)+9,0)</f>
        <v>3879009.9062849241</v>
      </c>
      <c r="AV336" s="22">
        <f>Target_AM[[#This Row],[PROPORSI]]*VLOOKUP(Target_AM[[#This Row],[NIPNAS]],Target_CC[],COLUMN(AH$2)+9,0)</f>
        <v>3889382.9099213439</v>
      </c>
      <c r="AW336" s="22">
        <f>Target_AM[[#This Row],[PROPORSI]]*VLOOKUP(Target_AM[[#This Row],[NIPNAS]],Target_CC[],COLUMN(AI$2)+9,0)</f>
        <v>3975945.0493164822</v>
      </c>
      <c r="AX336" s="22">
        <f>Target_AM[[#This Row],[PROPORSI]]*VLOOKUP(Target_AM[[#This Row],[NIPNAS]],Target_CC[],COLUMN(AJ$2)+9,0)</f>
        <v>3981702.0942169568</v>
      </c>
      <c r="AY336" s="22">
        <f>Target_AM[[#This Row],[PROPORSI]]*VLOOKUP(Target_AM[[#This Row],[NIPNAS]],Target_CC[],COLUMN(AK$2)+9,0)</f>
        <v>3902427.1197769465</v>
      </c>
      <c r="AZ336" s="22">
        <f>Target_AM[[#This Row],[PROPORSI]]*VLOOKUP(Target_AM[[#This Row],[NIPNAS]],Target_CC[],COLUMN(AL$2)+9,0)</f>
        <v>3852644.9534758274</v>
      </c>
      <c r="BA336" s="22">
        <f>Target_AM[[#This Row],[PROPORSI]]*VLOOKUP(Target_AM[[#This Row],[NIPNAS]],Target_CC[],COLUMN(AM$2)+9,0)</f>
        <v>45644187.203019977</v>
      </c>
      <c r="BB336" s="22">
        <f>Target_AM[[#This Row],[PROPORSI]]*VLOOKUP(Target_AM[[#This Row],[NIPNAS]],Target_CC[],COLUMN(AN$2)+9,0)</f>
        <v>0</v>
      </c>
      <c r="BC336" s="22">
        <f>Target_AM[[#This Row],[PROPORSI]]*VLOOKUP(Target_AM[[#This Row],[NIPNAS]],Target_CC[],COLUMN(AO$2)+9,0)</f>
        <v>0</v>
      </c>
      <c r="BD336" s="22">
        <f>Target_AM[[#This Row],[PROPORSI]]*VLOOKUP(Target_AM[[#This Row],[NIPNAS]],Target_CC[],COLUMN(AP$2)+9,0)</f>
        <v>0</v>
      </c>
      <c r="BE336" s="22">
        <f>Target_AM[[#This Row],[PROPORSI]]*VLOOKUP(Target_AM[[#This Row],[NIPNAS]],Target_CC[],COLUMN(AQ$2)+9,0)</f>
        <v>0</v>
      </c>
      <c r="BF336" s="22">
        <f>Target_AM[[#This Row],[PROPORSI]]*VLOOKUP(Target_AM[[#This Row],[NIPNAS]],Target_CC[],COLUMN(AR$2)+9,0)</f>
        <v>0</v>
      </c>
      <c r="BG336" s="22">
        <f>Target_AM[[#This Row],[PROPORSI]]*VLOOKUP(Target_AM[[#This Row],[NIPNAS]],Target_CC[],COLUMN(AS$2)+9,0)</f>
        <v>0</v>
      </c>
      <c r="BH336" s="22">
        <f>Target_AM[[#This Row],[PROPORSI]]*VLOOKUP(Target_AM[[#This Row],[NIPNAS]],Target_CC[],COLUMN(AT$2)+9,0)</f>
        <v>0</v>
      </c>
      <c r="BI336" s="22">
        <f>Target_AM[[#This Row],[PROPORSI]]*VLOOKUP(Target_AM[[#This Row],[NIPNAS]],Target_CC[],COLUMN(AU$2)+9,0)</f>
        <v>0</v>
      </c>
      <c r="BJ336" s="22">
        <f>Target_AM[[#This Row],[PROPORSI]]*VLOOKUP(Target_AM[[#This Row],[NIPNAS]],Target_CC[],COLUMN(AV$2)+9,0)</f>
        <v>0</v>
      </c>
      <c r="BK336" s="22">
        <f>Target_AM[[#This Row],[PROPORSI]]*VLOOKUP(Target_AM[[#This Row],[NIPNAS]],Target_CC[],COLUMN(AW$2)+9,0)</f>
        <v>0</v>
      </c>
      <c r="BL336" s="22">
        <f>Target_AM[[#This Row],[PROPORSI]]*VLOOKUP(Target_AM[[#This Row],[NIPNAS]],Target_CC[],COLUMN(AX$2)+9,0)</f>
        <v>0</v>
      </c>
      <c r="BM336" s="22">
        <f>Target_AM[[#This Row],[PROPORSI]]*VLOOKUP(Target_AM[[#This Row],[NIPNAS]],Target_CC[],COLUMN(AY$2)+9,0)</f>
        <v>0</v>
      </c>
      <c r="BN336" s="22">
        <f>Target_AM[[#This Row],[PROPORSI]]*VLOOKUP(Target_AM[[#This Row],[NIPNAS]],Target_CC[],COLUMN(AZ$2)+9,0)</f>
        <v>0</v>
      </c>
      <c r="BO336" s="22">
        <f>Target_AM[[#This Row],[PROPORSI]]*VLOOKUP(Target_AM[[#This Row],[NIPNAS]],Target_CC[],COLUMN(BA$2)+9,0)</f>
        <v>3060965</v>
      </c>
      <c r="BP336" s="22">
        <f>Target_AM[[#This Row],[PROPORSI]]*VLOOKUP(Target_AM[[#This Row],[NIPNAS]],Target_CC[],COLUMN(BB$2)+9,0)</f>
        <v>3072586</v>
      </c>
      <c r="BQ336" s="22">
        <f>Target_AM[[#This Row],[PROPORSI]]*VLOOKUP(Target_AM[[#This Row],[NIPNAS]],Target_CC[],COLUMN(BC$2)+9,0)</f>
        <v>3079088</v>
      </c>
      <c r="BR336" s="22">
        <f>Target_AM[[#This Row],[PROPORSI]]*VLOOKUP(Target_AM[[#This Row],[NIPNAS]],Target_CC[],COLUMN(BD$2)+9,0)</f>
        <v>3077735</v>
      </c>
      <c r="BS336" s="22">
        <f>Target_AM[[#This Row],[PROPORSI]]*VLOOKUP(Target_AM[[#This Row],[NIPNAS]],Target_CC[],COLUMN(BE$2)+9,0)</f>
        <v>3077735</v>
      </c>
      <c r="BT336" s="22">
        <f>Target_AM[[#This Row],[PROPORSI]]*VLOOKUP(Target_AM[[#This Row],[NIPNAS]],Target_CC[],COLUMN(BF$2)+9,0)</f>
        <v>3077735</v>
      </c>
      <c r="BU336" s="22">
        <f>Target_AM[[#This Row],[PROPORSI]]*VLOOKUP(Target_AM[[#This Row],[NIPNAS]],Target_CC[],COLUMN(BG$2)+9,0)</f>
        <v>3077735</v>
      </c>
      <c r="BV336" s="22">
        <f>Target_AM[[#This Row],[PROPORSI]]*VLOOKUP(Target_AM[[#This Row],[NIPNAS]],Target_CC[],COLUMN(BH$2)+9,0)</f>
        <v>3077735</v>
      </c>
      <c r="BW336" s="22">
        <f>Target_AM[[#This Row],[PROPORSI]]*VLOOKUP(Target_AM[[#This Row],[NIPNAS]],Target_CC[],COLUMN(BI$2)+9,0)</f>
        <v>3077735</v>
      </c>
      <c r="BX336" s="22">
        <f>Target_AM[[#This Row],[PROPORSI]]*VLOOKUP(Target_AM[[#This Row],[NIPNAS]],Target_CC[],COLUMN(BJ$2)+9,0)</f>
        <v>3077735</v>
      </c>
      <c r="BY336" s="22">
        <f>Target_AM[[#This Row],[PROPORSI]]*VLOOKUP(Target_AM[[#This Row],[NIPNAS]],Target_CC[],COLUMN(BK$2)+9,0)</f>
        <v>3077735</v>
      </c>
      <c r="BZ336" s="22">
        <f>Target_AM[[#This Row],[PROPORSI]]*VLOOKUP(Target_AM[[#This Row],[NIPNAS]],Target_CC[],COLUMN(BL$2)+9,0)</f>
        <v>3077735</v>
      </c>
      <c r="CA336" s="22">
        <f>Target_AM[[#This Row],[PROPORSI]]*VLOOKUP(Target_AM[[#This Row],[NIPNAS]],Target_CC[],COLUMN(BM$2)+9,0)</f>
        <v>36912254</v>
      </c>
      <c r="CB336" s="22">
        <f>Target_AM[[#This Row],[PROPORSI]]*VLOOKUP(Target_AM[[#This Row],[NIPNAS]],Target_CC[],COLUMN(BN$2)+9,0)</f>
        <v>0</v>
      </c>
      <c r="CC336" s="22">
        <f>Target_AM[[#This Row],[PROPORSI]]*VLOOKUP(Target_AM[[#This Row],[NIPNAS]],Target_CC[],COLUMN(BO$2)+9,0)</f>
        <v>0</v>
      </c>
      <c r="CD336" s="22">
        <f>Target_AM[[#This Row],[PROPORSI]]*VLOOKUP(Target_AM[[#This Row],[NIPNAS]],Target_CC[],COLUMN(BP$2)+9,0)</f>
        <v>0</v>
      </c>
      <c r="CE336" s="22">
        <f>Target_AM[[#This Row],[PROPORSI]]*VLOOKUP(Target_AM[[#This Row],[NIPNAS]],Target_CC[],COLUMN(BQ$2)+9,0)</f>
        <v>0</v>
      </c>
      <c r="CF336" s="22">
        <f>Target_AM[[#This Row],[PROPORSI]]*VLOOKUP(Target_AM[[#This Row],[NIPNAS]],Target_CC[],COLUMN(BR$2)+9,0)</f>
        <v>0</v>
      </c>
      <c r="CG336" s="22">
        <f>Target_AM[[#This Row],[PROPORSI]]*VLOOKUP(Target_AM[[#This Row],[NIPNAS]],Target_CC[],COLUMN(BS$2)+9,0)</f>
        <v>0</v>
      </c>
      <c r="CH336" s="22">
        <f>Target_AM[[#This Row],[PROPORSI]]*VLOOKUP(Target_AM[[#This Row],[NIPNAS]],Target_CC[],COLUMN(BT$2)+9,0)</f>
        <v>0</v>
      </c>
      <c r="CI336" s="22">
        <f>Target_AM[[#This Row],[PROPORSI]]*VLOOKUP(Target_AM[[#This Row],[NIPNAS]],Target_CC[],COLUMN(BU$2)+9,0)</f>
        <v>0</v>
      </c>
      <c r="CJ336" s="22">
        <f>Target_AM[[#This Row],[PROPORSI]]*VLOOKUP(Target_AM[[#This Row],[NIPNAS]],Target_CC[],COLUMN(BV$2)+9,0)</f>
        <v>0</v>
      </c>
      <c r="CK336" s="22">
        <f>Target_AM[[#This Row],[PROPORSI]]*VLOOKUP(Target_AM[[#This Row],[NIPNAS]],Target_CC[],COLUMN(BW$2)+9,0)</f>
        <v>0</v>
      </c>
      <c r="CL336" s="22">
        <f>Target_AM[[#This Row],[PROPORSI]]*VLOOKUP(Target_AM[[#This Row],[NIPNAS]],Target_CC[],COLUMN(BX$2)+9,0)</f>
        <v>0</v>
      </c>
      <c r="CM336" s="22">
        <f>Target_AM[[#This Row],[PROPORSI]]*VLOOKUP(Target_AM[[#This Row],[NIPNAS]],Target_CC[],COLUMN(BY$2)+9,0)</f>
        <v>0</v>
      </c>
      <c r="CN336" s="22">
        <f>Target_AM[[#This Row],[PROPORSI]]*VLOOKUP(Target_AM[[#This Row],[NIPNAS]],Target_CC[],COLUMN(BZ$2)+9,0)</f>
        <v>0</v>
      </c>
      <c r="CO336" s="22">
        <f>Target_AM[[#This Row],[PROPORSI]]*VLOOKUP(Target_AM[[#This Row],[NIPNAS]],Target_CC[],COLUMN(CA$2)+9,0)</f>
        <v>3056150</v>
      </c>
      <c r="CP336" s="22">
        <f>Target_AM[[#This Row],[PROPORSI]]*VLOOKUP(Target_AM[[#This Row],[NIPNAS]],Target_CC[],COLUMN(CB$2)+9,0)</f>
        <v>3070416</v>
      </c>
      <c r="CQ336" s="22">
        <f>Target_AM[[#This Row],[PROPORSI]]*VLOOKUP(Target_AM[[#This Row],[NIPNAS]],Target_CC[],COLUMN(CC$2)+9,0)</f>
        <v>3077735</v>
      </c>
      <c r="CR336" s="22">
        <f>Target_AM[[#This Row],[PROPORSI]]*VLOOKUP(Target_AM[[#This Row],[NIPNAS]],Target_CC[],COLUMN(CD$2)+9,0)</f>
        <v>3077735</v>
      </c>
      <c r="CS336" s="22">
        <f>Target_AM[[#This Row],[PROPORSI]]*VLOOKUP(Target_AM[[#This Row],[NIPNAS]],Target_CC[],COLUMN(CE$2)+9,0)</f>
        <v>3077735</v>
      </c>
      <c r="CT336" s="22">
        <f>Target_AM[[#This Row],[PROPORSI]]*VLOOKUP(Target_AM[[#This Row],[NIPNAS]],Target_CC[],COLUMN(CF$2)+9,0)</f>
        <v>3077735</v>
      </c>
      <c r="CU336" s="22">
        <f>Target_AM[[#This Row],[PROPORSI]]*VLOOKUP(Target_AM[[#This Row],[NIPNAS]],Target_CC[],COLUMN(CG$2)+9,0)</f>
        <v>3077735</v>
      </c>
      <c r="CV336" s="22">
        <f>Target_AM[[#This Row],[PROPORSI]]*VLOOKUP(Target_AM[[#This Row],[NIPNAS]],Target_CC[],COLUMN(CH$2)+9,0)</f>
        <v>3077735</v>
      </c>
      <c r="CW336" s="22">
        <f>Target_AM[[#This Row],[PROPORSI]]*VLOOKUP(Target_AM[[#This Row],[NIPNAS]],Target_CC[],COLUMN(CI$2)+9,0)</f>
        <v>3077735</v>
      </c>
      <c r="CX336" s="22">
        <f>Target_AM[[#This Row],[PROPORSI]]*VLOOKUP(Target_AM[[#This Row],[NIPNAS]],Target_CC[],COLUMN(CJ$2)+9,0)</f>
        <v>3077735</v>
      </c>
      <c r="CY336" s="22">
        <f>Target_AM[[#This Row],[PROPORSI]]*VLOOKUP(Target_AM[[#This Row],[NIPNAS]],Target_CC[],COLUMN(CK$2)+9,0)</f>
        <v>3077735</v>
      </c>
      <c r="CZ336" s="22">
        <f>Target_AM[[#This Row],[PROPORSI]]*VLOOKUP(Target_AM[[#This Row],[NIPNAS]],Target_CC[],COLUMN(CL$2)+9,0)</f>
        <v>3077735</v>
      </c>
      <c r="DA336" s="22">
        <f>Target_AM[[#This Row],[PROPORSI]]*VLOOKUP(Target_AM[[#This Row],[NIPNAS]],Target_CC[],COLUMN(CM$2)+9,0)</f>
        <v>36903916</v>
      </c>
      <c r="DB336" s="22">
        <f>Target_AM[[#This Row],[PROPORSI]]*VLOOKUP(Target_AM[[#This Row],[NIPNAS]],Target_CC[],COLUMN(CN$2)+9,0)</f>
        <v>0</v>
      </c>
      <c r="DC336" s="22">
        <f>Target_AM[[#This Row],[PROPORSI]]*VLOOKUP(Target_AM[[#This Row],[NIPNAS]],Target_CC[],COLUMN(CO$2)+9,0)</f>
        <v>0</v>
      </c>
      <c r="DD336" s="22">
        <f>Target_AM[[#This Row],[PROPORSI]]*VLOOKUP(Target_AM[[#This Row],[NIPNAS]],Target_CC[],COLUMN(CP$2)+9,0)</f>
        <v>0</v>
      </c>
      <c r="DE336" s="22">
        <f>Target_AM[[#This Row],[PROPORSI]]*VLOOKUP(Target_AM[[#This Row],[NIPNAS]],Target_CC[],COLUMN(CQ$2)+9,0)</f>
        <v>0</v>
      </c>
      <c r="DF336" s="22">
        <f>Target_AM[[#This Row],[PROPORSI]]*VLOOKUP(Target_AM[[#This Row],[NIPNAS]],Target_CC[],COLUMN(CR$2)+9,0)</f>
        <v>0</v>
      </c>
      <c r="DG336" s="22">
        <f>Target_AM[[#This Row],[PROPORSI]]*VLOOKUP(Target_AM[[#This Row],[NIPNAS]],Target_CC[],COLUMN(CS$2)+9,0)</f>
        <v>0</v>
      </c>
      <c r="DH336" s="22">
        <f>Target_AM[[#This Row],[PROPORSI]]*VLOOKUP(Target_AM[[#This Row],[NIPNAS]],Target_CC[],COLUMN(CT$2)+9,0)</f>
        <v>0</v>
      </c>
      <c r="DI336" s="22">
        <f>Target_AM[[#This Row],[PROPORSI]]*VLOOKUP(Target_AM[[#This Row],[NIPNAS]],Target_CC[],COLUMN(CU$2)+9,0)</f>
        <v>0</v>
      </c>
      <c r="DJ336" s="22">
        <f>Target_AM[[#This Row],[PROPORSI]]*VLOOKUP(Target_AM[[#This Row],[NIPNAS]],Target_CC[],COLUMN(CV$2)+9,0)</f>
        <v>0</v>
      </c>
      <c r="DK336" s="22">
        <f>Target_AM[[#This Row],[PROPORSI]]*VLOOKUP(Target_AM[[#This Row],[NIPNAS]],Target_CC[],COLUMN(CW$2)+9,0)</f>
        <v>0</v>
      </c>
      <c r="DL336" s="22">
        <f>Target_AM[[#This Row],[PROPORSI]]*VLOOKUP(Target_AM[[#This Row],[NIPNAS]],Target_CC[],COLUMN(CX$2)+9,0)</f>
        <v>0</v>
      </c>
      <c r="DM336" s="22">
        <f>Target_AM[[#This Row],[PROPORSI]]*VLOOKUP(Target_AM[[#This Row],[NIPNAS]],Target_CC[],COLUMN(CY$2)+9,0)</f>
        <v>0</v>
      </c>
      <c r="DN336" s="22">
        <f>Target_AM[[#This Row],[PROPORSI]]*VLOOKUP(Target_AM[[#This Row],[NIPNAS]],Target_CC[],COLUMN(CZ$2)+9,0)</f>
        <v>0</v>
      </c>
      <c r="DO336" s="22">
        <f>Target_AM[[#This Row],[PROPORSI]]*VLOOKUP(Target_AM[[#This Row],[NIPNAS]],Target_CC[],COLUMN(DA$2)+9,0)</f>
        <v>0</v>
      </c>
      <c r="DP336" s="22">
        <f>Target_AM[[#This Row],[PROPORSI]]*VLOOKUP(Target_AM[[#This Row],[NIPNAS]],Target_CC[],COLUMN(DB$2)+9,0)</f>
        <v>0</v>
      </c>
      <c r="DQ336" s="22">
        <f>Target_AM[[#This Row],[PROPORSI]]*VLOOKUP(Target_AM[[#This Row],[NIPNAS]],Target_CC[],COLUMN(DC$2)+9,0)</f>
        <v>0</v>
      </c>
      <c r="DR336" s="22">
        <f>Target_AM[[#This Row],[PROPORSI]]*VLOOKUP(Target_AM[[#This Row],[NIPNAS]],Target_CC[],COLUMN(DD$2)+9,0)</f>
        <v>0</v>
      </c>
      <c r="DS336" s="22">
        <f>Target_AM[[#This Row],[PROPORSI]]*VLOOKUP(Target_AM[[#This Row],[NIPNAS]],Target_CC[],COLUMN(DE$2)+9,0)</f>
        <v>0</v>
      </c>
      <c r="DT336" s="22">
        <f>Target_AM[[#This Row],[PROPORSI]]*VLOOKUP(Target_AM[[#This Row],[NIPNAS]],Target_CC[],COLUMN(DF$2)+9,0)</f>
        <v>0</v>
      </c>
      <c r="DU336" s="22">
        <f>Target_AM[[#This Row],[PROPORSI]]*VLOOKUP(Target_AM[[#This Row],[NIPNAS]],Target_CC[],COLUMN(DG$2)+9,0)</f>
        <v>0</v>
      </c>
      <c r="DV336" s="22">
        <f>Target_AM[[#This Row],[PROPORSI]]*VLOOKUP(Target_AM[[#This Row],[NIPNAS]],Target_CC[],COLUMN(DH$2)+9,0)</f>
        <v>0</v>
      </c>
      <c r="DW336" s="22">
        <f>Target_AM[[#This Row],[PROPORSI]]*VLOOKUP(Target_AM[[#This Row],[NIPNAS]],Target_CC[],COLUMN(DI$2)+9,0)</f>
        <v>0</v>
      </c>
      <c r="DX336" s="22">
        <f>Target_AM[[#This Row],[PROPORSI]]*VLOOKUP(Target_AM[[#This Row],[NIPNAS]],Target_CC[],COLUMN(DJ$2)+9,0)</f>
        <v>0</v>
      </c>
      <c r="DY336" s="22">
        <f>Target_AM[[#This Row],[PROPORSI]]*VLOOKUP(Target_AM[[#This Row],[NIPNAS]],Target_CC[],COLUMN(DK$2)+9,0)</f>
        <v>0</v>
      </c>
      <c r="DZ336" s="22">
        <f>Target_AM[[#This Row],[PROPORSI]]*VLOOKUP(Target_AM[[#This Row],[NIPNAS]],Target_CC[],COLUMN(DL$2)+9,0)</f>
        <v>0</v>
      </c>
      <c r="EA336" s="22">
        <f>Target_AM[[#This Row],[PROPORSI]]*VLOOKUP(Target_AM[[#This Row],[NIPNAS]],Target_CC[],COLUMN(DM$2)+9,0)</f>
        <v>0</v>
      </c>
    </row>
    <row r="337" spans="2:131" x14ac:dyDescent="0.3">
      <c r="B337">
        <v>896661</v>
      </c>
      <c r="C337" t="s">
        <v>1046</v>
      </c>
      <c r="D337">
        <v>1</v>
      </c>
      <c r="E337" s="8">
        <v>45658</v>
      </c>
      <c r="F337">
        <v>19643532</v>
      </c>
      <c r="G337" t="s">
        <v>679</v>
      </c>
      <c r="J337" t="s">
        <v>300</v>
      </c>
      <c r="K337" t="s">
        <v>26</v>
      </c>
      <c r="L337" t="s">
        <v>159</v>
      </c>
      <c r="M337" t="s">
        <v>29</v>
      </c>
      <c r="N337" s="23">
        <f>Target_AM[[#This Row],[PROPORSI]]*VLOOKUP(Target_AM[[#This Row],[NIPNAS]],Target_CC[],9,0)</f>
        <v>33322314.694537461</v>
      </c>
      <c r="O337" s="22">
        <f>Target_AM[[#This Row],[PROPORSI]]*VLOOKUP(Target_AM[[#This Row],[NIPNAS]],Target_CC[],COLUMN(A$2)+9,0)</f>
        <v>3466525.9754767665</v>
      </c>
      <c r="P337" s="22">
        <f>Target_AM[[#This Row],[PROPORSI]]*VLOOKUP(Target_AM[[#This Row],[NIPNAS]],Target_CC[],COLUMN(B$2)+9,0)</f>
        <v>3527069.9753518207</v>
      </c>
      <c r="Q337" s="22">
        <f>Target_AM[[#This Row],[PROPORSI]]*VLOOKUP(Target_AM[[#This Row],[NIPNAS]],Target_CC[],COLUMN(C$2)+9,0)</f>
        <v>3770876.9497150341</v>
      </c>
      <c r="R337" s="22">
        <f>Target_AM[[#This Row],[PROPORSI]]*VLOOKUP(Target_AM[[#This Row],[NIPNAS]],Target_CC[],COLUMN(D$2)+9,0)</f>
        <v>3543308.1756836036</v>
      </c>
      <c r="S337" s="22">
        <f>Target_AM[[#This Row],[PROPORSI]]*VLOOKUP(Target_AM[[#This Row],[NIPNAS]],Target_CC[],COLUMN(E$2)+9,0)</f>
        <v>3722902.5882320656</v>
      </c>
      <c r="T337" s="22">
        <f>Target_AM[[#This Row],[PROPORSI]]*VLOOKUP(Target_AM[[#This Row],[NIPNAS]],Target_CC[],COLUMN(F$2)+9,0)</f>
        <v>3673238.6458227737</v>
      </c>
      <c r="U337" s="22">
        <f>Target_AM[[#This Row],[PROPORSI]]*VLOOKUP(Target_AM[[#This Row],[NIPNAS]],Target_CC[],COLUMN(G$2)+9,0)</f>
        <v>3848954.7271245904</v>
      </c>
      <c r="V337" s="22">
        <f>Target_AM[[#This Row],[PROPORSI]]*VLOOKUP(Target_AM[[#This Row],[NIPNAS]],Target_CC[],COLUMN(H$2)+9,0)</f>
        <v>3887316.8612455847</v>
      </c>
      <c r="W337" s="22">
        <f>Target_AM[[#This Row],[PROPORSI]]*VLOOKUP(Target_AM[[#This Row],[NIPNAS]],Target_CC[],COLUMN(I$2)+9,0)</f>
        <v>3837559.3044026908</v>
      </c>
      <c r="X337" s="22">
        <f>Target_AM[[#This Row],[PROPORSI]]*VLOOKUP(Target_AM[[#This Row],[NIPNAS]],Target_CC[],COLUMN(J$2)+9,0)</f>
        <v>3914764.9762252318</v>
      </c>
      <c r="Y337" s="22">
        <f>Target_AM[[#This Row],[PROPORSI]]*VLOOKUP(Target_AM[[#This Row],[NIPNAS]],Target_CC[],COLUMN(K$2)+9,0)</f>
        <v>3886201.7281242358</v>
      </c>
      <c r="Z337" s="22">
        <f>Target_AM[[#This Row],[PROPORSI]]*VLOOKUP(Target_AM[[#This Row],[NIPNAS]],Target_CC[],COLUMN(L$2)+9,0)</f>
        <v>3666704.5925956005</v>
      </c>
      <c r="AA337" s="22">
        <f>Target_AM[[#This Row],[PROPORSI]]*VLOOKUP(Target_AM[[#This Row],[NIPNAS]],Target_CC[],COLUMN(M$2)+9,0)</f>
        <v>44745424.5</v>
      </c>
      <c r="AB337" s="22">
        <f>Target_AM[[#This Row],[PROPORSI]]*VLOOKUP(Target_AM[[#This Row],[NIPNAS]],Target_CC[],COLUMN(N$2)+9,0)</f>
        <v>15902707.747058382</v>
      </c>
      <c r="AC337" s="22">
        <f>Target_AM[[#This Row],[PROPORSI]]*VLOOKUP(Target_AM[[#This Row],[NIPNAS]],Target_CC[],COLUMN(O$2)+9,0)</f>
        <v>16180453.692902189</v>
      </c>
      <c r="AD337" s="22">
        <f>Target_AM[[#This Row],[PROPORSI]]*VLOOKUP(Target_AM[[#This Row],[NIPNAS]],Target_CC[],COLUMN(P$2)+9,0)</f>
        <v>17298919.582793433</v>
      </c>
      <c r="AE337" s="22">
        <f>Target_AM[[#This Row],[PROPORSI]]*VLOOKUP(Target_AM[[#This Row],[NIPNAS]],Target_CC[],COLUMN(Q$2)+9,0)</f>
        <v>16254946.529834993</v>
      </c>
      <c r="AF337" s="22">
        <f>Target_AM[[#This Row],[PROPORSI]]*VLOOKUP(Target_AM[[#This Row],[NIPNAS]],Target_CC[],COLUMN(R$2)+9,0)</f>
        <v>17078836.924993515</v>
      </c>
      <c r="AG337" s="22">
        <f>Target_AM[[#This Row],[PROPORSI]]*VLOOKUP(Target_AM[[#This Row],[NIPNAS]],Target_CC[],COLUMN(S$2)+9,0)</f>
        <v>16851003.305026744</v>
      </c>
      <c r="AH337" s="22">
        <f>Target_AM[[#This Row],[PROPORSI]]*VLOOKUP(Target_AM[[#This Row],[NIPNAS]],Target_CC[],COLUMN(T$2)+9,0)</f>
        <v>17657101.833400484</v>
      </c>
      <c r="AI337" s="22">
        <f>Target_AM[[#This Row],[PROPORSI]]*VLOOKUP(Target_AM[[#This Row],[NIPNAS]],Target_CC[],COLUMN(U$2)+9,0)</f>
        <v>17833088.343178678</v>
      </c>
      <c r="AJ337" s="22">
        <f>Target_AM[[#This Row],[PROPORSI]]*VLOOKUP(Target_AM[[#This Row],[NIPNAS]],Target_CC[],COLUMN(V$2)+9,0)</f>
        <v>17604825.266462125</v>
      </c>
      <c r="AK337" s="22">
        <f>Target_AM[[#This Row],[PROPORSI]]*VLOOKUP(Target_AM[[#This Row],[NIPNAS]],Target_CC[],COLUMN(W$2)+9,0)</f>
        <v>17959006.727698777</v>
      </c>
      <c r="AL337" s="22">
        <f>Target_AM[[#This Row],[PROPORSI]]*VLOOKUP(Target_AM[[#This Row],[NIPNAS]],Target_CC[],COLUMN(X$2)+9,0)</f>
        <v>17827972.663603991</v>
      </c>
      <c r="AM337" s="22">
        <f>Target_AM[[#This Row],[PROPORSI]]*VLOOKUP(Target_AM[[#This Row],[NIPNAS]],Target_CC[],COLUMN(Y$2)+9,0)</f>
        <v>16821028.298460938</v>
      </c>
      <c r="AN337" s="22">
        <f>Target_AM[[#This Row],[PROPORSI]]*VLOOKUP(Target_AM[[#This Row],[NIPNAS]],Target_CC[],COLUMN(Z$2)+9,0)</f>
        <v>205269890.91541424</v>
      </c>
      <c r="AO337" s="22">
        <f>Target_AM[[#This Row],[PROPORSI]]*VLOOKUP(Target_AM[[#This Row],[NIPNAS]],Target_CC[],COLUMN(AA$2)+9,0)</f>
        <v>19369233.722535148</v>
      </c>
      <c r="AP337" s="22">
        <f>Target_AM[[#This Row],[PROPORSI]]*VLOOKUP(Target_AM[[#This Row],[NIPNAS]],Target_CC[],COLUMN(AB$2)+9,0)</f>
        <v>19707523.66825401</v>
      </c>
      <c r="AQ337" s="22">
        <f>Target_AM[[#This Row],[PROPORSI]]*VLOOKUP(Target_AM[[#This Row],[NIPNAS]],Target_CC[],COLUMN(AC$2)+9,0)</f>
        <v>21069796.532508466</v>
      </c>
      <c r="AR337" s="22">
        <f>Target_AM[[#This Row],[PROPORSI]]*VLOOKUP(Target_AM[[#This Row],[NIPNAS]],Target_CC[],COLUMN(AD$2)+9,0)</f>
        <v>19798254.705518596</v>
      </c>
      <c r="AS337" s="22">
        <f>Target_AM[[#This Row],[PROPORSI]]*VLOOKUP(Target_AM[[#This Row],[NIPNAS]],Target_CC[],COLUMN(AE$2)+9,0)</f>
        <v>20801739.513225581</v>
      </c>
      <c r="AT337" s="22">
        <f>Target_AM[[#This Row],[PROPORSI]]*VLOOKUP(Target_AM[[#This Row],[NIPNAS]],Target_CC[],COLUMN(AF$2)+9,0)</f>
        <v>20524241.950849518</v>
      </c>
      <c r="AU337" s="22">
        <f>Target_AM[[#This Row],[PROPORSI]]*VLOOKUP(Target_AM[[#This Row],[NIPNAS]],Target_CC[],COLUMN(AG$2)+9,0)</f>
        <v>21506056.560525075</v>
      </c>
      <c r="AV337" s="22">
        <f>Target_AM[[#This Row],[PROPORSI]]*VLOOKUP(Target_AM[[#This Row],[NIPNAS]],Target_CC[],COLUMN(AH$2)+9,0)</f>
        <v>21720405.204424262</v>
      </c>
      <c r="AW337" s="22">
        <f>Target_AM[[#This Row],[PROPORSI]]*VLOOKUP(Target_AM[[#This Row],[NIPNAS]],Target_CC[],COLUMN(AI$2)+9,0)</f>
        <v>21442384.570864815</v>
      </c>
      <c r="AX337" s="22">
        <f>Target_AM[[#This Row],[PROPORSI]]*VLOOKUP(Target_AM[[#This Row],[NIPNAS]],Target_CC[],COLUMN(AJ$2)+9,0)</f>
        <v>21873771.703924008</v>
      </c>
      <c r="AY337" s="22">
        <f>Target_AM[[#This Row],[PROPORSI]]*VLOOKUP(Target_AM[[#This Row],[NIPNAS]],Target_CC[],COLUMN(AK$2)+9,0)</f>
        <v>21714174.391728226</v>
      </c>
      <c r="AZ337" s="22">
        <f>Target_AM[[#This Row],[PROPORSI]]*VLOOKUP(Target_AM[[#This Row],[NIPNAS]],Target_CC[],COLUMN(AL$2)+9,0)</f>
        <v>20487732.891056538</v>
      </c>
      <c r="BA337" s="22">
        <f>Target_AM[[#This Row],[PROPORSI]]*VLOOKUP(Target_AM[[#This Row],[NIPNAS]],Target_CC[],COLUMN(AM$2)+9,0)</f>
        <v>250015315.41541424</v>
      </c>
      <c r="BB337" s="22">
        <f>Target_AM[[#This Row],[PROPORSI]]*VLOOKUP(Target_AM[[#This Row],[NIPNAS]],Target_CC[],COLUMN(AN$2)+9,0)</f>
        <v>9777398.6261947434</v>
      </c>
      <c r="BC337" s="22">
        <f>Target_AM[[#This Row],[PROPORSI]]*VLOOKUP(Target_AM[[#This Row],[NIPNAS]],Target_CC[],COLUMN(AO$2)+9,0)</f>
        <v>10174119.323391797</v>
      </c>
      <c r="BD337" s="22">
        <f>Target_AM[[#This Row],[PROPORSI]]*VLOOKUP(Target_AM[[#This Row],[NIPNAS]],Target_CC[],COLUMN(AP$2)+9,0)</f>
        <v>10289034.949330807</v>
      </c>
      <c r="BE337" s="22">
        <f>Target_AM[[#This Row],[PROPORSI]]*VLOOKUP(Target_AM[[#This Row],[NIPNAS]],Target_CC[],COLUMN(AQ$2)+9,0)</f>
        <v>9974899.4857750032</v>
      </c>
      <c r="BF337" s="22">
        <f>Target_AM[[#This Row],[PROPORSI]]*VLOOKUP(Target_AM[[#This Row],[NIPNAS]],Target_CC[],COLUMN(AR$2)+9,0)</f>
        <v>10488359.543305274</v>
      </c>
      <c r="BG337" s="22">
        <f>Target_AM[[#This Row],[PROPORSI]]*VLOOKUP(Target_AM[[#This Row],[NIPNAS]],Target_CC[],COLUMN(AS$2)+9,0)</f>
        <v>10423112.784169191</v>
      </c>
      <c r="BH337" s="22">
        <f>Target_AM[[#This Row],[PROPORSI]]*VLOOKUP(Target_AM[[#This Row],[NIPNAS]],Target_CC[],COLUMN(AT$2)+9,0)</f>
        <v>10763615.883973477</v>
      </c>
      <c r="BI337" s="22">
        <f>Target_AM[[#This Row],[PROPORSI]]*VLOOKUP(Target_AM[[#This Row],[NIPNAS]],Target_CC[],COLUMN(AU$2)+9,0)</f>
        <v>10914935.252995767</v>
      </c>
      <c r="BJ337" s="22">
        <f>Target_AM[[#This Row],[PROPORSI]]*VLOOKUP(Target_AM[[#This Row],[NIPNAS]],Target_CC[],COLUMN(AV$2)+9,0)</f>
        <v>10745262.120155828</v>
      </c>
      <c r="BK337" s="22">
        <f>Target_AM[[#This Row],[PROPORSI]]*VLOOKUP(Target_AM[[#This Row],[NIPNAS]],Target_CC[],COLUMN(AW$2)+9,0)</f>
        <v>10927933.782276139</v>
      </c>
      <c r="BL337" s="22">
        <f>Target_AM[[#This Row],[PROPORSI]]*VLOOKUP(Target_AM[[#This Row],[NIPNAS]],Target_CC[],COLUMN(AX$2)+9,0)</f>
        <v>11129392.525234064</v>
      </c>
      <c r="BM337" s="22">
        <f>Target_AM[[#This Row],[PROPORSI]]*VLOOKUP(Target_AM[[#This Row],[NIPNAS]],Target_CC[],COLUMN(AY$2)+9,0)</f>
        <v>10851023.298882473</v>
      </c>
      <c r="BN337" s="22">
        <f>Target_AM[[#This Row],[PROPORSI]]*VLOOKUP(Target_AM[[#This Row],[NIPNAS]],Target_CC[],COLUMN(AZ$2)+9,0)</f>
        <v>126459087.57568455</v>
      </c>
      <c r="BO337" s="22">
        <f>Target_AM[[#This Row],[PROPORSI]]*VLOOKUP(Target_AM[[#This Row],[NIPNAS]],Target_CC[],COLUMN(BA$2)+9,0)</f>
        <v>3494286</v>
      </c>
      <c r="BP337" s="22">
        <f>Target_AM[[#This Row],[PROPORSI]]*VLOOKUP(Target_AM[[#This Row],[NIPNAS]],Target_CC[],COLUMN(BB$2)+9,0)</f>
        <v>3475071</v>
      </c>
      <c r="BQ337" s="22">
        <f>Target_AM[[#This Row],[PROPORSI]]*VLOOKUP(Target_AM[[#This Row],[NIPNAS]],Target_CC[],COLUMN(BC$2)+9,0)</f>
        <v>2967885</v>
      </c>
      <c r="BR337" s="22">
        <f>Target_AM[[#This Row],[PROPORSI]]*VLOOKUP(Target_AM[[#This Row],[NIPNAS]],Target_CC[],COLUMN(BD$2)+9,0)</f>
        <v>3186365</v>
      </c>
      <c r="BS337" s="22">
        <f>Target_AM[[#This Row],[PROPORSI]]*VLOOKUP(Target_AM[[#This Row],[NIPNAS]],Target_CC[],COLUMN(BE$2)+9,0)</f>
        <v>3186365</v>
      </c>
      <c r="BT337" s="22">
        <f>Target_AM[[#This Row],[PROPORSI]]*VLOOKUP(Target_AM[[#This Row],[NIPNAS]],Target_CC[],COLUMN(BF$2)+9,0)</f>
        <v>3186365</v>
      </c>
      <c r="BU337" s="22">
        <f>Target_AM[[#This Row],[PROPORSI]]*VLOOKUP(Target_AM[[#This Row],[NIPNAS]],Target_CC[],COLUMN(BG$2)+9,0)</f>
        <v>3186365</v>
      </c>
      <c r="BV337" s="22">
        <f>Target_AM[[#This Row],[PROPORSI]]*VLOOKUP(Target_AM[[#This Row],[NIPNAS]],Target_CC[],COLUMN(BH$2)+9,0)</f>
        <v>3186365</v>
      </c>
      <c r="BW337" s="22">
        <f>Target_AM[[#This Row],[PROPORSI]]*VLOOKUP(Target_AM[[#This Row],[NIPNAS]],Target_CC[],COLUMN(BI$2)+9,0)</f>
        <v>3186365</v>
      </c>
      <c r="BX337" s="22">
        <f>Target_AM[[#This Row],[PROPORSI]]*VLOOKUP(Target_AM[[#This Row],[NIPNAS]],Target_CC[],COLUMN(BJ$2)+9,0)</f>
        <v>3186365</v>
      </c>
      <c r="BY337" s="22">
        <f>Target_AM[[#This Row],[PROPORSI]]*VLOOKUP(Target_AM[[#This Row],[NIPNAS]],Target_CC[],COLUMN(BK$2)+9,0)</f>
        <v>3186365</v>
      </c>
      <c r="BZ337" s="22">
        <f>Target_AM[[#This Row],[PROPORSI]]*VLOOKUP(Target_AM[[#This Row],[NIPNAS]],Target_CC[],COLUMN(BL$2)+9,0)</f>
        <v>3186365</v>
      </c>
      <c r="CA337" s="22">
        <f>Target_AM[[#This Row],[PROPORSI]]*VLOOKUP(Target_AM[[#This Row],[NIPNAS]],Target_CC[],COLUMN(BM$2)+9,0)</f>
        <v>38614527</v>
      </c>
      <c r="CB337" s="22">
        <f>Target_AM[[#This Row],[PROPORSI]]*VLOOKUP(Target_AM[[#This Row],[NIPNAS]],Target_CC[],COLUMN(BN$2)+9,0)</f>
        <v>0</v>
      </c>
      <c r="CC337" s="22">
        <f>Target_AM[[#This Row],[PROPORSI]]*VLOOKUP(Target_AM[[#This Row],[NIPNAS]],Target_CC[],COLUMN(BO$2)+9,0)</f>
        <v>0</v>
      </c>
      <c r="CD337" s="22">
        <f>Target_AM[[#This Row],[PROPORSI]]*VLOOKUP(Target_AM[[#This Row],[NIPNAS]],Target_CC[],COLUMN(BP$2)+9,0)</f>
        <v>0</v>
      </c>
      <c r="CE337" s="22">
        <f>Target_AM[[#This Row],[PROPORSI]]*VLOOKUP(Target_AM[[#This Row],[NIPNAS]],Target_CC[],COLUMN(BQ$2)+9,0)</f>
        <v>0</v>
      </c>
      <c r="CF337" s="22">
        <f>Target_AM[[#This Row],[PROPORSI]]*VLOOKUP(Target_AM[[#This Row],[NIPNAS]],Target_CC[],COLUMN(BR$2)+9,0)</f>
        <v>0</v>
      </c>
      <c r="CG337" s="22">
        <f>Target_AM[[#This Row],[PROPORSI]]*VLOOKUP(Target_AM[[#This Row],[NIPNAS]],Target_CC[],COLUMN(BS$2)+9,0)</f>
        <v>0</v>
      </c>
      <c r="CH337" s="22">
        <f>Target_AM[[#This Row],[PROPORSI]]*VLOOKUP(Target_AM[[#This Row],[NIPNAS]],Target_CC[],COLUMN(BT$2)+9,0)</f>
        <v>0</v>
      </c>
      <c r="CI337" s="22">
        <f>Target_AM[[#This Row],[PROPORSI]]*VLOOKUP(Target_AM[[#This Row],[NIPNAS]],Target_CC[],COLUMN(BU$2)+9,0)</f>
        <v>0</v>
      </c>
      <c r="CJ337" s="22">
        <f>Target_AM[[#This Row],[PROPORSI]]*VLOOKUP(Target_AM[[#This Row],[NIPNAS]],Target_CC[],COLUMN(BV$2)+9,0)</f>
        <v>0</v>
      </c>
      <c r="CK337" s="22">
        <f>Target_AM[[#This Row],[PROPORSI]]*VLOOKUP(Target_AM[[#This Row],[NIPNAS]],Target_CC[],COLUMN(BW$2)+9,0)</f>
        <v>0</v>
      </c>
      <c r="CL337" s="22">
        <f>Target_AM[[#This Row],[PROPORSI]]*VLOOKUP(Target_AM[[#This Row],[NIPNAS]],Target_CC[],COLUMN(BX$2)+9,0)</f>
        <v>0</v>
      </c>
      <c r="CM337" s="22">
        <f>Target_AM[[#This Row],[PROPORSI]]*VLOOKUP(Target_AM[[#This Row],[NIPNAS]],Target_CC[],COLUMN(BY$2)+9,0)</f>
        <v>0</v>
      </c>
      <c r="CN337" s="22">
        <f>Target_AM[[#This Row],[PROPORSI]]*VLOOKUP(Target_AM[[#This Row],[NIPNAS]],Target_CC[],COLUMN(BZ$2)+9,0)</f>
        <v>0</v>
      </c>
      <c r="CO337" s="22">
        <f>Target_AM[[#This Row],[PROPORSI]]*VLOOKUP(Target_AM[[#This Row],[NIPNAS]],Target_CC[],COLUMN(CA$2)+9,0)</f>
        <v>3707106</v>
      </c>
      <c r="CP337" s="22">
        <f>Target_AM[[#This Row],[PROPORSI]]*VLOOKUP(Target_AM[[#This Row],[NIPNAS]],Target_CC[],COLUMN(CB$2)+9,0)</f>
        <v>3709180</v>
      </c>
      <c r="CQ337" s="22">
        <f>Target_AM[[#This Row],[PROPORSI]]*VLOOKUP(Target_AM[[#This Row],[NIPNAS]],Target_CC[],COLUMN(CC$2)+9,0)</f>
        <v>3186365</v>
      </c>
      <c r="CR337" s="22">
        <f>Target_AM[[#This Row],[PROPORSI]]*VLOOKUP(Target_AM[[#This Row],[NIPNAS]],Target_CC[],COLUMN(CD$2)+9,0)</f>
        <v>3186365</v>
      </c>
      <c r="CS337" s="22">
        <f>Target_AM[[#This Row],[PROPORSI]]*VLOOKUP(Target_AM[[#This Row],[NIPNAS]],Target_CC[],COLUMN(CE$2)+9,0)</f>
        <v>3186365</v>
      </c>
      <c r="CT337" s="22">
        <f>Target_AM[[#This Row],[PROPORSI]]*VLOOKUP(Target_AM[[#This Row],[NIPNAS]],Target_CC[],COLUMN(CF$2)+9,0)</f>
        <v>3186365</v>
      </c>
      <c r="CU337" s="22">
        <f>Target_AM[[#This Row],[PROPORSI]]*VLOOKUP(Target_AM[[#This Row],[NIPNAS]],Target_CC[],COLUMN(CG$2)+9,0)</f>
        <v>3186365</v>
      </c>
      <c r="CV337" s="22">
        <f>Target_AM[[#This Row],[PROPORSI]]*VLOOKUP(Target_AM[[#This Row],[NIPNAS]],Target_CC[],COLUMN(CH$2)+9,0)</f>
        <v>3186365</v>
      </c>
      <c r="CW337" s="22">
        <f>Target_AM[[#This Row],[PROPORSI]]*VLOOKUP(Target_AM[[#This Row],[NIPNAS]],Target_CC[],COLUMN(CI$2)+9,0)</f>
        <v>3186365</v>
      </c>
      <c r="CX337" s="22">
        <f>Target_AM[[#This Row],[PROPORSI]]*VLOOKUP(Target_AM[[#This Row],[NIPNAS]],Target_CC[],COLUMN(CJ$2)+9,0)</f>
        <v>3186365</v>
      </c>
      <c r="CY337" s="22">
        <f>Target_AM[[#This Row],[PROPORSI]]*VLOOKUP(Target_AM[[#This Row],[NIPNAS]],Target_CC[],COLUMN(CK$2)+9,0)</f>
        <v>3186365</v>
      </c>
      <c r="CZ337" s="22">
        <f>Target_AM[[#This Row],[PROPORSI]]*VLOOKUP(Target_AM[[#This Row],[NIPNAS]],Target_CC[],COLUMN(CL$2)+9,0)</f>
        <v>3186365</v>
      </c>
      <c r="DA337" s="22">
        <f>Target_AM[[#This Row],[PROPORSI]]*VLOOKUP(Target_AM[[#This Row],[NIPNAS]],Target_CC[],COLUMN(CM$2)+9,0)</f>
        <v>39279936</v>
      </c>
      <c r="DB337" s="22">
        <f>Target_AM[[#This Row],[PROPORSI]]*VLOOKUP(Target_AM[[#This Row],[NIPNAS]],Target_CC[],COLUMN(CN$2)+9,0)</f>
        <v>0</v>
      </c>
      <c r="DC337" s="22">
        <f>Target_AM[[#This Row],[PROPORSI]]*VLOOKUP(Target_AM[[#This Row],[NIPNAS]],Target_CC[],COLUMN(CO$2)+9,0)</f>
        <v>0</v>
      </c>
      <c r="DD337" s="22">
        <f>Target_AM[[#This Row],[PROPORSI]]*VLOOKUP(Target_AM[[#This Row],[NIPNAS]],Target_CC[],COLUMN(CP$2)+9,0)</f>
        <v>0</v>
      </c>
      <c r="DE337" s="22">
        <f>Target_AM[[#This Row],[PROPORSI]]*VLOOKUP(Target_AM[[#This Row],[NIPNAS]],Target_CC[],COLUMN(CQ$2)+9,0)</f>
        <v>0</v>
      </c>
      <c r="DF337" s="22">
        <f>Target_AM[[#This Row],[PROPORSI]]*VLOOKUP(Target_AM[[#This Row],[NIPNAS]],Target_CC[],COLUMN(CR$2)+9,0)</f>
        <v>0</v>
      </c>
      <c r="DG337" s="22">
        <f>Target_AM[[#This Row],[PROPORSI]]*VLOOKUP(Target_AM[[#This Row],[NIPNAS]],Target_CC[],COLUMN(CS$2)+9,0)</f>
        <v>0</v>
      </c>
      <c r="DH337" s="22">
        <f>Target_AM[[#This Row],[PROPORSI]]*VLOOKUP(Target_AM[[#This Row],[NIPNAS]],Target_CC[],COLUMN(CT$2)+9,0)</f>
        <v>0</v>
      </c>
      <c r="DI337" s="22">
        <f>Target_AM[[#This Row],[PROPORSI]]*VLOOKUP(Target_AM[[#This Row],[NIPNAS]],Target_CC[],COLUMN(CU$2)+9,0)</f>
        <v>0</v>
      </c>
      <c r="DJ337" s="22">
        <f>Target_AM[[#This Row],[PROPORSI]]*VLOOKUP(Target_AM[[#This Row],[NIPNAS]],Target_CC[],COLUMN(CV$2)+9,0)</f>
        <v>0</v>
      </c>
      <c r="DK337" s="22">
        <f>Target_AM[[#This Row],[PROPORSI]]*VLOOKUP(Target_AM[[#This Row],[NIPNAS]],Target_CC[],COLUMN(CW$2)+9,0)</f>
        <v>0</v>
      </c>
      <c r="DL337" s="22">
        <f>Target_AM[[#This Row],[PROPORSI]]*VLOOKUP(Target_AM[[#This Row],[NIPNAS]],Target_CC[],COLUMN(CX$2)+9,0)</f>
        <v>0</v>
      </c>
      <c r="DM337" s="22">
        <f>Target_AM[[#This Row],[PROPORSI]]*VLOOKUP(Target_AM[[#This Row],[NIPNAS]],Target_CC[],COLUMN(CY$2)+9,0)</f>
        <v>0</v>
      </c>
      <c r="DN337" s="22">
        <f>Target_AM[[#This Row],[PROPORSI]]*VLOOKUP(Target_AM[[#This Row],[NIPNAS]],Target_CC[],COLUMN(CZ$2)+9,0)</f>
        <v>0</v>
      </c>
      <c r="DO337" s="22">
        <f>Target_AM[[#This Row],[PROPORSI]]*VLOOKUP(Target_AM[[#This Row],[NIPNAS]],Target_CC[],COLUMN(DA$2)+9,0)</f>
        <v>0</v>
      </c>
      <c r="DP337" s="22">
        <f>Target_AM[[#This Row],[PROPORSI]]*VLOOKUP(Target_AM[[#This Row],[NIPNAS]],Target_CC[],COLUMN(DB$2)+9,0)</f>
        <v>0</v>
      </c>
      <c r="DQ337" s="22">
        <f>Target_AM[[#This Row],[PROPORSI]]*VLOOKUP(Target_AM[[#This Row],[NIPNAS]],Target_CC[],COLUMN(DC$2)+9,0)</f>
        <v>0</v>
      </c>
      <c r="DR337" s="22">
        <f>Target_AM[[#This Row],[PROPORSI]]*VLOOKUP(Target_AM[[#This Row],[NIPNAS]],Target_CC[],COLUMN(DD$2)+9,0)</f>
        <v>0</v>
      </c>
      <c r="DS337" s="22">
        <f>Target_AM[[#This Row],[PROPORSI]]*VLOOKUP(Target_AM[[#This Row],[NIPNAS]],Target_CC[],COLUMN(DE$2)+9,0)</f>
        <v>0</v>
      </c>
      <c r="DT337" s="22">
        <f>Target_AM[[#This Row],[PROPORSI]]*VLOOKUP(Target_AM[[#This Row],[NIPNAS]],Target_CC[],COLUMN(DF$2)+9,0)</f>
        <v>0</v>
      </c>
      <c r="DU337" s="22">
        <f>Target_AM[[#This Row],[PROPORSI]]*VLOOKUP(Target_AM[[#This Row],[NIPNAS]],Target_CC[],COLUMN(DG$2)+9,0)</f>
        <v>0</v>
      </c>
      <c r="DV337" s="22">
        <f>Target_AM[[#This Row],[PROPORSI]]*VLOOKUP(Target_AM[[#This Row],[NIPNAS]],Target_CC[],COLUMN(DH$2)+9,0)</f>
        <v>0</v>
      </c>
      <c r="DW337" s="22">
        <f>Target_AM[[#This Row],[PROPORSI]]*VLOOKUP(Target_AM[[#This Row],[NIPNAS]],Target_CC[],COLUMN(DI$2)+9,0)</f>
        <v>0</v>
      </c>
      <c r="DX337" s="22">
        <f>Target_AM[[#This Row],[PROPORSI]]*VLOOKUP(Target_AM[[#This Row],[NIPNAS]],Target_CC[],COLUMN(DJ$2)+9,0)</f>
        <v>0</v>
      </c>
      <c r="DY337" s="22">
        <f>Target_AM[[#This Row],[PROPORSI]]*VLOOKUP(Target_AM[[#This Row],[NIPNAS]],Target_CC[],COLUMN(DK$2)+9,0)</f>
        <v>0</v>
      </c>
      <c r="DZ337" s="22">
        <f>Target_AM[[#This Row],[PROPORSI]]*VLOOKUP(Target_AM[[#This Row],[NIPNAS]],Target_CC[],COLUMN(DL$2)+9,0)</f>
        <v>0</v>
      </c>
      <c r="EA337" s="22">
        <f>Target_AM[[#This Row],[PROPORSI]]*VLOOKUP(Target_AM[[#This Row],[NIPNAS]],Target_CC[],COLUMN(DM$2)+9,0)</f>
        <v>0</v>
      </c>
    </row>
    <row r="338" spans="2:131" x14ac:dyDescent="0.3">
      <c r="B338">
        <v>896566</v>
      </c>
      <c r="C338" t="s">
        <v>1043</v>
      </c>
      <c r="D338">
        <v>1</v>
      </c>
      <c r="E338" s="8">
        <v>45658</v>
      </c>
      <c r="F338">
        <v>5586898</v>
      </c>
      <c r="G338" t="s">
        <v>678</v>
      </c>
      <c r="J338" t="s">
        <v>309</v>
      </c>
      <c r="K338" t="s">
        <v>23</v>
      </c>
      <c r="L338" t="s">
        <v>159</v>
      </c>
      <c r="M338" t="s">
        <v>29</v>
      </c>
      <c r="N338" s="23">
        <f>Target_AM[[#This Row],[PROPORSI]]*VLOOKUP(Target_AM[[#This Row],[NIPNAS]],Target_CC[],9,0)</f>
        <v>45331450.490392052</v>
      </c>
      <c r="O338" s="22">
        <f>Target_AM[[#This Row],[PROPORSI]]*VLOOKUP(Target_AM[[#This Row],[NIPNAS]],Target_CC[],COLUMN(A$2)+9,0)</f>
        <v>3019842.6236363635</v>
      </c>
      <c r="P338" s="22">
        <f>Target_AM[[#This Row],[PROPORSI]]*VLOOKUP(Target_AM[[#This Row],[NIPNAS]],Target_CC[],COLUMN(B$2)+9,0)</f>
        <v>3178781.709090909</v>
      </c>
      <c r="Q338" s="22">
        <f>Target_AM[[#This Row],[PROPORSI]]*VLOOKUP(Target_AM[[#This Row],[NIPNAS]],Target_CC[],COLUMN(C$2)+9,0)</f>
        <v>2860903.5381818181</v>
      </c>
      <c r="R338" s="22">
        <f>Target_AM[[#This Row],[PROPORSI]]*VLOOKUP(Target_AM[[#This Row],[NIPNAS]],Target_CC[],COLUMN(D$2)+9,0)</f>
        <v>2543025.3672727272</v>
      </c>
      <c r="S338" s="22">
        <f>Target_AM[[#This Row],[PROPORSI]]*VLOOKUP(Target_AM[[#This Row],[NIPNAS]],Target_CC[],COLUMN(E$2)+9,0)</f>
        <v>2701964.4527272726</v>
      </c>
      <c r="T338" s="22">
        <f>Target_AM[[#This Row],[PROPORSI]]*VLOOKUP(Target_AM[[#This Row],[NIPNAS]],Target_CC[],COLUMN(F$2)+9,0)</f>
        <v>2860903.5381818181</v>
      </c>
      <c r="U338" s="22">
        <f>Target_AM[[#This Row],[PROPORSI]]*VLOOKUP(Target_AM[[#This Row],[NIPNAS]],Target_CC[],COLUMN(G$2)+9,0)</f>
        <v>3655598.9654545453</v>
      </c>
      <c r="V338" s="22">
        <f>Target_AM[[#This Row],[PROPORSI]]*VLOOKUP(Target_AM[[#This Row],[NIPNAS]],Target_CC[],COLUMN(H$2)+9,0)</f>
        <v>3337720.7945454544</v>
      </c>
      <c r="W338" s="22">
        <f>Target_AM[[#This Row],[PROPORSI]]*VLOOKUP(Target_AM[[#This Row],[NIPNAS]],Target_CC[],COLUMN(I$2)+9,0)</f>
        <v>3337720.7945454544</v>
      </c>
      <c r="X338" s="22">
        <f>Target_AM[[#This Row],[PROPORSI]]*VLOOKUP(Target_AM[[#This Row],[NIPNAS]],Target_CC[],COLUMN(J$2)+9,0)</f>
        <v>3655598.9654545453</v>
      </c>
      <c r="Y338" s="22">
        <f>Target_AM[[#This Row],[PROPORSI]]*VLOOKUP(Target_AM[[#This Row],[NIPNAS]],Target_CC[],COLUMN(K$2)+9,0)</f>
        <v>3178781.709090909</v>
      </c>
      <c r="Z338" s="22">
        <f>Target_AM[[#This Row],[PROPORSI]]*VLOOKUP(Target_AM[[#This Row],[NIPNAS]],Target_CC[],COLUMN(L$2)+9,0)</f>
        <v>3337720.7945454544</v>
      </c>
      <c r="AA338" s="22">
        <f>Target_AM[[#This Row],[PROPORSI]]*VLOOKUP(Target_AM[[#This Row],[NIPNAS]],Target_CC[],COLUMN(M$2)+9,0)</f>
        <v>37668563.25272727</v>
      </c>
      <c r="AB338" s="22">
        <f>Target_AM[[#This Row],[PROPORSI]]*VLOOKUP(Target_AM[[#This Row],[NIPNAS]],Target_CC[],COLUMN(N$2)+9,0)</f>
        <v>404667.74565096945</v>
      </c>
      <c r="AC338" s="22">
        <f>Target_AM[[#This Row],[PROPORSI]]*VLOOKUP(Target_AM[[#This Row],[NIPNAS]],Target_CC[],COLUMN(O$2)+9,0)</f>
        <v>430343.06684739841</v>
      </c>
      <c r="AD338" s="22">
        <f>Target_AM[[#This Row],[PROPORSI]]*VLOOKUP(Target_AM[[#This Row],[NIPNAS]],Target_CC[],COLUMN(P$2)+9,0)</f>
        <v>566234.15311844088</v>
      </c>
      <c r="AE338" s="22">
        <f>Target_AM[[#This Row],[PROPORSI]]*VLOOKUP(Target_AM[[#This Row],[NIPNAS]],Target_CC[],COLUMN(Q$2)+9,0)</f>
        <v>577305.97484223801</v>
      </c>
      <c r="AF338" s="22">
        <f>Target_AM[[#This Row],[PROPORSI]]*VLOOKUP(Target_AM[[#This Row],[NIPNAS]],Target_CC[],COLUMN(R$2)+9,0)</f>
        <v>755106.59732549195</v>
      </c>
      <c r="AG338" s="22">
        <f>Target_AM[[#This Row],[PROPORSI]]*VLOOKUP(Target_AM[[#This Row],[NIPNAS]],Target_CC[],COLUMN(S$2)+9,0)</f>
        <v>705536.901023263</v>
      </c>
      <c r="AH338" s="22">
        <f>Target_AM[[#This Row],[PROPORSI]]*VLOOKUP(Target_AM[[#This Row],[NIPNAS]],Target_CC[],COLUMN(T$2)+9,0)</f>
        <v>619560.57934486726</v>
      </c>
      <c r="AI338" s="22">
        <f>Target_AM[[#This Row],[PROPORSI]]*VLOOKUP(Target_AM[[#This Row],[NIPNAS]],Target_CC[],COLUMN(U$2)+9,0)</f>
        <v>700853.26941680117</v>
      </c>
      <c r="AJ338" s="22">
        <f>Target_AM[[#This Row],[PROPORSI]]*VLOOKUP(Target_AM[[#This Row],[NIPNAS]],Target_CC[],COLUMN(V$2)+9,0)</f>
        <v>608549.7219082017</v>
      </c>
      <c r="AK338" s="22">
        <f>Target_AM[[#This Row],[PROPORSI]]*VLOOKUP(Target_AM[[#This Row],[NIPNAS]],Target_CC[],COLUMN(W$2)+9,0)</f>
        <v>640446.99706477288</v>
      </c>
      <c r="AL338" s="22">
        <f>Target_AM[[#This Row],[PROPORSI]]*VLOOKUP(Target_AM[[#This Row],[NIPNAS]],Target_CC[],COLUMN(X$2)+9,0)</f>
        <v>786882.99665894534</v>
      </c>
      <c r="AM338" s="22">
        <f>Target_AM[[#This Row],[PROPORSI]]*VLOOKUP(Target_AM[[#This Row],[NIPNAS]],Target_CC[],COLUMN(Y$2)+9,0)</f>
        <v>933578.24947215384</v>
      </c>
      <c r="AN338" s="22">
        <f>Target_AM[[#This Row],[PROPORSI]]*VLOOKUP(Target_AM[[#This Row],[NIPNAS]],Target_CC[],COLUMN(Z$2)+9,0)</f>
        <v>7729066.252673544</v>
      </c>
      <c r="AO338" s="22">
        <f>Target_AM[[#This Row],[PROPORSI]]*VLOOKUP(Target_AM[[#This Row],[NIPNAS]],Target_CC[],COLUMN(AA$2)+9,0)</f>
        <v>3424510.369287333</v>
      </c>
      <c r="AP338" s="22">
        <f>Target_AM[[#This Row],[PROPORSI]]*VLOOKUP(Target_AM[[#This Row],[NIPNAS]],Target_CC[],COLUMN(AB$2)+9,0)</f>
        <v>3609124.7759383074</v>
      </c>
      <c r="AQ338" s="22">
        <f>Target_AM[[#This Row],[PROPORSI]]*VLOOKUP(Target_AM[[#This Row],[NIPNAS]],Target_CC[],COLUMN(AC$2)+9,0)</f>
        <v>3427137.691300259</v>
      </c>
      <c r="AR338" s="22">
        <f>Target_AM[[#This Row],[PROPORSI]]*VLOOKUP(Target_AM[[#This Row],[NIPNAS]],Target_CC[],COLUMN(AD$2)+9,0)</f>
        <v>3120331.3421149654</v>
      </c>
      <c r="AS338" s="22">
        <f>Target_AM[[#This Row],[PROPORSI]]*VLOOKUP(Target_AM[[#This Row],[NIPNAS]],Target_CC[],COLUMN(AE$2)+9,0)</f>
        <v>3457071.0500527648</v>
      </c>
      <c r="AT338" s="22">
        <f>Target_AM[[#This Row],[PROPORSI]]*VLOOKUP(Target_AM[[#This Row],[NIPNAS]],Target_CC[],COLUMN(AF$2)+9,0)</f>
        <v>3566440.4392050812</v>
      </c>
      <c r="AU338" s="22">
        <f>Target_AM[[#This Row],[PROPORSI]]*VLOOKUP(Target_AM[[#This Row],[NIPNAS]],Target_CC[],COLUMN(AG$2)+9,0)</f>
        <v>4275159.5447994126</v>
      </c>
      <c r="AV338" s="22">
        <f>Target_AM[[#This Row],[PROPORSI]]*VLOOKUP(Target_AM[[#This Row],[NIPNAS]],Target_CC[],COLUMN(AH$2)+9,0)</f>
        <v>4038574.0639622556</v>
      </c>
      <c r="AW338" s="22">
        <f>Target_AM[[#This Row],[PROPORSI]]*VLOOKUP(Target_AM[[#This Row],[NIPNAS]],Target_CC[],COLUMN(AI$2)+9,0)</f>
        <v>3946270.5164536564</v>
      </c>
      <c r="AX338" s="22">
        <f>Target_AM[[#This Row],[PROPORSI]]*VLOOKUP(Target_AM[[#This Row],[NIPNAS]],Target_CC[],COLUMN(AJ$2)+9,0)</f>
        <v>4296045.9625193179</v>
      </c>
      <c r="AY338" s="22">
        <f>Target_AM[[#This Row],[PROPORSI]]*VLOOKUP(Target_AM[[#This Row],[NIPNAS]],Target_CC[],COLUMN(AK$2)+9,0)</f>
        <v>3965664.7057498544</v>
      </c>
      <c r="AZ338" s="22">
        <f>Target_AM[[#This Row],[PROPORSI]]*VLOOKUP(Target_AM[[#This Row],[NIPNAS]],Target_CC[],COLUMN(AL$2)+9,0)</f>
        <v>4271299.0440176083</v>
      </c>
      <c r="BA338" s="22">
        <f>Target_AM[[#This Row],[PROPORSI]]*VLOOKUP(Target_AM[[#This Row],[NIPNAS]],Target_CC[],COLUMN(AM$2)+9,0)</f>
        <v>45397629.505400814</v>
      </c>
      <c r="BB338" s="22">
        <f>Target_AM[[#This Row],[PROPORSI]]*VLOOKUP(Target_AM[[#This Row],[NIPNAS]],Target_CC[],COLUMN(AN$2)+9,0)</f>
        <v>0</v>
      </c>
      <c r="BC338" s="22">
        <f>Target_AM[[#This Row],[PROPORSI]]*VLOOKUP(Target_AM[[#This Row],[NIPNAS]],Target_CC[],COLUMN(AO$2)+9,0)</f>
        <v>0</v>
      </c>
      <c r="BD338" s="22">
        <f>Target_AM[[#This Row],[PROPORSI]]*VLOOKUP(Target_AM[[#This Row],[NIPNAS]],Target_CC[],COLUMN(AP$2)+9,0)</f>
        <v>0</v>
      </c>
      <c r="BE338" s="22">
        <f>Target_AM[[#This Row],[PROPORSI]]*VLOOKUP(Target_AM[[#This Row],[NIPNAS]],Target_CC[],COLUMN(AQ$2)+9,0)</f>
        <v>0</v>
      </c>
      <c r="BF338" s="22">
        <f>Target_AM[[#This Row],[PROPORSI]]*VLOOKUP(Target_AM[[#This Row],[NIPNAS]],Target_CC[],COLUMN(AR$2)+9,0)</f>
        <v>0</v>
      </c>
      <c r="BG338" s="22">
        <f>Target_AM[[#This Row],[PROPORSI]]*VLOOKUP(Target_AM[[#This Row],[NIPNAS]],Target_CC[],COLUMN(AS$2)+9,0)</f>
        <v>0</v>
      </c>
      <c r="BH338" s="22">
        <f>Target_AM[[#This Row],[PROPORSI]]*VLOOKUP(Target_AM[[#This Row],[NIPNAS]],Target_CC[],COLUMN(AT$2)+9,0)</f>
        <v>0</v>
      </c>
      <c r="BI338" s="22">
        <f>Target_AM[[#This Row],[PROPORSI]]*VLOOKUP(Target_AM[[#This Row],[NIPNAS]],Target_CC[],COLUMN(AU$2)+9,0)</f>
        <v>0</v>
      </c>
      <c r="BJ338" s="22">
        <f>Target_AM[[#This Row],[PROPORSI]]*VLOOKUP(Target_AM[[#This Row],[NIPNAS]],Target_CC[],COLUMN(AV$2)+9,0)</f>
        <v>0</v>
      </c>
      <c r="BK338" s="22">
        <f>Target_AM[[#This Row],[PROPORSI]]*VLOOKUP(Target_AM[[#This Row],[NIPNAS]],Target_CC[],COLUMN(AW$2)+9,0)</f>
        <v>0</v>
      </c>
      <c r="BL338" s="22">
        <f>Target_AM[[#This Row],[PROPORSI]]*VLOOKUP(Target_AM[[#This Row],[NIPNAS]],Target_CC[],COLUMN(AX$2)+9,0)</f>
        <v>0</v>
      </c>
      <c r="BM338" s="22">
        <f>Target_AM[[#This Row],[PROPORSI]]*VLOOKUP(Target_AM[[#This Row],[NIPNAS]],Target_CC[],COLUMN(AY$2)+9,0)</f>
        <v>0</v>
      </c>
      <c r="BN338" s="22">
        <f>Target_AM[[#This Row],[PROPORSI]]*VLOOKUP(Target_AM[[#This Row],[NIPNAS]],Target_CC[],COLUMN(AZ$2)+9,0)</f>
        <v>0</v>
      </c>
      <c r="BO338" s="22">
        <f>Target_AM[[#This Row],[PROPORSI]]*VLOOKUP(Target_AM[[#This Row],[NIPNAS]],Target_CC[],COLUMN(BA$2)+9,0)</f>
        <v>3592027</v>
      </c>
      <c r="BP338" s="22">
        <f>Target_AM[[#This Row],[PROPORSI]]*VLOOKUP(Target_AM[[#This Row],[NIPNAS]],Target_CC[],COLUMN(BB$2)+9,0)</f>
        <v>3463851</v>
      </c>
      <c r="BQ338" s="22">
        <f>Target_AM[[#This Row],[PROPORSI]]*VLOOKUP(Target_AM[[#This Row],[NIPNAS]],Target_CC[],COLUMN(BC$2)+9,0)</f>
        <v>3433684</v>
      </c>
      <c r="BR338" s="22">
        <f>Target_AM[[#This Row],[PROPORSI]]*VLOOKUP(Target_AM[[#This Row],[NIPNAS]],Target_CC[],COLUMN(BD$2)+9,0)</f>
        <v>3524359</v>
      </c>
      <c r="BS338" s="22">
        <f>Target_AM[[#This Row],[PROPORSI]]*VLOOKUP(Target_AM[[#This Row],[NIPNAS]],Target_CC[],COLUMN(BE$2)+9,0)</f>
        <v>3524359</v>
      </c>
      <c r="BT338" s="22">
        <f>Target_AM[[#This Row],[PROPORSI]]*VLOOKUP(Target_AM[[#This Row],[NIPNAS]],Target_CC[],COLUMN(BF$2)+9,0)</f>
        <v>3524359</v>
      </c>
      <c r="BU338" s="22">
        <f>Target_AM[[#This Row],[PROPORSI]]*VLOOKUP(Target_AM[[#This Row],[NIPNAS]],Target_CC[],COLUMN(BG$2)+9,0)</f>
        <v>3524359</v>
      </c>
      <c r="BV338" s="22">
        <f>Target_AM[[#This Row],[PROPORSI]]*VLOOKUP(Target_AM[[#This Row],[NIPNAS]],Target_CC[],COLUMN(BH$2)+9,0)</f>
        <v>3524359</v>
      </c>
      <c r="BW338" s="22">
        <f>Target_AM[[#This Row],[PROPORSI]]*VLOOKUP(Target_AM[[#This Row],[NIPNAS]],Target_CC[],COLUMN(BI$2)+9,0)</f>
        <v>3524359</v>
      </c>
      <c r="BX338" s="22">
        <f>Target_AM[[#This Row],[PROPORSI]]*VLOOKUP(Target_AM[[#This Row],[NIPNAS]],Target_CC[],COLUMN(BJ$2)+9,0)</f>
        <v>3524359</v>
      </c>
      <c r="BY338" s="22">
        <f>Target_AM[[#This Row],[PROPORSI]]*VLOOKUP(Target_AM[[#This Row],[NIPNAS]],Target_CC[],COLUMN(BK$2)+9,0)</f>
        <v>3524359</v>
      </c>
      <c r="BZ338" s="22">
        <f>Target_AM[[#This Row],[PROPORSI]]*VLOOKUP(Target_AM[[#This Row],[NIPNAS]],Target_CC[],COLUMN(BL$2)+9,0)</f>
        <v>3524359</v>
      </c>
      <c r="CA338" s="22">
        <f>Target_AM[[#This Row],[PROPORSI]]*VLOOKUP(Target_AM[[#This Row],[NIPNAS]],Target_CC[],COLUMN(BM$2)+9,0)</f>
        <v>42208793</v>
      </c>
      <c r="CB338" s="22">
        <f>Target_AM[[#This Row],[PROPORSI]]*VLOOKUP(Target_AM[[#This Row],[NIPNAS]],Target_CC[],COLUMN(BN$2)+9,0)</f>
        <v>0</v>
      </c>
      <c r="CC338" s="22">
        <f>Target_AM[[#This Row],[PROPORSI]]*VLOOKUP(Target_AM[[#This Row],[NIPNAS]],Target_CC[],COLUMN(BO$2)+9,0)</f>
        <v>0</v>
      </c>
      <c r="CD338" s="22">
        <f>Target_AM[[#This Row],[PROPORSI]]*VLOOKUP(Target_AM[[#This Row],[NIPNAS]],Target_CC[],COLUMN(BP$2)+9,0)</f>
        <v>0</v>
      </c>
      <c r="CE338" s="22">
        <f>Target_AM[[#This Row],[PROPORSI]]*VLOOKUP(Target_AM[[#This Row],[NIPNAS]],Target_CC[],COLUMN(BQ$2)+9,0)</f>
        <v>0</v>
      </c>
      <c r="CF338" s="22">
        <f>Target_AM[[#This Row],[PROPORSI]]*VLOOKUP(Target_AM[[#This Row],[NIPNAS]],Target_CC[],COLUMN(BR$2)+9,0)</f>
        <v>0</v>
      </c>
      <c r="CG338" s="22">
        <f>Target_AM[[#This Row],[PROPORSI]]*VLOOKUP(Target_AM[[#This Row],[NIPNAS]],Target_CC[],COLUMN(BS$2)+9,0)</f>
        <v>0</v>
      </c>
      <c r="CH338" s="22">
        <f>Target_AM[[#This Row],[PROPORSI]]*VLOOKUP(Target_AM[[#This Row],[NIPNAS]],Target_CC[],COLUMN(BT$2)+9,0)</f>
        <v>0</v>
      </c>
      <c r="CI338" s="22">
        <f>Target_AM[[#This Row],[PROPORSI]]*VLOOKUP(Target_AM[[#This Row],[NIPNAS]],Target_CC[],COLUMN(BU$2)+9,0)</f>
        <v>0</v>
      </c>
      <c r="CJ338" s="22">
        <f>Target_AM[[#This Row],[PROPORSI]]*VLOOKUP(Target_AM[[#This Row],[NIPNAS]],Target_CC[],COLUMN(BV$2)+9,0)</f>
        <v>0</v>
      </c>
      <c r="CK338" s="22">
        <f>Target_AM[[#This Row],[PROPORSI]]*VLOOKUP(Target_AM[[#This Row],[NIPNAS]],Target_CC[],COLUMN(BW$2)+9,0)</f>
        <v>0</v>
      </c>
      <c r="CL338" s="22">
        <f>Target_AM[[#This Row],[PROPORSI]]*VLOOKUP(Target_AM[[#This Row],[NIPNAS]],Target_CC[],COLUMN(BX$2)+9,0)</f>
        <v>0</v>
      </c>
      <c r="CM338" s="22">
        <f>Target_AM[[#This Row],[PROPORSI]]*VLOOKUP(Target_AM[[#This Row],[NIPNAS]],Target_CC[],COLUMN(BY$2)+9,0)</f>
        <v>0</v>
      </c>
      <c r="CN338" s="22">
        <f>Target_AM[[#This Row],[PROPORSI]]*VLOOKUP(Target_AM[[#This Row],[NIPNAS]],Target_CC[],COLUMN(BZ$2)+9,0)</f>
        <v>0</v>
      </c>
      <c r="CO338" s="22">
        <f>Target_AM[[#This Row],[PROPORSI]]*VLOOKUP(Target_AM[[#This Row],[NIPNAS]],Target_CC[],COLUMN(CA$2)+9,0)</f>
        <v>3678250</v>
      </c>
      <c r="CP338" s="22">
        <f>Target_AM[[#This Row],[PROPORSI]]*VLOOKUP(Target_AM[[#This Row],[NIPNAS]],Target_CC[],COLUMN(CB$2)+9,0)</f>
        <v>3559781</v>
      </c>
      <c r="CQ338" s="22">
        <f>Target_AM[[#This Row],[PROPORSI]]*VLOOKUP(Target_AM[[#This Row],[NIPNAS]],Target_CC[],COLUMN(CC$2)+9,0)</f>
        <v>3524359</v>
      </c>
      <c r="CR338" s="22">
        <f>Target_AM[[#This Row],[PROPORSI]]*VLOOKUP(Target_AM[[#This Row],[NIPNAS]],Target_CC[],COLUMN(CD$2)+9,0)</f>
        <v>3524359</v>
      </c>
      <c r="CS338" s="22">
        <f>Target_AM[[#This Row],[PROPORSI]]*VLOOKUP(Target_AM[[#This Row],[NIPNAS]],Target_CC[],COLUMN(CE$2)+9,0)</f>
        <v>3524359</v>
      </c>
      <c r="CT338" s="22">
        <f>Target_AM[[#This Row],[PROPORSI]]*VLOOKUP(Target_AM[[#This Row],[NIPNAS]],Target_CC[],COLUMN(CF$2)+9,0)</f>
        <v>3524359</v>
      </c>
      <c r="CU338" s="22">
        <f>Target_AM[[#This Row],[PROPORSI]]*VLOOKUP(Target_AM[[#This Row],[NIPNAS]],Target_CC[],COLUMN(CG$2)+9,0)</f>
        <v>3524359</v>
      </c>
      <c r="CV338" s="22">
        <f>Target_AM[[#This Row],[PROPORSI]]*VLOOKUP(Target_AM[[#This Row],[NIPNAS]],Target_CC[],COLUMN(CH$2)+9,0)</f>
        <v>3524359</v>
      </c>
      <c r="CW338" s="22">
        <f>Target_AM[[#This Row],[PROPORSI]]*VLOOKUP(Target_AM[[#This Row],[NIPNAS]],Target_CC[],COLUMN(CI$2)+9,0)</f>
        <v>3524359</v>
      </c>
      <c r="CX338" s="22">
        <f>Target_AM[[#This Row],[PROPORSI]]*VLOOKUP(Target_AM[[#This Row],[NIPNAS]],Target_CC[],COLUMN(CJ$2)+9,0)</f>
        <v>3524359</v>
      </c>
      <c r="CY338" s="22">
        <f>Target_AM[[#This Row],[PROPORSI]]*VLOOKUP(Target_AM[[#This Row],[NIPNAS]],Target_CC[],COLUMN(CK$2)+9,0)</f>
        <v>3524359</v>
      </c>
      <c r="CZ338" s="22">
        <f>Target_AM[[#This Row],[PROPORSI]]*VLOOKUP(Target_AM[[#This Row],[NIPNAS]],Target_CC[],COLUMN(CL$2)+9,0)</f>
        <v>3524359</v>
      </c>
      <c r="DA338" s="22">
        <f>Target_AM[[#This Row],[PROPORSI]]*VLOOKUP(Target_AM[[#This Row],[NIPNAS]],Target_CC[],COLUMN(CM$2)+9,0)</f>
        <v>42481621</v>
      </c>
      <c r="DB338" s="22">
        <f>Target_AM[[#This Row],[PROPORSI]]*VLOOKUP(Target_AM[[#This Row],[NIPNAS]],Target_CC[],COLUMN(CN$2)+9,0)</f>
        <v>0</v>
      </c>
      <c r="DC338" s="22">
        <f>Target_AM[[#This Row],[PROPORSI]]*VLOOKUP(Target_AM[[#This Row],[NIPNAS]],Target_CC[],COLUMN(CO$2)+9,0)</f>
        <v>0</v>
      </c>
      <c r="DD338" s="22">
        <f>Target_AM[[#This Row],[PROPORSI]]*VLOOKUP(Target_AM[[#This Row],[NIPNAS]],Target_CC[],COLUMN(CP$2)+9,0)</f>
        <v>0</v>
      </c>
      <c r="DE338" s="22">
        <f>Target_AM[[#This Row],[PROPORSI]]*VLOOKUP(Target_AM[[#This Row],[NIPNAS]],Target_CC[],COLUMN(CQ$2)+9,0)</f>
        <v>0</v>
      </c>
      <c r="DF338" s="22">
        <f>Target_AM[[#This Row],[PROPORSI]]*VLOOKUP(Target_AM[[#This Row],[NIPNAS]],Target_CC[],COLUMN(CR$2)+9,0)</f>
        <v>0</v>
      </c>
      <c r="DG338" s="22">
        <f>Target_AM[[#This Row],[PROPORSI]]*VLOOKUP(Target_AM[[#This Row],[NIPNAS]],Target_CC[],COLUMN(CS$2)+9,0)</f>
        <v>0</v>
      </c>
      <c r="DH338" s="22">
        <f>Target_AM[[#This Row],[PROPORSI]]*VLOOKUP(Target_AM[[#This Row],[NIPNAS]],Target_CC[],COLUMN(CT$2)+9,0)</f>
        <v>0</v>
      </c>
      <c r="DI338" s="22">
        <f>Target_AM[[#This Row],[PROPORSI]]*VLOOKUP(Target_AM[[#This Row],[NIPNAS]],Target_CC[],COLUMN(CU$2)+9,0)</f>
        <v>0</v>
      </c>
      <c r="DJ338" s="22">
        <f>Target_AM[[#This Row],[PROPORSI]]*VLOOKUP(Target_AM[[#This Row],[NIPNAS]],Target_CC[],COLUMN(CV$2)+9,0)</f>
        <v>0</v>
      </c>
      <c r="DK338" s="22">
        <f>Target_AM[[#This Row],[PROPORSI]]*VLOOKUP(Target_AM[[#This Row],[NIPNAS]],Target_CC[],COLUMN(CW$2)+9,0)</f>
        <v>0</v>
      </c>
      <c r="DL338" s="22">
        <f>Target_AM[[#This Row],[PROPORSI]]*VLOOKUP(Target_AM[[#This Row],[NIPNAS]],Target_CC[],COLUMN(CX$2)+9,0)</f>
        <v>0</v>
      </c>
      <c r="DM338" s="22">
        <f>Target_AM[[#This Row],[PROPORSI]]*VLOOKUP(Target_AM[[#This Row],[NIPNAS]],Target_CC[],COLUMN(CY$2)+9,0)</f>
        <v>0</v>
      </c>
      <c r="DN338" s="22">
        <f>Target_AM[[#This Row],[PROPORSI]]*VLOOKUP(Target_AM[[#This Row],[NIPNAS]],Target_CC[],COLUMN(CZ$2)+9,0)</f>
        <v>0</v>
      </c>
      <c r="DO338" s="22">
        <f>Target_AM[[#This Row],[PROPORSI]]*VLOOKUP(Target_AM[[#This Row],[NIPNAS]],Target_CC[],COLUMN(DA$2)+9,0)</f>
        <v>0</v>
      </c>
      <c r="DP338" s="22">
        <f>Target_AM[[#This Row],[PROPORSI]]*VLOOKUP(Target_AM[[#This Row],[NIPNAS]],Target_CC[],COLUMN(DB$2)+9,0)</f>
        <v>0</v>
      </c>
      <c r="DQ338" s="22">
        <f>Target_AM[[#This Row],[PROPORSI]]*VLOOKUP(Target_AM[[#This Row],[NIPNAS]],Target_CC[],COLUMN(DC$2)+9,0)</f>
        <v>0</v>
      </c>
      <c r="DR338" s="22">
        <f>Target_AM[[#This Row],[PROPORSI]]*VLOOKUP(Target_AM[[#This Row],[NIPNAS]],Target_CC[],COLUMN(DD$2)+9,0)</f>
        <v>0</v>
      </c>
      <c r="DS338" s="22">
        <f>Target_AM[[#This Row],[PROPORSI]]*VLOOKUP(Target_AM[[#This Row],[NIPNAS]],Target_CC[],COLUMN(DE$2)+9,0)</f>
        <v>0</v>
      </c>
      <c r="DT338" s="22">
        <f>Target_AM[[#This Row],[PROPORSI]]*VLOOKUP(Target_AM[[#This Row],[NIPNAS]],Target_CC[],COLUMN(DF$2)+9,0)</f>
        <v>0</v>
      </c>
      <c r="DU338" s="22">
        <f>Target_AM[[#This Row],[PROPORSI]]*VLOOKUP(Target_AM[[#This Row],[NIPNAS]],Target_CC[],COLUMN(DG$2)+9,0)</f>
        <v>0</v>
      </c>
      <c r="DV338" s="22">
        <f>Target_AM[[#This Row],[PROPORSI]]*VLOOKUP(Target_AM[[#This Row],[NIPNAS]],Target_CC[],COLUMN(DH$2)+9,0)</f>
        <v>0</v>
      </c>
      <c r="DW338" s="22">
        <f>Target_AM[[#This Row],[PROPORSI]]*VLOOKUP(Target_AM[[#This Row],[NIPNAS]],Target_CC[],COLUMN(DI$2)+9,0)</f>
        <v>0</v>
      </c>
      <c r="DX338" s="22">
        <f>Target_AM[[#This Row],[PROPORSI]]*VLOOKUP(Target_AM[[#This Row],[NIPNAS]],Target_CC[],COLUMN(DJ$2)+9,0)</f>
        <v>0</v>
      </c>
      <c r="DY338" s="22">
        <f>Target_AM[[#This Row],[PROPORSI]]*VLOOKUP(Target_AM[[#This Row],[NIPNAS]],Target_CC[],COLUMN(DK$2)+9,0)</f>
        <v>0</v>
      </c>
      <c r="DZ338" s="22">
        <f>Target_AM[[#This Row],[PROPORSI]]*VLOOKUP(Target_AM[[#This Row],[NIPNAS]],Target_CC[],COLUMN(DL$2)+9,0)</f>
        <v>0</v>
      </c>
      <c r="EA338" s="22">
        <f>Target_AM[[#This Row],[PROPORSI]]*VLOOKUP(Target_AM[[#This Row],[NIPNAS]],Target_CC[],COLUMN(DM$2)+9,0)</f>
        <v>0</v>
      </c>
    </row>
    <row r="339" spans="2:131" x14ac:dyDescent="0.3">
      <c r="B339">
        <v>910017</v>
      </c>
      <c r="C339" t="s">
        <v>1049</v>
      </c>
      <c r="D339">
        <v>1</v>
      </c>
      <c r="E339" s="8">
        <v>45658</v>
      </c>
      <c r="F339">
        <v>4641112</v>
      </c>
      <c r="G339" t="s">
        <v>675</v>
      </c>
      <c r="J339" t="s">
        <v>300</v>
      </c>
      <c r="K339" t="s">
        <v>25</v>
      </c>
      <c r="L339" t="s">
        <v>159</v>
      </c>
      <c r="M339" t="s">
        <v>29</v>
      </c>
      <c r="N339" s="23">
        <f>Target_AM[[#This Row],[PROPORSI]]*VLOOKUP(Target_AM[[#This Row],[NIPNAS]],Target_CC[],9,0)</f>
        <v>51472584.57454206</v>
      </c>
      <c r="O339" s="22">
        <f>Target_AM[[#This Row],[PROPORSI]]*VLOOKUP(Target_AM[[#This Row],[NIPNAS]],Target_CC[],COLUMN(A$2)+9,0)</f>
        <v>3296828.9950274983</v>
      </c>
      <c r="P339" s="22">
        <f>Target_AM[[#This Row],[PROPORSI]]*VLOOKUP(Target_AM[[#This Row],[NIPNAS]],Target_CC[],COLUMN(B$2)+9,0)</f>
        <v>3354409.1821298227</v>
      </c>
      <c r="Q339" s="22">
        <f>Target_AM[[#This Row],[PROPORSI]]*VLOOKUP(Target_AM[[#This Row],[NIPNAS]],Target_CC[],COLUMN(C$2)+9,0)</f>
        <v>3586281.0642264276</v>
      </c>
      <c r="R339" s="22">
        <f>Target_AM[[#This Row],[PROPORSI]]*VLOOKUP(Target_AM[[#This Row],[NIPNAS]],Target_CC[],COLUMN(D$2)+9,0)</f>
        <v>3369852.473211328</v>
      </c>
      <c r="S339" s="22">
        <f>Target_AM[[#This Row],[PROPORSI]]*VLOOKUP(Target_AM[[#This Row],[NIPNAS]],Target_CC[],COLUMN(E$2)+9,0)</f>
        <v>3540655.193520749</v>
      </c>
      <c r="T339" s="22">
        <f>Target_AM[[#This Row],[PROPORSI]]*VLOOKUP(Target_AM[[#This Row],[NIPNAS]],Target_CC[],COLUMN(F$2)+9,0)</f>
        <v>3493422.4520093249</v>
      </c>
      <c r="U339" s="22">
        <f>Target_AM[[#This Row],[PROPORSI]]*VLOOKUP(Target_AM[[#This Row],[NIPNAS]],Target_CC[],COLUMN(G$2)+9,0)</f>
        <v>3660536.6971719521</v>
      </c>
      <c r="V339" s="22">
        <f>Target_AM[[#This Row],[PROPORSI]]*VLOOKUP(Target_AM[[#This Row],[NIPNAS]],Target_CC[],COLUMN(H$2)+9,0)</f>
        <v>3697020.888254303</v>
      </c>
      <c r="W339" s="22">
        <f>Target_AM[[#This Row],[PROPORSI]]*VLOOKUP(Target_AM[[#This Row],[NIPNAS]],Target_CC[],COLUMN(I$2)+9,0)</f>
        <v>3649699.1150202747</v>
      </c>
      <c r="X339" s="22">
        <f>Target_AM[[#This Row],[PROPORSI]]*VLOOKUP(Target_AM[[#This Row],[NIPNAS]],Target_CC[],COLUMN(J$2)+9,0)</f>
        <v>3723125.3345973897</v>
      </c>
      <c r="Y339" s="22">
        <f>Target_AM[[#This Row],[PROPORSI]]*VLOOKUP(Target_AM[[#This Row],[NIPNAS]],Target_CC[],COLUMN(K$2)+9,0)</f>
        <v>3695960.3442878691</v>
      </c>
      <c r="Z339" s="22">
        <f>Target_AM[[#This Row],[PROPORSI]]*VLOOKUP(Target_AM[[#This Row],[NIPNAS]],Target_CC[],COLUMN(L$2)+9,0)</f>
        <v>3487208.2605430591</v>
      </c>
      <c r="AA339" s="22">
        <f>Target_AM[[#This Row],[PROPORSI]]*VLOOKUP(Target_AM[[#This Row],[NIPNAS]],Target_CC[],COLUMN(M$2)+9,0)</f>
        <v>42555000</v>
      </c>
      <c r="AB339" s="22">
        <f>Target_AM[[#This Row],[PROPORSI]]*VLOOKUP(Target_AM[[#This Row],[NIPNAS]],Target_CC[],COLUMN(N$2)+9,0)</f>
        <v>775644.87175562605</v>
      </c>
      <c r="AC339" s="22">
        <f>Target_AM[[#This Row],[PROPORSI]]*VLOOKUP(Target_AM[[#This Row],[NIPNAS]],Target_CC[],COLUMN(O$2)+9,0)</f>
        <v>789191.76087483997</v>
      </c>
      <c r="AD339" s="22">
        <f>Target_AM[[#This Row],[PROPORSI]]*VLOOKUP(Target_AM[[#This Row],[NIPNAS]],Target_CC[],COLUMN(P$2)+9,0)</f>
        <v>843744.25253389159</v>
      </c>
      <c r="AE339" s="22">
        <f>Target_AM[[#This Row],[PROPORSI]]*VLOOKUP(Target_AM[[#This Row],[NIPNAS]],Target_CC[],COLUMN(Q$2)+9,0)</f>
        <v>792825.1035651844</v>
      </c>
      <c r="AF339" s="22">
        <f>Target_AM[[#This Row],[PROPORSI]]*VLOOKUP(Target_AM[[#This Row],[NIPNAS]],Target_CC[],COLUMN(R$2)+9,0)</f>
        <v>833009.85512182617</v>
      </c>
      <c r="AG339" s="22">
        <f>Target_AM[[#This Row],[PROPORSI]]*VLOOKUP(Target_AM[[#This Row],[NIPNAS]],Target_CC[],COLUMN(S$2)+9,0)</f>
        <v>821897.40925716306</v>
      </c>
      <c r="AH339" s="22">
        <f>Target_AM[[#This Row],[PROPORSI]]*VLOOKUP(Target_AM[[#This Row],[NIPNAS]],Target_CC[],COLUMN(T$2)+9,0)</f>
        <v>861214.37336212839</v>
      </c>
      <c r="AI339" s="22">
        <f>Target_AM[[#This Row],[PROPORSI]]*VLOOKUP(Target_AM[[#This Row],[NIPNAS]],Target_CC[],COLUMN(U$2)+9,0)</f>
        <v>869798.00804741506</v>
      </c>
      <c r="AJ339" s="22">
        <f>Target_AM[[#This Row],[PROPORSI]]*VLOOKUP(Target_AM[[#This Row],[NIPNAS]],Target_CC[],COLUMN(V$2)+9,0)</f>
        <v>858664.61569169466</v>
      </c>
      <c r="AK339" s="22">
        <f>Target_AM[[#This Row],[PROPORSI]]*VLOOKUP(Target_AM[[#This Row],[NIPNAS]],Target_CC[],COLUMN(W$2)+9,0)</f>
        <v>875939.60045835737</v>
      </c>
      <c r="AL339" s="22">
        <f>Target_AM[[#This Row],[PROPORSI]]*VLOOKUP(Target_AM[[#This Row],[NIPNAS]],Target_CC[],COLUMN(X$2)+9,0)</f>
        <v>869548.49389606644</v>
      </c>
      <c r="AM339" s="22">
        <f>Target_AM[[#This Row],[PROPORSI]]*VLOOKUP(Target_AM[[#This Row],[NIPNAS]],Target_CC[],COLUMN(Y$2)+9,0)</f>
        <v>820435.39659281599</v>
      </c>
      <c r="AN339" s="22">
        <f>Target_AM[[#This Row],[PROPORSI]]*VLOOKUP(Target_AM[[#This Row],[NIPNAS]],Target_CC[],COLUMN(Z$2)+9,0)</f>
        <v>10011913.74115701</v>
      </c>
      <c r="AO339" s="22">
        <f>Target_AM[[#This Row],[PROPORSI]]*VLOOKUP(Target_AM[[#This Row],[NIPNAS]],Target_CC[],COLUMN(AA$2)+9,0)</f>
        <v>4072473.8667831244</v>
      </c>
      <c r="AP339" s="22">
        <f>Target_AM[[#This Row],[PROPORSI]]*VLOOKUP(Target_AM[[#This Row],[NIPNAS]],Target_CC[],COLUMN(AB$2)+9,0)</f>
        <v>4143600.9430046626</v>
      </c>
      <c r="AQ339" s="22">
        <f>Target_AM[[#This Row],[PROPORSI]]*VLOOKUP(Target_AM[[#This Row],[NIPNAS]],Target_CC[],COLUMN(AC$2)+9,0)</f>
        <v>4430025.3167603193</v>
      </c>
      <c r="AR339" s="22">
        <f>Target_AM[[#This Row],[PROPORSI]]*VLOOKUP(Target_AM[[#This Row],[NIPNAS]],Target_CC[],COLUMN(AD$2)+9,0)</f>
        <v>4162677.5767765124</v>
      </c>
      <c r="AS339" s="22">
        <f>Target_AM[[#This Row],[PROPORSI]]*VLOOKUP(Target_AM[[#This Row],[NIPNAS]],Target_CC[],COLUMN(AE$2)+9,0)</f>
        <v>4373665.0486425748</v>
      </c>
      <c r="AT339" s="22">
        <f>Target_AM[[#This Row],[PROPORSI]]*VLOOKUP(Target_AM[[#This Row],[NIPNAS]],Target_CC[],COLUMN(AF$2)+9,0)</f>
        <v>4315319.8612664882</v>
      </c>
      <c r="AU339" s="22">
        <f>Target_AM[[#This Row],[PROPORSI]]*VLOOKUP(Target_AM[[#This Row],[NIPNAS]],Target_CC[],COLUMN(AG$2)+9,0)</f>
        <v>4521751.0705340803</v>
      </c>
      <c r="AV339" s="22">
        <f>Target_AM[[#This Row],[PROPORSI]]*VLOOKUP(Target_AM[[#This Row],[NIPNAS]],Target_CC[],COLUMN(AH$2)+9,0)</f>
        <v>4566818.8963017184</v>
      </c>
      <c r="AW339" s="22">
        <f>Target_AM[[#This Row],[PROPORSI]]*VLOOKUP(Target_AM[[#This Row],[NIPNAS]],Target_CC[],COLUMN(AI$2)+9,0)</f>
        <v>4508363.7307119695</v>
      </c>
      <c r="AX339" s="22">
        <f>Target_AM[[#This Row],[PROPORSI]]*VLOOKUP(Target_AM[[#This Row],[NIPNAS]],Target_CC[],COLUMN(AJ$2)+9,0)</f>
        <v>4599064.9350557467</v>
      </c>
      <c r="AY339" s="22">
        <f>Target_AM[[#This Row],[PROPORSI]]*VLOOKUP(Target_AM[[#This Row],[NIPNAS]],Target_CC[],COLUMN(AK$2)+9,0)</f>
        <v>4565508.8381839357</v>
      </c>
      <c r="AZ339" s="22">
        <f>Target_AM[[#This Row],[PROPORSI]]*VLOOKUP(Target_AM[[#This Row],[NIPNAS]],Target_CC[],COLUMN(AL$2)+9,0)</f>
        <v>4307643.657135875</v>
      </c>
      <c r="BA339" s="22">
        <f>Target_AM[[#This Row],[PROPORSI]]*VLOOKUP(Target_AM[[#This Row],[NIPNAS]],Target_CC[],COLUMN(AM$2)+9,0)</f>
        <v>52566913.74115701</v>
      </c>
      <c r="BB339" s="22">
        <f>Target_AM[[#This Row],[PROPORSI]]*VLOOKUP(Target_AM[[#This Row],[NIPNAS]],Target_CC[],COLUMN(AN$2)+9,0)</f>
        <v>9777398.6261947434</v>
      </c>
      <c r="BC339" s="22">
        <f>Target_AM[[#This Row],[PROPORSI]]*VLOOKUP(Target_AM[[#This Row],[NIPNAS]],Target_CC[],COLUMN(AO$2)+9,0)</f>
        <v>10174119.323391797</v>
      </c>
      <c r="BD339" s="22">
        <f>Target_AM[[#This Row],[PROPORSI]]*VLOOKUP(Target_AM[[#This Row],[NIPNAS]],Target_CC[],COLUMN(AP$2)+9,0)</f>
        <v>10289034.949330807</v>
      </c>
      <c r="BE339" s="22">
        <f>Target_AM[[#This Row],[PROPORSI]]*VLOOKUP(Target_AM[[#This Row],[NIPNAS]],Target_CC[],COLUMN(AQ$2)+9,0)</f>
        <v>9974899.4857750032</v>
      </c>
      <c r="BF339" s="22">
        <f>Target_AM[[#This Row],[PROPORSI]]*VLOOKUP(Target_AM[[#This Row],[NIPNAS]],Target_CC[],COLUMN(AR$2)+9,0)</f>
        <v>10488359.543305274</v>
      </c>
      <c r="BG339" s="22">
        <f>Target_AM[[#This Row],[PROPORSI]]*VLOOKUP(Target_AM[[#This Row],[NIPNAS]],Target_CC[],COLUMN(AS$2)+9,0)</f>
        <v>10423112.784169191</v>
      </c>
      <c r="BH339" s="22">
        <f>Target_AM[[#This Row],[PROPORSI]]*VLOOKUP(Target_AM[[#This Row],[NIPNAS]],Target_CC[],COLUMN(AT$2)+9,0)</f>
        <v>10763615.883973477</v>
      </c>
      <c r="BI339" s="22">
        <f>Target_AM[[#This Row],[PROPORSI]]*VLOOKUP(Target_AM[[#This Row],[NIPNAS]],Target_CC[],COLUMN(AU$2)+9,0)</f>
        <v>10914935.252995767</v>
      </c>
      <c r="BJ339" s="22">
        <f>Target_AM[[#This Row],[PROPORSI]]*VLOOKUP(Target_AM[[#This Row],[NIPNAS]],Target_CC[],COLUMN(AV$2)+9,0)</f>
        <v>10745262.120155828</v>
      </c>
      <c r="BK339" s="22">
        <f>Target_AM[[#This Row],[PROPORSI]]*VLOOKUP(Target_AM[[#This Row],[NIPNAS]],Target_CC[],COLUMN(AW$2)+9,0)</f>
        <v>10927933.782276139</v>
      </c>
      <c r="BL339" s="22">
        <f>Target_AM[[#This Row],[PROPORSI]]*VLOOKUP(Target_AM[[#This Row],[NIPNAS]],Target_CC[],COLUMN(AX$2)+9,0)</f>
        <v>11129392.525234064</v>
      </c>
      <c r="BM339" s="22">
        <f>Target_AM[[#This Row],[PROPORSI]]*VLOOKUP(Target_AM[[#This Row],[NIPNAS]],Target_CC[],COLUMN(AY$2)+9,0)</f>
        <v>10851023.298882473</v>
      </c>
      <c r="BN339" s="22">
        <f>Target_AM[[#This Row],[PROPORSI]]*VLOOKUP(Target_AM[[#This Row],[NIPNAS]],Target_CC[],COLUMN(AZ$2)+9,0)</f>
        <v>126459087.57568455</v>
      </c>
      <c r="BO339" s="22">
        <f>Target_AM[[#This Row],[PROPORSI]]*VLOOKUP(Target_AM[[#This Row],[NIPNAS]],Target_CC[],COLUMN(BA$2)+9,0)</f>
        <v>3546250</v>
      </c>
      <c r="BP339" s="22">
        <f>Target_AM[[#This Row],[PROPORSI]]*VLOOKUP(Target_AM[[#This Row],[NIPNAS]],Target_CC[],COLUMN(BB$2)+9,0)</f>
        <v>3546250</v>
      </c>
      <c r="BQ339" s="22">
        <f>Target_AM[[#This Row],[PROPORSI]]*VLOOKUP(Target_AM[[#This Row],[NIPNAS]],Target_CC[],COLUMN(BC$2)+9,0)</f>
        <v>3546250</v>
      </c>
      <c r="BR339" s="22">
        <f>Target_AM[[#This Row],[PROPORSI]]*VLOOKUP(Target_AM[[#This Row],[NIPNAS]],Target_CC[],COLUMN(BD$2)+9,0)</f>
        <v>3368937.5</v>
      </c>
      <c r="BS339" s="22">
        <f>Target_AM[[#This Row],[PROPORSI]]*VLOOKUP(Target_AM[[#This Row],[NIPNAS]],Target_CC[],COLUMN(BE$2)+9,0)</f>
        <v>3368937.5</v>
      </c>
      <c r="BT339" s="22">
        <f>Target_AM[[#This Row],[PROPORSI]]*VLOOKUP(Target_AM[[#This Row],[NIPNAS]],Target_CC[],COLUMN(BF$2)+9,0)</f>
        <v>3368937.5</v>
      </c>
      <c r="BU339" s="22">
        <f>Target_AM[[#This Row],[PROPORSI]]*VLOOKUP(Target_AM[[#This Row],[NIPNAS]],Target_CC[],COLUMN(BG$2)+9,0)</f>
        <v>3368937.5</v>
      </c>
      <c r="BV339" s="22">
        <f>Target_AM[[#This Row],[PROPORSI]]*VLOOKUP(Target_AM[[#This Row],[NIPNAS]],Target_CC[],COLUMN(BH$2)+9,0)</f>
        <v>3368937.5</v>
      </c>
      <c r="BW339" s="22">
        <f>Target_AM[[#This Row],[PROPORSI]]*VLOOKUP(Target_AM[[#This Row],[NIPNAS]],Target_CC[],COLUMN(BI$2)+9,0)</f>
        <v>3368937.5</v>
      </c>
      <c r="BX339" s="22">
        <f>Target_AM[[#This Row],[PROPORSI]]*VLOOKUP(Target_AM[[#This Row],[NIPNAS]],Target_CC[],COLUMN(BJ$2)+9,0)</f>
        <v>3368937.5</v>
      </c>
      <c r="BY339" s="22">
        <f>Target_AM[[#This Row],[PROPORSI]]*VLOOKUP(Target_AM[[#This Row],[NIPNAS]],Target_CC[],COLUMN(BK$2)+9,0)</f>
        <v>3368937.5</v>
      </c>
      <c r="BZ339" s="22">
        <f>Target_AM[[#This Row],[PROPORSI]]*VLOOKUP(Target_AM[[#This Row],[NIPNAS]],Target_CC[],COLUMN(BL$2)+9,0)</f>
        <v>3368937.5</v>
      </c>
      <c r="CA339" s="22">
        <f>Target_AM[[#This Row],[PROPORSI]]*VLOOKUP(Target_AM[[#This Row],[NIPNAS]],Target_CC[],COLUMN(BM$2)+9,0)</f>
        <v>40959187.5</v>
      </c>
      <c r="CB339" s="22">
        <f>Target_AM[[#This Row],[PROPORSI]]*VLOOKUP(Target_AM[[#This Row],[NIPNAS]],Target_CC[],COLUMN(BN$2)+9,0)</f>
        <v>3546250</v>
      </c>
      <c r="CC339" s="22">
        <f>Target_AM[[#This Row],[PROPORSI]]*VLOOKUP(Target_AM[[#This Row],[NIPNAS]],Target_CC[],COLUMN(BO$2)+9,0)</f>
        <v>3546250</v>
      </c>
      <c r="CD339" s="22">
        <f>Target_AM[[#This Row],[PROPORSI]]*VLOOKUP(Target_AM[[#This Row],[NIPNAS]],Target_CC[],COLUMN(BP$2)+9,0)</f>
        <v>3546250</v>
      </c>
      <c r="CE339" s="22">
        <f>Target_AM[[#This Row],[PROPORSI]]*VLOOKUP(Target_AM[[#This Row],[NIPNAS]],Target_CC[],COLUMN(BQ$2)+9,0)</f>
        <v>3368937.5</v>
      </c>
      <c r="CF339" s="22">
        <f>Target_AM[[#This Row],[PROPORSI]]*VLOOKUP(Target_AM[[#This Row],[NIPNAS]],Target_CC[],COLUMN(BR$2)+9,0)</f>
        <v>3368937.5</v>
      </c>
      <c r="CG339" s="22">
        <f>Target_AM[[#This Row],[PROPORSI]]*VLOOKUP(Target_AM[[#This Row],[NIPNAS]],Target_CC[],COLUMN(BS$2)+9,0)</f>
        <v>3368937.5</v>
      </c>
      <c r="CH339" s="22">
        <f>Target_AM[[#This Row],[PROPORSI]]*VLOOKUP(Target_AM[[#This Row],[NIPNAS]],Target_CC[],COLUMN(BT$2)+9,0)</f>
        <v>3368937.5</v>
      </c>
      <c r="CI339" s="22">
        <f>Target_AM[[#This Row],[PROPORSI]]*VLOOKUP(Target_AM[[#This Row],[NIPNAS]],Target_CC[],COLUMN(BU$2)+9,0)</f>
        <v>3368937.5</v>
      </c>
      <c r="CJ339" s="22">
        <f>Target_AM[[#This Row],[PROPORSI]]*VLOOKUP(Target_AM[[#This Row],[NIPNAS]],Target_CC[],COLUMN(BV$2)+9,0)</f>
        <v>3368937.5</v>
      </c>
      <c r="CK339" s="22">
        <f>Target_AM[[#This Row],[PROPORSI]]*VLOOKUP(Target_AM[[#This Row],[NIPNAS]],Target_CC[],COLUMN(BW$2)+9,0)</f>
        <v>3368937.5</v>
      </c>
      <c r="CL339" s="22">
        <f>Target_AM[[#This Row],[PROPORSI]]*VLOOKUP(Target_AM[[#This Row],[NIPNAS]],Target_CC[],COLUMN(BX$2)+9,0)</f>
        <v>3368937.5</v>
      </c>
      <c r="CM339" s="22">
        <f>Target_AM[[#This Row],[PROPORSI]]*VLOOKUP(Target_AM[[#This Row],[NIPNAS]],Target_CC[],COLUMN(BY$2)+9,0)</f>
        <v>3368937.5</v>
      </c>
      <c r="CN339" s="22">
        <f>Target_AM[[#This Row],[PROPORSI]]*VLOOKUP(Target_AM[[#This Row],[NIPNAS]],Target_CC[],COLUMN(BZ$2)+9,0)</f>
        <v>40959187.5</v>
      </c>
      <c r="CO339" s="22">
        <f>Target_AM[[#This Row],[PROPORSI]]*VLOOKUP(Target_AM[[#This Row],[NIPNAS]],Target_CC[],COLUMN(CA$2)+9,0)</f>
        <v>0</v>
      </c>
      <c r="CP339" s="22">
        <f>Target_AM[[#This Row],[PROPORSI]]*VLOOKUP(Target_AM[[#This Row],[NIPNAS]],Target_CC[],COLUMN(CB$2)+9,0)</f>
        <v>0</v>
      </c>
      <c r="CQ339" s="22">
        <f>Target_AM[[#This Row],[PROPORSI]]*VLOOKUP(Target_AM[[#This Row],[NIPNAS]],Target_CC[],COLUMN(CC$2)+9,0)</f>
        <v>0</v>
      </c>
      <c r="CR339" s="22">
        <f>Target_AM[[#This Row],[PROPORSI]]*VLOOKUP(Target_AM[[#This Row],[NIPNAS]],Target_CC[],COLUMN(CD$2)+9,0)</f>
        <v>0</v>
      </c>
      <c r="CS339" s="22">
        <f>Target_AM[[#This Row],[PROPORSI]]*VLOOKUP(Target_AM[[#This Row],[NIPNAS]],Target_CC[],COLUMN(CE$2)+9,0)</f>
        <v>0</v>
      </c>
      <c r="CT339" s="22">
        <f>Target_AM[[#This Row],[PROPORSI]]*VLOOKUP(Target_AM[[#This Row],[NIPNAS]],Target_CC[],COLUMN(CF$2)+9,0)</f>
        <v>0</v>
      </c>
      <c r="CU339" s="22">
        <f>Target_AM[[#This Row],[PROPORSI]]*VLOOKUP(Target_AM[[#This Row],[NIPNAS]],Target_CC[],COLUMN(CG$2)+9,0)</f>
        <v>0</v>
      </c>
      <c r="CV339" s="22">
        <f>Target_AM[[#This Row],[PROPORSI]]*VLOOKUP(Target_AM[[#This Row],[NIPNAS]],Target_CC[],COLUMN(CH$2)+9,0)</f>
        <v>0</v>
      </c>
      <c r="CW339" s="22">
        <f>Target_AM[[#This Row],[PROPORSI]]*VLOOKUP(Target_AM[[#This Row],[NIPNAS]],Target_CC[],COLUMN(CI$2)+9,0)</f>
        <v>0</v>
      </c>
      <c r="CX339" s="22">
        <f>Target_AM[[#This Row],[PROPORSI]]*VLOOKUP(Target_AM[[#This Row],[NIPNAS]],Target_CC[],COLUMN(CJ$2)+9,0)</f>
        <v>0</v>
      </c>
      <c r="CY339" s="22">
        <f>Target_AM[[#This Row],[PROPORSI]]*VLOOKUP(Target_AM[[#This Row],[NIPNAS]],Target_CC[],COLUMN(CK$2)+9,0)</f>
        <v>0</v>
      </c>
      <c r="CZ339" s="22">
        <f>Target_AM[[#This Row],[PROPORSI]]*VLOOKUP(Target_AM[[#This Row],[NIPNAS]],Target_CC[],COLUMN(CL$2)+9,0)</f>
        <v>0</v>
      </c>
      <c r="DA339" s="22">
        <f>Target_AM[[#This Row],[PROPORSI]]*VLOOKUP(Target_AM[[#This Row],[NIPNAS]],Target_CC[],COLUMN(CM$2)+9,0)</f>
        <v>0</v>
      </c>
      <c r="DB339" s="22">
        <f>Target_AM[[#This Row],[PROPORSI]]*VLOOKUP(Target_AM[[#This Row],[NIPNAS]],Target_CC[],COLUMN(CN$2)+9,0)</f>
        <v>0</v>
      </c>
      <c r="DC339" s="22">
        <f>Target_AM[[#This Row],[PROPORSI]]*VLOOKUP(Target_AM[[#This Row],[NIPNAS]],Target_CC[],COLUMN(CO$2)+9,0)</f>
        <v>0</v>
      </c>
      <c r="DD339" s="22">
        <f>Target_AM[[#This Row],[PROPORSI]]*VLOOKUP(Target_AM[[#This Row],[NIPNAS]],Target_CC[],COLUMN(CP$2)+9,0)</f>
        <v>0</v>
      </c>
      <c r="DE339" s="22">
        <f>Target_AM[[#This Row],[PROPORSI]]*VLOOKUP(Target_AM[[#This Row],[NIPNAS]],Target_CC[],COLUMN(CQ$2)+9,0)</f>
        <v>0</v>
      </c>
      <c r="DF339" s="22">
        <f>Target_AM[[#This Row],[PROPORSI]]*VLOOKUP(Target_AM[[#This Row],[NIPNAS]],Target_CC[],COLUMN(CR$2)+9,0)</f>
        <v>0</v>
      </c>
      <c r="DG339" s="22">
        <f>Target_AM[[#This Row],[PROPORSI]]*VLOOKUP(Target_AM[[#This Row],[NIPNAS]],Target_CC[],COLUMN(CS$2)+9,0)</f>
        <v>0</v>
      </c>
      <c r="DH339" s="22">
        <f>Target_AM[[#This Row],[PROPORSI]]*VLOOKUP(Target_AM[[#This Row],[NIPNAS]],Target_CC[],COLUMN(CT$2)+9,0)</f>
        <v>0</v>
      </c>
      <c r="DI339" s="22">
        <f>Target_AM[[#This Row],[PROPORSI]]*VLOOKUP(Target_AM[[#This Row],[NIPNAS]],Target_CC[],COLUMN(CU$2)+9,0)</f>
        <v>0</v>
      </c>
      <c r="DJ339" s="22">
        <f>Target_AM[[#This Row],[PROPORSI]]*VLOOKUP(Target_AM[[#This Row],[NIPNAS]],Target_CC[],COLUMN(CV$2)+9,0)</f>
        <v>0</v>
      </c>
      <c r="DK339" s="22">
        <f>Target_AM[[#This Row],[PROPORSI]]*VLOOKUP(Target_AM[[#This Row],[NIPNAS]],Target_CC[],COLUMN(CW$2)+9,0)</f>
        <v>0</v>
      </c>
      <c r="DL339" s="22">
        <f>Target_AM[[#This Row],[PROPORSI]]*VLOOKUP(Target_AM[[#This Row],[NIPNAS]],Target_CC[],COLUMN(CX$2)+9,0)</f>
        <v>0</v>
      </c>
      <c r="DM339" s="22">
        <f>Target_AM[[#This Row],[PROPORSI]]*VLOOKUP(Target_AM[[#This Row],[NIPNAS]],Target_CC[],COLUMN(CY$2)+9,0)</f>
        <v>0</v>
      </c>
      <c r="DN339" s="22">
        <f>Target_AM[[#This Row],[PROPORSI]]*VLOOKUP(Target_AM[[#This Row],[NIPNAS]],Target_CC[],COLUMN(CZ$2)+9,0)</f>
        <v>0</v>
      </c>
      <c r="DO339" s="22">
        <f>Target_AM[[#This Row],[PROPORSI]]*VLOOKUP(Target_AM[[#This Row],[NIPNAS]],Target_CC[],COLUMN(DA$2)+9,0)</f>
        <v>0</v>
      </c>
      <c r="DP339" s="22">
        <f>Target_AM[[#This Row],[PROPORSI]]*VLOOKUP(Target_AM[[#This Row],[NIPNAS]],Target_CC[],COLUMN(DB$2)+9,0)</f>
        <v>0</v>
      </c>
      <c r="DQ339" s="22">
        <f>Target_AM[[#This Row],[PROPORSI]]*VLOOKUP(Target_AM[[#This Row],[NIPNAS]],Target_CC[],COLUMN(DC$2)+9,0)</f>
        <v>0</v>
      </c>
      <c r="DR339" s="22">
        <f>Target_AM[[#This Row],[PROPORSI]]*VLOOKUP(Target_AM[[#This Row],[NIPNAS]],Target_CC[],COLUMN(DD$2)+9,0)</f>
        <v>0</v>
      </c>
      <c r="DS339" s="22">
        <f>Target_AM[[#This Row],[PROPORSI]]*VLOOKUP(Target_AM[[#This Row],[NIPNAS]],Target_CC[],COLUMN(DE$2)+9,0)</f>
        <v>0</v>
      </c>
      <c r="DT339" s="22">
        <f>Target_AM[[#This Row],[PROPORSI]]*VLOOKUP(Target_AM[[#This Row],[NIPNAS]],Target_CC[],COLUMN(DF$2)+9,0)</f>
        <v>0</v>
      </c>
      <c r="DU339" s="22">
        <f>Target_AM[[#This Row],[PROPORSI]]*VLOOKUP(Target_AM[[#This Row],[NIPNAS]],Target_CC[],COLUMN(DG$2)+9,0)</f>
        <v>0</v>
      </c>
      <c r="DV339" s="22">
        <f>Target_AM[[#This Row],[PROPORSI]]*VLOOKUP(Target_AM[[#This Row],[NIPNAS]],Target_CC[],COLUMN(DH$2)+9,0)</f>
        <v>0</v>
      </c>
      <c r="DW339" s="22">
        <f>Target_AM[[#This Row],[PROPORSI]]*VLOOKUP(Target_AM[[#This Row],[NIPNAS]],Target_CC[],COLUMN(DI$2)+9,0)</f>
        <v>0</v>
      </c>
      <c r="DX339" s="22">
        <f>Target_AM[[#This Row],[PROPORSI]]*VLOOKUP(Target_AM[[#This Row],[NIPNAS]],Target_CC[],COLUMN(DJ$2)+9,0)</f>
        <v>0</v>
      </c>
      <c r="DY339" s="22">
        <f>Target_AM[[#This Row],[PROPORSI]]*VLOOKUP(Target_AM[[#This Row],[NIPNAS]],Target_CC[],COLUMN(DK$2)+9,0)</f>
        <v>0</v>
      </c>
      <c r="DZ339" s="22">
        <f>Target_AM[[#This Row],[PROPORSI]]*VLOOKUP(Target_AM[[#This Row],[NIPNAS]],Target_CC[],COLUMN(DL$2)+9,0)</f>
        <v>0</v>
      </c>
      <c r="EA339" s="22">
        <f>Target_AM[[#This Row],[PROPORSI]]*VLOOKUP(Target_AM[[#This Row],[NIPNAS]],Target_CC[],COLUMN(DM$2)+9,0)</f>
        <v>0</v>
      </c>
    </row>
    <row r="340" spans="2:131" x14ac:dyDescent="0.3">
      <c r="B340">
        <v>970252</v>
      </c>
      <c r="C340" t="s">
        <v>1072</v>
      </c>
      <c r="D340">
        <v>0.5</v>
      </c>
      <c r="E340" s="8">
        <v>45658</v>
      </c>
      <c r="F340">
        <v>4705767</v>
      </c>
      <c r="G340" t="s">
        <v>950</v>
      </c>
      <c r="J340" t="s">
        <v>875</v>
      </c>
      <c r="K340" t="s">
        <v>22</v>
      </c>
      <c r="L340" t="s">
        <v>159</v>
      </c>
      <c r="M340" t="s">
        <v>18</v>
      </c>
      <c r="N340" s="23">
        <f>Target_AM[[#This Row],[PROPORSI]]*VLOOKUP(Target_AM[[#This Row],[NIPNAS]],Target_CC[],9,0)</f>
        <v>475133014</v>
      </c>
      <c r="O340" s="22">
        <f>Target_AM[[#This Row],[PROPORSI]]*VLOOKUP(Target_AM[[#This Row],[NIPNAS]],Target_CC[],COLUMN(A$2)+9,0)</f>
        <v>40490897.5</v>
      </c>
      <c r="P340" s="22">
        <f>Target_AM[[#This Row],[PROPORSI]]*VLOOKUP(Target_AM[[#This Row],[NIPNAS]],Target_CC[],COLUMN(B$2)+9,0)</f>
        <v>40490897.5</v>
      </c>
      <c r="Q340" s="22">
        <f>Target_AM[[#This Row],[PROPORSI]]*VLOOKUP(Target_AM[[#This Row],[NIPNAS]],Target_CC[],COLUMN(C$2)+9,0)</f>
        <v>40490897.5</v>
      </c>
      <c r="R340" s="22">
        <f>Target_AM[[#This Row],[PROPORSI]]*VLOOKUP(Target_AM[[#This Row],[NIPNAS]],Target_CC[],COLUMN(D$2)+9,0)</f>
        <v>40490897.5</v>
      </c>
      <c r="S340" s="22">
        <f>Target_AM[[#This Row],[PROPORSI]]*VLOOKUP(Target_AM[[#This Row],[NIPNAS]],Target_CC[],COLUMN(E$2)+9,0)</f>
        <v>40490897.5</v>
      </c>
      <c r="T340" s="22">
        <f>Target_AM[[#This Row],[PROPORSI]]*VLOOKUP(Target_AM[[#This Row],[NIPNAS]],Target_CC[],COLUMN(F$2)+9,0)</f>
        <v>40490897.5</v>
      </c>
      <c r="U340" s="22">
        <f>Target_AM[[#This Row],[PROPORSI]]*VLOOKUP(Target_AM[[#This Row],[NIPNAS]],Target_CC[],COLUMN(G$2)+9,0)</f>
        <v>40490897.5</v>
      </c>
      <c r="V340" s="22">
        <f>Target_AM[[#This Row],[PROPORSI]]*VLOOKUP(Target_AM[[#This Row],[NIPNAS]],Target_CC[],COLUMN(H$2)+9,0)</f>
        <v>40490897.5</v>
      </c>
      <c r="W340" s="22">
        <f>Target_AM[[#This Row],[PROPORSI]]*VLOOKUP(Target_AM[[#This Row],[NIPNAS]],Target_CC[],COLUMN(I$2)+9,0)</f>
        <v>40490897.5</v>
      </c>
      <c r="X340" s="22">
        <f>Target_AM[[#This Row],[PROPORSI]]*VLOOKUP(Target_AM[[#This Row],[NIPNAS]],Target_CC[],COLUMN(J$2)+9,0)</f>
        <v>40490897.5</v>
      </c>
      <c r="Y340" s="22">
        <f>Target_AM[[#This Row],[PROPORSI]]*VLOOKUP(Target_AM[[#This Row],[NIPNAS]],Target_CC[],COLUMN(K$2)+9,0)</f>
        <v>40490897.5</v>
      </c>
      <c r="Z340" s="22">
        <f>Target_AM[[#This Row],[PROPORSI]]*VLOOKUP(Target_AM[[#This Row],[NIPNAS]],Target_CC[],COLUMN(L$2)+9,0)</f>
        <v>40490897.5</v>
      </c>
      <c r="AA340" s="22">
        <f>Target_AM[[#This Row],[PROPORSI]]*VLOOKUP(Target_AM[[#This Row],[NIPNAS]],Target_CC[],COLUMN(M$2)+9,0)</f>
        <v>485890770</v>
      </c>
      <c r="AB340" s="22">
        <f>Target_AM[[#This Row],[PROPORSI]]*VLOOKUP(Target_AM[[#This Row],[NIPNAS]],Target_CC[],COLUMN(N$2)+9,0)</f>
        <v>2519492.5874229078</v>
      </c>
      <c r="AC340" s="22">
        <f>Target_AM[[#This Row],[PROPORSI]]*VLOOKUP(Target_AM[[#This Row],[NIPNAS]],Target_CC[],COLUMN(O$2)+9,0)</f>
        <v>16723185.926372752</v>
      </c>
      <c r="AD340" s="22">
        <f>Target_AM[[#This Row],[PROPORSI]]*VLOOKUP(Target_AM[[#This Row],[NIPNAS]],Target_CC[],COLUMN(P$2)+9,0)</f>
        <v>14837961.372673903</v>
      </c>
      <c r="AE340" s="22">
        <f>Target_AM[[#This Row],[PROPORSI]]*VLOOKUP(Target_AM[[#This Row],[NIPNAS]],Target_CC[],COLUMN(Q$2)+9,0)</f>
        <v>10994799.365509607</v>
      </c>
      <c r="AF340" s="22">
        <f>Target_AM[[#This Row],[PROPORSI]]*VLOOKUP(Target_AM[[#This Row],[NIPNAS]],Target_CC[],COLUMN(R$2)+9,0)</f>
        <v>11255418.077326456</v>
      </c>
      <c r="AG340" s="22">
        <f>Target_AM[[#This Row],[PROPORSI]]*VLOOKUP(Target_AM[[#This Row],[NIPNAS]],Target_CC[],COLUMN(S$2)+9,0)</f>
        <v>11352770.097395284</v>
      </c>
      <c r="AH340" s="22">
        <f>Target_AM[[#This Row],[PROPORSI]]*VLOOKUP(Target_AM[[#This Row],[NIPNAS]],Target_CC[],COLUMN(T$2)+9,0)</f>
        <v>13930455.830220155</v>
      </c>
      <c r="AI340" s="22">
        <f>Target_AM[[#This Row],[PROPORSI]]*VLOOKUP(Target_AM[[#This Row],[NIPNAS]],Target_CC[],COLUMN(U$2)+9,0)</f>
        <v>13699251.756236218</v>
      </c>
      <c r="AJ340" s="22">
        <f>Target_AM[[#This Row],[PROPORSI]]*VLOOKUP(Target_AM[[#This Row],[NIPNAS]],Target_CC[],COLUMN(V$2)+9,0)</f>
        <v>13690728.032621467</v>
      </c>
      <c r="AK340" s="22">
        <f>Target_AM[[#This Row],[PROPORSI]]*VLOOKUP(Target_AM[[#This Row],[NIPNAS]],Target_CC[],COLUMN(W$2)+9,0)</f>
        <v>13886937.697366493</v>
      </c>
      <c r="AL340" s="22">
        <f>Target_AM[[#This Row],[PROPORSI]]*VLOOKUP(Target_AM[[#This Row],[NIPNAS]],Target_CC[],COLUMN(X$2)+9,0)</f>
        <v>13571409.057045715</v>
      </c>
      <c r="AM340" s="22">
        <f>Target_AM[[#This Row],[PROPORSI]]*VLOOKUP(Target_AM[[#This Row],[NIPNAS]],Target_CC[],COLUMN(Y$2)+9,0)</f>
        <v>13537590.199809046</v>
      </c>
      <c r="AN340" s="22">
        <f>Target_AM[[#This Row],[PROPORSI]]*VLOOKUP(Target_AM[[#This Row],[NIPNAS]],Target_CC[],COLUMN(Z$2)+9,0)</f>
        <v>150000000</v>
      </c>
      <c r="AO340" s="22">
        <f>Target_AM[[#This Row],[PROPORSI]]*VLOOKUP(Target_AM[[#This Row],[NIPNAS]],Target_CC[],COLUMN(AA$2)+9,0)</f>
        <v>43010390.087422907</v>
      </c>
      <c r="AP340" s="22">
        <f>Target_AM[[#This Row],[PROPORSI]]*VLOOKUP(Target_AM[[#This Row],[NIPNAS]],Target_CC[],COLUMN(AB$2)+9,0)</f>
        <v>57214083.426372752</v>
      </c>
      <c r="AQ340" s="22">
        <f>Target_AM[[#This Row],[PROPORSI]]*VLOOKUP(Target_AM[[#This Row],[NIPNAS]],Target_CC[],COLUMN(AC$2)+9,0)</f>
        <v>55328858.872673899</v>
      </c>
      <c r="AR340" s="22">
        <f>Target_AM[[#This Row],[PROPORSI]]*VLOOKUP(Target_AM[[#This Row],[NIPNAS]],Target_CC[],COLUMN(AD$2)+9,0)</f>
        <v>51485696.865509607</v>
      </c>
      <c r="AS340" s="22">
        <f>Target_AM[[#This Row],[PROPORSI]]*VLOOKUP(Target_AM[[#This Row],[NIPNAS]],Target_CC[],COLUMN(AE$2)+9,0)</f>
        <v>51746315.577326454</v>
      </c>
      <c r="AT340" s="22">
        <f>Target_AM[[#This Row],[PROPORSI]]*VLOOKUP(Target_AM[[#This Row],[NIPNAS]],Target_CC[],COLUMN(AF$2)+9,0)</f>
        <v>51843667.597395286</v>
      </c>
      <c r="AU340" s="22">
        <f>Target_AM[[#This Row],[PROPORSI]]*VLOOKUP(Target_AM[[#This Row],[NIPNAS]],Target_CC[],COLUMN(AG$2)+9,0)</f>
        <v>54421353.330220155</v>
      </c>
      <c r="AV340" s="22">
        <f>Target_AM[[#This Row],[PROPORSI]]*VLOOKUP(Target_AM[[#This Row],[NIPNAS]],Target_CC[],COLUMN(AH$2)+9,0)</f>
        <v>54190149.256236218</v>
      </c>
      <c r="AW340" s="22">
        <f>Target_AM[[#This Row],[PROPORSI]]*VLOOKUP(Target_AM[[#This Row],[NIPNAS]],Target_CC[],COLUMN(AI$2)+9,0)</f>
        <v>54181625.532621466</v>
      </c>
      <c r="AX340" s="22">
        <f>Target_AM[[#This Row],[PROPORSI]]*VLOOKUP(Target_AM[[#This Row],[NIPNAS]],Target_CC[],COLUMN(AJ$2)+9,0)</f>
        <v>54377835.197366491</v>
      </c>
      <c r="AY340" s="22">
        <f>Target_AM[[#This Row],[PROPORSI]]*VLOOKUP(Target_AM[[#This Row],[NIPNAS]],Target_CC[],COLUMN(AK$2)+9,0)</f>
        <v>54062306.557045713</v>
      </c>
      <c r="AZ340" s="22">
        <f>Target_AM[[#This Row],[PROPORSI]]*VLOOKUP(Target_AM[[#This Row],[NIPNAS]],Target_CC[],COLUMN(AL$2)+9,0)</f>
        <v>54028487.699809045</v>
      </c>
      <c r="BA340" s="22">
        <f>Target_AM[[#This Row],[PROPORSI]]*VLOOKUP(Target_AM[[#This Row],[NIPNAS]],Target_CC[],COLUMN(AM$2)+9,0)</f>
        <v>635890770</v>
      </c>
      <c r="BB340" s="22">
        <f>Target_AM[[#This Row],[PROPORSI]]*VLOOKUP(Target_AM[[#This Row],[NIPNAS]],Target_CC[],COLUMN(AN$2)+9,0)</f>
        <v>199215.82705241925</v>
      </c>
      <c r="BC340" s="22">
        <f>Target_AM[[#This Row],[PROPORSI]]*VLOOKUP(Target_AM[[#This Row],[NIPNAS]],Target_CC[],COLUMN(AO$2)+9,0)</f>
        <v>200067.41466366532</v>
      </c>
      <c r="BD340" s="22">
        <f>Target_AM[[#This Row],[PROPORSI]]*VLOOKUP(Target_AM[[#This Row],[NIPNAS]],Target_CC[],COLUMN(AP$2)+9,0)</f>
        <v>199095.93555636608</v>
      </c>
      <c r="BE340" s="22">
        <f>Target_AM[[#This Row],[PROPORSI]]*VLOOKUP(Target_AM[[#This Row],[NIPNAS]],Target_CC[],COLUMN(AQ$2)+9,0)</f>
        <v>196593.17647499917</v>
      </c>
      <c r="BF340" s="22">
        <f>Target_AM[[#This Row],[PROPORSI]]*VLOOKUP(Target_AM[[#This Row],[NIPNAS]],Target_CC[],COLUMN(AR$2)+9,0)</f>
        <v>198483.96039455751</v>
      </c>
      <c r="BG340" s="22">
        <f>Target_AM[[#This Row],[PROPORSI]]*VLOOKUP(Target_AM[[#This Row],[NIPNAS]],Target_CC[],COLUMN(AS$2)+9,0)</f>
        <v>199368.29775935636</v>
      </c>
      <c r="BH340" s="22">
        <f>Target_AM[[#This Row],[PROPORSI]]*VLOOKUP(Target_AM[[#This Row],[NIPNAS]],Target_CC[],COLUMN(AT$2)+9,0)</f>
        <v>219673.08379377046</v>
      </c>
      <c r="BI340" s="22">
        <f>Target_AM[[#This Row],[PROPORSI]]*VLOOKUP(Target_AM[[#This Row],[NIPNAS]],Target_CC[],COLUMN(AU$2)+9,0)</f>
        <v>217620.47173790718</v>
      </c>
      <c r="BJ340" s="22">
        <f>Target_AM[[#This Row],[PROPORSI]]*VLOOKUP(Target_AM[[#This Row],[NIPNAS]],Target_CC[],COLUMN(AV$2)+9,0)</f>
        <v>217553.89212845362</v>
      </c>
      <c r="BK340" s="22">
        <f>Target_AM[[#This Row],[PROPORSI]]*VLOOKUP(Target_AM[[#This Row],[NIPNAS]],Target_CC[],COLUMN(AW$2)+9,0)</f>
        <v>219333.15955167846</v>
      </c>
      <c r="BL340" s="22">
        <f>Target_AM[[#This Row],[PROPORSI]]*VLOOKUP(Target_AM[[#This Row],[NIPNAS]],Target_CC[],COLUMN(AX$2)+9,0)</f>
        <v>216498.55274251371</v>
      </c>
      <c r="BM340" s="22">
        <f>Target_AM[[#This Row],[PROPORSI]]*VLOOKUP(Target_AM[[#This Row],[NIPNAS]],Target_CC[],COLUMN(AY$2)+9,0)</f>
        <v>216496.2281443135</v>
      </c>
      <c r="BN340" s="22">
        <f>Target_AM[[#This Row],[PROPORSI]]*VLOOKUP(Target_AM[[#This Row],[NIPNAS]],Target_CC[],COLUMN(AZ$2)+9,0)</f>
        <v>2500000.0000000009</v>
      </c>
      <c r="BO340" s="22">
        <f>Target_AM[[#This Row],[PROPORSI]]*VLOOKUP(Target_AM[[#This Row],[NIPNAS]],Target_CC[],COLUMN(BA$2)+9,0)</f>
        <v>40490897.5</v>
      </c>
      <c r="BP340" s="22">
        <f>Target_AM[[#This Row],[PROPORSI]]*VLOOKUP(Target_AM[[#This Row],[NIPNAS]],Target_CC[],COLUMN(BB$2)+9,0)</f>
        <v>-11876054</v>
      </c>
      <c r="BQ340" s="22">
        <f>Target_AM[[#This Row],[PROPORSI]]*VLOOKUP(Target_AM[[#This Row],[NIPNAS]],Target_CC[],COLUMN(BC$2)+9,0)</f>
        <v>4541558.5</v>
      </c>
      <c r="BR340" s="22">
        <f>Target_AM[[#This Row],[PROPORSI]]*VLOOKUP(Target_AM[[#This Row],[NIPNAS]],Target_CC[],COLUMN(BD$2)+9,0)</f>
        <v>4314480.5750000002</v>
      </c>
      <c r="BS340" s="22">
        <f>Target_AM[[#This Row],[PROPORSI]]*VLOOKUP(Target_AM[[#This Row],[NIPNAS]],Target_CC[],COLUMN(BE$2)+9,0)</f>
        <v>4314480.5750000002</v>
      </c>
      <c r="BT340" s="22">
        <f>Target_AM[[#This Row],[PROPORSI]]*VLOOKUP(Target_AM[[#This Row],[NIPNAS]],Target_CC[],COLUMN(BF$2)+9,0)</f>
        <v>4314480.5750000002</v>
      </c>
      <c r="BU340" s="22">
        <f>Target_AM[[#This Row],[PROPORSI]]*VLOOKUP(Target_AM[[#This Row],[NIPNAS]],Target_CC[],COLUMN(BG$2)+9,0)</f>
        <v>4314480.5750000002</v>
      </c>
      <c r="BV340" s="22">
        <f>Target_AM[[#This Row],[PROPORSI]]*VLOOKUP(Target_AM[[#This Row],[NIPNAS]],Target_CC[],COLUMN(BH$2)+9,0)</f>
        <v>4314480.5750000002</v>
      </c>
      <c r="BW340" s="22">
        <f>Target_AM[[#This Row],[PROPORSI]]*VLOOKUP(Target_AM[[#This Row],[NIPNAS]],Target_CC[],COLUMN(BI$2)+9,0)</f>
        <v>4314480.5750000002</v>
      </c>
      <c r="BX340" s="22">
        <f>Target_AM[[#This Row],[PROPORSI]]*VLOOKUP(Target_AM[[#This Row],[NIPNAS]],Target_CC[],COLUMN(BJ$2)+9,0)</f>
        <v>4314480.5750000002</v>
      </c>
      <c r="BY340" s="22">
        <f>Target_AM[[#This Row],[PROPORSI]]*VLOOKUP(Target_AM[[#This Row],[NIPNAS]],Target_CC[],COLUMN(BK$2)+9,0)</f>
        <v>4314480.5750000002</v>
      </c>
      <c r="BZ340" s="22">
        <f>Target_AM[[#This Row],[PROPORSI]]*VLOOKUP(Target_AM[[#This Row],[NIPNAS]],Target_CC[],COLUMN(BL$2)+9,0)</f>
        <v>4314480.5750000002</v>
      </c>
      <c r="CA340" s="22">
        <f>Target_AM[[#This Row],[PROPORSI]]*VLOOKUP(Target_AM[[#This Row],[NIPNAS]],Target_CC[],COLUMN(BM$2)+9,0)</f>
        <v>71986727.175000027</v>
      </c>
      <c r="CB340" s="22">
        <f>Target_AM[[#This Row],[PROPORSI]]*VLOOKUP(Target_AM[[#This Row],[NIPNAS]],Target_CC[],COLUMN(BN$2)+9,0)</f>
        <v>40490897.5</v>
      </c>
      <c r="CC340" s="22">
        <f>Target_AM[[#This Row],[PROPORSI]]*VLOOKUP(Target_AM[[#This Row],[NIPNAS]],Target_CC[],COLUMN(BO$2)+9,0)</f>
        <v>-11876054</v>
      </c>
      <c r="CD340" s="22">
        <f>Target_AM[[#This Row],[PROPORSI]]*VLOOKUP(Target_AM[[#This Row],[NIPNAS]],Target_CC[],COLUMN(BP$2)+9,0)</f>
        <v>4541558.5</v>
      </c>
      <c r="CE340" s="22">
        <f>Target_AM[[#This Row],[PROPORSI]]*VLOOKUP(Target_AM[[#This Row],[NIPNAS]],Target_CC[],COLUMN(BQ$2)+9,0)</f>
        <v>4314480.5750000002</v>
      </c>
      <c r="CF340" s="22">
        <f>Target_AM[[#This Row],[PROPORSI]]*VLOOKUP(Target_AM[[#This Row],[NIPNAS]],Target_CC[],COLUMN(BR$2)+9,0)</f>
        <v>4314480.5750000002</v>
      </c>
      <c r="CG340" s="22">
        <f>Target_AM[[#This Row],[PROPORSI]]*VLOOKUP(Target_AM[[#This Row],[NIPNAS]],Target_CC[],COLUMN(BS$2)+9,0)</f>
        <v>4314480.5750000002</v>
      </c>
      <c r="CH340" s="22">
        <f>Target_AM[[#This Row],[PROPORSI]]*VLOOKUP(Target_AM[[#This Row],[NIPNAS]],Target_CC[],COLUMN(BT$2)+9,0)</f>
        <v>4314480.5750000002</v>
      </c>
      <c r="CI340" s="22">
        <f>Target_AM[[#This Row],[PROPORSI]]*VLOOKUP(Target_AM[[#This Row],[NIPNAS]],Target_CC[],COLUMN(BU$2)+9,0)</f>
        <v>4314480.5750000002</v>
      </c>
      <c r="CJ340" s="22">
        <f>Target_AM[[#This Row],[PROPORSI]]*VLOOKUP(Target_AM[[#This Row],[NIPNAS]],Target_CC[],COLUMN(BV$2)+9,0)</f>
        <v>4314480.5750000002</v>
      </c>
      <c r="CK340" s="22">
        <f>Target_AM[[#This Row],[PROPORSI]]*VLOOKUP(Target_AM[[#This Row],[NIPNAS]],Target_CC[],COLUMN(BW$2)+9,0)</f>
        <v>4314480.5750000002</v>
      </c>
      <c r="CL340" s="22">
        <f>Target_AM[[#This Row],[PROPORSI]]*VLOOKUP(Target_AM[[#This Row],[NIPNAS]],Target_CC[],COLUMN(BX$2)+9,0)</f>
        <v>4314480.5750000002</v>
      </c>
      <c r="CM340" s="22">
        <f>Target_AM[[#This Row],[PROPORSI]]*VLOOKUP(Target_AM[[#This Row],[NIPNAS]],Target_CC[],COLUMN(BY$2)+9,0)</f>
        <v>4314480.5750000002</v>
      </c>
      <c r="CN340" s="22">
        <f>Target_AM[[#This Row],[PROPORSI]]*VLOOKUP(Target_AM[[#This Row],[NIPNAS]],Target_CC[],COLUMN(BZ$2)+9,0)</f>
        <v>71986727.175000027</v>
      </c>
      <c r="CO340" s="22">
        <f>Target_AM[[#This Row],[PROPORSI]]*VLOOKUP(Target_AM[[#This Row],[NIPNAS]],Target_CC[],COLUMN(CA$2)+9,0)</f>
        <v>0</v>
      </c>
      <c r="CP340" s="22">
        <f>Target_AM[[#This Row],[PROPORSI]]*VLOOKUP(Target_AM[[#This Row],[NIPNAS]],Target_CC[],COLUMN(CB$2)+9,0)</f>
        <v>0</v>
      </c>
      <c r="CQ340" s="22">
        <f>Target_AM[[#This Row],[PROPORSI]]*VLOOKUP(Target_AM[[#This Row],[NIPNAS]],Target_CC[],COLUMN(CC$2)+9,0)</f>
        <v>0</v>
      </c>
      <c r="CR340" s="22">
        <f>Target_AM[[#This Row],[PROPORSI]]*VLOOKUP(Target_AM[[#This Row],[NIPNAS]],Target_CC[],COLUMN(CD$2)+9,0)</f>
        <v>0</v>
      </c>
      <c r="CS340" s="22">
        <f>Target_AM[[#This Row],[PROPORSI]]*VLOOKUP(Target_AM[[#This Row],[NIPNAS]],Target_CC[],COLUMN(CE$2)+9,0)</f>
        <v>0</v>
      </c>
      <c r="CT340" s="22">
        <f>Target_AM[[#This Row],[PROPORSI]]*VLOOKUP(Target_AM[[#This Row],[NIPNAS]],Target_CC[],COLUMN(CF$2)+9,0)</f>
        <v>0</v>
      </c>
      <c r="CU340" s="22">
        <f>Target_AM[[#This Row],[PROPORSI]]*VLOOKUP(Target_AM[[#This Row],[NIPNAS]],Target_CC[],COLUMN(CG$2)+9,0)</f>
        <v>0</v>
      </c>
      <c r="CV340" s="22">
        <f>Target_AM[[#This Row],[PROPORSI]]*VLOOKUP(Target_AM[[#This Row],[NIPNAS]],Target_CC[],COLUMN(CH$2)+9,0)</f>
        <v>0</v>
      </c>
      <c r="CW340" s="22">
        <f>Target_AM[[#This Row],[PROPORSI]]*VLOOKUP(Target_AM[[#This Row],[NIPNAS]],Target_CC[],COLUMN(CI$2)+9,0)</f>
        <v>0</v>
      </c>
      <c r="CX340" s="22">
        <f>Target_AM[[#This Row],[PROPORSI]]*VLOOKUP(Target_AM[[#This Row],[NIPNAS]],Target_CC[],COLUMN(CJ$2)+9,0)</f>
        <v>0</v>
      </c>
      <c r="CY340" s="22">
        <f>Target_AM[[#This Row],[PROPORSI]]*VLOOKUP(Target_AM[[#This Row],[NIPNAS]],Target_CC[],COLUMN(CK$2)+9,0)</f>
        <v>0</v>
      </c>
      <c r="CZ340" s="22">
        <f>Target_AM[[#This Row],[PROPORSI]]*VLOOKUP(Target_AM[[#This Row],[NIPNAS]],Target_CC[],COLUMN(CL$2)+9,0)</f>
        <v>0</v>
      </c>
      <c r="DA340" s="22">
        <f>Target_AM[[#This Row],[PROPORSI]]*VLOOKUP(Target_AM[[#This Row],[NIPNAS]],Target_CC[],COLUMN(CM$2)+9,0)</f>
        <v>0</v>
      </c>
      <c r="DB340" s="22">
        <f>Target_AM[[#This Row],[PROPORSI]]*VLOOKUP(Target_AM[[#This Row],[NIPNAS]],Target_CC[],COLUMN(CN$2)+9,0)</f>
        <v>0</v>
      </c>
      <c r="DC340" s="22">
        <f>Target_AM[[#This Row],[PROPORSI]]*VLOOKUP(Target_AM[[#This Row],[NIPNAS]],Target_CC[],COLUMN(CO$2)+9,0)</f>
        <v>0</v>
      </c>
      <c r="DD340" s="22">
        <f>Target_AM[[#This Row],[PROPORSI]]*VLOOKUP(Target_AM[[#This Row],[NIPNAS]],Target_CC[],COLUMN(CP$2)+9,0)</f>
        <v>0</v>
      </c>
      <c r="DE340" s="22">
        <f>Target_AM[[#This Row],[PROPORSI]]*VLOOKUP(Target_AM[[#This Row],[NIPNAS]],Target_CC[],COLUMN(CQ$2)+9,0)</f>
        <v>0</v>
      </c>
      <c r="DF340" s="22">
        <f>Target_AM[[#This Row],[PROPORSI]]*VLOOKUP(Target_AM[[#This Row],[NIPNAS]],Target_CC[],COLUMN(CR$2)+9,0)</f>
        <v>0</v>
      </c>
      <c r="DG340" s="22">
        <f>Target_AM[[#This Row],[PROPORSI]]*VLOOKUP(Target_AM[[#This Row],[NIPNAS]],Target_CC[],COLUMN(CS$2)+9,0)</f>
        <v>0</v>
      </c>
      <c r="DH340" s="22">
        <f>Target_AM[[#This Row],[PROPORSI]]*VLOOKUP(Target_AM[[#This Row],[NIPNAS]],Target_CC[],COLUMN(CT$2)+9,0)</f>
        <v>0</v>
      </c>
      <c r="DI340" s="22">
        <f>Target_AM[[#This Row],[PROPORSI]]*VLOOKUP(Target_AM[[#This Row],[NIPNAS]],Target_CC[],COLUMN(CU$2)+9,0)</f>
        <v>0</v>
      </c>
      <c r="DJ340" s="22">
        <f>Target_AM[[#This Row],[PROPORSI]]*VLOOKUP(Target_AM[[#This Row],[NIPNAS]],Target_CC[],COLUMN(CV$2)+9,0)</f>
        <v>0</v>
      </c>
      <c r="DK340" s="22">
        <f>Target_AM[[#This Row],[PROPORSI]]*VLOOKUP(Target_AM[[#This Row],[NIPNAS]],Target_CC[],COLUMN(CW$2)+9,0)</f>
        <v>0</v>
      </c>
      <c r="DL340" s="22">
        <f>Target_AM[[#This Row],[PROPORSI]]*VLOOKUP(Target_AM[[#This Row],[NIPNAS]],Target_CC[],COLUMN(CX$2)+9,0)</f>
        <v>0</v>
      </c>
      <c r="DM340" s="22">
        <f>Target_AM[[#This Row],[PROPORSI]]*VLOOKUP(Target_AM[[#This Row],[NIPNAS]],Target_CC[],COLUMN(CY$2)+9,0)</f>
        <v>0</v>
      </c>
      <c r="DN340" s="22">
        <f>Target_AM[[#This Row],[PROPORSI]]*VLOOKUP(Target_AM[[#This Row],[NIPNAS]],Target_CC[],COLUMN(CZ$2)+9,0)</f>
        <v>0</v>
      </c>
      <c r="DO340" s="22">
        <f>Target_AM[[#This Row],[PROPORSI]]*VLOOKUP(Target_AM[[#This Row],[NIPNAS]],Target_CC[],COLUMN(DA$2)+9,0)</f>
        <v>0</v>
      </c>
      <c r="DP340" s="22">
        <f>Target_AM[[#This Row],[PROPORSI]]*VLOOKUP(Target_AM[[#This Row],[NIPNAS]],Target_CC[],COLUMN(DB$2)+9,0)</f>
        <v>0</v>
      </c>
      <c r="DQ340" s="22">
        <f>Target_AM[[#This Row],[PROPORSI]]*VLOOKUP(Target_AM[[#This Row],[NIPNAS]],Target_CC[],COLUMN(DC$2)+9,0)</f>
        <v>0</v>
      </c>
      <c r="DR340" s="22">
        <f>Target_AM[[#This Row],[PROPORSI]]*VLOOKUP(Target_AM[[#This Row],[NIPNAS]],Target_CC[],COLUMN(DD$2)+9,0)</f>
        <v>0</v>
      </c>
      <c r="DS340" s="22">
        <f>Target_AM[[#This Row],[PROPORSI]]*VLOOKUP(Target_AM[[#This Row],[NIPNAS]],Target_CC[],COLUMN(DE$2)+9,0)</f>
        <v>0</v>
      </c>
      <c r="DT340" s="22">
        <f>Target_AM[[#This Row],[PROPORSI]]*VLOOKUP(Target_AM[[#This Row],[NIPNAS]],Target_CC[],COLUMN(DF$2)+9,0)</f>
        <v>0</v>
      </c>
      <c r="DU340" s="22">
        <f>Target_AM[[#This Row],[PROPORSI]]*VLOOKUP(Target_AM[[#This Row],[NIPNAS]],Target_CC[],COLUMN(DG$2)+9,0)</f>
        <v>0</v>
      </c>
      <c r="DV340" s="22">
        <f>Target_AM[[#This Row],[PROPORSI]]*VLOOKUP(Target_AM[[#This Row],[NIPNAS]],Target_CC[],COLUMN(DH$2)+9,0)</f>
        <v>0</v>
      </c>
      <c r="DW340" s="22">
        <f>Target_AM[[#This Row],[PROPORSI]]*VLOOKUP(Target_AM[[#This Row],[NIPNAS]],Target_CC[],COLUMN(DI$2)+9,0)</f>
        <v>0</v>
      </c>
      <c r="DX340" s="22">
        <f>Target_AM[[#This Row],[PROPORSI]]*VLOOKUP(Target_AM[[#This Row],[NIPNAS]],Target_CC[],COLUMN(DJ$2)+9,0)</f>
        <v>0</v>
      </c>
      <c r="DY340" s="22">
        <f>Target_AM[[#This Row],[PROPORSI]]*VLOOKUP(Target_AM[[#This Row],[NIPNAS]],Target_CC[],COLUMN(DK$2)+9,0)</f>
        <v>0</v>
      </c>
      <c r="DZ340" s="22">
        <f>Target_AM[[#This Row],[PROPORSI]]*VLOOKUP(Target_AM[[#This Row],[NIPNAS]],Target_CC[],COLUMN(DL$2)+9,0)</f>
        <v>0</v>
      </c>
      <c r="EA340" s="22">
        <f>Target_AM[[#This Row],[PROPORSI]]*VLOOKUP(Target_AM[[#This Row],[NIPNAS]],Target_CC[],COLUMN(DM$2)+9,0)</f>
        <v>0</v>
      </c>
    </row>
    <row r="341" spans="2:131" x14ac:dyDescent="0.3">
      <c r="B341">
        <v>980067</v>
      </c>
      <c r="C341" t="s">
        <v>1073</v>
      </c>
      <c r="D341">
        <v>1</v>
      </c>
      <c r="E341" s="8">
        <v>45658</v>
      </c>
      <c r="F341">
        <v>3220062</v>
      </c>
      <c r="G341" t="s">
        <v>684</v>
      </c>
      <c r="J341" t="s">
        <v>294</v>
      </c>
      <c r="K341" t="s">
        <v>25</v>
      </c>
      <c r="L341" t="s">
        <v>159</v>
      </c>
      <c r="M341" t="s">
        <v>29</v>
      </c>
      <c r="N341" s="23">
        <f>Target_AM[[#This Row],[PROPORSI]]*VLOOKUP(Target_AM[[#This Row],[NIPNAS]],Target_CC[],9,0)</f>
        <v>67035971.349401169</v>
      </c>
      <c r="O341" s="22">
        <f>Target_AM[[#This Row],[PROPORSI]]*VLOOKUP(Target_AM[[#This Row],[NIPNAS]],Target_CC[],COLUMN(A$2)+9,0)</f>
        <v>3028297.7272727275</v>
      </c>
      <c r="P341" s="22">
        <f>Target_AM[[#This Row],[PROPORSI]]*VLOOKUP(Target_AM[[#This Row],[NIPNAS]],Target_CC[],COLUMN(B$2)+9,0)</f>
        <v>3187681.8181818184</v>
      </c>
      <c r="Q341" s="22">
        <f>Target_AM[[#This Row],[PROPORSI]]*VLOOKUP(Target_AM[[#This Row],[NIPNAS]],Target_CC[],COLUMN(C$2)+9,0)</f>
        <v>2868913.6363636362</v>
      </c>
      <c r="R341" s="22">
        <f>Target_AM[[#This Row],[PROPORSI]]*VLOOKUP(Target_AM[[#This Row],[NIPNAS]],Target_CC[],COLUMN(D$2)+9,0)</f>
        <v>2550145.4545454546</v>
      </c>
      <c r="S341" s="22">
        <f>Target_AM[[#This Row],[PROPORSI]]*VLOOKUP(Target_AM[[#This Row],[NIPNAS]],Target_CC[],COLUMN(E$2)+9,0)</f>
        <v>2709529.5454545459</v>
      </c>
      <c r="T341" s="22">
        <f>Target_AM[[#This Row],[PROPORSI]]*VLOOKUP(Target_AM[[#This Row],[NIPNAS]],Target_CC[],COLUMN(F$2)+9,0)</f>
        <v>2868913.6363636362</v>
      </c>
      <c r="U341" s="22">
        <f>Target_AM[[#This Row],[PROPORSI]]*VLOOKUP(Target_AM[[#This Row],[NIPNAS]],Target_CC[],COLUMN(G$2)+9,0)</f>
        <v>3665834.0909090913</v>
      </c>
      <c r="V341" s="22">
        <f>Target_AM[[#This Row],[PROPORSI]]*VLOOKUP(Target_AM[[#This Row],[NIPNAS]],Target_CC[],COLUMN(H$2)+9,0)</f>
        <v>3347065.9090909096</v>
      </c>
      <c r="W341" s="22">
        <f>Target_AM[[#This Row],[PROPORSI]]*VLOOKUP(Target_AM[[#This Row],[NIPNAS]],Target_CC[],COLUMN(I$2)+9,0)</f>
        <v>3347065.9090909096</v>
      </c>
      <c r="X341" s="22">
        <f>Target_AM[[#This Row],[PROPORSI]]*VLOOKUP(Target_AM[[#This Row],[NIPNAS]],Target_CC[],COLUMN(J$2)+9,0)</f>
        <v>3665834.0909090913</v>
      </c>
      <c r="Y341" s="22">
        <f>Target_AM[[#This Row],[PROPORSI]]*VLOOKUP(Target_AM[[#This Row],[NIPNAS]],Target_CC[],COLUMN(K$2)+9,0)</f>
        <v>3187681.8181818184</v>
      </c>
      <c r="Z341" s="22">
        <f>Target_AM[[#This Row],[PROPORSI]]*VLOOKUP(Target_AM[[#This Row],[NIPNAS]],Target_CC[],COLUMN(L$2)+9,0)</f>
        <v>3347065.9090909096</v>
      </c>
      <c r="AA341" s="22">
        <f>Target_AM[[#This Row],[PROPORSI]]*VLOOKUP(Target_AM[[#This Row],[NIPNAS]],Target_CC[],COLUMN(M$2)+9,0)</f>
        <v>37774029.545454547</v>
      </c>
      <c r="AB341" s="22">
        <f>Target_AM[[#This Row],[PROPORSI]]*VLOOKUP(Target_AM[[#This Row],[NIPNAS]],Target_CC[],COLUMN(N$2)+9,0)</f>
        <v>13151.873972041847</v>
      </c>
      <c r="AC341" s="22">
        <f>Target_AM[[#This Row],[PROPORSI]]*VLOOKUP(Target_AM[[#This Row],[NIPNAS]],Target_CC[],COLUMN(O$2)+9,0)</f>
        <v>25128.004318181818</v>
      </c>
      <c r="AD341" s="22">
        <f>Target_AM[[#This Row],[PROPORSI]]*VLOOKUP(Target_AM[[#This Row],[NIPNAS]],Target_CC[],COLUMN(P$2)+9,0)</f>
        <v>27640.804750000003</v>
      </c>
      <c r="AE341" s="22">
        <f>Target_AM[[#This Row],[PROPORSI]]*VLOOKUP(Target_AM[[#This Row],[NIPNAS]],Target_CC[],COLUMN(Q$2)+9,0)</f>
        <v>26900.924622853538</v>
      </c>
      <c r="AF341" s="22">
        <f>Target_AM[[#This Row],[PROPORSI]]*VLOOKUP(Target_AM[[#This Row],[NIPNAS]],Target_CC[],COLUMN(R$2)+9,0)</f>
        <v>43196.677038620583</v>
      </c>
      <c r="AG341" s="22">
        <f>Target_AM[[#This Row],[PROPORSI]]*VLOOKUP(Target_AM[[#This Row],[NIPNAS]],Target_CC[],COLUMN(S$2)+9,0)</f>
        <v>38877.009334758528</v>
      </c>
      <c r="AH341" s="22">
        <f>Target_AM[[#This Row],[PROPORSI]]*VLOOKUP(Target_AM[[#This Row],[NIPNAS]],Target_CC[],COLUMN(T$2)+9,0)</f>
        <v>21958.310827965463</v>
      </c>
      <c r="AI341" s="22">
        <f>Target_AM[[#This Row],[PROPORSI]]*VLOOKUP(Target_AM[[#This Row],[NIPNAS]],Target_CC[],COLUMN(U$2)+9,0)</f>
        <v>48308.283821524019</v>
      </c>
      <c r="AJ341" s="22">
        <f>Target_AM[[#This Row],[PROPORSI]]*VLOOKUP(Target_AM[[#This Row],[NIPNAS]],Target_CC[],COLUMN(V$2)+9,0)</f>
        <v>40256.903184603347</v>
      </c>
      <c r="AK341" s="22">
        <f>Target_AM[[#This Row],[PROPORSI]]*VLOOKUP(Target_AM[[#This Row],[NIPNAS]],Target_CC[],COLUMN(W$2)+9,0)</f>
        <v>48308.283821524019</v>
      </c>
      <c r="AL341" s="22">
        <f>Target_AM[[#This Row],[PROPORSI]]*VLOOKUP(Target_AM[[#This Row],[NIPNAS]],Target_CC[],COLUMN(X$2)+9,0)</f>
        <v>52333.97413998437</v>
      </c>
      <c r="AM341" s="22">
        <f>Target_AM[[#This Row],[PROPORSI]]*VLOOKUP(Target_AM[[#This Row],[NIPNAS]],Target_CC[],COLUMN(Y$2)+9,0)</f>
        <v>52333.97413998437</v>
      </c>
      <c r="AN341" s="22">
        <f>Target_AM[[#This Row],[PROPORSI]]*VLOOKUP(Target_AM[[#This Row],[NIPNAS]],Target_CC[],COLUMN(Z$2)+9,0)</f>
        <v>438395.0239720419</v>
      </c>
      <c r="AO341" s="22">
        <f>Target_AM[[#This Row],[PROPORSI]]*VLOOKUP(Target_AM[[#This Row],[NIPNAS]],Target_CC[],COLUMN(AA$2)+9,0)</f>
        <v>3041449.6012447695</v>
      </c>
      <c r="AP341" s="22">
        <f>Target_AM[[#This Row],[PROPORSI]]*VLOOKUP(Target_AM[[#This Row],[NIPNAS]],Target_CC[],COLUMN(AB$2)+9,0)</f>
        <v>3212809.8225000002</v>
      </c>
      <c r="AQ341" s="22">
        <f>Target_AM[[#This Row],[PROPORSI]]*VLOOKUP(Target_AM[[#This Row],[NIPNAS]],Target_CC[],COLUMN(AC$2)+9,0)</f>
        <v>2896554.4411136364</v>
      </c>
      <c r="AR341" s="22">
        <f>Target_AM[[#This Row],[PROPORSI]]*VLOOKUP(Target_AM[[#This Row],[NIPNAS]],Target_CC[],COLUMN(AD$2)+9,0)</f>
        <v>2577046.3791683083</v>
      </c>
      <c r="AS341" s="22">
        <f>Target_AM[[#This Row],[PROPORSI]]*VLOOKUP(Target_AM[[#This Row],[NIPNAS]],Target_CC[],COLUMN(AE$2)+9,0)</f>
        <v>2752726.2224931666</v>
      </c>
      <c r="AT341" s="22">
        <f>Target_AM[[#This Row],[PROPORSI]]*VLOOKUP(Target_AM[[#This Row],[NIPNAS]],Target_CC[],COLUMN(AF$2)+9,0)</f>
        <v>2907790.6456983946</v>
      </c>
      <c r="AU341" s="22">
        <f>Target_AM[[#This Row],[PROPORSI]]*VLOOKUP(Target_AM[[#This Row],[NIPNAS]],Target_CC[],COLUMN(AG$2)+9,0)</f>
        <v>3687792.4017370567</v>
      </c>
      <c r="AV341" s="22">
        <f>Target_AM[[#This Row],[PROPORSI]]*VLOOKUP(Target_AM[[#This Row],[NIPNAS]],Target_CC[],COLUMN(AH$2)+9,0)</f>
        <v>3395374.1929124338</v>
      </c>
      <c r="AW341" s="22">
        <f>Target_AM[[#This Row],[PROPORSI]]*VLOOKUP(Target_AM[[#This Row],[NIPNAS]],Target_CC[],COLUMN(AI$2)+9,0)</f>
        <v>3387322.8122755131</v>
      </c>
      <c r="AX341" s="22">
        <f>Target_AM[[#This Row],[PROPORSI]]*VLOOKUP(Target_AM[[#This Row],[NIPNAS]],Target_CC[],COLUMN(AJ$2)+9,0)</f>
        <v>3714142.3747306154</v>
      </c>
      <c r="AY341" s="22">
        <f>Target_AM[[#This Row],[PROPORSI]]*VLOOKUP(Target_AM[[#This Row],[NIPNAS]],Target_CC[],COLUMN(AK$2)+9,0)</f>
        <v>3240015.7923218026</v>
      </c>
      <c r="AZ341" s="22">
        <f>Target_AM[[#This Row],[PROPORSI]]*VLOOKUP(Target_AM[[#This Row],[NIPNAS]],Target_CC[],COLUMN(AL$2)+9,0)</f>
        <v>3399399.8832308939</v>
      </c>
      <c r="BA341" s="22">
        <f>Target_AM[[#This Row],[PROPORSI]]*VLOOKUP(Target_AM[[#This Row],[NIPNAS]],Target_CC[],COLUMN(AM$2)+9,0)</f>
        <v>38212424.569426596</v>
      </c>
      <c r="BB341" s="22">
        <f>Target_AM[[#This Row],[PROPORSI]]*VLOOKUP(Target_AM[[#This Row],[NIPNAS]],Target_CC[],COLUMN(AN$2)+9,0)</f>
        <v>0</v>
      </c>
      <c r="BC341" s="22">
        <f>Target_AM[[#This Row],[PROPORSI]]*VLOOKUP(Target_AM[[#This Row],[NIPNAS]],Target_CC[],COLUMN(AO$2)+9,0)</f>
        <v>0</v>
      </c>
      <c r="BD341" s="22">
        <f>Target_AM[[#This Row],[PROPORSI]]*VLOOKUP(Target_AM[[#This Row],[NIPNAS]],Target_CC[],COLUMN(AP$2)+9,0)</f>
        <v>0</v>
      </c>
      <c r="BE341" s="22">
        <f>Target_AM[[#This Row],[PROPORSI]]*VLOOKUP(Target_AM[[#This Row],[NIPNAS]],Target_CC[],COLUMN(AQ$2)+9,0)</f>
        <v>0</v>
      </c>
      <c r="BF341" s="22">
        <f>Target_AM[[#This Row],[PROPORSI]]*VLOOKUP(Target_AM[[#This Row],[NIPNAS]],Target_CC[],COLUMN(AR$2)+9,0)</f>
        <v>0</v>
      </c>
      <c r="BG341" s="22">
        <f>Target_AM[[#This Row],[PROPORSI]]*VLOOKUP(Target_AM[[#This Row],[NIPNAS]],Target_CC[],COLUMN(AS$2)+9,0)</f>
        <v>0</v>
      </c>
      <c r="BH341" s="22">
        <f>Target_AM[[#This Row],[PROPORSI]]*VLOOKUP(Target_AM[[#This Row],[NIPNAS]],Target_CC[],COLUMN(AT$2)+9,0)</f>
        <v>0</v>
      </c>
      <c r="BI341" s="22">
        <f>Target_AM[[#This Row],[PROPORSI]]*VLOOKUP(Target_AM[[#This Row],[NIPNAS]],Target_CC[],COLUMN(AU$2)+9,0)</f>
        <v>0</v>
      </c>
      <c r="BJ341" s="22">
        <f>Target_AM[[#This Row],[PROPORSI]]*VLOOKUP(Target_AM[[#This Row],[NIPNAS]],Target_CC[],COLUMN(AV$2)+9,0)</f>
        <v>0</v>
      </c>
      <c r="BK341" s="22">
        <f>Target_AM[[#This Row],[PROPORSI]]*VLOOKUP(Target_AM[[#This Row],[NIPNAS]],Target_CC[],COLUMN(AW$2)+9,0)</f>
        <v>0</v>
      </c>
      <c r="BL341" s="22">
        <f>Target_AM[[#This Row],[PROPORSI]]*VLOOKUP(Target_AM[[#This Row],[NIPNAS]],Target_CC[],COLUMN(AX$2)+9,0)</f>
        <v>0</v>
      </c>
      <c r="BM341" s="22">
        <f>Target_AM[[#This Row],[PROPORSI]]*VLOOKUP(Target_AM[[#This Row],[NIPNAS]],Target_CC[],COLUMN(AY$2)+9,0)</f>
        <v>0</v>
      </c>
      <c r="BN341" s="22">
        <f>Target_AM[[#This Row],[PROPORSI]]*VLOOKUP(Target_AM[[#This Row],[NIPNAS]],Target_CC[],COLUMN(AZ$2)+9,0)</f>
        <v>0</v>
      </c>
      <c r="BO341" s="22">
        <f>Target_AM[[#This Row],[PROPORSI]]*VLOOKUP(Target_AM[[#This Row],[NIPNAS]],Target_CC[],COLUMN(BA$2)+9,0)</f>
        <v>3915570</v>
      </c>
      <c r="BP341" s="22">
        <f>Target_AM[[#This Row],[PROPORSI]]*VLOOKUP(Target_AM[[#This Row],[NIPNAS]],Target_CC[],COLUMN(BB$2)+9,0)</f>
        <v>3921960</v>
      </c>
      <c r="BQ341" s="22">
        <f>Target_AM[[#This Row],[PROPORSI]]*VLOOKUP(Target_AM[[#This Row],[NIPNAS]],Target_CC[],COLUMN(BC$2)+9,0)</f>
        <v>3914700</v>
      </c>
      <c r="BR341" s="22">
        <f>Target_AM[[#This Row],[PROPORSI]]*VLOOKUP(Target_AM[[#This Row],[NIPNAS]],Target_CC[],COLUMN(BD$2)+9,0)</f>
        <v>3914700</v>
      </c>
      <c r="BS341" s="22">
        <f>Target_AM[[#This Row],[PROPORSI]]*VLOOKUP(Target_AM[[#This Row],[NIPNAS]],Target_CC[],COLUMN(BE$2)+9,0)</f>
        <v>3914700</v>
      </c>
      <c r="BT341" s="22">
        <f>Target_AM[[#This Row],[PROPORSI]]*VLOOKUP(Target_AM[[#This Row],[NIPNAS]],Target_CC[],COLUMN(BF$2)+9,0)</f>
        <v>3914700</v>
      </c>
      <c r="BU341" s="22">
        <f>Target_AM[[#This Row],[PROPORSI]]*VLOOKUP(Target_AM[[#This Row],[NIPNAS]],Target_CC[],COLUMN(BG$2)+9,0)</f>
        <v>3914700</v>
      </c>
      <c r="BV341" s="22">
        <f>Target_AM[[#This Row],[PROPORSI]]*VLOOKUP(Target_AM[[#This Row],[NIPNAS]],Target_CC[],COLUMN(BH$2)+9,0)</f>
        <v>3914700</v>
      </c>
      <c r="BW341" s="22">
        <f>Target_AM[[#This Row],[PROPORSI]]*VLOOKUP(Target_AM[[#This Row],[NIPNAS]],Target_CC[],COLUMN(BI$2)+9,0)</f>
        <v>3914700</v>
      </c>
      <c r="BX341" s="22">
        <f>Target_AM[[#This Row],[PROPORSI]]*VLOOKUP(Target_AM[[#This Row],[NIPNAS]],Target_CC[],COLUMN(BJ$2)+9,0)</f>
        <v>3914700</v>
      </c>
      <c r="BY341" s="22">
        <f>Target_AM[[#This Row],[PROPORSI]]*VLOOKUP(Target_AM[[#This Row],[NIPNAS]],Target_CC[],COLUMN(BK$2)+9,0)</f>
        <v>3914700</v>
      </c>
      <c r="BZ341" s="22">
        <f>Target_AM[[#This Row],[PROPORSI]]*VLOOKUP(Target_AM[[#This Row],[NIPNAS]],Target_CC[],COLUMN(BL$2)+9,0)</f>
        <v>3914700</v>
      </c>
      <c r="CA341" s="22">
        <f>Target_AM[[#This Row],[PROPORSI]]*VLOOKUP(Target_AM[[#This Row],[NIPNAS]],Target_CC[],COLUMN(BM$2)+9,0)</f>
        <v>46984530</v>
      </c>
      <c r="CB341" s="22">
        <f>Target_AM[[#This Row],[PROPORSI]]*VLOOKUP(Target_AM[[#This Row],[NIPNAS]],Target_CC[],COLUMN(BN$2)+9,0)</f>
        <v>0</v>
      </c>
      <c r="CC341" s="22">
        <f>Target_AM[[#This Row],[PROPORSI]]*VLOOKUP(Target_AM[[#This Row],[NIPNAS]],Target_CC[],COLUMN(BO$2)+9,0)</f>
        <v>0</v>
      </c>
      <c r="CD341" s="22">
        <f>Target_AM[[#This Row],[PROPORSI]]*VLOOKUP(Target_AM[[#This Row],[NIPNAS]],Target_CC[],COLUMN(BP$2)+9,0)</f>
        <v>0</v>
      </c>
      <c r="CE341" s="22">
        <f>Target_AM[[#This Row],[PROPORSI]]*VLOOKUP(Target_AM[[#This Row],[NIPNAS]],Target_CC[],COLUMN(BQ$2)+9,0)</f>
        <v>0</v>
      </c>
      <c r="CF341" s="22">
        <f>Target_AM[[#This Row],[PROPORSI]]*VLOOKUP(Target_AM[[#This Row],[NIPNAS]],Target_CC[],COLUMN(BR$2)+9,0)</f>
        <v>0</v>
      </c>
      <c r="CG341" s="22">
        <f>Target_AM[[#This Row],[PROPORSI]]*VLOOKUP(Target_AM[[#This Row],[NIPNAS]],Target_CC[],COLUMN(BS$2)+9,0)</f>
        <v>0</v>
      </c>
      <c r="CH341" s="22">
        <f>Target_AM[[#This Row],[PROPORSI]]*VLOOKUP(Target_AM[[#This Row],[NIPNAS]],Target_CC[],COLUMN(BT$2)+9,0)</f>
        <v>0</v>
      </c>
      <c r="CI341" s="22">
        <f>Target_AM[[#This Row],[PROPORSI]]*VLOOKUP(Target_AM[[#This Row],[NIPNAS]],Target_CC[],COLUMN(BU$2)+9,0)</f>
        <v>0</v>
      </c>
      <c r="CJ341" s="22">
        <f>Target_AM[[#This Row],[PROPORSI]]*VLOOKUP(Target_AM[[#This Row],[NIPNAS]],Target_CC[],COLUMN(BV$2)+9,0)</f>
        <v>0</v>
      </c>
      <c r="CK341" s="22">
        <f>Target_AM[[#This Row],[PROPORSI]]*VLOOKUP(Target_AM[[#This Row],[NIPNAS]],Target_CC[],COLUMN(BW$2)+9,0)</f>
        <v>0</v>
      </c>
      <c r="CL341" s="22">
        <f>Target_AM[[#This Row],[PROPORSI]]*VLOOKUP(Target_AM[[#This Row],[NIPNAS]],Target_CC[],COLUMN(BX$2)+9,0)</f>
        <v>0</v>
      </c>
      <c r="CM341" s="22">
        <f>Target_AM[[#This Row],[PROPORSI]]*VLOOKUP(Target_AM[[#This Row],[NIPNAS]],Target_CC[],COLUMN(BY$2)+9,0)</f>
        <v>0</v>
      </c>
      <c r="CN341" s="22">
        <f>Target_AM[[#This Row],[PROPORSI]]*VLOOKUP(Target_AM[[#This Row],[NIPNAS]],Target_CC[],COLUMN(BZ$2)+9,0)</f>
        <v>0</v>
      </c>
      <c r="CO341" s="22">
        <f>Target_AM[[#This Row],[PROPORSI]]*VLOOKUP(Target_AM[[#This Row],[NIPNAS]],Target_CC[],COLUMN(CA$2)+9,0)</f>
        <v>3914700</v>
      </c>
      <c r="CP341" s="22">
        <f>Target_AM[[#This Row],[PROPORSI]]*VLOOKUP(Target_AM[[#This Row],[NIPNAS]],Target_CC[],COLUMN(CB$2)+9,0)</f>
        <v>3914950</v>
      </c>
      <c r="CQ341" s="22">
        <f>Target_AM[[#This Row],[PROPORSI]]*VLOOKUP(Target_AM[[#This Row],[NIPNAS]],Target_CC[],COLUMN(CC$2)+9,0)</f>
        <v>3914700</v>
      </c>
      <c r="CR341" s="22">
        <f>Target_AM[[#This Row],[PROPORSI]]*VLOOKUP(Target_AM[[#This Row],[NIPNAS]],Target_CC[],COLUMN(CD$2)+9,0)</f>
        <v>3914700</v>
      </c>
      <c r="CS341" s="22">
        <f>Target_AM[[#This Row],[PROPORSI]]*VLOOKUP(Target_AM[[#This Row],[NIPNAS]],Target_CC[],COLUMN(CE$2)+9,0)</f>
        <v>3914700</v>
      </c>
      <c r="CT341" s="22">
        <f>Target_AM[[#This Row],[PROPORSI]]*VLOOKUP(Target_AM[[#This Row],[NIPNAS]],Target_CC[],COLUMN(CF$2)+9,0)</f>
        <v>3914700</v>
      </c>
      <c r="CU341" s="22">
        <f>Target_AM[[#This Row],[PROPORSI]]*VLOOKUP(Target_AM[[#This Row],[NIPNAS]],Target_CC[],COLUMN(CG$2)+9,0)</f>
        <v>3914700</v>
      </c>
      <c r="CV341" s="22">
        <f>Target_AM[[#This Row],[PROPORSI]]*VLOOKUP(Target_AM[[#This Row],[NIPNAS]],Target_CC[],COLUMN(CH$2)+9,0)</f>
        <v>3914700</v>
      </c>
      <c r="CW341" s="22">
        <f>Target_AM[[#This Row],[PROPORSI]]*VLOOKUP(Target_AM[[#This Row],[NIPNAS]],Target_CC[],COLUMN(CI$2)+9,0)</f>
        <v>3914700</v>
      </c>
      <c r="CX341" s="22">
        <f>Target_AM[[#This Row],[PROPORSI]]*VLOOKUP(Target_AM[[#This Row],[NIPNAS]],Target_CC[],COLUMN(CJ$2)+9,0)</f>
        <v>3914700</v>
      </c>
      <c r="CY341" s="22">
        <f>Target_AM[[#This Row],[PROPORSI]]*VLOOKUP(Target_AM[[#This Row],[NIPNAS]],Target_CC[],COLUMN(CK$2)+9,0)</f>
        <v>3914700</v>
      </c>
      <c r="CZ341" s="22">
        <f>Target_AM[[#This Row],[PROPORSI]]*VLOOKUP(Target_AM[[#This Row],[NIPNAS]],Target_CC[],COLUMN(CL$2)+9,0)</f>
        <v>3914700</v>
      </c>
      <c r="DA341" s="22">
        <f>Target_AM[[#This Row],[PROPORSI]]*VLOOKUP(Target_AM[[#This Row],[NIPNAS]],Target_CC[],COLUMN(CM$2)+9,0)</f>
        <v>46976650</v>
      </c>
      <c r="DB341" s="22">
        <f>Target_AM[[#This Row],[PROPORSI]]*VLOOKUP(Target_AM[[#This Row],[NIPNAS]],Target_CC[],COLUMN(CN$2)+9,0)</f>
        <v>0</v>
      </c>
      <c r="DC341" s="22">
        <f>Target_AM[[#This Row],[PROPORSI]]*VLOOKUP(Target_AM[[#This Row],[NIPNAS]],Target_CC[],COLUMN(CO$2)+9,0)</f>
        <v>0</v>
      </c>
      <c r="DD341" s="22">
        <f>Target_AM[[#This Row],[PROPORSI]]*VLOOKUP(Target_AM[[#This Row],[NIPNAS]],Target_CC[],COLUMN(CP$2)+9,0)</f>
        <v>0</v>
      </c>
      <c r="DE341" s="22">
        <f>Target_AM[[#This Row],[PROPORSI]]*VLOOKUP(Target_AM[[#This Row],[NIPNAS]],Target_CC[],COLUMN(CQ$2)+9,0)</f>
        <v>0</v>
      </c>
      <c r="DF341" s="22">
        <f>Target_AM[[#This Row],[PROPORSI]]*VLOOKUP(Target_AM[[#This Row],[NIPNAS]],Target_CC[],COLUMN(CR$2)+9,0)</f>
        <v>0</v>
      </c>
      <c r="DG341" s="22">
        <f>Target_AM[[#This Row],[PROPORSI]]*VLOOKUP(Target_AM[[#This Row],[NIPNAS]],Target_CC[],COLUMN(CS$2)+9,0)</f>
        <v>0</v>
      </c>
      <c r="DH341" s="22">
        <f>Target_AM[[#This Row],[PROPORSI]]*VLOOKUP(Target_AM[[#This Row],[NIPNAS]],Target_CC[],COLUMN(CT$2)+9,0)</f>
        <v>0</v>
      </c>
      <c r="DI341" s="22">
        <f>Target_AM[[#This Row],[PROPORSI]]*VLOOKUP(Target_AM[[#This Row],[NIPNAS]],Target_CC[],COLUMN(CU$2)+9,0)</f>
        <v>0</v>
      </c>
      <c r="DJ341" s="22">
        <f>Target_AM[[#This Row],[PROPORSI]]*VLOOKUP(Target_AM[[#This Row],[NIPNAS]],Target_CC[],COLUMN(CV$2)+9,0)</f>
        <v>0</v>
      </c>
      <c r="DK341" s="22">
        <f>Target_AM[[#This Row],[PROPORSI]]*VLOOKUP(Target_AM[[#This Row],[NIPNAS]],Target_CC[],COLUMN(CW$2)+9,0)</f>
        <v>0</v>
      </c>
      <c r="DL341" s="22">
        <f>Target_AM[[#This Row],[PROPORSI]]*VLOOKUP(Target_AM[[#This Row],[NIPNAS]],Target_CC[],COLUMN(CX$2)+9,0)</f>
        <v>0</v>
      </c>
      <c r="DM341" s="22">
        <f>Target_AM[[#This Row],[PROPORSI]]*VLOOKUP(Target_AM[[#This Row],[NIPNAS]],Target_CC[],COLUMN(CY$2)+9,0)</f>
        <v>0</v>
      </c>
      <c r="DN341" s="22">
        <f>Target_AM[[#This Row],[PROPORSI]]*VLOOKUP(Target_AM[[#This Row],[NIPNAS]],Target_CC[],COLUMN(CZ$2)+9,0)</f>
        <v>0</v>
      </c>
      <c r="DO341" s="22">
        <f>Target_AM[[#This Row],[PROPORSI]]*VLOOKUP(Target_AM[[#This Row],[NIPNAS]],Target_CC[],COLUMN(DA$2)+9,0)</f>
        <v>0</v>
      </c>
      <c r="DP341" s="22">
        <f>Target_AM[[#This Row],[PROPORSI]]*VLOOKUP(Target_AM[[#This Row],[NIPNAS]],Target_CC[],COLUMN(DB$2)+9,0)</f>
        <v>0</v>
      </c>
      <c r="DQ341" s="22">
        <f>Target_AM[[#This Row],[PROPORSI]]*VLOOKUP(Target_AM[[#This Row],[NIPNAS]],Target_CC[],COLUMN(DC$2)+9,0)</f>
        <v>0</v>
      </c>
      <c r="DR341" s="22">
        <f>Target_AM[[#This Row],[PROPORSI]]*VLOOKUP(Target_AM[[#This Row],[NIPNAS]],Target_CC[],COLUMN(DD$2)+9,0)</f>
        <v>0</v>
      </c>
      <c r="DS341" s="22">
        <f>Target_AM[[#This Row],[PROPORSI]]*VLOOKUP(Target_AM[[#This Row],[NIPNAS]],Target_CC[],COLUMN(DE$2)+9,0)</f>
        <v>0</v>
      </c>
      <c r="DT341" s="22">
        <f>Target_AM[[#This Row],[PROPORSI]]*VLOOKUP(Target_AM[[#This Row],[NIPNAS]],Target_CC[],COLUMN(DF$2)+9,0)</f>
        <v>0</v>
      </c>
      <c r="DU341" s="22">
        <f>Target_AM[[#This Row],[PROPORSI]]*VLOOKUP(Target_AM[[#This Row],[NIPNAS]],Target_CC[],COLUMN(DG$2)+9,0)</f>
        <v>0</v>
      </c>
      <c r="DV341" s="22">
        <f>Target_AM[[#This Row],[PROPORSI]]*VLOOKUP(Target_AM[[#This Row],[NIPNAS]],Target_CC[],COLUMN(DH$2)+9,0)</f>
        <v>0</v>
      </c>
      <c r="DW341" s="22">
        <f>Target_AM[[#This Row],[PROPORSI]]*VLOOKUP(Target_AM[[#This Row],[NIPNAS]],Target_CC[],COLUMN(DI$2)+9,0)</f>
        <v>0</v>
      </c>
      <c r="DX341" s="22">
        <f>Target_AM[[#This Row],[PROPORSI]]*VLOOKUP(Target_AM[[#This Row],[NIPNAS]],Target_CC[],COLUMN(DJ$2)+9,0)</f>
        <v>0</v>
      </c>
      <c r="DY341" s="22">
        <f>Target_AM[[#This Row],[PROPORSI]]*VLOOKUP(Target_AM[[#This Row],[NIPNAS]],Target_CC[],COLUMN(DK$2)+9,0)</f>
        <v>0</v>
      </c>
      <c r="DZ341" s="22">
        <f>Target_AM[[#This Row],[PROPORSI]]*VLOOKUP(Target_AM[[#This Row],[NIPNAS]],Target_CC[],COLUMN(DL$2)+9,0)</f>
        <v>0</v>
      </c>
      <c r="EA341" s="22">
        <f>Target_AM[[#This Row],[PROPORSI]]*VLOOKUP(Target_AM[[#This Row],[NIPNAS]],Target_CC[],COLUMN(DM$2)+9,0)</f>
        <v>0</v>
      </c>
    </row>
    <row r="342" spans="2:131" x14ac:dyDescent="0.3">
      <c r="B342">
        <v>910017</v>
      </c>
      <c r="C342" t="s">
        <v>1049</v>
      </c>
      <c r="D342">
        <v>1</v>
      </c>
      <c r="E342" s="8">
        <v>45658</v>
      </c>
      <c r="F342">
        <v>19176586</v>
      </c>
      <c r="G342" t="s">
        <v>685</v>
      </c>
      <c r="J342" t="s">
        <v>296</v>
      </c>
      <c r="K342" t="s">
        <v>25</v>
      </c>
      <c r="L342" t="s">
        <v>159</v>
      </c>
      <c r="M342" t="s">
        <v>29</v>
      </c>
      <c r="N342" s="23">
        <f>Target_AM[[#This Row],[PROPORSI]]*VLOOKUP(Target_AM[[#This Row],[NIPNAS]],Target_CC[],9,0)</f>
        <v>50183131.546666674</v>
      </c>
      <c r="O342" s="22">
        <f>Target_AM[[#This Row],[PROPORSI]]*VLOOKUP(Target_AM[[#This Row],[NIPNAS]],Target_CC[],COLUMN(A$2)+9,0)</f>
        <v>4588897.3599999994</v>
      </c>
      <c r="P342" s="22">
        <f>Target_AM[[#This Row],[PROPORSI]]*VLOOKUP(Target_AM[[#This Row],[NIPNAS]],Target_CC[],COLUMN(B$2)+9,0)</f>
        <v>4361857.4919999996</v>
      </c>
      <c r="Q342" s="22">
        <f>Target_AM[[#This Row],[PROPORSI]]*VLOOKUP(Target_AM[[#This Row],[NIPNAS]],Target_CC[],COLUMN(C$2)+9,0)</f>
        <v>4405430.8000000007</v>
      </c>
      <c r="R342" s="22">
        <f>Target_AM[[#This Row],[PROPORSI]]*VLOOKUP(Target_AM[[#This Row],[NIPNAS]],Target_CC[],COLUMN(D$2)+9,0)</f>
        <v>4361857.4919999996</v>
      </c>
      <c r="S342" s="22">
        <f>Target_AM[[#This Row],[PROPORSI]]*VLOOKUP(Target_AM[[#This Row],[NIPNAS]],Target_CC[],COLUMN(E$2)+9,0)</f>
        <v>4231137.568</v>
      </c>
      <c r="T342" s="22">
        <f>Target_AM[[#This Row],[PROPORSI]]*VLOOKUP(Target_AM[[#This Row],[NIPNAS]],Target_CC[],COLUMN(F$2)+9,0)</f>
        <v>4100417.6440000003</v>
      </c>
      <c r="U342" s="22">
        <f>Target_AM[[#This Row],[PROPORSI]]*VLOOKUP(Target_AM[[#This Row],[NIPNAS]],Target_CC[],COLUMN(G$2)+9,0)</f>
        <v>4318284.1839999994</v>
      </c>
      <c r="V342" s="22">
        <f>Target_AM[[#This Row],[PROPORSI]]*VLOOKUP(Target_AM[[#This Row],[NIPNAS]],Target_CC[],COLUMN(H$2)+9,0)</f>
        <v>4492577.4160000002</v>
      </c>
      <c r="W342" s="22">
        <f>Target_AM[[#This Row],[PROPORSI]]*VLOOKUP(Target_AM[[#This Row],[NIPNAS]],Target_CC[],COLUMN(I$2)+9,0)</f>
        <v>4449004.108</v>
      </c>
      <c r="X342" s="22">
        <f>Target_AM[[#This Row],[PROPORSI]]*VLOOKUP(Target_AM[[#This Row],[NIPNAS]],Target_CC[],COLUMN(J$2)+9,0)</f>
        <v>4449004.108</v>
      </c>
      <c r="Y342" s="22">
        <f>Target_AM[[#This Row],[PROPORSI]]*VLOOKUP(Target_AM[[#This Row],[NIPNAS]],Target_CC[],COLUMN(K$2)+9,0)</f>
        <v>4492577.4160000002</v>
      </c>
      <c r="Z342" s="22">
        <f>Target_AM[[#This Row],[PROPORSI]]*VLOOKUP(Target_AM[[#This Row],[NIPNAS]],Target_CC[],COLUMN(L$2)+9,0)</f>
        <v>4405430.8000000007</v>
      </c>
      <c r="AA342" s="22">
        <f>Target_AM[[#This Row],[PROPORSI]]*VLOOKUP(Target_AM[[#This Row],[NIPNAS]],Target_CC[],COLUMN(M$2)+9,0)</f>
        <v>52656476.388000011</v>
      </c>
      <c r="AB342" s="22">
        <f>Target_AM[[#This Row],[PROPORSI]]*VLOOKUP(Target_AM[[#This Row],[NIPNAS]],Target_CC[],COLUMN(N$2)+9,0)</f>
        <v>0</v>
      </c>
      <c r="AC342" s="22">
        <f>Target_AM[[#This Row],[PROPORSI]]*VLOOKUP(Target_AM[[#This Row],[NIPNAS]],Target_CC[],COLUMN(O$2)+9,0)</f>
        <v>690859.22431823774</v>
      </c>
      <c r="AD342" s="22">
        <f>Target_AM[[#This Row],[PROPORSI]]*VLOOKUP(Target_AM[[#This Row],[NIPNAS]],Target_CC[],COLUMN(P$2)+9,0)</f>
        <v>683729.23020126333</v>
      </c>
      <c r="AE342" s="22">
        <f>Target_AM[[#This Row],[PROPORSI]]*VLOOKUP(Target_AM[[#This Row],[NIPNAS]],Target_CC[],COLUMN(Q$2)+9,0)</f>
        <v>537486.86343142285</v>
      </c>
      <c r="AF342" s="22">
        <f>Target_AM[[#This Row],[PROPORSI]]*VLOOKUP(Target_AM[[#This Row],[NIPNAS]],Target_CC[],COLUMN(R$2)+9,0)</f>
        <v>586231.66372162709</v>
      </c>
      <c r="AG342" s="22">
        <f>Target_AM[[#This Row],[PROPORSI]]*VLOOKUP(Target_AM[[#This Row],[NIPNAS]],Target_CC[],COLUMN(S$2)+9,0)</f>
        <v>571553.53985494352</v>
      </c>
      <c r="AH342" s="22">
        <f>Target_AM[[#This Row],[PROPORSI]]*VLOOKUP(Target_AM[[#This Row],[NIPNAS]],Target_CC[],COLUMN(T$2)+9,0)</f>
        <v>710365.72728492401</v>
      </c>
      <c r="AI342" s="22">
        <f>Target_AM[[#This Row],[PROPORSI]]*VLOOKUP(Target_AM[[#This Row],[NIPNAS]],Target_CC[],COLUMN(U$2)+9,0)</f>
        <v>598269.13892134407</v>
      </c>
      <c r="AJ342" s="22">
        <f>Target_AM[[#This Row],[PROPORSI]]*VLOOKUP(Target_AM[[#This Row],[NIPNAS]],Target_CC[],COLUMN(V$2)+9,0)</f>
        <v>715610.41381648171</v>
      </c>
      <c r="AK342" s="22">
        <f>Target_AM[[#This Row],[PROPORSI]]*VLOOKUP(Target_AM[[#This Row],[NIPNAS]],Target_CC[],COLUMN(W$2)+9,0)</f>
        <v>720720.50871695695</v>
      </c>
      <c r="AL342" s="22">
        <f>Target_AM[[#This Row],[PROPORSI]]*VLOOKUP(Target_AM[[#This Row],[NIPNAS]],Target_CC[],COLUMN(X$2)+9,0)</f>
        <v>611960.29877694696</v>
      </c>
      <c r="AM342" s="22">
        <f>Target_AM[[#This Row],[PROPORSI]]*VLOOKUP(Target_AM[[#This Row],[NIPNAS]],Target_CC[],COLUMN(Y$2)+9,0)</f>
        <v>623089.45347582689</v>
      </c>
      <c r="AN342" s="22">
        <f>Target_AM[[#This Row],[PROPORSI]]*VLOOKUP(Target_AM[[#This Row],[NIPNAS]],Target_CC[],COLUMN(Z$2)+9,0)</f>
        <v>7049876.062519975</v>
      </c>
      <c r="AO342" s="22">
        <f>Target_AM[[#This Row],[PROPORSI]]*VLOOKUP(Target_AM[[#This Row],[NIPNAS]],Target_CC[],COLUMN(AA$2)+9,0)</f>
        <v>4588897.3599999994</v>
      </c>
      <c r="AP342" s="22">
        <f>Target_AM[[#This Row],[PROPORSI]]*VLOOKUP(Target_AM[[#This Row],[NIPNAS]],Target_CC[],COLUMN(AB$2)+9,0)</f>
        <v>5052716.7163182376</v>
      </c>
      <c r="AQ342" s="22">
        <f>Target_AM[[#This Row],[PROPORSI]]*VLOOKUP(Target_AM[[#This Row],[NIPNAS]],Target_CC[],COLUMN(AC$2)+9,0)</f>
        <v>5089160.0302012637</v>
      </c>
      <c r="AR342" s="22">
        <f>Target_AM[[#This Row],[PROPORSI]]*VLOOKUP(Target_AM[[#This Row],[NIPNAS]],Target_CC[],COLUMN(AD$2)+9,0)</f>
        <v>4899344.3554314226</v>
      </c>
      <c r="AS342" s="22">
        <f>Target_AM[[#This Row],[PROPORSI]]*VLOOKUP(Target_AM[[#This Row],[NIPNAS]],Target_CC[],COLUMN(AE$2)+9,0)</f>
        <v>4817369.2317216266</v>
      </c>
      <c r="AT342" s="22">
        <f>Target_AM[[#This Row],[PROPORSI]]*VLOOKUP(Target_AM[[#This Row],[NIPNAS]],Target_CC[],COLUMN(AF$2)+9,0)</f>
        <v>4671971.1838549441</v>
      </c>
      <c r="AU342" s="22">
        <f>Target_AM[[#This Row],[PROPORSI]]*VLOOKUP(Target_AM[[#This Row],[NIPNAS]],Target_CC[],COLUMN(AG$2)+9,0)</f>
        <v>5028649.9112849236</v>
      </c>
      <c r="AV342" s="22">
        <f>Target_AM[[#This Row],[PROPORSI]]*VLOOKUP(Target_AM[[#This Row],[NIPNAS]],Target_CC[],COLUMN(AH$2)+9,0)</f>
        <v>5090846.5549213439</v>
      </c>
      <c r="AW342" s="22">
        <f>Target_AM[[#This Row],[PROPORSI]]*VLOOKUP(Target_AM[[#This Row],[NIPNAS]],Target_CC[],COLUMN(AI$2)+9,0)</f>
        <v>5164614.5218164818</v>
      </c>
      <c r="AX342" s="22">
        <f>Target_AM[[#This Row],[PROPORSI]]*VLOOKUP(Target_AM[[#This Row],[NIPNAS]],Target_CC[],COLUMN(AJ$2)+9,0)</f>
        <v>5169724.6167169567</v>
      </c>
      <c r="AY342" s="22">
        <f>Target_AM[[#This Row],[PROPORSI]]*VLOOKUP(Target_AM[[#This Row],[NIPNAS]],Target_CC[],COLUMN(AK$2)+9,0)</f>
        <v>5104537.7147769472</v>
      </c>
      <c r="AZ342" s="22">
        <f>Target_AM[[#This Row],[PROPORSI]]*VLOOKUP(Target_AM[[#This Row],[NIPNAS]],Target_CC[],COLUMN(AL$2)+9,0)</f>
        <v>5028520.2534758281</v>
      </c>
      <c r="BA342" s="22">
        <f>Target_AM[[#This Row],[PROPORSI]]*VLOOKUP(Target_AM[[#This Row],[NIPNAS]],Target_CC[],COLUMN(AM$2)+9,0)</f>
        <v>59706352.450519986</v>
      </c>
      <c r="BB342" s="22">
        <f>Target_AM[[#This Row],[PROPORSI]]*VLOOKUP(Target_AM[[#This Row],[NIPNAS]],Target_CC[],COLUMN(AN$2)+9,0)</f>
        <v>0</v>
      </c>
      <c r="BC342" s="22">
        <f>Target_AM[[#This Row],[PROPORSI]]*VLOOKUP(Target_AM[[#This Row],[NIPNAS]],Target_CC[],COLUMN(AO$2)+9,0)</f>
        <v>0</v>
      </c>
      <c r="BD342" s="22">
        <f>Target_AM[[#This Row],[PROPORSI]]*VLOOKUP(Target_AM[[#This Row],[NIPNAS]],Target_CC[],COLUMN(AP$2)+9,0)</f>
        <v>0</v>
      </c>
      <c r="BE342" s="22">
        <f>Target_AM[[#This Row],[PROPORSI]]*VLOOKUP(Target_AM[[#This Row],[NIPNAS]],Target_CC[],COLUMN(AQ$2)+9,0)</f>
        <v>0</v>
      </c>
      <c r="BF342" s="22">
        <f>Target_AM[[#This Row],[PROPORSI]]*VLOOKUP(Target_AM[[#This Row],[NIPNAS]],Target_CC[],COLUMN(AR$2)+9,0)</f>
        <v>0</v>
      </c>
      <c r="BG342" s="22">
        <f>Target_AM[[#This Row],[PROPORSI]]*VLOOKUP(Target_AM[[#This Row],[NIPNAS]],Target_CC[],COLUMN(AS$2)+9,0)</f>
        <v>0</v>
      </c>
      <c r="BH342" s="22">
        <f>Target_AM[[#This Row],[PROPORSI]]*VLOOKUP(Target_AM[[#This Row],[NIPNAS]],Target_CC[],COLUMN(AT$2)+9,0)</f>
        <v>0</v>
      </c>
      <c r="BI342" s="22">
        <f>Target_AM[[#This Row],[PROPORSI]]*VLOOKUP(Target_AM[[#This Row],[NIPNAS]],Target_CC[],COLUMN(AU$2)+9,0)</f>
        <v>0</v>
      </c>
      <c r="BJ342" s="22">
        <f>Target_AM[[#This Row],[PROPORSI]]*VLOOKUP(Target_AM[[#This Row],[NIPNAS]],Target_CC[],COLUMN(AV$2)+9,0)</f>
        <v>0</v>
      </c>
      <c r="BK342" s="22">
        <f>Target_AM[[#This Row],[PROPORSI]]*VLOOKUP(Target_AM[[#This Row],[NIPNAS]],Target_CC[],COLUMN(AW$2)+9,0)</f>
        <v>0</v>
      </c>
      <c r="BL342" s="22">
        <f>Target_AM[[#This Row],[PROPORSI]]*VLOOKUP(Target_AM[[#This Row],[NIPNAS]],Target_CC[],COLUMN(AX$2)+9,0)</f>
        <v>0</v>
      </c>
      <c r="BM342" s="22">
        <f>Target_AM[[#This Row],[PROPORSI]]*VLOOKUP(Target_AM[[#This Row],[NIPNAS]],Target_CC[],COLUMN(AY$2)+9,0)</f>
        <v>0</v>
      </c>
      <c r="BN342" s="22">
        <f>Target_AM[[#This Row],[PROPORSI]]*VLOOKUP(Target_AM[[#This Row],[NIPNAS]],Target_CC[],COLUMN(AZ$2)+9,0)</f>
        <v>0</v>
      </c>
      <c r="BO342" s="22">
        <f>Target_AM[[#This Row],[PROPORSI]]*VLOOKUP(Target_AM[[#This Row],[NIPNAS]],Target_CC[],COLUMN(BA$2)+9,0)</f>
        <v>3943610</v>
      </c>
      <c r="BP342" s="22">
        <f>Target_AM[[#This Row],[PROPORSI]]*VLOOKUP(Target_AM[[#This Row],[NIPNAS]],Target_CC[],COLUMN(BB$2)+9,0)</f>
        <v>4143287</v>
      </c>
      <c r="BQ342" s="22">
        <f>Target_AM[[#This Row],[PROPORSI]]*VLOOKUP(Target_AM[[#This Row],[NIPNAS]],Target_CC[],COLUMN(BC$2)+9,0)</f>
        <v>4177124</v>
      </c>
      <c r="BR342" s="22">
        <f>Target_AM[[#This Row],[PROPORSI]]*VLOOKUP(Target_AM[[#This Row],[NIPNAS]],Target_CC[],COLUMN(BD$2)+9,0)</f>
        <v>4177124</v>
      </c>
      <c r="BS342" s="22">
        <f>Target_AM[[#This Row],[PROPORSI]]*VLOOKUP(Target_AM[[#This Row],[NIPNAS]],Target_CC[],COLUMN(BE$2)+9,0)</f>
        <v>4177124</v>
      </c>
      <c r="BT342" s="22">
        <f>Target_AM[[#This Row],[PROPORSI]]*VLOOKUP(Target_AM[[#This Row],[NIPNAS]],Target_CC[],COLUMN(BF$2)+9,0)</f>
        <v>4177124</v>
      </c>
      <c r="BU342" s="22">
        <f>Target_AM[[#This Row],[PROPORSI]]*VLOOKUP(Target_AM[[#This Row],[NIPNAS]],Target_CC[],COLUMN(BG$2)+9,0)</f>
        <v>4177124</v>
      </c>
      <c r="BV342" s="22">
        <f>Target_AM[[#This Row],[PROPORSI]]*VLOOKUP(Target_AM[[#This Row],[NIPNAS]],Target_CC[],COLUMN(BH$2)+9,0)</f>
        <v>4177124</v>
      </c>
      <c r="BW342" s="22">
        <f>Target_AM[[#This Row],[PROPORSI]]*VLOOKUP(Target_AM[[#This Row],[NIPNAS]],Target_CC[],COLUMN(BI$2)+9,0)</f>
        <v>4177124</v>
      </c>
      <c r="BX342" s="22">
        <f>Target_AM[[#This Row],[PROPORSI]]*VLOOKUP(Target_AM[[#This Row],[NIPNAS]],Target_CC[],COLUMN(BJ$2)+9,0)</f>
        <v>4177124</v>
      </c>
      <c r="BY342" s="22">
        <f>Target_AM[[#This Row],[PROPORSI]]*VLOOKUP(Target_AM[[#This Row],[NIPNAS]],Target_CC[],COLUMN(BK$2)+9,0)</f>
        <v>4177124</v>
      </c>
      <c r="BZ342" s="22">
        <f>Target_AM[[#This Row],[PROPORSI]]*VLOOKUP(Target_AM[[#This Row],[NIPNAS]],Target_CC[],COLUMN(BL$2)+9,0)</f>
        <v>4177124</v>
      </c>
      <c r="CA342" s="22">
        <f>Target_AM[[#This Row],[PROPORSI]]*VLOOKUP(Target_AM[[#This Row],[NIPNAS]],Target_CC[],COLUMN(BM$2)+9,0)</f>
        <v>49858137</v>
      </c>
      <c r="CB342" s="22">
        <f>Target_AM[[#This Row],[PROPORSI]]*VLOOKUP(Target_AM[[#This Row],[NIPNAS]],Target_CC[],COLUMN(BN$2)+9,0)</f>
        <v>0</v>
      </c>
      <c r="CC342" s="22">
        <f>Target_AM[[#This Row],[PROPORSI]]*VLOOKUP(Target_AM[[#This Row],[NIPNAS]],Target_CC[],COLUMN(BO$2)+9,0)</f>
        <v>0</v>
      </c>
      <c r="CD342" s="22">
        <f>Target_AM[[#This Row],[PROPORSI]]*VLOOKUP(Target_AM[[#This Row],[NIPNAS]],Target_CC[],COLUMN(BP$2)+9,0)</f>
        <v>0</v>
      </c>
      <c r="CE342" s="22">
        <f>Target_AM[[#This Row],[PROPORSI]]*VLOOKUP(Target_AM[[#This Row],[NIPNAS]],Target_CC[],COLUMN(BQ$2)+9,0)</f>
        <v>0</v>
      </c>
      <c r="CF342" s="22">
        <f>Target_AM[[#This Row],[PROPORSI]]*VLOOKUP(Target_AM[[#This Row],[NIPNAS]],Target_CC[],COLUMN(BR$2)+9,0)</f>
        <v>0</v>
      </c>
      <c r="CG342" s="22">
        <f>Target_AM[[#This Row],[PROPORSI]]*VLOOKUP(Target_AM[[#This Row],[NIPNAS]],Target_CC[],COLUMN(BS$2)+9,0)</f>
        <v>0</v>
      </c>
      <c r="CH342" s="22">
        <f>Target_AM[[#This Row],[PROPORSI]]*VLOOKUP(Target_AM[[#This Row],[NIPNAS]],Target_CC[],COLUMN(BT$2)+9,0)</f>
        <v>0</v>
      </c>
      <c r="CI342" s="22">
        <f>Target_AM[[#This Row],[PROPORSI]]*VLOOKUP(Target_AM[[#This Row],[NIPNAS]],Target_CC[],COLUMN(BU$2)+9,0)</f>
        <v>0</v>
      </c>
      <c r="CJ342" s="22">
        <f>Target_AM[[#This Row],[PROPORSI]]*VLOOKUP(Target_AM[[#This Row],[NIPNAS]],Target_CC[],COLUMN(BV$2)+9,0)</f>
        <v>0</v>
      </c>
      <c r="CK342" s="22">
        <f>Target_AM[[#This Row],[PROPORSI]]*VLOOKUP(Target_AM[[#This Row],[NIPNAS]],Target_CC[],COLUMN(BW$2)+9,0)</f>
        <v>0</v>
      </c>
      <c r="CL342" s="22">
        <f>Target_AM[[#This Row],[PROPORSI]]*VLOOKUP(Target_AM[[#This Row],[NIPNAS]],Target_CC[],COLUMN(BX$2)+9,0)</f>
        <v>0</v>
      </c>
      <c r="CM342" s="22">
        <f>Target_AM[[#This Row],[PROPORSI]]*VLOOKUP(Target_AM[[#This Row],[NIPNAS]],Target_CC[],COLUMN(BY$2)+9,0)</f>
        <v>0</v>
      </c>
      <c r="CN342" s="22">
        <f>Target_AM[[#This Row],[PROPORSI]]*VLOOKUP(Target_AM[[#This Row],[NIPNAS]],Target_CC[],COLUMN(BZ$2)+9,0)</f>
        <v>0</v>
      </c>
      <c r="CO342" s="22">
        <f>Target_AM[[#This Row],[PROPORSI]]*VLOOKUP(Target_AM[[#This Row],[NIPNAS]],Target_CC[],COLUMN(CA$2)+9,0)</f>
        <v>3943610</v>
      </c>
      <c r="CP342" s="22">
        <f>Target_AM[[#This Row],[PROPORSI]]*VLOOKUP(Target_AM[[#This Row],[NIPNAS]],Target_CC[],COLUMN(CB$2)+9,0)</f>
        <v>4143287</v>
      </c>
      <c r="CQ342" s="22">
        <f>Target_AM[[#This Row],[PROPORSI]]*VLOOKUP(Target_AM[[#This Row],[NIPNAS]],Target_CC[],COLUMN(CC$2)+9,0)</f>
        <v>4177124</v>
      </c>
      <c r="CR342" s="22">
        <f>Target_AM[[#This Row],[PROPORSI]]*VLOOKUP(Target_AM[[#This Row],[NIPNAS]],Target_CC[],COLUMN(CD$2)+9,0)</f>
        <v>4177124</v>
      </c>
      <c r="CS342" s="22">
        <f>Target_AM[[#This Row],[PROPORSI]]*VLOOKUP(Target_AM[[#This Row],[NIPNAS]],Target_CC[],COLUMN(CE$2)+9,0)</f>
        <v>4177124</v>
      </c>
      <c r="CT342" s="22">
        <f>Target_AM[[#This Row],[PROPORSI]]*VLOOKUP(Target_AM[[#This Row],[NIPNAS]],Target_CC[],COLUMN(CF$2)+9,0)</f>
        <v>4177124</v>
      </c>
      <c r="CU342" s="22">
        <f>Target_AM[[#This Row],[PROPORSI]]*VLOOKUP(Target_AM[[#This Row],[NIPNAS]],Target_CC[],COLUMN(CG$2)+9,0)</f>
        <v>4177124</v>
      </c>
      <c r="CV342" s="22">
        <f>Target_AM[[#This Row],[PROPORSI]]*VLOOKUP(Target_AM[[#This Row],[NIPNAS]],Target_CC[],COLUMN(CH$2)+9,0)</f>
        <v>4177124</v>
      </c>
      <c r="CW342" s="22">
        <f>Target_AM[[#This Row],[PROPORSI]]*VLOOKUP(Target_AM[[#This Row],[NIPNAS]],Target_CC[],COLUMN(CI$2)+9,0)</f>
        <v>4177124</v>
      </c>
      <c r="CX342" s="22">
        <f>Target_AM[[#This Row],[PROPORSI]]*VLOOKUP(Target_AM[[#This Row],[NIPNAS]],Target_CC[],COLUMN(CJ$2)+9,0)</f>
        <v>4177124</v>
      </c>
      <c r="CY342" s="22">
        <f>Target_AM[[#This Row],[PROPORSI]]*VLOOKUP(Target_AM[[#This Row],[NIPNAS]],Target_CC[],COLUMN(CK$2)+9,0)</f>
        <v>4177124</v>
      </c>
      <c r="CZ342" s="22">
        <f>Target_AM[[#This Row],[PROPORSI]]*VLOOKUP(Target_AM[[#This Row],[NIPNAS]],Target_CC[],COLUMN(CL$2)+9,0)</f>
        <v>4177124</v>
      </c>
      <c r="DA342" s="22">
        <f>Target_AM[[#This Row],[PROPORSI]]*VLOOKUP(Target_AM[[#This Row],[NIPNAS]],Target_CC[],COLUMN(CM$2)+9,0)</f>
        <v>49858137</v>
      </c>
      <c r="DB342" s="22">
        <f>Target_AM[[#This Row],[PROPORSI]]*VLOOKUP(Target_AM[[#This Row],[NIPNAS]],Target_CC[],COLUMN(CN$2)+9,0)</f>
        <v>0</v>
      </c>
      <c r="DC342" s="22">
        <f>Target_AM[[#This Row],[PROPORSI]]*VLOOKUP(Target_AM[[#This Row],[NIPNAS]],Target_CC[],COLUMN(CO$2)+9,0)</f>
        <v>0</v>
      </c>
      <c r="DD342" s="22">
        <f>Target_AM[[#This Row],[PROPORSI]]*VLOOKUP(Target_AM[[#This Row],[NIPNAS]],Target_CC[],COLUMN(CP$2)+9,0)</f>
        <v>0</v>
      </c>
      <c r="DE342" s="22">
        <f>Target_AM[[#This Row],[PROPORSI]]*VLOOKUP(Target_AM[[#This Row],[NIPNAS]],Target_CC[],COLUMN(CQ$2)+9,0)</f>
        <v>0</v>
      </c>
      <c r="DF342" s="22">
        <f>Target_AM[[#This Row],[PROPORSI]]*VLOOKUP(Target_AM[[#This Row],[NIPNAS]],Target_CC[],COLUMN(CR$2)+9,0)</f>
        <v>0</v>
      </c>
      <c r="DG342" s="22">
        <f>Target_AM[[#This Row],[PROPORSI]]*VLOOKUP(Target_AM[[#This Row],[NIPNAS]],Target_CC[],COLUMN(CS$2)+9,0)</f>
        <v>0</v>
      </c>
      <c r="DH342" s="22">
        <f>Target_AM[[#This Row],[PROPORSI]]*VLOOKUP(Target_AM[[#This Row],[NIPNAS]],Target_CC[],COLUMN(CT$2)+9,0)</f>
        <v>0</v>
      </c>
      <c r="DI342" s="22">
        <f>Target_AM[[#This Row],[PROPORSI]]*VLOOKUP(Target_AM[[#This Row],[NIPNAS]],Target_CC[],COLUMN(CU$2)+9,0)</f>
        <v>0</v>
      </c>
      <c r="DJ342" s="22">
        <f>Target_AM[[#This Row],[PROPORSI]]*VLOOKUP(Target_AM[[#This Row],[NIPNAS]],Target_CC[],COLUMN(CV$2)+9,0)</f>
        <v>0</v>
      </c>
      <c r="DK342" s="22">
        <f>Target_AM[[#This Row],[PROPORSI]]*VLOOKUP(Target_AM[[#This Row],[NIPNAS]],Target_CC[],COLUMN(CW$2)+9,0)</f>
        <v>0</v>
      </c>
      <c r="DL342" s="22">
        <f>Target_AM[[#This Row],[PROPORSI]]*VLOOKUP(Target_AM[[#This Row],[NIPNAS]],Target_CC[],COLUMN(CX$2)+9,0)</f>
        <v>0</v>
      </c>
      <c r="DM342" s="22">
        <f>Target_AM[[#This Row],[PROPORSI]]*VLOOKUP(Target_AM[[#This Row],[NIPNAS]],Target_CC[],COLUMN(CY$2)+9,0)</f>
        <v>0</v>
      </c>
      <c r="DN342" s="22">
        <f>Target_AM[[#This Row],[PROPORSI]]*VLOOKUP(Target_AM[[#This Row],[NIPNAS]],Target_CC[],COLUMN(CZ$2)+9,0)</f>
        <v>0</v>
      </c>
      <c r="DO342" s="22">
        <f>Target_AM[[#This Row],[PROPORSI]]*VLOOKUP(Target_AM[[#This Row],[NIPNAS]],Target_CC[],COLUMN(DA$2)+9,0)</f>
        <v>0</v>
      </c>
      <c r="DP342" s="22">
        <f>Target_AM[[#This Row],[PROPORSI]]*VLOOKUP(Target_AM[[#This Row],[NIPNAS]],Target_CC[],COLUMN(DB$2)+9,0)</f>
        <v>0</v>
      </c>
      <c r="DQ342" s="22">
        <f>Target_AM[[#This Row],[PROPORSI]]*VLOOKUP(Target_AM[[#This Row],[NIPNAS]],Target_CC[],COLUMN(DC$2)+9,0)</f>
        <v>0</v>
      </c>
      <c r="DR342" s="22">
        <f>Target_AM[[#This Row],[PROPORSI]]*VLOOKUP(Target_AM[[#This Row],[NIPNAS]],Target_CC[],COLUMN(DD$2)+9,0)</f>
        <v>0</v>
      </c>
      <c r="DS342" s="22">
        <f>Target_AM[[#This Row],[PROPORSI]]*VLOOKUP(Target_AM[[#This Row],[NIPNAS]],Target_CC[],COLUMN(DE$2)+9,0)</f>
        <v>0</v>
      </c>
      <c r="DT342" s="22">
        <f>Target_AM[[#This Row],[PROPORSI]]*VLOOKUP(Target_AM[[#This Row],[NIPNAS]],Target_CC[],COLUMN(DF$2)+9,0)</f>
        <v>0</v>
      </c>
      <c r="DU342" s="22">
        <f>Target_AM[[#This Row],[PROPORSI]]*VLOOKUP(Target_AM[[#This Row],[NIPNAS]],Target_CC[],COLUMN(DG$2)+9,0)</f>
        <v>0</v>
      </c>
      <c r="DV342" s="22">
        <f>Target_AM[[#This Row],[PROPORSI]]*VLOOKUP(Target_AM[[#This Row],[NIPNAS]],Target_CC[],COLUMN(DH$2)+9,0)</f>
        <v>0</v>
      </c>
      <c r="DW342" s="22">
        <f>Target_AM[[#This Row],[PROPORSI]]*VLOOKUP(Target_AM[[#This Row],[NIPNAS]],Target_CC[],COLUMN(DI$2)+9,0)</f>
        <v>0</v>
      </c>
      <c r="DX342" s="22">
        <f>Target_AM[[#This Row],[PROPORSI]]*VLOOKUP(Target_AM[[#This Row],[NIPNAS]],Target_CC[],COLUMN(DJ$2)+9,0)</f>
        <v>0</v>
      </c>
      <c r="DY342" s="22">
        <f>Target_AM[[#This Row],[PROPORSI]]*VLOOKUP(Target_AM[[#This Row],[NIPNAS]],Target_CC[],COLUMN(DK$2)+9,0)</f>
        <v>0</v>
      </c>
      <c r="DZ342" s="22">
        <f>Target_AM[[#This Row],[PROPORSI]]*VLOOKUP(Target_AM[[#This Row],[NIPNAS]],Target_CC[],COLUMN(DL$2)+9,0)</f>
        <v>0</v>
      </c>
      <c r="EA342" s="22">
        <f>Target_AM[[#This Row],[PROPORSI]]*VLOOKUP(Target_AM[[#This Row],[NIPNAS]],Target_CC[],COLUMN(DM$2)+9,0)</f>
        <v>0</v>
      </c>
    </row>
    <row r="343" spans="2:131" x14ac:dyDescent="0.3">
      <c r="B343">
        <v>405886</v>
      </c>
      <c r="C343" t="s">
        <v>1025</v>
      </c>
      <c r="D343">
        <v>1</v>
      </c>
      <c r="E343" s="8">
        <v>45658</v>
      </c>
      <c r="F343">
        <v>4615532</v>
      </c>
      <c r="G343" t="s">
        <v>689</v>
      </c>
      <c r="J343" t="s">
        <v>300</v>
      </c>
      <c r="K343" t="s">
        <v>20</v>
      </c>
      <c r="L343" t="s">
        <v>159</v>
      </c>
      <c r="M343" t="s">
        <v>29</v>
      </c>
      <c r="N343" s="23">
        <f>Target_AM[[#This Row],[PROPORSI]]*VLOOKUP(Target_AM[[#This Row],[NIPNAS]],Target_CC[],9,0)</f>
        <v>38906143.204369023</v>
      </c>
      <c r="O343" s="22">
        <f>Target_AM[[#This Row],[PROPORSI]]*VLOOKUP(Target_AM[[#This Row],[NIPNAS]],Target_CC[],COLUMN(A$2)+9,0)</f>
        <v>4168199.3755302983</v>
      </c>
      <c r="P343" s="22">
        <f>Target_AM[[#This Row],[PROPORSI]]*VLOOKUP(Target_AM[[#This Row],[NIPNAS]],Target_CC[],COLUMN(B$2)+9,0)</f>
        <v>4240998.3287926055</v>
      </c>
      <c r="Q343" s="22">
        <f>Target_AM[[#This Row],[PROPORSI]]*VLOOKUP(Target_AM[[#This Row],[NIPNAS]],Target_CC[],COLUMN(C$2)+9,0)</f>
        <v>4534155.2488560444</v>
      </c>
      <c r="R343" s="22">
        <f>Target_AM[[#This Row],[PROPORSI]]*VLOOKUP(Target_AM[[#This Row],[NIPNAS]],Target_CC[],COLUMN(D$2)+9,0)</f>
        <v>4260523.3682590602</v>
      </c>
      <c r="S343" s="22">
        <f>Target_AM[[#This Row],[PROPORSI]]*VLOOKUP(Target_AM[[#This Row],[NIPNAS]],Target_CC[],COLUMN(E$2)+9,0)</f>
        <v>4476470.2048121234</v>
      </c>
      <c r="T343" s="22">
        <f>Target_AM[[#This Row],[PROPORSI]]*VLOOKUP(Target_AM[[#This Row],[NIPNAS]],Target_CC[],COLUMN(F$2)+9,0)</f>
        <v>4416753.5850027734</v>
      </c>
      <c r="U343" s="22">
        <f>Target_AM[[#This Row],[PROPORSI]]*VLOOKUP(Target_AM[[#This Row],[NIPNAS]],Target_CC[],COLUMN(G$2)+9,0)</f>
        <v>4628037.0617556432</v>
      </c>
      <c r="V343" s="22">
        <f>Target_AM[[#This Row],[PROPORSI]]*VLOOKUP(Target_AM[[#This Row],[NIPNAS]],Target_CC[],COLUMN(H$2)+9,0)</f>
        <v>4674164.2290171394</v>
      </c>
      <c r="W343" s="22">
        <f>Target_AM[[#This Row],[PROPORSI]]*VLOOKUP(Target_AM[[#This Row],[NIPNAS]],Target_CC[],COLUMN(I$2)+9,0)</f>
        <v>4614335.0459019197</v>
      </c>
      <c r="X343" s="22">
        <f>Target_AM[[#This Row],[PROPORSI]]*VLOOKUP(Target_AM[[#This Row],[NIPNAS]],Target_CC[],COLUMN(J$2)+9,0)</f>
        <v>4707168.2268313812</v>
      </c>
      <c r="Y343" s="22">
        <f>Target_AM[[#This Row],[PROPORSI]]*VLOOKUP(Target_AM[[#This Row],[NIPNAS]],Target_CC[],COLUMN(K$2)+9,0)</f>
        <v>4672823.3773365458</v>
      </c>
      <c r="Z343" s="22">
        <f>Target_AM[[#This Row],[PROPORSI]]*VLOOKUP(Target_AM[[#This Row],[NIPNAS]],Target_CC[],COLUMN(L$2)+9,0)</f>
        <v>4408896.9479044639</v>
      </c>
      <c r="AA343" s="22">
        <f>Target_AM[[#This Row],[PROPORSI]]*VLOOKUP(Target_AM[[#This Row],[NIPNAS]],Target_CC[],COLUMN(M$2)+9,0)</f>
        <v>53802525</v>
      </c>
      <c r="AB343" s="22">
        <f>Target_AM[[#This Row],[PROPORSI]]*VLOOKUP(Target_AM[[#This Row],[NIPNAS]],Target_CC[],COLUMN(N$2)+9,0)</f>
        <v>878270.48998331255</v>
      </c>
      <c r="AC343" s="22">
        <f>Target_AM[[#This Row],[PROPORSI]]*VLOOKUP(Target_AM[[#This Row],[NIPNAS]],Target_CC[],COLUMN(O$2)+9,0)</f>
        <v>893609.76879212051</v>
      </c>
      <c r="AD343" s="22">
        <f>Target_AM[[#This Row],[PROPORSI]]*VLOOKUP(Target_AM[[#This Row],[NIPNAS]],Target_CC[],COLUMN(P$2)+9,0)</f>
        <v>955380.10380479228</v>
      </c>
      <c r="AE343" s="22">
        <f>Target_AM[[#This Row],[PROPORSI]]*VLOOKUP(Target_AM[[#This Row],[NIPNAS]],Target_CC[],COLUMN(Q$2)+9,0)</f>
        <v>897723.8392657683</v>
      </c>
      <c r="AF343" s="22">
        <f>Target_AM[[#This Row],[PROPORSI]]*VLOOKUP(Target_AM[[#This Row],[NIPNAS]],Target_CC[],COLUMN(R$2)+9,0)</f>
        <v>943225.43764496676</v>
      </c>
      <c r="AG343" s="22">
        <f>Target_AM[[#This Row],[PROPORSI]]*VLOOKUP(Target_AM[[#This Row],[NIPNAS]],Target_CC[],COLUMN(S$2)+9,0)</f>
        <v>930642.70341972762</v>
      </c>
      <c r="AH343" s="22">
        <f>Target_AM[[#This Row],[PROPORSI]]*VLOOKUP(Target_AM[[#This Row],[NIPNAS]],Target_CC[],COLUMN(T$2)+9,0)</f>
        <v>975161.69733889773</v>
      </c>
      <c r="AI343" s="22">
        <f>Target_AM[[#This Row],[PROPORSI]]*VLOOKUP(Target_AM[[#This Row],[NIPNAS]],Target_CC[],COLUMN(U$2)+9,0)</f>
        <v>984881.0332301039</v>
      </c>
      <c r="AJ343" s="22">
        <f>Target_AM[[#This Row],[PROPORSI]]*VLOOKUP(Target_AM[[#This Row],[NIPNAS]],Target_CC[],COLUMN(V$2)+9,0)</f>
        <v>972274.58108235395</v>
      </c>
      <c r="AK343" s="22">
        <f>Target_AM[[#This Row],[PROPORSI]]*VLOOKUP(Target_AM[[#This Row],[NIPNAS]],Target_CC[],COLUMN(W$2)+9,0)</f>
        <v>991835.22009119554</v>
      </c>
      <c r="AL343" s="22">
        <f>Target_AM[[#This Row],[PROPORSI]]*VLOOKUP(Target_AM[[#This Row],[NIPNAS]],Target_CC[],COLUMN(X$2)+9,0)</f>
        <v>984598.50584683544</v>
      </c>
      <c r="AM343" s="22">
        <f>Target_AM[[#This Row],[PROPORSI]]*VLOOKUP(Target_AM[[#This Row],[NIPNAS]],Target_CC[],COLUMN(Y$2)+9,0)</f>
        <v>928987.25177447719</v>
      </c>
      <c r="AN343" s="22">
        <f>Target_AM[[#This Row],[PROPORSI]]*VLOOKUP(Target_AM[[#This Row],[NIPNAS]],Target_CC[],COLUMN(Z$2)+9,0)</f>
        <v>11336590.632274551</v>
      </c>
      <c r="AO343" s="22">
        <f>Target_AM[[#This Row],[PROPORSI]]*VLOOKUP(Target_AM[[#This Row],[NIPNAS]],Target_CC[],COLUMN(AA$2)+9,0)</f>
        <v>5046469.8655136107</v>
      </c>
      <c r="AP343" s="22">
        <f>Target_AM[[#This Row],[PROPORSI]]*VLOOKUP(Target_AM[[#This Row],[NIPNAS]],Target_CC[],COLUMN(AB$2)+9,0)</f>
        <v>5134608.0975847263</v>
      </c>
      <c r="AQ343" s="22">
        <f>Target_AM[[#This Row],[PROPORSI]]*VLOOKUP(Target_AM[[#This Row],[NIPNAS]],Target_CC[],COLUMN(AC$2)+9,0)</f>
        <v>5489535.3526608367</v>
      </c>
      <c r="AR343" s="22">
        <f>Target_AM[[#This Row],[PROPORSI]]*VLOOKUP(Target_AM[[#This Row],[NIPNAS]],Target_CC[],COLUMN(AD$2)+9,0)</f>
        <v>5158247.2075248286</v>
      </c>
      <c r="AS343" s="22">
        <f>Target_AM[[#This Row],[PROPORSI]]*VLOOKUP(Target_AM[[#This Row],[NIPNAS]],Target_CC[],COLUMN(AE$2)+9,0)</f>
        <v>5419695.6424570903</v>
      </c>
      <c r="AT343" s="22">
        <f>Target_AM[[#This Row],[PROPORSI]]*VLOOKUP(Target_AM[[#This Row],[NIPNAS]],Target_CC[],COLUMN(AF$2)+9,0)</f>
        <v>5347396.2884225007</v>
      </c>
      <c r="AU343" s="22">
        <f>Target_AM[[#This Row],[PROPORSI]]*VLOOKUP(Target_AM[[#This Row],[NIPNAS]],Target_CC[],COLUMN(AG$2)+9,0)</f>
        <v>5603198.759094541</v>
      </c>
      <c r="AV343" s="22">
        <f>Target_AM[[#This Row],[PROPORSI]]*VLOOKUP(Target_AM[[#This Row],[NIPNAS]],Target_CC[],COLUMN(AH$2)+9,0)</f>
        <v>5659045.262247243</v>
      </c>
      <c r="AW343" s="22">
        <f>Target_AM[[#This Row],[PROPORSI]]*VLOOKUP(Target_AM[[#This Row],[NIPNAS]],Target_CC[],COLUMN(AI$2)+9,0)</f>
        <v>5586609.626984274</v>
      </c>
      <c r="AX343" s="22">
        <f>Target_AM[[#This Row],[PROPORSI]]*VLOOKUP(Target_AM[[#This Row],[NIPNAS]],Target_CC[],COLUMN(AJ$2)+9,0)</f>
        <v>5699003.446922577</v>
      </c>
      <c r="AY343" s="22">
        <f>Target_AM[[#This Row],[PROPORSI]]*VLOOKUP(Target_AM[[#This Row],[NIPNAS]],Target_CC[],COLUMN(AK$2)+9,0)</f>
        <v>5657421.8831833815</v>
      </c>
      <c r="AZ343" s="22">
        <f>Target_AM[[#This Row],[PROPORSI]]*VLOOKUP(Target_AM[[#This Row],[NIPNAS]],Target_CC[],COLUMN(AL$2)+9,0)</f>
        <v>5337884.1996789407</v>
      </c>
      <c r="BA343" s="22">
        <f>Target_AM[[#This Row],[PROPORSI]]*VLOOKUP(Target_AM[[#This Row],[NIPNAS]],Target_CC[],COLUMN(AM$2)+9,0)</f>
        <v>65139115.632274561</v>
      </c>
      <c r="BB343" s="22">
        <f>Target_AM[[#This Row],[PROPORSI]]*VLOOKUP(Target_AM[[#This Row],[NIPNAS]],Target_CC[],COLUMN(AN$2)+9,0)</f>
        <v>9777398.6261947434</v>
      </c>
      <c r="BC343" s="22">
        <f>Target_AM[[#This Row],[PROPORSI]]*VLOOKUP(Target_AM[[#This Row],[NIPNAS]],Target_CC[],COLUMN(AO$2)+9,0)</f>
        <v>10174119.323391797</v>
      </c>
      <c r="BD343" s="22">
        <f>Target_AM[[#This Row],[PROPORSI]]*VLOOKUP(Target_AM[[#This Row],[NIPNAS]],Target_CC[],COLUMN(AP$2)+9,0)</f>
        <v>10289034.949330807</v>
      </c>
      <c r="BE343" s="22">
        <f>Target_AM[[#This Row],[PROPORSI]]*VLOOKUP(Target_AM[[#This Row],[NIPNAS]],Target_CC[],COLUMN(AQ$2)+9,0)</f>
        <v>9974899.4857750032</v>
      </c>
      <c r="BF343" s="22">
        <f>Target_AM[[#This Row],[PROPORSI]]*VLOOKUP(Target_AM[[#This Row],[NIPNAS]],Target_CC[],COLUMN(AR$2)+9,0)</f>
        <v>10488359.543305274</v>
      </c>
      <c r="BG343" s="22">
        <f>Target_AM[[#This Row],[PROPORSI]]*VLOOKUP(Target_AM[[#This Row],[NIPNAS]],Target_CC[],COLUMN(AS$2)+9,0)</f>
        <v>10423112.784169191</v>
      </c>
      <c r="BH343" s="22">
        <f>Target_AM[[#This Row],[PROPORSI]]*VLOOKUP(Target_AM[[#This Row],[NIPNAS]],Target_CC[],COLUMN(AT$2)+9,0)</f>
        <v>10763615.883973477</v>
      </c>
      <c r="BI343" s="22">
        <f>Target_AM[[#This Row],[PROPORSI]]*VLOOKUP(Target_AM[[#This Row],[NIPNAS]],Target_CC[],COLUMN(AU$2)+9,0)</f>
        <v>10914935.252995767</v>
      </c>
      <c r="BJ343" s="22">
        <f>Target_AM[[#This Row],[PROPORSI]]*VLOOKUP(Target_AM[[#This Row],[NIPNAS]],Target_CC[],COLUMN(AV$2)+9,0)</f>
        <v>10745262.120155828</v>
      </c>
      <c r="BK343" s="22">
        <f>Target_AM[[#This Row],[PROPORSI]]*VLOOKUP(Target_AM[[#This Row],[NIPNAS]],Target_CC[],COLUMN(AW$2)+9,0)</f>
        <v>10927933.782276139</v>
      </c>
      <c r="BL343" s="22">
        <f>Target_AM[[#This Row],[PROPORSI]]*VLOOKUP(Target_AM[[#This Row],[NIPNAS]],Target_CC[],COLUMN(AX$2)+9,0)</f>
        <v>11129392.525234064</v>
      </c>
      <c r="BM343" s="22">
        <f>Target_AM[[#This Row],[PROPORSI]]*VLOOKUP(Target_AM[[#This Row],[NIPNAS]],Target_CC[],COLUMN(AY$2)+9,0)</f>
        <v>10851023.298882473</v>
      </c>
      <c r="BN343" s="22">
        <f>Target_AM[[#This Row],[PROPORSI]]*VLOOKUP(Target_AM[[#This Row],[NIPNAS]],Target_CC[],COLUMN(AZ$2)+9,0)</f>
        <v>126459087.57568455</v>
      </c>
      <c r="BO343" s="22">
        <f>Target_AM[[#This Row],[PROPORSI]]*VLOOKUP(Target_AM[[#This Row],[NIPNAS]],Target_CC[],COLUMN(BA$2)+9,0)</f>
        <v>4454775</v>
      </c>
      <c r="BP343" s="22">
        <f>Target_AM[[#This Row],[PROPORSI]]*VLOOKUP(Target_AM[[#This Row],[NIPNAS]],Target_CC[],COLUMN(BB$2)+9,0)</f>
        <v>4619270</v>
      </c>
      <c r="BQ343" s="22">
        <f>Target_AM[[#This Row],[PROPORSI]]*VLOOKUP(Target_AM[[#This Row],[NIPNAS]],Target_CC[],COLUMN(BC$2)+9,0)</f>
        <v>4382750</v>
      </c>
      <c r="BR343" s="22">
        <f>Target_AM[[#This Row],[PROPORSI]]*VLOOKUP(Target_AM[[#This Row],[NIPNAS]],Target_CC[],COLUMN(BD$2)+9,0)</f>
        <v>4490750</v>
      </c>
      <c r="BS343" s="22">
        <f>Target_AM[[#This Row],[PROPORSI]]*VLOOKUP(Target_AM[[#This Row],[NIPNAS]],Target_CC[],COLUMN(BE$2)+9,0)</f>
        <v>4490750</v>
      </c>
      <c r="BT343" s="22">
        <f>Target_AM[[#This Row],[PROPORSI]]*VLOOKUP(Target_AM[[#This Row],[NIPNAS]],Target_CC[],COLUMN(BF$2)+9,0)</f>
        <v>4490750</v>
      </c>
      <c r="BU343" s="22">
        <f>Target_AM[[#This Row],[PROPORSI]]*VLOOKUP(Target_AM[[#This Row],[NIPNAS]],Target_CC[],COLUMN(BG$2)+9,0)</f>
        <v>4490750</v>
      </c>
      <c r="BV343" s="22">
        <f>Target_AM[[#This Row],[PROPORSI]]*VLOOKUP(Target_AM[[#This Row],[NIPNAS]],Target_CC[],COLUMN(BH$2)+9,0)</f>
        <v>4490750</v>
      </c>
      <c r="BW343" s="22">
        <f>Target_AM[[#This Row],[PROPORSI]]*VLOOKUP(Target_AM[[#This Row],[NIPNAS]],Target_CC[],COLUMN(BI$2)+9,0)</f>
        <v>4490750</v>
      </c>
      <c r="BX343" s="22">
        <f>Target_AM[[#This Row],[PROPORSI]]*VLOOKUP(Target_AM[[#This Row],[NIPNAS]],Target_CC[],COLUMN(BJ$2)+9,0)</f>
        <v>4490750</v>
      </c>
      <c r="BY343" s="22">
        <f>Target_AM[[#This Row],[PROPORSI]]*VLOOKUP(Target_AM[[#This Row],[NIPNAS]],Target_CC[],COLUMN(BK$2)+9,0)</f>
        <v>4490750</v>
      </c>
      <c r="BZ343" s="22">
        <f>Target_AM[[#This Row],[PROPORSI]]*VLOOKUP(Target_AM[[#This Row],[NIPNAS]],Target_CC[],COLUMN(BL$2)+9,0)</f>
        <v>4490750</v>
      </c>
      <c r="CA343" s="22">
        <f>Target_AM[[#This Row],[PROPORSI]]*VLOOKUP(Target_AM[[#This Row],[NIPNAS]],Target_CC[],COLUMN(BM$2)+9,0)</f>
        <v>53873545</v>
      </c>
      <c r="CB343" s="22">
        <f>Target_AM[[#This Row],[PROPORSI]]*VLOOKUP(Target_AM[[#This Row],[NIPNAS]],Target_CC[],COLUMN(BN$2)+9,0)</f>
        <v>1688000</v>
      </c>
      <c r="CC343" s="22">
        <f>Target_AM[[#This Row],[PROPORSI]]*VLOOKUP(Target_AM[[#This Row],[NIPNAS]],Target_CC[],COLUMN(BO$2)+9,0)</f>
        <v>1688000</v>
      </c>
      <c r="CD343" s="22">
        <f>Target_AM[[#This Row],[PROPORSI]]*VLOOKUP(Target_AM[[#This Row],[NIPNAS]],Target_CC[],COLUMN(BP$2)+9,0)</f>
        <v>1688000</v>
      </c>
      <c r="CE343" s="22">
        <f>Target_AM[[#This Row],[PROPORSI]]*VLOOKUP(Target_AM[[#This Row],[NIPNAS]],Target_CC[],COLUMN(BQ$2)+9,0)</f>
        <v>1603600</v>
      </c>
      <c r="CF343" s="22">
        <f>Target_AM[[#This Row],[PROPORSI]]*VLOOKUP(Target_AM[[#This Row],[NIPNAS]],Target_CC[],COLUMN(BR$2)+9,0)</f>
        <v>1603600</v>
      </c>
      <c r="CG343" s="22">
        <f>Target_AM[[#This Row],[PROPORSI]]*VLOOKUP(Target_AM[[#This Row],[NIPNAS]],Target_CC[],COLUMN(BS$2)+9,0)</f>
        <v>1603600</v>
      </c>
      <c r="CH343" s="22">
        <f>Target_AM[[#This Row],[PROPORSI]]*VLOOKUP(Target_AM[[#This Row],[NIPNAS]],Target_CC[],COLUMN(BT$2)+9,0)</f>
        <v>1603600</v>
      </c>
      <c r="CI343" s="22">
        <f>Target_AM[[#This Row],[PROPORSI]]*VLOOKUP(Target_AM[[#This Row],[NIPNAS]],Target_CC[],COLUMN(BU$2)+9,0)</f>
        <v>1603600</v>
      </c>
      <c r="CJ343" s="22">
        <f>Target_AM[[#This Row],[PROPORSI]]*VLOOKUP(Target_AM[[#This Row],[NIPNAS]],Target_CC[],COLUMN(BV$2)+9,0)</f>
        <v>1603600</v>
      </c>
      <c r="CK343" s="22">
        <f>Target_AM[[#This Row],[PROPORSI]]*VLOOKUP(Target_AM[[#This Row],[NIPNAS]],Target_CC[],COLUMN(BW$2)+9,0)</f>
        <v>1603600</v>
      </c>
      <c r="CL343" s="22">
        <f>Target_AM[[#This Row],[PROPORSI]]*VLOOKUP(Target_AM[[#This Row],[NIPNAS]],Target_CC[],COLUMN(BX$2)+9,0)</f>
        <v>1603600</v>
      </c>
      <c r="CM343" s="22">
        <f>Target_AM[[#This Row],[PROPORSI]]*VLOOKUP(Target_AM[[#This Row],[NIPNAS]],Target_CC[],COLUMN(BY$2)+9,0)</f>
        <v>1603600</v>
      </c>
      <c r="CN343" s="22">
        <f>Target_AM[[#This Row],[PROPORSI]]*VLOOKUP(Target_AM[[#This Row],[NIPNAS]],Target_CC[],COLUMN(BZ$2)+9,0)</f>
        <v>19496400</v>
      </c>
      <c r="CO343" s="22">
        <f>Target_AM[[#This Row],[PROPORSI]]*VLOOKUP(Target_AM[[#This Row],[NIPNAS]],Target_CC[],COLUMN(CA$2)+9,0)</f>
        <v>2959175</v>
      </c>
      <c r="CP343" s="22">
        <f>Target_AM[[#This Row],[PROPORSI]]*VLOOKUP(Target_AM[[#This Row],[NIPNAS]],Target_CC[],COLUMN(CB$2)+9,0)</f>
        <v>3123670</v>
      </c>
      <c r="CQ343" s="22">
        <f>Target_AM[[#This Row],[PROPORSI]]*VLOOKUP(Target_AM[[#This Row],[NIPNAS]],Target_CC[],COLUMN(CC$2)+9,0)</f>
        <v>2887150</v>
      </c>
      <c r="CR343" s="22">
        <f>Target_AM[[#This Row],[PROPORSI]]*VLOOKUP(Target_AM[[#This Row],[NIPNAS]],Target_CC[],COLUMN(CD$2)+9,0)</f>
        <v>2887150</v>
      </c>
      <c r="CS343" s="22">
        <f>Target_AM[[#This Row],[PROPORSI]]*VLOOKUP(Target_AM[[#This Row],[NIPNAS]],Target_CC[],COLUMN(CE$2)+9,0)</f>
        <v>2887150</v>
      </c>
      <c r="CT343" s="22">
        <f>Target_AM[[#This Row],[PROPORSI]]*VLOOKUP(Target_AM[[#This Row],[NIPNAS]],Target_CC[],COLUMN(CF$2)+9,0)</f>
        <v>2887150</v>
      </c>
      <c r="CU343" s="22">
        <f>Target_AM[[#This Row],[PROPORSI]]*VLOOKUP(Target_AM[[#This Row],[NIPNAS]],Target_CC[],COLUMN(CG$2)+9,0)</f>
        <v>2887150</v>
      </c>
      <c r="CV343" s="22">
        <f>Target_AM[[#This Row],[PROPORSI]]*VLOOKUP(Target_AM[[#This Row],[NIPNAS]],Target_CC[],COLUMN(CH$2)+9,0)</f>
        <v>2887150</v>
      </c>
      <c r="CW343" s="22">
        <f>Target_AM[[#This Row],[PROPORSI]]*VLOOKUP(Target_AM[[#This Row],[NIPNAS]],Target_CC[],COLUMN(CI$2)+9,0)</f>
        <v>2887150</v>
      </c>
      <c r="CX343" s="22">
        <f>Target_AM[[#This Row],[PROPORSI]]*VLOOKUP(Target_AM[[#This Row],[NIPNAS]],Target_CC[],COLUMN(CJ$2)+9,0)</f>
        <v>2887150</v>
      </c>
      <c r="CY343" s="22">
        <f>Target_AM[[#This Row],[PROPORSI]]*VLOOKUP(Target_AM[[#This Row],[NIPNAS]],Target_CC[],COLUMN(CK$2)+9,0)</f>
        <v>2887150</v>
      </c>
      <c r="CZ343" s="22">
        <f>Target_AM[[#This Row],[PROPORSI]]*VLOOKUP(Target_AM[[#This Row],[NIPNAS]],Target_CC[],COLUMN(CL$2)+9,0)</f>
        <v>2887150</v>
      </c>
      <c r="DA343" s="22">
        <f>Target_AM[[#This Row],[PROPORSI]]*VLOOKUP(Target_AM[[#This Row],[NIPNAS]],Target_CC[],COLUMN(CM$2)+9,0)</f>
        <v>34954345</v>
      </c>
      <c r="DB343" s="22">
        <f>Target_AM[[#This Row],[PROPORSI]]*VLOOKUP(Target_AM[[#This Row],[NIPNAS]],Target_CC[],COLUMN(CN$2)+9,0)</f>
        <v>0</v>
      </c>
      <c r="DC343" s="22">
        <f>Target_AM[[#This Row],[PROPORSI]]*VLOOKUP(Target_AM[[#This Row],[NIPNAS]],Target_CC[],COLUMN(CO$2)+9,0)</f>
        <v>0</v>
      </c>
      <c r="DD343" s="22">
        <f>Target_AM[[#This Row],[PROPORSI]]*VLOOKUP(Target_AM[[#This Row],[NIPNAS]],Target_CC[],COLUMN(CP$2)+9,0)</f>
        <v>0</v>
      </c>
      <c r="DE343" s="22">
        <f>Target_AM[[#This Row],[PROPORSI]]*VLOOKUP(Target_AM[[#This Row],[NIPNAS]],Target_CC[],COLUMN(CQ$2)+9,0)</f>
        <v>0</v>
      </c>
      <c r="DF343" s="22">
        <f>Target_AM[[#This Row],[PROPORSI]]*VLOOKUP(Target_AM[[#This Row],[NIPNAS]],Target_CC[],COLUMN(CR$2)+9,0)</f>
        <v>0</v>
      </c>
      <c r="DG343" s="22">
        <f>Target_AM[[#This Row],[PROPORSI]]*VLOOKUP(Target_AM[[#This Row],[NIPNAS]],Target_CC[],COLUMN(CS$2)+9,0)</f>
        <v>0</v>
      </c>
      <c r="DH343" s="22">
        <f>Target_AM[[#This Row],[PROPORSI]]*VLOOKUP(Target_AM[[#This Row],[NIPNAS]],Target_CC[],COLUMN(CT$2)+9,0)</f>
        <v>0</v>
      </c>
      <c r="DI343" s="22">
        <f>Target_AM[[#This Row],[PROPORSI]]*VLOOKUP(Target_AM[[#This Row],[NIPNAS]],Target_CC[],COLUMN(CU$2)+9,0)</f>
        <v>0</v>
      </c>
      <c r="DJ343" s="22">
        <f>Target_AM[[#This Row],[PROPORSI]]*VLOOKUP(Target_AM[[#This Row],[NIPNAS]],Target_CC[],COLUMN(CV$2)+9,0)</f>
        <v>0</v>
      </c>
      <c r="DK343" s="22">
        <f>Target_AM[[#This Row],[PROPORSI]]*VLOOKUP(Target_AM[[#This Row],[NIPNAS]],Target_CC[],COLUMN(CW$2)+9,0)</f>
        <v>0</v>
      </c>
      <c r="DL343" s="22">
        <f>Target_AM[[#This Row],[PROPORSI]]*VLOOKUP(Target_AM[[#This Row],[NIPNAS]],Target_CC[],COLUMN(CX$2)+9,0)</f>
        <v>0</v>
      </c>
      <c r="DM343" s="22">
        <f>Target_AM[[#This Row],[PROPORSI]]*VLOOKUP(Target_AM[[#This Row],[NIPNAS]],Target_CC[],COLUMN(CY$2)+9,0)</f>
        <v>0</v>
      </c>
      <c r="DN343" s="22">
        <f>Target_AM[[#This Row],[PROPORSI]]*VLOOKUP(Target_AM[[#This Row],[NIPNAS]],Target_CC[],COLUMN(CZ$2)+9,0)</f>
        <v>0</v>
      </c>
      <c r="DO343" s="22">
        <f>Target_AM[[#This Row],[PROPORSI]]*VLOOKUP(Target_AM[[#This Row],[NIPNAS]],Target_CC[],COLUMN(DA$2)+9,0)</f>
        <v>0</v>
      </c>
      <c r="DP343" s="22">
        <f>Target_AM[[#This Row],[PROPORSI]]*VLOOKUP(Target_AM[[#This Row],[NIPNAS]],Target_CC[],COLUMN(DB$2)+9,0)</f>
        <v>0</v>
      </c>
      <c r="DQ343" s="22">
        <f>Target_AM[[#This Row],[PROPORSI]]*VLOOKUP(Target_AM[[#This Row],[NIPNAS]],Target_CC[],COLUMN(DC$2)+9,0)</f>
        <v>0</v>
      </c>
      <c r="DR343" s="22">
        <f>Target_AM[[#This Row],[PROPORSI]]*VLOOKUP(Target_AM[[#This Row],[NIPNAS]],Target_CC[],COLUMN(DD$2)+9,0)</f>
        <v>0</v>
      </c>
      <c r="DS343" s="22">
        <f>Target_AM[[#This Row],[PROPORSI]]*VLOOKUP(Target_AM[[#This Row],[NIPNAS]],Target_CC[],COLUMN(DE$2)+9,0)</f>
        <v>0</v>
      </c>
      <c r="DT343" s="22">
        <f>Target_AM[[#This Row],[PROPORSI]]*VLOOKUP(Target_AM[[#This Row],[NIPNAS]],Target_CC[],COLUMN(DF$2)+9,0)</f>
        <v>0</v>
      </c>
      <c r="DU343" s="22">
        <f>Target_AM[[#This Row],[PROPORSI]]*VLOOKUP(Target_AM[[#This Row],[NIPNAS]],Target_CC[],COLUMN(DG$2)+9,0)</f>
        <v>0</v>
      </c>
      <c r="DV343" s="22">
        <f>Target_AM[[#This Row],[PROPORSI]]*VLOOKUP(Target_AM[[#This Row],[NIPNAS]],Target_CC[],COLUMN(DH$2)+9,0)</f>
        <v>0</v>
      </c>
      <c r="DW343" s="22">
        <f>Target_AM[[#This Row],[PROPORSI]]*VLOOKUP(Target_AM[[#This Row],[NIPNAS]],Target_CC[],COLUMN(DI$2)+9,0)</f>
        <v>0</v>
      </c>
      <c r="DX343" s="22">
        <f>Target_AM[[#This Row],[PROPORSI]]*VLOOKUP(Target_AM[[#This Row],[NIPNAS]],Target_CC[],COLUMN(DJ$2)+9,0)</f>
        <v>0</v>
      </c>
      <c r="DY343" s="22">
        <f>Target_AM[[#This Row],[PROPORSI]]*VLOOKUP(Target_AM[[#This Row],[NIPNAS]],Target_CC[],COLUMN(DK$2)+9,0)</f>
        <v>0</v>
      </c>
      <c r="DZ343" s="22">
        <f>Target_AM[[#This Row],[PROPORSI]]*VLOOKUP(Target_AM[[#This Row],[NIPNAS]],Target_CC[],COLUMN(DL$2)+9,0)</f>
        <v>0</v>
      </c>
      <c r="EA343" s="22">
        <f>Target_AM[[#This Row],[PROPORSI]]*VLOOKUP(Target_AM[[#This Row],[NIPNAS]],Target_CC[],COLUMN(DM$2)+9,0)</f>
        <v>0</v>
      </c>
    </row>
    <row r="344" spans="2:131" x14ac:dyDescent="0.3">
      <c r="B344">
        <v>980067</v>
      </c>
      <c r="C344" t="s">
        <v>1073</v>
      </c>
      <c r="D344">
        <v>1</v>
      </c>
      <c r="E344" s="8">
        <v>45658</v>
      </c>
      <c r="F344">
        <v>5591099</v>
      </c>
      <c r="G344" t="s">
        <v>677</v>
      </c>
      <c r="J344" t="s">
        <v>300</v>
      </c>
      <c r="K344" t="s">
        <v>25</v>
      </c>
      <c r="L344" t="s">
        <v>159</v>
      </c>
      <c r="M344" t="s">
        <v>29</v>
      </c>
      <c r="N344" s="23">
        <f>Target_AM[[#This Row],[PROPORSI]]*VLOOKUP(Target_AM[[#This Row],[NIPNAS]],Target_CC[],9,0)</f>
        <v>13898687.887916537</v>
      </c>
      <c r="O344" s="22">
        <f>Target_AM[[#This Row],[PROPORSI]]*VLOOKUP(Target_AM[[#This Row],[NIPNAS]],Target_CC[],COLUMN(A$2)+9,0)</f>
        <v>3481202.2449481525</v>
      </c>
      <c r="P344" s="22">
        <f>Target_AM[[#This Row],[PROPORSI]]*VLOOKUP(Target_AM[[#This Row],[NIPNAS]],Target_CC[],COLUMN(B$2)+9,0)</f>
        <v>3542002.570627002</v>
      </c>
      <c r="Q344" s="22">
        <f>Target_AM[[#This Row],[PROPORSI]]*VLOOKUP(Target_AM[[#This Row],[NIPNAS]],Target_CC[],COLUMN(C$2)+9,0)</f>
        <v>3786841.7532817642</v>
      </c>
      <c r="R344" s="22">
        <f>Target_AM[[#This Row],[PROPORSI]]*VLOOKUP(Target_AM[[#This Row],[NIPNAS]],Target_CC[],COLUMN(D$2)+9,0)</f>
        <v>3558309.5188076356</v>
      </c>
      <c r="S344" s="22">
        <f>Target_AM[[#This Row],[PROPORSI]]*VLOOKUP(Target_AM[[#This Row],[NIPNAS]],Target_CC[],COLUMN(E$2)+9,0)</f>
        <v>3738664.2822124776</v>
      </c>
      <c r="T344" s="22">
        <f>Target_AM[[#This Row],[PROPORSI]]*VLOOKUP(Target_AM[[#This Row],[NIPNAS]],Target_CC[],COLUMN(F$2)+9,0)</f>
        <v>3688790.077019359</v>
      </c>
      <c r="U344" s="22">
        <f>Target_AM[[#This Row],[PROPORSI]]*VLOOKUP(Target_AM[[#This Row],[NIPNAS]],Target_CC[],COLUMN(G$2)+9,0)</f>
        <v>3865250.0894435402</v>
      </c>
      <c r="V344" s="22">
        <f>Target_AM[[#This Row],[PROPORSI]]*VLOOKUP(Target_AM[[#This Row],[NIPNAS]],Target_CC[],COLUMN(H$2)+9,0)</f>
        <v>3903774.6377572566</v>
      </c>
      <c r="W344" s="22">
        <f>Target_AM[[#This Row],[PROPORSI]]*VLOOKUP(Target_AM[[#This Row],[NIPNAS]],Target_CC[],COLUMN(I$2)+9,0)</f>
        <v>3853806.4217940704</v>
      </c>
      <c r="X344" s="22">
        <f>Target_AM[[#This Row],[PROPORSI]]*VLOOKUP(Target_AM[[#This Row],[NIPNAS]],Target_CC[],COLUMN(J$2)+9,0)</f>
        <v>3931338.9601257341</v>
      </c>
      <c r="Y344" s="22">
        <f>Target_AM[[#This Row],[PROPORSI]]*VLOOKUP(Target_AM[[#This Row],[NIPNAS]],Target_CC[],COLUMN(K$2)+9,0)</f>
        <v>3902654.7834844436</v>
      </c>
      <c r="Z344" s="22">
        <f>Target_AM[[#This Row],[PROPORSI]]*VLOOKUP(Target_AM[[#This Row],[NIPNAS]],Target_CC[],COLUMN(L$2)+9,0)</f>
        <v>3682228.3604985657</v>
      </c>
      <c r="AA344" s="22">
        <f>Target_AM[[#This Row],[PROPORSI]]*VLOOKUP(Target_AM[[#This Row],[NIPNAS]],Target_CC[],COLUMN(M$2)+9,0)</f>
        <v>44934863.700000003</v>
      </c>
      <c r="AB344" s="22">
        <f>Target_AM[[#This Row],[PROPORSI]]*VLOOKUP(Target_AM[[#This Row],[NIPNAS]],Target_CC[],COLUMN(N$2)+9,0)</f>
        <v>797359.4252694106</v>
      </c>
      <c r="AC344" s="22">
        <f>Target_AM[[#This Row],[PROPORSI]]*VLOOKUP(Target_AM[[#This Row],[NIPNAS]],Target_CC[],COLUMN(O$2)+9,0)</f>
        <v>811285.56610475935</v>
      </c>
      <c r="AD344" s="22">
        <f>Target_AM[[#This Row],[PROPORSI]]*VLOOKUP(Target_AM[[#This Row],[NIPNAS]],Target_CC[],COLUMN(P$2)+9,0)</f>
        <v>867365.28116536525</v>
      </c>
      <c r="AE344" s="22">
        <f>Target_AM[[#This Row],[PROPORSI]]*VLOOKUP(Target_AM[[#This Row],[NIPNAS]],Target_CC[],COLUMN(Q$2)+9,0)</f>
        <v>815020.62598186848</v>
      </c>
      <c r="AF344" s="22">
        <f>Target_AM[[#This Row],[PROPORSI]]*VLOOKUP(Target_AM[[#This Row],[NIPNAS]],Target_CC[],COLUMN(R$2)+9,0)</f>
        <v>856330.36910345114</v>
      </c>
      <c r="AG344" s="22">
        <f>Target_AM[[#This Row],[PROPORSI]]*VLOOKUP(Target_AM[[#This Row],[NIPNAS]],Target_CC[],COLUMN(S$2)+9,0)</f>
        <v>844906.824939574</v>
      </c>
      <c r="AH344" s="22">
        <f>Target_AM[[#This Row],[PROPORSI]]*VLOOKUP(Target_AM[[#This Row],[NIPNAS]],Target_CC[],COLUMN(T$2)+9,0)</f>
        <v>885324.48647985456</v>
      </c>
      <c r="AI344" s="22">
        <f>Target_AM[[#This Row],[PROPORSI]]*VLOOKUP(Target_AM[[#This Row],[NIPNAS]],Target_CC[],COLUMN(U$2)+9,0)</f>
        <v>894148.42417171504</v>
      </c>
      <c r="AJ344" s="22">
        <f>Target_AM[[#This Row],[PROPORSI]]*VLOOKUP(Target_AM[[#This Row],[NIPNAS]],Target_CC[],COLUMN(V$2)+9,0)</f>
        <v>882703.34710962768</v>
      </c>
      <c r="AK344" s="22">
        <f>Target_AM[[#This Row],[PROPORSI]]*VLOOKUP(Target_AM[[#This Row],[NIPNAS]],Target_CC[],COLUMN(W$2)+9,0)</f>
        <v>900461.95343407418</v>
      </c>
      <c r="AL344" s="22">
        <f>Target_AM[[#This Row],[PROPORSI]]*VLOOKUP(Target_AM[[#This Row],[NIPNAS]],Target_CC[],COLUMN(X$2)+9,0)</f>
        <v>893891.92475096136</v>
      </c>
      <c r="AM344" s="22">
        <f>Target_AM[[#This Row],[PROPORSI]]*VLOOKUP(Target_AM[[#This Row],[NIPNAS]],Target_CC[],COLUMN(Y$2)+9,0)</f>
        <v>843403.88252323121</v>
      </c>
      <c r="AN344" s="22">
        <f>Target_AM[[#This Row],[PROPORSI]]*VLOOKUP(Target_AM[[#This Row],[NIPNAS]],Target_CC[],COLUMN(Z$2)+9,0)</f>
        <v>10292202.111033892</v>
      </c>
      <c r="AO344" s="22">
        <f>Target_AM[[#This Row],[PROPORSI]]*VLOOKUP(Target_AM[[#This Row],[NIPNAS]],Target_CC[],COLUMN(AA$2)+9,0)</f>
        <v>4278561.6702175634</v>
      </c>
      <c r="AP344" s="22">
        <f>Target_AM[[#This Row],[PROPORSI]]*VLOOKUP(Target_AM[[#This Row],[NIPNAS]],Target_CC[],COLUMN(AB$2)+9,0)</f>
        <v>4353288.1367317615</v>
      </c>
      <c r="AQ344" s="22">
        <f>Target_AM[[#This Row],[PROPORSI]]*VLOOKUP(Target_AM[[#This Row],[NIPNAS]],Target_CC[],COLUMN(AC$2)+9,0)</f>
        <v>4654207.0344471298</v>
      </c>
      <c r="AR344" s="22">
        <f>Target_AM[[#This Row],[PROPORSI]]*VLOOKUP(Target_AM[[#This Row],[NIPNAS]],Target_CC[],COLUMN(AD$2)+9,0)</f>
        <v>4373330.1447895039</v>
      </c>
      <c r="AS344" s="22">
        <f>Target_AM[[#This Row],[PROPORSI]]*VLOOKUP(Target_AM[[#This Row],[NIPNAS]],Target_CC[],COLUMN(AE$2)+9,0)</f>
        <v>4594994.6513159284</v>
      </c>
      <c r="AT344" s="22">
        <f>Target_AM[[#This Row],[PROPORSI]]*VLOOKUP(Target_AM[[#This Row],[NIPNAS]],Target_CC[],COLUMN(AF$2)+9,0)</f>
        <v>4533696.9019589331</v>
      </c>
      <c r="AU344" s="22">
        <f>Target_AM[[#This Row],[PROPORSI]]*VLOOKUP(Target_AM[[#This Row],[NIPNAS]],Target_CC[],COLUMN(AG$2)+9,0)</f>
        <v>4750574.5759233944</v>
      </c>
      <c r="AV344" s="22">
        <f>Target_AM[[#This Row],[PROPORSI]]*VLOOKUP(Target_AM[[#This Row],[NIPNAS]],Target_CC[],COLUMN(AH$2)+9,0)</f>
        <v>4797923.0619289717</v>
      </c>
      <c r="AW344" s="22">
        <f>Target_AM[[#This Row],[PROPORSI]]*VLOOKUP(Target_AM[[#This Row],[NIPNAS]],Target_CC[],COLUMN(AI$2)+9,0)</f>
        <v>4736509.7689036978</v>
      </c>
      <c r="AX344" s="22">
        <f>Target_AM[[#This Row],[PROPORSI]]*VLOOKUP(Target_AM[[#This Row],[NIPNAS]],Target_CC[],COLUMN(AJ$2)+9,0)</f>
        <v>4831800.9135598084</v>
      </c>
      <c r="AY344" s="22">
        <f>Target_AM[[#This Row],[PROPORSI]]*VLOOKUP(Target_AM[[#This Row],[NIPNAS]],Target_CC[],COLUMN(AK$2)+9,0)</f>
        <v>4796546.7082354054</v>
      </c>
      <c r="AZ344" s="22">
        <f>Target_AM[[#This Row],[PROPORSI]]*VLOOKUP(Target_AM[[#This Row],[NIPNAS]],Target_CC[],COLUMN(AL$2)+9,0)</f>
        <v>4525632.2430217974</v>
      </c>
      <c r="BA344" s="22">
        <f>Target_AM[[#This Row],[PROPORSI]]*VLOOKUP(Target_AM[[#This Row],[NIPNAS]],Target_CC[],COLUMN(AM$2)+9,0)</f>
        <v>55227065.81103389</v>
      </c>
      <c r="BB344" s="22">
        <f>Target_AM[[#This Row],[PROPORSI]]*VLOOKUP(Target_AM[[#This Row],[NIPNAS]],Target_CC[],COLUMN(AN$2)+9,0)</f>
        <v>9777398.6261947434</v>
      </c>
      <c r="BC344" s="22">
        <f>Target_AM[[#This Row],[PROPORSI]]*VLOOKUP(Target_AM[[#This Row],[NIPNAS]],Target_CC[],COLUMN(AO$2)+9,0)</f>
        <v>10174119.323391797</v>
      </c>
      <c r="BD344" s="22">
        <f>Target_AM[[#This Row],[PROPORSI]]*VLOOKUP(Target_AM[[#This Row],[NIPNAS]],Target_CC[],COLUMN(AP$2)+9,0)</f>
        <v>10289034.949330807</v>
      </c>
      <c r="BE344" s="22">
        <f>Target_AM[[#This Row],[PROPORSI]]*VLOOKUP(Target_AM[[#This Row],[NIPNAS]],Target_CC[],COLUMN(AQ$2)+9,0)</f>
        <v>9974899.4857750032</v>
      </c>
      <c r="BF344" s="22">
        <f>Target_AM[[#This Row],[PROPORSI]]*VLOOKUP(Target_AM[[#This Row],[NIPNAS]],Target_CC[],COLUMN(AR$2)+9,0)</f>
        <v>10488359.543305274</v>
      </c>
      <c r="BG344" s="22">
        <f>Target_AM[[#This Row],[PROPORSI]]*VLOOKUP(Target_AM[[#This Row],[NIPNAS]],Target_CC[],COLUMN(AS$2)+9,0)</f>
        <v>10423112.784169191</v>
      </c>
      <c r="BH344" s="22">
        <f>Target_AM[[#This Row],[PROPORSI]]*VLOOKUP(Target_AM[[#This Row],[NIPNAS]],Target_CC[],COLUMN(AT$2)+9,0)</f>
        <v>10763615.883973477</v>
      </c>
      <c r="BI344" s="22">
        <f>Target_AM[[#This Row],[PROPORSI]]*VLOOKUP(Target_AM[[#This Row],[NIPNAS]],Target_CC[],COLUMN(AU$2)+9,0)</f>
        <v>10914935.252995767</v>
      </c>
      <c r="BJ344" s="22">
        <f>Target_AM[[#This Row],[PROPORSI]]*VLOOKUP(Target_AM[[#This Row],[NIPNAS]],Target_CC[],COLUMN(AV$2)+9,0)</f>
        <v>10745262.120155828</v>
      </c>
      <c r="BK344" s="22">
        <f>Target_AM[[#This Row],[PROPORSI]]*VLOOKUP(Target_AM[[#This Row],[NIPNAS]],Target_CC[],COLUMN(AW$2)+9,0)</f>
        <v>10927933.782276139</v>
      </c>
      <c r="BL344" s="22">
        <f>Target_AM[[#This Row],[PROPORSI]]*VLOOKUP(Target_AM[[#This Row],[NIPNAS]],Target_CC[],COLUMN(AX$2)+9,0)</f>
        <v>11129392.525234064</v>
      </c>
      <c r="BM344" s="22">
        <f>Target_AM[[#This Row],[PROPORSI]]*VLOOKUP(Target_AM[[#This Row],[NIPNAS]],Target_CC[],COLUMN(AY$2)+9,0)</f>
        <v>10851023.298882473</v>
      </c>
      <c r="BN344" s="22">
        <f>Target_AM[[#This Row],[PROPORSI]]*VLOOKUP(Target_AM[[#This Row],[NIPNAS]],Target_CC[],COLUMN(AZ$2)+9,0)</f>
        <v>126459087.57568455</v>
      </c>
      <c r="BO344" s="22">
        <f>Target_AM[[#This Row],[PROPORSI]]*VLOOKUP(Target_AM[[#This Row],[NIPNAS]],Target_CC[],COLUMN(BA$2)+9,0)</f>
        <v>3651731</v>
      </c>
      <c r="BP344" s="22">
        <f>Target_AM[[#This Row],[PROPORSI]]*VLOOKUP(Target_AM[[#This Row],[NIPNAS]],Target_CC[],COLUMN(BB$2)+9,0)</f>
        <v>3729035</v>
      </c>
      <c r="BQ344" s="22">
        <f>Target_AM[[#This Row],[PROPORSI]]*VLOOKUP(Target_AM[[#This Row],[NIPNAS]],Target_CC[],COLUMN(BC$2)+9,0)</f>
        <v>3372316</v>
      </c>
      <c r="BR344" s="22">
        <f>Target_AM[[#This Row],[PROPORSI]]*VLOOKUP(Target_AM[[#This Row],[NIPNAS]],Target_CC[],COLUMN(BD$2)+9,0)</f>
        <v>3377147</v>
      </c>
      <c r="BS344" s="22">
        <f>Target_AM[[#This Row],[PROPORSI]]*VLOOKUP(Target_AM[[#This Row],[NIPNAS]],Target_CC[],COLUMN(BE$2)+9,0)</f>
        <v>3377147</v>
      </c>
      <c r="BT344" s="22">
        <f>Target_AM[[#This Row],[PROPORSI]]*VLOOKUP(Target_AM[[#This Row],[NIPNAS]],Target_CC[],COLUMN(BF$2)+9,0)</f>
        <v>3377147</v>
      </c>
      <c r="BU344" s="22">
        <f>Target_AM[[#This Row],[PROPORSI]]*VLOOKUP(Target_AM[[#This Row],[NIPNAS]],Target_CC[],COLUMN(BG$2)+9,0)</f>
        <v>3377147</v>
      </c>
      <c r="BV344" s="22">
        <f>Target_AM[[#This Row],[PROPORSI]]*VLOOKUP(Target_AM[[#This Row],[NIPNAS]],Target_CC[],COLUMN(BH$2)+9,0)</f>
        <v>3377147</v>
      </c>
      <c r="BW344" s="22">
        <f>Target_AM[[#This Row],[PROPORSI]]*VLOOKUP(Target_AM[[#This Row],[NIPNAS]],Target_CC[],COLUMN(BI$2)+9,0)</f>
        <v>3377147</v>
      </c>
      <c r="BX344" s="22">
        <f>Target_AM[[#This Row],[PROPORSI]]*VLOOKUP(Target_AM[[#This Row],[NIPNAS]],Target_CC[],COLUMN(BJ$2)+9,0)</f>
        <v>3377147</v>
      </c>
      <c r="BY344" s="22">
        <f>Target_AM[[#This Row],[PROPORSI]]*VLOOKUP(Target_AM[[#This Row],[NIPNAS]],Target_CC[],COLUMN(BK$2)+9,0)</f>
        <v>3377147</v>
      </c>
      <c r="BZ344" s="22">
        <f>Target_AM[[#This Row],[PROPORSI]]*VLOOKUP(Target_AM[[#This Row],[NIPNAS]],Target_CC[],COLUMN(BL$2)+9,0)</f>
        <v>3377147</v>
      </c>
      <c r="CA344" s="22">
        <f>Target_AM[[#This Row],[PROPORSI]]*VLOOKUP(Target_AM[[#This Row],[NIPNAS]],Target_CC[],COLUMN(BM$2)+9,0)</f>
        <v>41147405</v>
      </c>
      <c r="CB344" s="22">
        <f>Target_AM[[#This Row],[PROPORSI]]*VLOOKUP(Target_AM[[#This Row],[NIPNAS]],Target_CC[],COLUMN(BN$2)+9,0)</f>
        <v>0</v>
      </c>
      <c r="CC344" s="22">
        <f>Target_AM[[#This Row],[PROPORSI]]*VLOOKUP(Target_AM[[#This Row],[NIPNAS]],Target_CC[],COLUMN(BO$2)+9,0)</f>
        <v>0</v>
      </c>
      <c r="CD344" s="22">
        <f>Target_AM[[#This Row],[PROPORSI]]*VLOOKUP(Target_AM[[#This Row],[NIPNAS]],Target_CC[],COLUMN(BP$2)+9,0)</f>
        <v>0</v>
      </c>
      <c r="CE344" s="22">
        <f>Target_AM[[#This Row],[PROPORSI]]*VLOOKUP(Target_AM[[#This Row],[NIPNAS]],Target_CC[],COLUMN(BQ$2)+9,0)</f>
        <v>0</v>
      </c>
      <c r="CF344" s="22">
        <f>Target_AM[[#This Row],[PROPORSI]]*VLOOKUP(Target_AM[[#This Row],[NIPNAS]],Target_CC[],COLUMN(BR$2)+9,0)</f>
        <v>0</v>
      </c>
      <c r="CG344" s="22">
        <f>Target_AM[[#This Row],[PROPORSI]]*VLOOKUP(Target_AM[[#This Row],[NIPNAS]],Target_CC[],COLUMN(BS$2)+9,0)</f>
        <v>0</v>
      </c>
      <c r="CH344" s="22">
        <f>Target_AM[[#This Row],[PROPORSI]]*VLOOKUP(Target_AM[[#This Row],[NIPNAS]],Target_CC[],COLUMN(BT$2)+9,0)</f>
        <v>0</v>
      </c>
      <c r="CI344" s="22">
        <f>Target_AM[[#This Row],[PROPORSI]]*VLOOKUP(Target_AM[[#This Row],[NIPNAS]],Target_CC[],COLUMN(BU$2)+9,0)</f>
        <v>0</v>
      </c>
      <c r="CJ344" s="22">
        <f>Target_AM[[#This Row],[PROPORSI]]*VLOOKUP(Target_AM[[#This Row],[NIPNAS]],Target_CC[],COLUMN(BV$2)+9,0)</f>
        <v>0</v>
      </c>
      <c r="CK344" s="22">
        <f>Target_AM[[#This Row],[PROPORSI]]*VLOOKUP(Target_AM[[#This Row],[NIPNAS]],Target_CC[],COLUMN(BW$2)+9,0)</f>
        <v>0</v>
      </c>
      <c r="CL344" s="22">
        <f>Target_AM[[#This Row],[PROPORSI]]*VLOOKUP(Target_AM[[#This Row],[NIPNAS]],Target_CC[],COLUMN(BX$2)+9,0)</f>
        <v>0</v>
      </c>
      <c r="CM344" s="22">
        <f>Target_AM[[#This Row],[PROPORSI]]*VLOOKUP(Target_AM[[#This Row],[NIPNAS]],Target_CC[],COLUMN(BY$2)+9,0)</f>
        <v>0</v>
      </c>
      <c r="CN344" s="22">
        <f>Target_AM[[#This Row],[PROPORSI]]*VLOOKUP(Target_AM[[#This Row],[NIPNAS]],Target_CC[],COLUMN(BZ$2)+9,0)</f>
        <v>0</v>
      </c>
      <c r="CO344" s="22">
        <f>Target_AM[[#This Row],[PROPORSI]]*VLOOKUP(Target_AM[[#This Row],[NIPNAS]],Target_CC[],COLUMN(CA$2)+9,0)</f>
        <v>3640600</v>
      </c>
      <c r="CP344" s="22">
        <f>Target_AM[[#This Row],[PROPORSI]]*VLOOKUP(Target_AM[[#This Row],[NIPNAS]],Target_CC[],COLUMN(CB$2)+9,0)</f>
        <v>3718838</v>
      </c>
      <c r="CQ344" s="22">
        <f>Target_AM[[#This Row],[PROPORSI]]*VLOOKUP(Target_AM[[#This Row],[NIPNAS]],Target_CC[],COLUMN(CC$2)+9,0)</f>
        <v>3377147</v>
      </c>
      <c r="CR344" s="22">
        <f>Target_AM[[#This Row],[PROPORSI]]*VLOOKUP(Target_AM[[#This Row],[NIPNAS]],Target_CC[],COLUMN(CD$2)+9,0)</f>
        <v>3377147</v>
      </c>
      <c r="CS344" s="22">
        <f>Target_AM[[#This Row],[PROPORSI]]*VLOOKUP(Target_AM[[#This Row],[NIPNAS]],Target_CC[],COLUMN(CE$2)+9,0)</f>
        <v>3377147</v>
      </c>
      <c r="CT344" s="22">
        <f>Target_AM[[#This Row],[PROPORSI]]*VLOOKUP(Target_AM[[#This Row],[NIPNAS]],Target_CC[],COLUMN(CF$2)+9,0)</f>
        <v>3377147</v>
      </c>
      <c r="CU344" s="22">
        <f>Target_AM[[#This Row],[PROPORSI]]*VLOOKUP(Target_AM[[#This Row],[NIPNAS]],Target_CC[],COLUMN(CG$2)+9,0)</f>
        <v>3377147</v>
      </c>
      <c r="CV344" s="22">
        <f>Target_AM[[#This Row],[PROPORSI]]*VLOOKUP(Target_AM[[#This Row],[NIPNAS]],Target_CC[],COLUMN(CH$2)+9,0)</f>
        <v>3377147</v>
      </c>
      <c r="CW344" s="22">
        <f>Target_AM[[#This Row],[PROPORSI]]*VLOOKUP(Target_AM[[#This Row],[NIPNAS]],Target_CC[],COLUMN(CI$2)+9,0)</f>
        <v>3377147</v>
      </c>
      <c r="CX344" s="22">
        <f>Target_AM[[#This Row],[PROPORSI]]*VLOOKUP(Target_AM[[#This Row],[NIPNAS]],Target_CC[],COLUMN(CJ$2)+9,0)</f>
        <v>3377147</v>
      </c>
      <c r="CY344" s="22">
        <f>Target_AM[[#This Row],[PROPORSI]]*VLOOKUP(Target_AM[[#This Row],[NIPNAS]],Target_CC[],COLUMN(CK$2)+9,0)</f>
        <v>3377147</v>
      </c>
      <c r="CZ344" s="22">
        <f>Target_AM[[#This Row],[PROPORSI]]*VLOOKUP(Target_AM[[#This Row],[NIPNAS]],Target_CC[],COLUMN(CL$2)+9,0)</f>
        <v>3377147</v>
      </c>
      <c r="DA344" s="22">
        <f>Target_AM[[#This Row],[PROPORSI]]*VLOOKUP(Target_AM[[#This Row],[NIPNAS]],Target_CC[],COLUMN(CM$2)+9,0)</f>
        <v>41130908</v>
      </c>
      <c r="DB344" s="22">
        <f>Target_AM[[#This Row],[PROPORSI]]*VLOOKUP(Target_AM[[#This Row],[NIPNAS]],Target_CC[],COLUMN(CN$2)+9,0)</f>
        <v>0</v>
      </c>
      <c r="DC344" s="22">
        <f>Target_AM[[#This Row],[PROPORSI]]*VLOOKUP(Target_AM[[#This Row],[NIPNAS]],Target_CC[],COLUMN(CO$2)+9,0)</f>
        <v>0</v>
      </c>
      <c r="DD344" s="22">
        <f>Target_AM[[#This Row],[PROPORSI]]*VLOOKUP(Target_AM[[#This Row],[NIPNAS]],Target_CC[],COLUMN(CP$2)+9,0)</f>
        <v>0</v>
      </c>
      <c r="DE344" s="22">
        <f>Target_AM[[#This Row],[PROPORSI]]*VLOOKUP(Target_AM[[#This Row],[NIPNAS]],Target_CC[],COLUMN(CQ$2)+9,0)</f>
        <v>0</v>
      </c>
      <c r="DF344" s="22">
        <f>Target_AM[[#This Row],[PROPORSI]]*VLOOKUP(Target_AM[[#This Row],[NIPNAS]],Target_CC[],COLUMN(CR$2)+9,0)</f>
        <v>0</v>
      </c>
      <c r="DG344" s="22">
        <f>Target_AM[[#This Row],[PROPORSI]]*VLOOKUP(Target_AM[[#This Row],[NIPNAS]],Target_CC[],COLUMN(CS$2)+9,0)</f>
        <v>0</v>
      </c>
      <c r="DH344" s="22">
        <f>Target_AM[[#This Row],[PROPORSI]]*VLOOKUP(Target_AM[[#This Row],[NIPNAS]],Target_CC[],COLUMN(CT$2)+9,0)</f>
        <v>0</v>
      </c>
      <c r="DI344" s="22">
        <f>Target_AM[[#This Row],[PROPORSI]]*VLOOKUP(Target_AM[[#This Row],[NIPNAS]],Target_CC[],COLUMN(CU$2)+9,0)</f>
        <v>0</v>
      </c>
      <c r="DJ344" s="22">
        <f>Target_AM[[#This Row],[PROPORSI]]*VLOOKUP(Target_AM[[#This Row],[NIPNAS]],Target_CC[],COLUMN(CV$2)+9,0)</f>
        <v>0</v>
      </c>
      <c r="DK344" s="22">
        <f>Target_AM[[#This Row],[PROPORSI]]*VLOOKUP(Target_AM[[#This Row],[NIPNAS]],Target_CC[],COLUMN(CW$2)+9,0)</f>
        <v>0</v>
      </c>
      <c r="DL344" s="22">
        <f>Target_AM[[#This Row],[PROPORSI]]*VLOOKUP(Target_AM[[#This Row],[NIPNAS]],Target_CC[],COLUMN(CX$2)+9,0)</f>
        <v>0</v>
      </c>
      <c r="DM344" s="22">
        <f>Target_AM[[#This Row],[PROPORSI]]*VLOOKUP(Target_AM[[#This Row],[NIPNAS]],Target_CC[],COLUMN(CY$2)+9,0)</f>
        <v>0</v>
      </c>
      <c r="DN344" s="22">
        <f>Target_AM[[#This Row],[PROPORSI]]*VLOOKUP(Target_AM[[#This Row],[NIPNAS]],Target_CC[],COLUMN(CZ$2)+9,0)</f>
        <v>0</v>
      </c>
      <c r="DO344" s="22">
        <f>Target_AM[[#This Row],[PROPORSI]]*VLOOKUP(Target_AM[[#This Row],[NIPNAS]],Target_CC[],COLUMN(DA$2)+9,0)</f>
        <v>0</v>
      </c>
      <c r="DP344" s="22">
        <f>Target_AM[[#This Row],[PROPORSI]]*VLOOKUP(Target_AM[[#This Row],[NIPNAS]],Target_CC[],COLUMN(DB$2)+9,0)</f>
        <v>0</v>
      </c>
      <c r="DQ344" s="22">
        <f>Target_AM[[#This Row],[PROPORSI]]*VLOOKUP(Target_AM[[#This Row],[NIPNAS]],Target_CC[],COLUMN(DC$2)+9,0)</f>
        <v>0</v>
      </c>
      <c r="DR344" s="22">
        <f>Target_AM[[#This Row],[PROPORSI]]*VLOOKUP(Target_AM[[#This Row],[NIPNAS]],Target_CC[],COLUMN(DD$2)+9,0)</f>
        <v>0</v>
      </c>
      <c r="DS344" s="22">
        <f>Target_AM[[#This Row],[PROPORSI]]*VLOOKUP(Target_AM[[#This Row],[NIPNAS]],Target_CC[],COLUMN(DE$2)+9,0)</f>
        <v>0</v>
      </c>
      <c r="DT344" s="22">
        <f>Target_AM[[#This Row],[PROPORSI]]*VLOOKUP(Target_AM[[#This Row],[NIPNAS]],Target_CC[],COLUMN(DF$2)+9,0)</f>
        <v>0</v>
      </c>
      <c r="DU344" s="22">
        <f>Target_AM[[#This Row],[PROPORSI]]*VLOOKUP(Target_AM[[#This Row],[NIPNAS]],Target_CC[],COLUMN(DG$2)+9,0)</f>
        <v>0</v>
      </c>
      <c r="DV344" s="22">
        <f>Target_AM[[#This Row],[PROPORSI]]*VLOOKUP(Target_AM[[#This Row],[NIPNAS]],Target_CC[],COLUMN(DH$2)+9,0)</f>
        <v>0</v>
      </c>
      <c r="DW344" s="22">
        <f>Target_AM[[#This Row],[PROPORSI]]*VLOOKUP(Target_AM[[#This Row],[NIPNAS]],Target_CC[],COLUMN(DI$2)+9,0)</f>
        <v>0</v>
      </c>
      <c r="DX344" s="22">
        <f>Target_AM[[#This Row],[PROPORSI]]*VLOOKUP(Target_AM[[#This Row],[NIPNAS]],Target_CC[],COLUMN(DJ$2)+9,0)</f>
        <v>0</v>
      </c>
      <c r="DY344" s="22">
        <f>Target_AM[[#This Row],[PROPORSI]]*VLOOKUP(Target_AM[[#This Row],[NIPNAS]],Target_CC[],COLUMN(DK$2)+9,0)</f>
        <v>0</v>
      </c>
      <c r="DZ344" s="22">
        <f>Target_AM[[#This Row],[PROPORSI]]*VLOOKUP(Target_AM[[#This Row],[NIPNAS]],Target_CC[],COLUMN(DL$2)+9,0)</f>
        <v>0</v>
      </c>
      <c r="EA344" s="22">
        <f>Target_AM[[#This Row],[PROPORSI]]*VLOOKUP(Target_AM[[#This Row],[NIPNAS]],Target_CC[],COLUMN(DM$2)+9,0)</f>
        <v>0</v>
      </c>
    </row>
    <row r="345" spans="2:131" x14ac:dyDescent="0.3">
      <c r="B345">
        <v>406573</v>
      </c>
      <c r="C345" t="s">
        <v>1029</v>
      </c>
      <c r="D345">
        <v>0.5</v>
      </c>
      <c r="E345" s="8">
        <v>45658</v>
      </c>
      <c r="F345">
        <v>4705767</v>
      </c>
      <c r="G345" t="s">
        <v>950</v>
      </c>
      <c r="J345" t="s">
        <v>875</v>
      </c>
      <c r="K345" t="s">
        <v>22</v>
      </c>
      <c r="L345" t="s">
        <v>159</v>
      </c>
      <c r="M345" t="s">
        <v>18</v>
      </c>
      <c r="N345" s="23">
        <f>Target_AM[[#This Row],[PROPORSI]]*VLOOKUP(Target_AM[[#This Row],[NIPNAS]],Target_CC[],9,0)</f>
        <v>475133014</v>
      </c>
      <c r="O345" s="22">
        <f>Target_AM[[#This Row],[PROPORSI]]*VLOOKUP(Target_AM[[#This Row],[NIPNAS]],Target_CC[],COLUMN(A$2)+9,0)</f>
        <v>40490897.5</v>
      </c>
      <c r="P345" s="22">
        <f>Target_AM[[#This Row],[PROPORSI]]*VLOOKUP(Target_AM[[#This Row],[NIPNAS]],Target_CC[],COLUMN(B$2)+9,0)</f>
        <v>40490897.5</v>
      </c>
      <c r="Q345" s="22">
        <f>Target_AM[[#This Row],[PROPORSI]]*VLOOKUP(Target_AM[[#This Row],[NIPNAS]],Target_CC[],COLUMN(C$2)+9,0)</f>
        <v>40490897.5</v>
      </c>
      <c r="R345" s="22">
        <f>Target_AM[[#This Row],[PROPORSI]]*VLOOKUP(Target_AM[[#This Row],[NIPNAS]],Target_CC[],COLUMN(D$2)+9,0)</f>
        <v>40490897.5</v>
      </c>
      <c r="S345" s="22">
        <f>Target_AM[[#This Row],[PROPORSI]]*VLOOKUP(Target_AM[[#This Row],[NIPNAS]],Target_CC[],COLUMN(E$2)+9,0)</f>
        <v>40490897.5</v>
      </c>
      <c r="T345" s="22">
        <f>Target_AM[[#This Row],[PROPORSI]]*VLOOKUP(Target_AM[[#This Row],[NIPNAS]],Target_CC[],COLUMN(F$2)+9,0)</f>
        <v>40490897.5</v>
      </c>
      <c r="U345" s="22">
        <f>Target_AM[[#This Row],[PROPORSI]]*VLOOKUP(Target_AM[[#This Row],[NIPNAS]],Target_CC[],COLUMN(G$2)+9,0)</f>
        <v>40490897.5</v>
      </c>
      <c r="V345" s="22">
        <f>Target_AM[[#This Row],[PROPORSI]]*VLOOKUP(Target_AM[[#This Row],[NIPNAS]],Target_CC[],COLUMN(H$2)+9,0)</f>
        <v>40490897.5</v>
      </c>
      <c r="W345" s="22">
        <f>Target_AM[[#This Row],[PROPORSI]]*VLOOKUP(Target_AM[[#This Row],[NIPNAS]],Target_CC[],COLUMN(I$2)+9,0)</f>
        <v>40490897.5</v>
      </c>
      <c r="X345" s="22">
        <f>Target_AM[[#This Row],[PROPORSI]]*VLOOKUP(Target_AM[[#This Row],[NIPNAS]],Target_CC[],COLUMN(J$2)+9,0)</f>
        <v>40490897.5</v>
      </c>
      <c r="Y345" s="22">
        <f>Target_AM[[#This Row],[PROPORSI]]*VLOOKUP(Target_AM[[#This Row],[NIPNAS]],Target_CC[],COLUMN(K$2)+9,0)</f>
        <v>40490897.5</v>
      </c>
      <c r="Z345" s="22">
        <f>Target_AM[[#This Row],[PROPORSI]]*VLOOKUP(Target_AM[[#This Row],[NIPNAS]],Target_CC[],COLUMN(L$2)+9,0)</f>
        <v>40490897.5</v>
      </c>
      <c r="AA345" s="22">
        <f>Target_AM[[#This Row],[PROPORSI]]*VLOOKUP(Target_AM[[#This Row],[NIPNAS]],Target_CC[],COLUMN(M$2)+9,0)</f>
        <v>485890770</v>
      </c>
      <c r="AB345" s="22">
        <f>Target_AM[[#This Row],[PROPORSI]]*VLOOKUP(Target_AM[[#This Row],[NIPNAS]],Target_CC[],COLUMN(N$2)+9,0)</f>
        <v>2519492.5874229078</v>
      </c>
      <c r="AC345" s="22">
        <f>Target_AM[[#This Row],[PROPORSI]]*VLOOKUP(Target_AM[[#This Row],[NIPNAS]],Target_CC[],COLUMN(O$2)+9,0)</f>
        <v>16723185.926372752</v>
      </c>
      <c r="AD345" s="22">
        <f>Target_AM[[#This Row],[PROPORSI]]*VLOOKUP(Target_AM[[#This Row],[NIPNAS]],Target_CC[],COLUMN(P$2)+9,0)</f>
        <v>14837961.372673903</v>
      </c>
      <c r="AE345" s="22">
        <f>Target_AM[[#This Row],[PROPORSI]]*VLOOKUP(Target_AM[[#This Row],[NIPNAS]],Target_CC[],COLUMN(Q$2)+9,0)</f>
        <v>10994799.365509607</v>
      </c>
      <c r="AF345" s="22">
        <f>Target_AM[[#This Row],[PROPORSI]]*VLOOKUP(Target_AM[[#This Row],[NIPNAS]],Target_CC[],COLUMN(R$2)+9,0)</f>
        <v>11255418.077326456</v>
      </c>
      <c r="AG345" s="22">
        <f>Target_AM[[#This Row],[PROPORSI]]*VLOOKUP(Target_AM[[#This Row],[NIPNAS]],Target_CC[],COLUMN(S$2)+9,0)</f>
        <v>11352770.097395284</v>
      </c>
      <c r="AH345" s="22">
        <f>Target_AM[[#This Row],[PROPORSI]]*VLOOKUP(Target_AM[[#This Row],[NIPNAS]],Target_CC[],COLUMN(T$2)+9,0)</f>
        <v>13930455.830220155</v>
      </c>
      <c r="AI345" s="22">
        <f>Target_AM[[#This Row],[PROPORSI]]*VLOOKUP(Target_AM[[#This Row],[NIPNAS]],Target_CC[],COLUMN(U$2)+9,0)</f>
        <v>13699251.756236218</v>
      </c>
      <c r="AJ345" s="22">
        <f>Target_AM[[#This Row],[PROPORSI]]*VLOOKUP(Target_AM[[#This Row],[NIPNAS]],Target_CC[],COLUMN(V$2)+9,0)</f>
        <v>13690728.032621467</v>
      </c>
      <c r="AK345" s="22">
        <f>Target_AM[[#This Row],[PROPORSI]]*VLOOKUP(Target_AM[[#This Row],[NIPNAS]],Target_CC[],COLUMN(W$2)+9,0)</f>
        <v>13886937.697366493</v>
      </c>
      <c r="AL345" s="22">
        <f>Target_AM[[#This Row],[PROPORSI]]*VLOOKUP(Target_AM[[#This Row],[NIPNAS]],Target_CC[],COLUMN(X$2)+9,0)</f>
        <v>13571409.057045715</v>
      </c>
      <c r="AM345" s="22">
        <f>Target_AM[[#This Row],[PROPORSI]]*VLOOKUP(Target_AM[[#This Row],[NIPNAS]],Target_CC[],COLUMN(Y$2)+9,0)</f>
        <v>13537590.199809046</v>
      </c>
      <c r="AN345" s="22">
        <f>Target_AM[[#This Row],[PROPORSI]]*VLOOKUP(Target_AM[[#This Row],[NIPNAS]],Target_CC[],COLUMN(Z$2)+9,0)</f>
        <v>150000000</v>
      </c>
      <c r="AO345" s="22">
        <f>Target_AM[[#This Row],[PROPORSI]]*VLOOKUP(Target_AM[[#This Row],[NIPNAS]],Target_CC[],COLUMN(AA$2)+9,0)</f>
        <v>43010390.087422907</v>
      </c>
      <c r="AP345" s="22">
        <f>Target_AM[[#This Row],[PROPORSI]]*VLOOKUP(Target_AM[[#This Row],[NIPNAS]],Target_CC[],COLUMN(AB$2)+9,0)</f>
        <v>57214083.426372752</v>
      </c>
      <c r="AQ345" s="22">
        <f>Target_AM[[#This Row],[PROPORSI]]*VLOOKUP(Target_AM[[#This Row],[NIPNAS]],Target_CC[],COLUMN(AC$2)+9,0)</f>
        <v>55328858.872673899</v>
      </c>
      <c r="AR345" s="22">
        <f>Target_AM[[#This Row],[PROPORSI]]*VLOOKUP(Target_AM[[#This Row],[NIPNAS]],Target_CC[],COLUMN(AD$2)+9,0)</f>
        <v>51485696.865509607</v>
      </c>
      <c r="AS345" s="22">
        <f>Target_AM[[#This Row],[PROPORSI]]*VLOOKUP(Target_AM[[#This Row],[NIPNAS]],Target_CC[],COLUMN(AE$2)+9,0)</f>
        <v>51746315.577326454</v>
      </c>
      <c r="AT345" s="22">
        <f>Target_AM[[#This Row],[PROPORSI]]*VLOOKUP(Target_AM[[#This Row],[NIPNAS]],Target_CC[],COLUMN(AF$2)+9,0)</f>
        <v>51843667.597395286</v>
      </c>
      <c r="AU345" s="22">
        <f>Target_AM[[#This Row],[PROPORSI]]*VLOOKUP(Target_AM[[#This Row],[NIPNAS]],Target_CC[],COLUMN(AG$2)+9,0)</f>
        <v>54421353.330220155</v>
      </c>
      <c r="AV345" s="22">
        <f>Target_AM[[#This Row],[PROPORSI]]*VLOOKUP(Target_AM[[#This Row],[NIPNAS]],Target_CC[],COLUMN(AH$2)+9,0)</f>
        <v>54190149.256236218</v>
      </c>
      <c r="AW345" s="22">
        <f>Target_AM[[#This Row],[PROPORSI]]*VLOOKUP(Target_AM[[#This Row],[NIPNAS]],Target_CC[],COLUMN(AI$2)+9,0)</f>
        <v>54181625.532621466</v>
      </c>
      <c r="AX345" s="22">
        <f>Target_AM[[#This Row],[PROPORSI]]*VLOOKUP(Target_AM[[#This Row],[NIPNAS]],Target_CC[],COLUMN(AJ$2)+9,0)</f>
        <v>54377835.197366491</v>
      </c>
      <c r="AY345" s="22">
        <f>Target_AM[[#This Row],[PROPORSI]]*VLOOKUP(Target_AM[[#This Row],[NIPNAS]],Target_CC[],COLUMN(AK$2)+9,0)</f>
        <v>54062306.557045713</v>
      </c>
      <c r="AZ345" s="22">
        <f>Target_AM[[#This Row],[PROPORSI]]*VLOOKUP(Target_AM[[#This Row],[NIPNAS]],Target_CC[],COLUMN(AL$2)+9,0)</f>
        <v>54028487.699809045</v>
      </c>
      <c r="BA345" s="22">
        <f>Target_AM[[#This Row],[PROPORSI]]*VLOOKUP(Target_AM[[#This Row],[NIPNAS]],Target_CC[],COLUMN(AM$2)+9,0)</f>
        <v>635890770</v>
      </c>
      <c r="BB345" s="22">
        <f>Target_AM[[#This Row],[PROPORSI]]*VLOOKUP(Target_AM[[#This Row],[NIPNAS]],Target_CC[],COLUMN(AN$2)+9,0)</f>
        <v>199215.82705241925</v>
      </c>
      <c r="BC345" s="22">
        <f>Target_AM[[#This Row],[PROPORSI]]*VLOOKUP(Target_AM[[#This Row],[NIPNAS]],Target_CC[],COLUMN(AO$2)+9,0)</f>
        <v>200067.41466366532</v>
      </c>
      <c r="BD345" s="22">
        <f>Target_AM[[#This Row],[PROPORSI]]*VLOOKUP(Target_AM[[#This Row],[NIPNAS]],Target_CC[],COLUMN(AP$2)+9,0)</f>
        <v>199095.93555636608</v>
      </c>
      <c r="BE345" s="22">
        <f>Target_AM[[#This Row],[PROPORSI]]*VLOOKUP(Target_AM[[#This Row],[NIPNAS]],Target_CC[],COLUMN(AQ$2)+9,0)</f>
        <v>196593.17647499917</v>
      </c>
      <c r="BF345" s="22">
        <f>Target_AM[[#This Row],[PROPORSI]]*VLOOKUP(Target_AM[[#This Row],[NIPNAS]],Target_CC[],COLUMN(AR$2)+9,0)</f>
        <v>198483.96039455751</v>
      </c>
      <c r="BG345" s="22">
        <f>Target_AM[[#This Row],[PROPORSI]]*VLOOKUP(Target_AM[[#This Row],[NIPNAS]],Target_CC[],COLUMN(AS$2)+9,0)</f>
        <v>199368.29775935636</v>
      </c>
      <c r="BH345" s="22">
        <f>Target_AM[[#This Row],[PROPORSI]]*VLOOKUP(Target_AM[[#This Row],[NIPNAS]],Target_CC[],COLUMN(AT$2)+9,0)</f>
        <v>219673.08379377046</v>
      </c>
      <c r="BI345" s="22">
        <f>Target_AM[[#This Row],[PROPORSI]]*VLOOKUP(Target_AM[[#This Row],[NIPNAS]],Target_CC[],COLUMN(AU$2)+9,0)</f>
        <v>217620.47173790718</v>
      </c>
      <c r="BJ345" s="22">
        <f>Target_AM[[#This Row],[PROPORSI]]*VLOOKUP(Target_AM[[#This Row],[NIPNAS]],Target_CC[],COLUMN(AV$2)+9,0)</f>
        <v>217553.89212845362</v>
      </c>
      <c r="BK345" s="22">
        <f>Target_AM[[#This Row],[PROPORSI]]*VLOOKUP(Target_AM[[#This Row],[NIPNAS]],Target_CC[],COLUMN(AW$2)+9,0)</f>
        <v>219333.15955167846</v>
      </c>
      <c r="BL345" s="22">
        <f>Target_AM[[#This Row],[PROPORSI]]*VLOOKUP(Target_AM[[#This Row],[NIPNAS]],Target_CC[],COLUMN(AX$2)+9,0)</f>
        <v>216498.55274251371</v>
      </c>
      <c r="BM345" s="22">
        <f>Target_AM[[#This Row],[PROPORSI]]*VLOOKUP(Target_AM[[#This Row],[NIPNAS]],Target_CC[],COLUMN(AY$2)+9,0)</f>
        <v>216496.2281443135</v>
      </c>
      <c r="BN345" s="22">
        <f>Target_AM[[#This Row],[PROPORSI]]*VLOOKUP(Target_AM[[#This Row],[NIPNAS]],Target_CC[],COLUMN(AZ$2)+9,0)</f>
        <v>2500000.0000000009</v>
      </c>
      <c r="BO345" s="22">
        <f>Target_AM[[#This Row],[PROPORSI]]*VLOOKUP(Target_AM[[#This Row],[NIPNAS]],Target_CC[],COLUMN(BA$2)+9,0)</f>
        <v>40490897.5</v>
      </c>
      <c r="BP345" s="22">
        <f>Target_AM[[#This Row],[PROPORSI]]*VLOOKUP(Target_AM[[#This Row],[NIPNAS]],Target_CC[],COLUMN(BB$2)+9,0)</f>
        <v>-11876054</v>
      </c>
      <c r="BQ345" s="22">
        <f>Target_AM[[#This Row],[PROPORSI]]*VLOOKUP(Target_AM[[#This Row],[NIPNAS]],Target_CC[],COLUMN(BC$2)+9,0)</f>
        <v>4541558.5</v>
      </c>
      <c r="BR345" s="22">
        <f>Target_AM[[#This Row],[PROPORSI]]*VLOOKUP(Target_AM[[#This Row],[NIPNAS]],Target_CC[],COLUMN(BD$2)+9,0)</f>
        <v>4314480.5750000002</v>
      </c>
      <c r="BS345" s="22">
        <f>Target_AM[[#This Row],[PROPORSI]]*VLOOKUP(Target_AM[[#This Row],[NIPNAS]],Target_CC[],COLUMN(BE$2)+9,0)</f>
        <v>4314480.5750000002</v>
      </c>
      <c r="BT345" s="22">
        <f>Target_AM[[#This Row],[PROPORSI]]*VLOOKUP(Target_AM[[#This Row],[NIPNAS]],Target_CC[],COLUMN(BF$2)+9,0)</f>
        <v>4314480.5750000002</v>
      </c>
      <c r="BU345" s="22">
        <f>Target_AM[[#This Row],[PROPORSI]]*VLOOKUP(Target_AM[[#This Row],[NIPNAS]],Target_CC[],COLUMN(BG$2)+9,0)</f>
        <v>4314480.5750000002</v>
      </c>
      <c r="BV345" s="22">
        <f>Target_AM[[#This Row],[PROPORSI]]*VLOOKUP(Target_AM[[#This Row],[NIPNAS]],Target_CC[],COLUMN(BH$2)+9,0)</f>
        <v>4314480.5750000002</v>
      </c>
      <c r="BW345" s="22">
        <f>Target_AM[[#This Row],[PROPORSI]]*VLOOKUP(Target_AM[[#This Row],[NIPNAS]],Target_CC[],COLUMN(BI$2)+9,0)</f>
        <v>4314480.5750000002</v>
      </c>
      <c r="BX345" s="22">
        <f>Target_AM[[#This Row],[PROPORSI]]*VLOOKUP(Target_AM[[#This Row],[NIPNAS]],Target_CC[],COLUMN(BJ$2)+9,0)</f>
        <v>4314480.5750000002</v>
      </c>
      <c r="BY345" s="22">
        <f>Target_AM[[#This Row],[PROPORSI]]*VLOOKUP(Target_AM[[#This Row],[NIPNAS]],Target_CC[],COLUMN(BK$2)+9,0)</f>
        <v>4314480.5750000002</v>
      </c>
      <c r="BZ345" s="22">
        <f>Target_AM[[#This Row],[PROPORSI]]*VLOOKUP(Target_AM[[#This Row],[NIPNAS]],Target_CC[],COLUMN(BL$2)+9,0)</f>
        <v>4314480.5750000002</v>
      </c>
      <c r="CA345" s="22">
        <f>Target_AM[[#This Row],[PROPORSI]]*VLOOKUP(Target_AM[[#This Row],[NIPNAS]],Target_CC[],COLUMN(BM$2)+9,0)</f>
        <v>71986727.175000027</v>
      </c>
      <c r="CB345" s="22">
        <f>Target_AM[[#This Row],[PROPORSI]]*VLOOKUP(Target_AM[[#This Row],[NIPNAS]],Target_CC[],COLUMN(BN$2)+9,0)</f>
        <v>40490897.5</v>
      </c>
      <c r="CC345" s="22">
        <f>Target_AM[[#This Row],[PROPORSI]]*VLOOKUP(Target_AM[[#This Row],[NIPNAS]],Target_CC[],COLUMN(BO$2)+9,0)</f>
        <v>-11876054</v>
      </c>
      <c r="CD345" s="22">
        <f>Target_AM[[#This Row],[PROPORSI]]*VLOOKUP(Target_AM[[#This Row],[NIPNAS]],Target_CC[],COLUMN(BP$2)+9,0)</f>
        <v>4541558.5</v>
      </c>
      <c r="CE345" s="22">
        <f>Target_AM[[#This Row],[PROPORSI]]*VLOOKUP(Target_AM[[#This Row],[NIPNAS]],Target_CC[],COLUMN(BQ$2)+9,0)</f>
        <v>4314480.5750000002</v>
      </c>
      <c r="CF345" s="22">
        <f>Target_AM[[#This Row],[PROPORSI]]*VLOOKUP(Target_AM[[#This Row],[NIPNAS]],Target_CC[],COLUMN(BR$2)+9,0)</f>
        <v>4314480.5750000002</v>
      </c>
      <c r="CG345" s="22">
        <f>Target_AM[[#This Row],[PROPORSI]]*VLOOKUP(Target_AM[[#This Row],[NIPNAS]],Target_CC[],COLUMN(BS$2)+9,0)</f>
        <v>4314480.5750000002</v>
      </c>
      <c r="CH345" s="22">
        <f>Target_AM[[#This Row],[PROPORSI]]*VLOOKUP(Target_AM[[#This Row],[NIPNAS]],Target_CC[],COLUMN(BT$2)+9,0)</f>
        <v>4314480.5750000002</v>
      </c>
      <c r="CI345" s="22">
        <f>Target_AM[[#This Row],[PROPORSI]]*VLOOKUP(Target_AM[[#This Row],[NIPNAS]],Target_CC[],COLUMN(BU$2)+9,0)</f>
        <v>4314480.5750000002</v>
      </c>
      <c r="CJ345" s="22">
        <f>Target_AM[[#This Row],[PROPORSI]]*VLOOKUP(Target_AM[[#This Row],[NIPNAS]],Target_CC[],COLUMN(BV$2)+9,0)</f>
        <v>4314480.5750000002</v>
      </c>
      <c r="CK345" s="22">
        <f>Target_AM[[#This Row],[PROPORSI]]*VLOOKUP(Target_AM[[#This Row],[NIPNAS]],Target_CC[],COLUMN(BW$2)+9,0)</f>
        <v>4314480.5750000002</v>
      </c>
      <c r="CL345" s="22">
        <f>Target_AM[[#This Row],[PROPORSI]]*VLOOKUP(Target_AM[[#This Row],[NIPNAS]],Target_CC[],COLUMN(BX$2)+9,0)</f>
        <v>4314480.5750000002</v>
      </c>
      <c r="CM345" s="22">
        <f>Target_AM[[#This Row],[PROPORSI]]*VLOOKUP(Target_AM[[#This Row],[NIPNAS]],Target_CC[],COLUMN(BY$2)+9,0)</f>
        <v>4314480.5750000002</v>
      </c>
      <c r="CN345" s="22">
        <f>Target_AM[[#This Row],[PROPORSI]]*VLOOKUP(Target_AM[[#This Row],[NIPNAS]],Target_CC[],COLUMN(BZ$2)+9,0)</f>
        <v>71986727.175000027</v>
      </c>
      <c r="CO345" s="22">
        <f>Target_AM[[#This Row],[PROPORSI]]*VLOOKUP(Target_AM[[#This Row],[NIPNAS]],Target_CC[],COLUMN(CA$2)+9,0)</f>
        <v>0</v>
      </c>
      <c r="CP345" s="22">
        <f>Target_AM[[#This Row],[PROPORSI]]*VLOOKUP(Target_AM[[#This Row],[NIPNAS]],Target_CC[],COLUMN(CB$2)+9,0)</f>
        <v>0</v>
      </c>
      <c r="CQ345" s="22">
        <f>Target_AM[[#This Row],[PROPORSI]]*VLOOKUP(Target_AM[[#This Row],[NIPNAS]],Target_CC[],COLUMN(CC$2)+9,0)</f>
        <v>0</v>
      </c>
      <c r="CR345" s="22">
        <f>Target_AM[[#This Row],[PROPORSI]]*VLOOKUP(Target_AM[[#This Row],[NIPNAS]],Target_CC[],COLUMN(CD$2)+9,0)</f>
        <v>0</v>
      </c>
      <c r="CS345" s="22">
        <f>Target_AM[[#This Row],[PROPORSI]]*VLOOKUP(Target_AM[[#This Row],[NIPNAS]],Target_CC[],COLUMN(CE$2)+9,0)</f>
        <v>0</v>
      </c>
      <c r="CT345" s="22">
        <f>Target_AM[[#This Row],[PROPORSI]]*VLOOKUP(Target_AM[[#This Row],[NIPNAS]],Target_CC[],COLUMN(CF$2)+9,0)</f>
        <v>0</v>
      </c>
      <c r="CU345" s="22">
        <f>Target_AM[[#This Row],[PROPORSI]]*VLOOKUP(Target_AM[[#This Row],[NIPNAS]],Target_CC[],COLUMN(CG$2)+9,0)</f>
        <v>0</v>
      </c>
      <c r="CV345" s="22">
        <f>Target_AM[[#This Row],[PROPORSI]]*VLOOKUP(Target_AM[[#This Row],[NIPNAS]],Target_CC[],COLUMN(CH$2)+9,0)</f>
        <v>0</v>
      </c>
      <c r="CW345" s="22">
        <f>Target_AM[[#This Row],[PROPORSI]]*VLOOKUP(Target_AM[[#This Row],[NIPNAS]],Target_CC[],COLUMN(CI$2)+9,0)</f>
        <v>0</v>
      </c>
      <c r="CX345" s="22">
        <f>Target_AM[[#This Row],[PROPORSI]]*VLOOKUP(Target_AM[[#This Row],[NIPNAS]],Target_CC[],COLUMN(CJ$2)+9,0)</f>
        <v>0</v>
      </c>
      <c r="CY345" s="22">
        <f>Target_AM[[#This Row],[PROPORSI]]*VLOOKUP(Target_AM[[#This Row],[NIPNAS]],Target_CC[],COLUMN(CK$2)+9,0)</f>
        <v>0</v>
      </c>
      <c r="CZ345" s="22">
        <f>Target_AM[[#This Row],[PROPORSI]]*VLOOKUP(Target_AM[[#This Row],[NIPNAS]],Target_CC[],COLUMN(CL$2)+9,0)</f>
        <v>0</v>
      </c>
      <c r="DA345" s="22">
        <f>Target_AM[[#This Row],[PROPORSI]]*VLOOKUP(Target_AM[[#This Row],[NIPNAS]],Target_CC[],COLUMN(CM$2)+9,0)</f>
        <v>0</v>
      </c>
      <c r="DB345" s="22">
        <f>Target_AM[[#This Row],[PROPORSI]]*VLOOKUP(Target_AM[[#This Row],[NIPNAS]],Target_CC[],COLUMN(CN$2)+9,0)</f>
        <v>0</v>
      </c>
      <c r="DC345" s="22">
        <f>Target_AM[[#This Row],[PROPORSI]]*VLOOKUP(Target_AM[[#This Row],[NIPNAS]],Target_CC[],COLUMN(CO$2)+9,0)</f>
        <v>0</v>
      </c>
      <c r="DD345" s="22">
        <f>Target_AM[[#This Row],[PROPORSI]]*VLOOKUP(Target_AM[[#This Row],[NIPNAS]],Target_CC[],COLUMN(CP$2)+9,0)</f>
        <v>0</v>
      </c>
      <c r="DE345" s="22">
        <f>Target_AM[[#This Row],[PROPORSI]]*VLOOKUP(Target_AM[[#This Row],[NIPNAS]],Target_CC[],COLUMN(CQ$2)+9,0)</f>
        <v>0</v>
      </c>
      <c r="DF345" s="22">
        <f>Target_AM[[#This Row],[PROPORSI]]*VLOOKUP(Target_AM[[#This Row],[NIPNAS]],Target_CC[],COLUMN(CR$2)+9,0)</f>
        <v>0</v>
      </c>
      <c r="DG345" s="22">
        <f>Target_AM[[#This Row],[PROPORSI]]*VLOOKUP(Target_AM[[#This Row],[NIPNAS]],Target_CC[],COLUMN(CS$2)+9,0)</f>
        <v>0</v>
      </c>
      <c r="DH345" s="22">
        <f>Target_AM[[#This Row],[PROPORSI]]*VLOOKUP(Target_AM[[#This Row],[NIPNAS]],Target_CC[],COLUMN(CT$2)+9,0)</f>
        <v>0</v>
      </c>
      <c r="DI345" s="22">
        <f>Target_AM[[#This Row],[PROPORSI]]*VLOOKUP(Target_AM[[#This Row],[NIPNAS]],Target_CC[],COLUMN(CU$2)+9,0)</f>
        <v>0</v>
      </c>
      <c r="DJ345" s="22">
        <f>Target_AM[[#This Row],[PROPORSI]]*VLOOKUP(Target_AM[[#This Row],[NIPNAS]],Target_CC[],COLUMN(CV$2)+9,0)</f>
        <v>0</v>
      </c>
      <c r="DK345" s="22">
        <f>Target_AM[[#This Row],[PROPORSI]]*VLOOKUP(Target_AM[[#This Row],[NIPNAS]],Target_CC[],COLUMN(CW$2)+9,0)</f>
        <v>0</v>
      </c>
      <c r="DL345" s="22">
        <f>Target_AM[[#This Row],[PROPORSI]]*VLOOKUP(Target_AM[[#This Row],[NIPNAS]],Target_CC[],COLUMN(CX$2)+9,0)</f>
        <v>0</v>
      </c>
      <c r="DM345" s="22">
        <f>Target_AM[[#This Row],[PROPORSI]]*VLOOKUP(Target_AM[[#This Row],[NIPNAS]],Target_CC[],COLUMN(CY$2)+9,0)</f>
        <v>0</v>
      </c>
      <c r="DN345" s="22">
        <f>Target_AM[[#This Row],[PROPORSI]]*VLOOKUP(Target_AM[[#This Row],[NIPNAS]],Target_CC[],COLUMN(CZ$2)+9,0)</f>
        <v>0</v>
      </c>
      <c r="DO345" s="22">
        <f>Target_AM[[#This Row],[PROPORSI]]*VLOOKUP(Target_AM[[#This Row],[NIPNAS]],Target_CC[],COLUMN(DA$2)+9,0)</f>
        <v>0</v>
      </c>
      <c r="DP345" s="22">
        <f>Target_AM[[#This Row],[PROPORSI]]*VLOOKUP(Target_AM[[#This Row],[NIPNAS]],Target_CC[],COLUMN(DB$2)+9,0)</f>
        <v>0</v>
      </c>
      <c r="DQ345" s="22">
        <f>Target_AM[[#This Row],[PROPORSI]]*VLOOKUP(Target_AM[[#This Row],[NIPNAS]],Target_CC[],COLUMN(DC$2)+9,0)</f>
        <v>0</v>
      </c>
      <c r="DR345" s="22">
        <f>Target_AM[[#This Row],[PROPORSI]]*VLOOKUP(Target_AM[[#This Row],[NIPNAS]],Target_CC[],COLUMN(DD$2)+9,0)</f>
        <v>0</v>
      </c>
      <c r="DS345" s="22">
        <f>Target_AM[[#This Row],[PROPORSI]]*VLOOKUP(Target_AM[[#This Row],[NIPNAS]],Target_CC[],COLUMN(DE$2)+9,0)</f>
        <v>0</v>
      </c>
      <c r="DT345" s="22">
        <f>Target_AM[[#This Row],[PROPORSI]]*VLOOKUP(Target_AM[[#This Row],[NIPNAS]],Target_CC[],COLUMN(DF$2)+9,0)</f>
        <v>0</v>
      </c>
      <c r="DU345" s="22">
        <f>Target_AM[[#This Row],[PROPORSI]]*VLOOKUP(Target_AM[[#This Row],[NIPNAS]],Target_CC[],COLUMN(DG$2)+9,0)</f>
        <v>0</v>
      </c>
      <c r="DV345" s="22">
        <f>Target_AM[[#This Row],[PROPORSI]]*VLOOKUP(Target_AM[[#This Row],[NIPNAS]],Target_CC[],COLUMN(DH$2)+9,0)</f>
        <v>0</v>
      </c>
      <c r="DW345" s="22">
        <f>Target_AM[[#This Row],[PROPORSI]]*VLOOKUP(Target_AM[[#This Row],[NIPNAS]],Target_CC[],COLUMN(DI$2)+9,0)</f>
        <v>0</v>
      </c>
      <c r="DX345" s="22">
        <f>Target_AM[[#This Row],[PROPORSI]]*VLOOKUP(Target_AM[[#This Row],[NIPNAS]],Target_CC[],COLUMN(DJ$2)+9,0)</f>
        <v>0</v>
      </c>
      <c r="DY345" s="22">
        <f>Target_AM[[#This Row],[PROPORSI]]*VLOOKUP(Target_AM[[#This Row],[NIPNAS]],Target_CC[],COLUMN(DK$2)+9,0)</f>
        <v>0</v>
      </c>
      <c r="DZ345" s="22">
        <f>Target_AM[[#This Row],[PROPORSI]]*VLOOKUP(Target_AM[[#This Row],[NIPNAS]],Target_CC[],COLUMN(DL$2)+9,0)</f>
        <v>0</v>
      </c>
      <c r="EA345" s="22">
        <f>Target_AM[[#This Row],[PROPORSI]]*VLOOKUP(Target_AM[[#This Row],[NIPNAS]],Target_CC[],COLUMN(DM$2)+9,0)</f>
        <v>0</v>
      </c>
    </row>
    <row r="346" spans="2:131" x14ac:dyDescent="0.3">
      <c r="B346">
        <v>404429</v>
      </c>
      <c r="C346" t="s">
        <v>1008</v>
      </c>
      <c r="D346">
        <v>1</v>
      </c>
      <c r="E346" s="8">
        <v>45658</v>
      </c>
      <c r="F346">
        <v>19221323</v>
      </c>
      <c r="G346" t="s">
        <v>693</v>
      </c>
      <c r="J346" t="s">
        <v>363</v>
      </c>
      <c r="K346" t="s">
        <v>25</v>
      </c>
      <c r="L346" t="s">
        <v>159</v>
      </c>
      <c r="M346" t="s">
        <v>29</v>
      </c>
      <c r="N346" s="23">
        <f>Target_AM[[#This Row],[PROPORSI]]*VLOOKUP(Target_AM[[#This Row],[NIPNAS]],Target_CC[],9,0)</f>
        <v>22869722.756110534</v>
      </c>
      <c r="O346" s="22">
        <f>Target_AM[[#This Row],[PROPORSI]]*VLOOKUP(Target_AM[[#This Row],[NIPNAS]],Target_CC[],COLUMN(A$2)+9,0)</f>
        <v>4831800</v>
      </c>
      <c r="P346" s="22">
        <f>Target_AM[[#This Row],[PROPORSI]]*VLOOKUP(Target_AM[[#This Row],[NIPNAS]],Target_CC[],COLUMN(B$2)+9,0)</f>
        <v>4831800</v>
      </c>
      <c r="Q346" s="22">
        <f>Target_AM[[#This Row],[PROPORSI]]*VLOOKUP(Target_AM[[#This Row],[NIPNAS]],Target_CC[],COLUMN(C$2)+9,0)</f>
        <v>4638528</v>
      </c>
      <c r="R346" s="22">
        <f>Target_AM[[#This Row],[PROPORSI]]*VLOOKUP(Target_AM[[#This Row],[NIPNAS]],Target_CC[],COLUMN(D$2)+9,0)</f>
        <v>4878185.28</v>
      </c>
      <c r="S346" s="22">
        <f>Target_AM[[#This Row],[PROPORSI]]*VLOOKUP(Target_AM[[#This Row],[NIPNAS]],Target_CC[],COLUMN(E$2)+9,0)</f>
        <v>4638991.8528000005</v>
      </c>
      <c r="T346" s="22">
        <f>Target_AM[[#This Row],[PROPORSI]]*VLOOKUP(Target_AM[[#This Row],[NIPNAS]],Target_CC[],COLUMN(F$2)+9,0)</f>
        <v>4636599.9185279999</v>
      </c>
      <c r="U346" s="22">
        <f>Target_AM[[#This Row],[PROPORSI]]*VLOOKUP(Target_AM[[#This Row],[NIPNAS]],Target_CC[],COLUMN(G$2)+9,0)</f>
        <v>5602935.9991852799</v>
      </c>
      <c r="V346" s="22">
        <f>Target_AM[[#This Row],[PROPORSI]]*VLOOKUP(Target_AM[[#This Row],[NIPNAS]],Target_CC[],COLUMN(H$2)+9,0)</f>
        <v>4887829.3599918531</v>
      </c>
      <c r="W346" s="22">
        <f>Target_AM[[#This Row],[PROPORSI]]*VLOOKUP(Target_AM[[#This Row],[NIPNAS]],Target_CC[],COLUMN(I$2)+9,0)</f>
        <v>5122268.2935999185</v>
      </c>
      <c r="X346" s="22">
        <f>Target_AM[[#This Row],[PROPORSI]]*VLOOKUP(Target_AM[[#This Row],[NIPNAS]],Target_CC[],COLUMN(J$2)+9,0)</f>
        <v>5607792.6829359988</v>
      </c>
      <c r="Y346" s="22">
        <f>Target_AM[[#This Row],[PROPORSI]]*VLOOKUP(Target_AM[[#This Row],[NIPNAS]],Target_CC[],COLUMN(K$2)+9,0)</f>
        <v>4887877.9268293604</v>
      </c>
      <c r="Z346" s="22">
        <f>Target_AM[[#This Row],[PROPORSI]]*VLOOKUP(Target_AM[[#This Row],[NIPNAS]],Target_CC[],COLUMN(L$2)+9,0)</f>
        <v>5363858.7792682936</v>
      </c>
      <c r="AA346" s="22">
        <f>Target_AM[[#This Row],[PROPORSI]]*VLOOKUP(Target_AM[[#This Row],[NIPNAS]],Target_CC[],COLUMN(M$2)+9,0)</f>
        <v>59928468.09313871</v>
      </c>
      <c r="AB346" s="22">
        <f>Target_AM[[#This Row],[PROPORSI]]*VLOOKUP(Target_AM[[#This Row],[NIPNAS]],Target_CC[],COLUMN(N$2)+9,0)</f>
        <v>82254.777730659625</v>
      </c>
      <c r="AC346" s="22">
        <f>Target_AM[[#This Row],[PROPORSI]]*VLOOKUP(Target_AM[[#This Row],[NIPNAS]],Target_CC[],COLUMN(O$2)+9,0)</f>
        <v>481188.40951379284</v>
      </c>
      <c r="AD346" s="22">
        <f>Target_AM[[#This Row],[PROPORSI]]*VLOOKUP(Target_AM[[#This Row],[NIPNAS]],Target_CC[],COLUMN(P$2)+9,0)</f>
        <v>439654.56847374578</v>
      </c>
      <c r="AE346" s="22">
        <f>Target_AM[[#This Row],[PROPORSI]]*VLOOKUP(Target_AM[[#This Row],[NIPNAS]],Target_CC[],COLUMN(Q$2)+9,0)</f>
        <v>303473.83649176953</v>
      </c>
      <c r="AF346" s="22">
        <f>Target_AM[[#This Row],[PROPORSI]]*VLOOKUP(Target_AM[[#This Row],[NIPNAS]],Target_CC[],COLUMN(R$2)+9,0)</f>
        <v>410058.23637974914</v>
      </c>
      <c r="AG346" s="22">
        <f>Target_AM[[#This Row],[PROPORSI]]*VLOOKUP(Target_AM[[#This Row],[NIPNAS]],Target_CC[],COLUMN(S$2)+9,0)</f>
        <v>592836.22025529121</v>
      </c>
      <c r="AH346" s="22">
        <f>Target_AM[[#This Row],[PROPORSI]]*VLOOKUP(Target_AM[[#This Row],[NIPNAS]],Target_CC[],COLUMN(T$2)+9,0)</f>
        <v>697679.96956037998</v>
      </c>
      <c r="AI346" s="22">
        <f>Target_AM[[#This Row],[PROPORSI]]*VLOOKUP(Target_AM[[#This Row],[NIPNAS]],Target_CC[],COLUMN(U$2)+9,0)</f>
        <v>770783.53008024208</v>
      </c>
      <c r="AJ346" s="22">
        <f>Target_AM[[#This Row],[PROPORSI]]*VLOOKUP(Target_AM[[#This Row],[NIPNAS]],Target_CC[],COLUMN(V$2)+9,0)</f>
        <v>631381.51615879638</v>
      </c>
      <c r="AK346" s="22">
        <f>Target_AM[[#This Row],[PROPORSI]]*VLOOKUP(Target_AM[[#This Row],[NIPNAS]],Target_CC[],COLUMN(W$2)+9,0)</f>
        <v>776835.84426732548</v>
      </c>
      <c r="AL346" s="22">
        <f>Target_AM[[#This Row],[PROPORSI]]*VLOOKUP(Target_AM[[#This Row],[NIPNAS]],Target_CC[],COLUMN(X$2)+9,0)</f>
        <v>1045820.7480691752</v>
      </c>
      <c r="AM346" s="22">
        <f>Target_AM[[#This Row],[PROPORSI]]*VLOOKUP(Target_AM[[#This Row],[NIPNAS]],Target_CC[],COLUMN(Y$2)+9,0)</f>
        <v>654902.0233975813</v>
      </c>
      <c r="AN346" s="22">
        <f>Target_AM[[#This Row],[PROPORSI]]*VLOOKUP(Target_AM[[#This Row],[NIPNAS]],Target_CC[],COLUMN(Z$2)+9,0)</f>
        <v>6886869.6803785097</v>
      </c>
      <c r="AO346" s="22">
        <f>Target_AM[[#This Row],[PROPORSI]]*VLOOKUP(Target_AM[[#This Row],[NIPNAS]],Target_CC[],COLUMN(AA$2)+9,0)</f>
        <v>4914054.7777306596</v>
      </c>
      <c r="AP346" s="22">
        <f>Target_AM[[#This Row],[PROPORSI]]*VLOOKUP(Target_AM[[#This Row],[NIPNAS]],Target_CC[],COLUMN(AB$2)+9,0)</f>
        <v>5312988.409513793</v>
      </c>
      <c r="AQ346" s="22">
        <f>Target_AM[[#This Row],[PROPORSI]]*VLOOKUP(Target_AM[[#This Row],[NIPNAS]],Target_CC[],COLUMN(AC$2)+9,0)</f>
        <v>5078182.5684737461</v>
      </c>
      <c r="AR346" s="22">
        <f>Target_AM[[#This Row],[PROPORSI]]*VLOOKUP(Target_AM[[#This Row],[NIPNAS]],Target_CC[],COLUMN(AD$2)+9,0)</f>
        <v>5181659.1164917694</v>
      </c>
      <c r="AS346" s="22">
        <f>Target_AM[[#This Row],[PROPORSI]]*VLOOKUP(Target_AM[[#This Row],[NIPNAS]],Target_CC[],COLUMN(AE$2)+9,0)</f>
        <v>5049050.0891797496</v>
      </c>
      <c r="AT346" s="22">
        <f>Target_AM[[#This Row],[PROPORSI]]*VLOOKUP(Target_AM[[#This Row],[NIPNAS]],Target_CC[],COLUMN(AF$2)+9,0)</f>
        <v>5229436.138783291</v>
      </c>
      <c r="AU346" s="22">
        <f>Target_AM[[#This Row],[PROPORSI]]*VLOOKUP(Target_AM[[#This Row],[NIPNAS]],Target_CC[],COLUMN(AG$2)+9,0)</f>
        <v>6300615.96874566</v>
      </c>
      <c r="AV346" s="22">
        <f>Target_AM[[#This Row],[PROPORSI]]*VLOOKUP(Target_AM[[#This Row],[NIPNAS]],Target_CC[],COLUMN(AH$2)+9,0)</f>
        <v>5658612.8900720952</v>
      </c>
      <c r="AW346" s="22">
        <f>Target_AM[[#This Row],[PROPORSI]]*VLOOKUP(Target_AM[[#This Row],[NIPNAS]],Target_CC[],COLUMN(AI$2)+9,0)</f>
        <v>5753649.8097587153</v>
      </c>
      <c r="AX346" s="22">
        <f>Target_AM[[#This Row],[PROPORSI]]*VLOOKUP(Target_AM[[#This Row],[NIPNAS]],Target_CC[],COLUMN(AJ$2)+9,0)</f>
        <v>6384628.5272033243</v>
      </c>
      <c r="AY346" s="22">
        <f>Target_AM[[#This Row],[PROPORSI]]*VLOOKUP(Target_AM[[#This Row],[NIPNAS]],Target_CC[],COLUMN(AK$2)+9,0)</f>
        <v>5933698.6748985359</v>
      </c>
      <c r="AZ346" s="22">
        <f>Target_AM[[#This Row],[PROPORSI]]*VLOOKUP(Target_AM[[#This Row],[NIPNAS]],Target_CC[],COLUMN(AL$2)+9,0)</f>
        <v>6018760.8026658753</v>
      </c>
      <c r="BA346" s="22">
        <f>Target_AM[[#This Row],[PROPORSI]]*VLOOKUP(Target_AM[[#This Row],[NIPNAS]],Target_CC[],COLUMN(AM$2)+9,0)</f>
        <v>66815337.773517206</v>
      </c>
      <c r="BB346" s="22">
        <f>Target_AM[[#This Row],[PROPORSI]]*VLOOKUP(Target_AM[[#This Row],[NIPNAS]],Target_CC[],COLUMN(AN$2)+9,0)</f>
        <v>792396.75529236195</v>
      </c>
      <c r="BC346" s="22">
        <f>Target_AM[[#This Row],[PROPORSI]]*VLOOKUP(Target_AM[[#This Row],[NIPNAS]],Target_CC[],COLUMN(AO$2)+9,0)</f>
        <v>6032290.547343405</v>
      </c>
      <c r="BD346" s="22">
        <f>Target_AM[[#This Row],[PROPORSI]]*VLOOKUP(Target_AM[[#This Row],[NIPNAS]],Target_CC[],COLUMN(AP$2)+9,0)</f>
        <v>1721168.2227272117</v>
      </c>
      <c r="BE346" s="22">
        <f>Target_AM[[#This Row],[PROPORSI]]*VLOOKUP(Target_AM[[#This Row],[NIPNAS]],Target_CC[],COLUMN(AQ$2)+9,0)</f>
        <v>3730263.1812121775</v>
      </c>
      <c r="BF346" s="22">
        <f>Target_AM[[#This Row],[PROPORSI]]*VLOOKUP(Target_AM[[#This Row],[NIPNAS]],Target_CC[],COLUMN(AR$2)+9,0)</f>
        <v>4356146.5649457099</v>
      </c>
      <c r="BG346" s="22">
        <f>Target_AM[[#This Row],[PROPORSI]]*VLOOKUP(Target_AM[[#This Row],[NIPNAS]],Target_CC[],COLUMN(AS$2)+9,0)</f>
        <v>4727385.5144472579</v>
      </c>
      <c r="BH346" s="22">
        <f>Target_AM[[#This Row],[PROPORSI]]*VLOOKUP(Target_AM[[#This Row],[NIPNAS]],Target_CC[],COLUMN(AT$2)+9,0)</f>
        <v>304335.51175167295</v>
      </c>
      <c r="BI346" s="22">
        <f>Target_AM[[#This Row],[PROPORSI]]*VLOOKUP(Target_AM[[#This Row],[NIPNAS]],Target_CC[],COLUMN(AU$2)+9,0)</f>
        <v>6178364.2199487239</v>
      </c>
      <c r="BJ346" s="22">
        <f>Target_AM[[#This Row],[PROPORSI]]*VLOOKUP(Target_AM[[#This Row],[NIPNAS]],Target_CC[],COLUMN(AV$2)+9,0)</f>
        <v>2219161.1340547749</v>
      </c>
      <c r="BK346" s="22">
        <f>Target_AM[[#This Row],[PROPORSI]]*VLOOKUP(Target_AM[[#This Row],[NIPNAS]],Target_CC[],COLUMN(AW$2)+9,0)</f>
        <v>6294176.2929679696</v>
      </c>
      <c r="BL346" s="22">
        <f>Target_AM[[#This Row],[PROPORSI]]*VLOOKUP(Target_AM[[#This Row],[NIPNAS]],Target_CC[],COLUMN(AX$2)+9,0)</f>
        <v>4667404.7998496499</v>
      </c>
      <c r="BM346" s="22">
        <f>Target_AM[[#This Row],[PROPORSI]]*VLOOKUP(Target_AM[[#This Row],[NIPNAS]],Target_CC[],COLUMN(AY$2)+9,0)</f>
        <v>3677144.2621599752</v>
      </c>
      <c r="BN346" s="22">
        <f>Target_AM[[#This Row],[PROPORSI]]*VLOOKUP(Target_AM[[#This Row],[NIPNAS]],Target_CC[],COLUMN(AZ$2)+9,0)</f>
        <v>44700237.006700888</v>
      </c>
      <c r="BO346" s="22">
        <f>Target_AM[[#This Row],[PROPORSI]]*VLOOKUP(Target_AM[[#This Row],[NIPNAS]],Target_CC[],COLUMN(BA$2)+9,0)</f>
        <v>4711300</v>
      </c>
      <c r="BP346" s="22">
        <f>Target_AM[[#This Row],[PROPORSI]]*VLOOKUP(Target_AM[[#This Row],[NIPNAS]],Target_CC[],COLUMN(BB$2)+9,0)</f>
        <v>4712050</v>
      </c>
      <c r="BQ346" s="22">
        <f>Target_AM[[#This Row],[PROPORSI]]*VLOOKUP(Target_AM[[#This Row],[NIPNAS]],Target_CC[],COLUMN(BC$2)+9,0)</f>
        <v>4711300</v>
      </c>
      <c r="BR346" s="22">
        <f>Target_AM[[#This Row],[PROPORSI]]*VLOOKUP(Target_AM[[#This Row],[NIPNAS]],Target_CC[],COLUMN(BD$2)+9,0)</f>
        <v>5113840</v>
      </c>
      <c r="BS346" s="22">
        <f>Target_AM[[#This Row],[PROPORSI]]*VLOOKUP(Target_AM[[#This Row],[NIPNAS]],Target_CC[],COLUMN(BE$2)+9,0)</f>
        <v>5113840</v>
      </c>
      <c r="BT346" s="22">
        <f>Target_AM[[#This Row],[PROPORSI]]*VLOOKUP(Target_AM[[#This Row],[NIPNAS]],Target_CC[],COLUMN(BF$2)+9,0)</f>
        <v>5113840</v>
      </c>
      <c r="BU346" s="22">
        <f>Target_AM[[#This Row],[PROPORSI]]*VLOOKUP(Target_AM[[#This Row],[NIPNAS]],Target_CC[],COLUMN(BG$2)+9,0)</f>
        <v>5113840</v>
      </c>
      <c r="BV346" s="22">
        <f>Target_AM[[#This Row],[PROPORSI]]*VLOOKUP(Target_AM[[#This Row],[NIPNAS]],Target_CC[],COLUMN(BH$2)+9,0)</f>
        <v>5113840</v>
      </c>
      <c r="BW346" s="22">
        <f>Target_AM[[#This Row],[PROPORSI]]*VLOOKUP(Target_AM[[#This Row],[NIPNAS]],Target_CC[],COLUMN(BI$2)+9,0)</f>
        <v>5113840</v>
      </c>
      <c r="BX346" s="22">
        <f>Target_AM[[#This Row],[PROPORSI]]*VLOOKUP(Target_AM[[#This Row],[NIPNAS]],Target_CC[],COLUMN(BJ$2)+9,0)</f>
        <v>5113840</v>
      </c>
      <c r="BY346" s="22">
        <f>Target_AM[[#This Row],[PROPORSI]]*VLOOKUP(Target_AM[[#This Row],[NIPNAS]],Target_CC[],COLUMN(BK$2)+9,0)</f>
        <v>5113840</v>
      </c>
      <c r="BZ346" s="22">
        <f>Target_AM[[#This Row],[PROPORSI]]*VLOOKUP(Target_AM[[#This Row],[NIPNAS]],Target_CC[],COLUMN(BL$2)+9,0)</f>
        <v>5113840</v>
      </c>
      <c r="CA346" s="22">
        <f>Target_AM[[#This Row],[PROPORSI]]*VLOOKUP(Target_AM[[#This Row],[NIPNAS]],Target_CC[],COLUMN(BM$2)+9,0)</f>
        <v>60159210</v>
      </c>
      <c r="CB346" s="22">
        <f>Target_AM[[#This Row],[PROPORSI]]*VLOOKUP(Target_AM[[#This Row],[NIPNAS]],Target_CC[],COLUMN(BN$2)+9,0)</f>
        <v>0</v>
      </c>
      <c r="CC346" s="22">
        <f>Target_AM[[#This Row],[PROPORSI]]*VLOOKUP(Target_AM[[#This Row],[NIPNAS]],Target_CC[],COLUMN(BO$2)+9,0)</f>
        <v>0</v>
      </c>
      <c r="CD346" s="22">
        <f>Target_AM[[#This Row],[PROPORSI]]*VLOOKUP(Target_AM[[#This Row],[NIPNAS]],Target_CC[],COLUMN(BP$2)+9,0)</f>
        <v>0</v>
      </c>
      <c r="CE346" s="22">
        <f>Target_AM[[#This Row],[PROPORSI]]*VLOOKUP(Target_AM[[#This Row],[NIPNAS]],Target_CC[],COLUMN(BQ$2)+9,0)</f>
        <v>0</v>
      </c>
      <c r="CF346" s="22">
        <f>Target_AM[[#This Row],[PROPORSI]]*VLOOKUP(Target_AM[[#This Row],[NIPNAS]],Target_CC[],COLUMN(BR$2)+9,0)</f>
        <v>0</v>
      </c>
      <c r="CG346" s="22">
        <f>Target_AM[[#This Row],[PROPORSI]]*VLOOKUP(Target_AM[[#This Row],[NIPNAS]],Target_CC[],COLUMN(BS$2)+9,0)</f>
        <v>0</v>
      </c>
      <c r="CH346" s="22">
        <f>Target_AM[[#This Row],[PROPORSI]]*VLOOKUP(Target_AM[[#This Row],[NIPNAS]],Target_CC[],COLUMN(BT$2)+9,0)</f>
        <v>0</v>
      </c>
      <c r="CI346" s="22">
        <f>Target_AM[[#This Row],[PROPORSI]]*VLOOKUP(Target_AM[[#This Row],[NIPNAS]],Target_CC[],COLUMN(BU$2)+9,0)</f>
        <v>0</v>
      </c>
      <c r="CJ346" s="22">
        <f>Target_AM[[#This Row],[PROPORSI]]*VLOOKUP(Target_AM[[#This Row],[NIPNAS]],Target_CC[],COLUMN(BV$2)+9,0)</f>
        <v>0</v>
      </c>
      <c r="CK346" s="22">
        <f>Target_AM[[#This Row],[PROPORSI]]*VLOOKUP(Target_AM[[#This Row],[NIPNAS]],Target_CC[],COLUMN(BW$2)+9,0)</f>
        <v>0</v>
      </c>
      <c r="CL346" s="22">
        <f>Target_AM[[#This Row],[PROPORSI]]*VLOOKUP(Target_AM[[#This Row],[NIPNAS]],Target_CC[],COLUMN(BX$2)+9,0)</f>
        <v>0</v>
      </c>
      <c r="CM346" s="22">
        <f>Target_AM[[#This Row],[PROPORSI]]*VLOOKUP(Target_AM[[#This Row],[NIPNAS]],Target_CC[],COLUMN(BY$2)+9,0)</f>
        <v>0</v>
      </c>
      <c r="CN346" s="22">
        <f>Target_AM[[#This Row],[PROPORSI]]*VLOOKUP(Target_AM[[#This Row],[NIPNAS]],Target_CC[],COLUMN(BZ$2)+9,0)</f>
        <v>0</v>
      </c>
      <c r="CO346" s="22">
        <f>Target_AM[[#This Row],[PROPORSI]]*VLOOKUP(Target_AM[[#This Row],[NIPNAS]],Target_CC[],COLUMN(CA$2)+9,0)</f>
        <v>5106800</v>
      </c>
      <c r="CP346" s="22">
        <f>Target_AM[[#This Row],[PROPORSI]]*VLOOKUP(Target_AM[[#This Row],[NIPNAS]],Target_CC[],COLUMN(CB$2)+9,0)</f>
        <v>5107550</v>
      </c>
      <c r="CQ346" s="22">
        <f>Target_AM[[#This Row],[PROPORSI]]*VLOOKUP(Target_AM[[#This Row],[NIPNAS]],Target_CC[],COLUMN(CC$2)+9,0)</f>
        <v>5113840</v>
      </c>
      <c r="CR346" s="22">
        <f>Target_AM[[#This Row],[PROPORSI]]*VLOOKUP(Target_AM[[#This Row],[NIPNAS]],Target_CC[],COLUMN(CD$2)+9,0)</f>
        <v>5113840</v>
      </c>
      <c r="CS346" s="22">
        <f>Target_AM[[#This Row],[PROPORSI]]*VLOOKUP(Target_AM[[#This Row],[NIPNAS]],Target_CC[],COLUMN(CE$2)+9,0)</f>
        <v>5113840</v>
      </c>
      <c r="CT346" s="22">
        <f>Target_AM[[#This Row],[PROPORSI]]*VLOOKUP(Target_AM[[#This Row],[NIPNAS]],Target_CC[],COLUMN(CF$2)+9,0)</f>
        <v>5113840</v>
      </c>
      <c r="CU346" s="22">
        <f>Target_AM[[#This Row],[PROPORSI]]*VLOOKUP(Target_AM[[#This Row],[NIPNAS]],Target_CC[],COLUMN(CG$2)+9,0)</f>
        <v>5113840</v>
      </c>
      <c r="CV346" s="22">
        <f>Target_AM[[#This Row],[PROPORSI]]*VLOOKUP(Target_AM[[#This Row],[NIPNAS]],Target_CC[],COLUMN(CH$2)+9,0)</f>
        <v>5113840</v>
      </c>
      <c r="CW346" s="22">
        <f>Target_AM[[#This Row],[PROPORSI]]*VLOOKUP(Target_AM[[#This Row],[NIPNAS]],Target_CC[],COLUMN(CI$2)+9,0)</f>
        <v>5113840</v>
      </c>
      <c r="CX346" s="22">
        <f>Target_AM[[#This Row],[PROPORSI]]*VLOOKUP(Target_AM[[#This Row],[NIPNAS]],Target_CC[],COLUMN(CJ$2)+9,0)</f>
        <v>5113840</v>
      </c>
      <c r="CY346" s="22">
        <f>Target_AM[[#This Row],[PROPORSI]]*VLOOKUP(Target_AM[[#This Row],[NIPNAS]],Target_CC[],COLUMN(CK$2)+9,0)</f>
        <v>5113840</v>
      </c>
      <c r="CZ346" s="22">
        <f>Target_AM[[#This Row],[PROPORSI]]*VLOOKUP(Target_AM[[#This Row],[NIPNAS]],Target_CC[],COLUMN(CL$2)+9,0)</f>
        <v>5113840</v>
      </c>
      <c r="DA346" s="22">
        <f>Target_AM[[#This Row],[PROPORSI]]*VLOOKUP(Target_AM[[#This Row],[NIPNAS]],Target_CC[],COLUMN(CM$2)+9,0)</f>
        <v>61352750</v>
      </c>
      <c r="DB346" s="22">
        <f>Target_AM[[#This Row],[PROPORSI]]*VLOOKUP(Target_AM[[#This Row],[NIPNAS]],Target_CC[],COLUMN(CN$2)+9,0)</f>
        <v>0</v>
      </c>
      <c r="DC346" s="22">
        <f>Target_AM[[#This Row],[PROPORSI]]*VLOOKUP(Target_AM[[#This Row],[NIPNAS]],Target_CC[],COLUMN(CO$2)+9,0)</f>
        <v>0</v>
      </c>
      <c r="DD346" s="22">
        <f>Target_AM[[#This Row],[PROPORSI]]*VLOOKUP(Target_AM[[#This Row],[NIPNAS]],Target_CC[],COLUMN(CP$2)+9,0)</f>
        <v>0</v>
      </c>
      <c r="DE346" s="22">
        <f>Target_AM[[#This Row],[PROPORSI]]*VLOOKUP(Target_AM[[#This Row],[NIPNAS]],Target_CC[],COLUMN(CQ$2)+9,0)</f>
        <v>0</v>
      </c>
      <c r="DF346" s="22">
        <f>Target_AM[[#This Row],[PROPORSI]]*VLOOKUP(Target_AM[[#This Row],[NIPNAS]],Target_CC[],COLUMN(CR$2)+9,0)</f>
        <v>0</v>
      </c>
      <c r="DG346" s="22">
        <f>Target_AM[[#This Row],[PROPORSI]]*VLOOKUP(Target_AM[[#This Row],[NIPNAS]],Target_CC[],COLUMN(CS$2)+9,0)</f>
        <v>0</v>
      </c>
      <c r="DH346" s="22">
        <f>Target_AM[[#This Row],[PROPORSI]]*VLOOKUP(Target_AM[[#This Row],[NIPNAS]],Target_CC[],COLUMN(CT$2)+9,0)</f>
        <v>0</v>
      </c>
      <c r="DI346" s="22">
        <f>Target_AM[[#This Row],[PROPORSI]]*VLOOKUP(Target_AM[[#This Row],[NIPNAS]],Target_CC[],COLUMN(CU$2)+9,0)</f>
        <v>0</v>
      </c>
      <c r="DJ346" s="22">
        <f>Target_AM[[#This Row],[PROPORSI]]*VLOOKUP(Target_AM[[#This Row],[NIPNAS]],Target_CC[],COLUMN(CV$2)+9,0)</f>
        <v>0</v>
      </c>
      <c r="DK346" s="22">
        <f>Target_AM[[#This Row],[PROPORSI]]*VLOOKUP(Target_AM[[#This Row],[NIPNAS]],Target_CC[],COLUMN(CW$2)+9,0)</f>
        <v>0</v>
      </c>
      <c r="DL346" s="22">
        <f>Target_AM[[#This Row],[PROPORSI]]*VLOOKUP(Target_AM[[#This Row],[NIPNAS]],Target_CC[],COLUMN(CX$2)+9,0)</f>
        <v>0</v>
      </c>
      <c r="DM346" s="22">
        <f>Target_AM[[#This Row],[PROPORSI]]*VLOOKUP(Target_AM[[#This Row],[NIPNAS]],Target_CC[],COLUMN(CY$2)+9,0)</f>
        <v>0</v>
      </c>
      <c r="DN346" s="22">
        <f>Target_AM[[#This Row],[PROPORSI]]*VLOOKUP(Target_AM[[#This Row],[NIPNAS]],Target_CC[],COLUMN(CZ$2)+9,0)</f>
        <v>0</v>
      </c>
      <c r="DO346" s="22">
        <f>Target_AM[[#This Row],[PROPORSI]]*VLOOKUP(Target_AM[[#This Row],[NIPNAS]],Target_CC[],COLUMN(DA$2)+9,0)</f>
        <v>0</v>
      </c>
      <c r="DP346" s="22">
        <f>Target_AM[[#This Row],[PROPORSI]]*VLOOKUP(Target_AM[[#This Row],[NIPNAS]],Target_CC[],COLUMN(DB$2)+9,0)</f>
        <v>0</v>
      </c>
      <c r="DQ346" s="22">
        <f>Target_AM[[#This Row],[PROPORSI]]*VLOOKUP(Target_AM[[#This Row],[NIPNAS]],Target_CC[],COLUMN(DC$2)+9,0)</f>
        <v>0</v>
      </c>
      <c r="DR346" s="22">
        <f>Target_AM[[#This Row],[PROPORSI]]*VLOOKUP(Target_AM[[#This Row],[NIPNAS]],Target_CC[],COLUMN(DD$2)+9,0)</f>
        <v>0</v>
      </c>
      <c r="DS346" s="22">
        <f>Target_AM[[#This Row],[PROPORSI]]*VLOOKUP(Target_AM[[#This Row],[NIPNAS]],Target_CC[],COLUMN(DE$2)+9,0)</f>
        <v>0</v>
      </c>
      <c r="DT346" s="22">
        <f>Target_AM[[#This Row],[PROPORSI]]*VLOOKUP(Target_AM[[#This Row],[NIPNAS]],Target_CC[],COLUMN(DF$2)+9,0)</f>
        <v>0</v>
      </c>
      <c r="DU346" s="22">
        <f>Target_AM[[#This Row],[PROPORSI]]*VLOOKUP(Target_AM[[#This Row],[NIPNAS]],Target_CC[],COLUMN(DG$2)+9,0)</f>
        <v>0</v>
      </c>
      <c r="DV346" s="22">
        <f>Target_AM[[#This Row],[PROPORSI]]*VLOOKUP(Target_AM[[#This Row],[NIPNAS]],Target_CC[],COLUMN(DH$2)+9,0)</f>
        <v>0</v>
      </c>
      <c r="DW346" s="22">
        <f>Target_AM[[#This Row],[PROPORSI]]*VLOOKUP(Target_AM[[#This Row],[NIPNAS]],Target_CC[],COLUMN(DI$2)+9,0)</f>
        <v>0</v>
      </c>
      <c r="DX346" s="22">
        <f>Target_AM[[#This Row],[PROPORSI]]*VLOOKUP(Target_AM[[#This Row],[NIPNAS]],Target_CC[],COLUMN(DJ$2)+9,0)</f>
        <v>0</v>
      </c>
      <c r="DY346" s="22">
        <f>Target_AM[[#This Row],[PROPORSI]]*VLOOKUP(Target_AM[[#This Row],[NIPNAS]],Target_CC[],COLUMN(DK$2)+9,0)</f>
        <v>0</v>
      </c>
      <c r="DZ346" s="22">
        <f>Target_AM[[#This Row],[PROPORSI]]*VLOOKUP(Target_AM[[#This Row],[NIPNAS]],Target_CC[],COLUMN(DL$2)+9,0)</f>
        <v>0</v>
      </c>
      <c r="EA346" s="22">
        <f>Target_AM[[#This Row],[PROPORSI]]*VLOOKUP(Target_AM[[#This Row],[NIPNAS]],Target_CC[],COLUMN(DM$2)+9,0)</f>
        <v>0</v>
      </c>
    </row>
    <row r="347" spans="2:131" x14ac:dyDescent="0.3">
      <c r="B347">
        <v>404931</v>
      </c>
      <c r="C347" t="s">
        <v>1012</v>
      </c>
      <c r="D347">
        <v>1</v>
      </c>
      <c r="E347" s="8">
        <v>45658</v>
      </c>
      <c r="F347">
        <v>4662926</v>
      </c>
      <c r="G347" t="s">
        <v>663</v>
      </c>
      <c r="J347" t="s">
        <v>300</v>
      </c>
      <c r="K347" t="s">
        <v>21</v>
      </c>
      <c r="L347" t="s">
        <v>159</v>
      </c>
      <c r="M347" t="s">
        <v>29</v>
      </c>
      <c r="N347" s="23">
        <f>Target_AM[[#This Row],[PROPORSI]]*VLOOKUP(Target_AM[[#This Row],[NIPNAS]],Target_CC[],9,0)</f>
        <v>42999332.806047186</v>
      </c>
      <c r="O347" s="22">
        <f>Target_AM[[#This Row],[PROPORSI]]*VLOOKUP(Target_AM[[#This Row],[NIPNAS]],Target_CC[],COLUMN(A$2)+9,0)</f>
        <v>3531627.8080372713</v>
      </c>
      <c r="P347" s="22">
        <f>Target_AM[[#This Row],[PROPORSI]]*VLOOKUP(Target_AM[[#This Row],[NIPNAS]],Target_CC[],COLUMN(B$2)+9,0)</f>
        <v>3593308.8325214856</v>
      </c>
      <c r="Q347" s="22">
        <f>Target_AM[[#This Row],[PROPORSI]]*VLOOKUP(Target_AM[[#This Row],[NIPNAS]],Target_CC[],COLUMN(C$2)+9,0)</f>
        <v>3841694.5352526275</v>
      </c>
      <c r="R347" s="22">
        <f>Target_AM[[#This Row],[PROPORSI]]*VLOOKUP(Target_AM[[#This Row],[NIPNAS]],Target_CC[],COLUMN(D$2)+9,0)</f>
        <v>3609851.9884793223</v>
      </c>
      <c r="S347" s="22">
        <f>Target_AM[[#This Row],[PROPORSI]]*VLOOKUP(Target_AM[[#This Row],[NIPNAS]],Target_CC[],COLUMN(E$2)+9,0)</f>
        <v>3792819.2086909157</v>
      </c>
      <c r="T347" s="22">
        <f>Target_AM[[#This Row],[PROPORSI]]*VLOOKUP(Target_AM[[#This Row],[NIPNAS]],Target_CC[],COLUMN(F$2)+9,0)</f>
        <v>3742222.570641696</v>
      </c>
      <c r="U347" s="22">
        <f>Target_AM[[#This Row],[PROPORSI]]*VLOOKUP(Target_AM[[#This Row],[NIPNAS]],Target_CC[],COLUMN(G$2)+9,0)</f>
        <v>3921238.6240146942</v>
      </c>
      <c r="V347" s="22">
        <f>Target_AM[[#This Row],[PROPORSI]]*VLOOKUP(Target_AM[[#This Row],[NIPNAS]],Target_CC[],COLUMN(H$2)+9,0)</f>
        <v>3960321.2042681784</v>
      </c>
      <c r="W347" s="22">
        <f>Target_AM[[#This Row],[PROPORSI]]*VLOOKUP(Target_AM[[#This Row],[NIPNAS]],Target_CC[],COLUMN(I$2)+9,0)</f>
        <v>3909629.193693473</v>
      </c>
      <c r="X347" s="22">
        <f>Target_AM[[#This Row],[PROPORSI]]*VLOOKUP(Target_AM[[#This Row],[NIPNAS]],Target_CC[],COLUMN(J$2)+9,0)</f>
        <v>3988284.7986061652</v>
      </c>
      <c r="Y347" s="22">
        <f>Target_AM[[#This Row],[PROPORSI]]*VLOOKUP(Target_AM[[#This Row],[NIPNAS]],Target_CC[],COLUMN(K$2)+9,0)</f>
        <v>3959185.1287940932</v>
      </c>
      <c r="Z347" s="22">
        <f>Target_AM[[#This Row],[PROPORSI]]*VLOOKUP(Target_AM[[#This Row],[NIPNAS]],Target_CC[],COLUMN(L$2)+9,0)</f>
        <v>3735565.8070000773</v>
      </c>
      <c r="AA347" s="22">
        <f>Target_AM[[#This Row],[PROPORSI]]*VLOOKUP(Target_AM[[#This Row],[NIPNAS]],Target_CC[],COLUMN(M$2)+9,0)</f>
        <v>45585749.700000003</v>
      </c>
      <c r="AB347" s="22">
        <f>Target_AM[[#This Row],[PROPORSI]]*VLOOKUP(Target_AM[[#This Row],[NIPNAS]],Target_CC[],COLUMN(N$2)+9,0)</f>
        <v>803298.29432244634</v>
      </c>
      <c r="AC347" s="22">
        <f>Target_AM[[#This Row],[PROPORSI]]*VLOOKUP(Target_AM[[#This Row],[NIPNAS]],Target_CC[],COLUMN(O$2)+9,0)</f>
        <v>817328.15943095752</v>
      </c>
      <c r="AD347" s="22">
        <f>Target_AM[[#This Row],[PROPORSI]]*VLOOKUP(Target_AM[[#This Row],[NIPNAS]],Target_CC[],COLUMN(P$2)+9,0)</f>
        <v>873825.56577822997</v>
      </c>
      <c r="AE347" s="22">
        <f>Target_AM[[#This Row],[PROPORSI]]*VLOOKUP(Target_AM[[#This Row],[NIPNAS]],Target_CC[],COLUMN(Q$2)+9,0)</f>
        <v>821091.03867134545</v>
      </c>
      <c r="AF347" s="22">
        <f>Target_AM[[#This Row],[PROPORSI]]*VLOOKUP(Target_AM[[#This Row],[NIPNAS]],Target_CC[],COLUMN(R$2)+9,0)</f>
        <v>862708.46380838915</v>
      </c>
      <c r="AG347" s="22">
        <f>Target_AM[[#This Row],[PROPORSI]]*VLOOKUP(Target_AM[[#This Row],[NIPNAS]],Target_CC[],COLUMN(S$2)+9,0)</f>
        <v>851199.83513837727</v>
      </c>
      <c r="AH347" s="22">
        <f>Target_AM[[#This Row],[PROPORSI]]*VLOOKUP(Target_AM[[#This Row],[NIPNAS]],Target_CC[],COLUMN(T$2)+9,0)</f>
        <v>891918.53431828506</v>
      </c>
      <c r="AI347" s="22">
        <f>Target_AM[[#This Row],[PROPORSI]]*VLOOKUP(Target_AM[[#This Row],[NIPNAS]],Target_CC[],COLUMN(U$2)+9,0)</f>
        <v>900808.19420370518</v>
      </c>
      <c r="AJ347" s="22">
        <f>Target_AM[[#This Row],[PROPORSI]]*VLOOKUP(Target_AM[[#This Row],[NIPNAS]],Target_CC[],COLUMN(V$2)+9,0)</f>
        <v>889277.87225478305</v>
      </c>
      <c r="AK347" s="22">
        <f>Target_AM[[#This Row],[PROPORSI]]*VLOOKUP(Target_AM[[#This Row],[NIPNAS]],Target_CC[],COLUMN(W$2)+9,0)</f>
        <v>907168.74770928931</v>
      </c>
      <c r="AL347" s="22">
        <f>Target_AM[[#This Row],[PROPORSI]]*VLOOKUP(Target_AM[[#This Row],[NIPNAS]],Target_CC[],COLUMN(X$2)+9,0)</f>
        <v>900549.78433149913</v>
      </c>
      <c r="AM347" s="22">
        <f>Target_AM[[#This Row],[PROPORSI]]*VLOOKUP(Target_AM[[#This Row],[NIPNAS]],Target_CC[],COLUMN(Y$2)+9,0)</f>
        <v>849685.69855047006</v>
      </c>
      <c r="AN347" s="22">
        <f>Target_AM[[#This Row],[PROPORSI]]*VLOOKUP(Target_AM[[#This Row],[NIPNAS]],Target_CC[],COLUMN(Z$2)+9,0)</f>
        <v>10368860.188517779</v>
      </c>
      <c r="AO347" s="22">
        <f>Target_AM[[#This Row],[PROPORSI]]*VLOOKUP(Target_AM[[#This Row],[NIPNAS]],Target_CC[],COLUMN(AA$2)+9,0)</f>
        <v>4334926.1023597177</v>
      </c>
      <c r="AP347" s="22">
        <f>Target_AM[[#This Row],[PROPORSI]]*VLOOKUP(Target_AM[[#This Row],[NIPNAS]],Target_CC[],COLUMN(AB$2)+9,0)</f>
        <v>4410636.9919524435</v>
      </c>
      <c r="AQ347" s="22">
        <f>Target_AM[[#This Row],[PROPORSI]]*VLOOKUP(Target_AM[[#This Row],[NIPNAS]],Target_CC[],COLUMN(AC$2)+9,0)</f>
        <v>4715520.1010308573</v>
      </c>
      <c r="AR347" s="22">
        <f>Target_AM[[#This Row],[PROPORSI]]*VLOOKUP(Target_AM[[#This Row],[NIPNAS]],Target_CC[],COLUMN(AD$2)+9,0)</f>
        <v>4430943.0271506682</v>
      </c>
      <c r="AS347" s="22">
        <f>Target_AM[[#This Row],[PROPORSI]]*VLOOKUP(Target_AM[[#This Row],[NIPNAS]],Target_CC[],COLUMN(AE$2)+9,0)</f>
        <v>4655527.6724993046</v>
      </c>
      <c r="AT347" s="22">
        <f>Target_AM[[#This Row],[PROPORSI]]*VLOOKUP(Target_AM[[#This Row],[NIPNAS]],Target_CC[],COLUMN(AF$2)+9,0)</f>
        <v>4593422.4057800733</v>
      </c>
      <c r="AU347" s="22">
        <f>Target_AM[[#This Row],[PROPORSI]]*VLOOKUP(Target_AM[[#This Row],[NIPNAS]],Target_CC[],COLUMN(AG$2)+9,0)</f>
        <v>4813157.1583329793</v>
      </c>
      <c r="AV347" s="22">
        <f>Target_AM[[#This Row],[PROPORSI]]*VLOOKUP(Target_AM[[#This Row],[NIPNAS]],Target_CC[],COLUMN(AH$2)+9,0)</f>
        <v>4861129.3984718835</v>
      </c>
      <c r="AW347" s="22">
        <f>Target_AM[[#This Row],[PROPORSI]]*VLOOKUP(Target_AM[[#This Row],[NIPNAS]],Target_CC[],COLUMN(AI$2)+9,0)</f>
        <v>4798907.0659482563</v>
      </c>
      <c r="AX347" s="22">
        <f>Target_AM[[#This Row],[PROPORSI]]*VLOOKUP(Target_AM[[#This Row],[NIPNAS]],Target_CC[],COLUMN(AJ$2)+9,0)</f>
        <v>4895453.5463154549</v>
      </c>
      <c r="AY347" s="22">
        <f>Target_AM[[#This Row],[PROPORSI]]*VLOOKUP(Target_AM[[#This Row],[NIPNAS]],Target_CC[],COLUMN(AK$2)+9,0)</f>
        <v>4859734.9131255923</v>
      </c>
      <c r="AZ347" s="22">
        <f>Target_AM[[#This Row],[PROPORSI]]*VLOOKUP(Target_AM[[#This Row],[NIPNAS]],Target_CC[],COLUMN(AL$2)+9,0)</f>
        <v>4585251.5055505475</v>
      </c>
      <c r="BA347" s="22">
        <f>Target_AM[[#This Row],[PROPORSI]]*VLOOKUP(Target_AM[[#This Row],[NIPNAS]],Target_CC[],COLUMN(AM$2)+9,0)</f>
        <v>55954609.888517775</v>
      </c>
      <c r="BB347" s="22">
        <f>Target_AM[[#This Row],[PROPORSI]]*VLOOKUP(Target_AM[[#This Row],[NIPNAS]],Target_CC[],COLUMN(AN$2)+9,0)</f>
        <v>0</v>
      </c>
      <c r="BC347" s="22">
        <f>Target_AM[[#This Row],[PROPORSI]]*VLOOKUP(Target_AM[[#This Row],[NIPNAS]],Target_CC[],COLUMN(AO$2)+9,0)</f>
        <v>0</v>
      </c>
      <c r="BD347" s="22">
        <f>Target_AM[[#This Row],[PROPORSI]]*VLOOKUP(Target_AM[[#This Row],[NIPNAS]],Target_CC[],COLUMN(AP$2)+9,0)</f>
        <v>0</v>
      </c>
      <c r="BE347" s="22">
        <f>Target_AM[[#This Row],[PROPORSI]]*VLOOKUP(Target_AM[[#This Row],[NIPNAS]],Target_CC[],COLUMN(AQ$2)+9,0)</f>
        <v>0</v>
      </c>
      <c r="BF347" s="22">
        <f>Target_AM[[#This Row],[PROPORSI]]*VLOOKUP(Target_AM[[#This Row],[NIPNAS]],Target_CC[],COLUMN(AR$2)+9,0)</f>
        <v>0</v>
      </c>
      <c r="BG347" s="22">
        <f>Target_AM[[#This Row],[PROPORSI]]*VLOOKUP(Target_AM[[#This Row],[NIPNAS]],Target_CC[],COLUMN(AS$2)+9,0)</f>
        <v>0</v>
      </c>
      <c r="BH347" s="22">
        <f>Target_AM[[#This Row],[PROPORSI]]*VLOOKUP(Target_AM[[#This Row],[NIPNAS]],Target_CC[],COLUMN(AT$2)+9,0)</f>
        <v>0</v>
      </c>
      <c r="BI347" s="22">
        <f>Target_AM[[#This Row],[PROPORSI]]*VLOOKUP(Target_AM[[#This Row],[NIPNAS]],Target_CC[],COLUMN(AU$2)+9,0)</f>
        <v>0</v>
      </c>
      <c r="BJ347" s="22">
        <f>Target_AM[[#This Row],[PROPORSI]]*VLOOKUP(Target_AM[[#This Row],[NIPNAS]],Target_CC[],COLUMN(AV$2)+9,0)</f>
        <v>0</v>
      </c>
      <c r="BK347" s="22">
        <f>Target_AM[[#This Row],[PROPORSI]]*VLOOKUP(Target_AM[[#This Row],[NIPNAS]],Target_CC[],COLUMN(AW$2)+9,0)</f>
        <v>0</v>
      </c>
      <c r="BL347" s="22">
        <f>Target_AM[[#This Row],[PROPORSI]]*VLOOKUP(Target_AM[[#This Row],[NIPNAS]],Target_CC[],COLUMN(AX$2)+9,0)</f>
        <v>0</v>
      </c>
      <c r="BM347" s="22">
        <f>Target_AM[[#This Row],[PROPORSI]]*VLOOKUP(Target_AM[[#This Row],[NIPNAS]],Target_CC[],COLUMN(AY$2)+9,0)</f>
        <v>0</v>
      </c>
      <c r="BN347" s="22">
        <f>Target_AM[[#This Row],[PROPORSI]]*VLOOKUP(Target_AM[[#This Row],[NIPNAS]],Target_CC[],COLUMN(AZ$2)+9,0)</f>
        <v>0</v>
      </c>
      <c r="BO347" s="22">
        <f>Target_AM[[#This Row],[PROPORSI]]*VLOOKUP(Target_AM[[#This Row],[NIPNAS]],Target_CC[],COLUMN(BA$2)+9,0)</f>
        <v>3714820</v>
      </c>
      <c r="BP347" s="22">
        <f>Target_AM[[#This Row],[PROPORSI]]*VLOOKUP(Target_AM[[#This Row],[NIPNAS]],Target_CC[],COLUMN(BB$2)+9,0)</f>
        <v>3696436</v>
      </c>
      <c r="BQ347" s="22">
        <f>Target_AM[[#This Row],[PROPORSI]]*VLOOKUP(Target_AM[[#This Row],[NIPNAS]],Target_CC[],COLUMN(BC$2)+9,0)</f>
        <v>4488223</v>
      </c>
      <c r="BR347" s="22">
        <f>Target_AM[[#This Row],[PROPORSI]]*VLOOKUP(Target_AM[[#This Row],[NIPNAS]],Target_CC[],COLUMN(BD$2)+9,0)</f>
        <v>3683112</v>
      </c>
      <c r="BS347" s="22">
        <f>Target_AM[[#This Row],[PROPORSI]]*VLOOKUP(Target_AM[[#This Row],[NIPNAS]],Target_CC[],COLUMN(BE$2)+9,0)</f>
        <v>3683112</v>
      </c>
      <c r="BT347" s="22">
        <f>Target_AM[[#This Row],[PROPORSI]]*VLOOKUP(Target_AM[[#This Row],[NIPNAS]],Target_CC[],COLUMN(BF$2)+9,0)</f>
        <v>3683112</v>
      </c>
      <c r="BU347" s="22">
        <f>Target_AM[[#This Row],[PROPORSI]]*VLOOKUP(Target_AM[[#This Row],[NIPNAS]],Target_CC[],COLUMN(BG$2)+9,0)</f>
        <v>3683112</v>
      </c>
      <c r="BV347" s="22">
        <f>Target_AM[[#This Row],[PROPORSI]]*VLOOKUP(Target_AM[[#This Row],[NIPNAS]],Target_CC[],COLUMN(BH$2)+9,0)</f>
        <v>3683112</v>
      </c>
      <c r="BW347" s="22">
        <f>Target_AM[[#This Row],[PROPORSI]]*VLOOKUP(Target_AM[[#This Row],[NIPNAS]],Target_CC[],COLUMN(BI$2)+9,0)</f>
        <v>3683112</v>
      </c>
      <c r="BX347" s="22">
        <f>Target_AM[[#This Row],[PROPORSI]]*VLOOKUP(Target_AM[[#This Row],[NIPNAS]],Target_CC[],COLUMN(BJ$2)+9,0)</f>
        <v>3683112</v>
      </c>
      <c r="BY347" s="22">
        <f>Target_AM[[#This Row],[PROPORSI]]*VLOOKUP(Target_AM[[#This Row],[NIPNAS]],Target_CC[],COLUMN(BK$2)+9,0)</f>
        <v>3683112</v>
      </c>
      <c r="BZ347" s="22">
        <f>Target_AM[[#This Row],[PROPORSI]]*VLOOKUP(Target_AM[[#This Row],[NIPNAS]],Target_CC[],COLUMN(BL$2)+9,0)</f>
        <v>3683112</v>
      </c>
      <c r="CA347" s="22">
        <f>Target_AM[[#This Row],[PROPORSI]]*VLOOKUP(Target_AM[[#This Row],[NIPNAS]],Target_CC[],COLUMN(BM$2)+9,0)</f>
        <v>45047487</v>
      </c>
      <c r="CB347" s="22">
        <f>Target_AM[[#This Row],[PROPORSI]]*VLOOKUP(Target_AM[[#This Row],[NIPNAS]],Target_CC[],COLUMN(BN$2)+9,0)</f>
        <v>0</v>
      </c>
      <c r="CC347" s="22">
        <f>Target_AM[[#This Row],[PROPORSI]]*VLOOKUP(Target_AM[[#This Row],[NIPNAS]],Target_CC[],COLUMN(BO$2)+9,0)</f>
        <v>0</v>
      </c>
      <c r="CD347" s="22">
        <f>Target_AM[[#This Row],[PROPORSI]]*VLOOKUP(Target_AM[[#This Row],[NIPNAS]],Target_CC[],COLUMN(BP$2)+9,0)</f>
        <v>0</v>
      </c>
      <c r="CE347" s="22">
        <f>Target_AM[[#This Row],[PROPORSI]]*VLOOKUP(Target_AM[[#This Row],[NIPNAS]],Target_CC[],COLUMN(BQ$2)+9,0)</f>
        <v>0</v>
      </c>
      <c r="CF347" s="22">
        <f>Target_AM[[#This Row],[PROPORSI]]*VLOOKUP(Target_AM[[#This Row],[NIPNAS]],Target_CC[],COLUMN(BR$2)+9,0)</f>
        <v>0</v>
      </c>
      <c r="CG347" s="22">
        <f>Target_AM[[#This Row],[PROPORSI]]*VLOOKUP(Target_AM[[#This Row],[NIPNAS]],Target_CC[],COLUMN(BS$2)+9,0)</f>
        <v>0</v>
      </c>
      <c r="CH347" s="22">
        <f>Target_AM[[#This Row],[PROPORSI]]*VLOOKUP(Target_AM[[#This Row],[NIPNAS]],Target_CC[],COLUMN(BT$2)+9,0)</f>
        <v>0</v>
      </c>
      <c r="CI347" s="22">
        <f>Target_AM[[#This Row],[PROPORSI]]*VLOOKUP(Target_AM[[#This Row],[NIPNAS]],Target_CC[],COLUMN(BU$2)+9,0)</f>
        <v>0</v>
      </c>
      <c r="CJ347" s="22">
        <f>Target_AM[[#This Row],[PROPORSI]]*VLOOKUP(Target_AM[[#This Row],[NIPNAS]],Target_CC[],COLUMN(BV$2)+9,0)</f>
        <v>0</v>
      </c>
      <c r="CK347" s="22">
        <f>Target_AM[[#This Row],[PROPORSI]]*VLOOKUP(Target_AM[[#This Row],[NIPNAS]],Target_CC[],COLUMN(BW$2)+9,0)</f>
        <v>0</v>
      </c>
      <c r="CL347" s="22">
        <f>Target_AM[[#This Row],[PROPORSI]]*VLOOKUP(Target_AM[[#This Row],[NIPNAS]],Target_CC[],COLUMN(BX$2)+9,0)</f>
        <v>0</v>
      </c>
      <c r="CM347" s="22">
        <f>Target_AM[[#This Row],[PROPORSI]]*VLOOKUP(Target_AM[[#This Row],[NIPNAS]],Target_CC[],COLUMN(BY$2)+9,0)</f>
        <v>0</v>
      </c>
      <c r="CN347" s="22">
        <f>Target_AM[[#This Row],[PROPORSI]]*VLOOKUP(Target_AM[[#This Row],[NIPNAS]],Target_CC[],COLUMN(BZ$2)+9,0)</f>
        <v>0</v>
      </c>
      <c r="CO347" s="22">
        <f>Target_AM[[#This Row],[PROPORSI]]*VLOOKUP(Target_AM[[#This Row],[NIPNAS]],Target_CC[],COLUMN(CA$2)+9,0)</f>
        <v>2710531</v>
      </c>
      <c r="CP347" s="22">
        <f>Target_AM[[#This Row],[PROPORSI]]*VLOOKUP(Target_AM[[#This Row],[NIPNAS]],Target_CC[],COLUMN(CB$2)+9,0)</f>
        <v>2859357</v>
      </c>
      <c r="CQ347" s="22">
        <f>Target_AM[[#This Row],[PROPORSI]]*VLOOKUP(Target_AM[[#This Row],[NIPNAS]],Target_CC[],COLUMN(CC$2)+9,0)</f>
        <v>3683112</v>
      </c>
      <c r="CR347" s="22">
        <f>Target_AM[[#This Row],[PROPORSI]]*VLOOKUP(Target_AM[[#This Row],[NIPNAS]],Target_CC[],COLUMN(CD$2)+9,0)</f>
        <v>3683112</v>
      </c>
      <c r="CS347" s="22">
        <f>Target_AM[[#This Row],[PROPORSI]]*VLOOKUP(Target_AM[[#This Row],[NIPNAS]],Target_CC[],COLUMN(CE$2)+9,0)</f>
        <v>3683112</v>
      </c>
      <c r="CT347" s="22">
        <f>Target_AM[[#This Row],[PROPORSI]]*VLOOKUP(Target_AM[[#This Row],[NIPNAS]],Target_CC[],COLUMN(CF$2)+9,0)</f>
        <v>3683112</v>
      </c>
      <c r="CU347" s="22">
        <f>Target_AM[[#This Row],[PROPORSI]]*VLOOKUP(Target_AM[[#This Row],[NIPNAS]],Target_CC[],COLUMN(CG$2)+9,0)</f>
        <v>3683112</v>
      </c>
      <c r="CV347" s="22">
        <f>Target_AM[[#This Row],[PROPORSI]]*VLOOKUP(Target_AM[[#This Row],[NIPNAS]],Target_CC[],COLUMN(CH$2)+9,0)</f>
        <v>3683112</v>
      </c>
      <c r="CW347" s="22">
        <f>Target_AM[[#This Row],[PROPORSI]]*VLOOKUP(Target_AM[[#This Row],[NIPNAS]],Target_CC[],COLUMN(CI$2)+9,0)</f>
        <v>3683112</v>
      </c>
      <c r="CX347" s="22">
        <f>Target_AM[[#This Row],[PROPORSI]]*VLOOKUP(Target_AM[[#This Row],[NIPNAS]],Target_CC[],COLUMN(CJ$2)+9,0)</f>
        <v>3683112</v>
      </c>
      <c r="CY347" s="22">
        <f>Target_AM[[#This Row],[PROPORSI]]*VLOOKUP(Target_AM[[#This Row],[NIPNAS]],Target_CC[],COLUMN(CK$2)+9,0)</f>
        <v>3683112</v>
      </c>
      <c r="CZ347" s="22">
        <f>Target_AM[[#This Row],[PROPORSI]]*VLOOKUP(Target_AM[[#This Row],[NIPNAS]],Target_CC[],COLUMN(CL$2)+9,0)</f>
        <v>3683112</v>
      </c>
      <c r="DA347" s="22">
        <f>Target_AM[[#This Row],[PROPORSI]]*VLOOKUP(Target_AM[[#This Row],[NIPNAS]],Target_CC[],COLUMN(CM$2)+9,0)</f>
        <v>42401008</v>
      </c>
      <c r="DB347" s="22">
        <f>Target_AM[[#This Row],[PROPORSI]]*VLOOKUP(Target_AM[[#This Row],[NIPNAS]],Target_CC[],COLUMN(CN$2)+9,0)</f>
        <v>0</v>
      </c>
      <c r="DC347" s="22">
        <f>Target_AM[[#This Row],[PROPORSI]]*VLOOKUP(Target_AM[[#This Row],[NIPNAS]],Target_CC[],COLUMN(CO$2)+9,0)</f>
        <v>0</v>
      </c>
      <c r="DD347" s="22">
        <f>Target_AM[[#This Row],[PROPORSI]]*VLOOKUP(Target_AM[[#This Row],[NIPNAS]],Target_CC[],COLUMN(CP$2)+9,0)</f>
        <v>0</v>
      </c>
      <c r="DE347" s="22">
        <f>Target_AM[[#This Row],[PROPORSI]]*VLOOKUP(Target_AM[[#This Row],[NIPNAS]],Target_CC[],COLUMN(CQ$2)+9,0)</f>
        <v>0</v>
      </c>
      <c r="DF347" s="22">
        <f>Target_AM[[#This Row],[PROPORSI]]*VLOOKUP(Target_AM[[#This Row],[NIPNAS]],Target_CC[],COLUMN(CR$2)+9,0)</f>
        <v>0</v>
      </c>
      <c r="DG347" s="22">
        <f>Target_AM[[#This Row],[PROPORSI]]*VLOOKUP(Target_AM[[#This Row],[NIPNAS]],Target_CC[],COLUMN(CS$2)+9,0)</f>
        <v>0</v>
      </c>
      <c r="DH347" s="22">
        <f>Target_AM[[#This Row],[PROPORSI]]*VLOOKUP(Target_AM[[#This Row],[NIPNAS]],Target_CC[],COLUMN(CT$2)+9,0)</f>
        <v>0</v>
      </c>
      <c r="DI347" s="22">
        <f>Target_AM[[#This Row],[PROPORSI]]*VLOOKUP(Target_AM[[#This Row],[NIPNAS]],Target_CC[],COLUMN(CU$2)+9,0)</f>
        <v>0</v>
      </c>
      <c r="DJ347" s="22">
        <f>Target_AM[[#This Row],[PROPORSI]]*VLOOKUP(Target_AM[[#This Row],[NIPNAS]],Target_CC[],COLUMN(CV$2)+9,0)</f>
        <v>0</v>
      </c>
      <c r="DK347" s="22">
        <f>Target_AM[[#This Row],[PROPORSI]]*VLOOKUP(Target_AM[[#This Row],[NIPNAS]],Target_CC[],COLUMN(CW$2)+9,0)</f>
        <v>0</v>
      </c>
      <c r="DL347" s="22">
        <f>Target_AM[[#This Row],[PROPORSI]]*VLOOKUP(Target_AM[[#This Row],[NIPNAS]],Target_CC[],COLUMN(CX$2)+9,0)</f>
        <v>0</v>
      </c>
      <c r="DM347" s="22">
        <f>Target_AM[[#This Row],[PROPORSI]]*VLOOKUP(Target_AM[[#This Row],[NIPNAS]],Target_CC[],COLUMN(CY$2)+9,0)</f>
        <v>0</v>
      </c>
      <c r="DN347" s="22">
        <f>Target_AM[[#This Row],[PROPORSI]]*VLOOKUP(Target_AM[[#This Row],[NIPNAS]],Target_CC[],COLUMN(CZ$2)+9,0)</f>
        <v>0</v>
      </c>
      <c r="DO347" s="22">
        <f>Target_AM[[#This Row],[PROPORSI]]*VLOOKUP(Target_AM[[#This Row],[NIPNAS]],Target_CC[],COLUMN(DA$2)+9,0)</f>
        <v>0</v>
      </c>
      <c r="DP347" s="22">
        <f>Target_AM[[#This Row],[PROPORSI]]*VLOOKUP(Target_AM[[#This Row],[NIPNAS]],Target_CC[],COLUMN(DB$2)+9,0)</f>
        <v>0</v>
      </c>
      <c r="DQ347" s="22">
        <f>Target_AM[[#This Row],[PROPORSI]]*VLOOKUP(Target_AM[[#This Row],[NIPNAS]],Target_CC[],COLUMN(DC$2)+9,0)</f>
        <v>0</v>
      </c>
      <c r="DR347" s="22">
        <f>Target_AM[[#This Row],[PROPORSI]]*VLOOKUP(Target_AM[[#This Row],[NIPNAS]],Target_CC[],COLUMN(DD$2)+9,0)</f>
        <v>0</v>
      </c>
      <c r="DS347" s="22">
        <f>Target_AM[[#This Row],[PROPORSI]]*VLOOKUP(Target_AM[[#This Row],[NIPNAS]],Target_CC[],COLUMN(DE$2)+9,0)</f>
        <v>0</v>
      </c>
      <c r="DT347" s="22">
        <f>Target_AM[[#This Row],[PROPORSI]]*VLOOKUP(Target_AM[[#This Row],[NIPNAS]],Target_CC[],COLUMN(DF$2)+9,0)</f>
        <v>0</v>
      </c>
      <c r="DU347" s="22">
        <f>Target_AM[[#This Row],[PROPORSI]]*VLOOKUP(Target_AM[[#This Row],[NIPNAS]],Target_CC[],COLUMN(DG$2)+9,0)</f>
        <v>0</v>
      </c>
      <c r="DV347" s="22">
        <f>Target_AM[[#This Row],[PROPORSI]]*VLOOKUP(Target_AM[[#This Row],[NIPNAS]],Target_CC[],COLUMN(DH$2)+9,0)</f>
        <v>0</v>
      </c>
      <c r="DW347" s="22">
        <f>Target_AM[[#This Row],[PROPORSI]]*VLOOKUP(Target_AM[[#This Row],[NIPNAS]],Target_CC[],COLUMN(DI$2)+9,0)</f>
        <v>0</v>
      </c>
      <c r="DX347" s="22">
        <f>Target_AM[[#This Row],[PROPORSI]]*VLOOKUP(Target_AM[[#This Row],[NIPNAS]],Target_CC[],COLUMN(DJ$2)+9,0)</f>
        <v>0</v>
      </c>
      <c r="DY347" s="22">
        <f>Target_AM[[#This Row],[PROPORSI]]*VLOOKUP(Target_AM[[#This Row],[NIPNAS]],Target_CC[],COLUMN(DK$2)+9,0)</f>
        <v>0</v>
      </c>
      <c r="DZ347" s="22">
        <f>Target_AM[[#This Row],[PROPORSI]]*VLOOKUP(Target_AM[[#This Row],[NIPNAS]],Target_CC[],COLUMN(DL$2)+9,0)</f>
        <v>0</v>
      </c>
      <c r="EA347" s="22">
        <f>Target_AM[[#This Row],[PROPORSI]]*VLOOKUP(Target_AM[[#This Row],[NIPNAS]],Target_CC[],COLUMN(DM$2)+9,0)</f>
        <v>0</v>
      </c>
    </row>
    <row r="348" spans="2:131" x14ac:dyDescent="0.3">
      <c r="B348">
        <v>910017</v>
      </c>
      <c r="C348" t="s">
        <v>1049</v>
      </c>
      <c r="D348">
        <v>1</v>
      </c>
      <c r="E348" s="8">
        <v>45658</v>
      </c>
      <c r="F348">
        <v>19034731</v>
      </c>
      <c r="G348" t="s">
        <v>687</v>
      </c>
      <c r="J348" t="s">
        <v>300</v>
      </c>
      <c r="K348" t="s">
        <v>25</v>
      </c>
      <c r="L348" t="s">
        <v>159</v>
      </c>
      <c r="M348" t="s">
        <v>29</v>
      </c>
      <c r="N348" s="23">
        <f>Target_AM[[#This Row],[PROPORSI]]*VLOOKUP(Target_AM[[#This Row],[NIPNAS]],Target_CC[],9,0)</f>
        <v>14198687.887916535</v>
      </c>
      <c r="O348" s="22">
        <f>Target_AM[[#This Row],[PROPORSI]]*VLOOKUP(Target_AM[[#This Row],[NIPNAS]],Target_CC[],COLUMN(A$2)+9,0)</f>
        <v>3804525.7856014804</v>
      </c>
      <c r="P348" s="22">
        <f>Target_AM[[#This Row],[PROPORSI]]*VLOOKUP(Target_AM[[#This Row],[NIPNAS]],Target_CC[],COLUMN(B$2)+9,0)</f>
        <v>3870973.0617268002</v>
      </c>
      <c r="Q348" s="22">
        <f>Target_AM[[#This Row],[PROPORSI]]*VLOOKUP(Target_AM[[#This Row],[NIPNAS]],Target_CC[],COLUMN(C$2)+9,0)</f>
        <v>4138552.1675048117</v>
      </c>
      <c r="R348" s="22">
        <f>Target_AM[[#This Row],[PROPORSI]]*VLOOKUP(Target_AM[[#This Row],[NIPNAS]],Target_CC[],COLUMN(D$2)+9,0)</f>
        <v>3888794.5499576889</v>
      </c>
      <c r="S348" s="22">
        <f>Target_AM[[#This Row],[PROPORSI]]*VLOOKUP(Target_AM[[#This Row],[NIPNAS]],Target_CC[],COLUMN(E$2)+9,0)</f>
        <v>4085900.1185656381</v>
      </c>
      <c r="T348" s="22">
        <f>Target_AM[[#This Row],[PROPORSI]]*VLOOKUP(Target_AM[[#This Row],[NIPNAS]],Target_CC[],COLUMN(F$2)+9,0)</f>
        <v>4031393.7479665279</v>
      </c>
      <c r="U348" s="22">
        <f>Target_AM[[#This Row],[PROPORSI]]*VLOOKUP(Target_AM[[#This Row],[NIPNAS]],Target_CC[],COLUMN(G$2)+9,0)</f>
        <v>4224242.83289677</v>
      </c>
      <c r="V348" s="22">
        <f>Target_AM[[#This Row],[PROPORSI]]*VLOOKUP(Target_AM[[#This Row],[NIPNAS]],Target_CC[],COLUMN(H$2)+9,0)</f>
        <v>4266345.4247961286</v>
      </c>
      <c r="W348" s="22">
        <f>Target_AM[[#This Row],[PROPORSI]]*VLOOKUP(Target_AM[[#This Row],[NIPNAS]],Target_CC[],COLUMN(I$2)+9,0)</f>
        <v>4211736.3119908264</v>
      </c>
      <c r="X348" s="22">
        <f>Target_AM[[#This Row],[PROPORSI]]*VLOOKUP(Target_AM[[#This Row],[NIPNAS]],Target_CC[],COLUMN(J$2)+9,0)</f>
        <v>4296469.838097794</v>
      </c>
      <c r="Y348" s="22">
        <f>Target_AM[[#This Row],[PROPORSI]]*VLOOKUP(Target_AM[[#This Row],[NIPNAS]],Target_CC[],COLUMN(K$2)+9,0)</f>
        <v>4265121.5618438348</v>
      </c>
      <c r="Z348" s="22">
        <f>Target_AM[[#This Row],[PROPORSI]]*VLOOKUP(Target_AM[[#This Row],[NIPNAS]],Target_CC[],COLUMN(L$2)+9,0)</f>
        <v>4024222.5990516972</v>
      </c>
      <c r="AA348" s="22">
        <f>Target_AM[[#This Row],[PROPORSI]]*VLOOKUP(Target_AM[[#This Row],[NIPNAS]],Target_CC[],COLUMN(M$2)+9,0)</f>
        <v>49108278</v>
      </c>
      <c r="AB348" s="22">
        <f>Target_AM[[#This Row],[PROPORSI]]*VLOOKUP(Target_AM[[#This Row],[NIPNAS]],Target_CC[],COLUMN(N$2)+9,0)</f>
        <v>835438.84475572151</v>
      </c>
      <c r="AC348" s="22">
        <f>Target_AM[[#This Row],[PROPORSI]]*VLOOKUP(Target_AM[[#This Row],[NIPNAS]],Target_CC[],COLUMN(O$2)+9,0)</f>
        <v>850030.05499627045</v>
      </c>
      <c r="AD348" s="22">
        <f>Target_AM[[#This Row],[PROPORSI]]*VLOOKUP(Target_AM[[#This Row],[NIPNAS]],Target_CC[],COLUMN(P$2)+9,0)</f>
        <v>908787.96376323909</v>
      </c>
      <c r="AE348" s="22">
        <f>Target_AM[[#This Row],[PROPORSI]]*VLOOKUP(Target_AM[[#This Row],[NIPNAS]],Target_CC[],COLUMN(Q$2)+9,0)</f>
        <v>853943.48977854708</v>
      </c>
      <c r="AF348" s="22">
        <f>Target_AM[[#This Row],[PROPORSI]]*VLOOKUP(Target_AM[[#This Row],[NIPNAS]],Target_CC[],COLUMN(R$2)+9,0)</f>
        <v>897226.0584382076</v>
      </c>
      <c r="AG348" s="22">
        <f>Target_AM[[#This Row],[PROPORSI]]*VLOOKUP(Target_AM[[#This Row],[NIPNAS]],Target_CC[],COLUMN(S$2)+9,0)</f>
        <v>885256.96114427282</v>
      </c>
      <c r="AH348" s="22">
        <f>Target_AM[[#This Row],[PROPORSI]]*VLOOKUP(Target_AM[[#This Row],[NIPNAS]],Target_CC[],COLUMN(T$2)+9,0)</f>
        <v>927604.84516599961</v>
      </c>
      <c r="AI348" s="22">
        <f>Target_AM[[#This Row],[PROPORSI]]*VLOOKUP(Target_AM[[#This Row],[NIPNAS]],Target_CC[],COLUMN(U$2)+9,0)</f>
        <v>936850.18682480499</v>
      </c>
      <c r="AJ348" s="22">
        <f>Target_AM[[#This Row],[PROPORSI]]*VLOOKUP(Target_AM[[#This Row],[NIPNAS]],Target_CC[],COLUMN(V$2)+9,0)</f>
        <v>924858.52828805428</v>
      </c>
      <c r="AK348" s="22">
        <f>Target_AM[[#This Row],[PROPORSI]]*VLOOKUP(Target_AM[[#This Row],[NIPNAS]],Target_CC[],COLUMN(W$2)+9,0)</f>
        <v>943465.23071356898</v>
      </c>
      <c r="AL348" s="22">
        <f>Target_AM[[#This Row],[PROPORSI]]*VLOOKUP(Target_AM[[#This Row],[NIPNAS]],Target_CC[],COLUMN(X$2)+9,0)</f>
        <v>936581.43778520764</v>
      </c>
      <c r="AM348" s="22">
        <f>Target_AM[[#This Row],[PROPORSI]]*VLOOKUP(Target_AM[[#This Row],[NIPNAS]],Target_CC[],COLUMN(Y$2)+9,0)</f>
        <v>883682.2428475403</v>
      </c>
      <c r="AN348" s="22">
        <f>Target_AM[[#This Row],[PROPORSI]]*VLOOKUP(Target_AM[[#This Row],[NIPNAS]],Target_CC[],COLUMN(Z$2)+9,0)</f>
        <v>10783725.844501434</v>
      </c>
      <c r="AO348" s="22">
        <f>Target_AM[[#This Row],[PROPORSI]]*VLOOKUP(Target_AM[[#This Row],[NIPNAS]],Target_CC[],COLUMN(AA$2)+9,0)</f>
        <v>4639964.6303572021</v>
      </c>
      <c r="AP348" s="22">
        <f>Target_AM[[#This Row],[PROPORSI]]*VLOOKUP(Target_AM[[#This Row],[NIPNAS]],Target_CC[],COLUMN(AB$2)+9,0)</f>
        <v>4721003.1167230709</v>
      </c>
      <c r="AQ348" s="22">
        <f>Target_AM[[#This Row],[PROPORSI]]*VLOOKUP(Target_AM[[#This Row],[NIPNAS]],Target_CC[],COLUMN(AC$2)+9,0)</f>
        <v>5047340.1312680505</v>
      </c>
      <c r="AR348" s="22">
        <f>Target_AM[[#This Row],[PROPORSI]]*VLOOKUP(Target_AM[[#This Row],[NIPNAS]],Target_CC[],COLUMN(AD$2)+9,0)</f>
        <v>4742738.0397362355</v>
      </c>
      <c r="AS348" s="22">
        <f>Target_AM[[#This Row],[PROPORSI]]*VLOOKUP(Target_AM[[#This Row],[NIPNAS]],Target_CC[],COLUMN(AE$2)+9,0)</f>
        <v>4983126.1770038456</v>
      </c>
      <c r="AT348" s="22">
        <f>Target_AM[[#This Row],[PROPORSI]]*VLOOKUP(Target_AM[[#This Row],[NIPNAS]],Target_CC[],COLUMN(AF$2)+9,0)</f>
        <v>4916650.7091108011</v>
      </c>
      <c r="AU348" s="22">
        <f>Target_AM[[#This Row],[PROPORSI]]*VLOOKUP(Target_AM[[#This Row],[NIPNAS]],Target_CC[],COLUMN(AG$2)+9,0)</f>
        <v>5151847.6780627696</v>
      </c>
      <c r="AV348" s="22">
        <f>Target_AM[[#This Row],[PROPORSI]]*VLOOKUP(Target_AM[[#This Row],[NIPNAS]],Target_CC[],COLUMN(AH$2)+9,0)</f>
        <v>5203195.6116209337</v>
      </c>
      <c r="AW348" s="22">
        <f>Target_AM[[#This Row],[PROPORSI]]*VLOOKUP(Target_AM[[#This Row],[NIPNAS]],Target_CC[],COLUMN(AI$2)+9,0)</f>
        <v>5136594.8402788807</v>
      </c>
      <c r="AX348" s="22">
        <f>Target_AM[[#This Row],[PROPORSI]]*VLOOKUP(Target_AM[[#This Row],[NIPNAS]],Target_CC[],COLUMN(AJ$2)+9,0)</f>
        <v>5239935.0688113626</v>
      </c>
      <c r="AY348" s="22">
        <f>Target_AM[[#This Row],[PROPORSI]]*VLOOKUP(Target_AM[[#This Row],[NIPNAS]],Target_CC[],COLUMN(AK$2)+9,0)</f>
        <v>5201702.9996290421</v>
      </c>
      <c r="AZ348" s="22">
        <f>Target_AM[[#This Row],[PROPORSI]]*VLOOKUP(Target_AM[[#This Row],[NIPNAS]],Target_CC[],COLUMN(AL$2)+9,0)</f>
        <v>4907904.8418992376</v>
      </c>
      <c r="BA348" s="22">
        <f>Target_AM[[#This Row],[PROPORSI]]*VLOOKUP(Target_AM[[#This Row],[NIPNAS]],Target_CC[],COLUMN(AM$2)+9,0)</f>
        <v>59892003.844501436</v>
      </c>
      <c r="BB348" s="22">
        <f>Target_AM[[#This Row],[PROPORSI]]*VLOOKUP(Target_AM[[#This Row],[NIPNAS]],Target_CC[],COLUMN(AN$2)+9,0)</f>
        <v>9777398.6261947434</v>
      </c>
      <c r="BC348" s="22">
        <f>Target_AM[[#This Row],[PROPORSI]]*VLOOKUP(Target_AM[[#This Row],[NIPNAS]],Target_CC[],COLUMN(AO$2)+9,0)</f>
        <v>10174119.323391797</v>
      </c>
      <c r="BD348" s="22">
        <f>Target_AM[[#This Row],[PROPORSI]]*VLOOKUP(Target_AM[[#This Row],[NIPNAS]],Target_CC[],COLUMN(AP$2)+9,0)</f>
        <v>10289034.949330807</v>
      </c>
      <c r="BE348" s="22">
        <f>Target_AM[[#This Row],[PROPORSI]]*VLOOKUP(Target_AM[[#This Row],[NIPNAS]],Target_CC[],COLUMN(AQ$2)+9,0)</f>
        <v>9974899.4857750032</v>
      </c>
      <c r="BF348" s="22">
        <f>Target_AM[[#This Row],[PROPORSI]]*VLOOKUP(Target_AM[[#This Row],[NIPNAS]],Target_CC[],COLUMN(AR$2)+9,0)</f>
        <v>10488359.543305274</v>
      </c>
      <c r="BG348" s="22">
        <f>Target_AM[[#This Row],[PROPORSI]]*VLOOKUP(Target_AM[[#This Row],[NIPNAS]],Target_CC[],COLUMN(AS$2)+9,0)</f>
        <v>10423112.784169191</v>
      </c>
      <c r="BH348" s="22">
        <f>Target_AM[[#This Row],[PROPORSI]]*VLOOKUP(Target_AM[[#This Row],[NIPNAS]],Target_CC[],COLUMN(AT$2)+9,0)</f>
        <v>10763615.883973477</v>
      </c>
      <c r="BI348" s="22">
        <f>Target_AM[[#This Row],[PROPORSI]]*VLOOKUP(Target_AM[[#This Row],[NIPNAS]],Target_CC[],COLUMN(AU$2)+9,0)</f>
        <v>10914935.252995767</v>
      </c>
      <c r="BJ348" s="22">
        <f>Target_AM[[#This Row],[PROPORSI]]*VLOOKUP(Target_AM[[#This Row],[NIPNAS]],Target_CC[],COLUMN(AV$2)+9,0)</f>
        <v>10745262.120155828</v>
      </c>
      <c r="BK348" s="22">
        <f>Target_AM[[#This Row],[PROPORSI]]*VLOOKUP(Target_AM[[#This Row],[NIPNAS]],Target_CC[],COLUMN(AW$2)+9,0)</f>
        <v>10927933.782276139</v>
      </c>
      <c r="BL348" s="22">
        <f>Target_AM[[#This Row],[PROPORSI]]*VLOOKUP(Target_AM[[#This Row],[NIPNAS]],Target_CC[],COLUMN(AX$2)+9,0)</f>
        <v>11129392.525234064</v>
      </c>
      <c r="BM348" s="22">
        <f>Target_AM[[#This Row],[PROPORSI]]*VLOOKUP(Target_AM[[#This Row],[NIPNAS]],Target_CC[],COLUMN(AY$2)+9,0)</f>
        <v>10851023.298882473</v>
      </c>
      <c r="BN348" s="22">
        <f>Target_AM[[#This Row],[PROPORSI]]*VLOOKUP(Target_AM[[#This Row],[NIPNAS]],Target_CC[],COLUMN(AZ$2)+9,0)</f>
        <v>126459087.57568455</v>
      </c>
      <c r="BO348" s="22">
        <f>Target_AM[[#This Row],[PROPORSI]]*VLOOKUP(Target_AM[[#This Row],[NIPNAS]],Target_CC[],COLUMN(BA$2)+9,0)</f>
        <v>3898664</v>
      </c>
      <c r="BP348" s="22">
        <f>Target_AM[[#This Row],[PROPORSI]]*VLOOKUP(Target_AM[[#This Row],[NIPNAS]],Target_CC[],COLUMN(BB$2)+9,0)</f>
        <v>3916401</v>
      </c>
      <c r="BQ348" s="22">
        <f>Target_AM[[#This Row],[PROPORSI]]*VLOOKUP(Target_AM[[#This Row],[NIPNAS]],Target_CC[],COLUMN(BC$2)+9,0)</f>
        <v>3934202</v>
      </c>
      <c r="BR348" s="22">
        <f>Target_AM[[#This Row],[PROPORSI]]*VLOOKUP(Target_AM[[#This Row],[NIPNAS]],Target_CC[],COLUMN(BD$2)+9,0)</f>
        <v>4229088</v>
      </c>
      <c r="BS348" s="22">
        <f>Target_AM[[#This Row],[PROPORSI]]*VLOOKUP(Target_AM[[#This Row],[NIPNAS]],Target_CC[],COLUMN(BE$2)+9,0)</f>
        <v>4229088</v>
      </c>
      <c r="BT348" s="22">
        <f>Target_AM[[#This Row],[PROPORSI]]*VLOOKUP(Target_AM[[#This Row],[NIPNAS]],Target_CC[],COLUMN(BF$2)+9,0)</f>
        <v>4229088</v>
      </c>
      <c r="BU348" s="22">
        <f>Target_AM[[#This Row],[PROPORSI]]*VLOOKUP(Target_AM[[#This Row],[NIPNAS]],Target_CC[],COLUMN(BG$2)+9,0)</f>
        <v>4229088</v>
      </c>
      <c r="BV348" s="22">
        <f>Target_AM[[#This Row],[PROPORSI]]*VLOOKUP(Target_AM[[#This Row],[NIPNAS]],Target_CC[],COLUMN(BH$2)+9,0)</f>
        <v>4229088</v>
      </c>
      <c r="BW348" s="22">
        <f>Target_AM[[#This Row],[PROPORSI]]*VLOOKUP(Target_AM[[#This Row],[NIPNAS]],Target_CC[],COLUMN(BI$2)+9,0)</f>
        <v>4229088</v>
      </c>
      <c r="BX348" s="22">
        <f>Target_AM[[#This Row],[PROPORSI]]*VLOOKUP(Target_AM[[#This Row],[NIPNAS]],Target_CC[],COLUMN(BJ$2)+9,0)</f>
        <v>4229088</v>
      </c>
      <c r="BY348" s="22">
        <f>Target_AM[[#This Row],[PROPORSI]]*VLOOKUP(Target_AM[[#This Row],[NIPNAS]],Target_CC[],COLUMN(BK$2)+9,0)</f>
        <v>4229088</v>
      </c>
      <c r="BZ348" s="22">
        <f>Target_AM[[#This Row],[PROPORSI]]*VLOOKUP(Target_AM[[#This Row],[NIPNAS]],Target_CC[],COLUMN(BL$2)+9,0)</f>
        <v>4229088</v>
      </c>
      <c r="CA348" s="22">
        <f>Target_AM[[#This Row],[PROPORSI]]*VLOOKUP(Target_AM[[#This Row],[NIPNAS]],Target_CC[],COLUMN(BM$2)+9,0)</f>
        <v>49811059</v>
      </c>
      <c r="CB348" s="22">
        <f>Target_AM[[#This Row],[PROPORSI]]*VLOOKUP(Target_AM[[#This Row],[NIPNAS]],Target_CC[],COLUMN(BN$2)+9,0)</f>
        <v>0</v>
      </c>
      <c r="CC348" s="22">
        <f>Target_AM[[#This Row],[PROPORSI]]*VLOOKUP(Target_AM[[#This Row],[NIPNAS]],Target_CC[],COLUMN(BO$2)+9,0)</f>
        <v>0</v>
      </c>
      <c r="CD348" s="22">
        <f>Target_AM[[#This Row],[PROPORSI]]*VLOOKUP(Target_AM[[#This Row],[NIPNAS]],Target_CC[],COLUMN(BP$2)+9,0)</f>
        <v>0</v>
      </c>
      <c r="CE348" s="22">
        <f>Target_AM[[#This Row],[PROPORSI]]*VLOOKUP(Target_AM[[#This Row],[NIPNAS]],Target_CC[],COLUMN(BQ$2)+9,0)</f>
        <v>0</v>
      </c>
      <c r="CF348" s="22">
        <f>Target_AM[[#This Row],[PROPORSI]]*VLOOKUP(Target_AM[[#This Row],[NIPNAS]],Target_CC[],COLUMN(BR$2)+9,0)</f>
        <v>0</v>
      </c>
      <c r="CG348" s="22">
        <f>Target_AM[[#This Row],[PROPORSI]]*VLOOKUP(Target_AM[[#This Row],[NIPNAS]],Target_CC[],COLUMN(BS$2)+9,0)</f>
        <v>0</v>
      </c>
      <c r="CH348" s="22">
        <f>Target_AM[[#This Row],[PROPORSI]]*VLOOKUP(Target_AM[[#This Row],[NIPNAS]],Target_CC[],COLUMN(BT$2)+9,0)</f>
        <v>0</v>
      </c>
      <c r="CI348" s="22">
        <f>Target_AM[[#This Row],[PROPORSI]]*VLOOKUP(Target_AM[[#This Row],[NIPNAS]],Target_CC[],COLUMN(BU$2)+9,0)</f>
        <v>0</v>
      </c>
      <c r="CJ348" s="22">
        <f>Target_AM[[#This Row],[PROPORSI]]*VLOOKUP(Target_AM[[#This Row],[NIPNAS]],Target_CC[],COLUMN(BV$2)+9,0)</f>
        <v>0</v>
      </c>
      <c r="CK348" s="22">
        <f>Target_AM[[#This Row],[PROPORSI]]*VLOOKUP(Target_AM[[#This Row],[NIPNAS]],Target_CC[],COLUMN(BW$2)+9,0)</f>
        <v>0</v>
      </c>
      <c r="CL348" s="22">
        <f>Target_AM[[#This Row],[PROPORSI]]*VLOOKUP(Target_AM[[#This Row],[NIPNAS]],Target_CC[],COLUMN(BX$2)+9,0)</f>
        <v>0</v>
      </c>
      <c r="CM348" s="22">
        <f>Target_AM[[#This Row],[PROPORSI]]*VLOOKUP(Target_AM[[#This Row],[NIPNAS]],Target_CC[],COLUMN(BY$2)+9,0)</f>
        <v>0</v>
      </c>
      <c r="CN348" s="22">
        <f>Target_AM[[#This Row],[PROPORSI]]*VLOOKUP(Target_AM[[#This Row],[NIPNAS]],Target_CC[],COLUMN(BZ$2)+9,0)</f>
        <v>0</v>
      </c>
      <c r="CO348" s="22">
        <f>Target_AM[[#This Row],[PROPORSI]]*VLOOKUP(Target_AM[[#This Row],[NIPNAS]],Target_CC[],COLUMN(CA$2)+9,0)</f>
        <v>4208387</v>
      </c>
      <c r="CP348" s="22">
        <f>Target_AM[[#This Row],[PROPORSI]]*VLOOKUP(Target_AM[[#This Row],[NIPNAS]],Target_CC[],COLUMN(CB$2)+9,0)</f>
        <v>4205783</v>
      </c>
      <c r="CQ348" s="22">
        <f>Target_AM[[#This Row],[PROPORSI]]*VLOOKUP(Target_AM[[#This Row],[NIPNAS]],Target_CC[],COLUMN(CC$2)+9,0)</f>
        <v>4229088</v>
      </c>
      <c r="CR348" s="22">
        <f>Target_AM[[#This Row],[PROPORSI]]*VLOOKUP(Target_AM[[#This Row],[NIPNAS]],Target_CC[],COLUMN(CD$2)+9,0)</f>
        <v>4229088</v>
      </c>
      <c r="CS348" s="22">
        <f>Target_AM[[#This Row],[PROPORSI]]*VLOOKUP(Target_AM[[#This Row],[NIPNAS]],Target_CC[],COLUMN(CE$2)+9,0)</f>
        <v>4229088</v>
      </c>
      <c r="CT348" s="22">
        <f>Target_AM[[#This Row],[PROPORSI]]*VLOOKUP(Target_AM[[#This Row],[NIPNAS]],Target_CC[],COLUMN(CF$2)+9,0)</f>
        <v>4229088</v>
      </c>
      <c r="CU348" s="22">
        <f>Target_AM[[#This Row],[PROPORSI]]*VLOOKUP(Target_AM[[#This Row],[NIPNAS]],Target_CC[],COLUMN(CG$2)+9,0)</f>
        <v>4229088</v>
      </c>
      <c r="CV348" s="22">
        <f>Target_AM[[#This Row],[PROPORSI]]*VLOOKUP(Target_AM[[#This Row],[NIPNAS]],Target_CC[],COLUMN(CH$2)+9,0)</f>
        <v>4229088</v>
      </c>
      <c r="CW348" s="22">
        <f>Target_AM[[#This Row],[PROPORSI]]*VLOOKUP(Target_AM[[#This Row],[NIPNAS]],Target_CC[],COLUMN(CI$2)+9,0)</f>
        <v>4229088</v>
      </c>
      <c r="CX348" s="22">
        <f>Target_AM[[#This Row],[PROPORSI]]*VLOOKUP(Target_AM[[#This Row],[NIPNAS]],Target_CC[],COLUMN(CJ$2)+9,0)</f>
        <v>4229088</v>
      </c>
      <c r="CY348" s="22">
        <f>Target_AM[[#This Row],[PROPORSI]]*VLOOKUP(Target_AM[[#This Row],[NIPNAS]],Target_CC[],COLUMN(CK$2)+9,0)</f>
        <v>4229088</v>
      </c>
      <c r="CZ348" s="22">
        <f>Target_AM[[#This Row],[PROPORSI]]*VLOOKUP(Target_AM[[#This Row],[NIPNAS]],Target_CC[],COLUMN(CL$2)+9,0)</f>
        <v>4229088</v>
      </c>
      <c r="DA348" s="22">
        <f>Target_AM[[#This Row],[PROPORSI]]*VLOOKUP(Target_AM[[#This Row],[NIPNAS]],Target_CC[],COLUMN(CM$2)+9,0)</f>
        <v>50705050</v>
      </c>
      <c r="DB348" s="22">
        <f>Target_AM[[#This Row],[PROPORSI]]*VLOOKUP(Target_AM[[#This Row],[NIPNAS]],Target_CC[],COLUMN(CN$2)+9,0)</f>
        <v>0</v>
      </c>
      <c r="DC348" s="22">
        <f>Target_AM[[#This Row],[PROPORSI]]*VLOOKUP(Target_AM[[#This Row],[NIPNAS]],Target_CC[],COLUMN(CO$2)+9,0)</f>
        <v>0</v>
      </c>
      <c r="DD348" s="22">
        <f>Target_AM[[#This Row],[PROPORSI]]*VLOOKUP(Target_AM[[#This Row],[NIPNAS]],Target_CC[],COLUMN(CP$2)+9,0)</f>
        <v>0</v>
      </c>
      <c r="DE348" s="22">
        <f>Target_AM[[#This Row],[PROPORSI]]*VLOOKUP(Target_AM[[#This Row],[NIPNAS]],Target_CC[],COLUMN(CQ$2)+9,0)</f>
        <v>0</v>
      </c>
      <c r="DF348" s="22">
        <f>Target_AM[[#This Row],[PROPORSI]]*VLOOKUP(Target_AM[[#This Row],[NIPNAS]],Target_CC[],COLUMN(CR$2)+9,0)</f>
        <v>0</v>
      </c>
      <c r="DG348" s="22">
        <f>Target_AM[[#This Row],[PROPORSI]]*VLOOKUP(Target_AM[[#This Row],[NIPNAS]],Target_CC[],COLUMN(CS$2)+9,0)</f>
        <v>0</v>
      </c>
      <c r="DH348" s="22">
        <f>Target_AM[[#This Row],[PROPORSI]]*VLOOKUP(Target_AM[[#This Row],[NIPNAS]],Target_CC[],COLUMN(CT$2)+9,0)</f>
        <v>0</v>
      </c>
      <c r="DI348" s="22">
        <f>Target_AM[[#This Row],[PROPORSI]]*VLOOKUP(Target_AM[[#This Row],[NIPNAS]],Target_CC[],COLUMN(CU$2)+9,0)</f>
        <v>0</v>
      </c>
      <c r="DJ348" s="22">
        <f>Target_AM[[#This Row],[PROPORSI]]*VLOOKUP(Target_AM[[#This Row],[NIPNAS]],Target_CC[],COLUMN(CV$2)+9,0)</f>
        <v>0</v>
      </c>
      <c r="DK348" s="22">
        <f>Target_AM[[#This Row],[PROPORSI]]*VLOOKUP(Target_AM[[#This Row],[NIPNAS]],Target_CC[],COLUMN(CW$2)+9,0)</f>
        <v>0</v>
      </c>
      <c r="DL348" s="22">
        <f>Target_AM[[#This Row],[PROPORSI]]*VLOOKUP(Target_AM[[#This Row],[NIPNAS]],Target_CC[],COLUMN(CX$2)+9,0)</f>
        <v>0</v>
      </c>
      <c r="DM348" s="22">
        <f>Target_AM[[#This Row],[PROPORSI]]*VLOOKUP(Target_AM[[#This Row],[NIPNAS]],Target_CC[],COLUMN(CY$2)+9,0)</f>
        <v>0</v>
      </c>
      <c r="DN348" s="22">
        <f>Target_AM[[#This Row],[PROPORSI]]*VLOOKUP(Target_AM[[#This Row],[NIPNAS]],Target_CC[],COLUMN(CZ$2)+9,0)</f>
        <v>0</v>
      </c>
      <c r="DO348" s="22">
        <f>Target_AM[[#This Row],[PROPORSI]]*VLOOKUP(Target_AM[[#This Row],[NIPNAS]],Target_CC[],COLUMN(DA$2)+9,0)</f>
        <v>0</v>
      </c>
      <c r="DP348" s="22">
        <f>Target_AM[[#This Row],[PROPORSI]]*VLOOKUP(Target_AM[[#This Row],[NIPNAS]],Target_CC[],COLUMN(DB$2)+9,0)</f>
        <v>0</v>
      </c>
      <c r="DQ348" s="22">
        <f>Target_AM[[#This Row],[PROPORSI]]*VLOOKUP(Target_AM[[#This Row],[NIPNAS]],Target_CC[],COLUMN(DC$2)+9,0)</f>
        <v>0</v>
      </c>
      <c r="DR348" s="22">
        <f>Target_AM[[#This Row],[PROPORSI]]*VLOOKUP(Target_AM[[#This Row],[NIPNAS]],Target_CC[],COLUMN(DD$2)+9,0)</f>
        <v>0</v>
      </c>
      <c r="DS348" s="22">
        <f>Target_AM[[#This Row],[PROPORSI]]*VLOOKUP(Target_AM[[#This Row],[NIPNAS]],Target_CC[],COLUMN(DE$2)+9,0)</f>
        <v>0</v>
      </c>
      <c r="DT348" s="22">
        <f>Target_AM[[#This Row],[PROPORSI]]*VLOOKUP(Target_AM[[#This Row],[NIPNAS]],Target_CC[],COLUMN(DF$2)+9,0)</f>
        <v>0</v>
      </c>
      <c r="DU348" s="22">
        <f>Target_AM[[#This Row],[PROPORSI]]*VLOOKUP(Target_AM[[#This Row],[NIPNAS]],Target_CC[],COLUMN(DG$2)+9,0)</f>
        <v>0</v>
      </c>
      <c r="DV348" s="22">
        <f>Target_AM[[#This Row],[PROPORSI]]*VLOOKUP(Target_AM[[#This Row],[NIPNAS]],Target_CC[],COLUMN(DH$2)+9,0)</f>
        <v>0</v>
      </c>
      <c r="DW348" s="22">
        <f>Target_AM[[#This Row],[PROPORSI]]*VLOOKUP(Target_AM[[#This Row],[NIPNAS]],Target_CC[],COLUMN(DI$2)+9,0)</f>
        <v>0</v>
      </c>
      <c r="DX348" s="22">
        <f>Target_AM[[#This Row],[PROPORSI]]*VLOOKUP(Target_AM[[#This Row],[NIPNAS]],Target_CC[],COLUMN(DJ$2)+9,0)</f>
        <v>0</v>
      </c>
      <c r="DY348" s="22">
        <f>Target_AM[[#This Row],[PROPORSI]]*VLOOKUP(Target_AM[[#This Row],[NIPNAS]],Target_CC[],COLUMN(DK$2)+9,0)</f>
        <v>0</v>
      </c>
      <c r="DZ348" s="22">
        <f>Target_AM[[#This Row],[PROPORSI]]*VLOOKUP(Target_AM[[#This Row],[NIPNAS]],Target_CC[],COLUMN(DL$2)+9,0)</f>
        <v>0</v>
      </c>
      <c r="EA348" s="22">
        <f>Target_AM[[#This Row],[PROPORSI]]*VLOOKUP(Target_AM[[#This Row],[NIPNAS]],Target_CC[],COLUMN(DM$2)+9,0)</f>
        <v>0</v>
      </c>
    </row>
    <row r="349" spans="2:131" x14ac:dyDescent="0.3">
      <c r="B349">
        <v>980067</v>
      </c>
      <c r="C349" t="s">
        <v>1073</v>
      </c>
      <c r="D349">
        <v>1</v>
      </c>
      <c r="E349" s="8">
        <v>45658</v>
      </c>
      <c r="F349">
        <v>19673355</v>
      </c>
      <c r="G349" t="s">
        <v>698</v>
      </c>
      <c r="J349" t="s">
        <v>363</v>
      </c>
      <c r="K349" t="s">
        <v>25</v>
      </c>
      <c r="L349" t="s">
        <v>159</v>
      </c>
      <c r="M349" t="s">
        <v>29</v>
      </c>
      <c r="N349" s="23">
        <f>Target_AM[[#This Row],[PROPORSI]]*VLOOKUP(Target_AM[[#This Row],[NIPNAS]],Target_CC[],9,0)</f>
        <v>34953708.25148882</v>
      </c>
      <c r="O349" s="22">
        <f>Target_AM[[#This Row],[PROPORSI]]*VLOOKUP(Target_AM[[#This Row],[NIPNAS]],Target_CC[],COLUMN(A$2)+9,0)</f>
        <v>5495357</v>
      </c>
      <c r="P349" s="22">
        <f>Target_AM[[#This Row],[PROPORSI]]*VLOOKUP(Target_AM[[#This Row],[NIPNAS]],Target_CC[],COLUMN(B$2)+9,0)</f>
        <v>5495357</v>
      </c>
      <c r="Q349" s="22">
        <f>Target_AM[[#This Row],[PROPORSI]]*VLOOKUP(Target_AM[[#This Row],[NIPNAS]],Target_CC[],COLUMN(C$2)+9,0)</f>
        <v>5275542.72</v>
      </c>
      <c r="R349" s="22">
        <f>Target_AM[[#This Row],[PROPORSI]]*VLOOKUP(Target_AM[[#This Row],[NIPNAS]],Target_CC[],COLUMN(D$2)+9,0)</f>
        <v>5548112.4271999998</v>
      </c>
      <c r="S349" s="22">
        <f>Target_AM[[#This Row],[PROPORSI]]*VLOOKUP(Target_AM[[#This Row],[NIPNAS]],Target_CC[],COLUMN(E$2)+9,0)</f>
        <v>5276070.2742719995</v>
      </c>
      <c r="T349" s="22">
        <f>Target_AM[[#This Row],[PROPORSI]]*VLOOKUP(Target_AM[[#This Row],[NIPNAS]],Target_CC[],COLUMN(F$2)+9,0)</f>
        <v>5273349.8527427195</v>
      </c>
      <c r="U349" s="22">
        <f>Target_AM[[#This Row],[PROPORSI]]*VLOOKUP(Target_AM[[#This Row],[NIPNAS]],Target_CC[],COLUMN(G$2)+9,0)</f>
        <v>6372394.048527427</v>
      </c>
      <c r="V349" s="22">
        <f>Target_AM[[#This Row],[PROPORSI]]*VLOOKUP(Target_AM[[#This Row],[NIPNAS]],Target_CC[],COLUMN(H$2)+9,0)</f>
        <v>5559080.9404852744</v>
      </c>
      <c r="W349" s="22">
        <f>Target_AM[[#This Row],[PROPORSI]]*VLOOKUP(Target_AM[[#This Row],[NIPNAS]],Target_CC[],COLUMN(I$2)+9,0)</f>
        <v>5825715.6594048534</v>
      </c>
      <c r="X349" s="22">
        <f>Target_AM[[#This Row],[PROPORSI]]*VLOOKUP(Target_AM[[#This Row],[NIPNAS]],Target_CC[],COLUMN(J$2)+9,0)</f>
        <v>6377917.7065940481</v>
      </c>
      <c r="Y349" s="22">
        <f>Target_AM[[#This Row],[PROPORSI]]*VLOOKUP(Target_AM[[#This Row],[NIPNAS]],Target_CC[],COLUMN(K$2)+9,0)</f>
        <v>5559136.1770659406</v>
      </c>
      <c r="Z349" s="22">
        <f>Target_AM[[#This Row],[PROPORSI]]*VLOOKUP(Target_AM[[#This Row],[NIPNAS]],Target_CC[],COLUMN(L$2)+9,0)</f>
        <v>6100484.0617706599</v>
      </c>
      <c r="AA349" s="22">
        <f>Target_AM[[#This Row],[PROPORSI]]*VLOOKUP(Target_AM[[#This Row],[NIPNAS]],Target_CC[],COLUMN(M$2)+9,0)</f>
        <v>68158517.868062928</v>
      </c>
      <c r="AB349" s="22">
        <f>Target_AM[[#This Row],[PROPORSI]]*VLOOKUP(Target_AM[[#This Row],[NIPNAS]],Target_CC[],COLUMN(N$2)+9,0)</f>
        <v>41861.232644463635</v>
      </c>
      <c r="AC349" s="22">
        <f>Target_AM[[#This Row],[PROPORSI]]*VLOOKUP(Target_AM[[#This Row],[NIPNAS]],Target_CC[],COLUMN(O$2)+9,0)</f>
        <v>244887.17266289773</v>
      </c>
      <c r="AD349" s="22">
        <f>Target_AM[[#This Row],[PROPORSI]]*VLOOKUP(Target_AM[[#This Row],[NIPNAS]],Target_CC[],COLUMN(P$2)+9,0)</f>
        <v>223749.70405178855</v>
      </c>
      <c r="AE349" s="22">
        <f>Target_AM[[#This Row],[PROPORSI]]*VLOOKUP(Target_AM[[#This Row],[NIPNAS]],Target_CC[],COLUMN(Q$2)+9,0)</f>
        <v>154444.38878052763</v>
      </c>
      <c r="AF349" s="22">
        <f>Target_AM[[#This Row],[PROPORSI]]*VLOOKUP(Target_AM[[#This Row],[NIPNAS]],Target_CC[],COLUMN(R$2)+9,0)</f>
        <v>208687.49152880951</v>
      </c>
      <c r="AG349" s="22">
        <f>Target_AM[[#This Row],[PROPORSI]]*VLOOKUP(Target_AM[[#This Row],[NIPNAS]],Target_CC[],COLUMN(S$2)+9,0)</f>
        <v>301707.15453676321</v>
      </c>
      <c r="AH349" s="22">
        <f>Target_AM[[#This Row],[PROPORSI]]*VLOOKUP(Target_AM[[#This Row],[NIPNAS]],Target_CC[],COLUMN(T$2)+9,0)</f>
        <v>355064.40261479461</v>
      </c>
      <c r="AI349" s="22">
        <f>Target_AM[[#This Row],[PROPORSI]]*VLOOKUP(Target_AM[[#This Row],[NIPNAS]],Target_CC[],COLUMN(U$2)+9,0)</f>
        <v>392268.38320399646</v>
      </c>
      <c r="AJ349" s="22">
        <f>Target_AM[[#This Row],[PROPORSI]]*VLOOKUP(Target_AM[[#This Row],[NIPNAS]],Target_CC[],COLUMN(V$2)+9,0)</f>
        <v>321323.6879915109</v>
      </c>
      <c r="AK349" s="22">
        <f>Target_AM[[#This Row],[PROPORSI]]*VLOOKUP(Target_AM[[#This Row],[NIPNAS]],Target_CC[],COLUMN(W$2)+9,0)</f>
        <v>395348.53659098269</v>
      </c>
      <c r="AL349" s="22">
        <f>Target_AM[[#This Row],[PROPORSI]]*VLOOKUP(Target_AM[[#This Row],[NIPNAS]],Target_CC[],COLUMN(X$2)+9,0)</f>
        <v>532240.76275161374</v>
      </c>
      <c r="AM349" s="22">
        <f>Target_AM[[#This Row],[PROPORSI]]*VLOOKUP(Target_AM[[#This Row],[NIPNAS]],Target_CC[],COLUMN(Y$2)+9,0)</f>
        <v>333293.78204079025</v>
      </c>
      <c r="AN349" s="22">
        <f>Target_AM[[#This Row],[PROPORSI]]*VLOOKUP(Target_AM[[#This Row],[NIPNAS]],Target_CC[],COLUMN(Z$2)+9,0)</f>
        <v>3504876.6993989395</v>
      </c>
      <c r="AO349" s="22">
        <f>Target_AM[[#This Row],[PROPORSI]]*VLOOKUP(Target_AM[[#This Row],[NIPNAS]],Target_CC[],COLUMN(AA$2)+9,0)</f>
        <v>5537218.2326444639</v>
      </c>
      <c r="AP349" s="22">
        <f>Target_AM[[#This Row],[PROPORSI]]*VLOOKUP(Target_AM[[#This Row],[NIPNAS]],Target_CC[],COLUMN(AB$2)+9,0)</f>
        <v>5740244.172662898</v>
      </c>
      <c r="AQ349" s="22">
        <f>Target_AM[[#This Row],[PROPORSI]]*VLOOKUP(Target_AM[[#This Row],[NIPNAS]],Target_CC[],COLUMN(AC$2)+9,0)</f>
        <v>5499292.4240517886</v>
      </c>
      <c r="AR349" s="22">
        <f>Target_AM[[#This Row],[PROPORSI]]*VLOOKUP(Target_AM[[#This Row],[NIPNAS]],Target_CC[],COLUMN(AD$2)+9,0)</f>
        <v>5702556.8159805275</v>
      </c>
      <c r="AS349" s="22">
        <f>Target_AM[[#This Row],[PROPORSI]]*VLOOKUP(Target_AM[[#This Row],[NIPNAS]],Target_CC[],COLUMN(AE$2)+9,0)</f>
        <v>5484757.7658008086</v>
      </c>
      <c r="AT349" s="22">
        <f>Target_AM[[#This Row],[PROPORSI]]*VLOOKUP(Target_AM[[#This Row],[NIPNAS]],Target_CC[],COLUMN(AF$2)+9,0)</f>
        <v>5575057.0072794827</v>
      </c>
      <c r="AU349" s="22">
        <f>Target_AM[[#This Row],[PROPORSI]]*VLOOKUP(Target_AM[[#This Row],[NIPNAS]],Target_CC[],COLUMN(AG$2)+9,0)</f>
        <v>6727458.4511422217</v>
      </c>
      <c r="AV349" s="22">
        <f>Target_AM[[#This Row],[PROPORSI]]*VLOOKUP(Target_AM[[#This Row],[NIPNAS]],Target_CC[],COLUMN(AH$2)+9,0)</f>
        <v>5951349.3236892708</v>
      </c>
      <c r="AW349" s="22">
        <f>Target_AM[[#This Row],[PROPORSI]]*VLOOKUP(Target_AM[[#This Row],[NIPNAS]],Target_CC[],COLUMN(AI$2)+9,0)</f>
        <v>6147039.3473963644</v>
      </c>
      <c r="AX349" s="22">
        <f>Target_AM[[#This Row],[PROPORSI]]*VLOOKUP(Target_AM[[#This Row],[NIPNAS]],Target_CC[],COLUMN(AJ$2)+9,0)</f>
        <v>6773266.2431850303</v>
      </c>
      <c r="AY349" s="22">
        <f>Target_AM[[#This Row],[PROPORSI]]*VLOOKUP(Target_AM[[#This Row],[NIPNAS]],Target_CC[],COLUMN(AK$2)+9,0)</f>
        <v>6091376.9398175543</v>
      </c>
      <c r="AZ349" s="22">
        <f>Target_AM[[#This Row],[PROPORSI]]*VLOOKUP(Target_AM[[#This Row],[NIPNAS]],Target_CC[],COLUMN(AL$2)+9,0)</f>
        <v>6433777.8438114505</v>
      </c>
      <c r="BA349" s="22">
        <f>Target_AM[[#This Row],[PROPORSI]]*VLOOKUP(Target_AM[[#This Row],[NIPNAS]],Target_CC[],COLUMN(AM$2)+9,0)</f>
        <v>71663394.567461863</v>
      </c>
      <c r="BB349" s="22">
        <f>Target_AM[[#This Row],[PROPORSI]]*VLOOKUP(Target_AM[[#This Row],[NIPNAS]],Target_CC[],COLUMN(AN$2)+9,0)</f>
        <v>792396.75529236195</v>
      </c>
      <c r="BC349" s="22">
        <f>Target_AM[[#This Row],[PROPORSI]]*VLOOKUP(Target_AM[[#This Row],[NIPNAS]],Target_CC[],COLUMN(AO$2)+9,0)</f>
        <v>6032290.547343405</v>
      </c>
      <c r="BD349" s="22">
        <f>Target_AM[[#This Row],[PROPORSI]]*VLOOKUP(Target_AM[[#This Row],[NIPNAS]],Target_CC[],COLUMN(AP$2)+9,0)</f>
        <v>1721168.2227272117</v>
      </c>
      <c r="BE349" s="22">
        <f>Target_AM[[#This Row],[PROPORSI]]*VLOOKUP(Target_AM[[#This Row],[NIPNAS]],Target_CC[],COLUMN(AQ$2)+9,0)</f>
        <v>3730263.1812121775</v>
      </c>
      <c r="BF349" s="22">
        <f>Target_AM[[#This Row],[PROPORSI]]*VLOOKUP(Target_AM[[#This Row],[NIPNAS]],Target_CC[],COLUMN(AR$2)+9,0)</f>
        <v>4356146.5649457099</v>
      </c>
      <c r="BG349" s="22">
        <f>Target_AM[[#This Row],[PROPORSI]]*VLOOKUP(Target_AM[[#This Row],[NIPNAS]],Target_CC[],COLUMN(AS$2)+9,0)</f>
        <v>4727385.5144472579</v>
      </c>
      <c r="BH349" s="22">
        <f>Target_AM[[#This Row],[PROPORSI]]*VLOOKUP(Target_AM[[#This Row],[NIPNAS]],Target_CC[],COLUMN(AT$2)+9,0)</f>
        <v>304335.51175167295</v>
      </c>
      <c r="BI349" s="22">
        <f>Target_AM[[#This Row],[PROPORSI]]*VLOOKUP(Target_AM[[#This Row],[NIPNAS]],Target_CC[],COLUMN(AU$2)+9,0)</f>
        <v>6178364.2199487239</v>
      </c>
      <c r="BJ349" s="22">
        <f>Target_AM[[#This Row],[PROPORSI]]*VLOOKUP(Target_AM[[#This Row],[NIPNAS]],Target_CC[],COLUMN(AV$2)+9,0)</f>
        <v>2219161.1340547749</v>
      </c>
      <c r="BK349" s="22">
        <f>Target_AM[[#This Row],[PROPORSI]]*VLOOKUP(Target_AM[[#This Row],[NIPNAS]],Target_CC[],COLUMN(AW$2)+9,0)</f>
        <v>6294176.2929679696</v>
      </c>
      <c r="BL349" s="22">
        <f>Target_AM[[#This Row],[PROPORSI]]*VLOOKUP(Target_AM[[#This Row],[NIPNAS]],Target_CC[],COLUMN(AX$2)+9,0)</f>
        <v>4667404.7998496499</v>
      </c>
      <c r="BM349" s="22">
        <f>Target_AM[[#This Row],[PROPORSI]]*VLOOKUP(Target_AM[[#This Row],[NIPNAS]],Target_CC[],COLUMN(AY$2)+9,0)</f>
        <v>3677144.2621599752</v>
      </c>
      <c r="BN349" s="22">
        <f>Target_AM[[#This Row],[PROPORSI]]*VLOOKUP(Target_AM[[#This Row],[NIPNAS]],Target_CC[],COLUMN(AZ$2)+9,0)</f>
        <v>44700237.006700888</v>
      </c>
      <c r="BO349" s="22">
        <f>Target_AM[[#This Row],[PROPORSI]]*VLOOKUP(Target_AM[[#This Row],[NIPNAS]],Target_CC[],COLUMN(BA$2)+9,0)</f>
        <v>5399510</v>
      </c>
      <c r="BP349" s="22">
        <f>Target_AM[[#This Row],[PROPORSI]]*VLOOKUP(Target_AM[[#This Row],[NIPNAS]],Target_CC[],COLUMN(BB$2)+9,0)</f>
        <v>5391133</v>
      </c>
      <c r="BQ349" s="22">
        <f>Target_AM[[#This Row],[PROPORSI]]*VLOOKUP(Target_AM[[#This Row],[NIPNAS]],Target_CC[],COLUMN(BC$2)+9,0)</f>
        <v>5405825</v>
      </c>
      <c r="BR349" s="22">
        <f>Target_AM[[#This Row],[PROPORSI]]*VLOOKUP(Target_AM[[#This Row],[NIPNAS]],Target_CC[],COLUMN(BD$2)+9,0)</f>
        <v>5804357</v>
      </c>
      <c r="BS349" s="22">
        <f>Target_AM[[#This Row],[PROPORSI]]*VLOOKUP(Target_AM[[#This Row],[NIPNAS]],Target_CC[],COLUMN(BE$2)+9,0)</f>
        <v>5804357</v>
      </c>
      <c r="BT349" s="22">
        <f>Target_AM[[#This Row],[PROPORSI]]*VLOOKUP(Target_AM[[#This Row],[NIPNAS]],Target_CC[],COLUMN(BF$2)+9,0)</f>
        <v>5804357</v>
      </c>
      <c r="BU349" s="22">
        <f>Target_AM[[#This Row],[PROPORSI]]*VLOOKUP(Target_AM[[#This Row],[NIPNAS]],Target_CC[],COLUMN(BG$2)+9,0)</f>
        <v>5804357</v>
      </c>
      <c r="BV349" s="22">
        <f>Target_AM[[#This Row],[PROPORSI]]*VLOOKUP(Target_AM[[#This Row],[NIPNAS]],Target_CC[],COLUMN(BH$2)+9,0)</f>
        <v>5804357</v>
      </c>
      <c r="BW349" s="22">
        <f>Target_AM[[#This Row],[PROPORSI]]*VLOOKUP(Target_AM[[#This Row],[NIPNAS]],Target_CC[],COLUMN(BI$2)+9,0)</f>
        <v>5804357</v>
      </c>
      <c r="BX349" s="22">
        <f>Target_AM[[#This Row],[PROPORSI]]*VLOOKUP(Target_AM[[#This Row],[NIPNAS]],Target_CC[],COLUMN(BJ$2)+9,0)</f>
        <v>5804357</v>
      </c>
      <c r="BY349" s="22">
        <f>Target_AM[[#This Row],[PROPORSI]]*VLOOKUP(Target_AM[[#This Row],[NIPNAS]],Target_CC[],COLUMN(BK$2)+9,0)</f>
        <v>5804357</v>
      </c>
      <c r="BZ349" s="22">
        <f>Target_AM[[#This Row],[PROPORSI]]*VLOOKUP(Target_AM[[#This Row],[NIPNAS]],Target_CC[],COLUMN(BL$2)+9,0)</f>
        <v>5804357</v>
      </c>
      <c r="CA349" s="22">
        <f>Target_AM[[#This Row],[PROPORSI]]*VLOOKUP(Target_AM[[#This Row],[NIPNAS]],Target_CC[],COLUMN(BM$2)+9,0)</f>
        <v>68435681</v>
      </c>
      <c r="CB349" s="22">
        <f>Target_AM[[#This Row],[PROPORSI]]*VLOOKUP(Target_AM[[#This Row],[NIPNAS]],Target_CC[],COLUMN(BN$2)+9,0)</f>
        <v>0</v>
      </c>
      <c r="CC349" s="22">
        <f>Target_AM[[#This Row],[PROPORSI]]*VLOOKUP(Target_AM[[#This Row],[NIPNAS]],Target_CC[],COLUMN(BO$2)+9,0)</f>
        <v>0</v>
      </c>
      <c r="CD349" s="22">
        <f>Target_AM[[#This Row],[PROPORSI]]*VLOOKUP(Target_AM[[#This Row],[NIPNAS]],Target_CC[],COLUMN(BP$2)+9,0)</f>
        <v>0</v>
      </c>
      <c r="CE349" s="22">
        <f>Target_AM[[#This Row],[PROPORSI]]*VLOOKUP(Target_AM[[#This Row],[NIPNAS]],Target_CC[],COLUMN(BQ$2)+9,0)</f>
        <v>0</v>
      </c>
      <c r="CF349" s="22">
        <f>Target_AM[[#This Row],[PROPORSI]]*VLOOKUP(Target_AM[[#This Row],[NIPNAS]],Target_CC[],COLUMN(BR$2)+9,0)</f>
        <v>0</v>
      </c>
      <c r="CG349" s="22">
        <f>Target_AM[[#This Row],[PROPORSI]]*VLOOKUP(Target_AM[[#This Row],[NIPNAS]],Target_CC[],COLUMN(BS$2)+9,0)</f>
        <v>0</v>
      </c>
      <c r="CH349" s="22">
        <f>Target_AM[[#This Row],[PROPORSI]]*VLOOKUP(Target_AM[[#This Row],[NIPNAS]],Target_CC[],COLUMN(BT$2)+9,0)</f>
        <v>0</v>
      </c>
      <c r="CI349" s="22">
        <f>Target_AM[[#This Row],[PROPORSI]]*VLOOKUP(Target_AM[[#This Row],[NIPNAS]],Target_CC[],COLUMN(BU$2)+9,0)</f>
        <v>0</v>
      </c>
      <c r="CJ349" s="22">
        <f>Target_AM[[#This Row],[PROPORSI]]*VLOOKUP(Target_AM[[#This Row],[NIPNAS]],Target_CC[],COLUMN(BV$2)+9,0)</f>
        <v>0</v>
      </c>
      <c r="CK349" s="22">
        <f>Target_AM[[#This Row],[PROPORSI]]*VLOOKUP(Target_AM[[#This Row],[NIPNAS]],Target_CC[],COLUMN(BW$2)+9,0)</f>
        <v>0</v>
      </c>
      <c r="CL349" s="22">
        <f>Target_AM[[#This Row],[PROPORSI]]*VLOOKUP(Target_AM[[#This Row],[NIPNAS]],Target_CC[],COLUMN(BX$2)+9,0)</f>
        <v>0</v>
      </c>
      <c r="CM349" s="22">
        <f>Target_AM[[#This Row],[PROPORSI]]*VLOOKUP(Target_AM[[#This Row],[NIPNAS]],Target_CC[],COLUMN(BY$2)+9,0)</f>
        <v>0</v>
      </c>
      <c r="CN349" s="22">
        <f>Target_AM[[#This Row],[PROPORSI]]*VLOOKUP(Target_AM[[#This Row],[NIPNAS]],Target_CC[],COLUMN(BZ$2)+9,0)</f>
        <v>0</v>
      </c>
      <c r="CO349" s="22">
        <f>Target_AM[[#This Row],[PROPORSI]]*VLOOKUP(Target_AM[[#This Row],[NIPNAS]],Target_CC[],COLUMN(CA$2)+9,0)</f>
        <v>5793516</v>
      </c>
      <c r="CP349" s="22">
        <f>Target_AM[[#This Row],[PROPORSI]]*VLOOKUP(Target_AM[[#This Row],[NIPNAS]],Target_CC[],COLUMN(CB$2)+9,0)</f>
        <v>5757150</v>
      </c>
      <c r="CQ349" s="22">
        <f>Target_AM[[#This Row],[PROPORSI]]*VLOOKUP(Target_AM[[#This Row],[NIPNAS]],Target_CC[],COLUMN(CC$2)+9,0)</f>
        <v>5804357</v>
      </c>
      <c r="CR349" s="22">
        <f>Target_AM[[#This Row],[PROPORSI]]*VLOOKUP(Target_AM[[#This Row],[NIPNAS]],Target_CC[],COLUMN(CD$2)+9,0)</f>
        <v>5804357</v>
      </c>
      <c r="CS349" s="22">
        <f>Target_AM[[#This Row],[PROPORSI]]*VLOOKUP(Target_AM[[#This Row],[NIPNAS]],Target_CC[],COLUMN(CE$2)+9,0)</f>
        <v>5804357</v>
      </c>
      <c r="CT349" s="22">
        <f>Target_AM[[#This Row],[PROPORSI]]*VLOOKUP(Target_AM[[#This Row],[NIPNAS]],Target_CC[],COLUMN(CF$2)+9,0)</f>
        <v>5804357</v>
      </c>
      <c r="CU349" s="22">
        <f>Target_AM[[#This Row],[PROPORSI]]*VLOOKUP(Target_AM[[#This Row],[NIPNAS]],Target_CC[],COLUMN(CG$2)+9,0)</f>
        <v>5804357</v>
      </c>
      <c r="CV349" s="22">
        <f>Target_AM[[#This Row],[PROPORSI]]*VLOOKUP(Target_AM[[#This Row],[NIPNAS]],Target_CC[],COLUMN(CH$2)+9,0)</f>
        <v>5804357</v>
      </c>
      <c r="CW349" s="22">
        <f>Target_AM[[#This Row],[PROPORSI]]*VLOOKUP(Target_AM[[#This Row],[NIPNAS]],Target_CC[],COLUMN(CI$2)+9,0)</f>
        <v>5804357</v>
      </c>
      <c r="CX349" s="22">
        <f>Target_AM[[#This Row],[PROPORSI]]*VLOOKUP(Target_AM[[#This Row],[NIPNAS]],Target_CC[],COLUMN(CJ$2)+9,0)</f>
        <v>5804357</v>
      </c>
      <c r="CY349" s="22">
        <f>Target_AM[[#This Row],[PROPORSI]]*VLOOKUP(Target_AM[[#This Row],[NIPNAS]],Target_CC[],COLUMN(CK$2)+9,0)</f>
        <v>5804357</v>
      </c>
      <c r="CZ349" s="22">
        <f>Target_AM[[#This Row],[PROPORSI]]*VLOOKUP(Target_AM[[#This Row],[NIPNAS]],Target_CC[],COLUMN(CL$2)+9,0)</f>
        <v>5804357</v>
      </c>
      <c r="DA349" s="22">
        <f>Target_AM[[#This Row],[PROPORSI]]*VLOOKUP(Target_AM[[#This Row],[NIPNAS]],Target_CC[],COLUMN(CM$2)+9,0)</f>
        <v>69594236</v>
      </c>
      <c r="DB349" s="22">
        <f>Target_AM[[#This Row],[PROPORSI]]*VLOOKUP(Target_AM[[#This Row],[NIPNAS]],Target_CC[],COLUMN(CN$2)+9,0)</f>
        <v>0</v>
      </c>
      <c r="DC349" s="22">
        <f>Target_AM[[#This Row],[PROPORSI]]*VLOOKUP(Target_AM[[#This Row],[NIPNAS]],Target_CC[],COLUMN(CO$2)+9,0)</f>
        <v>0</v>
      </c>
      <c r="DD349" s="22">
        <f>Target_AM[[#This Row],[PROPORSI]]*VLOOKUP(Target_AM[[#This Row],[NIPNAS]],Target_CC[],COLUMN(CP$2)+9,0)</f>
        <v>0</v>
      </c>
      <c r="DE349" s="22">
        <f>Target_AM[[#This Row],[PROPORSI]]*VLOOKUP(Target_AM[[#This Row],[NIPNAS]],Target_CC[],COLUMN(CQ$2)+9,0)</f>
        <v>0</v>
      </c>
      <c r="DF349" s="22">
        <f>Target_AM[[#This Row],[PROPORSI]]*VLOOKUP(Target_AM[[#This Row],[NIPNAS]],Target_CC[],COLUMN(CR$2)+9,0)</f>
        <v>0</v>
      </c>
      <c r="DG349" s="22">
        <f>Target_AM[[#This Row],[PROPORSI]]*VLOOKUP(Target_AM[[#This Row],[NIPNAS]],Target_CC[],COLUMN(CS$2)+9,0)</f>
        <v>0</v>
      </c>
      <c r="DH349" s="22">
        <f>Target_AM[[#This Row],[PROPORSI]]*VLOOKUP(Target_AM[[#This Row],[NIPNAS]],Target_CC[],COLUMN(CT$2)+9,0)</f>
        <v>0</v>
      </c>
      <c r="DI349" s="22">
        <f>Target_AM[[#This Row],[PROPORSI]]*VLOOKUP(Target_AM[[#This Row],[NIPNAS]],Target_CC[],COLUMN(CU$2)+9,0)</f>
        <v>0</v>
      </c>
      <c r="DJ349" s="22">
        <f>Target_AM[[#This Row],[PROPORSI]]*VLOOKUP(Target_AM[[#This Row],[NIPNAS]],Target_CC[],COLUMN(CV$2)+9,0)</f>
        <v>0</v>
      </c>
      <c r="DK349" s="22">
        <f>Target_AM[[#This Row],[PROPORSI]]*VLOOKUP(Target_AM[[#This Row],[NIPNAS]],Target_CC[],COLUMN(CW$2)+9,0)</f>
        <v>0</v>
      </c>
      <c r="DL349" s="22">
        <f>Target_AM[[#This Row],[PROPORSI]]*VLOOKUP(Target_AM[[#This Row],[NIPNAS]],Target_CC[],COLUMN(CX$2)+9,0)</f>
        <v>0</v>
      </c>
      <c r="DM349" s="22">
        <f>Target_AM[[#This Row],[PROPORSI]]*VLOOKUP(Target_AM[[#This Row],[NIPNAS]],Target_CC[],COLUMN(CY$2)+9,0)</f>
        <v>0</v>
      </c>
      <c r="DN349" s="22">
        <f>Target_AM[[#This Row],[PROPORSI]]*VLOOKUP(Target_AM[[#This Row],[NIPNAS]],Target_CC[],COLUMN(CZ$2)+9,0)</f>
        <v>0</v>
      </c>
      <c r="DO349" s="22">
        <f>Target_AM[[#This Row],[PROPORSI]]*VLOOKUP(Target_AM[[#This Row],[NIPNAS]],Target_CC[],COLUMN(DA$2)+9,0)</f>
        <v>0</v>
      </c>
      <c r="DP349" s="22">
        <f>Target_AM[[#This Row],[PROPORSI]]*VLOOKUP(Target_AM[[#This Row],[NIPNAS]],Target_CC[],COLUMN(DB$2)+9,0)</f>
        <v>0</v>
      </c>
      <c r="DQ349" s="22">
        <f>Target_AM[[#This Row],[PROPORSI]]*VLOOKUP(Target_AM[[#This Row],[NIPNAS]],Target_CC[],COLUMN(DC$2)+9,0)</f>
        <v>0</v>
      </c>
      <c r="DR349" s="22">
        <f>Target_AM[[#This Row],[PROPORSI]]*VLOOKUP(Target_AM[[#This Row],[NIPNAS]],Target_CC[],COLUMN(DD$2)+9,0)</f>
        <v>0</v>
      </c>
      <c r="DS349" s="22">
        <f>Target_AM[[#This Row],[PROPORSI]]*VLOOKUP(Target_AM[[#This Row],[NIPNAS]],Target_CC[],COLUMN(DE$2)+9,0)</f>
        <v>0</v>
      </c>
      <c r="DT349" s="22">
        <f>Target_AM[[#This Row],[PROPORSI]]*VLOOKUP(Target_AM[[#This Row],[NIPNAS]],Target_CC[],COLUMN(DF$2)+9,0)</f>
        <v>0</v>
      </c>
      <c r="DU349" s="22">
        <f>Target_AM[[#This Row],[PROPORSI]]*VLOOKUP(Target_AM[[#This Row],[NIPNAS]],Target_CC[],COLUMN(DG$2)+9,0)</f>
        <v>0</v>
      </c>
      <c r="DV349" s="22">
        <f>Target_AM[[#This Row],[PROPORSI]]*VLOOKUP(Target_AM[[#This Row],[NIPNAS]],Target_CC[],COLUMN(DH$2)+9,0)</f>
        <v>0</v>
      </c>
      <c r="DW349" s="22">
        <f>Target_AM[[#This Row],[PROPORSI]]*VLOOKUP(Target_AM[[#This Row],[NIPNAS]],Target_CC[],COLUMN(DI$2)+9,0)</f>
        <v>0</v>
      </c>
      <c r="DX349" s="22">
        <f>Target_AM[[#This Row],[PROPORSI]]*VLOOKUP(Target_AM[[#This Row],[NIPNAS]],Target_CC[],COLUMN(DJ$2)+9,0)</f>
        <v>0</v>
      </c>
      <c r="DY349" s="22">
        <f>Target_AM[[#This Row],[PROPORSI]]*VLOOKUP(Target_AM[[#This Row],[NIPNAS]],Target_CC[],COLUMN(DK$2)+9,0)</f>
        <v>0</v>
      </c>
      <c r="DZ349" s="22">
        <f>Target_AM[[#This Row],[PROPORSI]]*VLOOKUP(Target_AM[[#This Row],[NIPNAS]],Target_CC[],COLUMN(DL$2)+9,0)</f>
        <v>0</v>
      </c>
      <c r="EA349" s="22">
        <f>Target_AM[[#This Row],[PROPORSI]]*VLOOKUP(Target_AM[[#This Row],[NIPNAS]],Target_CC[],COLUMN(DM$2)+9,0)</f>
        <v>0</v>
      </c>
    </row>
    <row r="350" spans="2:131" x14ac:dyDescent="0.3">
      <c r="B350">
        <v>850046</v>
      </c>
      <c r="C350" t="s">
        <v>1036</v>
      </c>
      <c r="D350">
        <v>1</v>
      </c>
      <c r="E350" s="8">
        <v>45658</v>
      </c>
      <c r="F350">
        <v>19034662</v>
      </c>
      <c r="G350" t="s">
        <v>694</v>
      </c>
      <c r="J350" t="s">
        <v>309</v>
      </c>
      <c r="K350" t="s">
        <v>25</v>
      </c>
      <c r="L350" t="s">
        <v>159</v>
      </c>
      <c r="M350" t="s">
        <v>29</v>
      </c>
      <c r="N350" s="23">
        <f>Target_AM[[#This Row],[PROPORSI]]*VLOOKUP(Target_AM[[#This Row],[NIPNAS]],Target_CC[],9,0)</f>
        <v>65251354.545454554</v>
      </c>
      <c r="O350" s="22">
        <f>Target_AM[[#This Row],[PROPORSI]]*VLOOKUP(Target_AM[[#This Row],[NIPNAS]],Target_CC[],COLUMN(A$2)+9,0)</f>
        <v>4603311.3636363633</v>
      </c>
      <c r="P350" s="22">
        <f>Target_AM[[#This Row],[PROPORSI]]*VLOOKUP(Target_AM[[#This Row],[NIPNAS]],Target_CC[],COLUMN(B$2)+9,0)</f>
        <v>4845590.9090909092</v>
      </c>
      <c r="Q350" s="22">
        <f>Target_AM[[#This Row],[PROPORSI]]*VLOOKUP(Target_AM[[#This Row],[NIPNAS]],Target_CC[],COLUMN(C$2)+9,0)</f>
        <v>4361031.8181818184</v>
      </c>
      <c r="R350" s="22">
        <f>Target_AM[[#This Row],[PROPORSI]]*VLOOKUP(Target_AM[[#This Row],[NIPNAS]],Target_CC[],COLUMN(D$2)+9,0)</f>
        <v>3876472.7272727271</v>
      </c>
      <c r="S350" s="22">
        <f>Target_AM[[#This Row],[PROPORSI]]*VLOOKUP(Target_AM[[#This Row],[NIPNAS]],Target_CC[],COLUMN(E$2)+9,0)</f>
        <v>4118752.2727272725</v>
      </c>
      <c r="T350" s="22">
        <f>Target_AM[[#This Row],[PROPORSI]]*VLOOKUP(Target_AM[[#This Row],[NIPNAS]],Target_CC[],COLUMN(F$2)+9,0)</f>
        <v>4361031.8181818184</v>
      </c>
      <c r="U350" s="22">
        <f>Target_AM[[#This Row],[PROPORSI]]*VLOOKUP(Target_AM[[#This Row],[NIPNAS]],Target_CC[],COLUMN(G$2)+9,0)</f>
        <v>5572429.5454545449</v>
      </c>
      <c r="V350" s="22">
        <f>Target_AM[[#This Row],[PROPORSI]]*VLOOKUP(Target_AM[[#This Row],[NIPNAS]],Target_CC[],COLUMN(H$2)+9,0)</f>
        <v>5087870.4545454541</v>
      </c>
      <c r="W350" s="22">
        <f>Target_AM[[#This Row],[PROPORSI]]*VLOOKUP(Target_AM[[#This Row],[NIPNAS]],Target_CC[],COLUMN(I$2)+9,0)</f>
        <v>5087870.4545454541</v>
      </c>
      <c r="X350" s="22">
        <f>Target_AM[[#This Row],[PROPORSI]]*VLOOKUP(Target_AM[[#This Row],[NIPNAS]],Target_CC[],COLUMN(J$2)+9,0)</f>
        <v>5572429.5454545449</v>
      </c>
      <c r="Y350" s="22">
        <f>Target_AM[[#This Row],[PROPORSI]]*VLOOKUP(Target_AM[[#This Row],[NIPNAS]],Target_CC[],COLUMN(K$2)+9,0)</f>
        <v>4845590.9090909092</v>
      </c>
      <c r="Z350" s="22">
        <f>Target_AM[[#This Row],[PROPORSI]]*VLOOKUP(Target_AM[[#This Row],[NIPNAS]],Target_CC[],COLUMN(L$2)+9,0)</f>
        <v>5087870.4545454541</v>
      </c>
      <c r="AA350" s="22">
        <f>Target_AM[[#This Row],[PROPORSI]]*VLOOKUP(Target_AM[[#This Row],[NIPNAS]],Target_CC[],COLUMN(M$2)+9,0)</f>
        <v>57420252.272727273</v>
      </c>
      <c r="AB350" s="22">
        <f>Target_AM[[#This Row],[PROPORSI]]*VLOOKUP(Target_AM[[#This Row],[NIPNAS]],Target_CC[],COLUMN(N$2)+9,0)</f>
        <v>616857.18900447211</v>
      </c>
      <c r="AC350" s="22">
        <f>Target_AM[[#This Row],[PROPORSI]]*VLOOKUP(Target_AM[[#This Row],[NIPNAS]],Target_CC[],COLUMN(O$2)+9,0)</f>
        <v>655995.4861142115</v>
      </c>
      <c r="AD350" s="22">
        <f>Target_AM[[#This Row],[PROPORSI]]*VLOOKUP(Target_AM[[#This Row],[NIPNAS]],Target_CC[],COLUMN(P$2)+9,0)</f>
        <v>863141.70517615741</v>
      </c>
      <c r="AE350" s="22">
        <f>Target_AM[[#This Row],[PROPORSI]]*VLOOKUP(Target_AM[[#This Row],[NIPNAS]],Target_CC[],COLUMN(Q$2)+9,0)</f>
        <v>880019.08890416729</v>
      </c>
      <c r="AF350" s="22">
        <f>Target_AM[[#This Row],[PROPORSI]]*VLOOKUP(Target_AM[[#This Row],[NIPNAS]],Target_CC[],COLUMN(R$2)+9,0)</f>
        <v>1151050.3073963462</v>
      </c>
      <c r="AG350" s="22">
        <f>Target_AM[[#This Row],[PROPORSI]]*VLOOKUP(Target_AM[[#This Row],[NIPNAS]],Target_CC[],COLUMN(S$2)+9,0)</f>
        <v>1075488.5067600987</v>
      </c>
      <c r="AH350" s="22">
        <f>Target_AM[[#This Row],[PROPORSI]]*VLOOKUP(Target_AM[[#This Row],[NIPNAS]],Target_CC[],COLUMN(T$2)+9,0)</f>
        <v>944430.0948123798</v>
      </c>
      <c r="AI350" s="22">
        <f>Target_AM[[#This Row],[PROPORSI]]*VLOOKUP(Target_AM[[#This Row],[NIPNAS]],Target_CC[],COLUMN(U$2)+9,0)</f>
        <v>1068348.9908037502</v>
      </c>
      <c r="AJ350" s="22">
        <f>Target_AM[[#This Row],[PROPORSI]]*VLOOKUP(Target_AM[[#This Row],[NIPNAS]],Target_CC[],COLUMN(V$2)+9,0)</f>
        <v>927645.64228334418</v>
      </c>
      <c r="AK350" s="22">
        <f>Target_AM[[#This Row],[PROPORSI]]*VLOOKUP(Target_AM[[#This Row],[NIPNAS]],Target_CC[],COLUMN(W$2)+9,0)</f>
        <v>976268.40429352806</v>
      </c>
      <c r="AL350" s="22">
        <f>Target_AM[[#This Row],[PROPORSI]]*VLOOKUP(Target_AM[[#This Row],[NIPNAS]],Target_CC[],COLUMN(X$2)+9,0)</f>
        <v>1199488.8117747607</v>
      </c>
      <c r="AM350" s="22">
        <f>Target_AM[[#This Row],[PROPORSI]]*VLOOKUP(Target_AM[[#This Row],[NIPNAS]],Target_CC[],COLUMN(Y$2)+9,0)</f>
        <v>1423104.4131246763</v>
      </c>
      <c r="AN350" s="22">
        <f>Target_AM[[#This Row],[PROPORSI]]*VLOOKUP(Target_AM[[#This Row],[NIPNAS]],Target_CC[],COLUMN(Z$2)+9,0)</f>
        <v>11781838.640447892</v>
      </c>
      <c r="AO350" s="22">
        <f>Target_AM[[#This Row],[PROPORSI]]*VLOOKUP(Target_AM[[#This Row],[NIPNAS]],Target_CC[],COLUMN(AA$2)+9,0)</f>
        <v>5220168.5526408358</v>
      </c>
      <c r="AP350" s="22">
        <f>Target_AM[[#This Row],[PROPORSI]]*VLOOKUP(Target_AM[[#This Row],[NIPNAS]],Target_CC[],COLUMN(AB$2)+9,0)</f>
        <v>5501586.3952051206</v>
      </c>
      <c r="AQ350" s="22">
        <f>Target_AM[[#This Row],[PROPORSI]]*VLOOKUP(Target_AM[[#This Row],[NIPNAS]],Target_CC[],COLUMN(AC$2)+9,0)</f>
        <v>5224173.5233579762</v>
      </c>
      <c r="AR350" s="22">
        <f>Target_AM[[#This Row],[PROPORSI]]*VLOOKUP(Target_AM[[#This Row],[NIPNAS]],Target_CC[],COLUMN(AD$2)+9,0)</f>
        <v>4756491.8161768941</v>
      </c>
      <c r="AS350" s="22">
        <f>Target_AM[[#This Row],[PROPORSI]]*VLOOKUP(Target_AM[[#This Row],[NIPNAS]],Target_CC[],COLUMN(AE$2)+9,0)</f>
        <v>5269802.5801236182</v>
      </c>
      <c r="AT350" s="22">
        <f>Target_AM[[#This Row],[PROPORSI]]*VLOOKUP(Target_AM[[#This Row],[NIPNAS]],Target_CC[],COLUMN(AF$2)+9,0)</f>
        <v>5436520.3249419173</v>
      </c>
      <c r="AU350" s="22">
        <f>Target_AM[[#This Row],[PROPORSI]]*VLOOKUP(Target_AM[[#This Row],[NIPNAS]],Target_CC[],COLUMN(AG$2)+9,0)</f>
        <v>6516859.6402669251</v>
      </c>
      <c r="AV350" s="22">
        <f>Target_AM[[#This Row],[PROPORSI]]*VLOOKUP(Target_AM[[#This Row],[NIPNAS]],Target_CC[],COLUMN(AH$2)+9,0)</f>
        <v>6156219.4453492044</v>
      </c>
      <c r="AW350" s="22">
        <f>Target_AM[[#This Row],[PROPORSI]]*VLOOKUP(Target_AM[[#This Row],[NIPNAS]],Target_CC[],COLUMN(AI$2)+9,0)</f>
        <v>6015516.0968287978</v>
      </c>
      <c r="AX350" s="22">
        <f>Target_AM[[#This Row],[PROPORSI]]*VLOOKUP(Target_AM[[#This Row],[NIPNAS]],Target_CC[],COLUMN(AJ$2)+9,0)</f>
        <v>6548697.9497480728</v>
      </c>
      <c r="AY350" s="22">
        <f>Target_AM[[#This Row],[PROPORSI]]*VLOOKUP(Target_AM[[#This Row],[NIPNAS]],Target_CC[],COLUMN(AK$2)+9,0)</f>
        <v>6045079.7208656697</v>
      </c>
      <c r="AZ350" s="22">
        <f>Target_AM[[#This Row],[PROPORSI]]*VLOOKUP(Target_AM[[#This Row],[NIPNAS]],Target_CC[],COLUMN(AL$2)+9,0)</f>
        <v>6510974.86767013</v>
      </c>
      <c r="BA350" s="22">
        <f>Target_AM[[#This Row],[PROPORSI]]*VLOOKUP(Target_AM[[#This Row],[NIPNAS]],Target_CC[],COLUMN(AM$2)+9,0)</f>
        <v>69202090.913175166</v>
      </c>
      <c r="BB350" s="22">
        <f>Target_AM[[#This Row],[PROPORSI]]*VLOOKUP(Target_AM[[#This Row],[NIPNAS]],Target_CC[],COLUMN(AN$2)+9,0)</f>
        <v>0</v>
      </c>
      <c r="BC350" s="22">
        <f>Target_AM[[#This Row],[PROPORSI]]*VLOOKUP(Target_AM[[#This Row],[NIPNAS]],Target_CC[],COLUMN(AO$2)+9,0)</f>
        <v>0</v>
      </c>
      <c r="BD350" s="22">
        <f>Target_AM[[#This Row],[PROPORSI]]*VLOOKUP(Target_AM[[#This Row],[NIPNAS]],Target_CC[],COLUMN(AP$2)+9,0)</f>
        <v>0</v>
      </c>
      <c r="BE350" s="22">
        <f>Target_AM[[#This Row],[PROPORSI]]*VLOOKUP(Target_AM[[#This Row],[NIPNAS]],Target_CC[],COLUMN(AQ$2)+9,0)</f>
        <v>0</v>
      </c>
      <c r="BF350" s="22">
        <f>Target_AM[[#This Row],[PROPORSI]]*VLOOKUP(Target_AM[[#This Row],[NIPNAS]],Target_CC[],COLUMN(AR$2)+9,0)</f>
        <v>0</v>
      </c>
      <c r="BG350" s="22">
        <f>Target_AM[[#This Row],[PROPORSI]]*VLOOKUP(Target_AM[[#This Row],[NIPNAS]],Target_CC[],COLUMN(AS$2)+9,0)</f>
        <v>0</v>
      </c>
      <c r="BH350" s="22">
        <f>Target_AM[[#This Row],[PROPORSI]]*VLOOKUP(Target_AM[[#This Row],[NIPNAS]],Target_CC[],COLUMN(AT$2)+9,0)</f>
        <v>0</v>
      </c>
      <c r="BI350" s="22">
        <f>Target_AM[[#This Row],[PROPORSI]]*VLOOKUP(Target_AM[[#This Row],[NIPNAS]],Target_CC[],COLUMN(AU$2)+9,0)</f>
        <v>0</v>
      </c>
      <c r="BJ350" s="22">
        <f>Target_AM[[#This Row],[PROPORSI]]*VLOOKUP(Target_AM[[#This Row],[NIPNAS]],Target_CC[],COLUMN(AV$2)+9,0)</f>
        <v>0</v>
      </c>
      <c r="BK350" s="22">
        <f>Target_AM[[#This Row],[PROPORSI]]*VLOOKUP(Target_AM[[#This Row],[NIPNAS]],Target_CC[],COLUMN(AW$2)+9,0)</f>
        <v>0</v>
      </c>
      <c r="BL350" s="22">
        <f>Target_AM[[#This Row],[PROPORSI]]*VLOOKUP(Target_AM[[#This Row],[NIPNAS]],Target_CC[],COLUMN(AX$2)+9,0)</f>
        <v>0</v>
      </c>
      <c r="BM350" s="22">
        <f>Target_AM[[#This Row],[PROPORSI]]*VLOOKUP(Target_AM[[#This Row],[NIPNAS]],Target_CC[],COLUMN(AY$2)+9,0)</f>
        <v>0</v>
      </c>
      <c r="BN350" s="22">
        <f>Target_AM[[#This Row],[PROPORSI]]*VLOOKUP(Target_AM[[#This Row],[NIPNAS]],Target_CC[],COLUMN(AZ$2)+9,0)</f>
        <v>0</v>
      </c>
      <c r="BO350" s="22">
        <f>Target_AM[[#This Row],[PROPORSI]]*VLOOKUP(Target_AM[[#This Row],[NIPNAS]],Target_CC[],COLUMN(BA$2)+9,0)</f>
        <v>5495000</v>
      </c>
      <c r="BP350" s="22">
        <f>Target_AM[[#This Row],[PROPORSI]]*VLOOKUP(Target_AM[[#This Row],[NIPNAS]],Target_CC[],COLUMN(BB$2)+9,0)</f>
        <v>5495000</v>
      </c>
      <c r="BQ350" s="22">
        <f>Target_AM[[#This Row],[PROPORSI]]*VLOOKUP(Target_AM[[#This Row],[NIPNAS]],Target_CC[],COLUMN(BC$2)+9,0)</f>
        <v>5495000</v>
      </c>
      <c r="BR350" s="22">
        <f>Target_AM[[#This Row],[PROPORSI]]*VLOOKUP(Target_AM[[#This Row],[NIPNAS]],Target_CC[],COLUMN(BD$2)+9,0)</f>
        <v>5495000</v>
      </c>
      <c r="BS350" s="22">
        <f>Target_AM[[#This Row],[PROPORSI]]*VLOOKUP(Target_AM[[#This Row],[NIPNAS]],Target_CC[],COLUMN(BE$2)+9,0)</f>
        <v>5495000</v>
      </c>
      <c r="BT350" s="22">
        <f>Target_AM[[#This Row],[PROPORSI]]*VLOOKUP(Target_AM[[#This Row],[NIPNAS]],Target_CC[],COLUMN(BF$2)+9,0)</f>
        <v>5495000</v>
      </c>
      <c r="BU350" s="22">
        <f>Target_AM[[#This Row],[PROPORSI]]*VLOOKUP(Target_AM[[#This Row],[NIPNAS]],Target_CC[],COLUMN(BG$2)+9,0)</f>
        <v>5495000</v>
      </c>
      <c r="BV350" s="22">
        <f>Target_AM[[#This Row],[PROPORSI]]*VLOOKUP(Target_AM[[#This Row],[NIPNAS]],Target_CC[],COLUMN(BH$2)+9,0)</f>
        <v>5495000</v>
      </c>
      <c r="BW350" s="22">
        <f>Target_AM[[#This Row],[PROPORSI]]*VLOOKUP(Target_AM[[#This Row],[NIPNAS]],Target_CC[],COLUMN(BI$2)+9,0)</f>
        <v>5495000</v>
      </c>
      <c r="BX350" s="22">
        <f>Target_AM[[#This Row],[PROPORSI]]*VLOOKUP(Target_AM[[#This Row],[NIPNAS]],Target_CC[],COLUMN(BJ$2)+9,0)</f>
        <v>5495000</v>
      </c>
      <c r="BY350" s="22">
        <f>Target_AM[[#This Row],[PROPORSI]]*VLOOKUP(Target_AM[[#This Row],[NIPNAS]],Target_CC[],COLUMN(BK$2)+9,0)</f>
        <v>5495000</v>
      </c>
      <c r="BZ350" s="22">
        <f>Target_AM[[#This Row],[PROPORSI]]*VLOOKUP(Target_AM[[#This Row],[NIPNAS]],Target_CC[],COLUMN(BL$2)+9,0)</f>
        <v>5495000</v>
      </c>
      <c r="CA350" s="22">
        <f>Target_AM[[#This Row],[PROPORSI]]*VLOOKUP(Target_AM[[#This Row],[NIPNAS]],Target_CC[],COLUMN(BM$2)+9,0)</f>
        <v>65940000</v>
      </c>
      <c r="CB350" s="22">
        <f>Target_AM[[#This Row],[PROPORSI]]*VLOOKUP(Target_AM[[#This Row],[NIPNAS]],Target_CC[],COLUMN(BN$2)+9,0)</f>
        <v>0</v>
      </c>
      <c r="CC350" s="22">
        <f>Target_AM[[#This Row],[PROPORSI]]*VLOOKUP(Target_AM[[#This Row],[NIPNAS]],Target_CC[],COLUMN(BO$2)+9,0)</f>
        <v>0</v>
      </c>
      <c r="CD350" s="22">
        <f>Target_AM[[#This Row],[PROPORSI]]*VLOOKUP(Target_AM[[#This Row],[NIPNAS]],Target_CC[],COLUMN(BP$2)+9,0)</f>
        <v>0</v>
      </c>
      <c r="CE350" s="22">
        <f>Target_AM[[#This Row],[PROPORSI]]*VLOOKUP(Target_AM[[#This Row],[NIPNAS]],Target_CC[],COLUMN(BQ$2)+9,0)</f>
        <v>0</v>
      </c>
      <c r="CF350" s="22">
        <f>Target_AM[[#This Row],[PROPORSI]]*VLOOKUP(Target_AM[[#This Row],[NIPNAS]],Target_CC[],COLUMN(BR$2)+9,0)</f>
        <v>0</v>
      </c>
      <c r="CG350" s="22">
        <f>Target_AM[[#This Row],[PROPORSI]]*VLOOKUP(Target_AM[[#This Row],[NIPNAS]],Target_CC[],COLUMN(BS$2)+9,0)</f>
        <v>0</v>
      </c>
      <c r="CH350" s="22">
        <f>Target_AM[[#This Row],[PROPORSI]]*VLOOKUP(Target_AM[[#This Row],[NIPNAS]],Target_CC[],COLUMN(BT$2)+9,0)</f>
        <v>0</v>
      </c>
      <c r="CI350" s="22">
        <f>Target_AM[[#This Row],[PROPORSI]]*VLOOKUP(Target_AM[[#This Row],[NIPNAS]],Target_CC[],COLUMN(BU$2)+9,0)</f>
        <v>0</v>
      </c>
      <c r="CJ350" s="22">
        <f>Target_AM[[#This Row],[PROPORSI]]*VLOOKUP(Target_AM[[#This Row],[NIPNAS]],Target_CC[],COLUMN(BV$2)+9,0)</f>
        <v>0</v>
      </c>
      <c r="CK350" s="22">
        <f>Target_AM[[#This Row],[PROPORSI]]*VLOOKUP(Target_AM[[#This Row],[NIPNAS]],Target_CC[],COLUMN(BW$2)+9,0)</f>
        <v>0</v>
      </c>
      <c r="CL350" s="22">
        <f>Target_AM[[#This Row],[PROPORSI]]*VLOOKUP(Target_AM[[#This Row],[NIPNAS]],Target_CC[],COLUMN(BX$2)+9,0)</f>
        <v>0</v>
      </c>
      <c r="CM350" s="22">
        <f>Target_AM[[#This Row],[PROPORSI]]*VLOOKUP(Target_AM[[#This Row],[NIPNAS]],Target_CC[],COLUMN(BY$2)+9,0)</f>
        <v>0</v>
      </c>
      <c r="CN350" s="22">
        <f>Target_AM[[#This Row],[PROPORSI]]*VLOOKUP(Target_AM[[#This Row],[NIPNAS]],Target_CC[],COLUMN(BZ$2)+9,0)</f>
        <v>0</v>
      </c>
      <c r="CO350" s="22">
        <f>Target_AM[[#This Row],[PROPORSI]]*VLOOKUP(Target_AM[[#This Row],[NIPNAS]],Target_CC[],COLUMN(CA$2)+9,0)</f>
        <v>5495000</v>
      </c>
      <c r="CP350" s="22">
        <f>Target_AM[[#This Row],[PROPORSI]]*VLOOKUP(Target_AM[[#This Row],[NIPNAS]],Target_CC[],COLUMN(CB$2)+9,0)</f>
        <v>5495000</v>
      </c>
      <c r="CQ350" s="22">
        <f>Target_AM[[#This Row],[PROPORSI]]*VLOOKUP(Target_AM[[#This Row],[NIPNAS]],Target_CC[],COLUMN(CC$2)+9,0)</f>
        <v>5495000</v>
      </c>
      <c r="CR350" s="22">
        <f>Target_AM[[#This Row],[PROPORSI]]*VLOOKUP(Target_AM[[#This Row],[NIPNAS]],Target_CC[],COLUMN(CD$2)+9,0)</f>
        <v>5495000</v>
      </c>
      <c r="CS350" s="22">
        <f>Target_AM[[#This Row],[PROPORSI]]*VLOOKUP(Target_AM[[#This Row],[NIPNAS]],Target_CC[],COLUMN(CE$2)+9,0)</f>
        <v>5495000</v>
      </c>
      <c r="CT350" s="22">
        <f>Target_AM[[#This Row],[PROPORSI]]*VLOOKUP(Target_AM[[#This Row],[NIPNAS]],Target_CC[],COLUMN(CF$2)+9,0)</f>
        <v>5495000</v>
      </c>
      <c r="CU350" s="22">
        <f>Target_AM[[#This Row],[PROPORSI]]*VLOOKUP(Target_AM[[#This Row],[NIPNAS]],Target_CC[],COLUMN(CG$2)+9,0)</f>
        <v>5495000</v>
      </c>
      <c r="CV350" s="22">
        <f>Target_AM[[#This Row],[PROPORSI]]*VLOOKUP(Target_AM[[#This Row],[NIPNAS]],Target_CC[],COLUMN(CH$2)+9,0)</f>
        <v>5495000</v>
      </c>
      <c r="CW350" s="22">
        <f>Target_AM[[#This Row],[PROPORSI]]*VLOOKUP(Target_AM[[#This Row],[NIPNAS]],Target_CC[],COLUMN(CI$2)+9,0)</f>
        <v>5495000</v>
      </c>
      <c r="CX350" s="22">
        <f>Target_AM[[#This Row],[PROPORSI]]*VLOOKUP(Target_AM[[#This Row],[NIPNAS]],Target_CC[],COLUMN(CJ$2)+9,0)</f>
        <v>5495000</v>
      </c>
      <c r="CY350" s="22">
        <f>Target_AM[[#This Row],[PROPORSI]]*VLOOKUP(Target_AM[[#This Row],[NIPNAS]],Target_CC[],COLUMN(CK$2)+9,0)</f>
        <v>5495000</v>
      </c>
      <c r="CZ350" s="22">
        <f>Target_AM[[#This Row],[PROPORSI]]*VLOOKUP(Target_AM[[#This Row],[NIPNAS]],Target_CC[],COLUMN(CL$2)+9,0)</f>
        <v>5495000</v>
      </c>
      <c r="DA350" s="22">
        <f>Target_AM[[#This Row],[PROPORSI]]*VLOOKUP(Target_AM[[#This Row],[NIPNAS]],Target_CC[],COLUMN(CM$2)+9,0)</f>
        <v>65940000</v>
      </c>
      <c r="DB350" s="22">
        <f>Target_AM[[#This Row],[PROPORSI]]*VLOOKUP(Target_AM[[#This Row],[NIPNAS]],Target_CC[],COLUMN(CN$2)+9,0)</f>
        <v>0</v>
      </c>
      <c r="DC350" s="22">
        <f>Target_AM[[#This Row],[PROPORSI]]*VLOOKUP(Target_AM[[#This Row],[NIPNAS]],Target_CC[],COLUMN(CO$2)+9,0)</f>
        <v>0</v>
      </c>
      <c r="DD350" s="22">
        <f>Target_AM[[#This Row],[PROPORSI]]*VLOOKUP(Target_AM[[#This Row],[NIPNAS]],Target_CC[],COLUMN(CP$2)+9,0)</f>
        <v>0</v>
      </c>
      <c r="DE350" s="22">
        <f>Target_AM[[#This Row],[PROPORSI]]*VLOOKUP(Target_AM[[#This Row],[NIPNAS]],Target_CC[],COLUMN(CQ$2)+9,0)</f>
        <v>0</v>
      </c>
      <c r="DF350" s="22">
        <f>Target_AM[[#This Row],[PROPORSI]]*VLOOKUP(Target_AM[[#This Row],[NIPNAS]],Target_CC[],COLUMN(CR$2)+9,0)</f>
        <v>0</v>
      </c>
      <c r="DG350" s="22">
        <f>Target_AM[[#This Row],[PROPORSI]]*VLOOKUP(Target_AM[[#This Row],[NIPNAS]],Target_CC[],COLUMN(CS$2)+9,0)</f>
        <v>0</v>
      </c>
      <c r="DH350" s="22">
        <f>Target_AM[[#This Row],[PROPORSI]]*VLOOKUP(Target_AM[[#This Row],[NIPNAS]],Target_CC[],COLUMN(CT$2)+9,0)</f>
        <v>0</v>
      </c>
      <c r="DI350" s="22">
        <f>Target_AM[[#This Row],[PROPORSI]]*VLOOKUP(Target_AM[[#This Row],[NIPNAS]],Target_CC[],COLUMN(CU$2)+9,0)</f>
        <v>0</v>
      </c>
      <c r="DJ350" s="22">
        <f>Target_AM[[#This Row],[PROPORSI]]*VLOOKUP(Target_AM[[#This Row],[NIPNAS]],Target_CC[],COLUMN(CV$2)+9,0)</f>
        <v>0</v>
      </c>
      <c r="DK350" s="22">
        <f>Target_AM[[#This Row],[PROPORSI]]*VLOOKUP(Target_AM[[#This Row],[NIPNAS]],Target_CC[],COLUMN(CW$2)+9,0)</f>
        <v>0</v>
      </c>
      <c r="DL350" s="22">
        <f>Target_AM[[#This Row],[PROPORSI]]*VLOOKUP(Target_AM[[#This Row],[NIPNAS]],Target_CC[],COLUMN(CX$2)+9,0)</f>
        <v>0</v>
      </c>
      <c r="DM350" s="22">
        <f>Target_AM[[#This Row],[PROPORSI]]*VLOOKUP(Target_AM[[#This Row],[NIPNAS]],Target_CC[],COLUMN(CY$2)+9,0)</f>
        <v>0</v>
      </c>
      <c r="DN350" s="22">
        <f>Target_AM[[#This Row],[PROPORSI]]*VLOOKUP(Target_AM[[#This Row],[NIPNAS]],Target_CC[],COLUMN(CZ$2)+9,0)</f>
        <v>0</v>
      </c>
      <c r="DO350" s="22">
        <f>Target_AM[[#This Row],[PROPORSI]]*VLOOKUP(Target_AM[[#This Row],[NIPNAS]],Target_CC[],COLUMN(DA$2)+9,0)</f>
        <v>0</v>
      </c>
      <c r="DP350" s="22">
        <f>Target_AM[[#This Row],[PROPORSI]]*VLOOKUP(Target_AM[[#This Row],[NIPNAS]],Target_CC[],COLUMN(DB$2)+9,0)</f>
        <v>0</v>
      </c>
      <c r="DQ350" s="22">
        <f>Target_AM[[#This Row],[PROPORSI]]*VLOOKUP(Target_AM[[#This Row],[NIPNAS]],Target_CC[],COLUMN(DC$2)+9,0)</f>
        <v>0</v>
      </c>
      <c r="DR350" s="22">
        <f>Target_AM[[#This Row],[PROPORSI]]*VLOOKUP(Target_AM[[#This Row],[NIPNAS]],Target_CC[],COLUMN(DD$2)+9,0)</f>
        <v>0</v>
      </c>
      <c r="DS350" s="22">
        <f>Target_AM[[#This Row],[PROPORSI]]*VLOOKUP(Target_AM[[#This Row],[NIPNAS]],Target_CC[],COLUMN(DE$2)+9,0)</f>
        <v>0</v>
      </c>
      <c r="DT350" s="22">
        <f>Target_AM[[#This Row],[PROPORSI]]*VLOOKUP(Target_AM[[#This Row],[NIPNAS]],Target_CC[],COLUMN(DF$2)+9,0)</f>
        <v>0</v>
      </c>
      <c r="DU350" s="22">
        <f>Target_AM[[#This Row],[PROPORSI]]*VLOOKUP(Target_AM[[#This Row],[NIPNAS]],Target_CC[],COLUMN(DG$2)+9,0)</f>
        <v>0</v>
      </c>
      <c r="DV350" s="22">
        <f>Target_AM[[#This Row],[PROPORSI]]*VLOOKUP(Target_AM[[#This Row],[NIPNAS]],Target_CC[],COLUMN(DH$2)+9,0)</f>
        <v>0</v>
      </c>
      <c r="DW350" s="22">
        <f>Target_AM[[#This Row],[PROPORSI]]*VLOOKUP(Target_AM[[#This Row],[NIPNAS]],Target_CC[],COLUMN(DI$2)+9,0)</f>
        <v>0</v>
      </c>
      <c r="DX350" s="22">
        <f>Target_AM[[#This Row],[PROPORSI]]*VLOOKUP(Target_AM[[#This Row],[NIPNAS]],Target_CC[],COLUMN(DJ$2)+9,0)</f>
        <v>0</v>
      </c>
      <c r="DY350" s="22">
        <f>Target_AM[[#This Row],[PROPORSI]]*VLOOKUP(Target_AM[[#This Row],[NIPNAS]],Target_CC[],COLUMN(DK$2)+9,0)</f>
        <v>0</v>
      </c>
      <c r="DZ350" s="22">
        <f>Target_AM[[#This Row],[PROPORSI]]*VLOOKUP(Target_AM[[#This Row],[NIPNAS]],Target_CC[],COLUMN(DL$2)+9,0)</f>
        <v>0</v>
      </c>
      <c r="EA350" s="22">
        <f>Target_AM[[#This Row],[PROPORSI]]*VLOOKUP(Target_AM[[#This Row],[NIPNAS]],Target_CC[],COLUMN(DM$2)+9,0)</f>
        <v>0</v>
      </c>
    </row>
    <row r="351" spans="2:131" x14ac:dyDescent="0.3">
      <c r="B351">
        <v>970252</v>
      </c>
      <c r="C351" t="s">
        <v>1072</v>
      </c>
      <c r="D351">
        <v>0.5</v>
      </c>
      <c r="E351" s="8">
        <v>45658</v>
      </c>
      <c r="F351">
        <v>4608520</v>
      </c>
      <c r="G351" t="s">
        <v>964</v>
      </c>
      <c r="J351" t="s">
        <v>875</v>
      </c>
      <c r="K351" t="s">
        <v>22</v>
      </c>
      <c r="L351" t="s">
        <v>159</v>
      </c>
      <c r="M351" t="s">
        <v>18</v>
      </c>
      <c r="N351" s="23">
        <f>Target_AM[[#This Row],[PROPORSI]]*VLOOKUP(Target_AM[[#This Row],[NIPNAS]],Target_CC[],9,0)</f>
        <v>1030330282.5</v>
      </c>
      <c r="O351" s="22">
        <f>Target_AM[[#This Row],[PROPORSI]]*VLOOKUP(Target_AM[[#This Row],[NIPNAS]],Target_CC[],COLUMN(A$2)+9,0)</f>
        <v>86107243.110434785</v>
      </c>
      <c r="P351" s="22">
        <f>Target_AM[[#This Row],[PROPORSI]]*VLOOKUP(Target_AM[[#This Row],[NIPNAS]],Target_CC[],COLUMN(B$2)+9,0)</f>
        <v>86095539.295652181</v>
      </c>
      <c r="Q351" s="22">
        <f>Target_AM[[#This Row],[PROPORSI]]*VLOOKUP(Target_AM[[#This Row],[NIPNAS]],Target_CC[],COLUMN(C$2)+9,0)</f>
        <v>86095539.295652181</v>
      </c>
      <c r="R351" s="22">
        <f>Target_AM[[#This Row],[PROPORSI]]*VLOOKUP(Target_AM[[#This Row],[NIPNAS]],Target_CC[],COLUMN(D$2)+9,0)</f>
        <v>86095539.295652181</v>
      </c>
      <c r="S351" s="22">
        <f>Target_AM[[#This Row],[PROPORSI]]*VLOOKUP(Target_AM[[#This Row],[NIPNAS]],Target_CC[],COLUMN(E$2)+9,0)</f>
        <v>86083835.480869561</v>
      </c>
      <c r="T351" s="22">
        <f>Target_AM[[#This Row],[PROPORSI]]*VLOOKUP(Target_AM[[#This Row],[NIPNAS]],Target_CC[],COLUMN(F$2)+9,0)</f>
        <v>86095539.295652181</v>
      </c>
      <c r="U351" s="22">
        <f>Target_AM[[#This Row],[PROPORSI]]*VLOOKUP(Target_AM[[#This Row],[NIPNAS]],Target_CC[],COLUMN(G$2)+9,0)</f>
        <v>86130650.739999995</v>
      </c>
      <c r="V351" s="22">
        <f>Target_AM[[#This Row],[PROPORSI]]*VLOOKUP(Target_AM[[#This Row],[NIPNAS]],Target_CC[],COLUMN(H$2)+9,0)</f>
        <v>86107243.110434785</v>
      </c>
      <c r="W351" s="22">
        <f>Target_AM[[#This Row],[PROPORSI]]*VLOOKUP(Target_AM[[#This Row],[NIPNAS]],Target_CC[],COLUMN(I$2)+9,0)</f>
        <v>86107243.110434785</v>
      </c>
      <c r="X351" s="22">
        <f>Target_AM[[#This Row],[PROPORSI]]*VLOOKUP(Target_AM[[#This Row],[NIPNAS]],Target_CC[],COLUMN(J$2)+9,0)</f>
        <v>86130650.739999995</v>
      </c>
      <c r="Y351" s="22">
        <f>Target_AM[[#This Row],[PROPORSI]]*VLOOKUP(Target_AM[[#This Row],[NIPNAS]],Target_CC[],COLUMN(K$2)+9,0)</f>
        <v>86095539.295652181</v>
      </c>
      <c r="Z351" s="22">
        <f>Target_AM[[#This Row],[PROPORSI]]*VLOOKUP(Target_AM[[#This Row],[NIPNAS]],Target_CC[],COLUMN(L$2)+9,0)</f>
        <v>86118946.92521739</v>
      </c>
      <c r="AA351" s="22">
        <f>Target_AM[[#This Row],[PROPORSI]]*VLOOKUP(Target_AM[[#This Row],[NIPNAS]],Target_CC[],COLUMN(M$2)+9,0)</f>
        <v>1033263509.6956521</v>
      </c>
      <c r="AB351" s="22">
        <f>Target_AM[[#This Row],[PROPORSI]]*VLOOKUP(Target_AM[[#This Row],[NIPNAS]],Target_CC[],COLUMN(N$2)+9,0)</f>
        <v>839830.86247430264</v>
      </c>
      <c r="AC351" s="22">
        <f>Target_AM[[#This Row],[PROPORSI]]*VLOOKUP(Target_AM[[#This Row],[NIPNAS]],Target_CC[],COLUMN(O$2)+9,0)</f>
        <v>5574395.3087909175</v>
      </c>
      <c r="AD351" s="22">
        <f>Target_AM[[#This Row],[PROPORSI]]*VLOOKUP(Target_AM[[#This Row],[NIPNAS]],Target_CC[],COLUMN(P$2)+9,0)</f>
        <v>4945987.1242246339</v>
      </c>
      <c r="AE351" s="22">
        <f>Target_AM[[#This Row],[PROPORSI]]*VLOOKUP(Target_AM[[#This Row],[NIPNAS]],Target_CC[],COLUMN(Q$2)+9,0)</f>
        <v>3664933.1218365352</v>
      </c>
      <c r="AF351" s="22">
        <f>Target_AM[[#This Row],[PROPORSI]]*VLOOKUP(Target_AM[[#This Row],[NIPNAS]],Target_CC[],COLUMN(R$2)+9,0)</f>
        <v>3751806.0257754852</v>
      </c>
      <c r="AG351" s="22">
        <f>Target_AM[[#This Row],[PROPORSI]]*VLOOKUP(Target_AM[[#This Row],[NIPNAS]],Target_CC[],COLUMN(S$2)+9,0)</f>
        <v>3784256.6991317612</v>
      </c>
      <c r="AH351" s="22">
        <f>Target_AM[[#This Row],[PROPORSI]]*VLOOKUP(Target_AM[[#This Row],[NIPNAS]],Target_CC[],COLUMN(T$2)+9,0)</f>
        <v>4643485.2767400518</v>
      </c>
      <c r="AI351" s="22">
        <f>Target_AM[[#This Row],[PROPORSI]]*VLOOKUP(Target_AM[[#This Row],[NIPNAS]],Target_CC[],COLUMN(U$2)+9,0)</f>
        <v>4566417.2520787399</v>
      </c>
      <c r="AJ351" s="22">
        <f>Target_AM[[#This Row],[PROPORSI]]*VLOOKUP(Target_AM[[#This Row],[NIPNAS]],Target_CC[],COLUMN(V$2)+9,0)</f>
        <v>4563576.0108738225</v>
      </c>
      <c r="AK351" s="22">
        <f>Target_AM[[#This Row],[PROPORSI]]*VLOOKUP(Target_AM[[#This Row],[NIPNAS]],Target_CC[],COLUMN(W$2)+9,0)</f>
        <v>4628979.2324554976</v>
      </c>
      <c r="AL351" s="22">
        <f>Target_AM[[#This Row],[PROPORSI]]*VLOOKUP(Target_AM[[#This Row],[NIPNAS]],Target_CC[],COLUMN(X$2)+9,0)</f>
        <v>4523803.0190152386</v>
      </c>
      <c r="AM351" s="22">
        <f>Target_AM[[#This Row],[PROPORSI]]*VLOOKUP(Target_AM[[#This Row],[NIPNAS]],Target_CC[],COLUMN(Y$2)+9,0)</f>
        <v>4512530.0666030152</v>
      </c>
      <c r="AN351" s="22">
        <f>Target_AM[[#This Row],[PROPORSI]]*VLOOKUP(Target_AM[[#This Row],[NIPNAS]],Target_CC[],COLUMN(Z$2)+9,0)</f>
        <v>50000000</v>
      </c>
      <c r="AO351" s="22">
        <f>Target_AM[[#This Row],[PROPORSI]]*VLOOKUP(Target_AM[[#This Row],[NIPNAS]],Target_CC[],COLUMN(AA$2)+9,0)</f>
        <v>86947073.972909093</v>
      </c>
      <c r="AP351" s="22">
        <f>Target_AM[[#This Row],[PROPORSI]]*VLOOKUP(Target_AM[[#This Row],[NIPNAS]],Target_CC[],COLUMN(AB$2)+9,0)</f>
        <v>91669934.604443103</v>
      </c>
      <c r="AQ351" s="22">
        <f>Target_AM[[#This Row],[PROPORSI]]*VLOOKUP(Target_AM[[#This Row],[NIPNAS]],Target_CC[],COLUMN(AC$2)+9,0)</f>
        <v>91041526.419876814</v>
      </c>
      <c r="AR351" s="22">
        <f>Target_AM[[#This Row],[PROPORSI]]*VLOOKUP(Target_AM[[#This Row],[NIPNAS]],Target_CC[],COLUMN(AD$2)+9,0)</f>
        <v>89760472.417488709</v>
      </c>
      <c r="AS351" s="22">
        <f>Target_AM[[#This Row],[PROPORSI]]*VLOOKUP(Target_AM[[#This Row],[NIPNAS]],Target_CC[],COLUMN(AE$2)+9,0)</f>
        <v>89835641.506645054</v>
      </c>
      <c r="AT351" s="22">
        <f>Target_AM[[#This Row],[PROPORSI]]*VLOOKUP(Target_AM[[#This Row],[NIPNAS]],Target_CC[],COLUMN(AF$2)+9,0)</f>
        <v>89879795.994783938</v>
      </c>
      <c r="AU351" s="22">
        <f>Target_AM[[#This Row],[PROPORSI]]*VLOOKUP(Target_AM[[#This Row],[NIPNAS]],Target_CC[],COLUMN(AG$2)+9,0)</f>
        <v>90774136.016740054</v>
      </c>
      <c r="AV351" s="22">
        <f>Target_AM[[#This Row],[PROPORSI]]*VLOOKUP(Target_AM[[#This Row],[NIPNAS]],Target_CC[],COLUMN(AH$2)+9,0)</f>
        <v>90673660.362513527</v>
      </c>
      <c r="AW351" s="22">
        <f>Target_AM[[#This Row],[PROPORSI]]*VLOOKUP(Target_AM[[#This Row],[NIPNAS]],Target_CC[],COLUMN(AI$2)+9,0)</f>
        <v>90670819.12130861</v>
      </c>
      <c r="AX351" s="22">
        <f>Target_AM[[#This Row],[PROPORSI]]*VLOOKUP(Target_AM[[#This Row],[NIPNAS]],Target_CC[],COLUMN(AJ$2)+9,0)</f>
        <v>90759629.972455487</v>
      </c>
      <c r="AY351" s="22">
        <f>Target_AM[[#This Row],[PROPORSI]]*VLOOKUP(Target_AM[[#This Row],[NIPNAS]],Target_CC[],COLUMN(AK$2)+9,0)</f>
        <v>90619342.314667419</v>
      </c>
      <c r="AZ351" s="22">
        <f>Target_AM[[#This Row],[PROPORSI]]*VLOOKUP(Target_AM[[#This Row],[NIPNAS]],Target_CC[],COLUMN(AL$2)+9,0)</f>
        <v>90631476.99182041</v>
      </c>
      <c r="BA351" s="22">
        <f>Target_AM[[#This Row],[PROPORSI]]*VLOOKUP(Target_AM[[#This Row],[NIPNAS]],Target_CC[],COLUMN(AM$2)+9,0)</f>
        <v>1083263509.6956522</v>
      </c>
      <c r="BB351" s="22">
        <f>Target_AM[[#This Row],[PROPORSI]]*VLOOKUP(Target_AM[[#This Row],[NIPNAS]],Target_CC[],COLUMN(AN$2)+9,0)</f>
        <v>398431.6541048385</v>
      </c>
      <c r="BC351" s="22">
        <f>Target_AM[[#This Row],[PROPORSI]]*VLOOKUP(Target_AM[[#This Row],[NIPNAS]],Target_CC[],COLUMN(AO$2)+9,0)</f>
        <v>400134.82932733063</v>
      </c>
      <c r="BD351" s="22">
        <f>Target_AM[[#This Row],[PROPORSI]]*VLOOKUP(Target_AM[[#This Row],[NIPNAS]],Target_CC[],COLUMN(AP$2)+9,0)</f>
        <v>398191.87111273216</v>
      </c>
      <c r="BE351" s="22">
        <f>Target_AM[[#This Row],[PROPORSI]]*VLOOKUP(Target_AM[[#This Row],[NIPNAS]],Target_CC[],COLUMN(AQ$2)+9,0)</f>
        <v>393186.35294999834</v>
      </c>
      <c r="BF351" s="22">
        <f>Target_AM[[#This Row],[PROPORSI]]*VLOOKUP(Target_AM[[#This Row],[NIPNAS]],Target_CC[],COLUMN(AR$2)+9,0)</f>
        <v>396967.92078911501</v>
      </c>
      <c r="BG351" s="22">
        <f>Target_AM[[#This Row],[PROPORSI]]*VLOOKUP(Target_AM[[#This Row],[NIPNAS]],Target_CC[],COLUMN(AS$2)+9,0)</f>
        <v>398736.59551871271</v>
      </c>
      <c r="BH351" s="22">
        <f>Target_AM[[#This Row],[PROPORSI]]*VLOOKUP(Target_AM[[#This Row],[NIPNAS]],Target_CC[],COLUMN(AT$2)+9,0)</f>
        <v>439346.16758754093</v>
      </c>
      <c r="BI351" s="22">
        <f>Target_AM[[#This Row],[PROPORSI]]*VLOOKUP(Target_AM[[#This Row],[NIPNAS]],Target_CC[],COLUMN(AU$2)+9,0)</f>
        <v>435240.94347581436</v>
      </c>
      <c r="BJ351" s="22">
        <f>Target_AM[[#This Row],[PROPORSI]]*VLOOKUP(Target_AM[[#This Row],[NIPNAS]],Target_CC[],COLUMN(AV$2)+9,0)</f>
        <v>435107.78425690724</v>
      </c>
      <c r="BK351" s="22">
        <f>Target_AM[[#This Row],[PROPORSI]]*VLOOKUP(Target_AM[[#This Row],[NIPNAS]],Target_CC[],COLUMN(AW$2)+9,0)</f>
        <v>438666.31910335692</v>
      </c>
      <c r="BL351" s="22">
        <f>Target_AM[[#This Row],[PROPORSI]]*VLOOKUP(Target_AM[[#This Row],[NIPNAS]],Target_CC[],COLUMN(AX$2)+9,0)</f>
        <v>432997.10548502742</v>
      </c>
      <c r="BM351" s="22">
        <f>Target_AM[[#This Row],[PROPORSI]]*VLOOKUP(Target_AM[[#This Row],[NIPNAS]],Target_CC[],COLUMN(AY$2)+9,0)</f>
        <v>432992.456288627</v>
      </c>
      <c r="BN351" s="22">
        <f>Target_AM[[#This Row],[PROPORSI]]*VLOOKUP(Target_AM[[#This Row],[NIPNAS]],Target_CC[],COLUMN(AZ$2)+9,0)</f>
        <v>5000000.0000000019</v>
      </c>
      <c r="BO351" s="22">
        <f>Target_AM[[#This Row],[PROPORSI]]*VLOOKUP(Target_AM[[#This Row],[NIPNAS]],Target_CC[],COLUMN(BA$2)+9,0)</f>
        <v>81484179.5</v>
      </c>
      <c r="BP351" s="22">
        <f>Target_AM[[#This Row],[PROPORSI]]*VLOOKUP(Target_AM[[#This Row],[NIPNAS]],Target_CC[],COLUMN(BB$2)+9,0)</f>
        <v>52984198.5</v>
      </c>
      <c r="BQ351" s="22">
        <f>Target_AM[[#This Row],[PROPORSI]]*VLOOKUP(Target_AM[[#This Row],[NIPNAS]],Target_CC[],COLUMN(BC$2)+9,0)</f>
        <v>32997819</v>
      </c>
      <c r="BR351" s="22">
        <f>Target_AM[[#This Row],[PROPORSI]]*VLOOKUP(Target_AM[[#This Row],[NIPNAS]],Target_CC[],COLUMN(BD$2)+9,0)</f>
        <v>31452490.549999997</v>
      </c>
      <c r="BS351" s="22">
        <f>Target_AM[[#This Row],[PROPORSI]]*VLOOKUP(Target_AM[[#This Row],[NIPNAS]],Target_CC[],COLUMN(BE$2)+9,0)</f>
        <v>31452490.549999997</v>
      </c>
      <c r="BT351" s="22">
        <f>Target_AM[[#This Row],[PROPORSI]]*VLOOKUP(Target_AM[[#This Row],[NIPNAS]],Target_CC[],COLUMN(BF$2)+9,0)</f>
        <v>31452490.549999997</v>
      </c>
      <c r="BU351" s="22">
        <f>Target_AM[[#This Row],[PROPORSI]]*VLOOKUP(Target_AM[[#This Row],[NIPNAS]],Target_CC[],COLUMN(BG$2)+9,0)</f>
        <v>31452490.549999997</v>
      </c>
      <c r="BV351" s="22">
        <f>Target_AM[[#This Row],[PROPORSI]]*VLOOKUP(Target_AM[[#This Row],[NIPNAS]],Target_CC[],COLUMN(BH$2)+9,0)</f>
        <v>31452490.549999997</v>
      </c>
      <c r="BW351" s="22">
        <f>Target_AM[[#This Row],[PROPORSI]]*VLOOKUP(Target_AM[[#This Row],[NIPNAS]],Target_CC[],COLUMN(BI$2)+9,0)</f>
        <v>31452490.549999997</v>
      </c>
      <c r="BX351" s="22">
        <f>Target_AM[[#This Row],[PROPORSI]]*VLOOKUP(Target_AM[[#This Row],[NIPNAS]],Target_CC[],COLUMN(BJ$2)+9,0)</f>
        <v>31452490.549999997</v>
      </c>
      <c r="BY351" s="22">
        <f>Target_AM[[#This Row],[PROPORSI]]*VLOOKUP(Target_AM[[#This Row],[NIPNAS]],Target_CC[],COLUMN(BK$2)+9,0)</f>
        <v>31452490.549999997</v>
      </c>
      <c r="BZ351" s="22">
        <f>Target_AM[[#This Row],[PROPORSI]]*VLOOKUP(Target_AM[[#This Row],[NIPNAS]],Target_CC[],COLUMN(BL$2)+9,0)</f>
        <v>31452490.549999997</v>
      </c>
      <c r="CA351" s="22">
        <f>Target_AM[[#This Row],[PROPORSI]]*VLOOKUP(Target_AM[[#This Row],[NIPNAS]],Target_CC[],COLUMN(BM$2)+9,0)</f>
        <v>450538611.95000011</v>
      </c>
      <c r="CB351" s="22">
        <f>Target_AM[[#This Row],[PROPORSI]]*VLOOKUP(Target_AM[[#This Row],[NIPNAS]],Target_CC[],COLUMN(BN$2)+9,0)</f>
        <v>79886429.5</v>
      </c>
      <c r="CC351" s="22">
        <f>Target_AM[[#This Row],[PROPORSI]]*VLOOKUP(Target_AM[[#This Row],[NIPNAS]],Target_CC[],COLUMN(BO$2)+9,0)</f>
        <v>51386448.5</v>
      </c>
      <c r="CD351" s="22">
        <f>Target_AM[[#This Row],[PROPORSI]]*VLOOKUP(Target_AM[[#This Row],[NIPNAS]],Target_CC[],COLUMN(BP$2)+9,0)</f>
        <v>31400069</v>
      </c>
      <c r="CE351" s="22">
        <f>Target_AM[[#This Row],[PROPORSI]]*VLOOKUP(Target_AM[[#This Row],[NIPNAS]],Target_CC[],COLUMN(BQ$2)+9,0)</f>
        <v>29830065.549999997</v>
      </c>
      <c r="CF351" s="22">
        <f>Target_AM[[#This Row],[PROPORSI]]*VLOOKUP(Target_AM[[#This Row],[NIPNAS]],Target_CC[],COLUMN(BR$2)+9,0)</f>
        <v>29830065.549999997</v>
      </c>
      <c r="CG351" s="22">
        <f>Target_AM[[#This Row],[PROPORSI]]*VLOOKUP(Target_AM[[#This Row],[NIPNAS]],Target_CC[],COLUMN(BS$2)+9,0)</f>
        <v>29830065.549999997</v>
      </c>
      <c r="CH351" s="22">
        <f>Target_AM[[#This Row],[PROPORSI]]*VLOOKUP(Target_AM[[#This Row],[NIPNAS]],Target_CC[],COLUMN(BT$2)+9,0)</f>
        <v>29830065.549999997</v>
      </c>
      <c r="CI351" s="22">
        <f>Target_AM[[#This Row],[PROPORSI]]*VLOOKUP(Target_AM[[#This Row],[NIPNAS]],Target_CC[],COLUMN(BU$2)+9,0)</f>
        <v>29830065.549999997</v>
      </c>
      <c r="CJ351" s="22">
        <f>Target_AM[[#This Row],[PROPORSI]]*VLOOKUP(Target_AM[[#This Row],[NIPNAS]],Target_CC[],COLUMN(BV$2)+9,0)</f>
        <v>29830065.549999997</v>
      </c>
      <c r="CK351" s="22">
        <f>Target_AM[[#This Row],[PROPORSI]]*VLOOKUP(Target_AM[[#This Row],[NIPNAS]],Target_CC[],COLUMN(BW$2)+9,0)</f>
        <v>29830065.549999997</v>
      </c>
      <c r="CL351" s="22">
        <f>Target_AM[[#This Row],[PROPORSI]]*VLOOKUP(Target_AM[[#This Row],[NIPNAS]],Target_CC[],COLUMN(BX$2)+9,0)</f>
        <v>29830065.549999997</v>
      </c>
      <c r="CM351" s="22">
        <f>Target_AM[[#This Row],[PROPORSI]]*VLOOKUP(Target_AM[[#This Row],[NIPNAS]],Target_CC[],COLUMN(BY$2)+9,0)</f>
        <v>29830065.549999997</v>
      </c>
      <c r="CN351" s="22">
        <f>Target_AM[[#This Row],[PROPORSI]]*VLOOKUP(Target_AM[[#This Row],[NIPNAS]],Target_CC[],COLUMN(BZ$2)+9,0)</f>
        <v>431143536.95000011</v>
      </c>
      <c r="CO351" s="22">
        <f>Target_AM[[#This Row],[PROPORSI]]*VLOOKUP(Target_AM[[#This Row],[NIPNAS]],Target_CC[],COLUMN(CA$2)+9,0)</f>
        <v>1621800</v>
      </c>
      <c r="CP351" s="22">
        <f>Target_AM[[#This Row],[PROPORSI]]*VLOOKUP(Target_AM[[#This Row],[NIPNAS]],Target_CC[],COLUMN(CB$2)+9,0)</f>
        <v>1623044.5</v>
      </c>
      <c r="CQ351" s="22">
        <f>Target_AM[[#This Row],[PROPORSI]]*VLOOKUP(Target_AM[[#This Row],[NIPNAS]],Target_CC[],COLUMN(CC$2)+9,0)</f>
        <v>1622425</v>
      </c>
      <c r="CR351" s="22">
        <f>Target_AM[[#This Row],[PROPORSI]]*VLOOKUP(Target_AM[[#This Row],[NIPNAS]],Target_CC[],COLUMN(CD$2)+9,0)</f>
        <v>1622425</v>
      </c>
      <c r="CS351" s="22">
        <f>Target_AM[[#This Row],[PROPORSI]]*VLOOKUP(Target_AM[[#This Row],[NIPNAS]],Target_CC[],COLUMN(CE$2)+9,0)</f>
        <v>1622425</v>
      </c>
      <c r="CT351" s="22">
        <f>Target_AM[[#This Row],[PROPORSI]]*VLOOKUP(Target_AM[[#This Row],[NIPNAS]],Target_CC[],COLUMN(CF$2)+9,0)</f>
        <v>1622425</v>
      </c>
      <c r="CU351" s="22">
        <f>Target_AM[[#This Row],[PROPORSI]]*VLOOKUP(Target_AM[[#This Row],[NIPNAS]],Target_CC[],COLUMN(CG$2)+9,0)</f>
        <v>1622425</v>
      </c>
      <c r="CV351" s="22">
        <f>Target_AM[[#This Row],[PROPORSI]]*VLOOKUP(Target_AM[[#This Row],[NIPNAS]],Target_CC[],COLUMN(CH$2)+9,0)</f>
        <v>1622425</v>
      </c>
      <c r="CW351" s="22">
        <f>Target_AM[[#This Row],[PROPORSI]]*VLOOKUP(Target_AM[[#This Row],[NIPNAS]],Target_CC[],COLUMN(CI$2)+9,0)</f>
        <v>1622425</v>
      </c>
      <c r="CX351" s="22">
        <f>Target_AM[[#This Row],[PROPORSI]]*VLOOKUP(Target_AM[[#This Row],[NIPNAS]],Target_CC[],COLUMN(CJ$2)+9,0)</f>
        <v>1622425</v>
      </c>
      <c r="CY351" s="22">
        <f>Target_AM[[#This Row],[PROPORSI]]*VLOOKUP(Target_AM[[#This Row],[NIPNAS]],Target_CC[],COLUMN(CK$2)+9,0)</f>
        <v>1622425</v>
      </c>
      <c r="CZ351" s="22">
        <f>Target_AM[[#This Row],[PROPORSI]]*VLOOKUP(Target_AM[[#This Row],[NIPNAS]],Target_CC[],COLUMN(CL$2)+9,0)</f>
        <v>1622425</v>
      </c>
      <c r="DA351" s="22">
        <f>Target_AM[[#This Row],[PROPORSI]]*VLOOKUP(Target_AM[[#This Row],[NIPNAS]],Target_CC[],COLUMN(CM$2)+9,0)</f>
        <v>19469094.5</v>
      </c>
      <c r="DB351" s="22">
        <f>Target_AM[[#This Row],[PROPORSI]]*VLOOKUP(Target_AM[[#This Row],[NIPNAS]],Target_CC[],COLUMN(CN$2)+9,0)</f>
        <v>0</v>
      </c>
      <c r="DC351" s="22">
        <f>Target_AM[[#This Row],[PROPORSI]]*VLOOKUP(Target_AM[[#This Row],[NIPNAS]],Target_CC[],COLUMN(CO$2)+9,0)</f>
        <v>0</v>
      </c>
      <c r="DD351" s="22">
        <f>Target_AM[[#This Row],[PROPORSI]]*VLOOKUP(Target_AM[[#This Row],[NIPNAS]],Target_CC[],COLUMN(CP$2)+9,0)</f>
        <v>0</v>
      </c>
      <c r="DE351" s="22">
        <f>Target_AM[[#This Row],[PROPORSI]]*VLOOKUP(Target_AM[[#This Row],[NIPNAS]],Target_CC[],COLUMN(CQ$2)+9,0)</f>
        <v>0</v>
      </c>
      <c r="DF351" s="22">
        <f>Target_AM[[#This Row],[PROPORSI]]*VLOOKUP(Target_AM[[#This Row],[NIPNAS]],Target_CC[],COLUMN(CR$2)+9,0)</f>
        <v>0</v>
      </c>
      <c r="DG351" s="22">
        <f>Target_AM[[#This Row],[PROPORSI]]*VLOOKUP(Target_AM[[#This Row],[NIPNAS]],Target_CC[],COLUMN(CS$2)+9,0)</f>
        <v>0</v>
      </c>
      <c r="DH351" s="22">
        <f>Target_AM[[#This Row],[PROPORSI]]*VLOOKUP(Target_AM[[#This Row],[NIPNAS]],Target_CC[],COLUMN(CT$2)+9,0)</f>
        <v>0</v>
      </c>
      <c r="DI351" s="22">
        <f>Target_AM[[#This Row],[PROPORSI]]*VLOOKUP(Target_AM[[#This Row],[NIPNAS]],Target_CC[],COLUMN(CU$2)+9,0)</f>
        <v>0</v>
      </c>
      <c r="DJ351" s="22">
        <f>Target_AM[[#This Row],[PROPORSI]]*VLOOKUP(Target_AM[[#This Row],[NIPNAS]],Target_CC[],COLUMN(CV$2)+9,0)</f>
        <v>0</v>
      </c>
      <c r="DK351" s="22">
        <f>Target_AM[[#This Row],[PROPORSI]]*VLOOKUP(Target_AM[[#This Row],[NIPNAS]],Target_CC[],COLUMN(CW$2)+9,0)</f>
        <v>0</v>
      </c>
      <c r="DL351" s="22">
        <f>Target_AM[[#This Row],[PROPORSI]]*VLOOKUP(Target_AM[[#This Row],[NIPNAS]],Target_CC[],COLUMN(CX$2)+9,0)</f>
        <v>0</v>
      </c>
      <c r="DM351" s="22">
        <f>Target_AM[[#This Row],[PROPORSI]]*VLOOKUP(Target_AM[[#This Row],[NIPNAS]],Target_CC[],COLUMN(CY$2)+9,0)</f>
        <v>0</v>
      </c>
      <c r="DN351" s="22">
        <f>Target_AM[[#This Row],[PROPORSI]]*VLOOKUP(Target_AM[[#This Row],[NIPNAS]],Target_CC[],COLUMN(CZ$2)+9,0)</f>
        <v>0</v>
      </c>
      <c r="DO351" s="22">
        <f>Target_AM[[#This Row],[PROPORSI]]*VLOOKUP(Target_AM[[#This Row],[NIPNAS]],Target_CC[],COLUMN(DA$2)+9,0)</f>
        <v>0</v>
      </c>
      <c r="DP351" s="22">
        <f>Target_AM[[#This Row],[PROPORSI]]*VLOOKUP(Target_AM[[#This Row],[NIPNAS]],Target_CC[],COLUMN(DB$2)+9,0)</f>
        <v>0</v>
      </c>
      <c r="DQ351" s="22">
        <f>Target_AM[[#This Row],[PROPORSI]]*VLOOKUP(Target_AM[[#This Row],[NIPNAS]],Target_CC[],COLUMN(DC$2)+9,0)</f>
        <v>0</v>
      </c>
      <c r="DR351" s="22">
        <f>Target_AM[[#This Row],[PROPORSI]]*VLOOKUP(Target_AM[[#This Row],[NIPNAS]],Target_CC[],COLUMN(DD$2)+9,0)</f>
        <v>0</v>
      </c>
      <c r="DS351" s="22">
        <f>Target_AM[[#This Row],[PROPORSI]]*VLOOKUP(Target_AM[[#This Row],[NIPNAS]],Target_CC[],COLUMN(DE$2)+9,0)</f>
        <v>0</v>
      </c>
      <c r="DT351" s="22">
        <f>Target_AM[[#This Row],[PROPORSI]]*VLOOKUP(Target_AM[[#This Row],[NIPNAS]],Target_CC[],COLUMN(DF$2)+9,0)</f>
        <v>0</v>
      </c>
      <c r="DU351" s="22">
        <f>Target_AM[[#This Row],[PROPORSI]]*VLOOKUP(Target_AM[[#This Row],[NIPNAS]],Target_CC[],COLUMN(DG$2)+9,0)</f>
        <v>0</v>
      </c>
      <c r="DV351" s="22">
        <f>Target_AM[[#This Row],[PROPORSI]]*VLOOKUP(Target_AM[[#This Row],[NIPNAS]],Target_CC[],COLUMN(DH$2)+9,0)</f>
        <v>0</v>
      </c>
      <c r="DW351" s="22">
        <f>Target_AM[[#This Row],[PROPORSI]]*VLOOKUP(Target_AM[[#This Row],[NIPNAS]],Target_CC[],COLUMN(DI$2)+9,0)</f>
        <v>0</v>
      </c>
      <c r="DX351" s="22">
        <f>Target_AM[[#This Row],[PROPORSI]]*VLOOKUP(Target_AM[[#This Row],[NIPNAS]],Target_CC[],COLUMN(DJ$2)+9,0)</f>
        <v>0</v>
      </c>
      <c r="DY351" s="22">
        <f>Target_AM[[#This Row],[PROPORSI]]*VLOOKUP(Target_AM[[#This Row],[NIPNAS]],Target_CC[],COLUMN(DK$2)+9,0)</f>
        <v>0</v>
      </c>
      <c r="DZ351" s="22">
        <f>Target_AM[[#This Row],[PROPORSI]]*VLOOKUP(Target_AM[[#This Row],[NIPNAS]],Target_CC[],COLUMN(DL$2)+9,0)</f>
        <v>0</v>
      </c>
      <c r="EA351" s="22">
        <f>Target_AM[[#This Row],[PROPORSI]]*VLOOKUP(Target_AM[[#This Row],[NIPNAS]],Target_CC[],COLUMN(DM$2)+9,0)</f>
        <v>0</v>
      </c>
    </row>
    <row r="352" spans="2:131" x14ac:dyDescent="0.3">
      <c r="B352">
        <v>910017</v>
      </c>
      <c r="C352" t="s">
        <v>1049</v>
      </c>
      <c r="D352">
        <v>1</v>
      </c>
      <c r="E352" s="8">
        <v>45658</v>
      </c>
      <c r="F352">
        <v>19660444</v>
      </c>
      <c r="G352" t="s">
        <v>690</v>
      </c>
      <c r="J352" t="s">
        <v>300</v>
      </c>
      <c r="K352" t="s">
        <v>25</v>
      </c>
      <c r="L352" t="s">
        <v>159</v>
      </c>
      <c r="M352" t="s">
        <v>29</v>
      </c>
      <c r="N352" s="23">
        <f>Target_AM[[#This Row],[PROPORSI]]*VLOOKUP(Target_AM[[#This Row],[NIPNAS]],Target_CC[],9,0)</f>
        <v>26743355.887916535</v>
      </c>
      <c r="O352" s="22">
        <f>Target_AM[[#This Row],[PROPORSI]]*VLOOKUP(Target_AM[[#This Row],[NIPNAS]],Target_CC[],COLUMN(A$2)+9,0)</f>
        <v>4543084.7406244408</v>
      </c>
      <c r="P352" s="22">
        <f>Target_AM[[#This Row],[PROPORSI]]*VLOOKUP(Target_AM[[#This Row],[NIPNAS]],Target_CC[],COLUMN(B$2)+9,0)</f>
        <v>4622431.1883114213</v>
      </c>
      <c r="Q352" s="22">
        <f>Target_AM[[#This Row],[PROPORSI]]*VLOOKUP(Target_AM[[#This Row],[NIPNAS]],Target_CC[],COLUMN(C$2)+9,0)</f>
        <v>4941954.4668684183</v>
      </c>
      <c r="R352" s="22">
        <f>Target_AM[[#This Row],[PROPORSI]]*VLOOKUP(Target_AM[[#This Row],[NIPNAS]],Target_CC[],COLUMN(D$2)+9,0)</f>
        <v>4643712.2981788814</v>
      </c>
      <c r="S352" s="22">
        <f>Target_AM[[#This Row],[PROPORSI]]*VLOOKUP(Target_AM[[#This Row],[NIPNAS]],Target_CC[],COLUMN(E$2)+9,0)</f>
        <v>4879081.2643779917</v>
      </c>
      <c r="T352" s="22">
        <f>Target_AM[[#This Row],[PROPORSI]]*VLOOKUP(Target_AM[[#This Row],[NIPNAS]],Target_CC[],COLUMN(F$2)+9,0)</f>
        <v>4813993.7674098276</v>
      </c>
      <c r="U352" s="22">
        <f>Target_AM[[#This Row],[PROPORSI]]*VLOOKUP(Target_AM[[#This Row],[NIPNAS]],Target_CC[],COLUMN(G$2)+9,0)</f>
        <v>5044279.954010468</v>
      </c>
      <c r="V352" s="22">
        <f>Target_AM[[#This Row],[PROPORSI]]*VLOOKUP(Target_AM[[#This Row],[NIPNAS]],Target_CC[],COLUMN(H$2)+9,0)</f>
        <v>5094555.771176069</v>
      </c>
      <c r="W352" s="22">
        <f>Target_AM[[#This Row],[PROPORSI]]*VLOOKUP(Target_AM[[#This Row],[NIPNAS]],Target_CC[],COLUMN(I$2)+9,0)</f>
        <v>5029345.5870254608</v>
      </c>
      <c r="X352" s="22">
        <f>Target_AM[[#This Row],[PROPORSI]]*VLOOKUP(Target_AM[[#This Row],[NIPNAS]],Target_CC[],COLUMN(J$2)+9,0)</f>
        <v>5130528.1288635917</v>
      </c>
      <c r="Y352" s="22">
        <f>Target_AM[[#This Row],[PROPORSI]]*VLOOKUP(Target_AM[[#This Row],[NIPNAS]],Target_CC[],COLUMN(K$2)+9,0)</f>
        <v>5093094.3240952725</v>
      </c>
      <c r="Z352" s="22">
        <f>Target_AM[[#This Row],[PROPORSI]]*VLOOKUP(Target_AM[[#This Row],[NIPNAS]],Target_CC[],COLUMN(L$2)+9,0)</f>
        <v>4805430.5090581533</v>
      </c>
      <c r="AA352" s="22">
        <f>Target_AM[[#This Row],[PROPORSI]]*VLOOKUP(Target_AM[[#This Row],[NIPNAS]],Target_CC[],COLUMN(M$2)+9,0)</f>
        <v>58641492</v>
      </c>
      <c r="AB352" s="22">
        <f>Target_AM[[#This Row],[PROPORSI]]*VLOOKUP(Target_AM[[#This Row],[NIPNAS]],Target_CC[],COLUMN(N$2)+9,0)</f>
        <v>922422.6016664051</v>
      </c>
      <c r="AC352" s="22">
        <f>Target_AM[[#This Row],[PROPORSI]]*VLOOKUP(Target_AM[[#This Row],[NIPNAS]],Target_CC[],COLUMN(O$2)+9,0)</f>
        <v>938533.01141816145</v>
      </c>
      <c r="AD352" s="22">
        <f>Target_AM[[#This Row],[PROPORSI]]*VLOOKUP(Target_AM[[#This Row],[NIPNAS]],Target_CC[],COLUMN(P$2)+9,0)</f>
        <v>1003408.6434450063</v>
      </c>
      <c r="AE352" s="22">
        <f>Target_AM[[#This Row],[PROPORSI]]*VLOOKUP(Target_AM[[#This Row],[NIPNAS]],Target_CC[],COLUMN(Q$2)+9,0)</f>
        <v>942853.9030261822</v>
      </c>
      <c r="AF352" s="22">
        <f>Target_AM[[#This Row],[PROPORSI]]*VLOOKUP(Target_AM[[#This Row],[NIPNAS]],Target_CC[],COLUMN(R$2)+9,0)</f>
        <v>990642.94209285697</v>
      </c>
      <c r="AG352" s="22">
        <f>Target_AM[[#This Row],[PROPORSI]]*VLOOKUP(Target_AM[[#This Row],[NIPNAS]],Target_CC[],COLUMN(S$2)+9,0)</f>
        <v>977427.65298489365</v>
      </c>
      <c r="AH352" s="22">
        <f>Target_AM[[#This Row],[PROPORSI]]*VLOOKUP(Target_AM[[#This Row],[NIPNAS]],Target_CC[],COLUMN(T$2)+9,0)</f>
        <v>1024184.6904384373</v>
      </c>
      <c r="AI352" s="22">
        <f>Target_AM[[#This Row],[PROPORSI]]*VLOOKUP(Target_AM[[#This Row],[NIPNAS]],Target_CC[],COLUMN(U$2)+9,0)</f>
        <v>1034392.6334371897</v>
      </c>
      <c r="AJ352" s="22">
        <f>Target_AM[[#This Row],[PROPORSI]]*VLOOKUP(Target_AM[[#This Row],[NIPNAS]],Target_CC[],COLUMN(V$2)+9,0)</f>
        <v>1021152.4340674813</v>
      </c>
      <c r="AK352" s="22">
        <f>Target_AM[[#This Row],[PROPORSI]]*VLOOKUP(Target_AM[[#This Row],[NIPNAS]],Target_CC[],COLUMN(W$2)+9,0)</f>
        <v>1041696.4187858292</v>
      </c>
      <c r="AL352" s="22">
        <f>Target_AM[[#This Row],[PROPORSI]]*VLOOKUP(Target_AM[[#This Row],[NIPNAS]],Target_CC[],COLUMN(X$2)+9,0)</f>
        <v>1034095.9029345841</v>
      </c>
      <c r="AM352" s="22">
        <f>Target_AM[[#This Row],[PROPORSI]]*VLOOKUP(Target_AM[[#This Row],[NIPNAS]],Target_CC[],COLUMN(Y$2)+9,0)</f>
        <v>975688.97904450679</v>
      </c>
      <c r="AN352" s="22">
        <f>Target_AM[[#This Row],[PROPORSI]]*VLOOKUP(Target_AM[[#This Row],[NIPNAS]],Target_CC[],COLUMN(Z$2)+9,0)</f>
        <v>11906499.813341536</v>
      </c>
      <c r="AO352" s="22">
        <f>Target_AM[[#This Row],[PROPORSI]]*VLOOKUP(Target_AM[[#This Row],[NIPNAS]],Target_CC[],COLUMN(AA$2)+9,0)</f>
        <v>5465507.3422908457</v>
      </c>
      <c r="AP352" s="22">
        <f>Target_AM[[#This Row],[PROPORSI]]*VLOOKUP(Target_AM[[#This Row],[NIPNAS]],Target_CC[],COLUMN(AB$2)+9,0)</f>
        <v>5560964.1997295823</v>
      </c>
      <c r="AQ352" s="22">
        <f>Target_AM[[#This Row],[PROPORSI]]*VLOOKUP(Target_AM[[#This Row],[NIPNAS]],Target_CC[],COLUMN(AC$2)+9,0)</f>
        <v>5945363.1103134248</v>
      </c>
      <c r="AR352" s="22">
        <f>Target_AM[[#This Row],[PROPORSI]]*VLOOKUP(Target_AM[[#This Row],[NIPNAS]],Target_CC[],COLUMN(AD$2)+9,0)</f>
        <v>5586566.2012050636</v>
      </c>
      <c r="AS352" s="22">
        <f>Target_AM[[#This Row],[PROPORSI]]*VLOOKUP(Target_AM[[#This Row],[NIPNAS]],Target_CC[],COLUMN(AE$2)+9,0)</f>
        <v>5869724.206470849</v>
      </c>
      <c r="AT352" s="22">
        <f>Target_AM[[#This Row],[PROPORSI]]*VLOOKUP(Target_AM[[#This Row],[NIPNAS]],Target_CC[],COLUMN(AF$2)+9,0)</f>
        <v>5791421.4203947214</v>
      </c>
      <c r="AU352" s="22">
        <f>Target_AM[[#This Row],[PROPORSI]]*VLOOKUP(Target_AM[[#This Row],[NIPNAS]],Target_CC[],COLUMN(AG$2)+9,0)</f>
        <v>6068464.6444489053</v>
      </c>
      <c r="AV352" s="22">
        <f>Target_AM[[#This Row],[PROPORSI]]*VLOOKUP(Target_AM[[#This Row],[NIPNAS]],Target_CC[],COLUMN(AH$2)+9,0)</f>
        <v>6128948.4046132583</v>
      </c>
      <c r="AW352" s="22">
        <f>Target_AM[[#This Row],[PROPORSI]]*VLOOKUP(Target_AM[[#This Row],[NIPNAS]],Target_CC[],COLUMN(AI$2)+9,0)</f>
        <v>6050498.021092942</v>
      </c>
      <c r="AX352" s="22">
        <f>Target_AM[[#This Row],[PROPORSI]]*VLOOKUP(Target_AM[[#This Row],[NIPNAS]],Target_CC[],COLUMN(AJ$2)+9,0)</f>
        <v>6172224.5476494208</v>
      </c>
      <c r="AY352" s="22">
        <f>Target_AM[[#This Row],[PROPORSI]]*VLOOKUP(Target_AM[[#This Row],[NIPNAS]],Target_CC[],COLUMN(AK$2)+9,0)</f>
        <v>6127190.2270298563</v>
      </c>
      <c r="AZ352" s="22">
        <f>Target_AM[[#This Row],[PROPORSI]]*VLOOKUP(Target_AM[[#This Row],[NIPNAS]],Target_CC[],COLUMN(AL$2)+9,0)</f>
        <v>5781119.4881026596</v>
      </c>
      <c r="BA352" s="22">
        <f>Target_AM[[#This Row],[PROPORSI]]*VLOOKUP(Target_AM[[#This Row],[NIPNAS]],Target_CC[],COLUMN(AM$2)+9,0)</f>
        <v>70547991.813341528</v>
      </c>
      <c r="BB352" s="22">
        <f>Target_AM[[#This Row],[PROPORSI]]*VLOOKUP(Target_AM[[#This Row],[NIPNAS]],Target_CC[],COLUMN(AN$2)+9,0)</f>
        <v>9777398.6261947434</v>
      </c>
      <c r="BC352" s="22">
        <f>Target_AM[[#This Row],[PROPORSI]]*VLOOKUP(Target_AM[[#This Row],[NIPNAS]],Target_CC[],COLUMN(AO$2)+9,0)</f>
        <v>10174119.323391797</v>
      </c>
      <c r="BD352" s="22">
        <f>Target_AM[[#This Row],[PROPORSI]]*VLOOKUP(Target_AM[[#This Row],[NIPNAS]],Target_CC[],COLUMN(AP$2)+9,0)</f>
        <v>10289034.949330807</v>
      </c>
      <c r="BE352" s="22">
        <f>Target_AM[[#This Row],[PROPORSI]]*VLOOKUP(Target_AM[[#This Row],[NIPNAS]],Target_CC[],COLUMN(AQ$2)+9,0)</f>
        <v>9974899.4857750032</v>
      </c>
      <c r="BF352" s="22">
        <f>Target_AM[[#This Row],[PROPORSI]]*VLOOKUP(Target_AM[[#This Row],[NIPNAS]],Target_CC[],COLUMN(AR$2)+9,0)</f>
        <v>10488359.543305274</v>
      </c>
      <c r="BG352" s="22">
        <f>Target_AM[[#This Row],[PROPORSI]]*VLOOKUP(Target_AM[[#This Row],[NIPNAS]],Target_CC[],COLUMN(AS$2)+9,0)</f>
        <v>10423112.784169191</v>
      </c>
      <c r="BH352" s="22">
        <f>Target_AM[[#This Row],[PROPORSI]]*VLOOKUP(Target_AM[[#This Row],[NIPNAS]],Target_CC[],COLUMN(AT$2)+9,0)</f>
        <v>10763615.883973477</v>
      </c>
      <c r="BI352" s="22">
        <f>Target_AM[[#This Row],[PROPORSI]]*VLOOKUP(Target_AM[[#This Row],[NIPNAS]],Target_CC[],COLUMN(AU$2)+9,0)</f>
        <v>10914935.252995767</v>
      </c>
      <c r="BJ352" s="22">
        <f>Target_AM[[#This Row],[PROPORSI]]*VLOOKUP(Target_AM[[#This Row],[NIPNAS]],Target_CC[],COLUMN(AV$2)+9,0)</f>
        <v>10745262.120155828</v>
      </c>
      <c r="BK352" s="22">
        <f>Target_AM[[#This Row],[PROPORSI]]*VLOOKUP(Target_AM[[#This Row],[NIPNAS]],Target_CC[],COLUMN(AW$2)+9,0)</f>
        <v>10927933.782276139</v>
      </c>
      <c r="BL352" s="22">
        <f>Target_AM[[#This Row],[PROPORSI]]*VLOOKUP(Target_AM[[#This Row],[NIPNAS]],Target_CC[],COLUMN(AX$2)+9,0)</f>
        <v>11129392.525234064</v>
      </c>
      <c r="BM352" s="22">
        <f>Target_AM[[#This Row],[PROPORSI]]*VLOOKUP(Target_AM[[#This Row],[NIPNAS]],Target_CC[],COLUMN(AY$2)+9,0)</f>
        <v>10851023.298882473</v>
      </c>
      <c r="BN352" s="22">
        <f>Target_AM[[#This Row],[PROPORSI]]*VLOOKUP(Target_AM[[#This Row],[NIPNAS]],Target_CC[],COLUMN(AZ$2)+9,0)</f>
        <v>126459087.57568455</v>
      </c>
      <c r="BO352" s="22">
        <f>Target_AM[[#This Row],[PROPORSI]]*VLOOKUP(Target_AM[[#This Row],[NIPNAS]],Target_CC[],COLUMN(BA$2)+9,0)</f>
        <v>4493171</v>
      </c>
      <c r="BP352" s="22">
        <f>Target_AM[[#This Row],[PROPORSI]]*VLOOKUP(Target_AM[[#This Row],[NIPNAS]],Target_CC[],COLUMN(BB$2)+9,0)</f>
        <v>4501867</v>
      </c>
      <c r="BQ352" s="22">
        <f>Target_AM[[#This Row],[PROPORSI]]*VLOOKUP(Target_AM[[#This Row],[NIPNAS]],Target_CC[],COLUMN(BC$2)+9,0)</f>
        <v>4493880</v>
      </c>
      <c r="BR352" s="22">
        <f>Target_AM[[#This Row],[PROPORSI]]*VLOOKUP(Target_AM[[#This Row],[NIPNAS]],Target_CC[],COLUMN(BD$2)+9,0)</f>
        <v>4738978</v>
      </c>
      <c r="BS352" s="22">
        <f>Target_AM[[#This Row],[PROPORSI]]*VLOOKUP(Target_AM[[#This Row],[NIPNAS]],Target_CC[],COLUMN(BE$2)+9,0)</f>
        <v>4738978</v>
      </c>
      <c r="BT352" s="22">
        <f>Target_AM[[#This Row],[PROPORSI]]*VLOOKUP(Target_AM[[#This Row],[NIPNAS]],Target_CC[],COLUMN(BF$2)+9,0)</f>
        <v>4738978</v>
      </c>
      <c r="BU352" s="22">
        <f>Target_AM[[#This Row],[PROPORSI]]*VLOOKUP(Target_AM[[#This Row],[NIPNAS]],Target_CC[],COLUMN(BG$2)+9,0)</f>
        <v>4738978</v>
      </c>
      <c r="BV352" s="22">
        <f>Target_AM[[#This Row],[PROPORSI]]*VLOOKUP(Target_AM[[#This Row],[NIPNAS]],Target_CC[],COLUMN(BH$2)+9,0)</f>
        <v>4738978</v>
      </c>
      <c r="BW352" s="22">
        <f>Target_AM[[#This Row],[PROPORSI]]*VLOOKUP(Target_AM[[#This Row],[NIPNAS]],Target_CC[],COLUMN(BI$2)+9,0)</f>
        <v>4738978</v>
      </c>
      <c r="BX352" s="22">
        <f>Target_AM[[#This Row],[PROPORSI]]*VLOOKUP(Target_AM[[#This Row],[NIPNAS]],Target_CC[],COLUMN(BJ$2)+9,0)</f>
        <v>4738978</v>
      </c>
      <c r="BY352" s="22">
        <f>Target_AM[[#This Row],[PROPORSI]]*VLOOKUP(Target_AM[[#This Row],[NIPNAS]],Target_CC[],COLUMN(BK$2)+9,0)</f>
        <v>4738978</v>
      </c>
      <c r="BZ352" s="22">
        <f>Target_AM[[#This Row],[PROPORSI]]*VLOOKUP(Target_AM[[#This Row],[NIPNAS]],Target_CC[],COLUMN(BL$2)+9,0)</f>
        <v>4738978</v>
      </c>
      <c r="CA352" s="22">
        <f>Target_AM[[#This Row],[PROPORSI]]*VLOOKUP(Target_AM[[#This Row],[NIPNAS]],Target_CC[],COLUMN(BM$2)+9,0)</f>
        <v>56139720</v>
      </c>
      <c r="CB352" s="22">
        <f>Target_AM[[#This Row],[PROPORSI]]*VLOOKUP(Target_AM[[#This Row],[NIPNAS]],Target_CC[],COLUMN(BN$2)+9,0)</f>
        <v>0</v>
      </c>
      <c r="CC352" s="22">
        <f>Target_AM[[#This Row],[PROPORSI]]*VLOOKUP(Target_AM[[#This Row],[NIPNAS]],Target_CC[],COLUMN(BO$2)+9,0)</f>
        <v>0</v>
      </c>
      <c r="CD352" s="22">
        <f>Target_AM[[#This Row],[PROPORSI]]*VLOOKUP(Target_AM[[#This Row],[NIPNAS]],Target_CC[],COLUMN(BP$2)+9,0)</f>
        <v>0</v>
      </c>
      <c r="CE352" s="22">
        <f>Target_AM[[#This Row],[PROPORSI]]*VLOOKUP(Target_AM[[#This Row],[NIPNAS]],Target_CC[],COLUMN(BQ$2)+9,0)</f>
        <v>0</v>
      </c>
      <c r="CF352" s="22">
        <f>Target_AM[[#This Row],[PROPORSI]]*VLOOKUP(Target_AM[[#This Row],[NIPNAS]],Target_CC[],COLUMN(BR$2)+9,0)</f>
        <v>0</v>
      </c>
      <c r="CG352" s="22">
        <f>Target_AM[[#This Row],[PROPORSI]]*VLOOKUP(Target_AM[[#This Row],[NIPNAS]],Target_CC[],COLUMN(BS$2)+9,0)</f>
        <v>0</v>
      </c>
      <c r="CH352" s="22">
        <f>Target_AM[[#This Row],[PROPORSI]]*VLOOKUP(Target_AM[[#This Row],[NIPNAS]],Target_CC[],COLUMN(BT$2)+9,0)</f>
        <v>0</v>
      </c>
      <c r="CI352" s="22">
        <f>Target_AM[[#This Row],[PROPORSI]]*VLOOKUP(Target_AM[[#This Row],[NIPNAS]],Target_CC[],COLUMN(BU$2)+9,0)</f>
        <v>0</v>
      </c>
      <c r="CJ352" s="22">
        <f>Target_AM[[#This Row],[PROPORSI]]*VLOOKUP(Target_AM[[#This Row],[NIPNAS]],Target_CC[],COLUMN(BV$2)+9,0)</f>
        <v>0</v>
      </c>
      <c r="CK352" s="22">
        <f>Target_AM[[#This Row],[PROPORSI]]*VLOOKUP(Target_AM[[#This Row],[NIPNAS]],Target_CC[],COLUMN(BW$2)+9,0)</f>
        <v>0</v>
      </c>
      <c r="CL352" s="22">
        <f>Target_AM[[#This Row],[PROPORSI]]*VLOOKUP(Target_AM[[#This Row],[NIPNAS]],Target_CC[],COLUMN(BX$2)+9,0)</f>
        <v>0</v>
      </c>
      <c r="CM352" s="22">
        <f>Target_AM[[#This Row],[PROPORSI]]*VLOOKUP(Target_AM[[#This Row],[NIPNAS]],Target_CC[],COLUMN(BY$2)+9,0)</f>
        <v>0</v>
      </c>
      <c r="CN352" s="22">
        <f>Target_AM[[#This Row],[PROPORSI]]*VLOOKUP(Target_AM[[#This Row],[NIPNAS]],Target_CC[],COLUMN(BZ$2)+9,0)</f>
        <v>0</v>
      </c>
      <c r="CO352" s="22">
        <f>Target_AM[[#This Row],[PROPORSI]]*VLOOKUP(Target_AM[[#This Row],[NIPNAS]],Target_CC[],COLUMN(CA$2)+9,0)</f>
        <v>4724950</v>
      </c>
      <c r="CP352" s="22">
        <f>Target_AM[[#This Row],[PROPORSI]]*VLOOKUP(Target_AM[[#This Row],[NIPNAS]],Target_CC[],COLUMN(CB$2)+9,0)</f>
        <v>4726700</v>
      </c>
      <c r="CQ352" s="22">
        <f>Target_AM[[#This Row],[PROPORSI]]*VLOOKUP(Target_AM[[#This Row],[NIPNAS]],Target_CC[],COLUMN(CC$2)+9,0)</f>
        <v>4738978</v>
      </c>
      <c r="CR352" s="22">
        <f>Target_AM[[#This Row],[PROPORSI]]*VLOOKUP(Target_AM[[#This Row],[NIPNAS]],Target_CC[],COLUMN(CD$2)+9,0)</f>
        <v>4738978</v>
      </c>
      <c r="CS352" s="22">
        <f>Target_AM[[#This Row],[PROPORSI]]*VLOOKUP(Target_AM[[#This Row],[NIPNAS]],Target_CC[],COLUMN(CE$2)+9,0)</f>
        <v>4738978</v>
      </c>
      <c r="CT352" s="22">
        <f>Target_AM[[#This Row],[PROPORSI]]*VLOOKUP(Target_AM[[#This Row],[NIPNAS]],Target_CC[],COLUMN(CF$2)+9,0)</f>
        <v>4738978</v>
      </c>
      <c r="CU352" s="22">
        <f>Target_AM[[#This Row],[PROPORSI]]*VLOOKUP(Target_AM[[#This Row],[NIPNAS]],Target_CC[],COLUMN(CG$2)+9,0)</f>
        <v>4738978</v>
      </c>
      <c r="CV352" s="22">
        <f>Target_AM[[#This Row],[PROPORSI]]*VLOOKUP(Target_AM[[#This Row],[NIPNAS]],Target_CC[],COLUMN(CH$2)+9,0)</f>
        <v>4738978</v>
      </c>
      <c r="CW352" s="22">
        <f>Target_AM[[#This Row],[PROPORSI]]*VLOOKUP(Target_AM[[#This Row],[NIPNAS]],Target_CC[],COLUMN(CI$2)+9,0)</f>
        <v>4738978</v>
      </c>
      <c r="CX352" s="22">
        <f>Target_AM[[#This Row],[PROPORSI]]*VLOOKUP(Target_AM[[#This Row],[NIPNAS]],Target_CC[],COLUMN(CJ$2)+9,0)</f>
        <v>4738978</v>
      </c>
      <c r="CY352" s="22">
        <f>Target_AM[[#This Row],[PROPORSI]]*VLOOKUP(Target_AM[[#This Row],[NIPNAS]],Target_CC[],COLUMN(CK$2)+9,0)</f>
        <v>4738978</v>
      </c>
      <c r="CZ352" s="22">
        <f>Target_AM[[#This Row],[PROPORSI]]*VLOOKUP(Target_AM[[#This Row],[NIPNAS]],Target_CC[],COLUMN(CL$2)+9,0)</f>
        <v>4738978</v>
      </c>
      <c r="DA352" s="22">
        <f>Target_AM[[#This Row],[PROPORSI]]*VLOOKUP(Target_AM[[#This Row],[NIPNAS]],Target_CC[],COLUMN(CM$2)+9,0)</f>
        <v>56841430</v>
      </c>
      <c r="DB352" s="22">
        <f>Target_AM[[#This Row],[PROPORSI]]*VLOOKUP(Target_AM[[#This Row],[NIPNAS]],Target_CC[],COLUMN(CN$2)+9,0)</f>
        <v>0</v>
      </c>
      <c r="DC352" s="22">
        <f>Target_AM[[#This Row],[PROPORSI]]*VLOOKUP(Target_AM[[#This Row],[NIPNAS]],Target_CC[],COLUMN(CO$2)+9,0)</f>
        <v>0</v>
      </c>
      <c r="DD352" s="22">
        <f>Target_AM[[#This Row],[PROPORSI]]*VLOOKUP(Target_AM[[#This Row],[NIPNAS]],Target_CC[],COLUMN(CP$2)+9,0)</f>
        <v>0</v>
      </c>
      <c r="DE352" s="22">
        <f>Target_AM[[#This Row],[PROPORSI]]*VLOOKUP(Target_AM[[#This Row],[NIPNAS]],Target_CC[],COLUMN(CQ$2)+9,0)</f>
        <v>0</v>
      </c>
      <c r="DF352" s="22">
        <f>Target_AM[[#This Row],[PROPORSI]]*VLOOKUP(Target_AM[[#This Row],[NIPNAS]],Target_CC[],COLUMN(CR$2)+9,0)</f>
        <v>0</v>
      </c>
      <c r="DG352" s="22">
        <f>Target_AM[[#This Row],[PROPORSI]]*VLOOKUP(Target_AM[[#This Row],[NIPNAS]],Target_CC[],COLUMN(CS$2)+9,0)</f>
        <v>0</v>
      </c>
      <c r="DH352" s="22">
        <f>Target_AM[[#This Row],[PROPORSI]]*VLOOKUP(Target_AM[[#This Row],[NIPNAS]],Target_CC[],COLUMN(CT$2)+9,0)</f>
        <v>0</v>
      </c>
      <c r="DI352" s="22">
        <f>Target_AM[[#This Row],[PROPORSI]]*VLOOKUP(Target_AM[[#This Row],[NIPNAS]],Target_CC[],COLUMN(CU$2)+9,0)</f>
        <v>0</v>
      </c>
      <c r="DJ352" s="22">
        <f>Target_AM[[#This Row],[PROPORSI]]*VLOOKUP(Target_AM[[#This Row],[NIPNAS]],Target_CC[],COLUMN(CV$2)+9,0)</f>
        <v>0</v>
      </c>
      <c r="DK352" s="22">
        <f>Target_AM[[#This Row],[PROPORSI]]*VLOOKUP(Target_AM[[#This Row],[NIPNAS]],Target_CC[],COLUMN(CW$2)+9,0)</f>
        <v>0</v>
      </c>
      <c r="DL352" s="22">
        <f>Target_AM[[#This Row],[PROPORSI]]*VLOOKUP(Target_AM[[#This Row],[NIPNAS]],Target_CC[],COLUMN(CX$2)+9,0)</f>
        <v>0</v>
      </c>
      <c r="DM352" s="22">
        <f>Target_AM[[#This Row],[PROPORSI]]*VLOOKUP(Target_AM[[#This Row],[NIPNAS]],Target_CC[],COLUMN(CY$2)+9,0)</f>
        <v>0</v>
      </c>
      <c r="DN352" s="22">
        <f>Target_AM[[#This Row],[PROPORSI]]*VLOOKUP(Target_AM[[#This Row],[NIPNAS]],Target_CC[],COLUMN(CZ$2)+9,0)</f>
        <v>0</v>
      </c>
      <c r="DO352" s="22">
        <f>Target_AM[[#This Row],[PROPORSI]]*VLOOKUP(Target_AM[[#This Row],[NIPNAS]],Target_CC[],COLUMN(DA$2)+9,0)</f>
        <v>0</v>
      </c>
      <c r="DP352" s="22">
        <f>Target_AM[[#This Row],[PROPORSI]]*VLOOKUP(Target_AM[[#This Row],[NIPNAS]],Target_CC[],COLUMN(DB$2)+9,0)</f>
        <v>0</v>
      </c>
      <c r="DQ352" s="22">
        <f>Target_AM[[#This Row],[PROPORSI]]*VLOOKUP(Target_AM[[#This Row],[NIPNAS]],Target_CC[],COLUMN(DC$2)+9,0)</f>
        <v>0</v>
      </c>
      <c r="DR352" s="22">
        <f>Target_AM[[#This Row],[PROPORSI]]*VLOOKUP(Target_AM[[#This Row],[NIPNAS]],Target_CC[],COLUMN(DD$2)+9,0)</f>
        <v>0</v>
      </c>
      <c r="DS352" s="22">
        <f>Target_AM[[#This Row],[PROPORSI]]*VLOOKUP(Target_AM[[#This Row],[NIPNAS]],Target_CC[],COLUMN(DE$2)+9,0)</f>
        <v>0</v>
      </c>
      <c r="DT352" s="22">
        <f>Target_AM[[#This Row],[PROPORSI]]*VLOOKUP(Target_AM[[#This Row],[NIPNAS]],Target_CC[],COLUMN(DF$2)+9,0)</f>
        <v>0</v>
      </c>
      <c r="DU352" s="22">
        <f>Target_AM[[#This Row],[PROPORSI]]*VLOOKUP(Target_AM[[#This Row],[NIPNAS]],Target_CC[],COLUMN(DG$2)+9,0)</f>
        <v>0</v>
      </c>
      <c r="DV352" s="22">
        <f>Target_AM[[#This Row],[PROPORSI]]*VLOOKUP(Target_AM[[#This Row],[NIPNAS]],Target_CC[],COLUMN(DH$2)+9,0)</f>
        <v>0</v>
      </c>
      <c r="DW352" s="22">
        <f>Target_AM[[#This Row],[PROPORSI]]*VLOOKUP(Target_AM[[#This Row],[NIPNAS]],Target_CC[],COLUMN(DI$2)+9,0)</f>
        <v>0</v>
      </c>
      <c r="DX352" s="22">
        <f>Target_AM[[#This Row],[PROPORSI]]*VLOOKUP(Target_AM[[#This Row],[NIPNAS]],Target_CC[],COLUMN(DJ$2)+9,0)</f>
        <v>0</v>
      </c>
      <c r="DY352" s="22">
        <f>Target_AM[[#This Row],[PROPORSI]]*VLOOKUP(Target_AM[[#This Row],[NIPNAS]],Target_CC[],COLUMN(DK$2)+9,0)</f>
        <v>0</v>
      </c>
      <c r="DZ352" s="22">
        <f>Target_AM[[#This Row],[PROPORSI]]*VLOOKUP(Target_AM[[#This Row],[NIPNAS]],Target_CC[],COLUMN(DL$2)+9,0)</f>
        <v>0</v>
      </c>
      <c r="EA352" s="22">
        <f>Target_AM[[#This Row],[PROPORSI]]*VLOOKUP(Target_AM[[#This Row],[NIPNAS]],Target_CC[],COLUMN(DM$2)+9,0)</f>
        <v>0</v>
      </c>
    </row>
    <row r="353" spans="2:131" x14ac:dyDescent="0.3">
      <c r="B353">
        <v>405403</v>
      </c>
      <c r="C353" t="s">
        <v>1017</v>
      </c>
      <c r="D353">
        <v>1</v>
      </c>
      <c r="E353" s="8">
        <v>45658</v>
      </c>
      <c r="F353">
        <v>2952034</v>
      </c>
      <c r="G353" t="s">
        <v>711</v>
      </c>
      <c r="J353" t="s">
        <v>309</v>
      </c>
      <c r="K353" t="s">
        <v>21</v>
      </c>
      <c r="L353" t="s">
        <v>159</v>
      </c>
      <c r="M353" t="s">
        <v>29</v>
      </c>
      <c r="N353" s="23">
        <f>Target_AM[[#This Row],[PROPORSI]]*VLOOKUP(Target_AM[[#This Row],[NIPNAS]],Target_CC[],9,0)</f>
        <v>38571653.339797355</v>
      </c>
      <c r="O353" s="22">
        <f>Target_AM[[#This Row],[PROPORSI]]*VLOOKUP(Target_AM[[#This Row],[NIPNAS]],Target_CC[],COLUMN(A$2)+9,0)</f>
        <v>4669417.0622727275</v>
      </c>
      <c r="P353" s="22">
        <f>Target_AM[[#This Row],[PROPORSI]]*VLOOKUP(Target_AM[[#This Row],[NIPNAS]],Target_CC[],COLUMN(B$2)+9,0)</f>
        <v>4797001.1181818191</v>
      </c>
      <c r="Q353" s="22">
        <f>Target_AM[[#This Row],[PROPORSI]]*VLOOKUP(Target_AM[[#This Row],[NIPNAS]],Target_CC[],COLUMN(C$2)+9,0)</f>
        <v>4541833.0063636368</v>
      </c>
      <c r="R353" s="22">
        <f>Target_AM[[#This Row],[PROPORSI]]*VLOOKUP(Target_AM[[#This Row],[NIPNAS]],Target_CC[],COLUMN(D$2)+9,0)</f>
        <v>4286664.8945454545</v>
      </c>
      <c r="S353" s="22">
        <f>Target_AM[[#This Row],[PROPORSI]]*VLOOKUP(Target_AM[[#This Row],[NIPNAS]],Target_CC[],COLUMN(E$2)+9,0)</f>
        <v>4414248.9504545461</v>
      </c>
      <c r="T353" s="22">
        <f>Target_AM[[#This Row],[PROPORSI]]*VLOOKUP(Target_AM[[#This Row],[NIPNAS]],Target_CC[],COLUMN(F$2)+9,0)</f>
        <v>4541833.0063636368</v>
      </c>
      <c r="U353" s="22">
        <f>Target_AM[[#This Row],[PROPORSI]]*VLOOKUP(Target_AM[[#This Row],[NIPNAS]],Target_CC[],COLUMN(G$2)+9,0)</f>
        <v>5179753.2859090911</v>
      </c>
      <c r="V353" s="22">
        <f>Target_AM[[#This Row],[PROPORSI]]*VLOOKUP(Target_AM[[#This Row],[NIPNAS]],Target_CC[],COLUMN(H$2)+9,0)</f>
        <v>4924585.1740909088</v>
      </c>
      <c r="W353" s="22">
        <f>Target_AM[[#This Row],[PROPORSI]]*VLOOKUP(Target_AM[[#This Row],[NIPNAS]],Target_CC[],COLUMN(I$2)+9,0)</f>
        <v>4924585.1740909088</v>
      </c>
      <c r="X353" s="22">
        <f>Target_AM[[#This Row],[PROPORSI]]*VLOOKUP(Target_AM[[#This Row],[NIPNAS]],Target_CC[],COLUMN(J$2)+9,0)</f>
        <v>5179753.2859090911</v>
      </c>
      <c r="Y353" s="22">
        <f>Target_AM[[#This Row],[PROPORSI]]*VLOOKUP(Target_AM[[#This Row],[NIPNAS]],Target_CC[],COLUMN(K$2)+9,0)</f>
        <v>4797001.1181818191</v>
      </c>
      <c r="Z353" s="22">
        <f>Target_AM[[#This Row],[PROPORSI]]*VLOOKUP(Target_AM[[#This Row],[NIPNAS]],Target_CC[],COLUMN(L$2)+9,0)</f>
        <v>4924585.1740909088</v>
      </c>
      <c r="AA353" s="22">
        <f>Target_AM[[#This Row],[PROPORSI]]*VLOOKUP(Target_AM[[#This Row],[NIPNAS]],Target_CC[],COLUMN(M$2)+9,0)</f>
        <v>57181261.250454545</v>
      </c>
      <c r="AB353" s="22">
        <f>Target_AM[[#This Row],[PROPORSI]]*VLOOKUP(Target_AM[[#This Row],[NIPNAS]],Target_CC[],COLUMN(N$2)+9,0)</f>
        <v>614289.7441681755</v>
      </c>
      <c r="AC353" s="22">
        <f>Target_AM[[#This Row],[PROPORSI]]*VLOOKUP(Target_AM[[#This Row],[NIPNAS]],Target_CC[],COLUMN(O$2)+9,0)</f>
        <v>653265.14227858896</v>
      </c>
      <c r="AD353" s="22">
        <f>Target_AM[[#This Row],[PROPORSI]]*VLOOKUP(Target_AM[[#This Row],[NIPNAS]],Target_CC[],COLUMN(P$2)+9,0)</f>
        <v>859549.19016061025</v>
      </c>
      <c r="AE353" s="22">
        <f>Target_AM[[#This Row],[PROPORSI]]*VLOOKUP(Target_AM[[#This Row],[NIPNAS]],Target_CC[],COLUMN(Q$2)+9,0)</f>
        <v>876356.32788602007</v>
      </c>
      <c r="AF353" s="22">
        <f>Target_AM[[#This Row],[PROPORSI]]*VLOOKUP(Target_AM[[#This Row],[NIPNAS]],Target_CC[],COLUMN(R$2)+9,0)</f>
        <v>1146259.4770052603</v>
      </c>
      <c r="AG353" s="22">
        <f>Target_AM[[#This Row],[PROPORSI]]*VLOOKUP(Target_AM[[#This Row],[NIPNAS]],Target_CC[],COLUMN(S$2)+9,0)</f>
        <v>1071012.1750217364</v>
      </c>
      <c r="AH353" s="22">
        <f>Target_AM[[#This Row],[PROPORSI]]*VLOOKUP(Target_AM[[#This Row],[NIPNAS]],Target_CC[],COLUMN(T$2)+9,0)</f>
        <v>940499.24628959212</v>
      </c>
      <c r="AI353" s="22">
        <f>Target_AM[[#This Row],[PROPORSI]]*VLOOKUP(Target_AM[[#This Row],[NIPNAS]],Target_CC[],COLUMN(U$2)+9,0)</f>
        <v>1063902.3747170861</v>
      </c>
      <c r="AJ353" s="22">
        <f>Target_AM[[#This Row],[PROPORSI]]*VLOOKUP(Target_AM[[#This Row],[NIPNAS]],Target_CC[],COLUMN(V$2)+9,0)</f>
        <v>923784.65297066851</v>
      </c>
      <c r="AK353" s="22">
        <f>Target_AM[[#This Row],[PROPORSI]]*VLOOKUP(Target_AM[[#This Row],[NIPNAS]],Target_CC[],COLUMN(W$2)+9,0)</f>
        <v>972205.04032838042</v>
      </c>
      <c r="AL353" s="22">
        <f>Target_AM[[#This Row],[PROPORSI]]*VLOOKUP(Target_AM[[#This Row],[NIPNAS]],Target_CC[],COLUMN(X$2)+9,0)</f>
        <v>1194496.3736369207</v>
      </c>
      <c r="AM353" s="22">
        <f>Target_AM[[#This Row],[PROPORSI]]*VLOOKUP(Target_AM[[#This Row],[NIPNAS]],Target_CC[],COLUMN(Y$2)+9,0)</f>
        <v>1417181.2559626685</v>
      </c>
      <c r="AN353" s="22">
        <f>Target_AM[[#This Row],[PROPORSI]]*VLOOKUP(Target_AM[[#This Row],[NIPNAS]],Target_CC[],COLUMN(Z$2)+9,0)</f>
        <v>11732801.000425708</v>
      </c>
      <c r="AO353" s="22">
        <f>Target_AM[[#This Row],[PROPORSI]]*VLOOKUP(Target_AM[[#This Row],[NIPNAS]],Target_CC[],COLUMN(AA$2)+9,0)</f>
        <v>5283706.8064409029</v>
      </c>
      <c r="AP353" s="22">
        <f>Target_AM[[#This Row],[PROPORSI]]*VLOOKUP(Target_AM[[#This Row],[NIPNAS]],Target_CC[],COLUMN(AB$2)+9,0)</f>
        <v>5450266.2604604084</v>
      </c>
      <c r="AQ353" s="22">
        <f>Target_AM[[#This Row],[PROPORSI]]*VLOOKUP(Target_AM[[#This Row],[NIPNAS]],Target_CC[],COLUMN(AC$2)+9,0)</f>
        <v>5401382.1965242475</v>
      </c>
      <c r="AR353" s="22">
        <f>Target_AM[[#This Row],[PROPORSI]]*VLOOKUP(Target_AM[[#This Row],[NIPNAS]],Target_CC[],COLUMN(AD$2)+9,0)</f>
        <v>5163021.2224314744</v>
      </c>
      <c r="AS353" s="22">
        <f>Target_AM[[#This Row],[PROPORSI]]*VLOOKUP(Target_AM[[#This Row],[NIPNAS]],Target_CC[],COLUMN(AE$2)+9,0)</f>
        <v>5560508.4274598062</v>
      </c>
      <c r="AT353" s="22">
        <f>Target_AM[[#This Row],[PROPORSI]]*VLOOKUP(Target_AM[[#This Row],[NIPNAS]],Target_CC[],COLUMN(AF$2)+9,0)</f>
        <v>5612845.1813853737</v>
      </c>
      <c r="AU353" s="22">
        <f>Target_AM[[#This Row],[PROPORSI]]*VLOOKUP(Target_AM[[#This Row],[NIPNAS]],Target_CC[],COLUMN(AG$2)+9,0)</f>
        <v>6120252.5321986834</v>
      </c>
      <c r="AV353" s="22">
        <f>Target_AM[[#This Row],[PROPORSI]]*VLOOKUP(Target_AM[[#This Row],[NIPNAS]],Target_CC[],COLUMN(AH$2)+9,0)</f>
        <v>5988487.5488079954</v>
      </c>
      <c r="AW353" s="22">
        <f>Target_AM[[#This Row],[PROPORSI]]*VLOOKUP(Target_AM[[#This Row],[NIPNAS]],Target_CC[],COLUMN(AI$2)+9,0)</f>
        <v>5848369.8270615777</v>
      </c>
      <c r="AX353" s="22">
        <f>Target_AM[[#This Row],[PROPORSI]]*VLOOKUP(Target_AM[[#This Row],[NIPNAS]],Target_CC[],COLUMN(AJ$2)+9,0)</f>
        <v>6151958.3262374718</v>
      </c>
      <c r="AY353" s="22">
        <f>Target_AM[[#This Row],[PROPORSI]]*VLOOKUP(Target_AM[[#This Row],[NIPNAS]],Target_CC[],COLUMN(AK$2)+9,0)</f>
        <v>5991497.49181874</v>
      </c>
      <c r="AZ353" s="22">
        <f>Target_AM[[#This Row],[PROPORSI]]*VLOOKUP(Target_AM[[#This Row],[NIPNAS]],Target_CC[],COLUMN(AL$2)+9,0)</f>
        <v>6341766.4300535768</v>
      </c>
      <c r="BA353" s="22">
        <f>Target_AM[[#This Row],[PROPORSI]]*VLOOKUP(Target_AM[[#This Row],[NIPNAS]],Target_CC[],COLUMN(AM$2)+9,0)</f>
        <v>68914062.250880256</v>
      </c>
      <c r="BB353" s="22">
        <f>Target_AM[[#This Row],[PROPORSI]]*VLOOKUP(Target_AM[[#This Row],[NIPNAS]],Target_CC[],COLUMN(AN$2)+9,0)</f>
        <v>0</v>
      </c>
      <c r="BC353" s="22">
        <f>Target_AM[[#This Row],[PROPORSI]]*VLOOKUP(Target_AM[[#This Row],[NIPNAS]],Target_CC[],COLUMN(AO$2)+9,0)</f>
        <v>0</v>
      </c>
      <c r="BD353" s="22">
        <f>Target_AM[[#This Row],[PROPORSI]]*VLOOKUP(Target_AM[[#This Row],[NIPNAS]],Target_CC[],COLUMN(AP$2)+9,0)</f>
        <v>0</v>
      </c>
      <c r="BE353" s="22">
        <f>Target_AM[[#This Row],[PROPORSI]]*VLOOKUP(Target_AM[[#This Row],[NIPNAS]],Target_CC[],COLUMN(AQ$2)+9,0)</f>
        <v>0</v>
      </c>
      <c r="BF353" s="22">
        <f>Target_AM[[#This Row],[PROPORSI]]*VLOOKUP(Target_AM[[#This Row],[NIPNAS]],Target_CC[],COLUMN(AR$2)+9,0)</f>
        <v>0</v>
      </c>
      <c r="BG353" s="22">
        <f>Target_AM[[#This Row],[PROPORSI]]*VLOOKUP(Target_AM[[#This Row],[NIPNAS]],Target_CC[],COLUMN(AS$2)+9,0)</f>
        <v>0</v>
      </c>
      <c r="BH353" s="22">
        <f>Target_AM[[#This Row],[PROPORSI]]*VLOOKUP(Target_AM[[#This Row],[NIPNAS]],Target_CC[],COLUMN(AT$2)+9,0)</f>
        <v>0</v>
      </c>
      <c r="BI353" s="22">
        <f>Target_AM[[#This Row],[PROPORSI]]*VLOOKUP(Target_AM[[#This Row],[NIPNAS]],Target_CC[],COLUMN(AU$2)+9,0)</f>
        <v>0</v>
      </c>
      <c r="BJ353" s="22">
        <f>Target_AM[[#This Row],[PROPORSI]]*VLOOKUP(Target_AM[[#This Row],[NIPNAS]],Target_CC[],COLUMN(AV$2)+9,0)</f>
        <v>0</v>
      </c>
      <c r="BK353" s="22">
        <f>Target_AM[[#This Row],[PROPORSI]]*VLOOKUP(Target_AM[[#This Row],[NIPNAS]],Target_CC[],COLUMN(AW$2)+9,0)</f>
        <v>0</v>
      </c>
      <c r="BL353" s="22">
        <f>Target_AM[[#This Row],[PROPORSI]]*VLOOKUP(Target_AM[[#This Row],[NIPNAS]],Target_CC[],COLUMN(AX$2)+9,0)</f>
        <v>0</v>
      </c>
      <c r="BM353" s="22">
        <f>Target_AM[[#This Row],[PROPORSI]]*VLOOKUP(Target_AM[[#This Row],[NIPNAS]],Target_CC[],COLUMN(AY$2)+9,0)</f>
        <v>0</v>
      </c>
      <c r="BN353" s="22">
        <f>Target_AM[[#This Row],[PROPORSI]]*VLOOKUP(Target_AM[[#This Row],[NIPNAS]],Target_CC[],COLUMN(AZ$2)+9,0)</f>
        <v>0</v>
      </c>
      <c r="BO353" s="22">
        <f>Target_AM[[#This Row],[PROPORSI]]*VLOOKUP(Target_AM[[#This Row],[NIPNAS]],Target_CC[],COLUMN(BA$2)+9,0)</f>
        <v>7824345</v>
      </c>
      <c r="BP353" s="22">
        <f>Target_AM[[#This Row],[PROPORSI]]*VLOOKUP(Target_AM[[#This Row],[NIPNAS]],Target_CC[],COLUMN(BB$2)+9,0)</f>
        <v>8730069</v>
      </c>
      <c r="BQ353" s="22">
        <f>Target_AM[[#This Row],[PROPORSI]]*VLOOKUP(Target_AM[[#This Row],[NIPNAS]],Target_CC[],COLUMN(BC$2)+9,0)</f>
        <v>8609484</v>
      </c>
      <c r="BR353" s="22">
        <f>Target_AM[[#This Row],[PROPORSI]]*VLOOKUP(Target_AM[[#This Row],[NIPNAS]],Target_CC[],COLUMN(BD$2)+9,0)</f>
        <v>11218203</v>
      </c>
      <c r="BS353" s="22">
        <f>Target_AM[[#This Row],[PROPORSI]]*VLOOKUP(Target_AM[[#This Row],[NIPNAS]],Target_CC[],COLUMN(BE$2)+9,0)</f>
        <v>11218203</v>
      </c>
      <c r="BT353" s="22">
        <f>Target_AM[[#This Row],[PROPORSI]]*VLOOKUP(Target_AM[[#This Row],[NIPNAS]],Target_CC[],COLUMN(BF$2)+9,0)</f>
        <v>11218203</v>
      </c>
      <c r="BU353" s="22">
        <f>Target_AM[[#This Row],[PROPORSI]]*VLOOKUP(Target_AM[[#This Row],[NIPNAS]],Target_CC[],COLUMN(BG$2)+9,0)</f>
        <v>11218203</v>
      </c>
      <c r="BV353" s="22">
        <f>Target_AM[[#This Row],[PROPORSI]]*VLOOKUP(Target_AM[[#This Row],[NIPNAS]],Target_CC[],COLUMN(BH$2)+9,0)</f>
        <v>11218203</v>
      </c>
      <c r="BW353" s="22">
        <f>Target_AM[[#This Row],[PROPORSI]]*VLOOKUP(Target_AM[[#This Row],[NIPNAS]],Target_CC[],COLUMN(BI$2)+9,0)</f>
        <v>11218203</v>
      </c>
      <c r="BX353" s="22">
        <f>Target_AM[[#This Row],[PROPORSI]]*VLOOKUP(Target_AM[[#This Row],[NIPNAS]],Target_CC[],COLUMN(BJ$2)+9,0)</f>
        <v>11218203</v>
      </c>
      <c r="BY353" s="22">
        <f>Target_AM[[#This Row],[PROPORSI]]*VLOOKUP(Target_AM[[#This Row],[NIPNAS]],Target_CC[],COLUMN(BK$2)+9,0)</f>
        <v>11218203</v>
      </c>
      <c r="BZ353" s="22">
        <f>Target_AM[[#This Row],[PROPORSI]]*VLOOKUP(Target_AM[[#This Row],[NIPNAS]],Target_CC[],COLUMN(BL$2)+9,0)</f>
        <v>11218203</v>
      </c>
      <c r="CA353" s="22">
        <f>Target_AM[[#This Row],[PROPORSI]]*VLOOKUP(Target_AM[[#This Row],[NIPNAS]],Target_CC[],COLUMN(BM$2)+9,0)</f>
        <v>126127725</v>
      </c>
      <c r="CB353" s="22">
        <f>Target_AM[[#This Row],[PROPORSI]]*VLOOKUP(Target_AM[[#This Row],[NIPNAS]],Target_CC[],COLUMN(BN$2)+9,0)</f>
        <v>5501614</v>
      </c>
      <c r="CC353" s="22">
        <f>Target_AM[[#This Row],[PROPORSI]]*VLOOKUP(Target_AM[[#This Row],[NIPNAS]],Target_CC[],COLUMN(BO$2)+9,0)</f>
        <v>6300000</v>
      </c>
      <c r="CD353" s="22">
        <f>Target_AM[[#This Row],[PROPORSI]]*VLOOKUP(Target_AM[[#This Row],[NIPNAS]],Target_CC[],COLUMN(BP$2)+9,0)</f>
        <v>6300000</v>
      </c>
      <c r="CE353" s="22">
        <f>Target_AM[[#This Row],[PROPORSI]]*VLOOKUP(Target_AM[[#This Row],[NIPNAS]],Target_CC[],COLUMN(BQ$2)+9,0)</f>
        <v>5985000</v>
      </c>
      <c r="CF353" s="22">
        <f>Target_AM[[#This Row],[PROPORSI]]*VLOOKUP(Target_AM[[#This Row],[NIPNAS]],Target_CC[],COLUMN(BR$2)+9,0)</f>
        <v>5985000</v>
      </c>
      <c r="CG353" s="22">
        <f>Target_AM[[#This Row],[PROPORSI]]*VLOOKUP(Target_AM[[#This Row],[NIPNAS]],Target_CC[],COLUMN(BS$2)+9,0)</f>
        <v>5985000</v>
      </c>
      <c r="CH353" s="22">
        <f>Target_AM[[#This Row],[PROPORSI]]*VLOOKUP(Target_AM[[#This Row],[NIPNAS]],Target_CC[],COLUMN(BT$2)+9,0)</f>
        <v>5985000</v>
      </c>
      <c r="CI353" s="22">
        <f>Target_AM[[#This Row],[PROPORSI]]*VLOOKUP(Target_AM[[#This Row],[NIPNAS]],Target_CC[],COLUMN(BU$2)+9,0)</f>
        <v>5985000</v>
      </c>
      <c r="CJ353" s="22">
        <f>Target_AM[[#This Row],[PROPORSI]]*VLOOKUP(Target_AM[[#This Row],[NIPNAS]],Target_CC[],COLUMN(BV$2)+9,0)</f>
        <v>5985000</v>
      </c>
      <c r="CK353" s="22">
        <f>Target_AM[[#This Row],[PROPORSI]]*VLOOKUP(Target_AM[[#This Row],[NIPNAS]],Target_CC[],COLUMN(BW$2)+9,0)</f>
        <v>5985000</v>
      </c>
      <c r="CL353" s="22">
        <f>Target_AM[[#This Row],[PROPORSI]]*VLOOKUP(Target_AM[[#This Row],[NIPNAS]],Target_CC[],COLUMN(BX$2)+9,0)</f>
        <v>5985000</v>
      </c>
      <c r="CM353" s="22">
        <f>Target_AM[[#This Row],[PROPORSI]]*VLOOKUP(Target_AM[[#This Row],[NIPNAS]],Target_CC[],COLUMN(BY$2)+9,0)</f>
        <v>5985000</v>
      </c>
      <c r="CN353" s="22">
        <f>Target_AM[[#This Row],[PROPORSI]]*VLOOKUP(Target_AM[[#This Row],[NIPNAS]],Target_CC[],COLUMN(BZ$2)+9,0)</f>
        <v>71966614</v>
      </c>
      <c r="CO353" s="22">
        <f>Target_AM[[#This Row],[PROPORSI]]*VLOOKUP(Target_AM[[#This Row],[NIPNAS]],Target_CC[],COLUMN(CA$2)+9,0)</f>
        <v>2316501</v>
      </c>
      <c r="CP353" s="22">
        <f>Target_AM[[#This Row],[PROPORSI]]*VLOOKUP(Target_AM[[#This Row],[NIPNAS]],Target_CC[],COLUMN(CB$2)+9,0)</f>
        <v>5506603</v>
      </c>
      <c r="CQ353" s="22">
        <f>Target_AM[[#This Row],[PROPORSI]]*VLOOKUP(Target_AM[[#This Row],[NIPNAS]],Target_CC[],COLUMN(CC$2)+9,0)</f>
        <v>5233203</v>
      </c>
      <c r="CR353" s="22">
        <f>Target_AM[[#This Row],[PROPORSI]]*VLOOKUP(Target_AM[[#This Row],[NIPNAS]],Target_CC[],COLUMN(CD$2)+9,0)</f>
        <v>5233203</v>
      </c>
      <c r="CS353" s="22">
        <f>Target_AM[[#This Row],[PROPORSI]]*VLOOKUP(Target_AM[[#This Row],[NIPNAS]],Target_CC[],COLUMN(CE$2)+9,0)</f>
        <v>5233203</v>
      </c>
      <c r="CT353" s="22">
        <f>Target_AM[[#This Row],[PROPORSI]]*VLOOKUP(Target_AM[[#This Row],[NIPNAS]],Target_CC[],COLUMN(CF$2)+9,0)</f>
        <v>5233203</v>
      </c>
      <c r="CU353" s="22">
        <f>Target_AM[[#This Row],[PROPORSI]]*VLOOKUP(Target_AM[[#This Row],[NIPNAS]],Target_CC[],COLUMN(CG$2)+9,0)</f>
        <v>5233203</v>
      </c>
      <c r="CV353" s="22">
        <f>Target_AM[[#This Row],[PROPORSI]]*VLOOKUP(Target_AM[[#This Row],[NIPNAS]],Target_CC[],COLUMN(CH$2)+9,0)</f>
        <v>5233203</v>
      </c>
      <c r="CW353" s="22">
        <f>Target_AM[[#This Row],[PROPORSI]]*VLOOKUP(Target_AM[[#This Row],[NIPNAS]],Target_CC[],COLUMN(CI$2)+9,0)</f>
        <v>5233203</v>
      </c>
      <c r="CX353" s="22">
        <f>Target_AM[[#This Row],[PROPORSI]]*VLOOKUP(Target_AM[[#This Row],[NIPNAS]],Target_CC[],COLUMN(CJ$2)+9,0)</f>
        <v>5233203</v>
      </c>
      <c r="CY353" s="22">
        <f>Target_AM[[#This Row],[PROPORSI]]*VLOOKUP(Target_AM[[#This Row],[NIPNAS]],Target_CC[],COLUMN(CK$2)+9,0)</f>
        <v>5233203</v>
      </c>
      <c r="CZ353" s="22">
        <f>Target_AM[[#This Row],[PROPORSI]]*VLOOKUP(Target_AM[[#This Row],[NIPNAS]],Target_CC[],COLUMN(CL$2)+9,0)</f>
        <v>5233203</v>
      </c>
      <c r="DA353" s="22">
        <f>Target_AM[[#This Row],[PROPORSI]]*VLOOKUP(Target_AM[[#This Row],[NIPNAS]],Target_CC[],COLUMN(CM$2)+9,0)</f>
        <v>60155134</v>
      </c>
      <c r="DB353" s="22">
        <f>Target_AM[[#This Row],[PROPORSI]]*VLOOKUP(Target_AM[[#This Row],[NIPNAS]],Target_CC[],COLUMN(CN$2)+9,0)</f>
        <v>0</v>
      </c>
      <c r="DC353" s="22">
        <f>Target_AM[[#This Row],[PROPORSI]]*VLOOKUP(Target_AM[[#This Row],[NIPNAS]],Target_CC[],COLUMN(CO$2)+9,0)</f>
        <v>0</v>
      </c>
      <c r="DD353" s="22">
        <f>Target_AM[[#This Row],[PROPORSI]]*VLOOKUP(Target_AM[[#This Row],[NIPNAS]],Target_CC[],COLUMN(CP$2)+9,0)</f>
        <v>0</v>
      </c>
      <c r="DE353" s="22">
        <f>Target_AM[[#This Row],[PROPORSI]]*VLOOKUP(Target_AM[[#This Row],[NIPNAS]],Target_CC[],COLUMN(CQ$2)+9,0)</f>
        <v>0</v>
      </c>
      <c r="DF353" s="22">
        <f>Target_AM[[#This Row],[PROPORSI]]*VLOOKUP(Target_AM[[#This Row],[NIPNAS]],Target_CC[],COLUMN(CR$2)+9,0)</f>
        <v>0</v>
      </c>
      <c r="DG353" s="22">
        <f>Target_AM[[#This Row],[PROPORSI]]*VLOOKUP(Target_AM[[#This Row],[NIPNAS]],Target_CC[],COLUMN(CS$2)+9,0)</f>
        <v>0</v>
      </c>
      <c r="DH353" s="22">
        <f>Target_AM[[#This Row],[PROPORSI]]*VLOOKUP(Target_AM[[#This Row],[NIPNAS]],Target_CC[],COLUMN(CT$2)+9,0)</f>
        <v>0</v>
      </c>
      <c r="DI353" s="22">
        <f>Target_AM[[#This Row],[PROPORSI]]*VLOOKUP(Target_AM[[#This Row],[NIPNAS]],Target_CC[],COLUMN(CU$2)+9,0)</f>
        <v>0</v>
      </c>
      <c r="DJ353" s="22">
        <f>Target_AM[[#This Row],[PROPORSI]]*VLOOKUP(Target_AM[[#This Row],[NIPNAS]],Target_CC[],COLUMN(CV$2)+9,0)</f>
        <v>0</v>
      </c>
      <c r="DK353" s="22">
        <f>Target_AM[[#This Row],[PROPORSI]]*VLOOKUP(Target_AM[[#This Row],[NIPNAS]],Target_CC[],COLUMN(CW$2)+9,0)</f>
        <v>0</v>
      </c>
      <c r="DL353" s="22">
        <f>Target_AM[[#This Row],[PROPORSI]]*VLOOKUP(Target_AM[[#This Row],[NIPNAS]],Target_CC[],COLUMN(CX$2)+9,0)</f>
        <v>0</v>
      </c>
      <c r="DM353" s="22">
        <f>Target_AM[[#This Row],[PROPORSI]]*VLOOKUP(Target_AM[[#This Row],[NIPNAS]],Target_CC[],COLUMN(CY$2)+9,0)</f>
        <v>0</v>
      </c>
      <c r="DN353" s="22">
        <f>Target_AM[[#This Row],[PROPORSI]]*VLOOKUP(Target_AM[[#This Row],[NIPNAS]],Target_CC[],COLUMN(CZ$2)+9,0)</f>
        <v>0</v>
      </c>
      <c r="DO353" s="22">
        <f>Target_AM[[#This Row],[PROPORSI]]*VLOOKUP(Target_AM[[#This Row],[NIPNAS]],Target_CC[],COLUMN(DA$2)+9,0)</f>
        <v>0</v>
      </c>
      <c r="DP353" s="22">
        <f>Target_AM[[#This Row],[PROPORSI]]*VLOOKUP(Target_AM[[#This Row],[NIPNAS]],Target_CC[],COLUMN(DB$2)+9,0)</f>
        <v>0</v>
      </c>
      <c r="DQ353" s="22">
        <f>Target_AM[[#This Row],[PROPORSI]]*VLOOKUP(Target_AM[[#This Row],[NIPNAS]],Target_CC[],COLUMN(DC$2)+9,0)</f>
        <v>0</v>
      </c>
      <c r="DR353" s="22">
        <f>Target_AM[[#This Row],[PROPORSI]]*VLOOKUP(Target_AM[[#This Row],[NIPNAS]],Target_CC[],COLUMN(DD$2)+9,0)</f>
        <v>0</v>
      </c>
      <c r="DS353" s="22">
        <f>Target_AM[[#This Row],[PROPORSI]]*VLOOKUP(Target_AM[[#This Row],[NIPNAS]],Target_CC[],COLUMN(DE$2)+9,0)</f>
        <v>0</v>
      </c>
      <c r="DT353" s="22">
        <f>Target_AM[[#This Row],[PROPORSI]]*VLOOKUP(Target_AM[[#This Row],[NIPNAS]],Target_CC[],COLUMN(DF$2)+9,0)</f>
        <v>0</v>
      </c>
      <c r="DU353" s="22">
        <f>Target_AM[[#This Row],[PROPORSI]]*VLOOKUP(Target_AM[[#This Row],[NIPNAS]],Target_CC[],COLUMN(DG$2)+9,0)</f>
        <v>0</v>
      </c>
      <c r="DV353" s="22">
        <f>Target_AM[[#This Row],[PROPORSI]]*VLOOKUP(Target_AM[[#This Row],[NIPNAS]],Target_CC[],COLUMN(DH$2)+9,0)</f>
        <v>0</v>
      </c>
      <c r="DW353" s="22">
        <f>Target_AM[[#This Row],[PROPORSI]]*VLOOKUP(Target_AM[[#This Row],[NIPNAS]],Target_CC[],COLUMN(DI$2)+9,0)</f>
        <v>0</v>
      </c>
      <c r="DX353" s="22">
        <f>Target_AM[[#This Row],[PROPORSI]]*VLOOKUP(Target_AM[[#This Row],[NIPNAS]],Target_CC[],COLUMN(DJ$2)+9,0)</f>
        <v>0</v>
      </c>
      <c r="DY353" s="22">
        <f>Target_AM[[#This Row],[PROPORSI]]*VLOOKUP(Target_AM[[#This Row],[NIPNAS]],Target_CC[],COLUMN(DK$2)+9,0)</f>
        <v>0</v>
      </c>
      <c r="DZ353" s="22">
        <f>Target_AM[[#This Row],[PROPORSI]]*VLOOKUP(Target_AM[[#This Row],[NIPNAS]],Target_CC[],COLUMN(DL$2)+9,0)</f>
        <v>0</v>
      </c>
      <c r="EA353" s="22">
        <f>Target_AM[[#This Row],[PROPORSI]]*VLOOKUP(Target_AM[[#This Row],[NIPNAS]],Target_CC[],COLUMN(DM$2)+9,0)</f>
        <v>0</v>
      </c>
    </row>
    <row r="354" spans="2:131" x14ac:dyDescent="0.3">
      <c r="B354">
        <v>405602</v>
      </c>
      <c r="C354" t="s">
        <v>1019</v>
      </c>
      <c r="D354">
        <v>1</v>
      </c>
      <c r="E354" s="8">
        <v>45658</v>
      </c>
      <c r="F354">
        <v>4608029</v>
      </c>
      <c r="G354" t="s">
        <v>707</v>
      </c>
      <c r="J354" t="s">
        <v>300</v>
      </c>
      <c r="K354" t="s">
        <v>20</v>
      </c>
      <c r="L354" t="s">
        <v>159</v>
      </c>
      <c r="M354" t="s">
        <v>29</v>
      </c>
      <c r="N354" s="23">
        <f>Target_AM[[#This Row],[PROPORSI]]*VLOOKUP(Target_AM[[#This Row],[NIPNAS]],Target_CC[],9,0)</f>
        <v>84965781.814586461</v>
      </c>
      <c r="O354" s="22">
        <f>Target_AM[[#This Row],[PROPORSI]]*VLOOKUP(Target_AM[[#This Row],[NIPNAS]],Target_CC[],COLUMN(A$2)+9,0)</f>
        <v>6215423.2698218096</v>
      </c>
      <c r="P354" s="22">
        <f>Target_AM[[#This Row],[PROPORSI]]*VLOOKUP(Target_AM[[#This Row],[NIPNAS]],Target_CC[],COLUMN(B$2)+9,0)</f>
        <v>6323977.6520285513</v>
      </c>
      <c r="Q354" s="22">
        <f>Target_AM[[#This Row],[PROPORSI]]*VLOOKUP(Target_AM[[#This Row],[NIPNAS]],Target_CC[],COLUMN(C$2)+9,0)</f>
        <v>6761119.4915884146</v>
      </c>
      <c r="R354" s="22">
        <f>Target_AM[[#This Row],[PROPORSI]]*VLOOKUP(Target_AM[[#This Row],[NIPNAS]],Target_CC[],COLUMN(D$2)+9,0)</f>
        <v>6353092.474451975</v>
      </c>
      <c r="S354" s="22">
        <f>Target_AM[[#This Row],[PROPORSI]]*VLOOKUP(Target_AM[[#This Row],[NIPNAS]],Target_CC[],COLUMN(E$2)+9,0)</f>
        <v>6675102.2614203719</v>
      </c>
      <c r="T354" s="22">
        <f>Target_AM[[#This Row],[PROPORSI]]*VLOOKUP(Target_AM[[#This Row],[NIPNAS]],Target_CC[],COLUMN(F$2)+9,0)</f>
        <v>6586055.6408251375</v>
      </c>
      <c r="U354" s="22">
        <f>Target_AM[[#This Row],[PROPORSI]]*VLOOKUP(Target_AM[[#This Row],[NIPNAS]],Target_CC[],COLUMN(G$2)+9,0)</f>
        <v>6901111.6445393478</v>
      </c>
      <c r="V354" s="22">
        <f>Target_AM[[#This Row],[PROPORSI]]*VLOOKUP(Target_AM[[#This Row],[NIPNAS]],Target_CC[],COLUMN(H$2)+9,0)</f>
        <v>6969894.3113309499</v>
      </c>
      <c r="W354" s="22">
        <f>Target_AM[[#This Row],[PROPORSI]]*VLOOKUP(Target_AM[[#This Row],[NIPNAS]],Target_CC[],COLUMN(I$2)+9,0)</f>
        <v>6880679.8416172853</v>
      </c>
      <c r="X354" s="22">
        <f>Target_AM[[#This Row],[PROPORSI]]*VLOOKUP(Target_AM[[#This Row],[NIPNAS]],Target_CC[],COLUMN(J$2)+9,0)</f>
        <v>7019108.3237930313</v>
      </c>
      <c r="Y354" s="22">
        <f>Target_AM[[#This Row],[PROPORSI]]*VLOOKUP(Target_AM[[#This Row],[NIPNAS]],Target_CC[],COLUMN(K$2)+9,0)</f>
        <v>6967894.8962391801</v>
      </c>
      <c r="Z354" s="22">
        <f>Target_AM[[#This Row],[PROPORSI]]*VLOOKUP(Target_AM[[#This Row],[NIPNAS]],Target_CC[],COLUMN(L$2)+9,0)</f>
        <v>6574340.1923439419</v>
      </c>
      <c r="AA354" s="22">
        <f>Target_AM[[#This Row],[PROPORSI]]*VLOOKUP(Target_AM[[#This Row],[NIPNAS]],Target_CC[],COLUMN(M$2)+9,0)</f>
        <v>80227800</v>
      </c>
      <c r="AB354" s="22">
        <f>Target_AM[[#This Row],[PROPORSI]]*VLOOKUP(Target_AM[[#This Row],[NIPNAS]],Target_CC[],COLUMN(N$2)+9,0)</f>
        <v>1119382.2175599695</v>
      </c>
      <c r="AC354" s="22">
        <f>Target_AM[[#This Row],[PROPORSI]]*VLOOKUP(Target_AM[[#This Row],[NIPNAS]],Target_CC[],COLUMN(O$2)+9,0)</f>
        <v>1138932.59084998</v>
      </c>
      <c r="AD354" s="22">
        <f>Target_AM[[#This Row],[PROPORSI]]*VLOOKUP(Target_AM[[#This Row],[NIPNAS]],Target_CC[],COLUMN(P$2)+9,0)</f>
        <v>1217660.745074108</v>
      </c>
      <c r="AE354" s="22">
        <f>Target_AM[[#This Row],[PROPORSI]]*VLOOKUP(Target_AM[[#This Row],[NIPNAS]],Target_CC[],COLUMN(Q$2)+9,0)</f>
        <v>1144176.0976995353</v>
      </c>
      <c r="AF354" s="22">
        <f>Target_AM[[#This Row],[PROPORSI]]*VLOOKUP(Target_AM[[#This Row],[NIPNAS]],Target_CC[],COLUMN(R$2)+9,0)</f>
        <v>1202169.2566148462</v>
      </c>
      <c r="AG354" s="22">
        <f>Target_AM[[#This Row],[PROPORSI]]*VLOOKUP(Target_AM[[#This Row],[NIPNAS]],Target_CC[],COLUMN(S$2)+9,0)</f>
        <v>1186132.1825008299</v>
      </c>
      <c r="AH354" s="22">
        <f>Target_AM[[#This Row],[PROPORSI]]*VLOOKUP(Target_AM[[#This Row],[NIPNAS]],Target_CC[],COLUMN(T$2)+9,0)</f>
        <v>1242872.9824083005</v>
      </c>
      <c r="AI354" s="22">
        <f>Target_AM[[#This Row],[PROPORSI]]*VLOOKUP(Target_AM[[#This Row],[NIPNAS]],Target_CC[],COLUMN(U$2)+9,0)</f>
        <v>1255260.5690199325</v>
      </c>
      <c r="AJ354" s="22">
        <f>Target_AM[[#This Row],[PROPORSI]]*VLOOKUP(Target_AM[[#This Row],[NIPNAS]],Target_CC[],COLUMN(V$2)+9,0)</f>
        <v>1239193.2656986285</v>
      </c>
      <c r="AK354" s="22">
        <f>Target_AM[[#This Row],[PROPORSI]]*VLOOKUP(Target_AM[[#This Row],[NIPNAS]],Target_CC[],COLUMN(W$2)+9,0)</f>
        <v>1264123.8898290412</v>
      </c>
      <c r="AL354" s="22">
        <f>Target_AM[[#This Row],[PROPORSI]]*VLOOKUP(Target_AM[[#This Row],[NIPNAS]],Target_CC[],COLUMN(X$2)+9,0)</f>
        <v>1254900.4793523285</v>
      </c>
      <c r="AM354" s="22">
        <f>Target_AM[[#This Row],[PROPORSI]]*VLOOKUP(Target_AM[[#This Row],[NIPNAS]],Target_CC[],COLUMN(Y$2)+9,0)</f>
        <v>1184022.2594704444</v>
      </c>
      <c r="AN354" s="22">
        <f>Target_AM[[#This Row],[PROPORSI]]*VLOOKUP(Target_AM[[#This Row],[NIPNAS]],Target_CC[],COLUMN(Z$2)+9,0)</f>
        <v>14448826.536077945</v>
      </c>
      <c r="AO354" s="22">
        <f>Target_AM[[#This Row],[PROPORSI]]*VLOOKUP(Target_AM[[#This Row],[NIPNAS]],Target_CC[],COLUMN(AA$2)+9,0)</f>
        <v>7334805.4873817787</v>
      </c>
      <c r="AP354" s="22">
        <f>Target_AM[[#This Row],[PROPORSI]]*VLOOKUP(Target_AM[[#This Row],[NIPNAS]],Target_CC[],COLUMN(AB$2)+9,0)</f>
        <v>7462910.2428785311</v>
      </c>
      <c r="AQ354" s="22">
        <f>Target_AM[[#This Row],[PROPORSI]]*VLOOKUP(Target_AM[[#This Row],[NIPNAS]],Target_CC[],COLUMN(AC$2)+9,0)</f>
        <v>7978780.2366625229</v>
      </c>
      <c r="AR354" s="22">
        <f>Target_AM[[#This Row],[PROPORSI]]*VLOOKUP(Target_AM[[#This Row],[NIPNAS]],Target_CC[],COLUMN(AD$2)+9,0)</f>
        <v>7497268.57215151</v>
      </c>
      <c r="AS354" s="22">
        <f>Target_AM[[#This Row],[PROPORSI]]*VLOOKUP(Target_AM[[#This Row],[NIPNAS]],Target_CC[],COLUMN(AE$2)+9,0)</f>
        <v>7877271.5180352181</v>
      </c>
      <c r="AT354" s="22">
        <f>Target_AM[[#This Row],[PROPORSI]]*VLOOKUP(Target_AM[[#This Row],[NIPNAS]],Target_CC[],COLUMN(AF$2)+9,0)</f>
        <v>7772187.8233259674</v>
      </c>
      <c r="AU354" s="22">
        <f>Target_AM[[#This Row],[PROPORSI]]*VLOOKUP(Target_AM[[#This Row],[NIPNAS]],Target_CC[],COLUMN(AG$2)+9,0)</f>
        <v>8143984.6269476488</v>
      </c>
      <c r="AV354" s="22">
        <f>Target_AM[[#This Row],[PROPORSI]]*VLOOKUP(Target_AM[[#This Row],[NIPNAS]],Target_CC[],COLUMN(AH$2)+9,0)</f>
        <v>8225154.8803508822</v>
      </c>
      <c r="AW354" s="22">
        <f>Target_AM[[#This Row],[PROPORSI]]*VLOOKUP(Target_AM[[#This Row],[NIPNAS]],Target_CC[],COLUMN(AI$2)+9,0)</f>
        <v>8119873.1073159138</v>
      </c>
      <c r="AX354" s="22">
        <f>Target_AM[[#This Row],[PROPORSI]]*VLOOKUP(Target_AM[[#This Row],[NIPNAS]],Target_CC[],COLUMN(AJ$2)+9,0)</f>
        <v>8283232.2136220727</v>
      </c>
      <c r="AY354" s="22">
        <f>Target_AM[[#This Row],[PROPORSI]]*VLOOKUP(Target_AM[[#This Row],[NIPNAS]],Target_CC[],COLUMN(AK$2)+9,0)</f>
        <v>8222795.375591509</v>
      </c>
      <c r="AZ354" s="22">
        <f>Target_AM[[#This Row],[PROPORSI]]*VLOOKUP(Target_AM[[#This Row],[NIPNAS]],Target_CC[],COLUMN(AL$2)+9,0)</f>
        <v>7758362.4518143861</v>
      </c>
      <c r="BA354" s="22">
        <f>Target_AM[[#This Row],[PROPORSI]]*VLOOKUP(Target_AM[[#This Row],[NIPNAS]],Target_CC[],COLUMN(AM$2)+9,0)</f>
        <v>94676626.536077946</v>
      </c>
      <c r="BB354" s="22">
        <f>Target_AM[[#This Row],[PROPORSI]]*VLOOKUP(Target_AM[[#This Row],[NIPNAS]],Target_CC[],COLUMN(AN$2)+9,0)</f>
        <v>9777398.6261947434</v>
      </c>
      <c r="BC354" s="22">
        <f>Target_AM[[#This Row],[PROPORSI]]*VLOOKUP(Target_AM[[#This Row],[NIPNAS]],Target_CC[],COLUMN(AO$2)+9,0)</f>
        <v>10174119.323391797</v>
      </c>
      <c r="BD354" s="22">
        <f>Target_AM[[#This Row],[PROPORSI]]*VLOOKUP(Target_AM[[#This Row],[NIPNAS]],Target_CC[],COLUMN(AP$2)+9,0)</f>
        <v>10289034.949330807</v>
      </c>
      <c r="BE354" s="22">
        <f>Target_AM[[#This Row],[PROPORSI]]*VLOOKUP(Target_AM[[#This Row],[NIPNAS]],Target_CC[],COLUMN(AQ$2)+9,0)</f>
        <v>9974899.4857750032</v>
      </c>
      <c r="BF354" s="22">
        <f>Target_AM[[#This Row],[PROPORSI]]*VLOOKUP(Target_AM[[#This Row],[NIPNAS]],Target_CC[],COLUMN(AR$2)+9,0)</f>
        <v>10488359.543305274</v>
      </c>
      <c r="BG354" s="22">
        <f>Target_AM[[#This Row],[PROPORSI]]*VLOOKUP(Target_AM[[#This Row],[NIPNAS]],Target_CC[],COLUMN(AS$2)+9,0)</f>
        <v>10423112.784169191</v>
      </c>
      <c r="BH354" s="22">
        <f>Target_AM[[#This Row],[PROPORSI]]*VLOOKUP(Target_AM[[#This Row],[NIPNAS]],Target_CC[],COLUMN(AT$2)+9,0)</f>
        <v>10763615.883973477</v>
      </c>
      <c r="BI354" s="22">
        <f>Target_AM[[#This Row],[PROPORSI]]*VLOOKUP(Target_AM[[#This Row],[NIPNAS]],Target_CC[],COLUMN(AU$2)+9,0)</f>
        <v>10914935.252995767</v>
      </c>
      <c r="BJ354" s="22">
        <f>Target_AM[[#This Row],[PROPORSI]]*VLOOKUP(Target_AM[[#This Row],[NIPNAS]],Target_CC[],COLUMN(AV$2)+9,0)</f>
        <v>10745262.120155828</v>
      </c>
      <c r="BK354" s="22">
        <f>Target_AM[[#This Row],[PROPORSI]]*VLOOKUP(Target_AM[[#This Row],[NIPNAS]],Target_CC[],COLUMN(AW$2)+9,0)</f>
        <v>10927933.782276139</v>
      </c>
      <c r="BL354" s="22">
        <f>Target_AM[[#This Row],[PROPORSI]]*VLOOKUP(Target_AM[[#This Row],[NIPNAS]],Target_CC[],COLUMN(AX$2)+9,0)</f>
        <v>11129392.525234064</v>
      </c>
      <c r="BM354" s="22">
        <f>Target_AM[[#This Row],[PROPORSI]]*VLOOKUP(Target_AM[[#This Row],[NIPNAS]],Target_CC[],COLUMN(AY$2)+9,0)</f>
        <v>10851023.298882473</v>
      </c>
      <c r="BN354" s="22">
        <f>Target_AM[[#This Row],[PROPORSI]]*VLOOKUP(Target_AM[[#This Row],[NIPNAS]],Target_CC[],COLUMN(AZ$2)+9,0)</f>
        <v>126459087.57568455</v>
      </c>
      <c r="BO354" s="22">
        <f>Target_AM[[#This Row],[PROPORSI]]*VLOOKUP(Target_AM[[#This Row],[NIPNAS]],Target_CC[],COLUMN(BA$2)+9,0)</f>
        <v>6469165</v>
      </c>
      <c r="BP354" s="22">
        <f>Target_AM[[#This Row],[PROPORSI]]*VLOOKUP(Target_AM[[#This Row],[NIPNAS]],Target_CC[],COLUMN(BB$2)+9,0)</f>
        <v>6435946</v>
      </c>
      <c r="BQ354" s="22">
        <f>Target_AM[[#This Row],[PROPORSI]]*VLOOKUP(Target_AM[[#This Row],[NIPNAS]],Target_CC[],COLUMN(BC$2)+9,0)</f>
        <v>6444299</v>
      </c>
      <c r="BR354" s="22">
        <f>Target_AM[[#This Row],[PROPORSI]]*VLOOKUP(Target_AM[[#This Row],[NIPNAS]],Target_CC[],COLUMN(BD$2)+9,0)</f>
        <v>6708100</v>
      </c>
      <c r="BS354" s="22">
        <f>Target_AM[[#This Row],[PROPORSI]]*VLOOKUP(Target_AM[[#This Row],[NIPNAS]],Target_CC[],COLUMN(BE$2)+9,0)</f>
        <v>6708100</v>
      </c>
      <c r="BT354" s="22">
        <f>Target_AM[[#This Row],[PROPORSI]]*VLOOKUP(Target_AM[[#This Row],[NIPNAS]],Target_CC[],COLUMN(BF$2)+9,0)</f>
        <v>6708100</v>
      </c>
      <c r="BU354" s="22">
        <f>Target_AM[[#This Row],[PROPORSI]]*VLOOKUP(Target_AM[[#This Row],[NIPNAS]],Target_CC[],COLUMN(BG$2)+9,0)</f>
        <v>6708100</v>
      </c>
      <c r="BV354" s="22">
        <f>Target_AM[[#This Row],[PROPORSI]]*VLOOKUP(Target_AM[[#This Row],[NIPNAS]],Target_CC[],COLUMN(BH$2)+9,0)</f>
        <v>6708100</v>
      </c>
      <c r="BW354" s="22">
        <f>Target_AM[[#This Row],[PROPORSI]]*VLOOKUP(Target_AM[[#This Row],[NIPNAS]],Target_CC[],COLUMN(BI$2)+9,0)</f>
        <v>6708100</v>
      </c>
      <c r="BX354" s="22">
        <f>Target_AM[[#This Row],[PROPORSI]]*VLOOKUP(Target_AM[[#This Row],[NIPNAS]],Target_CC[],COLUMN(BJ$2)+9,0)</f>
        <v>6708100</v>
      </c>
      <c r="BY354" s="22">
        <f>Target_AM[[#This Row],[PROPORSI]]*VLOOKUP(Target_AM[[#This Row],[NIPNAS]],Target_CC[],COLUMN(BK$2)+9,0)</f>
        <v>6708100</v>
      </c>
      <c r="BZ354" s="22">
        <f>Target_AM[[#This Row],[PROPORSI]]*VLOOKUP(Target_AM[[#This Row],[NIPNAS]],Target_CC[],COLUMN(BL$2)+9,0)</f>
        <v>6708100</v>
      </c>
      <c r="CA354" s="22">
        <f>Target_AM[[#This Row],[PROPORSI]]*VLOOKUP(Target_AM[[#This Row],[NIPNAS]],Target_CC[],COLUMN(BM$2)+9,0)</f>
        <v>79722310</v>
      </c>
      <c r="CB354" s="22">
        <f>Target_AM[[#This Row],[PROPORSI]]*VLOOKUP(Target_AM[[#This Row],[NIPNAS]],Target_CC[],COLUMN(BN$2)+9,0)</f>
        <v>0</v>
      </c>
      <c r="CC354" s="22">
        <f>Target_AM[[#This Row],[PROPORSI]]*VLOOKUP(Target_AM[[#This Row],[NIPNAS]],Target_CC[],COLUMN(BO$2)+9,0)</f>
        <v>0</v>
      </c>
      <c r="CD354" s="22">
        <f>Target_AM[[#This Row],[PROPORSI]]*VLOOKUP(Target_AM[[#This Row],[NIPNAS]],Target_CC[],COLUMN(BP$2)+9,0)</f>
        <v>0</v>
      </c>
      <c r="CE354" s="22">
        <f>Target_AM[[#This Row],[PROPORSI]]*VLOOKUP(Target_AM[[#This Row],[NIPNAS]],Target_CC[],COLUMN(BQ$2)+9,0)</f>
        <v>0</v>
      </c>
      <c r="CF354" s="22">
        <f>Target_AM[[#This Row],[PROPORSI]]*VLOOKUP(Target_AM[[#This Row],[NIPNAS]],Target_CC[],COLUMN(BR$2)+9,0)</f>
        <v>0</v>
      </c>
      <c r="CG354" s="22">
        <f>Target_AM[[#This Row],[PROPORSI]]*VLOOKUP(Target_AM[[#This Row],[NIPNAS]],Target_CC[],COLUMN(BS$2)+9,0)</f>
        <v>0</v>
      </c>
      <c r="CH354" s="22">
        <f>Target_AM[[#This Row],[PROPORSI]]*VLOOKUP(Target_AM[[#This Row],[NIPNAS]],Target_CC[],COLUMN(BT$2)+9,0)</f>
        <v>0</v>
      </c>
      <c r="CI354" s="22">
        <f>Target_AM[[#This Row],[PROPORSI]]*VLOOKUP(Target_AM[[#This Row],[NIPNAS]],Target_CC[],COLUMN(BU$2)+9,0)</f>
        <v>0</v>
      </c>
      <c r="CJ354" s="22">
        <f>Target_AM[[#This Row],[PROPORSI]]*VLOOKUP(Target_AM[[#This Row],[NIPNAS]],Target_CC[],COLUMN(BV$2)+9,0)</f>
        <v>0</v>
      </c>
      <c r="CK354" s="22">
        <f>Target_AM[[#This Row],[PROPORSI]]*VLOOKUP(Target_AM[[#This Row],[NIPNAS]],Target_CC[],COLUMN(BW$2)+9,0)</f>
        <v>0</v>
      </c>
      <c r="CL354" s="22">
        <f>Target_AM[[#This Row],[PROPORSI]]*VLOOKUP(Target_AM[[#This Row],[NIPNAS]],Target_CC[],COLUMN(BX$2)+9,0)</f>
        <v>0</v>
      </c>
      <c r="CM354" s="22">
        <f>Target_AM[[#This Row],[PROPORSI]]*VLOOKUP(Target_AM[[#This Row],[NIPNAS]],Target_CC[],COLUMN(BY$2)+9,0)</f>
        <v>0</v>
      </c>
      <c r="CN354" s="22">
        <f>Target_AM[[#This Row],[PROPORSI]]*VLOOKUP(Target_AM[[#This Row],[NIPNAS]],Target_CC[],COLUMN(BZ$2)+9,0)</f>
        <v>0</v>
      </c>
      <c r="CO354" s="22">
        <f>Target_AM[[#This Row],[PROPORSI]]*VLOOKUP(Target_AM[[#This Row],[NIPNAS]],Target_CC[],COLUMN(CA$2)+9,0)</f>
        <v>6752910</v>
      </c>
      <c r="CP354" s="22">
        <f>Target_AM[[#This Row],[PROPORSI]]*VLOOKUP(Target_AM[[#This Row],[NIPNAS]],Target_CC[],COLUMN(CB$2)+9,0)</f>
        <v>6721636</v>
      </c>
      <c r="CQ354" s="22">
        <f>Target_AM[[#This Row],[PROPORSI]]*VLOOKUP(Target_AM[[#This Row],[NIPNAS]],Target_CC[],COLUMN(CC$2)+9,0)</f>
        <v>6708100</v>
      </c>
      <c r="CR354" s="22">
        <f>Target_AM[[#This Row],[PROPORSI]]*VLOOKUP(Target_AM[[#This Row],[NIPNAS]],Target_CC[],COLUMN(CD$2)+9,0)</f>
        <v>6708100</v>
      </c>
      <c r="CS354" s="22">
        <f>Target_AM[[#This Row],[PROPORSI]]*VLOOKUP(Target_AM[[#This Row],[NIPNAS]],Target_CC[],COLUMN(CE$2)+9,0)</f>
        <v>6708100</v>
      </c>
      <c r="CT354" s="22">
        <f>Target_AM[[#This Row],[PROPORSI]]*VLOOKUP(Target_AM[[#This Row],[NIPNAS]],Target_CC[],COLUMN(CF$2)+9,0)</f>
        <v>6708100</v>
      </c>
      <c r="CU354" s="22">
        <f>Target_AM[[#This Row],[PROPORSI]]*VLOOKUP(Target_AM[[#This Row],[NIPNAS]],Target_CC[],COLUMN(CG$2)+9,0)</f>
        <v>6708100</v>
      </c>
      <c r="CV354" s="22">
        <f>Target_AM[[#This Row],[PROPORSI]]*VLOOKUP(Target_AM[[#This Row],[NIPNAS]],Target_CC[],COLUMN(CH$2)+9,0)</f>
        <v>6708100</v>
      </c>
      <c r="CW354" s="22">
        <f>Target_AM[[#This Row],[PROPORSI]]*VLOOKUP(Target_AM[[#This Row],[NIPNAS]],Target_CC[],COLUMN(CI$2)+9,0)</f>
        <v>6708100</v>
      </c>
      <c r="CX354" s="22">
        <f>Target_AM[[#This Row],[PROPORSI]]*VLOOKUP(Target_AM[[#This Row],[NIPNAS]],Target_CC[],COLUMN(CJ$2)+9,0)</f>
        <v>6708100</v>
      </c>
      <c r="CY354" s="22">
        <f>Target_AM[[#This Row],[PROPORSI]]*VLOOKUP(Target_AM[[#This Row],[NIPNAS]],Target_CC[],COLUMN(CK$2)+9,0)</f>
        <v>6708100</v>
      </c>
      <c r="CZ354" s="22">
        <f>Target_AM[[#This Row],[PROPORSI]]*VLOOKUP(Target_AM[[#This Row],[NIPNAS]],Target_CC[],COLUMN(CL$2)+9,0)</f>
        <v>6708100</v>
      </c>
      <c r="DA354" s="22">
        <f>Target_AM[[#This Row],[PROPORSI]]*VLOOKUP(Target_AM[[#This Row],[NIPNAS]],Target_CC[],COLUMN(CM$2)+9,0)</f>
        <v>80555546</v>
      </c>
      <c r="DB354" s="22">
        <f>Target_AM[[#This Row],[PROPORSI]]*VLOOKUP(Target_AM[[#This Row],[NIPNAS]],Target_CC[],COLUMN(CN$2)+9,0)</f>
        <v>0</v>
      </c>
      <c r="DC354" s="22">
        <f>Target_AM[[#This Row],[PROPORSI]]*VLOOKUP(Target_AM[[#This Row],[NIPNAS]],Target_CC[],COLUMN(CO$2)+9,0)</f>
        <v>0</v>
      </c>
      <c r="DD354" s="22">
        <f>Target_AM[[#This Row],[PROPORSI]]*VLOOKUP(Target_AM[[#This Row],[NIPNAS]],Target_CC[],COLUMN(CP$2)+9,0)</f>
        <v>0</v>
      </c>
      <c r="DE354" s="22">
        <f>Target_AM[[#This Row],[PROPORSI]]*VLOOKUP(Target_AM[[#This Row],[NIPNAS]],Target_CC[],COLUMN(CQ$2)+9,0)</f>
        <v>0</v>
      </c>
      <c r="DF354" s="22">
        <f>Target_AM[[#This Row],[PROPORSI]]*VLOOKUP(Target_AM[[#This Row],[NIPNAS]],Target_CC[],COLUMN(CR$2)+9,0)</f>
        <v>0</v>
      </c>
      <c r="DG354" s="22">
        <f>Target_AM[[#This Row],[PROPORSI]]*VLOOKUP(Target_AM[[#This Row],[NIPNAS]],Target_CC[],COLUMN(CS$2)+9,0)</f>
        <v>0</v>
      </c>
      <c r="DH354" s="22">
        <f>Target_AM[[#This Row],[PROPORSI]]*VLOOKUP(Target_AM[[#This Row],[NIPNAS]],Target_CC[],COLUMN(CT$2)+9,0)</f>
        <v>0</v>
      </c>
      <c r="DI354" s="22">
        <f>Target_AM[[#This Row],[PROPORSI]]*VLOOKUP(Target_AM[[#This Row],[NIPNAS]],Target_CC[],COLUMN(CU$2)+9,0)</f>
        <v>0</v>
      </c>
      <c r="DJ354" s="22">
        <f>Target_AM[[#This Row],[PROPORSI]]*VLOOKUP(Target_AM[[#This Row],[NIPNAS]],Target_CC[],COLUMN(CV$2)+9,0)</f>
        <v>0</v>
      </c>
      <c r="DK354" s="22">
        <f>Target_AM[[#This Row],[PROPORSI]]*VLOOKUP(Target_AM[[#This Row],[NIPNAS]],Target_CC[],COLUMN(CW$2)+9,0)</f>
        <v>0</v>
      </c>
      <c r="DL354" s="22">
        <f>Target_AM[[#This Row],[PROPORSI]]*VLOOKUP(Target_AM[[#This Row],[NIPNAS]],Target_CC[],COLUMN(CX$2)+9,0)</f>
        <v>0</v>
      </c>
      <c r="DM354" s="22">
        <f>Target_AM[[#This Row],[PROPORSI]]*VLOOKUP(Target_AM[[#This Row],[NIPNAS]],Target_CC[],COLUMN(CY$2)+9,0)</f>
        <v>0</v>
      </c>
      <c r="DN354" s="22">
        <f>Target_AM[[#This Row],[PROPORSI]]*VLOOKUP(Target_AM[[#This Row],[NIPNAS]],Target_CC[],COLUMN(CZ$2)+9,0)</f>
        <v>0</v>
      </c>
      <c r="DO354" s="22">
        <f>Target_AM[[#This Row],[PROPORSI]]*VLOOKUP(Target_AM[[#This Row],[NIPNAS]],Target_CC[],COLUMN(DA$2)+9,0)</f>
        <v>0</v>
      </c>
      <c r="DP354" s="22">
        <f>Target_AM[[#This Row],[PROPORSI]]*VLOOKUP(Target_AM[[#This Row],[NIPNAS]],Target_CC[],COLUMN(DB$2)+9,0)</f>
        <v>0</v>
      </c>
      <c r="DQ354" s="22">
        <f>Target_AM[[#This Row],[PROPORSI]]*VLOOKUP(Target_AM[[#This Row],[NIPNAS]],Target_CC[],COLUMN(DC$2)+9,0)</f>
        <v>0</v>
      </c>
      <c r="DR354" s="22">
        <f>Target_AM[[#This Row],[PROPORSI]]*VLOOKUP(Target_AM[[#This Row],[NIPNAS]],Target_CC[],COLUMN(DD$2)+9,0)</f>
        <v>0</v>
      </c>
      <c r="DS354" s="22">
        <f>Target_AM[[#This Row],[PROPORSI]]*VLOOKUP(Target_AM[[#This Row],[NIPNAS]],Target_CC[],COLUMN(DE$2)+9,0)</f>
        <v>0</v>
      </c>
      <c r="DT354" s="22">
        <f>Target_AM[[#This Row],[PROPORSI]]*VLOOKUP(Target_AM[[#This Row],[NIPNAS]],Target_CC[],COLUMN(DF$2)+9,0)</f>
        <v>0</v>
      </c>
      <c r="DU354" s="22">
        <f>Target_AM[[#This Row],[PROPORSI]]*VLOOKUP(Target_AM[[#This Row],[NIPNAS]],Target_CC[],COLUMN(DG$2)+9,0)</f>
        <v>0</v>
      </c>
      <c r="DV354" s="22">
        <f>Target_AM[[#This Row],[PROPORSI]]*VLOOKUP(Target_AM[[#This Row],[NIPNAS]],Target_CC[],COLUMN(DH$2)+9,0)</f>
        <v>0</v>
      </c>
      <c r="DW354" s="22">
        <f>Target_AM[[#This Row],[PROPORSI]]*VLOOKUP(Target_AM[[#This Row],[NIPNAS]],Target_CC[],COLUMN(DI$2)+9,0)</f>
        <v>0</v>
      </c>
      <c r="DX354" s="22">
        <f>Target_AM[[#This Row],[PROPORSI]]*VLOOKUP(Target_AM[[#This Row],[NIPNAS]],Target_CC[],COLUMN(DJ$2)+9,0)</f>
        <v>0</v>
      </c>
      <c r="DY354" s="22">
        <f>Target_AM[[#This Row],[PROPORSI]]*VLOOKUP(Target_AM[[#This Row],[NIPNAS]],Target_CC[],COLUMN(DK$2)+9,0)</f>
        <v>0</v>
      </c>
      <c r="DZ354" s="22">
        <f>Target_AM[[#This Row],[PROPORSI]]*VLOOKUP(Target_AM[[#This Row],[NIPNAS]],Target_CC[],COLUMN(DL$2)+9,0)</f>
        <v>0</v>
      </c>
      <c r="EA354" s="22">
        <f>Target_AM[[#This Row],[PROPORSI]]*VLOOKUP(Target_AM[[#This Row],[NIPNAS]],Target_CC[],COLUMN(DM$2)+9,0)</f>
        <v>0</v>
      </c>
    </row>
    <row r="355" spans="2:131" x14ac:dyDescent="0.3">
      <c r="B355">
        <v>980067</v>
      </c>
      <c r="C355" t="s">
        <v>1073</v>
      </c>
      <c r="D355">
        <v>1</v>
      </c>
      <c r="E355" s="8">
        <v>45658</v>
      </c>
      <c r="F355">
        <v>19084704</v>
      </c>
      <c r="G355" t="s">
        <v>702</v>
      </c>
      <c r="J355" t="s">
        <v>363</v>
      </c>
      <c r="K355" t="s">
        <v>25</v>
      </c>
      <c r="L355" t="s">
        <v>159</v>
      </c>
      <c r="M355" t="s">
        <v>29</v>
      </c>
      <c r="N355" s="23">
        <f>Target_AM[[#This Row],[PROPORSI]]*VLOOKUP(Target_AM[[#This Row],[NIPNAS]],Target_CC[],9,0)</f>
        <v>93672756.030476257</v>
      </c>
      <c r="O355" s="22">
        <f>Target_AM[[#This Row],[PROPORSI]]*VLOOKUP(Target_AM[[#This Row],[NIPNAS]],Target_CC[],COLUMN(A$2)+9,0)</f>
        <v>6318615</v>
      </c>
      <c r="P355" s="22">
        <f>Target_AM[[#This Row],[PROPORSI]]*VLOOKUP(Target_AM[[#This Row],[NIPNAS]],Target_CC[],COLUMN(B$2)+9,0)</f>
        <v>6318615</v>
      </c>
      <c r="Q355" s="22">
        <f>Target_AM[[#This Row],[PROPORSI]]*VLOOKUP(Target_AM[[#This Row],[NIPNAS]],Target_CC[],COLUMN(C$2)+9,0)</f>
        <v>6065870.4000000004</v>
      </c>
      <c r="R355" s="22">
        <f>Target_AM[[#This Row],[PROPORSI]]*VLOOKUP(Target_AM[[#This Row],[NIPNAS]],Target_CC[],COLUMN(D$2)+9,0)</f>
        <v>6379273.7039999999</v>
      </c>
      <c r="S355" s="22">
        <f>Target_AM[[#This Row],[PROPORSI]]*VLOOKUP(Target_AM[[#This Row],[NIPNAS]],Target_CC[],COLUMN(E$2)+9,0)</f>
        <v>6066476.98704</v>
      </c>
      <c r="T355" s="22">
        <f>Target_AM[[#This Row],[PROPORSI]]*VLOOKUP(Target_AM[[#This Row],[NIPNAS]],Target_CC[],COLUMN(F$2)+9,0)</f>
        <v>6063349.0198704004</v>
      </c>
      <c r="U355" s="22">
        <f>Target_AM[[#This Row],[PROPORSI]]*VLOOKUP(Target_AM[[#This Row],[NIPNAS]],Target_CC[],COLUMN(G$2)+9,0)</f>
        <v>7327040.7401987035</v>
      </c>
      <c r="V355" s="22">
        <f>Target_AM[[#This Row],[PROPORSI]]*VLOOKUP(Target_AM[[#This Row],[NIPNAS]],Target_CC[],COLUMN(H$2)+9,0)</f>
        <v>6391885.4074019874</v>
      </c>
      <c r="W355" s="22">
        <f>Target_AM[[#This Row],[PROPORSI]]*VLOOKUP(Target_AM[[#This Row],[NIPNAS]],Target_CC[],COLUMN(I$2)+9,0)</f>
        <v>6698464.6040740199</v>
      </c>
      <c r="X355" s="22">
        <f>Target_AM[[#This Row],[PROPORSI]]*VLOOKUP(Target_AM[[#This Row],[NIPNAS]],Target_CC[],COLUMN(J$2)+9,0)</f>
        <v>7333391.8960407395</v>
      </c>
      <c r="Y355" s="22">
        <f>Target_AM[[#This Row],[PROPORSI]]*VLOOKUP(Target_AM[[#This Row],[NIPNAS]],Target_CC[],COLUMN(K$2)+9,0)</f>
        <v>6391948.9189604074</v>
      </c>
      <c r="Z355" s="22">
        <f>Target_AM[[#This Row],[PROPORSI]]*VLOOKUP(Target_AM[[#This Row],[NIPNAS]],Target_CC[],COLUMN(L$2)+9,0)</f>
        <v>7014395.9891896052</v>
      </c>
      <c r="AA355" s="22">
        <f>Target_AM[[#This Row],[PROPORSI]]*VLOOKUP(Target_AM[[#This Row],[NIPNAS]],Target_CC[],COLUMN(M$2)+9,0)</f>
        <v>78369327.666775867</v>
      </c>
      <c r="AB355" s="22">
        <f>Target_AM[[#This Row],[PROPORSI]]*VLOOKUP(Target_AM[[#This Row],[NIPNAS]],Target_CC[],COLUMN(N$2)+9,0)</f>
        <v>142726.44917680763</v>
      </c>
      <c r="AC355" s="22">
        <f>Target_AM[[#This Row],[PROPORSI]]*VLOOKUP(Target_AM[[#This Row],[NIPNAS]],Target_CC[],COLUMN(O$2)+9,0)</f>
        <v>834946.187561578</v>
      </c>
      <c r="AD355" s="22">
        <f>Target_AM[[#This Row],[PROPORSI]]*VLOOKUP(Target_AM[[#This Row],[NIPNAS]],Target_CC[],COLUMN(P$2)+9,0)</f>
        <v>762877.69724566187</v>
      </c>
      <c r="AE355" s="22">
        <f>Target_AM[[#This Row],[PROPORSI]]*VLOOKUP(Target_AM[[#This Row],[NIPNAS]],Target_CC[],COLUMN(Q$2)+9,0)</f>
        <v>526580.27041739377</v>
      </c>
      <c r="AF355" s="22">
        <f>Target_AM[[#This Row],[PROPORSI]]*VLOOKUP(Target_AM[[#This Row],[NIPNAS]],Target_CC[],COLUMN(R$2)+9,0)</f>
        <v>711522.87622522633</v>
      </c>
      <c r="AG355" s="22">
        <f>Target_AM[[#This Row],[PROPORSI]]*VLOOKUP(Target_AM[[#This Row],[NIPNAS]],Target_CC[],COLUMN(S$2)+9,0)</f>
        <v>1028674.6982345656</v>
      </c>
      <c r="AH355" s="22">
        <f>Target_AM[[#This Row],[PROPORSI]]*VLOOKUP(Target_AM[[#This Row],[NIPNAS]],Target_CC[],COLUMN(T$2)+9,0)</f>
        <v>1210596.9703449798</v>
      </c>
      <c r="AI355" s="22">
        <f>Target_AM[[#This Row],[PROPORSI]]*VLOOKUP(Target_AM[[#This Row],[NIPNAS]],Target_CC[],COLUMN(U$2)+9,0)</f>
        <v>1337444.4545038566</v>
      </c>
      <c r="AJ355" s="22">
        <f>Target_AM[[#This Row],[PROPORSI]]*VLOOKUP(Target_AM[[#This Row],[NIPNAS]],Target_CC[],COLUMN(V$2)+9,0)</f>
        <v>1095557.5391899068</v>
      </c>
      <c r="AK355" s="22">
        <f>Target_AM[[#This Row],[PROPORSI]]*VLOOKUP(Target_AM[[#This Row],[NIPNAS]],Target_CC[],COLUMN(W$2)+9,0)</f>
        <v>1347946.2798939075</v>
      </c>
      <c r="AL355" s="22">
        <f>Target_AM[[#This Row],[PROPORSI]]*VLOOKUP(Target_AM[[#This Row],[NIPNAS]],Target_CC[],COLUMN(X$2)+9,0)</f>
        <v>1814682.2101460567</v>
      </c>
      <c r="AM355" s="22">
        <f>Target_AM[[#This Row],[PROPORSI]]*VLOOKUP(Target_AM[[#This Row],[NIPNAS]],Target_CC[],COLUMN(Y$2)+9,0)</f>
        <v>1136369.739692369</v>
      </c>
      <c r="AN355" s="22">
        <f>Target_AM[[#This Row],[PROPORSI]]*VLOOKUP(Target_AM[[#This Row],[NIPNAS]],Target_CC[],COLUMN(Z$2)+9,0)</f>
        <v>11949925.372632312</v>
      </c>
      <c r="AO355" s="22">
        <f>Target_AM[[#This Row],[PROPORSI]]*VLOOKUP(Target_AM[[#This Row],[NIPNAS]],Target_CC[],COLUMN(AA$2)+9,0)</f>
        <v>6461341.4491768079</v>
      </c>
      <c r="AP355" s="22">
        <f>Target_AM[[#This Row],[PROPORSI]]*VLOOKUP(Target_AM[[#This Row],[NIPNAS]],Target_CC[],COLUMN(AB$2)+9,0)</f>
        <v>7153561.1875615781</v>
      </c>
      <c r="AQ355" s="22">
        <f>Target_AM[[#This Row],[PROPORSI]]*VLOOKUP(Target_AM[[#This Row],[NIPNAS]],Target_CC[],COLUMN(AC$2)+9,0)</f>
        <v>6828748.0972456625</v>
      </c>
      <c r="AR355" s="22">
        <f>Target_AM[[#This Row],[PROPORSI]]*VLOOKUP(Target_AM[[#This Row],[NIPNAS]],Target_CC[],COLUMN(AD$2)+9,0)</f>
        <v>6905853.974417394</v>
      </c>
      <c r="AS355" s="22">
        <f>Target_AM[[#This Row],[PROPORSI]]*VLOOKUP(Target_AM[[#This Row],[NIPNAS]],Target_CC[],COLUMN(AE$2)+9,0)</f>
        <v>6777999.8632652266</v>
      </c>
      <c r="AT355" s="22">
        <f>Target_AM[[#This Row],[PROPORSI]]*VLOOKUP(Target_AM[[#This Row],[NIPNAS]],Target_CC[],COLUMN(AF$2)+9,0)</f>
        <v>7092023.718104966</v>
      </c>
      <c r="AU355" s="22">
        <f>Target_AM[[#This Row],[PROPORSI]]*VLOOKUP(Target_AM[[#This Row],[NIPNAS]],Target_CC[],COLUMN(AG$2)+9,0)</f>
        <v>8537637.7105436828</v>
      </c>
      <c r="AV355" s="22">
        <f>Target_AM[[#This Row],[PROPORSI]]*VLOOKUP(Target_AM[[#This Row],[NIPNAS]],Target_CC[],COLUMN(AH$2)+9,0)</f>
        <v>7729329.861905844</v>
      </c>
      <c r="AW355" s="22">
        <f>Target_AM[[#This Row],[PROPORSI]]*VLOOKUP(Target_AM[[#This Row],[NIPNAS]],Target_CC[],COLUMN(AI$2)+9,0)</f>
        <v>7794022.1432639267</v>
      </c>
      <c r="AX355" s="22">
        <f>Target_AM[[#This Row],[PROPORSI]]*VLOOKUP(Target_AM[[#This Row],[NIPNAS]],Target_CC[],COLUMN(AJ$2)+9,0)</f>
        <v>8681338.1759346463</v>
      </c>
      <c r="AY355" s="22">
        <f>Target_AM[[#This Row],[PROPORSI]]*VLOOKUP(Target_AM[[#This Row],[NIPNAS]],Target_CC[],COLUMN(AK$2)+9,0)</f>
        <v>8206631.1291064639</v>
      </c>
      <c r="AZ355" s="22">
        <f>Target_AM[[#This Row],[PROPORSI]]*VLOOKUP(Target_AM[[#This Row],[NIPNAS]],Target_CC[],COLUMN(AL$2)+9,0)</f>
        <v>8150765.7288819738</v>
      </c>
      <c r="BA355" s="22">
        <f>Target_AM[[#This Row],[PROPORSI]]*VLOOKUP(Target_AM[[#This Row],[NIPNAS]],Target_CC[],COLUMN(AM$2)+9,0)</f>
        <v>90319253.039408162</v>
      </c>
      <c r="BB355" s="22">
        <f>Target_AM[[#This Row],[PROPORSI]]*VLOOKUP(Target_AM[[#This Row],[NIPNAS]],Target_CC[],COLUMN(AN$2)+9,0)</f>
        <v>792396.75529236195</v>
      </c>
      <c r="BC355" s="22">
        <f>Target_AM[[#This Row],[PROPORSI]]*VLOOKUP(Target_AM[[#This Row],[NIPNAS]],Target_CC[],COLUMN(AO$2)+9,0)</f>
        <v>6032290.547343405</v>
      </c>
      <c r="BD355" s="22">
        <f>Target_AM[[#This Row],[PROPORSI]]*VLOOKUP(Target_AM[[#This Row],[NIPNAS]],Target_CC[],COLUMN(AP$2)+9,0)</f>
        <v>1721168.2227272117</v>
      </c>
      <c r="BE355" s="22">
        <f>Target_AM[[#This Row],[PROPORSI]]*VLOOKUP(Target_AM[[#This Row],[NIPNAS]],Target_CC[],COLUMN(AQ$2)+9,0)</f>
        <v>3730263.1812121775</v>
      </c>
      <c r="BF355" s="22">
        <f>Target_AM[[#This Row],[PROPORSI]]*VLOOKUP(Target_AM[[#This Row],[NIPNAS]],Target_CC[],COLUMN(AR$2)+9,0)</f>
        <v>4356146.5649457099</v>
      </c>
      <c r="BG355" s="22">
        <f>Target_AM[[#This Row],[PROPORSI]]*VLOOKUP(Target_AM[[#This Row],[NIPNAS]],Target_CC[],COLUMN(AS$2)+9,0)</f>
        <v>4727385.5144472579</v>
      </c>
      <c r="BH355" s="22">
        <f>Target_AM[[#This Row],[PROPORSI]]*VLOOKUP(Target_AM[[#This Row],[NIPNAS]],Target_CC[],COLUMN(AT$2)+9,0)</f>
        <v>304335.51175167295</v>
      </c>
      <c r="BI355" s="22">
        <f>Target_AM[[#This Row],[PROPORSI]]*VLOOKUP(Target_AM[[#This Row],[NIPNAS]],Target_CC[],COLUMN(AU$2)+9,0)</f>
        <v>6178364.2199487239</v>
      </c>
      <c r="BJ355" s="22">
        <f>Target_AM[[#This Row],[PROPORSI]]*VLOOKUP(Target_AM[[#This Row],[NIPNAS]],Target_CC[],COLUMN(AV$2)+9,0)</f>
        <v>2219161.1340547749</v>
      </c>
      <c r="BK355" s="22">
        <f>Target_AM[[#This Row],[PROPORSI]]*VLOOKUP(Target_AM[[#This Row],[NIPNAS]],Target_CC[],COLUMN(AW$2)+9,0)</f>
        <v>6294176.2929679696</v>
      </c>
      <c r="BL355" s="22">
        <f>Target_AM[[#This Row],[PROPORSI]]*VLOOKUP(Target_AM[[#This Row],[NIPNAS]],Target_CC[],COLUMN(AX$2)+9,0)</f>
        <v>4667404.7998496499</v>
      </c>
      <c r="BM355" s="22">
        <f>Target_AM[[#This Row],[PROPORSI]]*VLOOKUP(Target_AM[[#This Row],[NIPNAS]],Target_CC[],COLUMN(AY$2)+9,0)</f>
        <v>3677144.2621599752</v>
      </c>
      <c r="BN355" s="22">
        <f>Target_AM[[#This Row],[PROPORSI]]*VLOOKUP(Target_AM[[#This Row],[NIPNAS]],Target_CC[],COLUMN(AZ$2)+9,0)</f>
        <v>44700237.006700888</v>
      </c>
      <c r="BO355" s="22">
        <f>Target_AM[[#This Row],[PROPORSI]]*VLOOKUP(Target_AM[[#This Row],[NIPNAS]],Target_CC[],COLUMN(BA$2)+9,0)</f>
        <v>6182792</v>
      </c>
      <c r="BP355" s="22">
        <f>Target_AM[[#This Row],[PROPORSI]]*VLOOKUP(Target_AM[[#This Row],[NIPNAS]],Target_CC[],COLUMN(BB$2)+9,0)</f>
        <v>6160290</v>
      </c>
      <c r="BQ355" s="22">
        <f>Target_AM[[#This Row],[PROPORSI]]*VLOOKUP(Target_AM[[#This Row],[NIPNAS]],Target_CC[],COLUMN(BC$2)+9,0)</f>
        <v>5992400</v>
      </c>
      <c r="BR355" s="22">
        <f>Target_AM[[#This Row],[PROPORSI]]*VLOOKUP(Target_AM[[#This Row],[NIPNAS]],Target_CC[],COLUMN(BD$2)+9,0)</f>
        <v>6174700</v>
      </c>
      <c r="BS355" s="22">
        <f>Target_AM[[#This Row],[PROPORSI]]*VLOOKUP(Target_AM[[#This Row],[NIPNAS]],Target_CC[],COLUMN(BE$2)+9,0)</f>
        <v>6174700</v>
      </c>
      <c r="BT355" s="22">
        <f>Target_AM[[#This Row],[PROPORSI]]*VLOOKUP(Target_AM[[#This Row],[NIPNAS]],Target_CC[],COLUMN(BF$2)+9,0)</f>
        <v>6174700</v>
      </c>
      <c r="BU355" s="22">
        <f>Target_AM[[#This Row],[PROPORSI]]*VLOOKUP(Target_AM[[#This Row],[NIPNAS]],Target_CC[],COLUMN(BG$2)+9,0)</f>
        <v>6174700</v>
      </c>
      <c r="BV355" s="22">
        <f>Target_AM[[#This Row],[PROPORSI]]*VLOOKUP(Target_AM[[#This Row],[NIPNAS]],Target_CC[],COLUMN(BH$2)+9,0)</f>
        <v>6174700</v>
      </c>
      <c r="BW355" s="22">
        <f>Target_AM[[#This Row],[PROPORSI]]*VLOOKUP(Target_AM[[#This Row],[NIPNAS]],Target_CC[],COLUMN(BI$2)+9,0)</f>
        <v>6174700</v>
      </c>
      <c r="BX355" s="22">
        <f>Target_AM[[#This Row],[PROPORSI]]*VLOOKUP(Target_AM[[#This Row],[NIPNAS]],Target_CC[],COLUMN(BJ$2)+9,0)</f>
        <v>6174700</v>
      </c>
      <c r="BY355" s="22">
        <f>Target_AM[[#This Row],[PROPORSI]]*VLOOKUP(Target_AM[[#This Row],[NIPNAS]],Target_CC[],COLUMN(BK$2)+9,0)</f>
        <v>6174700</v>
      </c>
      <c r="BZ355" s="22">
        <f>Target_AM[[#This Row],[PROPORSI]]*VLOOKUP(Target_AM[[#This Row],[NIPNAS]],Target_CC[],COLUMN(BL$2)+9,0)</f>
        <v>6174700</v>
      </c>
      <c r="CA355" s="22">
        <f>Target_AM[[#This Row],[PROPORSI]]*VLOOKUP(Target_AM[[#This Row],[NIPNAS]],Target_CC[],COLUMN(BM$2)+9,0)</f>
        <v>73907782</v>
      </c>
      <c r="CB355" s="22">
        <f>Target_AM[[#This Row],[PROPORSI]]*VLOOKUP(Target_AM[[#This Row],[NIPNAS]],Target_CC[],COLUMN(BN$2)+9,0)</f>
        <v>0</v>
      </c>
      <c r="CC355" s="22">
        <f>Target_AM[[#This Row],[PROPORSI]]*VLOOKUP(Target_AM[[#This Row],[NIPNAS]],Target_CC[],COLUMN(BO$2)+9,0)</f>
        <v>0</v>
      </c>
      <c r="CD355" s="22">
        <f>Target_AM[[#This Row],[PROPORSI]]*VLOOKUP(Target_AM[[#This Row],[NIPNAS]],Target_CC[],COLUMN(BP$2)+9,0)</f>
        <v>0</v>
      </c>
      <c r="CE355" s="22">
        <f>Target_AM[[#This Row],[PROPORSI]]*VLOOKUP(Target_AM[[#This Row],[NIPNAS]],Target_CC[],COLUMN(BQ$2)+9,0)</f>
        <v>0</v>
      </c>
      <c r="CF355" s="22">
        <f>Target_AM[[#This Row],[PROPORSI]]*VLOOKUP(Target_AM[[#This Row],[NIPNAS]],Target_CC[],COLUMN(BR$2)+9,0)</f>
        <v>0</v>
      </c>
      <c r="CG355" s="22">
        <f>Target_AM[[#This Row],[PROPORSI]]*VLOOKUP(Target_AM[[#This Row],[NIPNAS]],Target_CC[],COLUMN(BS$2)+9,0)</f>
        <v>0</v>
      </c>
      <c r="CH355" s="22">
        <f>Target_AM[[#This Row],[PROPORSI]]*VLOOKUP(Target_AM[[#This Row],[NIPNAS]],Target_CC[],COLUMN(BT$2)+9,0)</f>
        <v>0</v>
      </c>
      <c r="CI355" s="22">
        <f>Target_AM[[#This Row],[PROPORSI]]*VLOOKUP(Target_AM[[#This Row],[NIPNAS]],Target_CC[],COLUMN(BU$2)+9,0)</f>
        <v>0</v>
      </c>
      <c r="CJ355" s="22">
        <f>Target_AM[[#This Row],[PROPORSI]]*VLOOKUP(Target_AM[[#This Row],[NIPNAS]],Target_CC[],COLUMN(BV$2)+9,0)</f>
        <v>0</v>
      </c>
      <c r="CK355" s="22">
        <f>Target_AM[[#This Row],[PROPORSI]]*VLOOKUP(Target_AM[[#This Row],[NIPNAS]],Target_CC[],COLUMN(BW$2)+9,0)</f>
        <v>0</v>
      </c>
      <c r="CL355" s="22">
        <f>Target_AM[[#This Row],[PROPORSI]]*VLOOKUP(Target_AM[[#This Row],[NIPNAS]],Target_CC[],COLUMN(BX$2)+9,0)</f>
        <v>0</v>
      </c>
      <c r="CM355" s="22">
        <f>Target_AM[[#This Row],[PROPORSI]]*VLOOKUP(Target_AM[[#This Row],[NIPNAS]],Target_CC[],COLUMN(BY$2)+9,0)</f>
        <v>0</v>
      </c>
      <c r="CN355" s="22">
        <f>Target_AM[[#This Row],[PROPORSI]]*VLOOKUP(Target_AM[[#This Row],[NIPNAS]],Target_CC[],COLUMN(BZ$2)+9,0)</f>
        <v>0</v>
      </c>
      <c r="CO355" s="22">
        <f>Target_AM[[#This Row],[PROPORSI]]*VLOOKUP(Target_AM[[#This Row],[NIPNAS]],Target_CC[],COLUMN(CA$2)+9,0)</f>
        <v>6364289</v>
      </c>
      <c r="CP355" s="22">
        <f>Target_AM[[#This Row],[PROPORSI]]*VLOOKUP(Target_AM[[#This Row],[NIPNAS]],Target_CC[],COLUMN(CB$2)+9,0)</f>
        <v>6345380</v>
      </c>
      <c r="CQ355" s="22">
        <f>Target_AM[[#This Row],[PROPORSI]]*VLOOKUP(Target_AM[[#This Row],[NIPNAS]],Target_CC[],COLUMN(CC$2)+9,0)</f>
        <v>6174700</v>
      </c>
      <c r="CR355" s="22">
        <f>Target_AM[[#This Row],[PROPORSI]]*VLOOKUP(Target_AM[[#This Row],[NIPNAS]],Target_CC[],COLUMN(CD$2)+9,0)</f>
        <v>6174700</v>
      </c>
      <c r="CS355" s="22">
        <f>Target_AM[[#This Row],[PROPORSI]]*VLOOKUP(Target_AM[[#This Row],[NIPNAS]],Target_CC[],COLUMN(CE$2)+9,0)</f>
        <v>6174700</v>
      </c>
      <c r="CT355" s="22">
        <f>Target_AM[[#This Row],[PROPORSI]]*VLOOKUP(Target_AM[[#This Row],[NIPNAS]],Target_CC[],COLUMN(CF$2)+9,0)</f>
        <v>6174700</v>
      </c>
      <c r="CU355" s="22">
        <f>Target_AM[[#This Row],[PROPORSI]]*VLOOKUP(Target_AM[[#This Row],[NIPNAS]],Target_CC[],COLUMN(CG$2)+9,0)</f>
        <v>6174700</v>
      </c>
      <c r="CV355" s="22">
        <f>Target_AM[[#This Row],[PROPORSI]]*VLOOKUP(Target_AM[[#This Row],[NIPNAS]],Target_CC[],COLUMN(CH$2)+9,0)</f>
        <v>6174700</v>
      </c>
      <c r="CW355" s="22">
        <f>Target_AM[[#This Row],[PROPORSI]]*VLOOKUP(Target_AM[[#This Row],[NIPNAS]],Target_CC[],COLUMN(CI$2)+9,0)</f>
        <v>6174700</v>
      </c>
      <c r="CX355" s="22">
        <f>Target_AM[[#This Row],[PROPORSI]]*VLOOKUP(Target_AM[[#This Row],[NIPNAS]],Target_CC[],COLUMN(CJ$2)+9,0)</f>
        <v>6174700</v>
      </c>
      <c r="CY355" s="22">
        <f>Target_AM[[#This Row],[PROPORSI]]*VLOOKUP(Target_AM[[#This Row],[NIPNAS]],Target_CC[],COLUMN(CK$2)+9,0)</f>
        <v>6174700</v>
      </c>
      <c r="CZ355" s="22">
        <f>Target_AM[[#This Row],[PROPORSI]]*VLOOKUP(Target_AM[[#This Row],[NIPNAS]],Target_CC[],COLUMN(CL$2)+9,0)</f>
        <v>6174700</v>
      </c>
      <c r="DA355" s="22">
        <f>Target_AM[[#This Row],[PROPORSI]]*VLOOKUP(Target_AM[[#This Row],[NIPNAS]],Target_CC[],COLUMN(CM$2)+9,0)</f>
        <v>74456669</v>
      </c>
      <c r="DB355" s="22">
        <f>Target_AM[[#This Row],[PROPORSI]]*VLOOKUP(Target_AM[[#This Row],[NIPNAS]],Target_CC[],COLUMN(CN$2)+9,0)</f>
        <v>0</v>
      </c>
      <c r="DC355" s="22">
        <f>Target_AM[[#This Row],[PROPORSI]]*VLOOKUP(Target_AM[[#This Row],[NIPNAS]],Target_CC[],COLUMN(CO$2)+9,0)</f>
        <v>0</v>
      </c>
      <c r="DD355" s="22">
        <f>Target_AM[[#This Row],[PROPORSI]]*VLOOKUP(Target_AM[[#This Row],[NIPNAS]],Target_CC[],COLUMN(CP$2)+9,0)</f>
        <v>0</v>
      </c>
      <c r="DE355" s="22">
        <f>Target_AM[[#This Row],[PROPORSI]]*VLOOKUP(Target_AM[[#This Row],[NIPNAS]],Target_CC[],COLUMN(CQ$2)+9,0)</f>
        <v>0</v>
      </c>
      <c r="DF355" s="22">
        <f>Target_AM[[#This Row],[PROPORSI]]*VLOOKUP(Target_AM[[#This Row],[NIPNAS]],Target_CC[],COLUMN(CR$2)+9,0)</f>
        <v>0</v>
      </c>
      <c r="DG355" s="22">
        <f>Target_AM[[#This Row],[PROPORSI]]*VLOOKUP(Target_AM[[#This Row],[NIPNAS]],Target_CC[],COLUMN(CS$2)+9,0)</f>
        <v>0</v>
      </c>
      <c r="DH355" s="22">
        <f>Target_AM[[#This Row],[PROPORSI]]*VLOOKUP(Target_AM[[#This Row],[NIPNAS]],Target_CC[],COLUMN(CT$2)+9,0)</f>
        <v>0</v>
      </c>
      <c r="DI355" s="22">
        <f>Target_AM[[#This Row],[PROPORSI]]*VLOOKUP(Target_AM[[#This Row],[NIPNAS]],Target_CC[],COLUMN(CU$2)+9,0)</f>
        <v>0</v>
      </c>
      <c r="DJ355" s="22">
        <f>Target_AM[[#This Row],[PROPORSI]]*VLOOKUP(Target_AM[[#This Row],[NIPNAS]],Target_CC[],COLUMN(CV$2)+9,0)</f>
        <v>0</v>
      </c>
      <c r="DK355" s="22">
        <f>Target_AM[[#This Row],[PROPORSI]]*VLOOKUP(Target_AM[[#This Row],[NIPNAS]],Target_CC[],COLUMN(CW$2)+9,0)</f>
        <v>0</v>
      </c>
      <c r="DL355" s="22">
        <f>Target_AM[[#This Row],[PROPORSI]]*VLOOKUP(Target_AM[[#This Row],[NIPNAS]],Target_CC[],COLUMN(CX$2)+9,0)</f>
        <v>0</v>
      </c>
      <c r="DM355" s="22">
        <f>Target_AM[[#This Row],[PROPORSI]]*VLOOKUP(Target_AM[[#This Row],[NIPNAS]],Target_CC[],COLUMN(CY$2)+9,0)</f>
        <v>0</v>
      </c>
      <c r="DN355" s="22">
        <f>Target_AM[[#This Row],[PROPORSI]]*VLOOKUP(Target_AM[[#This Row],[NIPNAS]],Target_CC[],COLUMN(CZ$2)+9,0)</f>
        <v>0</v>
      </c>
      <c r="DO355" s="22">
        <f>Target_AM[[#This Row],[PROPORSI]]*VLOOKUP(Target_AM[[#This Row],[NIPNAS]],Target_CC[],COLUMN(DA$2)+9,0)</f>
        <v>0</v>
      </c>
      <c r="DP355" s="22">
        <f>Target_AM[[#This Row],[PROPORSI]]*VLOOKUP(Target_AM[[#This Row],[NIPNAS]],Target_CC[],COLUMN(DB$2)+9,0)</f>
        <v>0</v>
      </c>
      <c r="DQ355" s="22">
        <f>Target_AM[[#This Row],[PROPORSI]]*VLOOKUP(Target_AM[[#This Row],[NIPNAS]],Target_CC[],COLUMN(DC$2)+9,0)</f>
        <v>0</v>
      </c>
      <c r="DR355" s="22">
        <f>Target_AM[[#This Row],[PROPORSI]]*VLOOKUP(Target_AM[[#This Row],[NIPNAS]],Target_CC[],COLUMN(DD$2)+9,0)</f>
        <v>0</v>
      </c>
      <c r="DS355" s="22">
        <f>Target_AM[[#This Row],[PROPORSI]]*VLOOKUP(Target_AM[[#This Row],[NIPNAS]],Target_CC[],COLUMN(DE$2)+9,0)</f>
        <v>0</v>
      </c>
      <c r="DT355" s="22">
        <f>Target_AM[[#This Row],[PROPORSI]]*VLOOKUP(Target_AM[[#This Row],[NIPNAS]],Target_CC[],COLUMN(DF$2)+9,0)</f>
        <v>0</v>
      </c>
      <c r="DU355" s="22">
        <f>Target_AM[[#This Row],[PROPORSI]]*VLOOKUP(Target_AM[[#This Row],[NIPNAS]],Target_CC[],COLUMN(DG$2)+9,0)</f>
        <v>0</v>
      </c>
      <c r="DV355" s="22">
        <f>Target_AM[[#This Row],[PROPORSI]]*VLOOKUP(Target_AM[[#This Row],[NIPNAS]],Target_CC[],COLUMN(DH$2)+9,0)</f>
        <v>0</v>
      </c>
      <c r="DW355" s="22">
        <f>Target_AM[[#This Row],[PROPORSI]]*VLOOKUP(Target_AM[[#This Row],[NIPNAS]],Target_CC[],COLUMN(DI$2)+9,0)</f>
        <v>0</v>
      </c>
      <c r="DX355" s="22">
        <f>Target_AM[[#This Row],[PROPORSI]]*VLOOKUP(Target_AM[[#This Row],[NIPNAS]],Target_CC[],COLUMN(DJ$2)+9,0)</f>
        <v>0</v>
      </c>
      <c r="DY355" s="22">
        <f>Target_AM[[#This Row],[PROPORSI]]*VLOOKUP(Target_AM[[#This Row],[NIPNAS]],Target_CC[],COLUMN(DK$2)+9,0)</f>
        <v>0</v>
      </c>
      <c r="DZ355" s="22">
        <f>Target_AM[[#This Row],[PROPORSI]]*VLOOKUP(Target_AM[[#This Row],[NIPNAS]],Target_CC[],COLUMN(DL$2)+9,0)</f>
        <v>0</v>
      </c>
      <c r="EA355" s="22">
        <f>Target_AM[[#This Row],[PROPORSI]]*VLOOKUP(Target_AM[[#This Row],[NIPNAS]],Target_CC[],COLUMN(DM$2)+9,0)</f>
        <v>0</v>
      </c>
    </row>
    <row r="356" spans="2:131" x14ac:dyDescent="0.3">
      <c r="B356">
        <v>405690</v>
      </c>
      <c r="C356" t="s">
        <v>1023</v>
      </c>
      <c r="D356">
        <v>1</v>
      </c>
      <c r="E356" s="8">
        <v>45658</v>
      </c>
      <c r="F356">
        <v>19649632</v>
      </c>
      <c r="G356" t="s">
        <v>715</v>
      </c>
      <c r="J356" t="s">
        <v>309</v>
      </c>
      <c r="K356" t="s">
        <v>25</v>
      </c>
      <c r="L356" t="s">
        <v>159</v>
      </c>
      <c r="M356" t="s">
        <v>29</v>
      </c>
      <c r="N356" s="23">
        <f>Target_AM[[#This Row],[PROPORSI]]*VLOOKUP(Target_AM[[#This Row],[NIPNAS]],Target_CC[],9,0)</f>
        <v>4096891.1181104248</v>
      </c>
      <c r="O356" s="22">
        <f>Target_AM[[#This Row],[PROPORSI]]*VLOOKUP(Target_AM[[#This Row],[NIPNAS]],Target_CC[],COLUMN(A$2)+9,0)</f>
        <v>5084329.3372727269</v>
      </c>
      <c r="P356" s="22">
        <f>Target_AM[[#This Row],[PROPORSI]]*VLOOKUP(Target_AM[[#This Row],[NIPNAS]],Target_CC[],COLUMN(B$2)+9,0)</f>
        <v>5351925.6181818172</v>
      </c>
      <c r="Q356" s="22">
        <f>Target_AM[[#This Row],[PROPORSI]]*VLOOKUP(Target_AM[[#This Row],[NIPNAS]],Target_CC[],COLUMN(C$2)+9,0)</f>
        <v>4816733.0563636357</v>
      </c>
      <c r="R356" s="22">
        <f>Target_AM[[#This Row],[PROPORSI]]*VLOOKUP(Target_AM[[#This Row],[NIPNAS]],Target_CC[],COLUMN(D$2)+9,0)</f>
        <v>4281540.4945454542</v>
      </c>
      <c r="S356" s="22">
        <f>Target_AM[[#This Row],[PROPORSI]]*VLOOKUP(Target_AM[[#This Row],[NIPNAS]],Target_CC[],COLUMN(E$2)+9,0)</f>
        <v>4549136.7754545454</v>
      </c>
      <c r="T356" s="22">
        <f>Target_AM[[#This Row],[PROPORSI]]*VLOOKUP(Target_AM[[#This Row],[NIPNAS]],Target_CC[],COLUMN(F$2)+9,0)</f>
        <v>4816733.0563636357</v>
      </c>
      <c r="U356" s="22">
        <f>Target_AM[[#This Row],[PROPORSI]]*VLOOKUP(Target_AM[[#This Row],[NIPNAS]],Target_CC[],COLUMN(G$2)+9,0)</f>
        <v>6154714.46090909</v>
      </c>
      <c r="V356" s="22">
        <f>Target_AM[[#This Row],[PROPORSI]]*VLOOKUP(Target_AM[[#This Row],[NIPNAS]],Target_CC[],COLUMN(H$2)+9,0)</f>
        <v>5619521.8990909085</v>
      </c>
      <c r="W356" s="22">
        <f>Target_AM[[#This Row],[PROPORSI]]*VLOOKUP(Target_AM[[#This Row],[NIPNAS]],Target_CC[],COLUMN(I$2)+9,0)</f>
        <v>5619521.8990909085</v>
      </c>
      <c r="X356" s="22">
        <f>Target_AM[[#This Row],[PROPORSI]]*VLOOKUP(Target_AM[[#This Row],[NIPNAS]],Target_CC[],COLUMN(J$2)+9,0)</f>
        <v>6154714.46090909</v>
      </c>
      <c r="Y356" s="22">
        <f>Target_AM[[#This Row],[PROPORSI]]*VLOOKUP(Target_AM[[#This Row],[NIPNAS]],Target_CC[],COLUMN(K$2)+9,0)</f>
        <v>5351925.6181818172</v>
      </c>
      <c r="Z356" s="22">
        <f>Target_AM[[#This Row],[PROPORSI]]*VLOOKUP(Target_AM[[#This Row],[NIPNAS]],Target_CC[],COLUMN(L$2)+9,0)</f>
        <v>5619521.8990909085</v>
      </c>
      <c r="AA356" s="22">
        <f>Target_AM[[#This Row],[PROPORSI]]*VLOOKUP(Target_AM[[#This Row],[NIPNAS]],Target_CC[],COLUMN(M$2)+9,0)</f>
        <v>63420318.575454533</v>
      </c>
      <c r="AB356" s="22">
        <f>Target_AM[[#This Row],[PROPORSI]]*VLOOKUP(Target_AM[[#This Row],[NIPNAS]],Target_CC[],COLUMN(N$2)+9,0)</f>
        <v>681315.00461561559</v>
      </c>
      <c r="AC356" s="22">
        <f>Target_AM[[#This Row],[PROPORSI]]*VLOOKUP(Target_AM[[#This Row],[NIPNAS]],Target_CC[],COLUMN(O$2)+9,0)</f>
        <v>724543.01516859955</v>
      </c>
      <c r="AD356" s="22">
        <f>Target_AM[[#This Row],[PROPORSI]]*VLOOKUP(Target_AM[[#This Row],[NIPNAS]],Target_CC[],COLUMN(P$2)+9,0)</f>
        <v>953334.75126567832</v>
      </c>
      <c r="AE356" s="22">
        <f>Target_AM[[#This Row],[PROPORSI]]*VLOOKUP(Target_AM[[#This Row],[NIPNAS]],Target_CC[],COLUMN(Q$2)+9,0)</f>
        <v>971975.71870111686</v>
      </c>
      <c r="AF356" s="22">
        <f>Target_AM[[#This Row],[PROPORSI]]*VLOOKUP(Target_AM[[#This Row],[NIPNAS]],Target_CC[],COLUMN(R$2)+9,0)</f>
        <v>1271328.0471970988</v>
      </c>
      <c r="AG356" s="22">
        <f>Target_AM[[#This Row],[PROPORSI]]*VLOOKUP(Target_AM[[#This Row],[NIPNAS]],Target_CC[],COLUMN(S$2)+9,0)</f>
        <v>1187870.4990532026</v>
      </c>
      <c r="AH356" s="22">
        <f>Target_AM[[#This Row],[PROPORSI]]*VLOOKUP(Target_AM[[#This Row],[NIPNAS]],Target_CC[],COLUMN(T$2)+9,0)</f>
        <v>1043117.2820481756</v>
      </c>
      <c r="AI356" s="22">
        <f>Target_AM[[#This Row],[PROPORSI]]*VLOOKUP(Target_AM[[#This Row],[NIPNAS]],Target_CC[],COLUMN(U$2)+9,0)</f>
        <v>1179984.9472051274</v>
      </c>
      <c r="AJ356" s="22">
        <f>Target_AM[[#This Row],[PROPORSI]]*VLOOKUP(Target_AM[[#This Row],[NIPNAS]],Target_CC[],COLUMN(V$2)+9,0)</f>
        <v>1024578.9565554536</v>
      </c>
      <c r="AK356" s="22">
        <f>Target_AM[[#This Row],[PROPORSI]]*VLOOKUP(Target_AM[[#This Row],[NIPNAS]],Target_CC[],COLUMN(W$2)+9,0)</f>
        <v>1078282.5007694</v>
      </c>
      <c r="AL356" s="22">
        <f>Target_AM[[#This Row],[PROPORSI]]*VLOOKUP(Target_AM[[#This Row],[NIPNAS]],Target_CC[],COLUMN(X$2)+9,0)</f>
        <v>1324828.0799800737</v>
      </c>
      <c r="AM356" s="22">
        <f>Target_AM[[#This Row],[PROPORSI]]*VLOOKUP(Target_AM[[#This Row],[NIPNAS]],Target_CC[],COLUMN(Y$2)+9,0)</f>
        <v>1571810.1484094274</v>
      </c>
      <c r="AN356" s="22">
        <f>Target_AM[[#This Row],[PROPORSI]]*VLOOKUP(Target_AM[[#This Row],[NIPNAS]],Target_CC[],COLUMN(Z$2)+9,0)</f>
        <v>13012968.95096897</v>
      </c>
      <c r="AO356" s="22">
        <f>Target_AM[[#This Row],[PROPORSI]]*VLOOKUP(Target_AM[[#This Row],[NIPNAS]],Target_CC[],COLUMN(AA$2)+9,0)</f>
        <v>5765644.3418883421</v>
      </c>
      <c r="AP356" s="22">
        <f>Target_AM[[#This Row],[PROPORSI]]*VLOOKUP(Target_AM[[#This Row],[NIPNAS]],Target_CC[],COLUMN(AB$2)+9,0)</f>
        <v>6076468.633350417</v>
      </c>
      <c r="AQ356" s="22">
        <f>Target_AM[[#This Row],[PROPORSI]]*VLOOKUP(Target_AM[[#This Row],[NIPNAS]],Target_CC[],COLUMN(AC$2)+9,0)</f>
        <v>5770067.8076293143</v>
      </c>
      <c r="AR356" s="22">
        <f>Target_AM[[#This Row],[PROPORSI]]*VLOOKUP(Target_AM[[#This Row],[NIPNAS]],Target_CC[],COLUMN(AD$2)+9,0)</f>
        <v>5253516.2132465709</v>
      </c>
      <c r="AS356" s="22">
        <f>Target_AM[[#This Row],[PROPORSI]]*VLOOKUP(Target_AM[[#This Row],[NIPNAS]],Target_CC[],COLUMN(AE$2)+9,0)</f>
        <v>5820464.8226516442</v>
      </c>
      <c r="AT356" s="22">
        <f>Target_AM[[#This Row],[PROPORSI]]*VLOOKUP(Target_AM[[#This Row],[NIPNAS]],Target_CC[],COLUMN(AF$2)+9,0)</f>
        <v>6004603.5554168383</v>
      </c>
      <c r="AU356" s="22">
        <f>Target_AM[[#This Row],[PROPORSI]]*VLOOKUP(Target_AM[[#This Row],[NIPNAS]],Target_CC[],COLUMN(AG$2)+9,0)</f>
        <v>7197831.742957266</v>
      </c>
      <c r="AV356" s="22">
        <f>Target_AM[[#This Row],[PROPORSI]]*VLOOKUP(Target_AM[[#This Row],[NIPNAS]],Target_CC[],COLUMN(AH$2)+9,0)</f>
        <v>6799506.8462960357</v>
      </c>
      <c r="AW356" s="22">
        <f>Target_AM[[#This Row],[PROPORSI]]*VLOOKUP(Target_AM[[#This Row],[NIPNAS]],Target_CC[],COLUMN(AI$2)+9,0)</f>
        <v>6644100.8556463625</v>
      </c>
      <c r="AX356" s="22">
        <f>Target_AM[[#This Row],[PROPORSI]]*VLOOKUP(Target_AM[[#This Row],[NIPNAS]],Target_CC[],COLUMN(AJ$2)+9,0)</f>
        <v>7232996.96167849</v>
      </c>
      <c r="AY356" s="22">
        <f>Target_AM[[#This Row],[PROPORSI]]*VLOOKUP(Target_AM[[#This Row],[NIPNAS]],Target_CC[],COLUMN(AK$2)+9,0)</f>
        <v>6676753.6981618907</v>
      </c>
      <c r="AZ356" s="22">
        <f>Target_AM[[#This Row],[PROPORSI]]*VLOOKUP(Target_AM[[#This Row],[NIPNAS]],Target_CC[],COLUMN(AL$2)+9,0)</f>
        <v>7191332.0475003356</v>
      </c>
      <c r="BA356" s="22">
        <f>Target_AM[[#This Row],[PROPORSI]]*VLOOKUP(Target_AM[[#This Row],[NIPNAS]],Target_CC[],COLUMN(AM$2)+9,0)</f>
        <v>76433287.526423514</v>
      </c>
      <c r="BB356" s="22">
        <f>Target_AM[[#This Row],[PROPORSI]]*VLOOKUP(Target_AM[[#This Row],[NIPNAS]],Target_CC[],COLUMN(AN$2)+9,0)</f>
        <v>0</v>
      </c>
      <c r="BC356" s="22">
        <f>Target_AM[[#This Row],[PROPORSI]]*VLOOKUP(Target_AM[[#This Row],[NIPNAS]],Target_CC[],COLUMN(AO$2)+9,0)</f>
        <v>0</v>
      </c>
      <c r="BD356" s="22">
        <f>Target_AM[[#This Row],[PROPORSI]]*VLOOKUP(Target_AM[[#This Row],[NIPNAS]],Target_CC[],COLUMN(AP$2)+9,0)</f>
        <v>0</v>
      </c>
      <c r="BE356" s="22">
        <f>Target_AM[[#This Row],[PROPORSI]]*VLOOKUP(Target_AM[[#This Row],[NIPNAS]],Target_CC[],COLUMN(AQ$2)+9,0)</f>
        <v>0</v>
      </c>
      <c r="BF356" s="22">
        <f>Target_AM[[#This Row],[PROPORSI]]*VLOOKUP(Target_AM[[#This Row],[NIPNAS]],Target_CC[],COLUMN(AR$2)+9,0)</f>
        <v>0</v>
      </c>
      <c r="BG356" s="22">
        <f>Target_AM[[#This Row],[PROPORSI]]*VLOOKUP(Target_AM[[#This Row],[NIPNAS]],Target_CC[],COLUMN(AS$2)+9,0)</f>
        <v>0</v>
      </c>
      <c r="BH356" s="22">
        <f>Target_AM[[#This Row],[PROPORSI]]*VLOOKUP(Target_AM[[#This Row],[NIPNAS]],Target_CC[],COLUMN(AT$2)+9,0)</f>
        <v>0</v>
      </c>
      <c r="BI356" s="22">
        <f>Target_AM[[#This Row],[PROPORSI]]*VLOOKUP(Target_AM[[#This Row],[NIPNAS]],Target_CC[],COLUMN(AU$2)+9,0)</f>
        <v>0</v>
      </c>
      <c r="BJ356" s="22">
        <f>Target_AM[[#This Row],[PROPORSI]]*VLOOKUP(Target_AM[[#This Row],[NIPNAS]],Target_CC[],COLUMN(AV$2)+9,0)</f>
        <v>0</v>
      </c>
      <c r="BK356" s="22">
        <f>Target_AM[[#This Row],[PROPORSI]]*VLOOKUP(Target_AM[[#This Row],[NIPNAS]],Target_CC[],COLUMN(AW$2)+9,0)</f>
        <v>0</v>
      </c>
      <c r="BL356" s="22">
        <f>Target_AM[[#This Row],[PROPORSI]]*VLOOKUP(Target_AM[[#This Row],[NIPNAS]],Target_CC[],COLUMN(AX$2)+9,0)</f>
        <v>0</v>
      </c>
      <c r="BM356" s="22">
        <f>Target_AM[[#This Row],[PROPORSI]]*VLOOKUP(Target_AM[[#This Row],[NIPNAS]],Target_CC[],COLUMN(AY$2)+9,0)</f>
        <v>0</v>
      </c>
      <c r="BN356" s="22">
        <f>Target_AM[[#This Row],[PROPORSI]]*VLOOKUP(Target_AM[[#This Row],[NIPNAS]],Target_CC[],COLUMN(AZ$2)+9,0)</f>
        <v>0</v>
      </c>
      <c r="BO356" s="22">
        <f>Target_AM[[#This Row],[PROPORSI]]*VLOOKUP(Target_AM[[#This Row],[NIPNAS]],Target_CC[],COLUMN(BA$2)+9,0)</f>
        <v>8052169</v>
      </c>
      <c r="BP356" s="22">
        <f>Target_AM[[#This Row],[PROPORSI]]*VLOOKUP(Target_AM[[#This Row],[NIPNAS]],Target_CC[],COLUMN(BB$2)+9,0)</f>
        <v>7982734</v>
      </c>
      <c r="BQ356" s="22">
        <f>Target_AM[[#This Row],[PROPORSI]]*VLOOKUP(Target_AM[[#This Row],[NIPNAS]],Target_CC[],COLUMN(BC$2)+9,0)</f>
        <v>8012401</v>
      </c>
      <c r="BR356" s="22">
        <f>Target_AM[[#This Row],[PROPORSI]]*VLOOKUP(Target_AM[[#This Row],[NIPNAS]],Target_CC[],COLUMN(BD$2)+9,0)</f>
        <v>8373762</v>
      </c>
      <c r="BS356" s="22">
        <f>Target_AM[[#This Row],[PROPORSI]]*VLOOKUP(Target_AM[[#This Row],[NIPNAS]],Target_CC[],COLUMN(BE$2)+9,0)</f>
        <v>8373762</v>
      </c>
      <c r="BT356" s="22">
        <f>Target_AM[[#This Row],[PROPORSI]]*VLOOKUP(Target_AM[[#This Row],[NIPNAS]],Target_CC[],COLUMN(BF$2)+9,0)</f>
        <v>8373762</v>
      </c>
      <c r="BU356" s="22">
        <f>Target_AM[[#This Row],[PROPORSI]]*VLOOKUP(Target_AM[[#This Row],[NIPNAS]],Target_CC[],COLUMN(BG$2)+9,0)</f>
        <v>8373762</v>
      </c>
      <c r="BV356" s="22">
        <f>Target_AM[[#This Row],[PROPORSI]]*VLOOKUP(Target_AM[[#This Row],[NIPNAS]],Target_CC[],COLUMN(BH$2)+9,0)</f>
        <v>8373762</v>
      </c>
      <c r="BW356" s="22">
        <f>Target_AM[[#This Row],[PROPORSI]]*VLOOKUP(Target_AM[[#This Row],[NIPNAS]],Target_CC[],COLUMN(BI$2)+9,0)</f>
        <v>8373762</v>
      </c>
      <c r="BX356" s="22">
        <f>Target_AM[[#This Row],[PROPORSI]]*VLOOKUP(Target_AM[[#This Row],[NIPNAS]],Target_CC[],COLUMN(BJ$2)+9,0)</f>
        <v>8373762</v>
      </c>
      <c r="BY356" s="22">
        <f>Target_AM[[#This Row],[PROPORSI]]*VLOOKUP(Target_AM[[#This Row],[NIPNAS]],Target_CC[],COLUMN(BK$2)+9,0)</f>
        <v>8373762</v>
      </c>
      <c r="BZ356" s="22">
        <f>Target_AM[[#This Row],[PROPORSI]]*VLOOKUP(Target_AM[[#This Row],[NIPNAS]],Target_CC[],COLUMN(BL$2)+9,0)</f>
        <v>8373762</v>
      </c>
      <c r="CA356" s="22">
        <f>Target_AM[[#This Row],[PROPORSI]]*VLOOKUP(Target_AM[[#This Row],[NIPNAS]],Target_CC[],COLUMN(BM$2)+9,0)</f>
        <v>99411162</v>
      </c>
      <c r="CB356" s="22">
        <f>Target_AM[[#This Row],[PROPORSI]]*VLOOKUP(Target_AM[[#This Row],[NIPNAS]],Target_CC[],COLUMN(BN$2)+9,0)</f>
        <v>0</v>
      </c>
      <c r="CC356" s="22">
        <f>Target_AM[[#This Row],[PROPORSI]]*VLOOKUP(Target_AM[[#This Row],[NIPNAS]],Target_CC[],COLUMN(BO$2)+9,0)</f>
        <v>0</v>
      </c>
      <c r="CD356" s="22">
        <f>Target_AM[[#This Row],[PROPORSI]]*VLOOKUP(Target_AM[[#This Row],[NIPNAS]],Target_CC[],COLUMN(BP$2)+9,0)</f>
        <v>0</v>
      </c>
      <c r="CE356" s="22">
        <f>Target_AM[[#This Row],[PROPORSI]]*VLOOKUP(Target_AM[[#This Row],[NIPNAS]],Target_CC[],COLUMN(BQ$2)+9,0)</f>
        <v>0</v>
      </c>
      <c r="CF356" s="22">
        <f>Target_AM[[#This Row],[PROPORSI]]*VLOOKUP(Target_AM[[#This Row],[NIPNAS]],Target_CC[],COLUMN(BR$2)+9,0)</f>
        <v>0</v>
      </c>
      <c r="CG356" s="22">
        <f>Target_AM[[#This Row],[PROPORSI]]*VLOOKUP(Target_AM[[#This Row],[NIPNAS]],Target_CC[],COLUMN(BS$2)+9,0)</f>
        <v>0</v>
      </c>
      <c r="CH356" s="22">
        <f>Target_AM[[#This Row],[PROPORSI]]*VLOOKUP(Target_AM[[#This Row],[NIPNAS]],Target_CC[],COLUMN(BT$2)+9,0)</f>
        <v>0</v>
      </c>
      <c r="CI356" s="22">
        <f>Target_AM[[#This Row],[PROPORSI]]*VLOOKUP(Target_AM[[#This Row],[NIPNAS]],Target_CC[],COLUMN(BU$2)+9,0)</f>
        <v>0</v>
      </c>
      <c r="CJ356" s="22">
        <f>Target_AM[[#This Row],[PROPORSI]]*VLOOKUP(Target_AM[[#This Row],[NIPNAS]],Target_CC[],COLUMN(BV$2)+9,0)</f>
        <v>0</v>
      </c>
      <c r="CK356" s="22">
        <f>Target_AM[[#This Row],[PROPORSI]]*VLOOKUP(Target_AM[[#This Row],[NIPNAS]],Target_CC[],COLUMN(BW$2)+9,0)</f>
        <v>0</v>
      </c>
      <c r="CL356" s="22">
        <f>Target_AM[[#This Row],[PROPORSI]]*VLOOKUP(Target_AM[[#This Row],[NIPNAS]],Target_CC[],COLUMN(BX$2)+9,0)</f>
        <v>0</v>
      </c>
      <c r="CM356" s="22">
        <f>Target_AM[[#This Row],[PROPORSI]]*VLOOKUP(Target_AM[[#This Row],[NIPNAS]],Target_CC[],COLUMN(BY$2)+9,0)</f>
        <v>0</v>
      </c>
      <c r="CN356" s="22">
        <f>Target_AM[[#This Row],[PROPORSI]]*VLOOKUP(Target_AM[[#This Row],[NIPNAS]],Target_CC[],COLUMN(BZ$2)+9,0)</f>
        <v>0</v>
      </c>
      <c r="CO356" s="22">
        <f>Target_AM[[#This Row],[PROPORSI]]*VLOOKUP(Target_AM[[#This Row],[NIPNAS]],Target_CC[],COLUMN(CA$2)+9,0)</f>
        <v>8406640</v>
      </c>
      <c r="CP356" s="22">
        <f>Target_AM[[#This Row],[PROPORSI]]*VLOOKUP(Target_AM[[#This Row],[NIPNAS]],Target_CC[],COLUMN(CB$2)+9,0)</f>
        <v>8394139</v>
      </c>
      <c r="CQ356" s="22">
        <f>Target_AM[[#This Row],[PROPORSI]]*VLOOKUP(Target_AM[[#This Row],[NIPNAS]],Target_CC[],COLUMN(CC$2)+9,0)</f>
        <v>8373762</v>
      </c>
      <c r="CR356" s="22">
        <f>Target_AM[[#This Row],[PROPORSI]]*VLOOKUP(Target_AM[[#This Row],[NIPNAS]],Target_CC[],COLUMN(CD$2)+9,0)</f>
        <v>8373762</v>
      </c>
      <c r="CS356" s="22">
        <f>Target_AM[[#This Row],[PROPORSI]]*VLOOKUP(Target_AM[[#This Row],[NIPNAS]],Target_CC[],COLUMN(CE$2)+9,0)</f>
        <v>8373762</v>
      </c>
      <c r="CT356" s="22">
        <f>Target_AM[[#This Row],[PROPORSI]]*VLOOKUP(Target_AM[[#This Row],[NIPNAS]],Target_CC[],COLUMN(CF$2)+9,0)</f>
        <v>8373762</v>
      </c>
      <c r="CU356" s="22">
        <f>Target_AM[[#This Row],[PROPORSI]]*VLOOKUP(Target_AM[[#This Row],[NIPNAS]],Target_CC[],COLUMN(CG$2)+9,0)</f>
        <v>8373762</v>
      </c>
      <c r="CV356" s="22">
        <f>Target_AM[[#This Row],[PROPORSI]]*VLOOKUP(Target_AM[[#This Row],[NIPNAS]],Target_CC[],COLUMN(CH$2)+9,0)</f>
        <v>8373762</v>
      </c>
      <c r="CW356" s="22">
        <f>Target_AM[[#This Row],[PROPORSI]]*VLOOKUP(Target_AM[[#This Row],[NIPNAS]],Target_CC[],COLUMN(CI$2)+9,0)</f>
        <v>8373762</v>
      </c>
      <c r="CX356" s="22">
        <f>Target_AM[[#This Row],[PROPORSI]]*VLOOKUP(Target_AM[[#This Row],[NIPNAS]],Target_CC[],COLUMN(CJ$2)+9,0)</f>
        <v>8373762</v>
      </c>
      <c r="CY356" s="22">
        <f>Target_AM[[#This Row],[PROPORSI]]*VLOOKUP(Target_AM[[#This Row],[NIPNAS]],Target_CC[],COLUMN(CK$2)+9,0)</f>
        <v>8373762</v>
      </c>
      <c r="CZ356" s="22">
        <f>Target_AM[[#This Row],[PROPORSI]]*VLOOKUP(Target_AM[[#This Row],[NIPNAS]],Target_CC[],COLUMN(CL$2)+9,0)</f>
        <v>8373762</v>
      </c>
      <c r="DA356" s="22">
        <f>Target_AM[[#This Row],[PROPORSI]]*VLOOKUP(Target_AM[[#This Row],[NIPNAS]],Target_CC[],COLUMN(CM$2)+9,0)</f>
        <v>100538399</v>
      </c>
      <c r="DB356" s="22">
        <f>Target_AM[[#This Row],[PROPORSI]]*VLOOKUP(Target_AM[[#This Row],[NIPNAS]],Target_CC[],COLUMN(CN$2)+9,0)</f>
        <v>0</v>
      </c>
      <c r="DC356" s="22">
        <f>Target_AM[[#This Row],[PROPORSI]]*VLOOKUP(Target_AM[[#This Row],[NIPNAS]],Target_CC[],COLUMN(CO$2)+9,0)</f>
        <v>0</v>
      </c>
      <c r="DD356" s="22">
        <f>Target_AM[[#This Row],[PROPORSI]]*VLOOKUP(Target_AM[[#This Row],[NIPNAS]],Target_CC[],COLUMN(CP$2)+9,0)</f>
        <v>0</v>
      </c>
      <c r="DE356" s="22">
        <f>Target_AM[[#This Row],[PROPORSI]]*VLOOKUP(Target_AM[[#This Row],[NIPNAS]],Target_CC[],COLUMN(CQ$2)+9,0)</f>
        <v>0</v>
      </c>
      <c r="DF356" s="22">
        <f>Target_AM[[#This Row],[PROPORSI]]*VLOOKUP(Target_AM[[#This Row],[NIPNAS]],Target_CC[],COLUMN(CR$2)+9,0)</f>
        <v>0</v>
      </c>
      <c r="DG356" s="22">
        <f>Target_AM[[#This Row],[PROPORSI]]*VLOOKUP(Target_AM[[#This Row],[NIPNAS]],Target_CC[],COLUMN(CS$2)+9,0)</f>
        <v>0</v>
      </c>
      <c r="DH356" s="22">
        <f>Target_AM[[#This Row],[PROPORSI]]*VLOOKUP(Target_AM[[#This Row],[NIPNAS]],Target_CC[],COLUMN(CT$2)+9,0)</f>
        <v>0</v>
      </c>
      <c r="DI356" s="22">
        <f>Target_AM[[#This Row],[PROPORSI]]*VLOOKUP(Target_AM[[#This Row],[NIPNAS]],Target_CC[],COLUMN(CU$2)+9,0)</f>
        <v>0</v>
      </c>
      <c r="DJ356" s="22">
        <f>Target_AM[[#This Row],[PROPORSI]]*VLOOKUP(Target_AM[[#This Row],[NIPNAS]],Target_CC[],COLUMN(CV$2)+9,0)</f>
        <v>0</v>
      </c>
      <c r="DK356" s="22">
        <f>Target_AM[[#This Row],[PROPORSI]]*VLOOKUP(Target_AM[[#This Row],[NIPNAS]],Target_CC[],COLUMN(CW$2)+9,0)</f>
        <v>0</v>
      </c>
      <c r="DL356" s="22">
        <f>Target_AM[[#This Row],[PROPORSI]]*VLOOKUP(Target_AM[[#This Row],[NIPNAS]],Target_CC[],COLUMN(CX$2)+9,0)</f>
        <v>0</v>
      </c>
      <c r="DM356" s="22">
        <f>Target_AM[[#This Row],[PROPORSI]]*VLOOKUP(Target_AM[[#This Row],[NIPNAS]],Target_CC[],COLUMN(CY$2)+9,0)</f>
        <v>0</v>
      </c>
      <c r="DN356" s="22">
        <f>Target_AM[[#This Row],[PROPORSI]]*VLOOKUP(Target_AM[[#This Row],[NIPNAS]],Target_CC[],COLUMN(CZ$2)+9,0)</f>
        <v>0</v>
      </c>
      <c r="DO356" s="22">
        <f>Target_AM[[#This Row],[PROPORSI]]*VLOOKUP(Target_AM[[#This Row],[NIPNAS]],Target_CC[],COLUMN(DA$2)+9,0)</f>
        <v>0</v>
      </c>
      <c r="DP356" s="22">
        <f>Target_AM[[#This Row],[PROPORSI]]*VLOOKUP(Target_AM[[#This Row],[NIPNAS]],Target_CC[],COLUMN(DB$2)+9,0)</f>
        <v>0</v>
      </c>
      <c r="DQ356" s="22">
        <f>Target_AM[[#This Row],[PROPORSI]]*VLOOKUP(Target_AM[[#This Row],[NIPNAS]],Target_CC[],COLUMN(DC$2)+9,0)</f>
        <v>0</v>
      </c>
      <c r="DR356" s="22">
        <f>Target_AM[[#This Row],[PROPORSI]]*VLOOKUP(Target_AM[[#This Row],[NIPNAS]],Target_CC[],COLUMN(DD$2)+9,0)</f>
        <v>0</v>
      </c>
      <c r="DS356" s="22">
        <f>Target_AM[[#This Row],[PROPORSI]]*VLOOKUP(Target_AM[[#This Row],[NIPNAS]],Target_CC[],COLUMN(DE$2)+9,0)</f>
        <v>0</v>
      </c>
      <c r="DT356" s="22">
        <f>Target_AM[[#This Row],[PROPORSI]]*VLOOKUP(Target_AM[[#This Row],[NIPNAS]],Target_CC[],COLUMN(DF$2)+9,0)</f>
        <v>0</v>
      </c>
      <c r="DU356" s="22">
        <f>Target_AM[[#This Row],[PROPORSI]]*VLOOKUP(Target_AM[[#This Row],[NIPNAS]],Target_CC[],COLUMN(DG$2)+9,0)</f>
        <v>0</v>
      </c>
      <c r="DV356" s="22">
        <f>Target_AM[[#This Row],[PROPORSI]]*VLOOKUP(Target_AM[[#This Row],[NIPNAS]],Target_CC[],COLUMN(DH$2)+9,0)</f>
        <v>0</v>
      </c>
      <c r="DW356" s="22">
        <f>Target_AM[[#This Row],[PROPORSI]]*VLOOKUP(Target_AM[[#This Row],[NIPNAS]],Target_CC[],COLUMN(DI$2)+9,0)</f>
        <v>0</v>
      </c>
      <c r="DX356" s="22">
        <f>Target_AM[[#This Row],[PROPORSI]]*VLOOKUP(Target_AM[[#This Row],[NIPNAS]],Target_CC[],COLUMN(DJ$2)+9,0)</f>
        <v>0</v>
      </c>
      <c r="DY356" s="22">
        <f>Target_AM[[#This Row],[PROPORSI]]*VLOOKUP(Target_AM[[#This Row],[NIPNAS]],Target_CC[],COLUMN(DK$2)+9,0)</f>
        <v>0</v>
      </c>
      <c r="DZ356" s="22">
        <f>Target_AM[[#This Row],[PROPORSI]]*VLOOKUP(Target_AM[[#This Row],[NIPNAS]],Target_CC[],COLUMN(DL$2)+9,0)</f>
        <v>0</v>
      </c>
      <c r="EA356" s="22">
        <f>Target_AM[[#This Row],[PROPORSI]]*VLOOKUP(Target_AM[[#This Row],[NIPNAS]],Target_CC[],COLUMN(DM$2)+9,0)</f>
        <v>0</v>
      </c>
    </row>
    <row r="357" spans="2:131" x14ac:dyDescent="0.3">
      <c r="B357">
        <v>403613</v>
      </c>
      <c r="C357" t="s">
        <v>1003</v>
      </c>
      <c r="D357">
        <v>1</v>
      </c>
      <c r="E357" s="8">
        <v>45658</v>
      </c>
      <c r="F357">
        <v>10274579</v>
      </c>
      <c r="G357" t="s">
        <v>691</v>
      </c>
      <c r="J357" t="s">
        <v>309</v>
      </c>
      <c r="K357" t="s">
        <v>25</v>
      </c>
      <c r="L357" t="s">
        <v>159</v>
      </c>
      <c r="M357" t="s">
        <v>29</v>
      </c>
      <c r="N357" s="23">
        <f>Target_AM[[#This Row],[PROPORSI]]*VLOOKUP(Target_AM[[#This Row],[NIPNAS]],Target_CC[],9,0)</f>
        <v>83705036.305333197</v>
      </c>
      <c r="O357" s="22">
        <f>Target_AM[[#This Row],[PROPORSI]]*VLOOKUP(Target_AM[[#This Row],[NIPNAS]],Target_CC[],COLUMN(A$2)+9,0)</f>
        <v>3292545.4695454547</v>
      </c>
      <c r="P357" s="22">
        <f>Target_AM[[#This Row],[PROPORSI]]*VLOOKUP(Target_AM[[#This Row],[NIPNAS]],Target_CC[],COLUMN(B$2)+9,0)</f>
        <v>3465837.3363636364</v>
      </c>
      <c r="Q357" s="22">
        <f>Target_AM[[#This Row],[PROPORSI]]*VLOOKUP(Target_AM[[#This Row],[NIPNAS]],Target_CC[],COLUMN(C$2)+9,0)</f>
        <v>3119253.6027272725</v>
      </c>
      <c r="R357" s="22">
        <f>Target_AM[[#This Row],[PROPORSI]]*VLOOKUP(Target_AM[[#This Row],[NIPNAS]],Target_CC[],COLUMN(D$2)+9,0)</f>
        <v>2772669.8690909091</v>
      </c>
      <c r="S357" s="22">
        <f>Target_AM[[#This Row],[PROPORSI]]*VLOOKUP(Target_AM[[#This Row],[NIPNAS]],Target_CC[],COLUMN(E$2)+9,0)</f>
        <v>2945961.7359090908</v>
      </c>
      <c r="T357" s="22">
        <f>Target_AM[[#This Row],[PROPORSI]]*VLOOKUP(Target_AM[[#This Row],[NIPNAS]],Target_CC[],COLUMN(F$2)+9,0)</f>
        <v>3119253.6027272725</v>
      </c>
      <c r="U357" s="22">
        <f>Target_AM[[#This Row],[PROPORSI]]*VLOOKUP(Target_AM[[#This Row],[NIPNAS]],Target_CC[],COLUMN(G$2)+9,0)</f>
        <v>3985712.936818182</v>
      </c>
      <c r="V357" s="22">
        <f>Target_AM[[#This Row],[PROPORSI]]*VLOOKUP(Target_AM[[#This Row],[NIPNAS]],Target_CC[],COLUMN(H$2)+9,0)</f>
        <v>3639129.2031818181</v>
      </c>
      <c r="W357" s="22">
        <f>Target_AM[[#This Row],[PROPORSI]]*VLOOKUP(Target_AM[[#This Row],[NIPNAS]],Target_CC[],COLUMN(I$2)+9,0)</f>
        <v>3639129.2031818181</v>
      </c>
      <c r="X357" s="22">
        <f>Target_AM[[#This Row],[PROPORSI]]*VLOOKUP(Target_AM[[#This Row],[NIPNAS]],Target_CC[],COLUMN(J$2)+9,0)</f>
        <v>3985712.936818182</v>
      </c>
      <c r="Y357" s="22">
        <f>Target_AM[[#This Row],[PROPORSI]]*VLOOKUP(Target_AM[[#This Row],[NIPNAS]],Target_CC[],COLUMN(K$2)+9,0)</f>
        <v>3465837.3363636364</v>
      </c>
      <c r="Z357" s="22">
        <f>Target_AM[[#This Row],[PROPORSI]]*VLOOKUP(Target_AM[[#This Row],[NIPNAS]],Target_CC[],COLUMN(L$2)+9,0)</f>
        <v>3639129.2031818181</v>
      </c>
      <c r="AA357" s="22">
        <f>Target_AM[[#This Row],[PROPORSI]]*VLOOKUP(Target_AM[[#This Row],[NIPNAS]],Target_CC[],COLUMN(M$2)+9,0)</f>
        <v>41070172.435909092</v>
      </c>
      <c r="AB357" s="22">
        <f>Target_AM[[#This Row],[PROPORSI]]*VLOOKUP(Target_AM[[#This Row],[NIPNAS]],Target_CC[],COLUMN(N$2)+9,0)</f>
        <v>441210.72475289099</v>
      </c>
      <c r="AC357" s="22">
        <f>Target_AM[[#This Row],[PROPORSI]]*VLOOKUP(Target_AM[[#This Row],[NIPNAS]],Target_CC[],COLUMN(O$2)+9,0)</f>
        <v>469204.62146219384</v>
      </c>
      <c r="AD357" s="22">
        <f>Target_AM[[#This Row],[PROPORSI]]*VLOOKUP(Target_AM[[#This Row],[NIPNAS]],Target_CC[],COLUMN(P$2)+9,0)</f>
        <v>617367.17038156732</v>
      </c>
      <c r="AE357" s="22">
        <f>Target_AM[[#This Row],[PROPORSI]]*VLOOKUP(Target_AM[[#This Row],[NIPNAS]],Target_CC[],COLUMN(Q$2)+9,0)</f>
        <v>629438.81814591528</v>
      </c>
      <c r="AF357" s="22">
        <f>Target_AM[[#This Row],[PROPORSI]]*VLOOKUP(Target_AM[[#This Row],[NIPNAS]],Target_CC[],COLUMN(R$2)+9,0)</f>
        <v>823295.48784702236</v>
      </c>
      <c r="AG357" s="22">
        <f>Target_AM[[#This Row],[PROPORSI]]*VLOOKUP(Target_AM[[#This Row],[NIPNAS]],Target_CC[],COLUMN(S$2)+9,0)</f>
        <v>769249.46647186973</v>
      </c>
      <c r="AH357" s="22">
        <f>Target_AM[[#This Row],[PROPORSI]]*VLOOKUP(Target_AM[[#This Row],[NIPNAS]],Target_CC[],COLUMN(T$2)+9,0)</f>
        <v>675509.16814814101</v>
      </c>
      <c r="AI357" s="22">
        <f>Target_AM[[#This Row],[PROPORSI]]*VLOOKUP(Target_AM[[#This Row],[NIPNAS]],Target_CC[],COLUMN(U$2)+9,0)</f>
        <v>764142.88578247407</v>
      </c>
      <c r="AJ357" s="22">
        <f>Target_AM[[#This Row],[PROPORSI]]*VLOOKUP(Target_AM[[#This Row],[NIPNAS]],Target_CC[],COLUMN(V$2)+9,0)</f>
        <v>663503.98996927007</v>
      </c>
      <c r="AK357" s="22">
        <f>Target_AM[[#This Row],[PROPORSI]]*VLOOKUP(Target_AM[[#This Row],[NIPNAS]],Target_CC[],COLUMN(W$2)+9,0)</f>
        <v>698281.70586267277</v>
      </c>
      <c r="AL357" s="22">
        <f>Target_AM[[#This Row],[PROPORSI]]*VLOOKUP(Target_AM[[#This Row],[NIPNAS]],Target_CC[],COLUMN(X$2)+9,0)</f>
        <v>857941.41238789947</v>
      </c>
      <c r="AM357" s="22">
        <f>Target_AM[[#This Row],[PROPORSI]]*VLOOKUP(Target_AM[[#This Row],[NIPNAS]],Target_CC[],COLUMN(Y$2)+9,0)</f>
        <v>1017883.7836470833</v>
      </c>
      <c r="AN357" s="22">
        <f>Target_AM[[#This Row],[PROPORSI]]*VLOOKUP(Target_AM[[#This Row],[NIPNAS]],Target_CC[],COLUMN(Z$2)+9,0)</f>
        <v>8427029.2348590009</v>
      </c>
      <c r="AO357" s="22">
        <f>Target_AM[[#This Row],[PROPORSI]]*VLOOKUP(Target_AM[[#This Row],[NIPNAS]],Target_CC[],COLUMN(AA$2)+9,0)</f>
        <v>3733756.1942983456</v>
      </c>
      <c r="AP357" s="22">
        <f>Target_AM[[#This Row],[PROPORSI]]*VLOOKUP(Target_AM[[#This Row],[NIPNAS]],Target_CC[],COLUMN(AB$2)+9,0)</f>
        <v>3935041.9578258302</v>
      </c>
      <c r="AQ357" s="22">
        <f>Target_AM[[#This Row],[PROPORSI]]*VLOOKUP(Target_AM[[#This Row],[NIPNAS]],Target_CC[],COLUMN(AC$2)+9,0)</f>
        <v>3736620.77310884</v>
      </c>
      <c r="AR357" s="22">
        <f>Target_AM[[#This Row],[PROPORSI]]*VLOOKUP(Target_AM[[#This Row],[NIPNAS]],Target_CC[],COLUMN(AD$2)+9,0)</f>
        <v>3402108.6872368245</v>
      </c>
      <c r="AS357" s="22">
        <f>Target_AM[[#This Row],[PROPORSI]]*VLOOKUP(Target_AM[[#This Row],[NIPNAS]],Target_CC[],COLUMN(AE$2)+9,0)</f>
        <v>3769257.2237561131</v>
      </c>
      <c r="AT357" s="22">
        <f>Target_AM[[#This Row],[PROPORSI]]*VLOOKUP(Target_AM[[#This Row],[NIPNAS]],Target_CC[],COLUMN(AF$2)+9,0)</f>
        <v>3888503.069199142</v>
      </c>
      <c r="AU357" s="22">
        <f>Target_AM[[#This Row],[PROPORSI]]*VLOOKUP(Target_AM[[#This Row],[NIPNAS]],Target_CC[],COLUMN(AG$2)+9,0)</f>
        <v>4661222.1049663229</v>
      </c>
      <c r="AV357" s="22">
        <f>Target_AM[[#This Row],[PROPORSI]]*VLOOKUP(Target_AM[[#This Row],[NIPNAS]],Target_CC[],COLUMN(AH$2)+9,0)</f>
        <v>4403272.0889642918</v>
      </c>
      <c r="AW357" s="22">
        <f>Target_AM[[#This Row],[PROPORSI]]*VLOOKUP(Target_AM[[#This Row],[NIPNAS]],Target_CC[],COLUMN(AI$2)+9,0)</f>
        <v>4302633.1931510884</v>
      </c>
      <c r="AX357" s="22">
        <f>Target_AM[[#This Row],[PROPORSI]]*VLOOKUP(Target_AM[[#This Row],[NIPNAS]],Target_CC[],COLUMN(AJ$2)+9,0)</f>
        <v>4683994.6426808545</v>
      </c>
      <c r="AY357" s="22">
        <f>Target_AM[[#This Row],[PROPORSI]]*VLOOKUP(Target_AM[[#This Row],[NIPNAS]],Target_CC[],COLUMN(AK$2)+9,0)</f>
        <v>4323778.748751536</v>
      </c>
      <c r="AZ357" s="22">
        <f>Target_AM[[#This Row],[PROPORSI]]*VLOOKUP(Target_AM[[#This Row],[NIPNAS]],Target_CC[],COLUMN(AL$2)+9,0)</f>
        <v>4657012.9868289018</v>
      </c>
      <c r="BA357" s="22">
        <f>Target_AM[[#This Row],[PROPORSI]]*VLOOKUP(Target_AM[[#This Row],[NIPNAS]],Target_CC[],COLUMN(AM$2)+9,0)</f>
        <v>49497201.67076809</v>
      </c>
      <c r="BB357" s="22">
        <f>Target_AM[[#This Row],[PROPORSI]]*VLOOKUP(Target_AM[[#This Row],[NIPNAS]],Target_CC[],COLUMN(AN$2)+9,0)</f>
        <v>0</v>
      </c>
      <c r="BC357" s="22">
        <f>Target_AM[[#This Row],[PROPORSI]]*VLOOKUP(Target_AM[[#This Row],[NIPNAS]],Target_CC[],COLUMN(AO$2)+9,0)</f>
        <v>0</v>
      </c>
      <c r="BD357" s="22">
        <f>Target_AM[[#This Row],[PROPORSI]]*VLOOKUP(Target_AM[[#This Row],[NIPNAS]],Target_CC[],COLUMN(AP$2)+9,0)</f>
        <v>0</v>
      </c>
      <c r="BE357" s="22">
        <f>Target_AM[[#This Row],[PROPORSI]]*VLOOKUP(Target_AM[[#This Row],[NIPNAS]],Target_CC[],COLUMN(AQ$2)+9,0)</f>
        <v>0</v>
      </c>
      <c r="BF357" s="22">
        <f>Target_AM[[#This Row],[PROPORSI]]*VLOOKUP(Target_AM[[#This Row],[NIPNAS]],Target_CC[],COLUMN(AR$2)+9,0)</f>
        <v>0</v>
      </c>
      <c r="BG357" s="22">
        <f>Target_AM[[#This Row],[PROPORSI]]*VLOOKUP(Target_AM[[#This Row],[NIPNAS]],Target_CC[],COLUMN(AS$2)+9,0)</f>
        <v>0</v>
      </c>
      <c r="BH357" s="22">
        <f>Target_AM[[#This Row],[PROPORSI]]*VLOOKUP(Target_AM[[#This Row],[NIPNAS]],Target_CC[],COLUMN(AT$2)+9,0)</f>
        <v>0</v>
      </c>
      <c r="BI357" s="22">
        <f>Target_AM[[#This Row],[PROPORSI]]*VLOOKUP(Target_AM[[#This Row],[NIPNAS]],Target_CC[],COLUMN(AU$2)+9,0)</f>
        <v>0</v>
      </c>
      <c r="BJ357" s="22">
        <f>Target_AM[[#This Row],[PROPORSI]]*VLOOKUP(Target_AM[[#This Row],[NIPNAS]],Target_CC[],COLUMN(AV$2)+9,0)</f>
        <v>0</v>
      </c>
      <c r="BK357" s="22">
        <f>Target_AM[[#This Row],[PROPORSI]]*VLOOKUP(Target_AM[[#This Row],[NIPNAS]],Target_CC[],COLUMN(AW$2)+9,0)</f>
        <v>0</v>
      </c>
      <c r="BL357" s="22">
        <f>Target_AM[[#This Row],[PROPORSI]]*VLOOKUP(Target_AM[[#This Row],[NIPNAS]],Target_CC[],COLUMN(AX$2)+9,0)</f>
        <v>0</v>
      </c>
      <c r="BM357" s="22">
        <f>Target_AM[[#This Row],[PROPORSI]]*VLOOKUP(Target_AM[[#This Row],[NIPNAS]],Target_CC[],COLUMN(AY$2)+9,0)</f>
        <v>0</v>
      </c>
      <c r="BN357" s="22">
        <f>Target_AM[[#This Row],[PROPORSI]]*VLOOKUP(Target_AM[[#This Row],[NIPNAS]],Target_CC[],COLUMN(AZ$2)+9,0)</f>
        <v>0</v>
      </c>
      <c r="BO357" s="22">
        <f>Target_AM[[#This Row],[PROPORSI]]*VLOOKUP(Target_AM[[#This Row],[NIPNAS]],Target_CC[],COLUMN(BA$2)+9,0)</f>
        <v>3942396</v>
      </c>
      <c r="BP357" s="22">
        <f>Target_AM[[#This Row],[PROPORSI]]*VLOOKUP(Target_AM[[#This Row],[NIPNAS]],Target_CC[],COLUMN(BB$2)+9,0)</f>
        <v>3696805</v>
      </c>
      <c r="BQ357" s="22">
        <f>Target_AM[[#This Row],[PROPORSI]]*VLOOKUP(Target_AM[[#This Row],[NIPNAS]],Target_CC[],COLUMN(BC$2)+9,0)</f>
        <v>3696000</v>
      </c>
      <c r="BR357" s="22">
        <f>Target_AM[[#This Row],[PROPORSI]]*VLOOKUP(Target_AM[[#This Row],[NIPNAS]],Target_CC[],COLUMN(BD$2)+9,0)</f>
        <v>4713684</v>
      </c>
      <c r="BS357" s="22">
        <f>Target_AM[[#This Row],[PROPORSI]]*VLOOKUP(Target_AM[[#This Row],[NIPNAS]],Target_CC[],COLUMN(BE$2)+9,0)</f>
        <v>4713684</v>
      </c>
      <c r="BT357" s="22">
        <f>Target_AM[[#This Row],[PROPORSI]]*VLOOKUP(Target_AM[[#This Row],[NIPNAS]],Target_CC[],COLUMN(BF$2)+9,0)</f>
        <v>4713684</v>
      </c>
      <c r="BU357" s="22">
        <f>Target_AM[[#This Row],[PROPORSI]]*VLOOKUP(Target_AM[[#This Row],[NIPNAS]],Target_CC[],COLUMN(BG$2)+9,0)</f>
        <v>4713684</v>
      </c>
      <c r="BV357" s="22">
        <f>Target_AM[[#This Row],[PROPORSI]]*VLOOKUP(Target_AM[[#This Row],[NIPNAS]],Target_CC[],COLUMN(BH$2)+9,0)</f>
        <v>4713684</v>
      </c>
      <c r="BW357" s="22">
        <f>Target_AM[[#This Row],[PROPORSI]]*VLOOKUP(Target_AM[[#This Row],[NIPNAS]],Target_CC[],COLUMN(BI$2)+9,0)</f>
        <v>4713684</v>
      </c>
      <c r="BX357" s="22">
        <f>Target_AM[[#This Row],[PROPORSI]]*VLOOKUP(Target_AM[[#This Row],[NIPNAS]],Target_CC[],COLUMN(BJ$2)+9,0)</f>
        <v>4713684</v>
      </c>
      <c r="BY357" s="22">
        <f>Target_AM[[#This Row],[PROPORSI]]*VLOOKUP(Target_AM[[#This Row],[NIPNAS]],Target_CC[],COLUMN(BK$2)+9,0)</f>
        <v>4713684</v>
      </c>
      <c r="BZ357" s="22">
        <f>Target_AM[[#This Row],[PROPORSI]]*VLOOKUP(Target_AM[[#This Row],[NIPNAS]],Target_CC[],COLUMN(BL$2)+9,0)</f>
        <v>4713684</v>
      </c>
      <c r="CA357" s="22">
        <f>Target_AM[[#This Row],[PROPORSI]]*VLOOKUP(Target_AM[[#This Row],[NIPNAS]],Target_CC[],COLUMN(BM$2)+9,0)</f>
        <v>53758357</v>
      </c>
      <c r="CB357" s="22">
        <f>Target_AM[[#This Row],[PROPORSI]]*VLOOKUP(Target_AM[[#This Row],[NIPNAS]],Target_CC[],COLUMN(BN$2)+9,0)</f>
        <v>0</v>
      </c>
      <c r="CC357" s="22">
        <f>Target_AM[[#This Row],[PROPORSI]]*VLOOKUP(Target_AM[[#This Row],[NIPNAS]],Target_CC[],COLUMN(BO$2)+9,0)</f>
        <v>0</v>
      </c>
      <c r="CD357" s="22">
        <f>Target_AM[[#This Row],[PROPORSI]]*VLOOKUP(Target_AM[[#This Row],[NIPNAS]],Target_CC[],COLUMN(BP$2)+9,0)</f>
        <v>0</v>
      </c>
      <c r="CE357" s="22">
        <f>Target_AM[[#This Row],[PROPORSI]]*VLOOKUP(Target_AM[[#This Row],[NIPNAS]],Target_CC[],COLUMN(BQ$2)+9,0)</f>
        <v>0</v>
      </c>
      <c r="CF357" s="22">
        <f>Target_AM[[#This Row],[PROPORSI]]*VLOOKUP(Target_AM[[#This Row],[NIPNAS]],Target_CC[],COLUMN(BR$2)+9,0)</f>
        <v>0</v>
      </c>
      <c r="CG357" s="22">
        <f>Target_AM[[#This Row],[PROPORSI]]*VLOOKUP(Target_AM[[#This Row],[NIPNAS]],Target_CC[],COLUMN(BS$2)+9,0)</f>
        <v>0</v>
      </c>
      <c r="CH357" s="22">
        <f>Target_AM[[#This Row],[PROPORSI]]*VLOOKUP(Target_AM[[#This Row],[NIPNAS]],Target_CC[],COLUMN(BT$2)+9,0)</f>
        <v>0</v>
      </c>
      <c r="CI357" s="22">
        <f>Target_AM[[#This Row],[PROPORSI]]*VLOOKUP(Target_AM[[#This Row],[NIPNAS]],Target_CC[],COLUMN(BU$2)+9,0)</f>
        <v>0</v>
      </c>
      <c r="CJ357" s="22">
        <f>Target_AM[[#This Row],[PROPORSI]]*VLOOKUP(Target_AM[[#This Row],[NIPNAS]],Target_CC[],COLUMN(BV$2)+9,0)</f>
        <v>0</v>
      </c>
      <c r="CK357" s="22">
        <f>Target_AM[[#This Row],[PROPORSI]]*VLOOKUP(Target_AM[[#This Row],[NIPNAS]],Target_CC[],COLUMN(BW$2)+9,0)</f>
        <v>0</v>
      </c>
      <c r="CL357" s="22">
        <f>Target_AM[[#This Row],[PROPORSI]]*VLOOKUP(Target_AM[[#This Row],[NIPNAS]],Target_CC[],COLUMN(BX$2)+9,0)</f>
        <v>0</v>
      </c>
      <c r="CM357" s="22">
        <f>Target_AM[[#This Row],[PROPORSI]]*VLOOKUP(Target_AM[[#This Row],[NIPNAS]],Target_CC[],COLUMN(BY$2)+9,0)</f>
        <v>0</v>
      </c>
      <c r="CN357" s="22">
        <f>Target_AM[[#This Row],[PROPORSI]]*VLOOKUP(Target_AM[[#This Row],[NIPNAS]],Target_CC[],COLUMN(BZ$2)+9,0)</f>
        <v>0</v>
      </c>
      <c r="CO357" s="22">
        <f>Target_AM[[#This Row],[PROPORSI]]*VLOOKUP(Target_AM[[#This Row],[NIPNAS]],Target_CC[],COLUMN(CA$2)+9,0)</f>
        <v>4991787</v>
      </c>
      <c r="CP357" s="22">
        <f>Target_AM[[#This Row],[PROPORSI]]*VLOOKUP(Target_AM[[#This Row],[NIPNAS]],Target_CC[],COLUMN(CB$2)+9,0)</f>
        <v>4667914</v>
      </c>
      <c r="CQ357" s="22">
        <f>Target_AM[[#This Row],[PROPORSI]]*VLOOKUP(Target_AM[[#This Row],[NIPNAS]],Target_CC[],COLUMN(CC$2)+9,0)</f>
        <v>4713684</v>
      </c>
      <c r="CR357" s="22">
        <f>Target_AM[[#This Row],[PROPORSI]]*VLOOKUP(Target_AM[[#This Row],[NIPNAS]],Target_CC[],COLUMN(CD$2)+9,0)</f>
        <v>4713684</v>
      </c>
      <c r="CS357" s="22">
        <f>Target_AM[[#This Row],[PROPORSI]]*VLOOKUP(Target_AM[[#This Row],[NIPNAS]],Target_CC[],COLUMN(CE$2)+9,0)</f>
        <v>4713684</v>
      </c>
      <c r="CT357" s="22">
        <f>Target_AM[[#This Row],[PROPORSI]]*VLOOKUP(Target_AM[[#This Row],[NIPNAS]],Target_CC[],COLUMN(CF$2)+9,0)</f>
        <v>4713684</v>
      </c>
      <c r="CU357" s="22">
        <f>Target_AM[[#This Row],[PROPORSI]]*VLOOKUP(Target_AM[[#This Row],[NIPNAS]],Target_CC[],COLUMN(CG$2)+9,0)</f>
        <v>4713684</v>
      </c>
      <c r="CV357" s="22">
        <f>Target_AM[[#This Row],[PROPORSI]]*VLOOKUP(Target_AM[[#This Row],[NIPNAS]],Target_CC[],COLUMN(CH$2)+9,0)</f>
        <v>4713684</v>
      </c>
      <c r="CW357" s="22">
        <f>Target_AM[[#This Row],[PROPORSI]]*VLOOKUP(Target_AM[[#This Row],[NIPNAS]],Target_CC[],COLUMN(CI$2)+9,0)</f>
        <v>4713684</v>
      </c>
      <c r="CX357" s="22">
        <f>Target_AM[[#This Row],[PROPORSI]]*VLOOKUP(Target_AM[[#This Row],[NIPNAS]],Target_CC[],COLUMN(CJ$2)+9,0)</f>
        <v>4713684</v>
      </c>
      <c r="CY357" s="22">
        <f>Target_AM[[#This Row],[PROPORSI]]*VLOOKUP(Target_AM[[#This Row],[NIPNAS]],Target_CC[],COLUMN(CK$2)+9,0)</f>
        <v>4713684</v>
      </c>
      <c r="CZ357" s="22">
        <f>Target_AM[[#This Row],[PROPORSI]]*VLOOKUP(Target_AM[[#This Row],[NIPNAS]],Target_CC[],COLUMN(CL$2)+9,0)</f>
        <v>4713684</v>
      </c>
      <c r="DA357" s="22">
        <f>Target_AM[[#This Row],[PROPORSI]]*VLOOKUP(Target_AM[[#This Row],[NIPNAS]],Target_CC[],COLUMN(CM$2)+9,0)</f>
        <v>56796541</v>
      </c>
      <c r="DB357" s="22">
        <f>Target_AM[[#This Row],[PROPORSI]]*VLOOKUP(Target_AM[[#This Row],[NIPNAS]],Target_CC[],COLUMN(CN$2)+9,0)</f>
        <v>0</v>
      </c>
      <c r="DC357" s="22">
        <f>Target_AM[[#This Row],[PROPORSI]]*VLOOKUP(Target_AM[[#This Row],[NIPNAS]],Target_CC[],COLUMN(CO$2)+9,0)</f>
        <v>0</v>
      </c>
      <c r="DD357" s="22">
        <f>Target_AM[[#This Row],[PROPORSI]]*VLOOKUP(Target_AM[[#This Row],[NIPNAS]],Target_CC[],COLUMN(CP$2)+9,0)</f>
        <v>0</v>
      </c>
      <c r="DE357" s="22">
        <f>Target_AM[[#This Row],[PROPORSI]]*VLOOKUP(Target_AM[[#This Row],[NIPNAS]],Target_CC[],COLUMN(CQ$2)+9,0)</f>
        <v>0</v>
      </c>
      <c r="DF357" s="22">
        <f>Target_AM[[#This Row],[PROPORSI]]*VLOOKUP(Target_AM[[#This Row],[NIPNAS]],Target_CC[],COLUMN(CR$2)+9,0)</f>
        <v>0</v>
      </c>
      <c r="DG357" s="22">
        <f>Target_AM[[#This Row],[PROPORSI]]*VLOOKUP(Target_AM[[#This Row],[NIPNAS]],Target_CC[],COLUMN(CS$2)+9,0)</f>
        <v>0</v>
      </c>
      <c r="DH357" s="22">
        <f>Target_AM[[#This Row],[PROPORSI]]*VLOOKUP(Target_AM[[#This Row],[NIPNAS]],Target_CC[],COLUMN(CT$2)+9,0)</f>
        <v>0</v>
      </c>
      <c r="DI357" s="22">
        <f>Target_AM[[#This Row],[PROPORSI]]*VLOOKUP(Target_AM[[#This Row],[NIPNAS]],Target_CC[],COLUMN(CU$2)+9,0)</f>
        <v>0</v>
      </c>
      <c r="DJ357" s="22">
        <f>Target_AM[[#This Row],[PROPORSI]]*VLOOKUP(Target_AM[[#This Row],[NIPNAS]],Target_CC[],COLUMN(CV$2)+9,0)</f>
        <v>0</v>
      </c>
      <c r="DK357" s="22">
        <f>Target_AM[[#This Row],[PROPORSI]]*VLOOKUP(Target_AM[[#This Row],[NIPNAS]],Target_CC[],COLUMN(CW$2)+9,0)</f>
        <v>0</v>
      </c>
      <c r="DL357" s="22">
        <f>Target_AM[[#This Row],[PROPORSI]]*VLOOKUP(Target_AM[[#This Row],[NIPNAS]],Target_CC[],COLUMN(CX$2)+9,0)</f>
        <v>0</v>
      </c>
      <c r="DM357" s="22">
        <f>Target_AM[[#This Row],[PROPORSI]]*VLOOKUP(Target_AM[[#This Row],[NIPNAS]],Target_CC[],COLUMN(CY$2)+9,0)</f>
        <v>0</v>
      </c>
      <c r="DN357" s="22">
        <f>Target_AM[[#This Row],[PROPORSI]]*VLOOKUP(Target_AM[[#This Row],[NIPNAS]],Target_CC[],COLUMN(CZ$2)+9,0)</f>
        <v>0</v>
      </c>
      <c r="DO357" s="22">
        <f>Target_AM[[#This Row],[PROPORSI]]*VLOOKUP(Target_AM[[#This Row],[NIPNAS]],Target_CC[],COLUMN(DA$2)+9,0)</f>
        <v>0</v>
      </c>
      <c r="DP357" s="22">
        <f>Target_AM[[#This Row],[PROPORSI]]*VLOOKUP(Target_AM[[#This Row],[NIPNAS]],Target_CC[],COLUMN(DB$2)+9,0)</f>
        <v>0</v>
      </c>
      <c r="DQ357" s="22">
        <f>Target_AM[[#This Row],[PROPORSI]]*VLOOKUP(Target_AM[[#This Row],[NIPNAS]],Target_CC[],COLUMN(DC$2)+9,0)</f>
        <v>0</v>
      </c>
      <c r="DR357" s="22">
        <f>Target_AM[[#This Row],[PROPORSI]]*VLOOKUP(Target_AM[[#This Row],[NIPNAS]],Target_CC[],COLUMN(DD$2)+9,0)</f>
        <v>0</v>
      </c>
      <c r="DS357" s="22">
        <f>Target_AM[[#This Row],[PROPORSI]]*VLOOKUP(Target_AM[[#This Row],[NIPNAS]],Target_CC[],COLUMN(DE$2)+9,0)</f>
        <v>0</v>
      </c>
      <c r="DT357" s="22">
        <f>Target_AM[[#This Row],[PROPORSI]]*VLOOKUP(Target_AM[[#This Row],[NIPNAS]],Target_CC[],COLUMN(DF$2)+9,0)</f>
        <v>0</v>
      </c>
      <c r="DU357" s="22">
        <f>Target_AM[[#This Row],[PROPORSI]]*VLOOKUP(Target_AM[[#This Row],[NIPNAS]],Target_CC[],COLUMN(DG$2)+9,0)</f>
        <v>0</v>
      </c>
      <c r="DV357" s="22">
        <f>Target_AM[[#This Row],[PROPORSI]]*VLOOKUP(Target_AM[[#This Row],[NIPNAS]],Target_CC[],COLUMN(DH$2)+9,0)</f>
        <v>0</v>
      </c>
      <c r="DW357" s="22">
        <f>Target_AM[[#This Row],[PROPORSI]]*VLOOKUP(Target_AM[[#This Row],[NIPNAS]],Target_CC[],COLUMN(DI$2)+9,0)</f>
        <v>0</v>
      </c>
      <c r="DX357" s="22">
        <f>Target_AM[[#This Row],[PROPORSI]]*VLOOKUP(Target_AM[[#This Row],[NIPNAS]],Target_CC[],COLUMN(DJ$2)+9,0)</f>
        <v>0</v>
      </c>
      <c r="DY357" s="22">
        <f>Target_AM[[#This Row],[PROPORSI]]*VLOOKUP(Target_AM[[#This Row],[NIPNAS]],Target_CC[],COLUMN(DK$2)+9,0)</f>
        <v>0</v>
      </c>
      <c r="DZ357" s="22">
        <f>Target_AM[[#This Row],[PROPORSI]]*VLOOKUP(Target_AM[[#This Row],[NIPNAS]],Target_CC[],COLUMN(DL$2)+9,0)</f>
        <v>0</v>
      </c>
      <c r="EA357" s="22">
        <f>Target_AM[[#This Row],[PROPORSI]]*VLOOKUP(Target_AM[[#This Row],[NIPNAS]],Target_CC[],COLUMN(DM$2)+9,0)</f>
        <v>0</v>
      </c>
    </row>
    <row r="358" spans="2:131" x14ac:dyDescent="0.3">
      <c r="B358">
        <v>920112</v>
      </c>
      <c r="C358" t="s">
        <v>1054</v>
      </c>
      <c r="D358">
        <v>1</v>
      </c>
      <c r="E358" s="8">
        <v>45658</v>
      </c>
      <c r="F358">
        <v>2000369</v>
      </c>
      <c r="G358" t="s">
        <v>701</v>
      </c>
      <c r="J358" t="s">
        <v>296</v>
      </c>
      <c r="K358" t="s">
        <v>21</v>
      </c>
      <c r="L358" t="s">
        <v>159</v>
      </c>
      <c r="M358" t="s">
        <v>29</v>
      </c>
      <c r="N358" s="23">
        <f>Target_AM[[#This Row],[PROPORSI]]*VLOOKUP(Target_AM[[#This Row],[NIPNAS]],Target_CC[],9,0)</f>
        <v>129891141.69556619</v>
      </c>
      <c r="O358" s="22">
        <f>Target_AM[[#This Row],[PROPORSI]]*VLOOKUP(Target_AM[[#This Row],[NIPNAS]],Target_CC[],COLUMN(A$2)+9,0)</f>
        <v>8409466</v>
      </c>
      <c r="P358" s="22">
        <f>Target_AM[[#This Row],[PROPORSI]]*VLOOKUP(Target_AM[[#This Row],[NIPNAS]],Target_CC[],COLUMN(B$2)+9,0)</f>
        <v>8084082.7000000002</v>
      </c>
      <c r="Q358" s="22">
        <f>Target_AM[[#This Row],[PROPORSI]]*VLOOKUP(Target_AM[[#This Row],[NIPNAS]],Target_CC[],COLUMN(C$2)+9,0)</f>
        <v>8146530</v>
      </c>
      <c r="R358" s="22">
        <f>Target_AM[[#This Row],[PROPORSI]]*VLOOKUP(Target_AM[[#This Row],[NIPNAS]],Target_CC[],COLUMN(D$2)+9,0)</f>
        <v>8084082.7000000002</v>
      </c>
      <c r="S358" s="22">
        <f>Target_AM[[#This Row],[PROPORSI]]*VLOOKUP(Target_AM[[#This Row],[NIPNAS]],Target_CC[],COLUMN(E$2)+9,0)</f>
        <v>7896740.7999999998</v>
      </c>
      <c r="T358" s="22">
        <f>Target_AM[[#This Row],[PROPORSI]]*VLOOKUP(Target_AM[[#This Row],[NIPNAS]],Target_CC[],COLUMN(F$2)+9,0)</f>
        <v>7709398.9000000004</v>
      </c>
      <c r="U358" s="22">
        <f>Target_AM[[#This Row],[PROPORSI]]*VLOOKUP(Target_AM[[#This Row],[NIPNAS]],Target_CC[],COLUMN(G$2)+9,0)</f>
        <v>8021635.4000000004</v>
      </c>
      <c r="V358" s="22">
        <f>Target_AM[[#This Row],[PROPORSI]]*VLOOKUP(Target_AM[[#This Row],[NIPNAS]],Target_CC[],COLUMN(H$2)+9,0)</f>
        <v>8271424.5999999996</v>
      </c>
      <c r="W358" s="22">
        <f>Target_AM[[#This Row],[PROPORSI]]*VLOOKUP(Target_AM[[#This Row],[NIPNAS]],Target_CC[],COLUMN(I$2)+9,0)</f>
        <v>8208977.2999999998</v>
      </c>
      <c r="X358" s="22">
        <f>Target_AM[[#This Row],[PROPORSI]]*VLOOKUP(Target_AM[[#This Row],[NIPNAS]],Target_CC[],COLUMN(J$2)+9,0)</f>
        <v>8208977.2999999998</v>
      </c>
      <c r="Y358" s="22">
        <f>Target_AM[[#This Row],[PROPORSI]]*VLOOKUP(Target_AM[[#This Row],[NIPNAS]],Target_CC[],COLUMN(K$2)+9,0)</f>
        <v>8271424.5999999996</v>
      </c>
      <c r="Z358" s="22">
        <f>Target_AM[[#This Row],[PROPORSI]]*VLOOKUP(Target_AM[[#This Row],[NIPNAS]],Target_CC[],COLUMN(L$2)+9,0)</f>
        <v>8146530</v>
      </c>
      <c r="AA358" s="22">
        <f>Target_AM[[#This Row],[PROPORSI]]*VLOOKUP(Target_AM[[#This Row],[NIPNAS]],Target_CC[],COLUMN(M$2)+9,0)</f>
        <v>97459270.299999982</v>
      </c>
      <c r="AB358" s="22">
        <f>Target_AM[[#This Row],[PROPORSI]]*VLOOKUP(Target_AM[[#This Row],[NIPNAS]],Target_CC[],COLUMN(N$2)+9,0)</f>
        <v>0</v>
      </c>
      <c r="AC358" s="22">
        <f>Target_AM[[#This Row],[PROPORSI]]*VLOOKUP(Target_AM[[#This Row],[NIPNAS]],Target_CC[],COLUMN(O$2)+9,0)</f>
        <v>11950724.263759997</v>
      </c>
      <c r="AD358" s="22">
        <f>Target_AM[[#This Row],[PROPORSI]]*VLOOKUP(Target_AM[[#This Row],[NIPNAS]],Target_CC[],COLUMN(P$2)+9,0)</f>
        <v>11827387.134146826</v>
      </c>
      <c r="AE358" s="22">
        <f>Target_AM[[#This Row],[PROPORSI]]*VLOOKUP(Target_AM[[#This Row],[NIPNAS]],Target_CC[],COLUMN(Q$2)+9,0)</f>
        <v>9297635.5734425317</v>
      </c>
      <c r="AF358" s="22">
        <f>Target_AM[[#This Row],[PROPORSI]]*VLOOKUP(Target_AM[[#This Row],[NIPNAS]],Target_CC[],COLUMN(R$2)+9,0)</f>
        <v>10140840.16137453</v>
      </c>
      <c r="AG358" s="22">
        <f>Target_AM[[#This Row],[PROPORSI]]*VLOOKUP(Target_AM[[#This Row],[NIPNAS]],Target_CC[],COLUMN(S$2)+9,0)</f>
        <v>9886932.8458673004</v>
      </c>
      <c r="AH358" s="22">
        <f>Target_AM[[#This Row],[PROPORSI]]*VLOOKUP(Target_AM[[#This Row],[NIPNAS]],Target_CC[],COLUMN(T$2)+9,0)</f>
        <v>12288154.568081591</v>
      </c>
      <c r="AI358" s="22">
        <f>Target_AM[[#This Row],[PROPORSI]]*VLOOKUP(Target_AM[[#This Row],[NIPNAS]],Target_CC[],COLUMN(U$2)+9,0)</f>
        <v>10349068.613539482</v>
      </c>
      <c r="AJ358" s="22">
        <f>Target_AM[[#This Row],[PROPORSI]]*VLOOKUP(Target_AM[[#This Row],[NIPNAS]],Target_CC[],COLUMN(V$2)+9,0)</f>
        <v>12378878.988314027</v>
      </c>
      <c r="AK358" s="22">
        <f>Target_AM[[#This Row],[PROPORSI]]*VLOOKUP(Target_AM[[#This Row],[NIPNAS]],Target_CC[],COLUMN(W$2)+9,0)</f>
        <v>12467275.195482703</v>
      </c>
      <c r="AL358" s="22">
        <f>Target_AM[[#This Row],[PROPORSI]]*VLOOKUP(Target_AM[[#This Row],[NIPNAS]],Target_CC[],COLUMN(X$2)+9,0)</f>
        <v>10585903.080715967</v>
      </c>
      <c r="AM358" s="22">
        <f>Target_AM[[#This Row],[PROPORSI]]*VLOOKUP(Target_AM[[#This Row],[NIPNAS]],Target_CC[],COLUMN(Y$2)+9,0)</f>
        <v>10778419.087470157</v>
      </c>
      <c r="AN358" s="22">
        <f>Target_AM[[#This Row],[PROPORSI]]*VLOOKUP(Target_AM[[#This Row],[NIPNAS]],Target_CC[],COLUMN(Z$2)+9,0)</f>
        <v>121951219.51219513</v>
      </c>
      <c r="AO358" s="22">
        <f>Target_AM[[#This Row],[PROPORSI]]*VLOOKUP(Target_AM[[#This Row],[NIPNAS]],Target_CC[],COLUMN(AA$2)+9,0)</f>
        <v>8409466</v>
      </c>
      <c r="AP358" s="22">
        <f>Target_AM[[#This Row],[PROPORSI]]*VLOOKUP(Target_AM[[#This Row],[NIPNAS]],Target_CC[],COLUMN(AB$2)+9,0)</f>
        <v>20034806.963759996</v>
      </c>
      <c r="AQ358" s="22">
        <f>Target_AM[[#This Row],[PROPORSI]]*VLOOKUP(Target_AM[[#This Row],[NIPNAS]],Target_CC[],COLUMN(AC$2)+9,0)</f>
        <v>19973917.134146824</v>
      </c>
      <c r="AR358" s="22">
        <f>Target_AM[[#This Row],[PROPORSI]]*VLOOKUP(Target_AM[[#This Row],[NIPNAS]],Target_CC[],COLUMN(AD$2)+9,0)</f>
        <v>17381718.273442533</v>
      </c>
      <c r="AS358" s="22">
        <f>Target_AM[[#This Row],[PROPORSI]]*VLOOKUP(Target_AM[[#This Row],[NIPNAS]],Target_CC[],COLUMN(AE$2)+9,0)</f>
        <v>18037580.961374529</v>
      </c>
      <c r="AT358" s="22">
        <f>Target_AM[[#This Row],[PROPORSI]]*VLOOKUP(Target_AM[[#This Row],[NIPNAS]],Target_CC[],COLUMN(AF$2)+9,0)</f>
        <v>17596331.745867301</v>
      </c>
      <c r="AU358" s="22">
        <f>Target_AM[[#This Row],[PROPORSI]]*VLOOKUP(Target_AM[[#This Row],[NIPNAS]],Target_CC[],COLUMN(AG$2)+9,0)</f>
        <v>20309789.968081594</v>
      </c>
      <c r="AV358" s="22">
        <f>Target_AM[[#This Row],[PROPORSI]]*VLOOKUP(Target_AM[[#This Row],[NIPNAS]],Target_CC[],COLUMN(AH$2)+9,0)</f>
        <v>18620493.213539481</v>
      </c>
      <c r="AW358" s="22">
        <f>Target_AM[[#This Row],[PROPORSI]]*VLOOKUP(Target_AM[[#This Row],[NIPNAS]],Target_CC[],COLUMN(AI$2)+9,0)</f>
        <v>20587856.288314026</v>
      </c>
      <c r="AX358" s="22">
        <f>Target_AM[[#This Row],[PROPORSI]]*VLOOKUP(Target_AM[[#This Row],[NIPNAS]],Target_CC[],COLUMN(AJ$2)+9,0)</f>
        <v>20676252.495482702</v>
      </c>
      <c r="AY358" s="22">
        <f>Target_AM[[#This Row],[PROPORSI]]*VLOOKUP(Target_AM[[#This Row],[NIPNAS]],Target_CC[],COLUMN(AK$2)+9,0)</f>
        <v>18857327.680715967</v>
      </c>
      <c r="AZ358" s="22">
        <f>Target_AM[[#This Row],[PROPORSI]]*VLOOKUP(Target_AM[[#This Row],[NIPNAS]],Target_CC[],COLUMN(AL$2)+9,0)</f>
        <v>18924949.087470159</v>
      </c>
      <c r="BA358" s="22">
        <f>Target_AM[[#This Row],[PROPORSI]]*VLOOKUP(Target_AM[[#This Row],[NIPNAS]],Target_CC[],COLUMN(AM$2)+9,0)</f>
        <v>219410489.81219512</v>
      </c>
      <c r="BB358" s="22">
        <f>Target_AM[[#This Row],[PROPORSI]]*VLOOKUP(Target_AM[[#This Row],[NIPNAS]],Target_CC[],COLUMN(AN$2)+9,0)</f>
        <v>0</v>
      </c>
      <c r="BC358" s="22">
        <f>Target_AM[[#This Row],[PROPORSI]]*VLOOKUP(Target_AM[[#This Row],[NIPNAS]],Target_CC[],COLUMN(AO$2)+9,0)</f>
        <v>0</v>
      </c>
      <c r="BD358" s="22">
        <f>Target_AM[[#This Row],[PROPORSI]]*VLOOKUP(Target_AM[[#This Row],[NIPNAS]],Target_CC[],COLUMN(AP$2)+9,0)</f>
        <v>0</v>
      </c>
      <c r="BE358" s="22">
        <f>Target_AM[[#This Row],[PROPORSI]]*VLOOKUP(Target_AM[[#This Row],[NIPNAS]],Target_CC[],COLUMN(AQ$2)+9,0)</f>
        <v>0</v>
      </c>
      <c r="BF358" s="22">
        <f>Target_AM[[#This Row],[PROPORSI]]*VLOOKUP(Target_AM[[#This Row],[NIPNAS]],Target_CC[],COLUMN(AR$2)+9,0)</f>
        <v>0</v>
      </c>
      <c r="BG358" s="22">
        <f>Target_AM[[#This Row],[PROPORSI]]*VLOOKUP(Target_AM[[#This Row],[NIPNAS]],Target_CC[],COLUMN(AS$2)+9,0)</f>
        <v>0</v>
      </c>
      <c r="BH358" s="22">
        <f>Target_AM[[#This Row],[PROPORSI]]*VLOOKUP(Target_AM[[#This Row],[NIPNAS]],Target_CC[],COLUMN(AT$2)+9,0)</f>
        <v>0</v>
      </c>
      <c r="BI358" s="22">
        <f>Target_AM[[#This Row],[PROPORSI]]*VLOOKUP(Target_AM[[#This Row],[NIPNAS]],Target_CC[],COLUMN(AU$2)+9,0)</f>
        <v>0</v>
      </c>
      <c r="BJ358" s="22">
        <f>Target_AM[[#This Row],[PROPORSI]]*VLOOKUP(Target_AM[[#This Row],[NIPNAS]],Target_CC[],COLUMN(AV$2)+9,0)</f>
        <v>0</v>
      </c>
      <c r="BK358" s="22">
        <f>Target_AM[[#This Row],[PROPORSI]]*VLOOKUP(Target_AM[[#This Row],[NIPNAS]],Target_CC[],COLUMN(AW$2)+9,0)</f>
        <v>0</v>
      </c>
      <c r="BL358" s="22">
        <f>Target_AM[[#This Row],[PROPORSI]]*VLOOKUP(Target_AM[[#This Row],[NIPNAS]],Target_CC[],COLUMN(AX$2)+9,0)</f>
        <v>0</v>
      </c>
      <c r="BM358" s="22">
        <f>Target_AM[[#This Row],[PROPORSI]]*VLOOKUP(Target_AM[[#This Row],[NIPNAS]],Target_CC[],COLUMN(AY$2)+9,0)</f>
        <v>0</v>
      </c>
      <c r="BN358" s="22">
        <f>Target_AM[[#This Row],[PROPORSI]]*VLOOKUP(Target_AM[[#This Row],[NIPNAS]],Target_CC[],COLUMN(AZ$2)+9,0)</f>
        <v>0</v>
      </c>
      <c r="BO358" s="22">
        <f>Target_AM[[#This Row],[PROPORSI]]*VLOOKUP(Target_AM[[#This Row],[NIPNAS]],Target_CC[],COLUMN(BA$2)+9,0)</f>
        <v>6095360</v>
      </c>
      <c r="BP358" s="22">
        <f>Target_AM[[#This Row],[PROPORSI]]*VLOOKUP(Target_AM[[#This Row],[NIPNAS]],Target_CC[],COLUMN(BB$2)+9,0)</f>
        <v>6083450</v>
      </c>
      <c r="BQ358" s="22">
        <f>Target_AM[[#This Row],[PROPORSI]]*VLOOKUP(Target_AM[[#This Row],[NIPNAS]],Target_CC[],COLUMN(BC$2)+9,0)</f>
        <v>6086740</v>
      </c>
      <c r="BR358" s="22">
        <f>Target_AM[[#This Row],[PROPORSI]]*VLOOKUP(Target_AM[[#This Row],[NIPNAS]],Target_CC[],COLUMN(BD$2)+9,0)</f>
        <v>6317140</v>
      </c>
      <c r="BS358" s="22">
        <f>Target_AM[[#This Row],[PROPORSI]]*VLOOKUP(Target_AM[[#This Row],[NIPNAS]],Target_CC[],COLUMN(BE$2)+9,0)</f>
        <v>6317140</v>
      </c>
      <c r="BT358" s="22">
        <f>Target_AM[[#This Row],[PROPORSI]]*VLOOKUP(Target_AM[[#This Row],[NIPNAS]],Target_CC[],COLUMN(BF$2)+9,0)</f>
        <v>6317140</v>
      </c>
      <c r="BU358" s="22">
        <f>Target_AM[[#This Row],[PROPORSI]]*VLOOKUP(Target_AM[[#This Row],[NIPNAS]],Target_CC[],COLUMN(BG$2)+9,0)</f>
        <v>6317140</v>
      </c>
      <c r="BV358" s="22">
        <f>Target_AM[[#This Row],[PROPORSI]]*VLOOKUP(Target_AM[[#This Row],[NIPNAS]],Target_CC[],COLUMN(BH$2)+9,0)</f>
        <v>6317140</v>
      </c>
      <c r="BW358" s="22">
        <f>Target_AM[[#This Row],[PROPORSI]]*VLOOKUP(Target_AM[[#This Row],[NIPNAS]],Target_CC[],COLUMN(BI$2)+9,0)</f>
        <v>6317140</v>
      </c>
      <c r="BX358" s="22">
        <f>Target_AM[[#This Row],[PROPORSI]]*VLOOKUP(Target_AM[[#This Row],[NIPNAS]],Target_CC[],COLUMN(BJ$2)+9,0)</f>
        <v>6317140</v>
      </c>
      <c r="BY358" s="22">
        <f>Target_AM[[#This Row],[PROPORSI]]*VLOOKUP(Target_AM[[#This Row],[NIPNAS]],Target_CC[],COLUMN(BK$2)+9,0)</f>
        <v>6317140</v>
      </c>
      <c r="BZ358" s="22">
        <f>Target_AM[[#This Row],[PROPORSI]]*VLOOKUP(Target_AM[[#This Row],[NIPNAS]],Target_CC[],COLUMN(BL$2)+9,0)</f>
        <v>6317140</v>
      </c>
      <c r="CA358" s="22">
        <f>Target_AM[[#This Row],[PROPORSI]]*VLOOKUP(Target_AM[[#This Row],[NIPNAS]],Target_CC[],COLUMN(BM$2)+9,0)</f>
        <v>75119810</v>
      </c>
      <c r="CB358" s="22">
        <f>Target_AM[[#This Row],[PROPORSI]]*VLOOKUP(Target_AM[[#This Row],[NIPNAS]],Target_CC[],COLUMN(BN$2)+9,0)</f>
        <v>0</v>
      </c>
      <c r="CC358" s="22">
        <f>Target_AM[[#This Row],[PROPORSI]]*VLOOKUP(Target_AM[[#This Row],[NIPNAS]],Target_CC[],COLUMN(BO$2)+9,0)</f>
        <v>0</v>
      </c>
      <c r="CD358" s="22">
        <f>Target_AM[[#This Row],[PROPORSI]]*VLOOKUP(Target_AM[[#This Row],[NIPNAS]],Target_CC[],COLUMN(BP$2)+9,0)</f>
        <v>0</v>
      </c>
      <c r="CE358" s="22">
        <f>Target_AM[[#This Row],[PROPORSI]]*VLOOKUP(Target_AM[[#This Row],[NIPNAS]],Target_CC[],COLUMN(BQ$2)+9,0)</f>
        <v>0</v>
      </c>
      <c r="CF358" s="22">
        <f>Target_AM[[#This Row],[PROPORSI]]*VLOOKUP(Target_AM[[#This Row],[NIPNAS]],Target_CC[],COLUMN(BR$2)+9,0)</f>
        <v>0</v>
      </c>
      <c r="CG358" s="22">
        <f>Target_AM[[#This Row],[PROPORSI]]*VLOOKUP(Target_AM[[#This Row],[NIPNAS]],Target_CC[],COLUMN(BS$2)+9,0)</f>
        <v>0</v>
      </c>
      <c r="CH358" s="22">
        <f>Target_AM[[#This Row],[PROPORSI]]*VLOOKUP(Target_AM[[#This Row],[NIPNAS]],Target_CC[],COLUMN(BT$2)+9,0)</f>
        <v>0</v>
      </c>
      <c r="CI358" s="22">
        <f>Target_AM[[#This Row],[PROPORSI]]*VLOOKUP(Target_AM[[#This Row],[NIPNAS]],Target_CC[],COLUMN(BU$2)+9,0)</f>
        <v>0</v>
      </c>
      <c r="CJ358" s="22">
        <f>Target_AM[[#This Row],[PROPORSI]]*VLOOKUP(Target_AM[[#This Row],[NIPNAS]],Target_CC[],COLUMN(BV$2)+9,0)</f>
        <v>0</v>
      </c>
      <c r="CK358" s="22">
        <f>Target_AM[[#This Row],[PROPORSI]]*VLOOKUP(Target_AM[[#This Row],[NIPNAS]],Target_CC[],COLUMN(BW$2)+9,0)</f>
        <v>0</v>
      </c>
      <c r="CL358" s="22">
        <f>Target_AM[[#This Row],[PROPORSI]]*VLOOKUP(Target_AM[[#This Row],[NIPNAS]],Target_CC[],COLUMN(BX$2)+9,0)</f>
        <v>0</v>
      </c>
      <c r="CM358" s="22">
        <f>Target_AM[[#This Row],[PROPORSI]]*VLOOKUP(Target_AM[[#This Row],[NIPNAS]],Target_CC[],COLUMN(BY$2)+9,0)</f>
        <v>0</v>
      </c>
      <c r="CN358" s="22">
        <f>Target_AM[[#This Row],[PROPORSI]]*VLOOKUP(Target_AM[[#This Row],[NIPNAS]],Target_CC[],COLUMN(BZ$2)+9,0)</f>
        <v>0</v>
      </c>
      <c r="CO358" s="22">
        <f>Target_AM[[#This Row],[PROPORSI]]*VLOOKUP(Target_AM[[#This Row],[NIPNAS]],Target_CC[],COLUMN(CA$2)+9,0)</f>
        <v>6324660</v>
      </c>
      <c r="CP358" s="22">
        <f>Target_AM[[#This Row],[PROPORSI]]*VLOOKUP(Target_AM[[#This Row],[NIPNAS]],Target_CC[],COLUMN(CB$2)+9,0)</f>
        <v>6313850</v>
      </c>
      <c r="CQ358" s="22">
        <f>Target_AM[[#This Row],[PROPORSI]]*VLOOKUP(Target_AM[[#This Row],[NIPNAS]],Target_CC[],COLUMN(CC$2)+9,0)</f>
        <v>6317140</v>
      </c>
      <c r="CR358" s="22">
        <f>Target_AM[[#This Row],[PROPORSI]]*VLOOKUP(Target_AM[[#This Row],[NIPNAS]],Target_CC[],COLUMN(CD$2)+9,0)</f>
        <v>6317140</v>
      </c>
      <c r="CS358" s="22">
        <f>Target_AM[[#This Row],[PROPORSI]]*VLOOKUP(Target_AM[[#This Row],[NIPNAS]],Target_CC[],COLUMN(CE$2)+9,0)</f>
        <v>6317140</v>
      </c>
      <c r="CT358" s="22">
        <f>Target_AM[[#This Row],[PROPORSI]]*VLOOKUP(Target_AM[[#This Row],[NIPNAS]],Target_CC[],COLUMN(CF$2)+9,0)</f>
        <v>6317140</v>
      </c>
      <c r="CU358" s="22">
        <f>Target_AM[[#This Row],[PROPORSI]]*VLOOKUP(Target_AM[[#This Row],[NIPNAS]],Target_CC[],COLUMN(CG$2)+9,0)</f>
        <v>6317140</v>
      </c>
      <c r="CV358" s="22">
        <f>Target_AM[[#This Row],[PROPORSI]]*VLOOKUP(Target_AM[[#This Row],[NIPNAS]],Target_CC[],COLUMN(CH$2)+9,0)</f>
        <v>6317140</v>
      </c>
      <c r="CW358" s="22">
        <f>Target_AM[[#This Row],[PROPORSI]]*VLOOKUP(Target_AM[[#This Row],[NIPNAS]],Target_CC[],COLUMN(CI$2)+9,0)</f>
        <v>6317140</v>
      </c>
      <c r="CX358" s="22">
        <f>Target_AM[[#This Row],[PROPORSI]]*VLOOKUP(Target_AM[[#This Row],[NIPNAS]],Target_CC[],COLUMN(CJ$2)+9,0)</f>
        <v>6317140</v>
      </c>
      <c r="CY358" s="22">
        <f>Target_AM[[#This Row],[PROPORSI]]*VLOOKUP(Target_AM[[#This Row],[NIPNAS]],Target_CC[],COLUMN(CK$2)+9,0)</f>
        <v>6317140</v>
      </c>
      <c r="CZ358" s="22">
        <f>Target_AM[[#This Row],[PROPORSI]]*VLOOKUP(Target_AM[[#This Row],[NIPNAS]],Target_CC[],COLUMN(CL$2)+9,0)</f>
        <v>6317140</v>
      </c>
      <c r="DA358" s="22">
        <f>Target_AM[[#This Row],[PROPORSI]]*VLOOKUP(Target_AM[[#This Row],[NIPNAS]],Target_CC[],COLUMN(CM$2)+9,0)</f>
        <v>75809910</v>
      </c>
      <c r="DB358" s="22">
        <f>Target_AM[[#This Row],[PROPORSI]]*VLOOKUP(Target_AM[[#This Row],[NIPNAS]],Target_CC[],COLUMN(CN$2)+9,0)</f>
        <v>0</v>
      </c>
      <c r="DC358" s="22">
        <f>Target_AM[[#This Row],[PROPORSI]]*VLOOKUP(Target_AM[[#This Row],[NIPNAS]],Target_CC[],COLUMN(CO$2)+9,0)</f>
        <v>0</v>
      </c>
      <c r="DD358" s="22">
        <f>Target_AM[[#This Row],[PROPORSI]]*VLOOKUP(Target_AM[[#This Row],[NIPNAS]],Target_CC[],COLUMN(CP$2)+9,0)</f>
        <v>0</v>
      </c>
      <c r="DE358" s="22">
        <f>Target_AM[[#This Row],[PROPORSI]]*VLOOKUP(Target_AM[[#This Row],[NIPNAS]],Target_CC[],COLUMN(CQ$2)+9,0)</f>
        <v>0</v>
      </c>
      <c r="DF358" s="22">
        <f>Target_AM[[#This Row],[PROPORSI]]*VLOOKUP(Target_AM[[#This Row],[NIPNAS]],Target_CC[],COLUMN(CR$2)+9,0)</f>
        <v>0</v>
      </c>
      <c r="DG358" s="22">
        <f>Target_AM[[#This Row],[PROPORSI]]*VLOOKUP(Target_AM[[#This Row],[NIPNAS]],Target_CC[],COLUMN(CS$2)+9,0)</f>
        <v>0</v>
      </c>
      <c r="DH358" s="22">
        <f>Target_AM[[#This Row],[PROPORSI]]*VLOOKUP(Target_AM[[#This Row],[NIPNAS]],Target_CC[],COLUMN(CT$2)+9,0)</f>
        <v>0</v>
      </c>
      <c r="DI358" s="22">
        <f>Target_AM[[#This Row],[PROPORSI]]*VLOOKUP(Target_AM[[#This Row],[NIPNAS]],Target_CC[],COLUMN(CU$2)+9,0)</f>
        <v>0</v>
      </c>
      <c r="DJ358" s="22">
        <f>Target_AM[[#This Row],[PROPORSI]]*VLOOKUP(Target_AM[[#This Row],[NIPNAS]],Target_CC[],COLUMN(CV$2)+9,0)</f>
        <v>0</v>
      </c>
      <c r="DK358" s="22">
        <f>Target_AM[[#This Row],[PROPORSI]]*VLOOKUP(Target_AM[[#This Row],[NIPNAS]],Target_CC[],COLUMN(CW$2)+9,0)</f>
        <v>0</v>
      </c>
      <c r="DL358" s="22">
        <f>Target_AM[[#This Row],[PROPORSI]]*VLOOKUP(Target_AM[[#This Row],[NIPNAS]],Target_CC[],COLUMN(CX$2)+9,0)</f>
        <v>0</v>
      </c>
      <c r="DM358" s="22">
        <f>Target_AM[[#This Row],[PROPORSI]]*VLOOKUP(Target_AM[[#This Row],[NIPNAS]],Target_CC[],COLUMN(CY$2)+9,0)</f>
        <v>0</v>
      </c>
      <c r="DN358" s="22">
        <f>Target_AM[[#This Row],[PROPORSI]]*VLOOKUP(Target_AM[[#This Row],[NIPNAS]],Target_CC[],COLUMN(CZ$2)+9,0)</f>
        <v>0</v>
      </c>
      <c r="DO358" s="22">
        <f>Target_AM[[#This Row],[PROPORSI]]*VLOOKUP(Target_AM[[#This Row],[NIPNAS]],Target_CC[],COLUMN(DA$2)+9,0)</f>
        <v>0</v>
      </c>
      <c r="DP358" s="22">
        <f>Target_AM[[#This Row],[PROPORSI]]*VLOOKUP(Target_AM[[#This Row],[NIPNAS]],Target_CC[],COLUMN(DB$2)+9,0)</f>
        <v>0</v>
      </c>
      <c r="DQ358" s="22">
        <f>Target_AM[[#This Row],[PROPORSI]]*VLOOKUP(Target_AM[[#This Row],[NIPNAS]],Target_CC[],COLUMN(DC$2)+9,0)</f>
        <v>0</v>
      </c>
      <c r="DR358" s="22">
        <f>Target_AM[[#This Row],[PROPORSI]]*VLOOKUP(Target_AM[[#This Row],[NIPNAS]],Target_CC[],COLUMN(DD$2)+9,0)</f>
        <v>0</v>
      </c>
      <c r="DS358" s="22">
        <f>Target_AM[[#This Row],[PROPORSI]]*VLOOKUP(Target_AM[[#This Row],[NIPNAS]],Target_CC[],COLUMN(DE$2)+9,0)</f>
        <v>0</v>
      </c>
      <c r="DT358" s="22">
        <f>Target_AM[[#This Row],[PROPORSI]]*VLOOKUP(Target_AM[[#This Row],[NIPNAS]],Target_CC[],COLUMN(DF$2)+9,0)</f>
        <v>0</v>
      </c>
      <c r="DU358" s="22">
        <f>Target_AM[[#This Row],[PROPORSI]]*VLOOKUP(Target_AM[[#This Row],[NIPNAS]],Target_CC[],COLUMN(DG$2)+9,0)</f>
        <v>0</v>
      </c>
      <c r="DV358" s="22">
        <f>Target_AM[[#This Row],[PROPORSI]]*VLOOKUP(Target_AM[[#This Row],[NIPNAS]],Target_CC[],COLUMN(DH$2)+9,0)</f>
        <v>0</v>
      </c>
      <c r="DW358" s="22">
        <f>Target_AM[[#This Row],[PROPORSI]]*VLOOKUP(Target_AM[[#This Row],[NIPNAS]],Target_CC[],COLUMN(DI$2)+9,0)</f>
        <v>0</v>
      </c>
      <c r="DX358" s="22">
        <f>Target_AM[[#This Row],[PROPORSI]]*VLOOKUP(Target_AM[[#This Row],[NIPNAS]],Target_CC[],COLUMN(DJ$2)+9,0)</f>
        <v>0</v>
      </c>
      <c r="DY358" s="22">
        <f>Target_AM[[#This Row],[PROPORSI]]*VLOOKUP(Target_AM[[#This Row],[NIPNAS]],Target_CC[],COLUMN(DK$2)+9,0)</f>
        <v>0</v>
      </c>
      <c r="DZ358" s="22">
        <f>Target_AM[[#This Row],[PROPORSI]]*VLOOKUP(Target_AM[[#This Row],[NIPNAS]],Target_CC[],COLUMN(DL$2)+9,0)</f>
        <v>0</v>
      </c>
      <c r="EA358" s="22">
        <f>Target_AM[[#This Row],[PROPORSI]]*VLOOKUP(Target_AM[[#This Row],[NIPNAS]],Target_CC[],COLUMN(DM$2)+9,0)</f>
        <v>0</v>
      </c>
    </row>
    <row r="359" spans="2:131" x14ac:dyDescent="0.3">
      <c r="B359">
        <v>401431</v>
      </c>
      <c r="C359" t="s">
        <v>983</v>
      </c>
      <c r="D359">
        <v>1</v>
      </c>
      <c r="E359" s="8">
        <v>45658</v>
      </c>
      <c r="F359">
        <v>19200106</v>
      </c>
      <c r="G359" t="s">
        <v>714</v>
      </c>
      <c r="J359" t="s">
        <v>363</v>
      </c>
      <c r="K359" t="s">
        <v>25</v>
      </c>
      <c r="L359" t="s">
        <v>159</v>
      </c>
      <c r="M359" t="s">
        <v>29</v>
      </c>
      <c r="N359" s="23">
        <f>Target_AM[[#This Row],[PROPORSI]]*VLOOKUP(Target_AM[[#This Row],[NIPNAS]],Target_CC[],9,0)</f>
        <v>116480332.44283772</v>
      </c>
      <c r="O359" s="22">
        <f>Target_AM[[#This Row],[PROPORSI]]*VLOOKUP(Target_AM[[#This Row],[NIPNAS]],Target_CC[],COLUMN(A$2)+9,0)</f>
        <v>7967163</v>
      </c>
      <c r="P359" s="22">
        <f>Target_AM[[#This Row],[PROPORSI]]*VLOOKUP(Target_AM[[#This Row],[NIPNAS]],Target_CC[],COLUMN(B$2)+9,0)</f>
        <v>7967163</v>
      </c>
      <c r="Q359" s="22">
        <f>Target_AM[[#This Row],[PROPORSI]]*VLOOKUP(Target_AM[[#This Row],[NIPNAS]],Target_CC[],COLUMN(C$2)+9,0)</f>
        <v>7648476.4799999995</v>
      </c>
      <c r="R359" s="22">
        <f>Target_AM[[#This Row],[PROPORSI]]*VLOOKUP(Target_AM[[#This Row],[NIPNAS]],Target_CC[],COLUMN(D$2)+9,0)</f>
        <v>8043647.7648</v>
      </c>
      <c r="S359" s="22">
        <f>Target_AM[[#This Row],[PROPORSI]]*VLOOKUP(Target_AM[[#This Row],[NIPNAS]],Target_CC[],COLUMN(E$2)+9,0)</f>
        <v>7649241.3276479999</v>
      </c>
      <c r="T359" s="22">
        <f>Target_AM[[#This Row],[PROPORSI]]*VLOOKUP(Target_AM[[#This Row],[NIPNAS]],Target_CC[],COLUMN(F$2)+9,0)</f>
        <v>7645297.2632764792</v>
      </c>
      <c r="U359" s="22">
        <f>Target_AM[[#This Row],[PROPORSI]]*VLOOKUP(Target_AM[[#This Row],[NIPNAS]],Target_CC[],COLUMN(G$2)+9,0)</f>
        <v>9238690.4226327632</v>
      </c>
      <c r="V359" s="22">
        <f>Target_AM[[#This Row],[PROPORSI]]*VLOOKUP(Target_AM[[#This Row],[NIPNAS]],Target_CC[],COLUMN(H$2)+9,0)</f>
        <v>8059549.9042263273</v>
      </c>
      <c r="W359" s="22">
        <f>Target_AM[[#This Row],[PROPORSI]]*VLOOKUP(Target_AM[[#This Row],[NIPNAS]],Target_CC[],COLUMN(I$2)+9,0)</f>
        <v>8446116.6490422636</v>
      </c>
      <c r="X359" s="22">
        <f>Target_AM[[#This Row],[PROPORSI]]*VLOOKUP(Target_AM[[#This Row],[NIPNAS]],Target_CC[],COLUMN(J$2)+9,0)</f>
        <v>9246698.6164904218</v>
      </c>
      <c r="Y359" s="22">
        <f>Target_AM[[#This Row],[PROPORSI]]*VLOOKUP(Target_AM[[#This Row],[NIPNAS]],Target_CC[],COLUMN(K$2)+9,0)</f>
        <v>8059629.9861649042</v>
      </c>
      <c r="Z359" s="22">
        <f>Target_AM[[#This Row],[PROPORSI]]*VLOOKUP(Target_AM[[#This Row],[NIPNAS]],Target_CC[],COLUMN(L$2)+9,0)</f>
        <v>8844475.5998616498</v>
      </c>
      <c r="AA359" s="22">
        <f>Target_AM[[#This Row],[PROPORSI]]*VLOOKUP(Target_AM[[#This Row],[NIPNAS]],Target_CC[],COLUMN(M$2)+9,0)</f>
        <v>98816150.014142811</v>
      </c>
      <c r="AB359" s="22">
        <f>Target_AM[[#This Row],[PROPORSI]]*VLOOKUP(Target_AM[[#This Row],[NIPNAS]],Target_CC[],COLUMN(N$2)+9,0)</f>
        <v>195677.31177363481</v>
      </c>
      <c r="AC359" s="22">
        <f>Target_AM[[#This Row],[PROPORSI]]*VLOOKUP(Target_AM[[#This Row],[NIPNAS]],Target_CC[],COLUMN(O$2)+9,0)</f>
        <v>1144707.4203836017</v>
      </c>
      <c r="AD359" s="22">
        <f>Target_AM[[#This Row],[PROPORSI]]*VLOOKUP(Target_AM[[#This Row],[NIPNAS]],Target_CC[],COLUMN(P$2)+9,0)</f>
        <v>1045901.8483964982</v>
      </c>
      <c r="AE359" s="22">
        <f>Target_AM[[#This Row],[PROPORSI]]*VLOOKUP(Target_AM[[#This Row],[NIPNAS]],Target_CC[],COLUMN(Q$2)+9,0)</f>
        <v>721939.152431831</v>
      </c>
      <c r="AF359" s="22">
        <f>Target_AM[[#This Row],[PROPORSI]]*VLOOKUP(Target_AM[[#This Row],[NIPNAS]],Target_CC[],COLUMN(R$2)+9,0)</f>
        <v>975494.62267306948</v>
      </c>
      <c r="AG359" s="22">
        <f>Target_AM[[#This Row],[PROPORSI]]*VLOOKUP(Target_AM[[#This Row],[NIPNAS]],Target_CC[],COLUMN(S$2)+9,0)</f>
        <v>1410308.3261795545</v>
      </c>
      <c r="AH359" s="22">
        <f>Target_AM[[#This Row],[PROPORSI]]*VLOOKUP(Target_AM[[#This Row],[NIPNAS]],Target_CC[],COLUMN(T$2)+9,0)</f>
        <v>1659722.9326777456</v>
      </c>
      <c r="AI359" s="22">
        <f>Target_AM[[#This Row],[PROPORSI]]*VLOOKUP(Target_AM[[#This Row],[NIPNAS]],Target_CC[],COLUMN(U$2)+9,0)</f>
        <v>1833630.2557325605</v>
      </c>
      <c r="AJ359" s="22">
        <f>Target_AM[[#This Row],[PROPORSI]]*VLOOKUP(Target_AM[[#This Row],[NIPNAS]],Target_CC[],COLUMN(V$2)+9,0)</f>
        <v>1502004.3965113549</v>
      </c>
      <c r="AK359" s="22">
        <f>Target_AM[[#This Row],[PROPORSI]]*VLOOKUP(Target_AM[[#This Row],[NIPNAS]],Target_CC[],COLUMN(W$2)+9,0)</f>
        <v>1848028.2105117454</v>
      </c>
      <c r="AL359" s="22">
        <f>Target_AM[[#This Row],[PROPORSI]]*VLOOKUP(Target_AM[[#This Row],[NIPNAS]],Target_CC[],COLUMN(X$2)+9,0)</f>
        <v>2487921.0451381383</v>
      </c>
      <c r="AM359" s="22">
        <f>Target_AM[[#This Row],[PROPORSI]]*VLOOKUP(Target_AM[[#This Row],[NIPNAS]],Target_CC[],COLUMN(Y$2)+9,0)</f>
        <v>1557957.7375210193</v>
      </c>
      <c r="AN359" s="22">
        <f>Target_AM[[#This Row],[PROPORSI]]*VLOOKUP(Target_AM[[#This Row],[NIPNAS]],Target_CC[],COLUMN(Z$2)+9,0)</f>
        <v>16383293.259930756</v>
      </c>
      <c r="AO359" s="22">
        <f>Target_AM[[#This Row],[PROPORSI]]*VLOOKUP(Target_AM[[#This Row],[NIPNAS]],Target_CC[],COLUMN(AA$2)+9,0)</f>
        <v>8162840.3117736345</v>
      </c>
      <c r="AP359" s="22">
        <f>Target_AM[[#This Row],[PROPORSI]]*VLOOKUP(Target_AM[[#This Row],[NIPNAS]],Target_CC[],COLUMN(AB$2)+9,0)</f>
        <v>9111870.4203836024</v>
      </c>
      <c r="AQ359" s="22">
        <f>Target_AM[[#This Row],[PROPORSI]]*VLOOKUP(Target_AM[[#This Row],[NIPNAS]],Target_CC[],COLUMN(AC$2)+9,0)</f>
        <v>8694378.3283964973</v>
      </c>
      <c r="AR359" s="22">
        <f>Target_AM[[#This Row],[PROPORSI]]*VLOOKUP(Target_AM[[#This Row],[NIPNAS]],Target_CC[],COLUMN(AD$2)+9,0)</f>
        <v>8765586.9172318317</v>
      </c>
      <c r="AS359" s="22">
        <f>Target_AM[[#This Row],[PROPORSI]]*VLOOKUP(Target_AM[[#This Row],[NIPNAS]],Target_CC[],COLUMN(AE$2)+9,0)</f>
        <v>8624735.950321069</v>
      </c>
      <c r="AT359" s="22">
        <f>Target_AM[[#This Row],[PROPORSI]]*VLOOKUP(Target_AM[[#This Row],[NIPNAS]],Target_CC[],COLUMN(AF$2)+9,0)</f>
        <v>9055605.589456033</v>
      </c>
      <c r="AU359" s="22">
        <f>Target_AM[[#This Row],[PROPORSI]]*VLOOKUP(Target_AM[[#This Row],[NIPNAS]],Target_CC[],COLUMN(AG$2)+9,0)</f>
        <v>10898413.355310509</v>
      </c>
      <c r="AV359" s="22">
        <f>Target_AM[[#This Row],[PROPORSI]]*VLOOKUP(Target_AM[[#This Row],[NIPNAS]],Target_CC[],COLUMN(AH$2)+9,0)</f>
        <v>9893180.1599588878</v>
      </c>
      <c r="AW359" s="22">
        <f>Target_AM[[#This Row],[PROPORSI]]*VLOOKUP(Target_AM[[#This Row],[NIPNAS]],Target_CC[],COLUMN(AI$2)+9,0)</f>
        <v>9948121.045553619</v>
      </c>
      <c r="AX359" s="22">
        <f>Target_AM[[#This Row],[PROPORSI]]*VLOOKUP(Target_AM[[#This Row],[NIPNAS]],Target_CC[],COLUMN(AJ$2)+9,0)</f>
        <v>11094726.827002168</v>
      </c>
      <c r="AY359" s="22">
        <f>Target_AM[[#This Row],[PROPORSI]]*VLOOKUP(Target_AM[[#This Row],[NIPNAS]],Target_CC[],COLUMN(AK$2)+9,0)</f>
        <v>10547551.031303043</v>
      </c>
      <c r="AZ359" s="22">
        <f>Target_AM[[#This Row],[PROPORSI]]*VLOOKUP(Target_AM[[#This Row],[NIPNAS]],Target_CC[],COLUMN(AL$2)+9,0)</f>
        <v>10402433.337382669</v>
      </c>
      <c r="BA359" s="22">
        <f>Target_AM[[#This Row],[PROPORSI]]*VLOOKUP(Target_AM[[#This Row],[NIPNAS]],Target_CC[],COLUMN(AM$2)+9,0)</f>
        <v>115199443.27407359</v>
      </c>
      <c r="BB359" s="22">
        <f>Target_AM[[#This Row],[PROPORSI]]*VLOOKUP(Target_AM[[#This Row],[NIPNAS]],Target_CC[],COLUMN(AN$2)+9,0)</f>
        <v>792396.75529236195</v>
      </c>
      <c r="BC359" s="22">
        <f>Target_AM[[#This Row],[PROPORSI]]*VLOOKUP(Target_AM[[#This Row],[NIPNAS]],Target_CC[],COLUMN(AO$2)+9,0)</f>
        <v>6032290.547343405</v>
      </c>
      <c r="BD359" s="22">
        <f>Target_AM[[#This Row],[PROPORSI]]*VLOOKUP(Target_AM[[#This Row],[NIPNAS]],Target_CC[],COLUMN(AP$2)+9,0)</f>
        <v>1721168.2227272117</v>
      </c>
      <c r="BE359" s="22">
        <f>Target_AM[[#This Row],[PROPORSI]]*VLOOKUP(Target_AM[[#This Row],[NIPNAS]],Target_CC[],COLUMN(AQ$2)+9,0)</f>
        <v>3730263.1812121775</v>
      </c>
      <c r="BF359" s="22">
        <f>Target_AM[[#This Row],[PROPORSI]]*VLOOKUP(Target_AM[[#This Row],[NIPNAS]],Target_CC[],COLUMN(AR$2)+9,0)</f>
        <v>4356146.5649457099</v>
      </c>
      <c r="BG359" s="22">
        <f>Target_AM[[#This Row],[PROPORSI]]*VLOOKUP(Target_AM[[#This Row],[NIPNAS]],Target_CC[],COLUMN(AS$2)+9,0)</f>
        <v>4727385.5144472579</v>
      </c>
      <c r="BH359" s="22">
        <f>Target_AM[[#This Row],[PROPORSI]]*VLOOKUP(Target_AM[[#This Row],[NIPNAS]],Target_CC[],COLUMN(AT$2)+9,0)</f>
        <v>304335.51175167295</v>
      </c>
      <c r="BI359" s="22">
        <f>Target_AM[[#This Row],[PROPORSI]]*VLOOKUP(Target_AM[[#This Row],[NIPNAS]],Target_CC[],COLUMN(AU$2)+9,0)</f>
        <v>6178364.2199487239</v>
      </c>
      <c r="BJ359" s="22">
        <f>Target_AM[[#This Row],[PROPORSI]]*VLOOKUP(Target_AM[[#This Row],[NIPNAS]],Target_CC[],COLUMN(AV$2)+9,0)</f>
        <v>2219161.1340547749</v>
      </c>
      <c r="BK359" s="22">
        <f>Target_AM[[#This Row],[PROPORSI]]*VLOOKUP(Target_AM[[#This Row],[NIPNAS]],Target_CC[],COLUMN(AW$2)+9,0)</f>
        <v>6294176.2929679696</v>
      </c>
      <c r="BL359" s="22">
        <f>Target_AM[[#This Row],[PROPORSI]]*VLOOKUP(Target_AM[[#This Row],[NIPNAS]],Target_CC[],COLUMN(AX$2)+9,0)</f>
        <v>4667404.7998496499</v>
      </c>
      <c r="BM359" s="22">
        <f>Target_AM[[#This Row],[PROPORSI]]*VLOOKUP(Target_AM[[#This Row],[NIPNAS]],Target_CC[],COLUMN(AY$2)+9,0)</f>
        <v>3677144.2621599752</v>
      </c>
      <c r="BN359" s="22">
        <f>Target_AM[[#This Row],[PROPORSI]]*VLOOKUP(Target_AM[[#This Row],[NIPNAS]],Target_CC[],COLUMN(AZ$2)+9,0)</f>
        <v>44700237.006700888</v>
      </c>
      <c r="BO359" s="22">
        <f>Target_AM[[#This Row],[PROPORSI]]*VLOOKUP(Target_AM[[#This Row],[NIPNAS]],Target_CC[],COLUMN(BA$2)+9,0)</f>
        <v>7991603</v>
      </c>
      <c r="BP359" s="22">
        <f>Target_AM[[#This Row],[PROPORSI]]*VLOOKUP(Target_AM[[#This Row],[NIPNAS]],Target_CC[],COLUMN(BB$2)+9,0)</f>
        <v>4513476</v>
      </c>
      <c r="BQ359" s="22">
        <f>Target_AM[[#This Row],[PROPORSI]]*VLOOKUP(Target_AM[[#This Row],[NIPNAS]],Target_CC[],COLUMN(BC$2)+9,0)</f>
        <v>4275135</v>
      </c>
      <c r="BR359" s="22">
        <f>Target_AM[[#This Row],[PROPORSI]]*VLOOKUP(Target_AM[[#This Row],[NIPNAS]],Target_CC[],COLUMN(BD$2)+9,0)</f>
        <v>4555658</v>
      </c>
      <c r="BS359" s="22">
        <f>Target_AM[[#This Row],[PROPORSI]]*VLOOKUP(Target_AM[[#This Row],[NIPNAS]],Target_CC[],COLUMN(BE$2)+9,0)</f>
        <v>4555658</v>
      </c>
      <c r="BT359" s="22">
        <f>Target_AM[[#This Row],[PROPORSI]]*VLOOKUP(Target_AM[[#This Row],[NIPNAS]],Target_CC[],COLUMN(BF$2)+9,0)</f>
        <v>4555658</v>
      </c>
      <c r="BU359" s="22">
        <f>Target_AM[[#This Row],[PROPORSI]]*VLOOKUP(Target_AM[[#This Row],[NIPNAS]],Target_CC[],COLUMN(BG$2)+9,0)</f>
        <v>4555658</v>
      </c>
      <c r="BV359" s="22">
        <f>Target_AM[[#This Row],[PROPORSI]]*VLOOKUP(Target_AM[[#This Row],[NIPNAS]],Target_CC[],COLUMN(BH$2)+9,0)</f>
        <v>4555658</v>
      </c>
      <c r="BW359" s="22">
        <f>Target_AM[[#This Row],[PROPORSI]]*VLOOKUP(Target_AM[[#This Row],[NIPNAS]],Target_CC[],COLUMN(BI$2)+9,0)</f>
        <v>4555658</v>
      </c>
      <c r="BX359" s="22">
        <f>Target_AM[[#This Row],[PROPORSI]]*VLOOKUP(Target_AM[[#This Row],[NIPNAS]],Target_CC[],COLUMN(BJ$2)+9,0)</f>
        <v>4555658</v>
      </c>
      <c r="BY359" s="22">
        <f>Target_AM[[#This Row],[PROPORSI]]*VLOOKUP(Target_AM[[#This Row],[NIPNAS]],Target_CC[],COLUMN(BK$2)+9,0)</f>
        <v>4555658</v>
      </c>
      <c r="BZ359" s="22">
        <f>Target_AM[[#This Row],[PROPORSI]]*VLOOKUP(Target_AM[[#This Row],[NIPNAS]],Target_CC[],COLUMN(BL$2)+9,0)</f>
        <v>4555658</v>
      </c>
      <c r="CA359" s="22">
        <f>Target_AM[[#This Row],[PROPORSI]]*VLOOKUP(Target_AM[[#This Row],[NIPNAS]],Target_CC[],COLUMN(BM$2)+9,0)</f>
        <v>57781136</v>
      </c>
      <c r="CB359" s="22">
        <f>Target_AM[[#This Row],[PROPORSI]]*VLOOKUP(Target_AM[[#This Row],[NIPNAS]],Target_CC[],COLUMN(BN$2)+9,0)</f>
        <v>0</v>
      </c>
      <c r="CC359" s="22">
        <f>Target_AM[[#This Row],[PROPORSI]]*VLOOKUP(Target_AM[[#This Row],[NIPNAS]],Target_CC[],COLUMN(BO$2)+9,0)</f>
        <v>0</v>
      </c>
      <c r="CD359" s="22">
        <f>Target_AM[[#This Row],[PROPORSI]]*VLOOKUP(Target_AM[[#This Row],[NIPNAS]],Target_CC[],COLUMN(BP$2)+9,0)</f>
        <v>0</v>
      </c>
      <c r="CE359" s="22">
        <f>Target_AM[[#This Row],[PROPORSI]]*VLOOKUP(Target_AM[[#This Row],[NIPNAS]],Target_CC[],COLUMN(BQ$2)+9,0)</f>
        <v>0</v>
      </c>
      <c r="CF359" s="22">
        <f>Target_AM[[#This Row],[PROPORSI]]*VLOOKUP(Target_AM[[#This Row],[NIPNAS]],Target_CC[],COLUMN(BR$2)+9,0)</f>
        <v>0</v>
      </c>
      <c r="CG359" s="22">
        <f>Target_AM[[#This Row],[PROPORSI]]*VLOOKUP(Target_AM[[#This Row],[NIPNAS]],Target_CC[],COLUMN(BS$2)+9,0)</f>
        <v>0</v>
      </c>
      <c r="CH359" s="22">
        <f>Target_AM[[#This Row],[PROPORSI]]*VLOOKUP(Target_AM[[#This Row],[NIPNAS]],Target_CC[],COLUMN(BT$2)+9,0)</f>
        <v>0</v>
      </c>
      <c r="CI359" s="22">
        <f>Target_AM[[#This Row],[PROPORSI]]*VLOOKUP(Target_AM[[#This Row],[NIPNAS]],Target_CC[],COLUMN(BU$2)+9,0)</f>
        <v>0</v>
      </c>
      <c r="CJ359" s="22">
        <f>Target_AM[[#This Row],[PROPORSI]]*VLOOKUP(Target_AM[[#This Row],[NIPNAS]],Target_CC[],COLUMN(BV$2)+9,0)</f>
        <v>0</v>
      </c>
      <c r="CK359" s="22">
        <f>Target_AM[[#This Row],[PROPORSI]]*VLOOKUP(Target_AM[[#This Row],[NIPNAS]],Target_CC[],COLUMN(BW$2)+9,0)</f>
        <v>0</v>
      </c>
      <c r="CL359" s="22">
        <f>Target_AM[[#This Row],[PROPORSI]]*VLOOKUP(Target_AM[[#This Row],[NIPNAS]],Target_CC[],COLUMN(BX$2)+9,0)</f>
        <v>0</v>
      </c>
      <c r="CM359" s="22">
        <f>Target_AM[[#This Row],[PROPORSI]]*VLOOKUP(Target_AM[[#This Row],[NIPNAS]],Target_CC[],COLUMN(BY$2)+9,0)</f>
        <v>0</v>
      </c>
      <c r="CN359" s="22">
        <f>Target_AM[[#This Row],[PROPORSI]]*VLOOKUP(Target_AM[[#This Row],[NIPNAS]],Target_CC[],COLUMN(BZ$2)+9,0)</f>
        <v>0</v>
      </c>
      <c r="CO359" s="22">
        <f>Target_AM[[#This Row],[PROPORSI]]*VLOOKUP(Target_AM[[#This Row],[NIPNAS]],Target_CC[],COLUMN(CA$2)+9,0)</f>
        <v>8295979</v>
      </c>
      <c r="CP359" s="22">
        <f>Target_AM[[#This Row],[PROPORSI]]*VLOOKUP(Target_AM[[#This Row],[NIPNAS]],Target_CC[],COLUMN(CB$2)+9,0)</f>
        <v>4541872</v>
      </c>
      <c r="CQ359" s="22">
        <f>Target_AM[[#This Row],[PROPORSI]]*VLOOKUP(Target_AM[[#This Row],[NIPNAS]],Target_CC[],COLUMN(CC$2)+9,0)</f>
        <v>4555658</v>
      </c>
      <c r="CR359" s="22">
        <f>Target_AM[[#This Row],[PROPORSI]]*VLOOKUP(Target_AM[[#This Row],[NIPNAS]],Target_CC[],COLUMN(CD$2)+9,0)</f>
        <v>4555658</v>
      </c>
      <c r="CS359" s="22">
        <f>Target_AM[[#This Row],[PROPORSI]]*VLOOKUP(Target_AM[[#This Row],[NIPNAS]],Target_CC[],COLUMN(CE$2)+9,0)</f>
        <v>4555658</v>
      </c>
      <c r="CT359" s="22">
        <f>Target_AM[[#This Row],[PROPORSI]]*VLOOKUP(Target_AM[[#This Row],[NIPNAS]],Target_CC[],COLUMN(CF$2)+9,0)</f>
        <v>4555658</v>
      </c>
      <c r="CU359" s="22">
        <f>Target_AM[[#This Row],[PROPORSI]]*VLOOKUP(Target_AM[[#This Row],[NIPNAS]],Target_CC[],COLUMN(CG$2)+9,0)</f>
        <v>4555658</v>
      </c>
      <c r="CV359" s="22">
        <f>Target_AM[[#This Row],[PROPORSI]]*VLOOKUP(Target_AM[[#This Row],[NIPNAS]],Target_CC[],COLUMN(CH$2)+9,0)</f>
        <v>4555658</v>
      </c>
      <c r="CW359" s="22">
        <f>Target_AM[[#This Row],[PROPORSI]]*VLOOKUP(Target_AM[[#This Row],[NIPNAS]],Target_CC[],COLUMN(CI$2)+9,0)</f>
        <v>4555658</v>
      </c>
      <c r="CX359" s="22">
        <f>Target_AM[[#This Row],[PROPORSI]]*VLOOKUP(Target_AM[[#This Row],[NIPNAS]],Target_CC[],COLUMN(CJ$2)+9,0)</f>
        <v>4555658</v>
      </c>
      <c r="CY359" s="22">
        <f>Target_AM[[#This Row],[PROPORSI]]*VLOOKUP(Target_AM[[#This Row],[NIPNAS]],Target_CC[],COLUMN(CK$2)+9,0)</f>
        <v>4555658</v>
      </c>
      <c r="CZ359" s="22">
        <f>Target_AM[[#This Row],[PROPORSI]]*VLOOKUP(Target_AM[[#This Row],[NIPNAS]],Target_CC[],COLUMN(CL$2)+9,0)</f>
        <v>4555658</v>
      </c>
      <c r="DA359" s="22">
        <f>Target_AM[[#This Row],[PROPORSI]]*VLOOKUP(Target_AM[[#This Row],[NIPNAS]],Target_CC[],COLUMN(CM$2)+9,0)</f>
        <v>58394431</v>
      </c>
      <c r="DB359" s="22">
        <f>Target_AM[[#This Row],[PROPORSI]]*VLOOKUP(Target_AM[[#This Row],[NIPNAS]],Target_CC[],COLUMN(CN$2)+9,0)</f>
        <v>0</v>
      </c>
      <c r="DC359" s="22">
        <f>Target_AM[[#This Row],[PROPORSI]]*VLOOKUP(Target_AM[[#This Row],[NIPNAS]],Target_CC[],COLUMN(CO$2)+9,0)</f>
        <v>0</v>
      </c>
      <c r="DD359" s="22">
        <f>Target_AM[[#This Row],[PROPORSI]]*VLOOKUP(Target_AM[[#This Row],[NIPNAS]],Target_CC[],COLUMN(CP$2)+9,0)</f>
        <v>0</v>
      </c>
      <c r="DE359" s="22">
        <f>Target_AM[[#This Row],[PROPORSI]]*VLOOKUP(Target_AM[[#This Row],[NIPNAS]],Target_CC[],COLUMN(CQ$2)+9,0)</f>
        <v>0</v>
      </c>
      <c r="DF359" s="22">
        <f>Target_AM[[#This Row],[PROPORSI]]*VLOOKUP(Target_AM[[#This Row],[NIPNAS]],Target_CC[],COLUMN(CR$2)+9,0)</f>
        <v>0</v>
      </c>
      <c r="DG359" s="22">
        <f>Target_AM[[#This Row],[PROPORSI]]*VLOOKUP(Target_AM[[#This Row],[NIPNAS]],Target_CC[],COLUMN(CS$2)+9,0)</f>
        <v>0</v>
      </c>
      <c r="DH359" s="22">
        <f>Target_AM[[#This Row],[PROPORSI]]*VLOOKUP(Target_AM[[#This Row],[NIPNAS]],Target_CC[],COLUMN(CT$2)+9,0)</f>
        <v>0</v>
      </c>
      <c r="DI359" s="22">
        <f>Target_AM[[#This Row],[PROPORSI]]*VLOOKUP(Target_AM[[#This Row],[NIPNAS]],Target_CC[],COLUMN(CU$2)+9,0)</f>
        <v>0</v>
      </c>
      <c r="DJ359" s="22">
        <f>Target_AM[[#This Row],[PROPORSI]]*VLOOKUP(Target_AM[[#This Row],[NIPNAS]],Target_CC[],COLUMN(CV$2)+9,0)</f>
        <v>0</v>
      </c>
      <c r="DK359" s="22">
        <f>Target_AM[[#This Row],[PROPORSI]]*VLOOKUP(Target_AM[[#This Row],[NIPNAS]],Target_CC[],COLUMN(CW$2)+9,0)</f>
        <v>0</v>
      </c>
      <c r="DL359" s="22">
        <f>Target_AM[[#This Row],[PROPORSI]]*VLOOKUP(Target_AM[[#This Row],[NIPNAS]],Target_CC[],COLUMN(CX$2)+9,0)</f>
        <v>0</v>
      </c>
      <c r="DM359" s="22">
        <f>Target_AM[[#This Row],[PROPORSI]]*VLOOKUP(Target_AM[[#This Row],[NIPNAS]],Target_CC[],COLUMN(CY$2)+9,0)</f>
        <v>0</v>
      </c>
      <c r="DN359" s="22">
        <f>Target_AM[[#This Row],[PROPORSI]]*VLOOKUP(Target_AM[[#This Row],[NIPNAS]],Target_CC[],COLUMN(CZ$2)+9,0)</f>
        <v>0</v>
      </c>
      <c r="DO359" s="22">
        <f>Target_AM[[#This Row],[PROPORSI]]*VLOOKUP(Target_AM[[#This Row],[NIPNAS]],Target_CC[],COLUMN(DA$2)+9,0)</f>
        <v>0</v>
      </c>
      <c r="DP359" s="22">
        <f>Target_AM[[#This Row],[PROPORSI]]*VLOOKUP(Target_AM[[#This Row],[NIPNAS]],Target_CC[],COLUMN(DB$2)+9,0)</f>
        <v>0</v>
      </c>
      <c r="DQ359" s="22">
        <f>Target_AM[[#This Row],[PROPORSI]]*VLOOKUP(Target_AM[[#This Row],[NIPNAS]],Target_CC[],COLUMN(DC$2)+9,0)</f>
        <v>0</v>
      </c>
      <c r="DR359" s="22">
        <f>Target_AM[[#This Row],[PROPORSI]]*VLOOKUP(Target_AM[[#This Row],[NIPNAS]],Target_CC[],COLUMN(DD$2)+9,0)</f>
        <v>0</v>
      </c>
      <c r="DS359" s="22">
        <f>Target_AM[[#This Row],[PROPORSI]]*VLOOKUP(Target_AM[[#This Row],[NIPNAS]],Target_CC[],COLUMN(DE$2)+9,0)</f>
        <v>0</v>
      </c>
      <c r="DT359" s="22">
        <f>Target_AM[[#This Row],[PROPORSI]]*VLOOKUP(Target_AM[[#This Row],[NIPNAS]],Target_CC[],COLUMN(DF$2)+9,0)</f>
        <v>0</v>
      </c>
      <c r="DU359" s="22">
        <f>Target_AM[[#This Row],[PROPORSI]]*VLOOKUP(Target_AM[[#This Row],[NIPNAS]],Target_CC[],COLUMN(DG$2)+9,0)</f>
        <v>0</v>
      </c>
      <c r="DV359" s="22">
        <f>Target_AM[[#This Row],[PROPORSI]]*VLOOKUP(Target_AM[[#This Row],[NIPNAS]],Target_CC[],COLUMN(DH$2)+9,0)</f>
        <v>0</v>
      </c>
      <c r="DW359" s="22">
        <f>Target_AM[[#This Row],[PROPORSI]]*VLOOKUP(Target_AM[[#This Row],[NIPNAS]],Target_CC[],COLUMN(DI$2)+9,0)</f>
        <v>0</v>
      </c>
      <c r="DX359" s="22">
        <f>Target_AM[[#This Row],[PROPORSI]]*VLOOKUP(Target_AM[[#This Row],[NIPNAS]],Target_CC[],COLUMN(DJ$2)+9,0)</f>
        <v>0</v>
      </c>
      <c r="DY359" s="22">
        <f>Target_AM[[#This Row],[PROPORSI]]*VLOOKUP(Target_AM[[#This Row],[NIPNAS]],Target_CC[],COLUMN(DK$2)+9,0)</f>
        <v>0</v>
      </c>
      <c r="DZ359" s="22">
        <f>Target_AM[[#This Row],[PROPORSI]]*VLOOKUP(Target_AM[[#This Row],[NIPNAS]],Target_CC[],COLUMN(DL$2)+9,0)</f>
        <v>0</v>
      </c>
      <c r="EA359" s="22">
        <f>Target_AM[[#This Row],[PROPORSI]]*VLOOKUP(Target_AM[[#This Row],[NIPNAS]],Target_CC[],COLUMN(DM$2)+9,0)</f>
        <v>0</v>
      </c>
    </row>
    <row r="360" spans="2:131" x14ac:dyDescent="0.3">
      <c r="B360">
        <v>404429</v>
      </c>
      <c r="C360" t="s">
        <v>1008</v>
      </c>
      <c r="D360">
        <v>1</v>
      </c>
      <c r="E360" s="8">
        <v>45658</v>
      </c>
      <c r="F360">
        <v>10239536</v>
      </c>
      <c r="G360" t="s">
        <v>709</v>
      </c>
      <c r="J360" t="s">
        <v>309</v>
      </c>
      <c r="K360" t="s">
        <v>25</v>
      </c>
      <c r="L360" t="s">
        <v>159</v>
      </c>
      <c r="M360" t="s">
        <v>29</v>
      </c>
      <c r="N360" s="23">
        <f>Target_AM[[#This Row],[PROPORSI]]*VLOOKUP(Target_AM[[#This Row],[NIPNAS]],Target_CC[],9,0)</f>
        <v>92503550.848654807</v>
      </c>
      <c r="O360" s="22">
        <f>Target_AM[[#This Row],[PROPORSI]]*VLOOKUP(Target_AM[[#This Row],[NIPNAS]],Target_CC[],COLUMN(A$2)+9,0)</f>
        <v>6085363.4063636363</v>
      </c>
      <c r="P360" s="22">
        <f>Target_AM[[#This Row],[PROPORSI]]*VLOOKUP(Target_AM[[#This Row],[NIPNAS]],Target_CC[],COLUMN(B$2)+9,0)</f>
        <v>6370995.6909090914</v>
      </c>
      <c r="Q360" s="22">
        <f>Target_AM[[#This Row],[PROPORSI]]*VLOOKUP(Target_AM[[#This Row],[NIPNAS]],Target_CC[],COLUMN(C$2)+9,0)</f>
        <v>5799731.1218181821</v>
      </c>
      <c r="R360" s="22">
        <f>Target_AM[[#This Row],[PROPORSI]]*VLOOKUP(Target_AM[[#This Row],[NIPNAS]],Target_CC[],COLUMN(D$2)+9,0)</f>
        <v>5228466.5527272727</v>
      </c>
      <c r="S360" s="22">
        <f>Target_AM[[#This Row],[PROPORSI]]*VLOOKUP(Target_AM[[#This Row],[NIPNAS]],Target_CC[],COLUMN(E$2)+9,0)</f>
        <v>5514098.8372727269</v>
      </c>
      <c r="T360" s="22">
        <f>Target_AM[[#This Row],[PROPORSI]]*VLOOKUP(Target_AM[[#This Row],[NIPNAS]],Target_CC[],COLUMN(F$2)+9,0)</f>
        <v>5799731.1218181821</v>
      </c>
      <c r="U360" s="22">
        <f>Target_AM[[#This Row],[PROPORSI]]*VLOOKUP(Target_AM[[#This Row],[NIPNAS]],Target_CC[],COLUMN(G$2)+9,0)</f>
        <v>7227892.5445454549</v>
      </c>
      <c r="V360" s="22">
        <f>Target_AM[[#This Row],[PROPORSI]]*VLOOKUP(Target_AM[[#This Row],[NIPNAS]],Target_CC[],COLUMN(H$2)+9,0)</f>
        <v>6656627.9754545456</v>
      </c>
      <c r="W360" s="22">
        <f>Target_AM[[#This Row],[PROPORSI]]*VLOOKUP(Target_AM[[#This Row],[NIPNAS]],Target_CC[],COLUMN(I$2)+9,0)</f>
        <v>6656627.9754545456</v>
      </c>
      <c r="X360" s="22">
        <f>Target_AM[[#This Row],[PROPORSI]]*VLOOKUP(Target_AM[[#This Row],[NIPNAS]],Target_CC[],COLUMN(J$2)+9,0)</f>
        <v>7227892.5445454549</v>
      </c>
      <c r="Y360" s="22">
        <f>Target_AM[[#This Row],[PROPORSI]]*VLOOKUP(Target_AM[[#This Row],[NIPNAS]],Target_CC[],COLUMN(K$2)+9,0)</f>
        <v>6370995.6909090914</v>
      </c>
      <c r="Z360" s="22">
        <f>Target_AM[[#This Row],[PROPORSI]]*VLOOKUP(Target_AM[[#This Row],[NIPNAS]],Target_CC[],COLUMN(L$2)+9,0)</f>
        <v>6656627.9754545456</v>
      </c>
      <c r="AA360" s="22">
        <f>Target_AM[[#This Row],[PROPORSI]]*VLOOKUP(Target_AM[[#This Row],[NIPNAS]],Target_CC[],COLUMN(M$2)+9,0)</f>
        <v>75595051.437272727</v>
      </c>
      <c r="AB360" s="22">
        <f>Target_AM[[#This Row],[PROPORSI]]*VLOOKUP(Target_AM[[#This Row],[NIPNAS]],Target_CC[],COLUMN(N$2)+9,0)</f>
        <v>812106.3402989069</v>
      </c>
      <c r="AC360" s="22">
        <f>Target_AM[[#This Row],[PROPORSI]]*VLOOKUP(Target_AM[[#This Row],[NIPNAS]],Target_CC[],COLUMN(O$2)+9,0)</f>
        <v>863632.78725921188</v>
      </c>
      <c r="AD360" s="22">
        <f>Target_AM[[#This Row],[PROPORSI]]*VLOOKUP(Target_AM[[#This Row],[NIPNAS]],Target_CC[],COLUMN(P$2)+9,0)</f>
        <v>1136345.4359366887</v>
      </c>
      <c r="AE360" s="22">
        <f>Target_AM[[#This Row],[PROPORSI]]*VLOOKUP(Target_AM[[#This Row],[NIPNAS]],Target_CC[],COLUMN(Q$2)+9,0)</f>
        <v>1158564.890581117</v>
      </c>
      <c r="AF360" s="22">
        <f>Target_AM[[#This Row],[PROPORSI]]*VLOOKUP(Target_AM[[#This Row],[NIPNAS]],Target_CC[],COLUMN(R$2)+9,0)</f>
        <v>1515383.5754888179</v>
      </c>
      <c r="AG360" s="22">
        <f>Target_AM[[#This Row],[PROPORSI]]*VLOOKUP(Target_AM[[#This Row],[NIPNAS]],Target_CC[],COLUMN(S$2)+9,0)</f>
        <v>1415904.768278785</v>
      </c>
      <c r="AH360" s="22">
        <f>Target_AM[[#This Row],[PROPORSI]]*VLOOKUP(Target_AM[[#This Row],[NIPNAS]],Target_CC[],COLUMN(T$2)+9,0)</f>
        <v>1243363.4261506044</v>
      </c>
      <c r="AI360" s="22">
        <f>Target_AM[[#This Row],[PROPORSI]]*VLOOKUP(Target_AM[[#This Row],[NIPNAS]],Target_CC[],COLUMN(U$2)+9,0)</f>
        <v>1406505.4352108298</v>
      </c>
      <c r="AJ360" s="22">
        <f>Target_AM[[#This Row],[PROPORSI]]*VLOOKUP(Target_AM[[#This Row],[NIPNAS]],Target_CC[],COLUMN(V$2)+9,0)</f>
        <v>1221266.3175163125</v>
      </c>
      <c r="AK360" s="22">
        <f>Target_AM[[#This Row],[PROPORSI]]*VLOOKUP(Target_AM[[#This Row],[NIPNAS]],Target_CC[],COLUMN(W$2)+9,0)</f>
        <v>1285279.2754831989</v>
      </c>
      <c r="AL360" s="22">
        <f>Target_AM[[#This Row],[PROPORSI]]*VLOOKUP(Target_AM[[#This Row],[NIPNAS]],Target_CC[],COLUMN(X$2)+9,0)</f>
        <v>1579153.9541461403</v>
      </c>
      <c r="AM360" s="22">
        <f>Target_AM[[#This Row],[PROPORSI]]*VLOOKUP(Target_AM[[#This Row],[NIPNAS]],Target_CC[],COLUMN(Y$2)+9,0)</f>
        <v>1873548.9144109264</v>
      </c>
      <c r="AN360" s="22">
        <f>Target_AM[[#This Row],[PROPORSI]]*VLOOKUP(Target_AM[[#This Row],[NIPNAS]],Target_CC[],COLUMN(Z$2)+9,0)</f>
        <v>15511055.12076154</v>
      </c>
      <c r="AO360" s="22">
        <f>Target_AM[[#This Row],[PROPORSI]]*VLOOKUP(Target_AM[[#This Row],[NIPNAS]],Target_CC[],COLUMN(AA$2)+9,0)</f>
        <v>6897469.7466625432</v>
      </c>
      <c r="AP360" s="22">
        <f>Target_AM[[#This Row],[PROPORSI]]*VLOOKUP(Target_AM[[#This Row],[NIPNAS]],Target_CC[],COLUMN(AB$2)+9,0)</f>
        <v>7234628.4781683031</v>
      </c>
      <c r="AQ360" s="22">
        <f>Target_AM[[#This Row],[PROPORSI]]*VLOOKUP(Target_AM[[#This Row],[NIPNAS]],Target_CC[],COLUMN(AC$2)+9,0)</f>
        <v>6936076.5577548705</v>
      </c>
      <c r="AR360" s="22">
        <f>Target_AM[[#This Row],[PROPORSI]]*VLOOKUP(Target_AM[[#This Row],[NIPNAS]],Target_CC[],COLUMN(AD$2)+9,0)</f>
        <v>6387031.4433083897</v>
      </c>
      <c r="AS360" s="22">
        <f>Target_AM[[#This Row],[PROPORSI]]*VLOOKUP(Target_AM[[#This Row],[NIPNAS]],Target_CC[],COLUMN(AE$2)+9,0)</f>
        <v>7029482.4127615448</v>
      </c>
      <c r="AT360" s="22">
        <f>Target_AM[[#This Row],[PROPORSI]]*VLOOKUP(Target_AM[[#This Row],[NIPNAS]],Target_CC[],COLUMN(AF$2)+9,0)</f>
        <v>7215635.8900969671</v>
      </c>
      <c r="AU360" s="22">
        <f>Target_AM[[#This Row],[PROPORSI]]*VLOOKUP(Target_AM[[#This Row],[NIPNAS]],Target_CC[],COLUMN(AG$2)+9,0)</f>
        <v>8471255.97069606</v>
      </c>
      <c r="AV360" s="22">
        <f>Target_AM[[#This Row],[PROPORSI]]*VLOOKUP(Target_AM[[#This Row],[NIPNAS]],Target_CC[],COLUMN(AH$2)+9,0)</f>
        <v>8063133.4106653752</v>
      </c>
      <c r="AW360" s="22">
        <f>Target_AM[[#This Row],[PROPORSI]]*VLOOKUP(Target_AM[[#This Row],[NIPNAS]],Target_CC[],COLUMN(AI$2)+9,0)</f>
        <v>7877894.2929708585</v>
      </c>
      <c r="AX360" s="22">
        <f>Target_AM[[#This Row],[PROPORSI]]*VLOOKUP(Target_AM[[#This Row],[NIPNAS]],Target_CC[],COLUMN(AJ$2)+9,0)</f>
        <v>8513171.8200286534</v>
      </c>
      <c r="AY360" s="22">
        <f>Target_AM[[#This Row],[PROPORSI]]*VLOOKUP(Target_AM[[#This Row],[NIPNAS]],Target_CC[],COLUMN(AK$2)+9,0)</f>
        <v>7950149.6450552316</v>
      </c>
      <c r="AZ360" s="22">
        <f>Target_AM[[#This Row],[PROPORSI]]*VLOOKUP(Target_AM[[#This Row],[NIPNAS]],Target_CC[],COLUMN(AL$2)+9,0)</f>
        <v>8530176.8898654729</v>
      </c>
      <c r="BA360" s="22">
        <f>Target_AM[[#This Row],[PROPORSI]]*VLOOKUP(Target_AM[[#This Row],[NIPNAS]],Target_CC[],COLUMN(AM$2)+9,0)</f>
        <v>91106106.558034286</v>
      </c>
      <c r="BB360" s="22">
        <f>Target_AM[[#This Row],[PROPORSI]]*VLOOKUP(Target_AM[[#This Row],[NIPNAS]],Target_CC[],COLUMN(AN$2)+9,0)</f>
        <v>0</v>
      </c>
      <c r="BC360" s="22">
        <f>Target_AM[[#This Row],[PROPORSI]]*VLOOKUP(Target_AM[[#This Row],[NIPNAS]],Target_CC[],COLUMN(AO$2)+9,0)</f>
        <v>0</v>
      </c>
      <c r="BD360" s="22">
        <f>Target_AM[[#This Row],[PROPORSI]]*VLOOKUP(Target_AM[[#This Row],[NIPNAS]],Target_CC[],COLUMN(AP$2)+9,0)</f>
        <v>0</v>
      </c>
      <c r="BE360" s="22">
        <f>Target_AM[[#This Row],[PROPORSI]]*VLOOKUP(Target_AM[[#This Row],[NIPNAS]],Target_CC[],COLUMN(AQ$2)+9,0)</f>
        <v>0</v>
      </c>
      <c r="BF360" s="22">
        <f>Target_AM[[#This Row],[PROPORSI]]*VLOOKUP(Target_AM[[#This Row],[NIPNAS]],Target_CC[],COLUMN(AR$2)+9,0)</f>
        <v>0</v>
      </c>
      <c r="BG360" s="22">
        <f>Target_AM[[#This Row],[PROPORSI]]*VLOOKUP(Target_AM[[#This Row],[NIPNAS]],Target_CC[],COLUMN(AS$2)+9,0)</f>
        <v>0</v>
      </c>
      <c r="BH360" s="22">
        <f>Target_AM[[#This Row],[PROPORSI]]*VLOOKUP(Target_AM[[#This Row],[NIPNAS]],Target_CC[],COLUMN(AT$2)+9,0)</f>
        <v>0</v>
      </c>
      <c r="BI360" s="22">
        <f>Target_AM[[#This Row],[PROPORSI]]*VLOOKUP(Target_AM[[#This Row],[NIPNAS]],Target_CC[],COLUMN(AU$2)+9,0)</f>
        <v>0</v>
      </c>
      <c r="BJ360" s="22">
        <f>Target_AM[[#This Row],[PROPORSI]]*VLOOKUP(Target_AM[[#This Row],[NIPNAS]],Target_CC[],COLUMN(AV$2)+9,0)</f>
        <v>0</v>
      </c>
      <c r="BK360" s="22">
        <f>Target_AM[[#This Row],[PROPORSI]]*VLOOKUP(Target_AM[[#This Row],[NIPNAS]],Target_CC[],COLUMN(AW$2)+9,0)</f>
        <v>0</v>
      </c>
      <c r="BL360" s="22">
        <f>Target_AM[[#This Row],[PROPORSI]]*VLOOKUP(Target_AM[[#This Row],[NIPNAS]],Target_CC[],COLUMN(AX$2)+9,0)</f>
        <v>0</v>
      </c>
      <c r="BM360" s="22">
        <f>Target_AM[[#This Row],[PROPORSI]]*VLOOKUP(Target_AM[[#This Row],[NIPNAS]],Target_CC[],COLUMN(AY$2)+9,0)</f>
        <v>0</v>
      </c>
      <c r="BN360" s="22">
        <f>Target_AM[[#This Row],[PROPORSI]]*VLOOKUP(Target_AM[[#This Row],[NIPNAS]],Target_CC[],COLUMN(AZ$2)+9,0)</f>
        <v>0</v>
      </c>
      <c r="BO360" s="22">
        <f>Target_AM[[#This Row],[PROPORSI]]*VLOOKUP(Target_AM[[#This Row],[NIPNAS]],Target_CC[],COLUMN(BA$2)+9,0)</f>
        <v>6767036</v>
      </c>
      <c r="BP360" s="22">
        <f>Target_AM[[#This Row],[PROPORSI]]*VLOOKUP(Target_AM[[#This Row],[NIPNAS]],Target_CC[],COLUMN(BB$2)+9,0)</f>
        <v>6783986</v>
      </c>
      <c r="BQ360" s="22">
        <f>Target_AM[[#This Row],[PROPORSI]]*VLOOKUP(Target_AM[[#This Row],[NIPNAS]],Target_CC[],COLUMN(BC$2)+9,0)</f>
        <v>6783647</v>
      </c>
      <c r="BR360" s="22">
        <f>Target_AM[[#This Row],[PROPORSI]]*VLOOKUP(Target_AM[[#This Row],[NIPNAS]],Target_CC[],COLUMN(BD$2)+9,0)</f>
        <v>6956297</v>
      </c>
      <c r="BS360" s="22">
        <f>Target_AM[[#This Row],[PROPORSI]]*VLOOKUP(Target_AM[[#This Row],[NIPNAS]],Target_CC[],COLUMN(BE$2)+9,0)</f>
        <v>6956297</v>
      </c>
      <c r="BT360" s="22">
        <f>Target_AM[[#This Row],[PROPORSI]]*VLOOKUP(Target_AM[[#This Row],[NIPNAS]],Target_CC[],COLUMN(BF$2)+9,0)</f>
        <v>6956297</v>
      </c>
      <c r="BU360" s="22">
        <f>Target_AM[[#This Row],[PROPORSI]]*VLOOKUP(Target_AM[[#This Row],[NIPNAS]],Target_CC[],COLUMN(BG$2)+9,0)</f>
        <v>6956297</v>
      </c>
      <c r="BV360" s="22">
        <f>Target_AM[[#This Row],[PROPORSI]]*VLOOKUP(Target_AM[[#This Row],[NIPNAS]],Target_CC[],COLUMN(BH$2)+9,0)</f>
        <v>6956297</v>
      </c>
      <c r="BW360" s="22">
        <f>Target_AM[[#This Row],[PROPORSI]]*VLOOKUP(Target_AM[[#This Row],[NIPNAS]],Target_CC[],COLUMN(BI$2)+9,0)</f>
        <v>6956297</v>
      </c>
      <c r="BX360" s="22">
        <f>Target_AM[[#This Row],[PROPORSI]]*VLOOKUP(Target_AM[[#This Row],[NIPNAS]],Target_CC[],COLUMN(BJ$2)+9,0)</f>
        <v>6956297</v>
      </c>
      <c r="BY360" s="22">
        <f>Target_AM[[#This Row],[PROPORSI]]*VLOOKUP(Target_AM[[#This Row],[NIPNAS]],Target_CC[],COLUMN(BK$2)+9,0)</f>
        <v>6956297</v>
      </c>
      <c r="BZ360" s="22">
        <f>Target_AM[[#This Row],[PROPORSI]]*VLOOKUP(Target_AM[[#This Row],[NIPNAS]],Target_CC[],COLUMN(BL$2)+9,0)</f>
        <v>6956297</v>
      </c>
      <c r="CA360" s="22">
        <f>Target_AM[[#This Row],[PROPORSI]]*VLOOKUP(Target_AM[[#This Row],[NIPNAS]],Target_CC[],COLUMN(BM$2)+9,0)</f>
        <v>82941342</v>
      </c>
      <c r="CB360" s="22">
        <f>Target_AM[[#This Row],[PROPORSI]]*VLOOKUP(Target_AM[[#This Row],[NIPNAS]],Target_CC[],COLUMN(BN$2)+9,0)</f>
        <v>665000</v>
      </c>
      <c r="CC360" s="22">
        <f>Target_AM[[#This Row],[PROPORSI]]*VLOOKUP(Target_AM[[#This Row],[NIPNAS]],Target_CC[],COLUMN(BO$2)+9,0)</f>
        <v>665000</v>
      </c>
      <c r="CD360" s="22">
        <f>Target_AM[[#This Row],[PROPORSI]]*VLOOKUP(Target_AM[[#This Row],[NIPNAS]],Target_CC[],COLUMN(BP$2)+9,0)</f>
        <v>665000</v>
      </c>
      <c r="CE360" s="22">
        <f>Target_AM[[#This Row],[PROPORSI]]*VLOOKUP(Target_AM[[#This Row],[NIPNAS]],Target_CC[],COLUMN(BQ$2)+9,0)</f>
        <v>631750</v>
      </c>
      <c r="CF360" s="22">
        <f>Target_AM[[#This Row],[PROPORSI]]*VLOOKUP(Target_AM[[#This Row],[NIPNAS]],Target_CC[],COLUMN(BR$2)+9,0)</f>
        <v>631750</v>
      </c>
      <c r="CG360" s="22">
        <f>Target_AM[[#This Row],[PROPORSI]]*VLOOKUP(Target_AM[[#This Row],[NIPNAS]],Target_CC[],COLUMN(BS$2)+9,0)</f>
        <v>631750</v>
      </c>
      <c r="CH360" s="22">
        <f>Target_AM[[#This Row],[PROPORSI]]*VLOOKUP(Target_AM[[#This Row],[NIPNAS]],Target_CC[],COLUMN(BT$2)+9,0)</f>
        <v>631750</v>
      </c>
      <c r="CI360" s="22">
        <f>Target_AM[[#This Row],[PROPORSI]]*VLOOKUP(Target_AM[[#This Row],[NIPNAS]],Target_CC[],COLUMN(BU$2)+9,0)</f>
        <v>631750</v>
      </c>
      <c r="CJ360" s="22">
        <f>Target_AM[[#This Row],[PROPORSI]]*VLOOKUP(Target_AM[[#This Row],[NIPNAS]],Target_CC[],COLUMN(BV$2)+9,0)</f>
        <v>631750</v>
      </c>
      <c r="CK360" s="22">
        <f>Target_AM[[#This Row],[PROPORSI]]*VLOOKUP(Target_AM[[#This Row],[NIPNAS]],Target_CC[],COLUMN(BW$2)+9,0)</f>
        <v>631750</v>
      </c>
      <c r="CL360" s="22">
        <f>Target_AM[[#This Row],[PROPORSI]]*VLOOKUP(Target_AM[[#This Row],[NIPNAS]],Target_CC[],COLUMN(BX$2)+9,0)</f>
        <v>631750</v>
      </c>
      <c r="CM360" s="22">
        <f>Target_AM[[#This Row],[PROPORSI]]*VLOOKUP(Target_AM[[#This Row],[NIPNAS]],Target_CC[],COLUMN(BY$2)+9,0)</f>
        <v>631750</v>
      </c>
      <c r="CN360" s="22">
        <f>Target_AM[[#This Row],[PROPORSI]]*VLOOKUP(Target_AM[[#This Row],[NIPNAS]],Target_CC[],COLUMN(BZ$2)+9,0)</f>
        <v>7680750</v>
      </c>
      <c r="CO360" s="22">
        <f>Target_AM[[#This Row],[PROPORSI]]*VLOOKUP(Target_AM[[#This Row],[NIPNAS]],Target_CC[],COLUMN(CA$2)+9,0)</f>
        <v>6315936</v>
      </c>
      <c r="CP360" s="22">
        <f>Target_AM[[#This Row],[PROPORSI]]*VLOOKUP(Target_AM[[#This Row],[NIPNAS]],Target_CC[],COLUMN(CB$2)+9,0)</f>
        <v>6330386</v>
      </c>
      <c r="CQ360" s="22">
        <f>Target_AM[[#This Row],[PROPORSI]]*VLOOKUP(Target_AM[[#This Row],[NIPNAS]],Target_CC[],COLUMN(CC$2)+9,0)</f>
        <v>6324547</v>
      </c>
      <c r="CR360" s="22">
        <f>Target_AM[[#This Row],[PROPORSI]]*VLOOKUP(Target_AM[[#This Row],[NIPNAS]],Target_CC[],COLUMN(CD$2)+9,0)</f>
        <v>6324547</v>
      </c>
      <c r="CS360" s="22">
        <f>Target_AM[[#This Row],[PROPORSI]]*VLOOKUP(Target_AM[[#This Row],[NIPNAS]],Target_CC[],COLUMN(CE$2)+9,0)</f>
        <v>6324547</v>
      </c>
      <c r="CT360" s="22">
        <f>Target_AM[[#This Row],[PROPORSI]]*VLOOKUP(Target_AM[[#This Row],[NIPNAS]],Target_CC[],COLUMN(CF$2)+9,0)</f>
        <v>6324547</v>
      </c>
      <c r="CU360" s="22">
        <f>Target_AM[[#This Row],[PROPORSI]]*VLOOKUP(Target_AM[[#This Row],[NIPNAS]],Target_CC[],COLUMN(CG$2)+9,0)</f>
        <v>6324547</v>
      </c>
      <c r="CV360" s="22">
        <f>Target_AM[[#This Row],[PROPORSI]]*VLOOKUP(Target_AM[[#This Row],[NIPNAS]],Target_CC[],COLUMN(CH$2)+9,0)</f>
        <v>6324547</v>
      </c>
      <c r="CW360" s="22">
        <f>Target_AM[[#This Row],[PROPORSI]]*VLOOKUP(Target_AM[[#This Row],[NIPNAS]],Target_CC[],COLUMN(CI$2)+9,0)</f>
        <v>6324547</v>
      </c>
      <c r="CX360" s="22">
        <f>Target_AM[[#This Row],[PROPORSI]]*VLOOKUP(Target_AM[[#This Row],[NIPNAS]],Target_CC[],COLUMN(CJ$2)+9,0)</f>
        <v>6324547</v>
      </c>
      <c r="CY360" s="22">
        <f>Target_AM[[#This Row],[PROPORSI]]*VLOOKUP(Target_AM[[#This Row],[NIPNAS]],Target_CC[],COLUMN(CK$2)+9,0)</f>
        <v>6324547</v>
      </c>
      <c r="CZ360" s="22">
        <f>Target_AM[[#This Row],[PROPORSI]]*VLOOKUP(Target_AM[[#This Row],[NIPNAS]],Target_CC[],COLUMN(CL$2)+9,0)</f>
        <v>6324547</v>
      </c>
      <c r="DA360" s="22">
        <f>Target_AM[[#This Row],[PROPORSI]]*VLOOKUP(Target_AM[[#This Row],[NIPNAS]],Target_CC[],COLUMN(CM$2)+9,0)</f>
        <v>75891792</v>
      </c>
      <c r="DB360" s="22">
        <f>Target_AM[[#This Row],[PROPORSI]]*VLOOKUP(Target_AM[[#This Row],[NIPNAS]],Target_CC[],COLUMN(CN$2)+9,0)</f>
        <v>0</v>
      </c>
      <c r="DC360" s="22">
        <f>Target_AM[[#This Row],[PROPORSI]]*VLOOKUP(Target_AM[[#This Row],[NIPNAS]],Target_CC[],COLUMN(CO$2)+9,0)</f>
        <v>0</v>
      </c>
      <c r="DD360" s="22">
        <f>Target_AM[[#This Row],[PROPORSI]]*VLOOKUP(Target_AM[[#This Row],[NIPNAS]],Target_CC[],COLUMN(CP$2)+9,0)</f>
        <v>0</v>
      </c>
      <c r="DE360" s="22">
        <f>Target_AM[[#This Row],[PROPORSI]]*VLOOKUP(Target_AM[[#This Row],[NIPNAS]],Target_CC[],COLUMN(CQ$2)+9,0)</f>
        <v>0</v>
      </c>
      <c r="DF360" s="22">
        <f>Target_AM[[#This Row],[PROPORSI]]*VLOOKUP(Target_AM[[#This Row],[NIPNAS]],Target_CC[],COLUMN(CR$2)+9,0)</f>
        <v>0</v>
      </c>
      <c r="DG360" s="22">
        <f>Target_AM[[#This Row],[PROPORSI]]*VLOOKUP(Target_AM[[#This Row],[NIPNAS]],Target_CC[],COLUMN(CS$2)+9,0)</f>
        <v>0</v>
      </c>
      <c r="DH360" s="22">
        <f>Target_AM[[#This Row],[PROPORSI]]*VLOOKUP(Target_AM[[#This Row],[NIPNAS]],Target_CC[],COLUMN(CT$2)+9,0)</f>
        <v>0</v>
      </c>
      <c r="DI360" s="22">
        <f>Target_AM[[#This Row],[PROPORSI]]*VLOOKUP(Target_AM[[#This Row],[NIPNAS]],Target_CC[],COLUMN(CU$2)+9,0)</f>
        <v>0</v>
      </c>
      <c r="DJ360" s="22">
        <f>Target_AM[[#This Row],[PROPORSI]]*VLOOKUP(Target_AM[[#This Row],[NIPNAS]],Target_CC[],COLUMN(CV$2)+9,0)</f>
        <v>0</v>
      </c>
      <c r="DK360" s="22">
        <f>Target_AM[[#This Row],[PROPORSI]]*VLOOKUP(Target_AM[[#This Row],[NIPNAS]],Target_CC[],COLUMN(CW$2)+9,0)</f>
        <v>0</v>
      </c>
      <c r="DL360" s="22">
        <f>Target_AM[[#This Row],[PROPORSI]]*VLOOKUP(Target_AM[[#This Row],[NIPNAS]],Target_CC[],COLUMN(CX$2)+9,0)</f>
        <v>0</v>
      </c>
      <c r="DM360" s="22">
        <f>Target_AM[[#This Row],[PROPORSI]]*VLOOKUP(Target_AM[[#This Row],[NIPNAS]],Target_CC[],COLUMN(CY$2)+9,0)</f>
        <v>0</v>
      </c>
      <c r="DN360" s="22">
        <f>Target_AM[[#This Row],[PROPORSI]]*VLOOKUP(Target_AM[[#This Row],[NIPNAS]],Target_CC[],COLUMN(CZ$2)+9,0)</f>
        <v>0</v>
      </c>
      <c r="DO360" s="22">
        <f>Target_AM[[#This Row],[PROPORSI]]*VLOOKUP(Target_AM[[#This Row],[NIPNAS]],Target_CC[],COLUMN(DA$2)+9,0)</f>
        <v>0</v>
      </c>
      <c r="DP360" s="22">
        <f>Target_AM[[#This Row],[PROPORSI]]*VLOOKUP(Target_AM[[#This Row],[NIPNAS]],Target_CC[],COLUMN(DB$2)+9,0)</f>
        <v>0</v>
      </c>
      <c r="DQ360" s="22">
        <f>Target_AM[[#This Row],[PROPORSI]]*VLOOKUP(Target_AM[[#This Row],[NIPNAS]],Target_CC[],COLUMN(DC$2)+9,0)</f>
        <v>0</v>
      </c>
      <c r="DR360" s="22">
        <f>Target_AM[[#This Row],[PROPORSI]]*VLOOKUP(Target_AM[[#This Row],[NIPNAS]],Target_CC[],COLUMN(DD$2)+9,0)</f>
        <v>0</v>
      </c>
      <c r="DS360" s="22">
        <f>Target_AM[[#This Row],[PROPORSI]]*VLOOKUP(Target_AM[[#This Row],[NIPNAS]],Target_CC[],COLUMN(DE$2)+9,0)</f>
        <v>0</v>
      </c>
      <c r="DT360" s="22">
        <f>Target_AM[[#This Row],[PROPORSI]]*VLOOKUP(Target_AM[[#This Row],[NIPNAS]],Target_CC[],COLUMN(DF$2)+9,0)</f>
        <v>0</v>
      </c>
      <c r="DU360" s="22">
        <f>Target_AM[[#This Row],[PROPORSI]]*VLOOKUP(Target_AM[[#This Row],[NIPNAS]],Target_CC[],COLUMN(DG$2)+9,0)</f>
        <v>0</v>
      </c>
      <c r="DV360" s="22">
        <f>Target_AM[[#This Row],[PROPORSI]]*VLOOKUP(Target_AM[[#This Row],[NIPNAS]],Target_CC[],COLUMN(DH$2)+9,0)</f>
        <v>0</v>
      </c>
      <c r="DW360" s="22">
        <f>Target_AM[[#This Row],[PROPORSI]]*VLOOKUP(Target_AM[[#This Row],[NIPNAS]],Target_CC[],COLUMN(DI$2)+9,0)</f>
        <v>0</v>
      </c>
      <c r="DX360" s="22">
        <f>Target_AM[[#This Row],[PROPORSI]]*VLOOKUP(Target_AM[[#This Row],[NIPNAS]],Target_CC[],COLUMN(DJ$2)+9,0)</f>
        <v>0</v>
      </c>
      <c r="DY360" s="22">
        <f>Target_AM[[#This Row],[PROPORSI]]*VLOOKUP(Target_AM[[#This Row],[NIPNAS]],Target_CC[],COLUMN(DK$2)+9,0)</f>
        <v>0</v>
      </c>
      <c r="DZ360" s="22">
        <f>Target_AM[[#This Row],[PROPORSI]]*VLOOKUP(Target_AM[[#This Row],[NIPNAS]],Target_CC[],COLUMN(DL$2)+9,0)</f>
        <v>0</v>
      </c>
      <c r="EA360" s="22">
        <f>Target_AM[[#This Row],[PROPORSI]]*VLOOKUP(Target_AM[[#This Row],[NIPNAS]],Target_CC[],COLUMN(DM$2)+9,0)</f>
        <v>0</v>
      </c>
    </row>
    <row r="361" spans="2:131" x14ac:dyDescent="0.3">
      <c r="B361">
        <v>404429</v>
      </c>
      <c r="C361" t="s">
        <v>1008</v>
      </c>
      <c r="D361">
        <v>1</v>
      </c>
      <c r="E361" s="8">
        <v>45658</v>
      </c>
      <c r="F361">
        <v>19414538</v>
      </c>
      <c r="G361" t="s">
        <v>705</v>
      </c>
      <c r="J361" t="s">
        <v>296</v>
      </c>
      <c r="K361" t="s">
        <v>25</v>
      </c>
      <c r="L361" t="s">
        <v>159</v>
      </c>
      <c r="M361" t="s">
        <v>29</v>
      </c>
      <c r="N361" s="23">
        <f>Target_AM[[#This Row],[PROPORSI]]*VLOOKUP(Target_AM[[#This Row],[NIPNAS]],Target_CC[],9,0)</f>
        <v>60263510.619119555</v>
      </c>
      <c r="O361" s="22">
        <f>Target_AM[[#This Row],[PROPORSI]]*VLOOKUP(Target_AM[[#This Row],[NIPNAS]],Target_CC[],COLUMN(A$2)+9,0)</f>
        <v>8066804.6299999999</v>
      </c>
      <c r="P361" s="22">
        <f>Target_AM[[#This Row],[PROPORSI]]*VLOOKUP(Target_AM[[#This Row],[NIPNAS]],Target_CC[],COLUMN(B$2)+9,0)</f>
        <v>7695676.9885</v>
      </c>
      <c r="Q361" s="22">
        <f>Target_AM[[#This Row],[PROPORSI]]*VLOOKUP(Target_AM[[#This Row],[NIPNAS]],Target_CC[],COLUMN(C$2)+9,0)</f>
        <v>7765923.9500000002</v>
      </c>
      <c r="R361" s="22">
        <f>Target_AM[[#This Row],[PROPORSI]]*VLOOKUP(Target_AM[[#This Row],[NIPNAS]],Target_CC[],COLUMN(D$2)+9,0)</f>
        <v>7690828.1885000002</v>
      </c>
      <c r="S361" s="22">
        <f>Target_AM[[#This Row],[PROPORSI]]*VLOOKUP(Target_AM[[#This Row],[NIPNAS]],Target_CC[],COLUMN(E$2)+9,0)</f>
        <v>7472814.1039999994</v>
      </c>
      <c r="T361" s="22">
        <f>Target_AM[[#This Row],[PROPORSI]]*VLOOKUP(Target_AM[[#This Row],[NIPNAS]],Target_CC[],COLUMN(F$2)+9,0)</f>
        <v>7264497.6195</v>
      </c>
      <c r="U361" s="22">
        <f>Target_AM[[#This Row],[PROPORSI]]*VLOOKUP(Target_AM[[#This Row],[NIPNAS]],Target_CC[],COLUMN(G$2)+9,0)</f>
        <v>7626642.2270000009</v>
      </c>
      <c r="V361" s="22">
        <f>Target_AM[[#This Row],[PROPORSI]]*VLOOKUP(Target_AM[[#This Row],[NIPNAS]],Target_CC[],COLUMN(H$2)+9,0)</f>
        <v>7911266.6729999995</v>
      </c>
      <c r="W361" s="22">
        <f>Target_AM[[#This Row],[PROPORSI]]*VLOOKUP(Target_AM[[#This Row],[NIPNAS]],Target_CC[],COLUMN(I$2)+9,0)</f>
        <v>7839807.5114999991</v>
      </c>
      <c r="X361" s="22">
        <f>Target_AM[[#This Row],[PROPORSI]]*VLOOKUP(Target_AM[[#This Row],[NIPNAS]],Target_CC[],COLUMN(J$2)+9,0)</f>
        <v>7841019.7114999993</v>
      </c>
      <c r="Y361" s="22">
        <f>Target_AM[[#This Row],[PROPORSI]]*VLOOKUP(Target_AM[[#This Row],[NIPNAS]],Target_CC[],COLUMN(K$2)+9,0)</f>
        <v>7910054.4729999993</v>
      </c>
      <c r="Z361" s="22">
        <f>Target_AM[[#This Row],[PROPORSI]]*VLOOKUP(Target_AM[[#This Row],[NIPNAS]],Target_CC[],COLUMN(L$2)+9,0)</f>
        <v>7768348.3500000006</v>
      </c>
      <c r="AA361" s="22">
        <f>Target_AM[[#This Row],[PROPORSI]]*VLOOKUP(Target_AM[[#This Row],[NIPNAS]],Target_CC[],COLUMN(M$2)+9,0)</f>
        <v>92853684.426499993</v>
      </c>
      <c r="AB361" s="22">
        <f>Target_AM[[#This Row],[PROPORSI]]*VLOOKUP(Target_AM[[#This Row],[NIPNAS]],Target_CC[],COLUMN(N$2)+9,0)</f>
        <v>0</v>
      </c>
      <c r="AC361" s="22">
        <f>Target_AM[[#This Row],[PROPORSI]]*VLOOKUP(Target_AM[[#This Row],[NIPNAS]],Target_CC[],COLUMN(O$2)+9,0)</f>
        <v>690859.22431823774</v>
      </c>
      <c r="AD361" s="22">
        <f>Target_AM[[#This Row],[PROPORSI]]*VLOOKUP(Target_AM[[#This Row],[NIPNAS]],Target_CC[],COLUMN(P$2)+9,0)</f>
        <v>683729.23020126333</v>
      </c>
      <c r="AE361" s="22">
        <f>Target_AM[[#This Row],[PROPORSI]]*VLOOKUP(Target_AM[[#This Row],[NIPNAS]],Target_CC[],COLUMN(Q$2)+9,0)</f>
        <v>537486.86343142285</v>
      </c>
      <c r="AF361" s="22">
        <f>Target_AM[[#This Row],[PROPORSI]]*VLOOKUP(Target_AM[[#This Row],[NIPNAS]],Target_CC[],COLUMN(R$2)+9,0)</f>
        <v>586231.66372162709</v>
      </c>
      <c r="AG361" s="22">
        <f>Target_AM[[#This Row],[PROPORSI]]*VLOOKUP(Target_AM[[#This Row],[NIPNAS]],Target_CC[],COLUMN(S$2)+9,0)</f>
        <v>571553.53985494352</v>
      </c>
      <c r="AH361" s="22">
        <f>Target_AM[[#This Row],[PROPORSI]]*VLOOKUP(Target_AM[[#This Row],[NIPNAS]],Target_CC[],COLUMN(T$2)+9,0)</f>
        <v>710365.72728492401</v>
      </c>
      <c r="AI361" s="22">
        <f>Target_AM[[#This Row],[PROPORSI]]*VLOOKUP(Target_AM[[#This Row],[NIPNAS]],Target_CC[],COLUMN(U$2)+9,0)</f>
        <v>598269.13892134407</v>
      </c>
      <c r="AJ361" s="22">
        <f>Target_AM[[#This Row],[PROPORSI]]*VLOOKUP(Target_AM[[#This Row],[NIPNAS]],Target_CC[],COLUMN(V$2)+9,0)</f>
        <v>715610.41381648171</v>
      </c>
      <c r="AK361" s="22">
        <f>Target_AM[[#This Row],[PROPORSI]]*VLOOKUP(Target_AM[[#This Row],[NIPNAS]],Target_CC[],COLUMN(W$2)+9,0)</f>
        <v>720720.50871695695</v>
      </c>
      <c r="AL361" s="22">
        <f>Target_AM[[#This Row],[PROPORSI]]*VLOOKUP(Target_AM[[#This Row],[NIPNAS]],Target_CC[],COLUMN(X$2)+9,0)</f>
        <v>611960.29877694696</v>
      </c>
      <c r="AM361" s="22">
        <f>Target_AM[[#This Row],[PROPORSI]]*VLOOKUP(Target_AM[[#This Row],[NIPNAS]],Target_CC[],COLUMN(Y$2)+9,0)</f>
        <v>623089.45347582689</v>
      </c>
      <c r="AN361" s="22">
        <f>Target_AM[[#This Row],[PROPORSI]]*VLOOKUP(Target_AM[[#This Row],[NIPNAS]],Target_CC[],COLUMN(Z$2)+9,0)</f>
        <v>7049876.062519975</v>
      </c>
      <c r="AO361" s="22">
        <f>Target_AM[[#This Row],[PROPORSI]]*VLOOKUP(Target_AM[[#This Row],[NIPNAS]],Target_CC[],COLUMN(AA$2)+9,0)</f>
        <v>8066804.6299999999</v>
      </c>
      <c r="AP361" s="22">
        <f>Target_AM[[#This Row],[PROPORSI]]*VLOOKUP(Target_AM[[#This Row],[NIPNAS]],Target_CC[],COLUMN(AB$2)+9,0)</f>
        <v>8386536.212818238</v>
      </c>
      <c r="AQ361" s="22">
        <f>Target_AM[[#This Row],[PROPORSI]]*VLOOKUP(Target_AM[[#This Row],[NIPNAS]],Target_CC[],COLUMN(AC$2)+9,0)</f>
        <v>8449653.1802012641</v>
      </c>
      <c r="AR361" s="22">
        <f>Target_AM[[#This Row],[PROPORSI]]*VLOOKUP(Target_AM[[#This Row],[NIPNAS]],Target_CC[],COLUMN(AD$2)+9,0)</f>
        <v>8228315.0519314231</v>
      </c>
      <c r="AS361" s="22">
        <f>Target_AM[[#This Row],[PROPORSI]]*VLOOKUP(Target_AM[[#This Row],[NIPNAS]],Target_CC[],COLUMN(AE$2)+9,0)</f>
        <v>8059045.7677216269</v>
      </c>
      <c r="AT361" s="22">
        <f>Target_AM[[#This Row],[PROPORSI]]*VLOOKUP(Target_AM[[#This Row],[NIPNAS]],Target_CC[],COLUMN(AF$2)+9,0)</f>
        <v>7836051.1593549438</v>
      </c>
      <c r="AU361" s="22">
        <f>Target_AM[[#This Row],[PROPORSI]]*VLOOKUP(Target_AM[[#This Row],[NIPNAS]],Target_CC[],COLUMN(AG$2)+9,0)</f>
        <v>8337007.954284925</v>
      </c>
      <c r="AV361" s="22">
        <f>Target_AM[[#This Row],[PROPORSI]]*VLOOKUP(Target_AM[[#This Row],[NIPNAS]],Target_CC[],COLUMN(AH$2)+9,0)</f>
        <v>8509535.8119213432</v>
      </c>
      <c r="AW361" s="22">
        <f>Target_AM[[#This Row],[PROPORSI]]*VLOOKUP(Target_AM[[#This Row],[NIPNAS]],Target_CC[],COLUMN(AI$2)+9,0)</f>
        <v>8555417.9253164809</v>
      </c>
      <c r="AX361" s="22">
        <f>Target_AM[[#This Row],[PROPORSI]]*VLOOKUP(Target_AM[[#This Row],[NIPNAS]],Target_CC[],COLUMN(AJ$2)+9,0)</f>
        <v>8561740.220216956</v>
      </c>
      <c r="AY361" s="22">
        <f>Target_AM[[#This Row],[PROPORSI]]*VLOOKUP(Target_AM[[#This Row],[NIPNAS]],Target_CC[],COLUMN(AK$2)+9,0)</f>
        <v>8522014.7717769463</v>
      </c>
      <c r="AZ361" s="22">
        <f>Target_AM[[#This Row],[PROPORSI]]*VLOOKUP(Target_AM[[#This Row],[NIPNAS]],Target_CC[],COLUMN(AL$2)+9,0)</f>
        <v>8391437.803475827</v>
      </c>
      <c r="BA361" s="22">
        <f>Target_AM[[#This Row],[PROPORSI]]*VLOOKUP(Target_AM[[#This Row],[NIPNAS]],Target_CC[],COLUMN(AM$2)+9,0)</f>
        <v>99903560.489019975</v>
      </c>
      <c r="BB361" s="22">
        <f>Target_AM[[#This Row],[PROPORSI]]*VLOOKUP(Target_AM[[#This Row],[NIPNAS]],Target_CC[],COLUMN(AN$2)+9,0)</f>
        <v>0</v>
      </c>
      <c r="BC361" s="22">
        <f>Target_AM[[#This Row],[PROPORSI]]*VLOOKUP(Target_AM[[#This Row],[NIPNAS]],Target_CC[],COLUMN(AO$2)+9,0)</f>
        <v>0</v>
      </c>
      <c r="BD361" s="22">
        <f>Target_AM[[#This Row],[PROPORSI]]*VLOOKUP(Target_AM[[#This Row],[NIPNAS]],Target_CC[],COLUMN(AP$2)+9,0)</f>
        <v>0</v>
      </c>
      <c r="BE361" s="22">
        <f>Target_AM[[#This Row],[PROPORSI]]*VLOOKUP(Target_AM[[#This Row],[NIPNAS]],Target_CC[],COLUMN(AQ$2)+9,0)</f>
        <v>0</v>
      </c>
      <c r="BF361" s="22">
        <f>Target_AM[[#This Row],[PROPORSI]]*VLOOKUP(Target_AM[[#This Row],[NIPNAS]],Target_CC[],COLUMN(AR$2)+9,0)</f>
        <v>0</v>
      </c>
      <c r="BG361" s="22">
        <f>Target_AM[[#This Row],[PROPORSI]]*VLOOKUP(Target_AM[[#This Row],[NIPNAS]],Target_CC[],COLUMN(AS$2)+9,0)</f>
        <v>0</v>
      </c>
      <c r="BH361" s="22">
        <f>Target_AM[[#This Row],[PROPORSI]]*VLOOKUP(Target_AM[[#This Row],[NIPNAS]],Target_CC[],COLUMN(AT$2)+9,0)</f>
        <v>0</v>
      </c>
      <c r="BI361" s="22">
        <f>Target_AM[[#This Row],[PROPORSI]]*VLOOKUP(Target_AM[[#This Row],[NIPNAS]],Target_CC[],COLUMN(AU$2)+9,0)</f>
        <v>0</v>
      </c>
      <c r="BJ361" s="22">
        <f>Target_AM[[#This Row],[PROPORSI]]*VLOOKUP(Target_AM[[#This Row],[NIPNAS]],Target_CC[],COLUMN(AV$2)+9,0)</f>
        <v>0</v>
      </c>
      <c r="BK361" s="22">
        <f>Target_AM[[#This Row],[PROPORSI]]*VLOOKUP(Target_AM[[#This Row],[NIPNAS]],Target_CC[],COLUMN(AW$2)+9,0)</f>
        <v>0</v>
      </c>
      <c r="BL361" s="22">
        <f>Target_AM[[#This Row],[PROPORSI]]*VLOOKUP(Target_AM[[#This Row],[NIPNAS]],Target_CC[],COLUMN(AX$2)+9,0)</f>
        <v>0</v>
      </c>
      <c r="BM361" s="22">
        <f>Target_AM[[#This Row],[PROPORSI]]*VLOOKUP(Target_AM[[#This Row],[NIPNAS]],Target_CC[],COLUMN(AY$2)+9,0)</f>
        <v>0</v>
      </c>
      <c r="BN361" s="22">
        <f>Target_AM[[#This Row],[PROPORSI]]*VLOOKUP(Target_AM[[#This Row],[NIPNAS]],Target_CC[],COLUMN(AZ$2)+9,0)</f>
        <v>0</v>
      </c>
      <c r="BO361" s="22">
        <f>Target_AM[[#This Row],[PROPORSI]]*VLOOKUP(Target_AM[[#This Row],[NIPNAS]],Target_CC[],COLUMN(BA$2)+9,0)</f>
        <v>6185363</v>
      </c>
      <c r="BP361" s="22">
        <f>Target_AM[[#This Row],[PROPORSI]]*VLOOKUP(Target_AM[[#This Row],[NIPNAS]],Target_CC[],COLUMN(BB$2)+9,0)</f>
        <v>6394809</v>
      </c>
      <c r="BQ361" s="22">
        <f>Target_AM[[#This Row],[PROPORSI]]*VLOOKUP(Target_AM[[#This Row],[NIPNAS]],Target_CC[],COLUMN(BC$2)+9,0)</f>
        <v>7095861</v>
      </c>
      <c r="BR361" s="22">
        <f>Target_AM[[#This Row],[PROPORSI]]*VLOOKUP(Target_AM[[#This Row],[NIPNAS]],Target_CC[],COLUMN(BD$2)+9,0)</f>
        <v>7481766</v>
      </c>
      <c r="BS361" s="22">
        <f>Target_AM[[#This Row],[PROPORSI]]*VLOOKUP(Target_AM[[#This Row],[NIPNAS]],Target_CC[],COLUMN(BE$2)+9,0)</f>
        <v>7481766</v>
      </c>
      <c r="BT361" s="22">
        <f>Target_AM[[#This Row],[PROPORSI]]*VLOOKUP(Target_AM[[#This Row],[NIPNAS]],Target_CC[],COLUMN(BF$2)+9,0)</f>
        <v>7481766</v>
      </c>
      <c r="BU361" s="22">
        <f>Target_AM[[#This Row],[PROPORSI]]*VLOOKUP(Target_AM[[#This Row],[NIPNAS]],Target_CC[],COLUMN(BG$2)+9,0)</f>
        <v>7481766</v>
      </c>
      <c r="BV361" s="22">
        <f>Target_AM[[#This Row],[PROPORSI]]*VLOOKUP(Target_AM[[#This Row],[NIPNAS]],Target_CC[],COLUMN(BH$2)+9,0)</f>
        <v>7481766</v>
      </c>
      <c r="BW361" s="22">
        <f>Target_AM[[#This Row],[PROPORSI]]*VLOOKUP(Target_AM[[#This Row],[NIPNAS]],Target_CC[],COLUMN(BI$2)+9,0)</f>
        <v>7481766</v>
      </c>
      <c r="BX361" s="22">
        <f>Target_AM[[#This Row],[PROPORSI]]*VLOOKUP(Target_AM[[#This Row],[NIPNAS]],Target_CC[],COLUMN(BJ$2)+9,0)</f>
        <v>7481766</v>
      </c>
      <c r="BY361" s="22">
        <f>Target_AM[[#This Row],[PROPORSI]]*VLOOKUP(Target_AM[[#This Row],[NIPNAS]],Target_CC[],COLUMN(BK$2)+9,0)</f>
        <v>7481766</v>
      </c>
      <c r="BZ361" s="22">
        <f>Target_AM[[#This Row],[PROPORSI]]*VLOOKUP(Target_AM[[#This Row],[NIPNAS]],Target_CC[],COLUMN(BL$2)+9,0)</f>
        <v>7481766</v>
      </c>
      <c r="CA361" s="22">
        <f>Target_AM[[#This Row],[PROPORSI]]*VLOOKUP(Target_AM[[#This Row],[NIPNAS]],Target_CC[],COLUMN(BM$2)+9,0)</f>
        <v>87011927</v>
      </c>
      <c r="CB361" s="22">
        <f>Target_AM[[#This Row],[PROPORSI]]*VLOOKUP(Target_AM[[#This Row],[NIPNAS]],Target_CC[],COLUMN(BN$2)+9,0)</f>
        <v>0</v>
      </c>
      <c r="CC361" s="22">
        <f>Target_AM[[#This Row],[PROPORSI]]*VLOOKUP(Target_AM[[#This Row],[NIPNAS]],Target_CC[],COLUMN(BO$2)+9,0)</f>
        <v>0</v>
      </c>
      <c r="CD361" s="22">
        <f>Target_AM[[#This Row],[PROPORSI]]*VLOOKUP(Target_AM[[#This Row],[NIPNAS]],Target_CC[],COLUMN(BP$2)+9,0)</f>
        <v>0</v>
      </c>
      <c r="CE361" s="22">
        <f>Target_AM[[#This Row],[PROPORSI]]*VLOOKUP(Target_AM[[#This Row],[NIPNAS]],Target_CC[],COLUMN(BQ$2)+9,0)</f>
        <v>0</v>
      </c>
      <c r="CF361" s="22">
        <f>Target_AM[[#This Row],[PROPORSI]]*VLOOKUP(Target_AM[[#This Row],[NIPNAS]],Target_CC[],COLUMN(BR$2)+9,0)</f>
        <v>0</v>
      </c>
      <c r="CG361" s="22">
        <f>Target_AM[[#This Row],[PROPORSI]]*VLOOKUP(Target_AM[[#This Row],[NIPNAS]],Target_CC[],COLUMN(BS$2)+9,0)</f>
        <v>0</v>
      </c>
      <c r="CH361" s="22">
        <f>Target_AM[[#This Row],[PROPORSI]]*VLOOKUP(Target_AM[[#This Row],[NIPNAS]],Target_CC[],COLUMN(BT$2)+9,0)</f>
        <v>0</v>
      </c>
      <c r="CI361" s="22">
        <f>Target_AM[[#This Row],[PROPORSI]]*VLOOKUP(Target_AM[[#This Row],[NIPNAS]],Target_CC[],COLUMN(BU$2)+9,0)</f>
        <v>0</v>
      </c>
      <c r="CJ361" s="22">
        <f>Target_AM[[#This Row],[PROPORSI]]*VLOOKUP(Target_AM[[#This Row],[NIPNAS]],Target_CC[],COLUMN(BV$2)+9,0)</f>
        <v>0</v>
      </c>
      <c r="CK361" s="22">
        <f>Target_AM[[#This Row],[PROPORSI]]*VLOOKUP(Target_AM[[#This Row],[NIPNAS]],Target_CC[],COLUMN(BW$2)+9,0)</f>
        <v>0</v>
      </c>
      <c r="CL361" s="22">
        <f>Target_AM[[#This Row],[PROPORSI]]*VLOOKUP(Target_AM[[#This Row],[NIPNAS]],Target_CC[],COLUMN(BX$2)+9,0)</f>
        <v>0</v>
      </c>
      <c r="CM361" s="22">
        <f>Target_AM[[#This Row],[PROPORSI]]*VLOOKUP(Target_AM[[#This Row],[NIPNAS]],Target_CC[],COLUMN(BY$2)+9,0)</f>
        <v>0</v>
      </c>
      <c r="CN361" s="22">
        <f>Target_AM[[#This Row],[PROPORSI]]*VLOOKUP(Target_AM[[#This Row],[NIPNAS]],Target_CC[],COLUMN(BZ$2)+9,0)</f>
        <v>0</v>
      </c>
      <c r="CO361" s="22">
        <f>Target_AM[[#This Row],[PROPORSI]]*VLOOKUP(Target_AM[[#This Row],[NIPNAS]],Target_CC[],COLUMN(CA$2)+9,0)</f>
        <v>6593405</v>
      </c>
      <c r="CP361" s="22">
        <f>Target_AM[[#This Row],[PROPORSI]]*VLOOKUP(Target_AM[[#This Row],[NIPNAS]],Target_CC[],COLUMN(CB$2)+9,0)</f>
        <v>6755665</v>
      </c>
      <c r="CQ361" s="22">
        <f>Target_AM[[#This Row],[PROPORSI]]*VLOOKUP(Target_AM[[#This Row],[NIPNAS]],Target_CC[],COLUMN(CC$2)+9,0)</f>
        <v>7481766</v>
      </c>
      <c r="CR361" s="22">
        <f>Target_AM[[#This Row],[PROPORSI]]*VLOOKUP(Target_AM[[#This Row],[NIPNAS]],Target_CC[],COLUMN(CD$2)+9,0)</f>
        <v>7481766</v>
      </c>
      <c r="CS361" s="22">
        <f>Target_AM[[#This Row],[PROPORSI]]*VLOOKUP(Target_AM[[#This Row],[NIPNAS]],Target_CC[],COLUMN(CE$2)+9,0)</f>
        <v>7481766</v>
      </c>
      <c r="CT361" s="22">
        <f>Target_AM[[#This Row],[PROPORSI]]*VLOOKUP(Target_AM[[#This Row],[NIPNAS]],Target_CC[],COLUMN(CF$2)+9,0)</f>
        <v>7481766</v>
      </c>
      <c r="CU361" s="22">
        <f>Target_AM[[#This Row],[PROPORSI]]*VLOOKUP(Target_AM[[#This Row],[NIPNAS]],Target_CC[],COLUMN(CG$2)+9,0)</f>
        <v>7481766</v>
      </c>
      <c r="CV361" s="22">
        <f>Target_AM[[#This Row],[PROPORSI]]*VLOOKUP(Target_AM[[#This Row],[NIPNAS]],Target_CC[],COLUMN(CH$2)+9,0)</f>
        <v>7481766</v>
      </c>
      <c r="CW361" s="22">
        <f>Target_AM[[#This Row],[PROPORSI]]*VLOOKUP(Target_AM[[#This Row],[NIPNAS]],Target_CC[],COLUMN(CI$2)+9,0)</f>
        <v>7481766</v>
      </c>
      <c r="CX361" s="22">
        <f>Target_AM[[#This Row],[PROPORSI]]*VLOOKUP(Target_AM[[#This Row],[NIPNAS]],Target_CC[],COLUMN(CJ$2)+9,0)</f>
        <v>7481766</v>
      </c>
      <c r="CY361" s="22">
        <f>Target_AM[[#This Row],[PROPORSI]]*VLOOKUP(Target_AM[[#This Row],[NIPNAS]],Target_CC[],COLUMN(CK$2)+9,0)</f>
        <v>7481766</v>
      </c>
      <c r="CZ361" s="22">
        <f>Target_AM[[#This Row],[PROPORSI]]*VLOOKUP(Target_AM[[#This Row],[NIPNAS]],Target_CC[],COLUMN(CL$2)+9,0)</f>
        <v>7481766</v>
      </c>
      <c r="DA361" s="22">
        <f>Target_AM[[#This Row],[PROPORSI]]*VLOOKUP(Target_AM[[#This Row],[NIPNAS]],Target_CC[],COLUMN(CM$2)+9,0)</f>
        <v>88166730</v>
      </c>
      <c r="DB361" s="22">
        <f>Target_AM[[#This Row],[PROPORSI]]*VLOOKUP(Target_AM[[#This Row],[NIPNAS]],Target_CC[],COLUMN(CN$2)+9,0)</f>
        <v>0</v>
      </c>
      <c r="DC361" s="22">
        <f>Target_AM[[#This Row],[PROPORSI]]*VLOOKUP(Target_AM[[#This Row],[NIPNAS]],Target_CC[],COLUMN(CO$2)+9,0)</f>
        <v>0</v>
      </c>
      <c r="DD361" s="22">
        <f>Target_AM[[#This Row],[PROPORSI]]*VLOOKUP(Target_AM[[#This Row],[NIPNAS]],Target_CC[],COLUMN(CP$2)+9,0)</f>
        <v>0</v>
      </c>
      <c r="DE361" s="22">
        <f>Target_AM[[#This Row],[PROPORSI]]*VLOOKUP(Target_AM[[#This Row],[NIPNAS]],Target_CC[],COLUMN(CQ$2)+9,0)</f>
        <v>0</v>
      </c>
      <c r="DF361" s="22">
        <f>Target_AM[[#This Row],[PROPORSI]]*VLOOKUP(Target_AM[[#This Row],[NIPNAS]],Target_CC[],COLUMN(CR$2)+9,0)</f>
        <v>0</v>
      </c>
      <c r="DG361" s="22">
        <f>Target_AM[[#This Row],[PROPORSI]]*VLOOKUP(Target_AM[[#This Row],[NIPNAS]],Target_CC[],COLUMN(CS$2)+9,0)</f>
        <v>0</v>
      </c>
      <c r="DH361" s="22">
        <f>Target_AM[[#This Row],[PROPORSI]]*VLOOKUP(Target_AM[[#This Row],[NIPNAS]],Target_CC[],COLUMN(CT$2)+9,0)</f>
        <v>0</v>
      </c>
      <c r="DI361" s="22">
        <f>Target_AM[[#This Row],[PROPORSI]]*VLOOKUP(Target_AM[[#This Row],[NIPNAS]],Target_CC[],COLUMN(CU$2)+9,0)</f>
        <v>0</v>
      </c>
      <c r="DJ361" s="22">
        <f>Target_AM[[#This Row],[PROPORSI]]*VLOOKUP(Target_AM[[#This Row],[NIPNAS]],Target_CC[],COLUMN(CV$2)+9,0)</f>
        <v>0</v>
      </c>
      <c r="DK361" s="22">
        <f>Target_AM[[#This Row],[PROPORSI]]*VLOOKUP(Target_AM[[#This Row],[NIPNAS]],Target_CC[],COLUMN(CW$2)+9,0)</f>
        <v>0</v>
      </c>
      <c r="DL361" s="22">
        <f>Target_AM[[#This Row],[PROPORSI]]*VLOOKUP(Target_AM[[#This Row],[NIPNAS]],Target_CC[],COLUMN(CX$2)+9,0)</f>
        <v>0</v>
      </c>
      <c r="DM361" s="22">
        <f>Target_AM[[#This Row],[PROPORSI]]*VLOOKUP(Target_AM[[#This Row],[NIPNAS]],Target_CC[],COLUMN(CY$2)+9,0)</f>
        <v>0</v>
      </c>
      <c r="DN361" s="22">
        <f>Target_AM[[#This Row],[PROPORSI]]*VLOOKUP(Target_AM[[#This Row],[NIPNAS]],Target_CC[],COLUMN(CZ$2)+9,0)</f>
        <v>0</v>
      </c>
      <c r="DO361" s="22">
        <f>Target_AM[[#This Row],[PROPORSI]]*VLOOKUP(Target_AM[[#This Row],[NIPNAS]],Target_CC[],COLUMN(DA$2)+9,0)</f>
        <v>0</v>
      </c>
      <c r="DP361" s="22">
        <f>Target_AM[[#This Row],[PROPORSI]]*VLOOKUP(Target_AM[[#This Row],[NIPNAS]],Target_CC[],COLUMN(DB$2)+9,0)</f>
        <v>0</v>
      </c>
      <c r="DQ361" s="22">
        <f>Target_AM[[#This Row],[PROPORSI]]*VLOOKUP(Target_AM[[#This Row],[NIPNAS]],Target_CC[],COLUMN(DC$2)+9,0)</f>
        <v>0</v>
      </c>
      <c r="DR361" s="22">
        <f>Target_AM[[#This Row],[PROPORSI]]*VLOOKUP(Target_AM[[#This Row],[NIPNAS]],Target_CC[],COLUMN(DD$2)+9,0)</f>
        <v>0</v>
      </c>
      <c r="DS361" s="22">
        <f>Target_AM[[#This Row],[PROPORSI]]*VLOOKUP(Target_AM[[#This Row],[NIPNAS]],Target_CC[],COLUMN(DE$2)+9,0)</f>
        <v>0</v>
      </c>
      <c r="DT361" s="22">
        <f>Target_AM[[#This Row],[PROPORSI]]*VLOOKUP(Target_AM[[#This Row],[NIPNAS]],Target_CC[],COLUMN(DF$2)+9,0)</f>
        <v>0</v>
      </c>
      <c r="DU361" s="22">
        <f>Target_AM[[#This Row],[PROPORSI]]*VLOOKUP(Target_AM[[#This Row],[NIPNAS]],Target_CC[],COLUMN(DG$2)+9,0)</f>
        <v>0</v>
      </c>
      <c r="DV361" s="22">
        <f>Target_AM[[#This Row],[PROPORSI]]*VLOOKUP(Target_AM[[#This Row],[NIPNAS]],Target_CC[],COLUMN(DH$2)+9,0)</f>
        <v>0</v>
      </c>
      <c r="DW361" s="22">
        <f>Target_AM[[#This Row],[PROPORSI]]*VLOOKUP(Target_AM[[#This Row],[NIPNAS]],Target_CC[],COLUMN(DI$2)+9,0)</f>
        <v>0</v>
      </c>
      <c r="DX361" s="22">
        <f>Target_AM[[#This Row],[PROPORSI]]*VLOOKUP(Target_AM[[#This Row],[NIPNAS]],Target_CC[],COLUMN(DJ$2)+9,0)</f>
        <v>0</v>
      </c>
      <c r="DY361" s="22">
        <f>Target_AM[[#This Row],[PROPORSI]]*VLOOKUP(Target_AM[[#This Row],[NIPNAS]],Target_CC[],COLUMN(DK$2)+9,0)</f>
        <v>0</v>
      </c>
      <c r="DZ361" s="22">
        <f>Target_AM[[#This Row],[PROPORSI]]*VLOOKUP(Target_AM[[#This Row],[NIPNAS]],Target_CC[],COLUMN(DL$2)+9,0)</f>
        <v>0</v>
      </c>
      <c r="EA361" s="22">
        <f>Target_AM[[#This Row],[PROPORSI]]*VLOOKUP(Target_AM[[#This Row],[NIPNAS]],Target_CC[],COLUMN(DM$2)+9,0)</f>
        <v>0</v>
      </c>
    </row>
    <row r="362" spans="2:131" x14ac:dyDescent="0.3">
      <c r="B362">
        <v>406077</v>
      </c>
      <c r="C362" t="s">
        <v>1026</v>
      </c>
      <c r="D362">
        <v>1</v>
      </c>
      <c r="E362" s="8">
        <v>45658</v>
      </c>
      <c r="F362">
        <v>4617720</v>
      </c>
      <c r="G362" t="s">
        <v>737</v>
      </c>
      <c r="J362" t="s">
        <v>296</v>
      </c>
      <c r="K362" t="s">
        <v>26</v>
      </c>
      <c r="L362" t="s">
        <v>159</v>
      </c>
      <c r="M362" t="s">
        <v>29</v>
      </c>
      <c r="N362" s="23">
        <f>Target_AM[[#This Row],[PROPORSI]]*VLOOKUP(Target_AM[[#This Row],[NIPNAS]],Target_CC[],9,0)</f>
        <v>167596782.64871451</v>
      </c>
      <c r="O362" s="22">
        <f>Target_AM[[#This Row],[PROPORSI]]*VLOOKUP(Target_AM[[#This Row],[NIPNAS]],Target_CC[],COLUMN(A$2)+9,0)</f>
        <v>7200000</v>
      </c>
      <c r="P362" s="22">
        <f>Target_AM[[#This Row],[PROPORSI]]*VLOOKUP(Target_AM[[#This Row],[NIPNAS]],Target_CC[],COLUMN(B$2)+9,0)</f>
        <v>7200000</v>
      </c>
      <c r="Q362" s="22">
        <f>Target_AM[[#This Row],[PROPORSI]]*VLOOKUP(Target_AM[[#This Row],[NIPNAS]],Target_CC[],COLUMN(C$2)+9,0)</f>
        <v>7200000</v>
      </c>
      <c r="R362" s="22">
        <f>Target_AM[[#This Row],[PROPORSI]]*VLOOKUP(Target_AM[[#This Row],[NIPNAS]],Target_CC[],COLUMN(D$2)+9,0)</f>
        <v>7200000</v>
      </c>
      <c r="S362" s="22">
        <f>Target_AM[[#This Row],[PROPORSI]]*VLOOKUP(Target_AM[[#This Row],[NIPNAS]],Target_CC[],COLUMN(E$2)+9,0)</f>
        <v>7200000</v>
      </c>
      <c r="T362" s="22">
        <f>Target_AM[[#This Row],[PROPORSI]]*VLOOKUP(Target_AM[[#This Row],[NIPNAS]],Target_CC[],COLUMN(F$2)+9,0)</f>
        <v>7200000</v>
      </c>
      <c r="U362" s="22">
        <f>Target_AM[[#This Row],[PROPORSI]]*VLOOKUP(Target_AM[[#This Row],[NIPNAS]],Target_CC[],COLUMN(G$2)+9,0)</f>
        <v>7200000</v>
      </c>
      <c r="V362" s="22">
        <f>Target_AM[[#This Row],[PROPORSI]]*VLOOKUP(Target_AM[[#This Row],[NIPNAS]],Target_CC[],COLUMN(H$2)+9,0)</f>
        <v>7200000</v>
      </c>
      <c r="W362" s="22">
        <f>Target_AM[[#This Row],[PROPORSI]]*VLOOKUP(Target_AM[[#This Row],[NIPNAS]],Target_CC[],COLUMN(I$2)+9,0)</f>
        <v>7200000</v>
      </c>
      <c r="X362" s="22">
        <f>Target_AM[[#This Row],[PROPORSI]]*VLOOKUP(Target_AM[[#This Row],[NIPNAS]],Target_CC[],COLUMN(J$2)+9,0)</f>
        <v>7200000</v>
      </c>
      <c r="Y362" s="22">
        <f>Target_AM[[#This Row],[PROPORSI]]*VLOOKUP(Target_AM[[#This Row],[NIPNAS]],Target_CC[],COLUMN(K$2)+9,0)</f>
        <v>7200000</v>
      </c>
      <c r="Z362" s="22">
        <f>Target_AM[[#This Row],[PROPORSI]]*VLOOKUP(Target_AM[[#This Row],[NIPNAS]],Target_CC[],COLUMN(L$2)+9,0)</f>
        <v>7200000</v>
      </c>
      <c r="AA362" s="22">
        <f>Target_AM[[#This Row],[PROPORSI]]*VLOOKUP(Target_AM[[#This Row],[NIPNAS]],Target_CC[],COLUMN(M$2)+9,0)</f>
        <v>86400000</v>
      </c>
      <c r="AB362" s="22">
        <f>Target_AM[[#This Row],[PROPORSI]]*VLOOKUP(Target_AM[[#This Row],[NIPNAS]],Target_CC[],COLUMN(N$2)+9,0)</f>
        <v>0</v>
      </c>
      <c r="AC362" s="22">
        <f>Target_AM[[#This Row],[PROPORSI]]*VLOOKUP(Target_AM[[#This Row],[NIPNAS]],Target_CC[],COLUMN(O$2)+9,0)</f>
        <v>690859.22431823774</v>
      </c>
      <c r="AD362" s="22">
        <f>Target_AM[[#This Row],[PROPORSI]]*VLOOKUP(Target_AM[[#This Row],[NIPNAS]],Target_CC[],COLUMN(P$2)+9,0)</f>
        <v>683729.23020126333</v>
      </c>
      <c r="AE362" s="22">
        <f>Target_AM[[#This Row],[PROPORSI]]*VLOOKUP(Target_AM[[#This Row],[NIPNAS]],Target_CC[],COLUMN(Q$2)+9,0)</f>
        <v>537486.86343142285</v>
      </c>
      <c r="AF362" s="22">
        <f>Target_AM[[#This Row],[PROPORSI]]*VLOOKUP(Target_AM[[#This Row],[NIPNAS]],Target_CC[],COLUMN(R$2)+9,0)</f>
        <v>586231.66372162709</v>
      </c>
      <c r="AG362" s="22">
        <f>Target_AM[[#This Row],[PROPORSI]]*VLOOKUP(Target_AM[[#This Row],[NIPNAS]],Target_CC[],COLUMN(S$2)+9,0)</f>
        <v>571553.53985494352</v>
      </c>
      <c r="AH362" s="22">
        <f>Target_AM[[#This Row],[PROPORSI]]*VLOOKUP(Target_AM[[#This Row],[NIPNAS]],Target_CC[],COLUMN(T$2)+9,0)</f>
        <v>710365.72728492401</v>
      </c>
      <c r="AI362" s="22">
        <f>Target_AM[[#This Row],[PROPORSI]]*VLOOKUP(Target_AM[[#This Row],[NIPNAS]],Target_CC[],COLUMN(U$2)+9,0)</f>
        <v>598269.13892134407</v>
      </c>
      <c r="AJ362" s="22">
        <f>Target_AM[[#This Row],[PROPORSI]]*VLOOKUP(Target_AM[[#This Row],[NIPNAS]],Target_CC[],COLUMN(V$2)+9,0)</f>
        <v>715610.41381648171</v>
      </c>
      <c r="AK362" s="22">
        <f>Target_AM[[#This Row],[PROPORSI]]*VLOOKUP(Target_AM[[#This Row],[NIPNAS]],Target_CC[],COLUMN(W$2)+9,0)</f>
        <v>720720.50871695695</v>
      </c>
      <c r="AL362" s="22">
        <f>Target_AM[[#This Row],[PROPORSI]]*VLOOKUP(Target_AM[[#This Row],[NIPNAS]],Target_CC[],COLUMN(X$2)+9,0)</f>
        <v>611960.29877694696</v>
      </c>
      <c r="AM362" s="22">
        <f>Target_AM[[#This Row],[PROPORSI]]*VLOOKUP(Target_AM[[#This Row],[NIPNAS]],Target_CC[],COLUMN(Y$2)+9,0)</f>
        <v>623089.45347582689</v>
      </c>
      <c r="AN362" s="22">
        <f>Target_AM[[#This Row],[PROPORSI]]*VLOOKUP(Target_AM[[#This Row],[NIPNAS]],Target_CC[],COLUMN(Z$2)+9,0)</f>
        <v>7049876.062519975</v>
      </c>
      <c r="AO362" s="22">
        <f>Target_AM[[#This Row],[PROPORSI]]*VLOOKUP(Target_AM[[#This Row],[NIPNAS]],Target_CC[],COLUMN(AA$2)+9,0)</f>
        <v>7200000</v>
      </c>
      <c r="AP362" s="22">
        <f>Target_AM[[#This Row],[PROPORSI]]*VLOOKUP(Target_AM[[#This Row],[NIPNAS]],Target_CC[],COLUMN(AB$2)+9,0)</f>
        <v>7890859.224318238</v>
      </c>
      <c r="AQ362" s="22">
        <f>Target_AM[[#This Row],[PROPORSI]]*VLOOKUP(Target_AM[[#This Row],[NIPNAS]],Target_CC[],COLUMN(AC$2)+9,0)</f>
        <v>7883729.230201263</v>
      </c>
      <c r="AR362" s="22">
        <f>Target_AM[[#This Row],[PROPORSI]]*VLOOKUP(Target_AM[[#This Row],[NIPNAS]],Target_CC[],COLUMN(AD$2)+9,0)</f>
        <v>7737486.863431423</v>
      </c>
      <c r="AS362" s="22">
        <f>Target_AM[[#This Row],[PROPORSI]]*VLOOKUP(Target_AM[[#This Row],[NIPNAS]],Target_CC[],COLUMN(AE$2)+9,0)</f>
        <v>7786231.6637216266</v>
      </c>
      <c r="AT362" s="22">
        <f>Target_AM[[#This Row],[PROPORSI]]*VLOOKUP(Target_AM[[#This Row],[NIPNAS]],Target_CC[],COLUMN(AF$2)+9,0)</f>
        <v>7771553.5398549438</v>
      </c>
      <c r="AU362" s="22">
        <f>Target_AM[[#This Row],[PROPORSI]]*VLOOKUP(Target_AM[[#This Row],[NIPNAS]],Target_CC[],COLUMN(AG$2)+9,0)</f>
        <v>7910365.7272849241</v>
      </c>
      <c r="AV362" s="22">
        <f>Target_AM[[#This Row],[PROPORSI]]*VLOOKUP(Target_AM[[#This Row],[NIPNAS]],Target_CC[],COLUMN(AH$2)+9,0)</f>
        <v>7798269.1389213437</v>
      </c>
      <c r="AW362" s="22">
        <f>Target_AM[[#This Row],[PROPORSI]]*VLOOKUP(Target_AM[[#This Row],[NIPNAS]],Target_CC[],COLUMN(AI$2)+9,0)</f>
        <v>7915610.4138164818</v>
      </c>
      <c r="AX362" s="22">
        <f>Target_AM[[#This Row],[PROPORSI]]*VLOOKUP(Target_AM[[#This Row],[NIPNAS]],Target_CC[],COLUMN(AJ$2)+9,0)</f>
        <v>7920720.5087169567</v>
      </c>
      <c r="AY362" s="22">
        <f>Target_AM[[#This Row],[PROPORSI]]*VLOOKUP(Target_AM[[#This Row],[NIPNAS]],Target_CC[],COLUMN(AK$2)+9,0)</f>
        <v>7811960.298776947</v>
      </c>
      <c r="AZ362" s="22">
        <f>Target_AM[[#This Row],[PROPORSI]]*VLOOKUP(Target_AM[[#This Row],[NIPNAS]],Target_CC[],COLUMN(AL$2)+9,0)</f>
        <v>7823089.4534758274</v>
      </c>
      <c r="BA362" s="22">
        <f>Target_AM[[#This Row],[PROPORSI]]*VLOOKUP(Target_AM[[#This Row],[NIPNAS]],Target_CC[],COLUMN(AM$2)+9,0)</f>
        <v>93449876.062519968</v>
      </c>
      <c r="BB362" s="22">
        <f>Target_AM[[#This Row],[PROPORSI]]*VLOOKUP(Target_AM[[#This Row],[NIPNAS]],Target_CC[],COLUMN(AN$2)+9,0)</f>
        <v>0</v>
      </c>
      <c r="BC362" s="22">
        <f>Target_AM[[#This Row],[PROPORSI]]*VLOOKUP(Target_AM[[#This Row],[NIPNAS]],Target_CC[],COLUMN(AO$2)+9,0)</f>
        <v>0</v>
      </c>
      <c r="BD362" s="22">
        <f>Target_AM[[#This Row],[PROPORSI]]*VLOOKUP(Target_AM[[#This Row],[NIPNAS]],Target_CC[],COLUMN(AP$2)+9,0)</f>
        <v>0</v>
      </c>
      <c r="BE362" s="22">
        <f>Target_AM[[#This Row],[PROPORSI]]*VLOOKUP(Target_AM[[#This Row],[NIPNAS]],Target_CC[],COLUMN(AQ$2)+9,0)</f>
        <v>0</v>
      </c>
      <c r="BF362" s="22">
        <f>Target_AM[[#This Row],[PROPORSI]]*VLOOKUP(Target_AM[[#This Row],[NIPNAS]],Target_CC[],COLUMN(AR$2)+9,0)</f>
        <v>0</v>
      </c>
      <c r="BG362" s="22">
        <f>Target_AM[[#This Row],[PROPORSI]]*VLOOKUP(Target_AM[[#This Row],[NIPNAS]],Target_CC[],COLUMN(AS$2)+9,0)</f>
        <v>0</v>
      </c>
      <c r="BH362" s="22">
        <f>Target_AM[[#This Row],[PROPORSI]]*VLOOKUP(Target_AM[[#This Row],[NIPNAS]],Target_CC[],COLUMN(AT$2)+9,0)</f>
        <v>0</v>
      </c>
      <c r="BI362" s="22">
        <f>Target_AM[[#This Row],[PROPORSI]]*VLOOKUP(Target_AM[[#This Row],[NIPNAS]],Target_CC[],COLUMN(AU$2)+9,0)</f>
        <v>0</v>
      </c>
      <c r="BJ362" s="22">
        <f>Target_AM[[#This Row],[PROPORSI]]*VLOOKUP(Target_AM[[#This Row],[NIPNAS]],Target_CC[],COLUMN(AV$2)+9,0)</f>
        <v>0</v>
      </c>
      <c r="BK362" s="22">
        <f>Target_AM[[#This Row],[PROPORSI]]*VLOOKUP(Target_AM[[#This Row],[NIPNAS]],Target_CC[],COLUMN(AW$2)+9,0)</f>
        <v>0</v>
      </c>
      <c r="BL362" s="22">
        <f>Target_AM[[#This Row],[PROPORSI]]*VLOOKUP(Target_AM[[#This Row],[NIPNAS]],Target_CC[],COLUMN(AX$2)+9,0)</f>
        <v>0</v>
      </c>
      <c r="BM362" s="22">
        <f>Target_AM[[#This Row],[PROPORSI]]*VLOOKUP(Target_AM[[#This Row],[NIPNAS]],Target_CC[],COLUMN(AY$2)+9,0)</f>
        <v>0</v>
      </c>
      <c r="BN362" s="22">
        <f>Target_AM[[#This Row],[PROPORSI]]*VLOOKUP(Target_AM[[#This Row],[NIPNAS]],Target_CC[],COLUMN(AZ$2)+9,0)</f>
        <v>0</v>
      </c>
      <c r="BO362" s="22">
        <f>Target_AM[[#This Row],[PROPORSI]]*VLOOKUP(Target_AM[[#This Row],[NIPNAS]],Target_CC[],COLUMN(BA$2)+9,0)</f>
        <v>12160188</v>
      </c>
      <c r="BP362" s="22">
        <f>Target_AM[[#This Row],[PROPORSI]]*VLOOKUP(Target_AM[[#This Row],[NIPNAS]],Target_CC[],COLUMN(BB$2)+9,0)</f>
        <v>16245000</v>
      </c>
      <c r="BQ362" s="22">
        <f>Target_AM[[#This Row],[PROPORSI]]*VLOOKUP(Target_AM[[#This Row],[NIPNAS]],Target_CC[],COLUMN(BC$2)+9,0)</f>
        <v>16245000</v>
      </c>
      <c r="BR362" s="22">
        <f>Target_AM[[#This Row],[PROPORSI]]*VLOOKUP(Target_AM[[#This Row],[NIPNAS]],Target_CC[],COLUMN(BD$2)+9,0)</f>
        <v>15432750</v>
      </c>
      <c r="BS362" s="22">
        <f>Target_AM[[#This Row],[PROPORSI]]*VLOOKUP(Target_AM[[#This Row],[NIPNAS]],Target_CC[],COLUMN(BE$2)+9,0)</f>
        <v>15432750</v>
      </c>
      <c r="BT362" s="22">
        <f>Target_AM[[#This Row],[PROPORSI]]*VLOOKUP(Target_AM[[#This Row],[NIPNAS]],Target_CC[],COLUMN(BF$2)+9,0)</f>
        <v>15432750</v>
      </c>
      <c r="BU362" s="22">
        <f>Target_AM[[#This Row],[PROPORSI]]*VLOOKUP(Target_AM[[#This Row],[NIPNAS]],Target_CC[],COLUMN(BG$2)+9,0)</f>
        <v>15432750</v>
      </c>
      <c r="BV362" s="22">
        <f>Target_AM[[#This Row],[PROPORSI]]*VLOOKUP(Target_AM[[#This Row],[NIPNAS]],Target_CC[],COLUMN(BH$2)+9,0)</f>
        <v>15432750</v>
      </c>
      <c r="BW362" s="22">
        <f>Target_AM[[#This Row],[PROPORSI]]*VLOOKUP(Target_AM[[#This Row],[NIPNAS]],Target_CC[],COLUMN(BI$2)+9,0)</f>
        <v>15432750</v>
      </c>
      <c r="BX362" s="22">
        <f>Target_AM[[#This Row],[PROPORSI]]*VLOOKUP(Target_AM[[#This Row],[NIPNAS]],Target_CC[],COLUMN(BJ$2)+9,0)</f>
        <v>15432750</v>
      </c>
      <c r="BY362" s="22">
        <f>Target_AM[[#This Row],[PROPORSI]]*VLOOKUP(Target_AM[[#This Row],[NIPNAS]],Target_CC[],COLUMN(BK$2)+9,0)</f>
        <v>15432750</v>
      </c>
      <c r="BZ362" s="22">
        <f>Target_AM[[#This Row],[PROPORSI]]*VLOOKUP(Target_AM[[#This Row],[NIPNAS]],Target_CC[],COLUMN(BL$2)+9,0)</f>
        <v>15432750</v>
      </c>
      <c r="CA362" s="22">
        <f>Target_AM[[#This Row],[PROPORSI]]*VLOOKUP(Target_AM[[#This Row],[NIPNAS]],Target_CC[],COLUMN(BM$2)+9,0)</f>
        <v>183544938</v>
      </c>
      <c r="CB362" s="22">
        <f>Target_AM[[#This Row],[PROPORSI]]*VLOOKUP(Target_AM[[#This Row],[NIPNAS]],Target_CC[],COLUMN(BN$2)+9,0)</f>
        <v>12160188</v>
      </c>
      <c r="CC362" s="22">
        <f>Target_AM[[#This Row],[PROPORSI]]*VLOOKUP(Target_AM[[#This Row],[NIPNAS]],Target_CC[],COLUMN(BO$2)+9,0)</f>
        <v>16245000</v>
      </c>
      <c r="CD362" s="22">
        <f>Target_AM[[#This Row],[PROPORSI]]*VLOOKUP(Target_AM[[#This Row],[NIPNAS]],Target_CC[],COLUMN(BP$2)+9,0)</f>
        <v>16245000</v>
      </c>
      <c r="CE362" s="22">
        <f>Target_AM[[#This Row],[PROPORSI]]*VLOOKUP(Target_AM[[#This Row],[NIPNAS]],Target_CC[],COLUMN(BQ$2)+9,0)</f>
        <v>15432750</v>
      </c>
      <c r="CF362" s="22">
        <f>Target_AM[[#This Row],[PROPORSI]]*VLOOKUP(Target_AM[[#This Row],[NIPNAS]],Target_CC[],COLUMN(BR$2)+9,0)</f>
        <v>15432750</v>
      </c>
      <c r="CG362" s="22">
        <f>Target_AM[[#This Row],[PROPORSI]]*VLOOKUP(Target_AM[[#This Row],[NIPNAS]],Target_CC[],COLUMN(BS$2)+9,0)</f>
        <v>15432750</v>
      </c>
      <c r="CH362" s="22">
        <f>Target_AM[[#This Row],[PROPORSI]]*VLOOKUP(Target_AM[[#This Row],[NIPNAS]],Target_CC[],COLUMN(BT$2)+9,0)</f>
        <v>15432750</v>
      </c>
      <c r="CI362" s="22">
        <f>Target_AM[[#This Row],[PROPORSI]]*VLOOKUP(Target_AM[[#This Row],[NIPNAS]],Target_CC[],COLUMN(BU$2)+9,0)</f>
        <v>15432750</v>
      </c>
      <c r="CJ362" s="22">
        <f>Target_AM[[#This Row],[PROPORSI]]*VLOOKUP(Target_AM[[#This Row],[NIPNAS]],Target_CC[],COLUMN(BV$2)+9,0)</f>
        <v>15432750</v>
      </c>
      <c r="CK362" s="22">
        <f>Target_AM[[#This Row],[PROPORSI]]*VLOOKUP(Target_AM[[#This Row],[NIPNAS]],Target_CC[],COLUMN(BW$2)+9,0)</f>
        <v>15432750</v>
      </c>
      <c r="CL362" s="22">
        <f>Target_AM[[#This Row],[PROPORSI]]*VLOOKUP(Target_AM[[#This Row],[NIPNAS]],Target_CC[],COLUMN(BX$2)+9,0)</f>
        <v>15432750</v>
      </c>
      <c r="CM362" s="22">
        <f>Target_AM[[#This Row],[PROPORSI]]*VLOOKUP(Target_AM[[#This Row],[NIPNAS]],Target_CC[],COLUMN(BY$2)+9,0)</f>
        <v>15432750</v>
      </c>
      <c r="CN362" s="22">
        <f>Target_AM[[#This Row],[PROPORSI]]*VLOOKUP(Target_AM[[#This Row],[NIPNAS]],Target_CC[],COLUMN(BZ$2)+9,0)</f>
        <v>183544938</v>
      </c>
      <c r="CO362" s="22">
        <f>Target_AM[[#This Row],[PROPORSI]]*VLOOKUP(Target_AM[[#This Row],[NIPNAS]],Target_CC[],COLUMN(CA$2)+9,0)</f>
        <v>0</v>
      </c>
      <c r="CP362" s="22">
        <f>Target_AM[[#This Row],[PROPORSI]]*VLOOKUP(Target_AM[[#This Row],[NIPNAS]],Target_CC[],COLUMN(CB$2)+9,0)</f>
        <v>0</v>
      </c>
      <c r="CQ362" s="22">
        <f>Target_AM[[#This Row],[PROPORSI]]*VLOOKUP(Target_AM[[#This Row],[NIPNAS]],Target_CC[],COLUMN(CC$2)+9,0)</f>
        <v>0</v>
      </c>
      <c r="CR362" s="22">
        <f>Target_AM[[#This Row],[PROPORSI]]*VLOOKUP(Target_AM[[#This Row],[NIPNAS]],Target_CC[],COLUMN(CD$2)+9,0)</f>
        <v>0</v>
      </c>
      <c r="CS362" s="22">
        <f>Target_AM[[#This Row],[PROPORSI]]*VLOOKUP(Target_AM[[#This Row],[NIPNAS]],Target_CC[],COLUMN(CE$2)+9,0)</f>
        <v>0</v>
      </c>
      <c r="CT362" s="22">
        <f>Target_AM[[#This Row],[PROPORSI]]*VLOOKUP(Target_AM[[#This Row],[NIPNAS]],Target_CC[],COLUMN(CF$2)+9,0)</f>
        <v>0</v>
      </c>
      <c r="CU362" s="22">
        <f>Target_AM[[#This Row],[PROPORSI]]*VLOOKUP(Target_AM[[#This Row],[NIPNAS]],Target_CC[],COLUMN(CG$2)+9,0)</f>
        <v>0</v>
      </c>
      <c r="CV362" s="22">
        <f>Target_AM[[#This Row],[PROPORSI]]*VLOOKUP(Target_AM[[#This Row],[NIPNAS]],Target_CC[],COLUMN(CH$2)+9,0)</f>
        <v>0</v>
      </c>
      <c r="CW362" s="22">
        <f>Target_AM[[#This Row],[PROPORSI]]*VLOOKUP(Target_AM[[#This Row],[NIPNAS]],Target_CC[],COLUMN(CI$2)+9,0)</f>
        <v>0</v>
      </c>
      <c r="CX362" s="22">
        <f>Target_AM[[#This Row],[PROPORSI]]*VLOOKUP(Target_AM[[#This Row],[NIPNAS]],Target_CC[],COLUMN(CJ$2)+9,0)</f>
        <v>0</v>
      </c>
      <c r="CY362" s="22">
        <f>Target_AM[[#This Row],[PROPORSI]]*VLOOKUP(Target_AM[[#This Row],[NIPNAS]],Target_CC[],COLUMN(CK$2)+9,0)</f>
        <v>0</v>
      </c>
      <c r="CZ362" s="22">
        <f>Target_AM[[#This Row],[PROPORSI]]*VLOOKUP(Target_AM[[#This Row],[NIPNAS]],Target_CC[],COLUMN(CL$2)+9,0)</f>
        <v>0</v>
      </c>
      <c r="DA362" s="22">
        <f>Target_AM[[#This Row],[PROPORSI]]*VLOOKUP(Target_AM[[#This Row],[NIPNAS]],Target_CC[],COLUMN(CM$2)+9,0)</f>
        <v>0</v>
      </c>
      <c r="DB362" s="22">
        <f>Target_AM[[#This Row],[PROPORSI]]*VLOOKUP(Target_AM[[#This Row],[NIPNAS]],Target_CC[],COLUMN(CN$2)+9,0)</f>
        <v>0</v>
      </c>
      <c r="DC362" s="22">
        <f>Target_AM[[#This Row],[PROPORSI]]*VLOOKUP(Target_AM[[#This Row],[NIPNAS]],Target_CC[],COLUMN(CO$2)+9,0)</f>
        <v>0</v>
      </c>
      <c r="DD362" s="22">
        <f>Target_AM[[#This Row],[PROPORSI]]*VLOOKUP(Target_AM[[#This Row],[NIPNAS]],Target_CC[],COLUMN(CP$2)+9,0)</f>
        <v>0</v>
      </c>
      <c r="DE362" s="22">
        <f>Target_AM[[#This Row],[PROPORSI]]*VLOOKUP(Target_AM[[#This Row],[NIPNAS]],Target_CC[],COLUMN(CQ$2)+9,0)</f>
        <v>0</v>
      </c>
      <c r="DF362" s="22">
        <f>Target_AM[[#This Row],[PROPORSI]]*VLOOKUP(Target_AM[[#This Row],[NIPNAS]],Target_CC[],COLUMN(CR$2)+9,0)</f>
        <v>0</v>
      </c>
      <c r="DG362" s="22">
        <f>Target_AM[[#This Row],[PROPORSI]]*VLOOKUP(Target_AM[[#This Row],[NIPNAS]],Target_CC[],COLUMN(CS$2)+9,0)</f>
        <v>0</v>
      </c>
      <c r="DH362" s="22">
        <f>Target_AM[[#This Row],[PROPORSI]]*VLOOKUP(Target_AM[[#This Row],[NIPNAS]],Target_CC[],COLUMN(CT$2)+9,0)</f>
        <v>0</v>
      </c>
      <c r="DI362" s="22">
        <f>Target_AM[[#This Row],[PROPORSI]]*VLOOKUP(Target_AM[[#This Row],[NIPNAS]],Target_CC[],COLUMN(CU$2)+9,0)</f>
        <v>0</v>
      </c>
      <c r="DJ362" s="22">
        <f>Target_AM[[#This Row],[PROPORSI]]*VLOOKUP(Target_AM[[#This Row],[NIPNAS]],Target_CC[],COLUMN(CV$2)+9,0)</f>
        <v>0</v>
      </c>
      <c r="DK362" s="22">
        <f>Target_AM[[#This Row],[PROPORSI]]*VLOOKUP(Target_AM[[#This Row],[NIPNAS]],Target_CC[],COLUMN(CW$2)+9,0)</f>
        <v>0</v>
      </c>
      <c r="DL362" s="22">
        <f>Target_AM[[#This Row],[PROPORSI]]*VLOOKUP(Target_AM[[#This Row],[NIPNAS]],Target_CC[],COLUMN(CX$2)+9,0)</f>
        <v>0</v>
      </c>
      <c r="DM362" s="22">
        <f>Target_AM[[#This Row],[PROPORSI]]*VLOOKUP(Target_AM[[#This Row],[NIPNAS]],Target_CC[],COLUMN(CY$2)+9,0)</f>
        <v>0</v>
      </c>
      <c r="DN362" s="22">
        <f>Target_AM[[#This Row],[PROPORSI]]*VLOOKUP(Target_AM[[#This Row],[NIPNAS]],Target_CC[],COLUMN(CZ$2)+9,0)</f>
        <v>0</v>
      </c>
      <c r="DO362" s="22">
        <f>Target_AM[[#This Row],[PROPORSI]]*VLOOKUP(Target_AM[[#This Row],[NIPNAS]],Target_CC[],COLUMN(DA$2)+9,0)</f>
        <v>0</v>
      </c>
      <c r="DP362" s="22">
        <f>Target_AM[[#This Row],[PROPORSI]]*VLOOKUP(Target_AM[[#This Row],[NIPNAS]],Target_CC[],COLUMN(DB$2)+9,0)</f>
        <v>0</v>
      </c>
      <c r="DQ362" s="22">
        <f>Target_AM[[#This Row],[PROPORSI]]*VLOOKUP(Target_AM[[#This Row],[NIPNAS]],Target_CC[],COLUMN(DC$2)+9,0)</f>
        <v>0</v>
      </c>
      <c r="DR362" s="22">
        <f>Target_AM[[#This Row],[PROPORSI]]*VLOOKUP(Target_AM[[#This Row],[NIPNAS]],Target_CC[],COLUMN(DD$2)+9,0)</f>
        <v>0</v>
      </c>
      <c r="DS362" s="22">
        <f>Target_AM[[#This Row],[PROPORSI]]*VLOOKUP(Target_AM[[#This Row],[NIPNAS]],Target_CC[],COLUMN(DE$2)+9,0)</f>
        <v>0</v>
      </c>
      <c r="DT362" s="22">
        <f>Target_AM[[#This Row],[PROPORSI]]*VLOOKUP(Target_AM[[#This Row],[NIPNAS]],Target_CC[],COLUMN(DF$2)+9,0)</f>
        <v>0</v>
      </c>
      <c r="DU362" s="22">
        <f>Target_AM[[#This Row],[PROPORSI]]*VLOOKUP(Target_AM[[#This Row],[NIPNAS]],Target_CC[],COLUMN(DG$2)+9,0)</f>
        <v>0</v>
      </c>
      <c r="DV362" s="22">
        <f>Target_AM[[#This Row],[PROPORSI]]*VLOOKUP(Target_AM[[#This Row],[NIPNAS]],Target_CC[],COLUMN(DH$2)+9,0)</f>
        <v>0</v>
      </c>
      <c r="DW362" s="22">
        <f>Target_AM[[#This Row],[PROPORSI]]*VLOOKUP(Target_AM[[#This Row],[NIPNAS]],Target_CC[],COLUMN(DI$2)+9,0)</f>
        <v>0</v>
      </c>
      <c r="DX362" s="22">
        <f>Target_AM[[#This Row],[PROPORSI]]*VLOOKUP(Target_AM[[#This Row],[NIPNAS]],Target_CC[],COLUMN(DJ$2)+9,0)</f>
        <v>0</v>
      </c>
      <c r="DY362" s="22">
        <f>Target_AM[[#This Row],[PROPORSI]]*VLOOKUP(Target_AM[[#This Row],[NIPNAS]],Target_CC[],COLUMN(DK$2)+9,0)</f>
        <v>0</v>
      </c>
      <c r="DZ362" s="22">
        <f>Target_AM[[#This Row],[PROPORSI]]*VLOOKUP(Target_AM[[#This Row],[NIPNAS]],Target_CC[],COLUMN(DL$2)+9,0)</f>
        <v>0</v>
      </c>
      <c r="EA362" s="22">
        <f>Target_AM[[#This Row],[PROPORSI]]*VLOOKUP(Target_AM[[#This Row],[NIPNAS]],Target_CC[],COLUMN(DM$2)+9,0)</f>
        <v>0</v>
      </c>
    </row>
    <row r="363" spans="2:131" x14ac:dyDescent="0.3">
      <c r="B363">
        <v>406573</v>
      </c>
      <c r="C363" t="s">
        <v>1029</v>
      </c>
      <c r="D363">
        <v>0.5</v>
      </c>
      <c r="E363" s="8">
        <v>45658</v>
      </c>
      <c r="F363">
        <v>4608520</v>
      </c>
      <c r="G363" t="s">
        <v>964</v>
      </c>
      <c r="J363" t="s">
        <v>875</v>
      </c>
      <c r="K363" t="s">
        <v>22</v>
      </c>
      <c r="L363" t="s">
        <v>159</v>
      </c>
      <c r="M363" t="s">
        <v>18</v>
      </c>
      <c r="N363" s="23">
        <f>Target_AM[[#This Row],[PROPORSI]]*VLOOKUP(Target_AM[[#This Row],[NIPNAS]],Target_CC[],9,0)</f>
        <v>1030330282.5</v>
      </c>
      <c r="O363" s="22">
        <f>Target_AM[[#This Row],[PROPORSI]]*VLOOKUP(Target_AM[[#This Row],[NIPNAS]],Target_CC[],COLUMN(A$2)+9,0)</f>
        <v>86107243.110434785</v>
      </c>
      <c r="P363" s="22">
        <f>Target_AM[[#This Row],[PROPORSI]]*VLOOKUP(Target_AM[[#This Row],[NIPNAS]],Target_CC[],COLUMN(B$2)+9,0)</f>
        <v>86095539.295652181</v>
      </c>
      <c r="Q363" s="22">
        <f>Target_AM[[#This Row],[PROPORSI]]*VLOOKUP(Target_AM[[#This Row],[NIPNAS]],Target_CC[],COLUMN(C$2)+9,0)</f>
        <v>86095539.295652181</v>
      </c>
      <c r="R363" s="22">
        <f>Target_AM[[#This Row],[PROPORSI]]*VLOOKUP(Target_AM[[#This Row],[NIPNAS]],Target_CC[],COLUMN(D$2)+9,0)</f>
        <v>86095539.295652181</v>
      </c>
      <c r="S363" s="22">
        <f>Target_AM[[#This Row],[PROPORSI]]*VLOOKUP(Target_AM[[#This Row],[NIPNAS]],Target_CC[],COLUMN(E$2)+9,0)</f>
        <v>86083835.480869561</v>
      </c>
      <c r="T363" s="22">
        <f>Target_AM[[#This Row],[PROPORSI]]*VLOOKUP(Target_AM[[#This Row],[NIPNAS]],Target_CC[],COLUMN(F$2)+9,0)</f>
        <v>86095539.295652181</v>
      </c>
      <c r="U363" s="22">
        <f>Target_AM[[#This Row],[PROPORSI]]*VLOOKUP(Target_AM[[#This Row],[NIPNAS]],Target_CC[],COLUMN(G$2)+9,0)</f>
        <v>86130650.739999995</v>
      </c>
      <c r="V363" s="22">
        <f>Target_AM[[#This Row],[PROPORSI]]*VLOOKUP(Target_AM[[#This Row],[NIPNAS]],Target_CC[],COLUMN(H$2)+9,0)</f>
        <v>86107243.110434785</v>
      </c>
      <c r="W363" s="22">
        <f>Target_AM[[#This Row],[PROPORSI]]*VLOOKUP(Target_AM[[#This Row],[NIPNAS]],Target_CC[],COLUMN(I$2)+9,0)</f>
        <v>86107243.110434785</v>
      </c>
      <c r="X363" s="22">
        <f>Target_AM[[#This Row],[PROPORSI]]*VLOOKUP(Target_AM[[#This Row],[NIPNAS]],Target_CC[],COLUMN(J$2)+9,0)</f>
        <v>86130650.739999995</v>
      </c>
      <c r="Y363" s="22">
        <f>Target_AM[[#This Row],[PROPORSI]]*VLOOKUP(Target_AM[[#This Row],[NIPNAS]],Target_CC[],COLUMN(K$2)+9,0)</f>
        <v>86095539.295652181</v>
      </c>
      <c r="Z363" s="22">
        <f>Target_AM[[#This Row],[PROPORSI]]*VLOOKUP(Target_AM[[#This Row],[NIPNAS]],Target_CC[],COLUMN(L$2)+9,0)</f>
        <v>86118946.92521739</v>
      </c>
      <c r="AA363" s="22">
        <f>Target_AM[[#This Row],[PROPORSI]]*VLOOKUP(Target_AM[[#This Row],[NIPNAS]],Target_CC[],COLUMN(M$2)+9,0)</f>
        <v>1033263509.6956521</v>
      </c>
      <c r="AB363" s="22">
        <f>Target_AM[[#This Row],[PROPORSI]]*VLOOKUP(Target_AM[[#This Row],[NIPNAS]],Target_CC[],COLUMN(N$2)+9,0)</f>
        <v>839830.86247430264</v>
      </c>
      <c r="AC363" s="22">
        <f>Target_AM[[#This Row],[PROPORSI]]*VLOOKUP(Target_AM[[#This Row],[NIPNAS]],Target_CC[],COLUMN(O$2)+9,0)</f>
        <v>5574395.3087909175</v>
      </c>
      <c r="AD363" s="22">
        <f>Target_AM[[#This Row],[PROPORSI]]*VLOOKUP(Target_AM[[#This Row],[NIPNAS]],Target_CC[],COLUMN(P$2)+9,0)</f>
        <v>4945987.1242246339</v>
      </c>
      <c r="AE363" s="22">
        <f>Target_AM[[#This Row],[PROPORSI]]*VLOOKUP(Target_AM[[#This Row],[NIPNAS]],Target_CC[],COLUMN(Q$2)+9,0)</f>
        <v>3664933.1218365352</v>
      </c>
      <c r="AF363" s="22">
        <f>Target_AM[[#This Row],[PROPORSI]]*VLOOKUP(Target_AM[[#This Row],[NIPNAS]],Target_CC[],COLUMN(R$2)+9,0)</f>
        <v>3751806.0257754852</v>
      </c>
      <c r="AG363" s="22">
        <f>Target_AM[[#This Row],[PROPORSI]]*VLOOKUP(Target_AM[[#This Row],[NIPNAS]],Target_CC[],COLUMN(S$2)+9,0)</f>
        <v>3784256.6991317612</v>
      </c>
      <c r="AH363" s="22">
        <f>Target_AM[[#This Row],[PROPORSI]]*VLOOKUP(Target_AM[[#This Row],[NIPNAS]],Target_CC[],COLUMN(T$2)+9,0)</f>
        <v>4643485.2767400518</v>
      </c>
      <c r="AI363" s="22">
        <f>Target_AM[[#This Row],[PROPORSI]]*VLOOKUP(Target_AM[[#This Row],[NIPNAS]],Target_CC[],COLUMN(U$2)+9,0)</f>
        <v>4566417.2520787399</v>
      </c>
      <c r="AJ363" s="22">
        <f>Target_AM[[#This Row],[PROPORSI]]*VLOOKUP(Target_AM[[#This Row],[NIPNAS]],Target_CC[],COLUMN(V$2)+9,0)</f>
        <v>4563576.0108738225</v>
      </c>
      <c r="AK363" s="22">
        <f>Target_AM[[#This Row],[PROPORSI]]*VLOOKUP(Target_AM[[#This Row],[NIPNAS]],Target_CC[],COLUMN(W$2)+9,0)</f>
        <v>4628979.2324554976</v>
      </c>
      <c r="AL363" s="22">
        <f>Target_AM[[#This Row],[PROPORSI]]*VLOOKUP(Target_AM[[#This Row],[NIPNAS]],Target_CC[],COLUMN(X$2)+9,0)</f>
        <v>4523803.0190152386</v>
      </c>
      <c r="AM363" s="22">
        <f>Target_AM[[#This Row],[PROPORSI]]*VLOOKUP(Target_AM[[#This Row],[NIPNAS]],Target_CC[],COLUMN(Y$2)+9,0)</f>
        <v>4512530.0666030152</v>
      </c>
      <c r="AN363" s="22">
        <f>Target_AM[[#This Row],[PROPORSI]]*VLOOKUP(Target_AM[[#This Row],[NIPNAS]],Target_CC[],COLUMN(Z$2)+9,0)</f>
        <v>50000000</v>
      </c>
      <c r="AO363" s="22">
        <f>Target_AM[[#This Row],[PROPORSI]]*VLOOKUP(Target_AM[[#This Row],[NIPNAS]],Target_CC[],COLUMN(AA$2)+9,0)</f>
        <v>86947073.972909093</v>
      </c>
      <c r="AP363" s="22">
        <f>Target_AM[[#This Row],[PROPORSI]]*VLOOKUP(Target_AM[[#This Row],[NIPNAS]],Target_CC[],COLUMN(AB$2)+9,0)</f>
        <v>91669934.604443103</v>
      </c>
      <c r="AQ363" s="22">
        <f>Target_AM[[#This Row],[PROPORSI]]*VLOOKUP(Target_AM[[#This Row],[NIPNAS]],Target_CC[],COLUMN(AC$2)+9,0)</f>
        <v>91041526.419876814</v>
      </c>
      <c r="AR363" s="22">
        <f>Target_AM[[#This Row],[PROPORSI]]*VLOOKUP(Target_AM[[#This Row],[NIPNAS]],Target_CC[],COLUMN(AD$2)+9,0)</f>
        <v>89760472.417488709</v>
      </c>
      <c r="AS363" s="22">
        <f>Target_AM[[#This Row],[PROPORSI]]*VLOOKUP(Target_AM[[#This Row],[NIPNAS]],Target_CC[],COLUMN(AE$2)+9,0)</f>
        <v>89835641.506645054</v>
      </c>
      <c r="AT363" s="22">
        <f>Target_AM[[#This Row],[PROPORSI]]*VLOOKUP(Target_AM[[#This Row],[NIPNAS]],Target_CC[],COLUMN(AF$2)+9,0)</f>
        <v>89879795.994783938</v>
      </c>
      <c r="AU363" s="22">
        <f>Target_AM[[#This Row],[PROPORSI]]*VLOOKUP(Target_AM[[#This Row],[NIPNAS]],Target_CC[],COLUMN(AG$2)+9,0)</f>
        <v>90774136.016740054</v>
      </c>
      <c r="AV363" s="22">
        <f>Target_AM[[#This Row],[PROPORSI]]*VLOOKUP(Target_AM[[#This Row],[NIPNAS]],Target_CC[],COLUMN(AH$2)+9,0)</f>
        <v>90673660.362513527</v>
      </c>
      <c r="AW363" s="22">
        <f>Target_AM[[#This Row],[PROPORSI]]*VLOOKUP(Target_AM[[#This Row],[NIPNAS]],Target_CC[],COLUMN(AI$2)+9,0)</f>
        <v>90670819.12130861</v>
      </c>
      <c r="AX363" s="22">
        <f>Target_AM[[#This Row],[PROPORSI]]*VLOOKUP(Target_AM[[#This Row],[NIPNAS]],Target_CC[],COLUMN(AJ$2)+9,0)</f>
        <v>90759629.972455487</v>
      </c>
      <c r="AY363" s="22">
        <f>Target_AM[[#This Row],[PROPORSI]]*VLOOKUP(Target_AM[[#This Row],[NIPNAS]],Target_CC[],COLUMN(AK$2)+9,0)</f>
        <v>90619342.314667419</v>
      </c>
      <c r="AZ363" s="22">
        <f>Target_AM[[#This Row],[PROPORSI]]*VLOOKUP(Target_AM[[#This Row],[NIPNAS]],Target_CC[],COLUMN(AL$2)+9,0)</f>
        <v>90631476.99182041</v>
      </c>
      <c r="BA363" s="22">
        <f>Target_AM[[#This Row],[PROPORSI]]*VLOOKUP(Target_AM[[#This Row],[NIPNAS]],Target_CC[],COLUMN(AM$2)+9,0)</f>
        <v>1083263509.6956522</v>
      </c>
      <c r="BB363" s="22">
        <f>Target_AM[[#This Row],[PROPORSI]]*VLOOKUP(Target_AM[[#This Row],[NIPNAS]],Target_CC[],COLUMN(AN$2)+9,0)</f>
        <v>398431.6541048385</v>
      </c>
      <c r="BC363" s="22">
        <f>Target_AM[[#This Row],[PROPORSI]]*VLOOKUP(Target_AM[[#This Row],[NIPNAS]],Target_CC[],COLUMN(AO$2)+9,0)</f>
        <v>400134.82932733063</v>
      </c>
      <c r="BD363" s="22">
        <f>Target_AM[[#This Row],[PROPORSI]]*VLOOKUP(Target_AM[[#This Row],[NIPNAS]],Target_CC[],COLUMN(AP$2)+9,0)</f>
        <v>398191.87111273216</v>
      </c>
      <c r="BE363" s="22">
        <f>Target_AM[[#This Row],[PROPORSI]]*VLOOKUP(Target_AM[[#This Row],[NIPNAS]],Target_CC[],COLUMN(AQ$2)+9,0)</f>
        <v>393186.35294999834</v>
      </c>
      <c r="BF363" s="22">
        <f>Target_AM[[#This Row],[PROPORSI]]*VLOOKUP(Target_AM[[#This Row],[NIPNAS]],Target_CC[],COLUMN(AR$2)+9,0)</f>
        <v>396967.92078911501</v>
      </c>
      <c r="BG363" s="22">
        <f>Target_AM[[#This Row],[PROPORSI]]*VLOOKUP(Target_AM[[#This Row],[NIPNAS]],Target_CC[],COLUMN(AS$2)+9,0)</f>
        <v>398736.59551871271</v>
      </c>
      <c r="BH363" s="22">
        <f>Target_AM[[#This Row],[PROPORSI]]*VLOOKUP(Target_AM[[#This Row],[NIPNAS]],Target_CC[],COLUMN(AT$2)+9,0)</f>
        <v>439346.16758754093</v>
      </c>
      <c r="BI363" s="22">
        <f>Target_AM[[#This Row],[PROPORSI]]*VLOOKUP(Target_AM[[#This Row],[NIPNAS]],Target_CC[],COLUMN(AU$2)+9,0)</f>
        <v>435240.94347581436</v>
      </c>
      <c r="BJ363" s="22">
        <f>Target_AM[[#This Row],[PROPORSI]]*VLOOKUP(Target_AM[[#This Row],[NIPNAS]],Target_CC[],COLUMN(AV$2)+9,0)</f>
        <v>435107.78425690724</v>
      </c>
      <c r="BK363" s="22">
        <f>Target_AM[[#This Row],[PROPORSI]]*VLOOKUP(Target_AM[[#This Row],[NIPNAS]],Target_CC[],COLUMN(AW$2)+9,0)</f>
        <v>438666.31910335692</v>
      </c>
      <c r="BL363" s="22">
        <f>Target_AM[[#This Row],[PROPORSI]]*VLOOKUP(Target_AM[[#This Row],[NIPNAS]],Target_CC[],COLUMN(AX$2)+9,0)</f>
        <v>432997.10548502742</v>
      </c>
      <c r="BM363" s="22">
        <f>Target_AM[[#This Row],[PROPORSI]]*VLOOKUP(Target_AM[[#This Row],[NIPNAS]],Target_CC[],COLUMN(AY$2)+9,0)</f>
        <v>432992.456288627</v>
      </c>
      <c r="BN363" s="22">
        <f>Target_AM[[#This Row],[PROPORSI]]*VLOOKUP(Target_AM[[#This Row],[NIPNAS]],Target_CC[],COLUMN(AZ$2)+9,0)</f>
        <v>5000000.0000000019</v>
      </c>
      <c r="BO363" s="22">
        <f>Target_AM[[#This Row],[PROPORSI]]*VLOOKUP(Target_AM[[#This Row],[NIPNAS]],Target_CC[],COLUMN(BA$2)+9,0)</f>
        <v>81484179.5</v>
      </c>
      <c r="BP363" s="22">
        <f>Target_AM[[#This Row],[PROPORSI]]*VLOOKUP(Target_AM[[#This Row],[NIPNAS]],Target_CC[],COLUMN(BB$2)+9,0)</f>
        <v>52984198.5</v>
      </c>
      <c r="BQ363" s="22">
        <f>Target_AM[[#This Row],[PROPORSI]]*VLOOKUP(Target_AM[[#This Row],[NIPNAS]],Target_CC[],COLUMN(BC$2)+9,0)</f>
        <v>32997819</v>
      </c>
      <c r="BR363" s="22">
        <f>Target_AM[[#This Row],[PROPORSI]]*VLOOKUP(Target_AM[[#This Row],[NIPNAS]],Target_CC[],COLUMN(BD$2)+9,0)</f>
        <v>31452490.549999997</v>
      </c>
      <c r="BS363" s="22">
        <f>Target_AM[[#This Row],[PROPORSI]]*VLOOKUP(Target_AM[[#This Row],[NIPNAS]],Target_CC[],COLUMN(BE$2)+9,0)</f>
        <v>31452490.549999997</v>
      </c>
      <c r="BT363" s="22">
        <f>Target_AM[[#This Row],[PROPORSI]]*VLOOKUP(Target_AM[[#This Row],[NIPNAS]],Target_CC[],COLUMN(BF$2)+9,0)</f>
        <v>31452490.549999997</v>
      </c>
      <c r="BU363" s="22">
        <f>Target_AM[[#This Row],[PROPORSI]]*VLOOKUP(Target_AM[[#This Row],[NIPNAS]],Target_CC[],COLUMN(BG$2)+9,0)</f>
        <v>31452490.549999997</v>
      </c>
      <c r="BV363" s="22">
        <f>Target_AM[[#This Row],[PROPORSI]]*VLOOKUP(Target_AM[[#This Row],[NIPNAS]],Target_CC[],COLUMN(BH$2)+9,0)</f>
        <v>31452490.549999997</v>
      </c>
      <c r="BW363" s="22">
        <f>Target_AM[[#This Row],[PROPORSI]]*VLOOKUP(Target_AM[[#This Row],[NIPNAS]],Target_CC[],COLUMN(BI$2)+9,0)</f>
        <v>31452490.549999997</v>
      </c>
      <c r="BX363" s="22">
        <f>Target_AM[[#This Row],[PROPORSI]]*VLOOKUP(Target_AM[[#This Row],[NIPNAS]],Target_CC[],COLUMN(BJ$2)+9,0)</f>
        <v>31452490.549999997</v>
      </c>
      <c r="BY363" s="22">
        <f>Target_AM[[#This Row],[PROPORSI]]*VLOOKUP(Target_AM[[#This Row],[NIPNAS]],Target_CC[],COLUMN(BK$2)+9,0)</f>
        <v>31452490.549999997</v>
      </c>
      <c r="BZ363" s="22">
        <f>Target_AM[[#This Row],[PROPORSI]]*VLOOKUP(Target_AM[[#This Row],[NIPNAS]],Target_CC[],COLUMN(BL$2)+9,0)</f>
        <v>31452490.549999997</v>
      </c>
      <c r="CA363" s="22">
        <f>Target_AM[[#This Row],[PROPORSI]]*VLOOKUP(Target_AM[[#This Row],[NIPNAS]],Target_CC[],COLUMN(BM$2)+9,0)</f>
        <v>450538611.95000011</v>
      </c>
      <c r="CB363" s="22">
        <f>Target_AM[[#This Row],[PROPORSI]]*VLOOKUP(Target_AM[[#This Row],[NIPNAS]],Target_CC[],COLUMN(BN$2)+9,0)</f>
        <v>79886429.5</v>
      </c>
      <c r="CC363" s="22">
        <f>Target_AM[[#This Row],[PROPORSI]]*VLOOKUP(Target_AM[[#This Row],[NIPNAS]],Target_CC[],COLUMN(BO$2)+9,0)</f>
        <v>51386448.5</v>
      </c>
      <c r="CD363" s="22">
        <f>Target_AM[[#This Row],[PROPORSI]]*VLOOKUP(Target_AM[[#This Row],[NIPNAS]],Target_CC[],COLUMN(BP$2)+9,0)</f>
        <v>31400069</v>
      </c>
      <c r="CE363" s="22">
        <f>Target_AM[[#This Row],[PROPORSI]]*VLOOKUP(Target_AM[[#This Row],[NIPNAS]],Target_CC[],COLUMN(BQ$2)+9,0)</f>
        <v>29830065.549999997</v>
      </c>
      <c r="CF363" s="22">
        <f>Target_AM[[#This Row],[PROPORSI]]*VLOOKUP(Target_AM[[#This Row],[NIPNAS]],Target_CC[],COLUMN(BR$2)+9,0)</f>
        <v>29830065.549999997</v>
      </c>
      <c r="CG363" s="22">
        <f>Target_AM[[#This Row],[PROPORSI]]*VLOOKUP(Target_AM[[#This Row],[NIPNAS]],Target_CC[],COLUMN(BS$2)+9,0)</f>
        <v>29830065.549999997</v>
      </c>
      <c r="CH363" s="22">
        <f>Target_AM[[#This Row],[PROPORSI]]*VLOOKUP(Target_AM[[#This Row],[NIPNAS]],Target_CC[],COLUMN(BT$2)+9,0)</f>
        <v>29830065.549999997</v>
      </c>
      <c r="CI363" s="22">
        <f>Target_AM[[#This Row],[PROPORSI]]*VLOOKUP(Target_AM[[#This Row],[NIPNAS]],Target_CC[],COLUMN(BU$2)+9,0)</f>
        <v>29830065.549999997</v>
      </c>
      <c r="CJ363" s="22">
        <f>Target_AM[[#This Row],[PROPORSI]]*VLOOKUP(Target_AM[[#This Row],[NIPNAS]],Target_CC[],COLUMN(BV$2)+9,0)</f>
        <v>29830065.549999997</v>
      </c>
      <c r="CK363" s="22">
        <f>Target_AM[[#This Row],[PROPORSI]]*VLOOKUP(Target_AM[[#This Row],[NIPNAS]],Target_CC[],COLUMN(BW$2)+9,0)</f>
        <v>29830065.549999997</v>
      </c>
      <c r="CL363" s="22">
        <f>Target_AM[[#This Row],[PROPORSI]]*VLOOKUP(Target_AM[[#This Row],[NIPNAS]],Target_CC[],COLUMN(BX$2)+9,0)</f>
        <v>29830065.549999997</v>
      </c>
      <c r="CM363" s="22">
        <f>Target_AM[[#This Row],[PROPORSI]]*VLOOKUP(Target_AM[[#This Row],[NIPNAS]],Target_CC[],COLUMN(BY$2)+9,0)</f>
        <v>29830065.549999997</v>
      </c>
      <c r="CN363" s="22">
        <f>Target_AM[[#This Row],[PROPORSI]]*VLOOKUP(Target_AM[[#This Row],[NIPNAS]],Target_CC[],COLUMN(BZ$2)+9,0)</f>
        <v>431143536.95000011</v>
      </c>
      <c r="CO363" s="22">
        <f>Target_AM[[#This Row],[PROPORSI]]*VLOOKUP(Target_AM[[#This Row],[NIPNAS]],Target_CC[],COLUMN(CA$2)+9,0)</f>
        <v>1621800</v>
      </c>
      <c r="CP363" s="22">
        <f>Target_AM[[#This Row],[PROPORSI]]*VLOOKUP(Target_AM[[#This Row],[NIPNAS]],Target_CC[],COLUMN(CB$2)+9,0)</f>
        <v>1623044.5</v>
      </c>
      <c r="CQ363" s="22">
        <f>Target_AM[[#This Row],[PROPORSI]]*VLOOKUP(Target_AM[[#This Row],[NIPNAS]],Target_CC[],COLUMN(CC$2)+9,0)</f>
        <v>1622425</v>
      </c>
      <c r="CR363" s="22">
        <f>Target_AM[[#This Row],[PROPORSI]]*VLOOKUP(Target_AM[[#This Row],[NIPNAS]],Target_CC[],COLUMN(CD$2)+9,0)</f>
        <v>1622425</v>
      </c>
      <c r="CS363" s="22">
        <f>Target_AM[[#This Row],[PROPORSI]]*VLOOKUP(Target_AM[[#This Row],[NIPNAS]],Target_CC[],COLUMN(CE$2)+9,0)</f>
        <v>1622425</v>
      </c>
      <c r="CT363" s="22">
        <f>Target_AM[[#This Row],[PROPORSI]]*VLOOKUP(Target_AM[[#This Row],[NIPNAS]],Target_CC[],COLUMN(CF$2)+9,0)</f>
        <v>1622425</v>
      </c>
      <c r="CU363" s="22">
        <f>Target_AM[[#This Row],[PROPORSI]]*VLOOKUP(Target_AM[[#This Row],[NIPNAS]],Target_CC[],COLUMN(CG$2)+9,0)</f>
        <v>1622425</v>
      </c>
      <c r="CV363" s="22">
        <f>Target_AM[[#This Row],[PROPORSI]]*VLOOKUP(Target_AM[[#This Row],[NIPNAS]],Target_CC[],COLUMN(CH$2)+9,0)</f>
        <v>1622425</v>
      </c>
      <c r="CW363" s="22">
        <f>Target_AM[[#This Row],[PROPORSI]]*VLOOKUP(Target_AM[[#This Row],[NIPNAS]],Target_CC[],COLUMN(CI$2)+9,0)</f>
        <v>1622425</v>
      </c>
      <c r="CX363" s="22">
        <f>Target_AM[[#This Row],[PROPORSI]]*VLOOKUP(Target_AM[[#This Row],[NIPNAS]],Target_CC[],COLUMN(CJ$2)+9,0)</f>
        <v>1622425</v>
      </c>
      <c r="CY363" s="22">
        <f>Target_AM[[#This Row],[PROPORSI]]*VLOOKUP(Target_AM[[#This Row],[NIPNAS]],Target_CC[],COLUMN(CK$2)+9,0)</f>
        <v>1622425</v>
      </c>
      <c r="CZ363" s="22">
        <f>Target_AM[[#This Row],[PROPORSI]]*VLOOKUP(Target_AM[[#This Row],[NIPNAS]],Target_CC[],COLUMN(CL$2)+9,0)</f>
        <v>1622425</v>
      </c>
      <c r="DA363" s="22">
        <f>Target_AM[[#This Row],[PROPORSI]]*VLOOKUP(Target_AM[[#This Row],[NIPNAS]],Target_CC[],COLUMN(CM$2)+9,0)</f>
        <v>19469094.5</v>
      </c>
      <c r="DB363" s="22">
        <f>Target_AM[[#This Row],[PROPORSI]]*VLOOKUP(Target_AM[[#This Row],[NIPNAS]],Target_CC[],COLUMN(CN$2)+9,0)</f>
        <v>0</v>
      </c>
      <c r="DC363" s="22">
        <f>Target_AM[[#This Row],[PROPORSI]]*VLOOKUP(Target_AM[[#This Row],[NIPNAS]],Target_CC[],COLUMN(CO$2)+9,0)</f>
        <v>0</v>
      </c>
      <c r="DD363" s="22">
        <f>Target_AM[[#This Row],[PROPORSI]]*VLOOKUP(Target_AM[[#This Row],[NIPNAS]],Target_CC[],COLUMN(CP$2)+9,0)</f>
        <v>0</v>
      </c>
      <c r="DE363" s="22">
        <f>Target_AM[[#This Row],[PROPORSI]]*VLOOKUP(Target_AM[[#This Row],[NIPNAS]],Target_CC[],COLUMN(CQ$2)+9,0)</f>
        <v>0</v>
      </c>
      <c r="DF363" s="22">
        <f>Target_AM[[#This Row],[PROPORSI]]*VLOOKUP(Target_AM[[#This Row],[NIPNAS]],Target_CC[],COLUMN(CR$2)+9,0)</f>
        <v>0</v>
      </c>
      <c r="DG363" s="22">
        <f>Target_AM[[#This Row],[PROPORSI]]*VLOOKUP(Target_AM[[#This Row],[NIPNAS]],Target_CC[],COLUMN(CS$2)+9,0)</f>
        <v>0</v>
      </c>
      <c r="DH363" s="22">
        <f>Target_AM[[#This Row],[PROPORSI]]*VLOOKUP(Target_AM[[#This Row],[NIPNAS]],Target_CC[],COLUMN(CT$2)+9,0)</f>
        <v>0</v>
      </c>
      <c r="DI363" s="22">
        <f>Target_AM[[#This Row],[PROPORSI]]*VLOOKUP(Target_AM[[#This Row],[NIPNAS]],Target_CC[],COLUMN(CU$2)+9,0)</f>
        <v>0</v>
      </c>
      <c r="DJ363" s="22">
        <f>Target_AM[[#This Row],[PROPORSI]]*VLOOKUP(Target_AM[[#This Row],[NIPNAS]],Target_CC[],COLUMN(CV$2)+9,0)</f>
        <v>0</v>
      </c>
      <c r="DK363" s="22">
        <f>Target_AM[[#This Row],[PROPORSI]]*VLOOKUP(Target_AM[[#This Row],[NIPNAS]],Target_CC[],COLUMN(CW$2)+9,0)</f>
        <v>0</v>
      </c>
      <c r="DL363" s="22">
        <f>Target_AM[[#This Row],[PROPORSI]]*VLOOKUP(Target_AM[[#This Row],[NIPNAS]],Target_CC[],COLUMN(CX$2)+9,0)</f>
        <v>0</v>
      </c>
      <c r="DM363" s="22">
        <f>Target_AM[[#This Row],[PROPORSI]]*VLOOKUP(Target_AM[[#This Row],[NIPNAS]],Target_CC[],COLUMN(CY$2)+9,0)</f>
        <v>0</v>
      </c>
      <c r="DN363" s="22">
        <f>Target_AM[[#This Row],[PROPORSI]]*VLOOKUP(Target_AM[[#This Row],[NIPNAS]],Target_CC[],COLUMN(CZ$2)+9,0)</f>
        <v>0</v>
      </c>
      <c r="DO363" s="22">
        <f>Target_AM[[#This Row],[PROPORSI]]*VLOOKUP(Target_AM[[#This Row],[NIPNAS]],Target_CC[],COLUMN(DA$2)+9,0)</f>
        <v>0</v>
      </c>
      <c r="DP363" s="22">
        <f>Target_AM[[#This Row],[PROPORSI]]*VLOOKUP(Target_AM[[#This Row],[NIPNAS]],Target_CC[],COLUMN(DB$2)+9,0)</f>
        <v>0</v>
      </c>
      <c r="DQ363" s="22">
        <f>Target_AM[[#This Row],[PROPORSI]]*VLOOKUP(Target_AM[[#This Row],[NIPNAS]],Target_CC[],COLUMN(DC$2)+9,0)</f>
        <v>0</v>
      </c>
      <c r="DR363" s="22">
        <f>Target_AM[[#This Row],[PROPORSI]]*VLOOKUP(Target_AM[[#This Row],[NIPNAS]],Target_CC[],COLUMN(DD$2)+9,0)</f>
        <v>0</v>
      </c>
      <c r="DS363" s="22">
        <f>Target_AM[[#This Row],[PROPORSI]]*VLOOKUP(Target_AM[[#This Row],[NIPNAS]],Target_CC[],COLUMN(DE$2)+9,0)</f>
        <v>0</v>
      </c>
      <c r="DT363" s="22">
        <f>Target_AM[[#This Row],[PROPORSI]]*VLOOKUP(Target_AM[[#This Row],[NIPNAS]],Target_CC[],COLUMN(DF$2)+9,0)</f>
        <v>0</v>
      </c>
      <c r="DU363" s="22">
        <f>Target_AM[[#This Row],[PROPORSI]]*VLOOKUP(Target_AM[[#This Row],[NIPNAS]],Target_CC[],COLUMN(DG$2)+9,0)</f>
        <v>0</v>
      </c>
      <c r="DV363" s="22">
        <f>Target_AM[[#This Row],[PROPORSI]]*VLOOKUP(Target_AM[[#This Row],[NIPNAS]],Target_CC[],COLUMN(DH$2)+9,0)</f>
        <v>0</v>
      </c>
      <c r="DW363" s="22">
        <f>Target_AM[[#This Row],[PROPORSI]]*VLOOKUP(Target_AM[[#This Row],[NIPNAS]],Target_CC[],COLUMN(DI$2)+9,0)</f>
        <v>0</v>
      </c>
      <c r="DX363" s="22">
        <f>Target_AM[[#This Row],[PROPORSI]]*VLOOKUP(Target_AM[[#This Row],[NIPNAS]],Target_CC[],COLUMN(DJ$2)+9,0)</f>
        <v>0</v>
      </c>
      <c r="DY363" s="22">
        <f>Target_AM[[#This Row],[PROPORSI]]*VLOOKUP(Target_AM[[#This Row],[NIPNAS]],Target_CC[],COLUMN(DK$2)+9,0)</f>
        <v>0</v>
      </c>
      <c r="DZ363" s="22">
        <f>Target_AM[[#This Row],[PROPORSI]]*VLOOKUP(Target_AM[[#This Row],[NIPNAS]],Target_CC[],COLUMN(DL$2)+9,0)</f>
        <v>0</v>
      </c>
      <c r="EA363" s="22">
        <f>Target_AM[[#This Row],[PROPORSI]]*VLOOKUP(Target_AM[[#This Row],[NIPNAS]],Target_CC[],COLUMN(DM$2)+9,0)</f>
        <v>0</v>
      </c>
    </row>
    <row r="364" spans="2:131" x14ac:dyDescent="0.3">
      <c r="B364">
        <v>920112</v>
      </c>
      <c r="C364" t="s">
        <v>1054</v>
      </c>
      <c r="D364">
        <v>1</v>
      </c>
      <c r="E364" s="8">
        <v>45658</v>
      </c>
      <c r="F364">
        <v>4609950</v>
      </c>
      <c r="G364" t="s">
        <v>726</v>
      </c>
      <c r="J364" t="s">
        <v>309</v>
      </c>
      <c r="K364" t="s">
        <v>21</v>
      </c>
      <c r="L364" t="s">
        <v>159</v>
      </c>
      <c r="M364" t="s">
        <v>29</v>
      </c>
      <c r="N364" s="23">
        <f>Target_AM[[#This Row],[PROPORSI]]*VLOOKUP(Target_AM[[#This Row],[NIPNAS]],Target_CC[],9,0)</f>
        <v>362664670.93608785</v>
      </c>
      <c r="O364" s="22">
        <f>Target_AM[[#This Row],[PROPORSI]]*VLOOKUP(Target_AM[[#This Row],[NIPNAS]],Target_CC[],COLUMN(A$2)+9,0)</f>
        <v>11036520</v>
      </c>
      <c r="P364" s="22">
        <f>Target_AM[[#This Row],[PROPORSI]]*VLOOKUP(Target_AM[[#This Row],[NIPNAS]],Target_CC[],COLUMN(B$2)+9,0)</f>
        <v>11036520</v>
      </c>
      <c r="Q364" s="22">
        <f>Target_AM[[#This Row],[PROPORSI]]*VLOOKUP(Target_AM[[#This Row],[NIPNAS]],Target_CC[],COLUMN(C$2)+9,0)</f>
        <v>11036520</v>
      </c>
      <c r="R364" s="22">
        <f>Target_AM[[#This Row],[PROPORSI]]*VLOOKUP(Target_AM[[#This Row],[NIPNAS]],Target_CC[],COLUMN(D$2)+9,0)</f>
        <v>11036520</v>
      </c>
      <c r="S364" s="22">
        <f>Target_AM[[#This Row],[PROPORSI]]*VLOOKUP(Target_AM[[#This Row],[NIPNAS]],Target_CC[],COLUMN(E$2)+9,0)</f>
        <v>11036520</v>
      </c>
      <c r="T364" s="22">
        <f>Target_AM[[#This Row],[PROPORSI]]*VLOOKUP(Target_AM[[#This Row],[NIPNAS]],Target_CC[],COLUMN(F$2)+9,0)</f>
        <v>11036520</v>
      </c>
      <c r="U364" s="22">
        <f>Target_AM[[#This Row],[PROPORSI]]*VLOOKUP(Target_AM[[#This Row],[NIPNAS]],Target_CC[],COLUMN(G$2)+9,0)</f>
        <v>11036520</v>
      </c>
      <c r="V364" s="22">
        <f>Target_AM[[#This Row],[PROPORSI]]*VLOOKUP(Target_AM[[#This Row],[NIPNAS]],Target_CC[],COLUMN(H$2)+9,0)</f>
        <v>11036520</v>
      </c>
      <c r="W364" s="22">
        <f>Target_AM[[#This Row],[PROPORSI]]*VLOOKUP(Target_AM[[#This Row],[NIPNAS]],Target_CC[],COLUMN(I$2)+9,0)</f>
        <v>11036520</v>
      </c>
      <c r="X364" s="22">
        <f>Target_AM[[#This Row],[PROPORSI]]*VLOOKUP(Target_AM[[#This Row],[NIPNAS]],Target_CC[],COLUMN(J$2)+9,0)</f>
        <v>11036520</v>
      </c>
      <c r="Y364" s="22">
        <f>Target_AM[[#This Row],[PROPORSI]]*VLOOKUP(Target_AM[[#This Row],[NIPNAS]],Target_CC[],COLUMN(K$2)+9,0)</f>
        <v>11036520</v>
      </c>
      <c r="Z364" s="22">
        <f>Target_AM[[#This Row],[PROPORSI]]*VLOOKUP(Target_AM[[#This Row],[NIPNAS]],Target_CC[],COLUMN(L$2)+9,0)</f>
        <v>11036520</v>
      </c>
      <c r="AA364" s="22">
        <f>Target_AM[[#This Row],[PROPORSI]]*VLOOKUP(Target_AM[[#This Row],[NIPNAS]],Target_CC[],COLUMN(M$2)+9,0)</f>
        <v>132438240</v>
      </c>
      <c r="AB364" s="22">
        <f>Target_AM[[#This Row],[PROPORSI]]*VLOOKUP(Target_AM[[#This Row],[NIPNAS]],Target_CC[],COLUMN(N$2)+9,0)</f>
        <v>1422764.2201060529</v>
      </c>
      <c r="AC364" s="22">
        <f>Target_AM[[#This Row],[PROPORSI]]*VLOOKUP(Target_AM[[#This Row],[NIPNAS]],Target_CC[],COLUMN(O$2)+9,0)</f>
        <v>1513035.6309872086</v>
      </c>
      <c r="AD364" s="22">
        <f>Target_AM[[#This Row],[PROPORSI]]*VLOOKUP(Target_AM[[#This Row],[NIPNAS]],Target_CC[],COLUMN(P$2)+9,0)</f>
        <v>1990812.7146704306</v>
      </c>
      <c r="AE364" s="22">
        <f>Target_AM[[#This Row],[PROPORSI]]*VLOOKUP(Target_AM[[#This Row],[NIPNAS]],Target_CC[],COLUMN(Q$2)+9,0)</f>
        <v>2029739.9382243392</v>
      </c>
      <c r="AF364" s="22">
        <f>Target_AM[[#This Row],[PROPORSI]]*VLOOKUP(Target_AM[[#This Row],[NIPNAS]],Target_CC[],COLUMN(R$2)+9,0)</f>
        <v>2654866.0242552864</v>
      </c>
      <c r="AG364" s="22">
        <f>Target_AM[[#This Row],[PROPORSI]]*VLOOKUP(Target_AM[[#This Row],[NIPNAS]],Target_CC[],COLUMN(S$2)+9,0)</f>
        <v>2480584.7995758085</v>
      </c>
      <c r="AH364" s="22">
        <f>Target_AM[[#This Row],[PROPORSI]]*VLOOKUP(Target_AM[[#This Row],[NIPNAS]],Target_CC[],COLUMN(T$2)+9,0)</f>
        <v>2178302.1601142101</v>
      </c>
      <c r="AI364" s="22">
        <f>Target_AM[[#This Row],[PROPORSI]]*VLOOKUP(Target_AM[[#This Row],[NIPNAS]],Target_CC[],COLUMN(U$2)+9,0)</f>
        <v>2464117.7014652034</v>
      </c>
      <c r="AJ364" s="22">
        <f>Target_AM[[#This Row],[PROPORSI]]*VLOOKUP(Target_AM[[#This Row],[NIPNAS]],Target_CC[],COLUMN(V$2)+9,0)</f>
        <v>2139589.2798267645</v>
      </c>
      <c r="AK364" s="22">
        <f>Target_AM[[#This Row],[PROPORSI]]*VLOOKUP(Target_AM[[#This Row],[NIPNAS]],Target_CC[],COLUMN(W$2)+9,0)</f>
        <v>2251736.3493656102</v>
      </c>
      <c r="AL364" s="22">
        <f>Target_AM[[#This Row],[PROPORSI]]*VLOOKUP(Target_AM[[#This Row],[NIPNAS]],Target_CC[],COLUMN(X$2)+9,0)</f>
        <v>2766588.1086104698</v>
      </c>
      <c r="AM364" s="22">
        <f>Target_AM[[#This Row],[PROPORSI]]*VLOOKUP(Target_AM[[#This Row],[NIPNAS]],Target_CC[],COLUMN(Y$2)+9,0)</f>
        <v>3282351.3716950989</v>
      </c>
      <c r="AN364" s="22">
        <f>Target_AM[[#This Row],[PROPORSI]]*VLOOKUP(Target_AM[[#This Row],[NIPNAS]],Target_CC[],COLUMN(Z$2)+9,0)</f>
        <v>27174488.298896484</v>
      </c>
      <c r="AO364" s="22">
        <f>Target_AM[[#This Row],[PROPORSI]]*VLOOKUP(Target_AM[[#This Row],[NIPNAS]],Target_CC[],COLUMN(AA$2)+9,0)</f>
        <v>12459284.220106052</v>
      </c>
      <c r="AP364" s="22">
        <f>Target_AM[[#This Row],[PROPORSI]]*VLOOKUP(Target_AM[[#This Row],[NIPNAS]],Target_CC[],COLUMN(AB$2)+9,0)</f>
        <v>12549555.630987208</v>
      </c>
      <c r="AQ364" s="22">
        <f>Target_AM[[#This Row],[PROPORSI]]*VLOOKUP(Target_AM[[#This Row],[NIPNAS]],Target_CC[],COLUMN(AC$2)+9,0)</f>
        <v>13027332.714670431</v>
      </c>
      <c r="AR364" s="22">
        <f>Target_AM[[#This Row],[PROPORSI]]*VLOOKUP(Target_AM[[#This Row],[NIPNAS]],Target_CC[],COLUMN(AD$2)+9,0)</f>
        <v>13066259.93822434</v>
      </c>
      <c r="AS364" s="22">
        <f>Target_AM[[#This Row],[PROPORSI]]*VLOOKUP(Target_AM[[#This Row],[NIPNAS]],Target_CC[],COLUMN(AE$2)+9,0)</f>
        <v>13691386.024255287</v>
      </c>
      <c r="AT364" s="22">
        <f>Target_AM[[#This Row],[PROPORSI]]*VLOOKUP(Target_AM[[#This Row],[NIPNAS]],Target_CC[],COLUMN(AF$2)+9,0)</f>
        <v>13517104.799575809</v>
      </c>
      <c r="AU364" s="22">
        <f>Target_AM[[#This Row],[PROPORSI]]*VLOOKUP(Target_AM[[#This Row],[NIPNAS]],Target_CC[],COLUMN(AG$2)+9,0)</f>
        <v>13214822.16011421</v>
      </c>
      <c r="AV364" s="22">
        <f>Target_AM[[#This Row],[PROPORSI]]*VLOOKUP(Target_AM[[#This Row],[NIPNAS]],Target_CC[],COLUMN(AH$2)+9,0)</f>
        <v>13500637.701465204</v>
      </c>
      <c r="AW364" s="22">
        <f>Target_AM[[#This Row],[PROPORSI]]*VLOOKUP(Target_AM[[#This Row],[NIPNAS]],Target_CC[],COLUMN(AI$2)+9,0)</f>
        <v>13176109.279826764</v>
      </c>
      <c r="AX364" s="22">
        <f>Target_AM[[#This Row],[PROPORSI]]*VLOOKUP(Target_AM[[#This Row],[NIPNAS]],Target_CC[],COLUMN(AJ$2)+9,0)</f>
        <v>13288256.349365611</v>
      </c>
      <c r="AY364" s="22">
        <f>Target_AM[[#This Row],[PROPORSI]]*VLOOKUP(Target_AM[[#This Row],[NIPNAS]],Target_CC[],COLUMN(AK$2)+9,0)</f>
        <v>13803108.10861047</v>
      </c>
      <c r="AZ364" s="22">
        <f>Target_AM[[#This Row],[PROPORSI]]*VLOOKUP(Target_AM[[#This Row],[NIPNAS]],Target_CC[],COLUMN(AL$2)+9,0)</f>
        <v>14318871.371695099</v>
      </c>
      <c r="BA364" s="22">
        <f>Target_AM[[#This Row],[PROPORSI]]*VLOOKUP(Target_AM[[#This Row],[NIPNAS]],Target_CC[],COLUMN(AM$2)+9,0)</f>
        <v>159612728.29889649</v>
      </c>
      <c r="BB364" s="22">
        <f>Target_AM[[#This Row],[PROPORSI]]*VLOOKUP(Target_AM[[#This Row],[NIPNAS]],Target_CC[],COLUMN(AN$2)+9,0)</f>
        <v>0</v>
      </c>
      <c r="BC364" s="22">
        <f>Target_AM[[#This Row],[PROPORSI]]*VLOOKUP(Target_AM[[#This Row],[NIPNAS]],Target_CC[],COLUMN(AO$2)+9,0)</f>
        <v>0</v>
      </c>
      <c r="BD364" s="22">
        <f>Target_AM[[#This Row],[PROPORSI]]*VLOOKUP(Target_AM[[#This Row],[NIPNAS]],Target_CC[],COLUMN(AP$2)+9,0)</f>
        <v>0</v>
      </c>
      <c r="BE364" s="22">
        <f>Target_AM[[#This Row],[PROPORSI]]*VLOOKUP(Target_AM[[#This Row],[NIPNAS]],Target_CC[],COLUMN(AQ$2)+9,0)</f>
        <v>0</v>
      </c>
      <c r="BF364" s="22">
        <f>Target_AM[[#This Row],[PROPORSI]]*VLOOKUP(Target_AM[[#This Row],[NIPNAS]],Target_CC[],COLUMN(AR$2)+9,0)</f>
        <v>0</v>
      </c>
      <c r="BG364" s="22">
        <f>Target_AM[[#This Row],[PROPORSI]]*VLOOKUP(Target_AM[[#This Row],[NIPNAS]],Target_CC[],COLUMN(AS$2)+9,0)</f>
        <v>0</v>
      </c>
      <c r="BH364" s="22">
        <f>Target_AM[[#This Row],[PROPORSI]]*VLOOKUP(Target_AM[[#This Row],[NIPNAS]],Target_CC[],COLUMN(AT$2)+9,0)</f>
        <v>0</v>
      </c>
      <c r="BI364" s="22">
        <f>Target_AM[[#This Row],[PROPORSI]]*VLOOKUP(Target_AM[[#This Row],[NIPNAS]],Target_CC[],COLUMN(AU$2)+9,0)</f>
        <v>0</v>
      </c>
      <c r="BJ364" s="22">
        <f>Target_AM[[#This Row],[PROPORSI]]*VLOOKUP(Target_AM[[#This Row],[NIPNAS]],Target_CC[],COLUMN(AV$2)+9,0)</f>
        <v>0</v>
      </c>
      <c r="BK364" s="22">
        <f>Target_AM[[#This Row],[PROPORSI]]*VLOOKUP(Target_AM[[#This Row],[NIPNAS]],Target_CC[],COLUMN(AW$2)+9,0)</f>
        <v>0</v>
      </c>
      <c r="BL364" s="22">
        <f>Target_AM[[#This Row],[PROPORSI]]*VLOOKUP(Target_AM[[#This Row],[NIPNAS]],Target_CC[],COLUMN(AX$2)+9,0)</f>
        <v>0</v>
      </c>
      <c r="BM364" s="22">
        <f>Target_AM[[#This Row],[PROPORSI]]*VLOOKUP(Target_AM[[#This Row],[NIPNAS]],Target_CC[],COLUMN(AY$2)+9,0)</f>
        <v>0</v>
      </c>
      <c r="BN364" s="22">
        <f>Target_AM[[#This Row],[PROPORSI]]*VLOOKUP(Target_AM[[#This Row],[NIPNAS]],Target_CC[],COLUMN(AZ$2)+9,0)</f>
        <v>0</v>
      </c>
      <c r="BO364" s="22">
        <f>Target_AM[[#This Row],[PROPORSI]]*VLOOKUP(Target_AM[[#This Row],[NIPNAS]],Target_CC[],COLUMN(BA$2)+9,0)</f>
        <v>11102839</v>
      </c>
      <c r="BP364" s="22">
        <f>Target_AM[[#This Row],[PROPORSI]]*VLOOKUP(Target_AM[[#This Row],[NIPNAS]],Target_CC[],COLUMN(BB$2)+9,0)</f>
        <v>3242580</v>
      </c>
      <c r="BQ364" s="22">
        <f>Target_AM[[#This Row],[PROPORSI]]*VLOOKUP(Target_AM[[#This Row],[NIPNAS]],Target_CC[],COLUMN(BC$2)+9,0)</f>
        <v>75920000</v>
      </c>
      <c r="BR364" s="22">
        <f>Target_AM[[#This Row],[PROPORSI]]*VLOOKUP(Target_AM[[#This Row],[NIPNAS]],Target_CC[],COLUMN(BD$2)+9,0)</f>
        <v>9424000</v>
      </c>
      <c r="BS364" s="22">
        <f>Target_AM[[#This Row],[PROPORSI]]*VLOOKUP(Target_AM[[#This Row],[NIPNAS]],Target_CC[],COLUMN(BE$2)+9,0)</f>
        <v>9424000</v>
      </c>
      <c r="BT364" s="22">
        <f>Target_AM[[#This Row],[PROPORSI]]*VLOOKUP(Target_AM[[#This Row],[NIPNAS]],Target_CC[],COLUMN(BF$2)+9,0)</f>
        <v>9424000</v>
      </c>
      <c r="BU364" s="22">
        <f>Target_AM[[#This Row],[PROPORSI]]*VLOOKUP(Target_AM[[#This Row],[NIPNAS]],Target_CC[],COLUMN(BG$2)+9,0)</f>
        <v>9424000</v>
      </c>
      <c r="BV364" s="22">
        <f>Target_AM[[#This Row],[PROPORSI]]*VLOOKUP(Target_AM[[#This Row],[NIPNAS]],Target_CC[],COLUMN(BH$2)+9,0)</f>
        <v>9424000</v>
      </c>
      <c r="BW364" s="22">
        <f>Target_AM[[#This Row],[PROPORSI]]*VLOOKUP(Target_AM[[#This Row],[NIPNAS]],Target_CC[],COLUMN(BI$2)+9,0)</f>
        <v>9424000</v>
      </c>
      <c r="BX364" s="22">
        <f>Target_AM[[#This Row],[PROPORSI]]*VLOOKUP(Target_AM[[#This Row],[NIPNAS]],Target_CC[],COLUMN(BJ$2)+9,0)</f>
        <v>9424000</v>
      </c>
      <c r="BY364" s="22">
        <f>Target_AM[[#This Row],[PROPORSI]]*VLOOKUP(Target_AM[[#This Row],[NIPNAS]],Target_CC[],COLUMN(BK$2)+9,0)</f>
        <v>9424000</v>
      </c>
      <c r="BZ364" s="22">
        <f>Target_AM[[#This Row],[PROPORSI]]*VLOOKUP(Target_AM[[#This Row],[NIPNAS]],Target_CC[],COLUMN(BL$2)+9,0)</f>
        <v>9424000</v>
      </c>
      <c r="CA364" s="22">
        <f>Target_AM[[#This Row],[PROPORSI]]*VLOOKUP(Target_AM[[#This Row],[NIPNAS]],Target_CC[],COLUMN(BM$2)+9,0)</f>
        <v>175081419</v>
      </c>
      <c r="CB364" s="22">
        <f>Target_AM[[#This Row],[PROPORSI]]*VLOOKUP(Target_AM[[#This Row],[NIPNAS]],Target_CC[],COLUMN(BN$2)+9,0)</f>
        <v>11102839</v>
      </c>
      <c r="CC364" s="22">
        <f>Target_AM[[#This Row],[PROPORSI]]*VLOOKUP(Target_AM[[#This Row],[NIPNAS]],Target_CC[],COLUMN(BO$2)+9,0)</f>
        <v>3242580</v>
      </c>
      <c r="CD364" s="22">
        <f>Target_AM[[#This Row],[PROPORSI]]*VLOOKUP(Target_AM[[#This Row],[NIPNAS]],Target_CC[],COLUMN(BP$2)+9,0)</f>
        <v>9920000</v>
      </c>
      <c r="CE364" s="22">
        <f>Target_AM[[#This Row],[PROPORSI]]*VLOOKUP(Target_AM[[#This Row],[NIPNAS]],Target_CC[],COLUMN(BQ$2)+9,0)</f>
        <v>9424000</v>
      </c>
      <c r="CF364" s="22">
        <f>Target_AM[[#This Row],[PROPORSI]]*VLOOKUP(Target_AM[[#This Row],[NIPNAS]],Target_CC[],COLUMN(BR$2)+9,0)</f>
        <v>9424000</v>
      </c>
      <c r="CG364" s="22">
        <f>Target_AM[[#This Row],[PROPORSI]]*VLOOKUP(Target_AM[[#This Row],[NIPNAS]],Target_CC[],COLUMN(BS$2)+9,0)</f>
        <v>9424000</v>
      </c>
      <c r="CH364" s="22">
        <f>Target_AM[[#This Row],[PROPORSI]]*VLOOKUP(Target_AM[[#This Row],[NIPNAS]],Target_CC[],COLUMN(BT$2)+9,0)</f>
        <v>9424000</v>
      </c>
      <c r="CI364" s="22">
        <f>Target_AM[[#This Row],[PROPORSI]]*VLOOKUP(Target_AM[[#This Row],[NIPNAS]],Target_CC[],COLUMN(BU$2)+9,0)</f>
        <v>9424000</v>
      </c>
      <c r="CJ364" s="22">
        <f>Target_AM[[#This Row],[PROPORSI]]*VLOOKUP(Target_AM[[#This Row],[NIPNAS]],Target_CC[],COLUMN(BV$2)+9,0)</f>
        <v>9424000</v>
      </c>
      <c r="CK364" s="22">
        <f>Target_AM[[#This Row],[PROPORSI]]*VLOOKUP(Target_AM[[#This Row],[NIPNAS]],Target_CC[],COLUMN(BW$2)+9,0)</f>
        <v>9424000</v>
      </c>
      <c r="CL364" s="22">
        <f>Target_AM[[#This Row],[PROPORSI]]*VLOOKUP(Target_AM[[#This Row],[NIPNAS]],Target_CC[],COLUMN(BX$2)+9,0)</f>
        <v>9424000</v>
      </c>
      <c r="CM364" s="22">
        <f>Target_AM[[#This Row],[PROPORSI]]*VLOOKUP(Target_AM[[#This Row],[NIPNAS]],Target_CC[],COLUMN(BY$2)+9,0)</f>
        <v>9424000</v>
      </c>
      <c r="CN364" s="22">
        <f>Target_AM[[#This Row],[PROPORSI]]*VLOOKUP(Target_AM[[#This Row],[NIPNAS]],Target_CC[],COLUMN(BZ$2)+9,0)</f>
        <v>109081419</v>
      </c>
      <c r="CO364" s="22">
        <f>Target_AM[[#This Row],[PROPORSI]]*VLOOKUP(Target_AM[[#This Row],[NIPNAS]],Target_CC[],COLUMN(CA$2)+9,0)</f>
        <v>0</v>
      </c>
      <c r="CP364" s="22">
        <f>Target_AM[[#This Row],[PROPORSI]]*VLOOKUP(Target_AM[[#This Row],[NIPNAS]],Target_CC[],COLUMN(CB$2)+9,0)</f>
        <v>0</v>
      </c>
      <c r="CQ364" s="22">
        <f>Target_AM[[#This Row],[PROPORSI]]*VLOOKUP(Target_AM[[#This Row],[NIPNAS]],Target_CC[],COLUMN(CC$2)+9,0)</f>
        <v>0</v>
      </c>
      <c r="CR364" s="22">
        <f>Target_AM[[#This Row],[PROPORSI]]*VLOOKUP(Target_AM[[#This Row],[NIPNAS]],Target_CC[],COLUMN(CD$2)+9,0)</f>
        <v>0</v>
      </c>
      <c r="CS364" s="22">
        <f>Target_AM[[#This Row],[PROPORSI]]*VLOOKUP(Target_AM[[#This Row],[NIPNAS]],Target_CC[],COLUMN(CE$2)+9,0)</f>
        <v>0</v>
      </c>
      <c r="CT364" s="22">
        <f>Target_AM[[#This Row],[PROPORSI]]*VLOOKUP(Target_AM[[#This Row],[NIPNAS]],Target_CC[],COLUMN(CF$2)+9,0)</f>
        <v>0</v>
      </c>
      <c r="CU364" s="22">
        <f>Target_AM[[#This Row],[PROPORSI]]*VLOOKUP(Target_AM[[#This Row],[NIPNAS]],Target_CC[],COLUMN(CG$2)+9,0)</f>
        <v>0</v>
      </c>
      <c r="CV364" s="22">
        <f>Target_AM[[#This Row],[PROPORSI]]*VLOOKUP(Target_AM[[#This Row],[NIPNAS]],Target_CC[],COLUMN(CH$2)+9,0)</f>
        <v>0</v>
      </c>
      <c r="CW364" s="22">
        <f>Target_AM[[#This Row],[PROPORSI]]*VLOOKUP(Target_AM[[#This Row],[NIPNAS]],Target_CC[],COLUMN(CI$2)+9,0)</f>
        <v>0</v>
      </c>
      <c r="CX364" s="22">
        <f>Target_AM[[#This Row],[PROPORSI]]*VLOOKUP(Target_AM[[#This Row],[NIPNAS]],Target_CC[],COLUMN(CJ$2)+9,0)</f>
        <v>0</v>
      </c>
      <c r="CY364" s="22">
        <f>Target_AM[[#This Row],[PROPORSI]]*VLOOKUP(Target_AM[[#This Row],[NIPNAS]],Target_CC[],COLUMN(CK$2)+9,0)</f>
        <v>0</v>
      </c>
      <c r="CZ364" s="22">
        <f>Target_AM[[#This Row],[PROPORSI]]*VLOOKUP(Target_AM[[#This Row],[NIPNAS]],Target_CC[],COLUMN(CL$2)+9,0)</f>
        <v>0</v>
      </c>
      <c r="DA364" s="22">
        <f>Target_AM[[#This Row],[PROPORSI]]*VLOOKUP(Target_AM[[#This Row],[NIPNAS]],Target_CC[],COLUMN(CM$2)+9,0)</f>
        <v>0</v>
      </c>
      <c r="DB364" s="22">
        <f>Target_AM[[#This Row],[PROPORSI]]*VLOOKUP(Target_AM[[#This Row],[NIPNAS]],Target_CC[],COLUMN(CN$2)+9,0)</f>
        <v>0</v>
      </c>
      <c r="DC364" s="22">
        <f>Target_AM[[#This Row],[PROPORSI]]*VLOOKUP(Target_AM[[#This Row],[NIPNAS]],Target_CC[],COLUMN(CO$2)+9,0)</f>
        <v>0</v>
      </c>
      <c r="DD364" s="22">
        <f>Target_AM[[#This Row],[PROPORSI]]*VLOOKUP(Target_AM[[#This Row],[NIPNAS]],Target_CC[],COLUMN(CP$2)+9,0)</f>
        <v>66000000</v>
      </c>
      <c r="DE364" s="22">
        <f>Target_AM[[#This Row],[PROPORSI]]*VLOOKUP(Target_AM[[#This Row],[NIPNAS]],Target_CC[],COLUMN(CQ$2)+9,0)</f>
        <v>0</v>
      </c>
      <c r="DF364" s="22">
        <f>Target_AM[[#This Row],[PROPORSI]]*VLOOKUP(Target_AM[[#This Row],[NIPNAS]],Target_CC[],COLUMN(CR$2)+9,0)</f>
        <v>0</v>
      </c>
      <c r="DG364" s="22">
        <f>Target_AM[[#This Row],[PROPORSI]]*VLOOKUP(Target_AM[[#This Row],[NIPNAS]],Target_CC[],COLUMN(CS$2)+9,0)</f>
        <v>0</v>
      </c>
      <c r="DH364" s="22">
        <f>Target_AM[[#This Row],[PROPORSI]]*VLOOKUP(Target_AM[[#This Row],[NIPNAS]],Target_CC[],COLUMN(CT$2)+9,0)</f>
        <v>0</v>
      </c>
      <c r="DI364" s="22">
        <f>Target_AM[[#This Row],[PROPORSI]]*VLOOKUP(Target_AM[[#This Row],[NIPNAS]],Target_CC[],COLUMN(CU$2)+9,0)</f>
        <v>0</v>
      </c>
      <c r="DJ364" s="22">
        <f>Target_AM[[#This Row],[PROPORSI]]*VLOOKUP(Target_AM[[#This Row],[NIPNAS]],Target_CC[],COLUMN(CV$2)+9,0)</f>
        <v>0</v>
      </c>
      <c r="DK364" s="22">
        <f>Target_AM[[#This Row],[PROPORSI]]*VLOOKUP(Target_AM[[#This Row],[NIPNAS]],Target_CC[],COLUMN(CW$2)+9,0)</f>
        <v>0</v>
      </c>
      <c r="DL364" s="22">
        <f>Target_AM[[#This Row],[PROPORSI]]*VLOOKUP(Target_AM[[#This Row],[NIPNAS]],Target_CC[],COLUMN(CX$2)+9,0)</f>
        <v>0</v>
      </c>
      <c r="DM364" s="22">
        <f>Target_AM[[#This Row],[PROPORSI]]*VLOOKUP(Target_AM[[#This Row],[NIPNAS]],Target_CC[],COLUMN(CY$2)+9,0)</f>
        <v>0</v>
      </c>
      <c r="DN364" s="22">
        <f>Target_AM[[#This Row],[PROPORSI]]*VLOOKUP(Target_AM[[#This Row],[NIPNAS]],Target_CC[],COLUMN(CZ$2)+9,0)</f>
        <v>66000000</v>
      </c>
      <c r="DO364" s="22">
        <f>Target_AM[[#This Row],[PROPORSI]]*VLOOKUP(Target_AM[[#This Row],[NIPNAS]],Target_CC[],COLUMN(DA$2)+9,0)</f>
        <v>0</v>
      </c>
      <c r="DP364" s="22">
        <f>Target_AM[[#This Row],[PROPORSI]]*VLOOKUP(Target_AM[[#This Row],[NIPNAS]],Target_CC[],COLUMN(DB$2)+9,0)</f>
        <v>0</v>
      </c>
      <c r="DQ364" s="22">
        <f>Target_AM[[#This Row],[PROPORSI]]*VLOOKUP(Target_AM[[#This Row],[NIPNAS]],Target_CC[],COLUMN(DC$2)+9,0)</f>
        <v>0</v>
      </c>
      <c r="DR364" s="22">
        <f>Target_AM[[#This Row],[PROPORSI]]*VLOOKUP(Target_AM[[#This Row],[NIPNAS]],Target_CC[],COLUMN(DD$2)+9,0)</f>
        <v>0</v>
      </c>
      <c r="DS364" s="22">
        <f>Target_AM[[#This Row],[PROPORSI]]*VLOOKUP(Target_AM[[#This Row],[NIPNAS]],Target_CC[],COLUMN(DE$2)+9,0)</f>
        <v>0</v>
      </c>
      <c r="DT364" s="22">
        <f>Target_AM[[#This Row],[PROPORSI]]*VLOOKUP(Target_AM[[#This Row],[NIPNAS]],Target_CC[],COLUMN(DF$2)+9,0)</f>
        <v>0</v>
      </c>
      <c r="DU364" s="22">
        <f>Target_AM[[#This Row],[PROPORSI]]*VLOOKUP(Target_AM[[#This Row],[NIPNAS]],Target_CC[],COLUMN(DG$2)+9,0)</f>
        <v>0</v>
      </c>
      <c r="DV364" s="22">
        <f>Target_AM[[#This Row],[PROPORSI]]*VLOOKUP(Target_AM[[#This Row],[NIPNAS]],Target_CC[],COLUMN(DH$2)+9,0)</f>
        <v>0</v>
      </c>
      <c r="DW364" s="22">
        <f>Target_AM[[#This Row],[PROPORSI]]*VLOOKUP(Target_AM[[#This Row],[NIPNAS]],Target_CC[],COLUMN(DI$2)+9,0)</f>
        <v>0</v>
      </c>
      <c r="DX364" s="22">
        <f>Target_AM[[#This Row],[PROPORSI]]*VLOOKUP(Target_AM[[#This Row],[NIPNAS]],Target_CC[],COLUMN(DJ$2)+9,0)</f>
        <v>0</v>
      </c>
      <c r="DY364" s="22">
        <f>Target_AM[[#This Row],[PROPORSI]]*VLOOKUP(Target_AM[[#This Row],[NIPNAS]],Target_CC[],COLUMN(DK$2)+9,0)</f>
        <v>0</v>
      </c>
      <c r="DZ364" s="22">
        <f>Target_AM[[#This Row],[PROPORSI]]*VLOOKUP(Target_AM[[#This Row],[NIPNAS]],Target_CC[],COLUMN(DL$2)+9,0)</f>
        <v>0</v>
      </c>
      <c r="EA364" s="22">
        <f>Target_AM[[#This Row],[PROPORSI]]*VLOOKUP(Target_AM[[#This Row],[NIPNAS]],Target_CC[],COLUMN(DM$2)+9,0)</f>
        <v>0</v>
      </c>
    </row>
    <row r="365" spans="2:131" x14ac:dyDescent="0.3">
      <c r="B365">
        <v>896566</v>
      </c>
      <c r="C365" t="s">
        <v>1043</v>
      </c>
      <c r="D365">
        <v>1</v>
      </c>
      <c r="E365" s="8">
        <v>45658</v>
      </c>
      <c r="F365">
        <v>5588121</v>
      </c>
      <c r="G365" t="s">
        <v>719</v>
      </c>
      <c r="J365" t="s">
        <v>296</v>
      </c>
      <c r="K365" t="s">
        <v>23</v>
      </c>
      <c r="L365" t="s">
        <v>159</v>
      </c>
      <c r="M365" t="s">
        <v>29</v>
      </c>
      <c r="N365" s="23">
        <f>Target_AM[[#This Row],[PROPORSI]]*VLOOKUP(Target_AM[[#This Row],[NIPNAS]],Target_CC[],9,0)</f>
        <v>219702822.99202442</v>
      </c>
      <c r="O365" s="22">
        <f>Target_AM[[#This Row],[PROPORSI]]*VLOOKUP(Target_AM[[#This Row],[NIPNAS]],Target_CC[],COLUMN(A$2)+9,0)</f>
        <v>11296031.950499998</v>
      </c>
      <c r="P365" s="22">
        <f>Target_AM[[#This Row],[PROPORSI]]*VLOOKUP(Target_AM[[#This Row],[NIPNAS]],Target_CC[],COLUMN(B$2)+9,0)</f>
        <v>10908247.802499998</v>
      </c>
      <c r="Q365" s="22">
        <f>Target_AM[[#This Row],[PROPORSI]]*VLOOKUP(Target_AM[[#This Row],[NIPNAS]],Target_CC[],COLUMN(C$2)+9,0)</f>
        <v>10977139.750499999</v>
      </c>
      <c r="R365" s="22">
        <f>Target_AM[[#This Row],[PROPORSI]]*VLOOKUP(Target_AM[[#This Row],[NIPNAS]],Target_CC[],COLUMN(D$2)+9,0)</f>
        <v>10880868.0045</v>
      </c>
      <c r="S365" s="22">
        <f>Target_AM[[#This Row],[PROPORSI]]*VLOOKUP(Target_AM[[#This Row],[NIPNAS]],Target_CC[],COLUMN(E$2)+9,0)</f>
        <v>10633122.463499999</v>
      </c>
      <c r="T365" s="22">
        <f>Target_AM[[#This Row],[PROPORSI]]*VLOOKUP(Target_AM[[#This Row],[NIPNAS]],Target_CC[],COLUMN(F$2)+9,0)</f>
        <v>10440136.518500004</v>
      </c>
      <c r="U365" s="22">
        <f>Target_AM[[#This Row],[PROPORSI]]*VLOOKUP(Target_AM[[#This Row],[NIPNAS]],Target_CC[],COLUMN(G$2)+9,0)</f>
        <v>10846200.804</v>
      </c>
      <c r="V365" s="22">
        <f>Target_AM[[#This Row],[PROPORSI]]*VLOOKUP(Target_AM[[#This Row],[NIPNAS]],Target_CC[],COLUMN(H$2)+9,0)</f>
        <v>11142303.444499996</v>
      </c>
      <c r="W365" s="22">
        <f>Target_AM[[#This Row],[PROPORSI]]*VLOOKUP(Target_AM[[#This Row],[NIPNAS]],Target_CC[],COLUMN(I$2)+9,0)</f>
        <v>11066566.546999998</v>
      </c>
      <c r="X365" s="22">
        <f>Target_AM[[#This Row],[PROPORSI]]*VLOOKUP(Target_AM[[#This Row],[NIPNAS]],Target_CC[],COLUMN(J$2)+9,0)</f>
        <v>11073411.496499998</v>
      </c>
      <c r="Y365" s="22">
        <f>Target_AM[[#This Row],[PROPORSI]]*VLOOKUP(Target_AM[[#This Row],[NIPNAS]],Target_CC[],COLUMN(K$2)+9,0)</f>
        <v>11135458.494999995</v>
      </c>
      <c r="Z365" s="22">
        <f>Target_AM[[#This Row],[PROPORSI]]*VLOOKUP(Target_AM[[#This Row],[NIPNAS]],Target_CC[],COLUMN(L$2)+9,0)</f>
        <v>10990829.649499999</v>
      </c>
      <c r="AA365" s="22">
        <f>Target_AM[[#This Row],[PROPORSI]]*VLOOKUP(Target_AM[[#This Row],[NIPNAS]],Target_CC[],COLUMN(M$2)+9,0)</f>
        <v>131390316.92650001</v>
      </c>
      <c r="AB365" s="22">
        <f>Target_AM[[#This Row],[PROPORSI]]*VLOOKUP(Target_AM[[#This Row],[NIPNAS]],Target_CC[],COLUMN(N$2)+9,0)</f>
        <v>0</v>
      </c>
      <c r="AC365" s="22">
        <f>Target_AM[[#This Row],[PROPORSI]]*VLOOKUP(Target_AM[[#This Row],[NIPNAS]],Target_CC[],COLUMN(O$2)+9,0)</f>
        <v>690859.22431823774</v>
      </c>
      <c r="AD365" s="22">
        <f>Target_AM[[#This Row],[PROPORSI]]*VLOOKUP(Target_AM[[#This Row],[NIPNAS]],Target_CC[],COLUMN(P$2)+9,0)</f>
        <v>683729.23020126333</v>
      </c>
      <c r="AE365" s="22">
        <f>Target_AM[[#This Row],[PROPORSI]]*VLOOKUP(Target_AM[[#This Row],[NIPNAS]],Target_CC[],COLUMN(Q$2)+9,0)</f>
        <v>537486.86343142285</v>
      </c>
      <c r="AF365" s="22">
        <f>Target_AM[[#This Row],[PROPORSI]]*VLOOKUP(Target_AM[[#This Row],[NIPNAS]],Target_CC[],COLUMN(R$2)+9,0)</f>
        <v>586231.66372162709</v>
      </c>
      <c r="AG365" s="22">
        <f>Target_AM[[#This Row],[PROPORSI]]*VLOOKUP(Target_AM[[#This Row],[NIPNAS]],Target_CC[],COLUMN(S$2)+9,0)</f>
        <v>571553.53985494352</v>
      </c>
      <c r="AH365" s="22">
        <f>Target_AM[[#This Row],[PROPORSI]]*VLOOKUP(Target_AM[[#This Row],[NIPNAS]],Target_CC[],COLUMN(T$2)+9,0)</f>
        <v>710365.72728492401</v>
      </c>
      <c r="AI365" s="22">
        <f>Target_AM[[#This Row],[PROPORSI]]*VLOOKUP(Target_AM[[#This Row],[NIPNAS]],Target_CC[],COLUMN(U$2)+9,0)</f>
        <v>598269.13892134407</v>
      </c>
      <c r="AJ365" s="22">
        <f>Target_AM[[#This Row],[PROPORSI]]*VLOOKUP(Target_AM[[#This Row],[NIPNAS]],Target_CC[],COLUMN(V$2)+9,0)</f>
        <v>715610.41381648171</v>
      </c>
      <c r="AK365" s="22">
        <f>Target_AM[[#This Row],[PROPORSI]]*VLOOKUP(Target_AM[[#This Row],[NIPNAS]],Target_CC[],COLUMN(W$2)+9,0)</f>
        <v>720720.50871695695</v>
      </c>
      <c r="AL365" s="22">
        <f>Target_AM[[#This Row],[PROPORSI]]*VLOOKUP(Target_AM[[#This Row],[NIPNAS]],Target_CC[],COLUMN(X$2)+9,0)</f>
        <v>611960.29877694696</v>
      </c>
      <c r="AM365" s="22">
        <f>Target_AM[[#This Row],[PROPORSI]]*VLOOKUP(Target_AM[[#This Row],[NIPNAS]],Target_CC[],COLUMN(Y$2)+9,0)</f>
        <v>623089.45347582689</v>
      </c>
      <c r="AN365" s="22">
        <f>Target_AM[[#This Row],[PROPORSI]]*VLOOKUP(Target_AM[[#This Row],[NIPNAS]],Target_CC[],COLUMN(Z$2)+9,0)</f>
        <v>7049876.062519975</v>
      </c>
      <c r="AO365" s="22">
        <f>Target_AM[[#This Row],[PROPORSI]]*VLOOKUP(Target_AM[[#This Row],[NIPNAS]],Target_CC[],COLUMN(AA$2)+9,0)</f>
        <v>11296031.950499998</v>
      </c>
      <c r="AP365" s="22">
        <f>Target_AM[[#This Row],[PROPORSI]]*VLOOKUP(Target_AM[[#This Row],[NIPNAS]],Target_CC[],COLUMN(AB$2)+9,0)</f>
        <v>11599107.026818236</v>
      </c>
      <c r="AQ365" s="22">
        <f>Target_AM[[#This Row],[PROPORSI]]*VLOOKUP(Target_AM[[#This Row],[NIPNAS]],Target_CC[],COLUMN(AC$2)+9,0)</f>
        <v>11660868.980701262</v>
      </c>
      <c r="AR365" s="22">
        <f>Target_AM[[#This Row],[PROPORSI]]*VLOOKUP(Target_AM[[#This Row],[NIPNAS]],Target_CC[],COLUMN(AD$2)+9,0)</f>
        <v>11418354.867931422</v>
      </c>
      <c r="AS365" s="22">
        <f>Target_AM[[#This Row],[PROPORSI]]*VLOOKUP(Target_AM[[#This Row],[NIPNAS]],Target_CC[],COLUMN(AE$2)+9,0)</f>
        <v>11219354.127221625</v>
      </c>
      <c r="AT365" s="22">
        <f>Target_AM[[#This Row],[PROPORSI]]*VLOOKUP(Target_AM[[#This Row],[NIPNAS]],Target_CC[],COLUMN(AF$2)+9,0)</f>
        <v>11011690.058354948</v>
      </c>
      <c r="AU365" s="22">
        <f>Target_AM[[#This Row],[PROPORSI]]*VLOOKUP(Target_AM[[#This Row],[NIPNAS]],Target_CC[],COLUMN(AG$2)+9,0)</f>
        <v>11556566.531284923</v>
      </c>
      <c r="AV365" s="22">
        <f>Target_AM[[#This Row],[PROPORSI]]*VLOOKUP(Target_AM[[#This Row],[NIPNAS]],Target_CC[],COLUMN(AH$2)+9,0)</f>
        <v>11740572.58342134</v>
      </c>
      <c r="AW365" s="22">
        <f>Target_AM[[#This Row],[PROPORSI]]*VLOOKUP(Target_AM[[#This Row],[NIPNAS]],Target_CC[],COLUMN(AI$2)+9,0)</f>
        <v>11782176.96081648</v>
      </c>
      <c r="AX365" s="22">
        <f>Target_AM[[#This Row],[PROPORSI]]*VLOOKUP(Target_AM[[#This Row],[NIPNAS]],Target_CC[],COLUMN(AJ$2)+9,0)</f>
        <v>11794132.005216956</v>
      </c>
      <c r="AY365" s="22">
        <f>Target_AM[[#This Row],[PROPORSI]]*VLOOKUP(Target_AM[[#This Row],[NIPNAS]],Target_CC[],COLUMN(AK$2)+9,0)</f>
        <v>11747418.793776942</v>
      </c>
      <c r="AZ365" s="22">
        <f>Target_AM[[#This Row],[PROPORSI]]*VLOOKUP(Target_AM[[#This Row],[NIPNAS]],Target_CC[],COLUMN(AL$2)+9,0)</f>
        <v>11613919.102975827</v>
      </c>
      <c r="BA365" s="22">
        <f>Target_AM[[#This Row],[PROPORSI]]*VLOOKUP(Target_AM[[#This Row],[NIPNAS]],Target_CC[],COLUMN(AM$2)+9,0)</f>
        <v>138440192.98901996</v>
      </c>
      <c r="BB365" s="22">
        <f>Target_AM[[#This Row],[PROPORSI]]*VLOOKUP(Target_AM[[#This Row],[NIPNAS]],Target_CC[],COLUMN(AN$2)+9,0)</f>
        <v>0</v>
      </c>
      <c r="BC365" s="22">
        <f>Target_AM[[#This Row],[PROPORSI]]*VLOOKUP(Target_AM[[#This Row],[NIPNAS]],Target_CC[],COLUMN(AO$2)+9,0)</f>
        <v>0</v>
      </c>
      <c r="BD365" s="22">
        <f>Target_AM[[#This Row],[PROPORSI]]*VLOOKUP(Target_AM[[#This Row],[NIPNAS]],Target_CC[],COLUMN(AP$2)+9,0)</f>
        <v>0</v>
      </c>
      <c r="BE365" s="22">
        <f>Target_AM[[#This Row],[PROPORSI]]*VLOOKUP(Target_AM[[#This Row],[NIPNAS]],Target_CC[],COLUMN(AQ$2)+9,0)</f>
        <v>0</v>
      </c>
      <c r="BF365" s="22">
        <f>Target_AM[[#This Row],[PROPORSI]]*VLOOKUP(Target_AM[[#This Row],[NIPNAS]],Target_CC[],COLUMN(AR$2)+9,0)</f>
        <v>0</v>
      </c>
      <c r="BG365" s="22">
        <f>Target_AM[[#This Row],[PROPORSI]]*VLOOKUP(Target_AM[[#This Row],[NIPNAS]],Target_CC[],COLUMN(AS$2)+9,0)</f>
        <v>0</v>
      </c>
      <c r="BH365" s="22">
        <f>Target_AM[[#This Row],[PROPORSI]]*VLOOKUP(Target_AM[[#This Row],[NIPNAS]],Target_CC[],COLUMN(AT$2)+9,0)</f>
        <v>0</v>
      </c>
      <c r="BI365" s="22">
        <f>Target_AM[[#This Row],[PROPORSI]]*VLOOKUP(Target_AM[[#This Row],[NIPNAS]],Target_CC[],COLUMN(AU$2)+9,0)</f>
        <v>0</v>
      </c>
      <c r="BJ365" s="22">
        <f>Target_AM[[#This Row],[PROPORSI]]*VLOOKUP(Target_AM[[#This Row],[NIPNAS]],Target_CC[],COLUMN(AV$2)+9,0)</f>
        <v>0</v>
      </c>
      <c r="BK365" s="22">
        <f>Target_AM[[#This Row],[PROPORSI]]*VLOOKUP(Target_AM[[#This Row],[NIPNAS]],Target_CC[],COLUMN(AW$2)+9,0)</f>
        <v>0</v>
      </c>
      <c r="BL365" s="22">
        <f>Target_AM[[#This Row],[PROPORSI]]*VLOOKUP(Target_AM[[#This Row],[NIPNAS]],Target_CC[],COLUMN(AX$2)+9,0)</f>
        <v>0</v>
      </c>
      <c r="BM365" s="22">
        <f>Target_AM[[#This Row],[PROPORSI]]*VLOOKUP(Target_AM[[#This Row],[NIPNAS]],Target_CC[],COLUMN(AY$2)+9,0)</f>
        <v>0</v>
      </c>
      <c r="BN365" s="22">
        <f>Target_AM[[#This Row],[PROPORSI]]*VLOOKUP(Target_AM[[#This Row],[NIPNAS]],Target_CC[],COLUMN(AZ$2)+9,0)</f>
        <v>0</v>
      </c>
      <c r="BO365" s="22">
        <f>Target_AM[[#This Row],[PROPORSI]]*VLOOKUP(Target_AM[[#This Row],[NIPNAS]],Target_CC[],COLUMN(BA$2)+9,0)</f>
        <v>11245413</v>
      </c>
      <c r="BP365" s="22">
        <f>Target_AM[[#This Row],[PROPORSI]]*VLOOKUP(Target_AM[[#This Row],[NIPNAS]],Target_CC[],COLUMN(BB$2)+9,0)</f>
        <v>11062553</v>
      </c>
      <c r="BQ365" s="22">
        <f>Target_AM[[#This Row],[PROPORSI]]*VLOOKUP(Target_AM[[#This Row],[NIPNAS]],Target_CC[],COLUMN(BC$2)+9,0)</f>
        <v>10387792</v>
      </c>
      <c r="BR365" s="22">
        <f>Target_AM[[#This Row],[PROPORSI]]*VLOOKUP(Target_AM[[#This Row],[NIPNAS]],Target_CC[],COLUMN(BD$2)+9,0)</f>
        <v>8311913</v>
      </c>
      <c r="BS365" s="22">
        <f>Target_AM[[#This Row],[PROPORSI]]*VLOOKUP(Target_AM[[#This Row],[NIPNAS]],Target_CC[],COLUMN(BE$2)+9,0)</f>
        <v>8311913</v>
      </c>
      <c r="BT365" s="22">
        <f>Target_AM[[#This Row],[PROPORSI]]*VLOOKUP(Target_AM[[#This Row],[NIPNAS]],Target_CC[],COLUMN(BF$2)+9,0)</f>
        <v>8311913</v>
      </c>
      <c r="BU365" s="22">
        <f>Target_AM[[#This Row],[PROPORSI]]*VLOOKUP(Target_AM[[#This Row],[NIPNAS]],Target_CC[],COLUMN(BG$2)+9,0)</f>
        <v>8311913</v>
      </c>
      <c r="BV365" s="22">
        <f>Target_AM[[#This Row],[PROPORSI]]*VLOOKUP(Target_AM[[#This Row],[NIPNAS]],Target_CC[],COLUMN(BH$2)+9,0)</f>
        <v>8311913</v>
      </c>
      <c r="BW365" s="22">
        <f>Target_AM[[#This Row],[PROPORSI]]*VLOOKUP(Target_AM[[#This Row],[NIPNAS]],Target_CC[],COLUMN(BI$2)+9,0)</f>
        <v>8311913</v>
      </c>
      <c r="BX365" s="22">
        <f>Target_AM[[#This Row],[PROPORSI]]*VLOOKUP(Target_AM[[#This Row],[NIPNAS]],Target_CC[],COLUMN(BJ$2)+9,0)</f>
        <v>8311913</v>
      </c>
      <c r="BY365" s="22">
        <f>Target_AM[[#This Row],[PROPORSI]]*VLOOKUP(Target_AM[[#This Row],[NIPNAS]],Target_CC[],COLUMN(BK$2)+9,0)</f>
        <v>8311913</v>
      </c>
      <c r="BZ365" s="22">
        <f>Target_AM[[#This Row],[PROPORSI]]*VLOOKUP(Target_AM[[#This Row],[NIPNAS]],Target_CC[],COLUMN(BL$2)+9,0)</f>
        <v>8311913</v>
      </c>
      <c r="CA365" s="22">
        <f>Target_AM[[#This Row],[PROPORSI]]*VLOOKUP(Target_AM[[#This Row],[NIPNAS]],Target_CC[],COLUMN(BM$2)+9,0)</f>
        <v>107502975</v>
      </c>
      <c r="CB365" s="22">
        <f>Target_AM[[#This Row],[PROPORSI]]*VLOOKUP(Target_AM[[#This Row],[NIPNAS]],Target_CC[],COLUMN(BN$2)+9,0)</f>
        <v>0</v>
      </c>
      <c r="CC365" s="22">
        <f>Target_AM[[#This Row],[PROPORSI]]*VLOOKUP(Target_AM[[#This Row],[NIPNAS]],Target_CC[],COLUMN(BO$2)+9,0)</f>
        <v>0</v>
      </c>
      <c r="CD365" s="22">
        <f>Target_AM[[#This Row],[PROPORSI]]*VLOOKUP(Target_AM[[#This Row],[NIPNAS]],Target_CC[],COLUMN(BP$2)+9,0)</f>
        <v>0</v>
      </c>
      <c r="CE365" s="22">
        <f>Target_AM[[#This Row],[PROPORSI]]*VLOOKUP(Target_AM[[#This Row],[NIPNAS]],Target_CC[],COLUMN(BQ$2)+9,0)</f>
        <v>0</v>
      </c>
      <c r="CF365" s="22">
        <f>Target_AM[[#This Row],[PROPORSI]]*VLOOKUP(Target_AM[[#This Row],[NIPNAS]],Target_CC[],COLUMN(BR$2)+9,0)</f>
        <v>0</v>
      </c>
      <c r="CG365" s="22">
        <f>Target_AM[[#This Row],[PROPORSI]]*VLOOKUP(Target_AM[[#This Row],[NIPNAS]],Target_CC[],COLUMN(BS$2)+9,0)</f>
        <v>0</v>
      </c>
      <c r="CH365" s="22">
        <f>Target_AM[[#This Row],[PROPORSI]]*VLOOKUP(Target_AM[[#This Row],[NIPNAS]],Target_CC[],COLUMN(BT$2)+9,0)</f>
        <v>0</v>
      </c>
      <c r="CI365" s="22">
        <f>Target_AM[[#This Row],[PROPORSI]]*VLOOKUP(Target_AM[[#This Row],[NIPNAS]],Target_CC[],COLUMN(BU$2)+9,0)</f>
        <v>0</v>
      </c>
      <c r="CJ365" s="22">
        <f>Target_AM[[#This Row],[PROPORSI]]*VLOOKUP(Target_AM[[#This Row],[NIPNAS]],Target_CC[],COLUMN(BV$2)+9,0)</f>
        <v>0</v>
      </c>
      <c r="CK365" s="22">
        <f>Target_AM[[#This Row],[PROPORSI]]*VLOOKUP(Target_AM[[#This Row],[NIPNAS]],Target_CC[],COLUMN(BW$2)+9,0)</f>
        <v>0</v>
      </c>
      <c r="CL365" s="22">
        <f>Target_AM[[#This Row],[PROPORSI]]*VLOOKUP(Target_AM[[#This Row],[NIPNAS]],Target_CC[],COLUMN(BX$2)+9,0)</f>
        <v>0</v>
      </c>
      <c r="CM365" s="22">
        <f>Target_AM[[#This Row],[PROPORSI]]*VLOOKUP(Target_AM[[#This Row],[NIPNAS]],Target_CC[],COLUMN(BY$2)+9,0)</f>
        <v>0</v>
      </c>
      <c r="CN365" s="22">
        <f>Target_AM[[#This Row],[PROPORSI]]*VLOOKUP(Target_AM[[#This Row],[NIPNAS]],Target_CC[],COLUMN(BZ$2)+9,0)</f>
        <v>0</v>
      </c>
      <c r="CO365" s="22">
        <f>Target_AM[[#This Row],[PROPORSI]]*VLOOKUP(Target_AM[[#This Row],[NIPNAS]],Target_CC[],COLUMN(CA$2)+9,0)</f>
        <v>8669664</v>
      </c>
      <c r="CP365" s="22">
        <f>Target_AM[[#This Row],[PROPORSI]]*VLOOKUP(Target_AM[[#This Row],[NIPNAS]],Target_CC[],COLUMN(CB$2)+9,0)</f>
        <v>8471899</v>
      </c>
      <c r="CQ365" s="22">
        <f>Target_AM[[#This Row],[PROPORSI]]*VLOOKUP(Target_AM[[#This Row],[NIPNAS]],Target_CC[],COLUMN(CC$2)+9,0)</f>
        <v>8311913</v>
      </c>
      <c r="CR365" s="22">
        <f>Target_AM[[#This Row],[PROPORSI]]*VLOOKUP(Target_AM[[#This Row],[NIPNAS]],Target_CC[],COLUMN(CD$2)+9,0)</f>
        <v>8311913</v>
      </c>
      <c r="CS365" s="22">
        <f>Target_AM[[#This Row],[PROPORSI]]*VLOOKUP(Target_AM[[#This Row],[NIPNAS]],Target_CC[],COLUMN(CE$2)+9,0)</f>
        <v>8311913</v>
      </c>
      <c r="CT365" s="22">
        <f>Target_AM[[#This Row],[PROPORSI]]*VLOOKUP(Target_AM[[#This Row],[NIPNAS]],Target_CC[],COLUMN(CF$2)+9,0)</f>
        <v>8311913</v>
      </c>
      <c r="CU365" s="22">
        <f>Target_AM[[#This Row],[PROPORSI]]*VLOOKUP(Target_AM[[#This Row],[NIPNAS]],Target_CC[],COLUMN(CG$2)+9,0)</f>
        <v>8311913</v>
      </c>
      <c r="CV365" s="22">
        <f>Target_AM[[#This Row],[PROPORSI]]*VLOOKUP(Target_AM[[#This Row],[NIPNAS]],Target_CC[],COLUMN(CH$2)+9,0)</f>
        <v>8311913</v>
      </c>
      <c r="CW365" s="22">
        <f>Target_AM[[#This Row],[PROPORSI]]*VLOOKUP(Target_AM[[#This Row],[NIPNAS]],Target_CC[],COLUMN(CI$2)+9,0)</f>
        <v>8311913</v>
      </c>
      <c r="CX365" s="22">
        <f>Target_AM[[#This Row],[PROPORSI]]*VLOOKUP(Target_AM[[#This Row],[NIPNAS]],Target_CC[],COLUMN(CJ$2)+9,0)</f>
        <v>8311913</v>
      </c>
      <c r="CY365" s="22">
        <f>Target_AM[[#This Row],[PROPORSI]]*VLOOKUP(Target_AM[[#This Row],[NIPNAS]],Target_CC[],COLUMN(CK$2)+9,0)</f>
        <v>8311913</v>
      </c>
      <c r="CZ365" s="22">
        <f>Target_AM[[#This Row],[PROPORSI]]*VLOOKUP(Target_AM[[#This Row],[NIPNAS]],Target_CC[],COLUMN(CL$2)+9,0)</f>
        <v>8311913</v>
      </c>
      <c r="DA365" s="22">
        <f>Target_AM[[#This Row],[PROPORSI]]*VLOOKUP(Target_AM[[#This Row],[NIPNAS]],Target_CC[],COLUMN(CM$2)+9,0)</f>
        <v>100260693</v>
      </c>
      <c r="DB365" s="22">
        <f>Target_AM[[#This Row],[PROPORSI]]*VLOOKUP(Target_AM[[#This Row],[NIPNAS]],Target_CC[],COLUMN(CN$2)+9,0)</f>
        <v>0</v>
      </c>
      <c r="DC365" s="22">
        <f>Target_AM[[#This Row],[PROPORSI]]*VLOOKUP(Target_AM[[#This Row],[NIPNAS]],Target_CC[],COLUMN(CO$2)+9,0)</f>
        <v>0</v>
      </c>
      <c r="DD365" s="22">
        <f>Target_AM[[#This Row],[PROPORSI]]*VLOOKUP(Target_AM[[#This Row],[NIPNAS]],Target_CC[],COLUMN(CP$2)+9,0)</f>
        <v>0</v>
      </c>
      <c r="DE365" s="22">
        <f>Target_AM[[#This Row],[PROPORSI]]*VLOOKUP(Target_AM[[#This Row],[NIPNAS]],Target_CC[],COLUMN(CQ$2)+9,0)</f>
        <v>0</v>
      </c>
      <c r="DF365" s="22">
        <f>Target_AM[[#This Row],[PROPORSI]]*VLOOKUP(Target_AM[[#This Row],[NIPNAS]],Target_CC[],COLUMN(CR$2)+9,0)</f>
        <v>0</v>
      </c>
      <c r="DG365" s="22">
        <f>Target_AM[[#This Row],[PROPORSI]]*VLOOKUP(Target_AM[[#This Row],[NIPNAS]],Target_CC[],COLUMN(CS$2)+9,0)</f>
        <v>0</v>
      </c>
      <c r="DH365" s="22">
        <f>Target_AM[[#This Row],[PROPORSI]]*VLOOKUP(Target_AM[[#This Row],[NIPNAS]],Target_CC[],COLUMN(CT$2)+9,0)</f>
        <v>0</v>
      </c>
      <c r="DI365" s="22">
        <f>Target_AM[[#This Row],[PROPORSI]]*VLOOKUP(Target_AM[[#This Row],[NIPNAS]],Target_CC[],COLUMN(CU$2)+9,0)</f>
        <v>0</v>
      </c>
      <c r="DJ365" s="22">
        <f>Target_AM[[#This Row],[PROPORSI]]*VLOOKUP(Target_AM[[#This Row],[NIPNAS]],Target_CC[],COLUMN(CV$2)+9,0)</f>
        <v>0</v>
      </c>
      <c r="DK365" s="22">
        <f>Target_AM[[#This Row],[PROPORSI]]*VLOOKUP(Target_AM[[#This Row],[NIPNAS]],Target_CC[],COLUMN(CW$2)+9,0)</f>
        <v>0</v>
      </c>
      <c r="DL365" s="22">
        <f>Target_AM[[#This Row],[PROPORSI]]*VLOOKUP(Target_AM[[#This Row],[NIPNAS]],Target_CC[],COLUMN(CX$2)+9,0)</f>
        <v>0</v>
      </c>
      <c r="DM365" s="22">
        <f>Target_AM[[#This Row],[PROPORSI]]*VLOOKUP(Target_AM[[#This Row],[NIPNAS]],Target_CC[],COLUMN(CY$2)+9,0)</f>
        <v>0</v>
      </c>
      <c r="DN365" s="22">
        <f>Target_AM[[#This Row],[PROPORSI]]*VLOOKUP(Target_AM[[#This Row],[NIPNAS]],Target_CC[],COLUMN(CZ$2)+9,0)</f>
        <v>0</v>
      </c>
      <c r="DO365" s="22">
        <f>Target_AM[[#This Row],[PROPORSI]]*VLOOKUP(Target_AM[[#This Row],[NIPNAS]],Target_CC[],COLUMN(DA$2)+9,0)</f>
        <v>0</v>
      </c>
      <c r="DP365" s="22">
        <f>Target_AM[[#This Row],[PROPORSI]]*VLOOKUP(Target_AM[[#This Row],[NIPNAS]],Target_CC[],COLUMN(DB$2)+9,0)</f>
        <v>0</v>
      </c>
      <c r="DQ365" s="22">
        <f>Target_AM[[#This Row],[PROPORSI]]*VLOOKUP(Target_AM[[#This Row],[NIPNAS]],Target_CC[],COLUMN(DC$2)+9,0)</f>
        <v>0</v>
      </c>
      <c r="DR365" s="22">
        <f>Target_AM[[#This Row],[PROPORSI]]*VLOOKUP(Target_AM[[#This Row],[NIPNAS]],Target_CC[],COLUMN(DD$2)+9,0)</f>
        <v>0</v>
      </c>
      <c r="DS365" s="22">
        <f>Target_AM[[#This Row],[PROPORSI]]*VLOOKUP(Target_AM[[#This Row],[NIPNAS]],Target_CC[],COLUMN(DE$2)+9,0)</f>
        <v>0</v>
      </c>
      <c r="DT365" s="22">
        <f>Target_AM[[#This Row],[PROPORSI]]*VLOOKUP(Target_AM[[#This Row],[NIPNAS]],Target_CC[],COLUMN(DF$2)+9,0)</f>
        <v>0</v>
      </c>
      <c r="DU365" s="22">
        <f>Target_AM[[#This Row],[PROPORSI]]*VLOOKUP(Target_AM[[#This Row],[NIPNAS]],Target_CC[],COLUMN(DG$2)+9,0)</f>
        <v>0</v>
      </c>
      <c r="DV365" s="22">
        <f>Target_AM[[#This Row],[PROPORSI]]*VLOOKUP(Target_AM[[#This Row],[NIPNAS]],Target_CC[],COLUMN(DH$2)+9,0)</f>
        <v>0</v>
      </c>
      <c r="DW365" s="22">
        <f>Target_AM[[#This Row],[PROPORSI]]*VLOOKUP(Target_AM[[#This Row],[NIPNAS]],Target_CC[],COLUMN(DI$2)+9,0)</f>
        <v>0</v>
      </c>
      <c r="DX365" s="22">
        <f>Target_AM[[#This Row],[PROPORSI]]*VLOOKUP(Target_AM[[#This Row],[NIPNAS]],Target_CC[],COLUMN(DJ$2)+9,0)</f>
        <v>0</v>
      </c>
      <c r="DY365" s="22">
        <f>Target_AM[[#This Row],[PROPORSI]]*VLOOKUP(Target_AM[[#This Row],[NIPNAS]],Target_CC[],COLUMN(DK$2)+9,0)</f>
        <v>0</v>
      </c>
      <c r="DZ365" s="22">
        <f>Target_AM[[#This Row],[PROPORSI]]*VLOOKUP(Target_AM[[#This Row],[NIPNAS]],Target_CC[],COLUMN(DL$2)+9,0)</f>
        <v>0</v>
      </c>
      <c r="EA365" s="22">
        <f>Target_AM[[#This Row],[PROPORSI]]*VLOOKUP(Target_AM[[#This Row],[NIPNAS]],Target_CC[],COLUMN(DM$2)+9,0)</f>
        <v>0</v>
      </c>
    </row>
    <row r="366" spans="2:131" x14ac:dyDescent="0.3">
      <c r="B366">
        <v>405690</v>
      </c>
      <c r="C366" t="s">
        <v>1023</v>
      </c>
      <c r="D366">
        <v>1</v>
      </c>
      <c r="E366" s="8">
        <v>45658</v>
      </c>
      <c r="F366">
        <v>19051055</v>
      </c>
      <c r="G366" t="s">
        <v>629</v>
      </c>
      <c r="J366" t="s">
        <v>300</v>
      </c>
      <c r="K366" t="s">
        <v>25</v>
      </c>
      <c r="L366" t="s">
        <v>159</v>
      </c>
      <c r="M366" t="s">
        <v>29</v>
      </c>
      <c r="N366" s="23">
        <f>Target_AM[[#This Row],[PROPORSI]]*VLOOKUP(Target_AM[[#This Row],[NIPNAS]],Target_CC[],9,0)</f>
        <v>27797375.775833074</v>
      </c>
      <c r="O366" s="22">
        <f>Target_AM[[#This Row],[PROPORSI]]*VLOOKUP(Target_AM[[#This Row],[NIPNAS]],Target_CC[],COLUMN(A$2)+9,0)</f>
        <v>8887534.3838364705</v>
      </c>
      <c r="P366" s="22">
        <f>Target_AM[[#This Row],[PROPORSI]]*VLOOKUP(Target_AM[[#This Row],[NIPNAS]],Target_CC[],COLUMN(B$2)+9,0)</f>
        <v>9042758.0528443251</v>
      </c>
      <c r="Q366" s="22">
        <f>Target_AM[[#This Row],[PROPORSI]]*VLOOKUP(Target_AM[[#This Row],[NIPNAS]],Target_CC[],COLUMN(C$2)+9,0)</f>
        <v>9667834.2481479459</v>
      </c>
      <c r="R366" s="22">
        <f>Target_AM[[#This Row],[PROPORSI]]*VLOOKUP(Target_AM[[#This Row],[NIPNAS]],Target_CC[],COLUMN(D$2)+9,0)</f>
        <v>9084389.8089024909</v>
      </c>
      <c r="S366" s="22">
        <f>Target_AM[[#This Row],[PROPORSI]]*VLOOKUP(Target_AM[[#This Row],[NIPNAS]],Target_CC[],COLUMN(E$2)+9,0)</f>
        <v>9544836.8177987225</v>
      </c>
      <c r="T366" s="22">
        <f>Target_AM[[#This Row],[PROPORSI]]*VLOOKUP(Target_AM[[#This Row],[NIPNAS]],Target_CC[],COLUMN(F$2)+9,0)</f>
        <v>9417507.6130208038</v>
      </c>
      <c r="U366" s="22">
        <f>Target_AM[[#This Row],[PROPORSI]]*VLOOKUP(Target_AM[[#This Row],[NIPNAS]],Target_CC[],COLUMN(G$2)+9,0)</f>
        <v>9868011.294634819</v>
      </c>
      <c r="V366" s="22">
        <f>Target_AM[[#This Row],[PROPORSI]]*VLOOKUP(Target_AM[[#This Row],[NIPNAS]],Target_CC[],COLUMN(H$2)+9,0)</f>
        <v>9966364.7437217813</v>
      </c>
      <c r="W366" s="22">
        <f>Target_AM[[#This Row],[PROPORSI]]*VLOOKUP(Target_AM[[#This Row],[NIPNAS]],Target_CC[],COLUMN(I$2)+9,0)</f>
        <v>9838795.5287713297</v>
      </c>
      <c r="X366" s="22">
        <f>Target_AM[[#This Row],[PROPORSI]]*VLOOKUP(Target_AM[[#This Row],[NIPNAS]],Target_CC[],COLUMN(J$2)+9,0)</f>
        <v>10036736.657095244</v>
      </c>
      <c r="Y366" s="22">
        <f>Target_AM[[#This Row],[PROPORSI]]*VLOOKUP(Target_AM[[#This Row],[NIPNAS]],Target_CC[],COLUMN(K$2)+9,0)</f>
        <v>9963505.7477042526</v>
      </c>
      <c r="Z366" s="22">
        <f>Target_AM[[#This Row],[PROPORSI]]*VLOOKUP(Target_AM[[#This Row],[NIPNAS]],Target_CC[],COLUMN(L$2)+9,0)</f>
        <v>9400755.5035218019</v>
      </c>
      <c r="AA366" s="22">
        <f>Target_AM[[#This Row],[PROPORSI]]*VLOOKUP(Target_AM[[#This Row],[NIPNAS]],Target_CC[],COLUMN(M$2)+9,0)</f>
        <v>114719030.39999998</v>
      </c>
      <c r="AB366" s="22">
        <f>Target_AM[[#This Row],[PROPORSI]]*VLOOKUP(Target_AM[[#This Row],[NIPNAS]],Target_CC[],COLUMN(N$2)+9,0)</f>
        <v>1434090.0171188568</v>
      </c>
      <c r="AC366" s="22">
        <f>Target_AM[[#This Row],[PROPORSI]]*VLOOKUP(Target_AM[[#This Row],[NIPNAS]],Target_CC[],COLUMN(O$2)+9,0)</f>
        <v>1459136.8641442331</v>
      </c>
      <c r="AD366" s="22">
        <f>Target_AM[[#This Row],[PROPORSI]]*VLOOKUP(Target_AM[[#This Row],[NIPNAS]],Target_CC[],COLUMN(P$2)+9,0)</f>
        <v>1559998.9810046584</v>
      </c>
      <c r="AE366" s="22">
        <f>Target_AM[[#This Row],[PROPORSI]]*VLOOKUP(Target_AM[[#This Row],[NIPNAS]],Target_CC[],COLUMN(Q$2)+9,0)</f>
        <v>1465854.5524455828</v>
      </c>
      <c r="AF366" s="22">
        <f>Target_AM[[#This Row],[PROPORSI]]*VLOOKUP(Target_AM[[#This Row],[NIPNAS]],Target_CC[],COLUMN(R$2)+9,0)</f>
        <v>1540152.1506716146</v>
      </c>
      <c r="AG366" s="22">
        <f>Target_AM[[#This Row],[PROPORSI]]*VLOOKUP(Target_AM[[#This Row],[NIPNAS]],Target_CC[],COLUMN(S$2)+9,0)</f>
        <v>1519606.346450391</v>
      </c>
      <c r="AH366" s="22">
        <f>Target_AM[[#This Row],[PROPORSI]]*VLOOKUP(Target_AM[[#This Row],[NIPNAS]],Target_CC[],COLUMN(T$2)+9,0)</f>
        <v>1592299.4922178981</v>
      </c>
      <c r="AI366" s="22">
        <f>Target_AM[[#This Row],[PROPORSI]]*VLOOKUP(Target_AM[[#This Row],[NIPNAS]],Target_CC[],COLUMN(U$2)+9,0)</f>
        <v>1608169.7767527557</v>
      </c>
      <c r="AJ366" s="22">
        <f>Target_AM[[#This Row],[PROPORSI]]*VLOOKUP(Target_AM[[#This Row],[NIPNAS]],Target_CC[],COLUMN(V$2)+9,0)</f>
        <v>1587585.2445584445</v>
      </c>
      <c r="AK366" s="22">
        <f>Target_AM[[#This Row],[PROPORSI]]*VLOOKUP(Target_AM[[#This Row],[NIPNAS]],Target_CC[],COLUMN(W$2)+9,0)</f>
        <v>1619524.96865367</v>
      </c>
      <c r="AL366" s="22">
        <f>Target_AM[[#This Row],[PROPORSI]]*VLOOKUP(Target_AM[[#This Row],[NIPNAS]],Target_CC[],COLUMN(X$2)+9,0)</f>
        <v>1607708.4499695734</v>
      </c>
      <c r="AM366" s="22">
        <f>Target_AM[[#This Row],[PROPORSI]]*VLOOKUP(Target_AM[[#This Row],[NIPNAS]],Target_CC[],COLUMN(Y$2)+9,0)</f>
        <v>1516903.2308324203</v>
      </c>
      <c r="AN366" s="22">
        <f>Target_AM[[#This Row],[PROPORSI]]*VLOOKUP(Target_AM[[#This Row],[NIPNAS]],Target_CC[],COLUMN(Z$2)+9,0)</f>
        <v>18511030.074820098</v>
      </c>
      <c r="AO366" s="22">
        <f>Target_AM[[#This Row],[PROPORSI]]*VLOOKUP(Target_AM[[#This Row],[NIPNAS]],Target_CC[],COLUMN(AA$2)+9,0)</f>
        <v>10321624.400955327</v>
      </c>
      <c r="AP366" s="22">
        <f>Target_AM[[#This Row],[PROPORSI]]*VLOOKUP(Target_AM[[#This Row],[NIPNAS]],Target_CC[],COLUMN(AB$2)+9,0)</f>
        <v>10501894.916988559</v>
      </c>
      <c r="AQ366" s="22">
        <f>Target_AM[[#This Row],[PROPORSI]]*VLOOKUP(Target_AM[[#This Row],[NIPNAS]],Target_CC[],COLUMN(AC$2)+9,0)</f>
        <v>11227833.229152605</v>
      </c>
      <c r="AR366" s="22">
        <f>Target_AM[[#This Row],[PROPORSI]]*VLOOKUP(Target_AM[[#This Row],[NIPNAS]],Target_CC[],COLUMN(AD$2)+9,0)</f>
        <v>10550244.361348074</v>
      </c>
      <c r="AS366" s="22">
        <f>Target_AM[[#This Row],[PROPORSI]]*VLOOKUP(Target_AM[[#This Row],[NIPNAS]],Target_CC[],COLUMN(AE$2)+9,0)</f>
        <v>11084988.968470337</v>
      </c>
      <c r="AT366" s="22">
        <f>Target_AM[[#This Row],[PROPORSI]]*VLOOKUP(Target_AM[[#This Row],[NIPNAS]],Target_CC[],COLUMN(AF$2)+9,0)</f>
        <v>10937113.959471194</v>
      </c>
      <c r="AU366" s="22">
        <f>Target_AM[[#This Row],[PROPORSI]]*VLOOKUP(Target_AM[[#This Row],[NIPNAS]],Target_CC[],COLUMN(AG$2)+9,0)</f>
        <v>11460310.786852717</v>
      </c>
      <c r="AV366" s="22">
        <f>Target_AM[[#This Row],[PROPORSI]]*VLOOKUP(Target_AM[[#This Row],[NIPNAS]],Target_CC[],COLUMN(AH$2)+9,0)</f>
        <v>11574534.520474536</v>
      </c>
      <c r="AW366" s="22">
        <f>Target_AM[[#This Row],[PROPORSI]]*VLOOKUP(Target_AM[[#This Row],[NIPNAS]],Target_CC[],COLUMN(AI$2)+9,0)</f>
        <v>11426380.773329774</v>
      </c>
      <c r="AX366" s="22">
        <f>Target_AM[[#This Row],[PROPORSI]]*VLOOKUP(Target_AM[[#This Row],[NIPNAS]],Target_CC[],COLUMN(AJ$2)+9,0)</f>
        <v>11656261.625748914</v>
      </c>
      <c r="AY366" s="22">
        <f>Target_AM[[#This Row],[PROPORSI]]*VLOOKUP(Target_AM[[#This Row],[NIPNAS]],Target_CC[],COLUMN(AK$2)+9,0)</f>
        <v>11571214.197673826</v>
      </c>
      <c r="AZ366" s="22">
        <f>Target_AM[[#This Row],[PROPORSI]]*VLOOKUP(Target_AM[[#This Row],[NIPNAS]],Target_CC[],COLUMN(AL$2)+9,0)</f>
        <v>10917658.734354222</v>
      </c>
      <c r="BA366" s="22">
        <f>Target_AM[[#This Row],[PROPORSI]]*VLOOKUP(Target_AM[[#This Row],[NIPNAS]],Target_CC[],COLUMN(AM$2)+9,0)</f>
        <v>133230060.47482011</v>
      </c>
      <c r="BB366" s="22">
        <f>Target_AM[[#This Row],[PROPORSI]]*VLOOKUP(Target_AM[[#This Row],[NIPNAS]],Target_CC[],COLUMN(AN$2)+9,0)</f>
        <v>9777398.6261947434</v>
      </c>
      <c r="BC366" s="22">
        <f>Target_AM[[#This Row],[PROPORSI]]*VLOOKUP(Target_AM[[#This Row],[NIPNAS]],Target_CC[],COLUMN(AO$2)+9,0)</f>
        <v>10174119.323391797</v>
      </c>
      <c r="BD366" s="22">
        <f>Target_AM[[#This Row],[PROPORSI]]*VLOOKUP(Target_AM[[#This Row],[NIPNAS]],Target_CC[],COLUMN(AP$2)+9,0)</f>
        <v>10289034.949330807</v>
      </c>
      <c r="BE366" s="22">
        <f>Target_AM[[#This Row],[PROPORSI]]*VLOOKUP(Target_AM[[#This Row],[NIPNAS]],Target_CC[],COLUMN(AQ$2)+9,0)</f>
        <v>9974899.4857750032</v>
      </c>
      <c r="BF366" s="22">
        <f>Target_AM[[#This Row],[PROPORSI]]*VLOOKUP(Target_AM[[#This Row],[NIPNAS]],Target_CC[],COLUMN(AR$2)+9,0)</f>
        <v>10488359.543305274</v>
      </c>
      <c r="BG366" s="22">
        <f>Target_AM[[#This Row],[PROPORSI]]*VLOOKUP(Target_AM[[#This Row],[NIPNAS]],Target_CC[],COLUMN(AS$2)+9,0)</f>
        <v>10423112.784169191</v>
      </c>
      <c r="BH366" s="22">
        <f>Target_AM[[#This Row],[PROPORSI]]*VLOOKUP(Target_AM[[#This Row],[NIPNAS]],Target_CC[],COLUMN(AT$2)+9,0)</f>
        <v>10763615.883973477</v>
      </c>
      <c r="BI366" s="22">
        <f>Target_AM[[#This Row],[PROPORSI]]*VLOOKUP(Target_AM[[#This Row],[NIPNAS]],Target_CC[],COLUMN(AU$2)+9,0)</f>
        <v>10914935.252995767</v>
      </c>
      <c r="BJ366" s="22">
        <f>Target_AM[[#This Row],[PROPORSI]]*VLOOKUP(Target_AM[[#This Row],[NIPNAS]],Target_CC[],COLUMN(AV$2)+9,0)</f>
        <v>10745262.120155828</v>
      </c>
      <c r="BK366" s="22">
        <f>Target_AM[[#This Row],[PROPORSI]]*VLOOKUP(Target_AM[[#This Row],[NIPNAS]],Target_CC[],COLUMN(AW$2)+9,0)</f>
        <v>10927933.782276139</v>
      </c>
      <c r="BL366" s="22">
        <f>Target_AM[[#This Row],[PROPORSI]]*VLOOKUP(Target_AM[[#This Row],[NIPNAS]],Target_CC[],COLUMN(AX$2)+9,0)</f>
        <v>11129392.525234064</v>
      </c>
      <c r="BM366" s="22">
        <f>Target_AM[[#This Row],[PROPORSI]]*VLOOKUP(Target_AM[[#This Row],[NIPNAS]],Target_CC[],COLUMN(AY$2)+9,0)</f>
        <v>10851023.298882473</v>
      </c>
      <c r="BN366" s="22">
        <f>Target_AM[[#This Row],[PROPORSI]]*VLOOKUP(Target_AM[[#This Row],[NIPNAS]],Target_CC[],COLUMN(AZ$2)+9,0)</f>
        <v>126459087.57568455</v>
      </c>
      <c r="BO366" s="22">
        <f>Target_AM[[#This Row],[PROPORSI]]*VLOOKUP(Target_AM[[#This Row],[NIPNAS]],Target_CC[],COLUMN(BA$2)+9,0)</f>
        <v>1921456</v>
      </c>
      <c r="BP366" s="22">
        <f>Target_AM[[#This Row],[PROPORSI]]*VLOOKUP(Target_AM[[#This Row],[NIPNAS]],Target_CC[],COLUMN(BB$2)+9,0)</f>
        <v>2075297</v>
      </c>
      <c r="BQ366" s="22">
        <f>Target_AM[[#This Row],[PROPORSI]]*VLOOKUP(Target_AM[[#This Row],[NIPNAS]],Target_CC[],COLUMN(BC$2)+9,0)</f>
        <v>2268159</v>
      </c>
      <c r="BR366" s="22">
        <f>Target_AM[[#This Row],[PROPORSI]]*VLOOKUP(Target_AM[[#This Row],[NIPNAS]],Target_CC[],COLUMN(BD$2)+9,0)</f>
        <v>1681965</v>
      </c>
      <c r="BS366" s="22">
        <f>Target_AM[[#This Row],[PROPORSI]]*VLOOKUP(Target_AM[[#This Row],[NIPNAS]],Target_CC[],COLUMN(BE$2)+9,0)</f>
        <v>1681965</v>
      </c>
      <c r="BT366" s="22">
        <f>Target_AM[[#This Row],[PROPORSI]]*VLOOKUP(Target_AM[[#This Row],[NIPNAS]],Target_CC[],COLUMN(BF$2)+9,0)</f>
        <v>1681965</v>
      </c>
      <c r="BU366" s="22">
        <f>Target_AM[[#This Row],[PROPORSI]]*VLOOKUP(Target_AM[[#This Row],[NIPNAS]],Target_CC[],COLUMN(BG$2)+9,0)</f>
        <v>1681965</v>
      </c>
      <c r="BV366" s="22">
        <f>Target_AM[[#This Row],[PROPORSI]]*VLOOKUP(Target_AM[[#This Row],[NIPNAS]],Target_CC[],COLUMN(BH$2)+9,0)</f>
        <v>1681965</v>
      </c>
      <c r="BW366" s="22">
        <f>Target_AM[[#This Row],[PROPORSI]]*VLOOKUP(Target_AM[[#This Row],[NIPNAS]],Target_CC[],COLUMN(BI$2)+9,0)</f>
        <v>1681965</v>
      </c>
      <c r="BX366" s="22">
        <f>Target_AM[[#This Row],[PROPORSI]]*VLOOKUP(Target_AM[[#This Row],[NIPNAS]],Target_CC[],COLUMN(BJ$2)+9,0)</f>
        <v>1681965</v>
      </c>
      <c r="BY366" s="22">
        <f>Target_AM[[#This Row],[PROPORSI]]*VLOOKUP(Target_AM[[#This Row],[NIPNAS]],Target_CC[],COLUMN(BK$2)+9,0)</f>
        <v>1681965</v>
      </c>
      <c r="BZ366" s="22">
        <f>Target_AM[[#This Row],[PROPORSI]]*VLOOKUP(Target_AM[[#This Row],[NIPNAS]],Target_CC[],COLUMN(BL$2)+9,0)</f>
        <v>1681965</v>
      </c>
      <c r="CA366" s="22">
        <f>Target_AM[[#This Row],[PROPORSI]]*VLOOKUP(Target_AM[[#This Row],[NIPNAS]],Target_CC[],COLUMN(BM$2)+9,0)</f>
        <v>21402597</v>
      </c>
      <c r="CB366" s="22">
        <f>Target_AM[[#This Row],[PROPORSI]]*VLOOKUP(Target_AM[[#This Row],[NIPNAS]],Target_CC[],COLUMN(BN$2)+9,0)</f>
        <v>0</v>
      </c>
      <c r="CC366" s="22">
        <f>Target_AM[[#This Row],[PROPORSI]]*VLOOKUP(Target_AM[[#This Row],[NIPNAS]],Target_CC[],COLUMN(BO$2)+9,0)</f>
        <v>0</v>
      </c>
      <c r="CD366" s="22">
        <f>Target_AM[[#This Row],[PROPORSI]]*VLOOKUP(Target_AM[[#This Row],[NIPNAS]],Target_CC[],COLUMN(BP$2)+9,0)</f>
        <v>0</v>
      </c>
      <c r="CE366" s="22">
        <f>Target_AM[[#This Row],[PROPORSI]]*VLOOKUP(Target_AM[[#This Row],[NIPNAS]],Target_CC[],COLUMN(BQ$2)+9,0)</f>
        <v>0</v>
      </c>
      <c r="CF366" s="22">
        <f>Target_AM[[#This Row],[PROPORSI]]*VLOOKUP(Target_AM[[#This Row],[NIPNAS]],Target_CC[],COLUMN(BR$2)+9,0)</f>
        <v>0</v>
      </c>
      <c r="CG366" s="22">
        <f>Target_AM[[#This Row],[PROPORSI]]*VLOOKUP(Target_AM[[#This Row],[NIPNAS]],Target_CC[],COLUMN(BS$2)+9,0)</f>
        <v>0</v>
      </c>
      <c r="CH366" s="22">
        <f>Target_AM[[#This Row],[PROPORSI]]*VLOOKUP(Target_AM[[#This Row],[NIPNAS]],Target_CC[],COLUMN(BT$2)+9,0)</f>
        <v>0</v>
      </c>
      <c r="CI366" s="22">
        <f>Target_AM[[#This Row],[PROPORSI]]*VLOOKUP(Target_AM[[#This Row],[NIPNAS]],Target_CC[],COLUMN(BU$2)+9,0)</f>
        <v>0</v>
      </c>
      <c r="CJ366" s="22">
        <f>Target_AM[[#This Row],[PROPORSI]]*VLOOKUP(Target_AM[[#This Row],[NIPNAS]],Target_CC[],COLUMN(BV$2)+9,0)</f>
        <v>0</v>
      </c>
      <c r="CK366" s="22">
        <f>Target_AM[[#This Row],[PROPORSI]]*VLOOKUP(Target_AM[[#This Row],[NIPNAS]],Target_CC[],COLUMN(BW$2)+9,0)</f>
        <v>0</v>
      </c>
      <c r="CL366" s="22">
        <f>Target_AM[[#This Row],[PROPORSI]]*VLOOKUP(Target_AM[[#This Row],[NIPNAS]],Target_CC[],COLUMN(BX$2)+9,0)</f>
        <v>0</v>
      </c>
      <c r="CM366" s="22">
        <f>Target_AM[[#This Row],[PROPORSI]]*VLOOKUP(Target_AM[[#This Row],[NIPNAS]],Target_CC[],COLUMN(BY$2)+9,0)</f>
        <v>0</v>
      </c>
      <c r="CN366" s="22">
        <f>Target_AM[[#This Row],[PROPORSI]]*VLOOKUP(Target_AM[[#This Row],[NIPNAS]],Target_CC[],COLUMN(BZ$2)+9,0)</f>
        <v>0</v>
      </c>
      <c r="CO366" s="22">
        <f>Target_AM[[#This Row],[PROPORSI]]*VLOOKUP(Target_AM[[#This Row],[NIPNAS]],Target_CC[],COLUMN(CA$2)+9,0)</f>
        <v>1495132</v>
      </c>
      <c r="CP366" s="22">
        <f>Target_AM[[#This Row],[PROPORSI]]*VLOOKUP(Target_AM[[#This Row],[NIPNAS]],Target_CC[],COLUMN(CB$2)+9,0)</f>
        <v>1560741</v>
      </c>
      <c r="CQ366" s="22">
        <f>Target_AM[[#This Row],[PROPORSI]]*VLOOKUP(Target_AM[[#This Row],[NIPNAS]],Target_CC[],COLUMN(CC$2)+9,0)</f>
        <v>1681965</v>
      </c>
      <c r="CR366" s="22">
        <f>Target_AM[[#This Row],[PROPORSI]]*VLOOKUP(Target_AM[[#This Row],[NIPNAS]],Target_CC[],COLUMN(CD$2)+9,0)</f>
        <v>1681965</v>
      </c>
      <c r="CS366" s="22">
        <f>Target_AM[[#This Row],[PROPORSI]]*VLOOKUP(Target_AM[[#This Row],[NIPNAS]],Target_CC[],COLUMN(CE$2)+9,0)</f>
        <v>1681965</v>
      </c>
      <c r="CT366" s="22">
        <f>Target_AM[[#This Row],[PROPORSI]]*VLOOKUP(Target_AM[[#This Row],[NIPNAS]],Target_CC[],COLUMN(CF$2)+9,0)</f>
        <v>1681965</v>
      </c>
      <c r="CU366" s="22">
        <f>Target_AM[[#This Row],[PROPORSI]]*VLOOKUP(Target_AM[[#This Row],[NIPNAS]],Target_CC[],COLUMN(CG$2)+9,0)</f>
        <v>1681965</v>
      </c>
      <c r="CV366" s="22">
        <f>Target_AM[[#This Row],[PROPORSI]]*VLOOKUP(Target_AM[[#This Row],[NIPNAS]],Target_CC[],COLUMN(CH$2)+9,0)</f>
        <v>1681965</v>
      </c>
      <c r="CW366" s="22">
        <f>Target_AM[[#This Row],[PROPORSI]]*VLOOKUP(Target_AM[[#This Row],[NIPNAS]],Target_CC[],COLUMN(CI$2)+9,0)</f>
        <v>1681965</v>
      </c>
      <c r="CX366" s="22">
        <f>Target_AM[[#This Row],[PROPORSI]]*VLOOKUP(Target_AM[[#This Row],[NIPNAS]],Target_CC[],COLUMN(CJ$2)+9,0)</f>
        <v>1681965</v>
      </c>
      <c r="CY366" s="22">
        <f>Target_AM[[#This Row],[PROPORSI]]*VLOOKUP(Target_AM[[#This Row],[NIPNAS]],Target_CC[],COLUMN(CK$2)+9,0)</f>
        <v>1681965</v>
      </c>
      <c r="CZ366" s="22">
        <f>Target_AM[[#This Row],[PROPORSI]]*VLOOKUP(Target_AM[[#This Row],[NIPNAS]],Target_CC[],COLUMN(CL$2)+9,0)</f>
        <v>1681965</v>
      </c>
      <c r="DA366" s="22">
        <f>Target_AM[[#This Row],[PROPORSI]]*VLOOKUP(Target_AM[[#This Row],[NIPNAS]],Target_CC[],COLUMN(CM$2)+9,0)</f>
        <v>19875523</v>
      </c>
      <c r="DB366" s="22">
        <f>Target_AM[[#This Row],[PROPORSI]]*VLOOKUP(Target_AM[[#This Row],[NIPNAS]],Target_CC[],COLUMN(CN$2)+9,0)</f>
        <v>0</v>
      </c>
      <c r="DC366" s="22">
        <f>Target_AM[[#This Row],[PROPORSI]]*VLOOKUP(Target_AM[[#This Row],[NIPNAS]],Target_CC[],COLUMN(CO$2)+9,0)</f>
        <v>0</v>
      </c>
      <c r="DD366" s="22">
        <f>Target_AM[[#This Row],[PROPORSI]]*VLOOKUP(Target_AM[[#This Row],[NIPNAS]],Target_CC[],COLUMN(CP$2)+9,0)</f>
        <v>0</v>
      </c>
      <c r="DE366" s="22">
        <f>Target_AM[[#This Row],[PROPORSI]]*VLOOKUP(Target_AM[[#This Row],[NIPNAS]],Target_CC[],COLUMN(CQ$2)+9,0)</f>
        <v>0</v>
      </c>
      <c r="DF366" s="22">
        <f>Target_AM[[#This Row],[PROPORSI]]*VLOOKUP(Target_AM[[#This Row],[NIPNAS]],Target_CC[],COLUMN(CR$2)+9,0)</f>
        <v>0</v>
      </c>
      <c r="DG366" s="22">
        <f>Target_AM[[#This Row],[PROPORSI]]*VLOOKUP(Target_AM[[#This Row],[NIPNAS]],Target_CC[],COLUMN(CS$2)+9,0)</f>
        <v>0</v>
      </c>
      <c r="DH366" s="22">
        <f>Target_AM[[#This Row],[PROPORSI]]*VLOOKUP(Target_AM[[#This Row],[NIPNAS]],Target_CC[],COLUMN(CT$2)+9,0)</f>
        <v>0</v>
      </c>
      <c r="DI366" s="22">
        <f>Target_AM[[#This Row],[PROPORSI]]*VLOOKUP(Target_AM[[#This Row],[NIPNAS]],Target_CC[],COLUMN(CU$2)+9,0)</f>
        <v>0</v>
      </c>
      <c r="DJ366" s="22">
        <f>Target_AM[[#This Row],[PROPORSI]]*VLOOKUP(Target_AM[[#This Row],[NIPNAS]],Target_CC[],COLUMN(CV$2)+9,0)</f>
        <v>0</v>
      </c>
      <c r="DK366" s="22">
        <f>Target_AM[[#This Row],[PROPORSI]]*VLOOKUP(Target_AM[[#This Row],[NIPNAS]],Target_CC[],COLUMN(CW$2)+9,0)</f>
        <v>0</v>
      </c>
      <c r="DL366" s="22">
        <f>Target_AM[[#This Row],[PROPORSI]]*VLOOKUP(Target_AM[[#This Row],[NIPNAS]],Target_CC[],COLUMN(CX$2)+9,0)</f>
        <v>0</v>
      </c>
      <c r="DM366" s="22">
        <f>Target_AM[[#This Row],[PROPORSI]]*VLOOKUP(Target_AM[[#This Row],[NIPNAS]],Target_CC[],COLUMN(CY$2)+9,0)</f>
        <v>0</v>
      </c>
      <c r="DN366" s="22">
        <f>Target_AM[[#This Row],[PROPORSI]]*VLOOKUP(Target_AM[[#This Row],[NIPNAS]],Target_CC[],COLUMN(CZ$2)+9,0)</f>
        <v>0</v>
      </c>
      <c r="DO366" s="22">
        <f>Target_AM[[#This Row],[PROPORSI]]*VLOOKUP(Target_AM[[#This Row],[NIPNAS]],Target_CC[],COLUMN(DA$2)+9,0)</f>
        <v>0</v>
      </c>
      <c r="DP366" s="22">
        <f>Target_AM[[#This Row],[PROPORSI]]*VLOOKUP(Target_AM[[#This Row],[NIPNAS]],Target_CC[],COLUMN(DB$2)+9,0)</f>
        <v>0</v>
      </c>
      <c r="DQ366" s="22">
        <f>Target_AM[[#This Row],[PROPORSI]]*VLOOKUP(Target_AM[[#This Row],[NIPNAS]],Target_CC[],COLUMN(DC$2)+9,0)</f>
        <v>0</v>
      </c>
      <c r="DR366" s="22">
        <f>Target_AM[[#This Row],[PROPORSI]]*VLOOKUP(Target_AM[[#This Row],[NIPNAS]],Target_CC[],COLUMN(DD$2)+9,0)</f>
        <v>0</v>
      </c>
      <c r="DS366" s="22">
        <f>Target_AM[[#This Row],[PROPORSI]]*VLOOKUP(Target_AM[[#This Row],[NIPNAS]],Target_CC[],COLUMN(DE$2)+9,0)</f>
        <v>0</v>
      </c>
      <c r="DT366" s="22">
        <f>Target_AM[[#This Row],[PROPORSI]]*VLOOKUP(Target_AM[[#This Row],[NIPNAS]],Target_CC[],COLUMN(DF$2)+9,0)</f>
        <v>0</v>
      </c>
      <c r="DU366" s="22">
        <f>Target_AM[[#This Row],[PROPORSI]]*VLOOKUP(Target_AM[[#This Row],[NIPNAS]],Target_CC[],COLUMN(DG$2)+9,0)</f>
        <v>0</v>
      </c>
      <c r="DV366" s="22">
        <f>Target_AM[[#This Row],[PROPORSI]]*VLOOKUP(Target_AM[[#This Row],[NIPNAS]],Target_CC[],COLUMN(DH$2)+9,0)</f>
        <v>0</v>
      </c>
      <c r="DW366" s="22">
        <f>Target_AM[[#This Row],[PROPORSI]]*VLOOKUP(Target_AM[[#This Row],[NIPNAS]],Target_CC[],COLUMN(DI$2)+9,0)</f>
        <v>0</v>
      </c>
      <c r="DX366" s="22">
        <f>Target_AM[[#This Row],[PROPORSI]]*VLOOKUP(Target_AM[[#This Row],[NIPNAS]],Target_CC[],COLUMN(DJ$2)+9,0)</f>
        <v>0</v>
      </c>
      <c r="DY366" s="22">
        <f>Target_AM[[#This Row],[PROPORSI]]*VLOOKUP(Target_AM[[#This Row],[NIPNAS]],Target_CC[],COLUMN(DK$2)+9,0)</f>
        <v>0</v>
      </c>
      <c r="DZ366" s="22">
        <f>Target_AM[[#This Row],[PROPORSI]]*VLOOKUP(Target_AM[[#This Row],[NIPNAS]],Target_CC[],COLUMN(DL$2)+9,0)</f>
        <v>0</v>
      </c>
      <c r="EA366" s="22">
        <f>Target_AM[[#This Row],[PROPORSI]]*VLOOKUP(Target_AM[[#This Row],[NIPNAS]],Target_CC[],COLUMN(DM$2)+9,0)</f>
        <v>0</v>
      </c>
    </row>
    <row r="367" spans="2:131" x14ac:dyDescent="0.3">
      <c r="B367">
        <v>404423</v>
      </c>
      <c r="C367" t="s">
        <v>1006</v>
      </c>
      <c r="D367">
        <v>1</v>
      </c>
      <c r="E367" s="8">
        <v>45658</v>
      </c>
      <c r="F367">
        <v>4600025</v>
      </c>
      <c r="G367" t="s">
        <v>965</v>
      </c>
      <c r="J367" t="s">
        <v>875</v>
      </c>
      <c r="K367" t="s">
        <v>19</v>
      </c>
      <c r="L367" t="s">
        <v>159</v>
      </c>
      <c r="M367" t="s">
        <v>18</v>
      </c>
      <c r="N367" s="23">
        <f>Target_AM[[#This Row],[PROPORSI]]*VLOOKUP(Target_AM[[#This Row],[NIPNAS]],Target_CC[],9,0)</f>
        <v>1676359414</v>
      </c>
      <c r="O367" s="22">
        <f>Target_AM[[#This Row],[PROPORSI]]*VLOOKUP(Target_AM[[#This Row],[NIPNAS]],Target_CC[],COLUMN(A$2)+9,0)</f>
        <v>273223545.49157846</v>
      </c>
      <c r="P367" s="22">
        <f>Target_AM[[#This Row],[PROPORSI]]*VLOOKUP(Target_AM[[#This Row],[NIPNAS]],Target_CC[],COLUMN(B$2)+9,0)</f>
        <v>273193856.79592633</v>
      </c>
      <c r="Q367" s="22">
        <f>Target_AM[[#This Row],[PROPORSI]]*VLOOKUP(Target_AM[[#This Row],[NIPNAS]],Target_CC[],COLUMN(C$2)+9,0)</f>
        <v>273193856.79592633</v>
      </c>
      <c r="R367" s="22">
        <f>Target_AM[[#This Row],[PROPORSI]]*VLOOKUP(Target_AM[[#This Row],[NIPNAS]],Target_CC[],COLUMN(D$2)+9,0)</f>
        <v>273193856.79592633</v>
      </c>
      <c r="S367" s="22">
        <f>Target_AM[[#This Row],[PROPORSI]]*VLOOKUP(Target_AM[[#This Row],[NIPNAS]],Target_CC[],COLUMN(E$2)+9,0)</f>
        <v>273164168.10027415</v>
      </c>
      <c r="T367" s="22">
        <f>Target_AM[[#This Row],[PROPORSI]]*VLOOKUP(Target_AM[[#This Row],[NIPNAS]],Target_CC[],COLUMN(F$2)+9,0)</f>
        <v>273193856.79592633</v>
      </c>
      <c r="U367" s="22">
        <f>Target_AM[[#This Row],[PROPORSI]]*VLOOKUP(Target_AM[[#This Row],[NIPNAS]],Target_CC[],COLUMN(G$2)+9,0)</f>
        <v>273282922.88288283</v>
      </c>
      <c r="V367" s="22">
        <f>Target_AM[[#This Row],[PROPORSI]]*VLOOKUP(Target_AM[[#This Row],[NIPNAS]],Target_CC[],COLUMN(H$2)+9,0)</f>
        <v>273223545.49157846</v>
      </c>
      <c r="W367" s="22">
        <f>Target_AM[[#This Row],[PROPORSI]]*VLOOKUP(Target_AM[[#This Row],[NIPNAS]],Target_CC[],COLUMN(I$2)+9,0)</f>
        <v>273223545.49157846</v>
      </c>
      <c r="X367" s="22">
        <f>Target_AM[[#This Row],[PROPORSI]]*VLOOKUP(Target_AM[[#This Row],[NIPNAS]],Target_CC[],COLUMN(J$2)+9,0)</f>
        <v>273282922.88288283</v>
      </c>
      <c r="Y367" s="22">
        <f>Target_AM[[#This Row],[PROPORSI]]*VLOOKUP(Target_AM[[#This Row],[NIPNAS]],Target_CC[],COLUMN(K$2)+9,0)</f>
        <v>273193856.79592633</v>
      </c>
      <c r="Z367" s="22">
        <f>Target_AM[[#This Row],[PROPORSI]]*VLOOKUP(Target_AM[[#This Row],[NIPNAS]],Target_CC[],COLUMN(L$2)+9,0)</f>
        <v>273253234.18723065</v>
      </c>
      <c r="AA367" s="22">
        <f>Target_AM[[#This Row],[PROPORSI]]*VLOOKUP(Target_AM[[#This Row],[NIPNAS]],Target_CC[],COLUMN(M$2)+9,0)</f>
        <v>3278623168.5076375</v>
      </c>
      <c r="AB367" s="22">
        <f>Target_AM[[#This Row],[PROPORSI]]*VLOOKUP(Target_AM[[#This Row],[NIPNAS]],Target_CC[],COLUMN(N$2)+9,0)</f>
        <v>839830.86247430264</v>
      </c>
      <c r="AC367" s="22">
        <f>Target_AM[[#This Row],[PROPORSI]]*VLOOKUP(Target_AM[[#This Row],[NIPNAS]],Target_CC[],COLUMN(O$2)+9,0)</f>
        <v>5574395.3087909175</v>
      </c>
      <c r="AD367" s="22">
        <f>Target_AM[[#This Row],[PROPORSI]]*VLOOKUP(Target_AM[[#This Row],[NIPNAS]],Target_CC[],COLUMN(P$2)+9,0)</f>
        <v>4945987.1242246339</v>
      </c>
      <c r="AE367" s="22">
        <f>Target_AM[[#This Row],[PROPORSI]]*VLOOKUP(Target_AM[[#This Row],[NIPNAS]],Target_CC[],COLUMN(Q$2)+9,0)</f>
        <v>3664933.1218365352</v>
      </c>
      <c r="AF367" s="22">
        <f>Target_AM[[#This Row],[PROPORSI]]*VLOOKUP(Target_AM[[#This Row],[NIPNAS]],Target_CC[],COLUMN(R$2)+9,0)</f>
        <v>3751806.0257754852</v>
      </c>
      <c r="AG367" s="22">
        <f>Target_AM[[#This Row],[PROPORSI]]*VLOOKUP(Target_AM[[#This Row],[NIPNAS]],Target_CC[],COLUMN(S$2)+9,0)</f>
        <v>3784256.6991317612</v>
      </c>
      <c r="AH367" s="22">
        <f>Target_AM[[#This Row],[PROPORSI]]*VLOOKUP(Target_AM[[#This Row],[NIPNAS]],Target_CC[],COLUMN(T$2)+9,0)</f>
        <v>4643485.2767400518</v>
      </c>
      <c r="AI367" s="22">
        <f>Target_AM[[#This Row],[PROPORSI]]*VLOOKUP(Target_AM[[#This Row],[NIPNAS]],Target_CC[],COLUMN(U$2)+9,0)</f>
        <v>4566417.2520787399</v>
      </c>
      <c r="AJ367" s="22">
        <f>Target_AM[[#This Row],[PROPORSI]]*VLOOKUP(Target_AM[[#This Row],[NIPNAS]],Target_CC[],COLUMN(V$2)+9,0)</f>
        <v>4563576.0108738225</v>
      </c>
      <c r="AK367" s="22">
        <f>Target_AM[[#This Row],[PROPORSI]]*VLOOKUP(Target_AM[[#This Row],[NIPNAS]],Target_CC[],COLUMN(W$2)+9,0)</f>
        <v>4628979.2324554976</v>
      </c>
      <c r="AL367" s="22">
        <f>Target_AM[[#This Row],[PROPORSI]]*VLOOKUP(Target_AM[[#This Row],[NIPNAS]],Target_CC[],COLUMN(X$2)+9,0)</f>
        <v>4523803.0190152386</v>
      </c>
      <c r="AM367" s="22">
        <f>Target_AM[[#This Row],[PROPORSI]]*VLOOKUP(Target_AM[[#This Row],[NIPNAS]],Target_CC[],COLUMN(Y$2)+9,0)</f>
        <v>4512530.0666030152</v>
      </c>
      <c r="AN367" s="22">
        <f>Target_AM[[#This Row],[PROPORSI]]*VLOOKUP(Target_AM[[#This Row],[NIPNAS]],Target_CC[],COLUMN(Z$2)+9,0)</f>
        <v>50000000</v>
      </c>
      <c r="AO367" s="22">
        <f>Target_AM[[#This Row],[PROPORSI]]*VLOOKUP(Target_AM[[#This Row],[NIPNAS]],Target_CC[],COLUMN(AA$2)+9,0)</f>
        <v>274063376.35405278</v>
      </c>
      <c r="AP367" s="22">
        <f>Target_AM[[#This Row],[PROPORSI]]*VLOOKUP(Target_AM[[#This Row],[NIPNAS]],Target_CC[],COLUMN(AB$2)+9,0)</f>
        <v>278768252.10471725</v>
      </c>
      <c r="AQ367" s="22">
        <f>Target_AM[[#This Row],[PROPORSI]]*VLOOKUP(Target_AM[[#This Row],[NIPNAS]],Target_CC[],COLUMN(AC$2)+9,0)</f>
        <v>278139843.920151</v>
      </c>
      <c r="AR367" s="22">
        <f>Target_AM[[#This Row],[PROPORSI]]*VLOOKUP(Target_AM[[#This Row],[NIPNAS]],Target_CC[],COLUMN(AD$2)+9,0)</f>
        <v>276858789.91776288</v>
      </c>
      <c r="AS367" s="22">
        <f>Target_AM[[#This Row],[PROPORSI]]*VLOOKUP(Target_AM[[#This Row],[NIPNAS]],Target_CC[],COLUMN(AE$2)+9,0)</f>
        <v>276915974.12604964</v>
      </c>
      <c r="AT367" s="22">
        <f>Target_AM[[#This Row],[PROPORSI]]*VLOOKUP(Target_AM[[#This Row],[NIPNAS]],Target_CC[],COLUMN(AF$2)+9,0)</f>
        <v>276978113.49505812</v>
      </c>
      <c r="AU367" s="22">
        <f>Target_AM[[#This Row],[PROPORSI]]*VLOOKUP(Target_AM[[#This Row],[NIPNAS]],Target_CC[],COLUMN(AG$2)+9,0)</f>
        <v>277926408.15962291</v>
      </c>
      <c r="AV367" s="22">
        <f>Target_AM[[#This Row],[PROPORSI]]*VLOOKUP(Target_AM[[#This Row],[NIPNAS]],Target_CC[],COLUMN(AH$2)+9,0)</f>
        <v>277789962.74365717</v>
      </c>
      <c r="AW367" s="22">
        <f>Target_AM[[#This Row],[PROPORSI]]*VLOOKUP(Target_AM[[#This Row],[NIPNAS]],Target_CC[],COLUMN(AI$2)+9,0)</f>
        <v>277787121.50245225</v>
      </c>
      <c r="AX367" s="22">
        <f>Target_AM[[#This Row],[PROPORSI]]*VLOOKUP(Target_AM[[#This Row],[NIPNAS]],Target_CC[],COLUMN(AJ$2)+9,0)</f>
        <v>277911902.11533833</v>
      </c>
      <c r="AY367" s="22">
        <f>Target_AM[[#This Row],[PROPORSI]]*VLOOKUP(Target_AM[[#This Row],[NIPNAS]],Target_CC[],COLUMN(AK$2)+9,0)</f>
        <v>277717659.81494159</v>
      </c>
      <c r="AZ367" s="22">
        <f>Target_AM[[#This Row],[PROPORSI]]*VLOOKUP(Target_AM[[#This Row],[NIPNAS]],Target_CC[],COLUMN(AL$2)+9,0)</f>
        <v>277765764.25383365</v>
      </c>
      <c r="BA367" s="22">
        <f>Target_AM[[#This Row],[PROPORSI]]*VLOOKUP(Target_AM[[#This Row],[NIPNAS]],Target_CC[],COLUMN(AM$2)+9,0)</f>
        <v>3328623168.5076375</v>
      </c>
      <c r="BB367" s="22">
        <f>Target_AM[[#This Row],[PROPORSI]]*VLOOKUP(Target_AM[[#This Row],[NIPNAS]],Target_CC[],COLUMN(AN$2)+9,0)</f>
        <v>796863.30820967699</v>
      </c>
      <c r="BC367" s="22">
        <f>Target_AM[[#This Row],[PROPORSI]]*VLOOKUP(Target_AM[[#This Row],[NIPNAS]],Target_CC[],COLUMN(AO$2)+9,0)</f>
        <v>800269.65865466127</v>
      </c>
      <c r="BD367" s="22">
        <f>Target_AM[[#This Row],[PROPORSI]]*VLOOKUP(Target_AM[[#This Row],[NIPNAS]],Target_CC[],COLUMN(AP$2)+9,0)</f>
        <v>796383.74222546432</v>
      </c>
      <c r="BE367" s="22">
        <f>Target_AM[[#This Row],[PROPORSI]]*VLOOKUP(Target_AM[[#This Row],[NIPNAS]],Target_CC[],COLUMN(AQ$2)+9,0)</f>
        <v>786372.70589999668</v>
      </c>
      <c r="BF367" s="22">
        <f>Target_AM[[#This Row],[PROPORSI]]*VLOOKUP(Target_AM[[#This Row],[NIPNAS]],Target_CC[],COLUMN(AR$2)+9,0)</f>
        <v>793935.84157823003</v>
      </c>
      <c r="BG367" s="22">
        <f>Target_AM[[#This Row],[PROPORSI]]*VLOOKUP(Target_AM[[#This Row],[NIPNAS]],Target_CC[],COLUMN(AS$2)+9,0)</f>
        <v>797473.19103742542</v>
      </c>
      <c r="BH367" s="22">
        <f>Target_AM[[#This Row],[PROPORSI]]*VLOOKUP(Target_AM[[#This Row],[NIPNAS]],Target_CC[],COLUMN(AT$2)+9,0)</f>
        <v>878692.33517508185</v>
      </c>
      <c r="BI367" s="22">
        <f>Target_AM[[#This Row],[PROPORSI]]*VLOOKUP(Target_AM[[#This Row],[NIPNAS]],Target_CC[],COLUMN(AU$2)+9,0)</f>
        <v>870481.88695162872</v>
      </c>
      <c r="BJ367" s="22">
        <f>Target_AM[[#This Row],[PROPORSI]]*VLOOKUP(Target_AM[[#This Row],[NIPNAS]],Target_CC[],COLUMN(AV$2)+9,0)</f>
        <v>870215.56851381448</v>
      </c>
      <c r="BK367" s="22">
        <f>Target_AM[[#This Row],[PROPORSI]]*VLOOKUP(Target_AM[[#This Row],[NIPNAS]],Target_CC[],COLUMN(AW$2)+9,0)</f>
        <v>877332.63820671383</v>
      </c>
      <c r="BL367" s="22">
        <f>Target_AM[[#This Row],[PROPORSI]]*VLOOKUP(Target_AM[[#This Row],[NIPNAS]],Target_CC[],COLUMN(AX$2)+9,0)</f>
        <v>865994.21097005485</v>
      </c>
      <c r="BM367" s="22">
        <f>Target_AM[[#This Row],[PROPORSI]]*VLOOKUP(Target_AM[[#This Row],[NIPNAS]],Target_CC[],COLUMN(AY$2)+9,0)</f>
        <v>865984.912577254</v>
      </c>
      <c r="BN367" s="22">
        <f>Target_AM[[#This Row],[PROPORSI]]*VLOOKUP(Target_AM[[#This Row],[NIPNAS]],Target_CC[],COLUMN(AZ$2)+9,0)</f>
        <v>10000000.000000004</v>
      </c>
      <c r="BO367" s="22">
        <f>Target_AM[[#This Row],[PROPORSI]]*VLOOKUP(Target_AM[[#This Row],[NIPNAS]],Target_CC[],COLUMN(BA$2)+9,0)</f>
        <v>175865541</v>
      </c>
      <c r="BP367" s="22">
        <f>Target_AM[[#This Row],[PROPORSI]]*VLOOKUP(Target_AM[[#This Row],[NIPNAS]],Target_CC[],COLUMN(BB$2)+9,0)</f>
        <v>147841266</v>
      </c>
      <c r="BQ367" s="22">
        <f>Target_AM[[#This Row],[PROPORSI]]*VLOOKUP(Target_AM[[#This Row],[NIPNAS]],Target_CC[],COLUMN(BC$2)+9,0)</f>
        <v>147544111</v>
      </c>
      <c r="BR367" s="22">
        <f>Target_AM[[#This Row],[PROPORSI]]*VLOOKUP(Target_AM[[#This Row],[NIPNAS]],Target_CC[],COLUMN(BD$2)+9,0)</f>
        <v>140288915.19999999</v>
      </c>
      <c r="BS367" s="22">
        <f>Target_AM[[#This Row],[PROPORSI]]*VLOOKUP(Target_AM[[#This Row],[NIPNAS]],Target_CC[],COLUMN(BE$2)+9,0)</f>
        <v>140288915.19999999</v>
      </c>
      <c r="BT367" s="22">
        <f>Target_AM[[#This Row],[PROPORSI]]*VLOOKUP(Target_AM[[#This Row],[NIPNAS]],Target_CC[],COLUMN(BF$2)+9,0)</f>
        <v>140288915.19999999</v>
      </c>
      <c r="BU367" s="22">
        <f>Target_AM[[#This Row],[PROPORSI]]*VLOOKUP(Target_AM[[#This Row],[NIPNAS]],Target_CC[],COLUMN(BG$2)+9,0)</f>
        <v>140288915.19999999</v>
      </c>
      <c r="BV367" s="22">
        <f>Target_AM[[#This Row],[PROPORSI]]*VLOOKUP(Target_AM[[#This Row],[NIPNAS]],Target_CC[],COLUMN(BH$2)+9,0)</f>
        <v>140288915.19999999</v>
      </c>
      <c r="BW367" s="22">
        <f>Target_AM[[#This Row],[PROPORSI]]*VLOOKUP(Target_AM[[#This Row],[NIPNAS]],Target_CC[],COLUMN(BI$2)+9,0)</f>
        <v>140288915.19999999</v>
      </c>
      <c r="BX367" s="22">
        <f>Target_AM[[#This Row],[PROPORSI]]*VLOOKUP(Target_AM[[#This Row],[NIPNAS]],Target_CC[],COLUMN(BJ$2)+9,0)</f>
        <v>140288915.19999999</v>
      </c>
      <c r="BY367" s="22">
        <f>Target_AM[[#This Row],[PROPORSI]]*VLOOKUP(Target_AM[[#This Row],[NIPNAS]],Target_CC[],COLUMN(BK$2)+9,0)</f>
        <v>140288915.19999999</v>
      </c>
      <c r="BZ367" s="22">
        <f>Target_AM[[#This Row],[PROPORSI]]*VLOOKUP(Target_AM[[#This Row],[NIPNAS]],Target_CC[],COLUMN(BL$2)+9,0)</f>
        <v>140288915.19999999</v>
      </c>
      <c r="CA367" s="22">
        <f>Target_AM[[#This Row],[PROPORSI]]*VLOOKUP(Target_AM[[#This Row],[NIPNAS]],Target_CC[],COLUMN(BM$2)+9,0)</f>
        <v>1733851154.8000004</v>
      </c>
      <c r="CB367" s="22">
        <f>Target_AM[[#This Row],[PROPORSI]]*VLOOKUP(Target_AM[[#This Row],[NIPNAS]],Target_CC[],COLUMN(BN$2)+9,0)</f>
        <v>173905141</v>
      </c>
      <c r="CC367" s="22">
        <f>Target_AM[[#This Row],[PROPORSI]]*VLOOKUP(Target_AM[[#This Row],[NIPNAS]],Target_CC[],COLUMN(BO$2)+9,0)</f>
        <v>146022016</v>
      </c>
      <c r="CD367" s="22">
        <f>Target_AM[[#This Row],[PROPORSI]]*VLOOKUP(Target_AM[[#This Row],[NIPNAS]],Target_CC[],COLUMN(BP$2)+9,0)</f>
        <v>146022016</v>
      </c>
      <c r="CE367" s="22">
        <f>Target_AM[[#This Row],[PROPORSI]]*VLOOKUP(Target_AM[[#This Row],[NIPNAS]],Target_CC[],COLUMN(BQ$2)+9,0)</f>
        <v>138720915.19999999</v>
      </c>
      <c r="CF367" s="22">
        <f>Target_AM[[#This Row],[PROPORSI]]*VLOOKUP(Target_AM[[#This Row],[NIPNAS]],Target_CC[],COLUMN(BR$2)+9,0)</f>
        <v>138720915.19999999</v>
      </c>
      <c r="CG367" s="22">
        <f>Target_AM[[#This Row],[PROPORSI]]*VLOOKUP(Target_AM[[#This Row],[NIPNAS]],Target_CC[],COLUMN(BS$2)+9,0)</f>
        <v>138720915.19999999</v>
      </c>
      <c r="CH367" s="22">
        <f>Target_AM[[#This Row],[PROPORSI]]*VLOOKUP(Target_AM[[#This Row],[NIPNAS]],Target_CC[],COLUMN(BT$2)+9,0)</f>
        <v>138720915.19999999</v>
      </c>
      <c r="CI367" s="22">
        <f>Target_AM[[#This Row],[PROPORSI]]*VLOOKUP(Target_AM[[#This Row],[NIPNAS]],Target_CC[],COLUMN(BU$2)+9,0)</f>
        <v>138720915.19999999</v>
      </c>
      <c r="CJ367" s="22">
        <f>Target_AM[[#This Row],[PROPORSI]]*VLOOKUP(Target_AM[[#This Row],[NIPNAS]],Target_CC[],COLUMN(BV$2)+9,0)</f>
        <v>138720915.19999999</v>
      </c>
      <c r="CK367" s="22">
        <f>Target_AM[[#This Row],[PROPORSI]]*VLOOKUP(Target_AM[[#This Row],[NIPNAS]],Target_CC[],COLUMN(BW$2)+9,0)</f>
        <v>138720915.19999999</v>
      </c>
      <c r="CL367" s="22">
        <f>Target_AM[[#This Row],[PROPORSI]]*VLOOKUP(Target_AM[[#This Row],[NIPNAS]],Target_CC[],COLUMN(BX$2)+9,0)</f>
        <v>138720915.19999999</v>
      </c>
      <c r="CM367" s="22">
        <f>Target_AM[[#This Row],[PROPORSI]]*VLOOKUP(Target_AM[[#This Row],[NIPNAS]],Target_CC[],COLUMN(BY$2)+9,0)</f>
        <v>138720915.19999999</v>
      </c>
      <c r="CN367" s="22">
        <f>Target_AM[[#This Row],[PROPORSI]]*VLOOKUP(Target_AM[[#This Row],[NIPNAS]],Target_CC[],COLUMN(BZ$2)+9,0)</f>
        <v>1714437409.8000004</v>
      </c>
      <c r="CO367" s="22">
        <f>Target_AM[[#This Row],[PROPORSI]]*VLOOKUP(Target_AM[[#This Row],[NIPNAS]],Target_CC[],COLUMN(CA$2)+9,0)</f>
        <v>2006100</v>
      </c>
      <c r="CP367" s="22">
        <f>Target_AM[[#This Row],[PROPORSI]]*VLOOKUP(Target_AM[[#This Row],[NIPNAS]],Target_CC[],COLUMN(CB$2)+9,0)</f>
        <v>1867350</v>
      </c>
      <c r="CQ367" s="22">
        <f>Target_AM[[#This Row],[PROPORSI]]*VLOOKUP(Target_AM[[#This Row],[NIPNAS]],Target_CC[],COLUMN(CC$2)+9,0)</f>
        <v>1568000</v>
      </c>
      <c r="CR367" s="22">
        <f>Target_AM[[#This Row],[PROPORSI]]*VLOOKUP(Target_AM[[#This Row],[NIPNAS]],Target_CC[],COLUMN(CD$2)+9,0)</f>
        <v>1568000</v>
      </c>
      <c r="CS367" s="22">
        <f>Target_AM[[#This Row],[PROPORSI]]*VLOOKUP(Target_AM[[#This Row],[NIPNAS]],Target_CC[],COLUMN(CE$2)+9,0)</f>
        <v>1568000</v>
      </c>
      <c r="CT367" s="22">
        <f>Target_AM[[#This Row],[PROPORSI]]*VLOOKUP(Target_AM[[#This Row],[NIPNAS]],Target_CC[],COLUMN(CF$2)+9,0)</f>
        <v>1568000</v>
      </c>
      <c r="CU367" s="22">
        <f>Target_AM[[#This Row],[PROPORSI]]*VLOOKUP(Target_AM[[#This Row],[NIPNAS]],Target_CC[],COLUMN(CG$2)+9,0)</f>
        <v>1568000</v>
      </c>
      <c r="CV367" s="22">
        <f>Target_AM[[#This Row],[PROPORSI]]*VLOOKUP(Target_AM[[#This Row],[NIPNAS]],Target_CC[],COLUMN(CH$2)+9,0)</f>
        <v>1568000</v>
      </c>
      <c r="CW367" s="22">
        <f>Target_AM[[#This Row],[PROPORSI]]*VLOOKUP(Target_AM[[#This Row],[NIPNAS]],Target_CC[],COLUMN(CI$2)+9,0)</f>
        <v>1568000</v>
      </c>
      <c r="CX367" s="22">
        <f>Target_AM[[#This Row],[PROPORSI]]*VLOOKUP(Target_AM[[#This Row],[NIPNAS]],Target_CC[],COLUMN(CJ$2)+9,0)</f>
        <v>1568000</v>
      </c>
      <c r="CY367" s="22">
        <f>Target_AM[[#This Row],[PROPORSI]]*VLOOKUP(Target_AM[[#This Row],[NIPNAS]],Target_CC[],COLUMN(CK$2)+9,0)</f>
        <v>1568000</v>
      </c>
      <c r="CZ367" s="22">
        <f>Target_AM[[#This Row],[PROPORSI]]*VLOOKUP(Target_AM[[#This Row],[NIPNAS]],Target_CC[],COLUMN(CL$2)+9,0)</f>
        <v>1568000</v>
      </c>
      <c r="DA367" s="22">
        <f>Target_AM[[#This Row],[PROPORSI]]*VLOOKUP(Target_AM[[#This Row],[NIPNAS]],Target_CC[],COLUMN(CM$2)+9,0)</f>
        <v>19553450</v>
      </c>
      <c r="DB367" s="22">
        <f>Target_AM[[#This Row],[PROPORSI]]*VLOOKUP(Target_AM[[#This Row],[NIPNAS]],Target_CC[],COLUMN(CN$2)+9,0)</f>
        <v>0</v>
      </c>
      <c r="DC367" s="22">
        <f>Target_AM[[#This Row],[PROPORSI]]*VLOOKUP(Target_AM[[#This Row],[NIPNAS]],Target_CC[],COLUMN(CO$2)+9,0)</f>
        <v>0</v>
      </c>
      <c r="DD367" s="22">
        <f>Target_AM[[#This Row],[PROPORSI]]*VLOOKUP(Target_AM[[#This Row],[NIPNAS]],Target_CC[],COLUMN(CP$2)+9,0)</f>
        <v>0</v>
      </c>
      <c r="DE367" s="22">
        <f>Target_AM[[#This Row],[PROPORSI]]*VLOOKUP(Target_AM[[#This Row],[NIPNAS]],Target_CC[],COLUMN(CQ$2)+9,0)</f>
        <v>0</v>
      </c>
      <c r="DF367" s="22">
        <f>Target_AM[[#This Row],[PROPORSI]]*VLOOKUP(Target_AM[[#This Row],[NIPNAS]],Target_CC[],COLUMN(CR$2)+9,0)</f>
        <v>0</v>
      </c>
      <c r="DG367" s="22">
        <f>Target_AM[[#This Row],[PROPORSI]]*VLOOKUP(Target_AM[[#This Row],[NIPNAS]],Target_CC[],COLUMN(CS$2)+9,0)</f>
        <v>0</v>
      </c>
      <c r="DH367" s="22">
        <f>Target_AM[[#This Row],[PROPORSI]]*VLOOKUP(Target_AM[[#This Row],[NIPNAS]],Target_CC[],COLUMN(CT$2)+9,0)</f>
        <v>0</v>
      </c>
      <c r="DI367" s="22">
        <f>Target_AM[[#This Row],[PROPORSI]]*VLOOKUP(Target_AM[[#This Row],[NIPNAS]],Target_CC[],COLUMN(CU$2)+9,0)</f>
        <v>0</v>
      </c>
      <c r="DJ367" s="22">
        <f>Target_AM[[#This Row],[PROPORSI]]*VLOOKUP(Target_AM[[#This Row],[NIPNAS]],Target_CC[],COLUMN(CV$2)+9,0)</f>
        <v>0</v>
      </c>
      <c r="DK367" s="22">
        <f>Target_AM[[#This Row],[PROPORSI]]*VLOOKUP(Target_AM[[#This Row],[NIPNAS]],Target_CC[],COLUMN(CW$2)+9,0)</f>
        <v>0</v>
      </c>
      <c r="DL367" s="22">
        <f>Target_AM[[#This Row],[PROPORSI]]*VLOOKUP(Target_AM[[#This Row],[NIPNAS]],Target_CC[],COLUMN(CX$2)+9,0)</f>
        <v>0</v>
      </c>
      <c r="DM367" s="22">
        <f>Target_AM[[#This Row],[PROPORSI]]*VLOOKUP(Target_AM[[#This Row],[NIPNAS]],Target_CC[],COLUMN(CY$2)+9,0)</f>
        <v>0</v>
      </c>
      <c r="DN367" s="22">
        <f>Target_AM[[#This Row],[PROPORSI]]*VLOOKUP(Target_AM[[#This Row],[NIPNAS]],Target_CC[],COLUMN(CZ$2)+9,0)</f>
        <v>0</v>
      </c>
      <c r="DO367" s="22">
        <f>Target_AM[[#This Row],[PROPORSI]]*VLOOKUP(Target_AM[[#This Row],[NIPNAS]],Target_CC[],COLUMN(DA$2)+9,0)</f>
        <v>0</v>
      </c>
      <c r="DP367" s="22">
        <f>Target_AM[[#This Row],[PROPORSI]]*VLOOKUP(Target_AM[[#This Row],[NIPNAS]],Target_CC[],COLUMN(DB$2)+9,0)</f>
        <v>0</v>
      </c>
      <c r="DQ367" s="22">
        <f>Target_AM[[#This Row],[PROPORSI]]*VLOOKUP(Target_AM[[#This Row],[NIPNAS]],Target_CC[],COLUMN(DC$2)+9,0)</f>
        <v>0</v>
      </c>
      <c r="DR367" s="22">
        <f>Target_AM[[#This Row],[PROPORSI]]*VLOOKUP(Target_AM[[#This Row],[NIPNAS]],Target_CC[],COLUMN(DD$2)+9,0)</f>
        <v>0</v>
      </c>
      <c r="DS367" s="22">
        <f>Target_AM[[#This Row],[PROPORSI]]*VLOOKUP(Target_AM[[#This Row],[NIPNAS]],Target_CC[],COLUMN(DE$2)+9,0)</f>
        <v>0</v>
      </c>
      <c r="DT367" s="22">
        <f>Target_AM[[#This Row],[PROPORSI]]*VLOOKUP(Target_AM[[#This Row],[NIPNAS]],Target_CC[],COLUMN(DF$2)+9,0)</f>
        <v>0</v>
      </c>
      <c r="DU367" s="22">
        <f>Target_AM[[#This Row],[PROPORSI]]*VLOOKUP(Target_AM[[#This Row],[NIPNAS]],Target_CC[],COLUMN(DG$2)+9,0)</f>
        <v>0</v>
      </c>
      <c r="DV367" s="22">
        <f>Target_AM[[#This Row],[PROPORSI]]*VLOOKUP(Target_AM[[#This Row],[NIPNAS]],Target_CC[],COLUMN(DH$2)+9,0)</f>
        <v>0</v>
      </c>
      <c r="DW367" s="22">
        <f>Target_AM[[#This Row],[PROPORSI]]*VLOOKUP(Target_AM[[#This Row],[NIPNAS]],Target_CC[],COLUMN(DI$2)+9,0)</f>
        <v>0</v>
      </c>
      <c r="DX367" s="22">
        <f>Target_AM[[#This Row],[PROPORSI]]*VLOOKUP(Target_AM[[#This Row],[NIPNAS]],Target_CC[],COLUMN(DJ$2)+9,0)</f>
        <v>0</v>
      </c>
      <c r="DY367" s="22">
        <f>Target_AM[[#This Row],[PROPORSI]]*VLOOKUP(Target_AM[[#This Row],[NIPNAS]],Target_CC[],COLUMN(DK$2)+9,0)</f>
        <v>0</v>
      </c>
      <c r="DZ367" s="22">
        <f>Target_AM[[#This Row],[PROPORSI]]*VLOOKUP(Target_AM[[#This Row],[NIPNAS]],Target_CC[],COLUMN(DL$2)+9,0)</f>
        <v>0</v>
      </c>
      <c r="EA367" s="22">
        <f>Target_AM[[#This Row],[PROPORSI]]*VLOOKUP(Target_AM[[#This Row],[NIPNAS]],Target_CC[],COLUMN(DM$2)+9,0)</f>
        <v>0</v>
      </c>
    </row>
    <row r="368" spans="2:131" x14ac:dyDescent="0.3">
      <c r="B368">
        <v>970252</v>
      </c>
      <c r="C368" t="s">
        <v>1072</v>
      </c>
      <c r="D368">
        <v>0.5</v>
      </c>
      <c r="E368" s="8">
        <v>45658</v>
      </c>
      <c r="F368">
        <v>4608524</v>
      </c>
      <c r="G368" t="s">
        <v>956</v>
      </c>
      <c r="J368" t="s">
        <v>875</v>
      </c>
      <c r="K368" t="s">
        <v>22</v>
      </c>
      <c r="L368" t="s">
        <v>159</v>
      </c>
      <c r="M368" t="s">
        <v>18</v>
      </c>
      <c r="N368" s="23">
        <f>Target_AM[[#This Row],[PROPORSI]]*VLOOKUP(Target_AM[[#This Row],[NIPNAS]],Target_CC[],9,0)</f>
        <v>547142887</v>
      </c>
      <c r="O368" s="22">
        <f>Target_AM[[#This Row],[PROPORSI]]*VLOOKUP(Target_AM[[#This Row],[NIPNAS]],Target_CC[],COLUMN(A$2)+9,0)</f>
        <v>36536269.021739133</v>
      </c>
      <c r="P368" s="22">
        <f>Target_AM[[#This Row],[PROPORSI]]*VLOOKUP(Target_AM[[#This Row],[NIPNAS]],Target_CC[],COLUMN(B$2)+9,0)</f>
        <v>36517947.282608695</v>
      </c>
      <c r="Q368" s="22">
        <f>Target_AM[[#This Row],[PROPORSI]]*VLOOKUP(Target_AM[[#This Row],[NIPNAS]],Target_CC[],COLUMN(C$2)+9,0)</f>
        <v>36517947.282608695</v>
      </c>
      <c r="R368" s="22">
        <f>Target_AM[[#This Row],[PROPORSI]]*VLOOKUP(Target_AM[[#This Row],[NIPNAS]],Target_CC[],COLUMN(D$2)+9,0)</f>
        <v>36517947.282608695</v>
      </c>
      <c r="S368" s="22">
        <f>Target_AM[[#This Row],[PROPORSI]]*VLOOKUP(Target_AM[[#This Row],[NIPNAS]],Target_CC[],COLUMN(E$2)+9,0)</f>
        <v>36499625.543478258</v>
      </c>
      <c r="T368" s="22">
        <f>Target_AM[[#This Row],[PROPORSI]]*VLOOKUP(Target_AM[[#This Row],[NIPNAS]],Target_CC[],COLUMN(F$2)+9,0)</f>
        <v>36517947.282608695</v>
      </c>
      <c r="U368" s="22">
        <f>Target_AM[[#This Row],[PROPORSI]]*VLOOKUP(Target_AM[[#This Row],[NIPNAS]],Target_CC[],COLUMN(G$2)+9,0)</f>
        <v>36572912.5</v>
      </c>
      <c r="V368" s="22">
        <f>Target_AM[[#This Row],[PROPORSI]]*VLOOKUP(Target_AM[[#This Row],[NIPNAS]],Target_CC[],COLUMN(H$2)+9,0)</f>
        <v>36536269.021739133</v>
      </c>
      <c r="W368" s="22">
        <f>Target_AM[[#This Row],[PROPORSI]]*VLOOKUP(Target_AM[[#This Row],[NIPNAS]],Target_CC[],COLUMN(I$2)+9,0)</f>
        <v>36536269.021739133</v>
      </c>
      <c r="X368" s="22">
        <f>Target_AM[[#This Row],[PROPORSI]]*VLOOKUP(Target_AM[[#This Row],[NIPNAS]],Target_CC[],COLUMN(J$2)+9,0)</f>
        <v>36572912.5</v>
      </c>
      <c r="Y368" s="22">
        <f>Target_AM[[#This Row],[PROPORSI]]*VLOOKUP(Target_AM[[#This Row],[NIPNAS]],Target_CC[],COLUMN(K$2)+9,0)</f>
        <v>36517947.282608695</v>
      </c>
      <c r="Z368" s="22">
        <f>Target_AM[[#This Row],[PROPORSI]]*VLOOKUP(Target_AM[[#This Row],[NIPNAS]],Target_CC[],COLUMN(L$2)+9,0)</f>
        <v>36554590.760869563</v>
      </c>
      <c r="AA368" s="22">
        <f>Target_AM[[#This Row],[PROPORSI]]*VLOOKUP(Target_AM[[#This Row],[NIPNAS]],Target_CC[],COLUMN(M$2)+9,0)</f>
        <v>438398584.78260869</v>
      </c>
      <c r="AB368" s="22">
        <f>Target_AM[[#This Row],[PROPORSI]]*VLOOKUP(Target_AM[[#This Row],[NIPNAS]],Target_CC[],COLUMN(N$2)+9,0)</f>
        <v>6718646.8997944212</v>
      </c>
      <c r="AC368" s="22">
        <f>Target_AM[[#This Row],[PROPORSI]]*VLOOKUP(Target_AM[[#This Row],[NIPNAS]],Target_CC[],COLUMN(O$2)+9,0)</f>
        <v>44595162.47032734</v>
      </c>
      <c r="AD368" s="22">
        <f>Target_AM[[#This Row],[PROPORSI]]*VLOOKUP(Target_AM[[#This Row],[NIPNAS]],Target_CC[],COLUMN(P$2)+9,0)</f>
        <v>39567896.993797071</v>
      </c>
      <c r="AE368" s="22">
        <f>Target_AM[[#This Row],[PROPORSI]]*VLOOKUP(Target_AM[[#This Row],[NIPNAS]],Target_CC[],COLUMN(Q$2)+9,0)</f>
        <v>29319464.974692281</v>
      </c>
      <c r="AF368" s="22">
        <f>Target_AM[[#This Row],[PROPORSI]]*VLOOKUP(Target_AM[[#This Row],[NIPNAS]],Target_CC[],COLUMN(R$2)+9,0)</f>
        <v>30014448.206203882</v>
      </c>
      <c r="AG368" s="22">
        <f>Target_AM[[#This Row],[PROPORSI]]*VLOOKUP(Target_AM[[#This Row],[NIPNAS]],Target_CC[],COLUMN(S$2)+9,0)</f>
        <v>30274053.59305409</v>
      </c>
      <c r="AH368" s="22">
        <f>Target_AM[[#This Row],[PROPORSI]]*VLOOKUP(Target_AM[[#This Row],[NIPNAS]],Target_CC[],COLUMN(T$2)+9,0)</f>
        <v>37147882.213920414</v>
      </c>
      <c r="AI368" s="22">
        <f>Target_AM[[#This Row],[PROPORSI]]*VLOOKUP(Target_AM[[#This Row],[NIPNAS]],Target_CC[],COLUMN(U$2)+9,0)</f>
        <v>36531338.016629919</v>
      </c>
      <c r="AJ368" s="22">
        <f>Target_AM[[#This Row],[PROPORSI]]*VLOOKUP(Target_AM[[#This Row],[NIPNAS]],Target_CC[],COLUMN(V$2)+9,0)</f>
        <v>36508608.08699058</v>
      </c>
      <c r="AK368" s="22">
        <f>Target_AM[[#This Row],[PROPORSI]]*VLOOKUP(Target_AM[[#This Row],[NIPNAS]],Target_CC[],COLUMN(W$2)+9,0)</f>
        <v>37031833.859643981</v>
      </c>
      <c r="AL368" s="22">
        <f>Target_AM[[#This Row],[PROPORSI]]*VLOOKUP(Target_AM[[#This Row],[NIPNAS]],Target_CC[],COLUMN(X$2)+9,0)</f>
        <v>36190424.152121909</v>
      </c>
      <c r="AM368" s="22">
        <f>Target_AM[[#This Row],[PROPORSI]]*VLOOKUP(Target_AM[[#This Row],[NIPNAS]],Target_CC[],COLUMN(Y$2)+9,0)</f>
        <v>36100240.532824121</v>
      </c>
      <c r="AN368" s="22">
        <f>Target_AM[[#This Row],[PROPORSI]]*VLOOKUP(Target_AM[[#This Row],[NIPNAS]],Target_CC[],COLUMN(Z$2)+9,0)</f>
        <v>400000000</v>
      </c>
      <c r="AO368" s="22">
        <f>Target_AM[[#This Row],[PROPORSI]]*VLOOKUP(Target_AM[[#This Row],[NIPNAS]],Target_CC[],COLUMN(AA$2)+9,0)</f>
        <v>43254915.921533555</v>
      </c>
      <c r="AP368" s="22">
        <f>Target_AM[[#This Row],[PROPORSI]]*VLOOKUP(Target_AM[[#This Row],[NIPNAS]],Target_CC[],COLUMN(AB$2)+9,0)</f>
        <v>81113109.752936035</v>
      </c>
      <c r="AQ368" s="22">
        <f>Target_AM[[#This Row],[PROPORSI]]*VLOOKUP(Target_AM[[#This Row],[NIPNAS]],Target_CC[],COLUMN(AC$2)+9,0)</f>
        <v>76085844.276405767</v>
      </c>
      <c r="AR368" s="22">
        <f>Target_AM[[#This Row],[PROPORSI]]*VLOOKUP(Target_AM[[#This Row],[NIPNAS]],Target_CC[],COLUMN(AD$2)+9,0)</f>
        <v>65837412.257300973</v>
      </c>
      <c r="AS368" s="22">
        <f>Target_AM[[#This Row],[PROPORSI]]*VLOOKUP(Target_AM[[#This Row],[NIPNAS]],Target_CC[],COLUMN(AE$2)+9,0)</f>
        <v>66514073.749682143</v>
      </c>
      <c r="AT368" s="22">
        <f>Target_AM[[#This Row],[PROPORSI]]*VLOOKUP(Target_AM[[#This Row],[NIPNAS]],Target_CC[],COLUMN(AF$2)+9,0)</f>
        <v>66792000.875662789</v>
      </c>
      <c r="AU368" s="22">
        <f>Target_AM[[#This Row],[PROPORSI]]*VLOOKUP(Target_AM[[#This Row],[NIPNAS]],Target_CC[],COLUMN(AG$2)+9,0)</f>
        <v>73720794.713920414</v>
      </c>
      <c r="AV368" s="22">
        <f>Target_AM[[#This Row],[PROPORSI]]*VLOOKUP(Target_AM[[#This Row],[NIPNAS]],Target_CC[],COLUMN(AH$2)+9,0)</f>
        <v>73067607.03836906</v>
      </c>
      <c r="AW368" s="22">
        <f>Target_AM[[#This Row],[PROPORSI]]*VLOOKUP(Target_AM[[#This Row],[NIPNAS]],Target_CC[],COLUMN(AI$2)+9,0)</f>
        <v>73044877.10872972</v>
      </c>
      <c r="AX368" s="22">
        <f>Target_AM[[#This Row],[PROPORSI]]*VLOOKUP(Target_AM[[#This Row],[NIPNAS]],Target_CC[],COLUMN(AJ$2)+9,0)</f>
        <v>73604746.359643981</v>
      </c>
      <c r="AY368" s="22">
        <f>Target_AM[[#This Row],[PROPORSI]]*VLOOKUP(Target_AM[[#This Row],[NIPNAS]],Target_CC[],COLUMN(AK$2)+9,0)</f>
        <v>72708371.434730604</v>
      </c>
      <c r="AZ368" s="22">
        <f>Target_AM[[#This Row],[PROPORSI]]*VLOOKUP(Target_AM[[#This Row],[NIPNAS]],Target_CC[],COLUMN(AL$2)+9,0)</f>
        <v>72654831.293693691</v>
      </c>
      <c r="BA368" s="22">
        <f>Target_AM[[#This Row],[PROPORSI]]*VLOOKUP(Target_AM[[#This Row],[NIPNAS]],Target_CC[],COLUMN(AM$2)+9,0)</f>
        <v>838398584.78260863</v>
      </c>
      <c r="BB368" s="22">
        <f>Target_AM[[#This Row],[PROPORSI]]*VLOOKUP(Target_AM[[#This Row],[NIPNAS]],Target_CC[],COLUMN(AN$2)+9,0)</f>
        <v>1992158.2705241924</v>
      </c>
      <c r="BC368" s="22">
        <f>Target_AM[[#This Row],[PROPORSI]]*VLOOKUP(Target_AM[[#This Row],[NIPNAS]],Target_CC[],COLUMN(AO$2)+9,0)</f>
        <v>2000674.146636653</v>
      </c>
      <c r="BD368" s="22">
        <f>Target_AM[[#This Row],[PROPORSI]]*VLOOKUP(Target_AM[[#This Row],[NIPNAS]],Target_CC[],COLUMN(AP$2)+9,0)</f>
        <v>1990959.3555636609</v>
      </c>
      <c r="BE368" s="22">
        <f>Target_AM[[#This Row],[PROPORSI]]*VLOOKUP(Target_AM[[#This Row],[NIPNAS]],Target_CC[],COLUMN(AQ$2)+9,0)</f>
        <v>1965931.7647499917</v>
      </c>
      <c r="BF368" s="22">
        <f>Target_AM[[#This Row],[PROPORSI]]*VLOOKUP(Target_AM[[#This Row],[NIPNAS]],Target_CC[],COLUMN(AR$2)+9,0)</f>
        <v>1984839.6039455752</v>
      </c>
      <c r="BG368" s="22">
        <f>Target_AM[[#This Row],[PROPORSI]]*VLOOKUP(Target_AM[[#This Row],[NIPNAS]],Target_CC[],COLUMN(AS$2)+9,0)</f>
        <v>1993682.9775935635</v>
      </c>
      <c r="BH368" s="22">
        <f>Target_AM[[#This Row],[PROPORSI]]*VLOOKUP(Target_AM[[#This Row],[NIPNAS]],Target_CC[],COLUMN(AT$2)+9,0)</f>
        <v>2196730.8379377043</v>
      </c>
      <c r="BI368" s="22">
        <f>Target_AM[[#This Row],[PROPORSI]]*VLOOKUP(Target_AM[[#This Row],[NIPNAS]],Target_CC[],COLUMN(AU$2)+9,0)</f>
        <v>2176204.7173790717</v>
      </c>
      <c r="BJ368" s="22">
        <f>Target_AM[[#This Row],[PROPORSI]]*VLOOKUP(Target_AM[[#This Row],[NIPNAS]],Target_CC[],COLUMN(AV$2)+9,0)</f>
        <v>2175538.9212845364</v>
      </c>
      <c r="BK368" s="22">
        <f>Target_AM[[#This Row],[PROPORSI]]*VLOOKUP(Target_AM[[#This Row],[NIPNAS]],Target_CC[],COLUMN(AW$2)+9,0)</f>
        <v>2193331.5955167846</v>
      </c>
      <c r="BL368" s="22">
        <f>Target_AM[[#This Row],[PROPORSI]]*VLOOKUP(Target_AM[[#This Row],[NIPNAS]],Target_CC[],COLUMN(AX$2)+9,0)</f>
        <v>2164985.5274251369</v>
      </c>
      <c r="BM368" s="22">
        <f>Target_AM[[#This Row],[PROPORSI]]*VLOOKUP(Target_AM[[#This Row],[NIPNAS]],Target_CC[],COLUMN(AY$2)+9,0)</f>
        <v>2164962.2814431349</v>
      </c>
      <c r="BN368" s="22">
        <f>Target_AM[[#This Row],[PROPORSI]]*VLOOKUP(Target_AM[[#This Row],[NIPNAS]],Target_CC[],COLUMN(AZ$2)+9,0)</f>
        <v>25000000.000000007</v>
      </c>
      <c r="BO368" s="22">
        <f>Target_AM[[#This Row],[PROPORSI]]*VLOOKUP(Target_AM[[#This Row],[NIPNAS]],Target_CC[],COLUMN(BA$2)+9,0)</f>
        <v>51030725</v>
      </c>
      <c r="BP368" s="22">
        <f>Target_AM[[#This Row],[PROPORSI]]*VLOOKUP(Target_AM[[#This Row],[NIPNAS]],Target_CC[],COLUMN(BB$2)+9,0)</f>
        <v>41346309</v>
      </c>
      <c r="BQ368" s="22">
        <f>Target_AM[[#This Row],[PROPORSI]]*VLOOKUP(Target_AM[[#This Row],[NIPNAS]],Target_CC[],COLUMN(BC$2)+9,0)</f>
        <v>91146177</v>
      </c>
      <c r="BR368" s="22">
        <f>Target_AM[[#This Row],[PROPORSI]]*VLOOKUP(Target_AM[[#This Row],[NIPNAS]],Target_CC[],COLUMN(BD$2)+9,0)</f>
        <v>86749918.149999991</v>
      </c>
      <c r="BS368" s="22">
        <f>Target_AM[[#This Row],[PROPORSI]]*VLOOKUP(Target_AM[[#This Row],[NIPNAS]],Target_CC[],COLUMN(BE$2)+9,0)</f>
        <v>86749918.149999991</v>
      </c>
      <c r="BT368" s="22">
        <f>Target_AM[[#This Row],[PROPORSI]]*VLOOKUP(Target_AM[[#This Row],[NIPNAS]],Target_CC[],COLUMN(BF$2)+9,0)</f>
        <v>86749918.149999991</v>
      </c>
      <c r="BU368" s="22">
        <f>Target_AM[[#This Row],[PROPORSI]]*VLOOKUP(Target_AM[[#This Row],[NIPNAS]],Target_CC[],COLUMN(BG$2)+9,0)</f>
        <v>86749918.149999991</v>
      </c>
      <c r="BV368" s="22">
        <f>Target_AM[[#This Row],[PROPORSI]]*VLOOKUP(Target_AM[[#This Row],[NIPNAS]],Target_CC[],COLUMN(BH$2)+9,0)</f>
        <v>86749918.149999991</v>
      </c>
      <c r="BW368" s="22">
        <f>Target_AM[[#This Row],[PROPORSI]]*VLOOKUP(Target_AM[[#This Row],[NIPNAS]],Target_CC[],COLUMN(BI$2)+9,0)</f>
        <v>86749918.149999991</v>
      </c>
      <c r="BX368" s="22">
        <f>Target_AM[[#This Row],[PROPORSI]]*VLOOKUP(Target_AM[[#This Row],[NIPNAS]],Target_CC[],COLUMN(BJ$2)+9,0)</f>
        <v>86749918.149999991</v>
      </c>
      <c r="BY368" s="22">
        <f>Target_AM[[#This Row],[PROPORSI]]*VLOOKUP(Target_AM[[#This Row],[NIPNAS]],Target_CC[],COLUMN(BK$2)+9,0)</f>
        <v>86749918.149999991</v>
      </c>
      <c r="BZ368" s="22">
        <f>Target_AM[[#This Row],[PROPORSI]]*VLOOKUP(Target_AM[[#This Row],[NIPNAS]],Target_CC[],COLUMN(BL$2)+9,0)</f>
        <v>86749918.149999991</v>
      </c>
      <c r="CA368" s="22">
        <f>Target_AM[[#This Row],[PROPORSI]]*VLOOKUP(Target_AM[[#This Row],[NIPNAS]],Target_CC[],COLUMN(BM$2)+9,0)</f>
        <v>964272474.34999979</v>
      </c>
      <c r="CB368" s="22">
        <f>Target_AM[[#This Row],[PROPORSI]]*VLOOKUP(Target_AM[[#This Row],[NIPNAS]],Target_CC[],COLUMN(BN$2)+9,0)</f>
        <v>48723725</v>
      </c>
      <c r="CC368" s="22">
        <f>Target_AM[[#This Row],[PROPORSI]]*VLOOKUP(Target_AM[[#This Row],[NIPNAS]],Target_CC[],COLUMN(BO$2)+9,0)</f>
        <v>39566309</v>
      </c>
      <c r="CD368" s="22">
        <f>Target_AM[[#This Row],[PROPORSI]]*VLOOKUP(Target_AM[[#This Row],[NIPNAS]],Target_CC[],COLUMN(BP$2)+9,0)</f>
        <v>89366177</v>
      </c>
      <c r="CE368" s="22">
        <f>Target_AM[[#This Row],[PROPORSI]]*VLOOKUP(Target_AM[[#This Row],[NIPNAS]],Target_CC[],COLUMN(BQ$2)+9,0)</f>
        <v>84897868.149999991</v>
      </c>
      <c r="CF368" s="22">
        <f>Target_AM[[#This Row],[PROPORSI]]*VLOOKUP(Target_AM[[#This Row],[NIPNAS]],Target_CC[],COLUMN(BR$2)+9,0)</f>
        <v>84897868.149999991</v>
      </c>
      <c r="CG368" s="22">
        <f>Target_AM[[#This Row],[PROPORSI]]*VLOOKUP(Target_AM[[#This Row],[NIPNAS]],Target_CC[],COLUMN(BS$2)+9,0)</f>
        <v>84897868.149999991</v>
      </c>
      <c r="CH368" s="22">
        <f>Target_AM[[#This Row],[PROPORSI]]*VLOOKUP(Target_AM[[#This Row],[NIPNAS]],Target_CC[],COLUMN(BT$2)+9,0)</f>
        <v>84897868.149999991</v>
      </c>
      <c r="CI368" s="22">
        <f>Target_AM[[#This Row],[PROPORSI]]*VLOOKUP(Target_AM[[#This Row],[NIPNAS]],Target_CC[],COLUMN(BU$2)+9,0)</f>
        <v>84897868.149999991</v>
      </c>
      <c r="CJ368" s="22">
        <f>Target_AM[[#This Row],[PROPORSI]]*VLOOKUP(Target_AM[[#This Row],[NIPNAS]],Target_CC[],COLUMN(BV$2)+9,0)</f>
        <v>84897868.149999991</v>
      </c>
      <c r="CK368" s="22">
        <f>Target_AM[[#This Row],[PROPORSI]]*VLOOKUP(Target_AM[[#This Row],[NIPNAS]],Target_CC[],COLUMN(BW$2)+9,0)</f>
        <v>84897868.149999991</v>
      </c>
      <c r="CL368" s="22">
        <f>Target_AM[[#This Row],[PROPORSI]]*VLOOKUP(Target_AM[[#This Row],[NIPNAS]],Target_CC[],COLUMN(BX$2)+9,0)</f>
        <v>84897868.149999991</v>
      </c>
      <c r="CM368" s="22">
        <f>Target_AM[[#This Row],[PROPORSI]]*VLOOKUP(Target_AM[[#This Row],[NIPNAS]],Target_CC[],COLUMN(BY$2)+9,0)</f>
        <v>84897868.149999991</v>
      </c>
      <c r="CN368" s="22">
        <f>Target_AM[[#This Row],[PROPORSI]]*VLOOKUP(Target_AM[[#This Row],[NIPNAS]],Target_CC[],COLUMN(BZ$2)+9,0)</f>
        <v>941737024.34999979</v>
      </c>
      <c r="CO368" s="22">
        <f>Target_AM[[#This Row],[PROPORSI]]*VLOOKUP(Target_AM[[#This Row],[NIPNAS]],Target_CC[],COLUMN(CA$2)+9,0)</f>
        <v>2460550</v>
      </c>
      <c r="CP368" s="22">
        <f>Target_AM[[#This Row],[PROPORSI]]*VLOOKUP(Target_AM[[#This Row],[NIPNAS]],Target_CC[],COLUMN(CB$2)+9,0)</f>
        <v>1852050</v>
      </c>
      <c r="CQ368" s="22">
        <f>Target_AM[[#This Row],[PROPORSI]]*VLOOKUP(Target_AM[[#This Row],[NIPNAS]],Target_CC[],COLUMN(CC$2)+9,0)</f>
        <v>1852050</v>
      </c>
      <c r="CR368" s="22">
        <f>Target_AM[[#This Row],[PROPORSI]]*VLOOKUP(Target_AM[[#This Row],[NIPNAS]],Target_CC[],COLUMN(CD$2)+9,0)</f>
        <v>1852050</v>
      </c>
      <c r="CS368" s="22">
        <f>Target_AM[[#This Row],[PROPORSI]]*VLOOKUP(Target_AM[[#This Row],[NIPNAS]],Target_CC[],COLUMN(CE$2)+9,0)</f>
        <v>1852050</v>
      </c>
      <c r="CT368" s="22">
        <f>Target_AM[[#This Row],[PROPORSI]]*VLOOKUP(Target_AM[[#This Row],[NIPNAS]],Target_CC[],COLUMN(CF$2)+9,0)</f>
        <v>1852050</v>
      </c>
      <c r="CU368" s="22">
        <f>Target_AM[[#This Row],[PROPORSI]]*VLOOKUP(Target_AM[[#This Row],[NIPNAS]],Target_CC[],COLUMN(CG$2)+9,0)</f>
        <v>1852050</v>
      </c>
      <c r="CV368" s="22">
        <f>Target_AM[[#This Row],[PROPORSI]]*VLOOKUP(Target_AM[[#This Row],[NIPNAS]],Target_CC[],COLUMN(CH$2)+9,0)</f>
        <v>1852050</v>
      </c>
      <c r="CW368" s="22">
        <f>Target_AM[[#This Row],[PROPORSI]]*VLOOKUP(Target_AM[[#This Row],[NIPNAS]],Target_CC[],COLUMN(CI$2)+9,0)</f>
        <v>1852050</v>
      </c>
      <c r="CX368" s="22">
        <f>Target_AM[[#This Row],[PROPORSI]]*VLOOKUP(Target_AM[[#This Row],[NIPNAS]],Target_CC[],COLUMN(CJ$2)+9,0)</f>
        <v>1852050</v>
      </c>
      <c r="CY368" s="22">
        <f>Target_AM[[#This Row],[PROPORSI]]*VLOOKUP(Target_AM[[#This Row],[NIPNAS]],Target_CC[],COLUMN(CK$2)+9,0)</f>
        <v>1852050</v>
      </c>
      <c r="CZ368" s="22">
        <f>Target_AM[[#This Row],[PROPORSI]]*VLOOKUP(Target_AM[[#This Row],[NIPNAS]],Target_CC[],COLUMN(CL$2)+9,0)</f>
        <v>1852050</v>
      </c>
      <c r="DA368" s="22">
        <f>Target_AM[[#This Row],[PROPORSI]]*VLOOKUP(Target_AM[[#This Row],[NIPNAS]],Target_CC[],COLUMN(CM$2)+9,0)</f>
        <v>22833100</v>
      </c>
      <c r="DB368" s="22">
        <f>Target_AM[[#This Row],[PROPORSI]]*VLOOKUP(Target_AM[[#This Row],[NIPNAS]],Target_CC[],COLUMN(CN$2)+9,0)</f>
        <v>0</v>
      </c>
      <c r="DC368" s="22">
        <f>Target_AM[[#This Row],[PROPORSI]]*VLOOKUP(Target_AM[[#This Row],[NIPNAS]],Target_CC[],COLUMN(CO$2)+9,0)</f>
        <v>0</v>
      </c>
      <c r="DD368" s="22">
        <f>Target_AM[[#This Row],[PROPORSI]]*VLOOKUP(Target_AM[[#This Row],[NIPNAS]],Target_CC[],COLUMN(CP$2)+9,0)</f>
        <v>5330329</v>
      </c>
      <c r="DE368" s="22">
        <f>Target_AM[[#This Row],[PROPORSI]]*VLOOKUP(Target_AM[[#This Row],[NIPNAS]],Target_CC[],COLUMN(CQ$2)+9,0)</f>
        <v>0</v>
      </c>
      <c r="DF368" s="22">
        <f>Target_AM[[#This Row],[PROPORSI]]*VLOOKUP(Target_AM[[#This Row],[NIPNAS]],Target_CC[],COLUMN(CR$2)+9,0)</f>
        <v>0</v>
      </c>
      <c r="DG368" s="22">
        <f>Target_AM[[#This Row],[PROPORSI]]*VLOOKUP(Target_AM[[#This Row],[NIPNAS]],Target_CC[],COLUMN(CS$2)+9,0)</f>
        <v>0</v>
      </c>
      <c r="DH368" s="22">
        <f>Target_AM[[#This Row],[PROPORSI]]*VLOOKUP(Target_AM[[#This Row],[NIPNAS]],Target_CC[],COLUMN(CT$2)+9,0)</f>
        <v>0</v>
      </c>
      <c r="DI368" s="22">
        <f>Target_AM[[#This Row],[PROPORSI]]*VLOOKUP(Target_AM[[#This Row],[NIPNAS]],Target_CC[],COLUMN(CU$2)+9,0)</f>
        <v>0</v>
      </c>
      <c r="DJ368" s="22">
        <f>Target_AM[[#This Row],[PROPORSI]]*VLOOKUP(Target_AM[[#This Row],[NIPNAS]],Target_CC[],COLUMN(CV$2)+9,0)</f>
        <v>0</v>
      </c>
      <c r="DK368" s="22">
        <f>Target_AM[[#This Row],[PROPORSI]]*VLOOKUP(Target_AM[[#This Row],[NIPNAS]],Target_CC[],COLUMN(CW$2)+9,0)</f>
        <v>0</v>
      </c>
      <c r="DL368" s="22">
        <f>Target_AM[[#This Row],[PROPORSI]]*VLOOKUP(Target_AM[[#This Row],[NIPNAS]],Target_CC[],COLUMN(CX$2)+9,0)</f>
        <v>0</v>
      </c>
      <c r="DM368" s="22">
        <f>Target_AM[[#This Row],[PROPORSI]]*VLOOKUP(Target_AM[[#This Row],[NIPNAS]],Target_CC[],COLUMN(CY$2)+9,0)</f>
        <v>0</v>
      </c>
      <c r="DN368" s="22">
        <f>Target_AM[[#This Row],[PROPORSI]]*VLOOKUP(Target_AM[[#This Row],[NIPNAS]],Target_CC[],COLUMN(CZ$2)+9,0)</f>
        <v>5330329</v>
      </c>
      <c r="DO368" s="22">
        <f>Target_AM[[#This Row],[PROPORSI]]*VLOOKUP(Target_AM[[#This Row],[NIPNAS]],Target_CC[],COLUMN(DA$2)+9,0)</f>
        <v>0</v>
      </c>
      <c r="DP368" s="22">
        <f>Target_AM[[#This Row],[PROPORSI]]*VLOOKUP(Target_AM[[#This Row],[NIPNAS]],Target_CC[],COLUMN(DB$2)+9,0)</f>
        <v>0</v>
      </c>
      <c r="DQ368" s="22">
        <f>Target_AM[[#This Row],[PROPORSI]]*VLOOKUP(Target_AM[[#This Row],[NIPNAS]],Target_CC[],COLUMN(DC$2)+9,0)</f>
        <v>0</v>
      </c>
      <c r="DR368" s="22">
        <f>Target_AM[[#This Row],[PROPORSI]]*VLOOKUP(Target_AM[[#This Row],[NIPNAS]],Target_CC[],COLUMN(DD$2)+9,0)</f>
        <v>0</v>
      </c>
      <c r="DS368" s="22">
        <f>Target_AM[[#This Row],[PROPORSI]]*VLOOKUP(Target_AM[[#This Row],[NIPNAS]],Target_CC[],COLUMN(DE$2)+9,0)</f>
        <v>0</v>
      </c>
      <c r="DT368" s="22">
        <f>Target_AM[[#This Row],[PROPORSI]]*VLOOKUP(Target_AM[[#This Row],[NIPNAS]],Target_CC[],COLUMN(DF$2)+9,0)</f>
        <v>0</v>
      </c>
      <c r="DU368" s="22">
        <f>Target_AM[[#This Row],[PROPORSI]]*VLOOKUP(Target_AM[[#This Row],[NIPNAS]],Target_CC[],COLUMN(DG$2)+9,0)</f>
        <v>0</v>
      </c>
      <c r="DV368" s="22">
        <f>Target_AM[[#This Row],[PROPORSI]]*VLOOKUP(Target_AM[[#This Row],[NIPNAS]],Target_CC[],COLUMN(DH$2)+9,0)</f>
        <v>0</v>
      </c>
      <c r="DW368" s="22">
        <f>Target_AM[[#This Row],[PROPORSI]]*VLOOKUP(Target_AM[[#This Row],[NIPNAS]],Target_CC[],COLUMN(DI$2)+9,0)</f>
        <v>0</v>
      </c>
      <c r="DX368" s="22">
        <f>Target_AM[[#This Row],[PROPORSI]]*VLOOKUP(Target_AM[[#This Row],[NIPNAS]],Target_CC[],COLUMN(DJ$2)+9,0)</f>
        <v>0</v>
      </c>
      <c r="DY368" s="22">
        <f>Target_AM[[#This Row],[PROPORSI]]*VLOOKUP(Target_AM[[#This Row],[NIPNAS]],Target_CC[],COLUMN(DK$2)+9,0)</f>
        <v>0</v>
      </c>
      <c r="DZ368" s="22">
        <f>Target_AM[[#This Row],[PROPORSI]]*VLOOKUP(Target_AM[[#This Row],[NIPNAS]],Target_CC[],COLUMN(DL$2)+9,0)</f>
        <v>0</v>
      </c>
      <c r="EA368" s="22">
        <f>Target_AM[[#This Row],[PROPORSI]]*VLOOKUP(Target_AM[[#This Row],[NIPNAS]],Target_CC[],COLUMN(DM$2)+9,0)</f>
        <v>0</v>
      </c>
    </row>
    <row r="369" spans="2:131" x14ac:dyDescent="0.3">
      <c r="B369">
        <v>980067</v>
      </c>
      <c r="C369" t="s">
        <v>1073</v>
      </c>
      <c r="D369">
        <v>1</v>
      </c>
      <c r="E369" s="8">
        <v>45658</v>
      </c>
      <c r="F369">
        <v>19575065</v>
      </c>
      <c r="G369" t="s">
        <v>712</v>
      </c>
      <c r="J369" t="s">
        <v>363</v>
      </c>
      <c r="K369" t="s">
        <v>25</v>
      </c>
      <c r="L369" t="s">
        <v>159</v>
      </c>
      <c r="M369" t="s">
        <v>29</v>
      </c>
      <c r="N369" s="23">
        <f>Target_AM[[#This Row],[PROPORSI]]*VLOOKUP(Target_AM[[#This Row],[NIPNAS]],Target_CC[],9,0)</f>
        <v>112693717.16753383</v>
      </c>
      <c r="O369" s="22">
        <f>Target_AM[[#This Row],[PROPORSI]]*VLOOKUP(Target_AM[[#This Row],[NIPNAS]],Target_CC[],COLUMN(A$2)+9,0)</f>
        <v>9105403</v>
      </c>
      <c r="P369" s="22">
        <f>Target_AM[[#This Row],[PROPORSI]]*VLOOKUP(Target_AM[[#This Row],[NIPNAS]],Target_CC[],COLUMN(B$2)+9,0)</f>
        <v>9105403</v>
      </c>
      <c r="Q369" s="22">
        <f>Target_AM[[#This Row],[PROPORSI]]*VLOOKUP(Target_AM[[#This Row],[NIPNAS]],Target_CC[],COLUMN(C$2)+9,0)</f>
        <v>8741186.879999999</v>
      </c>
      <c r="R369" s="22">
        <f>Target_AM[[#This Row],[PROPORSI]]*VLOOKUP(Target_AM[[#This Row],[NIPNAS]],Target_CC[],COLUMN(D$2)+9,0)</f>
        <v>9192814.8687999994</v>
      </c>
      <c r="S369" s="22">
        <f>Target_AM[[#This Row],[PROPORSI]]*VLOOKUP(Target_AM[[#This Row],[NIPNAS]],Target_CC[],COLUMN(E$2)+9,0)</f>
        <v>8742060.9986879993</v>
      </c>
      <c r="T369" s="22">
        <f>Target_AM[[#This Row],[PROPORSI]]*VLOOKUP(Target_AM[[#This Row],[NIPNAS]],Target_CC[],COLUMN(F$2)+9,0)</f>
        <v>8737553.4599868804</v>
      </c>
      <c r="U369" s="22">
        <f>Target_AM[[#This Row],[PROPORSI]]*VLOOKUP(Target_AM[[#This Row],[NIPNAS]],Target_CC[],COLUMN(G$2)+9,0)</f>
        <v>10558588.984599868</v>
      </c>
      <c r="V369" s="22">
        <f>Target_AM[[#This Row],[PROPORSI]]*VLOOKUP(Target_AM[[#This Row],[NIPNAS]],Target_CC[],COLUMN(H$2)+9,0)</f>
        <v>9210988.889845999</v>
      </c>
      <c r="W369" s="22">
        <f>Target_AM[[#This Row],[PROPORSI]]*VLOOKUP(Target_AM[[#This Row],[NIPNAS]],Target_CC[],COLUMN(I$2)+9,0)</f>
        <v>9652783.0388984606</v>
      </c>
      <c r="X369" s="22">
        <f>Target_AM[[#This Row],[PROPORSI]]*VLOOKUP(Target_AM[[#This Row],[NIPNAS]],Target_CC[],COLUMN(J$2)+9,0)</f>
        <v>10567741.280388983</v>
      </c>
      <c r="Y369" s="22">
        <f>Target_AM[[#This Row],[PROPORSI]]*VLOOKUP(Target_AM[[#This Row],[NIPNAS]],Target_CC[],COLUMN(K$2)+9,0)</f>
        <v>9211080.4128038902</v>
      </c>
      <c r="Z369" s="22">
        <f>Target_AM[[#This Row],[PROPORSI]]*VLOOKUP(Target_AM[[#This Row],[NIPNAS]],Target_CC[],COLUMN(L$2)+9,0)</f>
        <v>10108054.10412804</v>
      </c>
      <c r="AA369" s="22">
        <f>Target_AM[[#This Row],[PROPORSI]]*VLOOKUP(Target_AM[[#This Row],[NIPNAS]],Target_CC[],COLUMN(M$2)+9,0)</f>
        <v>112933658.91814011</v>
      </c>
      <c r="AB369" s="22">
        <f>Target_AM[[#This Row],[PROPORSI]]*VLOOKUP(Target_AM[[#This Row],[NIPNAS]],Target_CC[],COLUMN(N$2)+9,0)</f>
        <v>176952.42086590658</v>
      </c>
      <c r="AC369" s="22">
        <f>Target_AM[[#This Row],[PROPORSI]]*VLOOKUP(Target_AM[[#This Row],[NIPNAS]],Target_CC[],COLUMN(O$2)+9,0)</f>
        <v>1035167.2730171761</v>
      </c>
      <c r="AD369" s="22">
        <f>Target_AM[[#This Row],[PROPORSI]]*VLOOKUP(Target_AM[[#This Row],[NIPNAS]],Target_CC[],COLUMN(P$2)+9,0)</f>
        <v>945816.67329928745</v>
      </c>
      <c r="AE369" s="22">
        <f>Target_AM[[#This Row],[PROPORSI]]*VLOOKUP(Target_AM[[#This Row],[NIPNAS]],Target_CC[],COLUMN(Q$2)+9,0)</f>
        <v>652854.84342955844</v>
      </c>
      <c r="AF369" s="22">
        <f>Target_AM[[#This Row],[PROPORSI]]*VLOOKUP(Target_AM[[#This Row],[NIPNAS]],Target_CC[],COLUMN(R$2)+9,0)</f>
        <v>882146.90532626014</v>
      </c>
      <c r="AG369" s="22">
        <f>Target_AM[[#This Row],[PROPORSI]]*VLOOKUP(Target_AM[[#This Row],[NIPNAS]],Target_CC[],COLUMN(S$2)+9,0)</f>
        <v>1275352.110179805</v>
      </c>
      <c r="AH369" s="22">
        <f>Target_AM[[#This Row],[PROPORSI]]*VLOOKUP(Target_AM[[#This Row],[NIPNAS]],Target_CC[],COLUMN(T$2)+9,0)</f>
        <v>1500899.5587783861</v>
      </c>
      <c r="AI369" s="22">
        <f>Target_AM[[#This Row],[PROPORSI]]*VLOOKUP(Target_AM[[#This Row],[NIPNAS]],Target_CC[],COLUMN(U$2)+9,0)</f>
        <v>1658165.2199934085</v>
      </c>
      <c r="AJ369" s="22">
        <f>Target_AM[[#This Row],[PROPORSI]]*VLOOKUP(Target_AM[[#This Row],[NIPNAS]],Target_CC[],COLUMN(V$2)+9,0)</f>
        <v>1358273.5356737992</v>
      </c>
      <c r="AK369" s="22">
        <f>Target_AM[[#This Row],[PROPORSI]]*VLOOKUP(Target_AM[[#This Row],[NIPNAS]],Target_CC[],COLUMN(W$2)+9,0)</f>
        <v>1671185.3955600164</v>
      </c>
      <c r="AL369" s="22">
        <f>Target_AM[[#This Row],[PROPORSI]]*VLOOKUP(Target_AM[[#This Row],[NIPNAS]],Target_CC[],COLUMN(X$2)+9,0)</f>
        <v>2249845.1551180175</v>
      </c>
      <c r="AM369" s="22">
        <f>Target_AM[[#This Row],[PROPORSI]]*VLOOKUP(Target_AM[[#This Row],[NIPNAS]],Target_CC[],COLUMN(Y$2)+9,0)</f>
        <v>1408872.5502322656</v>
      </c>
      <c r="AN369" s="22">
        <f>Target_AM[[#This Row],[PROPORSI]]*VLOOKUP(Target_AM[[#This Row],[NIPNAS]],Target_CC[],COLUMN(Z$2)+9,0)</f>
        <v>14815531.641473889</v>
      </c>
      <c r="AO369" s="22">
        <f>Target_AM[[#This Row],[PROPORSI]]*VLOOKUP(Target_AM[[#This Row],[NIPNAS]],Target_CC[],COLUMN(AA$2)+9,0)</f>
        <v>9282355.4208659064</v>
      </c>
      <c r="AP369" s="22">
        <f>Target_AM[[#This Row],[PROPORSI]]*VLOOKUP(Target_AM[[#This Row],[NIPNAS]],Target_CC[],COLUMN(AB$2)+9,0)</f>
        <v>10140570.273017175</v>
      </c>
      <c r="AQ369" s="22">
        <f>Target_AM[[#This Row],[PROPORSI]]*VLOOKUP(Target_AM[[#This Row],[NIPNAS]],Target_CC[],COLUMN(AC$2)+9,0)</f>
        <v>9687003.5532992855</v>
      </c>
      <c r="AR369" s="22">
        <f>Target_AM[[#This Row],[PROPORSI]]*VLOOKUP(Target_AM[[#This Row],[NIPNAS]],Target_CC[],COLUMN(AD$2)+9,0)</f>
        <v>9845669.7122295573</v>
      </c>
      <c r="AS369" s="22">
        <f>Target_AM[[#This Row],[PROPORSI]]*VLOOKUP(Target_AM[[#This Row],[NIPNAS]],Target_CC[],COLUMN(AE$2)+9,0)</f>
        <v>9624207.9040142596</v>
      </c>
      <c r="AT369" s="22">
        <f>Target_AM[[#This Row],[PROPORSI]]*VLOOKUP(Target_AM[[#This Row],[NIPNAS]],Target_CC[],COLUMN(AF$2)+9,0)</f>
        <v>10012905.570166685</v>
      </c>
      <c r="AU369" s="22">
        <f>Target_AM[[#This Row],[PROPORSI]]*VLOOKUP(Target_AM[[#This Row],[NIPNAS]],Target_CC[],COLUMN(AG$2)+9,0)</f>
        <v>12059488.543378254</v>
      </c>
      <c r="AV369" s="22">
        <f>Target_AM[[#This Row],[PROPORSI]]*VLOOKUP(Target_AM[[#This Row],[NIPNAS]],Target_CC[],COLUMN(AH$2)+9,0)</f>
        <v>10869154.109839408</v>
      </c>
      <c r="AW369" s="22">
        <f>Target_AM[[#This Row],[PROPORSI]]*VLOOKUP(Target_AM[[#This Row],[NIPNAS]],Target_CC[],COLUMN(AI$2)+9,0)</f>
        <v>11011056.57457226</v>
      </c>
      <c r="AX369" s="22">
        <f>Target_AM[[#This Row],[PROPORSI]]*VLOOKUP(Target_AM[[#This Row],[NIPNAS]],Target_CC[],COLUMN(AJ$2)+9,0)</f>
        <v>12238926.675949</v>
      </c>
      <c r="AY369" s="22">
        <f>Target_AM[[#This Row],[PROPORSI]]*VLOOKUP(Target_AM[[#This Row],[NIPNAS]],Target_CC[],COLUMN(AK$2)+9,0)</f>
        <v>11460925.567921907</v>
      </c>
      <c r="AZ369" s="22">
        <f>Target_AM[[#This Row],[PROPORSI]]*VLOOKUP(Target_AM[[#This Row],[NIPNAS]],Target_CC[],COLUMN(AL$2)+9,0)</f>
        <v>11516926.654360306</v>
      </c>
      <c r="BA369" s="22">
        <f>Target_AM[[#This Row],[PROPORSI]]*VLOOKUP(Target_AM[[#This Row],[NIPNAS]],Target_CC[],COLUMN(AM$2)+9,0)</f>
        <v>127749190.55961402</v>
      </c>
      <c r="BB369" s="22">
        <f>Target_AM[[#This Row],[PROPORSI]]*VLOOKUP(Target_AM[[#This Row],[NIPNAS]],Target_CC[],COLUMN(AN$2)+9,0)</f>
        <v>792396.75529236195</v>
      </c>
      <c r="BC369" s="22">
        <f>Target_AM[[#This Row],[PROPORSI]]*VLOOKUP(Target_AM[[#This Row],[NIPNAS]],Target_CC[],COLUMN(AO$2)+9,0)</f>
        <v>6032290.547343405</v>
      </c>
      <c r="BD369" s="22">
        <f>Target_AM[[#This Row],[PROPORSI]]*VLOOKUP(Target_AM[[#This Row],[NIPNAS]],Target_CC[],COLUMN(AP$2)+9,0)</f>
        <v>1721168.2227272117</v>
      </c>
      <c r="BE369" s="22">
        <f>Target_AM[[#This Row],[PROPORSI]]*VLOOKUP(Target_AM[[#This Row],[NIPNAS]],Target_CC[],COLUMN(AQ$2)+9,0)</f>
        <v>3730263.1812121775</v>
      </c>
      <c r="BF369" s="22">
        <f>Target_AM[[#This Row],[PROPORSI]]*VLOOKUP(Target_AM[[#This Row],[NIPNAS]],Target_CC[],COLUMN(AR$2)+9,0)</f>
        <v>4356146.5649457099</v>
      </c>
      <c r="BG369" s="22">
        <f>Target_AM[[#This Row],[PROPORSI]]*VLOOKUP(Target_AM[[#This Row],[NIPNAS]],Target_CC[],COLUMN(AS$2)+9,0)</f>
        <v>4727385.5144472579</v>
      </c>
      <c r="BH369" s="22">
        <f>Target_AM[[#This Row],[PROPORSI]]*VLOOKUP(Target_AM[[#This Row],[NIPNAS]],Target_CC[],COLUMN(AT$2)+9,0)</f>
        <v>304335.51175167295</v>
      </c>
      <c r="BI369" s="22">
        <f>Target_AM[[#This Row],[PROPORSI]]*VLOOKUP(Target_AM[[#This Row],[NIPNAS]],Target_CC[],COLUMN(AU$2)+9,0)</f>
        <v>6178364.2199487239</v>
      </c>
      <c r="BJ369" s="22">
        <f>Target_AM[[#This Row],[PROPORSI]]*VLOOKUP(Target_AM[[#This Row],[NIPNAS]],Target_CC[],COLUMN(AV$2)+9,0)</f>
        <v>2219161.1340547749</v>
      </c>
      <c r="BK369" s="22">
        <f>Target_AM[[#This Row],[PROPORSI]]*VLOOKUP(Target_AM[[#This Row],[NIPNAS]],Target_CC[],COLUMN(AW$2)+9,0)</f>
        <v>6294176.2929679696</v>
      </c>
      <c r="BL369" s="22">
        <f>Target_AM[[#This Row],[PROPORSI]]*VLOOKUP(Target_AM[[#This Row],[NIPNAS]],Target_CC[],COLUMN(AX$2)+9,0)</f>
        <v>4667404.7998496499</v>
      </c>
      <c r="BM369" s="22">
        <f>Target_AM[[#This Row],[PROPORSI]]*VLOOKUP(Target_AM[[#This Row],[NIPNAS]],Target_CC[],COLUMN(AY$2)+9,0)</f>
        <v>3677144.2621599752</v>
      </c>
      <c r="BN369" s="22">
        <f>Target_AM[[#This Row],[PROPORSI]]*VLOOKUP(Target_AM[[#This Row],[NIPNAS]],Target_CC[],COLUMN(AZ$2)+9,0)</f>
        <v>44700237.006700888</v>
      </c>
      <c r="BO369" s="22">
        <f>Target_AM[[#This Row],[PROPORSI]]*VLOOKUP(Target_AM[[#This Row],[NIPNAS]],Target_CC[],COLUMN(BA$2)+9,0)</f>
        <v>9078894</v>
      </c>
      <c r="BP369" s="22">
        <f>Target_AM[[#This Row],[PROPORSI]]*VLOOKUP(Target_AM[[#This Row],[NIPNAS]],Target_CC[],COLUMN(BB$2)+9,0)</f>
        <v>8352325</v>
      </c>
      <c r="BQ369" s="22">
        <f>Target_AM[[#This Row],[PROPORSI]]*VLOOKUP(Target_AM[[#This Row],[NIPNAS]],Target_CC[],COLUMN(BC$2)+9,0)</f>
        <v>8184085</v>
      </c>
      <c r="BR369" s="22">
        <f>Target_AM[[#This Row],[PROPORSI]]*VLOOKUP(Target_AM[[#This Row],[NIPNAS]],Target_CC[],COLUMN(BD$2)+9,0)</f>
        <v>7323830</v>
      </c>
      <c r="BS369" s="22">
        <f>Target_AM[[#This Row],[PROPORSI]]*VLOOKUP(Target_AM[[#This Row],[NIPNAS]],Target_CC[],COLUMN(BE$2)+9,0)</f>
        <v>7323830</v>
      </c>
      <c r="BT369" s="22">
        <f>Target_AM[[#This Row],[PROPORSI]]*VLOOKUP(Target_AM[[#This Row],[NIPNAS]],Target_CC[],COLUMN(BF$2)+9,0)</f>
        <v>7323830</v>
      </c>
      <c r="BU369" s="22">
        <f>Target_AM[[#This Row],[PROPORSI]]*VLOOKUP(Target_AM[[#This Row],[NIPNAS]],Target_CC[],COLUMN(BG$2)+9,0)</f>
        <v>7323830</v>
      </c>
      <c r="BV369" s="22">
        <f>Target_AM[[#This Row],[PROPORSI]]*VLOOKUP(Target_AM[[#This Row],[NIPNAS]],Target_CC[],COLUMN(BH$2)+9,0)</f>
        <v>7323830</v>
      </c>
      <c r="BW369" s="22">
        <f>Target_AM[[#This Row],[PROPORSI]]*VLOOKUP(Target_AM[[#This Row],[NIPNAS]],Target_CC[],COLUMN(BI$2)+9,0)</f>
        <v>7323830</v>
      </c>
      <c r="BX369" s="22">
        <f>Target_AM[[#This Row],[PROPORSI]]*VLOOKUP(Target_AM[[#This Row],[NIPNAS]],Target_CC[],COLUMN(BJ$2)+9,0)</f>
        <v>7323830</v>
      </c>
      <c r="BY369" s="22">
        <f>Target_AM[[#This Row],[PROPORSI]]*VLOOKUP(Target_AM[[#This Row],[NIPNAS]],Target_CC[],COLUMN(BK$2)+9,0)</f>
        <v>7323830</v>
      </c>
      <c r="BZ369" s="22">
        <f>Target_AM[[#This Row],[PROPORSI]]*VLOOKUP(Target_AM[[#This Row],[NIPNAS]],Target_CC[],COLUMN(BL$2)+9,0)</f>
        <v>7323830</v>
      </c>
      <c r="CA369" s="22">
        <f>Target_AM[[#This Row],[PROPORSI]]*VLOOKUP(Target_AM[[#This Row],[NIPNAS]],Target_CC[],COLUMN(BM$2)+9,0)</f>
        <v>91529774</v>
      </c>
      <c r="CB369" s="22">
        <f>Target_AM[[#This Row],[PROPORSI]]*VLOOKUP(Target_AM[[#This Row],[NIPNAS]],Target_CC[],COLUMN(BN$2)+9,0)</f>
        <v>0</v>
      </c>
      <c r="CC369" s="22">
        <f>Target_AM[[#This Row],[PROPORSI]]*VLOOKUP(Target_AM[[#This Row],[NIPNAS]],Target_CC[],COLUMN(BO$2)+9,0)</f>
        <v>0</v>
      </c>
      <c r="CD369" s="22">
        <f>Target_AM[[#This Row],[PROPORSI]]*VLOOKUP(Target_AM[[#This Row],[NIPNAS]],Target_CC[],COLUMN(BP$2)+9,0)</f>
        <v>0</v>
      </c>
      <c r="CE369" s="22">
        <f>Target_AM[[#This Row],[PROPORSI]]*VLOOKUP(Target_AM[[#This Row],[NIPNAS]],Target_CC[],COLUMN(BQ$2)+9,0)</f>
        <v>0</v>
      </c>
      <c r="CF369" s="22">
        <f>Target_AM[[#This Row],[PROPORSI]]*VLOOKUP(Target_AM[[#This Row],[NIPNAS]],Target_CC[],COLUMN(BR$2)+9,0)</f>
        <v>0</v>
      </c>
      <c r="CG369" s="22">
        <f>Target_AM[[#This Row],[PROPORSI]]*VLOOKUP(Target_AM[[#This Row],[NIPNAS]],Target_CC[],COLUMN(BS$2)+9,0)</f>
        <v>0</v>
      </c>
      <c r="CH369" s="22">
        <f>Target_AM[[#This Row],[PROPORSI]]*VLOOKUP(Target_AM[[#This Row],[NIPNAS]],Target_CC[],COLUMN(BT$2)+9,0)</f>
        <v>0</v>
      </c>
      <c r="CI369" s="22">
        <f>Target_AM[[#This Row],[PROPORSI]]*VLOOKUP(Target_AM[[#This Row],[NIPNAS]],Target_CC[],COLUMN(BU$2)+9,0)</f>
        <v>0</v>
      </c>
      <c r="CJ369" s="22">
        <f>Target_AM[[#This Row],[PROPORSI]]*VLOOKUP(Target_AM[[#This Row],[NIPNAS]],Target_CC[],COLUMN(BV$2)+9,0)</f>
        <v>0</v>
      </c>
      <c r="CK369" s="22">
        <f>Target_AM[[#This Row],[PROPORSI]]*VLOOKUP(Target_AM[[#This Row],[NIPNAS]],Target_CC[],COLUMN(BW$2)+9,0)</f>
        <v>0</v>
      </c>
      <c r="CL369" s="22">
        <f>Target_AM[[#This Row],[PROPORSI]]*VLOOKUP(Target_AM[[#This Row],[NIPNAS]],Target_CC[],COLUMN(BX$2)+9,0)</f>
        <v>0</v>
      </c>
      <c r="CM369" s="22">
        <f>Target_AM[[#This Row],[PROPORSI]]*VLOOKUP(Target_AM[[#This Row],[NIPNAS]],Target_CC[],COLUMN(BY$2)+9,0)</f>
        <v>0</v>
      </c>
      <c r="CN369" s="22">
        <f>Target_AM[[#This Row],[PROPORSI]]*VLOOKUP(Target_AM[[#This Row],[NIPNAS]],Target_CC[],COLUMN(BZ$2)+9,0)</f>
        <v>0</v>
      </c>
      <c r="CO369" s="22">
        <f>Target_AM[[#This Row],[PROPORSI]]*VLOOKUP(Target_AM[[#This Row],[NIPNAS]],Target_CC[],COLUMN(CA$2)+9,0)</f>
        <v>8138525</v>
      </c>
      <c r="CP369" s="22">
        <f>Target_AM[[#This Row],[PROPORSI]]*VLOOKUP(Target_AM[[#This Row],[NIPNAS]],Target_CC[],COLUMN(CB$2)+9,0)</f>
        <v>7680578</v>
      </c>
      <c r="CQ369" s="22">
        <f>Target_AM[[#This Row],[PROPORSI]]*VLOOKUP(Target_AM[[#This Row],[NIPNAS]],Target_CC[],COLUMN(CC$2)+9,0)</f>
        <v>7323830</v>
      </c>
      <c r="CR369" s="22">
        <f>Target_AM[[#This Row],[PROPORSI]]*VLOOKUP(Target_AM[[#This Row],[NIPNAS]],Target_CC[],COLUMN(CD$2)+9,0)</f>
        <v>7323830</v>
      </c>
      <c r="CS369" s="22">
        <f>Target_AM[[#This Row],[PROPORSI]]*VLOOKUP(Target_AM[[#This Row],[NIPNAS]],Target_CC[],COLUMN(CE$2)+9,0)</f>
        <v>7323830</v>
      </c>
      <c r="CT369" s="22">
        <f>Target_AM[[#This Row],[PROPORSI]]*VLOOKUP(Target_AM[[#This Row],[NIPNAS]],Target_CC[],COLUMN(CF$2)+9,0)</f>
        <v>7323830</v>
      </c>
      <c r="CU369" s="22">
        <f>Target_AM[[#This Row],[PROPORSI]]*VLOOKUP(Target_AM[[#This Row],[NIPNAS]],Target_CC[],COLUMN(CG$2)+9,0)</f>
        <v>7323830</v>
      </c>
      <c r="CV369" s="22">
        <f>Target_AM[[#This Row],[PROPORSI]]*VLOOKUP(Target_AM[[#This Row],[NIPNAS]],Target_CC[],COLUMN(CH$2)+9,0)</f>
        <v>7323830</v>
      </c>
      <c r="CW369" s="22">
        <f>Target_AM[[#This Row],[PROPORSI]]*VLOOKUP(Target_AM[[#This Row],[NIPNAS]],Target_CC[],COLUMN(CI$2)+9,0)</f>
        <v>7323830</v>
      </c>
      <c r="CX369" s="22">
        <f>Target_AM[[#This Row],[PROPORSI]]*VLOOKUP(Target_AM[[#This Row],[NIPNAS]],Target_CC[],COLUMN(CJ$2)+9,0)</f>
        <v>7323830</v>
      </c>
      <c r="CY369" s="22">
        <f>Target_AM[[#This Row],[PROPORSI]]*VLOOKUP(Target_AM[[#This Row],[NIPNAS]],Target_CC[],COLUMN(CK$2)+9,0)</f>
        <v>7323830</v>
      </c>
      <c r="CZ369" s="22">
        <f>Target_AM[[#This Row],[PROPORSI]]*VLOOKUP(Target_AM[[#This Row],[NIPNAS]],Target_CC[],COLUMN(CL$2)+9,0)</f>
        <v>7323830</v>
      </c>
      <c r="DA369" s="22">
        <f>Target_AM[[#This Row],[PROPORSI]]*VLOOKUP(Target_AM[[#This Row],[NIPNAS]],Target_CC[],COLUMN(CM$2)+9,0)</f>
        <v>89057403</v>
      </c>
      <c r="DB369" s="22">
        <f>Target_AM[[#This Row],[PROPORSI]]*VLOOKUP(Target_AM[[#This Row],[NIPNAS]],Target_CC[],COLUMN(CN$2)+9,0)</f>
        <v>0</v>
      </c>
      <c r="DC369" s="22">
        <f>Target_AM[[#This Row],[PROPORSI]]*VLOOKUP(Target_AM[[#This Row],[NIPNAS]],Target_CC[],COLUMN(CO$2)+9,0)</f>
        <v>0</v>
      </c>
      <c r="DD369" s="22">
        <f>Target_AM[[#This Row],[PROPORSI]]*VLOOKUP(Target_AM[[#This Row],[NIPNAS]],Target_CC[],COLUMN(CP$2)+9,0)</f>
        <v>0</v>
      </c>
      <c r="DE369" s="22">
        <f>Target_AM[[#This Row],[PROPORSI]]*VLOOKUP(Target_AM[[#This Row],[NIPNAS]],Target_CC[],COLUMN(CQ$2)+9,0)</f>
        <v>0</v>
      </c>
      <c r="DF369" s="22">
        <f>Target_AM[[#This Row],[PROPORSI]]*VLOOKUP(Target_AM[[#This Row],[NIPNAS]],Target_CC[],COLUMN(CR$2)+9,0)</f>
        <v>0</v>
      </c>
      <c r="DG369" s="22">
        <f>Target_AM[[#This Row],[PROPORSI]]*VLOOKUP(Target_AM[[#This Row],[NIPNAS]],Target_CC[],COLUMN(CS$2)+9,0)</f>
        <v>0</v>
      </c>
      <c r="DH369" s="22">
        <f>Target_AM[[#This Row],[PROPORSI]]*VLOOKUP(Target_AM[[#This Row],[NIPNAS]],Target_CC[],COLUMN(CT$2)+9,0)</f>
        <v>0</v>
      </c>
      <c r="DI369" s="22">
        <f>Target_AM[[#This Row],[PROPORSI]]*VLOOKUP(Target_AM[[#This Row],[NIPNAS]],Target_CC[],COLUMN(CU$2)+9,0)</f>
        <v>0</v>
      </c>
      <c r="DJ369" s="22">
        <f>Target_AM[[#This Row],[PROPORSI]]*VLOOKUP(Target_AM[[#This Row],[NIPNAS]],Target_CC[],COLUMN(CV$2)+9,0)</f>
        <v>0</v>
      </c>
      <c r="DK369" s="22">
        <f>Target_AM[[#This Row],[PROPORSI]]*VLOOKUP(Target_AM[[#This Row],[NIPNAS]],Target_CC[],COLUMN(CW$2)+9,0)</f>
        <v>0</v>
      </c>
      <c r="DL369" s="22">
        <f>Target_AM[[#This Row],[PROPORSI]]*VLOOKUP(Target_AM[[#This Row],[NIPNAS]],Target_CC[],COLUMN(CX$2)+9,0)</f>
        <v>0</v>
      </c>
      <c r="DM369" s="22">
        <f>Target_AM[[#This Row],[PROPORSI]]*VLOOKUP(Target_AM[[#This Row],[NIPNAS]],Target_CC[],COLUMN(CY$2)+9,0)</f>
        <v>0</v>
      </c>
      <c r="DN369" s="22">
        <f>Target_AM[[#This Row],[PROPORSI]]*VLOOKUP(Target_AM[[#This Row],[NIPNAS]],Target_CC[],COLUMN(CZ$2)+9,0)</f>
        <v>0</v>
      </c>
      <c r="DO369" s="22">
        <f>Target_AM[[#This Row],[PROPORSI]]*VLOOKUP(Target_AM[[#This Row],[NIPNAS]],Target_CC[],COLUMN(DA$2)+9,0)</f>
        <v>0</v>
      </c>
      <c r="DP369" s="22">
        <f>Target_AM[[#This Row],[PROPORSI]]*VLOOKUP(Target_AM[[#This Row],[NIPNAS]],Target_CC[],COLUMN(DB$2)+9,0)</f>
        <v>0</v>
      </c>
      <c r="DQ369" s="22">
        <f>Target_AM[[#This Row],[PROPORSI]]*VLOOKUP(Target_AM[[#This Row],[NIPNAS]],Target_CC[],COLUMN(DC$2)+9,0)</f>
        <v>0</v>
      </c>
      <c r="DR369" s="22">
        <f>Target_AM[[#This Row],[PROPORSI]]*VLOOKUP(Target_AM[[#This Row],[NIPNAS]],Target_CC[],COLUMN(DD$2)+9,0)</f>
        <v>0</v>
      </c>
      <c r="DS369" s="22">
        <f>Target_AM[[#This Row],[PROPORSI]]*VLOOKUP(Target_AM[[#This Row],[NIPNAS]],Target_CC[],COLUMN(DE$2)+9,0)</f>
        <v>0</v>
      </c>
      <c r="DT369" s="22">
        <f>Target_AM[[#This Row],[PROPORSI]]*VLOOKUP(Target_AM[[#This Row],[NIPNAS]],Target_CC[],COLUMN(DF$2)+9,0)</f>
        <v>0</v>
      </c>
      <c r="DU369" s="22">
        <f>Target_AM[[#This Row],[PROPORSI]]*VLOOKUP(Target_AM[[#This Row],[NIPNAS]],Target_CC[],COLUMN(DG$2)+9,0)</f>
        <v>0</v>
      </c>
      <c r="DV369" s="22">
        <f>Target_AM[[#This Row],[PROPORSI]]*VLOOKUP(Target_AM[[#This Row],[NIPNAS]],Target_CC[],COLUMN(DH$2)+9,0)</f>
        <v>0</v>
      </c>
      <c r="DW369" s="22">
        <f>Target_AM[[#This Row],[PROPORSI]]*VLOOKUP(Target_AM[[#This Row],[NIPNAS]],Target_CC[],COLUMN(DI$2)+9,0)</f>
        <v>0</v>
      </c>
      <c r="DX369" s="22">
        <f>Target_AM[[#This Row],[PROPORSI]]*VLOOKUP(Target_AM[[#This Row],[NIPNAS]],Target_CC[],COLUMN(DJ$2)+9,0)</f>
        <v>0</v>
      </c>
      <c r="DY369" s="22">
        <f>Target_AM[[#This Row],[PROPORSI]]*VLOOKUP(Target_AM[[#This Row],[NIPNAS]],Target_CC[],COLUMN(DK$2)+9,0)</f>
        <v>0</v>
      </c>
      <c r="DZ369" s="22">
        <f>Target_AM[[#This Row],[PROPORSI]]*VLOOKUP(Target_AM[[#This Row],[NIPNAS]],Target_CC[],COLUMN(DL$2)+9,0)</f>
        <v>0</v>
      </c>
      <c r="EA369" s="22">
        <f>Target_AM[[#This Row],[PROPORSI]]*VLOOKUP(Target_AM[[#This Row],[NIPNAS]],Target_CC[],COLUMN(DM$2)+9,0)</f>
        <v>0</v>
      </c>
    </row>
    <row r="370" spans="2:131" x14ac:dyDescent="0.3">
      <c r="B370">
        <v>850046</v>
      </c>
      <c r="C370" t="s">
        <v>1036</v>
      </c>
      <c r="D370">
        <v>1</v>
      </c>
      <c r="E370" s="8">
        <v>45658</v>
      </c>
      <c r="F370">
        <v>19337949</v>
      </c>
      <c r="G370" t="s">
        <v>732</v>
      </c>
      <c r="J370" t="s">
        <v>296</v>
      </c>
      <c r="K370" t="s">
        <v>25</v>
      </c>
      <c r="L370" t="s">
        <v>159</v>
      </c>
      <c r="M370" t="s">
        <v>29</v>
      </c>
      <c r="N370" s="23">
        <f>Target_AM[[#This Row],[PROPORSI]]*VLOOKUP(Target_AM[[#This Row],[NIPNAS]],Target_CC[],9,0)</f>
        <v>160062215.88791654</v>
      </c>
      <c r="O370" s="22">
        <f>Target_AM[[#This Row],[PROPORSI]]*VLOOKUP(Target_AM[[#This Row],[NIPNAS]],Target_CC[],COLUMN(A$2)+9,0)</f>
        <v>12450788.140000002</v>
      </c>
      <c r="P370" s="22">
        <f>Target_AM[[#This Row],[PROPORSI]]*VLOOKUP(Target_AM[[#This Row],[NIPNAS]],Target_CC[],COLUMN(B$2)+9,0)</f>
        <v>12176120.123</v>
      </c>
      <c r="Q370" s="22">
        <f>Target_AM[[#This Row],[PROPORSI]]*VLOOKUP(Target_AM[[#This Row],[NIPNAS]],Target_CC[],COLUMN(C$2)+9,0)</f>
        <v>12216861.499999998</v>
      </c>
      <c r="R370" s="22">
        <f>Target_AM[[#This Row],[PROPORSI]]*VLOOKUP(Target_AM[[#This Row],[NIPNAS]],Target_CC[],COLUMN(D$2)+9,0)</f>
        <v>12116855.322999999</v>
      </c>
      <c r="S370" s="22">
        <f>Target_AM[[#This Row],[PROPORSI]]*VLOOKUP(Target_AM[[#This Row],[NIPNAS]],Target_CC[],COLUMN(E$2)+9,0)</f>
        <v>11905733.992000001</v>
      </c>
      <c r="T370" s="22">
        <f>Target_AM[[#This Row],[PROPORSI]]*VLOOKUP(Target_AM[[#This Row],[NIPNAS]],Target_CC[],COLUMN(F$2)+9,0)</f>
        <v>11813142.260999998</v>
      </c>
      <c r="U370" s="22">
        <f>Target_AM[[#This Row],[PROPORSI]]*VLOOKUP(Target_AM[[#This Row],[NIPNAS]],Target_CC[],COLUMN(G$2)+9,0)</f>
        <v>12150194.946</v>
      </c>
      <c r="V370" s="22">
        <f>Target_AM[[#This Row],[PROPORSI]]*VLOOKUP(Target_AM[[#This Row],[NIPNAS]],Target_CC[],COLUMN(H$2)+9,0)</f>
        <v>12357609.054</v>
      </c>
      <c r="W370" s="22">
        <f>Target_AM[[#This Row],[PROPORSI]]*VLOOKUP(Target_AM[[#This Row],[NIPNAS]],Target_CC[],COLUMN(I$2)+9,0)</f>
        <v>12302051.477</v>
      </c>
      <c r="X370" s="22">
        <f>Target_AM[[#This Row],[PROPORSI]]*VLOOKUP(Target_AM[[#This Row],[NIPNAS]],Target_CC[],COLUMN(J$2)+9,0)</f>
        <v>12316867.677000001</v>
      </c>
      <c r="Y370" s="22">
        <f>Target_AM[[#This Row],[PROPORSI]]*VLOOKUP(Target_AM[[#This Row],[NIPNAS]],Target_CC[],COLUMN(K$2)+9,0)</f>
        <v>12342792.854</v>
      </c>
      <c r="Z370" s="22">
        <f>Target_AM[[#This Row],[PROPORSI]]*VLOOKUP(Target_AM[[#This Row],[NIPNAS]],Target_CC[],COLUMN(L$2)+9,0)</f>
        <v>12246493.899999997</v>
      </c>
      <c r="AA370" s="22">
        <f>Target_AM[[#This Row],[PROPORSI]]*VLOOKUP(Target_AM[[#This Row],[NIPNAS]],Target_CC[],COLUMN(M$2)+9,0)</f>
        <v>146395511.24700001</v>
      </c>
      <c r="AB370" s="22">
        <f>Target_AM[[#This Row],[PROPORSI]]*VLOOKUP(Target_AM[[#This Row],[NIPNAS]],Target_CC[],COLUMN(N$2)+9,0)</f>
        <v>0</v>
      </c>
      <c r="AC370" s="22">
        <f>Target_AM[[#This Row],[PROPORSI]]*VLOOKUP(Target_AM[[#This Row],[NIPNAS]],Target_CC[],COLUMN(O$2)+9,0)</f>
        <v>690859.22431823774</v>
      </c>
      <c r="AD370" s="22">
        <f>Target_AM[[#This Row],[PROPORSI]]*VLOOKUP(Target_AM[[#This Row],[NIPNAS]],Target_CC[],COLUMN(P$2)+9,0)</f>
        <v>683729.23020126333</v>
      </c>
      <c r="AE370" s="22">
        <f>Target_AM[[#This Row],[PROPORSI]]*VLOOKUP(Target_AM[[#This Row],[NIPNAS]],Target_CC[],COLUMN(Q$2)+9,0)</f>
        <v>537486.86343142285</v>
      </c>
      <c r="AF370" s="22">
        <f>Target_AM[[#This Row],[PROPORSI]]*VLOOKUP(Target_AM[[#This Row],[NIPNAS]],Target_CC[],COLUMN(R$2)+9,0)</f>
        <v>586231.66372162709</v>
      </c>
      <c r="AG370" s="22">
        <f>Target_AM[[#This Row],[PROPORSI]]*VLOOKUP(Target_AM[[#This Row],[NIPNAS]],Target_CC[],COLUMN(S$2)+9,0)</f>
        <v>571553.53985494352</v>
      </c>
      <c r="AH370" s="22">
        <f>Target_AM[[#This Row],[PROPORSI]]*VLOOKUP(Target_AM[[#This Row],[NIPNAS]],Target_CC[],COLUMN(T$2)+9,0)</f>
        <v>710365.72728492401</v>
      </c>
      <c r="AI370" s="22">
        <f>Target_AM[[#This Row],[PROPORSI]]*VLOOKUP(Target_AM[[#This Row],[NIPNAS]],Target_CC[],COLUMN(U$2)+9,0)</f>
        <v>598269.13892134407</v>
      </c>
      <c r="AJ370" s="22">
        <f>Target_AM[[#This Row],[PROPORSI]]*VLOOKUP(Target_AM[[#This Row],[NIPNAS]],Target_CC[],COLUMN(V$2)+9,0)</f>
        <v>715610.41381648171</v>
      </c>
      <c r="AK370" s="22">
        <f>Target_AM[[#This Row],[PROPORSI]]*VLOOKUP(Target_AM[[#This Row],[NIPNAS]],Target_CC[],COLUMN(W$2)+9,0)</f>
        <v>720720.50871695695</v>
      </c>
      <c r="AL370" s="22">
        <f>Target_AM[[#This Row],[PROPORSI]]*VLOOKUP(Target_AM[[#This Row],[NIPNAS]],Target_CC[],COLUMN(X$2)+9,0)</f>
        <v>611960.29877694696</v>
      </c>
      <c r="AM370" s="22">
        <f>Target_AM[[#This Row],[PROPORSI]]*VLOOKUP(Target_AM[[#This Row],[NIPNAS]],Target_CC[],COLUMN(Y$2)+9,0)</f>
        <v>623089.45347582689</v>
      </c>
      <c r="AN370" s="22">
        <f>Target_AM[[#This Row],[PROPORSI]]*VLOOKUP(Target_AM[[#This Row],[NIPNAS]],Target_CC[],COLUMN(Z$2)+9,0)</f>
        <v>7049876.062519975</v>
      </c>
      <c r="AO370" s="22">
        <f>Target_AM[[#This Row],[PROPORSI]]*VLOOKUP(Target_AM[[#This Row],[NIPNAS]],Target_CC[],COLUMN(AA$2)+9,0)</f>
        <v>12450788.140000002</v>
      </c>
      <c r="AP370" s="22">
        <f>Target_AM[[#This Row],[PROPORSI]]*VLOOKUP(Target_AM[[#This Row],[NIPNAS]],Target_CC[],COLUMN(AB$2)+9,0)</f>
        <v>12866979.347318238</v>
      </c>
      <c r="AQ370" s="22">
        <f>Target_AM[[#This Row],[PROPORSI]]*VLOOKUP(Target_AM[[#This Row],[NIPNAS]],Target_CC[],COLUMN(AC$2)+9,0)</f>
        <v>12900590.730201261</v>
      </c>
      <c r="AR370" s="22">
        <f>Target_AM[[#This Row],[PROPORSI]]*VLOOKUP(Target_AM[[#This Row],[NIPNAS]],Target_CC[],COLUMN(AD$2)+9,0)</f>
        <v>12654342.186431421</v>
      </c>
      <c r="AS370" s="22">
        <f>Target_AM[[#This Row],[PROPORSI]]*VLOOKUP(Target_AM[[#This Row],[NIPNAS]],Target_CC[],COLUMN(AE$2)+9,0)</f>
        <v>12491965.655721627</v>
      </c>
      <c r="AT370" s="22">
        <f>Target_AM[[#This Row],[PROPORSI]]*VLOOKUP(Target_AM[[#This Row],[NIPNAS]],Target_CC[],COLUMN(AF$2)+9,0)</f>
        <v>12384695.800854942</v>
      </c>
      <c r="AU370" s="22">
        <f>Target_AM[[#This Row],[PROPORSI]]*VLOOKUP(Target_AM[[#This Row],[NIPNAS]],Target_CC[],COLUMN(AG$2)+9,0)</f>
        <v>12860560.673284924</v>
      </c>
      <c r="AV370" s="22">
        <f>Target_AM[[#This Row],[PROPORSI]]*VLOOKUP(Target_AM[[#This Row],[NIPNAS]],Target_CC[],COLUMN(AH$2)+9,0)</f>
        <v>12955878.192921344</v>
      </c>
      <c r="AW370" s="22">
        <f>Target_AM[[#This Row],[PROPORSI]]*VLOOKUP(Target_AM[[#This Row],[NIPNAS]],Target_CC[],COLUMN(AI$2)+9,0)</f>
        <v>13017661.890816482</v>
      </c>
      <c r="AX370" s="22">
        <f>Target_AM[[#This Row],[PROPORSI]]*VLOOKUP(Target_AM[[#This Row],[NIPNAS]],Target_CC[],COLUMN(AJ$2)+9,0)</f>
        <v>13037588.185716959</v>
      </c>
      <c r="AY370" s="22">
        <f>Target_AM[[#This Row],[PROPORSI]]*VLOOKUP(Target_AM[[#This Row],[NIPNAS]],Target_CC[],COLUMN(AK$2)+9,0)</f>
        <v>12954753.152776947</v>
      </c>
      <c r="AZ370" s="22">
        <f>Target_AM[[#This Row],[PROPORSI]]*VLOOKUP(Target_AM[[#This Row],[NIPNAS]],Target_CC[],COLUMN(AL$2)+9,0)</f>
        <v>12869583.353475824</v>
      </c>
      <c r="BA370" s="22">
        <f>Target_AM[[#This Row],[PROPORSI]]*VLOOKUP(Target_AM[[#This Row],[NIPNAS]],Target_CC[],COLUMN(AM$2)+9,0)</f>
        <v>153445387.30951995</v>
      </c>
      <c r="BB370" s="22">
        <f>Target_AM[[#This Row],[PROPORSI]]*VLOOKUP(Target_AM[[#This Row],[NIPNAS]],Target_CC[],COLUMN(AN$2)+9,0)</f>
        <v>0</v>
      </c>
      <c r="BC370" s="22">
        <f>Target_AM[[#This Row],[PROPORSI]]*VLOOKUP(Target_AM[[#This Row],[NIPNAS]],Target_CC[],COLUMN(AO$2)+9,0)</f>
        <v>0</v>
      </c>
      <c r="BD370" s="22">
        <f>Target_AM[[#This Row],[PROPORSI]]*VLOOKUP(Target_AM[[#This Row],[NIPNAS]],Target_CC[],COLUMN(AP$2)+9,0)</f>
        <v>0</v>
      </c>
      <c r="BE370" s="22">
        <f>Target_AM[[#This Row],[PROPORSI]]*VLOOKUP(Target_AM[[#This Row],[NIPNAS]],Target_CC[],COLUMN(AQ$2)+9,0)</f>
        <v>0</v>
      </c>
      <c r="BF370" s="22">
        <f>Target_AM[[#This Row],[PROPORSI]]*VLOOKUP(Target_AM[[#This Row],[NIPNAS]],Target_CC[],COLUMN(AR$2)+9,0)</f>
        <v>0</v>
      </c>
      <c r="BG370" s="22">
        <f>Target_AM[[#This Row],[PROPORSI]]*VLOOKUP(Target_AM[[#This Row],[NIPNAS]],Target_CC[],COLUMN(AS$2)+9,0)</f>
        <v>0</v>
      </c>
      <c r="BH370" s="22">
        <f>Target_AM[[#This Row],[PROPORSI]]*VLOOKUP(Target_AM[[#This Row],[NIPNAS]],Target_CC[],COLUMN(AT$2)+9,0)</f>
        <v>0</v>
      </c>
      <c r="BI370" s="22">
        <f>Target_AM[[#This Row],[PROPORSI]]*VLOOKUP(Target_AM[[#This Row],[NIPNAS]],Target_CC[],COLUMN(AU$2)+9,0)</f>
        <v>0</v>
      </c>
      <c r="BJ370" s="22">
        <f>Target_AM[[#This Row],[PROPORSI]]*VLOOKUP(Target_AM[[#This Row],[NIPNAS]],Target_CC[],COLUMN(AV$2)+9,0)</f>
        <v>0</v>
      </c>
      <c r="BK370" s="22">
        <f>Target_AM[[#This Row],[PROPORSI]]*VLOOKUP(Target_AM[[#This Row],[NIPNAS]],Target_CC[],COLUMN(AW$2)+9,0)</f>
        <v>0</v>
      </c>
      <c r="BL370" s="22">
        <f>Target_AM[[#This Row],[PROPORSI]]*VLOOKUP(Target_AM[[#This Row],[NIPNAS]],Target_CC[],COLUMN(AX$2)+9,0)</f>
        <v>0</v>
      </c>
      <c r="BM370" s="22">
        <f>Target_AM[[#This Row],[PROPORSI]]*VLOOKUP(Target_AM[[#This Row],[NIPNAS]],Target_CC[],COLUMN(AY$2)+9,0)</f>
        <v>0</v>
      </c>
      <c r="BN370" s="22">
        <f>Target_AM[[#This Row],[PROPORSI]]*VLOOKUP(Target_AM[[#This Row],[NIPNAS]],Target_CC[],COLUMN(AZ$2)+9,0)</f>
        <v>0</v>
      </c>
      <c r="BO370" s="22">
        <f>Target_AM[[#This Row],[PROPORSI]]*VLOOKUP(Target_AM[[#This Row],[NIPNAS]],Target_CC[],COLUMN(BA$2)+9,0)</f>
        <v>13735116</v>
      </c>
      <c r="BP370" s="22">
        <f>Target_AM[[#This Row],[PROPORSI]]*VLOOKUP(Target_AM[[#This Row],[NIPNAS]],Target_CC[],COLUMN(BB$2)+9,0)</f>
        <v>10441648</v>
      </c>
      <c r="BQ370" s="22">
        <f>Target_AM[[#This Row],[PROPORSI]]*VLOOKUP(Target_AM[[#This Row],[NIPNAS]],Target_CC[],COLUMN(BC$2)+9,0)</f>
        <v>10394661</v>
      </c>
      <c r="BR370" s="22">
        <f>Target_AM[[#This Row],[PROPORSI]]*VLOOKUP(Target_AM[[#This Row],[NIPNAS]],Target_CC[],COLUMN(BD$2)+9,0)</f>
        <v>11223396</v>
      </c>
      <c r="BS370" s="22">
        <f>Target_AM[[#This Row],[PROPORSI]]*VLOOKUP(Target_AM[[#This Row],[NIPNAS]],Target_CC[],COLUMN(BE$2)+9,0)</f>
        <v>11223396</v>
      </c>
      <c r="BT370" s="22">
        <f>Target_AM[[#This Row],[PROPORSI]]*VLOOKUP(Target_AM[[#This Row],[NIPNAS]],Target_CC[],COLUMN(BF$2)+9,0)</f>
        <v>11223396</v>
      </c>
      <c r="BU370" s="22">
        <f>Target_AM[[#This Row],[PROPORSI]]*VLOOKUP(Target_AM[[#This Row],[NIPNAS]],Target_CC[],COLUMN(BG$2)+9,0)</f>
        <v>11223396</v>
      </c>
      <c r="BV370" s="22">
        <f>Target_AM[[#This Row],[PROPORSI]]*VLOOKUP(Target_AM[[#This Row],[NIPNAS]],Target_CC[],COLUMN(BH$2)+9,0)</f>
        <v>11223396</v>
      </c>
      <c r="BW370" s="22">
        <f>Target_AM[[#This Row],[PROPORSI]]*VLOOKUP(Target_AM[[#This Row],[NIPNAS]],Target_CC[],COLUMN(BI$2)+9,0)</f>
        <v>11223396</v>
      </c>
      <c r="BX370" s="22">
        <f>Target_AM[[#This Row],[PROPORSI]]*VLOOKUP(Target_AM[[#This Row],[NIPNAS]],Target_CC[],COLUMN(BJ$2)+9,0)</f>
        <v>11223396</v>
      </c>
      <c r="BY370" s="22">
        <f>Target_AM[[#This Row],[PROPORSI]]*VLOOKUP(Target_AM[[#This Row],[NIPNAS]],Target_CC[],COLUMN(BK$2)+9,0)</f>
        <v>11223396</v>
      </c>
      <c r="BZ370" s="22">
        <f>Target_AM[[#This Row],[PROPORSI]]*VLOOKUP(Target_AM[[#This Row],[NIPNAS]],Target_CC[],COLUMN(BL$2)+9,0)</f>
        <v>11223396</v>
      </c>
      <c r="CA370" s="22">
        <f>Target_AM[[#This Row],[PROPORSI]]*VLOOKUP(Target_AM[[#This Row],[NIPNAS]],Target_CC[],COLUMN(BM$2)+9,0)</f>
        <v>135581989</v>
      </c>
      <c r="CB370" s="22">
        <f>Target_AM[[#This Row],[PROPORSI]]*VLOOKUP(Target_AM[[#This Row],[NIPNAS]],Target_CC[],COLUMN(BN$2)+9,0)</f>
        <v>0</v>
      </c>
      <c r="CC370" s="22">
        <f>Target_AM[[#This Row],[PROPORSI]]*VLOOKUP(Target_AM[[#This Row],[NIPNAS]],Target_CC[],COLUMN(BO$2)+9,0)</f>
        <v>0</v>
      </c>
      <c r="CD370" s="22">
        <f>Target_AM[[#This Row],[PROPORSI]]*VLOOKUP(Target_AM[[#This Row],[NIPNAS]],Target_CC[],COLUMN(BP$2)+9,0)</f>
        <v>0</v>
      </c>
      <c r="CE370" s="22">
        <f>Target_AM[[#This Row],[PROPORSI]]*VLOOKUP(Target_AM[[#This Row],[NIPNAS]],Target_CC[],COLUMN(BQ$2)+9,0)</f>
        <v>0</v>
      </c>
      <c r="CF370" s="22">
        <f>Target_AM[[#This Row],[PROPORSI]]*VLOOKUP(Target_AM[[#This Row],[NIPNAS]],Target_CC[],COLUMN(BR$2)+9,0)</f>
        <v>0</v>
      </c>
      <c r="CG370" s="22">
        <f>Target_AM[[#This Row],[PROPORSI]]*VLOOKUP(Target_AM[[#This Row],[NIPNAS]],Target_CC[],COLUMN(BS$2)+9,0)</f>
        <v>0</v>
      </c>
      <c r="CH370" s="22">
        <f>Target_AM[[#This Row],[PROPORSI]]*VLOOKUP(Target_AM[[#This Row],[NIPNAS]],Target_CC[],COLUMN(BT$2)+9,0)</f>
        <v>0</v>
      </c>
      <c r="CI370" s="22">
        <f>Target_AM[[#This Row],[PROPORSI]]*VLOOKUP(Target_AM[[#This Row],[NIPNAS]],Target_CC[],COLUMN(BU$2)+9,0)</f>
        <v>0</v>
      </c>
      <c r="CJ370" s="22">
        <f>Target_AM[[#This Row],[PROPORSI]]*VLOOKUP(Target_AM[[#This Row],[NIPNAS]],Target_CC[],COLUMN(BV$2)+9,0)</f>
        <v>0</v>
      </c>
      <c r="CK370" s="22">
        <f>Target_AM[[#This Row],[PROPORSI]]*VLOOKUP(Target_AM[[#This Row],[NIPNAS]],Target_CC[],COLUMN(BW$2)+9,0)</f>
        <v>0</v>
      </c>
      <c r="CL370" s="22">
        <f>Target_AM[[#This Row],[PROPORSI]]*VLOOKUP(Target_AM[[#This Row],[NIPNAS]],Target_CC[],COLUMN(BX$2)+9,0)</f>
        <v>0</v>
      </c>
      <c r="CM370" s="22">
        <f>Target_AM[[#This Row],[PROPORSI]]*VLOOKUP(Target_AM[[#This Row],[NIPNAS]],Target_CC[],COLUMN(BY$2)+9,0)</f>
        <v>0</v>
      </c>
      <c r="CN370" s="22">
        <f>Target_AM[[#This Row],[PROPORSI]]*VLOOKUP(Target_AM[[#This Row],[NIPNAS]],Target_CC[],COLUMN(BZ$2)+9,0)</f>
        <v>0</v>
      </c>
      <c r="CO370" s="22">
        <f>Target_AM[[#This Row],[PROPORSI]]*VLOOKUP(Target_AM[[#This Row],[NIPNAS]],Target_CC[],COLUMN(CA$2)+9,0)</f>
        <v>11356681</v>
      </c>
      <c r="CP370" s="22">
        <f>Target_AM[[#This Row],[PROPORSI]]*VLOOKUP(Target_AM[[#This Row],[NIPNAS]],Target_CC[],COLUMN(CB$2)+9,0)</f>
        <v>11212858</v>
      </c>
      <c r="CQ370" s="22">
        <f>Target_AM[[#This Row],[PROPORSI]]*VLOOKUP(Target_AM[[#This Row],[NIPNAS]],Target_CC[],COLUMN(CC$2)+9,0)</f>
        <v>11223396</v>
      </c>
      <c r="CR370" s="22">
        <f>Target_AM[[#This Row],[PROPORSI]]*VLOOKUP(Target_AM[[#This Row],[NIPNAS]],Target_CC[],COLUMN(CD$2)+9,0)</f>
        <v>11223396</v>
      </c>
      <c r="CS370" s="22">
        <f>Target_AM[[#This Row],[PROPORSI]]*VLOOKUP(Target_AM[[#This Row],[NIPNAS]],Target_CC[],COLUMN(CE$2)+9,0)</f>
        <v>11223396</v>
      </c>
      <c r="CT370" s="22">
        <f>Target_AM[[#This Row],[PROPORSI]]*VLOOKUP(Target_AM[[#This Row],[NIPNAS]],Target_CC[],COLUMN(CF$2)+9,0)</f>
        <v>11223396</v>
      </c>
      <c r="CU370" s="22">
        <f>Target_AM[[#This Row],[PROPORSI]]*VLOOKUP(Target_AM[[#This Row],[NIPNAS]],Target_CC[],COLUMN(CG$2)+9,0)</f>
        <v>11223396</v>
      </c>
      <c r="CV370" s="22">
        <f>Target_AM[[#This Row],[PROPORSI]]*VLOOKUP(Target_AM[[#This Row],[NIPNAS]],Target_CC[],COLUMN(CH$2)+9,0)</f>
        <v>11223396</v>
      </c>
      <c r="CW370" s="22">
        <f>Target_AM[[#This Row],[PROPORSI]]*VLOOKUP(Target_AM[[#This Row],[NIPNAS]],Target_CC[],COLUMN(CI$2)+9,0)</f>
        <v>11223396</v>
      </c>
      <c r="CX370" s="22">
        <f>Target_AM[[#This Row],[PROPORSI]]*VLOOKUP(Target_AM[[#This Row],[NIPNAS]],Target_CC[],COLUMN(CJ$2)+9,0)</f>
        <v>11223396</v>
      </c>
      <c r="CY370" s="22">
        <f>Target_AM[[#This Row],[PROPORSI]]*VLOOKUP(Target_AM[[#This Row],[NIPNAS]],Target_CC[],COLUMN(CK$2)+9,0)</f>
        <v>11223396</v>
      </c>
      <c r="CZ370" s="22">
        <f>Target_AM[[#This Row],[PROPORSI]]*VLOOKUP(Target_AM[[#This Row],[NIPNAS]],Target_CC[],COLUMN(CL$2)+9,0)</f>
        <v>11223396</v>
      </c>
      <c r="DA370" s="22">
        <f>Target_AM[[#This Row],[PROPORSI]]*VLOOKUP(Target_AM[[#This Row],[NIPNAS]],Target_CC[],COLUMN(CM$2)+9,0)</f>
        <v>134803499</v>
      </c>
      <c r="DB370" s="22">
        <f>Target_AM[[#This Row],[PROPORSI]]*VLOOKUP(Target_AM[[#This Row],[NIPNAS]],Target_CC[],COLUMN(CN$2)+9,0)</f>
        <v>0</v>
      </c>
      <c r="DC370" s="22">
        <f>Target_AM[[#This Row],[PROPORSI]]*VLOOKUP(Target_AM[[#This Row],[NIPNAS]],Target_CC[],COLUMN(CO$2)+9,0)</f>
        <v>0</v>
      </c>
      <c r="DD370" s="22">
        <f>Target_AM[[#This Row],[PROPORSI]]*VLOOKUP(Target_AM[[#This Row],[NIPNAS]],Target_CC[],COLUMN(CP$2)+9,0)</f>
        <v>0</v>
      </c>
      <c r="DE370" s="22">
        <f>Target_AM[[#This Row],[PROPORSI]]*VLOOKUP(Target_AM[[#This Row],[NIPNAS]],Target_CC[],COLUMN(CQ$2)+9,0)</f>
        <v>0</v>
      </c>
      <c r="DF370" s="22">
        <f>Target_AM[[#This Row],[PROPORSI]]*VLOOKUP(Target_AM[[#This Row],[NIPNAS]],Target_CC[],COLUMN(CR$2)+9,0)</f>
        <v>0</v>
      </c>
      <c r="DG370" s="22">
        <f>Target_AM[[#This Row],[PROPORSI]]*VLOOKUP(Target_AM[[#This Row],[NIPNAS]],Target_CC[],COLUMN(CS$2)+9,0)</f>
        <v>0</v>
      </c>
      <c r="DH370" s="22">
        <f>Target_AM[[#This Row],[PROPORSI]]*VLOOKUP(Target_AM[[#This Row],[NIPNAS]],Target_CC[],COLUMN(CT$2)+9,0)</f>
        <v>0</v>
      </c>
      <c r="DI370" s="22">
        <f>Target_AM[[#This Row],[PROPORSI]]*VLOOKUP(Target_AM[[#This Row],[NIPNAS]],Target_CC[],COLUMN(CU$2)+9,0)</f>
        <v>0</v>
      </c>
      <c r="DJ370" s="22">
        <f>Target_AM[[#This Row],[PROPORSI]]*VLOOKUP(Target_AM[[#This Row],[NIPNAS]],Target_CC[],COLUMN(CV$2)+9,0)</f>
        <v>0</v>
      </c>
      <c r="DK370" s="22">
        <f>Target_AM[[#This Row],[PROPORSI]]*VLOOKUP(Target_AM[[#This Row],[NIPNAS]],Target_CC[],COLUMN(CW$2)+9,0)</f>
        <v>0</v>
      </c>
      <c r="DL370" s="22">
        <f>Target_AM[[#This Row],[PROPORSI]]*VLOOKUP(Target_AM[[#This Row],[NIPNAS]],Target_CC[],COLUMN(CX$2)+9,0)</f>
        <v>0</v>
      </c>
      <c r="DM370" s="22">
        <f>Target_AM[[#This Row],[PROPORSI]]*VLOOKUP(Target_AM[[#This Row],[NIPNAS]],Target_CC[],COLUMN(CY$2)+9,0)</f>
        <v>0</v>
      </c>
      <c r="DN370" s="22">
        <f>Target_AM[[#This Row],[PROPORSI]]*VLOOKUP(Target_AM[[#This Row],[NIPNAS]],Target_CC[],COLUMN(CZ$2)+9,0)</f>
        <v>0</v>
      </c>
      <c r="DO370" s="22">
        <f>Target_AM[[#This Row],[PROPORSI]]*VLOOKUP(Target_AM[[#This Row],[NIPNAS]],Target_CC[],COLUMN(DA$2)+9,0)</f>
        <v>0</v>
      </c>
      <c r="DP370" s="22">
        <f>Target_AM[[#This Row],[PROPORSI]]*VLOOKUP(Target_AM[[#This Row],[NIPNAS]],Target_CC[],COLUMN(DB$2)+9,0)</f>
        <v>0</v>
      </c>
      <c r="DQ370" s="22">
        <f>Target_AM[[#This Row],[PROPORSI]]*VLOOKUP(Target_AM[[#This Row],[NIPNAS]],Target_CC[],COLUMN(DC$2)+9,0)</f>
        <v>0</v>
      </c>
      <c r="DR370" s="22">
        <f>Target_AM[[#This Row],[PROPORSI]]*VLOOKUP(Target_AM[[#This Row],[NIPNAS]],Target_CC[],COLUMN(DD$2)+9,0)</f>
        <v>0</v>
      </c>
      <c r="DS370" s="22">
        <f>Target_AM[[#This Row],[PROPORSI]]*VLOOKUP(Target_AM[[#This Row],[NIPNAS]],Target_CC[],COLUMN(DE$2)+9,0)</f>
        <v>0</v>
      </c>
      <c r="DT370" s="22">
        <f>Target_AM[[#This Row],[PROPORSI]]*VLOOKUP(Target_AM[[#This Row],[NIPNAS]],Target_CC[],COLUMN(DF$2)+9,0)</f>
        <v>0</v>
      </c>
      <c r="DU370" s="22">
        <f>Target_AM[[#This Row],[PROPORSI]]*VLOOKUP(Target_AM[[#This Row],[NIPNAS]],Target_CC[],COLUMN(DG$2)+9,0)</f>
        <v>0</v>
      </c>
      <c r="DV370" s="22">
        <f>Target_AM[[#This Row],[PROPORSI]]*VLOOKUP(Target_AM[[#This Row],[NIPNAS]],Target_CC[],COLUMN(DH$2)+9,0)</f>
        <v>0</v>
      </c>
      <c r="DW370" s="22">
        <f>Target_AM[[#This Row],[PROPORSI]]*VLOOKUP(Target_AM[[#This Row],[NIPNAS]],Target_CC[],COLUMN(DI$2)+9,0)</f>
        <v>0</v>
      </c>
      <c r="DX370" s="22">
        <f>Target_AM[[#This Row],[PROPORSI]]*VLOOKUP(Target_AM[[#This Row],[NIPNAS]],Target_CC[],COLUMN(DJ$2)+9,0)</f>
        <v>0</v>
      </c>
      <c r="DY370" s="22">
        <f>Target_AM[[#This Row],[PROPORSI]]*VLOOKUP(Target_AM[[#This Row],[NIPNAS]],Target_CC[],COLUMN(DK$2)+9,0)</f>
        <v>0</v>
      </c>
      <c r="DZ370" s="22">
        <f>Target_AM[[#This Row],[PROPORSI]]*VLOOKUP(Target_AM[[#This Row],[NIPNAS]],Target_CC[],COLUMN(DL$2)+9,0)</f>
        <v>0</v>
      </c>
      <c r="EA370" s="22">
        <f>Target_AM[[#This Row],[PROPORSI]]*VLOOKUP(Target_AM[[#This Row],[NIPNAS]],Target_CC[],COLUMN(DM$2)+9,0)</f>
        <v>0</v>
      </c>
    </row>
    <row r="371" spans="2:131" x14ac:dyDescent="0.3">
      <c r="B371">
        <v>910017</v>
      </c>
      <c r="C371" t="s">
        <v>1049</v>
      </c>
      <c r="D371">
        <v>1</v>
      </c>
      <c r="E371" s="8">
        <v>45658</v>
      </c>
      <c r="F371">
        <v>19653617</v>
      </c>
      <c r="G371" t="s">
        <v>722</v>
      </c>
      <c r="J371" t="s">
        <v>300</v>
      </c>
      <c r="K371" t="s">
        <v>25</v>
      </c>
      <c r="L371" t="s">
        <v>159</v>
      </c>
      <c r="M371" t="s">
        <v>29</v>
      </c>
      <c r="N371" s="23">
        <f>Target_AM[[#This Row],[PROPORSI]]*VLOOKUP(Target_AM[[#This Row],[NIPNAS]],Target_CC[],9,0)</f>
        <v>62330675.887916535</v>
      </c>
      <c r="O371" s="22">
        <f>Target_AM[[#This Row],[PROPORSI]]*VLOOKUP(Target_AM[[#This Row],[NIPNAS]],Target_CC[],COLUMN(A$2)+9,0)</f>
        <v>8338901.7961354153</v>
      </c>
      <c r="P371" s="22">
        <f>Target_AM[[#This Row],[PROPORSI]]*VLOOKUP(Target_AM[[#This Row],[NIPNAS]],Target_CC[],COLUMN(B$2)+9,0)</f>
        <v>8484543.4191536531</v>
      </c>
      <c r="Q371" s="22">
        <f>Target_AM[[#This Row],[PROPORSI]]*VLOOKUP(Target_AM[[#This Row],[NIPNAS]],Target_CC[],COLUMN(C$2)+9,0)</f>
        <v>9071033.3029192332</v>
      </c>
      <c r="R371" s="22">
        <f>Target_AM[[#This Row],[PROPORSI]]*VLOOKUP(Target_AM[[#This Row],[NIPNAS]],Target_CC[],COLUMN(D$2)+9,0)</f>
        <v>8523605.2230664548</v>
      </c>
      <c r="S371" s="22">
        <f>Target_AM[[#This Row],[PROPORSI]]*VLOOKUP(Target_AM[[#This Row],[NIPNAS]],Target_CC[],COLUMN(E$2)+9,0)</f>
        <v>8955628.5743901916</v>
      </c>
      <c r="T371" s="22">
        <f>Target_AM[[#This Row],[PROPORSI]]*VLOOKUP(Target_AM[[#This Row],[NIPNAS]],Target_CC[],COLUMN(F$2)+9,0)</f>
        <v>8836159.4743488878</v>
      </c>
      <c r="U371" s="22">
        <f>Target_AM[[#This Row],[PROPORSI]]*VLOOKUP(Target_AM[[#This Row],[NIPNAS]],Target_CC[],COLUMN(G$2)+9,0)</f>
        <v>9258853.3056784142</v>
      </c>
      <c r="V371" s="22">
        <f>Target_AM[[#This Row],[PROPORSI]]*VLOOKUP(Target_AM[[#This Row],[NIPNAS]],Target_CC[],COLUMN(H$2)+9,0)</f>
        <v>9351135.3400229421</v>
      </c>
      <c r="W371" s="22">
        <f>Target_AM[[#This Row],[PROPORSI]]*VLOOKUP(Target_AM[[#This Row],[NIPNAS]],Target_CC[],COLUMN(I$2)+9,0)</f>
        <v>9231441.0457745176</v>
      </c>
      <c r="X371" s="22">
        <f>Target_AM[[#This Row],[PROPORSI]]*VLOOKUP(Target_AM[[#This Row],[NIPNAS]],Target_CC[],COLUMN(J$2)+9,0)</f>
        <v>9417163.1548795234</v>
      </c>
      <c r="Y371" s="22">
        <f>Target_AM[[#This Row],[PROPORSI]]*VLOOKUP(Target_AM[[#This Row],[NIPNAS]],Target_CC[],COLUMN(K$2)+9,0)</f>
        <v>9348452.8314670194</v>
      </c>
      <c r="Z371" s="22">
        <f>Target_AM[[#This Row],[PROPORSI]]*VLOOKUP(Target_AM[[#This Row],[NIPNAS]],Target_CC[],COLUMN(L$2)+9,0)</f>
        <v>8820441.4821637496</v>
      </c>
      <c r="AA371" s="22">
        <f>Target_AM[[#This Row],[PROPORSI]]*VLOOKUP(Target_AM[[#This Row],[NIPNAS]],Target_CC[],COLUMN(M$2)+9,0)</f>
        <v>107637358.94999999</v>
      </c>
      <c r="AB371" s="22">
        <f>Target_AM[[#This Row],[PROPORSI]]*VLOOKUP(Target_AM[[#This Row],[NIPNAS]],Target_CC[],COLUMN(N$2)+9,0)</f>
        <v>1369474.8319433087</v>
      </c>
      <c r="AC371" s="22">
        <f>Target_AM[[#This Row],[PROPORSI]]*VLOOKUP(Target_AM[[#This Row],[NIPNAS]],Target_CC[],COLUMN(O$2)+9,0)</f>
        <v>1393393.1538138555</v>
      </c>
      <c r="AD371" s="22">
        <f>Target_AM[[#This Row],[PROPORSI]]*VLOOKUP(Target_AM[[#This Row],[NIPNAS]],Target_CC[],COLUMN(P$2)+9,0)</f>
        <v>1489710.7690876736</v>
      </c>
      <c r="AE371" s="22">
        <f>Target_AM[[#This Row],[PROPORSI]]*VLOOKUP(Target_AM[[#This Row],[NIPNAS]],Target_CC[],COLUMN(Q$2)+9,0)</f>
        <v>1399808.1660848572</v>
      </c>
      <c r="AF371" s="22">
        <f>Target_AM[[#This Row],[PROPORSI]]*VLOOKUP(Target_AM[[#This Row],[NIPNAS]],Target_CC[],COLUMN(R$2)+9,0)</f>
        <v>1470758.1689645951</v>
      </c>
      <c r="AG371" s="22">
        <f>Target_AM[[#This Row],[PROPORSI]]*VLOOKUP(Target_AM[[#This Row],[NIPNAS]],Target_CC[],COLUMN(S$2)+9,0)</f>
        <v>1451138.0883231242</v>
      </c>
      <c r="AH371" s="22">
        <f>Target_AM[[#This Row],[PROPORSI]]*VLOOKUP(Target_AM[[#This Row],[NIPNAS]],Target_CC[],COLUMN(T$2)+9,0)</f>
        <v>1520555.9298777222</v>
      </c>
      <c r="AI371" s="22">
        <f>Target_AM[[#This Row],[PROPORSI]]*VLOOKUP(Target_AM[[#This Row],[NIPNAS]],Target_CC[],COLUMN(U$2)+9,0)</f>
        <v>1535711.1537387255</v>
      </c>
      <c r="AJ371" s="22">
        <f>Target_AM[[#This Row],[PROPORSI]]*VLOOKUP(Target_AM[[#This Row],[NIPNAS]],Target_CC[],COLUMN(V$2)+9,0)</f>
        <v>1516054.0900740118</v>
      </c>
      <c r="AK371" s="22">
        <f>Target_AM[[#This Row],[PROPORSI]]*VLOOKUP(Target_AM[[#This Row],[NIPNAS]],Target_CC[],COLUMN(W$2)+9,0)</f>
        <v>1546554.7195780796</v>
      </c>
      <c r="AL371" s="22">
        <f>Target_AM[[#This Row],[PROPORSI]]*VLOOKUP(Target_AM[[#This Row],[NIPNAS]],Target_CC[],COLUMN(X$2)+9,0)</f>
        <v>1535270.6127605943</v>
      </c>
      <c r="AM371" s="22">
        <f>Target_AM[[#This Row],[PROPORSI]]*VLOOKUP(Target_AM[[#This Row],[NIPNAS]],Target_CC[],COLUMN(Y$2)+9,0)</f>
        <v>1448556.7658381658</v>
      </c>
      <c r="AN371" s="22">
        <f>Target_AM[[#This Row],[PROPORSI]]*VLOOKUP(Target_AM[[#This Row],[NIPNAS]],Target_CC[],COLUMN(Z$2)+9,0)</f>
        <v>17676986.450084712</v>
      </c>
      <c r="AO371" s="22">
        <f>Target_AM[[#This Row],[PROPORSI]]*VLOOKUP(Target_AM[[#This Row],[NIPNAS]],Target_CC[],COLUMN(AA$2)+9,0)</f>
        <v>9708376.6280787233</v>
      </c>
      <c r="AP371" s="22">
        <f>Target_AM[[#This Row],[PROPORSI]]*VLOOKUP(Target_AM[[#This Row],[NIPNAS]],Target_CC[],COLUMN(AB$2)+9,0)</f>
        <v>9877936.5729675088</v>
      </c>
      <c r="AQ371" s="22">
        <f>Target_AM[[#This Row],[PROPORSI]]*VLOOKUP(Target_AM[[#This Row],[NIPNAS]],Target_CC[],COLUMN(AC$2)+9,0)</f>
        <v>10560744.072006907</v>
      </c>
      <c r="AR371" s="22">
        <f>Target_AM[[#This Row],[PROPORSI]]*VLOOKUP(Target_AM[[#This Row],[NIPNAS]],Target_CC[],COLUMN(AD$2)+9,0)</f>
        <v>9923413.3891513124</v>
      </c>
      <c r="AS371" s="22">
        <f>Target_AM[[#This Row],[PROPORSI]]*VLOOKUP(Target_AM[[#This Row],[NIPNAS]],Target_CC[],COLUMN(AE$2)+9,0)</f>
        <v>10426386.743354786</v>
      </c>
      <c r="AT371" s="22">
        <f>Target_AM[[#This Row],[PROPORSI]]*VLOOKUP(Target_AM[[#This Row],[NIPNAS]],Target_CC[],COLUMN(AF$2)+9,0)</f>
        <v>10287297.562672012</v>
      </c>
      <c r="AU371" s="22">
        <f>Target_AM[[#This Row],[PROPORSI]]*VLOOKUP(Target_AM[[#This Row],[NIPNAS]],Target_CC[],COLUMN(AG$2)+9,0)</f>
        <v>10779409.235556137</v>
      </c>
      <c r="AV371" s="22">
        <f>Target_AM[[#This Row],[PROPORSI]]*VLOOKUP(Target_AM[[#This Row],[NIPNAS]],Target_CC[],COLUMN(AH$2)+9,0)</f>
        <v>10886846.493761668</v>
      </c>
      <c r="AW371" s="22">
        <f>Target_AM[[#This Row],[PROPORSI]]*VLOOKUP(Target_AM[[#This Row],[NIPNAS]],Target_CC[],COLUMN(AI$2)+9,0)</f>
        <v>10747495.13584853</v>
      </c>
      <c r="AX371" s="22">
        <f>Target_AM[[#This Row],[PROPORSI]]*VLOOKUP(Target_AM[[#This Row],[NIPNAS]],Target_CC[],COLUMN(AJ$2)+9,0)</f>
        <v>10963717.874457603</v>
      </c>
      <c r="AY371" s="22">
        <f>Target_AM[[#This Row],[PROPORSI]]*VLOOKUP(Target_AM[[#This Row],[NIPNAS]],Target_CC[],COLUMN(AK$2)+9,0)</f>
        <v>10883723.444227614</v>
      </c>
      <c r="AZ371" s="22">
        <f>Target_AM[[#This Row],[PROPORSI]]*VLOOKUP(Target_AM[[#This Row],[NIPNAS]],Target_CC[],COLUMN(AL$2)+9,0)</f>
        <v>10268998.248001914</v>
      </c>
      <c r="BA371" s="22">
        <f>Target_AM[[#This Row],[PROPORSI]]*VLOOKUP(Target_AM[[#This Row],[NIPNAS]],Target_CC[],COLUMN(AM$2)+9,0)</f>
        <v>125314345.40008472</v>
      </c>
      <c r="BB371" s="22">
        <f>Target_AM[[#This Row],[PROPORSI]]*VLOOKUP(Target_AM[[#This Row],[NIPNAS]],Target_CC[],COLUMN(AN$2)+9,0)</f>
        <v>9777398.6261947434</v>
      </c>
      <c r="BC371" s="22">
        <f>Target_AM[[#This Row],[PROPORSI]]*VLOOKUP(Target_AM[[#This Row],[NIPNAS]],Target_CC[],COLUMN(AO$2)+9,0)</f>
        <v>10174119.323391797</v>
      </c>
      <c r="BD371" s="22">
        <f>Target_AM[[#This Row],[PROPORSI]]*VLOOKUP(Target_AM[[#This Row],[NIPNAS]],Target_CC[],COLUMN(AP$2)+9,0)</f>
        <v>10289034.949330807</v>
      </c>
      <c r="BE371" s="22">
        <f>Target_AM[[#This Row],[PROPORSI]]*VLOOKUP(Target_AM[[#This Row],[NIPNAS]],Target_CC[],COLUMN(AQ$2)+9,0)</f>
        <v>9974899.4857750032</v>
      </c>
      <c r="BF371" s="22">
        <f>Target_AM[[#This Row],[PROPORSI]]*VLOOKUP(Target_AM[[#This Row],[NIPNAS]],Target_CC[],COLUMN(AR$2)+9,0)</f>
        <v>10488359.543305274</v>
      </c>
      <c r="BG371" s="22">
        <f>Target_AM[[#This Row],[PROPORSI]]*VLOOKUP(Target_AM[[#This Row],[NIPNAS]],Target_CC[],COLUMN(AS$2)+9,0)</f>
        <v>10423112.784169191</v>
      </c>
      <c r="BH371" s="22">
        <f>Target_AM[[#This Row],[PROPORSI]]*VLOOKUP(Target_AM[[#This Row],[NIPNAS]],Target_CC[],COLUMN(AT$2)+9,0)</f>
        <v>10763615.883973477</v>
      </c>
      <c r="BI371" s="22">
        <f>Target_AM[[#This Row],[PROPORSI]]*VLOOKUP(Target_AM[[#This Row],[NIPNAS]],Target_CC[],COLUMN(AU$2)+9,0)</f>
        <v>10914935.252995767</v>
      </c>
      <c r="BJ371" s="22">
        <f>Target_AM[[#This Row],[PROPORSI]]*VLOOKUP(Target_AM[[#This Row],[NIPNAS]],Target_CC[],COLUMN(AV$2)+9,0)</f>
        <v>10745262.120155828</v>
      </c>
      <c r="BK371" s="22">
        <f>Target_AM[[#This Row],[PROPORSI]]*VLOOKUP(Target_AM[[#This Row],[NIPNAS]],Target_CC[],COLUMN(AW$2)+9,0)</f>
        <v>10927933.782276139</v>
      </c>
      <c r="BL371" s="22">
        <f>Target_AM[[#This Row],[PROPORSI]]*VLOOKUP(Target_AM[[#This Row],[NIPNAS]],Target_CC[],COLUMN(AX$2)+9,0)</f>
        <v>11129392.525234064</v>
      </c>
      <c r="BM371" s="22">
        <f>Target_AM[[#This Row],[PROPORSI]]*VLOOKUP(Target_AM[[#This Row],[NIPNAS]],Target_CC[],COLUMN(AY$2)+9,0)</f>
        <v>10851023.298882473</v>
      </c>
      <c r="BN371" s="22">
        <f>Target_AM[[#This Row],[PROPORSI]]*VLOOKUP(Target_AM[[#This Row],[NIPNAS]],Target_CC[],COLUMN(AZ$2)+9,0)</f>
        <v>126459087.57568455</v>
      </c>
      <c r="BO371" s="22">
        <f>Target_AM[[#This Row],[PROPORSI]]*VLOOKUP(Target_AM[[#This Row],[NIPNAS]],Target_CC[],COLUMN(BA$2)+9,0)</f>
        <v>8495135</v>
      </c>
      <c r="BP371" s="22">
        <f>Target_AM[[#This Row],[PROPORSI]]*VLOOKUP(Target_AM[[#This Row],[NIPNAS]],Target_CC[],COLUMN(BB$2)+9,0)</f>
        <v>8497254</v>
      </c>
      <c r="BQ371" s="22">
        <f>Target_AM[[#This Row],[PROPORSI]]*VLOOKUP(Target_AM[[#This Row],[NIPNAS]],Target_CC[],COLUMN(BC$2)+9,0)</f>
        <v>8556965</v>
      </c>
      <c r="BR371" s="22">
        <f>Target_AM[[#This Row],[PROPORSI]]*VLOOKUP(Target_AM[[#This Row],[NIPNAS]],Target_CC[],COLUMN(BD$2)+9,0)</f>
        <v>9176240</v>
      </c>
      <c r="BS371" s="22">
        <f>Target_AM[[#This Row],[PROPORSI]]*VLOOKUP(Target_AM[[#This Row],[NIPNAS]],Target_CC[],COLUMN(BE$2)+9,0)</f>
        <v>9176240</v>
      </c>
      <c r="BT371" s="22">
        <f>Target_AM[[#This Row],[PROPORSI]]*VLOOKUP(Target_AM[[#This Row],[NIPNAS]],Target_CC[],COLUMN(BF$2)+9,0)</f>
        <v>9176240</v>
      </c>
      <c r="BU371" s="22">
        <f>Target_AM[[#This Row],[PROPORSI]]*VLOOKUP(Target_AM[[#This Row],[NIPNAS]],Target_CC[],COLUMN(BG$2)+9,0)</f>
        <v>9176240</v>
      </c>
      <c r="BV371" s="22">
        <f>Target_AM[[#This Row],[PROPORSI]]*VLOOKUP(Target_AM[[#This Row],[NIPNAS]],Target_CC[],COLUMN(BH$2)+9,0)</f>
        <v>9176240</v>
      </c>
      <c r="BW371" s="22">
        <f>Target_AM[[#This Row],[PROPORSI]]*VLOOKUP(Target_AM[[#This Row],[NIPNAS]],Target_CC[],COLUMN(BI$2)+9,0)</f>
        <v>9176240</v>
      </c>
      <c r="BX371" s="22">
        <f>Target_AM[[#This Row],[PROPORSI]]*VLOOKUP(Target_AM[[#This Row],[NIPNAS]],Target_CC[],COLUMN(BJ$2)+9,0)</f>
        <v>9176240</v>
      </c>
      <c r="BY371" s="22">
        <f>Target_AM[[#This Row],[PROPORSI]]*VLOOKUP(Target_AM[[#This Row],[NIPNAS]],Target_CC[],COLUMN(BK$2)+9,0)</f>
        <v>9176240</v>
      </c>
      <c r="BZ371" s="22">
        <f>Target_AM[[#This Row],[PROPORSI]]*VLOOKUP(Target_AM[[#This Row],[NIPNAS]],Target_CC[],COLUMN(BL$2)+9,0)</f>
        <v>9176240</v>
      </c>
      <c r="CA371" s="22">
        <f>Target_AM[[#This Row],[PROPORSI]]*VLOOKUP(Target_AM[[#This Row],[NIPNAS]],Target_CC[],COLUMN(BM$2)+9,0)</f>
        <v>108135514</v>
      </c>
      <c r="CB371" s="22">
        <f>Target_AM[[#This Row],[PROPORSI]]*VLOOKUP(Target_AM[[#This Row],[NIPNAS]],Target_CC[],COLUMN(BN$2)+9,0)</f>
        <v>0</v>
      </c>
      <c r="CC371" s="22">
        <f>Target_AM[[#This Row],[PROPORSI]]*VLOOKUP(Target_AM[[#This Row],[NIPNAS]],Target_CC[],COLUMN(BO$2)+9,0)</f>
        <v>0</v>
      </c>
      <c r="CD371" s="22">
        <f>Target_AM[[#This Row],[PROPORSI]]*VLOOKUP(Target_AM[[#This Row],[NIPNAS]],Target_CC[],COLUMN(BP$2)+9,0)</f>
        <v>0</v>
      </c>
      <c r="CE371" s="22">
        <f>Target_AM[[#This Row],[PROPORSI]]*VLOOKUP(Target_AM[[#This Row],[NIPNAS]],Target_CC[],COLUMN(BQ$2)+9,0)</f>
        <v>0</v>
      </c>
      <c r="CF371" s="22">
        <f>Target_AM[[#This Row],[PROPORSI]]*VLOOKUP(Target_AM[[#This Row],[NIPNAS]],Target_CC[],COLUMN(BR$2)+9,0)</f>
        <v>0</v>
      </c>
      <c r="CG371" s="22">
        <f>Target_AM[[#This Row],[PROPORSI]]*VLOOKUP(Target_AM[[#This Row],[NIPNAS]],Target_CC[],COLUMN(BS$2)+9,0)</f>
        <v>0</v>
      </c>
      <c r="CH371" s="22">
        <f>Target_AM[[#This Row],[PROPORSI]]*VLOOKUP(Target_AM[[#This Row],[NIPNAS]],Target_CC[],COLUMN(BT$2)+9,0)</f>
        <v>0</v>
      </c>
      <c r="CI371" s="22">
        <f>Target_AM[[#This Row],[PROPORSI]]*VLOOKUP(Target_AM[[#This Row],[NIPNAS]],Target_CC[],COLUMN(BU$2)+9,0)</f>
        <v>0</v>
      </c>
      <c r="CJ371" s="22">
        <f>Target_AM[[#This Row],[PROPORSI]]*VLOOKUP(Target_AM[[#This Row],[NIPNAS]],Target_CC[],COLUMN(BV$2)+9,0)</f>
        <v>0</v>
      </c>
      <c r="CK371" s="22">
        <f>Target_AM[[#This Row],[PROPORSI]]*VLOOKUP(Target_AM[[#This Row],[NIPNAS]],Target_CC[],COLUMN(BW$2)+9,0)</f>
        <v>0</v>
      </c>
      <c r="CL371" s="22">
        <f>Target_AM[[#This Row],[PROPORSI]]*VLOOKUP(Target_AM[[#This Row],[NIPNAS]],Target_CC[],COLUMN(BX$2)+9,0)</f>
        <v>0</v>
      </c>
      <c r="CM371" s="22">
        <f>Target_AM[[#This Row],[PROPORSI]]*VLOOKUP(Target_AM[[#This Row],[NIPNAS]],Target_CC[],COLUMN(BY$2)+9,0)</f>
        <v>0</v>
      </c>
      <c r="CN371" s="22">
        <f>Target_AM[[#This Row],[PROPORSI]]*VLOOKUP(Target_AM[[#This Row],[NIPNAS]],Target_CC[],COLUMN(BZ$2)+9,0)</f>
        <v>0</v>
      </c>
      <c r="CO371" s="22">
        <f>Target_AM[[#This Row],[PROPORSI]]*VLOOKUP(Target_AM[[#This Row],[NIPNAS]],Target_CC[],COLUMN(CA$2)+9,0)</f>
        <v>9176524</v>
      </c>
      <c r="CP371" s="22">
        <f>Target_AM[[#This Row],[PROPORSI]]*VLOOKUP(Target_AM[[#This Row],[NIPNAS]],Target_CC[],COLUMN(CB$2)+9,0)</f>
        <v>9177950</v>
      </c>
      <c r="CQ371" s="22">
        <f>Target_AM[[#This Row],[PROPORSI]]*VLOOKUP(Target_AM[[#This Row],[NIPNAS]],Target_CC[],COLUMN(CC$2)+9,0)</f>
        <v>9176240</v>
      </c>
      <c r="CR371" s="22">
        <f>Target_AM[[#This Row],[PROPORSI]]*VLOOKUP(Target_AM[[#This Row],[NIPNAS]],Target_CC[],COLUMN(CD$2)+9,0)</f>
        <v>9176240</v>
      </c>
      <c r="CS371" s="22">
        <f>Target_AM[[#This Row],[PROPORSI]]*VLOOKUP(Target_AM[[#This Row],[NIPNAS]],Target_CC[],COLUMN(CE$2)+9,0)</f>
        <v>9176240</v>
      </c>
      <c r="CT371" s="22">
        <f>Target_AM[[#This Row],[PROPORSI]]*VLOOKUP(Target_AM[[#This Row],[NIPNAS]],Target_CC[],COLUMN(CF$2)+9,0)</f>
        <v>9176240</v>
      </c>
      <c r="CU371" s="22">
        <f>Target_AM[[#This Row],[PROPORSI]]*VLOOKUP(Target_AM[[#This Row],[NIPNAS]],Target_CC[],COLUMN(CG$2)+9,0)</f>
        <v>9176240</v>
      </c>
      <c r="CV371" s="22">
        <f>Target_AM[[#This Row],[PROPORSI]]*VLOOKUP(Target_AM[[#This Row],[NIPNAS]],Target_CC[],COLUMN(CH$2)+9,0)</f>
        <v>9176240</v>
      </c>
      <c r="CW371" s="22">
        <f>Target_AM[[#This Row],[PROPORSI]]*VLOOKUP(Target_AM[[#This Row],[NIPNAS]],Target_CC[],COLUMN(CI$2)+9,0)</f>
        <v>9176240</v>
      </c>
      <c r="CX371" s="22">
        <f>Target_AM[[#This Row],[PROPORSI]]*VLOOKUP(Target_AM[[#This Row],[NIPNAS]],Target_CC[],COLUMN(CJ$2)+9,0)</f>
        <v>9176240</v>
      </c>
      <c r="CY371" s="22">
        <f>Target_AM[[#This Row],[PROPORSI]]*VLOOKUP(Target_AM[[#This Row],[NIPNAS]],Target_CC[],COLUMN(CK$2)+9,0)</f>
        <v>9176240</v>
      </c>
      <c r="CZ371" s="22">
        <f>Target_AM[[#This Row],[PROPORSI]]*VLOOKUP(Target_AM[[#This Row],[NIPNAS]],Target_CC[],COLUMN(CL$2)+9,0)</f>
        <v>9176240</v>
      </c>
      <c r="DA371" s="22">
        <f>Target_AM[[#This Row],[PROPORSI]]*VLOOKUP(Target_AM[[#This Row],[NIPNAS]],Target_CC[],COLUMN(CM$2)+9,0)</f>
        <v>110116874</v>
      </c>
      <c r="DB371" s="22">
        <f>Target_AM[[#This Row],[PROPORSI]]*VLOOKUP(Target_AM[[#This Row],[NIPNAS]],Target_CC[],COLUMN(CN$2)+9,0)</f>
        <v>0</v>
      </c>
      <c r="DC371" s="22">
        <f>Target_AM[[#This Row],[PROPORSI]]*VLOOKUP(Target_AM[[#This Row],[NIPNAS]],Target_CC[],COLUMN(CO$2)+9,0)</f>
        <v>0</v>
      </c>
      <c r="DD371" s="22">
        <f>Target_AM[[#This Row],[PROPORSI]]*VLOOKUP(Target_AM[[#This Row],[NIPNAS]],Target_CC[],COLUMN(CP$2)+9,0)</f>
        <v>0</v>
      </c>
      <c r="DE371" s="22">
        <f>Target_AM[[#This Row],[PROPORSI]]*VLOOKUP(Target_AM[[#This Row],[NIPNAS]],Target_CC[],COLUMN(CQ$2)+9,0)</f>
        <v>0</v>
      </c>
      <c r="DF371" s="22">
        <f>Target_AM[[#This Row],[PROPORSI]]*VLOOKUP(Target_AM[[#This Row],[NIPNAS]],Target_CC[],COLUMN(CR$2)+9,0)</f>
        <v>0</v>
      </c>
      <c r="DG371" s="22">
        <f>Target_AM[[#This Row],[PROPORSI]]*VLOOKUP(Target_AM[[#This Row],[NIPNAS]],Target_CC[],COLUMN(CS$2)+9,0)</f>
        <v>0</v>
      </c>
      <c r="DH371" s="22">
        <f>Target_AM[[#This Row],[PROPORSI]]*VLOOKUP(Target_AM[[#This Row],[NIPNAS]],Target_CC[],COLUMN(CT$2)+9,0)</f>
        <v>0</v>
      </c>
      <c r="DI371" s="22">
        <f>Target_AM[[#This Row],[PROPORSI]]*VLOOKUP(Target_AM[[#This Row],[NIPNAS]],Target_CC[],COLUMN(CU$2)+9,0)</f>
        <v>0</v>
      </c>
      <c r="DJ371" s="22">
        <f>Target_AM[[#This Row],[PROPORSI]]*VLOOKUP(Target_AM[[#This Row],[NIPNAS]],Target_CC[],COLUMN(CV$2)+9,0)</f>
        <v>0</v>
      </c>
      <c r="DK371" s="22">
        <f>Target_AM[[#This Row],[PROPORSI]]*VLOOKUP(Target_AM[[#This Row],[NIPNAS]],Target_CC[],COLUMN(CW$2)+9,0)</f>
        <v>0</v>
      </c>
      <c r="DL371" s="22">
        <f>Target_AM[[#This Row],[PROPORSI]]*VLOOKUP(Target_AM[[#This Row],[NIPNAS]],Target_CC[],COLUMN(CX$2)+9,0)</f>
        <v>0</v>
      </c>
      <c r="DM371" s="22">
        <f>Target_AM[[#This Row],[PROPORSI]]*VLOOKUP(Target_AM[[#This Row],[NIPNAS]],Target_CC[],COLUMN(CY$2)+9,0)</f>
        <v>0</v>
      </c>
      <c r="DN371" s="22">
        <f>Target_AM[[#This Row],[PROPORSI]]*VLOOKUP(Target_AM[[#This Row],[NIPNAS]],Target_CC[],COLUMN(CZ$2)+9,0)</f>
        <v>0</v>
      </c>
      <c r="DO371" s="22">
        <f>Target_AM[[#This Row],[PROPORSI]]*VLOOKUP(Target_AM[[#This Row],[NIPNAS]],Target_CC[],COLUMN(DA$2)+9,0)</f>
        <v>0</v>
      </c>
      <c r="DP371" s="22">
        <f>Target_AM[[#This Row],[PROPORSI]]*VLOOKUP(Target_AM[[#This Row],[NIPNAS]],Target_CC[],COLUMN(DB$2)+9,0)</f>
        <v>0</v>
      </c>
      <c r="DQ371" s="22">
        <f>Target_AM[[#This Row],[PROPORSI]]*VLOOKUP(Target_AM[[#This Row],[NIPNAS]],Target_CC[],COLUMN(DC$2)+9,0)</f>
        <v>0</v>
      </c>
      <c r="DR371" s="22">
        <f>Target_AM[[#This Row],[PROPORSI]]*VLOOKUP(Target_AM[[#This Row],[NIPNAS]],Target_CC[],COLUMN(DD$2)+9,0)</f>
        <v>0</v>
      </c>
      <c r="DS371" s="22">
        <f>Target_AM[[#This Row],[PROPORSI]]*VLOOKUP(Target_AM[[#This Row],[NIPNAS]],Target_CC[],COLUMN(DE$2)+9,0)</f>
        <v>0</v>
      </c>
      <c r="DT371" s="22">
        <f>Target_AM[[#This Row],[PROPORSI]]*VLOOKUP(Target_AM[[#This Row],[NIPNAS]],Target_CC[],COLUMN(DF$2)+9,0)</f>
        <v>0</v>
      </c>
      <c r="DU371" s="22">
        <f>Target_AM[[#This Row],[PROPORSI]]*VLOOKUP(Target_AM[[#This Row],[NIPNAS]],Target_CC[],COLUMN(DG$2)+9,0)</f>
        <v>0</v>
      </c>
      <c r="DV371" s="22">
        <f>Target_AM[[#This Row],[PROPORSI]]*VLOOKUP(Target_AM[[#This Row],[NIPNAS]],Target_CC[],COLUMN(DH$2)+9,0)</f>
        <v>0</v>
      </c>
      <c r="DW371" s="22">
        <f>Target_AM[[#This Row],[PROPORSI]]*VLOOKUP(Target_AM[[#This Row],[NIPNAS]],Target_CC[],COLUMN(DI$2)+9,0)</f>
        <v>0</v>
      </c>
      <c r="DX371" s="22">
        <f>Target_AM[[#This Row],[PROPORSI]]*VLOOKUP(Target_AM[[#This Row],[NIPNAS]],Target_CC[],COLUMN(DJ$2)+9,0)</f>
        <v>0</v>
      </c>
      <c r="DY371" s="22">
        <f>Target_AM[[#This Row],[PROPORSI]]*VLOOKUP(Target_AM[[#This Row],[NIPNAS]],Target_CC[],COLUMN(DK$2)+9,0)</f>
        <v>0</v>
      </c>
      <c r="DZ371" s="22">
        <f>Target_AM[[#This Row],[PROPORSI]]*VLOOKUP(Target_AM[[#This Row],[NIPNAS]],Target_CC[],COLUMN(DL$2)+9,0)</f>
        <v>0</v>
      </c>
      <c r="EA371" s="22">
        <f>Target_AM[[#This Row],[PROPORSI]]*VLOOKUP(Target_AM[[#This Row],[NIPNAS]],Target_CC[],COLUMN(DM$2)+9,0)</f>
        <v>0</v>
      </c>
    </row>
    <row r="372" spans="2:131" x14ac:dyDescent="0.3">
      <c r="B372">
        <v>405886</v>
      </c>
      <c r="C372" t="s">
        <v>1025</v>
      </c>
      <c r="D372">
        <v>1</v>
      </c>
      <c r="E372" s="8">
        <v>45658</v>
      </c>
      <c r="F372">
        <v>2000244</v>
      </c>
      <c r="G372" t="s">
        <v>742</v>
      </c>
      <c r="J372" t="s">
        <v>296</v>
      </c>
      <c r="K372" t="s">
        <v>20</v>
      </c>
      <c r="L372" t="s">
        <v>159</v>
      </c>
      <c r="M372" t="s">
        <v>29</v>
      </c>
      <c r="N372" s="23">
        <f>Target_AM[[#This Row],[PROPORSI]]*VLOOKUP(Target_AM[[#This Row],[NIPNAS]],Target_CC[],9,0)</f>
        <v>205245042.4137696</v>
      </c>
      <c r="O372" s="22">
        <f>Target_AM[[#This Row],[PROPORSI]]*VLOOKUP(Target_AM[[#This Row],[NIPNAS]],Target_CC[],COLUMN(A$2)+9,0)</f>
        <v>10780422</v>
      </c>
      <c r="P372" s="22">
        <f>Target_AM[[#This Row],[PROPORSI]]*VLOOKUP(Target_AM[[#This Row],[NIPNAS]],Target_CC[],COLUMN(B$2)+9,0)</f>
        <v>10735872</v>
      </c>
      <c r="Q372" s="22">
        <f>Target_AM[[#This Row],[PROPORSI]]*VLOOKUP(Target_AM[[#This Row],[NIPNAS]],Target_CC[],COLUMN(C$2)+9,0)</f>
        <v>10744422</v>
      </c>
      <c r="R372" s="22">
        <f>Target_AM[[#This Row],[PROPORSI]]*VLOOKUP(Target_AM[[#This Row],[NIPNAS]],Target_CC[],COLUMN(D$2)+9,0)</f>
        <v>10735872</v>
      </c>
      <c r="S372" s="22">
        <f>Target_AM[[#This Row],[PROPORSI]]*VLOOKUP(Target_AM[[#This Row],[NIPNAS]],Target_CC[],COLUMN(E$2)+9,0)</f>
        <v>10710222</v>
      </c>
      <c r="T372" s="22">
        <f>Target_AM[[#This Row],[PROPORSI]]*VLOOKUP(Target_AM[[#This Row],[NIPNAS]],Target_CC[],COLUMN(F$2)+9,0)</f>
        <v>10684572</v>
      </c>
      <c r="U372" s="22">
        <f>Target_AM[[#This Row],[PROPORSI]]*VLOOKUP(Target_AM[[#This Row],[NIPNAS]],Target_CC[],COLUMN(G$2)+9,0)</f>
        <v>10727322</v>
      </c>
      <c r="V372" s="22">
        <f>Target_AM[[#This Row],[PROPORSI]]*VLOOKUP(Target_AM[[#This Row],[NIPNAS]],Target_CC[],COLUMN(H$2)+9,0)</f>
        <v>10761522</v>
      </c>
      <c r="W372" s="22">
        <f>Target_AM[[#This Row],[PROPORSI]]*VLOOKUP(Target_AM[[#This Row],[NIPNAS]],Target_CC[],COLUMN(I$2)+9,0)</f>
        <v>10752972</v>
      </c>
      <c r="X372" s="22">
        <f>Target_AM[[#This Row],[PROPORSI]]*VLOOKUP(Target_AM[[#This Row],[NIPNAS]],Target_CC[],COLUMN(J$2)+9,0)</f>
        <v>10752972</v>
      </c>
      <c r="Y372" s="22">
        <f>Target_AM[[#This Row],[PROPORSI]]*VLOOKUP(Target_AM[[#This Row],[NIPNAS]],Target_CC[],COLUMN(K$2)+9,0)</f>
        <v>10761522</v>
      </c>
      <c r="Z372" s="22">
        <f>Target_AM[[#This Row],[PROPORSI]]*VLOOKUP(Target_AM[[#This Row],[NIPNAS]],Target_CC[],COLUMN(L$2)+9,0)</f>
        <v>10744422</v>
      </c>
      <c r="AA372" s="22">
        <f>Target_AM[[#This Row],[PROPORSI]]*VLOOKUP(Target_AM[[#This Row],[NIPNAS]],Target_CC[],COLUMN(M$2)+9,0)</f>
        <v>128892114</v>
      </c>
      <c r="AB372" s="22">
        <f>Target_AM[[#This Row],[PROPORSI]]*VLOOKUP(Target_AM[[#This Row],[NIPNAS]],Target_CC[],COLUMN(N$2)+9,0)</f>
        <v>0</v>
      </c>
      <c r="AC372" s="22">
        <f>Target_AM[[#This Row],[PROPORSI]]*VLOOKUP(Target_AM[[#This Row],[NIPNAS]],Target_CC[],COLUMN(O$2)+9,0)</f>
        <v>690859.22431823774</v>
      </c>
      <c r="AD372" s="22">
        <f>Target_AM[[#This Row],[PROPORSI]]*VLOOKUP(Target_AM[[#This Row],[NIPNAS]],Target_CC[],COLUMN(P$2)+9,0)</f>
        <v>683729.23020126333</v>
      </c>
      <c r="AE372" s="22">
        <f>Target_AM[[#This Row],[PROPORSI]]*VLOOKUP(Target_AM[[#This Row],[NIPNAS]],Target_CC[],COLUMN(Q$2)+9,0)</f>
        <v>537486.86343142285</v>
      </c>
      <c r="AF372" s="22">
        <f>Target_AM[[#This Row],[PROPORSI]]*VLOOKUP(Target_AM[[#This Row],[NIPNAS]],Target_CC[],COLUMN(R$2)+9,0)</f>
        <v>586231.66372162709</v>
      </c>
      <c r="AG372" s="22">
        <f>Target_AM[[#This Row],[PROPORSI]]*VLOOKUP(Target_AM[[#This Row],[NIPNAS]],Target_CC[],COLUMN(S$2)+9,0)</f>
        <v>571553.53985494352</v>
      </c>
      <c r="AH372" s="22">
        <f>Target_AM[[#This Row],[PROPORSI]]*VLOOKUP(Target_AM[[#This Row],[NIPNAS]],Target_CC[],COLUMN(T$2)+9,0)</f>
        <v>710365.72728492401</v>
      </c>
      <c r="AI372" s="22">
        <f>Target_AM[[#This Row],[PROPORSI]]*VLOOKUP(Target_AM[[#This Row],[NIPNAS]],Target_CC[],COLUMN(U$2)+9,0)</f>
        <v>598269.13892134407</v>
      </c>
      <c r="AJ372" s="22">
        <f>Target_AM[[#This Row],[PROPORSI]]*VLOOKUP(Target_AM[[#This Row],[NIPNAS]],Target_CC[],COLUMN(V$2)+9,0)</f>
        <v>715610.41381648171</v>
      </c>
      <c r="AK372" s="22">
        <f>Target_AM[[#This Row],[PROPORSI]]*VLOOKUP(Target_AM[[#This Row],[NIPNAS]],Target_CC[],COLUMN(W$2)+9,0)</f>
        <v>720720.50871695695</v>
      </c>
      <c r="AL372" s="22">
        <f>Target_AM[[#This Row],[PROPORSI]]*VLOOKUP(Target_AM[[#This Row],[NIPNAS]],Target_CC[],COLUMN(X$2)+9,0)</f>
        <v>611960.29877694696</v>
      </c>
      <c r="AM372" s="22">
        <f>Target_AM[[#This Row],[PROPORSI]]*VLOOKUP(Target_AM[[#This Row],[NIPNAS]],Target_CC[],COLUMN(Y$2)+9,0)</f>
        <v>623089.45347582689</v>
      </c>
      <c r="AN372" s="22">
        <f>Target_AM[[#This Row],[PROPORSI]]*VLOOKUP(Target_AM[[#This Row],[NIPNAS]],Target_CC[],COLUMN(Z$2)+9,0)</f>
        <v>7049876.062519975</v>
      </c>
      <c r="AO372" s="22">
        <f>Target_AM[[#This Row],[PROPORSI]]*VLOOKUP(Target_AM[[#This Row],[NIPNAS]],Target_CC[],COLUMN(AA$2)+9,0)</f>
        <v>10780422</v>
      </c>
      <c r="AP372" s="22">
        <f>Target_AM[[#This Row],[PROPORSI]]*VLOOKUP(Target_AM[[#This Row],[NIPNAS]],Target_CC[],COLUMN(AB$2)+9,0)</f>
        <v>11426731.224318238</v>
      </c>
      <c r="AQ372" s="22">
        <f>Target_AM[[#This Row],[PROPORSI]]*VLOOKUP(Target_AM[[#This Row],[NIPNAS]],Target_CC[],COLUMN(AC$2)+9,0)</f>
        <v>11428151.230201263</v>
      </c>
      <c r="AR372" s="22">
        <f>Target_AM[[#This Row],[PROPORSI]]*VLOOKUP(Target_AM[[#This Row],[NIPNAS]],Target_CC[],COLUMN(AD$2)+9,0)</f>
        <v>11273358.863431422</v>
      </c>
      <c r="AS372" s="22">
        <f>Target_AM[[#This Row],[PROPORSI]]*VLOOKUP(Target_AM[[#This Row],[NIPNAS]],Target_CC[],COLUMN(AE$2)+9,0)</f>
        <v>11296453.663721627</v>
      </c>
      <c r="AT372" s="22">
        <f>Target_AM[[#This Row],[PROPORSI]]*VLOOKUP(Target_AM[[#This Row],[NIPNAS]],Target_CC[],COLUMN(AF$2)+9,0)</f>
        <v>11256125.539854944</v>
      </c>
      <c r="AU372" s="22">
        <f>Target_AM[[#This Row],[PROPORSI]]*VLOOKUP(Target_AM[[#This Row],[NIPNAS]],Target_CC[],COLUMN(AG$2)+9,0)</f>
        <v>11437687.727284923</v>
      </c>
      <c r="AV372" s="22">
        <f>Target_AM[[#This Row],[PROPORSI]]*VLOOKUP(Target_AM[[#This Row],[NIPNAS]],Target_CC[],COLUMN(AH$2)+9,0)</f>
        <v>11359791.138921345</v>
      </c>
      <c r="AW372" s="22">
        <f>Target_AM[[#This Row],[PROPORSI]]*VLOOKUP(Target_AM[[#This Row],[NIPNAS]],Target_CC[],COLUMN(AI$2)+9,0)</f>
        <v>11468582.413816482</v>
      </c>
      <c r="AX372" s="22">
        <f>Target_AM[[#This Row],[PROPORSI]]*VLOOKUP(Target_AM[[#This Row],[NIPNAS]],Target_CC[],COLUMN(AJ$2)+9,0)</f>
        <v>11473692.508716958</v>
      </c>
      <c r="AY372" s="22">
        <f>Target_AM[[#This Row],[PROPORSI]]*VLOOKUP(Target_AM[[#This Row],[NIPNAS]],Target_CC[],COLUMN(AK$2)+9,0)</f>
        <v>11373482.298776947</v>
      </c>
      <c r="AZ372" s="22">
        <f>Target_AM[[#This Row],[PROPORSI]]*VLOOKUP(Target_AM[[#This Row],[NIPNAS]],Target_CC[],COLUMN(AL$2)+9,0)</f>
        <v>11367511.453475827</v>
      </c>
      <c r="BA372" s="22">
        <f>Target_AM[[#This Row],[PROPORSI]]*VLOOKUP(Target_AM[[#This Row],[NIPNAS]],Target_CC[],COLUMN(AM$2)+9,0)</f>
        <v>135941990.06252</v>
      </c>
      <c r="BB372" s="22">
        <f>Target_AM[[#This Row],[PROPORSI]]*VLOOKUP(Target_AM[[#This Row],[NIPNAS]],Target_CC[],COLUMN(AN$2)+9,0)</f>
        <v>0</v>
      </c>
      <c r="BC372" s="22">
        <f>Target_AM[[#This Row],[PROPORSI]]*VLOOKUP(Target_AM[[#This Row],[NIPNAS]],Target_CC[],COLUMN(AO$2)+9,0)</f>
        <v>0</v>
      </c>
      <c r="BD372" s="22">
        <f>Target_AM[[#This Row],[PROPORSI]]*VLOOKUP(Target_AM[[#This Row],[NIPNAS]],Target_CC[],COLUMN(AP$2)+9,0)</f>
        <v>0</v>
      </c>
      <c r="BE372" s="22">
        <f>Target_AM[[#This Row],[PROPORSI]]*VLOOKUP(Target_AM[[#This Row],[NIPNAS]],Target_CC[],COLUMN(AQ$2)+9,0)</f>
        <v>0</v>
      </c>
      <c r="BF372" s="22">
        <f>Target_AM[[#This Row],[PROPORSI]]*VLOOKUP(Target_AM[[#This Row],[NIPNAS]],Target_CC[],COLUMN(AR$2)+9,0)</f>
        <v>0</v>
      </c>
      <c r="BG372" s="22">
        <f>Target_AM[[#This Row],[PROPORSI]]*VLOOKUP(Target_AM[[#This Row],[NIPNAS]],Target_CC[],COLUMN(AS$2)+9,0)</f>
        <v>0</v>
      </c>
      <c r="BH372" s="22">
        <f>Target_AM[[#This Row],[PROPORSI]]*VLOOKUP(Target_AM[[#This Row],[NIPNAS]],Target_CC[],COLUMN(AT$2)+9,0)</f>
        <v>0</v>
      </c>
      <c r="BI372" s="22">
        <f>Target_AM[[#This Row],[PROPORSI]]*VLOOKUP(Target_AM[[#This Row],[NIPNAS]],Target_CC[],COLUMN(AU$2)+9,0)</f>
        <v>0</v>
      </c>
      <c r="BJ372" s="22">
        <f>Target_AM[[#This Row],[PROPORSI]]*VLOOKUP(Target_AM[[#This Row],[NIPNAS]],Target_CC[],COLUMN(AV$2)+9,0)</f>
        <v>0</v>
      </c>
      <c r="BK372" s="22">
        <f>Target_AM[[#This Row],[PROPORSI]]*VLOOKUP(Target_AM[[#This Row],[NIPNAS]],Target_CC[],COLUMN(AW$2)+9,0)</f>
        <v>0</v>
      </c>
      <c r="BL372" s="22">
        <f>Target_AM[[#This Row],[PROPORSI]]*VLOOKUP(Target_AM[[#This Row],[NIPNAS]],Target_CC[],COLUMN(AX$2)+9,0)</f>
        <v>0</v>
      </c>
      <c r="BM372" s="22">
        <f>Target_AM[[#This Row],[PROPORSI]]*VLOOKUP(Target_AM[[#This Row],[NIPNAS]],Target_CC[],COLUMN(AY$2)+9,0)</f>
        <v>0</v>
      </c>
      <c r="BN372" s="22">
        <f>Target_AM[[#This Row],[PROPORSI]]*VLOOKUP(Target_AM[[#This Row],[NIPNAS]],Target_CC[],COLUMN(AZ$2)+9,0)</f>
        <v>0</v>
      </c>
      <c r="BO372" s="22">
        <f>Target_AM[[#This Row],[PROPORSI]]*VLOOKUP(Target_AM[[#This Row],[NIPNAS]],Target_CC[],COLUMN(BA$2)+9,0)</f>
        <v>10597822</v>
      </c>
      <c r="BP372" s="22">
        <f>Target_AM[[#This Row],[PROPORSI]]*VLOOKUP(Target_AM[[#This Row],[NIPNAS]],Target_CC[],COLUMN(BB$2)+9,0)</f>
        <v>10597822</v>
      </c>
      <c r="BQ372" s="22">
        <f>Target_AM[[#This Row],[PROPORSI]]*VLOOKUP(Target_AM[[#This Row],[NIPNAS]],Target_CC[],COLUMN(BC$2)+9,0)</f>
        <v>13313145</v>
      </c>
      <c r="BR372" s="22">
        <f>Target_AM[[#This Row],[PROPORSI]]*VLOOKUP(Target_AM[[#This Row],[NIPNAS]],Target_CC[],COLUMN(BD$2)+9,0)</f>
        <v>17670249</v>
      </c>
      <c r="BS372" s="22">
        <f>Target_AM[[#This Row],[PROPORSI]]*VLOOKUP(Target_AM[[#This Row],[NIPNAS]],Target_CC[],COLUMN(BE$2)+9,0)</f>
        <v>17670249</v>
      </c>
      <c r="BT372" s="22">
        <f>Target_AM[[#This Row],[PROPORSI]]*VLOOKUP(Target_AM[[#This Row],[NIPNAS]],Target_CC[],COLUMN(BF$2)+9,0)</f>
        <v>17670249</v>
      </c>
      <c r="BU372" s="22">
        <f>Target_AM[[#This Row],[PROPORSI]]*VLOOKUP(Target_AM[[#This Row],[NIPNAS]],Target_CC[],COLUMN(BG$2)+9,0)</f>
        <v>17670249</v>
      </c>
      <c r="BV372" s="22">
        <f>Target_AM[[#This Row],[PROPORSI]]*VLOOKUP(Target_AM[[#This Row],[NIPNAS]],Target_CC[],COLUMN(BH$2)+9,0)</f>
        <v>17670249</v>
      </c>
      <c r="BW372" s="22">
        <f>Target_AM[[#This Row],[PROPORSI]]*VLOOKUP(Target_AM[[#This Row],[NIPNAS]],Target_CC[],COLUMN(BI$2)+9,0)</f>
        <v>17670249</v>
      </c>
      <c r="BX372" s="22">
        <f>Target_AM[[#This Row],[PROPORSI]]*VLOOKUP(Target_AM[[#This Row],[NIPNAS]],Target_CC[],COLUMN(BJ$2)+9,0)</f>
        <v>17670249</v>
      </c>
      <c r="BY372" s="22">
        <f>Target_AM[[#This Row],[PROPORSI]]*VLOOKUP(Target_AM[[#This Row],[NIPNAS]],Target_CC[],COLUMN(BK$2)+9,0)</f>
        <v>17670249</v>
      </c>
      <c r="BZ372" s="22">
        <f>Target_AM[[#This Row],[PROPORSI]]*VLOOKUP(Target_AM[[#This Row],[NIPNAS]],Target_CC[],COLUMN(BL$2)+9,0)</f>
        <v>17670249</v>
      </c>
      <c r="CA372" s="22">
        <f>Target_AM[[#This Row],[PROPORSI]]*VLOOKUP(Target_AM[[#This Row],[NIPNAS]],Target_CC[],COLUMN(BM$2)+9,0)</f>
        <v>193541030</v>
      </c>
      <c r="CB372" s="22">
        <f>Target_AM[[#This Row],[PROPORSI]]*VLOOKUP(Target_AM[[#This Row],[NIPNAS]],Target_CC[],COLUMN(BN$2)+9,0)</f>
        <v>13288000</v>
      </c>
      <c r="CC372" s="22">
        <f>Target_AM[[#This Row],[PROPORSI]]*VLOOKUP(Target_AM[[#This Row],[NIPNAS]],Target_CC[],COLUMN(BO$2)+9,0)</f>
        <v>13288000</v>
      </c>
      <c r="CD372" s="22">
        <f>Target_AM[[#This Row],[PROPORSI]]*VLOOKUP(Target_AM[[#This Row],[NIPNAS]],Target_CC[],COLUMN(BP$2)+9,0)</f>
        <v>17565420</v>
      </c>
      <c r="CE372" s="22">
        <f>Target_AM[[#This Row],[PROPORSI]]*VLOOKUP(Target_AM[[#This Row],[NIPNAS]],Target_CC[],COLUMN(BQ$2)+9,0)</f>
        <v>16687149</v>
      </c>
      <c r="CF372" s="22">
        <f>Target_AM[[#This Row],[PROPORSI]]*VLOOKUP(Target_AM[[#This Row],[NIPNAS]],Target_CC[],COLUMN(BR$2)+9,0)</f>
        <v>16687149</v>
      </c>
      <c r="CG372" s="22">
        <f>Target_AM[[#This Row],[PROPORSI]]*VLOOKUP(Target_AM[[#This Row],[NIPNAS]],Target_CC[],COLUMN(BS$2)+9,0)</f>
        <v>16687149</v>
      </c>
      <c r="CH372" s="22">
        <f>Target_AM[[#This Row],[PROPORSI]]*VLOOKUP(Target_AM[[#This Row],[NIPNAS]],Target_CC[],COLUMN(BT$2)+9,0)</f>
        <v>16687149</v>
      </c>
      <c r="CI372" s="22">
        <f>Target_AM[[#This Row],[PROPORSI]]*VLOOKUP(Target_AM[[#This Row],[NIPNAS]],Target_CC[],COLUMN(BU$2)+9,0)</f>
        <v>16687149</v>
      </c>
      <c r="CJ372" s="22">
        <f>Target_AM[[#This Row],[PROPORSI]]*VLOOKUP(Target_AM[[#This Row],[NIPNAS]],Target_CC[],COLUMN(BV$2)+9,0)</f>
        <v>16687149</v>
      </c>
      <c r="CK372" s="22">
        <f>Target_AM[[#This Row],[PROPORSI]]*VLOOKUP(Target_AM[[#This Row],[NIPNAS]],Target_CC[],COLUMN(BW$2)+9,0)</f>
        <v>16687149</v>
      </c>
      <c r="CL372" s="22">
        <f>Target_AM[[#This Row],[PROPORSI]]*VLOOKUP(Target_AM[[#This Row],[NIPNAS]],Target_CC[],COLUMN(BX$2)+9,0)</f>
        <v>16687149</v>
      </c>
      <c r="CM372" s="22">
        <f>Target_AM[[#This Row],[PROPORSI]]*VLOOKUP(Target_AM[[#This Row],[NIPNAS]],Target_CC[],COLUMN(BY$2)+9,0)</f>
        <v>16687149</v>
      </c>
      <c r="CN372" s="22">
        <f>Target_AM[[#This Row],[PROPORSI]]*VLOOKUP(Target_AM[[#This Row],[NIPNAS]],Target_CC[],COLUMN(BZ$2)+9,0)</f>
        <v>194325761</v>
      </c>
      <c r="CO372" s="22">
        <f>Target_AM[[#This Row],[PROPORSI]]*VLOOKUP(Target_AM[[#This Row],[NIPNAS]],Target_CC[],COLUMN(CA$2)+9,0)</f>
        <v>983100</v>
      </c>
      <c r="CP372" s="22">
        <f>Target_AM[[#This Row],[PROPORSI]]*VLOOKUP(Target_AM[[#This Row],[NIPNAS]],Target_CC[],COLUMN(CB$2)+9,0)</f>
        <v>983100</v>
      </c>
      <c r="CQ372" s="22">
        <f>Target_AM[[#This Row],[PROPORSI]]*VLOOKUP(Target_AM[[#This Row],[NIPNAS]],Target_CC[],COLUMN(CC$2)+9,0)</f>
        <v>983100</v>
      </c>
      <c r="CR372" s="22">
        <f>Target_AM[[#This Row],[PROPORSI]]*VLOOKUP(Target_AM[[#This Row],[NIPNAS]],Target_CC[],COLUMN(CD$2)+9,0)</f>
        <v>983100</v>
      </c>
      <c r="CS372" s="22">
        <f>Target_AM[[#This Row],[PROPORSI]]*VLOOKUP(Target_AM[[#This Row],[NIPNAS]],Target_CC[],COLUMN(CE$2)+9,0)</f>
        <v>983100</v>
      </c>
      <c r="CT372" s="22">
        <f>Target_AM[[#This Row],[PROPORSI]]*VLOOKUP(Target_AM[[#This Row],[NIPNAS]],Target_CC[],COLUMN(CF$2)+9,0)</f>
        <v>983100</v>
      </c>
      <c r="CU372" s="22">
        <f>Target_AM[[#This Row],[PROPORSI]]*VLOOKUP(Target_AM[[#This Row],[NIPNAS]],Target_CC[],COLUMN(CG$2)+9,0)</f>
        <v>983100</v>
      </c>
      <c r="CV372" s="22">
        <f>Target_AM[[#This Row],[PROPORSI]]*VLOOKUP(Target_AM[[#This Row],[NIPNAS]],Target_CC[],COLUMN(CH$2)+9,0)</f>
        <v>983100</v>
      </c>
      <c r="CW372" s="22">
        <f>Target_AM[[#This Row],[PROPORSI]]*VLOOKUP(Target_AM[[#This Row],[NIPNAS]],Target_CC[],COLUMN(CI$2)+9,0)</f>
        <v>983100</v>
      </c>
      <c r="CX372" s="22">
        <f>Target_AM[[#This Row],[PROPORSI]]*VLOOKUP(Target_AM[[#This Row],[NIPNAS]],Target_CC[],COLUMN(CJ$2)+9,0)</f>
        <v>983100</v>
      </c>
      <c r="CY372" s="22">
        <f>Target_AM[[#This Row],[PROPORSI]]*VLOOKUP(Target_AM[[#This Row],[NIPNAS]],Target_CC[],COLUMN(CK$2)+9,0)</f>
        <v>983100</v>
      </c>
      <c r="CZ372" s="22">
        <f>Target_AM[[#This Row],[PROPORSI]]*VLOOKUP(Target_AM[[#This Row],[NIPNAS]],Target_CC[],COLUMN(CL$2)+9,0)</f>
        <v>983100</v>
      </c>
      <c r="DA372" s="22">
        <f>Target_AM[[#This Row],[PROPORSI]]*VLOOKUP(Target_AM[[#This Row],[NIPNAS]],Target_CC[],COLUMN(CM$2)+9,0)</f>
        <v>11797200</v>
      </c>
      <c r="DB372" s="22">
        <f>Target_AM[[#This Row],[PROPORSI]]*VLOOKUP(Target_AM[[#This Row],[NIPNAS]],Target_CC[],COLUMN(CN$2)+9,0)</f>
        <v>0</v>
      </c>
      <c r="DC372" s="22">
        <f>Target_AM[[#This Row],[PROPORSI]]*VLOOKUP(Target_AM[[#This Row],[NIPNAS]],Target_CC[],COLUMN(CO$2)+9,0)</f>
        <v>0</v>
      </c>
      <c r="DD372" s="22">
        <f>Target_AM[[#This Row],[PROPORSI]]*VLOOKUP(Target_AM[[#This Row],[NIPNAS]],Target_CC[],COLUMN(CP$2)+9,0)</f>
        <v>6475000</v>
      </c>
      <c r="DE372" s="22">
        <f>Target_AM[[#This Row],[PROPORSI]]*VLOOKUP(Target_AM[[#This Row],[NIPNAS]],Target_CC[],COLUMN(CQ$2)+9,0)</f>
        <v>0</v>
      </c>
      <c r="DF372" s="22">
        <f>Target_AM[[#This Row],[PROPORSI]]*VLOOKUP(Target_AM[[#This Row],[NIPNAS]],Target_CC[],COLUMN(CR$2)+9,0)</f>
        <v>0</v>
      </c>
      <c r="DG372" s="22">
        <f>Target_AM[[#This Row],[PROPORSI]]*VLOOKUP(Target_AM[[#This Row],[NIPNAS]],Target_CC[],COLUMN(CS$2)+9,0)</f>
        <v>0</v>
      </c>
      <c r="DH372" s="22">
        <f>Target_AM[[#This Row],[PROPORSI]]*VLOOKUP(Target_AM[[#This Row],[NIPNAS]],Target_CC[],COLUMN(CT$2)+9,0)</f>
        <v>0</v>
      </c>
      <c r="DI372" s="22">
        <f>Target_AM[[#This Row],[PROPORSI]]*VLOOKUP(Target_AM[[#This Row],[NIPNAS]],Target_CC[],COLUMN(CU$2)+9,0)</f>
        <v>0</v>
      </c>
      <c r="DJ372" s="22">
        <f>Target_AM[[#This Row],[PROPORSI]]*VLOOKUP(Target_AM[[#This Row],[NIPNAS]],Target_CC[],COLUMN(CV$2)+9,0)</f>
        <v>0</v>
      </c>
      <c r="DK372" s="22">
        <f>Target_AM[[#This Row],[PROPORSI]]*VLOOKUP(Target_AM[[#This Row],[NIPNAS]],Target_CC[],COLUMN(CW$2)+9,0)</f>
        <v>0</v>
      </c>
      <c r="DL372" s="22">
        <f>Target_AM[[#This Row],[PROPORSI]]*VLOOKUP(Target_AM[[#This Row],[NIPNAS]],Target_CC[],COLUMN(CX$2)+9,0)</f>
        <v>0</v>
      </c>
      <c r="DM372" s="22">
        <f>Target_AM[[#This Row],[PROPORSI]]*VLOOKUP(Target_AM[[#This Row],[NIPNAS]],Target_CC[],COLUMN(CY$2)+9,0)</f>
        <v>0</v>
      </c>
      <c r="DN372" s="22">
        <f>Target_AM[[#This Row],[PROPORSI]]*VLOOKUP(Target_AM[[#This Row],[NIPNAS]],Target_CC[],COLUMN(CZ$2)+9,0)</f>
        <v>6475000</v>
      </c>
      <c r="DO372" s="22">
        <f>Target_AM[[#This Row],[PROPORSI]]*VLOOKUP(Target_AM[[#This Row],[NIPNAS]],Target_CC[],COLUMN(DA$2)+9,0)</f>
        <v>0</v>
      </c>
      <c r="DP372" s="22">
        <f>Target_AM[[#This Row],[PROPORSI]]*VLOOKUP(Target_AM[[#This Row],[NIPNAS]],Target_CC[],COLUMN(DB$2)+9,0)</f>
        <v>0</v>
      </c>
      <c r="DQ372" s="22">
        <f>Target_AM[[#This Row],[PROPORSI]]*VLOOKUP(Target_AM[[#This Row],[NIPNAS]],Target_CC[],COLUMN(DC$2)+9,0)</f>
        <v>0</v>
      </c>
      <c r="DR372" s="22">
        <f>Target_AM[[#This Row],[PROPORSI]]*VLOOKUP(Target_AM[[#This Row],[NIPNAS]],Target_CC[],COLUMN(DD$2)+9,0)</f>
        <v>0</v>
      </c>
      <c r="DS372" s="22">
        <f>Target_AM[[#This Row],[PROPORSI]]*VLOOKUP(Target_AM[[#This Row],[NIPNAS]],Target_CC[],COLUMN(DE$2)+9,0)</f>
        <v>0</v>
      </c>
      <c r="DT372" s="22">
        <f>Target_AM[[#This Row],[PROPORSI]]*VLOOKUP(Target_AM[[#This Row],[NIPNAS]],Target_CC[],COLUMN(DF$2)+9,0)</f>
        <v>0</v>
      </c>
      <c r="DU372" s="22">
        <f>Target_AM[[#This Row],[PROPORSI]]*VLOOKUP(Target_AM[[#This Row],[NIPNAS]],Target_CC[],COLUMN(DG$2)+9,0)</f>
        <v>0</v>
      </c>
      <c r="DV372" s="22">
        <f>Target_AM[[#This Row],[PROPORSI]]*VLOOKUP(Target_AM[[#This Row],[NIPNAS]],Target_CC[],COLUMN(DH$2)+9,0)</f>
        <v>0</v>
      </c>
      <c r="DW372" s="22">
        <f>Target_AM[[#This Row],[PROPORSI]]*VLOOKUP(Target_AM[[#This Row],[NIPNAS]],Target_CC[],COLUMN(DI$2)+9,0)</f>
        <v>0</v>
      </c>
      <c r="DX372" s="22">
        <f>Target_AM[[#This Row],[PROPORSI]]*VLOOKUP(Target_AM[[#This Row],[NIPNAS]],Target_CC[],COLUMN(DJ$2)+9,0)</f>
        <v>0</v>
      </c>
      <c r="DY372" s="22">
        <f>Target_AM[[#This Row],[PROPORSI]]*VLOOKUP(Target_AM[[#This Row],[NIPNAS]],Target_CC[],COLUMN(DK$2)+9,0)</f>
        <v>0</v>
      </c>
      <c r="DZ372" s="22">
        <f>Target_AM[[#This Row],[PROPORSI]]*VLOOKUP(Target_AM[[#This Row],[NIPNAS]],Target_CC[],COLUMN(DL$2)+9,0)</f>
        <v>0</v>
      </c>
      <c r="EA372" s="22">
        <f>Target_AM[[#This Row],[PROPORSI]]*VLOOKUP(Target_AM[[#This Row],[NIPNAS]],Target_CC[],COLUMN(DM$2)+9,0)</f>
        <v>0</v>
      </c>
    </row>
    <row r="373" spans="2:131" x14ac:dyDescent="0.3">
      <c r="B373">
        <v>402739</v>
      </c>
      <c r="C373" t="s">
        <v>993</v>
      </c>
      <c r="D373">
        <v>1</v>
      </c>
      <c r="E373" s="8">
        <v>45658</v>
      </c>
      <c r="F373">
        <v>19576182</v>
      </c>
      <c r="G373" t="s">
        <v>736</v>
      </c>
      <c r="J373" t="s">
        <v>296</v>
      </c>
      <c r="K373" t="s">
        <v>25</v>
      </c>
      <c r="L373" t="s">
        <v>159</v>
      </c>
      <c r="M373" t="s">
        <v>29</v>
      </c>
      <c r="N373" s="23">
        <f>Target_AM[[#This Row],[PROPORSI]]*VLOOKUP(Target_AM[[#This Row],[NIPNAS]],Target_CC[],9,0)</f>
        <v>16759487.887916533</v>
      </c>
      <c r="O373" s="22">
        <f>Target_AM[[#This Row],[PROPORSI]]*VLOOKUP(Target_AM[[#This Row],[NIPNAS]],Target_CC[],COLUMN(A$2)+9,0)</f>
        <v>12569045.828</v>
      </c>
      <c r="P373" s="22">
        <f>Target_AM[[#This Row],[PROPORSI]]*VLOOKUP(Target_AM[[#This Row],[NIPNAS]],Target_CC[],COLUMN(B$2)+9,0)</f>
        <v>12191011.347999999</v>
      </c>
      <c r="Q373" s="22">
        <f>Target_AM[[#This Row],[PROPORSI]]*VLOOKUP(Target_AM[[#This Row],[NIPNAS]],Target_CC[],COLUMN(C$2)+9,0)</f>
        <v>12254877.188000001</v>
      </c>
      <c r="R373" s="22">
        <f>Target_AM[[#This Row],[PROPORSI]]*VLOOKUP(Target_AM[[#This Row],[NIPNAS]],Target_CC[],COLUMN(D$2)+9,0)</f>
        <v>12148014.5</v>
      </c>
      <c r="S373" s="22">
        <f>Target_AM[[#This Row],[PROPORSI]]*VLOOKUP(Target_AM[[#This Row],[NIPNAS]],Target_CC[],COLUMN(E$2)+9,0)</f>
        <v>11891921.708000002</v>
      </c>
      <c r="T373" s="22">
        <f>Target_AM[[#This Row],[PROPORSI]]*VLOOKUP(Target_AM[[#This Row],[NIPNAS]],Target_CC[],COLUMN(F$2)+9,0)</f>
        <v>11721822.612000003</v>
      </c>
      <c r="U373" s="22">
        <f>Target_AM[[#This Row],[PROPORSI]]*VLOOKUP(Target_AM[[#This Row],[NIPNAS]],Target_CC[],COLUMN(G$2)+9,0)</f>
        <v>12137894.719999999</v>
      </c>
      <c r="V373" s="22">
        <f>Target_AM[[#This Row],[PROPORSI]]*VLOOKUP(Target_AM[[#This Row],[NIPNAS]],Target_CC[],COLUMN(H$2)+9,0)</f>
        <v>12425605.716</v>
      </c>
      <c r="W373" s="22">
        <f>Target_AM[[#This Row],[PROPORSI]]*VLOOKUP(Target_AM[[#This Row],[NIPNAS]],Target_CC[],COLUMN(I$2)+9,0)</f>
        <v>12350990.664000003</v>
      </c>
      <c r="X373" s="22">
        <f>Target_AM[[#This Row],[PROPORSI]]*VLOOKUP(Target_AM[[#This Row],[NIPNAS]],Target_CC[],COLUMN(J$2)+9,0)</f>
        <v>12361739.876000002</v>
      </c>
      <c r="Y373" s="22">
        <f>Target_AM[[#This Row],[PROPORSI]]*VLOOKUP(Target_AM[[#This Row],[NIPNAS]],Target_CC[],COLUMN(K$2)+9,0)</f>
        <v>12414856.503999999</v>
      </c>
      <c r="Z373" s="22">
        <f>Target_AM[[#This Row],[PROPORSI]]*VLOOKUP(Target_AM[[#This Row],[NIPNAS]],Target_CC[],COLUMN(L$2)+9,0)</f>
        <v>12276375.612000002</v>
      </c>
      <c r="AA373" s="22">
        <f>Target_AM[[#This Row],[PROPORSI]]*VLOOKUP(Target_AM[[#This Row],[NIPNAS]],Target_CC[],COLUMN(M$2)+9,0)</f>
        <v>146744156.27600002</v>
      </c>
      <c r="AB373" s="22">
        <f>Target_AM[[#This Row],[PROPORSI]]*VLOOKUP(Target_AM[[#This Row],[NIPNAS]],Target_CC[],COLUMN(N$2)+9,0)</f>
        <v>0</v>
      </c>
      <c r="AC373" s="22">
        <f>Target_AM[[#This Row],[PROPORSI]]*VLOOKUP(Target_AM[[#This Row],[NIPNAS]],Target_CC[],COLUMN(O$2)+9,0)</f>
        <v>690859.22431823774</v>
      </c>
      <c r="AD373" s="22">
        <f>Target_AM[[#This Row],[PROPORSI]]*VLOOKUP(Target_AM[[#This Row],[NIPNAS]],Target_CC[],COLUMN(P$2)+9,0)</f>
        <v>683729.23020126333</v>
      </c>
      <c r="AE373" s="22">
        <f>Target_AM[[#This Row],[PROPORSI]]*VLOOKUP(Target_AM[[#This Row],[NIPNAS]],Target_CC[],COLUMN(Q$2)+9,0)</f>
        <v>537486.86343142285</v>
      </c>
      <c r="AF373" s="22">
        <f>Target_AM[[#This Row],[PROPORSI]]*VLOOKUP(Target_AM[[#This Row],[NIPNAS]],Target_CC[],COLUMN(R$2)+9,0)</f>
        <v>586231.66372162709</v>
      </c>
      <c r="AG373" s="22">
        <f>Target_AM[[#This Row],[PROPORSI]]*VLOOKUP(Target_AM[[#This Row],[NIPNAS]],Target_CC[],COLUMN(S$2)+9,0)</f>
        <v>571553.53985494352</v>
      </c>
      <c r="AH373" s="22">
        <f>Target_AM[[#This Row],[PROPORSI]]*VLOOKUP(Target_AM[[#This Row],[NIPNAS]],Target_CC[],COLUMN(T$2)+9,0)</f>
        <v>710365.72728492401</v>
      </c>
      <c r="AI373" s="22">
        <f>Target_AM[[#This Row],[PROPORSI]]*VLOOKUP(Target_AM[[#This Row],[NIPNAS]],Target_CC[],COLUMN(U$2)+9,0)</f>
        <v>598269.13892134407</v>
      </c>
      <c r="AJ373" s="22">
        <f>Target_AM[[#This Row],[PROPORSI]]*VLOOKUP(Target_AM[[#This Row],[NIPNAS]],Target_CC[],COLUMN(V$2)+9,0)</f>
        <v>715610.41381648171</v>
      </c>
      <c r="AK373" s="22">
        <f>Target_AM[[#This Row],[PROPORSI]]*VLOOKUP(Target_AM[[#This Row],[NIPNAS]],Target_CC[],COLUMN(W$2)+9,0)</f>
        <v>720720.50871695695</v>
      </c>
      <c r="AL373" s="22">
        <f>Target_AM[[#This Row],[PROPORSI]]*VLOOKUP(Target_AM[[#This Row],[NIPNAS]],Target_CC[],COLUMN(X$2)+9,0)</f>
        <v>611960.29877694696</v>
      </c>
      <c r="AM373" s="22">
        <f>Target_AM[[#This Row],[PROPORSI]]*VLOOKUP(Target_AM[[#This Row],[NIPNAS]],Target_CC[],COLUMN(Y$2)+9,0)</f>
        <v>623089.45347582689</v>
      </c>
      <c r="AN373" s="22">
        <f>Target_AM[[#This Row],[PROPORSI]]*VLOOKUP(Target_AM[[#This Row],[NIPNAS]],Target_CC[],COLUMN(Z$2)+9,0)</f>
        <v>7049876.062519975</v>
      </c>
      <c r="AO373" s="22">
        <f>Target_AM[[#This Row],[PROPORSI]]*VLOOKUP(Target_AM[[#This Row],[NIPNAS]],Target_CC[],COLUMN(AA$2)+9,0)</f>
        <v>12569045.828</v>
      </c>
      <c r="AP373" s="22">
        <f>Target_AM[[#This Row],[PROPORSI]]*VLOOKUP(Target_AM[[#This Row],[NIPNAS]],Target_CC[],COLUMN(AB$2)+9,0)</f>
        <v>12881870.572318237</v>
      </c>
      <c r="AQ373" s="22">
        <f>Target_AM[[#This Row],[PROPORSI]]*VLOOKUP(Target_AM[[#This Row],[NIPNAS]],Target_CC[],COLUMN(AC$2)+9,0)</f>
        <v>12938606.418201264</v>
      </c>
      <c r="AR373" s="22">
        <f>Target_AM[[#This Row],[PROPORSI]]*VLOOKUP(Target_AM[[#This Row],[NIPNAS]],Target_CC[],COLUMN(AD$2)+9,0)</f>
        <v>12685501.363431422</v>
      </c>
      <c r="AS373" s="22">
        <f>Target_AM[[#This Row],[PROPORSI]]*VLOOKUP(Target_AM[[#This Row],[NIPNAS]],Target_CC[],COLUMN(AE$2)+9,0)</f>
        <v>12478153.371721629</v>
      </c>
      <c r="AT373" s="22">
        <f>Target_AM[[#This Row],[PROPORSI]]*VLOOKUP(Target_AM[[#This Row],[NIPNAS]],Target_CC[],COLUMN(AF$2)+9,0)</f>
        <v>12293376.151854947</v>
      </c>
      <c r="AU373" s="22">
        <f>Target_AM[[#This Row],[PROPORSI]]*VLOOKUP(Target_AM[[#This Row],[NIPNAS]],Target_CC[],COLUMN(AG$2)+9,0)</f>
        <v>12848260.447284922</v>
      </c>
      <c r="AV373" s="22">
        <f>Target_AM[[#This Row],[PROPORSI]]*VLOOKUP(Target_AM[[#This Row],[NIPNAS]],Target_CC[],COLUMN(AH$2)+9,0)</f>
        <v>13023874.854921345</v>
      </c>
      <c r="AW373" s="22">
        <f>Target_AM[[#This Row],[PROPORSI]]*VLOOKUP(Target_AM[[#This Row],[NIPNAS]],Target_CC[],COLUMN(AI$2)+9,0)</f>
        <v>13066601.077816484</v>
      </c>
      <c r="AX373" s="22">
        <f>Target_AM[[#This Row],[PROPORSI]]*VLOOKUP(Target_AM[[#This Row],[NIPNAS]],Target_CC[],COLUMN(AJ$2)+9,0)</f>
        <v>13082460.38471696</v>
      </c>
      <c r="AY373" s="22">
        <f>Target_AM[[#This Row],[PROPORSI]]*VLOOKUP(Target_AM[[#This Row],[NIPNAS]],Target_CC[],COLUMN(AK$2)+9,0)</f>
        <v>13026816.802776946</v>
      </c>
      <c r="AZ373" s="22">
        <f>Target_AM[[#This Row],[PROPORSI]]*VLOOKUP(Target_AM[[#This Row],[NIPNAS]],Target_CC[],COLUMN(AL$2)+9,0)</f>
        <v>12899465.065475829</v>
      </c>
      <c r="BA373" s="22">
        <f>Target_AM[[#This Row],[PROPORSI]]*VLOOKUP(Target_AM[[#This Row],[NIPNAS]],Target_CC[],COLUMN(AM$2)+9,0)</f>
        <v>153794032.33851996</v>
      </c>
      <c r="BB373" s="22">
        <f>Target_AM[[#This Row],[PROPORSI]]*VLOOKUP(Target_AM[[#This Row],[NIPNAS]],Target_CC[],COLUMN(AN$2)+9,0)</f>
        <v>0</v>
      </c>
      <c r="BC373" s="22">
        <f>Target_AM[[#This Row],[PROPORSI]]*VLOOKUP(Target_AM[[#This Row],[NIPNAS]],Target_CC[],COLUMN(AO$2)+9,0)</f>
        <v>0</v>
      </c>
      <c r="BD373" s="22">
        <f>Target_AM[[#This Row],[PROPORSI]]*VLOOKUP(Target_AM[[#This Row],[NIPNAS]],Target_CC[],COLUMN(AP$2)+9,0)</f>
        <v>0</v>
      </c>
      <c r="BE373" s="22">
        <f>Target_AM[[#This Row],[PROPORSI]]*VLOOKUP(Target_AM[[#This Row],[NIPNAS]],Target_CC[],COLUMN(AQ$2)+9,0)</f>
        <v>0</v>
      </c>
      <c r="BF373" s="22">
        <f>Target_AM[[#This Row],[PROPORSI]]*VLOOKUP(Target_AM[[#This Row],[NIPNAS]],Target_CC[],COLUMN(AR$2)+9,0)</f>
        <v>0</v>
      </c>
      <c r="BG373" s="22">
        <f>Target_AM[[#This Row],[PROPORSI]]*VLOOKUP(Target_AM[[#This Row],[NIPNAS]],Target_CC[],COLUMN(AS$2)+9,0)</f>
        <v>0</v>
      </c>
      <c r="BH373" s="22">
        <f>Target_AM[[#This Row],[PROPORSI]]*VLOOKUP(Target_AM[[#This Row],[NIPNAS]],Target_CC[],COLUMN(AT$2)+9,0)</f>
        <v>0</v>
      </c>
      <c r="BI373" s="22">
        <f>Target_AM[[#This Row],[PROPORSI]]*VLOOKUP(Target_AM[[#This Row],[NIPNAS]],Target_CC[],COLUMN(AU$2)+9,0)</f>
        <v>0</v>
      </c>
      <c r="BJ373" s="22">
        <f>Target_AM[[#This Row],[PROPORSI]]*VLOOKUP(Target_AM[[#This Row],[NIPNAS]],Target_CC[],COLUMN(AV$2)+9,0)</f>
        <v>0</v>
      </c>
      <c r="BK373" s="22">
        <f>Target_AM[[#This Row],[PROPORSI]]*VLOOKUP(Target_AM[[#This Row],[NIPNAS]],Target_CC[],COLUMN(AW$2)+9,0)</f>
        <v>0</v>
      </c>
      <c r="BL373" s="22">
        <f>Target_AM[[#This Row],[PROPORSI]]*VLOOKUP(Target_AM[[#This Row],[NIPNAS]],Target_CC[],COLUMN(AX$2)+9,0)</f>
        <v>0</v>
      </c>
      <c r="BM373" s="22">
        <f>Target_AM[[#This Row],[PROPORSI]]*VLOOKUP(Target_AM[[#This Row],[NIPNAS]],Target_CC[],COLUMN(AY$2)+9,0)</f>
        <v>0</v>
      </c>
      <c r="BN373" s="22">
        <f>Target_AM[[#This Row],[PROPORSI]]*VLOOKUP(Target_AM[[#This Row],[NIPNAS]],Target_CC[],COLUMN(AZ$2)+9,0)</f>
        <v>0</v>
      </c>
      <c r="BO373" s="22">
        <f>Target_AM[[#This Row],[PROPORSI]]*VLOOKUP(Target_AM[[#This Row],[NIPNAS]],Target_CC[],COLUMN(BA$2)+9,0)</f>
        <v>11381658</v>
      </c>
      <c r="BP373" s="22">
        <f>Target_AM[[#This Row],[PROPORSI]]*VLOOKUP(Target_AM[[#This Row],[NIPNAS]],Target_CC[],COLUMN(BB$2)+9,0)</f>
        <v>11391443</v>
      </c>
      <c r="BQ373" s="22">
        <f>Target_AM[[#This Row],[PROPORSI]]*VLOOKUP(Target_AM[[#This Row],[NIPNAS]],Target_CC[],COLUMN(BC$2)+9,0)</f>
        <v>11156488</v>
      </c>
      <c r="BR373" s="22">
        <f>Target_AM[[#This Row],[PROPORSI]]*VLOOKUP(Target_AM[[#This Row],[NIPNAS]],Target_CC[],COLUMN(BD$2)+9,0)</f>
        <v>11626173</v>
      </c>
      <c r="BS373" s="22">
        <f>Target_AM[[#This Row],[PROPORSI]]*VLOOKUP(Target_AM[[#This Row],[NIPNAS]],Target_CC[],COLUMN(BE$2)+9,0)</f>
        <v>11626173</v>
      </c>
      <c r="BT373" s="22">
        <f>Target_AM[[#This Row],[PROPORSI]]*VLOOKUP(Target_AM[[#This Row],[NIPNAS]],Target_CC[],COLUMN(BF$2)+9,0)</f>
        <v>11626173</v>
      </c>
      <c r="BU373" s="22">
        <f>Target_AM[[#This Row],[PROPORSI]]*VLOOKUP(Target_AM[[#This Row],[NIPNAS]],Target_CC[],COLUMN(BG$2)+9,0)</f>
        <v>11626173</v>
      </c>
      <c r="BV373" s="22">
        <f>Target_AM[[#This Row],[PROPORSI]]*VLOOKUP(Target_AM[[#This Row],[NIPNAS]],Target_CC[],COLUMN(BH$2)+9,0)</f>
        <v>11626173</v>
      </c>
      <c r="BW373" s="22">
        <f>Target_AM[[#This Row],[PROPORSI]]*VLOOKUP(Target_AM[[#This Row],[NIPNAS]],Target_CC[],COLUMN(BI$2)+9,0)</f>
        <v>11626173</v>
      </c>
      <c r="BX373" s="22">
        <f>Target_AM[[#This Row],[PROPORSI]]*VLOOKUP(Target_AM[[#This Row],[NIPNAS]],Target_CC[],COLUMN(BJ$2)+9,0)</f>
        <v>11626173</v>
      </c>
      <c r="BY373" s="22">
        <f>Target_AM[[#This Row],[PROPORSI]]*VLOOKUP(Target_AM[[#This Row],[NIPNAS]],Target_CC[],COLUMN(BK$2)+9,0)</f>
        <v>11626173</v>
      </c>
      <c r="BZ373" s="22">
        <f>Target_AM[[#This Row],[PROPORSI]]*VLOOKUP(Target_AM[[#This Row],[NIPNAS]],Target_CC[],COLUMN(BL$2)+9,0)</f>
        <v>11626173</v>
      </c>
      <c r="CA373" s="22">
        <f>Target_AM[[#This Row],[PROPORSI]]*VLOOKUP(Target_AM[[#This Row],[NIPNAS]],Target_CC[],COLUMN(BM$2)+9,0)</f>
        <v>138565146</v>
      </c>
      <c r="CB373" s="22">
        <f>Target_AM[[#This Row],[PROPORSI]]*VLOOKUP(Target_AM[[#This Row],[NIPNAS]],Target_CC[],COLUMN(BN$2)+9,0)</f>
        <v>0</v>
      </c>
      <c r="CC373" s="22">
        <f>Target_AM[[#This Row],[PROPORSI]]*VLOOKUP(Target_AM[[#This Row],[NIPNAS]],Target_CC[],COLUMN(BO$2)+9,0)</f>
        <v>0</v>
      </c>
      <c r="CD373" s="22">
        <f>Target_AM[[#This Row],[PROPORSI]]*VLOOKUP(Target_AM[[#This Row],[NIPNAS]],Target_CC[],COLUMN(BP$2)+9,0)</f>
        <v>0</v>
      </c>
      <c r="CE373" s="22">
        <f>Target_AM[[#This Row],[PROPORSI]]*VLOOKUP(Target_AM[[#This Row],[NIPNAS]],Target_CC[],COLUMN(BQ$2)+9,0)</f>
        <v>0</v>
      </c>
      <c r="CF373" s="22">
        <f>Target_AM[[#This Row],[PROPORSI]]*VLOOKUP(Target_AM[[#This Row],[NIPNAS]],Target_CC[],COLUMN(BR$2)+9,0)</f>
        <v>0</v>
      </c>
      <c r="CG373" s="22">
        <f>Target_AM[[#This Row],[PROPORSI]]*VLOOKUP(Target_AM[[#This Row],[NIPNAS]],Target_CC[],COLUMN(BS$2)+9,0)</f>
        <v>0</v>
      </c>
      <c r="CH373" s="22">
        <f>Target_AM[[#This Row],[PROPORSI]]*VLOOKUP(Target_AM[[#This Row],[NIPNAS]],Target_CC[],COLUMN(BT$2)+9,0)</f>
        <v>0</v>
      </c>
      <c r="CI373" s="22">
        <f>Target_AM[[#This Row],[PROPORSI]]*VLOOKUP(Target_AM[[#This Row],[NIPNAS]],Target_CC[],COLUMN(BU$2)+9,0)</f>
        <v>0</v>
      </c>
      <c r="CJ373" s="22">
        <f>Target_AM[[#This Row],[PROPORSI]]*VLOOKUP(Target_AM[[#This Row],[NIPNAS]],Target_CC[],COLUMN(BV$2)+9,0)</f>
        <v>0</v>
      </c>
      <c r="CK373" s="22">
        <f>Target_AM[[#This Row],[PROPORSI]]*VLOOKUP(Target_AM[[#This Row],[NIPNAS]],Target_CC[],COLUMN(BW$2)+9,0)</f>
        <v>0</v>
      </c>
      <c r="CL373" s="22">
        <f>Target_AM[[#This Row],[PROPORSI]]*VLOOKUP(Target_AM[[#This Row],[NIPNAS]],Target_CC[],COLUMN(BX$2)+9,0)</f>
        <v>0</v>
      </c>
      <c r="CM373" s="22">
        <f>Target_AM[[#This Row],[PROPORSI]]*VLOOKUP(Target_AM[[#This Row],[NIPNAS]],Target_CC[],COLUMN(BY$2)+9,0)</f>
        <v>0</v>
      </c>
      <c r="CN373" s="22">
        <f>Target_AM[[#This Row],[PROPORSI]]*VLOOKUP(Target_AM[[#This Row],[NIPNAS]],Target_CC[],COLUMN(BZ$2)+9,0)</f>
        <v>0</v>
      </c>
      <c r="CO373" s="22">
        <f>Target_AM[[#This Row],[PROPORSI]]*VLOOKUP(Target_AM[[#This Row],[NIPNAS]],Target_CC[],COLUMN(CA$2)+9,0)</f>
        <v>11844594</v>
      </c>
      <c r="CP373" s="22">
        <f>Target_AM[[#This Row],[PROPORSI]]*VLOOKUP(Target_AM[[#This Row],[NIPNAS]],Target_CC[],COLUMN(CB$2)+9,0)</f>
        <v>11839034</v>
      </c>
      <c r="CQ373" s="22">
        <f>Target_AM[[#This Row],[PROPORSI]]*VLOOKUP(Target_AM[[#This Row],[NIPNAS]],Target_CC[],COLUMN(CC$2)+9,0)</f>
        <v>11626173</v>
      </c>
      <c r="CR373" s="22">
        <f>Target_AM[[#This Row],[PROPORSI]]*VLOOKUP(Target_AM[[#This Row],[NIPNAS]],Target_CC[],COLUMN(CD$2)+9,0)</f>
        <v>11626173</v>
      </c>
      <c r="CS373" s="22">
        <f>Target_AM[[#This Row],[PROPORSI]]*VLOOKUP(Target_AM[[#This Row],[NIPNAS]],Target_CC[],COLUMN(CE$2)+9,0)</f>
        <v>11626173</v>
      </c>
      <c r="CT373" s="22">
        <f>Target_AM[[#This Row],[PROPORSI]]*VLOOKUP(Target_AM[[#This Row],[NIPNAS]],Target_CC[],COLUMN(CF$2)+9,0)</f>
        <v>11626173</v>
      </c>
      <c r="CU373" s="22">
        <f>Target_AM[[#This Row],[PROPORSI]]*VLOOKUP(Target_AM[[#This Row],[NIPNAS]],Target_CC[],COLUMN(CG$2)+9,0)</f>
        <v>11626173</v>
      </c>
      <c r="CV373" s="22">
        <f>Target_AM[[#This Row],[PROPORSI]]*VLOOKUP(Target_AM[[#This Row],[NIPNAS]],Target_CC[],COLUMN(CH$2)+9,0)</f>
        <v>11626173</v>
      </c>
      <c r="CW373" s="22">
        <f>Target_AM[[#This Row],[PROPORSI]]*VLOOKUP(Target_AM[[#This Row],[NIPNAS]],Target_CC[],COLUMN(CI$2)+9,0)</f>
        <v>11626173</v>
      </c>
      <c r="CX373" s="22">
        <f>Target_AM[[#This Row],[PROPORSI]]*VLOOKUP(Target_AM[[#This Row],[NIPNAS]],Target_CC[],COLUMN(CJ$2)+9,0)</f>
        <v>11626173</v>
      </c>
      <c r="CY373" s="22">
        <f>Target_AM[[#This Row],[PROPORSI]]*VLOOKUP(Target_AM[[#This Row],[NIPNAS]],Target_CC[],COLUMN(CK$2)+9,0)</f>
        <v>11626173</v>
      </c>
      <c r="CZ373" s="22">
        <f>Target_AM[[#This Row],[PROPORSI]]*VLOOKUP(Target_AM[[#This Row],[NIPNAS]],Target_CC[],COLUMN(CL$2)+9,0)</f>
        <v>11626173</v>
      </c>
      <c r="DA373" s="22">
        <f>Target_AM[[#This Row],[PROPORSI]]*VLOOKUP(Target_AM[[#This Row],[NIPNAS]],Target_CC[],COLUMN(CM$2)+9,0)</f>
        <v>139945358</v>
      </c>
      <c r="DB373" s="22">
        <f>Target_AM[[#This Row],[PROPORSI]]*VLOOKUP(Target_AM[[#This Row],[NIPNAS]],Target_CC[],COLUMN(CN$2)+9,0)</f>
        <v>0</v>
      </c>
      <c r="DC373" s="22">
        <f>Target_AM[[#This Row],[PROPORSI]]*VLOOKUP(Target_AM[[#This Row],[NIPNAS]],Target_CC[],COLUMN(CO$2)+9,0)</f>
        <v>0</v>
      </c>
      <c r="DD373" s="22">
        <f>Target_AM[[#This Row],[PROPORSI]]*VLOOKUP(Target_AM[[#This Row],[NIPNAS]],Target_CC[],COLUMN(CP$2)+9,0)</f>
        <v>0</v>
      </c>
      <c r="DE373" s="22">
        <f>Target_AM[[#This Row],[PROPORSI]]*VLOOKUP(Target_AM[[#This Row],[NIPNAS]],Target_CC[],COLUMN(CQ$2)+9,0)</f>
        <v>0</v>
      </c>
      <c r="DF373" s="22">
        <f>Target_AM[[#This Row],[PROPORSI]]*VLOOKUP(Target_AM[[#This Row],[NIPNAS]],Target_CC[],COLUMN(CR$2)+9,0)</f>
        <v>0</v>
      </c>
      <c r="DG373" s="22">
        <f>Target_AM[[#This Row],[PROPORSI]]*VLOOKUP(Target_AM[[#This Row],[NIPNAS]],Target_CC[],COLUMN(CS$2)+9,0)</f>
        <v>0</v>
      </c>
      <c r="DH373" s="22">
        <f>Target_AM[[#This Row],[PROPORSI]]*VLOOKUP(Target_AM[[#This Row],[NIPNAS]],Target_CC[],COLUMN(CT$2)+9,0)</f>
        <v>0</v>
      </c>
      <c r="DI373" s="22">
        <f>Target_AM[[#This Row],[PROPORSI]]*VLOOKUP(Target_AM[[#This Row],[NIPNAS]],Target_CC[],COLUMN(CU$2)+9,0)</f>
        <v>0</v>
      </c>
      <c r="DJ373" s="22">
        <f>Target_AM[[#This Row],[PROPORSI]]*VLOOKUP(Target_AM[[#This Row],[NIPNAS]],Target_CC[],COLUMN(CV$2)+9,0)</f>
        <v>0</v>
      </c>
      <c r="DK373" s="22">
        <f>Target_AM[[#This Row],[PROPORSI]]*VLOOKUP(Target_AM[[#This Row],[NIPNAS]],Target_CC[],COLUMN(CW$2)+9,0)</f>
        <v>0</v>
      </c>
      <c r="DL373" s="22">
        <f>Target_AM[[#This Row],[PROPORSI]]*VLOOKUP(Target_AM[[#This Row],[NIPNAS]],Target_CC[],COLUMN(CX$2)+9,0)</f>
        <v>0</v>
      </c>
      <c r="DM373" s="22">
        <f>Target_AM[[#This Row],[PROPORSI]]*VLOOKUP(Target_AM[[#This Row],[NIPNAS]],Target_CC[],COLUMN(CY$2)+9,0)</f>
        <v>0</v>
      </c>
      <c r="DN373" s="22">
        <f>Target_AM[[#This Row],[PROPORSI]]*VLOOKUP(Target_AM[[#This Row],[NIPNAS]],Target_CC[],COLUMN(CZ$2)+9,0)</f>
        <v>0</v>
      </c>
      <c r="DO373" s="22">
        <f>Target_AM[[#This Row],[PROPORSI]]*VLOOKUP(Target_AM[[#This Row],[NIPNAS]],Target_CC[],COLUMN(DA$2)+9,0)</f>
        <v>0</v>
      </c>
      <c r="DP373" s="22">
        <f>Target_AM[[#This Row],[PROPORSI]]*VLOOKUP(Target_AM[[#This Row],[NIPNAS]],Target_CC[],COLUMN(DB$2)+9,0)</f>
        <v>0</v>
      </c>
      <c r="DQ373" s="22">
        <f>Target_AM[[#This Row],[PROPORSI]]*VLOOKUP(Target_AM[[#This Row],[NIPNAS]],Target_CC[],COLUMN(DC$2)+9,0)</f>
        <v>0</v>
      </c>
      <c r="DR373" s="22">
        <f>Target_AM[[#This Row],[PROPORSI]]*VLOOKUP(Target_AM[[#This Row],[NIPNAS]],Target_CC[],COLUMN(DD$2)+9,0)</f>
        <v>0</v>
      </c>
      <c r="DS373" s="22">
        <f>Target_AM[[#This Row],[PROPORSI]]*VLOOKUP(Target_AM[[#This Row],[NIPNAS]],Target_CC[],COLUMN(DE$2)+9,0)</f>
        <v>0</v>
      </c>
      <c r="DT373" s="22">
        <f>Target_AM[[#This Row],[PROPORSI]]*VLOOKUP(Target_AM[[#This Row],[NIPNAS]],Target_CC[],COLUMN(DF$2)+9,0)</f>
        <v>0</v>
      </c>
      <c r="DU373" s="22">
        <f>Target_AM[[#This Row],[PROPORSI]]*VLOOKUP(Target_AM[[#This Row],[NIPNAS]],Target_CC[],COLUMN(DG$2)+9,0)</f>
        <v>0</v>
      </c>
      <c r="DV373" s="22">
        <f>Target_AM[[#This Row],[PROPORSI]]*VLOOKUP(Target_AM[[#This Row],[NIPNAS]],Target_CC[],COLUMN(DH$2)+9,0)</f>
        <v>0</v>
      </c>
      <c r="DW373" s="22">
        <f>Target_AM[[#This Row],[PROPORSI]]*VLOOKUP(Target_AM[[#This Row],[NIPNAS]],Target_CC[],COLUMN(DI$2)+9,0)</f>
        <v>0</v>
      </c>
      <c r="DX373" s="22">
        <f>Target_AM[[#This Row],[PROPORSI]]*VLOOKUP(Target_AM[[#This Row],[NIPNAS]],Target_CC[],COLUMN(DJ$2)+9,0)</f>
        <v>0</v>
      </c>
      <c r="DY373" s="22">
        <f>Target_AM[[#This Row],[PROPORSI]]*VLOOKUP(Target_AM[[#This Row],[NIPNAS]],Target_CC[],COLUMN(DK$2)+9,0)</f>
        <v>0</v>
      </c>
      <c r="DZ373" s="22">
        <f>Target_AM[[#This Row],[PROPORSI]]*VLOOKUP(Target_AM[[#This Row],[NIPNAS]],Target_CC[],COLUMN(DL$2)+9,0)</f>
        <v>0</v>
      </c>
      <c r="EA373" s="22">
        <f>Target_AM[[#This Row],[PROPORSI]]*VLOOKUP(Target_AM[[#This Row],[NIPNAS]],Target_CC[],COLUMN(DM$2)+9,0)</f>
        <v>0</v>
      </c>
    </row>
    <row r="374" spans="2:131" x14ac:dyDescent="0.3">
      <c r="B374">
        <v>404429</v>
      </c>
      <c r="C374" t="s">
        <v>1008</v>
      </c>
      <c r="D374">
        <v>1</v>
      </c>
      <c r="E374" s="8">
        <v>45658</v>
      </c>
      <c r="F374">
        <v>2909207</v>
      </c>
      <c r="G374" t="s">
        <v>729</v>
      </c>
      <c r="J374" t="s">
        <v>300</v>
      </c>
      <c r="K374" t="s">
        <v>25</v>
      </c>
      <c r="L374" t="s">
        <v>159</v>
      </c>
      <c r="M374" t="s">
        <v>29</v>
      </c>
      <c r="N374" s="23">
        <f>Target_AM[[#This Row],[PROPORSI]]*VLOOKUP(Target_AM[[#This Row],[NIPNAS]],Target_CC[],9,0)</f>
        <v>155270018.93368667</v>
      </c>
      <c r="O374" s="22">
        <f>Target_AM[[#This Row],[PROPORSI]]*VLOOKUP(Target_AM[[#This Row],[NIPNAS]],Target_CC[],COLUMN(A$2)+9,0)</f>
        <v>10391829.564834002</v>
      </c>
      <c r="P374" s="22">
        <f>Target_AM[[#This Row],[PROPORSI]]*VLOOKUP(Target_AM[[#This Row],[NIPNAS]],Target_CC[],COLUMN(B$2)+9,0)</f>
        <v>10573326.236812167</v>
      </c>
      <c r="Q374" s="22">
        <f>Target_AM[[#This Row],[PROPORSI]]*VLOOKUP(Target_AM[[#This Row],[NIPNAS]],Target_CC[],COLUMN(C$2)+9,0)</f>
        <v>11304202.203766923</v>
      </c>
      <c r="R374" s="22">
        <f>Target_AM[[#This Row],[PROPORSI]]*VLOOKUP(Target_AM[[#This Row],[NIPNAS]],Target_CC[],COLUMN(D$2)+9,0)</f>
        <v>10622004.542263003</v>
      </c>
      <c r="S374" s="22">
        <f>Target_AM[[#This Row],[PROPORSI]]*VLOOKUP(Target_AM[[#This Row],[NIPNAS]],Target_CC[],COLUMN(E$2)+9,0)</f>
        <v>11160386.351371882</v>
      </c>
      <c r="T374" s="22">
        <f>Target_AM[[#This Row],[PROPORSI]]*VLOOKUP(Target_AM[[#This Row],[NIPNAS]],Target_CC[],COLUMN(F$2)+9,0)</f>
        <v>11011505.532740742</v>
      </c>
      <c r="U374" s="22">
        <f>Target_AM[[#This Row],[PROPORSI]]*VLOOKUP(Target_AM[[#This Row],[NIPNAS]],Target_CC[],COLUMN(G$2)+9,0)</f>
        <v>11538261.016936373</v>
      </c>
      <c r="V374" s="22">
        <f>Target_AM[[#This Row],[PROPORSI]]*VLOOKUP(Target_AM[[#This Row],[NIPNAS]],Target_CC[],COLUMN(H$2)+9,0)</f>
        <v>11653261.672448222</v>
      </c>
      <c r="W374" s="22">
        <f>Target_AM[[#This Row],[PROPORSI]]*VLOOKUP(Target_AM[[#This Row],[NIPNAS]],Target_CC[],COLUMN(I$2)+9,0)</f>
        <v>11504100.219762791</v>
      </c>
      <c r="X374" s="22">
        <f>Target_AM[[#This Row],[PROPORSI]]*VLOOKUP(Target_AM[[#This Row],[NIPNAS]],Target_CC[],COLUMN(J$2)+9,0)</f>
        <v>11735544.665497256</v>
      </c>
      <c r="Y374" s="22">
        <f>Target_AM[[#This Row],[PROPORSI]]*VLOOKUP(Target_AM[[#This Row],[NIPNAS]],Target_CC[],COLUMN(K$2)+9,0)</f>
        <v>11649918.765624173</v>
      </c>
      <c r="Z374" s="22">
        <f>Target_AM[[#This Row],[PROPORSI]]*VLOOKUP(Target_AM[[#This Row],[NIPNAS]],Target_CC[],COLUMN(L$2)+9,0)</f>
        <v>10991917.977942456</v>
      </c>
      <c r="AA374" s="22">
        <f>Target_AM[[#This Row],[PROPORSI]]*VLOOKUP(Target_AM[[#This Row],[NIPNAS]],Target_CC[],COLUMN(M$2)+9,0)</f>
        <v>134136258.74999999</v>
      </c>
      <c r="AB374" s="22">
        <f>Target_AM[[#This Row],[PROPORSI]]*VLOOKUP(Target_AM[[#This Row],[NIPNAS]],Target_CC[],COLUMN(N$2)+9,0)</f>
        <v>1611258.3331427744</v>
      </c>
      <c r="AC374" s="22">
        <f>Target_AM[[#This Row],[PROPORSI]]*VLOOKUP(Target_AM[[#This Row],[NIPNAS]],Target_CC[],COLUMN(O$2)+9,0)</f>
        <v>1639399.4822386091</v>
      </c>
      <c r="AD374" s="22">
        <f>Target_AM[[#This Row],[PROPORSI]]*VLOOKUP(Target_AM[[#This Row],[NIPNAS]],Target_CC[],COLUMN(P$2)+9,0)</f>
        <v>1752722.163764752</v>
      </c>
      <c r="AE374" s="22">
        <f>Target_AM[[#This Row],[PROPORSI]]*VLOOKUP(Target_AM[[#This Row],[NIPNAS]],Target_CC[],COLUMN(Q$2)+9,0)</f>
        <v>1646947.0776655346</v>
      </c>
      <c r="AF374" s="22">
        <f>Target_AM[[#This Row],[PROPORSI]]*VLOOKUP(Target_AM[[#This Row],[NIPNAS]],Target_CC[],COLUMN(R$2)+9,0)</f>
        <v>1730423.4444522546</v>
      </c>
      <c r="AG374" s="22">
        <f>Target_AM[[#This Row],[PROPORSI]]*VLOOKUP(Target_AM[[#This Row],[NIPNAS]],Target_CC[],COLUMN(S$2)+9,0)</f>
        <v>1707339.3996103033</v>
      </c>
      <c r="AH374" s="22">
        <f>Target_AM[[#This Row],[PROPORSI]]*VLOOKUP(Target_AM[[#This Row],[NIPNAS]],Target_CC[],COLUMN(T$2)+9,0)</f>
        <v>1789013.0989472333</v>
      </c>
      <c r="AI374" s="22">
        <f>Target_AM[[#This Row],[PROPORSI]]*VLOOKUP(Target_AM[[#This Row],[NIPNAS]],Target_CC[],COLUMN(U$2)+9,0)</f>
        <v>1806844.0076774324</v>
      </c>
      <c r="AJ374" s="22">
        <f>Target_AM[[#This Row],[PROPORSI]]*VLOOKUP(Target_AM[[#This Row],[NIPNAS]],Target_CC[],COLUMN(V$2)+9,0)</f>
        <v>1783716.4503860406</v>
      </c>
      <c r="AK374" s="22">
        <f>Target_AM[[#This Row],[PROPORSI]]*VLOOKUP(Target_AM[[#This Row],[NIPNAS]],Target_CC[],COLUMN(W$2)+9,0)</f>
        <v>1819602.0265998021</v>
      </c>
      <c r="AL374" s="22">
        <f>Target_AM[[#This Row],[PROPORSI]]*VLOOKUP(Target_AM[[#This Row],[NIPNAS]],Target_CC[],COLUMN(X$2)+9,0)</f>
        <v>1806325.6883147485</v>
      </c>
      <c r="AM374" s="22">
        <f>Target_AM[[#This Row],[PROPORSI]]*VLOOKUP(Target_AM[[#This Row],[NIPNAS]],Target_CC[],COLUMN(Y$2)+9,0)</f>
        <v>1704302.339514415</v>
      </c>
      <c r="AN374" s="22">
        <f>Target_AM[[#This Row],[PROPORSI]]*VLOOKUP(Target_AM[[#This Row],[NIPNAS]],Target_CC[],COLUMN(Z$2)+9,0)</f>
        <v>20797893.512313899</v>
      </c>
      <c r="AO374" s="22">
        <f>Target_AM[[#This Row],[PROPORSI]]*VLOOKUP(Target_AM[[#This Row],[NIPNAS]],Target_CC[],COLUMN(AA$2)+9,0)</f>
        <v>12003087.897976777</v>
      </c>
      <c r="AP374" s="22">
        <f>Target_AM[[#This Row],[PROPORSI]]*VLOOKUP(Target_AM[[#This Row],[NIPNAS]],Target_CC[],COLUMN(AB$2)+9,0)</f>
        <v>12212725.719050776</v>
      </c>
      <c r="AQ374" s="22">
        <f>Target_AM[[#This Row],[PROPORSI]]*VLOOKUP(Target_AM[[#This Row],[NIPNAS]],Target_CC[],COLUMN(AC$2)+9,0)</f>
        <v>13056924.367531676</v>
      </c>
      <c r="AR374" s="22">
        <f>Target_AM[[#This Row],[PROPORSI]]*VLOOKUP(Target_AM[[#This Row],[NIPNAS]],Target_CC[],COLUMN(AD$2)+9,0)</f>
        <v>12268951.619928537</v>
      </c>
      <c r="AS374" s="22">
        <f>Target_AM[[#This Row],[PROPORSI]]*VLOOKUP(Target_AM[[#This Row],[NIPNAS]],Target_CC[],COLUMN(AE$2)+9,0)</f>
        <v>12890809.795824137</v>
      </c>
      <c r="AT374" s="22">
        <f>Target_AM[[#This Row],[PROPORSI]]*VLOOKUP(Target_AM[[#This Row],[NIPNAS]],Target_CC[],COLUMN(AF$2)+9,0)</f>
        <v>12718844.932351045</v>
      </c>
      <c r="AU374" s="22">
        <f>Target_AM[[#This Row],[PROPORSI]]*VLOOKUP(Target_AM[[#This Row],[NIPNAS]],Target_CC[],COLUMN(AG$2)+9,0)</f>
        <v>13327274.115883606</v>
      </c>
      <c r="AV374" s="22">
        <f>Target_AM[[#This Row],[PROPORSI]]*VLOOKUP(Target_AM[[#This Row],[NIPNAS]],Target_CC[],COLUMN(AH$2)+9,0)</f>
        <v>13460105.680125654</v>
      </c>
      <c r="AW374" s="22">
        <f>Target_AM[[#This Row],[PROPORSI]]*VLOOKUP(Target_AM[[#This Row],[NIPNAS]],Target_CC[],COLUMN(AI$2)+9,0)</f>
        <v>13287816.670148831</v>
      </c>
      <c r="AX374" s="22">
        <f>Target_AM[[#This Row],[PROPORSI]]*VLOOKUP(Target_AM[[#This Row],[NIPNAS]],Target_CC[],COLUMN(AJ$2)+9,0)</f>
        <v>13555146.692097059</v>
      </c>
      <c r="AY374" s="22">
        <f>Target_AM[[#This Row],[PROPORSI]]*VLOOKUP(Target_AM[[#This Row],[NIPNAS]],Target_CC[],COLUMN(AK$2)+9,0)</f>
        <v>13456244.453938922</v>
      </c>
      <c r="AZ374" s="22">
        <f>Target_AM[[#This Row],[PROPORSI]]*VLOOKUP(Target_AM[[#This Row],[NIPNAS]],Target_CC[],COLUMN(AL$2)+9,0)</f>
        <v>12696220.317456871</v>
      </c>
      <c r="BA374" s="22">
        <f>Target_AM[[#This Row],[PROPORSI]]*VLOOKUP(Target_AM[[#This Row],[NIPNAS]],Target_CC[],COLUMN(AM$2)+9,0)</f>
        <v>154934152.26231387</v>
      </c>
      <c r="BB374" s="22">
        <f>Target_AM[[#This Row],[PROPORSI]]*VLOOKUP(Target_AM[[#This Row],[NIPNAS]],Target_CC[],COLUMN(AN$2)+9,0)</f>
        <v>9777398.6261947434</v>
      </c>
      <c r="BC374" s="22">
        <f>Target_AM[[#This Row],[PROPORSI]]*VLOOKUP(Target_AM[[#This Row],[NIPNAS]],Target_CC[],COLUMN(AO$2)+9,0)</f>
        <v>10174119.323391797</v>
      </c>
      <c r="BD374" s="22">
        <f>Target_AM[[#This Row],[PROPORSI]]*VLOOKUP(Target_AM[[#This Row],[NIPNAS]],Target_CC[],COLUMN(AP$2)+9,0)</f>
        <v>10289034.949330807</v>
      </c>
      <c r="BE374" s="22">
        <f>Target_AM[[#This Row],[PROPORSI]]*VLOOKUP(Target_AM[[#This Row],[NIPNAS]],Target_CC[],COLUMN(AQ$2)+9,0)</f>
        <v>9974899.4857750032</v>
      </c>
      <c r="BF374" s="22">
        <f>Target_AM[[#This Row],[PROPORSI]]*VLOOKUP(Target_AM[[#This Row],[NIPNAS]],Target_CC[],COLUMN(AR$2)+9,0)</f>
        <v>10488359.543305274</v>
      </c>
      <c r="BG374" s="22">
        <f>Target_AM[[#This Row],[PROPORSI]]*VLOOKUP(Target_AM[[#This Row],[NIPNAS]],Target_CC[],COLUMN(AS$2)+9,0)</f>
        <v>10423112.784169191</v>
      </c>
      <c r="BH374" s="22">
        <f>Target_AM[[#This Row],[PROPORSI]]*VLOOKUP(Target_AM[[#This Row],[NIPNAS]],Target_CC[],COLUMN(AT$2)+9,0)</f>
        <v>10763615.883973477</v>
      </c>
      <c r="BI374" s="22">
        <f>Target_AM[[#This Row],[PROPORSI]]*VLOOKUP(Target_AM[[#This Row],[NIPNAS]],Target_CC[],COLUMN(AU$2)+9,0)</f>
        <v>10914935.252995767</v>
      </c>
      <c r="BJ374" s="22">
        <f>Target_AM[[#This Row],[PROPORSI]]*VLOOKUP(Target_AM[[#This Row],[NIPNAS]],Target_CC[],COLUMN(AV$2)+9,0)</f>
        <v>10745262.120155828</v>
      </c>
      <c r="BK374" s="22">
        <f>Target_AM[[#This Row],[PROPORSI]]*VLOOKUP(Target_AM[[#This Row],[NIPNAS]],Target_CC[],COLUMN(AW$2)+9,0)</f>
        <v>10927933.782276139</v>
      </c>
      <c r="BL374" s="22">
        <f>Target_AM[[#This Row],[PROPORSI]]*VLOOKUP(Target_AM[[#This Row],[NIPNAS]],Target_CC[],COLUMN(AX$2)+9,0)</f>
        <v>11129392.525234064</v>
      </c>
      <c r="BM374" s="22">
        <f>Target_AM[[#This Row],[PROPORSI]]*VLOOKUP(Target_AM[[#This Row],[NIPNAS]],Target_CC[],COLUMN(AY$2)+9,0)</f>
        <v>10851023.298882473</v>
      </c>
      <c r="BN374" s="22">
        <f>Target_AM[[#This Row],[PROPORSI]]*VLOOKUP(Target_AM[[#This Row],[NIPNAS]],Target_CC[],COLUMN(AZ$2)+9,0)</f>
        <v>126459087.57568455</v>
      </c>
      <c r="BO374" s="22">
        <f>Target_AM[[#This Row],[PROPORSI]]*VLOOKUP(Target_AM[[#This Row],[NIPNAS]],Target_CC[],COLUMN(BA$2)+9,0)</f>
        <v>11065563</v>
      </c>
      <c r="BP374" s="22">
        <f>Target_AM[[#This Row],[PROPORSI]]*VLOOKUP(Target_AM[[#This Row],[NIPNAS]],Target_CC[],COLUMN(BB$2)+9,0)</f>
        <v>10517750</v>
      </c>
      <c r="BQ374" s="22">
        <f>Target_AM[[#This Row],[PROPORSI]]*VLOOKUP(Target_AM[[#This Row],[NIPNAS]],Target_CC[],COLUMN(BC$2)+9,0)</f>
        <v>10614982</v>
      </c>
      <c r="BR374" s="22">
        <f>Target_AM[[#This Row],[PROPORSI]]*VLOOKUP(Target_AM[[#This Row],[NIPNAS]],Target_CC[],COLUMN(BD$2)+9,0)</f>
        <v>10540088</v>
      </c>
      <c r="BS374" s="22">
        <f>Target_AM[[#This Row],[PROPORSI]]*VLOOKUP(Target_AM[[#This Row],[NIPNAS]],Target_CC[],COLUMN(BE$2)+9,0)</f>
        <v>10540088</v>
      </c>
      <c r="BT374" s="22">
        <f>Target_AM[[#This Row],[PROPORSI]]*VLOOKUP(Target_AM[[#This Row],[NIPNAS]],Target_CC[],COLUMN(BF$2)+9,0)</f>
        <v>10540088</v>
      </c>
      <c r="BU374" s="22">
        <f>Target_AM[[#This Row],[PROPORSI]]*VLOOKUP(Target_AM[[#This Row],[NIPNAS]],Target_CC[],COLUMN(BG$2)+9,0)</f>
        <v>10540088</v>
      </c>
      <c r="BV374" s="22">
        <f>Target_AM[[#This Row],[PROPORSI]]*VLOOKUP(Target_AM[[#This Row],[NIPNAS]],Target_CC[],COLUMN(BH$2)+9,0)</f>
        <v>10540088</v>
      </c>
      <c r="BW374" s="22">
        <f>Target_AM[[#This Row],[PROPORSI]]*VLOOKUP(Target_AM[[#This Row],[NIPNAS]],Target_CC[],COLUMN(BI$2)+9,0)</f>
        <v>10540088</v>
      </c>
      <c r="BX374" s="22">
        <f>Target_AM[[#This Row],[PROPORSI]]*VLOOKUP(Target_AM[[#This Row],[NIPNAS]],Target_CC[],COLUMN(BJ$2)+9,0)</f>
        <v>10540088</v>
      </c>
      <c r="BY374" s="22">
        <f>Target_AM[[#This Row],[PROPORSI]]*VLOOKUP(Target_AM[[#This Row],[NIPNAS]],Target_CC[],COLUMN(BK$2)+9,0)</f>
        <v>10540088</v>
      </c>
      <c r="BZ374" s="22">
        <f>Target_AM[[#This Row],[PROPORSI]]*VLOOKUP(Target_AM[[#This Row],[NIPNAS]],Target_CC[],COLUMN(BL$2)+9,0)</f>
        <v>10540088</v>
      </c>
      <c r="CA374" s="22">
        <f>Target_AM[[#This Row],[PROPORSI]]*VLOOKUP(Target_AM[[#This Row],[NIPNAS]],Target_CC[],COLUMN(BM$2)+9,0)</f>
        <v>127059087</v>
      </c>
      <c r="CB374" s="22">
        <f>Target_AM[[#This Row],[PROPORSI]]*VLOOKUP(Target_AM[[#This Row],[NIPNAS]],Target_CC[],COLUMN(BN$2)+9,0)</f>
        <v>4000000</v>
      </c>
      <c r="CC374" s="22">
        <f>Target_AM[[#This Row],[PROPORSI]]*VLOOKUP(Target_AM[[#This Row],[NIPNAS]],Target_CC[],COLUMN(BO$2)+9,0)</f>
        <v>4000000</v>
      </c>
      <c r="CD374" s="22">
        <f>Target_AM[[#This Row],[PROPORSI]]*VLOOKUP(Target_AM[[#This Row],[NIPNAS]],Target_CC[],COLUMN(BP$2)+9,0)</f>
        <v>4000000</v>
      </c>
      <c r="CE374" s="22">
        <f>Target_AM[[#This Row],[PROPORSI]]*VLOOKUP(Target_AM[[#This Row],[NIPNAS]],Target_CC[],COLUMN(BQ$2)+9,0)</f>
        <v>3800000</v>
      </c>
      <c r="CF374" s="22">
        <f>Target_AM[[#This Row],[PROPORSI]]*VLOOKUP(Target_AM[[#This Row],[NIPNAS]],Target_CC[],COLUMN(BR$2)+9,0)</f>
        <v>3800000</v>
      </c>
      <c r="CG374" s="22">
        <f>Target_AM[[#This Row],[PROPORSI]]*VLOOKUP(Target_AM[[#This Row],[NIPNAS]],Target_CC[],COLUMN(BS$2)+9,0)</f>
        <v>3800000</v>
      </c>
      <c r="CH374" s="22">
        <f>Target_AM[[#This Row],[PROPORSI]]*VLOOKUP(Target_AM[[#This Row],[NIPNAS]],Target_CC[],COLUMN(BT$2)+9,0)</f>
        <v>3800000</v>
      </c>
      <c r="CI374" s="22">
        <f>Target_AM[[#This Row],[PROPORSI]]*VLOOKUP(Target_AM[[#This Row],[NIPNAS]],Target_CC[],COLUMN(BU$2)+9,0)</f>
        <v>3800000</v>
      </c>
      <c r="CJ374" s="22">
        <f>Target_AM[[#This Row],[PROPORSI]]*VLOOKUP(Target_AM[[#This Row],[NIPNAS]],Target_CC[],COLUMN(BV$2)+9,0)</f>
        <v>3800000</v>
      </c>
      <c r="CK374" s="22">
        <f>Target_AM[[#This Row],[PROPORSI]]*VLOOKUP(Target_AM[[#This Row],[NIPNAS]],Target_CC[],COLUMN(BW$2)+9,0)</f>
        <v>3800000</v>
      </c>
      <c r="CL374" s="22">
        <f>Target_AM[[#This Row],[PROPORSI]]*VLOOKUP(Target_AM[[#This Row],[NIPNAS]],Target_CC[],COLUMN(BX$2)+9,0)</f>
        <v>3800000</v>
      </c>
      <c r="CM374" s="22">
        <f>Target_AM[[#This Row],[PROPORSI]]*VLOOKUP(Target_AM[[#This Row],[NIPNAS]],Target_CC[],COLUMN(BY$2)+9,0)</f>
        <v>3800000</v>
      </c>
      <c r="CN374" s="22">
        <f>Target_AM[[#This Row],[PROPORSI]]*VLOOKUP(Target_AM[[#This Row],[NIPNAS]],Target_CC[],COLUMN(BZ$2)+9,0)</f>
        <v>46200000</v>
      </c>
      <c r="CO374" s="22">
        <f>Target_AM[[#This Row],[PROPORSI]]*VLOOKUP(Target_AM[[#This Row],[NIPNAS]],Target_CC[],COLUMN(CA$2)+9,0)</f>
        <v>7190483</v>
      </c>
      <c r="CP374" s="22">
        <f>Target_AM[[#This Row],[PROPORSI]]*VLOOKUP(Target_AM[[#This Row],[NIPNAS]],Target_CC[],COLUMN(CB$2)+9,0)</f>
        <v>6605028</v>
      </c>
      <c r="CQ374" s="22">
        <f>Target_AM[[#This Row],[PROPORSI]]*VLOOKUP(Target_AM[[#This Row],[NIPNAS]],Target_CC[],COLUMN(CC$2)+9,0)</f>
        <v>6740088</v>
      </c>
      <c r="CR374" s="22">
        <f>Target_AM[[#This Row],[PROPORSI]]*VLOOKUP(Target_AM[[#This Row],[NIPNAS]],Target_CC[],COLUMN(CD$2)+9,0)</f>
        <v>6740088</v>
      </c>
      <c r="CS374" s="22">
        <f>Target_AM[[#This Row],[PROPORSI]]*VLOOKUP(Target_AM[[#This Row],[NIPNAS]],Target_CC[],COLUMN(CE$2)+9,0)</f>
        <v>6740088</v>
      </c>
      <c r="CT374" s="22">
        <f>Target_AM[[#This Row],[PROPORSI]]*VLOOKUP(Target_AM[[#This Row],[NIPNAS]],Target_CC[],COLUMN(CF$2)+9,0)</f>
        <v>6740088</v>
      </c>
      <c r="CU374" s="22">
        <f>Target_AM[[#This Row],[PROPORSI]]*VLOOKUP(Target_AM[[#This Row],[NIPNAS]],Target_CC[],COLUMN(CG$2)+9,0)</f>
        <v>6740088</v>
      </c>
      <c r="CV374" s="22">
        <f>Target_AM[[#This Row],[PROPORSI]]*VLOOKUP(Target_AM[[#This Row],[NIPNAS]],Target_CC[],COLUMN(CH$2)+9,0)</f>
        <v>6740088</v>
      </c>
      <c r="CW374" s="22">
        <f>Target_AM[[#This Row],[PROPORSI]]*VLOOKUP(Target_AM[[#This Row],[NIPNAS]],Target_CC[],COLUMN(CI$2)+9,0)</f>
        <v>6740088</v>
      </c>
      <c r="CX374" s="22">
        <f>Target_AM[[#This Row],[PROPORSI]]*VLOOKUP(Target_AM[[#This Row],[NIPNAS]],Target_CC[],COLUMN(CJ$2)+9,0)</f>
        <v>6740088</v>
      </c>
      <c r="CY374" s="22">
        <f>Target_AM[[#This Row],[PROPORSI]]*VLOOKUP(Target_AM[[#This Row],[NIPNAS]],Target_CC[],COLUMN(CK$2)+9,0)</f>
        <v>6740088</v>
      </c>
      <c r="CZ374" s="22">
        <f>Target_AM[[#This Row],[PROPORSI]]*VLOOKUP(Target_AM[[#This Row],[NIPNAS]],Target_CC[],COLUMN(CL$2)+9,0)</f>
        <v>6740088</v>
      </c>
      <c r="DA374" s="22">
        <f>Target_AM[[#This Row],[PROPORSI]]*VLOOKUP(Target_AM[[#This Row],[NIPNAS]],Target_CC[],COLUMN(CM$2)+9,0)</f>
        <v>81196391</v>
      </c>
      <c r="DB374" s="22">
        <f>Target_AM[[#This Row],[PROPORSI]]*VLOOKUP(Target_AM[[#This Row],[NIPNAS]],Target_CC[],COLUMN(CN$2)+9,0)</f>
        <v>0</v>
      </c>
      <c r="DC374" s="22">
        <f>Target_AM[[#This Row],[PROPORSI]]*VLOOKUP(Target_AM[[#This Row],[NIPNAS]],Target_CC[],COLUMN(CO$2)+9,0)</f>
        <v>0</v>
      </c>
      <c r="DD374" s="22">
        <f>Target_AM[[#This Row],[PROPORSI]]*VLOOKUP(Target_AM[[#This Row],[NIPNAS]],Target_CC[],COLUMN(CP$2)+9,0)</f>
        <v>0</v>
      </c>
      <c r="DE374" s="22">
        <f>Target_AM[[#This Row],[PROPORSI]]*VLOOKUP(Target_AM[[#This Row],[NIPNAS]],Target_CC[],COLUMN(CQ$2)+9,0)</f>
        <v>0</v>
      </c>
      <c r="DF374" s="22">
        <f>Target_AM[[#This Row],[PROPORSI]]*VLOOKUP(Target_AM[[#This Row],[NIPNAS]],Target_CC[],COLUMN(CR$2)+9,0)</f>
        <v>0</v>
      </c>
      <c r="DG374" s="22">
        <f>Target_AM[[#This Row],[PROPORSI]]*VLOOKUP(Target_AM[[#This Row],[NIPNAS]],Target_CC[],COLUMN(CS$2)+9,0)</f>
        <v>0</v>
      </c>
      <c r="DH374" s="22">
        <f>Target_AM[[#This Row],[PROPORSI]]*VLOOKUP(Target_AM[[#This Row],[NIPNAS]],Target_CC[],COLUMN(CT$2)+9,0)</f>
        <v>0</v>
      </c>
      <c r="DI374" s="22">
        <f>Target_AM[[#This Row],[PROPORSI]]*VLOOKUP(Target_AM[[#This Row],[NIPNAS]],Target_CC[],COLUMN(CU$2)+9,0)</f>
        <v>0</v>
      </c>
      <c r="DJ374" s="22">
        <f>Target_AM[[#This Row],[PROPORSI]]*VLOOKUP(Target_AM[[#This Row],[NIPNAS]],Target_CC[],COLUMN(CV$2)+9,0)</f>
        <v>0</v>
      </c>
      <c r="DK374" s="22">
        <f>Target_AM[[#This Row],[PROPORSI]]*VLOOKUP(Target_AM[[#This Row],[NIPNAS]],Target_CC[],COLUMN(CW$2)+9,0)</f>
        <v>0</v>
      </c>
      <c r="DL374" s="22">
        <f>Target_AM[[#This Row],[PROPORSI]]*VLOOKUP(Target_AM[[#This Row],[NIPNAS]],Target_CC[],COLUMN(CX$2)+9,0)</f>
        <v>0</v>
      </c>
      <c r="DM374" s="22">
        <f>Target_AM[[#This Row],[PROPORSI]]*VLOOKUP(Target_AM[[#This Row],[NIPNAS]],Target_CC[],COLUMN(CY$2)+9,0)</f>
        <v>0</v>
      </c>
      <c r="DN374" s="22">
        <f>Target_AM[[#This Row],[PROPORSI]]*VLOOKUP(Target_AM[[#This Row],[NIPNAS]],Target_CC[],COLUMN(CZ$2)+9,0)</f>
        <v>0</v>
      </c>
      <c r="DO374" s="22">
        <f>Target_AM[[#This Row],[PROPORSI]]*VLOOKUP(Target_AM[[#This Row],[NIPNAS]],Target_CC[],COLUMN(DA$2)+9,0)</f>
        <v>0</v>
      </c>
      <c r="DP374" s="22">
        <f>Target_AM[[#This Row],[PROPORSI]]*VLOOKUP(Target_AM[[#This Row],[NIPNAS]],Target_CC[],COLUMN(DB$2)+9,0)</f>
        <v>0</v>
      </c>
      <c r="DQ374" s="22">
        <f>Target_AM[[#This Row],[PROPORSI]]*VLOOKUP(Target_AM[[#This Row],[NIPNAS]],Target_CC[],COLUMN(DC$2)+9,0)</f>
        <v>0</v>
      </c>
      <c r="DR374" s="22">
        <f>Target_AM[[#This Row],[PROPORSI]]*VLOOKUP(Target_AM[[#This Row],[NIPNAS]],Target_CC[],COLUMN(DD$2)+9,0)</f>
        <v>0</v>
      </c>
      <c r="DS374" s="22">
        <f>Target_AM[[#This Row],[PROPORSI]]*VLOOKUP(Target_AM[[#This Row],[NIPNAS]],Target_CC[],COLUMN(DE$2)+9,0)</f>
        <v>0</v>
      </c>
      <c r="DT374" s="22">
        <f>Target_AM[[#This Row],[PROPORSI]]*VLOOKUP(Target_AM[[#This Row],[NIPNAS]],Target_CC[],COLUMN(DF$2)+9,0)</f>
        <v>0</v>
      </c>
      <c r="DU374" s="22">
        <f>Target_AM[[#This Row],[PROPORSI]]*VLOOKUP(Target_AM[[#This Row],[NIPNAS]],Target_CC[],COLUMN(DG$2)+9,0)</f>
        <v>0</v>
      </c>
      <c r="DV374" s="22">
        <f>Target_AM[[#This Row],[PROPORSI]]*VLOOKUP(Target_AM[[#This Row],[NIPNAS]],Target_CC[],COLUMN(DH$2)+9,0)</f>
        <v>0</v>
      </c>
      <c r="DW374" s="22">
        <f>Target_AM[[#This Row],[PROPORSI]]*VLOOKUP(Target_AM[[#This Row],[NIPNAS]],Target_CC[],COLUMN(DI$2)+9,0)</f>
        <v>0</v>
      </c>
      <c r="DX374" s="22">
        <f>Target_AM[[#This Row],[PROPORSI]]*VLOOKUP(Target_AM[[#This Row],[NIPNAS]],Target_CC[],COLUMN(DJ$2)+9,0)</f>
        <v>0</v>
      </c>
      <c r="DY374" s="22">
        <f>Target_AM[[#This Row],[PROPORSI]]*VLOOKUP(Target_AM[[#This Row],[NIPNAS]],Target_CC[],COLUMN(DK$2)+9,0)</f>
        <v>0</v>
      </c>
      <c r="DZ374" s="22">
        <f>Target_AM[[#This Row],[PROPORSI]]*VLOOKUP(Target_AM[[#This Row],[NIPNAS]],Target_CC[],COLUMN(DL$2)+9,0)</f>
        <v>0</v>
      </c>
      <c r="EA374" s="22">
        <f>Target_AM[[#This Row],[PROPORSI]]*VLOOKUP(Target_AM[[#This Row],[NIPNAS]],Target_CC[],COLUMN(DM$2)+9,0)</f>
        <v>0</v>
      </c>
    </row>
    <row r="375" spans="2:131" x14ac:dyDescent="0.3">
      <c r="B375">
        <v>401431</v>
      </c>
      <c r="C375" t="s">
        <v>983</v>
      </c>
      <c r="D375">
        <v>1</v>
      </c>
      <c r="E375" s="8">
        <v>45658</v>
      </c>
      <c r="F375">
        <v>10307294</v>
      </c>
      <c r="G375" t="s">
        <v>723</v>
      </c>
      <c r="J375" t="s">
        <v>309</v>
      </c>
      <c r="K375" t="s">
        <v>25</v>
      </c>
      <c r="L375" t="s">
        <v>159</v>
      </c>
      <c r="M375" t="s">
        <v>29</v>
      </c>
      <c r="N375" s="23">
        <f>Target_AM[[#This Row],[PROPORSI]]*VLOOKUP(Target_AM[[#This Row],[NIPNAS]],Target_CC[],9,0)</f>
        <v>145128924.07851774</v>
      </c>
      <c r="O375" s="22">
        <f>Target_AM[[#This Row],[PROPORSI]]*VLOOKUP(Target_AM[[#This Row],[NIPNAS]],Target_CC[],COLUMN(A$2)+9,0)</f>
        <v>8752829.2145454548</v>
      </c>
      <c r="P375" s="22">
        <f>Target_AM[[#This Row],[PROPORSI]]*VLOOKUP(Target_AM[[#This Row],[NIPNAS]],Target_CC[],COLUMN(B$2)+9,0)</f>
        <v>9213504.4363636356</v>
      </c>
      <c r="Q375" s="22">
        <f>Target_AM[[#This Row],[PROPORSI]]*VLOOKUP(Target_AM[[#This Row],[NIPNAS]],Target_CC[],COLUMN(C$2)+9,0)</f>
        <v>8292153.9927272722</v>
      </c>
      <c r="R375" s="22">
        <f>Target_AM[[#This Row],[PROPORSI]]*VLOOKUP(Target_AM[[#This Row],[NIPNAS]],Target_CC[],COLUMN(D$2)+9,0)</f>
        <v>7370803.5490909088</v>
      </c>
      <c r="S375" s="22">
        <f>Target_AM[[#This Row],[PROPORSI]]*VLOOKUP(Target_AM[[#This Row],[NIPNAS]],Target_CC[],COLUMN(E$2)+9,0)</f>
        <v>7831478.7709090905</v>
      </c>
      <c r="T375" s="22">
        <f>Target_AM[[#This Row],[PROPORSI]]*VLOOKUP(Target_AM[[#This Row],[NIPNAS]],Target_CC[],COLUMN(F$2)+9,0)</f>
        <v>8292153.9927272722</v>
      </c>
      <c r="U375" s="22">
        <f>Target_AM[[#This Row],[PROPORSI]]*VLOOKUP(Target_AM[[#This Row],[NIPNAS]],Target_CC[],COLUMN(G$2)+9,0)</f>
        <v>10595530.101818182</v>
      </c>
      <c r="V375" s="22">
        <f>Target_AM[[#This Row],[PROPORSI]]*VLOOKUP(Target_AM[[#This Row],[NIPNAS]],Target_CC[],COLUMN(H$2)+9,0)</f>
        <v>9674179.6581818182</v>
      </c>
      <c r="W375" s="22">
        <f>Target_AM[[#This Row],[PROPORSI]]*VLOOKUP(Target_AM[[#This Row],[NIPNAS]],Target_CC[],COLUMN(I$2)+9,0)</f>
        <v>9674179.6581818182</v>
      </c>
      <c r="X375" s="22">
        <f>Target_AM[[#This Row],[PROPORSI]]*VLOOKUP(Target_AM[[#This Row],[NIPNAS]],Target_CC[],COLUMN(J$2)+9,0)</f>
        <v>10595530.101818182</v>
      </c>
      <c r="Y375" s="22">
        <f>Target_AM[[#This Row],[PROPORSI]]*VLOOKUP(Target_AM[[#This Row],[NIPNAS]],Target_CC[],COLUMN(K$2)+9,0)</f>
        <v>9213504.4363636356</v>
      </c>
      <c r="Z375" s="22">
        <f>Target_AM[[#This Row],[PROPORSI]]*VLOOKUP(Target_AM[[#This Row],[NIPNAS]],Target_CC[],COLUMN(L$2)+9,0)</f>
        <v>9674179.6581818182</v>
      </c>
      <c r="AA375" s="22">
        <f>Target_AM[[#This Row],[PROPORSI]]*VLOOKUP(Target_AM[[#This Row],[NIPNAS]],Target_CC[],COLUMN(M$2)+9,0)</f>
        <v>109180027.57090908</v>
      </c>
      <c r="AB375" s="22">
        <f>Target_AM[[#This Row],[PROPORSI]]*VLOOKUP(Target_AM[[#This Row],[NIPNAS]],Target_CC[],COLUMN(N$2)+9,0)</f>
        <v>1172904.7198005791</v>
      </c>
      <c r="AC375" s="22">
        <f>Target_AM[[#This Row],[PROPORSI]]*VLOOKUP(Target_AM[[#This Row],[NIPNAS]],Target_CC[],COLUMN(O$2)+9,0)</f>
        <v>1247323.0685257616</v>
      </c>
      <c r="AD375" s="22">
        <f>Target_AM[[#This Row],[PROPORSI]]*VLOOKUP(Target_AM[[#This Row],[NIPNAS]],Target_CC[],COLUMN(P$2)+9,0)</f>
        <v>1641195.0738414677</v>
      </c>
      <c r="AE375" s="22">
        <f>Target_AM[[#This Row],[PROPORSI]]*VLOOKUP(Target_AM[[#This Row],[NIPNAS]],Target_CC[],COLUMN(Q$2)+9,0)</f>
        <v>1673286.0721881285</v>
      </c>
      <c r="AF375" s="22">
        <f>Target_AM[[#This Row],[PROPORSI]]*VLOOKUP(Target_AM[[#This Row],[NIPNAS]],Target_CC[],COLUMN(R$2)+9,0)</f>
        <v>2188630.3059090944</v>
      </c>
      <c r="AG375" s="22">
        <f>Target_AM[[#This Row],[PROPORSI]]*VLOOKUP(Target_AM[[#This Row],[NIPNAS]],Target_CC[],COLUMN(S$2)+9,0)</f>
        <v>2044955.5718172092</v>
      </c>
      <c r="AH375" s="22">
        <f>Target_AM[[#This Row],[PROPORSI]]*VLOOKUP(Target_AM[[#This Row],[NIPNAS]],Target_CC[],COLUMN(T$2)+9,0)</f>
        <v>1795758.4599360449</v>
      </c>
      <c r="AI375" s="22">
        <f>Target_AM[[#This Row],[PROPORSI]]*VLOOKUP(Target_AM[[#This Row],[NIPNAS]],Target_CC[],COLUMN(U$2)+9,0)</f>
        <v>2031380.3519582869</v>
      </c>
      <c r="AJ375" s="22">
        <f>Target_AM[[#This Row],[PROPORSI]]*VLOOKUP(Target_AM[[#This Row],[NIPNAS]],Target_CC[],COLUMN(V$2)+9,0)</f>
        <v>1763844.1628483413</v>
      </c>
      <c r="AK375" s="22">
        <f>Target_AM[[#This Row],[PROPORSI]]*VLOOKUP(Target_AM[[#This Row],[NIPNAS]],Target_CC[],COLUMN(W$2)+9,0)</f>
        <v>1856296.4647231456</v>
      </c>
      <c r="AL375" s="22">
        <f>Target_AM[[#This Row],[PROPORSI]]*VLOOKUP(Target_AM[[#This Row],[NIPNAS]],Target_CC[],COLUMN(X$2)+9,0)</f>
        <v>2280732.2566008153</v>
      </c>
      <c r="AM375" s="22">
        <f>Target_AM[[#This Row],[PROPORSI]]*VLOOKUP(Target_AM[[#This Row],[NIPNAS]],Target_CC[],COLUMN(Y$2)+9,0)</f>
        <v>2705919.4780833856</v>
      </c>
      <c r="AN375" s="22">
        <f>Target_AM[[#This Row],[PROPORSI]]*VLOOKUP(Target_AM[[#This Row],[NIPNAS]],Target_CC[],COLUMN(Z$2)+9,0)</f>
        <v>22402225.986232262</v>
      </c>
      <c r="AO375" s="22">
        <f>Target_AM[[#This Row],[PROPORSI]]*VLOOKUP(Target_AM[[#This Row],[NIPNAS]],Target_CC[],COLUMN(AA$2)+9,0)</f>
        <v>9925733.9343460333</v>
      </c>
      <c r="AP375" s="22">
        <f>Target_AM[[#This Row],[PROPORSI]]*VLOOKUP(Target_AM[[#This Row],[NIPNAS]],Target_CC[],COLUMN(AB$2)+9,0)</f>
        <v>10460827.504889397</v>
      </c>
      <c r="AQ375" s="22">
        <f>Target_AM[[#This Row],[PROPORSI]]*VLOOKUP(Target_AM[[#This Row],[NIPNAS]],Target_CC[],COLUMN(AC$2)+9,0)</f>
        <v>9933349.0665687397</v>
      </c>
      <c r="AR375" s="22">
        <f>Target_AM[[#This Row],[PROPORSI]]*VLOOKUP(Target_AM[[#This Row],[NIPNAS]],Target_CC[],COLUMN(AD$2)+9,0)</f>
        <v>9044089.6212790366</v>
      </c>
      <c r="AS375" s="22">
        <f>Target_AM[[#This Row],[PROPORSI]]*VLOOKUP(Target_AM[[#This Row],[NIPNAS]],Target_CC[],COLUMN(AE$2)+9,0)</f>
        <v>10020109.076818185</v>
      </c>
      <c r="AT375" s="22">
        <f>Target_AM[[#This Row],[PROPORSI]]*VLOOKUP(Target_AM[[#This Row],[NIPNAS]],Target_CC[],COLUMN(AF$2)+9,0)</f>
        <v>10337109.564544482</v>
      </c>
      <c r="AU375" s="22">
        <f>Target_AM[[#This Row],[PROPORSI]]*VLOOKUP(Target_AM[[#This Row],[NIPNAS]],Target_CC[],COLUMN(AG$2)+9,0)</f>
        <v>12391288.561754227</v>
      </c>
      <c r="AV375" s="22">
        <f>Target_AM[[#This Row],[PROPORSI]]*VLOOKUP(Target_AM[[#This Row],[NIPNAS]],Target_CC[],COLUMN(AH$2)+9,0)</f>
        <v>11705560.010140106</v>
      </c>
      <c r="AW375" s="22">
        <f>Target_AM[[#This Row],[PROPORSI]]*VLOOKUP(Target_AM[[#This Row],[NIPNAS]],Target_CC[],COLUMN(AI$2)+9,0)</f>
        <v>11438023.821030159</v>
      </c>
      <c r="AX375" s="22">
        <f>Target_AM[[#This Row],[PROPORSI]]*VLOOKUP(Target_AM[[#This Row],[NIPNAS]],Target_CC[],COLUMN(AJ$2)+9,0)</f>
        <v>12451826.566541327</v>
      </c>
      <c r="AY375" s="22">
        <f>Target_AM[[#This Row],[PROPORSI]]*VLOOKUP(Target_AM[[#This Row],[NIPNAS]],Target_CC[],COLUMN(AK$2)+9,0)</f>
        <v>11494236.692964451</v>
      </c>
      <c r="AZ375" s="22">
        <f>Target_AM[[#This Row],[PROPORSI]]*VLOOKUP(Target_AM[[#This Row],[NIPNAS]],Target_CC[],COLUMN(AL$2)+9,0)</f>
        <v>12380099.136265203</v>
      </c>
      <c r="BA375" s="22">
        <f>Target_AM[[#This Row],[PROPORSI]]*VLOOKUP(Target_AM[[#This Row],[NIPNAS]],Target_CC[],COLUMN(AM$2)+9,0)</f>
        <v>131582253.55714135</v>
      </c>
      <c r="BB375" s="22">
        <f>Target_AM[[#This Row],[PROPORSI]]*VLOOKUP(Target_AM[[#This Row],[NIPNAS]],Target_CC[],COLUMN(AN$2)+9,0)</f>
        <v>0</v>
      </c>
      <c r="BC375" s="22">
        <f>Target_AM[[#This Row],[PROPORSI]]*VLOOKUP(Target_AM[[#This Row],[NIPNAS]],Target_CC[],COLUMN(AO$2)+9,0)</f>
        <v>0</v>
      </c>
      <c r="BD375" s="22">
        <f>Target_AM[[#This Row],[PROPORSI]]*VLOOKUP(Target_AM[[#This Row],[NIPNAS]],Target_CC[],COLUMN(AP$2)+9,0)</f>
        <v>0</v>
      </c>
      <c r="BE375" s="22">
        <f>Target_AM[[#This Row],[PROPORSI]]*VLOOKUP(Target_AM[[#This Row],[NIPNAS]],Target_CC[],COLUMN(AQ$2)+9,0)</f>
        <v>0</v>
      </c>
      <c r="BF375" s="22">
        <f>Target_AM[[#This Row],[PROPORSI]]*VLOOKUP(Target_AM[[#This Row],[NIPNAS]],Target_CC[],COLUMN(AR$2)+9,0)</f>
        <v>0</v>
      </c>
      <c r="BG375" s="22">
        <f>Target_AM[[#This Row],[PROPORSI]]*VLOOKUP(Target_AM[[#This Row],[NIPNAS]],Target_CC[],COLUMN(AS$2)+9,0)</f>
        <v>0</v>
      </c>
      <c r="BH375" s="22">
        <f>Target_AM[[#This Row],[PROPORSI]]*VLOOKUP(Target_AM[[#This Row],[NIPNAS]],Target_CC[],COLUMN(AT$2)+9,0)</f>
        <v>0</v>
      </c>
      <c r="BI375" s="22">
        <f>Target_AM[[#This Row],[PROPORSI]]*VLOOKUP(Target_AM[[#This Row],[NIPNAS]],Target_CC[],COLUMN(AU$2)+9,0)</f>
        <v>0</v>
      </c>
      <c r="BJ375" s="22">
        <f>Target_AM[[#This Row],[PROPORSI]]*VLOOKUP(Target_AM[[#This Row],[NIPNAS]],Target_CC[],COLUMN(AV$2)+9,0)</f>
        <v>0</v>
      </c>
      <c r="BK375" s="22">
        <f>Target_AM[[#This Row],[PROPORSI]]*VLOOKUP(Target_AM[[#This Row],[NIPNAS]],Target_CC[],COLUMN(AW$2)+9,0)</f>
        <v>0</v>
      </c>
      <c r="BL375" s="22">
        <f>Target_AM[[#This Row],[PROPORSI]]*VLOOKUP(Target_AM[[#This Row],[NIPNAS]],Target_CC[],COLUMN(AX$2)+9,0)</f>
        <v>0</v>
      </c>
      <c r="BM375" s="22">
        <f>Target_AM[[#This Row],[PROPORSI]]*VLOOKUP(Target_AM[[#This Row],[NIPNAS]],Target_CC[],COLUMN(AY$2)+9,0)</f>
        <v>0</v>
      </c>
      <c r="BN375" s="22">
        <f>Target_AM[[#This Row],[PROPORSI]]*VLOOKUP(Target_AM[[#This Row],[NIPNAS]],Target_CC[],COLUMN(AZ$2)+9,0)</f>
        <v>0</v>
      </c>
      <c r="BO375" s="22">
        <f>Target_AM[[#This Row],[PROPORSI]]*VLOOKUP(Target_AM[[#This Row],[NIPNAS]],Target_CC[],COLUMN(BA$2)+9,0)</f>
        <v>10027031</v>
      </c>
      <c r="BP375" s="22">
        <f>Target_AM[[#This Row],[PROPORSI]]*VLOOKUP(Target_AM[[#This Row],[NIPNAS]],Target_CC[],COLUMN(BB$2)+9,0)</f>
        <v>9920881</v>
      </c>
      <c r="BQ375" s="22">
        <f>Target_AM[[#This Row],[PROPORSI]]*VLOOKUP(Target_AM[[#This Row],[NIPNAS]],Target_CC[],COLUMN(BC$2)+9,0)</f>
        <v>9563525</v>
      </c>
      <c r="BR375" s="22">
        <f>Target_AM[[#This Row],[PROPORSI]]*VLOOKUP(Target_AM[[#This Row],[NIPNAS]],Target_CC[],COLUMN(BD$2)+9,0)</f>
        <v>9968003</v>
      </c>
      <c r="BS375" s="22">
        <f>Target_AM[[#This Row],[PROPORSI]]*VLOOKUP(Target_AM[[#This Row],[NIPNAS]],Target_CC[],COLUMN(BE$2)+9,0)</f>
        <v>9968003</v>
      </c>
      <c r="BT375" s="22">
        <f>Target_AM[[#This Row],[PROPORSI]]*VLOOKUP(Target_AM[[#This Row],[NIPNAS]],Target_CC[],COLUMN(BF$2)+9,0)</f>
        <v>9968003</v>
      </c>
      <c r="BU375" s="22">
        <f>Target_AM[[#This Row],[PROPORSI]]*VLOOKUP(Target_AM[[#This Row],[NIPNAS]],Target_CC[],COLUMN(BG$2)+9,0)</f>
        <v>9968003</v>
      </c>
      <c r="BV375" s="22">
        <f>Target_AM[[#This Row],[PROPORSI]]*VLOOKUP(Target_AM[[#This Row],[NIPNAS]],Target_CC[],COLUMN(BH$2)+9,0)</f>
        <v>9968003</v>
      </c>
      <c r="BW375" s="22">
        <f>Target_AM[[#This Row],[PROPORSI]]*VLOOKUP(Target_AM[[#This Row],[NIPNAS]],Target_CC[],COLUMN(BI$2)+9,0)</f>
        <v>9968003</v>
      </c>
      <c r="BX375" s="22">
        <f>Target_AM[[#This Row],[PROPORSI]]*VLOOKUP(Target_AM[[#This Row],[NIPNAS]],Target_CC[],COLUMN(BJ$2)+9,0)</f>
        <v>9968003</v>
      </c>
      <c r="BY375" s="22">
        <f>Target_AM[[#This Row],[PROPORSI]]*VLOOKUP(Target_AM[[#This Row],[NIPNAS]],Target_CC[],COLUMN(BK$2)+9,0)</f>
        <v>9968003</v>
      </c>
      <c r="BZ375" s="22">
        <f>Target_AM[[#This Row],[PROPORSI]]*VLOOKUP(Target_AM[[#This Row],[NIPNAS]],Target_CC[],COLUMN(BL$2)+9,0)</f>
        <v>9968003</v>
      </c>
      <c r="CA375" s="22">
        <f>Target_AM[[#This Row],[PROPORSI]]*VLOOKUP(Target_AM[[#This Row],[NIPNAS]],Target_CC[],COLUMN(BM$2)+9,0)</f>
        <v>119223464</v>
      </c>
      <c r="CB375" s="22">
        <f>Target_AM[[#This Row],[PROPORSI]]*VLOOKUP(Target_AM[[#This Row],[NIPNAS]],Target_CC[],COLUMN(BN$2)+9,0)</f>
        <v>0</v>
      </c>
      <c r="CC375" s="22">
        <f>Target_AM[[#This Row],[PROPORSI]]*VLOOKUP(Target_AM[[#This Row],[NIPNAS]],Target_CC[],COLUMN(BO$2)+9,0)</f>
        <v>0</v>
      </c>
      <c r="CD375" s="22">
        <f>Target_AM[[#This Row],[PROPORSI]]*VLOOKUP(Target_AM[[#This Row],[NIPNAS]],Target_CC[],COLUMN(BP$2)+9,0)</f>
        <v>0</v>
      </c>
      <c r="CE375" s="22">
        <f>Target_AM[[#This Row],[PROPORSI]]*VLOOKUP(Target_AM[[#This Row],[NIPNAS]],Target_CC[],COLUMN(BQ$2)+9,0)</f>
        <v>0</v>
      </c>
      <c r="CF375" s="22">
        <f>Target_AM[[#This Row],[PROPORSI]]*VLOOKUP(Target_AM[[#This Row],[NIPNAS]],Target_CC[],COLUMN(BR$2)+9,0)</f>
        <v>0</v>
      </c>
      <c r="CG375" s="22">
        <f>Target_AM[[#This Row],[PROPORSI]]*VLOOKUP(Target_AM[[#This Row],[NIPNAS]],Target_CC[],COLUMN(BS$2)+9,0)</f>
        <v>0</v>
      </c>
      <c r="CH375" s="22">
        <f>Target_AM[[#This Row],[PROPORSI]]*VLOOKUP(Target_AM[[#This Row],[NIPNAS]],Target_CC[],COLUMN(BT$2)+9,0)</f>
        <v>0</v>
      </c>
      <c r="CI375" s="22">
        <f>Target_AM[[#This Row],[PROPORSI]]*VLOOKUP(Target_AM[[#This Row],[NIPNAS]],Target_CC[],COLUMN(BU$2)+9,0)</f>
        <v>0</v>
      </c>
      <c r="CJ375" s="22">
        <f>Target_AM[[#This Row],[PROPORSI]]*VLOOKUP(Target_AM[[#This Row],[NIPNAS]],Target_CC[],COLUMN(BV$2)+9,0)</f>
        <v>0</v>
      </c>
      <c r="CK375" s="22">
        <f>Target_AM[[#This Row],[PROPORSI]]*VLOOKUP(Target_AM[[#This Row],[NIPNAS]],Target_CC[],COLUMN(BW$2)+9,0)</f>
        <v>0</v>
      </c>
      <c r="CL375" s="22">
        <f>Target_AM[[#This Row],[PROPORSI]]*VLOOKUP(Target_AM[[#This Row],[NIPNAS]],Target_CC[],COLUMN(BX$2)+9,0)</f>
        <v>0</v>
      </c>
      <c r="CM375" s="22">
        <f>Target_AM[[#This Row],[PROPORSI]]*VLOOKUP(Target_AM[[#This Row],[NIPNAS]],Target_CC[],COLUMN(BY$2)+9,0)</f>
        <v>0</v>
      </c>
      <c r="CN375" s="22">
        <f>Target_AM[[#This Row],[PROPORSI]]*VLOOKUP(Target_AM[[#This Row],[NIPNAS]],Target_CC[],COLUMN(BZ$2)+9,0)</f>
        <v>0</v>
      </c>
      <c r="CO375" s="22">
        <f>Target_AM[[#This Row],[PROPORSI]]*VLOOKUP(Target_AM[[#This Row],[NIPNAS]],Target_CC[],COLUMN(CA$2)+9,0)</f>
        <v>10438963</v>
      </c>
      <c r="CP375" s="22">
        <f>Target_AM[[#This Row],[PROPORSI]]*VLOOKUP(Target_AM[[#This Row],[NIPNAS]],Target_CC[],COLUMN(CB$2)+9,0)</f>
        <v>10336096</v>
      </c>
      <c r="CQ375" s="22">
        <f>Target_AM[[#This Row],[PROPORSI]]*VLOOKUP(Target_AM[[#This Row],[NIPNAS]],Target_CC[],COLUMN(CC$2)+9,0)</f>
        <v>9968003</v>
      </c>
      <c r="CR375" s="22">
        <f>Target_AM[[#This Row],[PROPORSI]]*VLOOKUP(Target_AM[[#This Row],[NIPNAS]],Target_CC[],COLUMN(CD$2)+9,0)</f>
        <v>9968003</v>
      </c>
      <c r="CS375" s="22">
        <f>Target_AM[[#This Row],[PROPORSI]]*VLOOKUP(Target_AM[[#This Row],[NIPNAS]],Target_CC[],COLUMN(CE$2)+9,0)</f>
        <v>9968003</v>
      </c>
      <c r="CT375" s="22">
        <f>Target_AM[[#This Row],[PROPORSI]]*VLOOKUP(Target_AM[[#This Row],[NIPNAS]],Target_CC[],COLUMN(CF$2)+9,0)</f>
        <v>9968003</v>
      </c>
      <c r="CU375" s="22">
        <f>Target_AM[[#This Row],[PROPORSI]]*VLOOKUP(Target_AM[[#This Row],[NIPNAS]],Target_CC[],COLUMN(CG$2)+9,0)</f>
        <v>9968003</v>
      </c>
      <c r="CV375" s="22">
        <f>Target_AM[[#This Row],[PROPORSI]]*VLOOKUP(Target_AM[[#This Row],[NIPNAS]],Target_CC[],COLUMN(CH$2)+9,0)</f>
        <v>9968003</v>
      </c>
      <c r="CW375" s="22">
        <f>Target_AM[[#This Row],[PROPORSI]]*VLOOKUP(Target_AM[[#This Row],[NIPNAS]],Target_CC[],COLUMN(CI$2)+9,0)</f>
        <v>9968003</v>
      </c>
      <c r="CX375" s="22">
        <f>Target_AM[[#This Row],[PROPORSI]]*VLOOKUP(Target_AM[[#This Row],[NIPNAS]],Target_CC[],COLUMN(CJ$2)+9,0)</f>
        <v>9968003</v>
      </c>
      <c r="CY375" s="22">
        <f>Target_AM[[#This Row],[PROPORSI]]*VLOOKUP(Target_AM[[#This Row],[NIPNAS]],Target_CC[],COLUMN(CK$2)+9,0)</f>
        <v>9968003</v>
      </c>
      <c r="CZ375" s="22">
        <f>Target_AM[[#This Row],[PROPORSI]]*VLOOKUP(Target_AM[[#This Row],[NIPNAS]],Target_CC[],COLUMN(CL$2)+9,0)</f>
        <v>9968003</v>
      </c>
      <c r="DA375" s="22">
        <f>Target_AM[[#This Row],[PROPORSI]]*VLOOKUP(Target_AM[[#This Row],[NIPNAS]],Target_CC[],COLUMN(CM$2)+9,0)</f>
        <v>120455089</v>
      </c>
      <c r="DB375" s="22">
        <f>Target_AM[[#This Row],[PROPORSI]]*VLOOKUP(Target_AM[[#This Row],[NIPNAS]],Target_CC[],COLUMN(CN$2)+9,0)</f>
        <v>0</v>
      </c>
      <c r="DC375" s="22">
        <f>Target_AM[[#This Row],[PROPORSI]]*VLOOKUP(Target_AM[[#This Row],[NIPNAS]],Target_CC[],COLUMN(CO$2)+9,0)</f>
        <v>0</v>
      </c>
      <c r="DD375" s="22">
        <f>Target_AM[[#This Row],[PROPORSI]]*VLOOKUP(Target_AM[[#This Row],[NIPNAS]],Target_CC[],COLUMN(CP$2)+9,0)</f>
        <v>0</v>
      </c>
      <c r="DE375" s="22">
        <f>Target_AM[[#This Row],[PROPORSI]]*VLOOKUP(Target_AM[[#This Row],[NIPNAS]],Target_CC[],COLUMN(CQ$2)+9,0)</f>
        <v>0</v>
      </c>
      <c r="DF375" s="22">
        <f>Target_AM[[#This Row],[PROPORSI]]*VLOOKUP(Target_AM[[#This Row],[NIPNAS]],Target_CC[],COLUMN(CR$2)+9,0)</f>
        <v>0</v>
      </c>
      <c r="DG375" s="22">
        <f>Target_AM[[#This Row],[PROPORSI]]*VLOOKUP(Target_AM[[#This Row],[NIPNAS]],Target_CC[],COLUMN(CS$2)+9,0)</f>
        <v>0</v>
      </c>
      <c r="DH375" s="22">
        <f>Target_AM[[#This Row],[PROPORSI]]*VLOOKUP(Target_AM[[#This Row],[NIPNAS]],Target_CC[],COLUMN(CT$2)+9,0)</f>
        <v>0</v>
      </c>
      <c r="DI375" s="22">
        <f>Target_AM[[#This Row],[PROPORSI]]*VLOOKUP(Target_AM[[#This Row],[NIPNAS]],Target_CC[],COLUMN(CU$2)+9,0)</f>
        <v>0</v>
      </c>
      <c r="DJ375" s="22">
        <f>Target_AM[[#This Row],[PROPORSI]]*VLOOKUP(Target_AM[[#This Row],[NIPNAS]],Target_CC[],COLUMN(CV$2)+9,0)</f>
        <v>0</v>
      </c>
      <c r="DK375" s="22">
        <f>Target_AM[[#This Row],[PROPORSI]]*VLOOKUP(Target_AM[[#This Row],[NIPNAS]],Target_CC[],COLUMN(CW$2)+9,0)</f>
        <v>0</v>
      </c>
      <c r="DL375" s="22">
        <f>Target_AM[[#This Row],[PROPORSI]]*VLOOKUP(Target_AM[[#This Row],[NIPNAS]],Target_CC[],COLUMN(CX$2)+9,0)</f>
        <v>0</v>
      </c>
      <c r="DM375" s="22">
        <f>Target_AM[[#This Row],[PROPORSI]]*VLOOKUP(Target_AM[[#This Row],[NIPNAS]],Target_CC[],COLUMN(CY$2)+9,0)</f>
        <v>0</v>
      </c>
      <c r="DN375" s="22">
        <f>Target_AM[[#This Row],[PROPORSI]]*VLOOKUP(Target_AM[[#This Row],[NIPNAS]],Target_CC[],COLUMN(CZ$2)+9,0)</f>
        <v>0</v>
      </c>
      <c r="DO375" s="22">
        <f>Target_AM[[#This Row],[PROPORSI]]*VLOOKUP(Target_AM[[#This Row],[NIPNAS]],Target_CC[],COLUMN(DA$2)+9,0)</f>
        <v>0</v>
      </c>
      <c r="DP375" s="22">
        <f>Target_AM[[#This Row],[PROPORSI]]*VLOOKUP(Target_AM[[#This Row],[NIPNAS]],Target_CC[],COLUMN(DB$2)+9,0)</f>
        <v>0</v>
      </c>
      <c r="DQ375" s="22">
        <f>Target_AM[[#This Row],[PROPORSI]]*VLOOKUP(Target_AM[[#This Row],[NIPNAS]],Target_CC[],COLUMN(DC$2)+9,0)</f>
        <v>0</v>
      </c>
      <c r="DR375" s="22">
        <f>Target_AM[[#This Row],[PROPORSI]]*VLOOKUP(Target_AM[[#This Row],[NIPNAS]],Target_CC[],COLUMN(DD$2)+9,0)</f>
        <v>0</v>
      </c>
      <c r="DS375" s="22">
        <f>Target_AM[[#This Row],[PROPORSI]]*VLOOKUP(Target_AM[[#This Row],[NIPNAS]],Target_CC[],COLUMN(DE$2)+9,0)</f>
        <v>0</v>
      </c>
      <c r="DT375" s="22">
        <f>Target_AM[[#This Row],[PROPORSI]]*VLOOKUP(Target_AM[[#This Row],[NIPNAS]],Target_CC[],COLUMN(DF$2)+9,0)</f>
        <v>0</v>
      </c>
      <c r="DU375" s="22">
        <f>Target_AM[[#This Row],[PROPORSI]]*VLOOKUP(Target_AM[[#This Row],[NIPNAS]],Target_CC[],COLUMN(DG$2)+9,0)</f>
        <v>0</v>
      </c>
      <c r="DV375" s="22">
        <f>Target_AM[[#This Row],[PROPORSI]]*VLOOKUP(Target_AM[[#This Row],[NIPNAS]],Target_CC[],COLUMN(DH$2)+9,0)</f>
        <v>0</v>
      </c>
      <c r="DW375" s="22">
        <f>Target_AM[[#This Row],[PROPORSI]]*VLOOKUP(Target_AM[[#This Row],[NIPNAS]],Target_CC[],COLUMN(DI$2)+9,0)</f>
        <v>0</v>
      </c>
      <c r="DX375" s="22">
        <f>Target_AM[[#This Row],[PROPORSI]]*VLOOKUP(Target_AM[[#This Row],[NIPNAS]],Target_CC[],COLUMN(DJ$2)+9,0)</f>
        <v>0</v>
      </c>
      <c r="DY375" s="22">
        <f>Target_AM[[#This Row],[PROPORSI]]*VLOOKUP(Target_AM[[#This Row],[NIPNAS]],Target_CC[],COLUMN(DK$2)+9,0)</f>
        <v>0</v>
      </c>
      <c r="DZ375" s="22">
        <f>Target_AM[[#This Row],[PROPORSI]]*VLOOKUP(Target_AM[[#This Row],[NIPNAS]],Target_CC[],COLUMN(DL$2)+9,0)</f>
        <v>0</v>
      </c>
      <c r="EA375" s="22">
        <f>Target_AM[[#This Row],[PROPORSI]]*VLOOKUP(Target_AM[[#This Row],[NIPNAS]],Target_CC[],COLUMN(DM$2)+9,0)</f>
        <v>0</v>
      </c>
    </row>
    <row r="376" spans="2:131" x14ac:dyDescent="0.3">
      <c r="B376">
        <v>402739</v>
      </c>
      <c r="C376" t="s">
        <v>993</v>
      </c>
      <c r="D376">
        <v>1</v>
      </c>
      <c r="E376" s="8">
        <v>45658</v>
      </c>
      <c r="F376">
        <v>4602780</v>
      </c>
      <c r="G376" t="s">
        <v>295</v>
      </c>
      <c r="J376" t="s">
        <v>875</v>
      </c>
      <c r="K376" t="s">
        <v>26</v>
      </c>
      <c r="L376" t="s">
        <v>159</v>
      </c>
      <c r="M376" t="s">
        <v>29</v>
      </c>
      <c r="N376" s="23">
        <f>Target_AM[[#This Row],[PROPORSI]]*VLOOKUP(Target_AM[[#This Row],[NIPNAS]],Target_CC[],9,0)</f>
        <v>320058624.48338711</v>
      </c>
      <c r="O376" s="22">
        <f>Target_AM[[#This Row],[PROPORSI]]*VLOOKUP(Target_AM[[#This Row],[NIPNAS]],Target_CC[],COLUMN(A$2)+9,0)</f>
        <v>10344380</v>
      </c>
      <c r="P376" s="22">
        <f>Target_AM[[#This Row],[PROPORSI]]*VLOOKUP(Target_AM[[#This Row],[NIPNAS]],Target_CC[],COLUMN(B$2)+9,0)</f>
        <v>9911156</v>
      </c>
      <c r="Q376" s="22">
        <f>Target_AM[[#This Row],[PROPORSI]]*VLOOKUP(Target_AM[[#This Row],[NIPNAS]],Target_CC[],COLUMN(C$2)+9,0)</f>
        <v>9994300</v>
      </c>
      <c r="R376" s="22">
        <f>Target_AM[[#This Row],[PROPORSI]]*VLOOKUP(Target_AM[[#This Row],[NIPNAS]],Target_CC[],COLUMN(D$2)+9,0)</f>
        <v>9911156</v>
      </c>
      <c r="S376" s="22">
        <f>Target_AM[[#This Row],[PROPORSI]]*VLOOKUP(Target_AM[[#This Row],[NIPNAS]],Target_CC[],COLUMN(E$2)+9,0)</f>
        <v>9661724</v>
      </c>
      <c r="T376" s="22">
        <f>Target_AM[[#This Row],[PROPORSI]]*VLOOKUP(Target_AM[[#This Row],[NIPNAS]],Target_CC[],COLUMN(F$2)+9,0)</f>
        <v>9412292</v>
      </c>
      <c r="U376" s="22">
        <f>Target_AM[[#This Row],[PROPORSI]]*VLOOKUP(Target_AM[[#This Row],[NIPNAS]],Target_CC[],COLUMN(G$2)+9,0)</f>
        <v>9828012</v>
      </c>
      <c r="V376" s="22">
        <f>Target_AM[[#This Row],[PROPORSI]]*VLOOKUP(Target_AM[[#This Row],[NIPNAS]],Target_CC[],COLUMN(H$2)+9,0)</f>
        <v>10160588</v>
      </c>
      <c r="W376" s="22">
        <f>Target_AM[[#This Row],[PROPORSI]]*VLOOKUP(Target_AM[[#This Row],[NIPNAS]],Target_CC[],COLUMN(I$2)+9,0)</f>
        <v>10077444</v>
      </c>
      <c r="X376" s="22">
        <f>Target_AM[[#This Row],[PROPORSI]]*VLOOKUP(Target_AM[[#This Row],[NIPNAS]],Target_CC[],COLUMN(J$2)+9,0)</f>
        <v>10077444</v>
      </c>
      <c r="Y376" s="22">
        <f>Target_AM[[#This Row],[PROPORSI]]*VLOOKUP(Target_AM[[#This Row],[NIPNAS]],Target_CC[],COLUMN(K$2)+9,0)</f>
        <v>10160588</v>
      </c>
      <c r="Z376" s="22">
        <f>Target_AM[[#This Row],[PROPORSI]]*VLOOKUP(Target_AM[[#This Row],[NIPNAS]],Target_CC[],COLUMN(L$2)+9,0)</f>
        <v>9994300</v>
      </c>
      <c r="AA376" s="22">
        <f>Target_AM[[#This Row],[PROPORSI]]*VLOOKUP(Target_AM[[#This Row],[NIPNAS]],Target_CC[],COLUMN(M$2)+9,0)</f>
        <v>119533384</v>
      </c>
      <c r="AB376" s="22">
        <f>Target_AM[[#This Row],[PROPORSI]]*VLOOKUP(Target_AM[[#This Row],[NIPNAS]],Target_CC[],COLUMN(N$2)+9,0)</f>
        <v>0</v>
      </c>
      <c r="AC376" s="22">
        <f>Target_AM[[#This Row],[PROPORSI]]*VLOOKUP(Target_AM[[#This Row],[NIPNAS]],Target_CC[],COLUMN(O$2)+9,0)</f>
        <v>8290310.6918188538</v>
      </c>
      <c r="AD376" s="22">
        <f>Target_AM[[#This Row],[PROPORSI]]*VLOOKUP(Target_AM[[#This Row],[NIPNAS]],Target_CC[],COLUMN(P$2)+9,0)</f>
        <v>8204750.7624151604</v>
      </c>
      <c r="AE376" s="22">
        <f>Target_AM[[#This Row],[PROPORSI]]*VLOOKUP(Target_AM[[#This Row],[NIPNAS]],Target_CC[],COLUMN(Q$2)+9,0)</f>
        <v>6449842.3611770747</v>
      </c>
      <c r="AF376" s="22">
        <f>Target_AM[[#This Row],[PROPORSI]]*VLOOKUP(Target_AM[[#This Row],[NIPNAS]],Target_CC[],COLUMN(R$2)+9,0)</f>
        <v>7034779.964659526</v>
      </c>
      <c r="AG376" s="22">
        <f>Target_AM[[#This Row],[PROPORSI]]*VLOOKUP(Target_AM[[#This Row],[NIPNAS]],Target_CC[],COLUMN(S$2)+9,0)</f>
        <v>6858642.4782593232</v>
      </c>
      <c r="AH376" s="22">
        <f>Target_AM[[#This Row],[PROPORSI]]*VLOOKUP(Target_AM[[#This Row],[NIPNAS]],Target_CC[],COLUMN(T$2)+9,0)</f>
        <v>8524388.7274190877</v>
      </c>
      <c r="AI376" s="22">
        <f>Target_AM[[#This Row],[PROPORSI]]*VLOOKUP(Target_AM[[#This Row],[NIPNAS]],Target_CC[],COLUMN(U$2)+9,0)</f>
        <v>7179229.6670561284</v>
      </c>
      <c r="AJ376" s="22">
        <f>Target_AM[[#This Row],[PROPORSI]]*VLOOKUP(Target_AM[[#This Row],[NIPNAS]],Target_CC[],COLUMN(V$2)+9,0)</f>
        <v>8587324.9657977819</v>
      </c>
      <c r="AK376" s="22">
        <f>Target_AM[[#This Row],[PROPORSI]]*VLOOKUP(Target_AM[[#This Row],[NIPNAS]],Target_CC[],COLUMN(W$2)+9,0)</f>
        <v>8648646.1046034843</v>
      </c>
      <c r="AL376" s="22">
        <f>Target_AM[[#This Row],[PROPORSI]]*VLOOKUP(Target_AM[[#This Row],[NIPNAS]],Target_CC[],COLUMN(X$2)+9,0)</f>
        <v>7343523.5853233635</v>
      </c>
      <c r="AM376" s="22">
        <f>Target_AM[[#This Row],[PROPORSI]]*VLOOKUP(Target_AM[[#This Row],[NIPNAS]],Target_CC[],COLUMN(Y$2)+9,0)</f>
        <v>7477073.4417099226</v>
      </c>
      <c r="AN376" s="22">
        <f>Target_AM[[#This Row],[PROPORSI]]*VLOOKUP(Target_AM[[#This Row],[NIPNAS]],Target_CC[],COLUMN(Z$2)+9,0)</f>
        <v>84598512.750239715</v>
      </c>
      <c r="AO376" s="22">
        <f>Target_AM[[#This Row],[PROPORSI]]*VLOOKUP(Target_AM[[#This Row],[NIPNAS]],Target_CC[],COLUMN(AA$2)+9,0)</f>
        <v>10344380</v>
      </c>
      <c r="AP376" s="22">
        <f>Target_AM[[#This Row],[PROPORSI]]*VLOOKUP(Target_AM[[#This Row],[NIPNAS]],Target_CC[],COLUMN(AB$2)+9,0)</f>
        <v>18201466.691818856</v>
      </c>
      <c r="AQ376" s="22">
        <f>Target_AM[[#This Row],[PROPORSI]]*VLOOKUP(Target_AM[[#This Row],[NIPNAS]],Target_CC[],COLUMN(AC$2)+9,0)</f>
        <v>18199050.762415159</v>
      </c>
      <c r="AR376" s="22">
        <f>Target_AM[[#This Row],[PROPORSI]]*VLOOKUP(Target_AM[[#This Row],[NIPNAS]],Target_CC[],COLUMN(AD$2)+9,0)</f>
        <v>16360998.361177076</v>
      </c>
      <c r="AS376" s="22">
        <f>Target_AM[[#This Row],[PROPORSI]]*VLOOKUP(Target_AM[[#This Row],[NIPNAS]],Target_CC[],COLUMN(AE$2)+9,0)</f>
        <v>16696503.964659527</v>
      </c>
      <c r="AT376" s="22">
        <f>Target_AM[[#This Row],[PROPORSI]]*VLOOKUP(Target_AM[[#This Row],[NIPNAS]],Target_CC[],COLUMN(AF$2)+9,0)</f>
        <v>16270934.478259323</v>
      </c>
      <c r="AU376" s="22">
        <f>Target_AM[[#This Row],[PROPORSI]]*VLOOKUP(Target_AM[[#This Row],[NIPNAS]],Target_CC[],COLUMN(AG$2)+9,0)</f>
        <v>18352400.727419086</v>
      </c>
      <c r="AV376" s="22">
        <f>Target_AM[[#This Row],[PROPORSI]]*VLOOKUP(Target_AM[[#This Row],[NIPNAS]],Target_CC[],COLUMN(AH$2)+9,0)</f>
        <v>17339817.667056128</v>
      </c>
      <c r="AW376" s="22">
        <f>Target_AM[[#This Row],[PROPORSI]]*VLOOKUP(Target_AM[[#This Row],[NIPNAS]],Target_CC[],COLUMN(AI$2)+9,0)</f>
        <v>18664768.965797782</v>
      </c>
      <c r="AX376" s="22">
        <f>Target_AM[[#This Row],[PROPORSI]]*VLOOKUP(Target_AM[[#This Row],[NIPNAS]],Target_CC[],COLUMN(AJ$2)+9,0)</f>
        <v>18726090.104603484</v>
      </c>
      <c r="AY376" s="22">
        <f>Target_AM[[#This Row],[PROPORSI]]*VLOOKUP(Target_AM[[#This Row],[NIPNAS]],Target_CC[],COLUMN(AK$2)+9,0)</f>
        <v>17504111.585323364</v>
      </c>
      <c r="AZ376" s="22">
        <f>Target_AM[[#This Row],[PROPORSI]]*VLOOKUP(Target_AM[[#This Row],[NIPNAS]],Target_CC[],COLUMN(AL$2)+9,0)</f>
        <v>17471373.441709921</v>
      </c>
      <c r="BA376" s="22">
        <f>Target_AM[[#This Row],[PROPORSI]]*VLOOKUP(Target_AM[[#This Row],[NIPNAS]],Target_CC[],COLUMN(AM$2)+9,0)</f>
        <v>204131896.75023967</v>
      </c>
      <c r="BB376" s="22">
        <f>Target_AM[[#This Row],[PROPORSI]]*VLOOKUP(Target_AM[[#This Row],[NIPNAS]],Target_CC[],COLUMN(AN$2)+9,0)</f>
        <v>0</v>
      </c>
      <c r="BC376" s="22">
        <f>Target_AM[[#This Row],[PROPORSI]]*VLOOKUP(Target_AM[[#This Row],[NIPNAS]],Target_CC[],COLUMN(AO$2)+9,0)</f>
        <v>0</v>
      </c>
      <c r="BD376" s="22">
        <f>Target_AM[[#This Row],[PROPORSI]]*VLOOKUP(Target_AM[[#This Row],[NIPNAS]],Target_CC[],COLUMN(AP$2)+9,0)</f>
        <v>0</v>
      </c>
      <c r="BE376" s="22">
        <f>Target_AM[[#This Row],[PROPORSI]]*VLOOKUP(Target_AM[[#This Row],[NIPNAS]],Target_CC[],COLUMN(AQ$2)+9,0)</f>
        <v>0</v>
      </c>
      <c r="BF376" s="22">
        <f>Target_AM[[#This Row],[PROPORSI]]*VLOOKUP(Target_AM[[#This Row],[NIPNAS]],Target_CC[],COLUMN(AR$2)+9,0)</f>
        <v>0</v>
      </c>
      <c r="BG376" s="22">
        <f>Target_AM[[#This Row],[PROPORSI]]*VLOOKUP(Target_AM[[#This Row],[NIPNAS]],Target_CC[],COLUMN(AS$2)+9,0)</f>
        <v>0</v>
      </c>
      <c r="BH376" s="22">
        <f>Target_AM[[#This Row],[PROPORSI]]*VLOOKUP(Target_AM[[#This Row],[NIPNAS]],Target_CC[],COLUMN(AT$2)+9,0)</f>
        <v>0</v>
      </c>
      <c r="BI376" s="22">
        <f>Target_AM[[#This Row],[PROPORSI]]*VLOOKUP(Target_AM[[#This Row],[NIPNAS]],Target_CC[],COLUMN(AU$2)+9,0)</f>
        <v>0</v>
      </c>
      <c r="BJ376" s="22">
        <f>Target_AM[[#This Row],[PROPORSI]]*VLOOKUP(Target_AM[[#This Row],[NIPNAS]],Target_CC[],COLUMN(AV$2)+9,0)</f>
        <v>0</v>
      </c>
      <c r="BK376" s="22">
        <f>Target_AM[[#This Row],[PROPORSI]]*VLOOKUP(Target_AM[[#This Row],[NIPNAS]],Target_CC[],COLUMN(AW$2)+9,0)</f>
        <v>0</v>
      </c>
      <c r="BL376" s="22">
        <f>Target_AM[[#This Row],[PROPORSI]]*VLOOKUP(Target_AM[[#This Row],[NIPNAS]],Target_CC[],COLUMN(AX$2)+9,0)</f>
        <v>0</v>
      </c>
      <c r="BM376" s="22">
        <f>Target_AM[[#This Row],[PROPORSI]]*VLOOKUP(Target_AM[[#This Row],[NIPNAS]],Target_CC[],COLUMN(AY$2)+9,0)</f>
        <v>0</v>
      </c>
      <c r="BN376" s="22">
        <f>Target_AM[[#This Row],[PROPORSI]]*VLOOKUP(Target_AM[[#This Row],[NIPNAS]],Target_CC[],COLUMN(AZ$2)+9,0)</f>
        <v>0</v>
      </c>
      <c r="BO376" s="22">
        <f>Target_AM[[#This Row],[PROPORSI]]*VLOOKUP(Target_AM[[#This Row],[NIPNAS]],Target_CC[],COLUMN(BA$2)+9,0)</f>
        <v>8457000</v>
      </c>
      <c r="BP376" s="22">
        <f>Target_AM[[#This Row],[PROPORSI]]*VLOOKUP(Target_AM[[#This Row],[NIPNAS]],Target_CC[],COLUMN(BB$2)+9,0)</f>
        <v>8446000</v>
      </c>
      <c r="BQ376" s="22">
        <f>Target_AM[[#This Row],[PROPORSI]]*VLOOKUP(Target_AM[[#This Row],[NIPNAS]],Target_CC[],COLUMN(BC$2)+9,0)</f>
        <v>8835000</v>
      </c>
      <c r="BR376" s="22">
        <f>Target_AM[[#This Row],[PROPORSI]]*VLOOKUP(Target_AM[[#This Row],[NIPNAS]],Target_CC[],COLUMN(BD$2)+9,0)</f>
        <v>0</v>
      </c>
      <c r="BS376" s="22">
        <f>Target_AM[[#This Row],[PROPORSI]]*VLOOKUP(Target_AM[[#This Row],[NIPNAS]],Target_CC[],COLUMN(BE$2)+9,0)</f>
        <v>0</v>
      </c>
      <c r="BT376" s="22">
        <f>Target_AM[[#This Row],[PROPORSI]]*VLOOKUP(Target_AM[[#This Row],[NIPNAS]],Target_CC[],COLUMN(BF$2)+9,0)</f>
        <v>0</v>
      </c>
      <c r="BU376" s="22">
        <f>Target_AM[[#This Row],[PROPORSI]]*VLOOKUP(Target_AM[[#This Row],[NIPNAS]],Target_CC[],COLUMN(BG$2)+9,0)</f>
        <v>0</v>
      </c>
      <c r="BV376" s="22">
        <f>Target_AM[[#This Row],[PROPORSI]]*VLOOKUP(Target_AM[[#This Row],[NIPNAS]],Target_CC[],COLUMN(BH$2)+9,0)</f>
        <v>0</v>
      </c>
      <c r="BW376" s="22">
        <f>Target_AM[[#This Row],[PROPORSI]]*VLOOKUP(Target_AM[[#This Row],[NIPNAS]],Target_CC[],COLUMN(BI$2)+9,0)</f>
        <v>0</v>
      </c>
      <c r="BX376" s="22">
        <f>Target_AM[[#This Row],[PROPORSI]]*VLOOKUP(Target_AM[[#This Row],[NIPNAS]],Target_CC[],COLUMN(BJ$2)+9,0)</f>
        <v>0</v>
      </c>
      <c r="BY376" s="22">
        <f>Target_AM[[#This Row],[PROPORSI]]*VLOOKUP(Target_AM[[#This Row],[NIPNAS]],Target_CC[],COLUMN(BK$2)+9,0)</f>
        <v>0</v>
      </c>
      <c r="BZ376" s="22">
        <f>Target_AM[[#This Row],[PROPORSI]]*VLOOKUP(Target_AM[[#This Row],[NIPNAS]],Target_CC[],COLUMN(BL$2)+9,0)</f>
        <v>0</v>
      </c>
      <c r="CA376" s="22">
        <f>Target_AM[[#This Row],[PROPORSI]]*VLOOKUP(Target_AM[[#This Row],[NIPNAS]],Target_CC[],COLUMN(BM$2)+9,0)</f>
        <v>25738000</v>
      </c>
      <c r="CB376" s="22">
        <f>Target_AM[[#This Row],[PROPORSI]]*VLOOKUP(Target_AM[[#This Row],[NIPNAS]],Target_CC[],COLUMN(BN$2)+9,0)</f>
        <v>0</v>
      </c>
      <c r="CC376" s="22">
        <f>Target_AM[[#This Row],[PROPORSI]]*VLOOKUP(Target_AM[[#This Row],[NIPNAS]],Target_CC[],COLUMN(BO$2)+9,0)</f>
        <v>0</v>
      </c>
      <c r="CD376" s="22">
        <f>Target_AM[[#This Row],[PROPORSI]]*VLOOKUP(Target_AM[[#This Row],[NIPNAS]],Target_CC[],COLUMN(BP$2)+9,0)</f>
        <v>0</v>
      </c>
      <c r="CE376" s="22">
        <f>Target_AM[[#This Row],[PROPORSI]]*VLOOKUP(Target_AM[[#This Row],[NIPNAS]],Target_CC[],COLUMN(BQ$2)+9,0)</f>
        <v>0</v>
      </c>
      <c r="CF376" s="22">
        <f>Target_AM[[#This Row],[PROPORSI]]*VLOOKUP(Target_AM[[#This Row],[NIPNAS]],Target_CC[],COLUMN(BR$2)+9,0)</f>
        <v>0</v>
      </c>
      <c r="CG376" s="22">
        <f>Target_AM[[#This Row],[PROPORSI]]*VLOOKUP(Target_AM[[#This Row],[NIPNAS]],Target_CC[],COLUMN(BS$2)+9,0)</f>
        <v>0</v>
      </c>
      <c r="CH376" s="22">
        <f>Target_AM[[#This Row],[PROPORSI]]*VLOOKUP(Target_AM[[#This Row],[NIPNAS]],Target_CC[],COLUMN(BT$2)+9,0)</f>
        <v>0</v>
      </c>
      <c r="CI376" s="22">
        <f>Target_AM[[#This Row],[PROPORSI]]*VLOOKUP(Target_AM[[#This Row],[NIPNAS]],Target_CC[],COLUMN(BU$2)+9,0)</f>
        <v>0</v>
      </c>
      <c r="CJ376" s="22">
        <f>Target_AM[[#This Row],[PROPORSI]]*VLOOKUP(Target_AM[[#This Row],[NIPNAS]],Target_CC[],COLUMN(BV$2)+9,0)</f>
        <v>0</v>
      </c>
      <c r="CK376" s="22">
        <f>Target_AM[[#This Row],[PROPORSI]]*VLOOKUP(Target_AM[[#This Row],[NIPNAS]],Target_CC[],COLUMN(BW$2)+9,0)</f>
        <v>0</v>
      </c>
      <c r="CL376" s="22">
        <f>Target_AM[[#This Row],[PROPORSI]]*VLOOKUP(Target_AM[[#This Row],[NIPNAS]],Target_CC[],COLUMN(BX$2)+9,0)</f>
        <v>0</v>
      </c>
      <c r="CM376" s="22">
        <f>Target_AM[[#This Row],[PROPORSI]]*VLOOKUP(Target_AM[[#This Row],[NIPNAS]],Target_CC[],COLUMN(BY$2)+9,0)</f>
        <v>0</v>
      </c>
      <c r="CN376" s="22">
        <f>Target_AM[[#This Row],[PROPORSI]]*VLOOKUP(Target_AM[[#This Row],[NIPNAS]],Target_CC[],COLUMN(BZ$2)+9,0)</f>
        <v>0</v>
      </c>
      <c r="CO376" s="22">
        <f>Target_AM[[#This Row],[PROPORSI]]*VLOOKUP(Target_AM[[#This Row],[NIPNAS]],Target_CC[],COLUMN(CA$2)+9,0)</f>
        <v>0</v>
      </c>
      <c r="CP376" s="22">
        <f>Target_AM[[#This Row],[PROPORSI]]*VLOOKUP(Target_AM[[#This Row],[NIPNAS]],Target_CC[],COLUMN(CB$2)+9,0)</f>
        <v>0</v>
      </c>
      <c r="CQ376" s="22">
        <f>Target_AM[[#This Row],[PROPORSI]]*VLOOKUP(Target_AM[[#This Row],[NIPNAS]],Target_CC[],COLUMN(CC$2)+9,0)</f>
        <v>0</v>
      </c>
      <c r="CR376" s="22">
        <f>Target_AM[[#This Row],[PROPORSI]]*VLOOKUP(Target_AM[[#This Row],[NIPNAS]],Target_CC[],COLUMN(CD$2)+9,0)</f>
        <v>0</v>
      </c>
      <c r="CS376" s="22">
        <f>Target_AM[[#This Row],[PROPORSI]]*VLOOKUP(Target_AM[[#This Row],[NIPNAS]],Target_CC[],COLUMN(CE$2)+9,0)</f>
        <v>0</v>
      </c>
      <c r="CT376" s="22">
        <f>Target_AM[[#This Row],[PROPORSI]]*VLOOKUP(Target_AM[[#This Row],[NIPNAS]],Target_CC[],COLUMN(CF$2)+9,0)</f>
        <v>0</v>
      </c>
      <c r="CU376" s="22">
        <f>Target_AM[[#This Row],[PROPORSI]]*VLOOKUP(Target_AM[[#This Row],[NIPNAS]],Target_CC[],COLUMN(CG$2)+9,0)</f>
        <v>0</v>
      </c>
      <c r="CV376" s="22">
        <f>Target_AM[[#This Row],[PROPORSI]]*VLOOKUP(Target_AM[[#This Row],[NIPNAS]],Target_CC[],COLUMN(CH$2)+9,0)</f>
        <v>0</v>
      </c>
      <c r="CW376" s="22">
        <f>Target_AM[[#This Row],[PROPORSI]]*VLOOKUP(Target_AM[[#This Row],[NIPNAS]],Target_CC[],COLUMN(CI$2)+9,0)</f>
        <v>0</v>
      </c>
      <c r="CX376" s="22">
        <f>Target_AM[[#This Row],[PROPORSI]]*VLOOKUP(Target_AM[[#This Row],[NIPNAS]],Target_CC[],COLUMN(CJ$2)+9,0)</f>
        <v>0</v>
      </c>
      <c r="CY376" s="22">
        <f>Target_AM[[#This Row],[PROPORSI]]*VLOOKUP(Target_AM[[#This Row],[NIPNAS]],Target_CC[],COLUMN(CK$2)+9,0)</f>
        <v>0</v>
      </c>
      <c r="CZ376" s="22">
        <f>Target_AM[[#This Row],[PROPORSI]]*VLOOKUP(Target_AM[[#This Row],[NIPNAS]],Target_CC[],COLUMN(CL$2)+9,0)</f>
        <v>0</v>
      </c>
      <c r="DA376" s="22">
        <f>Target_AM[[#This Row],[PROPORSI]]*VLOOKUP(Target_AM[[#This Row],[NIPNAS]],Target_CC[],COLUMN(CM$2)+9,0)</f>
        <v>0</v>
      </c>
      <c r="DB376" s="22">
        <f>Target_AM[[#This Row],[PROPORSI]]*VLOOKUP(Target_AM[[#This Row],[NIPNAS]],Target_CC[],COLUMN(CN$2)+9,0)</f>
        <v>0</v>
      </c>
      <c r="DC376" s="22">
        <f>Target_AM[[#This Row],[PROPORSI]]*VLOOKUP(Target_AM[[#This Row],[NIPNAS]],Target_CC[],COLUMN(CO$2)+9,0)</f>
        <v>0</v>
      </c>
      <c r="DD376" s="22">
        <f>Target_AM[[#This Row],[PROPORSI]]*VLOOKUP(Target_AM[[#This Row],[NIPNAS]],Target_CC[],COLUMN(CP$2)+9,0)</f>
        <v>0</v>
      </c>
      <c r="DE376" s="22">
        <f>Target_AM[[#This Row],[PROPORSI]]*VLOOKUP(Target_AM[[#This Row],[NIPNAS]],Target_CC[],COLUMN(CQ$2)+9,0)</f>
        <v>0</v>
      </c>
      <c r="DF376" s="22">
        <f>Target_AM[[#This Row],[PROPORSI]]*VLOOKUP(Target_AM[[#This Row],[NIPNAS]],Target_CC[],COLUMN(CR$2)+9,0)</f>
        <v>0</v>
      </c>
      <c r="DG376" s="22">
        <f>Target_AM[[#This Row],[PROPORSI]]*VLOOKUP(Target_AM[[#This Row],[NIPNAS]],Target_CC[],COLUMN(CS$2)+9,0)</f>
        <v>0</v>
      </c>
      <c r="DH376" s="22">
        <f>Target_AM[[#This Row],[PROPORSI]]*VLOOKUP(Target_AM[[#This Row],[NIPNAS]],Target_CC[],COLUMN(CT$2)+9,0)</f>
        <v>0</v>
      </c>
      <c r="DI376" s="22">
        <f>Target_AM[[#This Row],[PROPORSI]]*VLOOKUP(Target_AM[[#This Row],[NIPNAS]],Target_CC[],COLUMN(CU$2)+9,0)</f>
        <v>0</v>
      </c>
      <c r="DJ376" s="22">
        <f>Target_AM[[#This Row],[PROPORSI]]*VLOOKUP(Target_AM[[#This Row],[NIPNAS]],Target_CC[],COLUMN(CV$2)+9,0)</f>
        <v>0</v>
      </c>
      <c r="DK376" s="22">
        <f>Target_AM[[#This Row],[PROPORSI]]*VLOOKUP(Target_AM[[#This Row],[NIPNAS]],Target_CC[],COLUMN(CW$2)+9,0)</f>
        <v>0</v>
      </c>
      <c r="DL376" s="22">
        <f>Target_AM[[#This Row],[PROPORSI]]*VLOOKUP(Target_AM[[#This Row],[NIPNAS]],Target_CC[],COLUMN(CX$2)+9,0)</f>
        <v>0</v>
      </c>
      <c r="DM376" s="22">
        <f>Target_AM[[#This Row],[PROPORSI]]*VLOOKUP(Target_AM[[#This Row],[NIPNAS]],Target_CC[],COLUMN(CY$2)+9,0)</f>
        <v>0</v>
      </c>
      <c r="DN376" s="22">
        <f>Target_AM[[#This Row],[PROPORSI]]*VLOOKUP(Target_AM[[#This Row],[NIPNAS]],Target_CC[],COLUMN(CZ$2)+9,0)</f>
        <v>0</v>
      </c>
      <c r="DO376" s="22">
        <f>Target_AM[[#This Row],[PROPORSI]]*VLOOKUP(Target_AM[[#This Row],[NIPNAS]],Target_CC[],COLUMN(DA$2)+9,0)</f>
        <v>0</v>
      </c>
      <c r="DP376" s="22">
        <f>Target_AM[[#This Row],[PROPORSI]]*VLOOKUP(Target_AM[[#This Row],[NIPNAS]],Target_CC[],COLUMN(DB$2)+9,0)</f>
        <v>0</v>
      </c>
      <c r="DQ376" s="22">
        <f>Target_AM[[#This Row],[PROPORSI]]*VLOOKUP(Target_AM[[#This Row],[NIPNAS]],Target_CC[],COLUMN(DC$2)+9,0)</f>
        <v>0</v>
      </c>
      <c r="DR376" s="22">
        <f>Target_AM[[#This Row],[PROPORSI]]*VLOOKUP(Target_AM[[#This Row],[NIPNAS]],Target_CC[],COLUMN(DD$2)+9,0)</f>
        <v>0</v>
      </c>
      <c r="DS376" s="22">
        <f>Target_AM[[#This Row],[PROPORSI]]*VLOOKUP(Target_AM[[#This Row],[NIPNAS]],Target_CC[],COLUMN(DE$2)+9,0)</f>
        <v>0</v>
      </c>
      <c r="DT376" s="22">
        <f>Target_AM[[#This Row],[PROPORSI]]*VLOOKUP(Target_AM[[#This Row],[NIPNAS]],Target_CC[],COLUMN(DF$2)+9,0)</f>
        <v>0</v>
      </c>
      <c r="DU376" s="22">
        <f>Target_AM[[#This Row],[PROPORSI]]*VLOOKUP(Target_AM[[#This Row],[NIPNAS]],Target_CC[],COLUMN(DG$2)+9,0)</f>
        <v>0</v>
      </c>
      <c r="DV376" s="22">
        <f>Target_AM[[#This Row],[PROPORSI]]*VLOOKUP(Target_AM[[#This Row],[NIPNAS]],Target_CC[],COLUMN(DH$2)+9,0)</f>
        <v>0</v>
      </c>
      <c r="DW376" s="22">
        <f>Target_AM[[#This Row],[PROPORSI]]*VLOOKUP(Target_AM[[#This Row],[NIPNAS]],Target_CC[],COLUMN(DI$2)+9,0)</f>
        <v>0</v>
      </c>
      <c r="DX376" s="22">
        <f>Target_AM[[#This Row],[PROPORSI]]*VLOOKUP(Target_AM[[#This Row],[NIPNAS]],Target_CC[],COLUMN(DJ$2)+9,0)</f>
        <v>0</v>
      </c>
      <c r="DY376" s="22">
        <f>Target_AM[[#This Row],[PROPORSI]]*VLOOKUP(Target_AM[[#This Row],[NIPNAS]],Target_CC[],COLUMN(DK$2)+9,0)</f>
        <v>0</v>
      </c>
      <c r="DZ376" s="22">
        <f>Target_AM[[#This Row],[PROPORSI]]*VLOOKUP(Target_AM[[#This Row],[NIPNAS]],Target_CC[],COLUMN(DL$2)+9,0)</f>
        <v>0</v>
      </c>
      <c r="EA376" s="22">
        <f>Target_AM[[#This Row],[PROPORSI]]*VLOOKUP(Target_AM[[#This Row],[NIPNAS]],Target_CC[],COLUMN(DM$2)+9,0)</f>
        <v>0</v>
      </c>
    </row>
    <row r="377" spans="2:131" x14ac:dyDescent="0.3">
      <c r="B377">
        <v>401431</v>
      </c>
      <c r="C377" t="s">
        <v>983</v>
      </c>
      <c r="D377">
        <v>1</v>
      </c>
      <c r="E377" s="8">
        <v>45658</v>
      </c>
      <c r="F377">
        <v>19574024</v>
      </c>
      <c r="G377" t="s">
        <v>720</v>
      </c>
      <c r="J377" t="s">
        <v>309</v>
      </c>
      <c r="K377" t="s">
        <v>25</v>
      </c>
      <c r="L377" t="s">
        <v>159</v>
      </c>
      <c r="M377" t="s">
        <v>29</v>
      </c>
      <c r="N377" s="23">
        <f>Target_AM[[#This Row],[PROPORSI]]*VLOOKUP(Target_AM[[#This Row],[NIPNAS]],Target_CC[],9,0)</f>
        <v>3694735.0189316422</v>
      </c>
      <c r="O377" s="22">
        <f>Target_AM[[#This Row],[PROPORSI]]*VLOOKUP(Target_AM[[#This Row],[NIPNAS]],Target_CC[],COLUMN(A$2)+9,0)</f>
        <v>8089434.6627272731</v>
      </c>
      <c r="P377" s="22">
        <f>Target_AM[[#This Row],[PROPORSI]]*VLOOKUP(Target_AM[[#This Row],[NIPNAS]],Target_CC[],COLUMN(B$2)+9,0)</f>
        <v>8515194.3818181828</v>
      </c>
      <c r="Q377" s="22">
        <f>Target_AM[[#This Row],[PROPORSI]]*VLOOKUP(Target_AM[[#This Row],[NIPNAS]],Target_CC[],COLUMN(C$2)+9,0)</f>
        <v>7663674.9436363643</v>
      </c>
      <c r="R377" s="22">
        <f>Target_AM[[#This Row],[PROPORSI]]*VLOOKUP(Target_AM[[#This Row],[NIPNAS]],Target_CC[],COLUMN(D$2)+9,0)</f>
        <v>6812155.5054545458</v>
      </c>
      <c r="S377" s="22">
        <f>Target_AM[[#This Row],[PROPORSI]]*VLOOKUP(Target_AM[[#This Row],[NIPNAS]],Target_CC[],COLUMN(E$2)+9,0)</f>
        <v>7237915.2245454546</v>
      </c>
      <c r="T377" s="22">
        <f>Target_AM[[#This Row],[PROPORSI]]*VLOOKUP(Target_AM[[#This Row],[NIPNAS]],Target_CC[],COLUMN(F$2)+9,0)</f>
        <v>7663674.9436363643</v>
      </c>
      <c r="U377" s="22">
        <f>Target_AM[[#This Row],[PROPORSI]]*VLOOKUP(Target_AM[[#This Row],[NIPNAS]],Target_CC[],COLUMN(G$2)+9,0)</f>
        <v>9792473.5390909091</v>
      </c>
      <c r="V377" s="22">
        <f>Target_AM[[#This Row],[PROPORSI]]*VLOOKUP(Target_AM[[#This Row],[NIPNAS]],Target_CC[],COLUMN(H$2)+9,0)</f>
        <v>8940954.1009090915</v>
      </c>
      <c r="W377" s="22">
        <f>Target_AM[[#This Row],[PROPORSI]]*VLOOKUP(Target_AM[[#This Row],[NIPNAS]],Target_CC[],COLUMN(I$2)+9,0)</f>
        <v>8940954.1009090915</v>
      </c>
      <c r="X377" s="22">
        <f>Target_AM[[#This Row],[PROPORSI]]*VLOOKUP(Target_AM[[#This Row],[NIPNAS]],Target_CC[],COLUMN(J$2)+9,0)</f>
        <v>9792473.5390909091</v>
      </c>
      <c r="Y377" s="22">
        <f>Target_AM[[#This Row],[PROPORSI]]*VLOOKUP(Target_AM[[#This Row],[NIPNAS]],Target_CC[],COLUMN(K$2)+9,0)</f>
        <v>8515194.3818181828</v>
      </c>
      <c r="Z377" s="22">
        <f>Target_AM[[#This Row],[PROPORSI]]*VLOOKUP(Target_AM[[#This Row],[NIPNAS]],Target_CC[],COLUMN(L$2)+9,0)</f>
        <v>8940954.1009090915</v>
      </c>
      <c r="AA377" s="22">
        <f>Target_AM[[#This Row],[PROPORSI]]*VLOOKUP(Target_AM[[#This Row],[NIPNAS]],Target_CC[],COLUMN(M$2)+9,0)</f>
        <v>100905053.42454544</v>
      </c>
      <c r="AB377" s="22">
        <f>Target_AM[[#This Row],[PROPORSI]]*VLOOKUP(Target_AM[[#This Row],[NIPNAS]],Target_CC[],COLUMN(N$2)+9,0)</f>
        <v>1084007.9091985291</v>
      </c>
      <c r="AC377" s="22">
        <f>Target_AM[[#This Row],[PROPORSI]]*VLOOKUP(Target_AM[[#This Row],[NIPNAS]],Target_CC[],COLUMN(O$2)+9,0)</f>
        <v>1152785.9414169583</v>
      </c>
      <c r="AD377" s="22">
        <f>Target_AM[[#This Row],[PROPORSI]]*VLOOKUP(Target_AM[[#This Row],[NIPNAS]],Target_CC[],COLUMN(P$2)+9,0)</f>
        <v>1516805.5943063288</v>
      </c>
      <c r="AE377" s="22">
        <f>Target_AM[[#This Row],[PROPORSI]]*VLOOKUP(Target_AM[[#This Row],[NIPNAS]],Target_CC[],COLUMN(Q$2)+9,0)</f>
        <v>1546464.3512663755</v>
      </c>
      <c r="AF377" s="22">
        <f>Target_AM[[#This Row],[PROPORSI]]*VLOOKUP(Target_AM[[#This Row],[NIPNAS]],Target_CC[],COLUMN(R$2)+9,0)</f>
        <v>2022749.6077604948</v>
      </c>
      <c r="AG377" s="22">
        <f>Target_AM[[#This Row],[PROPORSI]]*VLOOKUP(Target_AM[[#This Row],[NIPNAS]],Target_CC[],COLUMN(S$2)+9,0)</f>
        <v>1889964.2710844867</v>
      </c>
      <c r="AH377" s="22">
        <f>Target_AM[[#This Row],[PROPORSI]]*VLOOKUP(Target_AM[[#This Row],[NIPNAS]],Target_CC[],COLUMN(T$2)+9,0)</f>
        <v>1659654.3101231724</v>
      </c>
      <c r="AI377" s="22">
        <f>Target_AM[[#This Row],[PROPORSI]]*VLOOKUP(Target_AM[[#This Row],[NIPNAS]],Target_CC[],COLUMN(U$2)+9,0)</f>
        <v>1877417.9444752098</v>
      </c>
      <c r="AJ377" s="22">
        <f>Target_AM[[#This Row],[PROPORSI]]*VLOOKUP(Target_AM[[#This Row],[NIPNAS]],Target_CC[],COLUMN(V$2)+9,0)</f>
        <v>1630158.8618778412</v>
      </c>
      <c r="AK377" s="22">
        <f>Target_AM[[#This Row],[PROPORSI]]*VLOOKUP(Target_AM[[#This Row],[NIPNAS]],Target_CC[],COLUMN(W$2)+9,0)</f>
        <v>1715604.0176215556</v>
      </c>
      <c r="AL377" s="22">
        <f>Target_AM[[#This Row],[PROPORSI]]*VLOOKUP(Target_AM[[#This Row],[NIPNAS]],Target_CC[],COLUMN(X$2)+9,0)</f>
        <v>2107870.9661427969</v>
      </c>
      <c r="AM377" s="22">
        <f>Target_AM[[#This Row],[PROPORSI]]*VLOOKUP(Target_AM[[#This Row],[NIPNAS]],Target_CC[],COLUMN(Y$2)+9,0)</f>
        <v>2500832.3919060235</v>
      </c>
      <c r="AN377" s="22">
        <f>Target_AM[[#This Row],[PROPORSI]]*VLOOKUP(Target_AM[[#This Row],[NIPNAS]],Target_CC[],COLUMN(Z$2)+9,0)</f>
        <v>20704316.167179771</v>
      </c>
      <c r="AO377" s="22">
        <f>Target_AM[[#This Row],[PROPORSI]]*VLOOKUP(Target_AM[[#This Row],[NIPNAS]],Target_CC[],COLUMN(AA$2)+9,0)</f>
        <v>9173442.5719258022</v>
      </c>
      <c r="AP377" s="22">
        <f>Target_AM[[#This Row],[PROPORSI]]*VLOOKUP(Target_AM[[#This Row],[NIPNAS]],Target_CC[],COLUMN(AB$2)+9,0)</f>
        <v>9667980.3232351411</v>
      </c>
      <c r="AQ377" s="22">
        <f>Target_AM[[#This Row],[PROPORSI]]*VLOOKUP(Target_AM[[#This Row],[NIPNAS]],Target_CC[],COLUMN(AC$2)+9,0)</f>
        <v>9180480.5379426926</v>
      </c>
      <c r="AR377" s="22">
        <f>Target_AM[[#This Row],[PROPORSI]]*VLOOKUP(Target_AM[[#This Row],[NIPNAS]],Target_CC[],COLUMN(AD$2)+9,0)</f>
        <v>8358619.8567209216</v>
      </c>
      <c r="AS377" s="22">
        <f>Target_AM[[#This Row],[PROPORSI]]*VLOOKUP(Target_AM[[#This Row],[NIPNAS]],Target_CC[],COLUMN(AE$2)+9,0)</f>
        <v>9260664.8323059492</v>
      </c>
      <c r="AT377" s="22">
        <f>Target_AM[[#This Row],[PROPORSI]]*VLOOKUP(Target_AM[[#This Row],[NIPNAS]],Target_CC[],COLUMN(AF$2)+9,0)</f>
        <v>9553639.2147208508</v>
      </c>
      <c r="AU377" s="22">
        <f>Target_AM[[#This Row],[PROPORSI]]*VLOOKUP(Target_AM[[#This Row],[NIPNAS]],Target_CC[],COLUMN(AG$2)+9,0)</f>
        <v>11452127.849214081</v>
      </c>
      <c r="AV377" s="22">
        <f>Target_AM[[#This Row],[PROPORSI]]*VLOOKUP(Target_AM[[#This Row],[NIPNAS]],Target_CC[],COLUMN(AH$2)+9,0)</f>
        <v>10818372.045384301</v>
      </c>
      <c r="AW377" s="22">
        <f>Target_AM[[#This Row],[PROPORSI]]*VLOOKUP(Target_AM[[#This Row],[NIPNAS]],Target_CC[],COLUMN(AI$2)+9,0)</f>
        <v>10571112.962786933</v>
      </c>
      <c r="AX377" s="22">
        <f>Target_AM[[#This Row],[PROPORSI]]*VLOOKUP(Target_AM[[#This Row],[NIPNAS]],Target_CC[],COLUMN(AJ$2)+9,0)</f>
        <v>11508077.556712465</v>
      </c>
      <c r="AY377" s="22">
        <f>Target_AM[[#This Row],[PROPORSI]]*VLOOKUP(Target_AM[[#This Row],[NIPNAS]],Target_CC[],COLUMN(AK$2)+9,0)</f>
        <v>10623065.347960979</v>
      </c>
      <c r="AZ377" s="22">
        <f>Target_AM[[#This Row],[PROPORSI]]*VLOOKUP(Target_AM[[#This Row],[NIPNAS]],Target_CC[],COLUMN(AL$2)+9,0)</f>
        <v>11441786.492815115</v>
      </c>
      <c r="BA377" s="22">
        <f>Target_AM[[#This Row],[PROPORSI]]*VLOOKUP(Target_AM[[#This Row],[NIPNAS]],Target_CC[],COLUMN(AM$2)+9,0)</f>
        <v>121609369.59172523</v>
      </c>
      <c r="BB377" s="22">
        <f>Target_AM[[#This Row],[PROPORSI]]*VLOOKUP(Target_AM[[#This Row],[NIPNAS]],Target_CC[],COLUMN(AN$2)+9,0)</f>
        <v>0</v>
      </c>
      <c r="BC377" s="22">
        <f>Target_AM[[#This Row],[PROPORSI]]*VLOOKUP(Target_AM[[#This Row],[NIPNAS]],Target_CC[],COLUMN(AO$2)+9,0)</f>
        <v>0</v>
      </c>
      <c r="BD377" s="22">
        <f>Target_AM[[#This Row],[PROPORSI]]*VLOOKUP(Target_AM[[#This Row],[NIPNAS]],Target_CC[],COLUMN(AP$2)+9,0)</f>
        <v>0</v>
      </c>
      <c r="BE377" s="22">
        <f>Target_AM[[#This Row],[PROPORSI]]*VLOOKUP(Target_AM[[#This Row],[NIPNAS]],Target_CC[],COLUMN(AQ$2)+9,0)</f>
        <v>0</v>
      </c>
      <c r="BF377" s="22">
        <f>Target_AM[[#This Row],[PROPORSI]]*VLOOKUP(Target_AM[[#This Row],[NIPNAS]],Target_CC[],COLUMN(AR$2)+9,0)</f>
        <v>0</v>
      </c>
      <c r="BG377" s="22">
        <f>Target_AM[[#This Row],[PROPORSI]]*VLOOKUP(Target_AM[[#This Row],[NIPNAS]],Target_CC[],COLUMN(AS$2)+9,0)</f>
        <v>0</v>
      </c>
      <c r="BH377" s="22">
        <f>Target_AM[[#This Row],[PROPORSI]]*VLOOKUP(Target_AM[[#This Row],[NIPNAS]],Target_CC[],COLUMN(AT$2)+9,0)</f>
        <v>0</v>
      </c>
      <c r="BI377" s="22">
        <f>Target_AM[[#This Row],[PROPORSI]]*VLOOKUP(Target_AM[[#This Row],[NIPNAS]],Target_CC[],COLUMN(AU$2)+9,0)</f>
        <v>0</v>
      </c>
      <c r="BJ377" s="22">
        <f>Target_AM[[#This Row],[PROPORSI]]*VLOOKUP(Target_AM[[#This Row],[NIPNAS]],Target_CC[],COLUMN(AV$2)+9,0)</f>
        <v>0</v>
      </c>
      <c r="BK377" s="22">
        <f>Target_AM[[#This Row],[PROPORSI]]*VLOOKUP(Target_AM[[#This Row],[NIPNAS]],Target_CC[],COLUMN(AW$2)+9,0)</f>
        <v>0</v>
      </c>
      <c r="BL377" s="22">
        <f>Target_AM[[#This Row],[PROPORSI]]*VLOOKUP(Target_AM[[#This Row],[NIPNAS]],Target_CC[],COLUMN(AX$2)+9,0)</f>
        <v>0</v>
      </c>
      <c r="BM377" s="22">
        <f>Target_AM[[#This Row],[PROPORSI]]*VLOOKUP(Target_AM[[#This Row],[NIPNAS]],Target_CC[],COLUMN(AY$2)+9,0)</f>
        <v>0</v>
      </c>
      <c r="BN377" s="22">
        <f>Target_AM[[#This Row],[PROPORSI]]*VLOOKUP(Target_AM[[#This Row],[NIPNAS]],Target_CC[],COLUMN(AZ$2)+9,0)</f>
        <v>0</v>
      </c>
      <c r="BO377" s="22">
        <f>Target_AM[[#This Row],[PROPORSI]]*VLOOKUP(Target_AM[[#This Row],[NIPNAS]],Target_CC[],COLUMN(BA$2)+9,0)</f>
        <v>7964804</v>
      </c>
      <c r="BP377" s="22">
        <f>Target_AM[[#This Row],[PROPORSI]]*VLOOKUP(Target_AM[[#This Row],[NIPNAS]],Target_CC[],COLUMN(BB$2)+9,0)</f>
        <v>8130256</v>
      </c>
      <c r="BQ377" s="22">
        <f>Target_AM[[#This Row],[PROPORSI]]*VLOOKUP(Target_AM[[#This Row],[NIPNAS]],Target_CC[],COLUMN(BC$2)+9,0)</f>
        <v>8058727</v>
      </c>
      <c r="BR377" s="22">
        <f>Target_AM[[#This Row],[PROPORSI]]*VLOOKUP(Target_AM[[#This Row],[NIPNAS]],Target_CC[],COLUMN(BD$2)+9,0)</f>
        <v>8787670</v>
      </c>
      <c r="BS377" s="22">
        <f>Target_AM[[#This Row],[PROPORSI]]*VLOOKUP(Target_AM[[#This Row],[NIPNAS]],Target_CC[],COLUMN(BE$2)+9,0)</f>
        <v>8787670</v>
      </c>
      <c r="BT377" s="22">
        <f>Target_AM[[#This Row],[PROPORSI]]*VLOOKUP(Target_AM[[#This Row],[NIPNAS]],Target_CC[],COLUMN(BF$2)+9,0)</f>
        <v>8787670</v>
      </c>
      <c r="BU377" s="22">
        <f>Target_AM[[#This Row],[PROPORSI]]*VLOOKUP(Target_AM[[#This Row],[NIPNAS]],Target_CC[],COLUMN(BG$2)+9,0)</f>
        <v>8787670</v>
      </c>
      <c r="BV377" s="22">
        <f>Target_AM[[#This Row],[PROPORSI]]*VLOOKUP(Target_AM[[#This Row],[NIPNAS]],Target_CC[],COLUMN(BH$2)+9,0)</f>
        <v>8787670</v>
      </c>
      <c r="BW377" s="22">
        <f>Target_AM[[#This Row],[PROPORSI]]*VLOOKUP(Target_AM[[#This Row],[NIPNAS]],Target_CC[],COLUMN(BI$2)+9,0)</f>
        <v>8787670</v>
      </c>
      <c r="BX377" s="22">
        <f>Target_AM[[#This Row],[PROPORSI]]*VLOOKUP(Target_AM[[#This Row],[NIPNAS]],Target_CC[],COLUMN(BJ$2)+9,0)</f>
        <v>8787670</v>
      </c>
      <c r="BY377" s="22">
        <f>Target_AM[[#This Row],[PROPORSI]]*VLOOKUP(Target_AM[[#This Row],[NIPNAS]],Target_CC[],COLUMN(BK$2)+9,0)</f>
        <v>8787670</v>
      </c>
      <c r="BZ377" s="22">
        <f>Target_AM[[#This Row],[PROPORSI]]*VLOOKUP(Target_AM[[#This Row],[NIPNAS]],Target_CC[],COLUMN(BL$2)+9,0)</f>
        <v>8787670</v>
      </c>
      <c r="CA377" s="22">
        <f>Target_AM[[#This Row],[PROPORSI]]*VLOOKUP(Target_AM[[#This Row],[NIPNAS]],Target_CC[],COLUMN(BM$2)+9,0)</f>
        <v>103242817</v>
      </c>
      <c r="CB377" s="22">
        <f>Target_AM[[#This Row],[PROPORSI]]*VLOOKUP(Target_AM[[#This Row],[NIPNAS]],Target_CC[],COLUMN(BN$2)+9,0)</f>
        <v>0</v>
      </c>
      <c r="CC377" s="22">
        <f>Target_AM[[#This Row],[PROPORSI]]*VLOOKUP(Target_AM[[#This Row],[NIPNAS]],Target_CC[],COLUMN(BO$2)+9,0)</f>
        <v>0</v>
      </c>
      <c r="CD377" s="22">
        <f>Target_AM[[#This Row],[PROPORSI]]*VLOOKUP(Target_AM[[#This Row],[NIPNAS]],Target_CC[],COLUMN(BP$2)+9,0)</f>
        <v>0</v>
      </c>
      <c r="CE377" s="22">
        <f>Target_AM[[#This Row],[PROPORSI]]*VLOOKUP(Target_AM[[#This Row],[NIPNAS]],Target_CC[],COLUMN(BQ$2)+9,0)</f>
        <v>0</v>
      </c>
      <c r="CF377" s="22">
        <f>Target_AM[[#This Row],[PROPORSI]]*VLOOKUP(Target_AM[[#This Row],[NIPNAS]],Target_CC[],COLUMN(BR$2)+9,0)</f>
        <v>0</v>
      </c>
      <c r="CG377" s="22">
        <f>Target_AM[[#This Row],[PROPORSI]]*VLOOKUP(Target_AM[[#This Row],[NIPNAS]],Target_CC[],COLUMN(BS$2)+9,0)</f>
        <v>0</v>
      </c>
      <c r="CH377" s="22">
        <f>Target_AM[[#This Row],[PROPORSI]]*VLOOKUP(Target_AM[[#This Row],[NIPNAS]],Target_CC[],COLUMN(BT$2)+9,0)</f>
        <v>0</v>
      </c>
      <c r="CI377" s="22">
        <f>Target_AM[[#This Row],[PROPORSI]]*VLOOKUP(Target_AM[[#This Row],[NIPNAS]],Target_CC[],COLUMN(BU$2)+9,0)</f>
        <v>0</v>
      </c>
      <c r="CJ377" s="22">
        <f>Target_AM[[#This Row],[PROPORSI]]*VLOOKUP(Target_AM[[#This Row],[NIPNAS]],Target_CC[],COLUMN(BV$2)+9,0)</f>
        <v>0</v>
      </c>
      <c r="CK377" s="22">
        <f>Target_AM[[#This Row],[PROPORSI]]*VLOOKUP(Target_AM[[#This Row],[NIPNAS]],Target_CC[],COLUMN(BW$2)+9,0)</f>
        <v>0</v>
      </c>
      <c r="CL377" s="22">
        <f>Target_AM[[#This Row],[PROPORSI]]*VLOOKUP(Target_AM[[#This Row],[NIPNAS]],Target_CC[],COLUMN(BX$2)+9,0)</f>
        <v>0</v>
      </c>
      <c r="CM377" s="22">
        <f>Target_AM[[#This Row],[PROPORSI]]*VLOOKUP(Target_AM[[#This Row],[NIPNAS]],Target_CC[],COLUMN(BY$2)+9,0)</f>
        <v>0</v>
      </c>
      <c r="CN377" s="22">
        <f>Target_AM[[#This Row],[PROPORSI]]*VLOOKUP(Target_AM[[#This Row],[NIPNAS]],Target_CC[],COLUMN(BZ$2)+9,0)</f>
        <v>0</v>
      </c>
      <c r="CO377" s="22">
        <f>Target_AM[[#This Row],[PROPORSI]]*VLOOKUP(Target_AM[[#This Row],[NIPNAS]],Target_CC[],COLUMN(CA$2)+9,0)</f>
        <v>8833030</v>
      </c>
      <c r="CP377" s="22">
        <f>Target_AM[[#This Row],[PROPORSI]]*VLOOKUP(Target_AM[[#This Row],[NIPNAS]],Target_CC[],COLUMN(CB$2)+9,0)</f>
        <v>8766943</v>
      </c>
      <c r="CQ377" s="22">
        <f>Target_AM[[#This Row],[PROPORSI]]*VLOOKUP(Target_AM[[#This Row],[NIPNAS]],Target_CC[],COLUMN(CC$2)+9,0)</f>
        <v>8787670</v>
      </c>
      <c r="CR377" s="22">
        <f>Target_AM[[#This Row],[PROPORSI]]*VLOOKUP(Target_AM[[#This Row],[NIPNAS]],Target_CC[],COLUMN(CD$2)+9,0)</f>
        <v>8787670</v>
      </c>
      <c r="CS377" s="22">
        <f>Target_AM[[#This Row],[PROPORSI]]*VLOOKUP(Target_AM[[#This Row],[NIPNAS]],Target_CC[],COLUMN(CE$2)+9,0)</f>
        <v>8787670</v>
      </c>
      <c r="CT377" s="22">
        <f>Target_AM[[#This Row],[PROPORSI]]*VLOOKUP(Target_AM[[#This Row],[NIPNAS]],Target_CC[],COLUMN(CF$2)+9,0)</f>
        <v>8787670</v>
      </c>
      <c r="CU377" s="22">
        <f>Target_AM[[#This Row],[PROPORSI]]*VLOOKUP(Target_AM[[#This Row],[NIPNAS]],Target_CC[],COLUMN(CG$2)+9,0)</f>
        <v>8787670</v>
      </c>
      <c r="CV377" s="22">
        <f>Target_AM[[#This Row],[PROPORSI]]*VLOOKUP(Target_AM[[#This Row],[NIPNAS]],Target_CC[],COLUMN(CH$2)+9,0)</f>
        <v>8787670</v>
      </c>
      <c r="CW377" s="22">
        <f>Target_AM[[#This Row],[PROPORSI]]*VLOOKUP(Target_AM[[#This Row],[NIPNAS]],Target_CC[],COLUMN(CI$2)+9,0)</f>
        <v>8787670</v>
      </c>
      <c r="CX377" s="22">
        <f>Target_AM[[#This Row],[PROPORSI]]*VLOOKUP(Target_AM[[#This Row],[NIPNAS]],Target_CC[],COLUMN(CJ$2)+9,0)</f>
        <v>8787670</v>
      </c>
      <c r="CY377" s="22">
        <f>Target_AM[[#This Row],[PROPORSI]]*VLOOKUP(Target_AM[[#This Row],[NIPNAS]],Target_CC[],COLUMN(CK$2)+9,0)</f>
        <v>8787670</v>
      </c>
      <c r="CZ377" s="22">
        <f>Target_AM[[#This Row],[PROPORSI]]*VLOOKUP(Target_AM[[#This Row],[NIPNAS]],Target_CC[],COLUMN(CL$2)+9,0)</f>
        <v>8787670</v>
      </c>
      <c r="DA377" s="22">
        <f>Target_AM[[#This Row],[PROPORSI]]*VLOOKUP(Target_AM[[#This Row],[NIPNAS]],Target_CC[],COLUMN(CM$2)+9,0)</f>
        <v>105476673</v>
      </c>
      <c r="DB377" s="22">
        <f>Target_AM[[#This Row],[PROPORSI]]*VLOOKUP(Target_AM[[#This Row],[NIPNAS]],Target_CC[],COLUMN(CN$2)+9,0)</f>
        <v>0</v>
      </c>
      <c r="DC377" s="22">
        <f>Target_AM[[#This Row],[PROPORSI]]*VLOOKUP(Target_AM[[#This Row],[NIPNAS]],Target_CC[],COLUMN(CO$2)+9,0)</f>
        <v>0</v>
      </c>
      <c r="DD377" s="22">
        <f>Target_AM[[#This Row],[PROPORSI]]*VLOOKUP(Target_AM[[#This Row],[NIPNAS]],Target_CC[],COLUMN(CP$2)+9,0)</f>
        <v>0</v>
      </c>
      <c r="DE377" s="22">
        <f>Target_AM[[#This Row],[PROPORSI]]*VLOOKUP(Target_AM[[#This Row],[NIPNAS]],Target_CC[],COLUMN(CQ$2)+9,0)</f>
        <v>0</v>
      </c>
      <c r="DF377" s="22">
        <f>Target_AM[[#This Row],[PROPORSI]]*VLOOKUP(Target_AM[[#This Row],[NIPNAS]],Target_CC[],COLUMN(CR$2)+9,0)</f>
        <v>0</v>
      </c>
      <c r="DG377" s="22">
        <f>Target_AM[[#This Row],[PROPORSI]]*VLOOKUP(Target_AM[[#This Row],[NIPNAS]],Target_CC[],COLUMN(CS$2)+9,0)</f>
        <v>0</v>
      </c>
      <c r="DH377" s="22">
        <f>Target_AM[[#This Row],[PROPORSI]]*VLOOKUP(Target_AM[[#This Row],[NIPNAS]],Target_CC[],COLUMN(CT$2)+9,0)</f>
        <v>0</v>
      </c>
      <c r="DI377" s="22">
        <f>Target_AM[[#This Row],[PROPORSI]]*VLOOKUP(Target_AM[[#This Row],[NIPNAS]],Target_CC[],COLUMN(CU$2)+9,0)</f>
        <v>0</v>
      </c>
      <c r="DJ377" s="22">
        <f>Target_AM[[#This Row],[PROPORSI]]*VLOOKUP(Target_AM[[#This Row],[NIPNAS]],Target_CC[],COLUMN(CV$2)+9,0)</f>
        <v>0</v>
      </c>
      <c r="DK377" s="22">
        <f>Target_AM[[#This Row],[PROPORSI]]*VLOOKUP(Target_AM[[#This Row],[NIPNAS]],Target_CC[],COLUMN(CW$2)+9,0)</f>
        <v>0</v>
      </c>
      <c r="DL377" s="22">
        <f>Target_AM[[#This Row],[PROPORSI]]*VLOOKUP(Target_AM[[#This Row],[NIPNAS]],Target_CC[],COLUMN(CX$2)+9,0)</f>
        <v>0</v>
      </c>
      <c r="DM377" s="22">
        <f>Target_AM[[#This Row],[PROPORSI]]*VLOOKUP(Target_AM[[#This Row],[NIPNAS]],Target_CC[],COLUMN(CY$2)+9,0)</f>
        <v>0</v>
      </c>
      <c r="DN377" s="22">
        <f>Target_AM[[#This Row],[PROPORSI]]*VLOOKUP(Target_AM[[#This Row],[NIPNAS]],Target_CC[],COLUMN(CZ$2)+9,0)</f>
        <v>0</v>
      </c>
      <c r="DO377" s="22">
        <f>Target_AM[[#This Row],[PROPORSI]]*VLOOKUP(Target_AM[[#This Row],[NIPNAS]],Target_CC[],COLUMN(DA$2)+9,0)</f>
        <v>0</v>
      </c>
      <c r="DP377" s="22">
        <f>Target_AM[[#This Row],[PROPORSI]]*VLOOKUP(Target_AM[[#This Row],[NIPNAS]],Target_CC[],COLUMN(DB$2)+9,0)</f>
        <v>0</v>
      </c>
      <c r="DQ377" s="22">
        <f>Target_AM[[#This Row],[PROPORSI]]*VLOOKUP(Target_AM[[#This Row],[NIPNAS]],Target_CC[],COLUMN(DC$2)+9,0)</f>
        <v>0</v>
      </c>
      <c r="DR377" s="22">
        <f>Target_AM[[#This Row],[PROPORSI]]*VLOOKUP(Target_AM[[#This Row],[NIPNAS]],Target_CC[],COLUMN(DD$2)+9,0)</f>
        <v>0</v>
      </c>
      <c r="DS377" s="22">
        <f>Target_AM[[#This Row],[PROPORSI]]*VLOOKUP(Target_AM[[#This Row],[NIPNAS]],Target_CC[],COLUMN(DE$2)+9,0)</f>
        <v>0</v>
      </c>
      <c r="DT377" s="22">
        <f>Target_AM[[#This Row],[PROPORSI]]*VLOOKUP(Target_AM[[#This Row],[NIPNAS]],Target_CC[],COLUMN(DF$2)+9,0)</f>
        <v>0</v>
      </c>
      <c r="DU377" s="22">
        <f>Target_AM[[#This Row],[PROPORSI]]*VLOOKUP(Target_AM[[#This Row],[NIPNAS]],Target_CC[],COLUMN(DG$2)+9,0)</f>
        <v>0</v>
      </c>
      <c r="DV377" s="22">
        <f>Target_AM[[#This Row],[PROPORSI]]*VLOOKUP(Target_AM[[#This Row],[NIPNAS]],Target_CC[],COLUMN(DH$2)+9,0)</f>
        <v>0</v>
      </c>
      <c r="DW377" s="22">
        <f>Target_AM[[#This Row],[PROPORSI]]*VLOOKUP(Target_AM[[#This Row],[NIPNAS]],Target_CC[],COLUMN(DI$2)+9,0)</f>
        <v>0</v>
      </c>
      <c r="DX377" s="22">
        <f>Target_AM[[#This Row],[PROPORSI]]*VLOOKUP(Target_AM[[#This Row],[NIPNAS]],Target_CC[],COLUMN(DJ$2)+9,0)</f>
        <v>0</v>
      </c>
      <c r="DY377" s="22">
        <f>Target_AM[[#This Row],[PROPORSI]]*VLOOKUP(Target_AM[[#This Row],[NIPNAS]],Target_CC[],COLUMN(DK$2)+9,0)</f>
        <v>0</v>
      </c>
      <c r="DZ377" s="22">
        <f>Target_AM[[#This Row],[PROPORSI]]*VLOOKUP(Target_AM[[#This Row],[NIPNAS]],Target_CC[],COLUMN(DL$2)+9,0)</f>
        <v>0</v>
      </c>
      <c r="EA377" s="22">
        <f>Target_AM[[#This Row],[PROPORSI]]*VLOOKUP(Target_AM[[#This Row],[NIPNAS]],Target_CC[],COLUMN(DM$2)+9,0)</f>
        <v>0</v>
      </c>
    </row>
    <row r="378" spans="2:131" x14ac:dyDescent="0.3">
      <c r="B378">
        <v>403613</v>
      </c>
      <c r="C378" t="s">
        <v>1003</v>
      </c>
      <c r="D378">
        <v>1</v>
      </c>
      <c r="E378" s="8">
        <v>45658</v>
      </c>
      <c r="F378">
        <v>10104639</v>
      </c>
      <c r="G378" t="s">
        <v>717</v>
      </c>
      <c r="J378" t="s">
        <v>309</v>
      </c>
      <c r="K378" t="s">
        <v>25</v>
      </c>
      <c r="L378" t="s">
        <v>159</v>
      </c>
      <c r="M378" t="s">
        <v>29</v>
      </c>
      <c r="N378" s="23">
        <f>Target_AM[[#This Row],[PROPORSI]]*VLOOKUP(Target_AM[[#This Row],[NIPNAS]],Target_CC[],9,0)</f>
        <v>81189812.708918616</v>
      </c>
      <c r="O378" s="22">
        <f>Target_AM[[#This Row],[PROPORSI]]*VLOOKUP(Target_AM[[#This Row],[NIPNAS]],Target_CC[],COLUMN(A$2)+9,0)</f>
        <v>10583773.929545455</v>
      </c>
      <c r="P378" s="22">
        <f>Target_AM[[#This Row],[PROPORSI]]*VLOOKUP(Target_AM[[#This Row],[NIPNAS]],Target_CC[],COLUMN(B$2)+9,0)</f>
        <v>10937604.136363637</v>
      </c>
      <c r="Q378" s="22">
        <f>Target_AM[[#This Row],[PROPORSI]]*VLOOKUP(Target_AM[[#This Row],[NIPNAS]],Target_CC[],COLUMN(C$2)+9,0)</f>
        <v>10229943.722727273</v>
      </c>
      <c r="R378" s="22">
        <f>Target_AM[[#This Row],[PROPORSI]]*VLOOKUP(Target_AM[[#This Row],[NIPNAS]],Target_CC[],COLUMN(D$2)+9,0)</f>
        <v>9522283.3090909086</v>
      </c>
      <c r="S378" s="22">
        <f>Target_AM[[#This Row],[PROPORSI]]*VLOOKUP(Target_AM[[#This Row],[NIPNAS]],Target_CC[],COLUMN(E$2)+9,0)</f>
        <v>9876113.5159090906</v>
      </c>
      <c r="T378" s="22">
        <f>Target_AM[[#This Row],[PROPORSI]]*VLOOKUP(Target_AM[[#This Row],[NIPNAS]],Target_CC[],COLUMN(F$2)+9,0)</f>
        <v>10229943.722727273</v>
      </c>
      <c r="U378" s="22">
        <f>Target_AM[[#This Row],[PROPORSI]]*VLOOKUP(Target_AM[[#This Row],[NIPNAS]],Target_CC[],COLUMN(G$2)+9,0)</f>
        <v>11999094.756818183</v>
      </c>
      <c r="V378" s="22">
        <f>Target_AM[[#This Row],[PROPORSI]]*VLOOKUP(Target_AM[[#This Row],[NIPNAS]],Target_CC[],COLUMN(H$2)+9,0)</f>
        <v>11291434.343181819</v>
      </c>
      <c r="W378" s="22">
        <f>Target_AM[[#This Row],[PROPORSI]]*VLOOKUP(Target_AM[[#This Row],[NIPNAS]],Target_CC[],COLUMN(I$2)+9,0)</f>
        <v>11291434.343181819</v>
      </c>
      <c r="X378" s="22">
        <f>Target_AM[[#This Row],[PROPORSI]]*VLOOKUP(Target_AM[[#This Row],[NIPNAS]],Target_CC[],COLUMN(J$2)+9,0)</f>
        <v>11999094.756818183</v>
      </c>
      <c r="Y378" s="22">
        <f>Target_AM[[#This Row],[PROPORSI]]*VLOOKUP(Target_AM[[#This Row],[NIPNAS]],Target_CC[],COLUMN(K$2)+9,0)</f>
        <v>10937604.136363637</v>
      </c>
      <c r="Z378" s="22">
        <f>Target_AM[[#This Row],[PROPORSI]]*VLOOKUP(Target_AM[[#This Row],[NIPNAS]],Target_CC[],COLUMN(L$2)+9,0)</f>
        <v>11291434.343181819</v>
      </c>
      <c r="AA378" s="22">
        <f>Target_AM[[#This Row],[PROPORSI]]*VLOOKUP(Target_AM[[#This Row],[NIPNAS]],Target_CC[],COLUMN(M$2)+9,0)</f>
        <v>130189759.01590909</v>
      </c>
      <c r="AB378" s="22">
        <f>Target_AM[[#This Row],[PROPORSI]]*VLOOKUP(Target_AM[[#This Row],[NIPNAS]],Target_CC[],COLUMN(N$2)+9,0)</f>
        <v>1398609.1249178851</v>
      </c>
      <c r="AC378" s="22">
        <f>Target_AM[[#This Row],[PROPORSI]]*VLOOKUP(Target_AM[[#This Row],[NIPNAS]],Target_CC[],COLUMN(O$2)+9,0)</f>
        <v>1487347.9455836066</v>
      </c>
      <c r="AD378" s="22">
        <f>Target_AM[[#This Row],[PROPORSI]]*VLOOKUP(Target_AM[[#This Row],[NIPNAS]],Target_CC[],COLUMN(P$2)+9,0)</f>
        <v>1957013.5299951977</v>
      </c>
      <c r="AE378" s="22">
        <f>Target_AM[[#This Row],[PROPORSI]]*VLOOKUP(Target_AM[[#This Row],[NIPNAS]],Target_CC[],COLUMN(Q$2)+9,0)</f>
        <v>1995279.863447241</v>
      </c>
      <c r="AF378" s="22">
        <f>Target_AM[[#This Row],[PROPORSI]]*VLOOKUP(Target_AM[[#This Row],[NIPNAS]],Target_CC[],COLUMN(R$2)+9,0)</f>
        <v>2609792.8205427709</v>
      </c>
      <c r="AG378" s="22">
        <f>Target_AM[[#This Row],[PROPORSI]]*VLOOKUP(Target_AM[[#This Row],[NIPNAS]],Target_CC[],COLUMN(S$2)+9,0)</f>
        <v>2438470.4695207491</v>
      </c>
      <c r="AH378" s="22">
        <f>Target_AM[[#This Row],[PROPORSI]]*VLOOKUP(Target_AM[[#This Row],[NIPNAS]],Target_CC[],COLUMN(T$2)+9,0)</f>
        <v>2141319.8581399391</v>
      </c>
      <c r="AI378" s="22">
        <f>Target_AM[[#This Row],[PROPORSI]]*VLOOKUP(Target_AM[[#This Row],[NIPNAS]],Target_CC[],COLUMN(U$2)+9,0)</f>
        <v>2422282.9429067518</v>
      </c>
      <c r="AJ378" s="22">
        <f>Target_AM[[#This Row],[PROPORSI]]*VLOOKUP(Target_AM[[#This Row],[NIPNAS]],Target_CC[],COLUMN(V$2)+9,0)</f>
        <v>2103264.2289241306</v>
      </c>
      <c r="AK378" s="22">
        <f>Target_AM[[#This Row],[PROPORSI]]*VLOOKUP(Target_AM[[#This Row],[NIPNAS]],Target_CC[],COLUMN(W$2)+9,0)</f>
        <v>2213507.3124746419</v>
      </c>
      <c r="AL378" s="22">
        <f>Target_AM[[#This Row],[PROPORSI]]*VLOOKUP(Target_AM[[#This Row],[NIPNAS]],Target_CC[],COLUMN(X$2)+9,0)</f>
        <v>2719618.1341301179</v>
      </c>
      <c r="AM378" s="22">
        <f>Target_AM[[#This Row],[PROPORSI]]*VLOOKUP(Target_AM[[#This Row],[NIPNAS]],Target_CC[],COLUMN(Y$2)+9,0)</f>
        <v>3226624.9844948375</v>
      </c>
      <c r="AN378" s="22">
        <f>Target_AM[[#This Row],[PROPORSI]]*VLOOKUP(Target_AM[[#This Row],[NIPNAS]],Target_CC[],COLUMN(Z$2)+9,0)</f>
        <v>26713131.21507787</v>
      </c>
      <c r="AO378" s="22">
        <f>Target_AM[[#This Row],[PROPORSI]]*VLOOKUP(Target_AM[[#This Row],[NIPNAS]],Target_CC[],COLUMN(AA$2)+9,0)</f>
        <v>11982383.05446334</v>
      </c>
      <c r="AP378" s="22">
        <f>Target_AM[[#This Row],[PROPORSI]]*VLOOKUP(Target_AM[[#This Row],[NIPNAS]],Target_CC[],COLUMN(AB$2)+9,0)</f>
        <v>12424952.081947243</v>
      </c>
      <c r="AQ378" s="22">
        <f>Target_AM[[#This Row],[PROPORSI]]*VLOOKUP(Target_AM[[#This Row],[NIPNAS]],Target_CC[],COLUMN(AC$2)+9,0)</f>
        <v>12186957.25272247</v>
      </c>
      <c r="AR378" s="22">
        <f>Target_AM[[#This Row],[PROPORSI]]*VLOOKUP(Target_AM[[#This Row],[NIPNAS]],Target_CC[],COLUMN(AD$2)+9,0)</f>
        <v>11517563.17253815</v>
      </c>
      <c r="AS378" s="22">
        <f>Target_AM[[#This Row],[PROPORSI]]*VLOOKUP(Target_AM[[#This Row],[NIPNAS]],Target_CC[],COLUMN(AE$2)+9,0)</f>
        <v>12485906.336451862</v>
      </c>
      <c r="AT378" s="22">
        <f>Target_AM[[#This Row],[PROPORSI]]*VLOOKUP(Target_AM[[#This Row],[NIPNAS]],Target_CC[],COLUMN(AF$2)+9,0)</f>
        <v>12668414.192248022</v>
      </c>
      <c r="AU378" s="22">
        <f>Target_AM[[#This Row],[PROPORSI]]*VLOOKUP(Target_AM[[#This Row],[NIPNAS]],Target_CC[],COLUMN(AG$2)+9,0)</f>
        <v>14140414.614958122</v>
      </c>
      <c r="AV378" s="22">
        <f>Target_AM[[#This Row],[PROPORSI]]*VLOOKUP(Target_AM[[#This Row],[NIPNAS]],Target_CC[],COLUMN(AH$2)+9,0)</f>
        <v>13713717.286088571</v>
      </c>
      <c r="AW378" s="22">
        <f>Target_AM[[#This Row],[PROPORSI]]*VLOOKUP(Target_AM[[#This Row],[NIPNAS]],Target_CC[],COLUMN(AI$2)+9,0)</f>
        <v>13394698.57210595</v>
      </c>
      <c r="AX378" s="22">
        <f>Target_AM[[#This Row],[PROPORSI]]*VLOOKUP(Target_AM[[#This Row],[NIPNAS]],Target_CC[],COLUMN(AJ$2)+9,0)</f>
        <v>14212602.069292825</v>
      </c>
      <c r="AY378" s="22">
        <f>Target_AM[[#This Row],[PROPORSI]]*VLOOKUP(Target_AM[[#This Row],[NIPNAS]],Target_CC[],COLUMN(AK$2)+9,0)</f>
        <v>13657222.270493755</v>
      </c>
      <c r="AZ378" s="22">
        <f>Target_AM[[#This Row],[PROPORSI]]*VLOOKUP(Target_AM[[#This Row],[NIPNAS]],Target_CC[],COLUMN(AL$2)+9,0)</f>
        <v>14518059.327676656</v>
      </c>
      <c r="BA378" s="22">
        <f>Target_AM[[#This Row],[PROPORSI]]*VLOOKUP(Target_AM[[#This Row],[NIPNAS]],Target_CC[],COLUMN(AM$2)+9,0)</f>
        <v>156902890.23098695</v>
      </c>
      <c r="BB378" s="22">
        <f>Target_AM[[#This Row],[PROPORSI]]*VLOOKUP(Target_AM[[#This Row],[NIPNAS]],Target_CC[],COLUMN(AN$2)+9,0)</f>
        <v>0</v>
      </c>
      <c r="BC378" s="22">
        <f>Target_AM[[#This Row],[PROPORSI]]*VLOOKUP(Target_AM[[#This Row],[NIPNAS]],Target_CC[],COLUMN(AO$2)+9,0)</f>
        <v>0</v>
      </c>
      <c r="BD378" s="22">
        <f>Target_AM[[#This Row],[PROPORSI]]*VLOOKUP(Target_AM[[#This Row],[NIPNAS]],Target_CC[],COLUMN(AP$2)+9,0)</f>
        <v>0</v>
      </c>
      <c r="BE378" s="22">
        <f>Target_AM[[#This Row],[PROPORSI]]*VLOOKUP(Target_AM[[#This Row],[NIPNAS]],Target_CC[],COLUMN(AQ$2)+9,0)</f>
        <v>0</v>
      </c>
      <c r="BF378" s="22">
        <f>Target_AM[[#This Row],[PROPORSI]]*VLOOKUP(Target_AM[[#This Row],[NIPNAS]],Target_CC[],COLUMN(AR$2)+9,0)</f>
        <v>0</v>
      </c>
      <c r="BG378" s="22">
        <f>Target_AM[[#This Row],[PROPORSI]]*VLOOKUP(Target_AM[[#This Row],[NIPNAS]],Target_CC[],COLUMN(AS$2)+9,0)</f>
        <v>0</v>
      </c>
      <c r="BH378" s="22">
        <f>Target_AM[[#This Row],[PROPORSI]]*VLOOKUP(Target_AM[[#This Row],[NIPNAS]],Target_CC[],COLUMN(AT$2)+9,0)</f>
        <v>0</v>
      </c>
      <c r="BI378" s="22">
        <f>Target_AM[[#This Row],[PROPORSI]]*VLOOKUP(Target_AM[[#This Row],[NIPNAS]],Target_CC[],COLUMN(AU$2)+9,0)</f>
        <v>0</v>
      </c>
      <c r="BJ378" s="22">
        <f>Target_AM[[#This Row],[PROPORSI]]*VLOOKUP(Target_AM[[#This Row],[NIPNAS]],Target_CC[],COLUMN(AV$2)+9,0)</f>
        <v>0</v>
      </c>
      <c r="BK378" s="22">
        <f>Target_AM[[#This Row],[PROPORSI]]*VLOOKUP(Target_AM[[#This Row],[NIPNAS]],Target_CC[],COLUMN(AW$2)+9,0)</f>
        <v>0</v>
      </c>
      <c r="BL378" s="22">
        <f>Target_AM[[#This Row],[PROPORSI]]*VLOOKUP(Target_AM[[#This Row],[NIPNAS]],Target_CC[],COLUMN(AX$2)+9,0)</f>
        <v>0</v>
      </c>
      <c r="BM378" s="22">
        <f>Target_AM[[#This Row],[PROPORSI]]*VLOOKUP(Target_AM[[#This Row],[NIPNAS]],Target_CC[],COLUMN(AY$2)+9,0)</f>
        <v>0</v>
      </c>
      <c r="BN378" s="22">
        <f>Target_AM[[#This Row],[PROPORSI]]*VLOOKUP(Target_AM[[#This Row],[NIPNAS]],Target_CC[],COLUMN(AZ$2)+9,0)</f>
        <v>0</v>
      </c>
      <c r="BO378" s="22">
        <f>Target_AM[[#This Row],[PROPORSI]]*VLOOKUP(Target_AM[[#This Row],[NIPNAS]],Target_CC[],COLUMN(BA$2)+9,0)</f>
        <v>7947101</v>
      </c>
      <c r="BP378" s="22">
        <f>Target_AM[[#This Row],[PROPORSI]]*VLOOKUP(Target_AM[[#This Row],[NIPNAS]],Target_CC[],COLUMN(BB$2)+9,0)</f>
        <v>7978522</v>
      </c>
      <c r="BQ378" s="22">
        <f>Target_AM[[#This Row],[PROPORSI]]*VLOOKUP(Target_AM[[#This Row],[NIPNAS]],Target_CC[],COLUMN(BC$2)+9,0)</f>
        <v>7957117</v>
      </c>
      <c r="BR378" s="22">
        <f>Target_AM[[#This Row],[PROPORSI]]*VLOOKUP(Target_AM[[#This Row],[NIPNAS]],Target_CC[],COLUMN(BD$2)+9,0)</f>
        <v>8462311</v>
      </c>
      <c r="BS378" s="22">
        <f>Target_AM[[#This Row],[PROPORSI]]*VLOOKUP(Target_AM[[#This Row],[NIPNAS]],Target_CC[],COLUMN(BE$2)+9,0)</f>
        <v>8462311</v>
      </c>
      <c r="BT378" s="22">
        <f>Target_AM[[#This Row],[PROPORSI]]*VLOOKUP(Target_AM[[#This Row],[NIPNAS]],Target_CC[],COLUMN(BF$2)+9,0)</f>
        <v>8462311</v>
      </c>
      <c r="BU378" s="22">
        <f>Target_AM[[#This Row],[PROPORSI]]*VLOOKUP(Target_AM[[#This Row],[NIPNAS]],Target_CC[],COLUMN(BG$2)+9,0)</f>
        <v>8462311</v>
      </c>
      <c r="BV378" s="22">
        <f>Target_AM[[#This Row],[PROPORSI]]*VLOOKUP(Target_AM[[#This Row],[NIPNAS]],Target_CC[],COLUMN(BH$2)+9,0)</f>
        <v>8462311</v>
      </c>
      <c r="BW378" s="22">
        <f>Target_AM[[#This Row],[PROPORSI]]*VLOOKUP(Target_AM[[#This Row],[NIPNAS]],Target_CC[],COLUMN(BI$2)+9,0)</f>
        <v>8462311</v>
      </c>
      <c r="BX378" s="22">
        <f>Target_AM[[#This Row],[PROPORSI]]*VLOOKUP(Target_AM[[#This Row],[NIPNAS]],Target_CC[],COLUMN(BJ$2)+9,0)</f>
        <v>8462311</v>
      </c>
      <c r="BY378" s="22">
        <f>Target_AM[[#This Row],[PROPORSI]]*VLOOKUP(Target_AM[[#This Row],[NIPNAS]],Target_CC[],COLUMN(BK$2)+9,0)</f>
        <v>8462311</v>
      </c>
      <c r="BZ378" s="22">
        <f>Target_AM[[#This Row],[PROPORSI]]*VLOOKUP(Target_AM[[#This Row],[NIPNAS]],Target_CC[],COLUMN(BL$2)+9,0)</f>
        <v>8462311</v>
      </c>
      <c r="CA378" s="22">
        <f>Target_AM[[#This Row],[PROPORSI]]*VLOOKUP(Target_AM[[#This Row],[NIPNAS]],Target_CC[],COLUMN(BM$2)+9,0)</f>
        <v>100043539</v>
      </c>
      <c r="CB378" s="22">
        <f>Target_AM[[#This Row],[PROPORSI]]*VLOOKUP(Target_AM[[#This Row],[NIPNAS]],Target_CC[],COLUMN(BN$2)+9,0)</f>
        <v>0</v>
      </c>
      <c r="CC378" s="22">
        <f>Target_AM[[#This Row],[PROPORSI]]*VLOOKUP(Target_AM[[#This Row],[NIPNAS]],Target_CC[],COLUMN(BO$2)+9,0)</f>
        <v>0</v>
      </c>
      <c r="CD378" s="22">
        <f>Target_AM[[#This Row],[PROPORSI]]*VLOOKUP(Target_AM[[#This Row],[NIPNAS]],Target_CC[],COLUMN(BP$2)+9,0)</f>
        <v>0</v>
      </c>
      <c r="CE378" s="22">
        <f>Target_AM[[#This Row],[PROPORSI]]*VLOOKUP(Target_AM[[#This Row],[NIPNAS]],Target_CC[],COLUMN(BQ$2)+9,0)</f>
        <v>0</v>
      </c>
      <c r="CF378" s="22">
        <f>Target_AM[[#This Row],[PROPORSI]]*VLOOKUP(Target_AM[[#This Row],[NIPNAS]],Target_CC[],COLUMN(BR$2)+9,0)</f>
        <v>0</v>
      </c>
      <c r="CG378" s="22">
        <f>Target_AM[[#This Row],[PROPORSI]]*VLOOKUP(Target_AM[[#This Row],[NIPNAS]],Target_CC[],COLUMN(BS$2)+9,0)</f>
        <v>0</v>
      </c>
      <c r="CH378" s="22">
        <f>Target_AM[[#This Row],[PROPORSI]]*VLOOKUP(Target_AM[[#This Row],[NIPNAS]],Target_CC[],COLUMN(BT$2)+9,0)</f>
        <v>0</v>
      </c>
      <c r="CI378" s="22">
        <f>Target_AM[[#This Row],[PROPORSI]]*VLOOKUP(Target_AM[[#This Row],[NIPNAS]],Target_CC[],COLUMN(BU$2)+9,0)</f>
        <v>0</v>
      </c>
      <c r="CJ378" s="22">
        <f>Target_AM[[#This Row],[PROPORSI]]*VLOOKUP(Target_AM[[#This Row],[NIPNAS]],Target_CC[],COLUMN(BV$2)+9,0)</f>
        <v>0</v>
      </c>
      <c r="CK378" s="22">
        <f>Target_AM[[#This Row],[PROPORSI]]*VLOOKUP(Target_AM[[#This Row],[NIPNAS]],Target_CC[],COLUMN(BW$2)+9,0)</f>
        <v>0</v>
      </c>
      <c r="CL378" s="22">
        <f>Target_AM[[#This Row],[PROPORSI]]*VLOOKUP(Target_AM[[#This Row],[NIPNAS]],Target_CC[],COLUMN(BX$2)+9,0)</f>
        <v>0</v>
      </c>
      <c r="CM378" s="22">
        <f>Target_AM[[#This Row],[PROPORSI]]*VLOOKUP(Target_AM[[#This Row],[NIPNAS]],Target_CC[],COLUMN(BY$2)+9,0)</f>
        <v>0</v>
      </c>
      <c r="CN378" s="22">
        <f>Target_AM[[#This Row],[PROPORSI]]*VLOOKUP(Target_AM[[#This Row],[NIPNAS]],Target_CC[],COLUMN(BZ$2)+9,0)</f>
        <v>0</v>
      </c>
      <c r="CO378" s="22">
        <f>Target_AM[[#This Row],[PROPORSI]]*VLOOKUP(Target_AM[[#This Row],[NIPNAS]],Target_CC[],COLUMN(CA$2)+9,0)</f>
        <v>8484240</v>
      </c>
      <c r="CP378" s="22">
        <f>Target_AM[[#This Row],[PROPORSI]]*VLOOKUP(Target_AM[[#This Row],[NIPNAS]],Target_CC[],COLUMN(CB$2)+9,0)</f>
        <v>8473009</v>
      </c>
      <c r="CQ378" s="22">
        <f>Target_AM[[#This Row],[PROPORSI]]*VLOOKUP(Target_AM[[#This Row],[NIPNAS]],Target_CC[],COLUMN(CC$2)+9,0)</f>
        <v>8462311</v>
      </c>
      <c r="CR378" s="22">
        <f>Target_AM[[#This Row],[PROPORSI]]*VLOOKUP(Target_AM[[#This Row],[NIPNAS]],Target_CC[],COLUMN(CD$2)+9,0)</f>
        <v>8462311</v>
      </c>
      <c r="CS378" s="22">
        <f>Target_AM[[#This Row],[PROPORSI]]*VLOOKUP(Target_AM[[#This Row],[NIPNAS]],Target_CC[],COLUMN(CE$2)+9,0)</f>
        <v>8462311</v>
      </c>
      <c r="CT378" s="22">
        <f>Target_AM[[#This Row],[PROPORSI]]*VLOOKUP(Target_AM[[#This Row],[NIPNAS]],Target_CC[],COLUMN(CF$2)+9,0)</f>
        <v>8462311</v>
      </c>
      <c r="CU378" s="22">
        <f>Target_AM[[#This Row],[PROPORSI]]*VLOOKUP(Target_AM[[#This Row],[NIPNAS]],Target_CC[],COLUMN(CG$2)+9,0)</f>
        <v>8462311</v>
      </c>
      <c r="CV378" s="22">
        <f>Target_AM[[#This Row],[PROPORSI]]*VLOOKUP(Target_AM[[#This Row],[NIPNAS]],Target_CC[],COLUMN(CH$2)+9,0)</f>
        <v>8462311</v>
      </c>
      <c r="CW378" s="22">
        <f>Target_AM[[#This Row],[PROPORSI]]*VLOOKUP(Target_AM[[#This Row],[NIPNAS]],Target_CC[],COLUMN(CI$2)+9,0)</f>
        <v>8462311</v>
      </c>
      <c r="CX378" s="22">
        <f>Target_AM[[#This Row],[PROPORSI]]*VLOOKUP(Target_AM[[#This Row],[NIPNAS]],Target_CC[],COLUMN(CJ$2)+9,0)</f>
        <v>8462311</v>
      </c>
      <c r="CY378" s="22">
        <f>Target_AM[[#This Row],[PROPORSI]]*VLOOKUP(Target_AM[[#This Row],[NIPNAS]],Target_CC[],COLUMN(CK$2)+9,0)</f>
        <v>8462311</v>
      </c>
      <c r="CZ378" s="22">
        <f>Target_AM[[#This Row],[PROPORSI]]*VLOOKUP(Target_AM[[#This Row],[NIPNAS]],Target_CC[],COLUMN(CL$2)+9,0)</f>
        <v>8462311</v>
      </c>
      <c r="DA378" s="22">
        <f>Target_AM[[#This Row],[PROPORSI]]*VLOOKUP(Target_AM[[#This Row],[NIPNAS]],Target_CC[],COLUMN(CM$2)+9,0)</f>
        <v>101580359</v>
      </c>
      <c r="DB378" s="22">
        <f>Target_AM[[#This Row],[PROPORSI]]*VLOOKUP(Target_AM[[#This Row],[NIPNAS]],Target_CC[],COLUMN(CN$2)+9,0)</f>
        <v>0</v>
      </c>
      <c r="DC378" s="22">
        <f>Target_AM[[#This Row],[PROPORSI]]*VLOOKUP(Target_AM[[#This Row],[NIPNAS]],Target_CC[],COLUMN(CO$2)+9,0)</f>
        <v>0</v>
      </c>
      <c r="DD378" s="22">
        <f>Target_AM[[#This Row],[PROPORSI]]*VLOOKUP(Target_AM[[#This Row],[NIPNAS]],Target_CC[],COLUMN(CP$2)+9,0)</f>
        <v>0</v>
      </c>
      <c r="DE378" s="22">
        <f>Target_AM[[#This Row],[PROPORSI]]*VLOOKUP(Target_AM[[#This Row],[NIPNAS]],Target_CC[],COLUMN(CQ$2)+9,0)</f>
        <v>0</v>
      </c>
      <c r="DF378" s="22">
        <f>Target_AM[[#This Row],[PROPORSI]]*VLOOKUP(Target_AM[[#This Row],[NIPNAS]],Target_CC[],COLUMN(CR$2)+9,0)</f>
        <v>0</v>
      </c>
      <c r="DG378" s="22">
        <f>Target_AM[[#This Row],[PROPORSI]]*VLOOKUP(Target_AM[[#This Row],[NIPNAS]],Target_CC[],COLUMN(CS$2)+9,0)</f>
        <v>0</v>
      </c>
      <c r="DH378" s="22">
        <f>Target_AM[[#This Row],[PROPORSI]]*VLOOKUP(Target_AM[[#This Row],[NIPNAS]],Target_CC[],COLUMN(CT$2)+9,0)</f>
        <v>0</v>
      </c>
      <c r="DI378" s="22">
        <f>Target_AM[[#This Row],[PROPORSI]]*VLOOKUP(Target_AM[[#This Row],[NIPNAS]],Target_CC[],COLUMN(CU$2)+9,0)</f>
        <v>0</v>
      </c>
      <c r="DJ378" s="22">
        <f>Target_AM[[#This Row],[PROPORSI]]*VLOOKUP(Target_AM[[#This Row],[NIPNAS]],Target_CC[],COLUMN(CV$2)+9,0)</f>
        <v>0</v>
      </c>
      <c r="DK378" s="22">
        <f>Target_AM[[#This Row],[PROPORSI]]*VLOOKUP(Target_AM[[#This Row],[NIPNAS]],Target_CC[],COLUMN(CW$2)+9,0)</f>
        <v>0</v>
      </c>
      <c r="DL378" s="22">
        <f>Target_AM[[#This Row],[PROPORSI]]*VLOOKUP(Target_AM[[#This Row],[NIPNAS]],Target_CC[],COLUMN(CX$2)+9,0)</f>
        <v>0</v>
      </c>
      <c r="DM378" s="22">
        <f>Target_AM[[#This Row],[PROPORSI]]*VLOOKUP(Target_AM[[#This Row],[NIPNAS]],Target_CC[],COLUMN(CY$2)+9,0)</f>
        <v>0</v>
      </c>
      <c r="DN378" s="22">
        <f>Target_AM[[#This Row],[PROPORSI]]*VLOOKUP(Target_AM[[#This Row],[NIPNAS]],Target_CC[],COLUMN(CZ$2)+9,0)</f>
        <v>0</v>
      </c>
      <c r="DO378" s="22">
        <f>Target_AM[[#This Row],[PROPORSI]]*VLOOKUP(Target_AM[[#This Row],[NIPNAS]],Target_CC[],COLUMN(DA$2)+9,0)</f>
        <v>0</v>
      </c>
      <c r="DP378" s="22">
        <f>Target_AM[[#This Row],[PROPORSI]]*VLOOKUP(Target_AM[[#This Row],[NIPNAS]],Target_CC[],COLUMN(DB$2)+9,0)</f>
        <v>0</v>
      </c>
      <c r="DQ378" s="22">
        <f>Target_AM[[#This Row],[PROPORSI]]*VLOOKUP(Target_AM[[#This Row],[NIPNAS]],Target_CC[],COLUMN(DC$2)+9,0)</f>
        <v>0</v>
      </c>
      <c r="DR378" s="22">
        <f>Target_AM[[#This Row],[PROPORSI]]*VLOOKUP(Target_AM[[#This Row],[NIPNAS]],Target_CC[],COLUMN(DD$2)+9,0)</f>
        <v>0</v>
      </c>
      <c r="DS378" s="22">
        <f>Target_AM[[#This Row],[PROPORSI]]*VLOOKUP(Target_AM[[#This Row],[NIPNAS]],Target_CC[],COLUMN(DE$2)+9,0)</f>
        <v>0</v>
      </c>
      <c r="DT378" s="22">
        <f>Target_AM[[#This Row],[PROPORSI]]*VLOOKUP(Target_AM[[#This Row],[NIPNAS]],Target_CC[],COLUMN(DF$2)+9,0)</f>
        <v>0</v>
      </c>
      <c r="DU378" s="22">
        <f>Target_AM[[#This Row],[PROPORSI]]*VLOOKUP(Target_AM[[#This Row],[NIPNAS]],Target_CC[],COLUMN(DG$2)+9,0)</f>
        <v>0</v>
      </c>
      <c r="DV378" s="22">
        <f>Target_AM[[#This Row],[PROPORSI]]*VLOOKUP(Target_AM[[#This Row],[NIPNAS]],Target_CC[],COLUMN(DH$2)+9,0)</f>
        <v>0</v>
      </c>
      <c r="DW378" s="22">
        <f>Target_AM[[#This Row],[PROPORSI]]*VLOOKUP(Target_AM[[#This Row],[NIPNAS]],Target_CC[],COLUMN(DI$2)+9,0)</f>
        <v>0</v>
      </c>
      <c r="DX378" s="22">
        <f>Target_AM[[#This Row],[PROPORSI]]*VLOOKUP(Target_AM[[#This Row],[NIPNAS]],Target_CC[],COLUMN(DJ$2)+9,0)</f>
        <v>0</v>
      </c>
      <c r="DY378" s="22">
        <f>Target_AM[[#This Row],[PROPORSI]]*VLOOKUP(Target_AM[[#This Row],[NIPNAS]],Target_CC[],COLUMN(DK$2)+9,0)</f>
        <v>0</v>
      </c>
      <c r="DZ378" s="22">
        <f>Target_AM[[#This Row],[PROPORSI]]*VLOOKUP(Target_AM[[#This Row],[NIPNAS]],Target_CC[],COLUMN(DL$2)+9,0)</f>
        <v>0</v>
      </c>
      <c r="EA378" s="22">
        <f>Target_AM[[#This Row],[PROPORSI]]*VLOOKUP(Target_AM[[#This Row],[NIPNAS]],Target_CC[],COLUMN(DM$2)+9,0)</f>
        <v>0</v>
      </c>
    </row>
    <row r="379" spans="2:131" x14ac:dyDescent="0.3">
      <c r="B379">
        <v>406573</v>
      </c>
      <c r="C379" t="s">
        <v>1029</v>
      </c>
      <c r="D379">
        <v>0.5</v>
      </c>
      <c r="E379" s="8">
        <v>45658</v>
      </c>
      <c r="F379">
        <v>4608524</v>
      </c>
      <c r="G379" t="s">
        <v>956</v>
      </c>
      <c r="J379" t="s">
        <v>875</v>
      </c>
      <c r="K379" t="s">
        <v>22</v>
      </c>
      <c r="L379" t="s">
        <v>159</v>
      </c>
      <c r="M379" t="s">
        <v>18</v>
      </c>
      <c r="N379" s="23">
        <f>Target_AM[[#This Row],[PROPORSI]]*VLOOKUP(Target_AM[[#This Row],[NIPNAS]],Target_CC[],9,0)</f>
        <v>547142887</v>
      </c>
      <c r="O379" s="22">
        <f>Target_AM[[#This Row],[PROPORSI]]*VLOOKUP(Target_AM[[#This Row],[NIPNAS]],Target_CC[],COLUMN(A$2)+9,0)</f>
        <v>36536269.021739133</v>
      </c>
      <c r="P379" s="22">
        <f>Target_AM[[#This Row],[PROPORSI]]*VLOOKUP(Target_AM[[#This Row],[NIPNAS]],Target_CC[],COLUMN(B$2)+9,0)</f>
        <v>36517947.282608695</v>
      </c>
      <c r="Q379" s="22">
        <f>Target_AM[[#This Row],[PROPORSI]]*VLOOKUP(Target_AM[[#This Row],[NIPNAS]],Target_CC[],COLUMN(C$2)+9,0)</f>
        <v>36517947.282608695</v>
      </c>
      <c r="R379" s="22">
        <f>Target_AM[[#This Row],[PROPORSI]]*VLOOKUP(Target_AM[[#This Row],[NIPNAS]],Target_CC[],COLUMN(D$2)+9,0)</f>
        <v>36517947.282608695</v>
      </c>
      <c r="S379" s="22">
        <f>Target_AM[[#This Row],[PROPORSI]]*VLOOKUP(Target_AM[[#This Row],[NIPNAS]],Target_CC[],COLUMN(E$2)+9,0)</f>
        <v>36499625.543478258</v>
      </c>
      <c r="T379" s="22">
        <f>Target_AM[[#This Row],[PROPORSI]]*VLOOKUP(Target_AM[[#This Row],[NIPNAS]],Target_CC[],COLUMN(F$2)+9,0)</f>
        <v>36517947.282608695</v>
      </c>
      <c r="U379" s="22">
        <f>Target_AM[[#This Row],[PROPORSI]]*VLOOKUP(Target_AM[[#This Row],[NIPNAS]],Target_CC[],COLUMN(G$2)+9,0)</f>
        <v>36572912.5</v>
      </c>
      <c r="V379" s="22">
        <f>Target_AM[[#This Row],[PROPORSI]]*VLOOKUP(Target_AM[[#This Row],[NIPNAS]],Target_CC[],COLUMN(H$2)+9,0)</f>
        <v>36536269.021739133</v>
      </c>
      <c r="W379" s="22">
        <f>Target_AM[[#This Row],[PROPORSI]]*VLOOKUP(Target_AM[[#This Row],[NIPNAS]],Target_CC[],COLUMN(I$2)+9,0)</f>
        <v>36536269.021739133</v>
      </c>
      <c r="X379" s="22">
        <f>Target_AM[[#This Row],[PROPORSI]]*VLOOKUP(Target_AM[[#This Row],[NIPNAS]],Target_CC[],COLUMN(J$2)+9,0)</f>
        <v>36572912.5</v>
      </c>
      <c r="Y379" s="22">
        <f>Target_AM[[#This Row],[PROPORSI]]*VLOOKUP(Target_AM[[#This Row],[NIPNAS]],Target_CC[],COLUMN(K$2)+9,0)</f>
        <v>36517947.282608695</v>
      </c>
      <c r="Z379" s="22">
        <f>Target_AM[[#This Row],[PROPORSI]]*VLOOKUP(Target_AM[[#This Row],[NIPNAS]],Target_CC[],COLUMN(L$2)+9,0)</f>
        <v>36554590.760869563</v>
      </c>
      <c r="AA379" s="22">
        <f>Target_AM[[#This Row],[PROPORSI]]*VLOOKUP(Target_AM[[#This Row],[NIPNAS]],Target_CC[],COLUMN(M$2)+9,0)</f>
        <v>438398584.78260869</v>
      </c>
      <c r="AB379" s="22">
        <f>Target_AM[[#This Row],[PROPORSI]]*VLOOKUP(Target_AM[[#This Row],[NIPNAS]],Target_CC[],COLUMN(N$2)+9,0)</f>
        <v>6718646.8997944212</v>
      </c>
      <c r="AC379" s="22">
        <f>Target_AM[[#This Row],[PROPORSI]]*VLOOKUP(Target_AM[[#This Row],[NIPNAS]],Target_CC[],COLUMN(O$2)+9,0)</f>
        <v>44595162.47032734</v>
      </c>
      <c r="AD379" s="22">
        <f>Target_AM[[#This Row],[PROPORSI]]*VLOOKUP(Target_AM[[#This Row],[NIPNAS]],Target_CC[],COLUMN(P$2)+9,0)</f>
        <v>39567896.993797071</v>
      </c>
      <c r="AE379" s="22">
        <f>Target_AM[[#This Row],[PROPORSI]]*VLOOKUP(Target_AM[[#This Row],[NIPNAS]],Target_CC[],COLUMN(Q$2)+9,0)</f>
        <v>29319464.974692281</v>
      </c>
      <c r="AF379" s="22">
        <f>Target_AM[[#This Row],[PROPORSI]]*VLOOKUP(Target_AM[[#This Row],[NIPNAS]],Target_CC[],COLUMN(R$2)+9,0)</f>
        <v>30014448.206203882</v>
      </c>
      <c r="AG379" s="22">
        <f>Target_AM[[#This Row],[PROPORSI]]*VLOOKUP(Target_AM[[#This Row],[NIPNAS]],Target_CC[],COLUMN(S$2)+9,0)</f>
        <v>30274053.59305409</v>
      </c>
      <c r="AH379" s="22">
        <f>Target_AM[[#This Row],[PROPORSI]]*VLOOKUP(Target_AM[[#This Row],[NIPNAS]],Target_CC[],COLUMN(T$2)+9,0)</f>
        <v>37147882.213920414</v>
      </c>
      <c r="AI379" s="22">
        <f>Target_AM[[#This Row],[PROPORSI]]*VLOOKUP(Target_AM[[#This Row],[NIPNAS]],Target_CC[],COLUMN(U$2)+9,0)</f>
        <v>36531338.016629919</v>
      </c>
      <c r="AJ379" s="22">
        <f>Target_AM[[#This Row],[PROPORSI]]*VLOOKUP(Target_AM[[#This Row],[NIPNAS]],Target_CC[],COLUMN(V$2)+9,0)</f>
        <v>36508608.08699058</v>
      </c>
      <c r="AK379" s="22">
        <f>Target_AM[[#This Row],[PROPORSI]]*VLOOKUP(Target_AM[[#This Row],[NIPNAS]],Target_CC[],COLUMN(W$2)+9,0)</f>
        <v>37031833.859643981</v>
      </c>
      <c r="AL379" s="22">
        <f>Target_AM[[#This Row],[PROPORSI]]*VLOOKUP(Target_AM[[#This Row],[NIPNAS]],Target_CC[],COLUMN(X$2)+9,0)</f>
        <v>36190424.152121909</v>
      </c>
      <c r="AM379" s="22">
        <f>Target_AM[[#This Row],[PROPORSI]]*VLOOKUP(Target_AM[[#This Row],[NIPNAS]],Target_CC[],COLUMN(Y$2)+9,0)</f>
        <v>36100240.532824121</v>
      </c>
      <c r="AN379" s="22">
        <f>Target_AM[[#This Row],[PROPORSI]]*VLOOKUP(Target_AM[[#This Row],[NIPNAS]],Target_CC[],COLUMN(Z$2)+9,0)</f>
        <v>400000000</v>
      </c>
      <c r="AO379" s="22">
        <f>Target_AM[[#This Row],[PROPORSI]]*VLOOKUP(Target_AM[[#This Row],[NIPNAS]],Target_CC[],COLUMN(AA$2)+9,0)</f>
        <v>43254915.921533555</v>
      </c>
      <c r="AP379" s="22">
        <f>Target_AM[[#This Row],[PROPORSI]]*VLOOKUP(Target_AM[[#This Row],[NIPNAS]],Target_CC[],COLUMN(AB$2)+9,0)</f>
        <v>81113109.752936035</v>
      </c>
      <c r="AQ379" s="22">
        <f>Target_AM[[#This Row],[PROPORSI]]*VLOOKUP(Target_AM[[#This Row],[NIPNAS]],Target_CC[],COLUMN(AC$2)+9,0)</f>
        <v>76085844.276405767</v>
      </c>
      <c r="AR379" s="22">
        <f>Target_AM[[#This Row],[PROPORSI]]*VLOOKUP(Target_AM[[#This Row],[NIPNAS]],Target_CC[],COLUMN(AD$2)+9,0)</f>
        <v>65837412.257300973</v>
      </c>
      <c r="AS379" s="22">
        <f>Target_AM[[#This Row],[PROPORSI]]*VLOOKUP(Target_AM[[#This Row],[NIPNAS]],Target_CC[],COLUMN(AE$2)+9,0)</f>
        <v>66514073.749682143</v>
      </c>
      <c r="AT379" s="22">
        <f>Target_AM[[#This Row],[PROPORSI]]*VLOOKUP(Target_AM[[#This Row],[NIPNAS]],Target_CC[],COLUMN(AF$2)+9,0)</f>
        <v>66792000.875662789</v>
      </c>
      <c r="AU379" s="22">
        <f>Target_AM[[#This Row],[PROPORSI]]*VLOOKUP(Target_AM[[#This Row],[NIPNAS]],Target_CC[],COLUMN(AG$2)+9,0)</f>
        <v>73720794.713920414</v>
      </c>
      <c r="AV379" s="22">
        <f>Target_AM[[#This Row],[PROPORSI]]*VLOOKUP(Target_AM[[#This Row],[NIPNAS]],Target_CC[],COLUMN(AH$2)+9,0)</f>
        <v>73067607.03836906</v>
      </c>
      <c r="AW379" s="22">
        <f>Target_AM[[#This Row],[PROPORSI]]*VLOOKUP(Target_AM[[#This Row],[NIPNAS]],Target_CC[],COLUMN(AI$2)+9,0)</f>
        <v>73044877.10872972</v>
      </c>
      <c r="AX379" s="22">
        <f>Target_AM[[#This Row],[PROPORSI]]*VLOOKUP(Target_AM[[#This Row],[NIPNAS]],Target_CC[],COLUMN(AJ$2)+9,0)</f>
        <v>73604746.359643981</v>
      </c>
      <c r="AY379" s="22">
        <f>Target_AM[[#This Row],[PROPORSI]]*VLOOKUP(Target_AM[[#This Row],[NIPNAS]],Target_CC[],COLUMN(AK$2)+9,0)</f>
        <v>72708371.434730604</v>
      </c>
      <c r="AZ379" s="22">
        <f>Target_AM[[#This Row],[PROPORSI]]*VLOOKUP(Target_AM[[#This Row],[NIPNAS]],Target_CC[],COLUMN(AL$2)+9,0)</f>
        <v>72654831.293693691</v>
      </c>
      <c r="BA379" s="22">
        <f>Target_AM[[#This Row],[PROPORSI]]*VLOOKUP(Target_AM[[#This Row],[NIPNAS]],Target_CC[],COLUMN(AM$2)+9,0)</f>
        <v>838398584.78260863</v>
      </c>
      <c r="BB379" s="22">
        <f>Target_AM[[#This Row],[PROPORSI]]*VLOOKUP(Target_AM[[#This Row],[NIPNAS]],Target_CC[],COLUMN(AN$2)+9,0)</f>
        <v>1992158.2705241924</v>
      </c>
      <c r="BC379" s="22">
        <f>Target_AM[[#This Row],[PROPORSI]]*VLOOKUP(Target_AM[[#This Row],[NIPNAS]],Target_CC[],COLUMN(AO$2)+9,0)</f>
        <v>2000674.146636653</v>
      </c>
      <c r="BD379" s="22">
        <f>Target_AM[[#This Row],[PROPORSI]]*VLOOKUP(Target_AM[[#This Row],[NIPNAS]],Target_CC[],COLUMN(AP$2)+9,0)</f>
        <v>1990959.3555636609</v>
      </c>
      <c r="BE379" s="22">
        <f>Target_AM[[#This Row],[PROPORSI]]*VLOOKUP(Target_AM[[#This Row],[NIPNAS]],Target_CC[],COLUMN(AQ$2)+9,0)</f>
        <v>1965931.7647499917</v>
      </c>
      <c r="BF379" s="22">
        <f>Target_AM[[#This Row],[PROPORSI]]*VLOOKUP(Target_AM[[#This Row],[NIPNAS]],Target_CC[],COLUMN(AR$2)+9,0)</f>
        <v>1984839.6039455752</v>
      </c>
      <c r="BG379" s="22">
        <f>Target_AM[[#This Row],[PROPORSI]]*VLOOKUP(Target_AM[[#This Row],[NIPNAS]],Target_CC[],COLUMN(AS$2)+9,0)</f>
        <v>1993682.9775935635</v>
      </c>
      <c r="BH379" s="22">
        <f>Target_AM[[#This Row],[PROPORSI]]*VLOOKUP(Target_AM[[#This Row],[NIPNAS]],Target_CC[],COLUMN(AT$2)+9,0)</f>
        <v>2196730.8379377043</v>
      </c>
      <c r="BI379" s="22">
        <f>Target_AM[[#This Row],[PROPORSI]]*VLOOKUP(Target_AM[[#This Row],[NIPNAS]],Target_CC[],COLUMN(AU$2)+9,0)</f>
        <v>2176204.7173790717</v>
      </c>
      <c r="BJ379" s="22">
        <f>Target_AM[[#This Row],[PROPORSI]]*VLOOKUP(Target_AM[[#This Row],[NIPNAS]],Target_CC[],COLUMN(AV$2)+9,0)</f>
        <v>2175538.9212845364</v>
      </c>
      <c r="BK379" s="22">
        <f>Target_AM[[#This Row],[PROPORSI]]*VLOOKUP(Target_AM[[#This Row],[NIPNAS]],Target_CC[],COLUMN(AW$2)+9,0)</f>
        <v>2193331.5955167846</v>
      </c>
      <c r="BL379" s="22">
        <f>Target_AM[[#This Row],[PROPORSI]]*VLOOKUP(Target_AM[[#This Row],[NIPNAS]],Target_CC[],COLUMN(AX$2)+9,0)</f>
        <v>2164985.5274251369</v>
      </c>
      <c r="BM379" s="22">
        <f>Target_AM[[#This Row],[PROPORSI]]*VLOOKUP(Target_AM[[#This Row],[NIPNAS]],Target_CC[],COLUMN(AY$2)+9,0)</f>
        <v>2164962.2814431349</v>
      </c>
      <c r="BN379" s="22">
        <f>Target_AM[[#This Row],[PROPORSI]]*VLOOKUP(Target_AM[[#This Row],[NIPNAS]],Target_CC[],COLUMN(AZ$2)+9,0)</f>
        <v>25000000.000000007</v>
      </c>
      <c r="BO379" s="22">
        <f>Target_AM[[#This Row],[PROPORSI]]*VLOOKUP(Target_AM[[#This Row],[NIPNAS]],Target_CC[],COLUMN(BA$2)+9,0)</f>
        <v>51030725</v>
      </c>
      <c r="BP379" s="22">
        <f>Target_AM[[#This Row],[PROPORSI]]*VLOOKUP(Target_AM[[#This Row],[NIPNAS]],Target_CC[],COLUMN(BB$2)+9,0)</f>
        <v>41346309</v>
      </c>
      <c r="BQ379" s="22">
        <f>Target_AM[[#This Row],[PROPORSI]]*VLOOKUP(Target_AM[[#This Row],[NIPNAS]],Target_CC[],COLUMN(BC$2)+9,0)</f>
        <v>91146177</v>
      </c>
      <c r="BR379" s="22">
        <f>Target_AM[[#This Row],[PROPORSI]]*VLOOKUP(Target_AM[[#This Row],[NIPNAS]],Target_CC[],COLUMN(BD$2)+9,0)</f>
        <v>86749918.149999991</v>
      </c>
      <c r="BS379" s="22">
        <f>Target_AM[[#This Row],[PROPORSI]]*VLOOKUP(Target_AM[[#This Row],[NIPNAS]],Target_CC[],COLUMN(BE$2)+9,0)</f>
        <v>86749918.149999991</v>
      </c>
      <c r="BT379" s="22">
        <f>Target_AM[[#This Row],[PROPORSI]]*VLOOKUP(Target_AM[[#This Row],[NIPNAS]],Target_CC[],COLUMN(BF$2)+9,0)</f>
        <v>86749918.149999991</v>
      </c>
      <c r="BU379" s="22">
        <f>Target_AM[[#This Row],[PROPORSI]]*VLOOKUP(Target_AM[[#This Row],[NIPNAS]],Target_CC[],COLUMN(BG$2)+9,0)</f>
        <v>86749918.149999991</v>
      </c>
      <c r="BV379" s="22">
        <f>Target_AM[[#This Row],[PROPORSI]]*VLOOKUP(Target_AM[[#This Row],[NIPNAS]],Target_CC[],COLUMN(BH$2)+9,0)</f>
        <v>86749918.149999991</v>
      </c>
      <c r="BW379" s="22">
        <f>Target_AM[[#This Row],[PROPORSI]]*VLOOKUP(Target_AM[[#This Row],[NIPNAS]],Target_CC[],COLUMN(BI$2)+9,0)</f>
        <v>86749918.149999991</v>
      </c>
      <c r="BX379" s="22">
        <f>Target_AM[[#This Row],[PROPORSI]]*VLOOKUP(Target_AM[[#This Row],[NIPNAS]],Target_CC[],COLUMN(BJ$2)+9,0)</f>
        <v>86749918.149999991</v>
      </c>
      <c r="BY379" s="22">
        <f>Target_AM[[#This Row],[PROPORSI]]*VLOOKUP(Target_AM[[#This Row],[NIPNAS]],Target_CC[],COLUMN(BK$2)+9,0)</f>
        <v>86749918.149999991</v>
      </c>
      <c r="BZ379" s="22">
        <f>Target_AM[[#This Row],[PROPORSI]]*VLOOKUP(Target_AM[[#This Row],[NIPNAS]],Target_CC[],COLUMN(BL$2)+9,0)</f>
        <v>86749918.149999991</v>
      </c>
      <c r="CA379" s="22">
        <f>Target_AM[[#This Row],[PROPORSI]]*VLOOKUP(Target_AM[[#This Row],[NIPNAS]],Target_CC[],COLUMN(BM$2)+9,0)</f>
        <v>964272474.34999979</v>
      </c>
      <c r="CB379" s="22">
        <f>Target_AM[[#This Row],[PROPORSI]]*VLOOKUP(Target_AM[[#This Row],[NIPNAS]],Target_CC[],COLUMN(BN$2)+9,0)</f>
        <v>48723725</v>
      </c>
      <c r="CC379" s="22">
        <f>Target_AM[[#This Row],[PROPORSI]]*VLOOKUP(Target_AM[[#This Row],[NIPNAS]],Target_CC[],COLUMN(BO$2)+9,0)</f>
        <v>39566309</v>
      </c>
      <c r="CD379" s="22">
        <f>Target_AM[[#This Row],[PROPORSI]]*VLOOKUP(Target_AM[[#This Row],[NIPNAS]],Target_CC[],COLUMN(BP$2)+9,0)</f>
        <v>89366177</v>
      </c>
      <c r="CE379" s="22">
        <f>Target_AM[[#This Row],[PROPORSI]]*VLOOKUP(Target_AM[[#This Row],[NIPNAS]],Target_CC[],COLUMN(BQ$2)+9,0)</f>
        <v>84897868.149999991</v>
      </c>
      <c r="CF379" s="22">
        <f>Target_AM[[#This Row],[PROPORSI]]*VLOOKUP(Target_AM[[#This Row],[NIPNAS]],Target_CC[],COLUMN(BR$2)+9,0)</f>
        <v>84897868.149999991</v>
      </c>
      <c r="CG379" s="22">
        <f>Target_AM[[#This Row],[PROPORSI]]*VLOOKUP(Target_AM[[#This Row],[NIPNAS]],Target_CC[],COLUMN(BS$2)+9,0)</f>
        <v>84897868.149999991</v>
      </c>
      <c r="CH379" s="22">
        <f>Target_AM[[#This Row],[PROPORSI]]*VLOOKUP(Target_AM[[#This Row],[NIPNAS]],Target_CC[],COLUMN(BT$2)+9,0)</f>
        <v>84897868.149999991</v>
      </c>
      <c r="CI379" s="22">
        <f>Target_AM[[#This Row],[PROPORSI]]*VLOOKUP(Target_AM[[#This Row],[NIPNAS]],Target_CC[],COLUMN(BU$2)+9,0)</f>
        <v>84897868.149999991</v>
      </c>
      <c r="CJ379" s="22">
        <f>Target_AM[[#This Row],[PROPORSI]]*VLOOKUP(Target_AM[[#This Row],[NIPNAS]],Target_CC[],COLUMN(BV$2)+9,0)</f>
        <v>84897868.149999991</v>
      </c>
      <c r="CK379" s="22">
        <f>Target_AM[[#This Row],[PROPORSI]]*VLOOKUP(Target_AM[[#This Row],[NIPNAS]],Target_CC[],COLUMN(BW$2)+9,0)</f>
        <v>84897868.149999991</v>
      </c>
      <c r="CL379" s="22">
        <f>Target_AM[[#This Row],[PROPORSI]]*VLOOKUP(Target_AM[[#This Row],[NIPNAS]],Target_CC[],COLUMN(BX$2)+9,0)</f>
        <v>84897868.149999991</v>
      </c>
      <c r="CM379" s="22">
        <f>Target_AM[[#This Row],[PROPORSI]]*VLOOKUP(Target_AM[[#This Row],[NIPNAS]],Target_CC[],COLUMN(BY$2)+9,0)</f>
        <v>84897868.149999991</v>
      </c>
      <c r="CN379" s="22">
        <f>Target_AM[[#This Row],[PROPORSI]]*VLOOKUP(Target_AM[[#This Row],[NIPNAS]],Target_CC[],COLUMN(BZ$2)+9,0)</f>
        <v>941737024.34999979</v>
      </c>
      <c r="CO379" s="22">
        <f>Target_AM[[#This Row],[PROPORSI]]*VLOOKUP(Target_AM[[#This Row],[NIPNAS]],Target_CC[],COLUMN(CA$2)+9,0)</f>
        <v>2460550</v>
      </c>
      <c r="CP379" s="22">
        <f>Target_AM[[#This Row],[PROPORSI]]*VLOOKUP(Target_AM[[#This Row],[NIPNAS]],Target_CC[],COLUMN(CB$2)+9,0)</f>
        <v>1852050</v>
      </c>
      <c r="CQ379" s="22">
        <f>Target_AM[[#This Row],[PROPORSI]]*VLOOKUP(Target_AM[[#This Row],[NIPNAS]],Target_CC[],COLUMN(CC$2)+9,0)</f>
        <v>1852050</v>
      </c>
      <c r="CR379" s="22">
        <f>Target_AM[[#This Row],[PROPORSI]]*VLOOKUP(Target_AM[[#This Row],[NIPNAS]],Target_CC[],COLUMN(CD$2)+9,0)</f>
        <v>1852050</v>
      </c>
      <c r="CS379" s="22">
        <f>Target_AM[[#This Row],[PROPORSI]]*VLOOKUP(Target_AM[[#This Row],[NIPNAS]],Target_CC[],COLUMN(CE$2)+9,0)</f>
        <v>1852050</v>
      </c>
      <c r="CT379" s="22">
        <f>Target_AM[[#This Row],[PROPORSI]]*VLOOKUP(Target_AM[[#This Row],[NIPNAS]],Target_CC[],COLUMN(CF$2)+9,0)</f>
        <v>1852050</v>
      </c>
      <c r="CU379" s="22">
        <f>Target_AM[[#This Row],[PROPORSI]]*VLOOKUP(Target_AM[[#This Row],[NIPNAS]],Target_CC[],COLUMN(CG$2)+9,0)</f>
        <v>1852050</v>
      </c>
      <c r="CV379" s="22">
        <f>Target_AM[[#This Row],[PROPORSI]]*VLOOKUP(Target_AM[[#This Row],[NIPNAS]],Target_CC[],COLUMN(CH$2)+9,0)</f>
        <v>1852050</v>
      </c>
      <c r="CW379" s="22">
        <f>Target_AM[[#This Row],[PROPORSI]]*VLOOKUP(Target_AM[[#This Row],[NIPNAS]],Target_CC[],COLUMN(CI$2)+9,0)</f>
        <v>1852050</v>
      </c>
      <c r="CX379" s="22">
        <f>Target_AM[[#This Row],[PROPORSI]]*VLOOKUP(Target_AM[[#This Row],[NIPNAS]],Target_CC[],COLUMN(CJ$2)+9,0)</f>
        <v>1852050</v>
      </c>
      <c r="CY379" s="22">
        <f>Target_AM[[#This Row],[PROPORSI]]*VLOOKUP(Target_AM[[#This Row],[NIPNAS]],Target_CC[],COLUMN(CK$2)+9,0)</f>
        <v>1852050</v>
      </c>
      <c r="CZ379" s="22">
        <f>Target_AM[[#This Row],[PROPORSI]]*VLOOKUP(Target_AM[[#This Row],[NIPNAS]],Target_CC[],COLUMN(CL$2)+9,0)</f>
        <v>1852050</v>
      </c>
      <c r="DA379" s="22">
        <f>Target_AM[[#This Row],[PROPORSI]]*VLOOKUP(Target_AM[[#This Row],[NIPNAS]],Target_CC[],COLUMN(CM$2)+9,0)</f>
        <v>22833100</v>
      </c>
      <c r="DB379" s="22">
        <f>Target_AM[[#This Row],[PROPORSI]]*VLOOKUP(Target_AM[[#This Row],[NIPNAS]],Target_CC[],COLUMN(CN$2)+9,0)</f>
        <v>0</v>
      </c>
      <c r="DC379" s="22">
        <f>Target_AM[[#This Row],[PROPORSI]]*VLOOKUP(Target_AM[[#This Row],[NIPNAS]],Target_CC[],COLUMN(CO$2)+9,0)</f>
        <v>0</v>
      </c>
      <c r="DD379" s="22">
        <f>Target_AM[[#This Row],[PROPORSI]]*VLOOKUP(Target_AM[[#This Row],[NIPNAS]],Target_CC[],COLUMN(CP$2)+9,0)</f>
        <v>5330329</v>
      </c>
      <c r="DE379" s="22">
        <f>Target_AM[[#This Row],[PROPORSI]]*VLOOKUP(Target_AM[[#This Row],[NIPNAS]],Target_CC[],COLUMN(CQ$2)+9,0)</f>
        <v>0</v>
      </c>
      <c r="DF379" s="22">
        <f>Target_AM[[#This Row],[PROPORSI]]*VLOOKUP(Target_AM[[#This Row],[NIPNAS]],Target_CC[],COLUMN(CR$2)+9,0)</f>
        <v>0</v>
      </c>
      <c r="DG379" s="22">
        <f>Target_AM[[#This Row],[PROPORSI]]*VLOOKUP(Target_AM[[#This Row],[NIPNAS]],Target_CC[],COLUMN(CS$2)+9,0)</f>
        <v>0</v>
      </c>
      <c r="DH379" s="22">
        <f>Target_AM[[#This Row],[PROPORSI]]*VLOOKUP(Target_AM[[#This Row],[NIPNAS]],Target_CC[],COLUMN(CT$2)+9,0)</f>
        <v>0</v>
      </c>
      <c r="DI379" s="22">
        <f>Target_AM[[#This Row],[PROPORSI]]*VLOOKUP(Target_AM[[#This Row],[NIPNAS]],Target_CC[],COLUMN(CU$2)+9,0)</f>
        <v>0</v>
      </c>
      <c r="DJ379" s="22">
        <f>Target_AM[[#This Row],[PROPORSI]]*VLOOKUP(Target_AM[[#This Row],[NIPNAS]],Target_CC[],COLUMN(CV$2)+9,0)</f>
        <v>0</v>
      </c>
      <c r="DK379" s="22">
        <f>Target_AM[[#This Row],[PROPORSI]]*VLOOKUP(Target_AM[[#This Row],[NIPNAS]],Target_CC[],COLUMN(CW$2)+9,0)</f>
        <v>0</v>
      </c>
      <c r="DL379" s="22">
        <f>Target_AM[[#This Row],[PROPORSI]]*VLOOKUP(Target_AM[[#This Row],[NIPNAS]],Target_CC[],COLUMN(CX$2)+9,0)</f>
        <v>0</v>
      </c>
      <c r="DM379" s="22">
        <f>Target_AM[[#This Row],[PROPORSI]]*VLOOKUP(Target_AM[[#This Row],[NIPNAS]],Target_CC[],COLUMN(CY$2)+9,0)</f>
        <v>0</v>
      </c>
      <c r="DN379" s="22">
        <f>Target_AM[[#This Row],[PROPORSI]]*VLOOKUP(Target_AM[[#This Row],[NIPNAS]],Target_CC[],COLUMN(CZ$2)+9,0)</f>
        <v>5330329</v>
      </c>
      <c r="DO379" s="22">
        <f>Target_AM[[#This Row],[PROPORSI]]*VLOOKUP(Target_AM[[#This Row],[NIPNAS]],Target_CC[],COLUMN(DA$2)+9,0)</f>
        <v>0</v>
      </c>
      <c r="DP379" s="22">
        <f>Target_AM[[#This Row],[PROPORSI]]*VLOOKUP(Target_AM[[#This Row],[NIPNAS]],Target_CC[],COLUMN(DB$2)+9,0)</f>
        <v>0</v>
      </c>
      <c r="DQ379" s="22">
        <f>Target_AM[[#This Row],[PROPORSI]]*VLOOKUP(Target_AM[[#This Row],[NIPNAS]],Target_CC[],COLUMN(DC$2)+9,0)</f>
        <v>0</v>
      </c>
      <c r="DR379" s="22">
        <f>Target_AM[[#This Row],[PROPORSI]]*VLOOKUP(Target_AM[[#This Row],[NIPNAS]],Target_CC[],COLUMN(DD$2)+9,0)</f>
        <v>0</v>
      </c>
      <c r="DS379" s="22">
        <f>Target_AM[[#This Row],[PROPORSI]]*VLOOKUP(Target_AM[[#This Row],[NIPNAS]],Target_CC[],COLUMN(DE$2)+9,0)</f>
        <v>0</v>
      </c>
      <c r="DT379" s="22">
        <f>Target_AM[[#This Row],[PROPORSI]]*VLOOKUP(Target_AM[[#This Row],[NIPNAS]],Target_CC[],COLUMN(DF$2)+9,0)</f>
        <v>0</v>
      </c>
      <c r="DU379" s="22">
        <f>Target_AM[[#This Row],[PROPORSI]]*VLOOKUP(Target_AM[[#This Row],[NIPNAS]],Target_CC[],COLUMN(DG$2)+9,0)</f>
        <v>0</v>
      </c>
      <c r="DV379" s="22">
        <f>Target_AM[[#This Row],[PROPORSI]]*VLOOKUP(Target_AM[[#This Row],[NIPNAS]],Target_CC[],COLUMN(DH$2)+9,0)</f>
        <v>0</v>
      </c>
      <c r="DW379" s="22">
        <f>Target_AM[[#This Row],[PROPORSI]]*VLOOKUP(Target_AM[[#This Row],[NIPNAS]],Target_CC[],COLUMN(DI$2)+9,0)</f>
        <v>0</v>
      </c>
      <c r="DX379" s="22">
        <f>Target_AM[[#This Row],[PROPORSI]]*VLOOKUP(Target_AM[[#This Row],[NIPNAS]],Target_CC[],COLUMN(DJ$2)+9,0)</f>
        <v>0</v>
      </c>
      <c r="DY379" s="22">
        <f>Target_AM[[#This Row],[PROPORSI]]*VLOOKUP(Target_AM[[#This Row],[NIPNAS]],Target_CC[],COLUMN(DK$2)+9,0)</f>
        <v>0</v>
      </c>
      <c r="DZ379" s="22">
        <f>Target_AM[[#This Row],[PROPORSI]]*VLOOKUP(Target_AM[[#This Row],[NIPNAS]],Target_CC[],COLUMN(DL$2)+9,0)</f>
        <v>0</v>
      </c>
      <c r="EA379" s="22">
        <f>Target_AM[[#This Row],[PROPORSI]]*VLOOKUP(Target_AM[[#This Row],[NIPNAS]],Target_CC[],COLUMN(DM$2)+9,0)</f>
        <v>0</v>
      </c>
    </row>
    <row r="380" spans="2:131" x14ac:dyDescent="0.3">
      <c r="B380">
        <v>403357</v>
      </c>
      <c r="C380" t="s">
        <v>1000</v>
      </c>
      <c r="D380">
        <v>1</v>
      </c>
      <c r="E380" s="8">
        <v>45658</v>
      </c>
      <c r="F380">
        <v>19379388</v>
      </c>
      <c r="G380" t="s">
        <v>739</v>
      </c>
      <c r="J380" t="s">
        <v>300</v>
      </c>
      <c r="K380" t="s">
        <v>26</v>
      </c>
      <c r="L380" t="s">
        <v>159</v>
      </c>
      <c r="M380" t="s">
        <v>29</v>
      </c>
      <c r="N380" s="23">
        <f>Target_AM[[#This Row],[PROPORSI]]*VLOOKUP(Target_AM[[#This Row],[NIPNAS]],Target_CC[],9,0)</f>
        <v>183415320.77613509</v>
      </c>
      <c r="O380" s="22">
        <f>Target_AM[[#This Row],[PROPORSI]]*VLOOKUP(Target_AM[[#This Row],[NIPNAS]],Target_CC[],COLUMN(A$2)+9,0)</f>
        <v>10790775.355273781</v>
      </c>
      <c r="P380" s="22">
        <f>Target_AM[[#This Row],[PROPORSI]]*VLOOKUP(Target_AM[[#This Row],[NIPNAS]],Target_CC[],COLUMN(B$2)+9,0)</f>
        <v>10979239.74480474</v>
      </c>
      <c r="Q380" s="22">
        <f>Target_AM[[#This Row],[PROPORSI]]*VLOOKUP(Target_AM[[#This Row],[NIPNAS]],Target_CC[],COLUMN(C$2)+9,0)</f>
        <v>11738174.283017911</v>
      </c>
      <c r="R380" s="22">
        <f>Target_AM[[#This Row],[PROPORSI]]*VLOOKUP(Target_AM[[#This Row],[NIPNAS]],Target_CC[],COLUMN(D$2)+9,0)</f>
        <v>11029786.826578762</v>
      </c>
      <c r="S380" s="22">
        <f>Target_AM[[#This Row],[PROPORSI]]*VLOOKUP(Target_AM[[#This Row],[NIPNAS]],Target_CC[],COLUMN(E$2)+9,0)</f>
        <v>11588837.292256083</v>
      </c>
      <c r="T380" s="22">
        <f>Target_AM[[#This Row],[PROPORSI]]*VLOOKUP(Target_AM[[#This Row],[NIPNAS]],Target_CC[],COLUMN(F$2)+9,0)</f>
        <v>11434240.889521146</v>
      </c>
      <c r="U380" s="22">
        <f>Target_AM[[#This Row],[PROPORSI]]*VLOOKUP(Target_AM[[#This Row],[NIPNAS]],Target_CC[],COLUMN(G$2)+9,0)</f>
        <v>11981218.691808105</v>
      </c>
      <c r="V380" s="22">
        <f>Target_AM[[#This Row],[PROPORSI]]*VLOOKUP(Target_AM[[#This Row],[NIPNAS]],Target_CC[],COLUMN(H$2)+9,0)</f>
        <v>12100634.260702435</v>
      </c>
      <c r="W380" s="22">
        <f>Target_AM[[#This Row],[PROPORSI]]*VLOOKUP(Target_AM[[#This Row],[NIPNAS]],Target_CC[],COLUMN(I$2)+9,0)</f>
        <v>11945746.450278603</v>
      </c>
      <c r="X380" s="22">
        <f>Target_AM[[#This Row],[PROPORSI]]*VLOOKUP(Target_AM[[#This Row],[NIPNAS]],Target_CC[],COLUMN(J$2)+9,0)</f>
        <v>12186076.125199169</v>
      </c>
      <c r="Y380" s="22">
        <f>Target_AM[[#This Row],[PROPORSI]]*VLOOKUP(Target_AM[[#This Row],[NIPNAS]],Target_CC[],COLUMN(K$2)+9,0)</f>
        <v>12097163.018574486</v>
      </c>
      <c r="Z380" s="22">
        <f>Target_AM[[#This Row],[PROPORSI]]*VLOOKUP(Target_AM[[#This Row],[NIPNAS]],Target_CC[],COLUMN(L$2)+9,0)</f>
        <v>11413901.361984756</v>
      </c>
      <c r="AA380" s="22">
        <f>Target_AM[[#This Row],[PROPORSI]]*VLOOKUP(Target_AM[[#This Row],[NIPNAS]],Target_CC[],COLUMN(M$2)+9,0)</f>
        <v>139285794.29999998</v>
      </c>
      <c r="AB380" s="22">
        <f>Target_AM[[#This Row],[PROPORSI]]*VLOOKUP(Target_AM[[#This Row],[NIPNAS]],Target_CC[],COLUMN(N$2)+9,0)</f>
        <v>1658244.1606385284</v>
      </c>
      <c r="AC380" s="22">
        <f>Target_AM[[#This Row],[PROPORSI]]*VLOOKUP(Target_AM[[#This Row],[NIPNAS]],Target_CC[],COLUMN(O$2)+9,0)</f>
        <v>1687205.9324425606</v>
      </c>
      <c r="AD380" s="22">
        <f>Target_AM[[#This Row],[PROPORSI]]*VLOOKUP(Target_AM[[#This Row],[NIPNAS]],Target_CC[],COLUMN(P$2)+9,0)</f>
        <v>1803833.2112862284</v>
      </c>
      <c r="AE380" s="22">
        <f>Target_AM[[#This Row],[PROPORSI]]*VLOOKUP(Target_AM[[#This Row],[NIPNAS]],Target_CC[],COLUMN(Q$2)+9,0)</f>
        <v>1694973.6229401787</v>
      </c>
      <c r="AF380" s="22">
        <f>Target_AM[[#This Row],[PROPORSI]]*VLOOKUP(Target_AM[[#This Row],[NIPNAS]],Target_CC[],COLUMN(R$2)+9,0)</f>
        <v>1780884.2400821242</v>
      </c>
      <c r="AG380" s="22">
        <f>Target_AM[[#This Row],[PROPORSI]]*VLOOKUP(Target_AM[[#This Row],[NIPNAS]],Target_CC[],COLUMN(S$2)+9,0)</f>
        <v>1757127.0425082131</v>
      </c>
      <c r="AH380" s="22">
        <f>Target_AM[[#This Row],[PROPORSI]]*VLOOKUP(Target_AM[[#This Row],[NIPNAS]],Target_CC[],COLUMN(T$2)+9,0)</f>
        <v>1841182.424700741</v>
      </c>
      <c r="AI380" s="22">
        <f>Target_AM[[#This Row],[PROPORSI]]*VLOOKUP(Target_AM[[#This Row],[NIPNAS]],Target_CC[],COLUMN(U$2)+9,0)</f>
        <v>1859533.2997109937</v>
      </c>
      <c r="AJ380" s="22">
        <f>Target_AM[[#This Row],[PROPORSI]]*VLOOKUP(Target_AM[[#This Row],[NIPNAS]],Target_CC[],COLUMN(V$2)+9,0)</f>
        <v>1835731.3208231765</v>
      </c>
      <c r="AK380" s="22">
        <f>Target_AM[[#This Row],[PROPORSI]]*VLOOKUP(Target_AM[[#This Row],[NIPNAS]],Target_CC[],COLUMN(W$2)+9,0)</f>
        <v>1872663.3546153929</v>
      </c>
      <c r="AL380" s="22">
        <f>Target_AM[[#This Row],[PROPORSI]]*VLOOKUP(Target_AM[[#This Row],[NIPNAS]],Target_CC[],COLUMN(X$2)+9,0)</f>
        <v>1858999.865662066</v>
      </c>
      <c r="AM380" s="22">
        <f>Target_AM[[#This Row],[PROPORSI]]*VLOOKUP(Target_AM[[#This Row],[NIPNAS]],Target_CC[],COLUMN(Y$2)+9,0)</f>
        <v>1754001.4188475478</v>
      </c>
      <c r="AN380" s="22">
        <f>Target_AM[[#This Row],[PROPORSI]]*VLOOKUP(Target_AM[[#This Row],[NIPNAS]],Target_CC[],COLUMN(Z$2)+9,0)</f>
        <v>21404379.894257747</v>
      </c>
      <c r="AO380" s="22">
        <f>Target_AM[[#This Row],[PROPORSI]]*VLOOKUP(Target_AM[[#This Row],[NIPNAS]],Target_CC[],COLUMN(AA$2)+9,0)</f>
        <v>12449019.515912309</v>
      </c>
      <c r="AP380" s="22">
        <f>Target_AM[[#This Row],[PROPORSI]]*VLOOKUP(Target_AM[[#This Row],[NIPNAS]],Target_CC[],COLUMN(AB$2)+9,0)</f>
        <v>12666445.677247301</v>
      </c>
      <c r="AQ380" s="22">
        <f>Target_AM[[#This Row],[PROPORSI]]*VLOOKUP(Target_AM[[#This Row],[NIPNAS]],Target_CC[],COLUMN(AC$2)+9,0)</f>
        <v>13542007.494304139</v>
      </c>
      <c r="AR380" s="22">
        <f>Target_AM[[#This Row],[PROPORSI]]*VLOOKUP(Target_AM[[#This Row],[NIPNAS]],Target_CC[],COLUMN(AD$2)+9,0)</f>
        <v>12724760.449518941</v>
      </c>
      <c r="AS380" s="22">
        <f>Target_AM[[#This Row],[PROPORSI]]*VLOOKUP(Target_AM[[#This Row],[NIPNAS]],Target_CC[],COLUMN(AE$2)+9,0)</f>
        <v>13369721.532338208</v>
      </c>
      <c r="AT380" s="22">
        <f>Target_AM[[#This Row],[PROPORSI]]*VLOOKUP(Target_AM[[#This Row],[NIPNAS]],Target_CC[],COLUMN(AF$2)+9,0)</f>
        <v>13191367.932029359</v>
      </c>
      <c r="AU380" s="22">
        <f>Target_AM[[#This Row],[PROPORSI]]*VLOOKUP(Target_AM[[#This Row],[NIPNAS]],Target_CC[],COLUMN(AG$2)+9,0)</f>
        <v>13822401.116508845</v>
      </c>
      <c r="AV380" s="22">
        <f>Target_AM[[#This Row],[PROPORSI]]*VLOOKUP(Target_AM[[#This Row],[NIPNAS]],Target_CC[],COLUMN(AH$2)+9,0)</f>
        <v>13960167.560413428</v>
      </c>
      <c r="AW380" s="22">
        <f>Target_AM[[#This Row],[PROPORSI]]*VLOOKUP(Target_AM[[#This Row],[NIPNAS]],Target_CC[],COLUMN(AI$2)+9,0)</f>
        <v>13781477.771101778</v>
      </c>
      <c r="AX380" s="22">
        <f>Target_AM[[#This Row],[PROPORSI]]*VLOOKUP(Target_AM[[#This Row],[NIPNAS]],Target_CC[],COLUMN(AJ$2)+9,0)</f>
        <v>14058739.479814561</v>
      </c>
      <c r="AY380" s="22">
        <f>Target_AM[[#This Row],[PROPORSI]]*VLOOKUP(Target_AM[[#This Row],[NIPNAS]],Target_CC[],COLUMN(AK$2)+9,0)</f>
        <v>13956162.884236552</v>
      </c>
      <c r="AZ380" s="22">
        <f>Target_AM[[#This Row],[PROPORSI]]*VLOOKUP(Target_AM[[#This Row],[NIPNAS]],Target_CC[],COLUMN(AL$2)+9,0)</f>
        <v>13167902.780832304</v>
      </c>
      <c r="BA380" s="22">
        <f>Target_AM[[#This Row],[PROPORSI]]*VLOOKUP(Target_AM[[#This Row],[NIPNAS]],Target_CC[],COLUMN(AM$2)+9,0)</f>
        <v>160690174.19425768</v>
      </c>
      <c r="BB380" s="22">
        <f>Target_AM[[#This Row],[PROPORSI]]*VLOOKUP(Target_AM[[#This Row],[NIPNAS]],Target_CC[],COLUMN(AN$2)+9,0)</f>
        <v>9777398.6261947434</v>
      </c>
      <c r="BC380" s="22">
        <f>Target_AM[[#This Row],[PROPORSI]]*VLOOKUP(Target_AM[[#This Row],[NIPNAS]],Target_CC[],COLUMN(AO$2)+9,0)</f>
        <v>10174119.323391797</v>
      </c>
      <c r="BD380" s="22">
        <f>Target_AM[[#This Row],[PROPORSI]]*VLOOKUP(Target_AM[[#This Row],[NIPNAS]],Target_CC[],COLUMN(AP$2)+9,0)</f>
        <v>10289034.949330807</v>
      </c>
      <c r="BE380" s="22">
        <f>Target_AM[[#This Row],[PROPORSI]]*VLOOKUP(Target_AM[[#This Row],[NIPNAS]],Target_CC[],COLUMN(AQ$2)+9,0)</f>
        <v>9974899.4857750032</v>
      </c>
      <c r="BF380" s="22">
        <f>Target_AM[[#This Row],[PROPORSI]]*VLOOKUP(Target_AM[[#This Row],[NIPNAS]],Target_CC[],COLUMN(AR$2)+9,0)</f>
        <v>10488359.543305274</v>
      </c>
      <c r="BG380" s="22">
        <f>Target_AM[[#This Row],[PROPORSI]]*VLOOKUP(Target_AM[[#This Row],[NIPNAS]],Target_CC[],COLUMN(AS$2)+9,0)</f>
        <v>10423112.784169191</v>
      </c>
      <c r="BH380" s="22">
        <f>Target_AM[[#This Row],[PROPORSI]]*VLOOKUP(Target_AM[[#This Row],[NIPNAS]],Target_CC[],COLUMN(AT$2)+9,0)</f>
        <v>10763615.883973477</v>
      </c>
      <c r="BI380" s="22">
        <f>Target_AM[[#This Row],[PROPORSI]]*VLOOKUP(Target_AM[[#This Row],[NIPNAS]],Target_CC[],COLUMN(AU$2)+9,0)</f>
        <v>10914935.252995767</v>
      </c>
      <c r="BJ380" s="22">
        <f>Target_AM[[#This Row],[PROPORSI]]*VLOOKUP(Target_AM[[#This Row],[NIPNAS]],Target_CC[],COLUMN(AV$2)+9,0)</f>
        <v>10745262.120155828</v>
      </c>
      <c r="BK380" s="22">
        <f>Target_AM[[#This Row],[PROPORSI]]*VLOOKUP(Target_AM[[#This Row],[NIPNAS]],Target_CC[],COLUMN(AW$2)+9,0)</f>
        <v>10927933.782276139</v>
      </c>
      <c r="BL380" s="22">
        <f>Target_AM[[#This Row],[PROPORSI]]*VLOOKUP(Target_AM[[#This Row],[NIPNAS]],Target_CC[],COLUMN(AX$2)+9,0)</f>
        <v>11129392.525234064</v>
      </c>
      <c r="BM380" s="22">
        <f>Target_AM[[#This Row],[PROPORSI]]*VLOOKUP(Target_AM[[#This Row],[NIPNAS]],Target_CC[],COLUMN(AY$2)+9,0)</f>
        <v>10851023.298882473</v>
      </c>
      <c r="BN380" s="22">
        <f>Target_AM[[#This Row],[PROPORSI]]*VLOOKUP(Target_AM[[#This Row],[NIPNAS]],Target_CC[],COLUMN(AZ$2)+9,0)</f>
        <v>126459087.57568455</v>
      </c>
      <c r="BO380" s="22">
        <f>Target_AM[[#This Row],[PROPORSI]]*VLOOKUP(Target_AM[[#This Row],[NIPNAS]],Target_CC[],COLUMN(BA$2)+9,0)</f>
        <v>10775346</v>
      </c>
      <c r="BP380" s="22">
        <f>Target_AM[[#This Row],[PROPORSI]]*VLOOKUP(Target_AM[[#This Row],[NIPNAS]],Target_CC[],COLUMN(BB$2)+9,0)</f>
        <v>10630142</v>
      </c>
      <c r="BQ380" s="22">
        <f>Target_AM[[#This Row],[PROPORSI]]*VLOOKUP(Target_AM[[#This Row],[NIPNAS]],Target_CC[],COLUMN(BC$2)+9,0)</f>
        <v>10743667</v>
      </c>
      <c r="BR380" s="22">
        <f>Target_AM[[#This Row],[PROPORSI]]*VLOOKUP(Target_AM[[#This Row],[NIPNAS]],Target_CC[],COLUMN(BD$2)+9,0)</f>
        <v>13516817</v>
      </c>
      <c r="BS380" s="22">
        <f>Target_AM[[#This Row],[PROPORSI]]*VLOOKUP(Target_AM[[#This Row],[NIPNAS]],Target_CC[],COLUMN(BE$2)+9,0)</f>
        <v>13516817</v>
      </c>
      <c r="BT380" s="22">
        <f>Target_AM[[#This Row],[PROPORSI]]*VLOOKUP(Target_AM[[#This Row],[NIPNAS]],Target_CC[],COLUMN(BF$2)+9,0)</f>
        <v>13516817</v>
      </c>
      <c r="BU380" s="22">
        <f>Target_AM[[#This Row],[PROPORSI]]*VLOOKUP(Target_AM[[#This Row],[NIPNAS]],Target_CC[],COLUMN(BG$2)+9,0)</f>
        <v>13516817</v>
      </c>
      <c r="BV380" s="22">
        <f>Target_AM[[#This Row],[PROPORSI]]*VLOOKUP(Target_AM[[#This Row],[NIPNAS]],Target_CC[],COLUMN(BH$2)+9,0)</f>
        <v>13516817</v>
      </c>
      <c r="BW380" s="22">
        <f>Target_AM[[#This Row],[PROPORSI]]*VLOOKUP(Target_AM[[#This Row],[NIPNAS]],Target_CC[],COLUMN(BI$2)+9,0)</f>
        <v>13516817</v>
      </c>
      <c r="BX380" s="22">
        <f>Target_AM[[#This Row],[PROPORSI]]*VLOOKUP(Target_AM[[#This Row],[NIPNAS]],Target_CC[],COLUMN(BJ$2)+9,0)</f>
        <v>13516817</v>
      </c>
      <c r="BY380" s="22">
        <f>Target_AM[[#This Row],[PROPORSI]]*VLOOKUP(Target_AM[[#This Row],[NIPNAS]],Target_CC[],COLUMN(BK$2)+9,0)</f>
        <v>13516817</v>
      </c>
      <c r="BZ380" s="22">
        <f>Target_AM[[#This Row],[PROPORSI]]*VLOOKUP(Target_AM[[#This Row],[NIPNAS]],Target_CC[],COLUMN(BL$2)+9,0)</f>
        <v>13516817</v>
      </c>
      <c r="CA380" s="22">
        <f>Target_AM[[#This Row],[PROPORSI]]*VLOOKUP(Target_AM[[#This Row],[NIPNAS]],Target_CC[],COLUMN(BM$2)+9,0)</f>
        <v>153800508</v>
      </c>
      <c r="CB380" s="22">
        <f>Target_AM[[#This Row],[PROPORSI]]*VLOOKUP(Target_AM[[#This Row],[NIPNAS]],Target_CC[],COLUMN(BN$2)+9,0)</f>
        <v>0</v>
      </c>
      <c r="CC380" s="22">
        <f>Target_AM[[#This Row],[PROPORSI]]*VLOOKUP(Target_AM[[#This Row],[NIPNAS]],Target_CC[],COLUMN(BO$2)+9,0)</f>
        <v>0</v>
      </c>
      <c r="CD380" s="22">
        <f>Target_AM[[#This Row],[PROPORSI]]*VLOOKUP(Target_AM[[#This Row],[NIPNAS]],Target_CC[],COLUMN(BP$2)+9,0)</f>
        <v>0</v>
      </c>
      <c r="CE380" s="22">
        <f>Target_AM[[#This Row],[PROPORSI]]*VLOOKUP(Target_AM[[#This Row],[NIPNAS]],Target_CC[],COLUMN(BQ$2)+9,0)</f>
        <v>0</v>
      </c>
      <c r="CF380" s="22">
        <f>Target_AM[[#This Row],[PROPORSI]]*VLOOKUP(Target_AM[[#This Row],[NIPNAS]],Target_CC[],COLUMN(BR$2)+9,0)</f>
        <v>0</v>
      </c>
      <c r="CG380" s="22">
        <f>Target_AM[[#This Row],[PROPORSI]]*VLOOKUP(Target_AM[[#This Row],[NIPNAS]],Target_CC[],COLUMN(BS$2)+9,0)</f>
        <v>0</v>
      </c>
      <c r="CH380" s="22">
        <f>Target_AM[[#This Row],[PROPORSI]]*VLOOKUP(Target_AM[[#This Row],[NIPNAS]],Target_CC[],COLUMN(BT$2)+9,0)</f>
        <v>0</v>
      </c>
      <c r="CI380" s="22">
        <f>Target_AM[[#This Row],[PROPORSI]]*VLOOKUP(Target_AM[[#This Row],[NIPNAS]],Target_CC[],COLUMN(BU$2)+9,0)</f>
        <v>0</v>
      </c>
      <c r="CJ380" s="22">
        <f>Target_AM[[#This Row],[PROPORSI]]*VLOOKUP(Target_AM[[#This Row],[NIPNAS]],Target_CC[],COLUMN(BV$2)+9,0)</f>
        <v>0</v>
      </c>
      <c r="CK380" s="22">
        <f>Target_AM[[#This Row],[PROPORSI]]*VLOOKUP(Target_AM[[#This Row],[NIPNAS]],Target_CC[],COLUMN(BW$2)+9,0)</f>
        <v>0</v>
      </c>
      <c r="CL380" s="22">
        <f>Target_AM[[#This Row],[PROPORSI]]*VLOOKUP(Target_AM[[#This Row],[NIPNAS]],Target_CC[],COLUMN(BX$2)+9,0)</f>
        <v>0</v>
      </c>
      <c r="CM380" s="22">
        <f>Target_AM[[#This Row],[PROPORSI]]*VLOOKUP(Target_AM[[#This Row],[NIPNAS]],Target_CC[],COLUMN(BY$2)+9,0)</f>
        <v>0</v>
      </c>
      <c r="CN380" s="22">
        <f>Target_AM[[#This Row],[PROPORSI]]*VLOOKUP(Target_AM[[#This Row],[NIPNAS]],Target_CC[],COLUMN(BZ$2)+9,0)</f>
        <v>0</v>
      </c>
      <c r="CO380" s="22">
        <f>Target_AM[[#This Row],[PROPORSI]]*VLOOKUP(Target_AM[[#This Row],[NIPNAS]],Target_CC[],COLUMN(CA$2)+9,0)</f>
        <v>13343118</v>
      </c>
      <c r="CP380" s="22">
        <f>Target_AM[[#This Row],[PROPORSI]]*VLOOKUP(Target_AM[[#This Row],[NIPNAS]],Target_CC[],COLUMN(CB$2)+9,0)</f>
        <v>13257825</v>
      </c>
      <c r="CQ380" s="22">
        <f>Target_AM[[#This Row],[PROPORSI]]*VLOOKUP(Target_AM[[#This Row],[NIPNAS]],Target_CC[],COLUMN(CC$2)+9,0)</f>
        <v>13516817</v>
      </c>
      <c r="CR380" s="22">
        <f>Target_AM[[#This Row],[PROPORSI]]*VLOOKUP(Target_AM[[#This Row],[NIPNAS]],Target_CC[],COLUMN(CD$2)+9,0)</f>
        <v>13516817</v>
      </c>
      <c r="CS380" s="22">
        <f>Target_AM[[#This Row],[PROPORSI]]*VLOOKUP(Target_AM[[#This Row],[NIPNAS]],Target_CC[],COLUMN(CE$2)+9,0)</f>
        <v>13516817</v>
      </c>
      <c r="CT380" s="22">
        <f>Target_AM[[#This Row],[PROPORSI]]*VLOOKUP(Target_AM[[#This Row],[NIPNAS]],Target_CC[],COLUMN(CF$2)+9,0)</f>
        <v>13516817</v>
      </c>
      <c r="CU380" s="22">
        <f>Target_AM[[#This Row],[PROPORSI]]*VLOOKUP(Target_AM[[#This Row],[NIPNAS]],Target_CC[],COLUMN(CG$2)+9,0)</f>
        <v>13516817</v>
      </c>
      <c r="CV380" s="22">
        <f>Target_AM[[#This Row],[PROPORSI]]*VLOOKUP(Target_AM[[#This Row],[NIPNAS]],Target_CC[],COLUMN(CH$2)+9,0)</f>
        <v>13516817</v>
      </c>
      <c r="CW380" s="22">
        <f>Target_AM[[#This Row],[PROPORSI]]*VLOOKUP(Target_AM[[#This Row],[NIPNAS]],Target_CC[],COLUMN(CI$2)+9,0)</f>
        <v>13516817</v>
      </c>
      <c r="CX380" s="22">
        <f>Target_AM[[#This Row],[PROPORSI]]*VLOOKUP(Target_AM[[#This Row],[NIPNAS]],Target_CC[],COLUMN(CJ$2)+9,0)</f>
        <v>13516817</v>
      </c>
      <c r="CY380" s="22">
        <f>Target_AM[[#This Row],[PROPORSI]]*VLOOKUP(Target_AM[[#This Row],[NIPNAS]],Target_CC[],COLUMN(CK$2)+9,0)</f>
        <v>13516817</v>
      </c>
      <c r="CZ380" s="22">
        <f>Target_AM[[#This Row],[PROPORSI]]*VLOOKUP(Target_AM[[#This Row],[NIPNAS]],Target_CC[],COLUMN(CL$2)+9,0)</f>
        <v>13516817</v>
      </c>
      <c r="DA380" s="22">
        <f>Target_AM[[#This Row],[PROPORSI]]*VLOOKUP(Target_AM[[#This Row],[NIPNAS]],Target_CC[],COLUMN(CM$2)+9,0)</f>
        <v>161769113</v>
      </c>
      <c r="DB380" s="22">
        <f>Target_AM[[#This Row],[PROPORSI]]*VLOOKUP(Target_AM[[#This Row],[NIPNAS]],Target_CC[],COLUMN(CN$2)+9,0)</f>
        <v>0</v>
      </c>
      <c r="DC380" s="22">
        <f>Target_AM[[#This Row],[PROPORSI]]*VLOOKUP(Target_AM[[#This Row],[NIPNAS]],Target_CC[],COLUMN(CO$2)+9,0)</f>
        <v>0</v>
      </c>
      <c r="DD380" s="22">
        <f>Target_AM[[#This Row],[PROPORSI]]*VLOOKUP(Target_AM[[#This Row],[NIPNAS]],Target_CC[],COLUMN(CP$2)+9,0)</f>
        <v>0</v>
      </c>
      <c r="DE380" s="22">
        <f>Target_AM[[#This Row],[PROPORSI]]*VLOOKUP(Target_AM[[#This Row],[NIPNAS]],Target_CC[],COLUMN(CQ$2)+9,0)</f>
        <v>0</v>
      </c>
      <c r="DF380" s="22">
        <f>Target_AM[[#This Row],[PROPORSI]]*VLOOKUP(Target_AM[[#This Row],[NIPNAS]],Target_CC[],COLUMN(CR$2)+9,0)</f>
        <v>0</v>
      </c>
      <c r="DG380" s="22">
        <f>Target_AM[[#This Row],[PROPORSI]]*VLOOKUP(Target_AM[[#This Row],[NIPNAS]],Target_CC[],COLUMN(CS$2)+9,0)</f>
        <v>0</v>
      </c>
      <c r="DH380" s="22">
        <f>Target_AM[[#This Row],[PROPORSI]]*VLOOKUP(Target_AM[[#This Row],[NIPNAS]],Target_CC[],COLUMN(CT$2)+9,0)</f>
        <v>0</v>
      </c>
      <c r="DI380" s="22">
        <f>Target_AM[[#This Row],[PROPORSI]]*VLOOKUP(Target_AM[[#This Row],[NIPNAS]],Target_CC[],COLUMN(CU$2)+9,0)</f>
        <v>0</v>
      </c>
      <c r="DJ380" s="22">
        <f>Target_AM[[#This Row],[PROPORSI]]*VLOOKUP(Target_AM[[#This Row],[NIPNAS]],Target_CC[],COLUMN(CV$2)+9,0)</f>
        <v>0</v>
      </c>
      <c r="DK380" s="22">
        <f>Target_AM[[#This Row],[PROPORSI]]*VLOOKUP(Target_AM[[#This Row],[NIPNAS]],Target_CC[],COLUMN(CW$2)+9,0)</f>
        <v>0</v>
      </c>
      <c r="DL380" s="22">
        <f>Target_AM[[#This Row],[PROPORSI]]*VLOOKUP(Target_AM[[#This Row],[NIPNAS]],Target_CC[],COLUMN(CX$2)+9,0)</f>
        <v>0</v>
      </c>
      <c r="DM380" s="22">
        <f>Target_AM[[#This Row],[PROPORSI]]*VLOOKUP(Target_AM[[#This Row],[NIPNAS]],Target_CC[],COLUMN(CY$2)+9,0)</f>
        <v>0</v>
      </c>
      <c r="DN380" s="22">
        <f>Target_AM[[#This Row],[PROPORSI]]*VLOOKUP(Target_AM[[#This Row],[NIPNAS]],Target_CC[],COLUMN(CZ$2)+9,0)</f>
        <v>0</v>
      </c>
      <c r="DO380" s="22">
        <f>Target_AM[[#This Row],[PROPORSI]]*VLOOKUP(Target_AM[[#This Row],[NIPNAS]],Target_CC[],COLUMN(DA$2)+9,0)</f>
        <v>0</v>
      </c>
      <c r="DP380" s="22">
        <f>Target_AM[[#This Row],[PROPORSI]]*VLOOKUP(Target_AM[[#This Row],[NIPNAS]],Target_CC[],COLUMN(DB$2)+9,0)</f>
        <v>0</v>
      </c>
      <c r="DQ380" s="22">
        <f>Target_AM[[#This Row],[PROPORSI]]*VLOOKUP(Target_AM[[#This Row],[NIPNAS]],Target_CC[],COLUMN(DC$2)+9,0)</f>
        <v>0</v>
      </c>
      <c r="DR380" s="22">
        <f>Target_AM[[#This Row],[PROPORSI]]*VLOOKUP(Target_AM[[#This Row],[NIPNAS]],Target_CC[],COLUMN(DD$2)+9,0)</f>
        <v>0</v>
      </c>
      <c r="DS380" s="22">
        <f>Target_AM[[#This Row],[PROPORSI]]*VLOOKUP(Target_AM[[#This Row],[NIPNAS]],Target_CC[],COLUMN(DE$2)+9,0)</f>
        <v>0</v>
      </c>
      <c r="DT380" s="22">
        <f>Target_AM[[#This Row],[PROPORSI]]*VLOOKUP(Target_AM[[#This Row],[NIPNAS]],Target_CC[],COLUMN(DF$2)+9,0)</f>
        <v>0</v>
      </c>
      <c r="DU380" s="22">
        <f>Target_AM[[#This Row],[PROPORSI]]*VLOOKUP(Target_AM[[#This Row],[NIPNAS]],Target_CC[],COLUMN(DG$2)+9,0)</f>
        <v>0</v>
      </c>
      <c r="DV380" s="22">
        <f>Target_AM[[#This Row],[PROPORSI]]*VLOOKUP(Target_AM[[#This Row],[NIPNAS]],Target_CC[],COLUMN(DH$2)+9,0)</f>
        <v>0</v>
      </c>
      <c r="DW380" s="22">
        <f>Target_AM[[#This Row],[PROPORSI]]*VLOOKUP(Target_AM[[#This Row],[NIPNAS]],Target_CC[],COLUMN(DI$2)+9,0)</f>
        <v>0</v>
      </c>
      <c r="DX380" s="22">
        <f>Target_AM[[#This Row],[PROPORSI]]*VLOOKUP(Target_AM[[#This Row],[NIPNAS]],Target_CC[],COLUMN(DJ$2)+9,0)</f>
        <v>0</v>
      </c>
      <c r="DY380" s="22">
        <f>Target_AM[[#This Row],[PROPORSI]]*VLOOKUP(Target_AM[[#This Row],[NIPNAS]],Target_CC[],COLUMN(DK$2)+9,0)</f>
        <v>0</v>
      </c>
      <c r="DZ380" s="22">
        <f>Target_AM[[#This Row],[PROPORSI]]*VLOOKUP(Target_AM[[#This Row],[NIPNAS]],Target_CC[],COLUMN(DL$2)+9,0)</f>
        <v>0</v>
      </c>
      <c r="EA380" s="22">
        <f>Target_AM[[#This Row],[PROPORSI]]*VLOOKUP(Target_AM[[#This Row],[NIPNAS]],Target_CC[],COLUMN(DM$2)+9,0)</f>
        <v>0</v>
      </c>
    </row>
    <row r="381" spans="2:131" x14ac:dyDescent="0.3">
      <c r="B381">
        <v>405403</v>
      </c>
      <c r="C381" t="s">
        <v>1017</v>
      </c>
      <c r="D381">
        <v>1</v>
      </c>
      <c r="E381" s="8">
        <v>45658</v>
      </c>
      <c r="F381">
        <v>2928348</v>
      </c>
      <c r="G381" t="s">
        <v>738</v>
      </c>
      <c r="J381" t="s">
        <v>363</v>
      </c>
      <c r="K381" t="s">
        <v>21</v>
      </c>
      <c r="L381" t="s">
        <v>159</v>
      </c>
      <c r="M381" t="s">
        <v>29</v>
      </c>
      <c r="N381" s="23">
        <f>Target_AM[[#This Row],[PROPORSI]]*VLOOKUP(Target_AM[[#This Row],[NIPNAS]],Target_CC[],9,0)</f>
        <v>169303173.9568913</v>
      </c>
      <c r="O381" s="22">
        <f>Target_AM[[#This Row],[PROPORSI]]*VLOOKUP(Target_AM[[#This Row],[NIPNAS]],Target_CC[],COLUMN(A$2)+9,0)</f>
        <v>13477318</v>
      </c>
      <c r="P381" s="22">
        <f>Target_AM[[#This Row],[PROPORSI]]*VLOOKUP(Target_AM[[#This Row],[NIPNAS]],Target_CC[],COLUMN(B$2)+9,0)</f>
        <v>13477318</v>
      </c>
      <c r="Q381" s="22">
        <f>Target_AM[[#This Row],[PROPORSI]]*VLOOKUP(Target_AM[[#This Row],[NIPNAS]],Target_CC[],COLUMN(C$2)+9,0)</f>
        <v>13129520.280000001</v>
      </c>
      <c r="R381" s="22">
        <f>Target_AM[[#This Row],[PROPORSI]]*VLOOKUP(Target_AM[[#This Row],[NIPNAS]],Target_CC[],COLUMN(D$2)+9,0)</f>
        <v>13608613.2028</v>
      </c>
      <c r="S381" s="22">
        <f>Target_AM[[#This Row],[PROPORSI]]*VLOOKUP(Target_AM[[#This Row],[NIPNAS]],Target_CC[],COLUMN(E$2)+9,0)</f>
        <v>13130833.232028002</v>
      </c>
      <c r="T381" s="22">
        <f>Target_AM[[#This Row],[PROPORSI]]*VLOOKUP(Target_AM[[#This Row],[NIPNAS]],Target_CC[],COLUMN(F$2)+9,0)</f>
        <v>13126055.432320282</v>
      </c>
      <c r="U381" s="22">
        <f>Target_AM[[#This Row],[PROPORSI]]*VLOOKUP(Target_AM[[#This Row],[NIPNAS]],Target_CC[],COLUMN(G$2)+9,0)</f>
        <v>15056291.254323201</v>
      </c>
      <c r="V381" s="22">
        <f>Target_AM[[#This Row],[PROPORSI]]*VLOOKUP(Target_AM[[#This Row],[NIPNAS]],Target_CC[],COLUMN(H$2)+9,0)</f>
        <v>13627880.912543232</v>
      </c>
      <c r="W381" s="22">
        <f>Target_AM[[#This Row],[PROPORSI]]*VLOOKUP(Target_AM[[#This Row],[NIPNAS]],Target_CC[],COLUMN(I$2)+9,0)</f>
        <v>14096167.709125431</v>
      </c>
      <c r="X381" s="22">
        <f>Target_AM[[#This Row],[PROPORSI]]*VLOOKUP(Target_AM[[#This Row],[NIPNAS]],Target_CC[],COLUMN(J$2)+9,0)</f>
        <v>15065992.377091253</v>
      </c>
      <c r="Y381" s="22">
        <f>Target_AM[[#This Row],[PROPORSI]]*VLOOKUP(Target_AM[[#This Row],[NIPNAS]],Target_CC[],COLUMN(K$2)+9,0)</f>
        <v>13627977.923770912</v>
      </c>
      <c r="Z381" s="22">
        <f>Target_AM[[#This Row],[PROPORSI]]*VLOOKUP(Target_AM[[#This Row],[NIPNAS]],Target_CC[],COLUMN(L$2)+9,0)</f>
        <v>14578739.579237711</v>
      </c>
      <c r="AA381" s="22">
        <f>Target_AM[[#This Row],[PROPORSI]]*VLOOKUP(Target_AM[[#This Row],[NIPNAS]],Target_CC[],COLUMN(M$2)+9,0)</f>
        <v>166002707.90324</v>
      </c>
      <c r="AB381" s="22">
        <f>Target_AM[[#This Row],[PROPORSI]]*VLOOKUP(Target_AM[[#This Row],[NIPNAS]],Target_CC[],COLUMN(N$2)+9,0)</f>
        <v>895086.0240763895</v>
      </c>
      <c r="AC381" s="22">
        <f>Target_AM[[#This Row],[PROPORSI]]*VLOOKUP(Target_AM[[#This Row],[NIPNAS]],Target_CC[],COLUMN(O$2)+9,0)</f>
        <v>5236231.0395351239</v>
      </c>
      <c r="AD381" s="22">
        <f>Target_AM[[#This Row],[PROPORSI]]*VLOOKUP(Target_AM[[#This Row],[NIPNAS]],Target_CC[],COLUMN(P$2)+9,0)</f>
        <v>4784265.06665402</v>
      </c>
      <c r="AE381" s="22">
        <f>Target_AM[[#This Row],[PROPORSI]]*VLOOKUP(Target_AM[[#This Row],[NIPNAS]],Target_CC[],COLUMN(Q$2)+9,0)</f>
        <v>3302363.6706683007</v>
      </c>
      <c r="AF381" s="22">
        <f>Target_AM[[#This Row],[PROPORSI]]*VLOOKUP(Target_AM[[#This Row],[NIPNAS]],Target_CC[],COLUMN(R$2)+9,0)</f>
        <v>4462201.547036903</v>
      </c>
      <c r="AG381" s="22">
        <f>Target_AM[[#This Row],[PROPORSI]]*VLOOKUP(Target_AM[[#This Row],[NIPNAS]],Target_CC[],COLUMN(S$2)+9,0)</f>
        <v>6451168.308476178</v>
      </c>
      <c r="AH381" s="22">
        <f>Target_AM[[#This Row],[PROPORSI]]*VLOOKUP(Target_AM[[#This Row],[NIPNAS]],Target_CC[],COLUMN(T$2)+9,0)</f>
        <v>7592064.6467052232</v>
      </c>
      <c r="AI381" s="22">
        <f>Target_AM[[#This Row],[PROPORSI]]*VLOOKUP(Target_AM[[#This Row],[NIPNAS]],Target_CC[],COLUMN(U$2)+9,0)</f>
        <v>8387568.2896159403</v>
      </c>
      <c r="AJ381" s="22">
        <f>Target_AM[[#This Row],[PROPORSI]]*VLOOKUP(Target_AM[[#This Row],[NIPNAS]],Target_CC[],COLUMN(V$2)+9,0)</f>
        <v>6870613.3134835446</v>
      </c>
      <c r="AK381" s="22">
        <f>Target_AM[[#This Row],[PROPORSI]]*VLOOKUP(Target_AM[[#This Row],[NIPNAS]],Target_CC[],COLUMN(W$2)+9,0)</f>
        <v>8453428.8024230693</v>
      </c>
      <c r="AL381" s="22">
        <f>Target_AM[[#This Row],[PROPORSI]]*VLOOKUP(Target_AM[[#This Row],[NIPNAS]],Target_CC[],COLUMN(X$2)+9,0)</f>
        <v>11380488.296388794</v>
      </c>
      <c r="AM381" s="22">
        <f>Target_AM[[#This Row],[PROPORSI]]*VLOOKUP(Target_AM[[#This Row],[NIPNAS]],Target_CC[],COLUMN(Y$2)+9,0)</f>
        <v>7126560.4801947689</v>
      </c>
      <c r="AN381" s="22">
        <f>Target_AM[[#This Row],[PROPORSI]]*VLOOKUP(Target_AM[[#This Row],[NIPNAS]],Target_CC[],COLUMN(Z$2)+9,0)</f>
        <v>74942039.485258266</v>
      </c>
      <c r="AO381" s="22">
        <f>Target_AM[[#This Row],[PROPORSI]]*VLOOKUP(Target_AM[[#This Row],[NIPNAS]],Target_CC[],COLUMN(AA$2)+9,0)</f>
        <v>14372404.024076389</v>
      </c>
      <c r="AP381" s="22">
        <f>Target_AM[[#This Row],[PROPORSI]]*VLOOKUP(Target_AM[[#This Row],[NIPNAS]],Target_CC[],COLUMN(AB$2)+9,0)</f>
        <v>18713549.039535124</v>
      </c>
      <c r="AQ381" s="22">
        <f>Target_AM[[#This Row],[PROPORSI]]*VLOOKUP(Target_AM[[#This Row],[NIPNAS]],Target_CC[],COLUMN(AC$2)+9,0)</f>
        <v>17913785.34665402</v>
      </c>
      <c r="AR381" s="22">
        <f>Target_AM[[#This Row],[PROPORSI]]*VLOOKUP(Target_AM[[#This Row],[NIPNAS]],Target_CC[],COLUMN(AD$2)+9,0)</f>
        <v>16910976.873468302</v>
      </c>
      <c r="AS381" s="22">
        <f>Target_AM[[#This Row],[PROPORSI]]*VLOOKUP(Target_AM[[#This Row],[NIPNAS]],Target_CC[],COLUMN(AE$2)+9,0)</f>
        <v>17593034.779064905</v>
      </c>
      <c r="AT381" s="22">
        <f>Target_AM[[#This Row],[PROPORSI]]*VLOOKUP(Target_AM[[#This Row],[NIPNAS]],Target_CC[],COLUMN(AF$2)+9,0)</f>
        <v>19577223.740796462</v>
      </c>
      <c r="AU381" s="22">
        <f>Target_AM[[#This Row],[PROPORSI]]*VLOOKUP(Target_AM[[#This Row],[NIPNAS]],Target_CC[],COLUMN(AG$2)+9,0)</f>
        <v>22648355.901028425</v>
      </c>
      <c r="AV381" s="22">
        <f>Target_AM[[#This Row],[PROPORSI]]*VLOOKUP(Target_AM[[#This Row],[NIPNAS]],Target_CC[],COLUMN(AH$2)+9,0)</f>
        <v>22015449.202159174</v>
      </c>
      <c r="AW381" s="22">
        <f>Target_AM[[#This Row],[PROPORSI]]*VLOOKUP(Target_AM[[#This Row],[NIPNAS]],Target_CC[],COLUMN(AI$2)+9,0)</f>
        <v>20966781.022608977</v>
      </c>
      <c r="AX381" s="22">
        <f>Target_AM[[#This Row],[PROPORSI]]*VLOOKUP(Target_AM[[#This Row],[NIPNAS]],Target_CC[],COLUMN(AJ$2)+9,0)</f>
        <v>23519421.179514322</v>
      </c>
      <c r="AY381" s="22">
        <f>Target_AM[[#This Row],[PROPORSI]]*VLOOKUP(Target_AM[[#This Row],[NIPNAS]],Target_CC[],COLUMN(AK$2)+9,0)</f>
        <v>25008466.220159706</v>
      </c>
      <c r="AZ381" s="22">
        <f>Target_AM[[#This Row],[PROPORSI]]*VLOOKUP(Target_AM[[#This Row],[NIPNAS]],Target_CC[],COLUMN(AL$2)+9,0)</f>
        <v>21705300.05943248</v>
      </c>
      <c r="BA381" s="22">
        <f>Target_AM[[#This Row],[PROPORSI]]*VLOOKUP(Target_AM[[#This Row],[NIPNAS]],Target_CC[],COLUMN(AM$2)+9,0)</f>
        <v>240944747.38849828</v>
      </c>
      <c r="BB381" s="22">
        <f>Target_AM[[#This Row],[PROPORSI]]*VLOOKUP(Target_AM[[#This Row],[NIPNAS]],Target_CC[],COLUMN(AN$2)+9,0)</f>
        <v>792396.75529236195</v>
      </c>
      <c r="BC381" s="22">
        <f>Target_AM[[#This Row],[PROPORSI]]*VLOOKUP(Target_AM[[#This Row],[NIPNAS]],Target_CC[],COLUMN(AO$2)+9,0)</f>
        <v>6032290.547343405</v>
      </c>
      <c r="BD381" s="22">
        <f>Target_AM[[#This Row],[PROPORSI]]*VLOOKUP(Target_AM[[#This Row],[NIPNAS]],Target_CC[],COLUMN(AP$2)+9,0)</f>
        <v>1721168.2227272117</v>
      </c>
      <c r="BE381" s="22">
        <f>Target_AM[[#This Row],[PROPORSI]]*VLOOKUP(Target_AM[[#This Row],[NIPNAS]],Target_CC[],COLUMN(AQ$2)+9,0)</f>
        <v>3730263.1812121775</v>
      </c>
      <c r="BF381" s="22">
        <f>Target_AM[[#This Row],[PROPORSI]]*VLOOKUP(Target_AM[[#This Row],[NIPNAS]],Target_CC[],COLUMN(AR$2)+9,0)</f>
        <v>4356146.5649457099</v>
      </c>
      <c r="BG381" s="22">
        <f>Target_AM[[#This Row],[PROPORSI]]*VLOOKUP(Target_AM[[#This Row],[NIPNAS]],Target_CC[],COLUMN(AS$2)+9,0)</f>
        <v>4727385.5144472579</v>
      </c>
      <c r="BH381" s="22">
        <f>Target_AM[[#This Row],[PROPORSI]]*VLOOKUP(Target_AM[[#This Row],[NIPNAS]],Target_CC[],COLUMN(AT$2)+9,0)</f>
        <v>304335.51175167295</v>
      </c>
      <c r="BI381" s="22">
        <f>Target_AM[[#This Row],[PROPORSI]]*VLOOKUP(Target_AM[[#This Row],[NIPNAS]],Target_CC[],COLUMN(AU$2)+9,0)</f>
        <v>6178364.2199487239</v>
      </c>
      <c r="BJ381" s="22">
        <f>Target_AM[[#This Row],[PROPORSI]]*VLOOKUP(Target_AM[[#This Row],[NIPNAS]],Target_CC[],COLUMN(AV$2)+9,0)</f>
        <v>2219161.1340547749</v>
      </c>
      <c r="BK381" s="22">
        <f>Target_AM[[#This Row],[PROPORSI]]*VLOOKUP(Target_AM[[#This Row],[NIPNAS]],Target_CC[],COLUMN(AW$2)+9,0)</f>
        <v>6294176.2929679696</v>
      </c>
      <c r="BL381" s="22">
        <f>Target_AM[[#This Row],[PROPORSI]]*VLOOKUP(Target_AM[[#This Row],[NIPNAS]],Target_CC[],COLUMN(AX$2)+9,0)</f>
        <v>4667404.7998496499</v>
      </c>
      <c r="BM381" s="22">
        <f>Target_AM[[#This Row],[PROPORSI]]*VLOOKUP(Target_AM[[#This Row],[NIPNAS]],Target_CC[],COLUMN(AY$2)+9,0)</f>
        <v>3677144.2621599752</v>
      </c>
      <c r="BN381" s="22">
        <f>Target_AM[[#This Row],[PROPORSI]]*VLOOKUP(Target_AM[[#This Row],[NIPNAS]],Target_CC[],COLUMN(AZ$2)+9,0)</f>
        <v>44700237.006700888</v>
      </c>
      <c r="BO381" s="22">
        <f>Target_AM[[#This Row],[PROPORSI]]*VLOOKUP(Target_AM[[#This Row],[NIPNAS]],Target_CC[],COLUMN(BA$2)+9,0)</f>
        <v>13910706</v>
      </c>
      <c r="BP381" s="22">
        <f>Target_AM[[#This Row],[PROPORSI]]*VLOOKUP(Target_AM[[#This Row],[NIPNAS]],Target_CC[],COLUMN(BB$2)+9,0)</f>
        <v>13603702</v>
      </c>
      <c r="BQ381" s="22">
        <f>Target_AM[[#This Row],[PROPORSI]]*VLOOKUP(Target_AM[[#This Row],[NIPNAS]],Target_CC[],COLUMN(BC$2)+9,0)</f>
        <v>13548907</v>
      </c>
      <c r="BR381" s="22">
        <f>Target_AM[[#This Row],[PROPORSI]]*VLOOKUP(Target_AM[[#This Row],[NIPNAS]],Target_CC[],COLUMN(BD$2)+9,0)</f>
        <v>12957960</v>
      </c>
      <c r="BS381" s="22">
        <f>Target_AM[[#This Row],[PROPORSI]]*VLOOKUP(Target_AM[[#This Row],[NIPNAS]],Target_CC[],COLUMN(BE$2)+9,0)</f>
        <v>12957960</v>
      </c>
      <c r="BT381" s="22">
        <f>Target_AM[[#This Row],[PROPORSI]]*VLOOKUP(Target_AM[[#This Row],[NIPNAS]],Target_CC[],COLUMN(BF$2)+9,0)</f>
        <v>12957960</v>
      </c>
      <c r="BU381" s="22">
        <f>Target_AM[[#This Row],[PROPORSI]]*VLOOKUP(Target_AM[[#This Row],[NIPNAS]],Target_CC[],COLUMN(BG$2)+9,0)</f>
        <v>12957960</v>
      </c>
      <c r="BV381" s="22">
        <f>Target_AM[[#This Row],[PROPORSI]]*VLOOKUP(Target_AM[[#This Row],[NIPNAS]],Target_CC[],COLUMN(BH$2)+9,0)</f>
        <v>12957960</v>
      </c>
      <c r="BW381" s="22">
        <f>Target_AM[[#This Row],[PROPORSI]]*VLOOKUP(Target_AM[[#This Row],[NIPNAS]],Target_CC[],COLUMN(BI$2)+9,0)</f>
        <v>12957960</v>
      </c>
      <c r="BX381" s="22">
        <f>Target_AM[[#This Row],[PROPORSI]]*VLOOKUP(Target_AM[[#This Row],[NIPNAS]],Target_CC[],COLUMN(BJ$2)+9,0)</f>
        <v>12957960</v>
      </c>
      <c r="BY381" s="22">
        <f>Target_AM[[#This Row],[PROPORSI]]*VLOOKUP(Target_AM[[#This Row],[NIPNAS]],Target_CC[],COLUMN(BK$2)+9,0)</f>
        <v>12957960</v>
      </c>
      <c r="BZ381" s="22">
        <f>Target_AM[[#This Row],[PROPORSI]]*VLOOKUP(Target_AM[[#This Row],[NIPNAS]],Target_CC[],COLUMN(BL$2)+9,0)</f>
        <v>12957960</v>
      </c>
      <c r="CA381" s="22">
        <f>Target_AM[[#This Row],[PROPORSI]]*VLOOKUP(Target_AM[[#This Row],[NIPNAS]],Target_CC[],COLUMN(BM$2)+9,0)</f>
        <v>157684955</v>
      </c>
      <c r="CB381" s="22">
        <f>Target_AM[[#This Row],[PROPORSI]]*VLOOKUP(Target_AM[[#This Row],[NIPNAS]],Target_CC[],COLUMN(BN$2)+9,0)</f>
        <v>3825900</v>
      </c>
      <c r="CC381" s="22">
        <f>Target_AM[[#This Row],[PROPORSI]]*VLOOKUP(Target_AM[[#This Row],[NIPNAS]],Target_CC[],COLUMN(BO$2)+9,0)</f>
        <v>3825900</v>
      </c>
      <c r="CD381" s="22">
        <f>Target_AM[[#This Row],[PROPORSI]]*VLOOKUP(Target_AM[[#This Row],[NIPNAS]],Target_CC[],COLUMN(BP$2)+9,0)</f>
        <v>3825900</v>
      </c>
      <c r="CE381" s="22">
        <f>Target_AM[[#This Row],[PROPORSI]]*VLOOKUP(Target_AM[[#This Row],[NIPNAS]],Target_CC[],COLUMN(BQ$2)+9,0)</f>
        <v>3634605</v>
      </c>
      <c r="CF381" s="22">
        <f>Target_AM[[#This Row],[PROPORSI]]*VLOOKUP(Target_AM[[#This Row],[NIPNAS]],Target_CC[],COLUMN(BR$2)+9,0)</f>
        <v>3634605</v>
      </c>
      <c r="CG381" s="22">
        <f>Target_AM[[#This Row],[PROPORSI]]*VLOOKUP(Target_AM[[#This Row],[NIPNAS]],Target_CC[],COLUMN(BS$2)+9,0)</f>
        <v>3634605</v>
      </c>
      <c r="CH381" s="22">
        <f>Target_AM[[#This Row],[PROPORSI]]*VLOOKUP(Target_AM[[#This Row],[NIPNAS]],Target_CC[],COLUMN(BT$2)+9,0)</f>
        <v>3634605</v>
      </c>
      <c r="CI381" s="22">
        <f>Target_AM[[#This Row],[PROPORSI]]*VLOOKUP(Target_AM[[#This Row],[NIPNAS]],Target_CC[],COLUMN(BU$2)+9,0)</f>
        <v>3634605</v>
      </c>
      <c r="CJ381" s="22">
        <f>Target_AM[[#This Row],[PROPORSI]]*VLOOKUP(Target_AM[[#This Row],[NIPNAS]],Target_CC[],COLUMN(BV$2)+9,0)</f>
        <v>3634605</v>
      </c>
      <c r="CK381" s="22">
        <f>Target_AM[[#This Row],[PROPORSI]]*VLOOKUP(Target_AM[[#This Row],[NIPNAS]],Target_CC[],COLUMN(BW$2)+9,0)</f>
        <v>3634605</v>
      </c>
      <c r="CL381" s="22">
        <f>Target_AM[[#This Row],[PROPORSI]]*VLOOKUP(Target_AM[[#This Row],[NIPNAS]],Target_CC[],COLUMN(BX$2)+9,0)</f>
        <v>3634605</v>
      </c>
      <c r="CM381" s="22">
        <f>Target_AM[[#This Row],[PROPORSI]]*VLOOKUP(Target_AM[[#This Row],[NIPNAS]],Target_CC[],COLUMN(BY$2)+9,0)</f>
        <v>3634605</v>
      </c>
      <c r="CN381" s="22">
        <f>Target_AM[[#This Row],[PROPORSI]]*VLOOKUP(Target_AM[[#This Row],[NIPNAS]],Target_CC[],COLUMN(BZ$2)+9,0)</f>
        <v>44189145</v>
      </c>
      <c r="CO381" s="22">
        <f>Target_AM[[#This Row],[PROPORSI]]*VLOOKUP(Target_AM[[#This Row],[NIPNAS]],Target_CC[],COLUMN(CA$2)+9,0)</f>
        <v>9101169</v>
      </c>
      <c r="CP381" s="22">
        <f>Target_AM[[#This Row],[PROPORSI]]*VLOOKUP(Target_AM[[#This Row],[NIPNAS]],Target_CC[],COLUMN(CB$2)+9,0)</f>
        <v>9257277</v>
      </c>
      <c r="CQ381" s="22">
        <f>Target_AM[[#This Row],[PROPORSI]]*VLOOKUP(Target_AM[[#This Row],[NIPNAS]],Target_CC[],COLUMN(CC$2)+9,0)</f>
        <v>9323355</v>
      </c>
      <c r="CR381" s="22">
        <f>Target_AM[[#This Row],[PROPORSI]]*VLOOKUP(Target_AM[[#This Row],[NIPNAS]],Target_CC[],COLUMN(CD$2)+9,0)</f>
        <v>9323355</v>
      </c>
      <c r="CS381" s="22">
        <f>Target_AM[[#This Row],[PROPORSI]]*VLOOKUP(Target_AM[[#This Row],[NIPNAS]],Target_CC[],COLUMN(CE$2)+9,0)</f>
        <v>9323355</v>
      </c>
      <c r="CT381" s="22">
        <f>Target_AM[[#This Row],[PROPORSI]]*VLOOKUP(Target_AM[[#This Row],[NIPNAS]],Target_CC[],COLUMN(CF$2)+9,0)</f>
        <v>9323355</v>
      </c>
      <c r="CU381" s="22">
        <f>Target_AM[[#This Row],[PROPORSI]]*VLOOKUP(Target_AM[[#This Row],[NIPNAS]],Target_CC[],COLUMN(CG$2)+9,0)</f>
        <v>9323355</v>
      </c>
      <c r="CV381" s="22">
        <f>Target_AM[[#This Row],[PROPORSI]]*VLOOKUP(Target_AM[[#This Row],[NIPNAS]],Target_CC[],COLUMN(CH$2)+9,0)</f>
        <v>9323355</v>
      </c>
      <c r="CW381" s="22">
        <f>Target_AM[[#This Row],[PROPORSI]]*VLOOKUP(Target_AM[[#This Row],[NIPNAS]],Target_CC[],COLUMN(CI$2)+9,0)</f>
        <v>9323355</v>
      </c>
      <c r="CX381" s="22">
        <f>Target_AM[[#This Row],[PROPORSI]]*VLOOKUP(Target_AM[[#This Row],[NIPNAS]],Target_CC[],COLUMN(CJ$2)+9,0)</f>
        <v>9323355</v>
      </c>
      <c r="CY381" s="22">
        <f>Target_AM[[#This Row],[PROPORSI]]*VLOOKUP(Target_AM[[#This Row],[NIPNAS]],Target_CC[],COLUMN(CK$2)+9,0)</f>
        <v>9323355</v>
      </c>
      <c r="CZ381" s="22">
        <f>Target_AM[[#This Row],[PROPORSI]]*VLOOKUP(Target_AM[[#This Row],[NIPNAS]],Target_CC[],COLUMN(CL$2)+9,0)</f>
        <v>9323355</v>
      </c>
      <c r="DA381" s="22">
        <f>Target_AM[[#This Row],[PROPORSI]]*VLOOKUP(Target_AM[[#This Row],[NIPNAS]],Target_CC[],COLUMN(CM$2)+9,0)</f>
        <v>111591996</v>
      </c>
      <c r="DB381" s="22">
        <f>Target_AM[[#This Row],[PROPORSI]]*VLOOKUP(Target_AM[[#This Row],[NIPNAS]],Target_CC[],COLUMN(CN$2)+9,0)</f>
        <v>0</v>
      </c>
      <c r="DC381" s="22">
        <f>Target_AM[[#This Row],[PROPORSI]]*VLOOKUP(Target_AM[[#This Row],[NIPNAS]],Target_CC[],COLUMN(CO$2)+9,0)</f>
        <v>0</v>
      </c>
      <c r="DD381" s="22">
        <f>Target_AM[[#This Row],[PROPORSI]]*VLOOKUP(Target_AM[[#This Row],[NIPNAS]],Target_CC[],COLUMN(CP$2)+9,0)</f>
        <v>0</v>
      </c>
      <c r="DE381" s="22">
        <f>Target_AM[[#This Row],[PROPORSI]]*VLOOKUP(Target_AM[[#This Row],[NIPNAS]],Target_CC[],COLUMN(CQ$2)+9,0)</f>
        <v>0</v>
      </c>
      <c r="DF381" s="22">
        <f>Target_AM[[#This Row],[PROPORSI]]*VLOOKUP(Target_AM[[#This Row],[NIPNAS]],Target_CC[],COLUMN(CR$2)+9,0)</f>
        <v>0</v>
      </c>
      <c r="DG381" s="22">
        <f>Target_AM[[#This Row],[PROPORSI]]*VLOOKUP(Target_AM[[#This Row],[NIPNAS]],Target_CC[],COLUMN(CS$2)+9,0)</f>
        <v>0</v>
      </c>
      <c r="DH381" s="22">
        <f>Target_AM[[#This Row],[PROPORSI]]*VLOOKUP(Target_AM[[#This Row],[NIPNAS]],Target_CC[],COLUMN(CT$2)+9,0)</f>
        <v>0</v>
      </c>
      <c r="DI381" s="22">
        <f>Target_AM[[#This Row],[PROPORSI]]*VLOOKUP(Target_AM[[#This Row],[NIPNAS]],Target_CC[],COLUMN(CU$2)+9,0)</f>
        <v>0</v>
      </c>
      <c r="DJ381" s="22">
        <f>Target_AM[[#This Row],[PROPORSI]]*VLOOKUP(Target_AM[[#This Row],[NIPNAS]],Target_CC[],COLUMN(CV$2)+9,0)</f>
        <v>0</v>
      </c>
      <c r="DK381" s="22">
        <f>Target_AM[[#This Row],[PROPORSI]]*VLOOKUP(Target_AM[[#This Row],[NIPNAS]],Target_CC[],COLUMN(CW$2)+9,0)</f>
        <v>0</v>
      </c>
      <c r="DL381" s="22">
        <f>Target_AM[[#This Row],[PROPORSI]]*VLOOKUP(Target_AM[[#This Row],[NIPNAS]],Target_CC[],COLUMN(CX$2)+9,0)</f>
        <v>0</v>
      </c>
      <c r="DM381" s="22">
        <f>Target_AM[[#This Row],[PROPORSI]]*VLOOKUP(Target_AM[[#This Row],[NIPNAS]],Target_CC[],COLUMN(CY$2)+9,0)</f>
        <v>0</v>
      </c>
      <c r="DN381" s="22">
        <f>Target_AM[[#This Row],[PROPORSI]]*VLOOKUP(Target_AM[[#This Row],[NIPNAS]],Target_CC[],COLUMN(CZ$2)+9,0)</f>
        <v>0</v>
      </c>
      <c r="DO381" s="22">
        <f>Target_AM[[#This Row],[PROPORSI]]*VLOOKUP(Target_AM[[#This Row],[NIPNAS]],Target_CC[],COLUMN(DA$2)+9,0)</f>
        <v>0</v>
      </c>
      <c r="DP381" s="22">
        <f>Target_AM[[#This Row],[PROPORSI]]*VLOOKUP(Target_AM[[#This Row],[NIPNAS]],Target_CC[],COLUMN(DB$2)+9,0)</f>
        <v>0</v>
      </c>
      <c r="DQ381" s="22">
        <f>Target_AM[[#This Row],[PROPORSI]]*VLOOKUP(Target_AM[[#This Row],[NIPNAS]],Target_CC[],COLUMN(DC$2)+9,0)</f>
        <v>0</v>
      </c>
      <c r="DR381" s="22">
        <f>Target_AM[[#This Row],[PROPORSI]]*VLOOKUP(Target_AM[[#This Row],[NIPNAS]],Target_CC[],COLUMN(DD$2)+9,0)</f>
        <v>0</v>
      </c>
      <c r="DS381" s="22">
        <f>Target_AM[[#This Row],[PROPORSI]]*VLOOKUP(Target_AM[[#This Row],[NIPNAS]],Target_CC[],COLUMN(DE$2)+9,0)</f>
        <v>0</v>
      </c>
      <c r="DT381" s="22">
        <f>Target_AM[[#This Row],[PROPORSI]]*VLOOKUP(Target_AM[[#This Row],[NIPNAS]],Target_CC[],COLUMN(DF$2)+9,0)</f>
        <v>0</v>
      </c>
      <c r="DU381" s="22">
        <f>Target_AM[[#This Row],[PROPORSI]]*VLOOKUP(Target_AM[[#This Row],[NIPNAS]],Target_CC[],COLUMN(DG$2)+9,0)</f>
        <v>0</v>
      </c>
      <c r="DV381" s="22">
        <f>Target_AM[[#This Row],[PROPORSI]]*VLOOKUP(Target_AM[[#This Row],[NIPNAS]],Target_CC[],COLUMN(DH$2)+9,0)</f>
        <v>0</v>
      </c>
      <c r="DW381" s="22">
        <f>Target_AM[[#This Row],[PROPORSI]]*VLOOKUP(Target_AM[[#This Row],[NIPNAS]],Target_CC[],COLUMN(DI$2)+9,0)</f>
        <v>0</v>
      </c>
      <c r="DX381" s="22">
        <f>Target_AM[[#This Row],[PROPORSI]]*VLOOKUP(Target_AM[[#This Row],[NIPNAS]],Target_CC[],COLUMN(DJ$2)+9,0)</f>
        <v>0</v>
      </c>
      <c r="DY381" s="22">
        <f>Target_AM[[#This Row],[PROPORSI]]*VLOOKUP(Target_AM[[#This Row],[NIPNAS]],Target_CC[],COLUMN(DK$2)+9,0)</f>
        <v>0</v>
      </c>
      <c r="DZ381" s="22">
        <f>Target_AM[[#This Row],[PROPORSI]]*VLOOKUP(Target_AM[[#This Row],[NIPNAS]],Target_CC[],COLUMN(DL$2)+9,0)</f>
        <v>0</v>
      </c>
      <c r="EA381" s="22">
        <f>Target_AM[[#This Row],[PROPORSI]]*VLOOKUP(Target_AM[[#This Row],[NIPNAS]],Target_CC[],COLUMN(DM$2)+9,0)</f>
        <v>0</v>
      </c>
    </row>
    <row r="382" spans="2:131" x14ac:dyDescent="0.3">
      <c r="B382">
        <v>405403</v>
      </c>
      <c r="C382" t="s">
        <v>1017</v>
      </c>
      <c r="D382">
        <v>1</v>
      </c>
      <c r="E382" s="8">
        <v>45658</v>
      </c>
      <c r="F382">
        <v>2950507</v>
      </c>
      <c r="G382" t="s">
        <v>741</v>
      </c>
      <c r="J382" t="s">
        <v>300</v>
      </c>
      <c r="K382" t="s">
        <v>21</v>
      </c>
      <c r="L382" t="s">
        <v>159</v>
      </c>
      <c r="M382" t="s">
        <v>29</v>
      </c>
      <c r="N382" s="23">
        <f>Target_AM[[#This Row],[PROPORSI]]*VLOOKUP(Target_AM[[#This Row],[NIPNAS]],Target_CC[],9,0)</f>
        <v>230242477.55248103</v>
      </c>
      <c r="O382" s="22">
        <f>Target_AM[[#This Row],[PROPORSI]]*VLOOKUP(Target_AM[[#This Row],[NIPNAS]],Target_CC[],COLUMN(A$2)+9,0)</f>
        <v>13755366.588450223</v>
      </c>
      <c r="P382" s="22">
        <f>Target_AM[[#This Row],[PROPORSI]]*VLOOKUP(Target_AM[[#This Row],[NIPNAS]],Target_CC[],COLUMN(B$2)+9,0)</f>
        <v>13995608.524874173</v>
      </c>
      <c r="Q382" s="22">
        <f>Target_AM[[#This Row],[PROPORSI]]*VLOOKUP(Target_AM[[#This Row],[NIPNAS]],Target_CC[],COLUMN(C$2)+9,0)</f>
        <v>14963048.068934027</v>
      </c>
      <c r="R382" s="22">
        <f>Target_AM[[#This Row],[PROPORSI]]*VLOOKUP(Target_AM[[#This Row],[NIPNAS]],Target_CC[],COLUMN(D$2)+9,0)</f>
        <v>14060042.600914709</v>
      </c>
      <c r="S382" s="22">
        <f>Target_AM[[#This Row],[PROPORSI]]*VLOOKUP(Target_AM[[#This Row],[NIPNAS]],Target_CC[],COLUMN(E$2)+9,0)</f>
        <v>14772683.152094107</v>
      </c>
      <c r="T382" s="22">
        <f>Target_AM[[#This Row],[PROPORSI]]*VLOOKUP(Target_AM[[#This Row],[NIPNAS]],Target_CC[],COLUMN(F$2)+9,0)</f>
        <v>14575613.884792991</v>
      </c>
      <c r="U382" s="22">
        <f>Target_AM[[#This Row],[PROPORSI]]*VLOOKUP(Target_AM[[#This Row],[NIPNAS]],Target_CC[],COLUMN(G$2)+9,0)</f>
        <v>15272865.003316628</v>
      </c>
      <c r="V382" s="22">
        <f>Target_AM[[#This Row],[PROPORSI]]*VLOOKUP(Target_AM[[#This Row],[NIPNAS]],Target_CC[],COLUMN(H$2)+9,0)</f>
        <v>15425088.070930306</v>
      </c>
      <c r="W382" s="22">
        <f>Target_AM[[#This Row],[PROPORSI]]*VLOOKUP(Target_AM[[#This Row],[NIPNAS]],Target_CC[],COLUMN(I$2)+9,0)</f>
        <v>15227647.336384671</v>
      </c>
      <c r="X382" s="22">
        <f>Target_AM[[#This Row],[PROPORSI]]*VLOOKUP(Target_AM[[#This Row],[NIPNAS]],Target_CC[],COLUMN(J$2)+9,0)</f>
        <v>15534003.707616122</v>
      </c>
      <c r="Y382" s="22">
        <f>Target_AM[[#This Row],[PROPORSI]]*VLOOKUP(Target_AM[[#This Row],[NIPNAS]],Target_CC[],COLUMN(K$2)+9,0)</f>
        <v>15420663.161096198</v>
      </c>
      <c r="Z382" s="22">
        <f>Target_AM[[#This Row],[PROPORSI]]*VLOOKUP(Target_AM[[#This Row],[NIPNAS]],Target_CC[],COLUMN(L$2)+9,0)</f>
        <v>14549686.400595834</v>
      </c>
      <c r="AA382" s="22">
        <f>Target_AM[[#This Row],[PROPORSI]]*VLOOKUP(Target_AM[[#This Row],[NIPNAS]],Target_CC[],COLUMN(M$2)+9,0)</f>
        <v>177552316.49999997</v>
      </c>
      <c r="AB382" s="22">
        <f>Target_AM[[#This Row],[PROPORSI]]*VLOOKUP(Target_AM[[#This Row],[NIPNAS]],Target_CC[],COLUMN(N$2)+9,0)</f>
        <v>2007398.7967205548</v>
      </c>
      <c r="AC382" s="22">
        <f>Target_AM[[#This Row],[PROPORSI]]*VLOOKUP(Target_AM[[#This Row],[NIPNAS]],Target_CC[],COLUMN(O$2)+9,0)</f>
        <v>2042458.6674261587</v>
      </c>
      <c r="AD382" s="22">
        <f>Target_AM[[#This Row],[PROPORSI]]*VLOOKUP(Target_AM[[#This Row],[NIPNAS]],Target_CC[],COLUMN(P$2)+9,0)</f>
        <v>2183642.6165530602</v>
      </c>
      <c r="AE382" s="22">
        <f>Target_AM[[#This Row],[PROPORSI]]*VLOOKUP(Target_AM[[#This Row],[NIPNAS]],Target_CC[],COLUMN(Q$2)+9,0)</f>
        <v>2051861.8982219251</v>
      </c>
      <c r="AF382" s="22">
        <f>Target_AM[[#This Row],[PROPORSI]]*VLOOKUP(Target_AM[[#This Row],[NIPNAS]],Target_CC[],COLUMN(R$2)+9,0)</f>
        <v>2155861.5826892927</v>
      </c>
      <c r="AG382" s="22">
        <f>Target_AM[[#This Row],[PROPORSI]]*VLOOKUP(Target_AM[[#This Row],[NIPNAS]],Target_CC[],COLUMN(S$2)+9,0)</f>
        <v>2127102.1448722719</v>
      </c>
      <c r="AH382" s="22">
        <f>Target_AM[[#This Row],[PROPORSI]]*VLOOKUP(Target_AM[[#This Row],[NIPNAS]],Target_CC[],COLUMN(T$2)+9,0)</f>
        <v>2228855.9619978475</v>
      </c>
      <c r="AI382" s="22">
        <f>Target_AM[[#This Row],[PROPORSI]]*VLOOKUP(Target_AM[[#This Row],[NIPNAS]],Target_CC[],COLUMN(U$2)+9,0)</f>
        <v>2251070.7391029065</v>
      </c>
      <c r="AJ382" s="22">
        <f>Target_AM[[#This Row],[PROPORSI]]*VLOOKUP(Target_AM[[#This Row],[NIPNAS]],Target_CC[],COLUMN(V$2)+9,0)</f>
        <v>2222257.0909604197</v>
      </c>
      <c r="AK382" s="22">
        <f>Target_AM[[#This Row],[PROPORSI]]*VLOOKUP(Target_AM[[#This Row],[NIPNAS]],Target_CC[],COLUMN(W$2)+9,0)</f>
        <v>2266965.4167635334</v>
      </c>
      <c r="AL382" s="22">
        <f>Target_AM[[#This Row],[PROPORSI]]*VLOOKUP(Target_AM[[#This Row],[NIPNAS]],Target_CC[],COLUMN(X$2)+9,0)</f>
        <v>2250424.9868708984</v>
      </c>
      <c r="AM382" s="22">
        <f>Target_AM[[#This Row],[PROPORSI]]*VLOOKUP(Target_AM[[#This Row],[NIPNAS]],Target_CC[],COLUMN(Y$2)+9,0)</f>
        <v>2123318.3997975993</v>
      </c>
      <c r="AN382" s="22">
        <f>Target_AM[[#This Row],[PROPORSI]]*VLOOKUP(Target_AM[[#This Row],[NIPNAS]],Target_CC[],COLUMN(Z$2)+9,0)</f>
        <v>25911218.301976472</v>
      </c>
      <c r="AO382" s="22">
        <f>Target_AM[[#This Row],[PROPORSI]]*VLOOKUP(Target_AM[[#This Row],[NIPNAS]],Target_CC[],COLUMN(AA$2)+9,0)</f>
        <v>15762765.385170778</v>
      </c>
      <c r="AP382" s="22">
        <f>Target_AM[[#This Row],[PROPORSI]]*VLOOKUP(Target_AM[[#This Row],[NIPNAS]],Target_CC[],COLUMN(AB$2)+9,0)</f>
        <v>16038067.192300331</v>
      </c>
      <c r="AQ382" s="22">
        <f>Target_AM[[#This Row],[PROPORSI]]*VLOOKUP(Target_AM[[#This Row],[NIPNAS]],Target_CC[],COLUMN(AC$2)+9,0)</f>
        <v>17146690.685487088</v>
      </c>
      <c r="AR382" s="22">
        <f>Target_AM[[#This Row],[PROPORSI]]*VLOOKUP(Target_AM[[#This Row],[NIPNAS]],Target_CC[],COLUMN(AD$2)+9,0)</f>
        <v>16111904.499136634</v>
      </c>
      <c r="AS382" s="22">
        <f>Target_AM[[#This Row],[PROPORSI]]*VLOOKUP(Target_AM[[#This Row],[NIPNAS]],Target_CC[],COLUMN(AE$2)+9,0)</f>
        <v>16928544.7347834</v>
      </c>
      <c r="AT382" s="22">
        <f>Target_AM[[#This Row],[PROPORSI]]*VLOOKUP(Target_AM[[#This Row],[NIPNAS]],Target_CC[],COLUMN(AF$2)+9,0)</f>
        <v>16702716.029665263</v>
      </c>
      <c r="AU382" s="22">
        <f>Target_AM[[#This Row],[PROPORSI]]*VLOOKUP(Target_AM[[#This Row],[NIPNAS]],Target_CC[],COLUMN(AG$2)+9,0)</f>
        <v>17501720.965314474</v>
      </c>
      <c r="AV382" s="22">
        <f>Target_AM[[#This Row],[PROPORSI]]*VLOOKUP(Target_AM[[#This Row],[NIPNAS]],Target_CC[],COLUMN(AH$2)+9,0)</f>
        <v>17676158.810033213</v>
      </c>
      <c r="AW382" s="22">
        <f>Target_AM[[#This Row],[PROPORSI]]*VLOOKUP(Target_AM[[#This Row],[NIPNAS]],Target_CC[],COLUMN(AI$2)+9,0)</f>
        <v>17449904.42734509</v>
      </c>
      <c r="AX382" s="22">
        <f>Target_AM[[#This Row],[PROPORSI]]*VLOOKUP(Target_AM[[#This Row],[NIPNAS]],Target_CC[],COLUMN(AJ$2)+9,0)</f>
        <v>17800969.124379657</v>
      </c>
      <c r="AY382" s="22">
        <f>Target_AM[[#This Row],[PROPORSI]]*VLOOKUP(Target_AM[[#This Row],[NIPNAS]],Target_CC[],COLUMN(AK$2)+9,0)</f>
        <v>17671088.147967096</v>
      </c>
      <c r="AZ382" s="22">
        <f>Target_AM[[#This Row],[PROPORSI]]*VLOOKUP(Target_AM[[#This Row],[NIPNAS]],Target_CC[],COLUMN(AL$2)+9,0)</f>
        <v>16673004.800393434</v>
      </c>
      <c r="BA382" s="22">
        <f>Target_AM[[#This Row],[PROPORSI]]*VLOOKUP(Target_AM[[#This Row],[NIPNAS]],Target_CC[],COLUMN(AM$2)+9,0)</f>
        <v>203463534.80197647</v>
      </c>
      <c r="BB382" s="22">
        <f>Target_AM[[#This Row],[PROPORSI]]*VLOOKUP(Target_AM[[#This Row],[NIPNAS]],Target_CC[],COLUMN(AN$2)+9,0)</f>
        <v>9777398.6261947434</v>
      </c>
      <c r="BC382" s="22">
        <f>Target_AM[[#This Row],[PROPORSI]]*VLOOKUP(Target_AM[[#This Row],[NIPNAS]],Target_CC[],COLUMN(AO$2)+9,0)</f>
        <v>10174119.323391797</v>
      </c>
      <c r="BD382" s="22">
        <f>Target_AM[[#This Row],[PROPORSI]]*VLOOKUP(Target_AM[[#This Row],[NIPNAS]],Target_CC[],COLUMN(AP$2)+9,0)</f>
        <v>10289034.949330807</v>
      </c>
      <c r="BE382" s="22">
        <f>Target_AM[[#This Row],[PROPORSI]]*VLOOKUP(Target_AM[[#This Row],[NIPNAS]],Target_CC[],COLUMN(AQ$2)+9,0)</f>
        <v>9974899.4857750032</v>
      </c>
      <c r="BF382" s="22">
        <f>Target_AM[[#This Row],[PROPORSI]]*VLOOKUP(Target_AM[[#This Row],[NIPNAS]],Target_CC[],COLUMN(AR$2)+9,0)</f>
        <v>10488359.543305274</v>
      </c>
      <c r="BG382" s="22">
        <f>Target_AM[[#This Row],[PROPORSI]]*VLOOKUP(Target_AM[[#This Row],[NIPNAS]],Target_CC[],COLUMN(AS$2)+9,0)</f>
        <v>10423112.784169191</v>
      </c>
      <c r="BH382" s="22">
        <f>Target_AM[[#This Row],[PROPORSI]]*VLOOKUP(Target_AM[[#This Row],[NIPNAS]],Target_CC[],COLUMN(AT$2)+9,0)</f>
        <v>10763615.883973477</v>
      </c>
      <c r="BI382" s="22">
        <f>Target_AM[[#This Row],[PROPORSI]]*VLOOKUP(Target_AM[[#This Row],[NIPNAS]],Target_CC[],COLUMN(AU$2)+9,0)</f>
        <v>10914935.252995767</v>
      </c>
      <c r="BJ382" s="22">
        <f>Target_AM[[#This Row],[PROPORSI]]*VLOOKUP(Target_AM[[#This Row],[NIPNAS]],Target_CC[],COLUMN(AV$2)+9,0)</f>
        <v>10745262.120155828</v>
      </c>
      <c r="BK382" s="22">
        <f>Target_AM[[#This Row],[PROPORSI]]*VLOOKUP(Target_AM[[#This Row],[NIPNAS]],Target_CC[],COLUMN(AW$2)+9,0)</f>
        <v>10927933.782276139</v>
      </c>
      <c r="BL382" s="22">
        <f>Target_AM[[#This Row],[PROPORSI]]*VLOOKUP(Target_AM[[#This Row],[NIPNAS]],Target_CC[],COLUMN(AX$2)+9,0)</f>
        <v>11129392.525234064</v>
      </c>
      <c r="BM382" s="22">
        <f>Target_AM[[#This Row],[PROPORSI]]*VLOOKUP(Target_AM[[#This Row],[NIPNAS]],Target_CC[],COLUMN(AY$2)+9,0)</f>
        <v>10851023.298882473</v>
      </c>
      <c r="BN382" s="22">
        <f>Target_AM[[#This Row],[PROPORSI]]*VLOOKUP(Target_AM[[#This Row],[NIPNAS]],Target_CC[],COLUMN(AZ$2)+9,0)</f>
        <v>126459087.57568455</v>
      </c>
      <c r="BO382" s="22">
        <f>Target_AM[[#This Row],[PROPORSI]]*VLOOKUP(Target_AM[[#This Row],[NIPNAS]],Target_CC[],COLUMN(BA$2)+9,0)</f>
        <v>14360642</v>
      </c>
      <c r="BP382" s="22">
        <f>Target_AM[[#This Row],[PROPORSI]]*VLOOKUP(Target_AM[[#This Row],[NIPNAS]],Target_CC[],COLUMN(BB$2)+9,0)</f>
        <v>14848035</v>
      </c>
      <c r="BQ382" s="22">
        <f>Target_AM[[#This Row],[PROPORSI]]*VLOOKUP(Target_AM[[#This Row],[NIPNAS]],Target_CC[],COLUMN(BC$2)+9,0)</f>
        <v>14147323</v>
      </c>
      <c r="BR382" s="22">
        <f>Target_AM[[#This Row],[PROPORSI]]*VLOOKUP(Target_AM[[#This Row],[NIPNAS]],Target_CC[],COLUMN(BD$2)+9,0)</f>
        <v>13234204</v>
      </c>
      <c r="BS382" s="22">
        <f>Target_AM[[#This Row],[PROPORSI]]*VLOOKUP(Target_AM[[#This Row],[NIPNAS]],Target_CC[],COLUMN(BE$2)+9,0)</f>
        <v>13234204</v>
      </c>
      <c r="BT382" s="22">
        <f>Target_AM[[#This Row],[PROPORSI]]*VLOOKUP(Target_AM[[#This Row],[NIPNAS]],Target_CC[],COLUMN(BF$2)+9,0)</f>
        <v>13234204</v>
      </c>
      <c r="BU382" s="22">
        <f>Target_AM[[#This Row],[PROPORSI]]*VLOOKUP(Target_AM[[#This Row],[NIPNAS]],Target_CC[],COLUMN(BG$2)+9,0)</f>
        <v>13234204</v>
      </c>
      <c r="BV382" s="22">
        <f>Target_AM[[#This Row],[PROPORSI]]*VLOOKUP(Target_AM[[#This Row],[NIPNAS]],Target_CC[],COLUMN(BH$2)+9,0)</f>
        <v>13234204</v>
      </c>
      <c r="BW382" s="22">
        <f>Target_AM[[#This Row],[PROPORSI]]*VLOOKUP(Target_AM[[#This Row],[NIPNAS]],Target_CC[],COLUMN(BI$2)+9,0)</f>
        <v>13234204</v>
      </c>
      <c r="BX382" s="22">
        <f>Target_AM[[#This Row],[PROPORSI]]*VLOOKUP(Target_AM[[#This Row],[NIPNAS]],Target_CC[],COLUMN(BJ$2)+9,0)</f>
        <v>13234204</v>
      </c>
      <c r="BY382" s="22">
        <f>Target_AM[[#This Row],[PROPORSI]]*VLOOKUP(Target_AM[[#This Row],[NIPNAS]],Target_CC[],COLUMN(BK$2)+9,0)</f>
        <v>13234204</v>
      </c>
      <c r="BZ382" s="22">
        <f>Target_AM[[#This Row],[PROPORSI]]*VLOOKUP(Target_AM[[#This Row],[NIPNAS]],Target_CC[],COLUMN(BL$2)+9,0)</f>
        <v>13234204</v>
      </c>
      <c r="CA382" s="22">
        <f>Target_AM[[#This Row],[PROPORSI]]*VLOOKUP(Target_AM[[#This Row],[NIPNAS]],Target_CC[],COLUMN(BM$2)+9,0)</f>
        <v>162463836</v>
      </c>
      <c r="CB382" s="22">
        <f>Target_AM[[#This Row],[PROPORSI]]*VLOOKUP(Target_AM[[#This Row],[NIPNAS]],Target_CC[],COLUMN(BN$2)+9,0)</f>
        <v>10650000</v>
      </c>
      <c r="CC382" s="22">
        <f>Target_AM[[#This Row],[PROPORSI]]*VLOOKUP(Target_AM[[#This Row],[NIPNAS]],Target_CC[],COLUMN(BO$2)+9,0)</f>
        <v>10650000</v>
      </c>
      <c r="CD382" s="22">
        <f>Target_AM[[#This Row],[PROPORSI]]*VLOOKUP(Target_AM[[#This Row],[NIPNAS]],Target_CC[],COLUMN(BP$2)+9,0)</f>
        <v>10650000</v>
      </c>
      <c r="CE382" s="22">
        <f>Target_AM[[#This Row],[PROPORSI]]*VLOOKUP(Target_AM[[#This Row],[NIPNAS]],Target_CC[],COLUMN(BQ$2)+9,0)</f>
        <v>10117500</v>
      </c>
      <c r="CF382" s="22">
        <f>Target_AM[[#This Row],[PROPORSI]]*VLOOKUP(Target_AM[[#This Row],[NIPNAS]],Target_CC[],COLUMN(BR$2)+9,0)</f>
        <v>10117500</v>
      </c>
      <c r="CG382" s="22">
        <f>Target_AM[[#This Row],[PROPORSI]]*VLOOKUP(Target_AM[[#This Row],[NIPNAS]],Target_CC[],COLUMN(BS$2)+9,0)</f>
        <v>10117500</v>
      </c>
      <c r="CH382" s="22">
        <f>Target_AM[[#This Row],[PROPORSI]]*VLOOKUP(Target_AM[[#This Row],[NIPNAS]],Target_CC[],COLUMN(BT$2)+9,0)</f>
        <v>10117500</v>
      </c>
      <c r="CI382" s="22">
        <f>Target_AM[[#This Row],[PROPORSI]]*VLOOKUP(Target_AM[[#This Row],[NIPNAS]],Target_CC[],COLUMN(BU$2)+9,0)</f>
        <v>10117500</v>
      </c>
      <c r="CJ382" s="22">
        <f>Target_AM[[#This Row],[PROPORSI]]*VLOOKUP(Target_AM[[#This Row],[NIPNAS]],Target_CC[],COLUMN(BV$2)+9,0)</f>
        <v>10117500</v>
      </c>
      <c r="CK382" s="22">
        <f>Target_AM[[#This Row],[PROPORSI]]*VLOOKUP(Target_AM[[#This Row],[NIPNAS]],Target_CC[],COLUMN(BW$2)+9,0)</f>
        <v>10117500</v>
      </c>
      <c r="CL382" s="22">
        <f>Target_AM[[#This Row],[PROPORSI]]*VLOOKUP(Target_AM[[#This Row],[NIPNAS]],Target_CC[],COLUMN(BX$2)+9,0)</f>
        <v>10117500</v>
      </c>
      <c r="CM382" s="22">
        <f>Target_AM[[#This Row],[PROPORSI]]*VLOOKUP(Target_AM[[#This Row],[NIPNAS]],Target_CC[],COLUMN(BY$2)+9,0)</f>
        <v>10117500</v>
      </c>
      <c r="CN382" s="22">
        <f>Target_AM[[#This Row],[PROPORSI]]*VLOOKUP(Target_AM[[#This Row],[NIPNAS]],Target_CC[],COLUMN(BZ$2)+9,0)</f>
        <v>123007500</v>
      </c>
      <c r="CO382" s="22">
        <f>Target_AM[[#This Row],[PROPORSI]]*VLOOKUP(Target_AM[[#This Row],[NIPNAS]],Target_CC[],COLUMN(CA$2)+9,0)</f>
        <v>3340673</v>
      </c>
      <c r="CP382" s="22">
        <f>Target_AM[[#This Row],[PROPORSI]]*VLOOKUP(Target_AM[[#This Row],[NIPNAS]],Target_CC[],COLUMN(CB$2)+9,0)</f>
        <v>3499796</v>
      </c>
      <c r="CQ382" s="22">
        <f>Target_AM[[#This Row],[PROPORSI]]*VLOOKUP(Target_AM[[#This Row],[NIPNAS]],Target_CC[],COLUMN(CC$2)+9,0)</f>
        <v>3116704</v>
      </c>
      <c r="CR382" s="22">
        <f>Target_AM[[#This Row],[PROPORSI]]*VLOOKUP(Target_AM[[#This Row],[NIPNAS]],Target_CC[],COLUMN(CD$2)+9,0)</f>
        <v>3116704</v>
      </c>
      <c r="CS382" s="22">
        <f>Target_AM[[#This Row],[PROPORSI]]*VLOOKUP(Target_AM[[#This Row],[NIPNAS]],Target_CC[],COLUMN(CE$2)+9,0)</f>
        <v>3116704</v>
      </c>
      <c r="CT382" s="22">
        <f>Target_AM[[#This Row],[PROPORSI]]*VLOOKUP(Target_AM[[#This Row],[NIPNAS]],Target_CC[],COLUMN(CF$2)+9,0)</f>
        <v>3116704</v>
      </c>
      <c r="CU382" s="22">
        <f>Target_AM[[#This Row],[PROPORSI]]*VLOOKUP(Target_AM[[#This Row],[NIPNAS]],Target_CC[],COLUMN(CG$2)+9,0)</f>
        <v>3116704</v>
      </c>
      <c r="CV382" s="22">
        <f>Target_AM[[#This Row],[PROPORSI]]*VLOOKUP(Target_AM[[#This Row],[NIPNAS]],Target_CC[],COLUMN(CH$2)+9,0)</f>
        <v>3116704</v>
      </c>
      <c r="CW382" s="22">
        <f>Target_AM[[#This Row],[PROPORSI]]*VLOOKUP(Target_AM[[#This Row],[NIPNAS]],Target_CC[],COLUMN(CI$2)+9,0)</f>
        <v>3116704</v>
      </c>
      <c r="CX382" s="22">
        <f>Target_AM[[#This Row],[PROPORSI]]*VLOOKUP(Target_AM[[#This Row],[NIPNAS]],Target_CC[],COLUMN(CJ$2)+9,0)</f>
        <v>3116704</v>
      </c>
      <c r="CY382" s="22">
        <f>Target_AM[[#This Row],[PROPORSI]]*VLOOKUP(Target_AM[[#This Row],[NIPNAS]],Target_CC[],COLUMN(CK$2)+9,0)</f>
        <v>3116704</v>
      </c>
      <c r="CZ382" s="22">
        <f>Target_AM[[#This Row],[PROPORSI]]*VLOOKUP(Target_AM[[#This Row],[NIPNAS]],Target_CC[],COLUMN(CL$2)+9,0)</f>
        <v>3116704</v>
      </c>
      <c r="DA382" s="22">
        <f>Target_AM[[#This Row],[PROPORSI]]*VLOOKUP(Target_AM[[#This Row],[NIPNAS]],Target_CC[],COLUMN(CM$2)+9,0)</f>
        <v>38007509</v>
      </c>
      <c r="DB382" s="22">
        <f>Target_AM[[#This Row],[PROPORSI]]*VLOOKUP(Target_AM[[#This Row],[NIPNAS]],Target_CC[],COLUMN(CN$2)+9,0)</f>
        <v>0</v>
      </c>
      <c r="DC382" s="22">
        <f>Target_AM[[#This Row],[PROPORSI]]*VLOOKUP(Target_AM[[#This Row],[NIPNAS]],Target_CC[],COLUMN(CO$2)+9,0)</f>
        <v>0</v>
      </c>
      <c r="DD382" s="22">
        <f>Target_AM[[#This Row],[PROPORSI]]*VLOOKUP(Target_AM[[#This Row],[NIPNAS]],Target_CC[],COLUMN(CP$2)+9,0)</f>
        <v>0</v>
      </c>
      <c r="DE382" s="22">
        <f>Target_AM[[#This Row],[PROPORSI]]*VLOOKUP(Target_AM[[#This Row],[NIPNAS]],Target_CC[],COLUMN(CQ$2)+9,0)</f>
        <v>0</v>
      </c>
      <c r="DF382" s="22">
        <f>Target_AM[[#This Row],[PROPORSI]]*VLOOKUP(Target_AM[[#This Row],[NIPNAS]],Target_CC[],COLUMN(CR$2)+9,0)</f>
        <v>0</v>
      </c>
      <c r="DG382" s="22">
        <f>Target_AM[[#This Row],[PROPORSI]]*VLOOKUP(Target_AM[[#This Row],[NIPNAS]],Target_CC[],COLUMN(CS$2)+9,0)</f>
        <v>0</v>
      </c>
      <c r="DH382" s="22">
        <f>Target_AM[[#This Row],[PROPORSI]]*VLOOKUP(Target_AM[[#This Row],[NIPNAS]],Target_CC[],COLUMN(CT$2)+9,0)</f>
        <v>0</v>
      </c>
      <c r="DI382" s="22">
        <f>Target_AM[[#This Row],[PROPORSI]]*VLOOKUP(Target_AM[[#This Row],[NIPNAS]],Target_CC[],COLUMN(CU$2)+9,0)</f>
        <v>0</v>
      </c>
      <c r="DJ382" s="22">
        <f>Target_AM[[#This Row],[PROPORSI]]*VLOOKUP(Target_AM[[#This Row],[NIPNAS]],Target_CC[],COLUMN(CV$2)+9,0)</f>
        <v>0</v>
      </c>
      <c r="DK382" s="22">
        <f>Target_AM[[#This Row],[PROPORSI]]*VLOOKUP(Target_AM[[#This Row],[NIPNAS]],Target_CC[],COLUMN(CW$2)+9,0)</f>
        <v>0</v>
      </c>
      <c r="DL382" s="22">
        <f>Target_AM[[#This Row],[PROPORSI]]*VLOOKUP(Target_AM[[#This Row],[NIPNAS]],Target_CC[],COLUMN(CX$2)+9,0)</f>
        <v>0</v>
      </c>
      <c r="DM382" s="22">
        <f>Target_AM[[#This Row],[PROPORSI]]*VLOOKUP(Target_AM[[#This Row],[NIPNAS]],Target_CC[],COLUMN(CY$2)+9,0)</f>
        <v>0</v>
      </c>
      <c r="DN382" s="22">
        <f>Target_AM[[#This Row],[PROPORSI]]*VLOOKUP(Target_AM[[#This Row],[NIPNAS]],Target_CC[],COLUMN(CZ$2)+9,0)</f>
        <v>0</v>
      </c>
      <c r="DO382" s="22">
        <f>Target_AM[[#This Row],[PROPORSI]]*VLOOKUP(Target_AM[[#This Row],[NIPNAS]],Target_CC[],COLUMN(DA$2)+9,0)</f>
        <v>0</v>
      </c>
      <c r="DP382" s="22">
        <f>Target_AM[[#This Row],[PROPORSI]]*VLOOKUP(Target_AM[[#This Row],[NIPNAS]],Target_CC[],COLUMN(DB$2)+9,0)</f>
        <v>0</v>
      </c>
      <c r="DQ382" s="22">
        <f>Target_AM[[#This Row],[PROPORSI]]*VLOOKUP(Target_AM[[#This Row],[NIPNAS]],Target_CC[],COLUMN(DC$2)+9,0)</f>
        <v>0</v>
      </c>
      <c r="DR382" s="22">
        <f>Target_AM[[#This Row],[PROPORSI]]*VLOOKUP(Target_AM[[#This Row],[NIPNAS]],Target_CC[],COLUMN(DD$2)+9,0)</f>
        <v>0</v>
      </c>
      <c r="DS382" s="22">
        <f>Target_AM[[#This Row],[PROPORSI]]*VLOOKUP(Target_AM[[#This Row],[NIPNAS]],Target_CC[],COLUMN(DE$2)+9,0)</f>
        <v>0</v>
      </c>
      <c r="DT382" s="22">
        <f>Target_AM[[#This Row],[PROPORSI]]*VLOOKUP(Target_AM[[#This Row],[NIPNAS]],Target_CC[],COLUMN(DF$2)+9,0)</f>
        <v>0</v>
      </c>
      <c r="DU382" s="22">
        <f>Target_AM[[#This Row],[PROPORSI]]*VLOOKUP(Target_AM[[#This Row],[NIPNAS]],Target_CC[],COLUMN(DG$2)+9,0)</f>
        <v>0</v>
      </c>
      <c r="DV382" s="22">
        <f>Target_AM[[#This Row],[PROPORSI]]*VLOOKUP(Target_AM[[#This Row],[NIPNAS]],Target_CC[],COLUMN(DH$2)+9,0)</f>
        <v>0</v>
      </c>
      <c r="DW382" s="22">
        <f>Target_AM[[#This Row],[PROPORSI]]*VLOOKUP(Target_AM[[#This Row],[NIPNAS]],Target_CC[],COLUMN(DI$2)+9,0)</f>
        <v>0</v>
      </c>
      <c r="DX382" s="22">
        <f>Target_AM[[#This Row],[PROPORSI]]*VLOOKUP(Target_AM[[#This Row],[NIPNAS]],Target_CC[],COLUMN(DJ$2)+9,0)</f>
        <v>0</v>
      </c>
      <c r="DY382" s="22">
        <f>Target_AM[[#This Row],[PROPORSI]]*VLOOKUP(Target_AM[[#This Row],[NIPNAS]],Target_CC[],COLUMN(DK$2)+9,0)</f>
        <v>0</v>
      </c>
      <c r="DZ382" s="22">
        <f>Target_AM[[#This Row],[PROPORSI]]*VLOOKUP(Target_AM[[#This Row],[NIPNAS]],Target_CC[],COLUMN(DL$2)+9,0)</f>
        <v>0</v>
      </c>
      <c r="EA382" s="22">
        <f>Target_AM[[#This Row],[PROPORSI]]*VLOOKUP(Target_AM[[#This Row],[NIPNAS]],Target_CC[],COLUMN(DM$2)+9,0)</f>
        <v>0</v>
      </c>
    </row>
    <row r="383" spans="2:131" x14ac:dyDescent="0.3">
      <c r="B383">
        <v>980067</v>
      </c>
      <c r="C383" t="s">
        <v>1073</v>
      </c>
      <c r="D383">
        <v>1</v>
      </c>
      <c r="E383" s="8">
        <v>45658</v>
      </c>
      <c r="F383">
        <v>19178207</v>
      </c>
      <c r="G383" t="s">
        <v>745</v>
      </c>
      <c r="J383" t="s">
        <v>363</v>
      </c>
      <c r="K383" t="s">
        <v>25</v>
      </c>
      <c r="L383" t="s">
        <v>159</v>
      </c>
      <c r="M383" t="s">
        <v>29</v>
      </c>
      <c r="N383" s="23">
        <f>Target_AM[[#This Row],[PROPORSI]]*VLOOKUP(Target_AM[[#This Row],[NIPNAS]],Target_CC[],9,0)</f>
        <v>22869722.756110534</v>
      </c>
      <c r="O383" s="22">
        <f>Target_AM[[#This Row],[PROPORSI]]*VLOOKUP(Target_AM[[#This Row],[NIPNAS]],Target_CC[],COLUMN(A$2)+9,0)</f>
        <v>14218526</v>
      </c>
      <c r="P383" s="22">
        <f>Target_AM[[#This Row],[PROPORSI]]*VLOOKUP(Target_AM[[#This Row],[NIPNAS]],Target_CC[],COLUMN(B$2)+9,0)</f>
        <v>14218526</v>
      </c>
      <c r="Q383" s="22">
        <f>Target_AM[[#This Row],[PROPORSI]]*VLOOKUP(Target_AM[[#This Row],[NIPNAS]],Target_CC[],COLUMN(C$2)+9,0)</f>
        <v>13649784.959999999</v>
      </c>
      <c r="R383" s="22">
        <f>Target_AM[[#This Row],[PROPORSI]]*VLOOKUP(Target_AM[[#This Row],[NIPNAS]],Target_CC[],COLUMN(D$2)+9,0)</f>
        <v>14355023.8496</v>
      </c>
      <c r="S383" s="22">
        <f>Target_AM[[#This Row],[PROPORSI]]*VLOOKUP(Target_AM[[#This Row],[NIPNAS]],Target_CC[],COLUMN(E$2)+9,0)</f>
        <v>13651149.938495999</v>
      </c>
      <c r="T383" s="22">
        <f>Target_AM[[#This Row],[PROPORSI]]*VLOOKUP(Target_AM[[#This Row],[NIPNAS]],Target_CC[],COLUMN(F$2)+9,0)</f>
        <v>13644111.199384959</v>
      </c>
      <c r="U383" s="22">
        <f>Target_AM[[#This Row],[PROPORSI]]*VLOOKUP(Target_AM[[#This Row],[NIPNAS]],Target_CC[],COLUMN(G$2)+9,0)</f>
        <v>16487746.011993848</v>
      </c>
      <c r="V383" s="22">
        <f>Target_AM[[#This Row],[PROPORSI]]*VLOOKUP(Target_AM[[#This Row],[NIPNAS]],Target_CC[],COLUMN(H$2)+9,0)</f>
        <v>14383403.460119938</v>
      </c>
      <c r="W383" s="22">
        <f>Target_AM[[#This Row],[PROPORSI]]*VLOOKUP(Target_AM[[#This Row],[NIPNAS]],Target_CC[],COLUMN(I$2)+9,0)</f>
        <v>15073286.334601199</v>
      </c>
      <c r="X383" s="22">
        <f>Target_AM[[#This Row],[PROPORSI]]*VLOOKUP(Target_AM[[#This Row],[NIPNAS]],Target_CC[],COLUMN(J$2)+9,0)</f>
        <v>16502037.763346011</v>
      </c>
      <c r="Y383" s="22">
        <f>Target_AM[[#This Row],[PROPORSI]]*VLOOKUP(Target_AM[[#This Row],[NIPNAS]],Target_CC[],COLUMN(K$2)+9,0)</f>
        <v>14383546.37763346</v>
      </c>
      <c r="Z383" s="22">
        <f>Target_AM[[#This Row],[PROPORSI]]*VLOOKUP(Target_AM[[#This Row],[NIPNAS]],Target_CC[],COLUMN(L$2)+9,0)</f>
        <v>15784214.063776337</v>
      </c>
      <c r="AA383" s="22">
        <f>Target_AM[[#This Row],[PROPORSI]]*VLOOKUP(Target_AM[[#This Row],[NIPNAS]],Target_CC[],COLUMN(M$2)+9,0)</f>
        <v>176351355.95895174</v>
      </c>
      <c r="AB383" s="22">
        <f>Target_AM[[#This Row],[PROPORSI]]*VLOOKUP(Target_AM[[#This Row],[NIPNAS]],Target_CC[],COLUMN(N$2)+9,0)</f>
        <v>592228.59048886271</v>
      </c>
      <c r="AC383" s="22">
        <f>Target_AM[[#This Row],[PROPORSI]]*VLOOKUP(Target_AM[[#This Row],[NIPNAS]],Target_CC[],COLUMN(O$2)+9,0)</f>
        <v>3464522.5649878602</v>
      </c>
      <c r="AD383" s="22">
        <f>Target_AM[[#This Row],[PROPORSI]]*VLOOKUP(Target_AM[[#This Row],[NIPNAS]],Target_CC[],COLUMN(P$2)+9,0)</f>
        <v>3165481.8427907946</v>
      </c>
      <c r="AE383" s="22">
        <f>Target_AM[[#This Row],[PROPORSI]]*VLOOKUP(Target_AM[[#This Row],[NIPNAS]],Target_CC[],COLUMN(Q$2)+9,0)</f>
        <v>2184990.1901659053</v>
      </c>
      <c r="AF383" s="22">
        <f>Target_AM[[#This Row],[PROPORSI]]*VLOOKUP(Target_AM[[#This Row],[NIPNAS]],Target_CC[],COLUMN(R$2)+9,0)</f>
        <v>2952390.3419291419</v>
      </c>
      <c r="AG383" s="22">
        <f>Target_AM[[#This Row],[PROPORSI]]*VLOOKUP(Target_AM[[#This Row],[NIPNAS]],Target_CC[],COLUMN(S$2)+9,0)</f>
        <v>4268378.9172974592</v>
      </c>
      <c r="AH383" s="22">
        <f>Target_AM[[#This Row],[PROPORSI]]*VLOOKUP(Target_AM[[#This Row],[NIPNAS]],Target_CC[],COLUMN(T$2)+9,0)</f>
        <v>5023246.5077958098</v>
      </c>
      <c r="AI383" s="22">
        <f>Target_AM[[#This Row],[PROPORSI]]*VLOOKUP(Target_AM[[#This Row],[NIPNAS]],Target_CC[],COLUMN(U$2)+9,0)</f>
        <v>5549586.9806636581</v>
      </c>
      <c r="AJ383" s="22">
        <f>Target_AM[[#This Row],[PROPORSI]]*VLOOKUP(Target_AM[[#This Row],[NIPNAS]],Target_CC[],COLUMN(V$2)+9,0)</f>
        <v>4545902.3255748153</v>
      </c>
      <c r="AK383" s="22">
        <f>Target_AM[[#This Row],[PROPORSI]]*VLOOKUP(Target_AM[[#This Row],[NIPNAS]],Target_CC[],COLUMN(W$2)+9,0)</f>
        <v>5593163.215371252</v>
      </c>
      <c r="AL383" s="22">
        <f>Target_AM[[#This Row],[PROPORSI]]*VLOOKUP(Target_AM[[#This Row],[NIPNAS]],Target_CC[],COLUMN(X$2)+9,0)</f>
        <v>7529835.5259205047</v>
      </c>
      <c r="AM383" s="22">
        <f>Target_AM[[#This Row],[PROPORSI]]*VLOOKUP(Target_AM[[#This Row],[NIPNAS]],Target_CC[],COLUMN(Y$2)+9,0)</f>
        <v>4715248.316578771</v>
      </c>
      <c r="AN383" s="22">
        <f>Target_AM[[#This Row],[PROPORSI]]*VLOOKUP(Target_AM[[#This Row],[NIPNAS]],Target_CC[],COLUMN(Z$2)+9,0)</f>
        <v>49584975.319564842</v>
      </c>
      <c r="AO383" s="22">
        <f>Target_AM[[#This Row],[PROPORSI]]*VLOOKUP(Target_AM[[#This Row],[NIPNAS]],Target_CC[],COLUMN(AA$2)+9,0)</f>
        <v>14810754.590488862</v>
      </c>
      <c r="AP383" s="22">
        <f>Target_AM[[#This Row],[PROPORSI]]*VLOOKUP(Target_AM[[#This Row],[NIPNAS]],Target_CC[],COLUMN(AB$2)+9,0)</f>
        <v>17683048.564987861</v>
      </c>
      <c r="AQ383" s="22">
        <f>Target_AM[[#This Row],[PROPORSI]]*VLOOKUP(Target_AM[[#This Row],[NIPNAS]],Target_CC[],COLUMN(AC$2)+9,0)</f>
        <v>16815266.802790795</v>
      </c>
      <c r="AR383" s="22">
        <f>Target_AM[[#This Row],[PROPORSI]]*VLOOKUP(Target_AM[[#This Row],[NIPNAS]],Target_CC[],COLUMN(AD$2)+9,0)</f>
        <v>16540014.039765906</v>
      </c>
      <c r="AS383" s="22">
        <f>Target_AM[[#This Row],[PROPORSI]]*VLOOKUP(Target_AM[[#This Row],[NIPNAS]],Target_CC[],COLUMN(AE$2)+9,0)</f>
        <v>16603540.280425141</v>
      </c>
      <c r="AT383" s="22">
        <f>Target_AM[[#This Row],[PROPORSI]]*VLOOKUP(Target_AM[[#This Row],[NIPNAS]],Target_CC[],COLUMN(AF$2)+9,0)</f>
        <v>17912490.116682418</v>
      </c>
      <c r="AU383" s="22">
        <f>Target_AM[[#This Row],[PROPORSI]]*VLOOKUP(Target_AM[[#This Row],[NIPNAS]],Target_CC[],COLUMN(AG$2)+9,0)</f>
        <v>21510992.519789658</v>
      </c>
      <c r="AV383" s="22">
        <f>Target_AM[[#This Row],[PROPORSI]]*VLOOKUP(Target_AM[[#This Row],[NIPNAS]],Target_CC[],COLUMN(AH$2)+9,0)</f>
        <v>19932990.440783598</v>
      </c>
      <c r="AW383" s="22">
        <f>Target_AM[[#This Row],[PROPORSI]]*VLOOKUP(Target_AM[[#This Row],[NIPNAS]],Target_CC[],COLUMN(AI$2)+9,0)</f>
        <v>19619188.660176016</v>
      </c>
      <c r="AX383" s="22">
        <f>Target_AM[[#This Row],[PROPORSI]]*VLOOKUP(Target_AM[[#This Row],[NIPNAS]],Target_CC[],COLUMN(AJ$2)+9,0)</f>
        <v>22095200.978717264</v>
      </c>
      <c r="AY383" s="22">
        <f>Target_AM[[#This Row],[PROPORSI]]*VLOOKUP(Target_AM[[#This Row],[NIPNAS]],Target_CC[],COLUMN(AK$2)+9,0)</f>
        <v>21913381.903553963</v>
      </c>
      <c r="AZ383" s="22">
        <f>Target_AM[[#This Row],[PROPORSI]]*VLOOKUP(Target_AM[[#This Row],[NIPNAS]],Target_CC[],COLUMN(AL$2)+9,0)</f>
        <v>20499462.380355109</v>
      </c>
      <c r="BA383" s="22">
        <f>Target_AM[[#This Row],[PROPORSI]]*VLOOKUP(Target_AM[[#This Row],[NIPNAS]],Target_CC[],COLUMN(AM$2)+9,0)</f>
        <v>225936331.27851659</v>
      </c>
      <c r="BB383" s="22">
        <f>Target_AM[[#This Row],[PROPORSI]]*VLOOKUP(Target_AM[[#This Row],[NIPNAS]],Target_CC[],COLUMN(AN$2)+9,0)</f>
        <v>792396.75529236195</v>
      </c>
      <c r="BC383" s="22">
        <f>Target_AM[[#This Row],[PROPORSI]]*VLOOKUP(Target_AM[[#This Row],[NIPNAS]],Target_CC[],COLUMN(AO$2)+9,0)</f>
        <v>6032290.547343405</v>
      </c>
      <c r="BD383" s="22">
        <f>Target_AM[[#This Row],[PROPORSI]]*VLOOKUP(Target_AM[[#This Row],[NIPNAS]],Target_CC[],COLUMN(AP$2)+9,0)</f>
        <v>1721168.2227272117</v>
      </c>
      <c r="BE383" s="22">
        <f>Target_AM[[#This Row],[PROPORSI]]*VLOOKUP(Target_AM[[#This Row],[NIPNAS]],Target_CC[],COLUMN(AQ$2)+9,0)</f>
        <v>3730263.1812121775</v>
      </c>
      <c r="BF383" s="22">
        <f>Target_AM[[#This Row],[PROPORSI]]*VLOOKUP(Target_AM[[#This Row],[NIPNAS]],Target_CC[],COLUMN(AR$2)+9,0)</f>
        <v>4356146.5649457099</v>
      </c>
      <c r="BG383" s="22">
        <f>Target_AM[[#This Row],[PROPORSI]]*VLOOKUP(Target_AM[[#This Row],[NIPNAS]],Target_CC[],COLUMN(AS$2)+9,0)</f>
        <v>4727385.5144472579</v>
      </c>
      <c r="BH383" s="22">
        <f>Target_AM[[#This Row],[PROPORSI]]*VLOOKUP(Target_AM[[#This Row],[NIPNAS]],Target_CC[],COLUMN(AT$2)+9,0)</f>
        <v>304335.51175167295</v>
      </c>
      <c r="BI383" s="22">
        <f>Target_AM[[#This Row],[PROPORSI]]*VLOOKUP(Target_AM[[#This Row],[NIPNAS]],Target_CC[],COLUMN(AU$2)+9,0)</f>
        <v>6178364.2199487239</v>
      </c>
      <c r="BJ383" s="22">
        <f>Target_AM[[#This Row],[PROPORSI]]*VLOOKUP(Target_AM[[#This Row],[NIPNAS]],Target_CC[],COLUMN(AV$2)+9,0)</f>
        <v>2219161.1340547749</v>
      </c>
      <c r="BK383" s="22">
        <f>Target_AM[[#This Row],[PROPORSI]]*VLOOKUP(Target_AM[[#This Row],[NIPNAS]],Target_CC[],COLUMN(AW$2)+9,0)</f>
        <v>6294176.2929679696</v>
      </c>
      <c r="BL383" s="22">
        <f>Target_AM[[#This Row],[PROPORSI]]*VLOOKUP(Target_AM[[#This Row],[NIPNAS]],Target_CC[],COLUMN(AX$2)+9,0)</f>
        <v>4667404.7998496499</v>
      </c>
      <c r="BM383" s="22">
        <f>Target_AM[[#This Row],[PROPORSI]]*VLOOKUP(Target_AM[[#This Row],[NIPNAS]],Target_CC[],COLUMN(AY$2)+9,0)</f>
        <v>3677144.2621599752</v>
      </c>
      <c r="BN383" s="22">
        <f>Target_AM[[#This Row],[PROPORSI]]*VLOOKUP(Target_AM[[#This Row],[NIPNAS]],Target_CC[],COLUMN(AZ$2)+9,0)</f>
        <v>44700237.006700888</v>
      </c>
      <c r="BO383" s="22">
        <f>Target_AM[[#This Row],[PROPORSI]]*VLOOKUP(Target_AM[[#This Row],[NIPNAS]],Target_CC[],COLUMN(BA$2)+9,0)</f>
        <v>14185100</v>
      </c>
      <c r="BP383" s="22">
        <f>Target_AM[[#This Row],[PROPORSI]]*VLOOKUP(Target_AM[[#This Row],[NIPNAS]],Target_CC[],COLUMN(BB$2)+9,0)</f>
        <v>14186080</v>
      </c>
      <c r="BQ383" s="22">
        <f>Target_AM[[#This Row],[PROPORSI]]*VLOOKUP(Target_AM[[#This Row],[NIPNAS]],Target_CC[],COLUMN(BC$2)+9,0)</f>
        <v>14165181</v>
      </c>
      <c r="BR383" s="22">
        <f>Target_AM[[#This Row],[PROPORSI]]*VLOOKUP(Target_AM[[#This Row],[NIPNAS]],Target_CC[],COLUMN(BD$2)+9,0)</f>
        <v>14945614</v>
      </c>
      <c r="BS383" s="22">
        <f>Target_AM[[#This Row],[PROPORSI]]*VLOOKUP(Target_AM[[#This Row],[NIPNAS]],Target_CC[],COLUMN(BE$2)+9,0)</f>
        <v>14945614</v>
      </c>
      <c r="BT383" s="22">
        <f>Target_AM[[#This Row],[PROPORSI]]*VLOOKUP(Target_AM[[#This Row],[NIPNAS]],Target_CC[],COLUMN(BF$2)+9,0)</f>
        <v>14945614</v>
      </c>
      <c r="BU383" s="22">
        <f>Target_AM[[#This Row],[PROPORSI]]*VLOOKUP(Target_AM[[#This Row],[NIPNAS]],Target_CC[],COLUMN(BG$2)+9,0)</f>
        <v>14945614</v>
      </c>
      <c r="BV383" s="22">
        <f>Target_AM[[#This Row],[PROPORSI]]*VLOOKUP(Target_AM[[#This Row],[NIPNAS]],Target_CC[],COLUMN(BH$2)+9,0)</f>
        <v>14945614</v>
      </c>
      <c r="BW383" s="22">
        <f>Target_AM[[#This Row],[PROPORSI]]*VLOOKUP(Target_AM[[#This Row],[NIPNAS]],Target_CC[],COLUMN(BI$2)+9,0)</f>
        <v>14945614</v>
      </c>
      <c r="BX383" s="22">
        <f>Target_AM[[#This Row],[PROPORSI]]*VLOOKUP(Target_AM[[#This Row],[NIPNAS]],Target_CC[],COLUMN(BJ$2)+9,0)</f>
        <v>14945614</v>
      </c>
      <c r="BY383" s="22">
        <f>Target_AM[[#This Row],[PROPORSI]]*VLOOKUP(Target_AM[[#This Row],[NIPNAS]],Target_CC[],COLUMN(BK$2)+9,0)</f>
        <v>14945614</v>
      </c>
      <c r="BZ383" s="22">
        <f>Target_AM[[#This Row],[PROPORSI]]*VLOOKUP(Target_AM[[#This Row],[NIPNAS]],Target_CC[],COLUMN(BL$2)+9,0)</f>
        <v>14945614</v>
      </c>
      <c r="CA383" s="22">
        <f>Target_AM[[#This Row],[PROPORSI]]*VLOOKUP(Target_AM[[#This Row],[NIPNAS]],Target_CC[],COLUMN(BM$2)+9,0)</f>
        <v>177046887</v>
      </c>
      <c r="CB383" s="22">
        <f>Target_AM[[#This Row],[PROPORSI]]*VLOOKUP(Target_AM[[#This Row],[NIPNAS]],Target_CC[],COLUMN(BN$2)+9,0)</f>
        <v>0</v>
      </c>
      <c r="CC383" s="22">
        <f>Target_AM[[#This Row],[PROPORSI]]*VLOOKUP(Target_AM[[#This Row],[NIPNAS]],Target_CC[],COLUMN(BO$2)+9,0)</f>
        <v>0</v>
      </c>
      <c r="CD383" s="22">
        <f>Target_AM[[#This Row],[PROPORSI]]*VLOOKUP(Target_AM[[#This Row],[NIPNAS]],Target_CC[],COLUMN(BP$2)+9,0)</f>
        <v>0</v>
      </c>
      <c r="CE383" s="22">
        <f>Target_AM[[#This Row],[PROPORSI]]*VLOOKUP(Target_AM[[#This Row],[NIPNAS]],Target_CC[],COLUMN(BQ$2)+9,0)</f>
        <v>0</v>
      </c>
      <c r="CF383" s="22">
        <f>Target_AM[[#This Row],[PROPORSI]]*VLOOKUP(Target_AM[[#This Row],[NIPNAS]],Target_CC[],COLUMN(BR$2)+9,0)</f>
        <v>0</v>
      </c>
      <c r="CG383" s="22">
        <f>Target_AM[[#This Row],[PROPORSI]]*VLOOKUP(Target_AM[[#This Row],[NIPNAS]],Target_CC[],COLUMN(BS$2)+9,0)</f>
        <v>0</v>
      </c>
      <c r="CH383" s="22">
        <f>Target_AM[[#This Row],[PROPORSI]]*VLOOKUP(Target_AM[[#This Row],[NIPNAS]],Target_CC[],COLUMN(BT$2)+9,0)</f>
        <v>0</v>
      </c>
      <c r="CI383" s="22">
        <f>Target_AM[[#This Row],[PROPORSI]]*VLOOKUP(Target_AM[[#This Row],[NIPNAS]],Target_CC[],COLUMN(BU$2)+9,0)</f>
        <v>0</v>
      </c>
      <c r="CJ383" s="22">
        <f>Target_AM[[#This Row],[PROPORSI]]*VLOOKUP(Target_AM[[#This Row],[NIPNAS]],Target_CC[],COLUMN(BV$2)+9,0)</f>
        <v>0</v>
      </c>
      <c r="CK383" s="22">
        <f>Target_AM[[#This Row],[PROPORSI]]*VLOOKUP(Target_AM[[#This Row],[NIPNAS]],Target_CC[],COLUMN(BW$2)+9,0)</f>
        <v>0</v>
      </c>
      <c r="CL383" s="22">
        <f>Target_AM[[#This Row],[PROPORSI]]*VLOOKUP(Target_AM[[#This Row],[NIPNAS]],Target_CC[],COLUMN(BX$2)+9,0)</f>
        <v>0</v>
      </c>
      <c r="CM383" s="22">
        <f>Target_AM[[#This Row],[PROPORSI]]*VLOOKUP(Target_AM[[#This Row],[NIPNAS]],Target_CC[],COLUMN(BY$2)+9,0)</f>
        <v>0</v>
      </c>
      <c r="CN383" s="22">
        <f>Target_AM[[#This Row],[PROPORSI]]*VLOOKUP(Target_AM[[#This Row],[NIPNAS]],Target_CC[],COLUMN(BZ$2)+9,0)</f>
        <v>0</v>
      </c>
      <c r="CO383" s="22">
        <f>Target_AM[[#This Row],[PROPORSI]]*VLOOKUP(Target_AM[[#This Row],[NIPNAS]],Target_CC[],COLUMN(CA$2)+9,0)</f>
        <v>15017950</v>
      </c>
      <c r="CP383" s="22">
        <f>Target_AM[[#This Row],[PROPORSI]]*VLOOKUP(Target_AM[[#This Row],[NIPNAS]],Target_CC[],COLUMN(CB$2)+9,0)</f>
        <v>15017950</v>
      </c>
      <c r="CQ383" s="22">
        <f>Target_AM[[#This Row],[PROPORSI]]*VLOOKUP(Target_AM[[#This Row],[NIPNAS]],Target_CC[],COLUMN(CC$2)+9,0)</f>
        <v>14945614</v>
      </c>
      <c r="CR383" s="22">
        <f>Target_AM[[#This Row],[PROPORSI]]*VLOOKUP(Target_AM[[#This Row],[NIPNAS]],Target_CC[],COLUMN(CD$2)+9,0)</f>
        <v>14945614</v>
      </c>
      <c r="CS383" s="22">
        <f>Target_AM[[#This Row],[PROPORSI]]*VLOOKUP(Target_AM[[#This Row],[NIPNAS]],Target_CC[],COLUMN(CE$2)+9,0)</f>
        <v>14945614</v>
      </c>
      <c r="CT383" s="22">
        <f>Target_AM[[#This Row],[PROPORSI]]*VLOOKUP(Target_AM[[#This Row],[NIPNAS]],Target_CC[],COLUMN(CF$2)+9,0)</f>
        <v>14945614</v>
      </c>
      <c r="CU383" s="22">
        <f>Target_AM[[#This Row],[PROPORSI]]*VLOOKUP(Target_AM[[#This Row],[NIPNAS]],Target_CC[],COLUMN(CG$2)+9,0)</f>
        <v>14945614</v>
      </c>
      <c r="CV383" s="22">
        <f>Target_AM[[#This Row],[PROPORSI]]*VLOOKUP(Target_AM[[#This Row],[NIPNAS]],Target_CC[],COLUMN(CH$2)+9,0)</f>
        <v>14945614</v>
      </c>
      <c r="CW383" s="22">
        <f>Target_AM[[#This Row],[PROPORSI]]*VLOOKUP(Target_AM[[#This Row],[NIPNAS]],Target_CC[],COLUMN(CI$2)+9,0)</f>
        <v>14945614</v>
      </c>
      <c r="CX383" s="22">
        <f>Target_AM[[#This Row],[PROPORSI]]*VLOOKUP(Target_AM[[#This Row],[NIPNAS]],Target_CC[],COLUMN(CJ$2)+9,0)</f>
        <v>14945614</v>
      </c>
      <c r="CY383" s="22">
        <f>Target_AM[[#This Row],[PROPORSI]]*VLOOKUP(Target_AM[[#This Row],[NIPNAS]],Target_CC[],COLUMN(CK$2)+9,0)</f>
        <v>14945614</v>
      </c>
      <c r="CZ383" s="22">
        <f>Target_AM[[#This Row],[PROPORSI]]*VLOOKUP(Target_AM[[#This Row],[NIPNAS]],Target_CC[],COLUMN(CL$2)+9,0)</f>
        <v>14945614</v>
      </c>
      <c r="DA383" s="22">
        <f>Target_AM[[#This Row],[PROPORSI]]*VLOOKUP(Target_AM[[#This Row],[NIPNAS]],Target_CC[],COLUMN(CM$2)+9,0)</f>
        <v>179492040</v>
      </c>
      <c r="DB383" s="22">
        <f>Target_AM[[#This Row],[PROPORSI]]*VLOOKUP(Target_AM[[#This Row],[NIPNAS]],Target_CC[],COLUMN(CN$2)+9,0)</f>
        <v>0</v>
      </c>
      <c r="DC383" s="22">
        <f>Target_AM[[#This Row],[PROPORSI]]*VLOOKUP(Target_AM[[#This Row],[NIPNAS]],Target_CC[],COLUMN(CO$2)+9,0)</f>
        <v>0</v>
      </c>
      <c r="DD383" s="22">
        <f>Target_AM[[#This Row],[PROPORSI]]*VLOOKUP(Target_AM[[#This Row],[NIPNAS]],Target_CC[],COLUMN(CP$2)+9,0)</f>
        <v>0</v>
      </c>
      <c r="DE383" s="22">
        <f>Target_AM[[#This Row],[PROPORSI]]*VLOOKUP(Target_AM[[#This Row],[NIPNAS]],Target_CC[],COLUMN(CQ$2)+9,0)</f>
        <v>0</v>
      </c>
      <c r="DF383" s="22">
        <f>Target_AM[[#This Row],[PROPORSI]]*VLOOKUP(Target_AM[[#This Row],[NIPNAS]],Target_CC[],COLUMN(CR$2)+9,0)</f>
        <v>0</v>
      </c>
      <c r="DG383" s="22">
        <f>Target_AM[[#This Row],[PROPORSI]]*VLOOKUP(Target_AM[[#This Row],[NIPNAS]],Target_CC[],COLUMN(CS$2)+9,0)</f>
        <v>0</v>
      </c>
      <c r="DH383" s="22">
        <f>Target_AM[[#This Row],[PROPORSI]]*VLOOKUP(Target_AM[[#This Row],[NIPNAS]],Target_CC[],COLUMN(CT$2)+9,0)</f>
        <v>0</v>
      </c>
      <c r="DI383" s="22">
        <f>Target_AM[[#This Row],[PROPORSI]]*VLOOKUP(Target_AM[[#This Row],[NIPNAS]],Target_CC[],COLUMN(CU$2)+9,0)</f>
        <v>0</v>
      </c>
      <c r="DJ383" s="22">
        <f>Target_AM[[#This Row],[PROPORSI]]*VLOOKUP(Target_AM[[#This Row],[NIPNAS]],Target_CC[],COLUMN(CV$2)+9,0)</f>
        <v>0</v>
      </c>
      <c r="DK383" s="22">
        <f>Target_AM[[#This Row],[PROPORSI]]*VLOOKUP(Target_AM[[#This Row],[NIPNAS]],Target_CC[],COLUMN(CW$2)+9,0)</f>
        <v>0</v>
      </c>
      <c r="DL383" s="22">
        <f>Target_AM[[#This Row],[PROPORSI]]*VLOOKUP(Target_AM[[#This Row],[NIPNAS]],Target_CC[],COLUMN(CX$2)+9,0)</f>
        <v>0</v>
      </c>
      <c r="DM383" s="22">
        <f>Target_AM[[#This Row],[PROPORSI]]*VLOOKUP(Target_AM[[#This Row],[NIPNAS]],Target_CC[],COLUMN(CY$2)+9,0)</f>
        <v>0</v>
      </c>
      <c r="DN383" s="22">
        <f>Target_AM[[#This Row],[PROPORSI]]*VLOOKUP(Target_AM[[#This Row],[NIPNAS]],Target_CC[],COLUMN(CZ$2)+9,0)</f>
        <v>0</v>
      </c>
      <c r="DO383" s="22">
        <f>Target_AM[[#This Row],[PROPORSI]]*VLOOKUP(Target_AM[[#This Row],[NIPNAS]],Target_CC[],COLUMN(DA$2)+9,0)</f>
        <v>0</v>
      </c>
      <c r="DP383" s="22">
        <f>Target_AM[[#This Row],[PROPORSI]]*VLOOKUP(Target_AM[[#This Row],[NIPNAS]],Target_CC[],COLUMN(DB$2)+9,0)</f>
        <v>0</v>
      </c>
      <c r="DQ383" s="22">
        <f>Target_AM[[#This Row],[PROPORSI]]*VLOOKUP(Target_AM[[#This Row],[NIPNAS]],Target_CC[],COLUMN(DC$2)+9,0)</f>
        <v>0</v>
      </c>
      <c r="DR383" s="22">
        <f>Target_AM[[#This Row],[PROPORSI]]*VLOOKUP(Target_AM[[#This Row],[NIPNAS]],Target_CC[],COLUMN(DD$2)+9,0)</f>
        <v>0</v>
      </c>
      <c r="DS383" s="22">
        <f>Target_AM[[#This Row],[PROPORSI]]*VLOOKUP(Target_AM[[#This Row],[NIPNAS]],Target_CC[],COLUMN(DE$2)+9,0)</f>
        <v>0</v>
      </c>
      <c r="DT383" s="22">
        <f>Target_AM[[#This Row],[PROPORSI]]*VLOOKUP(Target_AM[[#This Row],[NIPNAS]],Target_CC[],COLUMN(DF$2)+9,0)</f>
        <v>0</v>
      </c>
      <c r="DU383" s="22">
        <f>Target_AM[[#This Row],[PROPORSI]]*VLOOKUP(Target_AM[[#This Row],[NIPNAS]],Target_CC[],COLUMN(DG$2)+9,0)</f>
        <v>0</v>
      </c>
      <c r="DV383" s="22">
        <f>Target_AM[[#This Row],[PROPORSI]]*VLOOKUP(Target_AM[[#This Row],[NIPNAS]],Target_CC[],COLUMN(DH$2)+9,0)</f>
        <v>0</v>
      </c>
      <c r="DW383" s="22">
        <f>Target_AM[[#This Row],[PROPORSI]]*VLOOKUP(Target_AM[[#This Row],[NIPNAS]],Target_CC[],COLUMN(DI$2)+9,0)</f>
        <v>0</v>
      </c>
      <c r="DX383" s="22">
        <f>Target_AM[[#This Row],[PROPORSI]]*VLOOKUP(Target_AM[[#This Row],[NIPNAS]],Target_CC[],COLUMN(DJ$2)+9,0)</f>
        <v>0</v>
      </c>
      <c r="DY383" s="22">
        <f>Target_AM[[#This Row],[PROPORSI]]*VLOOKUP(Target_AM[[#This Row],[NIPNAS]],Target_CC[],COLUMN(DK$2)+9,0)</f>
        <v>0</v>
      </c>
      <c r="DZ383" s="22">
        <f>Target_AM[[#This Row],[PROPORSI]]*VLOOKUP(Target_AM[[#This Row],[NIPNAS]],Target_CC[],COLUMN(DL$2)+9,0)</f>
        <v>0</v>
      </c>
      <c r="EA383" s="22">
        <f>Target_AM[[#This Row],[PROPORSI]]*VLOOKUP(Target_AM[[#This Row],[NIPNAS]],Target_CC[],COLUMN(DM$2)+9,0)</f>
        <v>0</v>
      </c>
    </row>
    <row r="384" spans="2:131" x14ac:dyDescent="0.3">
      <c r="B384">
        <v>970167</v>
      </c>
      <c r="C384" t="s">
        <v>1071</v>
      </c>
      <c r="D384">
        <v>1</v>
      </c>
      <c r="E384" s="8">
        <v>45658</v>
      </c>
      <c r="F384">
        <v>4642138</v>
      </c>
      <c r="G384" t="s">
        <v>942</v>
      </c>
      <c r="J384" t="s">
        <v>875</v>
      </c>
      <c r="K384" t="s">
        <v>22</v>
      </c>
      <c r="L384" t="s">
        <v>159</v>
      </c>
      <c r="M384" t="s">
        <v>18</v>
      </c>
      <c r="N384" s="23">
        <f>Target_AM[[#This Row],[PROPORSI]]*VLOOKUP(Target_AM[[#This Row],[NIPNAS]],Target_CC[],9,0)</f>
        <v>128773896</v>
      </c>
      <c r="O384" s="22">
        <f>Target_AM[[#This Row],[PROPORSI]]*VLOOKUP(Target_AM[[#This Row],[NIPNAS]],Target_CC[],COLUMN(A$2)+9,0)</f>
        <v>35263928.913043477</v>
      </c>
      <c r="P384" s="22">
        <f>Target_AM[[#This Row],[PROPORSI]]*VLOOKUP(Target_AM[[#This Row],[NIPNAS]],Target_CC[],COLUMN(B$2)+9,0)</f>
        <v>35229715.869565219</v>
      </c>
      <c r="Q384" s="22">
        <f>Target_AM[[#This Row],[PROPORSI]]*VLOOKUP(Target_AM[[#This Row],[NIPNAS]],Target_CC[],COLUMN(C$2)+9,0)</f>
        <v>35229715.869565219</v>
      </c>
      <c r="R384" s="22">
        <f>Target_AM[[#This Row],[PROPORSI]]*VLOOKUP(Target_AM[[#This Row],[NIPNAS]],Target_CC[],COLUMN(D$2)+9,0)</f>
        <v>35229715.869565219</v>
      </c>
      <c r="S384" s="22">
        <f>Target_AM[[#This Row],[PROPORSI]]*VLOOKUP(Target_AM[[#This Row],[NIPNAS]],Target_CC[],COLUMN(E$2)+9,0)</f>
        <v>35195502.826086953</v>
      </c>
      <c r="T384" s="22">
        <f>Target_AM[[#This Row],[PROPORSI]]*VLOOKUP(Target_AM[[#This Row],[NIPNAS]],Target_CC[],COLUMN(F$2)+9,0)</f>
        <v>35229715.869565219</v>
      </c>
      <c r="U384" s="22">
        <f>Target_AM[[#This Row],[PROPORSI]]*VLOOKUP(Target_AM[[#This Row],[NIPNAS]],Target_CC[],COLUMN(G$2)+9,0)</f>
        <v>35332355</v>
      </c>
      <c r="V384" s="22">
        <f>Target_AM[[#This Row],[PROPORSI]]*VLOOKUP(Target_AM[[#This Row],[NIPNAS]],Target_CC[],COLUMN(H$2)+9,0)</f>
        <v>35263928.913043477</v>
      </c>
      <c r="W384" s="22">
        <f>Target_AM[[#This Row],[PROPORSI]]*VLOOKUP(Target_AM[[#This Row],[NIPNAS]],Target_CC[],COLUMN(I$2)+9,0)</f>
        <v>35263928.913043477</v>
      </c>
      <c r="X384" s="22">
        <f>Target_AM[[#This Row],[PROPORSI]]*VLOOKUP(Target_AM[[#This Row],[NIPNAS]],Target_CC[],COLUMN(J$2)+9,0)</f>
        <v>35332355</v>
      </c>
      <c r="Y384" s="22">
        <f>Target_AM[[#This Row],[PROPORSI]]*VLOOKUP(Target_AM[[#This Row],[NIPNAS]],Target_CC[],COLUMN(K$2)+9,0)</f>
        <v>35229715.869565219</v>
      </c>
      <c r="Z384" s="22">
        <f>Target_AM[[#This Row],[PROPORSI]]*VLOOKUP(Target_AM[[#This Row],[NIPNAS]],Target_CC[],COLUMN(L$2)+9,0)</f>
        <v>35298141.956521742</v>
      </c>
      <c r="AA384" s="22">
        <f>Target_AM[[#This Row],[PROPORSI]]*VLOOKUP(Target_AM[[#This Row],[NIPNAS]],Target_CC[],COLUMN(M$2)+9,0)</f>
        <v>423098720.86956525</v>
      </c>
      <c r="AB384" s="22">
        <f>Target_AM[[#This Row],[PROPORSI]]*VLOOKUP(Target_AM[[#This Row],[NIPNAS]],Target_CC[],COLUMN(N$2)+9,0)</f>
        <v>6718646.8997944212</v>
      </c>
      <c r="AC384" s="22">
        <f>Target_AM[[#This Row],[PROPORSI]]*VLOOKUP(Target_AM[[#This Row],[NIPNAS]],Target_CC[],COLUMN(O$2)+9,0)</f>
        <v>44595162.47032734</v>
      </c>
      <c r="AD384" s="22">
        <f>Target_AM[[#This Row],[PROPORSI]]*VLOOKUP(Target_AM[[#This Row],[NIPNAS]],Target_CC[],COLUMN(P$2)+9,0)</f>
        <v>39567896.993797071</v>
      </c>
      <c r="AE384" s="22">
        <f>Target_AM[[#This Row],[PROPORSI]]*VLOOKUP(Target_AM[[#This Row],[NIPNAS]],Target_CC[],COLUMN(Q$2)+9,0)</f>
        <v>29319464.974692281</v>
      </c>
      <c r="AF384" s="22">
        <f>Target_AM[[#This Row],[PROPORSI]]*VLOOKUP(Target_AM[[#This Row],[NIPNAS]],Target_CC[],COLUMN(R$2)+9,0)</f>
        <v>30014448.206203882</v>
      </c>
      <c r="AG384" s="22">
        <f>Target_AM[[#This Row],[PROPORSI]]*VLOOKUP(Target_AM[[#This Row],[NIPNAS]],Target_CC[],COLUMN(S$2)+9,0)</f>
        <v>30274053.59305409</v>
      </c>
      <c r="AH384" s="22">
        <f>Target_AM[[#This Row],[PROPORSI]]*VLOOKUP(Target_AM[[#This Row],[NIPNAS]],Target_CC[],COLUMN(T$2)+9,0)</f>
        <v>37147882.213920414</v>
      </c>
      <c r="AI384" s="22">
        <f>Target_AM[[#This Row],[PROPORSI]]*VLOOKUP(Target_AM[[#This Row],[NIPNAS]],Target_CC[],COLUMN(U$2)+9,0)</f>
        <v>36531338.016629919</v>
      </c>
      <c r="AJ384" s="22">
        <f>Target_AM[[#This Row],[PROPORSI]]*VLOOKUP(Target_AM[[#This Row],[NIPNAS]],Target_CC[],COLUMN(V$2)+9,0)</f>
        <v>36508608.08699058</v>
      </c>
      <c r="AK384" s="22">
        <f>Target_AM[[#This Row],[PROPORSI]]*VLOOKUP(Target_AM[[#This Row],[NIPNAS]],Target_CC[],COLUMN(W$2)+9,0)</f>
        <v>37031833.859643981</v>
      </c>
      <c r="AL384" s="22">
        <f>Target_AM[[#This Row],[PROPORSI]]*VLOOKUP(Target_AM[[#This Row],[NIPNAS]],Target_CC[],COLUMN(X$2)+9,0)</f>
        <v>36190424.152121909</v>
      </c>
      <c r="AM384" s="22">
        <f>Target_AM[[#This Row],[PROPORSI]]*VLOOKUP(Target_AM[[#This Row],[NIPNAS]],Target_CC[],COLUMN(Y$2)+9,0)</f>
        <v>36100240.532824121</v>
      </c>
      <c r="AN384" s="22">
        <f>Target_AM[[#This Row],[PROPORSI]]*VLOOKUP(Target_AM[[#This Row],[NIPNAS]],Target_CC[],COLUMN(Z$2)+9,0)</f>
        <v>400000000</v>
      </c>
      <c r="AO384" s="22">
        <f>Target_AM[[#This Row],[PROPORSI]]*VLOOKUP(Target_AM[[#This Row],[NIPNAS]],Target_CC[],COLUMN(AA$2)+9,0)</f>
        <v>41982575.812837899</v>
      </c>
      <c r="AP384" s="22">
        <f>Target_AM[[#This Row],[PROPORSI]]*VLOOKUP(Target_AM[[#This Row],[NIPNAS]],Target_CC[],COLUMN(AB$2)+9,0)</f>
        <v>79824878.339892566</v>
      </c>
      <c r="AQ384" s="22">
        <f>Target_AM[[#This Row],[PROPORSI]]*VLOOKUP(Target_AM[[#This Row],[NIPNAS]],Target_CC[],COLUMN(AC$2)+9,0)</f>
        <v>74797612.863362283</v>
      </c>
      <c r="AR384" s="22">
        <f>Target_AM[[#This Row],[PROPORSI]]*VLOOKUP(Target_AM[[#This Row],[NIPNAS]],Target_CC[],COLUMN(AD$2)+9,0)</f>
        <v>64549180.844257504</v>
      </c>
      <c r="AS384" s="22">
        <f>Target_AM[[#This Row],[PROPORSI]]*VLOOKUP(Target_AM[[#This Row],[NIPNAS]],Target_CC[],COLUMN(AE$2)+9,0)</f>
        <v>65209951.032290831</v>
      </c>
      <c r="AT384" s="22">
        <f>Target_AM[[#This Row],[PROPORSI]]*VLOOKUP(Target_AM[[#This Row],[NIPNAS]],Target_CC[],COLUMN(AF$2)+9,0)</f>
        <v>65503769.462619305</v>
      </c>
      <c r="AU384" s="22">
        <f>Target_AM[[#This Row],[PROPORSI]]*VLOOKUP(Target_AM[[#This Row],[NIPNAS]],Target_CC[],COLUMN(AG$2)+9,0)</f>
        <v>72480237.213920414</v>
      </c>
      <c r="AV384" s="22">
        <f>Target_AM[[#This Row],[PROPORSI]]*VLOOKUP(Target_AM[[#This Row],[NIPNAS]],Target_CC[],COLUMN(AH$2)+9,0)</f>
        <v>71795266.929673404</v>
      </c>
      <c r="AW384" s="22">
        <f>Target_AM[[#This Row],[PROPORSI]]*VLOOKUP(Target_AM[[#This Row],[NIPNAS]],Target_CC[],COLUMN(AI$2)+9,0)</f>
        <v>71772537.000034064</v>
      </c>
      <c r="AX384" s="22">
        <f>Target_AM[[#This Row],[PROPORSI]]*VLOOKUP(Target_AM[[#This Row],[NIPNAS]],Target_CC[],COLUMN(AJ$2)+9,0)</f>
        <v>72364188.859643981</v>
      </c>
      <c r="AY384" s="22">
        <f>Target_AM[[#This Row],[PROPORSI]]*VLOOKUP(Target_AM[[#This Row],[NIPNAS]],Target_CC[],COLUMN(AK$2)+9,0)</f>
        <v>71420140.02168712</v>
      </c>
      <c r="AZ384" s="22">
        <f>Target_AM[[#This Row],[PROPORSI]]*VLOOKUP(Target_AM[[#This Row],[NIPNAS]],Target_CC[],COLUMN(AL$2)+9,0)</f>
        <v>71398382.489345863</v>
      </c>
      <c r="BA384" s="22">
        <f>Target_AM[[#This Row],[PROPORSI]]*VLOOKUP(Target_AM[[#This Row],[NIPNAS]],Target_CC[],COLUMN(AM$2)+9,0)</f>
        <v>823098720.86956525</v>
      </c>
      <c r="BB384" s="22">
        <f>Target_AM[[#This Row],[PROPORSI]]*VLOOKUP(Target_AM[[#This Row],[NIPNAS]],Target_CC[],COLUMN(AN$2)+9,0)</f>
        <v>3984316.5410483847</v>
      </c>
      <c r="BC384" s="22">
        <f>Target_AM[[#This Row],[PROPORSI]]*VLOOKUP(Target_AM[[#This Row],[NIPNAS]],Target_CC[],COLUMN(AO$2)+9,0)</f>
        <v>4001348.293273306</v>
      </c>
      <c r="BD384" s="22">
        <f>Target_AM[[#This Row],[PROPORSI]]*VLOOKUP(Target_AM[[#This Row],[NIPNAS]],Target_CC[],COLUMN(AP$2)+9,0)</f>
        <v>3981918.7111273217</v>
      </c>
      <c r="BE384" s="22">
        <f>Target_AM[[#This Row],[PROPORSI]]*VLOOKUP(Target_AM[[#This Row],[NIPNAS]],Target_CC[],COLUMN(AQ$2)+9,0)</f>
        <v>3931863.5294999834</v>
      </c>
      <c r="BF384" s="22">
        <f>Target_AM[[#This Row],[PROPORSI]]*VLOOKUP(Target_AM[[#This Row],[NIPNAS]],Target_CC[],COLUMN(AR$2)+9,0)</f>
        <v>3969679.2078911504</v>
      </c>
      <c r="BG384" s="22">
        <f>Target_AM[[#This Row],[PROPORSI]]*VLOOKUP(Target_AM[[#This Row],[NIPNAS]],Target_CC[],COLUMN(AS$2)+9,0)</f>
        <v>3987365.955187127</v>
      </c>
      <c r="BH384" s="22">
        <f>Target_AM[[#This Row],[PROPORSI]]*VLOOKUP(Target_AM[[#This Row],[NIPNAS]],Target_CC[],COLUMN(AT$2)+9,0)</f>
        <v>4393461.6758754086</v>
      </c>
      <c r="BI384" s="22">
        <f>Target_AM[[#This Row],[PROPORSI]]*VLOOKUP(Target_AM[[#This Row],[NIPNAS]],Target_CC[],COLUMN(AU$2)+9,0)</f>
        <v>4352409.4347581435</v>
      </c>
      <c r="BJ384" s="22">
        <f>Target_AM[[#This Row],[PROPORSI]]*VLOOKUP(Target_AM[[#This Row],[NIPNAS]],Target_CC[],COLUMN(AV$2)+9,0)</f>
        <v>4351077.8425690727</v>
      </c>
      <c r="BK384" s="22">
        <f>Target_AM[[#This Row],[PROPORSI]]*VLOOKUP(Target_AM[[#This Row],[NIPNAS]],Target_CC[],COLUMN(AW$2)+9,0)</f>
        <v>4386663.1910335692</v>
      </c>
      <c r="BL384" s="22">
        <f>Target_AM[[#This Row],[PROPORSI]]*VLOOKUP(Target_AM[[#This Row],[NIPNAS]],Target_CC[],COLUMN(AX$2)+9,0)</f>
        <v>4329971.0548502738</v>
      </c>
      <c r="BM384" s="22">
        <f>Target_AM[[#This Row],[PROPORSI]]*VLOOKUP(Target_AM[[#This Row],[NIPNAS]],Target_CC[],COLUMN(AY$2)+9,0)</f>
        <v>4329924.5628862698</v>
      </c>
      <c r="BN384" s="22">
        <f>Target_AM[[#This Row],[PROPORSI]]*VLOOKUP(Target_AM[[#This Row],[NIPNAS]],Target_CC[],COLUMN(AZ$2)+9,0)</f>
        <v>50000000.000000015</v>
      </c>
      <c r="BO384" s="22">
        <f>Target_AM[[#This Row],[PROPORSI]]*VLOOKUP(Target_AM[[#This Row],[NIPNAS]],Target_CC[],COLUMN(BA$2)+9,0)</f>
        <v>35510455</v>
      </c>
      <c r="BP384" s="22">
        <f>Target_AM[[#This Row],[PROPORSI]]*VLOOKUP(Target_AM[[#This Row],[NIPNAS]],Target_CC[],COLUMN(BB$2)+9,0)</f>
        <v>35460455</v>
      </c>
      <c r="BQ384" s="22">
        <f>Target_AM[[#This Row],[PROPORSI]]*VLOOKUP(Target_AM[[#This Row],[NIPNAS]],Target_CC[],COLUMN(BC$2)+9,0)</f>
        <v>34795455</v>
      </c>
      <c r="BR384" s="22">
        <f>Target_AM[[#This Row],[PROPORSI]]*VLOOKUP(Target_AM[[#This Row],[NIPNAS]],Target_CC[],COLUMN(BD$2)+9,0)</f>
        <v>33068182.25</v>
      </c>
      <c r="BS384" s="22">
        <f>Target_AM[[#This Row],[PROPORSI]]*VLOOKUP(Target_AM[[#This Row],[NIPNAS]],Target_CC[],COLUMN(BE$2)+9,0)</f>
        <v>33068182.25</v>
      </c>
      <c r="BT384" s="22">
        <f>Target_AM[[#This Row],[PROPORSI]]*VLOOKUP(Target_AM[[#This Row],[NIPNAS]],Target_CC[],COLUMN(BF$2)+9,0)</f>
        <v>33068182.25</v>
      </c>
      <c r="BU384" s="22">
        <f>Target_AM[[#This Row],[PROPORSI]]*VLOOKUP(Target_AM[[#This Row],[NIPNAS]],Target_CC[],COLUMN(BG$2)+9,0)</f>
        <v>33068182.25</v>
      </c>
      <c r="BV384" s="22">
        <f>Target_AM[[#This Row],[PROPORSI]]*VLOOKUP(Target_AM[[#This Row],[NIPNAS]],Target_CC[],COLUMN(BH$2)+9,0)</f>
        <v>33068182.25</v>
      </c>
      <c r="BW384" s="22">
        <f>Target_AM[[#This Row],[PROPORSI]]*VLOOKUP(Target_AM[[#This Row],[NIPNAS]],Target_CC[],COLUMN(BI$2)+9,0)</f>
        <v>33068182.25</v>
      </c>
      <c r="BX384" s="22">
        <f>Target_AM[[#This Row],[PROPORSI]]*VLOOKUP(Target_AM[[#This Row],[NIPNAS]],Target_CC[],COLUMN(BJ$2)+9,0)</f>
        <v>33068182.25</v>
      </c>
      <c r="BY384" s="22">
        <f>Target_AM[[#This Row],[PROPORSI]]*VLOOKUP(Target_AM[[#This Row],[NIPNAS]],Target_CC[],COLUMN(BK$2)+9,0)</f>
        <v>33068182.25</v>
      </c>
      <c r="BZ384" s="22">
        <f>Target_AM[[#This Row],[PROPORSI]]*VLOOKUP(Target_AM[[#This Row],[NIPNAS]],Target_CC[],COLUMN(BL$2)+9,0)</f>
        <v>33068182.25</v>
      </c>
      <c r="CA384" s="22">
        <f>Target_AM[[#This Row],[PROPORSI]]*VLOOKUP(Target_AM[[#This Row],[NIPNAS]],Target_CC[],COLUMN(BM$2)+9,0)</f>
        <v>403380005.25</v>
      </c>
      <c r="CB384" s="22">
        <f>Target_AM[[#This Row],[PROPORSI]]*VLOOKUP(Target_AM[[#This Row],[NIPNAS]],Target_CC[],COLUMN(BN$2)+9,0)</f>
        <v>34545455</v>
      </c>
      <c r="CC384" s="22">
        <f>Target_AM[[#This Row],[PROPORSI]]*VLOOKUP(Target_AM[[#This Row],[NIPNAS]],Target_CC[],COLUMN(BO$2)+9,0)</f>
        <v>34545455</v>
      </c>
      <c r="CD384" s="22">
        <f>Target_AM[[#This Row],[PROPORSI]]*VLOOKUP(Target_AM[[#This Row],[NIPNAS]],Target_CC[],COLUMN(BP$2)+9,0)</f>
        <v>34545455</v>
      </c>
      <c r="CE384" s="22">
        <f>Target_AM[[#This Row],[PROPORSI]]*VLOOKUP(Target_AM[[#This Row],[NIPNAS]],Target_CC[],COLUMN(BQ$2)+9,0)</f>
        <v>32818182.25</v>
      </c>
      <c r="CF384" s="22">
        <f>Target_AM[[#This Row],[PROPORSI]]*VLOOKUP(Target_AM[[#This Row],[NIPNAS]],Target_CC[],COLUMN(BR$2)+9,0)</f>
        <v>32818182.25</v>
      </c>
      <c r="CG384" s="22">
        <f>Target_AM[[#This Row],[PROPORSI]]*VLOOKUP(Target_AM[[#This Row],[NIPNAS]],Target_CC[],COLUMN(BS$2)+9,0)</f>
        <v>32818182.25</v>
      </c>
      <c r="CH384" s="22">
        <f>Target_AM[[#This Row],[PROPORSI]]*VLOOKUP(Target_AM[[#This Row],[NIPNAS]],Target_CC[],COLUMN(BT$2)+9,0)</f>
        <v>32818182.25</v>
      </c>
      <c r="CI384" s="22">
        <f>Target_AM[[#This Row],[PROPORSI]]*VLOOKUP(Target_AM[[#This Row],[NIPNAS]],Target_CC[],COLUMN(BU$2)+9,0)</f>
        <v>32818182.25</v>
      </c>
      <c r="CJ384" s="22">
        <f>Target_AM[[#This Row],[PROPORSI]]*VLOOKUP(Target_AM[[#This Row],[NIPNAS]],Target_CC[],COLUMN(BV$2)+9,0)</f>
        <v>32818182.25</v>
      </c>
      <c r="CK384" s="22">
        <f>Target_AM[[#This Row],[PROPORSI]]*VLOOKUP(Target_AM[[#This Row],[NIPNAS]],Target_CC[],COLUMN(BW$2)+9,0)</f>
        <v>32818182.25</v>
      </c>
      <c r="CL384" s="22">
        <f>Target_AM[[#This Row],[PROPORSI]]*VLOOKUP(Target_AM[[#This Row],[NIPNAS]],Target_CC[],COLUMN(BX$2)+9,0)</f>
        <v>32818182.25</v>
      </c>
      <c r="CM384" s="22">
        <f>Target_AM[[#This Row],[PROPORSI]]*VLOOKUP(Target_AM[[#This Row],[NIPNAS]],Target_CC[],COLUMN(BY$2)+9,0)</f>
        <v>32818182.25</v>
      </c>
      <c r="CN384" s="22">
        <f>Target_AM[[#This Row],[PROPORSI]]*VLOOKUP(Target_AM[[#This Row],[NIPNAS]],Target_CC[],COLUMN(BZ$2)+9,0)</f>
        <v>399000005.25</v>
      </c>
      <c r="CO384" s="22">
        <f>Target_AM[[#This Row],[PROPORSI]]*VLOOKUP(Target_AM[[#This Row],[NIPNAS]],Target_CC[],COLUMN(CA$2)+9,0)</f>
        <v>1278700</v>
      </c>
      <c r="CP384" s="22">
        <f>Target_AM[[#This Row],[PROPORSI]]*VLOOKUP(Target_AM[[#This Row],[NIPNAS]],Target_CC[],COLUMN(CB$2)+9,0)</f>
        <v>1200000</v>
      </c>
      <c r="CQ384" s="22">
        <f>Target_AM[[#This Row],[PROPORSI]]*VLOOKUP(Target_AM[[#This Row],[NIPNAS]],Target_CC[],COLUMN(CC$2)+9,0)</f>
        <v>250000</v>
      </c>
      <c r="CR384" s="22">
        <f>Target_AM[[#This Row],[PROPORSI]]*VLOOKUP(Target_AM[[#This Row],[NIPNAS]],Target_CC[],COLUMN(CD$2)+9,0)</f>
        <v>250000</v>
      </c>
      <c r="CS384" s="22">
        <f>Target_AM[[#This Row],[PROPORSI]]*VLOOKUP(Target_AM[[#This Row],[NIPNAS]],Target_CC[],COLUMN(CE$2)+9,0)</f>
        <v>250000</v>
      </c>
      <c r="CT384" s="22">
        <f>Target_AM[[#This Row],[PROPORSI]]*VLOOKUP(Target_AM[[#This Row],[NIPNAS]],Target_CC[],COLUMN(CF$2)+9,0)</f>
        <v>250000</v>
      </c>
      <c r="CU384" s="22">
        <f>Target_AM[[#This Row],[PROPORSI]]*VLOOKUP(Target_AM[[#This Row],[NIPNAS]],Target_CC[],COLUMN(CG$2)+9,0)</f>
        <v>250000</v>
      </c>
      <c r="CV384" s="22">
        <f>Target_AM[[#This Row],[PROPORSI]]*VLOOKUP(Target_AM[[#This Row],[NIPNAS]],Target_CC[],COLUMN(CH$2)+9,0)</f>
        <v>250000</v>
      </c>
      <c r="CW384" s="22">
        <f>Target_AM[[#This Row],[PROPORSI]]*VLOOKUP(Target_AM[[#This Row],[NIPNAS]],Target_CC[],COLUMN(CI$2)+9,0)</f>
        <v>250000</v>
      </c>
      <c r="CX384" s="22">
        <f>Target_AM[[#This Row],[PROPORSI]]*VLOOKUP(Target_AM[[#This Row],[NIPNAS]],Target_CC[],COLUMN(CJ$2)+9,0)</f>
        <v>250000</v>
      </c>
      <c r="CY384" s="22">
        <f>Target_AM[[#This Row],[PROPORSI]]*VLOOKUP(Target_AM[[#This Row],[NIPNAS]],Target_CC[],COLUMN(CK$2)+9,0)</f>
        <v>250000</v>
      </c>
      <c r="CZ384" s="22">
        <f>Target_AM[[#This Row],[PROPORSI]]*VLOOKUP(Target_AM[[#This Row],[NIPNAS]],Target_CC[],COLUMN(CL$2)+9,0)</f>
        <v>250000</v>
      </c>
      <c r="DA384" s="22">
        <f>Target_AM[[#This Row],[PROPORSI]]*VLOOKUP(Target_AM[[#This Row],[NIPNAS]],Target_CC[],COLUMN(CM$2)+9,0)</f>
        <v>4978700</v>
      </c>
      <c r="DB384" s="22">
        <f>Target_AM[[#This Row],[PROPORSI]]*VLOOKUP(Target_AM[[#This Row],[NIPNAS]],Target_CC[],COLUMN(CN$2)+9,0)</f>
        <v>0</v>
      </c>
      <c r="DC384" s="22">
        <f>Target_AM[[#This Row],[PROPORSI]]*VLOOKUP(Target_AM[[#This Row],[NIPNAS]],Target_CC[],COLUMN(CO$2)+9,0)</f>
        <v>0</v>
      </c>
      <c r="DD384" s="22">
        <f>Target_AM[[#This Row],[PROPORSI]]*VLOOKUP(Target_AM[[#This Row],[NIPNAS]],Target_CC[],COLUMN(CP$2)+9,0)</f>
        <v>0</v>
      </c>
      <c r="DE384" s="22">
        <f>Target_AM[[#This Row],[PROPORSI]]*VLOOKUP(Target_AM[[#This Row],[NIPNAS]],Target_CC[],COLUMN(CQ$2)+9,0)</f>
        <v>0</v>
      </c>
      <c r="DF384" s="22">
        <f>Target_AM[[#This Row],[PROPORSI]]*VLOOKUP(Target_AM[[#This Row],[NIPNAS]],Target_CC[],COLUMN(CR$2)+9,0)</f>
        <v>0</v>
      </c>
      <c r="DG384" s="22">
        <f>Target_AM[[#This Row],[PROPORSI]]*VLOOKUP(Target_AM[[#This Row],[NIPNAS]],Target_CC[],COLUMN(CS$2)+9,0)</f>
        <v>0</v>
      </c>
      <c r="DH384" s="22">
        <f>Target_AM[[#This Row],[PROPORSI]]*VLOOKUP(Target_AM[[#This Row],[NIPNAS]],Target_CC[],COLUMN(CT$2)+9,0)</f>
        <v>0</v>
      </c>
      <c r="DI384" s="22">
        <f>Target_AM[[#This Row],[PROPORSI]]*VLOOKUP(Target_AM[[#This Row],[NIPNAS]],Target_CC[],COLUMN(CU$2)+9,0)</f>
        <v>0</v>
      </c>
      <c r="DJ384" s="22">
        <f>Target_AM[[#This Row],[PROPORSI]]*VLOOKUP(Target_AM[[#This Row],[NIPNAS]],Target_CC[],COLUMN(CV$2)+9,0)</f>
        <v>0</v>
      </c>
      <c r="DK384" s="22">
        <f>Target_AM[[#This Row],[PROPORSI]]*VLOOKUP(Target_AM[[#This Row],[NIPNAS]],Target_CC[],COLUMN(CW$2)+9,0)</f>
        <v>0</v>
      </c>
      <c r="DL384" s="22">
        <f>Target_AM[[#This Row],[PROPORSI]]*VLOOKUP(Target_AM[[#This Row],[NIPNAS]],Target_CC[],COLUMN(CX$2)+9,0)</f>
        <v>0</v>
      </c>
      <c r="DM384" s="22">
        <f>Target_AM[[#This Row],[PROPORSI]]*VLOOKUP(Target_AM[[#This Row],[NIPNAS]],Target_CC[],COLUMN(CY$2)+9,0)</f>
        <v>0</v>
      </c>
      <c r="DN384" s="22">
        <f>Target_AM[[#This Row],[PROPORSI]]*VLOOKUP(Target_AM[[#This Row],[NIPNAS]],Target_CC[],COLUMN(CZ$2)+9,0)</f>
        <v>0</v>
      </c>
      <c r="DO384" s="22">
        <f>Target_AM[[#This Row],[PROPORSI]]*VLOOKUP(Target_AM[[#This Row],[NIPNAS]],Target_CC[],COLUMN(DA$2)+9,0)</f>
        <v>0</v>
      </c>
      <c r="DP384" s="22">
        <f>Target_AM[[#This Row],[PROPORSI]]*VLOOKUP(Target_AM[[#This Row],[NIPNAS]],Target_CC[],COLUMN(DB$2)+9,0)</f>
        <v>0</v>
      </c>
      <c r="DQ384" s="22">
        <f>Target_AM[[#This Row],[PROPORSI]]*VLOOKUP(Target_AM[[#This Row],[NIPNAS]],Target_CC[],COLUMN(DC$2)+9,0)</f>
        <v>0</v>
      </c>
      <c r="DR384" s="22">
        <f>Target_AM[[#This Row],[PROPORSI]]*VLOOKUP(Target_AM[[#This Row],[NIPNAS]],Target_CC[],COLUMN(DD$2)+9,0)</f>
        <v>0</v>
      </c>
      <c r="DS384" s="22">
        <f>Target_AM[[#This Row],[PROPORSI]]*VLOOKUP(Target_AM[[#This Row],[NIPNAS]],Target_CC[],COLUMN(DE$2)+9,0)</f>
        <v>0</v>
      </c>
      <c r="DT384" s="22">
        <f>Target_AM[[#This Row],[PROPORSI]]*VLOOKUP(Target_AM[[#This Row],[NIPNAS]],Target_CC[],COLUMN(DF$2)+9,0)</f>
        <v>0</v>
      </c>
      <c r="DU384" s="22">
        <f>Target_AM[[#This Row],[PROPORSI]]*VLOOKUP(Target_AM[[#This Row],[NIPNAS]],Target_CC[],COLUMN(DG$2)+9,0)</f>
        <v>0</v>
      </c>
      <c r="DV384" s="22">
        <f>Target_AM[[#This Row],[PROPORSI]]*VLOOKUP(Target_AM[[#This Row],[NIPNAS]],Target_CC[],COLUMN(DH$2)+9,0)</f>
        <v>0</v>
      </c>
      <c r="DW384" s="22">
        <f>Target_AM[[#This Row],[PROPORSI]]*VLOOKUP(Target_AM[[#This Row],[NIPNAS]],Target_CC[],COLUMN(DI$2)+9,0)</f>
        <v>0</v>
      </c>
      <c r="DX384" s="22">
        <f>Target_AM[[#This Row],[PROPORSI]]*VLOOKUP(Target_AM[[#This Row],[NIPNAS]],Target_CC[],COLUMN(DJ$2)+9,0)</f>
        <v>0</v>
      </c>
      <c r="DY384" s="22">
        <f>Target_AM[[#This Row],[PROPORSI]]*VLOOKUP(Target_AM[[#This Row],[NIPNAS]],Target_CC[],COLUMN(DK$2)+9,0)</f>
        <v>0</v>
      </c>
      <c r="DZ384" s="22">
        <f>Target_AM[[#This Row],[PROPORSI]]*VLOOKUP(Target_AM[[#This Row],[NIPNAS]],Target_CC[],COLUMN(DL$2)+9,0)</f>
        <v>0</v>
      </c>
      <c r="EA384" s="22">
        <f>Target_AM[[#This Row],[PROPORSI]]*VLOOKUP(Target_AM[[#This Row],[NIPNAS]],Target_CC[],COLUMN(DM$2)+9,0)</f>
        <v>0</v>
      </c>
    </row>
    <row r="385" spans="2:131" x14ac:dyDescent="0.3">
      <c r="B385">
        <v>403613</v>
      </c>
      <c r="C385" t="s">
        <v>1003</v>
      </c>
      <c r="D385">
        <v>1</v>
      </c>
      <c r="E385" s="8">
        <v>45658</v>
      </c>
      <c r="F385">
        <v>10275773</v>
      </c>
      <c r="G385" t="s">
        <v>743</v>
      </c>
      <c r="J385" t="s">
        <v>300</v>
      </c>
      <c r="K385" t="s">
        <v>25</v>
      </c>
      <c r="L385" t="s">
        <v>159</v>
      </c>
      <c r="M385" t="s">
        <v>29</v>
      </c>
      <c r="N385" s="23">
        <f>Target_AM[[#This Row],[PROPORSI]]*VLOOKUP(Target_AM[[#This Row],[NIPNAS]],Target_CC[],9,0)</f>
        <v>201113144.77583319</v>
      </c>
      <c r="O385" s="22">
        <f>Target_AM[[#This Row],[PROPORSI]]*VLOOKUP(Target_AM[[#This Row],[NIPNAS]],Target_CC[],COLUMN(A$2)+9,0)</f>
        <v>13482655.845671942</v>
      </c>
      <c r="P385" s="22">
        <f>Target_AM[[#This Row],[PROPORSI]]*VLOOKUP(Target_AM[[#This Row],[NIPNAS]],Target_CC[],COLUMN(B$2)+9,0)</f>
        <v>13718134.800571019</v>
      </c>
      <c r="Q385" s="22">
        <f>Target_AM[[#This Row],[PROPORSI]]*VLOOKUP(Target_AM[[#This Row],[NIPNAS]],Target_CC[],COLUMN(C$2)+9,0)</f>
        <v>14666394.110141506</v>
      </c>
      <c r="R385" s="22">
        <f>Target_AM[[#This Row],[PROPORSI]]*VLOOKUP(Target_AM[[#This Row],[NIPNAS]],Target_CC[],COLUMN(D$2)+9,0)</f>
        <v>13781291.421399856</v>
      </c>
      <c r="S385" s="22">
        <f>Target_AM[[#This Row],[PROPORSI]]*VLOOKUP(Target_AM[[#This Row],[NIPNAS]],Target_CC[],COLUMN(E$2)+9,0)</f>
        <v>14479803.324476974</v>
      </c>
      <c r="T385" s="22">
        <f>Target_AM[[#This Row],[PROPORSI]]*VLOOKUP(Target_AM[[#This Row],[NIPNAS]],Target_CC[],COLUMN(F$2)+9,0)</f>
        <v>14286641.107265646</v>
      </c>
      <c r="U385" s="22">
        <f>Target_AM[[#This Row],[PROPORSI]]*VLOOKUP(Target_AM[[#This Row],[NIPNAS]],Target_CC[],COLUMN(G$2)+9,0)</f>
        <v>14970068.685048809</v>
      </c>
      <c r="V385" s="22">
        <f>Target_AM[[#This Row],[PROPORSI]]*VLOOKUP(Target_AM[[#This Row],[NIPNAS]],Target_CC[],COLUMN(H$2)+9,0)</f>
        <v>15119273.813040888</v>
      </c>
      <c r="W385" s="22">
        <f>Target_AM[[#This Row],[PROPORSI]]*VLOOKUP(Target_AM[[#This Row],[NIPNAS]],Target_CC[],COLUMN(I$2)+9,0)</f>
        <v>14925747.493209422</v>
      </c>
      <c r="X385" s="22">
        <f>Target_AM[[#This Row],[PROPORSI]]*VLOOKUP(Target_AM[[#This Row],[NIPNAS]],Target_CC[],COLUMN(J$2)+9,0)</f>
        <v>15226030.113296827</v>
      </c>
      <c r="Y385" s="22">
        <f>Target_AM[[#This Row],[PROPORSI]]*VLOOKUP(Target_AM[[#This Row],[NIPNAS]],Target_CC[],COLUMN(K$2)+9,0)</f>
        <v>15114936.630454166</v>
      </c>
      <c r="Z385" s="22">
        <f>Target_AM[[#This Row],[PROPORSI]]*VLOOKUP(Target_AM[[#This Row],[NIPNAS]],Target_CC[],COLUMN(L$2)+9,0)</f>
        <v>14261227.655422937</v>
      </c>
      <c r="AA385" s="22">
        <f>Target_AM[[#This Row],[PROPORSI]]*VLOOKUP(Target_AM[[#This Row],[NIPNAS]],Target_CC[],COLUMN(M$2)+9,0)</f>
        <v>174032204.99999997</v>
      </c>
      <c r="AB385" s="22">
        <f>Target_AM[[#This Row],[PROPORSI]]*VLOOKUP(Target_AM[[#This Row],[NIPNAS]],Target_CC[],COLUMN(N$2)+9,0)</f>
        <v>2362641.2419337109</v>
      </c>
      <c r="AC385" s="22">
        <f>Target_AM[[#This Row],[PROPORSI]]*VLOOKUP(Target_AM[[#This Row],[NIPNAS]],Target_CC[],COLUMN(O$2)+9,0)</f>
        <v>2403905.5371007933</v>
      </c>
      <c r="AD385" s="22">
        <f>Target_AM[[#This Row],[PROPORSI]]*VLOOKUP(Target_AM[[#This Row],[NIPNAS]],Target_CC[],COLUMN(P$2)+9,0)</f>
        <v>2570074.3230197798</v>
      </c>
      <c r="AE385" s="22">
        <f>Target_AM[[#This Row],[PROPORSI]]*VLOOKUP(Target_AM[[#This Row],[NIPNAS]],Target_CC[],COLUMN(Q$2)+9,0)</f>
        <v>2414972.8252359629</v>
      </c>
      <c r="AF385" s="22">
        <f>Target_AM[[#This Row],[PROPORSI]]*VLOOKUP(Target_AM[[#This Row],[NIPNAS]],Target_CC[],COLUMN(R$2)+9,0)</f>
        <v>2537376.9753590543</v>
      </c>
      <c r="AG385" s="22">
        <f>Target_AM[[#This Row],[PROPORSI]]*VLOOKUP(Target_AM[[#This Row],[NIPNAS]],Target_CC[],COLUMN(S$2)+9,0)</f>
        <v>2503528.0789701915</v>
      </c>
      <c r="AH385" s="22">
        <f>Target_AM[[#This Row],[PROPORSI]]*VLOOKUP(Target_AM[[#This Row],[NIPNAS]],Target_CC[],COLUMN(T$2)+9,0)</f>
        <v>2623288.918349898</v>
      </c>
      <c r="AI385" s="22">
        <f>Target_AM[[#This Row],[PROPORSI]]*VLOOKUP(Target_AM[[#This Row],[NIPNAS]],Target_CC[],COLUMN(U$2)+9,0)</f>
        <v>2649434.9679811532</v>
      </c>
      <c r="AJ385" s="22">
        <f>Target_AM[[#This Row],[PROPORSI]]*VLOOKUP(Target_AM[[#This Row],[NIPNAS]],Target_CC[],COLUMN(V$2)+9,0)</f>
        <v>2615522.267852399</v>
      </c>
      <c r="AK385" s="22">
        <f>Target_AM[[#This Row],[PROPORSI]]*VLOOKUP(Target_AM[[#This Row],[NIPNAS]],Target_CC[],COLUMN(W$2)+9,0)</f>
        <v>2668142.4719557441</v>
      </c>
      <c r="AL385" s="22">
        <f>Target_AM[[#This Row],[PROPORSI]]*VLOOKUP(Target_AM[[#This Row],[NIPNAS]],Target_CC[],COLUMN(X$2)+9,0)</f>
        <v>2648674.939202663</v>
      </c>
      <c r="AM385" s="22">
        <f>Target_AM[[#This Row],[PROPORSI]]*VLOOKUP(Target_AM[[#This Row],[NIPNAS]],Target_CC[],COLUMN(Y$2)+9,0)</f>
        <v>2499074.7375728623</v>
      </c>
      <c r="AN385" s="22">
        <f>Target_AM[[#This Row],[PROPORSI]]*VLOOKUP(Target_AM[[#This Row],[NIPNAS]],Target_CC[],COLUMN(Z$2)+9,0)</f>
        <v>30496637.284534212</v>
      </c>
      <c r="AO385" s="22">
        <f>Target_AM[[#This Row],[PROPORSI]]*VLOOKUP(Target_AM[[#This Row],[NIPNAS]],Target_CC[],COLUMN(AA$2)+9,0)</f>
        <v>15845297.087605653</v>
      </c>
      <c r="AP385" s="22">
        <f>Target_AM[[#This Row],[PROPORSI]]*VLOOKUP(Target_AM[[#This Row],[NIPNAS]],Target_CC[],COLUMN(AB$2)+9,0)</f>
        <v>16122040.337671813</v>
      </c>
      <c r="AQ385" s="22">
        <f>Target_AM[[#This Row],[PROPORSI]]*VLOOKUP(Target_AM[[#This Row],[NIPNAS]],Target_CC[],COLUMN(AC$2)+9,0)</f>
        <v>17236468.433161285</v>
      </c>
      <c r="AR385" s="22">
        <f>Target_AM[[#This Row],[PROPORSI]]*VLOOKUP(Target_AM[[#This Row],[NIPNAS]],Target_CC[],COLUMN(AD$2)+9,0)</f>
        <v>16196264.246635819</v>
      </c>
      <c r="AS385" s="22">
        <f>Target_AM[[#This Row],[PROPORSI]]*VLOOKUP(Target_AM[[#This Row],[NIPNAS]],Target_CC[],COLUMN(AE$2)+9,0)</f>
        <v>17017180.299836028</v>
      </c>
      <c r="AT385" s="22">
        <f>Target_AM[[#This Row],[PROPORSI]]*VLOOKUP(Target_AM[[#This Row],[NIPNAS]],Target_CC[],COLUMN(AF$2)+9,0)</f>
        <v>16790169.186235838</v>
      </c>
      <c r="AU385" s="22">
        <f>Target_AM[[#This Row],[PROPORSI]]*VLOOKUP(Target_AM[[#This Row],[NIPNAS]],Target_CC[],COLUMN(AG$2)+9,0)</f>
        <v>17593357.603398707</v>
      </c>
      <c r="AV385" s="22">
        <f>Target_AM[[#This Row],[PROPORSI]]*VLOOKUP(Target_AM[[#This Row],[NIPNAS]],Target_CC[],COLUMN(AH$2)+9,0)</f>
        <v>17768708.781022042</v>
      </c>
      <c r="AW385" s="22">
        <f>Target_AM[[#This Row],[PROPORSI]]*VLOOKUP(Target_AM[[#This Row],[NIPNAS]],Target_CC[],COLUMN(AI$2)+9,0)</f>
        <v>17541269.761061821</v>
      </c>
      <c r="AX385" s="22">
        <f>Target_AM[[#This Row],[PROPORSI]]*VLOOKUP(Target_AM[[#This Row],[NIPNAS]],Target_CC[],COLUMN(AJ$2)+9,0)</f>
        <v>17894172.585252572</v>
      </c>
      <c r="AY385" s="22">
        <f>Target_AM[[#This Row],[PROPORSI]]*VLOOKUP(Target_AM[[#This Row],[NIPNAS]],Target_CC[],COLUMN(AK$2)+9,0)</f>
        <v>17763611.56965683</v>
      </c>
      <c r="AZ385" s="22">
        <f>Target_AM[[#This Row],[PROPORSI]]*VLOOKUP(Target_AM[[#This Row],[NIPNAS]],Target_CC[],COLUMN(AL$2)+9,0)</f>
        <v>16760302.392995799</v>
      </c>
      <c r="BA385" s="22">
        <f>Target_AM[[#This Row],[PROPORSI]]*VLOOKUP(Target_AM[[#This Row],[NIPNAS]],Target_CC[],COLUMN(AM$2)+9,0)</f>
        <v>204528842.28453422</v>
      </c>
      <c r="BB385" s="22">
        <f>Target_AM[[#This Row],[PROPORSI]]*VLOOKUP(Target_AM[[#This Row],[NIPNAS]],Target_CC[],COLUMN(AN$2)+9,0)</f>
        <v>9777398.6261947434</v>
      </c>
      <c r="BC385" s="22">
        <f>Target_AM[[#This Row],[PROPORSI]]*VLOOKUP(Target_AM[[#This Row],[NIPNAS]],Target_CC[],COLUMN(AO$2)+9,0)</f>
        <v>10174119.323391797</v>
      </c>
      <c r="BD385" s="22">
        <f>Target_AM[[#This Row],[PROPORSI]]*VLOOKUP(Target_AM[[#This Row],[NIPNAS]],Target_CC[],COLUMN(AP$2)+9,0)</f>
        <v>10289034.949330807</v>
      </c>
      <c r="BE385" s="22">
        <f>Target_AM[[#This Row],[PROPORSI]]*VLOOKUP(Target_AM[[#This Row],[NIPNAS]],Target_CC[],COLUMN(AQ$2)+9,0)</f>
        <v>9974899.4857750032</v>
      </c>
      <c r="BF385" s="22">
        <f>Target_AM[[#This Row],[PROPORSI]]*VLOOKUP(Target_AM[[#This Row],[NIPNAS]],Target_CC[],COLUMN(AR$2)+9,0)</f>
        <v>10488359.543305274</v>
      </c>
      <c r="BG385" s="22">
        <f>Target_AM[[#This Row],[PROPORSI]]*VLOOKUP(Target_AM[[#This Row],[NIPNAS]],Target_CC[],COLUMN(AS$2)+9,0)</f>
        <v>10423112.784169191</v>
      </c>
      <c r="BH385" s="22">
        <f>Target_AM[[#This Row],[PROPORSI]]*VLOOKUP(Target_AM[[#This Row],[NIPNAS]],Target_CC[],COLUMN(AT$2)+9,0)</f>
        <v>10763615.883973477</v>
      </c>
      <c r="BI385" s="22">
        <f>Target_AM[[#This Row],[PROPORSI]]*VLOOKUP(Target_AM[[#This Row],[NIPNAS]],Target_CC[],COLUMN(AU$2)+9,0)</f>
        <v>10914935.252995767</v>
      </c>
      <c r="BJ385" s="22">
        <f>Target_AM[[#This Row],[PROPORSI]]*VLOOKUP(Target_AM[[#This Row],[NIPNAS]],Target_CC[],COLUMN(AV$2)+9,0)</f>
        <v>10745262.120155828</v>
      </c>
      <c r="BK385" s="22">
        <f>Target_AM[[#This Row],[PROPORSI]]*VLOOKUP(Target_AM[[#This Row],[NIPNAS]],Target_CC[],COLUMN(AW$2)+9,0)</f>
        <v>10927933.782276139</v>
      </c>
      <c r="BL385" s="22">
        <f>Target_AM[[#This Row],[PROPORSI]]*VLOOKUP(Target_AM[[#This Row],[NIPNAS]],Target_CC[],COLUMN(AX$2)+9,0)</f>
        <v>11129392.525234064</v>
      </c>
      <c r="BM385" s="22">
        <f>Target_AM[[#This Row],[PROPORSI]]*VLOOKUP(Target_AM[[#This Row],[NIPNAS]],Target_CC[],COLUMN(AY$2)+9,0)</f>
        <v>10851023.298882473</v>
      </c>
      <c r="BN385" s="22">
        <f>Target_AM[[#This Row],[PROPORSI]]*VLOOKUP(Target_AM[[#This Row],[NIPNAS]],Target_CC[],COLUMN(AZ$2)+9,0)</f>
        <v>126459087.57568455</v>
      </c>
      <c r="BO385" s="22">
        <f>Target_AM[[#This Row],[PROPORSI]]*VLOOKUP(Target_AM[[#This Row],[NIPNAS]],Target_CC[],COLUMN(BA$2)+9,0)</f>
        <v>14489274</v>
      </c>
      <c r="BP385" s="22">
        <f>Target_AM[[#This Row],[PROPORSI]]*VLOOKUP(Target_AM[[#This Row],[NIPNAS]],Target_CC[],COLUMN(BB$2)+9,0)</f>
        <v>14506550</v>
      </c>
      <c r="BQ385" s="22">
        <f>Target_AM[[#This Row],[PROPORSI]]*VLOOKUP(Target_AM[[#This Row],[NIPNAS]],Target_CC[],COLUMN(BC$2)+9,0)</f>
        <v>14482000</v>
      </c>
      <c r="BR385" s="22">
        <f>Target_AM[[#This Row],[PROPORSI]]*VLOOKUP(Target_AM[[#This Row],[NIPNAS]],Target_CC[],COLUMN(BD$2)+9,0)</f>
        <v>13787000</v>
      </c>
      <c r="BS385" s="22">
        <f>Target_AM[[#This Row],[PROPORSI]]*VLOOKUP(Target_AM[[#This Row],[NIPNAS]],Target_CC[],COLUMN(BE$2)+9,0)</f>
        <v>13787000</v>
      </c>
      <c r="BT385" s="22">
        <f>Target_AM[[#This Row],[PROPORSI]]*VLOOKUP(Target_AM[[#This Row],[NIPNAS]],Target_CC[],COLUMN(BF$2)+9,0)</f>
        <v>13787000</v>
      </c>
      <c r="BU385" s="22">
        <f>Target_AM[[#This Row],[PROPORSI]]*VLOOKUP(Target_AM[[#This Row],[NIPNAS]],Target_CC[],COLUMN(BG$2)+9,0)</f>
        <v>13787000</v>
      </c>
      <c r="BV385" s="22">
        <f>Target_AM[[#This Row],[PROPORSI]]*VLOOKUP(Target_AM[[#This Row],[NIPNAS]],Target_CC[],COLUMN(BH$2)+9,0)</f>
        <v>13787000</v>
      </c>
      <c r="BW385" s="22">
        <f>Target_AM[[#This Row],[PROPORSI]]*VLOOKUP(Target_AM[[#This Row],[NIPNAS]],Target_CC[],COLUMN(BI$2)+9,0)</f>
        <v>13787000</v>
      </c>
      <c r="BX385" s="22">
        <f>Target_AM[[#This Row],[PROPORSI]]*VLOOKUP(Target_AM[[#This Row],[NIPNAS]],Target_CC[],COLUMN(BJ$2)+9,0)</f>
        <v>13787000</v>
      </c>
      <c r="BY385" s="22">
        <f>Target_AM[[#This Row],[PROPORSI]]*VLOOKUP(Target_AM[[#This Row],[NIPNAS]],Target_CC[],COLUMN(BK$2)+9,0)</f>
        <v>13787000</v>
      </c>
      <c r="BZ385" s="22">
        <f>Target_AM[[#This Row],[PROPORSI]]*VLOOKUP(Target_AM[[#This Row],[NIPNAS]],Target_CC[],COLUMN(BL$2)+9,0)</f>
        <v>13787000</v>
      </c>
      <c r="CA385" s="22">
        <f>Target_AM[[#This Row],[PROPORSI]]*VLOOKUP(Target_AM[[#This Row],[NIPNAS]],Target_CC[],COLUMN(BM$2)+9,0)</f>
        <v>167560824</v>
      </c>
      <c r="CB385" s="22">
        <f>Target_AM[[#This Row],[PROPORSI]]*VLOOKUP(Target_AM[[#This Row],[NIPNAS]],Target_CC[],COLUMN(BN$2)+9,0)</f>
        <v>13900000</v>
      </c>
      <c r="CC385" s="22">
        <f>Target_AM[[#This Row],[PROPORSI]]*VLOOKUP(Target_AM[[#This Row],[NIPNAS]],Target_CC[],COLUMN(BO$2)+9,0)</f>
        <v>13900000</v>
      </c>
      <c r="CD385" s="22">
        <f>Target_AM[[#This Row],[PROPORSI]]*VLOOKUP(Target_AM[[#This Row],[NIPNAS]],Target_CC[],COLUMN(BP$2)+9,0)</f>
        <v>13900000</v>
      </c>
      <c r="CE385" s="22">
        <f>Target_AM[[#This Row],[PROPORSI]]*VLOOKUP(Target_AM[[#This Row],[NIPNAS]],Target_CC[],COLUMN(BQ$2)+9,0)</f>
        <v>13205000</v>
      </c>
      <c r="CF385" s="22">
        <f>Target_AM[[#This Row],[PROPORSI]]*VLOOKUP(Target_AM[[#This Row],[NIPNAS]],Target_CC[],COLUMN(BR$2)+9,0)</f>
        <v>13205000</v>
      </c>
      <c r="CG385" s="22">
        <f>Target_AM[[#This Row],[PROPORSI]]*VLOOKUP(Target_AM[[#This Row],[NIPNAS]],Target_CC[],COLUMN(BS$2)+9,0)</f>
        <v>13205000</v>
      </c>
      <c r="CH385" s="22">
        <f>Target_AM[[#This Row],[PROPORSI]]*VLOOKUP(Target_AM[[#This Row],[NIPNAS]],Target_CC[],COLUMN(BT$2)+9,0)</f>
        <v>13205000</v>
      </c>
      <c r="CI385" s="22">
        <f>Target_AM[[#This Row],[PROPORSI]]*VLOOKUP(Target_AM[[#This Row],[NIPNAS]],Target_CC[],COLUMN(BU$2)+9,0)</f>
        <v>13205000</v>
      </c>
      <c r="CJ385" s="22">
        <f>Target_AM[[#This Row],[PROPORSI]]*VLOOKUP(Target_AM[[#This Row],[NIPNAS]],Target_CC[],COLUMN(BV$2)+9,0)</f>
        <v>13205000</v>
      </c>
      <c r="CK385" s="22">
        <f>Target_AM[[#This Row],[PROPORSI]]*VLOOKUP(Target_AM[[#This Row],[NIPNAS]],Target_CC[],COLUMN(BW$2)+9,0)</f>
        <v>13205000</v>
      </c>
      <c r="CL385" s="22">
        <f>Target_AM[[#This Row],[PROPORSI]]*VLOOKUP(Target_AM[[#This Row],[NIPNAS]],Target_CC[],COLUMN(BX$2)+9,0)</f>
        <v>13205000</v>
      </c>
      <c r="CM385" s="22">
        <f>Target_AM[[#This Row],[PROPORSI]]*VLOOKUP(Target_AM[[#This Row],[NIPNAS]],Target_CC[],COLUMN(BY$2)+9,0)</f>
        <v>13205000</v>
      </c>
      <c r="CN385" s="22">
        <f>Target_AM[[#This Row],[PROPORSI]]*VLOOKUP(Target_AM[[#This Row],[NIPNAS]],Target_CC[],COLUMN(BZ$2)+9,0)</f>
        <v>160545000</v>
      </c>
      <c r="CO385" s="22">
        <f>Target_AM[[#This Row],[PROPORSI]]*VLOOKUP(Target_AM[[#This Row],[NIPNAS]],Target_CC[],COLUMN(CA$2)+9,0)</f>
        <v>589274</v>
      </c>
      <c r="CP385" s="22">
        <f>Target_AM[[#This Row],[PROPORSI]]*VLOOKUP(Target_AM[[#This Row],[NIPNAS]],Target_CC[],COLUMN(CB$2)+9,0)</f>
        <v>590500</v>
      </c>
      <c r="CQ385" s="22">
        <f>Target_AM[[#This Row],[PROPORSI]]*VLOOKUP(Target_AM[[#This Row],[NIPNAS]],Target_CC[],COLUMN(CC$2)+9,0)</f>
        <v>582000</v>
      </c>
      <c r="CR385" s="22">
        <f>Target_AM[[#This Row],[PROPORSI]]*VLOOKUP(Target_AM[[#This Row],[NIPNAS]],Target_CC[],COLUMN(CD$2)+9,0)</f>
        <v>582000</v>
      </c>
      <c r="CS385" s="22">
        <f>Target_AM[[#This Row],[PROPORSI]]*VLOOKUP(Target_AM[[#This Row],[NIPNAS]],Target_CC[],COLUMN(CE$2)+9,0)</f>
        <v>582000</v>
      </c>
      <c r="CT385" s="22">
        <f>Target_AM[[#This Row],[PROPORSI]]*VLOOKUP(Target_AM[[#This Row],[NIPNAS]],Target_CC[],COLUMN(CF$2)+9,0)</f>
        <v>582000</v>
      </c>
      <c r="CU385" s="22">
        <f>Target_AM[[#This Row],[PROPORSI]]*VLOOKUP(Target_AM[[#This Row],[NIPNAS]],Target_CC[],COLUMN(CG$2)+9,0)</f>
        <v>582000</v>
      </c>
      <c r="CV385" s="22">
        <f>Target_AM[[#This Row],[PROPORSI]]*VLOOKUP(Target_AM[[#This Row],[NIPNAS]],Target_CC[],COLUMN(CH$2)+9,0)</f>
        <v>582000</v>
      </c>
      <c r="CW385" s="22">
        <f>Target_AM[[#This Row],[PROPORSI]]*VLOOKUP(Target_AM[[#This Row],[NIPNAS]],Target_CC[],COLUMN(CI$2)+9,0)</f>
        <v>582000</v>
      </c>
      <c r="CX385" s="22">
        <f>Target_AM[[#This Row],[PROPORSI]]*VLOOKUP(Target_AM[[#This Row],[NIPNAS]],Target_CC[],COLUMN(CJ$2)+9,0)</f>
        <v>582000</v>
      </c>
      <c r="CY385" s="22">
        <f>Target_AM[[#This Row],[PROPORSI]]*VLOOKUP(Target_AM[[#This Row],[NIPNAS]],Target_CC[],COLUMN(CK$2)+9,0)</f>
        <v>582000</v>
      </c>
      <c r="CZ385" s="22">
        <f>Target_AM[[#This Row],[PROPORSI]]*VLOOKUP(Target_AM[[#This Row],[NIPNAS]],Target_CC[],COLUMN(CL$2)+9,0)</f>
        <v>582000</v>
      </c>
      <c r="DA385" s="22">
        <f>Target_AM[[#This Row],[PROPORSI]]*VLOOKUP(Target_AM[[#This Row],[NIPNAS]],Target_CC[],COLUMN(CM$2)+9,0)</f>
        <v>6999774</v>
      </c>
      <c r="DB385" s="22">
        <f>Target_AM[[#This Row],[PROPORSI]]*VLOOKUP(Target_AM[[#This Row],[NIPNAS]],Target_CC[],COLUMN(CN$2)+9,0)</f>
        <v>0</v>
      </c>
      <c r="DC385" s="22">
        <f>Target_AM[[#This Row],[PROPORSI]]*VLOOKUP(Target_AM[[#This Row],[NIPNAS]],Target_CC[],COLUMN(CO$2)+9,0)</f>
        <v>0</v>
      </c>
      <c r="DD385" s="22">
        <f>Target_AM[[#This Row],[PROPORSI]]*VLOOKUP(Target_AM[[#This Row],[NIPNAS]],Target_CC[],COLUMN(CP$2)+9,0)</f>
        <v>0</v>
      </c>
      <c r="DE385" s="22">
        <f>Target_AM[[#This Row],[PROPORSI]]*VLOOKUP(Target_AM[[#This Row],[NIPNAS]],Target_CC[],COLUMN(CQ$2)+9,0)</f>
        <v>0</v>
      </c>
      <c r="DF385" s="22">
        <f>Target_AM[[#This Row],[PROPORSI]]*VLOOKUP(Target_AM[[#This Row],[NIPNAS]],Target_CC[],COLUMN(CR$2)+9,0)</f>
        <v>0</v>
      </c>
      <c r="DG385" s="22">
        <f>Target_AM[[#This Row],[PROPORSI]]*VLOOKUP(Target_AM[[#This Row],[NIPNAS]],Target_CC[],COLUMN(CS$2)+9,0)</f>
        <v>0</v>
      </c>
      <c r="DH385" s="22">
        <f>Target_AM[[#This Row],[PROPORSI]]*VLOOKUP(Target_AM[[#This Row],[NIPNAS]],Target_CC[],COLUMN(CT$2)+9,0)</f>
        <v>0</v>
      </c>
      <c r="DI385" s="22">
        <f>Target_AM[[#This Row],[PROPORSI]]*VLOOKUP(Target_AM[[#This Row],[NIPNAS]],Target_CC[],COLUMN(CU$2)+9,0)</f>
        <v>0</v>
      </c>
      <c r="DJ385" s="22">
        <f>Target_AM[[#This Row],[PROPORSI]]*VLOOKUP(Target_AM[[#This Row],[NIPNAS]],Target_CC[],COLUMN(CV$2)+9,0)</f>
        <v>0</v>
      </c>
      <c r="DK385" s="22">
        <f>Target_AM[[#This Row],[PROPORSI]]*VLOOKUP(Target_AM[[#This Row],[NIPNAS]],Target_CC[],COLUMN(CW$2)+9,0)</f>
        <v>0</v>
      </c>
      <c r="DL385" s="22">
        <f>Target_AM[[#This Row],[PROPORSI]]*VLOOKUP(Target_AM[[#This Row],[NIPNAS]],Target_CC[],COLUMN(CX$2)+9,0)</f>
        <v>0</v>
      </c>
      <c r="DM385" s="22">
        <f>Target_AM[[#This Row],[PROPORSI]]*VLOOKUP(Target_AM[[#This Row],[NIPNAS]],Target_CC[],COLUMN(CY$2)+9,0)</f>
        <v>0</v>
      </c>
      <c r="DN385" s="22">
        <f>Target_AM[[#This Row],[PROPORSI]]*VLOOKUP(Target_AM[[#This Row],[NIPNAS]],Target_CC[],COLUMN(CZ$2)+9,0)</f>
        <v>0</v>
      </c>
      <c r="DO385" s="22">
        <f>Target_AM[[#This Row],[PROPORSI]]*VLOOKUP(Target_AM[[#This Row],[NIPNAS]],Target_CC[],COLUMN(DA$2)+9,0)</f>
        <v>0</v>
      </c>
      <c r="DP385" s="22">
        <f>Target_AM[[#This Row],[PROPORSI]]*VLOOKUP(Target_AM[[#This Row],[NIPNAS]],Target_CC[],COLUMN(DB$2)+9,0)</f>
        <v>0</v>
      </c>
      <c r="DQ385" s="22">
        <f>Target_AM[[#This Row],[PROPORSI]]*VLOOKUP(Target_AM[[#This Row],[NIPNAS]],Target_CC[],COLUMN(DC$2)+9,0)</f>
        <v>0</v>
      </c>
      <c r="DR385" s="22">
        <f>Target_AM[[#This Row],[PROPORSI]]*VLOOKUP(Target_AM[[#This Row],[NIPNAS]],Target_CC[],COLUMN(DD$2)+9,0)</f>
        <v>0</v>
      </c>
      <c r="DS385" s="22">
        <f>Target_AM[[#This Row],[PROPORSI]]*VLOOKUP(Target_AM[[#This Row],[NIPNAS]],Target_CC[],COLUMN(DE$2)+9,0)</f>
        <v>0</v>
      </c>
      <c r="DT385" s="22">
        <f>Target_AM[[#This Row],[PROPORSI]]*VLOOKUP(Target_AM[[#This Row],[NIPNAS]],Target_CC[],COLUMN(DF$2)+9,0)</f>
        <v>0</v>
      </c>
      <c r="DU385" s="22">
        <f>Target_AM[[#This Row],[PROPORSI]]*VLOOKUP(Target_AM[[#This Row],[NIPNAS]],Target_CC[],COLUMN(DG$2)+9,0)</f>
        <v>0</v>
      </c>
      <c r="DV385" s="22">
        <f>Target_AM[[#This Row],[PROPORSI]]*VLOOKUP(Target_AM[[#This Row],[NIPNAS]],Target_CC[],COLUMN(DH$2)+9,0)</f>
        <v>0</v>
      </c>
      <c r="DW385" s="22">
        <f>Target_AM[[#This Row],[PROPORSI]]*VLOOKUP(Target_AM[[#This Row],[NIPNAS]],Target_CC[],COLUMN(DI$2)+9,0)</f>
        <v>0</v>
      </c>
      <c r="DX385" s="22">
        <f>Target_AM[[#This Row],[PROPORSI]]*VLOOKUP(Target_AM[[#This Row],[NIPNAS]],Target_CC[],COLUMN(DJ$2)+9,0)</f>
        <v>0</v>
      </c>
      <c r="DY385" s="22">
        <f>Target_AM[[#This Row],[PROPORSI]]*VLOOKUP(Target_AM[[#This Row],[NIPNAS]],Target_CC[],COLUMN(DK$2)+9,0)</f>
        <v>0</v>
      </c>
      <c r="DZ385" s="22">
        <f>Target_AM[[#This Row],[PROPORSI]]*VLOOKUP(Target_AM[[#This Row],[NIPNAS]],Target_CC[],COLUMN(DL$2)+9,0)</f>
        <v>0</v>
      </c>
      <c r="EA385" s="22">
        <f>Target_AM[[#This Row],[PROPORSI]]*VLOOKUP(Target_AM[[#This Row],[NIPNAS]],Target_CC[],COLUMN(DM$2)+9,0)</f>
        <v>0</v>
      </c>
    </row>
    <row r="386" spans="2:131" x14ac:dyDescent="0.3">
      <c r="B386">
        <v>404424</v>
      </c>
      <c r="C386" t="s">
        <v>1007</v>
      </c>
      <c r="D386">
        <v>1</v>
      </c>
      <c r="E386" s="8">
        <v>45658</v>
      </c>
      <c r="F386">
        <v>3001068728</v>
      </c>
      <c r="G386" t="s">
        <v>909</v>
      </c>
      <c r="J386" t="s">
        <v>875</v>
      </c>
      <c r="K386" t="s">
        <v>19</v>
      </c>
      <c r="L386" t="s">
        <v>159</v>
      </c>
      <c r="M386" t="s">
        <v>18</v>
      </c>
      <c r="N386" s="23">
        <f>Target_AM[[#This Row],[PROPORSI]]*VLOOKUP(Target_AM[[#This Row],[NIPNAS]],Target_CC[],9,0)</f>
        <v>99647586</v>
      </c>
      <c r="O386" s="22">
        <f>Target_AM[[#This Row],[PROPORSI]]*VLOOKUP(Target_AM[[#This Row],[NIPNAS]],Target_CC[],COLUMN(A$2)+9,0)</f>
        <v>6436500</v>
      </c>
      <c r="P386" s="22">
        <f>Target_AM[[#This Row],[PROPORSI]]*VLOOKUP(Target_AM[[#This Row],[NIPNAS]],Target_CC[],COLUMN(B$2)+9,0)</f>
        <v>6436500</v>
      </c>
      <c r="Q386" s="22">
        <f>Target_AM[[#This Row],[PROPORSI]]*VLOOKUP(Target_AM[[#This Row],[NIPNAS]],Target_CC[],COLUMN(C$2)+9,0)</f>
        <v>6436500</v>
      </c>
      <c r="R386" s="22">
        <f>Target_AM[[#This Row],[PROPORSI]]*VLOOKUP(Target_AM[[#This Row],[NIPNAS]],Target_CC[],COLUMN(D$2)+9,0)</f>
        <v>6436500</v>
      </c>
      <c r="S386" s="22">
        <f>Target_AM[[#This Row],[PROPORSI]]*VLOOKUP(Target_AM[[#This Row],[NIPNAS]],Target_CC[],COLUMN(E$2)+9,0)</f>
        <v>6436500</v>
      </c>
      <c r="T386" s="22">
        <f>Target_AM[[#This Row],[PROPORSI]]*VLOOKUP(Target_AM[[#This Row],[NIPNAS]],Target_CC[],COLUMN(F$2)+9,0)</f>
        <v>6436500</v>
      </c>
      <c r="U386" s="22">
        <f>Target_AM[[#This Row],[PROPORSI]]*VLOOKUP(Target_AM[[#This Row],[NIPNAS]],Target_CC[],COLUMN(G$2)+9,0)</f>
        <v>6436500</v>
      </c>
      <c r="V386" s="22">
        <f>Target_AM[[#This Row],[PROPORSI]]*VLOOKUP(Target_AM[[#This Row],[NIPNAS]],Target_CC[],COLUMN(H$2)+9,0)</f>
        <v>6436500</v>
      </c>
      <c r="W386" s="22">
        <f>Target_AM[[#This Row],[PROPORSI]]*VLOOKUP(Target_AM[[#This Row],[NIPNAS]],Target_CC[],COLUMN(I$2)+9,0)</f>
        <v>6436500</v>
      </c>
      <c r="X386" s="22">
        <f>Target_AM[[#This Row],[PROPORSI]]*VLOOKUP(Target_AM[[#This Row],[NIPNAS]],Target_CC[],COLUMN(J$2)+9,0)</f>
        <v>6436500</v>
      </c>
      <c r="Y386" s="22">
        <f>Target_AM[[#This Row],[PROPORSI]]*VLOOKUP(Target_AM[[#This Row],[NIPNAS]],Target_CC[],COLUMN(K$2)+9,0)</f>
        <v>6436500</v>
      </c>
      <c r="Z386" s="22">
        <f>Target_AM[[#This Row],[PROPORSI]]*VLOOKUP(Target_AM[[#This Row],[NIPNAS]],Target_CC[],COLUMN(L$2)+9,0)</f>
        <v>6436500</v>
      </c>
      <c r="AA386" s="22">
        <f>Target_AM[[#This Row],[PROPORSI]]*VLOOKUP(Target_AM[[#This Row],[NIPNAS]],Target_CC[],COLUMN(M$2)+9,0)</f>
        <v>77238000</v>
      </c>
      <c r="AB386" s="22">
        <f>Target_AM[[#This Row],[PROPORSI]]*VLOOKUP(Target_AM[[#This Row],[NIPNAS]],Target_CC[],COLUMN(N$2)+9,0)</f>
        <v>5038985.1748458156</v>
      </c>
      <c r="AC386" s="22">
        <f>Target_AM[[#This Row],[PROPORSI]]*VLOOKUP(Target_AM[[#This Row],[NIPNAS]],Target_CC[],COLUMN(O$2)+9,0)</f>
        <v>33446371.852745503</v>
      </c>
      <c r="AD386" s="22">
        <f>Target_AM[[#This Row],[PROPORSI]]*VLOOKUP(Target_AM[[#This Row],[NIPNAS]],Target_CC[],COLUMN(P$2)+9,0)</f>
        <v>29675922.745347805</v>
      </c>
      <c r="AE386" s="22">
        <f>Target_AM[[#This Row],[PROPORSI]]*VLOOKUP(Target_AM[[#This Row],[NIPNAS]],Target_CC[],COLUMN(Q$2)+9,0)</f>
        <v>21989598.731019214</v>
      </c>
      <c r="AF386" s="22">
        <f>Target_AM[[#This Row],[PROPORSI]]*VLOOKUP(Target_AM[[#This Row],[NIPNAS]],Target_CC[],COLUMN(R$2)+9,0)</f>
        <v>22510836.154652912</v>
      </c>
      <c r="AG386" s="22">
        <f>Target_AM[[#This Row],[PROPORSI]]*VLOOKUP(Target_AM[[#This Row],[NIPNAS]],Target_CC[],COLUMN(S$2)+9,0)</f>
        <v>22705540.194790568</v>
      </c>
      <c r="AH386" s="22">
        <f>Target_AM[[#This Row],[PROPORSI]]*VLOOKUP(Target_AM[[#This Row],[NIPNAS]],Target_CC[],COLUMN(T$2)+9,0)</f>
        <v>27860911.660440311</v>
      </c>
      <c r="AI386" s="22">
        <f>Target_AM[[#This Row],[PROPORSI]]*VLOOKUP(Target_AM[[#This Row],[NIPNAS]],Target_CC[],COLUMN(U$2)+9,0)</f>
        <v>27398503.512472436</v>
      </c>
      <c r="AJ386" s="22">
        <f>Target_AM[[#This Row],[PROPORSI]]*VLOOKUP(Target_AM[[#This Row],[NIPNAS]],Target_CC[],COLUMN(V$2)+9,0)</f>
        <v>27381456.065242935</v>
      </c>
      <c r="AK386" s="22">
        <f>Target_AM[[#This Row],[PROPORSI]]*VLOOKUP(Target_AM[[#This Row],[NIPNAS]],Target_CC[],COLUMN(W$2)+9,0)</f>
        <v>27773875.394732986</v>
      </c>
      <c r="AL386" s="22">
        <f>Target_AM[[#This Row],[PROPORSI]]*VLOOKUP(Target_AM[[#This Row],[NIPNAS]],Target_CC[],COLUMN(X$2)+9,0)</f>
        <v>27142818.11409143</v>
      </c>
      <c r="AM386" s="22">
        <f>Target_AM[[#This Row],[PROPORSI]]*VLOOKUP(Target_AM[[#This Row],[NIPNAS]],Target_CC[],COLUMN(Y$2)+9,0)</f>
        <v>27075180.399618093</v>
      </c>
      <c r="AN386" s="22">
        <f>Target_AM[[#This Row],[PROPORSI]]*VLOOKUP(Target_AM[[#This Row],[NIPNAS]],Target_CC[],COLUMN(Z$2)+9,0)</f>
        <v>300000000</v>
      </c>
      <c r="AO386" s="22">
        <f>Target_AM[[#This Row],[PROPORSI]]*VLOOKUP(Target_AM[[#This Row],[NIPNAS]],Target_CC[],COLUMN(AA$2)+9,0)</f>
        <v>11475485.174845815</v>
      </c>
      <c r="AP386" s="22">
        <f>Target_AM[[#This Row],[PROPORSI]]*VLOOKUP(Target_AM[[#This Row],[NIPNAS]],Target_CC[],COLUMN(AB$2)+9,0)</f>
        <v>39882871.852745503</v>
      </c>
      <c r="AQ386" s="22">
        <f>Target_AM[[#This Row],[PROPORSI]]*VLOOKUP(Target_AM[[#This Row],[NIPNAS]],Target_CC[],COLUMN(AC$2)+9,0)</f>
        <v>36112422.745347805</v>
      </c>
      <c r="AR386" s="22">
        <f>Target_AM[[#This Row],[PROPORSI]]*VLOOKUP(Target_AM[[#This Row],[NIPNAS]],Target_CC[],COLUMN(AD$2)+9,0)</f>
        <v>28426098.731019214</v>
      </c>
      <c r="AS386" s="22">
        <f>Target_AM[[#This Row],[PROPORSI]]*VLOOKUP(Target_AM[[#This Row],[NIPNAS]],Target_CC[],COLUMN(AE$2)+9,0)</f>
        <v>28947336.154652912</v>
      </c>
      <c r="AT386" s="22">
        <f>Target_AM[[#This Row],[PROPORSI]]*VLOOKUP(Target_AM[[#This Row],[NIPNAS]],Target_CC[],COLUMN(AF$2)+9,0)</f>
        <v>29142040.194790568</v>
      </c>
      <c r="AU386" s="22">
        <f>Target_AM[[#This Row],[PROPORSI]]*VLOOKUP(Target_AM[[#This Row],[NIPNAS]],Target_CC[],COLUMN(AG$2)+9,0)</f>
        <v>34297411.660440311</v>
      </c>
      <c r="AV386" s="22">
        <f>Target_AM[[#This Row],[PROPORSI]]*VLOOKUP(Target_AM[[#This Row],[NIPNAS]],Target_CC[],COLUMN(AH$2)+9,0)</f>
        <v>33835003.512472436</v>
      </c>
      <c r="AW386" s="22">
        <f>Target_AM[[#This Row],[PROPORSI]]*VLOOKUP(Target_AM[[#This Row],[NIPNAS]],Target_CC[],COLUMN(AI$2)+9,0)</f>
        <v>33817956.065242931</v>
      </c>
      <c r="AX386" s="22">
        <f>Target_AM[[#This Row],[PROPORSI]]*VLOOKUP(Target_AM[[#This Row],[NIPNAS]],Target_CC[],COLUMN(AJ$2)+9,0)</f>
        <v>34210375.394732982</v>
      </c>
      <c r="AY386" s="22">
        <f>Target_AM[[#This Row],[PROPORSI]]*VLOOKUP(Target_AM[[#This Row],[NIPNAS]],Target_CC[],COLUMN(AK$2)+9,0)</f>
        <v>33579318.114091426</v>
      </c>
      <c r="AZ386" s="22">
        <f>Target_AM[[#This Row],[PROPORSI]]*VLOOKUP(Target_AM[[#This Row],[NIPNAS]],Target_CC[],COLUMN(AL$2)+9,0)</f>
        <v>33511680.399618093</v>
      </c>
      <c r="BA386" s="22">
        <f>Target_AM[[#This Row],[PROPORSI]]*VLOOKUP(Target_AM[[#This Row],[NIPNAS]],Target_CC[],COLUMN(AM$2)+9,0)</f>
        <v>377237999.99999994</v>
      </c>
      <c r="BB386" s="22">
        <f>Target_AM[[#This Row],[PROPORSI]]*VLOOKUP(Target_AM[[#This Row],[NIPNAS]],Target_CC[],COLUMN(AN$2)+9,0)</f>
        <v>3984316.5410483847</v>
      </c>
      <c r="BC386" s="22">
        <f>Target_AM[[#This Row],[PROPORSI]]*VLOOKUP(Target_AM[[#This Row],[NIPNAS]],Target_CC[],COLUMN(AO$2)+9,0)</f>
        <v>4001348.293273306</v>
      </c>
      <c r="BD386" s="22">
        <f>Target_AM[[#This Row],[PROPORSI]]*VLOOKUP(Target_AM[[#This Row],[NIPNAS]],Target_CC[],COLUMN(AP$2)+9,0)</f>
        <v>3981918.7111273217</v>
      </c>
      <c r="BE386" s="22">
        <f>Target_AM[[#This Row],[PROPORSI]]*VLOOKUP(Target_AM[[#This Row],[NIPNAS]],Target_CC[],COLUMN(AQ$2)+9,0)</f>
        <v>3931863.5294999834</v>
      </c>
      <c r="BF386" s="22">
        <f>Target_AM[[#This Row],[PROPORSI]]*VLOOKUP(Target_AM[[#This Row],[NIPNAS]],Target_CC[],COLUMN(AR$2)+9,0)</f>
        <v>3969679.2078911504</v>
      </c>
      <c r="BG386" s="22">
        <f>Target_AM[[#This Row],[PROPORSI]]*VLOOKUP(Target_AM[[#This Row],[NIPNAS]],Target_CC[],COLUMN(AS$2)+9,0)</f>
        <v>3987365.955187127</v>
      </c>
      <c r="BH386" s="22">
        <f>Target_AM[[#This Row],[PROPORSI]]*VLOOKUP(Target_AM[[#This Row],[NIPNAS]],Target_CC[],COLUMN(AT$2)+9,0)</f>
        <v>4393461.6758754086</v>
      </c>
      <c r="BI386" s="22">
        <f>Target_AM[[#This Row],[PROPORSI]]*VLOOKUP(Target_AM[[#This Row],[NIPNAS]],Target_CC[],COLUMN(AU$2)+9,0)</f>
        <v>4352409.4347581435</v>
      </c>
      <c r="BJ386" s="22">
        <f>Target_AM[[#This Row],[PROPORSI]]*VLOOKUP(Target_AM[[#This Row],[NIPNAS]],Target_CC[],COLUMN(AV$2)+9,0)</f>
        <v>4351077.8425690727</v>
      </c>
      <c r="BK386" s="22">
        <f>Target_AM[[#This Row],[PROPORSI]]*VLOOKUP(Target_AM[[#This Row],[NIPNAS]],Target_CC[],COLUMN(AW$2)+9,0)</f>
        <v>4386663.1910335692</v>
      </c>
      <c r="BL386" s="22">
        <f>Target_AM[[#This Row],[PROPORSI]]*VLOOKUP(Target_AM[[#This Row],[NIPNAS]],Target_CC[],COLUMN(AX$2)+9,0)</f>
        <v>4329971.0548502738</v>
      </c>
      <c r="BM386" s="22">
        <f>Target_AM[[#This Row],[PROPORSI]]*VLOOKUP(Target_AM[[#This Row],[NIPNAS]],Target_CC[],COLUMN(AY$2)+9,0)</f>
        <v>4329924.5628862698</v>
      </c>
      <c r="BN386" s="22">
        <f>Target_AM[[#This Row],[PROPORSI]]*VLOOKUP(Target_AM[[#This Row],[NIPNAS]],Target_CC[],COLUMN(AZ$2)+9,0)</f>
        <v>50000000.000000015</v>
      </c>
      <c r="BO386" s="22">
        <f>Target_AM[[#This Row],[PROPORSI]]*VLOOKUP(Target_AM[[#This Row],[NIPNAS]],Target_CC[],COLUMN(BA$2)+9,0)</f>
        <v>3406500</v>
      </c>
      <c r="BP386" s="22">
        <f>Target_AM[[#This Row],[PROPORSI]]*VLOOKUP(Target_AM[[#This Row],[NIPNAS]],Target_CC[],COLUMN(BB$2)+9,0)</f>
        <v>0</v>
      </c>
      <c r="BQ386" s="22">
        <f>Target_AM[[#This Row],[PROPORSI]]*VLOOKUP(Target_AM[[#This Row],[NIPNAS]],Target_CC[],COLUMN(BC$2)+9,0)</f>
        <v>0</v>
      </c>
      <c r="BR386" s="22">
        <f>Target_AM[[#This Row],[PROPORSI]]*VLOOKUP(Target_AM[[#This Row],[NIPNAS]],Target_CC[],COLUMN(BD$2)+9,0)</f>
        <v>0</v>
      </c>
      <c r="BS386" s="22">
        <f>Target_AM[[#This Row],[PROPORSI]]*VLOOKUP(Target_AM[[#This Row],[NIPNAS]],Target_CC[],COLUMN(BE$2)+9,0)</f>
        <v>0</v>
      </c>
      <c r="BT386" s="22">
        <f>Target_AM[[#This Row],[PROPORSI]]*VLOOKUP(Target_AM[[#This Row],[NIPNAS]],Target_CC[],COLUMN(BF$2)+9,0)</f>
        <v>0</v>
      </c>
      <c r="BU386" s="22">
        <f>Target_AM[[#This Row],[PROPORSI]]*VLOOKUP(Target_AM[[#This Row],[NIPNAS]],Target_CC[],COLUMN(BG$2)+9,0)</f>
        <v>0</v>
      </c>
      <c r="BV386" s="22">
        <f>Target_AM[[#This Row],[PROPORSI]]*VLOOKUP(Target_AM[[#This Row],[NIPNAS]],Target_CC[],COLUMN(BH$2)+9,0)</f>
        <v>0</v>
      </c>
      <c r="BW386" s="22">
        <f>Target_AM[[#This Row],[PROPORSI]]*VLOOKUP(Target_AM[[#This Row],[NIPNAS]],Target_CC[],COLUMN(BI$2)+9,0)</f>
        <v>0</v>
      </c>
      <c r="BX386" s="22">
        <f>Target_AM[[#This Row],[PROPORSI]]*VLOOKUP(Target_AM[[#This Row],[NIPNAS]],Target_CC[],COLUMN(BJ$2)+9,0)</f>
        <v>0</v>
      </c>
      <c r="BY386" s="22">
        <f>Target_AM[[#This Row],[PROPORSI]]*VLOOKUP(Target_AM[[#This Row],[NIPNAS]],Target_CC[],COLUMN(BK$2)+9,0)</f>
        <v>0</v>
      </c>
      <c r="BZ386" s="22">
        <f>Target_AM[[#This Row],[PROPORSI]]*VLOOKUP(Target_AM[[#This Row],[NIPNAS]],Target_CC[],COLUMN(BL$2)+9,0)</f>
        <v>0</v>
      </c>
      <c r="CA386" s="22">
        <f>Target_AM[[#This Row],[PROPORSI]]*VLOOKUP(Target_AM[[#This Row],[NIPNAS]],Target_CC[],COLUMN(BM$2)+9,0)</f>
        <v>3406500</v>
      </c>
      <c r="CB386" s="22">
        <f>Target_AM[[#This Row],[PROPORSI]]*VLOOKUP(Target_AM[[#This Row],[NIPNAS]],Target_CC[],COLUMN(BN$2)+9,0)</f>
        <v>3406500</v>
      </c>
      <c r="CC386" s="22">
        <f>Target_AM[[#This Row],[PROPORSI]]*VLOOKUP(Target_AM[[#This Row],[NIPNAS]],Target_CC[],COLUMN(BO$2)+9,0)</f>
        <v>0</v>
      </c>
      <c r="CD386" s="22">
        <f>Target_AM[[#This Row],[PROPORSI]]*VLOOKUP(Target_AM[[#This Row],[NIPNAS]],Target_CC[],COLUMN(BP$2)+9,0)</f>
        <v>0</v>
      </c>
      <c r="CE386" s="22">
        <f>Target_AM[[#This Row],[PROPORSI]]*VLOOKUP(Target_AM[[#This Row],[NIPNAS]],Target_CC[],COLUMN(BQ$2)+9,0)</f>
        <v>0</v>
      </c>
      <c r="CF386" s="22">
        <f>Target_AM[[#This Row],[PROPORSI]]*VLOOKUP(Target_AM[[#This Row],[NIPNAS]],Target_CC[],COLUMN(BR$2)+9,0)</f>
        <v>0</v>
      </c>
      <c r="CG386" s="22">
        <f>Target_AM[[#This Row],[PROPORSI]]*VLOOKUP(Target_AM[[#This Row],[NIPNAS]],Target_CC[],COLUMN(BS$2)+9,0)</f>
        <v>0</v>
      </c>
      <c r="CH386" s="22">
        <f>Target_AM[[#This Row],[PROPORSI]]*VLOOKUP(Target_AM[[#This Row],[NIPNAS]],Target_CC[],COLUMN(BT$2)+9,0)</f>
        <v>0</v>
      </c>
      <c r="CI386" s="22">
        <f>Target_AM[[#This Row],[PROPORSI]]*VLOOKUP(Target_AM[[#This Row],[NIPNAS]],Target_CC[],COLUMN(BU$2)+9,0)</f>
        <v>0</v>
      </c>
      <c r="CJ386" s="22">
        <f>Target_AM[[#This Row],[PROPORSI]]*VLOOKUP(Target_AM[[#This Row],[NIPNAS]],Target_CC[],COLUMN(BV$2)+9,0)</f>
        <v>0</v>
      </c>
      <c r="CK386" s="22">
        <f>Target_AM[[#This Row],[PROPORSI]]*VLOOKUP(Target_AM[[#This Row],[NIPNAS]],Target_CC[],COLUMN(BW$2)+9,0)</f>
        <v>0</v>
      </c>
      <c r="CL386" s="22">
        <f>Target_AM[[#This Row],[PROPORSI]]*VLOOKUP(Target_AM[[#This Row],[NIPNAS]],Target_CC[],COLUMN(BX$2)+9,0)</f>
        <v>0</v>
      </c>
      <c r="CM386" s="22">
        <f>Target_AM[[#This Row],[PROPORSI]]*VLOOKUP(Target_AM[[#This Row],[NIPNAS]],Target_CC[],COLUMN(BY$2)+9,0)</f>
        <v>0</v>
      </c>
      <c r="CN386" s="22">
        <f>Target_AM[[#This Row],[PROPORSI]]*VLOOKUP(Target_AM[[#This Row],[NIPNAS]],Target_CC[],COLUMN(BZ$2)+9,0)</f>
        <v>3406500</v>
      </c>
      <c r="CO386" s="22">
        <f>Target_AM[[#This Row],[PROPORSI]]*VLOOKUP(Target_AM[[#This Row],[NIPNAS]],Target_CC[],COLUMN(CA$2)+9,0)</f>
        <v>0</v>
      </c>
      <c r="CP386" s="22">
        <f>Target_AM[[#This Row],[PROPORSI]]*VLOOKUP(Target_AM[[#This Row],[NIPNAS]],Target_CC[],COLUMN(CB$2)+9,0)</f>
        <v>0</v>
      </c>
      <c r="CQ386" s="22">
        <f>Target_AM[[#This Row],[PROPORSI]]*VLOOKUP(Target_AM[[#This Row],[NIPNAS]],Target_CC[],COLUMN(CC$2)+9,0)</f>
        <v>0</v>
      </c>
      <c r="CR386" s="22">
        <f>Target_AM[[#This Row],[PROPORSI]]*VLOOKUP(Target_AM[[#This Row],[NIPNAS]],Target_CC[],COLUMN(CD$2)+9,0)</f>
        <v>0</v>
      </c>
      <c r="CS386" s="22">
        <f>Target_AM[[#This Row],[PROPORSI]]*VLOOKUP(Target_AM[[#This Row],[NIPNAS]],Target_CC[],COLUMN(CE$2)+9,0)</f>
        <v>0</v>
      </c>
      <c r="CT386" s="22">
        <f>Target_AM[[#This Row],[PROPORSI]]*VLOOKUP(Target_AM[[#This Row],[NIPNAS]],Target_CC[],COLUMN(CF$2)+9,0)</f>
        <v>0</v>
      </c>
      <c r="CU386" s="22">
        <f>Target_AM[[#This Row],[PROPORSI]]*VLOOKUP(Target_AM[[#This Row],[NIPNAS]],Target_CC[],COLUMN(CG$2)+9,0)</f>
        <v>0</v>
      </c>
      <c r="CV386" s="22">
        <f>Target_AM[[#This Row],[PROPORSI]]*VLOOKUP(Target_AM[[#This Row],[NIPNAS]],Target_CC[],COLUMN(CH$2)+9,0)</f>
        <v>0</v>
      </c>
      <c r="CW386" s="22">
        <f>Target_AM[[#This Row],[PROPORSI]]*VLOOKUP(Target_AM[[#This Row],[NIPNAS]],Target_CC[],COLUMN(CI$2)+9,0)</f>
        <v>0</v>
      </c>
      <c r="CX386" s="22">
        <f>Target_AM[[#This Row],[PROPORSI]]*VLOOKUP(Target_AM[[#This Row],[NIPNAS]],Target_CC[],COLUMN(CJ$2)+9,0)</f>
        <v>0</v>
      </c>
      <c r="CY386" s="22">
        <f>Target_AM[[#This Row],[PROPORSI]]*VLOOKUP(Target_AM[[#This Row],[NIPNAS]],Target_CC[],COLUMN(CK$2)+9,0)</f>
        <v>0</v>
      </c>
      <c r="CZ386" s="22">
        <f>Target_AM[[#This Row],[PROPORSI]]*VLOOKUP(Target_AM[[#This Row],[NIPNAS]],Target_CC[],COLUMN(CL$2)+9,0)</f>
        <v>0</v>
      </c>
      <c r="DA386" s="22">
        <f>Target_AM[[#This Row],[PROPORSI]]*VLOOKUP(Target_AM[[#This Row],[NIPNAS]],Target_CC[],COLUMN(CM$2)+9,0)</f>
        <v>0</v>
      </c>
      <c r="DB386" s="22">
        <f>Target_AM[[#This Row],[PROPORSI]]*VLOOKUP(Target_AM[[#This Row],[NIPNAS]],Target_CC[],COLUMN(CN$2)+9,0)</f>
        <v>0</v>
      </c>
      <c r="DC386" s="22">
        <f>Target_AM[[#This Row],[PROPORSI]]*VLOOKUP(Target_AM[[#This Row],[NIPNAS]],Target_CC[],COLUMN(CO$2)+9,0)</f>
        <v>0</v>
      </c>
      <c r="DD386" s="22">
        <f>Target_AM[[#This Row],[PROPORSI]]*VLOOKUP(Target_AM[[#This Row],[NIPNAS]],Target_CC[],COLUMN(CP$2)+9,0)</f>
        <v>0</v>
      </c>
      <c r="DE386" s="22">
        <f>Target_AM[[#This Row],[PROPORSI]]*VLOOKUP(Target_AM[[#This Row],[NIPNAS]],Target_CC[],COLUMN(CQ$2)+9,0)</f>
        <v>0</v>
      </c>
      <c r="DF386" s="22">
        <f>Target_AM[[#This Row],[PROPORSI]]*VLOOKUP(Target_AM[[#This Row],[NIPNAS]],Target_CC[],COLUMN(CR$2)+9,0)</f>
        <v>0</v>
      </c>
      <c r="DG386" s="22">
        <f>Target_AM[[#This Row],[PROPORSI]]*VLOOKUP(Target_AM[[#This Row],[NIPNAS]],Target_CC[],COLUMN(CS$2)+9,0)</f>
        <v>0</v>
      </c>
      <c r="DH386" s="22">
        <f>Target_AM[[#This Row],[PROPORSI]]*VLOOKUP(Target_AM[[#This Row],[NIPNAS]],Target_CC[],COLUMN(CT$2)+9,0)</f>
        <v>0</v>
      </c>
      <c r="DI386" s="22">
        <f>Target_AM[[#This Row],[PROPORSI]]*VLOOKUP(Target_AM[[#This Row],[NIPNAS]],Target_CC[],COLUMN(CU$2)+9,0)</f>
        <v>0</v>
      </c>
      <c r="DJ386" s="22">
        <f>Target_AM[[#This Row],[PROPORSI]]*VLOOKUP(Target_AM[[#This Row],[NIPNAS]],Target_CC[],COLUMN(CV$2)+9,0)</f>
        <v>0</v>
      </c>
      <c r="DK386" s="22">
        <f>Target_AM[[#This Row],[PROPORSI]]*VLOOKUP(Target_AM[[#This Row],[NIPNAS]],Target_CC[],COLUMN(CW$2)+9,0)</f>
        <v>0</v>
      </c>
      <c r="DL386" s="22">
        <f>Target_AM[[#This Row],[PROPORSI]]*VLOOKUP(Target_AM[[#This Row],[NIPNAS]],Target_CC[],COLUMN(CX$2)+9,0)</f>
        <v>0</v>
      </c>
      <c r="DM386" s="22">
        <f>Target_AM[[#This Row],[PROPORSI]]*VLOOKUP(Target_AM[[#This Row],[NIPNAS]],Target_CC[],COLUMN(CY$2)+9,0)</f>
        <v>0</v>
      </c>
      <c r="DN386" s="22">
        <f>Target_AM[[#This Row],[PROPORSI]]*VLOOKUP(Target_AM[[#This Row],[NIPNAS]],Target_CC[],COLUMN(CZ$2)+9,0)</f>
        <v>0</v>
      </c>
      <c r="DO386" s="22">
        <f>Target_AM[[#This Row],[PROPORSI]]*VLOOKUP(Target_AM[[#This Row],[NIPNAS]],Target_CC[],COLUMN(DA$2)+9,0)</f>
        <v>0</v>
      </c>
      <c r="DP386" s="22">
        <f>Target_AM[[#This Row],[PROPORSI]]*VLOOKUP(Target_AM[[#This Row],[NIPNAS]],Target_CC[],COLUMN(DB$2)+9,0)</f>
        <v>0</v>
      </c>
      <c r="DQ386" s="22">
        <f>Target_AM[[#This Row],[PROPORSI]]*VLOOKUP(Target_AM[[#This Row],[NIPNAS]],Target_CC[],COLUMN(DC$2)+9,0)</f>
        <v>0</v>
      </c>
      <c r="DR386" s="22">
        <f>Target_AM[[#This Row],[PROPORSI]]*VLOOKUP(Target_AM[[#This Row],[NIPNAS]],Target_CC[],COLUMN(DD$2)+9,0)</f>
        <v>0</v>
      </c>
      <c r="DS386" s="22">
        <f>Target_AM[[#This Row],[PROPORSI]]*VLOOKUP(Target_AM[[#This Row],[NIPNAS]],Target_CC[],COLUMN(DE$2)+9,0)</f>
        <v>0</v>
      </c>
      <c r="DT386" s="22">
        <f>Target_AM[[#This Row],[PROPORSI]]*VLOOKUP(Target_AM[[#This Row],[NIPNAS]],Target_CC[],COLUMN(DF$2)+9,0)</f>
        <v>0</v>
      </c>
      <c r="DU386" s="22">
        <f>Target_AM[[#This Row],[PROPORSI]]*VLOOKUP(Target_AM[[#This Row],[NIPNAS]],Target_CC[],COLUMN(DG$2)+9,0)</f>
        <v>0</v>
      </c>
      <c r="DV386" s="22">
        <f>Target_AM[[#This Row],[PROPORSI]]*VLOOKUP(Target_AM[[#This Row],[NIPNAS]],Target_CC[],COLUMN(DH$2)+9,0)</f>
        <v>0</v>
      </c>
      <c r="DW386" s="22">
        <f>Target_AM[[#This Row],[PROPORSI]]*VLOOKUP(Target_AM[[#This Row],[NIPNAS]],Target_CC[],COLUMN(DI$2)+9,0)</f>
        <v>0</v>
      </c>
      <c r="DX386" s="22">
        <f>Target_AM[[#This Row],[PROPORSI]]*VLOOKUP(Target_AM[[#This Row],[NIPNAS]],Target_CC[],COLUMN(DJ$2)+9,0)</f>
        <v>0</v>
      </c>
      <c r="DY386" s="22">
        <f>Target_AM[[#This Row],[PROPORSI]]*VLOOKUP(Target_AM[[#This Row],[NIPNAS]],Target_CC[],COLUMN(DK$2)+9,0)</f>
        <v>0</v>
      </c>
      <c r="DZ386" s="22">
        <f>Target_AM[[#This Row],[PROPORSI]]*VLOOKUP(Target_AM[[#This Row],[NIPNAS]],Target_CC[],COLUMN(DL$2)+9,0)</f>
        <v>0</v>
      </c>
      <c r="EA386" s="22">
        <f>Target_AM[[#This Row],[PROPORSI]]*VLOOKUP(Target_AM[[#This Row],[NIPNAS]],Target_CC[],COLUMN(DM$2)+9,0)</f>
        <v>0</v>
      </c>
    </row>
    <row r="387" spans="2:131" x14ac:dyDescent="0.3">
      <c r="B387">
        <v>405403</v>
      </c>
      <c r="C387" t="s">
        <v>1017</v>
      </c>
      <c r="D387">
        <v>1</v>
      </c>
      <c r="E387" s="8">
        <v>45658</v>
      </c>
      <c r="F387">
        <v>4616446</v>
      </c>
      <c r="G387" t="s">
        <v>644</v>
      </c>
      <c r="J387" t="s">
        <v>300</v>
      </c>
      <c r="K387" t="s">
        <v>21</v>
      </c>
      <c r="L387" t="s">
        <v>159</v>
      </c>
      <c r="M387" t="s">
        <v>29</v>
      </c>
      <c r="N387" s="23">
        <f>Target_AM[[#This Row],[PROPORSI]]*VLOOKUP(Target_AM[[#This Row],[NIPNAS]],Target_CC[],9,0)</f>
        <v>38790775.09408991</v>
      </c>
      <c r="O387" s="22">
        <f>Target_AM[[#This Row],[PROPORSI]]*VLOOKUP(Target_AM[[#This Row],[NIPNAS]],Target_CC[],COLUMN(A$2)+9,0)</f>
        <v>984434.69510620611</v>
      </c>
      <c r="P387" s="22">
        <f>Target_AM[[#This Row],[PROPORSI]]*VLOOKUP(Target_AM[[#This Row],[NIPNAS]],Target_CC[],COLUMN(B$2)+9,0)</f>
        <v>1001628.1661718058</v>
      </c>
      <c r="Q387" s="22">
        <f>Target_AM[[#This Row],[PROPORSI]]*VLOOKUP(Target_AM[[#This Row],[NIPNAS]],Target_CC[],COLUMN(C$2)+9,0)</f>
        <v>1070865.2196858809</v>
      </c>
      <c r="R387" s="22">
        <f>Target_AM[[#This Row],[PROPORSI]]*VLOOKUP(Target_AM[[#This Row],[NIPNAS]],Target_CC[],COLUMN(D$2)+9,0)</f>
        <v>1006239.5401830717</v>
      </c>
      <c r="S387" s="22">
        <f>Target_AM[[#This Row],[PROPORSI]]*VLOOKUP(Target_AM[[#This Row],[NIPNAS]],Target_CC[],COLUMN(E$2)+9,0)</f>
        <v>1057241.3131427011</v>
      </c>
      <c r="T387" s="22">
        <f>Target_AM[[#This Row],[PROPORSI]]*VLOOKUP(Target_AM[[#This Row],[NIPNAS]],Target_CC[],COLUMN(F$2)+9,0)</f>
        <v>1043137.5942179526</v>
      </c>
      <c r="U387" s="22">
        <f>Target_AM[[#This Row],[PROPORSI]]*VLOOKUP(Target_AM[[#This Row],[NIPNAS]],Target_CC[],COLUMN(G$2)+9,0)</f>
        <v>1093037.986756572</v>
      </c>
      <c r="V387" s="22">
        <f>Target_AM[[#This Row],[PROPORSI]]*VLOOKUP(Target_AM[[#This Row],[NIPNAS]],Target_CC[],COLUMN(H$2)+9,0)</f>
        <v>1103932.1834463375</v>
      </c>
      <c r="W387" s="22">
        <f>Target_AM[[#This Row],[PROPORSI]]*VLOOKUP(Target_AM[[#This Row],[NIPNAS]],Target_CC[],COLUMN(I$2)+9,0)</f>
        <v>1089801.8796071669</v>
      </c>
      <c r="X387" s="22">
        <f>Target_AM[[#This Row],[PROPORSI]]*VLOOKUP(Target_AM[[#This Row],[NIPNAS]],Target_CC[],COLUMN(J$2)+9,0)</f>
        <v>1111726.9834542943</v>
      </c>
      <c r="Y387" s="22">
        <f>Target_AM[[#This Row],[PROPORSI]]*VLOOKUP(Target_AM[[#This Row],[NIPNAS]],Target_CC[],COLUMN(K$2)+9,0)</f>
        <v>1103615.5045170335</v>
      </c>
      <c r="Z387" s="22">
        <f>Target_AM[[#This Row],[PROPORSI]]*VLOOKUP(Target_AM[[#This Row],[NIPNAS]],Target_CC[],COLUMN(L$2)+9,0)</f>
        <v>1041282.0337109771</v>
      </c>
      <c r="AA387" s="22">
        <f>Target_AM[[#This Row],[PROPORSI]]*VLOOKUP(Target_AM[[#This Row],[NIPNAS]],Target_CC[],COLUMN(M$2)+9,0)</f>
        <v>12706943.1</v>
      </c>
      <c r="AB387" s="22">
        <f>Target_AM[[#This Row],[PROPORSI]]*VLOOKUP(Target_AM[[#This Row],[NIPNAS]],Target_CC[],COLUMN(N$2)+9,0)</f>
        <v>503302.70827898011</v>
      </c>
      <c r="AC387" s="22">
        <f>Target_AM[[#This Row],[PROPORSI]]*VLOOKUP(Target_AM[[#This Row],[NIPNAS]],Target_CC[],COLUMN(O$2)+9,0)</f>
        <v>512093.05323030154</v>
      </c>
      <c r="AD387" s="22">
        <f>Target_AM[[#This Row],[PROPORSI]]*VLOOKUP(Target_AM[[#This Row],[NIPNAS]],Target_CC[],COLUMN(P$2)+9,0)</f>
        <v>547491.23324175598</v>
      </c>
      <c r="AE387" s="22">
        <f>Target_AM[[#This Row],[PROPORSI]]*VLOOKUP(Target_AM[[#This Row],[NIPNAS]],Target_CC[],COLUMN(Q$2)+9,0)</f>
        <v>514450.6672399409</v>
      </c>
      <c r="AF387" s="22">
        <f>Target_AM[[#This Row],[PROPORSI]]*VLOOKUP(Target_AM[[#This Row],[NIPNAS]],Target_CC[],COLUMN(R$2)+9,0)</f>
        <v>540525.86611825938</v>
      </c>
      <c r="AG387" s="22">
        <f>Target_AM[[#This Row],[PROPORSI]]*VLOOKUP(Target_AM[[#This Row],[NIPNAS]],Target_CC[],COLUMN(S$2)+9,0)</f>
        <v>533315.18981142156</v>
      </c>
      <c r="AH387" s="22">
        <f>Target_AM[[#This Row],[PROPORSI]]*VLOOKUP(Target_AM[[#This Row],[NIPNAS]],Target_CC[],COLUMN(T$2)+9,0)</f>
        <v>558827.29623526311</v>
      </c>
      <c r="AI387" s="22">
        <f>Target_AM[[#This Row],[PROPORSI]]*VLOOKUP(Target_AM[[#This Row],[NIPNAS]],Target_CC[],COLUMN(U$2)+9,0)</f>
        <v>564397.07016312238</v>
      </c>
      <c r="AJ387" s="22">
        <f>Target_AM[[#This Row],[PROPORSI]]*VLOOKUP(Target_AM[[#This Row],[NIPNAS]],Target_CC[],COLUMN(V$2)+9,0)</f>
        <v>557172.80203603033</v>
      </c>
      <c r="AK387" s="22">
        <f>Target_AM[[#This Row],[PROPORSI]]*VLOOKUP(Target_AM[[#This Row],[NIPNAS]],Target_CC[],COLUMN(W$2)+9,0)</f>
        <v>568382.24457235483</v>
      </c>
      <c r="AL387" s="22">
        <f>Target_AM[[#This Row],[PROPORSI]]*VLOOKUP(Target_AM[[#This Row],[NIPNAS]],Target_CC[],COLUMN(X$2)+9,0)</f>
        <v>564235.16469233204</v>
      </c>
      <c r="AM387" s="22">
        <f>Target_AM[[#This Row],[PROPORSI]]*VLOOKUP(Target_AM[[#This Row],[NIPNAS]],Target_CC[],COLUMN(Y$2)+9,0)</f>
        <v>532366.51476656692</v>
      </c>
      <c r="AN387" s="22">
        <f>Target_AM[[#This Row],[PROPORSI]]*VLOOKUP(Target_AM[[#This Row],[NIPNAS]],Target_CC[],COLUMN(Z$2)+9,0)</f>
        <v>6496559.810386328</v>
      </c>
      <c r="AO387" s="22">
        <f>Target_AM[[#This Row],[PROPORSI]]*VLOOKUP(Target_AM[[#This Row],[NIPNAS]],Target_CC[],COLUMN(AA$2)+9,0)</f>
        <v>1487737.4033851861</v>
      </c>
      <c r="AP387" s="22">
        <f>Target_AM[[#This Row],[PROPORSI]]*VLOOKUP(Target_AM[[#This Row],[NIPNAS]],Target_CC[],COLUMN(AB$2)+9,0)</f>
        <v>1513721.2194021074</v>
      </c>
      <c r="AQ387" s="22">
        <f>Target_AM[[#This Row],[PROPORSI]]*VLOOKUP(Target_AM[[#This Row],[NIPNAS]],Target_CC[],COLUMN(AC$2)+9,0)</f>
        <v>1618356.4529276369</v>
      </c>
      <c r="AR387" s="22">
        <f>Target_AM[[#This Row],[PROPORSI]]*VLOOKUP(Target_AM[[#This Row],[NIPNAS]],Target_CC[],COLUMN(AD$2)+9,0)</f>
        <v>1520690.2074230127</v>
      </c>
      <c r="AS387" s="22">
        <f>Target_AM[[#This Row],[PROPORSI]]*VLOOKUP(Target_AM[[#This Row],[NIPNAS]],Target_CC[],COLUMN(AE$2)+9,0)</f>
        <v>1597767.1792609603</v>
      </c>
      <c r="AT387" s="22">
        <f>Target_AM[[#This Row],[PROPORSI]]*VLOOKUP(Target_AM[[#This Row],[NIPNAS]],Target_CC[],COLUMN(AF$2)+9,0)</f>
        <v>1576452.7840293741</v>
      </c>
      <c r="AU387" s="22">
        <f>Target_AM[[#This Row],[PROPORSI]]*VLOOKUP(Target_AM[[#This Row],[NIPNAS]],Target_CC[],COLUMN(AG$2)+9,0)</f>
        <v>1651865.2829918351</v>
      </c>
      <c r="AV387" s="22">
        <f>Target_AM[[#This Row],[PROPORSI]]*VLOOKUP(Target_AM[[#This Row],[NIPNAS]],Target_CC[],COLUMN(AH$2)+9,0)</f>
        <v>1668329.2536094598</v>
      </c>
      <c r="AW387" s="22">
        <f>Target_AM[[#This Row],[PROPORSI]]*VLOOKUP(Target_AM[[#This Row],[NIPNAS]],Target_CC[],COLUMN(AI$2)+9,0)</f>
        <v>1646974.6816431973</v>
      </c>
      <c r="AX387" s="22">
        <f>Target_AM[[#This Row],[PROPORSI]]*VLOOKUP(Target_AM[[#This Row],[NIPNAS]],Target_CC[],COLUMN(AJ$2)+9,0)</f>
        <v>1680109.228026649</v>
      </c>
      <c r="AY387" s="22">
        <f>Target_AM[[#This Row],[PROPORSI]]*VLOOKUP(Target_AM[[#This Row],[NIPNAS]],Target_CC[],COLUMN(AK$2)+9,0)</f>
        <v>1667850.6692093655</v>
      </c>
      <c r="AZ387" s="22">
        <f>Target_AM[[#This Row],[PROPORSI]]*VLOOKUP(Target_AM[[#This Row],[NIPNAS]],Target_CC[],COLUMN(AL$2)+9,0)</f>
        <v>1573648.548477544</v>
      </c>
      <c r="BA387" s="22">
        <f>Target_AM[[#This Row],[PROPORSI]]*VLOOKUP(Target_AM[[#This Row],[NIPNAS]],Target_CC[],COLUMN(AM$2)+9,0)</f>
        <v>19203502.910386331</v>
      </c>
      <c r="BB387" s="22">
        <f>Target_AM[[#This Row],[PROPORSI]]*VLOOKUP(Target_AM[[#This Row],[NIPNAS]],Target_CC[],COLUMN(AN$2)+9,0)</f>
        <v>9777398.6261947434</v>
      </c>
      <c r="BC387" s="22">
        <f>Target_AM[[#This Row],[PROPORSI]]*VLOOKUP(Target_AM[[#This Row],[NIPNAS]],Target_CC[],COLUMN(AO$2)+9,0)</f>
        <v>10174119.323391797</v>
      </c>
      <c r="BD387" s="22">
        <f>Target_AM[[#This Row],[PROPORSI]]*VLOOKUP(Target_AM[[#This Row],[NIPNAS]],Target_CC[],COLUMN(AP$2)+9,0)</f>
        <v>10289034.949330807</v>
      </c>
      <c r="BE387" s="22">
        <f>Target_AM[[#This Row],[PROPORSI]]*VLOOKUP(Target_AM[[#This Row],[NIPNAS]],Target_CC[],COLUMN(AQ$2)+9,0)</f>
        <v>9974899.4857750032</v>
      </c>
      <c r="BF387" s="22">
        <f>Target_AM[[#This Row],[PROPORSI]]*VLOOKUP(Target_AM[[#This Row],[NIPNAS]],Target_CC[],COLUMN(AR$2)+9,0)</f>
        <v>10488359.543305274</v>
      </c>
      <c r="BG387" s="22">
        <f>Target_AM[[#This Row],[PROPORSI]]*VLOOKUP(Target_AM[[#This Row],[NIPNAS]],Target_CC[],COLUMN(AS$2)+9,0)</f>
        <v>10423112.784169191</v>
      </c>
      <c r="BH387" s="22">
        <f>Target_AM[[#This Row],[PROPORSI]]*VLOOKUP(Target_AM[[#This Row],[NIPNAS]],Target_CC[],COLUMN(AT$2)+9,0)</f>
        <v>10763615.883973477</v>
      </c>
      <c r="BI387" s="22">
        <f>Target_AM[[#This Row],[PROPORSI]]*VLOOKUP(Target_AM[[#This Row],[NIPNAS]],Target_CC[],COLUMN(AU$2)+9,0)</f>
        <v>10914935.252995767</v>
      </c>
      <c r="BJ387" s="22">
        <f>Target_AM[[#This Row],[PROPORSI]]*VLOOKUP(Target_AM[[#This Row],[NIPNAS]],Target_CC[],COLUMN(AV$2)+9,0)</f>
        <v>10745262.120155828</v>
      </c>
      <c r="BK387" s="22">
        <f>Target_AM[[#This Row],[PROPORSI]]*VLOOKUP(Target_AM[[#This Row],[NIPNAS]],Target_CC[],COLUMN(AW$2)+9,0)</f>
        <v>10927933.782276139</v>
      </c>
      <c r="BL387" s="22">
        <f>Target_AM[[#This Row],[PROPORSI]]*VLOOKUP(Target_AM[[#This Row],[NIPNAS]],Target_CC[],COLUMN(AX$2)+9,0)</f>
        <v>11129392.525234064</v>
      </c>
      <c r="BM387" s="22">
        <f>Target_AM[[#This Row],[PROPORSI]]*VLOOKUP(Target_AM[[#This Row],[NIPNAS]],Target_CC[],COLUMN(AY$2)+9,0)</f>
        <v>10851023.298882473</v>
      </c>
      <c r="BN387" s="22">
        <f>Target_AM[[#This Row],[PROPORSI]]*VLOOKUP(Target_AM[[#This Row],[NIPNAS]],Target_CC[],COLUMN(AZ$2)+9,0)</f>
        <v>126459087.57568455</v>
      </c>
      <c r="BO387" s="22">
        <f>Target_AM[[#This Row],[PROPORSI]]*VLOOKUP(Target_AM[[#This Row],[NIPNAS]],Target_CC[],COLUMN(BA$2)+9,0)</f>
        <v>2031800</v>
      </c>
      <c r="BP387" s="22">
        <f>Target_AM[[#This Row],[PROPORSI]]*VLOOKUP(Target_AM[[#This Row],[NIPNAS]],Target_CC[],COLUMN(BB$2)+9,0)</f>
        <v>2028060</v>
      </c>
      <c r="BQ387" s="22">
        <f>Target_AM[[#This Row],[PROPORSI]]*VLOOKUP(Target_AM[[#This Row],[NIPNAS]],Target_CC[],COLUMN(BC$2)+9,0)</f>
        <v>2053252</v>
      </c>
      <c r="BR387" s="22">
        <f>Target_AM[[#This Row],[PROPORSI]]*VLOOKUP(Target_AM[[#This Row],[NIPNAS]],Target_CC[],COLUMN(BD$2)+9,0)</f>
        <v>1972550</v>
      </c>
      <c r="BS387" s="22">
        <f>Target_AM[[#This Row],[PROPORSI]]*VLOOKUP(Target_AM[[#This Row],[NIPNAS]],Target_CC[],COLUMN(BE$2)+9,0)</f>
        <v>1972550</v>
      </c>
      <c r="BT387" s="22">
        <f>Target_AM[[#This Row],[PROPORSI]]*VLOOKUP(Target_AM[[#This Row],[NIPNAS]],Target_CC[],COLUMN(BF$2)+9,0)</f>
        <v>1972550</v>
      </c>
      <c r="BU387" s="22">
        <f>Target_AM[[#This Row],[PROPORSI]]*VLOOKUP(Target_AM[[#This Row],[NIPNAS]],Target_CC[],COLUMN(BG$2)+9,0)</f>
        <v>1972550</v>
      </c>
      <c r="BV387" s="22">
        <f>Target_AM[[#This Row],[PROPORSI]]*VLOOKUP(Target_AM[[#This Row],[NIPNAS]],Target_CC[],COLUMN(BH$2)+9,0)</f>
        <v>1972550</v>
      </c>
      <c r="BW387" s="22">
        <f>Target_AM[[#This Row],[PROPORSI]]*VLOOKUP(Target_AM[[#This Row],[NIPNAS]],Target_CC[],COLUMN(BI$2)+9,0)</f>
        <v>1972550</v>
      </c>
      <c r="BX387" s="22">
        <f>Target_AM[[#This Row],[PROPORSI]]*VLOOKUP(Target_AM[[#This Row],[NIPNAS]],Target_CC[],COLUMN(BJ$2)+9,0)</f>
        <v>1972550</v>
      </c>
      <c r="BY387" s="22">
        <f>Target_AM[[#This Row],[PROPORSI]]*VLOOKUP(Target_AM[[#This Row],[NIPNAS]],Target_CC[],COLUMN(BK$2)+9,0)</f>
        <v>1972550</v>
      </c>
      <c r="BZ387" s="22">
        <f>Target_AM[[#This Row],[PROPORSI]]*VLOOKUP(Target_AM[[#This Row],[NIPNAS]],Target_CC[],COLUMN(BL$2)+9,0)</f>
        <v>1972550</v>
      </c>
      <c r="CA387" s="22">
        <f>Target_AM[[#This Row],[PROPORSI]]*VLOOKUP(Target_AM[[#This Row],[NIPNAS]],Target_CC[],COLUMN(BM$2)+9,0)</f>
        <v>23866062</v>
      </c>
      <c r="CB387" s="22">
        <f>Target_AM[[#This Row],[PROPORSI]]*VLOOKUP(Target_AM[[#This Row],[NIPNAS]],Target_CC[],COLUMN(BN$2)+9,0)</f>
        <v>1580000</v>
      </c>
      <c r="CC387" s="22">
        <f>Target_AM[[#This Row],[PROPORSI]]*VLOOKUP(Target_AM[[#This Row],[NIPNAS]],Target_CC[],COLUMN(BO$2)+9,0)</f>
        <v>1580000</v>
      </c>
      <c r="CD387" s="22">
        <f>Target_AM[[#This Row],[PROPORSI]]*VLOOKUP(Target_AM[[#This Row],[NIPNAS]],Target_CC[],COLUMN(BP$2)+9,0)</f>
        <v>1580000</v>
      </c>
      <c r="CE387" s="22">
        <f>Target_AM[[#This Row],[PROPORSI]]*VLOOKUP(Target_AM[[#This Row],[NIPNAS]],Target_CC[],COLUMN(BQ$2)+9,0)</f>
        <v>1501000</v>
      </c>
      <c r="CF387" s="22">
        <f>Target_AM[[#This Row],[PROPORSI]]*VLOOKUP(Target_AM[[#This Row],[NIPNAS]],Target_CC[],COLUMN(BR$2)+9,0)</f>
        <v>1501000</v>
      </c>
      <c r="CG387" s="22">
        <f>Target_AM[[#This Row],[PROPORSI]]*VLOOKUP(Target_AM[[#This Row],[NIPNAS]],Target_CC[],COLUMN(BS$2)+9,0)</f>
        <v>1501000</v>
      </c>
      <c r="CH387" s="22">
        <f>Target_AM[[#This Row],[PROPORSI]]*VLOOKUP(Target_AM[[#This Row],[NIPNAS]],Target_CC[],COLUMN(BT$2)+9,0)</f>
        <v>1501000</v>
      </c>
      <c r="CI387" s="22">
        <f>Target_AM[[#This Row],[PROPORSI]]*VLOOKUP(Target_AM[[#This Row],[NIPNAS]],Target_CC[],COLUMN(BU$2)+9,0)</f>
        <v>1501000</v>
      </c>
      <c r="CJ387" s="22">
        <f>Target_AM[[#This Row],[PROPORSI]]*VLOOKUP(Target_AM[[#This Row],[NIPNAS]],Target_CC[],COLUMN(BV$2)+9,0)</f>
        <v>1501000</v>
      </c>
      <c r="CK387" s="22">
        <f>Target_AM[[#This Row],[PROPORSI]]*VLOOKUP(Target_AM[[#This Row],[NIPNAS]],Target_CC[],COLUMN(BW$2)+9,0)</f>
        <v>1501000</v>
      </c>
      <c r="CL387" s="22">
        <f>Target_AM[[#This Row],[PROPORSI]]*VLOOKUP(Target_AM[[#This Row],[NIPNAS]],Target_CC[],COLUMN(BX$2)+9,0)</f>
        <v>1501000</v>
      </c>
      <c r="CM387" s="22">
        <f>Target_AM[[#This Row],[PROPORSI]]*VLOOKUP(Target_AM[[#This Row],[NIPNAS]],Target_CC[],COLUMN(BY$2)+9,0)</f>
        <v>1501000</v>
      </c>
      <c r="CN387" s="22">
        <f>Target_AM[[#This Row],[PROPORSI]]*VLOOKUP(Target_AM[[#This Row],[NIPNAS]],Target_CC[],COLUMN(BZ$2)+9,0)</f>
        <v>18249000</v>
      </c>
      <c r="CO387" s="22">
        <f>Target_AM[[#This Row],[PROPORSI]]*VLOOKUP(Target_AM[[#This Row],[NIPNAS]],Target_CC[],COLUMN(CA$2)+9,0)</f>
        <v>451800</v>
      </c>
      <c r="CP387" s="22">
        <f>Target_AM[[#This Row],[PROPORSI]]*VLOOKUP(Target_AM[[#This Row],[NIPNAS]],Target_CC[],COLUMN(CB$2)+9,0)</f>
        <v>448060</v>
      </c>
      <c r="CQ387" s="22">
        <f>Target_AM[[#This Row],[PROPORSI]]*VLOOKUP(Target_AM[[#This Row],[NIPNAS]],Target_CC[],COLUMN(CC$2)+9,0)</f>
        <v>471550</v>
      </c>
      <c r="CR387" s="22">
        <f>Target_AM[[#This Row],[PROPORSI]]*VLOOKUP(Target_AM[[#This Row],[NIPNAS]],Target_CC[],COLUMN(CD$2)+9,0)</f>
        <v>471550</v>
      </c>
      <c r="CS387" s="22">
        <f>Target_AM[[#This Row],[PROPORSI]]*VLOOKUP(Target_AM[[#This Row],[NIPNAS]],Target_CC[],COLUMN(CE$2)+9,0)</f>
        <v>471550</v>
      </c>
      <c r="CT387" s="22">
        <f>Target_AM[[#This Row],[PROPORSI]]*VLOOKUP(Target_AM[[#This Row],[NIPNAS]],Target_CC[],COLUMN(CF$2)+9,0)</f>
        <v>471550</v>
      </c>
      <c r="CU387" s="22">
        <f>Target_AM[[#This Row],[PROPORSI]]*VLOOKUP(Target_AM[[#This Row],[NIPNAS]],Target_CC[],COLUMN(CG$2)+9,0)</f>
        <v>471550</v>
      </c>
      <c r="CV387" s="22">
        <f>Target_AM[[#This Row],[PROPORSI]]*VLOOKUP(Target_AM[[#This Row],[NIPNAS]],Target_CC[],COLUMN(CH$2)+9,0)</f>
        <v>471550</v>
      </c>
      <c r="CW387" s="22">
        <f>Target_AM[[#This Row],[PROPORSI]]*VLOOKUP(Target_AM[[#This Row],[NIPNAS]],Target_CC[],COLUMN(CI$2)+9,0)</f>
        <v>471550</v>
      </c>
      <c r="CX387" s="22">
        <f>Target_AM[[#This Row],[PROPORSI]]*VLOOKUP(Target_AM[[#This Row],[NIPNAS]],Target_CC[],COLUMN(CJ$2)+9,0)</f>
        <v>471550</v>
      </c>
      <c r="CY387" s="22">
        <f>Target_AM[[#This Row],[PROPORSI]]*VLOOKUP(Target_AM[[#This Row],[NIPNAS]],Target_CC[],COLUMN(CK$2)+9,0)</f>
        <v>471550</v>
      </c>
      <c r="CZ387" s="22">
        <f>Target_AM[[#This Row],[PROPORSI]]*VLOOKUP(Target_AM[[#This Row],[NIPNAS]],Target_CC[],COLUMN(CL$2)+9,0)</f>
        <v>471550</v>
      </c>
      <c r="DA387" s="22">
        <f>Target_AM[[#This Row],[PROPORSI]]*VLOOKUP(Target_AM[[#This Row],[NIPNAS]],Target_CC[],COLUMN(CM$2)+9,0)</f>
        <v>5615360</v>
      </c>
      <c r="DB387" s="22">
        <f>Target_AM[[#This Row],[PROPORSI]]*VLOOKUP(Target_AM[[#This Row],[NIPNAS]],Target_CC[],COLUMN(CN$2)+9,0)</f>
        <v>0</v>
      </c>
      <c r="DC387" s="22">
        <f>Target_AM[[#This Row],[PROPORSI]]*VLOOKUP(Target_AM[[#This Row],[NIPNAS]],Target_CC[],COLUMN(CO$2)+9,0)</f>
        <v>0</v>
      </c>
      <c r="DD387" s="22">
        <f>Target_AM[[#This Row],[PROPORSI]]*VLOOKUP(Target_AM[[#This Row],[NIPNAS]],Target_CC[],COLUMN(CP$2)+9,0)</f>
        <v>0</v>
      </c>
      <c r="DE387" s="22">
        <f>Target_AM[[#This Row],[PROPORSI]]*VLOOKUP(Target_AM[[#This Row],[NIPNAS]],Target_CC[],COLUMN(CQ$2)+9,0)</f>
        <v>0</v>
      </c>
      <c r="DF387" s="22">
        <f>Target_AM[[#This Row],[PROPORSI]]*VLOOKUP(Target_AM[[#This Row],[NIPNAS]],Target_CC[],COLUMN(CR$2)+9,0)</f>
        <v>0</v>
      </c>
      <c r="DG387" s="22">
        <f>Target_AM[[#This Row],[PROPORSI]]*VLOOKUP(Target_AM[[#This Row],[NIPNAS]],Target_CC[],COLUMN(CS$2)+9,0)</f>
        <v>0</v>
      </c>
      <c r="DH387" s="22">
        <f>Target_AM[[#This Row],[PROPORSI]]*VLOOKUP(Target_AM[[#This Row],[NIPNAS]],Target_CC[],COLUMN(CT$2)+9,0)</f>
        <v>0</v>
      </c>
      <c r="DI387" s="22">
        <f>Target_AM[[#This Row],[PROPORSI]]*VLOOKUP(Target_AM[[#This Row],[NIPNAS]],Target_CC[],COLUMN(CU$2)+9,0)</f>
        <v>0</v>
      </c>
      <c r="DJ387" s="22">
        <f>Target_AM[[#This Row],[PROPORSI]]*VLOOKUP(Target_AM[[#This Row],[NIPNAS]],Target_CC[],COLUMN(CV$2)+9,0)</f>
        <v>0</v>
      </c>
      <c r="DK387" s="22">
        <f>Target_AM[[#This Row],[PROPORSI]]*VLOOKUP(Target_AM[[#This Row],[NIPNAS]],Target_CC[],COLUMN(CW$2)+9,0)</f>
        <v>0</v>
      </c>
      <c r="DL387" s="22">
        <f>Target_AM[[#This Row],[PROPORSI]]*VLOOKUP(Target_AM[[#This Row],[NIPNAS]],Target_CC[],COLUMN(CX$2)+9,0)</f>
        <v>0</v>
      </c>
      <c r="DM387" s="22">
        <f>Target_AM[[#This Row],[PROPORSI]]*VLOOKUP(Target_AM[[#This Row],[NIPNAS]],Target_CC[],COLUMN(CY$2)+9,0)</f>
        <v>0</v>
      </c>
      <c r="DN387" s="22">
        <f>Target_AM[[#This Row],[PROPORSI]]*VLOOKUP(Target_AM[[#This Row],[NIPNAS]],Target_CC[],COLUMN(CZ$2)+9,0)</f>
        <v>0</v>
      </c>
      <c r="DO387" s="22">
        <f>Target_AM[[#This Row],[PROPORSI]]*VLOOKUP(Target_AM[[#This Row],[NIPNAS]],Target_CC[],COLUMN(DA$2)+9,0)</f>
        <v>0</v>
      </c>
      <c r="DP387" s="22">
        <f>Target_AM[[#This Row],[PROPORSI]]*VLOOKUP(Target_AM[[#This Row],[NIPNAS]],Target_CC[],COLUMN(DB$2)+9,0)</f>
        <v>0</v>
      </c>
      <c r="DQ387" s="22">
        <f>Target_AM[[#This Row],[PROPORSI]]*VLOOKUP(Target_AM[[#This Row],[NIPNAS]],Target_CC[],COLUMN(DC$2)+9,0)</f>
        <v>0</v>
      </c>
      <c r="DR387" s="22">
        <f>Target_AM[[#This Row],[PROPORSI]]*VLOOKUP(Target_AM[[#This Row],[NIPNAS]],Target_CC[],COLUMN(DD$2)+9,0)</f>
        <v>0</v>
      </c>
      <c r="DS387" s="22">
        <f>Target_AM[[#This Row],[PROPORSI]]*VLOOKUP(Target_AM[[#This Row],[NIPNAS]],Target_CC[],COLUMN(DE$2)+9,0)</f>
        <v>0</v>
      </c>
      <c r="DT387" s="22">
        <f>Target_AM[[#This Row],[PROPORSI]]*VLOOKUP(Target_AM[[#This Row],[NIPNAS]],Target_CC[],COLUMN(DF$2)+9,0)</f>
        <v>0</v>
      </c>
      <c r="DU387" s="22">
        <f>Target_AM[[#This Row],[PROPORSI]]*VLOOKUP(Target_AM[[#This Row],[NIPNAS]],Target_CC[],COLUMN(DG$2)+9,0)</f>
        <v>0</v>
      </c>
      <c r="DV387" s="22">
        <f>Target_AM[[#This Row],[PROPORSI]]*VLOOKUP(Target_AM[[#This Row],[NIPNAS]],Target_CC[],COLUMN(DH$2)+9,0)</f>
        <v>0</v>
      </c>
      <c r="DW387" s="22">
        <f>Target_AM[[#This Row],[PROPORSI]]*VLOOKUP(Target_AM[[#This Row],[NIPNAS]],Target_CC[],COLUMN(DI$2)+9,0)</f>
        <v>0</v>
      </c>
      <c r="DX387" s="22">
        <f>Target_AM[[#This Row],[PROPORSI]]*VLOOKUP(Target_AM[[#This Row],[NIPNAS]],Target_CC[],COLUMN(DJ$2)+9,0)</f>
        <v>0</v>
      </c>
      <c r="DY387" s="22">
        <f>Target_AM[[#This Row],[PROPORSI]]*VLOOKUP(Target_AM[[#This Row],[NIPNAS]],Target_CC[],COLUMN(DK$2)+9,0)</f>
        <v>0</v>
      </c>
      <c r="DZ387" s="22">
        <f>Target_AM[[#This Row],[PROPORSI]]*VLOOKUP(Target_AM[[#This Row],[NIPNAS]],Target_CC[],COLUMN(DL$2)+9,0)</f>
        <v>0</v>
      </c>
      <c r="EA387" s="22">
        <f>Target_AM[[#This Row],[PROPORSI]]*VLOOKUP(Target_AM[[#This Row],[NIPNAS]],Target_CC[],COLUMN(DM$2)+9,0)</f>
        <v>0</v>
      </c>
    </row>
    <row r="388" spans="2:131" x14ac:dyDescent="0.3">
      <c r="B388">
        <v>920064</v>
      </c>
      <c r="C388" t="s">
        <v>1051</v>
      </c>
      <c r="D388">
        <v>1</v>
      </c>
      <c r="E388" s="8">
        <v>45658</v>
      </c>
      <c r="F388">
        <v>3001065156</v>
      </c>
      <c r="G388" t="s">
        <v>748</v>
      </c>
      <c r="J388" t="s">
        <v>750</v>
      </c>
      <c r="K388" t="s">
        <v>25</v>
      </c>
      <c r="L388" t="s">
        <v>159</v>
      </c>
      <c r="M388" t="s">
        <v>29</v>
      </c>
      <c r="N388" s="23">
        <f>Target_AM[[#This Row],[PROPORSI]]*VLOOKUP(Target_AM[[#This Row],[NIPNAS]],Target_CC[],9,0)</f>
        <v>67063701.335641704</v>
      </c>
      <c r="O388" s="22">
        <f>Target_AM[[#This Row],[PROPORSI]]*VLOOKUP(Target_AM[[#This Row],[NIPNAS]],Target_CC[],COLUMN(A$2)+9,0)</f>
        <v>16757661.59</v>
      </c>
      <c r="P388" s="22">
        <f>Target_AM[[#This Row],[PROPORSI]]*VLOOKUP(Target_AM[[#This Row],[NIPNAS]],Target_CC[],COLUMN(B$2)+9,0)</f>
        <v>16757661.59</v>
      </c>
      <c r="Q388" s="22">
        <f>Target_AM[[#This Row],[PROPORSI]]*VLOOKUP(Target_AM[[#This Row],[NIPNAS]],Target_CC[],COLUMN(C$2)+9,0)</f>
        <v>16757661.59</v>
      </c>
      <c r="R388" s="22">
        <f>Target_AM[[#This Row],[PROPORSI]]*VLOOKUP(Target_AM[[#This Row],[NIPNAS]],Target_CC[],COLUMN(D$2)+9,0)</f>
        <v>16401735.800000001</v>
      </c>
      <c r="S388" s="22">
        <f>Target_AM[[#This Row],[PROPORSI]]*VLOOKUP(Target_AM[[#This Row],[NIPNAS]],Target_CC[],COLUMN(E$2)+9,0)</f>
        <v>16401735.800000001</v>
      </c>
      <c r="T388" s="22">
        <f>Target_AM[[#This Row],[PROPORSI]]*VLOOKUP(Target_AM[[#This Row],[NIPNAS]],Target_CC[],COLUMN(F$2)+9,0)</f>
        <v>18709428.107692309</v>
      </c>
      <c r="U388" s="22">
        <f>Target_AM[[#This Row],[PROPORSI]]*VLOOKUP(Target_AM[[#This Row],[NIPNAS]],Target_CC[],COLUMN(G$2)+9,0)</f>
        <v>19065353.897692308</v>
      </c>
      <c r="V388" s="22">
        <f>Target_AM[[#This Row],[PROPORSI]]*VLOOKUP(Target_AM[[#This Row],[NIPNAS]],Target_CC[],COLUMN(H$2)+9,0)</f>
        <v>21373046.205384616</v>
      </c>
      <c r="W388" s="22">
        <f>Target_AM[[#This Row],[PROPORSI]]*VLOOKUP(Target_AM[[#This Row],[NIPNAS]],Target_CC[],COLUMN(I$2)+9,0)</f>
        <v>22911507.743846156</v>
      </c>
      <c r="X388" s="22">
        <f>Target_AM[[#This Row],[PROPORSI]]*VLOOKUP(Target_AM[[#This Row],[NIPNAS]],Target_CC[],COLUMN(J$2)+9,0)</f>
        <v>21373046.205384616</v>
      </c>
      <c r="Y388" s="22">
        <f>Target_AM[[#This Row],[PROPORSI]]*VLOOKUP(Target_AM[[#This Row],[NIPNAS]],Target_CC[],COLUMN(K$2)+9,0)</f>
        <v>19834584.666923076</v>
      </c>
      <c r="Z388" s="22">
        <f>Target_AM[[#This Row],[PROPORSI]]*VLOOKUP(Target_AM[[#This Row],[NIPNAS]],Target_CC[],COLUMN(L$2)+9,0)</f>
        <v>21834584.666923076</v>
      </c>
      <c r="AA388" s="22">
        <f>Target_AM[[#This Row],[PROPORSI]]*VLOOKUP(Target_AM[[#This Row],[NIPNAS]],Target_CC[],COLUMN(M$2)+9,0)</f>
        <v>228178007.86384615</v>
      </c>
      <c r="AB388" s="22">
        <f>Target_AM[[#This Row],[PROPORSI]]*VLOOKUP(Target_AM[[#This Row],[NIPNAS]],Target_CC[],COLUMN(N$2)+9,0)</f>
        <v>512248.77158233931</v>
      </c>
      <c r="AC388" s="22">
        <f>Target_AM[[#This Row],[PROPORSI]]*VLOOKUP(Target_AM[[#This Row],[NIPNAS]],Target_CC[],COLUMN(O$2)+9,0)</f>
        <v>1304167.539981042</v>
      </c>
      <c r="AD388" s="22">
        <f>Target_AM[[#This Row],[PROPORSI]]*VLOOKUP(Target_AM[[#This Row],[NIPNAS]],Target_CC[],COLUMN(P$2)+9,0)</f>
        <v>769147.45853749639</v>
      </c>
      <c r="AE388" s="22">
        <f>Target_AM[[#This Row],[PROPORSI]]*VLOOKUP(Target_AM[[#This Row],[NIPNAS]],Target_CC[],COLUMN(Q$2)+9,0)</f>
        <v>1012307.2795613571</v>
      </c>
      <c r="AF388" s="22">
        <f>Target_AM[[#This Row],[PROPORSI]]*VLOOKUP(Target_AM[[#This Row],[NIPNAS]],Target_CC[],COLUMN(R$2)+9,0)</f>
        <v>1884307.9024801829</v>
      </c>
      <c r="AG388" s="22">
        <f>Target_AM[[#This Row],[PROPORSI]]*VLOOKUP(Target_AM[[#This Row],[NIPNAS]],Target_CC[],COLUMN(S$2)+9,0)</f>
        <v>1162722.9211122221</v>
      </c>
      <c r="AH388" s="22">
        <f>Target_AM[[#This Row],[PROPORSI]]*VLOOKUP(Target_AM[[#This Row],[NIPNAS]],Target_CC[],COLUMN(T$2)+9,0)</f>
        <v>1910050.3523738056</v>
      </c>
      <c r="AI388" s="22">
        <f>Target_AM[[#This Row],[PROPORSI]]*VLOOKUP(Target_AM[[#This Row],[NIPNAS]],Target_CC[],COLUMN(U$2)+9,0)</f>
        <v>2047240.577437293</v>
      </c>
      <c r="AJ388" s="22">
        <f>Target_AM[[#This Row],[PROPORSI]]*VLOOKUP(Target_AM[[#This Row],[NIPNAS]],Target_CC[],COLUMN(V$2)+9,0)</f>
        <v>1774626.6960814795</v>
      </c>
      <c r="AK388" s="22">
        <f>Target_AM[[#This Row],[PROPORSI]]*VLOOKUP(Target_AM[[#This Row],[NIPNAS]],Target_CC[],COLUMN(W$2)+9,0)</f>
        <v>1316243.5679101299</v>
      </c>
      <c r="AL388" s="22">
        <f>Target_AM[[#This Row],[PROPORSI]]*VLOOKUP(Target_AM[[#This Row],[NIPNAS]],Target_CC[],COLUMN(X$2)+9,0)</f>
        <v>2079172.0408734498</v>
      </c>
      <c r="AM388" s="22">
        <f>Target_AM[[#This Row],[PROPORSI]]*VLOOKUP(Target_AM[[#This Row],[NIPNAS]],Target_CC[],COLUMN(Y$2)+9,0)</f>
        <v>284502.83613636071</v>
      </c>
      <c r="AN388" s="22">
        <f>Target_AM[[#This Row],[PROPORSI]]*VLOOKUP(Target_AM[[#This Row],[NIPNAS]],Target_CC[],COLUMN(Z$2)+9,0)</f>
        <v>16056737.944067158</v>
      </c>
      <c r="AO388" s="22">
        <f>Target_AM[[#This Row],[PROPORSI]]*VLOOKUP(Target_AM[[#This Row],[NIPNAS]],Target_CC[],COLUMN(AA$2)+9,0)</f>
        <v>17269910.361582339</v>
      </c>
      <c r="AP388" s="22">
        <f>Target_AM[[#This Row],[PROPORSI]]*VLOOKUP(Target_AM[[#This Row],[NIPNAS]],Target_CC[],COLUMN(AB$2)+9,0)</f>
        <v>18061829.129981041</v>
      </c>
      <c r="AQ388" s="22">
        <f>Target_AM[[#This Row],[PROPORSI]]*VLOOKUP(Target_AM[[#This Row],[NIPNAS]],Target_CC[],COLUMN(AC$2)+9,0)</f>
        <v>17526809.048537496</v>
      </c>
      <c r="AR388" s="22">
        <f>Target_AM[[#This Row],[PROPORSI]]*VLOOKUP(Target_AM[[#This Row],[NIPNAS]],Target_CC[],COLUMN(AD$2)+9,0)</f>
        <v>17414043.079561356</v>
      </c>
      <c r="AS388" s="22">
        <f>Target_AM[[#This Row],[PROPORSI]]*VLOOKUP(Target_AM[[#This Row],[NIPNAS]],Target_CC[],COLUMN(AE$2)+9,0)</f>
        <v>18286043.702480182</v>
      </c>
      <c r="AT388" s="22">
        <f>Target_AM[[#This Row],[PROPORSI]]*VLOOKUP(Target_AM[[#This Row],[NIPNAS]],Target_CC[],COLUMN(AF$2)+9,0)</f>
        <v>19872151.028804529</v>
      </c>
      <c r="AU388" s="22">
        <f>Target_AM[[#This Row],[PROPORSI]]*VLOOKUP(Target_AM[[#This Row],[NIPNAS]],Target_CC[],COLUMN(AG$2)+9,0)</f>
        <v>20975404.250066113</v>
      </c>
      <c r="AV388" s="22">
        <f>Target_AM[[#This Row],[PROPORSI]]*VLOOKUP(Target_AM[[#This Row],[NIPNAS]],Target_CC[],COLUMN(AH$2)+9,0)</f>
        <v>23420286.782821909</v>
      </c>
      <c r="AW388" s="22">
        <f>Target_AM[[#This Row],[PROPORSI]]*VLOOKUP(Target_AM[[#This Row],[NIPNAS]],Target_CC[],COLUMN(AI$2)+9,0)</f>
        <v>24686134.439927634</v>
      </c>
      <c r="AX388" s="22">
        <f>Target_AM[[#This Row],[PROPORSI]]*VLOOKUP(Target_AM[[#This Row],[NIPNAS]],Target_CC[],COLUMN(AJ$2)+9,0)</f>
        <v>22689289.773294747</v>
      </c>
      <c r="AY388" s="22">
        <f>Target_AM[[#This Row],[PROPORSI]]*VLOOKUP(Target_AM[[#This Row],[NIPNAS]],Target_CC[],COLUMN(AK$2)+9,0)</f>
        <v>21913756.707796525</v>
      </c>
      <c r="AZ388" s="22">
        <f>Target_AM[[#This Row],[PROPORSI]]*VLOOKUP(Target_AM[[#This Row],[NIPNAS]],Target_CC[],COLUMN(AL$2)+9,0)</f>
        <v>22119087.503059436</v>
      </c>
      <c r="BA388" s="22">
        <f>Target_AM[[#This Row],[PROPORSI]]*VLOOKUP(Target_AM[[#This Row],[NIPNAS]],Target_CC[],COLUMN(AM$2)+9,0)</f>
        <v>244234745.8079133</v>
      </c>
      <c r="BB388" s="22">
        <f>Target_AM[[#This Row],[PROPORSI]]*VLOOKUP(Target_AM[[#This Row],[NIPNAS]],Target_CC[],COLUMN(AN$2)+9,0)</f>
        <v>0</v>
      </c>
      <c r="BC388" s="22">
        <f>Target_AM[[#This Row],[PROPORSI]]*VLOOKUP(Target_AM[[#This Row],[NIPNAS]],Target_CC[],COLUMN(AO$2)+9,0)</f>
        <v>0</v>
      </c>
      <c r="BD388" s="22">
        <f>Target_AM[[#This Row],[PROPORSI]]*VLOOKUP(Target_AM[[#This Row],[NIPNAS]],Target_CC[],COLUMN(AP$2)+9,0)</f>
        <v>0</v>
      </c>
      <c r="BE388" s="22">
        <f>Target_AM[[#This Row],[PROPORSI]]*VLOOKUP(Target_AM[[#This Row],[NIPNAS]],Target_CC[],COLUMN(AQ$2)+9,0)</f>
        <v>0</v>
      </c>
      <c r="BF388" s="22">
        <f>Target_AM[[#This Row],[PROPORSI]]*VLOOKUP(Target_AM[[#This Row],[NIPNAS]],Target_CC[],COLUMN(AR$2)+9,0)</f>
        <v>0</v>
      </c>
      <c r="BG388" s="22">
        <f>Target_AM[[#This Row],[PROPORSI]]*VLOOKUP(Target_AM[[#This Row],[NIPNAS]],Target_CC[],COLUMN(AS$2)+9,0)</f>
        <v>0</v>
      </c>
      <c r="BH388" s="22">
        <f>Target_AM[[#This Row],[PROPORSI]]*VLOOKUP(Target_AM[[#This Row],[NIPNAS]],Target_CC[],COLUMN(AT$2)+9,0)</f>
        <v>0</v>
      </c>
      <c r="BI388" s="22">
        <f>Target_AM[[#This Row],[PROPORSI]]*VLOOKUP(Target_AM[[#This Row],[NIPNAS]],Target_CC[],COLUMN(AU$2)+9,0)</f>
        <v>0</v>
      </c>
      <c r="BJ388" s="22">
        <f>Target_AM[[#This Row],[PROPORSI]]*VLOOKUP(Target_AM[[#This Row],[NIPNAS]],Target_CC[],COLUMN(AV$2)+9,0)</f>
        <v>0</v>
      </c>
      <c r="BK388" s="22">
        <f>Target_AM[[#This Row],[PROPORSI]]*VLOOKUP(Target_AM[[#This Row],[NIPNAS]],Target_CC[],COLUMN(AW$2)+9,0)</f>
        <v>0</v>
      </c>
      <c r="BL388" s="22">
        <f>Target_AM[[#This Row],[PROPORSI]]*VLOOKUP(Target_AM[[#This Row],[NIPNAS]],Target_CC[],COLUMN(AX$2)+9,0)</f>
        <v>0</v>
      </c>
      <c r="BM388" s="22">
        <f>Target_AM[[#This Row],[PROPORSI]]*VLOOKUP(Target_AM[[#This Row],[NIPNAS]],Target_CC[],COLUMN(AY$2)+9,0)</f>
        <v>0</v>
      </c>
      <c r="BN388" s="22">
        <f>Target_AM[[#This Row],[PROPORSI]]*VLOOKUP(Target_AM[[#This Row],[NIPNAS]],Target_CC[],COLUMN(AZ$2)+9,0)</f>
        <v>0</v>
      </c>
      <c r="BO388" s="22">
        <f>Target_AM[[#This Row],[PROPORSI]]*VLOOKUP(Target_AM[[#This Row],[NIPNAS]],Target_CC[],COLUMN(BA$2)+9,0)</f>
        <v>15601960</v>
      </c>
      <c r="BP388" s="22">
        <f>Target_AM[[#This Row],[PROPORSI]]*VLOOKUP(Target_AM[[#This Row],[NIPNAS]],Target_CC[],COLUMN(BB$2)+9,0)</f>
        <v>15457973</v>
      </c>
      <c r="BQ388" s="22">
        <f>Target_AM[[#This Row],[PROPORSI]]*VLOOKUP(Target_AM[[#This Row],[NIPNAS]],Target_CC[],COLUMN(BC$2)+9,0)</f>
        <v>6432992</v>
      </c>
      <c r="BR388" s="22">
        <f>Target_AM[[#This Row],[PROPORSI]]*VLOOKUP(Target_AM[[#This Row],[NIPNAS]],Target_CC[],COLUMN(BD$2)+9,0)</f>
        <v>14027356</v>
      </c>
      <c r="BS388" s="22">
        <f>Target_AM[[#This Row],[PROPORSI]]*VLOOKUP(Target_AM[[#This Row],[NIPNAS]],Target_CC[],COLUMN(BE$2)+9,0)</f>
        <v>14027356</v>
      </c>
      <c r="BT388" s="22">
        <f>Target_AM[[#This Row],[PROPORSI]]*VLOOKUP(Target_AM[[#This Row],[NIPNAS]],Target_CC[],COLUMN(BF$2)+9,0)</f>
        <v>14027356</v>
      </c>
      <c r="BU388" s="22">
        <f>Target_AM[[#This Row],[PROPORSI]]*VLOOKUP(Target_AM[[#This Row],[NIPNAS]],Target_CC[],COLUMN(BG$2)+9,0)</f>
        <v>14027356</v>
      </c>
      <c r="BV388" s="22">
        <f>Target_AM[[#This Row],[PROPORSI]]*VLOOKUP(Target_AM[[#This Row],[NIPNAS]],Target_CC[],COLUMN(BH$2)+9,0)</f>
        <v>14027356</v>
      </c>
      <c r="BW388" s="22">
        <f>Target_AM[[#This Row],[PROPORSI]]*VLOOKUP(Target_AM[[#This Row],[NIPNAS]],Target_CC[],COLUMN(BI$2)+9,0)</f>
        <v>14027356</v>
      </c>
      <c r="BX388" s="22">
        <f>Target_AM[[#This Row],[PROPORSI]]*VLOOKUP(Target_AM[[#This Row],[NIPNAS]],Target_CC[],COLUMN(BJ$2)+9,0)</f>
        <v>14027356</v>
      </c>
      <c r="BY388" s="22">
        <f>Target_AM[[#This Row],[PROPORSI]]*VLOOKUP(Target_AM[[#This Row],[NIPNAS]],Target_CC[],COLUMN(BK$2)+9,0)</f>
        <v>14027356</v>
      </c>
      <c r="BZ388" s="22">
        <f>Target_AM[[#This Row],[PROPORSI]]*VLOOKUP(Target_AM[[#This Row],[NIPNAS]],Target_CC[],COLUMN(BL$2)+9,0)</f>
        <v>14027356</v>
      </c>
      <c r="CA388" s="22">
        <f>Target_AM[[#This Row],[PROPORSI]]*VLOOKUP(Target_AM[[#This Row],[NIPNAS]],Target_CC[],COLUMN(BM$2)+9,0)</f>
        <v>163739129</v>
      </c>
      <c r="CB388" s="22">
        <f>Target_AM[[#This Row],[PROPORSI]]*VLOOKUP(Target_AM[[#This Row],[NIPNAS]],Target_CC[],COLUMN(BN$2)+9,0)</f>
        <v>7203000</v>
      </c>
      <c r="CC388" s="22">
        <f>Target_AM[[#This Row],[PROPORSI]]*VLOOKUP(Target_AM[[#This Row],[NIPNAS]],Target_CC[],COLUMN(BO$2)+9,0)</f>
        <v>7203000</v>
      </c>
      <c r="CD388" s="22">
        <f>Target_AM[[#This Row],[PROPORSI]]*VLOOKUP(Target_AM[[#This Row],[NIPNAS]],Target_CC[],COLUMN(BP$2)+9,0)</f>
        <v>5305000</v>
      </c>
      <c r="CE388" s="22">
        <f>Target_AM[[#This Row],[PROPORSI]]*VLOOKUP(Target_AM[[#This Row],[NIPNAS]],Target_CC[],COLUMN(BQ$2)+9,0)</f>
        <v>5039750</v>
      </c>
      <c r="CF388" s="22">
        <f>Target_AM[[#This Row],[PROPORSI]]*VLOOKUP(Target_AM[[#This Row],[NIPNAS]],Target_CC[],COLUMN(BR$2)+9,0)</f>
        <v>5039750</v>
      </c>
      <c r="CG388" s="22">
        <f>Target_AM[[#This Row],[PROPORSI]]*VLOOKUP(Target_AM[[#This Row],[NIPNAS]],Target_CC[],COLUMN(BS$2)+9,0)</f>
        <v>5039750</v>
      </c>
      <c r="CH388" s="22">
        <f>Target_AM[[#This Row],[PROPORSI]]*VLOOKUP(Target_AM[[#This Row],[NIPNAS]],Target_CC[],COLUMN(BT$2)+9,0)</f>
        <v>5039750</v>
      </c>
      <c r="CI388" s="22">
        <f>Target_AM[[#This Row],[PROPORSI]]*VLOOKUP(Target_AM[[#This Row],[NIPNAS]],Target_CC[],COLUMN(BU$2)+9,0)</f>
        <v>5039750</v>
      </c>
      <c r="CJ388" s="22">
        <f>Target_AM[[#This Row],[PROPORSI]]*VLOOKUP(Target_AM[[#This Row],[NIPNAS]],Target_CC[],COLUMN(BV$2)+9,0)</f>
        <v>5039750</v>
      </c>
      <c r="CK388" s="22">
        <f>Target_AM[[#This Row],[PROPORSI]]*VLOOKUP(Target_AM[[#This Row],[NIPNAS]],Target_CC[],COLUMN(BW$2)+9,0)</f>
        <v>5039750</v>
      </c>
      <c r="CL388" s="22">
        <f>Target_AM[[#This Row],[PROPORSI]]*VLOOKUP(Target_AM[[#This Row],[NIPNAS]],Target_CC[],COLUMN(BX$2)+9,0)</f>
        <v>5039750</v>
      </c>
      <c r="CM388" s="22">
        <f>Target_AM[[#This Row],[PROPORSI]]*VLOOKUP(Target_AM[[#This Row],[NIPNAS]],Target_CC[],COLUMN(BY$2)+9,0)</f>
        <v>5039750</v>
      </c>
      <c r="CN388" s="22">
        <f>Target_AM[[#This Row],[PROPORSI]]*VLOOKUP(Target_AM[[#This Row],[NIPNAS]],Target_CC[],COLUMN(BZ$2)+9,0)</f>
        <v>65068750</v>
      </c>
      <c r="CO388" s="22">
        <f>Target_AM[[#This Row],[PROPORSI]]*VLOOKUP(Target_AM[[#This Row],[NIPNAS]],Target_CC[],COLUMN(CA$2)+9,0)</f>
        <v>8804252</v>
      </c>
      <c r="CP388" s="22">
        <f>Target_AM[[#This Row],[PROPORSI]]*VLOOKUP(Target_AM[[#This Row],[NIPNAS]],Target_CC[],COLUMN(CB$2)+9,0)</f>
        <v>8720260</v>
      </c>
      <c r="CQ388" s="22">
        <f>Target_AM[[#This Row],[PROPORSI]]*VLOOKUP(Target_AM[[#This Row],[NIPNAS]],Target_CC[],COLUMN(CC$2)+9,0)</f>
        <v>8987606</v>
      </c>
      <c r="CR388" s="22">
        <f>Target_AM[[#This Row],[PROPORSI]]*VLOOKUP(Target_AM[[#This Row],[NIPNAS]],Target_CC[],COLUMN(CD$2)+9,0)</f>
        <v>8987606</v>
      </c>
      <c r="CS388" s="22">
        <f>Target_AM[[#This Row],[PROPORSI]]*VLOOKUP(Target_AM[[#This Row],[NIPNAS]],Target_CC[],COLUMN(CE$2)+9,0)</f>
        <v>8987606</v>
      </c>
      <c r="CT388" s="22">
        <f>Target_AM[[#This Row],[PROPORSI]]*VLOOKUP(Target_AM[[#This Row],[NIPNAS]],Target_CC[],COLUMN(CF$2)+9,0)</f>
        <v>8987606</v>
      </c>
      <c r="CU388" s="22">
        <f>Target_AM[[#This Row],[PROPORSI]]*VLOOKUP(Target_AM[[#This Row],[NIPNAS]],Target_CC[],COLUMN(CG$2)+9,0)</f>
        <v>8987606</v>
      </c>
      <c r="CV388" s="22">
        <f>Target_AM[[#This Row],[PROPORSI]]*VLOOKUP(Target_AM[[#This Row],[NIPNAS]],Target_CC[],COLUMN(CH$2)+9,0)</f>
        <v>8987606</v>
      </c>
      <c r="CW388" s="22">
        <f>Target_AM[[#This Row],[PROPORSI]]*VLOOKUP(Target_AM[[#This Row],[NIPNAS]],Target_CC[],COLUMN(CI$2)+9,0)</f>
        <v>8987606</v>
      </c>
      <c r="CX388" s="22">
        <f>Target_AM[[#This Row],[PROPORSI]]*VLOOKUP(Target_AM[[#This Row],[NIPNAS]],Target_CC[],COLUMN(CJ$2)+9,0)</f>
        <v>8987606</v>
      </c>
      <c r="CY388" s="22">
        <f>Target_AM[[#This Row],[PROPORSI]]*VLOOKUP(Target_AM[[#This Row],[NIPNAS]],Target_CC[],COLUMN(CK$2)+9,0)</f>
        <v>8987606</v>
      </c>
      <c r="CZ388" s="22">
        <f>Target_AM[[#This Row],[PROPORSI]]*VLOOKUP(Target_AM[[#This Row],[NIPNAS]],Target_CC[],COLUMN(CL$2)+9,0)</f>
        <v>8987606</v>
      </c>
      <c r="DA388" s="22">
        <f>Target_AM[[#This Row],[PROPORSI]]*VLOOKUP(Target_AM[[#This Row],[NIPNAS]],Target_CC[],COLUMN(CM$2)+9,0)</f>
        <v>107400572</v>
      </c>
      <c r="DB388" s="22">
        <f>Target_AM[[#This Row],[PROPORSI]]*VLOOKUP(Target_AM[[#This Row],[NIPNAS]],Target_CC[],COLUMN(CN$2)+9,0)</f>
        <v>0</v>
      </c>
      <c r="DC388" s="22">
        <f>Target_AM[[#This Row],[PROPORSI]]*VLOOKUP(Target_AM[[#This Row],[NIPNAS]],Target_CC[],COLUMN(CO$2)+9,0)</f>
        <v>0</v>
      </c>
      <c r="DD388" s="22">
        <f>Target_AM[[#This Row],[PROPORSI]]*VLOOKUP(Target_AM[[#This Row],[NIPNAS]],Target_CC[],COLUMN(CP$2)+9,0)</f>
        <v>0</v>
      </c>
      <c r="DE388" s="22">
        <f>Target_AM[[#This Row],[PROPORSI]]*VLOOKUP(Target_AM[[#This Row],[NIPNAS]],Target_CC[],COLUMN(CQ$2)+9,0)</f>
        <v>0</v>
      </c>
      <c r="DF388" s="22">
        <f>Target_AM[[#This Row],[PROPORSI]]*VLOOKUP(Target_AM[[#This Row],[NIPNAS]],Target_CC[],COLUMN(CR$2)+9,0)</f>
        <v>0</v>
      </c>
      <c r="DG388" s="22">
        <f>Target_AM[[#This Row],[PROPORSI]]*VLOOKUP(Target_AM[[#This Row],[NIPNAS]],Target_CC[],COLUMN(CS$2)+9,0)</f>
        <v>0</v>
      </c>
      <c r="DH388" s="22">
        <f>Target_AM[[#This Row],[PROPORSI]]*VLOOKUP(Target_AM[[#This Row],[NIPNAS]],Target_CC[],COLUMN(CT$2)+9,0)</f>
        <v>0</v>
      </c>
      <c r="DI388" s="22">
        <f>Target_AM[[#This Row],[PROPORSI]]*VLOOKUP(Target_AM[[#This Row],[NIPNAS]],Target_CC[],COLUMN(CU$2)+9,0)</f>
        <v>0</v>
      </c>
      <c r="DJ388" s="22">
        <f>Target_AM[[#This Row],[PROPORSI]]*VLOOKUP(Target_AM[[#This Row],[NIPNAS]],Target_CC[],COLUMN(CV$2)+9,0)</f>
        <v>0</v>
      </c>
      <c r="DK388" s="22">
        <f>Target_AM[[#This Row],[PROPORSI]]*VLOOKUP(Target_AM[[#This Row],[NIPNAS]],Target_CC[],COLUMN(CW$2)+9,0)</f>
        <v>0</v>
      </c>
      <c r="DL388" s="22">
        <f>Target_AM[[#This Row],[PROPORSI]]*VLOOKUP(Target_AM[[#This Row],[NIPNAS]],Target_CC[],COLUMN(CX$2)+9,0)</f>
        <v>0</v>
      </c>
      <c r="DM388" s="22">
        <f>Target_AM[[#This Row],[PROPORSI]]*VLOOKUP(Target_AM[[#This Row],[NIPNAS]],Target_CC[],COLUMN(CY$2)+9,0)</f>
        <v>0</v>
      </c>
      <c r="DN388" s="22">
        <f>Target_AM[[#This Row],[PROPORSI]]*VLOOKUP(Target_AM[[#This Row],[NIPNAS]],Target_CC[],COLUMN(CZ$2)+9,0)</f>
        <v>0</v>
      </c>
      <c r="DO388" s="22">
        <f>Target_AM[[#This Row],[PROPORSI]]*VLOOKUP(Target_AM[[#This Row],[NIPNAS]],Target_CC[],COLUMN(DA$2)+9,0)</f>
        <v>0</v>
      </c>
      <c r="DP388" s="22">
        <f>Target_AM[[#This Row],[PROPORSI]]*VLOOKUP(Target_AM[[#This Row],[NIPNAS]],Target_CC[],COLUMN(DB$2)+9,0)</f>
        <v>0</v>
      </c>
      <c r="DQ388" s="22">
        <f>Target_AM[[#This Row],[PROPORSI]]*VLOOKUP(Target_AM[[#This Row],[NIPNAS]],Target_CC[],COLUMN(DC$2)+9,0)</f>
        <v>0</v>
      </c>
      <c r="DR388" s="22">
        <f>Target_AM[[#This Row],[PROPORSI]]*VLOOKUP(Target_AM[[#This Row],[NIPNAS]],Target_CC[],COLUMN(DD$2)+9,0)</f>
        <v>0</v>
      </c>
      <c r="DS388" s="22">
        <f>Target_AM[[#This Row],[PROPORSI]]*VLOOKUP(Target_AM[[#This Row],[NIPNAS]],Target_CC[],COLUMN(DE$2)+9,0)</f>
        <v>0</v>
      </c>
      <c r="DT388" s="22">
        <f>Target_AM[[#This Row],[PROPORSI]]*VLOOKUP(Target_AM[[#This Row],[NIPNAS]],Target_CC[],COLUMN(DF$2)+9,0)</f>
        <v>0</v>
      </c>
      <c r="DU388" s="22">
        <f>Target_AM[[#This Row],[PROPORSI]]*VLOOKUP(Target_AM[[#This Row],[NIPNAS]],Target_CC[],COLUMN(DG$2)+9,0)</f>
        <v>0</v>
      </c>
      <c r="DV388" s="22">
        <f>Target_AM[[#This Row],[PROPORSI]]*VLOOKUP(Target_AM[[#This Row],[NIPNAS]],Target_CC[],COLUMN(DH$2)+9,0)</f>
        <v>0</v>
      </c>
      <c r="DW388" s="22">
        <f>Target_AM[[#This Row],[PROPORSI]]*VLOOKUP(Target_AM[[#This Row],[NIPNAS]],Target_CC[],COLUMN(DI$2)+9,0)</f>
        <v>0</v>
      </c>
      <c r="DX388" s="22">
        <f>Target_AM[[#This Row],[PROPORSI]]*VLOOKUP(Target_AM[[#This Row],[NIPNAS]],Target_CC[],COLUMN(DJ$2)+9,0)</f>
        <v>0</v>
      </c>
      <c r="DY388" s="22">
        <f>Target_AM[[#This Row],[PROPORSI]]*VLOOKUP(Target_AM[[#This Row],[NIPNAS]],Target_CC[],COLUMN(DK$2)+9,0)</f>
        <v>0</v>
      </c>
      <c r="DZ388" s="22">
        <f>Target_AM[[#This Row],[PROPORSI]]*VLOOKUP(Target_AM[[#This Row],[NIPNAS]],Target_CC[],COLUMN(DL$2)+9,0)</f>
        <v>0</v>
      </c>
      <c r="EA388" s="22">
        <f>Target_AM[[#This Row],[PROPORSI]]*VLOOKUP(Target_AM[[#This Row],[NIPNAS]],Target_CC[],COLUMN(DM$2)+9,0)</f>
        <v>0</v>
      </c>
    </row>
    <row r="389" spans="2:131" x14ac:dyDescent="0.3">
      <c r="B389">
        <v>405403</v>
      </c>
      <c r="C389" t="s">
        <v>1017</v>
      </c>
      <c r="D389">
        <v>1</v>
      </c>
      <c r="E389" s="8">
        <v>45658</v>
      </c>
      <c r="F389">
        <v>2928279</v>
      </c>
      <c r="G389" t="s">
        <v>648</v>
      </c>
      <c r="J389" t="s">
        <v>300</v>
      </c>
      <c r="K389" t="s">
        <v>21</v>
      </c>
      <c r="L389" t="s">
        <v>159</v>
      </c>
      <c r="M389" t="s">
        <v>29</v>
      </c>
      <c r="N389" s="23">
        <f>Target_AM[[#This Row],[PROPORSI]]*VLOOKUP(Target_AM[[#This Row],[NIPNAS]],Target_CC[],9,0)</f>
        <v>214611513.42473531</v>
      </c>
      <c r="O389" s="22">
        <f>Target_AM[[#This Row],[PROPORSI]]*VLOOKUP(Target_AM[[#This Row],[NIPNAS]],Target_CC[],COLUMN(A$2)+9,0)</f>
        <v>20477812.691410162</v>
      </c>
      <c r="P389" s="22">
        <f>Target_AM[[#This Row],[PROPORSI]]*VLOOKUP(Target_AM[[#This Row],[NIPNAS]],Target_CC[],COLUMN(B$2)+9,0)</f>
        <v>20835464.32817876</v>
      </c>
      <c r="Q389" s="22">
        <f>Target_AM[[#This Row],[PROPORSI]]*VLOOKUP(Target_AM[[#This Row],[NIPNAS]],Target_CC[],COLUMN(C$2)+9,0)</f>
        <v>22275705.534847535</v>
      </c>
      <c r="R389" s="22">
        <f>Target_AM[[#This Row],[PROPORSI]]*VLOOKUP(Target_AM[[#This Row],[NIPNAS]],Target_CC[],COLUMN(D$2)+9,0)</f>
        <v>20931388.266782481</v>
      </c>
      <c r="S389" s="22">
        <f>Target_AM[[#This Row],[PROPORSI]]*VLOOKUP(Target_AM[[#This Row],[NIPNAS]],Target_CC[],COLUMN(E$2)+9,0)</f>
        <v>21992306.536718551</v>
      </c>
      <c r="T389" s="22">
        <f>Target_AM[[#This Row],[PROPORSI]]*VLOOKUP(Target_AM[[#This Row],[NIPNAS]],Target_CC[],COLUMN(F$2)+9,0)</f>
        <v>21698926.67533309</v>
      </c>
      <c r="U389" s="22">
        <f>Target_AM[[#This Row],[PROPORSI]]*VLOOKUP(Target_AM[[#This Row],[NIPNAS]],Target_CC[],COLUMN(G$2)+9,0)</f>
        <v>22736934.474848375</v>
      </c>
      <c r="V389" s="22">
        <f>Target_AM[[#This Row],[PROPORSI]]*VLOOKUP(Target_AM[[#This Row],[NIPNAS]],Target_CC[],COLUMN(H$2)+9,0)</f>
        <v>22963551.151754834</v>
      </c>
      <c r="W389" s="22">
        <f>Target_AM[[#This Row],[PROPORSI]]*VLOOKUP(Target_AM[[#This Row],[NIPNAS]],Target_CC[],COLUMN(I$2)+9,0)</f>
        <v>22669618.281723235</v>
      </c>
      <c r="X389" s="22">
        <f>Target_AM[[#This Row],[PROPORSI]]*VLOOKUP(Target_AM[[#This Row],[NIPNAS]],Target_CC[],COLUMN(J$2)+9,0)</f>
        <v>23125695.43143478</v>
      </c>
      <c r="Y389" s="22">
        <f>Target_AM[[#This Row],[PROPORSI]]*VLOOKUP(Target_AM[[#This Row],[NIPNAS]],Target_CC[],COLUMN(K$2)+9,0)</f>
        <v>22956963.724645816</v>
      </c>
      <c r="Z389" s="22">
        <f>Target_AM[[#This Row],[PROPORSI]]*VLOOKUP(Target_AM[[#This Row],[NIPNAS]],Target_CC[],COLUMN(L$2)+9,0)</f>
        <v>21660328.055548236</v>
      </c>
      <c r="AA389" s="22">
        <f>Target_AM[[#This Row],[PROPORSI]]*VLOOKUP(Target_AM[[#This Row],[NIPNAS]],Target_CC[],COLUMN(M$2)+9,0)</f>
        <v>264324695.15322584</v>
      </c>
      <c r="AB389" s="22">
        <f>Target_AM[[#This Row],[PROPORSI]]*VLOOKUP(Target_AM[[#This Row],[NIPNAS]],Target_CC[],COLUMN(N$2)+9,0)</f>
        <v>2799134.6678899205</v>
      </c>
      <c r="AC389" s="22">
        <f>Target_AM[[#This Row],[PROPORSI]]*VLOOKUP(Target_AM[[#This Row],[NIPNAS]],Target_CC[],COLUMN(O$2)+9,0)</f>
        <v>2848022.4622355774</v>
      </c>
      <c r="AD389" s="22">
        <f>Target_AM[[#This Row],[PROPORSI]]*VLOOKUP(Target_AM[[#This Row],[NIPNAS]],Target_CC[],COLUMN(P$2)+9,0)</f>
        <v>3044890.611801242</v>
      </c>
      <c r="AE389" s="22">
        <f>Target_AM[[#This Row],[PROPORSI]]*VLOOKUP(Target_AM[[#This Row],[NIPNAS]],Target_CC[],COLUMN(Q$2)+9,0)</f>
        <v>2861134.4105707067</v>
      </c>
      <c r="AF389" s="22">
        <f>Target_AM[[#This Row],[PROPORSI]]*VLOOKUP(Target_AM[[#This Row],[NIPNAS]],Target_CC[],COLUMN(R$2)+9,0)</f>
        <v>3006152.492039023</v>
      </c>
      <c r="AG389" s="22">
        <f>Target_AM[[#This Row],[PROPORSI]]*VLOOKUP(Target_AM[[#This Row],[NIPNAS]],Target_CC[],COLUMN(S$2)+9,0)</f>
        <v>2966050.077135636</v>
      </c>
      <c r="AH389" s="22">
        <f>Target_AM[[#This Row],[PROPORSI]]*VLOOKUP(Target_AM[[#This Row],[NIPNAS]],Target_CC[],COLUMN(T$2)+9,0)</f>
        <v>3107936.5012839613</v>
      </c>
      <c r="AI389" s="22">
        <f>Target_AM[[#This Row],[PROPORSI]]*VLOOKUP(Target_AM[[#This Row],[NIPNAS]],Target_CC[],COLUMN(U$2)+9,0)</f>
        <v>3138912.9833042771</v>
      </c>
      <c r="AJ389" s="22">
        <f>Target_AM[[#This Row],[PROPORSI]]*VLOOKUP(Target_AM[[#This Row],[NIPNAS]],Target_CC[],COLUMN(V$2)+9,0)</f>
        <v>3098734.9770427519</v>
      </c>
      <c r="AK389" s="22">
        <f>Target_AM[[#This Row],[PROPORSI]]*VLOOKUP(Target_AM[[#This Row],[NIPNAS]],Target_CC[],COLUMN(W$2)+9,0)</f>
        <v>3161076.6626625988</v>
      </c>
      <c r="AL389" s="22">
        <f>Target_AM[[#This Row],[PROPORSI]]*VLOOKUP(Target_AM[[#This Row],[NIPNAS]],Target_CC[],COLUMN(X$2)+9,0)</f>
        <v>3138012.5406705388</v>
      </c>
      <c r="AM389" s="22">
        <f>Target_AM[[#This Row],[PROPORSI]]*VLOOKUP(Target_AM[[#This Row],[NIPNAS]],Target_CC[],COLUMN(Y$2)+9,0)</f>
        <v>2960773.9894791739</v>
      </c>
      <c r="AN389" s="22">
        <f>Target_AM[[#This Row],[PROPORSI]]*VLOOKUP(Target_AM[[#This Row],[NIPNAS]],Target_CC[],COLUMN(Z$2)+9,0)</f>
        <v>36130832.376115412</v>
      </c>
      <c r="AO389" s="22">
        <f>Target_AM[[#This Row],[PROPORSI]]*VLOOKUP(Target_AM[[#This Row],[NIPNAS]],Target_CC[],COLUMN(AA$2)+9,0)</f>
        <v>23276947.359300081</v>
      </c>
      <c r="AP389" s="22">
        <f>Target_AM[[#This Row],[PROPORSI]]*VLOOKUP(Target_AM[[#This Row],[NIPNAS]],Target_CC[],COLUMN(AB$2)+9,0)</f>
        <v>23683486.790414337</v>
      </c>
      <c r="AQ389" s="22">
        <f>Target_AM[[#This Row],[PROPORSI]]*VLOOKUP(Target_AM[[#This Row],[NIPNAS]],Target_CC[],COLUMN(AC$2)+9,0)</f>
        <v>25320596.146648776</v>
      </c>
      <c r="AR389" s="22">
        <f>Target_AM[[#This Row],[PROPORSI]]*VLOOKUP(Target_AM[[#This Row],[NIPNAS]],Target_CC[],COLUMN(AD$2)+9,0)</f>
        <v>23792522.677353188</v>
      </c>
      <c r="AS389" s="22">
        <f>Target_AM[[#This Row],[PROPORSI]]*VLOOKUP(Target_AM[[#This Row],[NIPNAS]],Target_CC[],COLUMN(AE$2)+9,0)</f>
        <v>24998459.028757572</v>
      </c>
      <c r="AT389" s="22">
        <f>Target_AM[[#This Row],[PROPORSI]]*VLOOKUP(Target_AM[[#This Row],[NIPNAS]],Target_CC[],COLUMN(AF$2)+9,0)</f>
        <v>24664976.752468728</v>
      </c>
      <c r="AU389" s="22">
        <f>Target_AM[[#This Row],[PROPORSI]]*VLOOKUP(Target_AM[[#This Row],[NIPNAS]],Target_CC[],COLUMN(AG$2)+9,0)</f>
        <v>25844870.976132337</v>
      </c>
      <c r="AV389" s="22">
        <f>Target_AM[[#This Row],[PROPORSI]]*VLOOKUP(Target_AM[[#This Row],[NIPNAS]],Target_CC[],COLUMN(AH$2)+9,0)</f>
        <v>26102464.135059111</v>
      </c>
      <c r="AW389" s="22">
        <f>Target_AM[[#This Row],[PROPORSI]]*VLOOKUP(Target_AM[[#This Row],[NIPNAS]],Target_CC[],COLUMN(AI$2)+9,0)</f>
        <v>25768353.258765988</v>
      </c>
      <c r="AX389" s="22">
        <f>Target_AM[[#This Row],[PROPORSI]]*VLOOKUP(Target_AM[[#This Row],[NIPNAS]],Target_CC[],COLUMN(AJ$2)+9,0)</f>
        <v>26286772.09409738</v>
      </c>
      <c r="AY389" s="22">
        <f>Target_AM[[#This Row],[PROPORSI]]*VLOOKUP(Target_AM[[#This Row],[NIPNAS]],Target_CC[],COLUMN(AK$2)+9,0)</f>
        <v>26094976.265316356</v>
      </c>
      <c r="AZ389" s="22">
        <f>Target_AM[[#This Row],[PROPORSI]]*VLOOKUP(Target_AM[[#This Row],[NIPNAS]],Target_CC[],COLUMN(AL$2)+9,0)</f>
        <v>24621102.045027409</v>
      </c>
      <c r="BA389" s="22">
        <f>Target_AM[[#This Row],[PROPORSI]]*VLOOKUP(Target_AM[[#This Row],[NIPNAS]],Target_CC[],COLUMN(AM$2)+9,0)</f>
        <v>300455527.52934128</v>
      </c>
      <c r="BB389" s="22">
        <f>Target_AM[[#This Row],[PROPORSI]]*VLOOKUP(Target_AM[[#This Row],[NIPNAS]],Target_CC[],COLUMN(AN$2)+9,0)</f>
        <v>9777398.6261947434</v>
      </c>
      <c r="BC389" s="22">
        <f>Target_AM[[#This Row],[PROPORSI]]*VLOOKUP(Target_AM[[#This Row],[NIPNAS]],Target_CC[],COLUMN(AO$2)+9,0)</f>
        <v>10174119.323391797</v>
      </c>
      <c r="BD389" s="22">
        <f>Target_AM[[#This Row],[PROPORSI]]*VLOOKUP(Target_AM[[#This Row],[NIPNAS]],Target_CC[],COLUMN(AP$2)+9,0)</f>
        <v>10289034.949330807</v>
      </c>
      <c r="BE389" s="22">
        <f>Target_AM[[#This Row],[PROPORSI]]*VLOOKUP(Target_AM[[#This Row],[NIPNAS]],Target_CC[],COLUMN(AQ$2)+9,0)</f>
        <v>9974899.4857750032</v>
      </c>
      <c r="BF389" s="22">
        <f>Target_AM[[#This Row],[PROPORSI]]*VLOOKUP(Target_AM[[#This Row],[NIPNAS]],Target_CC[],COLUMN(AR$2)+9,0)</f>
        <v>10488359.543305274</v>
      </c>
      <c r="BG389" s="22">
        <f>Target_AM[[#This Row],[PROPORSI]]*VLOOKUP(Target_AM[[#This Row],[NIPNAS]],Target_CC[],COLUMN(AS$2)+9,0)</f>
        <v>10423112.784169191</v>
      </c>
      <c r="BH389" s="22">
        <f>Target_AM[[#This Row],[PROPORSI]]*VLOOKUP(Target_AM[[#This Row],[NIPNAS]],Target_CC[],COLUMN(AT$2)+9,0)</f>
        <v>10763615.883973477</v>
      </c>
      <c r="BI389" s="22">
        <f>Target_AM[[#This Row],[PROPORSI]]*VLOOKUP(Target_AM[[#This Row],[NIPNAS]],Target_CC[],COLUMN(AU$2)+9,0)</f>
        <v>10914935.252995767</v>
      </c>
      <c r="BJ389" s="22">
        <f>Target_AM[[#This Row],[PROPORSI]]*VLOOKUP(Target_AM[[#This Row],[NIPNAS]],Target_CC[],COLUMN(AV$2)+9,0)</f>
        <v>10745262.120155828</v>
      </c>
      <c r="BK389" s="22">
        <f>Target_AM[[#This Row],[PROPORSI]]*VLOOKUP(Target_AM[[#This Row],[NIPNAS]],Target_CC[],COLUMN(AW$2)+9,0)</f>
        <v>10927933.782276139</v>
      </c>
      <c r="BL389" s="22">
        <f>Target_AM[[#This Row],[PROPORSI]]*VLOOKUP(Target_AM[[#This Row],[NIPNAS]],Target_CC[],COLUMN(AX$2)+9,0)</f>
        <v>11129392.525234064</v>
      </c>
      <c r="BM389" s="22">
        <f>Target_AM[[#This Row],[PROPORSI]]*VLOOKUP(Target_AM[[#This Row],[NIPNAS]],Target_CC[],COLUMN(AY$2)+9,0)</f>
        <v>10851023.298882473</v>
      </c>
      <c r="BN389" s="22">
        <f>Target_AM[[#This Row],[PROPORSI]]*VLOOKUP(Target_AM[[#This Row],[NIPNAS]],Target_CC[],COLUMN(AZ$2)+9,0)</f>
        <v>126459087.57568455</v>
      </c>
      <c r="BO389" s="22">
        <f>Target_AM[[#This Row],[PROPORSI]]*VLOOKUP(Target_AM[[#This Row],[NIPNAS]],Target_CC[],COLUMN(BA$2)+9,0)</f>
        <v>1973658</v>
      </c>
      <c r="BP389" s="22">
        <f>Target_AM[[#This Row],[PROPORSI]]*VLOOKUP(Target_AM[[#This Row],[NIPNAS]],Target_CC[],COLUMN(BB$2)+9,0)</f>
        <v>2245691</v>
      </c>
      <c r="BQ389" s="22">
        <f>Target_AM[[#This Row],[PROPORSI]]*VLOOKUP(Target_AM[[#This Row],[NIPNAS]],Target_CC[],COLUMN(BC$2)+9,0)</f>
        <v>2236664</v>
      </c>
      <c r="BR389" s="22">
        <f>Target_AM[[#This Row],[PROPORSI]]*VLOOKUP(Target_AM[[#This Row],[NIPNAS]],Target_CC[],COLUMN(BD$2)+9,0)</f>
        <v>2215898</v>
      </c>
      <c r="BS389" s="22">
        <f>Target_AM[[#This Row],[PROPORSI]]*VLOOKUP(Target_AM[[#This Row],[NIPNAS]],Target_CC[],COLUMN(BE$2)+9,0)</f>
        <v>2215898</v>
      </c>
      <c r="BT389" s="22">
        <f>Target_AM[[#This Row],[PROPORSI]]*VLOOKUP(Target_AM[[#This Row],[NIPNAS]],Target_CC[],COLUMN(BF$2)+9,0)</f>
        <v>2215898</v>
      </c>
      <c r="BU389" s="22">
        <f>Target_AM[[#This Row],[PROPORSI]]*VLOOKUP(Target_AM[[#This Row],[NIPNAS]],Target_CC[],COLUMN(BG$2)+9,0)</f>
        <v>2215898</v>
      </c>
      <c r="BV389" s="22">
        <f>Target_AM[[#This Row],[PROPORSI]]*VLOOKUP(Target_AM[[#This Row],[NIPNAS]],Target_CC[],COLUMN(BH$2)+9,0)</f>
        <v>2215898</v>
      </c>
      <c r="BW389" s="22">
        <f>Target_AM[[#This Row],[PROPORSI]]*VLOOKUP(Target_AM[[#This Row],[NIPNAS]],Target_CC[],COLUMN(BI$2)+9,0)</f>
        <v>2215898</v>
      </c>
      <c r="BX389" s="22">
        <f>Target_AM[[#This Row],[PROPORSI]]*VLOOKUP(Target_AM[[#This Row],[NIPNAS]],Target_CC[],COLUMN(BJ$2)+9,0)</f>
        <v>2215898</v>
      </c>
      <c r="BY389" s="22">
        <f>Target_AM[[#This Row],[PROPORSI]]*VLOOKUP(Target_AM[[#This Row],[NIPNAS]],Target_CC[],COLUMN(BK$2)+9,0)</f>
        <v>2215898</v>
      </c>
      <c r="BZ389" s="22">
        <f>Target_AM[[#This Row],[PROPORSI]]*VLOOKUP(Target_AM[[#This Row],[NIPNAS]],Target_CC[],COLUMN(BL$2)+9,0)</f>
        <v>2215898</v>
      </c>
      <c r="CA389" s="22">
        <f>Target_AM[[#This Row],[PROPORSI]]*VLOOKUP(Target_AM[[#This Row],[NIPNAS]],Target_CC[],COLUMN(BM$2)+9,0)</f>
        <v>26399095</v>
      </c>
      <c r="CB389" s="22">
        <f>Target_AM[[#This Row],[PROPORSI]]*VLOOKUP(Target_AM[[#This Row],[NIPNAS]],Target_CC[],COLUMN(BN$2)+9,0)</f>
        <v>0</v>
      </c>
      <c r="CC389" s="22">
        <f>Target_AM[[#This Row],[PROPORSI]]*VLOOKUP(Target_AM[[#This Row],[NIPNAS]],Target_CC[],COLUMN(BO$2)+9,0)</f>
        <v>0</v>
      </c>
      <c r="CD389" s="22">
        <f>Target_AM[[#This Row],[PROPORSI]]*VLOOKUP(Target_AM[[#This Row],[NIPNAS]],Target_CC[],COLUMN(BP$2)+9,0)</f>
        <v>0</v>
      </c>
      <c r="CE389" s="22">
        <f>Target_AM[[#This Row],[PROPORSI]]*VLOOKUP(Target_AM[[#This Row],[NIPNAS]],Target_CC[],COLUMN(BQ$2)+9,0)</f>
        <v>0</v>
      </c>
      <c r="CF389" s="22">
        <f>Target_AM[[#This Row],[PROPORSI]]*VLOOKUP(Target_AM[[#This Row],[NIPNAS]],Target_CC[],COLUMN(BR$2)+9,0)</f>
        <v>0</v>
      </c>
      <c r="CG389" s="22">
        <f>Target_AM[[#This Row],[PROPORSI]]*VLOOKUP(Target_AM[[#This Row],[NIPNAS]],Target_CC[],COLUMN(BS$2)+9,0)</f>
        <v>0</v>
      </c>
      <c r="CH389" s="22">
        <f>Target_AM[[#This Row],[PROPORSI]]*VLOOKUP(Target_AM[[#This Row],[NIPNAS]],Target_CC[],COLUMN(BT$2)+9,0)</f>
        <v>0</v>
      </c>
      <c r="CI389" s="22">
        <f>Target_AM[[#This Row],[PROPORSI]]*VLOOKUP(Target_AM[[#This Row],[NIPNAS]],Target_CC[],COLUMN(BU$2)+9,0)</f>
        <v>0</v>
      </c>
      <c r="CJ389" s="22">
        <f>Target_AM[[#This Row],[PROPORSI]]*VLOOKUP(Target_AM[[#This Row],[NIPNAS]],Target_CC[],COLUMN(BV$2)+9,0)</f>
        <v>0</v>
      </c>
      <c r="CK389" s="22">
        <f>Target_AM[[#This Row],[PROPORSI]]*VLOOKUP(Target_AM[[#This Row],[NIPNAS]],Target_CC[],COLUMN(BW$2)+9,0)</f>
        <v>0</v>
      </c>
      <c r="CL389" s="22">
        <f>Target_AM[[#This Row],[PROPORSI]]*VLOOKUP(Target_AM[[#This Row],[NIPNAS]],Target_CC[],COLUMN(BX$2)+9,0)</f>
        <v>0</v>
      </c>
      <c r="CM389" s="22">
        <f>Target_AM[[#This Row],[PROPORSI]]*VLOOKUP(Target_AM[[#This Row],[NIPNAS]],Target_CC[],COLUMN(BY$2)+9,0)</f>
        <v>0</v>
      </c>
      <c r="CN389" s="22">
        <f>Target_AM[[#This Row],[PROPORSI]]*VLOOKUP(Target_AM[[#This Row],[NIPNAS]],Target_CC[],COLUMN(BZ$2)+9,0)</f>
        <v>0</v>
      </c>
      <c r="CO389" s="22">
        <f>Target_AM[[#This Row],[PROPORSI]]*VLOOKUP(Target_AM[[#This Row],[NIPNAS]],Target_CC[],COLUMN(CA$2)+9,0)</f>
        <v>2093621</v>
      </c>
      <c r="CP389" s="22">
        <f>Target_AM[[#This Row],[PROPORSI]]*VLOOKUP(Target_AM[[#This Row],[NIPNAS]],Target_CC[],COLUMN(CB$2)+9,0)</f>
        <v>2188801</v>
      </c>
      <c r="CQ389" s="22">
        <f>Target_AM[[#This Row],[PROPORSI]]*VLOOKUP(Target_AM[[#This Row],[NIPNAS]],Target_CC[],COLUMN(CC$2)+9,0)</f>
        <v>2215898</v>
      </c>
      <c r="CR389" s="22">
        <f>Target_AM[[#This Row],[PROPORSI]]*VLOOKUP(Target_AM[[#This Row],[NIPNAS]],Target_CC[],COLUMN(CD$2)+9,0)</f>
        <v>2215898</v>
      </c>
      <c r="CS389" s="22">
        <f>Target_AM[[#This Row],[PROPORSI]]*VLOOKUP(Target_AM[[#This Row],[NIPNAS]],Target_CC[],COLUMN(CE$2)+9,0)</f>
        <v>2215898</v>
      </c>
      <c r="CT389" s="22">
        <f>Target_AM[[#This Row],[PROPORSI]]*VLOOKUP(Target_AM[[#This Row],[NIPNAS]],Target_CC[],COLUMN(CF$2)+9,0)</f>
        <v>2215898</v>
      </c>
      <c r="CU389" s="22">
        <f>Target_AM[[#This Row],[PROPORSI]]*VLOOKUP(Target_AM[[#This Row],[NIPNAS]],Target_CC[],COLUMN(CG$2)+9,0)</f>
        <v>2215898</v>
      </c>
      <c r="CV389" s="22">
        <f>Target_AM[[#This Row],[PROPORSI]]*VLOOKUP(Target_AM[[#This Row],[NIPNAS]],Target_CC[],COLUMN(CH$2)+9,0)</f>
        <v>2215898</v>
      </c>
      <c r="CW389" s="22">
        <f>Target_AM[[#This Row],[PROPORSI]]*VLOOKUP(Target_AM[[#This Row],[NIPNAS]],Target_CC[],COLUMN(CI$2)+9,0)</f>
        <v>2215898</v>
      </c>
      <c r="CX389" s="22">
        <f>Target_AM[[#This Row],[PROPORSI]]*VLOOKUP(Target_AM[[#This Row],[NIPNAS]],Target_CC[],COLUMN(CJ$2)+9,0)</f>
        <v>2215898</v>
      </c>
      <c r="CY389" s="22">
        <f>Target_AM[[#This Row],[PROPORSI]]*VLOOKUP(Target_AM[[#This Row],[NIPNAS]],Target_CC[],COLUMN(CK$2)+9,0)</f>
        <v>2215898</v>
      </c>
      <c r="CZ389" s="22">
        <f>Target_AM[[#This Row],[PROPORSI]]*VLOOKUP(Target_AM[[#This Row],[NIPNAS]],Target_CC[],COLUMN(CL$2)+9,0)</f>
        <v>2215898</v>
      </c>
      <c r="DA389" s="22">
        <f>Target_AM[[#This Row],[PROPORSI]]*VLOOKUP(Target_AM[[#This Row],[NIPNAS]],Target_CC[],COLUMN(CM$2)+9,0)</f>
        <v>26441402</v>
      </c>
      <c r="DB389" s="22">
        <f>Target_AM[[#This Row],[PROPORSI]]*VLOOKUP(Target_AM[[#This Row],[NIPNAS]],Target_CC[],COLUMN(CN$2)+9,0)</f>
        <v>0</v>
      </c>
      <c r="DC389" s="22">
        <f>Target_AM[[#This Row],[PROPORSI]]*VLOOKUP(Target_AM[[#This Row],[NIPNAS]],Target_CC[],COLUMN(CO$2)+9,0)</f>
        <v>0</v>
      </c>
      <c r="DD389" s="22">
        <f>Target_AM[[#This Row],[PROPORSI]]*VLOOKUP(Target_AM[[#This Row],[NIPNAS]],Target_CC[],COLUMN(CP$2)+9,0)</f>
        <v>0</v>
      </c>
      <c r="DE389" s="22">
        <f>Target_AM[[#This Row],[PROPORSI]]*VLOOKUP(Target_AM[[#This Row],[NIPNAS]],Target_CC[],COLUMN(CQ$2)+9,0)</f>
        <v>0</v>
      </c>
      <c r="DF389" s="22">
        <f>Target_AM[[#This Row],[PROPORSI]]*VLOOKUP(Target_AM[[#This Row],[NIPNAS]],Target_CC[],COLUMN(CR$2)+9,0)</f>
        <v>0</v>
      </c>
      <c r="DG389" s="22">
        <f>Target_AM[[#This Row],[PROPORSI]]*VLOOKUP(Target_AM[[#This Row],[NIPNAS]],Target_CC[],COLUMN(CS$2)+9,0)</f>
        <v>0</v>
      </c>
      <c r="DH389" s="22">
        <f>Target_AM[[#This Row],[PROPORSI]]*VLOOKUP(Target_AM[[#This Row],[NIPNAS]],Target_CC[],COLUMN(CT$2)+9,0)</f>
        <v>0</v>
      </c>
      <c r="DI389" s="22">
        <f>Target_AM[[#This Row],[PROPORSI]]*VLOOKUP(Target_AM[[#This Row],[NIPNAS]],Target_CC[],COLUMN(CU$2)+9,0)</f>
        <v>0</v>
      </c>
      <c r="DJ389" s="22">
        <f>Target_AM[[#This Row],[PROPORSI]]*VLOOKUP(Target_AM[[#This Row],[NIPNAS]],Target_CC[],COLUMN(CV$2)+9,0)</f>
        <v>0</v>
      </c>
      <c r="DK389" s="22">
        <f>Target_AM[[#This Row],[PROPORSI]]*VLOOKUP(Target_AM[[#This Row],[NIPNAS]],Target_CC[],COLUMN(CW$2)+9,0)</f>
        <v>0</v>
      </c>
      <c r="DL389" s="22">
        <f>Target_AM[[#This Row],[PROPORSI]]*VLOOKUP(Target_AM[[#This Row],[NIPNAS]],Target_CC[],COLUMN(CX$2)+9,0)</f>
        <v>0</v>
      </c>
      <c r="DM389" s="22">
        <f>Target_AM[[#This Row],[PROPORSI]]*VLOOKUP(Target_AM[[#This Row],[NIPNAS]],Target_CC[],COLUMN(CY$2)+9,0)</f>
        <v>0</v>
      </c>
      <c r="DN389" s="22">
        <f>Target_AM[[#This Row],[PROPORSI]]*VLOOKUP(Target_AM[[#This Row],[NIPNAS]],Target_CC[],COLUMN(CZ$2)+9,0)</f>
        <v>0</v>
      </c>
      <c r="DO389" s="22">
        <f>Target_AM[[#This Row],[PROPORSI]]*VLOOKUP(Target_AM[[#This Row],[NIPNAS]],Target_CC[],COLUMN(DA$2)+9,0)</f>
        <v>0</v>
      </c>
      <c r="DP389" s="22">
        <f>Target_AM[[#This Row],[PROPORSI]]*VLOOKUP(Target_AM[[#This Row],[NIPNAS]],Target_CC[],COLUMN(DB$2)+9,0)</f>
        <v>0</v>
      </c>
      <c r="DQ389" s="22">
        <f>Target_AM[[#This Row],[PROPORSI]]*VLOOKUP(Target_AM[[#This Row],[NIPNAS]],Target_CC[],COLUMN(DC$2)+9,0)</f>
        <v>0</v>
      </c>
      <c r="DR389" s="22">
        <f>Target_AM[[#This Row],[PROPORSI]]*VLOOKUP(Target_AM[[#This Row],[NIPNAS]],Target_CC[],COLUMN(DD$2)+9,0)</f>
        <v>0</v>
      </c>
      <c r="DS389" s="22">
        <f>Target_AM[[#This Row],[PROPORSI]]*VLOOKUP(Target_AM[[#This Row],[NIPNAS]],Target_CC[],COLUMN(DE$2)+9,0)</f>
        <v>0</v>
      </c>
      <c r="DT389" s="22">
        <f>Target_AM[[#This Row],[PROPORSI]]*VLOOKUP(Target_AM[[#This Row],[NIPNAS]],Target_CC[],COLUMN(DF$2)+9,0)</f>
        <v>0</v>
      </c>
      <c r="DU389" s="22">
        <f>Target_AM[[#This Row],[PROPORSI]]*VLOOKUP(Target_AM[[#This Row],[NIPNAS]],Target_CC[],COLUMN(DG$2)+9,0)</f>
        <v>0</v>
      </c>
      <c r="DV389" s="22">
        <f>Target_AM[[#This Row],[PROPORSI]]*VLOOKUP(Target_AM[[#This Row],[NIPNAS]],Target_CC[],COLUMN(DH$2)+9,0)</f>
        <v>0</v>
      </c>
      <c r="DW389" s="22">
        <f>Target_AM[[#This Row],[PROPORSI]]*VLOOKUP(Target_AM[[#This Row],[NIPNAS]],Target_CC[],COLUMN(DI$2)+9,0)</f>
        <v>0</v>
      </c>
      <c r="DX389" s="22">
        <f>Target_AM[[#This Row],[PROPORSI]]*VLOOKUP(Target_AM[[#This Row],[NIPNAS]],Target_CC[],COLUMN(DJ$2)+9,0)</f>
        <v>0</v>
      </c>
      <c r="DY389" s="22">
        <f>Target_AM[[#This Row],[PROPORSI]]*VLOOKUP(Target_AM[[#This Row],[NIPNAS]],Target_CC[],COLUMN(DK$2)+9,0)</f>
        <v>0</v>
      </c>
      <c r="DZ389" s="22">
        <f>Target_AM[[#This Row],[PROPORSI]]*VLOOKUP(Target_AM[[#This Row],[NIPNAS]],Target_CC[],COLUMN(DL$2)+9,0)</f>
        <v>0</v>
      </c>
      <c r="EA389" s="22">
        <f>Target_AM[[#This Row],[PROPORSI]]*VLOOKUP(Target_AM[[#This Row],[NIPNAS]],Target_CC[],COLUMN(DM$2)+9,0)</f>
        <v>0</v>
      </c>
    </row>
    <row r="390" spans="2:131" x14ac:dyDescent="0.3">
      <c r="B390">
        <v>970167</v>
      </c>
      <c r="C390" t="s">
        <v>1071</v>
      </c>
      <c r="D390">
        <v>1</v>
      </c>
      <c r="E390" s="8">
        <v>45658</v>
      </c>
      <c r="F390">
        <v>2954834</v>
      </c>
      <c r="G390" t="s">
        <v>870</v>
      </c>
      <c r="J390" t="s">
        <v>309</v>
      </c>
      <c r="K390" t="s">
        <v>22</v>
      </c>
      <c r="L390" t="s">
        <v>159</v>
      </c>
      <c r="M390" t="s">
        <v>29</v>
      </c>
      <c r="N390" s="23">
        <f>Target_AM[[#This Row],[PROPORSI]]*VLOOKUP(Target_AM[[#This Row],[NIPNAS]],Target_CC[],9,0)</f>
        <v>12005665699.251259</v>
      </c>
      <c r="O390" s="22">
        <f>Target_AM[[#This Row],[PROPORSI]]*VLOOKUP(Target_AM[[#This Row],[NIPNAS]],Target_CC[],COLUMN(A$2)+9,0)</f>
        <v>792125087.49000001</v>
      </c>
      <c r="P390" s="22">
        <f>Target_AM[[#This Row],[PROPORSI]]*VLOOKUP(Target_AM[[#This Row],[NIPNAS]],Target_CC[],COLUMN(B$2)+9,0)</f>
        <v>792125087.49000001</v>
      </c>
      <c r="Q390" s="22">
        <f>Target_AM[[#This Row],[PROPORSI]]*VLOOKUP(Target_AM[[#This Row],[NIPNAS]],Target_CC[],COLUMN(C$2)+9,0)</f>
        <v>792125087.49000001</v>
      </c>
      <c r="R390" s="22">
        <f>Target_AM[[#This Row],[PROPORSI]]*VLOOKUP(Target_AM[[#This Row],[NIPNAS]],Target_CC[],COLUMN(D$2)+9,0)</f>
        <v>792125087.49000001</v>
      </c>
      <c r="S390" s="22">
        <f>Target_AM[[#This Row],[PROPORSI]]*VLOOKUP(Target_AM[[#This Row],[NIPNAS]],Target_CC[],COLUMN(E$2)+9,0)</f>
        <v>792125087.49000001</v>
      </c>
      <c r="T390" s="22">
        <f>Target_AM[[#This Row],[PROPORSI]]*VLOOKUP(Target_AM[[#This Row],[NIPNAS]],Target_CC[],COLUMN(F$2)+9,0)</f>
        <v>792125087.49000001</v>
      </c>
      <c r="U390" s="22">
        <f>Target_AM[[#This Row],[PROPORSI]]*VLOOKUP(Target_AM[[#This Row],[NIPNAS]],Target_CC[],COLUMN(G$2)+9,0)</f>
        <v>792125087.49000001</v>
      </c>
      <c r="V390" s="22">
        <f>Target_AM[[#This Row],[PROPORSI]]*VLOOKUP(Target_AM[[#This Row],[NIPNAS]],Target_CC[],COLUMN(H$2)+9,0)</f>
        <v>792125087.49000001</v>
      </c>
      <c r="W390" s="22">
        <f>Target_AM[[#This Row],[PROPORSI]]*VLOOKUP(Target_AM[[#This Row],[NIPNAS]],Target_CC[],COLUMN(I$2)+9,0)</f>
        <v>792125087.49000001</v>
      </c>
      <c r="X390" s="22">
        <f>Target_AM[[#This Row],[PROPORSI]]*VLOOKUP(Target_AM[[#This Row],[NIPNAS]],Target_CC[],COLUMN(J$2)+9,0)</f>
        <v>792125087.49000001</v>
      </c>
      <c r="Y390" s="22">
        <f>Target_AM[[#This Row],[PROPORSI]]*VLOOKUP(Target_AM[[#This Row],[NIPNAS]],Target_CC[],COLUMN(K$2)+9,0)</f>
        <v>792125087.49000001</v>
      </c>
      <c r="Z390" s="22">
        <f>Target_AM[[#This Row],[PROPORSI]]*VLOOKUP(Target_AM[[#This Row],[NIPNAS]],Target_CC[],COLUMN(L$2)+9,0)</f>
        <v>792125087.49000001</v>
      </c>
      <c r="AA390" s="22">
        <f>Target_AM[[#This Row],[PROPORSI]]*VLOOKUP(Target_AM[[#This Row],[NIPNAS]],Target_CC[],COLUMN(M$2)+9,0)</f>
        <v>9505501049.8799992</v>
      </c>
      <c r="AB390" s="22">
        <f>Target_AM[[#This Row],[PROPORSI]]*VLOOKUP(Target_AM[[#This Row],[NIPNAS]],Target_CC[],COLUMN(N$2)+9,0)</f>
        <v>102116177.23060791</v>
      </c>
      <c r="AC390" s="22">
        <f>Target_AM[[#This Row],[PROPORSI]]*VLOOKUP(Target_AM[[#This Row],[NIPNAS]],Target_CC[],COLUMN(O$2)+9,0)</f>
        <v>108595234.87215443</v>
      </c>
      <c r="AD390" s="22">
        <f>Target_AM[[#This Row],[PROPORSI]]*VLOOKUP(Target_AM[[#This Row],[NIPNAS]],Target_CC[],COLUMN(P$2)+9,0)</f>
        <v>142886770.08554503</v>
      </c>
      <c r="AE390" s="22">
        <f>Target_AM[[#This Row],[PROPORSI]]*VLOOKUP(Target_AM[[#This Row],[NIPNAS]],Target_CC[],COLUMN(Q$2)+9,0)</f>
        <v>145680697.00846842</v>
      </c>
      <c r="AF390" s="22">
        <f>Target_AM[[#This Row],[PROPORSI]]*VLOOKUP(Target_AM[[#This Row],[NIPNAS]],Target_CC[],COLUMN(R$2)+9,0)</f>
        <v>190547924.68436131</v>
      </c>
      <c r="AG390" s="22">
        <f>Target_AM[[#This Row],[PROPORSI]]*VLOOKUP(Target_AM[[#This Row],[NIPNAS]],Target_CC[],COLUMN(S$2)+9,0)</f>
        <v>178039223.54060438</v>
      </c>
      <c r="AH390" s="22">
        <f>Target_AM[[#This Row],[PROPORSI]]*VLOOKUP(Target_AM[[#This Row],[NIPNAS]],Target_CC[],COLUMN(T$2)+9,0)</f>
        <v>156343465.98022968</v>
      </c>
      <c r="AI390" s="22">
        <f>Target_AM[[#This Row],[PROPORSI]]*VLOOKUP(Target_AM[[#This Row],[NIPNAS]],Target_CC[],COLUMN(U$2)+9,0)</f>
        <v>176857329.10906535</v>
      </c>
      <c r="AJ390" s="22">
        <f>Target_AM[[#This Row],[PROPORSI]]*VLOOKUP(Target_AM[[#This Row],[NIPNAS]],Target_CC[],COLUMN(V$2)+9,0)</f>
        <v>153564923.13477814</v>
      </c>
      <c r="AK390" s="22">
        <f>Target_AM[[#This Row],[PROPORSI]]*VLOOKUP(Target_AM[[#This Row],[NIPNAS]],Target_CC[],COLUMN(W$2)+9,0)</f>
        <v>161614064.28345594</v>
      </c>
      <c r="AL390" s="22">
        <f>Target_AM[[#This Row],[PROPORSI]]*VLOOKUP(Target_AM[[#This Row],[NIPNAS]],Target_CC[],COLUMN(X$2)+9,0)</f>
        <v>198566563.33535042</v>
      </c>
      <c r="AM390" s="22">
        <f>Target_AM[[#This Row],[PROPORSI]]*VLOOKUP(Target_AM[[#This Row],[NIPNAS]],Target_CC[],COLUMN(Y$2)+9,0)</f>
        <v>235584483.82976714</v>
      </c>
      <c r="AN390" s="22">
        <f>Target_AM[[#This Row],[PROPORSI]]*VLOOKUP(Target_AM[[#This Row],[NIPNAS]],Target_CC[],COLUMN(Z$2)+9,0)</f>
        <v>1950396857.094388</v>
      </c>
      <c r="AO390" s="22">
        <f>Target_AM[[#This Row],[PROPORSI]]*VLOOKUP(Target_AM[[#This Row],[NIPNAS]],Target_CC[],COLUMN(AA$2)+9,0)</f>
        <v>894241264.72060788</v>
      </c>
      <c r="AP390" s="22">
        <f>Target_AM[[#This Row],[PROPORSI]]*VLOOKUP(Target_AM[[#This Row],[NIPNAS]],Target_CC[],COLUMN(AB$2)+9,0)</f>
        <v>900720322.36215448</v>
      </c>
      <c r="AQ390" s="22">
        <f>Target_AM[[#This Row],[PROPORSI]]*VLOOKUP(Target_AM[[#This Row],[NIPNAS]],Target_CC[],COLUMN(AC$2)+9,0)</f>
        <v>935011857.57554507</v>
      </c>
      <c r="AR390" s="22">
        <f>Target_AM[[#This Row],[PROPORSI]]*VLOOKUP(Target_AM[[#This Row],[NIPNAS]],Target_CC[],COLUMN(AD$2)+9,0)</f>
        <v>937805784.4984684</v>
      </c>
      <c r="AS390" s="22">
        <f>Target_AM[[#This Row],[PROPORSI]]*VLOOKUP(Target_AM[[#This Row],[NIPNAS]],Target_CC[],COLUMN(AE$2)+9,0)</f>
        <v>982673012.17436135</v>
      </c>
      <c r="AT390" s="22">
        <f>Target_AM[[#This Row],[PROPORSI]]*VLOOKUP(Target_AM[[#This Row],[NIPNAS]],Target_CC[],COLUMN(AF$2)+9,0)</f>
        <v>970164311.03060436</v>
      </c>
      <c r="AU390" s="22">
        <f>Target_AM[[#This Row],[PROPORSI]]*VLOOKUP(Target_AM[[#This Row],[NIPNAS]],Target_CC[],COLUMN(AG$2)+9,0)</f>
        <v>948468553.47022963</v>
      </c>
      <c r="AV390" s="22">
        <f>Target_AM[[#This Row],[PROPORSI]]*VLOOKUP(Target_AM[[#This Row],[NIPNAS]],Target_CC[],COLUMN(AH$2)+9,0)</f>
        <v>968982416.5990653</v>
      </c>
      <c r="AW390" s="22">
        <f>Target_AM[[#This Row],[PROPORSI]]*VLOOKUP(Target_AM[[#This Row],[NIPNAS]],Target_CC[],COLUMN(AI$2)+9,0)</f>
        <v>945690010.62477815</v>
      </c>
      <c r="AX390" s="22">
        <f>Target_AM[[#This Row],[PROPORSI]]*VLOOKUP(Target_AM[[#This Row],[NIPNAS]],Target_CC[],COLUMN(AJ$2)+9,0)</f>
        <v>953739151.77345598</v>
      </c>
      <c r="AY390" s="22">
        <f>Target_AM[[#This Row],[PROPORSI]]*VLOOKUP(Target_AM[[#This Row],[NIPNAS]],Target_CC[],COLUMN(AK$2)+9,0)</f>
        <v>990691650.8253504</v>
      </c>
      <c r="AZ390" s="22">
        <f>Target_AM[[#This Row],[PROPORSI]]*VLOOKUP(Target_AM[[#This Row],[NIPNAS]],Target_CC[],COLUMN(AL$2)+9,0)</f>
        <v>1027709571.3197671</v>
      </c>
      <c r="BA390" s="22">
        <f>Target_AM[[#This Row],[PROPORSI]]*VLOOKUP(Target_AM[[#This Row],[NIPNAS]],Target_CC[],COLUMN(AM$2)+9,0)</f>
        <v>11455897906.974386</v>
      </c>
      <c r="BB390" s="22">
        <f>Target_AM[[#This Row],[PROPORSI]]*VLOOKUP(Target_AM[[#This Row],[NIPNAS]],Target_CC[],COLUMN(AN$2)+9,0)</f>
        <v>0</v>
      </c>
      <c r="BC390" s="22">
        <f>Target_AM[[#This Row],[PROPORSI]]*VLOOKUP(Target_AM[[#This Row],[NIPNAS]],Target_CC[],COLUMN(AO$2)+9,0)</f>
        <v>0</v>
      </c>
      <c r="BD390" s="22">
        <f>Target_AM[[#This Row],[PROPORSI]]*VLOOKUP(Target_AM[[#This Row],[NIPNAS]],Target_CC[],COLUMN(AP$2)+9,0)</f>
        <v>0</v>
      </c>
      <c r="BE390" s="22">
        <f>Target_AM[[#This Row],[PROPORSI]]*VLOOKUP(Target_AM[[#This Row],[NIPNAS]],Target_CC[],COLUMN(AQ$2)+9,0)</f>
        <v>0</v>
      </c>
      <c r="BF390" s="22">
        <f>Target_AM[[#This Row],[PROPORSI]]*VLOOKUP(Target_AM[[#This Row],[NIPNAS]],Target_CC[],COLUMN(AR$2)+9,0)</f>
        <v>0</v>
      </c>
      <c r="BG390" s="22">
        <f>Target_AM[[#This Row],[PROPORSI]]*VLOOKUP(Target_AM[[#This Row],[NIPNAS]],Target_CC[],COLUMN(AS$2)+9,0)</f>
        <v>0</v>
      </c>
      <c r="BH390" s="22">
        <f>Target_AM[[#This Row],[PROPORSI]]*VLOOKUP(Target_AM[[#This Row],[NIPNAS]],Target_CC[],COLUMN(AT$2)+9,0)</f>
        <v>0</v>
      </c>
      <c r="BI390" s="22">
        <f>Target_AM[[#This Row],[PROPORSI]]*VLOOKUP(Target_AM[[#This Row],[NIPNAS]],Target_CC[],COLUMN(AU$2)+9,0)</f>
        <v>0</v>
      </c>
      <c r="BJ390" s="22">
        <f>Target_AM[[#This Row],[PROPORSI]]*VLOOKUP(Target_AM[[#This Row],[NIPNAS]],Target_CC[],COLUMN(AV$2)+9,0)</f>
        <v>0</v>
      </c>
      <c r="BK390" s="22">
        <f>Target_AM[[#This Row],[PROPORSI]]*VLOOKUP(Target_AM[[#This Row],[NIPNAS]],Target_CC[],COLUMN(AW$2)+9,0)</f>
        <v>0</v>
      </c>
      <c r="BL390" s="22">
        <f>Target_AM[[#This Row],[PROPORSI]]*VLOOKUP(Target_AM[[#This Row],[NIPNAS]],Target_CC[],COLUMN(AX$2)+9,0)</f>
        <v>0</v>
      </c>
      <c r="BM390" s="22">
        <f>Target_AM[[#This Row],[PROPORSI]]*VLOOKUP(Target_AM[[#This Row],[NIPNAS]],Target_CC[],COLUMN(AY$2)+9,0)</f>
        <v>0</v>
      </c>
      <c r="BN390" s="22">
        <f>Target_AM[[#This Row],[PROPORSI]]*VLOOKUP(Target_AM[[#This Row],[NIPNAS]],Target_CC[],COLUMN(AZ$2)+9,0)</f>
        <v>0</v>
      </c>
      <c r="BO390" s="22">
        <f>Target_AM[[#This Row],[PROPORSI]]*VLOOKUP(Target_AM[[#This Row],[NIPNAS]],Target_CC[],COLUMN(BA$2)+9,0)</f>
        <v>796413927</v>
      </c>
      <c r="BP390" s="22">
        <f>Target_AM[[#This Row],[PROPORSI]]*VLOOKUP(Target_AM[[#This Row],[NIPNAS]],Target_CC[],COLUMN(BB$2)+9,0)</f>
        <v>796202287</v>
      </c>
      <c r="BQ390" s="22">
        <f>Target_AM[[#This Row],[PROPORSI]]*VLOOKUP(Target_AM[[#This Row],[NIPNAS]],Target_CC[],COLUMN(BC$2)+9,0)</f>
        <v>814014963</v>
      </c>
      <c r="BR390" s="22">
        <f>Target_AM[[#This Row],[PROPORSI]]*VLOOKUP(Target_AM[[#This Row],[NIPNAS]],Target_CC[],COLUMN(BD$2)+9,0)</f>
        <v>771480460.5</v>
      </c>
      <c r="BS390" s="22">
        <f>Target_AM[[#This Row],[PROPORSI]]*VLOOKUP(Target_AM[[#This Row],[NIPNAS]],Target_CC[],COLUMN(BE$2)+9,0)</f>
        <v>771480460.5</v>
      </c>
      <c r="BT390" s="22">
        <f>Target_AM[[#This Row],[PROPORSI]]*VLOOKUP(Target_AM[[#This Row],[NIPNAS]],Target_CC[],COLUMN(BF$2)+9,0)</f>
        <v>771480460.5</v>
      </c>
      <c r="BU390" s="22">
        <f>Target_AM[[#This Row],[PROPORSI]]*VLOOKUP(Target_AM[[#This Row],[NIPNAS]],Target_CC[],COLUMN(BG$2)+9,0)</f>
        <v>771480460.5</v>
      </c>
      <c r="BV390" s="22">
        <f>Target_AM[[#This Row],[PROPORSI]]*VLOOKUP(Target_AM[[#This Row],[NIPNAS]],Target_CC[],COLUMN(BH$2)+9,0)</f>
        <v>771480460.5</v>
      </c>
      <c r="BW390" s="22">
        <f>Target_AM[[#This Row],[PROPORSI]]*VLOOKUP(Target_AM[[#This Row],[NIPNAS]],Target_CC[],COLUMN(BI$2)+9,0)</f>
        <v>771480460.5</v>
      </c>
      <c r="BX390" s="22">
        <f>Target_AM[[#This Row],[PROPORSI]]*VLOOKUP(Target_AM[[#This Row],[NIPNAS]],Target_CC[],COLUMN(BJ$2)+9,0)</f>
        <v>771480460.5</v>
      </c>
      <c r="BY390" s="22">
        <f>Target_AM[[#This Row],[PROPORSI]]*VLOOKUP(Target_AM[[#This Row],[NIPNAS]],Target_CC[],COLUMN(BK$2)+9,0)</f>
        <v>771480460.5</v>
      </c>
      <c r="BZ390" s="22">
        <f>Target_AM[[#This Row],[PROPORSI]]*VLOOKUP(Target_AM[[#This Row],[NIPNAS]],Target_CC[],COLUMN(BL$2)+9,0)</f>
        <v>771480460.5</v>
      </c>
      <c r="CA390" s="22">
        <f>Target_AM[[#This Row],[PROPORSI]]*VLOOKUP(Target_AM[[#This Row],[NIPNAS]],Target_CC[],COLUMN(BM$2)+9,0)</f>
        <v>9349955321.5</v>
      </c>
      <c r="CB390" s="22">
        <f>Target_AM[[#This Row],[PROPORSI]]*VLOOKUP(Target_AM[[#This Row],[NIPNAS]],Target_CC[],COLUMN(BN$2)+9,0)</f>
        <v>890364551</v>
      </c>
      <c r="CC390" s="22">
        <f>Target_AM[[#This Row],[PROPORSI]]*VLOOKUP(Target_AM[[#This Row],[NIPNAS]],Target_CC[],COLUMN(BO$2)+9,0)</f>
        <v>890364551</v>
      </c>
      <c r="CD390" s="22">
        <f>Target_AM[[#This Row],[PROPORSI]]*VLOOKUP(Target_AM[[#This Row],[NIPNAS]],Target_CC[],COLUMN(BP$2)+9,0)</f>
        <v>877074550</v>
      </c>
      <c r="CE390" s="22">
        <f>Target_AM[[#This Row],[PROPORSI]]*VLOOKUP(Target_AM[[#This Row],[NIPNAS]],Target_CC[],COLUMN(BQ$2)+9,0)</f>
        <v>833220822.5</v>
      </c>
      <c r="CF390" s="22">
        <f>Target_AM[[#This Row],[PROPORSI]]*VLOOKUP(Target_AM[[#This Row],[NIPNAS]],Target_CC[],COLUMN(BR$2)+9,0)</f>
        <v>833220822.5</v>
      </c>
      <c r="CG390" s="22">
        <f>Target_AM[[#This Row],[PROPORSI]]*VLOOKUP(Target_AM[[#This Row],[NIPNAS]],Target_CC[],COLUMN(BS$2)+9,0)</f>
        <v>833220822.5</v>
      </c>
      <c r="CH390" s="22">
        <f>Target_AM[[#This Row],[PROPORSI]]*VLOOKUP(Target_AM[[#This Row],[NIPNAS]],Target_CC[],COLUMN(BT$2)+9,0)</f>
        <v>833220822.5</v>
      </c>
      <c r="CI390" s="22">
        <f>Target_AM[[#This Row],[PROPORSI]]*VLOOKUP(Target_AM[[#This Row],[NIPNAS]],Target_CC[],COLUMN(BU$2)+9,0)</f>
        <v>833220822.5</v>
      </c>
      <c r="CJ390" s="22">
        <f>Target_AM[[#This Row],[PROPORSI]]*VLOOKUP(Target_AM[[#This Row],[NIPNAS]],Target_CC[],COLUMN(BV$2)+9,0)</f>
        <v>833220822.5</v>
      </c>
      <c r="CK390" s="22">
        <f>Target_AM[[#This Row],[PROPORSI]]*VLOOKUP(Target_AM[[#This Row],[NIPNAS]],Target_CC[],COLUMN(BW$2)+9,0)</f>
        <v>833220822.5</v>
      </c>
      <c r="CL390" s="22">
        <f>Target_AM[[#This Row],[PROPORSI]]*VLOOKUP(Target_AM[[#This Row],[NIPNAS]],Target_CC[],COLUMN(BX$2)+9,0)</f>
        <v>833220822.5</v>
      </c>
      <c r="CM390" s="22">
        <f>Target_AM[[#This Row],[PROPORSI]]*VLOOKUP(Target_AM[[#This Row],[NIPNAS]],Target_CC[],COLUMN(BY$2)+9,0)</f>
        <v>833220822.5</v>
      </c>
      <c r="CN390" s="22">
        <f>Target_AM[[#This Row],[PROPORSI]]*VLOOKUP(Target_AM[[#This Row],[NIPNAS]],Target_CC[],COLUMN(BZ$2)+9,0)</f>
        <v>10156791054.5</v>
      </c>
      <c r="CO390" s="22">
        <f>Target_AM[[#This Row],[PROPORSI]]*VLOOKUP(Target_AM[[#This Row],[NIPNAS]],Target_CC[],COLUMN(CA$2)+9,0)</f>
        <v>-70396047</v>
      </c>
      <c r="CP390" s="22">
        <f>Target_AM[[#This Row],[PROPORSI]]*VLOOKUP(Target_AM[[#This Row],[NIPNAS]],Target_CC[],COLUMN(CB$2)+9,0)</f>
        <v>-70991699</v>
      </c>
      <c r="CQ390" s="22">
        <f>Target_AM[[#This Row],[PROPORSI]]*VLOOKUP(Target_AM[[#This Row],[NIPNAS]],Target_CC[],COLUMN(CC$2)+9,0)</f>
        <v>-61740362</v>
      </c>
      <c r="CR390" s="22">
        <f>Target_AM[[#This Row],[PROPORSI]]*VLOOKUP(Target_AM[[#This Row],[NIPNAS]],Target_CC[],COLUMN(CD$2)+9,0)</f>
        <v>-61740362</v>
      </c>
      <c r="CS390" s="22">
        <f>Target_AM[[#This Row],[PROPORSI]]*VLOOKUP(Target_AM[[#This Row],[NIPNAS]],Target_CC[],COLUMN(CE$2)+9,0)</f>
        <v>-61740362</v>
      </c>
      <c r="CT390" s="22">
        <f>Target_AM[[#This Row],[PROPORSI]]*VLOOKUP(Target_AM[[#This Row],[NIPNAS]],Target_CC[],COLUMN(CF$2)+9,0)</f>
        <v>-61740362</v>
      </c>
      <c r="CU390" s="22">
        <f>Target_AM[[#This Row],[PROPORSI]]*VLOOKUP(Target_AM[[#This Row],[NIPNAS]],Target_CC[],COLUMN(CG$2)+9,0)</f>
        <v>-61740362</v>
      </c>
      <c r="CV390" s="22">
        <f>Target_AM[[#This Row],[PROPORSI]]*VLOOKUP(Target_AM[[#This Row],[NIPNAS]],Target_CC[],COLUMN(CH$2)+9,0)</f>
        <v>-61740362</v>
      </c>
      <c r="CW390" s="22">
        <f>Target_AM[[#This Row],[PROPORSI]]*VLOOKUP(Target_AM[[#This Row],[NIPNAS]],Target_CC[],COLUMN(CI$2)+9,0)</f>
        <v>-61740362</v>
      </c>
      <c r="CX390" s="22">
        <f>Target_AM[[#This Row],[PROPORSI]]*VLOOKUP(Target_AM[[#This Row],[NIPNAS]],Target_CC[],COLUMN(CJ$2)+9,0)</f>
        <v>-61740362</v>
      </c>
      <c r="CY390" s="22">
        <f>Target_AM[[#This Row],[PROPORSI]]*VLOOKUP(Target_AM[[#This Row],[NIPNAS]],Target_CC[],COLUMN(CK$2)+9,0)</f>
        <v>-61740362</v>
      </c>
      <c r="CZ390" s="22">
        <f>Target_AM[[#This Row],[PROPORSI]]*VLOOKUP(Target_AM[[#This Row],[NIPNAS]],Target_CC[],COLUMN(CL$2)+9,0)</f>
        <v>-61740362</v>
      </c>
      <c r="DA390" s="22">
        <f>Target_AM[[#This Row],[PROPORSI]]*VLOOKUP(Target_AM[[#This Row],[NIPNAS]],Target_CC[],COLUMN(CM$2)+9,0)</f>
        <v>-758791366</v>
      </c>
      <c r="DB390" s="22">
        <f>Target_AM[[#This Row],[PROPORSI]]*VLOOKUP(Target_AM[[#This Row],[NIPNAS]],Target_CC[],COLUMN(CN$2)+9,0)</f>
        <v>0</v>
      </c>
      <c r="DC390" s="22">
        <f>Target_AM[[#This Row],[PROPORSI]]*VLOOKUP(Target_AM[[#This Row],[NIPNAS]],Target_CC[],COLUMN(CO$2)+9,0)</f>
        <v>0</v>
      </c>
      <c r="DD390" s="22">
        <f>Target_AM[[#This Row],[PROPORSI]]*VLOOKUP(Target_AM[[#This Row],[NIPNAS]],Target_CC[],COLUMN(CP$2)+9,0)</f>
        <v>75000000</v>
      </c>
      <c r="DE390" s="22">
        <f>Target_AM[[#This Row],[PROPORSI]]*VLOOKUP(Target_AM[[#This Row],[NIPNAS]],Target_CC[],COLUMN(CQ$2)+9,0)</f>
        <v>0</v>
      </c>
      <c r="DF390" s="22">
        <f>Target_AM[[#This Row],[PROPORSI]]*VLOOKUP(Target_AM[[#This Row],[NIPNAS]],Target_CC[],COLUMN(CR$2)+9,0)</f>
        <v>0</v>
      </c>
      <c r="DG390" s="22">
        <f>Target_AM[[#This Row],[PROPORSI]]*VLOOKUP(Target_AM[[#This Row],[NIPNAS]],Target_CC[],COLUMN(CS$2)+9,0)</f>
        <v>0</v>
      </c>
      <c r="DH390" s="22">
        <f>Target_AM[[#This Row],[PROPORSI]]*VLOOKUP(Target_AM[[#This Row],[NIPNAS]],Target_CC[],COLUMN(CT$2)+9,0)</f>
        <v>0</v>
      </c>
      <c r="DI390" s="22">
        <f>Target_AM[[#This Row],[PROPORSI]]*VLOOKUP(Target_AM[[#This Row],[NIPNAS]],Target_CC[],COLUMN(CU$2)+9,0)</f>
        <v>0</v>
      </c>
      <c r="DJ390" s="22">
        <f>Target_AM[[#This Row],[PROPORSI]]*VLOOKUP(Target_AM[[#This Row],[NIPNAS]],Target_CC[],COLUMN(CV$2)+9,0)</f>
        <v>0</v>
      </c>
      <c r="DK390" s="22">
        <f>Target_AM[[#This Row],[PROPORSI]]*VLOOKUP(Target_AM[[#This Row],[NIPNAS]],Target_CC[],COLUMN(CW$2)+9,0)</f>
        <v>0</v>
      </c>
      <c r="DL390" s="22">
        <f>Target_AM[[#This Row],[PROPORSI]]*VLOOKUP(Target_AM[[#This Row],[NIPNAS]],Target_CC[],COLUMN(CX$2)+9,0)</f>
        <v>0</v>
      </c>
      <c r="DM390" s="22">
        <f>Target_AM[[#This Row],[PROPORSI]]*VLOOKUP(Target_AM[[#This Row],[NIPNAS]],Target_CC[],COLUMN(CY$2)+9,0)</f>
        <v>0</v>
      </c>
      <c r="DN390" s="22">
        <f>Target_AM[[#This Row],[PROPORSI]]*VLOOKUP(Target_AM[[#This Row],[NIPNAS]],Target_CC[],COLUMN(CZ$2)+9,0)</f>
        <v>75000000</v>
      </c>
      <c r="DO390" s="22">
        <f>Target_AM[[#This Row],[PROPORSI]]*VLOOKUP(Target_AM[[#This Row],[NIPNAS]],Target_CC[],COLUMN(DA$2)+9,0)</f>
        <v>0</v>
      </c>
      <c r="DP390" s="22">
        <f>Target_AM[[#This Row],[PROPORSI]]*VLOOKUP(Target_AM[[#This Row],[NIPNAS]],Target_CC[],COLUMN(DB$2)+9,0)</f>
        <v>0</v>
      </c>
      <c r="DQ390" s="22">
        <f>Target_AM[[#This Row],[PROPORSI]]*VLOOKUP(Target_AM[[#This Row],[NIPNAS]],Target_CC[],COLUMN(DC$2)+9,0)</f>
        <v>0</v>
      </c>
      <c r="DR390" s="22">
        <f>Target_AM[[#This Row],[PROPORSI]]*VLOOKUP(Target_AM[[#This Row],[NIPNAS]],Target_CC[],COLUMN(DD$2)+9,0)</f>
        <v>0</v>
      </c>
      <c r="DS390" s="22">
        <f>Target_AM[[#This Row],[PROPORSI]]*VLOOKUP(Target_AM[[#This Row],[NIPNAS]],Target_CC[],COLUMN(DE$2)+9,0)</f>
        <v>0</v>
      </c>
      <c r="DT390" s="22">
        <f>Target_AM[[#This Row],[PROPORSI]]*VLOOKUP(Target_AM[[#This Row],[NIPNAS]],Target_CC[],COLUMN(DF$2)+9,0)</f>
        <v>0</v>
      </c>
      <c r="DU390" s="22">
        <f>Target_AM[[#This Row],[PROPORSI]]*VLOOKUP(Target_AM[[#This Row],[NIPNAS]],Target_CC[],COLUMN(DG$2)+9,0)</f>
        <v>0</v>
      </c>
      <c r="DV390" s="22">
        <f>Target_AM[[#This Row],[PROPORSI]]*VLOOKUP(Target_AM[[#This Row],[NIPNAS]],Target_CC[],COLUMN(DH$2)+9,0)</f>
        <v>0</v>
      </c>
      <c r="DW390" s="22">
        <f>Target_AM[[#This Row],[PROPORSI]]*VLOOKUP(Target_AM[[#This Row],[NIPNAS]],Target_CC[],COLUMN(DI$2)+9,0)</f>
        <v>0</v>
      </c>
      <c r="DX390" s="22">
        <f>Target_AM[[#This Row],[PROPORSI]]*VLOOKUP(Target_AM[[#This Row],[NIPNAS]],Target_CC[],COLUMN(DJ$2)+9,0)</f>
        <v>0</v>
      </c>
      <c r="DY390" s="22">
        <f>Target_AM[[#This Row],[PROPORSI]]*VLOOKUP(Target_AM[[#This Row],[NIPNAS]],Target_CC[],COLUMN(DK$2)+9,0)</f>
        <v>0</v>
      </c>
      <c r="DZ390" s="22">
        <f>Target_AM[[#This Row],[PROPORSI]]*VLOOKUP(Target_AM[[#This Row],[NIPNAS]],Target_CC[],COLUMN(DL$2)+9,0)</f>
        <v>0</v>
      </c>
      <c r="EA390" s="22">
        <f>Target_AM[[#This Row],[PROPORSI]]*VLOOKUP(Target_AM[[#This Row],[NIPNAS]],Target_CC[],COLUMN(DM$2)+9,0)</f>
        <v>0</v>
      </c>
    </row>
    <row r="391" spans="2:131" x14ac:dyDescent="0.3">
      <c r="B391">
        <v>401431</v>
      </c>
      <c r="C391" t="s">
        <v>983</v>
      </c>
      <c r="D391">
        <v>1</v>
      </c>
      <c r="E391" s="8">
        <v>45658</v>
      </c>
      <c r="F391">
        <v>19053381</v>
      </c>
      <c r="G391" t="s">
        <v>756</v>
      </c>
      <c r="J391" t="s">
        <v>296</v>
      </c>
      <c r="K391" t="s">
        <v>25</v>
      </c>
      <c r="L391" t="s">
        <v>159</v>
      </c>
      <c r="M391" t="s">
        <v>29</v>
      </c>
      <c r="N391" s="23">
        <f>Target_AM[[#This Row],[PROPORSI]]*VLOOKUP(Target_AM[[#This Row],[NIPNAS]],Target_CC[],9,0)</f>
        <v>71308549.491814673</v>
      </c>
      <c r="O391" s="22">
        <f>Target_AM[[#This Row],[PROPORSI]]*VLOOKUP(Target_AM[[#This Row],[NIPNAS]],Target_CC[],COLUMN(A$2)+9,0)</f>
        <v>21570132.807500001</v>
      </c>
      <c r="P391" s="22">
        <f>Target_AM[[#This Row],[PROPORSI]]*VLOOKUP(Target_AM[[#This Row],[NIPNAS]],Target_CC[],COLUMN(B$2)+9,0)</f>
        <v>21275186.812500007</v>
      </c>
      <c r="Q391" s="22">
        <f>Target_AM[[#This Row],[PROPORSI]]*VLOOKUP(Target_AM[[#This Row],[NIPNAS]],Target_CC[],COLUMN(C$2)+9,0)</f>
        <v>21326127.807500001</v>
      </c>
      <c r="R391" s="22">
        <f>Target_AM[[#This Row],[PROPORSI]]*VLOOKUP(Target_AM[[#This Row],[NIPNAS]],Target_CC[],COLUMN(D$2)+9,0)</f>
        <v>21247146.042500004</v>
      </c>
      <c r="S391" s="22">
        <f>Target_AM[[#This Row],[PROPORSI]]*VLOOKUP(Target_AM[[#This Row],[NIPNAS]],Target_CC[],COLUMN(E$2)+9,0)</f>
        <v>21052261.9025</v>
      </c>
      <c r="T391" s="22">
        <f>Target_AM[[#This Row],[PROPORSI]]*VLOOKUP(Target_AM[[#This Row],[NIPNAS]],Target_CC[],COLUMN(F$2)+9,0)</f>
        <v>20913459.302499998</v>
      </c>
      <c r="U391" s="22">
        <f>Target_AM[[#This Row],[PROPORSI]]*VLOOKUP(Target_AM[[#This Row],[NIPNAS]],Target_CC[],COLUMN(G$2)+9,0)</f>
        <v>21231256.010000002</v>
      </c>
      <c r="V391" s="22">
        <f>Target_AM[[#This Row],[PROPORSI]]*VLOOKUP(Target_AM[[#This Row],[NIPNAS]],Target_CC[],COLUMN(H$2)+9,0)</f>
        <v>21456050.567499995</v>
      </c>
      <c r="W391" s="22">
        <f>Target_AM[[#This Row],[PROPORSI]]*VLOOKUP(Target_AM[[#This Row],[NIPNAS]],Target_CC[],COLUMN(I$2)+9,0)</f>
        <v>21398099.379999999</v>
      </c>
      <c r="X391" s="22">
        <f>Target_AM[[#This Row],[PROPORSI]]*VLOOKUP(Target_AM[[#This Row],[NIPNAS]],Target_CC[],COLUMN(J$2)+9,0)</f>
        <v>21405109.572500002</v>
      </c>
      <c r="Y391" s="22">
        <f>Target_AM[[#This Row],[PROPORSI]]*VLOOKUP(Target_AM[[#This Row],[NIPNAS]],Target_CC[],COLUMN(K$2)+9,0)</f>
        <v>21449040.374999996</v>
      </c>
      <c r="Z391" s="22">
        <f>Target_AM[[#This Row],[PROPORSI]]*VLOOKUP(Target_AM[[#This Row],[NIPNAS]],Target_CC[],COLUMN(L$2)+9,0)</f>
        <v>21340148.192499999</v>
      </c>
      <c r="AA391" s="22">
        <f>Target_AM[[#This Row],[PROPORSI]]*VLOOKUP(Target_AM[[#This Row],[NIPNAS]],Target_CC[],COLUMN(M$2)+9,0)</f>
        <v>255664018.77249998</v>
      </c>
      <c r="AB391" s="22">
        <f>Target_AM[[#This Row],[PROPORSI]]*VLOOKUP(Target_AM[[#This Row],[NIPNAS]],Target_CC[],COLUMN(N$2)+9,0)</f>
        <v>0</v>
      </c>
      <c r="AC391" s="22">
        <f>Target_AM[[#This Row],[PROPORSI]]*VLOOKUP(Target_AM[[#This Row],[NIPNAS]],Target_CC[],COLUMN(O$2)+9,0)</f>
        <v>690859.22431823774</v>
      </c>
      <c r="AD391" s="22">
        <f>Target_AM[[#This Row],[PROPORSI]]*VLOOKUP(Target_AM[[#This Row],[NIPNAS]],Target_CC[],COLUMN(P$2)+9,0)</f>
        <v>683729.23020126333</v>
      </c>
      <c r="AE391" s="22">
        <f>Target_AM[[#This Row],[PROPORSI]]*VLOOKUP(Target_AM[[#This Row],[NIPNAS]],Target_CC[],COLUMN(Q$2)+9,0)</f>
        <v>537486.86343142285</v>
      </c>
      <c r="AF391" s="22">
        <f>Target_AM[[#This Row],[PROPORSI]]*VLOOKUP(Target_AM[[#This Row],[NIPNAS]],Target_CC[],COLUMN(R$2)+9,0)</f>
        <v>586231.66372162709</v>
      </c>
      <c r="AG391" s="22">
        <f>Target_AM[[#This Row],[PROPORSI]]*VLOOKUP(Target_AM[[#This Row],[NIPNAS]],Target_CC[],COLUMN(S$2)+9,0)</f>
        <v>571553.53985494352</v>
      </c>
      <c r="AH391" s="22">
        <f>Target_AM[[#This Row],[PROPORSI]]*VLOOKUP(Target_AM[[#This Row],[NIPNAS]],Target_CC[],COLUMN(T$2)+9,0)</f>
        <v>710365.72728492401</v>
      </c>
      <c r="AI391" s="22">
        <f>Target_AM[[#This Row],[PROPORSI]]*VLOOKUP(Target_AM[[#This Row],[NIPNAS]],Target_CC[],COLUMN(U$2)+9,0)</f>
        <v>598269.13892134407</v>
      </c>
      <c r="AJ391" s="22">
        <f>Target_AM[[#This Row],[PROPORSI]]*VLOOKUP(Target_AM[[#This Row],[NIPNAS]],Target_CC[],COLUMN(V$2)+9,0)</f>
        <v>715610.41381648171</v>
      </c>
      <c r="AK391" s="22">
        <f>Target_AM[[#This Row],[PROPORSI]]*VLOOKUP(Target_AM[[#This Row],[NIPNAS]],Target_CC[],COLUMN(W$2)+9,0)</f>
        <v>720720.50871695695</v>
      </c>
      <c r="AL391" s="22">
        <f>Target_AM[[#This Row],[PROPORSI]]*VLOOKUP(Target_AM[[#This Row],[NIPNAS]],Target_CC[],COLUMN(X$2)+9,0)</f>
        <v>611960.29877694696</v>
      </c>
      <c r="AM391" s="22">
        <f>Target_AM[[#This Row],[PROPORSI]]*VLOOKUP(Target_AM[[#This Row],[NIPNAS]],Target_CC[],COLUMN(Y$2)+9,0)</f>
        <v>623089.45347582689</v>
      </c>
      <c r="AN391" s="22">
        <f>Target_AM[[#This Row],[PROPORSI]]*VLOOKUP(Target_AM[[#This Row],[NIPNAS]],Target_CC[],COLUMN(Z$2)+9,0)</f>
        <v>7049876.062519975</v>
      </c>
      <c r="AO391" s="22">
        <f>Target_AM[[#This Row],[PROPORSI]]*VLOOKUP(Target_AM[[#This Row],[NIPNAS]],Target_CC[],COLUMN(AA$2)+9,0)</f>
        <v>21570132.807500001</v>
      </c>
      <c r="AP391" s="22">
        <f>Target_AM[[#This Row],[PROPORSI]]*VLOOKUP(Target_AM[[#This Row],[NIPNAS]],Target_CC[],COLUMN(AB$2)+9,0)</f>
        <v>21966046.036818244</v>
      </c>
      <c r="AQ391" s="22">
        <f>Target_AM[[#This Row],[PROPORSI]]*VLOOKUP(Target_AM[[#This Row],[NIPNAS]],Target_CC[],COLUMN(AC$2)+9,0)</f>
        <v>22009857.037701264</v>
      </c>
      <c r="AR391" s="22">
        <f>Target_AM[[#This Row],[PROPORSI]]*VLOOKUP(Target_AM[[#This Row],[NIPNAS]],Target_CC[],COLUMN(AD$2)+9,0)</f>
        <v>21784632.905931428</v>
      </c>
      <c r="AS391" s="22">
        <f>Target_AM[[#This Row],[PROPORSI]]*VLOOKUP(Target_AM[[#This Row],[NIPNAS]],Target_CC[],COLUMN(AE$2)+9,0)</f>
        <v>21638493.566221628</v>
      </c>
      <c r="AT391" s="22">
        <f>Target_AM[[#This Row],[PROPORSI]]*VLOOKUP(Target_AM[[#This Row],[NIPNAS]],Target_CC[],COLUMN(AF$2)+9,0)</f>
        <v>21485012.842354942</v>
      </c>
      <c r="AU391" s="22">
        <f>Target_AM[[#This Row],[PROPORSI]]*VLOOKUP(Target_AM[[#This Row],[NIPNAS]],Target_CC[],COLUMN(AG$2)+9,0)</f>
        <v>21941621.737284925</v>
      </c>
      <c r="AV391" s="22">
        <f>Target_AM[[#This Row],[PROPORSI]]*VLOOKUP(Target_AM[[#This Row],[NIPNAS]],Target_CC[],COLUMN(AH$2)+9,0)</f>
        <v>22054319.706421338</v>
      </c>
      <c r="AW391" s="22">
        <f>Target_AM[[#This Row],[PROPORSI]]*VLOOKUP(Target_AM[[#This Row],[NIPNAS]],Target_CC[],COLUMN(AI$2)+9,0)</f>
        <v>22113709.793816481</v>
      </c>
      <c r="AX391" s="22">
        <f>Target_AM[[#This Row],[PROPORSI]]*VLOOKUP(Target_AM[[#This Row],[NIPNAS]],Target_CC[],COLUMN(AJ$2)+9,0)</f>
        <v>22125830.081216957</v>
      </c>
      <c r="AY391" s="22">
        <f>Target_AM[[#This Row],[PROPORSI]]*VLOOKUP(Target_AM[[#This Row],[NIPNAS]],Target_CC[],COLUMN(AK$2)+9,0)</f>
        <v>22061000.673776943</v>
      </c>
      <c r="AZ391" s="22">
        <f>Target_AM[[#This Row],[PROPORSI]]*VLOOKUP(Target_AM[[#This Row],[NIPNAS]],Target_CC[],COLUMN(AL$2)+9,0)</f>
        <v>21963237.645975824</v>
      </c>
      <c r="BA391" s="22">
        <f>Target_AM[[#This Row],[PROPORSI]]*VLOOKUP(Target_AM[[#This Row],[NIPNAS]],Target_CC[],COLUMN(AM$2)+9,0)</f>
        <v>262713894.83501998</v>
      </c>
      <c r="BB391" s="22">
        <f>Target_AM[[#This Row],[PROPORSI]]*VLOOKUP(Target_AM[[#This Row],[NIPNAS]],Target_CC[],COLUMN(AN$2)+9,0)</f>
        <v>0</v>
      </c>
      <c r="BC391" s="22">
        <f>Target_AM[[#This Row],[PROPORSI]]*VLOOKUP(Target_AM[[#This Row],[NIPNAS]],Target_CC[],COLUMN(AO$2)+9,0)</f>
        <v>0</v>
      </c>
      <c r="BD391" s="22">
        <f>Target_AM[[#This Row],[PROPORSI]]*VLOOKUP(Target_AM[[#This Row],[NIPNAS]],Target_CC[],COLUMN(AP$2)+9,0)</f>
        <v>0</v>
      </c>
      <c r="BE391" s="22">
        <f>Target_AM[[#This Row],[PROPORSI]]*VLOOKUP(Target_AM[[#This Row],[NIPNAS]],Target_CC[],COLUMN(AQ$2)+9,0)</f>
        <v>0</v>
      </c>
      <c r="BF391" s="22">
        <f>Target_AM[[#This Row],[PROPORSI]]*VLOOKUP(Target_AM[[#This Row],[NIPNAS]],Target_CC[],COLUMN(AR$2)+9,0)</f>
        <v>0</v>
      </c>
      <c r="BG391" s="22">
        <f>Target_AM[[#This Row],[PROPORSI]]*VLOOKUP(Target_AM[[#This Row],[NIPNAS]],Target_CC[],COLUMN(AS$2)+9,0)</f>
        <v>0</v>
      </c>
      <c r="BH391" s="22">
        <f>Target_AM[[#This Row],[PROPORSI]]*VLOOKUP(Target_AM[[#This Row],[NIPNAS]],Target_CC[],COLUMN(AT$2)+9,0)</f>
        <v>0</v>
      </c>
      <c r="BI391" s="22">
        <f>Target_AM[[#This Row],[PROPORSI]]*VLOOKUP(Target_AM[[#This Row],[NIPNAS]],Target_CC[],COLUMN(AU$2)+9,0)</f>
        <v>0</v>
      </c>
      <c r="BJ391" s="22">
        <f>Target_AM[[#This Row],[PROPORSI]]*VLOOKUP(Target_AM[[#This Row],[NIPNAS]],Target_CC[],COLUMN(AV$2)+9,0)</f>
        <v>0</v>
      </c>
      <c r="BK391" s="22">
        <f>Target_AM[[#This Row],[PROPORSI]]*VLOOKUP(Target_AM[[#This Row],[NIPNAS]],Target_CC[],COLUMN(AW$2)+9,0)</f>
        <v>0</v>
      </c>
      <c r="BL391" s="22">
        <f>Target_AM[[#This Row],[PROPORSI]]*VLOOKUP(Target_AM[[#This Row],[NIPNAS]],Target_CC[],COLUMN(AX$2)+9,0)</f>
        <v>0</v>
      </c>
      <c r="BM391" s="22">
        <f>Target_AM[[#This Row],[PROPORSI]]*VLOOKUP(Target_AM[[#This Row],[NIPNAS]],Target_CC[],COLUMN(AY$2)+9,0)</f>
        <v>0</v>
      </c>
      <c r="BN391" s="22">
        <f>Target_AM[[#This Row],[PROPORSI]]*VLOOKUP(Target_AM[[#This Row],[NIPNAS]],Target_CC[],COLUMN(AZ$2)+9,0)</f>
        <v>0</v>
      </c>
      <c r="BO391" s="22">
        <f>Target_AM[[#This Row],[PROPORSI]]*VLOOKUP(Target_AM[[#This Row],[NIPNAS]],Target_CC[],COLUMN(BA$2)+9,0)</f>
        <v>19325149</v>
      </c>
      <c r="BP391" s="22">
        <f>Target_AM[[#This Row],[PROPORSI]]*VLOOKUP(Target_AM[[#This Row],[NIPNAS]],Target_CC[],COLUMN(BB$2)+9,0)</f>
        <v>19109310</v>
      </c>
      <c r="BQ391" s="22">
        <f>Target_AM[[#This Row],[PROPORSI]]*VLOOKUP(Target_AM[[#This Row],[NIPNAS]],Target_CC[],COLUMN(BC$2)+9,0)</f>
        <v>19155267</v>
      </c>
      <c r="BR391" s="22">
        <f>Target_AM[[#This Row],[PROPORSI]]*VLOOKUP(Target_AM[[#This Row],[NIPNAS]],Target_CC[],COLUMN(BD$2)+9,0)</f>
        <v>19459791</v>
      </c>
      <c r="BS391" s="22">
        <f>Target_AM[[#This Row],[PROPORSI]]*VLOOKUP(Target_AM[[#This Row],[NIPNAS]],Target_CC[],COLUMN(BE$2)+9,0)</f>
        <v>19459791</v>
      </c>
      <c r="BT391" s="22">
        <f>Target_AM[[#This Row],[PROPORSI]]*VLOOKUP(Target_AM[[#This Row],[NIPNAS]],Target_CC[],COLUMN(BF$2)+9,0)</f>
        <v>19459791</v>
      </c>
      <c r="BU391" s="22">
        <f>Target_AM[[#This Row],[PROPORSI]]*VLOOKUP(Target_AM[[#This Row],[NIPNAS]],Target_CC[],COLUMN(BG$2)+9,0)</f>
        <v>19459791</v>
      </c>
      <c r="BV391" s="22">
        <f>Target_AM[[#This Row],[PROPORSI]]*VLOOKUP(Target_AM[[#This Row],[NIPNAS]],Target_CC[],COLUMN(BH$2)+9,0)</f>
        <v>19459791</v>
      </c>
      <c r="BW391" s="22">
        <f>Target_AM[[#This Row],[PROPORSI]]*VLOOKUP(Target_AM[[#This Row],[NIPNAS]],Target_CC[],COLUMN(BI$2)+9,0)</f>
        <v>19459791</v>
      </c>
      <c r="BX391" s="22">
        <f>Target_AM[[#This Row],[PROPORSI]]*VLOOKUP(Target_AM[[#This Row],[NIPNAS]],Target_CC[],COLUMN(BJ$2)+9,0)</f>
        <v>19459791</v>
      </c>
      <c r="BY391" s="22">
        <f>Target_AM[[#This Row],[PROPORSI]]*VLOOKUP(Target_AM[[#This Row],[NIPNAS]],Target_CC[],COLUMN(BK$2)+9,0)</f>
        <v>19459791</v>
      </c>
      <c r="BZ391" s="22">
        <f>Target_AM[[#This Row],[PROPORSI]]*VLOOKUP(Target_AM[[#This Row],[NIPNAS]],Target_CC[],COLUMN(BL$2)+9,0)</f>
        <v>19459791</v>
      </c>
      <c r="CA391" s="22">
        <f>Target_AM[[#This Row],[PROPORSI]]*VLOOKUP(Target_AM[[#This Row],[NIPNAS]],Target_CC[],COLUMN(BM$2)+9,0)</f>
        <v>232727845</v>
      </c>
      <c r="CB391" s="22">
        <f>Target_AM[[#This Row],[PROPORSI]]*VLOOKUP(Target_AM[[#This Row],[NIPNAS]],Target_CC[],COLUMN(BN$2)+9,0)</f>
        <v>0</v>
      </c>
      <c r="CC391" s="22">
        <f>Target_AM[[#This Row],[PROPORSI]]*VLOOKUP(Target_AM[[#This Row],[NIPNAS]],Target_CC[],COLUMN(BO$2)+9,0)</f>
        <v>0</v>
      </c>
      <c r="CD391" s="22">
        <f>Target_AM[[#This Row],[PROPORSI]]*VLOOKUP(Target_AM[[#This Row],[NIPNAS]],Target_CC[],COLUMN(BP$2)+9,0)</f>
        <v>0</v>
      </c>
      <c r="CE391" s="22">
        <f>Target_AM[[#This Row],[PROPORSI]]*VLOOKUP(Target_AM[[#This Row],[NIPNAS]],Target_CC[],COLUMN(BQ$2)+9,0)</f>
        <v>0</v>
      </c>
      <c r="CF391" s="22">
        <f>Target_AM[[#This Row],[PROPORSI]]*VLOOKUP(Target_AM[[#This Row],[NIPNAS]],Target_CC[],COLUMN(BR$2)+9,0)</f>
        <v>0</v>
      </c>
      <c r="CG391" s="22">
        <f>Target_AM[[#This Row],[PROPORSI]]*VLOOKUP(Target_AM[[#This Row],[NIPNAS]],Target_CC[],COLUMN(BS$2)+9,0)</f>
        <v>0</v>
      </c>
      <c r="CH391" s="22">
        <f>Target_AM[[#This Row],[PROPORSI]]*VLOOKUP(Target_AM[[#This Row],[NIPNAS]],Target_CC[],COLUMN(BT$2)+9,0)</f>
        <v>0</v>
      </c>
      <c r="CI391" s="22">
        <f>Target_AM[[#This Row],[PROPORSI]]*VLOOKUP(Target_AM[[#This Row],[NIPNAS]],Target_CC[],COLUMN(BU$2)+9,0)</f>
        <v>0</v>
      </c>
      <c r="CJ391" s="22">
        <f>Target_AM[[#This Row],[PROPORSI]]*VLOOKUP(Target_AM[[#This Row],[NIPNAS]],Target_CC[],COLUMN(BV$2)+9,0)</f>
        <v>0</v>
      </c>
      <c r="CK391" s="22">
        <f>Target_AM[[#This Row],[PROPORSI]]*VLOOKUP(Target_AM[[#This Row],[NIPNAS]],Target_CC[],COLUMN(BW$2)+9,0)</f>
        <v>0</v>
      </c>
      <c r="CL391" s="22">
        <f>Target_AM[[#This Row],[PROPORSI]]*VLOOKUP(Target_AM[[#This Row],[NIPNAS]],Target_CC[],COLUMN(BX$2)+9,0)</f>
        <v>0</v>
      </c>
      <c r="CM391" s="22">
        <f>Target_AM[[#This Row],[PROPORSI]]*VLOOKUP(Target_AM[[#This Row],[NIPNAS]],Target_CC[],COLUMN(BY$2)+9,0)</f>
        <v>0</v>
      </c>
      <c r="CN391" s="22">
        <f>Target_AM[[#This Row],[PROPORSI]]*VLOOKUP(Target_AM[[#This Row],[NIPNAS]],Target_CC[],COLUMN(BZ$2)+9,0)</f>
        <v>0</v>
      </c>
      <c r="CO391" s="22">
        <f>Target_AM[[#This Row],[PROPORSI]]*VLOOKUP(Target_AM[[#This Row],[NIPNAS]],Target_CC[],COLUMN(CA$2)+9,0)</f>
        <v>19663095</v>
      </c>
      <c r="CP391" s="22">
        <f>Target_AM[[#This Row],[PROPORSI]]*VLOOKUP(Target_AM[[#This Row],[NIPNAS]],Target_CC[],COLUMN(CB$2)+9,0)</f>
        <v>19505459</v>
      </c>
      <c r="CQ391" s="22">
        <f>Target_AM[[#This Row],[PROPORSI]]*VLOOKUP(Target_AM[[#This Row],[NIPNAS]],Target_CC[],COLUMN(CC$2)+9,0)</f>
        <v>19459791</v>
      </c>
      <c r="CR391" s="22">
        <f>Target_AM[[#This Row],[PROPORSI]]*VLOOKUP(Target_AM[[#This Row],[NIPNAS]],Target_CC[],COLUMN(CD$2)+9,0)</f>
        <v>19459791</v>
      </c>
      <c r="CS391" s="22">
        <f>Target_AM[[#This Row],[PROPORSI]]*VLOOKUP(Target_AM[[#This Row],[NIPNAS]],Target_CC[],COLUMN(CE$2)+9,0)</f>
        <v>19459791</v>
      </c>
      <c r="CT391" s="22">
        <f>Target_AM[[#This Row],[PROPORSI]]*VLOOKUP(Target_AM[[#This Row],[NIPNAS]],Target_CC[],COLUMN(CF$2)+9,0)</f>
        <v>19459791</v>
      </c>
      <c r="CU391" s="22">
        <f>Target_AM[[#This Row],[PROPORSI]]*VLOOKUP(Target_AM[[#This Row],[NIPNAS]],Target_CC[],COLUMN(CG$2)+9,0)</f>
        <v>19459791</v>
      </c>
      <c r="CV391" s="22">
        <f>Target_AM[[#This Row],[PROPORSI]]*VLOOKUP(Target_AM[[#This Row],[NIPNAS]],Target_CC[],COLUMN(CH$2)+9,0)</f>
        <v>19459791</v>
      </c>
      <c r="CW391" s="22">
        <f>Target_AM[[#This Row],[PROPORSI]]*VLOOKUP(Target_AM[[#This Row],[NIPNAS]],Target_CC[],COLUMN(CI$2)+9,0)</f>
        <v>19459791</v>
      </c>
      <c r="CX391" s="22">
        <f>Target_AM[[#This Row],[PROPORSI]]*VLOOKUP(Target_AM[[#This Row],[NIPNAS]],Target_CC[],COLUMN(CJ$2)+9,0)</f>
        <v>19459791</v>
      </c>
      <c r="CY391" s="22">
        <f>Target_AM[[#This Row],[PROPORSI]]*VLOOKUP(Target_AM[[#This Row],[NIPNAS]],Target_CC[],COLUMN(CK$2)+9,0)</f>
        <v>19459791</v>
      </c>
      <c r="CZ391" s="22">
        <f>Target_AM[[#This Row],[PROPORSI]]*VLOOKUP(Target_AM[[#This Row],[NIPNAS]],Target_CC[],COLUMN(CL$2)+9,0)</f>
        <v>19459791</v>
      </c>
      <c r="DA391" s="22">
        <f>Target_AM[[#This Row],[PROPORSI]]*VLOOKUP(Target_AM[[#This Row],[NIPNAS]],Target_CC[],COLUMN(CM$2)+9,0)</f>
        <v>233766464</v>
      </c>
      <c r="DB391" s="22">
        <f>Target_AM[[#This Row],[PROPORSI]]*VLOOKUP(Target_AM[[#This Row],[NIPNAS]],Target_CC[],COLUMN(CN$2)+9,0)</f>
        <v>0</v>
      </c>
      <c r="DC391" s="22">
        <f>Target_AM[[#This Row],[PROPORSI]]*VLOOKUP(Target_AM[[#This Row],[NIPNAS]],Target_CC[],COLUMN(CO$2)+9,0)</f>
        <v>0</v>
      </c>
      <c r="DD391" s="22">
        <f>Target_AM[[#This Row],[PROPORSI]]*VLOOKUP(Target_AM[[#This Row],[NIPNAS]],Target_CC[],COLUMN(CP$2)+9,0)</f>
        <v>0</v>
      </c>
      <c r="DE391" s="22">
        <f>Target_AM[[#This Row],[PROPORSI]]*VLOOKUP(Target_AM[[#This Row],[NIPNAS]],Target_CC[],COLUMN(CQ$2)+9,0)</f>
        <v>0</v>
      </c>
      <c r="DF391" s="22">
        <f>Target_AM[[#This Row],[PROPORSI]]*VLOOKUP(Target_AM[[#This Row],[NIPNAS]],Target_CC[],COLUMN(CR$2)+9,0)</f>
        <v>0</v>
      </c>
      <c r="DG391" s="22">
        <f>Target_AM[[#This Row],[PROPORSI]]*VLOOKUP(Target_AM[[#This Row],[NIPNAS]],Target_CC[],COLUMN(CS$2)+9,0)</f>
        <v>0</v>
      </c>
      <c r="DH391" s="22">
        <f>Target_AM[[#This Row],[PROPORSI]]*VLOOKUP(Target_AM[[#This Row],[NIPNAS]],Target_CC[],COLUMN(CT$2)+9,0)</f>
        <v>0</v>
      </c>
      <c r="DI391" s="22">
        <f>Target_AM[[#This Row],[PROPORSI]]*VLOOKUP(Target_AM[[#This Row],[NIPNAS]],Target_CC[],COLUMN(CU$2)+9,0)</f>
        <v>0</v>
      </c>
      <c r="DJ391" s="22">
        <f>Target_AM[[#This Row],[PROPORSI]]*VLOOKUP(Target_AM[[#This Row],[NIPNAS]],Target_CC[],COLUMN(CV$2)+9,0)</f>
        <v>0</v>
      </c>
      <c r="DK391" s="22">
        <f>Target_AM[[#This Row],[PROPORSI]]*VLOOKUP(Target_AM[[#This Row],[NIPNAS]],Target_CC[],COLUMN(CW$2)+9,0)</f>
        <v>0</v>
      </c>
      <c r="DL391" s="22">
        <f>Target_AM[[#This Row],[PROPORSI]]*VLOOKUP(Target_AM[[#This Row],[NIPNAS]],Target_CC[],COLUMN(CX$2)+9,0)</f>
        <v>0</v>
      </c>
      <c r="DM391" s="22">
        <f>Target_AM[[#This Row],[PROPORSI]]*VLOOKUP(Target_AM[[#This Row],[NIPNAS]],Target_CC[],COLUMN(CY$2)+9,0)</f>
        <v>0</v>
      </c>
      <c r="DN391" s="22">
        <f>Target_AM[[#This Row],[PROPORSI]]*VLOOKUP(Target_AM[[#This Row],[NIPNAS]],Target_CC[],COLUMN(CZ$2)+9,0)</f>
        <v>0</v>
      </c>
      <c r="DO391" s="22">
        <f>Target_AM[[#This Row],[PROPORSI]]*VLOOKUP(Target_AM[[#This Row],[NIPNAS]],Target_CC[],COLUMN(DA$2)+9,0)</f>
        <v>0</v>
      </c>
      <c r="DP391" s="22">
        <f>Target_AM[[#This Row],[PROPORSI]]*VLOOKUP(Target_AM[[#This Row],[NIPNAS]],Target_CC[],COLUMN(DB$2)+9,0)</f>
        <v>0</v>
      </c>
      <c r="DQ391" s="22">
        <f>Target_AM[[#This Row],[PROPORSI]]*VLOOKUP(Target_AM[[#This Row],[NIPNAS]],Target_CC[],COLUMN(DC$2)+9,0)</f>
        <v>0</v>
      </c>
      <c r="DR391" s="22">
        <f>Target_AM[[#This Row],[PROPORSI]]*VLOOKUP(Target_AM[[#This Row],[NIPNAS]],Target_CC[],COLUMN(DD$2)+9,0)</f>
        <v>0</v>
      </c>
      <c r="DS391" s="22">
        <f>Target_AM[[#This Row],[PROPORSI]]*VLOOKUP(Target_AM[[#This Row],[NIPNAS]],Target_CC[],COLUMN(DE$2)+9,0)</f>
        <v>0</v>
      </c>
      <c r="DT391" s="22">
        <f>Target_AM[[#This Row],[PROPORSI]]*VLOOKUP(Target_AM[[#This Row],[NIPNAS]],Target_CC[],COLUMN(DF$2)+9,0)</f>
        <v>0</v>
      </c>
      <c r="DU391" s="22">
        <f>Target_AM[[#This Row],[PROPORSI]]*VLOOKUP(Target_AM[[#This Row],[NIPNAS]],Target_CC[],COLUMN(DG$2)+9,0)</f>
        <v>0</v>
      </c>
      <c r="DV391" s="22">
        <f>Target_AM[[#This Row],[PROPORSI]]*VLOOKUP(Target_AM[[#This Row],[NIPNAS]],Target_CC[],COLUMN(DH$2)+9,0)</f>
        <v>0</v>
      </c>
      <c r="DW391" s="22">
        <f>Target_AM[[#This Row],[PROPORSI]]*VLOOKUP(Target_AM[[#This Row],[NIPNAS]],Target_CC[],COLUMN(DI$2)+9,0)</f>
        <v>0</v>
      </c>
      <c r="DX391" s="22">
        <f>Target_AM[[#This Row],[PROPORSI]]*VLOOKUP(Target_AM[[#This Row],[NIPNAS]],Target_CC[],COLUMN(DJ$2)+9,0)</f>
        <v>0</v>
      </c>
      <c r="DY391" s="22">
        <f>Target_AM[[#This Row],[PROPORSI]]*VLOOKUP(Target_AM[[#This Row],[NIPNAS]],Target_CC[],COLUMN(DK$2)+9,0)</f>
        <v>0</v>
      </c>
      <c r="DZ391" s="22">
        <f>Target_AM[[#This Row],[PROPORSI]]*VLOOKUP(Target_AM[[#This Row],[NIPNAS]],Target_CC[],COLUMN(DL$2)+9,0)</f>
        <v>0</v>
      </c>
      <c r="EA391" s="22">
        <f>Target_AM[[#This Row],[PROPORSI]]*VLOOKUP(Target_AM[[#This Row],[NIPNAS]],Target_CC[],COLUMN(DM$2)+9,0)</f>
        <v>0</v>
      </c>
    </row>
    <row r="392" spans="2:131" x14ac:dyDescent="0.3">
      <c r="B392">
        <v>401431</v>
      </c>
      <c r="C392" t="s">
        <v>983</v>
      </c>
      <c r="D392">
        <v>1</v>
      </c>
      <c r="E392" s="8">
        <v>45658</v>
      </c>
      <c r="F392">
        <v>19521592</v>
      </c>
      <c r="G392" t="s">
        <v>753</v>
      </c>
      <c r="J392" t="s">
        <v>296</v>
      </c>
      <c r="K392" t="s">
        <v>25</v>
      </c>
      <c r="L392" t="s">
        <v>159</v>
      </c>
      <c r="M392" t="s">
        <v>29</v>
      </c>
      <c r="N392" s="23">
        <f>Target_AM[[#This Row],[PROPORSI]]*VLOOKUP(Target_AM[[#This Row],[NIPNAS]],Target_CC[],9,0)</f>
        <v>187481953.63622171</v>
      </c>
      <c r="O392" s="22">
        <f>Target_AM[[#This Row],[PROPORSI]]*VLOOKUP(Target_AM[[#This Row],[NIPNAS]],Target_CC[],COLUMN(A$2)+9,0)</f>
        <v>18534458.25</v>
      </c>
      <c r="P392" s="22">
        <f>Target_AM[[#This Row],[PROPORSI]]*VLOOKUP(Target_AM[[#This Row],[NIPNAS]],Target_CC[],COLUMN(B$2)+9,0)</f>
        <v>17607735.337499999</v>
      </c>
      <c r="Q392" s="22">
        <f>Target_AM[[#This Row],[PROPORSI]]*VLOOKUP(Target_AM[[#This Row],[NIPNAS]],Target_CC[],COLUMN(C$2)+9,0)</f>
        <v>17785591.249999996</v>
      </c>
      <c r="R392" s="22">
        <f>Target_AM[[#This Row],[PROPORSI]]*VLOOKUP(Target_AM[[#This Row],[NIPNAS]],Target_CC[],COLUMN(D$2)+9,0)</f>
        <v>17607735.337499999</v>
      </c>
      <c r="S392" s="22">
        <f>Target_AM[[#This Row],[PROPORSI]]*VLOOKUP(Target_AM[[#This Row],[NIPNAS]],Target_CC[],COLUMN(E$2)+9,0)</f>
        <v>17074167.599999998</v>
      </c>
      <c r="T392" s="22">
        <f>Target_AM[[#This Row],[PROPORSI]]*VLOOKUP(Target_AM[[#This Row],[NIPNAS]],Target_CC[],COLUMN(F$2)+9,0)</f>
        <v>16540599.862500001</v>
      </c>
      <c r="U392" s="22">
        <f>Target_AM[[#This Row],[PROPORSI]]*VLOOKUP(Target_AM[[#This Row],[NIPNAS]],Target_CC[],COLUMN(G$2)+9,0)</f>
        <v>17429879.425000001</v>
      </c>
      <c r="V392" s="22">
        <f>Target_AM[[#This Row],[PROPORSI]]*VLOOKUP(Target_AM[[#This Row],[NIPNAS]],Target_CC[],COLUMN(H$2)+9,0)</f>
        <v>18141303.074999996</v>
      </c>
      <c r="W392" s="22">
        <f>Target_AM[[#This Row],[PROPORSI]]*VLOOKUP(Target_AM[[#This Row],[NIPNAS]],Target_CC[],COLUMN(I$2)+9,0)</f>
        <v>17963447.162500001</v>
      </c>
      <c r="X392" s="22">
        <f>Target_AM[[#This Row],[PROPORSI]]*VLOOKUP(Target_AM[[#This Row],[NIPNAS]],Target_CC[],COLUMN(J$2)+9,0)</f>
        <v>17963447.162500001</v>
      </c>
      <c r="Y392" s="22">
        <f>Target_AM[[#This Row],[PROPORSI]]*VLOOKUP(Target_AM[[#This Row],[NIPNAS]],Target_CC[],COLUMN(K$2)+9,0)</f>
        <v>18141303.074999996</v>
      </c>
      <c r="Z392" s="22">
        <f>Target_AM[[#This Row],[PROPORSI]]*VLOOKUP(Target_AM[[#This Row],[NIPNAS]],Target_CC[],COLUMN(L$2)+9,0)</f>
        <v>17785591.249999996</v>
      </c>
      <c r="AA392" s="22">
        <f>Target_AM[[#This Row],[PROPORSI]]*VLOOKUP(Target_AM[[#This Row],[NIPNAS]],Target_CC[],COLUMN(M$2)+9,0)</f>
        <v>212575258.78749993</v>
      </c>
      <c r="AB392" s="22">
        <f>Target_AM[[#This Row],[PROPORSI]]*VLOOKUP(Target_AM[[#This Row],[NIPNAS]],Target_CC[],COLUMN(N$2)+9,0)</f>
        <v>0</v>
      </c>
      <c r="AC392" s="22">
        <f>Target_AM[[#This Row],[PROPORSI]]*VLOOKUP(Target_AM[[#This Row],[NIPNAS]],Target_CC[],COLUMN(O$2)+9,0)</f>
        <v>690859.22431823774</v>
      </c>
      <c r="AD392" s="22">
        <f>Target_AM[[#This Row],[PROPORSI]]*VLOOKUP(Target_AM[[#This Row],[NIPNAS]],Target_CC[],COLUMN(P$2)+9,0)</f>
        <v>683729.23020126333</v>
      </c>
      <c r="AE392" s="22">
        <f>Target_AM[[#This Row],[PROPORSI]]*VLOOKUP(Target_AM[[#This Row],[NIPNAS]],Target_CC[],COLUMN(Q$2)+9,0)</f>
        <v>537486.86343142285</v>
      </c>
      <c r="AF392" s="22">
        <f>Target_AM[[#This Row],[PROPORSI]]*VLOOKUP(Target_AM[[#This Row],[NIPNAS]],Target_CC[],COLUMN(R$2)+9,0)</f>
        <v>586231.66372162709</v>
      </c>
      <c r="AG392" s="22">
        <f>Target_AM[[#This Row],[PROPORSI]]*VLOOKUP(Target_AM[[#This Row],[NIPNAS]],Target_CC[],COLUMN(S$2)+9,0)</f>
        <v>571553.53985494352</v>
      </c>
      <c r="AH392" s="22">
        <f>Target_AM[[#This Row],[PROPORSI]]*VLOOKUP(Target_AM[[#This Row],[NIPNAS]],Target_CC[],COLUMN(T$2)+9,0)</f>
        <v>710365.72728492401</v>
      </c>
      <c r="AI392" s="22">
        <f>Target_AM[[#This Row],[PROPORSI]]*VLOOKUP(Target_AM[[#This Row],[NIPNAS]],Target_CC[],COLUMN(U$2)+9,0)</f>
        <v>598269.13892134407</v>
      </c>
      <c r="AJ392" s="22">
        <f>Target_AM[[#This Row],[PROPORSI]]*VLOOKUP(Target_AM[[#This Row],[NIPNAS]],Target_CC[],COLUMN(V$2)+9,0)</f>
        <v>715610.41381648171</v>
      </c>
      <c r="AK392" s="22">
        <f>Target_AM[[#This Row],[PROPORSI]]*VLOOKUP(Target_AM[[#This Row],[NIPNAS]],Target_CC[],COLUMN(W$2)+9,0)</f>
        <v>720720.50871695695</v>
      </c>
      <c r="AL392" s="22">
        <f>Target_AM[[#This Row],[PROPORSI]]*VLOOKUP(Target_AM[[#This Row],[NIPNAS]],Target_CC[],COLUMN(X$2)+9,0)</f>
        <v>611960.29877694696</v>
      </c>
      <c r="AM392" s="22">
        <f>Target_AM[[#This Row],[PROPORSI]]*VLOOKUP(Target_AM[[#This Row],[NIPNAS]],Target_CC[],COLUMN(Y$2)+9,0)</f>
        <v>623089.45347582689</v>
      </c>
      <c r="AN392" s="22">
        <f>Target_AM[[#This Row],[PROPORSI]]*VLOOKUP(Target_AM[[#This Row],[NIPNAS]],Target_CC[],COLUMN(Z$2)+9,0)</f>
        <v>7049876.062519975</v>
      </c>
      <c r="AO392" s="22">
        <f>Target_AM[[#This Row],[PROPORSI]]*VLOOKUP(Target_AM[[#This Row],[NIPNAS]],Target_CC[],COLUMN(AA$2)+9,0)</f>
        <v>18534458.25</v>
      </c>
      <c r="AP392" s="22">
        <f>Target_AM[[#This Row],[PROPORSI]]*VLOOKUP(Target_AM[[#This Row],[NIPNAS]],Target_CC[],COLUMN(AB$2)+9,0)</f>
        <v>18298594.561818235</v>
      </c>
      <c r="AQ392" s="22">
        <f>Target_AM[[#This Row],[PROPORSI]]*VLOOKUP(Target_AM[[#This Row],[NIPNAS]],Target_CC[],COLUMN(AC$2)+9,0)</f>
        <v>18469320.480201259</v>
      </c>
      <c r="AR392" s="22">
        <f>Target_AM[[#This Row],[PROPORSI]]*VLOOKUP(Target_AM[[#This Row],[NIPNAS]],Target_CC[],COLUMN(AD$2)+9,0)</f>
        <v>18145222.200931422</v>
      </c>
      <c r="AS392" s="22">
        <f>Target_AM[[#This Row],[PROPORSI]]*VLOOKUP(Target_AM[[#This Row],[NIPNAS]],Target_CC[],COLUMN(AE$2)+9,0)</f>
        <v>17660399.263721626</v>
      </c>
      <c r="AT392" s="22">
        <f>Target_AM[[#This Row],[PROPORSI]]*VLOOKUP(Target_AM[[#This Row],[NIPNAS]],Target_CC[],COLUMN(AF$2)+9,0)</f>
        <v>17112153.402354944</v>
      </c>
      <c r="AU392" s="22">
        <f>Target_AM[[#This Row],[PROPORSI]]*VLOOKUP(Target_AM[[#This Row],[NIPNAS]],Target_CC[],COLUMN(AG$2)+9,0)</f>
        <v>18140245.152284924</v>
      </c>
      <c r="AV392" s="22">
        <f>Target_AM[[#This Row],[PROPORSI]]*VLOOKUP(Target_AM[[#This Row],[NIPNAS]],Target_CC[],COLUMN(AH$2)+9,0)</f>
        <v>18739572.213921338</v>
      </c>
      <c r="AW392" s="22">
        <f>Target_AM[[#This Row],[PROPORSI]]*VLOOKUP(Target_AM[[#This Row],[NIPNAS]],Target_CC[],COLUMN(AI$2)+9,0)</f>
        <v>18679057.576316483</v>
      </c>
      <c r="AX392" s="22">
        <f>Target_AM[[#This Row],[PROPORSI]]*VLOOKUP(Target_AM[[#This Row],[NIPNAS]],Target_CC[],COLUMN(AJ$2)+9,0)</f>
        <v>18684167.671216957</v>
      </c>
      <c r="AY392" s="22">
        <f>Target_AM[[#This Row],[PROPORSI]]*VLOOKUP(Target_AM[[#This Row],[NIPNAS]],Target_CC[],COLUMN(AK$2)+9,0)</f>
        <v>18753263.373776942</v>
      </c>
      <c r="AZ392" s="22">
        <f>Target_AM[[#This Row],[PROPORSI]]*VLOOKUP(Target_AM[[#This Row],[NIPNAS]],Target_CC[],COLUMN(AL$2)+9,0)</f>
        <v>18408680.703475822</v>
      </c>
      <c r="BA392" s="22">
        <f>Target_AM[[#This Row],[PROPORSI]]*VLOOKUP(Target_AM[[#This Row],[NIPNAS]],Target_CC[],COLUMN(AM$2)+9,0)</f>
        <v>219625134.85001996</v>
      </c>
      <c r="BB392" s="22">
        <f>Target_AM[[#This Row],[PROPORSI]]*VLOOKUP(Target_AM[[#This Row],[NIPNAS]],Target_CC[],COLUMN(AN$2)+9,0)</f>
        <v>0</v>
      </c>
      <c r="BC392" s="22">
        <f>Target_AM[[#This Row],[PROPORSI]]*VLOOKUP(Target_AM[[#This Row],[NIPNAS]],Target_CC[],COLUMN(AO$2)+9,0)</f>
        <v>0</v>
      </c>
      <c r="BD392" s="22">
        <f>Target_AM[[#This Row],[PROPORSI]]*VLOOKUP(Target_AM[[#This Row],[NIPNAS]],Target_CC[],COLUMN(AP$2)+9,0)</f>
        <v>0</v>
      </c>
      <c r="BE392" s="22">
        <f>Target_AM[[#This Row],[PROPORSI]]*VLOOKUP(Target_AM[[#This Row],[NIPNAS]],Target_CC[],COLUMN(AQ$2)+9,0)</f>
        <v>0</v>
      </c>
      <c r="BF392" s="22">
        <f>Target_AM[[#This Row],[PROPORSI]]*VLOOKUP(Target_AM[[#This Row],[NIPNAS]],Target_CC[],COLUMN(AR$2)+9,0)</f>
        <v>0</v>
      </c>
      <c r="BG392" s="22">
        <f>Target_AM[[#This Row],[PROPORSI]]*VLOOKUP(Target_AM[[#This Row],[NIPNAS]],Target_CC[],COLUMN(AS$2)+9,0)</f>
        <v>0</v>
      </c>
      <c r="BH392" s="22">
        <f>Target_AM[[#This Row],[PROPORSI]]*VLOOKUP(Target_AM[[#This Row],[NIPNAS]],Target_CC[],COLUMN(AT$2)+9,0)</f>
        <v>0</v>
      </c>
      <c r="BI392" s="22">
        <f>Target_AM[[#This Row],[PROPORSI]]*VLOOKUP(Target_AM[[#This Row],[NIPNAS]],Target_CC[],COLUMN(AU$2)+9,0)</f>
        <v>0</v>
      </c>
      <c r="BJ392" s="22">
        <f>Target_AM[[#This Row],[PROPORSI]]*VLOOKUP(Target_AM[[#This Row],[NIPNAS]],Target_CC[],COLUMN(AV$2)+9,0)</f>
        <v>0</v>
      </c>
      <c r="BK392" s="22">
        <f>Target_AM[[#This Row],[PROPORSI]]*VLOOKUP(Target_AM[[#This Row],[NIPNAS]],Target_CC[],COLUMN(AW$2)+9,0)</f>
        <v>0</v>
      </c>
      <c r="BL392" s="22">
        <f>Target_AM[[#This Row],[PROPORSI]]*VLOOKUP(Target_AM[[#This Row],[NIPNAS]],Target_CC[],COLUMN(AX$2)+9,0)</f>
        <v>0</v>
      </c>
      <c r="BM392" s="22">
        <f>Target_AM[[#This Row],[PROPORSI]]*VLOOKUP(Target_AM[[#This Row],[NIPNAS]],Target_CC[],COLUMN(AY$2)+9,0)</f>
        <v>0</v>
      </c>
      <c r="BN392" s="22">
        <f>Target_AM[[#This Row],[PROPORSI]]*VLOOKUP(Target_AM[[#This Row],[NIPNAS]],Target_CC[],COLUMN(AZ$2)+9,0)</f>
        <v>0</v>
      </c>
      <c r="BO392" s="22">
        <f>Target_AM[[#This Row],[PROPORSI]]*VLOOKUP(Target_AM[[#This Row],[NIPNAS]],Target_CC[],COLUMN(BA$2)+9,0)</f>
        <v>18789379</v>
      </c>
      <c r="BP392" s="22">
        <f>Target_AM[[#This Row],[PROPORSI]]*VLOOKUP(Target_AM[[#This Row],[NIPNAS]],Target_CC[],COLUMN(BB$2)+9,0)</f>
        <v>20105061</v>
      </c>
      <c r="BQ392" s="22">
        <f>Target_AM[[#This Row],[PROPORSI]]*VLOOKUP(Target_AM[[#This Row],[NIPNAS]],Target_CC[],COLUMN(BC$2)+9,0)</f>
        <v>16558667</v>
      </c>
      <c r="BR392" s="22">
        <f>Target_AM[[#This Row],[PROPORSI]]*VLOOKUP(Target_AM[[#This Row],[NIPNAS]],Target_CC[],COLUMN(BD$2)+9,0)</f>
        <v>16558667</v>
      </c>
      <c r="BS392" s="22">
        <f>Target_AM[[#This Row],[PROPORSI]]*VLOOKUP(Target_AM[[#This Row],[NIPNAS]],Target_CC[],COLUMN(BE$2)+9,0)</f>
        <v>16558667</v>
      </c>
      <c r="BT392" s="22">
        <f>Target_AM[[#This Row],[PROPORSI]]*VLOOKUP(Target_AM[[#This Row],[NIPNAS]],Target_CC[],COLUMN(BF$2)+9,0)</f>
        <v>16558667</v>
      </c>
      <c r="BU392" s="22">
        <f>Target_AM[[#This Row],[PROPORSI]]*VLOOKUP(Target_AM[[#This Row],[NIPNAS]],Target_CC[],COLUMN(BG$2)+9,0)</f>
        <v>16558667</v>
      </c>
      <c r="BV392" s="22">
        <f>Target_AM[[#This Row],[PROPORSI]]*VLOOKUP(Target_AM[[#This Row],[NIPNAS]],Target_CC[],COLUMN(BH$2)+9,0)</f>
        <v>16558667</v>
      </c>
      <c r="BW392" s="22">
        <f>Target_AM[[#This Row],[PROPORSI]]*VLOOKUP(Target_AM[[#This Row],[NIPNAS]],Target_CC[],COLUMN(BI$2)+9,0)</f>
        <v>16558667</v>
      </c>
      <c r="BX392" s="22">
        <f>Target_AM[[#This Row],[PROPORSI]]*VLOOKUP(Target_AM[[#This Row],[NIPNAS]],Target_CC[],COLUMN(BJ$2)+9,0)</f>
        <v>16558667</v>
      </c>
      <c r="BY392" s="22">
        <f>Target_AM[[#This Row],[PROPORSI]]*VLOOKUP(Target_AM[[#This Row],[NIPNAS]],Target_CC[],COLUMN(BK$2)+9,0)</f>
        <v>16558667</v>
      </c>
      <c r="BZ392" s="22">
        <f>Target_AM[[#This Row],[PROPORSI]]*VLOOKUP(Target_AM[[#This Row],[NIPNAS]],Target_CC[],COLUMN(BL$2)+9,0)</f>
        <v>16558667</v>
      </c>
      <c r="CA392" s="22">
        <f>Target_AM[[#This Row],[PROPORSI]]*VLOOKUP(Target_AM[[#This Row],[NIPNAS]],Target_CC[],COLUMN(BM$2)+9,0)</f>
        <v>204481110</v>
      </c>
      <c r="CB392" s="22">
        <f>Target_AM[[#This Row],[PROPORSI]]*VLOOKUP(Target_AM[[#This Row],[NIPNAS]],Target_CC[],COLUMN(BN$2)+9,0)</f>
        <v>0</v>
      </c>
      <c r="CC392" s="22">
        <f>Target_AM[[#This Row],[PROPORSI]]*VLOOKUP(Target_AM[[#This Row],[NIPNAS]],Target_CC[],COLUMN(BO$2)+9,0)</f>
        <v>0</v>
      </c>
      <c r="CD392" s="22">
        <f>Target_AM[[#This Row],[PROPORSI]]*VLOOKUP(Target_AM[[#This Row],[NIPNAS]],Target_CC[],COLUMN(BP$2)+9,0)</f>
        <v>0</v>
      </c>
      <c r="CE392" s="22">
        <f>Target_AM[[#This Row],[PROPORSI]]*VLOOKUP(Target_AM[[#This Row],[NIPNAS]],Target_CC[],COLUMN(BQ$2)+9,0)</f>
        <v>0</v>
      </c>
      <c r="CF392" s="22">
        <f>Target_AM[[#This Row],[PROPORSI]]*VLOOKUP(Target_AM[[#This Row],[NIPNAS]],Target_CC[],COLUMN(BR$2)+9,0)</f>
        <v>0</v>
      </c>
      <c r="CG392" s="22">
        <f>Target_AM[[#This Row],[PROPORSI]]*VLOOKUP(Target_AM[[#This Row],[NIPNAS]],Target_CC[],COLUMN(BS$2)+9,0)</f>
        <v>0</v>
      </c>
      <c r="CH392" s="22">
        <f>Target_AM[[#This Row],[PROPORSI]]*VLOOKUP(Target_AM[[#This Row],[NIPNAS]],Target_CC[],COLUMN(BT$2)+9,0)</f>
        <v>0</v>
      </c>
      <c r="CI392" s="22">
        <f>Target_AM[[#This Row],[PROPORSI]]*VLOOKUP(Target_AM[[#This Row],[NIPNAS]],Target_CC[],COLUMN(BU$2)+9,0)</f>
        <v>0</v>
      </c>
      <c r="CJ392" s="22">
        <f>Target_AM[[#This Row],[PROPORSI]]*VLOOKUP(Target_AM[[#This Row],[NIPNAS]],Target_CC[],COLUMN(BV$2)+9,0)</f>
        <v>0</v>
      </c>
      <c r="CK392" s="22">
        <f>Target_AM[[#This Row],[PROPORSI]]*VLOOKUP(Target_AM[[#This Row],[NIPNAS]],Target_CC[],COLUMN(BW$2)+9,0)</f>
        <v>0</v>
      </c>
      <c r="CL392" s="22">
        <f>Target_AM[[#This Row],[PROPORSI]]*VLOOKUP(Target_AM[[#This Row],[NIPNAS]],Target_CC[],COLUMN(BX$2)+9,0)</f>
        <v>0</v>
      </c>
      <c r="CM392" s="22">
        <f>Target_AM[[#This Row],[PROPORSI]]*VLOOKUP(Target_AM[[#This Row],[NIPNAS]],Target_CC[],COLUMN(BY$2)+9,0)</f>
        <v>0</v>
      </c>
      <c r="CN392" s="22">
        <f>Target_AM[[#This Row],[PROPORSI]]*VLOOKUP(Target_AM[[#This Row],[NIPNAS]],Target_CC[],COLUMN(BZ$2)+9,0)</f>
        <v>0</v>
      </c>
      <c r="CO392" s="22">
        <f>Target_AM[[#This Row],[PROPORSI]]*VLOOKUP(Target_AM[[#This Row],[NIPNAS]],Target_CC[],COLUMN(CA$2)+9,0)</f>
        <v>18789379</v>
      </c>
      <c r="CP392" s="22">
        <f>Target_AM[[#This Row],[PROPORSI]]*VLOOKUP(Target_AM[[#This Row],[NIPNAS]],Target_CC[],COLUMN(CB$2)+9,0)</f>
        <v>20105061</v>
      </c>
      <c r="CQ392" s="22">
        <f>Target_AM[[#This Row],[PROPORSI]]*VLOOKUP(Target_AM[[#This Row],[NIPNAS]],Target_CC[],COLUMN(CC$2)+9,0)</f>
        <v>16558667</v>
      </c>
      <c r="CR392" s="22">
        <f>Target_AM[[#This Row],[PROPORSI]]*VLOOKUP(Target_AM[[#This Row],[NIPNAS]],Target_CC[],COLUMN(CD$2)+9,0)</f>
        <v>16558667</v>
      </c>
      <c r="CS392" s="22">
        <f>Target_AM[[#This Row],[PROPORSI]]*VLOOKUP(Target_AM[[#This Row],[NIPNAS]],Target_CC[],COLUMN(CE$2)+9,0)</f>
        <v>16558667</v>
      </c>
      <c r="CT392" s="22">
        <f>Target_AM[[#This Row],[PROPORSI]]*VLOOKUP(Target_AM[[#This Row],[NIPNAS]],Target_CC[],COLUMN(CF$2)+9,0)</f>
        <v>16558667</v>
      </c>
      <c r="CU392" s="22">
        <f>Target_AM[[#This Row],[PROPORSI]]*VLOOKUP(Target_AM[[#This Row],[NIPNAS]],Target_CC[],COLUMN(CG$2)+9,0)</f>
        <v>16558667</v>
      </c>
      <c r="CV392" s="22">
        <f>Target_AM[[#This Row],[PROPORSI]]*VLOOKUP(Target_AM[[#This Row],[NIPNAS]],Target_CC[],COLUMN(CH$2)+9,0)</f>
        <v>16558667</v>
      </c>
      <c r="CW392" s="22">
        <f>Target_AM[[#This Row],[PROPORSI]]*VLOOKUP(Target_AM[[#This Row],[NIPNAS]],Target_CC[],COLUMN(CI$2)+9,0)</f>
        <v>16558667</v>
      </c>
      <c r="CX392" s="22">
        <f>Target_AM[[#This Row],[PROPORSI]]*VLOOKUP(Target_AM[[#This Row],[NIPNAS]],Target_CC[],COLUMN(CJ$2)+9,0)</f>
        <v>16558667</v>
      </c>
      <c r="CY392" s="22">
        <f>Target_AM[[#This Row],[PROPORSI]]*VLOOKUP(Target_AM[[#This Row],[NIPNAS]],Target_CC[],COLUMN(CK$2)+9,0)</f>
        <v>16558667</v>
      </c>
      <c r="CZ392" s="22">
        <f>Target_AM[[#This Row],[PROPORSI]]*VLOOKUP(Target_AM[[#This Row],[NIPNAS]],Target_CC[],COLUMN(CL$2)+9,0)</f>
        <v>16558667</v>
      </c>
      <c r="DA392" s="22">
        <f>Target_AM[[#This Row],[PROPORSI]]*VLOOKUP(Target_AM[[#This Row],[NIPNAS]],Target_CC[],COLUMN(CM$2)+9,0)</f>
        <v>204481110</v>
      </c>
      <c r="DB392" s="22">
        <f>Target_AM[[#This Row],[PROPORSI]]*VLOOKUP(Target_AM[[#This Row],[NIPNAS]],Target_CC[],COLUMN(CN$2)+9,0)</f>
        <v>0</v>
      </c>
      <c r="DC392" s="22">
        <f>Target_AM[[#This Row],[PROPORSI]]*VLOOKUP(Target_AM[[#This Row],[NIPNAS]],Target_CC[],COLUMN(CO$2)+9,0)</f>
        <v>0</v>
      </c>
      <c r="DD392" s="22">
        <f>Target_AM[[#This Row],[PROPORSI]]*VLOOKUP(Target_AM[[#This Row],[NIPNAS]],Target_CC[],COLUMN(CP$2)+9,0)</f>
        <v>0</v>
      </c>
      <c r="DE392" s="22">
        <f>Target_AM[[#This Row],[PROPORSI]]*VLOOKUP(Target_AM[[#This Row],[NIPNAS]],Target_CC[],COLUMN(CQ$2)+9,0)</f>
        <v>0</v>
      </c>
      <c r="DF392" s="22">
        <f>Target_AM[[#This Row],[PROPORSI]]*VLOOKUP(Target_AM[[#This Row],[NIPNAS]],Target_CC[],COLUMN(CR$2)+9,0)</f>
        <v>0</v>
      </c>
      <c r="DG392" s="22">
        <f>Target_AM[[#This Row],[PROPORSI]]*VLOOKUP(Target_AM[[#This Row],[NIPNAS]],Target_CC[],COLUMN(CS$2)+9,0)</f>
        <v>0</v>
      </c>
      <c r="DH392" s="22">
        <f>Target_AM[[#This Row],[PROPORSI]]*VLOOKUP(Target_AM[[#This Row],[NIPNAS]],Target_CC[],COLUMN(CT$2)+9,0)</f>
        <v>0</v>
      </c>
      <c r="DI392" s="22">
        <f>Target_AM[[#This Row],[PROPORSI]]*VLOOKUP(Target_AM[[#This Row],[NIPNAS]],Target_CC[],COLUMN(CU$2)+9,0)</f>
        <v>0</v>
      </c>
      <c r="DJ392" s="22">
        <f>Target_AM[[#This Row],[PROPORSI]]*VLOOKUP(Target_AM[[#This Row],[NIPNAS]],Target_CC[],COLUMN(CV$2)+9,0)</f>
        <v>0</v>
      </c>
      <c r="DK392" s="22">
        <f>Target_AM[[#This Row],[PROPORSI]]*VLOOKUP(Target_AM[[#This Row],[NIPNAS]],Target_CC[],COLUMN(CW$2)+9,0)</f>
        <v>0</v>
      </c>
      <c r="DL392" s="22">
        <f>Target_AM[[#This Row],[PROPORSI]]*VLOOKUP(Target_AM[[#This Row],[NIPNAS]],Target_CC[],COLUMN(CX$2)+9,0)</f>
        <v>0</v>
      </c>
      <c r="DM392" s="22">
        <f>Target_AM[[#This Row],[PROPORSI]]*VLOOKUP(Target_AM[[#This Row],[NIPNAS]],Target_CC[],COLUMN(CY$2)+9,0)</f>
        <v>0</v>
      </c>
      <c r="DN392" s="22">
        <f>Target_AM[[#This Row],[PROPORSI]]*VLOOKUP(Target_AM[[#This Row],[NIPNAS]],Target_CC[],COLUMN(CZ$2)+9,0)</f>
        <v>0</v>
      </c>
      <c r="DO392" s="22">
        <f>Target_AM[[#This Row],[PROPORSI]]*VLOOKUP(Target_AM[[#This Row],[NIPNAS]],Target_CC[],COLUMN(DA$2)+9,0)</f>
        <v>0</v>
      </c>
      <c r="DP392" s="22">
        <f>Target_AM[[#This Row],[PROPORSI]]*VLOOKUP(Target_AM[[#This Row],[NIPNAS]],Target_CC[],COLUMN(DB$2)+9,0)</f>
        <v>0</v>
      </c>
      <c r="DQ392" s="22">
        <f>Target_AM[[#This Row],[PROPORSI]]*VLOOKUP(Target_AM[[#This Row],[NIPNAS]],Target_CC[],COLUMN(DC$2)+9,0)</f>
        <v>0</v>
      </c>
      <c r="DR392" s="22">
        <f>Target_AM[[#This Row],[PROPORSI]]*VLOOKUP(Target_AM[[#This Row],[NIPNAS]],Target_CC[],COLUMN(DD$2)+9,0)</f>
        <v>0</v>
      </c>
      <c r="DS392" s="22">
        <f>Target_AM[[#This Row],[PROPORSI]]*VLOOKUP(Target_AM[[#This Row],[NIPNAS]],Target_CC[],COLUMN(DE$2)+9,0)</f>
        <v>0</v>
      </c>
      <c r="DT392" s="22">
        <f>Target_AM[[#This Row],[PROPORSI]]*VLOOKUP(Target_AM[[#This Row],[NIPNAS]],Target_CC[],COLUMN(DF$2)+9,0)</f>
        <v>0</v>
      </c>
      <c r="DU392" s="22">
        <f>Target_AM[[#This Row],[PROPORSI]]*VLOOKUP(Target_AM[[#This Row],[NIPNAS]],Target_CC[],COLUMN(DG$2)+9,0)</f>
        <v>0</v>
      </c>
      <c r="DV392" s="22">
        <f>Target_AM[[#This Row],[PROPORSI]]*VLOOKUP(Target_AM[[#This Row],[NIPNAS]],Target_CC[],COLUMN(DH$2)+9,0)</f>
        <v>0</v>
      </c>
      <c r="DW392" s="22">
        <f>Target_AM[[#This Row],[PROPORSI]]*VLOOKUP(Target_AM[[#This Row],[NIPNAS]],Target_CC[],COLUMN(DI$2)+9,0)</f>
        <v>0</v>
      </c>
      <c r="DX392" s="22">
        <f>Target_AM[[#This Row],[PROPORSI]]*VLOOKUP(Target_AM[[#This Row],[NIPNAS]],Target_CC[],COLUMN(DJ$2)+9,0)</f>
        <v>0</v>
      </c>
      <c r="DY392" s="22">
        <f>Target_AM[[#This Row],[PROPORSI]]*VLOOKUP(Target_AM[[#This Row],[NIPNAS]],Target_CC[],COLUMN(DK$2)+9,0)</f>
        <v>0</v>
      </c>
      <c r="DZ392" s="22">
        <f>Target_AM[[#This Row],[PROPORSI]]*VLOOKUP(Target_AM[[#This Row],[NIPNAS]],Target_CC[],COLUMN(DL$2)+9,0)</f>
        <v>0</v>
      </c>
      <c r="EA392" s="22">
        <f>Target_AM[[#This Row],[PROPORSI]]*VLOOKUP(Target_AM[[#This Row],[NIPNAS]],Target_CC[],COLUMN(DM$2)+9,0)</f>
        <v>0</v>
      </c>
    </row>
    <row r="393" spans="2:131" x14ac:dyDescent="0.3">
      <c r="B393">
        <v>402739</v>
      </c>
      <c r="C393" t="s">
        <v>993</v>
      </c>
      <c r="D393">
        <v>1</v>
      </c>
      <c r="E393" s="8">
        <v>45658</v>
      </c>
      <c r="F393">
        <v>5588501</v>
      </c>
      <c r="G393" t="s">
        <v>751</v>
      </c>
      <c r="J393" t="s">
        <v>296</v>
      </c>
      <c r="K393" t="s">
        <v>26</v>
      </c>
      <c r="L393" t="s">
        <v>159</v>
      </c>
      <c r="M393" t="s">
        <v>29</v>
      </c>
      <c r="N393" s="23">
        <f>Target_AM[[#This Row],[PROPORSI]]*VLOOKUP(Target_AM[[#This Row],[NIPNAS]],Target_CC[],9,0)</f>
        <v>281823639.21956706</v>
      </c>
      <c r="O393" s="22">
        <f>Target_AM[[#This Row],[PROPORSI]]*VLOOKUP(Target_AM[[#This Row],[NIPNAS]],Target_CC[],COLUMN(A$2)+9,0)</f>
        <v>20094085.859999999</v>
      </c>
      <c r="P393" s="22">
        <f>Target_AM[[#This Row],[PROPORSI]]*VLOOKUP(Target_AM[[#This Row],[NIPNAS]],Target_CC[],COLUMN(B$2)+9,0)</f>
        <v>19371790.273499992</v>
      </c>
      <c r="Q393" s="22">
        <f>Target_AM[[#This Row],[PROPORSI]]*VLOOKUP(Target_AM[[#This Row],[NIPNAS]],Target_CC[],COLUMN(C$2)+9,0)</f>
        <v>19491246.379999999</v>
      </c>
      <c r="R393" s="22">
        <f>Target_AM[[#This Row],[PROPORSI]]*VLOOKUP(Target_AM[[#This Row],[NIPNAS]],Target_CC[],COLUMN(D$2)+9,0)</f>
        <v>19276917.19349999</v>
      </c>
      <c r="S393" s="22">
        <f>Target_AM[[#This Row],[PROPORSI]]*VLOOKUP(Target_AM[[#This Row],[NIPNAS]],Target_CC[],COLUMN(E$2)+9,0)</f>
        <v>18776239.254000001</v>
      </c>
      <c r="T393" s="22">
        <f>Target_AM[[#This Row],[PROPORSI]]*VLOOKUP(Target_AM[[#This Row],[NIPNAS]],Target_CC[],COLUMN(F$2)+9,0)</f>
        <v>18465307.474499997</v>
      </c>
      <c r="U393" s="22">
        <f>Target_AM[[#This Row],[PROPORSI]]*VLOOKUP(Target_AM[[#This Row],[NIPNAS]],Target_CC[],COLUMN(G$2)+9,0)</f>
        <v>19276052.436999995</v>
      </c>
      <c r="V393" s="22">
        <f>Target_AM[[#This Row],[PROPORSI]]*VLOOKUP(Target_AM[[#This Row],[NIPNAS]],Target_CC[],COLUMN(H$2)+9,0)</f>
        <v>19825031.673000004</v>
      </c>
      <c r="W393" s="22">
        <f>Target_AM[[#This Row],[PROPORSI]]*VLOOKUP(Target_AM[[#This Row],[NIPNAS]],Target_CC[],COLUMN(I$2)+9,0)</f>
        <v>19681857.296499997</v>
      </c>
      <c r="X393" s="22">
        <f>Target_AM[[#This Row],[PROPORSI]]*VLOOKUP(Target_AM[[#This Row],[NIPNAS]],Target_CC[],COLUMN(J$2)+9,0)</f>
        <v>19705575.566499997</v>
      </c>
      <c r="Y393" s="22">
        <f>Target_AM[[#This Row],[PROPORSI]]*VLOOKUP(Target_AM[[#This Row],[NIPNAS]],Target_CC[],COLUMN(K$2)+9,0)</f>
        <v>19801313.403000005</v>
      </c>
      <c r="Z393" s="22">
        <f>Target_AM[[#This Row],[PROPORSI]]*VLOOKUP(Target_AM[[#This Row],[NIPNAS]],Target_CC[],COLUMN(L$2)+9,0)</f>
        <v>19538682.919999998</v>
      </c>
      <c r="AA393" s="22">
        <f>Target_AM[[#This Row],[PROPORSI]]*VLOOKUP(Target_AM[[#This Row],[NIPNAS]],Target_CC[],COLUMN(M$2)+9,0)</f>
        <v>233304099.7315</v>
      </c>
      <c r="AB393" s="22">
        <f>Target_AM[[#This Row],[PROPORSI]]*VLOOKUP(Target_AM[[#This Row],[NIPNAS]],Target_CC[],COLUMN(N$2)+9,0)</f>
        <v>0</v>
      </c>
      <c r="AC393" s="22">
        <f>Target_AM[[#This Row],[PROPORSI]]*VLOOKUP(Target_AM[[#This Row],[NIPNAS]],Target_CC[],COLUMN(O$2)+9,0)</f>
        <v>690859.22431823774</v>
      </c>
      <c r="AD393" s="22">
        <f>Target_AM[[#This Row],[PROPORSI]]*VLOOKUP(Target_AM[[#This Row],[NIPNAS]],Target_CC[],COLUMN(P$2)+9,0)</f>
        <v>683729.23020126333</v>
      </c>
      <c r="AE393" s="22">
        <f>Target_AM[[#This Row],[PROPORSI]]*VLOOKUP(Target_AM[[#This Row],[NIPNAS]],Target_CC[],COLUMN(Q$2)+9,0)</f>
        <v>537486.86343142285</v>
      </c>
      <c r="AF393" s="22">
        <f>Target_AM[[#This Row],[PROPORSI]]*VLOOKUP(Target_AM[[#This Row],[NIPNAS]],Target_CC[],COLUMN(R$2)+9,0)</f>
        <v>586231.66372162709</v>
      </c>
      <c r="AG393" s="22">
        <f>Target_AM[[#This Row],[PROPORSI]]*VLOOKUP(Target_AM[[#This Row],[NIPNAS]],Target_CC[],COLUMN(S$2)+9,0)</f>
        <v>571553.53985494352</v>
      </c>
      <c r="AH393" s="22">
        <f>Target_AM[[#This Row],[PROPORSI]]*VLOOKUP(Target_AM[[#This Row],[NIPNAS]],Target_CC[],COLUMN(T$2)+9,0)</f>
        <v>710365.72728492401</v>
      </c>
      <c r="AI393" s="22">
        <f>Target_AM[[#This Row],[PROPORSI]]*VLOOKUP(Target_AM[[#This Row],[NIPNAS]],Target_CC[],COLUMN(U$2)+9,0)</f>
        <v>598269.13892134407</v>
      </c>
      <c r="AJ393" s="22">
        <f>Target_AM[[#This Row],[PROPORSI]]*VLOOKUP(Target_AM[[#This Row],[NIPNAS]],Target_CC[],COLUMN(V$2)+9,0)</f>
        <v>715610.41381648171</v>
      </c>
      <c r="AK393" s="22">
        <f>Target_AM[[#This Row],[PROPORSI]]*VLOOKUP(Target_AM[[#This Row],[NIPNAS]],Target_CC[],COLUMN(W$2)+9,0)</f>
        <v>720720.50871695695</v>
      </c>
      <c r="AL393" s="22">
        <f>Target_AM[[#This Row],[PROPORSI]]*VLOOKUP(Target_AM[[#This Row],[NIPNAS]],Target_CC[],COLUMN(X$2)+9,0)</f>
        <v>611960.29877694696</v>
      </c>
      <c r="AM393" s="22">
        <f>Target_AM[[#This Row],[PROPORSI]]*VLOOKUP(Target_AM[[#This Row],[NIPNAS]],Target_CC[],COLUMN(Y$2)+9,0)</f>
        <v>623089.45347582689</v>
      </c>
      <c r="AN393" s="22">
        <f>Target_AM[[#This Row],[PROPORSI]]*VLOOKUP(Target_AM[[#This Row],[NIPNAS]],Target_CC[],COLUMN(Z$2)+9,0)</f>
        <v>7049876.062519975</v>
      </c>
      <c r="AO393" s="22">
        <f>Target_AM[[#This Row],[PROPORSI]]*VLOOKUP(Target_AM[[#This Row],[NIPNAS]],Target_CC[],COLUMN(AA$2)+9,0)</f>
        <v>20094085.859999999</v>
      </c>
      <c r="AP393" s="22">
        <f>Target_AM[[#This Row],[PROPORSI]]*VLOOKUP(Target_AM[[#This Row],[NIPNAS]],Target_CC[],COLUMN(AB$2)+9,0)</f>
        <v>20062649.497818228</v>
      </c>
      <c r="AQ393" s="22">
        <f>Target_AM[[#This Row],[PROPORSI]]*VLOOKUP(Target_AM[[#This Row],[NIPNAS]],Target_CC[],COLUMN(AC$2)+9,0)</f>
        <v>20174975.610201262</v>
      </c>
      <c r="AR393" s="22">
        <f>Target_AM[[#This Row],[PROPORSI]]*VLOOKUP(Target_AM[[#This Row],[NIPNAS]],Target_CC[],COLUMN(AD$2)+9,0)</f>
        <v>19814404.056931414</v>
      </c>
      <c r="AS393" s="22">
        <f>Target_AM[[#This Row],[PROPORSI]]*VLOOKUP(Target_AM[[#This Row],[NIPNAS]],Target_CC[],COLUMN(AE$2)+9,0)</f>
        <v>19362470.917721629</v>
      </c>
      <c r="AT393" s="22">
        <f>Target_AM[[#This Row],[PROPORSI]]*VLOOKUP(Target_AM[[#This Row],[NIPNAS]],Target_CC[],COLUMN(AF$2)+9,0)</f>
        <v>19036861.014354941</v>
      </c>
      <c r="AU393" s="22">
        <f>Target_AM[[#This Row],[PROPORSI]]*VLOOKUP(Target_AM[[#This Row],[NIPNAS]],Target_CC[],COLUMN(AG$2)+9,0)</f>
        <v>19986418.164284918</v>
      </c>
      <c r="AV393" s="22">
        <f>Target_AM[[#This Row],[PROPORSI]]*VLOOKUP(Target_AM[[#This Row],[NIPNAS]],Target_CC[],COLUMN(AH$2)+9,0)</f>
        <v>20423300.811921347</v>
      </c>
      <c r="AW393" s="22">
        <f>Target_AM[[#This Row],[PROPORSI]]*VLOOKUP(Target_AM[[#This Row],[NIPNAS]],Target_CC[],COLUMN(AI$2)+9,0)</f>
        <v>20397467.710316479</v>
      </c>
      <c r="AX393" s="22">
        <f>Target_AM[[#This Row],[PROPORSI]]*VLOOKUP(Target_AM[[#This Row],[NIPNAS]],Target_CC[],COLUMN(AJ$2)+9,0)</f>
        <v>20426296.075216953</v>
      </c>
      <c r="AY393" s="22">
        <f>Target_AM[[#This Row],[PROPORSI]]*VLOOKUP(Target_AM[[#This Row],[NIPNAS]],Target_CC[],COLUMN(AK$2)+9,0)</f>
        <v>20413273.701776952</v>
      </c>
      <c r="AZ393" s="22">
        <f>Target_AM[[#This Row],[PROPORSI]]*VLOOKUP(Target_AM[[#This Row],[NIPNAS]],Target_CC[],COLUMN(AL$2)+9,0)</f>
        <v>20161772.373475824</v>
      </c>
      <c r="BA393" s="22">
        <f>Target_AM[[#This Row],[PROPORSI]]*VLOOKUP(Target_AM[[#This Row],[NIPNAS]],Target_CC[],COLUMN(AM$2)+9,0)</f>
        <v>240353975.79401997</v>
      </c>
      <c r="BB393" s="22">
        <f>Target_AM[[#This Row],[PROPORSI]]*VLOOKUP(Target_AM[[#This Row],[NIPNAS]],Target_CC[],COLUMN(AN$2)+9,0)</f>
        <v>0</v>
      </c>
      <c r="BC393" s="22">
        <f>Target_AM[[#This Row],[PROPORSI]]*VLOOKUP(Target_AM[[#This Row],[NIPNAS]],Target_CC[],COLUMN(AO$2)+9,0)</f>
        <v>0</v>
      </c>
      <c r="BD393" s="22">
        <f>Target_AM[[#This Row],[PROPORSI]]*VLOOKUP(Target_AM[[#This Row],[NIPNAS]],Target_CC[],COLUMN(AP$2)+9,0)</f>
        <v>0</v>
      </c>
      <c r="BE393" s="22">
        <f>Target_AM[[#This Row],[PROPORSI]]*VLOOKUP(Target_AM[[#This Row],[NIPNAS]],Target_CC[],COLUMN(AQ$2)+9,0)</f>
        <v>0</v>
      </c>
      <c r="BF393" s="22">
        <f>Target_AM[[#This Row],[PROPORSI]]*VLOOKUP(Target_AM[[#This Row],[NIPNAS]],Target_CC[],COLUMN(AR$2)+9,0)</f>
        <v>0</v>
      </c>
      <c r="BG393" s="22">
        <f>Target_AM[[#This Row],[PROPORSI]]*VLOOKUP(Target_AM[[#This Row],[NIPNAS]],Target_CC[],COLUMN(AS$2)+9,0)</f>
        <v>0</v>
      </c>
      <c r="BH393" s="22">
        <f>Target_AM[[#This Row],[PROPORSI]]*VLOOKUP(Target_AM[[#This Row],[NIPNAS]],Target_CC[],COLUMN(AT$2)+9,0)</f>
        <v>0</v>
      </c>
      <c r="BI393" s="22">
        <f>Target_AM[[#This Row],[PROPORSI]]*VLOOKUP(Target_AM[[#This Row],[NIPNAS]],Target_CC[],COLUMN(AU$2)+9,0)</f>
        <v>0</v>
      </c>
      <c r="BJ393" s="22">
        <f>Target_AM[[#This Row],[PROPORSI]]*VLOOKUP(Target_AM[[#This Row],[NIPNAS]],Target_CC[],COLUMN(AV$2)+9,0)</f>
        <v>0</v>
      </c>
      <c r="BK393" s="22">
        <f>Target_AM[[#This Row],[PROPORSI]]*VLOOKUP(Target_AM[[#This Row],[NIPNAS]],Target_CC[],COLUMN(AW$2)+9,0)</f>
        <v>0</v>
      </c>
      <c r="BL393" s="22">
        <f>Target_AM[[#This Row],[PROPORSI]]*VLOOKUP(Target_AM[[#This Row],[NIPNAS]],Target_CC[],COLUMN(AX$2)+9,0)</f>
        <v>0</v>
      </c>
      <c r="BM393" s="22">
        <f>Target_AM[[#This Row],[PROPORSI]]*VLOOKUP(Target_AM[[#This Row],[NIPNAS]],Target_CC[],COLUMN(AY$2)+9,0)</f>
        <v>0</v>
      </c>
      <c r="BN393" s="22">
        <f>Target_AM[[#This Row],[PROPORSI]]*VLOOKUP(Target_AM[[#This Row],[NIPNAS]],Target_CC[],COLUMN(AZ$2)+9,0)</f>
        <v>0</v>
      </c>
      <c r="BO393" s="22">
        <f>Target_AM[[#This Row],[PROPORSI]]*VLOOKUP(Target_AM[[#This Row],[NIPNAS]],Target_CC[],COLUMN(BA$2)+9,0)</f>
        <v>15193168</v>
      </c>
      <c r="BP393" s="22">
        <f>Target_AM[[#This Row],[PROPORSI]]*VLOOKUP(Target_AM[[#This Row],[NIPNAS]],Target_CC[],COLUMN(BB$2)+9,0)</f>
        <v>14532717</v>
      </c>
      <c r="BQ393" s="22">
        <f>Target_AM[[#This Row],[PROPORSI]]*VLOOKUP(Target_AM[[#This Row],[NIPNAS]],Target_CC[],COLUMN(BC$2)+9,0)</f>
        <v>14164212</v>
      </c>
      <c r="BR393" s="22">
        <f>Target_AM[[#This Row],[PROPORSI]]*VLOOKUP(Target_AM[[#This Row],[NIPNAS]],Target_CC[],COLUMN(BD$2)+9,0)</f>
        <v>14688513</v>
      </c>
      <c r="BS393" s="22">
        <f>Target_AM[[#This Row],[PROPORSI]]*VLOOKUP(Target_AM[[#This Row],[NIPNAS]],Target_CC[],COLUMN(BE$2)+9,0)</f>
        <v>14688513</v>
      </c>
      <c r="BT393" s="22">
        <f>Target_AM[[#This Row],[PROPORSI]]*VLOOKUP(Target_AM[[#This Row],[NIPNAS]],Target_CC[],COLUMN(BF$2)+9,0)</f>
        <v>14688513</v>
      </c>
      <c r="BU393" s="22">
        <f>Target_AM[[#This Row],[PROPORSI]]*VLOOKUP(Target_AM[[#This Row],[NIPNAS]],Target_CC[],COLUMN(BG$2)+9,0)</f>
        <v>14688513</v>
      </c>
      <c r="BV393" s="22">
        <f>Target_AM[[#This Row],[PROPORSI]]*VLOOKUP(Target_AM[[#This Row],[NIPNAS]],Target_CC[],COLUMN(BH$2)+9,0)</f>
        <v>14688513</v>
      </c>
      <c r="BW393" s="22">
        <f>Target_AM[[#This Row],[PROPORSI]]*VLOOKUP(Target_AM[[#This Row],[NIPNAS]],Target_CC[],COLUMN(BI$2)+9,0)</f>
        <v>14688513</v>
      </c>
      <c r="BX393" s="22">
        <f>Target_AM[[#This Row],[PROPORSI]]*VLOOKUP(Target_AM[[#This Row],[NIPNAS]],Target_CC[],COLUMN(BJ$2)+9,0)</f>
        <v>14688513</v>
      </c>
      <c r="BY393" s="22">
        <f>Target_AM[[#This Row],[PROPORSI]]*VLOOKUP(Target_AM[[#This Row],[NIPNAS]],Target_CC[],COLUMN(BK$2)+9,0)</f>
        <v>14688513</v>
      </c>
      <c r="BZ393" s="22">
        <f>Target_AM[[#This Row],[PROPORSI]]*VLOOKUP(Target_AM[[#This Row],[NIPNAS]],Target_CC[],COLUMN(BL$2)+9,0)</f>
        <v>14688513</v>
      </c>
      <c r="CA393" s="22">
        <f>Target_AM[[#This Row],[PROPORSI]]*VLOOKUP(Target_AM[[#This Row],[NIPNAS]],Target_CC[],COLUMN(BM$2)+9,0)</f>
        <v>176086714</v>
      </c>
      <c r="CB393" s="22">
        <f>Target_AM[[#This Row],[PROPORSI]]*VLOOKUP(Target_AM[[#This Row],[NIPNAS]],Target_CC[],COLUMN(BN$2)+9,0)</f>
        <v>0</v>
      </c>
      <c r="CC393" s="22">
        <f>Target_AM[[#This Row],[PROPORSI]]*VLOOKUP(Target_AM[[#This Row],[NIPNAS]],Target_CC[],COLUMN(BO$2)+9,0)</f>
        <v>0</v>
      </c>
      <c r="CD393" s="22">
        <f>Target_AM[[#This Row],[PROPORSI]]*VLOOKUP(Target_AM[[#This Row],[NIPNAS]],Target_CC[],COLUMN(BP$2)+9,0)</f>
        <v>0</v>
      </c>
      <c r="CE393" s="22">
        <f>Target_AM[[#This Row],[PROPORSI]]*VLOOKUP(Target_AM[[#This Row],[NIPNAS]],Target_CC[],COLUMN(BQ$2)+9,0)</f>
        <v>0</v>
      </c>
      <c r="CF393" s="22">
        <f>Target_AM[[#This Row],[PROPORSI]]*VLOOKUP(Target_AM[[#This Row],[NIPNAS]],Target_CC[],COLUMN(BR$2)+9,0)</f>
        <v>0</v>
      </c>
      <c r="CG393" s="22">
        <f>Target_AM[[#This Row],[PROPORSI]]*VLOOKUP(Target_AM[[#This Row],[NIPNAS]],Target_CC[],COLUMN(BS$2)+9,0)</f>
        <v>0</v>
      </c>
      <c r="CH393" s="22">
        <f>Target_AM[[#This Row],[PROPORSI]]*VLOOKUP(Target_AM[[#This Row],[NIPNAS]],Target_CC[],COLUMN(BT$2)+9,0)</f>
        <v>0</v>
      </c>
      <c r="CI393" s="22">
        <f>Target_AM[[#This Row],[PROPORSI]]*VLOOKUP(Target_AM[[#This Row],[NIPNAS]],Target_CC[],COLUMN(BU$2)+9,0)</f>
        <v>0</v>
      </c>
      <c r="CJ393" s="22">
        <f>Target_AM[[#This Row],[PROPORSI]]*VLOOKUP(Target_AM[[#This Row],[NIPNAS]],Target_CC[],COLUMN(BV$2)+9,0)</f>
        <v>0</v>
      </c>
      <c r="CK393" s="22">
        <f>Target_AM[[#This Row],[PROPORSI]]*VLOOKUP(Target_AM[[#This Row],[NIPNAS]],Target_CC[],COLUMN(BW$2)+9,0)</f>
        <v>0</v>
      </c>
      <c r="CL393" s="22">
        <f>Target_AM[[#This Row],[PROPORSI]]*VLOOKUP(Target_AM[[#This Row],[NIPNAS]],Target_CC[],COLUMN(BX$2)+9,0)</f>
        <v>0</v>
      </c>
      <c r="CM393" s="22">
        <f>Target_AM[[#This Row],[PROPORSI]]*VLOOKUP(Target_AM[[#This Row],[NIPNAS]],Target_CC[],COLUMN(BY$2)+9,0)</f>
        <v>0</v>
      </c>
      <c r="CN393" s="22">
        <f>Target_AM[[#This Row],[PROPORSI]]*VLOOKUP(Target_AM[[#This Row],[NIPNAS]],Target_CC[],COLUMN(BZ$2)+9,0)</f>
        <v>0</v>
      </c>
      <c r="CO393" s="22">
        <f>Target_AM[[#This Row],[PROPORSI]]*VLOOKUP(Target_AM[[#This Row],[NIPNAS]],Target_CC[],COLUMN(CA$2)+9,0)</f>
        <v>16097057</v>
      </c>
      <c r="CP393" s="22">
        <f>Target_AM[[#This Row],[PROPORSI]]*VLOOKUP(Target_AM[[#This Row],[NIPNAS]],Target_CC[],COLUMN(CB$2)+9,0)</f>
        <v>15169882</v>
      </c>
      <c r="CQ393" s="22">
        <f>Target_AM[[#This Row],[PROPORSI]]*VLOOKUP(Target_AM[[#This Row],[NIPNAS]],Target_CC[],COLUMN(CC$2)+9,0)</f>
        <v>14688513</v>
      </c>
      <c r="CR393" s="22">
        <f>Target_AM[[#This Row],[PROPORSI]]*VLOOKUP(Target_AM[[#This Row],[NIPNAS]],Target_CC[],COLUMN(CD$2)+9,0)</f>
        <v>14688513</v>
      </c>
      <c r="CS393" s="22">
        <f>Target_AM[[#This Row],[PROPORSI]]*VLOOKUP(Target_AM[[#This Row],[NIPNAS]],Target_CC[],COLUMN(CE$2)+9,0)</f>
        <v>14688513</v>
      </c>
      <c r="CT393" s="22">
        <f>Target_AM[[#This Row],[PROPORSI]]*VLOOKUP(Target_AM[[#This Row],[NIPNAS]],Target_CC[],COLUMN(CF$2)+9,0)</f>
        <v>14688513</v>
      </c>
      <c r="CU393" s="22">
        <f>Target_AM[[#This Row],[PROPORSI]]*VLOOKUP(Target_AM[[#This Row],[NIPNAS]],Target_CC[],COLUMN(CG$2)+9,0)</f>
        <v>14688513</v>
      </c>
      <c r="CV393" s="22">
        <f>Target_AM[[#This Row],[PROPORSI]]*VLOOKUP(Target_AM[[#This Row],[NIPNAS]],Target_CC[],COLUMN(CH$2)+9,0)</f>
        <v>14688513</v>
      </c>
      <c r="CW393" s="22">
        <f>Target_AM[[#This Row],[PROPORSI]]*VLOOKUP(Target_AM[[#This Row],[NIPNAS]],Target_CC[],COLUMN(CI$2)+9,0)</f>
        <v>14688513</v>
      </c>
      <c r="CX393" s="22">
        <f>Target_AM[[#This Row],[PROPORSI]]*VLOOKUP(Target_AM[[#This Row],[NIPNAS]],Target_CC[],COLUMN(CJ$2)+9,0)</f>
        <v>14688513</v>
      </c>
      <c r="CY393" s="22">
        <f>Target_AM[[#This Row],[PROPORSI]]*VLOOKUP(Target_AM[[#This Row],[NIPNAS]],Target_CC[],COLUMN(CK$2)+9,0)</f>
        <v>14688513</v>
      </c>
      <c r="CZ393" s="22">
        <f>Target_AM[[#This Row],[PROPORSI]]*VLOOKUP(Target_AM[[#This Row],[NIPNAS]],Target_CC[],COLUMN(CL$2)+9,0)</f>
        <v>14688513</v>
      </c>
      <c r="DA393" s="22">
        <f>Target_AM[[#This Row],[PROPORSI]]*VLOOKUP(Target_AM[[#This Row],[NIPNAS]],Target_CC[],COLUMN(CM$2)+9,0)</f>
        <v>178152069</v>
      </c>
      <c r="DB393" s="22">
        <f>Target_AM[[#This Row],[PROPORSI]]*VLOOKUP(Target_AM[[#This Row],[NIPNAS]],Target_CC[],COLUMN(CN$2)+9,0)</f>
        <v>0</v>
      </c>
      <c r="DC393" s="22">
        <f>Target_AM[[#This Row],[PROPORSI]]*VLOOKUP(Target_AM[[#This Row],[NIPNAS]],Target_CC[],COLUMN(CO$2)+9,0)</f>
        <v>0</v>
      </c>
      <c r="DD393" s="22">
        <f>Target_AM[[#This Row],[PROPORSI]]*VLOOKUP(Target_AM[[#This Row],[NIPNAS]],Target_CC[],COLUMN(CP$2)+9,0)</f>
        <v>0</v>
      </c>
      <c r="DE393" s="22">
        <f>Target_AM[[#This Row],[PROPORSI]]*VLOOKUP(Target_AM[[#This Row],[NIPNAS]],Target_CC[],COLUMN(CQ$2)+9,0)</f>
        <v>0</v>
      </c>
      <c r="DF393" s="22">
        <f>Target_AM[[#This Row],[PROPORSI]]*VLOOKUP(Target_AM[[#This Row],[NIPNAS]],Target_CC[],COLUMN(CR$2)+9,0)</f>
        <v>0</v>
      </c>
      <c r="DG393" s="22">
        <f>Target_AM[[#This Row],[PROPORSI]]*VLOOKUP(Target_AM[[#This Row],[NIPNAS]],Target_CC[],COLUMN(CS$2)+9,0)</f>
        <v>0</v>
      </c>
      <c r="DH393" s="22">
        <f>Target_AM[[#This Row],[PROPORSI]]*VLOOKUP(Target_AM[[#This Row],[NIPNAS]],Target_CC[],COLUMN(CT$2)+9,0)</f>
        <v>0</v>
      </c>
      <c r="DI393" s="22">
        <f>Target_AM[[#This Row],[PROPORSI]]*VLOOKUP(Target_AM[[#This Row],[NIPNAS]],Target_CC[],COLUMN(CU$2)+9,0)</f>
        <v>0</v>
      </c>
      <c r="DJ393" s="22">
        <f>Target_AM[[#This Row],[PROPORSI]]*VLOOKUP(Target_AM[[#This Row],[NIPNAS]],Target_CC[],COLUMN(CV$2)+9,0)</f>
        <v>0</v>
      </c>
      <c r="DK393" s="22">
        <f>Target_AM[[#This Row],[PROPORSI]]*VLOOKUP(Target_AM[[#This Row],[NIPNAS]],Target_CC[],COLUMN(CW$2)+9,0)</f>
        <v>0</v>
      </c>
      <c r="DL393" s="22">
        <f>Target_AM[[#This Row],[PROPORSI]]*VLOOKUP(Target_AM[[#This Row],[NIPNAS]],Target_CC[],COLUMN(CX$2)+9,0)</f>
        <v>0</v>
      </c>
      <c r="DM393" s="22">
        <f>Target_AM[[#This Row],[PROPORSI]]*VLOOKUP(Target_AM[[#This Row],[NIPNAS]],Target_CC[],COLUMN(CY$2)+9,0)</f>
        <v>0</v>
      </c>
      <c r="DN393" s="22">
        <f>Target_AM[[#This Row],[PROPORSI]]*VLOOKUP(Target_AM[[#This Row],[NIPNAS]],Target_CC[],COLUMN(CZ$2)+9,0)</f>
        <v>0</v>
      </c>
      <c r="DO393" s="22">
        <f>Target_AM[[#This Row],[PROPORSI]]*VLOOKUP(Target_AM[[#This Row],[NIPNAS]],Target_CC[],COLUMN(DA$2)+9,0)</f>
        <v>0</v>
      </c>
      <c r="DP393" s="22">
        <f>Target_AM[[#This Row],[PROPORSI]]*VLOOKUP(Target_AM[[#This Row],[NIPNAS]],Target_CC[],COLUMN(DB$2)+9,0)</f>
        <v>0</v>
      </c>
      <c r="DQ393" s="22">
        <f>Target_AM[[#This Row],[PROPORSI]]*VLOOKUP(Target_AM[[#This Row],[NIPNAS]],Target_CC[],COLUMN(DC$2)+9,0)</f>
        <v>0</v>
      </c>
      <c r="DR393" s="22">
        <f>Target_AM[[#This Row],[PROPORSI]]*VLOOKUP(Target_AM[[#This Row],[NIPNAS]],Target_CC[],COLUMN(DD$2)+9,0)</f>
        <v>0</v>
      </c>
      <c r="DS393" s="22">
        <f>Target_AM[[#This Row],[PROPORSI]]*VLOOKUP(Target_AM[[#This Row],[NIPNAS]],Target_CC[],COLUMN(DE$2)+9,0)</f>
        <v>0</v>
      </c>
      <c r="DT393" s="22">
        <f>Target_AM[[#This Row],[PROPORSI]]*VLOOKUP(Target_AM[[#This Row],[NIPNAS]],Target_CC[],COLUMN(DF$2)+9,0)</f>
        <v>0</v>
      </c>
      <c r="DU393" s="22">
        <f>Target_AM[[#This Row],[PROPORSI]]*VLOOKUP(Target_AM[[#This Row],[NIPNAS]],Target_CC[],COLUMN(DG$2)+9,0)</f>
        <v>0</v>
      </c>
      <c r="DV393" s="22">
        <f>Target_AM[[#This Row],[PROPORSI]]*VLOOKUP(Target_AM[[#This Row],[NIPNAS]],Target_CC[],COLUMN(DH$2)+9,0)</f>
        <v>0</v>
      </c>
      <c r="DW393" s="22">
        <f>Target_AM[[#This Row],[PROPORSI]]*VLOOKUP(Target_AM[[#This Row],[NIPNAS]],Target_CC[],COLUMN(DI$2)+9,0)</f>
        <v>0</v>
      </c>
      <c r="DX393" s="22">
        <f>Target_AM[[#This Row],[PROPORSI]]*VLOOKUP(Target_AM[[#This Row],[NIPNAS]],Target_CC[],COLUMN(DJ$2)+9,0)</f>
        <v>0</v>
      </c>
      <c r="DY393" s="22">
        <f>Target_AM[[#This Row],[PROPORSI]]*VLOOKUP(Target_AM[[#This Row],[NIPNAS]],Target_CC[],COLUMN(DK$2)+9,0)</f>
        <v>0</v>
      </c>
      <c r="DZ393" s="22">
        <f>Target_AM[[#This Row],[PROPORSI]]*VLOOKUP(Target_AM[[#This Row],[NIPNAS]],Target_CC[],COLUMN(DL$2)+9,0)</f>
        <v>0</v>
      </c>
      <c r="EA393" s="22">
        <f>Target_AM[[#This Row],[PROPORSI]]*VLOOKUP(Target_AM[[#This Row],[NIPNAS]],Target_CC[],COLUMN(DM$2)+9,0)</f>
        <v>0</v>
      </c>
    </row>
    <row r="394" spans="2:131" x14ac:dyDescent="0.3">
      <c r="B394">
        <v>401431</v>
      </c>
      <c r="C394" t="s">
        <v>983</v>
      </c>
      <c r="D394">
        <v>1</v>
      </c>
      <c r="E394" s="8">
        <v>45658</v>
      </c>
      <c r="F394">
        <v>4646593</v>
      </c>
      <c r="G394" t="s">
        <v>725</v>
      </c>
      <c r="J394" t="s">
        <v>300</v>
      </c>
      <c r="K394" t="s">
        <v>25</v>
      </c>
      <c r="L394" t="s">
        <v>159</v>
      </c>
      <c r="M394" t="s">
        <v>29</v>
      </c>
      <c r="N394" s="23">
        <f>Target_AM[[#This Row],[PROPORSI]]*VLOOKUP(Target_AM[[#This Row],[NIPNAS]],Target_CC[],9,0)</f>
        <v>383569295.72146481</v>
      </c>
      <c r="O394" s="22">
        <f>Target_AM[[#This Row],[PROPORSI]]*VLOOKUP(Target_AM[[#This Row],[NIPNAS]],Target_CC[],COLUMN(A$2)+9,0)</f>
        <v>11209542.560166292</v>
      </c>
      <c r="P394" s="22">
        <f>Target_AM[[#This Row],[PROPORSI]]*VLOOKUP(Target_AM[[#This Row],[NIPNAS]],Target_CC[],COLUMN(B$2)+9,0)</f>
        <v>11405320.854678793</v>
      </c>
      <c r="Q394" s="22">
        <f>Target_AM[[#This Row],[PROPORSI]]*VLOOKUP(Target_AM[[#This Row],[NIPNAS]],Target_CC[],COLUMN(C$2)+9,0)</f>
        <v>12193708.039694458</v>
      </c>
      <c r="R394" s="22">
        <f>Target_AM[[#This Row],[PROPORSI]]*VLOOKUP(Target_AM[[#This Row],[NIPNAS]],Target_CC[],COLUMN(D$2)+9,0)</f>
        <v>11457829.561957292</v>
      </c>
      <c r="S394" s="22">
        <f>Target_AM[[#This Row],[PROPORSI]]*VLOOKUP(Target_AM[[#This Row],[NIPNAS]],Target_CC[],COLUMN(E$2)+9,0)</f>
        <v>12038575.59567284</v>
      </c>
      <c r="T394" s="22">
        <f>Target_AM[[#This Row],[PROPORSI]]*VLOOKUP(Target_AM[[#This Row],[NIPNAS]],Target_CC[],COLUMN(F$2)+9,0)</f>
        <v>11877979.633005621</v>
      </c>
      <c r="U394" s="22">
        <f>Target_AM[[#This Row],[PROPORSI]]*VLOOKUP(Target_AM[[#This Row],[NIPNAS]],Target_CC[],COLUMN(G$2)+9,0)</f>
        <v>12446184.488758205</v>
      </c>
      <c r="V394" s="22">
        <f>Target_AM[[#This Row],[PROPORSI]]*VLOOKUP(Target_AM[[#This Row],[NIPNAS]],Target_CC[],COLUMN(H$2)+9,0)</f>
        <v>12570234.323714064</v>
      </c>
      <c r="W394" s="22">
        <f>Target_AM[[#This Row],[PROPORSI]]*VLOOKUP(Target_AM[[#This Row],[NIPNAS]],Target_CC[],COLUMN(I$2)+9,0)</f>
        <v>12409335.644440904</v>
      </c>
      <c r="X394" s="22">
        <f>Target_AM[[#This Row],[PROPORSI]]*VLOOKUP(Target_AM[[#This Row],[NIPNAS]],Target_CC[],COLUMN(J$2)+9,0)</f>
        <v>12658992.00654619</v>
      </c>
      <c r="Y394" s="22">
        <f>Target_AM[[#This Row],[PROPORSI]]*VLOOKUP(Target_AM[[#This Row],[NIPNAS]],Target_CC[],COLUMN(K$2)+9,0)</f>
        <v>12566628.370009277</v>
      </c>
      <c r="Z394" s="22">
        <f>Target_AM[[#This Row],[PROPORSI]]*VLOOKUP(Target_AM[[#This Row],[NIPNAS]],Target_CC[],COLUMN(L$2)+9,0)</f>
        <v>11856850.771356082</v>
      </c>
      <c r="AA394" s="22">
        <f>Target_AM[[#This Row],[PROPORSI]]*VLOOKUP(Target_AM[[#This Row],[NIPNAS]],Target_CC[],COLUMN(M$2)+9,0)</f>
        <v>144691181.85000002</v>
      </c>
      <c r="AB394" s="22">
        <f>Target_AM[[#This Row],[PROPORSI]]*VLOOKUP(Target_AM[[#This Row],[NIPNAS]],Target_CC[],COLUMN(N$2)+9,0)</f>
        <v>1707564.4545768837</v>
      </c>
      <c r="AC394" s="22">
        <f>Target_AM[[#This Row],[PROPORSI]]*VLOOKUP(Target_AM[[#This Row],[NIPNAS]],Target_CC[],COLUMN(O$2)+9,0)</f>
        <v>1737387.6213022766</v>
      </c>
      <c r="AD394" s="22">
        <f>Target_AM[[#This Row],[PROPORSI]]*VLOOKUP(Target_AM[[#This Row],[NIPNAS]],Target_CC[],COLUMN(P$2)+9,0)</f>
        <v>1857483.6846653395</v>
      </c>
      <c r="AE394" s="22">
        <f>Target_AM[[#This Row],[PROPORSI]]*VLOOKUP(Target_AM[[#This Row],[NIPNAS]],Target_CC[],COLUMN(Q$2)+9,0)</f>
        <v>1745386.3421798944</v>
      </c>
      <c r="AF394" s="22">
        <f>Target_AM[[#This Row],[PROPORSI]]*VLOOKUP(Target_AM[[#This Row],[NIPNAS]],Target_CC[],COLUMN(R$2)+9,0)</f>
        <v>1833852.1541420256</v>
      </c>
      <c r="AG394" s="22">
        <f>Target_AM[[#This Row],[PROPORSI]]*VLOOKUP(Target_AM[[#This Row],[NIPNAS]],Target_CC[],COLUMN(S$2)+9,0)</f>
        <v>1809388.3585921891</v>
      </c>
      <c r="AH394" s="22">
        <f>Target_AM[[#This Row],[PROPORSI]]*VLOOKUP(Target_AM[[#This Row],[NIPNAS]],Target_CC[],COLUMN(T$2)+9,0)</f>
        <v>1895943.7563163501</v>
      </c>
      <c r="AI394" s="22">
        <f>Target_AM[[#This Row],[PROPORSI]]*VLOOKUP(Target_AM[[#This Row],[NIPNAS]],Target_CC[],COLUMN(U$2)+9,0)</f>
        <v>1914840.4318612979</v>
      </c>
      <c r="AJ394" s="22">
        <f>Target_AM[[#This Row],[PROPORSI]]*VLOOKUP(Target_AM[[#This Row],[NIPNAS]],Target_CC[],COLUMN(V$2)+9,0)</f>
        <v>1890330.5230902184</v>
      </c>
      <c r="AK394" s="22">
        <f>Target_AM[[#This Row],[PROPORSI]]*VLOOKUP(Target_AM[[#This Row],[NIPNAS]],Target_CC[],COLUMN(W$2)+9,0)</f>
        <v>1928361.0071623209</v>
      </c>
      <c r="AL394" s="22">
        <f>Target_AM[[#This Row],[PROPORSI]]*VLOOKUP(Target_AM[[#This Row],[NIPNAS]],Target_CC[],COLUMN(X$2)+9,0)</f>
        <v>1914291.1321607889</v>
      </c>
      <c r="AM394" s="22">
        <f>Target_AM[[#This Row],[PROPORSI]]*VLOOKUP(Target_AM[[#This Row],[NIPNAS]],Target_CC[],COLUMN(Y$2)+9,0)</f>
        <v>1806169.7711320161</v>
      </c>
      <c r="AN394" s="22">
        <f>Target_AM[[#This Row],[PROPORSI]]*VLOOKUP(Target_AM[[#This Row],[NIPNAS]],Target_CC[],COLUMN(Z$2)+9,0)</f>
        <v>22040999.237181604</v>
      </c>
      <c r="AO394" s="22">
        <f>Target_AM[[#This Row],[PROPORSI]]*VLOOKUP(Target_AM[[#This Row],[NIPNAS]],Target_CC[],COLUMN(AA$2)+9,0)</f>
        <v>12917107.014743175</v>
      </c>
      <c r="AP394" s="22">
        <f>Target_AM[[#This Row],[PROPORSI]]*VLOOKUP(Target_AM[[#This Row],[NIPNAS]],Target_CC[],COLUMN(AB$2)+9,0)</f>
        <v>13142708.47598107</v>
      </c>
      <c r="AQ394" s="22">
        <f>Target_AM[[#This Row],[PROPORSI]]*VLOOKUP(Target_AM[[#This Row],[NIPNAS]],Target_CC[],COLUMN(AC$2)+9,0)</f>
        <v>14051191.724359797</v>
      </c>
      <c r="AR394" s="22">
        <f>Target_AM[[#This Row],[PROPORSI]]*VLOOKUP(Target_AM[[#This Row],[NIPNAS]],Target_CC[],COLUMN(AD$2)+9,0)</f>
        <v>13203215.904137187</v>
      </c>
      <c r="AS394" s="22">
        <f>Target_AM[[#This Row],[PROPORSI]]*VLOOKUP(Target_AM[[#This Row],[NIPNAS]],Target_CC[],COLUMN(AE$2)+9,0)</f>
        <v>13872427.749814866</v>
      </c>
      <c r="AT394" s="22">
        <f>Target_AM[[#This Row],[PROPORSI]]*VLOOKUP(Target_AM[[#This Row],[NIPNAS]],Target_CC[],COLUMN(AF$2)+9,0)</f>
        <v>13687367.991597811</v>
      </c>
      <c r="AU394" s="22">
        <f>Target_AM[[#This Row],[PROPORSI]]*VLOOKUP(Target_AM[[#This Row],[NIPNAS]],Target_CC[],COLUMN(AG$2)+9,0)</f>
        <v>14342128.245074555</v>
      </c>
      <c r="AV394" s="22">
        <f>Target_AM[[#This Row],[PROPORSI]]*VLOOKUP(Target_AM[[#This Row],[NIPNAS]],Target_CC[],COLUMN(AH$2)+9,0)</f>
        <v>14485074.755575363</v>
      </c>
      <c r="AW394" s="22">
        <f>Target_AM[[#This Row],[PROPORSI]]*VLOOKUP(Target_AM[[#This Row],[NIPNAS]],Target_CC[],COLUMN(AI$2)+9,0)</f>
        <v>14299666.167531123</v>
      </c>
      <c r="AX394" s="22">
        <f>Target_AM[[#This Row],[PROPORSI]]*VLOOKUP(Target_AM[[#This Row],[NIPNAS]],Target_CC[],COLUMN(AJ$2)+9,0)</f>
        <v>14587353.013708511</v>
      </c>
      <c r="AY394" s="22">
        <f>Target_AM[[#This Row],[PROPORSI]]*VLOOKUP(Target_AM[[#This Row],[NIPNAS]],Target_CC[],COLUMN(AK$2)+9,0)</f>
        <v>14480919.502170065</v>
      </c>
      <c r="AZ394" s="22">
        <f>Target_AM[[#This Row],[PROPORSI]]*VLOOKUP(Target_AM[[#This Row],[NIPNAS]],Target_CC[],COLUMN(AL$2)+9,0)</f>
        <v>13663020.542488098</v>
      </c>
      <c r="BA394" s="22">
        <f>Target_AM[[#This Row],[PROPORSI]]*VLOOKUP(Target_AM[[#This Row],[NIPNAS]],Target_CC[],COLUMN(AM$2)+9,0)</f>
        <v>166732181.0871816</v>
      </c>
      <c r="BB394" s="22">
        <f>Target_AM[[#This Row],[PROPORSI]]*VLOOKUP(Target_AM[[#This Row],[NIPNAS]],Target_CC[],COLUMN(AN$2)+9,0)</f>
        <v>9777398.6261947434</v>
      </c>
      <c r="BC394" s="22">
        <f>Target_AM[[#This Row],[PROPORSI]]*VLOOKUP(Target_AM[[#This Row],[NIPNAS]],Target_CC[],COLUMN(AO$2)+9,0)</f>
        <v>10174119.323391797</v>
      </c>
      <c r="BD394" s="22">
        <f>Target_AM[[#This Row],[PROPORSI]]*VLOOKUP(Target_AM[[#This Row],[NIPNAS]],Target_CC[],COLUMN(AP$2)+9,0)</f>
        <v>10289034.949330807</v>
      </c>
      <c r="BE394" s="22">
        <f>Target_AM[[#This Row],[PROPORSI]]*VLOOKUP(Target_AM[[#This Row],[NIPNAS]],Target_CC[],COLUMN(AQ$2)+9,0)</f>
        <v>9974899.4857750032</v>
      </c>
      <c r="BF394" s="22">
        <f>Target_AM[[#This Row],[PROPORSI]]*VLOOKUP(Target_AM[[#This Row],[NIPNAS]],Target_CC[],COLUMN(AR$2)+9,0)</f>
        <v>10488359.543305274</v>
      </c>
      <c r="BG394" s="22">
        <f>Target_AM[[#This Row],[PROPORSI]]*VLOOKUP(Target_AM[[#This Row],[NIPNAS]],Target_CC[],COLUMN(AS$2)+9,0)</f>
        <v>10423112.784169191</v>
      </c>
      <c r="BH394" s="22">
        <f>Target_AM[[#This Row],[PROPORSI]]*VLOOKUP(Target_AM[[#This Row],[NIPNAS]],Target_CC[],COLUMN(AT$2)+9,0)</f>
        <v>10763615.883973477</v>
      </c>
      <c r="BI394" s="22">
        <f>Target_AM[[#This Row],[PROPORSI]]*VLOOKUP(Target_AM[[#This Row],[NIPNAS]],Target_CC[],COLUMN(AU$2)+9,0)</f>
        <v>10914935.252995767</v>
      </c>
      <c r="BJ394" s="22">
        <f>Target_AM[[#This Row],[PROPORSI]]*VLOOKUP(Target_AM[[#This Row],[NIPNAS]],Target_CC[],COLUMN(AV$2)+9,0)</f>
        <v>10745262.120155828</v>
      </c>
      <c r="BK394" s="22">
        <f>Target_AM[[#This Row],[PROPORSI]]*VLOOKUP(Target_AM[[#This Row],[NIPNAS]],Target_CC[],COLUMN(AW$2)+9,0)</f>
        <v>10927933.782276139</v>
      </c>
      <c r="BL394" s="22">
        <f>Target_AM[[#This Row],[PROPORSI]]*VLOOKUP(Target_AM[[#This Row],[NIPNAS]],Target_CC[],COLUMN(AX$2)+9,0)</f>
        <v>11129392.525234064</v>
      </c>
      <c r="BM394" s="22">
        <f>Target_AM[[#This Row],[PROPORSI]]*VLOOKUP(Target_AM[[#This Row],[NIPNAS]],Target_CC[],COLUMN(AY$2)+9,0)</f>
        <v>10851023.298882473</v>
      </c>
      <c r="BN394" s="22">
        <f>Target_AM[[#This Row],[PROPORSI]]*VLOOKUP(Target_AM[[#This Row],[NIPNAS]],Target_CC[],COLUMN(AZ$2)+9,0)</f>
        <v>126459087.57568455</v>
      </c>
      <c r="BO394" s="22">
        <f>Target_AM[[#This Row],[PROPORSI]]*VLOOKUP(Target_AM[[#This Row],[NIPNAS]],Target_CC[],COLUMN(BA$2)+9,0)</f>
        <v>11316409</v>
      </c>
      <c r="BP394" s="22">
        <f>Target_AM[[#This Row],[PROPORSI]]*VLOOKUP(Target_AM[[#This Row],[NIPNAS]],Target_CC[],COLUMN(BB$2)+9,0)</f>
        <v>11121744</v>
      </c>
      <c r="BQ394" s="22">
        <f>Target_AM[[#This Row],[PROPORSI]]*VLOOKUP(Target_AM[[#This Row],[NIPNAS]],Target_CC[],COLUMN(BC$2)+9,0)</f>
        <v>3921</v>
      </c>
      <c r="BR394" s="22">
        <f>Target_AM[[#This Row],[PROPORSI]]*VLOOKUP(Target_AM[[#This Row],[NIPNAS]],Target_CC[],COLUMN(BD$2)+9,0)</f>
        <v>9342593</v>
      </c>
      <c r="BS394" s="22">
        <f>Target_AM[[#This Row],[PROPORSI]]*VLOOKUP(Target_AM[[#This Row],[NIPNAS]],Target_CC[],COLUMN(BE$2)+9,0)</f>
        <v>9342593</v>
      </c>
      <c r="BT394" s="22">
        <f>Target_AM[[#This Row],[PROPORSI]]*VLOOKUP(Target_AM[[#This Row],[NIPNAS]],Target_CC[],COLUMN(BF$2)+9,0)</f>
        <v>9342593</v>
      </c>
      <c r="BU394" s="22">
        <f>Target_AM[[#This Row],[PROPORSI]]*VLOOKUP(Target_AM[[#This Row],[NIPNAS]],Target_CC[],COLUMN(BG$2)+9,0)</f>
        <v>9342593</v>
      </c>
      <c r="BV394" s="22">
        <f>Target_AM[[#This Row],[PROPORSI]]*VLOOKUP(Target_AM[[#This Row],[NIPNAS]],Target_CC[],COLUMN(BH$2)+9,0)</f>
        <v>9342593</v>
      </c>
      <c r="BW394" s="22">
        <f>Target_AM[[#This Row],[PROPORSI]]*VLOOKUP(Target_AM[[#This Row],[NIPNAS]],Target_CC[],COLUMN(BI$2)+9,0)</f>
        <v>9342593</v>
      </c>
      <c r="BX394" s="22">
        <f>Target_AM[[#This Row],[PROPORSI]]*VLOOKUP(Target_AM[[#This Row],[NIPNAS]],Target_CC[],COLUMN(BJ$2)+9,0)</f>
        <v>9342593</v>
      </c>
      <c r="BY394" s="22">
        <f>Target_AM[[#This Row],[PROPORSI]]*VLOOKUP(Target_AM[[#This Row],[NIPNAS]],Target_CC[],COLUMN(BK$2)+9,0)</f>
        <v>9342593</v>
      </c>
      <c r="BZ394" s="22">
        <f>Target_AM[[#This Row],[PROPORSI]]*VLOOKUP(Target_AM[[#This Row],[NIPNAS]],Target_CC[],COLUMN(BL$2)+9,0)</f>
        <v>9342593</v>
      </c>
      <c r="CA394" s="22">
        <f>Target_AM[[#This Row],[PROPORSI]]*VLOOKUP(Target_AM[[#This Row],[NIPNAS]],Target_CC[],COLUMN(BM$2)+9,0)</f>
        <v>106525411</v>
      </c>
      <c r="CB394" s="22">
        <f>Target_AM[[#This Row],[PROPORSI]]*VLOOKUP(Target_AM[[#This Row],[NIPNAS]],Target_CC[],COLUMN(BN$2)+9,0)</f>
        <v>1600000</v>
      </c>
      <c r="CC394" s="22">
        <f>Target_AM[[#This Row],[PROPORSI]]*VLOOKUP(Target_AM[[#This Row],[NIPNAS]],Target_CC[],COLUMN(BO$2)+9,0)</f>
        <v>1600000</v>
      </c>
      <c r="CD394" s="22">
        <f>Target_AM[[#This Row],[PROPORSI]]*VLOOKUP(Target_AM[[#This Row],[NIPNAS]],Target_CC[],COLUMN(BP$2)+9,0)</f>
        <v>0</v>
      </c>
      <c r="CE394" s="22">
        <f>Target_AM[[#This Row],[PROPORSI]]*VLOOKUP(Target_AM[[#This Row],[NIPNAS]],Target_CC[],COLUMN(BQ$2)+9,0)</f>
        <v>0</v>
      </c>
      <c r="CF394" s="22">
        <f>Target_AM[[#This Row],[PROPORSI]]*VLOOKUP(Target_AM[[#This Row],[NIPNAS]],Target_CC[],COLUMN(BR$2)+9,0)</f>
        <v>0</v>
      </c>
      <c r="CG394" s="22">
        <f>Target_AM[[#This Row],[PROPORSI]]*VLOOKUP(Target_AM[[#This Row],[NIPNAS]],Target_CC[],COLUMN(BS$2)+9,0)</f>
        <v>0</v>
      </c>
      <c r="CH394" s="22">
        <f>Target_AM[[#This Row],[PROPORSI]]*VLOOKUP(Target_AM[[#This Row],[NIPNAS]],Target_CC[],COLUMN(BT$2)+9,0)</f>
        <v>0</v>
      </c>
      <c r="CI394" s="22">
        <f>Target_AM[[#This Row],[PROPORSI]]*VLOOKUP(Target_AM[[#This Row],[NIPNAS]],Target_CC[],COLUMN(BU$2)+9,0)</f>
        <v>0</v>
      </c>
      <c r="CJ394" s="22">
        <f>Target_AM[[#This Row],[PROPORSI]]*VLOOKUP(Target_AM[[#This Row],[NIPNAS]],Target_CC[],COLUMN(BV$2)+9,0)</f>
        <v>0</v>
      </c>
      <c r="CK394" s="22">
        <f>Target_AM[[#This Row],[PROPORSI]]*VLOOKUP(Target_AM[[#This Row],[NIPNAS]],Target_CC[],COLUMN(BW$2)+9,0)</f>
        <v>0</v>
      </c>
      <c r="CL394" s="22">
        <f>Target_AM[[#This Row],[PROPORSI]]*VLOOKUP(Target_AM[[#This Row],[NIPNAS]],Target_CC[],COLUMN(BX$2)+9,0)</f>
        <v>0</v>
      </c>
      <c r="CM394" s="22">
        <f>Target_AM[[#This Row],[PROPORSI]]*VLOOKUP(Target_AM[[#This Row],[NIPNAS]],Target_CC[],COLUMN(BY$2)+9,0)</f>
        <v>0</v>
      </c>
      <c r="CN394" s="22">
        <f>Target_AM[[#This Row],[PROPORSI]]*VLOOKUP(Target_AM[[#This Row],[NIPNAS]],Target_CC[],COLUMN(BZ$2)+9,0)</f>
        <v>3200000</v>
      </c>
      <c r="CO394" s="22">
        <f>Target_AM[[#This Row],[PROPORSI]]*VLOOKUP(Target_AM[[#This Row],[NIPNAS]],Target_CC[],COLUMN(CA$2)+9,0)</f>
        <v>9476632</v>
      </c>
      <c r="CP394" s="22">
        <f>Target_AM[[#This Row],[PROPORSI]]*VLOOKUP(Target_AM[[#This Row],[NIPNAS]],Target_CC[],COLUMN(CB$2)+9,0)</f>
        <v>9384677</v>
      </c>
      <c r="CQ394" s="22">
        <f>Target_AM[[#This Row],[PROPORSI]]*VLOOKUP(Target_AM[[#This Row],[NIPNAS]],Target_CC[],COLUMN(CC$2)+9,0)</f>
        <v>9342593</v>
      </c>
      <c r="CR394" s="22">
        <f>Target_AM[[#This Row],[PROPORSI]]*VLOOKUP(Target_AM[[#This Row],[NIPNAS]],Target_CC[],COLUMN(CD$2)+9,0)</f>
        <v>9342593</v>
      </c>
      <c r="CS394" s="22">
        <f>Target_AM[[#This Row],[PROPORSI]]*VLOOKUP(Target_AM[[#This Row],[NIPNAS]],Target_CC[],COLUMN(CE$2)+9,0)</f>
        <v>9342593</v>
      </c>
      <c r="CT394" s="22">
        <f>Target_AM[[#This Row],[PROPORSI]]*VLOOKUP(Target_AM[[#This Row],[NIPNAS]],Target_CC[],COLUMN(CF$2)+9,0)</f>
        <v>9342593</v>
      </c>
      <c r="CU394" s="22">
        <f>Target_AM[[#This Row],[PROPORSI]]*VLOOKUP(Target_AM[[#This Row],[NIPNAS]],Target_CC[],COLUMN(CG$2)+9,0)</f>
        <v>9342593</v>
      </c>
      <c r="CV394" s="22">
        <f>Target_AM[[#This Row],[PROPORSI]]*VLOOKUP(Target_AM[[#This Row],[NIPNAS]],Target_CC[],COLUMN(CH$2)+9,0)</f>
        <v>9342593</v>
      </c>
      <c r="CW394" s="22">
        <f>Target_AM[[#This Row],[PROPORSI]]*VLOOKUP(Target_AM[[#This Row],[NIPNAS]],Target_CC[],COLUMN(CI$2)+9,0)</f>
        <v>9342593</v>
      </c>
      <c r="CX394" s="22">
        <f>Target_AM[[#This Row],[PROPORSI]]*VLOOKUP(Target_AM[[#This Row],[NIPNAS]],Target_CC[],COLUMN(CJ$2)+9,0)</f>
        <v>9342593</v>
      </c>
      <c r="CY394" s="22">
        <f>Target_AM[[#This Row],[PROPORSI]]*VLOOKUP(Target_AM[[#This Row],[NIPNAS]],Target_CC[],COLUMN(CK$2)+9,0)</f>
        <v>9342593</v>
      </c>
      <c r="CZ394" s="22">
        <f>Target_AM[[#This Row],[PROPORSI]]*VLOOKUP(Target_AM[[#This Row],[NIPNAS]],Target_CC[],COLUMN(CL$2)+9,0)</f>
        <v>9342593</v>
      </c>
      <c r="DA394" s="22">
        <f>Target_AM[[#This Row],[PROPORSI]]*VLOOKUP(Target_AM[[#This Row],[NIPNAS]],Target_CC[],COLUMN(CM$2)+9,0)</f>
        <v>112287239</v>
      </c>
      <c r="DB394" s="22">
        <f>Target_AM[[#This Row],[PROPORSI]]*VLOOKUP(Target_AM[[#This Row],[NIPNAS]],Target_CC[],COLUMN(CN$2)+9,0)</f>
        <v>0</v>
      </c>
      <c r="DC394" s="22">
        <f>Target_AM[[#This Row],[PROPORSI]]*VLOOKUP(Target_AM[[#This Row],[NIPNAS]],Target_CC[],COLUMN(CO$2)+9,0)</f>
        <v>0</v>
      </c>
      <c r="DD394" s="22">
        <f>Target_AM[[#This Row],[PROPORSI]]*VLOOKUP(Target_AM[[#This Row],[NIPNAS]],Target_CC[],COLUMN(CP$2)+9,0)</f>
        <v>0</v>
      </c>
      <c r="DE394" s="22">
        <f>Target_AM[[#This Row],[PROPORSI]]*VLOOKUP(Target_AM[[#This Row],[NIPNAS]],Target_CC[],COLUMN(CQ$2)+9,0)</f>
        <v>0</v>
      </c>
      <c r="DF394" s="22">
        <f>Target_AM[[#This Row],[PROPORSI]]*VLOOKUP(Target_AM[[#This Row],[NIPNAS]],Target_CC[],COLUMN(CR$2)+9,0)</f>
        <v>0</v>
      </c>
      <c r="DG394" s="22">
        <f>Target_AM[[#This Row],[PROPORSI]]*VLOOKUP(Target_AM[[#This Row],[NIPNAS]],Target_CC[],COLUMN(CS$2)+9,0)</f>
        <v>0</v>
      </c>
      <c r="DH394" s="22">
        <f>Target_AM[[#This Row],[PROPORSI]]*VLOOKUP(Target_AM[[#This Row],[NIPNAS]],Target_CC[],COLUMN(CT$2)+9,0)</f>
        <v>0</v>
      </c>
      <c r="DI394" s="22">
        <f>Target_AM[[#This Row],[PROPORSI]]*VLOOKUP(Target_AM[[#This Row],[NIPNAS]],Target_CC[],COLUMN(CU$2)+9,0)</f>
        <v>0</v>
      </c>
      <c r="DJ394" s="22">
        <f>Target_AM[[#This Row],[PROPORSI]]*VLOOKUP(Target_AM[[#This Row],[NIPNAS]],Target_CC[],COLUMN(CV$2)+9,0)</f>
        <v>0</v>
      </c>
      <c r="DK394" s="22">
        <f>Target_AM[[#This Row],[PROPORSI]]*VLOOKUP(Target_AM[[#This Row],[NIPNAS]],Target_CC[],COLUMN(CW$2)+9,0)</f>
        <v>0</v>
      </c>
      <c r="DL394" s="22">
        <f>Target_AM[[#This Row],[PROPORSI]]*VLOOKUP(Target_AM[[#This Row],[NIPNAS]],Target_CC[],COLUMN(CX$2)+9,0)</f>
        <v>0</v>
      </c>
      <c r="DM394" s="22">
        <f>Target_AM[[#This Row],[PROPORSI]]*VLOOKUP(Target_AM[[#This Row],[NIPNAS]],Target_CC[],COLUMN(CY$2)+9,0)</f>
        <v>0</v>
      </c>
      <c r="DN394" s="22">
        <f>Target_AM[[#This Row],[PROPORSI]]*VLOOKUP(Target_AM[[#This Row],[NIPNAS]],Target_CC[],COLUMN(CZ$2)+9,0)</f>
        <v>0</v>
      </c>
      <c r="DO394" s="22">
        <f>Target_AM[[#This Row],[PROPORSI]]*VLOOKUP(Target_AM[[#This Row],[NIPNAS]],Target_CC[],COLUMN(DA$2)+9,0)</f>
        <v>0</v>
      </c>
      <c r="DP394" s="22">
        <f>Target_AM[[#This Row],[PROPORSI]]*VLOOKUP(Target_AM[[#This Row],[NIPNAS]],Target_CC[],COLUMN(DB$2)+9,0)</f>
        <v>0</v>
      </c>
      <c r="DQ394" s="22">
        <f>Target_AM[[#This Row],[PROPORSI]]*VLOOKUP(Target_AM[[#This Row],[NIPNAS]],Target_CC[],COLUMN(DC$2)+9,0)</f>
        <v>0</v>
      </c>
      <c r="DR394" s="22">
        <f>Target_AM[[#This Row],[PROPORSI]]*VLOOKUP(Target_AM[[#This Row],[NIPNAS]],Target_CC[],COLUMN(DD$2)+9,0)</f>
        <v>0</v>
      </c>
      <c r="DS394" s="22">
        <f>Target_AM[[#This Row],[PROPORSI]]*VLOOKUP(Target_AM[[#This Row],[NIPNAS]],Target_CC[],COLUMN(DE$2)+9,0)</f>
        <v>0</v>
      </c>
      <c r="DT394" s="22">
        <f>Target_AM[[#This Row],[PROPORSI]]*VLOOKUP(Target_AM[[#This Row],[NIPNAS]],Target_CC[],COLUMN(DF$2)+9,0)</f>
        <v>0</v>
      </c>
      <c r="DU394" s="22">
        <f>Target_AM[[#This Row],[PROPORSI]]*VLOOKUP(Target_AM[[#This Row],[NIPNAS]],Target_CC[],COLUMN(DG$2)+9,0)</f>
        <v>0</v>
      </c>
      <c r="DV394" s="22">
        <f>Target_AM[[#This Row],[PROPORSI]]*VLOOKUP(Target_AM[[#This Row],[NIPNAS]],Target_CC[],COLUMN(DH$2)+9,0)</f>
        <v>0</v>
      </c>
      <c r="DW394" s="22">
        <f>Target_AM[[#This Row],[PROPORSI]]*VLOOKUP(Target_AM[[#This Row],[NIPNAS]],Target_CC[],COLUMN(DI$2)+9,0)</f>
        <v>0</v>
      </c>
      <c r="DX394" s="22">
        <f>Target_AM[[#This Row],[PROPORSI]]*VLOOKUP(Target_AM[[#This Row],[NIPNAS]],Target_CC[],COLUMN(DJ$2)+9,0)</f>
        <v>0</v>
      </c>
      <c r="DY394" s="22">
        <f>Target_AM[[#This Row],[PROPORSI]]*VLOOKUP(Target_AM[[#This Row],[NIPNAS]],Target_CC[],COLUMN(DK$2)+9,0)</f>
        <v>0</v>
      </c>
      <c r="DZ394" s="22">
        <f>Target_AM[[#This Row],[PROPORSI]]*VLOOKUP(Target_AM[[#This Row],[NIPNAS]],Target_CC[],COLUMN(DL$2)+9,0)</f>
        <v>0</v>
      </c>
      <c r="EA394" s="22">
        <f>Target_AM[[#This Row],[PROPORSI]]*VLOOKUP(Target_AM[[#This Row],[NIPNAS]],Target_CC[],COLUMN(DM$2)+9,0)</f>
        <v>0</v>
      </c>
    </row>
    <row r="395" spans="2:131" x14ac:dyDescent="0.3">
      <c r="B395">
        <v>403613</v>
      </c>
      <c r="C395" t="s">
        <v>1003</v>
      </c>
      <c r="D395">
        <v>1</v>
      </c>
      <c r="E395" s="8">
        <v>45658</v>
      </c>
      <c r="F395">
        <v>3000296015</v>
      </c>
      <c r="G395" t="s">
        <v>754</v>
      </c>
      <c r="J395" t="s">
        <v>309</v>
      </c>
      <c r="K395" t="s">
        <v>25</v>
      </c>
      <c r="L395" t="s">
        <v>159</v>
      </c>
      <c r="M395" t="s">
        <v>29</v>
      </c>
      <c r="N395" s="23">
        <f>Target_AM[[#This Row],[PROPORSI]]*VLOOKUP(Target_AM[[#This Row],[NIPNAS]],Target_CC[],9,0)</f>
        <v>238321838.5776788</v>
      </c>
      <c r="O395" s="22">
        <f>Target_AM[[#This Row],[PROPORSI]]*VLOOKUP(Target_AM[[#This Row],[NIPNAS]],Target_CC[],COLUMN(A$2)+9,0)</f>
        <v>17918011.941818181</v>
      </c>
      <c r="P395" s="22">
        <f>Target_AM[[#This Row],[PROPORSI]]*VLOOKUP(Target_AM[[#This Row],[NIPNAS]],Target_CC[],COLUMN(B$2)+9,0)</f>
        <v>18079486.254545454</v>
      </c>
      <c r="Q395" s="22">
        <f>Target_AM[[#This Row],[PROPORSI]]*VLOOKUP(Target_AM[[#This Row],[NIPNAS]],Target_CC[],COLUMN(C$2)+9,0)</f>
        <v>17756537.629090909</v>
      </c>
      <c r="R395" s="22">
        <f>Target_AM[[#This Row],[PROPORSI]]*VLOOKUP(Target_AM[[#This Row],[NIPNAS]],Target_CC[],COLUMN(D$2)+9,0)</f>
        <v>17433589.003636364</v>
      </c>
      <c r="S395" s="22">
        <f>Target_AM[[#This Row],[PROPORSI]]*VLOOKUP(Target_AM[[#This Row],[NIPNAS]],Target_CC[],COLUMN(E$2)+9,0)</f>
        <v>17595063.316363636</v>
      </c>
      <c r="T395" s="22">
        <f>Target_AM[[#This Row],[PROPORSI]]*VLOOKUP(Target_AM[[#This Row],[NIPNAS]],Target_CC[],COLUMN(F$2)+9,0)</f>
        <v>17756537.629090909</v>
      </c>
      <c r="U395" s="22">
        <f>Target_AM[[#This Row],[PROPORSI]]*VLOOKUP(Target_AM[[#This Row],[NIPNAS]],Target_CC[],COLUMN(G$2)+9,0)</f>
        <v>18563909.192727275</v>
      </c>
      <c r="V395" s="22">
        <f>Target_AM[[#This Row],[PROPORSI]]*VLOOKUP(Target_AM[[#This Row],[NIPNAS]],Target_CC[],COLUMN(H$2)+9,0)</f>
        <v>18240960.567272726</v>
      </c>
      <c r="W395" s="22">
        <f>Target_AM[[#This Row],[PROPORSI]]*VLOOKUP(Target_AM[[#This Row],[NIPNAS]],Target_CC[],COLUMN(I$2)+9,0)</f>
        <v>18240960.567272726</v>
      </c>
      <c r="X395" s="22">
        <f>Target_AM[[#This Row],[PROPORSI]]*VLOOKUP(Target_AM[[#This Row],[NIPNAS]],Target_CC[],COLUMN(J$2)+9,0)</f>
        <v>18563909.192727275</v>
      </c>
      <c r="Y395" s="22">
        <f>Target_AM[[#This Row],[PROPORSI]]*VLOOKUP(Target_AM[[#This Row],[NIPNAS]],Target_CC[],COLUMN(K$2)+9,0)</f>
        <v>18079486.254545454</v>
      </c>
      <c r="Z395" s="22">
        <f>Target_AM[[#This Row],[PROPORSI]]*VLOOKUP(Target_AM[[#This Row],[NIPNAS]],Target_CC[],COLUMN(L$2)+9,0)</f>
        <v>18240960.567272726</v>
      </c>
      <c r="AA395" s="22">
        <f>Target_AM[[#This Row],[PROPORSI]]*VLOOKUP(Target_AM[[#This Row],[NIPNAS]],Target_CC[],COLUMN(M$2)+9,0)</f>
        <v>216469412.11636361</v>
      </c>
      <c r="AB395" s="22">
        <f>Target_AM[[#This Row],[PROPORSI]]*VLOOKUP(Target_AM[[#This Row],[NIPNAS]],Target_CC[],COLUMN(N$2)+9,0)</f>
        <v>2325498.5441255779</v>
      </c>
      <c r="AC395" s="22">
        <f>Target_AM[[#This Row],[PROPORSI]]*VLOOKUP(Target_AM[[#This Row],[NIPNAS]],Target_CC[],COLUMN(O$2)+9,0)</f>
        <v>2473046.5577835548</v>
      </c>
      <c r="AD395" s="22">
        <f>Target_AM[[#This Row],[PROPORSI]]*VLOOKUP(Target_AM[[#This Row],[NIPNAS]],Target_CC[],COLUMN(P$2)+9,0)</f>
        <v>3253969.9861496962</v>
      </c>
      <c r="AE395" s="22">
        <f>Target_AM[[#This Row],[PROPORSI]]*VLOOKUP(Target_AM[[#This Row],[NIPNAS]],Target_CC[],COLUMN(Q$2)+9,0)</f>
        <v>3317596.2711111759</v>
      </c>
      <c r="AF395" s="22">
        <f>Target_AM[[#This Row],[PROPORSI]]*VLOOKUP(Target_AM[[#This Row],[NIPNAS]],Target_CC[],COLUMN(R$2)+9,0)</f>
        <v>4339360.652318012</v>
      </c>
      <c r="AG395" s="22">
        <f>Target_AM[[#This Row],[PROPORSI]]*VLOOKUP(Target_AM[[#This Row],[NIPNAS]],Target_CC[],COLUMN(S$2)+9,0)</f>
        <v>4054499.1633002898</v>
      </c>
      <c r="AH395" s="22">
        <f>Target_AM[[#This Row],[PROPORSI]]*VLOOKUP(Target_AM[[#This Row],[NIPNAS]],Target_CC[],COLUMN(T$2)+9,0)</f>
        <v>3560420.223129876</v>
      </c>
      <c r="AI395" s="22">
        <f>Target_AM[[#This Row],[PROPORSI]]*VLOOKUP(Target_AM[[#This Row],[NIPNAS]],Target_CC[],COLUMN(U$2)+9,0)</f>
        <v>4027583.8022439582</v>
      </c>
      <c r="AJ395" s="22">
        <f>Target_AM[[#This Row],[PROPORSI]]*VLOOKUP(Target_AM[[#This Row],[NIPNAS]],Target_CC[],COLUMN(V$2)+9,0)</f>
        <v>3497144.2807951355</v>
      </c>
      <c r="AK395" s="22">
        <f>Target_AM[[#This Row],[PROPORSI]]*VLOOKUP(Target_AM[[#This Row],[NIPNAS]],Target_CC[],COLUMN(W$2)+9,0)</f>
        <v>3680447.911329993</v>
      </c>
      <c r="AL395" s="22">
        <f>Target_AM[[#This Row],[PROPORSI]]*VLOOKUP(Target_AM[[#This Row],[NIPNAS]],Target_CC[],COLUMN(X$2)+9,0)</f>
        <v>4521969.6474298565</v>
      </c>
      <c r="AM395" s="22">
        <f>Target_AM[[#This Row],[PROPORSI]]*VLOOKUP(Target_AM[[#This Row],[NIPNAS]],Target_CC[],COLUMN(Y$2)+9,0)</f>
        <v>5364981.2304224055</v>
      </c>
      <c r="AN395" s="22">
        <f>Target_AM[[#This Row],[PROPORSI]]*VLOOKUP(Target_AM[[#This Row],[NIPNAS]],Target_CC[],COLUMN(Z$2)+9,0)</f>
        <v>44416518.27013953</v>
      </c>
      <c r="AO395" s="22">
        <f>Target_AM[[#This Row],[PROPORSI]]*VLOOKUP(Target_AM[[#This Row],[NIPNAS]],Target_CC[],COLUMN(AA$2)+9,0)</f>
        <v>20243510.485943761</v>
      </c>
      <c r="AP395" s="22">
        <f>Target_AM[[#This Row],[PROPORSI]]*VLOOKUP(Target_AM[[#This Row],[NIPNAS]],Target_CC[],COLUMN(AB$2)+9,0)</f>
        <v>20552532.812329009</v>
      </c>
      <c r="AQ395" s="22">
        <f>Target_AM[[#This Row],[PROPORSI]]*VLOOKUP(Target_AM[[#This Row],[NIPNAS]],Target_CC[],COLUMN(AC$2)+9,0)</f>
        <v>21010507.615240604</v>
      </c>
      <c r="AR395" s="22">
        <f>Target_AM[[#This Row],[PROPORSI]]*VLOOKUP(Target_AM[[#This Row],[NIPNAS]],Target_CC[],COLUMN(AD$2)+9,0)</f>
        <v>20751185.274747539</v>
      </c>
      <c r="AS395" s="22">
        <f>Target_AM[[#This Row],[PROPORSI]]*VLOOKUP(Target_AM[[#This Row],[NIPNAS]],Target_CC[],COLUMN(AE$2)+9,0)</f>
        <v>21934423.968681648</v>
      </c>
      <c r="AT395" s="22">
        <f>Target_AM[[#This Row],[PROPORSI]]*VLOOKUP(Target_AM[[#This Row],[NIPNAS]],Target_CC[],COLUMN(AF$2)+9,0)</f>
        <v>21811036.7923912</v>
      </c>
      <c r="AU395" s="22">
        <f>Target_AM[[#This Row],[PROPORSI]]*VLOOKUP(Target_AM[[#This Row],[NIPNAS]],Target_CC[],COLUMN(AG$2)+9,0)</f>
        <v>22124329.415857151</v>
      </c>
      <c r="AV395" s="22">
        <f>Target_AM[[#This Row],[PROPORSI]]*VLOOKUP(Target_AM[[#This Row],[NIPNAS]],Target_CC[],COLUMN(AH$2)+9,0)</f>
        <v>22268544.369516686</v>
      </c>
      <c r="AW395" s="22">
        <f>Target_AM[[#This Row],[PROPORSI]]*VLOOKUP(Target_AM[[#This Row],[NIPNAS]],Target_CC[],COLUMN(AI$2)+9,0)</f>
        <v>21738104.848067861</v>
      </c>
      <c r="AX395" s="22">
        <f>Target_AM[[#This Row],[PROPORSI]]*VLOOKUP(Target_AM[[#This Row],[NIPNAS]],Target_CC[],COLUMN(AJ$2)+9,0)</f>
        <v>22244357.104057267</v>
      </c>
      <c r="AY395" s="22">
        <f>Target_AM[[#This Row],[PROPORSI]]*VLOOKUP(Target_AM[[#This Row],[NIPNAS]],Target_CC[],COLUMN(AK$2)+9,0)</f>
        <v>22601455.901975311</v>
      </c>
      <c r="AZ395" s="22">
        <f>Target_AM[[#This Row],[PROPORSI]]*VLOOKUP(Target_AM[[#This Row],[NIPNAS]],Target_CC[],COLUMN(AL$2)+9,0)</f>
        <v>23605941.79769513</v>
      </c>
      <c r="BA395" s="22">
        <f>Target_AM[[#This Row],[PROPORSI]]*VLOOKUP(Target_AM[[#This Row],[NIPNAS]],Target_CC[],COLUMN(AM$2)+9,0)</f>
        <v>260885930.38650316</v>
      </c>
      <c r="BB395" s="22">
        <f>Target_AM[[#This Row],[PROPORSI]]*VLOOKUP(Target_AM[[#This Row],[NIPNAS]],Target_CC[],COLUMN(AN$2)+9,0)</f>
        <v>0</v>
      </c>
      <c r="BC395" s="22">
        <f>Target_AM[[#This Row],[PROPORSI]]*VLOOKUP(Target_AM[[#This Row],[NIPNAS]],Target_CC[],COLUMN(AO$2)+9,0)</f>
        <v>0</v>
      </c>
      <c r="BD395" s="22">
        <f>Target_AM[[#This Row],[PROPORSI]]*VLOOKUP(Target_AM[[#This Row],[NIPNAS]],Target_CC[],COLUMN(AP$2)+9,0)</f>
        <v>0</v>
      </c>
      <c r="BE395" s="22">
        <f>Target_AM[[#This Row],[PROPORSI]]*VLOOKUP(Target_AM[[#This Row],[NIPNAS]],Target_CC[],COLUMN(AQ$2)+9,0)</f>
        <v>0</v>
      </c>
      <c r="BF395" s="22">
        <f>Target_AM[[#This Row],[PROPORSI]]*VLOOKUP(Target_AM[[#This Row],[NIPNAS]],Target_CC[],COLUMN(AR$2)+9,0)</f>
        <v>0</v>
      </c>
      <c r="BG395" s="22">
        <f>Target_AM[[#This Row],[PROPORSI]]*VLOOKUP(Target_AM[[#This Row],[NIPNAS]],Target_CC[],COLUMN(AS$2)+9,0)</f>
        <v>0</v>
      </c>
      <c r="BH395" s="22">
        <f>Target_AM[[#This Row],[PROPORSI]]*VLOOKUP(Target_AM[[#This Row],[NIPNAS]],Target_CC[],COLUMN(AT$2)+9,0)</f>
        <v>0</v>
      </c>
      <c r="BI395" s="22">
        <f>Target_AM[[#This Row],[PROPORSI]]*VLOOKUP(Target_AM[[#This Row],[NIPNAS]],Target_CC[],COLUMN(AU$2)+9,0)</f>
        <v>0</v>
      </c>
      <c r="BJ395" s="22">
        <f>Target_AM[[#This Row],[PROPORSI]]*VLOOKUP(Target_AM[[#This Row],[NIPNAS]],Target_CC[],COLUMN(AV$2)+9,0)</f>
        <v>0</v>
      </c>
      <c r="BK395" s="22">
        <f>Target_AM[[#This Row],[PROPORSI]]*VLOOKUP(Target_AM[[#This Row],[NIPNAS]],Target_CC[],COLUMN(AW$2)+9,0)</f>
        <v>0</v>
      </c>
      <c r="BL395" s="22">
        <f>Target_AM[[#This Row],[PROPORSI]]*VLOOKUP(Target_AM[[#This Row],[NIPNAS]],Target_CC[],COLUMN(AX$2)+9,0)</f>
        <v>0</v>
      </c>
      <c r="BM395" s="22">
        <f>Target_AM[[#This Row],[PROPORSI]]*VLOOKUP(Target_AM[[#This Row],[NIPNAS]],Target_CC[],COLUMN(AY$2)+9,0)</f>
        <v>0</v>
      </c>
      <c r="BN395" s="22">
        <f>Target_AM[[#This Row],[PROPORSI]]*VLOOKUP(Target_AM[[#This Row],[NIPNAS]],Target_CC[],COLUMN(AZ$2)+9,0)</f>
        <v>0</v>
      </c>
      <c r="BO395" s="22">
        <f>Target_AM[[#This Row],[PROPORSI]]*VLOOKUP(Target_AM[[#This Row],[NIPNAS]],Target_CC[],COLUMN(BA$2)+9,0)</f>
        <v>18646150</v>
      </c>
      <c r="BP395" s="22">
        <f>Target_AM[[#This Row],[PROPORSI]]*VLOOKUP(Target_AM[[#This Row],[NIPNAS]],Target_CC[],COLUMN(BB$2)+9,0)</f>
        <v>18651900</v>
      </c>
      <c r="BQ395" s="22">
        <f>Target_AM[[#This Row],[PROPORSI]]*VLOOKUP(Target_AM[[#This Row],[NIPNAS]],Target_CC[],COLUMN(BC$2)+9,0)</f>
        <v>18647117</v>
      </c>
      <c r="BR395" s="22">
        <f>Target_AM[[#This Row],[PROPORSI]]*VLOOKUP(Target_AM[[#This Row],[NIPNAS]],Target_CC[],COLUMN(BD$2)+9,0)</f>
        <v>18094267</v>
      </c>
      <c r="BS395" s="22">
        <f>Target_AM[[#This Row],[PROPORSI]]*VLOOKUP(Target_AM[[#This Row],[NIPNAS]],Target_CC[],COLUMN(BE$2)+9,0)</f>
        <v>18094267</v>
      </c>
      <c r="BT395" s="22">
        <f>Target_AM[[#This Row],[PROPORSI]]*VLOOKUP(Target_AM[[#This Row],[NIPNAS]],Target_CC[],COLUMN(BF$2)+9,0)</f>
        <v>18094267</v>
      </c>
      <c r="BU395" s="22">
        <f>Target_AM[[#This Row],[PROPORSI]]*VLOOKUP(Target_AM[[#This Row],[NIPNAS]],Target_CC[],COLUMN(BG$2)+9,0)</f>
        <v>18094267</v>
      </c>
      <c r="BV395" s="22">
        <f>Target_AM[[#This Row],[PROPORSI]]*VLOOKUP(Target_AM[[#This Row],[NIPNAS]],Target_CC[],COLUMN(BH$2)+9,0)</f>
        <v>18094267</v>
      </c>
      <c r="BW395" s="22">
        <f>Target_AM[[#This Row],[PROPORSI]]*VLOOKUP(Target_AM[[#This Row],[NIPNAS]],Target_CC[],COLUMN(BI$2)+9,0)</f>
        <v>18094267</v>
      </c>
      <c r="BX395" s="22">
        <f>Target_AM[[#This Row],[PROPORSI]]*VLOOKUP(Target_AM[[#This Row],[NIPNAS]],Target_CC[],COLUMN(BJ$2)+9,0)</f>
        <v>18094267</v>
      </c>
      <c r="BY395" s="22">
        <f>Target_AM[[#This Row],[PROPORSI]]*VLOOKUP(Target_AM[[#This Row],[NIPNAS]],Target_CC[],COLUMN(BK$2)+9,0)</f>
        <v>18094267</v>
      </c>
      <c r="BZ395" s="22">
        <f>Target_AM[[#This Row],[PROPORSI]]*VLOOKUP(Target_AM[[#This Row],[NIPNAS]],Target_CC[],COLUMN(BL$2)+9,0)</f>
        <v>18094267</v>
      </c>
      <c r="CA395" s="22">
        <f>Target_AM[[#This Row],[PROPORSI]]*VLOOKUP(Target_AM[[#This Row],[NIPNAS]],Target_CC[],COLUMN(BM$2)+9,0)</f>
        <v>218793570</v>
      </c>
      <c r="CB395" s="22">
        <f>Target_AM[[#This Row],[PROPORSI]]*VLOOKUP(Target_AM[[#This Row],[NIPNAS]],Target_CC[],COLUMN(BN$2)+9,0)</f>
        <v>15000000</v>
      </c>
      <c r="CC395" s="22">
        <f>Target_AM[[#This Row],[PROPORSI]]*VLOOKUP(Target_AM[[#This Row],[NIPNAS]],Target_CC[],COLUMN(BO$2)+9,0)</f>
        <v>15000000</v>
      </c>
      <c r="CD395" s="22">
        <f>Target_AM[[#This Row],[PROPORSI]]*VLOOKUP(Target_AM[[#This Row],[NIPNAS]],Target_CC[],COLUMN(BP$2)+9,0)</f>
        <v>15000000</v>
      </c>
      <c r="CE395" s="22">
        <f>Target_AM[[#This Row],[PROPORSI]]*VLOOKUP(Target_AM[[#This Row],[NIPNAS]],Target_CC[],COLUMN(BQ$2)+9,0)</f>
        <v>14250000</v>
      </c>
      <c r="CF395" s="22">
        <f>Target_AM[[#This Row],[PROPORSI]]*VLOOKUP(Target_AM[[#This Row],[NIPNAS]],Target_CC[],COLUMN(BR$2)+9,0)</f>
        <v>14250000</v>
      </c>
      <c r="CG395" s="22">
        <f>Target_AM[[#This Row],[PROPORSI]]*VLOOKUP(Target_AM[[#This Row],[NIPNAS]],Target_CC[],COLUMN(BS$2)+9,0)</f>
        <v>14250000</v>
      </c>
      <c r="CH395" s="22">
        <f>Target_AM[[#This Row],[PROPORSI]]*VLOOKUP(Target_AM[[#This Row],[NIPNAS]],Target_CC[],COLUMN(BT$2)+9,0)</f>
        <v>14250000</v>
      </c>
      <c r="CI395" s="22">
        <f>Target_AM[[#This Row],[PROPORSI]]*VLOOKUP(Target_AM[[#This Row],[NIPNAS]],Target_CC[],COLUMN(BU$2)+9,0)</f>
        <v>14250000</v>
      </c>
      <c r="CJ395" s="22">
        <f>Target_AM[[#This Row],[PROPORSI]]*VLOOKUP(Target_AM[[#This Row],[NIPNAS]],Target_CC[],COLUMN(BV$2)+9,0)</f>
        <v>14250000</v>
      </c>
      <c r="CK395" s="22">
        <f>Target_AM[[#This Row],[PROPORSI]]*VLOOKUP(Target_AM[[#This Row],[NIPNAS]],Target_CC[],COLUMN(BW$2)+9,0)</f>
        <v>14250000</v>
      </c>
      <c r="CL395" s="22">
        <f>Target_AM[[#This Row],[PROPORSI]]*VLOOKUP(Target_AM[[#This Row],[NIPNAS]],Target_CC[],COLUMN(BX$2)+9,0)</f>
        <v>14250000</v>
      </c>
      <c r="CM395" s="22">
        <f>Target_AM[[#This Row],[PROPORSI]]*VLOOKUP(Target_AM[[#This Row],[NIPNAS]],Target_CC[],COLUMN(BY$2)+9,0)</f>
        <v>14250000</v>
      </c>
      <c r="CN395" s="22">
        <f>Target_AM[[#This Row],[PROPORSI]]*VLOOKUP(Target_AM[[#This Row],[NIPNAS]],Target_CC[],COLUMN(BZ$2)+9,0)</f>
        <v>173250000</v>
      </c>
      <c r="CO395" s="22">
        <f>Target_AM[[#This Row],[PROPORSI]]*VLOOKUP(Target_AM[[#This Row],[NIPNAS]],Target_CC[],COLUMN(CA$2)+9,0)</f>
        <v>3842300</v>
      </c>
      <c r="CP395" s="22">
        <f>Target_AM[[#This Row],[PROPORSI]]*VLOOKUP(Target_AM[[#This Row],[NIPNAS]],Target_CC[],COLUMN(CB$2)+9,0)</f>
        <v>3851050</v>
      </c>
      <c r="CQ395" s="22">
        <f>Target_AM[[#This Row],[PROPORSI]]*VLOOKUP(Target_AM[[#This Row],[NIPNAS]],Target_CC[],COLUMN(CC$2)+9,0)</f>
        <v>3844267</v>
      </c>
      <c r="CR395" s="22">
        <f>Target_AM[[#This Row],[PROPORSI]]*VLOOKUP(Target_AM[[#This Row],[NIPNAS]],Target_CC[],COLUMN(CD$2)+9,0)</f>
        <v>3844267</v>
      </c>
      <c r="CS395" s="22">
        <f>Target_AM[[#This Row],[PROPORSI]]*VLOOKUP(Target_AM[[#This Row],[NIPNAS]],Target_CC[],COLUMN(CE$2)+9,0)</f>
        <v>3844267</v>
      </c>
      <c r="CT395" s="22">
        <f>Target_AM[[#This Row],[PROPORSI]]*VLOOKUP(Target_AM[[#This Row],[NIPNAS]],Target_CC[],COLUMN(CF$2)+9,0)</f>
        <v>3844267</v>
      </c>
      <c r="CU395" s="22">
        <f>Target_AM[[#This Row],[PROPORSI]]*VLOOKUP(Target_AM[[#This Row],[NIPNAS]],Target_CC[],COLUMN(CG$2)+9,0)</f>
        <v>3844267</v>
      </c>
      <c r="CV395" s="22">
        <f>Target_AM[[#This Row],[PROPORSI]]*VLOOKUP(Target_AM[[#This Row],[NIPNAS]],Target_CC[],COLUMN(CH$2)+9,0)</f>
        <v>3844267</v>
      </c>
      <c r="CW395" s="22">
        <f>Target_AM[[#This Row],[PROPORSI]]*VLOOKUP(Target_AM[[#This Row],[NIPNAS]],Target_CC[],COLUMN(CI$2)+9,0)</f>
        <v>3844267</v>
      </c>
      <c r="CX395" s="22">
        <f>Target_AM[[#This Row],[PROPORSI]]*VLOOKUP(Target_AM[[#This Row],[NIPNAS]],Target_CC[],COLUMN(CJ$2)+9,0)</f>
        <v>3844267</v>
      </c>
      <c r="CY395" s="22">
        <f>Target_AM[[#This Row],[PROPORSI]]*VLOOKUP(Target_AM[[#This Row],[NIPNAS]],Target_CC[],COLUMN(CK$2)+9,0)</f>
        <v>3844267</v>
      </c>
      <c r="CZ395" s="22">
        <f>Target_AM[[#This Row],[PROPORSI]]*VLOOKUP(Target_AM[[#This Row],[NIPNAS]],Target_CC[],COLUMN(CL$2)+9,0)</f>
        <v>3844267</v>
      </c>
      <c r="DA395" s="22">
        <f>Target_AM[[#This Row],[PROPORSI]]*VLOOKUP(Target_AM[[#This Row],[NIPNAS]],Target_CC[],COLUMN(CM$2)+9,0)</f>
        <v>46136020</v>
      </c>
      <c r="DB395" s="22">
        <f>Target_AM[[#This Row],[PROPORSI]]*VLOOKUP(Target_AM[[#This Row],[NIPNAS]],Target_CC[],COLUMN(CN$2)+9,0)</f>
        <v>0</v>
      </c>
      <c r="DC395" s="22">
        <f>Target_AM[[#This Row],[PROPORSI]]*VLOOKUP(Target_AM[[#This Row],[NIPNAS]],Target_CC[],COLUMN(CO$2)+9,0)</f>
        <v>0</v>
      </c>
      <c r="DD395" s="22">
        <f>Target_AM[[#This Row],[PROPORSI]]*VLOOKUP(Target_AM[[#This Row],[NIPNAS]],Target_CC[],COLUMN(CP$2)+9,0)</f>
        <v>0</v>
      </c>
      <c r="DE395" s="22">
        <f>Target_AM[[#This Row],[PROPORSI]]*VLOOKUP(Target_AM[[#This Row],[NIPNAS]],Target_CC[],COLUMN(CQ$2)+9,0)</f>
        <v>0</v>
      </c>
      <c r="DF395" s="22">
        <f>Target_AM[[#This Row],[PROPORSI]]*VLOOKUP(Target_AM[[#This Row],[NIPNAS]],Target_CC[],COLUMN(CR$2)+9,0)</f>
        <v>0</v>
      </c>
      <c r="DG395" s="22">
        <f>Target_AM[[#This Row],[PROPORSI]]*VLOOKUP(Target_AM[[#This Row],[NIPNAS]],Target_CC[],COLUMN(CS$2)+9,0)</f>
        <v>0</v>
      </c>
      <c r="DH395" s="22">
        <f>Target_AM[[#This Row],[PROPORSI]]*VLOOKUP(Target_AM[[#This Row],[NIPNAS]],Target_CC[],COLUMN(CT$2)+9,0)</f>
        <v>0</v>
      </c>
      <c r="DI395" s="22">
        <f>Target_AM[[#This Row],[PROPORSI]]*VLOOKUP(Target_AM[[#This Row],[NIPNAS]],Target_CC[],COLUMN(CU$2)+9,0)</f>
        <v>0</v>
      </c>
      <c r="DJ395" s="22">
        <f>Target_AM[[#This Row],[PROPORSI]]*VLOOKUP(Target_AM[[#This Row],[NIPNAS]],Target_CC[],COLUMN(CV$2)+9,0)</f>
        <v>0</v>
      </c>
      <c r="DK395" s="22">
        <f>Target_AM[[#This Row],[PROPORSI]]*VLOOKUP(Target_AM[[#This Row],[NIPNAS]],Target_CC[],COLUMN(CW$2)+9,0)</f>
        <v>0</v>
      </c>
      <c r="DL395" s="22">
        <f>Target_AM[[#This Row],[PROPORSI]]*VLOOKUP(Target_AM[[#This Row],[NIPNAS]],Target_CC[],COLUMN(CX$2)+9,0)</f>
        <v>0</v>
      </c>
      <c r="DM395" s="22">
        <f>Target_AM[[#This Row],[PROPORSI]]*VLOOKUP(Target_AM[[#This Row],[NIPNAS]],Target_CC[],COLUMN(CY$2)+9,0)</f>
        <v>0</v>
      </c>
      <c r="DN395" s="22">
        <f>Target_AM[[#This Row],[PROPORSI]]*VLOOKUP(Target_AM[[#This Row],[NIPNAS]],Target_CC[],COLUMN(CZ$2)+9,0)</f>
        <v>0</v>
      </c>
      <c r="DO395" s="22">
        <f>Target_AM[[#This Row],[PROPORSI]]*VLOOKUP(Target_AM[[#This Row],[NIPNAS]],Target_CC[],COLUMN(DA$2)+9,0)</f>
        <v>0</v>
      </c>
      <c r="DP395" s="22">
        <f>Target_AM[[#This Row],[PROPORSI]]*VLOOKUP(Target_AM[[#This Row],[NIPNAS]],Target_CC[],COLUMN(DB$2)+9,0)</f>
        <v>0</v>
      </c>
      <c r="DQ395" s="22">
        <f>Target_AM[[#This Row],[PROPORSI]]*VLOOKUP(Target_AM[[#This Row],[NIPNAS]],Target_CC[],COLUMN(DC$2)+9,0)</f>
        <v>0</v>
      </c>
      <c r="DR395" s="22">
        <f>Target_AM[[#This Row],[PROPORSI]]*VLOOKUP(Target_AM[[#This Row],[NIPNAS]],Target_CC[],COLUMN(DD$2)+9,0)</f>
        <v>0</v>
      </c>
      <c r="DS395" s="22">
        <f>Target_AM[[#This Row],[PROPORSI]]*VLOOKUP(Target_AM[[#This Row],[NIPNAS]],Target_CC[],COLUMN(DE$2)+9,0)</f>
        <v>0</v>
      </c>
      <c r="DT395" s="22">
        <f>Target_AM[[#This Row],[PROPORSI]]*VLOOKUP(Target_AM[[#This Row],[NIPNAS]],Target_CC[],COLUMN(DF$2)+9,0)</f>
        <v>0</v>
      </c>
      <c r="DU395" s="22">
        <f>Target_AM[[#This Row],[PROPORSI]]*VLOOKUP(Target_AM[[#This Row],[NIPNAS]],Target_CC[],COLUMN(DG$2)+9,0)</f>
        <v>0</v>
      </c>
      <c r="DV395" s="22">
        <f>Target_AM[[#This Row],[PROPORSI]]*VLOOKUP(Target_AM[[#This Row],[NIPNAS]],Target_CC[],COLUMN(DH$2)+9,0)</f>
        <v>0</v>
      </c>
      <c r="DW395" s="22">
        <f>Target_AM[[#This Row],[PROPORSI]]*VLOOKUP(Target_AM[[#This Row],[NIPNAS]],Target_CC[],COLUMN(DI$2)+9,0)</f>
        <v>0</v>
      </c>
      <c r="DX395" s="22">
        <f>Target_AM[[#This Row],[PROPORSI]]*VLOOKUP(Target_AM[[#This Row],[NIPNAS]],Target_CC[],COLUMN(DJ$2)+9,0)</f>
        <v>0</v>
      </c>
      <c r="DY395" s="22">
        <f>Target_AM[[#This Row],[PROPORSI]]*VLOOKUP(Target_AM[[#This Row],[NIPNAS]],Target_CC[],COLUMN(DK$2)+9,0)</f>
        <v>0</v>
      </c>
      <c r="DZ395" s="22">
        <f>Target_AM[[#This Row],[PROPORSI]]*VLOOKUP(Target_AM[[#This Row],[NIPNAS]],Target_CC[],COLUMN(DL$2)+9,0)</f>
        <v>0</v>
      </c>
      <c r="EA395" s="22">
        <f>Target_AM[[#This Row],[PROPORSI]]*VLOOKUP(Target_AM[[#This Row],[NIPNAS]],Target_CC[],COLUMN(DM$2)+9,0)</f>
        <v>0</v>
      </c>
    </row>
    <row r="396" spans="2:131" x14ac:dyDescent="0.3">
      <c r="B396">
        <v>405886</v>
      </c>
      <c r="C396" t="s">
        <v>1025</v>
      </c>
      <c r="D396">
        <v>1</v>
      </c>
      <c r="E396" s="8">
        <v>45658</v>
      </c>
      <c r="F396">
        <v>3001065615</v>
      </c>
      <c r="G396" t="s">
        <v>746</v>
      </c>
      <c r="J396" t="s">
        <v>309</v>
      </c>
      <c r="K396" t="s">
        <v>20</v>
      </c>
      <c r="L396" t="s">
        <v>159</v>
      </c>
      <c r="M396" t="s">
        <v>29</v>
      </c>
      <c r="N396" s="23">
        <f>Target_AM[[#This Row],[PROPORSI]]*VLOOKUP(Target_AM[[#This Row],[NIPNAS]],Target_CC[],9,0)</f>
        <v>371644308.42598629</v>
      </c>
      <c r="O396" s="22">
        <f>Target_AM[[#This Row],[PROPORSI]]*VLOOKUP(Target_AM[[#This Row],[NIPNAS]],Target_CC[],COLUMN(A$2)+9,0)</f>
        <v>13765940.766818181</v>
      </c>
      <c r="P396" s="22">
        <f>Target_AM[[#This Row],[PROPORSI]]*VLOOKUP(Target_AM[[#This Row],[NIPNAS]],Target_CC[],COLUMN(B$2)+9,0)</f>
        <v>14349779.754545454</v>
      </c>
      <c r="Q396" s="22">
        <f>Target_AM[[#This Row],[PROPORSI]]*VLOOKUP(Target_AM[[#This Row],[NIPNAS]],Target_CC[],COLUMN(C$2)+9,0)</f>
        <v>13182101.779090907</v>
      </c>
      <c r="R396" s="22">
        <f>Target_AM[[#This Row],[PROPORSI]]*VLOOKUP(Target_AM[[#This Row],[NIPNAS]],Target_CC[],COLUMN(D$2)+9,0)</f>
        <v>12014423.803636363</v>
      </c>
      <c r="S396" s="22">
        <f>Target_AM[[#This Row],[PROPORSI]]*VLOOKUP(Target_AM[[#This Row],[NIPNAS]],Target_CC[],COLUMN(E$2)+9,0)</f>
        <v>12598262.791363636</v>
      </c>
      <c r="T396" s="22">
        <f>Target_AM[[#This Row],[PROPORSI]]*VLOOKUP(Target_AM[[#This Row],[NIPNAS]],Target_CC[],COLUMN(F$2)+9,0)</f>
        <v>13182101.779090907</v>
      </c>
      <c r="U396" s="22">
        <f>Target_AM[[#This Row],[PROPORSI]]*VLOOKUP(Target_AM[[#This Row],[NIPNAS]],Target_CC[],COLUMN(G$2)+9,0)</f>
        <v>16101296.717727272</v>
      </c>
      <c r="V396" s="22">
        <f>Target_AM[[#This Row],[PROPORSI]]*VLOOKUP(Target_AM[[#This Row],[NIPNAS]],Target_CC[],COLUMN(H$2)+9,0)</f>
        <v>14933618.742272725</v>
      </c>
      <c r="W396" s="22">
        <f>Target_AM[[#This Row],[PROPORSI]]*VLOOKUP(Target_AM[[#This Row],[NIPNAS]],Target_CC[],COLUMN(I$2)+9,0)</f>
        <v>14933618.742272725</v>
      </c>
      <c r="X396" s="22">
        <f>Target_AM[[#This Row],[PROPORSI]]*VLOOKUP(Target_AM[[#This Row],[NIPNAS]],Target_CC[],COLUMN(J$2)+9,0)</f>
        <v>16101296.717727272</v>
      </c>
      <c r="Y396" s="22">
        <f>Target_AM[[#This Row],[PROPORSI]]*VLOOKUP(Target_AM[[#This Row],[NIPNAS]],Target_CC[],COLUMN(K$2)+9,0)</f>
        <v>14349779.754545454</v>
      </c>
      <c r="Z396" s="22">
        <f>Target_AM[[#This Row],[PROPORSI]]*VLOOKUP(Target_AM[[#This Row],[NIPNAS]],Target_CC[],COLUMN(L$2)+9,0)</f>
        <v>14933618.742272725</v>
      </c>
      <c r="AA396" s="22">
        <f>Target_AM[[#This Row],[PROPORSI]]*VLOOKUP(Target_AM[[#This Row],[NIPNAS]],Target_CC[],COLUMN(M$2)+9,0)</f>
        <v>170445840.09136361</v>
      </c>
      <c r="AB396" s="22">
        <f>Target_AM[[#This Row],[PROPORSI]]*VLOOKUP(Target_AM[[#This Row],[NIPNAS]],Target_CC[],COLUMN(N$2)+9,0)</f>
        <v>1831074.1878471805</v>
      </c>
      <c r="AC396" s="22">
        <f>Target_AM[[#This Row],[PROPORSI]]*VLOOKUP(Target_AM[[#This Row],[NIPNAS]],Target_CC[],COLUMN(O$2)+9,0)</f>
        <v>1947252.0112905544</v>
      </c>
      <c r="AD396" s="22">
        <f>Target_AM[[#This Row],[PROPORSI]]*VLOOKUP(Target_AM[[#This Row],[NIPNAS]],Target_CC[],COLUMN(P$2)+9,0)</f>
        <v>2562143.2723401473</v>
      </c>
      <c r="AE396" s="22">
        <f>Target_AM[[#This Row],[PROPORSI]]*VLOOKUP(Target_AM[[#This Row],[NIPNAS]],Target_CC[],COLUMN(Q$2)+9,0)</f>
        <v>2612241.9698241227</v>
      </c>
      <c r="AF396" s="22">
        <f>Target_AM[[#This Row],[PROPORSI]]*VLOOKUP(Target_AM[[#This Row],[NIPNAS]],Target_CC[],COLUMN(R$2)+9,0)</f>
        <v>3416768.9772546883</v>
      </c>
      <c r="AG396" s="22">
        <f>Target_AM[[#This Row],[PROPORSI]]*VLOOKUP(Target_AM[[#This Row],[NIPNAS]],Target_CC[],COLUMN(S$2)+9,0)</f>
        <v>3192471.9029908995</v>
      </c>
      <c r="AH396" s="22">
        <f>Target_AM[[#This Row],[PROPORSI]]*VLOOKUP(Target_AM[[#This Row],[NIPNAS]],Target_CC[],COLUMN(T$2)+9,0)</f>
        <v>2803439.1098333723</v>
      </c>
      <c r="AI396" s="22">
        <f>Target_AM[[#This Row],[PROPORSI]]*VLOOKUP(Target_AM[[#This Row],[NIPNAS]],Target_CC[],COLUMN(U$2)+9,0)</f>
        <v>3171279.0181312929</v>
      </c>
      <c r="AJ396" s="22">
        <f>Target_AM[[#This Row],[PROPORSI]]*VLOOKUP(Target_AM[[#This Row],[NIPNAS]],Target_CC[],COLUMN(V$2)+9,0)</f>
        <v>2753616.2686135704</v>
      </c>
      <c r="AK396" s="22">
        <f>Target_AM[[#This Row],[PROPORSI]]*VLOOKUP(Target_AM[[#This Row],[NIPNAS]],Target_CC[],COLUMN(W$2)+9,0)</f>
        <v>2897947.7055258481</v>
      </c>
      <c r="AL396" s="22">
        <f>Target_AM[[#This Row],[PROPORSI]]*VLOOKUP(Target_AM[[#This Row],[NIPNAS]],Target_CC[],COLUMN(X$2)+9,0)</f>
        <v>3560553.4652143386</v>
      </c>
      <c r="AM396" s="22">
        <f>Target_AM[[#This Row],[PROPORSI]]*VLOOKUP(Target_AM[[#This Row],[NIPNAS]],Target_CC[],COLUMN(Y$2)+9,0)</f>
        <v>4224332.3153766682</v>
      </c>
      <c r="AN396" s="22">
        <f>Target_AM[[#This Row],[PROPORSI]]*VLOOKUP(Target_AM[[#This Row],[NIPNAS]],Target_CC[],COLUMN(Z$2)+9,0)</f>
        <v>34973120.204242684</v>
      </c>
      <c r="AO396" s="22">
        <f>Target_AM[[#This Row],[PROPORSI]]*VLOOKUP(Target_AM[[#This Row],[NIPNAS]],Target_CC[],COLUMN(AA$2)+9,0)</f>
        <v>15597014.954665361</v>
      </c>
      <c r="AP396" s="22">
        <f>Target_AM[[#This Row],[PROPORSI]]*VLOOKUP(Target_AM[[#This Row],[NIPNAS]],Target_CC[],COLUMN(AB$2)+9,0)</f>
        <v>16297031.765836008</v>
      </c>
      <c r="AQ396" s="22">
        <f>Target_AM[[#This Row],[PROPORSI]]*VLOOKUP(Target_AM[[#This Row],[NIPNAS]],Target_CC[],COLUMN(AC$2)+9,0)</f>
        <v>15744245.051431054</v>
      </c>
      <c r="AR396" s="22">
        <f>Target_AM[[#This Row],[PROPORSI]]*VLOOKUP(Target_AM[[#This Row],[NIPNAS]],Target_CC[],COLUMN(AD$2)+9,0)</f>
        <v>14626665.773460485</v>
      </c>
      <c r="AS396" s="22">
        <f>Target_AM[[#This Row],[PROPORSI]]*VLOOKUP(Target_AM[[#This Row],[NIPNAS]],Target_CC[],COLUMN(AE$2)+9,0)</f>
        <v>16015031.768618325</v>
      </c>
      <c r="AT396" s="22">
        <f>Target_AM[[#This Row],[PROPORSI]]*VLOOKUP(Target_AM[[#This Row],[NIPNAS]],Target_CC[],COLUMN(AF$2)+9,0)</f>
        <v>16374573.682081807</v>
      </c>
      <c r="AU396" s="22">
        <f>Target_AM[[#This Row],[PROPORSI]]*VLOOKUP(Target_AM[[#This Row],[NIPNAS]],Target_CC[],COLUMN(AG$2)+9,0)</f>
        <v>18904735.827560645</v>
      </c>
      <c r="AV396" s="22">
        <f>Target_AM[[#This Row],[PROPORSI]]*VLOOKUP(Target_AM[[#This Row],[NIPNAS]],Target_CC[],COLUMN(AH$2)+9,0)</f>
        <v>18104897.760404017</v>
      </c>
      <c r="AW396" s="22">
        <f>Target_AM[[#This Row],[PROPORSI]]*VLOOKUP(Target_AM[[#This Row],[NIPNAS]],Target_CC[],COLUMN(AI$2)+9,0)</f>
        <v>17687235.010886297</v>
      </c>
      <c r="AX396" s="22">
        <f>Target_AM[[#This Row],[PROPORSI]]*VLOOKUP(Target_AM[[#This Row],[NIPNAS]],Target_CC[],COLUMN(AJ$2)+9,0)</f>
        <v>18999244.423253119</v>
      </c>
      <c r="AY396" s="22">
        <f>Target_AM[[#This Row],[PROPORSI]]*VLOOKUP(Target_AM[[#This Row],[NIPNAS]],Target_CC[],COLUMN(AK$2)+9,0)</f>
        <v>17910333.219759792</v>
      </c>
      <c r="AZ396" s="22">
        <f>Target_AM[[#This Row],[PROPORSI]]*VLOOKUP(Target_AM[[#This Row],[NIPNAS]],Target_CC[],COLUMN(AL$2)+9,0)</f>
        <v>19157951.057649393</v>
      </c>
      <c r="BA396" s="22">
        <f>Target_AM[[#This Row],[PROPORSI]]*VLOOKUP(Target_AM[[#This Row],[NIPNAS]],Target_CC[],COLUMN(AM$2)+9,0)</f>
        <v>205418960.29560632</v>
      </c>
      <c r="BB396" s="22">
        <f>Target_AM[[#This Row],[PROPORSI]]*VLOOKUP(Target_AM[[#This Row],[NIPNAS]],Target_CC[],COLUMN(AN$2)+9,0)</f>
        <v>0</v>
      </c>
      <c r="BC396" s="22">
        <f>Target_AM[[#This Row],[PROPORSI]]*VLOOKUP(Target_AM[[#This Row],[NIPNAS]],Target_CC[],COLUMN(AO$2)+9,0)</f>
        <v>0</v>
      </c>
      <c r="BD396" s="22">
        <f>Target_AM[[#This Row],[PROPORSI]]*VLOOKUP(Target_AM[[#This Row],[NIPNAS]],Target_CC[],COLUMN(AP$2)+9,0)</f>
        <v>0</v>
      </c>
      <c r="BE396" s="22">
        <f>Target_AM[[#This Row],[PROPORSI]]*VLOOKUP(Target_AM[[#This Row],[NIPNAS]],Target_CC[],COLUMN(AQ$2)+9,0)</f>
        <v>0</v>
      </c>
      <c r="BF396" s="22">
        <f>Target_AM[[#This Row],[PROPORSI]]*VLOOKUP(Target_AM[[#This Row],[NIPNAS]],Target_CC[],COLUMN(AR$2)+9,0)</f>
        <v>0</v>
      </c>
      <c r="BG396" s="22">
        <f>Target_AM[[#This Row],[PROPORSI]]*VLOOKUP(Target_AM[[#This Row],[NIPNAS]],Target_CC[],COLUMN(AS$2)+9,0)</f>
        <v>0</v>
      </c>
      <c r="BH396" s="22">
        <f>Target_AM[[#This Row],[PROPORSI]]*VLOOKUP(Target_AM[[#This Row],[NIPNAS]],Target_CC[],COLUMN(AT$2)+9,0)</f>
        <v>0</v>
      </c>
      <c r="BI396" s="22">
        <f>Target_AM[[#This Row],[PROPORSI]]*VLOOKUP(Target_AM[[#This Row],[NIPNAS]],Target_CC[],COLUMN(AU$2)+9,0)</f>
        <v>0</v>
      </c>
      <c r="BJ396" s="22">
        <f>Target_AM[[#This Row],[PROPORSI]]*VLOOKUP(Target_AM[[#This Row],[NIPNAS]],Target_CC[],COLUMN(AV$2)+9,0)</f>
        <v>0</v>
      </c>
      <c r="BK396" s="22">
        <f>Target_AM[[#This Row],[PROPORSI]]*VLOOKUP(Target_AM[[#This Row],[NIPNAS]],Target_CC[],COLUMN(AW$2)+9,0)</f>
        <v>0</v>
      </c>
      <c r="BL396" s="22">
        <f>Target_AM[[#This Row],[PROPORSI]]*VLOOKUP(Target_AM[[#This Row],[NIPNAS]],Target_CC[],COLUMN(AX$2)+9,0)</f>
        <v>0</v>
      </c>
      <c r="BM396" s="22">
        <f>Target_AM[[#This Row],[PROPORSI]]*VLOOKUP(Target_AM[[#This Row],[NIPNAS]],Target_CC[],COLUMN(AY$2)+9,0)</f>
        <v>0</v>
      </c>
      <c r="BN396" s="22">
        <f>Target_AM[[#This Row],[PROPORSI]]*VLOOKUP(Target_AM[[#This Row],[NIPNAS]],Target_CC[],COLUMN(AZ$2)+9,0)</f>
        <v>0</v>
      </c>
      <c r="BO396" s="22">
        <f>Target_AM[[#This Row],[PROPORSI]]*VLOOKUP(Target_AM[[#This Row],[NIPNAS]],Target_CC[],COLUMN(BA$2)+9,0)</f>
        <v>14540651</v>
      </c>
      <c r="BP396" s="22">
        <f>Target_AM[[#This Row],[PROPORSI]]*VLOOKUP(Target_AM[[#This Row],[NIPNAS]],Target_CC[],COLUMN(BB$2)+9,0)</f>
        <v>12161782</v>
      </c>
      <c r="BQ396" s="22">
        <f>Target_AM[[#This Row],[PROPORSI]]*VLOOKUP(Target_AM[[#This Row],[NIPNAS]],Target_CC[],COLUMN(BC$2)+9,0)</f>
        <v>12366437</v>
      </c>
      <c r="BR396" s="22">
        <f>Target_AM[[#This Row],[PROPORSI]]*VLOOKUP(Target_AM[[#This Row],[NIPNAS]],Target_CC[],COLUMN(BD$2)+9,0)</f>
        <v>13029470</v>
      </c>
      <c r="BS396" s="22">
        <f>Target_AM[[#This Row],[PROPORSI]]*VLOOKUP(Target_AM[[#This Row],[NIPNAS]],Target_CC[],COLUMN(BE$2)+9,0)</f>
        <v>13029470</v>
      </c>
      <c r="BT396" s="22">
        <f>Target_AM[[#This Row],[PROPORSI]]*VLOOKUP(Target_AM[[#This Row],[NIPNAS]],Target_CC[],COLUMN(BF$2)+9,0)</f>
        <v>13029470</v>
      </c>
      <c r="BU396" s="22">
        <f>Target_AM[[#This Row],[PROPORSI]]*VLOOKUP(Target_AM[[#This Row],[NIPNAS]],Target_CC[],COLUMN(BG$2)+9,0)</f>
        <v>13029470</v>
      </c>
      <c r="BV396" s="22">
        <f>Target_AM[[#This Row],[PROPORSI]]*VLOOKUP(Target_AM[[#This Row],[NIPNAS]],Target_CC[],COLUMN(BH$2)+9,0)</f>
        <v>13029470</v>
      </c>
      <c r="BW396" s="22">
        <f>Target_AM[[#This Row],[PROPORSI]]*VLOOKUP(Target_AM[[#This Row],[NIPNAS]],Target_CC[],COLUMN(BI$2)+9,0)</f>
        <v>13029470</v>
      </c>
      <c r="BX396" s="22">
        <f>Target_AM[[#This Row],[PROPORSI]]*VLOOKUP(Target_AM[[#This Row],[NIPNAS]],Target_CC[],COLUMN(BJ$2)+9,0)</f>
        <v>13029470</v>
      </c>
      <c r="BY396" s="22">
        <f>Target_AM[[#This Row],[PROPORSI]]*VLOOKUP(Target_AM[[#This Row],[NIPNAS]],Target_CC[],COLUMN(BK$2)+9,0)</f>
        <v>13029470</v>
      </c>
      <c r="BZ396" s="22">
        <f>Target_AM[[#This Row],[PROPORSI]]*VLOOKUP(Target_AM[[#This Row],[NIPNAS]],Target_CC[],COLUMN(BL$2)+9,0)</f>
        <v>13029470</v>
      </c>
      <c r="CA396" s="22">
        <f>Target_AM[[#This Row],[PROPORSI]]*VLOOKUP(Target_AM[[#This Row],[NIPNAS]],Target_CC[],COLUMN(BM$2)+9,0)</f>
        <v>156334100</v>
      </c>
      <c r="CB396" s="22">
        <f>Target_AM[[#This Row],[PROPORSI]]*VLOOKUP(Target_AM[[#This Row],[NIPNAS]],Target_CC[],COLUMN(BN$2)+9,0)</f>
        <v>1916129</v>
      </c>
      <c r="CC396" s="22">
        <f>Target_AM[[#This Row],[PROPORSI]]*VLOOKUP(Target_AM[[#This Row],[NIPNAS]],Target_CC[],COLUMN(BO$2)+9,0)</f>
        <v>0</v>
      </c>
      <c r="CD396" s="22">
        <f>Target_AM[[#This Row],[PROPORSI]]*VLOOKUP(Target_AM[[#This Row],[NIPNAS]],Target_CC[],COLUMN(BP$2)+9,0)</f>
        <v>0</v>
      </c>
      <c r="CE396" s="22">
        <f>Target_AM[[#This Row],[PROPORSI]]*VLOOKUP(Target_AM[[#This Row],[NIPNAS]],Target_CC[],COLUMN(BQ$2)+9,0)</f>
        <v>0</v>
      </c>
      <c r="CF396" s="22">
        <f>Target_AM[[#This Row],[PROPORSI]]*VLOOKUP(Target_AM[[#This Row],[NIPNAS]],Target_CC[],COLUMN(BR$2)+9,0)</f>
        <v>0</v>
      </c>
      <c r="CG396" s="22">
        <f>Target_AM[[#This Row],[PROPORSI]]*VLOOKUP(Target_AM[[#This Row],[NIPNAS]],Target_CC[],COLUMN(BS$2)+9,0)</f>
        <v>0</v>
      </c>
      <c r="CH396" s="22">
        <f>Target_AM[[#This Row],[PROPORSI]]*VLOOKUP(Target_AM[[#This Row],[NIPNAS]],Target_CC[],COLUMN(BT$2)+9,0)</f>
        <v>0</v>
      </c>
      <c r="CI396" s="22">
        <f>Target_AM[[#This Row],[PROPORSI]]*VLOOKUP(Target_AM[[#This Row],[NIPNAS]],Target_CC[],COLUMN(BU$2)+9,0)</f>
        <v>0</v>
      </c>
      <c r="CJ396" s="22">
        <f>Target_AM[[#This Row],[PROPORSI]]*VLOOKUP(Target_AM[[#This Row],[NIPNAS]],Target_CC[],COLUMN(BV$2)+9,0)</f>
        <v>0</v>
      </c>
      <c r="CK396" s="22">
        <f>Target_AM[[#This Row],[PROPORSI]]*VLOOKUP(Target_AM[[#This Row],[NIPNAS]],Target_CC[],COLUMN(BW$2)+9,0)</f>
        <v>0</v>
      </c>
      <c r="CL396" s="22">
        <f>Target_AM[[#This Row],[PROPORSI]]*VLOOKUP(Target_AM[[#This Row],[NIPNAS]],Target_CC[],COLUMN(BX$2)+9,0)</f>
        <v>0</v>
      </c>
      <c r="CM396" s="22">
        <f>Target_AM[[#This Row],[PROPORSI]]*VLOOKUP(Target_AM[[#This Row],[NIPNAS]],Target_CC[],COLUMN(BY$2)+9,0)</f>
        <v>0</v>
      </c>
      <c r="CN396" s="22">
        <f>Target_AM[[#This Row],[PROPORSI]]*VLOOKUP(Target_AM[[#This Row],[NIPNAS]],Target_CC[],COLUMN(BZ$2)+9,0)</f>
        <v>1916129</v>
      </c>
      <c r="CO396" s="22">
        <f>Target_AM[[#This Row],[PROPORSI]]*VLOOKUP(Target_AM[[#This Row],[NIPNAS]],Target_CC[],COLUMN(CA$2)+9,0)</f>
        <v>13226450</v>
      </c>
      <c r="CP396" s="22">
        <f>Target_AM[[#This Row],[PROPORSI]]*VLOOKUP(Target_AM[[#This Row],[NIPNAS]],Target_CC[],COLUMN(CB$2)+9,0)</f>
        <v>12809960</v>
      </c>
      <c r="CQ396" s="22">
        <f>Target_AM[[#This Row],[PROPORSI]]*VLOOKUP(Target_AM[[#This Row],[NIPNAS]],Target_CC[],COLUMN(CC$2)+9,0)</f>
        <v>13029470</v>
      </c>
      <c r="CR396" s="22">
        <f>Target_AM[[#This Row],[PROPORSI]]*VLOOKUP(Target_AM[[#This Row],[NIPNAS]],Target_CC[],COLUMN(CD$2)+9,0)</f>
        <v>13029470</v>
      </c>
      <c r="CS396" s="22">
        <f>Target_AM[[#This Row],[PROPORSI]]*VLOOKUP(Target_AM[[#This Row],[NIPNAS]],Target_CC[],COLUMN(CE$2)+9,0)</f>
        <v>13029470</v>
      </c>
      <c r="CT396" s="22">
        <f>Target_AM[[#This Row],[PROPORSI]]*VLOOKUP(Target_AM[[#This Row],[NIPNAS]],Target_CC[],COLUMN(CF$2)+9,0)</f>
        <v>13029470</v>
      </c>
      <c r="CU396" s="22">
        <f>Target_AM[[#This Row],[PROPORSI]]*VLOOKUP(Target_AM[[#This Row],[NIPNAS]],Target_CC[],COLUMN(CG$2)+9,0)</f>
        <v>13029470</v>
      </c>
      <c r="CV396" s="22">
        <f>Target_AM[[#This Row],[PROPORSI]]*VLOOKUP(Target_AM[[#This Row],[NIPNAS]],Target_CC[],COLUMN(CH$2)+9,0)</f>
        <v>13029470</v>
      </c>
      <c r="CW396" s="22">
        <f>Target_AM[[#This Row],[PROPORSI]]*VLOOKUP(Target_AM[[#This Row],[NIPNAS]],Target_CC[],COLUMN(CI$2)+9,0)</f>
        <v>13029470</v>
      </c>
      <c r="CX396" s="22">
        <f>Target_AM[[#This Row],[PROPORSI]]*VLOOKUP(Target_AM[[#This Row],[NIPNAS]],Target_CC[],COLUMN(CJ$2)+9,0)</f>
        <v>13029470</v>
      </c>
      <c r="CY396" s="22">
        <f>Target_AM[[#This Row],[PROPORSI]]*VLOOKUP(Target_AM[[#This Row],[NIPNAS]],Target_CC[],COLUMN(CK$2)+9,0)</f>
        <v>13029470</v>
      </c>
      <c r="CZ396" s="22">
        <f>Target_AM[[#This Row],[PROPORSI]]*VLOOKUP(Target_AM[[#This Row],[NIPNAS]],Target_CC[],COLUMN(CL$2)+9,0)</f>
        <v>13029470</v>
      </c>
      <c r="DA396" s="22">
        <f>Target_AM[[#This Row],[PROPORSI]]*VLOOKUP(Target_AM[[#This Row],[NIPNAS]],Target_CC[],COLUMN(CM$2)+9,0)</f>
        <v>156331110</v>
      </c>
      <c r="DB396" s="22">
        <f>Target_AM[[#This Row],[PROPORSI]]*VLOOKUP(Target_AM[[#This Row],[NIPNAS]],Target_CC[],COLUMN(CN$2)+9,0)</f>
        <v>0</v>
      </c>
      <c r="DC396" s="22">
        <f>Target_AM[[#This Row],[PROPORSI]]*VLOOKUP(Target_AM[[#This Row],[NIPNAS]],Target_CC[],COLUMN(CO$2)+9,0)</f>
        <v>0</v>
      </c>
      <c r="DD396" s="22">
        <f>Target_AM[[#This Row],[PROPORSI]]*VLOOKUP(Target_AM[[#This Row],[NIPNAS]],Target_CC[],COLUMN(CP$2)+9,0)</f>
        <v>0</v>
      </c>
      <c r="DE396" s="22">
        <f>Target_AM[[#This Row],[PROPORSI]]*VLOOKUP(Target_AM[[#This Row],[NIPNAS]],Target_CC[],COLUMN(CQ$2)+9,0)</f>
        <v>0</v>
      </c>
      <c r="DF396" s="22">
        <f>Target_AM[[#This Row],[PROPORSI]]*VLOOKUP(Target_AM[[#This Row],[NIPNAS]],Target_CC[],COLUMN(CR$2)+9,0)</f>
        <v>0</v>
      </c>
      <c r="DG396" s="22">
        <f>Target_AM[[#This Row],[PROPORSI]]*VLOOKUP(Target_AM[[#This Row],[NIPNAS]],Target_CC[],COLUMN(CS$2)+9,0)</f>
        <v>0</v>
      </c>
      <c r="DH396" s="22">
        <f>Target_AM[[#This Row],[PROPORSI]]*VLOOKUP(Target_AM[[#This Row],[NIPNAS]],Target_CC[],COLUMN(CT$2)+9,0)</f>
        <v>0</v>
      </c>
      <c r="DI396" s="22">
        <f>Target_AM[[#This Row],[PROPORSI]]*VLOOKUP(Target_AM[[#This Row],[NIPNAS]],Target_CC[],COLUMN(CU$2)+9,0)</f>
        <v>0</v>
      </c>
      <c r="DJ396" s="22">
        <f>Target_AM[[#This Row],[PROPORSI]]*VLOOKUP(Target_AM[[#This Row],[NIPNAS]],Target_CC[],COLUMN(CV$2)+9,0)</f>
        <v>0</v>
      </c>
      <c r="DK396" s="22">
        <f>Target_AM[[#This Row],[PROPORSI]]*VLOOKUP(Target_AM[[#This Row],[NIPNAS]],Target_CC[],COLUMN(CW$2)+9,0)</f>
        <v>0</v>
      </c>
      <c r="DL396" s="22">
        <f>Target_AM[[#This Row],[PROPORSI]]*VLOOKUP(Target_AM[[#This Row],[NIPNAS]],Target_CC[],COLUMN(CX$2)+9,0)</f>
        <v>0</v>
      </c>
      <c r="DM396" s="22">
        <f>Target_AM[[#This Row],[PROPORSI]]*VLOOKUP(Target_AM[[#This Row],[NIPNAS]],Target_CC[],COLUMN(CY$2)+9,0)</f>
        <v>0</v>
      </c>
      <c r="DN396" s="22">
        <f>Target_AM[[#This Row],[PROPORSI]]*VLOOKUP(Target_AM[[#This Row],[NIPNAS]],Target_CC[],COLUMN(CZ$2)+9,0)</f>
        <v>0</v>
      </c>
      <c r="DO396" s="22">
        <f>Target_AM[[#This Row],[PROPORSI]]*VLOOKUP(Target_AM[[#This Row],[NIPNAS]],Target_CC[],COLUMN(DA$2)+9,0)</f>
        <v>0</v>
      </c>
      <c r="DP396" s="22">
        <f>Target_AM[[#This Row],[PROPORSI]]*VLOOKUP(Target_AM[[#This Row],[NIPNAS]],Target_CC[],COLUMN(DB$2)+9,0)</f>
        <v>0</v>
      </c>
      <c r="DQ396" s="22">
        <f>Target_AM[[#This Row],[PROPORSI]]*VLOOKUP(Target_AM[[#This Row],[NIPNAS]],Target_CC[],COLUMN(DC$2)+9,0)</f>
        <v>0</v>
      </c>
      <c r="DR396" s="22">
        <f>Target_AM[[#This Row],[PROPORSI]]*VLOOKUP(Target_AM[[#This Row],[NIPNAS]],Target_CC[],COLUMN(DD$2)+9,0)</f>
        <v>0</v>
      </c>
      <c r="DS396" s="22">
        <f>Target_AM[[#This Row],[PROPORSI]]*VLOOKUP(Target_AM[[#This Row],[NIPNAS]],Target_CC[],COLUMN(DE$2)+9,0)</f>
        <v>0</v>
      </c>
      <c r="DT396" s="22">
        <f>Target_AM[[#This Row],[PROPORSI]]*VLOOKUP(Target_AM[[#This Row],[NIPNAS]],Target_CC[],COLUMN(DF$2)+9,0)</f>
        <v>0</v>
      </c>
      <c r="DU396" s="22">
        <f>Target_AM[[#This Row],[PROPORSI]]*VLOOKUP(Target_AM[[#This Row],[NIPNAS]],Target_CC[],COLUMN(DG$2)+9,0)</f>
        <v>0</v>
      </c>
      <c r="DV396" s="22">
        <f>Target_AM[[#This Row],[PROPORSI]]*VLOOKUP(Target_AM[[#This Row],[NIPNAS]],Target_CC[],COLUMN(DH$2)+9,0)</f>
        <v>0</v>
      </c>
      <c r="DW396" s="22">
        <f>Target_AM[[#This Row],[PROPORSI]]*VLOOKUP(Target_AM[[#This Row],[NIPNAS]],Target_CC[],COLUMN(DI$2)+9,0)</f>
        <v>0</v>
      </c>
      <c r="DX396" s="22">
        <f>Target_AM[[#This Row],[PROPORSI]]*VLOOKUP(Target_AM[[#This Row],[NIPNAS]],Target_CC[],COLUMN(DJ$2)+9,0)</f>
        <v>0</v>
      </c>
      <c r="DY396" s="22">
        <f>Target_AM[[#This Row],[PROPORSI]]*VLOOKUP(Target_AM[[#This Row],[NIPNAS]],Target_CC[],COLUMN(DK$2)+9,0)</f>
        <v>0</v>
      </c>
      <c r="DZ396" s="22">
        <f>Target_AM[[#This Row],[PROPORSI]]*VLOOKUP(Target_AM[[#This Row],[NIPNAS]],Target_CC[],COLUMN(DL$2)+9,0)</f>
        <v>0</v>
      </c>
      <c r="EA396" s="22">
        <f>Target_AM[[#This Row],[PROPORSI]]*VLOOKUP(Target_AM[[#This Row],[NIPNAS]],Target_CC[],COLUMN(DM$2)+9,0)</f>
        <v>0</v>
      </c>
    </row>
    <row r="397" spans="2:131" x14ac:dyDescent="0.3">
      <c r="B397">
        <v>920112</v>
      </c>
      <c r="C397" t="s">
        <v>1054</v>
      </c>
      <c r="D397">
        <v>1</v>
      </c>
      <c r="E397" s="8">
        <v>45658</v>
      </c>
      <c r="F397">
        <v>4701284</v>
      </c>
      <c r="G397" t="s">
        <v>787</v>
      </c>
      <c r="J397" t="s">
        <v>300</v>
      </c>
      <c r="K397" t="s">
        <v>21</v>
      </c>
      <c r="L397" t="s">
        <v>159</v>
      </c>
      <c r="M397" t="s">
        <v>29</v>
      </c>
      <c r="N397" s="23">
        <f>Target_AM[[#This Row],[PROPORSI]]*VLOOKUP(Target_AM[[#This Row],[NIPNAS]],Target_CC[],9,0)</f>
        <v>291233631.81319427</v>
      </c>
      <c r="O397" s="22">
        <f>Target_AM[[#This Row],[PROPORSI]]*VLOOKUP(Target_AM[[#This Row],[NIPNAS]],Target_CC[],COLUMN(A$2)+9,0)</f>
        <v>16917728.782624204</v>
      </c>
      <c r="P397" s="22">
        <f>Target_AM[[#This Row],[PROPORSI]]*VLOOKUP(Target_AM[[#This Row],[NIPNAS]],Target_CC[],COLUMN(B$2)+9,0)</f>
        <v>17213202.399884649</v>
      </c>
      <c r="Q397" s="22">
        <f>Target_AM[[#This Row],[PROPORSI]]*VLOOKUP(Target_AM[[#This Row],[NIPNAS]],Target_CC[],COLUMN(C$2)+9,0)</f>
        <v>18403056.535341334</v>
      </c>
      <c r="R397" s="22">
        <f>Target_AM[[#This Row],[PROPORSI]]*VLOOKUP(Target_AM[[#This Row],[NIPNAS]],Target_CC[],COLUMN(D$2)+9,0)</f>
        <v>17292449.886006031</v>
      </c>
      <c r="S397" s="22">
        <f>Target_AM[[#This Row],[PROPORSI]]*VLOOKUP(Target_AM[[#This Row],[NIPNAS]],Target_CC[],COLUMN(E$2)+9,0)</f>
        <v>18168926.676851869</v>
      </c>
      <c r="T397" s="22">
        <f>Target_AM[[#This Row],[PROPORSI]]*VLOOKUP(Target_AM[[#This Row],[NIPNAS]],Target_CC[],COLUMN(F$2)+9,0)</f>
        <v>17926551.136065472</v>
      </c>
      <c r="U397" s="22">
        <f>Target_AM[[#This Row],[PROPORSI]]*VLOOKUP(Target_AM[[#This Row],[NIPNAS]],Target_CC[],COLUMN(G$2)+9,0)</f>
        <v>18784100.459866755</v>
      </c>
      <c r="V397" s="22">
        <f>Target_AM[[#This Row],[PROPORSI]]*VLOOKUP(Target_AM[[#This Row],[NIPNAS]],Target_CC[],COLUMN(H$2)+9,0)</f>
        <v>18971319.648522153</v>
      </c>
      <c r="W397" s="22">
        <f>Target_AM[[#This Row],[PROPORSI]]*VLOOKUP(Target_AM[[#This Row],[NIPNAS]],Target_CC[],COLUMN(I$2)+9,0)</f>
        <v>18728487.240079489</v>
      </c>
      <c r="X397" s="22">
        <f>Target_AM[[#This Row],[PROPORSI]]*VLOOKUP(Target_AM[[#This Row],[NIPNAS]],Target_CC[],COLUMN(J$2)+9,0)</f>
        <v>19105275.017126046</v>
      </c>
      <c r="Y397" s="22">
        <f>Target_AM[[#This Row],[PROPORSI]]*VLOOKUP(Target_AM[[#This Row],[NIPNAS]],Target_CC[],COLUMN(K$2)+9,0)</f>
        <v>18965877.450818472</v>
      </c>
      <c r="Z397" s="22">
        <f>Target_AM[[#This Row],[PROPORSI]]*VLOOKUP(Target_AM[[#This Row],[NIPNAS]],Target_CC[],COLUMN(L$2)+9,0)</f>
        <v>17894662.916813534</v>
      </c>
      <c r="AA397" s="22">
        <f>Target_AM[[#This Row],[PROPORSI]]*VLOOKUP(Target_AM[[#This Row],[NIPNAS]],Target_CC[],COLUMN(M$2)+9,0)</f>
        <v>218371638.15000001</v>
      </c>
      <c r="AB397" s="22">
        <f>Target_AM[[#This Row],[PROPORSI]]*VLOOKUP(Target_AM[[#This Row],[NIPNAS]],Target_CC[],COLUMN(N$2)+9,0)</f>
        <v>2379845.9013027651</v>
      </c>
      <c r="AC397" s="22">
        <f>Target_AM[[#This Row],[PROPORSI]]*VLOOKUP(Target_AM[[#This Row],[NIPNAS]],Target_CC[],COLUMN(O$2)+9,0)</f>
        <v>2421410.6814228119</v>
      </c>
      <c r="AD397" s="22">
        <f>Target_AM[[#This Row],[PROPORSI]]*VLOOKUP(Target_AM[[#This Row],[NIPNAS]],Target_CC[],COLUMN(P$2)+9,0)</f>
        <v>2588789.501818791</v>
      </c>
      <c r="AE397" s="22">
        <f>Target_AM[[#This Row],[PROPORSI]]*VLOOKUP(Target_AM[[#This Row],[NIPNAS]],Target_CC[],COLUMN(Q$2)+9,0)</f>
        <v>2432558.561109134</v>
      </c>
      <c r="AF397" s="22">
        <f>Target_AM[[#This Row],[PROPORSI]]*VLOOKUP(Target_AM[[#This Row],[NIPNAS]],Target_CC[],COLUMN(R$2)+9,0)</f>
        <v>2555854.0533754374</v>
      </c>
      <c r="AG397" s="22">
        <f>Target_AM[[#This Row],[PROPORSI]]*VLOOKUP(Target_AM[[#This Row],[NIPNAS]],Target_CC[],COLUMN(S$2)+9,0)</f>
        <v>2521758.670671999</v>
      </c>
      <c r="AH397" s="22">
        <f>Target_AM[[#This Row],[PROPORSI]]*VLOOKUP(Target_AM[[#This Row],[NIPNAS]],Target_CC[],COLUMN(T$2)+9,0)</f>
        <v>2642391.6037114239</v>
      </c>
      <c r="AI397" s="22">
        <f>Target_AM[[#This Row],[PROPORSI]]*VLOOKUP(Target_AM[[#This Row],[NIPNAS]],Target_CC[],COLUMN(U$2)+9,0)</f>
        <v>2668728.0478341356</v>
      </c>
      <c r="AJ397" s="22">
        <f>Target_AM[[#This Row],[PROPORSI]]*VLOOKUP(Target_AM[[#This Row],[NIPNAS]],Target_CC[],COLUMN(V$2)+9,0)</f>
        <v>2634568.3967745146</v>
      </c>
      <c r="AK397" s="22">
        <f>Target_AM[[#This Row],[PROPORSI]]*VLOOKUP(Target_AM[[#This Row],[NIPNAS]],Target_CC[],COLUMN(W$2)+9,0)</f>
        <v>2687571.7791071478</v>
      </c>
      <c r="AL397" s="22">
        <f>Target_AM[[#This Row],[PROPORSI]]*VLOOKUP(Target_AM[[#This Row],[NIPNAS]],Target_CC[],COLUMN(X$2)+9,0)</f>
        <v>2667962.484556369</v>
      </c>
      <c r="AM397" s="22">
        <f>Target_AM[[#This Row],[PROPORSI]]*VLOOKUP(Target_AM[[#This Row],[NIPNAS]],Target_CC[],COLUMN(Y$2)+9,0)</f>
        <v>2517272.9002200863</v>
      </c>
      <c r="AN397" s="22">
        <f>Target_AM[[#This Row],[PROPORSI]]*VLOOKUP(Target_AM[[#This Row],[NIPNAS]],Target_CC[],COLUMN(Z$2)+9,0)</f>
        <v>30718712.581904616</v>
      </c>
      <c r="AO397" s="22">
        <f>Target_AM[[#This Row],[PROPORSI]]*VLOOKUP(Target_AM[[#This Row],[NIPNAS]],Target_CC[],COLUMN(AA$2)+9,0)</f>
        <v>19297574.68392697</v>
      </c>
      <c r="AP397" s="22">
        <f>Target_AM[[#This Row],[PROPORSI]]*VLOOKUP(Target_AM[[#This Row],[NIPNAS]],Target_CC[],COLUMN(AB$2)+9,0)</f>
        <v>19634613.08130746</v>
      </c>
      <c r="AQ397" s="22">
        <f>Target_AM[[#This Row],[PROPORSI]]*VLOOKUP(Target_AM[[#This Row],[NIPNAS]],Target_CC[],COLUMN(AC$2)+9,0)</f>
        <v>20991846.037160125</v>
      </c>
      <c r="AR397" s="22">
        <f>Target_AM[[#This Row],[PROPORSI]]*VLOOKUP(Target_AM[[#This Row],[NIPNAS]],Target_CC[],COLUMN(AD$2)+9,0)</f>
        <v>19725008.447115164</v>
      </c>
      <c r="AS397" s="22">
        <f>Target_AM[[#This Row],[PROPORSI]]*VLOOKUP(Target_AM[[#This Row],[NIPNAS]],Target_CC[],COLUMN(AE$2)+9,0)</f>
        <v>20724780.730227306</v>
      </c>
      <c r="AT397" s="22">
        <f>Target_AM[[#This Row],[PROPORSI]]*VLOOKUP(Target_AM[[#This Row],[NIPNAS]],Target_CC[],COLUMN(AF$2)+9,0)</f>
        <v>20448309.806737471</v>
      </c>
      <c r="AU397" s="22">
        <f>Target_AM[[#This Row],[PROPORSI]]*VLOOKUP(Target_AM[[#This Row],[NIPNAS]],Target_CC[],COLUMN(AG$2)+9,0)</f>
        <v>21426492.063578177</v>
      </c>
      <c r="AV397" s="22">
        <f>Target_AM[[#This Row],[PROPORSI]]*VLOOKUP(Target_AM[[#This Row],[NIPNAS]],Target_CC[],COLUMN(AH$2)+9,0)</f>
        <v>21640047.696356289</v>
      </c>
      <c r="AW397" s="22">
        <f>Target_AM[[#This Row],[PROPORSI]]*VLOOKUP(Target_AM[[#This Row],[NIPNAS]],Target_CC[],COLUMN(AI$2)+9,0)</f>
        <v>21363055.636854004</v>
      </c>
      <c r="AX397" s="22">
        <f>Target_AM[[#This Row],[PROPORSI]]*VLOOKUP(Target_AM[[#This Row],[NIPNAS]],Target_CC[],COLUMN(AJ$2)+9,0)</f>
        <v>21792846.796233192</v>
      </c>
      <c r="AY397" s="22">
        <f>Target_AM[[#This Row],[PROPORSI]]*VLOOKUP(Target_AM[[#This Row],[NIPNAS]],Target_CC[],COLUMN(AK$2)+9,0)</f>
        <v>21633839.935374841</v>
      </c>
      <c r="AZ397" s="22">
        <f>Target_AM[[#This Row],[PROPORSI]]*VLOOKUP(Target_AM[[#This Row],[NIPNAS]],Target_CC[],COLUMN(AL$2)+9,0)</f>
        <v>20411935.817033619</v>
      </c>
      <c r="BA397" s="22">
        <f>Target_AM[[#This Row],[PROPORSI]]*VLOOKUP(Target_AM[[#This Row],[NIPNAS]],Target_CC[],COLUMN(AM$2)+9,0)</f>
        <v>249090350.73190466</v>
      </c>
      <c r="BB397" s="22">
        <f>Target_AM[[#This Row],[PROPORSI]]*VLOOKUP(Target_AM[[#This Row],[NIPNAS]],Target_CC[],COLUMN(AN$2)+9,0)</f>
        <v>9777398.6261947434</v>
      </c>
      <c r="BC397" s="22">
        <f>Target_AM[[#This Row],[PROPORSI]]*VLOOKUP(Target_AM[[#This Row],[NIPNAS]],Target_CC[],COLUMN(AO$2)+9,0)</f>
        <v>10174119.323391797</v>
      </c>
      <c r="BD397" s="22">
        <f>Target_AM[[#This Row],[PROPORSI]]*VLOOKUP(Target_AM[[#This Row],[NIPNAS]],Target_CC[],COLUMN(AP$2)+9,0)</f>
        <v>10289034.949330807</v>
      </c>
      <c r="BE397" s="22">
        <f>Target_AM[[#This Row],[PROPORSI]]*VLOOKUP(Target_AM[[#This Row],[NIPNAS]],Target_CC[],COLUMN(AQ$2)+9,0)</f>
        <v>9974899.4857750032</v>
      </c>
      <c r="BF397" s="22">
        <f>Target_AM[[#This Row],[PROPORSI]]*VLOOKUP(Target_AM[[#This Row],[NIPNAS]],Target_CC[],COLUMN(AR$2)+9,0)</f>
        <v>10488359.543305274</v>
      </c>
      <c r="BG397" s="22">
        <f>Target_AM[[#This Row],[PROPORSI]]*VLOOKUP(Target_AM[[#This Row],[NIPNAS]],Target_CC[],COLUMN(AS$2)+9,0)</f>
        <v>10423112.784169191</v>
      </c>
      <c r="BH397" s="22">
        <f>Target_AM[[#This Row],[PROPORSI]]*VLOOKUP(Target_AM[[#This Row],[NIPNAS]],Target_CC[],COLUMN(AT$2)+9,0)</f>
        <v>10763615.883973477</v>
      </c>
      <c r="BI397" s="22">
        <f>Target_AM[[#This Row],[PROPORSI]]*VLOOKUP(Target_AM[[#This Row],[NIPNAS]],Target_CC[],COLUMN(AU$2)+9,0)</f>
        <v>10914935.252995767</v>
      </c>
      <c r="BJ397" s="22">
        <f>Target_AM[[#This Row],[PROPORSI]]*VLOOKUP(Target_AM[[#This Row],[NIPNAS]],Target_CC[],COLUMN(AV$2)+9,0)</f>
        <v>10745262.120155828</v>
      </c>
      <c r="BK397" s="22">
        <f>Target_AM[[#This Row],[PROPORSI]]*VLOOKUP(Target_AM[[#This Row],[NIPNAS]],Target_CC[],COLUMN(AW$2)+9,0)</f>
        <v>10927933.782276139</v>
      </c>
      <c r="BL397" s="22">
        <f>Target_AM[[#This Row],[PROPORSI]]*VLOOKUP(Target_AM[[#This Row],[NIPNAS]],Target_CC[],COLUMN(AX$2)+9,0)</f>
        <v>11129392.525234064</v>
      </c>
      <c r="BM397" s="22">
        <f>Target_AM[[#This Row],[PROPORSI]]*VLOOKUP(Target_AM[[#This Row],[NIPNAS]],Target_CC[],COLUMN(AY$2)+9,0)</f>
        <v>10851023.298882473</v>
      </c>
      <c r="BN397" s="22">
        <f>Target_AM[[#This Row],[PROPORSI]]*VLOOKUP(Target_AM[[#This Row],[NIPNAS]],Target_CC[],COLUMN(AZ$2)+9,0)</f>
        <v>126459087.57568455</v>
      </c>
      <c r="BO397" s="22">
        <f>Target_AM[[#This Row],[PROPORSI]]*VLOOKUP(Target_AM[[#This Row],[NIPNAS]],Target_CC[],COLUMN(BA$2)+9,0)</f>
        <v>36653294</v>
      </c>
      <c r="BP397" s="22">
        <f>Target_AM[[#This Row],[PROPORSI]]*VLOOKUP(Target_AM[[#This Row],[NIPNAS]],Target_CC[],COLUMN(BB$2)+9,0)</f>
        <v>36116410</v>
      </c>
      <c r="BQ397" s="22">
        <f>Target_AM[[#This Row],[PROPORSI]]*VLOOKUP(Target_AM[[#This Row],[NIPNAS]],Target_CC[],COLUMN(BC$2)+9,0)</f>
        <v>20007571</v>
      </c>
      <c r="BR397" s="22">
        <f>Target_AM[[#This Row],[PROPORSI]]*VLOOKUP(Target_AM[[#This Row],[NIPNAS]],Target_CC[],COLUMN(BD$2)+9,0)</f>
        <v>18438276</v>
      </c>
      <c r="BS397" s="22">
        <f>Target_AM[[#This Row],[PROPORSI]]*VLOOKUP(Target_AM[[#This Row],[NIPNAS]],Target_CC[],COLUMN(BE$2)+9,0)</f>
        <v>18438276</v>
      </c>
      <c r="BT397" s="22">
        <f>Target_AM[[#This Row],[PROPORSI]]*VLOOKUP(Target_AM[[#This Row],[NIPNAS]],Target_CC[],COLUMN(BF$2)+9,0)</f>
        <v>18438276</v>
      </c>
      <c r="BU397" s="22">
        <f>Target_AM[[#This Row],[PROPORSI]]*VLOOKUP(Target_AM[[#This Row],[NIPNAS]],Target_CC[],COLUMN(BG$2)+9,0)</f>
        <v>18438276</v>
      </c>
      <c r="BV397" s="22">
        <f>Target_AM[[#This Row],[PROPORSI]]*VLOOKUP(Target_AM[[#This Row],[NIPNAS]],Target_CC[],COLUMN(BH$2)+9,0)</f>
        <v>18438276</v>
      </c>
      <c r="BW397" s="22">
        <f>Target_AM[[#This Row],[PROPORSI]]*VLOOKUP(Target_AM[[#This Row],[NIPNAS]],Target_CC[],COLUMN(BI$2)+9,0)</f>
        <v>18438276</v>
      </c>
      <c r="BX397" s="22">
        <f>Target_AM[[#This Row],[PROPORSI]]*VLOOKUP(Target_AM[[#This Row],[NIPNAS]],Target_CC[],COLUMN(BJ$2)+9,0)</f>
        <v>18438276</v>
      </c>
      <c r="BY397" s="22">
        <f>Target_AM[[#This Row],[PROPORSI]]*VLOOKUP(Target_AM[[#This Row],[NIPNAS]],Target_CC[],COLUMN(BK$2)+9,0)</f>
        <v>18438276</v>
      </c>
      <c r="BZ397" s="22">
        <f>Target_AM[[#This Row],[PROPORSI]]*VLOOKUP(Target_AM[[#This Row],[NIPNAS]],Target_CC[],COLUMN(BL$2)+9,0)</f>
        <v>18438276</v>
      </c>
      <c r="CA397" s="22">
        <f>Target_AM[[#This Row],[PROPORSI]]*VLOOKUP(Target_AM[[#This Row],[NIPNAS]],Target_CC[],COLUMN(BM$2)+9,0)</f>
        <v>258721759</v>
      </c>
      <c r="CB397" s="22">
        <f>Target_AM[[#This Row],[PROPORSI]]*VLOOKUP(Target_AM[[#This Row],[NIPNAS]],Target_CC[],COLUMN(BN$2)+9,0)</f>
        <v>32320000</v>
      </c>
      <c r="CC397" s="22">
        <f>Target_AM[[#This Row],[PROPORSI]]*VLOOKUP(Target_AM[[#This Row],[NIPNAS]],Target_CC[],COLUMN(BO$2)+9,0)</f>
        <v>32320000</v>
      </c>
      <c r="CD397" s="22">
        <f>Target_AM[[#This Row],[PROPORSI]]*VLOOKUP(Target_AM[[#This Row],[NIPNAS]],Target_CC[],COLUMN(BP$2)+9,0)</f>
        <v>16160000</v>
      </c>
      <c r="CE397" s="22">
        <f>Target_AM[[#This Row],[PROPORSI]]*VLOOKUP(Target_AM[[#This Row],[NIPNAS]],Target_CC[],COLUMN(BQ$2)+9,0)</f>
        <v>15352000</v>
      </c>
      <c r="CF397" s="22">
        <f>Target_AM[[#This Row],[PROPORSI]]*VLOOKUP(Target_AM[[#This Row],[NIPNAS]],Target_CC[],COLUMN(BR$2)+9,0)</f>
        <v>15352000</v>
      </c>
      <c r="CG397" s="22">
        <f>Target_AM[[#This Row],[PROPORSI]]*VLOOKUP(Target_AM[[#This Row],[NIPNAS]],Target_CC[],COLUMN(BS$2)+9,0)</f>
        <v>15352000</v>
      </c>
      <c r="CH397" s="22">
        <f>Target_AM[[#This Row],[PROPORSI]]*VLOOKUP(Target_AM[[#This Row],[NIPNAS]],Target_CC[],COLUMN(BT$2)+9,0)</f>
        <v>15352000</v>
      </c>
      <c r="CI397" s="22">
        <f>Target_AM[[#This Row],[PROPORSI]]*VLOOKUP(Target_AM[[#This Row],[NIPNAS]],Target_CC[],COLUMN(BU$2)+9,0)</f>
        <v>15352000</v>
      </c>
      <c r="CJ397" s="22">
        <f>Target_AM[[#This Row],[PROPORSI]]*VLOOKUP(Target_AM[[#This Row],[NIPNAS]],Target_CC[],COLUMN(BV$2)+9,0)</f>
        <v>15352000</v>
      </c>
      <c r="CK397" s="22">
        <f>Target_AM[[#This Row],[PROPORSI]]*VLOOKUP(Target_AM[[#This Row],[NIPNAS]],Target_CC[],COLUMN(BW$2)+9,0)</f>
        <v>15352000</v>
      </c>
      <c r="CL397" s="22">
        <f>Target_AM[[#This Row],[PROPORSI]]*VLOOKUP(Target_AM[[#This Row],[NIPNAS]],Target_CC[],COLUMN(BX$2)+9,0)</f>
        <v>15352000</v>
      </c>
      <c r="CM397" s="22">
        <f>Target_AM[[#This Row],[PROPORSI]]*VLOOKUP(Target_AM[[#This Row],[NIPNAS]],Target_CC[],COLUMN(BY$2)+9,0)</f>
        <v>15352000</v>
      </c>
      <c r="CN397" s="22">
        <f>Target_AM[[#This Row],[PROPORSI]]*VLOOKUP(Target_AM[[#This Row],[NIPNAS]],Target_CC[],COLUMN(BZ$2)+9,0)</f>
        <v>218968000</v>
      </c>
      <c r="CO397" s="22">
        <f>Target_AM[[#This Row],[PROPORSI]]*VLOOKUP(Target_AM[[#This Row],[NIPNAS]],Target_CC[],COLUMN(CA$2)+9,0)</f>
        <v>3449830</v>
      </c>
      <c r="CP397" s="22">
        <f>Target_AM[[#This Row],[PROPORSI]]*VLOOKUP(Target_AM[[#This Row],[NIPNAS]],Target_CC[],COLUMN(CB$2)+9,0)</f>
        <v>3086527</v>
      </c>
      <c r="CQ397" s="22">
        <f>Target_AM[[#This Row],[PROPORSI]]*VLOOKUP(Target_AM[[#This Row],[NIPNAS]],Target_CC[],COLUMN(CC$2)+9,0)</f>
        <v>3086276</v>
      </c>
      <c r="CR397" s="22">
        <f>Target_AM[[#This Row],[PROPORSI]]*VLOOKUP(Target_AM[[#This Row],[NIPNAS]],Target_CC[],COLUMN(CD$2)+9,0)</f>
        <v>3086276</v>
      </c>
      <c r="CS397" s="22">
        <f>Target_AM[[#This Row],[PROPORSI]]*VLOOKUP(Target_AM[[#This Row],[NIPNAS]],Target_CC[],COLUMN(CE$2)+9,0)</f>
        <v>3086276</v>
      </c>
      <c r="CT397" s="22">
        <f>Target_AM[[#This Row],[PROPORSI]]*VLOOKUP(Target_AM[[#This Row],[NIPNAS]],Target_CC[],COLUMN(CF$2)+9,0)</f>
        <v>3086276</v>
      </c>
      <c r="CU397" s="22">
        <f>Target_AM[[#This Row],[PROPORSI]]*VLOOKUP(Target_AM[[#This Row],[NIPNAS]],Target_CC[],COLUMN(CG$2)+9,0)</f>
        <v>3086276</v>
      </c>
      <c r="CV397" s="22">
        <f>Target_AM[[#This Row],[PROPORSI]]*VLOOKUP(Target_AM[[#This Row],[NIPNAS]],Target_CC[],COLUMN(CH$2)+9,0)</f>
        <v>3086276</v>
      </c>
      <c r="CW397" s="22">
        <f>Target_AM[[#This Row],[PROPORSI]]*VLOOKUP(Target_AM[[#This Row],[NIPNAS]],Target_CC[],COLUMN(CI$2)+9,0)</f>
        <v>3086276</v>
      </c>
      <c r="CX397" s="22">
        <f>Target_AM[[#This Row],[PROPORSI]]*VLOOKUP(Target_AM[[#This Row],[NIPNAS]],Target_CC[],COLUMN(CJ$2)+9,0)</f>
        <v>3086276</v>
      </c>
      <c r="CY397" s="22">
        <f>Target_AM[[#This Row],[PROPORSI]]*VLOOKUP(Target_AM[[#This Row],[NIPNAS]],Target_CC[],COLUMN(CK$2)+9,0)</f>
        <v>3086276</v>
      </c>
      <c r="CZ397" s="22">
        <f>Target_AM[[#This Row],[PROPORSI]]*VLOOKUP(Target_AM[[#This Row],[NIPNAS]],Target_CC[],COLUMN(CL$2)+9,0)</f>
        <v>3086276</v>
      </c>
      <c r="DA397" s="22">
        <f>Target_AM[[#This Row],[PROPORSI]]*VLOOKUP(Target_AM[[#This Row],[NIPNAS]],Target_CC[],COLUMN(CM$2)+9,0)</f>
        <v>37399117</v>
      </c>
      <c r="DB397" s="22">
        <f>Target_AM[[#This Row],[PROPORSI]]*VLOOKUP(Target_AM[[#This Row],[NIPNAS]],Target_CC[],COLUMN(CN$2)+9,0)</f>
        <v>0</v>
      </c>
      <c r="DC397" s="22">
        <f>Target_AM[[#This Row],[PROPORSI]]*VLOOKUP(Target_AM[[#This Row],[NIPNAS]],Target_CC[],COLUMN(CO$2)+9,0)</f>
        <v>0</v>
      </c>
      <c r="DD397" s="22">
        <f>Target_AM[[#This Row],[PROPORSI]]*VLOOKUP(Target_AM[[#This Row],[NIPNAS]],Target_CC[],COLUMN(CP$2)+9,0)</f>
        <v>0</v>
      </c>
      <c r="DE397" s="22">
        <f>Target_AM[[#This Row],[PROPORSI]]*VLOOKUP(Target_AM[[#This Row],[NIPNAS]],Target_CC[],COLUMN(CQ$2)+9,0)</f>
        <v>0</v>
      </c>
      <c r="DF397" s="22">
        <f>Target_AM[[#This Row],[PROPORSI]]*VLOOKUP(Target_AM[[#This Row],[NIPNAS]],Target_CC[],COLUMN(CR$2)+9,0)</f>
        <v>0</v>
      </c>
      <c r="DG397" s="22">
        <f>Target_AM[[#This Row],[PROPORSI]]*VLOOKUP(Target_AM[[#This Row],[NIPNAS]],Target_CC[],COLUMN(CS$2)+9,0)</f>
        <v>0</v>
      </c>
      <c r="DH397" s="22">
        <f>Target_AM[[#This Row],[PROPORSI]]*VLOOKUP(Target_AM[[#This Row],[NIPNAS]],Target_CC[],COLUMN(CT$2)+9,0)</f>
        <v>0</v>
      </c>
      <c r="DI397" s="22">
        <f>Target_AM[[#This Row],[PROPORSI]]*VLOOKUP(Target_AM[[#This Row],[NIPNAS]],Target_CC[],COLUMN(CU$2)+9,0)</f>
        <v>0</v>
      </c>
      <c r="DJ397" s="22">
        <f>Target_AM[[#This Row],[PROPORSI]]*VLOOKUP(Target_AM[[#This Row],[NIPNAS]],Target_CC[],COLUMN(CV$2)+9,0)</f>
        <v>0</v>
      </c>
      <c r="DK397" s="22">
        <f>Target_AM[[#This Row],[PROPORSI]]*VLOOKUP(Target_AM[[#This Row],[NIPNAS]],Target_CC[],COLUMN(CW$2)+9,0)</f>
        <v>0</v>
      </c>
      <c r="DL397" s="22">
        <f>Target_AM[[#This Row],[PROPORSI]]*VLOOKUP(Target_AM[[#This Row],[NIPNAS]],Target_CC[],COLUMN(CX$2)+9,0)</f>
        <v>0</v>
      </c>
      <c r="DM397" s="22">
        <f>Target_AM[[#This Row],[PROPORSI]]*VLOOKUP(Target_AM[[#This Row],[NIPNAS]],Target_CC[],COLUMN(CY$2)+9,0)</f>
        <v>0</v>
      </c>
      <c r="DN397" s="22">
        <f>Target_AM[[#This Row],[PROPORSI]]*VLOOKUP(Target_AM[[#This Row],[NIPNAS]],Target_CC[],COLUMN(CZ$2)+9,0)</f>
        <v>0</v>
      </c>
      <c r="DO397" s="22">
        <f>Target_AM[[#This Row],[PROPORSI]]*VLOOKUP(Target_AM[[#This Row],[NIPNAS]],Target_CC[],COLUMN(DA$2)+9,0)</f>
        <v>0</v>
      </c>
      <c r="DP397" s="22">
        <f>Target_AM[[#This Row],[PROPORSI]]*VLOOKUP(Target_AM[[#This Row],[NIPNAS]],Target_CC[],COLUMN(DB$2)+9,0)</f>
        <v>0</v>
      </c>
      <c r="DQ397" s="22">
        <f>Target_AM[[#This Row],[PROPORSI]]*VLOOKUP(Target_AM[[#This Row],[NIPNAS]],Target_CC[],COLUMN(DC$2)+9,0)</f>
        <v>0</v>
      </c>
      <c r="DR397" s="22">
        <f>Target_AM[[#This Row],[PROPORSI]]*VLOOKUP(Target_AM[[#This Row],[NIPNAS]],Target_CC[],COLUMN(DD$2)+9,0)</f>
        <v>0</v>
      </c>
      <c r="DS397" s="22">
        <f>Target_AM[[#This Row],[PROPORSI]]*VLOOKUP(Target_AM[[#This Row],[NIPNAS]],Target_CC[],COLUMN(DE$2)+9,0)</f>
        <v>0</v>
      </c>
      <c r="DT397" s="22">
        <f>Target_AM[[#This Row],[PROPORSI]]*VLOOKUP(Target_AM[[#This Row],[NIPNAS]],Target_CC[],COLUMN(DF$2)+9,0)</f>
        <v>0</v>
      </c>
      <c r="DU397" s="22">
        <f>Target_AM[[#This Row],[PROPORSI]]*VLOOKUP(Target_AM[[#This Row],[NIPNAS]],Target_CC[],COLUMN(DG$2)+9,0)</f>
        <v>0</v>
      </c>
      <c r="DV397" s="22">
        <f>Target_AM[[#This Row],[PROPORSI]]*VLOOKUP(Target_AM[[#This Row],[NIPNAS]],Target_CC[],COLUMN(DH$2)+9,0)</f>
        <v>0</v>
      </c>
      <c r="DW397" s="22">
        <f>Target_AM[[#This Row],[PROPORSI]]*VLOOKUP(Target_AM[[#This Row],[NIPNAS]],Target_CC[],COLUMN(DI$2)+9,0)</f>
        <v>0</v>
      </c>
      <c r="DX397" s="22">
        <f>Target_AM[[#This Row],[PROPORSI]]*VLOOKUP(Target_AM[[#This Row],[NIPNAS]],Target_CC[],COLUMN(DJ$2)+9,0)</f>
        <v>0</v>
      </c>
      <c r="DY397" s="22">
        <f>Target_AM[[#This Row],[PROPORSI]]*VLOOKUP(Target_AM[[#This Row],[NIPNAS]],Target_CC[],COLUMN(DK$2)+9,0)</f>
        <v>0</v>
      </c>
      <c r="DZ397" s="22">
        <f>Target_AM[[#This Row],[PROPORSI]]*VLOOKUP(Target_AM[[#This Row],[NIPNAS]],Target_CC[],COLUMN(DL$2)+9,0)</f>
        <v>0</v>
      </c>
      <c r="EA397" s="22">
        <f>Target_AM[[#This Row],[PROPORSI]]*VLOOKUP(Target_AM[[#This Row],[NIPNAS]],Target_CC[],COLUMN(DM$2)+9,0)</f>
        <v>0</v>
      </c>
    </row>
    <row r="398" spans="2:131" x14ac:dyDescent="0.3">
      <c r="B398">
        <v>404424</v>
      </c>
      <c r="C398" t="s">
        <v>1007</v>
      </c>
      <c r="D398">
        <v>1</v>
      </c>
      <c r="E398" s="8">
        <v>45658</v>
      </c>
      <c r="F398">
        <v>4609853</v>
      </c>
      <c r="G398" t="s">
        <v>733</v>
      </c>
      <c r="J398" t="s">
        <v>296</v>
      </c>
      <c r="K398" t="s">
        <v>19</v>
      </c>
      <c r="L398" t="s">
        <v>159</v>
      </c>
      <c r="M398" t="s">
        <v>29</v>
      </c>
      <c r="N398" s="23">
        <f>Target_AM[[#This Row],[PROPORSI]]*VLOOKUP(Target_AM[[#This Row],[NIPNAS]],Target_CC[],9,0)</f>
        <v>23158426.480618089</v>
      </c>
      <c r="O398" s="22">
        <f>Target_AM[[#This Row],[PROPORSI]]*VLOOKUP(Target_AM[[#This Row],[NIPNAS]],Target_CC[],COLUMN(A$2)+9,0)</f>
        <v>11601652</v>
      </c>
      <c r="P398" s="22">
        <f>Target_AM[[#This Row],[PROPORSI]]*VLOOKUP(Target_AM[[#This Row],[NIPNAS]],Target_CC[],COLUMN(B$2)+9,0)</f>
        <v>11555379.4</v>
      </c>
      <c r="Q398" s="22">
        <f>Target_AM[[#This Row],[PROPORSI]]*VLOOKUP(Target_AM[[#This Row],[NIPNAS]],Target_CC[],COLUMN(C$2)+9,0)</f>
        <v>11564260</v>
      </c>
      <c r="R398" s="22">
        <f>Target_AM[[#This Row],[PROPORSI]]*VLOOKUP(Target_AM[[#This Row],[NIPNAS]],Target_CC[],COLUMN(D$2)+9,0)</f>
        <v>11555379.4</v>
      </c>
      <c r="S398" s="22">
        <f>Target_AM[[#This Row],[PROPORSI]]*VLOOKUP(Target_AM[[#This Row],[NIPNAS]],Target_CC[],COLUMN(E$2)+9,0)</f>
        <v>11528737.6</v>
      </c>
      <c r="T398" s="22">
        <f>Target_AM[[#This Row],[PROPORSI]]*VLOOKUP(Target_AM[[#This Row],[NIPNAS]],Target_CC[],COLUMN(F$2)+9,0)</f>
        <v>11502095.799999999</v>
      </c>
      <c r="U398" s="22">
        <f>Target_AM[[#This Row],[PROPORSI]]*VLOOKUP(Target_AM[[#This Row],[NIPNAS]],Target_CC[],COLUMN(G$2)+9,0)</f>
        <v>11546498.799999999</v>
      </c>
      <c r="V398" s="22">
        <f>Target_AM[[#This Row],[PROPORSI]]*VLOOKUP(Target_AM[[#This Row],[NIPNAS]],Target_CC[],COLUMN(H$2)+9,0)</f>
        <v>11582021.200000001</v>
      </c>
      <c r="W398" s="22">
        <f>Target_AM[[#This Row],[PROPORSI]]*VLOOKUP(Target_AM[[#This Row],[NIPNAS]],Target_CC[],COLUMN(I$2)+9,0)</f>
        <v>11573140.6</v>
      </c>
      <c r="X398" s="22">
        <f>Target_AM[[#This Row],[PROPORSI]]*VLOOKUP(Target_AM[[#This Row],[NIPNAS]],Target_CC[],COLUMN(J$2)+9,0)</f>
        <v>11573140.6</v>
      </c>
      <c r="Y398" s="22">
        <f>Target_AM[[#This Row],[PROPORSI]]*VLOOKUP(Target_AM[[#This Row],[NIPNAS]],Target_CC[],COLUMN(K$2)+9,0)</f>
        <v>11582021.200000001</v>
      </c>
      <c r="Z398" s="22">
        <f>Target_AM[[#This Row],[PROPORSI]]*VLOOKUP(Target_AM[[#This Row],[NIPNAS]],Target_CC[],COLUMN(L$2)+9,0)</f>
        <v>11564260</v>
      </c>
      <c r="AA398" s="22">
        <f>Target_AM[[#This Row],[PROPORSI]]*VLOOKUP(Target_AM[[#This Row],[NIPNAS]],Target_CC[],COLUMN(M$2)+9,0)</f>
        <v>138728586.59999999</v>
      </c>
      <c r="AB398" s="22">
        <f>Target_AM[[#This Row],[PROPORSI]]*VLOOKUP(Target_AM[[#This Row],[NIPNAS]],Target_CC[],COLUMN(N$2)+9,0)</f>
        <v>0</v>
      </c>
      <c r="AC398" s="22">
        <f>Target_AM[[#This Row],[PROPORSI]]*VLOOKUP(Target_AM[[#This Row],[NIPNAS]],Target_CC[],COLUMN(O$2)+9,0)</f>
        <v>690859.22431823774</v>
      </c>
      <c r="AD398" s="22">
        <f>Target_AM[[#This Row],[PROPORSI]]*VLOOKUP(Target_AM[[#This Row],[NIPNAS]],Target_CC[],COLUMN(P$2)+9,0)</f>
        <v>683729.23020126333</v>
      </c>
      <c r="AE398" s="22">
        <f>Target_AM[[#This Row],[PROPORSI]]*VLOOKUP(Target_AM[[#This Row],[NIPNAS]],Target_CC[],COLUMN(Q$2)+9,0)</f>
        <v>537486.86343142285</v>
      </c>
      <c r="AF398" s="22">
        <f>Target_AM[[#This Row],[PROPORSI]]*VLOOKUP(Target_AM[[#This Row],[NIPNAS]],Target_CC[],COLUMN(R$2)+9,0)</f>
        <v>586231.66372162709</v>
      </c>
      <c r="AG398" s="22">
        <f>Target_AM[[#This Row],[PROPORSI]]*VLOOKUP(Target_AM[[#This Row],[NIPNAS]],Target_CC[],COLUMN(S$2)+9,0)</f>
        <v>571553.53985494352</v>
      </c>
      <c r="AH398" s="22">
        <f>Target_AM[[#This Row],[PROPORSI]]*VLOOKUP(Target_AM[[#This Row],[NIPNAS]],Target_CC[],COLUMN(T$2)+9,0)</f>
        <v>710365.72728492401</v>
      </c>
      <c r="AI398" s="22">
        <f>Target_AM[[#This Row],[PROPORSI]]*VLOOKUP(Target_AM[[#This Row],[NIPNAS]],Target_CC[],COLUMN(U$2)+9,0)</f>
        <v>598269.13892134407</v>
      </c>
      <c r="AJ398" s="22">
        <f>Target_AM[[#This Row],[PROPORSI]]*VLOOKUP(Target_AM[[#This Row],[NIPNAS]],Target_CC[],COLUMN(V$2)+9,0)</f>
        <v>715610.41381648171</v>
      </c>
      <c r="AK398" s="22">
        <f>Target_AM[[#This Row],[PROPORSI]]*VLOOKUP(Target_AM[[#This Row],[NIPNAS]],Target_CC[],COLUMN(W$2)+9,0)</f>
        <v>720720.50871695695</v>
      </c>
      <c r="AL398" s="22">
        <f>Target_AM[[#This Row],[PROPORSI]]*VLOOKUP(Target_AM[[#This Row],[NIPNAS]],Target_CC[],COLUMN(X$2)+9,0)</f>
        <v>611960.29877694696</v>
      </c>
      <c r="AM398" s="22">
        <f>Target_AM[[#This Row],[PROPORSI]]*VLOOKUP(Target_AM[[#This Row],[NIPNAS]],Target_CC[],COLUMN(Y$2)+9,0)</f>
        <v>623089.45347582689</v>
      </c>
      <c r="AN398" s="22">
        <f>Target_AM[[#This Row],[PROPORSI]]*VLOOKUP(Target_AM[[#This Row],[NIPNAS]],Target_CC[],COLUMN(Z$2)+9,0)</f>
        <v>7049876.062519975</v>
      </c>
      <c r="AO398" s="22">
        <f>Target_AM[[#This Row],[PROPORSI]]*VLOOKUP(Target_AM[[#This Row],[NIPNAS]],Target_CC[],COLUMN(AA$2)+9,0)</f>
        <v>11601652</v>
      </c>
      <c r="AP398" s="22">
        <f>Target_AM[[#This Row],[PROPORSI]]*VLOOKUP(Target_AM[[#This Row],[NIPNAS]],Target_CC[],COLUMN(AB$2)+9,0)</f>
        <v>12246238.624318238</v>
      </c>
      <c r="AQ398" s="22">
        <f>Target_AM[[#This Row],[PROPORSI]]*VLOOKUP(Target_AM[[#This Row],[NIPNAS]],Target_CC[],COLUMN(AC$2)+9,0)</f>
        <v>12247989.230201263</v>
      </c>
      <c r="AR398" s="22">
        <f>Target_AM[[#This Row],[PROPORSI]]*VLOOKUP(Target_AM[[#This Row],[NIPNAS]],Target_CC[],COLUMN(AD$2)+9,0)</f>
        <v>12092866.263431422</v>
      </c>
      <c r="AS398" s="22">
        <f>Target_AM[[#This Row],[PROPORSI]]*VLOOKUP(Target_AM[[#This Row],[NIPNAS]],Target_CC[],COLUMN(AE$2)+9,0)</f>
        <v>12114969.263721626</v>
      </c>
      <c r="AT398" s="22">
        <f>Target_AM[[#This Row],[PROPORSI]]*VLOOKUP(Target_AM[[#This Row],[NIPNAS]],Target_CC[],COLUMN(AF$2)+9,0)</f>
        <v>12073649.339854943</v>
      </c>
      <c r="AU398" s="22">
        <f>Target_AM[[#This Row],[PROPORSI]]*VLOOKUP(Target_AM[[#This Row],[NIPNAS]],Target_CC[],COLUMN(AG$2)+9,0)</f>
        <v>12256864.527284922</v>
      </c>
      <c r="AV398" s="22">
        <f>Target_AM[[#This Row],[PROPORSI]]*VLOOKUP(Target_AM[[#This Row],[NIPNAS]],Target_CC[],COLUMN(AH$2)+9,0)</f>
        <v>12180290.338921346</v>
      </c>
      <c r="AW398" s="22">
        <f>Target_AM[[#This Row],[PROPORSI]]*VLOOKUP(Target_AM[[#This Row],[NIPNAS]],Target_CC[],COLUMN(AI$2)+9,0)</f>
        <v>12288751.013816481</v>
      </c>
      <c r="AX398" s="22">
        <f>Target_AM[[#This Row],[PROPORSI]]*VLOOKUP(Target_AM[[#This Row],[NIPNAS]],Target_CC[],COLUMN(AJ$2)+9,0)</f>
        <v>12293861.108716957</v>
      </c>
      <c r="AY398" s="22">
        <f>Target_AM[[#This Row],[PROPORSI]]*VLOOKUP(Target_AM[[#This Row],[NIPNAS]],Target_CC[],COLUMN(AK$2)+9,0)</f>
        <v>12193981.498776948</v>
      </c>
      <c r="AZ398" s="22">
        <f>Target_AM[[#This Row],[PROPORSI]]*VLOOKUP(Target_AM[[#This Row],[NIPNAS]],Target_CC[],COLUMN(AL$2)+9,0)</f>
        <v>12187349.453475827</v>
      </c>
      <c r="BA398" s="22">
        <f>Target_AM[[#This Row],[PROPORSI]]*VLOOKUP(Target_AM[[#This Row],[NIPNAS]],Target_CC[],COLUMN(AM$2)+9,0)</f>
        <v>145778462.66251996</v>
      </c>
      <c r="BB398" s="22">
        <f>Target_AM[[#This Row],[PROPORSI]]*VLOOKUP(Target_AM[[#This Row],[NIPNAS]],Target_CC[],COLUMN(AN$2)+9,0)</f>
        <v>0</v>
      </c>
      <c r="BC398" s="22">
        <f>Target_AM[[#This Row],[PROPORSI]]*VLOOKUP(Target_AM[[#This Row],[NIPNAS]],Target_CC[],COLUMN(AO$2)+9,0)</f>
        <v>0</v>
      </c>
      <c r="BD398" s="22">
        <f>Target_AM[[#This Row],[PROPORSI]]*VLOOKUP(Target_AM[[#This Row],[NIPNAS]],Target_CC[],COLUMN(AP$2)+9,0)</f>
        <v>0</v>
      </c>
      <c r="BE398" s="22">
        <f>Target_AM[[#This Row],[PROPORSI]]*VLOOKUP(Target_AM[[#This Row],[NIPNAS]],Target_CC[],COLUMN(AQ$2)+9,0)</f>
        <v>0</v>
      </c>
      <c r="BF398" s="22">
        <f>Target_AM[[#This Row],[PROPORSI]]*VLOOKUP(Target_AM[[#This Row],[NIPNAS]],Target_CC[],COLUMN(AR$2)+9,0)</f>
        <v>0</v>
      </c>
      <c r="BG398" s="22">
        <f>Target_AM[[#This Row],[PROPORSI]]*VLOOKUP(Target_AM[[#This Row],[NIPNAS]],Target_CC[],COLUMN(AS$2)+9,0)</f>
        <v>0</v>
      </c>
      <c r="BH398" s="22">
        <f>Target_AM[[#This Row],[PROPORSI]]*VLOOKUP(Target_AM[[#This Row],[NIPNAS]],Target_CC[],COLUMN(AT$2)+9,0)</f>
        <v>0</v>
      </c>
      <c r="BI398" s="22">
        <f>Target_AM[[#This Row],[PROPORSI]]*VLOOKUP(Target_AM[[#This Row],[NIPNAS]],Target_CC[],COLUMN(AU$2)+9,0)</f>
        <v>0</v>
      </c>
      <c r="BJ398" s="22">
        <f>Target_AM[[#This Row],[PROPORSI]]*VLOOKUP(Target_AM[[#This Row],[NIPNAS]],Target_CC[],COLUMN(AV$2)+9,0)</f>
        <v>0</v>
      </c>
      <c r="BK398" s="22">
        <f>Target_AM[[#This Row],[PROPORSI]]*VLOOKUP(Target_AM[[#This Row],[NIPNAS]],Target_CC[],COLUMN(AW$2)+9,0)</f>
        <v>0</v>
      </c>
      <c r="BL398" s="22">
        <f>Target_AM[[#This Row],[PROPORSI]]*VLOOKUP(Target_AM[[#This Row],[NIPNAS]],Target_CC[],COLUMN(AX$2)+9,0)</f>
        <v>0</v>
      </c>
      <c r="BM398" s="22">
        <f>Target_AM[[#This Row],[PROPORSI]]*VLOOKUP(Target_AM[[#This Row],[NIPNAS]],Target_CC[],COLUMN(AY$2)+9,0)</f>
        <v>0</v>
      </c>
      <c r="BN398" s="22">
        <f>Target_AM[[#This Row],[PROPORSI]]*VLOOKUP(Target_AM[[#This Row],[NIPNAS]],Target_CC[],COLUMN(AZ$2)+9,0)</f>
        <v>0</v>
      </c>
      <c r="BO398" s="22">
        <f>Target_AM[[#This Row],[PROPORSI]]*VLOOKUP(Target_AM[[#This Row],[NIPNAS]],Target_CC[],COLUMN(BA$2)+9,0)</f>
        <v>11381200</v>
      </c>
      <c r="BP398" s="22">
        <f>Target_AM[[#This Row],[PROPORSI]]*VLOOKUP(Target_AM[[#This Row],[NIPNAS]],Target_CC[],COLUMN(BB$2)+9,0)</f>
        <v>11384950</v>
      </c>
      <c r="BQ398" s="22">
        <f>Target_AM[[#This Row],[PROPORSI]]*VLOOKUP(Target_AM[[#This Row],[NIPNAS]],Target_CC[],COLUMN(BC$2)+9,0)</f>
        <v>11381450</v>
      </c>
      <c r="BR398" s="22">
        <f>Target_AM[[#This Row],[PROPORSI]]*VLOOKUP(Target_AM[[#This Row],[NIPNAS]],Target_CC[],COLUMN(BD$2)+9,0)</f>
        <v>10889870</v>
      </c>
      <c r="BS398" s="22">
        <f>Target_AM[[#This Row],[PROPORSI]]*VLOOKUP(Target_AM[[#This Row],[NIPNAS]],Target_CC[],COLUMN(BE$2)+9,0)</f>
        <v>10889870</v>
      </c>
      <c r="BT398" s="22">
        <f>Target_AM[[#This Row],[PROPORSI]]*VLOOKUP(Target_AM[[#This Row],[NIPNAS]],Target_CC[],COLUMN(BF$2)+9,0)</f>
        <v>10889870</v>
      </c>
      <c r="BU398" s="22">
        <f>Target_AM[[#This Row],[PROPORSI]]*VLOOKUP(Target_AM[[#This Row],[NIPNAS]],Target_CC[],COLUMN(BG$2)+9,0)</f>
        <v>10889870</v>
      </c>
      <c r="BV398" s="22">
        <f>Target_AM[[#This Row],[PROPORSI]]*VLOOKUP(Target_AM[[#This Row],[NIPNAS]],Target_CC[],COLUMN(BH$2)+9,0)</f>
        <v>10889870</v>
      </c>
      <c r="BW398" s="22">
        <f>Target_AM[[#This Row],[PROPORSI]]*VLOOKUP(Target_AM[[#This Row],[NIPNAS]],Target_CC[],COLUMN(BI$2)+9,0)</f>
        <v>10889870</v>
      </c>
      <c r="BX398" s="22">
        <f>Target_AM[[#This Row],[PROPORSI]]*VLOOKUP(Target_AM[[#This Row],[NIPNAS]],Target_CC[],COLUMN(BJ$2)+9,0)</f>
        <v>10889870</v>
      </c>
      <c r="BY398" s="22">
        <f>Target_AM[[#This Row],[PROPORSI]]*VLOOKUP(Target_AM[[#This Row],[NIPNAS]],Target_CC[],COLUMN(BK$2)+9,0)</f>
        <v>10889870</v>
      </c>
      <c r="BZ398" s="22">
        <f>Target_AM[[#This Row],[PROPORSI]]*VLOOKUP(Target_AM[[#This Row],[NIPNAS]],Target_CC[],COLUMN(BL$2)+9,0)</f>
        <v>10889870</v>
      </c>
      <c r="CA398" s="22">
        <f>Target_AM[[#This Row],[PROPORSI]]*VLOOKUP(Target_AM[[#This Row],[NIPNAS]],Target_CC[],COLUMN(BM$2)+9,0)</f>
        <v>132156430</v>
      </c>
      <c r="CB398" s="22">
        <f>Target_AM[[#This Row],[PROPORSI]]*VLOOKUP(Target_AM[[#This Row],[NIPNAS]],Target_CC[],COLUMN(BN$2)+9,0)</f>
        <v>10483600</v>
      </c>
      <c r="CC398" s="22">
        <f>Target_AM[[#This Row],[PROPORSI]]*VLOOKUP(Target_AM[[#This Row],[NIPNAS]],Target_CC[],COLUMN(BO$2)+9,0)</f>
        <v>10483600</v>
      </c>
      <c r="CD398" s="22">
        <f>Target_AM[[#This Row],[PROPORSI]]*VLOOKUP(Target_AM[[#This Row],[NIPNAS]],Target_CC[],COLUMN(BP$2)+9,0)</f>
        <v>10483600</v>
      </c>
      <c r="CE398" s="22">
        <f>Target_AM[[#This Row],[PROPORSI]]*VLOOKUP(Target_AM[[#This Row],[NIPNAS]],Target_CC[],COLUMN(BQ$2)+9,0)</f>
        <v>9959420</v>
      </c>
      <c r="CF398" s="22">
        <f>Target_AM[[#This Row],[PROPORSI]]*VLOOKUP(Target_AM[[#This Row],[NIPNAS]],Target_CC[],COLUMN(BR$2)+9,0)</f>
        <v>9959420</v>
      </c>
      <c r="CG398" s="22">
        <f>Target_AM[[#This Row],[PROPORSI]]*VLOOKUP(Target_AM[[#This Row],[NIPNAS]],Target_CC[],COLUMN(BS$2)+9,0)</f>
        <v>9959420</v>
      </c>
      <c r="CH398" s="22">
        <f>Target_AM[[#This Row],[PROPORSI]]*VLOOKUP(Target_AM[[#This Row],[NIPNAS]],Target_CC[],COLUMN(BT$2)+9,0)</f>
        <v>9959420</v>
      </c>
      <c r="CI398" s="22">
        <f>Target_AM[[#This Row],[PROPORSI]]*VLOOKUP(Target_AM[[#This Row],[NIPNAS]],Target_CC[],COLUMN(BU$2)+9,0)</f>
        <v>9959420</v>
      </c>
      <c r="CJ398" s="22">
        <f>Target_AM[[#This Row],[PROPORSI]]*VLOOKUP(Target_AM[[#This Row],[NIPNAS]],Target_CC[],COLUMN(BV$2)+9,0)</f>
        <v>9959420</v>
      </c>
      <c r="CK398" s="22">
        <f>Target_AM[[#This Row],[PROPORSI]]*VLOOKUP(Target_AM[[#This Row],[NIPNAS]],Target_CC[],COLUMN(BW$2)+9,0)</f>
        <v>9959420</v>
      </c>
      <c r="CL398" s="22">
        <f>Target_AM[[#This Row],[PROPORSI]]*VLOOKUP(Target_AM[[#This Row],[NIPNAS]],Target_CC[],COLUMN(BX$2)+9,0)</f>
        <v>9959420</v>
      </c>
      <c r="CM398" s="22">
        <f>Target_AM[[#This Row],[PROPORSI]]*VLOOKUP(Target_AM[[#This Row],[NIPNAS]],Target_CC[],COLUMN(BY$2)+9,0)</f>
        <v>9959420</v>
      </c>
      <c r="CN398" s="22">
        <f>Target_AM[[#This Row],[PROPORSI]]*VLOOKUP(Target_AM[[#This Row],[NIPNAS]],Target_CC[],COLUMN(BZ$2)+9,0)</f>
        <v>121085580</v>
      </c>
      <c r="CO398" s="22">
        <f>Target_AM[[#This Row],[PROPORSI]]*VLOOKUP(Target_AM[[#This Row],[NIPNAS]],Target_CC[],COLUMN(CA$2)+9,0)</f>
        <v>930200</v>
      </c>
      <c r="CP398" s="22">
        <f>Target_AM[[#This Row],[PROPORSI]]*VLOOKUP(Target_AM[[#This Row],[NIPNAS]],Target_CC[],COLUMN(CB$2)+9,0)</f>
        <v>933950</v>
      </c>
      <c r="CQ398" s="22">
        <f>Target_AM[[#This Row],[PROPORSI]]*VLOOKUP(Target_AM[[#This Row],[NIPNAS]],Target_CC[],COLUMN(CC$2)+9,0)</f>
        <v>930450</v>
      </c>
      <c r="CR398" s="22">
        <f>Target_AM[[#This Row],[PROPORSI]]*VLOOKUP(Target_AM[[#This Row],[NIPNAS]],Target_CC[],COLUMN(CD$2)+9,0)</f>
        <v>930450</v>
      </c>
      <c r="CS398" s="22">
        <f>Target_AM[[#This Row],[PROPORSI]]*VLOOKUP(Target_AM[[#This Row],[NIPNAS]],Target_CC[],COLUMN(CE$2)+9,0)</f>
        <v>930450</v>
      </c>
      <c r="CT398" s="22">
        <f>Target_AM[[#This Row],[PROPORSI]]*VLOOKUP(Target_AM[[#This Row],[NIPNAS]],Target_CC[],COLUMN(CF$2)+9,0)</f>
        <v>930450</v>
      </c>
      <c r="CU398" s="22">
        <f>Target_AM[[#This Row],[PROPORSI]]*VLOOKUP(Target_AM[[#This Row],[NIPNAS]],Target_CC[],COLUMN(CG$2)+9,0)</f>
        <v>930450</v>
      </c>
      <c r="CV398" s="22">
        <f>Target_AM[[#This Row],[PROPORSI]]*VLOOKUP(Target_AM[[#This Row],[NIPNAS]],Target_CC[],COLUMN(CH$2)+9,0)</f>
        <v>930450</v>
      </c>
      <c r="CW398" s="22">
        <f>Target_AM[[#This Row],[PROPORSI]]*VLOOKUP(Target_AM[[#This Row],[NIPNAS]],Target_CC[],COLUMN(CI$2)+9,0)</f>
        <v>930450</v>
      </c>
      <c r="CX398" s="22">
        <f>Target_AM[[#This Row],[PROPORSI]]*VLOOKUP(Target_AM[[#This Row],[NIPNAS]],Target_CC[],COLUMN(CJ$2)+9,0)</f>
        <v>930450</v>
      </c>
      <c r="CY398" s="22">
        <f>Target_AM[[#This Row],[PROPORSI]]*VLOOKUP(Target_AM[[#This Row],[NIPNAS]],Target_CC[],COLUMN(CK$2)+9,0)</f>
        <v>930450</v>
      </c>
      <c r="CZ398" s="22">
        <f>Target_AM[[#This Row],[PROPORSI]]*VLOOKUP(Target_AM[[#This Row],[NIPNAS]],Target_CC[],COLUMN(CL$2)+9,0)</f>
        <v>930450</v>
      </c>
      <c r="DA398" s="22">
        <f>Target_AM[[#This Row],[PROPORSI]]*VLOOKUP(Target_AM[[#This Row],[NIPNAS]],Target_CC[],COLUMN(CM$2)+9,0)</f>
        <v>11168650</v>
      </c>
      <c r="DB398" s="22">
        <f>Target_AM[[#This Row],[PROPORSI]]*VLOOKUP(Target_AM[[#This Row],[NIPNAS]],Target_CC[],COLUMN(CN$2)+9,0)</f>
        <v>0</v>
      </c>
      <c r="DC398" s="22">
        <f>Target_AM[[#This Row],[PROPORSI]]*VLOOKUP(Target_AM[[#This Row],[NIPNAS]],Target_CC[],COLUMN(CO$2)+9,0)</f>
        <v>0</v>
      </c>
      <c r="DD398" s="22">
        <f>Target_AM[[#This Row],[PROPORSI]]*VLOOKUP(Target_AM[[#This Row],[NIPNAS]],Target_CC[],COLUMN(CP$2)+9,0)</f>
        <v>0</v>
      </c>
      <c r="DE398" s="22">
        <f>Target_AM[[#This Row],[PROPORSI]]*VLOOKUP(Target_AM[[#This Row],[NIPNAS]],Target_CC[],COLUMN(CQ$2)+9,0)</f>
        <v>0</v>
      </c>
      <c r="DF398" s="22">
        <f>Target_AM[[#This Row],[PROPORSI]]*VLOOKUP(Target_AM[[#This Row],[NIPNAS]],Target_CC[],COLUMN(CR$2)+9,0)</f>
        <v>0</v>
      </c>
      <c r="DG398" s="22">
        <f>Target_AM[[#This Row],[PROPORSI]]*VLOOKUP(Target_AM[[#This Row],[NIPNAS]],Target_CC[],COLUMN(CS$2)+9,0)</f>
        <v>0</v>
      </c>
      <c r="DH398" s="22">
        <f>Target_AM[[#This Row],[PROPORSI]]*VLOOKUP(Target_AM[[#This Row],[NIPNAS]],Target_CC[],COLUMN(CT$2)+9,0)</f>
        <v>0</v>
      </c>
      <c r="DI398" s="22">
        <f>Target_AM[[#This Row],[PROPORSI]]*VLOOKUP(Target_AM[[#This Row],[NIPNAS]],Target_CC[],COLUMN(CU$2)+9,0)</f>
        <v>0</v>
      </c>
      <c r="DJ398" s="22">
        <f>Target_AM[[#This Row],[PROPORSI]]*VLOOKUP(Target_AM[[#This Row],[NIPNAS]],Target_CC[],COLUMN(CV$2)+9,0)</f>
        <v>0</v>
      </c>
      <c r="DK398" s="22">
        <f>Target_AM[[#This Row],[PROPORSI]]*VLOOKUP(Target_AM[[#This Row],[NIPNAS]],Target_CC[],COLUMN(CW$2)+9,0)</f>
        <v>0</v>
      </c>
      <c r="DL398" s="22">
        <f>Target_AM[[#This Row],[PROPORSI]]*VLOOKUP(Target_AM[[#This Row],[NIPNAS]],Target_CC[],COLUMN(CX$2)+9,0)</f>
        <v>0</v>
      </c>
      <c r="DM398" s="22">
        <f>Target_AM[[#This Row],[PROPORSI]]*VLOOKUP(Target_AM[[#This Row],[NIPNAS]],Target_CC[],COLUMN(CY$2)+9,0)</f>
        <v>0</v>
      </c>
      <c r="DN398" s="22">
        <f>Target_AM[[#This Row],[PROPORSI]]*VLOOKUP(Target_AM[[#This Row],[NIPNAS]],Target_CC[],COLUMN(CZ$2)+9,0)</f>
        <v>0</v>
      </c>
      <c r="DO398" s="22">
        <f>Target_AM[[#This Row],[PROPORSI]]*VLOOKUP(Target_AM[[#This Row],[NIPNAS]],Target_CC[],COLUMN(DA$2)+9,0)</f>
        <v>0</v>
      </c>
      <c r="DP398" s="22">
        <f>Target_AM[[#This Row],[PROPORSI]]*VLOOKUP(Target_AM[[#This Row],[NIPNAS]],Target_CC[],COLUMN(DB$2)+9,0)</f>
        <v>0</v>
      </c>
      <c r="DQ398" s="22">
        <f>Target_AM[[#This Row],[PROPORSI]]*VLOOKUP(Target_AM[[#This Row],[NIPNAS]],Target_CC[],COLUMN(DC$2)+9,0)</f>
        <v>0</v>
      </c>
      <c r="DR398" s="22">
        <f>Target_AM[[#This Row],[PROPORSI]]*VLOOKUP(Target_AM[[#This Row],[NIPNAS]],Target_CC[],COLUMN(DD$2)+9,0)</f>
        <v>0</v>
      </c>
      <c r="DS398" s="22">
        <f>Target_AM[[#This Row],[PROPORSI]]*VLOOKUP(Target_AM[[#This Row],[NIPNAS]],Target_CC[],COLUMN(DE$2)+9,0)</f>
        <v>0</v>
      </c>
      <c r="DT398" s="22">
        <f>Target_AM[[#This Row],[PROPORSI]]*VLOOKUP(Target_AM[[#This Row],[NIPNAS]],Target_CC[],COLUMN(DF$2)+9,0)</f>
        <v>0</v>
      </c>
      <c r="DU398" s="22">
        <f>Target_AM[[#This Row],[PROPORSI]]*VLOOKUP(Target_AM[[#This Row],[NIPNAS]],Target_CC[],COLUMN(DG$2)+9,0)</f>
        <v>0</v>
      </c>
      <c r="DV398" s="22">
        <f>Target_AM[[#This Row],[PROPORSI]]*VLOOKUP(Target_AM[[#This Row],[NIPNAS]],Target_CC[],COLUMN(DH$2)+9,0)</f>
        <v>0</v>
      </c>
      <c r="DW398" s="22">
        <f>Target_AM[[#This Row],[PROPORSI]]*VLOOKUP(Target_AM[[#This Row],[NIPNAS]],Target_CC[],COLUMN(DI$2)+9,0)</f>
        <v>0</v>
      </c>
      <c r="DX398" s="22">
        <f>Target_AM[[#This Row],[PROPORSI]]*VLOOKUP(Target_AM[[#This Row],[NIPNAS]],Target_CC[],COLUMN(DJ$2)+9,0)</f>
        <v>0</v>
      </c>
      <c r="DY398" s="22">
        <f>Target_AM[[#This Row],[PROPORSI]]*VLOOKUP(Target_AM[[#This Row],[NIPNAS]],Target_CC[],COLUMN(DK$2)+9,0)</f>
        <v>0</v>
      </c>
      <c r="DZ398" s="22">
        <f>Target_AM[[#This Row],[PROPORSI]]*VLOOKUP(Target_AM[[#This Row],[NIPNAS]],Target_CC[],COLUMN(DL$2)+9,0)</f>
        <v>0</v>
      </c>
      <c r="EA398" s="22">
        <f>Target_AM[[#This Row],[PROPORSI]]*VLOOKUP(Target_AM[[#This Row],[NIPNAS]],Target_CC[],COLUMN(DM$2)+9,0)</f>
        <v>0</v>
      </c>
    </row>
    <row r="399" spans="2:131" x14ac:dyDescent="0.3">
      <c r="B399">
        <v>970252</v>
      </c>
      <c r="C399" t="s">
        <v>1072</v>
      </c>
      <c r="D399">
        <v>1</v>
      </c>
      <c r="E399" s="8">
        <v>45658</v>
      </c>
      <c r="F399">
        <v>19658106</v>
      </c>
      <c r="G399" t="s">
        <v>486</v>
      </c>
      <c r="J399" t="s">
        <v>363</v>
      </c>
      <c r="K399" t="s">
        <v>22</v>
      </c>
      <c r="L399" t="s">
        <v>159</v>
      </c>
      <c r="M399" t="s">
        <v>29</v>
      </c>
      <c r="N399" s="23">
        <f>Target_AM[[#This Row],[PROPORSI]]*VLOOKUP(Target_AM[[#This Row],[NIPNAS]],Target_CC[],9,0)</f>
        <v>0</v>
      </c>
      <c r="O399" s="22">
        <f>Target_AM[[#This Row],[PROPORSI]]*VLOOKUP(Target_AM[[#This Row],[NIPNAS]],Target_CC[],COLUMN(A$2)+9,0)</f>
        <v>649998</v>
      </c>
      <c r="P399" s="22">
        <f>Target_AM[[#This Row],[PROPORSI]]*VLOOKUP(Target_AM[[#This Row],[NIPNAS]],Target_CC[],COLUMN(B$2)+9,0)</f>
        <v>649998</v>
      </c>
      <c r="Q399" s="22">
        <f>Target_AM[[#This Row],[PROPORSI]]*VLOOKUP(Target_AM[[#This Row],[NIPNAS]],Target_CC[],COLUMN(C$2)+9,0)</f>
        <v>623998.07999999996</v>
      </c>
      <c r="R399" s="22">
        <f>Target_AM[[#This Row],[PROPORSI]]*VLOOKUP(Target_AM[[#This Row],[NIPNAS]],Target_CC[],COLUMN(D$2)+9,0)</f>
        <v>656237.98080000002</v>
      </c>
      <c r="S399" s="22">
        <f>Target_AM[[#This Row],[PROPORSI]]*VLOOKUP(Target_AM[[#This Row],[NIPNAS]],Target_CC[],COLUMN(E$2)+9,0)</f>
        <v>624060.47980800003</v>
      </c>
      <c r="T399" s="22">
        <f>Target_AM[[#This Row],[PROPORSI]]*VLOOKUP(Target_AM[[#This Row],[NIPNAS]],Target_CC[],COLUMN(F$2)+9,0)</f>
        <v>623738.70479808003</v>
      </c>
      <c r="U399" s="22">
        <f>Target_AM[[#This Row],[PROPORSI]]*VLOOKUP(Target_AM[[#This Row],[NIPNAS]],Target_CC[],COLUMN(G$2)+9,0)</f>
        <v>753735.08704798075</v>
      </c>
      <c r="V399" s="22">
        <f>Target_AM[[#This Row],[PROPORSI]]*VLOOKUP(Target_AM[[#This Row],[NIPNAS]],Target_CC[],COLUMN(H$2)+9,0)</f>
        <v>657535.35087047983</v>
      </c>
      <c r="W399" s="22">
        <f>Target_AM[[#This Row],[PROPORSI]]*VLOOKUP(Target_AM[[#This Row],[NIPNAS]],Target_CC[],COLUMN(I$2)+9,0)</f>
        <v>689073.25350870483</v>
      </c>
      <c r="X399" s="22">
        <f>Target_AM[[#This Row],[PROPORSI]]*VLOOKUP(Target_AM[[#This Row],[NIPNAS]],Target_CC[],COLUMN(J$2)+9,0)</f>
        <v>754388.43253508699</v>
      </c>
      <c r="Y399" s="22">
        <f>Target_AM[[#This Row],[PROPORSI]]*VLOOKUP(Target_AM[[#This Row],[NIPNAS]],Target_CC[],COLUMN(K$2)+9,0)</f>
        <v>657541.88432535087</v>
      </c>
      <c r="Z399" s="22">
        <f>Target_AM[[#This Row],[PROPORSI]]*VLOOKUP(Target_AM[[#This Row],[NIPNAS]],Target_CC[],COLUMN(L$2)+9,0)</f>
        <v>721573.21884325356</v>
      </c>
      <c r="AA399" s="22">
        <f>Target_AM[[#This Row],[PROPORSI]]*VLOOKUP(Target_AM[[#This Row],[NIPNAS]],Target_CC[],COLUMN(M$2)+9,0)</f>
        <v>8061878.4725369364</v>
      </c>
      <c r="AB399" s="22">
        <f>Target_AM[[#This Row],[PROPORSI]]*VLOOKUP(Target_AM[[#This Row],[NIPNAS]],Target_CC[],COLUMN(N$2)+9,0)</f>
        <v>55014.922994736604</v>
      </c>
      <c r="AC399" s="22">
        <f>Target_AM[[#This Row],[PROPORSI]]*VLOOKUP(Target_AM[[#This Row],[NIPNAS]],Target_CC[],COLUMN(O$2)+9,0)</f>
        <v>321835.93495376653</v>
      </c>
      <c r="AD399" s="22">
        <f>Target_AM[[#This Row],[PROPORSI]]*VLOOKUP(Target_AM[[#This Row],[NIPNAS]],Target_CC[],COLUMN(P$2)+9,0)</f>
        <v>294056.62377532152</v>
      </c>
      <c r="AE399" s="22">
        <f>Target_AM[[#This Row],[PROPORSI]]*VLOOKUP(Target_AM[[#This Row],[NIPNAS]],Target_CC[],COLUMN(Q$2)+9,0)</f>
        <v>202974.10322086222</v>
      </c>
      <c r="AF399" s="22">
        <f>Target_AM[[#This Row],[PROPORSI]]*VLOOKUP(Target_AM[[#This Row],[NIPNAS]],Target_CC[],COLUMN(R$2)+9,0)</f>
        <v>274261.54346509941</v>
      </c>
      <c r="AG399" s="22">
        <f>Target_AM[[#This Row],[PROPORSI]]*VLOOKUP(Target_AM[[#This Row],[NIPNAS]],Target_CC[],COLUMN(S$2)+9,0)</f>
        <v>396509.96459599829</v>
      </c>
      <c r="AH399" s="22">
        <f>Target_AM[[#This Row],[PROPORSI]]*VLOOKUP(Target_AM[[#This Row],[NIPNAS]],Target_CC[],COLUMN(T$2)+9,0)</f>
        <v>466633.19577639177</v>
      </c>
      <c r="AI399" s="22">
        <f>Target_AM[[#This Row],[PROPORSI]]*VLOOKUP(Target_AM[[#This Row],[NIPNAS]],Target_CC[],COLUMN(U$2)+9,0)</f>
        <v>515527.45898637181</v>
      </c>
      <c r="AJ399" s="22">
        <f>Target_AM[[#This Row],[PROPORSI]]*VLOOKUP(Target_AM[[#This Row],[NIPNAS]],Target_CC[],COLUMN(V$2)+9,0)</f>
        <v>422290.43041750218</v>
      </c>
      <c r="AK399" s="22">
        <f>Target_AM[[#This Row],[PROPORSI]]*VLOOKUP(Target_AM[[#This Row],[NIPNAS]],Target_CC[],COLUMN(W$2)+9,0)</f>
        <v>519575.46213133977</v>
      </c>
      <c r="AL399" s="22">
        <f>Target_AM[[#This Row],[PROPORSI]]*VLOOKUP(Target_AM[[#This Row],[NIPNAS]],Target_CC[],COLUMN(X$2)+9,0)</f>
        <v>699482.13962381962</v>
      </c>
      <c r="AM399" s="22">
        <f>Target_AM[[#This Row],[PROPORSI]]*VLOOKUP(Target_AM[[#This Row],[NIPNAS]],Target_CC[],COLUMN(Y$2)+9,0)</f>
        <v>438021.78281111002</v>
      </c>
      <c r="AN399" s="22">
        <f>Target_AM[[#This Row],[PROPORSI]]*VLOOKUP(Target_AM[[#This Row],[NIPNAS]],Target_CC[],COLUMN(Z$2)+9,0)</f>
        <v>4606183.5627523204</v>
      </c>
      <c r="AO399" s="22">
        <f>Target_AM[[#This Row],[PROPORSI]]*VLOOKUP(Target_AM[[#This Row],[NIPNAS]],Target_CC[],COLUMN(AA$2)+9,0)</f>
        <v>705012.92299473658</v>
      </c>
      <c r="AP399" s="22">
        <f>Target_AM[[#This Row],[PROPORSI]]*VLOOKUP(Target_AM[[#This Row],[NIPNAS]],Target_CC[],COLUMN(AB$2)+9,0)</f>
        <v>971833.93495376653</v>
      </c>
      <c r="AQ399" s="22">
        <f>Target_AM[[#This Row],[PROPORSI]]*VLOOKUP(Target_AM[[#This Row],[NIPNAS]],Target_CC[],COLUMN(AC$2)+9,0)</f>
        <v>918054.70377532148</v>
      </c>
      <c r="AR399" s="22">
        <f>Target_AM[[#This Row],[PROPORSI]]*VLOOKUP(Target_AM[[#This Row],[NIPNAS]],Target_CC[],COLUMN(AD$2)+9,0)</f>
        <v>859212.08402086224</v>
      </c>
      <c r="AS399" s="22">
        <f>Target_AM[[#This Row],[PROPORSI]]*VLOOKUP(Target_AM[[#This Row],[NIPNAS]],Target_CC[],COLUMN(AE$2)+9,0)</f>
        <v>898322.02327309945</v>
      </c>
      <c r="AT399" s="22">
        <f>Target_AM[[#This Row],[PROPORSI]]*VLOOKUP(Target_AM[[#This Row],[NIPNAS]],Target_CC[],COLUMN(AF$2)+9,0)</f>
        <v>1020248.6693940783</v>
      </c>
      <c r="AU399" s="22">
        <f>Target_AM[[#This Row],[PROPORSI]]*VLOOKUP(Target_AM[[#This Row],[NIPNAS]],Target_CC[],COLUMN(AG$2)+9,0)</f>
        <v>1220368.2828243724</v>
      </c>
      <c r="AV399" s="22">
        <f>Target_AM[[#This Row],[PROPORSI]]*VLOOKUP(Target_AM[[#This Row],[NIPNAS]],Target_CC[],COLUMN(AH$2)+9,0)</f>
        <v>1173062.8098568516</v>
      </c>
      <c r="AW399" s="22">
        <f>Target_AM[[#This Row],[PROPORSI]]*VLOOKUP(Target_AM[[#This Row],[NIPNAS]],Target_CC[],COLUMN(AI$2)+9,0)</f>
        <v>1111363.683926207</v>
      </c>
      <c r="AX399" s="22">
        <f>Target_AM[[#This Row],[PROPORSI]]*VLOOKUP(Target_AM[[#This Row],[NIPNAS]],Target_CC[],COLUMN(AJ$2)+9,0)</f>
        <v>1273963.8946664268</v>
      </c>
      <c r="AY399" s="22">
        <f>Target_AM[[#This Row],[PROPORSI]]*VLOOKUP(Target_AM[[#This Row],[NIPNAS]],Target_CC[],COLUMN(AK$2)+9,0)</f>
        <v>1357024.0239491705</v>
      </c>
      <c r="AZ399" s="22">
        <f>Target_AM[[#This Row],[PROPORSI]]*VLOOKUP(Target_AM[[#This Row],[NIPNAS]],Target_CC[],COLUMN(AL$2)+9,0)</f>
        <v>1159595.0016543637</v>
      </c>
      <c r="BA399" s="22">
        <f>Target_AM[[#This Row],[PROPORSI]]*VLOOKUP(Target_AM[[#This Row],[NIPNAS]],Target_CC[],COLUMN(AM$2)+9,0)</f>
        <v>12668062.035289256</v>
      </c>
      <c r="BB399" s="22">
        <f>Target_AM[[#This Row],[PROPORSI]]*VLOOKUP(Target_AM[[#This Row],[NIPNAS]],Target_CC[],COLUMN(AN$2)+9,0)</f>
        <v>792396.75529236195</v>
      </c>
      <c r="BC399" s="22">
        <f>Target_AM[[#This Row],[PROPORSI]]*VLOOKUP(Target_AM[[#This Row],[NIPNAS]],Target_CC[],COLUMN(AO$2)+9,0)</f>
        <v>6032290.547343405</v>
      </c>
      <c r="BD399" s="22">
        <f>Target_AM[[#This Row],[PROPORSI]]*VLOOKUP(Target_AM[[#This Row],[NIPNAS]],Target_CC[],COLUMN(AP$2)+9,0)</f>
        <v>1721168.2227272117</v>
      </c>
      <c r="BE399" s="22">
        <f>Target_AM[[#This Row],[PROPORSI]]*VLOOKUP(Target_AM[[#This Row],[NIPNAS]],Target_CC[],COLUMN(AQ$2)+9,0)</f>
        <v>3730263.1812121775</v>
      </c>
      <c r="BF399" s="22">
        <f>Target_AM[[#This Row],[PROPORSI]]*VLOOKUP(Target_AM[[#This Row],[NIPNAS]],Target_CC[],COLUMN(AR$2)+9,0)</f>
        <v>4356146.5649457099</v>
      </c>
      <c r="BG399" s="22">
        <f>Target_AM[[#This Row],[PROPORSI]]*VLOOKUP(Target_AM[[#This Row],[NIPNAS]],Target_CC[],COLUMN(AS$2)+9,0)</f>
        <v>4727385.5144472579</v>
      </c>
      <c r="BH399" s="22">
        <f>Target_AM[[#This Row],[PROPORSI]]*VLOOKUP(Target_AM[[#This Row],[NIPNAS]],Target_CC[],COLUMN(AT$2)+9,0)</f>
        <v>304335.51175167295</v>
      </c>
      <c r="BI399" s="22">
        <f>Target_AM[[#This Row],[PROPORSI]]*VLOOKUP(Target_AM[[#This Row],[NIPNAS]],Target_CC[],COLUMN(AU$2)+9,0)</f>
        <v>6178364.2199487239</v>
      </c>
      <c r="BJ399" s="22">
        <f>Target_AM[[#This Row],[PROPORSI]]*VLOOKUP(Target_AM[[#This Row],[NIPNAS]],Target_CC[],COLUMN(AV$2)+9,0)</f>
        <v>2219161.1340547749</v>
      </c>
      <c r="BK399" s="22">
        <f>Target_AM[[#This Row],[PROPORSI]]*VLOOKUP(Target_AM[[#This Row],[NIPNAS]],Target_CC[],COLUMN(AW$2)+9,0)</f>
        <v>6294176.2929679696</v>
      </c>
      <c r="BL399" s="22">
        <f>Target_AM[[#This Row],[PROPORSI]]*VLOOKUP(Target_AM[[#This Row],[NIPNAS]],Target_CC[],COLUMN(AX$2)+9,0)</f>
        <v>4667404.7998496499</v>
      </c>
      <c r="BM399" s="22">
        <f>Target_AM[[#This Row],[PROPORSI]]*VLOOKUP(Target_AM[[#This Row],[NIPNAS]],Target_CC[],COLUMN(AY$2)+9,0)</f>
        <v>3677144.2621599752</v>
      </c>
      <c r="BN399" s="22">
        <f>Target_AM[[#This Row],[PROPORSI]]*VLOOKUP(Target_AM[[#This Row],[NIPNAS]],Target_CC[],COLUMN(AZ$2)+9,0)</f>
        <v>44700237.006700888</v>
      </c>
      <c r="BO399" s="22">
        <f>Target_AM[[#This Row],[PROPORSI]]*VLOOKUP(Target_AM[[#This Row],[NIPNAS]],Target_CC[],COLUMN(BA$2)+9,0)</f>
        <v>284999</v>
      </c>
      <c r="BP399" s="22">
        <f>Target_AM[[#This Row],[PROPORSI]]*VLOOKUP(Target_AM[[#This Row],[NIPNAS]],Target_CC[],COLUMN(BB$2)+9,0)</f>
        <v>284999</v>
      </c>
      <c r="BQ399" s="22">
        <f>Target_AM[[#This Row],[PROPORSI]]*VLOOKUP(Target_AM[[#This Row],[NIPNAS]],Target_CC[],COLUMN(BC$2)+9,0)</f>
        <v>284999</v>
      </c>
      <c r="BR399" s="22">
        <f>Target_AM[[#This Row],[PROPORSI]]*VLOOKUP(Target_AM[[#This Row],[NIPNAS]],Target_CC[],COLUMN(BD$2)+9,0)</f>
        <v>337600</v>
      </c>
      <c r="BS399" s="22">
        <f>Target_AM[[#This Row],[PROPORSI]]*VLOOKUP(Target_AM[[#This Row],[NIPNAS]],Target_CC[],COLUMN(BE$2)+9,0)</f>
        <v>337600</v>
      </c>
      <c r="BT399" s="22">
        <f>Target_AM[[#This Row],[PROPORSI]]*VLOOKUP(Target_AM[[#This Row],[NIPNAS]],Target_CC[],COLUMN(BF$2)+9,0)</f>
        <v>337600</v>
      </c>
      <c r="BU399" s="22">
        <f>Target_AM[[#This Row],[PROPORSI]]*VLOOKUP(Target_AM[[#This Row],[NIPNAS]],Target_CC[],COLUMN(BG$2)+9,0)</f>
        <v>337600</v>
      </c>
      <c r="BV399" s="22">
        <f>Target_AM[[#This Row],[PROPORSI]]*VLOOKUP(Target_AM[[#This Row],[NIPNAS]],Target_CC[],COLUMN(BH$2)+9,0)</f>
        <v>337600</v>
      </c>
      <c r="BW399" s="22">
        <f>Target_AM[[#This Row],[PROPORSI]]*VLOOKUP(Target_AM[[#This Row],[NIPNAS]],Target_CC[],COLUMN(BI$2)+9,0)</f>
        <v>337600</v>
      </c>
      <c r="BX399" s="22">
        <f>Target_AM[[#This Row],[PROPORSI]]*VLOOKUP(Target_AM[[#This Row],[NIPNAS]],Target_CC[],COLUMN(BJ$2)+9,0)</f>
        <v>337600</v>
      </c>
      <c r="BY399" s="22">
        <f>Target_AM[[#This Row],[PROPORSI]]*VLOOKUP(Target_AM[[#This Row],[NIPNAS]],Target_CC[],COLUMN(BK$2)+9,0)</f>
        <v>337600</v>
      </c>
      <c r="BZ399" s="22">
        <f>Target_AM[[#This Row],[PROPORSI]]*VLOOKUP(Target_AM[[#This Row],[NIPNAS]],Target_CC[],COLUMN(BL$2)+9,0)</f>
        <v>337600</v>
      </c>
      <c r="CA399" s="22">
        <f>Target_AM[[#This Row],[PROPORSI]]*VLOOKUP(Target_AM[[#This Row],[NIPNAS]],Target_CC[],COLUMN(BM$2)+9,0)</f>
        <v>3893397</v>
      </c>
      <c r="CB399" s="22">
        <f>Target_AM[[#This Row],[PROPORSI]]*VLOOKUP(Target_AM[[#This Row],[NIPNAS]],Target_CC[],COLUMN(BN$2)+9,0)</f>
        <v>0</v>
      </c>
      <c r="CC399" s="22">
        <f>Target_AM[[#This Row],[PROPORSI]]*VLOOKUP(Target_AM[[#This Row],[NIPNAS]],Target_CC[],COLUMN(BO$2)+9,0)</f>
        <v>0</v>
      </c>
      <c r="CD399" s="22">
        <f>Target_AM[[#This Row],[PROPORSI]]*VLOOKUP(Target_AM[[#This Row],[NIPNAS]],Target_CC[],COLUMN(BP$2)+9,0)</f>
        <v>0</v>
      </c>
      <c r="CE399" s="22">
        <f>Target_AM[[#This Row],[PROPORSI]]*VLOOKUP(Target_AM[[#This Row],[NIPNAS]],Target_CC[],COLUMN(BQ$2)+9,0)</f>
        <v>0</v>
      </c>
      <c r="CF399" s="22">
        <f>Target_AM[[#This Row],[PROPORSI]]*VLOOKUP(Target_AM[[#This Row],[NIPNAS]],Target_CC[],COLUMN(BR$2)+9,0)</f>
        <v>0</v>
      </c>
      <c r="CG399" s="22">
        <f>Target_AM[[#This Row],[PROPORSI]]*VLOOKUP(Target_AM[[#This Row],[NIPNAS]],Target_CC[],COLUMN(BS$2)+9,0)</f>
        <v>0</v>
      </c>
      <c r="CH399" s="22">
        <f>Target_AM[[#This Row],[PROPORSI]]*VLOOKUP(Target_AM[[#This Row],[NIPNAS]],Target_CC[],COLUMN(BT$2)+9,0)</f>
        <v>0</v>
      </c>
      <c r="CI399" s="22">
        <f>Target_AM[[#This Row],[PROPORSI]]*VLOOKUP(Target_AM[[#This Row],[NIPNAS]],Target_CC[],COLUMN(BU$2)+9,0)</f>
        <v>0</v>
      </c>
      <c r="CJ399" s="22">
        <f>Target_AM[[#This Row],[PROPORSI]]*VLOOKUP(Target_AM[[#This Row],[NIPNAS]],Target_CC[],COLUMN(BV$2)+9,0)</f>
        <v>0</v>
      </c>
      <c r="CK399" s="22">
        <f>Target_AM[[#This Row],[PROPORSI]]*VLOOKUP(Target_AM[[#This Row],[NIPNAS]],Target_CC[],COLUMN(BW$2)+9,0)</f>
        <v>0</v>
      </c>
      <c r="CL399" s="22">
        <f>Target_AM[[#This Row],[PROPORSI]]*VLOOKUP(Target_AM[[#This Row],[NIPNAS]],Target_CC[],COLUMN(BX$2)+9,0)</f>
        <v>0</v>
      </c>
      <c r="CM399" s="22">
        <f>Target_AM[[#This Row],[PROPORSI]]*VLOOKUP(Target_AM[[#This Row],[NIPNAS]],Target_CC[],COLUMN(BY$2)+9,0)</f>
        <v>0</v>
      </c>
      <c r="CN399" s="22">
        <f>Target_AM[[#This Row],[PROPORSI]]*VLOOKUP(Target_AM[[#This Row],[NIPNAS]],Target_CC[],COLUMN(BZ$2)+9,0)</f>
        <v>0</v>
      </c>
      <c r="CO399" s="22">
        <f>Target_AM[[#This Row],[PROPORSI]]*VLOOKUP(Target_AM[[#This Row],[NIPNAS]],Target_CC[],COLUMN(CA$2)+9,0)</f>
        <v>337600</v>
      </c>
      <c r="CP399" s="22">
        <f>Target_AM[[#This Row],[PROPORSI]]*VLOOKUP(Target_AM[[#This Row],[NIPNAS]],Target_CC[],COLUMN(CB$2)+9,0)</f>
        <v>337600</v>
      </c>
      <c r="CQ399" s="22">
        <f>Target_AM[[#This Row],[PROPORSI]]*VLOOKUP(Target_AM[[#This Row],[NIPNAS]],Target_CC[],COLUMN(CC$2)+9,0)</f>
        <v>337600</v>
      </c>
      <c r="CR399" s="22">
        <f>Target_AM[[#This Row],[PROPORSI]]*VLOOKUP(Target_AM[[#This Row],[NIPNAS]],Target_CC[],COLUMN(CD$2)+9,0)</f>
        <v>337600</v>
      </c>
      <c r="CS399" s="22">
        <f>Target_AM[[#This Row],[PROPORSI]]*VLOOKUP(Target_AM[[#This Row],[NIPNAS]],Target_CC[],COLUMN(CE$2)+9,0)</f>
        <v>337600</v>
      </c>
      <c r="CT399" s="22">
        <f>Target_AM[[#This Row],[PROPORSI]]*VLOOKUP(Target_AM[[#This Row],[NIPNAS]],Target_CC[],COLUMN(CF$2)+9,0)</f>
        <v>337600</v>
      </c>
      <c r="CU399" s="22">
        <f>Target_AM[[#This Row],[PROPORSI]]*VLOOKUP(Target_AM[[#This Row],[NIPNAS]],Target_CC[],COLUMN(CG$2)+9,0)</f>
        <v>337600</v>
      </c>
      <c r="CV399" s="22">
        <f>Target_AM[[#This Row],[PROPORSI]]*VLOOKUP(Target_AM[[#This Row],[NIPNAS]],Target_CC[],COLUMN(CH$2)+9,0)</f>
        <v>337600</v>
      </c>
      <c r="CW399" s="22">
        <f>Target_AM[[#This Row],[PROPORSI]]*VLOOKUP(Target_AM[[#This Row],[NIPNAS]],Target_CC[],COLUMN(CI$2)+9,0)</f>
        <v>337600</v>
      </c>
      <c r="CX399" s="22">
        <f>Target_AM[[#This Row],[PROPORSI]]*VLOOKUP(Target_AM[[#This Row],[NIPNAS]],Target_CC[],COLUMN(CJ$2)+9,0)</f>
        <v>337600</v>
      </c>
      <c r="CY399" s="22">
        <f>Target_AM[[#This Row],[PROPORSI]]*VLOOKUP(Target_AM[[#This Row],[NIPNAS]],Target_CC[],COLUMN(CK$2)+9,0)</f>
        <v>337600</v>
      </c>
      <c r="CZ399" s="22">
        <f>Target_AM[[#This Row],[PROPORSI]]*VLOOKUP(Target_AM[[#This Row],[NIPNAS]],Target_CC[],COLUMN(CL$2)+9,0)</f>
        <v>337600</v>
      </c>
      <c r="DA399" s="22">
        <f>Target_AM[[#This Row],[PROPORSI]]*VLOOKUP(Target_AM[[#This Row],[NIPNAS]],Target_CC[],COLUMN(CM$2)+9,0)</f>
        <v>4051200</v>
      </c>
      <c r="DB399" s="22">
        <f>Target_AM[[#This Row],[PROPORSI]]*VLOOKUP(Target_AM[[#This Row],[NIPNAS]],Target_CC[],COLUMN(CN$2)+9,0)</f>
        <v>0</v>
      </c>
      <c r="DC399" s="22">
        <f>Target_AM[[#This Row],[PROPORSI]]*VLOOKUP(Target_AM[[#This Row],[NIPNAS]],Target_CC[],COLUMN(CO$2)+9,0)</f>
        <v>0</v>
      </c>
      <c r="DD399" s="22">
        <f>Target_AM[[#This Row],[PROPORSI]]*VLOOKUP(Target_AM[[#This Row],[NIPNAS]],Target_CC[],COLUMN(CP$2)+9,0)</f>
        <v>0</v>
      </c>
      <c r="DE399" s="22">
        <f>Target_AM[[#This Row],[PROPORSI]]*VLOOKUP(Target_AM[[#This Row],[NIPNAS]],Target_CC[],COLUMN(CQ$2)+9,0)</f>
        <v>0</v>
      </c>
      <c r="DF399" s="22">
        <f>Target_AM[[#This Row],[PROPORSI]]*VLOOKUP(Target_AM[[#This Row],[NIPNAS]],Target_CC[],COLUMN(CR$2)+9,0)</f>
        <v>0</v>
      </c>
      <c r="DG399" s="22">
        <f>Target_AM[[#This Row],[PROPORSI]]*VLOOKUP(Target_AM[[#This Row],[NIPNAS]],Target_CC[],COLUMN(CS$2)+9,0)</f>
        <v>0</v>
      </c>
      <c r="DH399" s="22">
        <f>Target_AM[[#This Row],[PROPORSI]]*VLOOKUP(Target_AM[[#This Row],[NIPNAS]],Target_CC[],COLUMN(CT$2)+9,0)</f>
        <v>0</v>
      </c>
      <c r="DI399" s="22">
        <f>Target_AM[[#This Row],[PROPORSI]]*VLOOKUP(Target_AM[[#This Row],[NIPNAS]],Target_CC[],COLUMN(CU$2)+9,0)</f>
        <v>0</v>
      </c>
      <c r="DJ399" s="22">
        <f>Target_AM[[#This Row],[PROPORSI]]*VLOOKUP(Target_AM[[#This Row],[NIPNAS]],Target_CC[],COLUMN(CV$2)+9,0)</f>
        <v>0</v>
      </c>
      <c r="DK399" s="22">
        <f>Target_AM[[#This Row],[PROPORSI]]*VLOOKUP(Target_AM[[#This Row],[NIPNAS]],Target_CC[],COLUMN(CW$2)+9,0)</f>
        <v>0</v>
      </c>
      <c r="DL399" s="22">
        <f>Target_AM[[#This Row],[PROPORSI]]*VLOOKUP(Target_AM[[#This Row],[NIPNAS]],Target_CC[],COLUMN(CX$2)+9,0)</f>
        <v>0</v>
      </c>
      <c r="DM399" s="22">
        <f>Target_AM[[#This Row],[PROPORSI]]*VLOOKUP(Target_AM[[#This Row],[NIPNAS]],Target_CC[],COLUMN(CY$2)+9,0)</f>
        <v>0</v>
      </c>
      <c r="DN399" s="22">
        <f>Target_AM[[#This Row],[PROPORSI]]*VLOOKUP(Target_AM[[#This Row],[NIPNAS]],Target_CC[],COLUMN(CZ$2)+9,0)</f>
        <v>0</v>
      </c>
      <c r="DO399" s="22">
        <f>Target_AM[[#This Row],[PROPORSI]]*VLOOKUP(Target_AM[[#This Row],[NIPNAS]],Target_CC[],COLUMN(DA$2)+9,0)</f>
        <v>0</v>
      </c>
      <c r="DP399" s="22">
        <f>Target_AM[[#This Row],[PROPORSI]]*VLOOKUP(Target_AM[[#This Row],[NIPNAS]],Target_CC[],COLUMN(DB$2)+9,0)</f>
        <v>0</v>
      </c>
      <c r="DQ399" s="22">
        <f>Target_AM[[#This Row],[PROPORSI]]*VLOOKUP(Target_AM[[#This Row],[NIPNAS]],Target_CC[],COLUMN(DC$2)+9,0)</f>
        <v>0</v>
      </c>
      <c r="DR399" s="22">
        <f>Target_AM[[#This Row],[PROPORSI]]*VLOOKUP(Target_AM[[#This Row],[NIPNAS]],Target_CC[],COLUMN(DD$2)+9,0)</f>
        <v>0</v>
      </c>
      <c r="DS399" s="22">
        <f>Target_AM[[#This Row],[PROPORSI]]*VLOOKUP(Target_AM[[#This Row],[NIPNAS]],Target_CC[],COLUMN(DE$2)+9,0)</f>
        <v>0</v>
      </c>
      <c r="DT399" s="22">
        <f>Target_AM[[#This Row],[PROPORSI]]*VLOOKUP(Target_AM[[#This Row],[NIPNAS]],Target_CC[],COLUMN(DF$2)+9,0)</f>
        <v>0</v>
      </c>
      <c r="DU399" s="22">
        <f>Target_AM[[#This Row],[PROPORSI]]*VLOOKUP(Target_AM[[#This Row],[NIPNAS]],Target_CC[],COLUMN(DG$2)+9,0)</f>
        <v>0</v>
      </c>
      <c r="DV399" s="22">
        <f>Target_AM[[#This Row],[PROPORSI]]*VLOOKUP(Target_AM[[#This Row],[NIPNAS]],Target_CC[],COLUMN(DH$2)+9,0)</f>
        <v>0</v>
      </c>
      <c r="DW399" s="22">
        <f>Target_AM[[#This Row],[PROPORSI]]*VLOOKUP(Target_AM[[#This Row],[NIPNAS]],Target_CC[],COLUMN(DI$2)+9,0)</f>
        <v>0</v>
      </c>
      <c r="DX399" s="22">
        <f>Target_AM[[#This Row],[PROPORSI]]*VLOOKUP(Target_AM[[#This Row],[NIPNAS]],Target_CC[],COLUMN(DJ$2)+9,0)</f>
        <v>0</v>
      </c>
      <c r="DY399" s="22">
        <f>Target_AM[[#This Row],[PROPORSI]]*VLOOKUP(Target_AM[[#This Row],[NIPNAS]],Target_CC[],COLUMN(DK$2)+9,0)</f>
        <v>0</v>
      </c>
      <c r="DZ399" s="22">
        <f>Target_AM[[#This Row],[PROPORSI]]*VLOOKUP(Target_AM[[#This Row],[NIPNAS]],Target_CC[],COLUMN(DL$2)+9,0)</f>
        <v>0</v>
      </c>
      <c r="EA399" s="22">
        <f>Target_AM[[#This Row],[PROPORSI]]*VLOOKUP(Target_AM[[#This Row],[NIPNAS]],Target_CC[],COLUMN(DM$2)+9,0)</f>
        <v>0</v>
      </c>
    </row>
    <row r="400" spans="2:131" x14ac:dyDescent="0.3">
      <c r="B400">
        <v>404482</v>
      </c>
      <c r="C400" t="s">
        <v>1009</v>
      </c>
      <c r="D400">
        <v>1</v>
      </c>
      <c r="E400" s="8">
        <v>45658</v>
      </c>
      <c r="F400">
        <v>2000476</v>
      </c>
      <c r="G400" t="s">
        <v>728</v>
      </c>
      <c r="J400" t="s">
        <v>296</v>
      </c>
      <c r="K400" t="s">
        <v>19</v>
      </c>
      <c r="L400" t="s">
        <v>159</v>
      </c>
      <c r="M400" t="s">
        <v>29</v>
      </c>
      <c r="N400" s="23">
        <f>Target_AM[[#This Row],[PROPORSI]]*VLOOKUP(Target_AM[[#This Row],[NIPNAS]],Target_CC[],9,0)</f>
        <v>158472960.8782922</v>
      </c>
      <c r="O400" s="22">
        <f>Target_AM[[#This Row],[PROPORSI]]*VLOOKUP(Target_AM[[#This Row],[NIPNAS]],Target_CC[],COLUMN(A$2)+9,0)</f>
        <v>11482581.84</v>
      </c>
      <c r="P400" s="22">
        <f>Target_AM[[#This Row],[PROPORSI]]*VLOOKUP(Target_AM[[#This Row],[NIPNAS]],Target_CC[],COLUMN(B$2)+9,0)</f>
        <v>11313555.378</v>
      </c>
      <c r="Q400" s="22">
        <f>Target_AM[[#This Row],[PROPORSI]]*VLOOKUP(Target_AM[[#This Row],[NIPNAS]],Target_CC[],COLUMN(C$2)+9,0)</f>
        <v>11345994.800000001</v>
      </c>
      <c r="R400" s="22">
        <f>Target_AM[[#This Row],[PROPORSI]]*VLOOKUP(Target_AM[[#This Row],[NIPNAS]],Target_CC[],COLUMN(D$2)+9,0)</f>
        <v>11313555.378</v>
      </c>
      <c r="S400" s="22">
        <f>Target_AM[[#This Row],[PROPORSI]]*VLOOKUP(Target_AM[[#This Row],[NIPNAS]],Target_CC[],COLUMN(E$2)+9,0)</f>
        <v>11216237.112</v>
      </c>
      <c r="T400" s="22">
        <f>Target_AM[[#This Row],[PROPORSI]]*VLOOKUP(Target_AM[[#This Row],[NIPNAS]],Target_CC[],COLUMN(F$2)+9,0)</f>
        <v>11118918.846000001</v>
      </c>
      <c r="U400" s="22">
        <f>Target_AM[[#This Row],[PROPORSI]]*VLOOKUP(Target_AM[[#This Row],[NIPNAS]],Target_CC[],COLUMN(G$2)+9,0)</f>
        <v>11281115.955999998</v>
      </c>
      <c r="V400" s="22">
        <f>Target_AM[[#This Row],[PROPORSI]]*VLOOKUP(Target_AM[[#This Row],[NIPNAS]],Target_CC[],COLUMN(H$2)+9,0)</f>
        <v>11410873.643999999</v>
      </c>
      <c r="W400" s="22">
        <f>Target_AM[[#This Row],[PROPORSI]]*VLOOKUP(Target_AM[[#This Row],[NIPNAS]],Target_CC[],COLUMN(I$2)+9,0)</f>
        <v>11378434.221999999</v>
      </c>
      <c r="X400" s="22">
        <f>Target_AM[[#This Row],[PROPORSI]]*VLOOKUP(Target_AM[[#This Row],[NIPNAS]],Target_CC[],COLUMN(J$2)+9,0)</f>
        <v>11378434.221999999</v>
      </c>
      <c r="Y400" s="22">
        <f>Target_AM[[#This Row],[PROPORSI]]*VLOOKUP(Target_AM[[#This Row],[NIPNAS]],Target_CC[],COLUMN(K$2)+9,0)</f>
        <v>11410873.643999999</v>
      </c>
      <c r="Z400" s="22">
        <f>Target_AM[[#This Row],[PROPORSI]]*VLOOKUP(Target_AM[[#This Row],[NIPNAS]],Target_CC[],COLUMN(L$2)+9,0)</f>
        <v>11345994.800000001</v>
      </c>
      <c r="AA400" s="22">
        <f>Target_AM[[#This Row],[PROPORSI]]*VLOOKUP(Target_AM[[#This Row],[NIPNAS]],Target_CC[],COLUMN(M$2)+9,0)</f>
        <v>135996569.84200001</v>
      </c>
      <c r="AB400" s="22">
        <f>Target_AM[[#This Row],[PROPORSI]]*VLOOKUP(Target_AM[[#This Row],[NIPNAS]],Target_CC[],COLUMN(N$2)+9,0)</f>
        <v>0</v>
      </c>
      <c r="AC400" s="22">
        <f>Target_AM[[#This Row],[PROPORSI]]*VLOOKUP(Target_AM[[#This Row],[NIPNAS]],Target_CC[],COLUMN(O$2)+9,0)</f>
        <v>690859.22431823774</v>
      </c>
      <c r="AD400" s="22">
        <f>Target_AM[[#This Row],[PROPORSI]]*VLOOKUP(Target_AM[[#This Row],[NIPNAS]],Target_CC[],COLUMN(P$2)+9,0)</f>
        <v>683729.23020126333</v>
      </c>
      <c r="AE400" s="22">
        <f>Target_AM[[#This Row],[PROPORSI]]*VLOOKUP(Target_AM[[#This Row],[NIPNAS]],Target_CC[],COLUMN(Q$2)+9,0)</f>
        <v>537486.86343142285</v>
      </c>
      <c r="AF400" s="22">
        <f>Target_AM[[#This Row],[PROPORSI]]*VLOOKUP(Target_AM[[#This Row],[NIPNAS]],Target_CC[],COLUMN(R$2)+9,0)</f>
        <v>586231.66372162709</v>
      </c>
      <c r="AG400" s="22">
        <f>Target_AM[[#This Row],[PROPORSI]]*VLOOKUP(Target_AM[[#This Row],[NIPNAS]],Target_CC[],COLUMN(S$2)+9,0)</f>
        <v>571553.53985494352</v>
      </c>
      <c r="AH400" s="22">
        <f>Target_AM[[#This Row],[PROPORSI]]*VLOOKUP(Target_AM[[#This Row],[NIPNAS]],Target_CC[],COLUMN(T$2)+9,0)</f>
        <v>710365.72728492401</v>
      </c>
      <c r="AI400" s="22">
        <f>Target_AM[[#This Row],[PROPORSI]]*VLOOKUP(Target_AM[[#This Row],[NIPNAS]],Target_CC[],COLUMN(U$2)+9,0)</f>
        <v>598269.13892134407</v>
      </c>
      <c r="AJ400" s="22">
        <f>Target_AM[[#This Row],[PROPORSI]]*VLOOKUP(Target_AM[[#This Row],[NIPNAS]],Target_CC[],COLUMN(V$2)+9,0)</f>
        <v>715610.41381648171</v>
      </c>
      <c r="AK400" s="22">
        <f>Target_AM[[#This Row],[PROPORSI]]*VLOOKUP(Target_AM[[#This Row],[NIPNAS]],Target_CC[],COLUMN(W$2)+9,0)</f>
        <v>720720.50871695695</v>
      </c>
      <c r="AL400" s="22">
        <f>Target_AM[[#This Row],[PROPORSI]]*VLOOKUP(Target_AM[[#This Row],[NIPNAS]],Target_CC[],COLUMN(X$2)+9,0)</f>
        <v>611960.29877694696</v>
      </c>
      <c r="AM400" s="22">
        <f>Target_AM[[#This Row],[PROPORSI]]*VLOOKUP(Target_AM[[#This Row],[NIPNAS]],Target_CC[],COLUMN(Y$2)+9,0)</f>
        <v>623089.45347582689</v>
      </c>
      <c r="AN400" s="22">
        <f>Target_AM[[#This Row],[PROPORSI]]*VLOOKUP(Target_AM[[#This Row],[NIPNAS]],Target_CC[],COLUMN(Z$2)+9,0)</f>
        <v>7049876.062519975</v>
      </c>
      <c r="AO400" s="22">
        <f>Target_AM[[#This Row],[PROPORSI]]*VLOOKUP(Target_AM[[#This Row],[NIPNAS]],Target_CC[],COLUMN(AA$2)+9,0)</f>
        <v>11482581.84</v>
      </c>
      <c r="AP400" s="22">
        <f>Target_AM[[#This Row],[PROPORSI]]*VLOOKUP(Target_AM[[#This Row],[NIPNAS]],Target_CC[],COLUMN(AB$2)+9,0)</f>
        <v>12004414.602318238</v>
      </c>
      <c r="AQ400" s="22">
        <f>Target_AM[[#This Row],[PROPORSI]]*VLOOKUP(Target_AM[[#This Row],[NIPNAS]],Target_CC[],COLUMN(AC$2)+9,0)</f>
        <v>12029724.030201264</v>
      </c>
      <c r="AR400" s="22">
        <f>Target_AM[[#This Row],[PROPORSI]]*VLOOKUP(Target_AM[[#This Row],[NIPNAS]],Target_CC[],COLUMN(AD$2)+9,0)</f>
        <v>11851042.241431423</v>
      </c>
      <c r="AS400" s="22">
        <f>Target_AM[[#This Row],[PROPORSI]]*VLOOKUP(Target_AM[[#This Row],[NIPNAS]],Target_CC[],COLUMN(AE$2)+9,0)</f>
        <v>11802468.775721626</v>
      </c>
      <c r="AT400" s="22">
        <f>Target_AM[[#This Row],[PROPORSI]]*VLOOKUP(Target_AM[[#This Row],[NIPNAS]],Target_CC[],COLUMN(AF$2)+9,0)</f>
        <v>11690472.385854945</v>
      </c>
      <c r="AU400" s="22">
        <f>Target_AM[[#This Row],[PROPORSI]]*VLOOKUP(Target_AM[[#This Row],[NIPNAS]],Target_CC[],COLUMN(AG$2)+9,0)</f>
        <v>11991481.683284922</v>
      </c>
      <c r="AV400" s="22">
        <f>Target_AM[[#This Row],[PROPORSI]]*VLOOKUP(Target_AM[[#This Row],[NIPNAS]],Target_CC[],COLUMN(AH$2)+9,0)</f>
        <v>12009142.782921344</v>
      </c>
      <c r="AW400" s="22">
        <f>Target_AM[[#This Row],[PROPORSI]]*VLOOKUP(Target_AM[[#This Row],[NIPNAS]],Target_CC[],COLUMN(AI$2)+9,0)</f>
        <v>12094044.635816481</v>
      </c>
      <c r="AX400" s="22">
        <f>Target_AM[[#This Row],[PROPORSI]]*VLOOKUP(Target_AM[[#This Row],[NIPNAS]],Target_CC[],COLUMN(AJ$2)+9,0)</f>
        <v>12099154.730716957</v>
      </c>
      <c r="AY400" s="22">
        <f>Target_AM[[#This Row],[PROPORSI]]*VLOOKUP(Target_AM[[#This Row],[NIPNAS]],Target_CC[],COLUMN(AK$2)+9,0)</f>
        <v>12022833.942776946</v>
      </c>
      <c r="AZ400" s="22">
        <f>Target_AM[[#This Row],[PROPORSI]]*VLOOKUP(Target_AM[[#This Row],[NIPNAS]],Target_CC[],COLUMN(AL$2)+9,0)</f>
        <v>11969084.253475828</v>
      </c>
      <c r="BA400" s="22">
        <f>Target_AM[[#This Row],[PROPORSI]]*VLOOKUP(Target_AM[[#This Row],[NIPNAS]],Target_CC[],COLUMN(AM$2)+9,0)</f>
        <v>143046445.90451998</v>
      </c>
      <c r="BB400" s="22">
        <f>Target_AM[[#This Row],[PROPORSI]]*VLOOKUP(Target_AM[[#This Row],[NIPNAS]],Target_CC[],COLUMN(AN$2)+9,0)</f>
        <v>0</v>
      </c>
      <c r="BC400" s="22">
        <f>Target_AM[[#This Row],[PROPORSI]]*VLOOKUP(Target_AM[[#This Row],[NIPNAS]],Target_CC[],COLUMN(AO$2)+9,0)</f>
        <v>0</v>
      </c>
      <c r="BD400" s="22">
        <f>Target_AM[[#This Row],[PROPORSI]]*VLOOKUP(Target_AM[[#This Row],[NIPNAS]],Target_CC[],COLUMN(AP$2)+9,0)</f>
        <v>0</v>
      </c>
      <c r="BE400" s="22">
        <f>Target_AM[[#This Row],[PROPORSI]]*VLOOKUP(Target_AM[[#This Row],[NIPNAS]],Target_CC[],COLUMN(AQ$2)+9,0)</f>
        <v>0</v>
      </c>
      <c r="BF400" s="22">
        <f>Target_AM[[#This Row],[PROPORSI]]*VLOOKUP(Target_AM[[#This Row],[NIPNAS]],Target_CC[],COLUMN(AR$2)+9,0)</f>
        <v>0</v>
      </c>
      <c r="BG400" s="22">
        <f>Target_AM[[#This Row],[PROPORSI]]*VLOOKUP(Target_AM[[#This Row],[NIPNAS]],Target_CC[],COLUMN(AS$2)+9,0)</f>
        <v>0</v>
      </c>
      <c r="BH400" s="22">
        <f>Target_AM[[#This Row],[PROPORSI]]*VLOOKUP(Target_AM[[#This Row],[NIPNAS]],Target_CC[],COLUMN(AT$2)+9,0)</f>
        <v>0</v>
      </c>
      <c r="BI400" s="22">
        <f>Target_AM[[#This Row],[PROPORSI]]*VLOOKUP(Target_AM[[#This Row],[NIPNAS]],Target_CC[],COLUMN(AU$2)+9,0)</f>
        <v>0</v>
      </c>
      <c r="BJ400" s="22">
        <f>Target_AM[[#This Row],[PROPORSI]]*VLOOKUP(Target_AM[[#This Row],[NIPNAS]],Target_CC[],COLUMN(AV$2)+9,0)</f>
        <v>0</v>
      </c>
      <c r="BK400" s="22">
        <f>Target_AM[[#This Row],[PROPORSI]]*VLOOKUP(Target_AM[[#This Row],[NIPNAS]],Target_CC[],COLUMN(AW$2)+9,0)</f>
        <v>0</v>
      </c>
      <c r="BL400" s="22">
        <f>Target_AM[[#This Row],[PROPORSI]]*VLOOKUP(Target_AM[[#This Row],[NIPNAS]],Target_CC[],COLUMN(AX$2)+9,0)</f>
        <v>0</v>
      </c>
      <c r="BM400" s="22">
        <f>Target_AM[[#This Row],[PROPORSI]]*VLOOKUP(Target_AM[[#This Row],[NIPNAS]],Target_CC[],COLUMN(AY$2)+9,0)</f>
        <v>0</v>
      </c>
      <c r="BN400" s="22">
        <f>Target_AM[[#This Row],[PROPORSI]]*VLOOKUP(Target_AM[[#This Row],[NIPNAS]],Target_CC[],COLUMN(AZ$2)+9,0)</f>
        <v>0</v>
      </c>
      <c r="BO400" s="22">
        <f>Target_AM[[#This Row],[PROPORSI]]*VLOOKUP(Target_AM[[#This Row],[NIPNAS]],Target_CC[],COLUMN(BA$2)+9,0)</f>
        <v>10958442</v>
      </c>
      <c r="BP400" s="22">
        <f>Target_AM[[#This Row],[PROPORSI]]*VLOOKUP(Target_AM[[#This Row],[NIPNAS]],Target_CC[],COLUMN(BB$2)+9,0)</f>
        <v>-3692567</v>
      </c>
      <c r="BQ400" s="22">
        <f>Target_AM[[#This Row],[PROPORSI]]*VLOOKUP(Target_AM[[#This Row],[NIPNAS]],Target_CC[],COLUMN(BC$2)+9,0)</f>
        <v>3745716</v>
      </c>
      <c r="BR400" s="22">
        <f>Target_AM[[#This Row],[PROPORSI]]*VLOOKUP(Target_AM[[#This Row],[NIPNAS]],Target_CC[],COLUMN(BD$2)+9,0)</f>
        <v>3903196</v>
      </c>
      <c r="BS400" s="22">
        <f>Target_AM[[#This Row],[PROPORSI]]*VLOOKUP(Target_AM[[#This Row],[NIPNAS]],Target_CC[],COLUMN(BE$2)+9,0)</f>
        <v>3903196</v>
      </c>
      <c r="BT400" s="22">
        <f>Target_AM[[#This Row],[PROPORSI]]*VLOOKUP(Target_AM[[#This Row],[NIPNAS]],Target_CC[],COLUMN(BF$2)+9,0)</f>
        <v>3903196</v>
      </c>
      <c r="BU400" s="22">
        <f>Target_AM[[#This Row],[PROPORSI]]*VLOOKUP(Target_AM[[#This Row],[NIPNAS]],Target_CC[],COLUMN(BG$2)+9,0)</f>
        <v>3903196</v>
      </c>
      <c r="BV400" s="22">
        <f>Target_AM[[#This Row],[PROPORSI]]*VLOOKUP(Target_AM[[#This Row],[NIPNAS]],Target_CC[],COLUMN(BH$2)+9,0)</f>
        <v>3903196</v>
      </c>
      <c r="BW400" s="22">
        <f>Target_AM[[#This Row],[PROPORSI]]*VLOOKUP(Target_AM[[#This Row],[NIPNAS]],Target_CC[],COLUMN(BI$2)+9,0)</f>
        <v>3903196</v>
      </c>
      <c r="BX400" s="22">
        <f>Target_AM[[#This Row],[PROPORSI]]*VLOOKUP(Target_AM[[#This Row],[NIPNAS]],Target_CC[],COLUMN(BJ$2)+9,0)</f>
        <v>3903196</v>
      </c>
      <c r="BY400" s="22">
        <f>Target_AM[[#This Row],[PROPORSI]]*VLOOKUP(Target_AM[[#This Row],[NIPNAS]],Target_CC[],COLUMN(BK$2)+9,0)</f>
        <v>3903196</v>
      </c>
      <c r="BZ400" s="22">
        <f>Target_AM[[#This Row],[PROPORSI]]*VLOOKUP(Target_AM[[#This Row],[NIPNAS]],Target_CC[],COLUMN(BL$2)+9,0)</f>
        <v>3903196</v>
      </c>
      <c r="CA400" s="22">
        <f>Target_AM[[#This Row],[PROPORSI]]*VLOOKUP(Target_AM[[#This Row],[NIPNAS]],Target_CC[],COLUMN(BM$2)+9,0)</f>
        <v>46140355</v>
      </c>
      <c r="CB400" s="22">
        <f>Target_AM[[#This Row],[PROPORSI]]*VLOOKUP(Target_AM[[#This Row],[NIPNAS]],Target_CC[],COLUMN(BN$2)+9,0)</f>
        <v>7200000</v>
      </c>
      <c r="CC400" s="22">
        <f>Target_AM[[#This Row],[PROPORSI]]*VLOOKUP(Target_AM[[#This Row],[NIPNAS]],Target_CC[],COLUMN(BO$2)+9,0)</f>
        <v>-7432259</v>
      </c>
      <c r="CD400" s="22">
        <f>Target_AM[[#This Row],[PROPORSI]]*VLOOKUP(Target_AM[[#This Row],[NIPNAS]],Target_CC[],COLUMN(BP$2)+9,0)</f>
        <v>0</v>
      </c>
      <c r="CE400" s="22">
        <f>Target_AM[[#This Row],[PROPORSI]]*VLOOKUP(Target_AM[[#This Row],[NIPNAS]],Target_CC[],COLUMN(BQ$2)+9,0)</f>
        <v>0</v>
      </c>
      <c r="CF400" s="22">
        <f>Target_AM[[#This Row],[PROPORSI]]*VLOOKUP(Target_AM[[#This Row],[NIPNAS]],Target_CC[],COLUMN(BR$2)+9,0)</f>
        <v>0</v>
      </c>
      <c r="CG400" s="22">
        <f>Target_AM[[#This Row],[PROPORSI]]*VLOOKUP(Target_AM[[#This Row],[NIPNAS]],Target_CC[],COLUMN(BS$2)+9,0)</f>
        <v>0</v>
      </c>
      <c r="CH400" s="22">
        <f>Target_AM[[#This Row],[PROPORSI]]*VLOOKUP(Target_AM[[#This Row],[NIPNAS]],Target_CC[],COLUMN(BT$2)+9,0)</f>
        <v>0</v>
      </c>
      <c r="CI400" s="22">
        <f>Target_AM[[#This Row],[PROPORSI]]*VLOOKUP(Target_AM[[#This Row],[NIPNAS]],Target_CC[],COLUMN(BU$2)+9,0)</f>
        <v>0</v>
      </c>
      <c r="CJ400" s="22">
        <f>Target_AM[[#This Row],[PROPORSI]]*VLOOKUP(Target_AM[[#This Row],[NIPNAS]],Target_CC[],COLUMN(BV$2)+9,0)</f>
        <v>0</v>
      </c>
      <c r="CK400" s="22">
        <f>Target_AM[[#This Row],[PROPORSI]]*VLOOKUP(Target_AM[[#This Row],[NIPNAS]],Target_CC[],COLUMN(BW$2)+9,0)</f>
        <v>0</v>
      </c>
      <c r="CL400" s="22">
        <f>Target_AM[[#This Row],[PROPORSI]]*VLOOKUP(Target_AM[[#This Row],[NIPNAS]],Target_CC[],COLUMN(BX$2)+9,0)</f>
        <v>0</v>
      </c>
      <c r="CM400" s="22">
        <f>Target_AM[[#This Row],[PROPORSI]]*VLOOKUP(Target_AM[[#This Row],[NIPNAS]],Target_CC[],COLUMN(BY$2)+9,0)</f>
        <v>0</v>
      </c>
      <c r="CN400" s="22">
        <f>Target_AM[[#This Row],[PROPORSI]]*VLOOKUP(Target_AM[[#This Row],[NIPNAS]],Target_CC[],COLUMN(BZ$2)+9,0)</f>
        <v>-232259</v>
      </c>
      <c r="CO400" s="22">
        <f>Target_AM[[#This Row],[PROPORSI]]*VLOOKUP(Target_AM[[#This Row],[NIPNAS]],Target_CC[],COLUMN(CA$2)+9,0)</f>
        <v>3921242</v>
      </c>
      <c r="CP400" s="22">
        <f>Target_AM[[#This Row],[PROPORSI]]*VLOOKUP(Target_AM[[#This Row],[NIPNAS]],Target_CC[],COLUMN(CB$2)+9,0)</f>
        <v>3893822</v>
      </c>
      <c r="CQ400" s="22">
        <f>Target_AM[[#This Row],[PROPORSI]]*VLOOKUP(Target_AM[[#This Row],[NIPNAS]],Target_CC[],COLUMN(CC$2)+9,0)</f>
        <v>3903196</v>
      </c>
      <c r="CR400" s="22">
        <f>Target_AM[[#This Row],[PROPORSI]]*VLOOKUP(Target_AM[[#This Row],[NIPNAS]],Target_CC[],COLUMN(CD$2)+9,0)</f>
        <v>3903196</v>
      </c>
      <c r="CS400" s="22">
        <f>Target_AM[[#This Row],[PROPORSI]]*VLOOKUP(Target_AM[[#This Row],[NIPNAS]],Target_CC[],COLUMN(CE$2)+9,0)</f>
        <v>3903196</v>
      </c>
      <c r="CT400" s="22">
        <f>Target_AM[[#This Row],[PROPORSI]]*VLOOKUP(Target_AM[[#This Row],[NIPNAS]],Target_CC[],COLUMN(CF$2)+9,0)</f>
        <v>3903196</v>
      </c>
      <c r="CU400" s="22">
        <f>Target_AM[[#This Row],[PROPORSI]]*VLOOKUP(Target_AM[[#This Row],[NIPNAS]],Target_CC[],COLUMN(CG$2)+9,0)</f>
        <v>3903196</v>
      </c>
      <c r="CV400" s="22">
        <f>Target_AM[[#This Row],[PROPORSI]]*VLOOKUP(Target_AM[[#This Row],[NIPNAS]],Target_CC[],COLUMN(CH$2)+9,0)</f>
        <v>3903196</v>
      </c>
      <c r="CW400" s="22">
        <f>Target_AM[[#This Row],[PROPORSI]]*VLOOKUP(Target_AM[[#This Row],[NIPNAS]],Target_CC[],COLUMN(CI$2)+9,0)</f>
        <v>3903196</v>
      </c>
      <c r="CX400" s="22">
        <f>Target_AM[[#This Row],[PROPORSI]]*VLOOKUP(Target_AM[[#This Row],[NIPNAS]],Target_CC[],COLUMN(CJ$2)+9,0)</f>
        <v>3903196</v>
      </c>
      <c r="CY400" s="22">
        <f>Target_AM[[#This Row],[PROPORSI]]*VLOOKUP(Target_AM[[#This Row],[NIPNAS]],Target_CC[],COLUMN(CK$2)+9,0)</f>
        <v>3903196</v>
      </c>
      <c r="CZ400" s="22">
        <f>Target_AM[[#This Row],[PROPORSI]]*VLOOKUP(Target_AM[[#This Row],[NIPNAS]],Target_CC[],COLUMN(CL$2)+9,0)</f>
        <v>3903196</v>
      </c>
      <c r="DA400" s="22">
        <f>Target_AM[[#This Row],[PROPORSI]]*VLOOKUP(Target_AM[[#This Row],[NIPNAS]],Target_CC[],COLUMN(CM$2)+9,0)</f>
        <v>46847024</v>
      </c>
      <c r="DB400" s="22">
        <f>Target_AM[[#This Row],[PROPORSI]]*VLOOKUP(Target_AM[[#This Row],[NIPNAS]],Target_CC[],COLUMN(CN$2)+9,0)</f>
        <v>0</v>
      </c>
      <c r="DC400" s="22">
        <f>Target_AM[[#This Row],[PROPORSI]]*VLOOKUP(Target_AM[[#This Row],[NIPNAS]],Target_CC[],COLUMN(CO$2)+9,0)</f>
        <v>0</v>
      </c>
      <c r="DD400" s="22">
        <f>Target_AM[[#This Row],[PROPORSI]]*VLOOKUP(Target_AM[[#This Row],[NIPNAS]],Target_CC[],COLUMN(CP$2)+9,0)</f>
        <v>0</v>
      </c>
      <c r="DE400" s="22">
        <f>Target_AM[[#This Row],[PROPORSI]]*VLOOKUP(Target_AM[[#This Row],[NIPNAS]],Target_CC[],COLUMN(CQ$2)+9,0)</f>
        <v>0</v>
      </c>
      <c r="DF400" s="22">
        <f>Target_AM[[#This Row],[PROPORSI]]*VLOOKUP(Target_AM[[#This Row],[NIPNAS]],Target_CC[],COLUMN(CR$2)+9,0)</f>
        <v>0</v>
      </c>
      <c r="DG400" s="22">
        <f>Target_AM[[#This Row],[PROPORSI]]*VLOOKUP(Target_AM[[#This Row],[NIPNAS]],Target_CC[],COLUMN(CS$2)+9,0)</f>
        <v>0</v>
      </c>
      <c r="DH400" s="22">
        <f>Target_AM[[#This Row],[PROPORSI]]*VLOOKUP(Target_AM[[#This Row],[NIPNAS]],Target_CC[],COLUMN(CT$2)+9,0)</f>
        <v>0</v>
      </c>
      <c r="DI400" s="22">
        <f>Target_AM[[#This Row],[PROPORSI]]*VLOOKUP(Target_AM[[#This Row],[NIPNAS]],Target_CC[],COLUMN(CU$2)+9,0)</f>
        <v>0</v>
      </c>
      <c r="DJ400" s="22">
        <f>Target_AM[[#This Row],[PROPORSI]]*VLOOKUP(Target_AM[[#This Row],[NIPNAS]],Target_CC[],COLUMN(CV$2)+9,0)</f>
        <v>0</v>
      </c>
      <c r="DK400" s="22">
        <f>Target_AM[[#This Row],[PROPORSI]]*VLOOKUP(Target_AM[[#This Row],[NIPNAS]],Target_CC[],COLUMN(CW$2)+9,0)</f>
        <v>0</v>
      </c>
      <c r="DL400" s="22">
        <f>Target_AM[[#This Row],[PROPORSI]]*VLOOKUP(Target_AM[[#This Row],[NIPNAS]],Target_CC[],COLUMN(CX$2)+9,0)</f>
        <v>0</v>
      </c>
      <c r="DM400" s="22">
        <f>Target_AM[[#This Row],[PROPORSI]]*VLOOKUP(Target_AM[[#This Row],[NIPNAS]],Target_CC[],COLUMN(CY$2)+9,0)</f>
        <v>0</v>
      </c>
      <c r="DN400" s="22">
        <f>Target_AM[[#This Row],[PROPORSI]]*VLOOKUP(Target_AM[[#This Row],[NIPNAS]],Target_CC[],COLUMN(CZ$2)+9,0)</f>
        <v>0</v>
      </c>
      <c r="DO400" s="22">
        <f>Target_AM[[#This Row],[PROPORSI]]*VLOOKUP(Target_AM[[#This Row],[NIPNAS]],Target_CC[],COLUMN(DA$2)+9,0)</f>
        <v>0</v>
      </c>
      <c r="DP400" s="22">
        <f>Target_AM[[#This Row],[PROPORSI]]*VLOOKUP(Target_AM[[#This Row],[NIPNAS]],Target_CC[],COLUMN(DB$2)+9,0)</f>
        <v>0</v>
      </c>
      <c r="DQ400" s="22">
        <f>Target_AM[[#This Row],[PROPORSI]]*VLOOKUP(Target_AM[[#This Row],[NIPNAS]],Target_CC[],COLUMN(DC$2)+9,0)</f>
        <v>0</v>
      </c>
      <c r="DR400" s="22">
        <f>Target_AM[[#This Row],[PROPORSI]]*VLOOKUP(Target_AM[[#This Row],[NIPNAS]],Target_CC[],COLUMN(DD$2)+9,0)</f>
        <v>0</v>
      </c>
      <c r="DS400" s="22">
        <f>Target_AM[[#This Row],[PROPORSI]]*VLOOKUP(Target_AM[[#This Row],[NIPNAS]],Target_CC[],COLUMN(DE$2)+9,0)</f>
        <v>0</v>
      </c>
      <c r="DT400" s="22">
        <f>Target_AM[[#This Row],[PROPORSI]]*VLOOKUP(Target_AM[[#This Row],[NIPNAS]],Target_CC[],COLUMN(DF$2)+9,0)</f>
        <v>0</v>
      </c>
      <c r="DU400" s="22">
        <f>Target_AM[[#This Row],[PROPORSI]]*VLOOKUP(Target_AM[[#This Row],[NIPNAS]],Target_CC[],COLUMN(DG$2)+9,0)</f>
        <v>0</v>
      </c>
      <c r="DV400" s="22">
        <f>Target_AM[[#This Row],[PROPORSI]]*VLOOKUP(Target_AM[[#This Row],[NIPNAS]],Target_CC[],COLUMN(DH$2)+9,0)</f>
        <v>0</v>
      </c>
      <c r="DW400" s="22">
        <f>Target_AM[[#This Row],[PROPORSI]]*VLOOKUP(Target_AM[[#This Row],[NIPNAS]],Target_CC[],COLUMN(DI$2)+9,0)</f>
        <v>0</v>
      </c>
      <c r="DX400" s="22">
        <f>Target_AM[[#This Row],[PROPORSI]]*VLOOKUP(Target_AM[[#This Row],[NIPNAS]],Target_CC[],COLUMN(DJ$2)+9,0)</f>
        <v>0</v>
      </c>
      <c r="DY400" s="22">
        <f>Target_AM[[#This Row],[PROPORSI]]*VLOOKUP(Target_AM[[#This Row],[NIPNAS]],Target_CC[],COLUMN(DK$2)+9,0)</f>
        <v>0</v>
      </c>
      <c r="DZ400" s="22">
        <f>Target_AM[[#This Row],[PROPORSI]]*VLOOKUP(Target_AM[[#This Row],[NIPNAS]],Target_CC[],COLUMN(DL$2)+9,0)</f>
        <v>0</v>
      </c>
      <c r="EA400" s="22">
        <f>Target_AM[[#This Row],[PROPORSI]]*VLOOKUP(Target_AM[[#This Row],[NIPNAS]],Target_CC[],COLUMN(DM$2)+9,0)</f>
        <v>0</v>
      </c>
    </row>
    <row r="401" spans="2:131" x14ac:dyDescent="0.3">
      <c r="B401">
        <v>920064</v>
      </c>
      <c r="C401" t="s">
        <v>1051</v>
      </c>
      <c r="D401">
        <v>1</v>
      </c>
      <c r="E401" s="8">
        <v>45658</v>
      </c>
      <c r="F401">
        <v>19292730</v>
      </c>
      <c r="G401" t="s">
        <v>759</v>
      </c>
      <c r="J401" t="s">
        <v>296</v>
      </c>
      <c r="K401" t="s">
        <v>25</v>
      </c>
      <c r="L401" t="s">
        <v>159</v>
      </c>
      <c r="M401" t="s">
        <v>29</v>
      </c>
      <c r="N401" s="23">
        <f>Target_AM[[#This Row],[PROPORSI]]*VLOOKUP(Target_AM[[#This Row],[NIPNAS]],Target_CC[],9,0)</f>
        <v>433439091.46347404</v>
      </c>
      <c r="O401" s="22">
        <f>Target_AM[[#This Row],[PROPORSI]]*VLOOKUP(Target_AM[[#This Row],[NIPNAS]],Target_CC[],COLUMN(A$2)+9,0)</f>
        <v>25831797.324999992</v>
      </c>
      <c r="P401" s="22">
        <f>Target_AM[[#This Row],[PROPORSI]]*VLOOKUP(Target_AM[[#This Row],[NIPNAS]],Target_CC[],COLUMN(B$2)+9,0)</f>
        <v>24969627.491500001</v>
      </c>
      <c r="Q401" s="22">
        <f>Target_AM[[#This Row],[PROPORSI]]*VLOOKUP(Target_AM[[#This Row],[NIPNAS]],Target_CC[],COLUMN(C$2)+9,0)</f>
        <v>25108711.605</v>
      </c>
      <c r="R401" s="22">
        <f>Target_AM[[#This Row],[PROPORSI]]*VLOOKUP(Target_AM[[#This Row],[NIPNAS]],Target_CC[],COLUMN(D$2)+9,0)</f>
        <v>24839032.511500001</v>
      </c>
      <c r="S401" s="22">
        <f>Target_AM[[#This Row],[PROPORSI]]*VLOOKUP(Target_AM[[#This Row],[NIPNAS]],Target_CC[],COLUMN(E$2)+9,0)</f>
        <v>24225887.701000001</v>
      </c>
      <c r="T401" s="22">
        <f>Target_AM[[#This Row],[PROPORSI]]*VLOOKUP(Target_AM[[#This Row],[NIPNAS]],Target_CC[],COLUMN(F$2)+9,0)</f>
        <v>23873932.850499999</v>
      </c>
      <c r="U401" s="22">
        <f>Target_AM[[#This Row],[PROPORSI]]*VLOOKUP(Target_AM[[#This Row],[NIPNAS]],Target_CC[],COLUMN(G$2)+9,0)</f>
        <v>24863192.123000003</v>
      </c>
      <c r="V401" s="22">
        <f>Target_AM[[#This Row],[PROPORSI]]*VLOOKUP(Target_AM[[#This Row],[NIPNAS]],Target_CC[],COLUMN(H$2)+9,0)</f>
        <v>25517474.812000003</v>
      </c>
      <c r="W401" s="22">
        <f>Target_AM[[#This Row],[PROPORSI]]*VLOOKUP(Target_AM[[#This Row],[NIPNAS]],Target_CC[],COLUMN(I$2)+9,0)</f>
        <v>25345741.953500003</v>
      </c>
      <c r="X401" s="22">
        <f>Target_AM[[#This Row],[PROPORSI]]*VLOOKUP(Target_AM[[#This Row],[NIPNAS]],Target_CC[],COLUMN(J$2)+9,0)</f>
        <v>25378390.698500004</v>
      </c>
      <c r="Y401" s="22">
        <f>Target_AM[[#This Row],[PROPORSI]]*VLOOKUP(Target_AM[[#This Row],[NIPNAS]],Target_CC[],COLUMN(K$2)+9,0)</f>
        <v>25484826.067000002</v>
      </c>
      <c r="Z401" s="22">
        <f>Target_AM[[#This Row],[PROPORSI]]*VLOOKUP(Target_AM[[#This Row],[NIPNAS]],Target_CC[],COLUMN(L$2)+9,0)</f>
        <v>25174009.095000003</v>
      </c>
      <c r="AA401" s="22">
        <f>Target_AM[[#This Row],[PROPORSI]]*VLOOKUP(Target_AM[[#This Row],[NIPNAS]],Target_CC[],COLUMN(M$2)+9,0)</f>
        <v>300612624.2335</v>
      </c>
      <c r="AB401" s="22">
        <f>Target_AM[[#This Row],[PROPORSI]]*VLOOKUP(Target_AM[[#This Row],[NIPNAS]],Target_CC[],COLUMN(N$2)+9,0)</f>
        <v>0</v>
      </c>
      <c r="AC401" s="22">
        <f>Target_AM[[#This Row],[PROPORSI]]*VLOOKUP(Target_AM[[#This Row],[NIPNAS]],Target_CC[],COLUMN(O$2)+9,0)</f>
        <v>690859.22431823774</v>
      </c>
      <c r="AD401" s="22">
        <f>Target_AM[[#This Row],[PROPORSI]]*VLOOKUP(Target_AM[[#This Row],[NIPNAS]],Target_CC[],COLUMN(P$2)+9,0)</f>
        <v>683729.23020126333</v>
      </c>
      <c r="AE401" s="22">
        <f>Target_AM[[#This Row],[PROPORSI]]*VLOOKUP(Target_AM[[#This Row],[NIPNAS]],Target_CC[],COLUMN(Q$2)+9,0)</f>
        <v>537486.86343142285</v>
      </c>
      <c r="AF401" s="22">
        <f>Target_AM[[#This Row],[PROPORSI]]*VLOOKUP(Target_AM[[#This Row],[NIPNAS]],Target_CC[],COLUMN(R$2)+9,0)</f>
        <v>586231.66372162709</v>
      </c>
      <c r="AG401" s="22">
        <f>Target_AM[[#This Row],[PROPORSI]]*VLOOKUP(Target_AM[[#This Row],[NIPNAS]],Target_CC[],COLUMN(S$2)+9,0)</f>
        <v>571553.53985494352</v>
      </c>
      <c r="AH401" s="22">
        <f>Target_AM[[#This Row],[PROPORSI]]*VLOOKUP(Target_AM[[#This Row],[NIPNAS]],Target_CC[],COLUMN(T$2)+9,0)</f>
        <v>710365.72728492401</v>
      </c>
      <c r="AI401" s="22">
        <f>Target_AM[[#This Row],[PROPORSI]]*VLOOKUP(Target_AM[[#This Row],[NIPNAS]],Target_CC[],COLUMN(U$2)+9,0)</f>
        <v>598269.13892134407</v>
      </c>
      <c r="AJ401" s="22">
        <f>Target_AM[[#This Row],[PROPORSI]]*VLOOKUP(Target_AM[[#This Row],[NIPNAS]],Target_CC[],COLUMN(V$2)+9,0)</f>
        <v>715610.41381648171</v>
      </c>
      <c r="AK401" s="22">
        <f>Target_AM[[#This Row],[PROPORSI]]*VLOOKUP(Target_AM[[#This Row],[NIPNAS]],Target_CC[],COLUMN(W$2)+9,0)</f>
        <v>720720.50871695695</v>
      </c>
      <c r="AL401" s="22">
        <f>Target_AM[[#This Row],[PROPORSI]]*VLOOKUP(Target_AM[[#This Row],[NIPNAS]],Target_CC[],COLUMN(X$2)+9,0)</f>
        <v>611960.29877694696</v>
      </c>
      <c r="AM401" s="22">
        <f>Target_AM[[#This Row],[PROPORSI]]*VLOOKUP(Target_AM[[#This Row],[NIPNAS]],Target_CC[],COLUMN(Y$2)+9,0)</f>
        <v>623089.45347582689</v>
      </c>
      <c r="AN401" s="22">
        <f>Target_AM[[#This Row],[PROPORSI]]*VLOOKUP(Target_AM[[#This Row],[NIPNAS]],Target_CC[],COLUMN(Z$2)+9,0)</f>
        <v>7049876.062519975</v>
      </c>
      <c r="AO401" s="22">
        <f>Target_AM[[#This Row],[PROPORSI]]*VLOOKUP(Target_AM[[#This Row],[NIPNAS]],Target_CC[],COLUMN(AA$2)+9,0)</f>
        <v>25831797.324999992</v>
      </c>
      <c r="AP401" s="22">
        <f>Target_AM[[#This Row],[PROPORSI]]*VLOOKUP(Target_AM[[#This Row],[NIPNAS]],Target_CC[],COLUMN(AB$2)+9,0)</f>
        <v>25660486.715818238</v>
      </c>
      <c r="AQ401" s="22">
        <f>Target_AM[[#This Row],[PROPORSI]]*VLOOKUP(Target_AM[[#This Row],[NIPNAS]],Target_CC[],COLUMN(AC$2)+9,0)</f>
        <v>25792440.835201263</v>
      </c>
      <c r="AR401" s="22">
        <f>Target_AM[[#This Row],[PROPORSI]]*VLOOKUP(Target_AM[[#This Row],[NIPNAS]],Target_CC[],COLUMN(AD$2)+9,0)</f>
        <v>25376519.374931425</v>
      </c>
      <c r="AS401" s="22">
        <f>Target_AM[[#This Row],[PROPORSI]]*VLOOKUP(Target_AM[[#This Row],[NIPNAS]],Target_CC[],COLUMN(AE$2)+9,0)</f>
        <v>24812119.36472163</v>
      </c>
      <c r="AT401" s="22">
        <f>Target_AM[[#This Row],[PROPORSI]]*VLOOKUP(Target_AM[[#This Row],[NIPNAS]],Target_CC[],COLUMN(AF$2)+9,0)</f>
        <v>24445486.390354943</v>
      </c>
      <c r="AU401" s="22">
        <f>Target_AM[[#This Row],[PROPORSI]]*VLOOKUP(Target_AM[[#This Row],[NIPNAS]],Target_CC[],COLUMN(AG$2)+9,0)</f>
        <v>25573557.850284927</v>
      </c>
      <c r="AV401" s="22">
        <f>Target_AM[[#This Row],[PROPORSI]]*VLOOKUP(Target_AM[[#This Row],[NIPNAS]],Target_CC[],COLUMN(AH$2)+9,0)</f>
        <v>26115743.950921346</v>
      </c>
      <c r="AW401" s="22">
        <f>Target_AM[[#This Row],[PROPORSI]]*VLOOKUP(Target_AM[[#This Row],[NIPNAS]],Target_CC[],COLUMN(AI$2)+9,0)</f>
        <v>26061352.367316484</v>
      </c>
      <c r="AX401" s="22">
        <f>Target_AM[[#This Row],[PROPORSI]]*VLOOKUP(Target_AM[[#This Row],[NIPNAS]],Target_CC[],COLUMN(AJ$2)+9,0)</f>
        <v>26099111.207216959</v>
      </c>
      <c r="AY401" s="22">
        <f>Target_AM[[#This Row],[PROPORSI]]*VLOOKUP(Target_AM[[#This Row],[NIPNAS]],Target_CC[],COLUMN(AK$2)+9,0)</f>
        <v>26096786.365776949</v>
      </c>
      <c r="AZ401" s="22">
        <f>Target_AM[[#This Row],[PROPORSI]]*VLOOKUP(Target_AM[[#This Row],[NIPNAS]],Target_CC[],COLUMN(AL$2)+9,0)</f>
        <v>25797098.548475828</v>
      </c>
      <c r="BA401" s="22">
        <f>Target_AM[[#This Row],[PROPORSI]]*VLOOKUP(Target_AM[[#This Row],[NIPNAS]],Target_CC[],COLUMN(AM$2)+9,0)</f>
        <v>307662500.29601997</v>
      </c>
      <c r="BB401" s="22">
        <f>Target_AM[[#This Row],[PROPORSI]]*VLOOKUP(Target_AM[[#This Row],[NIPNAS]],Target_CC[],COLUMN(AN$2)+9,0)</f>
        <v>0</v>
      </c>
      <c r="BC401" s="22">
        <f>Target_AM[[#This Row],[PROPORSI]]*VLOOKUP(Target_AM[[#This Row],[NIPNAS]],Target_CC[],COLUMN(AO$2)+9,0)</f>
        <v>0</v>
      </c>
      <c r="BD401" s="22">
        <f>Target_AM[[#This Row],[PROPORSI]]*VLOOKUP(Target_AM[[#This Row],[NIPNAS]],Target_CC[],COLUMN(AP$2)+9,0)</f>
        <v>0</v>
      </c>
      <c r="BE401" s="22">
        <f>Target_AM[[#This Row],[PROPORSI]]*VLOOKUP(Target_AM[[#This Row],[NIPNAS]],Target_CC[],COLUMN(AQ$2)+9,0)</f>
        <v>0</v>
      </c>
      <c r="BF401" s="22">
        <f>Target_AM[[#This Row],[PROPORSI]]*VLOOKUP(Target_AM[[#This Row],[NIPNAS]],Target_CC[],COLUMN(AR$2)+9,0)</f>
        <v>0</v>
      </c>
      <c r="BG401" s="22">
        <f>Target_AM[[#This Row],[PROPORSI]]*VLOOKUP(Target_AM[[#This Row],[NIPNAS]],Target_CC[],COLUMN(AS$2)+9,0)</f>
        <v>0</v>
      </c>
      <c r="BH401" s="22">
        <f>Target_AM[[#This Row],[PROPORSI]]*VLOOKUP(Target_AM[[#This Row],[NIPNAS]],Target_CC[],COLUMN(AT$2)+9,0)</f>
        <v>0</v>
      </c>
      <c r="BI401" s="22">
        <f>Target_AM[[#This Row],[PROPORSI]]*VLOOKUP(Target_AM[[#This Row],[NIPNAS]],Target_CC[],COLUMN(AU$2)+9,0)</f>
        <v>0</v>
      </c>
      <c r="BJ401" s="22">
        <f>Target_AM[[#This Row],[PROPORSI]]*VLOOKUP(Target_AM[[#This Row],[NIPNAS]],Target_CC[],COLUMN(AV$2)+9,0)</f>
        <v>0</v>
      </c>
      <c r="BK401" s="22">
        <f>Target_AM[[#This Row],[PROPORSI]]*VLOOKUP(Target_AM[[#This Row],[NIPNAS]],Target_CC[],COLUMN(AW$2)+9,0)</f>
        <v>0</v>
      </c>
      <c r="BL401" s="22">
        <f>Target_AM[[#This Row],[PROPORSI]]*VLOOKUP(Target_AM[[#This Row],[NIPNAS]],Target_CC[],COLUMN(AX$2)+9,0)</f>
        <v>0</v>
      </c>
      <c r="BM401" s="22">
        <f>Target_AM[[#This Row],[PROPORSI]]*VLOOKUP(Target_AM[[#This Row],[NIPNAS]],Target_CC[],COLUMN(AY$2)+9,0)</f>
        <v>0</v>
      </c>
      <c r="BN401" s="22">
        <f>Target_AM[[#This Row],[PROPORSI]]*VLOOKUP(Target_AM[[#This Row],[NIPNAS]],Target_CC[],COLUMN(AZ$2)+9,0)</f>
        <v>0</v>
      </c>
      <c r="BO401" s="22">
        <f>Target_AM[[#This Row],[PROPORSI]]*VLOOKUP(Target_AM[[#This Row],[NIPNAS]],Target_CC[],COLUMN(BA$2)+9,0)</f>
        <v>21000576</v>
      </c>
      <c r="BP401" s="22">
        <f>Target_AM[[#This Row],[PROPORSI]]*VLOOKUP(Target_AM[[#This Row],[NIPNAS]],Target_CC[],COLUMN(BB$2)+9,0)</f>
        <v>21093538</v>
      </c>
      <c r="BQ401" s="22">
        <f>Target_AM[[#This Row],[PROPORSI]]*VLOOKUP(Target_AM[[#This Row],[NIPNAS]],Target_CC[],COLUMN(BC$2)+9,0)</f>
        <v>20887919</v>
      </c>
      <c r="BR401" s="22">
        <f>Target_AM[[#This Row],[PROPORSI]]*VLOOKUP(Target_AM[[#This Row],[NIPNAS]],Target_CC[],COLUMN(BD$2)+9,0)</f>
        <v>21737156</v>
      </c>
      <c r="BS401" s="22">
        <f>Target_AM[[#This Row],[PROPORSI]]*VLOOKUP(Target_AM[[#This Row],[NIPNAS]],Target_CC[],COLUMN(BE$2)+9,0)</f>
        <v>21737156</v>
      </c>
      <c r="BT401" s="22">
        <f>Target_AM[[#This Row],[PROPORSI]]*VLOOKUP(Target_AM[[#This Row],[NIPNAS]],Target_CC[],COLUMN(BF$2)+9,0)</f>
        <v>21737156</v>
      </c>
      <c r="BU401" s="22">
        <f>Target_AM[[#This Row],[PROPORSI]]*VLOOKUP(Target_AM[[#This Row],[NIPNAS]],Target_CC[],COLUMN(BG$2)+9,0)</f>
        <v>21737156</v>
      </c>
      <c r="BV401" s="22">
        <f>Target_AM[[#This Row],[PROPORSI]]*VLOOKUP(Target_AM[[#This Row],[NIPNAS]],Target_CC[],COLUMN(BH$2)+9,0)</f>
        <v>21737156</v>
      </c>
      <c r="BW401" s="22">
        <f>Target_AM[[#This Row],[PROPORSI]]*VLOOKUP(Target_AM[[#This Row],[NIPNAS]],Target_CC[],COLUMN(BI$2)+9,0)</f>
        <v>21737156</v>
      </c>
      <c r="BX401" s="22">
        <f>Target_AM[[#This Row],[PROPORSI]]*VLOOKUP(Target_AM[[#This Row],[NIPNAS]],Target_CC[],COLUMN(BJ$2)+9,0)</f>
        <v>21737156</v>
      </c>
      <c r="BY401" s="22">
        <f>Target_AM[[#This Row],[PROPORSI]]*VLOOKUP(Target_AM[[#This Row],[NIPNAS]],Target_CC[],COLUMN(BK$2)+9,0)</f>
        <v>21737156</v>
      </c>
      <c r="BZ401" s="22">
        <f>Target_AM[[#This Row],[PROPORSI]]*VLOOKUP(Target_AM[[#This Row],[NIPNAS]],Target_CC[],COLUMN(BL$2)+9,0)</f>
        <v>21737156</v>
      </c>
      <c r="CA401" s="22">
        <f>Target_AM[[#This Row],[PROPORSI]]*VLOOKUP(Target_AM[[#This Row],[NIPNAS]],Target_CC[],COLUMN(BM$2)+9,0)</f>
        <v>258616437</v>
      </c>
      <c r="CB401" s="22">
        <f>Target_AM[[#This Row],[PROPORSI]]*VLOOKUP(Target_AM[[#This Row],[NIPNAS]],Target_CC[],COLUMN(BN$2)+9,0)</f>
        <v>0</v>
      </c>
      <c r="CC401" s="22">
        <f>Target_AM[[#This Row],[PROPORSI]]*VLOOKUP(Target_AM[[#This Row],[NIPNAS]],Target_CC[],COLUMN(BO$2)+9,0)</f>
        <v>0</v>
      </c>
      <c r="CD401" s="22">
        <f>Target_AM[[#This Row],[PROPORSI]]*VLOOKUP(Target_AM[[#This Row],[NIPNAS]],Target_CC[],COLUMN(BP$2)+9,0)</f>
        <v>0</v>
      </c>
      <c r="CE401" s="22">
        <f>Target_AM[[#This Row],[PROPORSI]]*VLOOKUP(Target_AM[[#This Row],[NIPNAS]],Target_CC[],COLUMN(BQ$2)+9,0)</f>
        <v>0</v>
      </c>
      <c r="CF401" s="22">
        <f>Target_AM[[#This Row],[PROPORSI]]*VLOOKUP(Target_AM[[#This Row],[NIPNAS]],Target_CC[],COLUMN(BR$2)+9,0)</f>
        <v>0</v>
      </c>
      <c r="CG401" s="22">
        <f>Target_AM[[#This Row],[PROPORSI]]*VLOOKUP(Target_AM[[#This Row],[NIPNAS]],Target_CC[],COLUMN(BS$2)+9,0)</f>
        <v>0</v>
      </c>
      <c r="CH401" s="22">
        <f>Target_AM[[#This Row],[PROPORSI]]*VLOOKUP(Target_AM[[#This Row],[NIPNAS]],Target_CC[],COLUMN(BT$2)+9,0)</f>
        <v>0</v>
      </c>
      <c r="CI401" s="22">
        <f>Target_AM[[#This Row],[PROPORSI]]*VLOOKUP(Target_AM[[#This Row],[NIPNAS]],Target_CC[],COLUMN(BU$2)+9,0)</f>
        <v>0</v>
      </c>
      <c r="CJ401" s="22">
        <f>Target_AM[[#This Row],[PROPORSI]]*VLOOKUP(Target_AM[[#This Row],[NIPNAS]],Target_CC[],COLUMN(BV$2)+9,0)</f>
        <v>0</v>
      </c>
      <c r="CK401" s="22">
        <f>Target_AM[[#This Row],[PROPORSI]]*VLOOKUP(Target_AM[[#This Row],[NIPNAS]],Target_CC[],COLUMN(BW$2)+9,0)</f>
        <v>0</v>
      </c>
      <c r="CL401" s="22">
        <f>Target_AM[[#This Row],[PROPORSI]]*VLOOKUP(Target_AM[[#This Row],[NIPNAS]],Target_CC[],COLUMN(BX$2)+9,0)</f>
        <v>0</v>
      </c>
      <c r="CM401" s="22">
        <f>Target_AM[[#This Row],[PROPORSI]]*VLOOKUP(Target_AM[[#This Row],[NIPNAS]],Target_CC[],COLUMN(BY$2)+9,0)</f>
        <v>0</v>
      </c>
      <c r="CN401" s="22">
        <f>Target_AM[[#This Row],[PROPORSI]]*VLOOKUP(Target_AM[[#This Row],[NIPNAS]],Target_CC[],COLUMN(BZ$2)+9,0)</f>
        <v>0</v>
      </c>
      <c r="CO401" s="22">
        <f>Target_AM[[#This Row],[PROPORSI]]*VLOOKUP(Target_AM[[#This Row],[NIPNAS]],Target_CC[],COLUMN(CA$2)+9,0)</f>
        <v>21974986</v>
      </c>
      <c r="CP401" s="22">
        <f>Target_AM[[#This Row],[PROPORSI]]*VLOOKUP(Target_AM[[#This Row],[NIPNAS]],Target_CC[],COLUMN(CB$2)+9,0)</f>
        <v>21813958</v>
      </c>
      <c r="CQ401" s="22">
        <f>Target_AM[[#This Row],[PROPORSI]]*VLOOKUP(Target_AM[[#This Row],[NIPNAS]],Target_CC[],COLUMN(CC$2)+9,0)</f>
        <v>21737156</v>
      </c>
      <c r="CR401" s="22">
        <f>Target_AM[[#This Row],[PROPORSI]]*VLOOKUP(Target_AM[[#This Row],[NIPNAS]],Target_CC[],COLUMN(CD$2)+9,0)</f>
        <v>21737156</v>
      </c>
      <c r="CS401" s="22">
        <f>Target_AM[[#This Row],[PROPORSI]]*VLOOKUP(Target_AM[[#This Row],[NIPNAS]],Target_CC[],COLUMN(CE$2)+9,0)</f>
        <v>21737156</v>
      </c>
      <c r="CT401" s="22">
        <f>Target_AM[[#This Row],[PROPORSI]]*VLOOKUP(Target_AM[[#This Row],[NIPNAS]],Target_CC[],COLUMN(CF$2)+9,0)</f>
        <v>21737156</v>
      </c>
      <c r="CU401" s="22">
        <f>Target_AM[[#This Row],[PROPORSI]]*VLOOKUP(Target_AM[[#This Row],[NIPNAS]],Target_CC[],COLUMN(CG$2)+9,0)</f>
        <v>21737156</v>
      </c>
      <c r="CV401" s="22">
        <f>Target_AM[[#This Row],[PROPORSI]]*VLOOKUP(Target_AM[[#This Row],[NIPNAS]],Target_CC[],COLUMN(CH$2)+9,0)</f>
        <v>21737156</v>
      </c>
      <c r="CW401" s="22">
        <f>Target_AM[[#This Row],[PROPORSI]]*VLOOKUP(Target_AM[[#This Row],[NIPNAS]],Target_CC[],COLUMN(CI$2)+9,0)</f>
        <v>21737156</v>
      </c>
      <c r="CX401" s="22">
        <f>Target_AM[[#This Row],[PROPORSI]]*VLOOKUP(Target_AM[[#This Row],[NIPNAS]],Target_CC[],COLUMN(CJ$2)+9,0)</f>
        <v>21737156</v>
      </c>
      <c r="CY401" s="22">
        <f>Target_AM[[#This Row],[PROPORSI]]*VLOOKUP(Target_AM[[#This Row],[NIPNAS]],Target_CC[],COLUMN(CK$2)+9,0)</f>
        <v>21737156</v>
      </c>
      <c r="CZ401" s="22">
        <f>Target_AM[[#This Row],[PROPORSI]]*VLOOKUP(Target_AM[[#This Row],[NIPNAS]],Target_CC[],COLUMN(CL$2)+9,0)</f>
        <v>21737156</v>
      </c>
      <c r="DA401" s="22">
        <f>Target_AM[[#This Row],[PROPORSI]]*VLOOKUP(Target_AM[[#This Row],[NIPNAS]],Target_CC[],COLUMN(CM$2)+9,0)</f>
        <v>261160504</v>
      </c>
      <c r="DB401" s="22">
        <f>Target_AM[[#This Row],[PROPORSI]]*VLOOKUP(Target_AM[[#This Row],[NIPNAS]],Target_CC[],COLUMN(CN$2)+9,0)</f>
        <v>0</v>
      </c>
      <c r="DC401" s="22">
        <f>Target_AM[[#This Row],[PROPORSI]]*VLOOKUP(Target_AM[[#This Row],[NIPNAS]],Target_CC[],COLUMN(CO$2)+9,0)</f>
        <v>0</v>
      </c>
      <c r="DD401" s="22">
        <f>Target_AM[[#This Row],[PROPORSI]]*VLOOKUP(Target_AM[[#This Row],[NIPNAS]],Target_CC[],COLUMN(CP$2)+9,0)</f>
        <v>0</v>
      </c>
      <c r="DE401" s="22">
        <f>Target_AM[[#This Row],[PROPORSI]]*VLOOKUP(Target_AM[[#This Row],[NIPNAS]],Target_CC[],COLUMN(CQ$2)+9,0)</f>
        <v>0</v>
      </c>
      <c r="DF401" s="22">
        <f>Target_AM[[#This Row],[PROPORSI]]*VLOOKUP(Target_AM[[#This Row],[NIPNAS]],Target_CC[],COLUMN(CR$2)+9,0)</f>
        <v>0</v>
      </c>
      <c r="DG401" s="22">
        <f>Target_AM[[#This Row],[PROPORSI]]*VLOOKUP(Target_AM[[#This Row],[NIPNAS]],Target_CC[],COLUMN(CS$2)+9,0)</f>
        <v>0</v>
      </c>
      <c r="DH401" s="22">
        <f>Target_AM[[#This Row],[PROPORSI]]*VLOOKUP(Target_AM[[#This Row],[NIPNAS]],Target_CC[],COLUMN(CT$2)+9,0)</f>
        <v>0</v>
      </c>
      <c r="DI401" s="22">
        <f>Target_AM[[#This Row],[PROPORSI]]*VLOOKUP(Target_AM[[#This Row],[NIPNAS]],Target_CC[],COLUMN(CU$2)+9,0)</f>
        <v>0</v>
      </c>
      <c r="DJ401" s="22">
        <f>Target_AM[[#This Row],[PROPORSI]]*VLOOKUP(Target_AM[[#This Row],[NIPNAS]],Target_CC[],COLUMN(CV$2)+9,0)</f>
        <v>0</v>
      </c>
      <c r="DK401" s="22">
        <f>Target_AM[[#This Row],[PROPORSI]]*VLOOKUP(Target_AM[[#This Row],[NIPNAS]],Target_CC[],COLUMN(CW$2)+9,0)</f>
        <v>0</v>
      </c>
      <c r="DL401" s="22">
        <f>Target_AM[[#This Row],[PROPORSI]]*VLOOKUP(Target_AM[[#This Row],[NIPNAS]],Target_CC[],COLUMN(CX$2)+9,0)</f>
        <v>0</v>
      </c>
      <c r="DM401" s="22">
        <f>Target_AM[[#This Row],[PROPORSI]]*VLOOKUP(Target_AM[[#This Row],[NIPNAS]],Target_CC[],COLUMN(CY$2)+9,0)</f>
        <v>0</v>
      </c>
      <c r="DN401" s="22">
        <f>Target_AM[[#This Row],[PROPORSI]]*VLOOKUP(Target_AM[[#This Row],[NIPNAS]],Target_CC[],COLUMN(CZ$2)+9,0)</f>
        <v>0</v>
      </c>
      <c r="DO401" s="22">
        <f>Target_AM[[#This Row],[PROPORSI]]*VLOOKUP(Target_AM[[#This Row],[NIPNAS]],Target_CC[],COLUMN(DA$2)+9,0)</f>
        <v>0</v>
      </c>
      <c r="DP401" s="22">
        <f>Target_AM[[#This Row],[PROPORSI]]*VLOOKUP(Target_AM[[#This Row],[NIPNAS]],Target_CC[],COLUMN(DB$2)+9,0)</f>
        <v>0</v>
      </c>
      <c r="DQ401" s="22">
        <f>Target_AM[[#This Row],[PROPORSI]]*VLOOKUP(Target_AM[[#This Row],[NIPNAS]],Target_CC[],COLUMN(DC$2)+9,0)</f>
        <v>0</v>
      </c>
      <c r="DR401" s="22">
        <f>Target_AM[[#This Row],[PROPORSI]]*VLOOKUP(Target_AM[[#This Row],[NIPNAS]],Target_CC[],COLUMN(DD$2)+9,0)</f>
        <v>0</v>
      </c>
      <c r="DS401" s="22">
        <f>Target_AM[[#This Row],[PROPORSI]]*VLOOKUP(Target_AM[[#This Row],[NIPNAS]],Target_CC[],COLUMN(DE$2)+9,0)</f>
        <v>0</v>
      </c>
      <c r="DT401" s="22">
        <f>Target_AM[[#This Row],[PROPORSI]]*VLOOKUP(Target_AM[[#This Row],[NIPNAS]],Target_CC[],COLUMN(DF$2)+9,0)</f>
        <v>0</v>
      </c>
      <c r="DU401" s="22">
        <f>Target_AM[[#This Row],[PROPORSI]]*VLOOKUP(Target_AM[[#This Row],[NIPNAS]],Target_CC[],COLUMN(DG$2)+9,0)</f>
        <v>0</v>
      </c>
      <c r="DV401" s="22">
        <f>Target_AM[[#This Row],[PROPORSI]]*VLOOKUP(Target_AM[[#This Row],[NIPNAS]],Target_CC[],COLUMN(DH$2)+9,0)</f>
        <v>0</v>
      </c>
      <c r="DW401" s="22">
        <f>Target_AM[[#This Row],[PROPORSI]]*VLOOKUP(Target_AM[[#This Row],[NIPNAS]],Target_CC[],COLUMN(DI$2)+9,0)</f>
        <v>0</v>
      </c>
      <c r="DX401" s="22">
        <f>Target_AM[[#This Row],[PROPORSI]]*VLOOKUP(Target_AM[[#This Row],[NIPNAS]],Target_CC[],COLUMN(DJ$2)+9,0)</f>
        <v>0</v>
      </c>
      <c r="DY401" s="22">
        <f>Target_AM[[#This Row],[PROPORSI]]*VLOOKUP(Target_AM[[#This Row],[NIPNAS]],Target_CC[],COLUMN(DK$2)+9,0)</f>
        <v>0</v>
      </c>
      <c r="DZ401" s="22">
        <f>Target_AM[[#This Row],[PROPORSI]]*VLOOKUP(Target_AM[[#This Row],[NIPNAS]],Target_CC[],COLUMN(DL$2)+9,0)</f>
        <v>0</v>
      </c>
      <c r="EA401" s="22">
        <f>Target_AM[[#This Row],[PROPORSI]]*VLOOKUP(Target_AM[[#This Row],[NIPNAS]],Target_CC[],COLUMN(DM$2)+9,0)</f>
        <v>0</v>
      </c>
    </row>
    <row r="402" spans="2:131" x14ac:dyDescent="0.3">
      <c r="B402">
        <v>930412</v>
      </c>
      <c r="C402" t="s">
        <v>1059</v>
      </c>
      <c r="D402">
        <v>1</v>
      </c>
      <c r="E402" s="8">
        <v>45658</v>
      </c>
      <c r="F402">
        <v>2930771</v>
      </c>
      <c r="G402" t="s">
        <v>763</v>
      </c>
      <c r="J402" t="s">
        <v>300</v>
      </c>
      <c r="K402" t="s">
        <v>24</v>
      </c>
      <c r="L402" t="s">
        <v>159</v>
      </c>
      <c r="M402" t="s">
        <v>29</v>
      </c>
      <c r="N402" s="23">
        <f>Target_AM[[#This Row],[PROPORSI]]*VLOOKUP(Target_AM[[#This Row],[NIPNAS]],Target_CC[],9,0)</f>
        <v>337543968.09968919</v>
      </c>
      <c r="O402" s="22">
        <f>Target_AM[[#This Row],[PROPORSI]]*VLOOKUP(Target_AM[[#This Row],[NIPNAS]],Target_CC[],COLUMN(A$2)+9,0)</f>
        <v>22431175.290669132</v>
      </c>
      <c r="P402" s="22">
        <f>Target_AM[[#This Row],[PROPORSI]]*VLOOKUP(Target_AM[[#This Row],[NIPNAS]],Target_CC[],COLUMN(B$2)+9,0)</f>
        <v>22822943.038438227</v>
      </c>
      <c r="Q402" s="22">
        <f>Target_AM[[#This Row],[PROPORSI]]*VLOOKUP(Target_AM[[#This Row],[NIPNAS]],Target_CC[],COLUMN(C$2)+9,0)</f>
        <v>24400567.731781755</v>
      </c>
      <c r="R402" s="22">
        <f>Target_AM[[#This Row],[PROPORSI]]*VLOOKUP(Target_AM[[#This Row],[NIPNAS]],Target_CC[],COLUMN(D$2)+9,0)</f>
        <v>22928017.086815182</v>
      </c>
      <c r="S402" s="22">
        <f>Target_AM[[#This Row],[PROPORSI]]*VLOOKUP(Target_AM[[#This Row],[NIPNAS]],Target_CC[],COLUMN(E$2)+9,0)</f>
        <v>24090135.524005096</v>
      </c>
      <c r="T402" s="22">
        <f>Target_AM[[#This Row],[PROPORSI]]*VLOOKUP(Target_AM[[#This Row],[NIPNAS]],Target_CC[],COLUMN(F$2)+9,0)</f>
        <v>23768770.386201587</v>
      </c>
      <c r="U402" s="22">
        <f>Target_AM[[#This Row],[PROPORSI]]*VLOOKUP(Target_AM[[#This Row],[NIPNAS]],Target_CC[],COLUMN(G$2)+9,0)</f>
        <v>24905792.941045832</v>
      </c>
      <c r="V402" s="22">
        <f>Target_AM[[#This Row],[PROPORSI]]*VLOOKUP(Target_AM[[#This Row],[NIPNAS]],Target_CC[],COLUMN(H$2)+9,0)</f>
        <v>25154026.406215187</v>
      </c>
      <c r="W402" s="22">
        <f>Target_AM[[#This Row],[PROPORSI]]*VLOOKUP(Target_AM[[#This Row],[NIPNAS]],Target_CC[],COLUMN(I$2)+9,0)</f>
        <v>24832055.508701608</v>
      </c>
      <c r="X402" s="22">
        <f>Target_AM[[#This Row],[PROPORSI]]*VLOOKUP(Target_AM[[#This Row],[NIPNAS]],Target_CC[],COLUMN(J$2)+9,0)</f>
        <v>25331637.502414234</v>
      </c>
      <c r="Y402" s="22">
        <f>Target_AM[[#This Row],[PROPORSI]]*VLOOKUP(Target_AM[[#This Row],[NIPNAS]],Target_CC[],COLUMN(K$2)+9,0)</f>
        <v>25146810.609566219</v>
      </c>
      <c r="Z402" s="22">
        <f>Target_AM[[#This Row],[PROPORSI]]*VLOOKUP(Target_AM[[#This Row],[NIPNAS]],Target_CC[],COLUMN(L$2)+9,0)</f>
        <v>23726489.874145966</v>
      </c>
      <c r="AA402" s="22">
        <f>Target_AM[[#This Row],[PROPORSI]]*VLOOKUP(Target_AM[[#This Row],[NIPNAS]],Target_CC[],COLUMN(M$2)+9,0)</f>
        <v>289538421.90000004</v>
      </c>
      <c r="AB402" s="22">
        <f>Target_AM[[#This Row],[PROPORSI]]*VLOOKUP(Target_AM[[#This Row],[NIPNAS]],Target_CC[],COLUMN(N$2)+9,0)</f>
        <v>3029191.884496389</v>
      </c>
      <c r="AC402" s="22">
        <f>Target_AM[[#This Row],[PROPORSI]]*VLOOKUP(Target_AM[[#This Row],[NIPNAS]],Target_CC[],COLUMN(O$2)+9,0)</f>
        <v>3082097.7027057102</v>
      </c>
      <c r="AD402" s="22">
        <f>Target_AM[[#This Row],[PROPORSI]]*VLOOKUP(Target_AM[[#This Row],[NIPNAS]],Target_CC[],COLUMN(P$2)+9,0)</f>
        <v>3295146.1879469296</v>
      </c>
      <c r="AE402" s="22">
        <f>Target_AM[[#This Row],[PROPORSI]]*VLOOKUP(Target_AM[[#This Row],[NIPNAS]],Target_CC[],COLUMN(Q$2)+9,0)</f>
        <v>3096287.3049218301</v>
      </c>
      <c r="AF402" s="22">
        <f>Target_AM[[#This Row],[PROPORSI]]*VLOOKUP(Target_AM[[#This Row],[NIPNAS]],Target_CC[],COLUMN(R$2)+9,0)</f>
        <v>3253224.2327975472</v>
      </c>
      <c r="AG402" s="22">
        <f>Target_AM[[#This Row],[PROPORSI]]*VLOOKUP(Target_AM[[#This Row],[NIPNAS]],Target_CC[],COLUMN(S$2)+9,0)</f>
        <v>3209825.8528740755</v>
      </c>
      <c r="AH402" s="22">
        <f>Target_AM[[#This Row],[PROPORSI]]*VLOOKUP(Target_AM[[#This Row],[NIPNAS]],Target_CC[],COLUMN(T$2)+9,0)</f>
        <v>3363373.7366114156</v>
      </c>
      <c r="AI402" s="22">
        <f>Target_AM[[#This Row],[PROPORSI]]*VLOOKUP(Target_AM[[#This Row],[NIPNAS]],Target_CC[],COLUMN(U$2)+9,0)</f>
        <v>3396896.1351664392</v>
      </c>
      <c r="AJ402" s="22">
        <f>Target_AM[[#This Row],[PROPORSI]]*VLOOKUP(Target_AM[[#This Row],[NIPNAS]],Target_CC[],COLUMN(V$2)+9,0)</f>
        <v>3353415.9511299902</v>
      </c>
      <c r="AK402" s="22">
        <f>Target_AM[[#This Row],[PROPORSI]]*VLOOKUP(Target_AM[[#This Row],[NIPNAS]],Target_CC[],COLUMN(W$2)+9,0)</f>
        <v>3420881.4183373339</v>
      </c>
      <c r="AL402" s="22">
        <f>Target_AM[[#This Row],[PROPORSI]]*VLOOKUP(Target_AM[[#This Row],[NIPNAS]],Target_CC[],COLUMN(X$2)+9,0)</f>
        <v>3395921.6863305671</v>
      </c>
      <c r="AM402" s="22">
        <f>Target_AM[[#This Row],[PROPORSI]]*VLOOKUP(Target_AM[[#This Row],[NIPNAS]],Target_CC[],COLUMN(Y$2)+9,0)</f>
        <v>3204116.1304751551</v>
      </c>
      <c r="AN402" s="22">
        <f>Target_AM[[#This Row],[PROPORSI]]*VLOOKUP(Target_AM[[#This Row],[NIPNAS]],Target_CC[],COLUMN(Z$2)+9,0)</f>
        <v>39100378.22379338</v>
      </c>
      <c r="AO402" s="22">
        <f>Target_AM[[#This Row],[PROPORSI]]*VLOOKUP(Target_AM[[#This Row],[NIPNAS]],Target_CC[],COLUMN(AA$2)+9,0)</f>
        <v>25460367.175165519</v>
      </c>
      <c r="AP402" s="22">
        <f>Target_AM[[#This Row],[PROPORSI]]*VLOOKUP(Target_AM[[#This Row],[NIPNAS]],Target_CC[],COLUMN(AB$2)+9,0)</f>
        <v>25905040.741143938</v>
      </c>
      <c r="AQ402" s="22">
        <f>Target_AM[[#This Row],[PROPORSI]]*VLOOKUP(Target_AM[[#This Row],[NIPNAS]],Target_CC[],COLUMN(AC$2)+9,0)</f>
        <v>27695713.919728685</v>
      </c>
      <c r="AR402" s="22">
        <f>Target_AM[[#This Row],[PROPORSI]]*VLOOKUP(Target_AM[[#This Row],[NIPNAS]],Target_CC[],COLUMN(AD$2)+9,0)</f>
        <v>26024304.391737014</v>
      </c>
      <c r="AS402" s="22">
        <f>Target_AM[[#This Row],[PROPORSI]]*VLOOKUP(Target_AM[[#This Row],[NIPNAS]],Target_CC[],COLUMN(AE$2)+9,0)</f>
        <v>27343359.756802645</v>
      </c>
      <c r="AT402" s="22">
        <f>Target_AM[[#This Row],[PROPORSI]]*VLOOKUP(Target_AM[[#This Row],[NIPNAS]],Target_CC[],COLUMN(AF$2)+9,0)</f>
        <v>26978596.239075661</v>
      </c>
      <c r="AU402" s="22">
        <f>Target_AM[[#This Row],[PROPORSI]]*VLOOKUP(Target_AM[[#This Row],[NIPNAS]],Target_CC[],COLUMN(AG$2)+9,0)</f>
        <v>28269166.677657247</v>
      </c>
      <c r="AV402" s="22">
        <f>Target_AM[[#This Row],[PROPORSI]]*VLOOKUP(Target_AM[[#This Row],[NIPNAS]],Target_CC[],COLUMN(AH$2)+9,0)</f>
        <v>28550922.541381627</v>
      </c>
      <c r="AW402" s="22">
        <f>Target_AM[[#This Row],[PROPORSI]]*VLOOKUP(Target_AM[[#This Row],[NIPNAS]],Target_CC[],COLUMN(AI$2)+9,0)</f>
        <v>28185471.459831599</v>
      </c>
      <c r="AX402" s="22">
        <f>Target_AM[[#This Row],[PROPORSI]]*VLOOKUP(Target_AM[[#This Row],[NIPNAS]],Target_CC[],COLUMN(AJ$2)+9,0)</f>
        <v>28752518.920751568</v>
      </c>
      <c r="AY402" s="22">
        <f>Target_AM[[#This Row],[PROPORSI]]*VLOOKUP(Target_AM[[#This Row],[NIPNAS]],Target_CC[],COLUMN(AK$2)+9,0)</f>
        <v>28542732.295896787</v>
      </c>
      <c r="AZ402" s="22">
        <f>Target_AM[[#This Row],[PROPORSI]]*VLOOKUP(Target_AM[[#This Row],[NIPNAS]],Target_CC[],COLUMN(AL$2)+9,0)</f>
        <v>26930606.004621122</v>
      </c>
      <c r="BA402" s="22">
        <f>Target_AM[[#This Row],[PROPORSI]]*VLOOKUP(Target_AM[[#This Row],[NIPNAS]],Target_CC[],COLUMN(AM$2)+9,0)</f>
        <v>328638800.12379342</v>
      </c>
      <c r="BB402" s="22">
        <f>Target_AM[[#This Row],[PROPORSI]]*VLOOKUP(Target_AM[[#This Row],[NIPNAS]],Target_CC[],COLUMN(AN$2)+9,0)</f>
        <v>9777398.6261947434</v>
      </c>
      <c r="BC402" s="22">
        <f>Target_AM[[#This Row],[PROPORSI]]*VLOOKUP(Target_AM[[#This Row],[NIPNAS]],Target_CC[],COLUMN(AO$2)+9,0)</f>
        <v>10174119.323391797</v>
      </c>
      <c r="BD402" s="22">
        <f>Target_AM[[#This Row],[PROPORSI]]*VLOOKUP(Target_AM[[#This Row],[NIPNAS]],Target_CC[],COLUMN(AP$2)+9,0)</f>
        <v>10289034.949330807</v>
      </c>
      <c r="BE402" s="22">
        <f>Target_AM[[#This Row],[PROPORSI]]*VLOOKUP(Target_AM[[#This Row],[NIPNAS]],Target_CC[],COLUMN(AQ$2)+9,0)</f>
        <v>9974899.4857750032</v>
      </c>
      <c r="BF402" s="22">
        <f>Target_AM[[#This Row],[PROPORSI]]*VLOOKUP(Target_AM[[#This Row],[NIPNAS]],Target_CC[],COLUMN(AR$2)+9,0)</f>
        <v>10488359.543305274</v>
      </c>
      <c r="BG402" s="22">
        <f>Target_AM[[#This Row],[PROPORSI]]*VLOOKUP(Target_AM[[#This Row],[NIPNAS]],Target_CC[],COLUMN(AS$2)+9,0)</f>
        <v>10423112.784169191</v>
      </c>
      <c r="BH402" s="22">
        <f>Target_AM[[#This Row],[PROPORSI]]*VLOOKUP(Target_AM[[#This Row],[NIPNAS]],Target_CC[],COLUMN(AT$2)+9,0)</f>
        <v>10763615.883973477</v>
      </c>
      <c r="BI402" s="22">
        <f>Target_AM[[#This Row],[PROPORSI]]*VLOOKUP(Target_AM[[#This Row],[NIPNAS]],Target_CC[],COLUMN(AU$2)+9,0)</f>
        <v>10914935.252995767</v>
      </c>
      <c r="BJ402" s="22">
        <f>Target_AM[[#This Row],[PROPORSI]]*VLOOKUP(Target_AM[[#This Row],[NIPNAS]],Target_CC[],COLUMN(AV$2)+9,0)</f>
        <v>10745262.120155828</v>
      </c>
      <c r="BK402" s="22">
        <f>Target_AM[[#This Row],[PROPORSI]]*VLOOKUP(Target_AM[[#This Row],[NIPNAS]],Target_CC[],COLUMN(AW$2)+9,0)</f>
        <v>10927933.782276139</v>
      </c>
      <c r="BL402" s="22">
        <f>Target_AM[[#This Row],[PROPORSI]]*VLOOKUP(Target_AM[[#This Row],[NIPNAS]],Target_CC[],COLUMN(AX$2)+9,0)</f>
        <v>11129392.525234064</v>
      </c>
      <c r="BM402" s="22">
        <f>Target_AM[[#This Row],[PROPORSI]]*VLOOKUP(Target_AM[[#This Row],[NIPNAS]],Target_CC[],COLUMN(AY$2)+9,0)</f>
        <v>10851023.298882473</v>
      </c>
      <c r="BN402" s="22">
        <f>Target_AM[[#This Row],[PROPORSI]]*VLOOKUP(Target_AM[[#This Row],[NIPNAS]],Target_CC[],COLUMN(AZ$2)+9,0)</f>
        <v>126459087.57568455</v>
      </c>
      <c r="BO402" s="22">
        <f>Target_AM[[#This Row],[PROPORSI]]*VLOOKUP(Target_AM[[#This Row],[NIPNAS]],Target_CC[],COLUMN(BA$2)+9,0)</f>
        <v>24581693</v>
      </c>
      <c r="BP402" s="22">
        <f>Target_AM[[#This Row],[PROPORSI]]*VLOOKUP(Target_AM[[#This Row],[NIPNAS]],Target_CC[],COLUMN(BB$2)+9,0)</f>
        <v>24366471</v>
      </c>
      <c r="BQ402" s="22">
        <f>Target_AM[[#This Row],[PROPORSI]]*VLOOKUP(Target_AM[[#This Row],[NIPNAS]],Target_CC[],COLUMN(BC$2)+9,0)</f>
        <v>24048135</v>
      </c>
      <c r="BR402" s="22">
        <f>Target_AM[[#This Row],[PROPORSI]]*VLOOKUP(Target_AM[[#This Row],[NIPNAS]],Target_CC[],COLUMN(BD$2)+9,0)</f>
        <v>24179327</v>
      </c>
      <c r="BS402" s="22">
        <f>Target_AM[[#This Row],[PROPORSI]]*VLOOKUP(Target_AM[[#This Row],[NIPNAS]],Target_CC[],COLUMN(BE$2)+9,0)</f>
        <v>24179327</v>
      </c>
      <c r="BT402" s="22">
        <f>Target_AM[[#This Row],[PROPORSI]]*VLOOKUP(Target_AM[[#This Row],[NIPNAS]],Target_CC[],COLUMN(BF$2)+9,0)</f>
        <v>24179327</v>
      </c>
      <c r="BU402" s="22">
        <f>Target_AM[[#This Row],[PROPORSI]]*VLOOKUP(Target_AM[[#This Row],[NIPNAS]],Target_CC[],COLUMN(BG$2)+9,0)</f>
        <v>24179327</v>
      </c>
      <c r="BV402" s="22">
        <f>Target_AM[[#This Row],[PROPORSI]]*VLOOKUP(Target_AM[[#This Row],[NIPNAS]],Target_CC[],COLUMN(BH$2)+9,0)</f>
        <v>24179327</v>
      </c>
      <c r="BW402" s="22">
        <f>Target_AM[[#This Row],[PROPORSI]]*VLOOKUP(Target_AM[[#This Row],[NIPNAS]],Target_CC[],COLUMN(BI$2)+9,0)</f>
        <v>24179327</v>
      </c>
      <c r="BX402" s="22">
        <f>Target_AM[[#This Row],[PROPORSI]]*VLOOKUP(Target_AM[[#This Row],[NIPNAS]],Target_CC[],COLUMN(BJ$2)+9,0)</f>
        <v>24179327</v>
      </c>
      <c r="BY402" s="22">
        <f>Target_AM[[#This Row],[PROPORSI]]*VLOOKUP(Target_AM[[#This Row],[NIPNAS]],Target_CC[],COLUMN(BK$2)+9,0)</f>
        <v>24179327</v>
      </c>
      <c r="BZ402" s="22">
        <f>Target_AM[[#This Row],[PROPORSI]]*VLOOKUP(Target_AM[[#This Row],[NIPNAS]],Target_CC[],COLUMN(BL$2)+9,0)</f>
        <v>24179327</v>
      </c>
      <c r="CA402" s="22">
        <f>Target_AM[[#This Row],[PROPORSI]]*VLOOKUP(Target_AM[[#This Row],[NIPNAS]],Target_CC[],COLUMN(BM$2)+9,0)</f>
        <v>290610242</v>
      </c>
      <c r="CB402" s="22">
        <f>Target_AM[[#This Row],[PROPORSI]]*VLOOKUP(Target_AM[[#This Row],[NIPNAS]],Target_CC[],COLUMN(BN$2)+9,0)</f>
        <v>1700000</v>
      </c>
      <c r="CC402" s="22">
        <f>Target_AM[[#This Row],[PROPORSI]]*VLOOKUP(Target_AM[[#This Row],[NIPNAS]],Target_CC[],COLUMN(BO$2)+9,0)</f>
        <v>1700000</v>
      </c>
      <c r="CD402" s="22">
        <f>Target_AM[[#This Row],[PROPORSI]]*VLOOKUP(Target_AM[[#This Row],[NIPNAS]],Target_CC[],COLUMN(BP$2)+9,0)</f>
        <v>1700000</v>
      </c>
      <c r="CE402" s="22">
        <f>Target_AM[[#This Row],[PROPORSI]]*VLOOKUP(Target_AM[[#This Row],[NIPNAS]],Target_CC[],COLUMN(BQ$2)+9,0)</f>
        <v>1615000</v>
      </c>
      <c r="CF402" s="22">
        <f>Target_AM[[#This Row],[PROPORSI]]*VLOOKUP(Target_AM[[#This Row],[NIPNAS]],Target_CC[],COLUMN(BR$2)+9,0)</f>
        <v>1615000</v>
      </c>
      <c r="CG402" s="22">
        <f>Target_AM[[#This Row],[PROPORSI]]*VLOOKUP(Target_AM[[#This Row],[NIPNAS]],Target_CC[],COLUMN(BS$2)+9,0)</f>
        <v>1615000</v>
      </c>
      <c r="CH402" s="22">
        <f>Target_AM[[#This Row],[PROPORSI]]*VLOOKUP(Target_AM[[#This Row],[NIPNAS]],Target_CC[],COLUMN(BT$2)+9,0)</f>
        <v>1615000</v>
      </c>
      <c r="CI402" s="22">
        <f>Target_AM[[#This Row],[PROPORSI]]*VLOOKUP(Target_AM[[#This Row],[NIPNAS]],Target_CC[],COLUMN(BU$2)+9,0)</f>
        <v>1615000</v>
      </c>
      <c r="CJ402" s="22">
        <f>Target_AM[[#This Row],[PROPORSI]]*VLOOKUP(Target_AM[[#This Row],[NIPNAS]],Target_CC[],COLUMN(BV$2)+9,0)</f>
        <v>1615000</v>
      </c>
      <c r="CK402" s="22">
        <f>Target_AM[[#This Row],[PROPORSI]]*VLOOKUP(Target_AM[[#This Row],[NIPNAS]],Target_CC[],COLUMN(BW$2)+9,0)</f>
        <v>1615000</v>
      </c>
      <c r="CL402" s="22">
        <f>Target_AM[[#This Row],[PROPORSI]]*VLOOKUP(Target_AM[[#This Row],[NIPNAS]],Target_CC[],COLUMN(BX$2)+9,0)</f>
        <v>1615000</v>
      </c>
      <c r="CM402" s="22">
        <f>Target_AM[[#This Row],[PROPORSI]]*VLOOKUP(Target_AM[[#This Row],[NIPNAS]],Target_CC[],COLUMN(BY$2)+9,0)</f>
        <v>1615000</v>
      </c>
      <c r="CN402" s="22">
        <f>Target_AM[[#This Row],[PROPORSI]]*VLOOKUP(Target_AM[[#This Row],[NIPNAS]],Target_CC[],COLUMN(BZ$2)+9,0)</f>
        <v>19635000</v>
      </c>
      <c r="CO402" s="22">
        <f>Target_AM[[#This Row],[PROPORSI]]*VLOOKUP(Target_AM[[#This Row],[NIPNAS]],Target_CC[],COLUMN(CA$2)+9,0)</f>
        <v>23067559</v>
      </c>
      <c r="CP402" s="22">
        <f>Target_AM[[#This Row],[PROPORSI]]*VLOOKUP(Target_AM[[#This Row],[NIPNAS]],Target_CC[],COLUMN(CB$2)+9,0)</f>
        <v>22833170</v>
      </c>
      <c r="CQ402" s="22">
        <f>Target_AM[[#This Row],[PROPORSI]]*VLOOKUP(Target_AM[[#This Row],[NIPNAS]],Target_CC[],COLUMN(CC$2)+9,0)</f>
        <v>22564327</v>
      </c>
      <c r="CR402" s="22">
        <f>Target_AM[[#This Row],[PROPORSI]]*VLOOKUP(Target_AM[[#This Row],[NIPNAS]],Target_CC[],COLUMN(CD$2)+9,0)</f>
        <v>22564327</v>
      </c>
      <c r="CS402" s="22">
        <f>Target_AM[[#This Row],[PROPORSI]]*VLOOKUP(Target_AM[[#This Row],[NIPNAS]],Target_CC[],COLUMN(CE$2)+9,0)</f>
        <v>22564327</v>
      </c>
      <c r="CT402" s="22">
        <f>Target_AM[[#This Row],[PROPORSI]]*VLOOKUP(Target_AM[[#This Row],[NIPNAS]],Target_CC[],COLUMN(CF$2)+9,0)</f>
        <v>22564327</v>
      </c>
      <c r="CU402" s="22">
        <f>Target_AM[[#This Row],[PROPORSI]]*VLOOKUP(Target_AM[[#This Row],[NIPNAS]],Target_CC[],COLUMN(CG$2)+9,0)</f>
        <v>22564327</v>
      </c>
      <c r="CV402" s="22">
        <f>Target_AM[[#This Row],[PROPORSI]]*VLOOKUP(Target_AM[[#This Row],[NIPNAS]],Target_CC[],COLUMN(CH$2)+9,0)</f>
        <v>22564327</v>
      </c>
      <c r="CW402" s="22">
        <f>Target_AM[[#This Row],[PROPORSI]]*VLOOKUP(Target_AM[[#This Row],[NIPNAS]],Target_CC[],COLUMN(CI$2)+9,0)</f>
        <v>22564327</v>
      </c>
      <c r="CX402" s="22">
        <f>Target_AM[[#This Row],[PROPORSI]]*VLOOKUP(Target_AM[[#This Row],[NIPNAS]],Target_CC[],COLUMN(CJ$2)+9,0)</f>
        <v>22564327</v>
      </c>
      <c r="CY402" s="22">
        <f>Target_AM[[#This Row],[PROPORSI]]*VLOOKUP(Target_AM[[#This Row],[NIPNAS]],Target_CC[],COLUMN(CK$2)+9,0)</f>
        <v>22564327</v>
      </c>
      <c r="CZ402" s="22">
        <f>Target_AM[[#This Row],[PROPORSI]]*VLOOKUP(Target_AM[[#This Row],[NIPNAS]],Target_CC[],COLUMN(CL$2)+9,0)</f>
        <v>22564327</v>
      </c>
      <c r="DA402" s="22">
        <f>Target_AM[[#This Row],[PROPORSI]]*VLOOKUP(Target_AM[[#This Row],[NIPNAS]],Target_CC[],COLUMN(CM$2)+9,0)</f>
        <v>271543999</v>
      </c>
      <c r="DB402" s="22">
        <f>Target_AM[[#This Row],[PROPORSI]]*VLOOKUP(Target_AM[[#This Row],[NIPNAS]],Target_CC[],COLUMN(CN$2)+9,0)</f>
        <v>0</v>
      </c>
      <c r="DC402" s="22">
        <f>Target_AM[[#This Row],[PROPORSI]]*VLOOKUP(Target_AM[[#This Row],[NIPNAS]],Target_CC[],COLUMN(CO$2)+9,0)</f>
        <v>0</v>
      </c>
      <c r="DD402" s="22">
        <f>Target_AM[[#This Row],[PROPORSI]]*VLOOKUP(Target_AM[[#This Row],[NIPNAS]],Target_CC[],COLUMN(CP$2)+9,0)</f>
        <v>0</v>
      </c>
      <c r="DE402" s="22">
        <f>Target_AM[[#This Row],[PROPORSI]]*VLOOKUP(Target_AM[[#This Row],[NIPNAS]],Target_CC[],COLUMN(CQ$2)+9,0)</f>
        <v>0</v>
      </c>
      <c r="DF402" s="22">
        <f>Target_AM[[#This Row],[PROPORSI]]*VLOOKUP(Target_AM[[#This Row],[NIPNAS]],Target_CC[],COLUMN(CR$2)+9,0)</f>
        <v>0</v>
      </c>
      <c r="DG402" s="22">
        <f>Target_AM[[#This Row],[PROPORSI]]*VLOOKUP(Target_AM[[#This Row],[NIPNAS]],Target_CC[],COLUMN(CS$2)+9,0)</f>
        <v>0</v>
      </c>
      <c r="DH402" s="22">
        <f>Target_AM[[#This Row],[PROPORSI]]*VLOOKUP(Target_AM[[#This Row],[NIPNAS]],Target_CC[],COLUMN(CT$2)+9,0)</f>
        <v>0</v>
      </c>
      <c r="DI402" s="22">
        <f>Target_AM[[#This Row],[PROPORSI]]*VLOOKUP(Target_AM[[#This Row],[NIPNAS]],Target_CC[],COLUMN(CU$2)+9,0)</f>
        <v>0</v>
      </c>
      <c r="DJ402" s="22">
        <f>Target_AM[[#This Row],[PROPORSI]]*VLOOKUP(Target_AM[[#This Row],[NIPNAS]],Target_CC[],COLUMN(CV$2)+9,0)</f>
        <v>0</v>
      </c>
      <c r="DK402" s="22">
        <f>Target_AM[[#This Row],[PROPORSI]]*VLOOKUP(Target_AM[[#This Row],[NIPNAS]],Target_CC[],COLUMN(CW$2)+9,0)</f>
        <v>0</v>
      </c>
      <c r="DL402" s="22">
        <f>Target_AM[[#This Row],[PROPORSI]]*VLOOKUP(Target_AM[[#This Row],[NIPNAS]],Target_CC[],COLUMN(CX$2)+9,0)</f>
        <v>0</v>
      </c>
      <c r="DM402" s="22">
        <f>Target_AM[[#This Row],[PROPORSI]]*VLOOKUP(Target_AM[[#This Row],[NIPNAS]],Target_CC[],COLUMN(CY$2)+9,0)</f>
        <v>0</v>
      </c>
      <c r="DN402" s="22">
        <f>Target_AM[[#This Row],[PROPORSI]]*VLOOKUP(Target_AM[[#This Row],[NIPNAS]],Target_CC[],COLUMN(CZ$2)+9,0)</f>
        <v>0</v>
      </c>
      <c r="DO402" s="22">
        <f>Target_AM[[#This Row],[PROPORSI]]*VLOOKUP(Target_AM[[#This Row],[NIPNAS]],Target_CC[],COLUMN(DA$2)+9,0)</f>
        <v>0</v>
      </c>
      <c r="DP402" s="22">
        <f>Target_AM[[#This Row],[PROPORSI]]*VLOOKUP(Target_AM[[#This Row],[NIPNAS]],Target_CC[],COLUMN(DB$2)+9,0)</f>
        <v>0</v>
      </c>
      <c r="DQ402" s="22">
        <f>Target_AM[[#This Row],[PROPORSI]]*VLOOKUP(Target_AM[[#This Row],[NIPNAS]],Target_CC[],COLUMN(DC$2)+9,0)</f>
        <v>0</v>
      </c>
      <c r="DR402" s="22">
        <f>Target_AM[[#This Row],[PROPORSI]]*VLOOKUP(Target_AM[[#This Row],[NIPNAS]],Target_CC[],COLUMN(DD$2)+9,0)</f>
        <v>0</v>
      </c>
      <c r="DS402" s="22">
        <f>Target_AM[[#This Row],[PROPORSI]]*VLOOKUP(Target_AM[[#This Row],[NIPNAS]],Target_CC[],COLUMN(DE$2)+9,0)</f>
        <v>0</v>
      </c>
      <c r="DT402" s="22">
        <f>Target_AM[[#This Row],[PROPORSI]]*VLOOKUP(Target_AM[[#This Row],[NIPNAS]],Target_CC[],COLUMN(DF$2)+9,0)</f>
        <v>0</v>
      </c>
      <c r="DU402" s="22">
        <f>Target_AM[[#This Row],[PROPORSI]]*VLOOKUP(Target_AM[[#This Row],[NIPNAS]],Target_CC[],COLUMN(DG$2)+9,0)</f>
        <v>0</v>
      </c>
      <c r="DV402" s="22">
        <f>Target_AM[[#This Row],[PROPORSI]]*VLOOKUP(Target_AM[[#This Row],[NIPNAS]],Target_CC[],COLUMN(DH$2)+9,0)</f>
        <v>0</v>
      </c>
      <c r="DW402" s="22">
        <f>Target_AM[[#This Row],[PROPORSI]]*VLOOKUP(Target_AM[[#This Row],[NIPNAS]],Target_CC[],COLUMN(DI$2)+9,0)</f>
        <v>0</v>
      </c>
      <c r="DX402" s="22">
        <f>Target_AM[[#This Row],[PROPORSI]]*VLOOKUP(Target_AM[[#This Row],[NIPNAS]],Target_CC[],COLUMN(DJ$2)+9,0)</f>
        <v>0</v>
      </c>
      <c r="DY402" s="22">
        <f>Target_AM[[#This Row],[PROPORSI]]*VLOOKUP(Target_AM[[#This Row],[NIPNAS]],Target_CC[],COLUMN(DK$2)+9,0)</f>
        <v>0</v>
      </c>
      <c r="DZ402" s="22">
        <f>Target_AM[[#This Row],[PROPORSI]]*VLOOKUP(Target_AM[[#This Row],[NIPNAS]],Target_CC[],COLUMN(DL$2)+9,0)</f>
        <v>0</v>
      </c>
      <c r="EA402" s="22">
        <f>Target_AM[[#This Row],[PROPORSI]]*VLOOKUP(Target_AM[[#This Row],[NIPNAS]],Target_CC[],COLUMN(DM$2)+9,0)</f>
        <v>0</v>
      </c>
    </row>
    <row r="403" spans="2:131" x14ac:dyDescent="0.3">
      <c r="B403">
        <v>402005</v>
      </c>
      <c r="C403" t="s">
        <v>984</v>
      </c>
      <c r="D403">
        <v>1</v>
      </c>
      <c r="E403" s="8">
        <v>45658</v>
      </c>
      <c r="F403">
        <v>4660068</v>
      </c>
      <c r="G403" t="s">
        <v>695</v>
      </c>
      <c r="J403" t="s">
        <v>309</v>
      </c>
      <c r="K403" t="s">
        <v>22</v>
      </c>
      <c r="L403" t="s">
        <v>159</v>
      </c>
      <c r="M403" t="s">
        <v>29</v>
      </c>
      <c r="N403" s="23">
        <f>Target_AM[[#This Row],[PROPORSI]]*VLOOKUP(Target_AM[[#This Row],[NIPNAS]],Target_CC[],9,0)</f>
        <v>8442066.1018406302</v>
      </c>
      <c r="O403" s="22">
        <f>Target_AM[[#This Row],[PROPORSI]]*VLOOKUP(Target_AM[[#This Row],[NIPNAS]],Target_CC[],COLUMN(A$2)+9,0)</f>
        <v>5462820</v>
      </c>
      <c r="P403" s="22">
        <f>Target_AM[[#This Row],[PROPORSI]]*VLOOKUP(Target_AM[[#This Row],[NIPNAS]],Target_CC[],COLUMN(B$2)+9,0)</f>
        <v>5462820</v>
      </c>
      <c r="Q403" s="22">
        <f>Target_AM[[#This Row],[PROPORSI]]*VLOOKUP(Target_AM[[#This Row],[NIPNAS]],Target_CC[],COLUMN(C$2)+9,0)</f>
        <v>5462820</v>
      </c>
      <c r="R403" s="22">
        <f>Target_AM[[#This Row],[PROPORSI]]*VLOOKUP(Target_AM[[#This Row],[NIPNAS]],Target_CC[],COLUMN(D$2)+9,0)</f>
        <v>5462820</v>
      </c>
      <c r="S403" s="22">
        <f>Target_AM[[#This Row],[PROPORSI]]*VLOOKUP(Target_AM[[#This Row],[NIPNAS]],Target_CC[],COLUMN(E$2)+9,0)</f>
        <v>5462820</v>
      </c>
      <c r="T403" s="22">
        <f>Target_AM[[#This Row],[PROPORSI]]*VLOOKUP(Target_AM[[#This Row],[NIPNAS]],Target_CC[],COLUMN(F$2)+9,0)</f>
        <v>5462820</v>
      </c>
      <c r="U403" s="22">
        <f>Target_AM[[#This Row],[PROPORSI]]*VLOOKUP(Target_AM[[#This Row],[NIPNAS]],Target_CC[],COLUMN(G$2)+9,0)</f>
        <v>5462820</v>
      </c>
      <c r="V403" s="22">
        <f>Target_AM[[#This Row],[PROPORSI]]*VLOOKUP(Target_AM[[#This Row],[NIPNAS]],Target_CC[],COLUMN(H$2)+9,0)</f>
        <v>5462820</v>
      </c>
      <c r="W403" s="22">
        <f>Target_AM[[#This Row],[PROPORSI]]*VLOOKUP(Target_AM[[#This Row],[NIPNAS]],Target_CC[],COLUMN(I$2)+9,0)</f>
        <v>5462820</v>
      </c>
      <c r="X403" s="22">
        <f>Target_AM[[#This Row],[PROPORSI]]*VLOOKUP(Target_AM[[#This Row],[NIPNAS]],Target_CC[],COLUMN(J$2)+9,0)</f>
        <v>5462820</v>
      </c>
      <c r="Y403" s="22">
        <f>Target_AM[[#This Row],[PROPORSI]]*VLOOKUP(Target_AM[[#This Row],[NIPNAS]],Target_CC[],COLUMN(K$2)+9,0)</f>
        <v>5462820</v>
      </c>
      <c r="Z403" s="22">
        <f>Target_AM[[#This Row],[PROPORSI]]*VLOOKUP(Target_AM[[#This Row],[NIPNAS]],Target_CC[],COLUMN(L$2)+9,0)</f>
        <v>5462820</v>
      </c>
      <c r="AA403" s="22">
        <f>Target_AM[[#This Row],[PROPORSI]]*VLOOKUP(Target_AM[[#This Row],[NIPNAS]],Target_CC[],COLUMN(M$2)+9,0)</f>
        <v>65553840</v>
      </c>
      <c r="AB403" s="22">
        <f>Target_AM[[#This Row],[PROPORSI]]*VLOOKUP(Target_AM[[#This Row],[NIPNAS]],Target_CC[],COLUMN(N$2)+9,0)</f>
        <v>704235.10643570148</v>
      </c>
      <c r="AC403" s="22">
        <f>Target_AM[[#This Row],[PROPORSI]]*VLOOKUP(Target_AM[[#This Row],[NIPNAS]],Target_CC[],COLUMN(O$2)+9,0)</f>
        <v>748917.34946065804</v>
      </c>
      <c r="AD403" s="22">
        <f>Target_AM[[#This Row],[PROPORSI]]*VLOOKUP(Target_AM[[#This Row],[NIPNAS]],Target_CC[],COLUMN(P$2)+9,0)</f>
        <v>985405.86289481877</v>
      </c>
      <c r="AE403" s="22">
        <f>Target_AM[[#This Row],[PROPORSI]]*VLOOKUP(Target_AM[[#This Row],[NIPNAS]],Target_CC[],COLUMN(Q$2)+9,0)</f>
        <v>1004673.9306711431</v>
      </c>
      <c r="AF403" s="22">
        <f>Target_AM[[#This Row],[PROPORSI]]*VLOOKUP(Target_AM[[#This Row],[NIPNAS]],Target_CC[],COLUMN(R$2)+9,0)</f>
        <v>1314096.763710143</v>
      </c>
      <c r="AG403" s="22">
        <f>Target_AM[[#This Row],[PROPORSI]]*VLOOKUP(Target_AM[[#This Row],[NIPNAS]],Target_CC[],COLUMN(S$2)+9,0)</f>
        <v>1227831.6221797015</v>
      </c>
      <c r="AH403" s="22">
        <f>Target_AM[[#This Row],[PROPORSI]]*VLOOKUP(Target_AM[[#This Row],[NIPNAS]],Target_CC[],COLUMN(T$2)+9,0)</f>
        <v>1078208.7656539478</v>
      </c>
      <c r="AI403" s="22">
        <f>Target_AM[[#This Row],[PROPORSI]]*VLOOKUP(Target_AM[[#This Row],[NIPNAS]],Target_CC[],COLUMN(U$2)+9,0)</f>
        <v>1219680.7926699852</v>
      </c>
      <c r="AJ403" s="22">
        <f>Target_AM[[#This Row],[PROPORSI]]*VLOOKUP(Target_AM[[#This Row],[NIPNAS]],Target_CC[],COLUMN(V$2)+9,0)</f>
        <v>1059046.792795487</v>
      </c>
      <c r="AK403" s="22">
        <f>Target_AM[[#This Row],[PROPORSI]]*VLOOKUP(Target_AM[[#This Row],[NIPNAS]],Target_CC[],COLUMN(W$2)+9,0)</f>
        <v>1114556.97665944</v>
      </c>
      <c r="AL403" s="22">
        <f>Target_AM[[#This Row],[PROPORSI]]*VLOOKUP(Target_AM[[#This Row],[NIPNAS]],Target_CC[],COLUMN(X$2)+9,0)</f>
        <v>1369396.5898199293</v>
      </c>
      <c r="AM403" s="22">
        <f>Target_AM[[#This Row],[PROPORSI]]*VLOOKUP(Target_AM[[#This Row],[NIPNAS]],Target_CC[],COLUMN(Y$2)+9,0)</f>
        <v>1624687.3761224938</v>
      </c>
      <c r="AN403" s="22">
        <f>Target_AM[[#This Row],[PROPORSI]]*VLOOKUP(Target_AM[[#This Row],[NIPNAS]],Target_CC[],COLUMN(Z$2)+9,0)</f>
        <v>13450737.929073447</v>
      </c>
      <c r="AO403" s="22">
        <f>Target_AM[[#This Row],[PROPORSI]]*VLOOKUP(Target_AM[[#This Row],[NIPNAS]],Target_CC[],COLUMN(AA$2)+9,0)</f>
        <v>6167055.1064357013</v>
      </c>
      <c r="AP403" s="22">
        <f>Target_AM[[#This Row],[PROPORSI]]*VLOOKUP(Target_AM[[#This Row],[NIPNAS]],Target_CC[],COLUMN(AB$2)+9,0)</f>
        <v>6211737.3494606577</v>
      </c>
      <c r="AQ403" s="22">
        <f>Target_AM[[#This Row],[PROPORSI]]*VLOOKUP(Target_AM[[#This Row],[NIPNAS]],Target_CC[],COLUMN(AC$2)+9,0)</f>
        <v>6448225.8628948191</v>
      </c>
      <c r="AR403" s="22">
        <f>Target_AM[[#This Row],[PROPORSI]]*VLOOKUP(Target_AM[[#This Row],[NIPNAS]],Target_CC[],COLUMN(AD$2)+9,0)</f>
        <v>6467493.9306711433</v>
      </c>
      <c r="AS403" s="22">
        <f>Target_AM[[#This Row],[PROPORSI]]*VLOOKUP(Target_AM[[#This Row],[NIPNAS]],Target_CC[],COLUMN(AE$2)+9,0)</f>
        <v>6776916.763710143</v>
      </c>
      <c r="AT403" s="22">
        <f>Target_AM[[#This Row],[PROPORSI]]*VLOOKUP(Target_AM[[#This Row],[NIPNAS]],Target_CC[],COLUMN(AF$2)+9,0)</f>
        <v>6690651.6221797019</v>
      </c>
      <c r="AU403" s="22">
        <f>Target_AM[[#This Row],[PROPORSI]]*VLOOKUP(Target_AM[[#This Row],[NIPNAS]],Target_CC[],COLUMN(AG$2)+9,0)</f>
        <v>6541028.7656539474</v>
      </c>
      <c r="AV403" s="22">
        <f>Target_AM[[#This Row],[PROPORSI]]*VLOOKUP(Target_AM[[#This Row],[NIPNAS]],Target_CC[],COLUMN(AH$2)+9,0)</f>
        <v>6682500.7926699854</v>
      </c>
      <c r="AW403" s="22">
        <f>Target_AM[[#This Row],[PROPORSI]]*VLOOKUP(Target_AM[[#This Row],[NIPNAS]],Target_CC[],COLUMN(AI$2)+9,0)</f>
        <v>6521866.7927954867</v>
      </c>
      <c r="AX403" s="22">
        <f>Target_AM[[#This Row],[PROPORSI]]*VLOOKUP(Target_AM[[#This Row],[NIPNAS]],Target_CC[],COLUMN(AJ$2)+9,0)</f>
        <v>6577376.9766594395</v>
      </c>
      <c r="AY403" s="22">
        <f>Target_AM[[#This Row],[PROPORSI]]*VLOOKUP(Target_AM[[#This Row],[NIPNAS]],Target_CC[],COLUMN(AK$2)+9,0)</f>
        <v>6832216.5898199296</v>
      </c>
      <c r="AZ403" s="22">
        <f>Target_AM[[#This Row],[PROPORSI]]*VLOOKUP(Target_AM[[#This Row],[NIPNAS]],Target_CC[],COLUMN(AL$2)+9,0)</f>
        <v>7087507.3761224933</v>
      </c>
      <c r="BA403" s="22">
        <f>Target_AM[[#This Row],[PROPORSI]]*VLOOKUP(Target_AM[[#This Row],[NIPNAS]],Target_CC[],COLUMN(AM$2)+9,0)</f>
        <v>79004577.929073438</v>
      </c>
      <c r="BB403" s="22">
        <f>Target_AM[[#This Row],[PROPORSI]]*VLOOKUP(Target_AM[[#This Row],[NIPNAS]],Target_CC[],COLUMN(AN$2)+9,0)</f>
        <v>0</v>
      </c>
      <c r="BC403" s="22">
        <f>Target_AM[[#This Row],[PROPORSI]]*VLOOKUP(Target_AM[[#This Row],[NIPNAS]],Target_CC[],COLUMN(AO$2)+9,0)</f>
        <v>0</v>
      </c>
      <c r="BD403" s="22">
        <f>Target_AM[[#This Row],[PROPORSI]]*VLOOKUP(Target_AM[[#This Row],[NIPNAS]],Target_CC[],COLUMN(AP$2)+9,0)</f>
        <v>0</v>
      </c>
      <c r="BE403" s="22">
        <f>Target_AM[[#This Row],[PROPORSI]]*VLOOKUP(Target_AM[[#This Row],[NIPNAS]],Target_CC[],COLUMN(AQ$2)+9,0)</f>
        <v>0</v>
      </c>
      <c r="BF403" s="22">
        <f>Target_AM[[#This Row],[PROPORSI]]*VLOOKUP(Target_AM[[#This Row],[NIPNAS]],Target_CC[],COLUMN(AR$2)+9,0)</f>
        <v>0</v>
      </c>
      <c r="BG403" s="22">
        <f>Target_AM[[#This Row],[PROPORSI]]*VLOOKUP(Target_AM[[#This Row],[NIPNAS]],Target_CC[],COLUMN(AS$2)+9,0)</f>
        <v>0</v>
      </c>
      <c r="BH403" s="22">
        <f>Target_AM[[#This Row],[PROPORSI]]*VLOOKUP(Target_AM[[#This Row],[NIPNAS]],Target_CC[],COLUMN(AT$2)+9,0)</f>
        <v>0</v>
      </c>
      <c r="BI403" s="22">
        <f>Target_AM[[#This Row],[PROPORSI]]*VLOOKUP(Target_AM[[#This Row],[NIPNAS]],Target_CC[],COLUMN(AU$2)+9,0)</f>
        <v>0</v>
      </c>
      <c r="BJ403" s="22">
        <f>Target_AM[[#This Row],[PROPORSI]]*VLOOKUP(Target_AM[[#This Row],[NIPNAS]],Target_CC[],COLUMN(AV$2)+9,0)</f>
        <v>0</v>
      </c>
      <c r="BK403" s="22">
        <f>Target_AM[[#This Row],[PROPORSI]]*VLOOKUP(Target_AM[[#This Row],[NIPNAS]],Target_CC[],COLUMN(AW$2)+9,0)</f>
        <v>0</v>
      </c>
      <c r="BL403" s="22">
        <f>Target_AM[[#This Row],[PROPORSI]]*VLOOKUP(Target_AM[[#This Row],[NIPNAS]],Target_CC[],COLUMN(AX$2)+9,0)</f>
        <v>0</v>
      </c>
      <c r="BM403" s="22">
        <f>Target_AM[[#This Row],[PROPORSI]]*VLOOKUP(Target_AM[[#This Row],[NIPNAS]],Target_CC[],COLUMN(AY$2)+9,0)</f>
        <v>0</v>
      </c>
      <c r="BN403" s="22">
        <f>Target_AM[[#This Row],[PROPORSI]]*VLOOKUP(Target_AM[[#This Row],[NIPNAS]],Target_CC[],COLUMN(AZ$2)+9,0)</f>
        <v>0</v>
      </c>
      <c r="BO403" s="22">
        <f>Target_AM[[#This Row],[PROPORSI]]*VLOOKUP(Target_AM[[#This Row],[NIPNAS]],Target_CC[],COLUMN(BA$2)+9,0)</f>
        <v>5518000</v>
      </c>
      <c r="BP403" s="22">
        <f>Target_AM[[#This Row],[PROPORSI]]*VLOOKUP(Target_AM[[#This Row],[NIPNAS]],Target_CC[],COLUMN(BB$2)+9,0)</f>
        <v>5518000</v>
      </c>
      <c r="BQ403" s="22">
        <f>Target_AM[[#This Row],[PROPORSI]]*VLOOKUP(Target_AM[[#This Row],[NIPNAS]],Target_CC[],COLUMN(BC$2)+9,0)</f>
        <v>5600000</v>
      </c>
      <c r="BR403" s="22">
        <f>Target_AM[[#This Row],[PROPORSI]]*VLOOKUP(Target_AM[[#This Row],[NIPNAS]],Target_CC[],COLUMN(BD$2)+9,0)</f>
        <v>5320000</v>
      </c>
      <c r="BS403" s="22">
        <f>Target_AM[[#This Row],[PROPORSI]]*VLOOKUP(Target_AM[[#This Row],[NIPNAS]],Target_CC[],COLUMN(BE$2)+9,0)</f>
        <v>5320000</v>
      </c>
      <c r="BT403" s="22">
        <f>Target_AM[[#This Row],[PROPORSI]]*VLOOKUP(Target_AM[[#This Row],[NIPNAS]],Target_CC[],COLUMN(BF$2)+9,0)</f>
        <v>5320000</v>
      </c>
      <c r="BU403" s="22">
        <f>Target_AM[[#This Row],[PROPORSI]]*VLOOKUP(Target_AM[[#This Row],[NIPNAS]],Target_CC[],COLUMN(BG$2)+9,0)</f>
        <v>5320000</v>
      </c>
      <c r="BV403" s="22">
        <f>Target_AM[[#This Row],[PROPORSI]]*VLOOKUP(Target_AM[[#This Row],[NIPNAS]],Target_CC[],COLUMN(BH$2)+9,0)</f>
        <v>5320000</v>
      </c>
      <c r="BW403" s="22">
        <f>Target_AM[[#This Row],[PROPORSI]]*VLOOKUP(Target_AM[[#This Row],[NIPNAS]],Target_CC[],COLUMN(BI$2)+9,0)</f>
        <v>5320000</v>
      </c>
      <c r="BX403" s="22">
        <f>Target_AM[[#This Row],[PROPORSI]]*VLOOKUP(Target_AM[[#This Row],[NIPNAS]],Target_CC[],COLUMN(BJ$2)+9,0)</f>
        <v>5320000</v>
      </c>
      <c r="BY403" s="22">
        <f>Target_AM[[#This Row],[PROPORSI]]*VLOOKUP(Target_AM[[#This Row],[NIPNAS]],Target_CC[],COLUMN(BK$2)+9,0)</f>
        <v>5320000</v>
      </c>
      <c r="BZ403" s="22">
        <f>Target_AM[[#This Row],[PROPORSI]]*VLOOKUP(Target_AM[[#This Row],[NIPNAS]],Target_CC[],COLUMN(BL$2)+9,0)</f>
        <v>5320000</v>
      </c>
      <c r="CA403" s="22">
        <f>Target_AM[[#This Row],[PROPORSI]]*VLOOKUP(Target_AM[[#This Row],[NIPNAS]],Target_CC[],COLUMN(BM$2)+9,0)</f>
        <v>64516000</v>
      </c>
      <c r="CB403" s="22">
        <f>Target_AM[[#This Row],[PROPORSI]]*VLOOKUP(Target_AM[[#This Row],[NIPNAS]],Target_CC[],COLUMN(BN$2)+9,0)</f>
        <v>5518000</v>
      </c>
      <c r="CC403" s="22">
        <f>Target_AM[[#This Row],[PROPORSI]]*VLOOKUP(Target_AM[[#This Row],[NIPNAS]],Target_CC[],COLUMN(BO$2)+9,0)</f>
        <v>5518000</v>
      </c>
      <c r="CD403" s="22">
        <f>Target_AM[[#This Row],[PROPORSI]]*VLOOKUP(Target_AM[[#This Row],[NIPNAS]],Target_CC[],COLUMN(BP$2)+9,0)</f>
        <v>5600000</v>
      </c>
      <c r="CE403" s="22">
        <f>Target_AM[[#This Row],[PROPORSI]]*VLOOKUP(Target_AM[[#This Row],[NIPNAS]],Target_CC[],COLUMN(BQ$2)+9,0)</f>
        <v>5320000</v>
      </c>
      <c r="CF403" s="22">
        <f>Target_AM[[#This Row],[PROPORSI]]*VLOOKUP(Target_AM[[#This Row],[NIPNAS]],Target_CC[],COLUMN(BR$2)+9,0)</f>
        <v>5320000</v>
      </c>
      <c r="CG403" s="22">
        <f>Target_AM[[#This Row],[PROPORSI]]*VLOOKUP(Target_AM[[#This Row],[NIPNAS]],Target_CC[],COLUMN(BS$2)+9,0)</f>
        <v>5320000</v>
      </c>
      <c r="CH403" s="22">
        <f>Target_AM[[#This Row],[PROPORSI]]*VLOOKUP(Target_AM[[#This Row],[NIPNAS]],Target_CC[],COLUMN(BT$2)+9,0)</f>
        <v>5320000</v>
      </c>
      <c r="CI403" s="22">
        <f>Target_AM[[#This Row],[PROPORSI]]*VLOOKUP(Target_AM[[#This Row],[NIPNAS]],Target_CC[],COLUMN(BU$2)+9,0)</f>
        <v>5320000</v>
      </c>
      <c r="CJ403" s="22">
        <f>Target_AM[[#This Row],[PROPORSI]]*VLOOKUP(Target_AM[[#This Row],[NIPNAS]],Target_CC[],COLUMN(BV$2)+9,0)</f>
        <v>5320000</v>
      </c>
      <c r="CK403" s="22">
        <f>Target_AM[[#This Row],[PROPORSI]]*VLOOKUP(Target_AM[[#This Row],[NIPNAS]],Target_CC[],COLUMN(BW$2)+9,0)</f>
        <v>5320000</v>
      </c>
      <c r="CL403" s="22">
        <f>Target_AM[[#This Row],[PROPORSI]]*VLOOKUP(Target_AM[[#This Row],[NIPNAS]],Target_CC[],COLUMN(BX$2)+9,0)</f>
        <v>5320000</v>
      </c>
      <c r="CM403" s="22">
        <f>Target_AM[[#This Row],[PROPORSI]]*VLOOKUP(Target_AM[[#This Row],[NIPNAS]],Target_CC[],COLUMN(BY$2)+9,0)</f>
        <v>5320000</v>
      </c>
      <c r="CN403" s="22">
        <f>Target_AM[[#This Row],[PROPORSI]]*VLOOKUP(Target_AM[[#This Row],[NIPNAS]],Target_CC[],COLUMN(BZ$2)+9,0)</f>
        <v>64516000</v>
      </c>
      <c r="CO403" s="22">
        <f>Target_AM[[#This Row],[PROPORSI]]*VLOOKUP(Target_AM[[#This Row],[NIPNAS]],Target_CC[],COLUMN(CA$2)+9,0)</f>
        <v>0</v>
      </c>
      <c r="CP403" s="22">
        <f>Target_AM[[#This Row],[PROPORSI]]*VLOOKUP(Target_AM[[#This Row],[NIPNAS]],Target_CC[],COLUMN(CB$2)+9,0)</f>
        <v>0</v>
      </c>
      <c r="CQ403" s="22">
        <f>Target_AM[[#This Row],[PROPORSI]]*VLOOKUP(Target_AM[[#This Row],[NIPNAS]],Target_CC[],COLUMN(CC$2)+9,0)</f>
        <v>0</v>
      </c>
      <c r="CR403" s="22">
        <f>Target_AM[[#This Row],[PROPORSI]]*VLOOKUP(Target_AM[[#This Row],[NIPNAS]],Target_CC[],COLUMN(CD$2)+9,0)</f>
        <v>0</v>
      </c>
      <c r="CS403" s="22">
        <f>Target_AM[[#This Row],[PROPORSI]]*VLOOKUP(Target_AM[[#This Row],[NIPNAS]],Target_CC[],COLUMN(CE$2)+9,0)</f>
        <v>0</v>
      </c>
      <c r="CT403" s="22">
        <f>Target_AM[[#This Row],[PROPORSI]]*VLOOKUP(Target_AM[[#This Row],[NIPNAS]],Target_CC[],COLUMN(CF$2)+9,0)</f>
        <v>0</v>
      </c>
      <c r="CU403" s="22">
        <f>Target_AM[[#This Row],[PROPORSI]]*VLOOKUP(Target_AM[[#This Row],[NIPNAS]],Target_CC[],COLUMN(CG$2)+9,0)</f>
        <v>0</v>
      </c>
      <c r="CV403" s="22">
        <f>Target_AM[[#This Row],[PROPORSI]]*VLOOKUP(Target_AM[[#This Row],[NIPNAS]],Target_CC[],COLUMN(CH$2)+9,0)</f>
        <v>0</v>
      </c>
      <c r="CW403" s="22">
        <f>Target_AM[[#This Row],[PROPORSI]]*VLOOKUP(Target_AM[[#This Row],[NIPNAS]],Target_CC[],COLUMN(CI$2)+9,0)</f>
        <v>0</v>
      </c>
      <c r="CX403" s="22">
        <f>Target_AM[[#This Row],[PROPORSI]]*VLOOKUP(Target_AM[[#This Row],[NIPNAS]],Target_CC[],COLUMN(CJ$2)+9,0)</f>
        <v>0</v>
      </c>
      <c r="CY403" s="22">
        <f>Target_AM[[#This Row],[PROPORSI]]*VLOOKUP(Target_AM[[#This Row],[NIPNAS]],Target_CC[],COLUMN(CK$2)+9,0)</f>
        <v>0</v>
      </c>
      <c r="CZ403" s="22">
        <f>Target_AM[[#This Row],[PROPORSI]]*VLOOKUP(Target_AM[[#This Row],[NIPNAS]],Target_CC[],COLUMN(CL$2)+9,0)</f>
        <v>0</v>
      </c>
      <c r="DA403" s="22">
        <f>Target_AM[[#This Row],[PROPORSI]]*VLOOKUP(Target_AM[[#This Row],[NIPNAS]],Target_CC[],COLUMN(CM$2)+9,0)</f>
        <v>0</v>
      </c>
      <c r="DB403" s="22">
        <f>Target_AM[[#This Row],[PROPORSI]]*VLOOKUP(Target_AM[[#This Row],[NIPNAS]],Target_CC[],COLUMN(CN$2)+9,0)</f>
        <v>0</v>
      </c>
      <c r="DC403" s="22">
        <f>Target_AM[[#This Row],[PROPORSI]]*VLOOKUP(Target_AM[[#This Row],[NIPNAS]],Target_CC[],COLUMN(CO$2)+9,0)</f>
        <v>0</v>
      </c>
      <c r="DD403" s="22">
        <f>Target_AM[[#This Row],[PROPORSI]]*VLOOKUP(Target_AM[[#This Row],[NIPNAS]],Target_CC[],COLUMN(CP$2)+9,0)</f>
        <v>82000</v>
      </c>
      <c r="DE403" s="22">
        <f>Target_AM[[#This Row],[PROPORSI]]*VLOOKUP(Target_AM[[#This Row],[NIPNAS]],Target_CC[],COLUMN(CQ$2)+9,0)</f>
        <v>0</v>
      </c>
      <c r="DF403" s="22">
        <f>Target_AM[[#This Row],[PROPORSI]]*VLOOKUP(Target_AM[[#This Row],[NIPNAS]],Target_CC[],COLUMN(CR$2)+9,0)</f>
        <v>0</v>
      </c>
      <c r="DG403" s="22">
        <f>Target_AM[[#This Row],[PROPORSI]]*VLOOKUP(Target_AM[[#This Row],[NIPNAS]],Target_CC[],COLUMN(CS$2)+9,0)</f>
        <v>0</v>
      </c>
      <c r="DH403" s="22">
        <f>Target_AM[[#This Row],[PROPORSI]]*VLOOKUP(Target_AM[[#This Row],[NIPNAS]],Target_CC[],COLUMN(CT$2)+9,0)</f>
        <v>0</v>
      </c>
      <c r="DI403" s="22">
        <f>Target_AM[[#This Row],[PROPORSI]]*VLOOKUP(Target_AM[[#This Row],[NIPNAS]],Target_CC[],COLUMN(CU$2)+9,0)</f>
        <v>0</v>
      </c>
      <c r="DJ403" s="22">
        <f>Target_AM[[#This Row],[PROPORSI]]*VLOOKUP(Target_AM[[#This Row],[NIPNAS]],Target_CC[],COLUMN(CV$2)+9,0)</f>
        <v>0</v>
      </c>
      <c r="DK403" s="22">
        <f>Target_AM[[#This Row],[PROPORSI]]*VLOOKUP(Target_AM[[#This Row],[NIPNAS]],Target_CC[],COLUMN(CW$2)+9,0)</f>
        <v>0</v>
      </c>
      <c r="DL403" s="22">
        <f>Target_AM[[#This Row],[PROPORSI]]*VLOOKUP(Target_AM[[#This Row],[NIPNAS]],Target_CC[],COLUMN(CX$2)+9,0)</f>
        <v>0</v>
      </c>
      <c r="DM403" s="22">
        <f>Target_AM[[#This Row],[PROPORSI]]*VLOOKUP(Target_AM[[#This Row],[NIPNAS]],Target_CC[],COLUMN(CY$2)+9,0)</f>
        <v>0</v>
      </c>
      <c r="DN403" s="22">
        <f>Target_AM[[#This Row],[PROPORSI]]*VLOOKUP(Target_AM[[#This Row],[NIPNAS]],Target_CC[],COLUMN(CZ$2)+9,0)</f>
        <v>82000</v>
      </c>
      <c r="DO403" s="22">
        <f>Target_AM[[#This Row],[PROPORSI]]*VLOOKUP(Target_AM[[#This Row],[NIPNAS]],Target_CC[],COLUMN(DA$2)+9,0)</f>
        <v>0</v>
      </c>
      <c r="DP403" s="22">
        <f>Target_AM[[#This Row],[PROPORSI]]*VLOOKUP(Target_AM[[#This Row],[NIPNAS]],Target_CC[],COLUMN(DB$2)+9,0)</f>
        <v>0</v>
      </c>
      <c r="DQ403" s="22">
        <f>Target_AM[[#This Row],[PROPORSI]]*VLOOKUP(Target_AM[[#This Row],[NIPNAS]],Target_CC[],COLUMN(DC$2)+9,0)</f>
        <v>0</v>
      </c>
      <c r="DR403" s="22">
        <f>Target_AM[[#This Row],[PROPORSI]]*VLOOKUP(Target_AM[[#This Row],[NIPNAS]],Target_CC[],COLUMN(DD$2)+9,0)</f>
        <v>0</v>
      </c>
      <c r="DS403" s="22">
        <f>Target_AM[[#This Row],[PROPORSI]]*VLOOKUP(Target_AM[[#This Row],[NIPNAS]],Target_CC[],COLUMN(DE$2)+9,0)</f>
        <v>0</v>
      </c>
      <c r="DT403" s="22">
        <f>Target_AM[[#This Row],[PROPORSI]]*VLOOKUP(Target_AM[[#This Row],[NIPNAS]],Target_CC[],COLUMN(DF$2)+9,0)</f>
        <v>0</v>
      </c>
      <c r="DU403" s="22">
        <f>Target_AM[[#This Row],[PROPORSI]]*VLOOKUP(Target_AM[[#This Row],[NIPNAS]],Target_CC[],COLUMN(DG$2)+9,0)</f>
        <v>0</v>
      </c>
      <c r="DV403" s="22">
        <f>Target_AM[[#This Row],[PROPORSI]]*VLOOKUP(Target_AM[[#This Row],[NIPNAS]],Target_CC[],COLUMN(DH$2)+9,0)</f>
        <v>0</v>
      </c>
      <c r="DW403" s="22">
        <f>Target_AM[[#This Row],[PROPORSI]]*VLOOKUP(Target_AM[[#This Row],[NIPNAS]],Target_CC[],COLUMN(DI$2)+9,0)</f>
        <v>0</v>
      </c>
      <c r="DX403" s="22">
        <f>Target_AM[[#This Row],[PROPORSI]]*VLOOKUP(Target_AM[[#This Row],[NIPNAS]],Target_CC[],COLUMN(DJ$2)+9,0)</f>
        <v>0</v>
      </c>
      <c r="DY403" s="22">
        <f>Target_AM[[#This Row],[PROPORSI]]*VLOOKUP(Target_AM[[#This Row],[NIPNAS]],Target_CC[],COLUMN(DK$2)+9,0)</f>
        <v>0</v>
      </c>
      <c r="DZ403" s="22">
        <f>Target_AM[[#This Row],[PROPORSI]]*VLOOKUP(Target_AM[[#This Row],[NIPNAS]],Target_CC[],COLUMN(DL$2)+9,0)</f>
        <v>0</v>
      </c>
      <c r="EA403" s="22">
        <f>Target_AM[[#This Row],[PROPORSI]]*VLOOKUP(Target_AM[[#This Row],[NIPNAS]],Target_CC[],COLUMN(DM$2)+9,0)</f>
        <v>0</v>
      </c>
    </row>
    <row r="404" spans="2:131" x14ac:dyDescent="0.3">
      <c r="B404">
        <v>404429</v>
      </c>
      <c r="C404" t="s">
        <v>1008</v>
      </c>
      <c r="D404">
        <v>1</v>
      </c>
      <c r="E404" s="8">
        <v>45658</v>
      </c>
      <c r="F404">
        <v>3001001962</v>
      </c>
      <c r="G404" t="s">
        <v>762</v>
      </c>
      <c r="J404" t="s">
        <v>363</v>
      </c>
      <c r="K404" t="s">
        <v>25</v>
      </c>
      <c r="L404" t="s">
        <v>159</v>
      </c>
      <c r="M404" t="s">
        <v>29</v>
      </c>
      <c r="N404" s="23">
        <f>Target_AM[[#This Row],[PROPORSI]]*VLOOKUP(Target_AM[[#This Row],[NIPNAS]],Target_CC[],9,0)</f>
        <v>320961252.37607622</v>
      </c>
      <c r="O404" s="22">
        <f>Target_AM[[#This Row],[PROPORSI]]*VLOOKUP(Target_AM[[#This Row],[NIPNAS]],Target_CC[],COLUMN(A$2)+9,0)</f>
        <v>24199454</v>
      </c>
      <c r="P404" s="22">
        <f>Target_AM[[#This Row],[PROPORSI]]*VLOOKUP(Target_AM[[#This Row],[NIPNAS]],Target_CC[],COLUMN(B$2)+9,0)</f>
        <v>24199454</v>
      </c>
      <c r="Q404" s="22">
        <f>Target_AM[[#This Row],[PROPORSI]]*VLOOKUP(Target_AM[[#This Row],[NIPNAS]],Target_CC[],COLUMN(C$2)+9,0)</f>
        <v>24431475.84</v>
      </c>
      <c r="R404" s="22">
        <f>Target_AM[[#This Row],[PROPORSI]]*VLOOKUP(Target_AM[[#This Row],[NIPNAS]],Target_CC[],COLUMN(D$2)+9,0)</f>
        <v>24443768.758400001</v>
      </c>
      <c r="S404" s="22">
        <f>Target_AM[[#This Row],[PROPORSI]]*VLOOKUP(Target_AM[[#This Row],[NIPNAS]],Target_CC[],COLUMN(E$2)+9,0)</f>
        <v>24433918.987584002</v>
      </c>
      <c r="T404" s="22">
        <f>Target_AM[[#This Row],[PROPORSI]]*VLOOKUP(Target_AM[[#This Row],[NIPNAS]],Target_CC[],COLUMN(F$2)+9,0)</f>
        <v>24433820.489875842</v>
      </c>
      <c r="U404" s="22">
        <f>Target_AM[[#This Row],[PROPORSI]]*VLOOKUP(Target_AM[[#This Row],[NIPNAS]],Target_CC[],COLUMN(G$2)+9,0)</f>
        <v>24473710.304898761</v>
      </c>
      <c r="V404" s="22">
        <f>Target_AM[[#This Row],[PROPORSI]]*VLOOKUP(Target_AM[[#This Row],[NIPNAS]],Target_CC[],COLUMN(H$2)+9,0)</f>
        <v>24444191.103048988</v>
      </c>
      <c r="W404" s="22">
        <f>Target_AM[[#This Row],[PROPORSI]]*VLOOKUP(Target_AM[[#This Row],[NIPNAS]],Target_CC[],COLUMN(I$2)+9,0)</f>
        <v>24453868.611030489</v>
      </c>
      <c r="X404" s="22">
        <f>Target_AM[[#This Row],[PROPORSI]]*VLOOKUP(Target_AM[[#This Row],[NIPNAS]],Target_CC[],COLUMN(J$2)+9,0)</f>
        <v>24473910.786110308</v>
      </c>
      <c r="Y404" s="22">
        <f>Target_AM[[#This Row],[PROPORSI]]*VLOOKUP(Target_AM[[#This Row],[NIPNAS]],Target_CC[],COLUMN(K$2)+9,0)</f>
        <v>24444193.107861102</v>
      </c>
      <c r="Z404" s="22">
        <f>Target_AM[[#This Row],[PROPORSI]]*VLOOKUP(Target_AM[[#This Row],[NIPNAS]],Target_CC[],COLUMN(L$2)+9,0)</f>
        <v>24463841.331078611</v>
      </c>
      <c r="AA404" s="22">
        <f>Target_AM[[#This Row],[PROPORSI]]*VLOOKUP(Target_AM[[#This Row],[NIPNAS]],Target_CC[],COLUMN(M$2)+9,0)</f>
        <v>292895607.31988811</v>
      </c>
      <c r="AB404" s="22">
        <f>Target_AM[[#This Row],[PROPORSI]]*VLOOKUP(Target_AM[[#This Row],[NIPNAS]],Target_CC[],COLUMN(N$2)+9,0)</f>
        <v>453966.46448287443</v>
      </c>
      <c r="AC404" s="22">
        <f>Target_AM[[#This Row],[PROPORSI]]*VLOOKUP(Target_AM[[#This Row],[NIPNAS]],Target_CC[],COLUMN(O$2)+9,0)</f>
        <v>2655692.5572445081</v>
      </c>
      <c r="AD404" s="22">
        <f>Target_AM[[#This Row],[PROPORSI]]*VLOOKUP(Target_AM[[#This Row],[NIPNAS]],Target_CC[],COLUMN(P$2)+9,0)</f>
        <v>2426466.1038574013</v>
      </c>
      <c r="AE404" s="22">
        <f>Target_AM[[#This Row],[PROPORSI]]*VLOOKUP(Target_AM[[#This Row],[NIPNAS]],Target_CC[],COLUMN(Q$2)+9,0)</f>
        <v>1674880.7597090048</v>
      </c>
      <c r="AF404" s="22">
        <f>Target_AM[[#This Row],[PROPORSI]]*VLOOKUP(Target_AM[[#This Row],[NIPNAS]],Target_CC[],COLUMN(R$2)+9,0)</f>
        <v>2263123.1028420981</v>
      </c>
      <c r="AG404" s="22">
        <f>Target_AM[[#This Row],[PROPORSI]]*VLOOKUP(Target_AM[[#This Row],[NIPNAS]],Target_CC[],COLUMN(S$2)+9,0)</f>
        <v>3271880.009303953</v>
      </c>
      <c r="AH404" s="22">
        <f>Target_AM[[#This Row],[PROPORSI]]*VLOOKUP(Target_AM[[#This Row],[NIPNAS]],Target_CC[],COLUMN(T$2)+9,0)</f>
        <v>3850515.6522207679</v>
      </c>
      <c r="AI404" s="22">
        <f>Target_AM[[#This Row],[PROPORSI]]*VLOOKUP(Target_AM[[#This Row],[NIPNAS]],Target_CC[],COLUMN(U$2)+9,0)</f>
        <v>4253976.2878932618</v>
      </c>
      <c r="AJ404" s="22">
        <f>Target_AM[[#This Row],[PROPORSI]]*VLOOKUP(Target_AM[[#This Row],[NIPNAS]],Target_CC[],COLUMN(V$2)+9,0)</f>
        <v>3484612.5968389646</v>
      </c>
      <c r="AK404" s="22">
        <f>Target_AM[[#This Row],[PROPORSI]]*VLOOKUP(Target_AM[[#This Row],[NIPNAS]],Target_CC[],COLUMN(W$2)+9,0)</f>
        <v>4287379.1825244594</v>
      </c>
      <c r="AL404" s="22">
        <f>Target_AM[[#This Row],[PROPORSI]]*VLOOKUP(Target_AM[[#This Row],[NIPNAS]],Target_CC[],COLUMN(X$2)+9,0)</f>
        <v>5771914.5389755722</v>
      </c>
      <c r="AM404" s="22">
        <f>Target_AM[[#This Row],[PROPORSI]]*VLOOKUP(Target_AM[[#This Row],[NIPNAS]],Target_CC[],COLUMN(Y$2)+9,0)</f>
        <v>3614422.9471750651</v>
      </c>
      <c r="AN404" s="22">
        <f>Target_AM[[#This Row],[PROPORSI]]*VLOOKUP(Target_AM[[#This Row],[NIPNAS]],Target_CC[],COLUMN(Z$2)+9,0)</f>
        <v>38008830.203067936</v>
      </c>
      <c r="AO404" s="22">
        <f>Target_AM[[#This Row],[PROPORSI]]*VLOOKUP(Target_AM[[#This Row],[NIPNAS]],Target_CC[],COLUMN(AA$2)+9,0)</f>
        <v>24653420.464482874</v>
      </c>
      <c r="AP404" s="22">
        <f>Target_AM[[#This Row],[PROPORSI]]*VLOOKUP(Target_AM[[#This Row],[NIPNAS]],Target_CC[],COLUMN(AB$2)+9,0)</f>
        <v>26855146.557244509</v>
      </c>
      <c r="AQ404" s="22">
        <f>Target_AM[[#This Row],[PROPORSI]]*VLOOKUP(Target_AM[[#This Row],[NIPNAS]],Target_CC[],COLUMN(AC$2)+9,0)</f>
        <v>26857941.943857402</v>
      </c>
      <c r="AR404" s="22">
        <f>Target_AM[[#This Row],[PROPORSI]]*VLOOKUP(Target_AM[[#This Row],[NIPNAS]],Target_CC[],COLUMN(AD$2)+9,0)</f>
        <v>26118649.518109005</v>
      </c>
      <c r="AS404" s="22">
        <f>Target_AM[[#This Row],[PROPORSI]]*VLOOKUP(Target_AM[[#This Row],[NIPNAS]],Target_CC[],COLUMN(AE$2)+9,0)</f>
        <v>26697042.090426102</v>
      </c>
      <c r="AT404" s="22">
        <f>Target_AM[[#This Row],[PROPORSI]]*VLOOKUP(Target_AM[[#This Row],[NIPNAS]],Target_CC[],COLUMN(AF$2)+9,0)</f>
        <v>27705700.499179795</v>
      </c>
      <c r="AU404" s="22">
        <f>Target_AM[[#This Row],[PROPORSI]]*VLOOKUP(Target_AM[[#This Row],[NIPNAS]],Target_CC[],COLUMN(AG$2)+9,0)</f>
        <v>28324225.957119528</v>
      </c>
      <c r="AV404" s="22">
        <f>Target_AM[[#This Row],[PROPORSI]]*VLOOKUP(Target_AM[[#This Row],[NIPNAS]],Target_CC[],COLUMN(AH$2)+9,0)</f>
        <v>28698167.390942249</v>
      </c>
      <c r="AW404" s="22">
        <f>Target_AM[[#This Row],[PROPORSI]]*VLOOKUP(Target_AM[[#This Row],[NIPNAS]],Target_CC[],COLUMN(AI$2)+9,0)</f>
        <v>27938481.207869455</v>
      </c>
      <c r="AX404" s="22">
        <f>Target_AM[[#This Row],[PROPORSI]]*VLOOKUP(Target_AM[[#This Row],[NIPNAS]],Target_CC[],COLUMN(AJ$2)+9,0)</f>
        <v>28761289.968634769</v>
      </c>
      <c r="AY404" s="22">
        <f>Target_AM[[#This Row],[PROPORSI]]*VLOOKUP(Target_AM[[#This Row],[NIPNAS]],Target_CC[],COLUMN(AK$2)+9,0)</f>
        <v>30216107.646836676</v>
      </c>
      <c r="AZ404" s="22">
        <f>Target_AM[[#This Row],[PROPORSI]]*VLOOKUP(Target_AM[[#This Row],[NIPNAS]],Target_CC[],COLUMN(AL$2)+9,0)</f>
        <v>28078264.278253675</v>
      </c>
      <c r="BA404" s="22">
        <f>Target_AM[[#This Row],[PROPORSI]]*VLOOKUP(Target_AM[[#This Row],[NIPNAS]],Target_CC[],COLUMN(AM$2)+9,0)</f>
        <v>330904437.52295607</v>
      </c>
      <c r="BB404" s="22">
        <f>Target_AM[[#This Row],[PROPORSI]]*VLOOKUP(Target_AM[[#This Row],[NIPNAS]],Target_CC[],COLUMN(AN$2)+9,0)</f>
        <v>792396.75529236195</v>
      </c>
      <c r="BC404" s="22">
        <f>Target_AM[[#This Row],[PROPORSI]]*VLOOKUP(Target_AM[[#This Row],[NIPNAS]],Target_CC[],COLUMN(AO$2)+9,0)</f>
        <v>6032290.547343405</v>
      </c>
      <c r="BD404" s="22">
        <f>Target_AM[[#This Row],[PROPORSI]]*VLOOKUP(Target_AM[[#This Row],[NIPNAS]],Target_CC[],COLUMN(AP$2)+9,0)</f>
        <v>1721168.2227272117</v>
      </c>
      <c r="BE404" s="22">
        <f>Target_AM[[#This Row],[PROPORSI]]*VLOOKUP(Target_AM[[#This Row],[NIPNAS]],Target_CC[],COLUMN(AQ$2)+9,0)</f>
        <v>3730263.1812121775</v>
      </c>
      <c r="BF404" s="22">
        <f>Target_AM[[#This Row],[PROPORSI]]*VLOOKUP(Target_AM[[#This Row],[NIPNAS]],Target_CC[],COLUMN(AR$2)+9,0)</f>
        <v>4356146.5649457099</v>
      </c>
      <c r="BG404" s="22">
        <f>Target_AM[[#This Row],[PROPORSI]]*VLOOKUP(Target_AM[[#This Row],[NIPNAS]],Target_CC[],COLUMN(AS$2)+9,0)</f>
        <v>4727385.5144472579</v>
      </c>
      <c r="BH404" s="22">
        <f>Target_AM[[#This Row],[PROPORSI]]*VLOOKUP(Target_AM[[#This Row],[NIPNAS]],Target_CC[],COLUMN(AT$2)+9,0)</f>
        <v>304335.51175167295</v>
      </c>
      <c r="BI404" s="22">
        <f>Target_AM[[#This Row],[PROPORSI]]*VLOOKUP(Target_AM[[#This Row],[NIPNAS]],Target_CC[],COLUMN(AU$2)+9,0)</f>
        <v>6178364.2199487239</v>
      </c>
      <c r="BJ404" s="22">
        <f>Target_AM[[#This Row],[PROPORSI]]*VLOOKUP(Target_AM[[#This Row],[NIPNAS]],Target_CC[],COLUMN(AV$2)+9,0)</f>
        <v>2219161.1340547749</v>
      </c>
      <c r="BK404" s="22">
        <f>Target_AM[[#This Row],[PROPORSI]]*VLOOKUP(Target_AM[[#This Row],[NIPNAS]],Target_CC[],COLUMN(AW$2)+9,0)</f>
        <v>6294176.2929679696</v>
      </c>
      <c r="BL404" s="22">
        <f>Target_AM[[#This Row],[PROPORSI]]*VLOOKUP(Target_AM[[#This Row],[NIPNAS]],Target_CC[],COLUMN(AX$2)+9,0)</f>
        <v>4667404.7998496499</v>
      </c>
      <c r="BM404" s="22">
        <f>Target_AM[[#This Row],[PROPORSI]]*VLOOKUP(Target_AM[[#This Row],[NIPNAS]],Target_CC[],COLUMN(AY$2)+9,0)</f>
        <v>3677144.2621599752</v>
      </c>
      <c r="BN404" s="22">
        <f>Target_AM[[#This Row],[PROPORSI]]*VLOOKUP(Target_AM[[#This Row],[NIPNAS]],Target_CC[],COLUMN(AZ$2)+9,0)</f>
        <v>44700237.006700888</v>
      </c>
      <c r="BO404" s="22">
        <f>Target_AM[[#This Row],[PROPORSI]]*VLOOKUP(Target_AM[[#This Row],[NIPNAS]],Target_CC[],COLUMN(BA$2)+9,0)</f>
        <v>24195000</v>
      </c>
      <c r="BP404" s="22">
        <f>Target_AM[[#This Row],[PROPORSI]]*VLOOKUP(Target_AM[[#This Row],[NIPNAS]],Target_CC[],COLUMN(BB$2)+9,0)</f>
        <v>24195000</v>
      </c>
      <c r="BQ404" s="22">
        <f>Target_AM[[#This Row],[PROPORSI]]*VLOOKUP(Target_AM[[#This Row],[NIPNAS]],Target_CC[],COLUMN(BC$2)+9,0)</f>
        <v>24195000</v>
      </c>
      <c r="BR404" s="22">
        <f>Target_AM[[#This Row],[PROPORSI]]*VLOOKUP(Target_AM[[#This Row],[NIPNAS]],Target_CC[],COLUMN(BD$2)+9,0)</f>
        <v>23043100</v>
      </c>
      <c r="BS404" s="22">
        <f>Target_AM[[#This Row],[PROPORSI]]*VLOOKUP(Target_AM[[#This Row],[NIPNAS]],Target_CC[],COLUMN(BE$2)+9,0)</f>
        <v>23043100</v>
      </c>
      <c r="BT404" s="22">
        <f>Target_AM[[#This Row],[PROPORSI]]*VLOOKUP(Target_AM[[#This Row],[NIPNAS]],Target_CC[],COLUMN(BF$2)+9,0)</f>
        <v>23043100</v>
      </c>
      <c r="BU404" s="22">
        <f>Target_AM[[#This Row],[PROPORSI]]*VLOOKUP(Target_AM[[#This Row],[NIPNAS]],Target_CC[],COLUMN(BG$2)+9,0)</f>
        <v>23043100</v>
      </c>
      <c r="BV404" s="22">
        <f>Target_AM[[#This Row],[PROPORSI]]*VLOOKUP(Target_AM[[#This Row],[NIPNAS]],Target_CC[],COLUMN(BH$2)+9,0)</f>
        <v>23043100</v>
      </c>
      <c r="BW404" s="22">
        <f>Target_AM[[#This Row],[PROPORSI]]*VLOOKUP(Target_AM[[#This Row],[NIPNAS]],Target_CC[],COLUMN(BI$2)+9,0)</f>
        <v>23043100</v>
      </c>
      <c r="BX404" s="22">
        <f>Target_AM[[#This Row],[PROPORSI]]*VLOOKUP(Target_AM[[#This Row],[NIPNAS]],Target_CC[],COLUMN(BJ$2)+9,0)</f>
        <v>23043100</v>
      </c>
      <c r="BY404" s="22">
        <f>Target_AM[[#This Row],[PROPORSI]]*VLOOKUP(Target_AM[[#This Row],[NIPNAS]],Target_CC[],COLUMN(BK$2)+9,0)</f>
        <v>23043100</v>
      </c>
      <c r="BZ404" s="22">
        <f>Target_AM[[#This Row],[PROPORSI]]*VLOOKUP(Target_AM[[#This Row],[NIPNAS]],Target_CC[],COLUMN(BL$2)+9,0)</f>
        <v>23043100</v>
      </c>
      <c r="CA404" s="22">
        <f>Target_AM[[#This Row],[PROPORSI]]*VLOOKUP(Target_AM[[#This Row],[NIPNAS]],Target_CC[],COLUMN(BM$2)+9,0)</f>
        <v>279972900</v>
      </c>
      <c r="CB404" s="22">
        <f>Target_AM[[#This Row],[PROPORSI]]*VLOOKUP(Target_AM[[#This Row],[NIPNAS]],Target_CC[],COLUMN(BN$2)+9,0)</f>
        <v>24000000</v>
      </c>
      <c r="CC404" s="22">
        <f>Target_AM[[#This Row],[PROPORSI]]*VLOOKUP(Target_AM[[#This Row],[NIPNAS]],Target_CC[],COLUMN(BO$2)+9,0)</f>
        <v>24000000</v>
      </c>
      <c r="CD404" s="22">
        <f>Target_AM[[#This Row],[PROPORSI]]*VLOOKUP(Target_AM[[#This Row],[NIPNAS]],Target_CC[],COLUMN(BP$2)+9,0)</f>
        <v>24000000</v>
      </c>
      <c r="CE404" s="22">
        <f>Target_AM[[#This Row],[PROPORSI]]*VLOOKUP(Target_AM[[#This Row],[NIPNAS]],Target_CC[],COLUMN(BQ$2)+9,0)</f>
        <v>22800000</v>
      </c>
      <c r="CF404" s="22">
        <f>Target_AM[[#This Row],[PROPORSI]]*VLOOKUP(Target_AM[[#This Row],[NIPNAS]],Target_CC[],COLUMN(BR$2)+9,0)</f>
        <v>22800000</v>
      </c>
      <c r="CG404" s="22">
        <f>Target_AM[[#This Row],[PROPORSI]]*VLOOKUP(Target_AM[[#This Row],[NIPNAS]],Target_CC[],COLUMN(BS$2)+9,0)</f>
        <v>22800000</v>
      </c>
      <c r="CH404" s="22">
        <f>Target_AM[[#This Row],[PROPORSI]]*VLOOKUP(Target_AM[[#This Row],[NIPNAS]],Target_CC[],COLUMN(BT$2)+9,0)</f>
        <v>22800000</v>
      </c>
      <c r="CI404" s="22">
        <f>Target_AM[[#This Row],[PROPORSI]]*VLOOKUP(Target_AM[[#This Row],[NIPNAS]],Target_CC[],COLUMN(BU$2)+9,0)</f>
        <v>22800000</v>
      </c>
      <c r="CJ404" s="22">
        <f>Target_AM[[#This Row],[PROPORSI]]*VLOOKUP(Target_AM[[#This Row],[NIPNAS]],Target_CC[],COLUMN(BV$2)+9,0)</f>
        <v>22800000</v>
      </c>
      <c r="CK404" s="22">
        <f>Target_AM[[#This Row],[PROPORSI]]*VLOOKUP(Target_AM[[#This Row],[NIPNAS]],Target_CC[],COLUMN(BW$2)+9,0)</f>
        <v>22800000</v>
      </c>
      <c r="CL404" s="22">
        <f>Target_AM[[#This Row],[PROPORSI]]*VLOOKUP(Target_AM[[#This Row],[NIPNAS]],Target_CC[],COLUMN(BX$2)+9,0)</f>
        <v>22800000</v>
      </c>
      <c r="CM404" s="22">
        <f>Target_AM[[#This Row],[PROPORSI]]*VLOOKUP(Target_AM[[#This Row],[NIPNAS]],Target_CC[],COLUMN(BY$2)+9,0)</f>
        <v>22800000</v>
      </c>
      <c r="CN404" s="22">
        <f>Target_AM[[#This Row],[PROPORSI]]*VLOOKUP(Target_AM[[#This Row],[NIPNAS]],Target_CC[],COLUMN(BZ$2)+9,0)</f>
        <v>277200000</v>
      </c>
      <c r="CO404" s="22">
        <f>Target_AM[[#This Row],[PROPORSI]]*VLOOKUP(Target_AM[[#This Row],[NIPNAS]],Target_CC[],COLUMN(CA$2)+9,0)</f>
        <v>243100</v>
      </c>
      <c r="CP404" s="22">
        <f>Target_AM[[#This Row],[PROPORSI]]*VLOOKUP(Target_AM[[#This Row],[NIPNAS]],Target_CC[],COLUMN(CB$2)+9,0)</f>
        <v>243100</v>
      </c>
      <c r="CQ404" s="22">
        <f>Target_AM[[#This Row],[PROPORSI]]*VLOOKUP(Target_AM[[#This Row],[NIPNAS]],Target_CC[],COLUMN(CC$2)+9,0)</f>
        <v>243100</v>
      </c>
      <c r="CR404" s="22">
        <f>Target_AM[[#This Row],[PROPORSI]]*VLOOKUP(Target_AM[[#This Row],[NIPNAS]],Target_CC[],COLUMN(CD$2)+9,0)</f>
        <v>243100</v>
      </c>
      <c r="CS404" s="22">
        <f>Target_AM[[#This Row],[PROPORSI]]*VLOOKUP(Target_AM[[#This Row],[NIPNAS]],Target_CC[],COLUMN(CE$2)+9,0)</f>
        <v>243100</v>
      </c>
      <c r="CT404" s="22">
        <f>Target_AM[[#This Row],[PROPORSI]]*VLOOKUP(Target_AM[[#This Row],[NIPNAS]],Target_CC[],COLUMN(CF$2)+9,0)</f>
        <v>243100</v>
      </c>
      <c r="CU404" s="22">
        <f>Target_AM[[#This Row],[PROPORSI]]*VLOOKUP(Target_AM[[#This Row],[NIPNAS]],Target_CC[],COLUMN(CG$2)+9,0)</f>
        <v>243100</v>
      </c>
      <c r="CV404" s="22">
        <f>Target_AM[[#This Row],[PROPORSI]]*VLOOKUP(Target_AM[[#This Row],[NIPNAS]],Target_CC[],COLUMN(CH$2)+9,0)</f>
        <v>243100</v>
      </c>
      <c r="CW404" s="22">
        <f>Target_AM[[#This Row],[PROPORSI]]*VLOOKUP(Target_AM[[#This Row],[NIPNAS]],Target_CC[],COLUMN(CI$2)+9,0)</f>
        <v>243100</v>
      </c>
      <c r="CX404" s="22">
        <f>Target_AM[[#This Row],[PROPORSI]]*VLOOKUP(Target_AM[[#This Row],[NIPNAS]],Target_CC[],COLUMN(CJ$2)+9,0)</f>
        <v>243100</v>
      </c>
      <c r="CY404" s="22">
        <f>Target_AM[[#This Row],[PROPORSI]]*VLOOKUP(Target_AM[[#This Row],[NIPNAS]],Target_CC[],COLUMN(CK$2)+9,0)</f>
        <v>243100</v>
      </c>
      <c r="CZ404" s="22">
        <f>Target_AM[[#This Row],[PROPORSI]]*VLOOKUP(Target_AM[[#This Row],[NIPNAS]],Target_CC[],COLUMN(CL$2)+9,0)</f>
        <v>243100</v>
      </c>
      <c r="DA404" s="22">
        <f>Target_AM[[#This Row],[PROPORSI]]*VLOOKUP(Target_AM[[#This Row],[NIPNAS]],Target_CC[],COLUMN(CM$2)+9,0)</f>
        <v>2917200</v>
      </c>
      <c r="DB404" s="22">
        <f>Target_AM[[#This Row],[PROPORSI]]*VLOOKUP(Target_AM[[#This Row],[NIPNAS]],Target_CC[],COLUMN(CN$2)+9,0)</f>
        <v>0</v>
      </c>
      <c r="DC404" s="22">
        <f>Target_AM[[#This Row],[PROPORSI]]*VLOOKUP(Target_AM[[#This Row],[NIPNAS]],Target_CC[],COLUMN(CO$2)+9,0)</f>
        <v>0</v>
      </c>
      <c r="DD404" s="22">
        <f>Target_AM[[#This Row],[PROPORSI]]*VLOOKUP(Target_AM[[#This Row],[NIPNAS]],Target_CC[],COLUMN(CP$2)+9,0)</f>
        <v>0</v>
      </c>
      <c r="DE404" s="22">
        <f>Target_AM[[#This Row],[PROPORSI]]*VLOOKUP(Target_AM[[#This Row],[NIPNAS]],Target_CC[],COLUMN(CQ$2)+9,0)</f>
        <v>0</v>
      </c>
      <c r="DF404" s="22">
        <f>Target_AM[[#This Row],[PROPORSI]]*VLOOKUP(Target_AM[[#This Row],[NIPNAS]],Target_CC[],COLUMN(CR$2)+9,0)</f>
        <v>0</v>
      </c>
      <c r="DG404" s="22">
        <f>Target_AM[[#This Row],[PROPORSI]]*VLOOKUP(Target_AM[[#This Row],[NIPNAS]],Target_CC[],COLUMN(CS$2)+9,0)</f>
        <v>0</v>
      </c>
      <c r="DH404" s="22">
        <f>Target_AM[[#This Row],[PROPORSI]]*VLOOKUP(Target_AM[[#This Row],[NIPNAS]],Target_CC[],COLUMN(CT$2)+9,0)</f>
        <v>0</v>
      </c>
      <c r="DI404" s="22">
        <f>Target_AM[[#This Row],[PROPORSI]]*VLOOKUP(Target_AM[[#This Row],[NIPNAS]],Target_CC[],COLUMN(CU$2)+9,0)</f>
        <v>0</v>
      </c>
      <c r="DJ404" s="22">
        <f>Target_AM[[#This Row],[PROPORSI]]*VLOOKUP(Target_AM[[#This Row],[NIPNAS]],Target_CC[],COLUMN(CV$2)+9,0)</f>
        <v>0</v>
      </c>
      <c r="DK404" s="22">
        <f>Target_AM[[#This Row],[PROPORSI]]*VLOOKUP(Target_AM[[#This Row],[NIPNAS]],Target_CC[],COLUMN(CW$2)+9,0)</f>
        <v>0</v>
      </c>
      <c r="DL404" s="22">
        <f>Target_AM[[#This Row],[PROPORSI]]*VLOOKUP(Target_AM[[#This Row],[NIPNAS]],Target_CC[],COLUMN(CX$2)+9,0)</f>
        <v>0</v>
      </c>
      <c r="DM404" s="22">
        <f>Target_AM[[#This Row],[PROPORSI]]*VLOOKUP(Target_AM[[#This Row],[NIPNAS]],Target_CC[],COLUMN(CY$2)+9,0)</f>
        <v>0</v>
      </c>
      <c r="DN404" s="22">
        <f>Target_AM[[#This Row],[PROPORSI]]*VLOOKUP(Target_AM[[#This Row],[NIPNAS]],Target_CC[],COLUMN(CZ$2)+9,0)</f>
        <v>0</v>
      </c>
      <c r="DO404" s="22">
        <f>Target_AM[[#This Row],[PROPORSI]]*VLOOKUP(Target_AM[[#This Row],[NIPNAS]],Target_CC[],COLUMN(DA$2)+9,0)</f>
        <v>0</v>
      </c>
      <c r="DP404" s="22">
        <f>Target_AM[[#This Row],[PROPORSI]]*VLOOKUP(Target_AM[[#This Row],[NIPNAS]],Target_CC[],COLUMN(DB$2)+9,0)</f>
        <v>0</v>
      </c>
      <c r="DQ404" s="22">
        <f>Target_AM[[#This Row],[PROPORSI]]*VLOOKUP(Target_AM[[#This Row],[NIPNAS]],Target_CC[],COLUMN(DC$2)+9,0)</f>
        <v>0</v>
      </c>
      <c r="DR404" s="22">
        <f>Target_AM[[#This Row],[PROPORSI]]*VLOOKUP(Target_AM[[#This Row],[NIPNAS]],Target_CC[],COLUMN(DD$2)+9,0)</f>
        <v>0</v>
      </c>
      <c r="DS404" s="22">
        <f>Target_AM[[#This Row],[PROPORSI]]*VLOOKUP(Target_AM[[#This Row],[NIPNAS]],Target_CC[],COLUMN(DE$2)+9,0)</f>
        <v>0</v>
      </c>
      <c r="DT404" s="22">
        <f>Target_AM[[#This Row],[PROPORSI]]*VLOOKUP(Target_AM[[#This Row],[NIPNAS]],Target_CC[],COLUMN(DF$2)+9,0)</f>
        <v>0</v>
      </c>
      <c r="DU404" s="22">
        <f>Target_AM[[#This Row],[PROPORSI]]*VLOOKUP(Target_AM[[#This Row],[NIPNAS]],Target_CC[],COLUMN(DG$2)+9,0)</f>
        <v>0</v>
      </c>
      <c r="DV404" s="22">
        <f>Target_AM[[#This Row],[PROPORSI]]*VLOOKUP(Target_AM[[#This Row],[NIPNAS]],Target_CC[],COLUMN(DH$2)+9,0)</f>
        <v>0</v>
      </c>
      <c r="DW404" s="22">
        <f>Target_AM[[#This Row],[PROPORSI]]*VLOOKUP(Target_AM[[#This Row],[NIPNAS]],Target_CC[],COLUMN(DI$2)+9,0)</f>
        <v>0</v>
      </c>
      <c r="DX404" s="22">
        <f>Target_AM[[#This Row],[PROPORSI]]*VLOOKUP(Target_AM[[#This Row],[NIPNAS]],Target_CC[],COLUMN(DJ$2)+9,0)</f>
        <v>0</v>
      </c>
      <c r="DY404" s="22">
        <f>Target_AM[[#This Row],[PROPORSI]]*VLOOKUP(Target_AM[[#This Row],[NIPNAS]],Target_CC[],COLUMN(DK$2)+9,0)</f>
        <v>0</v>
      </c>
      <c r="DZ404" s="22">
        <f>Target_AM[[#This Row],[PROPORSI]]*VLOOKUP(Target_AM[[#This Row],[NIPNAS]],Target_CC[],COLUMN(DL$2)+9,0)</f>
        <v>0</v>
      </c>
      <c r="EA404" s="22">
        <f>Target_AM[[#This Row],[PROPORSI]]*VLOOKUP(Target_AM[[#This Row],[NIPNAS]],Target_CC[],COLUMN(DM$2)+9,0)</f>
        <v>0</v>
      </c>
    </row>
    <row r="405" spans="2:131" x14ac:dyDescent="0.3">
      <c r="B405">
        <v>920064</v>
      </c>
      <c r="C405" t="s">
        <v>1051</v>
      </c>
      <c r="D405">
        <v>1</v>
      </c>
      <c r="E405" s="8">
        <v>45658</v>
      </c>
      <c r="F405">
        <v>19090945</v>
      </c>
      <c r="G405" t="s">
        <v>764</v>
      </c>
      <c r="J405" t="s">
        <v>296</v>
      </c>
      <c r="K405" t="s">
        <v>25</v>
      </c>
      <c r="L405" t="s">
        <v>159</v>
      </c>
      <c r="M405" t="s">
        <v>29</v>
      </c>
      <c r="N405" s="23">
        <f>Target_AM[[#This Row],[PROPORSI]]*VLOOKUP(Target_AM[[#This Row],[NIPNAS]],Target_CC[],9,0)</f>
        <v>450776449.9493739</v>
      </c>
      <c r="O405" s="22">
        <f>Target_AM[[#This Row],[PROPORSI]]*VLOOKUP(Target_AM[[#This Row],[NIPNAS]],Target_CC[],COLUMN(A$2)+9,0)</f>
        <v>25195864.559999999</v>
      </c>
      <c r="P405" s="22">
        <f>Target_AM[[#This Row],[PROPORSI]]*VLOOKUP(Target_AM[[#This Row],[NIPNAS]],Target_CC[],COLUMN(B$2)+9,0)</f>
        <v>25154653.631999999</v>
      </c>
      <c r="Q405" s="22">
        <f>Target_AM[[#This Row],[PROPORSI]]*VLOOKUP(Target_AM[[#This Row],[NIPNAS]],Target_CC[],COLUMN(C$2)+9,0)</f>
        <v>25162562.799999997</v>
      </c>
      <c r="R405" s="22">
        <f>Target_AM[[#This Row],[PROPORSI]]*VLOOKUP(Target_AM[[#This Row],[NIPNAS]],Target_CC[],COLUMN(D$2)+9,0)</f>
        <v>25154653.631999999</v>
      </c>
      <c r="S405" s="22">
        <f>Target_AM[[#This Row],[PROPORSI]]*VLOOKUP(Target_AM[[#This Row],[NIPNAS]],Target_CC[],COLUMN(E$2)+9,0)</f>
        <v>25130926.127999999</v>
      </c>
      <c r="T405" s="22">
        <f>Target_AM[[#This Row],[PROPORSI]]*VLOOKUP(Target_AM[[#This Row],[NIPNAS]],Target_CC[],COLUMN(F$2)+9,0)</f>
        <v>25107198.623999994</v>
      </c>
      <c r="U405" s="22">
        <f>Target_AM[[#This Row],[PROPORSI]]*VLOOKUP(Target_AM[[#This Row],[NIPNAS]],Target_CC[],COLUMN(G$2)+9,0)</f>
        <v>25146744.463999994</v>
      </c>
      <c r="V405" s="22">
        <f>Target_AM[[#This Row],[PROPORSI]]*VLOOKUP(Target_AM[[#This Row],[NIPNAS]],Target_CC[],COLUMN(H$2)+9,0)</f>
        <v>25178381.136000004</v>
      </c>
      <c r="W405" s="22">
        <f>Target_AM[[#This Row],[PROPORSI]]*VLOOKUP(Target_AM[[#This Row],[NIPNAS]],Target_CC[],COLUMN(I$2)+9,0)</f>
        <v>25170471.967999998</v>
      </c>
      <c r="X405" s="22">
        <f>Target_AM[[#This Row],[PROPORSI]]*VLOOKUP(Target_AM[[#This Row],[NIPNAS]],Target_CC[],COLUMN(J$2)+9,0)</f>
        <v>25170471.967999998</v>
      </c>
      <c r="Y405" s="22">
        <f>Target_AM[[#This Row],[PROPORSI]]*VLOOKUP(Target_AM[[#This Row],[NIPNAS]],Target_CC[],COLUMN(K$2)+9,0)</f>
        <v>25178381.136000004</v>
      </c>
      <c r="Z405" s="22">
        <f>Target_AM[[#This Row],[PROPORSI]]*VLOOKUP(Target_AM[[#This Row],[NIPNAS]],Target_CC[],COLUMN(L$2)+9,0)</f>
        <v>25162562.799999997</v>
      </c>
      <c r="AA405" s="22">
        <f>Target_AM[[#This Row],[PROPORSI]]*VLOOKUP(Target_AM[[#This Row],[NIPNAS]],Target_CC[],COLUMN(M$2)+9,0)</f>
        <v>301912872.84799999</v>
      </c>
      <c r="AB405" s="22">
        <f>Target_AM[[#This Row],[PROPORSI]]*VLOOKUP(Target_AM[[#This Row],[NIPNAS]],Target_CC[],COLUMN(N$2)+9,0)</f>
        <v>0</v>
      </c>
      <c r="AC405" s="22">
        <f>Target_AM[[#This Row],[PROPORSI]]*VLOOKUP(Target_AM[[#This Row],[NIPNAS]],Target_CC[],COLUMN(O$2)+9,0)</f>
        <v>690859.22431823774</v>
      </c>
      <c r="AD405" s="22">
        <f>Target_AM[[#This Row],[PROPORSI]]*VLOOKUP(Target_AM[[#This Row],[NIPNAS]],Target_CC[],COLUMN(P$2)+9,0)</f>
        <v>683729.23020126333</v>
      </c>
      <c r="AE405" s="22">
        <f>Target_AM[[#This Row],[PROPORSI]]*VLOOKUP(Target_AM[[#This Row],[NIPNAS]],Target_CC[],COLUMN(Q$2)+9,0)</f>
        <v>537486.86343142285</v>
      </c>
      <c r="AF405" s="22">
        <f>Target_AM[[#This Row],[PROPORSI]]*VLOOKUP(Target_AM[[#This Row],[NIPNAS]],Target_CC[],COLUMN(R$2)+9,0)</f>
        <v>586231.66372162709</v>
      </c>
      <c r="AG405" s="22">
        <f>Target_AM[[#This Row],[PROPORSI]]*VLOOKUP(Target_AM[[#This Row],[NIPNAS]],Target_CC[],COLUMN(S$2)+9,0)</f>
        <v>571553.53985494352</v>
      </c>
      <c r="AH405" s="22">
        <f>Target_AM[[#This Row],[PROPORSI]]*VLOOKUP(Target_AM[[#This Row],[NIPNAS]],Target_CC[],COLUMN(T$2)+9,0)</f>
        <v>710365.72728492401</v>
      </c>
      <c r="AI405" s="22">
        <f>Target_AM[[#This Row],[PROPORSI]]*VLOOKUP(Target_AM[[#This Row],[NIPNAS]],Target_CC[],COLUMN(U$2)+9,0)</f>
        <v>598269.13892134407</v>
      </c>
      <c r="AJ405" s="22">
        <f>Target_AM[[#This Row],[PROPORSI]]*VLOOKUP(Target_AM[[#This Row],[NIPNAS]],Target_CC[],COLUMN(V$2)+9,0)</f>
        <v>715610.41381648171</v>
      </c>
      <c r="AK405" s="22">
        <f>Target_AM[[#This Row],[PROPORSI]]*VLOOKUP(Target_AM[[#This Row],[NIPNAS]],Target_CC[],COLUMN(W$2)+9,0)</f>
        <v>720720.50871695695</v>
      </c>
      <c r="AL405" s="22">
        <f>Target_AM[[#This Row],[PROPORSI]]*VLOOKUP(Target_AM[[#This Row],[NIPNAS]],Target_CC[],COLUMN(X$2)+9,0)</f>
        <v>611960.29877694696</v>
      </c>
      <c r="AM405" s="22">
        <f>Target_AM[[#This Row],[PROPORSI]]*VLOOKUP(Target_AM[[#This Row],[NIPNAS]],Target_CC[],COLUMN(Y$2)+9,0)</f>
        <v>623089.45347582689</v>
      </c>
      <c r="AN405" s="22">
        <f>Target_AM[[#This Row],[PROPORSI]]*VLOOKUP(Target_AM[[#This Row],[NIPNAS]],Target_CC[],COLUMN(Z$2)+9,0)</f>
        <v>7049876.062519975</v>
      </c>
      <c r="AO405" s="22">
        <f>Target_AM[[#This Row],[PROPORSI]]*VLOOKUP(Target_AM[[#This Row],[NIPNAS]],Target_CC[],COLUMN(AA$2)+9,0)</f>
        <v>25195864.559999999</v>
      </c>
      <c r="AP405" s="22">
        <f>Target_AM[[#This Row],[PROPORSI]]*VLOOKUP(Target_AM[[#This Row],[NIPNAS]],Target_CC[],COLUMN(AB$2)+9,0)</f>
        <v>25845512.856318235</v>
      </c>
      <c r="AQ405" s="22">
        <f>Target_AM[[#This Row],[PROPORSI]]*VLOOKUP(Target_AM[[#This Row],[NIPNAS]],Target_CC[],COLUMN(AC$2)+9,0)</f>
        <v>25846292.03020126</v>
      </c>
      <c r="AR405" s="22">
        <f>Target_AM[[#This Row],[PROPORSI]]*VLOOKUP(Target_AM[[#This Row],[NIPNAS]],Target_CC[],COLUMN(AD$2)+9,0)</f>
        <v>25692140.495431423</v>
      </c>
      <c r="AS405" s="22">
        <f>Target_AM[[#This Row],[PROPORSI]]*VLOOKUP(Target_AM[[#This Row],[NIPNAS]],Target_CC[],COLUMN(AE$2)+9,0)</f>
        <v>25717157.791721627</v>
      </c>
      <c r="AT405" s="22">
        <f>Target_AM[[#This Row],[PROPORSI]]*VLOOKUP(Target_AM[[#This Row],[NIPNAS]],Target_CC[],COLUMN(AF$2)+9,0)</f>
        <v>25678752.163854938</v>
      </c>
      <c r="AU405" s="22">
        <f>Target_AM[[#This Row],[PROPORSI]]*VLOOKUP(Target_AM[[#This Row],[NIPNAS]],Target_CC[],COLUMN(AG$2)+9,0)</f>
        <v>25857110.191284917</v>
      </c>
      <c r="AV405" s="22">
        <f>Target_AM[[#This Row],[PROPORSI]]*VLOOKUP(Target_AM[[#This Row],[NIPNAS]],Target_CC[],COLUMN(AH$2)+9,0)</f>
        <v>25776650.274921346</v>
      </c>
      <c r="AW405" s="22">
        <f>Target_AM[[#This Row],[PROPORSI]]*VLOOKUP(Target_AM[[#This Row],[NIPNAS]],Target_CC[],COLUMN(AI$2)+9,0)</f>
        <v>25886082.38181648</v>
      </c>
      <c r="AX405" s="22">
        <f>Target_AM[[#This Row],[PROPORSI]]*VLOOKUP(Target_AM[[#This Row],[NIPNAS]],Target_CC[],COLUMN(AJ$2)+9,0)</f>
        <v>25891192.476716954</v>
      </c>
      <c r="AY405" s="22">
        <f>Target_AM[[#This Row],[PROPORSI]]*VLOOKUP(Target_AM[[#This Row],[NIPNAS]],Target_CC[],COLUMN(AK$2)+9,0)</f>
        <v>25790341.434776951</v>
      </c>
      <c r="AZ405" s="22">
        <f>Target_AM[[#This Row],[PROPORSI]]*VLOOKUP(Target_AM[[#This Row],[NIPNAS]],Target_CC[],COLUMN(AL$2)+9,0)</f>
        <v>25785652.253475823</v>
      </c>
      <c r="BA405" s="22">
        <f>Target_AM[[#This Row],[PROPORSI]]*VLOOKUP(Target_AM[[#This Row],[NIPNAS]],Target_CC[],COLUMN(AM$2)+9,0)</f>
        <v>308962748.91052002</v>
      </c>
      <c r="BB405" s="22">
        <f>Target_AM[[#This Row],[PROPORSI]]*VLOOKUP(Target_AM[[#This Row],[NIPNAS]],Target_CC[],COLUMN(AN$2)+9,0)</f>
        <v>0</v>
      </c>
      <c r="BC405" s="22">
        <f>Target_AM[[#This Row],[PROPORSI]]*VLOOKUP(Target_AM[[#This Row],[NIPNAS]],Target_CC[],COLUMN(AO$2)+9,0)</f>
        <v>0</v>
      </c>
      <c r="BD405" s="22">
        <f>Target_AM[[#This Row],[PROPORSI]]*VLOOKUP(Target_AM[[#This Row],[NIPNAS]],Target_CC[],COLUMN(AP$2)+9,0)</f>
        <v>0</v>
      </c>
      <c r="BE405" s="22">
        <f>Target_AM[[#This Row],[PROPORSI]]*VLOOKUP(Target_AM[[#This Row],[NIPNAS]],Target_CC[],COLUMN(AQ$2)+9,0)</f>
        <v>0</v>
      </c>
      <c r="BF405" s="22">
        <f>Target_AM[[#This Row],[PROPORSI]]*VLOOKUP(Target_AM[[#This Row],[NIPNAS]],Target_CC[],COLUMN(AR$2)+9,0)</f>
        <v>0</v>
      </c>
      <c r="BG405" s="22">
        <f>Target_AM[[#This Row],[PROPORSI]]*VLOOKUP(Target_AM[[#This Row],[NIPNAS]],Target_CC[],COLUMN(AS$2)+9,0)</f>
        <v>0</v>
      </c>
      <c r="BH405" s="22">
        <f>Target_AM[[#This Row],[PROPORSI]]*VLOOKUP(Target_AM[[#This Row],[NIPNAS]],Target_CC[],COLUMN(AT$2)+9,0)</f>
        <v>0</v>
      </c>
      <c r="BI405" s="22">
        <f>Target_AM[[#This Row],[PROPORSI]]*VLOOKUP(Target_AM[[#This Row],[NIPNAS]],Target_CC[],COLUMN(AU$2)+9,0)</f>
        <v>0</v>
      </c>
      <c r="BJ405" s="22">
        <f>Target_AM[[#This Row],[PROPORSI]]*VLOOKUP(Target_AM[[#This Row],[NIPNAS]],Target_CC[],COLUMN(AV$2)+9,0)</f>
        <v>0</v>
      </c>
      <c r="BK405" s="22">
        <f>Target_AM[[#This Row],[PROPORSI]]*VLOOKUP(Target_AM[[#This Row],[NIPNAS]],Target_CC[],COLUMN(AW$2)+9,0)</f>
        <v>0</v>
      </c>
      <c r="BL405" s="22">
        <f>Target_AM[[#This Row],[PROPORSI]]*VLOOKUP(Target_AM[[#This Row],[NIPNAS]],Target_CC[],COLUMN(AX$2)+9,0)</f>
        <v>0</v>
      </c>
      <c r="BM405" s="22">
        <f>Target_AM[[#This Row],[PROPORSI]]*VLOOKUP(Target_AM[[#This Row],[NIPNAS]],Target_CC[],COLUMN(AY$2)+9,0)</f>
        <v>0</v>
      </c>
      <c r="BN405" s="22">
        <f>Target_AM[[#This Row],[PROPORSI]]*VLOOKUP(Target_AM[[#This Row],[NIPNAS]],Target_CC[],COLUMN(AZ$2)+9,0)</f>
        <v>0</v>
      </c>
      <c r="BO405" s="22">
        <f>Target_AM[[#This Row],[PROPORSI]]*VLOOKUP(Target_AM[[#This Row],[NIPNAS]],Target_CC[],COLUMN(BA$2)+9,0)</f>
        <v>25083500</v>
      </c>
      <c r="BP405" s="22">
        <f>Target_AM[[#This Row],[PROPORSI]]*VLOOKUP(Target_AM[[#This Row],[NIPNAS]],Target_CC[],COLUMN(BB$2)+9,0)</f>
        <v>25051306</v>
      </c>
      <c r="BQ405" s="22">
        <f>Target_AM[[#This Row],[PROPORSI]]*VLOOKUP(Target_AM[[#This Row],[NIPNAS]],Target_CC[],COLUMN(BC$2)+9,0)</f>
        <v>25061833</v>
      </c>
      <c r="BR405" s="22">
        <f>Target_AM[[#This Row],[PROPORSI]]*VLOOKUP(Target_AM[[#This Row],[NIPNAS]],Target_CC[],COLUMN(BD$2)+9,0)</f>
        <v>24064020.699999999</v>
      </c>
      <c r="BS405" s="22">
        <f>Target_AM[[#This Row],[PROPORSI]]*VLOOKUP(Target_AM[[#This Row],[NIPNAS]],Target_CC[],COLUMN(BE$2)+9,0)</f>
        <v>24064020.699999999</v>
      </c>
      <c r="BT405" s="22">
        <f>Target_AM[[#This Row],[PROPORSI]]*VLOOKUP(Target_AM[[#This Row],[NIPNAS]],Target_CC[],COLUMN(BF$2)+9,0)</f>
        <v>24064020.699999999</v>
      </c>
      <c r="BU405" s="22">
        <f>Target_AM[[#This Row],[PROPORSI]]*VLOOKUP(Target_AM[[#This Row],[NIPNAS]],Target_CC[],COLUMN(BG$2)+9,0)</f>
        <v>24064020.699999999</v>
      </c>
      <c r="BV405" s="22">
        <f>Target_AM[[#This Row],[PROPORSI]]*VLOOKUP(Target_AM[[#This Row],[NIPNAS]],Target_CC[],COLUMN(BH$2)+9,0)</f>
        <v>24064020.699999999</v>
      </c>
      <c r="BW405" s="22">
        <f>Target_AM[[#This Row],[PROPORSI]]*VLOOKUP(Target_AM[[#This Row],[NIPNAS]],Target_CC[],COLUMN(BI$2)+9,0)</f>
        <v>24064020.699999999</v>
      </c>
      <c r="BX405" s="22">
        <f>Target_AM[[#This Row],[PROPORSI]]*VLOOKUP(Target_AM[[#This Row],[NIPNAS]],Target_CC[],COLUMN(BJ$2)+9,0)</f>
        <v>24064020.699999999</v>
      </c>
      <c r="BY405" s="22">
        <f>Target_AM[[#This Row],[PROPORSI]]*VLOOKUP(Target_AM[[#This Row],[NIPNAS]],Target_CC[],COLUMN(BK$2)+9,0)</f>
        <v>24064020.699999999</v>
      </c>
      <c r="BZ405" s="22">
        <f>Target_AM[[#This Row],[PROPORSI]]*VLOOKUP(Target_AM[[#This Row],[NIPNAS]],Target_CC[],COLUMN(BL$2)+9,0)</f>
        <v>24064020.699999999</v>
      </c>
      <c r="CA405" s="22">
        <f>Target_AM[[#This Row],[PROPORSI]]*VLOOKUP(Target_AM[[#This Row],[NIPNAS]],Target_CC[],COLUMN(BM$2)+9,0)</f>
        <v>291772825.29999995</v>
      </c>
      <c r="CB405" s="22">
        <f>Target_AM[[#This Row],[PROPORSI]]*VLOOKUP(Target_AM[[#This Row],[NIPNAS]],Target_CC[],COLUMN(BN$2)+9,0)</f>
        <v>21331446</v>
      </c>
      <c r="CC405" s="22">
        <f>Target_AM[[#This Row],[PROPORSI]]*VLOOKUP(Target_AM[[#This Row],[NIPNAS]],Target_CC[],COLUMN(BO$2)+9,0)</f>
        <v>21331446</v>
      </c>
      <c r="CD405" s="22">
        <f>Target_AM[[#This Row],[PROPORSI]]*VLOOKUP(Target_AM[[#This Row],[NIPNAS]],Target_CC[],COLUMN(BP$2)+9,0)</f>
        <v>21331446</v>
      </c>
      <c r="CE405" s="22">
        <f>Target_AM[[#This Row],[PROPORSI]]*VLOOKUP(Target_AM[[#This Row],[NIPNAS]],Target_CC[],COLUMN(BQ$2)+9,0)</f>
        <v>20264873.699999999</v>
      </c>
      <c r="CF405" s="22">
        <f>Target_AM[[#This Row],[PROPORSI]]*VLOOKUP(Target_AM[[#This Row],[NIPNAS]],Target_CC[],COLUMN(BR$2)+9,0)</f>
        <v>20264873.699999999</v>
      </c>
      <c r="CG405" s="22">
        <f>Target_AM[[#This Row],[PROPORSI]]*VLOOKUP(Target_AM[[#This Row],[NIPNAS]],Target_CC[],COLUMN(BS$2)+9,0)</f>
        <v>20264873.699999999</v>
      </c>
      <c r="CH405" s="22">
        <f>Target_AM[[#This Row],[PROPORSI]]*VLOOKUP(Target_AM[[#This Row],[NIPNAS]],Target_CC[],COLUMN(BT$2)+9,0)</f>
        <v>20264873.699999999</v>
      </c>
      <c r="CI405" s="22">
        <f>Target_AM[[#This Row],[PROPORSI]]*VLOOKUP(Target_AM[[#This Row],[NIPNAS]],Target_CC[],COLUMN(BU$2)+9,0)</f>
        <v>20264873.699999999</v>
      </c>
      <c r="CJ405" s="22">
        <f>Target_AM[[#This Row],[PROPORSI]]*VLOOKUP(Target_AM[[#This Row],[NIPNAS]],Target_CC[],COLUMN(BV$2)+9,0)</f>
        <v>20264873.699999999</v>
      </c>
      <c r="CK405" s="22">
        <f>Target_AM[[#This Row],[PROPORSI]]*VLOOKUP(Target_AM[[#This Row],[NIPNAS]],Target_CC[],COLUMN(BW$2)+9,0)</f>
        <v>20264873.699999999</v>
      </c>
      <c r="CL405" s="22">
        <f>Target_AM[[#This Row],[PROPORSI]]*VLOOKUP(Target_AM[[#This Row],[NIPNAS]],Target_CC[],COLUMN(BX$2)+9,0)</f>
        <v>20264873.699999999</v>
      </c>
      <c r="CM405" s="22">
        <f>Target_AM[[#This Row],[PROPORSI]]*VLOOKUP(Target_AM[[#This Row],[NIPNAS]],Target_CC[],COLUMN(BY$2)+9,0)</f>
        <v>20264873.699999999</v>
      </c>
      <c r="CN405" s="22">
        <f>Target_AM[[#This Row],[PROPORSI]]*VLOOKUP(Target_AM[[#This Row],[NIPNAS]],Target_CC[],COLUMN(BZ$2)+9,0)</f>
        <v>246378201.29999995</v>
      </c>
      <c r="CO405" s="22">
        <f>Target_AM[[#This Row],[PROPORSI]]*VLOOKUP(Target_AM[[#This Row],[NIPNAS]],Target_CC[],COLUMN(CA$2)+9,0)</f>
        <v>3827394</v>
      </c>
      <c r="CP405" s="22">
        <f>Target_AM[[#This Row],[PROPORSI]]*VLOOKUP(Target_AM[[#This Row],[NIPNAS]],Target_CC[],COLUMN(CB$2)+9,0)</f>
        <v>3801570</v>
      </c>
      <c r="CQ405" s="22">
        <f>Target_AM[[#This Row],[PROPORSI]]*VLOOKUP(Target_AM[[#This Row],[NIPNAS]],Target_CC[],COLUMN(CC$2)+9,0)</f>
        <v>3799147</v>
      </c>
      <c r="CR405" s="22">
        <f>Target_AM[[#This Row],[PROPORSI]]*VLOOKUP(Target_AM[[#This Row],[NIPNAS]],Target_CC[],COLUMN(CD$2)+9,0)</f>
        <v>3799147</v>
      </c>
      <c r="CS405" s="22">
        <f>Target_AM[[#This Row],[PROPORSI]]*VLOOKUP(Target_AM[[#This Row],[NIPNAS]],Target_CC[],COLUMN(CE$2)+9,0)</f>
        <v>3799147</v>
      </c>
      <c r="CT405" s="22">
        <f>Target_AM[[#This Row],[PROPORSI]]*VLOOKUP(Target_AM[[#This Row],[NIPNAS]],Target_CC[],COLUMN(CF$2)+9,0)</f>
        <v>3799147</v>
      </c>
      <c r="CU405" s="22">
        <f>Target_AM[[#This Row],[PROPORSI]]*VLOOKUP(Target_AM[[#This Row],[NIPNAS]],Target_CC[],COLUMN(CG$2)+9,0)</f>
        <v>3799147</v>
      </c>
      <c r="CV405" s="22">
        <f>Target_AM[[#This Row],[PROPORSI]]*VLOOKUP(Target_AM[[#This Row],[NIPNAS]],Target_CC[],COLUMN(CH$2)+9,0)</f>
        <v>3799147</v>
      </c>
      <c r="CW405" s="22">
        <f>Target_AM[[#This Row],[PROPORSI]]*VLOOKUP(Target_AM[[#This Row],[NIPNAS]],Target_CC[],COLUMN(CI$2)+9,0)</f>
        <v>3799147</v>
      </c>
      <c r="CX405" s="22">
        <f>Target_AM[[#This Row],[PROPORSI]]*VLOOKUP(Target_AM[[#This Row],[NIPNAS]],Target_CC[],COLUMN(CJ$2)+9,0)</f>
        <v>3799147</v>
      </c>
      <c r="CY405" s="22">
        <f>Target_AM[[#This Row],[PROPORSI]]*VLOOKUP(Target_AM[[#This Row],[NIPNAS]],Target_CC[],COLUMN(CK$2)+9,0)</f>
        <v>3799147</v>
      </c>
      <c r="CZ405" s="22">
        <f>Target_AM[[#This Row],[PROPORSI]]*VLOOKUP(Target_AM[[#This Row],[NIPNAS]],Target_CC[],COLUMN(CL$2)+9,0)</f>
        <v>3799147</v>
      </c>
      <c r="DA405" s="22">
        <f>Target_AM[[#This Row],[PROPORSI]]*VLOOKUP(Target_AM[[#This Row],[NIPNAS]],Target_CC[],COLUMN(CM$2)+9,0)</f>
        <v>45620434</v>
      </c>
      <c r="DB405" s="22">
        <f>Target_AM[[#This Row],[PROPORSI]]*VLOOKUP(Target_AM[[#This Row],[NIPNAS]],Target_CC[],COLUMN(CN$2)+9,0)</f>
        <v>0</v>
      </c>
      <c r="DC405" s="22">
        <f>Target_AM[[#This Row],[PROPORSI]]*VLOOKUP(Target_AM[[#This Row],[NIPNAS]],Target_CC[],COLUMN(CO$2)+9,0)</f>
        <v>0</v>
      </c>
      <c r="DD405" s="22">
        <f>Target_AM[[#This Row],[PROPORSI]]*VLOOKUP(Target_AM[[#This Row],[NIPNAS]],Target_CC[],COLUMN(CP$2)+9,0)</f>
        <v>0</v>
      </c>
      <c r="DE405" s="22">
        <f>Target_AM[[#This Row],[PROPORSI]]*VLOOKUP(Target_AM[[#This Row],[NIPNAS]],Target_CC[],COLUMN(CQ$2)+9,0)</f>
        <v>0</v>
      </c>
      <c r="DF405" s="22">
        <f>Target_AM[[#This Row],[PROPORSI]]*VLOOKUP(Target_AM[[#This Row],[NIPNAS]],Target_CC[],COLUMN(CR$2)+9,0)</f>
        <v>0</v>
      </c>
      <c r="DG405" s="22">
        <f>Target_AM[[#This Row],[PROPORSI]]*VLOOKUP(Target_AM[[#This Row],[NIPNAS]],Target_CC[],COLUMN(CS$2)+9,0)</f>
        <v>0</v>
      </c>
      <c r="DH405" s="22">
        <f>Target_AM[[#This Row],[PROPORSI]]*VLOOKUP(Target_AM[[#This Row],[NIPNAS]],Target_CC[],COLUMN(CT$2)+9,0)</f>
        <v>0</v>
      </c>
      <c r="DI405" s="22">
        <f>Target_AM[[#This Row],[PROPORSI]]*VLOOKUP(Target_AM[[#This Row],[NIPNAS]],Target_CC[],COLUMN(CU$2)+9,0)</f>
        <v>0</v>
      </c>
      <c r="DJ405" s="22">
        <f>Target_AM[[#This Row],[PROPORSI]]*VLOOKUP(Target_AM[[#This Row],[NIPNAS]],Target_CC[],COLUMN(CV$2)+9,0)</f>
        <v>0</v>
      </c>
      <c r="DK405" s="22">
        <f>Target_AM[[#This Row],[PROPORSI]]*VLOOKUP(Target_AM[[#This Row],[NIPNAS]],Target_CC[],COLUMN(CW$2)+9,0)</f>
        <v>0</v>
      </c>
      <c r="DL405" s="22">
        <f>Target_AM[[#This Row],[PROPORSI]]*VLOOKUP(Target_AM[[#This Row],[NIPNAS]],Target_CC[],COLUMN(CX$2)+9,0)</f>
        <v>0</v>
      </c>
      <c r="DM405" s="22">
        <f>Target_AM[[#This Row],[PROPORSI]]*VLOOKUP(Target_AM[[#This Row],[NIPNAS]],Target_CC[],COLUMN(CY$2)+9,0)</f>
        <v>0</v>
      </c>
      <c r="DN405" s="22">
        <f>Target_AM[[#This Row],[PROPORSI]]*VLOOKUP(Target_AM[[#This Row],[NIPNAS]],Target_CC[],COLUMN(CZ$2)+9,0)</f>
        <v>0</v>
      </c>
      <c r="DO405" s="22">
        <f>Target_AM[[#This Row],[PROPORSI]]*VLOOKUP(Target_AM[[#This Row],[NIPNAS]],Target_CC[],COLUMN(DA$2)+9,0)</f>
        <v>0</v>
      </c>
      <c r="DP405" s="22">
        <f>Target_AM[[#This Row],[PROPORSI]]*VLOOKUP(Target_AM[[#This Row],[NIPNAS]],Target_CC[],COLUMN(DB$2)+9,0)</f>
        <v>0</v>
      </c>
      <c r="DQ405" s="22">
        <f>Target_AM[[#This Row],[PROPORSI]]*VLOOKUP(Target_AM[[#This Row],[NIPNAS]],Target_CC[],COLUMN(DC$2)+9,0)</f>
        <v>0</v>
      </c>
      <c r="DR405" s="22">
        <f>Target_AM[[#This Row],[PROPORSI]]*VLOOKUP(Target_AM[[#This Row],[NIPNAS]],Target_CC[],COLUMN(DD$2)+9,0)</f>
        <v>0</v>
      </c>
      <c r="DS405" s="22">
        <f>Target_AM[[#This Row],[PROPORSI]]*VLOOKUP(Target_AM[[#This Row],[NIPNAS]],Target_CC[],COLUMN(DE$2)+9,0)</f>
        <v>0</v>
      </c>
      <c r="DT405" s="22">
        <f>Target_AM[[#This Row],[PROPORSI]]*VLOOKUP(Target_AM[[#This Row],[NIPNAS]],Target_CC[],COLUMN(DF$2)+9,0)</f>
        <v>0</v>
      </c>
      <c r="DU405" s="22">
        <f>Target_AM[[#This Row],[PROPORSI]]*VLOOKUP(Target_AM[[#This Row],[NIPNAS]],Target_CC[],COLUMN(DG$2)+9,0)</f>
        <v>0</v>
      </c>
      <c r="DV405" s="22">
        <f>Target_AM[[#This Row],[PROPORSI]]*VLOOKUP(Target_AM[[#This Row],[NIPNAS]],Target_CC[],COLUMN(DH$2)+9,0)</f>
        <v>0</v>
      </c>
      <c r="DW405" s="22">
        <f>Target_AM[[#This Row],[PROPORSI]]*VLOOKUP(Target_AM[[#This Row],[NIPNAS]],Target_CC[],COLUMN(DI$2)+9,0)</f>
        <v>0</v>
      </c>
      <c r="DX405" s="22">
        <f>Target_AM[[#This Row],[PROPORSI]]*VLOOKUP(Target_AM[[#This Row],[NIPNAS]],Target_CC[],COLUMN(DJ$2)+9,0)</f>
        <v>0</v>
      </c>
      <c r="DY405" s="22">
        <f>Target_AM[[#This Row],[PROPORSI]]*VLOOKUP(Target_AM[[#This Row],[NIPNAS]],Target_CC[],COLUMN(DK$2)+9,0)</f>
        <v>0</v>
      </c>
      <c r="DZ405" s="22">
        <f>Target_AM[[#This Row],[PROPORSI]]*VLOOKUP(Target_AM[[#This Row],[NIPNAS]],Target_CC[],COLUMN(DL$2)+9,0)</f>
        <v>0</v>
      </c>
      <c r="EA405" s="22">
        <f>Target_AM[[#This Row],[PROPORSI]]*VLOOKUP(Target_AM[[#This Row],[NIPNAS]],Target_CC[],COLUMN(DM$2)+9,0)</f>
        <v>0</v>
      </c>
    </row>
    <row r="406" spans="2:131" x14ac:dyDescent="0.3">
      <c r="B406">
        <v>401431</v>
      </c>
      <c r="C406" t="s">
        <v>983</v>
      </c>
      <c r="D406">
        <v>1</v>
      </c>
      <c r="E406" s="8">
        <v>45658</v>
      </c>
      <c r="F406">
        <v>4606029</v>
      </c>
      <c r="G406" t="s">
        <v>734</v>
      </c>
      <c r="J406" t="s">
        <v>309</v>
      </c>
      <c r="K406" t="s">
        <v>25</v>
      </c>
      <c r="L406" t="s">
        <v>159</v>
      </c>
      <c r="M406" t="s">
        <v>29</v>
      </c>
      <c r="N406" s="23">
        <f>Target_AM[[#This Row],[PROPORSI]]*VLOOKUP(Target_AM[[#This Row],[NIPNAS]],Target_CC[],9,0)</f>
        <v>419682450.41949517</v>
      </c>
      <c r="O406" s="22">
        <f>Target_AM[[#This Row],[PROPORSI]]*VLOOKUP(Target_AM[[#This Row],[NIPNAS]],Target_CC[],COLUMN(A$2)+9,0)</f>
        <v>16400603.02590909</v>
      </c>
      <c r="P406" s="22">
        <f>Target_AM[[#This Row],[PROPORSI]]*VLOOKUP(Target_AM[[#This Row],[NIPNAS]],Target_CC[],COLUMN(B$2)+9,0)</f>
        <v>16877380.027272727</v>
      </c>
      <c r="Q406" s="22">
        <f>Target_AM[[#This Row],[PROPORSI]]*VLOOKUP(Target_AM[[#This Row],[NIPNAS]],Target_CC[],COLUMN(C$2)+9,0)</f>
        <v>15923826.024545453</v>
      </c>
      <c r="R406" s="22">
        <f>Target_AM[[#This Row],[PROPORSI]]*VLOOKUP(Target_AM[[#This Row],[NIPNAS]],Target_CC[],COLUMN(D$2)+9,0)</f>
        <v>14970272.021818181</v>
      </c>
      <c r="S406" s="22">
        <f>Target_AM[[#This Row],[PROPORSI]]*VLOOKUP(Target_AM[[#This Row],[NIPNAS]],Target_CC[],COLUMN(E$2)+9,0)</f>
        <v>15447049.023181818</v>
      </c>
      <c r="T406" s="22">
        <f>Target_AM[[#This Row],[PROPORSI]]*VLOOKUP(Target_AM[[#This Row],[NIPNAS]],Target_CC[],COLUMN(F$2)+9,0)</f>
        <v>15923826.024545453</v>
      </c>
      <c r="U406" s="22">
        <f>Target_AM[[#This Row],[PROPORSI]]*VLOOKUP(Target_AM[[#This Row],[NIPNAS]],Target_CC[],COLUMN(G$2)+9,0)</f>
        <v>18307711.031363636</v>
      </c>
      <c r="V406" s="22">
        <f>Target_AM[[#This Row],[PROPORSI]]*VLOOKUP(Target_AM[[#This Row],[NIPNAS]],Target_CC[],COLUMN(H$2)+9,0)</f>
        <v>17354157.028636362</v>
      </c>
      <c r="W406" s="22">
        <f>Target_AM[[#This Row],[PROPORSI]]*VLOOKUP(Target_AM[[#This Row],[NIPNAS]],Target_CC[],COLUMN(I$2)+9,0)</f>
        <v>17354157.028636362</v>
      </c>
      <c r="X406" s="22">
        <f>Target_AM[[#This Row],[PROPORSI]]*VLOOKUP(Target_AM[[#This Row],[NIPNAS]],Target_CC[],COLUMN(J$2)+9,0)</f>
        <v>18307711.031363636</v>
      </c>
      <c r="Y406" s="22">
        <f>Target_AM[[#This Row],[PROPORSI]]*VLOOKUP(Target_AM[[#This Row],[NIPNAS]],Target_CC[],COLUMN(K$2)+9,0)</f>
        <v>16877380.027272727</v>
      </c>
      <c r="Z406" s="22">
        <f>Target_AM[[#This Row],[PROPORSI]]*VLOOKUP(Target_AM[[#This Row],[NIPNAS]],Target_CC[],COLUMN(L$2)+9,0)</f>
        <v>17354157.028636362</v>
      </c>
      <c r="AA406" s="22">
        <f>Target_AM[[#This Row],[PROPORSI]]*VLOOKUP(Target_AM[[#This Row],[NIPNAS]],Target_CC[],COLUMN(M$2)+9,0)</f>
        <v>201098229.32318184</v>
      </c>
      <c r="AB406" s="22">
        <f>Target_AM[[#This Row],[PROPORSI]]*VLOOKUP(Target_AM[[#This Row],[NIPNAS]],Target_CC[],COLUMN(N$2)+9,0)</f>
        <v>2160368.224522653</v>
      </c>
      <c r="AC406" s="22">
        <f>Target_AM[[#This Row],[PROPORSI]]*VLOOKUP(Target_AM[[#This Row],[NIPNAS]],Target_CC[],COLUMN(O$2)+9,0)</f>
        <v>2297439.0651401803</v>
      </c>
      <c r="AD406" s="22">
        <f>Target_AM[[#This Row],[PROPORSI]]*VLOOKUP(Target_AM[[#This Row],[NIPNAS]],Target_CC[],COLUMN(P$2)+9,0)</f>
        <v>3022910.2397789382</v>
      </c>
      <c r="AE406" s="22">
        <f>Target_AM[[#This Row],[PROPORSI]]*VLOOKUP(Target_AM[[#This Row],[NIPNAS]],Target_CC[],COLUMN(Q$2)+9,0)</f>
        <v>3082018.5134101692</v>
      </c>
      <c r="AF406" s="22">
        <f>Target_AM[[#This Row],[PROPORSI]]*VLOOKUP(Target_AM[[#This Row],[NIPNAS]],Target_CC[],COLUMN(R$2)+9,0)</f>
        <v>4031228.8699095799</v>
      </c>
      <c r="AG406" s="22">
        <f>Target_AM[[#This Row],[PROPORSI]]*VLOOKUP(Target_AM[[#This Row],[NIPNAS]],Target_CC[],COLUMN(S$2)+9,0)</f>
        <v>3766594.9870724273</v>
      </c>
      <c r="AH406" s="22">
        <f>Target_AM[[#This Row],[PROPORSI]]*VLOOKUP(Target_AM[[#This Row],[NIPNAS]],Target_CC[],COLUMN(T$2)+9,0)</f>
        <v>3307599.8845184729</v>
      </c>
      <c r="AI406" s="22">
        <f>Target_AM[[#This Row],[PROPORSI]]*VLOOKUP(Target_AM[[#This Row],[NIPNAS]],Target_CC[],COLUMN(U$2)+9,0)</f>
        <v>3741590.8472399008</v>
      </c>
      <c r="AJ406" s="22">
        <f>Target_AM[[#This Row],[PROPORSI]]*VLOOKUP(Target_AM[[#This Row],[NIPNAS]],Target_CC[],COLUMN(V$2)+9,0)</f>
        <v>3248817.0761860334</v>
      </c>
      <c r="AK406" s="22">
        <f>Target_AM[[#This Row],[PROPORSI]]*VLOOKUP(Target_AM[[#This Row],[NIPNAS]],Target_CC[],COLUMN(W$2)+9,0)</f>
        <v>3419104.5785572943</v>
      </c>
      <c r="AL406" s="22">
        <f>Target_AM[[#This Row],[PROPORSI]]*VLOOKUP(Target_AM[[#This Row],[NIPNAS]],Target_CC[],COLUMN(X$2)+9,0)</f>
        <v>4200871.0619239286</v>
      </c>
      <c r="AM406" s="22">
        <f>Target_AM[[#This Row],[PROPORSI]]*VLOOKUP(Target_AM[[#This Row],[NIPNAS]],Target_CC[],COLUMN(Y$2)+9,0)</f>
        <v>4984021.6002900787</v>
      </c>
      <c r="AN406" s="22">
        <f>Target_AM[[#This Row],[PROPORSI]]*VLOOKUP(Target_AM[[#This Row],[NIPNAS]],Target_CC[],COLUMN(Z$2)+9,0)</f>
        <v>41262564.948549658</v>
      </c>
      <c r="AO406" s="22">
        <f>Target_AM[[#This Row],[PROPORSI]]*VLOOKUP(Target_AM[[#This Row],[NIPNAS]],Target_CC[],COLUMN(AA$2)+9,0)</f>
        <v>18560971.250431743</v>
      </c>
      <c r="AP406" s="22">
        <f>Target_AM[[#This Row],[PROPORSI]]*VLOOKUP(Target_AM[[#This Row],[NIPNAS]],Target_CC[],COLUMN(AB$2)+9,0)</f>
        <v>19174819.092412908</v>
      </c>
      <c r="AQ406" s="22">
        <f>Target_AM[[#This Row],[PROPORSI]]*VLOOKUP(Target_AM[[#This Row],[NIPNAS]],Target_CC[],COLUMN(AC$2)+9,0)</f>
        <v>18946736.264324393</v>
      </c>
      <c r="AR406" s="22">
        <f>Target_AM[[#This Row],[PROPORSI]]*VLOOKUP(Target_AM[[#This Row],[NIPNAS]],Target_CC[],COLUMN(AD$2)+9,0)</f>
        <v>18052290.535228349</v>
      </c>
      <c r="AS406" s="22">
        <f>Target_AM[[#This Row],[PROPORSI]]*VLOOKUP(Target_AM[[#This Row],[NIPNAS]],Target_CC[],COLUMN(AE$2)+9,0)</f>
        <v>19478277.893091399</v>
      </c>
      <c r="AT406" s="22">
        <f>Target_AM[[#This Row],[PROPORSI]]*VLOOKUP(Target_AM[[#This Row],[NIPNAS]],Target_CC[],COLUMN(AF$2)+9,0)</f>
        <v>19690421.01161788</v>
      </c>
      <c r="AU406" s="22">
        <f>Target_AM[[#This Row],[PROPORSI]]*VLOOKUP(Target_AM[[#This Row],[NIPNAS]],Target_CC[],COLUMN(AG$2)+9,0)</f>
        <v>21615310.915882111</v>
      </c>
      <c r="AV406" s="22">
        <f>Target_AM[[#This Row],[PROPORSI]]*VLOOKUP(Target_AM[[#This Row],[NIPNAS]],Target_CC[],COLUMN(AH$2)+9,0)</f>
        <v>21095747.875876263</v>
      </c>
      <c r="AW406" s="22">
        <f>Target_AM[[#This Row],[PROPORSI]]*VLOOKUP(Target_AM[[#This Row],[NIPNAS]],Target_CC[],COLUMN(AI$2)+9,0)</f>
        <v>20602974.104822397</v>
      </c>
      <c r="AX406" s="22">
        <f>Target_AM[[#This Row],[PROPORSI]]*VLOOKUP(Target_AM[[#This Row],[NIPNAS]],Target_CC[],COLUMN(AJ$2)+9,0)</f>
        <v>21726815.60992093</v>
      </c>
      <c r="AY406" s="22">
        <f>Target_AM[[#This Row],[PROPORSI]]*VLOOKUP(Target_AM[[#This Row],[NIPNAS]],Target_CC[],COLUMN(AK$2)+9,0)</f>
        <v>21078251.089196656</v>
      </c>
      <c r="AZ406" s="22">
        <f>Target_AM[[#This Row],[PROPORSI]]*VLOOKUP(Target_AM[[#This Row],[NIPNAS]],Target_CC[],COLUMN(AL$2)+9,0)</f>
        <v>22338178.628926441</v>
      </c>
      <c r="BA406" s="22">
        <f>Target_AM[[#This Row],[PROPORSI]]*VLOOKUP(Target_AM[[#This Row],[NIPNAS]],Target_CC[],COLUMN(AM$2)+9,0)</f>
        <v>242360794.27173144</v>
      </c>
      <c r="BB406" s="22">
        <f>Target_AM[[#This Row],[PROPORSI]]*VLOOKUP(Target_AM[[#This Row],[NIPNAS]],Target_CC[],COLUMN(AN$2)+9,0)</f>
        <v>0</v>
      </c>
      <c r="BC406" s="22">
        <f>Target_AM[[#This Row],[PROPORSI]]*VLOOKUP(Target_AM[[#This Row],[NIPNAS]],Target_CC[],COLUMN(AO$2)+9,0)</f>
        <v>0</v>
      </c>
      <c r="BD406" s="22">
        <f>Target_AM[[#This Row],[PROPORSI]]*VLOOKUP(Target_AM[[#This Row],[NIPNAS]],Target_CC[],COLUMN(AP$2)+9,0)</f>
        <v>0</v>
      </c>
      <c r="BE406" s="22">
        <f>Target_AM[[#This Row],[PROPORSI]]*VLOOKUP(Target_AM[[#This Row],[NIPNAS]],Target_CC[],COLUMN(AQ$2)+9,0)</f>
        <v>0</v>
      </c>
      <c r="BF406" s="22">
        <f>Target_AM[[#This Row],[PROPORSI]]*VLOOKUP(Target_AM[[#This Row],[NIPNAS]],Target_CC[],COLUMN(AR$2)+9,0)</f>
        <v>0</v>
      </c>
      <c r="BG406" s="22">
        <f>Target_AM[[#This Row],[PROPORSI]]*VLOOKUP(Target_AM[[#This Row],[NIPNAS]],Target_CC[],COLUMN(AS$2)+9,0)</f>
        <v>0</v>
      </c>
      <c r="BH406" s="22">
        <f>Target_AM[[#This Row],[PROPORSI]]*VLOOKUP(Target_AM[[#This Row],[NIPNAS]],Target_CC[],COLUMN(AT$2)+9,0)</f>
        <v>0</v>
      </c>
      <c r="BI406" s="22">
        <f>Target_AM[[#This Row],[PROPORSI]]*VLOOKUP(Target_AM[[#This Row],[NIPNAS]],Target_CC[],COLUMN(AU$2)+9,0)</f>
        <v>0</v>
      </c>
      <c r="BJ406" s="22">
        <f>Target_AM[[#This Row],[PROPORSI]]*VLOOKUP(Target_AM[[#This Row],[NIPNAS]],Target_CC[],COLUMN(AV$2)+9,0)</f>
        <v>0</v>
      </c>
      <c r="BK406" s="22">
        <f>Target_AM[[#This Row],[PROPORSI]]*VLOOKUP(Target_AM[[#This Row],[NIPNAS]],Target_CC[],COLUMN(AW$2)+9,0)</f>
        <v>0</v>
      </c>
      <c r="BL406" s="22">
        <f>Target_AM[[#This Row],[PROPORSI]]*VLOOKUP(Target_AM[[#This Row],[NIPNAS]],Target_CC[],COLUMN(AX$2)+9,0)</f>
        <v>0</v>
      </c>
      <c r="BM406" s="22">
        <f>Target_AM[[#This Row],[PROPORSI]]*VLOOKUP(Target_AM[[#This Row],[NIPNAS]],Target_CC[],COLUMN(AY$2)+9,0)</f>
        <v>0</v>
      </c>
      <c r="BN406" s="22">
        <f>Target_AM[[#This Row],[PROPORSI]]*VLOOKUP(Target_AM[[#This Row],[NIPNAS]],Target_CC[],COLUMN(AZ$2)+9,0)</f>
        <v>0</v>
      </c>
      <c r="BO406" s="22">
        <f>Target_AM[[#This Row],[PROPORSI]]*VLOOKUP(Target_AM[[#This Row],[NIPNAS]],Target_CC[],COLUMN(BA$2)+9,0)</f>
        <v>10723499</v>
      </c>
      <c r="BP406" s="22">
        <f>Target_AM[[#This Row],[PROPORSI]]*VLOOKUP(Target_AM[[#This Row],[NIPNAS]],Target_CC[],COLUMN(BB$2)+9,0)</f>
        <v>9264319</v>
      </c>
      <c r="BQ406" s="22">
        <f>Target_AM[[#This Row],[PROPORSI]]*VLOOKUP(Target_AM[[#This Row],[NIPNAS]],Target_CC[],COLUMN(BC$2)+9,0)</f>
        <v>9538414</v>
      </c>
      <c r="BR406" s="22">
        <f>Target_AM[[#This Row],[PROPORSI]]*VLOOKUP(Target_AM[[#This Row],[NIPNAS]],Target_CC[],COLUMN(BD$2)+9,0)</f>
        <v>10116266</v>
      </c>
      <c r="BS406" s="22">
        <f>Target_AM[[#This Row],[PROPORSI]]*VLOOKUP(Target_AM[[#This Row],[NIPNAS]],Target_CC[],COLUMN(BE$2)+9,0)</f>
        <v>10116266</v>
      </c>
      <c r="BT406" s="22">
        <f>Target_AM[[#This Row],[PROPORSI]]*VLOOKUP(Target_AM[[#This Row],[NIPNAS]],Target_CC[],COLUMN(BF$2)+9,0)</f>
        <v>10116266</v>
      </c>
      <c r="BU406" s="22">
        <f>Target_AM[[#This Row],[PROPORSI]]*VLOOKUP(Target_AM[[#This Row],[NIPNAS]],Target_CC[],COLUMN(BG$2)+9,0)</f>
        <v>10116266</v>
      </c>
      <c r="BV406" s="22">
        <f>Target_AM[[#This Row],[PROPORSI]]*VLOOKUP(Target_AM[[#This Row],[NIPNAS]],Target_CC[],COLUMN(BH$2)+9,0)</f>
        <v>10116266</v>
      </c>
      <c r="BW406" s="22">
        <f>Target_AM[[#This Row],[PROPORSI]]*VLOOKUP(Target_AM[[#This Row],[NIPNAS]],Target_CC[],COLUMN(BI$2)+9,0)</f>
        <v>10116266</v>
      </c>
      <c r="BX406" s="22">
        <f>Target_AM[[#This Row],[PROPORSI]]*VLOOKUP(Target_AM[[#This Row],[NIPNAS]],Target_CC[],COLUMN(BJ$2)+9,0)</f>
        <v>10116266</v>
      </c>
      <c r="BY406" s="22">
        <f>Target_AM[[#This Row],[PROPORSI]]*VLOOKUP(Target_AM[[#This Row],[NIPNAS]],Target_CC[],COLUMN(BK$2)+9,0)</f>
        <v>10116266</v>
      </c>
      <c r="BZ406" s="22">
        <f>Target_AM[[#This Row],[PROPORSI]]*VLOOKUP(Target_AM[[#This Row],[NIPNAS]],Target_CC[],COLUMN(BL$2)+9,0)</f>
        <v>10116266</v>
      </c>
      <c r="CA406" s="22">
        <f>Target_AM[[#This Row],[PROPORSI]]*VLOOKUP(Target_AM[[#This Row],[NIPNAS]],Target_CC[],COLUMN(BM$2)+9,0)</f>
        <v>120572626</v>
      </c>
      <c r="CB406" s="22">
        <f>Target_AM[[#This Row],[PROPORSI]]*VLOOKUP(Target_AM[[#This Row],[NIPNAS]],Target_CC[],COLUMN(BN$2)+9,0)</f>
        <v>1196129</v>
      </c>
      <c r="CC406" s="22">
        <f>Target_AM[[#This Row],[PROPORSI]]*VLOOKUP(Target_AM[[#This Row],[NIPNAS]],Target_CC[],COLUMN(BO$2)+9,0)</f>
        <v>0</v>
      </c>
      <c r="CD406" s="22">
        <f>Target_AM[[#This Row],[PROPORSI]]*VLOOKUP(Target_AM[[#This Row],[NIPNAS]],Target_CC[],COLUMN(BP$2)+9,0)</f>
        <v>0</v>
      </c>
      <c r="CE406" s="22">
        <f>Target_AM[[#This Row],[PROPORSI]]*VLOOKUP(Target_AM[[#This Row],[NIPNAS]],Target_CC[],COLUMN(BQ$2)+9,0)</f>
        <v>0</v>
      </c>
      <c r="CF406" s="22">
        <f>Target_AM[[#This Row],[PROPORSI]]*VLOOKUP(Target_AM[[#This Row],[NIPNAS]],Target_CC[],COLUMN(BR$2)+9,0)</f>
        <v>0</v>
      </c>
      <c r="CG406" s="22">
        <f>Target_AM[[#This Row],[PROPORSI]]*VLOOKUP(Target_AM[[#This Row],[NIPNAS]],Target_CC[],COLUMN(BS$2)+9,0)</f>
        <v>0</v>
      </c>
      <c r="CH406" s="22">
        <f>Target_AM[[#This Row],[PROPORSI]]*VLOOKUP(Target_AM[[#This Row],[NIPNAS]],Target_CC[],COLUMN(BT$2)+9,0)</f>
        <v>0</v>
      </c>
      <c r="CI406" s="22">
        <f>Target_AM[[#This Row],[PROPORSI]]*VLOOKUP(Target_AM[[#This Row],[NIPNAS]],Target_CC[],COLUMN(BU$2)+9,0)</f>
        <v>0</v>
      </c>
      <c r="CJ406" s="22">
        <f>Target_AM[[#This Row],[PROPORSI]]*VLOOKUP(Target_AM[[#This Row],[NIPNAS]],Target_CC[],COLUMN(BV$2)+9,0)</f>
        <v>0</v>
      </c>
      <c r="CK406" s="22">
        <f>Target_AM[[#This Row],[PROPORSI]]*VLOOKUP(Target_AM[[#This Row],[NIPNAS]],Target_CC[],COLUMN(BW$2)+9,0)</f>
        <v>0</v>
      </c>
      <c r="CL406" s="22">
        <f>Target_AM[[#This Row],[PROPORSI]]*VLOOKUP(Target_AM[[#This Row],[NIPNAS]],Target_CC[],COLUMN(BX$2)+9,0)</f>
        <v>0</v>
      </c>
      <c r="CM406" s="22">
        <f>Target_AM[[#This Row],[PROPORSI]]*VLOOKUP(Target_AM[[#This Row],[NIPNAS]],Target_CC[],COLUMN(BY$2)+9,0)</f>
        <v>0</v>
      </c>
      <c r="CN406" s="22">
        <f>Target_AM[[#This Row],[PROPORSI]]*VLOOKUP(Target_AM[[#This Row],[NIPNAS]],Target_CC[],COLUMN(BZ$2)+9,0)</f>
        <v>1196129</v>
      </c>
      <c r="CO406" s="22">
        <f>Target_AM[[#This Row],[PROPORSI]]*VLOOKUP(Target_AM[[#This Row],[NIPNAS]],Target_CC[],COLUMN(CA$2)+9,0)</f>
        <v>10235647</v>
      </c>
      <c r="CP406" s="22">
        <f>Target_AM[[#This Row],[PROPORSI]]*VLOOKUP(Target_AM[[#This Row],[NIPNAS]],Target_CC[],COLUMN(CB$2)+9,0)</f>
        <v>10275356</v>
      </c>
      <c r="CQ406" s="22">
        <f>Target_AM[[#This Row],[PROPORSI]]*VLOOKUP(Target_AM[[#This Row],[NIPNAS]],Target_CC[],COLUMN(CC$2)+9,0)</f>
        <v>10116266</v>
      </c>
      <c r="CR406" s="22">
        <f>Target_AM[[#This Row],[PROPORSI]]*VLOOKUP(Target_AM[[#This Row],[NIPNAS]],Target_CC[],COLUMN(CD$2)+9,0)</f>
        <v>10116266</v>
      </c>
      <c r="CS406" s="22">
        <f>Target_AM[[#This Row],[PROPORSI]]*VLOOKUP(Target_AM[[#This Row],[NIPNAS]],Target_CC[],COLUMN(CE$2)+9,0)</f>
        <v>10116266</v>
      </c>
      <c r="CT406" s="22">
        <f>Target_AM[[#This Row],[PROPORSI]]*VLOOKUP(Target_AM[[#This Row],[NIPNAS]],Target_CC[],COLUMN(CF$2)+9,0)</f>
        <v>10116266</v>
      </c>
      <c r="CU406" s="22">
        <f>Target_AM[[#This Row],[PROPORSI]]*VLOOKUP(Target_AM[[#This Row],[NIPNAS]],Target_CC[],COLUMN(CG$2)+9,0)</f>
        <v>10116266</v>
      </c>
      <c r="CV406" s="22">
        <f>Target_AM[[#This Row],[PROPORSI]]*VLOOKUP(Target_AM[[#This Row],[NIPNAS]],Target_CC[],COLUMN(CH$2)+9,0)</f>
        <v>10116266</v>
      </c>
      <c r="CW406" s="22">
        <f>Target_AM[[#This Row],[PROPORSI]]*VLOOKUP(Target_AM[[#This Row],[NIPNAS]],Target_CC[],COLUMN(CI$2)+9,0)</f>
        <v>10116266</v>
      </c>
      <c r="CX406" s="22">
        <f>Target_AM[[#This Row],[PROPORSI]]*VLOOKUP(Target_AM[[#This Row],[NIPNAS]],Target_CC[],COLUMN(CJ$2)+9,0)</f>
        <v>10116266</v>
      </c>
      <c r="CY406" s="22">
        <f>Target_AM[[#This Row],[PROPORSI]]*VLOOKUP(Target_AM[[#This Row],[NIPNAS]],Target_CC[],COLUMN(CK$2)+9,0)</f>
        <v>10116266</v>
      </c>
      <c r="CZ406" s="22">
        <f>Target_AM[[#This Row],[PROPORSI]]*VLOOKUP(Target_AM[[#This Row],[NIPNAS]],Target_CC[],COLUMN(CL$2)+9,0)</f>
        <v>10116266</v>
      </c>
      <c r="DA406" s="22">
        <f>Target_AM[[#This Row],[PROPORSI]]*VLOOKUP(Target_AM[[#This Row],[NIPNAS]],Target_CC[],COLUMN(CM$2)+9,0)</f>
        <v>121673663</v>
      </c>
      <c r="DB406" s="22">
        <f>Target_AM[[#This Row],[PROPORSI]]*VLOOKUP(Target_AM[[#This Row],[NIPNAS]],Target_CC[],COLUMN(CN$2)+9,0)</f>
        <v>0</v>
      </c>
      <c r="DC406" s="22">
        <f>Target_AM[[#This Row],[PROPORSI]]*VLOOKUP(Target_AM[[#This Row],[NIPNAS]],Target_CC[],COLUMN(CO$2)+9,0)</f>
        <v>0</v>
      </c>
      <c r="DD406" s="22">
        <f>Target_AM[[#This Row],[PROPORSI]]*VLOOKUP(Target_AM[[#This Row],[NIPNAS]],Target_CC[],COLUMN(CP$2)+9,0)</f>
        <v>0</v>
      </c>
      <c r="DE406" s="22">
        <f>Target_AM[[#This Row],[PROPORSI]]*VLOOKUP(Target_AM[[#This Row],[NIPNAS]],Target_CC[],COLUMN(CQ$2)+9,0)</f>
        <v>0</v>
      </c>
      <c r="DF406" s="22">
        <f>Target_AM[[#This Row],[PROPORSI]]*VLOOKUP(Target_AM[[#This Row],[NIPNAS]],Target_CC[],COLUMN(CR$2)+9,0)</f>
        <v>0</v>
      </c>
      <c r="DG406" s="22">
        <f>Target_AM[[#This Row],[PROPORSI]]*VLOOKUP(Target_AM[[#This Row],[NIPNAS]],Target_CC[],COLUMN(CS$2)+9,0)</f>
        <v>0</v>
      </c>
      <c r="DH406" s="22">
        <f>Target_AM[[#This Row],[PROPORSI]]*VLOOKUP(Target_AM[[#This Row],[NIPNAS]],Target_CC[],COLUMN(CT$2)+9,0)</f>
        <v>0</v>
      </c>
      <c r="DI406" s="22">
        <f>Target_AM[[#This Row],[PROPORSI]]*VLOOKUP(Target_AM[[#This Row],[NIPNAS]],Target_CC[],COLUMN(CU$2)+9,0)</f>
        <v>0</v>
      </c>
      <c r="DJ406" s="22">
        <f>Target_AM[[#This Row],[PROPORSI]]*VLOOKUP(Target_AM[[#This Row],[NIPNAS]],Target_CC[],COLUMN(CV$2)+9,0)</f>
        <v>0</v>
      </c>
      <c r="DK406" s="22">
        <f>Target_AM[[#This Row],[PROPORSI]]*VLOOKUP(Target_AM[[#This Row],[NIPNAS]],Target_CC[],COLUMN(CW$2)+9,0)</f>
        <v>0</v>
      </c>
      <c r="DL406" s="22">
        <f>Target_AM[[#This Row],[PROPORSI]]*VLOOKUP(Target_AM[[#This Row],[NIPNAS]],Target_CC[],COLUMN(CX$2)+9,0)</f>
        <v>0</v>
      </c>
      <c r="DM406" s="22">
        <f>Target_AM[[#This Row],[PROPORSI]]*VLOOKUP(Target_AM[[#This Row],[NIPNAS]],Target_CC[],COLUMN(CY$2)+9,0)</f>
        <v>0</v>
      </c>
      <c r="DN406" s="22">
        <f>Target_AM[[#This Row],[PROPORSI]]*VLOOKUP(Target_AM[[#This Row],[NIPNAS]],Target_CC[],COLUMN(CZ$2)+9,0)</f>
        <v>0</v>
      </c>
      <c r="DO406" s="22">
        <f>Target_AM[[#This Row],[PROPORSI]]*VLOOKUP(Target_AM[[#This Row],[NIPNAS]],Target_CC[],COLUMN(DA$2)+9,0)</f>
        <v>0</v>
      </c>
      <c r="DP406" s="22">
        <f>Target_AM[[#This Row],[PROPORSI]]*VLOOKUP(Target_AM[[#This Row],[NIPNAS]],Target_CC[],COLUMN(DB$2)+9,0)</f>
        <v>0</v>
      </c>
      <c r="DQ406" s="22">
        <f>Target_AM[[#This Row],[PROPORSI]]*VLOOKUP(Target_AM[[#This Row],[NIPNAS]],Target_CC[],COLUMN(DC$2)+9,0)</f>
        <v>0</v>
      </c>
      <c r="DR406" s="22">
        <f>Target_AM[[#This Row],[PROPORSI]]*VLOOKUP(Target_AM[[#This Row],[NIPNAS]],Target_CC[],COLUMN(DD$2)+9,0)</f>
        <v>0</v>
      </c>
      <c r="DS406" s="22">
        <f>Target_AM[[#This Row],[PROPORSI]]*VLOOKUP(Target_AM[[#This Row],[NIPNAS]],Target_CC[],COLUMN(DE$2)+9,0)</f>
        <v>0</v>
      </c>
      <c r="DT406" s="22">
        <f>Target_AM[[#This Row],[PROPORSI]]*VLOOKUP(Target_AM[[#This Row],[NIPNAS]],Target_CC[],COLUMN(DF$2)+9,0)</f>
        <v>0</v>
      </c>
      <c r="DU406" s="22">
        <f>Target_AM[[#This Row],[PROPORSI]]*VLOOKUP(Target_AM[[#This Row],[NIPNAS]],Target_CC[],COLUMN(DG$2)+9,0)</f>
        <v>0</v>
      </c>
      <c r="DV406" s="22">
        <f>Target_AM[[#This Row],[PROPORSI]]*VLOOKUP(Target_AM[[#This Row],[NIPNAS]],Target_CC[],COLUMN(DH$2)+9,0)</f>
        <v>0</v>
      </c>
      <c r="DW406" s="22">
        <f>Target_AM[[#This Row],[PROPORSI]]*VLOOKUP(Target_AM[[#This Row],[NIPNAS]],Target_CC[],COLUMN(DI$2)+9,0)</f>
        <v>0</v>
      </c>
      <c r="DX406" s="22">
        <f>Target_AM[[#This Row],[PROPORSI]]*VLOOKUP(Target_AM[[#This Row],[NIPNAS]],Target_CC[],COLUMN(DJ$2)+9,0)</f>
        <v>0</v>
      </c>
      <c r="DY406" s="22">
        <f>Target_AM[[#This Row],[PROPORSI]]*VLOOKUP(Target_AM[[#This Row],[NIPNAS]],Target_CC[],COLUMN(DK$2)+9,0)</f>
        <v>0</v>
      </c>
      <c r="DZ406" s="22">
        <f>Target_AM[[#This Row],[PROPORSI]]*VLOOKUP(Target_AM[[#This Row],[NIPNAS]],Target_CC[],COLUMN(DL$2)+9,0)</f>
        <v>0</v>
      </c>
      <c r="EA406" s="22">
        <f>Target_AM[[#This Row],[PROPORSI]]*VLOOKUP(Target_AM[[#This Row],[NIPNAS]],Target_CC[],COLUMN(DM$2)+9,0)</f>
        <v>0</v>
      </c>
    </row>
    <row r="407" spans="2:131" x14ac:dyDescent="0.3">
      <c r="B407">
        <v>402005</v>
      </c>
      <c r="C407" t="s">
        <v>984</v>
      </c>
      <c r="D407">
        <v>1</v>
      </c>
      <c r="E407" s="8">
        <v>45658</v>
      </c>
      <c r="F407">
        <v>19639478</v>
      </c>
      <c r="G407" t="s">
        <v>436</v>
      </c>
      <c r="J407" t="s">
        <v>300</v>
      </c>
      <c r="K407" t="s">
        <v>22</v>
      </c>
      <c r="L407" t="s">
        <v>159</v>
      </c>
      <c r="M407" t="s">
        <v>29</v>
      </c>
      <c r="N407" s="23">
        <f>Target_AM[[#This Row],[PROPORSI]]*VLOOKUP(Target_AM[[#This Row],[NIPNAS]],Target_CC[],9,0)</f>
        <v>15441383.887916537</v>
      </c>
      <c r="O407" s="22">
        <f>Target_AM[[#This Row],[PROPORSI]]*VLOOKUP(Target_AM[[#This Row],[NIPNAS]],Target_CC[],COLUMN(A$2)+9,0)</f>
        <v>29756.676489334677</v>
      </c>
      <c r="P407" s="22">
        <f>Target_AM[[#This Row],[PROPORSI]]*VLOOKUP(Target_AM[[#This Row],[NIPNAS]],Target_CC[],COLUMN(B$2)+9,0)</f>
        <v>30276.386490182005</v>
      </c>
      <c r="Q407" s="22">
        <f>Target_AM[[#This Row],[PROPORSI]]*VLOOKUP(Target_AM[[#This Row],[NIPNAS]],Target_CC[],COLUMN(C$2)+9,0)</f>
        <v>32369.22679003634</v>
      </c>
      <c r="R407" s="22">
        <f>Target_AM[[#This Row],[PROPORSI]]*VLOOKUP(Target_AM[[#This Row],[NIPNAS]],Target_CC[],COLUMN(D$2)+9,0)</f>
        <v>30415.775283879248</v>
      </c>
      <c r="S407" s="22">
        <f>Target_AM[[#This Row],[PROPORSI]]*VLOOKUP(Target_AM[[#This Row],[NIPNAS]],Target_CC[],COLUMN(E$2)+9,0)</f>
        <v>31957.414628659204</v>
      </c>
      <c r="T407" s="22">
        <f>Target_AM[[#This Row],[PROPORSI]]*VLOOKUP(Target_AM[[#This Row],[NIPNAS]],Target_CC[],COLUMN(F$2)+9,0)</f>
        <v>31531.099096073296</v>
      </c>
      <c r="U407" s="22">
        <f>Target_AM[[#This Row],[PROPORSI]]*VLOOKUP(Target_AM[[#This Row],[NIPNAS]],Target_CC[],COLUMN(G$2)+9,0)</f>
        <v>33039.446825835417</v>
      </c>
      <c r="V407" s="22">
        <f>Target_AM[[#This Row],[PROPORSI]]*VLOOKUP(Target_AM[[#This Row],[NIPNAS]],Target_CC[],COLUMN(H$2)+9,0)</f>
        <v>33368.747578968207</v>
      </c>
      <c r="W407" s="22">
        <f>Target_AM[[#This Row],[PROPORSI]]*VLOOKUP(Target_AM[[#This Row],[NIPNAS]],Target_CC[],COLUMN(I$2)+9,0)</f>
        <v>32941.628459611245</v>
      </c>
      <c r="X407" s="22">
        <f>Target_AM[[#This Row],[PROPORSI]]*VLOOKUP(Target_AM[[#This Row],[NIPNAS]],Target_CC[],COLUMN(J$2)+9,0)</f>
        <v>33604.362336644757</v>
      </c>
      <c r="Y407" s="22">
        <f>Target_AM[[#This Row],[PROPORSI]]*VLOOKUP(Target_AM[[#This Row],[NIPNAS]],Target_CC[],COLUMN(K$2)+9,0)</f>
        <v>33359.175270619948</v>
      </c>
      <c r="Z407" s="22">
        <f>Target_AM[[#This Row],[PROPORSI]]*VLOOKUP(Target_AM[[#This Row],[NIPNAS]],Target_CC[],COLUMN(L$2)+9,0)</f>
        <v>31475.010750155641</v>
      </c>
      <c r="AA407" s="22">
        <f>Target_AM[[#This Row],[PROPORSI]]*VLOOKUP(Target_AM[[#This Row],[NIPNAS]],Target_CC[],COLUMN(M$2)+9,0)</f>
        <v>384094.94999999995</v>
      </c>
      <c r="AB407" s="22">
        <f>Target_AM[[#This Row],[PROPORSI]]*VLOOKUP(Target_AM[[#This Row],[NIPNAS]],Target_CC[],COLUMN(N$2)+9,0)</f>
        <v>1822340.295436525</v>
      </c>
      <c r="AC407" s="22">
        <f>Target_AM[[#This Row],[PROPORSI]]*VLOOKUP(Target_AM[[#This Row],[NIPNAS]],Target_CC[],COLUMN(O$2)+9,0)</f>
        <v>1854168.0594284104</v>
      </c>
      <c r="AD407" s="22">
        <f>Target_AM[[#This Row],[PROPORSI]]*VLOOKUP(Target_AM[[#This Row],[NIPNAS]],Target_CC[],COLUMN(P$2)+9,0)</f>
        <v>1982336.513042677</v>
      </c>
      <c r="AE407" s="22">
        <f>Target_AM[[#This Row],[PROPORSI]]*VLOOKUP(Target_AM[[#This Row],[NIPNAS]],Target_CC[],COLUMN(Q$2)+9,0)</f>
        <v>1862704.4232114363</v>
      </c>
      <c r="AF407" s="22">
        <f>Target_AM[[#This Row],[PROPORSI]]*VLOOKUP(Target_AM[[#This Row],[NIPNAS]],Target_CC[],COLUMN(R$2)+9,0)</f>
        <v>1957116.5629552617</v>
      </c>
      <c r="AG407" s="22">
        <f>Target_AM[[#This Row],[PROPORSI]]*VLOOKUP(Target_AM[[#This Row],[NIPNAS]],Target_CC[],COLUMN(S$2)+9,0)</f>
        <v>1931008.4062234361</v>
      </c>
      <c r="AH407" s="22">
        <f>Target_AM[[#This Row],[PROPORSI]]*VLOOKUP(Target_AM[[#This Row],[NIPNAS]],Target_CC[],COLUMN(T$2)+9,0)</f>
        <v>2023381.721115001</v>
      </c>
      <c r="AI407" s="22">
        <f>Target_AM[[#This Row],[PROPORSI]]*VLOOKUP(Target_AM[[#This Row],[NIPNAS]],Target_CC[],COLUMN(U$2)+9,0)</f>
        <v>2043548.5576891913</v>
      </c>
      <c r="AJ407" s="22">
        <f>Target_AM[[#This Row],[PROPORSI]]*VLOOKUP(Target_AM[[#This Row],[NIPNAS]],Target_CC[],COLUMN(V$2)+9,0)</f>
        <v>2017391.1881847533</v>
      </c>
      <c r="AK407" s="22">
        <f>Target_AM[[#This Row],[PROPORSI]]*VLOOKUP(Target_AM[[#This Row],[NIPNAS]],Target_CC[],COLUMN(W$2)+9,0)</f>
        <v>2057977.9334720476</v>
      </c>
      <c r="AL407" s="22">
        <f>Target_AM[[#This Row],[PROPORSI]]*VLOOKUP(Target_AM[[#This Row],[NIPNAS]],Target_CC[],COLUMN(X$2)+9,0)</f>
        <v>2042962.3361993812</v>
      </c>
      <c r="AM407" s="22">
        <f>Target_AM[[#This Row],[PROPORSI]]*VLOOKUP(Target_AM[[#This Row],[NIPNAS]],Target_CC[],COLUMN(Y$2)+9,0)</f>
        <v>1927573.4778332727</v>
      </c>
      <c r="AN407" s="22">
        <f>Target_AM[[#This Row],[PROPORSI]]*VLOOKUP(Target_AM[[#This Row],[NIPNAS]],Target_CC[],COLUMN(Z$2)+9,0)</f>
        <v>23522509.474791393</v>
      </c>
      <c r="AO407" s="22">
        <f>Target_AM[[#This Row],[PROPORSI]]*VLOOKUP(Target_AM[[#This Row],[NIPNAS]],Target_CC[],COLUMN(AA$2)+9,0)</f>
        <v>1852096.9719258598</v>
      </c>
      <c r="AP407" s="22">
        <f>Target_AM[[#This Row],[PROPORSI]]*VLOOKUP(Target_AM[[#This Row],[NIPNAS]],Target_CC[],COLUMN(AB$2)+9,0)</f>
        <v>1884444.4459185924</v>
      </c>
      <c r="AQ407" s="22">
        <f>Target_AM[[#This Row],[PROPORSI]]*VLOOKUP(Target_AM[[#This Row],[NIPNAS]],Target_CC[],COLUMN(AC$2)+9,0)</f>
        <v>2014705.7398327133</v>
      </c>
      <c r="AR407" s="22">
        <f>Target_AM[[#This Row],[PROPORSI]]*VLOOKUP(Target_AM[[#This Row],[NIPNAS]],Target_CC[],COLUMN(AD$2)+9,0)</f>
        <v>1893120.1984953154</v>
      </c>
      <c r="AS407" s="22">
        <f>Target_AM[[#This Row],[PROPORSI]]*VLOOKUP(Target_AM[[#This Row],[NIPNAS]],Target_CC[],COLUMN(AE$2)+9,0)</f>
        <v>1989073.9775839208</v>
      </c>
      <c r="AT407" s="22">
        <f>Target_AM[[#This Row],[PROPORSI]]*VLOOKUP(Target_AM[[#This Row],[NIPNAS]],Target_CC[],COLUMN(AF$2)+9,0)</f>
        <v>1962539.5053195094</v>
      </c>
      <c r="AU407" s="22">
        <f>Target_AM[[#This Row],[PROPORSI]]*VLOOKUP(Target_AM[[#This Row],[NIPNAS]],Target_CC[],COLUMN(AG$2)+9,0)</f>
        <v>2056421.1679408364</v>
      </c>
      <c r="AV407" s="22">
        <f>Target_AM[[#This Row],[PROPORSI]]*VLOOKUP(Target_AM[[#This Row],[NIPNAS]],Target_CC[],COLUMN(AH$2)+9,0)</f>
        <v>2076917.3052681596</v>
      </c>
      <c r="AW407" s="22">
        <f>Target_AM[[#This Row],[PROPORSI]]*VLOOKUP(Target_AM[[#This Row],[NIPNAS]],Target_CC[],COLUMN(AI$2)+9,0)</f>
        <v>2050332.8166443645</v>
      </c>
      <c r="AX407" s="22">
        <f>Target_AM[[#This Row],[PROPORSI]]*VLOOKUP(Target_AM[[#This Row],[NIPNAS]],Target_CC[],COLUMN(AJ$2)+9,0)</f>
        <v>2091582.2958086922</v>
      </c>
      <c r="AY407" s="22">
        <f>Target_AM[[#This Row],[PROPORSI]]*VLOOKUP(Target_AM[[#This Row],[NIPNAS]],Target_CC[],COLUMN(AK$2)+9,0)</f>
        <v>2076321.5114700012</v>
      </c>
      <c r="AZ407" s="22">
        <f>Target_AM[[#This Row],[PROPORSI]]*VLOOKUP(Target_AM[[#This Row],[NIPNAS]],Target_CC[],COLUMN(AL$2)+9,0)</f>
        <v>1959048.4885834283</v>
      </c>
      <c r="BA407" s="22">
        <f>Target_AM[[#This Row],[PROPORSI]]*VLOOKUP(Target_AM[[#This Row],[NIPNAS]],Target_CC[],COLUMN(AM$2)+9,0)</f>
        <v>23906604.424791392</v>
      </c>
      <c r="BB407" s="22">
        <f>Target_AM[[#This Row],[PROPORSI]]*VLOOKUP(Target_AM[[#This Row],[NIPNAS]],Target_CC[],COLUMN(AN$2)+9,0)</f>
        <v>0</v>
      </c>
      <c r="BC407" s="22">
        <f>Target_AM[[#This Row],[PROPORSI]]*VLOOKUP(Target_AM[[#This Row],[NIPNAS]],Target_CC[],COLUMN(AO$2)+9,0)</f>
        <v>0</v>
      </c>
      <c r="BD407" s="22">
        <f>Target_AM[[#This Row],[PROPORSI]]*VLOOKUP(Target_AM[[#This Row],[NIPNAS]],Target_CC[],COLUMN(AP$2)+9,0)</f>
        <v>0</v>
      </c>
      <c r="BE407" s="22">
        <f>Target_AM[[#This Row],[PROPORSI]]*VLOOKUP(Target_AM[[#This Row],[NIPNAS]],Target_CC[],COLUMN(AQ$2)+9,0)</f>
        <v>0</v>
      </c>
      <c r="BF407" s="22">
        <f>Target_AM[[#This Row],[PROPORSI]]*VLOOKUP(Target_AM[[#This Row],[NIPNAS]],Target_CC[],COLUMN(AR$2)+9,0)</f>
        <v>0</v>
      </c>
      <c r="BG407" s="22">
        <f>Target_AM[[#This Row],[PROPORSI]]*VLOOKUP(Target_AM[[#This Row],[NIPNAS]],Target_CC[],COLUMN(AS$2)+9,0)</f>
        <v>0</v>
      </c>
      <c r="BH407" s="22">
        <f>Target_AM[[#This Row],[PROPORSI]]*VLOOKUP(Target_AM[[#This Row],[NIPNAS]],Target_CC[],COLUMN(AT$2)+9,0)</f>
        <v>0</v>
      </c>
      <c r="BI407" s="22">
        <f>Target_AM[[#This Row],[PROPORSI]]*VLOOKUP(Target_AM[[#This Row],[NIPNAS]],Target_CC[],COLUMN(AU$2)+9,0)</f>
        <v>0</v>
      </c>
      <c r="BJ407" s="22">
        <f>Target_AM[[#This Row],[PROPORSI]]*VLOOKUP(Target_AM[[#This Row],[NIPNAS]],Target_CC[],COLUMN(AV$2)+9,0)</f>
        <v>0</v>
      </c>
      <c r="BK407" s="22">
        <f>Target_AM[[#This Row],[PROPORSI]]*VLOOKUP(Target_AM[[#This Row],[NIPNAS]],Target_CC[],COLUMN(AW$2)+9,0)</f>
        <v>0</v>
      </c>
      <c r="BL407" s="22">
        <f>Target_AM[[#This Row],[PROPORSI]]*VLOOKUP(Target_AM[[#This Row],[NIPNAS]],Target_CC[],COLUMN(AX$2)+9,0)</f>
        <v>0</v>
      </c>
      <c r="BM407" s="22">
        <f>Target_AM[[#This Row],[PROPORSI]]*VLOOKUP(Target_AM[[#This Row],[NIPNAS]],Target_CC[],COLUMN(AY$2)+9,0)</f>
        <v>0</v>
      </c>
      <c r="BN407" s="22">
        <f>Target_AM[[#This Row],[PROPORSI]]*VLOOKUP(Target_AM[[#This Row],[NIPNAS]],Target_CC[],COLUMN(AZ$2)+9,0)</f>
        <v>0</v>
      </c>
      <c r="BO407" s="22">
        <f>Target_AM[[#This Row],[PROPORSI]]*VLOOKUP(Target_AM[[#This Row],[NIPNAS]],Target_CC[],COLUMN(BA$2)+9,0)</f>
        <v>103990</v>
      </c>
      <c r="BP407" s="22">
        <f>Target_AM[[#This Row],[PROPORSI]]*VLOOKUP(Target_AM[[#This Row],[NIPNAS]],Target_CC[],COLUMN(BB$2)+9,0)</f>
        <v>65285</v>
      </c>
      <c r="BQ407" s="22">
        <f>Target_AM[[#This Row],[PROPORSI]]*VLOOKUP(Target_AM[[#This Row],[NIPNAS]],Target_CC[],COLUMN(BC$2)+9,0)</f>
        <v>94311</v>
      </c>
      <c r="BR407" s="22">
        <f>Target_AM[[#This Row],[PROPORSI]]*VLOOKUP(Target_AM[[#This Row],[NIPNAS]],Target_CC[],COLUMN(BD$2)+9,0)</f>
        <v>84540</v>
      </c>
      <c r="BS407" s="22">
        <f>Target_AM[[#This Row],[PROPORSI]]*VLOOKUP(Target_AM[[#This Row],[NIPNAS]],Target_CC[],COLUMN(BE$2)+9,0)</f>
        <v>84540</v>
      </c>
      <c r="BT407" s="22">
        <f>Target_AM[[#This Row],[PROPORSI]]*VLOOKUP(Target_AM[[#This Row],[NIPNAS]],Target_CC[],COLUMN(BF$2)+9,0)</f>
        <v>84540</v>
      </c>
      <c r="BU407" s="22">
        <f>Target_AM[[#This Row],[PROPORSI]]*VLOOKUP(Target_AM[[#This Row],[NIPNAS]],Target_CC[],COLUMN(BG$2)+9,0)</f>
        <v>84540</v>
      </c>
      <c r="BV407" s="22">
        <f>Target_AM[[#This Row],[PROPORSI]]*VLOOKUP(Target_AM[[#This Row],[NIPNAS]],Target_CC[],COLUMN(BH$2)+9,0)</f>
        <v>84540</v>
      </c>
      <c r="BW407" s="22">
        <f>Target_AM[[#This Row],[PROPORSI]]*VLOOKUP(Target_AM[[#This Row],[NIPNAS]],Target_CC[],COLUMN(BI$2)+9,0)</f>
        <v>84540</v>
      </c>
      <c r="BX407" s="22">
        <f>Target_AM[[#This Row],[PROPORSI]]*VLOOKUP(Target_AM[[#This Row],[NIPNAS]],Target_CC[],COLUMN(BJ$2)+9,0)</f>
        <v>84540</v>
      </c>
      <c r="BY407" s="22">
        <f>Target_AM[[#This Row],[PROPORSI]]*VLOOKUP(Target_AM[[#This Row],[NIPNAS]],Target_CC[],COLUMN(BK$2)+9,0)</f>
        <v>84540</v>
      </c>
      <c r="BZ407" s="22">
        <f>Target_AM[[#This Row],[PROPORSI]]*VLOOKUP(Target_AM[[#This Row],[NIPNAS]],Target_CC[],COLUMN(BL$2)+9,0)</f>
        <v>84540</v>
      </c>
      <c r="CA407" s="22">
        <f>Target_AM[[#This Row],[PROPORSI]]*VLOOKUP(Target_AM[[#This Row],[NIPNAS]],Target_CC[],COLUMN(BM$2)+9,0)</f>
        <v>1024446</v>
      </c>
      <c r="CB407" s="22">
        <f>Target_AM[[#This Row],[PROPORSI]]*VLOOKUP(Target_AM[[#This Row],[NIPNAS]],Target_CC[],COLUMN(BN$2)+9,0)</f>
        <v>0</v>
      </c>
      <c r="CC407" s="22">
        <f>Target_AM[[#This Row],[PROPORSI]]*VLOOKUP(Target_AM[[#This Row],[NIPNAS]],Target_CC[],COLUMN(BO$2)+9,0)</f>
        <v>0</v>
      </c>
      <c r="CD407" s="22">
        <f>Target_AM[[#This Row],[PROPORSI]]*VLOOKUP(Target_AM[[#This Row],[NIPNAS]],Target_CC[],COLUMN(BP$2)+9,0)</f>
        <v>0</v>
      </c>
      <c r="CE407" s="22">
        <f>Target_AM[[#This Row],[PROPORSI]]*VLOOKUP(Target_AM[[#This Row],[NIPNAS]],Target_CC[],COLUMN(BQ$2)+9,0)</f>
        <v>0</v>
      </c>
      <c r="CF407" s="22">
        <f>Target_AM[[#This Row],[PROPORSI]]*VLOOKUP(Target_AM[[#This Row],[NIPNAS]],Target_CC[],COLUMN(BR$2)+9,0)</f>
        <v>0</v>
      </c>
      <c r="CG407" s="22">
        <f>Target_AM[[#This Row],[PROPORSI]]*VLOOKUP(Target_AM[[#This Row],[NIPNAS]],Target_CC[],COLUMN(BS$2)+9,0)</f>
        <v>0</v>
      </c>
      <c r="CH407" s="22">
        <f>Target_AM[[#This Row],[PROPORSI]]*VLOOKUP(Target_AM[[#This Row],[NIPNAS]],Target_CC[],COLUMN(BT$2)+9,0)</f>
        <v>0</v>
      </c>
      <c r="CI407" s="22">
        <f>Target_AM[[#This Row],[PROPORSI]]*VLOOKUP(Target_AM[[#This Row],[NIPNAS]],Target_CC[],COLUMN(BU$2)+9,0)</f>
        <v>0</v>
      </c>
      <c r="CJ407" s="22">
        <f>Target_AM[[#This Row],[PROPORSI]]*VLOOKUP(Target_AM[[#This Row],[NIPNAS]],Target_CC[],COLUMN(BV$2)+9,0)</f>
        <v>0</v>
      </c>
      <c r="CK407" s="22">
        <f>Target_AM[[#This Row],[PROPORSI]]*VLOOKUP(Target_AM[[#This Row],[NIPNAS]],Target_CC[],COLUMN(BW$2)+9,0)</f>
        <v>0</v>
      </c>
      <c r="CL407" s="22">
        <f>Target_AM[[#This Row],[PROPORSI]]*VLOOKUP(Target_AM[[#This Row],[NIPNAS]],Target_CC[],COLUMN(BX$2)+9,0)</f>
        <v>0</v>
      </c>
      <c r="CM407" s="22">
        <f>Target_AM[[#This Row],[PROPORSI]]*VLOOKUP(Target_AM[[#This Row],[NIPNAS]],Target_CC[],COLUMN(BY$2)+9,0)</f>
        <v>0</v>
      </c>
      <c r="CN407" s="22">
        <f>Target_AM[[#This Row],[PROPORSI]]*VLOOKUP(Target_AM[[#This Row],[NIPNAS]],Target_CC[],COLUMN(BZ$2)+9,0)</f>
        <v>0</v>
      </c>
      <c r="CO407" s="22">
        <f>Target_AM[[#This Row],[PROPORSI]]*VLOOKUP(Target_AM[[#This Row],[NIPNAS]],Target_CC[],COLUMN(CA$2)+9,0)</f>
        <v>103990</v>
      </c>
      <c r="CP407" s="22">
        <f>Target_AM[[#This Row],[PROPORSI]]*VLOOKUP(Target_AM[[#This Row],[NIPNAS]],Target_CC[],COLUMN(CB$2)+9,0)</f>
        <v>59400</v>
      </c>
      <c r="CQ407" s="22">
        <f>Target_AM[[#This Row],[PROPORSI]]*VLOOKUP(Target_AM[[#This Row],[NIPNAS]],Target_CC[],COLUMN(CC$2)+9,0)</f>
        <v>84540</v>
      </c>
      <c r="CR407" s="22">
        <f>Target_AM[[#This Row],[PROPORSI]]*VLOOKUP(Target_AM[[#This Row],[NIPNAS]],Target_CC[],COLUMN(CD$2)+9,0)</f>
        <v>84540</v>
      </c>
      <c r="CS407" s="22">
        <f>Target_AM[[#This Row],[PROPORSI]]*VLOOKUP(Target_AM[[#This Row],[NIPNAS]],Target_CC[],COLUMN(CE$2)+9,0)</f>
        <v>84540</v>
      </c>
      <c r="CT407" s="22">
        <f>Target_AM[[#This Row],[PROPORSI]]*VLOOKUP(Target_AM[[#This Row],[NIPNAS]],Target_CC[],COLUMN(CF$2)+9,0)</f>
        <v>84540</v>
      </c>
      <c r="CU407" s="22">
        <f>Target_AM[[#This Row],[PROPORSI]]*VLOOKUP(Target_AM[[#This Row],[NIPNAS]],Target_CC[],COLUMN(CG$2)+9,0)</f>
        <v>84540</v>
      </c>
      <c r="CV407" s="22">
        <f>Target_AM[[#This Row],[PROPORSI]]*VLOOKUP(Target_AM[[#This Row],[NIPNAS]],Target_CC[],COLUMN(CH$2)+9,0)</f>
        <v>84540</v>
      </c>
      <c r="CW407" s="22">
        <f>Target_AM[[#This Row],[PROPORSI]]*VLOOKUP(Target_AM[[#This Row],[NIPNAS]],Target_CC[],COLUMN(CI$2)+9,0)</f>
        <v>84540</v>
      </c>
      <c r="CX407" s="22">
        <f>Target_AM[[#This Row],[PROPORSI]]*VLOOKUP(Target_AM[[#This Row],[NIPNAS]],Target_CC[],COLUMN(CJ$2)+9,0)</f>
        <v>84540</v>
      </c>
      <c r="CY407" s="22">
        <f>Target_AM[[#This Row],[PROPORSI]]*VLOOKUP(Target_AM[[#This Row],[NIPNAS]],Target_CC[],COLUMN(CK$2)+9,0)</f>
        <v>84540</v>
      </c>
      <c r="CZ407" s="22">
        <f>Target_AM[[#This Row],[PROPORSI]]*VLOOKUP(Target_AM[[#This Row],[NIPNAS]],Target_CC[],COLUMN(CL$2)+9,0)</f>
        <v>84540</v>
      </c>
      <c r="DA407" s="22">
        <f>Target_AM[[#This Row],[PROPORSI]]*VLOOKUP(Target_AM[[#This Row],[NIPNAS]],Target_CC[],COLUMN(CM$2)+9,0)</f>
        <v>1008790</v>
      </c>
      <c r="DB407" s="22">
        <f>Target_AM[[#This Row],[PROPORSI]]*VLOOKUP(Target_AM[[#This Row],[NIPNAS]],Target_CC[],COLUMN(CN$2)+9,0)</f>
        <v>0</v>
      </c>
      <c r="DC407" s="22">
        <f>Target_AM[[#This Row],[PROPORSI]]*VLOOKUP(Target_AM[[#This Row],[NIPNAS]],Target_CC[],COLUMN(CO$2)+9,0)</f>
        <v>0</v>
      </c>
      <c r="DD407" s="22">
        <f>Target_AM[[#This Row],[PROPORSI]]*VLOOKUP(Target_AM[[#This Row],[NIPNAS]],Target_CC[],COLUMN(CP$2)+9,0)</f>
        <v>0</v>
      </c>
      <c r="DE407" s="22">
        <f>Target_AM[[#This Row],[PROPORSI]]*VLOOKUP(Target_AM[[#This Row],[NIPNAS]],Target_CC[],COLUMN(CQ$2)+9,0)</f>
        <v>0</v>
      </c>
      <c r="DF407" s="22">
        <f>Target_AM[[#This Row],[PROPORSI]]*VLOOKUP(Target_AM[[#This Row],[NIPNAS]],Target_CC[],COLUMN(CR$2)+9,0)</f>
        <v>0</v>
      </c>
      <c r="DG407" s="22">
        <f>Target_AM[[#This Row],[PROPORSI]]*VLOOKUP(Target_AM[[#This Row],[NIPNAS]],Target_CC[],COLUMN(CS$2)+9,0)</f>
        <v>0</v>
      </c>
      <c r="DH407" s="22">
        <f>Target_AM[[#This Row],[PROPORSI]]*VLOOKUP(Target_AM[[#This Row],[NIPNAS]],Target_CC[],COLUMN(CT$2)+9,0)</f>
        <v>0</v>
      </c>
      <c r="DI407" s="22">
        <f>Target_AM[[#This Row],[PROPORSI]]*VLOOKUP(Target_AM[[#This Row],[NIPNAS]],Target_CC[],COLUMN(CU$2)+9,0)</f>
        <v>0</v>
      </c>
      <c r="DJ407" s="22">
        <f>Target_AM[[#This Row],[PROPORSI]]*VLOOKUP(Target_AM[[#This Row],[NIPNAS]],Target_CC[],COLUMN(CV$2)+9,0)</f>
        <v>0</v>
      </c>
      <c r="DK407" s="22">
        <f>Target_AM[[#This Row],[PROPORSI]]*VLOOKUP(Target_AM[[#This Row],[NIPNAS]],Target_CC[],COLUMN(CW$2)+9,0)</f>
        <v>0</v>
      </c>
      <c r="DL407" s="22">
        <f>Target_AM[[#This Row],[PROPORSI]]*VLOOKUP(Target_AM[[#This Row],[NIPNAS]],Target_CC[],COLUMN(CX$2)+9,0)</f>
        <v>0</v>
      </c>
      <c r="DM407" s="22">
        <f>Target_AM[[#This Row],[PROPORSI]]*VLOOKUP(Target_AM[[#This Row],[NIPNAS]],Target_CC[],COLUMN(CY$2)+9,0)</f>
        <v>0</v>
      </c>
      <c r="DN407" s="22">
        <f>Target_AM[[#This Row],[PROPORSI]]*VLOOKUP(Target_AM[[#This Row],[NIPNAS]],Target_CC[],COLUMN(CZ$2)+9,0)</f>
        <v>0</v>
      </c>
      <c r="DO407" s="22">
        <f>Target_AM[[#This Row],[PROPORSI]]*VLOOKUP(Target_AM[[#This Row],[NIPNAS]],Target_CC[],COLUMN(DA$2)+9,0)</f>
        <v>0</v>
      </c>
      <c r="DP407" s="22">
        <f>Target_AM[[#This Row],[PROPORSI]]*VLOOKUP(Target_AM[[#This Row],[NIPNAS]],Target_CC[],COLUMN(DB$2)+9,0)</f>
        <v>0</v>
      </c>
      <c r="DQ407" s="22">
        <f>Target_AM[[#This Row],[PROPORSI]]*VLOOKUP(Target_AM[[#This Row],[NIPNAS]],Target_CC[],COLUMN(DC$2)+9,0)</f>
        <v>0</v>
      </c>
      <c r="DR407" s="22">
        <f>Target_AM[[#This Row],[PROPORSI]]*VLOOKUP(Target_AM[[#This Row],[NIPNAS]],Target_CC[],COLUMN(DD$2)+9,0)</f>
        <v>0</v>
      </c>
      <c r="DS407" s="22">
        <f>Target_AM[[#This Row],[PROPORSI]]*VLOOKUP(Target_AM[[#This Row],[NIPNAS]],Target_CC[],COLUMN(DE$2)+9,0)</f>
        <v>0</v>
      </c>
      <c r="DT407" s="22">
        <f>Target_AM[[#This Row],[PROPORSI]]*VLOOKUP(Target_AM[[#This Row],[NIPNAS]],Target_CC[],COLUMN(DF$2)+9,0)</f>
        <v>0</v>
      </c>
      <c r="DU407" s="22">
        <f>Target_AM[[#This Row],[PROPORSI]]*VLOOKUP(Target_AM[[#This Row],[NIPNAS]],Target_CC[],COLUMN(DG$2)+9,0)</f>
        <v>0</v>
      </c>
      <c r="DV407" s="22">
        <f>Target_AM[[#This Row],[PROPORSI]]*VLOOKUP(Target_AM[[#This Row],[NIPNAS]],Target_CC[],COLUMN(DH$2)+9,0)</f>
        <v>0</v>
      </c>
      <c r="DW407" s="22">
        <f>Target_AM[[#This Row],[PROPORSI]]*VLOOKUP(Target_AM[[#This Row],[NIPNAS]],Target_CC[],COLUMN(DI$2)+9,0)</f>
        <v>0</v>
      </c>
      <c r="DX407" s="22">
        <f>Target_AM[[#This Row],[PROPORSI]]*VLOOKUP(Target_AM[[#This Row],[NIPNAS]],Target_CC[],COLUMN(DJ$2)+9,0)</f>
        <v>0</v>
      </c>
      <c r="DY407" s="22">
        <f>Target_AM[[#This Row],[PROPORSI]]*VLOOKUP(Target_AM[[#This Row],[NIPNAS]],Target_CC[],COLUMN(DK$2)+9,0)</f>
        <v>0</v>
      </c>
      <c r="DZ407" s="22">
        <f>Target_AM[[#This Row],[PROPORSI]]*VLOOKUP(Target_AM[[#This Row],[NIPNAS]],Target_CC[],COLUMN(DL$2)+9,0)</f>
        <v>0</v>
      </c>
      <c r="EA407" s="22">
        <f>Target_AM[[#This Row],[PROPORSI]]*VLOOKUP(Target_AM[[#This Row],[NIPNAS]],Target_CC[],COLUMN(DM$2)+9,0)</f>
        <v>0</v>
      </c>
    </row>
    <row r="408" spans="2:131" x14ac:dyDescent="0.3">
      <c r="B408">
        <v>920064</v>
      </c>
      <c r="C408" t="s">
        <v>1051</v>
      </c>
      <c r="D408">
        <v>1</v>
      </c>
      <c r="E408" s="8">
        <v>45658</v>
      </c>
      <c r="F408">
        <v>297766500</v>
      </c>
      <c r="G408" t="s">
        <v>563</v>
      </c>
      <c r="J408" t="s">
        <v>296</v>
      </c>
      <c r="K408" t="s">
        <v>25</v>
      </c>
      <c r="L408" t="s">
        <v>159</v>
      </c>
      <c r="M408" t="s">
        <v>29</v>
      </c>
      <c r="N408" s="23">
        <f>Target_AM[[#This Row],[PROPORSI]]*VLOOKUP(Target_AM[[#This Row],[NIPNAS]],Target_CC[],9,0)</f>
        <v>12820668.748407148</v>
      </c>
      <c r="O408" s="22">
        <f>Target_AM[[#This Row],[PROPORSI]]*VLOOKUP(Target_AM[[#This Row],[NIPNAS]],Target_CC[],COLUMN(A$2)+9,0)</f>
        <v>730711.32000000007</v>
      </c>
      <c r="P408" s="22">
        <f>Target_AM[[#This Row],[PROPORSI]]*VLOOKUP(Target_AM[[#This Row],[NIPNAS]],Target_CC[],COLUMN(B$2)+9,0)</f>
        <v>725975.75399999996</v>
      </c>
      <c r="Q408" s="22">
        <f>Target_AM[[#This Row],[PROPORSI]]*VLOOKUP(Target_AM[[#This Row],[NIPNAS]],Target_CC[],COLUMN(C$2)+9,0)</f>
        <v>726884.60000000009</v>
      </c>
      <c r="R408" s="22">
        <f>Target_AM[[#This Row],[PROPORSI]]*VLOOKUP(Target_AM[[#This Row],[NIPNAS]],Target_CC[],COLUMN(D$2)+9,0)</f>
        <v>725975.75399999996</v>
      </c>
      <c r="S408" s="22">
        <f>Target_AM[[#This Row],[PROPORSI]]*VLOOKUP(Target_AM[[#This Row],[NIPNAS]],Target_CC[],COLUMN(E$2)+9,0)</f>
        <v>723249.2159999999</v>
      </c>
      <c r="T408" s="22">
        <f>Target_AM[[#This Row],[PROPORSI]]*VLOOKUP(Target_AM[[#This Row],[NIPNAS]],Target_CC[],COLUMN(F$2)+9,0)</f>
        <v>720522.67800000007</v>
      </c>
      <c r="U408" s="22">
        <f>Target_AM[[#This Row],[PROPORSI]]*VLOOKUP(Target_AM[[#This Row],[NIPNAS]],Target_CC[],COLUMN(G$2)+9,0)</f>
        <v>725066.90799999994</v>
      </c>
      <c r="V408" s="22">
        <f>Target_AM[[#This Row],[PROPORSI]]*VLOOKUP(Target_AM[[#This Row],[NIPNAS]],Target_CC[],COLUMN(H$2)+9,0)</f>
        <v>728702.29200000002</v>
      </c>
      <c r="W408" s="22">
        <f>Target_AM[[#This Row],[PROPORSI]]*VLOOKUP(Target_AM[[#This Row],[NIPNAS]],Target_CC[],COLUMN(I$2)+9,0)</f>
        <v>727793.446</v>
      </c>
      <c r="X408" s="22">
        <f>Target_AM[[#This Row],[PROPORSI]]*VLOOKUP(Target_AM[[#This Row],[NIPNAS]],Target_CC[],COLUMN(J$2)+9,0)</f>
        <v>727793.446</v>
      </c>
      <c r="Y408" s="22">
        <f>Target_AM[[#This Row],[PROPORSI]]*VLOOKUP(Target_AM[[#This Row],[NIPNAS]],Target_CC[],COLUMN(K$2)+9,0)</f>
        <v>728702.29200000002</v>
      </c>
      <c r="Z408" s="22">
        <f>Target_AM[[#This Row],[PROPORSI]]*VLOOKUP(Target_AM[[#This Row],[NIPNAS]],Target_CC[],COLUMN(L$2)+9,0)</f>
        <v>726884.60000000009</v>
      </c>
      <c r="AA408" s="22">
        <f>Target_AM[[#This Row],[PROPORSI]]*VLOOKUP(Target_AM[[#This Row],[NIPNAS]],Target_CC[],COLUMN(M$2)+9,0)</f>
        <v>8718262.3060000017</v>
      </c>
      <c r="AB408" s="22">
        <f>Target_AM[[#This Row],[PROPORSI]]*VLOOKUP(Target_AM[[#This Row],[NIPNAS]],Target_CC[],COLUMN(N$2)+9,0)</f>
        <v>0</v>
      </c>
      <c r="AC408" s="22">
        <f>Target_AM[[#This Row],[PROPORSI]]*VLOOKUP(Target_AM[[#This Row],[NIPNAS]],Target_CC[],COLUMN(O$2)+9,0)</f>
        <v>4145155.3459094269</v>
      </c>
      <c r="AD408" s="22">
        <f>Target_AM[[#This Row],[PROPORSI]]*VLOOKUP(Target_AM[[#This Row],[NIPNAS]],Target_CC[],COLUMN(P$2)+9,0)</f>
        <v>4102375.3812075802</v>
      </c>
      <c r="AE408" s="22">
        <f>Target_AM[[#This Row],[PROPORSI]]*VLOOKUP(Target_AM[[#This Row],[NIPNAS]],Target_CC[],COLUMN(Q$2)+9,0)</f>
        <v>3224921.1805885374</v>
      </c>
      <c r="AF408" s="22">
        <f>Target_AM[[#This Row],[PROPORSI]]*VLOOKUP(Target_AM[[#This Row],[NIPNAS]],Target_CC[],COLUMN(R$2)+9,0)</f>
        <v>3517389.982329763</v>
      </c>
      <c r="AG408" s="22">
        <f>Target_AM[[#This Row],[PROPORSI]]*VLOOKUP(Target_AM[[#This Row],[NIPNAS]],Target_CC[],COLUMN(S$2)+9,0)</f>
        <v>3429321.2391296616</v>
      </c>
      <c r="AH408" s="22">
        <f>Target_AM[[#This Row],[PROPORSI]]*VLOOKUP(Target_AM[[#This Row],[NIPNAS]],Target_CC[],COLUMN(T$2)+9,0)</f>
        <v>4262194.3637095438</v>
      </c>
      <c r="AI408" s="22">
        <f>Target_AM[[#This Row],[PROPORSI]]*VLOOKUP(Target_AM[[#This Row],[NIPNAS]],Target_CC[],COLUMN(U$2)+9,0)</f>
        <v>3589614.8335280642</v>
      </c>
      <c r="AJ408" s="22">
        <f>Target_AM[[#This Row],[PROPORSI]]*VLOOKUP(Target_AM[[#This Row],[NIPNAS]],Target_CC[],COLUMN(V$2)+9,0)</f>
        <v>4293662.482898891</v>
      </c>
      <c r="AK408" s="22">
        <f>Target_AM[[#This Row],[PROPORSI]]*VLOOKUP(Target_AM[[#This Row],[NIPNAS]],Target_CC[],COLUMN(W$2)+9,0)</f>
        <v>4324323.0523017421</v>
      </c>
      <c r="AL408" s="22">
        <f>Target_AM[[#This Row],[PROPORSI]]*VLOOKUP(Target_AM[[#This Row],[NIPNAS]],Target_CC[],COLUMN(X$2)+9,0)</f>
        <v>3671761.7926616818</v>
      </c>
      <c r="AM408" s="22">
        <f>Target_AM[[#This Row],[PROPORSI]]*VLOOKUP(Target_AM[[#This Row],[NIPNAS]],Target_CC[],COLUMN(Y$2)+9,0)</f>
        <v>3738536.7208549613</v>
      </c>
      <c r="AN408" s="22">
        <f>Target_AM[[#This Row],[PROPORSI]]*VLOOKUP(Target_AM[[#This Row],[NIPNAS]],Target_CC[],COLUMN(Z$2)+9,0)</f>
        <v>42299256.375119857</v>
      </c>
      <c r="AO408" s="22">
        <f>Target_AM[[#This Row],[PROPORSI]]*VLOOKUP(Target_AM[[#This Row],[NIPNAS]],Target_CC[],COLUMN(AA$2)+9,0)</f>
        <v>730711.32000000007</v>
      </c>
      <c r="AP408" s="22">
        <f>Target_AM[[#This Row],[PROPORSI]]*VLOOKUP(Target_AM[[#This Row],[NIPNAS]],Target_CC[],COLUMN(AB$2)+9,0)</f>
        <v>4871131.0999094266</v>
      </c>
      <c r="AQ408" s="22">
        <f>Target_AM[[#This Row],[PROPORSI]]*VLOOKUP(Target_AM[[#This Row],[NIPNAS]],Target_CC[],COLUMN(AC$2)+9,0)</f>
        <v>4829259.9812075803</v>
      </c>
      <c r="AR408" s="22">
        <f>Target_AM[[#This Row],[PROPORSI]]*VLOOKUP(Target_AM[[#This Row],[NIPNAS]],Target_CC[],COLUMN(AD$2)+9,0)</f>
        <v>3950896.9345885376</v>
      </c>
      <c r="AS408" s="22">
        <f>Target_AM[[#This Row],[PROPORSI]]*VLOOKUP(Target_AM[[#This Row],[NIPNAS]],Target_CC[],COLUMN(AE$2)+9,0)</f>
        <v>4240639.1983297626</v>
      </c>
      <c r="AT408" s="22">
        <f>Target_AM[[#This Row],[PROPORSI]]*VLOOKUP(Target_AM[[#This Row],[NIPNAS]],Target_CC[],COLUMN(AF$2)+9,0)</f>
        <v>4149843.9171296619</v>
      </c>
      <c r="AU408" s="22">
        <f>Target_AM[[#This Row],[PROPORSI]]*VLOOKUP(Target_AM[[#This Row],[NIPNAS]],Target_CC[],COLUMN(AG$2)+9,0)</f>
        <v>4987261.2717095437</v>
      </c>
      <c r="AV408" s="22">
        <f>Target_AM[[#This Row],[PROPORSI]]*VLOOKUP(Target_AM[[#This Row],[NIPNAS]],Target_CC[],COLUMN(AH$2)+9,0)</f>
        <v>4318317.1255280646</v>
      </c>
      <c r="AW408" s="22">
        <f>Target_AM[[#This Row],[PROPORSI]]*VLOOKUP(Target_AM[[#This Row],[NIPNAS]],Target_CC[],COLUMN(AI$2)+9,0)</f>
        <v>5021455.9288988914</v>
      </c>
      <c r="AX408" s="22">
        <f>Target_AM[[#This Row],[PROPORSI]]*VLOOKUP(Target_AM[[#This Row],[NIPNAS]],Target_CC[],COLUMN(AJ$2)+9,0)</f>
        <v>5052116.4983017426</v>
      </c>
      <c r="AY408" s="22">
        <f>Target_AM[[#This Row],[PROPORSI]]*VLOOKUP(Target_AM[[#This Row],[NIPNAS]],Target_CC[],COLUMN(AK$2)+9,0)</f>
        <v>4400464.0846616821</v>
      </c>
      <c r="AZ408" s="22">
        <f>Target_AM[[#This Row],[PROPORSI]]*VLOOKUP(Target_AM[[#This Row],[NIPNAS]],Target_CC[],COLUMN(AL$2)+9,0)</f>
        <v>4465421.3208549619</v>
      </c>
      <c r="BA408" s="22">
        <f>Target_AM[[#This Row],[PROPORSI]]*VLOOKUP(Target_AM[[#This Row],[NIPNAS]],Target_CC[],COLUMN(AM$2)+9,0)</f>
        <v>51017518.681119859</v>
      </c>
      <c r="BB408" s="22">
        <f>Target_AM[[#This Row],[PROPORSI]]*VLOOKUP(Target_AM[[#This Row],[NIPNAS]],Target_CC[],COLUMN(AN$2)+9,0)</f>
        <v>0</v>
      </c>
      <c r="BC408" s="22">
        <f>Target_AM[[#This Row],[PROPORSI]]*VLOOKUP(Target_AM[[#This Row],[NIPNAS]],Target_CC[],COLUMN(AO$2)+9,0)</f>
        <v>0</v>
      </c>
      <c r="BD408" s="22">
        <f>Target_AM[[#This Row],[PROPORSI]]*VLOOKUP(Target_AM[[#This Row],[NIPNAS]],Target_CC[],COLUMN(AP$2)+9,0)</f>
        <v>0</v>
      </c>
      <c r="BE408" s="22">
        <f>Target_AM[[#This Row],[PROPORSI]]*VLOOKUP(Target_AM[[#This Row],[NIPNAS]],Target_CC[],COLUMN(AQ$2)+9,0)</f>
        <v>0</v>
      </c>
      <c r="BF408" s="22">
        <f>Target_AM[[#This Row],[PROPORSI]]*VLOOKUP(Target_AM[[#This Row],[NIPNAS]],Target_CC[],COLUMN(AR$2)+9,0)</f>
        <v>0</v>
      </c>
      <c r="BG408" s="22">
        <f>Target_AM[[#This Row],[PROPORSI]]*VLOOKUP(Target_AM[[#This Row],[NIPNAS]],Target_CC[],COLUMN(AS$2)+9,0)</f>
        <v>0</v>
      </c>
      <c r="BH408" s="22">
        <f>Target_AM[[#This Row],[PROPORSI]]*VLOOKUP(Target_AM[[#This Row],[NIPNAS]],Target_CC[],COLUMN(AT$2)+9,0)</f>
        <v>0</v>
      </c>
      <c r="BI408" s="22">
        <f>Target_AM[[#This Row],[PROPORSI]]*VLOOKUP(Target_AM[[#This Row],[NIPNAS]],Target_CC[],COLUMN(AU$2)+9,0)</f>
        <v>0</v>
      </c>
      <c r="BJ408" s="22">
        <f>Target_AM[[#This Row],[PROPORSI]]*VLOOKUP(Target_AM[[#This Row],[NIPNAS]],Target_CC[],COLUMN(AV$2)+9,0)</f>
        <v>0</v>
      </c>
      <c r="BK408" s="22">
        <f>Target_AM[[#This Row],[PROPORSI]]*VLOOKUP(Target_AM[[#This Row],[NIPNAS]],Target_CC[],COLUMN(AW$2)+9,0)</f>
        <v>0</v>
      </c>
      <c r="BL408" s="22">
        <f>Target_AM[[#This Row],[PROPORSI]]*VLOOKUP(Target_AM[[#This Row],[NIPNAS]],Target_CC[],COLUMN(AX$2)+9,0)</f>
        <v>0</v>
      </c>
      <c r="BM408" s="22">
        <f>Target_AM[[#This Row],[PROPORSI]]*VLOOKUP(Target_AM[[#This Row],[NIPNAS]],Target_CC[],COLUMN(AY$2)+9,0)</f>
        <v>0</v>
      </c>
      <c r="BN408" s="22">
        <f>Target_AM[[#This Row],[PROPORSI]]*VLOOKUP(Target_AM[[#This Row],[NIPNAS]],Target_CC[],COLUMN(AZ$2)+9,0)</f>
        <v>0</v>
      </c>
      <c r="BO408" s="22">
        <f>Target_AM[[#This Row],[PROPORSI]]*VLOOKUP(Target_AM[[#This Row],[NIPNAS]],Target_CC[],COLUMN(BA$2)+9,0)</f>
        <v>756659</v>
      </c>
      <c r="BP408" s="22">
        <f>Target_AM[[#This Row],[PROPORSI]]*VLOOKUP(Target_AM[[#This Row],[NIPNAS]],Target_CC[],COLUMN(BB$2)+9,0)</f>
        <v>716050</v>
      </c>
      <c r="BQ408" s="22">
        <f>Target_AM[[#This Row],[PROPORSI]]*VLOOKUP(Target_AM[[#This Row],[NIPNAS]],Target_CC[],COLUMN(BC$2)+9,0)</f>
        <v>737947</v>
      </c>
      <c r="BR408" s="22">
        <f>Target_AM[[#This Row],[PROPORSI]]*VLOOKUP(Target_AM[[#This Row],[NIPNAS]],Target_CC[],COLUMN(BD$2)+9,0)</f>
        <v>702040</v>
      </c>
      <c r="BS408" s="22">
        <f>Target_AM[[#This Row],[PROPORSI]]*VLOOKUP(Target_AM[[#This Row],[NIPNAS]],Target_CC[],COLUMN(BE$2)+9,0)</f>
        <v>702040</v>
      </c>
      <c r="BT408" s="22">
        <f>Target_AM[[#This Row],[PROPORSI]]*VLOOKUP(Target_AM[[#This Row],[NIPNAS]],Target_CC[],COLUMN(BF$2)+9,0)</f>
        <v>702040</v>
      </c>
      <c r="BU408" s="22">
        <f>Target_AM[[#This Row],[PROPORSI]]*VLOOKUP(Target_AM[[#This Row],[NIPNAS]],Target_CC[],COLUMN(BG$2)+9,0)</f>
        <v>702040</v>
      </c>
      <c r="BV408" s="22">
        <f>Target_AM[[#This Row],[PROPORSI]]*VLOOKUP(Target_AM[[#This Row],[NIPNAS]],Target_CC[],COLUMN(BH$2)+9,0)</f>
        <v>702040</v>
      </c>
      <c r="BW408" s="22">
        <f>Target_AM[[#This Row],[PROPORSI]]*VLOOKUP(Target_AM[[#This Row],[NIPNAS]],Target_CC[],COLUMN(BI$2)+9,0)</f>
        <v>702040</v>
      </c>
      <c r="BX408" s="22">
        <f>Target_AM[[#This Row],[PROPORSI]]*VLOOKUP(Target_AM[[#This Row],[NIPNAS]],Target_CC[],COLUMN(BJ$2)+9,0)</f>
        <v>702040</v>
      </c>
      <c r="BY408" s="22">
        <f>Target_AM[[#This Row],[PROPORSI]]*VLOOKUP(Target_AM[[#This Row],[NIPNAS]],Target_CC[],COLUMN(BK$2)+9,0)</f>
        <v>702040</v>
      </c>
      <c r="BZ408" s="22">
        <f>Target_AM[[#This Row],[PROPORSI]]*VLOOKUP(Target_AM[[#This Row],[NIPNAS]],Target_CC[],COLUMN(BL$2)+9,0)</f>
        <v>702040</v>
      </c>
      <c r="CA408" s="22">
        <f>Target_AM[[#This Row],[PROPORSI]]*VLOOKUP(Target_AM[[#This Row],[NIPNAS]],Target_CC[],COLUMN(BM$2)+9,0)</f>
        <v>8529016</v>
      </c>
      <c r="CB408" s="22">
        <f>Target_AM[[#This Row],[PROPORSI]]*VLOOKUP(Target_AM[[#This Row],[NIPNAS]],Target_CC[],COLUMN(BN$2)+9,0)</f>
        <v>0</v>
      </c>
      <c r="CC408" s="22">
        <f>Target_AM[[#This Row],[PROPORSI]]*VLOOKUP(Target_AM[[#This Row],[NIPNAS]],Target_CC[],COLUMN(BO$2)+9,0)</f>
        <v>0</v>
      </c>
      <c r="CD408" s="22">
        <f>Target_AM[[#This Row],[PROPORSI]]*VLOOKUP(Target_AM[[#This Row],[NIPNAS]],Target_CC[],COLUMN(BP$2)+9,0)</f>
        <v>0</v>
      </c>
      <c r="CE408" s="22">
        <f>Target_AM[[#This Row],[PROPORSI]]*VLOOKUP(Target_AM[[#This Row],[NIPNAS]],Target_CC[],COLUMN(BQ$2)+9,0)</f>
        <v>0</v>
      </c>
      <c r="CF408" s="22">
        <f>Target_AM[[#This Row],[PROPORSI]]*VLOOKUP(Target_AM[[#This Row],[NIPNAS]],Target_CC[],COLUMN(BR$2)+9,0)</f>
        <v>0</v>
      </c>
      <c r="CG408" s="22">
        <f>Target_AM[[#This Row],[PROPORSI]]*VLOOKUP(Target_AM[[#This Row],[NIPNAS]],Target_CC[],COLUMN(BS$2)+9,0)</f>
        <v>0</v>
      </c>
      <c r="CH408" s="22">
        <f>Target_AM[[#This Row],[PROPORSI]]*VLOOKUP(Target_AM[[#This Row],[NIPNAS]],Target_CC[],COLUMN(BT$2)+9,0)</f>
        <v>0</v>
      </c>
      <c r="CI408" s="22">
        <f>Target_AM[[#This Row],[PROPORSI]]*VLOOKUP(Target_AM[[#This Row],[NIPNAS]],Target_CC[],COLUMN(BU$2)+9,0)</f>
        <v>0</v>
      </c>
      <c r="CJ408" s="22">
        <f>Target_AM[[#This Row],[PROPORSI]]*VLOOKUP(Target_AM[[#This Row],[NIPNAS]],Target_CC[],COLUMN(BV$2)+9,0)</f>
        <v>0</v>
      </c>
      <c r="CK408" s="22">
        <f>Target_AM[[#This Row],[PROPORSI]]*VLOOKUP(Target_AM[[#This Row],[NIPNAS]],Target_CC[],COLUMN(BW$2)+9,0)</f>
        <v>0</v>
      </c>
      <c r="CL408" s="22">
        <f>Target_AM[[#This Row],[PROPORSI]]*VLOOKUP(Target_AM[[#This Row],[NIPNAS]],Target_CC[],COLUMN(BX$2)+9,0)</f>
        <v>0</v>
      </c>
      <c r="CM408" s="22">
        <f>Target_AM[[#This Row],[PROPORSI]]*VLOOKUP(Target_AM[[#This Row],[NIPNAS]],Target_CC[],COLUMN(BY$2)+9,0)</f>
        <v>0</v>
      </c>
      <c r="CN408" s="22">
        <f>Target_AM[[#This Row],[PROPORSI]]*VLOOKUP(Target_AM[[#This Row],[NIPNAS]],Target_CC[],COLUMN(BZ$2)+9,0)</f>
        <v>0</v>
      </c>
      <c r="CO408" s="22">
        <f>Target_AM[[#This Row],[PROPORSI]]*VLOOKUP(Target_AM[[#This Row],[NIPNAS]],Target_CC[],COLUMN(CA$2)+9,0)</f>
        <v>691403</v>
      </c>
      <c r="CP408" s="22">
        <f>Target_AM[[#This Row],[PROPORSI]]*VLOOKUP(Target_AM[[#This Row],[NIPNAS]],Target_CC[],COLUMN(CB$2)+9,0)</f>
        <v>691450</v>
      </c>
      <c r="CQ408" s="22">
        <f>Target_AM[[#This Row],[PROPORSI]]*VLOOKUP(Target_AM[[#This Row],[NIPNAS]],Target_CC[],COLUMN(CC$2)+9,0)</f>
        <v>702040</v>
      </c>
      <c r="CR408" s="22">
        <f>Target_AM[[#This Row],[PROPORSI]]*VLOOKUP(Target_AM[[#This Row],[NIPNAS]],Target_CC[],COLUMN(CD$2)+9,0)</f>
        <v>702040</v>
      </c>
      <c r="CS408" s="22">
        <f>Target_AM[[#This Row],[PROPORSI]]*VLOOKUP(Target_AM[[#This Row],[NIPNAS]],Target_CC[],COLUMN(CE$2)+9,0)</f>
        <v>702040</v>
      </c>
      <c r="CT408" s="22">
        <f>Target_AM[[#This Row],[PROPORSI]]*VLOOKUP(Target_AM[[#This Row],[NIPNAS]],Target_CC[],COLUMN(CF$2)+9,0)</f>
        <v>702040</v>
      </c>
      <c r="CU408" s="22">
        <f>Target_AM[[#This Row],[PROPORSI]]*VLOOKUP(Target_AM[[#This Row],[NIPNAS]],Target_CC[],COLUMN(CG$2)+9,0)</f>
        <v>702040</v>
      </c>
      <c r="CV408" s="22">
        <f>Target_AM[[#This Row],[PROPORSI]]*VLOOKUP(Target_AM[[#This Row],[NIPNAS]],Target_CC[],COLUMN(CH$2)+9,0)</f>
        <v>702040</v>
      </c>
      <c r="CW408" s="22">
        <f>Target_AM[[#This Row],[PROPORSI]]*VLOOKUP(Target_AM[[#This Row],[NIPNAS]],Target_CC[],COLUMN(CI$2)+9,0)</f>
        <v>702040</v>
      </c>
      <c r="CX408" s="22">
        <f>Target_AM[[#This Row],[PROPORSI]]*VLOOKUP(Target_AM[[#This Row],[NIPNAS]],Target_CC[],COLUMN(CJ$2)+9,0)</f>
        <v>702040</v>
      </c>
      <c r="CY408" s="22">
        <f>Target_AM[[#This Row],[PROPORSI]]*VLOOKUP(Target_AM[[#This Row],[NIPNAS]],Target_CC[],COLUMN(CK$2)+9,0)</f>
        <v>702040</v>
      </c>
      <c r="CZ408" s="22">
        <f>Target_AM[[#This Row],[PROPORSI]]*VLOOKUP(Target_AM[[#This Row],[NIPNAS]],Target_CC[],COLUMN(CL$2)+9,0)</f>
        <v>702040</v>
      </c>
      <c r="DA408" s="22">
        <f>Target_AM[[#This Row],[PROPORSI]]*VLOOKUP(Target_AM[[#This Row],[NIPNAS]],Target_CC[],COLUMN(CM$2)+9,0)</f>
        <v>8403253</v>
      </c>
      <c r="DB408" s="22">
        <f>Target_AM[[#This Row],[PROPORSI]]*VLOOKUP(Target_AM[[#This Row],[NIPNAS]],Target_CC[],COLUMN(CN$2)+9,0)</f>
        <v>0</v>
      </c>
      <c r="DC408" s="22">
        <f>Target_AM[[#This Row],[PROPORSI]]*VLOOKUP(Target_AM[[#This Row],[NIPNAS]],Target_CC[],COLUMN(CO$2)+9,0)</f>
        <v>0</v>
      </c>
      <c r="DD408" s="22">
        <f>Target_AM[[#This Row],[PROPORSI]]*VLOOKUP(Target_AM[[#This Row],[NIPNAS]],Target_CC[],COLUMN(CP$2)+9,0)</f>
        <v>0</v>
      </c>
      <c r="DE408" s="22">
        <f>Target_AM[[#This Row],[PROPORSI]]*VLOOKUP(Target_AM[[#This Row],[NIPNAS]],Target_CC[],COLUMN(CQ$2)+9,0)</f>
        <v>0</v>
      </c>
      <c r="DF408" s="22">
        <f>Target_AM[[#This Row],[PROPORSI]]*VLOOKUP(Target_AM[[#This Row],[NIPNAS]],Target_CC[],COLUMN(CR$2)+9,0)</f>
        <v>0</v>
      </c>
      <c r="DG408" s="22">
        <f>Target_AM[[#This Row],[PROPORSI]]*VLOOKUP(Target_AM[[#This Row],[NIPNAS]],Target_CC[],COLUMN(CS$2)+9,0)</f>
        <v>0</v>
      </c>
      <c r="DH408" s="22">
        <f>Target_AM[[#This Row],[PROPORSI]]*VLOOKUP(Target_AM[[#This Row],[NIPNAS]],Target_CC[],COLUMN(CT$2)+9,0)</f>
        <v>0</v>
      </c>
      <c r="DI408" s="22">
        <f>Target_AM[[#This Row],[PROPORSI]]*VLOOKUP(Target_AM[[#This Row],[NIPNAS]],Target_CC[],COLUMN(CU$2)+9,0)</f>
        <v>0</v>
      </c>
      <c r="DJ408" s="22">
        <f>Target_AM[[#This Row],[PROPORSI]]*VLOOKUP(Target_AM[[#This Row],[NIPNAS]],Target_CC[],COLUMN(CV$2)+9,0)</f>
        <v>0</v>
      </c>
      <c r="DK408" s="22">
        <f>Target_AM[[#This Row],[PROPORSI]]*VLOOKUP(Target_AM[[#This Row],[NIPNAS]],Target_CC[],COLUMN(CW$2)+9,0)</f>
        <v>0</v>
      </c>
      <c r="DL408" s="22">
        <f>Target_AM[[#This Row],[PROPORSI]]*VLOOKUP(Target_AM[[#This Row],[NIPNAS]],Target_CC[],COLUMN(CX$2)+9,0)</f>
        <v>0</v>
      </c>
      <c r="DM408" s="22">
        <f>Target_AM[[#This Row],[PROPORSI]]*VLOOKUP(Target_AM[[#This Row],[NIPNAS]],Target_CC[],COLUMN(CY$2)+9,0)</f>
        <v>0</v>
      </c>
      <c r="DN408" s="22">
        <f>Target_AM[[#This Row],[PROPORSI]]*VLOOKUP(Target_AM[[#This Row],[NIPNAS]],Target_CC[],COLUMN(CZ$2)+9,0)</f>
        <v>0</v>
      </c>
      <c r="DO408" s="22">
        <f>Target_AM[[#This Row],[PROPORSI]]*VLOOKUP(Target_AM[[#This Row],[NIPNAS]],Target_CC[],COLUMN(DA$2)+9,0)</f>
        <v>0</v>
      </c>
      <c r="DP408" s="22">
        <f>Target_AM[[#This Row],[PROPORSI]]*VLOOKUP(Target_AM[[#This Row],[NIPNAS]],Target_CC[],COLUMN(DB$2)+9,0)</f>
        <v>0</v>
      </c>
      <c r="DQ408" s="22">
        <f>Target_AM[[#This Row],[PROPORSI]]*VLOOKUP(Target_AM[[#This Row],[NIPNAS]],Target_CC[],COLUMN(DC$2)+9,0)</f>
        <v>0</v>
      </c>
      <c r="DR408" s="22">
        <f>Target_AM[[#This Row],[PROPORSI]]*VLOOKUP(Target_AM[[#This Row],[NIPNAS]],Target_CC[],COLUMN(DD$2)+9,0)</f>
        <v>0</v>
      </c>
      <c r="DS408" s="22">
        <f>Target_AM[[#This Row],[PROPORSI]]*VLOOKUP(Target_AM[[#This Row],[NIPNAS]],Target_CC[],COLUMN(DE$2)+9,0)</f>
        <v>0</v>
      </c>
      <c r="DT408" s="22">
        <f>Target_AM[[#This Row],[PROPORSI]]*VLOOKUP(Target_AM[[#This Row],[NIPNAS]],Target_CC[],COLUMN(DF$2)+9,0)</f>
        <v>0</v>
      </c>
      <c r="DU408" s="22">
        <f>Target_AM[[#This Row],[PROPORSI]]*VLOOKUP(Target_AM[[#This Row],[NIPNAS]],Target_CC[],COLUMN(DG$2)+9,0)</f>
        <v>0</v>
      </c>
      <c r="DV408" s="22">
        <f>Target_AM[[#This Row],[PROPORSI]]*VLOOKUP(Target_AM[[#This Row],[NIPNAS]],Target_CC[],COLUMN(DH$2)+9,0)</f>
        <v>0</v>
      </c>
      <c r="DW408" s="22">
        <f>Target_AM[[#This Row],[PROPORSI]]*VLOOKUP(Target_AM[[#This Row],[NIPNAS]],Target_CC[],COLUMN(DI$2)+9,0)</f>
        <v>0</v>
      </c>
      <c r="DX408" s="22">
        <f>Target_AM[[#This Row],[PROPORSI]]*VLOOKUP(Target_AM[[#This Row],[NIPNAS]],Target_CC[],COLUMN(DJ$2)+9,0)</f>
        <v>0</v>
      </c>
      <c r="DY408" s="22">
        <f>Target_AM[[#This Row],[PROPORSI]]*VLOOKUP(Target_AM[[#This Row],[NIPNAS]],Target_CC[],COLUMN(DK$2)+9,0)</f>
        <v>0</v>
      </c>
      <c r="DZ408" s="22">
        <f>Target_AM[[#This Row],[PROPORSI]]*VLOOKUP(Target_AM[[#This Row],[NIPNAS]],Target_CC[],COLUMN(DL$2)+9,0)</f>
        <v>0</v>
      </c>
      <c r="EA408" s="22">
        <f>Target_AM[[#This Row],[PROPORSI]]*VLOOKUP(Target_AM[[#This Row],[NIPNAS]],Target_CC[],COLUMN(DM$2)+9,0)</f>
        <v>0</v>
      </c>
    </row>
    <row r="409" spans="2:131" x14ac:dyDescent="0.3">
      <c r="B409">
        <v>404424</v>
      </c>
      <c r="C409" t="s">
        <v>1007</v>
      </c>
      <c r="D409">
        <v>1</v>
      </c>
      <c r="E409" s="8">
        <v>45658</v>
      </c>
      <c r="F409">
        <v>4615030</v>
      </c>
      <c r="G409" t="s">
        <v>803</v>
      </c>
      <c r="J409" t="s">
        <v>294</v>
      </c>
      <c r="K409" t="s">
        <v>19</v>
      </c>
      <c r="L409" t="s">
        <v>159</v>
      </c>
      <c r="M409" t="s">
        <v>29</v>
      </c>
      <c r="N409" s="23">
        <f>Target_AM[[#This Row],[PROPORSI]]*VLOOKUP(Target_AM[[#This Row],[NIPNAS]],Target_CC[],9,0)</f>
        <v>550266749.45039988</v>
      </c>
      <c r="O409" s="22">
        <f>Target_AM[[#This Row],[PROPORSI]]*VLOOKUP(Target_AM[[#This Row],[NIPNAS]],Target_CC[],COLUMN(A$2)+9,0)</f>
        <v>48958482.545454547</v>
      </c>
      <c r="P409" s="22">
        <f>Target_AM[[#This Row],[PROPORSI]]*VLOOKUP(Target_AM[[#This Row],[NIPNAS]],Target_CC[],COLUMN(B$2)+9,0)</f>
        <v>49145750.36363636</v>
      </c>
      <c r="Q409" s="22">
        <f>Target_AM[[#This Row],[PROPORSI]]*VLOOKUP(Target_AM[[#This Row],[NIPNAS]],Target_CC[],COLUMN(C$2)+9,0)</f>
        <v>48771214.727272727</v>
      </c>
      <c r="R409" s="22">
        <f>Target_AM[[#This Row],[PROPORSI]]*VLOOKUP(Target_AM[[#This Row],[NIPNAS]],Target_CC[],COLUMN(D$2)+9,0)</f>
        <v>48396679.090909094</v>
      </c>
      <c r="S409" s="22">
        <f>Target_AM[[#This Row],[PROPORSI]]*VLOOKUP(Target_AM[[#This Row],[NIPNAS]],Target_CC[],COLUMN(E$2)+9,0)</f>
        <v>48583946.909090906</v>
      </c>
      <c r="T409" s="22">
        <f>Target_AM[[#This Row],[PROPORSI]]*VLOOKUP(Target_AM[[#This Row],[NIPNAS]],Target_CC[],COLUMN(F$2)+9,0)</f>
        <v>48771214.727272727</v>
      </c>
      <c r="U409" s="22">
        <f>Target_AM[[#This Row],[PROPORSI]]*VLOOKUP(Target_AM[[#This Row],[NIPNAS]],Target_CC[],COLUMN(G$2)+9,0)</f>
        <v>49707553.81818182</v>
      </c>
      <c r="V409" s="22">
        <f>Target_AM[[#This Row],[PROPORSI]]*VLOOKUP(Target_AM[[#This Row],[NIPNAS]],Target_CC[],COLUMN(H$2)+9,0)</f>
        <v>49333018.18181818</v>
      </c>
      <c r="W409" s="22">
        <f>Target_AM[[#This Row],[PROPORSI]]*VLOOKUP(Target_AM[[#This Row],[NIPNAS]],Target_CC[],COLUMN(I$2)+9,0)</f>
        <v>49333018.18181818</v>
      </c>
      <c r="X409" s="22">
        <f>Target_AM[[#This Row],[PROPORSI]]*VLOOKUP(Target_AM[[#This Row],[NIPNAS]],Target_CC[],COLUMN(J$2)+9,0)</f>
        <v>49707553.81818182</v>
      </c>
      <c r="Y409" s="22">
        <f>Target_AM[[#This Row],[PROPORSI]]*VLOOKUP(Target_AM[[#This Row],[NIPNAS]],Target_CC[],COLUMN(K$2)+9,0)</f>
        <v>49145750.36363636</v>
      </c>
      <c r="Z409" s="22">
        <f>Target_AM[[#This Row],[PROPORSI]]*VLOOKUP(Target_AM[[#This Row],[NIPNAS]],Target_CC[],COLUMN(L$2)+9,0)</f>
        <v>49333018.18181818</v>
      </c>
      <c r="AA409" s="22">
        <f>Target_AM[[#This Row],[PROPORSI]]*VLOOKUP(Target_AM[[#This Row],[NIPNAS]],Target_CC[],COLUMN(M$2)+9,0)</f>
        <v>589187200.90909088</v>
      </c>
      <c r="AB409" s="22">
        <f>Target_AM[[#This Row],[PROPORSI]]*VLOOKUP(Target_AM[[#This Row],[NIPNAS]],Target_CC[],COLUMN(N$2)+9,0)</f>
        <v>3233186.8871397241</v>
      </c>
      <c r="AC409" s="22">
        <f>Target_AM[[#This Row],[PROPORSI]]*VLOOKUP(Target_AM[[#This Row],[NIPNAS]],Target_CC[],COLUMN(O$2)+9,0)</f>
        <v>6177335.2021348979</v>
      </c>
      <c r="AD409" s="22">
        <f>Target_AM[[#This Row],[PROPORSI]]*VLOOKUP(Target_AM[[#This Row],[NIPNAS]],Target_CC[],COLUMN(P$2)+9,0)</f>
        <v>6272371.128321589</v>
      </c>
      <c r="AE409" s="22">
        <f>Target_AM[[#This Row],[PROPORSI]]*VLOOKUP(Target_AM[[#This Row],[NIPNAS]],Target_CC[],COLUMN(Q$2)+9,0)</f>
        <v>6650930.9009652399</v>
      </c>
      <c r="AF409" s="22">
        <f>Target_AM[[#This Row],[PROPORSI]]*VLOOKUP(Target_AM[[#This Row],[NIPNAS]],Target_CC[],COLUMN(R$2)+9,0)</f>
        <v>10679860.196742261</v>
      </c>
      <c r="AG409" s="22">
        <f>Target_AM[[#This Row],[PROPORSI]]*VLOOKUP(Target_AM[[#This Row],[NIPNAS]],Target_CC[],COLUMN(S$2)+9,0)</f>
        <v>9611874.1770680323</v>
      </c>
      <c r="AH409" s="22">
        <f>Target_AM[[#This Row],[PROPORSI]]*VLOOKUP(Target_AM[[#This Row],[NIPNAS]],Target_CC[],COLUMN(T$2)+9,0)</f>
        <v>5428928.9333439823</v>
      </c>
      <c r="AI409" s="22">
        <f>Target_AM[[#This Row],[PROPORSI]]*VLOOKUP(Target_AM[[#This Row],[NIPNAS]],Target_CC[],COLUMN(U$2)+9,0)</f>
        <v>11943643.653356763</v>
      </c>
      <c r="AJ409" s="22">
        <f>Target_AM[[#This Row],[PROPORSI]]*VLOOKUP(Target_AM[[#This Row],[NIPNAS]],Target_CC[],COLUMN(V$2)+9,0)</f>
        <v>9953036.3777973019</v>
      </c>
      <c r="AK409" s="22">
        <f>Target_AM[[#This Row],[PROPORSI]]*VLOOKUP(Target_AM[[#This Row],[NIPNAS]],Target_CC[],COLUMN(W$2)+9,0)</f>
        <v>11943643.653356763</v>
      </c>
      <c r="AL409" s="22">
        <f>Target_AM[[#This Row],[PROPORSI]]*VLOOKUP(Target_AM[[#This Row],[NIPNAS]],Target_CC[],COLUMN(X$2)+9,0)</f>
        <v>12938947.291136488</v>
      </c>
      <c r="AM409" s="22">
        <f>Target_AM[[#This Row],[PROPORSI]]*VLOOKUP(Target_AM[[#This Row],[NIPNAS]],Target_CC[],COLUMN(Y$2)+9,0)</f>
        <v>12938947.291136488</v>
      </c>
      <c r="AN409" s="22">
        <f>Target_AM[[#This Row],[PROPORSI]]*VLOOKUP(Target_AM[[#This Row],[NIPNAS]],Target_CC[],COLUMN(Z$2)+9,0)</f>
        <v>107772705.69249953</v>
      </c>
      <c r="AO409" s="22">
        <f>Target_AM[[#This Row],[PROPORSI]]*VLOOKUP(Target_AM[[#This Row],[NIPNAS]],Target_CC[],COLUMN(AA$2)+9,0)</f>
        <v>52191669.43259427</v>
      </c>
      <c r="AP409" s="22">
        <f>Target_AM[[#This Row],[PROPORSI]]*VLOOKUP(Target_AM[[#This Row],[NIPNAS]],Target_CC[],COLUMN(AB$2)+9,0)</f>
        <v>55323085.565771259</v>
      </c>
      <c r="AQ409" s="22">
        <f>Target_AM[[#This Row],[PROPORSI]]*VLOOKUP(Target_AM[[#This Row],[NIPNAS]],Target_CC[],COLUMN(AC$2)+9,0)</f>
        <v>55043585.855594315</v>
      </c>
      <c r="AR409" s="22">
        <f>Target_AM[[#This Row],[PROPORSI]]*VLOOKUP(Target_AM[[#This Row],[NIPNAS]],Target_CC[],COLUMN(AD$2)+9,0)</f>
        <v>55047609.991874337</v>
      </c>
      <c r="AS409" s="22">
        <f>Target_AM[[#This Row],[PROPORSI]]*VLOOKUP(Target_AM[[#This Row],[NIPNAS]],Target_CC[],COLUMN(AE$2)+9,0)</f>
        <v>59263807.105833165</v>
      </c>
      <c r="AT409" s="22">
        <f>Target_AM[[#This Row],[PROPORSI]]*VLOOKUP(Target_AM[[#This Row],[NIPNAS]],Target_CC[],COLUMN(AF$2)+9,0)</f>
        <v>58383088.904340759</v>
      </c>
      <c r="AU409" s="22">
        <f>Target_AM[[#This Row],[PROPORSI]]*VLOOKUP(Target_AM[[#This Row],[NIPNAS]],Target_CC[],COLUMN(AG$2)+9,0)</f>
        <v>55136482.751525804</v>
      </c>
      <c r="AV409" s="22">
        <f>Target_AM[[#This Row],[PROPORSI]]*VLOOKUP(Target_AM[[#This Row],[NIPNAS]],Target_CC[],COLUMN(AH$2)+9,0)</f>
        <v>61276661.835174941</v>
      </c>
      <c r="AW409" s="22">
        <f>Target_AM[[#This Row],[PROPORSI]]*VLOOKUP(Target_AM[[#This Row],[NIPNAS]],Target_CC[],COLUMN(AI$2)+9,0)</f>
        <v>59286054.559615478</v>
      </c>
      <c r="AX409" s="22">
        <f>Target_AM[[#This Row],[PROPORSI]]*VLOOKUP(Target_AM[[#This Row],[NIPNAS]],Target_CC[],COLUMN(AJ$2)+9,0)</f>
        <v>61651197.471538581</v>
      </c>
      <c r="AY409" s="22">
        <f>Target_AM[[#This Row],[PROPORSI]]*VLOOKUP(Target_AM[[#This Row],[NIPNAS]],Target_CC[],COLUMN(AK$2)+9,0)</f>
        <v>62084697.654772848</v>
      </c>
      <c r="AZ409" s="22">
        <f>Target_AM[[#This Row],[PROPORSI]]*VLOOKUP(Target_AM[[#This Row],[NIPNAS]],Target_CC[],COLUMN(AL$2)+9,0)</f>
        <v>62271965.472954668</v>
      </c>
      <c r="BA409" s="22">
        <f>Target_AM[[#This Row],[PROPORSI]]*VLOOKUP(Target_AM[[#This Row],[NIPNAS]],Target_CC[],COLUMN(AM$2)+9,0)</f>
        <v>696959906.60159039</v>
      </c>
      <c r="BB409" s="22">
        <f>Target_AM[[#This Row],[PROPORSI]]*VLOOKUP(Target_AM[[#This Row],[NIPNAS]],Target_CC[],COLUMN(AN$2)+9,0)</f>
        <v>0</v>
      </c>
      <c r="BC409" s="22">
        <f>Target_AM[[#This Row],[PROPORSI]]*VLOOKUP(Target_AM[[#This Row],[NIPNAS]],Target_CC[],COLUMN(AO$2)+9,0)</f>
        <v>0</v>
      </c>
      <c r="BD409" s="22">
        <f>Target_AM[[#This Row],[PROPORSI]]*VLOOKUP(Target_AM[[#This Row],[NIPNAS]],Target_CC[],COLUMN(AP$2)+9,0)</f>
        <v>0</v>
      </c>
      <c r="BE409" s="22">
        <f>Target_AM[[#This Row],[PROPORSI]]*VLOOKUP(Target_AM[[#This Row],[NIPNAS]],Target_CC[],COLUMN(AQ$2)+9,0)</f>
        <v>0</v>
      </c>
      <c r="BF409" s="22">
        <f>Target_AM[[#This Row],[PROPORSI]]*VLOOKUP(Target_AM[[#This Row],[NIPNAS]],Target_CC[],COLUMN(AR$2)+9,0)</f>
        <v>0</v>
      </c>
      <c r="BG409" s="22">
        <f>Target_AM[[#This Row],[PROPORSI]]*VLOOKUP(Target_AM[[#This Row],[NIPNAS]],Target_CC[],COLUMN(AS$2)+9,0)</f>
        <v>0</v>
      </c>
      <c r="BH409" s="22">
        <f>Target_AM[[#This Row],[PROPORSI]]*VLOOKUP(Target_AM[[#This Row],[NIPNAS]],Target_CC[],COLUMN(AT$2)+9,0)</f>
        <v>0</v>
      </c>
      <c r="BI409" s="22">
        <f>Target_AM[[#This Row],[PROPORSI]]*VLOOKUP(Target_AM[[#This Row],[NIPNAS]],Target_CC[],COLUMN(AU$2)+9,0)</f>
        <v>0</v>
      </c>
      <c r="BJ409" s="22">
        <f>Target_AM[[#This Row],[PROPORSI]]*VLOOKUP(Target_AM[[#This Row],[NIPNAS]],Target_CC[],COLUMN(AV$2)+9,0)</f>
        <v>0</v>
      </c>
      <c r="BK409" s="22">
        <f>Target_AM[[#This Row],[PROPORSI]]*VLOOKUP(Target_AM[[#This Row],[NIPNAS]],Target_CC[],COLUMN(AW$2)+9,0)</f>
        <v>0</v>
      </c>
      <c r="BL409" s="22">
        <f>Target_AM[[#This Row],[PROPORSI]]*VLOOKUP(Target_AM[[#This Row],[NIPNAS]],Target_CC[],COLUMN(AX$2)+9,0)</f>
        <v>0</v>
      </c>
      <c r="BM409" s="22">
        <f>Target_AM[[#This Row],[PROPORSI]]*VLOOKUP(Target_AM[[#This Row],[NIPNAS]],Target_CC[],COLUMN(AY$2)+9,0)</f>
        <v>0</v>
      </c>
      <c r="BN409" s="22">
        <f>Target_AM[[#This Row],[PROPORSI]]*VLOOKUP(Target_AM[[#This Row],[NIPNAS]],Target_CC[],COLUMN(AZ$2)+9,0)</f>
        <v>0</v>
      </c>
      <c r="BO409" s="22">
        <f>Target_AM[[#This Row],[PROPORSI]]*VLOOKUP(Target_AM[[#This Row],[NIPNAS]],Target_CC[],COLUMN(BA$2)+9,0)</f>
        <v>46398314</v>
      </c>
      <c r="BP409" s="22">
        <f>Target_AM[[#This Row],[PROPORSI]]*VLOOKUP(Target_AM[[#This Row],[NIPNAS]],Target_CC[],COLUMN(BB$2)+9,0)</f>
        <v>40873193</v>
      </c>
      <c r="BQ409" s="22">
        <f>Target_AM[[#This Row],[PROPORSI]]*VLOOKUP(Target_AM[[#This Row],[NIPNAS]],Target_CC[],COLUMN(BC$2)+9,0)</f>
        <v>41853697</v>
      </c>
      <c r="BR409" s="22">
        <f>Target_AM[[#This Row],[PROPORSI]]*VLOOKUP(Target_AM[[#This Row],[NIPNAS]],Target_CC[],COLUMN(BD$2)+9,0)</f>
        <v>40295862.649999999</v>
      </c>
      <c r="BS409" s="22">
        <f>Target_AM[[#This Row],[PROPORSI]]*VLOOKUP(Target_AM[[#This Row],[NIPNAS]],Target_CC[],COLUMN(BE$2)+9,0)</f>
        <v>40295862.649999999</v>
      </c>
      <c r="BT409" s="22">
        <f>Target_AM[[#This Row],[PROPORSI]]*VLOOKUP(Target_AM[[#This Row],[NIPNAS]],Target_CC[],COLUMN(BF$2)+9,0)</f>
        <v>40295862.649999999</v>
      </c>
      <c r="BU409" s="22">
        <f>Target_AM[[#This Row],[PROPORSI]]*VLOOKUP(Target_AM[[#This Row],[NIPNAS]],Target_CC[],COLUMN(BG$2)+9,0)</f>
        <v>40295862.649999999</v>
      </c>
      <c r="BV409" s="22">
        <f>Target_AM[[#This Row],[PROPORSI]]*VLOOKUP(Target_AM[[#This Row],[NIPNAS]],Target_CC[],COLUMN(BH$2)+9,0)</f>
        <v>40295862.649999999</v>
      </c>
      <c r="BW409" s="22">
        <f>Target_AM[[#This Row],[PROPORSI]]*VLOOKUP(Target_AM[[#This Row],[NIPNAS]],Target_CC[],COLUMN(BI$2)+9,0)</f>
        <v>40295862.649999999</v>
      </c>
      <c r="BX409" s="22">
        <f>Target_AM[[#This Row],[PROPORSI]]*VLOOKUP(Target_AM[[#This Row],[NIPNAS]],Target_CC[],COLUMN(BJ$2)+9,0)</f>
        <v>40295862.649999999</v>
      </c>
      <c r="BY409" s="22">
        <f>Target_AM[[#This Row],[PROPORSI]]*VLOOKUP(Target_AM[[#This Row],[NIPNAS]],Target_CC[],COLUMN(BK$2)+9,0)</f>
        <v>40295862.649999999</v>
      </c>
      <c r="BZ409" s="22">
        <f>Target_AM[[#This Row],[PROPORSI]]*VLOOKUP(Target_AM[[#This Row],[NIPNAS]],Target_CC[],COLUMN(BL$2)+9,0)</f>
        <v>40295862.649999999</v>
      </c>
      <c r="CA409" s="22">
        <f>Target_AM[[#This Row],[PROPORSI]]*VLOOKUP(Target_AM[[#This Row],[NIPNAS]],Target_CC[],COLUMN(BM$2)+9,0)</f>
        <v>491787967.8499999</v>
      </c>
      <c r="CB409" s="22">
        <f>Target_AM[[#This Row],[PROPORSI]]*VLOOKUP(Target_AM[[#This Row],[NIPNAS]],Target_CC[],COLUMN(BN$2)+9,0)</f>
        <v>42749899</v>
      </c>
      <c r="CC409" s="22">
        <f>Target_AM[[#This Row],[PROPORSI]]*VLOOKUP(Target_AM[[#This Row],[NIPNAS]],Target_CC[],COLUMN(BO$2)+9,0)</f>
        <v>37227183</v>
      </c>
      <c r="CD409" s="22">
        <f>Target_AM[[#This Row],[PROPORSI]]*VLOOKUP(Target_AM[[#This Row],[NIPNAS]],Target_CC[],COLUMN(BP$2)+9,0)</f>
        <v>38715807</v>
      </c>
      <c r="CE409" s="22">
        <f>Target_AM[[#This Row],[PROPORSI]]*VLOOKUP(Target_AM[[#This Row],[NIPNAS]],Target_CC[],COLUMN(BQ$2)+9,0)</f>
        <v>36780016.649999999</v>
      </c>
      <c r="CF409" s="22">
        <f>Target_AM[[#This Row],[PROPORSI]]*VLOOKUP(Target_AM[[#This Row],[NIPNAS]],Target_CC[],COLUMN(BR$2)+9,0)</f>
        <v>36780016.649999999</v>
      </c>
      <c r="CG409" s="22">
        <f>Target_AM[[#This Row],[PROPORSI]]*VLOOKUP(Target_AM[[#This Row],[NIPNAS]],Target_CC[],COLUMN(BS$2)+9,0)</f>
        <v>36780016.649999999</v>
      </c>
      <c r="CH409" s="22">
        <f>Target_AM[[#This Row],[PROPORSI]]*VLOOKUP(Target_AM[[#This Row],[NIPNAS]],Target_CC[],COLUMN(BT$2)+9,0)</f>
        <v>36780016.649999999</v>
      </c>
      <c r="CI409" s="22">
        <f>Target_AM[[#This Row],[PROPORSI]]*VLOOKUP(Target_AM[[#This Row],[NIPNAS]],Target_CC[],COLUMN(BU$2)+9,0)</f>
        <v>36780016.649999999</v>
      </c>
      <c r="CJ409" s="22">
        <f>Target_AM[[#This Row],[PROPORSI]]*VLOOKUP(Target_AM[[#This Row],[NIPNAS]],Target_CC[],COLUMN(BV$2)+9,0)</f>
        <v>36780016.649999999</v>
      </c>
      <c r="CK409" s="22">
        <f>Target_AM[[#This Row],[PROPORSI]]*VLOOKUP(Target_AM[[#This Row],[NIPNAS]],Target_CC[],COLUMN(BW$2)+9,0)</f>
        <v>36780016.649999999</v>
      </c>
      <c r="CL409" s="22">
        <f>Target_AM[[#This Row],[PROPORSI]]*VLOOKUP(Target_AM[[#This Row],[NIPNAS]],Target_CC[],COLUMN(BX$2)+9,0)</f>
        <v>36780016.649999999</v>
      </c>
      <c r="CM409" s="22">
        <f>Target_AM[[#This Row],[PROPORSI]]*VLOOKUP(Target_AM[[#This Row],[NIPNAS]],Target_CC[],COLUMN(BY$2)+9,0)</f>
        <v>36780016.649999999</v>
      </c>
      <c r="CN409" s="22">
        <f>Target_AM[[#This Row],[PROPORSI]]*VLOOKUP(Target_AM[[#This Row],[NIPNAS]],Target_CC[],COLUMN(BZ$2)+9,0)</f>
        <v>449713038.8499999</v>
      </c>
      <c r="CO409" s="22">
        <f>Target_AM[[#This Row],[PROPORSI]]*VLOOKUP(Target_AM[[#This Row],[NIPNAS]],Target_CC[],COLUMN(CA$2)+9,0)</f>
        <v>3551470</v>
      </c>
      <c r="CP409" s="22">
        <f>Target_AM[[#This Row],[PROPORSI]]*VLOOKUP(Target_AM[[#This Row],[NIPNAS]],Target_CC[],COLUMN(CB$2)+9,0)</f>
        <v>3519370</v>
      </c>
      <c r="CQ409" s="22">
        <f>Target_AM[[#This Row],[PROPORSI]]*VLOOKUP(Target_AM[[#This Row],[NIPNAS]],Target_CC[],COLUMN(CC$2)+9,0)</f>
        <v>3515846</v>
      </c>
      <c r="CR409" s="22">
        <f>Target_AM[[#This Row],[PROPORSI]]*VLOOKUP(Target_AM[[#This Row],[NIPNAS]],Target_CC[],COLUMN(CD$2)+9,0)</f>
        <v>3515846</v>
      </c>
      <c r="CS409" s="22">
        <f>Target_AM[[#This Row],[PROPORSI]]*VLOOKUP(Target_AM[[#This Row],[NIPNAS]],Target_CC[],COLUMN(CE$2)+9,0)</f>
        <v>3515846</v>
      </c>
      <c r="CT409" s="22">
        <f>Target_AM[[#This Row],[PROPORSI]]*VLOOKUP(Target_AM[[#This Row],[NIPNAS]],Target_CC[],COLUMN(CF$2)+9,0)</f>
        <v>3515846</v>
      </c>
      <c r="CU409" s="22">
        <f>Target_AM[[#This Row],[PROPORSI]]*VLOOKUP(Target_AM[[#This Row],[NIPNAS]],Target_CC[],COLUMN(CG$2)+9,0)</f>
        <v>3515846</v>
      </c>
      <c r="CV409" s="22">
        <f>Target_AM[[#This Row],[PROPORSI]]*VLOOKUP(Target_AM[[#This Row],[NIPNAS]],Target_CC[],COLUMN(CH$2)+9,0)</f>
        <v>3515846</v>
      </c>
      <c r="CW409" s="22">
        <f>Target_AM[[#This Row],[PROPORSI]]*VLOOKUP(Target_AM[[#This Row],[NIPNAS]],Target_CC[],COLUMN(CI$2)+9,0)</f>
        <v>3515846</v>
      </c>
      <c r="CX409" s="22">
        <f>Target_AM[[#This Row],[PROPORSI]]*VLOOKUP(Target_AM[[#This Row],[NIPNAS]],Target_CC[],COLUMN(CJ$2)+9,0)</f>
        <v>3515846</v>
      </c>
      <c r="CY409" s="22">
        <f>Target_AM[[#This Row],[PROPORSI]]*VLOOKUP(Target_AM[[#This Row],[NIPNAS]],Target_CC[],COLUMN(CK$2)+9,0)</f>
        <v>3515846</v>
      </c>
      <c r="CZ409" s="22">
        <f>Target_AM[[#This Row],[PROPORSI]]*VLOOKUP(Target_AM[[#This Row],[NIPNAS]],Target_CC[],COLUMN(CL$2)+9,0)</f>
        <v>3515846</v>
      </c>
      <c r="DA409" s="22">
        <f>Target_AM[[#This Row],[PROPORSI]]*VLOOKUP(Target_AM[[#This Row],[NIPNAS]],Target_CC[],COLUMN(CM$2)+9,0)</f>
        <v>42229300</v>
      </c>
      <c r="DB409" s="22">
        <f>Target_AM[[#This Row],[PROPORSI]]*VLOOKUP(Target_AM[[#This Row],[NIPNAS]],Target_CC[],COLUMN(CN$2)+9,0)</f>
        <v>0</v>
      </c>
      <c r="DC409" s="22">
        <f>Target_AM[[#This Row],[PROPORSI]]*VLOOKUP(Target_AM[[#This Row],[NIPNAS]],Target_CC[],COLUMN(CO$2)+9,0)</f>
        <v>5535000</v>
      </c>
      <c r="DD409" s="22">
        <f>Target_AM[[#This Row],[PROPORSI]]*VLOOKUP(Target_AM[[#This Row],[NIPNAS]],Target_CC[],COLUMN(CP$2)+9,0)</f>
        <v>0</v>
      </c>
      <c r="DE409" s="22">
        <f>Target_AM[[#This Row],[PROPORSI]]*VLOOKUP(Target_AM[[#This Row],[NIPNAS]],Target_CC[],COLUMN(CQ$2)+9,0)</f>
        <v>0</v>
      </c>
      <c r="DF409" s="22">
        <f>Target_AM[[#This Row],[PROPORSI]]*VLOOKUP(Target_AM[[#This Row],[NIPNAS]],Target_CC[],COLUMN(CR$2)+9,0)</f>
        <v>0</v>
      </c>
      <c r="DG409" s="22">
        <f>Target_AM[[#This Row],[PROPORSI]]*VLOOKUP(Target_AM[[#This Row],[NIPNAS]],Target_CC[],COLUMN(CS$2)+9,0)</f>
        <v>0</v>
      </c>
      <c r="DH409" s="22">
        <f>Target_AM[[#This Row],[PROPORSI]]*VLOOKUP(Target_AM[[#This Row],[NIPNAS]],Target_CC[],COLUMN(CT$2)+9,0)</f>
        <v>0</v>
      </c>
      <c r="DI409" s="22">
        <f>Target_AM[[#This Row],[PROPORSI]]*VLOOKUP(Target_AM[[#This Row],[NIPNAS]],Target_CC[],COLUMN(CU$2)+9,0)</f>
        <v>0</v>
      </c>
      <c r="DJ409" s="22">
        <f>Target_AM[[#This Row],[PROPORSI]]*VLOOKUP(Target_AM[[#This Row],[NIPNAS]],Target_CC[],COLUMN(CV$2)+9,0)</f>
        <v>0</v>
      </c>
      <c r="DK409" s="22">
        <f>Target_AM[[#This Row],[PROPORSI]]*VLOOKUP(Target_AM[[#This Row],[NIPNAS]],Target_CC[],COLUMN(CW$2)+9,0)</f>
        <v>0</v>
      </c>
      <c r="DL409" s="22">
        <f>Target_AM[[#This Row],[PROPORSI]]*VLOOKUP(Target_AM[[#This Row],[NIPNAS]],Target_CC[],COLUMN(CX$2)+9,0)</f>
        <v>0</v>
      </c>
      <c r="DM409" s="22">
        <f>Target_AM[[#This Row],[PROPORSI]]*VLOOKUP(Target_AM[[#This Row],[NIPNAS]],Target_CC[],COLUMN(CY$2)+9,0)</f>
        <v>0</v>
      </c>
      <c r="DN409" s="22">
        <f>Target_AM[[#This Row],[PROPORSI]]*VLOOKUP(Target_AM[[#This Row],[NIPNAS]],Target_CC[],COLUMN(CZ$2)+9,0)</f>
        <v>5535000</v>
      </c>
      <c r="DO409" s="22">
        <f>Target_AM[[#This Row],[PROPORSI]]*VLOOKUP(Target_AM[[#This Row],[NIPNAS]],Target_CC[],COLUMN(DA$2)+9,0)</f>
        <v>0</v>
      </c>
      <c r="DP409" s="22">
        <f>Target_AM[[#This Row],[PROPORSI]]*VLOOKUP(Target_AM[[#This Row],[NIPNAS]],Target_CC[],COLUMN(DB$2)+9,0)</f>
        <v>0</v>
      </c>
      <c r="DQ409" s="22">
        <f>Target_AM[[#This Row],[PROPORSI]]*VLOOKUP(Target_AM[[#This Row],[NIPNAS]],Target_CC[],COLUMN(DC$2)+9,0)</f>
        <v>0</v>
      </c>
      <c r="DR409" s="22">
        <f>Target_AM[[#This Row],[PROPORSI]]*VLOOKUP(Target_AM[[#This Row],[NIPNAS]],Target_CC[],COLUMN(DD$2)+9,0)</f>
        <v>0</v>
      </c>
      <c r="DS409" s="22">
        <f>Target_AM[[#This Row],[PROPORSI]]*VLOOKUP(Target_AM[[#This Row],[NIPNAS]],Target_CC[],COLUMN(DE$2)+9,0)</f>
        <v>0</v>
      </c>
      <c r="DT409" s="22">
        <f>Target_AM[[#This Row],[PROPORSI]]*VLOOKUP(Target_AM[[#This Row],[NIPNAS]],Target_CC[],COLUMN(DF$2)+9,0)</f>
        <v>0</v>
      </c>
      <c r="DU409" s="22">
        <f>Target_AM[[#This Row],[PROPORSI]]*VLOOKUP(Target_AM[[#This Row],[NIPNAS]],Target_CC[],COLUMN(DG$2)+9,0)</f>
        <v>0</v>
      </c>
      <c r="DV409" s="22">
        <f>Target_AM[[#This Row],[PROPORSI]]*VLOOKUP(Target_AM[[#This Row],[NIPNAS]],Target_CC[],COLUMN(DH$2)+9,0)</f>
        <v>0</v>
      </c>
      <c r="DW409" s="22">
        <f>Target_AM[[#This Row],[PROPORSI]]*VLOOKUP(Target_AM[[#This Row],[NIPNAS]],Target_CC[],COLUMN(DI$2)+9,0)</f>
        <v>0</v>
      </c>
      <c r="DX409" s="22">
        <f>Target_AM[[#This Row],[PROPORSI]]*VLOOKUP(Target_AM[[#This Row],[NIPNAS]],Target_CC[],COLUMN(DJ$2)+9,0)</f>
        <v>0</v>
      </c>
      <c r="DY409" s="22">
        <f>Target_AM[[#This Row],[PROPORSI]]*VLOOKUP(Target_AM[[#This Row],[NIPNAS]],Target_CC[],COLUMN(DK$2)+9,0)</f>
        <v>0</v>
      </c>
      <c r="DZ409" s="22">
        <f>Target_AM[[#This Row],[PROPORSI]]*VLOOKUP(Target_AM[[#This Row],[NIPNAS]],Target_CC[],COLUMN(DL$2)+9,0)</f>
        <v>0</v>
      </c>
      <c r="EA409" s="22">
        <f>Target_AM[[#This Row],[PROPORSI]]*VLOOKUP(Target_AM[[#This Row],[NIPNAS]],Target_CC[],COLUMN(DM$2)+9,0)</f>
        <v>0</v>
      </c>
    </row>
    <row r="410" spans="2:131" x14ac:dyDescent="0.3">
      <c r="B410">
        <v>404424</v>
      </c>
      <c r="C410" t="s">
        <v>1007</v>
      </c>
      <c r="D410">
        <v>1</v>
      </c>
      <c r="E410" s="8">
        <v>45658</v>
      </c>
      <c r="F410">
        <v>3001072038</v>
      </c>
      <c r="G410" t="s">
        <v>482</v>
      </c>
      <c r="J410" t="s">
        <v>296</v>
      </c>
      <c r="K410" t="s">
        <v>19</v>
      </c>
      <c r="L410" t="s">
        <v>159</v>
      </c>
      <c r="M410" t="s">
        <v>29</v>
      </c>
      <c r="N410" s="23">
        <f>Target_AM[[#This Row],[PROPORSI]]*VLOOKUP(Target_AM[[#This Row],[NIPNAS]],Target_CC[],9,0)</f>
        <v>10387151.936969697</v>
      </c>
      <c r="O410" s="22">
        <f>Target_AM[[#This Row],[PROPORSI]]*VLOOKUP(Target_AM[[#This Row],[NIPNAS]],Target_CC[],COLUMN(A$2)+9,0)</f>
        <v>305044.74</v>
      </c>
      <c r="P410" s="22">
        <f>Target_AM[[#This Row],[PROPORSI]]*VLOOKUP(Target_AM[[#This Row],[NIPNAS]],Target_CC[],COLUMN(B$2)+9,0)</f>
        <v>289792.50299999997</v>
      </c>
      <c r="Q410" s="22">
        <f>Target_AM[[#This Row],[PROPORSI]]*VLOOKUP(Target_AM[[#This Row],[NIPNAS]],Target_CC[],COLUMN(C$2)+9,0)</f>
        <v>292719.7</v>
      </c>
      <c r="R410" s="22">
        <f>Target_AM[[#This Row],[PROPORSI]]*VLOOKUP(Target_AM[[#This Row],[NIPNAS]],Target_CC[],COLUMN(D$2)+9,0)</f>
        <v>289792.50299999997</v>
      </c>
      <c r="S410" s="22">
        <f>Target_AM[[#This Row],[PROPORSI]]*VLOOKUP(Target_AM[[#This Row],[NIPNAS]],Target_CC[],COLUMN(E$2)+9,0)</f>
        <v>281010.91200000001</v>
      </c>
      <c r="T410" s="22">
        <f>Target_AM[[#This Row],[PROPORSI]]*VLOOKUP(Target_AM[[#This Row],[NIPNAS]],Target_CC[],COLUMN(F$2)+9,0)</f>
        <v>272229.321</v>
      </c>
      <c r="U410" s="22">
        <f>Target_AM[[#This Row],[PROPORSI]]*VLOOKUP(Target_AM[[#This Row],[NIPNAS]],Target_CC[],COLUMN(G$2)+9,0)</f>
        <v>286865.30599999998</v>
      </c>
      <c r="V410" s="22">
        <f>Target_AM[[#This Row],[PROPORSI]]*VLOOKUP(Target_AM[[#This Row],[NIPNAS]],Target_CC[],COLUMN(H$2)+9,0)</f>
        <v>298574.09399999998</v>
      </c>
      <c r="W410" s="22">
        <f>Target_AM[[#This Row],[PROPORSI]]*VLOOKUP(Target_AM[[#This Row],[NIPNAS]],Target_CC[],COLUMN(I$2)+9,0)</f>
        <v>295646.897</v>
      </c>
      <c r="X410" s="22">
        <f>Target_AM[[#This Row],[PROPORSI]]*VLOOKUP(Target_AM[[#This Row],[NIPNAS]],Target_CC[],COLUMN(J$2)+9,0)</f>
        <v>295646.897</v>
      </c>
      <c r="Y410" s="22">
        <f>Target_AM[[#This Row],[PROPORSI]]*VLOOKUP(Target_AM[[#This Row],[NIPNAS]],Target_CC[],COLUMN(K$2)+9,0)</f>
        <v>298574.09399999998</v>
      </c>
      <c r="Z410" s="22">
        <f>Target_AM[[#This Row],[PROPORSI]]*VLOOKUP(Target_AM[[#This Row],[NIPNAS]],Target_CC[],COLUMN(L$2)+9,0)</f>
        <v>292719.7</v>
      </c>
      <c r="AA410" s="22">
        <f>Target_AM[[#This Row],[PROPORSI]]*VLOOKUP(Target_AM[[#This Row],[NIPNAS]],Target_CC[],COLUMN(M$2)+9,0)</f>
        <v>3498616.6669999999</v>
      </c>
      <c r="AB410" s="22">
        <f>Target_AM[[#This Row],[PROPORSI]]*VLOOKUP(Target_AM[[#This Row],[NIPNAS]],Target_CC[],COLUMN(N$2)+9,0)</f>
        <v>0</v>
      </c>
      <c r="AC410" s="22">
        <f>Target_AM[[#This Row],[PROPORSI]]*VLOOKUP(Target_AM[[#This Row],[NIPNAS]],Target_CC[],COLUMN(O$2)+9,0)</f>
        <v>690859.22431823774</v>
      </c>
      <c r="AD410" s="22">
        <f>Target_AM[[#This Row],[PROPORSI]]*VLOOKUP(Target_AM[[#This Row],[NIPNAS]],Target_CC[],COLUMN(P$2)+9,0)</f>
        <v>683729.23020126333</v>
      </c>
      <c r="AE410" s="22">
        <f>Target_AM[[#This Row],[PROPORSI]]*VLOOKUP(Target_AM[[#This Row],[NIPNAS]],Target_CC[],COLUMN(Q$2)+9,0)</f>
        <v>537486.86343142285</v>
      </c>
      <c r="AF410" s="22">
        <f>Target_AM[[#This Row],[PROPORSI]]*VLOOKUP(Target_AM[[#This Row],[NIPNAS]],Target_CC[],COLUMN(R$2)+9,0)</f>
        <v>586231.66372162709</v>
      </c>
      <c r="AG410" s="22">
        <f>Target_AM[[#This Row],[PROPORSI]]*VLOOKUP(Target_AM[[#This Row],[NIPNAS]],Target_CC[],COLUMN(S$2)+9,0)</f>
        <v>571553.53985494352</v>
      </c>
      <c r="AH410" s="22">
        <f>Target_AM[[#This Row],[PROPORSI]]*VLOOKUP(Target_AM[[#This Row],[NIPNAS]],Target_CC[],COLUMN(T$2)+9,0)</f>
        <v>710365.72728492401</v>
      </c>
      <c r="AI410" s="22">
        <f>Target_AM[[#This Row],[PROPORSI]]*VLOOKUP(Target_AM[[#This Row],[NIPNAS]],Target_CC[],COLUMN(U$2)+9,0)</f>
        <v>598269.13892134407</v>
      </c>
      <c r="AJ410" s="22">
        <f>Target_AM[[#This Row],[PROPORSI]]*VLOOKUP(Target_AM[[#This Row],[NIPNAS]],Target_CC[],COLUMN(V$2)+9,0)</f>
        <v>715610.41381648171</v>
      </c>
      <c r="AK410" s="22">
        <f>Target_AM[[#This Row],[PROPORSI]]*VLOOKUP(Target_AM[[#This Row],[NIPNAS]],Target_CC[],COLUMN(W$2)+9,0)</f>
        <v>720720.50871695695</v>
      </c>
      <c r="AL410" s="22">
        <f>Target_AM[[#This Row],[PROPORSI]]*VLOOKUP(Target_AM[[#This Row],[NIPNAS]],Target_CC[],COLUMN(X$2)+9,0)</f>
        <v>611960.29877694696</v>
      </c>
      <c r="AM410" s="22">
        <f>Target_AM[[#This Row],[PROPORSI]]*VLOOKUP(Target_AM[[#This Row],[NIPNAS]],Target_CC[],COLUMN(Y$2)+9,0)</f>
        <v>623089.45347582689</v>
      </c>
      <c r="AN410" s="22">
        <f>Target_AM[[#This Row],[PROPORSI]]*VLOOKUP(Target_AM[[#This Row],[NIPNAS]],Target_CC[],COLUMN(Z$2)+9,0)</f>
        <v>7049876.062519975</v>
      </c>
      <c r="AO410" s="22">
        <f>Target_AM[[#This Row],[PROPORSI]]*VLOOKUP(Target_AM[[#This Row],[NIPNAS]],Target_CC[],COLUMN(AA$2)+9,0)</f>
        <v>305044.74</v>
      </c>
      <c r="AP410" s="22">
        <f>Target_AM[[#This Row],[PROPORSI]]*VLOOKUP(Target_AM[[#This Row],[NIPNAS]],Target_CC[],COLUMN(AB$2)+9,0)</f>
        <v>980651.72731823777</v>
      </c>
      <c r="AQ410" s="22">
        <f>Target_AM[[#This Row],[PROPORSI]]*VLOOKUP(Target_AM[[#This Row],[NIPNAS]],Target_CC[],COLUMN(AC$2)+9,0)</f>
        <v>976448.9302012634</v>
      </c>
      <c r="AR410" s="22">
        <f>Target_AM[[#This Row],[PROPORSI]]*VLOOKUP(Target_AM[[#This Row],[NIPNAS]],Target_CC[],COLUMN(AD$2)+9,0)</f>
        <v>827279.36643142276</v>
      </c>
      <c r="AS410" s="22">
        <f>Target_AM[[#This Row],[PROPORSI]]*VLOOKUP(Target_AM[[#This Row],[NIPNAS]],Target_CC[],COLUMN(AE$2)+9,0)</f>
        <v>867242.5757216271</v>
      </c>
      <c r="AT410" s="22">
        <f>Target_AM[[#This Row],[PROPORSI]]*VLOOKUP(Target_AM[[#This Row],[NIPNAS]],Target_CC[],COLUMN(AF$2)+9,0)</f>
        <v>843782.86085494352</v>
      </c>
      <c r="AU410" s="22">
        <f>Target_AM[[#This Row],[PROPORSI]]*VLOOKUP(Target_AM[[#This Row],[NIPNAS]],Target_CC[],COLUMN(AG$2)+9,0)</f>
        <v>997231.03328492399</v>
      </c>
      <c r="AV410" s="22">
        <f>Target_AM[[#This Row],[PROPORSI]]*VLOOKUP(Target_AM[[#This Row],[NIPNAS]],Target_CC[],COLUMN(AH$2)+9,0)</f>
        <v>896843.232921344</v>
      </c>
      <c r="AW410" s="22">
        <f>Target_AM[[#This Row],[PROPORSI]]*VLOOKUP(Target_AM[[#This Row],[NIPNAS]],Target_CC[],COLUMN(AI$2)+9,0)</f>
        <v>1011257.3108164817</v>
      </c>
      <c r="AX410" s="22">
        <f>Target_AM[[#This Row],[PROPORSI]]*VLOOKUP(Target_AM[[#This Row],[NIPNAS]],Target_CC[],COLUMN(AJ$2)+9,0)</f>
        <v>1016367.4057169569</v>
      </c>
      <c r="AY410" s="22">
        <f>Target_AM[[#This Row],[PROPORSI]]*VLOOKUP(Target_AM[[#This Row],[NIPNAS]],Target_CC[],COLUMN(AK$2)+9,0)</f>
        <v>910534.392776947</v>
      </c>
      <c r="AZ410" s="22">
        <f>Target_AM[[#This Row],[PROPORSI]]*VLOOKUP(Target_AM[[#This Row],[NIPNAS]],Target_CC[],COLUMN(AL$2)+9,0)</f>
        <v>915809.15347582684</v>
      </c>
      <c r="BA410" s="22">
        <f>Target_AM[[#This Row],[PROPORSI]]*VLOOKUP(Target_AM[[#This Row],[NIPNAS]],Target_CC[],COLUMN(AM$2)+9,0)</f>
        <v>10548492.729519974</v>
      </c>
      <c r="BB410" s="22">
        <f>Target_AM[[#This Row],[PROPORSI]]*VLOOKUP(Target_AM[[#This Row],[NIPNAS]],Target_CC[],COLUMN(AN$2)+9,0)</f>
        <v>0</v>
      </c>
      <c r="BC410" s="22">
        <f>Target_AM[[#This Row],[PROPORSI]]*VLOOKUP(Target_AM[[#This Row],[NIPNAS]],Target_CC[],COLUMN(AO$2)+9,0)</f>
        <v>0</v>
      </c>
      <c r="BD410" s="22">
        <f>Target_AM[[#This Row],[PROPORSI]]*VLOOKUP(Target_AM[[#This Row],[NIPNAS]],Target_CC[],COLUMN(AP$2)+9,0)</f>
        <v>0</v>
      </c>
      <c r="BE410" s="22">
        <f>Target_AM[[#This Row],[PROPORSI]]*VLOOKUP(Target_AM[[#This Row],[NIPNAS]],Target_CC[],COLUMN(AQ$2)+9,0)</f>
        <v>0</v>
      </c>
      <c r="BF410" s="22">
        <f>Target_AM[[#This Row],[PROPORSI]]*VLOOKUP(Target_AM[[#This Row],[NIPNAS]],Target_CC[],COLUMN(AR$2)+9,0)</f>
        <v>0</v>
      </c>
      <c r="BG410" s="22">
        <f>Target_AM[[#This Row],[PROPORSI]]*VLOOKUP(Target_AM[[#This Row],[NIPNAS]],Target_CC[],COLUMN(AS$2)+9,0)</f>
        <v>0</v>
      </c>
      <c r="BH410" s="22">
        <f>Target_AM[[#This Row],[PROPORSI]]*VLOOKUP(Target_AM[[#This Row],[NIPNAS]],Target_CC[],COLUMN(AT$2)+9,0)</f>
        <v>0</v>
      </c>
      <c r="BI410" s="22">
        <f>Target_AM[[#This Row],[PROPORSI]]*VLOOKUP(Target_AM[[#This Row],[NIPNAS]],Target_CC[],COLUMN(AU$2)+9,0)</f>
        <v>0</v>
      </c>
      <c r="BJ410" s="22">
        <f>Target_AM[[#This Row],[PROPORSI]]*VLOOKUP(Target_AM[[#This Row],[NIPNAS]],Target_CC[],COLUMN(AV$2)+9,0)</f>
        <v>0</v>
      </c>
      <c r="BK410" s="22">
        <f>Target_AM[[#This Row],[PROPORSI]]*VLOOKUP(Target_AM[[#This Row],[NIPNAS]],Target_CC[],COLUMN(AW$2)+9,0)</f>
        <v>0</v>
      </c>
      <c r="BL410" s="22">
        <f>Target_AM[[#This Row],[PROPORSI]]*VLOOKUP(Target_AM[[#This Row],[NIPNAS]],Target_CC[],COLUMN(AX$2)+9,0)</f>
        <v>0</v>
      </c>
      <c r="BM410" s="22">
        <f>Target_AM[[#This Row],[PROPORSI]]*VLOOKUP(Target_AM[[#This Row],[NIPNAS]],Target_CC[],COLUMN(AY$2)+9,0)</f>
        <v>0</v>
      </c>
      <c r="BN410" s="22">
        <f>Target_AM[[#This Row],[PROPORSI]]*VLOOKUP(Target_AM[[#This Row],[NIPNAS]],Target_CC[],COLUMN(AZ$2)+9,0)</f>
        <v>0</v>
      </c>
      <c r="BO410" s="22">
        <f>Target_AM[[#This Row],[PROPORSI]]*VLOOKUP(Target_AM[[#This Row],[NIPNAS]],Target_CC[],COLUMN(BA$2)+9,0)</f>
        <v>312456</v>
      </c>
      <c r="BP410" s="22">
        <f>Target_AM[[#This Row],[PROPORSI]]*VLOOKUP(Target_AM[[#This Row],[NIPNAS]],Target_CC[],COLUMN(BB$2)+9,0)</f>
        <v>302790</v>
      </c>
      <c r="BQ410" s="22">
        <f>Target_AM[[#This Row],[PROPORSI]]*VLOOKUP(Target_AM[[#This Row],[NIPNAS]],Target_CC[],COLUMN(BC$2)+9,0)</f>
        <v>300250</v>
      </c>
      <c r="BR410" s="22">
        <f>Target_AM[[#This Row],[PROPORSI]]*VLOOKUP(Target_AM[[#This Row],[NIPNAS]],Target_CC[],COLUMN(BD$2)+9,0)</f>
        <v>301250</v>
      </c>
      <c r="BS410" s="22">
        <f>Target_AM[[#This Row],[PROPORSI]]*VLOOKUP(Target_AM[[#This Row],[NIPNAS]],Target_CC[],COLUMN(BE$2)+9,0)</f>
        <v>301250</v>
      </c>
      <c r="BT410" s="22">
        <f>Target_AM[[#This Row],[PROPORSI]]*VLOOKUP(Target_AM[[#This Row],[NIPNAS]],Target_CC[],COLUMN(BF$2)+9,0)</f>
        <v>301250</v>
      </c>
      <c r="BU410" s="22">
        <f>Target_AM[[#This Row],[PROPORSI]]*VLOOKUP(Target_AM[[#This Row],[NIPNAS]],Target_CC[],COLUMN(BG$2)+9,0)</f>
        <v>301250</v>
      </c>
      <c r="BV410" s="22">
        <f>Target_AM[[#This Row],[PROPORSI]]*VLOOKUP(Target_AM[[#This Row],[NIPNAS]],Target_CC[],COLUMN(BH$2)+9,0)</f>
        <v>301250</v>
      </c>
      <c r="BW410" s="22">
        <f>Target_AM[[#This Row],[PROPORSI]]*VLOOKUP(Target_AM[[#This Row],[NIPNAS]],Target_CC[],COLUMN(BI$2)+9,0)</f>
        <v>301250</v>
      </c>
      <c r="BX410" s="22">
        <f>Target_AM[[#This Row],[PROPORSI]]*VLOOKUP(Target_AM[[#This Row],[NIPNAS]],Target_CC[],COLUMN(BJ$2)+9,0)</f>
        <v>301250</v>
      </c>
      <c r="BY410" s="22">
        <f>Target_AM[[#This Row],[PROPORSI]]*VLOOKUP(Target_AM[[#This Row],[NIPNAS]],Target_CC[],COLUMN(BK$2)+9,0)</f>
        <v>301250</v>
      </c>
      <c r="BZ410" s="22">
        <f>Target_AM[[#This Row],[PROPORSI]]*VLOOKUP(Target_AM[[#This Row],[NIPNAS]],Target_CC[],COLUMN(BL$2)+9,0)</f>
        <v>301250</v>
      </c>
      <c r="CA410" s="22">
        <f>Target_AM[[#This Row],[PROPORSI]]*VLOOKUP(Target_AM[[#This Row],[NIPNAS]],Target_CC[],COLUMN(BM$2)+9,0)</f>
        <v>3626746</v>
      </c>
      <c r="CB410" s="22">
        <f>Target_AM[[#This Row],[PROPORSI]]*VLOOKUP(Target_AM[[#This Row],[NIPNAS]],Target_CC[],COLUMN(BN$2)+9,0)</f>
        <v>0</v>
      </c>
      <c r="CC410" s="22">
        <f>Target_AM[[#This Row],[PROPORSI]]*VLOOKUP(Target_AM[[#This Row],[NIPNAS]],Target_CC[],COLUMN(BO$2)+9,0)</f>
        <v>0</v>
      </c>
      <c r="CD410" s="22">
        <f>Target_AM[[#This Row],[PROPORSI]]*VLOOKUP(Target_AM[[#This Row],[NIPNAS]],Target_CC[],COLUMN(BP$2)+9,0)</f>
        <v>0</v>
      </c>
      <c r="CE410" s="22">
        <f>Target_AM[[#This Row],[PROPORSI]]*VLOOKUP(Target_AM[[#This Row],[NIPNAS]],Target_CC[],COLUMN(BQ$2)+9,0)</f>
        <v>0</v>
      </c>
      <c r="CF410" s="22">
        <f>Target_AM[[#This Row],[PROPORSI]]*VLOOKUP(Target_AM[[#This Row],[NIPNAS]],Target_CC[],COLUMN(BR$2)+9,0)</f>
        <v>0</v>
      </c>
      <c r="CG410" s="22">
        <f>Target_AM[[#This Row],[PROPORSI]]*VLOOKUP(Target_AM[[#This Row],[NIPNAS]],Target_CC[],COLUMN(BS$2)+9,0)</f>
        <v>0</v>
      </c>
      <c r="CH410" s="22">
        <f>Target_AM[[#This Row],[PROPORSI]]*VLOOKUP(Target_AM[[#This Row],[NIPNAS]],Target_CC[],COLUMN(BT$2)+9,0)</f>
        <v>0</v>
      </c>
      <c r="CI410" s="22">
        <f>Target_AM[[#This Row],[PROPORSI]]*VLOOKUP(Target_AM[[#This Row],[NIPNAS]],Target_CC[],COLUMN(BU$2)+9,0)</f>
        <v>0</v>
      </c>
      <c r="CJ410" s="22">
        <f>Target_AM[[#This Row],[PROPORSI]]*VLOOKUP(Target_AM[[#This Row],[NIPNAS]],Target_CC[],COLUMN(BV$2)+9,0)</f>
        <v>0</v>
      </c>
      <c r="CK410" s="22">
        <f>Target_AM[[#This Row],[PROPORSI]]*VLOOKUP(Target_AM[[#This Row],[NIPNAS]],Target_CC[],COLUMN(BW$2)+9,0)</f>
        <v>0</v>
      </c>
      <c r="CL410" s="22">
        <f>Target_AM[[#This Row],[PROPORSI]]*VLOOKUP(Target_AM[[#This Row],[NIPNAS]],Target_CC[],COLUMN(BX$2)+9,0)</f>
        <v>0</v>
      </c>
      <c r="CM410" s="22">
        <f>Target_AM[[#This Row],[PROPORSI]]*VLOOKUP(Target_AM[[#This Row],[NIPNAS]],Target_CC[],COLUMN(BY$2)+9,0)</f>
        <v>0</v>
      </c>
      <c r="CN410" s="22">
        <f>Target_AM[[#This Row],[PROPORSI]]*VLOOKUP(Target_AM[[#This Row],[NIPNAS]],Target_CC[],COLUMN(BZ$2)+9,0)</f>
        <v>0</v>
      </c>
      <c r="CO410" s="22">
        <f>Target_AM[[#This Row],[PROPORSI]]*VLOOKUP(Target_AM[[#This Row],[NIPNAS]],Target_CC[],COLUMN(CA$2)+9,0)</f>
        <v>312956</v>
      </c>
      <c r="CP410" s="22">
        <f>Target_AM[[#This Row],[PROPORSI]]*VLOOKUP(Target_AM[[#This Row],[NIPNAS]],Target_CC[],COLUMN(CB$2)+9,0)</f>
        <v>303540</v>
      </c>
      <c r="CQ410" s="22">
        <f>Target_AM[[#This Row],[PROPORSI]]*VLOOKUP(Target_AM[[#This Row],[NIPNAS]],Target_CC[],COLUMN(CC$2)+9,0)</f>
        <v>301250</v>
      </c>
      <c r="CR410" s="22">
        <f>Target_AM[[#This Row],[PROPORSI]]*VLOOKUP(Target_AM[[#This Row],[NIPNAS]],Target_CC[],COLUMN(CD$2)+9,0)</f>
        <v>301250</v>
      </c>
      <c r="CS410" s="22">
        <f>Target_AM[[#This Row],[PROPORSI]]*VLOOKUP(Target_AM[[#This Row],[NIPNAS]],Target_CC[],COLUMN(CE$2)+9,0)</f>
        <v>301250</v>
      </c>
      <c r="CT410" s="22">
        <f>Target_AM[[#This Row],[PROPORSI]]*VLOOKUP(Target_AM[[#This Row],[NIPNAS]],Target_CC[],COLUMN(CF$2)+9,0)</f>
        <v>301250</v>
      </c>
      <c r="CU410" s="22">
        <f>Target_AM[[#This Row],[PROPORSI]]*VLOOKUP(Target_AM[[#This Row],[NIPNAS]],Target_CC[],COLUMN(CG$2)+9,0)</f>
        <v>301250</v>
      </c>
      <c r="CV410" s="22">
        <f>Target_AM[[#This Row],[PROPORSI]]*VLOOKUP(Target_AM[[#This Row],[NIPNAS]],Target_CC[],COLUMN(CH$2)+9,0)</f>
        <v>301250</v>
      </c>
      <c r="CW410" s="22">
        <f>Target_AM[[#This Row],[PROPORSI]]*VLOOKUP(Target_AM[[#This Row],[NIPNAS]],Target_CC[],COLUMN(CI$2)+9,0)</f>
        <v>301250</v>
      </c>
      <c r="CX410" s="22">
        <f>Target_AM[[#This Row],[PROPORSI]]*VLOOKUP(Target_AM[[#This Row],[NIPNAS]],Target_CC[],COLUMN(CJ$2)+9,0)</f>
        <v>301250</v>
      </c>
      <c r="CY410" s="22">
        <f>Target_AM[[#This Row],[PROPORSI]]*VLOOKUP(Target_AM[[#This Row],[NIPNAS]],Target_CC[],COLUMN(CK$2)+9,0)</f>
        <v>301250</v>
      </c>
      <c r="CZ410" s="22">
        <f>Target_AM[[#This Row],[PROPORSI]]*VLOOKUP(Target_AM[[#This Row],[NIPNAS]],Target_CC[],COLUMN(CL$2)+9,0)</f>
        <v>301250</v>
      </c>
      <c r="DA410" s="22">
        <f>Target_AM[[#This Row],[PROPORSI]]*VLOOKUP(Target_AM[[#This Row],[NIPNAS]],Target_CC[],COLUMN(CM$2)+9,0)</f>
        <v>3628996</v>
      </c>
      <c r="DB410" s="22">
        <f>Target_AM[[#This Row],[PROPORSI]]*VLOOKUP(Target_AM[[#This Row],[NIPNAS]],Target_CC[],COLUMN(CN$2)+9,0)</f>
        <v>0</v>
      </c>
      <c r="DC410" s="22">
        <f>Target_AM[[#This Row],[PROPORSI]]*VLOOKUP(Target_AM[[#This Row],[NIPNAS]],Target_CC[],COLUMN(CO$2)+9,0)</f>
        <v>0</v>
      </c>
      <c r="DD410" s="22">
        <f>Target_AM[[#This Row],[PROPORSI]]*VLOOKUP(Target_AM[[#This Row],[NIPNAS]],Target_CC[],COLUMN(CP$2)+9,0)</f>
        <v>0</v>
      </c>
      <c r="DE410" s="22">
        <f>Target_AM[[#This Row],[PROPORSI]]*VLOOKUP(Target_AM[[#This Row],[NIPNAS]],Target_CC[],COLUMN(CQ$2)+9,0)</f>
        <v>0</v>
      </c>
      <c r="DF410" s="22">
        <f>Target_AM[[#This Row],[PROPORSI]]*VLOOKUP(Target_AM[[#This Row],[NIPNAS]],Target_CC[],COLUMN(CR$2)+9,0)</f>
        <v>0</v>
      </c>
      <c r="DG410" s="22">
        <f>Target_AM[[#This Row],[PROPORSI]]*VLOOKUP(Target_AM[[#This Row],[NIPNAS]],Target_CC[],COLUMN(CS$2)+9,0)</f>
        <v>0</v>
      </c>
      <c r="DH410" s="22">
        <f>Target_AM[[#This Row],[PROPORSI]]*VLOOKUP(Target_AM[[#This Row],[NIPNAS]],Target_CC[],COLUMN(CT$2)+9,0)</f>
        <v>0</v>
      </c>
      <c r="DI410" s="22">
        <f>Target_AM[[#This Row],[PROPORSI]]*VLOOKUP(Target_AM[[#This Row],[NIPNAS]],Target_CC[],COLUMN(CU$2)+9,0)</f>
        <v>0</v>
      </c>
      <c r="DJ410" s="22">
        <f>Target_AM[[#This Row],[PROPORSI]]*VLOOKUP(Target_AM[[#This Row],[NIPNAS]],Target_CC[],COLUMN(CV$2)+9,0)</f>
        <v>0</v>
      </c>
      <c r="DK410" s="22">
        <f>Target_AM[[#This Row],[PROPORSI]]*VLOOKUP(Target_AM[[#This Row],[NIPNAS]],Target_CC[],COLUMN(CW$2)+9,0)</f>
        <v>0</v>
      </c>
      <c r="DL410" s="22">
        <f>Target_AM[[#This Row],[PROPORSI]]*VLOOKUP(Target_AM[[#This Row],[NIPNAS]],Target_CC[],COLUMN(CX$2)+9,0)</f>
        <v>0</v>
      </c>
      <c r="DM410" s="22">
        <f>Target_AM[[#This Row],[PROPORSI]]*VLOOKUP(Target_AM[[#This Row],[NIPNAS]],Target_CC[],COLUMN(CY$2)+9,0)</f>
        <v>0</v>
      </c>
      <c r="DN410" s="22">
        <f>Target_AM[[#This Row],[PROPORSI]]*VLOOKUP(Target_AM[[#This Row],[NIPNAS]],Target_CC[],COLUMN(CZ$2)+9,0)</f>
        <v>0</v>
      </c>
      <c r="DO410" s="22">
        <f>Target_AM[[#This Row],[PROPORSI]]*VLOOKUP(Target_AM[[#This Row],[NIPNAS]],Target_CC[],COLUMN(DA$2)+9,0)</f>
        <v>0</v>
      </c>
      <c r="DP410" s="22">
        <f>Target_AM[[#This Row],[PROPORSI]]*VLOOKUP(Target_AM[[#This Row],[NIPNAS]],Target_CC[],COLUMN(DB$2)+9,0)</f>
        <v>0</v>
      </c>
      <c r="DQ410" s="22">
        <f>Target_AM[[#This Row],[PROPORSI]]*VLOOKUP(Target_AM[[#This Row],[NIPNAS]],Target_CC[],COLUMN(DC$2)+9,0)</f>
        <v>0</v>
      </c>
      <c r="DR410" s="22">
        <f>Target_AM[[#This Row],[PROPORSI]]*VLOOKUP(Target_AM[[#This Row],[NIPNAS]],Target_CC[],COLUMN(DD$2)+9,0)</f>
        <v>0</v>
      </c>
      <c r="DS410" s="22">
        <f>Target_AM[[#This Row],[PROPORSI]]*VLOOKUP(Target_AM[[#This Row],[NIPNAS]],Target_CC[],COLUMN(DE$2)+9,0)</f>
        <v>0</v>
      </c>
      <c r="DT410" s="22">
        <f>Target_AM[[#This Row],[PROPORSI]]*VLOOKUP(Target_AM[[#This Row],[NIPNAS]],Target_CC[],COLUMN(DF$2)+9,0)</f>
        <v>0</v>
      </c>
      <c r="DU410" s="22">
        <f>Target_AM[[#This Row],[PROPORSI]]*VLOOKUP(Target_AM[[#This Row],[NIPNAS]],Target_CC[],COLUMN(DG$2)+9,0)</f>
        <v>0</v>
      </c>
      <c r="DV410" s="22">
        <f>Target_AM[[#This Row],[PROPORSI]]*VLOOKUP(Target_AM[[#This Row],[NIPNAS]],Target_CC[],COLUMN(DH$2)+9,0)</f>
        <v>0</v>
      </c>
      <c r="DW410" s="22">
        <f>Target_AM[[#This Row],[PROPORSI]]*VLOOKUP(Target_AM[[#This Row],[NIPNAS]],Target_CC[],COLUMN(DI$2)+9,0)</f>
        <v>0</v>
      </c>
      <c r="DX410" s="22">
        <f>Target_AM[[#This Row],[PROPORSI]]*VLOOKUP(Target_AM[[#This Row],[NIPNAS]],Target_CC[],COLUMN(DJ$2)+9,0)</f>
        <v>0</v>
      </c>
      <c r="DY410" s="22">
        <f>Target_AM[[#This Row],[PROPORSI]]*VLOOKUP(Target_AM[[#This Row],[NIPNAS]],Target_CC[],COLUMN(DK$2)+9,0)</f>
        <v>0</v>
      </c>
      <c r="DZ410" s="22">
        <f>Target_AM[[#This Row],[PROPORSI]]*VLOOKUP(Target_AM[[#This Row],[NIPNAS]],Target_CC[],COLUMN(DL$2)+9,0)</f>
        <v>0</v>
      </c>
      <c r="EA410" s="22">
        <f>Target_AM[[#This Row],[PROPORSI]]*VLOOKUP(Target_AM[[#This Row],[NIPNAS]],Target_CC[],COLUMN(DM$2)+9,0)</f>
        <v>0</v>
      </c>
    </row>
    <row r="411" spans="2:131" x14ac:dyDescent="0.3">
      <c r="B411">
        <v>401431</v>
      </c>
      <c r="C411" t="s">
        <v>983</v>
      </c>
      <c r="D411">
        <v>1</v>
      </c>
      <c r="E411" s="8">
        <v>45658</v>
      </c>
      <c r="F411">
        <v>2923386</v>
      </c>
      <c r="G411" t="s">
        <v>818</v>
      </c>
      <c r="J411" t="s">
        <v>300</v>
      </c>
      <c r="K411" t="s">
        <v>25</v>
      </c>
      <c r="L411" t="s">
        <v>159</v>
      </c>
      <c r="M411" t="s">
        <v>29</v>
      </c>
      <c r="N411" s="23">
        <f>Target_AM[[#This Row],[PROPORSI]]*VLOOKUP(Target_AM[[#This Row],[NIPNAS]],Target_CC[],9,0)</f>
        <v>422642140.91520053</v>
      </c>
      <c r="O411" s="22">
        <f>Target_AM[[#This Row],[PROPORSI]]*VLOOKUP(Target_AM[[#This Row],[NIPNAS]],Target_CC[],COLUMN(A$2)+9,0)</f>
        <v>3961666.8096733876</v>
      </c>
      <c r="P411" s="22">
        <f>Target_AM[[#This Row],[PROPORSI]]*VLOOKUP(Target_AM[[#This Row],[NIPNAS]],Target_CC[],COLUMN(B$2)+9,0)</f>
        <v>4030858.6047231518</v>
      </c>
      <c r="Q411" s="22">
        <f>Target_AM[[#This Row],[PROPORSI]]*VLOOKUP(Target_AM[[#This Row],[NIPNAS]],Target_CC[],COLUMN(C$2)+9,0)</f>
        <v>4309489.7198899118</v>
      </c>
      <c r="R411" s="22">
        <f>Target_AM[[#This Row],[PROPORSI]]*VLOOKUP(Target_AM[[#This Row],[NIPNAS]],Target_CC[],COLUMN(D$2)+9,0)</f>
        <v>4049416.1865091654</v>
      </c>
      <c r="S411" s="22">
        <f>Target_AM[[#This Row],[PROPORSI]]*VLOOKUP(Target_AM[[#This Row],[NIPNAS]],Target_CC[],COLUMN(E$2)+9,0)</f>
        <v>4254662.9460688364</v>
      </c>
      <c r="T411" s="22">
        <f>Target_AM[[#This Row],[PROPORSI]]*VLOOKUP(Target_AM[[#This Row],[NIPNAS]],Target_CC[],COLUMN(F$2)+9,0)</f>
        <v>4197905.2602264956</v>
      </c>
      <c r="U411" s="22">
        <f>Target_AM[[#This Row],[PROPORSI]]*VLOOKUP(Target_AM[[#This Row],[NIPNAS]],Target_CC[],COLUMN(G$2)+9,0)</f>
        <v>4398719.7275473522</v>
      </c>
      <c r="V411" s="22">
        <f>Target_AM[[#This Row],[PROPORSI]]*VLOOKUP(Target_AM[[#This Row],[NIPNAS]],Target_CC[],COLUMN(H$2)+9,0)</f>
        <v>4442561.312630089</v>
      </c>
      <c r="W411" s="22">
        <f>Target_AM[[#This Row],[PROPORSI]]*VLOOKUP(Target_AM[[#This Row],[NIPNAS]],Target_CC[],COLUMN(I$2)+9,0)</f>
        <v>4385696.6409474202</v>
      </c>
      <c r="X411" s="22">
        <f>Target_AM[[#This Row],[PROPORSI]]*VLOOKUP(Target_AM[[#This Row],[NIPNAS]],Target_CC[],COLUMN(J$2)+9,0)</f>
        <v>4473929.9759178376</v>
      </c>
      <c r="Y411" s="22">
        <f>Target_AM[[#This Row],[PROPORSI]]*VLOOKUP(Target_AM[[#This Row],[NIPNAS]],Target_CC[],COLUMN(K$2)+9,0)</f>
        <v>4441286.8995991554</v>
      </c>
      <c r="Z411" s="22">
        <f>Target_AM[[#This Row],[PROPORSI]]*VLOOKUP(Target_AM[[#This Row],[NIPNAS]],Target_CC[],COLUMN(L$2)+9,0)</f>
        <v>4190437.9162671962</v>
      </c>
      <c r="AA411" s="22">
        <f>Target_AM[[#This Row],[PROPORSI]]*VLOOKUP(Target_AM[[#This Row],[NIPNAS]],Target_CC[],COLUMN(M$2)+9,0)</f>
        <v>51136632.000000007</v>
      </c>
      <c r="AB411" s="22">
        <f>Target_AM[[#This Row],[PROPORSI]]*VLOOKUP(Target_AM[[#This Row],[NIPNAS]],Target_CC[],COLUMN(N$2)+9,0)</f>
        <v>853946.12375573267</v>
      </c>
      <c r="AC411" s="22">
        <f>Target_AM[[#This Row],[PROPORSI]]*VLOOKUP(Target_AM[[#This Row],[NIPNAS]],Target_CC[],COLUMN(O$2)+9,0)</f>
        <v>868860.56962335936</v>
      </c>
      <c r="AD411" s="22">
        <f>Target_AM[[#This Row],[PROPORSI]]*VLOOKUP(Target_AM[[#This Row],[NIPNAS]],Target_CC[],COLUMN(P$2)+9,0)</f>
        <v>928920.12843668833</v>
      </c>
      <c r="AE411" s="22">
        <f>Target_AM[[#This Row],[PROPORSI]]*VLOOKUP(Target_AM[[#This Row],[NIPNAS]],Target_CC[],COLUMN(Q$2)+9,0)</f>
        <v>872860.69780015387</v>
      </c>
      <c r="AF411" s="22">
        <f>Target_AM[[#This Row],[PROPORSI]]*VLOOKUP(Target_AM[[#This Row],[NIPNAS]],Target_CC[],COLUMN(R$2)+9,0)</f>
        <v>917102.09495941049</v>
      </c>
      <c r="AG411" s="22">
        <f>Target_AM[[#This Row],[PROPORSI]]*VLOOKUP(Target_AM[[#This Row],[NIPNAS]],Target_CC[],COLUMN(S$2)+9,0)</f>
        <v>904867.84908591467</v>
      </c>
      <c r="AH411" s="22">
        <f>Target_AM[[#This Row],[PROPORSI]]*VLOOKUP(Target_AM[[#This Row],[NIPNAS]],Target_CC[],COLUMN(T$2)+9,0)</f>
        <v>948153.85575967038</v>
      </c>
      <c r="AI411" s="22">
        <f>Target_AM[[#This Row],[PROPORSI]]*VLOOKUP(Target_AM[[#This Row],[NIPNAS]],Target_CC[],COLUMN(U$2)+9,0)</f>
        <v>957604.00728409784</v>
      </c>
      <c r="AJ411" s="22">
        <f>Target_AM[[#This Row],[PROPORSI]]*VLOOKUP(Target_AM[[#This Row],[NIPNAS]],Target_CC[],COLUMN(V$2)+9,0)</f>
        <v>945346.70037391374</v>
      </c>
      <c r="AK411" s="22">
        <f>Target_AM[[#This Row],[PROPORSI]]*VLOOKUP(Target_AM[[#This Row],[NIPNAS]],Target_CC[],COLUMN(W$2)+9,0)</f>
        <v>964365.59267451114</v>
      </c>
      <c r="AL411" s="22">
        <f>Target_AM[[#This Row],[PROPORSI]]*VLOOKUP(Target_AM[[#This Row],[NIPNAS]],Target_CC[],COLUMN(X$2)+9,0)</f>
        <v>957329.30471063266</v>
      </c>
      <c r="AM411" s="22">
        <f>Target_AM[[#This Row],[PROPORSI]]*VLOOKUP(Target_AM[[#This Row],[NIPNAS]],Target_CC[],COLUMN(Y$2)+9,0)</f>
        <v>903258.24642745173</v>
      </c>
      <c r="AN411" s="22">
        <f>Target_AM[[#This Row],[PROPORSI]]*VLOOKUP(Target_AM[[#This Row],[NIPNAS]],Target_CC[],COLUMN(Z$2)+9,0)</f>
        <v>11022615.170891536</v>
      </c>
      <c r="AO411" s="22">
        <f>Target_AM[[#This Row],[PROPORSI]]*VLOOKUP(Target_AM[[#This Row],[NIPNAS]],Target_CC[],COLUMN(AA$2)+9,0)</f>
        <v>4815612.9334291201</v>
      </c>
      <c r="AP411" s="22">
        <f>Target_AM[[#This Row],[PROPORSI]]*VLOOKUP(Target_AM[[#This Row],[NIPNAS]],Target_CC[],COLUMN(AB$2)+9,0)</f>
        <v>4899719.1743465113</v>
      </c>
      <c r="AQ411" s="22">
        <f>Target_AM[[#This Row],[PROPORSI]]*VLOOKUP(Target_AM[[#This Row],[NIPNAS]],Target_CC[],COLUMN(AC$2)+9,0)</f>
        <v>5238409.8483266002</v>
      </c>
      <c r="AR411" s="22">
        <f>Target_AM[[#This Row],[PROPORSI]]*VLOOKUP(Target_AM[[#This Row],[NIPNAS]],Target_CC[],COLUMN(AD$2)+9,0)</f>
        <v>4922276.8843093198</v>
      </c>
      <c r="AS411" s="22">
        <f>Target_AM[[#This Row],[PROPORSI]]*VLOOKUP(Target_AM[[#This Row],[NIPNAS]],Target_CC[],COLUMN(AE$2)+9,0)</f>
        <v>5171765.0410282472</v>
      </c>
      <c r="AT411" s="22">
        <f>Target_AM[[#This Row],[PROPORSI]]*VLOOKUP(Target_AM[[#This Row],[NIPNAS]],Target_CC[],COLUMN(AF$2)+9,0)</f>
        <v>5102773.1093124105</v>
      </c>
      <c r="AU411" s="22">
        <f>Target_AM[[#This Row],[PROPORSI]]*VLOOKUP(Target_AM[[#This Row],[NIPNAS]],Target_CC[],COLUMN(AG$2)+9,0)</f>
        <v>5346873.5833070222</v>
      </c>
      <c r="AV411" s="22">
        <f>Target_AM[[#This Row],[PROPORSI]]*VLOOKUP(Target_AM[[#This Row],[NIPNAS]],Target_CC[],COLUMN(AH$2)+9,0)</f>
        <v>5400165.3199141864</v>
      </c>
      <c r="AW411" s="22">
        <f>Target_AM[[#This Row],[PROPORSI]]*VLOOKUP(Target_AM[[#This Row],[NIPNAS]],Target_CC[],COLUMN(AI$2)+9,0)</f>
        <v>5331043.3413213342</v>
      </c>
      <c r="AX411" s="22">
        <f>Target_AM[[#This Row],[PROPORSI]]*VLOOKUP(Target_AM[[#This Row],[NIPNAS]],Target_CC[],COLUMN(AJ$2)+9,0)</f>
        <v>5438295.5685923491</v>
      </c>
      <c r="AY411" s="22">
        <f>Target_AM[[#This Row],[PROPORSI]]*VLOOKUP(Target_AM[[#This Row],[NIPNAS]],Target_CC[],COLUMN(AK$2)+9,0)</f>
        <v>5398616.2043097876</v>
      </c>
      <c r="AZ411" s="22">
        <f>Target_AM[[#This Row],[PROPORSI]]*VLOOKUP(Target_AM[[#This Row],[NIPNAS]],Target_CC[],COLUMN(AL$2)+9,0)</f>
        <v>5093696.1626946479</v>
      </c>
      <c r="BA411" s="22">
        <f>Target_AM[[#This Row],[PROPORSI]]*VLOOKUP(Target_AM[[#This Row],[NIPNAS]],Target_CC[],COLUMN(AM$2)+9,0)</f>
        <v>62159247.170891538</v>
      </c>
      <c r="BB411" s="22">
        <f>Target_AM[[#This Row],[PROPORSI]]*VLOOKUP(Target_AM[[#This Row],[NIPNAS]],Target_CC[],COLUMN(AN$2)+9,0)</f>
        <v>19554797.252389487</v>
      </c>
      <c r="BC411" s="22">
        <f>Target_AM[[#This Row],[PROPORSI]]*VLOOKUP(Target_AM[[#This Row],[NIPNAS]],Target_CC[],COLUMN(AO$2)+9,0)</f>
        <v>20348238.646783594</v>
      </c>
      <c r="BD411" s="22">
        <f>Target_AM[[#This Row],[PROPORSI]]*VLOOKUP(Target_AM[[#This Row],[NIPNAS]],Target_CC[],COLUMN(AP$2)+9,0)</f>
        <v>20578069.898661613</v>
      </c>
      <c r="BE411" s="22">
        <f>Target_AM[[#This Row],[PROPORSI]]*VLOOKUP(Target_AM[[#This Row],[NIPNAS]],Target_CC[],COLUMN(AQ$2)+9,0)</f>
        <v>19949798.971550006</v>
      </c>
      <c r="BF411" s="22">
        <f>Target_AM[[#This Row],[PROPORSI]]*VLOOKUP(Target_AM[[#This Row],[NIPNAS]],Target_CC[],COLUMN(AR$2)+9,0)</f>
        <v>20976719.086610548</v>
      </c>
      <c r="BG411" s="22">
        <f>Target_AM[[#This Row],[PROPORSI]]*VLOOKUP(Target_AM[[#This Row],[NIPNAS]],Target_CC[],COLUMN(AS$2)+9,0)</f>
        <v>20846225.568338383</v>
      </c>
      <c r="BH411" s="22">
        <f>Target_AM[[#This Row],[PROPORSI]]*VLOOKUP(Target_AM[[#This Row],[NIPNAS]],Target_CC[],COLUMN(AT$2)+9,0)</f>
        <v>21527231.767946955</v>
      </c>
      <c r="BI411" s="22">
        <f>Target_AM[[#This Row],[PROPORSI]]*VLOOKUP(Target_AM[[#This Row],[NIPNAS]],Target_CC[],COLUMN(AU$2)+9,0)</f>
        <v>21829870.505991533</v>
      </c>
      <c r="BJ411" s="22">
        <f>Target_AM[[#This Row],[PROPORSI]]*VLOOKUP(Target_AM[[#This Row],[NIPNAS]],Target_CC[],COLUMN(AV$2)+9,0)</f>
        <v>21490524.240311656</v>
      </c>
      <c r="BK411" s="22">
        <f>Target_AM[[#This Row],[PROPORSI]]*VLOOKUP(Target_AM[[#This Row],[NIPNAS]],Target_CC[],COLUMN(AW$2)+9,0)</f>
        <v>21855867.564552277</v>
      </c>
      <c r="BL411" s="22">
        <f>Target_AM[[#This Row],[PROPORSI]]*VLOOKUP(Target_AM[[#This Row],[NIPNAS]],Target_CC[],COLUMN(AX$2)+9,0)</f>
        <v>22258785.050468128</v>
      </c>
      <c r="BM411" s="22">
        <f>Target_AM[[#This Row],[PROPORSI]]*VLOOKUP(Target_AM[[#This Row],[NIPNAS]],Target_CC[],COLUMN(AY$2)+9,0)</f>
        <v>21702046.597764947</v>
      </c>
      <c r="BN411" s="22">
        <f>Target_AM[[#This Row],[PROPORSI]]*VLOOKUP(Target_AM[[#This Row],[NIPNAS]],Target_CC[],COLUMN(AZ$2)+9,0)</f>
        <v>252918175.15136909</v>
      </c>
      <c r="BO411" s="22">
        <f>Target_AM[[#This Row],[PROPORSI]]*VLOOKUP(Target_AM[[#This Row],[NIPNAS]],Target_CC[],COLUMN(BA$2)+9,0)</f>
        <v>59383985</v>
      </c>
      <c r="BP411" s="22">
        <f>Target_AM[[#This Row],[PROPORSI]]*VLOOKUP(Target_AM[[#This Row],[NIPNAS]],Target_CC[],COLUMN(BB$2)+9,0)</f>
        <v>32070668</v>
      </c>
      <c r="BQ411" s="22">
        <f>Target_AM[[#This Row],[PROPORSI]]*VLOOKUP(Target_AM[[#This Row],[NIPNAS]],Target_CC[],COLUMN(BC$2)+9,0)</f>
        <v>31788803</v>
      </c>
      <c r="BR411" s="22">
        <f>Target_AM[[#This Row],[PROPORSI]]*VLOOKUP(Target_AM[[#This Row],[NIPNAS]],Target_CC[],COLUMN(BD$2)+9,0)</f>
        <v>30227486</v>
      </c>
      <c r="BS411" s="22">
        <f>Target_AM[[#This Row],[PROPORSI]]*VLOOKUP(Target_AM[[#This Row],[NIPNAS]],Target_CC[],COLUMN(BE$2)+9,0)</f>
        <v>30227486</v>
      </c>
      <c r="BT411" s="22">
        <f>Target_AM[[#This Row],[PROPORSI]]*VLOOKUP(Target_AM[[#This Row],[NIPNAS]],Target_CC[],COLUMN(BF$2)+9,0)</f>
        <v>30227486</v>
      </c>
      <c r="BU411" s="22">
        <f>Target_AM[[#This Row],[PROPORSI]]*VLOOKUP(Target_AM[[#This Row],[NIPNAS]],Target_CC[],COLUMN(BG$2)+9,0)</f>
        <v>30227486</v>
      </c>
      <c r="BV411" s="22">
        <f>Target_AM[[#This Row],[PROPORSI]]*VLOOKUP(Target_AM[[#This Row],[NIPNAS]],Target_CC[],COLUMN(BH$2)+9,0)</f>
        <v>30227486</v>
      </c>
      <c r="BW411" s="22">
        <f>Target_AM[[#This Row],[PROPORSI]]*VLOOKUP(Target_AM[[#This Row],[NIPNAS]],Target_CC[],COLUMN(BI$2)+9,0)</f>
        <v>30227486</v>
      </c>
      <c r="BX411" s="22">
        <f>Target_AM[[#This Row],[PROPORSI]]*VLOOKUP(Target_AM[[#This Row],[NIPNAS]],Target_CC[],COLUMN(BJ$2)+9,0)</f>
        <v>30227486</v>
      </c>
      <c r="BY411" s="22">
        <f>Target_AM[[#This Row],[PROPORSI]]*VLOOKUP(Target_AM[[#This Row],[NIPNAS]],Target_CC[],COLUMN(BK$2)+9,0)</f>
        <v>30227486</v>
      </c>
      <c r="BZ411" s="22">
        <f>Target_AM[[#This Row],[PROPORSI]]*VLOOKUP(Target_AM[[#This Row],[NIPNAS]],Target_CC[],COLUMN(BL$2)+9,0)</f>
        <v>30227486</v>
      </c>
      <c r="CA411" s="22">
        <f>Target_AM[[#This Row],[PROPORSI]]*VLOOKUP(Target_AM[[#This Row],[NIPNAS]],Target_CC[],COLUMN(BM$2)+9,0)</f>
        <v>395290830</v>
      </c>
      <c r="CB411" s="22">
        <f>Target_AM[[#This Row],[PROPORSI]]*VLOOKUP(Target_AM[[#This Row],[NIPNAS]],Target_CC[],COLUMN(BN$2)+9,0)</f>
        <v>54864000</v>
      </c>
      <c r="CC411" s="22">
        <f>Target_AM[[#This Row],[PROPORSI]]*VLOOKUP(Target_AM[[#This Row],[NIPNAS]],Target_CC[],COLUMN(BO$2)+9,0)</f>
        <v>27432000</v>
      </c>
      <c r="CD411" s="22">
        <f>Target_AM[[#This Row],[PROPORSI]]*VLOOKUP(Target_AM[[#This Row],[NIPNAS]],Target_CC[],COLUMN(BP$2)+9,0)</f>
        <v>27432000</v>
      </c>
      <c r="CE411" s="22">
        <f>Target_AM[[#This Row],[PROPORSI]]*VLOOKUP(Target_AM[[#This Row],[NIPNAS]],Target_CC[],COLUMN(BQ$2)+9,0)</f>
        <v>26060400</v>
      </c>
      <c r="CF411" s="22">
        <f>Target_AM[[#This Row],[PROPORSI]]*VLOOKUP(Target_AM[[#This Row],[NIPNAS]],Target_CC[],COLUMN(BR$2)+9,0)</f>
        <v>26060400</v>
      </c>
      <c r="CG411" s="22">
        <f>Target_AM[[#This Row],[PROPORSI]]*VLOOKUP(Target_AM[[#This Row],[NIPNAS]],Target_CC[],COLUMN(BS$2)+9,0)</f>
        <v>26060400</v>
      </c>
      <c r="CH411" s="22">
        <f>Target_AM[[#This Row],[PROPORSI]]*VLOOKUP(Target_AM[[#This Row],[NIPNAS]],Target_CC[],COLUMN(BT$2)+9,0)</f>
        <v>26060400</v>
      </c>
      <c r="CI411" s="22">
        <f>Target_AM[[#This Row],[PROPORSI]]*VLOOKUP(Target_AM[[#This Row],[NIPNAS]],Target_CC[],COLUMN(BU$2)+9,0)</f>
        <v>26060400</v>
      </c>
      <c r="CJ411" s="22">
        <f>Target_AM[[#This Row],[PROPORSI]]*VLOOKUP(Target_AM[[#This Row],[NIPNAS]],Target_CC[],COLUMN(BV$2)+9,0)</f>
        <v>26060400</v>
      </c>
      <c r="CK411" s="22">
        <f>Target_AM[[#This Row],[PROPORSI]]*VLOOKUP(Target_AM[[#This Row],[NIPNAS]],Target_CC[],COLUMN(BW$2)+9,0)</f>
        <v>26060400</v>
      </c>
      <c r="CL411" s="22">
        <f>Target_AM[[#This Row],[PROPORSI]]*VLOOKUP(Target_AM[[#This Row],[NIPNAS]],Target_CC[],COLUMN(BX$2)+9,0)</f>
        <v>26060400</v>
      </c>
      <c r="CM411" s="22">
        <f>Target_AM[[#This Row],[PROPORSI]]*VLOOKUP(Target_AM[[#This Row],[NIPNAS]],Target_CC[],COLUMN(BY$2)+9,0)</f>
        <v>26060400</v>
      </c>
      <c r="CN411" s="22">
        <f>Target_AM[[#This Row],[PROPORSI]]*VLOOKUP(Target_AM[[#This Row],[NIPNAS]],Target_CC[],COLUMN(BZ$2)+9,0)</f>
        <v>344271600</v>
      </c>
      <c r="CO411" s="22">
        <f>Target_AM[[#This Row],[PROPORSI]]*VLOOKUP(Target_AM[[#This Row],[NIPNAS]],Target_CC[],COLUMN(CA$2)+9,0)</f>
        <v>4338255</v>
      </c>
      <c r="CP411" s="22">
        <f>Target_AM[[#This Row],[PROPORSI]]*VLOOKUP(Target_AM[[#This Row],[NIPNAS]],Target_CC[],COLUMN(CB$2)+9,0)</f>
        <v>4434139</v>
      </c>
      <c r="CQ411" s="22">
        <f>Target_AM[[#This Row],[PROPORSI]]*VLOOKUP(Target_AM[[#This Row],[NIPNAS]],Target_CC[],COLUMN(CC$2)+9,0)</f>
        <v>4167086</v>
      </c>
      <c r="CR411" s="22">
        <f>Target_AM[[#This Row],[PROPORSI]]*VLOOKUP(Target_AM[[#This Row],[NIPNAS]],Target_CC[],COLUMN(CD$2)+9,0)</f>
        <v>4167086</v>
      </c>
      <c r="CS411" s="22">
        <f>Target_AM[[#This Row],[PROPORSI]]*VLOOKUP(Target_AM[[#This Row],[NIPNAS]],Target_CC[],COLUMN(CE$2)+9,0)</f>
        <v>4167086</v>
      </c>
      <c r="CT411" s="22">
        <f>Target_AM[[#This Row],[PROPORSI]]*VLOOKUP(Target_AM[[#This Row],[NIPNAS]],Target_CC[],COLUMN(CF$2)+9,0)</f>
        <v>4167086</v>
      </c>
      <c r="CU411" s="22">
        <f>Target_AM[[#This Row],[PROPORSI]]*VLOOKUP(Target_AM[[#This Row],[NIPNAS]],Target_CC[],COLUMN(CG$2)+9,0)</f>
        <v>4167086</v>
      </c>
      <c r="CV411" s="22">
        <f>Target_AM[[#This Row],[PROPORSI]]*VLOOKUP(Target_AM[[#This Row],[NIPNAS]],Target_CC[],COLUMN(CH$2)+9,0)</f>
        <v>4167086</v>
      </c>
      <c r="CW411" s="22">
        <f>Target_AM[[#This Row],[PROPORSI]]*VLOOKUP(Target_AM[[#This Row],[NIPNAS]],Target_CC[],COLUMN(CI$2)+9,0)</f>
        <v>4167086</v>
      </c>
      <c r="CX411" s="22">
        <f>Target_AM[[#This Row],[PROPORSI]]*VLOOKUP(Target_AM[[#This Row],[NIPNAS]],Target_CC[],COLUMN(CJ$2)+9,0)</f>
        <v>4167086</v>
      </c>
      <c r="CY411" s="22">
        <f>Target_AM[[#This Row],[PROPORSI]]*VLOOKUP(Target_AM[[#This Row],[NIPNAS]],Target_CC[],COLUMN(CK$2)+9,0)</f>
        <v>4167086</v>
      </c>
      <c r="CZ411" s="22">
        <f>Target_AM[[#This Row],[PROPORSI]]*VLOOKUP(Target_AM[[#This Row],[NIPNAS]],Target_CC[],COLUMN(CL$2)+9,0)</f>
        <v>4167086</v>
      </c>
      <c r="DA411" s="22">
        <f>Target_AM[[#This Row],[PROPORSI]]*VLOOKUP(Target_AM[[#This Row],[NIPNAS]],Target_CC[],COLUMN(CM$2)+9,0)</f>
        <v>50443254</v>
      </c>
      <c r="DB411" s="22">
        <f>Target_AM[[#This Row],[PROPORSI]]*VLOOKUP(Target_AM[[#This Row],[NIPNAS]],Target_CC[],COLUMN(CN$2)+9,0)</f>
        <v>0</v>
      </c>
      <c r="DC411" s="22">
        <f>Target_AM[[#This Row],[PROPORSI]]*VLOOKUP(Target_AM[[#This Row],[NIPNAS]],Target_CC[],COLUMN(CO$2)+9,0)</f>
        <v>0</v>
      </c>
      <c r="DD411" s="22">
        <f>Target_AM[[#This Row],[PROPORSI]]*VLOOKUP(Target_AM[[#This Row],[NIPNAS]],Target_CC[],COLUMN(CP$2)+9,0)</f>
        <v>0</v>
      </c>
      <c r="DE411" s="22">
        <f>Target_AM[[#This Row],[PROPORSI]]*VLOOKUP(Target_AM[[#This Row],[NIPNAS]],Target_CC[],COLUMN(CQ$2)+9,0)</f>
        <v>0</v>
      </c>
      <c r="DF411" s="22">
        <f>Target_AM[[#This Row],[PROPORSI]]*VLOOKUP(Target_AM[[#This Row],[NIPNAS]],Target_CC[],COLUMN(CR$2)+9,0)</f>
        <v>0</v>
      </c>
      <c r="DG411" s="22">
        <f>Target_AM[[#This Row],[PROPORSI]]*VLOOKUP(Target_AM[[#This Row],[NIPNAS]],Target_CC[],COLUMN(CS$2)+9,0)</f>
        <v>0</v>
      </c>
      <c r="DH411" s="22">
        <f>Target_AM[[#This Row],[PROPORSI]]*VLOOKUP(Target_AM[[#This Row],[NIPNAS]],Target_CC[],COLUMN(CT$2)+9,0)</f>
        <v>0</v>
      </c>
      <c r="DI411" s="22">
        <f>Target_AM[[#This Row],[PROPORSI]]*VLOOKUP(Target_AM[[#This Row],[NIPNAS]],Target_CC[],COLUMN(CU$2)+9,0)</f>
        <v>0</v>
      </c>
      <c r="DJ411" s="22">
        <f>Target_AM[[#This Row],[PROPORSI]]*VLOOKUP(Target_AM[[#This Row],[NIPNAS]],Target_CC[],COLUMN(CV$2)+9,0)</f>
        <v>0</v>
      </c>
      <c r="DK411" s="22">
        <f>Target_AM[[#This Row],[PROPORSI]]*VLOOKUP(Target_AM[[#This Row],[NIPNAS]],Target_CC[],COLUMN(CW$2)+9,0)</f>
        <v>0</v>
      </c>
      <c r="DL411" s="22">
        <f>Target_AM[[#This Row],[PROPORSI]]*VLOOKUP(Target_AM[[#This Row],[NIPNAS]],Target_CC[],COLUMN(CX$2)+9,0)</f>
        <v>0</v>
      </c>
      <c r="DM411" s="22">
        <f>Target_AM[[#This Row],[PROPORSI]]*VLOOKUP(Target_AM[[#This Row],[NIPNAS]],Target_CC[],COLUMN(CY$2)+9,0)</f>
        <v>0</v>
      </c>
      <c r="DN411" s="22">
        <f>Target_AM[[#This Row],[PROPORSI]]*VLOOKUP(Target_AM[[#This Row],[NIPNAS]],Target_CC[],COLUMN(CZ$2)+9,0)</f>
        <v>0</v>
      </c>
      <c r="DO411" s="22">
        <f>Target_AM[[#This Row],[PROPORSI]]*VLOOKUP(Target_AM[[#This Row],[NIPNAS]],Target_CC[],COLUMN(DA$2)+9,0)</f>
        <v>0</v>
      </c>
      <c r="DP411" s="22">
        <f>Target_AM[[#This Row],[PROPORSI]]*VLOOKUP(Target_AM[[#This Row],[NIPNAS]],Target_CC[],COLUMN(DB$2)+9,0)</f>
        <v>0</v>
      </c>
      <c r="DQ411" s="22">
        <f>Target_AM[[#This Row],[PROPORSI]]*VLOOKUP(Target_AM[[#This Row],[NIPNAS]],Target_CC[],COLUMN(DC$2)+9,0)</f>
        <v>0</v>
      </c>
      <c r="DR411" s="22">
        <f>Target_AM[[#This Row],[PROPORSI]]*VLOOKUP(Target_AM[[#This Row],[NIPNAS]],Target_CC[],COLUMN(DD$2)+9,0)</f>
        <v>0</v>
      </c>
      <c r="DS411" s="22">
        <f>Target_AM[[#This Row],[PROPORSI]]*VLOOKUP(Target_AM[[#This Row],[NIPNAS]],Target_CC[],COLUMN(DE$2)+9,0)</f>
        <v>0</v>
      </c>
      <c r="DT411" s="22">
        <f>Target_AM[[#This Row],[PROPORSI]]*VLOOKUP(Target_AM[[#This Row],[NIPNAS]],Target_CC[],COLUMN(DF$2)+9,0)</f>
        <v>0</v>
      </c>
      <c r="DU411" s="22">
        <f>Target_AM[[#This Row],[PROPORSI]]*VLOOKUP(Target_AM[[#This Row],[NIPNAS]],Target_CC[],COLUMN(DG$2)+9,0)</f>
        <v>0</v>
      </c>
      <c r="DV411" s="22">
        <f>Target_AM[[#This Row],[PROPORSI]]*VLOOKUP(Target_AM[[#This Row],[NIPNAS]],Target_CC[],COLUMN(DH$2)+9,0)</f>
        <v>0</v>
      </c>
      <c r="DW411" s="22">
        <f>Target_AM[[#This Row],[PROPORSI]]*VLOOKUP(Target_AM[[#This Row],[NIPNAS]],Target_CC[],COLUMN(DI$2)+9,0)</f>
        <v>0</v>
      </c>
      <c r="DX411" s="22">
        <f>Target_AM[[#This Row],[PROPORSI]]*VLOOKUP(Target_AM[[#This Row],[NIPNAS]],Target_CC[],COLUMN(DJ$2)+9,0)</f>
        <v>0</v>
      </c>
      <c r="DY411" s="22">
        <f>Target_AM[[#This Row],[PROPORSI]]*VLOOKUP(Target_AM[[#This Row],[NIPNAS]],Target_CC[],COLUMN(DK$2)+9,0)</f>
        <v>0</v>
      </c>
      <c r="DZ411" s="22">
        <f>Target_AM[[#This Row],[PROPORSI]]*VLOOKUP(Target_AM[[#This Row],[NIPNAS]],Target_CC[],COLUMN(DL$2)+9,0)</f>
        <v>0</v>
      </c>
      <c r="EA411" s="22">
        <f>Target_AM[[#This Row],[PROPORSI]]*VLOOKUP(Target_AM[[#This Row],[NIPNAS]],Target_CC[],COLUMN(DM$2)+9,0)</f>
        <v>0</v>
      </c>
    </row>
    <row r="412" spans="2:131" x14ac:dyDescent="0.3">
      <c r="B412">
        <v>980193</v>
      </c>
      <c r="C412" t="s">
        <v>1076</v>
      </c>
      <c r="D412">
        <v>1</v>
      </c>
      <c r="E412" s="8">
        <v>45658</v>
      </c>
      <c r="F412">
        <v>3000243498</v>
      </c>
      <c r="G412" t="s">
        <v>815</v>
      </c>
      <c r="J412" t="s">
        <v>296</v>
      </c>
      <c r="K412" t="s">
        <v>24</v>
      </c>
      <c r="L412" t="s">
        <v>159</v>
      </c>
      <c r="M412" t="s">
        <v>29</v>
      </c>
      <c r="N412" s="23">
        <f>Target_AM[[#This Row],[PROPORSI]]*VLOOKUP(Target_AM[[#This Row],[NIPNAS]],Target_CC[],9,0)</f>
        <v>1066991862.9268007</v>
      </c>
      <c r="O412" s="22">
        <f>Target_AM[[#This Row],[PROPORSI]]*VLOOKUP(Target_AM[[#This Row],[NIPNAS]],Target_CC[],COLUMN(A$2)+9,0)</f>
        <v>56703105.799999997</v>
      </c>
      <c r="P412" s="22">
        <f>Target_AM[[#This Row],[PROPORSI]]*VLOOKUP(Target_AM[[#This Row],[NIPNAS]],Target_CC[],COLUMN(B$2)+9,0)</f>
        <v>56306788.009999998</v>
      </c>
      <c r="Q412" s="22">
        <f>Target_AM[[#This Row],[PROPORSI]]*VLOOKUP(Target_AM[[#This Row],[NIPNAS]],Target_CC[],COLUMN(C$2)+9,0)</f>
        <v>56382849</v>
      </c>
      <c r="R412" s="22">
        <f>Target_AM[[#This Row],[PROPORSI]]*VLOOKUP(Target_AM[[#This Row],[NIPNAS]],Target_CC[],COLUMN(D$2)+9,0)</f>
        <v>56306788.009999998</v>
      </c>
      <c r="S412" s="22">
        <f>Target_AM[[#This Row],[PROPORSI]]*VLOOKUP(Target_AM[[#This Row],[NIPNAS]],Target_CC[],COLUMN(E$2)+9,0)</f>
        <v>56078605.039999999</v>
      </c>
      <c r="T412" s="22">
        <f>Target_AM[[#This Row],[PROPORSI]]*VLOOKUP(Target_AM[[#This Row],[NIPNAS]],Target_CC[],COLUMN(F$2)+9,0)</f>
        <v>55850422.070000008</v>
      </c>
      <c r="U412" s="22">
        <f>Target_AM[[#This Row],[PROPORSI]]*VLOOKUP(Target_AM[[#This Row],[NIPNAS]],Target_CC[],COLUMN(G$2)+9,0)</f>
        <v>56230727.019999996</v>
      </c>
      <c r="V412" s="22">
        <f>Target_AM[[#This Row],[PROPORSI]]*VLOOKUP(Target_AM[[#This Row],[NIPNAS]],Target_CC[],COLUMN(H$2)+9,0)</f>
        <v>56534970.979999997</v>
      </c>
      <c r="W412" s="22">
        <f>Target_AM[[#This Row],[PROPORSI]]*VLOOKUP(Target_AM[[#This Row],[NIPNAS]],Target_CC[],COLUMN(I$2)+9,0)</f>
        <v>56458909.989999995</v>
      </c>
      <c r="X412" s="22">
        <f>Target_AM[[#This Row],[PROPORSI]]*VLOOKUP(Target_AM[[#This Row],[NIPNAS]],Target_CC[],COLUMN(J$2)+9,0)</f>
        <v>56458909.989999995</v>
      </c>
      <c r="Y412" s="22">
        <f>Target_AM[[#This Row],[PROPORSI]]*VLOOKUP(Target_AM[[#This Row],[NIPNAS]],Target_CC[],COLUMN(K$2)+9,0)</f>
        <v>56534970.979999997</v>
      </c>
      <c r="Z412" s="22">
        <f>Target_AM[[#This Row],[PROPORSI]]*VLOOKUP(Target_AM[[#This Row],[NIPNAS]],Target_CC[],COLUMN(L$2)+9,0)</f>
        <v>56382849</v>
      </c>
      <c r="AA412" s="22">
        <f>Target_AM[[#This Row],[PROPORSI]]*VLOOKUP(Target_AM[[#This Row],[NIPNAS]],Target_CC[],COLUMN(M$2)+9,0)</f>
        <v>676229895.88999999</v>
      </c>
      <c r="AB412" s="22">
        <f>Target_AM[[#This Row],[PROPORSI]]*VLOOKUP(Target_AM[[#This Row],[NIPNAS]],Target_CC[],COLUMN(N$2)+9,0)</f>
        <v>0</v>
      </c>
      <c r="AC412" s="22">
        <f>Target_AM[[#This Row],[PROPORSI]]*VLOOKUP(Target_AM[[#This Row],[NIPNAS]],Target_CC[],COLUMN(O$2)+9,0)</f>
        <v>2763436.897272951</v>
      </c>
      <c r="AD412" s="22">
        <f>Target_AM[[#This Row],[PROPORSI]]*VLOOKUP(Target_AM[[#This Row],[NIPNAS]],Target_CC[],COLUMN(P$2)+9,0)</f>
        <v>2734916.9208050533</v>
      </c>
      <c r="AE412" s="22">
        <f>Target_AM[[#This Row],[PROPORSI]]*VLOOKUP(Target_AM[[#This Row],[NIPNAS]],Target_CC[],COLUMN(Q$2)+9,0)</f>
        <v>2149947.4537256914</v>
      </c>
      <c r="AF412" s="22">
        <f>Target_AM[[#This Row],[PROPORSI]]*VLOOKUP(Target_AM[[#This Row],[NIPNAS]],Target_CC[],COLUMN(R$2)+9,0)</f>
        <v>2344926.6548865084</v>
      </c>
      <c r="AG412" s="22">
        <f>Target_AM[[#This Row],[PROPORSI]]*VLOOKUP(Target_AM[[#This Row],[NIPNAS]],Target_CC[],COLUMN(S$2)+9,0)</f>
        <v>2286214.1594197741</v>
      </c>
      <c r="AH412" s="22">
        <f>Target_AM[[#This Row],[PROPORSI]]*VLOOKUP(Target_AM[[#This Row],[NIPNAS]],Target_CC[],COLUMN(T$2)+9,0)</f>
        <v>2841462.909139696</v>
      </c>
      <c r="AI412" s="22">
        <f>Target_AM[[#This Row],[PROPORSI]]*VLOOKUP(Target_AM[[#This Row],[NIPNAS]],Target_CC[],COLUMN(U$2)+9,0)</f>
        <v>2393076.5556853763</v>
      </c>
      <c r="AJ412" s="22">
        <f>Target_AM[[#This Row],[PROPORSI]]*VLOOKUP(Target_AM[[#This Row],[NIPNAS]],Target_CC[],COLUMN(V$2)+9,0)</f>
        <v>2862441.6552659268</v>
      </c>
      <c r="AK412" s="22">
        <f>Target_AM[[#This Row],[PROPORSI]]*VLOOKUP(Target_AM[[#This Row],[NIPNAS]],Target_CC[],COLUMN(W$2)+9,0)</f>
        <v>2882882.0348678278</v>
      </c>
      <c r="AL412" s="22">
        <f>Target_AM[[#This Row],[PROPORSI]]*VLOOKUP(Target_AM[[#This Row],[NIPNAS]],Target_CC[],COLUMN(X$2)+9,0)</f>
        <v>2447841.1951077878</v>
      </c>
      <c r="AM412" s="22">
        <f>Target_AM[[#This Row],[PROPORSI]]*VLOOKUP(Target_AM[[#This Row],[NIPNAS]],Target_CC[],COLUMN(Y$2)+9,0)</f>
        <v>2492357.8139033075</v>
      </c>
      <c r="AN412" s="22">
        <f>Target_AM[[#This Row],[PROPORSI]]*VLOOKUP(Target_AM[[#This Row],[NIPNAS]],Target_CC[],COLUMN(Z$2)+9,0)</f>
        <v>28199504.2500799</v>
      </c>
      <c r="AO412" s="22">
        <f>Target_AM[[#This Row],[PROPORSI]]*VLOOKUP(Target_AM[[#This Row],[NIPNAS]],Target_CC[],COLUMN(AA$2)+9,0)</f>
        <v>56703105.799999997</v>
      </c>
      <c r="AP412" s="22">
        <f>Target_AM[[#This Row],[PROPORSI]]*VLOOKUP(Target_AM[[#This Row],[NIPNAS]],Target_CC[],COLUMN(AB$2)+9,0)</f>
        <v>59070224.90727295</v>
      </c>
      <c r="AQ412" s="22">
        <f>Target_AM[[#This Row],[PROPORSI]]*VLOOKUP(Target_AM[[#This Row],[NIPNAS]],Target_CC[],COLUMN(AC$2)+9,0)</f>
        <v>59117765.920805052</v>
      </c>
      <c r="AR412" s="22">
        <f>Target_AM[[#This Row],[PROPORSI]]*VLOOKUP(Target_AM[[#This Row],[NIPNAS]],Target_CC[],COLUMN(AD$2)+9,0)</f>
        <v>58456735.463725686</v>
      </c>
      <c r="AS412" s="22">
        <f>Target_AM[[#This Row],[PROPORSI]]*VLOOKUP(Target_AM[[#This Row],[NIPNAS]],Target_CC[],COLUMN(AE$2)+9,0)</f>
        <v>58423531.694886506</v>
      </c>
      <c r="AT412" s="22">
        <f>Target_AM[[#This Row],[PROPORSI]]*VLOOKUP(Target_AM[[#This Row],[NIPNAS]],Target_CC[],COLUMN(AF$2)+9,0)</f>
        <v>58136636.229419783</v>
      </c>
      <c r="AU412" s="22">
        <f>Target_AM[[#This Row],[PROPORSI]]*VLOOKUP(Target_AM[[#This Row],[NIPNAS]],Target_CC[],COLUMN(AG$2)+9,0)</f>
        <v>59072189.929139689</v>
      </c>
      <c r="AV412" s="22">
        <f>Target_AM[[#This Row],[PROPORSI]]*VLOOKUP(Target_AM[[#This Row],[NIPNAS]],Target_CC[],COLUMN(AH$2)+9,0)</f>
        <v>58928047.535685375</v>
      </c>
      <c r="AW412" s="22">
        <f>Target_AM[[#This Row],[PROPORSI]]*VLOOKUP(Target_AM[[#This Row],[NIPNAS]],Target_CC[],COLUMN(AI$2)+9,0)</f>
        <v>59321351.645265922</v>
      </c>
      <c r="AX412" s="22">
        <f>Target_AM[[#This Row],[PROPORSI]]*VLOOKUP(Target_AM[[#This Row],[NIPNAS]],Target_CC[],COLUMN(AJ$2)+9,0)</f>
        <v>59341792.024867825</v>
      </c>
      <c r="AY412" s="22">
        <f>Target_AM[[#This Row],[PROPORSI]]*VLOOKUP(Target_AM[[#This Row],[NIPNAS]],Target_CC[],COLUMN(AK$2)+9,0)</f>
        <v>58982812.175107785</v>
      </c>
      <c r="AZ412" s="22">
        <f>Target_AM[[#This Row],[PROPORSI]]*VLOOKUP(Target_AM[[#This Row],[NIPNAS]],Target_CC[],COLUMN(AL$2)+9,0)</f>
        <v>58875206.813903309</v>
      </c>
      <c r="BA412" s="22">
        <f>Target_AM[[#This Row],[PROPORSI]]*VLOOKUP(Target_AM[[#This Row],[NIPNAS]],Target_CC[],COLUMN(AM$2)+9,0)</f>
        <v>704429400.14007986</v>
      </c>
      <c r="BB412" s="22">
        <f>Target_AM[[#This Row],[PROPORSI]]*VLOOKUP(Target_AM[[#This Row],[NIPNAS]],Target_CC[],COLUMN(AN$2)+9,0)</f>
        <v>0</v>
      </c>
      <c r="BC412" s="22">
        <f>Target_AM[[#This Row],[PROPORSI]]*VLOOKUP(Target_AM[[#This Row],[NIPNAS]],Target_CC[],COLUMN(AO$2)+9,0)</f>
        <v>0</v>
      </c>
      <c r="BD412" s="22">
        <f>Target_AM[[#This Row],[PROPORSI]]*VLOOKUP(Target_AM[[#This Row],[NIPNAS]],Target_CC[],COLUMN(AP$2)+9,0)</f>
        <v>0</v>
      </c>
      <c r="BE412" s="22">
        <f>Target_AM[[#This Row],[PROPORSI]]*VLOOKUP(Target_AM[[#This Row],[NIPNAS]],Target_CC[],COLUMN(AQ$2)+9,0)</f>
        <v>0</v>
      </c>
      <c r="BF412" s="22">
        <f>Target_AM[[#This Row],[PROPORSI]]*VLOOKUP(Target_AM[[#This Row],[NIPNAS]],Target_CC[],COLUMN(AR$2)+9,0)</f>
        <v>0</v>
      </c>
      <c r="BG412" s="22">
        <f>Target_AM[[#This Row],[PROPORSI]]*VLOOKUP(Target_AM[[#This Row],[NIPNAS]],Target_CC[],COLUMN(AS$2)+9,0)</f>
        <v>0</v>
      </c>
      <c r="BH412" s="22">
        <f>Target_AM[[#This Row],[PROPORSI]]*VLOOKUP(Target_AM[[#This Row],[NIPNAS]],Target_CC[],COLUMN(AT$2)+9,0)</f>
        <v>0</v>
      </c>
      <c r="BI412" s="22">
        <f>Target_AM[[#This Row],[PROPORSI]]*VLOOKUP(Target_AM[[#This Row],[NIPNAS]],Target_CC[],COLUMN(AU$2)+9,0)</f>
        <v>0</v>
      </c>
      <c r="BJ412" s="22">
        <f>Target_AM[[#This Row],[PROPORSI]]*VLOOKUP(Target_AM[[#This Row],[NIPNAS]],Target_CC[],COLUMN(AV$2)+9,0)</f>
        <v>0</v>
      </c>
      <c r="BK412" s="22">
        <f>Target_AM[[#This Row],[PROPORSI]]*VLOOKUP(Target_AM[[#This Row],[NIPNAS]],Target_CC[],COLUMN(AW$2)+9,0)</f>
        <v>0</v>
      </c>
      <c r="BL412" s="22">
        <f>Target_AM[[#This Row],[PROPORSI]]*VLOOKUP(Target_AM[[#This Row],[NIPNAS]],Target_CC[],COLUMN(AX$2)+9,0)</f>
        <v>0</v>
      </c>
      <c r="BM412" s="22">
        <f>Target_AM[[#This Row],[PROPORSI]]*VLOOKUP(Target_AM[[#This Row],[NIPNAS]],Target_CC[],COLUMN(AY$2)+9,0)</f>
        <v>0</v>
      </c>
      <c r="BN412" s="22">
        <f>Target_AM[[#This Row],[PROPORSI]]*VLOOKUP(Target_AM[[#This Row],[NIPNAS]],Target_CC[],COLUMN(AZ$2)+9,0)</f>
        <v>0</v>
      </c>
      <c r="BO412" s="22">
        <f>Target_AM[[#This Row],[PROPORSI]]*VLOOKUP(Target_AM[[#This Row],[NIPNAS]],Target_CC[],COLUMN(BA$2)+9,0)</f>
        <v>61466789</v>
      </c>
      <c r="BP412" s="22">
        <f>Target_AM[[#This Row],[PROPORSI]]*VLOOKUP(Target_AM[[#This Row],[NIPNAS]],Target_CC[],COLUMN(BB$2)+9,0)</f>
        <v>61528138</v>
      </c>
      <c r="BQ412" s="22">
        <f>Target_AM[[#This Row],[PROPORSI]]*VLOOKUP(Target_AM[[#This Row],[NIPNAS]],Target_CC[],COLUMN(BC$2)+9,0)</f>
        <v>61168146</v>
      </c>
      <c r="BR412" s="22">
        <f>Target_AM[[#This Row],[PROPORSI]]*VLOOKUP(Target_AM[[#This Row],[NIPNAS]],Target_CC[],COLUMN(BD$2)+9,0)</f>
        <v>54677967</v>
      </c>
      <c r="BS412" s="22">
        <f>Target_AM[[#This Row],[PROPORSI]]*VLOOKUP(Target_AM[[#This Row],[NIPNAS]],Target_CC[],COLUMN(BE$2)+9,0)</f>
        <v>54677967</v>
      </c>
      <c r="BT412" s="22">
        <f>Target_AM[[#This Row],[PROPORSI]]*VLOOKUP(Target_AM[[#This Row],[NIPNAS]],Target_CC[],COLUMN(BF$2)+9,0)</f>
        <v>54677967</v>
      </c>
      <c r="BU412" s="22">
        <f>Target_AM[[#This Row],[PROPORSI]]*VLOOKUP(Target_AM[[#This Row],[NIPNAS]],Target_CC[],COLUMN(BG$2)+9,0)</f>
        <v>54677967</v>
      </c>
      <c r="BV412" s="22">
        <f>Target_AM[[#This Row],[PROPORSI]]*VLOOKUP(Target_AM[[#This Row],[NIPNAS]],Target_CC[],COLUMN(BH$2)+9,0)</f>
        <v>54677967</v>
      </c>
      <c r="BW412" s="22">
        <f>Target_AM[[#This Row],[PROPORSI]]*VLOOKUP(Target_AM[[#This Row],[NIPNAS]],Target_CC[],COLUMN(BI$2)+9,0)</f>
        <v>54677967</v>
      </c>
      <c r="BX412" s="22">
        <f>Target_AM[[#This Row],[PROPORSI]]*VLOOKUP(Target_AM[[#This Row],[NIPNAS]],Target_CC[],COLUMN(BJ$2)+9,0)</f>
        <v>54677967</v>
      </c>
      <c r="BY412" s="22">
        <f>Target_AM[[#This Row],[PROPORSI]]*VLOOKUP(Target_AM[[#This Row],[NIPNAS]],Target_CC[],COLUMN(BK$2)+9,0)</f>
        <v>54677967</v>
      </c>
      <c r="BZ412" s="22">
        <f>Target_AM[[#This Row],[PROPORSI]]*VLOOKUP(Target_AM[[#This Row],[NIPNAS]],Target_CC[],COLUMN(BL$2)+9,0)</f>
        <v>54677967</v>
      </c>
      <c r="CA412" s="22">
        <f>Target_AM[[#This Row],[PROPORSI]]*VLOOKUP(Target_AM[[#This Row],[NIPNAS]],Target_CC[],COLUMN(BM$2)+9,0)</f>
        <v>676264776</v>
      </c>
      <c r="CB412" s="22">
        <f>Target_AM[[#This Row],[PROPORSI]]*VLOOKUP(Target_AM[[#This Row],[NIPNAS]],Target_CC[],COLUMN(BN$2)+9,0)</f>
        <v>52958000</v>
      </c>
      <c r="CC412" s="22">
        <f>Target_AM[[#This Row],[PROPORSI]]*VLOOKUP(Target_AM[[#This Row],[NIPNAS]],Target_CC[],COLUMN(BO$2)+9,0)</f>
        <v>52958000</v>
      </c>
      <c r="CD412" s="22">
        <f>Target_AM[[#This Row],[PROPORSI]]*VLOOKUP(Target_AM[[#This Row],[NIPNAS]],Target_CC[],COLUMN(BP$2)+9,0)</f>
        <v>52958000</v>
      </c>
      <c r="CE412" s="22">
        <f>Target_AM[[#This Row],[PROPORSI]]*VLOOKUP(Target_AM[[#This Row],[NIPNAS]],Target_CC[],COLUMN(BQ$2)+9,0)</f>
        <v>50310100</v>
      </c>
      <c r="CF412" s="22">
        <f>Target_AM[[#This Row],[PROPORSI]]*VLOOKUP(Target_AM[[#This Row],[NIPNAS]],Target_CC[],COLUMN(BR$2)+9,0)</f>
        <v>50310100</v>
      </c>
      <c r="CG412" s="22">
        <f>Target_AM[[#This Row],[PROPORSI]]*VLOOKUP(Target_AM[[#This Row],[NIPNAS]],Target_CC[],COLUMN(BS$2)+9,0)</f>
        <v>50310100</v>
      </c>
      <c r="CH412" s="22">
        <f>Target_AM[[#This Row],[PROPORSI]]*VLOOKUP(Target_AM[[#This Row],[NIPNAS]],Target_CC[],COLUMN(BT$2)+9,0)</f>
        <v>50310100</v>
      </c>
      <c r="CI412" s="22">
        <f>Target_AM[[#This Row],[PROPORSI]]*VLOOKUP(Target_AM[[#This Row],[NIPNAS]],Target_CC[],COLUMN(BU$2)+9,0)</f>
        <v>50310100</v>
      </c>
      <c r="CJ412" s="22">
        <f>Target_AM[[#This Row],[PROPORSI]]*VLOOKUP(Target_AM[[#This Row],[NIPNAS]],Target_CC[],COLUMN(BV$2)+9,0)</f>
        <v>50310100</v>
      </c>
      <c r="CK412" s="22">
        <f>Target_AM[[#This Row],[PROPORSI]]*VLOOKUP(Target_AM[[#This Row],[NIPNAS]],Target_CC[],COLUMN(BW$2)+9,0)</f>
        <v>50310100</v>
      </c>
      <c r="CL412" s="22">
        <f>Target_AM[[#This Row],[PROPORSI]]*VLOOKUP(Target_AM[[#This Row],[NIPNAS]],Target_CC[],COLUMN(BX$2)+9,0)</f>
        <v>50310100</v>
      </c>
      <c r="CM412" s="22">
        <f>Target_AM[[#This Row],[PROPORSI]]*VLOOKUP(Target_AM[[#This Row],[NIPNAS]],Target_CC[],COLUMN(BY$2)+9,0)</f>
        <v>50310100</v>
      </c>
      <c r="CN412" s="22">
        <f>Target_AM[[#This Row],[PROPORSI]]*VLOOKUP(Target_AM[[#This Row],[NIPNAS]],Target_CC[],COLUMN(BZ$2)+9,0)</f>
        <v>611664900</v>
      </c>
      <c r="CO412" s="22">
        <f>Target_AM[[#This Row],[PROPORSI]]*VLOOKUP(Target_AM[[#This Row],[NIPNAS]],Target_CC[],COLUMN(CA$2)+9,0)</f>
        <v>3609952</v>
      </c>
      <c r="CP412" s="22">
        <f>Target_AM[[#This Row],[PROPORSI]]*VLOOKUP(Target_AM[[#This Row],[NIPNAS]],Target_CC[],COLUMN(CB$2)+9,0)</f>
        <v>3922820</v>
      </c>
      <c r="CQ412" s="22">
        <f>Target_AM[[#This Row],[PROPORSI]]*VLOOKUP(Target_AM[[#This Row],[NIPNAS]],Target_CC[],COLUMN(CC$2)+9,0)</f>
        <v>4367867</v>
      </c>
      <c r="CR412" s="22">
        <f>Target_AM[[#This Row],[PROPORSI]]*VLOOKUP(Target_AM[[#This Row],[NIPNAS]],Target_CC[],COLUMN(CD$2)+9,0)</f>
        <v>4367867</v>
      </c>
      <c r="CS412" s="22">
        <f>Target_AM[[#This Row],[PROPORSI]]*VLOOKUP(Target_AM[[#This Row],[NIPNAS]],Target_CC[],COLUMN(CE$2)+9,0)</f>
        <v>4367867</v>
      </c>
      <c r="CT412" s="22">
        <f>Target_AM[[#This Row],[PROPORSI]]*VLOOKUP(Target_AM[[#This Row],[NIPNAS]],Target_CC[],COLUMN(CF$2)+9,0)</f>
        <v>4367867</v>
      </c>
      <c r="CU412" s="22">
        <f>Target_AM[[#This Row],[PROPORSI]]*VLOOKUP(Target_AM[[#This Row],[NIPNAS]],Target_CC[],COLUMN(CG$2)+9,0)</f>
        <v>4367867</v>
      </c>
      <c r="CV412" s="22">
        <f>Target_AM[[#This Row],[PROPORSI]]*VLOOKUP(Target_AM[[#This Row],[NIPNAS]],Target_CC[],COLUMN(CH$2)+9,0)</f>
        <v>4367867</v>
      </c>
      <c r="CW412" s="22">
        <f>Target_AM[[#This Row],[PROPORSI]]*VLOOKUP(Target_AM[[#This Row],[NIPNAS]],Target_CC[],COLUMN(CI$2)+9,0)</f>
        <v>4367867</v>
      </c>
      <c r="CX412" s="22">
        <f>Target_AM[[#This Row],[PROPORSI]]*VLOOKUP(Target_AM[[#This Row],[NIPNAS]],Target_CC[],COLUMN(CJ$2)+9,0)</f>
        <v>4367867</v>
      </c>
      <c r="CY412" s="22">
        <f>Target_AM[[#This Row],[PROPORSI]]*VLOOKUP(Target_AM[[#This Row],[NIPNAS]],Target_CC[],COLUMN(CK$2)+9,0)</f>
        <v>4367867</v>
      </c>
      <c r="CZ412" s="22">
        <f>Target_AM[[#This Row],[PROPORSI]]*VLOOKUP(Target_AM[[#This Row],[NIPNAS]],Target_CC[],COLUMN(CL$2)+9,0)</f>
        <v>4367867</v>
      </c>
      <c r="DA412" s="22">
        <f>Target_AM[[#This Row],[PROPORSI]]*VLOOKUP(Target_AM[[#This Row],[NIPNAS]],Target_CC[],COLUMN(CM$2)+9,0)</f>
        <v>51211442</v>
      </c>
      <c r="DB412" s="22">
        <f>Target_AM[[#This Row],[PROPORSI]]*VLOOKUP(Target_AM[[#This Row],[NIPNAS]],Target_CC[],COLUMN(CN$2)+9,0)</f>
        <v>0</v>
      </c>
      <c r="DC412" s="22">
        <f>Target_AM[[#This Row],[PROPORSI]]*VLOOKUP(Target_AM[[#This Row],[NIPNAS]],Target_CC[],COLUMN(CO$2)+9,0)</f>
        <v>0</v>
      </c>
      <c r="DD412" s="22">
        <f>Target_AM[[#This Row],[PROPORSI]]*VLOOKUP(Target_AM[[#This Row],[NIPNAS]],Target_CC[],COLUMN(CP$2)+9,0)</f>
        <v>0</v>
      </c>
      <c r="DE412" s="22">
        <f>Target_AM[[#This Row],[PROPORSI]]*VLOOKUP(Target_AM[[#This Row],[NIPNAS]],Target_CC[],COLUMN(CQ$2)+9,0)</f>
        <v>0</v>
      </c>
      <c r="DF412" s="22">
        <f>Target_AM[[#This Row],[PROPORSI]]*VLOOKUP(Target_AM[[#This Row],[NIPNAS]],Target_CC[],COLUMN(CR$2)+9,0)</f>
        <v>0</v>
      </c>
      <c r="DG412" s="22">
        <f>Target_AM[[#This Row],[PROPORSI]]*VLOOKUP(Target_AM[[#This Row],[NIPNAS]],Target_CC[],COLUMN(CS$2)+9,0)</f>
        <v>0</v>
      </c>
      <c r="DH412" s="22">
        <f>Target_AM[[#This Row],[PROPORSI]]*VLOOKUP(Target_AM[[#This Row],[NIPNAS]],Target_CC[],COLUMN(CT$2)+9,0)</f>
        <v>0</v>
      </c>
      <c r="DI412" s="22">
        <f>Target_AM[[#This Row],[PROPORSI]]*VLOOKUP(Target_AM[[#This Row],[NIPNAS]],Target_CC[],COLUMN(CU$2)+9,0)</f>
        <v>0</v>
      </c>
      <c r="DJ412" s="22">
        <f>Target_AM[[#This Row],[PROPORSI]]*VLOOKUP(Target_AM[[#This Row],[NIPNAS]],Target_CC[],COLUMN(CV$2)+9,0)</f>
        <v>0</v>
      </c>
      <c r="DK412" s="22">
        <f>Target_AM[[#This Row],[PROPORSI]]*VLOOKUP(Target_AM[[#This Row],[NIPNAS]],Target_CC[],COLUMN(CW$2)+9,0)</f>
        <v>0</v>
      </c>
      <c r="DL412" s="22">
        <f>Target_AM[[#This Row],[PROPORSI]]*VLOOKUP(Target_AM[[#This Row],[NIPNAS]],Target_CC[],COLUMN(CX$2)+9,0)</f>
        <v>0</v>
      </c>
      <c r="DM412" s="22">
        <f>Target_AM[[#This Row],[PROPORSI]]*VLOOKUP(Target_AM[[#This Row],[NIPNAS]],Target_CC[],COLUMN(CY$2)+9,0)</f>
        <v>0</v>
      </c>
      <c r="DN412" s="22">
        <f>Target_AM[[#This Row],[PROPORSI]]*VLOOKUP(Target_AM[[#This Row],[NIPNAS]],Target_CC[],COLUMN(CZ$2)+9,0)</f>
        <v>0</v>
      </c>
      <c r="DO412" s="22">
        <f>Target_AM[[#This Row],[PROPORSI]]*VLOOKUP(Target_AM[[#This Row],[NIPNAS]],Target_CC[],COLUMN(DA$2)+9,0)</f>
        <v>0</v>
      </c>
      <c r="DP412" s="22">
        <f>Target_AM[[#This Row],[PROPORSI]]*VLOOKUP(Target_AM[[#This Row],[NIPNAS]],Target_CC[],COLUMN(DB$2)+9,0)</f>
        <v>0</v>
      </c>
      <c r="DQ412" s="22">
        <f>Target_AM[[#This Row],[PROPORSI]]*VLOOKUP(Target_AM[[#This Row],[NIPNAS]],Target_CC[],COLUMN(DC$2)+9,0)</f>
        <v>0</v>
      </c>
      <c r="DR412" s="22">
        <f>Target_AM[[#This Row],[PROPORSI]]*VLOOKUP(Target_AM[[#This Row],[NIPNAS]],Target_CC[],COLUMN(DD$2)+9,0)</f>
        <v>0</v>
      </c>
      <c r="DS412" s="22">
        <f>Target_AM[[#This Row],[PROPORSI]]*VLOOKUP(Target_AM[[#This Row],[NIPNAS]],Target_CC[],COLUMN(DE$2)+9,0)</f>
        <v>0</v>
      </c>
      <c r="DT412" s="22">
        <f>Target_AM[[#This Row],[PROPORSI]]*VLOOKUP(Target_AM[[#This Row],[NIPNAS]],Target_CC[],COLUMN(DF$2)+9,0)</f>
        <v>0</v>
      </c>
      <c r="DU412" s="22">
        <f>Target_AM[[#This Row],[PROPORSI]]*VLOOKUP(Target_AM[[#This Row],[NIPNAS]],Target_CC[],COLUMN(DG$2)+9,0)</f>
        <v>0</v>
      </c>
      <c r="DV412" s="22">
        <f>Target_AM[[#This Row],[PROPORSI]]*VLOOKUP(Target_AM[[#This Row],[NIPNAS]],Target_CC[],COLUMN(DH$2)+9,0)</f>
        <v>0</v>
      </c>
      <c r="DW412" s="22">
        <f>Target_AM[[#This Row],[PROPORSI]]*VLOOKUP(Target_AM[[#This Row],[NIPNAS]],Target_CC[],COLUMN(DI$2)+9,0)</f>
        <v>0</v>
      </c>
      <c r="DX412" s="22">
        <f>Target_AM[[#This Row],[PROPORSI]]*VLOOKUP(Target_AM[[#This Row],[NIPNAS]],Target_CC[],COLUMN(DJ$2)+9,0)</f>
        <v>0</v>
      </c>
      <c r="DY412" s="22">
        <f>Target_AM[[#This Row],[PROPORSI]]*VLOOKUP(Target_AM[[#This Row],[NIPNAS]],Target_CC[],COLUMN(DK$2)+9,0)</f>
        <v>0</v>
      </c>
      <c r="DZ412" s="22">
        <f>Target_AM[[#This Row],[PROPORSI]]*VLOOKUP(Target_AM[[#This Row],[NIPNAS]],Target_CC[],COLUMN(DL$2)+9,0)</f>
        <v>0</v>
      </c>
      <c r="EA412" s="22">
        <f>Target_AM[[#This Row],[PROPORSI]]*VLOOKUP(Target_AM[[#This Row],[NIPNAS]],Target_CC[],COLUMN(DM$2)+9,0)</f>
        <v>0</v>
      </c>
    </row>
    <row r="413" spans="2:131" x14ac:dyDescent="0.3">
      <c r="B413">
        <v>906836</v>
      </c>
      <c r="C413" t="s">
        <v>1048</v>
      </c>
      <c r="D413">
        <v>1</v>
      </c>
      <c r="E413" s="8">
        <v>45658</v>
      </c>
      <c r="F413">
        <v>3067353</v>
      </c>
      <c r="G413" t="s">
        <v>747</v>
      </c>
      <c r="J413" t="s">
        <v>300</v>
      </c>
      <c r="K413" t="s">
        <v>23</v>
      </c>
      <c r="L413" t="s">
        <v>159</v>
      </c>
      <c r="M413" t="s">
        <v>29</v>
      </c>
      <c r="N413" s="23">
        <f>Target_AM[[#This Row],[PROPORSI]]*VLOOKUP(Target_AM[[#This Row],[NIPNAS]],Target_CC[],9,0)</f>
        <v>432306817.4777357</v>
      </c>
      <c r="O413" s="22">
        <f>Target_AM[[#This Row],[PROPORSI]]*VLOOKUP(Target_AM[[#This Row],[NIPNAS]],Target_CC[],COLUMN(A$2)+9,0)</f>
        <v>26641625.38329282</v>
      </c>
      <c r="P413" s="22">
        <f>Target_AM[[#This Row],[PROPORSI]]*VLOOKUP(Target_AM[[#This Row],[NIPNAS]],Target_CC[],COLUMN(B$2)+9,0)</f>
        <v>27106930.006794304</v>
      </c>
      <c r="Q413" s="22">
        <f>Target_AM[[#This Row],[PROPORSI]]*VLOOKUP(Target_AM[[#This Row],[NIPNAS]],Target_CC[],COLUMN(C$2)+9,0)</f>
        <v>28980683.188731864</v>
      </c>
      <c r="R413" s="22">
        <f>Target_AM[[#This Row],[PROPORSI]]*VLOOKUP(Target_AM[[#This Row],[NIPNAS]],Target_CC[],COLUMN(D$2)+9,0)</f>
        <v>27231727.009095352</v>
      </c>
      <c r="S413" s="22">
        <f>Target_AM[[#This Row],[PROPORSI]]*VLOOKUP(Target_AM[[#This Row],[NIPNAS]],Target_CC[],COLUMN(E$2)+9,0)</f>
        <v>28611981.215726707</v>
      </c>
      <c r="T413" s="22">
        <f>Target_AM[[#This Row],[PROPORSI]]*VLOOKUP(Target_AM[[#This Row],[NIPNAS]],Target_CC[],COLUMN(F$2)+9,0)</f>
        <v>28230294.143976491</v>
      </c>
      <c r="U413" s="22">
        <f>Target_AM[[#This Row],[PROPORSI]]*VLOOKUP(Target_AM[[#This Row],[NIPNAS]],Target_CC[],COLUMN(G$2)+9,0)</f>
        <v>29580741.838579264</v>
      </c>
      <c r="V413" s="22">
        <f>Target_AM[[#This Row],[PROPORSI]]*VLOOKUP(Target_AM[[#This Row],[NIPNAS]],Target_CC[],COLUMN(H$2)+9,0)</f>
        <v>29875570.036430746</v>
      </c>
      <c r="W413" s="22">
        <f>Target_AM[[#This Row],[PROPORSI]]*VLOOKUP(Target_AM[[#This Row],[NIPNAS]],Target_CC[],COLUMN(I$2)+9,0)</f>
        <v>29493163.500673007</v>
      </c>
      <c r="X413" s="22">
        <f>Target_AM[[#This Row],[PROPORSI]]*VLOOKUP(Target_AM[[#This Row],[NIPNAS]],Target_CC[],COLUMN(J$2)+9,0)</f>
        <v>30086519.673600197</v>
      </c>
      <c r="Y413" s="22">
        <f>Target_AM[[#This Row],[PROPORSI]]*VLOOKUP(Target_AM[[#This Row],[NIPNAS]],Target_CC[],COLUMN(K$2)+9,0)</f>
        <v>29866999.796634</v>
      </c>
      <c r="Z413" s="22">
        <f>Target_AM[[#This Row],[PROPORSI]]*VLOOKUP(Target_AM[[#This Row],[NIPNAS]],Target_CC[],COLUMN(L$2)+9,0)</f>
        <v>28180077.356465213</v>
      </c>
      <c r="AA413" s="22">
        <f>Target_AM[[#This Row],[PROPORSI]]*VLOOKUP(Target_AM[[#This Row],[NIPNAS]],Target_CC[],COLUMN(M$2)+9,0)</f>
        <v>343886313.14999998</v>
      </c>
      <c r="AB413" s="22">
        <f>Target_AM[[#This Row],[PROPORSI]]*VLOOKUP(Target_AM[[#This Row],[NIPNAS]],Target_CC[],COLUMN(N$2)+9,0)</f>
        <v>10884935.444672367</v>
      </c>
      <c r="AC413" s="22">
        <f>Target_AM[[#This Row],[PROPORSI]]*VLOOKUP(Target_AM[[#This Row],[NIPNAS]],Target_CC[],COLUMN(O$2)+9,0)</f>
        <v>11075044.370687719</v>
      </c>
      <c r="AD413" s="22">
        <f>Target_AM[[#This Row],[PROPORSI]]*VLOOKUP(Target_AM[[#This Row],[NIPNAS]],Target_CC[],COLUMN(P$2)+9,0)</f>
        <v>11840601.356464952</v>
      </c>
      <c r="AE413" s="22">
        <f>Target_AM[[#This Row],[PROPORSI]]*VLOOKUP(Target_AM[[#This Row],[NIPNAS]],Target_CC[],COLUMN(Q$2)+9,0)</f>
        <v>11126032.525283851</v>
      </c>
      <c r="AF413" s="22">
        <f>Target_AM[[#This Row],[PROPORSI]]*VLOOKUP(Target_AM[[#This Row],[NIPNAS]],Target_CC[],COLUMN(R$2)+9,0)</f>
        <v>11689961.254115893</v>
      </c>
      <c r="AG413" s="22">
        <f>Target_AM[[#This Row],[PROPORSI]]*VLOOKUP(Target_AM[[#This Row],[NIPNAS]],Target_CC[],COLUMN(S$2)+9,0)</f>
        <v>11534015.846270299</v>
      </c>
      <c r="AH413" s="22">
        <f>Target_AM[[#This Row],[PROPORSI]]*VLOOKUP(Target_AM[[#This Row],[NIPNAS]],Target_CC[],COLUMN(T$2)+9,0)</f>
        <v>12085766.565893289</v>
      </c>
      <c r="AI413" s="22">
        <f>Target_AM[[#This Row],[PROPORSI]]*VLOOKUP(Target_AM[[#This Row],[NIPNAS]],Target_CC[],COLUMN(U$2)+9,0)</f>
        <v>12206224.152647544</v>
      </c>
      <c r="AJ413" s="22">
        <f>Target_AM[[#This Row],[PROPORSI]]*VLOOKUP(Target_AM[[#This Row],[NIPNAS]],Target_CC[],COLUMN(V$2)+9,0)</f>
        <v>12049984.794295404</v>
      </c>
      <c r="AK413" s="22">
        <f>Target_AM[[#This Row],[PROPORSI]]*VLOOKUP(Target_AM[[#This Row],[NIPNAS]],Target_CC[],COLUMN(W$2)+9,0)</f>
        <v>12292411.581140796</v>
      </c>
      <c r="AL413" s="22">
        <f>Target_AM[[#This Row],[PROPORSI]]*VLOOKUP(Target_AM[[#This Row],[NIPNAS]],Target_CC[],COLUMN(X$2)+9,0)</f>
        <v>12202722.620530384</v>
      </c>
      <c r="AM413" s="22">
        <f>Target_AM[[#This Row],[PROPORSI]]*VLOOKUP(Target_AM[[#This Row],[NIPNAS]],Target_CC[],COLUMN(Y$2)+9,0)</f>
        <v>11513498.836424425</v>
      </c>
      <c r="AN413" s="22">
        <f>Target_AM[[#This Row],[PROPORSI]]*VLOOKUP(Target_AM[[#This Row],[NIPNAS]],Target_CC[],COLUMN(Z$2)+9,0)</f>
        <v>140501199.34842694</v>
      </c>
      <c r="AO413" s="22">
        <f>Target_AM[[#This Row],[PROPORSI]]*VLOOKUP(Target_AM[[#This Row],[NIPNAS]],Target_CC[],COLUMN(AA$2)+9,0)</f>
        <v>37526560.827965185</v>
      </c>
      <c r="AP413" s="22">
        <f>Target_AM[[#This Row],[PROPORSI]]*VLOOKUP(Target_AM[[#This Row],[NIPNAS]],Target_CC[],COLUMN(AB$2)+9,0)</f>
        <v>38181974.377482027</v>
      </c>
      <c r="AQ413" s="22">
        <f>Target_AM[[#This Row],[PROPORSI]]*VLOOKUP(Target_AM[[#This Row],[NIPNAS]],Target_CC[],COLUMN(AC$2)+9,0)</f>
        <v>40821284.545196816</v>
      </c>
      <c r="AR413" s="22">
        <f>Target_AM[[#This Row],[PROPORSI]]*VLOOKUP(Target_AM[[#This Row],[NIPNAS]],Target_CC[],COLUMN(AD$2)+9,0)</f>
        <v>38357759.534379199</v>
      </c>
      <c r="AS413" s="22">
        <f>Target_AM[[#This Row],[PROPORSI]]*VLOOKUP(Target_AM[[#This Row],[NIPNAS]],Target_CC[],COLUMN(AE$2)+9,0)</f>
        <v>40301942.469842598</v>
      </c>
      <c r="AT413" s="22">
        <f>Target_AM[[#This Row],[PROPORSI]]*VLOOKUP(Target_AM[[#This Row],[NIPNAS]],Target_CC[],COLUMN(AF$2)+9,0)</f>
        <v>39764309.990246788</v>
      </c>
      <c r="AU413" s="22">
        <f>Target_AM[[#This Row],[PROPORSI]]*VLOOKUP(Target_AM[[#This Row],[NIPNAS]],Target_CC[],COLUMN(AG$2)+9,0)</f>
        <v>41666508.404472552</v>
      </c>
      <c r="AV413" s="22">
        <f>Target_AM[[#This Row],[PROPORSI]]*VLOOKUP(Target_AM[[#This Row],[NIPNAS]],Target_CC[],COLUMN(AH$2)+9,0)</f>
        <v>42081794.189078286</v>
      </c>
      <c r="AW413" s="22">
        <f>Target_AM[[#This Row],[PROPORSI]]*VLOOKUP(Target_AM[[#This Row],[NIPNAS]],Target_CC[],COLUMN(AI$2)+9,0)</f>
        <v>41543148.294968411</v>
      </c>
      <c r="AX413" s="22">
        <f>Target_AM[[#This Row],[PROPORSI]]*VLOOKUP(Target_AM[[#This Row],[NIPNAS]],Target_CC[],COLUMN(AJ$2)+9,0)</f>
        <v>42378931.254740991</v>
      </c>
      <c r="AY413" s="22">
        <f>Target_AM[[#This Row],[PROPORSI]]*VLOOKUP(Target_AM[[#This Row],[NIPNAS]],Target_CC[],COLUMN(AK$2)+9,0)</f>
        <v>42069722.417164385</v>
      </c>
      <c r="AZ413" s="22">
        <f>Target_AM[[#This Row],[PROPORSI]]*VLOOKUP(Target_AM[[#This Row],[NIPNAS]],Target_CC[],COLUMN(AL$2)+9,0)</f>
        <v>39693576.192889638</v>
      </c>
      <c r="BA413" s="22">
        <f>Target_AM[[#This Row],[PROPORSI]]*VLOOKUP(Target_AM[[#This Row],[NIPNAS]],Target_CC[],COLUMN(AM$2)+9,0)</f>
        <v>484387512.49842685</v>
      </c>
      <c r="BB413" s="22">
        <f>Target_AM[[#This Row],[PROPORSI]]*VLOOKUP(Target_AM[[#This Row],[NIPNAS]],Target_CC[],COLUMN(AN$2)+9,0)</f>
        <v>9777398.6261947434</v>
      </c>
      <c r="BC413" s="22">
        <f>Target_AM[[#This Row],[PROPORSI]]*VLOOKUP(Target_AM[[#This Row],[NIPNAS]],Target_CC[],COLUMN(AO$2)+9,0)</f>
        <v>10174119.323391797</v>
      </c>
      <c r="BD413" s="22">
        <f>Target_AM[[#This Row],[PROPORSI]]*VLOOKUP(Target_AM[[#This Row],[NIPNAS]],Target_CC[],COLUMN(AP$2)+9,0)</f>
        <v>10289034.949330807</v>
      </c>
      <c r="BE413" s="22">
        <f>Target_AM[[#This Row],[PROPORSI]]*VLOOKUP(Target_AM[[#This Row],[NIPNAS]],Target_CC[],COLUMN(AQ$2)+9,0)</f>
        <v>9974899.4857750032</v>
      </c>
      <c r="BF413" s="22">
        <f>Target_AM[[#This Row],[PROPORSI]]*VLOOKUP(Target_AM[[#This Row],[NIPNAS]],Target_CC[],COLUMN(AR$2)+9,0)</f>
        <v>10488359.543305274</v>
      </c>
      <c r="BG413" s="22">
        <f>Target_AM[[#This Row],[PROPORSI]]*VLOOKUP(Target_AM[[#This Row],[NIPNAS]],Target_CC[],COLUMN(AS$2)+9,0)</f>
        <v>10423112.784169191</v>
      </c>
      <c r="BH413" s="22">
        <f>Target_AM[[#This Row],[PROPORSI]]*VLOOKUP(Target_AM[[#This Row],[NIPNAS]],Target_CC[],COLUMN(AT$2)+9,0)</f>
        <v>10763615.883973477</v>
      </c>
      <c r="BI413" s="22">
        <f>Target_AM[[#This Row],[PROPORSI]]*VLOOKUP(Target_AM[[#This Row],[NIPNAS]],Target_CC[],COLUMN(AU$2)+9,0)</f>
        <v>10914935.252995767</v>
      </c>
      <c r="BJ413" s="22">
        <f>Target_AM[[#This Row],[PROPORSI]]*VLOOKUP(Target_AM[[#This Row],[NIPNAS]],Target_CC[],COLUMN(AV$2)+9,0)</f>
        <v>10745262.120155828</v>
      </c>
      <c r="BK413" s="22">
        <f>Target_AM[[#This Row],[PROPORSI]]*VLOOKUP(Target_AM[[#This Row],[NIPNAS]],Target_CC[],COLUMN(AW$2)+9,0)</f>
        <v>10927933.782276139</v>
      </c>
      <c r="BL413" s="22">
        <f>Target_AM[[#This Row],[PROPORSI]]*VLOOKUP(Target_AM[[#This Row],[NIPNAS]],Target_CC[],COLUMN(AX$2)+9,0)</f>
        <v>11129392.525234064</v>
      </c>
      <c r="BM413" s="22">
        <f>Target_AM[[#This Row],[PROPORSI]]*VLOOKUP(Target_AM[[#This Row],[NIPNAS]],Target_CC[],COLUMN(AY$2)+9,0)</f>
        <v>10851023.298882473</v>
      </c>
      <c r="BN413" s="22">
        <f>Target_AM[[#This Row],[PROPORSI]]*VLOOKUP(Target_AM[[#This Row],[NIPNAS]],Target_CC[],COLUMN(AZ$2)+9,0)</f>
        <v>126459087.57568455</v>
      </c>
      <c r="BO413" s="22">
        <f>Target_AM[[#This Row],[PROPORSI]]*VLOOKUP(Target_AM[[#This Row],[NIPNAS]],Target_CC[],COLUMN(BA$2)+9,0)</f>
        <v>14011745</v>
      </c>
      <c r="BP413" s="22">
        <f>Target_AM[[#This Row],[PROPORSI]]*VLOOKUP(Target_AM[[#This Row],[NIPNAS]],Target_CC[],COLUMN(BB$2)+9,0)</f>
        <v>13956741</v>
      </c>
      <c r="BQ413" s="22">
        <f>Target_AM[[#This Row],[PROPORSI]]*VLOOKUP(Target_AM[[#This Row],[NIPNAS]],Target_CC[],COLUMN(BC$2)+9,0)</f>
        <v>13178411</v>
      </c>
      <c r="BR413" s="22">
        <f>Target_AM[[#This Row],[PROPORSI]]*VLOOKUP(Target_AM[[#This Row],[NIPNAS]],Target_CC[],COLUMN(BD$2)+9,0)</f>
        <v>15500739</v>
      </c>
      <c r="BS413" s="22">
        <f>Target_AM[[#This Row],[PROPORSI]]*VLOOKUP(Target_AM[[#This Row],[NIPNAS]],Target_CC[],COLUMN(BE$2)+9,0)</f>
        <v>15500739</v>
      </c>
      <c r="BT413" s="22">
        <f>Target_AM[[#This Row],[PROPORSI]]*VLOOKUP(Target_AM[[#This Row],[NIPNAS]],Target_CC[],COLUMN(BF$2)+9,0)</f>
        <v>15500739</v>
      </c>
      <c r="BU413" s="22">
        <f>Target_AM[[#This Row],[PROPORSI]]*VLOOKUP(Target_AM[[#This Row],[NIPNAS]],Target_CC[],COLUMN(BG$2)+9,0)</f>
        <v>15500739</v>
      </c>
      <c r="BV413" s="22">
        <f>Target_AM[[#This Row],[PROPORSI]]*VLOOKUP(Target_AM[[#This Row],[NIPNAS]],Target_CC[],COLUMN(BH$2)+9,0)</f>
        <v>15500739</v>
      </c>
      <c r="BW413" s="22">
        <f>Target_AM[[#This Row],[PROPORSI]]*VLOOKUP(Target_AM[[#This Row],[NIPNAS]],Target_CC[],COLUMN(BI$2)+9,0)</f>
        <v>15500739</v>
      </c>
      <c r="BX413" s="22">
        <f>Target_AM[[#This Row],[PROPORSI]]*VLOOKUP(Target_AM[[#This Row],[NIPNAS]],Target_CC[],COLUMN(BJ$2)+9,0)</f>
        <v>15500739</v>
      </c>
      <c r="BY413" s="22">
        <f>Target_AM[[#This Row],[PROPORSI]]*VLOOKUP(Target_AM[[#This Row],[NIPNAS]],Target_CC[],COLUMN(BK$2)+9,0)</f>
        <v>15500739</v>
      </c>
      <c r="BZ413" s="22">
        <f>Target_AM[[#This Row],[PROPORSI]]*VLOOKUP(Target_AM[[#This Row],[NIPNAS]],Target_CC[],COLUMN(BL$2)+9,0)</f>
        <v>15500739</v>
      </c>
      <c r="CA413" s="22">
        <f>Target_AM[[#This Row],[PROPORSI]]*VLOOKUP(Target_AM[[#This Row],[NIPNAS]],Target_CC[],COLUMN(BM$2)+9,0)</f>
        <v>180653548</v>
      </c>
      <c r="CB413" s="22">
        <f>Target_AM[[#This Row],[PROPORSI]]*VLOOKUP(Target_AM[[#This Row],[NIPNAS]],Target_CC[],COLUMN(BN$2)+9,0)</f>
        <v>0</v>
      </c>
      <c r="CC413" s="22">
        <f>Target_AM[[#This Row],[PROPORSI]]*VLOOKUP(Target_AM[[#This Row],[NIPNAS]],Target_CC[],COLUMN(BO$2)+9,0)</f>
        <v>0</v>
      </c>
      <c r="CD413" s="22">
        <f>Target_AM[[#This Row],[PROPORSI]]*VLOOKUP(Target_AM[[#This Row],[NIPNAS]],Target_CC[],COLUMN(BP$2)+9,0)</f>
        <v>0</v>
      </c>
      <c r="CE413" s="22">
        <f>Target_AM[[#This Row],[PROPORSI]]*VLOOKUP(Target_AM[[#This Row],[NIPNAS]],Target_CC[],COLUMN(BQ$2)+9,0)</f>
        <v>0</v>
      </c>
      <c r="CF413" s="22">
        <f>Target_AM[[#This Row],[PROPORSI]]*VLOOKUP(Target_AM[[#This Row],[NIPNAS]],Target_CC[],COLUMN(BR$2)+9,0)</f>
        <v>0</v>
      </c>
      <c r="CG413" s="22">
        <f>Target_AM[[#This Row],[PROPORSI]]*VLOOKUP(Target_AM[[#This Row],[NIPNAS]],Target_CC[],COLUMN(BS$2)+9,0)</f>
        <v>0</v>
      </c>
      <c r="CH413" s="22">
        <f>Target_AM[[#This Row],[PROPORSI]]*VLOOKUP(Target_AM[[#This Row],[NIPNAS]],Target_CC[],COLUMN(BT$2)+9,0)</f>
        <v>0</v>
      </c>
      <c r="CI413" s="22">
        <f>Target_AM[[#This Row],[PROPORSI]]*VLOOKUP(Target_AM[[#This Row],[NIPNAS]],Target_CC[],COLUMN(BU$2)+9,0)</f>
        <v>0</v>
      </c>
      <c r="CJ413" s="22">
        <f>Target_AM[[#This Row],[PROPORSI]]*VLOOKUP(Target_AM[[#This Row],[NIPNAS]],Target_CC[],COLUMN(BV$2)+9,0)</f>
        <v>0</v>
      </c>
      <c r="CK413" s="22">
        <f>Target_AM[[#This Row],[PROPORSI]]*VLOOKUP(Target_AM[[#This Row],[NIPNAS]],Target_CC[],COLUMN(BW$2)+9,0)</f>
        <v>0</v>
      </c>
      <c r="CL413" s="22">
        <f>Target_AM[[#This Row],[PROPORSI]]*VLOOKUP(Target_AM[[#This Row],[NIPNAS]],Target_CC[],COLUMN(BX$2)+9,0)</f>
        <v>0</v>
      </c>
      <c r="CM413" s="22">
        <f>Target_AM[[#This Row],[PROPORSI]]*VLOOKUP(Target_AM[[#This Row],[NIPNAS]],Target_CC[],COLUMN(BY$2)+9,0)</f>
        <v>0</v>
      </c>
      <c r="CN413" s="22">
        <f>Target_AM[[#This Row],[PROPORSI]]*VLOOKUP(Target_AM[[#This Row],[NIPNAS]],Target_CC[],COLUMN(BZ$2)+9,0)</f>
        <v>0</v>
      </c>
      <c r="CO413" s="22">
        <f>Target_AM[[#This Row],[PROPORSI]]*VLOOKUP(Target_AM[[#This Row],[NIPNAS]],Target_CC[],COLUMN(CA$2)+9,0)</f>
        <v>15771475</v>
      </c>
      <c r="CP413" s="22">
        <f>Target_AM[[#This Row],[PROPORSI]]*VLOOKUP(Target_AM[[#This Row],[NIPNAS]],Target_CC[],COLUMN(CB$2)+9,0)</f>
        <v>15917962</v>
      </c>
      <c r="CQ413" s="22">
        <f>Target_AM[[#This Row],[PROPORSI]]*VLOOKUP(Target_AM[[#This Row],[NIPNAS]],Target_CC[],COLUMN(CC$2)+9,0)</f>
        <v>15500739</v>
      </c>
      <c r="CR413" s="22">
        <f>Target_AM[[#This Row],[PROPORSI]]*VLOOKUP(Target_AM[[#This Row],[NIPNAS]],Target_CC[],COLUMN(CD$2)+9,0)</f>
        <v>15500739</v>
      </c>
      <c r="CS413" s="22">
        <f>Target_AM[[#This Row],[PROPORSI]]*VLOOKUP(Target_AM[[#This Row],[NIPNAS]],Target_CC[],COLUMN(CE$2)+9,0)</f>
        <v>15500739</v>
      </c>
      <c r="CT413" s="22">
        <f>Target_AM[[#This Row],[PROPORSI]]*VLOOKUP(Target_AM[[#This Row],[NIPNAS]],Target_CC[],COLUMN(CF$2)+9,0)</f>
        <v>15500739</v>
      </c>
      <c r="CU413" s="22">
        <f>Target_AM[[#This Row],[PROPORSI]]*VLOOKUP(Target_AM[[#This Row],[NIPNAS]],Target_CC[],COLUMN(CG$2)+9,0)</f>
        <v>15500739</v>
      </c>
      <c r="CV413" s="22">
        <f>Target_AM[[#This Row],[PROPORSI]]*VLOOKUP(Target_AM[[#This Row],[NIPNAS]],Target_CC[],COLUMN(CH$2)+9,0)</f>
        <v>15500739</v>
      </c>
      <c r="CW413" s="22">
        <f>Target_AM[[#This Row],[PROPORSI]]*VLOOKUP(Target_AM[[#This Row],[NIPNAS]],Target_CC[],COLUMN(CI$2)+9,0)</f>
        <v>15500739</v>
      </c>
      <c r="CX413" s="22">
        <f>Target_AM[[#This Row],[PROPORSI]]*VLOOKUP(Target_AM[[#This Row],[NIPNAS]],Target_CC[],COLUMN(CJ$2)+9,0)</f>
        <v>15500739</v>
      </c>
      <c r="CY413" s="22">
        <f>Target_AM[[#This Row],[PROPORSI]]*VLOOKUP(Target_AM[[#This Row],[NIPNAS]],Target_CC[],COLUMN(CK$2)+9,0)</f>
        <v>15500739</v>
      </c>
      <c r="CZ413" s="22">
        <f>Target_AM[[#This Row],[PROPORSI]]*VLOOKUP(Target_AM[[#This Row],[NIPNAS]],Target_CC[],COLUMN(CL$2)+9,0)</f>
        <v>15500739</v>
      </c>
      <c r="DA413" s="22">
        <f>Target_AM[[#This Row],[PROPORSI]]*VLOOKUP(Target_AM[[#This Row],[NIPNAS]],Target_CC[],COLUMN(CM$2)+9,0)</f>
        <v>186696827</v>
      </c>
      <c r="DB413" s="22">
        <f>Target_AM[[#This Row],[PROPORSI]]*VLOOKUP(Target_AM[[#This Row],[NIPNAS]],Target_CC[],COLUMN(CN$2)+9,0)</f>
        <v>0</v>
      </c>
      <c r="DC413" s="22">
        <f>Target_AM[[#This Row],[PROPORSI]]*VLOOKUP(Target_AM[[#This Row],[NIPNAS]],Target_CC[],COLUMN(CO$2)+9,0)</f>
        <v>0</v>
      </c>
      <c r="DD413" s="22">
        <f>Target_AM[[#This Row],[PROPORSI]]*VLOOKUP(Target_AM[[#This Row],[NIPNAS]],Target_CC[],COLUMN(CP$2)+9,0)</f>
        <v>0</v>
      </c>
      <c r="DE413" s="22">
        <f>Target_AM[[#This Row],[PROPORSI]]*VLOOKUP(Target_AM[[#This Row],[NIPNAS]],Target_CC[],COLUMN(CQ$2)+9,0)</f>
        <v>0</v>
      </c>
      <c r="DF413" s="22">
        <f>Target_AM[[#This Row],[PROPORSI]]*VLOOKUP(Target_AM[[#This Row],[NIPNAS]],Target_CC[],COLUMN(CR$2)+9,0)</f>
        <v>0</v>
      </c>
      <c r="DG413" s="22">
        <f>Target_AM[[#This Row],[PROPORSI]]*VLOOKUP(Target_AM[[#This Row],[NIPNAS]],Target_CC[],COLUMN(CS$2)+9,0)</f>
        <v>0</v>
      </c>
      <c r="DH413" s="22">
        <f>Target_AM[[#This Row],[PROPORSI]]*VLOOKUP(Target_AM[[#This Row],[NIPNAS]],Target_CC[],COLUMN(CT$2)+9,0)</f>
        <v>0</v>
      </c>
      <c r="DI413" s="22">
        <f>Target_AM[[#This Row],[PROPORSI]]*VLOOKUP(Target_AM[[#This Row],[NIPNAS]],Target_CC[],COLUMN(CU$2)+9,0)</f>
        <v>0</v>
      </c>
      <c r="DJ413" s="22">
        <f>Target_AM[[#This Row],[PROPORSI]]*VLOOKUP(Target_AM[[#This Row],[NIPNAS]],Target_CC[],COLUMN(CV$2)+9,0)</f>
        <v>0</v>
      </c>
      <c r="DK413" s="22">
        <f>Target_AM[[#This Row],[PROPORSI]]*VLOOKUP(Target_AM[[#This Row],[NIPNAS]],Target_CC[],COLUMN(CW$2)+9,0)</f>
        <v>0</v>
      </c>
      <c r="DL413" s="22">
        <f>Target_AM[[#This Row],[PROPORSI]]*VLOOKUP(Target_AM[[#This Row],[NIPNAS]],Target_CC[],COLUMN(CX$2)+9,0)</f>
        <v>0</v>
      </c>
      <c r="DM413" s="22">
        <f>Target_AM[[#This Row],[PROPORSI]]*VLOOKUP(Target_AM[[#This Row],[NIPNAS]],Target_CC[],COLUMN(CY$2)+9,0)</f>
        <v>0</v>
      </c>
      <c r="DN413" s="22">
        <f>Target_AM[[#This Row],[PROPORSI]]*VLOOKUP(Target_AM[[#This Row],[NIPNAS]],Target_CC[],COLUMN(CZ$2)+9,0)</f>
        <v>0</v>
      </c>
      <c r="DO413" s="22">
        <f>Target_AM[[#This Row],[PROPORSI]]*VLOOKUP(Target_AM[[#This Row],[NIPNAS]],Target_CC[],COLUMN(DA$2)+9,0)</f>
        <v>0</v>
      </c>
      <c r="DP413" s="22">
        <f>Target_AM[[#This Row],[PROPORSI]]*VLOOKUP(Target_AM[[#This Row],[NIPNAS]],Target_CC[],COLUMN(DB$2)+9,0)</f>
        <v>0</v>
      </c>
      <c r="DQ413" s="22">
        <f>Target_AM[[#This Row],[PROPORSI]]*VLOOKUP(Target_AM[[#This Row],[NIPNAS]],Target_CC[],COLUMN(DC$2)+9,0)</f>
        <v>0</v>
      </c>
      <c r="DR413" s="22">
        <f>Target_AM[[#This Row],[PROPORSI]]*VLOOKUP(Target_AM[[#This Row],[NIPNAS]],Target_CC[],COLUMN(DD$2)+9,0)</f>
        <v>0</v>
      </c>
      <c r="DS413" s="22">
        <f>Target_AM[[#This Row],[PROPORSI]]*VLOOKUP(Target_AM[[#This Row],[NIPNAS]],Target_CC[],COLUMN(DE$2)+9,0)</f>
        <v>0</v>
      </c>
      <c r="DT413" s="22">
        <f>Target_AM[[#This Row],[PROPORSI]]*VLOOKUP(Target_AM[[#This Row],[NIPNAS]],Target_CC[],COLUMN(DF$2)+9,0)</f>
        <v>0</v>
      </c>
      <c r="DU413" s="22">
        <f>Target_AM[[#This Row],[PROPORSI]]*VLOOKUP(Target_AM[[#This Row],[NIPNAS]],Target_CC[],COLUMN(DG$2)+9,0)</f>
        <v>0</v>
      </c>
      <c r="DV413" s="22">
        <f>Target_AM[[#This Row],[PROPORSI]]*VLOOKUP(Target_AM[[#This Row],[NIPNAS]],Target_CC[],COLUMN(DH$2)+9,0)</f>
        <v>0</v>
      </c>
      <c r="DW413" s="22">
        <f>Target_AM[[#This Row],[PROPORSI]]*VLOOKUP(Target_AM[[#This Row],[NIPNAS]],Target_CC[],COLUMN(DI$2)+9,0)</f>
        <v>0</v>
      </c>
      <c r="DX413" s="22">
        <f>Target_AM[[#This Row],[PROPORSI]]*VLOOKUP(Target_AM[[#This Row],[NIPNAS]],Target_CC[],COLUMN(DJ$2)+9,0)</f>
        <v>0</v>
      </c>
      <c r="DY413" s="22">
        <f>Target_AM[[#This Row],[PROPORSI]]*VLOOKUP(Target_AM[[#This Row],[NIPNAS]],Target_CC[],COLUMN(DK$2)+9,0)</f>
        <v>0</v>
      </c>
      <c r="DZ413" s="22">
        <f>Target_AM[[#This Row],[PROPORSI]]*VLOOKUP(Target_AM[[#This Row],[NIPNAS]],Target_CC[],COLUMN(DL$2)+9,0)</f>
        <v>0</v>
      </c>
      <c r="EA413" s="22">
        <f>Target_AM[[#This Row],[PROPORSI]]*VLOOKUP(Target_AM[[#This Row],[NIPNAS]],Target_CC[],COLUMN(DM$2)+9,0)</f>
        <v>0</v>
      </c>
    </row>
    <row r="414" spans="2:131" x14ac:dyDescent="0.3">
      <c r="B414">
        <v>980067</v>
      </c>
      <c r="C414" t="s">
        <v>1073</v>
      </c>
      <c r="D414">
        <v>1</v>
      </c>
      <c r="E414" s="8">
        <v>45658</v>
      </c>
      <c r="F414">
        <v>4617642</v>
      </c>
      <c r="G414" t="s">
        <v>735</v>
      </c>
      <c r="J414" t="s">
        <v>300</v>
      </c>
      <c r="K414" t="s">
        <v>25</v>
      </c>
      <c r="L414" t="s">
        <v>159</v>
      </c>
      <c r="M414" t="s">
        <v>29</v>
      </c>
      <c r="N414" s="23">
        <f>Target_AM[[#This Row],[PROPORSI]]*VLOOKUP(Target_AM[[#This Row],[NIPNAS]],Target_CC[],9,0)</f>
        <v>728345236.22150743</v>
      </c>
      <c r="O414" s="22">
        <f>Target_AM[[#This Row],[PROPORSI]]*VLOOKUP(Target_AM[[#This Row],[NIPNAS]],Target_CC[],COLUMN(A$2)+9,0)</f>
        <v>10691162.056486776</v>
      </c>
      <c r="P414" s="22">
        <f>Target_AM[[#This Row],[PROPORSI]]*VLOOKUP(Target_AM[[#This Row],[NIPNAS]],Target_CC[],COLUMN(B$2)+9,0)</f>
        <v>10877886.667463649</v>
      </c>
      <c r="Q414" s="22">
        <f>Target_AM[[#This Row],[PROPORSI]]*VLOOKUP(Target_AM[[#This Row],[NIPNAS]],Target_CC[],COLUMN(C$2)+9,0)</f>
        <v>11629815.224139279</v>
      </c>
      <c r="R414" s="22">
        <f>Target_AM[[#This Row],[PROPORSI]]*VLOOKUP(Target_AM[[#This Row],[NIPNAS]],Target_CC[],COLUMN(D$2)+9,0)</f>
        <v>10927967.132021226</v>
      </c>
      <c r="S414" s="22">
        <f>Target_AM[[#This Row],[PROPORSI]]*VLOOKUP(Target_AM[[#This Row],[NIPNAS]],Target_CC[],COLUMN(E$2)+9,0)</f>
        <v>11481856.813673208</v>
      </c>
      <c r="T414" s="22">
        <f>Target_AM[[#This Row],[PROPORSI]]*VLOOKUP(Target_AM[[#This Row],[NIPNAS]],Target_CC[],COLUMN(F$2)+9,0)</f>
        <v>11328687.542645678</v>
      </c>
      <c r="U414" s="22">
        <f>Target_AM[[#This Row],[PROPORSI]]*VLOOKUP(Target_AM[[#This Row],[NIPNAS]],Target_CC[],COLUMN(G$2)+9,0)</f>
        <v>11870616.007748311</v>
      </c>
      <c r="V414" s="22">
        <f>Target_AM[[#This Row],[PROPORSI]]*VLOOKUP(Target_AM[[#This Row],[NIPNAS]],Target_CC[],COLUMN(H$2)+9,0)</f>
        <v>11988929.211117232</v>
      </c>
      <c r="W414" s="22">
        <f>Target_AM[[#This Row],[PROPORSI]]*VLOOKUP(Target_AM[[#This Row],[NIPNAS]],Target_CC[],COLUMN(I$2)+9,0)</f>
        <v>11835471.222483795</v>
      </c>
      <c r="X414" s="22">
        <f>Target_AM[[#This Row],[PROPORSI]]*VLOOKUP(Target_AM[[#This Row],[NIPNAS]],Target_CC[],COLUMN(J$2)+9,0)</f>
        <v>12073582.332850188</v>
      </c>
      <c r="Y414" s="22">
        <f>Target_AM[[#This Row],[PROPORSI]]*VLOOKUP(Target_AM[[#This Row],[NIPNAS]],Target_CC[],COLUMN(K$2)+9,0)</f>
        <v>11985490.013199998</v>
      </c>
      <c r="Z414" s="22">
        <f>Target_AM[[#This Row],[PROPORSI]]*VLOOKUP(Target_AM[[#This Row],[NIPNAS]],Target_CC[],COLUMN(L$2)+9,0)</f>
        <v>11308535.776170654</v>
      </c>
      <c r="AA414" s="22">
        <f>Target_AM[[#This Row],[PROPORSI]]*VLOOKUP(Target_AM[[#This Row],[NIPNAS]],Target_CC[],COLUMN(M$2)+9,0)</f>
        <v>138000000</v>
      </c>
      <c r="AB414" s="22">
        <f>Target_AM[[#This Row],[PROPORSI]]*VLOOKUP(Target_AM[[#This Row],[NIPNAS]],Target_CC[],COLUMN(N$2)+9,0)</f>
        <v>1646512.2076132083</v>
      </c>
      <c r="AC414" s="22">
        <f>Target_AM[[#This Row],[PROPORSI]]*VLOOKUP(Target_AM[[#This Row],[NIPNAS]],Target_CC[],COLUMN(O$2)+9,0)</f>
        <v>1675269.0770546088</v>
      </c>
      <c r="AD414" s="22">
        <f>Target_AM[[#This Row],[PROPORSI]]*VLOOKUP(Target_AM[[#This Row],[NIPNAS]],Target_CC[],COLUMN(P$2)+9,0)</f>
        <v>1791071.2266505198</v>
      </c>
      <c r="AE414" s="22">
        <f>Target_AM[[#This Row],[PROPORSI]]*VLOOKUP(Target_AM[[#This Row],[NIPNAS]],Target_CC[],COLUMN(Q$2)+9,0)</f>
        <v>1682981.811724734</v>
      </c>
      <c r="AF414" s="22">
        <f>Target_AM[[#This Row],[PROPORSI]]*VLOOKUP(Target_AM[[#This Row],[NIPNAS]],Target_CC[],COLUMN(R$2)+9,0)</f>
        <v>1768284.6176959183</v>
      </c>
      <c r="AG414" s="22">
        <f>Target_AM[[#This Row],[PROPORSI]]*VLOOKUP(Target_AM[[#This Row],[NIPNAS]],Target_CC[],COLUMN(S$2)+9,0)</f>
        <v>1744695.5005124384</v>
      </c>
      <c r="AH414" s="22">
        <f>Target_AM[[#This Row],[PROPORSI]]*VLOOKUP(Target_AM[[#This Row],[NIPNAS]],Target_CC[],COLUMN(T$2)+9,0)</f>
        <v>1828156.1971822816</v>
      </c>
      <c r="AI414" s="22">
        <f>Target_AM[[#This Row],[PROPORSI]]*VLOOKUP(Target_AM[[#This Row],[NIPNAS]],Target_CC[],COLUMN(U$2)+9,0)</f>
        <v>1846377.241128627</v>
      </c>
      <c r="AJ414" s="22">
        <f>Target_AM[[#This Row],[PROPORSI]]*VLOOKUP(Target_AM[[#This Row],[NIPNAS]],Target_CC[],COLUMN(V$2)+9,0)</f>
        <v>1822743.6594556773</v>
      </c>
      <c r="AK414" s="22">
        <f>Target_AM[[#This Row],[PROPORSI]]*VLOOKUP(Target_AM[[#This Row],[NIPNAS]],Target_CC[],COLUMN(W$2)+9,0)</f>
        <v>1859414.4018796713</v>
      </c>
      <c r="AL414" s="22">
        <f>Target_AM[[#This Row],[PROPORSI]]*VLOOKUP(Target_AM[[#This Row],[NIPNAS]],Target_CC[],COLUMN(X$2)+9,0)</f>
        <v>1845847.5810855743</v>
      </c>
      <c r="AM414" s="22">
        <f>Target_AM[[#This Row],[PROPORSI]]*VLOOKUP(Target_AM[[#This Row],[NIPNAS]],Target_CC[],COLUMN(Y$2)+9,0)</f>
        <v>1741591.9904046697</v>
      </c>
      <c r="AN414" s="22">
        <f>Target_AM[[#This Row],[PROPORSI]]*VLOOKUP(Target_AM[[#This Row],[NIPNAS]],Target_CC[],COLUMN(Z$2)+9,0)</f>
        <v>21252945.512387928</v>
      </c>
      <c r="AO414" s="22">
        <f>Target_AM[[#This Row],[PROPORSI]]*VLOOKUP(Target_AM[[#This Row],[NIPNAS]],Target_CC[],COLUMN(AA$2)+9,0)</f>
        <v>12337674.264099985</v>
      </c>
      <c r="AP414" s="22">
        <f>Target_AM[[#This Row],[PROPORSI]]*VLOOKUP(Target_AM[[#This Row],[NIPNAS]],Target_CC[],COLUMN(AB$2)+9,0)</f>
        <v>12553155.744518258</v>
      </c>
      <c r="AQ414" s="22">
        <f>Target_AM[[#This Row],[PROPORSI]]*VLOOKUP(Target_AM[[#This Row],[NIPNAS]],Target_CC[],COLUMN(AC$2)+9,0)</f>
        <v>13420886.450789798</v>
      </c>
      <c r="AR414" s="22">
        <f>Target_AM[[#This Row],[PROPORSI]]*VLOOKUP(Target_AM[[#This Row],[NIPNAS]],Target_CC[],COLUMN(AD$2)+9,0)</f>
        <v>12610948.94374596</v>
      </c>
      <c r="AS414" s="22">
        <f>Target_AM[[#This Row],[PROPORSI]]*VLOOKUP(Target_AM[[#This Row],[NIPNAS]],Target_CC[],COLUMN(AE$2)+9,0)</f>
        <v>13250141.431369126</v>
      </c>
      <c r="AT414" s="22">
        <f>Target_AM[[#This Row],[PROPORSI]]*VLOOKUP(Target_AM[[#This Row],[NIPNAS]],Target_CC[],COLUMN(AF$2)+9,0)</f>
        <v>13073383.043158116</v>
      </c>
      <c r="AU414" s="22">
        <f>Target_AM[[#This Row],[PROPORSI]]*VLOOKUP(Target_AM[[#This Row],[NIPNAS]],Target_CC[],COLUMN(AG$2)+9,0)</f>
        <v>13698772.204930592</v>
      </c>
      <c r="AV414" s="22">
        <f>Target_AM[[#This Row],[PROPORSI]]*VLOOKUP(Target_AM[[#This Row],[NIPNAS]],Target_CC[],COLUMN(AH$2)+9,0)</f>
        <v>13835306.452245859</v>
      </c>
      <c r="AW414" s="22">
        <f>Target_AM[[#This Row],[PROPORSI]]*VLOOKUP(Target_AM[[#This Row],[NIPNAS]],Target_CC[],COLUMN(AI$2)+9,0)</f>
        <v>13658214.881939473</v>
      </c>
      <c r="AX414" s="22">
        <f>Target_AM[[#This Row],[PROPORSI]]*VLOOKUP(Target_AM[[#This Row],[NIPNAS]],Target_CC[],COLUMN(AJ$2)+9,0)</f>
        <v>13932996.73472986</v>
      </c>
      <c r="AY414" s="22">
        <f>Target_AM[[#This Row],[PROPORSI]]*VLOOKUP(Target_AM[[#This Row],[NIPNAS]],Target_CC[],COLUMN(AK$2)+9,0)</f>
        <v>13831337.594285572</v>
      </c>
      <c r="AZ414" s="22">
        <f>Target_AM[[#This Row],[PROPORSI]]*VLOOKUP(Target_AM[[#This Row],[NIPNAS]],Target_CC[],COLUMN(AL$2)+9,0)</f>
        <v>13050127.766575323</v>
      </c>
      <c r="BA414" s="22">
        <f>Target_AM[[#This Row],[PROPORSI]]*VLOOKUP(Target_AM[[#This Row],[NIPNAS]],Target_CC[],COLUMN(AM$2)+9,0)</f>
        <v>159252945.51238793</v>
      </c>
      <c r="BB414" s="22">
        <f>Target_AM[[#This Row],[PROPORSI]]*VLOOKUP(Target_AM[[#This Row],[NIPNAS]],Target_CC[],COLUMN(AN$2)+9,0)</f>
        <v>9777398.6261947434</v>
      </c>
      <c r="BC414" s="22">
        <f>Target_AM[[#This Row],[PROPORSI]]*VLOOKUP(Target_AM[[#This Row],[NIPNAS]],Target_CC[],COLUMN(AO$2)+9,0)</f>
        <v>10174119.323391797</v>
      </c>
      <c r="BD414" s="22">
        <f>Target_AM[[#This Row],[PROPORSI]]*VLOOKUP(Target_AM[[#This Row],[NIPNAS]],Target_CC[],COLUMN(AP$2)+9,0)</f>
        <v>10289034.949330807</v>
      </c>
      <c r="BE414" s="22">
        <f>Target_AM[[#This Row],[PROPORSI]]*VLOOKUP(Target_AM[[#This Row],[NIPNAS]],Target_CC[],COLUMN(AQ$2)+9,0)</f>
        <v>9974899.4857750032</v>
      </c>
      <c r="BF414" s="22">
        <f>Target_AM[[#This Row],[PROPORSI]]*VLOOKUP(Target_AM[[#This Row],[NIPNAS]],Target_CC[],COLUMN(AR$2)+9,0)</f>
        <v>10488359.543305274</v>
      </c>
      <c r="BG414" s="22">
        <f>Target_AM[[#This Row],[PROPORSI]]*VLOOKUP(Target_AM[[#This Row],[NIPNAS]],Target_CC[],COLUMN(AS$2)+9,0)</f>
        <v>10423112.784169191</v>
      </c>
      <c r="BH414" s="22">
        <f>Target_AM[[#This Row],[PROPORSI]]*VLOOKUP(Target_AM[[#This Row],[NIPNAS]],Target_CC[],COLUMN(AT$2)+9,0)</f>
        <v>10763615.883973477</v>
      </c>
      <c r="BI414" s="22">
        <f>Target_AM[[#This Row],[PROPORSI]]*VLOOKUP(Target_AM[[#This Row],[NIPNAS]],Target_CC[],COLUMN(AU$2)+9,0)</f>
        <v>10914935.252995767</v>
      </c>
      <c r="BJ414" s="22">
        <f>Target_AM[[#This Row],[PROPORSI]]*VLOOKUP(Target_AM[[#This Row],[NIPNAS]],Target_CC[],COLUMN(AV$2)+9,0)</f>
        <v>10745262.120155828</v>
      </c>
      <c r="BK414" s="22">
        <f>Target_AM[[#This Row],[PROPORSI]]*VLOOKUP(Target_AM[[#This Row],[NIPNAS]],Target_CC[],COLUMN(AW$2)+9,0)</f>
        <v>10927933.782276139</v>
      </c>
      <c r="BL414" s="22">
        <f>Target_AM[[#This Row],[PROPORSI]]*VLOOKUP(Target_AM[[#This Row],[NIPNAS]],Target_CC[],COLUMN(AX$2)+9,0)</f>
        <v>11129392.525234064</v>
      </c>
      <c r="BM414" s="22">
        <f>Target_AM[[#This Row],[PROPORSI]]*VLOOKUP(Target_AM[[#This Row],[NIPNAS]],Target_CC[],COLUMN(AY$2)+9,0)</f>
        <v>10851023.298882473</v>
      </c>
      <c r="BN414" s="22">
        <f>Target_AM[[#This Row],[PROPORSI]]*VLOOKUP(Target_AM[[#This Row],[NIPNAS]],Target_CC[],COLUMN(AZ$2)+9,0)</f>
        <v>126459087.57568455</v>
      </c>
      <c r="BO414" s="22">
        <f>Target_AM[[#This Row],[PROPORSI]]*VLOOKUP(Target_AM[[#This Row],[NIPNAS]],Target_CC[],COLUMN(BA$2)+9,0)</f>
        <v>11500000</v>
      </c>
      <c r="BP414" s="22">
        <f>Target_AM[[#This Row],[PROPORSI]]*VLOOKUP(Target_AM[[#This Row],[NIPNAS]],Target_CC[],COLUMN(BB$2)+9,0)</f>
        <v>11500000</v>
      </c>
      <c r="BQ414" s="22">
        <f>Target_AM[[#This Row],[PROPORSI]]*VLOOKUP(Target_AM[[#This Row],[NIPNAS]],Target_CC[],COLUMN(BC$2)+9,0)</f>
        <v>18986200</v>
      </c>
      <c r="BR414" s="22">
        <f>Target_AM[[#This Row],[PROPORSI]]*VLOOKUP(Target_AM[[#This Row],[NIPNAS]],Target_CC[],COLUMN(BD$2)+9,0)</f>
        <v>15675000</v>
      </c>
      <c r="BS414" s="22">
        <f>Target_AM[[#This Row],[PROPORSI]]*VLOOKUP(Target_AM[[#This Row],[NIPNAS]],Target_CC[],COLUMN(BE$2)+9,0)</f>
        <v>15675000</v>
      </c>
      <c r="BT414" s="22">
        <f>Target_AM[[#This Row],[PROPORSI]]*VLOOKUP(Target_AM[[#This Row],[NIPNAS]],Target_CC[],COLUMN(BF$2)+9,0)</f>
        <v>15675000</v>
      </c>
      <c r="BU414" s="22">
        <f>Target_AM[[#This Row],[PROPORSI]]*VLOOKUP(Target_AM[[#This Row],[NIPNAS]],Target_CC[],COLUMN(BG$2)+9,0)</f>
        <v>15675000</v>
      </c>
      <c r="BV414" s="22">
        <f>Target_AM[[#This Row],[PROPORSI]]*VLOOKUP(Target_AM[[#This Row],[NIPNAS]],Target_CC[],COLUMN(BH$2)+9,0)</f>
        <v>15675000</v>
      </c>
      <c r="BW414" s="22">
        <f>Target_AM[[#This Row],[PROPORSI]]*VLOOKUP(Target_AM[[#This Row],[NIPNAS]],Target_CC[],COLUMN(BI$2)+9,0)</f>
        <v>15675000</v>
      </c>
      <c r="BX414" s="22">
        <f>Target_AM[[#This Row],[PROPORSI]]*VLOOKUP(Target_AM[[#This Row],[NIPNAS]],Target_CC[],COLUMN(BJ$2)+9,0)</f>
        <v>15675000</v>
      </c>
      <c r="BY414" s="22">
        <f>Target_AM[[#This Row],[PROPORSI]]*VLOOKUP(Target_AM[[#This Row],[NIPNAS]],Target_CC[],COLUMN(BK$2)+9,0)</f>
        <v>15675000</v>
      </c>
      <c r="BZ414" s="22">
        <f>Target_AM[[#This Row],[PROPORSI]]*VLOOKUP(Target_AM[[#This Row],[NIPNAS]],Target_CC[],COLUMN(BL$2)+9,0)</f>
        <v>15675000</v>
      </c>
      <c r="CA414" s="22">
        <f>Target_AM[[#This Row],[PROPORSI]]*VLOOKUP(Target_AM[[#This Row],[NIPNAS]],Target_CC[],COLUMN(BM$2)+9,0)</f>
        <v>183061200</v>
      </c>
      <c r="CB414" s="22">
        <f>Target_AM[[#This Row],[PROPORSI]]*VLOOKUP(Target_AM[[#This Row],[NIPNAS]],Target_CC[],COLUMN(BN$2)+9,0)</f>
        <v>11500000</v>
      </c>
      <c r="CC414" s="22">
        <f>Target_AM[[#This Row],[PROPORSI]]*VLOOKUP(Target_AM[[#This Row],[NIPNAS]],Target_CC[],COLUMN(BO$2)+9,0)</f>
        <v>11500000</v>
      </c>
      <c r="CD414" s="22">
        <f>Target_AM[[#This Row],[PROPORSI]]*VLOOKUP(Target_AM[[#This Row],[NIPNAS]],Target_CC[],COLUMN(BP$2)+9,0)</f>
        <v>16500000</v>
      </c>
      <c r="CE414" s="22">
        <f>Target_AM[[#This Row],[PROPORSI]]*VLOOKUP(Target_AM[[#This Row],[NIPNAS]],Target_CC[],COLUMN(BQ$2)+9,0)</f>
        <v>15675000</v>
      </c>
      <c r="CF414" s="22">
        <f>Target_AM[[#This Row],[PROPORSI]]*VLOOKUP(Target_AM[[#This Row],[NIPNAS]],Target_CC[],COLUMN(BR$2)+9,0)</f>
        <v>15675000</v>
      </c>
      <c r="CG414" s="22">
        <f>Target_AM[[#This Row],[PROPORSI]]*VLOOKUP(Target_AM[[#This Row],[NIPNAS]],Target_CC[],COLUMN(BS$2)+9,0)</f>
        <v>15675000</v>
      </c>
      <c r="CH414" s="22">
        <f>Target_AM[[#This Row],[PROPORSI]]*VLOOKUP(Target_AM[[#This Row],[NIPNAS]],Target_CC[],COLUMN(BT$2)+9,0)</f>
        <v>15675000</v>
      </c>
      <c r="CI414" s="22">
        <f>Target_AM[[#This Row],[PROPORSI]]*VLOOKUP(Target_AM[[#This Row],[NIPNAS]],Target_CC[],COLUMN(BU$2)+9,0)</f>
        <v>15675000</v>
      </c>
      <c r="CJ414" s="22">
        <f>Target_AM[[#This Row],[PROPORSI]]*VLOOKUP(Target_AM[[#This Row],[NIPNAS]],Target_CC[],COLUMN(BV$2)+9,0)</f>
        <v>15675000</v>
      </c>
      <c r="CK414" s="22">
        <f>Target_AM[[#This Row],[PROPORSI]]*VLOOKUP(Target_AM[[#This Row],[NIPNAS]],Target_CC[],COLUMN(BW$2)+9,0)</f>
        <v>15675000</v>
      </c>
      <c r="CL414" s="22">
        <f>Target_AM[[#This Row],[PROPORSI]]*VLOOKUP(Target_AM[[#This Row],[NIPNAS]],Target_CC[],COLUMN(BX$2)+9,0)</f>
        <v>15675000</v>
      </c>
      <c r="CM414" s="22">
        <f>Target_AM[[#This Row],[PROPORSI]]*VLOOKUP(Target_AM[[#This Row],[NIPNAS]],Target_CC[],COLUMN(BY$2)+9,0)</f>
        <v>15675000</v>
      </c>
      <c r="CN414" s="22">
        <f>Target_AM[[#This Row],[PROPORSI]]*VLOOKUP(Target_AM[[#This Row],[NIPNAS]],Target_CC[],COLUMN(BZ$2)+9,0)</f>
        <v>180575000</v>
      </c>
      <c r="CO414" s="22">
        <f>Target_AM[[#This Row],[PROPORSI]]*VLOOKUP(Target_AM[[#This Row],[NIPNAS]],Target_CC[],COLUMN(CA$2)+9,0)</f>
        <v>0</v>
      </c>
      <c r="CP414" s="22">
        <f>Target_AM[[#This Row],[PROPORSI]]*VLOOKUP(Target_AM[[#This Row],[NIPNAS]],Target_CC[],COLUMN(CB$2)+9,0)</f>
        <v>0</v>
      </c>
      <c r="CQ414" s="22">
        <f>Target_AM[[#This Row],[PROPORSI]]*VLOOKUP(Target_AM[[#This Row],[NIPNAS]],Target_CC[],COLUMN(CC$2)+9,0)</f>
        <v>0</v>
      </c>
      <c r="CR414" s="22">
        <f>Target_AM[[#This Row],[PROPORSI]]*VLOOKUP(Target_AM[[#This Row],[NIPNAS]],Target_CC[],COLUMN(CD$2)+9,0)</f>
        <v>0</v>
      </c>
      <c r="CS414" s="22">
        <f>Target_AM[[#This Row],[PROPORSI]]*VLOOKUP(Target_AM[[#This Row],[NIPNAS]],Target_CC[],COLUMN(CE$2)+9,0)</f>
        <v>0</v>
      </c>
      <c r="CT414" s="22">
        <f>Target_AM[[#This Row],[PROPORSI]]*VLOOKUP(Target_AM[[#This Row],[NIPNAS]],Target_CC[],COLUMN(CF$2)+9,0)</f>
        <v>0</v>
      </c>
      <c r="CU414" s="22">
        <f>Target_AM[[#This Row],[PROPORSI]]*VLOOKUP(Target_AM[[#This Row],[NIPNAS]],Target_CC[],COLUMN(CG$2)+9,0)</f>
        <v>0</v>
      </c>
      <c r="CV414" s="22">
        <f>Target_AM[[#This Row],[PROPORSI]]*VLOOKUP(Target_AM[[#This Row],[NIPNAS]],Target_CC[],COLUMN(CH$2)+9,0)</f>
        <v>0</v>
      </c>
      <c r="CW414" s="22">
        <f>Target_AM[[#This Row],[PROPORSI]]*VLOOKUP(Target_AM[[#This Row],[NIPNAS]],Target_CC[],COLUMN(CI$2)+9,0)</f>
        <v>0</v>
      </c>
      <c r="CX414" s="22">
        <f>Target_AM[[#This Row],[PROPORSI]]*VLOOKUP(Target_AM[[#This Row],[NIPNAS]],Target_CC[],COLUMN(CJ$2)+9,0)</f>
        <v>0</v>
      </c>
      <c r="CY414" s="22">
        <f>Target_AM[[#This Row],[PROPORSI]]*VLOOKUP(Target_AM[[#This Row],[NIPNAS]],Target_CC[],COLUMN(CK$2)+9,0)</f>
        <v>0</v>
      </c>
      <c r="CZ414" s="22">
        <f>Target_AM[[#This Row],[PROPORSI]]*VLOOKUP(Target_AM[[#This Row],[NIPNAS]],Target_CC[],COLUMN(CL$2)+9,0)</f>
        <v>0</v>
      </c>
      <c r="DA414" s="22">
        <f>Target_AM[[#This Row],[PROPORSI]]*VLOOKUP(Target_AM[[#This Row],[NIPNAS]],Target_CC[],COLUMN(CM$2)+9,0)</f>
        <v>0</v>
      </c>
      <c r="DB414" s="22">
        <f>Target_AM[[#This Row],[PROPORSI]]*VLOOKUP(Target_AM[[#This Row],[NIPNAS]],Target_CC[],COLUMN(CN$2)+9,0)</f>
        <v>0</v>
      </c>
      <c r="DC414" s="22">
        <f>Target_AM[[#This Row],[PROPORSI]]*VLOOKUP(Target_AM[[#This Row],[NIPNAS]],Target_CC[],COLUMN(CO$2)+9,0)</f>
        <v>0</v>
      </c>
      <c r="DD414" s="22">
        <f>Target_AM[[#This Row],[PROPORSI]]*VLOOKUP(Target_AM[[#This Row],[NIPNAS]],Target_CC[],COLUMN(CP$2)+9,0)</f>
        <v>7500000</v>
      </c>
      <c r="DE414" s="22">
        <f>Target_AM[[#This Row],[PROPORSI]]*VLOOKUP(Target_AM[[#This Row],[NIPNAS]],Target_CC[],COLUMN(CQ$2)+9,0)</f>
        <v>0</v>
      </c>
      <c r="DF414" s="22">
        <f>Target_AM[[#This Row],[PROPORSI]]*VLOOKUP(Target_AM[[#This Row],[NIPNAS]],Target_CC[],COLUMN(CR$2)+9,0)</f>
        <v>0</v>
      </c>
      <c r="DG414" s="22">
        <f>Target_AM[[#This Row],[PROPORSI]]*VLOOKUP(Target_AM[[#This Row],[NIPNAS]],Target_CC[],COLUMN(CS$2)+9,0)</f>
        <v>0</v>
      </c>
      <c r="DH414" s="22">
        <f>Target_AM[[#This Row],[PROPORSI]]*VLOOKUP(Target_AM[[#This Row],[NIPNAS]],Target_CC[],COLUMN(CT$2)+9,0)</f>
        <v>0</v>
      </c>
      <c r="DI414" s="22">
        <f>Target_AM[[#This Row],[PROPORSI]]*VLOOKUP(Target_AM[[#This Row],[NIPNAS]],Target_CC[],COLUMN(CU$2)+9,0)</f>
        <v>0</v>
      </c>
      <c r="DJ414" s="22">
        <f>Target_AM[[#This Row],[PROPORSI]]*VLOOKUP(Target_AM[[#This Row],[NIPNAS]],Target_CC[],COLUMN(CV$2)+9,0)</f>
        <v>0</v>
      </c>
      <c r="DK414" s="22">
        <f>Target_AM[[#This Row],[PROPORSI]]*VLOOKUP(Target_AM[[#This Row],[NIPNAS]],Target_CC[],COLUMN(CW$2)+9,0)</f>
        <v>0</v>
      </c>
      <c r="DL414" s="22">
        <f>Target_AM[[#This Row],[PROPORSI]]*VLOOKUP(Target_AM[[#This Row],[NIPNAS]],Target_CC[],COLUMN(CX$2)+9,0)</f>
        <v>0</v>
      </c>
      <c r="DM414" s="22">
        <f>Target_AM[[#This Row],[PROPORSI]]*VLOOKUP(Target_AM[[#This Row],[NIPNAS]],Target_CC[],COLUMN(CY$2)+9,0)</f>
        <v>0</v>
      </c>
      <c r="DN414" s="22">
        <f>Target_AM[[#This Row],[PROPORSI]]*VLOOKUP(Target_AM[[#This Row],[NIPNAS]],Target_CC[],COLUMN(CZ$2)+9,0)</f>
        <v>7500000</v>
      </c>
      <c r="DO414" s="22">
        <f>Target_AM[[#This Row],[PROPORSI]]*VLOOKUP(Target_AM[[#This Row],[NIPNAS]],Target_CC[],COLUMN(DA$2)+9,0)</f>
        <v>0</v>
      </c>
      <c r="DP414" s="22">
        <f>Target_AM[[#This Row],[PROPORSI]]*VLOOKUP(Target_AM[[#This Row],[NIPNAS]],Target_CC[],COLUMN(DB$2)+9,0)</f>
        <v>0</v>
      </c>
      <c r="DQ414" s="22">
        <f>Target_AM[[#This Row],[PROPORSI]]*VLOOKUP(Target_AM[[#This Row],[NIPNAS]],Target_CC[],COLUMN(DC$2)+9,0)</f>
        <v>0</v>
      </c>
      <c r="DR414" s="22">
        <f>Target_AM[[#This Row],[PROPORSI]]*VLOOKUP(Target_AM[[#This Row],[NIPNAS]],Target_CC[],COLUMN(DD$2)+9,0)</f>
        <v>0</v>
      </c>
      <c r="DS414" s="22">
        <f>Target_AM[[#This Row],[PROPORSI]]*VLOOKUP(Target_AM[[#This Row],[NIPNAS]],Target_CC[],COLUMN(DE$2)+9,0)</f>
        <v>0</v>
      </c>
      <c r="DT414" s="22">
        <f>Target_AM[[#This Row],[PROPORSI]]*VLOOKUP(Target_AM[[#This Row],[NIPNAS]],Target_CC[],COLUMN(DF$2)+9,0)</f>
        <v>0</v>
      </c>
      <c r="DU414" s="22">
        <f>Target_AM[[#This Row],[PROPORSI]]*VLOOKUP(Target_AM[[#This Row],[NIPNAS]],Target_CC[],COLUMN(DG$2)+9,0)</f>
        <v>0</v>
      </c>
      <c r="DV414" s="22">
        <f>Target_AM[[#This Row],[PROPORSI]]*VLOOKUP(Target_AM[[#This Row],[NIPNAS]],Target_CC[],COLUMN(DH$2)+9,0)</f>
        <v>0</v>
      </c>
      <c r="DW414" s="22">
        <f>Target_AM[[#This Row],[PROPORSI]]*VLOOKUP(Target_AM[[#This Row],[NIPNAS]],Target_CC[],COLUMN(DI$2)+9,0)</f>
        <v>0</v>
      </c>
      <c r="DX414" s="22">
        <f>Target_AM[[#This Row],[PROPORSI]]*VLOOKUP(Target_AM[[#This Row],[NIPNAS]],Target_CC[],COLUMN(DJ$2)+9,0)</f>
        <v>0</v>
      </c>
      <c r="DY414" s="22">
        <f>Target_AM[[#This Row],[PROPORSI]]*VLOOKUP(Target_AM[[#This Row],[NIPNAS]],Target_CC[],COLUMN(DK$2)+9,0)</f>
        <v>0</v>
      </c>
      <c r="DZ414" s="22">
        <f>Target_AM[[#This Row],[PROPORSI]]*VLOOKUP(Target_AM[[#This Row],[NIPNAS]],Target_CC[],COLUMN(DL$2)+9,0)</f>
        <v>0</v>
      </c>
      <c r="EA414" s="22">
        <f>Target_AM[[#This Row],[PROPORSI]]*VLOOKUP(Target_AM[[#This Row],[NIPNAS]],Target_CC[],COLUMN(DM$2)+9,0)</f>
        <v>0</v>
      </c>
    </row>
    <row r="415" spans="2:131" x14ac:dyDescent="0.3">
      <c r="B415">
        <v>404424</v>
      </c>
      <c r="C415" t="s">
        <v>1007</v>
      </c>
      <c r="D415">
        <v>1</v>
      </c>
      <c r="E415" s="8">
        <v>45658</v>
      </c>
      <c r="F415">
        <v>4604644</v>
      </c>
      <c r="G415" t="s">
        <v>688</v>
      </c>
      <c r="J415" t="s">
        <v>294</v>
      </c>
      <c r="K415" t="s">
        <v>19</v>
      </c>
      <c r="L415" t="s">
        <v>159</v>
      </c>
      <c r="M415" t="s">
        <v>29</v>
      </c>
      <c r="N415" s="23">
        <f>Target_AM[[#This Row],[PROPORSI]]*VLOOKUP(Target_AM[[#This Row],[NIPNAS]],Target_CC[],9,0)</f>
        <v>0</v>
      </c>
      <c r="O415" s="22">
        <f>Target_AM[[#This Row],[PROPORSI]]*VLOOKUP(Target_AM[[#This Row],[NIPNAS]],Target_CC[],COLUMN(A$2)+9,0)</f>
        <v>8470000</v>
      </c>
      <c r="P415" s="22">
        <f>Target_AM[[#This Row],[PROPORSI]]*VLOOKUP(Target_AM[[#This Row],[NIPNAS]],Target_CC[],COLUMN(B$2)+9,0)</f>
        <v>8472105.2631578948</v>
      </c>
      <c r="Q415" s="22">
        <f>Target_AM[[#This Row],[PROPORSI]]*VLOOKUP(Target_AM[[#This Row],[NIPNAS]],Target_CC[],COLUMN(C$2)+9,0)</f>
        <v>8467894.7368421052</v>
      </c>
      <c r="R415" s="22">
        <f>Target_AM[[#This Row],[PROPORSI]]*VLOOKUP(Target_AM[[#This Row],[NIPNAS]],Target_CC[],COLUMN(D$2)+9,0)</f>
        <v>8463684.2105263155</v>
      </c>
      <c r="S415" s="22">
        <f>Target_AM[[#This Row],[PROPORSI]]*VLOOKUP(Target_AM[[#This Row],[NIPNAS]],Target_CC[],COLUMN(E$2)+9,0)</f>
        <v>8465789.4736842103</v>
      </c>
      <c r="T415" s="22">
        <f>Target_AM[[#This Row],[PROPORSI]]*VLOOKUP(Target_AM[[#This Row],[NIPNAS]],Target_CC[],COLUMN(F$2)+9,0)</f>
        <v>8467894.7368421052</v>
      </c>
      <c r="U415" s="22">
        <f>Target_AM[[#This Row],[PROPORSI]]*VLOOKUP(Target_AM[[#This Row],[NIPNAS]],Target_CC[],COLUMN(G$2)+9,0)</f>
        <v>8478421.0526315793</v>
      </c>
      <c r="V415" s="22">
        <f>Target_AM[[#This Row],[PROPORSI]]*VLOOKUP(Target_AM[[#This Row],[NIPNAS]],Target_CC[],COLUMN(H$2)+9,0)</f>
        <v>8474210.5263157897</v>
      </c>
      <c r="W415" s="22">
        <f>Target_AM[[#This Row],[PROPORSI]]*VLOOKUP(Target_AM[[#This Row],[NIPNAS]],Target_CC[],COLUMN(I$2)+9,0)</f>
        <v>8474210.5263157897</v>
      </c>
      <c r="X415" s="22">
        <f>Target_AM[[#This Row],[PROPORSI]]*VLOOKUP(Target_AM[[#This Row],[NIPNAS]],Target_CC[],COLUMN(J$2)+9,0)</f>
        <v>8478421.0526315793</v>
      </c>
      <c r="Y415" s="22">
        <f>Target_AM[[#This Row],[PROPORSI]]*VLOOKUP(Target_AM[[#This Row],[NIPNAS]],Target_CC[],COLUMN(K$2)+9,0)</f>
        <v>8472105.2631578948</v>
      </c>
      <c r="Z415" s="22">
        <f>Target_AM[[#This Row],[PROPORSI]]*VLOOKUP(Target_AM[[#This Row],[NIPNAS]],Target_CC[],COLUMN(L$2)+9,0)</f>
        <v>8474210.5263157897</v>
      </c>
      <c r="AA415" s="22">
        <f>Target_AM[[#This Row],[PROPORSI]]*VLOOKUP(Target_AM[[#This Row],[NIPNAS]],Target_CC[],COLUMN(M$2)+9,0)</f>
        <v>101658947.36842105</v>
      </c>
      <c r="AB415" s="22">
        <f>Target_AM[[#This Row],[PROPORSI]]*VLOOKUP(Target_AM[[#This Row],[NIPNAS]],Target_CC[],COLUMN(N$2)+9,0)</f>
        <v>3945.5621916125542</v>
      </c>
      <c r="AC415" s="22">
        <f>Target_AM[[#This Row],[PROPORSI]]*VLOOKUP(Target_AM[[#This Row],[NIPNAS]],Target_CC[],COLUMN(O$2)+9,0)</f>
        <v>7538.4012954545469</v>
      </c>
      <c r="AD415" s="22">
        <f>Target_AM[[#This Row],[PROPORSI]]*VLOOKUP(Target_AM[[#This Row],[NIPNAS]],Target_CC[],COLUMN(P$2)+9,0)</f>
        <v>8292.2414250000002</v>
      </c>
      <c r="AE415" s="22">
        <f>Target_AM[[#This Row],[PROPORSI]]*VLOOKUP(Target_AM[[#This Row],[NIPNAS]],Target_CC[],COLUMN(Q$2)+9,0)</f>
        <v>8070.2773868560616</v>
      </c>
      <c r="AF415" s="22">
        <f>Target_AM[[#This Row],[PROPORSI]]*VLOOKUP(Target_AM[[#This Row],[NIPNAS]],Target_CC[],COLUMN(R$2)+9,0)</f>
        <v>12959.003111586177</v>
      </c>
      <c r="AG415" s="22">
        <f>Target_AM[[#This Row],[PROPORSI]]*VLOOKUP(Target_AM[[#This Row],[NIPNAS]],Target_CC[],COLUMN(S$2)+9,0)</f>
        <v>11663.102800427558</v>
      </c>
      <c r="AH415" s="22">
        <f>Target_AM[[#This Row],[PROPORSI]]*VLOOKUP(Target_AM[[#This Row],[NIPNAS]],Target_CC[],COLUMN(T$2)+9,0)</f>
        <v>6587.4932483896391</v>
      </c>
      <c r="AI415" s="22">
        <f>Target_AM[[#This Row],[PROPORSI]]*VLOOKUP(Target_AM[[#This Row],[NIPNAS]],Target_CC[],COLUMN(U$2)+9,0)</f>
        <v>14492.485146457208</v>
      </c>
      <c r="AJ415" s="22">
        <f>Target_AM[[#This Row],[PROPORSI]]*VLOOKUP(Target_AM[[#This Row],[NIPNAS]],Target_CC[],COLUMN(V$2)+9,0)</f>
        <v>12077.070955381005</v>
      </c>
      <c r="AK415" s="22">
        <f>Target_AM[[#This Row],[PROPORSI]]*VLOOKUP(Target_AM[[#This Row],[NIPNAS]],Target_CC[],COLUMN(W$2)+9,0)</f>
        <v>14492.485146457208</v>
      </c>
      <c r="AL415" s="22">
        <f>Target_AM[[#This Row],[PROPORSI]]*VLOOKUP(Target_AM[[#This Row],[NIPNAS]],Target_CC[],COLUMN(X$2)+9,0)</f>
        <v>15700.192241995306</v>
      </c>
      <c r="AM415" s="22">
        <f>Target_AM[[#This Row],[PROPORSI]]*VLOOKUP(Target_AM[[#This Row],[NIPNAS]],Target_CC[],COLUMN(Y$2)+9,0)</f>
        <v>15700.192241995306</v>
      </c>
      <c r="AN415" s="22">
        <f>Target_AM[[#This Row],[PROPORSI]]*VLOOKUP(Target_AM[[#This Row],[NIPNAS]],Target_CC[],COLUMN(Z$2)+9,0)</f>
        <v>131518.50719161259</v>
      </c>
      <c r="AO415" s="22">
        <f>Target_AM[[#This Row],[PROPORSI]]*VLOOKUP(Target_AM[[#This Row],[NIPNAS]],Target_CC[],COLUMN(AA$2)+9,0)</f>
        <v>8473945.562191613</v>
      </c>
      <c r="AP415" s="22">
        <f>Target_AM[[#This Row],[PROPORSI]]*VLOOKUP(Target_AM[[#This Row],[NIPNAS]],Target_CC[],COLUMN(AB$2)+9,0)</f>
        <v>8479643.66445335</v>
      </c>
      <c r="AQ415" s="22">
        <f>Target_AM[[#This Row],[PROPORSI]]*VLOOKUP(Target_AM[[#This Row],[NIPNAS]],Target_CC[],COLUMN(AC$2)+9,0)</f>
        <v>8476186.9782671053</v>
      </c>
      <c r="AR415" s="22">
        <f>Target_AM[[#This Row],[PROPORSI]]*VLOOKUP(Target_AM[[#This Row],[NIPNAS]],Target_CC[],COLUMN(AD$2)+9,0)</f>
        <v>8471754.4879131708</v>
      </c>
      <c r="AS415" s="22">
        <f>Target_AM[[#This Row],[PROPORSI]]*VLOOKUP(Target_AM[[#This Row],[NIPNAS]],Target_CC[],COLUMN(AE$2)+9,0)</f>
        <v>8478748.4767957963</v>
      </c>
      <c r="AT415" s="22">
        <f>Target_AM[[#This Row],[PROPORSI]]*VLOOKUP(Target_AM[[#This Row],[NIPNAS]],Target_CC[],COLUMN(AF$2)+9,0)</f>
        <v>8479557.8396425322</v>
      </c>
      <c r="AU415" s="22">
        <f>Target_AM[[#This Row],[PROPORSI]]*VLOOKUP(Target_AM[[#This Row],[NIPNAS]],Target_CC[],COLUMN(AG$2)+9,0)</f>
        <v>8485008.5458799694</v>
      </c>
      <c r="AV415" s="22">
        <f>Target_AM[[#This Row],[PROPORSI]]*VLOOKUP(Target_AM[[#This Row],[NIPNAS]],Target_CC[],COLUMN(AH$2)+9,0)</f>
        <v>8488703.011462247</v>
      </c>
      <c r="AW415" s="22">
        <f>Target_AM[[#This Row],[PROPORSI]]*VLOOKUP(Target_AM[[#This Row],[NIPNAS]],Target_CC[],COLUMN(AI$2)+9,0)</f>
        <v>8486287.5972711705</v>
      </c>
      <c r="AX415" s="22">
        <f>Target_AM[[#This Row],[PROPORSI]]*VLOOKUP(Target_AM[[#This Row],[NIPNAS]],Target_CC[],COLUMN(AJ$2)+9,0)</f>
        <v>8492913.5377780367</v>
      </c>
      <c r="AY415" s="22">
        <f>Target_AM[[#This Row],[PROPORSI]]*VLOOKUP(Target_AM[[#This Row],[NIPNAS]],Target_CC[],COLUMN(AK$2)+9,0)</f>
        <v>8487805.4553998895</v>
      </c>
      <c r="AZ415" s="22">
        <f>Target_AM[[#This Row],[PROPORSI]]*VLOOKUP(Target_AM[[#This Row],[NIPNAS]],Target_CC[],COLUMN(AL$2)+9,0)</f>
        <v>8489910.7185577843</v>
      </c>
      <c r="BA415" s="22">
        <f>Target_AM[[#This Row],[PROPORSI]]*VLOOKUP(Target_AM[[#This Row],[NIPNAS]],Target_CC[],COLUMN(AM$2)+9,0)</f>
        <v>101790465.87561266</v>
      </c>
      <c r="BB415" s="22">
        <f>Target_AM[[#This Row],[PROPORSI]]*VLOOKUP(Target_AM[[#This Row],[NIPNAS]],Target_CC[],COLUMN(AN$2)+9,0)</f>
        <v>0</v>
      </c>
      <c r="BC415" s="22">
        <f>Target_AM[[#This Row],[PROPORSI]]*VLOOKUP(Target_AM[[#This Row],[NIPNAS]],Target_CC[],COLUMN(AO$2)+9,0)</f>
        <v>0</v>
      </c>
      <c r="BD415" s="22">
        <f>Target_AM[[#This Row],[PROPORSI]]*VLOOKUP(Target_AM[[#This Row],[NIPNAS]],Target_CC[],COLUMN(AP$2)+9,0)</f>
        <v>0</v>
      </c>
      <c r="BE415" s="22">
        <f>Target_AM[[#This Row],[PROPORSI]]*VLOOKUP(Target_AM[[#This Row],[NIPNAS]],Target_CC[],COLUMN(AQ$2)+9,0)</f>
        <v>0</v>
      </c>
      <c r="BF415" s="22">
        <f>Target_AM[[#This Row],[PROPORSI]]*VLOOKUP(Target_AM[[#This Row],[NIPNAS]],Target_CC[],COLUMN(AR$2)+9,0)</f>
        <v>0</v>
      </c>
      <c r="BG415" s="22">
        <f>Target_AM[[#This Row],[PROPORSI]]*VLOOKUP(Target_AM[[#This Row],[NIPNAS]],Target_CC[],COLUMN(AS$2)+9,0)</f>
        <v>0</v>
      </c>
      <c r="BH415" s="22">
        <f>Target_AM[[#This Row],[PROPORSI]]*VLOOKUP(Target_AM[[#This Row],[NIPNAS]],Target_CC[],COLUMN(AT$2)+9,0)</f>
        <v>0</v>
      </c>
      <c r="BI415" s="22">
        <f>Target_AM[[#This Row],[PROPORSI]]*VLOOKUP(Target_AM[[#This Row],[NIPNAS]],Target_CC[],COLUMN(AU$2)+9,0)</f>
        <v>0</v>
      </c>
      <c r="BJ415" s="22">
        <f>Target_AM[[#This Row],[PROPORSI]]*VLOOKUP(Target_AM[[#This Row],[NIPNAS]],Target_CC[],COLUMN(AV$2)+9,0)</f>
        <v>0</v>
      </c>
      <c r="BK415" s="22">
        <f>Target_AM[[#This Row],[PROPORSI]]*VLOOKUP(Target_AM[[#This Row],[NIPNAS]],Target_CC[],COLUMN(AW$2)+9,0)</f>
        <v>0</v>
      </c>
      <c r="BL415" s="22">
        <f>Target_AM[[#This Row],[PROPORSI]]*VLOOKUP(Target_AM[[#This Row],[NIPNAS]],Target_CC[],COLUMN(AX$2)+9,0)</f>
        <v>0</v>
      </c>
      <c r="BM415" s="22">
        <f>Target_AM[[#This Row],[PROPORSI]]*VLOOKUP(Target_AM[[#This Row],[NIPNAS]],Target_CC[],COLUMN(AY$2)+9,0)</f>
        <v>0</v>
      </c>
      <c r="BN415" s="22">
        <f>Target_AM[[#This Row],[PROPORSI]]*VLOOKUP(Target_AM[[#This Row],[NIPNAS]],Target_CC[],COLUMN(AZ$2)+9,0)</f>
        <v>0</v>
      </c>
      <c r="BO415" s="22">
        <f>Target_AM[[#This Row],[PROPORSI]]*VLOOKUP(Target_AM[[#This Row],[NIPNAS]],Target_CC[],COLUMN(BA$2)+9,0)</f>
        <v>4215000</v>
      </c>
      <c r="BP415" s="22">
        <f>Target_AM[[#This Row],[PROPORSI]]*VLOOKUP(Target_AM[[#This Row],[NIPNAS]],Target_CC[],COLUMN(BB$2)+9,0)</f>
        <v>4215000</v>
      </c>
      <c r="BQ415" s="22">
        <f>Target_AM[[#This Row],[PROPORSI]]*VLOOKUP(Target_AM[[#This Row],[NIPNAS]],Target_CC[],COLUMN(BC$2)+9,0)</f>
        <v>4215000</v>
      </c>
      <c r="BR415" s="22">
        <f>Target_AM[[#This Row],[PROPORSI]]*VLOOKUP(Target_AM[[#This Row],[NIPNAS]],Target_CC[],COLUMN(BD$2)+9,0)</f>
        <v>4004250</v>
      </c>
      <c r="BS415" s="22">
        <f>Target_AM[[#This Row],[PROPORSI]]*VLOOKUP(Target_AM[[#This Row],[NIPNAS]],Target_CC[],COLUMN(BE$2)+9,0)</f>
        <v>4004250</v>
      </c>
      <c r="BT415" s="22">
        <f>Target_AM[[#This Row],[PROPORSI]]*VLOOKUP(Target_AM[[#This Row],[NIPNAS]],Target_CC[],COLUMN(BF$2)+9,0)</f>
        <v>4004250</v>
      </c>
      <c r="BU415" s="22">
        <f>Target_AM[[#This Row],[PROPORSI]]*VLOOKUP(Target_AM[[#This Row],[NIPNAS]],Target_CC[],COLUMN(BG$2)+9,0)</f>
        <v>4004250</v>
      </c>
      <c r="BV415" s="22">
        <f>Target_AM[[#This Row],[PROPORSI]]*VLOOKUP(Target_AM[[#This Row],[NIPNAS]],Target_CC[],COLUMN(BH$2)+9,0)</f>
        <v>4004250</v>
      </c>
      <c r="BW415" s="22">
        <f>Target_AM[[#This Row],[PROPORSI]]*VLOOKUP(Target_AM[[#This Row],[NIPNAS]],Target_CC[],COLUMN(BI$2)+9,0)</f>
        <v>4004250</v>
      </c>
      <c r="BX415" s="22">
        <f>Target_AM[[#This Row],[PROPORSI]]*VLOOKUP(Target_AM[[#This Row],[NIPNAS]],Target_CC[],COLUMN(BJ$2)+9,0)</f>
        <v>4004250</v>
      </c>
      <c r="BY415" s="22">
        <f>Target_AM[[#This Row],[PROPORSI]]*VLOOKUP(Target_AM[[#This Row],[NIPNAS]],Target_CC[],COLUMN(BK$2)+9,0)</f>
        <v>4004250</v>
      </c>
      <c r="BZ415" s="22">
        <f>Target_AM[[#This Row],[PROPORSI]]*VLOOKUP(Target_AM[[#This Row],[NIPNAS]],Target_CC[],COLUMN(BL$2)+9,0)</f>
        <v>4004250</v>
      </c>
      <c r="CA415" s="22">
        <f>Target_AM[[#This Row],[PROPORSI]]*VLOOKUP(Target_AM[[#This Row],[NIPNAS]],Target_CC[],COLUMN(BM$2)+9,0)</f>
        <v>48683250</v>
      </c>
      <c r="CB415" s="22">
        <f>Target_AM[[#This Row],[PROPORSI]]*VLOOKUP(Target_AM[[#This Row],[NIPNAS]],Target_CC[],COLUMN(BN$2)+9,0)</f>
        <v>4215000</v>
      </c>
      <c r="CC415" s="22">
        <f>Target_AM[[#This Row],[PROPORSI]]*VLOOKUP(Target_AM[[#This Row],[NIPNAS]],Target_CC[],COLUMN(BO$2)+9,0)</f>
        <v>4215000</v>
      </c>
      <c r="CD415" s="22">
        <f>Target_AM[[#This Row],[PROPORSI]]*VLOOKUP(Target_AM[[#This Row],[NIPNAS]],Target_CC[],COLUMN(BP$2)+9,0)</f>
        <v>4215000</v>
      </c>
      <c r="CE415" s="22">
        <f>Target_AM[[#This Row],[PROPORSI]]*VLOOKUP(Target_AM[[#This Row],[NIPNAS]],Target_CC[],COLUMN(BQ$2)+9,0)</f>
        <v>4004250</v>
      </c>
      <c r="CF415" s="22">
        <f>Target_AM[[#This Row],[PROPORSI]]*VLOOKUP(Target_AM[[#This Row],[NIPNAS]],Target_CC[],COLUMN(BR$2)+9,0)</f>
        <v>4004250</v>
      </c>
      <c r="CG415" s="22">
        <f>Target_AM[[#This Row],[PROPORSI]]*VLOOKUP(Target_AM[[#This Row],[NIPNAS]],Target_CC[],COLUMN(BS$2)+9,0)</f>
        <v>4004250</v>
      </c>
      <c r="CH415" s="22">
        <f>Target_AM[[#This Row],[PROPORSI]]*VLOOKUP(Target_AM[[#This Row],[NIPNAS]],Target_CC[],COLUMN(BT$2)+9,0)</f>
        <v>4004250</v>
      </c>
      <c r="CI415" s="22">
        <f>Target_AM[[#This Row],[PROPORSI]]*VLOOKUP(Target_AM[[#This Row],[NIPNAS]],Target_CC[],COLUMN(BU$2)+9,0)</f>
        <v>4004250</v>
      </c>
      <c r="CJ415" s="22">
        <f>Target_AM[[#This Row],[PROPORSI]]*VLOOKUP(Target_AM[[#This Row],[NIPNAS]],Target_CC[],COLUMN(BV$2)+9,0)</f>
        <v>4004250</v>
      </c>
      <c r="CK415" s="22">
        <f>Target_AM[[#This Row],[PROPORSI]]*VLOOKUP(Target_AM[[#This Row],[NIPNAS]],Target_CC[],COLUMN(BW$2)+9,0)</f>
        <v>4004250</v>
      </c>
      <c r="CL415" s="22">
        <f>Target_AM[[#This Row],[PROPORSI]]*VLOOKUP(Target_AM[[#This Row],[NIPNAS]],Target_CC[],COLUMN(BX$2)+9,0)</f>
        <v>4004250</v>
      </c>
      <c r="CM415" s="22">
        <f>Target_AM[[#This Row],[PROPORSI]]*VLOOKUP(Target_AM[[#This Row],[NIPNAS]],Target_CC[],COLUMN(BY$2)+9,0)</f>
        <v>4004250</v>
      </c>
      <c r="CN415" s="22">
        <f>Target_AM[[#This Row],[PROPORSI]]*VLOOKUP(Target_AM[[#This Row],[NIPNAS]],Target_CC[],COLUMN(BZ$2)+9,0)</f>
        <v>48683250</v>
      </c>
      <c r="CO415" s="22">
        <f>Target_AM[[#This Row],[PROPORSI]]*VLOOKUP(Target_AM[[#This Row],[NIPNAS]],Target_CC[],COLUMN(CA$2)+9,0)</f>
        <v>0</v>
      </c>
      <c r="CP415" s="22">
        <f>Target_AM[[#This Row],[PROPORSI]]*VLOOKUP(Target_AM[[#This Row],[NIPNAS]],Target_CC[],COLUMN(CB$2)+9,0)</f>
        <v>0</v>
      </c>
      <c r="CQ415" s="22">
        <f>Target_AM[[#This Row],[PROPORSI]]*VLOOKUP(Target_AM[[#This Row],[NIPNAS]],Target_CC[],COLUMN(CC$2)+9,0)</f>
        <v>0</v>
      </c>
      <c r="CR415" s="22">
        <f>Target_AM[[#This Row],[PROPORSI]]*VLOOKUP(Target_AM[[#This Row],[NIPNAS]],Target_CC[],COLUMN(CD$2)+9,0)</f>
        <v>0</v>
      </c>
      <c r="CS415" s="22">
        <f>Target_AM[[#This Row],[PROPORSI]]*VLOOKUP(Target_AM[[#This Row],[NIPNAS]],Target_CC[],COLUMN(CE$2)+9,0)</f>
        <v>0</v>
      </c>
      <c r="CT415" s="22">
        <f>Target_AM[[#This Row],[PROPORSI]]*VLOOKUP(Target_AM[[#This Row],[NIPNAS]],Target_CC[],COLUMN(CF$2)+9,0)</f>
        <v>0</v>
      </c>
      <c r="CU415" s="22">
        <f>Target_AM[[#This Row],[PROPORSI]]*VLOOKUP(Target_AM[[#This Row],[NIPNAS]],Target_CC[],COLUMN(CG$2)+9,0)</f>
        <v>0</v>
      </c>
      <c r="CV415" s="22">
        <f>Target_AM[[#This Row],[PROPORSI]]*VLOOKUP(Target_AM[[#This Row],[NIPNAS]],Target_CC[],COLUMN(CH$2)+9,0)</f>
        <v>0</v>
      </c>
      <c r="CW415" s="22">
        <f>Target_AM[[#This Row],[PROPORSI]]*VLOOKUP(Target_AM[[#This Row],[NIPNAS]],Target_CC[],COLUMN(CI$2)+9,0)</f>
        <v>0</v>
      </c>
      <c r="CX415" s="22">
        <f>Target_AM[[#This Row],[PROPORSI]]*VLOOKUP(Target_AM[[#This Row],[NIPNAS]],Target_CC[],COLUMN(CJ$2)+9,0)</f>
        <v>0</v>
      </c>
      <c r="CY415" s="22">
        <f>Target_AM[[#This Row],[PROPORSI]]*VLOOKUP(Target_AM[[#This Row],[NIPNAS]],Target_CC[],COLUMN(CK$2)+9,0)</f>
        <v>0</v>
      </c>
      <c r="CZ415" s="22">
        <f>Target_AM[[#This Row],[PROPORSI]]*VLOOKUP(Target_AM[[#This Row],[NIPNAS]],Target_CC[],COLUMN(CL$2)+9,0)</f>
        <v>0</v>
      </c>
      <c r="DA415" s="22">
        <f>Target_AM[[#This Row],[PROPORSI]]*VLOOKUP(Target_AM[[#This Row],[NIPNAS]],Target_CC[],COLUMN(CM$2)+9,0)</f>
        <v>0</v>
      </c>
      <c r="DB415" s="22">
        <f>Target_AM[[#This Row],[PROPORSI]]*VLOOKUP(Target_AM[[#This Row],[NIPNAS]],Target_CC[],COLUMN(CN$2)+9,0)</f>
        <v>0</v>
      </c>
      <c r="DC415" s="22">
        <f>Target_AM[[#This Row],[PROPORSI]]*VLOOKUP(Target_AM[[#This Row],[NIPNAS]],Target_CC[],COLUMN(CO$2)+9,0)</f>
        <v>0</v>
      </c>
      <c r="DD415" s="22">
        <f>Target_AM[[#This Row],[PROPORSI]]*VLOOKUP(Target_AM[[#This Row],[NIPNAS]],Target_CC[],COLUMN(CP$2)+9,0)</f>
        <v>0</v>
      </c>
      <c r="DE415" s="22">
        <f>Target_AM[[#This Row],[PROPORSI]]*VLOOKUP(Target_AM[[#This Row],[NIPNAS]],Target_CC[],COLUMN(CQ$2)+9,0)</f>
        <v>0</v>
      </c>
      <c r="DF415" s="22">
        <f>Target_AM[[#This Row],[PROPORSI]]*VLOOKUP(Target_AM[[#This Row],[NIPNAS]],Target_CC[],COLUMN(CR$2)+9,0)</f>
        <v>0</v>
      </c>
      <c r="DG415" s="22">
        <f>Target_AM[[#This Row],[PROPORSI]]*VLOOKUP(Target_AM[[#This Row],[NIPNAS]],Target_CC[],COLUMN(CS$2)+9,0)</f>
        <v>0</v>
      </c>
      <c r="DH415" s="22">
        <f>Target_AM[[#This Row],[PROPORSI]]*VLOOKUP(Target_AM[[#This Row],[NIPNAS]],Target_CC[],COLUMN(CT$2)+9,0)</f>
        <v>0</v>
      </c>
      <c r="DI415" s="22">
        <f>Target_AM[[#This Row],[PROPORSI]]*VLOOKUP(Target_AM[[#This Row],[NIPNAS]],Target_CC[],COLUMN(CU$2)+9,0)</f>
        <v>0</v>
      </c>
      <c r="DJ415" s="22">
        <f>Target_AM[[#This Row],[PROPORSI]]*VLOOKUP(Target_AM[[#This Row],[NIPNAS]],Target_CC[],COLUMN(CV$2)+9,0)</f>
        <v>0</v>
      </c>
      <c r="DK415" s="22">
        <f>Target_AM[[#This Row],[PROPORSI]]*VLOOKUP(Target_AM[[#This Row],[NIPNAS]],Target_CC[],COLUMN(CW$2)+9,0)</f>
        <v>0</v>
      </c>
      <c r="DL415" s="22">
        <f>Target_AM[[#This Row],[PROPORSI]]*VLOOKUP(Target_AM[[#This Row],[NIPNAS]],Target_CC[],COLUMN(CX$2)+9,0)</f>
        <v>0</v>
      </c>
      <c r="DM415" s="22">
        <f>Target_AM[[#This Row],[PROPORSI]]*VLOOKUP(Target_AM[[#This Row],[NIPNAS]],Target_CC[],COLUMN(CY$2)+9,0)</f>
        <v>0</v>
      </c>
      <c r="DN415" s="22">
        <f>Target_AM[[#This Row],[PROPORSI]]*VLOOKUP(Target_AM[[#This Row],[NIPNAS]],Target_CC[],COLUMN(CZ$2)+9,0)</f>
        <v>0</v>
      </c>
      <c r="DO415" s="22">
        <f>Target_AM[[#This Row],[PROPORSI]]*VLOOKUP(Target_AM[[#This Row],[NIPNAS]],Target_CC[],COLUMN(DA$2)+9,0)</f>
        <v>0</v>
      </c>
      <c r="DP415" s="22">
        <f>Target_AM[[#This Row],[PROPORSI]]*VLOOKUP(Target_AM[[#This Row],[NIPNAS]],Target_CC[],COLUMN(DB$2)+9,0)</f>
        <v>0</v>
      </c>
      <c r="DQ415" s="22">
        <f>Target_AM[[#This Row],[PROPORSI]]*VLOOKUP(Target_AM[[#This Row],[NIPNAS]],Target_CC[],COLUMN(DC$2)+9,0)</f>
        <v>0</v>
      </c>
      <c r="DR415" s="22">
        <f>Target_AM[[#This Row],[PROPORSI]]*VLOOKUP(Target_AM[[#This Row],[NIPNAS]],Target_CC[],COLUMN(DD$2)+9,0)</f>
        <v>0</v>
      </c>
      <c r="DS415" s="22">
        <f>Target_AM[[#This Row],[PROPORSI]]*VLOOKUP(Target_AM[[#This Row],[NIPNAS]],Target_CC[],COLUMN(DE$2)+9,0)</f>
        <v>0</v>
      </c>
      <c r="DT415" s="22">
        <f>Target_AM[[#This Row],[PROPORSI]]*VLOOKUP(Target_AM[[#This Row],[NIPNAS]],Target_CC[],COLUMN(DF$2)+9,0)</f>
        <v>0</v>
      </c>
      <c r="DU415" s="22">
        <f>Target_AM[[#This Row],[PROPORSI]]*VLOOKUP(Target_AM[[#This Row],[NIPNAS]],Target_CC[],COLUMN(DG$2)+9,0)</f>
        <v>0</v>
      </c>
      <c r="DV415" s="22">
        <f>Target_AM[[#This Row],[PROPORSI]]*VLOOKUP(Target_AM[[#This Row],[NIPNAS]],Target_CC[],COLUMN(DH$2)+9,0)</f>
        <v>0</v>
      </c>
      <c r="DW415" s="22">
        <f>Target_AM[[#This Row],[PROPORSI]]*VLOOKUP(Target_AM[[#This Row],[NIPNAS]],Target_CC[],COLUMN(DI$2)+9,0)</f>
        <v>0</v>
      </c>
      <c r="DX415" s="22">
        <f>Target_AM[[#This Row],[PROPORSI]]*VLOOKUP(Target_AM[[#This Row],[NIPNAS]],Target_CC[],COLUMN(DJ$2)+9,0)</f>
        <v>0</v>
      </c>
      <c r="DY415" s="22">
        <f>Target_AM[[#This Row],[PROPORSI]]*VLOOKUP(Target_AM[[#This Row],[NIPNAS]],Target_CC[],COLUMN(DK$2)+9,0)</f>
        <v>0</v>
      </c>
      <c r="DZ415" s="22">
        <f>Target_AM[[#This Row],[PROPORSI]]*VLOOKUP(Target_AM[[#This Row],[NIPNAS]],Target_CC[],COLUMN(DL$2)+9,0)</f>
        <v>0</v>
      </c>
      <c r="EA415" s="22">
        <f>Target_AM[[#This Row],[PROPORSI]]*VLOOKUP(Target_AM[[#This Row],[NIPNAS]],Target_CC[],COLUMN(DM$2)+9,0)</f>
        <v>0</v>
      </c>
    </row>
    <row r="416" spans="2:131" x14ac:dyDescent="0.3">
      <c r="B416">
        <v>920064</v>
      </c>
      <c r="C416" t="s">
        <v>1051</v>
      </c>
      <c r="D416">
        <v>1</v>
      </c>
      <c r="E416" s="8">
        <v>45658</v>
      </c>
      <c r="F416">
        <v>3001059231</v>
      </c>
      <c r="G416" t="s">
        <v>769</v>
      </c>
      <c r="J416" t="s">
        <v>296</v>
      </c>
      <c r="K416" t="s">
        <v>25</v>
      </c>
      <c r="L416" t="s">
        <v>159</v>
      </c>
      <c r="M416" t="s">
        <v>29</v>
      </c>
      <c r="N416" s="23">
        <f>Target_AM[[#This Row],[PROPORSI]]*VLOOKUP(Target_AM[[#This Row],[NIPNAS]],Target_CC[],9,0)</f>
        <v>468936608.64309323</v>
      </c>
      <c r="O416" s="22">
        <f>Target_AM[[#This Row],[PROPORSI]]*VLOOKUP(Target_AM[[#This Row],[NIPNAS]],Target_CC[],COLUMN(A$2)+9,0)</f>
        <v>29000000</v>
      </c>
      <c r="P416" s="22">
        <f>Target_AM[[#This Row],[PROPORSI]]*VLOOKUP(Target_AM[[#This Row],[NIPNAS]],Target_CC[],COLUMN(B$2)+9,0)</f>
        <v>29000000</v>
      </c>
      <c r="Q416" s="22">
        <f>Target_AM[[#This Row],[PROPORSI]]*VLOOKUP(Target_AM[[#This Row],[NIPNAS]],Target_CC[],COLUMN(C$2)+9,0)</f>
        <v>29000000</v>
      </c>
      <c r="R416" s="22">
        <f>Target_AM[[#This Row],[PROPORSI]]*VLOOKUP(Target_AM[[#This Row],[NIPNAS]],Target_CC[],COLUMN(D$2)+9,0)</f>
        <v>29000000</v>
      </c>
      <c r="S416" s="22">
        <f>Target_AM[[#This Row],[PROPORSI]]*VLOOKUP(Target_AM[[#This Row],[NIPNAS]],Target_CC[],COLUMN(E$2)+9,0)</f>
        <v>29000000</v>
      </c>
      <c r="T416" s="22">
        <f>Target_AM[[#This Row],[PROPORSI]]*VLOOKUP(Target_AM[[#This Row],[NIPNAS]],Target_CC[],COLUMN(F$2)+9,0)</f>
        <v>29000000</v>
      </c>
      <c r="U416" s="22">
        <f>Target_AM[[#This Row],[PROPORSI]]*VLOOKUP(Target_AM[[#This Row],[NIPNAS]],Target_CC[],COLUMN(G$2)+9,0)</f>
        <v>29000000</v>
      </c>
      <c r="V416" s="22">
        <f>Target_AM[[#This Row],[PROPORSI]]*VLOOKUP(Target_AM[[#This Row],[NIPNAS]],Target_CC[],COLUMN(H$2)+9,0)</f>
        <v>29000000</v>
      </c>
      <c r="W416" s="22">
        <f>Target_AM[[#This Row],[PROPORSI]]*VLOOKUP(Target_AM[[#This Row],[NIPNAS]],Target_CC[],COLUMN(I$2)+9,0)</f>
        <v>29000000</v>
      </c>
      <c r="X416" s="22">
        <f>Target_AM[[#This Row],[PROPORSI]]*VLOOKUP(Target_AM[[#This Row],[NIPNAS]],Target_CC[],COLUMN(J$2)+9,0)</f>
        <v>29000000</v>
      </c>
      <c r="Y416" s="22">
        <f>Target_AM[[#This Row],[PROPORSI]]*VLOOKUP(Target_AM[[#This Row],[NIPNAS]],Target_CC[],COLUMN(K$2)+9,0)</f>
        <v>29000000</v>
      </c>
      <c r="Z416" s="22">
        <f>Target_AM[[#This Row],[PROPORSI]]*VLOOKUP(Target_AM[[#This Row],[NIPNAS]],Target_CC[],COLUMN(L$2)+9,0)</f>
        <v>29000000</v>
      </c>
      <c r="AA416" s="22">
        <f>Target_AM[[#This Row],[PROPORSI]]*VLOOKUP(Target_AM[[#This Row],[NIPNAS]],Target_CC[],COLUMN(M$2)+9,0)</f>
        <v>348000000</v>
      </c>
      <c r="AB416" s="22">
        <f>Target_AM[[#This Row],[PROPORSI]]*VLOOKUP(Target_AM[[#This Row],[NIPNAS]],Target_CC[],COLUMN(N$2)+9,0)</f>
        <v>0</v>
      </c>
      <c r="AC416" s="22">
        <f>Target_AM[[#This Row],[PROPORSI]]*VLOOKUP(Target_AM[[#This Row],[NIPNAS]],Target_CC[],COLUMN(O$2)+9,0)</f>
        <v>690859.22431823774</v>
      </c>
      <c r="AD416" s="22">
        <f>Target_AM[[#This Row],[PROPORSI]]*VLOOKUP(Target_AM[[#This Row],[NIPNAS]],Target_CC[],COLUMN(P$2)+9,0)</f>
        <v>683729.23020126333</v>
      </c>
      <c r="AE416" s="22">
        <f>Target_AM[[#This Row],[PROPORSI]]*VLOOKUP(Target_AM[[#This Row],[NIPNAS]],Target_CC[],COLUMN(Q$2)+9,0)</f>
        <v>537486.86343142285</v>
      </c>
      <c r="AF416" s="22">
        <f>Target_AM[[#This Row],[PROPORSI]]*VLOOKUP(Target_AM[[#This Row],[NIPNAS]],Target_CC[],COLUMN(R$2)+9,0)</f>
        <v>586231.66372162709</v>
      </c>
      <c r="AG416" s="22">
        <f>Target_AM[[#This Row],[PROPORSI]]*VLOOKUP(Target_AM[[#This Row],[NIPNAS]],Target_CC[],COLUMN(S$2)+9,0)</f>
        <v>571553.53985494352</v>
      </c>
      <c r="AH416" s="22">
        <f>Target_AM[[#This Row],[PROPORSI]]*VLOOKUP(Target_AM[[#This Row],[NIPNAS]],Target_CC[],COLUMN(T$2)+9,0)</f>
        <v>710365.72728492401</v>
      </c>
      <c r="AI416" s="22">
        <f>Target_AM[[#This Row],[PROPORSI]]*VLOOKUP(Target_AM[[#This Row],[NIPNAS]],Target_CC[],COLUMN(U$2)+9,0)</f>
        <v>598269.13892134407</v>
      </c>
      <c r="AJ416" s="22">
        <f>Target_AM[[#This Row],[PROPORSI]]*VLOOKUP(Target_AM[[#This Row],[NIPNAS]],Target_CC[],COLUMN(V$2)+9,0)</f>
        <v>715610.41381648171</v>
      </c>
      <c r="AK416" s="22">
        <f>Target_AM[[#This Row],[PROPORSI]]*VLOOKUP(Target_AM[[#This Row],[NIPNAS]],Target_CC[],COLUMN(W$2)+9,0)</f>
        <v>720720.50871695695</v>
      </c>
      <c r="AL416" s="22">
        <f>Target_AM[[#This Row],[PROPORSI]]*VLOOKUP(Target_AM[[#This Row],[NIPNAS]],Target_CC[],COLUMN(X$2)+9,0)</f>
        <v>611960.29877694696</v>
      </c>
      <c r="AM416" s="22">
        <f>Target_AM[[#This Row],[PROPORSI]]*VLOOKUP(Target_AM[[#This Row],[NIPNAS]],Target_CC[],COLUMN(Y$2)+9,0)</f>
        <v>623089.45347582689</v>
      </c>
      <c r="AN416" s="22">
        <f>Target_AM[[#This Row],[PROPORSI]]*VLOOKUP(Target_AM[[#This Row],[NIPNAS]],Target_CC[],COLUMN(Z$2)+9,0)</f>
        <v>7049876.062519975</v>
      </c>
      <c r="AO416" s="22">
        <f>Target_AM[[#This Row],[PROPORSI]]*VLOOKUP(Target_AM[[#This Row],[NIPNAS]],Target_CC[],COLUMN(AA$2)+9,0)</f>
        <v>29000000</v>
      </c>
      <c r="AP416" s="22">
        <f>Target_AM[[#This Row],[PROPORSI]]*VLOOKUP(Target_AM[[#This Row],[NIPNAS]],Target_CC[],COLUMN(AB$2)+9,0)</f>
        <v>29690859.224318236</v>
      </c>
      <c r="AQ416" s="22">
        <f>Target_AM[[#This Row],[PROPORSI]]*VLOOKUP(Target_AM[[#This Row],[NIPNAS]],Target_CC[],COLUMN(AC$2)+9,0)</f>
        <v>29683729.230201263</v>
      </c>
      <c r="AR416" s="22">
        <f>Target_AM[[#This Row],[PROPORSI]]*VLOOKUP(Target_AM[[#This Row],[NIPNAS]],Target_CC[],COLUMN(AD$2)+9,0)</f>
        <v>29537486.863431424</v>
      </c>
      <c r="AS416" s="22">
        <f>Target_AM[[#This Row],[PROPORSI]]*VLOOKUP(Target_AM[[#This Row],[NIPNAS]],Target_CC[],COLUMN(AE$2)+9,0)</f>
        <v>29586231.663721628</v>
      </c>
      <c r="AT416" s="22">
        <f>Target_AM[[#This Row],[PROPORSI]]*VLOOKUP(Target_AM[[#This Row],[NIPNAS]],Target_CC[],COLUMN(AF$2)+9,0)</f>
        <v>29571553.539854944</v>
      </c>
      <c r="AU416" s="22">
        <f>Target_AM[[#This Row],[PROPORSI]]*VLOOKUP(Target_AM[[#This Row],[NIPNAS]],Target_CC[],COLUMN(AG$2)+9,0)</f>
        <v>29710365.727284923</v>
      </c>
      <c r="AV416" s="22">
        <f>Target_AM[[#This Row],[PROPORSI]]*VLOOKUP(Target_AM[[#This Row],[NIPNAS]],Target_CC[],COLUMN(AH$2)+9,0)</f>
        <v>29598269.138921343</v>
      </c>
      <c r="AW416" s="22">
        <f>Target_AM[[#This Row],[PROPORSI]]*VLOOKUP(Target_AM[[#This Row],[NIPNAS]],Target_CC[],COLUMN(AI$2)+9,0)</f>
        <v>29715610.413816482</v>
      </c>
      <c r="AX416" s="22">
        <f>Target_AM[[#This Row],[PROPORSI]]*VLOOKUP(Target_AM[[#This Row],[NIPNAS]],Target_CC[],COLUMN(AJ$2)+9,0)</f>
        <v>29720720.508716956</v>
      </c>
      <c r="AY416" s="22">
        <f>Target_AM[[#This Row],[PROPORSI]]*VLOOKUP(Target_AM[[#This Row],[NIPNAS]],Target_CC[],COLUMN(AK$2)+9,0)</f>
        <v>29611960.298776947</v>
      </c>
      <c r="AZ416" s="22">
        <f>Target_AM[[#This Row],[PROPORSI]]*VLOOKUP(Target_AM[[#This Row],[NIPNAS]],Target_CC[],COLUMN(AL$2)+9,0)</f>
        <v>29623089.453475825</v>
      </c>
      <c r="BA416" s="22">
        <f>Target_AM[[#This Row],[PROPORSI]]*VLOOKUP(Target_AM[[#This Row],[NIPNAS]],Target_CC[],COLUMN(AM$2)+9,0)</f>
        <v>355049876.06251997</v>
      </c>
      <c r="BB416" s="22">
        <f>Target_AM[[#This Row],[PROPORSI]]*VLOOKUP(Target_AM[[#This Row],[NIPNAS]],Target_CC[],COLUMN(AN$2)+9,0)</f>
        <v>0</v>
      </c>
      <c r="BC416" s="22">
        <f>Target_AM[[#This Row],[PROPORSI]]*VLOOKUP(Target_AM[[#This Row],[NIPNAS]],Target_CC[],COLUMN(AO$2)+9,0)</f>
        <v>0</v>
      </c>
      <c r="BD416" s="22">
        <f>Target_AM[[#This Row],[PROPORSI]]*VLOOKUP(Target_AM[[#This Row],[NIPNAS]],Target_CC[],COLUMN(AP$2)+9,0)</f>
        <v>0</v>
      </c>
      <c r="BE416" s="22">
        <f>Target_AM[[#This Row],[PROPORSI]]*VLOOKUP(Target_AM[[#This Row],[NIPNAS]],Target_CC[],COLUMN(AQ$2)+9,0)</f>
        <v>0</v>
      </c>
      <c r="BF416" s="22">
        <f>Target_AM[[#This Row],[PROPORSI]]*VLOOKUP(Target_AM[[#This Row],[NIPNAS]],Target_CC[],COLUMN(AR$2)+9,0)</f>
        <v>0</v>
      </c>
      <c r="BG416" s="22">
        <f>Target_AM[[#This Row],[PROPORSI]]*VLOOKUP(Target_AM[[#This Row],[NIPNAS]],Target_CC[],COLUMN(AS$2)+9,0)</f>
        <v>0</v>
      </c>
      <c r="BH416" s="22">
        <f>Target_AM[[#This Row],[PROPORSI]]*VLOOKUP(Target_AM[[#This Row],[NIPNAS]],Target_CC[],COLUMN(AT$2)+9,0)</f>
        <v>0</v>
      </c>
      <c r="BI416" s="22">
        <f>Target_AM[[#This Row],[PROPORSI]]*VLOOKUP(Target_AM[[#This Row],[NIPNAS]],Target_CC[],COLUMN(AU$2)+9,0)</f>
        <v>0</v>
      </c>
      <c r="BJ416" s="22">
        <f>Target_AM[[#This Row],[PROPORSI]]*VLOOKUP(Target_AM[[#This Row],[NIPNAS]],Target_CC[],COLUMN(AV$2)+9,0)</f>
        <v>0</v>
      </c>
      <c r="BK416" s="22">
        <f>Target_AM[[#This Row],[PROPORSI]]*VLOOKUP(Target_AM[[#This Row],[NIPNAS]],Target_CC[],COLUMN(AW$2)+9,0)</f>
        <v>0</v>
      </c>
      <c r="BL416" s="22">
        <f>Target_AM[[#This Row],[PROPORSI]]*VLOOKUP(Target_AM[[#This Row],[NIPNAS]],Target_CC[],COLUMN(AX$2)+9,0)</f>
        <v>0</v>
      </c>
      <c r="BM416" s="22">
        <f>Target_AM[[#This Row],[PROPORSI]]*VLOOKUP(Target_AM[[#This Row],[NIPNAS]],Target_CC[],COLUMN(AY$2)+9,0)</f>
        <v>0</v>
      </c>
      <c r="BN416" s="22">
        <f>Target_AM[[#This Row],[PROPORSI]]*VLOOKUP(Target_AM[[#This Row],[NIPNAS]],Target_CC[],COLUMN(AZ$2)+9,0)</f>
        <v>0</v>
      </c>
      <c r="BO416" s="22">
        <f>Target_AM[[#This Row],[PROPORSI]]*VLOOKUP(Target_AM[[#This Row],[NIPNAS]],Target_CC[],COLUMN(BA$2)+9,0)</f>
        <v>29000000</v>
      </c>
      <c r="BP416" s="22">
        <f>Target_AM[[#This Row],[PROPORSI]]*VLOOKUP(Target_AM[[#This Row],[NIPNAS]],Target_CC[],COLUMN(BB$2)+9,0)</f>
        <v>29000000</v>
      </c>
      <c r="BQ416" s="22">
        <f>Target_AM[[#This Row],[PROPORSI]]*VLOOKUP(Target_AM[[#This Row],[NIPNAS]],Target_CC[],COLUMN(BC$2)+9,0)</f>
        <v>29000000</v>
      </c>
      <c r="BR416" s="22">
        <f>Target_AM[[#This Row],[PROPORSI]]*VLOOKUP(Target_AM[[#This Row],[NIPNAS]],Target_CC[],COLUMN(BD$2)+9,0)</f>
        <v>27550000</v>
      </c>
      <c r="BS416" s="22">
        <f>Target_AM[[#This Row],[PROPORSI]]*VLOOKUP(Target_AM[[#This Row],[NIPNAS]],Target_CC[],COLUMN(BE$2)+9,0)</f>
        <v>27550000</v>
      </c>
      <c r="BT416" s="22">
        <f>Target_AM[[#This Row],[PROPORSI]]*VLOOKUP(Target_AM[[#This Row],[NIPNAS]],Target_CC[],COLUMN(BF$2)+9,0)</f>
        <v>27550000</v>
      </c>
      <c r="BU416" s="22">
        <f>Target_AM[[#This Row],[PROPORSI]]*VLOOKUP(Target_AM[[#This Row],[NIPNAS]],Target_CC[],COLUMN(BG$2)+9,0)</f>
        <v>27550000</v>
      </c>
      <c r="BV416" s="22">
        <f>Target_AM[[#This Row],[PROPORSI]]*VLOOKUP(Target_AM[[#This Row],[NIPNAS]],Target_CC[],COLUMN(BH$2)+9,0)</f>
        <v>27550000</v>
      </c>
      <c r="BW416" s="22">
        <f>Target_AM[[#This Row],[PROPORSI]]*VLOOKUP(Target_AM[[#This Row],[NIPNAS]],Target_CC[],COLUMN(BI$2)+9,0)</f>
        <v>27550000</v>
      </c>
      <c r="BX416" s="22">
        <f>Target_AM[[#This Row],[PROPORSI]]*VLOOKUP(Target_AM[[#This Row],[NIPNAS]],Target_CC[],COLUMN(BJ$2)+9,0)</f>
        <v>27550000</v>
      </c>
      <c r="BY416" s="22">
        <f>Target_AM[[#This Row],[PROPORSI]]*VLOOKUP(Target_AM[[#This Row],[NIPNAS]],Target_CC[],COLUMN(BK$2)+9,0)</f>
        <v>27550000</v>
      </c>
      <c r="BZ416" s="22">
        <f>Target_AM[[#This Row],[PROPORSI]]*VLOOKUP(Target_AM[[#This Row],[NIPNAS]],Target_CC[],COLUMN(BL$2)+9,0)</f>
        <v>27550000</v>
      </c>
      <c r="CA416" s="22">
        <f>Target_AM[[#This Row],[PROPORSI]]*VLOOKUP(Target_AM[[#This Row],[NIPNAS]],Target_CC[],COLUMN(BM$2)+9,0)</f>
        <v>334950000</v>
      </c>
      <c r="CB416" s="22">
        <f>Target_AM[[#This Row],[PROPORSI]]*VLOOKUP(Target_AM[[#This Row],[NIPNAS]],Target_CC[],COLUMN(BN$2)+9,0)</f>
        <v>29000000</v>
      </c>
      <c r="CC416" s="22">
        <f>Target_AM[[#This Row],[PROPORSI]]*VLOOKUP(Target_AM[[#This Row],[NIPNAS]],Target_CC[],COLUMN(BO$2)+9,0)</f>
        <v>29000000</v>
      </c>
      <c r="CD416" s="22">
        <f>Target_AM[[#This Row],[PROPORSI]]*VLOOKUP(Target_AM[[#This Row],[NIPNAS]],Target_CC[],COLUMN(BP$2)+9,0)</f>
        <v>29000000</v>
      </c>
      <c r="CE416" s="22">
        <f>Target_AM[[#This Row],[PROPORSI]]*VLOOKUP(Target_AM[[#This Row],[NIPNAS]],Target_CC[],COLUMN(BQ$2)+9,0)</f>
        <v>27550000</v>
      </c>
      <c r="CF416" s="22">
        <f>Target_AM[[#This Row],[PROPORSI]]*VLOOKUP(Target_AM[[#This Row],[NIPNAS]],Target_CC[],COLUMN(BR$2)+9,0)</f>
        <v>27550000</v>
      </c>
      <c r="CG416" s="22">
        <f>Target_AM[[#This Row],[PROPORSI]]*VLOOKUP(Target_AM[[#This Row],[NIPNAS]],Target_CC[],COLUMN(BS$2)+9,0)</f>
        <v>27550000</v>
      </c>
      <c r="CH416" s="22">
        <f>Target_AM[[#This Row],[PROPORSI]]*VLOOKUP(Target_AM[[#This Row],[NIPNAS]],Target_CC[],COLUMN(BT$2)+9,0)</f>
        <v>27550000</v>
      </c>
      <c r="CI416" s="22">
        <f>Target_AM[[#This Row],[PROPORSI]]*VLOOKUP(Target_AM[[#This Row],[NIPNAS]],Target_CC[],COLUMN(BU$2)+9,0)</f>
        <v>27550000</v>
      </c>
      <c r="CJ416" s="22">
        <f>Target_AM[[#This Row],[PROPORSI]]*VLOOKUP(Target_AM[[#This Row],[NIPNAS]],Target_CC[],COLUMN(BV$2)+9,0)</f>
        <v>27550000</v>
      </c>
      <c r="CK416" s="22">
        <f>Target_AM[[#This Row],[PROPORSI]]*VLOOKUP(Target_AM[[#This Row],[NIPNAS]],Target_CC[],COLUMN(BW$2)+9,0)</f>
        <v>27550000</v>
      </c>
      <c r="CL416" s="22">
        <f>Target_AM[[#This Row],[PROPORSI]]*VLOOKUP(Target_AM[[#This Row],[NIPNAS]],Target_CC[],COLUMN(BX$2)+9,0)</f>
        <v>27550000</v>
      </c>
      <c r="CM416" s="22">
        <f>Target_AM[[#This Row],[PROPORSI]]*VLOOKUP(Target_AM[[#This Row],[NIPNAS]],Target_CC[],COLUMN(BY$2)+9,0)</f>
        <v>27550000</v>
      </c>
      <c r="CN416" s="22">
        <f>Target_AM[[#This Row],[PROPORSI]]*VLOOKUP(Target_AM[[#This Row],[NIPNAS]],Target_CC[],COLUMN(BZ$2)+9,0)</f>
        <v>334950000</v>
      </c>
      <c r="CO416" s="22">
        <f>Target_AM[[#This Row],[PROPORSI]]*VLOOKUP(Target_AM[[#This Row],[NIPNAS]],Target_CC[],COLUMN(CA$2)+9,0)</f>
        <v>0</v>
      </c>
      <c r="CP416" s="22">
        <f>Target_AM[[#This Row],[PROPORSI]]*VLOOKUP(Target_AM[[#This Row],[NIPNAS]],Target_CC[],COLUMN(CB$2)+9,0)</f>
        <v>0</v>
      </c>
      <c r="CQ416" s="22">
        <f>Target_AM[[#This Row],[PROPORSI]]*VLOOKUP(Target_AM[[#This Row],[NIPNAS]],Target_CC[],COLUMN(CC$2)+9,0)</f>
        <v>0</v>
      </c>
      <c r="CR416" s="22">
        <f>Target_AM[[#This Row],[PROPORSI]]*VLOOKUP(Target_AM[[#This Row],[NIPNAS]],Target_CC[],COLUMN(CD$2)+9,0)</f>
        <v>0</v>
      </c>
      <c r="CS416" s="22">
        <f>Target_AM[[#This Row],[PROPORSI]]*VLOOKUP(Target_AM[[#This Row],[NIPNAS]],Target_CC[],COLUMN(CE$2)+9,0)</f>
        <v>0</v>
      </c>
      <c r="CT416" s="22">
        <f>Target_AM[[#This Row],[PROPORSI]]*VLOOKUP(Target_AM[[#This Row],[NIPNAS]],Target_CC[],COLUMN(CF$2)+9,0)</f>
        <v>0</v>
      </c>
      <c r="CU416" s="22">
        <f>Target_AM[[#This Row],[PROPORSI]]*VLOOKUP(Target_AM[[#This Row],[NIPNAS]],Target_CC[],COLUMN(CG$2)+9,0)</f>
        <v>0</v>
      </c>
      <c r="CV416" s="22">
        <f>Target_AM[[#This Row],[PROPORSI]]*VLOOKUP(Target_AM[[#This Row],[NIPNAS]],Target_CC[],COLUMN(CH$2)+9,0)</f>
        <v>0</v>
      </c>
      <c r="CW416" s="22">
        <f>Target_AM[[#This Row],[PROPORSI]]*VLOOKUP(Target_AM[[#This Row],[NIPNAS]],Target_CC[],COLUMN(CI$2)+9,0)</f>
        <v>0</v>
      </c>
      <c r="CX416" s="22">
        <f>Target_AM[[#This Row],[PROPORSI]]*VLOOKUP(Target_AM[[#This Row],[NIPNAS]],Target_CC[],COLUMN(CJ$2)+9,0)</f>
        <v>0</v>
      </c>
      <c r="CY416" s="22">
        <f>Target_AM[[#This Row],[PROPORSI]]*VLOOKUP(Target_AM[[#This Row],[NIPNAS]],Target_CC[],COLUMN(CK$2)+9,0)</f>
        <v>0</v>
      </c>
      <c r="CZ416" s="22">
        <f>Target_AM[[#This Row],[PROPORSI]]*VLOOKUP(Target_AM[[#This Row],[NIPNAS]],Target_CC[],COLUMN(CL$2)+9,0)</f>
        <v>0</v>
      </c>
      <c r="DA416" s="22">
        <f>Target_AM[[#This Row],[PROPORSI]]*VLOOKUP(Target_AM[[#This Row],[NIPNAS]],Target_CC[],COLUMN(CM$2)+9,0)</f>
        <v>0</v>
      </c>
      <c r="DB416" s="22">
        <f>Target_AM[[#This Row],[PROPORSI]]*VLOOKUP(Target_AM[[#This Row],[NIPNAS]],Target_CC[],COLUMN(CN$2)+9,0)</f>
        <v>0</v>
      </c>
      <c r="DC416" s="22">
        <f>Target_AM[[#This Row],[PROPORSI]]*VLOOKUP(Target_AM[[#This Row],[NIPNAS]],Target_CC[],COLUMN(CO$2)+9,0)</f>
        <v>0</v>
      </c>
      <c r="DD416" s="22">
        <f>Target_AM[[#This Row],[PROPORSI]]*VLOOKUP(Target_AM[[#This Row],[NIPNAS]],Target_CC[],COLUMN(CP$2)+9,0)</f>
        <v>0</v>
      </c>
      <c r="DE416" s="22">
        <f>Target_AM[[#This Row],[PROPORSI]]*VLOOKUP(Target_AM[[#This Row],[NIPNAS]],Target_CC[],COLUMN(CQ$2)+9,0)</f>
        <v>0</v>
      </c>
      <c r="DF416" s="22">
        <f>Target_AM[[#This Row],[PROPORSI]]*VLOOKUP(Target_AM[[#This Row],[NIPNAS]],Target_CC[],COLUMN(CR$2)+9,0)</f>
        <v>0</v>
      </c>
      <c r="DG416" s="22">
        <f>Target_AM[[#This Row],[PROPORSI]]*VLOOKUP(Target_AM[[#This Row],[NIPNAS]],Target_CC[],COLUMN(CS$2)+9,0)</f>
        <v>0</v>
      </c>
      <c r="DH416" s="22">
        <f>Target_AM[[#This Row],[PROPORSI]]*VLOOKUP(Target_AM[[#This Row],[NIPNAS]],Target_CC[],COLUMN(CT$2)+9,0)</f>
        <v>0</v>
      </c>
      <c r="DI416" s="22">
        <f>Target_AM[[#This Row],[PROPORSI]]*VLOOKUP(Target_AM[[#This Row],[NIPNAS]],Target_CC[],COLUMN(CU$2)+9,0)</f>
        <v>0</v>
      </c>
      <c r="DJ416" s="22">
        <f>Target_AM[[#This Row],[PROPORSI]]*VLOOKUP(Target_AM[[#This Row],[NIPNAS]],Target_CC[],COLUMN(CV$2)+9,0)</f>
        <v>0</v>
      </c>
      <c r="DK416" s="22">
        <f>Target_AM[[#This Row],[PROPORSI]]*VLOOKUP(Target_AM[[#This Row],[NIPNAS]],Target_CC[],COLUMN(CW$2)+9,0)</f>
        <v>0</v>
      </c>
      <c r="DL416" s="22">
        <f>Target_AM[[#This Row],[PROPORSI]]*VLOOKUP(Target_AM[[#This Row],[NIPNAS]],Target_CC[],COLUMN(CX$2)+9,0)</f>
        <v>0</v>
      </c>
      <c r="DM416" s="22">
        <f>Target_AM[[#This Row],[PROPORSI]]*VLOOKUP(Target_AM[[#This Row],[NIPNAS]],Target_CC[],COLUMN(CY$2)+9,0)</f>
        <v>0</v>
      </c>
      <c r="DN416" s="22">
        <f>Target_AM[[#This Row],[PROPORSI]]*VLOOKUP(Target_AM[[#This Row],[NIPNAS]],Target_CC[],COLUMN(CZ$2)+9,0)</f>
        <v>0</v>
      </c>
      <c r="DO416" s="22">
        <f>Target_AM[[#This Row],[PROPORSI]]*VLOOKUP(Target_AM[[#This Row],[NIPNAS]],Target_CC[],COLUMN(DA$2)+9,0)</f>
        <v>0</v>
      </c>
      <c r="DP416" s="22">
        <f>Target_AM[[#This Row],[PROPORSI]]*VLOOKUP(Target_AM[[#This Row],[NIPNAS]],Target_CC[],COLUMN(DB$2)+9,0)</f>
        <v>0</v>
      </c>
      <c r="DQ416" s="22">
        <f>Target_AM[[#This Row],[PROPORSI]]*VLOOKUP(Target_AM[[#This Row],[NIPNAS]],Target_CC[],COLUMN(DC$2)+9,0)</f>
        <v>0</v>
      </c>
      <c r="DR416" s="22">
        <f>Target_AM[[#This Row],[PROPORSI]]*VLOOKUP(Target_AM[[#This Row],[NIPNAS]],Target_CC[],COLUMN(DD$2)+9,0)</f>
        <v>0</v>
      </c>
      <c r="DS416" s="22">
        <f>Target_AM[[#This Row],[PROPORSI]]*VLOOKUP(Target_AM[[#This Row],[NIPNAS]],Target_CC[],COLUMN(DE$2)+9,0)</f>
        <v>0</v>
      </c>
      <c r="DT416" s="22">
        <f>Target_AM[[#This Row],[PROPORSI]]*VLOOKUP(Target_AM[[#This Row],[NIPNAS]],Target_CC[],COLUMN(DF$2)+9,0)</f>
        <v>0</v>
      </c>
      <c r="DU416" s="22">
        <f>Target_AM[[#This Row],[PROPORSI]]*VLOOKUP(Target_AM[[#This Row],[NIPNAS]],Target_CC[],COLUMN(DG$2)+9,0)</f>
        <v>0</v>
      </c>
      <c r="DV416" s="22">
        <f>Target_AM[[#This Row],[PROPORSI]]*VLOOKUP(Target_AM[[#This Row],[NIPNAS]],Target_CC[],COLUMN(DH$2)+9,0)</f>
        <v>0</v>
      </c>
      <c r="DW416" s="22">
        <f>Target_AM[[#This Row],[PROPORSI]]*VLOOKUP(Target_AM[[#This Row],[NIPNAS]],Target_CC[],COLUMN(DI$2)+9,0)</f>
        <v>0</v>
      </c>
      <c r="DX416" s="22">
        <f>Target_AM[[#This Row],[PROPORSI]]*VLOOKUP(Target_AM[[#This Row],[NIPNAS]],Target_CC[],COLUMN(DJ$2)+9,0)</f>
        <v>0</v>
      </c>
      <c r="DY416" s="22">
        <f>Target_AM[[#This Row],[PROPORSI]]*VLOOKUP(Target_AM[[#This Row],[NIPNAS]],Target_CC[],COLUMN(DK$2)+9,0)</f>
        <v>0</v>
      </c>
      <c r="DZ416" s="22">
        <f>Target_AM[[#This Row],[PROPORSI]]*VLOOKUP(Target_AM[[#This Row],[NIPNAS]],Target_CC[],COLUMN(DL$2)+9,0)</f>
        <v>0</v>
      </c>
      <c r="EA416" s="22">
        <f>Target_AM[[#This Row],[PROPORSI]]*VLOOKUP(Target_AM[[#This Row],[NIPNAS]],Target_CC[],COLUMN(DM$2)+9,0)</f>
        <v>0</v>
      </c>
    </row>
    <row r="417" spans="2:131" x14ac:dyDescent="0.3">
      <c r="B417">
        <v>404424</v>
      </c>
      <c r="C417" t="s">
        <v>1007</v>
      </c>
      <c r="D417">
        <v>1</v>
      </c>
      <c r="E417" s="8">
        <v>45658</v>
      </c>
      <c r="F417">
        <v>4636882</v>
      </c>
      <c r="G417" t="s">
        <v>336</v>
      </c>
      <c r="J417" t="s">
        <v>296</v>
      </c>
      <c r="K417" t="s">
        <v>19</v>
      </c>
      <c r="L417" t="s">
        <v>159</v>
      </c>
      <c r="M417" t="s">
        <v>29</v>
      </c>
      <c r="N417" s="23">
        <f>Target_AM[[#This Row],[PROPORSI]]*VLOOKUP(Target_AM[[#This Row],[NIPNAS]],Target_CC[],9,0)</f>
        <v>0</v>
      </c>
      <c r="O417" s="22">
        <f>Target_AM[[#This Row],[PROPORSI]]*VLOOKUP(Target_AM[[#This Row],[NIPNAS]],Target_CC[],COLUMN(A$2)+9,0)</f>
        <v>0</v>
      </c>
      <c r="P417" s="22">
        <f>Target_AM[[#This Row],[PROPORSI]]*VLOOKUP(Target_AM[[#This Row],[NIPNAS]],Target_CC[],COLUMN(B$2)+9,0)</f>
        <v>0</v>
      </c>
      <c r="Q417" s="22">
        <f>Target_AM[[#This Row],[PROPORSI]]*VLOOKUP(Target_AM[[#This Row],[NIPNAS]],Target_CC[],COLUMN(C$2)+9,0)</f>
        <v>0</v>
      </c>
      <c r="R417" s="22">
        <f>Target_AM[[#This Row],[PROPORSI]]*VLOOKUP(Target_AM[[#This Row],[NIPNAS]],Target_CC[],COLUMN(D$2)+9,0)</f>
        <v>0</v>
      </c>
      <c r="S417" s="22">
        <f>Target_AM[[#This Row],[PROPORSI]]*VLOOKUP(Target_AM[[#This Row],[NIPNAS]],Target_CC[],COLUMN(E$2)+9,0)</f>
        <v>0</v>
      </c>
      <c r="T417" s="22">
        <f>Target_AM[[#This Row],[PROPORSI]]*VLOOKUP(Target_AM[[#This Row],[NIPNAS]],Target_CC[],COLUMN(F$2)+9,0)</f>
        <v>0</v>
      </c>
      <c r="U417" s="22">
        <f>Target_AM[[#This Row],[PROPORSI]]*VLOOKUP(Target_AM[[#This Row],[NIPNAS]],Target_CC[],COLUMN(G$2)+9,0)</f>
        <v>0</v>
      </c>
      <c r="V417" s="22">
        <f>Target_AM[[#This Row],[PROPORSI]]*VLOOKUP(Target_AM[[#This Row],[NIPNAS]],Target_CC[],COLUMN(H$2)+9,0)</f>
        <v>0</v>
      </c>
      <c r="W417" s="22">
        <f>Target_AM[[#This Row],[PROPORSI]]*VLOOKUP(Target_AM[[#This Row],[NIPNAS]],Target_CC[],COLUMN(I$2)+9,0)</f>
        <v>0</v>
      </c>
      <c r="X417" s="22">
        <f>Target_AM[[#This Row],[PROPORSI]]*VLOOKUP(Target_AM[[#This Row],[NIPNAS]],Target_CC[],COLUMN(J$2)+9,0)</f>
        <v>0</v>
      </c>
      <c r="Y417" s="22">
        <f>Target_AM[[#This Row],[PROPORSI]]*VLOOKUP(Target_AM[[#This Row],[NIPNAS]],Target_CC[],COLUMN(K$2)+9,0)</f>
        <v>0</v>
      </c>
      <c r="Z417" s="22">
        <f>Target_AM[[#This Row],[PROPORSI]]*VLOOKUP(Target_AM[[#This Row],[NIPNAS]],Target_CC[],COLUMN(L$2)+9,0)</f>
        <v>0</v>
      </c>
      <c r="AA417" s="22">
        <f>Target_AM[[#This Row],[PROPORSI]]*VLOOKUP(Target_AM[[#This Row],[NIPNAS]],Target_CC[],COLUMN(M$2)+9,0)</f>
        <v>0</v>
      </c>
      <c r="AB417" s="22">
        <f>Target_AM[[#This Row],[PROPORSI]]*VLOOKUP(Target_AM[[#This Row],[NIPNAS]],Target_CC[],COLUMN(N$2)+9,0)</f>
        <v>0</v>
      </c>
      <c r="AC417" s="22">
        <f>Target_AM[[#This Row],[PROPORSI]]*VLOOKUP(Target_AM[[#This Row],[NIPNAS]],Target_CC[],COLUMN(O$2)+9,0)</f>
        <v>690859.22431823774</v>
      </c>
      <c r="AD417" s="22">
        <f>Target_AM[[#This Row],[PROPORSI]]*VLOOKUP(Target_AM[[#This Row],[NIPNAS]],Target_CC[],COLUMN(P$2)+9,0)</f>
        <v>683729.23020126333</v>
      </c>
      <c r="AE417" s="22">
        <f>Target_AM[[#This Row],[PROPORSI]]*VLOOKUP(Target_AM[[#This Row],[NIPNAS]],Target_CC[],COLUMN(Q$2)+9,0)</f>
        <v>537486.86343142285</v>
      </c>
      <c r="AF417" s="22">
        <f>Target_AM[[#This Row],[PROPORSI]]*VLOOKUP(Target_AM[[#This Row],[NIPNAS]],Target_CC[],COLUMN(R$2)+9,0)</f>
        <v>586231.66372162709</v>
      </c>
      <c r="AG417" s="22">
        <f>Target_AM[[#This Row],[PROPORSI]]*VLOOKUP(Target_AM[[#This Row],[NIPNAS]],Target_CC[],COLUMN(S$2)+9,0)</f>
        <v>571553.53985494352</v>
      </c>
      <c r="AH417" s="22">
        <f>Target_AM[[#This Row],[PROPORSI]]*VLOOKUP(Target_AM[[#This Row],[NIPNAS]],Target_CC[],COLUMN(T$2)+9,0)</f>
        <v>710365.72728492401</v>
      </c>
      <c r="AI417" s="22">
        <f>Target_AM[[#This Row],[PROPORSI]]*VLOOKUP(Target_AM[[#This Row],[NIPNAS]],Target_CC[],COLUMN(U$2)+9,0)</f>
        <v>598269.13892134407</v>
      </c>
      <c r="AJ417" s="22">
        <f>Target_AM[[#This Row],[PROPORSI]]*VLOOKUP(Target_AM[[#This Row],[NIPNAS]],Target_CC[],COLUMN(V$2)+9,0)</f>
        <v>715610.41381648171</v>
      </c>
      <c r="AK417" s="22">
        <f>Target_AM[[#This Row],[PROPORSI]]*VLOOKUP(Target_AM[[#This Row],[NIPNAS]],Target_CC[],COLUMN(W$2)+9,0)</f>
        <v>720720.50871695695</v>
      </c>
      <c r="AL417" s="22">
        <f>Target_AM[[#This Row],[PROPORSI]]*VLOOKUP(Target_AM[[#This Row],[NIPNAS]],Target_CC[],COLUMN(X$2)+9,0)</f>
        <v>611960.29877694696</v>
      </c>
      <c r="AM417" s="22">
        <f>Target_AM[[#This Row],[PROPORSI]]*VLOOKUP(Target_AM[[#This Row],[NIPNAS]],Target_CC[],COLUMN(Y$2)+9,0)</f>
        <v>623089.45347582689</v>
      </c>
      <c r="AN417" s="22">
        <f>Target_AM[[#This Row],[PROPORSI]]*VLOOKUP(Target_AM[[#This Row],[NIPNAS]],Target_CC[],COLUMN(Z$2)+9,0)</f>
        <v>7049876.062519975</v>
      </c>
      <c r="AO417" s="22">
        <f>Target_AM[[#This Row],[PROPORSI]]*VLOOKUP(Target_AM[[#This Row],[NIPNAS]],Target_CC[],COLUMN(AA$2)+9,0)</f>
        <v>0</v>
      </c>
      <c r="AP417" s="22">
        <f>Target_AM[[#This Row],[PROPORSI]]*VLOOKUP(Target_AM[[#This Row],[NIPNAS]],Target_CC[],COLUMN(AB$2)+9,0)</f>
        <v>690859.22431823774</v>
      </c>
      <c r="AQ417" s="22">
        <f>Target_AM[[#This Row],[PROPORSI]]*VLOOKUP(Target_AM[[#This Row],[NIPNAS]],Target_CC[],COLUMN(AC$2)+9,0)</f>
        <v>683729.23020126333</v>
      </c>
      <c r="AR417" s="22">
        <f>Target_AM[[#This Row],[PROPORSI]]*VLOOKUP(Target_AM[[#This Row],[NIPNAS]],Target_CC[],COLUMN(AD$2)+9,0)</f>
        <v>537486.86343142285</v>
      </c>
      <c r="AS417" s="22">
        <f>Target_AM[[#This Row],[PROPORSI]]*VLOOKUP(Target_AM[[#This Row],[NIPNAS]],Target_CC[],COLUMN(AE$2)+9,0)</f>
        <v>586231.66372162709</v>
      </c>
      <c r="AT417" s="22">
        <f>Target_AM[[#This Row],[PROPORSI]]*VLOOKUP(Target_AM[[#This Row],[NIPNAS]],Target_CC[],COLUMN(AF$2)+9,0)</f>
        <v>571553.53985494352</v>
      </c>
      <c r="AU417" s="22">
        <f>Target_AM[[#This Row],[PROPORSI]]*VLOOKUP(Target_AM[[#This Row],[NIPNAS]],Target_CC[],COLUMN(AG$2)+9,0)</f>
        <v>710365.72728492401</v>
      </c>
      <c r="AV417" s="22">
        <f>Target_AM[[#This Row],[PROPORSI]]*VLOOKUP(Target_AM[[#This Row],[NIPNAS]],Target_CC[],COLUMN(AH$2)+9,0)</f>
        <v>598269.13892134407</v>
      </c>
      <c r="AW417" s="22">
        <f>Target_AM[[#This Row],[PROPORSI]]*VLOOKUP(Target_AM[[#This Row],[NIPNAS]],Target_CC[],COLUMN(AI$2)+9,0)</f>
        <v>715610.41381648171</v>
      </c>
      <c r="AX417" s="22">
        <f>Target_AM[[#This Row],[PROPORSI]]*VLOOKUP(Target_AM[[#This Row],[NIPNAS]],Target_CC[],COLUMN(AJ$2)+9,0)</f>
        <v>720720.50871695695</v>
      </c>
      <c r="AY417" s="22">
        <f>Target_AM[[#This Row],[PROPORSI]]*VLOOKUP(Target_AM[[#This Row],[NIPNAS]],Target_CC[],COLUMN(AK$2)+9,0)</f>
        <v>611960.29877694696</v>
      </c>
      <c r="AZ417" s="22">
        <f>Target_AM[[#This Row],[PROPORSI]]*VLOOKUP(Target_AM[[#This Row],[NIPNAS]],Target_CC[],COLUMN(AL$2)+9,0)</f>
        <v>623089.45347582689</v>
      </c>
      <c r="BA417" s="22">
        <f>Target_AM[[#This Row],[PROPORSI]]*VLOOKUP(Target_AM[[#This Row],[NIPNAS]],Target_CC[],COLUMN(AM$2)+9,0)</f>
        <v>7049876.062519975</v>
      </c>
      <c r="BB417" s="22">
        <f>Target_AM[[#This Row],[PROPORSI]]*VLOOKUP(Target_AM[[#This Row],[NIPNAS]],Target_CC[],COLUMN(AN$2)+9,0)</f>
        <v>0</v>
      </c>
      <c r="BC417" s="22">
        <f>Target_AM[[#This Row],[PROPORSI]]*VLOOKUP(Target_AM[[#This Row],[NIPNAS]],Target_CC[],COLUMN(AO$2)+9,0)</f>
        <v>0</v>
      </c>
      <c r="BD417" s="22">
        <f>Target_AM[[#This Row],[PROPORSI]]*VLOOKUP(Target_AM[[#This Row],[NIPNAS]],Target_CC[],COLUMN(AP$2)+9,0)</f>
        <v>0</v>
      </c>
      <c r="BE417" s="22">
        <f>Target_AM[[#This Row],[PROPORSI]]*VLOOKUP(Target_AM[[#This Row],[NIPNAS]],Target_CC[],COLUMN(AQ$2)+9,0)</f>
        <v>0</v>
      </c>
      <c r="BF417" s="22">
        <f>Target_AM[[#This Row],[PROPORSI]]*VLOOKUP(Target_AM[[#This Row],[NIPNAS]],Target_CC[],COLUMN(AR$2)+9,0)</f>
        <v>0</v>
      </c>
      <c r="BG417" s="22">
        <f>Target_AM[[#This Row],[PROPORSI]]*VLOOKUP(Target_AM[[#This Row],[NIPNAS]],Target_CC[],COLUMN(AS$2)+9,0)</f>
        <v>0</v>
      </c>
      <c r="BH417" s="22">
        <f>Target_AM[[#This Row],[PROPORSI]]*VLOOKUP(Target_AM[[#This Row],[NIPNAS]],Target_CC[],COLUMN(AT$2)+9,0)</f>
        <v>0</v>
      </c>
      <c r="BI417" s="22">
        <f>Target_AM[[#This Row],[PROPORSI]]*VLOOKUP(Target_AM[[#This Row],[NIPNAS]],Target_CC[],COLUMN(AU$2)+9,0)</f>
        <v>0</v>
      </c>
      <c r="BJ417" s="22">
        <f>Target_AM[[#This Row],[PROPORSI]]*VLOOKUP(Target_AM[[#This Row],[NIPNAS]],Target_CC[],COLUMN(AV$2)+9,0)</f>
        <v>0</v>
      </c>
      <c r="BK417" s="22">
        <f>Target_AM[[#This Row],[PROPORSI]]*VLOOKUP(Target_AM[[#This Row],[NIPNAS]],Target_CC[],COLUMN(AW$2)+9,0)</f>
        <v>0</v>
      </c>
      <c r="BL417" s="22">
        <f>Target_AM[[#This Row],[PROPORSI]]*VLOOKUP(Target_AM[[#This Row],[NIPNAS]],Target_CC[],COLUMN(AX$2)+9,0)</f>
        <v>0</v>
      </c>
      <c r="BM417" s="22">
        <f>Target_AM[[#This Row],[PROPORSI]]*VLOOKUP(Target_AM[[#This Row],[NIPNAS]],Target_CC[],COLUMN(AY$2)+9,0)</f>
        <v>0</v>
      </c>
      <c r="BN417" s="22">
        <f>Target_AM[[#This Row],[PROPORSI]]*VLOOKUP(Target_AM[[#This Row],[NIPNAS]],Target_CC[],COLUMN(AZ$2)+9,0)</f>
        <v>0</v>
      </c>
      <c r="BO417" s="22">
        <f>Target_AM[[#This Row],[PROPORSI]]*VLOOKUP(Target_AM[[#This Row],[NIPNAS]],Target_CC[],COLUMN(BA$2)+9,0)</f>
        <v>0</v>
      </c>
      <c r="BP417" s="22">
        <f>Target_AM[[#This Row],[PROPORSI]]*VLOOKUP(Target_AM[[#This Row],[NIPNAS]],Target_CC[],COLUMN(BB$2)+9,0)</f>
        <v>0</v>
      </c>
      <c r="BQ417" s="22">
        <f>Target_AM[[#This Row],[PROPORSI]]*VLOOKUP(Target_AM[[#This Row],[NIPNAS]],Target_CC[],COLUMN(BC$2)+9,0)</f>
        <v>0</v>
      </c>
      <c r="BR417" s="22">
        <f>Target_AM[[#This Row],[PROPORSI]]*VLOOKUP(Target_AM[[#This Row],[NIPNAS]],Target_CC[],COLUMN(BD$2)+9,0)</f>
        <v>0</v>
      </c>
      <c r="BS417" s="22">
        <f>Target_AM[[#This Row],[PROPORSI]]*VLOOKUP(Target_AM[[#This Row],[NIPNAS]],Target_CC[],COLUMN(BE$2)+9,0)</f>
        <v>0</v>
      </c>
      <c r="BT417" s="22">
        <f>Target_AM[[#This Row],[PROPORSI]]*VLOOKUP(Target_AM[[#This Row],[NIPNAS]],Target_CC[],COLUMN(BF$2)+9,0)</f>
        <v>0</v>
      </c>
      <c r="BU417" s="22">
        <f>Target_AM[[#This Row],[PROPORSI]]*VLOOKUP(Target_AM[[#This Row],[NIPNAS]],Target_CC[],COLUMN(BG$2)+9,0)</f>
        <v>0</v>
      </c>
      <c r="BV417" s="22">
        <f>Target_AM[[#This Row],[PROPORSI]]*VLOOKUP(Target_AM[[#This Row],[NIPNAS]],Target_CC[],COLUMN(BH$2)+9,0)</f>
        <v>0</v>
      </c>
      <c r="BW417" s="22">
        <f>Target_AM[[#This Row],[PROPORSI]]*VLOOKUP(Target_AM[[#This Row],[NIPNAS]],Target_CC[],COLUMN(BI$2)+9,0)</f>
        <v>0</v>
      </c>
      <c r="BX417" s="22">
        <f>Target_AM[[#This Row],[PROPORSI]]*VLOOKUP(Target_AM[[#This Row],[NIPNAS]],Target_CC[],COLUMN(BJ$2)+9,0)</f>
        <v>0</v>
      </c>
      <c r="BY417" s="22">
        <f>Target_AM[[#This Row],[PROPORSI]]*VLOOKUP(Target_AM[[#This Row],[NIPNAS]],Target_CC[],COLUMN(BK$2)+9,0)</f>
        <v>0</v>
      </c>
      <c r="BZ417" s="22">
        <f>Target_AM[[#This Row],[PROPORSI]]*VLOOKUP(Target_AM[[#This Row],[NIPNAS]],Target_CC[],COLUMN(BL$2)+9,0)</f>
        <v>0</v>
      </c>
      <c r="CA417" s="22">
        <f>Target_AM[[#This Row],[PROPORSI]]*VLOOKUP(Target_AM[[#This Row],[NIPNAS]],Target_CC[],COLUMN(BM$2)+9,0)</f>
        <v>0</v>
      </c>
      <c r="CB417" s="22">
        <f>Target_AM[[#This Row],[PROPORSI]]*VLOOKUP(Target_AM[[#This Row],[NIPNAS]],Target_CC[],COLUMN(BN$2)+9,0)</f>
        <v>0</v>
      </c>
      <c r="CC417" s="22">
        <f>Target_AM[[#This Row],[PROPORSI]]*VLOOKUP(Target_AM[[#This Row],[NIPNAS]],Target_CC[],COLUMN(BO$2)+9,0)</f>
        <v>0</v>
      </c>
      <c r="CD417" s="22">
        <f>Target_AM[[#This Row],[PROPORSI]]*VLOOKUP(Target_AM[[#This Row],[NIPNAS]],Target_CC[],COLUMN(BP$2)+9,0)</f>
        <v>0</v>
      </c>
      <c r="CE417" s="22">
        <f>Target_AM[[#This Row],[PROPORSI]]*VLOOKUP(Target_AM[[#This Row],[NIPNAS]],Target_CC[],COLUMN(BQ$2)+9,0)</f>
        <v>0</v>
      </c>
      <c r="CF417" s="22">
        <f>Target_AM[[#This Row],[PROPORSI]]*VLOOKUP(Target_AM[[#This Row],[NIPNAS]],Target_CC[],COLUMN(BR$2)+9,0)</f>
        <v>0</v>
      </c>
      <c r="CG417" s="22">
        <f>Target_AM[[#This Row],[PROPORSI]]*VLOOKUP(Target_AM[[#This Row],[NIPNAS]],Target_CC[],COLUMN(BS$2)+9,0)</f>
        <v>0</v>
      </c>
      <c r="CH417" s="22">
        <f>Target_AM[[#This Row],[PROPORSI]]*VLOOKUP(Target_AM[[#This Row],[NIPNAS]],Target_CC[],COLUMN(BT$2)+9,0)</f>
        <v>0</v>
      </c>
      <c r="CI417" s="22">
        <f>Target_AM[[#This Row],[PROPORSI]]*VLOOKUP(Target_AM[[#This Row],[NIPNAS]],Target_CC[],COLUMN(BU$2)+9,0)</f>
        <v>0</v>
      </c>
      <c r="CJ417" s="22">
        <f>Target_AM[[#This Row],[PROPORSI]]*VLOOKUP(Target_AM[[#This Row],[NIPNAS]],Target_CC[],COLUMN(BV$2)+9,0)</f>
        <v>0</v>
      </c>
      <c r="CK417" s="22">
        <f>Target_AM[[#This Row],[PROPORSI]]*VLOOKUP(Target_AM[[#This Row],[NIPNAS]],Target_CC[],COLUMN(BW$2)+9,0)</f>
        <v>0</v>
      </c>
      <c r="CL417" s="22">
        <f>Target_AM[[#This Row],[PROPORSI]]*VLOOKUP(Target_AM[[#This Row],[NIPNAS]],Target_CC[],COLUMN(BX$2)+9,0)</f>
        <v>0</v>
      </c>
      <c r="CM417" s="22">
        <f>Target_AM[[#This Row],[PROPORSI]]*VLOOKUP(Target_AM[[#This Row],[NIPNAS]],Target_CC[],COLUMN(BY$2)+9,0)</f>
        <v>0</v>
      </c>
      <c r="CN417" s="22">
        <f>Target_AM[[#This Row],[PROPORSI]]*VLOOKUP(Target_AM[[#This Row],[NIPNAS]],Target_CC[],COLUMN(BZ$2)+9,0)</f>
        <v>0</v>
      </c>
      <c r="CO417" s="22">
        <f>Target_AM[[#This Row],[PROPORSI]]*VLOOKUP(Target_AM[[#This Row],[NIPNAS]],Target_CC[],COLUMN(CA$2)+9,0)</f>
        <v>0</v>
      </c>
      <c r="CP417" s="22">
        <f>Target_AM[[#This Row],[PROPORSI]]*VLOOKUP(Target_AM[[#This Row],[NIPNAS]],Target_CC[],COLUMN(CB$2)+9,0)</f>
        <v>0</v>
      </c>
      <c r="CQ417" s="22">
        <f>Target_AM[[#This Row],[PROPORSI]]*VLOOKUP(Target_AM[[#This Row],[NIPNAS]],Target_CC[],COLUMN(CC$2)+9,0)</f>
        <v>0</v>
      </c>
      <c r="CR417" s="22">
        <f>Target_AM[[#This Row],[PROPORSI]]*VLOOKUP(Target_AM[[#This Row],[NIPNAS]],Target_CC[],COLUMN(CD$2)+9,0)</f>
        <v>0</v>
      </c>
      <c r="CS417" s="22">
        <f>Target_AM[[#This Row],[PROPORSI]]*VLOOKUP(Target_AM[[#This Row],[NIPNAS]],Target_CC[],COLUMN(CE$2)+9,0)</f>
        <v>0</v>
      </c>
      <c r="CT417" s="22">
        <f>Target_AM[[#This Row],[PROPORSI]]*VLOOKUP(Target_AM[[#This Row],[NIPNAS]],Target_CC[],COLUMN(CF$2)+9,0)</f>
        <v>0</v>
      </c>
      <c r="CU417" s="22">
        <f>Target_AM[[#This Row],[PROPORSI]]*VLOOKUP(Target_AM[[#This Row],[NIPNAS]],Target_CC[],COLUMN(CG$2)+9,0)</f>
        <v>0</v>
      </c>
      <c r="CV417" s="22">
        <f>Target_AM[[#This Row],[PROPORSI]]*VLOOKUP(Target_AM[[#This Row],[NIPNAS]],Target_CC[],COLUMN(CH$2)+9,0)</f>
        <v>0</v>
      </c>
      <c r="CW417" s="22">
        <f>Target_AM[[#This Row],[PROPORSI]]*VLOOKUP(Target_AM[[#This Row],[NIPNAS]],Target_CC[],COLUMN(CI$2)+9,0)</f>
        <v>0</v>
      </c>
      <c r="CX417" s="22">
        <f>Target_AM[[#This Row],[PROPORSI]]*VLOOKUP(Target_AM[[#This Row],[NIPNAS]],Target_CC[],COLUMN(CJ$2)+9,0)</f>
        <v>0</v>
      </c>
      <c r="CY417" s="22">
        <f>Target_AM[[#This Row],[PROPORSI]]*VLOOKUP(Target_AM[[#This Row],[NIPNAS]],Target_CC[],COLUMN(CK$2)+9,0)</f>
        <v>0</v>
      </c>
      <c r="CZ417" s="22">
        <f>Target_AM[[#This Row],[PROPORSI]]*VLOOKUP(Target_AM[[#This Row],[NIPNAS]],Target_CC[],COLUMN(CL$2)+9,0)</f>
        <v>0</v>
      </c>
      <c r="DA417" s="22">
        <f>Target_AM[[#This Row],[PROPORSI]]*VLOOKUP(Target_AM[[#This Row],[NIPNAS]],Target_CC[],COLUMN(CM$2)+9,0)</f>
        <v>0</v>
      </c>
      <c r="DB417" s="22">
        <f>Target_AM[[#This Row],[PROPORSI]]*VLOOKUP(Target_AM[[#This Row],[NIPNAS]],Target_CC[],COLUMN(CN$2)+9,0)</f>
        <v>0</v>
      </c>
      <c r="DC417" s="22">
        <f>Target_AM[[#This Row],[PROPORSI]]*VLOOKUP(Target_AM[[#This Row],[NIPNAS]],Target_CC[],COLUMN(CO$2)+9,0)</f>
        <v>0</v>
      </c>
      <c r="DD417" s="22">
        <f>Target_AM[[#This Row],[PROPORSI]]*VLOOKUP(Target_AM[[#This Row],[NIPNAS]],Target_CC[],COLUMN(CP$2)+9,0)</f>
        <v>0</v>
      </c>
      <c r="DE417" s="22">
        <f>Target_AM[[#This Row],[PROPORSI]]*VLOOKUP(Target_AM[[#This Row],[NIPNAS]],Target_CC[],COLUMN(CQ$2)+9,0)</f>
        <v>0</v>
      </c>
      <c r="DF417" s="22">
        <f>Target_AM[[#This Row],[PROPORSI]]*VLOOKUP(Target_AM[[#This Row],[NIPNAS]],Target_CC[],COLUMN(CR$2)+9,0)</f>
        <v>0</v>
      </c>
      <c r="DG417" s="22">
        <f>Target_AM[[#This Row],[PROPORSI]]*VLOOKUP(Target_AM[[#This Row],[NIPNAS]],Target_CC[],COLUMN(CS$2)+9,0)</f>
        <v>0</v>
      </c>
      <c r="DH417" s="22">
        <f>Target_AM[[#This Row],[PROPORSI]]*VLOOKUP(Target_AM[[#This Row],[NIPNAS]],Target_CC[],COLUMN(CT$2)+9,0)</f>
        <v>0</v>
      </c>
      <c r="DI417" s="22">
        <f>Target_AM[[#This Row],[PROPORSI]]*VLOOKUP(Target_AM[[#This Row],[NIPNAS]],Target_CC[],COLUMN(CU$2)+9,0)</f>
        <v>0</v>
      </c>
      <c r="DJ417" s="22">
        <f>Target_AM[[#This Row],[PROPORSI]]*VLOOKUP(Target_AM[[#This Row],[NIPNAS]],Target_CC[],COLUMN(CV$2)+9,0)</f>
        <v>0</v>
      </c>
      <c r="DK417" s="22">
        <f>Target_AM[[#This Row],[PROPORSI]]*VLOOKUP(Target_AM[[#This Row],[NIPNAS]],Target_CC[],COLUMN(CW$2)+9,0)</f>
        <v>0</v>
      </c>
      <c r="DL417" s="22">
        <f>Target_AM[[#This Row],[PROPORSI]]*VLOOKUP(Target_AM[[#This Row],[NIPNAS]],Target_CC[],COLUMN(CX$2)+9,0)</f>
        <v>0</v>
      </c>
      <c r="DM417" s="22">
        <f>Target_AM[[#This Row],[PROPORSI]]*VLOOKUP(Target_AM[[#This Row],[NIPNAS]],Target_CC[],COLUMN(CY$2)+9,0)</f>
        <v>0</v>
      </c>
      <c r="DN417" s="22">
        <f>Target_AM[[#This Row],[PROPORSI]]*VLOOKUP(Target_AM[[#This Row],[NIPNAS]],Target_CC[],COLUMN(CZ$2)+9,0)</f>
        <v>0</v>
      </c>
      <c r="DO417" s="22">
        <f>Target_AM[[#This Row],[PROPORSI]]*VLOOKUP(Target_AM[[#This Row],[NIPNAS]],Target_CC[],COLUMN(DA$2)+9,0)</f>
        <v>0</v>
      </c>
      <c r="DP417" s="22">
        <f>Target_AM[[#This Row],[PROPORSI]]*VLOOKUP(Target_AM[[#This Row],[NIPNAS]],Target_CC[],COLUMN(DB$2)+9,0)</f>
        <v>0</v>
      </c>
      <c r="DQ417" s="22">
        <f>Target_AM[[#This Row],[PROPORSI]]*VLOOKUP(Target_AM[[#This Row],[NIPNAS]],Target_CC[],COLUMN(DC$2)+9,0)</f>
        <v>0</v>
      </c>
      <c r="DR417" s="22">
        <f>Target_AM[[#This Row],[PROPORSI]]*VLOOKUP(Target_AM[[#This Row],[NIPNAS]],Target_CC[],COLUMN(DD$2)+9,0)</f>
        <v>0</v>
      </c>
      <c r="DS417" s="22">
        <f>Target_AM[[#This Row],[PROPORSI]]*VLOOKUP(Target_AM[[#This Row],[NIPNAS]],Target_CC[],COLUMN(DE$2)+9,0)</f>
        <v>0</v>
      </c>
      <c r="DT417" s="22">
        <f>Target_AM[[#This Row],[PROPORSI]]*VLOOKUP(Target_AM[[#This Row],[NIPNAS]],Target_CC[],COLUMN(DF$2)+9,0)</f>
        <v>0</v>
      </c>
      <c r="DU417" s="22">
        <f>Target_AM[[#This Row],[PROPORSI]]*VLOOKUP(Target_AM[[#This Row],[NIPNAS]],Target_CC[],COLUMN(DG$2)+9,0)</f>
        <v>0</v>
      </c>
      <c r="DV417" s="22">
        <f>Target_AM[[#This Row],[PROPORSI]]*VLOOKUP(Target_AM[[#This Row],[NIPNAS]],Target_CC[],COLUMN(DH$2)+9,0)</f>
        <v>0</v>
      </c>
      <c r="DW417" s="22">
        <f>Target_AM[[#This Row],[PROPORSI]]*VLOOKUP(Target_AM[[#This Row],[NIPNAS]],Target_CC[],COLUMN(DI$2)+9,0)</f>
        <v>0</v>
      </c>
      <c r="DX417" s="22">
        <f>Target_AM[[#This Row],[PROPORSI]]*VLOOKUP(Target_AM[[#This Row],[NIPNAS]],Target_CC[],COLUMN(DJ$2)+9,0)</f>
        <v>0</v>
      </c>
      <c r="DY417" s="22">
        <f>Target_AM[[#This Row],[PROPORSI]]*VLOOKUP(Target_AM[[#This Row],[NIPNAS]],Target_CC[],COLUMN(DK$2)+9,0)</f>
        <v>0</v>
      </c>
      <c r="DZ417" s="22">
        <f>Target_AM[[#This Row],[PROPORSI]]*VLOOKUP(Target_AM[[#This Row],[NIPNAS]],Target_CC[],COLUMN(DL$2)+9,0)</f>
        <v>0</v>
      </c>
      <c r="EA417" s="22">
        <f>Target_AM[[#This Row],[PROPORSI]]*VLOOKUP(Target_AM[[#This Row],[NIPNAS]],Target_CC[],COLUMN(DM$2)+9,0)</f>
        <v>0</v>
      </c>
    </row>
    <row r="418" spans="2:131" x14ac:dyDescent="0.3">
      <c r="B418">
        <v>920112</v>
      </c>
      <c r="C418" t="s">
        <v>1054</v>
      </c>
      <c r="D418">
        <v>1</v>
      </c>
      <c r="E418" s="8">
        <v>45658</v>
      </c>
      <c r="F418">
        <v>3001044444</v>
      </c>
      <c r="G418" t="s">
        <v>794</v>
      </c>
      <c r="J418" t="s">
        <v>296</v>
      </c>
      <c r="K418" t="s">
        <v>21</v>
      </c>
      <c r="L418" t="s">
        <v>159</v>
      </c>
      <c r="M418" t="s">
        <v>29</v>
      </c>
      <c r="N418" s="23">
        <f>Target_AM[[#This Row],[PROPORSI]]*VLOOKUP(Target_AM[[#This Row],[NIPNAS]],Target_CC[],9,0)</f>
        <v>65634585.094417579</v>
      </c>
      <c r="O418" s="22">
        <f>Target_AM[[#This Row],[PROPORSI]]*VLOOKUP(Target_AM[[#This Row],[NIPNAS]],Target_CC[],COLUMN(A$2)+9,0)</f>
        <v>39652501.139999993</v>
      </c>
      <c r="P418" s="22">
        <f>Target_AM[[#This Row],[PROPORSI]]*VLOOKUP(Target_AM[[#This Row],[NIPNAS]],Target_CC[],COLUMN(B$2)+9,0)</f>
        <v>39153784.383000001</v>
      </c>
      <c r="Q418" s="22">
        <f>Target_AM[[#This Row],[PROPORSI]]*VLOOKUP(Target_AM[[#This Row],[NIPNAS]],Target_CC[],COLUMN(C$2)+9,0)</f>
        <v>39249497.700000003</v>
      </c>
      <c r="R418" s="22">
        <f>Target_AM[[#This Row],[PROPORSI]]*VLOOKUP(Target_AM[[#This Row],[NIPNAS]],Target_CC[],COLUMN(D$2)+9,0)</f>
        <v>39153784.383000001</v>
      </c>
      <c r="S418" s="22">
        <f>Target_AM[[#This Row],[PROPORSI]]*VLOOKUP(Target_AM[[#This Row],[NIPNAS]],Target_CC[],COLUMN(E$2)+9,0)</f>
        <v>38866644.432000004</v>
      </c>
      <c r="T418" s="22">
        <f>Target_AM[[#This Row],[PROPORSI]]*VLOOKUP(Target_AM[[#This Row],[NIPNAS]],Target_CC[],COLUMN(F$2)+9,0)</f>
        <v>38579504.480999991</v>
      </c>
      <c r="U418" s="22">
        <f>Target_AM[[#This Row],[PROPORSI]]*VLOOKUP(Target_AM[[#This Row],[NIPNAS]],Target_CC[],COLUMN(G$2)+9,0)</f>
        <v>39058071.066</v>
      </c>
      <c r="V418" s="22">
        <f>Target_AM[[#This Row],[PROPORSI]]*VLOOKUP(Target_AM[[#This Row],[NIPNAS]],Target_CC[],COLUMN(H$2)+9,0)</f>
        <v>39440924.333999999</v>
      </c>
      <c r="W418" s="22">
        <f>Target_AM[[#This Row],[PROPORSI]]*VLOOKUP(Target_AM[[#This Row],[NIPNAS]],Target_CC[],COLUMN(I$2)+9,0)</f>
        <v>39345211.01699999</v>
      </c>
      <c r="X418" s="22">
        <f>Target_AM[[#This Row],[PROPORSI]]*VLOOKUP(Target_AM[[#This Row],[NIPNAS]],Target_CC[],COLUMN(J$2)+9,0)</f>
        <v>39345211.01699999</v>
      </c>
      <c r="Y418" s="22">
        <f>Target_AM[[#This Row],[PROPORSI]]*VLOOKUP(Target_AM[[#This Row],[NIPNAS]],Target_CC[],COLUMN(K$2)+9,0)</f>
        <v>39440924.333999999</v>
      </c>
      <c r="Z418" s="22">
        <f>Target_AM[[#This Row],[PROPORSI]]*VLOOKUP(Target_AM[[#This Row],[NIPNAS]],Target_CC[],COLUMN(L$2)+9,0)</f>
        <v>39249497.700000003</v>
      </c>
      <c r="AA418" s="22">
        <f>Target_AM[[#This Row],[PROPORSI]]*VLOOKUP(Target_AM[[#This Row],[NIPNAS]],Target_CC[],COLUMN(M$2)+9,0)</f>
        <v>470535555.98699993</v>
      </c>
      <c r="AB418" s="22">
        <f>Target_AM[[#This Row],[PROPORSI]]*VLOOKUP(Target_AM[[#This Row],[NIPNAS]],Target_CC[],COLUMN(N$2)+9,0)</f>
        <v>0</v>
      </c>
      <c r="AC418" s="22">
        <f>Target_AM[[#This Row],[PROPORSI]]*VLOOKUP(Target_AM[[#This Row],[NIPNAS]],Target_CC[],COLUMN(O$2)+9,0)</f>
        <v>9672029.1404553298</v>
      </c>
      <c r="AD418" s="22">
        <f>Target_AM[[#This Row],[PROPORSI]]*VLOOKUP(Target_AM[[#This Row],[NIPNAS]],Target_CC[],COLUMN(P$2)+9,0)</f>
        <v>9572209.2228176855</v>
      </c>
      <c r="AE418" s="22">
        <f>Target_AM[[#This Row],[PROPORSI]]*VLOOKUP(Target_AM[[#This Row],[NIPNAS]],Target_CC[],COLUMN(Q$2)+9,0)</f>
        <v>7524816.0880399207</v>
      </c>
      <c r="AF418" s="22">
        <f>Target_AM[[#This Row],[PROPORSI]]*VLOOKUP(Target_AM[[#This Row],[NIPNAS]],Target_CC[],COLUMN(R$2)+9,0)</f>
        <v>8207243.2921027802</v>
      </c>
      <c r="AG418" s="22">
        <f>Target_AM[[#This Row],[PROPORSI]]*VLOOKUP(Target_AM[[#This Row],[NIPNAS]],Target_CC[],COLUMN(S$2)+9,0)</f>
        <v>8001749.5579692097</v>
      </c>
      <c r="AH418" s="22">
        <f>Target_AM[[#This Row],[PROPORSI]]*VLOOKUP(Target_AM[[#This Row],[NIPNAS]],Target_CC[],COLUMN(T$2)+9,0)</f>
        <v>9945120.1819889359</v>
      </c>
      <c r="AI418" s="22">
        <f>Target_AM[[#This Row],[PROPORSI]]*VLOOKUP(Target_AM[[#This Row],[NIPNAS]],Target_CC[],COLUMN(U$2)+9,0)</f>
        <v>8375767.9448988168</v>
      </c>
      <c r="AJ418" s="22">
        <f>Target_AM[[#This Row],[PROPORSI]]*VLOOKUP(Target_AM[[#This Row],[NIPNAS]],Target_CC[],COLUMN(V$2)+9,0)</f>
        <v>10018545.793430746</v>
      </c>
      <c r="AK418" s="22">
        <f>Target_AM[[#This Row],[PROPORSI]]*VLOOKUP(Target_AM[[#This Row],[NIPNAS]],Target_CC[],COLUMN(W$2)+9,0)</f>
        <v>10090087.122037398</v>
      </c>
      <c r="AL418" s="22">
        <f>Target_AM[[#This Row],[PROPORSI]]*VLOOKUP(Target_AM[[#This Row],[NIPNAS]],Target_CC[],COLUMN(X$2)+9,0)</f>
        <v>8567444.1828772575</v>
      </c>
      <c r="AM418" s="22">
        <f>Target_AM[[#This Row],[PROPORSI]]*VLOOKUP(Target_AM[[#This Row],[NIPNAS]],Target_CC[],COLUMN(Y$2)+9,0)</f>
        <v>8723252.3486615773</v>
      </c>
      <c r="AN418" s="22">
        <f>Target_AM[[#This Row],[PROPORSI]]*VLOOKUP(Target_AM[[#This Row],[NIPNAS]],Target_CC[],COLUMN(Z$2)+9,0)</f>
        <v>98698264.87527965</v>
      </c>
      <c r="AO418" s="22">
        <f>Target_AM[[#This Row],[PROPORSI]]*VLOOKUP(Target_AM[[#This Row],[NIPNAS]],Target_CC[],COLUMN(AA$2)+9,0)</f>
        <v>39652501.139999993</v>
      </c>
      <c r="AP418" s="22">
        <f>Target_AM[[#This Row],[PROPORSI]]*VLOOKUP(Target_AM[[#This Row],[NIPNAS]],Target_CC[],COLUMN(AB$2)+9,0)</f>
        <v>48825813.523455329</v>
      </c>
      <c r="AQ418" s="22">
        <f>Target_AM[[#This Row],[PROPORSI]]*VLOOKUP(Target_AM[[#This Row],[NIPNAS]],Target_CC[],COLUMN(AC$2)+9,0)</f>
        <v>48821706.922817692</v>
      </c>
      <c r="AR418" s="22">
        <f>Target_AM[[#This Row],[PROPORSI]]*VLOOKUP(Target_AM[[#This Row],[NIPNAS]],Target_CC[],COLUMN(AD$2)+9,0)</f>
        <v>46678600.471039921</v>
      </c>
      <c r="AS418" s="22">
        <f>Target_AM[[#This Row],[PROPORSI]]*VLOOKUP(Target_AM[[#This Row],[NIPNAS]],Target_CC[],COLUMN(AE$2)+9,0)</f>
        <v>47073887.72410278</v>
      </c>
      <c r="AT418" s="22">
        <f>Target_AM[[#This Row],[PROPORSI]]*VLOOKUP(Target_AM[[#This Row],[NIPNAS]],Target_CC[],COLUMN(AF$2)+9,0)</f>
        <v>46581254.038969204</v>
      </c>
      <c r="AU418" s="22">
        <f>Target_AM[[#This Row],[PROPORSI]]*VLOOKUP(Target_AM[[#This Row],[NIPNAS]],Target_CC[],COLUMN(AG$2)+9,0)</f>
        <v>49003191.247988939</v>
      </c>
      <c r="AV418" s="22">
        <f>Target_AM[[#This Row],[PROPORSI]]*VLOOKUP(Target_AM[[#This Row],[NIPNAS]],Target_CC[],COLUMN(AH$2)+9,0)</f>
        <v>47816692.278898813</v>
      </c>
      <c r="AW418" s="22">
        <f>Target_AM[[#This Row],[PROPORSI]]*VLOOKUP(Target_AM[[#This Row],[NIPNAS]],Target_CC[],COLUMN(AI$2)+9,0)</f>
        <v>49363756.810430735</v>
      </c>
      <c r="AX418" s="22">
        <f>Target_AM[[#This Row],[PROPORSI]]*VLOOKUP(Target_AM[[#This Row],[NIPNAS]],Target_CC[],COLUMN(AJ$2)+9,0)</f>
        <v>49435298.139037386</v>
      </c>
      <c r="AY418" s="22">
        <f>Target_AM[[#This Row],[PROPORSI]]*VLOOKUP(Target_AM[[#This Row],[NIPNAS]],Target_CC[],COLUMN(AK$2)+9,0)</f>
        <v>48008368.516877256</v>
      </c>
      <c r="AZ418" s="22">
        <f>Target_AM[[#This Row],[PROPORSI]]*VLOOKUP(Target_AM[[#This Row],[NIPNAS]],Target_CC[],COLUMN(AL$2)+9,0)</f>
        <v>47972750.048661582</v>
      </c>
      <c r="BA418" s="22">
        <f>Target_AM[[#This Row],[PROPORSI]]*VLOOKUP(Target_AM[[#This Row],[NIPNAS]],Target_CC[],COLUMN(AM$2)+9,0)</f>
        <v>569233820.86227953</v>
      </c>
      <c r="BB418" s="22">
        <f>Target_AM[[#This Row],[PROPORSI]]*VLOOKUP(Target_AM[[#This Row],[NIPNAS]],Target_CC[],COLUMN(AN$2)+9,0)</f>
        <v>0</v>
      </c>
      <c r="BC418" s="22">
        <f>Target_AM[[#This Row],[PROPORSI]]*VLOOKUP(Target_AM[[#This Row],[NIPNAS]],Target_CC[],COLUMN(AO$2)+9,0)</f>
        <v>0</v>
      </c>
      <c r="BD418" s="22">
        <f>Target_AM[[#This Row],[PROPORSI]]*VLOOKUP(Target_AM[[#This Row],[NIPNAS]],Target_CC[],COLUMN(AP$2)+9,0)</f>
        <v>0</v>
      </c>
      <c r="BE418" s="22">
        <f>Target_AM[[#This Row],[PROPORSI]]*VLOOKUP(Target_AM[[#This Row],[NIPNAS]],Target_CC[],COLUMN(AQ$2)+9,0)</f>
        <v>0</v>
      </c>
      <c r="BF418" s="22">
        <f>Target_AM[[#This Row],[PROPORSI]]*VLOOKUP(Target_AM[[#This Row],[NIPNAS]],Target_CC[],COLUMN(AR$2)+9,0)</f>
        <v>0</v>
      </c>
      <c r="BG418" s="22">
        <f>Target_AM[[#This Row],[PROPORSI]]*VLOOKUP(Target_AM[[#This Row],[NIPNAS]],Target_CC[],COLUMN(AS$2)+9,0)</f>
        <v>0</v>
      </c>
      <c r="BH418" s="22">
        <f>Target_AM[[#This Row],[PROPORSI]]*VLOOKUP(Target_AM[[#This Row],[NIPNAS]],Target_CC[],COLUMN(AT$2)+9,0)</f>
        <v>0</v>
      </c>
      <c r="BI418" s="22">
        <f>Target_AM[[#This Row],[PROPORSI]]*VLOOKUP(Target_AM[[#This Row],[NIPNAS]],Target_CC[],COLUMN(AU$2)+9,0)</f>
        <v>0</v>
      </c>
      <c r="BJ418" s="22">
        <f>Target_AM[[#This Row],[PROPORSI]]*VLOOKUP(Target_AM[[#This Row],[NIPNAS]],Target_CC[],COLUMN(AV$2)+9,0)</f>
        <v>0</v>
      </c>
      <c r="BK418" s="22">
        <f>Target_AM[[#This Row],[PROPORSI]]*VLOOKUP(Target_AM[[#This Row],[NIPNAS]],Target_CC[],COLUMN(AW$2)+9,0)</f>
        <v>0</v>
      </c>
      <c r="BL418" s="22">
        <f>Target_AM[[#This Row],[PROPORSI]]*VLOOKUP(Target_AM[[#This Row],[NIPNAS]],Target_CC[],COLUMN(AX$2)+9,0)</f>
        <v>0</v>
      </c>
      <c r="BM418" s="22">
        <f>Target_AM[[#This Row],[PROPORSI]]*VLOOKUP(Target_AM[[#This Row],[NIPNAS]],Target_CC[],COLUMN(AY$2)+9,0)</f>
        <v>0</v>
      </c>
      <c r="BN418" s="22">
        <f>Target_AM[[#This Row],[PROPORSI]]*VLOOKUP(Target_AM[[#This Row],[NIPNAS]],Target_CC[],COLUMN(AZ$2)+9,0)</f>
        <v>0</v>
      </c>
      <c r="BO418" s="22">
        <f>Target_AM[[#This Row],[PROPORSI]]*VLOOKUP(Target_AM[[#This Row],[NIPNAS]],Target_CC[],COLUMN(BA$2)+9,0)</f>
        <v>38102561</v>
      </c>
      <c r="BP418" s="22">
        <f>Target_AM[[#This Row],[PROPORSI]]*VLOOKUP(Target_AM[[#This Row],[NIPNAS]],Target_CC[],COLUMN(BB$2)+9,0)</f>
        <v>36295175</v>
      </c>
      <c r="BQ418" s="22">
        <f>Target_AM[[#This Row],[PROPORSI]]*VLOOKUP(Target_AM[[#This Row],[NIPNAS]],Target_CC[],COLUMN(BC$2)+9,0)</f>
        <v>31696856</v>
      </c>
      <c r="BR418" s="22">
        <f>Target_AM[[#This Row],[PROPORSI]]*VLOOKUP(Target_AM[[#This Row],[NIPNAS]],Target_CC[],COLUMN(BD$2)+9,0)</f>
        <v>30375574.699999999</v>
      </c>
      <c r="BS418" s="22">
        <f>Target_AM[[#This Row],[PROPORSI]]*VLOOKUP(Target_AM[[#This Row],[NIPNAS]],Target_CC[],COLUMN(BE$2)+9,0)</f>
        <v>30375574.699999999</v>
      </c>
      <c r="BT418" s="22">
        <f>Target_AM[[#This Row],[PROPORSI]]*VLOOKUP(Target_AM[[#This Row],[NIPNAS]],Target_CC[],COLUMN(BF$2)+9,0)</f>
        <v>30375574.699999999</v>
      </c>
      <c r="BU418" s="22">
        <f>Target_AM[[#This Row],[PROPORSI]]*VLOOKUP(Target_AM[[#This Row],[NIPNAS]],Target_CC[],COLUMN(BG$2)+9,0)</f>
        <v>30375574.699999999</v>
      </c>
      <c r="BV418" s="22">
        <f>Target_AM[[#This Row],[PROPORSI]]*VLOOKUP(Target_AM[[#This Row],[NIPNAS]],Target_CC[],COLUMN(BH$2)+9,0)</f>
        <v>30375574.699999999</v>
      </c>
      <c r="BW418" s="22">
        <f>Target_AM[[#This Row],[PROPORSI]]*VLOOKUP(Target_AM[[#This Row],[NIPNAS]],Target_CC[],COLUMN(BI$2)+9,0)</f>
        <v>30375574.699999999</v>
      </c>
      <c r="BX418" s="22">
        <f>Target_AM[[#This Row],[PROPORSI]]*VLOOKUP(Target_AM[[#This Row],[NIPNAS]],Target_CC[],COLUMN(BJ$2)+9,0)</f>
        <v>30375574.699999999</v>
      </c>
      <c r="BY418" s="22">
        <f>Target_AM[[#This Row],[PROPORSI]]*VLOOKUP(Target_AM[[#This Row],[NIPNAS]],Target_CC[],COLUMN(BK$2)+9,0)</f>
        <v>30375574.699999999</v>
      </c>
      <c r="BZ418" s="22">
        <f>Target_AM[[#This Row],[PROPORSI]]*VLOOKUP(Target_AM[[#This Row],[NIPNAS]],Target_CC[],COLUMN(BL$2)+9,0)</f>
        <v>30375574.699999999</v>
      </c>
      <c r="CA418" s="22">
        <f>Target_AM[[#This Row],[PROPORSI]]*VLOOKUP(Target_AM[[#This Row],[NIPNAS]],Target_CC[],COLUMN(BM$2)+9,0)</f>
        <v>379474764.29999989</v>
      </c>
      <c r="CB418" s="22">
        <f>Target_AM[[#This Row],[PROPORSI]]*VLOOKUP(Target_AM[[#This Row],[NIPNAS]],Target_CC[],COLUMN(BN$2)+9,0)</f>
        <v>34020546</v>
      </c>
      <c r="CC418" s="22">
        <f>Target_AM[[#This Row],[PROPORSI]]*VLOOKUP(Target_AM[[#This Row],[NIPNAS]],Target_CC[],COLUMN(BO$2)+9,0)</f>
        <v>32988088</v>
      </c>
      <c r="CD418" s="22">
        <f>Target_AM[[#This Row],[PROPORSI]]*VLOOKUP(Target_AM[[#This Row],[NIPNAS]],Target_CC[],COLUMN(BP$2)+9,0)</f>
        <v>28368626</v>
      </c>
      <c r="CE418" s="22">
        <f>Target_AM[[#This Row],[PROPORSI]]*VLOOKUP(Target_AM[[#This Row],[NIPNAS]],Target_CC[],COLUMN(BQ$2)+9,0)</f>
        <v>26950194.699999999</v>
      </c>
      <c r="CF418" s="22">
        <f>Target_AM[[#This Row],[PROPORSI]]*VLOOKUP(Target_AM[[#This Row],[NIPNAS]],Target_CC[],COLUMN(BR$2)+9,0)</f>
        <v>26950194.699999999</v>
      </c>
      <c r="CG418" s="22">
        <f>Target_AM[[#This Row],[PROPORSI]]*VLOOKUP(Target_AM[[#This Row],[NIPNAS]],Target_CC[],COLUMN(BS$2)+9,0)</f>
        <v>26950194.699999999</v>
      </c>
      <c r="CH418" s="22">
        <f>Target_AM[[#This Row],[PROPORSI]]*VLOOKUP(Target_AM[[#This Row],[NIPNAS]],Target_CC[],COLUMN(BT$2)+9,0)</f>
        <v>26950194.699999999</v>
      </c>
      <c r="CI418" s="22">
        <f>Target_AM[[#This Row],[PROPORSI]]*VLOOKUP(Target_AM[[#This Row],[NIPNAS]],Target_CC[],COLUMN(BU$2)+9,0)</f>
        <v>26950194.699999999</v>
      </c>
      <c r="CJ418" s="22">
        <f>Target_AM[[#This Row],[PROPORSI]]*VLOOKUP(Target_AM[[#This Row],[NIPNAS]],Target_CC[],COLUMN(BV$2)+9,0)</f>
        <v>26950194.699999999</v>
      </c>
      <c r="CK418" s="22">
        <f>Target_AM[[#This Row],[PROPORSI]]*VLOOKUP(Target_AM[[#This Row],[NIPNAS]],Target_CC[],COLUMN(BW$2)+9,0)</f>
        <v>26950194.699999999</v>
      </c>
      <c r="CL418" s="22">
        <f>Target_AM[[#This Row],[PROPORSI]]*VLOOKUP(Target_AM[[#This Row],[NIPNAS]],Target_CC[],COLUMN(BX$2)+9,0)</f>
        <v>26950194.699999999</v>
      </c>
      <c r="CM418" s="22">
        <f>Target_AM[[#This Row],[PROPORSI]]*VLOOKUP(Target_AM[[#This Row],[NIPNAS]],Target_CC[],COLUMN(BY$2)+9,0)</f>
        <v>26950194.699999999</v>
      </c>
      <c r="CN418" s="22">
        <f>Target_AM[[#This Row],[PROPORSI]]*VLOOKUP(Target_AM[[#This Row],[NIPNAS]],Target_CC[],COLUMN(BZ$2)+9,0)</f>
        <v>337929012.29999995</v>
      </c>
      <c r="CO418" s="22">
        <f>Target_AM[[#This Row],[PROPORSI]]*VLOOKUP(Target_AM[[#This Row],[NIPNAS]],Target_CC[],COLUMN(CA$2)+9,0)</f>
        <v>4171950</v>
      </c>
      <c r="CP418" s="22">
        <f>Target_AM[[#This Row],[PROPORSI]]*VLOOKUP(Target_AM[[#This Row],[NIPNAS]],Target_CC[],COLUMN(CB$2)+9,0)</f>
        <v>3401392</v>
      </c>
      <c r="CQ418" s="22">
        <f>Target_AM[[#This Row],[PROPORSI]]*VLOOKUP(Target_AM[[#This Row],[NIPNAS]],Target_CC[],COLUMN(CC$2)+9,0)</f>
        <v>3425380</v>
      </c>
      <c r="CR418" s="22">
        <f>Target_AM[[#This Row],[PROPORSI]]*VLOOKUP(Target_AM[[#This Row],[NIPNAS]],Target_CC[],COLUMN(CD$2)+9,0)</f>
        <v>3425380</v>
      </c>
      <c r="CS418" s="22">
        <f>Target_AM[[#This Row],[PROPORSI]]*VLOOKUP(Target_AM[[#This Row],[NIPNAS]],Target_CC[],COLUMN(CE$2)+9,0)</f>
        <v>3425380</v>
      </c>
      <c r="CT418" s="22">
        <f>Target_AM[[#This Row],[PROPORSI]]*VLOOKUP(Target_AM[[#This Row],[NIPNAS]],Target_CC[],COLUMN(CF$2)+9,0)</f>
        <v>3425380</v>
      </c>
      <c r="CU418" s="22">
        <f>Target_AM[[#This Row],[PROPORSI]]*VLOOKUP(Target_AM[[#This Row],[NIPNAS]],Target_CC[],COLUMN(CG$2)+9,0)</f>
        <v>3425380</v>
      </c>
      <c r="CV418" s="22">
        <f>Target_AM[[#This Row],[PROPORSI]]*VLOOKUP(Target_AM[[#This Row],[NIPNAS]],Target_CC[],COLUMN(CH$2)+9,0)</f>
        <v>3425380</v>
      </c>
      <c r="CW418" s="22">
        <f>Target_AM[[#This Row],[PROPORSI]]*VLOOKUP(Target_AM[[#This Row],[NIPNAS]],Target_CC[],COLUMN(CI$2)+9,0)</f>
        <v>3425380</v>
      </c>
      <c r="CX418" s="22">
        <f>Target_AM[[#This Row],[PROPORSI]]*VLOOKUP(Target_AM[[#This Row],[NIPNAS]],Target_CC[],COLUMN(CJ$2)+9,0)</f>
        <v>3425380</v>
      </c>
      <c r="CY418" s="22">
        <f>Target_AM[[#This Row],[PROPORSI]]*VLOOKUP(Target_AM[[#This Row],[NIPNAS]],Target_CC[],COLUMN(CK$2)+9,0)</f>
        <v>3425380</v>
      </c>
      <c r="CZ418" s="22">
        <f>Target_AM[[#This Row],[PROPORSI]]*VLOOKUP(Target_AM[[#This Row],[NIPNAS]],Target_CC[],COLUMN(CL$2)+9,0)</f>
        <v>3425380</v>
      </c>
      <c r="DA418" s="22">
        <f>Target_AM[[#This Row],[PROPORSI]]*VLOOKUP(Target_AM[[#This Row],[NIPNAS]],Target_CC[],COLUMN(CM$2)+9,0)</f>
        <v>41827142</v>
      </c>
      <c r="DB418" s="22">
        <f>Target_AM[[#This Row],[PROPORSI]]*VLOOKUP(Target_AM[[#This Row],[NIPNAS]],Target_CC[],COLUMN(CN$2)+9,0)</f>
        <v>0</v>
      </c>
      <c r="DC418" s="22">
        <f>Target_AM[[#This Row],[PROPORSI]]*VLOOKUP(Target_AM[[#This Row],[NIPNAS]],Target_CC[],COLUMN(CO$2)+9,0)</f>
        <v>0</v>
      </c>
      <c r="DD418" s="22">
        <f>Target_AM[[#This Row],[PROPORSI]]*VLOOKUP(Target_AM[[#This Row],[NIPNAS]],Target_CC[],COLUMN(CP$2)+9,0)</f>
        <v>0</v>
      </c>
      <c r="DE418" s="22">
        <f>Target_AM[[#This Row],[PROPORSI]]*VLOOKUP(Target_AM[[#This Row],[NIPNAS]],Target_CC[],COLUMN(CQ$2)+9,0)</f>
        <v>0</v>
      </c>
      <c r="DF418" s="22">
        <f>Target_AM[[#This Row],[PROPORSI]]*VLOOKUP(Target_AM[[#This Row],[NIPNAS]],Target_CC[],COLUMN(CR$2)+9,0)</f>
        <v>0</v>
      </c>
      <c r="DG418" s="22">
        <f>Target_AM[[#This Row],[PROPORSI]]*VLOOKUP(Target_AM[[#This Row],[NIPNAS]],Target_CC[],COLUMN(CS$2)+9,0)</f>
        <v>0</v>
      </c>
      <c r="DH418" s="22">
        <f>Target_AM[[#This Row],[PROPORSI]]*VLOOKUP(Target_AM[[#This Row],[NIPNAS]],Target_CC[],COLUMN(CT$2)+9,0)</f>
        <v>0</v>
      </c>
      <c r="DI418" s="22">
        <f>Target_AM[[#This Row],[PROPORSI]]*VLOOKUP(Target_AM[[#This Row],[NIPNAS]],Target_CC[],COLUMN(CU$2)+9,0)</f>
        <v>0</v>
      </c>
      <c r="DJ418" s="22">
        <f>Target_AM[[#This Row],[PROPORSI]]*VLOOKUP(Target_AM[[#This Row],[NIPNAS]],Target_CC[],COLUMN(CV$2)+9,0)</f>
        <v>0</v>
      </c>
      <c r="DK418" s="22">
        <f>Target_AM[[#This Row],[PROPORSI]]*VLOOKUP(Target_AM[[#This Row],[NIPNAS]],Target_CC[],COLUMN(CW$2)+9,0)</f>
        <v>0</v>
      </c>
      <c r="DL418" s="22">
        <f>Target_AM[[#This Row],[PROPORSI]]*VLOOKUP(Target_AM[[#This Row],[NIPNAS]],Target_CC[],COLUMN(CX$2)+9,0)</f>
        <v>0</v>
      </c>
      <c r="DM418" s="22">
        <f>Target_AM[[#This Row],[PROPORSI]]*VLOOKUP(Target_AM[[#This Row],[NIPNAS]],Target_CC[],COLUMN(CY$2)+9,0)</f>
        <v>0</v>
      </c>
      <c r="DN418" s="22">
        <f>Target_AM[[#This Row],[PROPORSI]]*VLOOKUP(Target_AM[[#This Row],[NIPNAS]],Target_CC[],COLUMN(CZ$2)+9,0)</f>
        <v>0</v>
      </c>
      <c r="DO418" s="22">
        <f>Target_AM[[#This Row],[PROPORSI]]*VLOOKUP(Target_AM[[#This Row],[NIPNAS]],Target_CC[],COLUMN(DA$2)+9,0)</f>
        <v>0</v>
      </c>
      <c r="DP418" s="22">
        <f>Target_AM[[#This Row],[PROPORSI]]*VLOOKUP(Target_AM[[#This Row],[NIPNAS]],Target_CC[],COLUMN(DB$2)+9,0)</f>
        <v>0</v>
      </c>
      <c r="DQ418" s="22">
        <f>Target_AM[[#This Row],[PROPORSI]]*VLOOKUP(Target_AM[[#This Row],[NIPNAS]],Target_CC[],COLUMN(DC$2)+9,0)</f>
        <v>0</v>
      </c>
      <c r="DR418" s="22">
        <f>Target_AM[[#This Row],[PROPORSI]]*VLOOKUP(Target_AM[[#This Row],[NIPNAS]],Target_CC[],COLUMN(DD$2)+9,0)</f>
        <v>0</v>
      </c>
      <c r="DS418" s="22">
        <f>Target_AM[[#This Row],[PROPORSI]]*VLOOKUP(Target_AM[[#This Row],[NIPNAS]],Target_CC[],COLUMN(DE$2)+9,0)</f>
        <v>0</v>
      </c>
      <c r="DT418" s="22">
        <f>Target_AM[[#This Row],[PROPORSI]]*VLOOKUP(Target_AM[[#This Row],[NIPNAS]],Target_CC[],COLUMN(DF$2)+9,0)</f>
        <v>0</v>
      </c>
      <c r="DU418" s="22">
        <f>Target_AM[[#This Row],[PROPORSI]]*VLOOKUP(Target_AM[[#This Row],[NIPNAS]],Target_CC[],COLUMN(DG$2)+9,0)</f>
        <v>0</v>
      </c>
      <c r="DV418" s="22">
        <f>Target_AM[[#This Row],[PROPORSI]]*VLOOKUP(Target_AM[[#This Row],[NIPNAS]],Target_CC[],COLUMN(DH$2)+9,0)</f>
        <v>0</v>
      </c>
      <c r="DW418" s="22">
        <f>Target_AM[[#This Row],[PROPORSI]]*VLOOKUP(Target_AM[[#This Row],[NIPNAS]],Target_CC[],COLUMN(DI$2)+9,0)</f>
        <v>0</v>
      </c>
      <c r="DX418" s="22">
        <f>Target_AM[[#This Row],[PROPORSI]]*VLOOKUP(Target_AM[[#This Row],[NIPNAS]],Target_CC[],COLUMN(DJ$2)+9,0)</f>
        <v>0</v>
      </c>
      <c r="DY418" s="22">
        <f>Target_AM[[#This Row],[PROPORSI]]*VLOOKUP(Target_AM[[#This Row],[NIPNAS]],Target_CC[],COLUMN(DK$2)+9,0)</f>
        <v>0</v>
      </c>
      <c r="DZ418" s="22">
        <f>Target_AM[[#This Row],[PROPORSI]]*VLOOKUP(Target_AM[[#This Row],[NIPNAS]],Target_CC[],COLUMN(DL$2)+9,0)</f>
        <v>0</v>
      </c>
      <c r="EA418" s="22">
        <f>Target_AM[[#This Row],[PROPORSI]]*VLOOKUP(Target_AM[[#This Row],[NIPNAS]],Target_CC[],COLUMN(DM$2)+9,0)</f>
        <v>0</v>
      </c>
    </row>
    <row r="419" spans="2:131" x14ac:dyDescent="0.3">
      <c r="B419">
        <v>403613</v>
      </c>
      <c r="C419" t="s">
        <v>1003</v>
      </c>
      <c r="D419">
        <v>1</v>
      </c>
      <c r="E419" s="8">
        <v>45658</v>
      </c>
      <c r="F419">
        <v>3001070889</v>
      </c>
      <c r="G419" t="s">
        <v>781</v>
      </c>
      <c r="J419" t="s">
        <v>294</v>
      </c>
      <c r="K419" t="s">
        <v>25</v>
      </c>
      <c r="L419" t="s">
        <v>159</v>
      </c>
      <c r="M419" t="s">
        <v>29</v>
      </c>
      <c r="N419" s="23">
        <f>Target_AM[[#This Row],[PROPORSI]]*VLOOKUP(Target_AM[[#This Row],[NIPNAS]],Target_CC[],9,0)</f>
        <v>429978452.9098193</v>
      </c>
      <c r="O419" s="22">
        <f>Target_AM[[#This Row],[PROPORSI]]*VLOOKUP(Target_AM[[#This Row],[NIPNAS]],Target_CC[],COLUMN(A$2)+9,0)</f>
        <v>32354000</v>
      </c>
      <c r="P419" s="22">
        <f>Target_AM[[#This Row],[PROPORSI]]*VLOOKUP(Target_AM[[#This Row],[NIPNAS]],Target_CC[],COLUMN(B$2)+9,0)</f>
        <v>32356105.263157893</v>
      </c>
      <c r="Q419" s="22">
        <f>Target_AM[[#This Row],[PROPORSI]]*VLOOKUP(Target_AM[[#This Row],[NIPNAS]],Target_CC[],COLUMN(C$2)+9,0)</f>
        <v>32351894.736842107</v>
      </c>
      <c r="R419" s="22">
        <f>Target_AM[[#This Row],[PROPORSI]]*VLOOKUP(Target_AM[[#This Row],[NIPNAS]],Target_CC[],COLUMN(D$2)+9,0)</f>
        <v>32347684.210526317</v>
      </c>
      <c r="S419" s="22">
        <f>Target_AM[[#This Row],[PROPORSI]]*VLOOKUP(Target_AM[[#This Row],[NIPNAS]],Target_CC[],COLUMN(E$2)+9,0)</f>
        <v>32349789.47368421</v>
      </c>
      <c r="T419" s="22">
        <f>Target_AM[[#This Row],[PROPORSI]]*VLOOKUP(Target_AM[[#This Row],[NIPNAS]],Target_CC[],COLUMN(F$2)+9,0)</f>
        <v>32351894.736842107</v>
      </c>
      <c r="U419" s="22">
        <f>Target_AM[[#This Row],[PROPORSI]]*VLOOKUP(Target_AM[[#This Row],[NIPNAS]],Target_CC[],COLUMN(G$2)+9,0)</f>
        <v>32362421.052631579</v>
      </c>
      <c r="V419" s="22">
        <f>Target_AM[[#This Row],[PROPORSI]]*VLOOKUP(Target_AM[[#This Row],[NIPNAS]],Target_CC[],COLUMN(H$2)+9,0)</f>
        <v>32358210.52631579</v>
      </c>
      <c r="W419" s="22">
        <f>Target_AM[[#This Row],[PROPORSI]]*VLOOKUP(Target_AM[[#This Row],[NIPNAS]],Target_CC[],COLUMN(I$2)+9,0)</f>
        <v>32358210.52631579</v>
      </c>
      <c r="X419" s="22">
        <f>Target_AM[[#This Row],[PROPORSI]]*VLOOKUP(Target_AM[[#This Row],[NIPNAS]],Target_CC[],COLUMN(J$2)+9,0)</f>
        <v>32362421.052631579</v>
      </c>
      <c r="Y419" s="22">
        <f>Target_AM[[#This Row],[PROPORSI]]*VLOOKUP(Target_AM[[#This Row],[NIPNAS]],Target_CC[],COLUMN(K$2)+9,0)</f>
        <v>32356105.263157893</v>
      </c>
      <c r="Z419" s="22">
        <f>Target_AM[[#This Row],[PROPORSI]]*VLOOKUP(Target_AM[[#This Row],[NIPNAS]],Target_CC[],COLUMN(L$2)+9,0)</f>
        <v>32358210.52631579</v>
      </c>
      <c r="AA419" s="22">
        <f>Target_AM[[#This Row],[PROPORSI]]*VLOOKUP(Target_AM[[#This Row],[NIPNAS]],Target_CC[],COLUMN(M$2)+9,0)</f>
        <v>388266947.36842108</v>
      </c>
      <c r="AB419" s="22">
        <f>Target_AM[[#This Row],[PROPORSI]]*VLOOKUP(Target_AM[[#This Row],[NIPNAS]],Target_CC[],COLUMN(N$2)+9,0)</f>
        <v>1193828.6379496562</v>
      </c>
      <c r="AC419" s="22">
        <f>Target_AM[[#This Row],[PROPORSI]]*VLOOKUP(Target_AM[[#This Row],[NIPNAS]],Target_CC[],COLUMN(O$2)+9,0)</f>
        <v>2280932.0735082109</v>
      </c>
      <c r="AD419" s="22">
        <f>Target_AM[[#This Row],[PROPORSI]]*VLOOKUP(Target_AM[[#This Row],[NIPNAS]],Target_CC[],COLUMN(P$2)+9,0)</f>
        <v>2509025.2808590326</v>
      </c>
      <c r="AE419" s="22">
        <f>Target_AM[[#This Row],[PROPORSI]]*VLOOKUP(Target_AM[[#This Row],[NIPNAS]],Target_CC[],COLUMN(Q$2)+9,0)</f>
        <v>2441864.5031390684</v>
      </c>
      <c r="AF419" s="22">
        <f>Target_AM[[#This Row],[PROPORSI]]*VLOOKUP(Target_AM[[#This Row],[NIPNAS]],Target_CC[],COLUMN(R$2)+9,0)</f>
        <v>3921070.8848483115</v>
      </c>
      <c r="AG419" s="22">
        <f>Target_AM[[#This Row],[PROPORSI]]*VLOOKUP(Target_AM[[#This Row],[NIPNAS]],Target_CC[],COLUMN(S$2)+9,0)</f>
        <v>3528963.7963634799</v>
      </c>
      <c r="AH419" s="22">
        <f>Target_AM[[#This Row],[PROPORSI]]*VLOOKUP(Target_AM[[#This Row],[NIPNAS]],Target_CC[],COLUMN(T$2)+9,0)</f>
        <v>1993211.0331312253</v>
      </c>
      <c r="AI419" s="22">
        <f>Target_AM[[#This Row],[PROPORSI]]*VLOOKUP(Target_AM[[#This Row],[NIPNAS]],Target_CC[],COLUMN(U$2)+9,0)</f>
        <v>4385064.2728886958</v>
      </c>
      <c r="AJ419" s="22">
        <f>Target_AM[[#This Row],[PROPORSI]]*VLOOKUP(Target_AM[[#This Row],[NIPNAS]],Target_CC[],COLUMN(V$2)+9,0)</f>
        <v>3654220.2274072459</v>
      </c>
      <c r="AK419" s="22">
        <f>Target_AM[[#This Row],[PROPORSI]]*VLOOKUP(Target_AM[[#This Row],[NIPNAS]],Target_CC[],COLUMN(W$2)+9,0)</f>
        <v>4385064.2728886958</v>
      </c>
      <c r="AL419" s="22">
        <f>Target_AM[[#This Row],[PROPORSI]]*VLOOKUP(Target_AM[[#This Row],[NIPNAS]],Target_CC[],COLUMN(X$2)+9,0)</f>
        <v>4750486.2956294212</v>
      </c>
      <c r="AM419" s="22">
        <f>Target_AM[[#This Row],[PROPORSI]]*VLOOKUP(Target_AM[[#This Row],[NIPNAS]],Target_CC[],COLUMN(Y$2)+9,0)</f>
        <v>4750486.2956294212</v>
      </c>
      <c r="AN419" s="22">
        <f>Target_AM[[#This Row],[PROPORSI]]*VLOOKUP(Target_AM[[#This Row],[NIPNAS]],Target_CC[],COLUMN(Z$2)+9,0)</f>
        <v>39794217.574242465</v>
      </c>
      <c r="AO419" s="22">
        <f>Target_AM[[#This Row],[PROPORSI]]*VLOOKUP(Target_AM[[#This Row],[NIPNAS]],Target_CC[],COLUMN(AA$2)+9,0)</f>
        <v>33547828.637949657</v>
      </c>
      <c r="AP419" s="22">
        <f>Target_AM[[#This Row],[PROPORSI]]*VLOOKUP(Target_AM[[#This Row],[NIPNAS]],Target_CC[],COLUMN(AB$2)+9,0)</f>
        <v>34637037.336666107</v>
      </c>
      <c r="AQ419" s="22">
        <f>Target_AM[[#This Row],[PROPORSI]]*VLOOKUP(Target_AM[[#This Row],[NIPNAS]],Target_CC[],COLUMN(AC$2)+9,0)</f>
        <v>34860920.017701142</v>
      </c>
      <c r="AR419" s="22">
        <f>Target_AM[[#This Row],[PROPORSI]]*VLOOKUP(Target_AM[[#This Row],[NIPNAS]],Target_CC[],COLUMN(AD$2)+9,0)</f>
        <v>34789548.713665389</v>
      </c>
      <c r="AS419" s="22">
        <f>Target_AM[[#This Row],[PROPORSI]]*VLOOKUP(Target_AM[[#This Row],[NIPNAS]],Target_CC[],COLUMN(AE$2)+9,0)</f>
        <v>36270860.358532518</v>
      </c>
      <c r="AT419" s="22">
        <f>Target_AM[[#This Row],[PROPORSI]]*VLOOKUP(Target_AM[[#This Row],[NIPNAS]],Target_CC[],COLUMN(AF$2)+9,0)</f>
        <v>35880858.533205584</v>
      </c>
      <c r="AU419" s="22">
        <f>Target_AM[[#This Row],[PROPORSI]]*VLOOKUP(Target_AM[[#This Row],[NIPNAS]],Target_CC[],COLUMN(AG$2)+9,0)</f>
        <v>34355632.085762806</v>
      </c>
      <c r="AV419" s="22">
        <f>Target_AM[[#This Row],[PROPORSI]]*VLOOKUP(Target_AM[[#This Row],[NIPNAS]],Target_CC[],COLUMN(AH$2)+9,0)</f>
        <v>36743274.799204484</v>
      </c>
      <c r="AW419" s="22">
        <f>Target_AM[[#This Row],[PROPORSI]]*VLOOKUP(Target_AM[[#This Row],[NIPNAS]],Target_CC[],COLUMN(AI$2)+9,0)</f>
        <v>36012430.753723033</v>
      </c>
      <c r="AX419" s="22">
        <f>Target_AM[[#This Row],[PROPORSI]]*VLOOKUP(Target_AM[[#This Row],[NIPNAS]],Target_CC[],COLUMN(AJ$2)+9,0)</f>
        <v>36747485.325520277</v>
      </c>
      <c r="AY419" s="22">
        <f>Target_AM[[#This Row],[PROPORSI]]*VLOOKUP(Target_AM[[#This Row],[NIPNAS]],Target_CC[],COLUMN(AK$2)+9,0)</f>
        <v>37106591.558787316</v>
      </c>
      <c r="AZ419" s="22">
        <f>Target_AM[[#This Row],[PROPORSI]]*VLOOKUP(Target_AM[[#This Row],[NIPNAS]],Target_CC[],COLUMN(AL$2)+9,0)</f>
        <v>37108696.821945213</v>
      </c>
      <c r="BA419" s="22">
        <f>Target_AM[[#This Row],[PROPORSI]]*VLOOKUP(Target_AM[[#This Row],[NIPNAS]],Target_CC[],COLUMN(AM$2)+9,0)</f>
        <v>428061164.94266343</v>
      </c>
      <c r="BB419" s="22">
        <f>Target_AM[[#This Row],[PROPORSI]]*VLOOKUP(Target_AM[[#This Row],[NIPNAS]],Target_CC[],COLUMN(AN$2)+9,0)</f>
        <v>0</v>
      </c>
      <c r="BC419" s="22">
        <f>Target_AM[[#This Row],[PROPORSI]]*VLOOKUP(Target_AM[[#This Row],[NIPNAS]],Target_CC[],COLUMN(AO$2)+9,0)</f>
        <v>0</v>
      </c>
      <c r="BD419" s="22">
        <f>Target_AM[[#This Row],[PROPORSI]]*VLOOKUP(Target_AM[[#This Row],[NIPNAS]],Target_CC[],COLUMN(AP$2)+9,0)</f>
        <v>0</v>
      </c>
      <c r="BE419" s="22">
        <f>Target_AM[[#This Row],[PROPORSI]]*VLOOKUP(Target_AM[[#This Row],[NIPNAS]],Target_CC[],COLUMN(AQ$2)+9,0)</f>
        <v>0</v>
      </c>
      <c r="BF419" s="22">
        <f>Target_AM[[#This Row],[PROPORSI]]*VLOOKUP(Target_AM[[#This Row],[NIPNAS]],Target_CC[],COLUMN(AR$2)+9,0)</f>
        <v>0</v>
      </c>
      <c r="BG419" s="22">
        <f>Target_AM[[#This Row],[PROPORSI]]*VLOOKUP(Target_AM[[#This Row],[NIPNAS]],Target_CC[],COLUMN(AS$2)+9,0)</f>
        <v>0</v>
      </c>
      <c r="BH419" s="22">
        <f>Target_AM[[#This Row],[PROPORSI]]*VLOOKUP(Target_AM[[#This Row],[NIPNAS]],Target_CC[],COLUMN(AT$2)+9,0)</f>
        <v>0</v>
      </c>
      <c r="BI419" s="22">
        <f>Target_AM[[#This Row],[PROPORSI]]*VLOOKUP(Target_AM[[#This Row],[NIPNAS]],Target_CC[],COLUMN(AU$2)+9,0)</f>
        <v>0</v>
      </c>
      <c r="BJ419" s="22">
        <f>Target_AM[[#This Row],[PROPORSI]]*VLOOKUP(Target_AM[[#This Row],[NIPNAS]],Target_CC[],COLUMN(AV$2)+9,0)</f>
        <v>0</v>
      </c>
      <c r="BK419" s="22">
        <f>Target_AM[[#This Row],[PROPORSI]]*VLOOKUP(Target_AM[[#This Row],[NIPNAS]],Target_CC[],COLUMN(AW$2)+9,0)</f>
        <v>0</v>
      </c>
      <c r="BL419" s="22">
        <f>Target_AM[[#This Row],[PROPORSI]]*VLOOKUP(Target_AM[[#This Row],[NIPNAS]],Target_CC[],COLUMN(AX$2)+9,0)</f>
        <v>0</v>
      </c>
      <c r="BM419" s="22">
        <f>Target_AM[[#This Row],[PROPORSI]]*VLOOKUP(Target_AM[[#This Row],[NIPNAS]],Target_CC[],COLUMN(AY$2)+9,0)</f>
        <v>0</v>
      </c>
      <c r="BN419" s="22">
        <f>Target_AM[[#This Row],[PROPORSI]]*VLOOKUP(Target_AM[[#This Row],[NIPNAS]],Target_CC[],COLUMN(AZ$2)+9,0)</f>
        <v>0</v>
      </c>
      <c r="BO419" s="22">
        <f>Target_AM[[#This Row],[PROPORSI]]*VLOOKUP(Target_AM[[#This Row],[NIPNAS]],Target_CC[],COLUMN(BA$2)+9,0)</f>
        <v>32314000</v>
      </c>
      <c r="BP419" s="22">
        <f>Target_AM[[#This Row],[PROPORSI]]*VLOOKUP(Target_AM[[#This Row],[NIPNAS]],Target_CC[],COLUMN(BB$2)+9,0)</f>
        <v>32314000</v>
      </c>
      <c r="BQ419" s="22">
        <f>Target_AM[[#This Row],[PROPORSI]]*VLOOKUP(Target_AM[[#This Row],[NIPNAS]],Target_CC[],COLUMN(BC$2)+9,0)</f>
        <v>32314000</v>
      </c>
      <c r="BR419" s="22">
        <f>Target_AM[[#This Row],[PROPORSI]]*VLOOKUP(Target_AM[[#This Row],[NIPNAS]],Target_CC[],COLUMN(BD$2)+9,0)</f>
        <v>30698300</v>
      </c>
      <c r="BS419" s="22">
        <f>Target_AM[[#This Row],[PROPORSI]]*VLOOKUP(Target_AM[[#This Row],[NIPNAS]],Target_CC[],COLUMN(BE$2)+9,0)</f>
        <v>30698300</v>
      </c>
      <c r="BT419" s="22">
        <f>Target_AM[[#This Row],[PROPORSI]]*VLOOKUP(Target_AM[[#This Row],[NIPNAS]],Target_CC[],COLUMN(BF$2)+9,0)</f>
        <v>30698300</v>
      </c>
      <c r="BU419" s="22">
        <f>Target_AM[[#This Row],[PROPORSI]]*VLOOKUP(Target_AM[[#This Row],[NIPNAS]],Target_CC[],COLUMN(BG$2)+9,0)</f>
        <v>30698300</v>
      </c>
      <c r="BV419" s="22">
        <f>Target_AM[[#This Row],[PROPORSI]]*VLOOKUP(Target_AM[[#This Row],[NIPNAS]],Target_CC[],COLUMN(BH$2)+9,0)</f>
        <v>30698300</v>
      </c>
      <c r="BW419" s="22">
        <f>Target_AM[[#This Row],[PROPORSI]]*VLOOKUP(Target_AM[[#This Row],[NIPNAS]],Target_CC[],COLUMN(BI$2)+9,0)</f>
        <v>30698300</v>
      </c>
      <c r="BX419" s="22">
        <f>Target_AM[[#This Row],[PROPORSI]]*VLOOKUP(Target_AM[[#This Row],[NIPNAS]],Target_CC[],COLUMN(BJ$2)+9,0)</f>
        <v>30698300</v>
      </c>
      <c r="BY419" s="22">
        <f>Target_AM[[#This Row],[PROPORSI]]*VLOOKUP(Target_AM[[#This Row],[NIPNAS]],Target_CC[],COLUMN(BK$2)+9,0)</f>
        <v>30698300</v>
      </c>
      <c r="BZ419" s="22">
        <f>Target_AM[[#This Row],[PROPORSI]]*VLOOKUP(Target_AM[[#This Row],[NIPNAS]],Target_CC[],COLUMN(BL$2)+9,0)</f>
        <v>30698300</v>
      </c>
      <c r="CA419" s="22">
        <f>Target_AM[[#This Row],[PROPORSI]]*VLOOKUP(Target_AM[[#This Row],[NIPNAS]],Target_CC[],COLUMN(BM$2)+9,0)</f>
        <v>373226700</v>
      </c>
      <c r="CB419" s="22">
        <f>Target_AM[[#This Row],[PROPORSI]]*VLOOKUP(Target_AM[[#This Row],[NIPNAS]],Target_CC[],COLUMN(BN$2)+9,0)</f>
        <v>32314000</v>
      </c>
      <c r="CC419" s="22">
        <f>Target_AM[[#This Row],[PROPORSI]]*VLOOKUP(Target_AM[[#This Row],[NIPNAS]],Target_CC[],COLUMN(BO$2)+9,0)</f>
        <v>32314000</v>
      </c>
      <c r="CD419" s="22">
        <f>Target_AM[[#This Row],[PROPORSI]]*VLOOKUP(Target_AM[[#This Row],[NIPNAS]],Target_CC[],COLUMN(BP$2)+9,0)</f>
        <v>32314000</v>
      </c>
      <c r="CE419" s="22">
        <f>Target_AM[[#This Row],[PROPORSI]]*VLOOKUP(Target_AM[[#This Row],[NIPNAS]],Target_CC[],COLUMN(BQ$2)+9,0)</f>
        <v>30698300</v>
      </c>
      <c r="CF419" s="22">
        <f>Target_AM[[#This Row],[PROPORSI]]*VLOOKUP(Target_AM[[#This Row],[NIPNAS]],Target_CC[],COLUMN(BR$2)+9,0)</f>
        <v>30698300</v>
      </c>
      <c r="CG419" s="22">
        <f>Target_AM[[#This Row],[PROPORSI]]*VLOOKUP(Target_AM[[#This Row],[NIPNAS]],Target_CC[],COLUMN(BS$2)+9,0)</f>
        <v>30698300</v>
      </c>
      <c r="CH419" s="22">
        <f>Target_AM[[#This Row],[PROPORSI]]*VLOOKUP(Target_AM[[#This Row],[NIPNAS]],Target_CC[],COLUMN(BT$2)+9,0)</f>
        <v>30698300</v>
      </c>
      <c r="CI419" s="22">
        <f>Target_AM[[#This Row],[PROPORSI]]*VLOOKUP(Target_AM[[#This Row],[NIPNAS]],Target_CC[],COLUMN(BU$2)+9,0)</f>
        <v>30698300</v>
      </c>
      <c r="CJ419" s="22">
        <f>Target_AM[[#This Row],[PROPORSI]]*VLOOKUP(Target_AM[[#This Row],[NIPNAS]],Target_CC[],COLUMN(BV$2)+9,0)</f>
        <v>30698300</v>
      </c>
      <c r="CK419" s="22">
        <f>Target_AM[[#This Row],[PROPORSI]]*VLOOKUP(Target_AM[[#This Row],[NIPNAS]],Target_CC[],COLUMN(BW$2)+9,0)</f>
        <v>30698300</v>
      </c>
      <c r="CL419" s="22">
        <f>Target_AM[[#This Row],[PROPORSI]]*VLOOKUP(Target_AM[[#This Row],[NIPNAS]],Target_CC[],COLUMN(BX$2)+9,0)</f>
        <v>30698300</v>
      </c>
      <c r="CM419" s="22">
        <f>Target_AM[[#This Row],[PROPORSI]]*VLOOKUP(Target_AM[[#This Row],[NIPNAS]],Target_CC[],COLUMN(BY$2)+9,0)</f>
        <v>30698300</v>
      </c>
      <c r="CN419" s="22">
        <f>Target_AM[[#This Row],[PROPORSI]]*VLOOKUP(Target_AM[[#This Row],[NIPNAS]],Target_CC[],COLUMN(BZ$2)+9,0)</f>
        <v>373226700</v>
      </c>
      <c r="CO419" s="22">
        <f>Target_AM[[#This Row],[PROPORSI]]*VLOOKUP(Target_AM[[#This Row],[NIPNAS]],Target_CC[],COLUMN(CA$2)+9,0)</f>
        <v>0</v>
      </c>
      <c r="CP419" s="22">
        <f>Target_AM[[#This Row],[PROPORSI]]*VLOOKUP(Target_AM[[#This Row],[NIPNAS]],Target_CC[],COLUMN(CB$2)+9,0)</f>
        <v>0</v>
      </c>
      <c r="CQ419" s="22">
        <f>Target_AM[[#This Row],[PROPORSI]]*VLOOKUP(Target_AM[[#This Row],[NIPNAS]],Target_CC[],COLUMN(CC$2)+9,0)</f>
        <v>0</v>
      </c>
      <c r="CR419" s="22">
        <f>Target_AM[[#This Row],[PROPORSI]]*VLOOKUP(Target_AM[[#This Row],[NIPNAS]],Target_CC[],COLUMN(CD$2)+9,0)</f>
        <v>0</v>
      </c>
      <c r="CS419" s="22">
        <f>Target_AM[[#This Row],[PROPORSI]]*VLOOKUP(Target_AM[[#This Row],[NIPNAS]],Target_CC[],COLUMN(CE$2)+9,0)</f>
        <v>0</v>
      </c>
      <c r="CT419" s="22">
        <f>Target_AM[[#This Row],[PROPORSI]]*VLOOKUP(Target_AM[[#This Row],[NIPNAS]],Target_CC[],COLUMN(CF$2)+9,0)</f>
        <v>0</v>
      </c>
      <c r="CU419" s="22">
        <f>Target_AM[[#This Row],[PROPORSI]]*VLOOKUP(Target_AM[[#This Row],[NIPNAS]],Target_CC[],COLUMN(CG$2)+9,0)</f>
        <v>0</v>
      </c>
      <c r="CV419" s="22">
        <f>Target_AM[[#This Row],[PROPORSI]]*VLOOKUP(Target_AM[[#This Row],[NIPNAS]],Target_CC[],COLUMN(CH$2)+9,0)</f>
        <v>0</v>
      </c>
      <c r="CW419" s="22">
        <f>Target_AM[[#This Row],[PROPORSI]]*VLOOKUP(Target_AM[[#This Row],[NIPNAS]],Target_CC[],COLUMN(CI$2)+9,0)</f>
        <v>0</v>
      </c>
      <c r="CX419" s="22">
        <f>Target_AM[[#This Row],[PROPORSI]]*VLOOKUP(Target_AM[[#This Row],[NIPNAS]],Target_CC[],COLUMN(CJ$2)+9,0)</f>
        <v>0</v>
      </c>
      <c r="CY419" s="22">
        <f>Target_AM[[#This Row],[PROPORSI]]*VLOOKUP(Target_AM[[#This Row],[NIPNAS]],Target_CC[],COLUMN(CK$2)+9,0)</f>
        <v>0</v>
      </c>
      <c r="CZ419" s="22">
        <f>Target_AM[[#This Row],[PROPORSI]]*VLOOKUP(Target_AM[[#This Row],[NIPNAS]],Target_CC[],COLUMN(CL$2)+9,0)</f>
        <v>0</v>
      </c>
      <c r="DA419" s="22">
        <f>Target_AM[[#This Row],[PROPORSI]]*VLOOKUP(Target_AM[[#This Row],[NIPNAS]],Target_CC[],COLUMN(CM$2)+9,0)</f>
        <v>0</v>
      </c>
      <c r="DB419" s="22">
        <f>Target_AM[[#This Row],[PROPORSI]]*VLOOKUP(Target_AM[[#This Row],[NIPNAS]],Target_CC[],COLUMN(CN$2)+9,0)</f>
        <v>0</v>
      </c>
      <c r="DC419" s="22">
        <f>Target_AM[[#This Row],[PROPORSI]]*VLOOKUP(Target_AM[[#This Row],[NIPNAS]],Target_CC[],COLUMN(CO$2)+9,0)</f>
        <v>0</v>
      </c>
      <c r="DD419" s="22">
        <f>Target_AM[[#This Row],[PROPORSI]]*VLOOKUP(Target_AM[[#This Row],[NIPNAS]],Target_CC[],COLUMN(CP$2)+9,0)</f>
        <v>0</v>
      </c>
      <c r="DE419" s="22">
        <f>Target_AM[[#This Row],[PROPORSI]]*VLOOKUP(Target_AM[[#This Row],[NIPNAS]],Target_CC[],COLUMN(CQ$2)+9,0)</f>
        <v>0</v>
      </c>
      <c r="DF419" s="22">
        <f>Target_AM[[#This Row],[PROPORSI]]*VLOOKUP(Target_AM[[#This Row],[NIPNAS]],Target_CC[],COLUMN(CR$2)+9,0)</f>
        <v>0</v>
      </c>
      <c r="DG419" s="22">
        <f>Target_AM[[#This Row],[PROPORSI]]*VLOOKUP(Target_AM[[#This Row],[NIPNAS]],Target_CC[],COLUMN(CS$2)+9,0)</f>
        <v>0</v>
      </c>
      <c r="DH419" s="22">
        <f>Target_AM[[#This Row],[PROPORSI]]*VLOOKUP(Target_AM[[#This Row],[NIPNAS]],Target_CC[],COLUMN(CT$2)+9,0)</f>
        <v>0</v>
      </c>
      <c r="DI419" s="22">
        <f>Target_AM[[#This Row],[PROPORSI]]*VLOOKUP(Target_AM[[#This Row],[NIPNAS]],Target_CC[],COLUMN(CU$2)+9,0)</f>
        <v>0</v>
      </c>
      <c r="DJ419" s="22">
        <f>Target_AM[[#This Row],[PROPORSI]]*VLOOKUP(Target_AM[[#This Row],[NIPNAS]],Target_CC[],COLUMN(CV$2)+9,0)</f>
        <v>0</v>
      </c>
      <c r="DK419" s="22">
        <f>Target_AM[[#This Row],[PROPORSI]]*VLOOKUP(Target_AM[[#This Row],[NIPNAS]],Target_CC[],COLUMN(CW$2)+9,0)</f>
        <v>0</v>
      </c>
      <c r="DL419" s="22">
        <f>Target_AM[[#This Row],[PROPORSI]]*VLOOKUP(Target_AM[[#This Row],[NIPNAS]],Target_CC[],COLUMN(CX$2)+9,0)</f>
        <v>0</v>
      </c>
      <c r="DM419" s="22">
        <f>Target_AM[[#This Row],[PROPORSI]]*VLOOKUP(Target_AM[[#This Row],[NIPNAS]],Target_CC[],COLUMN(CY$2)+9,0)</f>
        <v>0</v>
      </c>
      <c r="DN419" s="22">
        <f>Target_AM[[#This Row],[PROPORSI]]*VLOOKUP(Target_AM[[#This Row],[NIPNAS]],Target_CC[],COLUMN(CZ$2)+9,0)</f>
        <v>0</v>
      </c>
      <c r="DO419" s="22">
        <f>Target_AM[[#This Row],[PROPORSI]]*VLOOKUP(Target_AM[[#This Row],[NIPNAS]],Target_CC[],COLUMN(DA$2)+9,0)</f>
        <v>0</v>
      </c>
      <c r="DP419" s="22">
        <f>Target_AM[[#This Row],[PROPORSI]]*VLOOKUP(Target_AM[[#This Row],[NIPNAS]],Target_CC[],COLUMN(DB$2)+9,0)</f>
        <v>0</v>
      </c>
      <c r="DQ419" s="22">
        <f>Target_AM[[#This Row],[PROPORSI]]*VLOOKUP(Target_AM[[#This Row],[NIPNAS]],Target_CC[],COLUMN(DC$2)+9,0)</f>
        <v>0</v>
      </c>
      <c r="DR419" s="22">
        <f>Target_AM[[#This Row],[PROPORSI]]*VLOOKUP(Target_AM[[#This Row],[NIPNAS]],Target_CC[],COLUMN(DD$2)+9,0)</f>
        <v>0</v>
      </c>
      <c r="DS419" s="22">
        <f>Target_AM[[#This Row],[PROPORSI]]*VLOOKUP(Target_AM[[#This Row],[NIPNAS]],Target_CC[],COLUMN(DE$2)+9,0)</f>
        <v>0</v>
      </c>
      <c r="DT419" s="22">
        <f>Target_AM[[#This Row],[PROPORSI]]*VLOOKUP(Target_AM[[#This Row],[NIPNAS]],Target_CC[],COLUMN(DF$2)+9,0)</f>
        <v>0</v>
      </c>
      <c r="DU419" s="22">
        <f>Target_AM[[#This Row],[PROPORSI]]*VLOOKUP(Target_AM[[#This Row],[NIPNAS]],Target_CC[],COLUMN(DG$2)+9,0)</f>
        <v>0</v>
      </c>
      <c r="DV419" s="22">
        <f>Target_AM[[#This Row],[PROPORSI]]*VLOOKUP(Target_AM[[#This Row],[NIPNAS]],Target_CC[],COLUMN(DH$2)+9,0)</f>
        <v>0</v>
      </c>
      <c r="DW419" s="22">
        <f>Target_AM[[#This Row],[PROPORSI]]*VLOOKUP(Target_AM[[#This Row],[NIPNAS]],Target_CC[],COLUMN(DI$2)+9,0)</f>
        <v>0</v>
      </c>
      <c r="DX419" s="22">
        <f>Target_AM[[#This Row],[PROPORSI]]*VLOOKUP(Target_AM[[#This Row],[NIPNAS]],Target_CC[],COLUMN(DJ$2)+9,0)</f>
        <v>0</v>
      </c>
      <c r="DY419" s="22">
        <f>Target_AM[[#This Row],[PROPORSI]]*VLOOKUP(Target_AM[[#This Row],[NIPNAS]],Target_CC[],COLUMN(DK$2)+9,0)</f>
        <v>0</v>
      </c>
      <c r="DZ419" s="22">
        <f>Target_AM[[#This Row],[PROPORSI]]*VLOOKUP(Target_AM[[#This Row],[NIPNAS]],Target_CC[],COLUMN(DL$2)+9,0)</f>
        <v>0</v>
      </c>
      <c r="EA419" s="22">
        <f>Target_AM[[#This Row],[PROPORSI]]*VLOOKUP(Target_AM[[#This Row],[NIPNAS]],Target_CC[],COLUMN(DM$2)+9,0)</f>
        <v>0</v>
      </c>
    </row>
    <row r="420" spans="2:131" x14ac:dyDescent="0.3">
      <c r="B420">
        <v>920112</v>
      </c>
      <c r="C420" t="s">
        <v>1054</v>
      </c>
      <c r="D420">
        <v>1</v>
      </c>
      <c r="E420" s="8">
        <v>45658</v>
      </c>
      <c r="F420">
        <v>3001058539</v>
      </c>
      <c r="G420" t="s">
        <v>772</v>
      </c>
      <c r="J420" t="s">
        <v>294</v>
      </c>
      <c r="K420" t="s">
        <v>21</v>
      </c>
      <c r="L420" t="s">
        <v>159</v>
      </c>
      <c r="M420" t="s">
        <v>29</v>
      </c>
      <c r="N420" s="23">
        <f>Target_AM[[#This Row],[PROPORSI]]*VLOOKUP(Target_AM[[#This Row],[NIPNAS]],Target_CC[],9,0)</f>
        <v>124656503.87567267</v>
      </c>
      <c r="O420" s="22">
        <f>Target_AM[[#This Row],[PROPORSI]]*VLOOKUP(Target_AM[[#This Row],[NIPNAS]],Target_CC[],COLUMN(A$2)+9,0)</f>
        <v>30039831.818181816</v>
      </c>
      <c r="P420" s="22">
        <f>Target_AM[[#This Row],[PROPORSI]]*VLOOKUP(Target_AM[[#This Row],[NIPNAS]],Target_CC[],COLUMN(B$2)+9,0)</f>
        <v>30133454.545454547</v>
      </c>
      <c r="Q420" s="22">
        <f>Target_AM[[#This Row],[PROPORSI]]*VLOOKUP(Target_AM[[#This Row],[NIPNAS]],Target_CC[],COLUMN(C$2)+9,0)</f>
        <v>29946209.09090909</v>
      </c>
      <c r="R420" s="22">
        <f>Target_AM[[#This Row],[PROPORSI]]*VLOOKUP(Target_AM[[#This Row],[NIPNAS]],Target_CC[],COLUMN(D$2)+9,0)</f>
        <v>29758963.636363637</v>
      </c>
      <c r="S420" s="22">
        <f>Target_AM[[#This Row],[PROPORSI]]*VLOOKUP(Target_AM[[#This Row],[NIPNAS]],Target_CC[],COLUMN(E$2)+9,0)</f>
        <v>29852586.363636363</v>
      </c>
      <c r="T420" s="22">
        <f>Target_AM[[#This Row],[PROPORSI]]*VLOOKUP(Target_AM[[#This Row],[NIPNAS]],Target_CC[],COLUMN(F$2)+9,0)</f>
        <v>29946209.09090909</v>
      </c>
      <c r="U420" s="22">
        <f>Target_AM[[#This Row],[PROPORSI]]*VLOOKUP(Target_AM[[#This Row],[NIPNAS]],Target_CC[],COLUMN(G$2)+9,0)</f>
        <v>30414322.727272727</v>
      </c>
      <c r="V420" s="22">
        <f>Target_AM[[#This Row],[PROPORSI]]*VLOOKUP(Target_AM[[#This Row],[NIPNAS]],Target_CC[],COLUMN(H$2)+9,0)</f>
        <v>30227077.272727273</v>
      </c>
      <c r="W420" s="22">
        <f>Target_AM[[#This Row],[PROPORSI]]*VLOOKUP(Target_AM[[#This Row],[NIPNAS]],Target_CC[],COLUMN(I$2)+9,0)</f>
        <v>30227077.272727273</v>
      </c>
      <c r="X420" s="22">
        <f>Target_AM[[#This Row],[PROPORSI]]*VLOOKUP(Target_AM[[#This Row],[NIPNAS]],Target_CC[],COLUMN(J$2)+9,0)</f>
        <v>30414322.727272727</v>
      </c>
      <c r="Y420" s="22">
        <f>Target_AM[[#This Row],[PROPORSI]]*VLOOKUP(Target_AM[[#This Row],[NIPNAS]],Target_CC[],COLUMN(K$2)+9,0)</f>
        <v>30133454.545454547</v>
      </c>
      <c r="Z420" s="22">
        <f>Target_AM[[#This Row],[PROPORSI]]*VLOOKUP(Target_AM[[#This Row],[NIPNAS]],Target_CC[],COLUMN(L$2)+9,0)</f>
        <v>30227077.272727273</v>
      </c>
      <c r="AA420" s="22">
        <f>Target_AM[[#This Row],[PROPORSI]]*VLOOKUP(Target_AM[[#This Row],[NIPNAS]],Target_CC[],COLUMN(M$2)+9,0)</f>
        <v>361320586.36363637</v>
      </c>
      <c r="AB420" s="22">
        <f>Target_AM[[#This Row],[PROPORSI]]*VLOOKUP(Target_AM[[#This Row],[NIPNAS]],Target_CC[],COLUMN(N$2)+9,0)</f>
        <v>3945.5621916125542</v>
      </c>
      <c r="AC420" s="22">
        <f>Target_AM[[#This Row],[PROPORSI]]*VLOOKUP(Target_AM[[#This Row],[NIPNAS]],Target_CC[],COLUMN(O$2)+9,0)</f>
        <v>7538.4012954545469</v>
      </c>
      <c r="AD420" s="22">
        <f>Target_AM[[#This Row],[PROPORSI]]*VLOOKUP(Target_AM[[#This Row],[NIPNAS]],Target_CC[],COLUMN(P$2)+9,0)</f>
        <v>8292.2414250000002</v>
      </c>
      <c r="AE420" s="22">
        <f>Target_AM[[#This Row],[PROPORSI]]*VLOOKUP(Target_AM[[#This Row],[NIPNAS]],Target_CC[],COLUMN(Q$2)+9,0)</f>
        <v>8070.2773868560616</v>
      </c>
      <c r="AF420" s="22">
        <f>Target_AM[[#This Row],[PROPORSI]]*VLOOKUP(Target_AM[[#This Row],[NIPNAS]],Target_CC[],COLUMN(R$2)+9,0)</f>
        <v>12959.003111586177</v>
      </c>
      <c r="AG420" s="22">
        <f>Target_AM[[#This Row],[PROPORSI]]*VLOOKUP(Target_AM[[#This Row],[NIPNAS]],Target_CC[],COLUMN(S$2)+9,0)</f>
        <v>11663.102800427558</v>
      </c>
      <c r="AH420" s="22">
        <f>Target_AM[[#This Row],[PROPORSI]]*VLOOKUP(Target_AM[[#This Row],[NIPNAS]],Target_CC[],COLUMN(T$2)+9,0)</f>
        <v>6587.4932483896391</v>
      </c>
      <c r="AI420" s="22">
        <f>Target_AM[[#This Row],[PROPORSI]]*VLOOKUP(Target_AM[[#This Row],[NIPNAS]],Target_CC[],COLUMN(U$2)+9,0)</f>
        <v>14492.485146457208</v>
      </c>
      <c r="AJ420" s="22">
        <f>Target_AM[[#This Row],[PROPORSI]]*VLOOKUP(Target_AM[[#This Row],[NIPNAS]],Target_CC[],COLUMN(V$2)+9,0)</f>
        <v>12077.070955381005</v>
      </c>
      <c r="AK420" s="22">
        <f>Target_AM[[#This Row],[PROPORSI]]*VLOOKUP(Target_AM[[#This Row],[NIPNAS]],Target_CC[],COLUMN(W$2)+9,0)</f>
        <v>14492.485146457208</v>
      </c>
      <c r="AL420" s="22">
        <f>Target_AM[[#This Row],[PROPORSI]]*VLOOKUP(Target_AM[[#This Row],[NIPNAS]],Target_CC[],COLUMN(X$2)+9,0)</f>
        <v>15700.192241995306</v>
      </c>
      <c r="AM420" s="22">
        <f>Target_AM[[#This Row],[PROPORSI]]*VLOOKUP(Target_AM[[#This Row],[NIPNAS]],Target_CC[],COLUMN(Y$2)+9,0)</f>
        <v>15700.192241995306</v>
      </c>
      <c r="AN420" s="22">
        <f>Target_AM[[#This Row],[PROPORSI]]*VLOOKUP(Target_AM[[#This Row],[NIPNAS]],Target_CC[],COLUMN(Z$2)+9,0)</f>
        <v>131518.50719161259</v>
      </c>
      <c r="AO420" s="22">
        <f>Target_AM[[#This Row],[PROPORSI]]*VLOOKUP(Target_AM[[#This Row],[NIPNAS]],Target_CC[],COLUMN(AA$2)+9,0)</f>
        <v>30043777.38037343</v>
      </c>
      <c r="AP420" s="22">
        <f>Target_AM[[#This Row],[PROPORSI]]*VLOOKUP(Target_AM[[#This Row],[NIPNAS]],Target_CC[],COLUMN(AB$2)+9,0)</f>
        <v>30140992.94675</v>
      </c>
      <c r="AQ420" s="22">
        <f>Target_AM[[#This Row],[PROPORSI]]*VLOOKUP(Target_AM[[#This Row],[NIPNAS]],Target_CC[],COLUMN(AC$2)+9,0)</f>
        <v>29954501.33233409</v>
      </c>
      <c r="AR420" s="22">
        <f>Target_AM[[#This Row],[PROPORSI]]*VLOOKUP(Target_AM[[#This Row],[NIPNAS]],Target_CC[],COLUMN(AD$2)+9,0)</f>
        <v>29767033.913750492</v>
      </c>
      <c r="AS420" s="22">
        <f>Target_AM[[#This Row],[PROPORSI]]*VLOOKUP(Target_AM[[#This Row],[NIPNAS]],Target_CC[],COLUMN(AE$2)+9,0)</f>
        <v>29865545.366747949</v>
      </c>
      <c r="AT420" s="22">
        <f>Target_AM[[#This Row],[PROPORSI]]*VLOOKUP(Target_AM[[#This Row],[NIPNAS]],Target_CC[],COLUMN(AF$2)+9,0)</f>
        <v>29957872.193709519</v>
      </c>
      <c r="AU420" s="22">
        <f>Target_AM[[#This Row],[PROPORSI]]*VLOOKUP(Target_AM[[#This Row],[NIPNAS]],Target_CC[],COLUMN(AG$2)+9,0)</f>
        <v>30420910.220521115</v>
      </c>
      <c r="AV420" s="22">
        <f>Target_AM[[#This Row],[PROPORSI]]*VLOOKUP(Target_AM[[#This Row],[NIPNAS]],Target_CC[],COLUMN(AH$2)+9,0)</f>
        <v>30241569.757873729</v>
      </c>
      <c r="AW420" s="22">
        <f>Target_AM[[#This Row],[PROPORSI]]*VLOOKUP(Target_AM[[#This Row],[NIPNAS]],Target_CC[],COLUMN(AI$2)+9,0)</f>
        <v>30239154.343682654</v>
      </c>
      <c r="AX420" s="22">
        <f>Target_AM[[#This Row],[PROPORSI]]*VLOOKUP(Target_AM[[#This Row],[NIPNAS]],Target_CC[],COLUMN(AJ$2)+9,0)</f>
        <v>30428815.212419182</v>
      </c>
      <c r="AY420" s="22">
        <f>Target_AM[[#This Row],[PROPORSI]]*VLOOKUP(Target_AM[[#This Row],[NIPNAS]],Target_CC[],COLUMN(AK$2)+9,0)</f>
        <v>30149154.737696543</v>
      </c>
      <c r="AZ420" s="22">
        <f>Target_AM[[#This Row],[PROPORSI]]*VLOOKUP(Target_AM[[#This Row],[NIPNAS]],Target_CC[],COLUMN(AL$2)+9,0)</f>
        <v>30242777.46496927</v>
      </c>
      <c r="BA420" s="22">
        <f>Target_AM[[#This Row],[PROPORSI]]*VLOOKUP(Target_AM[[#This Row],[NIPNAS]],Target_CC[],COLUMN(AM$2)+9,0)</f>
        <v>361452104.87082791</v>
      </c>
      <c r="BB420" s="22">
        <f>Target_AM[[#This Row],[PROPORSI]]*VLOOKUP(Target_AM[[#This Row],[NIPNAS]],Target_CC[],COLUMN(AN$2)+9,0)</f>
        <v>0</v>
      </c>
      <c r="BC420" s="22">
        <f>Target_AM[[#This Row],[PROPORSI]]*VLOOKUP(Target_AM[[#This Row],[NIPNAS]],Target_CC[],COLUMN(AO$2)+9,0)</f>
        <v>0</v>
      </c>
      <c r="BD420" s="22">
        <f>Target_AM[[#This Row],[PROPORSI]]*VLOOKUP(Target_AM[[#This Row],[NIPNAS]],Target_CC[],COLUMN(AP$2)+9,0)</f>
        <v>0</v>
      </c>
      <c r="BE420" s="22">
        <f>Target_AM[[#This Row],[PROPORSI]]*VLOOKUP(Target_AM[[#This Row],[NIPNAS]],Target_CC[],COLUMN(AQ$2)+9,0)</f>
        <v>0</v>
      </c>
      <c r="BF420" s="22">
        <f>Target_AM[[#This Row],[PROPORSI]]*VLOOKUP(Target_AM[[#This Row],[NIPNAS]],Target_CC[],COLUMN(AR$2)+9,0)</f>
        <v>0</v>
      </c>
      <c r="BG420" s="22">
        <f>Target_AM[[#This Row],[PROPORSI]]*VLOOKUP(Target_AM[[#This Row],[NIPNAS]],Target_CC[],COLUMN(AS$2)+9,0)</f>
        <v>0</v>
      </c>
      <c r="BH420" s="22">
        <f>Target_AM[[#This Row],[PROPORSI]]*VLOOKUP(Target_AM[[#This Row],[NIPNAS]],Target_CC[],COLUMN(AT$2)+9,0)</f>
        <v>0</v>
      </c>
      <c r="BI420" s="22">
        <f>Target_AM[[#This Row],[PROPORSI]]*VLOOKUP(Target_AM[[#This Row],[NIPNAS]],Target_CC[],COLUMN(AU$2)+9,0)</f>
        <v>0</v>
      </c>
      <c r="BJ420" s="22">
        <f>Target_AM[[#This Row],[PROPORSI]]*VLOOKUP(Target_AM[[#This Row],[NIPNAS]],Target_CC[],COLUMN(AV$2)+9,0)</f>
        <v>0</v>
      </c>
      <c r="BK420" s="22">
        <f>Target_AM[[#This Row],[PROPORSI]]*VLOOKUP(Target_AM[[#This Row],[NIPNAS]],Target_CC[],COLUMN(AW$2)+9,0)</f>
        <v>0</v>
      </c>
      <c r="BL420" s="22">
        <f>Target_AM[[#This Row],[PROPORSI]]*VLOOKUP(Target_AM[[#This Row],[NIPNAS]],Target_CC[],COLUMN(AX$2)+9,0)</f>
        <v>0</v>
      </c>
      <c r="BM420" s="22">
        <f>Target_AM[[#This Row],[PROPORSI]]*VLOOKUP(Target_AM[[#This Row],[NIPNAS]],Target_CC[],COLUMN(AY$2)+9,0)</f>
        <v>0</v>
      </c>
      <c r="BN420" s="22">
        <f>Target_AM[[#This Row],[PROPORSI]]*VLOOKUP(Target_AM[[#This Row],[NIPNAS]],Target_CC[],COLUMN(AZ$2)+9,0)</f>
        <v>0</v>
      </c>
      <c r="BO420" s="22">
        <f>Target_AM[[#This Row],[PROPORSI]]*VLOOKUP(Target_AM[[#This Row],[NIPNAS]],Target_CC[],COLUMN(BA$2)+9,0)</f>
        <v>29633100</v>
      </c>
      <c r="BP420" s="22">
        <f>Target_AM[[#This Row],[PROPORSI]]*VLOOKUP(Target_AM[[#This Row],[NIPNAS]],Target_CC[],COLUMN(BB$2)+9,0)</f>
        <v>29633100</v>
      </c>
      <c r="BQ420" s="22">
        <f>Target_AM[[#This Row],[PROPORSI]]*VLOOKUP(Target_AM[[#This Row],[NIPNAS]],Target_CC[],COLUMN(BC$2)+9,0)</f>
        <v>29559072</v>
      </c>
      <c r="BR420" s="22">
        <f>Target_AM[[#This Row],[PROPORSI]]*VLOOKUP(Target_AM[[#This Row],[NIPNAS]],Target_CC[],COLUMN(BD$2)+9,0)</f>
        <v>28277650.949999999</v>
      </c>
      <c r="BS420" s="22">
        <f>Target_AM[[#This Row],[PROPORSI]]*VLOOKUP(Target_AM[[#This Row],[NIPNAS]],Target_CC[],COLUMN(BE$2)+9,0)</f>
        <v>28277650.949999999</v>
      </c>
      <c r="BT420" s="22">
        <f>Target_AM[[#This Row],[PROPORSI]]*VLOOKUP(Target_AM[[#This Row],[NIPNAS]],Target_CC[],COLUMN(BF$2)+9,0)</f>
        <v>28277650.949999999</v>
      </c>
      <c r="BU420" s="22">
        <f>Target_AM[[#This Row],[PROPORSI]]*VLOOKUP(Target_AM[[#This Row],[NIPNAS]],Target_CC[],COLUMN(BG$2)+9,0)</f>
        <v>28277650.949999999</v>
      </c>
      <c r="BV420" s="22">
        <f>Target_AM[[#This Row],[PROPORSI]]*VLOOKUP(Target_AM[[#This Row],[NIPNAS]],Target_CC[],COLUMN(BH$2)+9,0)</f>
        <v>28277650.949999999</v>
      </c>
      <c r="BW420" s="22">
        <f>Target_AM[[#This Row],[PROPORSI]]*VLOOKUP(Target_AM[[#This Row],[NIPNAS]],Target_CC[],COLUMN(BI$2)+9,0)</f>
        <v>28277650.949999999</v>
      </c>
      <c r="BX420" s="22">
        <f>Target_AM[[#This Row],[PROPORSI]]*VLOOKUP(Target_AM[[#This Row],[NIPNAS]],Target_CC[],COLUMN(BJ$2)+9,0)</f>
        <v>28277650.949999999</v>
      </c>
      <c r="BY420" s="22">
        <f>Target_AM[[#This Row],[PROPORSI]]*VLOOKUP(Target_AM[[#This Row],[NIPNAS]],Target_CC[],COLUMN(BK$2)+9,0)</f>
        <v>28277650.949999999</v>
      </c>
      <c r="BZ420" s="22">
        <f>Target_AM[[#This Row],[PROPORSI]]*VLOOKUP(Target_AM[[#This Row],[NIPNAS]],Target_CC[],COLUMN(BL$2)+9,0)</f>
        <v>28277650.949999999</v>
      </c>
      <c r="CA420" s="22">
        <f>Target_AM[[#This Row],[PROPORSI]]*VLOOKUP(Target_AM[[#This Row],[NIPNAS]],Target_CC[],COLUMN(BM$2)+9,0)</f>
        <v>343324130.54999995</v>
      </c>
      <c r="CB420" s="22">
        <f>Target_AM[[#This Row],[PROPORSI]]*VLOOKUP(Target_AM[[#This Row],[NIPNAS]],Target_CC[],COLUMN(BN$2)+9,0)</f>
        <v>28261000</v>
      </c>
      <c r="CC420" s="22">
        <f>Target_AM[[#This Row],[PROPORSI]]*VLOOKUP(Target_AM[[#This Row],[NIPNAS]],Target_CC[],COLUMN(BO$2)+9,0)</f>
        <v>28261000</v>
      </c>
      <c r="CD420" s="22">
        <f>Target_AM[[#This Row],[PROPORSI]]*VLOOKUP(Target_AM[[#This Row],[NIPNAS]],Target_CC[],COLUMN(BP$2)+9,0)</f>
        <v>28261001</v>
      </c>
      <c r="CE420" s="22">
        <f>Target_AM[[#This Row],[PROPORSI]]*VLOOKUP(Target_AM[[#This Row],[NIPNAS]],Target_CC[],COLUMN(BQ$2)+9,0)</f>
        <v>26847950.949999999</v>
      </c>
      <c r="CF420" s="22">
        <f>Target_AM[[#This Row],[PROPORSI]]*VLOOKUP(Target_AM[[#This Row],[NIPNAS]],Target_CC[],COLUMN(BR$2)+9,0)</f>
        <v>26847950.949999999</v>
      </c>
      <c r="CG420" s="22">
        <f>Target_AM[[#This Row],[PROPORSI]]*VLOOKUP(Target_AM[[#This Row],[NIPNAS]],Target_CC[],COLUMN(BS$2)+9,0)</f>
        <v>26847950.949999999</v>
      </c>
      <c r="CH420" s="22">
        <f>Target_AM[[#This Row],[PROPORSI]]*VLOOKUP(Target_AM[[#This Row],[NIPNAS]],Target_CC[],COLUMN(BT$2)+9,0)</f>
        <v>26847950.949999999</v>
      </c>
      <c r="CI420" s="22">
        <f>Target_AM[[#This Row],[PROPORSI]]*VLOOKUP(Target_AM[[#This Row],[NIPNAS]],Target_CC[],COLUMN(BU$2)+9,0)</f>
        <v>26847950.949999999</v>
      </c>
      <c r="CJ420" s="22">
        <f>Target_AM[[#This Row],[PROPORSI]]*VLOOKUP(Target_AM[[#This Row],[NIPNAS]],Target_CC[],COLUMN(BV$2)+9,0)</f>
        <v>26847950.949999999</v>
      </c>
      <c r="CK420" s="22">
        <f>Target_AM[[#This Row],[PROPORSI]]*VLOOKUP(Target_AM[[#This Row],[NIPNAS]],Target_CC[],COLUMN(BW$2)+9,0)</f>
        <v>26847950.949999999</v>
      </c>
      <c r="CL420" s="22">
        <f>Target_AM[[#This Row],[PROPORSI]]*VLOOKUP(Target_AM[[#This Row],[NIPNAS]],Target_CC[],COLUMN(BX$2)+9,0)</f>
        <v>26847950.949999999</v>
      </c>
      <c r="CM420" s="22">
        <f>Target_AM[[#This Row],[PROPORSI]]*VLOOKUP(Target_AM[[#This Row],[NIPNAS]],Target_CC[],COLUMN(BY$2)+9,0)</f>
        <v>26847950.949999999</v>
      </c>
      <c r="CN420" s="22">
        <f>Target_AM[[#This Row],[PROPORSI]]*VLOOKUP(Target_AM[[#This Row],[NIPNAS]],Target_CC[],COLUMN(BZ$2)+9,0)</f>
        <v>326414559.54999995</v>
      </c>
      <c r="CO420" s="22">
        <f>Target_AM[[#This Row],[PROPORSI]]*VLOOKUP(Target_AM[[#This Row],[NIPNAS]],Target_CC[],COLUMN(CA$2)+9,0)</f>
        <v>1429700</v>
      </c>
      <c r="CP420" s="22">
        <f>Target_AM[[#This Row],[PROPORSI]]*VLOOKUP(Target_AM[[#This Row],[NIPNAS]],Target_CC[],COLUMN(CB$2)+9,0)</f>
        <v>1429700</v>
      </c>
      <c r="CQ420" s="22">
        <f>Target_AM[[#This Row],[PROPORSI]]*VLOOKUP(Target_AM[[#This Row],[NIPNAS]],Target_CC[],COLUMN(CC$2)+9,0)</f>
        <v>1429700</v>
      </c>
      <c r="CR420" s="22">
        <f>Target_AM[[#This Row],[PROPORSI]]*VLOOKUP(Target_AM[[#This Row],[NIPNAS]],Target_CC[],COLUMN(CD$2)+9,0)</f>
        <v>1429700</v>
      </c>
      <c r="CS420" s="22">
        <f>Target_AM[[#This Row],[PROPORSI]]*VLOOKUP(Target_AM[[#This Row],[NIPNAS]],Target_CC[],COLUMN(CE$2)+9,0)</f>
        <v>1429700</v>
      </c>
      <c r="CT420" s="22">
        <f>Target_AM[[#This Row],[PROPORSI]]*VLOOKUP(Target_AM[[#This Row],[NIPNAS]],Target_CC[],COLUMN(CF$2)+9,0)</f>
        <v>1429700</v>
      </c>
      <c r="CU420" s="22">
        <f>Target_AM[[#This Row],[PROPORSI]]*VLOOKUP(Target_AM[[#This Row],[NIPNAS]],Target_CC[],COLUMN(CG$2)+9,0)</f>
        <v>1429700</v>
      </c>
      <c r="CV420" s="22">
        <f>Target_AM[[#This Row],[PROPORSI]]*VLOOKUP(Target_AM[[#This Row],[NIPNAS]],Target_CC[],COLUMN(CH$2)+9,0)</f>
        <v>1429700</v>
      </c>
      <c r="CW420" s="22">
        <f>Target_AM[[#This Row],[PROPORSI]]*VLOOKUP(Target_AM[[#This Row],[NIPNAS]],Target_CC[],COLUMN(CI$2)+9,0)</f>
        <v>1429700</v>
      </c>
      <c r="CX420" s="22">
        <f>Target_AM[[#This Row],[PROPORSI]]*VLOOKUP(Target_AM[[#This Row],[NIPNAS]],Target_CC[],COLUMN(CJ$2)+9,0)</f>
        <v>1429700</v>
      </c>
      <c r="CY420" s="22">
        <f>Target_AM[[#This Row],[PROPORSI]]*VLOOKUP(Target_AM[[#This Row],[NIPNAS]],Target_CC[],COLUMN(CK$2)+9,0)</f>
        <v>1429700</v>
      </c>
      <c r="CZ420" s="22">
        <f>Target_AM[[#This Row],[PROPORSI]]*VLOOKUP(Target_AM[[#This Row],[NIPNAS]],Target_CC[],COLUMN(CL$2)+9,0)</f>
        <v>1429700</v>
      </c>
      <c r="DA420" s="22">
        <f>Target_AM[[#This Row],[PROPORSI]]*VLOOKUP(Target_AM[[#This Row],[NIPNAS]],Target_CC[],COLUMN(CM$2)+9,0)</f>
        <v>17156400</v>
      </c>
      <c r="DB420" s="22">
        <f>Target_AM[[#This Row],[PROPORSI]]*VLOOKUP(Target_AM[[#This Row],[NIPNAS]],Target_CC[],COLUMN(CN$2)+9,0)</f>
        <v>0</v>
      </c>
      <c r="DC420" s="22">
        <f>Target_AM[[#This Row],[PROPORSI]]*VLOOKUP(Target_AM[[#This Row],[NIPNAS]],Target_CC[],COLUMN(CO$2)+9,0)</f>
        <v>0</v>
      </c>
      <c r="DD420" s="22">
        <f>Target_AM[[#This Row],[PROPORSI]]*VLOOKUP(Target_AM[[#This Row],[NIPNAS]],Target_CC[],COLUMN(CP$2)+9,0)</f>
        <v>0</v>
      </c>
      <c r="DE420" s="22">
        <f>Target_AM[[#This Row],[PROPORSI]]*VLOOKUP(Target_AM[[#This Row],[NIPNAS]],Target_CC[],COLUMN(CQ$2)+9,0)</f>
        <v>0</v>
      </c>
      <c r="DF420" s="22">
        <f>Target_AM[[#This Row],[PROPORSI]]*VLOOKUP(Target_AM[[#This Row],[NIPNAS]],Target_CC[],COLUMN(CR$2)+9,0)</f>
        <v>0</v>
      </c>
      <c r="DG420" s="22">
        <f>Target_AM[[#This Row],[PROPORSI]]*VLOOKUP(Target_AM[[#This Row],[NIPNAS]],Target_CC[],COLUMN(CS$2)+9,0)</f>
        <v>0</v>
      </c>
      <c r="DH420" s="22">
        <f>Target_AM[[#This Row],[PROPORSI]]*VLOOKUP(Target_AM[[#This Row],[NIPNAS]],Target_CC[],COLUMN(CT$2)+9,0)</f>
        <v>0</v>
      </c>
      <c r="DI420" s="22">
        <f>Target_AM[[#This Row],[PROPORSI]]*VLOOKUP(Target_AM[[#This Row],[NIPNAS]],Target_CC[],COLUMN(CU$2)+9,0)</f>
        <v>0</v>
      </c>
      <c r="DJ420" s="22">
        <f>Target_AM[[#This Row],[PROPORSI]]*VLOOKUP(Target_AM[[#This Row],[NIPNAS]],Target_CC[],COLUMN(CV$2)+9,0)</f>
        <v>0</v>
      </c>
      <c r="DK420" s="22">
        <f>Target_AM[[#This Row],[PROPORSI]]*VLOOKUP(Target_AM[[#This Row],[NIPNAS]],Target_CC[],COLUMN(CW$2)+9,0)</f>
        <v>0</v>
      </c>
      <c r="DL420" s="22">
        <f>Target_AM[[#This Row],[PROPORSI]]*VLOOKUP(Target_AM[[#This Row],[NIPNAS]],Target_CC[],COLUMN(CX$2)+9,0)</f>
        <v>0</v>
      </c>
      <c r="DM420" s="22">
        <f>Target_AM[[#This Row],[PROPORSI]]*VLOOKUP(Target_AM[[#This Row],[NIPNAS]],Target_CC[],COLUMN(CY$2)+9,0)</f>
        <v>0</v>
      </c>
      <c r="DN420" s="22">
        <f>Target_AM[[#This Row],[PROPORSI]]*VLOOKUP(Target_AM[[#This Row],[NIPNAS]],Target_CC[],COLUMN(CZ$2)+9,0)</f>
        <v>0</v>
      </c>
      <c r="DO420" s="22">
        <f>Target_AM[[#This Row],[PROPORSI]]*VLOOKUP(Target_AM[[#This Row],[NIPNAS]],Target_CC[],COLUMN(DA$2)+9,0)</f>
        <v>0</v>
      </c>
      <c r="DP420" s="22">
        <f>Target_AM[[#This Row],[PROPORSI]]*VLOOKUP(Target_AM[[#This Row],[NIPNAS]],Target_CC[],COLUMN(DB$2)+9,0)</f>
        <v>0</v>
      </c>
      <c r="DQ420" s="22">
        <f>Target_AM[[#This Row],[PROPORSI]]*VLOOKUP(Target_AM[[#This Row],[NIPNAS]],Target_CC[],COLUMN(DC$2)+9,0)</f>
        <v>0</v>
      </c>
      <c r="DR420" s="22">
        <f>Target_AM[[#This Row],[PROPORSI]]*VLOOKUP(Target_AM[[#This Row],[NIPNAS]],Target_CC[],COLUMN(DD$2)+9,0)</f>
        <v>0</v>
      </c>
      <c r="DS420" s="22">
        <f>Target_AM[[#This Row],[PROPORSI]]*VLOOKUP(Target_AM[[#This Row],[NIPNAS]],Target_CC[],COLUMN(DE$2)+9,0)</f>
        <v>0</v>
      </c>
      <c r="DT420" s="22">
        <f>Target_AM[[#This Row],[PROPORSI]]*VLOOKUP(Target_AM[[#This Row],[NIPNAS]],Target_CC[],COLUMN(DF$2)+9,0)</f>
        <v>0</v>
      </c>
      <c r="DU420" s="22">
        <f>Target_AM[[#This Row],[PROPORSI]]*VLOOKUP(Target_AM[[#This Row],[NIPNAS]],Target_CC[],COLUMN(DG$2)+9,0)</f>
        <v>0</v>
      </c>
      <c r="DV420" s="22">
        <f>Target_AM[[#This Row],[PROPORSI]]*VLOOKUP(Target_AM[[#This Row],[NIPNAS]],Target_CC[],COLUMN(DH$2)+9,0)</f>
        <v>0</v>
      </c>
      <c r="DW420" s="22">
        <f>Target_AM[[#This Row],[PROPORSI]]*VLOOKUP(Target_AM[[#This Row],[NIPNAS]],Target_CC[],COLUMN(DI$2)+9,0)</f>
        <v>0</v>
      </c>
      <c r="DX420" s="22">
        <f>Target_AM[[#This Row],[PROPORSI]]*VLOOKUP(Target_AM[[#This Row],[NIPNAS]],Target_CC[],COLUMN(DJ$2)+9,0)</f>
        <v>0</v>
      </c>
      <c r="DY420" s="22">
        <f>Target_AM[[#This Row],[PROPORSI]]*VLOOKUP(Target_AM[[#This Row],[NIPNAS]],Target_CC[],COLUMN(DK$2)+9,0)</f>
        <v>0</v>
      </c>
      <c r="DZ420" s="22">
        <f>Target_AM[[#This Row],[PROPORSI]]*VLOOKUP(Target_AM[[#This Row],[NIPNAS]],Target_CC[],COLUMN(DL$2)+9,0)</f>
        <v>0</v>
      </c>
      <c r="EA420" s="22">
        <f>Target_AM[[#This Row],[PROPORSI]]*VLOOKUP(Target_AM[[#This Row],[NIPNAS]],Target_CC[],COLUMN(DM$2)+9,0)</f>
        <v>0</v>
      </c>
    </row>
    <row r="421" spans="2:131" x14ac:dyDescent="0.3">
      <c r="B421">
        <v>402219</v>
      </c>
      <c r="C421" t="s">
        <v>987</v>
      </c>
      <c r="D421">
        <v>1</v>
      </c>
      <c r="E421" s="8">
        <v>45658</v>
      </c>
      <c r="F421">
        <v>4640564</v>
      </c>
      <c r="G421" t="s">
        <v>800</v>
      </c>
      <c r="J421" t="s">
        <v>300</v>
      </c>
      <c r="K421" t="s">
        <v>24</v>
      </c>
      <c r="L421" t="s">
        <v>159</v>
      </c>
      <c r="M421" t="s">
        <v>29</v>
      </c>
      <c r="N421" s="23">
        <f>Target_AM[[#This Row],[PROPORSI]]*VLOOKUP(Target_AM[[#This Row],[NIPNAS]],Target_CC[],9,0)</f>
        <v>187956888.61453325</v>
      </c>
      <c r="O421" s="22">
        <f>Target_AM[[#This Row],[PROPORSI]]*VLOOKUP(Target_AM[[#This Row],[NIPNAS]],Target_CC[],COLUMN(A$2)+9,0)</f>
        <v>39925049.018530667</v>
      </c>
      <c r="P421" s="22">
        <f>Target_AM[[#This Row],[PROPORSI]]*VLOOKUP(Target_AM[[#This Row],[NIPNAS]],Target_CC[],COLUMN(B$2)+9,0)</f>
        <v>40622352.941792637</v>
      </c>
      <c r="Q421" s="22">
        <f>Target_AM[[#This Row],[PROPORSI]]*VLOOKUP(Target_AM[[#This Row],[NIPNAS]],Target_CC[],COLUMN(C$2)+9,0)</f>
        <v>43430353.075463109</v>
      </c>
      <c r="R421" s="22">
        <f>Target_AM[[#This Row],[PROPORSI]]*VLOOKUP(Target_AM[[#This Row],[NIPNAS]],Target_CC[],COLUMN(D$2)+9,0)</f>
        <v>40809373.304197386</v>
      </c>
      <c r="S421" s="22">
        <f>Target_AM[[#This Row],[PROPORSI]]*VLOOKUP(Target_AM[[#This Row],[NIPNAS]],Target_CC[],COLUMN(E$2)+9,0)</f>
        <v>42877817.555063099</v>
      </c>
      <c r="T421" s="22">
        <f>Target_AM[[#This Row],[PROPORSI]]*VLOOKUP(Target_AM[[#This Row],[NIPNAS]],Target_CC[],COLUMN(F$2)+9,0)</f>
        <v>42305822.609930232</v>
      </c>
      <c r="U421" s="22">
        <f>Target_AM[[#This Row],[PROPORSI]]*VLOOKUP(Target_AM[[#This Row],[NIPNAS]],Target_CC[],COLUMN(G$2)+9,0)</f>
        <v>44329598.923435085</v>
      </c>
      <c r="V421" s="22">
        <f>Target_AM[[#This Row],[PROPORSI]]*VLOOKUP(Target_AM[[#This Row],[NIPNAS]],Target_CC[],COLUMN(H$2)+9,0)</f>
        <v>44771427.456113391</v>
      </c>
      <c r="W421" s="22">
        <f>Target_AM[[#This Row],[PROPORSI]]*VLOOKUP(Target_AM[[#This Row],[NIPNAS]],Target_CC[],COLUMN(I$2)+9,0)</f>
        <v>44198354.324670419</v>
      </c>
      <c r="X421" s="22">
        <f>Target_AM[[#This Row],[PROPORSI]]*VLOOKUP(Target_AM[[#This Row],[NIPNAS]],Target_CC[],COLUMN(J$2)+9,0)</f>
        <v>45087555.863568336</v>
      </c>
      <c r="Y421" s="22">
        <f>Target_AM[[#This Row],[PROPORSI]]*VLOOKUP(Target_AM[[#This Row],[NIPNAS]],Target_CC[],COLUMN(K$2)+9,0)</f>
        <v>44758584.123956934</v>
      </c>
      <c r="Z421" s="22">
        <f>Target_AM[[#This Row],[PROPORSI]]*VLOOKUP(Target_AM[[#This Row],[NIPNAS]],Target_CC[],COLUMN(L$2)+9,0)</f>
        <v>42230567.903278664</v>
      </c>
      <c r="AA421" s="22">
        <f>Target_AM[[#This Row],[PROPORSI]]*VLOOKUP(Target_AM[[#This Row],[NIPNAS]],Target_CC[],COLUMN(M$2)+9,0)</f>
        <v>515346857.09999996</v>
      </c>
      <c r="AB421" s="22">
        <f>Target_AM[[#This Row],[PROPORSI]]*VLOOKUP(Target_AM[[#This Row],[NIPNAS]],Target_CC[],COLUMN(N$2)+9,0)</f>
        <v>5089532.2939132517</v>
      </c>
      <c r="AC421" s="22">
        <f>Target_AM[[#This Row],[PROPORSI]]*VLOOKUP(Target_AM[[#This Row],[NIPNAS]],Target_CC[],COLUMN(O$2)+9,0)</f>
        <v>5178422.6252555363</v>
      </c>
      <c r="AD421" s="22">
        <f>Target_AM[[#This Row],[PROPORSI]]*VLOOKUP(Target_AM[[#This Row],[NIPNAS]],Target_CC[],COLUMN(P$2)+9,0)</f>
        <v>5536378.5379707711</v>
      </c>
      <c r="AE421" s="22">
        <f>Target_AM[[#This Row],[PROPORSI]]*VLOOKUP(Target_AM[[#This Row],[NIPNAS]],Target_CC[],COLUMN(Q$2)+9,0)</f>
        <v>5202263.4519414734</v>
      </c>
      <c r="AF421" s="22">
        <f>Target_AM[[#This Row],[PROPORSI]]*VLOOKUP(Target_AM[[#This Row],[NIPNAS]],Target_CC[],COLUMN(R$2)+9,0)</f>
        <v>5465942.8730501132</v>
      </c>
      <c r="AG421" s="22">
        <f>Target_AM[[#This Row],[PROPORSI]]*VLOOKUP(Target_AM[[#This Row],[NIPNAS]],Target_CC[],COLUMN(S$2)+9,0)</f>
        <v>5393026.5757186394</v>
      </c>
      <c r="AH421" s="22">
        <f>Target_AM[[#This Row],[PROPORSI]]*VLOOKUP(Target_AM[[#This Row],[NIPNAS]],Target_CC[],COLUMN(T$2)+9,0)</f>
        <v>5651011.8545459509</v>
      </c>
      <c r="AI421" s="22">
        <f>Target_AM[[#This Row],[PROPORSI]]*VLOOKUP(Target_AM[[#This Row],[NIPNAS]],Target_CC[],COLUMN(U$2)+9,0)</f>
        <v>5707334.905881336</v>
      </c>
      <c r="AJ421" s="22">
        <f>Target_AM[[#This Row],[PROPORSI]]*VLOOKUP(Target_AM[[#This Row],[NIPNAS]],Target_CC[],COLUMN(V$2)+9,0)</f>
        <v>5634281.1644094288</v>
      </c>
      <c r="AK421" s="22">
        <f>Target_AM[[#This Row],[PROPORSI]]*VLOOKUP(Target_AM[[#This Row],[NIPNAS]],Target_CC[],COLUMN(W$2)+9,0)</f>
        <v>5747634.06088096</v>
      </c>
      <c r="AL421" s="22">
        <f>Target_AM[[#This Row],[PROPORSI]]*VLOOKUP(Target_AM[[#This Row],[NIPNAS]],Target_CC[],COLUMN(X$2)+9,0)</f>
        <v>5705697.6742340708</v>
      </c>
      <c r="AM421" s="22">
        <f>Target_AM[[#This Row],[PROPORSI]]*VLOOKUP(Target_AM[[#This Row],[NIPNAS]],Target_CC[],COLUMN(Y$2)+9,0)</f>
        <v>5383433.3186234664</v>
      </c>
      <c r="AN421" s="22">
        <f>Target_AM[[#This Row],[PROPORSI]]*VLOOKUP(Target_AM[[#This Row],[NIPNAS]],Target_CC[],COLUMN(Z$2)+9,0)</f>
        <v>65694959.336424999</v>
      </c>
      <c r="AO421" s="22">
        <f>Target_AM[[#This Row],[PROPORSI]]*VLOOKUP(Target_AM[[#This Row],[NIPNAS]],Target_CC[],COLUMN(AA$2)+9,0)</f>
        <v>45014581.312443919</v>
      </c>
      <c r="AP421" s="22">
        <f>Target_AM[[#This Row],[PROPORSI]]*VLOOKUP(Target_AM[[#This Row],[NIPNAS]],Target_CC[],COLUMN(AB$2)+9,0)</f>
        <v>45800775.567048177</v>
      </c>
      <c r="AQ421" s="22">
        <f>Target_AM[[#This Row],[PROPORSI]]*VLOOKUP(Target_AM[[#This Row],[NIPNAS]],Target_CC[],COLUMN(AC$2)+9,0)</f>
        <v>48966731.613433883</v>
      </c>
      <c r="AR421" s="22">
        <f>Target_AM[[#This Row],[PROPORSI]]*VLOOKUP(Target_AM[[#This Row],[NIPNAS]],Target_CC[],COLUMN(AD$2)+9,0)</f>
        <v>46011636.756138861</v>
      </c>
      <c r="AS421" s="22">
        <f>Target_AM[[#This Row],[PROPORSI]]*VLOOKUP(Target_AM[[#This Row],[NIPNAS]],Target_CC[],COLUMN(AE$2)+9,0)</f>
        <v>48343760.428113215</v>
      </c>
      <c r="AT421" s="22">
        <f>Target_AM[[#This Row],[PROPORSI]]*VLOOKUP(Target_AM[[#This Row],[NIPNAS]],Target_CC[],COLUMN(AF$2)+9,0)</f>
        <v>47698849.185648873</v>
      </c>
      <c r="AU421" s="22">
        <f>Target_AM[[#This Row],[PROPORSI]]*VLOOKUP(Target_AM[[#This Row],[NIPNAS]],Target_CC[],COLUMN(AG$2)+9,0)</f>
        <v>49980610.777981035</v>
      </c>
      <c r="AV421" s="22">
        <f>Target_AM[[#This Row],[PROPORSI]]*VLOOKUP(Target_AM[[#This Row],[NIPNAS]],Target_CC[],COLUMN(AH$2)+9,0)</f>
        <v>50478762.361994728</v>
      </c>
      <c r="AW421" s="22">
        <f>Target_AM[[#This Row],[PROPORSI]]*VLOOKUP(Target_AM[[#This Row],[NIPNAS]],Target_CC[],COLUMN(AI$2)+9,0)</f>
        <v>49832635.489079848</v>
      </c>
      <c r="AX421" s="22">
        <f>Target_AM[[#This Row],[PROPORSI]]*VLOOKUP(Target_AM[[#This Row],[NIPNAS]],Target_CC[],COLUMN(AJ$2)+9,0)</f>
        <v>50835189.924449295</v>
      </c>
      <c r="AY421" s="22">
        <f>Target_AM[[#This Row],[PROPORSI]]*VLOOKUP(Target_AM[[#This Row],[NIPNAS]],Target_CC[],COLUMN(AK$2)+9,0)</f>
        <v>50464281.798191004</v>
      </c>
      <c r="AZ421" s="22">
        <f>Target_AM[[#This Row],[PROPORSI]]*VLOOKUP(Target_AM[[#This Row],[NIPNAS]],Target_CC[],COLUMN(AL$2)+9,0)</f>
        <v>47614001.221902132</v>
      </c>
      <c r="BA421" s="22">
        <f>Target_AM[[#This Row],[PROPORSI]]*VLOOKUP(Target_AM[[#This Row],[NIPNAS]],Target_CC[],COLUMN(AM$2)+9,0)</f>
        <v>581041816.43642497</v>
      </c>
      <c r="BB421" s="22">
        <f>Target_AM[[#This Row],[PROPORSI]]*VLOOKUP(Target_AM[[#This Row],[NIPNAS]],Target_CC[],COLUMN(AN$2)+9,0)</f>
        <v>19554797.252389487</v>
      </c>
      <c r="BC421" s="22">
        <f>Target_AM[[#This Row],[PROPORSI]]*VLOOKUP(Target_AM[[#This Row],[NIPNAS]],Target_CC[],COLUMN(AO$2)+9,0)</f>
        <v>20348238.646783594</v>
      </c>
      <c r="BD421" s="22">
        <f>Target_AM[[#This Row],[PROPORSI]]*VLOOKUP(Target_AM[[#This Row],[NIPNAS]],Target_CC[],COLUMN(AP$2)+9,0)</f>
        <v>20578069.898661613</v>
      </c>
      <c r="BE421" s="22">
        <f>Target_AM[[#This Row],[PROPORSI]]*VLOOKUP(Target_AM[[#This Row],[NIPNAS]],Target_CC[],COLUMN(AQ$2)+9,0)</f>
        <v>19949798.971550006</v>
      </c>
      <c r="BF421" s="22">
        <f>Target_AM[[#This Row],[PROPORSI]]*VLOOKUP(Target_AM[[#This Row],[NIPNAS]],Target_CC[],COLUMN(AR$2)+9,0)</f>
        <v>20976719.086610548</v>
      </c>
      <c r="BG421" s="22">
        <f>Target_AM[[#This Row],[PROPORSI]]*VLOOKUP(Target_AM[[#This Row],[NIPNAS]],Target_CC[],COLUMN(AS$2)+9,0)</f>
        <v>20846225.568338383</v>
      </c>
      <c r="BH421" s="22">
        <f>Target_AM[[#This Row],[PROPORSI]]*VLOOKUP(Target_AM[[#This Row],[NIPNAS]],Target_CC[],COLUMN(AT$2)+9,0)</f>
        <v>21527231.767946955</v>
      </c>
      <c r="BI421" s="22">
        <f>Target_AM[[#This Row],[PROPORSI]]*VLOOKUP(Target_AM[[#This Row],[NIPNAS]],Target_CC[],COLUMN(AU$2)+9,0)</f>
        <v>21829870.505991533</v>
      </c>
      <c r="BJ421" s="22">
        <f>Target_AM[[#This Row],[PROPORSI]]*VLOOKUP(Target_AM[[#This Row],[NIPNAS]],Target_CC[],COLUMN(AV$2)+9,0)</f>
        <v>21490524.240311656</v>
      </c>
      <c r="BK421" s="22">
        <f>Target_AM[[#This Row],[PROPORSI]]*VLOOKUP(Target_AM[[#This Row],[NIPNAS]],Target_CC[],COLUMN(AW$2)+9,0)</f>
        <v>21855867.564552277</v>
      </c>
      <c r="BL421" s="22">
        <f>Target_AM[[#This Row],[PROPORSI]]*VLOOKUP(Target_AM[[#This Row],[NIPNAS]],Target_CC[],COLUMN(AX$2)+9,0)</f>
        <v>22258785.050468128</v>
      </c>
      <c r="BM421" s="22">
        <f>Target_AM[[#This Row],[PROPORSI]]*VLOOKUP(Target_AM[[#This Row],[NIPNAS]],Target_CC[],COLUMN(AY$2)+9,0)</f>
        <v>21702046.597764947</v>
      </c>
      <c r="BN421" s="22">
        <f>Target_AM[[#This Row],[PROPORSI]]*VLOOKUP(Target_AM[[#This Row],[NIPNAS]],Target_CC[],COLUMN(AZ$2)+9,0)</f>
        <v>252918175.15136909</v>
      </c>
      <c r="BO421" s="22">
        <f>Target_AM[[#This Row],[PROPORSI]]*VLOOKUP(Target_AM[[#This Row],[NIPNAS]],Target_CC[],COLUMN(BA$2)+9,0)</f>
        <v>40775189</v>
      </c>
      <c r="BP421" s="22">
        <f>Target_AM[[#This Row],[PROPORSI]]*VLOOKUP(Target_AM[[#This Row],[NIPNAS]],Target_CC[],COLUMN(BB$2)+9,0)</f>
        <v>40642377</v>
      </c>
      <c r="BQ421" s="22">
        <f>Target_AM[[#This Row],[PROPORSI]]*VLOOKUP(Target_AM[[#This Row],[NIPNAS]],Target_CC[],COLUMN(BC$2)+9,0)</f>
        <v>40376152</v>
      </c>
      <c r="BR421" s="22">
        <f>Target_AM[[#This Row],[PROPORSI]]*VLOOKUP(Target_AM[[#This Row],[NIPNAS]],Target_CC[],COLUMN(BD$2)+9,0)</f>
        <v>39327678</v>
      </c>
      <c r="BS421" s="22">
        <f>Target_AM[[#This Row],[PROPORSI]]*VLOOKUP(Target_AM[[#This Row],[NIPNAS]],Target_CC[],COLUMN(BE$2)+9,0)</f>
        <v>39327678</v>
      </c>
      <c r="BT421" s="22">
        <f>Target_AM[[#This Row],[PROPORSI]]*VLOOKUP(Target_AM[[#This Row],[NIPNAS]],Target_CC[],COLUMN(BF$2)+9,0)</f>
        <v>39327678</v>
      </c>
      <c r="BU421" s="22">
        <f>Target_AM[[#This Row],[PROPORSI]]*VLOOKUP(Target_AM[[#This Row],[NIPNAS]],Target_CC[],COLUMN(BG$2)+9,0)</f>
        <v>39327678</v>
      </c>
      <c r="BV421" s="22">
        <f>Target_AM[[#This Row],[PROPORSI]]*VLOOKUP(Target_AM[[#This Row],[NIPNAS]],Target_CC[],COLUMN(BH$2)+9,0)</f>
        <v>39327678</v>
      </c>
      <c r="BW421" s="22">
        <f>Target_AM[[#This Row],[PROPORSI]]*VLOOKUP(Target_AM[[#This Row],[NIPNAS]],Target_CC[],COLUMN(BI$2)+9,0)</f>
        <v>39327678</v>
      </c>
      <c r="BX421" s="22">
        <f>Target_AM[[#This Row],[PROPORSI]]*VLOOKUP(Target_AM[[#This Row],[NIPNAS]],Target_CC[],COLUMN(BJ$2)+9,0)</f>
        <v>39327678</v>
      </c>
      <c r="BY421" s="22">
        <f>Target_AM[[#This Row],[PROPORSI]]*VLOOKUP(Target_AM[[#This Row],[NIPNAS]],Target_CC[],COLUMN(BK$2)+9,0)</f>
        <v>39327678</v>
      </c>
      <c r="BZ421" s="22">
        <f>Target_AM[[#This Row],[PROPORSI]]*VLOOKUP(Target_AM[[#This Row],[NIPNAS]],Target_CC[],COLUMN(BL$2)+9,0)</f>
        <v>39327678</v>
      </c>
      <c r="CA421" s="22">
        <f>Target_AM[[#This Row],[PROPORSI]]*VLOOKUP(Target_AM[[#This Row],[NIPNAS]],Target_CC[],COLUMN(BM$2)+9,0)</f>
        <v>475742820</v>
      </c>
      <c r="CB421" s="22">
        <f>Target_AM[[#This Row],[PROPORSI]]*VLOOKUP(Target_AM[[#This Row],[NIPNAS]],Target_CC[],COLUMN(BN$2)+9,0)</f>
        <v>27640000</v>
      </c>
      <c r="CC421" s="22">
        <f>Target_AM[[#This Row],[PROPORSI]]*VLOOKUP(Target_AM[[#This Row],[NIPNAS]],Target_CC[],COLUMN(BO$2)+9,0)</f>
        <v>27640000</v>
      </c>
      <c r="CD421" s="22">
        <f>Target_AM[[#This Row],[PROPORSI]]*VLOOKUP(Target_AM[[#This Row],[NIPNAS]],Target_CC[],COLUMN(BP$2)+9,0)</f>
        <v>27640000</v>
      </c>
      <c r="CE421" s="22">
        <f>Target_AM[[#This Row],[PROPORSI]]*VLOOKUP(Target_AM[[#This Row],[NIPNAS]],Target_CC[],COLUMN(BQ$2)+9,0)</f>
        <v>26258000</v>
      </c>
      <c r="CF421" s="22">
        <f>Target_AM[[#This Row],[PROPORSI]]*VLOOKUP(Target_AM[[#This Row],[NIPNAS]],Target_CC[],COLUMN(BR$2)+9,0)</f>
        <v>26258000</v>
      </c>
      <c r="CG421" s="22">
        <f>Target_AM[[#This Row],[PROPORSI]]*VLOOKUP(Target_AM[[#This Row],[NIPNAS]],Target_CC[],COLUMN(BS$2)+9,0)</f>
        <v>26258000</v>
      </c>
      <c r="CH421" s="22">
        <f>Target_AM[[#This Row],[PROPORSI]]*VLOOKUP(Target_AM[[#This Row],[NIPNAS]],Target_CC[],COLUMN(BT$2)+9,0)</f>
        <v>26258000</v>
      </c>
      <c r="CI421" s="22">
        <f>Target_AM[[#This Row],[PROPORSI]]*VLOOKUP(Target_AM[[#This Row],[NIPNAS]],Target_CC[],COLUMN(BU$2)+9,0)</f>
        <v>26258000</v>
      </c>
      <c r="CJ421" s="22">
        <f>Target_AM[[#This Row],[PROPORSI]]*VLOOKUP(Target_AM[[#This Row],[NIPNAS]],Target_CC[],COLUMN(BV$2)+9,0)</f>
        <v>26258000</v>
      </c>
      <c r="CK421" s="22">
        <f>Target_AM[[#This Row],[PROPORSI]]*VLOOKUP(Target_AM[[#This Row],[NIPNAS]],Target_CC[],COLUMN(BW$2)+9,0)</f>
        <v>26258000</v>
      </c>
      <c r="CL421" s="22">
        <f>Target_AM[[#This Row],[PROPORSI]]*VLOOKUP(Target_AM[[#This Row],[NIPNAS]],Target_CC[],COLUMN(BX$2)+9,0)</f>
        <v>26258000</v>
      </c>
      <c r="CM421" s="22">
        <f>Target_AM[[#This Row],[PROPORSI]]*VLOOKUP(Target_AM[[#This Row],[NIPNAS]],Target_CC[],COLUMN(BY$2)+9,0)</f>
        <v>26258000</v>
      </c>
      <c r="CN421" s="22">
        <f>Target_AM[[#This Row],[PROPORSI]]*VLOOKUP(Target_AM[[#This Row],[NIPNAS]],Target_CC[],COLUMN(BZ$2)+9,0)</f>
        <v>319242000</v>
      </c>
      <c r="CO421" s="22">
        <f>Target_AM[[#This Row],[PROPORSI]]*VLOOKUP(Target_AM[[#This Row],[NIPNAS]],Target_CC[],COLUMN(CA$2)+9,0)</f>
        <v>13457478</v>
      </c>
      <c r="CP421" s="22">
        <f>Target_AM[[#This Row],[PROPORSI]]*VLOOKUP(Target_AM[[#This Row],[NIPNAS]],Target_CC[],COLUMN(CB$2)+9,0)</f>
        <v>13337327</v>
      </c>
      <c r="CQ421" s="22">
        <f>Target_AM[[#This Row],[PROPORSI]]*VLOOKUP(Target_AM[[#This Row],[NIPNAS]],Target_CC[],COLUMN(CC$2)+9,0)</f>
        <v>13069678</v>
      </c>
      <c r="CR421" s="22">
        <f>Target_AM[[#This Row],[PROPORSI]]*VLOOKUP(Target_AM[[#This Row],[NIPNAS]],Target_CC[],COLUMN(CD$2)+9,0)</f>
        <v>13069678</v>
      </c>
      <c r="CS421" s="22">
        <f>Target_AM[[#This Row],[PROPORSI]]*VLOOKUP(Target_AM[[#This Row],[NIPNAS]],Target_CC[],COLUMN(CE$2)+9,0)</f>
        <v>13069678</v>
      </c>
      <c r="CT421" s="22">
        <f>Target_AM[[#This Row],[PROPORSI]]*VLOOKUP(Target_AM[[#This Row],[NIPNAS]],Target_CC[],COLUMN(CF$2)+9,0)</f>
        <v>13069678</v>
      </c>
      <c r="CU421" s="22">
        <f>Target_AM[[#This Row],[PROPORSI]]*VLOOKUP(Target_AM[[#This Row],[NIPNAS]],Target_CC[],COLUMN(CG$2)+9,0)</f>
        <v>13069678</v>
      </c>
      <c r="CV421" s="22">
        <f>Target_AM[[#This Row],[PROPORSI]]*VLOOKUP(Target_AM[[#This Row],[NIPNAS]],Target_CC[],COLUMN(CH$2)+9,0)</f>
        <v>13069678</v>
      </c>
      <c r="CW421" s="22">
        <f>Target_AM[[#This Row],[PROPORSI]]*VLOOKUP(Target_AM[[#This Row],[NIPNAS]],Target_CC[],COLUMN(CI$2)+9,0)</f>
        <v>13069678</v>
      </c>
      <c r="CX421" s="22">
        <f>Target_AM[[#This Row],[PROPORSI]]*VLOOKUP(Target_AM[[#This Row],[NIPNAS]],Target_CC[],COLUMN(CJ$2)+9,0)</f>
        <v>13069678</v>
      </c>
      <c r="CY421" s="22">
        <f>Target_AM[[#This Row],[PROPORSI]]*VLOOKUP(Target_AM[[#This Row],[NIPNAS]],Target_CC[],COLUMN(CK$2)+9,0)</f>
        <v>13069678</v>
      </c>
      <c r="CZ421" s="22">
        <f>Target_AM[[#This Row],[PROPORSI]]*VLOOKUP(Target_AM[[#This Row],[NIPNAS]],Target_CC[],COLUMN(CL$2)+9,0)</f>
        <v>13069678</v>
      </c>
      <c r="DA421" s="22">
        <f>Target_AM[[#This Row],[PROPORSI]]*VLOOKUP(Target_AM[[#This Row],[NIPNAS]],Target_CC[],COLUMN(CM$2)+9,0)</f>
        <v>157491585</v>
      </c>
      <c r="DB421" s="22">
        <f>Target_AM[[#This Row],[PROPORSI]]*VLOOKUP(Target_AM[[#This Row],[NIPNAS]],Target_CC[],COLUMN(CN$2)+9,0)</f>
        <v>0</v>
      </c>
      <c r="DC421" s="22">
        <f>Target_AM[[#This Row],[PROPORSI]]*VLOOKUP(Target_AM[[#This Row],[NIPNAS]],Target_CC[],COLUMN(CO$2)+9,0)</f>
        <v>0</v>
      </c>
      <c r="DD421" s="22">
        <f>Target_AM[[#This Row],[PROPORSI]]*VLOOKUP(Target_AM[[#This Row],[NIPNAS]],Target_CC[],COLUMN(CP$2)+9,0)</f>
        <v>0</v>
      </c>
      <c r="DE421" s="22">
        <f>Target_AM[[#This Row],[PROPORSI]]*VLOOKUP(Target_AM[[#This Row],[NIPNAS]],Target_CC[],COLUMN(CQ$2)+9,0)</f>
        <v>0</v>
      </c>
      <c r="DF421" s="22">
        <f>Target_AM[[#This Row],[PROPORSI]]*VLOOKUP(Target_AM[[#This Row],[NIPNAS]],Target_CC[],COLUMN(CR$2)+9,0)</f>
        <v>0</v>
      </c>
      <c r="DG421" s="22">
        <f>Target_AM[[#This Row],[PROPORSI]]*VLOOKUP(Target_AM[[#This Row],[NIPNAS]],Target_CC[],COLUMN(CS$2)+9,0)</f>
        <v>0</v>
      </c>
      <c r="DH421" s="22">
        <f>Target_AM[[#This Row],[PROPORSI]]*VLOOKUP(Target_AM[[#This Row],[NIPNAS]],Target_CC[],COLUMN(CT$2)+9,0)</f>
        <v>0</v>
      </c>
      <c r="DI421" s="22">
        <f>Target_AM[[#This Row],[PROPORSI]]*VLOOKUP(Target_AM[[#This Row],[NIPNAS]],Target_CC[],COLUMN(CU$2)+9,0)</f>
        <v>0</v>
      </c>
      <c r="DJ421" s="22">
        <f>Target_AM[[#This Row],[PROPORSI]]*VLOOKUP(Target_AM[[#This Row],[NIPNAS]],Target_CC[],COLUMN(CV$2)+9,0)</f>
        <v>0</v>
      </c>
      <c r="DK421" s="22">
        <f>Target_AM[[#This Row],[PROPORSI]]*VLOOKUP(Target_AM[[#This Row],[NIPNAS]],Target_CC[],COLUMN(CW$2)+9,0)</f>
        <v>0</v>
      </c>
      <c r="DL421" s="22">
        <f>Target_AM[[#This Row],[PROPORSI]]*VLOOKUP(Target_AM[[#This Row],[NIPNAS]],Target_CC[],COLUMN(CX$2)+9,0)</f>
        <v>0</v>
      </c>
      <c r="DM421" s="22">
        <f>Target_AM[[#This Row],[PROPORSI]]*VLOOKUP(Target_AM[[#This Row],[NIPNAS]],Target_CC[],COLUMN(CY$2)+9,0)</f>
        <v>0</v>
      </c>
      <c r="DN421" s="22">
        <f>Target_AM[[#This Row],[PROPORSI]]*VLOOKUP(Target_AM[[#This Row],[NIPNAS]],Target_CC[],COLUMN(CZ$2)+9,0)</f>
        <v>0</v>
      </c>
      <c r="DO421" s="22">
        <f>Target_AM[[#This Row],[PROPORSI]]*VLOOKUP(Target_AM[[#This Row],[NIPNAS]],Target_CC[],COLUMN(DA$2)+9,0)</f>
        <v>0</v>
      </c>
      <c r="DP421" s="22">
        <f>Target_AM[[#This Row],[PROPORSI]]*VLOOKUP(Target_AM[[#This Row],[NIPNAS]],Target_CC[],COLUMN(DB$2)+9,0)</f>
        <v>0</v>
      </c>
      <c r="DQ421" s="22">
        <f>Target_AM[[#This Row],[PROPORSI]]*VLOOKUP(Target_AM[[#This Row],[NIPNAS]],Target_CC[],COLUMN(DC$2)+9,0)</f>
        <v>0</v>
      </c>
      <c r="DR421" s="22">
        <f>Target_AM[[#This Row],[PROPORSI]]*VLOOKUP(Target_AM[[#This Row],[NIPNAS]],Target_CC[],COLUMN(DD$2)+9,0)</f>
        <v>0</v>
      </c>
      <c r="DS421" s="22">
        <f>Target_AM[[#This Row],[PROPORSI]]*VLOOKUP(Target_AM[[#This Row],[NIPNAS]],Target_CC[],COLUMN(DE$2)+9,0)</f>
        <v>0</v>
      </c>
      <c r="DT421" s="22">
        <f>Target_AM[[#This Row],[PROPORSI]]*VLOOKUP(Target_AM[[#This Row],[NIPNAS]],Target_CC[],COLUMN(DF$2)+9,0)</f>
        <v>0</v>
      </c>
      <c r="DU421" s="22">
        <f>Target_AM[[#This Row],[PROPORSI]]*VLOOKUP(Target_AM[[#This Row],[NIPNAS]],Target_CC[],COLUMN(DG$2)+9,0)</f>
        <v>0</v>
      </c>
      <c r="DV421" s="22">
        <f>Target_AM[[#This Row],[PROPORSI]]*VLOOKUP(Target_AM[[#This Row],[NIPNAS]],Target_CC[],COLUMN(DH$2)+9,0)</f>
        <v>0</v>
      </c>
      <c r="DW421" s="22">
        <f>Target_AM[[#This Row],[PROPORSI]]*VLOOKUP(Target_AM[[#This Row],[NIPNAS]],Target_CC[],COLUMN(DI$2)+9,0)</f>
        <v>0</v>
      </c>
      <c r="DX421" s="22">
        <f>Target_AM[[#This Row],[PROPORSI]]*VLOOKUP(Target_AM[[#This Row],[NIPNAS]],Target_CC[],COLUMN(DJ$2)+9,0)</f>
        <v>0</v>
      </c>
      <c r="DY421" s="22">
        <f>Target_AM[[#This Row],[PROPORSI]]*VLOOKUP(Target_AM[[#This Row],[NIPNAS]],Target_CC[],COLUMN(DK$2)+9,0)</f>
        <v>0</v>
      </c>
      <c r="DZ421" s="22">
        <f>Target_AM[[#This Row],[PROPORSI]]*VLOOKUP(Target_AM[[#This Row],[NIPNAS]],Target_CC[],COLUMN(DL$2)+9,0)</f>
        <v>0</v>
      </c>
      <c r="EA421" s="22">
        <f>Target_AM[[#This Row],[PROPORSI]]*VLOOKUP(Target_AM[[#This Row],[NIPNAS]],Target_CC[],COLUMN(DM$2)+9,0)</f>
        <v>0</v>
      </c>
    </row>
    <row r="422" spans="2:131" x14ac:dyDescent="0.3">
      <c r="B422">
        <v>405886</v>
      </c>
      <c r="C422" t="s">
        <v>1025</v>
      </c>
      <c r="D422">
        <v>1</v>
      </c>
      <c r="E422" s="8">
        <v>45658</v>
      </c>
      <c r="F422">
        <v>4706256</v>
      </c>
      <c r="G422" t="s">
        <v>774</v>
      </c>
      <c r="J422" t="s">
        <v>296</v>
      </c>
      <c r="K422" t="s">
        <v>20</v>
      </c>
      <c r="L422" t="s">
        <v>159</v>
      </c>
      <c r="M422" t="s">
        <v>29</v>
      </c>
      <c r="N422" s="23">
        <f>Target_AM[[#This Row],[PROPORSI]]*VLOOKUP(Target_AM[[#This Row],[NIPNAS]],Target_CC[],9,0)</f>
        <v>23977487.311871421</v>
      </c>
      <c r="O422" s="22">
        <f>Target_AM[[#This Row],[PROPORSI]]*VLOOKUP(Target_AM[[#This Row],[NIPNAS]],Target_CC[],COLUMN(A$2)+9,0)</f>
        <v>30748359.52</v>
      </c>
      <c r="P422" s="22">
        <f>Target_AM[[#This Row],[PROPORSI]]*VLOOKUP(Target_AM[[#This Row],[NIPNAS]],Target_CC[],COLUMN(B$2)+9,0)</f>
        <v>30691962.221500002</v>
      </c>
      <c r="Q422" s="22">
        <f>Target_AM[[#This Row],[PROPORSI]]*VLOOKUP(Target_AM[[#This Row],[NIPNAS]],Target_CC[],COLUMN(C$2)+9,0)</f>
        <v>30700167.400000002</v>
      </c>
      <c r="R422" s="22">
        <f>Target_AM[[#This Row],[PROPORSI]]*VLOOKUP(Target_AM[[#This Row],[NIPNAS]],Target_CC[],COLUMN(D$2)+9,0)</f>
        <v>30679000.421500001</v>
      </c>
      <c r="S422" s="22">
        <f>Target_AM[[#This Row],[PROPORSI]]*VLOOKUP(Target_AM[[#This Row],[NIPNAS]],Target_CC[],COLUMN(E$2)+9,0)</f>
        <v>30634942.186000001</v>
      </c>
      <c r="T422" s="22">
        <f>Target_AM[[#This Row],[PROPORSI]]*VLOOKUP(Target_AM[[#This Row],[NIPNAS]],Target_CC[],COLUMN(F$2)+9,0)</f>
        <v>30616807.550500002</v>
      </c>
      <c r="U422" s="22">
        <f>Target_AM[[#This Row],[PROPORSI]]*VLOOKUP(Target_AM[[#This Row],[NIPNAS]],Target_CC[],COLUMN(G$2)+9,0)</f>
        <v>30686997.492999997</v>
      </c>
      <c r="V422" s="22">
        <f>Target_AM[[#This Row],[PROPORSI]]*VLOOKUP(Target_AM[[#This Row],[NIPNAS]],Target_CC[],COLUMN(H$2)+9,0)</f>
        <v>30729539.557</v>
      </c>
      <c r="W422" s="22">
        <f>Target_AM[[#This Row],[PROPORSI]]*VLOOKUP(Target_AM[[#This Row],[NIPNAS]],Target_CC[],COLUMN(I$2)+9,0)</f>
        <v>30718093.9285</v>
      </c>
      <c r="X422" s="22">
        <f>Target_AM[[#This Row],[PROPORSI]]*VLOOKUP(Target_AM[[#This Row],[NIPNAS]],Target_CC[],COLUMN(J$2)+9,0)</f>
        <v>30721334.3785</v>
      </c>
      <c r="Y422" s="22">
        <f>Target_AM[[#This Row],[PROPORSI]]*VLOOKUP(Target_AM[[#This Row],[NIPNAS]],Target_CC[],COLUMN(K$2)+9,0)</f>
        <v>30726299.107000001</v>
      </c>
      <c r="Z422" s="22">
        <f>Target_AM[[#This Row],[PROPORSI]]*VLOOKUP(Target_AM[[#This Row],[NIPNAS]],Target_CC[],COLUMN(L$2)+9,0)</f>
        <v>30706648.300000001</v>
      </c>
      <c r="AA422" s="22">
        <f>Target_AM[[#This Row],[PROPORSI]]*VLOOKUP(Target_AM[[#This Row],[NIPNAS]],Target_CC[],COLUMN(M$2)+9,0)</f>
        <v>368360152.06350005</v>
      </c>
      <c r="AB422" s="22">
        <f>Target_AM[[#This Row],[PROPORSI]]*VLOOKUP(Target_AM[[#This Row],[NIPNAS]],Target_CC[],COLUMN(N$2)+9,0)</f>
        <v>0</v>
      </c>
      <c r="AC422" s="22">
        <f>Target_AM[[#This Row],[PROPORSI]]*VLOOKUP(Target_AM[[#This Row],[NIPNAS]],Target_CC[],COLUMN(O$2)+9,0)</f>
        <v>690859.22431823774</v>
      </c>
      <c r="AD422" s="22">
        <f>Target_AM[[#This Row],[PROPORSI]]*VLOOKUP(Target_AM[[#This Row],[NIPNAS]],Target_CC[],COLUMN(P$2)+9,0)</f>
        <v>683729.23020126333</v>
      </c>
      <c r="AE422" s="22">
        <f>Target_AM[[#This Row],[PROPORSI]]*VLOOKUP(Target_AM[[#This Row],[NIPNAS]],Target_CC[],COLUMN(Q$2)+9,0)</f>
        <v>537486.86343142285</v>
      </c>
      <c r="AF422" s="22">
        <f>Target_AM[[#This Row],[PROPORSI]]*VLOOKUP(Target_AM[[#This Row],[NIPNAS]],Target_CC[],COLUMN(R$2)+9,0)</f>
        <v>586231.66372162709</v>
      </c>
      <c r="AG422" s="22">
        <f>Target_AM[[#This Row],[PROPORSI]]*VLOOKUP(Target_AM[[#This Row],[NIPNAS]],Target_CC[],COLUMN(S$2)+9,0)</f>
        <v>571553.53985494352</v>
      </c>
      <c r="AH422" s="22">
        <f>Target_AM[[#This Row],[PROPORSI]]*VLOOKUP(Target_AM[[#This Row],[NIPNAS]],Target_CC[],COLUMN(T$2)+9,0)</f>
        <v>710365.72728492401</v>
      </c>
      <c r="AI422" s="22">
        <f>Target_AM[[#This Row],[PROPORSI]]*VLOOKUP(Target_AM[[#This Row],[NIPNAS]],Target_CC[],COLUMN(U$2)+9,0)</f>
        <v>598269.13892134407</v>
      </c>
      <c r="AJ422" s="22">
        <f>Target_AM[[#This Row],[PROPORSI]]*VLOOKUP(Target_AM[[#This Row],[NIPNAS]],Target_CC[],COLUMN(V$2)+9,0)</f>
        <v>715610.41381648171</v>
      </c>
      <c r="AK422" s="22">
        <f>Target_AM[[#This Row],[PROPORSI]]*VLOOKUP(Target_AM[[#This Row],[NIPNAS]],Target_CC[],COLUMN(W$2)+9,0)</f>
        <v>720720.50871695695</v>
      </c>
      <c r="AL422" s="22">
        <f>Target_AM[[#This Row],[PROPORSI]]*VLOOKUP(Target_AM[[#This Row],[NIPNAS]],Target_CC[],COLUMN(X$2)+9,0)</f>
        <v>611960.29877694696</v>
      </c>
      <c r="AM422" s="22">
        <f>Target_AM[[#This Row],[PROPORSI]]*VLOOKUP(Target_AM[[#This Row],[NIPNAS]],Target_CC[],COLUMN(Y$2)+9,0)</f>
        <v>623089.45347582689</v>
      </c>
      <c r="AN422" s="22">
        <f>Target_AM[[#This Row],[PROPORSI]]*VLOOKUP(Target_AM[[#This Row],[NIPNAS]],Target_CC[],COLUMN(Z$2)+9,0)</f>
        <v>7049876.062519975</v>
      </c>
      <c r="AO422" s="22">
        <f>Target_AM[[#This Row],[PROPORSI]]*VLOOKUP(Target_AM[[#This Row],[NIPNAS]],Target_CC[],COLUMN(AA$2)+9,0)</f>
        <v>30748359.52</v>
      </c>
      <c r="AP422" s="22">
        <f>Target_AM[[#This Row],[PROPORSI]]*VLOOKUP(Target_AM[[#This Row],[NIPNAS]],Target_CC[],COLUMN(AB$2)+9,0)</f>
        <v>31382821.445818238</v>
      </c>
      <c r="AQ422" s="22">
        <f>Target_AM[[#This Row],[PROPORSI]]*VLOOKUP(Target_AM[[#This Row],[NIPNAS]],Target_CC[],COLUMN(AC$2)+9,0)</f>
        <v>31383896.630201265</v>
      </c>
      <c r="AR422" s="22">
        <f>Target_AM[[#This Row],[PROPORSI]]*VLOOKUP(Target_AM[[#This Row],[NIPNAS]],Target_CC[],COLUMN(AD$2)+9,0)</f>
        <v>31216487.284931425</v>
      </c>
      <c r="AS422" s="22">
        <f>Target_AM[[#This Row],[PROPORSI]]*VLOOKUP(Target_AM[[#This Row],[NIPNAS]],Target_CC[],COLUMN(AE$2)+9,0)</f>
        <v>31221173.849721629</v>
      </c>
      <c r="AT422" s="22">
        <f>Target_AM[[#This Row],[PROPORSI]]*VLOOKUP(Target_AM[[#This Row],[NIPNAS]],Target_CC[],COLUMN(AF$2)+9,0)</f>
        <v>31188361.090354946</v>
      </c>
      <c r="AU422" s="22">
        <f>Target_AM[[#This Row],[PROPORSI]]*VLOOKUP(Target_AM[[#This Row],[NIPNAS]],Target_CC[],COLUMN(AG$2)+9,0)</f>
        <v>31397363.22028492</v>
      </c>
      <c r="AV422" s="22">
        <f>Target_AM[[#This Row],[PROPORSI]]*VLOOKUP(Target_AM[[#This Row],[NIPNAS]],Target_CC[],COLUMN(AH$2)+9,0)</f>
        <v>31327808.695921343</v>
      </c>
      <c r="AW422" s="22">
        <f>Target_AM[[#This Row],[PROPORSI]]*VLOOKUP(Target_AM[[#This Row],[NIPNAS]],Target_CC[],COLUMN(AI$2)+9,0)</f>
        <v>31433704.342316482</v>
      </c>
      <c r="AX422" s="22">
        <f>Target_AM[[#This Row],[PROPORSI]]*VLOOKUP(Target_AM[[#This Row],[NIPNAS]],Target_CC[],COLUMN(AJ$2)+9,0)</f>
        <v>31442054.887216955</v>
      </c>
      <c r="AY422" s="22">
        <f>Target_AM[[#This Row],[PROPORSI]]*VLOOKUP(Target_AM[[#This Row],[NIPNAS]],Target_CC[],COLUMN(AK$2)+9,0)</f>
        <v>31338259.405776948</v>
      </c>
      <c r="AZ422" s="22">
        <f>Target_AM[[#This Row],[PROPORSI]]*VLOOKUP(Target_AM[[#This Row],[NIPNAS]],Target_CC[],COLUMN(AL$2)+9,0)</f>
        <v>31329737.753475826</v>
      </c>
      <c r="BA422" s="22">
        <f>Target_AM[[#This Row],[PROPORSI]]*VLOOKUP(Target_AM[[#This Row],[NIPNAS]],Target_CC[],COLUMN(AM$2)+9,0)</f>
        <v>375410028.12602001</v>
      </c>
      <c r="BB422" s="22">
        <f>Target_AM[[#This Row],[PROPORSI]]*VLOOKUP(Target_AM[[#This Row],[NIPNAS]],Target_CC[],COLUMN(AN$2)+9,0)</f>
        <v>0</v>
      </c>
      <c r="BC422" s="22">
        <f>Target_AM[[#This Row],[PROPORSI]]*VLOOKUP(Target_AM[[#This Row],[NIPNAS]],Target_CC[],COLUMN(AO$2)+9,0)</f>
        <v>0</v>
      </c>
      <c r="BD422" s="22">
        <f>Target_AM[[#This Row],[PROPORSI]]*VLOOKUP(Target_AM[[#This Row],[NIPNAS]],Target_CC[],COLUMN(AP$2)+9,0)</f>
        <v>0</v>
      </c>
      <c r="BE422" s="22">
        <f>Target_AM[[#This Row],[PROPORSI]]*VLOOKUP(Target_AM[[#This Row],[NIPNAS]],Target_CC[],COLUMN(AQ$2)+9,0)</f>
        <v>0</v>
      </c>
      <c r="BF422" s="22">
        <f>Target_AM[[#This Row],[PROPORSI]]*VLOOKUP(Target_AM[[#This Row],[NIPNAS]],Target_CC[],COLUMN(AR$2)+9,0)</f>
        <v>0</v>
      </c>
      <c r="BG422" s="22">
        <f>Target_AM[[#This Row],[PROPORSI]]*VLOOKUP(Target_AM[[#This Row],[NIPNAS]],Target_CC[],COLUMN(AS$2)+9,0)</f>
        <v>0</v>
      </c>
      <c r="BH422" s="22">
        <f>Target_AM[[#This Row],[PROPORSI]]*VLOOKUP(Target_AM[[#This Row],[NIPNAS]],Target_CC[],COLUMN(AT$2)+9,0)</f>
        <v>0</v>
      </c>
      <c r="BI422" s="22">
        <f>Target_AM[[#This Row],[PROPORSI]]*VLOOKUP(Target_AM[[#This Row],[NIPNAS]],Target_CC[],COLUMN(AU$2)+9,0)</f>
        <v>0</v>
      </c>
      <c r="BJ422" s="22">
        <f>Target_AM[[#This Row],[PROPORSI]]*VLOOKUP(Target_AM[[#This Row],[NIPNAS]],Target_CC[],COLUMN(AV$2)+9,0)</f>
        <v>0</v>
      </c>
      <c r="BK422" s="22">
        <f>Target_AM[[#This Row],[PROPORSI]]*VLOOKUP(Target_AM[[#This Row],[NIPNAS]],Target_CC[],COLUMN(AW$2)+9,0)</f>
        <v>0</v>
      </c>
      <c r="BL422" s="22">
        <f>Target_AM[[#This Row],[PROPORSI]]*VLOOKUP(Target_AM[[#This Row],[NIPNAS]],Target_CC[],COLUMN(AX$2)+9,0)</f>
        <v>0</v>
      </c>
      <c r="BM422" s="22">
        <f>Target_AM[[#This Row],[PROPORSI]]*VLOOKUP(Target_AM[[#This Row],[NIPNAS]],Target_CC[],COLUMN(AY$2)+9,0)</f>
        <v>0</v>
      </c>
      <c r="BN422" s="22">
        <f>Target_AM[[#This Row],[PROPORSI]]*VLOOKUP(Target_AM[[#This Row],[NIPNAS]],Target_CC[],COLUMN(AZ$2)+9,0)</f>
        <v>0</v>
      </c>
      <c r="BO422" s="22">
        <f>Target_AM[[#This Row],[PROPORSI]]*VLOOKUP(Target_AM[[#This Row],[NIPNAS]],Target_CC[],COLUMN(BA$2)+9,0)</f>
        <v>30383168</v>
      </c>
      <c r="BP422" s="22">
        <f>Target_AM[[#This Row],[PROPORSI]]*VLOOKUP(Target_AM[[#This Row],[NIPNAS]],Target_CC[],COLUMN(BB$2)+9,0)</f>
        <v>30398139</v>
      </c>
      <c r="BQ422" s="22">
        <f>Target_AM[[#This Row],[PROPORSI]]*VLOOKUP(Target_AM[[#This Row],[NIPNAS]],Target_CC[],COLUMN(BC$2)+9,0)</f>
        <v>30385308</v>
      </c>
      <c r="BR422" s="22">
        <f>Target_AM[[#This Row],[PROPORSI]]*VLOOKUP(Target_AM[[#This Row],[NIPNAS]],Target_CC[],COLUMN(BD$2)+9,0)</f>
        <v>28976065</v>
      </c>
      <c r="BS422" s="22">
        <f>Target_AM[[#This Row],[PROPORSI]]*VLOOKUP(Target_AM[[#This Row],[NIPNAS]],Target_CC[],COLUMN(BE$2)+9,0)</f>
        <v>28976065</v>
      </c>
      <c r="BT422" s="22">
        <f>Target_AM[[#This Row],[PROPORSI]]*VLOOKUP(Target_AM[[#This Row],[NIPNAS]],Target_CC[],COLUMN(BF$2)+9,0)</f>
        <v>28976065</v>
      </c>
      <c r="BU422" s="22">
        <f>Target_AM[[#This Row],[PROPORSI]]*VLOOKUP(Target_AM[[#This Row],[NIPNAS]],Target_CC[],COLUMN(BG$2)+9,0)</f>
        <v>28976065</v>
      </c>
      <c r="BV422" s="22">
        <f>Target_AM[[#This Row],[PROPORSI]]*VLOOKUP(Target_AM[[#This Row],[NIPNAS]],Target_CC[],COLUMN(BH$2)+9,0)</f>
        <v>28976065</v>
      </c>
      <c r="BW422" s="22">
        <f>Target_AM[[#This Row],[PROPORSI]]*VLOOKUP(Target_AM[[#This Row],[NIPNAS]],Target_CC[],COLUMN(BI$2)+9,0)</f>
        <v>28976065</v>
      </c>
      <c r="BX422" s="22">
        <f>Target_AM[[#This Row],[PROPORSI]]*VLOOKUP(Target_AM[[#This Row],[NIPNAS]],Target_CC[],COLUMN(BJ$2)+9,0)</f>
        <v>28976065</v>
      </c>
      <c r="BY422" s="22">
        <f>Target_AM[[#This Row],[PROPORSI]]*VLOOKUP(Target_AM[[#This Row],[NIPNAS]],Target_CC[],COLUMN(BK$2)+9,0)</f>
        <v>28976065</v>
      </c>
      <c r="BZ422" s="22">
        <f>Target_AM[[#This Row],[PROPORSI]]*VLOOKUP(Target_AM[[#This Row],[NIPNAS]],Target_CC[],COLUMN(BL$2)+9,0)</f>
        <v>28976065</v>
      </c>
      <c r="CA422" s="22">
        <f>Target_AM[[#This Row],[PROPORSI]]*VLOOKUP(Target_AM[[#This Row],[NIPNAS]],Target_CC[],COLUMN(BM$2)+9,0)</f>
        <v>351951200</v>
      </c>
      <c r="CB422" s="22">
        <f>Target_AM[[#This Row],[PROPORSI]]*VLOOKUP(Target_AM[[#This Row],[NIPNAS]],Target_CC[],COLUMN(BN$2)+9,0)</f>
        <v>29136700</v>
      </c>
      <c r="CC422" s="22">
        <f>Target_AM[[#This Row],[PROPORSI]]*VLOOKUP(Target_AM[[#This Row],[NIPNAS]],Target_CC[],COLUMN(BO$2)+9,0)</f>
        <v>29136700</v>
      </c>
      <c r="CD422" s="22">
        <f>Target_AM[[#This Row],[PROPORSI]]*VLOOKUP(Target_AM[[#This Row],[NIPNAS]],Target_CC[],COLUMN(BP$2)+9,0)</f>
        <v>29136700</v>
      </c>
      <c r="CE422" s="22">
        <f>Target_AM[[#This Row],[PROPORSI]]*VLOOKUP(Target_AM[[#This Row],[NIPNAS]],Target_CC[],COLUMN(BQ$2)+9,0)</f>
        <v>27679865</v>
      </c>
      <c r="CF422" s="22">
        <f>Target_AM[[#This Row],[PROPORSI]]*VLOOKUP(Target_AM[[#This Row],[NIPNAS]],Target_CC[],COLUMN(BR$2)+9,0)</f>
        <v>27679865</v>
      </c>
      <c r="CG422" s="22">
        <f>Target_AM[[#This Row],[PROPORSI]]*VLOOKUP(Target_AM[[#This Row],[NIPNAS]],Target_CC[],COLUMN(BS$2)+9,0)</f>
        <v>27679865</v>
      </c>
      <c r="CH422" s="22">
        <f>Target_AM[[#This Row],[PROPORSI]]*VLOOKUP(Target_AM[[#This Row],[NIPNAS]],Target_CC[],COLUMN(BT$2)+9,0)</f>
        <v>27679865</v>
      </c>
      <c r="CI422" s="22">
        <f>Target_AM[[#This Row],[PROPORSI]]*VLOOKUP(Target_AM[[#This Row],[NIPNAS]],Target_CC[],COLUMN(BU$2)+9,0)</f>
        <v>27679865</v>
      </c>
      <c r="CJ422" s="22">
        <f>Target_AM[[#This Row],[PROPORSI]]*VLOOKUP(Target_AM[[#This Row],[NIPNAS]],Target_CC[],COLUMN(BV$2)+9,0)</f>
        <v>27679865</v>
      </c>
      <c r="CK422" s="22">
        <f>Target_AM[[#This Row],[PROPORSI]]*VLOOKUP(Target_AM[[#This Row],[NIPNAS]],Target_CC[],COLUMN(BW$2)+9,0)</f>
        <v>27679865</v>
      </c>
      <c r="CL422" s="22">
        <f>Target_AM[[#This Row],[PROPORSI]]*VLOOKUP(Target_AM[[#This Row],[NIPNAS]],Target_CC[],COLUMN(BX$2)+9,0)</f>
        <v>27679865</v>
      </c>
      <c r="CM422" s="22">
        <f>Target_AM[[#This Row],[PROPORSI]]*VLOOKUP(Target_AM[[#This Row],[NIPNAS]],Target_CC[],COLUMN(BY$2)+9,0)</f>
        <v>27679865</v>
      </c>
      <c r="CN422" s="22">
        <f>Target_AM[[#This Row],[PROPORSI]]*VLOOKUP(Target_AM[[#This Row],[NIPNAS]],Target_CC[],COLUMN(BZ$2)+9,0)</f>
        <v>336528885</v>
      </c>
      <c r="CO422" s="22">
        <f>Target_AM[[#This Row],[PROPORSI]]*VLOOKUP(Target_AM[[#This Row],[NIPNAS]],Target_CC[],COLUMN(CA$2)+9,0)</f>
        <v>1294950</v>
      </c>
      <c r="CP422" s="22">
        <f>Target_AM[[#This Row],[PROPORSI]]*VLOOKUP(Target_AM[[#This Row],[NIPNAS]],Target_CC[],COLUMN(CB$2)+9,0)</f>
        <v>1295450</v>
      </c>
      <c r="CQ422" s="22">
        <f>Target_AM[[#This Row],[PROPORSI]]*VLOOKUP(Target_AM[[#This Row],[NIPNAS]],Target_CC[],COLUMN(CC$2)+9,0)</f>
        <v>1296200</v>
      </c>
      <c r="CR422" s="22">
        <f>Target_AM[[#This Row],[PROPORSI]]*VLOOKUP(Target_AM[[#This Row],[NIPNAS]],Target_CC[],COLUMN(CD$2)+9,0)</f>
        <v>1296200</v>
      </c>
      <c r="CS422" s="22">
        <f>Target_AM[[#This Row],[PROPORSI]]*VLOOKUP(Target_AM[[#This Row],[NIPNAS]],Target_CC[],COLUMN(CE$2)+9,0)</f>
        <v>1296200</v>
      </c>
      <c r="CT422" s="22">
        <f>Target_AM[[#This Row],[PROPORSI]]*VLOOKUP(Target_AM[[#This Row],[NIPNAS]],Target_CC[],COLUMN(CF$2)+9,0)</f>
        <v>1296200</v>
      </c>
      <c r="CU422" s="22">
        <f>Target_AM[[#This Row],[PROPORSI]]*VLOOKUP(Target_AM[[#This Row],[NIPNAS]],Target_CC[],COLUMN(CG$2)+9,0)</f>
        <v>1296200</v>
      </c>
      <c r="CV422" s="22">
        <f>Target_AM[[#This Row],[PROPORSI]]*VLOOKUP(Target_AM[[#This Row],[NIPNAS]],Target_CC[],COLUMN(CH$2)+9,0)</f>
        <v>1296200</v>
      </c>
      <c r="CW422" s="22">
        <f>Target_AM[[#This Row],[PROPORSI]]*VLOOKUP(Target_AM[[#This Row],[NIPNAS]],Target_CC[],COLUMN(CI$2)+9,0)</f>
        <v>1296200</v>
      </c>
      <c r="CX422" s="22">
        <f>Target_AM[[#This Row],[PROPORSI]]*VLOOKUP(Target_AM[[#This Row],[NIPNAS]],Target_CC[],COLUMN(CJ$2)+9,0)</f>
        <v>1296200</v>
      </c>
      <c r="CY422" s="22">
        <f>Target_AM[[#This Row],[PROPORSI]]*VLOOKUP(Target_AM[[#This Row],[NIPNAS]],Target_CC[],COLUMN(CK$2)+9,0)</f>
        <v>1296200</v>
      </c>
      <c r="CZ422" s="22">
        <f>Target_AM[[#This Row],[PROPORSI]]*VLOOKUP(Target_AM[[#This Row],[NIPNAS]],Target_CC[],COLUMN(CL$2)+9,0)</f>
        <v>1296200</v>
      </c>
      <c r="DA422" s="22">
        <f>Target_AM[[#This Row],[PROPORSI]]*VLOOKUP(Target_AM[[#This Row],[NIPNAS]],Target_CC[],COLUMN(CM$2)+9,0)</f>
        <v>15552400</v>
      </c>
      <c r="DB422" s="22">
        <f>Target_AM[[#This Row],[PROPORSI]]*VLOOKUP(Target_AM[[#This Row],[NIPNAS]],Target_CC[],COLUMN(CN$2)+9,0)</f>
        <v>0</v>
      </c>
      <c r="DC422" s="22">
        <f>Target_AM[[#This Row],[PROPORSI]]*VLOOKUP(Target_AM[[#This Row],[NIPNAS]],Target_CC[],COLUMN(CO$2)+9,0)</f>
        <v>0</v>
      </c>
      <c r="DD422" s="22">
        <f>Target_AM[[#This Row],[PROPORSI]]*VLOOKUP(Target_AM[[#This Row],[NIPNAS]],Target_CC[],COLUMN(CP$2)+9,0)</f>
        <v>0</v>
      </c>
      <c r="DE422" s="22">
        <f>Target_AM[[#This Row],[PROPORSI]]*VLOOKUP(Target_AM[[#This Row],[NIPNAS]],Target_CC[],COLUMN(CQ$2)+9,0)</f>
        <v>0</v>
      </c>
      <c r="DF422" s="22">
        <f>Target_AM[[#This Row],[PROPORSI]]*VLOOKUP(Target_AM[[#This Row],[NIPNAS]],Target_CC[],COLUMN(CR$2)+9,0)</f>
        <v>0</v>
      </c>
      <c r="DG422" s="22">
        <f>Target_AM[[#This Row],[PROPORSI]]*VLOOKUP(Target_AM[[#This Row],[NIPNAS]],Target_CC[],COLUMN(CS$2)+9,0)</f>
        <v>0</v>
      </c>
      <c r="DH422" s="22">
        <f>Target_AM[[#This Row],[PROPORSI]]*VLOOKUP(Target_AM[[#This Row],[NIPNAS]],Target_CC[],COLUMN(CT$2)+9,0)</f>
        <v>0</v>
      </c>
      <c r="DI422" s="22">
        <f>Target_AM[[#This Row],[PROPORSI]]*VLOOKUP(Target_AM[[#This Row],[NIPNAS]],Target_CC[],COLUMN(CU$2)+9,0)</f>
        <v>0</v>
      </c>
      <c r="DJ422" s="22">
        <f>Target_AM[[#This Row],[PROPORSI]]*VLOOKUP(Target_AM[[#This Row],[NIPNAS]],Target_CC[],COLUMN(CV$2)+9,0)</f>
        <v>0</v>
      </c>
      <c r="DK422" s="22">
        <f>Target_AM[[#This Row],[PROPORSI]]*VLOOKUP(Target_AM[[#This Row],[NIPNAS]],Target_CC[],COLUMN(CW$2)+9,0)</f>
        <v>0</v>
      </c>
      <c r="DL422" s="22">
        <f>Target_AM[[#This Row],[PROPORSI]]*VLOOKUP(Target_AM[[#This Row],[NIPNAS]],Target_CC[],COLUMN(CX$2)+9,0)</f>
        <v>0</v>
      </c>
      <c r="DM422" s="22">
        <f>Target_AM[[#This Row],[PROPORSI]]*VLOOKUP(Target_AM[[#This Row],[NIPNAS]],Target_CC[],COLUMN(CY$2)+9,0)</f>
        <v>0</v>
      </c>
      <c r="DN422" s="22">
        <f>Target_AM[[#This Row],[PROPORSI]]*VLOOKUP(Target_AM[[#This Row],[NIPNAS]],Target_CC[],COLUMN(CZ$2)+9,0)</f>
        <v>0</v>
      </c>
      <c r="DO422" s="22">
        <f>Target_AM[[#This Row],[PROPORSI]]*VLOOKUP(Target_AM[[#This Row],[NIPNAS]],Target_CC[],COLUMN(DA$2)+9,0)</f>
        <v>0</v>
      </c>
      <c r="DP422" s="22">
        <f>Target_AM[[#This Row],[PROPORSI]]*VLOOKUP(Target_AM[[#This Row],[NIPNAS]],Target_CC[],COLUMN(DB$2)+9,0)</f>
        <v>0</v>
      </c>
      <c r="DQ422" s="22">
        <f>Target_AM[[#This Row],[PROPORSI]]*VLOOKUP(Target_AM[[#This Row],[NIPNAS]],Target_CC[],COLUMN(DC$2)+9,0)</f>
        <v>0</v>
      </c>
      <c r="DR422" s="22">
        <f>Target_AM[[#This Row],[PROPORSI]]*VLOOKUP(Target_AM[[#This Row],[NIPNAS]],Target_CC[],COLUMN(DD$2)+9,0)</f>
        <v>0</v>
      </c>
      <c r="DS422" s="22">
        <f>Target_AM[[#This Row],[PROPORSI]]*VLOOKUP(Target_AM[[#This Row],[NIPNAS]],Target_CC[],COLUMN(DE$2)+9,0)</f>
        <v>0</v>
      </c>
      <c r="DT422" s="22">
        <f>Target_AM[[#This Row],[PROPORSI]]*VLOOKUP(Target_AM[[#This Row],[NIPNAS]],Target_CC[],COLUMN(DF$2)+9,0)</f>
        <v>0</v>
      </c>
      <c r="DU422" s="22">
        <f>Target_AM[[#This Row],[PROPORSI]]*VLOOKUP(Target_AM[[#This Row],[NIPNAS]],Target_CC[],COLUMN(DG$2)+9,0)</f>
        <v>0</v>
      </c>
      <c r="DV422" s="22">
        <f>Target_AM[[#This Row],[PROPORSI]]*VLOOKUP(Target_AM[[#This Row],[NIPNAS]],Target_CC[],COLUMN(DH$2)+9,0)</f>
        <v>0</v>
      </c>
      <c r="DW422" s="22">
        <f>Target_AM[[#This Row],[PROPORSI]]*VLOOKUP(Target_AM[[#This Row],[NIPNAS]],Target_CC[],COLUMN(DI$2)+9,0)</f>
        <v>0</v>
      </c>
      <c r="DX422" s="22">
        <f>Target_AM[[#This Row],[PROPORSI]]*VLOOKUP(Target_AM[[#This Row],[NIPNAS]],Target_CC[],COLUMN(DJ$2)+9,0)</f>
        <v>0</v>
      </c>
      <c r="DY422" s="22">
        <f>Target_AM[[#This Row],[PROPORSI]]*VLOOKUP(Target_AM[[#This Row],[NIPNAS]],Target_CC[],COLUMN(DK$2)+9,0)</f>
        <v>0</v>
      </c>
      <c r="DZ422" s="22">
        <f>Target_AM[[#This Row],[PROPORSI]]*VLOOKUP(Target_AM[[#This Row],[NIPNAS]],Target_CC[],COLUMN(DL$2)+9,0)</f>
        <v>0</v>
      </c>
      <c r="EA422" s="22">
        <f>Target_AM[[#This Row],[PROPORSI]]*VLOOKUP(Target_AM[[#This Row],[NIPNAS]],Target_CC[],COLUMN(DM$2)+9,0)</f>
        <v>0</v>
      </c>
    </row>
    <row r="423" spans="2:131" x14ac:dyDescent="0.3">
      <c r="B423">
        <v>896661</v>
      </c>
      <c r="C423" t="s">
        <v>1045</v>
      </c>
      <c r="D423">
        <v>1</v>
      </c>
      <c r="E423" s="8">
        <v>45658</v>
      </c>
      <c r="F423">
        <v>2916569</v>
      </c>
      <c r="G423" t="s">
        <v>798</v>
      </c>
      <c r="J423" t="s">
        <v>309</v>
      </c>
      <c r="K423" t="s">
        <v>25</v>
      </c>
      <c r="L423" t="s">
        <v>159</v>
      </c>
      <c r="M423" t="s">
        <v>29</v>
      </c>
      <c r="N423" s="23">
        <f>Target_AM[[#This Row],[PROPORSI]]*VLOOKUP(Target_AM[[#This Row],[NIPNAS]],Target_CC[],9,0)</f>
        <v>229800906.79480603</v>
      </c>
      <c r="O423" s="22">
        <f>Target_AM[[#This Row],[PROPORSI]]*VLOOKUP(Target_AM[[#This Row],[NIPNAS]],Target_CC[],COLUMN(A$2)+9,0)</f>
        <v>13622028.512727272</v>
      </c>
      <c r="P423" s="22">
        <f>Target_AM[[#This Row],[PROPORSI]]*VLOOKUP(Target_AM[[#This Row],[NIPNAS]],Target_CC[],COLUMN(B$2)+9,0)</f>
        <v>14338977.381818181</v>
      </c>
      <c r="Q423" s="22">
        <f>Target_AM[[#This Row],[PROPORSI]]*VLOOKUP(Target_AM[[#This Row],[NIPNAS]],Target_CC[],COLUMN(C$2)+9,0)</f>
        <v>12905079.643636363</v>
      </c>
      <c r="R423" s="22">
        <f>Target_AM[[#This Row],[PROPORSI]]*VLOOKUP(Target_AM[[#This Row],[NIPNAS]],Target_CC[],COLUMN(D$2)+9,0)</f>
        <v>11471181.905454544</v>
      </c>
      <c r="S423" s="22">
        <f>Target_AM[[#This Row],[PROPORSI]]*VLOOKUP(Target_AM[[#This Row],[NIPNAS]],Target_CC[],COLUMN(E$2)+9,0)</f>
        <v>12188130.774545453</v>
      </c>
      <c r="T423" s="22">
        <f>Target_AM[[#This Row],[PROPORSI]]*VLOOKUP(Target_AM[[#This Row],[NIPNAS]],Target_CC[],COLUMN(F$2)+9,0)</f>
        <v>12905079.643636363</v>
      </c>
      <c r="U423" s="22">
        <f>Target_AM[[#This Row],[PROPORSI]]*VLOOKUP(Target_AM[[#This Row],[NIPNAS]],Target_CC[],COLUMN(G$2)+9,0)</f>
        <v>16489823.989090908</v>
      </c>
      <c r="V423" s="22">
        <f>Target_AM[[#This Row],[PROPORSI]]*VLOOKUP(Target_AM[[#This Row],[NIPNAS]],Target_CC[],COLUMN(H$2)+9,0)</f>
        <v>15055926.25090909</v>
      </c>
      <c r="W423" s="22">
        <f>Target_AM[[#This Row],[PROPORSI]]*VLOOKUP(Target_AM[[#This Row],[NIPNAS]],Target_CC[],COLUMN(I$2)+9,0)</f>
        <v>15055926.25090909</v>
      </c>
      <c r="X423" s="22">
        <f>Target_AM[[#This Row],[PROPORSI]]*VLOOKUP(Target_AM[[#This Row],[NIPNAS]],Target_CC[],COLUMN(J$2)+9,0)</f>
        <v>16489823.989090908</v>
      </c>
      <c r="Y423" s="22">
        <f>Target_AM[[#This Row],[PROPORSI]]*VLOOKUP(Target_AM[[#This Row],[NIPNAS]],Target_CC[],COLUMN(K$2)+9,0)</f>
        <v>14338977.381818181</v>
      </c>
      <c r="Z423" s="22">
        <f>Target_AM[[#This Row],[PROPORSI]]*VLOOKUP(Target_AM[[#This Row],[NIPNAS]],Target_CC[],COLUMN(L$2)+9,0)</f>
        <v>15055926.25090909</v>
      </c>
      <c r="AA423" s="22">
        <f>Target_AM[[#This Row],[PROPORSI]]*VLOOKUP(Target_AM[[#This Row],[NIPNAS]],Target_CC[],COLUMN(M$2)+9,0)</f>
        <v>169916881.97454545</v>
      </c>
      <c r="AB423" s="22">
        <f>Target_AM[[#This Row],[PROPORSI]]*VLOOKUP(Target_AM[[#This Row],[NIPNAS]],Target_CC[],COLUMN(N$2)+9,0)</f>
        <v>1825391.6698482735</v>
      </c>
      <c r="AC423" s="22">
        <f>Target_AM[[#This Row],[PROPORSI]]*VLOOKUP(Target_AM[[#This Row],[NIPNAS]],Target_CC[],COLUMN(O$2)+9,0)</f>
        <v>1941208.9494222773</v>
      </c>
      <c r="AD423" s="22">
        <f>Target_AM[[#This Row],[PROPORSI]]*VLOOKUP(Target_AM[[#This Row],[NIPNAS]],Target_CC[],COLUMN(P$2)+9,0)</f>
        <v>2554191.9695707229</v>
      </c>
      <c r="AE423" s="22">
        <f>Target_AM[[#This Row],[PROPORSI]]*VLOOKUP(Target_AM[[#This Row],[NIPNAS]],Target_CC[],COLUMN(Q$2)+9,0)</f>
        <v>2604135.1917866487</v>
      </c>
      <c r="AF423" s="22">
        <f>Target_AM[[#This Row],[PROPORSI]]*VLOOKUP(Target_AM[[#This Row],[NIPNAS]],Target_CC[],COLUMN(R$2)+9,0)</f>
        <v>3406165.4466384961</v>
      </c>
      <c r="AG423" s="22">
        <f>Target_AM[[#This Row],[PROPORSI]]*VLOOKUP(Target_AM[[#This Row],[NIPNAS]],Target_CC[],COLUMN(S$2)+9,0)</f>
        <v>3182564.4513048059</v>
      </c>
      <c r="AH423" s="22">
        <f>Target_AM[[#This Row],[PROPORSI]]*VLOOKUP(Target_AM[[#This Row],[NIPNAS]],Target_CC[],COLUMN(T$2)+9,0)</f>
        <v>2794738.9745214344</v>
      </c>
      <c r="AI423" s="22">
        <f>Target_AM[[#This Row],[PROPORSI]]*VLOOKUP(Target_AM[[#This Row],[NIPNAS]],Target_CC[],COLUMN(U$2)+9,0)</f>
        <v>3161437.3360084766</v>
      </c>
      <c r="AJ423" s="22">
        <f>Target_AM[[#This Row],[PROPORSI]]*VLOOKUP(Target_AM[[#This Row],[NIPNAS]],Target_CC[],COLUMN(V$2)+9,0)</f>
        <v>2745070.7524830215</v>
      </c>
      <c r="AK423" s="22">
        <f>Target_AM[[#This Row],[PROPORSI]]*VLOOKUP(Target_AM[[#This Row],[NIPNAS]],Target_CC[],COLUMN(W$2)+9,0)</f>
        <v>2888954.2741805553</v>
      </c>
      <c r="AL423" s="22">
        <f>Target_AM[[#This Row],[PROPORSI]]*VLOOKUP(Target_AM[[#This Row],[NIPNAS]],Target_CC[],COLUMN(X$2)+9,0)</f>
        <v>3549503.7167735402</v>
      </c>
      <c r="AM423" s="22">
        <f>Target_AM[[#This Row],[PROPORSI]]*VLOOKUP(Target_AM[[#This Row],[NIPNAS]],Target_CC[],COLUMN(Y$2)+9,0)</f>
        <v>4211222.6092954986</v>
      </c>
      <c r="AN423" s="22">
        <f>Target_AM[[#This Row],[PROPORSI]]*VLOOKUP(Target_AM[[#This Row],[NIPNAS]],Target_CC[],COLUMN(Z$2)+9,0)</f>
        <v>34864585.341833755</v>
      </c>
      <c r="AO423" s="22">
        <f>Target_AM[[#This Row],[PROPORSI]]*VLOOKUP(Target_AM[[#This Row],[NIPNAS]],Target_CC[],COLUMN(AA$2)+9,0)</f>
        <v>15447420.182575546</v>
      </c>
      <c r="AP423" s="22">
        <f>Target_AM[[#This Row],[PROPORSI]]*VLOOKUP(Target_AM[[#This Row],[NIPNAS]],Target_CC[],COLUMN(AB$2)+9,0)</f>
        <v>16280186.331240458</v>
      </c>
      <c r="AQ423" s="22">
        <f>Target_AM[[#This Row],[PROPORSI]]*VLOOKUP(Target_AM[[#This Row],[NIPNAS]],Target_CC[],COLUMN(AC$2)+9,0)</f>
        <v>15459271.613207085</v>
      </c>
      <c r="AR423" s="22">
        <f>Target_AM[[#This Row],[PROPORSI]]*VLOOKUP(Target_AM[[#This Row],[NIPNAS]],Target_CC[],COLUMN(AD$2)+9,0)</f>
        <v>14075317.097241193</v>
      </c>
      <c r="AS423" s="22">
        <f>Target_AM[[#This Row],[PROPORSI]]*VLOOKUP(Target_AM[[#This Row],[NIPNAS]],Target_CC[],COLUMN(AE$2)+9,0)</f>
        <v>15594296.22118395</v>
      </c>
      <c r="AT423" s="22">
        <f>Target_AM[[#This Row],[PROPORSI]]*VLOOKUP(Target_AM[[#This Row],[NIPNAS]],Target_CC[],COLUMN(AF$2)+9,0)</f>
        <v>16087644.094941169</v>
      </c>
      <c r="AU423" s="22">
        <f>Target_AM[[#This Row],[PROPORSI]]*VLOOKUP(Target_AM[[#This Row],[NIPNAS]],Target_CC[],COLUMN(AG$2)+9,0)</f>
        <v>19284562.963612344</v>
      </c>
      <c r="AV423" s="22">
        <f>Target_AM[[#This Row],[PROPORSI]]*VLOOKUP(Target_AM[[#This Row],[NIPNAS]],Target_CC[],COLUMN(AH$2)+9,0)</f>
        <v>18217363.586917568</v>
      </c>
      <c r="AW423" s="22">
        <f>Target_AM[[#This Row],[PROPORSI]]*VLOOKUP(Target_AM[[#This Row],[NIPNAS]],Target_CC[],COLUMN(AI$2)+9,0)</f>
        <v>17800997.003392112</v>
      </c>
      <c r="AX423" s="22">
        <f>Target_AM[[#This Row],[PROPORSI]]*VLOOKUP(Target_AM[[#This Row],[NIPNAS]],Target_CC[],COLUMN(AJ$2)+9,0)</f>
        <v>19378778.263271462</v>
      </c>
      <c r="AY423" s="22">
        <f>Target_AM[[#This Row],[PROPORSI]]*VLOOKUP(Target_AM[[#This Row],[NIPNAS]],Target_CC[],COLUMN(AK$2)+9,0)</f>
        <v>17888481.098591723</v>
      </c>
      <c r="AZ423" s="22">
        <f>Target_AM[[#This Row],[PROPORSI]]*VLOOKUP(Target_AM[[#This Row],[NIPNAS]],Target_CC[],COLUMN(AL$2)+9,0)</f>
        <v>19267148.860204589</v>
      </c>
      <c r="BA423" s="22">
        <f>Target_AM[[#This Row],[PROPORSI]]*VLOOKUP(Target_AM[[#This Row],[NIPNAS]],Target_CC[],COLUMN(AM$2)+9,0)</f>
        <v>204781467.31637916</v>
      </c>
      <c r="BB423" s="22">
        <f>Target_AM[[#This Row],[PROPORSI]]*VLOOKUP(Target_AM[[#This Row],[NIPNAS]],Target_CC[],COLUMN(AN$2)+9,0)</f>
        <v>0</v>
      </c>
      <c r="BC423" s="22">
        <f>Target_AM[[#This Row],[PROPORSI]]*VLOOKUP(Target_AM[[#This Row],[NIPNAS]],Target_CC[],COLUMN(AO$2)+9,0)</f>
        <v>0</v>
      </c>
      <c r="BD423" s="22">
        <f>Target_AM[[#This Row],[PROPORSI]]*VLOOKUP(Target_AM[[#This Row],[NIPNAS]],Target_CC[],COLUMN(AP$2)+9,0)</f>
        <v>0</v>
      </c>
      <c r="BE423" s="22">
        <f>Target_AM[[#This Row],[PROPORSI]]*VLOOKUP(Target_AM[[#This Row],[NIPNAS]],Target_CC[],COLUMN(AQ$2)+9,0)</f>
        <v>0</v>
      </c>
      <c r="BF423" s="22">
        <f>Target_AM[[#This Row],[PROPORSI]]*VLOOKUP(Target_AM[[#This Row],[NIPNAS]],Target_CC[],COLUMN(AR$2)+9,0)</f>
        <v>0</v>
      </c>
      <c r="BG423" s="22">
        <f>Target_AM[[#This Row],[PROPORSI]]*VLOOKUP(Target_AM[[#This Row],[NIPNAS]],Target_CC[],COLUMN(AS$2)+9,0)</f>
        <v>0</v>
      </c>
      <c r="BH423" s="22">
        <f>Target_AM[[#This Row],[PROPORSI]]*VLOOKUP(Target_AM[[#This Row],[NIPNAS]],Target_CC[],COLUMN(AT$2)+9,0)</f>
        <v>0</v>
      </c>
      <c r="BI423" s="22">
        <f>Target_AM[[#This Row],[PROPORSI]]*VLOOKUP(Target_AM[[#This Row],[NIPNAS]],Target_CC[],COLUMN(AU$2)+9,0)</f>
        <v>0</v>
      </c>
      <c r="BJ423" s="22">
        <f>Target_AM[[#This Row],[PROPORSI]]*VLOOKUP(Target_AM[[#This Row],[NIPNAS]],Target_CC[],COLUMN(AV$2)+9,0)</f>
        <v>0</v>
      </c>
      <c r="BK423" s="22">
        <f>Target_AM[[#This Row],[PROPORSI]]*VLOOKUP(Target_AM[[#This Row],[NIPNAS]],Target_CC[],COLUMN(AW$2)+9,0)</f>
        <v>0</v>
      </c>
      <c r="BL423" s="22">
        <f>Target_AM[[#This Row],[PROPORSI]]*VLOOKUP(Target_AM[[#This Row],[NIPNAS]],Target_CC[],COLUMN(AX$2)+9,0)</f>
        <v>0</v>
      </c>
      <c r="BM423" s="22">
        <f>Target_AM[[#This Row],[PROPORSI]]*VLOOKUP(Target_AM[[#This Row],[NIPNAS]],Target_CC[],COLUMN(AY$2)+9,0)</f>
        <v>0</v>
      </c>
      <c r="BN423" s="22">
        <f>Target_AM[[#This Row],[PROPORSI]]*VLOOKUP(Target_AM[[#This Row],[NIPNAS]],Target_CC[],COLUMN(AZ$2)+9,0)</f>
        <v>0</v>
      </c>
      <c r="BO423" s="22">
        <f>Target_AM[[#This Row],[PROPORSI]]*VLOOKUP(Target_AM[[#This Row],[NIPNAS]],Target_CC[],COLUMN(BA$2)+9,0)</f>
        <v>41216273</v>
      </c>
      <c r="BP423" s="22">
        <f>Target_AM[[#This Row],[PROPORSI]]*VLOOKUP(Target_AM[[#This Row],[NIPNAS]],Target_CC[],COLUMN(BB$2)+9,0)</f>
        <v>41183730</v>
      </c>
      <c r="BQ423" s="22">
        <f>Target_AM[[#This Row],[PROPORSI]]*VLOOKUP(Target_AM[[#This Row],[NIPNAS]],Target_CC[],COLUMN(BC$2)+9,0)</f>
        <v>41218002</v>
      </c>
      <c r="BR423" s="22">
        <f>Target_AM[[#This Row],[PROPORSI]]*VLOOKUP(Target_AM[[#This Row],[NIPNAS]],Target_CC[],COLUMN(BD$2)+9,0)</f>
        <v>39277453</v>
      </c>
      <c r="BS423" s="22">
        <f>Target_AM[[#This Row],[PROPORSI]]*VLOOKUP(Target_AM[[#This Row],[NIPNAS]],Target_CC[],COLUMN(BE$2)+9,0)</f>
        <v>39277453</v>
      </c>
      <c r="BT423" s="22">
        <f>Target_AM[[#This Row],[PROPORSI]]*VLOOKUP(Target_AM[[#This Row],[NIPNAS]],Target_CC[],COLUMN(BF$2)+9,0)</f>
        <v>39277453</v>
      </c>
      <c r="BU423" s="22">
        <f>Target_AM[[#This Row],[PROPORSI]]*VLOOKUP(Target_AM[[#This Row],[NIPNAS]],Target_CC[],COLUMN(BG$2)+9,0)</f>
        <v>39277453</v>
      </c>
      <c r="BV423" s="22">
        <f>Target_AM[[#This Row],[PROPORSI]]*VLOOKUP(Target_AM[[#This Row],[NIPNAS]],Target_CC[],COLUMN(BH$2)+9,0)</f>
        <v>39277453</v>
      </c>
      <c r="BW423" s="22">
        <f>Target_AM[[#This Row],[PROPORSI]]*VLOOKUP(Target_AM[[#This Row],[NIPNAS]],Target_CC[],COLUMN(BI$2)+9,0)</f>
        <v>39277453</v>
      </c>
      <c r="BX423" s="22">
        <f>Target_AM[[#This Row],[PROPORSI]]*VLOOKUP(Target_AM[[#This Row],[NIPNAS]],Target_CC[],COLUMN(BJ$2)+9,0)</f>
        <v>39277453</v>
      </c>
      <c r="BY423" s="22">
        <f>Target_AM[[#This Row],[PROPORSI]]*VLOOKUP(Target_AM[[#This Row],[NIPNAS]],Target_CC[],COLUMN(BK$2)+9,0)</f>
        <v>39277453</v>
      </c>
      <c r="BZ423" s="22">
        <f>Target_AM[[#This Row],[PROPORSI]]*VLOOKUP(Target_AM[[#This Row],[NIPNAS]],Target_CC[],COLUMN(BL$2)+9,0)</f>
        <v>39277453</v>
      </c>
      <c r="CA423" s="22">
        <f>Target_AM[[#This Row],[PROPORSI]]*VLOOKUP(Target_AM[[#This Row],[NIPNAS]],Target_CC[],COLUMN(BM$2)+9,0)</f>
        <v>477115082</v>
      </c>
      <c r="CB423" s="22">
        <f>Target_AM[[#This Row],[PROPORSI]]*VLOOKUP(Target_AM[[#This Row],[NIPNAS]],Target_CC[],COLUMN(BN$2)+9,0)</f>
        <v>25189220</v>
      </c>
      <c r="CC423" s="22">
        <f>Target_AM[[#This Row],[PROPORSI]]*VLOOKUP(Target_AM[[#This Row],[NIPNAS]],Target_CC[],COLUMN(BO$2)+9,0)</f>
        <v>25189220</v>
      </c>
      <c r="CD423" s="22">
        <f>Target_AM[[#This Row],[PROPORSI]]*VLOOKUP(Target_AM[[#This Row],[NIPNAS]],Target_CC[],COLUMN(BP$2)+9,0)</f>
        <v>25189220</v>
      </c>
      <c r="CE423" s="22">
        <f>Target_AM[[#This Row],[PROPORSI]]*VLOOKUP(Target_AM[[#This Row],[NIPNAS]],Target_CC[],COLUMN(BQ$2)+9,0)</f>
        <v>23929759</v>
      </c>
      <c r="CF423" s="22">
        <f>Target_AM[[#This Row],[PROPORSI]]*VLOOKUP(Target_AM[[#This Row],[NIPNAS]],Target_CC[],COLUMN(BR$2)+9,0)</f>
        <v>23929759</v>
      </c>
      <c r="CG423" s="22">
        <f>Target_AM[[#This Row],[PROPORSI]]*VLOOKUP(Target_AM[[#This Row],[NIPNAS]],Target_CC[],COLUMN(BS$2)+9,0)</f>
        <v>23929759</v>
      </c>
      <c r="CH423" s="22">
        <f>Target_AM[[#This Row],[PROPORSI]]*VLOOKUP(Target_AM[[#This Row],[NIPNAS]],Target_CC[],COLUMN(BT$2)+9,0)</f>
        <v>23929759</v>
      </c>
      <c r="CI423" s="22">
        <f>Target_AM[[#This Row],[PROPORSI]]*VLOOKUP(Target_AM[[#This Row],[NIPNAS]],Target_CC[],COLUMN(BU$2)+9,0)</f>
        <v>23929759</v>
      </c>
      <c r="CJ423" s="22">
        <f>Target_AM[[#This Row],[PROPORSI]]*VLOOKUP(Target_AM[[#This Row],[NIPNAS]],Target_CC[],COLUMN(BV$2)+9,0)</f>
        <v>23929759</v>
      </c>
      <c r="CK423" s="22">
        <f>Target_AM[[#This Row],[PROPORSI]]*VLOOKUP(Target_AM[[#This Row],[NIPNAS]],Target_CC[],COLUMN(BW$2)+9,0)</f>
        <v>23929759</v>
      </c>
      <c r="CL423" s="22">
        <f>Target_AM[[#This Row],[PROPORSI]]*VLOOKUP(Target_AM[[#This Row],[NIPNAS]],Target_CC[],COLUMN(BX$2)+9,0)</f>
        <v>23929759</v>
      </c>
      <c r="CM423" s="22">
        <f>Target_AM[[#This Row],[PROPORSI]]*VLOOKUP(Target_AM[[#This Row],[NIPNAS]],Target_CC[],COLUMN(BY$2)+9,0)</f>
        <v>23929759</v>
      </c>
      <c r="CN423" s="22">
        <f>Target_AM[[#This Row],[PROPORSI]]*VLOOKUP(Target_AM[[#This Row],[NIPNAS]],Target_CC[],COLUMN(BZ$2)+9,0)</f>
        <v>290935491</v>
      </c>
      <c r="CO423" s="22">
        <f>Target_AM[[#This Row],[PROPORSI]]*VLOOKUP(Target_AM[[#This Row],[NIPNAS]],Target_CC[],COLUMN(CA$2)+9,0)</f>
        <v>15205049</v>
      </c>
      <c r="CP423" s="22">
        <f>Target_AM[[#This Row],[PROPORSI]]*VLOOKUP(Target_AM[[#This Row],[NIPNAS]],Target_CC[],COLUMN(CB$2)+9,0)</f>
        <v>15262151</v>
      </c>
      <c r="CQ423" s="22">
        <f>Target_AM[[#This Row],[PROPORSI]]*VLOOKUP(Target_AM[[#This Row],[NIPNAS]],Target_CC[],COLUMN(CC$2)+9,0)</f>
        <v>15347694</v>
      </c>
      <c r="CR423" s="22">
        <f>Target_AM[[#This Row],[PROPORSI]]*VLOOKUP(Target_AM[[#This Row],[NIPNAS]],Target_CC[],COLUMN(CD$2)+9,0)</f>
        <v>15347694</v>
      </c>
      <c r="CS423" s="22">
        <f>Target_AM[[#This Row],[PROPORSI]]*VLOOKUP(Target_AM[[#This Row],[NIPNAS]],Target_CC[],COLUMN(CE$2)+9,0)</f>
        <v>15347694</v>
      </c>
      <c r="CT423" s="22">
        <f>Target_AM[[#This Row],[PROPORSI]]*VLOOKUP(Target_AM[[#This Row],[NIPNAS]],Target_CC[],COLUMN(CF$2)+9,0)</f>
        <v>15347694</v>
      </c>
      <c r="CU423" s="22">
        <f>Target_AM[[#This Row],[PROPORSI]]*VLOOKUP(Target_AM[[#This Row],[NIPNAS]],Target_CC[],COLUMN(CG$2)+9,0)</f>
        <v>15347694</v>
      </c>
      <c r="CV423" s="22">
        <f>Target_AM[[#This Row],[PROPORSI]]*VLOOKUP(Target_AM[[#This Row],[NIPNAS]],Target_CC[],COLUMN(CH$2)+9,0)</f>
        <v>15347694</v>
      </c>
      <c r="CW423" s="22">
        <f>Target_AM[[#This Row],[PROPORSI]]*VLOOKUP(Target_AM[[#This Row],[NIPNAS]],Target_CC[],COLUMN(CI$2)+9,0)</f>
        <v>15347694</v>
      </c>
      <c r="CX423" s="22">
        <f>Target_AM[[#This Row],[PROPORSI]]*VLOOKUP(Target_AM[[#This Row],[NIPNAS]],Target_CC[],COLUMN(CJ$2)+9,0)</f>
        <v>15347694</v>
      </c>
      <c r="CY423" s="22">
        <f>Target_AM[[#This Row],[PROPORSI]]*VLOOKUP(Target_AM[[#This Row],[NIPNAS]],Target_CC[],COLUMN(CK$2)+9,0)</f>
        <v>15347694</v>
      </c>
      <c r="CZ423" s="22">
        <f>Target_AM[[#This Row],[PROPORSI]]*VLOOKUP(Target_AM[[#This Row],[NIPNAS]],Target_CC[],COLUMN(CL$2)+9,0)</f>
        <v>15347694</v>
      </c>
      <c r="DA423" s="22">
        <f>Target_AM[[#This Row],[PROPORSI]]*VLOOKUP(Target_AM[[#This Row],[NIPNAS]],Target_CC[],COLUMN(CM$2)+9,0)</f>
        <v>183944140</v>
      </c>
      <c r="DB423" s="22">
        <f>Target_AM[[#This Row],[PROPORSI]]*VLOOKUP(Target_AM[[#This Row],[NIPNAS]],Target_CC[],COLUMN(CN$2)+9,0)</f>
        <v>0</v>
      </c>
      <c r="DC423" s="22">
        <f>Target_AM[[#This Row],[PROPORSI]]*VLOOKUP(Target_AM[[#This Row],[NIPNAS]],Target_CC[],COLUMN(CO$2)+9,0)</f>
        <v>0</v>
      </c>
      <c r="DD423" s="22">
        <f>Target_AM[[#This Row],[PROPORSI]]*VLOOKUP(Target_AM[[#This Row],[NIPNAS]],Target_CC[],COLUMN(CP$2)+9,0)</f>
        <v>0</v>
      </c>
      <c r="DE423" s="22">
        <f>Target_AM[[#This Row],[PROPORSI]]*VLOOKUP(Target_AM[[#This Row],[NIPNAS]],Target_CC[],COLUMN(CQ$2)+9,0)</f>
        <v>0</v>
      </c>
      <c r="DF423" s="22">
        <f>Target_AM[[#This Row],[PROPORSI]]*VLOOKUP(Target_AM[[#This Row],[NIPNAS]],Target_CC[],COLUMN(CR$2)+9,0)</f>
        <v>0</v>
      </c>
      <c r="DG423" s="22">
        <f>Target_AM[[#This Row],[PROPORSI]]*VLOOKUP(Target_AM[[#This Row],[NIPNAS]],Target_CC[],COLUMN(CS$2)+9,0)</f>
        <v>0</v>
      </c>
      <c r="DH423" s="22">
        <f>Target_AM[[#This Row],[PROPORSI]]*VLOOKUP(Target_AM[[#This Row],[NIPNAS]],Target_CC[],COLUMN(CT$2)+9,0)</f>
        <v>0</v>
      </c>
      <c r="DI423" s="22">
        <f>Target_AM[[#This Row],[PROPORSI]]*VLOOKUP(Target_AM[[#This Row],[NIPNAS]],Target_CC[],COLUMN(CU$2)+9,0)</f>
        <v>0</v>
      </c>
      <c r="DJ423" s="22">
        <f>Target_AM[[#This Row],[PROPORSI]]*VLOOKUP(Target_AM[[#This Row],[NIPNAS]],Target_CC[],COLUMN(CV$2)+9,0)</f>
        <v>0</v>
      </c>
      <c r="DK423" s="22">
        <f>Target_AM[[#This Row],[PROPORSI]]*VLOOKUP(Target_AM[[#This Row],[NIPNAS]],Target_CC[],COLUMN(CW$2)+9,0)</f>
        <v>0</v>
      </c>
      <c r="DL423" s="22">
        <f>Target_AM[[#This Row],[PROPORSI]]*VLOOKUP(Target_AM[[#This Row],[NIPNAS]],Target_CC[],COLUMN(CX$2)+9,0)</f>
        <v>0</v>
      </c>
      <c r="DM423" s="22">
        <f>Target_AM[[#This Row],[PROPORSI]]*VLOOKUP(Target_AM[[#This Row],[NIPNAS]],Target_CC[],COLUMN(CY$2)+9,0)</f>
        <v>0</v>
      </c>
      <c r="DN423" s="22">
        <f>Target_AM[[#This Row],[PROPORSI]]*VLOOKUP(Target_AM[[#This Row],[NIPNAS]],Target_CC[],COLUMN(CZ$2)+9,0)</f>
        <v>0</v>
      </c>
      <c r="DO423" s="22">
        <f>Target_AM[[#This Row],[PROPORSI]]*VLOOKUP(Target_AM[[#This Row],[NIPNAS]],Target_CC[],COLUMN(DA$2)+9,0)</f>
        <v>0</v>
      </c>
      <c r="DP423" s="22">
        <f>Target_AM[[#This Row],[PROPORSI]]*VLOOKUP(Target_AM[[#This Row],[NIPNAS]],Target_CC[],COLUMN(DB$2)+9,0)</f>
        <v>0</v>
      </c>
      <c r="DQ423" s="22">
        <f>Target_AM[[#This Row],[PROPORSI]]*VLOOKUP(Target_AM[[#This Row],[NIPNAS]],Target_CC[],COLUMN(DC$2)+9,0)</f>
        <v>0</v>
      </c>
      <c r="DR423" s="22">
        <f>Target_AM[[#This Row],[PROPORSI]]*VLOOKUP(Target_AM[[#This Row],[NIPNAS]],Target_CC[],COLUMN(DD$2)+9,0)</f>
        <v>0</v>
      </c>
      <c r="DS423" s="22">
        <f>Target_AM[[#This Row],[PROPORSI]]*VLOOKUP(Target_AM[[#This Row],[NIPNAS]],Target_CC[],COLUMN(DE$2)+9,0)</f>
        <v>0</v>
      </c>
      <c r="DT423" s="22">
        <f>Target_AM[[#This Row],[PROPORSI]]*VLOOKUP(Target_AM[[#This Row],[NIPNAS]],Target_CC[],COLUMN(DF$2)+9,0)</f>
        <v>0</v>
      </c>
      <c r="DU423" s="22">
        <f>Target_AM[[#This Row],[PROPORSI]]*VLOOKUP(Target_AM[[#This Row],[NIPNAS]],Target_CC[],COLUMN(DG$2)+9,0)</f>
        <v>0</v>
      </c>
      <c r="DV423" s="22">
        <f>Target_AM[[#This Row],[PROPORSI]]*VLOOKUP(Target_AM[[#This Row],[NIPNAS]],Target_CC[],COLUMN(DH$2)+9,0)</f>
        <v>0</v>
      </c>
      <c r="DW423" s="22">
        <f>Target_AM[[#This Row],[PROPORSI]]*VLOOKUP(Target_AM[[#This Row],[NIPNAS]],Target_CC[],COLUMN(DI$2)+9,0)</f>
        <v>0</v>
      </c>
      <c r="DX423" s="22">
        <f>Target_AM[[#This Row],[PROPORSI]]*VLOOKUP(Target_AM[[#This Row],[NIPNAS]],Target_CC[],COLUMN(DJ$2)+9,0)</f>
        <v>0</v>
      </c>
      <c r="DY423" s="22">
        <f>Target_AM[[#This Row],[PROPORSI]]*VLOOKUP(Target_AM[[#This Row],[NIPNAS]],Target_CC[],COLUMN(DK$2)+9,0)</f>
        <v>0</v>
      </c>
      <c r="DZ423" s="22">
        <f>Target_AM[[#This Row],[PROPORSI]]*VLOOKUP(Target_AM[[#This Row],[NIPNAS]],Target_CC[],COLUMN(DL$2)+9,0)</f>
        <v>0</v>
      </c>
      <c r="EA423" s="22">
        <f>Target_AM[[#This Row],[PROPORSI]]*VLOOKUP(Target_AM[[#This Row],[NIPNAS]],Target_CC[],COLUMN(DM$2)+9,0)</f>
        <v>0</v>
      </c>
    </row>
    <row r="424" spans="2:131" x14ac:dyDescent="0.3">
      <c r="B424">
        <v>980067</v>
      </c>
      <c r="C424" t="s">
        <v>1073</v>
      </c>
      <c r="D424">
        <v>1</v>
      </c>
      <c r="E424" s="8">
        <v>45658</v>
      </c>
      <c r="F424">
        <v>2957586</v>
      </c>
      <c r="G424" t="s">
        <v>778</v>
      </c>
      <c r="J424" t="s">
        <v>294</v>
      </c>
      <c r="K424" t="s">
        <v>25</v>
      </c>
      <c r="L424" t="s">
        <v>159</v>
      </c>
      <c r="M424" t="s">
        <v>29</v>
      </c>
      <c r="N424" s="23">
        <f>Target_AM[[#This Row],[PROPORSI]]*VLOOKUP(Target_AM[[#This Row],[NIPNAS]],Target_CC[],9,0)</f>
        <v>179098842.01710331</v>
      </c>
      <c r="O424" s="22">
        <f>Target_AM[[#This Row],[PROPORSI]]*VLOOKUP(Target_AM[[#This Row],[NIPNAS]],Target_CC[],COLUMN(A$2)+9,0)</f>
        <v>31450822.18181818</v>
      </c>
      <c r="P424" s="22">
        <f>Target_AM[[#This Row],[PROPORSI]]*VLOOKUP(Target_AM[[#This Row],[NIPNAS]],Target_CC[],COLUMN(B$2)+9,0)</f>
        <v>31875865.454545453</v>
      </c>
      <c r="Q424" s="22">
        <f>Target_AM[[#This Row],[PROPORSI]]*VLOOKUP(Target_AM[[#This Row],[NIPNAS]],Target_CC[],COLUMN(C$2)+9,0)</f>
        <v>31025778.909090906</v>
      </c>
      <c r="R424" s="22">
        <f>Target_AM[[#This Row],[PROPORSI]]*VLOOKUP(Target_AM[[#This Row],[NIPNAS]],Target_CC[],COLUMN(D$2)+9,0)</f>
        <v>30175692.363636363</v>
      </c>
      <c r="S424" s="22">
        <f>Target_AM[[#This Row],[PROPORSI]]*VLOOKUP(Target_AM[[#This Row],[NIPNAS]],Target_CC[],COLUMN(E$2)+9,0)</f>
        <v>30600735.636363637</v>
      </c>
      <c r="T424" s="22">
        <f>Target_AM[[#This Row],[PROPORSI]]*VLOOKUP(Target_AM[[#This Row],[NIPNAS]],Target_CC[],COLUMN(F$2)+9,0)</f>
        <v>31025778.909090906</v>
      </c>
      <c r="U424" s="22">
        <f>Target_AM[[#This Row],[PROPORSI]]*VLOOKUP(Target_AM[[#This Row],[NIPNAS]],Target_CC[],COLUMN(G$2)+9,0)</f>
        <v>33150995.272727273</v>
      </c>
      <c r="V424" s="22">
        <f>Target_AM[[#This Row],[PROPORSI]]*VLOOKUP(Target_AM[[#This Row],[NIPNAS]],Target_CC[],COLUMN(H$2)+9,0)</f>
        <v>32300908.727272727</v>
      </c>
      <c r="W424" s="22">
        <f>Target_AM[[#This Row],[PROPORSI]]*VLOOKUP(Target_AM[[#This Row],[NIPNAS]],Target_CC[],COLUMN(I$2)+9,0)</f>
        <v>32300908.727272727</v>
      </c>
      <c r="X424" s="22">
        <f>Target_AM[[#This Row],[PROPORSI]]*VLOOKUP(Target_AM[[#This Row],[NIPNAS]],Target_CC[],COLUMN(J$2)+9,0)</f>
        <v>33150995.272727273</v>
      </c>
      <c r="Y424" s="22">
        <f>Target_AM[[#This Row],[PROPORSI]]*VLOOKUP(Target_AM[[#This Row],[NIPNAS]],Target_CC[],COLUMN(K$2)+9,0)</f>
        <v>31875865.454545453</v>
      </c>
      <c r="Z424" s="22">
        <f>Target_AM[[#This Row],[PROPORSI]]*VLOOKUP(Target_AM[[#This Row],[NIPNAS]],Target_CC[],COLUMN(L$2)+9,0)</f>
        <v>32300908.727272727</v>
      </c>
      <c r="AA424" s="22">
        <f>Target_AM[[#This Row],[PROPORSI]]*VLOOKUP(Target_AM[[#This Row],[NIPNAS]],Target_CC[],COLUMN(M$2)+9,0)</f>
        <v>381235255.63636363</v>
      </c>
      <c r="AB424" s="22">
        <f>Target_AM[[#This Row],[PROPORSI]]*VLOOKUP(Target_AM[[#This Row],[NIPNAS]],Target_CC[],COLUMN(N$2)+9,0)</f>
        <v>3945.5621916125542</v>
      </c>
      <c r="AC424" s="22">
        <f>Target_AM[[#This Row],[PROPORSI]]*VLOOKUP(Target_AM[[#This Row],[NIPNAS]],Target_CC[],COLUMN(O$2)+9,0)</f>
        <v>7538.4012954545469</v>
      </c>
      <c r="AD424" s="22">
        <f>Target_AM[[#This Row],[PROPORSI]]*VLOOKUP(Target_AM[[#This Row],[NIPNAS]],Target_CC[],COLUMN(P$2)+9,0)</f>
        <v>8292.2414250000002</v>
      </c>
      <c r="AE424" s="22">
        <f>Target_AM[[#This Row],[PROPORSI]]*VLOOKUP(Target_AM[[#This Row],[NIPNAS]],Target_CC[],COLUMN(Q$2)+9,0)</f>
        <v>8070.2773868560616</v>
      </c>
      <c r="AF424" s="22">
        <f>Target_AM[[#This Row],[PROPORSI]]*VLOOKUP(Target_AM[[#This Row],[NIPNAS]],Target_CC[],COLUMN(R$2)+9,0)</f>
        <v>12959.003111586177</v>
      </c>
      <c r="AG424" s="22">
        <f>Target_AM[[#This Row],[PROPORSI]]*VLOOKUP(Target_AM[[#This Row],[NIPNAS]],Target_CC[],COLUMN(S$2)+9,0)</f>
        <v>11663.102800427558</v>
      </c>
      <c r="AH424" s="22">
        <f>Target_AM[[#This Row],[PROPORSI]]*VLOOKUP(Target_AM[[#This Row],[NIPNAS]],Target_CC[],COLUMN(T$2)+9,0)</f>
        <v>6587.4932483896391</v>
      </c>
      <c r="AI424" s="22">
        <f>Target_AM[[#This Row],[PROPORSI]]*VLOOKUP(Target_AM[[#This Row],[NIPNAS]],Target_CC[],COLUMN(U$2)+9,0)</f>
        <v>14492.485146457208</v>
      </c>
      <c r="AJ424" s="22">
        <f>Target_AM[[#This Row],[PROPORSI]]*VLOOKUP(Target_AM[[#This Row],[NIPNAS]],Target_CC[],COLUMN(V$2)+9,0)</f>
        <v>12077.070955381005</v>
      </c>
      <c r="AK424" s="22">
        <f>Target_AM[[#This Row],[PROPORSI]]*VLOOKUP(Target_AM[[#This Row],[NIPNAS]],Target_CC[],COLUMN(W$2)+9,0)</f>
        <v>14492.485146457208</v>
      </c>
      <c r="AL424" s="22">
        <f>Target_AM[[#This Row],[PROPORSI]]*VLOOKUP(Target_AM[[#This Row],[NIPNAS]],Target_CC[],COLUMN(X$2)+9,0)</f>
        <v>15700.192241995306</v>
      </c>
      <c r="AM424" s="22">
        <f>Target_AM[[#This Row],[PROPORSI]]*VLOOKUP(Target_AM[[#This Row],[NIPNAS]],Target_CC[],COLUMN(Y$2)+9,0)</f>
        <v>15700.192241995306</v>
      </c>
      <c r="AN424" s="22">
        <f>Target_AM[[#This Row],[PROPORSI]]*VLOOKUP(Target_AM[[#This Row],[NIPNAS]],Target_CC[],COLUMN(Z$2)+9,0)</f>
        <v>131518.50719161259</v>
      </c>
      <c r="AO424" s="22">
        <f>Target_AM[[#This Row],[PROPORSI]]*VLOOKUP(Target_AM[[#This Row],[NIPNAS]],Target_CC[],COLUMN(AA$2)+9,0)</f>
        <v>31454767.744009793</v>
      </c>
      <c r="AP424" s="22">
        <f>Target_AM[[#This Row],[PROPORSI]]*VLOOKUP(Target_AM[[#This Row],[NIPNAS]],Target_CC[],COLUMN(AB$2)+9,0)</f>
        <v>31883403.855840907</v>
      </c>
      <c r="AQ424" s="22">
        <f>Target_AM[[#This Row],[PROPORSI]]*VLOOKUP(Target_AM[[#This Row],[NIPNAS]],Target_CC[],COLUMN(AC$2)+9,0)</f>
        <v>31034071.150515907</v>
      </c>
      <c r="AR424" s="22">
        <f>Target_AM[[#This Row],[PROPORSI]]*VLOOKUP(Target_AM[[#This Row],[NIPNAS]],Target_CC[],COLUMN(AD$2)+9,0)</f>
        <v>30183762.641023219</v>
      </c>
      <c r="AS424" s="22">
        <f>Target_AM[[#This Row],[PROPORSI]]*VLOOKUP(Target_AM[[#This Row],[NIPNAS]],Target_CC[],COLUMN(AE$2)+9,0)</f>
        <v>30613694.639475223</v>
      </c>
      <c r="AT424" s="22">
        <f>Target_AM[[#This Row],[PROPORSI]]*VLOOKUP(Target_AM[[#This Row],[NIPNAS]],Target_CC[],COLUMN(AF$2)+9,0)</f>
        <v>31037442.011891335</v>
      </c>
      <c r="AU424" s="22">
        <f>Target_AM[[#This Row],[PROPORSI]]*VLOOKUP(Target_AM[[#This Row],[NIPNAS]],Target_CC[],COLUMN(AG$2)+9,0)</f>
        <v>33157582.765975662</v>
      </c>
      <c r="AV424" s="22">
        <f>Target_AM[[#This Row],[PROPORSI]]*VLOOKUP(Target_AM[[#This Row],[NIPNAS]],Target_CC[],COLUMN(AH$2)+9,0)</f>
        <v>32315401.212419182</v>
      </c>
      <c r="AW424" s="22">
        <f>Target_AM[[#This Row],[PROPORSI]]*VLOOKUP(Target_AM[[#This Row],[NIPNAS]],Target_CC[],COLUMN(AI$2)+9,0)</f>
        <v>32312985.798228107</v>
      </c>
      <c r="AX424" s="22">
        <f>Target_AM[[#This Row],[PROPORSI]]*VLOOKUP(Target_AM[[#This Row],[NIPNAS]],Target_CC[],COLUMN(AJ$2)+9,0)</f>
        <v>33165487.757873729</v>
      </c>
      <c r="AY424" s="22">
        <f>Target_AM[[#This Row],[PROPORSI]]*VLOOKUP(Target_AM[[#This Row],[NIPNAS]],Target_CC[],COLUMN(AK$2)+9,0)</f>
        <v>31891565.64678745</v>
      </c>
      <c r="AZ424" s="22">
        <f>Target_AM[[#This Row],[PROPORSI]]*VLOOKUP(Target_AM[[#This Row],[NIPNAS]],Target_CC[],COLUMN(AL$2)+9,0)</f>
        <v>32316608.919514723</v>
      </c>
      <c r="BA424" s="22">
        <f>Target_AM[[#This Row],[PROPORSI]]*VLOOKUP(Target_AM[[#This Row],[NIPNAS]],Target_CC[],COLUMN(AM$2)+9,0)</f>
        <v>381366774.14355522</v>
      </c>
      <c r="BB424" s="22">
        <f>Target_AM[[#This Row],[PROPORSI]]*VLOOKUP(Target_AM[[#This Row],[NIPNAS]],Target_CC[],COLUMN(AN$2)+9,0)</f>
        <v>0</v>
      </c>
      <c r="BC424" s="22">
        <f>Target_AM[[#This Row],[PROPORSI]]*VLOOKUP(Target_AM[[#This Row],[NIPNAS]],Target_CC[],COLUMN(AO$2)+9,0)</f>
        <v>0</v>
      </c>
      <c r="BD424" s="22">
        <f>Target_AM[[#This Row],[PROPORSI]]*VLOOKUP(Target_AM[[#This Row],[NIPNAS]],Target_CC[],COLUMN(AP$2)+9,0)</f>
        <v>0</v>
      </c>
      <c r="BE424" s="22">
        <f>Target_AM[[#This Row],[PROPORSI]]*VLOOKUP(Target_AM[[#This Row],[NIPNAS]],Target_CC[],COLUMN(AQ$2)+9,0)</f>
        <v>0</v>
      </c>
      <c r="BF424" s="22">
        <f>Target_AM[[#This Row],[PROPORSI]]*VLOOKUP(Target_AM[[#This Row],[NIPNAS]],Target_CC[],COLUMN(AR$2)+9,0)</f>
        <v>0</v>
      </c>
      <c r="BG424" s="22">
        <f>Target_AM[[#This Row],[PROPORSI]]*VLOOKUP(Target_AM[[#This Row],[NIPNAS]],Target_CC[],COLUMN(AS$2)+9,0)</f>
        <v>0</v>
      </c>
      <c r="BH424" s="22">
        <f>Target_AM[[#This Row],[PROPORSI]]*VLOOKUP(Target_AM[[#This Row],[NIPNAS]],Target_CC[],COLUMN(AT$2)+9,0)</f>
        <v>0</v>
      </c>
      <c r="BI424" s="22">
        <f>Target_AM[[#This Row],[PROPORSI]]*VLOOKUP(Target_AM[[#This Row],[NIPNAS]],Target_CC[],COLUMN(AU$2)+9,0)</f>
        <v>0</v>
      </c>
      <c r="BJ424" s="22">
        <f>Target_AM[[#This Row],[PROPORSI]]*VLOOKUP(Target_AM[[#This Row],[NIPNAS]],Target_CC[],COLUMN(AV$2)+9,0)</f>
        <v>0</v>
      </c>
      <c r="BK424" s="22">
        <f>Target_AM[[#This Row],[PROPORSI]]*VLOOKUP(Target_AM[[#This Row],[NIPNAS]],Target_CC[],COLUMN(AW$2)+9,0)</f>
        <v>0</v>
      </c>
      <c r="BL424" s="22">
        <f>Target_AM[[#This Row],[PROPORSI]]*VLOOKUP(Target_AM[[#This Row],[NIPNAS]],Target_CC[],COLUMN(AX$2)+9,0)</f>
        <v>0</v>
      </c>
      <c r="BM424" s="22">
        <f>Target_AM[[#This Row],[PROPORSI]]*VLOOKUP(Target_AM[[#This Row],[NIPNAS]],Target_CC[],COLUMN(AY$2)+9,0)</f>
        <v>0</v>
      </c>
      <c r="BN424" s="22">
        <f>Target_AM[[#This Row],[PROPORSI]]*VLOOKUP(Target_AM[[#This Row],[NIPNAS]],Target_CC[],COLUMN(AZ$2)+9,0)</f>
        <v>0</v>
      </c>
      <c r="BO424" s="22">
        <f>Target_AM[[#This Row],[PROPORSI]]*VLOOKUP(Target_AM[[#This Row],[NIPNAS]],Target_CC[],COLUMN(BA$2)+9,0)</f>
        <v>31679419</v>
      </c>
      <c r="BP424" s="22">
        <f>Target_AM[[#This Row],[PROPORSI]]*VLOOKUP(Target_AM[[#This Row],[NIPNAS]],Target_CC[],COLUMN(BB$2)+9,0)</f>
        <v>32084070</v>
      </c>
      <c r="BQ424" s="22">
        <f>Target_AM[[#This Row],[PROPORSI]]*VLOOKUP(Target_AM[[#This Row],[NIPNAS]],Target_CC[],COLUMN(BC$2)+9,0)</f>
        <v>31895531</v>
      </c>
      <c r="BR424" s="22">
        <f>Target_AM[[#This Row],[PROPORSI]]*VLOOKUP(Target_AM[[#This Row],[NIPNAS]],Target_CC[],COLUMN(BD$2)+9,0)</f>
        <v>31079566</v>
      </c>
      <c r="BS424" s="22">
        <f>Target_AM[[#This Row],[PROPORSI]]*VLOOKUP(Target_AM[[#This Row],[NIPNAS]],Target_CC[],COLUMN(BE$2)+9,0)</f>
        <v>31079566</v>
      </c>
      <c r="BT424" s="22">
        <f>Target_AM[[#This Row],[PROPORSI]]*VLOOKUP(Target_AM[[#This Row],[NIPNAS]],Target_CC[],COLUMN(BF$2)+9,0)</f>
        <v>31079566</v>
      </c>
      <c r="BU424" s="22">
        <f>Target_AM[[#This Row],[PROPORSI]]*VLOOKUP(Target_AM[[#This Row],[NIPNAS]],Target_CC[],COLUMN(BG$2)+9,0)</f>
        <v>31079566</v>
      </c>
      <c r="BV424" s="22">
        <f>Target_AM[[#This Row],[PROPORSI]]*VLOOKUP(Target_AM[[#This Row],[NIPNAS]],Target_CC[],COLUMN(BH$2)+9,0)</f>
        <v>31079566</v>
      </c>
      <c r="BW424" s="22">
        <f>Target_AM[[#This Row],[PROPORSI]]*VLOOKUP(Target_AM[[#This Row],[NIPNAS]],Target_CC[],COLUMN(BI$2)+9,0)</f>
        <v>31079566</v>
      </c>
      <c r="BX424" s="22">
        <f>Target_AM[[#This Row],[PROPORSI]]*VLOOKUP(Target_AM[[#This Row],[NIPNAS]],Target_CC[],COLUMN(BJ$2)+9,0)</f>
        <v>31079566</v>
      </c>
      <c r="BY424" s="22">
        <f>Target_AM[[#This Row],[PROPORSI]]*VLOOKUP(Target_AM[[#This Row],[NIPNAS]],Target_CC[],COLUMN(BK$2)+9,0)</f>
        <v>31079566</v>
      </c>
      <c r="BZ424" s="22">
        <f>Target_AM[[#This Row],[PROPORSI]]*VLOOKUP(Target_AM[[#This Row],[NIPNAS]],Target_CC[],COLUMN(BL$2)+9,0)</f>
        <v>31079566</v>
      </c>
      <c r="CA424" s="22">
        <f>Target_AM[[#This Row],[PROPORSI]]*VLOOKUP(Target_AM[[#This Row],[NIPNAS]],Target_CC[],COLUMN(BM$2)+9,0)</f>
        <v>375375114</v>
      </c>
      <c r="CB424" s="22">
        <f>Target_AM[[#This Row],[PROPORSI]]*VLOOKUP(Target_AM[[#This Row],[NIPNAS]],Target_CC[],COLUMN(BN$2)+9,0)</f>
        <v>23375000</v>
      </c>
      <c r="CC424" s="22">
        <f>Target_AM[[#This Row],[PROPORSI]]*VLOOKUP(Target_AM[[#This Row],[NIPNAS]],Target_CC[],COLUMN(BO$2)+9,0)</f>
        <v>23375000</v>
      </c>
      <c r="CD424" s="22">
        <f>Target_AM[[#This Row],[PROPORSI]]*VLOOKUP(Target_AM[[#This Row],[NIPNAS]],Target_CC[],COLUMN(BP$2)+9,0)</f>
        <v>23375000</v>
      </c>
      <c r="CE424" s="22">
        <f>Target_AM[[#This Row],[PROPORSI]]*VLOOKUP(Target_AM[[#This Row],[NIPNAS]],Target_CC[],COLUMN(BQ$2)+9,0)</f>
        <v>22206250</v>
      </c>
      <c r="CF424" s="22">
        <f>Target_AM[[#This Row],[PROPORSI]]*VLOOKUP(Target_AM[[#This Row],[NIPNAS]],Target_CC[],COLUMN(BR$2)+9,0)</f>
        <v>22206250</v>
      </c>
      <c r="CG424" s="22">
        <f>Target_AM[[#This Row],[PROPORSI]]*VLOOKUP(Target_AM[[#This Row],[NIPNAS]],Target_CC[],COLUMN(BS$2)+9,0)</f>
        <v>22206250</v>
      </c>
      <c r="CH424" s="22">
        <f>Target_AM[[#This Row],[PROPORSI]]*VLOOKUP(Target_AM[[#This Row],[NIPNAS]],Target_CC[],COLUMN(BT$2)+9,0)</f>
        <v>22206250</v>
      </c>
      <c r="CI424" s="22">
        <f>Target_AM[[#This Row],[PROPORSI]]*VLOOKUP(Target_AM[[#This Row],[NIPNAS]],Target_CC[],COLUMN(BU$2)+9,0)</f>
        <v>22206250</v>
      </c>
      <c r="CJ424" s="22">
        <f>Target_AM[[#This Row],[PROPORSI]]*VLOOKUP(Target_AM[[#This Row],[NIPNAS]],Target_CC[],COLUMN(BV$2)+9,0)</f>
        <v>22206250</v>
      </c>
      <c r="CK424" s="22">
        <f>Target_AM[[#This Row],[PROPORSI]]*VLOOKUP(Target_AM[[#This Row],[NIPNAS]],Target_CC[],COLUMN(BW$2)+9,0)</f>
        <v>22206250</v>
      </c>
      <c r="CL424" s="22">
        <f>Target_AM[[#This Row],[PROPORSI]]*VLOOKUP(Target_AM[[#This Row],[NIPNAS]],Target_CC[],COLUMN(BX$2)+9,0)</f>
        <v>22206250</v>
      </c>
      <c r="CM424" s="22">
        <f>Target_AM[[#This Row],[PROPORSI]]*VLOOKUP(Target_AM[[#This Row],[NIPNAS]],Target_CC[],COLUMN(BY$2)+9,0)</f>
        <v>22206250</v>
      </c>
      <c r="CN424" s="22">
        <f>Target_AM[[#This Row],[PROPORSI]]*VLOOKUP(Target_AM[[#This Row],[NIPNAS]],Target_CC[],COLUMN(BZ$2)+9,0)</f>
        <v>269981250</v>
      </c>
      <c r="CO424" s="22">
        <f>Target_AM[[#This Row],[PROPORSI]]*VLOOKUP(Target_AM[[#This Row],[NIPNAS]],Target_CC[],COLUMN(CA$2)+9,0)</f>
        <v>8629330</v>
      </c>
      <c r="CP424" s="22">
        <f>Target_AM[[#This Row],[PROPORSI]]*VLOOKUP(Target_AM[[#This Row],[NIPNAS]],Target_CC[],COLUMN(CB$2)+9,0)</f>
        <v>8954211</v>
      </c>
      <c r="CQ424" s="22">
        <f>Target_AM[[#This Row],[PROPORSI]]*VLOOKUP(Target_AM[[#This Row],[NIPNAS]],Target_CC[],COLUMN(CC$2)+9,0)</f>
        <v>8873316</v>
      </c>
      <c r="CR424" s="22">
        <f>Target_AM[[#This Row],[PROPORSI]]*VLOOKUP(Target_AM[[#This Row],[NIPNAS]],Target_CC[],COLUMN(CD$2)+9,0)</f>
        <v>8873316</v>
      </c>
      <c r="CS424" s="22">
        <f>Target_AM[[#This Row],[PROPORSI]]*VLOOKUP(Target_AM[[#This Row],[NIPNAS]],Target_CC[],COLUMN(CE$2)+9,0)</f>
        <v>8873316</v>
      </c>
      <c r="CT424" s="22">
        <f>Target_AM[[#This Row],[PROPORSI]]*VLOOKUP(Target_AM[[#This Row],[NIPNAS]],Target_CC[],COLUMN(CF$2)+9,0)</f>
        <v>8873316</v>
      </c>
      <c r="CU424" s="22">
        <f>Target_AM[[#This Row],[PROPORSI]]*VLOOKUP(Target_AM[[#This Row],[NIPNAS]],Target_CC[],COLUMN(CG$2)+9,0)</f>
        <v>8873316</v>
      </c>
      <c r="CV424" s="22">
        <f>Target_AM[[#This Row],[PROPORSI]]*VLOOKUP(Target_AM[[#This Row],[NIPNAS]],Target_CC[],COLUMN(CH$2)+9,0)</f>
        <v>8873316</v>
      </c>
      <c r="CW424" s="22">
        <f>Target_AM[[#This Row],[PROPORSI]]*VLOOKUP(Target_AM[[#This Row],[NIPNAS]],Target_CC[],COLUMN(CI$2)+9,0)</f>
        <v>8873316</v>
      </c>
      <c r="CX424" s="22">
        <f>Target_AM[[#This Row],[PROPORSI]]*VLOOKUP(Target_AM[[#This Row],[NIPNAS]],Target_CC[],COLUMN(CJ$2)+9,0)</f>
        <v>8873316</v>
      </c>
      <c r="CY424" s="22">
        <f>Target_AM[[#This Row],[PROPORSI]]*VLOOKUP(Target_AM[[#This Row],[NIPNAS]],Target_CC[],COLUMN(CK$2)+9,0)</f>
        <v>8873316</v>
      </c>
      <c r="CZ424" s="22">
        <f>Target_AM[[#This Row],[PROPORSI]]*VLOOKUP(Target_AM[[#This Row],[NIPNAS]],Target_CC[],COLUMN(CL$2)+9,0)</f>
        <v>8873316</v>
      </c>
      <c r="DA424" s="22">
        <f>Target_AM[[#This Row],[PROPORSI]]*VLOOKUP(Target_AM[[#This Row],[NIPNAS]],Target_CC[],COLUMN(CM$2)+9,0)</f>
        <v>106316701</v>
      </c>
      <c r="DB424" s="22">
        <f>Target_AM[[#This Row],[PROPORSI]]*VLOOKUP(Target_AM[[#This Row],[NIPNAS]],Target_CC[],COLUMN(CN$2)+9,0)</f>
        <v>0</v>
      </c>
      <c r="DC424" s="22">
        <f>Target_AM[[#This Row],[PROPORSI]]*VLOOKUP(Target_AM[[#This Row],[NIPNAS]],Target_CC[],COLUMN(CO$2)+9,0)</f>
        <v>0</v>
      </c>
      <c r="DD424" s="22">
        <f>Target_AM[[#This Row],[PROPORSI]]*VLOOKUP(Target_AM[[#This Row],[NIPNAS]],Target_CC[],COLUMN(CP$2)+9,0)</f>
        <v>0</v>
      </c>
      <c r="DE424" s="22">
        <f>Target_AM[[#This Row],[PROPORSI]]*VLOOKUP(Target_AM[[#This Row],[NIPNAS]],Target_CC[],COLUMN(CQ$2)+9,0)</f>
        <v>0</v>
      </c>
      <c r="DF424" s="22">
        <f>Target_AM[[#This Row],[PROPORSI]]*VLOOKUP(Target_AM[[#This Row],[NIPNAS]],Target_CC[],COLUMN(CR$2)+9,0)</f>
        <v>0</v>
      </c>
      <c r="DG424" s="22">
        <f>Target_AM[[#This Row],[PROPORSI]]*VLOOKUP(Target_AM[[#This Row],[NIPNAS]],Target_CC[],COLUMN(CS$2)+9,0)</f>
        <v>0</v>
      </c>
      <c r="DH424" s="22">
        <f>Target_AM[[#This Row],[PROPORSI]]*VLOOKUP(Target_AM[[#This Row],[NIPNAS]],Target_CC[],COLUMN(CT$2)+9,0)</f>
        <v>0</v>
      </c>
      <c r="DI424" s="22">
        <f>Target_AM[[#This Row],[PROPORSI]]*VLOOKUP(Target_AM[[#This Row],[NIPNAS]],Target_CC[],COLUMN(CU$2)+9,0)</f>
        <v>0</v>
      </c>
      <c r="DJ424" s="22">
        <f>Target_AM[[#This Row],[PROPORSI]]*VLOOKUP(Target_AM[[#This Row],[NIPNAS]],Target_CC[],COLUMN(CV$2)+9,0)</f>
        <v>0</v>
      </c>
      <c r="DK424" s="22">
        <f>Target_AM[[#This Row],[PROPORSI]]*VLOOKUP(Target_AM[[#This Row],[NIPNAS]],Target_CC[],COLUMN(CW$2)+9,0)</f>
        <v>0</v>
      </c>
      <c r="DL424" s="22">
        <f>Target_AM[[#This Row],[PROPORSI]]*VLOOKUP(Target_AM[[#This Row],[NIPNAS]],Target_CC[],COLUMN(CX$2)+9,0)</f>
        <v>0</v>
      </c>
      <c r="DM424" s="22">
        <f>Target_AM[[#This Row],[PROPORSI]]*VLOOKUP(Target_AM[[#This Row],[NIPNAS]],Target_CC[],COLUMN(CY$2)+9,0)</f>
        <v>0</v>
      </c>
      <c r="DN424" s="22">
        <f>Target_AM[[#This Row],[PROPORSI]]*VLOOKUP(Target_AM[[#This Row],[NIPNAS]],Target_CC[],COLUMN(CZ$2)+9,0)</f>
        <v>0</v>
      </c>
      <c r="DO424" s="22">
        <f>Target_AM[[#This Row],[PROPORSI]]*VLOOKUP(Target_AM[[#This Row],[NIPNAS]],Target_CC[],COLUMN(DA$2)+9,0)</f>
        <v>0</v>
      </c>
      <c r="DP424" s="22">
        <f>Target_AM[[#This Row],[PROPORSI]]*VLOOKUP(Target_AM[[#This Row],[NIPNAS]],Target_CC[],COLUMN(DB$2)+9,0)</f>
        <v>0</v>
      </c>
      <c r="DQ424" s="22">
        <f>Target_AM[[#This Row],[PROPORSI]]*VLOOKUP(Target_AM[[#This Row],[NIPNAS]],Target_CC[],COLUMN(DC$2)+9,0)</f>
        <v>0</v>
      </c>
      <c r="DR424" s="22">
        <f>Target_AM[[#This Row],[PROPORSI]]*VLOOKUP(Target_AM[[#This Row],[NIPNAS]],Target_CC[],COLUMN(DD$2)+9,0)</f>
        <v>0</v>
      </c>
      <c r="DS424" s="22">
        <f>Target_AM[[#This Row],[PROPORSI]]*VLOOKUP(Target_AM[[#This Row],[NIPNAS]],Target_CC[],COLUMN(DE$2)+9,0)</f>
        <v>0</v>
      </c>
      <c r="DT424" s="22">
        <f>Target_AM[[#This Row],[PROPORSI]]*VLOOKUP(Target_AM[[#This Row],[NIPNAS]],Target_CC[],COLUMN(DF$2)+9,0)</f>
        <v>0</v>
      </c>
      <c r="DU424" s="22">
        <f>Target_AM[[#This Row],[PROPORSI]]*VLOOKUP(Target_AM[[#This Row],[NIPNAS]],Target_CC[],COLUMN(DG$2)+9,0)</f>
        <v>0</v>
      </c>
      <c r="DV424" s="22">
        <f>Target_AM[[#This Row],[PROPORSI]]*VLOOKUP(Target_AM[[#This Row],[NIPNAS]],Target_CC[],COLUMN(DH$2)+9,0)</f>
        <v>0</v>
      </c>
      <c r="DW424" s="22">
        <f>Target_AM[[#This Row],[PROPORSI]]*VLOOKUP(Target_AM[[#This Row],[NIPNAS]],Target_CC[],COLUMN(DI$2)+9,0)</f>
        <v>0</v>
      </c>
      <c r="DX424" s="22">
        <f>Target_AM[[#This Row],[PROPORSI]]*VLOOKUP(Target_AM[[#This Row],[NIPNAS]],Target_CC[],COLUMN(DJ$2)+9,0)</f>
        <v>0</v>
      </c>
      <c r="DY424" s="22">
        <f>Target_AM[[#This Row],[PROPORSI]]*VLOOKUP(Target_AM[[#This Row],[NIPNAS]],Target_CC[],COLUMN(DK$2)+9,0)</f>
        <v>0</v>
      </c>
      <c r="DZ424" s="22">
        <f>Target_AM[[#This Row],[PROPORSI]]*VLOOKUP(Target_AM[[#This Row],[NIPNAS]],Target_CC[],COLUMN(DL$2)+9,0)</f>
        <v>0</v>
      </c>
      <c r="EA424" s="22">
        <f>Target_AM[[#This Row],[PROPORSI]]*VLOOKUP(Target_AM[[#This Row],[NIPNAS]],Target_CC[],COLUMN(DM$2)+9,0)</f>
        <v>0</v>
      </c>
    </row>
    <row r="425" spans="2:131" x14ac:dyDescent="0.3">
      <c r="B425">
        <v>990053</v>
      </c>
      <c r="C425" t="s">
        <v>1078</v>
      </c>
      <c r="D425">
        <v>1</v>
      </c>
      <c r="E425" s="8">
        <v>45658</v>
      </c>
      <c r="F425">
        <v>5590073</v>
      </c>
      <c r="G425" t="s">
        <v>777</v>
      </c>
      <c r="J425" t="s">
        <v>296</v>
      </c>
      <c r="K425" t="s">
        <v>23</v>
      </c>
      <c r="L425" t="s">
        <v>159</v>
      </c>
      <c r="M425" t="s">
        <v>29</v>
      </c>
      <c r="N425" s="23">
        <f>Target_AM[[#This Row],[PROPORSI]]*VLOOKUP(Target_AM[[#This Row],[NIPNAS]],Target_CC[],9,0)</f>
        <v>579015769.84195054</v>
      </c>
      <c r="O425" s="22">
        <f>Target_AM[[#This Row],[PROPORSI]]*VLOOKUP(Target_AM[[#This Row],[NIPNAS]],Target_CC[],COLUMN(A$2)+9,0)</f>
        <v>31763183</v>
      </c>
      <c r="P425" s="22">
        <f>Target_AM[[#This Row],[PROPORSI]]*VLOOKUP(Target_AM[[#This Row],[NIPNAS]],Target_CC[],COLUMN(B$2)+9,0)</f>
        <v>31690333.849999998</v>
      </c>
      <c r="Q425" s="22">
        <f>Target_AM[[#This Row],[PROPORSI]]*VLOOKUP(Target_AM[[#This Row],[NIPNAS]],Target_CC[],COLUMN(C$2)+9,0)</f>
        <v>31704315</v>
      </c>
      <c r="R425" s="22">
        <f>Target_AM[[#This Row],[PROPORSI]]*VLOOKUP(Target_AM[[#This Row],[NIPNAS]],Target_CC[],COLUMN(D$2)+9,0)</f>
        <v>31690333.849999998</v>
      </c>
      <c r="S425" s="22">
        <f>Target_AM[[#This Row],[PROPORSI]]*VLOOKUP(Target_AM[[#This Row],[NIPNAS]],Target_CC[],COLUMN(E$2)+9,0)</f>
        <v>31648390.400000002</v>
      </c>
      <c r="T425" s="22">
        <f>Target_AM[[#This Row],[PROPORSI]]*VLOOKUP(Target_AM[[#This Row],[NIPNAS]],Target_CC[],COLUMN(F$2)+9,0)</f>
        <v>31606446.949999999</v>
      </c>
      <c r="U425" s="22">
        <f>Target_AM[[#This Row],[PROPORSI]]*VLOOKUP(Target_AM[[#This Row],[NIPNAS]],Target_CC[],COLUMN(G$2)+9,0)</f>
        <v>31676352.699999999</v>
      </c>
      <c r="V425" s="22">
        <f>Target_AM[[#This Row],[PROPORSI]]*VLOOKUP(Target_AM[[#This Row],[NIPNAS]],Target_CC[],COLUMN(H$2)+9,0)</f>
        <v>31732277.300000001</v>
      </c>
      <c r="W425" s="22">
        <f>Target_AM[[#This Row],[PROPORSI]]*VLOOKUP(Target_AM[[#This Row],[NIPNAS]],Target_CC[],COLUMN(I$2)+9,0)</f>
        <v>31718296.150000002</v>
      </c>
      <c r="X425" s="22">
        <f>Target_AM[[#This Row],[PROPORSI]]*VLOOKUP(Target_AM[[#This Row],[NIPNAS]],Target_CC[],COLUMN(J$2)+9,0)</f>
        <v>31718296.150000002</v>
      </c>
      <c r="Y425" s="22">
        <f>Target_AM[[#This Row],[PROPORSI]]*VLOOKUP(Target_AM[[#This Row],[NIPNAS]],Target_CC[],COLUMN(K$2)+9,0)</f>
        <v>31732277.300000001</v>
      </c>
      <c r="Z425" s="22">
        <f>Target_AM[[#This Row],[PROPORSI]]*VLOOKUP(Target_AM[[#This Row],[NIPNAS]],Target_CC[],COLUMN(L$2)+9,0)</f>
        <v>31704315</v>
      </c>
      <c r="AA425" s="22">
        <f>Target_AM[[#This Row],[PROPORSI]]*VLOOKUP(Target_AM[[#This Row],[NIPNAS]],Target_CC[],COLUMN(M$2)+9,0)</f>
        <v>380384817.64999998</v>
      </c>
      <c r="AB425" s="22">
        <f>Target_AM[[#This Row],[PROPORSI]]*VLOOKUP(Target_AM[[#This Row],[NIPNAS]],Target_CC[],COLUMN(N$2)+9,0)</f>
        <v>0</v>
      </c>
      <c r="AC425" s="22">
        <f>Target_AM[[#This Row],[PROPORSI]]*VLOOKUP(Target_AM[[#This Row],[NIPNAS]],Target_CC[],COLUMN(O$2)+9,0)</f>
        <v>690859.22431823774</v>
      </c>
      <c r="AD425" s="22">
        <f>Target_AM[[#This Row],[PROPORSI]]*VLOOKUP(Target_AM[[#This Row],[NIPNAS]],Target_CC[],COLUMN(P$2)+9,0)</f>
        <v>683729.23020126333</v>
      </c>
      <c r="AE425" s="22">
        <f>Target_AM[[#This Row],[PROPORSI]]*VLOOKUP(Target_AM[[#This Row],[NIPNAS]],Target_CC[],COLUMN(Q$2)+9,0)</f>
        <v>537486.86343142285</v>
      </c>
      <c r="AF425" s="22">
        <f>Target_AM[[#This Row],[PROPORSI]]*VLOOKUP(Target_AM[[#This Row],[NIPNAS]],Target_CC[],COLUMN(R$2)+9,0)</f>
        <v>586231.66372162709</v>
      </c>
      <c r="AG425" s="22">
        <f>Target_AM[[#This Row],[PROPORSI]]*VLOOKUP(Target_AM[[#This Row],[NIPNAS]],Target_CC[],COLUMN(S$2)+9,0)</f>
        <v>571553.53985494352</v>
      </c>
      <c r="AH425" s="22">
        <f>Target_AM[[#This Row],[PROPORSI]]*VLOOKUP(Target_AM[[#This Row],[NIPNAS]],Target_CC[],COLUMN(T$2)+9,0)</f>
        <v>710365.72728492401</v>
      </c>
      <c r="AI425" s="22">
        <f>Target_AM[[#This Row],[PROPORSI]]*VLOOKUP(Target_AM[[#This Row],[NIPNAS]],Target_CC[],COLUMN(U$2)+9,0)</f>
        <v>598269.13892134407</v>
      </c>
      <c r="AJ425" s="22">
        <f>Target_AM[[#This Row],[PROPORSI]]*VLOOKUP(Target_AM[[#This Row],[NIPNAS]],Target_CC[],COLUMN(V$2)+9,0)</f>
        <v>715610.41381648171</v>
      </c>
      <c r="AK425" s="22">
        <f>Target_AM[[#This Row],[PROPORSI]]*VLOOKUP(Target_AM[[#This Row],[NIPNAS]],Target_CC[],COLUMN(W$2)+9,0)</f>
        <v>720720.50871695695</v>
      </c>
      <c r="AL425" s="22">
        <f>Target_AM[[#This Row],[PROPORSI]]*VLOOKUP(Target_AM[[#This Row],[NIPNAS]],Target_CC[],COLUMN(X$2)+9,0)</f>
        <v>611960.29877694696</v>
      </c>
      <c r="AM425" s="22">
        <f>Target_AM[[#This Row],[PROPORSI]]*VLOOKUP(Target_AM[[#This Row],[NIPNAS]],Target_CC[],COLUMN(Y$2)+9,0)</f>
        <v>623089.45347582689</v>
      </c>
      <c r="AN425" s="22">
        <f>Target_AM[[#This Row],[PROPORSI]]*VLOOKUP(Target_AM[[#This Row],[NIPNAS]],Target_CC[],COLUMN(Z$2)+9,0)</f>
        <v>7049876.062519975</v>
      </c>
      <c r="AO425" s="22">
        <f>Target_AM[[#This Row],[PROPORSI]]*VLOOKUP(Target_AM[[#This Row],[NIPNAS]],Target_CC[],COLUMN(AA$2)+9,0)</f>
        <v>31763183</v>
      </c>
      <c r="AP425" s="22">
        <f>Target_AM[[#This Row],[PROPORSI]]*VLOOKUP(Target_AM[[#This Row],[NIPNAS]],Target_CC[],COLUMN(AB$2)+9,0)</f>
        <v>32381193.074318234</v>
      </c>
      <c r="AQ425" s="22">
        <f>Target_AM[[#This Row],[PROPORSI]]*VLOOKUP(Target_AM[[#This Row],[NIPNAS]],Target_CC[],COLUMN(AC$2)+9,0)</f>
        <v>32388044.230201263</v>
      </c>
      <c r="AR425" s="22">
        <f>Target_AM[[#This Row],[PROPORSI]]*VLOOKUP(Target_AM[[#This Row],[NIPNAS]],Target_CC[],COLUMN(AD$2)+9,0)</f>
        <v>32227820.713431422</v>
      </c>
      <c r="AS425" s="22">
        <f>Target_AM[[#This Row],[PROPORSI]]*VLOOKUP(Target_AM[[#This Row],[NIPNAS]],Target_CC[],COLUMN(AE$2)+9,0)</f>
        <v>32234622.063721631</v>
      </c>
      <c r="AT425" s="22">
        <f>Target_AM[[#This Row],[PROPORSI]]*VLOOKUP(Target_AM[[#This Row],[NIPNAS]],Target_CC[],COLUMN(AF$2)+9,0)</f>
        <v>32178000.489854943</v>
      </c>
      <c r="AU425" s="22">
        <f>Target_AM[[#This Row],[PROPORSI]]*VLOOKUP(Target_AM[[#This Row],[NIPNAS]],Target_CC[],COLUMN(AG$2)+9,0)</f>
        <v>32386718.427284922</v>
      </c>
      <c r="AV425" s="22">
        <f>Target_AM[[#This Row],[PROPORSI]]*VLOOKUP(Target_AM[[#This Row],[NIPNAS]],Target_CC[],COLUMN(AH$2)+9,0)</f>
        <v>32330546.438921344</v>
      </c>
      <c r="AW425" s="22">
        <f>Target_AM[[#This Row],[PROPORSI]]*VLOOKUP(Target_AM[[#This Row],[NIPNAS]],Target_CC[],COLUMN(AI$2)+9,0)</f>
        <v>32433906.563816484</v>
      </c>
      <c r="AX425" s="22">
        <f>Target_AM[[#This Row],[PROPORSI]]*VLOOKUP(Target_AM[[#This Row],[NIPNAS]],Target_CC[],COLUMN(AJ$2)+9,0)</f>
        <v>32439016.658716958</v>
      </c>
      <c r="AY425" s="22">
        <f>Target_AM[[#This Row],[PROPORSI]]*VLOOKUP(Target_AM[[#This Row],[NIPNAS]],Target_CC[],COLUMN(AK$2)+9,0)</f>
        <v>32344237.598776948</v>
      </c>
      <c r="AZ425" s="22">
        <f>Target_AM[[#This Row],[PROPORSI]]*VLOOKUP(Target_AM[[#This Row],[NIPNAS]],Target_CC[],COLUMN(AL$2)+9,0)</f>
        <v>32327404.453475825</v>
      </c>
      <c r="BA425" s="22">
        <f>Target_AM[[#This Row],[PROPORSI]]*VLOOKUP(Target_AM[[#This Row],[NIPNAS]],Target_CC[],COLUMN(AM$2)+9,0)</f>
        <v>387434693.71251994</v>
      </c>
      <c r="BB425" s="22">
        <f>Target_AM[[#This Row],[PROPORSI]]*VLOOKUP(Target_AM[[#This Row],[NIPNAS]],Target_CC[],COLUMN(AN$2)+9,0)</f>
        <v>0</v>
      </c>
      <c r="BC425" s="22">
        <f>Target_AM[[#This Row],[PROPORSI]]*VLOOKUP(Target_AM[[#This Row],[NIPNAS]],Target_CC[],COLUMN(AO$2)+9,0)</f>
        <v>0</v>
      </c>
      <c r="BD425" s="22">
        <f>Target_AM[[#This Row],[PROPORSI]]*VLOOKUP(Target_AM[[#This Row],[NIPNAS]],Target_CC[],COLUMN(AP$2)+9,0)</f>
        <v>0</v>
      </c>
      <c r="BE425" s="22">
        <f>Target_AM[[#This Row],[PROPORSI]]*VLOOKUP(Target_AM[[#This Row],[NIPNAS]],Target_CC[],COLUMN(AQ$2)+9,0)</f>
        <v>0</v>
      </c>
      <c r="BF425" s="22">
        <f>Target_AM[[#This Row],[PROPORSI]]*VLOOKUP(Target_AM[[#This Row],[NIPNAS]],Target_CC[],COLUMN(AR$2)+9,0)</f>
        <v>0</v>
      </c>
      <c r="BG425" s="22">
        <f>Target_AM[[#This Row],[PROPORSI]]*VLOOKUP(Target_AM[[#This Row],[NIPNAS]],Target_CC[],COLUMN(AS$2)+9,0)</f>
        <v>0</v>
      </c>
      <c r="BH425" s="22">
        <f>Target_AM[[#This Row],[PROPORSI]]*VLOOKUP(Target_AM[[#This Row],[NIPNAS]],Target_CC[],COLUMN(AT$2)+9,0)</f>
        <v>0</v>
      </c>
      <c r="BI425" s="22">
        <f>Target_AM[[#This Row],[PROPORSI]]*VLOOKUP(Target_AM[[#This Row],[NIPNAS]],Target_CC[],COLUMN(AU$2)+9,0)</f>
        <v>0</v>
      </c>
      <c r="BJ425" s="22">
        <f>Target_AM[[#This Row],[PROPORSI]]*VLOOKUP(Target_AM[[#This Row],[NIPNAS]],Target_CC[],COLUMN(AV$2)+9,0)</f>
        <v>0</v>
      </c>
      <c r="BK425" s="22">
        <f>Target_AM[[#This Row],[PROPORSI]]*VLOOKUP(Target_AM[[#This Row],[NIPNAS]],Target_CC[],COLUMN(AW$2)+9,0)</f>
        <v>0</v>
      </c>
      <c r="BL425" s="22">
        <f>Target_AM[[#This Row],[PROPORSI]]*VLOOKUP(Target_AM[[#This Row],[NIPNAS]],Target_CC[],COLUMN(AX$2)+9,0)</f>
        <v>0</v>
      </c>
      <c r="BM425" s="22">
        <f>Target_AM[[#This Row],[PROPORSI]]*VLOOKUP(Target_AM[[#This Row],[NIPNAS]],Target_CC[],COLUMN(AY$2)+9,0)</f>
        <v>0</v>
      </c>
      <c r="BN425" s="22">
        <f>Target_AM[[#This Row],[PROPORSI]]*VLOOKUP(Target_AM[[#This Row],[NIPNAS]],Target_CC[],COLUMN(AZ$2)+9,0)</f>
        <v>0</v>
      </c>
      <c r="BO425" s="22">
        <f>Target_AM[[#This Row],[PROPORSI]]*VLOOKUP(Target_AM[[#This Row],[NIPNAS]],Target_CC[],COLUMN(BA$2)+9,0)</f>
        <v>31583077</v>
      </c>
      <c r="BP425" s="22">
        <f>Target_AM[[#This Row],[PROPORSI]]*VLOOKUP(Target_AM[[#This Row],[NIPNAS]],Target_CC[],COLUMN(BB$2)+9,0)</f>
        <v>31581221</v>
      </c>
      <c r="BQ425" s="22">
        <f>Target_AM[[#This Row],[PROPORSI]]*VLOOKUP(Target_AM[[#This Row],[NIPNAS]],Target_CC[],COLUMN(BC$2)+9,0)</f>
        <v>31605781</v>
      </c>
      <c r="BR425" s="22">
        <f>Target_AM[[#This Row],[PROPORSI]]*VLOOKUP(Target_AM[[#This Row],[NIPNAS]],Target_CC[],COLUMN(BD$2)+9,0)</f>
        <v>30096851</v>
      </c>
      <c r="BS425" s="22">
        <f>Target_AM[[#This Row],[PROPORSI]]*VLOOKUP(Target_AM[[#This Row],[NIPNAS]],Target_CC[],COLUMN(BE$2)+9,0)</f>
        <v>30096851</v>
      </c>
      <c r="BT425" s="22">
        <f>Target_AM[[#This Row],[PROPORSI]]*VLOOKUP(Target_AM[[#This Row],[NIPNAS]],Target_CC[],COLUMN(BF$2)+9,0)</f>
        <v>30096851</v>
      </c>
      <c r="BU425" s="22">
        <f>Target_AM[[#This Row],[PROPORSI]]*VLOOKUP(Target_AM[[#This Row],[NIPNAS]],Target_CC[],COLUMN(BG$2)+9,0)</f>
        <v>30096851</v>
      </c>
      <c r="BV425" s="22">
        <f>Target_AM[[#This Row],[PROPORSI]]*VLOOKUP(Target_AM[[#This Row],[NIPNAS]],Target_CC[],COLUMN(BH$2)+9,0)</f>
        <v>30096851</v>
      </c>
      <c r="BW425" s="22">
        <f>Target_AM[[#This Row],[PROPORSI]]*VLOOKUP(Target_AM[[#This Row],[NIPNAS]],Target_CC[],COLUMN(BI$2)+9,0)</f>
        <v>30096851</v>
      </c>
      <c r="BX425" s="22">
        <f>Target_AM[[#This Row],[PROPORSI]]*VLOOKUP(Target_AM[[#This Row],[NIPNAS]],Target_CC[],COLUMN(BJ$2)+9,0)</f>
        <v>30096851</v>
      </c>
      <c r="BY425" s="22">
        <f>Target_AM[[#This Row],[PROPORSI]]*VLOOKUP(Target_AM[[#This Row],[NIPNAS]],Target_CC[],COLUMN(BK$2)+9,0)</f>
        <v>30096851</v>
      </c>
      <c r="BZ425" s="22">
        <f>Target_AM[[#This Row],[PROPORSI]]*VLOOKUP(Target_AM[[#This Row],[NIPNAS]],Target_CC[],COLUMN(BL$2)+9,0)</f>
        <v>30096851</v>
      </c>
      <c r="CA425" s="22">
        <f>Target_AM[[#This Row],[PROPORSI]]*VLOOKUP(Target_AM[[#This Row],[NIPNAS]],Target_CC[],COLUMN(BM$2)+9,0)</f>
        <v>365641738</v>
      </c>
      <c r="CB425" s="22">
        <f>Target_AM[[#This Row],[PROPORSI]]*VLOOKUP(Target_AM[[#This Row],[NIPNAS]],Target_CC[],COLUMN(BN$2)+9,0)</f>
        <v>30000000</v>
      </c>
      <c r="CC425" s="22">
        <f>Target_AM[[#This Row],[PROPORSI]]*VLOOKUP(Target_AM[[#This Row],[NIPNAS]],Target_CC[],COLUMN(BO$2)+9,0)</f>
        <v>30000000</v>
      </c>
      <c r="CD425" s="22">
        <f>Target_AM[[#This Row],[PROPORSI]]*VLOOKUP(Target_AM[[#This Row],[NIPNAS]],Target_CC[],COLUMN(BP$2)+9,0)</f>
        <v>30000000</v>
      </c>
      <c r="CE425" s="22">
        <f>Target_AM[[#This Row],[PROPORSI]]*VLOOKUP(Target_AM[[#This Row],[NIPNAS]],Target_CC[],COLUMN(BQ$2)+9,0)</f>
        <v>28500000</v>
      </c>
      <c r="CF425" s="22">
        <f>Target_AM[[#This Row],[PROPORSI]]*VLOOKUP(Target_AM[[#This Row],[NIPNAS]],Target_CC[],COLUMN(BR$2)+9,0)</f>
        <v>28500000</v>
      </c>
      <c r="CG425" s="22">
        <f>Target_AM[[#This Row],[PROPORSI]]*VLOOKUP(Target_AM[[#This Row],[NIPNAS]],Target_CC[],COLUMN(BS$2)+9,0)</f>
        <v>28500000</v>
      </c>
      <c r="CH425" s="22">
        <f>Target_AM[[#This Row],[PROPORSI]]*VLOOKUP(Target_AM[[#This Row],[NIPNAS]],Target_CC[],COLUMN(BT$2)+9,0)</f>
        <v>28500000</v>
      </c>
      <c r="CI425" s="22">
        <f>Target_AM[[#This Row],[PROPORSI]]*VLOOKUP(Target_AM[[#This Row],[NIPNAS]],Target_CC[],COLUMN(BU$2)+9,0)</f>
        <v>28500000</v>
      </c>
      <c r="CJ425" s="22">
        <f>Target_AM[[#This Row],[PROPORSI]]*VLOOKUP(Target_AM[[#This Row],[NIPNAS]],Target_CC[],COLUMN(BV$2)+9,0)</f>
        <v>28500000</v>
      </c>
      <c r="CK425" s="22">
        <f>Target_AM[[#This Row],[PROPORSI]]*VLOOKUP(Target_AM[[#This Row],[NIPNAS]],Target_CC[],COLUMN(BW$2)+9,0)</f>
        <v>28500000</v>
      </c>
      <c r="CL425" s="22">
        <f>Target_AM[[#This Row],[PROPORSI]]*VLOOKUP(Target_AM[[#This Row],[NIPNAS]],Target_CC[],COLUMN(BX$2)+9,0)</f>
        <v>28500000</v>
      </c>
      <c r="CM425" s="22">
        <f>Target_AM[[#This Row],[PROPORSI]]*VLOOKUP(Target_AM[[#This Row],[NIPNAS]],Target_CC[],COLUMN(BY$2)+9,0)</f>
        <v>28500000</v>
      </c>
      <c r="CN425" s="22">
        <f>Target_AM[[#This Row],[PROPORSI]]*VLOOKUP(Target_AM[[#This Row],[NIPNAS]],Target_CC[],COLUMN(BZ$2)+9,0)</f>
        <v>346500000</v>
      </c>
      <c r="CO425" s="22">
        <f>Target_AM[[#This Row],[PROPORSI]]*VLOOKUP(Target_AM[[#This Row],[NIPNAS]],Target_CC[],COLUMN(CA$2)+9,0)</f>
        <v>1580476</v>
      </c>
      <c r="CP425" s="22">
        <f>Target_AM[[#This Row],[PROPORSI]]*VLOOKUP(Target_AM[[#This Row],[NIPNAS]],Target_CC[],COLUMN(CB$2)+9,0)</f>
        <v>1576018</v>
      </c>
      <c r="CQ425" s="22">
        <f>Target_AM[[#This Row],[PROPORSI]]*VLOOKUP(Target_AM[[#This Row],[NIPNAS]],Target_CC[],COLUMN(CC$2)+9,0)</f>
        <v>1596851</v>
      </c>
      <c r="CR425" s="22">
        <f>Target_AM[[#This Row],[PROPORSI]]*VLOOKUP(Target_AM[[#This Row],[NIPNAS]],Target_CC[],COLUMN(CD$2)+9,0)</f>
        <v>1596851</v>
      </c>
      <c r="CS425" s="22">
        <f>Target_AM[[#This Row],[PROPORSI]]*VLOOKUP(Target_AM[[#This Row],[NIPNAS]],Target_CC[],COLUMN(CE$2)+9,0)</f>
        <v>1596851</v>
      </c>
      <c r="CT425" s="22">
        <f>Target_AM[[#This Row],[PROPORSI]]*VLOOKUP(Target_AM[[#This Row],[NIPNAS]],Target_CC[],COLUMN(CF$2)+9,0)</f>
        <v>1596851</v>
      </c>
      <c r="CU425" s="22">
        <f>Target_AM[[#This Row],[PROPORSI]]*VLOOKUP(Target_AM[[#This Row],[NIPNAS]],Target_CC[],COLUMN(CG$2)+9,0)</f>
        <v>1596851</v>
      </c>
      <c r="CV425" s="22">
        <f>Target_AM[[#This Row],[PROPORSI]]*VLOOKUP(Target_AM[[#This Row],[NIPNAS]],Target_CC[],COLUMN(CH$2)+9,0)</f>
        <v>1596851</v>
      </c>
      <c r="CW425" s="22">
        <f>Target_AM[[#This Row],[PROPORSI]]*VLOOKUP(Target_AM[[#This Row],[NIPNAS]],Target_CC[],COLUMN(CI$2)+9,0)</f>
        <v>1596851</v>
      </c>
      <c r="CX425" s="22">
        <f>Target_AM[[#This Row],[PROPORSI]]*VLOOKUP(Target_AM[[#This Row],[NIPNAS]],Target_CC[],COLUMN(CJ$2)+9,0)</f>
        <v>1596851</v>
      </c>
      <c r="CY425" s="22">
        <f>Target_AM[[#This Row],[PROPORSI]]*VLOOKUP(Target_AM[[#This Row],[NIPNAS]],Target_CC[],COLUMN(CK$2)+9,0)</f>
        <v>1596851</v>
      </c>
      <c r="CZ425" s="22">
        <f>Target_AM[[#This Row],[PROPORSI]]*VLOOKUP(Target_AM[[#This Row],[NIPNAS]],Target_CC[],COLUMN(CL$2)+9,0)</f>
        <v>1596851</v>
      </c>
      <c r="DA425" s="22">
        <f>Target_AM[[#This Row],[PROPORSI]]*VLOOKUP(Target_AM[[#This Row],[NIPNAS]],Target_CC[],COLUMN(CM$2)+9,0)</f>
        <v>19125004</v>
      </c>
      <c r="DB425" s="22">
        <f>Target_AM[[#This Row],[PROPORSI]]*VLOOKUP(Target_AM[[#This Row],[NIPNAS]],Target_CC[],COLUMN(CN$2)+9,0)</f>
        <v>0</v>
      </c>
      <c r="DC425" s="22">
        <f>Target_AM[[#This Row],[PROPORSI]]*VLOOKUP(Target_AM[[#This Row],[NIPNAS]],Target_CC[],COLUMN(CO$2)+9,0)</f>
        <v>0</v>
      </c>
      <c r="DD425" s="22">
        <f>Target_AM[[#This Row],[PROPORSI]]*VLOOKUP(Target_AM[[#This Row],[NIPNAS]],Target_CC[],COLUMN(CP$2)+9,0)</f>
        <v>0</v>
      </c>
      <c r="DE425" s="22">
        <f>Target_AM[[#This Row],[PROPORSI]]*VLOOKUP(Target_AM[[#This Row],[NIPNAS]],Target_CC[],COLUMN(CQ$2)+9,0)</f>
        <v>0</v>
      </c>
      <c r="DF425" s="22">
        <f>Target_AM[[#This Row],[PROPORSI]]*VLOOKUP(Target_AM[[#This Row],[NIPNAS]],Target_CC[],COLUMN(CR$2)+9,0)</f>
        <v>0</v>
      </c>
      <c r="DG425" s="22">
        <f>Target_AM[[#This Row],[PROPORSI]]*VLOOKUP(Target_AM[[#This Row],[NIPNAS]],Target_CC[],COLUMN(CS$2)+9,0)</f>
        <v>0</v>
      </c>
      <c r="DH425" s="22">
        <f>Target_AM[[#This Row],[PROPORSI]]*VLOOKUP(Target_AM[[#This Row],[NIPNAS]],Target_CC[],COLUMN(CT$2)+9,0)</f>
        <v>0</v>
      </c>
      <c r="DI425" s="22">
        <f>Target_AM[[#This Row],[PROPORSI]]*VLOOKUP(Target_AM[[#This Row],[NIPNAS]],Target_CC[],COLUMN(CU$2)+9,0)</f>
        <v>0</v>
      </c>
      <c r="DJ425" s="22">
        <f>Target_AM[[#This Row],[PROPORSI]]*VLOOKUP(Target_AM[[#This Row],[NIPNAS]],Target_CC[],COLUMN(CV$2)+9,0)</f>
        <v>0</v>
      </c>
      <c r="DK425" s="22">
        <f>Target_AM[[#This Row],[PROPORSI]]*VLOOKUP(Target_AM[[#This Row],[NIPNAS]],Target_CC[],COLUMN(CW$2)+9,0)</f>
        <v>0</v>
      </c>
      <c r="DL425" s="22">
        <f>Target_AM[[#This Row],[PROPORSI]]*VLOOKUP(Target_AM[[#This Row],[NIPNAS]],Target_CC[],COLUMN(CX$2)+9,0)</f>
        <v>0</v>
      </c>
      <c r="DM425" s="22">
        <f>Target_AM[[#This Row],[PROPORSI]]*VLOOKUP(Target_AM[[#This Row],[NIPNAS]],Target_CC[],COLUMN(CY$2)+9,0)</f>
        <v>0</v>
      </c>
      <c r="DN425" s="22">
        <f>Target_AM[[#This Row],[PROPORSI]]*VLOOKUP(Target_AM[[#This Row],[NIPNAS]],Target_CC[],COLUMN(CZ$2)+9,0)</f>
        <v>0</v>
      </c>
      <c r="DO425" s="22">
        <f>Target_AM[[#This Row],[PROPORSI]]*VLOOKUP(Target_AM[[#This Row],[NIPNAS]],Target_CC[],COLUMN(DA$2)+9,0)</f>
        <v>0</v>
      </c>
      <c r="DP425" s="22">
        <f>Target_AM[[#This Row],[PROPORSI]]*VLOOKUP(Target_AM[[#This Row],[NIPNAS]],Target_CC[],COLUMN(DB$2)+9,0)</f>
        <v>0</v>
      </c>
      <c r="DQ425" s="22">
        <f>Target_AM[[#This Row],[PROPORSI]]*VLOOKUP(Target_AM[[#This Row],[NIPNAS]],Target_CC[],COLUMN(DC$2)+9,0)</f>
        <v>0</v>
      </c>
      <c r="DR425" s="22">
        <f>Target_AM[[#This Row],[PROPORSI]]*VLOOKUP(Target_AM[[#This Row],[NIPNAS]],Target_CC[],COLUMN(DD$2)+9,0)</f>
        <v>0</v>
      </c>
      <c r="DS425" s="22">
        <f>Target_AM[[#This Row],[PROPORSI]]*VLOOKUP(Target_AM[[#This Row],[NIPNAS]],Target_CC[],COLUMN(DE$2)+9,0)</f>
        <v>0</v>
      </c>
      <c r="DT425" s="22">
        <f>Target_AM[[#This Row],[PROPORSI]]*VLOOKUP(Target_AM[[#This Row],[NIPNAS]],Target_CC[],COLUMN(DF$2)+9,0)</f>
        <v>0</v>
      </c>
      <c r="DU425" s="22">
        <f>Target_AM[[#This Row],[PROPORSI]]*VLOOKUP(Target_AM[[#This Row],[NIPNAS]],Target_CC[],COLUMN(DG$2)+9,0)</f>
        <v>0</v>
      </c>
      <c r="DV425" s="22">
        <f>Target_AM[[#This Row],[PROPORSI]]*VLOOKUP(Target_AM[[#This Row],[NIPNAS]],Target_CC[],COLUMN(DH$2)+9,0)</f>
        <v>0</v>
      </c>
      <c r="DW425" s="22">
        <f>Target_AM[[#This Row],[PROPORSI]]*VLOOKUP(Target_AM[[#This Row],[NIPNAS]],Target_CC[],COLUMN(DI$2)+9,0)</f>
        <v>0</v>
      </c>
      <c r="DX425" s="22">
        <f>Target_AM[[#This Row],[PROPORSI]]*VLOOKUP(Target_AM[[#This Row],[NIPNAS]],Target_CC[],COLUMN(DJ$2)+9,0)</f>
        <v>0</v>
      </c>
      <c r="DY425" s="22">
        <f>Target_AM[[#This Row],[PROPORSI]]*VLOOKUP(Target_AM[[#This Row],[NIPNAS]],Target_CC[],COLUMN(DK$2)+9,0)</f>
        <v>0</v>
      </c>
      <c r="DZ425" s="22">
        <f>Target_AM[[#This Row],[PROPORSI]]*VLOOKUP(Target_AM[[#This Row],[NIPNAS]],Target_CC[],COLUMN(DL$2)+9,0)</f>
        <v>0</v>
      </c>
      <c r="EA425" s="22">
        <f>Target_AM[[#This Row],[PROPORSI]]*VLOOKUP(Target_AM[[#This Row],[NIPNAS]],Target_CC[],COLUMN(DM$2)+9,0)</f>
        <v>0</v>
      </c>
    </row>
    <row r="426" spans="2:131" x14ac:dyDescent="0.3">
      <c r="B426">
        <v>896566</v>
      </c>
      <c r="C426" t="s">
        <v>1043</v>
      </c>
      <c r="D426">
        <v>1</v>
      </c>
      <c r="E426" s="8">
        <v>45658</v>
      </c>
      <c r="F426">
        <v>3559759</v>
      </c>
      <c r="G426" t="s">
        <v>776</v>
      </c>
      <c r="J426" t="s">
        <v>296</v>
      </c>
      <c r="K426" t="s">
        <v>23</v>
      </c>
      <c r="L426" t="s">
        <v>159</v>
      </c>
      <c r="M426" t="s">
        <v>29</v>
      </c>
      <c r="N426" s="23">
        <f>Target_AM[[#This Row],[PROPORSI]]*VLOOKUP(Target_AM[[#This Row],[NIPNAS]],Target_CC[],9,0)</f>
        <v>697002482.60469234</v>
      </c>
      <c r="O426" s="22">
        <f>Target_AM[[#This Row],[PROPORSI]]*VLOOKUP(Target_AM[[#This Row],[NIPNAS]],Target_CC[],COLUMN(A$2)+9,0)</f>
        <v>33953007.829999998</v>
      </c>
      <c r="P426" s="22">
        <f>Target_AM[[#This Row],[PROPORSI]]*VLOOKUP(Target_AM[[#This Row],[NIPNAS]],Target_CC[],COLUMN(B$2)+9,0)</f>
        <v>33501126.438500002</v>
      </c>
      <c r="Q426" s="22">
        <f>Target_AM[[#This Row],[PROPORSI]]*VLOOKUP(Target_AM[[#This Row],[NIPNAS]],Target_CC[],COLUMN(C$2)+9,0)</f>
        <v>33587851.150000006</v>
      </c>
      <c r="R426" s="22">
        <f>Target_AM[[#This Row],[PROPORSI]]*VLOOKUP(Target_AM[[#This Row],[NIPNAS]],Target_CC[],COLUMN(D$2)+9,0)</f>
        <v>33501126.438500002</v>
      </c>
      <c r="S426" s="22">
        <f>Target_AM[[#This Row],[PROPORSI]]*VLOOKUP(Target_AM[[#This Row],[NIPNAS]],Target_CC[],COLUMN(E$2)+9,0)</f>
        <v>33240952.304000001</v>
      </c>
      <c r="T426" s="22">
        <f>Target_AM[[#This Row],[PROPORSI]]*VLOOKUP(Target_AM[[#This Row],[NIPNAS]],Target_CC[],COLUMN(F$2)+9,0)</f>
        <v>32980778.169500001</v>
      </c>
      <c r="U426" s="22">
        <f>Target_AM[[#This Row],[PROPORSI]]*VLOOKUP(Target_AM[[#This Row],[NIPNAS]],Target_CC[],COLUMN(G$2)+9,0)</f>
        <v>33414401.726999998</v>
      </c>
      <c r="V426" s="22">
        <f>Target_AM[[#This Row],[PROPORSI]]*VLOOKUP(Target_AM[[#This Row],[NIPNAS]],Target_CC[],COLUMN(H$2)+9,0)</f>
        <v>33761300.573000006</v>
      </c>
      <c r="W426" s="22">
        <f>Target_AM[[#This Row],[PROPORSI]]*VLOOKUP(Target_AM[[#This Row],[NIPNAS]],Target_CC[],COLUMN(I$2)+9,0)</f>
        <v>33674575.861500002</v>
      </c>
      <c r="X426" s="22">
        <f>Target_AM[[#This Row],[PROPORSI]]*VLOOKUP(Target_AM[[#This Row],[NIPNAS]],Target_CC[],COLUMN(J$2)+9,0)</f>
        <v>33674575.861500002</v>
      </c>
      <c r="Y426" s="22">
        <f>Target_AM[[#This Row],[PROPORSI]]*VLOOKUP(Target_AM[[#This Row],[NIPNAS]],Target_CC[],COLUMN(K$2)+9,0)</f>
        <v>33761300.573000006</v>
      </c>
      <c r="Z426" s="22">
        <f>Target_AM[[#This Row],[PROPORSI]]*VLOOKUP(Target_AM[[#This Row],[NIPNAS]],Target_CC[],COLUMN(L$2)+9,0)</f>
        <v>33587851.150000006</v>
      </c>
      <c r="AA426" s="22">
        <f>Target_AM[[#This Row],[PROPORSI]]*VLOOKUP(Target_AM[[#This Row],[NIPNAS]],Target_CC[],COLUMN(M$2)+9,0)</f>
        <v>402638848.07650006</v>
      </c>
      <c r="AB426" s="22">
        <f>Target_AM[[#This Row],[PROPORSI]]*VLOOKUP(Target_AM[[#This Row],[NIPNAS]],Target_CC[],COLUMN(N$2)+9,0)</f>
        <v>0</v>
      </c>
      <c r="AC426" s="22">
        <f>Target_AM[[#This Row],[PROPORSI]]*VLOOKUP(Target_AM[[#This Row],[NIPNAS]],Target_CC[],COLUMN(O$2)+9,0)</f>
        <v>690859.22431823774</v>
      </c>
      <c r="AD426" s="22">
        <f>Target_AM[[#This Row],[PROPORSI]]*VLOOKUP(Target_AM[[#This Row],[NIPNAS]],Target_CC[],COLUMN(P$2)+9,0)</f>
        <v>683729.23020126333</v>
      </c>
      <c r="AE426" s="22">
        <f>Target_AM[[#This Row],[PROPORSI]]*VLOOKUP(Target_AM[[#This Row],[NIPNAS]],Target_CC[],COLUMN(Q$2)+9,0)</f>
        <v>537486.86343142285</v>
      </c>
      <c r="AF426" s="22">
        <f>Target_AM[[#This Row],[PROPORSI]]*VLOOKUP(Target_AM[[#This Row],[NIPNAS]],Target_CC[],COLUMN(R$2)+9,0)</f>
        <v>586231.66372162709</v>
      </c>
      <c r="AG426" s="22">
        <f>Target_AM[[#This Row],[PROPORSI]]*VLOOKUP(Target_AM[[#This Row],[NIPNAS]],Target_CC[],COLUMN(S$2)+9,0)</f>
        <v>571553.53985494352</v>
      </c>
      <c r="AH426" s="22">
        <f>Target_AM[[#This Row],[PROPORSI]]*VLOOKUP(Target_AM[[#This Row],[NIPNAS]],Target_CC[],COLUMN(T$2)+9,0)</f>
        <v>710365.72728492401</v>
      </c>
      <c r="AI426" s="22">
        <f>Target_AM[[#This Row],[PROPORSI]]*VLOOKUP(Target_AM[[#This Row],[NIPNAS]],Target_CC[],COLUMN(U$2)+9,0)</f>
        <v>598269.13892134407</v>
      </c>
      <c r="AJ426" s="22">
        <f>Target_AM[[#This Row],[PROPORSI]]*VLOOKUP(Target_AM[[#This Row],[NIPNAS]],Target_CC[],COLUMN(V$2)+9,0)</f>
        <v>715610.41381648171</v>
      </c>
      <c r="AK426" s="22">
        <f>Target_AM[[#This Row],[PROPORSI]]*VLOOKUP(Target_AM[[#This Row],[NIPNAS]],Target_CC[],COLUMN(W$2)+9,0)</f>
        <v>720720.50871695695</v>
      </c>
      <c r="AL426" s="22">
        <f>Target_AM[[#This Row],[PROPORSI]]*VLOOKUP(Target_AM[[#This Row],[NIPNAS]],Target_CC[],COLUMN(X$2)+9,0)</f>
        <v>611960.29877694696</v>
      </c>
      <c r="AM426" s="22">
        <f>Target_AM[[#This Row],[PROPORSI]]*VLOOKUP(Target_AM[[#This Row],[NIPNAS]],Target_CC[],COLUMN(Y$2)+9,0)</f>
        <v>623089.45347582689</v>
      </c>
      <c r="AN426" s="22">
        <f>Target_AM[[#This Row],[PROPORSI]]*VLOOKUP(Target_AM[[#This Row],[NIPNAS]],Target_CC[],COLUMN(Z$2)+9,0)</f>
        <v>7049876.062519975</v>
      </c>
      <c r="AO426" s="22">
        <f>Target_AM[[#This Row],[PROPORSI]]*VLOOKUP(Target_AM[[#This Row],[NIPNAS]],Target_CC[],COLUMN(AA$2)+9,0)</f>
        <v>33953007.829999998</v>
      </c>
      <c r="AP426" s="22">
        <f>Target_AM[[#This Row],[PROPORSI]]*VLOOKUP(Target_AM[[#This Row],[NIPNAS]],Target_CC[],COLUMN(AB$2)+9,0)</f>
        <v>34191985.662818238</v>
      </c>
      <c r="AQ426" s="22">
        <f>Target_AM[[#This Row],[PROPORSI]]*VLOOKUP(Target_AM[[#This Row],[NIPNAS]],Target_CC[],COLUMN(AC$2)+9,0)</f>
        <v>34271580.380201273</v>
      </c>
      <c r="AR426" s="22">
        <f>Target_AM[[#This Row],[PROPORSI]]*VLOOKUP(Target_AM[[#This Row],[NIPNAS]],Target_CC[],COLUMN(AD$2)+9,0)</f>
        <v>34038613.301931426</v>
      </c>
      <c r="AS426" s="22">
        <f>Target_AM[[#This Row],[PROPORSI]]*VLOOKUP(Target_AM[[#This Row],[NIPNAS]],Target_CC[],COLUMN(AE$2)+9,0)</f>
        <v>33827183.967721626</v>
      </c>
      <c r="AT426" s="22">
        <f>Target_AM[[#This Row],[PROPORSI]]*VLOOKUP(Target_AM[[#This Row],[NIPNAS]],Target_CC[],COLUMN(AF$2)+9,0)</f>
        <v>33552331.709354945</v>
      </c>
      <c r="AU426" s="22">
        <f>Target_AM[[#This Row],[PROPORSI]]*VLOOKUP(Target_AM[[#This Row],[NIPNAS]],Target_CC[],COLUMN(AG$2)+9,0)</f>
        <v>34124767.454284921</v>
      </c>
      <c r="AV426" s="22">
        <f>Target_AM[[#This Row],[PROPORSI]]*VLOOKUP(Target_AM[[#This Row],[NIPNAS]],Target_CC[],COLUMN(AH$2)+9,0)</f>
        <v>34359569.711921349</v>
      </c>
      <c r="AW426" s="22">
        <f>Target_AM[[#This Row],[PROPORSI]]*VLOOKUP(Target_AM[[#This Row],[NIPNAS]],Target_CC[],COLUMN(AI$2)+9,0)</f>
        <v>34390186.275316484</v>
      </c>
      <c r="AX426" s="22">
        <f>Target_AM[[#This Row],[PROPORSI]]*VLOOKUP(Target_AM[[#This Row],[NIPNAS]],Target_CC[],COLUMN(AJ$2)+9,0)</f>
        <v>34395296.370216958</v>
      </c>
      <c r="AY426" s="22">
        <f>Target_AM[[#This Row],[PROPORSI]]*VLOOKUP(Target_AM[[#This Row],[NIPNAS]],Target_CC[],COLUMN(AK$2)+9,0)</f>
        <v>34373260.871776953</v>
      </c>
      <c r="AZ426" s="22">
        <f>Target_AM[[#This Row],[PROPORSI]]*VLOOKUP(Target_AM[[#This Row],[NIPNAS]],Target_CC[],COLUMN(AL$2)+9,0)</f>
        <v>34210940.603475831</v>
      </c>
      <c r="BA426" s="22">
        <f>Target_AM[[#This Row],[PROPORSI]]*VLOOKUP(Target_AM[[#This Row],[NIPNAS]],Target_CC[],COLUMN(AM$2)+9,0)</f>
        <v>409688724.13901997</v>
      </c>
      <c r="BB426" s="22">
        <f>Target_AM[[#This Row],[PROPORSI]]*VLOOKUP(Target_AM[[#This Row],[NIPNAS]],Target_CC[],COLUMN(AN$2)+9,0)</f>
        <v>0</v>
      </c>
      <c r="BC426" s="22">
        <f>Target_AM[[#This Row],[PROPORSI]]*VLOOKUP(Target_AM[[#This Row],[NIPNAS]],Target_CC[],COLUMN(AO$2)+9,0)</f>
        <v>0</v>
      </c>
      <c r="BD426" s="22">
        <f>Target_AM[[#This Row],[PROPORSI]]*VLOOKUP(Target_AM[[#This Row],[NIPNAS]],Target_CC[],COLUMN(AP$2)+9,0)</f>
        <v>0</v>
      </c>
      <c r="BE426" s="22">
        <f>Target_AM[[#This Row],[PROPORSI]]*VLOOKUP(Target_AM[[#This Row],[NIPNAS]],Target_CC[],COLUMN(AQ$2)+9,0)</f>
        <v>0</v>
      </c>
      <c r="BF426" s="22">
        <f>Target_AM[[#This Row],[PROPORSI]]*VLOOKUP(Target_AM[[#This Row],[NIPNAS]],Target_CC[],COLUMN(AR$2)+9,0)</f>
        <v>0</v>
      </c>
      <c r="BG426" s="22">
        <f>Target_AM[[#This Row],[PROPORSI]]*VLOOKUP(Target_AM[[#This Row],[NIPNAS]],Target_CC[],COLUMN(AS$2)+9,0)</f>
        <v>0</v>
      </c>
      <c r="BH426" s="22">
        <f>Target_AM[[#This Row],[PROPORSI]]*VLOOKUP(Target_AM[[#This Row],[NIPNAS]],Target_CC[],COLUMN(AT$2)+9,0)</f>
        <v>0</v>
      </c>
      <c r="BI426" s="22">
        <f>Target_AM[[#This Row],[PROPORSI]]*VLOOKUP(Target_AM[[#This Row],[NIPNAS]],Target_CC[],COLUMN(AU$2)+9,0)</f>
        <v>0</v>
      </c>
      <c r="BJ426" s="22">
        <f>Target_AM[[#This Row],[PROPORSI]]*VLOOKUP(Target_AM[[#This Row],[NIPNAS]],Target_CC[],COLUMN(AV$2)+9,0)</f>
        <v>0</v>
      </c>
      <c r="BK426" s="22">
        <f>Target_AM[[#This Row],[PROPORSI]]*VLOOKUP(Target_AM[[#This Row],[NIPNAS]],Target_CC[],COLUMN(AW$2)+9,0)</f>
        <v>0</v>
      </c>
      <c r="BL426" s="22">
        <f>Target_AM[[#This Row],[PROPORSI]]*VLOOKUP(Target_AM[[#This Row],[NIPNAS]],Target_CC[],COLUMN(AX$2)+9,0)</f>
        <v>0</v>
      </c>
      <c r="BM426" s="22">
        <f>Target_AM[[#This Row],[PROPORSI]]*VLOOKUP(Target_AM[[#This Row],[NIPNAS]],Target_CC[],COLUMN(AY$2)+9,0)</f>
        <v>0</v>
      </c>
      <c r="BN426" s="22">
        <f>Target_AM[[#This Row],[PROPORSI]]*VLOOKUP(Target_AM[[#This Row],[NIPNAS]],Target_CC[],COLUMN(AZ$2)+9,0)</f>
        <v>0</v>
      </c>
      <c r="BO426" s="22">
        <f>Target_AM[[#This Row],[PROPORSI]]*VLOOKUP(Target_AM[[#This Row],[NIPNAS]],Target_CC[],COLUMN(BA$2)+9,0)</f>
        <v>30007291</v>
      </c>
      <c r="BP426" s="22">
        <f>Target_AM[[#This Row],[PROPORSI]]*VLOOKUP(Target_AM[[#This Row],[NIPNAS]],Target_CC[],COLUMN(BB$2)+9,0)</f>
        <v>29585606</v>
      </c>
      <c r="BQ426" s="22">
        <f>Target_AM[[#This Row],[PROPORSI]]*VLOOKUP(Target_AM[[#This Row],[NIPNAS]],Target_CC[],COLUMN(BC$2)+9,0)</f>
        <v>29866215</v>
      </c>
      <c r="BR426" s="22">
        <f>Target_AM[[#This Row],[PROPORSI]]*VLOOKUP(Target_AM[[#This Row],[NIPNAS]],Target_CC[],COLUMN(BD$2)+9,0)</f>
        <v>29628515</v>
      </c>
      <c r="BS426" s="22">
        <f>Target_AM[[#This Row],[PROPORSI]]*VLOOKUP(Target_AM[[#This Row],[NIPNAS]],Target_CC[],COLUMN(BE$2)+9,0)</f>
        <v>29628515</v>
      </c>
      <c r="BT426" s="22">
        <f>Target_AM[[#This Row],[PROPORSI]]*VLOOKUP(Target_AM[[#This Row],[NIPNAS]],Target_CC[],COLUMN(BF$2)+9,0)</f>
        <v>29628515</v>
      </c>
      <c r="BU426" s="22">
        <f>Target_AM[[#This Row],[PROPORSI]]*VLOOKUP(Target_AM[[#This Row],[NIPNAS]],Target_CC[],COLUMN(BG$2)+9,0)</f>
        <v>29628515</v>
      </c>
      <c r="BV426" s="22">
        <f>Target_AM[[#This Row],[PROPORSI]]*VLOOKUP(Target_AM[[#This Row],[NIPNAS]],Target_CC[],COLUMN(BH$2)+9,0)</f>
        <v>29628515</v>
      </c>
      <c r="BW426" s="22">
        <f>Target_AM[[#This Row],[PROPORSI]]*VLOOKUP(Target_AM[[#This Row],[NIPNAS]],Target_CC[],COLUMN(BI$2)+9,0)</f>
        <v>29628515</v>
      </c>
      <c r="BX426" s="22">
        <f>Target_AM[[#This Row],[PROPORSI]]*VLOOKUP(Target_AM[[#This Row],[NIPNAS]],Target_CC[],COLUMN(BJ$2)+9,0)</f>
        <v>29628515</v>
      </c>
      <c r="BY426" s="22">
        <f>Target_AM[[#This Row],[PROPORSI]]*VLOOKUP(Target_AM[[#This Row],[NIPNAS]],Target_CC[],COLUMN(BK$2)+9,0)</f>
        <v>29628515</v>
      </c>
      <c r="BZ426" s="22">
        <f>Target_AM[[#This Row],[PROPORSI]]*VLOOKUP(Target_AM[[#This Row],[NIPNAS]],Target_CC[],COLUMN(BL$2)+9,0)</f>
        <v>29628515</v>
      </c>
      <c r="CA426" s="22">
        <f>Target_AM[[#This Row],[PROPORSI]]*VLOOKUP(Target_AM[[#This Row],[NIPNAS]],Target_CC[],COLUMN(BM$2)+9,0)</f>
        <v>356115747</v>
      </c>
      <c r="CB426" s="22">
        <f>Target_AM[[#This Row],[PROPORSI]]*VLOOKUP(Target_AM[[#This Row],[NIPNAS]],Target_CC[],COLUMN(BN$2)+9,0)</f>
        <v>20410000</v>
      </c>
      <c r="CC426" s="22">
        <f>Target_AM[[#This Row],[PROPORSI]]*VLOOKUP(Target_AM[[#This Row],[NIPNAS]],Target_CC[],COLUMN(BO$2)+9,0)</f>
        <v>20410000</v>
      </c>
      <c r="CD426" s="22">
        <f>Target_AM[[#This Row],[PROPORSI]]*VLOOKUP(Target_AM[[#This Row],[NIPNAS]],Target_CC[],COLUMN(BP$2)+9,0)</f>
        <v>20410000</v>
      </c>
      <c r="CE426" s="22">
        <f>Target_AM[[#This Row],[PROPORSI]]*VLOOKUP(Target_AM[[#This Row],[NIPNAS]],Target_CC[],COLUMN(BQ$2)+9,0)</f>
        <v>19389500</v>
      </c>
      <c r="CF426" s="22">
        <f>Target_AM[[#This Row],[PROPORSI]]*VLOOKUP(Target_AM[[#This Row],[NIPNAS]],Target_CC[],COLUMN(BR$2)+9,0)</f>
        <v>19389500</v>
      </c>
      <c r="CG426" s="22">
        <f>Target_AM[[#This Row],[PROPORSI]]*VLOOKUP(Target_AM[[#This Row],[NIPNAS]],Target_CC[],COLUMN(BS$2)+9,0)</f>
        <v>19389500</v>
      </c>
      <c r="CH426" s="22">
        <f>Target_AM[[#This Row],[PROPORSI]]*VLOOKUP(Target_AM[[#This Row],[NIPNAS]],Target_CC[],COLUMN(BT$2)+9,0)</f>
        <v>19389500</v>
      </c>
      <c r="CI426" s="22">
        <f>Target_AM[[#This Row],[PROPORSI]]*VLOOKUP(Target_AM[[#This Row],[NIPNAS]],Target_CC[],COLUMN(BU$2)+9,0)</f>
        <v>19389500</v>
      </c>
      <c r="CJ426" s="22">
        <f>Target_AM[[#This Row],[PROPORSI]]*VLOOKUP(Target_AM[[#This Row],[NIPNAS]],Target_CC[],COLUMN(BV$2)+9,0)</f>
        <v>19389500</v>
      </c>
      <c r="CK426" s="22">
        <f>Target_AM[[#This Row],[PROPORSI]]*VLOOKUP(Target_AM[[#This Row],[NIPNAS]],Target_CC[],COLUMN(BW$2)+9,0)</f>
        <v>19389500</v>
      </c>
      <c r="CL426" s="22">
        <f>Target_AM[[#This Row],[PROPORSI]]*VLOOKUP(Target_AM[[#This Row],[NIPNAS]],Target_CC[],COLUMN(BX$2)+9,0)</f>
        <v>19389500</v>
      </c>
      <c r="CM426" s="22">
        <f>Target_AM[[#This Row],[PROPORSI]]*VLOOKUP(Target_AM[[#This Row],[NIPNAS]],Target_CC[],COLUMN(BY$2)+9,0)</f>
        <v>19389500</v>
      </c>
      <c r="CN426" s="22">
        <f>Target_AM[[#This Row],[PROPORSI]]*VLOOKUP(Target_AM[[#This Row],[NIPNAS]],Target_CC[],COLUMN(BZ$2)+9,0)</f>
        <v>235735500</v>
      </c>
      <c r="CO426" s="22">
        <f>Target_AM[[#This Row],[PROPORSI]]*VLOOKUP(Target_AM[[#This Row],[NIPNAS]],Target_CC[],COLUMN(CA$2)+9,0)</f>
        <v>10377557</v>
      </c>
      <c r="CP426" s="22">
        <f>Target_AM[[#This Row],[PROPORSI]]*VLOOKUP(Target_AM[[#This Row],[NIPNAS]],Target_CC[],COLUMN(CB$2)+9,0)</f>
        <v>9958406</v>
      </c>
      <c r="CQ426" s="22">
        <f>Target_AM[[#This Row],[PROPORSI]]*VLOOKUP(Target_AM[[#This Row],[NIPNAS]],Target_CC[],COLUMN(CC$2)+9,0)</f>
        <v>10239015</v>
      </c>
      <c r="CR426" s="22">
        <f>Target_AM[[#This Row],[PROPORSI]]*VLOOKUP(Target_AM[[#This Row],[NIPNAS]],Target_CC[],COLUMN(CD$2)+9,0)</f>
        <v>10239015</v>
      </c>
      <c r="CS426" s="22">
        <f>Target_AM[[#This Row],[PROPORSI]]*VLOOKUP(Target_AM[[#This Row],[NIPNAS]],Target_CC[],COLUMN(CE$2)+9,0)</f>
        <v>10239015</v>
      </c>
      <c r="CT426" s="22">
        <f>Target_AM[[#This Row],[PROPORSI]]*VLOOKUP(Target_AM[[#This Row],[NIPNAS]],Target_CC[],COLUMN(CF$2)+9,0)</f>
        <v>10239015</v>
      </c>
      <c r="CU426" s="22">
        <f>Target_AM[[#This Row],[PROPORSI]]*VLOOKUP(Target_AM[[#This Row],[NIPNAS]],Target_CC[],COLUMN(CG$2)+9,0)</f>
        <v>10239015</v>
      </c>
      <c r="CV426" s="22">
        <f>Target_AM[[#This Row],[PROPORSI]]*VLOOKUP(Target_AM[[#This Row],[NIPNAS]],Target_CC[],COLUMN(CH$2)+9,0)</f>
        <v>10239015</v>
      </c>
      <c r="CW426" s="22">
        <f>Target_AM[[#This Row],[PROPORSI]]*VLOOKUP(Target_AM[[#This Row],[NIPNAS]],Target_CC[],COLUMN(CI$2)+9,0)</f>
        <v>10239015</v>
      </c>
      <c r="CX426" s="22">
        <f>Target_AM[[#This Row],[PROPORSI]]*VLOOKUP(Target_AM[[#This Row],[NIPNAS]],Target_CC[],COLUMN(CJ$2)+9,0)</f>
        <v>10239015</v>
      </c>
      <c r="CY426" s="22">
        <f>Target_AM[[#This Row],[PROPORSI]]*VLOOKUP(Target_AM[[#This Row],[NIPNAS]],Target_CC[],COLUMN(CK$2)+9,0)</f>
        <v>10239015</v>
      </c>
      <c r="CZ426" s="22">
        <f>Target_AM[[#This Row],[PROPORSI]]*VLOOKUP(Target_AM[[#This Row],[NIPNAS]],Target_CC[],COLUMN(CL$2)+9,0)</f>
        <v>10239015</v>
      </c>
      <c r="DA426" s="22">
        <f>Target_AM[[#This Row],[PROPORSI]]*VLOOKUP(Target_AM[[#This Row],[NIPNAS]],Target_CC[],COLUMN(CM$2)+9,0)</f>
        <v>122726113</v>
      </c>
      <c r="DB426" s="22">
        <f>Target_AM[[#This Row],[PROPORSI]]*VLOOKUP(Target_AM[[#This Row],[NIPNAS]],Target_CC[],COLUMN(CN$2)+9,0)</f>
        <v>0</v>
      </c>
      <c r="DC426" s="22">
        <f>Target_AM[[#This Row],[PROPORSI]]*VLOOKUP(Target_AM[[#This Row],[NIPNAS]],Target_CC[],COLUMN(CO$2)+9,0)</f>
        <v>0</v>
      </c>
      <c r="DD426" s="22">
        <f>Target_AM[[#This Row],[PROPORSI]]*VLOOKUP(Target_AM[[#This Row],[NIPNAS]],Target_CC[],COLUMN(CP$2)+9,0)</f>
        <v>0</v>
      </c>
      <c r="DE426" s="22">
        <f>Target_AM[[#This Row],[PROPORSI]]*VLOOKUP(Target_AM[[#This Row],[NIPNAS]],Target_CC[],COLUMN(CQ$2)+9,0)</f>
        <v>0</v>
      </c>
      <c r="DF426" s="22">
        <f>Target_AM[[#This Row],[PROPORSI]]*VLOOKUP(Target_AM[[#This Row],[NIPNAS]],Target_CC[],COLUMN(CR$2)+9,0)</f>
        <v>0</v>
      </c>
      <c r="DG426" s="22">
        <f>Target_AM[[#This Row],[PROPORSI]]*VLOOKUP(Target_AM[[#This Row],[NIPNAS]],Target_CC[],COLUMN(CS$2)+9,0)</f>
        <v>0</v>
      </c>
      <c r="DH426" s="22">
        <f>Target_AM[[#This Row],[PROPORSI]]*VLOOKUP(Target_AM[[#This Row],[NIPNAS]],Target_CC[],COLUMN(CT$2)+9,0)</f>
        <v>0</v>
      </c>
      <c r="DI426" s="22">
        <f>Target_AM[[#This Row],[PROPORSI]]*VLOOKUP(Target_AM[[#This Row],[NIPNAS]],Target_CC[],COLUMN(CU$2)+9,0)</f>
        <v>0</v>
      </c>
      <c r="DJ426" s="22">
        <f>Target_AM[[#This Row],[PROPORSI]]*VLOOKUP(Target_AM[[#This Row],[NIPNAS]],Target_CC[],COLUMN(CV$2)+9,0)</f>
        <v>0</v>
      </c>
      <c r="DK426" s="22">
        <f>Target_AM[[#This Row],[PROPORSI]]*VLOOKUP(Target_AM[[#This Row],[NIPNAS]],Target_CC[],COLUMN(CW$2)+9,0)</f>
        <v>0</v>
      </c>
      <c r="DL426" s="22">
        <f>Target_AM[[#This Row],[PROPORSI]]*VLOOKUP(Target_AM[[#This Row],[NIPNAS]],Target_CC[],COLUMN(CX$2)+9,0)</f>
        <v>0</v>
      </c>
      <c r="DM426" s="22">
        <f>Target_AM[[#This Row],[PROPORSI]]*VLOOKUP(Target_AM[[#This Row],[NIPNAS]],Target_CC[],COLUMN(CY$2)+9,0)</f>
        <v>0</v>
      </c>
      <c r="DN426" s="22">
        <f>Target_AM[[#This Row],[PROPORSI]]*VLOOKUP(Target_AM[[#This Row],[NIPNAS]],Target_CC[],COLUMN(CZ$2)+9,0)</f>
        <v>0</v>
      </c>
      <c r="DO426" s="22">
        <f>Target_AM[[#This Row],[PROPORSI]]*VLOOKUP(Target_AM[[#This Row],[NIPNAS]],Target_CC[],COLUMN(DA$2)+9,0)</f>
        <v>0</v>
      </c>
      <c r="DP426" s="22">
        <f>Target_AM[[#This Row],[PROPORSI]]*VLOOKUP(Target_AM[[#This Row],[NIPNAS]],Target_CC[],COLUMN(DB$2)+9,0)</f>
        <v>0</v>
      </c>
      <c r="DQ426" s="22">
        <f>Target_AM[[#This Row],[PROPORSI]]*VLOOKUP(Target_AM[[#This Row],[NIPNAS]],Target_CC[],COLUMN(DC$2)+9,0)</f>
        <v>0</v>
      </c>
      <c r="DR426" s="22">
        <f>Target_AM[[#This Row],[PROPORSI]]*VLOOKUP(Target_AM[[#This Row],[NIPNAS]],Target_CC[],COLUMN(DD$2)+9,0)</f>
        <v>0</v>
      </c>
      <c r="DS426" s="22">
        <f>Target_AM[[#This Row],[PROPORSI]]*VLOOKUP(Target_AM[[#This Row],[NIPNAS]],Target_CC[],COLUMN(DE$2)+9,0)</f>
        <v>0</v>
      </c>
      <c r="DT426" s="22">
        <f>Target_AM[[#This Row],[PROPORSI]]*VLOOKUP(Target_AM[[#This Row],[NIPNAS]],Target_CC[],COLUMN(DF$2)+9,0)</f>
        <v>0</v>
      </c>
      <c r="DU426" s="22">
        <f>Target_AM[[#This Row],[PROPORSI]]*VLOOKUP(Target_AM[[#This Row],[NIPNAS]],Target_CC[],COLUMN(DG$2)+9,0)</f>
        <v>0</v>
      </c>
      <c r="DV426" s="22">
        <f>Target_AM[[#This Row],[PROPORSI]]*VLOOKUP(Target_AM[[#This Row],[NIPNAS]],Target_CC[],COLUMN(DH$2)+9,0)</f>
        <v>0</v>
      </c>
      <c r="DW426" s="22">
        <f>Target_AM[[#This Row],[PROPORSI]]*VLOOKUP(Target_AM[[#This Row],[NIPNAS]],Target_CC[],COLUMN(DI$2)+9,0)</f>
        <v>0</v>
      </c>
      <c r="DX426" s="22">
        <f>Target_AM[[#This Row],[PROPORSI]]*VLOOKUP(Target_AM[[#This Row],[NIPNAS]],Target_CC[],COLUMN(DJ$2)+9,0)</f>
        <v>0</v>
      </c>
      <c r="DY426" s="22">
        <f>Target_AM[[#This Row],[PROPORSI]]*VLOOKUP(Target_AM[[#This Row],[NIPNAS]],Target_CC[],COLUMN(DK$2)+9,0)</f>
        <v>0</v>
      </c>
      <c r="DZ426" s="22">
        <f>Target_AM[[#This Row],[PROPORSI]]*VLOOKUP(Target_AM[[#This Row],[NIPNAS]],Target_CC[],COLUMN(DL$2)+9,0)</f>
        <v>0</v>
      </c>
      <c r="EA426" s="22">
        <f>Target_AM[[#This Row],[PROPORSI]]*VLOOKUP(Target_AM[[#This Row],[NIPNAS]],Target_CC[],COLUMN(DM$2)+9,0)</f>
        <v>0</v>
      </c>
    </row>
    <row r="427" spans="2:131" x14ac:dyDescent="0.3">
      <c r="B427">
        <v>920064</v>
      </c>
      <c r="C427" t="s">
        <v>1051</v>
      </c>
      <c r="D427">
        <v>1</v>
      </c>
      <c r="E427" s="8">
        <v>45658</v>
      </c>
      <c r="F427">
        <v>4616228</v>
      </c>
      <c r="G427" t="s">
        <v>760</v>
      </c>
      <c r="J427" t="s">
        <v>296</v>
      </c>
      <c r="K427" t="s">
        <v>25</v>
      </c>
      <c r="L427" t="s">
        <v>159</v>
      </c>
      <c r="M427" t="s">
        <v>29</v>
      </c>
      <c r="N427" s="23">
        <f>Target_AM[[#This Row],[PROPORSI]]*VLOOKUP(Target_AM[[#This Row],[NIPNAS]],Target_CC[],9,0)</f>
        <v>362297186.40985173</v>
      </c>
      <c r="O427" s="22">
        <f>Target_AM[[#This Row],[PROPORSI]]*VLOOKUP(Target_AM[[#This Row],[NIPNAS]],Target_CC[],COLUMN(A$2)+9,0)</f>
        <v>23273825.329999994</v>
      </c>
      <c r="P427" s="22">
        <f>Target_AM[[#This Row],[PROPORSI]]*VLOOKUP(Target_AM[[#This Row],[NIPNAS]],Target_CC[],COLUMN(B$2)+9,0)</f>
        <v>23233524.063499998</v>
      </c>
      <c r="Q427" s="22">
        <f>Target_AM[[#This Row],[PROPORSI]]*VLOOKUP(Target_AM[[#This Row],[NIPNAS]],Target_CC[],COLUMN(C$2)+9,0)</f>
        <v>23241258.649999999</v>
      </c>
      <c r="R427" s="22">
        <f>Target_AM[[#This Row],[PROPORSI]]*VLOOKUP(Target_AM[[#This Row],[NIPNAS]],Target_CC[],COLUMN(D$2)+9,0)</f>
        <v>23233524.063499998</v>
      </c>
      <c r="S427" s="22">
        <f>Target_AM[[#This Row],[PROPORSI]]*VLOOKUP(Target_AM[[#This Row],[NIPNAS]],Target_CC[],COLUMN(E$2)+9,0)</f>
        <v>23210320.304000001</v>
      </c>
      <c r="T427" s="22">
        <f>Target_AM[[#This Row],[PROPORSI]]*VLOOKUP(Target_AM[[#This Row],[NIPNAS]],Target_CC[],COLUMN(F$2)+9,0)</f>
        <v>23187116.544500005</v>
      </c>
      <c r="U427" s="22">
        <f>Target_AM[[#This Row],[PROPORSI]]*VLOOKUP(Target_AM[[#This Row],[NIPNAS]],Target_CC[],COLUMN(G$2)+9,0)</f>
        <v>23225789.477000002</v>
      </c>
      <c r="V427" s="22">
        <f>Target_AM[[#This Row],[PROPORSI]]*VLOOKUP(Target_AM[[#This Row],[NIPNAS]],Target_CC[],COLUMN(H$2)+9,0)</f>
        <v>23256727.822999999</v>
      </c>
      <c r="W427" s="22">
        <f>Target_AM[[#This Row],[PROPORSI]]*VLOOKUP(Target_AM[[#This Row],[NIPNAS]],Target_CC[],COLUMN(I$2)+9,0)</f>
        <v>23248993.236499999</v>
      </c>
      <c r="X427" s="22">
        <f>Target_AM[[#This Row],[PROPORSI]]*VLOOKUP(Target_AM[[#This Row],[NIPNAS]],Target_CC[],COLUMN(J$2)+9,0)</f>
        <v>23248993.236499999</v>
      </c>
      <c r="Y427" s="22">
        <f>Target_AM[[#This Row],[PROPORSI]]*VLOOKUP(Target_AM[[#This Row],[NIPNAS]],Target_CC[],COLUMN(K$2)+9,0)</f>
        <v>23256727.822999999</v>
      </c>
      <c r="Z427" s="22">
        <f>Target_AM[[#This Row],[PROPORSI]]*VLOOKUP(Target_AM[[#This Row],[NIPNAS]],Target_CC[],COLUMN(L$2)+9,0)</f>
        <v>23241258.649999999</v>
      </c>
      <c r="AA427" s="22">
        <f>Target_AM[[#This Row],[PROPORSI]]*VLOOKUP(Target_AM[[#This Row],[NIPNAS]],Target_CC[],COLUMN(M$2)+9,0)</f>
        <v>278858059.2015</v>
      </c>
      <c r="AB427" s="22">
        <f>Target_AM[[#This Row],[PROPORSI]]*VLOOKUP(Target_AM[[#This Row],[NIPNAS]],Target_CC[],COLUMN(N$2)+9,0)</f>
        <v>0</v>
      </c>
      <c r="AC427" s="22">
        <f>Target_AM[[#This Row],[PROPORSI]]*VLOOKUP(Target_AM[[#This Row],[NIPNAS]],Target_CC[],COLUMN(O$2)+9,0)</f>
        <v>11950724.263759997</v>
      </c>
      <c r="AD427" s="22">
        <f>Target_AM[[#This Row],[PROPORSI]]*VLOOKUP(Target_AM[[#This Row],[NIPNAS]],Target_CC[],COLUMN(P$2)+9,0)</f>
        <v>11827387.134146826</v>
      </c>
      <c r="AE427" s="22">
        <f>Target_AM[[#This Row],[PROPORSI]]*VLOOKUP(Target_AM[[#This Row],[NIPNAS]],Target_CC[],COLUMN(Q$2)+9,0)</f>
        <v>9297635.5734425317</v>
      </c>
      <c r="AF427" s="22">
        <f>Target_AM[[#This Row],[PROPORSI]]*VLOOKUP(Target_AM[[#This Row],[NIPNAS]],Target_CC[],COLUMN(R$2)+9,0)</f>
        <v>10140840.16137453</v>
      </c>
      <c r="AG427" s="22">
        <f>Target_AM[[#This Row],[PROPORSI]]*VLOOKUP(Target_AM[[#This Row],[NIPNAS]],Target_CC[],COLUMN(S$2)+9,0)</f>
        <v>9886932.8458673004</v>
      </c>
      <c r="AH427" s="22">
        <f>Target_AM[[#This Row],[PROPORSI]]*VLOOKUP(Target_AM[[#This Row],[NIPNAS]],Target_CC[],COLUMN(T$2)+9,0)</f>
        <v>12288154.568081591</v>
      </c>
      <c r="AI427" s="22">
        <f>Target_AM[[#This Row],[PROPORSI]]*VLOOKUP(Target_AM[[#This Row],[NIPNAS]],Target_CC[],COLUMN(U$2)+9,0)</f>
        <v>10349068.613539482</v>
      </c>
      <c r="AJ427" s="22">
        <f>Target_AM[[#This Row],[PROPORSI]]*VLOOKUP(Target_AM[[#This Row],[NIPNAS]],Target_CC[],COLUMN(V$2)+9,0)</f>
        <v>12378878.988314027</v>
      </c>
      <c r="AK427" s="22">
        <f>Target_AM[[#This Row],[PROPORSI]]*VLOOKUP(Target_AM[[#This Row],[NIPNAS]],Target_CC[],COLUMN(W$2)+9,0)</f>
        <v>12467275.195482703</v>
      </c>
      <c r="AL427" s="22">
        <f>Target_AM[[#This Row],[PROPORSI]]*VLOOKUP(Target_AM[[#This Row],[NIPNAS]],Target_CC[],COLUMN(X$2)+9,0)</f>
        <v>10585903.080715967</v>
      </c>
      <c r="AM427" s="22">
        <f>Target_AM[[#This Row],[PROPORSI]]*VLOOKUP(Target_AM[[#This Row],[NIPNAS]],Target_CC[],COLUMN(Y$2)+9,0)</f>
        <v>10778419.087470157</v>
      </c>
      <c r="AN427" s="22">
        <f>Target_AM[[#This Row],[PROPORSI]]*VLOOKUP(Target_AM[[#This Row],[NIPNAS]],Target_CC[],COLUMN(Z$2)+9,0)</f>
        <v>121951219.51219513</v>
      </c>
      <c r="AO427" s="22">
        <f>Target_AM[[#This Row],[PROPORSI]]*VLOOKUP(Target_AM[[#This Row],[NIPNAS]],Target_CC[],COLUMN(AA$2)+9,0)</f>
        <v>23273825.329999994</v>
      </c>
      <c r="AP427" s="22">
        <f>Target_AM[[#This Row],[PROPORSI]]*VLOOKUP(Target_AM[[#This Row],[NIPNAS]],Target_CC[],COLUMN(AB$2)+9,0)</f>
        <v>35184248.327259995</v>
      </c>
      <c r="AQ427" s="22">
        <f>Target_AM[[#This Row],[PROPORSI]]*VLOOKUP(Target_AM[[#This Row],[NIPNAS]],Target_CC[],COLUMN(AC$2)+9,0)</f>
        <v>35068645.784146823</v>
      </c>
      <c r="AR427" s="22">
        <f>Target_AM[[#This Row],[PROPORSI]]*VLOOKUP(Target_AM[[#This Row],[NIPNAS]],Target_CC[],COLUMN(AD$2)+9,0)</f>
        <v>32531159.636942528</v>
      </c>
      <c r="AS427" s="22">
        <f>Target_AM[[#This Row],[PROPORSI]]*VLOOKUP(Target_AM[[#This Row],[NIPNAS]],Target_CC[],COLUMN(AE$2)+9,0)</f>
        <v>33351160.465374529</v>
      </c>
      <c r="AT427" s="22">
        <f>Target_AM[[#This Row],[PROPORSI]]*VLOOKUP(Target_AM[[#This Row],[NIPNAS]],Target_CC[],COLUMN(AF$2)+9,0)</f>
        <v>33074049.390367307</v>
      </c>
      <c r="AU427" s="22">
        <f>Target_AM[[#This Row],[PROPORSI]]*VLOOKUP(Target_AM[[#This Row],[NIPNAS]],Target_CC[],COLUMN(AG$2)+9,0)</f>
        <v>35513944.045081593</v>
      </c>
      <c r="AV427" s="22">
        <f>Target_AM[[#This Row],[PROPORSI]]*VLOOKUP(Target_AM[[#This Row],[NIPNAS]],Target_CC[],COLUMN(AH$2)+9,0)</f>
        <v>33605796.436539479</v>
      </c>
      <c r="AW427" s="22">
        <f>Target_AM[[#This Row],[PROPORSI]]*VLOOKUP(Target_AM[[#This Row],[NIPNAS]],Target_CC[],COLUMN(AI$2)+9,0)</f>
        <v>35627872.224814028</v>
      </c>
      <c r="AX427" s="22">
        <f>Target_AM[[#This Row],[PROPORSI]]*VLOOKUP(Target_AM[[#This Row],[NIPNAS]],Target_CC[],COLUMN(AJ$2)+9,0)</f>
        <v>35716268.431982704</v>
      </c>
      <c r="AY427" s="22">
        <f>Target_AM[[#This Row],[PROPORSI]]*VLOOKUP(Target_AM[[#This Row],[NIPNAS]],Target_CC[],COLUMN(AK$2)+9,0)</f>
        <v>33842630.903715968</v>
      </c>
      <c r="AZ427" s="22">
        <f>Target_AM[[#This Row],[PROPORSI]]*VLOOKUP(Target_AM[[#This Row],[NIPNAS]],Target_CC[],COLUMN(AL$2)+9,0)</f>
        <v>34019677.737470157</v>
      </c>
      <c r="BA427" s="22">
        <f>Target_AM[[#This Row],[PROPORSI]]*VLOOKUP(Target_AM[[#This Row],[NIPNAS]],Target_CC[],COLUMN(AM$2)+9,0)</f>
        <v>400809278.71369511</v>
      </c>
      <c r="BB427" s="22">
        <f>Target_AM[[#This Row],[PROPORSI]]*VLOOKUP(Target_AM[[#This Row],[NIPNAS]],Target_CC[],COLUMN(AN$2)+9,0)</f>
        <v>0</v>
      </c>
      <c r="BC427" s="22">
        <f>Target_AM[[#This Row],[PROPORSI]]*VLOOKUP(Target_AM[[#This Row],[NIPNAS]],Target_CC[],COLUMN(AO$2)+9,0)</f>
        <v>0</v>
      </c>
      <c r="BD427" s="22">
        <f>Target_AM[[#This Row],[PROPORSI]]*VLOOKUP(Target_AM[[#This Row],[NIPNAS]],Target_CC[],COLUMN(AP$2)+9,0)</f>
        <v>0</v>
      </c>
      <c r="BE427" s="22">
        <f>Target_AM[[#This Row],[PROPORSI]]*VLOOKUP(Target_AM[[#This Row],[NIPNAS]],Target_CC[],COLUMN(AQ$2)+9,0)</f>
        <v>0</v>
      </c>
      <c r="BF427" s="22">
        <f>Target_AM[[#This Row],[PROPORSI]]*VLOOKUP(Target_AM[[#This Row],[NIPNAS]],Target_CC[],COLUMN(AR$2)+9,0)</f>
        <v>0</v>
      </c>
      <c r="BG427" s="22">
        <f>Target_AM[[#This Row],[PROPORSI]]*VLOOKUP(Target_AM[[#This Row],[NIPNAS]],Target_CC[],COLUMN(AS$2)+9,0)</f>
        <v>0</v>
      </c>
      <c r="BH427" s="22">
        <f>Target_AM[[#This Row],[PROPORSI]]*VLOOKUP(Target_AM[[#This Row],[NIPNAS]],Target_CC[],COLUMN(AT$2)+9,0)</f>
        <v>0</v>
      </c>
      <c r="BI427" s="22">
        <f>Target_AM[[#This Row],[PROPORSI]]*VLOOKUP(Target_AM[[#This Row],[NIPNAS]],Target_CC[],COLUMN(AU$2)+9,0)</f>
        <v>0</v>
      </c>
      <c r="BJ427" s="22">
        <f>Target_AM[[#This Row],[PROPORSI]]*VLOOKUP(Target_AM[[#This Row],[NIPNAS]],Target_CC[],COLUMN(AV$2)+9,0)</f>
        <v>0</v>
      </c>
      <c r="BK427" s="22">
        <f>Target_AM[[#This Row],[PROPORSI]]*VLOOKUP(Target_AM[[#This Row],[NIPNAS]],Target_CC[],COLUMN(AW$2)+9,0)</f>
        <v>0</v>
      </c>
      <c r="BL427" s="22">
        <f>Target_AM[[#This Row],[PROPORSI]]*VLOOKUP(Target_AM[[#This Row],[NIPNAS]],Target_CC[],COLUMN(AX$2)+9,0)</f>
        <v>0</v>
      </c>
      <c r="BM427" s="22">
        <f>Target_AM[[#This Row],[PROPORSI]]*VLOOKUP(Target_AM[[#This Row],[NIPNAS]],Target_CC[],COLUMN(AY$2)+9,0)</f>
        <v>0</v>
      </c>
      <c r="BN427" s="22">
        <f>Target_AM[[#This Row],[PROPORSI]]*VLOOKUP(Target_AM[[#This Row],[NIPNAS]],Target_CC[],COLUMN(AZ$2)+9,0)</f>
        <v>0</v>
      </c>
      <c r="BO427" s="22">
        <f>Target_AM[[#This Row],[PROPORSI]]*VLOOKUP(Target_AM[[#This Row],[NIPNAS]],Target_CC[],COLUMN(BA$2)+9,0)</f>
        <v>22302962</v>
      </c>
      <c r="BP427" s="22">
        <f>Target_AM[[#This Row],[PROPORSI]]*VLOOKUP(Target_AM[[#This Row],[NIPNAS]],Target_CC[],COLUMN(BB$2)+9,0)</f>
        <v>22329168</v>
      </c>
      <c r="BQ427" s="22">
        <f>Target_AM[[#This Row],[PROPORSI]]*VLOOKUP(Target_AM[[#This Row],[NIPNAS]],Target_CC[],COLUMN(BC$2)+9,0)</f>
        <v>22313909</v>
      </c>
      <c r="BR427" s="22">
        <f>Target_AM[[#This Row],[PROPORSI]]*VLOOKUP(Target_AM[[#This Row],[NIPNAS]],Target_CC[],COLUMN(BD$2)+9,0)</f>
        <v>21415091</v>
      </c>
      <c r="BS427" s="22">
        <f>Target_AM[[#This Row],[PROPORSI]]*VLOOKUP(Target_AM[[#This Row],[NIPNAS]],Target_CC[],COLUMN(BE$2)+9,0)</f>
        <v>21415091</v>
      </c>
      <c r="BT427" s="22">
        <f>Target_AM[[#This Row],[PROPORSI]]*VLOOKUP(Target_AM[[#This Row],[NIPNAS]],Target_CC[],COLUMN(BF$2)+9,0)</f>
        <v>21415091</v>
      </c>
      <c r="BU427" s="22">
        <f>Target_AM[[#This Row],[PROPORSI]]*VLOOKUP(Target_AM[[#This Row],[NIPNAS]],Target_CC[],COLUMN(BG$2)+9,0)</f>
        <v>21415091</v>
      </c>
      <c r="BV427" s="22">
        <f>Target_AM[[#This Row],[PROPORSI]]*VLOOKUP(Target_AM[[#This Row],[NIPNAS]],Target_CC[],COLUMN(BH$2)+9,0)</f>
        <v>21415091</v>
      </c>
      <c r="BW427" s="22">
        <f>Target_AM[[#This Row],[PROPORSI]]*VLOOKUP(Target_AM[[#This Row],[NIPNAS]],Target_CC[],COLUMN(BI$2)+9,0)</f>
        <v>21415091</v>
      </c>
      <c r="BX427" s="22">
        <f>Target_AM[[#This Row],[PROPORSI]]*VLOOKUP(Target_AM[[#This Row],[NIPNAS]],Target_CC[],COLUMN(BJ$2)+9,0)</f>
        <v>21415091</v>
      </c>
      <c r="BY427" s="22">
        <f>Target_AM[[#This Row],[PROPORSI]]*VLOOKUP(Target_AM[[#This Row],[NIPNAS]],Target_CC[],COLUMN(BK$2)+9,0)</f>
        <v>21415091</v>
      </c>
      <c r="BZ427" s="22">
        <f>Target_AM[[#This Row],[PROPORSI]]*VLOOKUP(Target_AM[[#This Row],[NIPNAS]],Target_CC[],COLUMN(BL$2)+9,0)</f>
        <v>21415091</v>
      </c>
      <c r="CA427" s="22">
        <f>Target_AM[[#This Row],[PROPORSI]]*VLOOKUP(Target_AM[[#This Row],[NIPNAS]],Target_CC[],COLUMN(BM$2)+9,0)</f>
        <v>259681858</v>
      </c>
      <c r="CB427" s="22">
        <f>Target_AM[[#This Row],[PROPORSI]]*VLOOKUP(Target_AM[[#This Row],[NIPNAS]],Target_CC[],COLUMN(BN$2)+9,0)</f>
        <v>21700000</v>
      </c>
      <c r="CC427" s="22">
        <f>Target_AM[[#This Row],[PROPORSI]]*VLOOKUP(Target_AM[[#This Row],[NIPNAS]],Target_CC[],COLUMN(BO$2)+9,0)</f>
        <v>21700000</v>
      </c>
      <c r="CD427" s="22">
        <f>Target_AM[[#This Row],[PROPORSI]]*VLOOKUP(Target_AM[[#This Row],[NIPNAS]],Target_CC[],COLUMN(BP$2)+9,0)</f>
        <v>21700000</v>
      </c>
      <c r="CE427" s="22">
        <f>Target_AM[[#This Row],[PROPORSI]]*VLOOKUP(Target_AM[[#This Row],[NIPNAS]],Target_CC[],COLUMN(BQ$2)+9,0)</f>
        <v>20615000</v>
      </c>
      <c r="CF427" s="22">
        <f>Target_AM[[#This Row],[PROPORSI]]*VLOOKUP(Target_AM[[#This Row],[NIPNAS]],Target_CC[],COLUMN(BR$2)+9,0)</f>
        <v>20615000</v>
      </c>
      <c r="CG427" s="22">
        <f>Target_AM[[#This Row],[PROPORSI]]*VLOOKUP(Target_AM[[#This Row],[NIPNAS]],Target_CC[],COLUMN(BS$2)+9,0)</f>
        <v>20615000</v>
      </c>
      <c r="CH427" s="22">
        <f>Target_AM[[#This Row],[PROPORSI]]*VLOOKUP(Target_AM[[#This Row],[NIPNAS]],Target_CC[],COLUMN(BT$2)+9,0)</f>
        <v>20615000</v>
      </c>
      <c r="CI427" s="22">
        <f>Target_AM[[#This Row],[PROPORSI]]*VLOOKUP(Target_AM[[#This Row],[NIPNAS]],Target_CC[],COLUMN(BU$2)+9,0)</f>
        <v>20615000</v>
      </c>
      <c r="CJ427" s="22">
        <f>Target_AM[[#This Row],[PROPORSI]]*VLOOKUP(Target_AM[[#This Row],[NIPNAS]],Target_CC[],COLUMN(BV$2)+9,0)</f>
        <v>20615000</v>
      </c>
      <c r="CK427" s="22">
        <f>Target_AM[[#This Row],[PROPORSI]]*VLOOKUP(Target_AM[[#This Row],[NIPNAS]],Target_CC[],COLUMN(BW$2)+9,0)</f>
        <v>20615000</v>
      </c>
      <c r="CL427" s="22">
        <f>Target_AM[[#This Row],[PROPORSI]]*VLOOKUP(Target_AM[[#This Row],[NIPNAS]],Target_CC[],COLUMN(BX$2)+9,0)</f>
        <v>20615000</v>
      </c>
      <c r="CM427" s="22">
        <f>Target_AM[[#This Row],[PROPORSI]]*VLOOKUP(Target_AM[[#This Row],[NIPNAS]],Target_CC[],COLUMN(BY$2)+9,0)</f>
        <v>20615000</v>
      </c>
      <c r="CN427" s="22">
        <f>Target_AM[[#This Row],[PROPORSI]]*VLOOKUP(Target_AM[[#This Row],[NIPNAS]],Target_CC[],COLUMN(BZ$2)+9,0)</f>
        <v>250635000</v>
      </c>
      <c r="CO427" s="22">
        <f>Target_AM[[#This Row],[PROPORSI]]*VLOOKUP(Target_AM[[#This Row],[NIPNAS]],Target_CC[],COLUMN(CA$2)+9,0)</f>
        <v>785367</v>
      </c>
      <c r="CP427" s="22">
        <f>Target_AM[[#This Row],[PROPORSI]]*VLOOKUP(Target_AM[[#This Row],[NIPNAS]],Target_CC[],COLUMN(CB$2)+9,0)</f>
        <v>789530</v>
      </c>
      <c r="CQ427" s="22">
        <f>Target_AM[[#This Row],[PROPORSI]]*VLOOKUP(Target_AM[[#This Row],[NIPNAS]],Target_CC[],COLUMN(CC$2)+9,0)</f>
        <v>800091</v>
      </c>
      <c r="CR427" s="22">
        <f>Target_AM[[#This Row],[PROPORSI]]*VLOOKUP(Target_AM[[#This Row],[NIPNAS]],Target_CC[],COLUMN(CD$2)+9,0)</f>
        <v>800091</v>
      </c>
      <c r="CS427" s="22">
        <f>Target_AM[[#This Row],[PROPORSI]]*VLOOKUP(Target_AM[[#This Row],[NIPNAS]],Target_CC[],COLUMN(CE$2)+9,0)</f>
        <v>800091</v>
      </c>
      <c r="CT427" s="22">
        <f>Target_AM[[#This Row],[PROPORSI]]*VLOOKUP(Target_AM[[#This Row],[NIPNAS]],Target_CC[],COLUMN(CF$2)+9,0)</f>
        <v>800091</v>
      </c>
      <c r="CU427" s="22">
        <f>Target_AM[[#This Row],[PROPORSI]]*VLOOKUP(Target_AM[[#This Row],[NIPNAS]],Target_CC[],COLUMN(CG$2)+9,0)</f>
        <v>800091</v>
      </c>
      <c r="CV427" s="22">
        <f>Target_AM[[#This Row],[PROPORSI]]*VLOOKUP(Target_AM[[#This Row],[NIPNAS]],Target_CC[],COLUMN(CH$2)+9,0)</f>
        <v>800091</v>
      </c>
      <c r="CW427" s="22">
        <f>Target_AM[[#This Row],[PROPORSI]]*VLOOKUP(Target_AM[[#This Row],[NIPNAS]],Target_CC[],COLUMN(CI$2)+9,0)</f>
        <v>800091</v>
      </c>
      <c r="CX427" s="22">
        <f>Target_AM[[#This Row],[PROPORSI]]*VLOOKUP(Target_AM[[#This Row],[NIPNAS]],Target_CC[],COLUMN(CJ$2)+9,0)</f>
        <v>800091</v>
      </c>
      <c r="CY427" s="22">
        <f>Target_AM[[#This Row],[PROPORSI]]*VLOOKUP(Target_AM[[#This Row],[NIPNAS]],Target_CC[],COLUMN(CK$2)+9,0)</f>
        <v>800091</v>
      </c>
      <c r="CZ427" s="22">
        <f>Target_AM[[#This Row],[PROPORSI]]*VLOOKUP(Target_AM[[#This Row],[NIPNAS]],Target_CC[],COLUMN(CL$2)+9,0)</f>
        <v>800091</v>
      </c>
      <c r="DA427" s="22">
        <f>Target_AM[[#This Row],[PROPORSI]]*VLOOKUP(Target_AM[[#This Row],[NIPNAS]],Target_CC[],COLUMN(CM$2)+9,0)</f>
        <v>9575807</v>
      </c>
      <c r="DB427" s="22">
        <f>Target_AM[[#This Row],[PROPORSI]]*VLOOKUP(Target_AM[[#This Row],[NIPNAS]],Target_CC[],COLUMN(CN$2)+9,0)</f>
        <v>0</v>
      </c>
      <c r="DC427" s="22">
        <f>Target_AM[[#This Row],[PROPORSI]]*VLOOKUP(Target_AM[[#This Row],[NIPNAS]],Target_CC[],COLUMN(CO$2)+9,0)</f>
        <v>0</v>
      </c>
      <c r="DD427" s="22">
        <f>Target_AM[[#This Row],[PROPORSI]]*VLOOKUP(Target_AM[[#This Row],[NIPNAS]],Target_CC[],COLUMN(CP$2)+9,0)</f>
        <v>0</v>
      </c>
      <c r="DE427" s="22">
        <f>Target_AM[[#This Row],[PROPORSI]]*VLOOKUP(Target_AM[[#This Row],[NIPNAS]],Target_CC[],COLUMN(CQ$2)+9,0)</f>
        <v>0</v>
      </c>
      <c r="DF427" s="22">
        <f>Target_AM[[#This Row],[PROPORSI]]*VLOOKUP(Target_AM[[#This Row],[NIPNAS]],Target_CC[],COLUMN(CR$2)+9,0)</f>
        <v>0</v>
      </c>
      <c r="DG427" s="22">
        <f>Target_AM[[#This Row],[PROPORSI]]*VLOOKUP(Target_AM[[#This Row],[NIPNAS]],Target_CC[],COLUMN(CS$2)+9,0)</f>
        <v>0</v>
      </c>
      <c r="DH427" s="22">
        <f>Target_AM[[#This Row],[PROPORSI]]*VLOOKUP(Target_AM[[#This Row],[NIPNAS]],Target_CC[],COLUMN(CT$2)+9,0)</f>
        <v>0</v>
      </c>
      <c r="DI427" s="22">
        <f>Target_AM[[#This Row],[PROPORSI]]*VLOOKUP(Target_AM[[#This Row],[NIPNAS]],Target_CC[],COLUMN(CU$2)+9,0)</f>
        <v>0</v>
      </c>
      <c r="DJ427" s="22">
        <f>Target_AM[[#This Row],[PROPORSI]]*VLOOKUP(Target_AM[[#This Row],[NIPNAS]],Target_CC[],COLUMN(CV$2)+9,0)</f>
        <v>0</v>
      </c>
      <c r="DK427" s="22">
        <f>Target_AM[[#This Row],[PROPORSI]]*VLOOKUP(Target_AM[[#This Row],[NIPNAS]],Target_CC[],COLUMN(CW$2)+9,0)</f>
        <v>0</v>
      </c>
      <c r="DL427" s="22">
        <f>Target_AM[[#This Row],[PROPORSI]]*VLOOKUP(Target_AM[[#This Row],[NIPNAS]],Target_CC[],COLUMN(CX$2)+9,0)</f>
        <v>0</v>
      </c>
      <c r="DM427" s="22">
        <f>Target_AM[[#This Row],[PROPORSI]]*VLOOKUP(Target_AM[[#This Row],[NIPNAS]],Target_CC[],COLUMN(CY$2)+9,0)</f>
        <v>0</v>
      </c>
      <c r="DN427" s="22">
        <f>Target_AM[[#This Row],[PROPORSI]]*VLOOKUP(Target_AM[[#This Row],[NIPNAS]],Target_CC[],COLUMN(CZ$2)+9,0)</f>
        <v>0</v>
      </c>
      <c r="DO427" s="22">
        <f>Target_AM[[#This Row],[PROPORSI]]*VLOOKUP(Target_AM[[#This Row],[NIPNAS]],Target_CC[],COLUMN(DA$2)+9,0)</f>
        <v>0</v>
      </c>
      <c r="DP427" s="22">
        <f>Target_AM[[#This Row],[PROPORSI]]*VLOOKUP(Target_AM[[#This Row],[NIPNAS]],Target_CC[],COLUMN(DB$2)+9,0)</f>
        <v>0</v>
      </c>
      <c r="DQ427" s="22">
        <f>Target_AM[[#This Row],[PROPORSI]]*VLOOKUP(Target_AM[[#This Row],[NIPNAS]],Target_CC[],COLUMN(DC$2)+9,0)</f>
        <v>0</v>
      </c>
      <c r="DR427" s="22">
        <f>Target_AM[[#This Row],[PROPORSI]]*VLOOKUP(Target_AM[[#This Row],[NIPNAS]],Target_CC[],COLUMN(DD$2)+9,0)</f>
        <v>0</v>
      </c>
      <c r="DS427" s="22">
        <f>Target_AM[[#This Row],[PROPORSI]]*VLOOKUP(Target_AM[[#This Row],[NIPNAS]],Target_CC[],COLUMN(DE$2)+9,0)</f>
        <v>0</v>
      </c>
      <c r="DT427" s="22">
        <f>Target_AM[[#This Row],[PROPORSI]]*VLOOKUP(Target_AM[[#This Row],[NIPNAS]],Target_CC[],COLUMN(DF$2)+9,0)</f>
        <v>0</v>
      </c>
      <c r="DU427" s="22">
        <f>Target_AM[[#This Row],[PROPORSI]]*VLOOKUP(Target_AM[[#This Row],[NIPNAS]],Target_CC[],COLUMN(DG$2)+9,0)</f>
        <v>0</v>
      </c>
      <c r="DV427" s="22">
        <f>Target_AM[[#This Row],[PROPORSI]]*VLOOKUP(Target_AM[[#This Row],[NIPNAS]],Target_CC[],COLUMN(DH$2)+9,0)</f>
        <v>0</v>
      </c>
      <c r="DW427" s="22">
        <f>Target_AM[[#This Row],[PROPORSI]]*VLOOKUP(Target_AM[[#This Row],[NIPNAS]],Target_CC[],COLUMN(DI$2)+9,0)</f>
        <v>0</v>
      </c>
      <c r="DX427" s="22">
        <f>Target_AM[[#This Row],[PROPORSI]]*VLOOKUP(Target_AM[[#This Row],[NIPNAS]],Target_CC[],COLUMN(DJ$2)+9,0)</f>
        <v>0</v>
      </c>
      <c r="DY427" s="22">
        <f>Target_AM[[#This Row],[PROPORSI]]*VLOOKUP(Target_AM[[#This Row],[NIPNAS]],Target_CC[],COLUMN(DK$2)+9,0)</f>
        <v>0</v>
      </c>
      <c r="DZ427" s="22">
        <f>Target_AM[[#This Row],[PROPORSI]]*VLOOKUP(Target_AM[[#This Row],[NIPNAS]],Target_CC[],COLUMN(DL$2)+9,0)</f>
        <v>0</v>
      </c>
      <c r="EA427" s="22">
        <f>Target_AM[[#This Row],[PROPORSI]]*VLOOKUP(Target_AM[[#This Row],[NIPNAS]],Target_CC[],COLUMN(DM$2)+9,0)</f>
        <v>0</v>
      </c>
    </row>
    <row r="428" spans="2:131" x14ac:dyDescent="0.3">
      <c r="B428">
        <v>403652</v>
      </c>
      <c r="C428" t="s">
        <v>1004</v>
      </c>
      <c r="D428">
        <v>1</v>
      </c>
      <c r="E428" s="8">
        <v>45658</v>
      </c>
      <c r="F428">
        <v>5590877</v>
      </c>
      <c r="G428" t="s">
        <v>784</v>
      </c>
      <c r="J428" t="s">
        <v>300</v>
      </c>
      <c r="K428" t="s">
        <v>23</v>
      </c>
      <c r="L428" t="s">
        <v>159</v>
      </c>
      <c r="M428" t="s">
        <v>29</v>
      </c>
      <c r="N428" s="23">
        <f>Target_AM[[#This Row],[PROPORSI]]*VLOOKUP(Target_AM[[#This Row],[NIPNAS]],Target_CC[],9,0)</f>
        <v>593349640.50554967</v>
      </c>
      <c r="O428" s="22">
        <f>Target_AM[[#This Row],[PROPORSI]]*VLOOKUP(Target_AM[[#This Row],[NIPNAS]],Target_CC[],COLUMN(A$2)+9,0)</f>
        <v>32328340.207988672</v>
      </c>
      <c r="P428" s="22">
        <f>Target_AM[[#This Row],[PROPORSI]]*VLOOKUP(Target_AM[[#This Row],[NIPNAS]],Target_CC[],COLUMN(B$2)+9,0)</f>
        <v>32892965.149315987</v>
      </c>
      <c r="Q428" s="22">
        <f>Target_AM[[#This Row],[PROPORSI]]*VLOOKUP(Target_AM[[#This Row],[NIPNAS]],Target_CC[],COLUMN(C$2)+9,0)</f>
        <v>35166675.1598721</v>
      </c>
      <c r="R428" s="22">
        <f>Target_AM[[#This Row],[PROPORSI]]*VLOOKUP(Target_AM[[#This Row],[NIPNAS]],Target_CC[],COLUMN(D$2)+9,0)</f>
        <v>33044400.352284323</v>
      </c>
      <c r="S428" s="22">
        <f>Target_AM[[#This Row],[PROPORSI]]*VLOOKUP(Target_AM[[#This Row],[NIPNAS]],Target_CC[],COLUMN(E$2)+9,0)</f>
        <v>34719272.92193874</v>
      </c>
      <c r="T428" s="22">
        <f>Target_AM[[#This Row],[PROPORSI]]*VLOOKUP(Target_AM[[#This Row],[NIPNAS]],Target_CC[],COLUMN(F$2)+9,0)</f>
        <v>34256113.886744514</v>
      </c>
      <c r="U428" s="22">
        <f>Target_AM[[#This Row],[PROPORSI]]*VLOOKUP(Target_AM[[#This Row],[NIPNAS]],Target_CC[],COLUMN(G$2)+9,0)</f>
        <v>35894817.677376993</v>
      </c>
      <c r="V428" s="22">
        <f>Target_AM[[#This Row],[PROPORSI]]*VLOOKUP(Target_AM[[#This Row],[NIPNAS]],Target_CC[],COLUMN(H$2)+9,0)</f>
        <v>36252577.616792254</v>
      </c>
      <c r="W428" s="22">
        <f>Target_AM[[#This Row],[PROPORSI]]*VLOOKUP(Target_AM[[#This Row],[NIPNAS]],Target_CC[],COLUMN(I$2)+9,0)</f>
        <v>35788545.546380848</v>
      </c>
      <c r="X428" s="22">
        <f>Target_AM[[#This Row],[PROPORSI]]*VLOOKUP(Target_AM[[#This Row],[NIPNAS]],Target_CC[],COLUMN(J$2)+9,0)</f>
        <v>36508554.928200677</v>
      </c>
      <c r="Y428" s="22">
        <f>Target_AM[[#This Row],[PROPORSI]]*VLOOKUP(Target_AM[[#This Row],[NIPNAS]],Target_CC[],COLUMN(K$2)+9,0)</f>
        <v>36242178.0400462</v>
      </c>
      <c r="Z428" s="22">
        <f>Target_AM[[#This Row],[PROPORSI]]*VLOOKUP(Target_AM[[#This Row],[NIPNAS]],Target_CC[],COLUMN(L$2)+9,0)</f>
        <v>34195178.213058665</v>
      </c>
      <c r="AA428" s="22">
        <f>Target_AM[[#This Row],[PROPORSI]]*VLOOKUP(Target_AM[[#This Row],[NIPNAS]],Target_CC[],COLUMN(M$2)+9,0)</f>
        <v>417289619.69999993</v>
      </c>
      <c r="AB428" s="22">
        <f>Target_AM[[#This Row],[PROPORSI]]*VLOOKUP(Target_AM[[#This Row],[NIPNAS]],Target_CC[],COLUMN(N$2)+9,0)</f>
        <v>7681078.6574689737</v>
      </c>
      <c r="AC428" s="22">
        <f>Target_AM[[#This Row],[PROPORSI]]*VLOOKUP(Target_AM[[#This Row],[NIPNAS]],Target_CC[],COLUMN(O$2)+9,0)</f>
        <v>7815231.1861296361</v>
      </c>
      <c r="AD428" s="22">
        <f>Target_AM[[#This Row],[PROPORSI]]*VLOOKUP(Target_AM[[#This Row],[NIPNAS]],Target_CC[],COLUMN(P$2)+9,0)</f>
        <v>8355455.1915377611</v>
      </c>
      <c r="AE428" s="22">
        <f>Target_AM[[#This Row],[PROPORSI]]*VLOOKUP(Target_AM[[#This Row],[NIPNAS]],Target_CC[],COLUMN(Q$2)+9,0)</f>
        <v>7851211.5580889164</v>
      </c>
      <c r="AF428" s="22">
        <f>Target_AM[[#This Row],[PROPORSI]]*VLOOKUP(Target_AM[[#This Row],[NIPNAS]],Target_CC[],COLUMN(R$2)+9,0)</f>
        <v>8249154.2877801154</v>
      </c>
      <c r="AG428" s="22">
        <f>Target_AM[[#This Row],[PROPORSI]]*VLOOKUP(Target_AM[[#This Row],[NIPNAS]],Target_CC[],COLUMN(S$2)+9,0)</f>
        <v>8139109.6347804172</v>
      </c>
      <c r="AH428" s="22">
        <f>Target_AM[[#This Row],[PROPORSI]]*VLOOKUP(Target_AM[[#This Row],[NIPNAS]],Target_CC[],COLUMN(T$2)+9,0)</f>
        <v>8528458.8135863971</v>
      </c>
      <c r="AI428" s="22">
        <f>Target_AM[[#This Row],[PROPORSI]]*VLOOKUP(Target_AM[[#This Row],[NIPNAS]],Target_CC[],COLUMN(U$2)+9,0)</f>
        <v>8613461.0814869553</v>
      </c>
      <c r="AJ428" s="22">
        <f>Target_AM[[#This Row],[PROPORSI]]*VLOOKUP(Target_AM[[#This Row],[NIPNAS]],Target_CC[],COLUMN(V$2)+9,0)</f>
        <v>8503208.9989647176</v>
      </c>
      <c r="AK428" s="22">
        <f>Target_AM[[#This Row],[PROPORSI]]*VLOOKUP(Target_AM[[#This Row],[NIPNAS]],Target_CC[],COLUMN(W$2)+9,0)</f>
        <v>8674280.2219317146</v>
      </c>
      <c r="AL428" s="22">
        <f>Target_AM[[#This Row],[PROPORSI]]*VLOOKUP(Target_AM[[#This Row],[NIPNAS]],Target_CC[],COLUMN(X$2)+9,0)</f>
        <v>8610990.1854719762</v>
      </c>
      <c r="AM428" s="22">
        <f>Target_AM[[#This Row],[PROPORSI]]*VLOOKUP(Target_AM[[#This Row],[NIPNAS]],Target_CC[],COLUMN(Y$2)+9,0)</f>
        <v>8124631.5731287654</v>
      </c>
      <c r="AN428" s="22">
        <f>Target_AM[[#This Row],[PROPORSI]]*VLOOKUP(Target_AM[[#This Row],[NIPNAS]],Target_CC[],COLUMN(Z$2)+9,0)</f>
        <v>99146271.390356347</v>
      </c>
      <c r="AO428" s="22">
        <f>Target_AM[[#This Row],[PROPORSI]]*VLOOKUP(Target_AM[[#This Row],[NIPNAS]],Target_CC[],COLUMN(AA$2)+9,0)</f>
        <v>40009418.865457647</v>
      </c>
      <c r="AP428" s="22">
        <f>Target_AM[[#This Row],[PROPORSI]]*VLOOKUP(Target_AM[[#This Row],[NIPNAS]],Target_CC[],COLUMN(AB$2)+9,0)</f>
        <v>40708196.33544562</v>
      </c>
      <c r="AQ428" s="22">
        <f>Target_AM[[#This Row],[PROPORSI]]*VLOOKUP(Target_AM[[#This Row],[NIPNAS]],Target_CC[],COLUMN(AC$2)+9,0)</f>
        <v>43522130.35140986</v>
      </c>
      <c r="AR428" s="22">
        <f>Target_AM[[#This Row],[PROPORSI]]*VLOOKUP(Target_AM[[#This Row],[NIPNAS]],Target_CC[],COLUMN(AD$2)+9,0)</f>
        <v>40895611.910373241</v>
      </c>
      <c r="AS428" s="22">
        <f>Target_AM[[#This Row],[PROPORSI]]*VLOOKUP(Target_AM[[#This Row],[NIPNAS]],Target_CC[],COLUMN(AE$2)+9,0)</f>
        <v>42968427.209718853</v>
      </c>
      <c r="AT428" s="22">
        <f>Target_AM[[#This Row],[PROPORSI]]*VLOOKUP(Target_AM[[#This Row],[NIPNAS]],Target_CC[],COLUMN(AF$2)+9,0)</f>
        <v>42395223.521524929</v>
      </c>
      <c r="AU428" s="22">
        <f>Target_AM[[#This Row],[PROPORSI]]*VLOOKUP(Target_AM[[#This Row],[NIPNAS]],Target_CC[],COLUMN(AG$2)+9,0)</f>
        <v>44423276.490963392</v>
      </c>
      <c r="AV428" s="22">
        <f>Target_AM[[#This Row],[PROPORSI]]*VLOOKUP(Target_AM[[#This Row],[NIPNAS]],Target_CC[],COLUMN(AH$2)+9,0)</f>
        <v>44866038.698279209</v>
      </c>
      <c r="AW428" s="22">
        <f>Target_AM[[#This Row],[PROPORSI]]*VLOOKUP(Target_AM[[#This Row],[NIPNAS]],Target_CC[],COLUMN(AI$2)+9,0)</f>
        <v>44291754.545345567</v>
      </c>
      <c r="AX428" s="22">
        <f>Target_AM[[#This Row],[PROPORSI]]*VLOOKUP(Target_AM[[#This Row],[NIPNAS]],Target_CC[],COLUMN(AJ$2)+9,0)</f>
        <v>45182835.150132388</v>
      </c>
      <c r="AY428" s="22">
        <f>Target_AM[[#This Row],[PROPORSI]]*VLOOKUP(Target_AM[[#This Row],[NIPNAS]],Target_CC[],COLUMN(AK$2)+9,0)</f>
        <v>44853168.225518174</v>
      </c>
      <c r="AZ428" s="22">
        <f>Target_AM[[#This Row],[PROPORSI]]*VLOOKUP(Target_AM[[#This Row],[NIPNAS]],Target_CC[],COLUMN(AL$2)+9,0)</f>
        <v>42319809.786187433</v>
      </c>
      <c r="BA428" s="22">
        <f>Target_AM[[#This Row],[PROPORSI]]*VLOOKUP(Target_AM[[#This Row],[NIPNAS]],Target_CC[],COLUMN(AM$2)+9,0)</f>
        <v>516435891.09035629</v>
      </c>
      <c r="BB428" s="22">
        <f>Target_AM[[#This Row],[PROPORSI]]*VLOOKUP(Target_AM[[#This Row],[NIPNAS]],Target_CC[],COLUMN(AN$2)+9,0)</f>
        <v>9777398.6261947434</v>
      </c>
      <c r="BC428" s="22">
        <f>Target_AM[[#This Row],[PROPORSI]]*VLOOKUP(Target_AM[[#This Row],[NIPNAS]],Target_CC[],COLUMN(AO$2)+9,0)</f>
        <v>10174119.323391797</v>
      </c>
      <c r="BD428" s="22">
        <f>Target_AM[[#This Row],[PROPORSI]]*VLOOKUP(Target_AM[[#This Row],[NIPNAS]],Target_CC[],COLUMN(AP$2)+9,0)</f>
        <v>10289034.949330807</v>
      </c>
      <c r="BE428" s="22">
        <f>Target_AM[[#This Row],[PROPORSI]]*VLOOKUP(Target_AM[[#This Row],[NIPNAS]],Target_CC[],COLUMN(AQ$2)+9,0)</f>
        <v>9974899.4857750032</v>
      </c>
      <c r="BF428" s="22">
        <f>Target_AM[[#This Row],[PROPORSI]]*VLOOKUP(Target_AM[[#This Row],[NIPNAS]],Target_CC[],COLUMN(AR$2)+9,0)</f>
        <v>10488359.543305274</v>
      </c>
      <c r="BG428" s="22">
        <f>Target_AM[[#This Row],[PROPORSI]]*VLOOKUP(Target_AM[[#This Row],[NIPNAS]],Target_CC[],COLUMN(AS$2)+9,0)</f>
        <v>10423112.784169191</v>
      </c>
      <c r="BH428" s="22">
        <f>Target_AM[[#This Row],[PROPORSI]]*VLOOKUP(Target_AM[[#This Row],[NIPNAS]],Target_CC[],COLUMN(AT$2)+9,0)</f>
        <v>10763615.883973477</v>
      </c>
      <c r="BI428" s="22">
        <f>Target_AM[[#This Row],[PROPORSI]]*VLOOKUP(Target_AM[[#This Row],[NIPNAS]],Target_CC[],COLUMN(AU$2)+9,0)</f>
        <v>10914935.252995767</v>
      </c>
      <c r="BJ428" s="22">
        <f>Target_AM[[#This Row],[PROPORSI]]*VLOOKUP(Target_AM[[#This Row],[NIPNAS]],Target_CC[],COLUMN(AV$2)+9,0)</f>
        <v>10745262.120155828</v>
      </c>
      <c r="BK428" s="22">
        <f>Target_AM[[#This Row],[PROPORSI]]*VLOOKUP(Target_AM[[#This Row],[NIPNAS]],Target_CC[],COLUMN(AW$2)+9,0)</f>
        <v>10927933.782276139</v>
      </c>
      <c r="BL428" s="22">
        <f>Target_AM[[#This Row],[PROPORSI]]*VLOOKUP(Target_AM[[#This Row],[NIPNAS]],Target_CC[],COLUMN(AX$2)+9,0)</f>
        <v>11129392.525234064</v>
      </c>
      <c r="BM428" s="22">
        <f>Target_AM[[#This Row],[PROPORSI]]*VLOOKUP(Target_AM[[#This Row],[NIPNAS]],Target_CC[],COLUMN(AY$2)+9,0)</f>
        <v>10851023.298882473</v>
      </c>
      <c r="BN428" s="22">
        <f>Target_AM[[#This Row],[PROPORSI]]*VLOOKUP(Target_AM[[#This Row],[NIPNAS]],Target_CC[],COLUMN(AZ$2)+9,0)</f>
        <v>126459087.57568455</v>
      </c>
      <c r="BO428" s="22">
        <f>Target_AM[[#This Row],[PROPORSI]]*VLOOKUP(Target_AM[[#This Row],[NIPNAS]],Target_CC[],COLUMN(BA$2)+9,0)</f>
        <v>34404901</v>
      </c>
      <c r="BP428" s="22">
        <f>Target_AM[[#This Row],[PROPORSI]]*VLOOKUP(Target_AM[[#This Row],[NIPNAS]],Target_CC[],COLUMN(BB$2)+9,0)</f>
        <v>33854712</v>
      </c>
      <c r="BQ428" s="22">
        <f>Target_AM[[#This Row],[PROPORSI]]*VLOOKUP(Target_AM[[#This Row],[NIPNAS]],Target_CC[],COLUMN(BC$2)+9,0)</f>
        <v>33380118</v>
      </c>
      <c r="BR428" s="22">
        <f>Target_AM[[#This Row],[PROPORSI]]*VLOOKUP(Target_AM[[#This Row],[NIPNAS]],Target_CC[],COLUMN(BD$2)+9,0)</f>
        <v>33550264</v>
      </c>
      <c r="BS428" s="22">
        <f>Target_AM[[#This Row],[PROPORSI]]*VLOOKUP(Target_AM[[#This Row],[NIPNAS]],Target_CC[],COLUMN(BE$2)+9,0)</f>
        <v>33550264</v>
      </c>
      <c r="BT428" s="22">
        <f>Target_AM[[#This Row],[PROPORSI]]*VLOOKUP(Target_AM[[#This Row],[NIPNAS]],Target_CC[],COLUMN(BF$2)+9,0)</f>
        <v>33550264</v>
      </c>
      <c r="BU428" s="22">
        <f>Target_AM[[#This Row],[PROPORSI]]*VLOOKUP(Target_AM[[#This Row],[NIPNAS]],Target_CC[],COLUMN(BG$2)+9,0)</f>
        <v>33550264</v>
      </c>
      <c r="BV428" s="22">
        <f>Target_AM[[#This Row],[PROPORSI]]*VLOOKUP(Target_AM[[#This Row],[NIPNAS]],Target_CC[],COLUMN(BH$2)+9,0)</f>
        <v>33550264</v>
      </c>
      <c r="BW428" s="22">
        <f>Target_AM[[#This Row],[PROPORSI]]*VLOOKUP(Target_AM[[#This Row],[NIPNAS]],Target_CC[],COLUMN(BI$2)+9,0)</f>
        <v>33550264</v>
      </c>
      <c r="BX428" s="22">
        <f>Target_AM[[#This Row],[PROPORSI]]*VLOOKUP(Target_AM[[#This Row],[NIPNAS]],Target_CC[],COLUMN(BJ$2)+9,0)</f>
        <v>33550264</v>
      </c>
      <c r="BY428" s="22">
        <f>Target_AM[[#This Row],[PROPORSI]]*VLOOKUP(Target_AM[[#This Row],[NIPNAS]],Target_CC[],COLUMN(BK$2)+9,0)</f>
        <v>33550264</v>
      </c>
      <c r="BZ428" s="22">
        <f>Target_AM[[#This Row],[PROPORSI]]*VLOOKUP(Target_AM[[#This Row],[NIPNAS]],Target_CC[],COLUMN(BL$2)+9,0)</f>
        <v>33550264</v>
      </c>
      <c r="CA428" s="22">
        <f>Target_AM[[#This Row],[PROPORSI]]*VLOOKUP(Target_AM[[#This Row],[NIPNAS]],Target_CC[],COLUMN(BM$2)+9,0)</f>
        <v>403592107</v>
      </c>
      <c r="CB428" s="22">
        <f>Target_AM[[#This Row],[PROPORSI]]*VLOOKUP(Target_AM[[#This Row],[NIPNAS]],Target_CC[],COLUMN(BN$2)+9,0)</f>
        <v>6664000</v>
      </c>
      <c r="CC428" s="22">
        <f>Target_AM[[#This Row],[PROPORSI]]*VLOOKUP(Target_AM[[#This Row],[NIPNAS]],Target_CC[],COLUMN(BO$2)+9,0)</f>
        <v>6664000</v>
      </c>
      <c r="CD428" s="22">
        <f>Target_AM[[#This Row],[PROPORSI]]*VLOOKUP(Target_AM[[#This Row],[NIPNAS]],Target_CC[],COLUMN(BP$2)+9,0)</f>
        <v>6664000</v>
      </c>
      <c r="CE428" s="22">
        <f>Target_AM[[#This Row],[PROPORSI]]*VLOOKUP(Target_AM[[#This Row],[NIPNAS]],Target_CC[],COLUMN(BQ$2)+9,0)</f>
        <v>6330800</v>
      </c>
      <c r="CF428" s="22">
        <f>Target_AM[[#This Row],[PROPORSI]]*VLOOKUP(Target_AM[[#This Row],[NIPNAS]],Target_CC[],COLUMN(BR$2)+9,0)</f>
        <v>6330800</v>
      </c>
      <c r="CG428" s="22">
        <f>Target_AM[[#This Row],[PROPORSI]]*VLOOKUP(Target_AM[[#This Row],[NIPNAS]],Target_CC[],COLUMN(BS$2)+9,0)</f>
        <v>6330800</v>
      </c>
      <c r="CH428" s="22">
        <f>Target_AM[[#This Row],[PROPORSI]]*VLOOKUP(Target_AM[[#This Row],[NIPNAS]],Target_CC[],COLUMN(BT$2)+9,0)</f>
        <v>6330800</v>
      </c>
      <c r="CI428" s="22">
        <f>Target_AM[[#This Row],[PROPORSI]]*VLOOKUP(Target_AM[[#This Row],[NIPNAS]],Target_CC[],COLUMN(BU$2)+9,0)</f>
        <v>6330800</v>
      </c>
      <c r="CJ428" s="22">
        <f>Target_AM[[#This Row],[PROPORSI]]*VLOOKUP(Target_AM[[#This Row],[NIPNAS]],Target_CC[],COLUMN(BV$2)+9,0)</f>
        <v>6330800</v>
      </c>
      <c r="CK428" s="22">
        <f>Target_AM[[#This Row],[PROPORSI]]*VLOOKUP(Target_AM[[#This Row],[NIPNAS]],Target_CC[],COLUMN(BW$2)+9,0)</f>
        <v>6330800</v>
      </c>
      <c r="CL428" s="22">
        <f>Target_AM[[#This Row],[PROPORSI]]*VLOOKUP(Target_AM[[#This Row],[NIPNAS]],Target_CC[],COLUMN(BX$2)+9,0)</f>
        <v>6330800</v>
      </c>
      <c r="CM428" s="22">
        <f>Target_AM[[#This Row],[PROPORSI]]*VLOOKUP(Target_AM[[#This Row],[NIPNAS]],Target_CC[],COLUMN(BY$2)+9,0)</f>
        <v>6330800</v>
      </c>
      <c r="CN428" s="22">
        <f>Target_AM[[#This Row],[PROPORSI]]*VLOOKUP(Target_AM[[#This Row],[NIPNAS]],Target_CC[],COLUMN(BZ$2)+9,0)</f>
        <v>76969200</v>
      </c>
      <c r="CO428" s="22">
        <f>Target_AM[[#This Row],[PROPORSI]]*VLOOKUP(Target_AM[[#This Row],[NIPNAS]],Target_CC[],COLUMN(CA$2)+9,0)</f>
        <v>28106878</v>
      </c>
      <c r="CP428" s="22">
        <f>Target_AM[[#This Row],[PROPORSI]]*VLOOKUP(Target_AM[[#This Row],[NIPNAS]],Target_CC[],COLUMN(CB$2)+9,0)</f>
        <v>27695028</v>
      </c>
      <c r="CQ428" s="22">
        <f>Target_AM[[#This Row],[PROPORSI]]*VLOOKUP(Target_AM[[#This Row],[NIPNAS]],Target_CC[],COLUMN(CC$2)+9,0)</f>
        <v>27219464</v>
      </c>
      <c r="CR428" s="22">
        <f>Target_AM[[#This Row],[PROPORSI]]*VLOOKUP(Target_AM[[#This Row],[NIPNAS]],Target_CC[],COLUMN(CD$2)+9,0)</f>
        <v>27219464</v>
      </c>
      <c r="CS428" s="22">
        <f>Target_AM[[#This Row],[PROPORSI]]*VLOOKUP(Target_AM[[#This Row],[NIPNAS]],Target_CC[],COLUMN(CE$2)+9,0)</f>
        <v>27219464</v>
      </c>
      <c r="CT428" s="22">
        <f>Target_AM[[#This Row],[PROPORSI]]*VLOOKUP(Target_AM[[#This Row],[NIPNAS]],Target_CC[],COLUMN(CF$2)+9,0)</f>
        <v>27219464</v>
      </c>
      <c r="CU428" s="22">
        <f>Target_AM[[#This Row],[PROPORSI]]*VLOOKUP(Target_AM[[#This Row],[NIPNAS]],Target_CC[],COLUMN(CG$2)+9,0)</f>
        <v>27219464</v>
      </c>
      <c r="CV428" s="22">
        <f>Target_AM[[#This Row],[PROPORSI]]*VLOOKUP(Target_AM[[#This Row],[NIPNAS]],Target_CC[],COLUMN(CH$2)+9,0)</f>
        <v>27219464</v>
      </c>
      <c r="CW428" s="22">
        <f>Target_AM[[#This Row],[PROPORSI]]*VLOOKUP(Target_AM[[#This Row],[NIPNAS]],Target_CC[],COLUMN(CI$2)+9,0)</f>
        <v>27219464</v>
      </c>
      <c r="CX428" s="22">
        <f>Target_AM[[#This Row],[PROPORSI]]*VLOOKUP(Target_AM[[#This Row],[NIPNAS]],Target_CC[],COLUMN(CJ$2)+9,0)</f>
        <v>27219464</v>
      </c>
      <c r="CY428" s="22">
        <f>Target_AM[[#This Row],[PROPORSI]]*VLOOKUP(Target_AM[[#This Row],[NIPNAS]],Target_CC[],COLUMN(CK$2)+9,0)</f>
        <v>27219464</v>
      </c>
      <c r="CZ428" s="22">
        <f>Target_AM[[#This Row],[PROPORSI]]*VLOOKUP(Target_AM[[#This Row],[NIPNAS]],Target_CC[],COLUMN(CL$2)+9,0)</f>
        <v>27219464</v>
      </c>
      <c r="DA428" s="22">
        <f>Target_AM[[#This Row],[PROPORSI]]*VLOOKUP(Target_AM[[#This Row],[NIPNAS]],Target_CC[],COLUMN(CM$2)+9,0)</f>
        <v>327996546</v>
      </c>
      <c r="DB428" s="22">
        <f>Target_AM[[#This Row],[PROPORSI]]*VLOOKUP(Target_AM[[#This Row],[NIPNAS]],Target_CC[],COLUMN(CN$2)+9,0)</f>
        <v>0</v>
      </c>
      <c r="DC428" s="22">
        <f>Target_AM[[#This Row],[PROPORSI]]*VLOOKUP(Target_AM[[#This Row],[NIPNAS]],Target_CC[],COLUMN(CO$2)+9,0)</f>
        <v>0</v>
      </c>
      <c r="DD428" s="22">
        <f>Target_AM[[#This Row],[PROPORSI]]*VLOOKUP(Target_AM[[#This Row],[NIPNAS]],Target_CC[],COLUMN(CP$2)+9,0)</f>
        <v>0</v>
      </c>
      <c r="DE428" s="22">
        <f>Target_AM[[#This Row],[PROPORSI]]*VLOOKUP(Target_AM[[#This Row],[NIPNAS]],Target_CC[],COLUMN(CQ$2)+9,0)</f>
        <v>0</v>
      </c>
      <c r="DF428" s="22">
        <f>Target_AM[[#This Row],[PROPORSI]]*VLOOKUP(Target_AM[[#This Row],[NIPNAS]],Target_CC[],COLUMN(CR$2)+9,0)</f>
        <v>0</v>
      </c>
      <c r="DG428" s="22">
        <f>Target_AM[[#This Row],[PROPORSI]]*VLOOKUP(Target_AM[[#This Row],[NIPNAS]],Target_CC[],COLUMN(CS$2)+9,0)</f>
        <v>0</v>
      </c>
      <c r="DH428" s="22">
        <f>Target_AM[[#This Row],[PROPORSI]]*VLOOKUP(Target_AM[[#This Row],[NIPNAS]],Target_CC[],COLUMN(CT$2)+9,0)</f>
        <v>0</v>
      </c>
      <c r="DI428" s="22">
        <f>Target_AM[[#This Row],[PROPORSI]]*VLOOKUP(Target_AM[[#This Row],[NIPNAS]],Target_CC[],COLUMN(CU$2)+9,0)</f>
        <v>0</v>
      </c>
      <c r="DJ428" s="22">
        <f>Target_AM[[#This Row],[PROPORSI]]*VLOOKUP(Target_AM[[#This Row],[NIPNAS]],Target_CC[],COLUMN(CV$2)+9,0)</f>
        <v>0</v>
      </c>
      <c r="DK428" s="22">
        <f>Target_AM[[#This Row],[PROPORSI]]*VLOOKUP(Target_AM[[#This Row],[NIPNAS]],Target_CC[],COLUMN(CW$2)+9,0)</f>
        <v>0</v>
      </c>
      <c r="DL428" s="22">
        <f>Target_AM[[#This Row],[PROPORSI]]*VLOOKUP(Target_AM[[#This Row],[NIPNAS]],Target_CC[],COLUMN(CX$2)+9,0)</f>
        <v>0</v>
      </c>
      <c r="DM428" s="22">
        <f>Target_AM[[#This Row],[PROPORSI]]*VLOOKUP(Target_AM[[#This Row],[NIPNAS]],Target_CC[],COLUMN(CY$2)+9,0)</f>
        <v>0</v>
      </c>
      <c r="DN428" s="22">
        <f>Target_AM[[#This Row],[PROPORSI]]*VLOOKUP(Target_AM[[#This Row],[NIPNAS]],Target_CC[],COLUMN(CZ$2)+9,0)</f>
        <v>0</v>
      </c>
      <c r="DO428" s="22">
        <f>Target_AM[[#This Row],[PROPORSI]]*VLOOKUP(Target_AM[[#This Row],[NIPNAS]],Target_CC[],COLUMN(DA$2)+9,0)</f>
        <v>0</v>
      </c>
      <c r="DP428" s="22">
        <f>Target_AM[[#This Row],[PROPORSI]]*VLOOKUP(Target_AM[[#This Row],[NIPNAS]],Target_CC[],COLUMN(DB$2)+9,0)</f>
        <v>0</v>
      </c>
      <c r="DQ428" s="22">
        <f>Target_AM[[#This Row],[PROPORSI]]*VLOOKUP(Target_AM[[#This Row],[NIPNAS]],Target_CC[],COLUMN(DC$2)+9,0)</f>
        <v>0</v>
      </c>
      <c r="DR428" s="22">
        <f>Target_AM[[#This Row],[PROPORSI]]*VLOOKUP(Target_AM[[#This Row],[NIPNAS]],Target_CC[],COLUMN(DD$2)+9,0)</f>
        <v>0</v>
      </c>
      <c r="DS428" s="22">
        <f>Target_AM[[#This Row],[PROPORSI]]*VLOOKUP(Target_AM[[#This Row],[NIPNAS]],Target_CC[],COLUMN(DE$2)+9,0)</f>
        <v>0</v>
      </c>
      <c r="DT428" s="22">
        <f>Target_AM[[#This Row],[PROPORSI]]*VLOOKUP(Target_AM[[#This Row],[NIPNAS]],Target_CC[],COLUMN(DF$2)+9,0)</f>
        <v>0</v>
      </c>
      <c r="DU428" s="22">
        <f>Target_AM[[#This Row],[PROPORSI]]*VLOOKUP(Target_AM[[#This Row],[NIPNAS]],Target_CC[],COLUMN(DG$2)+9,0)</f>
        <v>0</v>
      </c>
      <c r="DV428" s="22">
        <f>Target_AM[[#This Row],[PROPORSI]]*VLOOKUP(Target_AM[[#This Row],[NIPNAS]],Target_CC[],COLUMN(DH$2)+9,0)</f>
        <v>0</v>
      </c>
      <c r="DW428" s="22">
        <f>Target_AM[[#This Row],[PROPORSI]]*VLOOKUP(Target_AM[[#This Row],[NIPNAS]],Target_CC[],COLUMN(DI$2)+9,0)</f>
        <v>0</v>
      </c>
      <c r="DX428" s="22">
        <f>Target_AM[[#This Row],[PROPORSI]]*VLOOKUP(Target_AM[[#This Row],[NIPNAS]],Target_CC[],COLUMN(DJ$2)+9,0)</f>
        <v>0</v>
      </c>
      <c r="DY428" s="22">
        <f>Target_AM[[#This Row],[PROPORSI]]*VLOOKUP(Target_AM[[#This Row],[NIPNAS]],Target_CC[],COLUMN(DK$2)+9,0)</f>
        <v>0</v>
      </c>
      <c r="DZ428" s="22">
        <f>Target_AM[[#This Row],[PROPORSI]]*VLOOKUP(Target_AM[[#This Row],[NIPNAS]],Target_CC[],COLUMN(DL$2)+9,0)</f>
        <v>0</v>
      </c>
      <c r="EA428" s="22">
        <f>Target_AM[[#This Row],[PROPORSI]]*VLOOKUP(Target_AM[[#This Row],[NIPNAS]],Target_CC[],COLUMN(DM$2)+9,0)</f>
        <v>0</v>
      </c>
    </row>
    <row r="429" spans="2:131" x14ac:dyDescent="0.3">
      <c r="B429">
        <v>920112</v>
      </c>
      <c r="C429" t="s">
        <v>1054</v>
      </c>
      <c r="D429">
        <v>1</v>
      </c>
      <c r="E429" s="8">
        <v>45658</v>
      </c>
      <c r="F429">
        <v>2999732</v>
      </c>
      <c r="G429" t="s">
        <v>793</v>
      </c>
      <c r="J429" t="s">
        <v>300</v>
      </c>
      <c r="K429" t="s">
        <v>21</v>
      </c>
      <c r="L429" t="s">
        <v>159</v>
      </c>
      <c r="M429" t="s">
        <v>29</v>
      </c>
      <c r="N429" s="23">
        <f>Target_AM[[#This Row],[PROPORSI]]*VLOOKUP(Target_AM[[#This Row],[NIPNAS]],Target_CC[],9,0)</f>
        <v>650621506.42057717</v>
      </c>
      <c r="O429" s="22">
        <f>Target_AM[[#This Row],[PROPORSI]]*VLOOKUP(Target_AM[[#This Row],[NIPNAS]],Target_CC[],COLUMN(A$2)+9,0)</f>
        <v>35451373.47507184</v>
      </c>
      <c r="P429" s="22">
        <f>Target_AM[[#This Row],[PROPORSI]]*VLOOKUP(Target_AM[[#This Row],[NIPNAS]],Target_CC[],COLUMN(B$2)+9,0)</f>
        <v>36070543.204775095</v>
      </c>
      <c r="Q429" s="22">
        <f>Target_AM[[#This Row],[PROPORSI]]*VLOOKUP(Target_AM[[#This Row],[NIPNAS]],Target_CC[],COLUMN(C$2)+9,0)</f>
        <v>38563901.732916161</v>
      </c>
      <c r="R429" s="22">
        <f>Target_AM[[#This Row],[PROPORSI]]*VLOOKUP(Target_AM[[#This Row],[NIPNAS]],Target_CC[],COLUMN(D$2)+9,0)</f>
        <v>36236607.589867689</v>
      </c>
      <c r="S429" s="22">
        <f>Target_AM[[#This Row],[PROPORSI]]*VLOOKUP(Target_AM[[#This Row],[NIPNAS]],Target_CC[],COLUMN(E$2)+9,0)</f>
        <v>38073278.83893168</v>
      </c>
      <c r="T429" s="22">
        <f>Target_AM[[#This Row],[PROPORSI]]*VLOOKUP(Target_AM[[#This Row],[NIPNAS]],Target_CC[],COLUMN(F$2)+9,0)</f>
        <v>37565376.984726146</v>
      </c>
      <c r="U429" s="22">
        <f>Target_AM[[#This Row],[PROPORSI]]*VLOOKUP(Target_AM[[#This Row],[NIPNAS]],Target_CC[],COLUMN(G$2)+9,0)</f>
        <v>39362385.421378657</v>
      </c>
      <c r="V429" s="22">
        <f>Target_AM[[#This Row],[PROPORSI]]*VLOOKUP(Target_AM[[#This Row],[NIPNAS]],Target_CC[],COLUMN(H$2)+9,0)</f>
        <v>39754706.250256076</v>
      </c>
      <c r="W429" s="22">
        <f>Target_AM[[#This Row],[PROPORSI]]*VLOOKUP(Target_AM[[#This Row],[NIPNAS]],Target_CC[],COLUMN(I$2)+9,0)</f>
        <v>39245847.0225095</v>
      </c>
      <c r="X429" s="22">
        <f>Target_AM[[#This Row],[PROPORSI]]*VLOOKUP(Target_AM[[#This Row],[NIPNAS]],Target_CC[],COLUMN(J$2)+9,0)</f>
        <v>40035411.885296457</v>
      </c>
      <c r="Y429" s="22">
        <f>Target_AM[[#This Row],[PROPORSI]]*VLOOKUP(Target_AM[[#This Row],[NIPNAS]],Target_CC[],COLUMN(K$2)+9,0)</f>
        <v>39743302.037208483</v>
      </c>
      <c r="Z429" s="22">
        <f>Target_AM[[#This Row],[PROPORSI]]*VLOOKUP(Target_AM[[#This Row],[NIPNAS]],Target_CC[],COLUMN(L$2)+9,0)</f>
        <v>37498554.70706223</v>
      </c>
      <c r="AA429" s="22">
        <f>Target_AM[[#This Row],[PROPORSI]]*VLOOKUP(Target_AM[[#This Row],[NIPNAS]],Target_CC[],COLUMN(M$2)+9,0)</f>
        <v>457601289.1500001</v>
      </c>
      <c r="AB429" s="22">
        <f>Target_AM[[#This Row],[PROPORSI]]*VLOOKUP(Target_AM[[#This Row],[NIPNAS]],Target_CC[],COLUMN(N$2)+9,0)</f>
        <v>4175284.3581859162</v>
      </c>
      <c r="AC429" s="22">
        <f>Target_AM[[#This Row],[PROPORSI]]*VLOOKUP(Target_AM[[#This Row],[NIPNAS]],Target_CC[],COLUMN(O$2)+9,0)</f>
        <v>4248207.0529669803</v>
      </c>
      <c r="AD429" s="22">
        <f>Target_AM[[#This Row],[PROPORSI]]*VLOOKUP(Target_AM[[#This Row],[NIPNAS]],Target_CC[],COLUMN(P$2)+9,0)</f>
        <v>4541862.2725374484</v>
      </c>
      <c r="AE429" s="22">
        <f>Target_AM[[#This Row],[PROPORSI]]*VLOOKUP(Target_AM[[#This Row],[NIPNAS]],Target_CC[],COLUMN(Q$2)+9,0)</f>
        <v>4267765.2805210249</v>
      </c>
      <c r="AF429" s="22">
        <f>Target_AM[[#This Row],[PROPORSI]]*VLOOKUP(Target_AM[[#This Row],[NIPNAS]],Target_CC[],COLUMN(R$2)+9,0)</f>
        <v>4484079.177152955</v>
      </c>
      <c r="AG429" s="22">
        <f>Target_AM[[#This Row],[PROPORSI]]*VLOOKUP(Target_AM[[#This Row],[NIPNAS]],Target_CC[],COLUMN(S$2)+9,0)</f>
        <v>4424261.0527903233</v>
      </c>
      <c r="AH429" s="22">
        <f>Target_AM[[#This Row],[PROPORSI]]*VLOOKUP(Target_AM[[#This Row],[NIPNAS]],Target_CC[],COLUMN(T$2)+9,0)</f>
        <v>4635903.6629802855</v>
      </c>
      <c r="AI429" s="22">
        <f>Target_AM[[#This Row],[PROPORSI]]*VLOOKUP(Target_AM[[#This Row],[NIPNAS]],Target_CC[],COLUMN(U$2)+9,0)</f>
        <v>4682109.2358434694</v>
      </c>
      <c r="AJ429" s="22">
        <f>Target_AM[[#This Row],[PROPORSI]]*VLOOKUP(Target_AM[[#This Row],[NIPNAS]],Target_CC[],COLUMN(V$2)+9,0)</f>
        <v>4622178.3568431735</v>
      </c>
      <c r="AK429" s="22">
        <f>Target_AM[[#This Row],[PROPORSI]]*VLOOKUP(Target_AM[[#This Row],[NIPNAS]],Target_CC[],COLUMN(W$2)+9,0)</f>
        <v>4715169.3328821044</v>
      </c>
      <c r="AL429" s="22">
        <f>Target_AM[[#This Row],[PROPORSI]]*VLOOKUP(Target_AM[[#This Row],[NIPNAS]],Target_CC[],COLUMN(X$2)+9,0)</f>
        <v>4680766.1050226418</v>
      </c>
      <c r="AM429" s="22">
        <f>Target_AM[[#This Row],[PROPORSI]]*VLOOKUP(Target_AM[[#This Row],[NIPNAS]],Target_CC[],COLUMN(Y$2)+9,0)</f>
        <v>4416391.0612114435</v>
      </c>
      <c r="AN429" s="22">
        <f>Target_AM[[#This Row],[PROPORSI]]*VLOOKUP(Target_AM[[#This Row],[NIPNAS]],Target_CC[],COLUMN(Z$2)+9,0)</f>
        <v>53893976.948937759</v>
      </c>
      <c r="AO429" s="22">
        <f>Target_AM[[#This Row],[PROPORSI]]*VLOOKUP(Target_AM[[#This Row],[NIPNAS]],Target_CC[],COLUMN(AA$2)+9,0)</f>
        <v>39626657.833257757</v>
      </c>
      <c r="AP429" s="22">
        <f>Target_AM[[#This Row],[PROPORSI]]*VLOOKUP(Target_AM[[#This Row],[NIPNAS]],Target_CC[],COLUMN(AB$2)+9,0)</f>
        <v>40318750.257742077</v>
      </c>
      <c r="AQ429" s="22">
        <f>Target_AM[[#This Row],[PROPORSI]]*VLOOKUP(Target_AM[[#This Row],[NIPNAS]],Target_CC[],COLUMN(AC$2)+9,0)</f>
        <v>43105764.005453609</v>
      </c>
      <c r="AR429" s="22">
        <f>Target_AM[[#This Row],[PROPORSI]]*VLOOKUP(Target_AM[[#This Row],[NIPNAS]],Target_CC[],COLUMN(AD$2)+9,0)</f>
        <v>40504372.870388716</v>
      </c>
      <c r="AS429" s="22">
        <f>Target_AM[[#This Row],[PROPORSI]]*VLOOKUP(Target_AM[[#This Row],[NIPNAS]],Target_CC[],COLUMN(AE$2)+9,0)</f>
        <v>42557358.016084634</v>
      </c>
      <c r="AT429" s="22">
        <f>Target_AM[[#This Row],[PROPORSI]]*VLOOKUP(Target_AM[[#This Row],[NIPNAS]],Target_CC[],COLUMN(AF$2)+9,0)</f>
        <v>41989638.037516467</v>
      </c>
      <c r="AU429" s="22">
        <f>Target_AM[[#This Row],[PROPORSI]]*VLOOKUP(Target_AM[[#This Row],[NIPNAS]],Target_CC[],COLUMN(AG$2)+9,0)</f>
        <v>43998289.084358945</v>
      </c>
      <c r="AV429" s="22">
        <f>Target_AM[[#This Row],[PROPORSI]]*VLOOKUP(Target_AM[[#This Row],[NIPNAS]],Target_CC[],COLUMN(AH$2)+9,0)</f>
        <v>44436815.486099549</v>
      </c>
      <c r="AW429" s="22">
        <f>Target_AM[[#This Row],[PROPORSI]]*VLOOKUP(Target_AM[[#This Row],[NIPNAS]],Target_CC[],COLUMN(AI$2)+9,0)</f>
        <v>43868025.379352674</v>
      </c>
      <c r="AX429" s="22">
        <f>Target_AM[[#This Row],[PROPORSI]]*VLOOKUP(Target_AM[[#This Row],[NIPNAS]],Target_CC[],COLUMN(AJ$2)+9,0)</f>
        <v>44750581.218178563</v>
      </c>
      <c r="AY429" s="22">
        <f>Target_AM[[#This Row],[PROPORSI]]*VLOOKUP(Target_AM[[#This Row],[NIPNAS]],Target_CC[],COLUMN(AK$2)+9,0)</f>
        <v>44424068.142231122</v>
      </c>
      <c r="AZ429" s="22">
        <f>Target_AM[[#This Row],[PROPORSI]]*VLOOKUP(Target_AM[[#This Row],[NIPNAS]],Target_CC[],COLUMN(AL$2)+9,0)</f>
        <v>41914945.768273674</v>
      </c>
      <c r="BA429" s="22">
        <f>Target_AM[[#This Row],[PROPORSI]]*VLOOKUP(Target_AM[[#This Row],[NIPNAS]],Target_CC[],COLUMN(AM$2)+9,0)</f>
        <v>511495266.09893781</v>
      </c>
      <c r="BB429" s="22">
        <f>Target_AM[[#This Row],[PROPORSI]]*VLOOKUP(Target_AM[[#This Row],[NIPNAS]],Target_CC[],COLUMN(AN$2)+9,0)</f>
        <v>19554797.252389487</v>
      </c>
      <c r="BC429" s="22">
        <f>Target_AM[[#This Row],[PROPORSI]]*VLOOKUP(Target_AM[[#This Row],[NIPNAS]],Target_CC[],COLUMN(AO$2)+9,0)</f>
        <v>20348238.646783594</v>
      </c>
      <c r="BD429" s="22">
        <f>Target_AM[[#This Row],[PROPORSI]]*VLOOKUP(Target_AM[[#This Row],[NIPNAS]],Target_CC[],COLUMN(AP$2)+9,0)</f>
        <v>20578069.898661613</v>
      </c>
      <c r="BE429" s="22">
        <f>Target_AM[[#This Row],[PROPORSI]]*VLOOKUP(Target_AM[[#This Row],[NIPNAS]],Target_CC[],COLUMN(AQ$2)+9,0)</f>
        <v>19949798.971550006</v>
      </c>
      <c r="BF429" s="22">
        <f>Target_AM[[#This Row],[PROPORSI]]*VLOOKUP(Target_AM[[#This Row],[NIPNAS]],Target_CC[],COLUMN(AR$2)+9,0)</f>
        <v>20976719.086610548</v>
      </c>
      <c r="BG429" s="22">
        <f>Target_AM[[#This Row],[PROPORSI]]*VLOOKUP(Target_AM[[#This Row],[NIPNAS]],Target_CC[],COLUMN(AS$2)+9,0)</f>
        <v>20846225.568338383</v>
      </c>
      <c r="BH429" s="22">
        <f>Target_AM[[#This Row],[PROPORSI]]*VLOOKUP(Target_AM[[#This Row],[NIPNAS]],Target_CC[],COLUMN(AT$2)+9,0)</f>
        <v>21527231.767946955</v>
      </c>
      <c r="BI429" s="22">
        <f>Target_AM[[#This Row],[PROPORSI]]*VLOOKUP(Target_AM[[#This Row],[NIPNAS]],Target_CC[],COLUMN(AU$2)+9,0)</f>
        <v>21829870.505991533</v>
      </c>
      <c r="BJ429" s="22">
        <f>Target_AM[[#This Row],[PROPORSI]]*VLOOKUP(Target_AM[[#This Row],[NIPNAS]],Target_CC[],COLUMN(AV$2)+9,0)</f>
        <v>21490524.240311656</v>
      </c>
      <c r="BK429" s="22">
        <f>Target_AM[[#This Row],[PROPORSI]]*VLOOKUP(Target_AM[[#This Row],[NIPNAS]],Target_CC[],COLUMN(AW$2)+9,0)</f>
        <v>21855867.564552277</v>
      </c>
      <c r="BL429" s="22">
        <f>Target_AM[[#This Row],[PROPORSI]]*VLOOKUP(Target_AM[[#This Row],[NIPNAS]],Target_CC[],COLUMN(AX$2)+9,0)</f>
        <v>22258785.050468128</v>
      </c>
      <c r="BM429" s="22">
        <f>Target_AM[[#This Row],[PROPORSI]]*VLOOKUP(Target_AM[[#This Row],[NIPNAS]],Target_CC[],COLUMN(AY$2)+9,0)</f>
        <v>21702046.597764947</v>
      </c>
      <c r="BN429" s="22">
        <f>Target_AM[[#This Row],[PROPORSI]]*VLOOKUP(Target_AM[[#This Row],[NIPNAS]],Target_CC[],COLUMN(AZ$2)+9,0)</f>
        <v>252918175.15136909</v>
      </c>
      <c r="BO429" s="22">
        <f>Target_AM[[#This Row],[PROPORSI]]*VLOOKUP(Target_AM[[#This Row],[NIPNAS]],Target_CC[],COLUMN(BA$2)+9,0)</f>
        <v>38254847</v>
      </c>
      <c r="BP429" s="22">
        <f>Target_AM[[#This Row],[PROPORSI]]*VLOOKUP(Target_AM[[#This Row],[NIPNAS]],Target_CC[],COLUMN(BB$2)+9,0)</f>
        <v>31101511</v>
      </c>
      <c r="BQ429" s="22">
        <f>Target_AM[[#This Row],[PROPORSI]]*VLOOKUP(Target_AM[[#This Row],[NIPNAS]],Target_CC[],COLUMN(BC$2)+9,0)</f>
        <v>27772436</v>
      </c>
      <c r="BR429" s="22">
        <f>Target_AM[[#This Row],[PROPORSI]]*VLOOKUP(Target_AM[[#This Row],[NIPNAS]],Target_CC[],COLUMN(BD$2)+9,0)</f>
        <v>26199494.549999997</v>
      </c>
      <c r="BS429" s="22">
        <f>Target_AM[[#This Row],[PROPORSI]]*VLOOKUP(Target_AM[[#This Row],[NIPNAS]],Target_CC[],COLUMN(BE$2)+9,0)</f>
        <v>26199494.549999997</v>
      </c>
      <c r="BT429" s="22">
        <f>Target_AM[[#This Row],[PROPORSI]]*VLOOKUP(Target_AM[[#This Row],[NIPNAS]],Target_CC[],COLUMN(BF$2)+9,0)</f>
        <v>26199494.549999997</v>
      </c>
      <c r="BU429" s="22">
        <f>Target_AM[[#This Row],[PROPORSI]]*VLOOKUP(Target_AM[[#This Row],[NIPNAS]],Target_CC[],COLUMN(BG$2)+9,0)</f>
        <v>26199494.549999997</v>
      </c>
      <c r="BV429" s="22">
        <f>Target_AM[[#This Row],[PROPORSI]]*VLOOKUP(Target_AM[[#This Row],[NIPNAS]],Target_CC[],COLUMN(BH$2)+9,0)</f>
        <v>26199494.549999997</v>
      </c>
      <c r="BW429" s="22">
        <f>Target_AM[[#This Row],[PROPORSI]]*VLOOKUP(Target_AM[[#This Row],[NIPNAS]],Target_CC[],COLUMN(BI$2)+9,0)</f>
        <v>26199494.549999997</v>
      </c>
      <c r="BX429" s="22">
        <f>Target_AM[[#This Row],[PROPORSI]]*VLOOKUP(Target_AM[[#This Row],[NIPNAS]],Target_CC[],COLUMN(BJ$2)+9,0)</f>
        <v>26199494.549999997</v>
      </c>
      <c r="BY429" s="22">
        <f>Target_AM[[#This Row],[PROPORSI]]*VLOOKUP(Target_AM[[#This Row],[NIPNAS]],Target_CC[],COLUMN(BK$2)+9,0)</f>
        <v>26199494.549999997</v>
      </c>
      <c r="BZ429" s="22">
        <f>Target_AM[[#This Row],[PROPORSI]]*VLOOKUP(Target_AM[[#This Row],[NIPNAS]],Target_CC[],COLUMN(BL$2)+9,0)</f>
        <v>26199494.549999997</v>
      </c>
      <c r="CA429" s="22">
        <f>Target_AM[[#This Row],[PROPORSI]]*VLOOKUP(Target_AM[[#This Row],[NIPNAS]],Target_CC[],COLUMN(BM$2)+9,0)</f>
        <v>332924244.95000005</v>
      </c>
      <c r="CB429" s="22">
        <f>Target_AM[[#This Row],[PROPORSI]]*VLOOKUP(Target_AM[[#This Row],[NIPNAS]],Target_CC[],COLUMN(BN$2)+9,0)</f>
        <v>35653646</v>
      </c>
      <c r="CC429" s="22">
        <f>Target_AM[[#This Row],[PROPORSI]]*VLOOKUP(Target_AM[[#This Row],[NIPNAS]],Target_CC[],COLUMN(BO$2)+9,0)</f>
        <v>28384741</v>
      </c>
      <c r="CD429" s="22">
        <f>Target_AM[[#This Row],[PROPORSI]]*VLOOKUP(Target_AM[[#This Row],[NIPNAS]],Target_CC[],COLUMN(BP$2)+9,0)</f>
        <v>25273549</v>
      </c>
      <c r="CE429" s="22">
        <f>Target_AM[[#This Row],[PROPORSI]]*VLOOKUP(Target_AM[[#This Row],[NIPNAS]],Target_CC[],COLUMN(BQ$2)+9,0)</f>
        <v>24009871.549999997</v>
      </c>
      <c r="CF429" s="22">
        <f>Target_AM[[#This Row],[PROPORSI]]*VLOOKUP(Target_AM[[#This Row],[NIPNAS]],Target_CC[],COLUMN(BR$2)+9,0)</f>
        <v>24009871.549999997</v>
      </c>
      <c r="CG429" s="22">
        <f>Target_AM[[#This Row],[PROPORSI]]*VLOOKUP(Target_AM[[#This Row],[NIPNAS]],Target_CC[],COLUMN(BS$2)+9,0)</f>
        <v>24009871.549999997</v>
      </c>
      <c r="CH429" s="22">
        <f>Target_AM[[#This Row],[PROPORSI]]*VLOOKUP(Target_AM[[#This Row],[NIPNAS]],Target_CC[],COLUMN(BT$2)+9,0)</f>
        <v>24009871.549999997</v>
      </c>
      <c r="CI429" s="22">
        <f>Target_AM[[#This Row],[PROPORSI]]*VLOOKUP(Target_AM[[#This Row],[NIPNAS]],Target_CC[],COLUMN(BU$2)+9,0)</f>
        <v>24009871.549999997</v>
      </c>
      <c r="CJ429" s="22">
        <f>Target_AM[[#This Row],[PROPORSI]]*VLOOKUP(Target_AM[[#This Row],[NIPNAS]],Target_CC[],COLUMN(BV$2)+9,0)</f>
        <v>24009871.549999997</v>
      </c>
      <c r="CK429" s="22">
        <f>Target_AM[[#This Row],[PROPORSI]]*VLOOKUP(Target_AM[[#This Row],[NIPNAS]],Target_CC[],COLUMN(BW$2)+9,0)</f>
        <v>24009871.549999997</v>
      </c>
      <c r="CL429" s="22">
        <f>Target_AM[[#This Row],[PROPORSI]]*VLOOKUP(Target_AM[[#This Row],[NIPNAS]],Target_CC[],COLUMN(BX$2)+9,0)</f>
        <v>24009871.549999997</v>
      </c>
      <c r="CM429" s="22">
        <f>Target_AM[[#This Row],[PROPORSI]]*VLOOKUP(Target_AM[[#This Row],[NIPNAS]],Target_CC[],COLUMN(BY$2)+9,0)</f>
        <v>24009871.549999997</v>
      </c>
      <c r="CN429" s="22">
        <f>Target_AM[[#This Row],[PROPORSI]]*VLOOKUP(Target_AM[[#This Row],[NIPNAS]],Target_CC[],COLUMN(BZ$2)+9,0)</f>
        <v>305400779.95000005</v>
      </c>
      <c r="CO429" s="22">
        <f>Target_AM[[#This Row],[PROPORSI]]*VLOOKUP(Target_AM[[#This Row],[NIPNAS]],Target_CC[],COLUMN(CA$2)+9,0)</f>
        <v>2193740</v>
      </c>
      <c r="CP429" s="22">
        <f>Target_AM[[#This Row],[PROPORSI]]*VLOOKUP(Target_AM[[#This Row],[NIPNAS]],Target_CC[],COLUMN(CB$2)+9,0)</f>
        <v>2244554</v>
      </c>
      <c r="CQ429" s="22">
        <f>Target_AM[[#This Row],[PROPORSI]]*VLOOKUP(Target_AM[[#This Row],[NIPNAS]],Target_CC[],COLUMN(CC$2)+9,0)</f>
        <v>2189623</v>
      </c>
      <c r="CR429" s="22">
        <f>Target_AM[[#This Row],[PROPORSI]]*VLOOKUP(Target_AM[[#This Row],[NIPNAS]],Target_CC[],COLUMN(CD$2)+9,0)</f>
        <v>2189623</v>
      </c>
      <c r="CS429" s="22">
        <f>Target_AM[[#This Row],[PROPORSI]]*VLOOKUP(Target_AM[[#This Row],[NIPNAS]],Target_CC[],COLUMN(CE$2)+9,0)</f>
        <v>2189623</v>
      </c>
      <c r="CT429" s="22">
        <f>Target_AM[[#This Row],[PROPORSI]]*VLOOKUP(Target_AM[[#This Row],[NIPNAS]],Target_CC[],COLUMN(CF$2)+9,0)</f>
        <v>2189623</v>
      </c>
      <c r="CU429" s="22">
        <f>Target_AM[[#This Row],[PROPORSI]]*VLOOKUP(Target_AM[[#This Row],[NIPNAS]],Target_CC[],COLUMN(CG$2)+9,0)</f>
        <v>2189623</v>
      </c>
      <c r="CV429" s="22">
        <f>Target_AM[[#This Row],[PROPORSI]]*VLOOKUP(Target_AM[[#This Row],[NIPNAS]],Target_CC[],COLUMN(CH$2)+9,0)</f>
        <v>2189623</v>
      </c>
      <c r="CW429" s="22">
        <f>Target_AM[[#This Row],[PROPORSI]]*VLOOKUP(Target_AM[[#This Row],[NIPNAS]],Target_CC[],COLUMN(CI$2)+9,0)</f>
        <v>2189623</v>
      </c>
      <c r="CX429" s="22">
        <f>Target_AM[[#This Row],[PROPORSI]]*VLOOKUP(Target_AM[[#This Row],[NIPNAS]],Target_CC[],COLUMN(CJ$2)+9,0)</f>
        <v>2189623</v>
      </c>
      <c r="CY429" s="22">
        <f>Target_AM[[#This Row],[PROPORSI]]*VLOOKUP(Target_AM[[#This Row],[NIPNAS]],Target_CC[],COLUMN(CK$2)+9,0)</f>
        <v>2189623</v>
      </c>
      <c r="CZ429" s="22">
        <f>Target_AM[[#This Row],[PROPORSI]]*VLOOKUP(Target_AM[[#This Row],[NIPNAS]],Target_CC[],COLUMN(CL$2)+9,0)</f>
        <v>2189623</v>
      </c>
      <c r="DA429" s="22">
        <f>Target_AM[[#This Row],[PROPORSI]]*VLOOKUP(Target_AM[[#This Row],[NIPNAS]],Target_CC[],COLUMN(CM$2)+9,0)</f>
        <v>26334524</v>
      </c>
      <c r="DB429" s="22">
        <f>Target_AM[[#This Row],[PROPORSI]]*VLOOKUP(Target_AM[[#This Row],[NIPNAS]],Target_CC[],COLUMN(CN$2)+9,0)</f>
        <v>0</v>
      </c>
      <c r="DC429" s="22">
        <f>Target_AM[[#This Row],[PROPORSI]]*VLOOKUP(Target_AM[[#This Row],[NIPNAS]],Target_CC[],COLUMN(CO$2)+9,0)</f>
        <v>0</v>
      </c>
      <c r="DD429" s="22">
        <f>Target_AM[[#This Row],[PROPORSI]]*VLOOKUP(Target_AM[[#This Row],[NIPNAS]],Target_CC[],COLUMN(CP$2)+9,0)</f>
        <v>7170000</v>
      </c>
      <c r="DE429" s="22">
        <f>Target_AM[[#This Row],[PROPORSI]]*VLOOKUP(Target_AM[[#This Row],[NIPNAS]],Target_CC[],COLUMN(CQ$2)+9,0)</f>
        <v>0</v>
      </c>
      <c r="DF429" s="22">
        <f>Target_AM[[#This Row],[PROPORSI]]*VLOOKUP(Target_AM[[#This Row],[NIPNAS]],Target_CC[],COLUMN(CR$2)+9,0)</f>
        <v>0</v>
      </c>
      <c r="DG429" s="22">
        <f>Target_AM[[#This Row],[PROPORSI]]*VLOOKUP(Target_AM[[#This Row],[NIPNAS]],Target_CC[],COLUMN(CS$2)+9,0)</f>
        <v>0</v>
      </c>
      <c r="DH429" s="22">
        <f>Target_AM[[#This Row],[PROPORSI]]*VLOOKUP(Target_AM[[#This Row],[NIPNAS]],Target_CC[],COLUMN(CT$2)+9,0)</f>
        <v>0</v>
      </c>
      <c r="DI429" s="22">
        <f>Target_AM[[#This Row],[PROPORSI]]*VLOOKUP(Target_AM[[#This Row],[NIPNAS]],Target_CC[],COLUMN(CU$2)+9,0)</f>
        <v>0</v>
      </c>
      <c r="DJ429" s="22">
        <f>Target_AM[[#This Row],[PROPORSI]]*VLOOKUP(Target_AM[[#This Row],[NIPNAS]],Target_CC[],COLUMN(CV$2)+9,0)</f>
        <v>0</v>
      </c>
      <c r="DK429" s="22">
        <f>Target_AM[[#This Row],[PROPORSI]]*VLOOKUP(Target_AM[[#This Row],[NIPNAS]],Target_CC[],COLUMN(CW$2)+9,0)</f>
        <v>0</v>
      </c>
      <c r="DL429" s="22">
        <f>Target_AM[[#This Row],[PROPORSI]]*VLOOKUP(Target_AM[[#This Row],[NIPNAS]],Target_CC[],COLUMN(CX$2)+9,0)</f>
        <v>0</v>
      </c>
      <c r="DM429" s="22">
        <f>Target_AM[[#This Row],[PROPORSI]]*VLOOKUP(Target_AM[[#This Row],[NIPNAS]],Target_CC[],COLUMN(CY$2)+9,0)</f>
        <v>0</v>
      </c>
      <c r="DN429" s="22">
        <f>Target_AM[[#This Row],[PROPORSI]]*VLOOKUP(Target_AM[[#This Row],[NIPNAS]],Target_CC[],COLUMN(CZ$2)+9,0)</f>
        <v>7170000</v>
      </c>
      <c r="DO429" s="22">
        <f>Target_AM[[#This Row],[PROPORSI]]*VLOOKUP(Target_AM[[#This Row],[NIPNAS]],Target_CC[],COLUMN(DA$2)+9,0)</f>
        <v>0</v>
      </c>
      <c r="DP429" s="22">
        <f>Target_AM[[#This Row],[PROPORSI]]*VLOOKUP(Target_AM[[#This Row],[NIPNAS]],Target_CC[],COLUMN(DB$2)+9,0)</f>
        <v>0</v>
      </c>
      <c r="DQ429" s="22">
        <f>Target_AM[[#This Row],[PROPORSI]]*VLOOKUP(Target_AM[[#This Row],[NIPNAS]],Target_CC[],COLUMN(DC$2)+9,0)</f>
        <v>0</v>
      </c>
      <c r="DR429" s="22">
        <f>Target_AM[[#This Row],[PROPORSI]]*VLOOKUP(Target_AM[[#This Row],[NIPNAS]],Target_CC[],COLUMN(DD$2)+9,0)</f>
        <v>0</v>
      </c>
      <c r="DS429" s="22">
        <f>Target_AM[[#This Row],[PROPORSI]]*VLOOKUP(Target_AM[[#This Row],[NIPNAS]],Target_CC[],COLUMN(DE$2)+9,0)</f>
        <v>0</v>
      </c>
      <c r="DT429" s="22">
        <f>Target_AM[[#This Row],[PROPORSI]]*VLOOKUP(Target_AM[[#This Row],[NIPNAS]],Target_CC[],COLUMN(DF$2)+9,0)</f>
        <v>0</v>
      </c>
      <c r="DU429" s="22">
        <f>Target_AM[[#This Row],[PROPORSI]]*VLOOKUP(Target_AM[[#This Row],[NIPNAS]],Target_CC[],COLUMN(DG$2)+9,0)</f>
        <v>0</v>
      </c>
      <c r="DV429" s="22">
        <f>Target_AM[[#This Row],[PROPORSI]]*VLOOKUP(Target_AM[[#This Row],[NIPNAS]],Target_CC[],COLUMN(DH$2)+9,0)</f>
        <v>0</v>
      </c>
      <c r="DW429" s="22">
        <f>Target_AM[[#This Row],[PROPORSI]]*VLOOKUP(Target_AM[[#This Row],[NIPNAS]],Target_CC[],COLUMN(DI$2)+9,0)</f>
        <v>0</v>
      </c>
      <c r="DX429" s="22">
        <f>Target_AM[[#This Row],[PROPORSI]]*VLOOKUP(Target_AM[[#This Row],[NIPNAS]],Target_CC[],COLUMN(DJ$2)+9,0)</f>
        <v>0</v>
      </c>
      <c r="DY429" s="22">
        <f>Target_AM[[#This Row],[PROPORSI]]*VLOOKUP(Target_AM[[#This Row],[NIPNAS]],Target_CC[],COLUMN(DK$2)+9,0)</f>
        <v>0</v>
      </c>
      <c r="DZ429" s="22">
        <f>Target_AM[[#This Row],[PROPORSI]]*VLOOKUP(Target_AM[[#This Row],[NIPNAS]],Target_CC[],COLUMN(DL$2)+9,0)</f>
        <v>0</v>
      </c>
      <c r="EA429" s="22">
        <f>Target_AM[[#This Row],[PROPORSI]]*VLOOKUP(Target_AM[[#This Row],[NIPNAS]],Target_CC[],COLUMN(DM$2)+9,0)</f>
        <v>0</v>
      </c>
    </row>
    <row r="430" spans="2:131" x14ac:dyDescent="0.3">
      <c r="B430">
        <v>960026</v>
      </c>
      <c r="C430" t="s">
        <v>1067</v>
      </c>
      <c r="D430">
        <v>1</v>
      </c>
      <c r="E430" s="8">
        <v>45658</v>
      </c>
      <c r="F430">
        <v>3001003836</v>
      </c>
      <c r="G430" t="s">
        <v>788</v>
      </c>
      <c r="J430" t="s">
        <v>300</v>
      </c>
      <c r="K430" t="s">
        <v>21</v>
      </c>
      <c r="L430" t="s">
        <v>159</v>
      </c>
      <c r="M430" t="s">
        <v>29</v>
      </c>
      <c r="N430" s="23">
        <f>Target_AM[[#This Row],[PROPORSI]]*VLOOKUP(Target_AM[[#This Row],[NIPNAS]],Target_CC[],9,0)</f>
        <v>438713445.88934761</v>
      </c>
      <c r="O430" s="22">
        <f>Target_AM[[#This Row],[PROPORSI]]*VLOOKUP(Target_AM[[#This Row],[NIPNAS]],Target_CC[],COLUMN(A$2)+9,0)</f>
        <v>33929720.123359397</v>
      </c>
      <c r="P430" s="22">
        <f>Target_AM[[#This Row],[PROPORSI]]*VLOOKUP(Target_AM[[#This Row],[NIPNAS]],Target_CC[],COLUMN(B$2)+9,0)</f>
        <v>34522313.684013955</v>
      </c>
      <c r="Q430" s="22">
        <f>Target_AM[[#This Row],[PROPORSI]]*VLOOKUP(Target_AM[[#This Row],[NIPNAS]],Target_CC[],COLUMN(C$2)+9,0)</f>
        <v>36908651.609299272</v>
      </c>
      <c r="R430" s="22">
        <f>Target_AM[[#This Row],[PROPORSI]]*VLOOKUP(Target_AM[[#This Row],[NIPNAS]],Target_CC[],COLUMN(D$2)+9,0)</f>
        <v>34681250.209071629</v>
      </c>
      <c r="S430" s="22">
        <f>Target_AM[[#This Row],[PROPORSI]]*VLOOKUP(Target_AM[[#This Row],[NIPNAS]],Target_CC[],COLUMN(E$2)+9,0)</f>
        <v>36439087.362635836</v>
      </c>
      <c r="T430" s="22">
        <f>Target_AM[[#This Row],[PROPORSI]]*VLOOKUP(Target_AM[[#This Row],[NIPNAS]],Target_CC[],COLUMN(F$2)+9,0)</f>
        <v>35952985.80791197</v>
      </c>
      <c r="U430" s="22">
        <f>Target_AM[[#This Row],[PROPORSI]]*VLOOKUP(Target_AM[[#This Row],[NIPNAS]],Target_CC[],COLUMN(G$2)+9,0)</f>
        <v>37672862.566926919</v>
      </c>
      <c r="V430" s="22">
        <f>Target_AM[[#This Row],[PROPORSI]]*VLOOKUP(Target_AM[[#This Row],[NIPNAS]],Target_CC[],COLUMN(H$2)+9,0)</f>
        <v>38048344.096062467</v>
      </c>
      <c r="W430" s="22">
        <f>Target_AM[[#This Row],[PROPORSI]]*VLOOKUP(Target_AM[[#This Row],[NIPNAS]],Target_CC[],COLUMN(I$2)+9,0)</f>
        <v>37561326.260441214</v>
      </c>
      <c r="X430" s="22">
        <f>Target_AM[[#This Row],[PROPORSI]]*VLOOKUP(Target_AM[[#This Row],[NIPNAS]],Target_CC[],COLUMN(J$2)+9,0)</f>
        <v>38317001.208618827</v>
      </c>
      <c r="Y430" s="22">
        <f>Target_AM[[#This Row],[PROPORSI]]*VLOOKUP(Target_AM[[#This Row],[NIPNAS]],Target_CC[],COLUMN(K$2)+9,0)</f>
        <v>38037429.37770313</v>
      </c>
      <c r="Z430" s="22">
        <f>Target_AM[[#This Row],[PROPORSI]]*VLOOKUP(Target_AM[[#This Row],[NIPNAS]],Target_CC[],COLUMN(L$2)+9,0)</f>
        <v>35889031.693955384</v>
      </c>
      <c r="AA430" s="22">
        <f>Target_AM[[#This Row],[PROPORSI]]*VLOOKUP(Target_AM[[#This Row],[NIPNAS]],Target_CC[],COLUMN(M$2)+9,0)</f>
        <v>437960003.99999994</v>
      </c>
      <c r="AB430" s="22">
        <f>Target_AM[[#This Row],[PROPORSI]]*VLOOKUP(Target_AM[[#This Row],[NIPNAS]],Target_CC[],COLUMN(N$2)+9,0)</f>
        <v>4383432.6282461267</v>
      </c>
      <c r="AC430" s="22">
        <f>Target_AM[[#This Row],[PROPORSI]]*VLOOKUP(Target_AM[[#This Row],[NIPNAS]],Target_CC[],COLUMN(O$2)+9,0)</f>
        <v>4459990.7000373937</v>
      </c>
      <c r="AD430" s="22">
        <f>Target_AM[[#This Row],[PROPORSI]]*VLOOKUP(Target_AM[[#This Row],[NIPNAS]],Target_CC[],COLUMN(P$2)+9,0)</f>
        <v>4768285.3598720692</v>
      </c>
      <c r="AE430" s="22">
        <f>Target_AM[[#This Row],[PROPORSI]]*VLOOKUP(Target_AM[[#This Row],[NIPNAS]],Target_CC[],COLUMN(Q$2)+9,0)</f>
        <v>4480523.9536930351</v>
      </c>
      <c r="AF430" s="22">
        <f>Target_AM[[#This Row],[PROPORSI]]*VLOOKUP(Target_AM[[#This Row],[NIPNAS]],Target_CC[],COLUMN(R$2)+9,0)</f>
        <v>4707621.6340175997</v>
      </c>
      <c r="AG430" s="22">
        <f>Target_AM[[#This Row],[PROPORSI]]*VLOOKUP(Target_AM[[#This Row],[NIPNAS]],Target_CC[],COLUMN(S$2)+9,0)</f>
        <v>4644821.4279483845</v>
      </c>
      <c r="AH430" s="22">
        <f>Target_AM[[#This Row],[PROPORSI]]*VLOOKUP(Target_AM[[#This Row],[NIPNAS]],Target_CC[],COLUMN(T$2)+9,0)</f>
        <v>4867014.9466281356</v>
      </c>
      <c r="AI430" s="22">
        <f>Target_AM[[#This Row],[PROPORSI]]*VLOOKUP(Target_AM[[#This Row],[NIPNAS]],Target_CC[],COLUMN(U$2)+9,0)</f>
        <v>4915523.9817788061</v>
      </c>
      <c r="AJ430" s="22">
        <f>Target_AM[[#This Row],[PROPORSI]]*VLOOKUP(Target_AM[[#This Row],[NIPNAS]],Target_CC[],COLUMN(V$2)+9,0)</f>
        <v>4852605.3999738768</v>
      </c>
      <c r="AK430" s="22">
        <f>Target_AM[[#This Row],[PROPORSI]]*VLOOKUP(Target_AM[[#This Row],[NIPNAS]],Target_CC[],COLUMN(W$2)+9,0)</f>
        <v>4950232.2065654648</v>
      </c>
      <c r="AL430" s="22">
        <f>Target_AM[[#This Row],[PROPORSI]]*VLOOKUP(Target_AM[[#This Row],[NIPNAS]],Target_CC[],COLUMN(X$2)+9,0)</f>
        <v>4914113.8925587805</v>
      </c>
      <c r="AM430" s="22">
        <f>Target_AM[[#This Row],[PROPORSI]]*VLOOKUP(Target_AM[[#This Row],[NIPNAS]],Target_CC[],COLUMN(Y$2)+9,0)</f>
        <v>4636559.0977903809</v>
      </c>
      <c r="AN430" s="22">
        <f>Target_AM[[#This Row],[PROPORSI]]*VLOOKUP(Target_AM[[#This Row],[NIPNAS]],Target_CC[],COLUMN(Z$2)+9,0)</f>
        <v>56580725.229110055</v>
      </c>
      <c r="AO430" s="22">
        <f>Target_AM[[#This Row],[PROPORSI]]*VLOOKUP(Target_AM[[#This Row],[NIPNAS]],Target_CC[],COLUMN(AA$2)+9,0)</f>
        <v>38313152.751605526</v>
      </c>
      <c r="AP430" s="22">
        <f>Target_AM[[#This Row],[PROPORSI]]*VLOOKUP(Target_AM[[#This Row],[NIPNAS]],Target_CC[],COLUMN(AB$2)+9,0)</f>
        <v>38982304.384051353</v>
      </c>
      <c r="AQ430" s="22">
        <f>Target_AM[[#This Row],[PROPORSI]]*VLOOKUP(Target_AM[[#This Row],[NIPNAS]],Target_CC[],COLUMN(AC$2)+9,0)</f>
        <v>41676936.969171345</v>
      </c>
      <c r="AR430" s="22">
        <f>Target_AM[[#This Row],[PROPORSI]]*VLOOKUP(Target_AM[[#This Row],[NIPNAS]],Target_CC[],COLUMN(AD$2)+9,0)</f>
        <v>39161774.162764661</v>
      </c>
      <c r="AS430" s="22">
        <f>Target_AM[[#This Row],[PROPORSI]]*VLOOKUP(Target_AM[[#This Row],[NIPNAS]],Target_CC[],COLUMN(AE$2)+9,0)</f>
        <v>41146708.996653438</v>
      </c>
      <c r="AT430" s="22">
        <f>Target_AM[[#This Row],[PROPORSI]]*VLOOKUP(Target_AM[[#This Row],[NIPNAS]],Target_CC[],COLUMN(AF$2)+9,0)</f>
        <v>40597807.235860355</v>
      </c>
      <c r="AU430" s="22">
        <f>Target_AM[[#This Row],[PROPORSI]]*VLOOKUP(Target_AM[[#This Row],[NIPNAS]],Target_CC[],COLUMN(AG$2)+9,0)</f>
        <v>42539877.513555057</v>
      </c>
      <c r="AV430" s="22">
        <f>Target_AM[[#This Row],[PROPORSI]]*VLOOKUP(Target_AM[[#This Row],[NIPNAS]],Target_CC[],COLUMN(AH$2)+9,0)</f>
        <v>42963868.077841274</v>
      </c>
      <c r="AW430" s="22">
        <f>Target_AM[[#This Row],[PROPORSI]]*VLOOKUP(Target_AM[[#This Row],[NIPNAS]],Target_CC[],COLUMN(AI$2)+9,0)</f>
        <v>42413931.660415091</v>
      </c>
      <c r="AX430" s="22">
        <f>Target_AM[[#This Row],[PROPORSI]]*VLOOKUP(Target_AM[[#This Row],[NIPNAS]],Target_CC[],COLUMN(AJ$2)+9,0)</f>
        <v>43267233.415184289</v>
      </c>
      <c r="AY430" s="22">
        <f>Target_AM[[#This Row],[PROPORSI]]*VLOOKUP(Target_AM[[#This Row],[NIPNAS]],Target_CC[],COLUMN(AK$2)+9,0)</f>
        <v>42951543.270261914</v>
      </c>
      <c r="AZ430" s="22">
        <f>Target_AM[[#This Row],[PROPORSI]]*VLOOKUP(Target_AM[[#This Row],[NIPNAS]],Target_CC[],COLUMN(AL$2)+9,0)</f>
        <v>40525590.791745767</v>
      </c>
      <c r="BA430" s="22">
        <f>Target_AM[[#This Row],[PROPORSI]]*VLOOKUP(Target_AM[[#This Row],[NIPNAS]],Target_CC[],COLUMN(AM$2)+9,0)</f>
        <v>494540729.22911012</v>
      </c>
      <c r="BB430" s="22">
        <f>Target_AM[[#This Row],[PROPORSI]]*VLOOKUP(Target_AM[[#This Row],[NIPNAS]],Target_CC[],COLUMN(AN$2)+9,0)</f>
        <v>9883164.465660451</v>
      </c>
      <c r="BC430" s="22">
        <f>Target_AM[[#This Row],[PROPORSI]]*VLOOKUP(Target_AM[[#This Row],[NIPNAS]],Target_CC[],COLUMN(AO$2)+9,0)</f>
        <v>10284176.641519329</v>
      </c>
      <c r="BD430" s="22">
        <f>Target_AM[[#This Row],[PROPORSI]]*VLOOKUP(Target_AM[[#This Row],[NIPNAS]],Target_CC[],COLUMN(AP$2)+9,0)</f>
        <v>10400335.353488667</v>
      </c>
      <c r="BE430" s="22">
        <f>Target_AM[[#This Row],[PROPORSI]]*VLOOKUP(Target_AM[[#This Row],[NIPNAS]],Target_CC[],COLUMN(AQ$2)+9,0)</f>
        <v>10082801.767152034</v>
      </c>
      <c r="BF430" s="22">
        <f>Target_AM[[#This Row],[PROPORSI]]*VLOOKUP(Target_AM[[#This Row],[NIPNAS]],Target_CC[],COLUMN(AR$2)+9,0)</f>
        <v>10601816.117402999</v>
      </c>
      <c r="BG430" s="22">
        <f>Target_AM[[#This Row],[PROPORSI]]*VLOOKUP(Target_AM[[#This Row],[NIPNAS]],Target_CC[],COLUMN(AS$2)+9,0)</f>
        <v>10535863.559258789</v>
      </c>
      <c r="BH430" s="22">
        <f>Target_AM[[#This Row],[PROPORSI]]*VLOOKUP(Target_AM[[#This Row],[NIPNAS]],Target_CC[],COLUMN(AT$2)+9,0)</f>
        <v>10880050.010593304</v>
      </c>
      <c r="BI430" s="22">
        <f>Target_AM[[#This Row],[PROPORSI]]*VLOOKUP(Target_AM[[#This Row],[NIPNAS]],Target_CC[],COLUMN(AU$2)+9,0)</f>
        <v>11033006.258779872</v>
      </c>
      <c r="BJ430" s="22">
        <f>Target_AM[[#This Row],[PROPORSI]]*VLOOKUP(Target_AM[[#This Row],[NIPNAS]],Target_CC[],COLUMN(AV$2)+9,0)</f>
        <v>10861497.707132163</v>
      </c>
      <c r="BK430" s="22">
        <f>Target_AM[[#This Row],[PROPORSI]]*VLOOKUP(Target_AM[[#This Row],[NIPNAS]],Target_CC[],COLUMN(AW$2)+9,0)</f>
        <v>11046145.398095053</v>
      </c>
      <c r="BL430" s="22">
        <f>Target_AM[[#This Row],[PROPORSI]]*VLOOKUP(Target_AM[[#This Row],[NIPNAS]],Target_CC[],COLUMN(AX$2)+9,0)</f>
        <v>11249783.396894053</v>
      </c>
      <c r="BM430" s="22">
        <f>Target_AM[[#This Row],[PROPORSI]]*VLOOKUP(Target_AM[[#This Row],[NIPNAS]],Target_CC[],COLUMN(AY$2)+9,0)</f>
        <v>10968402.944752034</v>
      </c>
      <c r="BN430" s="22">
        <f>Target_AM[[#This Row],[PROPORSI]]*VLOOKUP(Target_AM[[#This Row],[NIPNAS]],Target_CC[],COLUMN(AZ$2)+9,0)</f>
        <v>127827043.62072875</v>
      </c>
      <c r="BO430" s="22">
        <f>Target_AM[[#This Row],[PROPORSI]]*VLOOKUP(Target_AM[[#This Row],[NIPNAS]],Target_CC[],COLUMN(BA$2)+9,0)</f>
        <v>36496667</v>
      </c>
      <c r="BP430" s="22">
        <f>Target_AM[[#This Row],[PROPORSI]]*VLOOKUP(Target_AM[[#This Row],[NIPNAS]],Target_CC[],COLUMN(BB$2)+9,0)</f>
        <v>36496667</v>
      </c>
      <c r="BQ430" s="22">
        <f>Target_AM[[#This Row],[PROPORSI]]*VLOOKUP(Target_AM[[#This Row],[NIPNAS]],Target_CC[],COLUMN(BC$2)+9,0)</f>
        <v>36496667</v>
      </c>
      <c r="BR430" s="22">
        <f>Target_AM[[#This Row],[PROPORSI]]*VLOOKUP(Target_AM[[#This Row],[NIPNAS]],Target_CC[],COLUMN(BD$2)+9,0)</f>
        <v>34691783.649999999</v>
      </c>
      <c r="BS430" s="22">
        <f>Target_AM[[#This Row],[PROPORSI]]*VLOOKUP(Target_AM[[#This Row],[NIPNAS]],Target_CC[],COLUMN(BE$2)+9,0)</f>
        <v>34691783.649999999</v>
      </c>
      <c r="BT430" s="22">
        <f>Target_AM[[#This Row],[PROPORSI]]*VLOOKUP(Target_AM[[#This Row],[NIPNAS]],Target_CC[],COLUMN(BF$2)+9,0)</f>
        <v>34691783.649999999</v>
      </c>
      <c r="BU430" s="22">
        <f>Target_AM[[#This Row],[PROPORSI]]*VLOOKUP(Target_AM[[#This Row],[NIPNAS]],Target_CC[],COLUMN(BG$2)+9,0)</f>
        <v>34691783.649999999</v>
      </c>
      <c r="BV430" s="22">
        <f>Target_AM[[#This Row],[PROPORSI]]*VLOOKUP(Target_AM[[#This Row],[NIPNAS]],Target_CC[],COLUMN(BH$2)+9,0)</f>
        <v>34691783.649999999</v>
      </c>
      <c r="BW430" s="22">
        <f>Target_AM[[#This Row],[PROPORSI]]*VLOOKUP(Target_AM[[#This Row],[NIPNAS]],Target_CC[],COLUMN(BI$2)+9,0)</f>
        <v>34691783.649999999</v>
      </c>
      <c r="BX430" s="22">
        <f>Target_AM[[#This Row],[PROPORSI]]*VLOOKUP(Target_AM[[#This Row],[NIPNAS]],Target_CC[],COLUMN(BJ$2)+9,0)</f>
        <v>34691783.649999999</v>
      </c>
      <c r="BY430" s="22">
        <f>Target_AM[[#This Row],[PROPORSI]]*VLOOKUP(Target_AM[[#This Row],[NIPNAS]],Target_CC[],COLUMN(BK$2)+9,0)</f>
        <v>34691783.649999999</v>
      </c>
      <c r="BZ430" s="22">
        <f>Target_AM[[#This Row],[PROPORSI]]*VLOOKUP(Target_AM[[#This Row],[NIPNAS]],Target_CC[],COLUMN(BL$2)+9,0)</f>
        <v>34691783.649999999</v>
      </c>
      <c r="CA430" s="22">
        <f>Target_AM[[#This Row],[PROPORSI]]*VLOOKUP(Target_AM[[#This Row],[NIPNAS]],Target_CC[],COLUMN(BM$2)+9,0)</f>
        <v>421716053.8499999</v>
      </c>
      <c r="CB430" s="22">
        <f>Target_AM[[#This Row],[PROPORSI]]*VLOOKUP(Target_AM[[#This Row],[NIPNAS]],Target_CC[],COLUMN(BN$2)+9,0)</f>
        <v>36097667</v>
      </c>
      <c r="CC430" s="22">
        <f>Target_AM[[#This Row],[PROPORSI]]*VLOOKUP(Target_AM[[#This Row],[NIPNAS]],Target_CC[],COLUMN(BO$2)+9,0)</f>
        <v>36097667</v>
      </c>
      <c r="CD430" s="22">
        <f>Target_AM[[#This Row],[PROPORSI]]*VLOOKUP(Target_AM[[#This Row],[NIPNAS]],Target_CC[],COLUMN(BP$2)+9,0)</f>
        <v>36097667</v>
      </c>
      <c r="CE430" s="22">
        <f>Target_AM[[#This Row],[PROPORSI]]*VLOOKUP(Target_AM[[#This Row],[NIPNAS]],Target_CC[],COLUMN(BQ$2)+9,0)</f>
        <v>34292783.649999999</v>
      </c>
      <c r="CF430" s="22">
        <f>Target_AM[[#This Row],[PROPORSI]]*VLOOKUP(Target_AM[[#This Row],[NIPNAS]],Target_CC[],COLUMN(BR$2)+9,0)</f>
        <v>34292783.649999999</v>
      </c>
      <c r="CG430" s="22">
        <f>Target_AM[[#This Row],[PROPORSI]]*VLOOKUP(Target_AM[[#This Row],[NIPNAS]],Target_CC[],COLUMN(BS$2)+9,0)</f>
        <v>34292783.649999999</v>
      </c>
      <c r="CH430" s="22">
        <f>Target_AM[[#This Row],[PROPORSI]]*VLOOKUP(Target_AM[[#This Row],[NIPNAS]],Target_CC[],COLUMN(BT$2)+9,0)</f>
        <v>34292783.649999999</v>
      </c>
      <c r="CI430" s="22">
        <f>Target_AM[[#This Row],[PROPORSI]]*VLOOKUP(Target_AM[[#This Row],[NIPNAS]],Target_CC[],COLUMN(BU$2)+9,0)</f>
        <v>34292783.649999999</v>
      </c>
      <c r="CJ430" s="22">
        <f>Target_AM[[#This Row],[PROPORSI]]*VLOOKUP(Target_AM[[#This Row],[NIPNAS]],Target_CC[],COLUMN(BV$2)+9,0)</f>
        <v>34292783.649999999</v>
      </c>
      <c r="CK430" s="22">
        <f>Target_AM[[#This Row],[PROPORSI]]*VLOOKUP(Target_AM[[#This Row],[NIPNAS]],Target_CC[],COLUMN(BW$2)+9,0)</f>
        <v>34292783.649999999</v>
      </c>
      <c r="CL430" s="22">
        <f>Target_AM[[#This Row],[PROPORSI]]*VLOOKUP(Target_AM[[#This Row],[NIPNAS]],Target_CC[],COLUMN(BX$2)+9,0)</f>
        <v>34292783.649999999</v>
      </c>
      <c r="CM430" s="22">
        <f>Target_AM[[#This Row],[PROPORSI]]*VLOOKUP(Target_AM[[#This Row],[NIPNAS]],Target_CC[],COLUMN(BY$2)+9,0)</f>
        <v>34292783.649999999</v>
      </c>
      <c r="CN430" s="22">
        <f>Target_AM[[#This Row],[PROPORSI]]*VLOOKUP(Target_AM[[#This Row],[NIPNAS]],Target_CC[],COLUMN(BZ$2)+9,0)</f>
        <v>416928053.8499999</v>
      </c>
      <c r="CO430" s="22">
        <f>Target_AM[[#This Row],[PROPORSI]]*VLOOKUP(Target_AM[[#This Row],[NIPNAS]],Target_CC[],COLUMN(CA$2)+9,0)</f>
        <v>399000</v>
      </c>
      <c r="CP430" s="22">
        <f>Target_AM[[#This Row],[PROPORSI]]*VLOOKUP(Target_AM[[#This Row],[NIPNAS]],Target_CC[],COLUMN(CB$2)+9,0)</f>
        <v>399000</v>
      </c>
      <c r="CQ430" s="22">
        <f>Target_AM[[#This Row],[PROPORSI]]*VLOOKUP(Target_AM[[#This Row],[NIPNAS]],Target_CC[],COLUMN(CC$2)+9,0)</f>
        <v>399000</v>
      </c>
      <c r="CR430" s="22">
        <f>Target_AM[[#This Row],[PROPORSI]]*VLOOKUP(Target_AM[[#This Row],[NIPNAS]],Target_CC[],COLUMN(CD$2)+9,0)</f>
        <v>399000</v>
      </c>
      <c r="CS430" s="22">
        <f>Target_AM[[#This Row],[PROPORSI]]*VLOOKUP(Target_AM[[#This Row],[NIPNAS]],Target_CC[],COLUMN(CE$2)+9,0)</f>
        <v>399000</v>
      </c>
      <c r="CT430" s="22">
        <f>Target_AM[[#This Row],[PROPORSI]]*VLOOKUP(Target_AM[[#This Row],[NIPNAS]],Target_CC[],COLUMN(CF$2)+9,0)</f>
        <v>399000</v>
      </c>
      <c r="CU430" s="22">
        <f>Target_AM[[#This Row],[PROPORSI]]*VLOOKUP(Target_AM[[#This Row],[NIPNAS]],Target_CC[],COLUMN(CG$2)+9,0)</f>
        <v>399000</v>
      </c>
      <c r="CV430" s="22">
        <f>Target_AM[[#This Row],[PROPORSI]]*VLOOKUP(Target_AM[[#This Row],[NIPNAS]],Target_CC[],COLUMN(CH$2)+9,0)</f>
        <v>399000</v>
      </c>
      <c r="CW430" s="22">
        <f>Target_AM[[#This Row],[PROPORSI]]*VLOOKUP(Target_AM[[#This Row],[NIPNAS]],Target_CC[],COLUMN(CI$2)+9,0)</f>
        <v>399000</v>
      </c>
      <c r="CX430" s="22">
        <f>Target_AM[[#This Row],[PROPORSI]]*VLOOKUP(Target_AM[[#This Row],[NIPNAS]],Target_CC[],COLUMN(CJ$2)+9,0)</f>
        <v>399000</v>
      </c>
      <c r="CY430" s="22">
        <f>Target_AM[[#This Row],[PROPORSI]]*VLOOKUP(Target_AM[[#This Row],[NIPNAS]],Target_CC[],COLUMN(CK$2)+9,0)</f>
        <v>399000</v>
      </c>
      <c r="CZ430" s="22">
        <f>Target_AM[[#This Row],[PROPORSI]]*VLOOKUP(Target_AM[[#This Row],[NIPNAS]],Target_CC[],COLUMN(CL$2)+9,0)</f>
        <v>399000</v>
      </c>
      <c r="DA430" s="22">
        <f>Target_AM[[#This Row],[PROPORSI]]*VLOOKUP(Target_AM[[#This Row],[NIPNAS]],Target_CC[],COLUMN(CM$2)+9,0)</f>
        <v>4788000</v>
      </c>
      <c r="DB430" s="22">
        <f>Target_AM[[#This Row],[PROPORSI]]*VLOOKUP(Target_AM[[#This Row],[NIPNAS]],Target_CC[],COLUMN(CN$2)+9,0)</f>
        <v>0</v>
      </c>
      <c r="DC430" s="22">
        <f>Target_AM[[#This Row],[PROPORSI]]*VLOOKUP(Target_AM[[#This Row],[NIPNAS]],Target_CC[],COLUMN(CO$2)+9,0)</f>
        <v>0</v>
      </c>
      <c r="DD430" s="22">
        <f>Target_AM[[#This Row],[PROPORSI]]*VLOOKUP(Target_AM[[#This Row],[NIPNAS]],Target_CC[],COLUMN(CP$2)+9,0)</f>
        <v>0</v>
      </c>
      <c r="DE430" s="22">
        <f>Target_AM[[#This Row],[PROPORSI]]*VLOOKUP(Target_AM[[#This Row],[NIPNAS]],Target_CC[],COLUMN(CQ$2)+9,0)</f>
        <v>0</v>
      </c>
      <c r="DF430" s="22">
        <f>Target_AM[[#This Row],[PROPORSI]]*VLOOKUP(Target_AM[[#This Row],[NIPNAS]],Target_CC[],COLUMN(CR$2)+9,0)</f>
        <v>0</v>
      </c>
      <c r="DG430" s="22">
        <f>Target_AM[[#This Row],[PROPORSI]]*VLOOKUP(Target_AM[[#This Row],[NIPNAS]],Target_CC[],COLUMN(CS$2)+9,0)</f>
        <v>0</v>
      </c>
      <c r="DH430" s="22">
        <f>Target_AM[[#This Row],[PROPORSI]]*VLOOKUP(Target_AM[[#This Row],[NIPNAS]],Target_CC[],COLUMN(CT$2)+9,0)</f>
        <v>0</v>
      </c>
      <c r="DI430" s="22">
        <f>Target_AM[[#This Row],[PROPORSI]]*VLOOKUP(Target_AM[[#This Row],[NIPNAS]],Target_CC[],COLUMN(CU$2)+9,0)</f>
        <v>0</v>
      </c>
      <c r="DJ430" s="22">
        <f>Target_AM[[#This Row],[PROPORSI]]*VLOOKUP(Target_AM[[#This Row],[NIPNAS]],Target_CC[],COLUMN(CV$2)+9,0)</f>
        <v>0</v>
      </c>
      <c r="DK430" s="22">
        <f>Target_AM[[#This Row],[PROPORSI]]*VLOOKUP(Target_AM[[#This Row],[NIPNAS]],Target_CC[],COLUMN(CW$2)+9,0)</f>
        <v>0</v>
      </c>
      <c r="DL430" s="22">
        <f>Target_AM[[#This Row],[PROPORSI]]*VLOOKUP(Target_AM[[#This Row],[NIPNAS]],Target_CC[],COLUMN(CX$2)+9,0)</f>
        <v>0</v>
      </c>
      <c r="DM430" s="22">
        <f>Target_AM[[#This Row],[PROPORSI]]*VLOOKUP(Target_AM[[#This Row],[NIPNAS]],Target_CC[],COLUMN(CY$2)+9,0)</f>
        <v>0</v>
      </c>
      <c r="DN430" s="22">
        <f>Target_AM[[#This Row],[PROPORSI]]*VLOOKUP(Target_AM[[#This Row],[NIPNAS]],Target_CC[],COLUMN(CZ$2)+9,0)</f>
        <v>0</v>
      </c>
      <c r="DO430" s="22">
        <f>Target_AM[[#This Row],[PROPORSI]]*VLOOKUP(Target_AM[[#This Row],[NIPNAS]],Target_CC[],COLUMN(DA$2)+9,0)</f>
        <v>0</v>
      </c>
      <c r="DP430" s="22">
        <f>Target_AM[[#This Row],[PROPORSI]]*VLOOKUP(Target_AM[[#This Row],[NIPNAS]],Target_CC[],COLUMN(DB$2)+9,0)</f>
        <v>0</v>
      </c>
      <c r="DQ430" s="22">
        <f>Target_AM[[#This Row],[PROPORSI]]*VLOOKUP(Target_AM[[#This Row],[NIPNAS]],Target_CC[],COLUMN(DC$2)+9,0)</f>
        <v>0</v>
      </c>
      <c r="DR430" s="22">
        <f>Target_AM[[#This Row],[PROPORSI]]*VLOOKUP(Target_AM[[#This Row],[NIPNAS]],Target_CC[],COLUMN(DD$2)+9,0)</f>
        <v>0</v>
      </c>
      <c r="DS430" s="22">
        <f>Target_AM[[#This Row],[PROPORSI]]*VLOOKUP(Target_AM[[#This Row],[NIPNAS]],Target_CC[],COLUMN(DE$2)+9,0)</f>
        <v>0</v>
      </c>
      <c r="DT430" s="22">
        <f>Target_AM[[#This Row],[PROPORSI]]*VLOOKUP(Target_AM[[#This Row],[NIPNAS]],Target_CC[],COLUMN(DF$2)+9,0)</f>
        <v>0</v>
      </c>
      <c r="DU430" s="22">
        <f>Target_AM[[#This Row],[PROPORSI]]*VLOOKUP(Target_AM[[#This Row],[NIPNAS]],Target_CC[],COLUMN(DG$2)+9,0)</f>
        <v>0</v>
      </c>
      <c r="DV430" s="22">
        <f>Target_AM[[#This Row],[PROPORSI]]*VLOOKUP(Target_AM[[#This Row],[NIPNAS]],Target_CC[],COLUMN(DH$2)+9,0)</f>
        <v>0</v>
      </c>
      <c r="DW430" s="22">
        <f>Target_AM[[#This Row],[PROPORSI]]*VLOOKUP(Target_AM[[#This Row],[NIPNAS]],Target_CC[],COLUMN(DI$2)+9,0)</f>
        <v>0</v>
      </c>
      <c r="DX430" s="22">
        <f>Target_AM[[#This Row],[PROPORSI]]*VLOOKUP(Target_AM[[#This Row],[NIPNAS]],Target_CC[],COLUMN(DJ$2)+9,0)</f>
        <v>0</v>
      </c>
      <c r="DY430" s="22">
        <f>Target_AM[[#This Row],[PROPORSI]]*VLOOKUP(Target_AM[[#This Row],[NIPNAS]],Target_CC[],COLUMN(DK$2)+9,0)</f>
        <v>0</v>
      </c>
      <c r="DZ430" s="22">
        <f>Target_AM[[#This Row],[PROPORSI]]*VLOOKUP(Target_AM[[#This Row],[NIPNAS]],Target_CC[],COLUMN(DL$2)+9,0)</f>
        <v>0</v>
      </c>
      <c r="EA430" s="22">
        <f>Target_AM[[#This Row],[PROPORSI]]*VLOOKUP(Target_AM[[#This Row],[NIPNAS]],Target_CC[],COLUMN(DM$2)+9,0)</f>
        <v>0</v>
      </c>
    </row>
    <row r="431" spans="2:131" x14ac:dyDescent="0.3">
      <c r="B431">
        <v>402460</v>
      </c>
      <c r="C431" t="s">
        <v>991</v>
      </c>
      <c r="D431">
        <v>1</v>
      </c>
      <c r="E431" s="8">
        <v>45658</v>
      </c>
      <c r="F431">
        <v>559007700</v>
      </c>
      <c r="G431" t="s">
        <v>786</v>
      </c>
      <c r="J431" t="s">
        <v>296</v>
      </c>
      <c r="K431" t="s">
        <v>26</v>
      </c>
      <c r="L431" t="s">
        <v>159</v>
      </c>
      <c r="M431" t="s">
        <v>29</v>
      </c>
      <c r="N431" s="23">
        <f>Target_AM[[#This Row],[PROPORSI]]*VLOOKUP(Target_AM[[#This Row],[NIPNAS]],Target_CC[],9,0)</f>
        <v>9757394.7090987097</v>
      </c>
      <c r="O431" s="22">
        <f>Target_AM[[#This Row],[PROPORSI]]*VLOOKUP(Target_AM[[#This Row],[NIPNAS]],Target_CC[],COLUMN(A$2)+9,0)</f>
        <v>35452850.719999999</v>
      </c>
      <c r="P431" s="22">
        <f>Target_AM[[#This Row],[PROPORSI]]*VLOOKUP(Target_AM[[#This Row],[NIPNAS]],Target_CC[],COLUMN(B$2)+9,0)</f>
        <v>35443884.883999996</v>
      </c>
      <c r="Q431" s="22">
        <f>Target_AM[[#This Row],[PROPORSI]]*VLOOKUP(Target_AM[[#This Row],[NIPNAS]],Target_CC[],COLUMN(C$2)+9,0)</f>
        <v>35445605.600000001</v>
      </c>
      <c r="R431" s="22">
        <f>Target_AM[[#This Row],[PROPORSI]]*VLOOKUP(Target_AM[[#This Row],[NIPNAS]],Target_CC[],COLUMN(D$2)+9,0)</f>
        <v>35443884.883999996</v>
      </c>
      <c r="S431" s="22">
        <f>Target_AM[[#This Row],[PROPORSI]]*VLOOKUP(Target_AM[[#This Row],[NIPNAS]],Target_CC[],COLUMN(E$2)+9,0)</f>
        <v>35438722.736000001</v>
      </c>
      <c r="T431" s="22">
        <f>Target_AM[[#This Row],[PROPORSI]]*VLOOKUP(Target_AM[[#This Row],[NIPNAS]],Target_CC[],COLUMN(F$2)+9,0)</f>
        <v>35433560.588</v>
      </c>
      <c r="U431" s="22">
        <f>Target_AM[[#This Row],[PROPORSI]]*VLOOKUP(Target_AM[[#This Row],[NIPNAS]],Target_CC[],COLUMN(G$2)+9,0)</f>
        <v>35442164.167999998</v>
      </c>
      <c r="V431" s="22">
        <f>Target_AM[[#This Row],[PROPORSI]]*VLOOKUP(Target_AM[[#This Row],[NIPNAS]],Target_CC[],COLUMN(H$2)+9,0)</f>
        <v>35449047.032000005</v>
      </c>
      <c r="W431" s="22">
        <f>Target_AM[[#This Row],[PROPORSI]]*VLOOKUP(Target_AM[[#This Row],[NIPNAS]],Target_CC[],COLUMN(I$2)+9,0)</f>
        <v>35447326.316</v>
      </c>
      <c r="X431" s="22">
        <f>Target_AM[[#This Row],[PROPORSI]]*VLOOKUP(Target_AM[[#This Row],[NIPNAS]],Target_CC[],COLUMN(J$2)+9,0)</f>
        <v>35447326.316</v>
      </c>
      <c r="Y431" s="22">
        <f>Target_AM[[#This Row],[PROPORSI]]*VLOOKUP(Target_AM[[#This Row],[NIPNAS]],Target_CC[],COLUMN(K$2)+9,0)</f>
        <v>35449047.032000005</v>
      </c>
      <c r="Z431" s="22">
        <f>Target_AM[[#This Row],[PROPORSI]]*VLOOKUP(Target_AM[[#This Row],[NIPNAS]],Target_CC[],COLUMN(L$2)+9,0)</f>
        <v>35445605.600000001</v>
      </c>
      <c r="AA431" s="22">
        <f>Target_AM[[#This Row],[PROPORSI]]*VLOOKUP(Target_AM[[#This Row],[NIPNAS]],Target_CC[],COLUMN(M$2)+9,0)</f>
        <v>425339025.87599999</v>
      </c>
      <c r="AB431" s="22">
        <f>Target_AM[[#This Row],[PROPORSI]]*VLOOKUP(Target_AM[[#This Row],[NIPNAS]],Target_CC[],COLUMN(N$2)+9,0)</f>
        <v>0</v>
      </c>
      <c r="AC431" s="22">
        <f>Target_AM[[#This Row],[PROPORSI]]*VLOOKUP(Target_AM[[#This Row],[NIPNAS]],Target_CC[],COLUMN(O$2)+9,0)</f>
        <v>2763436.897272951</v>
      </c>
      <c r="AD431" s="22">
        <f>Target_AM[[#This Row],[PROPORSI]]*VLOOKUP(Target_AM[[#This Row],[NIPNAS]],Target_CC[],COLUMN(P$2)+9,0)</f>
        <v>2734916.9208050533</v>
      </c>
      <c r="AE431" s="22">
        <f>Target_AM[[#This Row],[PROPORSI]]*VLOOKUP(Target_AM[[#This Row],[NIPNAS]],Target_CC[],COLUMN(Q$2)+9,0)</f>
        <v>2149947.4537256914</v>
      </c>
      <c r="AF431" s="22">
        <f>Target_AM[[#This Row],[PROPORSI]]*VLOOKUP(Target_AM[[#This Row],[NIPNAS]],Target_CC[],COLUMN(R$2)+9,0)</f>
        <v>2344926.6548865084</v>
      </c>
      <c r="AG431" s="22">
        <f>Target_AM[[#This Row],[PROPORSI]]*VLOOKUP(Target_AM[[#This Row],[NIPNAS]],Target_CC[],COLUMN(S$2)+9,0)</f>
        <v>2286214.1594197741</v>
      </c>
      <c r="AH431" s="22">
        <f>Target_AM[[#This Row],[PROPORSI]]*VLOOKUP(Target_AM[[#This Row],[NIPNAS]],Target_CC[],COLUMN(T$2)+9,0)</f>
        <v>2841462.909139696</v>
      </c>
      <c r="AI431" s="22">
        <f>Target_AM[[#This Row],[PROPORSI]]*VLOOKUP(Target_AM[[#This Row],[NIPNAS]],Target_CC[],COLUMN(U$2)+9,0)</f>
        <v>2393076.5556853763</v>
      </c>
      <c r="AJ431" s="22">
        <f>Target_AM[[#This Row],[PROPORSI]]*VLOOKUP(Target_AM[[#This Row],[NIPNAS]],Target_CC[],COLUMN(V$2)+9,0)</f>
        <v>2862441.6552659268</v>
      </c>
      <c r="AK431" s="22">
        <f>Target_AM[[#This Row],[PROPORSI]]*VLOOKUP(Target_AM[[#This Row],[NIPNAS]],Target_CC[],COLUMN(W$2)+9,0)</f>
        <v>2882882.0348678278</v>
      </c>
      <c r="AL431" s="22">
        <f>Target_AM[[#This Row],[PROPORSI]]*VLOOKUP(Target_AM[[#This Row],[NIPNAS]],Target_CC[],COLUMN(X$2)+9,0)</f>
        <v>2447841.1951077878</v>
      </c>
      <c r="AM431" s="22">
        <f>Target_AM[[#This Row],[PROPORSI]]*VLOOKUP(Target_AM[[#This Row],[NIPNAS]],Target_CC[],COLUMN(Y$2)+9,0)</f>
        <v>2492357.8139033075</v>
      </c>
      <c r="AN431" s="22">
        <f>Target_AM[[#This Row],[PROPORSI]]*VLOOKUP(Target_AM[[#This Row],[NIPNAS]],Target_CC[],COLUMN(Z$2)+9,0)</f>
        <v>28199504.2500799</v>
      </c>
      <c r="AO431" s="22">
        <f>Target_AM[[#This Row],[PROPORSI]]*VLOOKUP(Target_AM[[#This Row],[NIPNAS]],Target_CC[],COLUMN(AA$2)+9,0)</f>
        <v>35452850.719999999</v>
      </c>
      <c r="AP431" s="22">
        <f>Target_AM[[#This Row],[PROPORSI]]*VLOOKUP(Target_AM[[#This Row],[NIPNAS]],Target_CC[],COLUMN(AB$2)+9,0)</f>
        <v>38207321.781272948</v>
      </c>
      <c r="AQ431" s="22">
        <f>Target_AM[[#This Row],[PROPORSI]]*VLOOKUP(Target_AM[[#This Row],[NIPNAS]],Target_CC[],COLUMN(AC$2)+9,0)</f>
        <v>38180522.520805053</v>
      </c>
      <c r="AR431" s="22">
        <f>Target_AM[[#This Row],[PROPORSI]]*VLOOKUP(Target_AM[[#This Row],[NIPNAS]],Target_CC[],COLUMN(AD$2)+9,0)</f>
        <v>37593832.337725684</v>
      </c>
      <c r="AS431" s="22">
        <f>Target_AM[[#This Row],[PROPORSI]]*VLOOKUP(Target_AM[[#This Row],[NIPNAS]],Target_CC[],COLUMN(AE$2)+9,0)</f>
        <v>37783649.390886508</v>
      </c>
      <c r="AT431" s="22">
        <f>Target_AM[[#This Row],[PROPORSI]]*VLOOKUP(Target_AM[[#This Row],[NIPNAS]],Target_CC[],COLUMN(AF$2)+9,0)</f>
        <v>37719774.747419775</v>
      </c>
      <c r="AU431" s="22">
        <f>Target_AM[[#This Row],[PROPORSI]]*VLOOKUP(Target_AM[[#This Row],[NIPNAS]],Target_CC[],COLUMN(AG$2)+9,0)</f>
        <v>38283627.077139691</v>
      </c>
      <c r="AV431" s="22">
        <f>Target_AM[[#This Row],[PROPORSI]]*VLOOKUP(Target_AM[[#This Row],[NIPNAS]],Target_CC[],COLUMN(AH$2)+9,0)</f>
        <v>37842123.587685384</v>
      </c>
      <c r="AW431" s="22">
        <f>Target_AM[[#This Row],[PROPORSI]]*VLOOKUP(Target_AM[[#This Row],[NIPNAS]],Target_CC[],COLUMN(AI$2)+9,0)</f>
        <v>38309767.971265927</v>
      </c>
      <c r="AX431" s="22">
        <f>Target_AM[[#This Row],[PROPORSI]]*VLOOKUP(Target_AM[[#This Row],[NIPNAS]],Target_CC[],COLUMN(AJ$2)+9,0)</f>
        <v>38330208.35086783</v>
      </c>
      <c r="AY431" s="22">
        <f>Target_AM[[#This Row],[PROPORSI]]*VLOOKUP(Target_AM[[#This Row],[NIPNAS]],Target_CC[],COLUMN(AK$2)+9,0)</f>
        <v>37896888.227107793</v>
      </c>
      <c r="AZ431" s="22">
        <f>Target_AM[[#This Row],[PROPORSI]]*VLOOKUP(Target_AM[[#This Row],[NIPNAS]],Target_CC[],COLUMN(AL$2)+9,0)</f>
        <v>37937963.413903311</v>
      </c>
      <c r="BA431" s="22">
        <f>Target_AM[[#This Row],[PROPORSI]]*VLOOKUP(Target_AM[[#This Row],[NIPNAS]],Target_CC[],COLUMN(AM$2)+9,0)</f>
        <v>453538530.12607986</v>
      </c>
      <c r="BB431" s="22">
        <f>Target_AM[[#This Row],[PROPORSI]]*VLOOKUP(Target_AM[[#This Row],[NIPNAS]],Target_CC[],COLUMN(AN$2)+9,0)</f>
        <v>0</v>
      </c>
      <c r="BC431" s="22">
        <f>Target_AM[[#This Row],[PROPORSI]]*VLOOKUP(Target_AM[[#This Row],[NIPNAS]],Target_CC[],COLUMN(AO$2)+9,0)</f>
        <v>0</v>
      </c>
      <c r="BD431" s="22">
        <f>Target_AM[[#This Row],[PROPORSI]]*VLOOKUP(Target_AM[[#This Row],[NIPNAS]],Target_CC[],COLUMN(AP$2)+9,0)</f>
        <v>0</v>
      </c>
      <c r="BE431" s="22">
        <f>Target_AM[[#This Row],[PROPORSI]]*VLOOKUP(Target_AM[[#This Row],[NIPNAS]],Target_CC[],COLUMN(AQ$2)+9,0)</f>
        <v>0</v>
      </c>
      <c r="BF431" s="22">
        <f>Target_AM[[#This Row],[PROPORSI]]*VLOOKUP(Target_AM[[#This Row],[NIPNAS]],Target_CC[],COLUMN(AR$2)+9,0)</f>
        <v>0</v>
      </c>
      <c r="BG431" s="22">
        <f>Target_AM[[#This Row],[PROPORSI]]*VLOOKUP(Target_AM[[#This Row],[NIPNAS]],Target_CC[],COLUMN(AS$2)+9,0)</f>
        <v>0</v>
      </c>
      <c r="BH431" s="22">
        <f>Target_AM[[#This Row],[PROPORSI]]*VLOOKUP(Target_AM[[#This Row],[NIPNAS]],Target_CC[],COLUMN(AT$2)+9,0)</f>
        <v>0</v>
      </c>
      <c r="BI431" s="22">
        <f>Target_AM[[#This Row],[PROPORSI]]*VLOOKUP(Target_AM[[#This Row],[NIPNAS]],Target_CC[],COLUMN(AU$2)+9,0)</f>
        <v>0</v>
      </c>
      <c r="BJ431" s="22">
        <f>Target_AM[[#This Row],[PROPORSI]]*VLOOKUP(Target_AM[[#This Row],[NIPNAS]],Target_CC[],COLUMN(AV$2)+9,0)</f>
        <v>0</v>
      </c>
      <c r="BK431" s="22">
        <f>Target_AM[[#This Row],[PROPORSI]]*VLOOKUP(Target_AM[[#This Row],[NIPNAS]],Target_CC[],COLUMN(AW$2)+9,0)</f>
        <v>0</v>
      </c>
      <c r="BL431" s="22">
        <f>Target_AM[[#This Row],[PROPORSI]]*VLOOKUP(Target_AM[[#This Row],[NIPNAS]],Target_CC[],COLUMN(AX$2)+9,0)</f>
        <v>0</v>
      </c>
      <c r="BM431" s="22">
        <f>Target_AM[[#This Row],[PROPORSI]]*VLOOKUP(Target_AM[[#This Row],[NIPNAS]],Target_CC[],COLUMN(AY$2)+9,0)</f>
        <v>0</v>
      </c>
      <c r="BN431" s="22">
        <f>Target_AM[[#This Row],[PROPORSI]]*VLOOKUP(Target_AM[[#This Row],[NIPNAS]],Target_CC[],COLUMN(AZ$2)+9,0)</f>
        <v>0</v>
      </c>
      <c r="BO431" s="22">
        <f>Target_AM[[#This Row],[PROPORSI]]*VLOOKUP(Target_AM[[#This Row],[NIPNAS]],Target_CC[],COLUMN(BA$2)+9,0)</f>
        <v>35453653</v>
      </c>
      <c r="BP431" s="22">
        <f>Target_AM[[#This Row],[PROPORSI]]*VLOOKUP(Target_AM[[#This Row],[NIPNAS]],Target_CC[],COLUMN(BB$2)+9,0)</f>
        <v>31385642</v>
      </c>
      <c r="BQ431" s="22">
        <f>Target_AM[[#This Row],[PROPORSI]]*VLOOKUP(Target_AM[[#This Row],[NIPNAS]],Target_CC[],COLUMN(BC$2)+9,0)</f>
        <v>37602599</v>
      </c>
      <c r="BR431" s="22">
        <f>Target_AM[[#This Row],[PROPORSI]]*VLOOKUP(Target_AM[[#This Row],[NIPNAS]],Target_CC[],COLUMN(BD$2)+9,0)</f>
        <v>35744821.5</v>
      </c>
      <c r="BS431" s="22">
        <f>Target_AM[[#This Row],[PROPORSI]]*VLOOKUP(Target_AM[[#This Row],[NIPNAS]],Target_CC[],COLUMN(BE$2)+9,0)</f>
        <v>35744821.5</v>
      </c>
      <c r="BT431" s="22">
        <f>Target_AM[[#This Row],[PROPORSI]]*VLOOKUP(Target_AM[[#This Row],[NIPNAS]],Target_CC[],COLUMN(BF$2)+9,0)</f>
        <v>35744821.5</v>
      </c>
      <c r="BU431" s="22">
        <f>Target_AM[[#This Row],[PROPORSI]]*VLOOKUP(Target_AM[[#This Row],[NIPNAS]],Target_CC[],COLUMN(BG$2)+9,0)</f>
        <v>35744821.5</v>
      </c>
      <c r="BV431" s="22">
        <f>Target_AM[[#This Row],[PROPORSI]]*VLOOKUP(Target_AM[[#This Row],[NIPNAS]],Target_CC[],COLUMN(BH$2)+9,0)</f>
        <v>35744821.5</v>
      </c>
      <c r="BW431" s="22">
        <f>Target_AM[[#This Row],[PROPORSI]]*VLOOKUP(Target_AM[[#This Row],[NIPNAS]],Target_CC[],COLUMN(BI$2)+9,0)</f>
        <v>35744821.5</v>
      </c>
      <c r="BX431" s="22">
        <f>Target_AM[[#This Row],[PROPORSI]]*VLOOKUP(Target_AM[[#This Row],[NIPNAS]],Target_CC[],COLUMN(BJ$2)+9,0)</f>
        <v>35744821.5</v>
      </c>
      <c r="BY431" s="22">
        <f>Target_AM[[#This Row],[PROPORSI]]*VLOOKUP(Target_AM[[#This Row],[NIPNAS]],Target_CC[],COLUMN(BK$2)+9,0)</f>
        <v>35744821.5</v>
      </c>
      <c r="BZ431" s="22">
        <f>Target_AM[[#This Row],[PROPORSI]]*VLOOKUP(Target_AM[[#This Row],[NIPNAS]],Target_CC[],COLUMN(BL$2)+9,0)</f>
        <v>35744821.5</v>
      </c>
      <c r="CA431" s="22">
        <f>Target_AM[[#This Row],[PROPORSI]]*VLOOKUP(Target_AM[[#This Row],[NIPNAS]],Target_CC[],COLUMN(BM$2)+9,0)</f>
        <v>426145287.5</v>
      </c>
      <c r="CB431" s="22">
        <f>Target_AM[[#This Row],[PROPORSI]]*VLOOKUP(Target_AM[[#This Row],[NIPNAS]],Target_CC[],COLUMN(BN$2)+9,0)</f>
        <v>35020134</v>
      </c>
      <c r="CC431" s="22">
        <f>Target_AM[[#This Row],[PROPORSI]]*VLOOKUP(Target_AM[[#This Row],[NIPNAS]],Target_CC[],COLUMN(BO$2)+9,0)</f>
        <v>30903116</v>
      </c>
      <c r="CD431" s="22">
        <f>Target_AM[[#This Row],[PROPORSI]]*VLOOKUP(Target_AM[[#This Row],[NIPNAS]],Target_CC[],COLUMN(BP$2)+9,0)</f>
        <v>37155550</v>
      </c>
      <c r="CE431" s="22">
        <f>Target_AM[[#This Row],[PROPORSI]]*VLOOKUP(Target_AM[[#This Row],[NIPNAS]],Target_CC[],COLUMN(BQ$2)+9,0)</f>
        <v>35297772.5</v>
      </c>
      <c r="CF431" s="22">
        <f>Target_AM[[#This Row],[PROPORSI]]*VLOOKUP(Target_AM[[#This Row],[NIPNAS]],Target_CC[],COLUMN(BR$2)+9,0)</f>
        <v>35297772.5</v>
      </c>
      <c r="CG431" s="22">
        <f>Target_AM[[#This Row],[PROPORSI]]*VLOOKUP(Target_AM[[#This Row],[NIPNAS]],Target_CC[],COLUMN(BS$2)+9,0)</f>
        <v>35297772.5</v>
      </c>
      <c r="CH431" s="22">
        <f>Target_AM[[#This Row],[PROPORSI]]*VLOOKUP(Target_AM[[#This Row],[NIPNAS]],Target_CC[],COLUMN(BT$2)+9,0)</f>
        <v>35297772.5</v>
      </c>
      <c r="CI431" s="22">
        <f>Target_AM[[#This Row],[PROPORSI]]*VLOOKUP(Target_AM[[#This Row],[NIPNAS]],Target_CC[],COLUMN(BU$2)+9,0)</f>
        <v>35297772.5</v>
      </c>
      <c r="CJ431" s="22">
        <f>Target_AM[[#This Row],[PROPORSI]]*VLOOKUP(Target_AM[[#This Row],[NIPNAS]],Target_CC[],COLUMN(BV$2)+9,0)</f>
        <v>35297772.5</v>
      </c>
      <c r="CK431" s="22">
        <f>Target_AM[[#This Row],[PROPORSI]]*VLOOKUP(Target_AM[[#This Row],[NIPNAS]],Target_CC[],COLUMN(BW$2)+9,0)</f>
        <v>35297772.5</v>
      </c>
      <c r="CL431" s="22">
        <f>Target_AM[[#This Row],[PROPORSI]]*VLOOKUP(Target_AM[[#This Row],[NIPNAS]],Target_CC[],COLUMN(BX$2)+9,0)</f>
        <v>35297772.5</v>
      </c>
      <c r="CM431" s="22">
        <f>Target_AM[[#This Row],[PROPORSI]]*VLOOKUP(Target_AM[[#This Row],[NIPNAS]],Target_CC[],COLUMN(BY$2)+9,0)</f>
        <v>35297772.5</v>
      </c>
      <c r="CN431" s="22">
        <f>Target_AM[[#This Row],[PROPORSI]]*VLOOKUP(Target_AM[[#This Row],[NIPNAS]],Target_CC[],COLUMN(BZ$2)+9,0)</f>
        <v>420758752.5</v>
      </c>
      <c r="CO431" s="22">
        <f>Target_AM[[#This Row],[PROPORSI]]*VLOOKUP(Target_AM[[#This Row],[NIPNAS]],Target_CC[],COLUMN(CA$2)+9,0)</f>
        <v>420230</v>
      </c>
      <c r="CP431" s="22">
        <f>Target_AM[[#This Row],[PROPORSI]]*VLOOKUP(Target_AM[[#This Row],[NIPNAS]],Target_CC[],COLUMN(CB$2)+9,0)</f>
        <v>471818</v>
      </c>
      <c r="CQ431" s="22">
        <f>Target_AM[[#This Row],[PROPORSI]]*VLOOKUP(Target_AM[[#This Row],[NIPNAS]],Target_CC[],COLUMN(CC$2)+9,0)</f>
        <v>447049</v>
      </c>
      <c r="CR431" s="22">
        <f>Target_AM[[#This Row],[PROPORSI]]*VLOOKUP(Target_AM[[#This Row],[NIPNAS]],Target_CC[],COLUMN(CD$2)+9,0)</f>
        <v>447049</v>
      </c>
      <c r="CS431" s="22">
        <f>Target_AM[[#This Row],[PROPORSI]]*VLOOKUP(Target_AM[[#This Row],[NIPNAS]],Target_CC[],COLUMN(CE$2)+9,0)</f>
        <v>447049</v>
      </c>
      <c r="CT431" s="22">
        <f>Target_AM[[#This Row],[PROPORSI]]*VLOOKUP(Target_AM[[#This Row],[NIPNAS]],Target_CC[],COLUMN(CF$2)+9,0)</f>
        <v>447049</v>
      </c>
      <c r="CU431" s="22">
        <f>Target_AM[[#This Row],[PROPORSI]]*VLOOKUP(Target_AM[[#This Row],[NIPNAS]],Target_CC[],COLUMN(CG$2)+9,0)</f>
        <v>447049</v>
      </c>
      <c r="CV431" s="22">
        <f>Target_AM[[#This Row],[PROPORSI]]*VLOOKUP(Target_AM[[#This Row],[NIPNAS]],Target_CC[],COLUMN(CH$2)+9,0)</f>
        <v>447049</v>
      </c>
      <c r="CW431" s="22">
        <f>Target_AM[[#This Row],[PROPORSI]]*VLOOKUP(Target_AM[[#This Row],[NIPNAS]],Target_CC[],COLUMN(CI$2)+9,0)</f>
        <v>447049</v>
      </c>
      <c r="CX431" s="22">
        <f>Target_AM[[#This Row],[PROPORSI]]*VLOOKUP(Target_AM[[#This Row],[NIPNAS]],Target_CC[],COLUMN(CJ$2)+9,0)</f>
        <v>447049</v>
      </c>
      <c r="CY431" s="22">
        <f>Target_AM[[#This Row],[PROPORSI]]*VLOOKUP(Target_AM[[#This Row],[NIPNAS]],Target_CC[],COLUMN(CK$2)+9,0)</f>
        <v>447049</v>
      </c>
      <c r="CZ431" s="22">
        <f>Target_AM[[#This Row],[PROPORSI]]*VLOOKUP(Target_AM[[#This Row],[NIPNAS]],Target_CC[],COLUMN(CL$2)+9,0)</f>
        <v>447049</v>
      </c>
      <c r="DA431" s="22">
        <f>Target_AM[[#This Row],[PROPORSI]]*VLOOKUP(Target_AM[[#This Row],[NIPNAS]],Target_CC[],COLUMN(CM$2)+9,0)</f>
        <v>5362538</v>
      </c>
      <c r="DB431" s="22">
        <f>Target_AM[[#This Row],[PROPORSI]]*VLOOKUP(Target_AM[[#This Row],[NIPNAS]],Target_CC[],COLUMN(CN$2)+9,0)</f>
        <v>0</v>
      </c>
      <c r="DC431" s="22">
        <f>Target_AM[[#This Row],[PROPORSI]]*VLOOKUP(Target_AM[[#This Row],[NIPNAS]],Target_CC[],COLUMN(CO$2)+9,0)</f>
        <v>6385416</v>
      </c>
      <c r="DD431" s="22">
        <f>Target_AM[[#This Row],[PROPORSI]]*VLOOKUP(Target_AM[[#This Row],[NIPNAS]],Target_CC[],COLUMN(CP$2)+9,0)</f>
        <v>0</v>
      </c>
      <c r="DE431" s="22">
        <f>Target_AM[[#This Row],[PROPORSI]]*VLOOKUP(Target_AM[[#This Row],[NIPNAS]],Target_CC[],COLUMN(CQ$2)+9,0)</f>
        <v>0</v>
      </c>
      <c r="DF431" s="22">
        <f>Target_AM[[#This Row],[PROPORSI]]*VLOOKUP(Target_AM[[#This Row],[NIPNAS]],Target_CC[],COLUMN(CR$2)+9,0)</f>
        <v>0</v>
      </c>
      <c r="DG431" s="22">
        <f>Target_AM[[#This Row],[PROPORSI]]*VLOOKUP(Target_AM[[#This Row],[NIPNAS]],Target_CC[],COLUMN(CS$2)+9,0)</f>
        <v>0</v>
      </c>
      <c r="DH431" s="22">
        <f>Target_AM[[#This Row],[PROPORSI]]*VLOOKUP(Target_AM[[#This Row],[NIPNAS]],Target_CC[],COLUMN(CT$2)+9,0)</f>
        <v>0</v>
      </c>
      <c r="DI431" s="22">
        <f>Target_AM[[#This Row],[PROPORSI]]*VLOOKUP(Target_AM[[#This Row],[NIPNAS]],Target_CC[],COLUMN(CU$2)+9,0)</f>
        <v>0</v>
      </c>
      <c r="DJ431" s="22">
        <f>Target_AM[[#This Row],[PROPORSI]]*VLOOKUP(Target_AM[[#This Row],[NIPNAS]],Target_CC[],COLUMN(CV$2)+9,0)</f>
        <v>0</v>
      </c>
      <c r="DK431" s="22">
        <f>Target_AM[[#This Row],[PROPORSI]]*VLOOKUP(Target_AM[[#This Row],[NIPNAS]],Target_CC[],COLUMN(CW$2)+9,0)</f>
        <v>0</v>
      </c>
      <c r="DL431" s="22">
        <f>Target_AM[[#This Row],[PROPORSI]]*VLOOKUP(Target_AM[[#This Row],[NIPNAS]],Target_CC[],COLUMN(CX$2)+9,0)</f>
        <v>0</v>
      </c>
      <c r="DM431" s="22">
        <f>Target_AM[[#This Row],[PROPORSI]]*VLOOKUP(Target_AM[[#This Row],[NIPNAS]],Target_CC[],COLUMN(CY$2)+9,0)</f>
        <v>0</v>
      </c>
      <c r="DN431" s="22">
        <f>Target_AM[[#This Row],[PROPORSI]]*VLOOKUP(Target_AM[[#This Row],[NIPNAS]],Target_CC[],COLUMN(CZ$2)+9,0)</f>
        <v>6385416</v>
      </c>
      <c r="DO431" s="22">
        <f>Target_AM[[#This Row],[PROPORSI]]*VLOOKUP(Target_AM[[#This Row],[NIPNAS]],Target_CC[],COLUMN(DA$2)+9,0)</f>
        <v>0</v>
      </c>
      <c r="DP431" s="22">
        <f>Target_AM[[#This Row],[PROPORSI]]*VLOOKUP(Target_AM[[#This Row],[NIPNAS]],Target_CC[],COLUMN(DB$2)+9,0)</f>
        <v>0</v>
      </c>
      <c r="DQ431" s="22">
        <f>Target_AM[[#This Row],[PROPORSI]]*VLOOKUP(Target_AM[[#This Row],[NIPNAS]],Target_CC[],COLUMN(DC$2)+9,0)</f>
        <v>0</v>
      </c>
      <c r="DR431" s="22">
        <f>Target_AM[[#This Row],[PROPORSI]]*VLOOKUP(Target_AM[[#This Row],[NIPNAS]],Target_CC[],COLUMN(DD$2)+9,0)</f>
        <v>0</v>
      </c>
      <c r="DS431" s="22">
        <f>Target_AM[[#This Row],[PROPORSI]]*VLOOKUP(Target_AM[[#This Row],[NIPNAS]],Target_CC[],COLUMN(DE$2)+9,0)</f>
        <v>0</v>
      </c>
      <c r="DT431" s="22">
        <f>Target_AM[[#This Row],[PROPORSI]]*VLOOKUP(Target_AM[[#This Row],[NIPNAS]],Target_CC[],COLUMN(DF$2)+9,0)</f>
        <v>0</v>
      </c>
      <c r="DU431" s="22">
        <f>Target_AM[[#This Row],[PROPORSI]]*VLOOKUP(Target_AM[[#This Row],[NIPNAS]],Target_CC[],COLUMN(DG$2)+9,0)</f>
        <v>0</v>
      </c>
      <c r="DV431" s="22">
        <f>Target_AM[[#This Row],[PROPORSI]]*VLOOKUP(Target_AM[[#This Row],[NIPNAS]],Target_CC[],COLUMN(DH$2)+9,0)</f>
        <v>0</v>
      </c>
      <c r="DW431" s="22">
        <f>Target_AM[[#This Row],[PROPORSI]]*VLOOKUP(Target_AM[[#This Row],[NIPNAS]],Target_CC[],COLUMN(DI$2)+9,0)</f>
        <v>0</v>
      </c>
      <c r="DX431" s="22">
        <f>Target_AM[[#This Row],[PROPORSI]]*VLOOKUP(Target_AM[[#This Row],[NIPNAS]],Target_CC[],COLUMN(DJ$2)+9,0)</f>
        <v>0</v>
      </c>
      <c r="DY431" s="22">
        <f>Target_AM[[#This Row],[PROPORSI]]*VLOOKUP(Target_AM[[#This Row],[NIPNAS]],Target_CC[],COLUMN(DK$2)+9,0)</f>
        <v>0</v>
      </c>
      <c r="DZ431" s="22">
        <f>Target_AM[[#This Row],[PROPORSI]]*VLOOKUP(Target_AM[[#This Row],[NIPNAS]],Target_CC[],COLUMN(DL$2)+9,0)</f>
        <v>0</v>
      </c>
      <c r="EA431" s="22">
        <f>Target_AM[[#This Row],[PROPORSI]]*VLOOKUP(Target_AM[[#This Row],[NIPNAS]],Target_CC[],COLUMN(DM$2)+9,0)</f>
        <v>0</v>
      </c>
    </row>
    <row r="432" spans="2:131" x14ac:dyDescent="0.3">
      <c r="B432">
        <v>920112</v>
      </c>
      <c r="C432" t="s">
        <v>1054</v>
      </c>
      <c r="D432">
        <v>1</v>
      </c>
      <c r="E432" s="8">
        <v>45658</v>
      </c>
      <c r="F432">
        <v>4724669</v>
      </c>
      <c r="G432" t="s">
        <v>789</v>
      </c>
      <c r="J432" t="s">
        <v>300</v>
      </c>
      <c r="K432" t="s">
        <v>21</v>
      </c>
      <c r="L432" t="s">
        <v>159</v>
      </c>
      <c r="M432" t="s">
        <v>29</v>
      </c>
      <c r="N432" s="23">
        <f>Target_AM[[#This Row],[PROPORSI]]*VLOOKUP(Target_AM[[#This Row],[NIPNAS]],Target_CC[],9,0)</f>
        <v>459017841.57758337</v>
      </c>
      <c r="O432" s="22">
        <f>Target_AM[[#This Row],[PROPORSI]]*VLOOKUP(Target_AM[[#This Row],[NIPNAS]],Target_CC[],COLUMN(A$2)+9,0)</f>
        <v>34696603.731818363</v>
      </c>
      <c r="P432" s="22">
        <f>Target_AM[[#This Row],[PROPORSI]]*VLOOKUP(Target_AM[[#This Row],[NIPNAS]],Target_CC[],COLUMN(B$2)+9,0)</f>
        <v>35302591.163288601</v>
      </c>
      <c r="Q432" s="22">
        <f>Target_AM[[#This Row],[PROPORSI]]*VLOOKUP(Target_AM[[#This Row],[NIPNAS]],Target_CC[],COLUMN(C$2)+9,0)</f>
        <v>37742865.384909153</v>
      </c>
      <c r="R432" s="22">
        <f>Target_AM[[#This Row],[PROPORSI]]*VLOOKUP(Target_AM[[#This Row],[NIPNAS]],Target_CC[],COLUMN(D$2)+9,0)</f>
        <v>35465119.990770489</v>
      </c>
      <c r="S432" s="22">
        <f>Target_AM[[#This Row],[PROPORSI]]*VLOOKUP(Target_AM[[#This Row],[NIPNAS]],Target_CC[],COLUMN(E$2)+9,0)</f>
        <v>37262687.990758047</v>
      </c>
      <c r="T432" s="22">
        <f>Target_AM[[#This Row],[PROPORSI]]*VLOOKUP(Target_AM[[#This Row],[NIPNAS]],Target_CC[],COLUMN(F$2)+9,0)</f>
        <v>36765599.510323957</v>
      </c>
      <c r="U432" s="22">
        <f>Target_AM[[#This Row],[PROPORSI]]*VLOOKUP(Target_AM[[#This Row],[NIPNAS]],Target_CC[],COLUMN(G$2)+9,0)</f>
        <v>38524349.13036643</v>
      </c>
      <c r="V432" s="22">
        <f>Target_AM[[#This Row],[PROPORSI]]*VLOOKUP(Target_AM[[#This Row],[NIPNAS]],Target_CC[],COLUMN(H$2)+9,0)</f>
        <v>38908317.338110767</v>
      </c>
      <c r="W432" s="22">
        <f>Target_AM[[#This Row],[PROPORSI]]*VLOOKUP(Target_AM[[#This Row],[NIPNAS]],Target_CC[],COLUMN(I$2)+9,0)</f>
        <v>38410291.866888419</v>
      </c>
      <c r="X432" s="22">
        <f>Target_AM[[#This Row],[PROPORSI]]*VLOOKUP(Target_AM[[#This Row],[NIPNAS]],Target_CC[],COLUMN(J$2)+9,0)</f>
        <v>39183046.670985073</v>
      </c>
      <c r="Y432" s="22">
        <f>Target_AM[[#This Row],[PROPORSI]]*VLOOKUP(Target_AM[[#This Row],[NIPNAS]],Target_CC[],COLUMN(K$2)+9,0)</f>
        <v>38897155.923976444</v>
      </c>
      <c r="Z432" s="22">
        <f>Target_AM[[#This Row],[PROPORSI]]*VLOOKUP(Target_AM[[#This Row],[NIPNAS]],Target_CC[],COLUMN(L$2)+9,0)</f>
        <v>36700199.897804208</v>
      </c>
      <c r="AA432" s="22">
        <f>Target_AM[[#This Row],[PROPORSI]]*VLOOKUP(Target_AM[[#This Row],[NIPNAS]],Target_CC[],COLUMN(M$2)+9,0)</f>
        <v>447858828.59999985</v>
      </c>
      <c r="AB432" s="22">
        <f>Target_AM[[#This Row],[PROPORSI]]*VLOOKUP(Target_AM[[#This Row],[NIPNAS]],Target_CC[],COLUMN(N$2)+9,0)</f>
        <v>4086391.3762185434</v>
      </c>
      <c r="AC432" s="22">
        <f>Target_AM[[#This Row],[PROPORSI]]*VLOOKUP(Target_AM[[#This Row],[NIPNAS]],Target_CC[],COLUMN(O$2)+9,0)</f>
        <v>4157761.5262538879</v>
      </c>
      <c r="AD432" s="22">
        <f>Target_AM[[#This Row],[PROPORSI]]*VLOOKUP(Target_AM[[#This Row],[NIPNAS]],Target_CC[],COLUMN(P$2)+9,0)</f>
        <v>4445164.7433501473</v>
      </c>
      <c r="AE432" s="22">
        <f>Target_AM[[#This Row],[PROPORSI]]*VLOOKUP(Target_AM[[#This Row],[NIPNAS]],Target_CC[],COLUMN(Q$2)+9,0)</f>
        <v>4176903.3536253041</v>
      </c>
      <c r="AF432" s="22">
        <f>Target_AM[[#This Row],[PROPORSI]]*VLOOKUP(Target_AM[[#This Row],[NIPNAS]],Target_CC[],COLUMN(R$2)+9,0)</f>
        <v>4388611.8663688544</v>
      </c>
      <c r="AG432" s="22">
        <f>Target_AM[[#This Row],[PROPORSI]]*VLOOKUP(Target_AM[[#This Row],[NIPNAS]],Target_CC[],COLUMN(S$2)+9,0)</f>
        <v>4330067.2867505141</v>
      </c>
      <c r="AH432" s="22">
        <f>Target_AM[[#This Row],[PROPORSI]]*VLOOKUP(Target_AM[[#This Row],[NIPNAS]],Target_CC[],COLUMN(T$2)+9,0)</f>
        <v>4537203.9660583651</v>
      </c>
      <c r="AI432" s="22">
        <f>Target_AM[[#This Row],[PROPORSI]]*VLOOKUP(Target_AM[[#This Row],[NIPNAS]],Target_CC[],COLUMN(U$2)+9,0)</f>
        <v>4582425.809239218</v>
      </c>
      <c r="AJ432" s="22">
        <f>Target_AM[[#This Row],[PROPORSI]]*VLOOKUP(Target_AM[[#This Row],[NIPNAS]],Target_CC[],COLUMN(V$2)+9,0)</f>
        <v>4523770.8755612615</v>
      </c>
      <c r="AK432" s="22">
        <f>Target_AM[[#This Row],[PROPORSI]]*VLOOKUP(Target_AM[[#This Row],[NIPNAS]],Target_CC[],COLUMN(W$2)+9,0)</f>
        <v>4614782.0474845869</v>
      </c>
      <c r="AL432" s="22">
        <f>Target_AM[[#This Row],[PROPORSI]]*VLOOKUP(Target_AM[[#This Row],[NIPNAS]],Target_CC[],COLUMN(X$2)+9,0)</f>
        <v>4581111.2740525063</v>
      </c>
      <c r="AM432" s="22">
        <f>Target_AM[[#This Row],[PROPORSI]]*VLOOKUP(Target_AM[[#This Row],[NIPNAS]],Target_CC[],COLUMN(Y$2)+9,0)</f>
        <v>4322364.8495127251</v>
      </c>
      <c r="AN432" s="22">
        <f>Target_AM[[#This Row],[PROPORSI]]*VLOOKUP(Target_AM[[#This Row],[NIPNAS]],Target_CC[],COLUMN(Z$2)+9,0)</f>
        <v>52746558.974475913</v>
      </c>
      <c r="AO432" s="22">
        <f>Target_AM[[#This Row],[PROPORSI]]*VLOOKUP(Target_AM[[#This Row],[NIPNAS]],Target_CC[],COLUMN(AA$2)+9,0)</f>
        <v>38782995.108036906</v>
      </c>
      <c r="AP432" s="22">
        <f>Target_AM[[#This Row],[PROPORSI]]*VLOOKUP(Target_AM[[#This Row],[NIPNAS]],Target_CC[],COLUMN(AB$2)+9,0)</f>
        <v>39460352.689542487</v>
      </c>
      <c r="AQ432" s="22">
        <f>Target_AM[[#This Row],[PROPORSI]]*VLOOKUP(Target_AM[[#This Row],[NIPNAS]],Target_CC[],COLUMN(AC$2)+9,0)</f>
        <v>42188030.128259301</v>
      </c>
      <c r="AR432" s="22">
        <f>Target_AM[[#This Row],[PROPORSI]]*VLOOKUP(Target_AM[[#This Row],[NIPNAS]],Target_CC[],COLUMN(AD$2)+9,0)</f>
        <v>39642023.344395794</v>
      </c>
      <c r="AS432" s="22">
        <f>Target_AM[[#This Row],[PROPORSI]]*VLOOKUP(Target_AM[[#This Row],[NIPNAS]],Target_CC[],COLUMN(AE$2)+9,0)</f>
        <v>41651299.857126899</v>
      </c>
      <c r="AT432" s="22">
        <f>Target_AM[[#This Row],[PROPORSI]]*VLOOKUP(Target_AM[[#This Row],[NIPNAS]],Target_CC[],COLUMN(AF$2)+9,0)</f>
        <v>41095666.797074467</v>
      </c>
      <c r="AU432" s="22">
        <f>Target_AM[[#This Row],[PROPORSI]]*VLOOKUP(Target_AM[[#This Row],[NIPNAS]],Target_CC[],COLUMN(AG$2)+9,0)</f>
        <v>43061553.096424796</v>
      </c>
      <c r="AV432" s="22">
        <f>Target_AM[[#This Row],[PROPORSI]]*VLOOKUP(Target_AM[[#This Row],[NIPNAS]],Target_CC[],COLUMN(AH$2)+9,0)</f>
        <v>43490743.147349983</v>
      </c>
      <c r="AW432" s="22">
        <f>Target_AM[[#This Row],[PROPORSI]]*VLOOKUP(Target_AM[[#This Row],[NIPNAS]],Target_CC[],COLUMN(AI$2)+9,0)</f>
        <v>42934062.742449678</v>
      </c>
      <c r="AX432" s="22">
        <f>Target_AM[[#This Row],[PROPORSI]]*VLOOKUP(Target_AM[[#This Row],[NIPNAS]],Target_CC[],COLUMN(AJ$2)+9,0)</f>
        <v>43797828.718469657</v>
      </c>
      <c r="AY432" s="22">
        <f>Target_AM[[#This Row],[PROPORSI]]*VLOOKUP(Target_AM[[#This Row],[NIPNAS]],Target_CC[],COLUMN(AK$2)+9,0)</f>
        <v>43478267.198028952</v>
      </c>
      <c r="AZ432" s="22">
        <f>Target_AM[[#This Row],[PROPORSI]]*VLOOKUP(Target_AM[[#This Row],[NIPNAS]],Target_CC[],COLUMN(AL$2)+9,0)</f>
        <v>41022564.747316934</v>
      </c>
      <c r="BA432" s="22">
        <f>Target_AM[[#This Row],[PROPORSI]]*VLOOKUP(Target_AM[[#This Row],[NIPNAS]],Target_CC[],COLUMN(AM$2)+9,0)</f>
        <v>500605387.57447588</v>
      </c>
      <c r="BB432" s="22">
        <f>Target_AM[[#This Row],[PROPORSI]]*VLOOKUP(Target_AM[[#This Row],[NIPNAS]],Target_CC[],COLUMN(AN$2)+9,0)</f>
        <v>9883164.465660451</v>
      </c>
      <c r="BC432" s="22">
        <f>Target_AM[[#This Row],[PROPORSI]]*VLOOKUP(Target_AM[[#This Row],[NIPNAS]],Target_CC[],COLUMN(AO$2)+9,0)</f>
        <v>10284176.641519329</v>
      </c>
      <c r="BD432" s="22">
        <f>Target_AM[[#This Row],[PROPORSI]]*VLOOKUP(Target_AM[[#This Row],[NIPNAS]],Target_CC[],COLUMN(AP$2)+9,0)</f>
        <v>10400335.353488667</v>
      </c>
      <c r="BE432" s="22">
        <f>Target_AM[[#This Row],[PROPORSI]]*VLOOKUP(Target_AM[[#This Row],[NIPNAS]],Target_CC[],COLUMN(AQ$2)+9,0)</f>
        <v>10082801.767152034</v>
      </c>
      <c r="BF432" s="22">
        <f>Target_AM[[#This Row],[PROPORSI]]*VLOOKUP(Target_AM[[#This Row],[NIPNAS]],Target_CC[],COLUMN(AR$2)+9,0)</f>
        <v>10601816.117402999</v>
      </c>
      <c r="BG432" s="22">
        <f>Target_AM[[#This Row],[PROPORSI]]*VLOOKUP(Target_AM[[#This Row],[NIPNAS]],Target_CC[],COLUMN(AS$2)+9,0)</f>
        <v>10535863.559258789</v>
      </c>
      <c r="BH432" s="22">
        <f>Target_AM[[#This Row],[PROPORSI]]*VLOOKUP(Target_AM[[#This Row],[NIPNAS]],Target_CC[],COLUMN(AT$2)+9,0)</f>
        <v>10880050.010593304</v>
      </c>
      <c r="BI432" s="22">
        <f>Target_AM[[#This Row],[PROPORSI]]*VLOOKUP(Target_AM[[#This Row],[NIPNAS]],Target_CC[],COLUMN(AU$2)+9,0)</f>
        <v>11033006.258779872</v>
      </c>
      <c r="BJ432" s="22">
        <f>Target_AM[[#This Row],[PROPORSI]]*VLOOKUP(Target_AM[[#This Row],[NIPNAS]],Target_CC[],COLUMN(AV$2)+9,0)</f>
        <v>10861497.707132163</v>
      </c>
      <c r="BK432" s="22">
        <f>Target_AM[[#This Row],[PROPORSI]]*VLOOKUP(Target_AM[[#This Row],[NIPNAS]],Target_CC[],COLUMN(AW$2)+9,0)</f>
        <v>11046145.398095053</v>
      </c>
      <c r="BL432" s="22">
        <f>Target_AM[[#This Row],[PROPORSI]]*VLOOKUP(Target_AM[[#This Row],[NIPNAS]],Target_CC[],COLUMN(AX$2)+9,0)</f>
        <v>11249783.396894053</v>
      </c>
      <c r="BM432" s="22">
        <f>Target_AM[[#This Row],[PROPORSI]]*VLOOKUP(Target_AM[[#This Row],[NIPNAS]],Target_CC[],COLUMN(AY$2)+9,0)</f>
        <v>10968402.944752034</v>
      </c>
      <c r="BN432" s="22">
        <f>Target_AM[[#This Row],[PROPORSI]]*VLOOKUP(Target_AM[[#This Row],[NIPNAS]],Target_CC[],COLUMN(AZ$2)+9,0)</f>
        <v>127827043.62072875</v>
      </c>
      <c r="BO432" s="22">
        <f>Target_AM[[#This Row],[PROPORSI]]*VLOOKUP(Target_AM[[#This Row],[NIPNAS]],Target_CC[],COLUMN(BA$2)+9,0)</f>
        <v>36845723</v>
      </c>
      <c r="BP432" s="22">
        <f>Target_AM[[#This Row],[PROPORSI]]*VLOOKUP(Target_AM[[#This Row],[NIPNAS]],Target_CC[],COLUMN(BB$2)+9,0)</f>
        <v>36820080</v>
      </c>
      <c r="BQ432" s="22">
        <f>Target_AM[[#This Row],[PROPORSI]]*VLOOKUP(Target_AM[[#This Row],[NIPNAS]],Target_CC[],COLUMN(BC$2)+9,0)</f>
        <v>33140741</v>
      </c>
      <c r="BR432" s="22">
        <f>Target_AM[[#This Row],[PROPORSI]]*VLOOKUP(Target_AM[[#This Row],[NIPNAS]],Target_CC[],COLUMN(BD$2)+9,0)</f>
        <v>31506440.25</v>
      </c>
      <c r="BS432" s="22">
        <f>Target_AM[[#This Row],[PROPORSI]]*VLOOKUP(Target_AM[[#This Row],[NIPNAS]],Target_CC[],COLUMN(BE$2)+9,0)</f>
        <v>31506440.25</v>
      </c>
      <c r="BT432" s="22">
        <f>Target_AM[[#This Row],[PROPORSI]]*VLOOKUP(Target_AM[[#This Row],[NIPNAS]],Target_CC[],COLUMN(BF$2)+9,0)</f>
        <v>31506440.25</v>
      </c>
      <c r="BU432" s="22">
        <f>Target_AM[[#This Row],[PROPORSI]]*VLOOKUP(Target_AM[[#This Row],[NIPNAS]],Target_CC[],COLUMN(BG$2)+9,0)</f>
        <v>31506440.25</v>
      </c>
      <c r="BV432" s="22">
        <f>Target_AM[[#This Row],[PROPORSI]]*VLOOKUP(Target_AM[[#This Row],[NIPNAS]],Target_CC[],COLUMN(BH$2)+9,0)</f>
        <v>31506440.25</v>
      </c>
      <c r="BW432" s="22">
        <f>Target_AM[[#This Row],[PROPORSI]]*VLOOKUP(Target_AM[[#This Row],[NIPNAS]],Target_CC[],COLUMN(BI$2)+9,0)</f>
        <v>31506440.25</v>
      </c>
      <c r="BX432" s="22">
        <f>Target_AM[[#This Row],[PROPORSI]]*VLOOKUP(Target_AM[[#This Row],[NIPNAS]],Target_CC[],COLUMN(BJ$2)+9,0)</f>
        <v>31506440.25</v>
      </c>
      <c r="BY432" s="22">
        <f>Target_AM[[#This Row],[PROPORSI]]*VLOOKUP(Target_AM[[#This Row],[NIPNAS]],Target_CC[],COLUMN(BK$2)+9,0)</f>
        <v>31506440.25</v>
      </c>
      <c r="BZ432" s="22">
        <f>Target_AM[[#This Row],[PROPORSI]]*VLOOKUP(Target_AM[[#This Row],[NIPNAS]],Target_CC[],COLUMN(BL$2)+9,0)</f>
        <v>31506440.25</v>
      </c>
      <c r="CA432" s="22">
        <f>Target_AM[[#This Row],[PROPORSI]]*VLOOKUP(Target_AM[[#This Row],[NIPNAS]],Target_CC[],COLUMN(BM$2)+9,0)</f>
        <v>390364506.25</v>
      </c>
      <c r="CB432" s="22">
        <f>Target_AM[[#This Row],[PROPORSI]]*VLOOKUP(Target_AM[[#This Row],[NIPNAS]],Target_CC[],COLUMN(BN$2)+9,0)</f>
        <v>31621590</v>
      </c>
      <c r="CC432" s="22">
        <f>Target_AM[[#This Row],[PROPORSI]]*VLOOKUP(Target_AM[[#This Row],[NIPNAS]],Target_CC[],COLUMN(BO$2)+9,0)</f>
        <v>31621590</v>
      </c>
      <c r="CD432" s="22">
        <f>Target_AM[[#This Row],[PROPORSI]]*VLOOKUP(Target_AM[[#This Row],[NIPNAS]],Target_CC[],COLUMN(BP$2)+9,0)</f>
        <v>27905875</v>
      </c>
      <c r="CE432" s="22">
        <f>Target_AM[[#This Row],[PROPORSI]]*VLOOKUP(Target_AM[[#This Row],[NIPNAS]],Target_CC[],COLUMN(BQ$2)+9,0)</f>
        <v>26510581.25</v>
      </c>
      <c r="CF432" s="22">
        <f>Target_AM[[#This Row],[PROPORSI]]*VLOOKUP(Target_AM[[#This Row],[NIPNAS]],Target_CC[],COLUMN(BR$2)+9,0)</f>
        <v>26510581.25</v>
      </c>
      <c r="CG432" s="22">
        <f>Target_AM[[#This Row],[PROPORSI]]*VLOOKUP(Target_AM[[#This Row],[NIPNAS]],Target_CC[],COLUMN(BS$2)+9,0)</f>
        <v>26510581.25</v>
      </c>
      <c r="CH432" s="22">
        <f>Target_AM[[#This Row],[PROPORSI]]*VLOOKUP(Target_AM[[#This Row],[NIPNAS]],Target_CC[],COLUMN(BT$2)+9,0)</f>
        <v>26510581.25</v>
      </c>
      <c r="CI432" s="22">
        <f>Target_AM[[#This Row],[PROPORSI]]*VLOOKUP(Target_AM[[#This Row],[NIPNAS]],Target_CC[],COLUMN(BU$2)+9,0)</f>
        <v>26510581.25</v>
      </c>
      <c r="CJ432" s="22">
        <f>Target_AM[[#This Row],[PROPORSI]]*VLOOKUP(Target_AM[[#This Row],[NIPNAS]],Target_CC[],COLUMN(BV$2)+9,0)</f>
        <v>26510581.25</v>
      </c>
      <c r="CK432" s="22">
        <f>Target_AM[[#This Row],[PROPORSI]]*VLOOKUP(Target_AM[[#This Row],[NIPNAS]],Target_CC[],COLUMN(BW$2)+9,0)</f>
        <v>26510581.25</v>
      </c>
      <c r="CL432" s="22">
        <f>Target_AM[[#This Row],[PROPORSI]]*VLOOKUP(Target_AM[[#This Row],[NIPNAS]],Target_CC[],COLUMN(BX$2)+9,0)</f>
        <v>26510581.25</v>
      </c>
      <c r="CM432" s="22">
        <f>Target_AM[[#This Row],[PROPORSI]]*VLOOKUP(Target_AM[[#This Row],[NIPNAS]],Target_CC[],COLUMN(BY$2)+9,0)</f>
        <v>26510581.25</v>
      </c>
      <c r="CN432" s="22">
        <f>Target_AM[[#This Row],[PROPORSI]]*VLOOKUP(Target_AM[[#This Row],[NIPNAS]],Target_CC[],COLUMN(BZ$2)+9,0)</f>
        <v>329744286.25</v>
      </c>
      <c r="CO432" s="22">
        <f>Target_AM[[#This Row],[PROPORSI]]*VLOOKUP(Target_AM[[#This Row],[NIPNAS]],Target_CC[],COLUMN(CA$2)+9,0)</f>
        <v>5034854</v>
      </c>
      <c r="CP432" s="22">
        <f>Target_AM[[#This Row],[PROPORSI]]*VLOOKUP(Target_AM[[#This Row],[NIPNAS]],Target_CC[],COLUMN(CB$2)+9,0)</f>
        <v>4923193</v>
      </c>
      <c r="CQ432" s="22">
        <f>Target_AM[[#This Row],[PROPORSI]]*VLOOKUP(Target_AM[[#This Row],[NIPNAS]],Target_CC[],COLUMN(CC$2)+9,0)</f>
        <v>4995859</v>
      </c>
      <c r="CR432" s="22">
        <f>Target_AM[[#This Row],[PROPORSI]]*VLOOKUP(Target_AM[[#This Row],[NIPNAS]],Target_CC[],COLUMN(CD$2)+9,0)</f>
        <v>4995859</v>
      </c>
      <c r="CS432" s="22">
        <f>Target_AM[[#This Row],[PROPORSI]]*VLOOKUP(Target_AM[[#This Row],[NIPNAS]],Target_CC[],COLUMN(CE$2)+9,0)</f>
        <v>4995859</v>
      </c>
      <c r="CT432" s="22">
        <f>Target_AM[[#This Row],[PROPORSI]]*VLOOKUP(Target_AM[[#This Row],[NIPNAS]],Target_CC[],COLUMN(CF$2)+9,0)</f>
        <v>4995859</v>
      </c>
      <c r="CU432" s="22">
        <f>Target_AM[[#This Row],[PROPORSI]]*VLOOKUP(Target_AM[[#This Row],[NIPNAS]],Target_CC[],COLUMN(CG$2)+9,0)</f>
        <v>4995859</v>
      </c>
      <c r="CV432" s="22">
        <f>Target_AM[[#This Row],[PROPORSI]]*VLOOKUP(Target_AM[[#This Row],[NIPNAS]],Target_CC[],COLUMN(CH$2)+9,0)</f>
        <v>4995859</v>
      </c>
      <c r="CW432" s="22">
        <f>Target_AM[[#This Row],[PROPORSI]]*VLOOKUP(Target_AM[[#This Row],[NIPNAS]],Target_CC[],COLUMN(CI$2)+9,0)</f>
        <v>4995859</v>
      </c>
      <c r="CX432" s="22">
        <f>Target_AM[[#This Row],[PROPORSI]]*VLOOKUP(Target_AM[[#This Row],[NIPNAS]],Target_CC[],COLUMN(CJ$2)+9,0)</f>
        <v>4995859</v>
      </c>
      <c r="CY432" s="22">
        <f>Target_AM[[#This Row],[PROPORSI]]*VLOOKUP(Target_AM[[#This Row],[NIPNAS]],Target_CC[],COLUMN(CK$2)+9,0)</f>
        <v>4995859</v>
      </c>
      <c r="CZ432" s="22">
        <f>Target_AM[[#This Row],[PROPORSI]]*VLOOKUP(Target_AM[[#This Row],[NIPNAS]],Target_CC[],COLUMN(CL$2)+9,0)</f>
        <v>4995859</v>
      </c>
      <c r="DA432" s="22">
        <f>Target_AM[[#This Row],[PROPORSI]]*VLOOKUP(Target_AM[[#This Row],[NIPNAS]],Target_CC[],COLUMN(CM$2)+9,0)</f>
        <v>59916637</v>
      </c>
      <c r="DB432" s="22">
        <f>Target_AM[[#This Row],[PROPORSI]]*VLOOKUP(Target_AM[[#This Row],[NIPNAS]],Target_CC[],COLUMN(CN$2)+9,0)</f>
        <v>0</v>
      </c>
      <c r="DC432" s="22">
        <f>Target_AM[[#This Row],[PROPORSI]]*VLOOKUP(Target_AM[[#This Row],[NIPNAS]],Target_CC[],COLUMN(CO$2)+9,0)</f>
        <v>0</v>
      </c>
      <c r="DD432" s="22">
        <f>Target_AM[[#This Row],[PROPORSI]]*VLOOKUP(Target_AM[[#This Row],[NIPNAS]],Target_CC[],COLUMN(CP$2)+9,0)</f>
        <v>0</v>
      </c>
      <c r="DE432" s="22">
        <f>Target_AM[[#This Row],[PROPORSI]]*VLOOKUP(Target_AM[[#This Row],[NIPNAS]],Target_CC[],COLUMN(CQ$2)+9,0)</f>
        <v>0</v>
      </c>
      <c r="DF432" s="22">
        <f>Target_AM[[#This Row],[PROPORSI]]*VLOOKUP(Target_AM[[#This Row],[NIPNAS]],Target_CC[],COLUMN(CR$2)+9,0)</f>
        <v>0</v>
      </c>
      <c r="DG432" s="22">
        <f>Target_AM[[#This Row],[PROPORSI]]*VLOOKUP(Target_AM[[#This Row],[NIPNAS]],Target_CC[],COLUMN(CS$2)+9,0)</f>
        <v>0</v>
      </c>
      <c r="DH432" s="22">
        <f>Target_AM[[#This Row],[PROPORSI]]*VLOOKUP(Target_AM[[#This Row],[NIPNAS]],Target_CC[],COLUMN(CT$2)+9,0)</f>
        <v>0</v>
      </c>
      <c r="DI432" s="22">
        <f>Target_AM[[#This Row],[PROPORSI]]*VLOOKUP(Target_AM[[#This Row],[NIPNAS]],Target_CC[],COLUMN(CU$2)+9,0)</f>
        <v>0</v>
      </c>
      <c r="DJ432" s="22">
        <f>Target_AM[[#This Row],[PROPORSI]]*VLOOKUP(Target_AM[[#This Row],[NIPNAS]],Target_CC[],COLUMN(CV$2)+9,0)</f>
        <v>0</v>
      </c>
      <c r="DK432" s="22">
        <f>Target_AM[[#This Row],[PROPORSI]]*VLOOKUP(Target_AM[[#This Row],[NIPNAS]],Target_CC[],COLUMN(CW$2)+9,0)</f>
        <v>0</v>
      </c>
      <c r="DL432" s="22">
        <f>Target_AM[[#This Row],[PROPORSI]]*VLOOKUP(Target_AM[[#This Row],[NIPNAS]],Target_CC[],COLUMN(CX$2)+9,0)</f>
        <v>0</v>
      </c>
      <c r="DM432" s="22">
        <f>Target_AM[[#This Row],[PROPORSI]]*VLOOKUP(Target_AM[[#This Row],[NIPNAS]],Target_CC[],COLUMN(CY$2)+9,0)</f>
        <v>0</v>
      </c>
      <c r="DN432" s="22">
        <f>Target_AM[[#This Row],[PROPORSI]]*VLOOKUP(Target_AM[[#This Row],[NIPNAS]],Target_CC[],COLUMN(CZ$2)+9,0)</f>
        <v>0</v>
      </c>
      <c r="DO432" s="22">
        <f>Target_AM[[#This Row],[PROPORSI]]*VLOOKUP(Target_AM[[#This Row],[NIPNAS]],Target_CC[],COLUMN(DA$2)+9,0)</f>
        <v>0</v>
      </c>
      <c r="DP432" s="22">
        <f>Target_AM[[#This Row],[PROPORSI]]*VLOOKUP(Target_AM[[#This Row],[NIPNAS]],Target_CC[],COLUMN(DB$2)+9,0)</f>
        <v>0</v>
      </c>
      <c r="DQ432" s="22">
        <f>Target_AM[[#This Row],[PROPORSI]]*VLOOKUP(Target_AM[[#This Row],[NIPNAS]],Target_CC[],COLUMN(DC$2)+9,0)</f>
        <v>0</v>
      </c>
      <c r="DR432" s="22">
        <f>Target_AM[[#This Row],[PROPORSI]]*VLOOKUP(Target_AM[[#This Row],[NIPNAS]],Target_CC[],COLUMN(DD$2)+9,0)</f>
        <v>0</v>
      </c>
      <c r="DS432" s="22">
        <f>Target_AM[[#This Row],[PROPORSI]]*VLOOKUP(Target_AM[[#This Row],[NIPNAS]],Target_CC[],COLUMN(DE$2)+9,0)</f>
        <v>0</v>
      </c>
      <c r="DT432" s="22">
        <f>Target_AM[[#This Row],[PROPORSI]]*VLOOKUP(Target_AM[[#This Row],[NIPNAS]],Target_CC[],COLUMN(DF$2)+9,0)</f>
        <v>0</v>
      </c>
      <c r="DU432" s="22">
        <f>Target_AM[[#This Row],[PROPORSI]]*VLOOKUP(Target_AM[[#This Row],[NIPNAS]],Target_CC[],COLUMN(DG$2)+9,0)</f>
        <v>0</v>
      </c>
      <c r="DV432" s="22">
        <f>Target_AM[[#This Row],[PROPORSI]]*VLOOKUP(Target_AM[[#This Row],[NIPNAS]],Target_CC[],COLUMN(DH$2)+9,0)</f>
        <v>0</v>
      </c>
      <c r="DW432" s="22">
        <f>Target_AM[[#This Row],[PROPORSI]]*VLOOKUP(Target_AM[[#This Row],[NIPNAS]],Target_CC[],COLUMN(DI$2)+9,0)</f>
        <v>0</v>
      </c>
      <c r="DX432" s="22">
        <f>Target_AM[[#This Row],[PROPORSI]]*VLOOKUP(Target_AM[[#This Row],[NIPNAS]],Target_CC[],COLUMN(DJ$2)+9,0)</f>
        <v>0</v>
      </c>
      <c r="DY432" s="22">
        <f>Target_AM[[#This Row],[PROPORSI]]*VLOOKUP(Target_AM[[#This Row],[NIPNAS]],Target_CC[],COLUMN(DK$2)+9,0)</f>
        <v>0</v>
      </c>
      <c r="DZ432" s="22">
        <f>Target_AM[[#This Row],[PROPORSI]]*VLOOKUP(Target_AM[[#This Row],[NIPNAS]],Target_CC[],COLUMN(DL$2)+9,0)</f>
        <v>0</v>
      </c>
      <c r="EA432" s="22">
        <f>Target_AM[[#This Row],[PROPORSI]]*VLOOKUP(Target_AM[[#This Row],[NIPNAS]],Target_CC[],COLUMN(DM$2)+9,0)</f>
        <v>0</v>
      </c>
    </row>
    <row r="433" spans="2:131" x14ac:dyDescent="0.3">
      <c r="B433">
        <v>405403</v>
      </c>
      <c r="C433" t="s">
        <v>1017</v>
      </c>
      <c r="D433">
        <v>1</v>
      </c>
      <c r="E433" s="8">
        <v>45658</v>
      </c>
      <c r="F433">
        <v>4619216</v>
      </c>
      <c r="G433" t="s">
        <v>780</v>
      </c>
      <c r="J433" t="s">
        <v>300</v>
      </c>
      <c r="K433" t="s">
        <v>21</v>
      </c>
      <c r="L433" t="s">
        <v>159</v>
      </c>
      <c r="M433" t="s">
        <v>29</v>
      </c>
      <c r="N433" s="23">
        <f>Target_AM[[#This Row],[PROPORSI]]*VLOOKUP(Target_AM[[#This Row],[NIPNAS]],Target_CC[],9,0)</f>
        <v>609590809.7123822</v>
      </c>
      <c r="O433" s="22">
        <f>Target_AM[[#This Row],[PROPORSI]]*VLOOKUP(Target_AM[[#This Row],[NIPNAS]],Target_CC[],COLUMN(A$2)+9,0)</f>
        <v>31577672.105816513</v>
      </c>
      <c r="P433" s="22">
        <f>Target_AM[[#This Row],[PROPORSI]]*VLOOKUP(Target_AM[[#This Row],[NIPNAS]],Target_CC[],COLUMN(B$2)+9,0)</f>
        <v>32129186.38540189</v>
      </c>
      <c r="Q433" s="22">
        <f>Target_AM[[#This Row],[PROPORSI]]*VLOOKUP(Target_AM[[#This Row],[NIPNAS]],Target_CC[],COLUMN(C$2)+9,0)</f>
        <v>34350100.565193631</v>
      </c>
      <c r="R433" s="22">
        <f>Target_AM[[#This Row],[PROPORSI]]*VLOOKUP(Target_AM[[#This Row],[NIPNAS]],Target_CC[],COLUMN(D$2)+9,0)</f>
        <v>32277105.244020879</v>
      </c>
      <c r="S433" s="22">
        <f>Target_AM[[#This Row],[PROPORSI]]*VLOOKUP(Target_AM[[#This Row],[NIPNAS]],Target_CC[],COLUMN(E$2)+9,0)</f>
        <v>33913087.063171126</v>
      </c>
      <c r="T433" s="22">
        <f>Target_AM[[#This Row],[PROPORSI]]*VLOOKUP(Target_AM[[#This Row],[NIPNAS]],Target_CC[],COLUMN(F$2)+9,0)</f>
        <v>33460682.638690479</v>
      </c>
      <c r="U433" s="22">
        <f>Target_AM[[#This Row],[PROPORSI]]*VLOOKUP(Target_AM[[#This Row],[NIPNAS]],Target_CC[],COLUMN(G$2)+9,0)</f>
        <v>35061335.522390462</v>
      </c>
      <c r="V433" s="22">
        <f>Target_AM[[#This Row],[PROPORSI]]*VLOOKUP(Target_AM[[#This Row],[NIPNAS]],Target_CC[],COLUMN(H$2)+9,0)</f>
        <v>35410788.231275901</v>
      </c>
      <c r="W433" s="22">
        <f>Target_AM[[#This Row],[PROPORSI]]*VLOOKUP(Target_AM[[#This Row],[NIPNAS]],Target_CC[],COLUMN(I$2)+9,0)</f>
        <v>34957531.04356499</v>
      </c>
      <c r="X433" s="22">
        <f>Target_AM[[#This Row],[PROPORSI]]*VLOOKUP(Target_AM[[#This Row],[NIPNAS]],Target_CC[],COLUMN(J$2)+9,0)</f>
        <v>35660821.717504382</v>
      </c>
      <c r="Y433" s="22">
        <f>Target_AM[[#This Row],[PROPORSI]]*VLOOKUP(Target_AM[[#This Row],[NIPNAS]],Target_CC[],COLUMN(K$2)+9,0)</f>
        <v>35400630.13400232</v>
      </c>
      <c r="Z433" s="22">
        <f>Target_AM[[#This Row],[PROPORSI]]*VLOOKUP(Target_AM[[#This Row],[NIPNAS]],Target_CC[],COLUMN(L$2)+9,0)</f>
        <v>33401161.898967408</v>
      </c>
      <c r="AA433" s="22">
        <f>Target_AM[[#This Row],[PROPORSI]]*VLOOKUP(Target_AM[[#This Row],[NIPNAS]],Target_CC[],COLUMN(M$2)+9,0)</f>
        <v>407600102.54999995</v>
      </c>
      <c r="AB433" s="22">
        <f>Target_AM[[#This Row],[PROPORSI]]*VLOOKUP(Target_AM[[#This Row],[NIPNAS]],Target_CC[],COLUMN(N$2)+9,0)</f>
        <v>4106420.2494661002</v>
      </c>
      <c r="AC433" s="22">
        <f>Target_AM[[#This Row],[PROPORSI]]*VLOOKUP(Target_AM[[#This Row],[NIPNAS]],Target_CC[],COLUMN(O$2)+9,0)</f>
        <v>4178140.2102652979</v>
      </c>
      <c r="AD433" s="22">
        <f>Target_AM[[#This Row],[PROPORSI]]*VLOOKUP(Target_AM[[#This Row],[NIPNAS]],Target_CC[],COLUMN(P$2)+9,0)</f>
        <v>4466952.0938538713</v>
      </c>
      <c r="AE433" s="22">
        <f>Target_AM[[#This Row],[PROPORSI]]*VLOOKUP(Target_AM[[#This Row],[NIPNAS]],Target_CC[],COLUMN(Q$2)+9,0)</f>
        <v>4197375.8586144056</v>
      </c>
      <c r="AF433" s="22">
        <f>Target_AM[[#This Row],[PROPORSI]]*VLOOKUP(Target_AM[[#This Row],[NIPNAS]],Target_CC[],COLUMN(R$2)+9,0)</f>
        <v>4410122.0308909724</v>
      </c>
      <c r="AG433" s="22">
        <f>Target_AM[[#This Row],[PROPORSI]]*VLOOKUP(Target_AM[[#This Row],[NIPNAS]],Target_CC[],COLUMN(S$2)+9,0)</f>
        <v>4351290.5032403581</v>
      </c>
      <c r="AH433" s="22">
        <f>Target_AM[[#This Row],[PROPORSI]]*VLOOKUP(Target_AM[[#This Row],[NIPNAS]],Target_CC[],COLUMN(T$2)+9,0)</f>
        <v>4559442.4338819208</v>
      </c>
      <c r="AI433" s="22">
        <f>Target_AM[[#This Row],[PROPORSI]]*VLOOKUP(Target_AM[[#This Row],[NIPNAS]],Target_CC[],COLUMN(U$2)+9,0)</f>
        <v>4604885.9255740652</v>
      </c>
      <c r="AJ433" s="22">
        <f>Target_AM[[#This Row],[PROPORSI]]*VLOOKUP(Target_AM[[#This Row],[NIPNAS]],Target_CC[],COLUMN(V$2)+9,0)</f>
        <v>4545943.5029789144</v>
      </c>
      <c r="AK433" s="22">
        <f>Target_AM[[#This Row],[PROPORSI]]*VLOOKUP(Target_AM[[#This Row],[NIPNAS]],Target_CC[],COLUMN(W$2)+9,0)</f>
        <v>4637400.7533755777</v>
      </c>
      <c r="AL433" s="22">
        <f>Target_AM[[#This Row],[PROPORSI]]*VLOOKUP(Target_AM[[#This Row],[NIPNAS]],Target_CC[],COLUMN(X$2)+9,0)</f>
        <v>4603564.9473778103</v>
      </c>
      <c r="AM433" s="22">
        <f>Target_AM[[#This Row],[PROPORSI]]*VLOOKUP(Target_AM[[#This Row],[NIPNAS]],Target_CC[],COLUMN(Y$2)+9,0)</f>
        <v>4343550.3135885373</v>
      </c>
      <c r="AN433" s="22">
        <f>Target_AM[[#This Row],[PROPORSI]]*VLOOKUP(Target_AM[[#This Row],[NIPNAS]],Target_CC[],COLUMN(Z$2)+9,0)</f>
        <v>53005088.823107824</v>
      </c>
      <c r="AO433" s="22">
        <f>Target_AM[[#This Row],[PROPORSI]]*VLOOKUP(Target_AM[[#This Row],[NIPNAS]],Target_CC[],COLUMN(AA$2)+9,0)</f>
        <v>35684092.355282612</v>
      </c>
      <c r="AP433" s="22">
        <f>Target_AM[[#This Row],[PROPORSI]]*VLOOKUP(Target_AM[[#This Row],[NIPNAS]],Target_CC[],COLUMN(AB$2)+9,0)</f>
        <v>36307326.595667191</v>
      </c>
      <c r="AQ433" s="22">
        <f>Target_AM[[#This Row],[PROPORSI]]*VLOOKUP(Target_AM[[#This Row],[NIPNAS]],Target_CC[],COLUMN(AC$2)+9,0)</f>
        <v>38817052.659047499</v>
      </c>
      <c r="AR433" s="22">
        <f>Target_AM[[#This Row],[PROPORSI]]*VLOOKUP(Target_AM[[#This Row],[NIPNAS]],Target_CC[],COLUMN(AD$2)+9,0)</f>
        <v>36474481.102635287</v>
      </c>
      <c r="AS433" s="22">
        <f>Target_AM[[#This Row],[PROPORSI]]*VLOOKUP(Target_AM[[#This Row],[NIPNAS]],Target_CC[],COLUMN(AE$2)+9,0)</f>
        <v>38323209.094062097</v>
      </c>
      <c r="AT433" s="22">
        <f>Target_AM[[#This Row],[PROPORSI]]*VLOOKUP(Target_AM[[#This Row],[NIPNAS]],Target_CC[],COLUMN(AF$2)+9,0)</f>
        <v>37811973.141930833</v>
      </c>
      <c r="AU433" s="22">
        <f>Target_AM[[#This Row],[PROPORSI]]*VLOOKUP(Target_AM[[#This Row],[NIPNAS]],Target_CC[],COLUMN(AG$2)+9,0)</f>
        <v>39620777.956272386</v>
      </c>
      <c r="AV433" s="22">
        <f>Target_AM[[#This Row],[PROPORSI]]*VLOOKUP(Target_AM[[#This Row],[NIPNAS]],Target_CC[],COLUMN(AH$2)+9,0)</f>
        <v>40015674.156849965</v>
      </c>
      <c r="AW433" s="22">
        <f>Target_AM[[#This Row],[PROPORSI]]*VLOOKUP(Target_AM[[#This Row],[NIPNAS]],Target_CC[],COLUMN(AI$2)+9,0)</f>
        <v>39503474.546543904</v>
      </c>
      <c r="AX433" s="22">
        <f>Target_AM[[#This Row],[PROPORSI]]*VLOOKUP(Target_AM[[#This Row],[NIPNAS]],Target_CC[],COLUMN(AJ$2)+9,0)</f>
        <v>40298222.470879957</v>
      </c>
      <c r="AY433" s="22">
        <f>Target_AM[[#This Row],[PROPORSI]]*VLOOKUP(Target_AM[[#This Row],[NIPNAS]],Target_CC[],COLUMN(AK$2)+9,0)</f>
        <v>40004195.081380129</v>
      </c>
      <c r="AZ433" s="22">
        <f>Target_AM[[#This Row],[PROPORSI]]*VLOOKUP(Target_AM[[#This Row],[NIPNAS]],Target_CC[],COLUMN(AL$2)+9,0)</f>
        <v>37744712.212555945</v>
      </c>
      <c r="BA433" s="22">
        <f>Target_AM[[#This Row],[PROPORSI]]*VLOOKUP(Target_AM[[#This Row],[NIPNAS]],Target_CC[],COLUMN(AM$2)+9,0)</f>
        <v>460605191.37310779</v>
      </c>
      <c r="BB433" s="22">
        <f>Target_AM[[#This Row],[PROPORSI]]*VLOOKUP(Target_AM[[#This Row],[NIPNAS]],Target_CC[],COLUMN(AN$2)+9,0)</f>
        <v>9883164.465660451</v>
      </c>
      <c r="BC433" s="22">
        <f>Target_AM[[#This Row],[PROPORSI]]*VLOOKUP(Target_AM[[#This Row],[NIPNAS]],Target_CC[],COLUMN(AO$2)+9,0)</f>
        <v>10284176.641519329</v>
      </c>
      <c r="BD433" s="22">
        <f>Target_AM[[#This Row],[PROPORSI]]*VLOOKUP(Target_AM[[#This Row],[NIPNAS]],Target_CC[],COLUMN(AP$2)+9,0)</f>
        <v>10400335.353488667</v>
      </c>
      <c r="BE433" s="22">
        <f>Target_AM[[#This Row],[PROPORSI]]*VLOOKUP(Target_AM[[#This Row],[NIPNAS]],Target_CC[],COLUMN(AQ$2)+9,0)</f>
        <v>10082801.767152034</v>
      </c>
      <c r="BF433" s="22">
        <f>Target_AM[[#This Row],[PROPORSI]]*VLOOKUP(Target_AM[[#This Row],[NIPNAS]],Target_CC[],COLUMN(AR$2)+9,0)</f>
        <v>10601816.117402999</v>
      </c>
      <c r="BG433" s="22">
        <f>Target_AM[[#This Row],[PROPORSI]]*VLOOKUP(Target_AM[[#This Row],[NIPNAS]],Target_CC[],COLUMN(AS$2)+9,0)</f>
        <v>10535863.559258789</v>
      </c>
      <c r="BH433" s="22">
        <f>Target_AM[[#This Row],[PROPORSI]]*VLOOKUP(Target_AM[[#This Row],[NIPNAS]],Target_CC[],COLUMN(AT$2)+9,0)</f>
        <v>10880050.010593304</v>
      </c>
      <c r="BI433" s="22">
        <f>Target_AM[[#This Row],[PROPORSI]]*VLOOKUP(Target_AM[[#This Row],[NIPNAS]],Target_CC[],COLUMN(AU$2)+9,0)</f>
        <v>11033006.258779872</v>
      </c>
      <c r="BJ433" s="22">
        <f>Target_AM[[#This Row],[PROPORSI]]*VLOOKUP(Target_AM[[#This Row],[NIPNAS]],Target_CC[],COLUMN(AV$2)+9,0)</f>
        <v>10861497.707132163</v>
      </c>
      <c r="BK433" s="22">
        <f>Target_AM[[#This Row],[PROPORSI]]*VLOOKUP(Target_AM[[#This Row],[NIPNAS]],Target_CC[],COLUMN(AW$2)+9,0)</f>
        <v>11046145.398095053</v>
      </c>
      <c r="BL433" s="22">
        <f>Target_AM[[#This Row],[PROPORSI]]*VLOOKUP(Target_AM[[#This Row],[NIPNAS]],Target_CC[],COLUMN(AX$2)+9,0)</f>
        <v>11249783.396894053</v>
      </c>
      <c r="BM433" s="22">
        <f>Target_AM[[#This Row],[PROPORSI]]*VLOOKUP(Target_AM[[#This Row],[NIPNAS]],Target_CC[],COLUMN(AY$2)+9,0)</f>
        <v>10968402.944752034</v>
      </c>
      <c r="BN433" s="22">
        <f>Target_AM[[#This Row],[PROPORSI]]*VLOOKUP(Target_AM[[#This Row],[NIPNAS]],Target_CC[],COLUMN(AZ$2)+9,0)</f>
        <v>127827043.62072875</v>
      </c>
      <c r="BO433" s="22">
        <f>Target_AM[[#This Row],[PROPORSI]]*VLOOKUP(Target_AM[[#This Row],[NIPNAS]],Target_CC[],COLUMN(BA$2)+9,0)</f>
        <v>31580103</v>
      </c>
      <c r="BP433" s="22">
        <f>Target_AM[[#This Row],[PROPORSI]]*VLOOKUP(Target_AM[[#This Row],[NIPNAS]],Target_CC[],COLUMN(BB$2)+9,0)</f>
        <v>49741929</v>
      </c>
      <c r="BQ433" s="22">
        <f>Target_AM[[#This Row],[PROPORSI]]*VLOOKUP(Target_AM[[#This Row],[NIPNAS]],Target_CC[],COLUMN(BC$2)+9,0)</f>
        <v>43205160</v>
      </c>
      <c r="BR433" s="22">
        <f>Target_AM[[#This Row],[PROPORSI]]*VLOOKUP(Target_AM[[#This Row],[NIPNAS]],Target_CC[],COLUMN(BD$2)+9,0)</f>
        <v>41916365</v>
      </c>
      <c r="BS433" s="22">
        <f>Target_AM[[#This Row],[PROPORSI]]*VLOOKUP(Target_AM[[#This Row],[NIPNAS]],Target_CC[],COLUMN(BE$2)+9,0)</f>
        <v>41916365</v>
      </c>
      <c r="BT433" s="22">
        <f>Target_AM[[#This Row],[PROPORSI]]*VLOOKUP(Target_AM[[#This Row],[NIPNAS]],Target_CC[],COLUMN(BF$2)+9,0)</f>
        <v>41916365</v>
      </c>
      <c r="BU433" s="22">
        <f>Target_AM[[#This Row],[PROPORSI]]*VLOOKUP(Target_AM[[#This Row],[NIPNAS]],Target_CC[],COLUMN(BG$2)+9,0)</f>
        <v>41916365</v>
      </c>
      <c r="BV433" s="22">
        <f>Target_AM[[#This Row],[PROPORSI]]*VLOOKUP(Target_AM[[#This Row],[NIPNAS]],Target_CC[],COLUMN(BH$2)+9,0)</f>
        <v>41916365</v>
      </c>
      <c r="BW433" s="22">
        <f>Target_AM[[#This Row],[PROPORSI]]*VLOOKUP(Target_AM[[#This Row],[NIPNAS]],Target_CC[],COLUMN(BI$2)+9,0)</f>
        <v>41916365</v>
      </c>
      <c r="BX433" s="22">
        <f>Target_AM[[#This Row],[PROPORSI]]*VLOOKUP(Target_AM[[#This Row],[NIPNAS]],Target_CC[],COLUMN(BJ$2)+9,0)</f>
        <v>41916365</v>
      </c>
      <c r="BY433" s="22">
        <f>Target_AM[[#This Row],[PROPORSI]]*VLOOKUP(Target_AM[[#This Row],[NIPNAS]],Target_CC[],COLUMN(BK$2)+9,0)</f>
        <v>41916365</v>
      </c>
      <c r="BZ433" s="22">
        <f>Target_AM[[#This Row],[PROPORSI]]*VLOOKUP(Target_AM[[#This Row],[NIPNAS]],Target_CC[],COLUMN(BL$2)+9,0)</f>
        <v>41916365</v>
      </c>
      <c r="CA433" s="22">
        <f>Target_AM[[#This Row],[PROPORSI]]*VLOOKUP(Target_AM[[#This Row],[NIPNAS]],Target_CC[],COLUMN(BM$2)+9,0)</f>
        <v>501774477</v>
      </c>
      <c r="CB433" s="22">
        <f>Target_AM[[#This Row],[PROPORSI]]*VLOOKUP(Target_AM[[#This Row],[NIPNAS]],Target_CC[],COLUMN(BN$2)+9,0)</f>
        <v>26246513</v>
      </c>
      <c r="CC433" s="22">
        <f>Target_AM[[#This Row],[PROPORSI]]*VLOOKUP(Target_AM[[#This Row],[NIPNAS]],Target_CC[],COLUMN(BO$2)+9,0)</f>
        <v>41943829</v>
      </c>
      <c r="CD433" s="22">
        <f>Target_AM[[#This Row],[PROPORSI]]*VLOOKUP(Target_AM[[#This Row],[NIPNAS]],Target_CC[],COLUMN(BP$2)+9,0)</f>
        <v>37869900</v>
      </c>
      <c r="CE433" s="22">
        <f>Target_AM[[#This Row],[PROPORSI]]*VLOOKUP(Target_AM[[#This Row],[NIPNAS]],Target_CC[],COLUMN(BQ$2)+9,0)</f>
        <v>35976405</v>
      </c>
      <c r="CF433" s="22">
        <f>Target_AM[[#This Row],[PROPORSI]]*VLOOKUP(Target_AM[[#This Row],[NIPNAS]],Target_CC[],COLUMN(BR$2)+9,0)</f>
        <v>35976405</v>
      </c>
      <c r="CG433" s="22">
        <f>Target_AM[[#This Row],[PROPORSI]]*VLOOKUP(Target_AM[[#This Row],[NIPNAS]],Target_CC[],COLUMN(BS$2)+9,0)</f>
        <v>35976405</v>
      </c>
      <c r="CH433" s="22">
        <f>Target_AM[[#This Row],[PROPORSI]]*VLOOKUP(Target_AM[[#This Row],[NIPNAS]],Target_CC[],COLUMN(BT$2)+9,0)</f>
        <v>35976405</v>
      </c>
      <c r="CI433" s="22">
        <f>Target_AM[[#This Row],[PROPORSI]]*VLOOKUP(Target_AM[[#This Row],[NIPNAS]],Target_CC[],COLUMN(BU$2)+9,0)</f>
        <v>35976405</v>
      </c>
      <c r="CJ433" s="22">
        <f>Target_AM[[#This Row],[PROPORSI]]*VLOOKUP(Target_AM[[#This Row],[NIPNAS]],Target_CC[],COLUMN(BV$2)+9,0)</f>
        <v>35976405</v>
      </c>
      <c r="CK433" s="22">
        <f>Target_AM[[#This Row],[PROPORSI]]*VLOOKUP(Target_AM[[#This Row],[NIPNAS]],Target_CC[],COLUMN(BW$2)+9,0)</f>
        <v>35976405</v>
      </c>
      <c r="CL433" s="22">
        <f>Target_AM[[#This Row],[PROPORSI]]*VLOOKUP(Target_AM[[#This Row],[NIPNAS]],Target_CC[],COLUMN(BX$2)+9,0)</f>
        <v>35976405</v>
      </c>
      <c r="CM433" s="22">
        <f>Target_AM[[#This Row],[PROPORSI]]*VLOOKUP(Target_AM[[#This Row],[NIPNAS]],Target_CC[],COLUMN(BY$2)+9,0)</f>
        <v>35976405</v>
      </c>
      <c r="CN433" s="22">
        <f>Target_AM[[#This Row],[PROPORSI]]*VLOOKUP(Target_AM[[#This Row],[NIPNAS]],Target_CC[],COLUMN(BZ$2)+9,0)</f>
        <v>429847887</v>
      </c>
      <c r="CO433" s="22">
        <f>Target_AM[[#This Row],[PROPORSI]]*VLOOKUP(Target_AM[[#This Row],[NIPNAS]],Target_CC[],COLUMN(CA$2)+9,0)</f>
        <v>5939240</v>
      </c>
      <c r="CP433" s="22">
        <f>Target_AM[[#This Row],[PROPORSI]]*VLOOKUP(Target_AM[[#This Row],[NIPNAS]],Target_CC[],COLUMN(CB$2)+9,0)</f>
        <v>5904010</v>
      </c>
      <c r="CQ433" s="22">
        <f>Target_AM[[#This Row],[PROPORSI]]*VLOOKUP(Target_AM[[#This Row],[NIPNAS]],Target_CC[],COLUMN(CC$2)+9,0)</f>
        <v>5939960</v>
      </c>
      <c r="CR433" s="22">
        <f>Target_AM[[#This Row],[PROPORSI]]*VLOOKUP(Target_AM[[#This Row],[NIPNAS]],Target_CC[],COLUMN(CD$2)+9,0)</f>
        <v>5939960</v>
      </c>
      <c r="CS433" s="22">
        <f>Target_AM[[#This Row],[PROPORSI]]*VLOOKUP(Target_AM[[#This Row],[NIPNAS]],Target_CC[],COLUMN(CE$2)+9,0)</f>
        <v>5939960</v>
      </c>
      <c r="CT433" s="22">
        <f>Target_AM[[#This Row],[PROPORSI]]*VLOOKUP(Target_AM[[#This Row],[NIPNAS]],Target_CC[],COLUMN(CF$2)+9,0)</f>
        <v>5939960</v>
      </c>
      <c r="CU433" s="22">
        <f>Target_AM[[#This Row],[PROPORSI]]*VLOOKUP(Target_AM[[#This Row],[NIPNAS]],Target_CC[],COLUMN(CG$2)+9,0)</f>
        <v>5939960</v>
      </c>
      <c r="CV433" s="22">
        <f>Target_AM[[#This Row],[PROPORSI]]*VLOOKUP(Target_AM[[#This Row],[NIPNAS]],Target_CC[],COLUMN(CH$2)+9,0)</f>
        <v>5939960</v>
      </c>
      <c r="CW433" s="22">
        <f>Target_AM[[#This Row],[PROPORSI]]*VLOOKUP(Target_AM[[#This Row],[NIPNAS]],Target_CC[],COLUMN(CI$2)+9,0)</f>
        <v>5939960</v>
      </c>
      <c r="CX433" s="22">
        <f>Target_AM[[#This Row],[PROPORSI]]*VLOOKUP(Target_AM[[#This Row],[NIPNAS]],Target_CC[],COLUMN(CJ$2)+9,0)</f>
        <v>5939960</v>
      </c>
      <c r="CY433" s="22">
        <f>Target_AM[[#This Row],[PROPORSI]]*VLOOKUP(Target_AM[[#This Row],[NIPNAS]],Target_CC[],COLUMN(CK$2)+9,0)</f>
        <v>5939960</v>
      </c>
      <c r="CZ433" s="22">
        <f>Target_AM[[#This Row],[PROPORSI]]*VLOOKUP(Target_AM[[#This Row],[NIPNAS]],Target_CC[],COLUMN(CL$2)+9,0)</f>
        <v>5939960</v>
      </c>
      <c r="DA433" s="22">
        <f>Target_AM[[#This Row],[PROPORSI]]*VLOOKUP(Target_AM[[#This Row],[NIPNAS]],Target_CC[],COLUMN(CM$2)+9,0)</f>
        <v>71242850</v>
      </c>
      <c r="DB433" s="22">
        <f>Target_AM[[#This Row],[PROPORSI]]*VLOOKUP(Target_AM[[#This Row],[NIPNAS]],Target_CC[],COLUMN(CN$2)+9,0)</f>
        <v>0</v>
      </c>
      <c r="DC433" s="22">
        <f>Target_AM[[#This Row],[PROPORSI]]*VLOOKUP(Target_AM[[#This Row],[NIPNAS]],Target_CC[],COLUMN(CO$2)+9,0)</f>
        <v>22910000</v>
      </c>
      <c r="DD433" s="22">
        <f>Target_AM[[#This Row],[PROPORSI]]*VLOOKUP(Target_AM[[#This Row],[NIPNAS]],Target_CC[],COLUMN(CP$2)+9,0)</f>
        <v>0</v>
      </c>
      <c r="DE433" s="22">
        <f>Target_AM[[#This Row],[PROPORSI]]*VLOOKUP(Target_AM[[#This Row],[NIPNAS]],Target_CC[],COLUMN(CQ$2)+9,0)</f>
        <v>0</v>
      </c>
      <c r="DF433" s="22">
        <f>Target_AM[[#This Row],[PROPORSI]]*VLOOKUP(Target_AM[[#This Row],[NIPNAS]],Target_CC[],COLUMN(CR$2)+9,0)</f>
        <v>0</v>
      </c>
      <c r="DG433" s="22">
        <f>Target_AM[[#This Row],[PROPORSI]]*VLOOKUP(Target_AM[[#This Row],[NIPNAS]],Target_CC[],COLUMN(CS$2)+9,0)</f>
        <v>0</v>
      </c>
      <c r="DH433" s="22">
        <f>Target_AM[[#This Row],[PROPORSI]]*VLOOKUP(Target_AM[[#This Row],[NIPNAS]],Target_CC[],COLUMN(CT$2)+9,0)</f>
        <v>0</v>
      </c>
      <c r="DI433" s="22">
        <f>Target_AM[[#This Row],[PROPORSI]]*VLOOKUP(Target_AM[[#This Row],[NIPNAS]],Target_CC[],COLUMN(CU$2)+9,0)</f>
        <v>0</v>
      </c>
      <c r="DJ433" s="22">
        <f>Target_AM[[#This Row],[PROPORSI]]*VLOOKUP(Target_AM[[#This Row],[NIPNAS]],Target_CC[],COLUMN(CV$2)+9,0)</f>
        <v>0</v>
      </c>
      <c r="DK433" s="22">
        <f>Target_AM[[#This Row],[PROPORSI]]*VLOOKUP(Target_AM[[#This Row],[NIPNAS]],Target_CC[],COLUMN(CW$2)+9,0)</f>
        <v>0</v>
      </c>
      <c r="DL433" s="22">
        <f>Target_AM[[#This Row],[PROPORSI]]*VLOOKUP(Target_AM[[#This Row],[NIPNAS]],Target_CC[],COLUMN(CX$2)+9,0)</f>
        <v>0</v>
      </c>
      <c r="DM433" s="22">
        <f>Target_AM[[#This Row],[PROPORSI]]*VLOOKUP(Target_AM[[#This Row],[NIPNAS]],Target_CC[],COLUMN(CY$2)+9,0)</f>
        <v>0</v>
      </c>
      <c r="DN433" s="22">
        <f>Target_AM[[#This Row],[PROPORSI]]*VLOOKUP(Target_AM[[#This Row],[NIPNAS]],Target_CC[],COLUMN(CZ$2)+9,0)</f>
        <v>22910000</v>
      </c>
      <c r="DO433" s="22">
        <f>Target_AM[[#This Row],[PROPORSI]]*VLOOKUP(Target_AM[[#This Row],[NIPNAS]],Target_CC[],COLUMN(DA$2)+9,0)</f>
        <v>0</v>
      </c>
      <c r="DP433" s="22">
        <f>Target_AM[[#This Row],[PROPORSI]]*VLOOKUP(Target_AM[[#This Row],[NIPNAS]],Target_CC[],COLUMN(DB$2)+9,0)</f>
        <v>0</v>
      </c>
      <c r="DQ433" s="22">
        <f>Target_AM[[#This Row],[PROPORSI]]*VLOOKUP(Target_AM[[#This Row],[NIPNAS]],Target_CC[],COLUMN(DC$2)+9,0)</f>
        <v>0</v>
      </c>
      <c r="DR433" s="22">
        <f>Target_AM[[#This Row],[PROPORSI]]*VLOOKUP(Target_AM[[#This Row],[NIPNAS]],Target_CC[],COLUMN(DD$2)+9,0)</f>
        <v>0</v>
      </c>
      <c r="DS433" s="22">
        <f>Target_AM[[#This Row],[PROPORSI]]*VLOOKUP(Target_AM[[#This Row],[NIPNAS]],Target_CC[],COLUMN(DE$2)+9,0)</f>
        <v>0</v>
      </c>
      <c r="DT433" s="22">
        <f>Target_AM[[#This Row],[PROPORSI]]*VLOOKUP(Target_AM[[#This Row],[NIPNAS]],Target_CC[],COLUMN(DF$2)+9,0)</f>
        <v>0</v>
      </c>
      <c r="DU433" s="22">
        <f>Target_AM[[#This Row],[PROPORSI]]*VLOOKUP(Target_AM[[#This Row],[NIPNAS]],Target_CC[],COLUMN(DG$2)+9,0)</f>
        <v>0</v>
      </c>
      <c r="DV433" s="22">
        <f>Target_AM[[#This Row],[PROPORSI]]*VLOOKUP(Target_AM[[#This Row],[NIPNAS]],Target_CC[],COLUMN(DH$2)+9,0)</f>
        <v>0</v>
      </c>
      <c r="DW433" s="22">
        <f>Target_AM[[#This Row],[PROPORSI]]*VLOOKUP(Target_AM[[#This Row],[NIPNAS]],Target_CC[],COLUMN(DI$2)+9,0)</f>
        <v>0</v>
      </c>
      <c r="DX433" s="22">
        <f>Target_AM[[#This Row],[PROPORSI]]*VLOOKUP(Target_AM[[#This Row],[NIPNAS]],Target_CC[],COLUMN(DJ$2)+9,0)</f>
        <v>0</v>
      </c>
      <c r="DY433" s="22">
        <f>Target_AM[[#This Row],[PROPORSI]]*VLOOKUP(Target_AM[[#This Row],[NIPNAS]],Target_CC[],COLUMN(DK$2)+9,0)</f>
        <v>0</v>
      </c>
      <c r="DZ433" s="22">
        <f>Target_AM[[#This Row],[PROPORSI]]*VLOOKUP(Target_AM[[#This Row],[NIPNAS]],Target_CC[],COLUMN(DL$2)+9,0)</f>
        <v>0</v>
      </c>
      <c r="EA433" s="22">
        <f>Target_AM[[#This Row],[PROPORSI]]*VLOOKUP(Target_AM[[#This Row],[NIPNAS]],Target_CC[],COLUMN(DM$2)+9,0)</f>
        <v>0</v>
      </c>
    </row>
    <row r="434" spans="2:131" x14ac:dyDescent="0.3">
      <c r="B434">
        <v>920064</v>
      </c>
      <c r="C434" t="s">
        <v>1051</v>
      </c>
      <c r="D434">
        <v>1</v>
      </c>
      <c r="E434" s="8">
        <v>45658</v>
      </c>
      <c r="F434">
        <v>2972363</v>
      </c>
      <c r="G434" t="s">
        <v>783</v>
      </c>
      <c r="J434" t="s">
        <v>296</v>
      </c>
      <c r="K434" t="s">
        <v>25</v>
      </c>
      <c r="L434" t="s">
        <v>159</v>
      </c>
      <c r="M434" t="s">
        <v>29</v>
      </c>
      <c r="N434" s="23">
        <f>Target_AM[[#This Row],[PROPORSI]]*VLOOKUP(Target_AM[[#This Row],[NIPNAS]],Target_CC[],9,0)</f>
        <v>879760988.01183414</v>
      </c>
      <c r="O434" s="22">
        <f>Target_AM[[#This Row],[PROPORSI]]*VLOOKUP(Target_AM[[#This Row],[NIPNAS]],Target_CC[],COLUMN(A$2)+9,0)</f>
        <v>16231019.636499999</v>
      </c>
      <c r="P434" s="22">
        <f>Target_AM[[#This Row],[PROPORSI]]*VLOOKUP(Target_AM[[#This Row],[NIPNAS]],Target_CC[],COLUMN(B$2)+9,0)</f>
        <v>16122697.093999999</v>
      </c>
      <c r="Q434" s="22">
        <f>Target_AM[[#This Row],[PROPORSI]]*VLOOKUP(Target_AM[[#This Row],[NIPNAS]],Target_CC[],COLUMN(C$2)+9,0)</f>
        <v>16134969.716499999</v>
      </c>
      <c r="R434" s="22">
        <f>Target_AM[[#This Row],[PROPORSI]]*VLOOKUP(Target_AM[[#This Row],[NIPNAS]],Target_CC[],COLUMN(D$2)+9,0)</f>
        <v>16080540.159999998</v>
      </c>
      <c r="S434" s="22">
        <f>Target_AM[[#This Row],[PROPORSI]]*VLOOKUP(Target_AM[[#This Row],[NIPNAS]],Target_CC[],COLUMN(E$2)+9,0)</f>
        <v>15980486.891500004</v>
      </c>
      <c r="T434" s="22">
        <f>Target_AM[[#This Row],[PROPORSI]]*VLOOKUP(Target_AM[[#This Row],[NIPNAS]],Target_CC[],COLUMN(F$2)+9,0)</f>
        <v>15964747.491</v>
      </c>
      <c r="U434" s="22">
        <f>Target_AM[[#This Row],[PROPORSI]]*VLOOKUP(Target_AM[[#This Row],[NIPNAS]],Target_CC[],COLUMN(G$2)+9,0)</f>
        <v>16120963.704999998</v>
      </c>
      <c r="V434" s="22">
        <f>Target_AM[[#This Row],[PROPORSI]]*VLOOKUP(Target_AM[[#This Row],[NIPNAS]],Target_CC[],COLUMN(H$2)+9,0)</f>
        <v>16201671.895499999</v>
      </c>
      <c r="W434" s="22">
        <f>Target_AM[[#This Row],[PROPORSI]]*VLOOKUP(Target_AM[[#This Row],[NIPNAS]],Target_CC[],COLUMN(I$2)+9,0)</f>
        <v>16178860.039500002</v>
      </c>
      <c r="X434" s="22">
        <f>Target_AM[[#This Row],[PROPORSI]]*VLOOKUP(Target_AM[[#This Row],[NIPNAS]],Target_CC[],COLUMN(J$2)+9,0)</f>
        <v>16189399.273000002</v>
      </c>
      <c r="Y434" s="22">
        <f>Target_AM[[#This Row],[PROPORSI]]*VLOOKUP(Target_AM[[#This Row],[NIPNAS]],Target_CC[],COLUMN(K$2)+9,0)</f>
        <v>16191132.661999999</v>
      </c>
      <c r="Z434" s="22">
        <f>Target_AM[[#This Row],[PROPORSI]]*VLOOKUP(Target_AM[[#This Row],[NIPNAS]],Target_CC[],COLUMN(L$2)+9,0)</f>
        <v>16156048.183499999</v>
      </c>
      <c r="AA434" s="22">
        <f>Target_AM[[#This Row],[PROPORSI]]*VLOOKUP(Target_AM[[#This Row],[NIPNAS]],Target_CC[],COLUMN(M$2)+9,0)</f>
        <v>193552536.748</v>
      </c>
      <c r="AB434" s="22">
        <f>Target_AM[[#This Row],[PROPORSI]]*VLOOKUP(Target_AM[[#This Row],[NIPNAS]],Target_CC[],COLUMN(N$2)+9,0)</f>
        <v>0</v>
      </c>
      <c r="AC434" s="22">
        <f>Target_AM[[#This Row],[PROPORSI]]*VLOOKUP(Target_AM[[#This Row],[NIPNAS]],Target_CC[],COLUMN(O$2)+9,0)</f>
        <v>690859.22431823774</v>
      </c>
      <c r="AD434" s="22">
        <f>Target_AM[[#This Row],[PROPORSI]]*VLOOKUP(Target_AM[[#This Row],[NIPNAS]],Target_CC[],COLUMN(P$2)+9,0)</f>
        <v>683729.23020126333</v>
      </c>
      <c r="AE434" s="22">
        <f>Target_AM[[#This Row],[PROPORSI]]*VLOOKUP(Target_AM[[#This Row],[NIPNAS]],Target_CC[],COLUMN(Q$2)+9,0)</f>
        <v>537486.86343142285</v>
      </c>
      <c r="AF434" s="22">
        <f>Target_AM[[#This Row],[PROPORSI]]*VLOOKUP(Target_AM[[#This Row],[NIPNAS]],Target_CC[],COLUMN(R$2)+9,0)</f>
        <v>586231.66372162709</v>
      </c>
      <c r="AG434" s="22">
        <f>Target_AM[[#This Row],[PROPORSI]]*VLOOKUP(Target_AM[[#This Row],[NIPNAS]],Target_CC[],COLUMN(S$2)+9,0)</f>
        <v>571553.53985494352</v>
      </c>
      <c r="AH434" s="22">
        <f>Target_AM[[#This Row],[PROPORSI]]*VLOOKUP(Target_AM[[#This Row],[NIPNAS]],Target_CC[],COLUMN(T$2)+9,0)</f>
        <v>710365.72728492401</v>
      </c>
      <c r="AI434" s="22">
        <f>Target_AM[[#This Row],[PROPORSI]]*VLOOKUP(Target_AM[[#This Row],[NIPNAS]],Target_CC[],COLUMN(U$2)+9,0)</f>
        <v>598269.13892134407</v>
      </c>
      <c r="AJ434" s="22">
        <f>Target_AM[[#This Row],[PROPORSI]]*VLOOKUP(Target_AM[[#This Row],[NIPNAS]],Target_CC[],COLUMN(V$2)+9,0)</f>
        <v>715610.41381648171</v>
      </c>
      <c r="AK434" s="22">
        <f>Target_AM[[#This Row],[PROPORSI]]*VLOOKUP(Target_AM[[#This Row],[NIPNAS]],Target_CC[],COLUMN(W$2)+9,0)</f>
        <v>720720.50871695695</v>
      </c>
      <c r="AL434" s="22">
        <f>Target_AM[[#This Row],[PROPORSI]]*VLOOKUP(Target_AM[[#This Row],[NIPNAS]],Target_CC[],COLUMN(X$2)+9,0)</f>
        <v>611960.29877694696</v>
      </c>
      <c r="AM434" s="22">
        <f>Target_AM[[#This Row],[PROPORSI]]*VLOOKUP(Target_AM[[#This Row],[NIPNAS]],Target_CC[],COLUMN(Y$2)+9,0)</f>
        <v>623089.45347582689</v>
      </c>
      <c r="AN434" s="22">
        <f>Target_AM[[#This Row],[PROPORSI]]*VLOOKUP(Target_AM[[#This Row],[NIPNAS]],Target_CC[],COLUMN(Z$2)+9,0)</f>
        <v>7049876.062519975</v>
      </c>
      <c r="AO434" s="22">
        <f>Target_AM[[#This Row],[PROPORSI]]*VLOOKUP(Target_AM[[#This Row],[NIPNAS]],Target_CC[],COLUMN(AA$2)+9,0)</f>
        <v>16231019.636499999</v>
      </c>
      <c r="AP434" s="22">
        <f>Target_AM[[#This Row],[PROPORSI]]*VLOOKUP(Target_AM[[#This Row],[NIPNAS]],Target_CC[],COLUMN(AB$2)+9,0)</f>
        <v>16813556.318318237</v>
      </c>
      <c r="AQ434" s="22">
        <f>Target_AM[[#This Row],[PROPORSI]]*VLOOKUP(Target_AM[[#This Row],[NIPNAS]],Target_CC[],COLUMN(AC$2)+9,0)</f>
        <v>16818698.946701262</v>
      </c>
      <c r="AR434" s="22">
        <f>Target_AM[[#This Row],[PROPORSI]]*VLOOKUP(Target_AM[[#This Row],[NIPNAS]],Target_CC[],COLUMN(AD$2)+9,0)</f>
        <v>16618027.02343142</v>
      </c>
      <c r="AS434" s="22">
        <f>Target_AM[[#This Row],[PROPORSI]]*VLOOKUP(Target_AM[[#This Row],[NIPNAS]],Target_CC[],COLUMN(AE$2)+9,0)</f>
        <v>16566718.55522163</v>
      </c>
      <c r="AT434" s="22">
        <f>Target_AM[[#This Row],[PROPORSI]]*VLOOKUP(Target_AM[[#This Row],[NIPNAS]],Target_CC[],COLUMN(AF$2)+9,0)</f>
        <v>16536301.030854944</v>
      </c>
      <c r="AU434" s="22">
        <f>Target_AM[[#This Row],[PROPORSI]]*VLOOKUP(Target_AM[[#This Row],[NIPNAS]],Target_CC[],COLUMN(AG$2)+9,0)</f>
        <v>16831329.432284921</v>
      </c>
      <c r="AV434" s="22">
        <f>Target_AM[[#This Row],[PROPORSI]]*VLOOKUP(Target_AM[[#This Row],[NIPNAS]],Target_CC[],COLUMN(AH$2)+9,0)</f>
        <v>16799941.034421343</v>
      </c>
      <c r="AW434" s="22">
        <f>Target_AM[[#This Row],[PROPORSI]]*VLOOKUP(Target_AM[[#This Row],[NIPNAS]],Target_CC[],COLUMN(AI$2)+9,0)</f>
        <v>16894470.453316484</v>
      </c>
      <c r="AX434" s="22">
        <f>Target_AM[[#This Row],[PROPORSI]]*VLOOKUP(Target_AM[[#This Row],[NIPNAS]],Target_CC[],COLUMN(AJ$2)+9,0)</f>
        <v>16910119.781716958</v>
      </c>
      <c r="AY434" s="22">
        <f>Target_AM[[#This Row],[PROPORSI]]*VLOOKUP(Target_AM[[#This Row],[NIPNAS]],Target_CC[],COLUMN(AK$2)+9,0)</f>
        <v>16803092.960776947</v>
      </c>
      <c r="AZ434" s="22">
        <f>Target_AM[[#This Row],[PROPORSI]]*VLOOKUP(Target_AM[[#This Row],[NIPNAS]],Target_CC[],COLUMN(AL$2)+9,0)</f>
        <v>16779137.636975825</v>
      </c>
      <c r="BA434" s="22">
        <f>Target_AM[[#This Row],[PROPORSI]]*VLOOKUP(Target_AM[[#This Row],[NIPNAS]],Target_CC[],COLUMN(AM$2)+9,0)</f>
        <v>200602412.81051996</v>
      </c>
      <c r="BB434" s="22">
        <f>Target_AM[[#This Row],[PROPORSI]]*VLOOKUP(Target_AM[[#This Row],[NIPNAS]],Target_CC[],COLUMN(AN$2)+9,0)</f>
        <v>0</v>
      </c>
      <c r="BC434" s="22">
        <f>Target_AM[[#This Row],[PROPORSI]]*VLOOKUP(Target_AM[[#This Row],[NIPNAS]],Target_CC[],COLUMN(AO$2)+9,0)</f>
        <v>0</v>
      </c>
      <c r="BD434" s="22">
        <f>Target_AM[[#This Row],[PROPORSI]]*VLOOKUP(Target_AM[[#This Row],[NIPNAS]],Target_CC[],COLUMN(AP$2)+9,0)</f>
        <v>0</v>
      </c>
      <c r="BE434" s="22">
        <f>Target_AM[[#This Row],[PROPORSI]]*VLOOKUP(Target_AM[[#This Row],[NIPNAS]],Target_CC[],COLUMN(AQ$2)+9,0)</f>
        <v>0</v>
      </c>
      <c r="BF434" s="22">
        <f>Target_AM[[#This Row],[PROPORSI]]*VLOOKUP(Target_AM[[#This Row],[NIPNAS]],Target_CC[],COLUMN(AR$2)+9,0)</f>
        <v>0</v>
      </c>
      <c r="BG434" s="22">
        <f>Target_AM[[#This Row],[PROPORSI]]*VLOOKUP(Target_AM[[#This Row],[NIPNAS]],Target_CC[],COLUMN(AS$2)+9,0)</f>
        <v>0</v>
      </c>
      <c r="BH434" s="22">
        <f>Target_AM[[#This Row],[PROPORSI]]*VLOOKUP(Target_AM[[#This Row],[NIPNAS]],Target_CC[],COLUMN(AT$2)+9,0)</f>
        <v>0</v>
      </c>
      <c r="BI434" s="22">
        <f>Target_AM[[#This Row],[PROPORSI]]*VLOOKUP(Target_AM[[#This Row],[NIPNAS]],Target_CC[],COLUMN(AU$2)+9,0)</f>
        <v>0</v>
      </c>
      <c r="BJ434" s="22">
        <f>Target_AM[[#This Row],[PROPORSI]]*VLOOKUP(Target_AM[[#This Row],[NIPNAS]],Target_CC[],COLUMN(AV$2)+9,0)</f>
        <v>0</v>
      </c>
      <c r="BK434" s="22">
        <f>Target_AM[[#This Row],[PROPORSI]]*VLOOKUP(Target_AM[[#This Row],[NIPNAS]],Target_CC[],COLUMN(AW$2)+9,0)</f>
        <v>0</v>
      </c>
      <c r="BL434" s="22">
        <f>Target_AM[[#This Row],[PROPORSI]]*VLOOKUP(Target_AM[[#This Row],[NIPNAS]],Target_CC[],COLUMN(AX$2)+9,0)</f>
        <v>0</v>
      </c>
      <c r="BM434" s="22">
        <f>Target_AM[[#This Row],[PROPORSI]]*VLOOKUP(Target_AM[[#This Row],[NIPNAS]],Target_CC[],COLUMN(AY$2)+9,0)</f>
        <v>0</v>
      </c>
      <c r="BN434" s="22">
        <f>Target_AM[[#This Row],[PROPORSI]]*VLOOKUP(Target_AM[[#This Row],[NIPNAS]],Target_CC[],COLUMN(AZ$2)+9,0)</f>
        <v>0</v>
      </c>
      <c r="BO434" s="22">
        <f>Target_AM[[#This Row],[PROPORSI]]*VLOOKUP(Target_AM[[#This Row],[NIPNAS]],Target_CC[],COLUMN(BA$2)+9,0)</f>
        <v>34573038</v>
      </c>
      <c r="BP434" s="22">
        <f>Target_AM[[#This Row],[PROPORSI]]*VLOOKUP(Target_AM[[#This Row],[NIPNAS]],Target_CC[],COLUMN(BB$2)+9,0)</f>
        <v>34550851</v>
      </c>
      <c r="BQ434" s="22">
        <f>Target_AM[[#This Row],[PROPORSI]]*VLOOKUP(Target_AM[[#This Row],[NIPNAS]],Target_CC[],COLUMN(BC$2)+9,0)</f>
        <v>34581036</v>
      </c>
      <c r="BR434" s="22">
        <f>Target_AM[[#This Row],[PROPORSI]]*VLOOKUP(Target_AM[[#This Row],[NIPNAS]],Target_CC[],COLUMN(BD$2)+9,0)</f>
        <v>33011899</v>
      </c>
      <c r="BS434" s="22">
        <f>Target_AM[[#This Row],[PROPORSI]]*VLOOKUP(Target_AM[[#This Row],[NIPNAS]],Target_CC[],COLUMN(BE$2)+9,0)</f>
        <v>33011899</v>
      </c>
      <c r="BT434" s="22">
        <f>Target_AM[[#This Row],[PROPORSI]]*VLOOKUP(Target_AM[[#This Row],[NIPNAS]],Target_CC[],COLUMN(BF$2)+9,0)</f>
        <v>33011899</v>
      </c>
      <c r="BU434" s="22">
        <f>Target_AM[[#This Row],[PROPORSI]]*VLOOKUP(Target_AM[[#This Row],[NIPNAS]],Target_CC[],COLUMN(BG$2)+9,0)</f>
        <v>33011899</v>
      </c>
      <c r="BV434" s="22">
        <f>Target_AM[[#This Row],[PROPORSI]]*VLOOKUP(Target_AM[[#This Row],[NIPNAS]],Target_CC[],COLUMN(BH$2)+9,0)</f>
        <v>33011899</v>
      </c>
      <c r="BW434" s="22">
        <f>Target_AM[[#This Row],[PROPORSI]]*VLOOKUP(Target_AM[[#This Row],[NIPNAS]],Target_CC[],COLUMN(BI$2)+9,0)</f>
        <v>33011899</v>
      </c>
      <c r="BX434" s="22">
        <f>Target_AM[[#This Row],[PROPORSI]]*VLOOKUP(Target_AM[[#This Row],[NIPNAS]],Target_CC[],COLUMN(BJ$2)+9,0)</f>
        <v>33011899</v>
      </c>
      <c r="BY434" s="22">
        <f>Target_AM[[#This Row],[PROPORSI]]*VLOOKUP(Target_AM[[#This Row],[NIPNAS]],Target_CC[],COLUMN(BK$2)+9,0)</f>
        <v>33011899</v>
      </c>
      <c r="BZ434" s="22">
        <f>Target_AM[[#This Row],[PROPORSI]]*VLOOKUP(Target_AM[[#This Row],[NIPNAS]],Target_CC[],COLUMN(BL$2)+9,0)</f>
        <v>33011899</v>
      </c>
      <c r="CA434" s="22">
        <f>Target_AM[[#This Row],[PROPORSI]]*VLOOKUP(Target_AM[[#This Row],[NIPNAS]],Target_CC[],COLUMN(BM$2)+9,0)</f>
        <v>400812016</v>
      </c>
      <c r="CB434" s="22">
        <f>Target_AM[[#This Row],[PROPORSI]]*VLOOKUP(Target_AM[[#This Row],[NIPNAS]],Target_CC[],COLUMN(BN$2)+9,0)</f>
        <v>29600000</v>
      </c>
      <c r="CC434" s="22">
        <f>Target_AM[[#This Row],[PROPORSI]]*VLOOKUP(Target_AM[[#This Row],[NIPNAS]],Target_CC[],COLUMN(BO$2)+9,0)</f>
        <v>29600000</v>
      </c>
      <c r="CD434" s="22">
        <f>Target_AM[[#This Row],[PROPORSI]]*VLOOKUP(Target_AM[[#This Row],[NIPNAS]],Target_CC[],COLUMN(BP$2)+9,0)</f>
        <v>29600000</v>
      </c>
      <c r="CE434" s="22">
        <f>Target_AM[[#This Row],[PROPORSI]]*VLOOKUP(Target_AM[[#This Row],[NIPNAS]],Target_CC[],COLUMN(BQ$2)+9,0)</f>
        <v>28120000</v>
      </c>
      <c r="CF434" s="22">
        <f>Target_AM[[#This Row],[PROPORSI]]*VLOOKUP(Target_AM[[#This Row],[NIPNAS]],Target_CC[],COLUMN(BR$2)+9,0)</f>
        <v>28120000</v>
      </c>
      <c r="CG434" s="22">
        <f>Target_AM[[#This Row],[PROPORSI]]*VLOOKUP(Target_AM[[#This Row],[NIPNAS]],Target_CC[],COLUMN(BS$2)+9,0)</f>
        <v>28120000</v>
      </c>
      <c r="CH434" s="22">
        <f>Target_AM[[#This Row],[PROPORSI]]*VLOOKUP(Target_AM[[#This Row],[NIPNAS]],Target_CC[],COLUMN(BT$2)+9,0)</f>
        <v>28120000</v>
      </c>
      <c r="CI434" s="22">
        <f>Target_AM[[#This Row],[PROPORSI]]*VLOOKUP(Target_AM[[#This Row],[NIPNAS]],Target_CC[],COLUMN(BU$2)+9,0)</f>
        <v>28120000</v>
      </c>
      <c r="CJ434" s="22">
        <f>Target_AM[[#This Row],[PROPORSI]]*VLOOKUP(Target_AM[[#This Row],[NIPNAS]],Target_CC[],COLUMN(BV$2)+9,0)</f>
        <v>28120000</v>
      </c>
      <c r="CK434" s="22">
        <f>Target_AM[[#This Row],[PROPORSI]]*VLOOKUP(Target_AM[[#This Row],[NIPNAS]],Target_CC[],COLUMN(BW$2)+9,0)</f>
        <v>28120000</v>
      </c>
      <c r="CL434" s="22">
        <f>Target_AM[[#This Row],[PROPORSI]]*VLOOKUP(Target_AM[[#This Row],[NIPNAS]],Target_CC[],COLUMN(BX$2)+9,0)</f>
        <v>28120000</v>
      </c>
      <c r="CM434" s="22">
        <f>Target_AM[[#This Row],[PROPORSI]]*VLOOKUP(Target_AM[[#This Row],[NIPNAS]],Target_CC[],COLUMN(BY$2)+9,0)</f>
        <v>28120000</v>
      </c>
      <c r="CN434" s="22">
        <f>Target_AM[[#This Row],[PROPORSI]]*VLOOKUP(Target_AM[[#This Row],[NIPNAS]],Target_CC[],COLUMN(BZ$2)+9,0)</f>
        <v>341880000</v>
      </c>
      <c r="CO434" s="22">
        <f>Target_AM[[#This Row],[PROPORSI]]*VLOOKUP(Target_AM[[#This Row],[NIPNAS]],Target_CC[],COLUMN(CA$2)+9,0)</f>
        <v>4854471</v>
      </c>
      <c r="CP434" s="22">
        <f>Target_AM[[#This Row],[PROPORSI]]*VLOOKUP(Target_AM[[#This Row],[NIPNAS]],Target_CC[],COLUMN(CB$2)+9,0)</f>
        <v>4854560</v>
      </c>
      <c r="CQ434" s="22">
        <f>Target_AM[[#This Row],[PROPORSI]]*VLOOKUP(Target_AM[[#This Row],[NIPNAS]],Target_CC[],COLUMN(CC$2)+9,0)</f>
        <v>4891899</v>
      </c>
      <c r="CR434" s="22">
        <f>Target_AM[[#This Row],[PROPORSI]]*VLOOKUP(Target_AM[[#This Row],[NIPNAS]],Target_CC[],COLUMN(CD$2)+9,0)</f>
        <v>4891899</v>
      </c>
      <c r="CS434" s="22">
        <f>Target_AM[[#This Row],[PROPORSI]]*VLOOKUP(Target_AM[[#This Row],[NIPNAS]],Target_CC[],COLUMN(CE$2)+9,0)</f>
        <v>4891899</v>
      </c>
      <c r="CT434" s="22">
        <f>Target_AM[[#This Row],[PROPORSI]]*VLOOKUP(Target_AM[[#This Row],[NIPNAS]],Target_CC[],COLUMN(CF$2)+9,0)</f>
        <v>4891899</v>
      </c>
      <c r="CU434" s="22">
        <f>Target_AM[[#This Row],[PROPORSI]]*VLOOKUP(Target_AM[[#This Row],[NIPNAS]],Target_CC[],COLUMN(CG$2)+9,0)</f>
        <v>4891899</v>
      </c>
      <c r="CV434" s="22">
        <f>Target_AM[[#This Row],[PROPORSI]]*VLOOKUP(Target_AM[[#This Row],[NIPNAS]],Target_CC[],COLUMN(CH$2)+9,0)</f>
        <v>4891899</v>
      </c>
      <c r="CW434" s="22">
        <f>Target_AM[[#This Row],[PROPORSI]]*VLOOKUP(Target_AM[[#This Row],[NIPNAS]],Target_CC[],COLUMN(CI$2)+9,0)</f>
        <v>4891899</v>
      </c>
      <c r="CX434" s="22">
        <f>Target_AM[[#This Row],[PROPORSI]]*VLOOKUP(Target_AM[[#This Row],[NIPNAS]],Target_CC[],COLUMN(CJ$2)+9,0)</f>
        <v>4891899</v>
      </c>
      <c r="CY434" s="22">
        <f>Target_AM[[#This Row],[PROPORSI]]*VLOOKUP(Target_AM[[#This Row],[NIPNAS]],Target_CC[],COLUMN(CK$2)+9,0)</f>
        <v>4891899</v>
      </c>
      <c r="CZ434" s="22">
        <f>Target_AM[[#This Row],[PROPORSI]]*VLOOKUP(Target_AM[[#This Row],[NIPNAS]],Target_CC[],COLUMN(CL$2)+9,0)</f>
        <v>4891899</v>
      </c>
      <c r="DA434" s="22">
        <f>Target_AM[[#This Row],[PROPORSI]]*VLOOKUP(Target_AM[[#This Row],[NIPNAS]],Target_CC[],COLUMN(CM$2)+9,0)</f>
        <v>58628021</v>
      </c>
      <c r="DB434" s="22">
        <f>Target_AM[[#This Row],[PROPORSI]]*VLOOKUP(Target_AM[[#This Row],[NIPNAS]],Target_CC[],COLUMN(CN$2)+9,0)</f>
        <v>0</v>
      </c>
      <c r="DC434" s="22">
        <f>Target_AM[[#This Row],[PROPORSI]]*VLOOKUP(Target_AM[[#This Row],[NIPNAS]],Target_CC[],COLUMN(CO$2)+9,0)</f>
        <v>0</v>
      </c>
      <c r="DD434" s="22">
        <f>Target_AM[[#This Row],[PROPORSI]]*VLOOKUP(Target_AM[[#This Row],[NIPNAS]],Target_CC[],COLUMN(CP$2)+9,0)</f>
        <v>0</v>
      </c>
      <c r="DE434" s="22">
        <f>Target_AM[[#This Row],[PROPORSI]]*VLOOKUP(Target_AM[[#This Row],[NIPNAS]],Target_CC[],COLUMN(CQ$2)+9,0)</f>
        <v>0</v>
      </c>
      <c r="DF434" s="22">
        <f>Target_AM[[#This Row],[PROPORSI]]*VLOOKUP(Target_AM[[#This Row],[NIPNAS]],Target_CC[],COLUMN(CR$2)+9,0)</f>
        <v>0</v>
      </c>
      <c r="DG434" s="22">
        <f>Target_AM[[#This Row],[PROPORSI]]*VLOOKUP(Target_AM[[#This Row],[NIPNAS]],Target_CC[],COLUMN(CS$2)+9,0)</f>
        <v>0</v>
      </c>
      <c r="DH434" s="22">
        <f>Target_AM[[#This Row],[PROPORSI]]*VLOOKUP(Target_AM[[#This Row],[NIPNAS]],Target_CC[],COLUMN(CT$2)+9,0)</f>
        <v>0</v>
      </c>
      <c r="DI434" s="22">
        <f>Target_AM[[#This Row],[PROPORSI]]*VLOOKUP(Target_AM[[#This Row],[NIPNAS]],Target_CC[],COLUMN(CU$2)+9,0)</f>
        <v>0</v>
      </c>
      <c r="DJ434" s="22">
        <f>Target_AM[[#This Row],[PROPORSI]]*VLOOKUP(Target_AM[[#This Row],[NIPNAS]],Target_CC[],COLUMN(CV$2)+9,0)</f>
        <v>0</v>
      </c>
      <c r="DK434" s="22">
        <f>Target_AM[[#This Row],[PROPORSI]]*VLOOKUP(Target_AM[[#This Row],[NIPNAS]],Target_CC[],COLUMN(CW$2)+9,0)</f>
        <v>0</v>
      </c>
      <c r="DL434" s="22">
        <f>Target_AM[[#This Row],[PROPORSI]]*VLOOKUP(Target_AM[[#This Row],[NIPNAS]],Target_CC[],COLUMN(CX$2)+9,0)</f>
        <v>0</v>
      </c>
      <c r="DM434" s="22">
        <f>Target_AM[[#This Row],[PROPORSI]]*VLOOKUP(Target_AM[[#This Row],[NIPNAS]],Target_CC[],COLUMN(CY$2)+9,0)</f>
        <v>0</v>
      </c>
      <c r="DN434" s="22">
        <f>Target_AM[[#This Row],[PROPORSI]]*VLOOKUP(Target_AM[[#This Row],[NIPNAS]],Target_CC[],COLUMN(CZ$2)+9,0)</f>
        <v>0</v>
      </c>
      <c r="DO434" s="22">
        <f>Target_AM[[#This Row],[PROPORSI]]*VLOOKUP(Target_AM[[#This Row],[NIPNAS]],Target_CC[],COLUMN(DA$2)+9,0)</f>
        <v>0</v>
      </c>
      <c r="DP434" s="22">
        <f>Target_AM[[#This Row],[PROPORSI]]*VLOOKUP(Target_AM[[#This Row],[NIPNAS]],Target_CC[],COLUMN(DB$2)+9,0)</f>
        <v>0</v>
      </c>
      <c r="DQ434" s="22">
        <f>Target_AM[[#This Row],[PROPORSI]]*VLOOKUP(Target_AM[[#This Row],[NIPNAS]],Target_CC[],COLUMN(DC$2)+9,0)</f>
        <v>0</v>
      </c>
      <c r="DR434" s="22">
        <f>Target_AM[[#This Row],[PROPORSI]]*VLOOKUP(Target_AM[[#This Row],[NIPNAS]],Target_CC[],COLUMN(DD$2)+9,0)</f>
        <v>0</v>
      </c>
      <c r="DS434" s="22">
        <f>Target_AM[[#This Row],[PROPORSI]]*VLOOKUP(Target_AM[[#This Row],[NIPNAS]],Target_CC[],COLUMN(DE$2)+9,0)</f>
        <v>0</v>
      </c>
      <c r="DT434" s="22">
        <f>Target_AM[[#This Row],[PROPORSI]]*VLOOKUP(Target_AM[[#This Row],[NIPNAS]],Target_CC[],COLUMN(DF$2)+9,0)</f>
        <v>0</v>
      </c>
      <c r="DU434" s="22">
        <f>Target_AM[[#This Row],[PROPORSI]]*VLOOKUP(Target_AM[[#This Row],[NIPNAS]],Target_CC[],COLUMN(DG$2)+9,0)</f>
        <v>0</v>
      </c>
      <c r="DV434" s="22">
        <f>Target_AM[[#This Row],[PROPORSI]]*VLOOKUP(Target_AM[[#This Row],[NIPNAS]],Target_CC[],COLUMN(DH$2)+9,0)</f>
        <v>0</v>
      </c>
      <c r="DW434" s="22">
        <f>Target_AM[[#This Row],[PROPORSI]]*VLOOKUP(Target_AM[[#This Row],[NIPNAS]],Target_CC[],COLUMN(DI$2)+9,0)</f>
        <v>0</v>
      </c>
      <c r="DX434" s="22">
        <f>Target_AM[[#This Row],[PROPORSI]]*VLOOKUP(Target_AM[[#This Row],[NIPNAS]],Target_CC[],COLUMN(DJ$2)+9,0)</f>
        <v>0</v>
      </c>
      <c r="DY434" s="22">
        <f>Target_AM[[#This Row],[PROPORSI]]*VLOOKUP(Target_AM[[#This Row],[NIPNAS]],Target_CC[],COLUMN(DK$2)+9,0)</f>
        <v>0</v>
      </c>
      <c r="DZ434" s="22">
        <f>Target_AM[[#This Row],[PROPORSI]]*VLOOKUP(Target_AM[[#This Row],[NIPNAS]],Target_CC[],COLUMN(DL$2)+9,0)</f>
        <v>0</v>
      </c>
      <c r="EA434" s="22">
        <f>Target_AM[[#This Row],[PROPORSI]]*VLOOKUP(Target_AM[[#This Row],[NIPNAS]],Target_CC[],COLUMN(DM$2)+9,0)</f>
        <v>0</v>
      </c>
    </row>
    <row r="435" spans="2:131" x14ac:dyDescent="0.3">
      <c r="B435">
        <v>920064</v>
      </c>
      <c r="C435" t="s">
        <v>1051</v>
      </c>
      <c r="D435">
        <v>1</v>
      </c>
      <c r="E435" s="8">
        <v>45658</v>
      </c>
      <c r="F435">
        <v>5591053</v>
      </c>
      <c r="G435" t="s">
        <v>770</v>
      </c>
      <c r="J435" t="s">
        <v>363</v>
      </c>
      <c r="K435" t="s">
        <v>25</v>
      </c>
      <c r="L435" t="s">
        <v>159</v>
      </c>
      <c r="M435" t="s">
        <v>29</v>
      </c>
      <c r="N435" s="23">
        <f>Target_AM[[#This Row],[PROPORSI]]*VLOOKUP(Target_AM[[#This Row],[NIPNAS]],Target_CC[],9,0)</f>
        <v>633800508.02548647</v>
      </c>
      <c r="O435" s="22">
        <f>Target_AM[[#This Row],[PROPORSI]]*VLOOKUP(Target_AM[[#This Row],[NIPNAS]],Target_CC[],COLUMN(A$2)+9,0)</f>
        <v>34245628</v>
      </c>
      <c r="P435" s="22">
        <f>Target_AM[[#This Row],[PROPORSI]]*VLOOKUP(Target_AM[[#This Row],[NIPNAS]],Target_CC[],COLUMN(B$2)+9,0)</f>
        <v>34245628</v>
      </c>
      <c r="Q435" s="22">
        <f>Target_AM[[#This Row],[PROPORSI]]*VLOOKUP(Target_AM[[#This Row],[NIPNAS]],Target_CC[],COLUMN(C$2)+9,0)</f>
        <v>32875802.879999999</v>
      </c>
      <c r="R435" s="22">
        <f>Target_AM[[#This Row],[PROPORSI]]*VLOOKUP(Target_AM[[#This Row],[NIPNAS]],Target_CC[],COLUMN(D$2)+9,0)</f>
        <v>34574386.028800003</v>
      </c>
      <c r="S435" s="22">
        <f>Target_AM[[#This Row],[PROPORSI]]*VLOOKUP(Target_AM[[#This Row],[NIPNAS]],Target_CC[],COLUMN(E$2)+9,0)</f>
        <v>32879090.460287999</v>
      </c>
      <c r="T435" s="22">
        <f>Target_AM[[#This Row],[PROPORSI]]*VLOOKUP(Target_AM[[#This Row],[NIPNAS]],Target_CC[],COLUMN(F$2)+9,0)</f>
        <v>32862137.504602879</v>
      </c>
      <c r="U435" s="22">
        <f>Target_AM[[#This Row],[PROPORSI]]*VLOOKUP(Target_AM[[#This Row],[NIPNAS]],Target_CC[],COLUMN(G$2)+9,0)</f>
        <v>39711093.575046025</v>
      </c>
      <c r="V435" s="22">
        <f>Target_AM[[#This Row],[PROPORSI]]*VLOOKUP(Target_AM[[#This Row],[NIPNAS]],Target_CC[],COLUMN(H$2)+9,0)</f>
        <v>34642738.935750462</v>
      </c>
      <c r="W435" s="22">
        <f>Target_AM[[#This Row],[PROPORSI]]*VLOOKUP(Target_AM[[#This Row],[NIPNAS]],Target_CC[],COLUMN(I$2)+9,0)</f>
        <v>36304336.789357506</v>
      </c>
      <c r="X435" s="22">
        <f>Target_AM[[#This Row],[PROPORSI]]*VLOOKUP(Target_AM[[#This Row],[NIPNAS]],Target_CC[],COLUMN(J$2)+9,0)</f>
        <v>39745515.567893572</v>
      </c>
      <c r="Y435" s="22">
        <f>Target_AM[[#This Row],[PROPORSI]]*VLOOKUP(Target_AM[[#This Row],[NIPNAS]],Target_CC[],COLUMN(K$2)+9,0)</f>
        <v>34643083.155678935</v>
      </c>
      <c r="Z435" s="22">
        <f>Target_AM[[#This Row],[PROPORSI]]*VLOOKUP(Target_AM[[#This Row],[NIPNAS]],Target_CC[],COLUMN(L$2)+9,0)</f>
        <v>38016621.631556794</v>
      </c>
      <c r="AA435" s="22">
        <f>Target_AM[[#This Row],[PROPORSI]]*VLOOKUP(Target_AM[[#This Row],[NIPNAS]],Target_CC[],COLUMN(M$2)+9,0)</f>
        <v>424746062.52897418</v>
      </c>
      <c r="AB435" s="22">
        <f>Target_AM[[#This Row],[PROPORSI]]*VLOOKUP(Target_AM[[#This Row],[NIPNAS]],Target_CC[],COLUMN(N$2)+9,0)</f>
        <v>775253.81526930584</v>
      </c>
      <c r="AC435" s="22">
        <f>Target_AM[[#This Row],[PROPORSI]]*VLOOKUP(Target_AM[[#This Row],[NIPNAS]],Target_CC[],COLUMN(O$2)+9,0)</f>
        <v>4535215.5902779745</v>
      </c>
      <c r="AD435" s="22">
        <f>Target_AM[[#This Row],[PROPORSI]]*VLOOKUP(Target_AM[[#This Row],[NIPNAS]],Target_CC[],COLUMN(P$2)+9,0)</f>
        <v>4143757.858369431</v>
      </c>
      <c r="AE435" s="22">
        <f>Target_AM[[#This Row],[PROPORSI]]*VLOOKUP(Target_AM[[#This Row],[NIPNAS]],Target_CC[],COLUMN(Q$2)+9,0)</f>
        <v>2860250.2622405561</v>
      </c>
      <c r="AF435" s="22">
        <f>Target_AM[[#This Row],[PROPORSI]]*VLOOKUP(Target_AM[[#This Row],[NIPNAS]],Target_CC[],COLUMN(R$2)+9,0)</f>
        <v>3864811.5162009578</v>
      </c>
      <c r="AG435" s="22">
        <f>Target_AM[[#This Row],[PROPORSI]]*VLOOKUP(Target_AM[[#This Row],[NIPNAS]],Target_CC[],COLUMN(S$2)+9,0)</f>
        <v>5587499.6475911513</v>
      </c>
      <c r="AH435" s="22">
        <f>Target_AM[[#This Row],[PROPORSI]]*VLOOKUP(Target_AM[[#This Row],[NIPNAS]],Target_CC[],COLUMN(T$2)+9,0)</f>
        <v>6575655.2161595672</v>
      </c>
      <c r="AI435" s="22">
        <f>Target_AM[[#This Row],[PROPORSI]]*VLOOKUP(Target_AM[[#This Row],[NIPNAS]],Target_CC[],COLUMN(U$2)+9,0)</f>
        <v>7264658.5271692947</v>
      </c>
      <c r="AJ435" s="22">
        <f>Target_AM[[#This Row],[PROPORSI]]*VLOOKUP(Target_AM[[#This Row],[NIPNAS]],Target_CC[],COLUMN(V$2)+9,0)</f>
        <v>5950790.2494784426</v>
      </c>
      <c r="AK435" s="22">
        <f>Target_AM[[#This Row],[PROPORSI]]*VLOOKUP(Target_AM[[#This Row],[NIPNAS]],Target_CC[],COLUMN(W$2)+9,0)</f>
        <v>7321701.7749197055</v>
      </c>
      <c r="AL435" s="22">
        <f>Target_AM[[#This Row],[PROPORSI]]*VLOOKUP(Target_AM[[#This Row],[NIPNAS]],Target_CC[],COLUMN(X$2)+9,0)</f>
        <v>9856892.7835813612</v>
      </c>
      <c r="AM435" s="22">
        <f>Target_AM[[#This Row],[PROPORSI]]*VLOOKUP(Target_AM[[#This Row],[NIPNAS]],Target_CC[],COLUMN(Y$2)+9,0)</f>
        <v>6172471.7551247776</v>
      </c>
      <c r="AN435" s="22">
        <f>Target_AM[[#This Row],[PROPORSI]]*VLOOKUP(Target_AM[[#This Row],[NIPNAS]],Target_CC[],COLUMN(Z$2)+9,0)</f>
        <v>64908958.996382535</v>
      </c>
      <c r="AO435" s="22">
        <f>Target_AM[[#This Row],[PROPORSI]]*VLOOKUP(Target_AM[[#This Row],[NIPNAS]],Target_CC[],COLUMN(AA$2)+9,0)</f>
        <v>35020881.815269306</v>
      </c>
      <c r="AP435" s="22">
        <f>Target_AM[[#This Row],[PROPORSI]]*VLOOKUP(Target_AM[[#This Row],[NIPNAS]],Target_CC[],COLUMN(AB$2)+9,0)</f>
        <v>38780843.590277977</v>
      </c>
      <c r="AQ435" s="22">
        <f>Target_AM[[#This Row],[PROPORSI]]*VLOOKUP(Target_AM[[#This Row],[NIPNAS]],Target_CC[],COLUMN(AC$2)+9,0)</f>
        <v>37019560.738369428</v>
      </c>
      <c r="AR435" s="22">
        <f>Target_AM[[#This Row],[PROPORSI]]*VLOOKUP(Target_AM[[#This Row],[NIPNAS]],Target_CC[],COLUMN(AD$2)+9,0)</f>
        <v>37434636.291040562</v>
      </c>
      <c r="AS435" s="22">
        <f>Target_AM[[#This Row],[PROPORSI]]*VLOOKUP(Target_AM[[#This Row],[NIPNAS]],Target_CC[],COLUMN(AE$2)+9,0)</f>
        <v>36743901.976488955</v>
      </c>
      <c r="AT435" s="22">
        <f>Target_AM[[#This Row],[PROPORSI]]*VLOOKUP(Target_AM[[#This Row],[NIPNAS]],Target_CC[],COLUMN(AF$2)+9,0)</f>
        <v>38449637.152194031</v>
      </c>
      <c r="AU435" s="22">
        <f>Target_AM[[#This Row],[PROPORSI]]*VLOOKUP(Target_AM[[#This Row],[NIPNAS]],Target_CC[],COLUMN(AG$2)+9,0)</f>
        <v>46286748.791205592</v>
      </c>
      <c r="AV435" s="22">
        <f>Target_AM[[#This Row],[PROPORSI]]*VLOOKUP(Target_AM[[#This Row],[NIPNAS]],Target_CC[],COLUMN(AH$2)+9,0)</f>
        <v>41907397.462919757</v>
      </c>
      <c r="AW435" s="22">
        <f>Target_AM[[#This Row],[PROPORSI]]*VLOOKUP(Target_AM[[#This Row],[NIPNAS]],Target_CC[],COLUMN(AI$2)+9,0)</f>
        <v>42255127.03883595</v>
      </c>
      <c r="AX435" s="22">
        <f>Target_AM[[#This Row],[PROPORSI]]*VLOOKUP(Target_AM[[#This Row],[NIPNAS]],Target_CC[],COLUMN(AJ$2)+9,0)</f>
        <v>47067217.342813276</v>
      </c>
      <c r="AY435" s="22">
        <f>Target_AM[[#This Row],[PROPORSI]]*VLOOKUP(Target_AM[[#This Row],[NIPNAS]],Target_CC[],COLUMN(AK$2)+9,0)</f>
        <v>44499975.939260297</v>
      </c>
      <c r="AZ435" s="22">
        <f>Target_AM[[#This Row],[PROPORSI]]*VLOOKUP(Target_AM[[#This Row],[NIPNAS]],Target_CC[],COLUMN(AL$2)+9,0)</f>
        <v>44189093.386681572</v>
      </c>
      <c r="BA435" s="22">
        <f>Target_AM[[#This Row],[PROPORSI]]*VLOOKUP(Target_AM[[#This Row],[NIPNAS]],Target_CC[],COLUMN(AM$2)+9,0)</f>
        <v>489655021.52535671</v>
      </c>
      <c r="BB435" s="22">
        <f>Target_AM[[#This Row],[PROPORSI]]*VLOOKUP(Target_AM[[#This Row],[NIPNAS]],Target_CC[],COLUMN(AN$2)+9,0)</f>
        <v>792396.75529236195</v>
      </c>
      <c r="BC435" s="22">
        <f>Target_AM[[#This Row],[PROPORSI]]*VLOOKUP(Target_AM[[#This Row],[NIPNAS]],Target_CC[],COLUMN(AO$2)+9,0)</f>
        <v>6032290.547343405</v>
      </c>
      <c r="BD435" s="22">
        <f>Target_AM[[#This Row],[PROPORSI]]*VLOOKUP(Target_AM[[#This Row],[NIPNAS]],Target_CC[],COLUMN(AP$2)+9,0)</f>
        <v>1721168.2227272117</v>
      </c>
      <c r="BE435" s="22">
        <f>Target_AM[[#This Row],[PROPORSI]]*VLOOKUP(Target_AM[[#This Row],[NIPNAS]],Target_CC[],COLUMN(AQ$2)+9,0)</f>
        <v>3730263.1812121775</v>
      </c>
      <c r="BF435" s="22">
        <f>Target_AM[[#This Row],[PROPORSI]]*VLOOKUP(Target_AM[[#This Row],[NIPNAS]],Target_CC[],COLUMN(AR$2)+9,0)</f>
        <v>4356146.5649457099</v>
      </c>
      <c r="BG435" s="22">
        <f>Target_AM[[#This Row],[PROPORSI]]*VLOOKUP(Target_AM[[#This Row],[NIPNAS]],Target_CC[],COLUMN(AS$2)+9,0)</f>
        <v>4727385.5144472579</v>
      </c>
      <c r="BH435" s="22">
        <f>Target_AM[[#This Row],[PROPORSI]]*VLOOKUP(Target_AM[[#This Row],[NIPNAS]],Target_CC[],COLUMN(AT$2)+9,0)</f>
        <v>304335.51175167295</v>
      </c>
      <c r="BI435" s="22">
        <f>Target_AM[[#This Row],[PROPORSI]]*VLOOKUP(Target_AM[[#This Row],[NIPNAS]],Target_CC[],COLUMN(AU$2)+9,0)</f>
        <v>6178364.2199487239</v>
      </c>
      <c r="BJ435" s="22">
        <f>Target_AM[[#This Row],[PROPORSI]]*VLOOKUP(Target_AM[[#This Row],[NIPNAS]],Target_CC[],COLUMN(AV$2)+9,0)</f>
        <v>2219161.1340547749</v>
      </c>
      <c r="BK435" s="22">
        <f>Target_AM[[#This Row],[PROPORSI]]*VLOOKUP(Target_AM[[#This Row],[NIPNAS]],Target_CC[],COLUMN(AW$2)+9,0)</f>
        <v>6294176.2929679696</v>
      </c>
      <c r="BL435" s="22">
        <f>Target_AM[[#This Row],[PROPORSI]]*VLOOKUP(Target_AM[[#This Row],[NIPNAS]],Target_CC[],COLUMN(AX$2)+9,0)</f>
        <v>4667404.7998496499</v>
      </c>
      <c r="BM435" s="22">
        <f>Target_AM[[#This Row],[PROPORSI]]*VLOOKUP(Target_AM[[#This Row],[NIPNAS]],Target_CC[],COLUMN(AY$2)+9,0)</f>
        <v>3677144.2621599752</v>
      </c>
      <c r="BN435" s="22">
        <f>Target_AM[[#This Row],[PROPORSI]]*VLOOKUP(Target_AM[[#This Row],[NIPNAS]],Target_CC[],COLUMN(AZ$2)+9,0)</f>
        <v>44700237.006700888</v>
      </c>
      <c r="BO435" s="22">
        <f>Target_AM[[#This Row],[PROPORSI]]*VLOOKUP(Target_AM[[#This Row],[NIPNAS]],Target_CC[],COLUMN(BA$2)+9,0)</f>
        <v>27416196</v>
      </c>
      <c r="BP435" s="22">
        <f>Target_AM[[#This Row],[PROPORSI]]*VLOOKUP(Target_AM[[#This Row],[NIPNAS]],Target_CC[],COLUMN(BB$2)+9,0)</f>
        <v>27022947</v>
      </c>
      <c r="BQ435" s="22">
        <f>Target_AM[[#This Row],[PROPORSI]]*VLOOKUP(Target_AM[[#This Row],[NIPNAS]],Target_CC[],COLUMN(BC$2)+9,0)</f>
        <v>25933532</v>
      </c>
      <c r="BR435" s="22">
        <f>Target_AM[[#This Row],[PROPORSI]]*VLOOKUP(Target_AM[[#This Row],[NIPNAS]],Target_CC[],COLUMN(BD$2)+9,0)</f>
        <v>27641995</v>
      </c>
      <c r="BS435" s="22">
        <f>Target_AM[[#This Row],[PROPORSI]]*VLOOKUP(Target_AM[[#This Row],[NIPNAS]],Target_CC[],COLUMN(BE$2)+9,0)</f>
        <v>27641995</v>
      </c>
      <c r="BT435" s="22">
        <f>Target_AM[[#This Row],[PROPORSI]]*VLOOKUP(Target_AM[[#This Row],[NIPNAS]],Target_CC[],COLUMN(BF$2)+9,0)</f>
        <v>27641995</v>
      </c>
      <c r="BU435" s="22">
        <f>Target_AM[[#This Row],[PROPORSI]]*VLOOKUP(Target_AM[[#This Row],[NIPNAS]],Target_CC[],COLUMN(BG$2)+9,0)</f>
        <v>27641995</v>
      </c>
      <c r="BV435" s="22">
        <f>Target_AM[[#This Row],[PROPORSI]]*VLOOKUP(Target_AM[[#This Row],[NIPNAS]],Target_CC[],COLUMN(BH$2)+9,0)</f>
        <v>27641995</v>
      </c>
      <c r="BW435" s="22">
        <f>Target_AM[[#This Row],[PROPORSI]]*VLOOKUP(Target_AM[[#This Row],[NIPNAS]],Target_CC[],COLUMN(BI$2)+9,0)</f>
        <v>27641995</v>
      </c>
      <c r="BX435" s="22">
        <f>Target_AM[[#This Row],[PROPORSI]]*VLOOKUP(Target_AM[[#This Row],[NIPNAS]],Target_CC[],COLUMN(BJ$2)+9,0)</f>
        <v>27641995</v>
      </c>
      <c r="BY435" s="22">
        <f>Target_AM[[#This Row],[PROPORSI]]*VLOOKUP(Target_AM[[#This Row],[NIPNAS]],Target_CC[],COLUMN(BK$2)+9,0)</f>
        <v>27641995</v>
      </c>
      <c r="BZ435" s="22">
        <f>Target_AM[[#This Row],[PROPORSI]]*VLOOKUP(Target_AM[[#This Row],[NIPNAS]],Target_CC[],COLUMN(BL$2)+9,0)</f>
        <v>27641995</v>
      </c>
      <c r="CA435" s="22">
        <f>Target_AM[[#This Row],[PROPORSI]]*VLOOKUP(Target_AM[[#This Row],[NIPNAS]],Target_CC[],COLUMN(BM$2)+9,0)</f>
        <v>329150630</v>
      </c>
      <c r="CB435" s="22">
        <f>Target_AM[[#This Row],[PROPORSI]]*VLOOKUP(Target_AM[[#This Row],[NIPNAS]],Target_CC[],COLUMN(BN$2)+9,0)</f>
        <v>0</v>
      </c>
      <c r="CC435" s="22">
        <f>Target_AM[[#This Row],[PROPORSI]]*VLOOKUP(Target_AM[[#This Row],[NIPNAS]],Target_CC[],COLUMN(BO$2)+9,0)</f>
        <v>0</v>
      </c>
      <c r="CD435" s="22">
        <f>Target_AM[[#This Row],[PROPORSI]]*VLOOKUP(Target_AM[[#This Row],[NIPNAS]],Target_CC[],COLUMN(BP$2)+9,0)</f>
        <v>0</v>
      </c>
      <c r="CE435" s="22">
        <f>Target_AM[[#This Row],[PROPORSI]]*VLOOKUP(Target_AM[[#This Row],[NIPNAS]],Target_CC[],COLUMN(BQ$2)+9,0)</f>
        <v>0</v>
      </c>
      <c r="CF435" s="22">
        <f>Target_AM[[#This Row],[PROPORSI]]*VLOOKUP(Target_AM[[#This Row],[NIPNAS]],Target_CC[],COLUMN(BR$2)+9,0)</f>
        <v>0</v>
      </c>
      <c r="CG435" s="22">
        <f>Target_AM[[#This Row],[PROPORSI]]*VLOOKUP(Target_AM[[#This Row],[NIPNAS]],Target_CC[],COLUMN(BS$2)+9,0)</f>
        <v>0</v>
      </c>
      <c r="CH435" s="22">
        <f>Target_AM[[#This Row],[PROPORSI]]*VLOOKUP(Target_AM[[#This Row],[NIPNAS]],Target_CC[],COLUMN(BT$2)+9,0)</f>
        <v>0</v>
      </c>
      <c r="CI435" s="22">
        <f>Target_AM[[#This Row],[PROPORSI]]*VLOOKUP(Target_AM[[#This Row],[NIPNAS]],Target_CC[],COLUMN(BU$2)+9,0)</f>
        <v>0</v>
      </c>
      <c r="CJ435" s="22">
        <f>Target_AM[[#This Row],[PROPORSI]]*VLOOKUP(Target_AM[[#This Row],[NIPNAS]],Target_CC[],COLUMN(BV$2)+9,0)</f>
        <v>0</v>
      </c>
      <c r="CK435" s="22">
        <f>Target_AM[[#This Row],[PROPORSI]]*VLOOKUP(Target_AM[[#This Row],[NIPNAS]],Target_CC[],COLUMN(BW$2)+9,0)</f>
        <v>0</v>
      </c>
      <c r="CL435" s="22">
        <f>Target_AM[[#This Row],[PROPORSI]]*VLOOKUP(Target_AM[[#This Row],[NIPNAS]],Target_CC[],COLUMN(BX$2)+9,0)</f>
        <v>0</v>
      </c>
      <c r="CM435" s="22">
        <f>Target_AM[[#This Row],[PROPORSI]]*VLOOKUP(Target_AM[[#This Row],[NIPNAS]],Target_CC[],COLUMN(BY$2)+9,0)</f>
        <v>0</v>
      </c>
      <c r="CN435" s="22">
        <f>Target_AM[[#This Row],[PROPORSI]]*VLOOKUP(Target_AM[[#This Row],[NIPNAS]],Target_CC[],COLUMN(BZ$2)+9,0)</f>
        <v>0</v>
      </c>
      <c r="CO435" s="22">
        <f>Target_AM[[#This Row],[PROPORSI]]*VLOOKUP(Target_AM[[#This Row],[NIPNAS]],Target_CC[],COLUMN(CA$2)+9,0)</f>
        <v>29362887</v>
      </c>
      <c r="CP435" s="22">
        <f>Target_AM[[#This Row],[PROPORSI]]*VLOOKUP(Target_AM[[#This Row],[NIPNAS]],Target_CC[],COLUMN(CB$2)+9,0)</f>
        <v>28776676</v>
      </c>
      <c r="CQ435" s="22">
        <f>Target_AM[[#This Row],[PROPORSI]]*VLOOKUP(Target_AM[[#This Row],[NIPNAS]],Target_CC[],COLUMN(CC$2)+9,0)</f>
        <v>27641995</v>
      </c>
      <c r="CR435" s="22">
        <f>Target_AM[[#This Row],[PROPORSI]]*VLOOKUP(Target_AM[[#This Row],[NIPNAS]],Target_CC[],COLUMN(CD$2)+9,0)</f>
        <v>27641995</v>
      </c>
      <c r="CS435" s="22">
        <f>Target_AM[[#This Row],[PROPORSI]]*VLOOKUP(Target_AM[[#This Row],[NIPNAS]],Target_CC[],COLUMN(CE$2)+9,0)</f>
        <v>27641995</v>
      </c>
      <c r="CT435" s="22">
        <f>Target_AM[[#This Row],[PROPORSI]]*VLOOKUP(Target_AM[[#This Row],[NIPNAS]],Target_CC[],COLUMN(CF$2)+9,0)</f>
        <v>27641995</v>
      </c>
      <c r="CU435" s="22">
        <f>Target_AM[[#This Row],[PROPORSI]]*VLOOKUP(Target_AM[[#This Row],[NIPNAS]],Target_CC[],COLUMN(CG$2)+9,0)</f>
        <v>27641995</v>
      </c>
      <c r="CV435" s="22">
        <f>Target_AM[[#This Row],[PROPORSI]]*VLOOKUP(Target_AM[[#This Row],[NIPNAS]],Target_CC[],COLUMN(CH$2)+9,0)</f>
        <v>27641995</v>
      </c>
      <c r="CW435" s="22">
        <f>Target_AM[[#This Row],[PROPORSI]]*VLOOKUP(Target_AM[[#This Row],[NIPNAS]],Target_CC[],COLUMN(CI$2)+9,0)</f>
        <v>27641995</v>
      </c>
      <c r="CX435" s="22">
        <f>Target_AM[[#This Row],[PROPORSI]]*VLOOKUP(Target_AM[[#This Row],[NIPNAS]],Target_CC[],COLUMN(CJ$2)+9,0)</f>
        <v>27641995</v>
      </c>
      <c r="CY435" s="22">
        <f>Target_AM[[#This Row],[PROPORSI]]*VLOOKUP(Target_AM[[#This Row],[NIPNAS]],Target_CC[],COLUMN(CK$2)+9,0)</f>
        <v>27641995</v>
      </c>
      <c r="CZ435" s="22">
        <f>Target_AM[[#This Row],[PROPORSI]]*VLOOKUP(Target_AM[[#This Row],[NIPNAS]],Target_CC[],COLUMN(CL$2)+9,0)</f>
        <v>27641995</v>
      </c>
      <c r="DA435" s="22">
        <f>Target_AM[[#This Row],[PROPORSI]]*VLOOKUP(Target_AM[[#This Row],[NIPNAS]],Target_CC[],COLUMN(CM$2)+9,0)</f>
        <v>334559513</v>
      </c>
      <c r="DB435" s="22">
        <f>Target_AM[[#This Row],[PROPORSI]]*VLOOKUP(Target_AM[[#This Row],[NIPNAS]],Target_CC[],COLUMN(CN$2)+9,0)</f>
        <v>0</v>
      </c>
      <c r="DC435" s="22">
        <f>Target_AM[[#This Row],[PROPORSI]]*VLOOKUP(Target_AM[[#This Row],[NIPNAS]],Target_CC[],COLUMN(CO$2)+9,0)</f>
        <v>0</v>
      </c>
      <c r="DD435" s="22">
        <f>Target_AM[[#This Row],[PROPORSI]]*VLOOKUP(Target_AM[[#This Row],[NIPNAS]],Target_CC[],COLUMN(CP$2)+9,0)</f>
        <v>0</v>
      </c>
      <c r="DE435" s="22">
        <f>Target_AM[[#This Row],[PROPORSI]]*VLOOKUP(Target_AM[[#This Row],[NIPNAS]],Target_CC[],COLUMN(CQ$2)+9,0)</f>
        <v>0</v>
      </c>
      <c r="DF435" s="22">
        <f>Target_AM[[#This Row],[PROPORSI]]*VLOOKUP(Target_AM[[#This Row],[NIPNAS]],Target_CC[],COLUMN(CR$2)+9,0)</f>
        <v>0</v>
      </c>
      <c r="DG435" s="22">
        <f>Target_AM[[#This Row],[PROPORSI]]*VLOOKUP(Target_AM[[#This Row],[NIPNAS]],Target_CC[],COLUMN(CS$2)+9,0)</f>
        <v>0</v>
      </c>
      <c r="DH435" s="22">
        <f>Target_AM[[#This Row],[PROPORSI]]*VLOOKUP(Target_AM[[#This Row],[NIPNAS]],Target_CC[],COLUMN(CT$2)+9,0)</f>
        <v>0</v>
      </c>
      <c r="DI435" s="22">
        <f>Target_AM[[#This Row],[PROPORSI]]*VLOOKUP(Target_AM[[#This Row],[NIPNAS]],Target_CC[],COLUMN(CU$2)+9,0)</f>
        <v>0</v>
      </c>
      <c r="DJ435" s="22">
        <f>Target_AM[[#This Row],[PROPORSI]]*VLOOKUP(Target_AM[[#This Row],[NIPNAS]],Target_CC[],COLUMN(CV$2)+9,0)</f>
        <v>0</v>
      </c>
      <c r="DK435" s="22">
        <f>Target_AM[[#This Row],[PROPORSI]]*VLOOKUP(Target_AM[[#This Row],[NIPNAS]],Target_CC[],COLUMN(CW$2)+9,0)</f>
        <v>0</v>
      </c>
      <c r="DL435" s="22">
        <f>Target_AM[[#This Row],[PROPORSI]]*VLOOKUP(Target_AM[[#This Row],[NIPNAS]],Target_CC[],COLUMN(CX$2)+9,0)</f>
        <v>0</v>
      </c>
      <c r="DM435" s="22">
        <f>Target_AM[[#This Row],[PROPORSI]]*VLOOKUP(Target_AM[[#This Row],[NIPNAS]],Target_CC[],COLUMN(CY$2)+9,0)</f>
        <v>0</v>
      </c>
      <c r="DN435" s="22">
        <f>Target_AM[[#This Row],[PROPORSI]]*VLOOKUP(Target_AM[[#This Row],[NIPNAS]],Target_CC[],COLUMN(CZ$2)+9,0)</f>
        <v>0</v>
      </c>
      <c r="DO435" s="22">
        <f>Target_AM[[#This Row],[PROPORSI]]*VLOOKUP(Target_AM[[#This Row],[NIPNAS]],Target_CC[],COLUMN(DA$2)+9,0)</f>
        <v>0</v>
      </c>
      <c r="DP435" s="22">
        <f>Target_AM[[#This Row],[PROPORSI]]*VLOOKUP(Target_AM[[#This Row],[NIPNAS]],Target_CC[],COLUMN(DB$2)+9,0)</f>
        <v>0</v>
      </c>
      <c r="DQ435" s="22">
        <f>Target_AM[[#This Row],[PROPORSI]]*VLOOKUP(Target_AM[[#This Row],[NIPNAS]],Target_CC[],COLUMN(DC$2)+9,0)</f>
        <v>0</v>
      </c>
      <c r="DR435" s="22">
        <f>Target_AM[[#This Row],[PROPORSI]]*VLOOKUP(Target_AM[[#This Row],[NIPNAS]],Target_CC[],COLUMN(DD$2)+9,0)</f>
        <v>0</v>
      </c>
      <c r="DS435" s="22">
        <f>Target_AM[[#This Row],[PROPORSI]]*VLOOKUP(Target_AM[[#This Row],[NIPNAS]],Target_CC[],COLUMN(DE$2)+9,0)</f>
        <v>0</v>
      </c>
      <c r="DT435" s="22">
        <f>Target_AM[[#This Row],[PROPORSI]]*VLOOKUP(Target_AM[[#This Row],[NIPNAS]],Target_CC[],COLUMN(DF$2)+9,0)</f>
        <v>0</v>
      </c>
      <c r="DU435" s="22">
        <f>Target_AM[[#This Row],[PROPORSI]]*VLOOKUP(Target_AM[[#This Row],[NIPNAS]],Target_CC[],COLUMN(DG$2)+9,0)</f>
        <v>0</v>
      </c>
      <c r="DV435" s="22">
        <f>Target_AM[[#This Row],[PROPORSI]]*VLOOKUP(Target_AM[[#This Row],[NIPNAS]],Target_CC[],COLUMN(DH$2)+9,0)</f>
        <v>0</v>
      </c>
      <c r="DW435" s="22">
        <f>Target_AM[[#This Row],[PROPORSI]]*VLOOKUP(Target_AM[[#This Row],[NIPNAS]],Target_CC[],COLUMN(DI$2)+9,0)</f>
        <v>0</v>
      </c>
      <c r="DX435" s="22">
        <f>Target_AM[[#This Row],[PROPORSI]]*VLOOKUP(Target_AM[[#This Row],[NIPNAS]],Target_CC[],COLUMN(DJ$2)+9,0)</f>
        <v>0</v>
      </c>
      <c r="DY435" s="22">
        <f>Target_AM[[#This Row],[PROPORSI]]*VLOOKUP(Target_AM[[#This Row],[NIPNAS]],Target_CC[],COLUMN(DK$2)+9,0)</f>
        <v>0</v>
      </c>
      <c r="DZ435" s="22">
        <f>Target_AM[[#This Row],[PROPORSI]]*VLOOKUP(Target_AM[[#This Row],[NIPNAS]],Target_CC[],COLUMN(DL$2)+9,0)</f>
        <v>0</v>
      </c>
      <c r="EA435" s="22">
        <f>Target_AM[[#This Row],[PROPORSI]]*VLOOKUP(Target_AM[[#This Row],[NIPNAS]],Target_CC[],COLUMN(DM$2)+9,0)</f>
        <v>0</v>
      </c>
    </row>
    <row r="436" spans="2:131" x14ac:dyDescent="0.3">
      <c r="B436">
        <v>920064</v>
      </c>
      <c r="C436" t="s">
        <v>1051</v>
      </c>
      <c r="D436">
        <v>1</v>
      </c>
      <c r="E436" s="8">
        <v>45658</v>
      </c>
      <c r="F436">
        <v>2912424</v>
      </c>
      <c r="G436" t="s">
        <v>765</v>
      </c>
      <c r="J436" t="s">
        <v>309</v>
      </c>
      <c r="K436" t="s">
        <v>25</v>
      </c>
      <c r="L436" t="s">
        <v>159</v>
      </c>
      <c r="M436" t="s">
        <v>29</v>
      </c>
      <c r="N436" s="23">
        <f>Target_AM[[#This Row],[PROPORSI]]*VLOOKUP(Target_AM[[#This Row],[NIPNAS]],Target_CC[],9,0)</f>
        <v>617509420.56794</v>
      </c>
      <c r="O436" s="22">
        <f>Target_AM[[#This Row],[PROPORSI]]*VLOOKUP(Target_AM[[#This Row],[NIPNAS]],Target_CC[],COLUMN(A$2)+9,0)</f>
        <v>30469353.938181818</v>
      </c>
      <c r="P436" s="22">
        <f>Target_AM[[#This Row],[PROPORSI]]*VLOOKUP(Target_AM[[#This Row],[NIPNAS]],Target_CC[],COLUMN(B$2)+9,0)</f>
        <v>32073004.145454545</v>
      </c>
      <c r="Q436" s="22">
        <f>Target_AM[[#This Row],[PROPORSI]]*VLOOKUP(Target_AM[[#This Row],[NIPNAS]],Target_CC[],COLUMN(C$2)+9,0)</f>
        <v>28865703.73090909</v>
      </c>
      <c r="R436" s="22">
        <f>Target_AM[[#This Row],[PROPORSI]]*VLOOKUP(Target_AM[[#This Row],[NIPNAS]],Target_CC[],COLUMN(D$2)+9,0)</f>
        <v>25658403.316363636</v>
      </c>
      <c r="S436" s="22">
        <f>Target_AM[[#This Row],[PROPORSI]]*VLOOKUP(Target_AM[[#This Row],[NIPNAS]],Target_CC[],COLUMN(E$2)+9,0)</f>
        <v>27262053.523636363</v>
      </c>
      <c r="T436" s="22">
        <f>Target_AM[[#This Row],[PROPORSI]]*VLOOKUP(Target_AM[[#This Row],[NIPNAS]],Target_CC[],COLUMN(F$2)+9,0)</f>
        <v>28865703.73090909</v>
      </c>
      <c r="U436" s="22">
        <f>Target_AM[[#This Row],[PROPORSI]]*VLOOKUP(Target_AM[[#This Row],[NIPNAS]],Target_CC[],COLUMN(G$2)+9,0)</f>
        <v>36883954.767272726</v>
      </c>
      <c r="V436" s="22">
        <f>Target_AM[[#This Row],[PROPORSI]]*VLOOKUP(Target_AM[[#This Row],[NIPNAS]],Target_CC[],COLUMN(H$2)+9,0)</f>
        <v>33676654.352727272</v>
      </c>
      <c r="W436" s="22">
        <f>Target_AM[[#This Row],[PROPORSI]]*VLOOKUP(Target_AM[[#This Row],[NIPNAS]],Target_CC[],COLUMN(I$2)+9,0)</f>
        <v>33676654.352727272</v>
      </c>
      <c r="X436" s="22">
        <f>Target_AM[[#This Row],[PROPORSI]]*VLOOKUP(Target_AM[[#This Row],[NIPNAS]],Target_CC[],COLUMN(J$2)+9,0)</f>
        <v>36883954.767272726</v>
      </c>
      <c r="Y436" s="22">
        <f>Target_AM[[#This Row],[PROPORSI]]*VLOOKUP(Target_AM[[#This Row],[NIPNAS]],Target_CC[],COLUMN(K$2)+9,0)</f>
        <v>32073004.145454545</v>
      </c>
      <c r="Z436" s="22">
        <f>Target_AM[[#This Row],[PROPORSI]]*VLOOKUP(Target_AM[[#This Row],[NIPNAS]],Target_CC[],COLUMN(L$2)+9,0)</f>
        <v>33676654.352727272</v>
      </c>
      <c r="AA436" s="22">
        <f>Target_AM[[#This Row],[PROPORSI]]*VLOOKUP(Target_AM[[#This Row],[NIPNAS]],Target_CC[],COLUMN(M$2)+9,0)</f>
        <v>380065099.12363631</v>
      </c>
      <c r="AB436" s="22">
        <f>Target_AM[[#This Row],[PROPORSI]]*VLOOKUP(Target_AM[[#This Row],[NIPNAS]],Target_CC[],COLUMN(N$2)+9,0)</f>
        <v>4082982.561110524</v>
      </c>
      <c r="AC436" s="22">
        <f>Target_AM[[#This Row],[PROPORSI]]*VLOOKUP(Target_AM[[#This Row],[NIPNAS]],Target_CC[],COLUMN(O$2)+9,0)</f>
        <v>4342039.2559486376</v>
      </c>
      <c r="AD436" s="22">
        <f>Target_AM[[#This Row],[PROPORSI]]*VLOOKUP(Target_AM[[#This Row],[NIPNAS]],Target_CC[],COLUMN(P$2)+9,0)</f>
        <v>5713141.7009000797</v>
      </c>
      <c r="AE436" s="22">
        <f>Target_AM[[#This Row],[PROPORSI]]*VLOOKUP(Target_AM[[#This Row],[NIPNAS]],Target_CC[],COLUMN(Q$2)+9,0)</f>
        <v>5824853.2358662952</v>
      </c>
      <c r="AF436" s="22">
        <f>Target_AM[[#This Row],[PROPORSI]]*VLOOKUP(Target_AM[[#This Row],[NIPNAS]],Target_CC[],COLUMN(R$2)+9,0)</f>
        <v>7618810.9919654615</v>
      </c>
      <c r="AG436" s="22">
        <f>Target_AM[[#This Row],[PROPORSI]]*VLOOKUP(Target_AM[[#This Row],[NIPNAS]],Target_CC[],COLUMN(S$2)+9,0)</f>
        <v>7118666.8422607034</v>
      </c>
      <c r="AH436" s="22">
        <f>Target_AM[[#This Row],[PROPORSI]]*VLOOKUP(Target_AM[[#This Row],[NIPNAS]],Target_CC[],COLUMN(T$2)+9,0)</f>
        <v>6251190.1880079228</v>
      </c>
      <c r="AI436" s="22">
        <f>Target_AM[[#This Row],[PROPORSI]]*VLOOKUP(Target_AM[[#This Row],[NIPNAS]],Target_CC[],COLUMN(U$2)+9,0)</f>
        <v>7071410.3302768106</v>
      </c>
      <c r="AJ436" s="22">
        <f>Target_AM[[#This Row],[PROPORSI]]*VLOOKUP(Target_AM[[#This Row],[NIPNAS]],Target_CC[],COLUMN(V$2)+9,0)</f>
        <v>6140093.7653749315</v>
      </c>
      <c r="AK436" s="22">
        <f>Target_AM[[#This Row],[PROPORSI]]*VLOOKUP(Target_AM[[#This Row],[NIPNAS]],Target_CC[],COLUMN(W$2)+9,0)</f>
        <v>6461928.2076078299</v>
      </c>
      <c r="AL436" s="22">
        <f>Target_AM[[#This Row],[PROPORSI]]*VLOOKUP(Target_AM[[#This Row],[NIPNAS]],Target_CC[],COLUMN(X$2)+9,0)</f>
        <v>7939425.8314918093</v>
      </c>
      <c r="AM436" s="22">
        <f>Target_AM[[#This Row],[PROPORSI]]*VLOOKUP(Target_AM[[#This Row],[NIPNAS]],Target_CC[],COLUMN(Y$2)+9,0)</f>
        <v>9419539.2466851082</v>
      </c>
      <c r="AN436" s="22">
        <f>Target_AM[[#This Row],[PROPORSI]]*VLOOKUP(Target_AM[[#This Row],[NIPNAS]],Target_CC[],COLUMN(Z$2)+9,0)</f>
        <v>77984082.15749611</v>
      </c>
      <c r="AO436" s="22">
        <f>Target_AM[[#This Row],[PROPORSI]]*VLOOKUP(Target_AM[[#This Row],[NIPNAS]],Target_CC[],COLUMN(AA$2)+9,0)</f>
        <v>34552336.499292344</v>
      </c>
      <c r="AP436" s="22">
        <f>Target_AM[[#This Row],[PROPORSI]]*VLOOKUP(Target_AM[[#This Row],[NIPNAS]],Target_CC[],COLUMN(AB$2)+9,0)</f>
        <v>36415043.401403181</v>
      </c>
      <c r="AQ436" s="22">
        <f>Target_AM[[#This Row],[PROPORSI]]*VLOOKUP(Target_AM[[#This Row],[NIPNAS]],Target_CC[],COLUMN(AC$2)+9,0)</f>
        <v>34578845.431809172</v>
      </c>
      <c r="AR436" s="22">
        <f>Target_AM[[#This Row],[PROPORSI]]*VLOOKUP(Target_AM[[#This Row],[NIPNAS]],Target_CC[],COLUMN(AD$2)+9,0)</f>
        <v>31483256.552229933</v>
      </c>
      <c r="AS436" s="22">
        <f>Target_AM[[#This Row],[PROPORSI]]*VLOOKUP(Target_AM[[#This Row],[NIPNAS]],Target_CC[],COLUMN(AE$2)+9,0)</f>
        <v>34880864.515601829</v>
      </c>
      <c r="AT436" s="22">
        <f>Target_AM[[#This Row],[PROPORSI]]*VLOOKUP(Target_AM[[#This Row],[NIPNAS]],Target_CC[],COLUMN(AF$2)+9,0)</f>
        <v>35984370.573169798</v>
      </c>
      <c r="AU436" s="22">
        <f>Target_AM[[#This Row],[PROPORSI]]*VLOOKUP(Target_AM[[#This Row],[NIPNAS]],Target_CC[],COLUMN(AG$2)+9,0)</f>
        <v>43135144.955280647</v>
      </c>
      <c r="AV436" s="22">
        <f>Target_AM[[#This Row],[PROPORSI]]*VLOOKUP(Target_AM[[#This Row],[NIPNAS]],Target_CC[],COLUMN(AH$2)+9,0)</f>
        <v>40748064.683004081</v>
      </c>
      <c r="AW436" s="22">
        <f>Target_AM[[#This Row],[PROPORSI]]*VLOOKUP(Target_AM[[#This Row],[NIPNAS]],Target_CC[],COLUMN(AI$2)+9,0)</f>
        <v>39816748.1181022</v>
      </c>
      <c r="AX436" s="22">
        <f>Target_AM[[#This Row],[PROPORSI]]*VLOOKUP(Target_AM[[#This Row],[NIPNAS]],Target_CC[],COLUMN(AJ$2)+9,0)</f>
        <v>43345882.974880554</v>
      </c>
      <c r="AY436" s="22">
        <f>Target_AM[[#This Row],[PROPORSI]]*VLOOKUP(Target_AM[[#This Row],[NIPNAS]],Target_CC[],COLUMN(AK$2)+9,0)</f>
        <v>40012429.976946354</v>
      </c>
      <c r="AZ436" s="22">
        <f>Target_AM[[#This Row],[PROPORSI]]*VLOOKUP(Target_AM[[#This Row],[NIPNAS]],Target_CC[],COLUMN(AL$2)+9,0)</f>
        <v>43096193.599412382</v>
      </c>
      <c r="BA436" s="22">
        <f>Target_AM[[#This Row],[PROPORSI]]*VLOOKUP(Target_AM[[#This Row],[NIPNAS]],Target_CC[],COLUMN(AM$2)+9,0)</f>
        <v>458049181.28113246</v>
      </c>
      <c r="BB436" s="22">
        <f>Target_AM[[#This Row],[PROPORSI]]*VLOOKUP(Target_AM[[#This Row],[NIPNAS]],Target_CC[],COLUMN(AN$2)+9,0)</f>
        <v>0</v>
      </c>
      <c r="BC436" s="22">
        <f>Target_AM[[#This Row],[PROPORSI]]*VLOOKUP(Target_AM[[#This Row],[NIPNAS]],Target_CC[],COLUMN(AO$2)+9,0)</f>
        <v>0</v>
      </c>
      <c r="BD436" s="22">
        <f>Target_AM[[#This Row],[PROPORSI]]*VLOOKUP(Target_AM[[#This Row],[NIPNAS]],Target_CC[],COLUMN(AP$2)+9,0)</f>
        <v>0</v>
      </c>
      <c r="BE436" s="22">
        <f>Target_AM[[#This Row],[PROPORSI]]*VLOOKUP(Target_AM[[#This Row],[NIPNAS]],Target_CC[],COLUMN(AQ$2)+9,0)</f>
        <v>0</v>
      </c>
      <c r="BF436" s="22">
        <f>Target_AM[[#This Row],[PROPORSI]]*VLOOKUP(Target_AM[[#This Row],[NIPNAS]],Target_CC[],COLUMN(AR$2)+9,0)</f>
        <v>0</v>
      </c>
      <c r="BG436" s="22">
        <f>Target_AM[[#This Row],[PROPORSI]]*VLOOKUP(Target_AM[[#This Row],[NIPNAS]],Target_CC[],COLUMN(AS$2)+9,0)</f>
        <v>0</v>
      </c>
      <c r="BH436" s="22">
        <f>Target_AM[[#This Row],[PROPORSI]]*VLOOKUP(Target_AM[[#This Row],[NIPNAS]],Target_CC[],COLUMN(AT$2)+9,0)</f>
        <v>0</v>
      </c>
      <c r="BI436" s="22">
        <f>Target_AM[[#This Row],[PROPORSI]]*VLOOKUP(Target_AM[[#This Row],[NIPNAS]],Target_CC[],COLUMN(AU$2)+9,0)</f>
        <v>0</v>
      </c>
      <c r="BJ436" s="22">
        <f>Target_AM[[#This Row],[PROPORSI]]*VLOOKUP(Target_AM[[#This Row],[NIPNAS]],Target_CC[],COLUMN(AV$2)+9,0)</f>
        <v>0</v>
      </c>
      <c r="BK436" s="22">
        <f>Target_AM[[#This Row],[PROPORSI]]*VLOOKUP(Target_AM[[#This Row],[NIPNAS]],Target_CC[],COLUMN(AW$2)+9,0)</f>
        <v>0</v>
      </c>
      <c r="BL436" s="22">
        <f>Target_AM[[#This Row],[PROPORSI]]*VLOOKUP(Target_AM[[#This Row],[NIPNAS]],Target_CC[],COLUMN(AX$2)+9,0)</f>
        <v>0</v>
      </c>
      <c r="BM436" s="22">
        <f>Target_AM[[#This Row],[PROPORSI]]*VLOOKUP(Target_AM[[#This Row],[NIPNAS]],Target_CC[],COLUMN(AY$2)+9,0)</f>
        <v>0</v>
      </c>
      <c r="BN436" s="22">
        <f>Target_AM[[#This Row],[PROPORSI]]*VLOOKUP(Target_AM[[#This Row],[NIPNAS]],Target_CC[],COLUMN(AZ$2)+9,0)</f>
        <v>0</v>
      </c>
      <c r="BO436" s="22">
        <f>Target_AM[[#This Row],[PROPORSI]]*VLOOKUP(Target_AM[[#This Row],[NIPNAS]],Target_CC[],COLUMN(BA$2)+9,0)</f>
        <v>25094565</v>
      </c>
      <c r="BP436" s="22">
        <f>Target_AM[[#This Row],[PROPORSI]]*VLOOKUP(Target_AM[[#This Row],[NIPNAS]],Target_CC[],COLUMN(BB$2)+9,0)</f>
        <v>24692209</v>
      </c>
      <c r="BQ436" s="22">
        <f>Target_AM[[#This Row],[PROPORSI]]*VLOOKUP(Target_AM[[#This Row],[NIPNAS]],Target_CC[],COLUMN(BC$2)+9,0)</f>
        <v>24020610</v>
      </c>
      <c r="BR436" s="22">
        <f>Target_AM[[#This Row],[PROPORSI]]*VLOOKUP(Target_AM[[#This Row],[NIPNAS]],Target_CC[],COLUMN(BD$2)+9,0)</f>
        <v>24276184</v>
      </c>
      <c r="BS436" s="22">
        <f>Target_AM[[#This Row],[PROPORSI]]*VLOOKUP(Target_AM[[#This Row],[NIPNAS]],Target_CC[],COLUMN(BE$2)+9,0)</f>
        <v>24276184</v>
      </c>
      <c r="BT436" s="22">
        <f>Target_AM[[#This Row],[PROPORSI]]*VLOOKUP(Target_AM[[#This Row],[NIPNAS]],Target_CC[],COLUMN(BF$2)+9,0)</f>
        <v>24276184</v>
      </c>
      <c r="BU436" s="22">
        <f>Target_AM[[#This Row],[PROPORSI]]*VLOOKUP(Target_AM[[#This Row],[NIPNAS]],Target_CC[],COLUMN(BG$2)+9,0)</f>
        <v>24276184</v>
      </c>
      <c r="BV436" s="22">
        <f>Target_AM[[#This Row],[PROPORSI]]*VLOOKUP(Target_AM[[#This Row],[NIPNAS]],Target_CC[],COLUMN(BH$2)+9,0)</f>
        <v>24276184</v>
      </c>
      <c r="BW436" s="22">
        <f>Target_AM[[#This Row],[PROPORSI]]*VLOOKUP(Target_AM[[#This Row],[NIPNAS]],Target_CC[],COLUMN(BI$2)+9,0)</f>
        <v>24276184</v>
      </c>
      <c r="BX436" s="22">
        <f>Target_AM[[#This Row],[PROPORSI]]*VLOOKUP(Target_AM[[#This Row],[NIPNAS]],Target_CC[],COLUMN(BJ$2)+9,0)</f>
        <v>24276184</v>
      </c>
      <c r="BY436" s="22">
        <f>Target_AM[[#This Row],[PROPORSI]]*VLOOKUP(Target_AM[[#This Row],[NIPNAS]],Target_CC[],COLUMN(BK$2)+9,0)</f>
        <v>24276184</v>
      </c>
      <c r="BZ436" s="22">
        <f>Target_AM[[#This Row],[PROPORSI]]*VLOOKUP(Target_AM[[#This Row],[NIPNAS]],Target_CC[],COLUMN(BL$2)+9,0)</f>
        <v>24276184</v>
      </c>
      <c r="CA436" s="22">
        <f>Target_AM[[#This Row],[PROPORSI]]*VLOOKUP(Target_AM[[#This Row],[NIPNAS]],Target_CC[],COLUMN(BM$2)+9,0)</f>
        <v>292293040</v>
      </c>
      <c r="CB436" s="22">
        <f>Target_AM[[#This Row],[PROPORSI]]*VLOOKUP(Target_AM[[#This Row],[NIPNAS]],Target_CC[],COLUMN(BN$2)+9,0)</f>
        <v>0</v>
      </c>
      <c r="CC436" s="22">
        <f>Target_AM[[#This Row],[PROPORSI]]*VLOOKUP(Target_AM[[#This Row],[NIPNAS]],Target_CC[],COLUMN(BO$2)+9,0)</f>
        <v>0</v>
      </c>
      <c r="CD436" s="22">
        <f>Target_AM[[#This Row],[PROPORSI]]*VLOOKUP(Target_AM[[#This Row],[NIPNAS]],Target_CC[],COLUMN(BP$2)+9,0)</f>
        <v>0</v>
      </c>
      <c r="CE436" s="22">
        <f>Target_AM[[#This Row],[PROPORSI]]*VLOOKUP(Target_AM[[#This Row],[NIPNAS]],Target_CC[],COLUMN(BQ$2)+9,0)</f>
        <v>0</v>
      </c>
      <c r="CF436" s="22">
        <f>Target_AM[[#This Row],[PROPORSI]]*VLOOKUP(Target_AM[[#This Row],[NIPNAS]],Target_CC[],COLUMN(BR$2)+9,0)</f>
        <v>0</v>
      </c>
      <c r="CG436" s="22">
        <f>Target_AM[[#This Row],[PROPORSI]]*VLOOKUP(Target_AM[[#This Row],[NIPNAS]],Target_CC[],COLUMN(BS$2)+9,0)</f>
        <v>0</v>
      </c>
      <c r="CH436" s="22">
        <f>Target_AM[[#This Row],[PROPORSI]]*VLOOKUP(Target_AM[[#This Row],[NIPNAS]],Target_CC[],COLUMN(BT$2)+9,0)</f>
        <v>0</v>
      </c>
      <c r="CI436" s="22">
        <f>Target_AM[[#This Row],[PROPORSI]]*VLOOKUP(Target_AM[[#This Row],[NIPNAS]],Target_CC[],COLUMN(BU$2)+9,0)</f>
        <v>0</v>
      </c>
      <c r="CJ436" s="22">
        <f>Target_AM[[#This Row],[PROPORSI]]*VLOOKUP(Target_AM[[#This Row],[NIPNAS]],Target_CC[],COLUMN(BV$2)+9,0)</f>
        <v>0</v>
      </c>
      <c r="CK436" s="22">
        <f>Target_AM[[#This Row],[PROPORSI]]*VLOOKUP(Target_AM[[#This Row],[NIPNAS]],Target_CC[],COLUMN(BW$2)+9,0)</f>
        <v>0</v>
      </c>
      <c r="CL436" s="22">
        <f>Target_AM[[#This Row],[PROPORSI]]*VLOOKUP(Target_AM[[#This Row],[NIPNAS]],Target_CC[],COLUMN(BX$2)+9,0)</f>
        <v>0</v>
      </c>
      <c r="CM436" s="22">
        <f>Target_AM[[#This Row],[PROPORSI]]*VLOOKUP(Target_AM[[#This Row],[NIPNAS]],Target_CC[],COLUMN(BY$2)+9,0)</f>
        <v>0</v>
      </c>
      <c r="CN436" s="22">
        <f>Target_AM[[#This Row],[PROPORSI]]*VLOOKUP(Target_AM[[#This Row],[NIPNAS]],Target_CC[],COLUMN(BZ$2)+9,0)</f>
        <v>0</v>
      </c>
      <c r="CO436" s="22">
        <f>Target_AM[[#This Row],[PROPORSI]]*VLOOKUP(Target_AM[[#This Row],[NIPNAS]],Target_CC[],COLUMN(CA$2)+9,0)</f>
        <v>25315619</v>
      </c>
      <c r="CP436" s="22">
        <f>Target_AM[[#This Row],[PROPORSI]]*VLOOKUP(Target_AM[[#This Row],[NIPNAS]],Target_CC[],COLUMN(CB$2)+9,0)</f>
        <v>24884725</v>
      </c>
      <c r="CQ436" s="22">
        <f>Target_AM[[#This Row],[PROPORSI]]*VLOOKUP(Target_AM[[#This Row],[NIPNAS]],Target_CC[],COLUMN(CC$2)+9,0)</f>
        <v>24276184</v>
      </c>
      <c r="CR436" s="22">
        <f>Target_AM[[#This Row],[PROPORSI]]*VLOOKUP(Target_AM[[#This Row],[NIPNAS]],Target_CC[],COLUMN(CD$2)+9,0)</f>
        <v>24276184</v>
      </c>
      <c r="CS436" s="22">
        <f>Target_AM[[#This Row],[PROPORSI]]*VLOOKUP(Target_AM[[#This Row],[NIPNAS]],Target_CC[],COLUMN(CE$2)+9,0)</f>
        <v>24276184</v>
      </c>
      <c r="CT436" s="22">
        <f>Target_AM[[#This Row],[PROPORSI]]*VLOOKUP(Target_AM[[#This Row],[NIPNAS]],Target_CC[],COLUMN(CF$2)+9,0)</f>
        <v>24276184</v>
      </c>
      <c r="CU436" s="22">
        <f>Target_AM[[#This Row],[PROPORSI]]*VLOOKUP(Target_AM[[#This Row],[NIPNAS]],Target_CC[],COLUMN(CG$2)+9,0)</f>
        <v>24276184</v>
      </c>
      <c r="CV436" s="22">
        <f>Target_AM[[#This Row],[PROPORSI]]*VLOOKUP(Target_AM[[#This Row],[NIPNAS]],Target_CC[],COLUMN(CH$2)+9,0)</f>
        <v>24276184</v>
      </c>
      <c r="CW436" s="22">
        <f>Target_AM[[#This Row],[PROPORSI]]*VLOOKUP(Target_AM[[#This Row],[NIPNAS]],Target_CC[],COLUMN(CI$2)+9,0)</f>
        <v>24276184</v>
      </c>
      <c r="CX436" s="22">
        <f>Target_AM[[#This Row],[PROPORSI]]*VLOOKUP(Target_AM[[#This Row],[NIPNAS]],Target_CC[],COLUMN(CJ$2)+9,0)</f>
        <v>24276184</v>
      </c>
      <c r="CY436" s="22">
        <f>Target_AM[[#This Row],[PROPORSI]]*VLOOKUP(Target_AM[[#This Row],[NIPNAS]],Target_CC[],COLUMN(CK$2)+9,0)</f>
        <v>24276184</v>
      </c>
      <c r="CZ436" s="22">
        <f>Target_AM[[#This Row],[PROPORSI]]*VLOOKUP(Target_AM[[#This Row],[NIPNAS]],Target_CC[],COLUMN(CL$2)+9,0)</f>
        <v>24276184</v>
      </c>
      <c r="DA436" s="22">
        <f>Target_AM[[#This Row],[PROPORSI]]*VLOOKUP(Target_AM[[#This Row],[NIPNAS]],Target_CC[],COLUMN(CM$2)+9,0)</f>
        <v>292962184</v>
      </c>
      <c r="DB436" s="22">
        <f>Target_AM[[#This Row],[PROPORSI]]*VLOOKUP(Target_AM[[#This Row],[NIPNAS]],Target_CC[],COLUMN(CN$2)+9,0)</f>
        <v>0</v>
      </c>
      <c r="DC436" s="22">
        <f>Target_AM[[#This Row],[PROPORSI]]*VLOOKUP(Target_AM[[#This Row],[NIPNAS]],Target_CC[],COLUMN(CO$2)+9,0)</f>
        <v>0</v>
      </c>
      <c r="DD436" s="22">
        <f>Target_AM[[#This Row],[PROPORSI]]*VLOOKUP(Target_AM[[#This Row],[NIPNAS]],Target_CC[],COLUMN(CP$2)+9,0)</f>
        <v>0</v>
      </c>
      <c r="DE436" s="22">
        <f>Target_AM[[#This Row],[PROPORSI]]*VLOOKUP(Target_AM[[#This Row],[NIPNAS]],Target_CC[],COLUMN(CQ$2)+9,0)</f>
        <v>0</v>
      </c>
      <c r="DF436" s="22">
        <f>Target_AM[[#This Row],[PROPORSI]]*VLOOKUP(Target_AM[[#This Row],[NIPNAS]],Target_CC[],COLUMN(CR$2)+9,0)</f>
        <v>0</v>
      </c>
      <c r="DG436" s="22">
        <f>Target_AM[[#This Row],[PROPORSI]]*VLOOKUP(Target_AM[[#This Row],[NIPNAS]],Target_CC[],COLUMN(CS$2)+9,0)</f>
        <v>0</v>
      </c>
      <c r="DH436" s="22">
        <f>Target_AM[[#This Row],[PROPORSI]]*VLOOKUP(Target_AM[[#This Row],[NIPNAS]],Target_CC[],COLUMN(CT$2)+9,0)</f>
        <v>0</v>
      </c>
      <c r="DI436" s="22">
        <f>Target_AM[[#This Row],[PROPORSI]]*VLOOKUP(Target_AM[[#This Row],[NIPNAS]],Target_CC[],COLUMN(CU$2)+9,0)</f>
        <v>0</v>
      </c>
      <c r="DJ436" s="22">
        <f>Target_AM[[#This Row],[PROPORSI]]*VLOOKUP(Target_AM[[#This Row],[NIPNAS]],Target_CC[],COLUMN(CV$2)+9,0)</f>
        <v>0</v>
      </c>
      <c r="DK436" s="22">
        <f>Target_AM[[#This Row],[PROPORSI]]*VLOOKUP(Target_AM[[#This Row],[NIPNAS]],Target_CC[],COLUMN(CW$2)+9,0)</f>
        <v>0</v>
      </c>
      <c r="DL436" s="22">
        <f>Target_AM[[#This Row],[PROPORSI]]*VLOOKUP(Target_AM[[#This Row],[NIPNAS]],Target_CC[],COLUMN(CX$2)+9,0)</f>
        <v>0</v>
      </c>
      <c r="DM436" s="22">
        <f>Target_AM[[#This Row],[PROPORSI]]*VLOOKUP(Target_AM[[#This Row],[NIPNAS]],Target_CC[],COLUMN(CY$2)+9,0)</f>
        <v>0</v>
      </c>
      <c r="DN436" s="22">
        <f>Target_AM[[#This Row],[PROPORSI]]*VLOOKUP(Target_AM[[#This Row],[NIPNAS]],Target_CC[],COLUMN(CZ$2)+9,0)</f>
        <v>0</v>
      </c>
      <c r="DO436" s="22">
        <f>Target_AM[[#This Row],[PROPORSI]]*VLOOKUP(Target_AM[[#This Row],[NIPNAS]],Target_CC[],COLUMN(DA$2)+9,0)</f>
        <v>0</v>
      </c>
      <c r="DP436" s="22">
        <f>Target_AM[[#This Row],[PROPORSI]]*VLOOKUP(Target_AM[[#This Row],[NIPNAS]],Target_CC[],COLUMN(DB$2)+9,0)</f>
        <v>0</v>
      </c>
      <c r="DQ436" s="22">
        <f>Target_AM[[#This Row],[PROPORSI]]*VLOOKUP(Target_AM[[#This Row],[NIPNAS]],Target_CC[],COLUMN(DC$2)+9,0)</f>
        <v>0</v>
      </c>
      <c r="DR436" s="22">
        <f>Target_AM[[#This Row],[PROPORSI]]*VLOOKUP(Target_AM[[#This Row],[NIPNAS]],Target_CC[],COLUMN(DD$2)+9,0)</f>
        <v>0</v>
      </c>
      <c r="DS436" s="22">
        <f>Target_AM[[#This Row],[PROPORSI]]*VLOOKUP(Target_AM[[#This Row],[NIPNAS]],Target_CC[],COLUMN(DE$2)+9,0)</f>
        <v>0</v>
      </c>
      <c r="DT436" s="22">
        <f>Target_AM[[#This Row],[PROPORSI]]*VLOOKUP(Target_AM[[#This Row],[NIPNAS]],Target_CC[],COLUMN(DF$2)+9,0)</f>
        <v>0</v>
      </c>
      <c r="DU436" s="22">
        <f>Target_AM[[#This Row],[PROPORSI]]*VLOOKUP(Target_AM[[#This Row],[NIPNAS]],Target_CC[],COLUMN(DG$2)+9,0)</f>
        <v>0</v>
      </c>
      <c r="DV436" s="22">
        <f>Target_AM[[#This Row],[PROPORSI]]*VLOOKUP(Target_AM[[#This Row],[NIPNAS]],Target_CC[],COLUMN(DH$2)+9,0)</f>
        <v>0</v>
      </c>
      <c r="DW436" s="22">
        <f>Target_AM[[#This Row],[PROPORSI]]*VLOOKUP(Target_AM[[#This Row],[NIPNAS]],Target_CC[],COLUMN(DI$2)+9,0)</f>
        <v>0</v>
      </c>
      <c r="DX436" s="22">
        <f>Target_AM[[#This Row],[PROPORSI]]*VLOOKUP(Target_AM[[#This Row],[NIPNAS]],Target_CC[],COLUMN(DJ$2)+9,0)</f>
        <v>0</v>
      </c>
      <c r="DY436" s="22">
        <f>Target_AM[[#This Row],[PROPORSI]]*VLOOKUP(Target_AM[[#This Row],[NIPNAS]],Target_CC[],COLUMN(DK$2)+9,0)</f>
        <v>0</v>
      </c>
      <c r="DZ436" s="22">
        <f>Target_AM[[#This Row],[PROPORSI]]*VLOOKUP(Target_AM[[#This Row],[NIPNAS]],Target_CC[],COLUMN(DL$2)+9,0)</f>
        <v>0</v>
      </c>
      <c r="EA436" s="22">
        <f>Target_AM[[#This Row],[PROPORSI]]*VLOOKUP(Target_AM[[#This Row],[NIPNAS]],Target_CC[],COLUMN(DM$2)+9,0)</f>
        <v>0</v>
      </c>
    </row>
    <row r="437" spans="2:131" x14ac:dyDescent="0.3">
      <c r="B437">
        <v>920064</v>
      </c>
      <c r="C437" t="s">
        <v>1051</v>
      </c>
      <c r="D437">
        <v>1</v>
      </c>
      <c r="E437" s="8">
        <v>45658</v>
      </c>
      <c r="F437">
        <v>2910805</v>
      </c>
      <c r="G437" t="s">
        <v>795</v>
      </c>
      <c r="J437" t="s">
        <v>309</v>
      </c>
      <c r="K437" t="s">
        <v>25</v>
      </c>
      <c r="L437" t="s">
        <v>159</v>
      </c>
      <c r="M437" t="s">
        <v>29</v>
      </c>
      <c r="N437" s="23">
        <f>Target_AM[[#This Row],[PROPORSI]]*VLOOKUP(Target_AM[[#This Row],[NIPNAS]],Target_CC[],9,0)</f>
        <v>585286952.89277601</v>
      </c>
      <c r="O437" s="22">
        <f>Target_AM[[#This Row],[PROPORSI]]*VLOOKUP(Target_AM[[#This Row],[NIPNAS]],Target_CC[],COLUMN(A$2)+9,0)</f>
        <v>34974930.174090907</v>
      </c>
      <c r="P437" s="22">
        <f>Target_AM[[#This Row],[PROPORSI]]*VLOOKUP(Target_AM[[#This Row],[NIPNAS]],Target_CC[],COLUMN(B$2)+9,0)</f>
        <v>36815715.972727269</v>
      </c>
      <c r="Q437" s="22">
        <f>Target_AM[[#This Row],[PROPORSI]]*VLOOKUP(Target_AM[[#This Row],[NIPNAS]],Target_CC[],COLUMN(C$2)+9,0)</f>
        <v>33134144.375454545</v>
      </c>
      <c r="R437" s="22">
        <f>Target_AM[[#This Row],[PROPORSI]]*VLOOKUP(Target_AM[[#This Row],[NIPNAS]],Target_CC[],COLUMN(D$2)+9,0)</f>
        <v>29452572.778181817</v>
      </c>
      <c r="S437" s="22">
        <f>Target_AM[[#This Row],[PROPORSI]]*VLOOKUP(Target_AM[[#This Row],[NIPNAS]],Target_CC[],COLUMN(E$2)+9,0)</f>
        <v>31293358.576818179</v>
      </c>
      <c r="T437" s="22">
        <f>Target_AM[[#This Row],[PROPORSI]]*VLOOKUP(Target_AM[[#This Row],[NIPNAS]],Target_CC[],COLUMN(F$2)+9,0)</f>
        <v>33134144.375454545</v>
      </c>
      <c r="U437" s="22">
        <f>Target_AM[[#This Row],[PROPORSI]]*VLOOKUP(Target_AM[[#This Row],[NIPNAS]],Target_CC[],COLUMN(G$2)+9,0)</f>
        <v>42338073.368636362</v>
      </c>
      <c r="V437" s="22">
        <f>Target_AM[[#This Row],[PROPORSI]]*VLOOKUP(Target_AM[[#This Row],[NIPNAS]],Target_CC[],COLUMN(H$2)+9,0)</f>
        <v>38656501.771363638</v>
      </c>
      <c r="W437" s="22">
        <f>Target_AM[[#This Row],[PROPORSI]]*VLOOKUP(Target_AM[[#This Row],[NIPNAS]],Target_CC[],COLUMN(I$2)+9,0)</f>
        <v>38656501.771363638</v>
      </c>
      <c r="X437" s="22">
        <f>Target_AM[[#This Row],[PROPORSI]]*VLOOKUP(Target_AM[[#This Row],[NIPNAS]],Target_CC[],COLUMN(J$2)+9,0)</f>
        <v>42338073.368636362</v>
      </c>
      <c r="Y437" s="22">
        <f>Target_AM[[#This Row],[PROPORSI]]*VLOOKUP(Target_AM[[#This Row],[NIPNAS]],Target_CC[],COLUMN(K$2)+9,0)</f>
        <v>36815715.972727269</v>
      </c>
      <c r="Z437" s="22">
        <f>Target_AM[[#This Row],[PROPORSI]]*VLOOKUP(Target_AM[[#This Row],[NIPNAS]],Target_CC[],COLUMN(L$2)+9,0)</f>
        <v>38656501.771363638</v>
      </c>
      <c r="AA437" s="22">
        <f>Target_AM[[#This Row],[PROPORSI]]*VLOOKUP(Target_AM[[#This Row],[NIPNAS]],Target_CC[],COLUMN(M$2)+9,0)</f>
        <v>436266234.27681816</v>
      </c>
      <c r="AB437" s="22">
        <f>Target_AM[[#This Row],[PROPORSI]]*VLOOKUP(Target_AM[[#This Row],[NIPNAS]],Target_CC[],COLUMN(N$2)+9,0)</f>
        <v>4686742.9570905035</v>
      </c>
      <c r="AC437" s="22">
        <f>Target_AM[[#This Row],[PROPORSI]]*VLOOKUP(Target_AM[[#This Row],[NIPNAS]],Target_CC[],COLUMN(O$2)+9,0)</f>
        <v>4984106.9849421047</v>
      </c>
      <c r="AD437" s="22">
        <f>Target_AM[[#This Row],[PROPORSI]]*VLOOKUP(Target_AM[[#This Row],[NIPNAS]],Target_CC[],COLUMN(P$2)+9,0)</f>
        <v>6557957.6274924725</v>
      </c>
      <c r="AE437" s="22">
        <f>Target_AM[[#This Row],[PROPORSI]]*VLOOKUP(Target_AM[[#This Row],[NIPNAS]],Target_CC[],COLUMN(Q$2)+9,0)</f>
        <v>6686188.2142981822</v>
      </c>
      <c r="AF437" s="22">
        <f>Target_AM[[#This Row],[PROPORSI]]*VLOOKUP(Target_AM[[#This Row],[NIPNAS]],Target_CC[],COLUMN(R$2)+9,0)</f>
        <v>8745422.7941365093</v>
      </c>
      <c r="AG437" s="22">
        <f>Target_AM[[#This Row],[PROPORSI]]*VLOOKUP(Target_AM[[#This Row],[NIPNAS]],Target_CC[],COLUMN(S$2)+9,0)</f>
        <v>8171321.1328937449</v>
      </c>
      <c r="AH437" s="22">
        <f>Target_AM[[#This Row],[PROPORSI]]*VLOOKUP(Target_AM[[#This Row],[NIPNAS]],Target_CC[],COLUMN(T$2)+9,0)</f>
        <v>7175568.6311603431</v>
      </c>
      <c r="AI437" s="22">
        <f>Target_AM[[#This Row],[PROPORSI]]*VLOOKUP(Target_AM[[#This Row],[NIPNAS]],Target_CC[],COLUMN(U$2)+9,0)</f>
        <v>8117076.6874663485</v>
      </c>
      <c r="AJ437" s="22">
        <f>Target_AM[[#This Row],[PROPORSI]]*VLOOKUP(Target_AM[[#This Row],[NIPNAS]],Target_CC[],COLUMN(V$2)+9,0)</f>
        <v>7048044.1148196459</v>
      </c>
      <c r="AK437" s="22">
        <f>Target_AM[[#This Row],[PROPORSI]]*VLOOKUP(Target_AM[[#This Row],[NIPNAS]],Target_CC[],COLUMN(W$2)+9,0)</f>
        <v>7417468.9857096002</v>
      </c>
      <c r="AL437" s="22">
        <f>Target_AM[[#This Row],[PROPORSI]]*VLOOKUP(Target_AM[[#This Row],[NIPNAS]],Target_CC[],COLUMN(X$2)+9,0)</f>
        <v>9113447.7167509515</v>
      </c>
      <c r="AM437" s="22">
        <f>Target_AM[[#This Row],[PROPORSI]]*VLOOKUP(Target_AM[[#This Row],[NIPNAS]],Target_CC[],COLUMN(Y$2)+9,0)</f>
        <v>10812429.042418336</v>
      </c>
      <c r="AN437" s="22">
        <f>Target_AM[[#This Row],[PROPORSI]]*VLOOKUP(Target_AM[[#This Row],[NIPNAS]],Target_CC[],COLUMN(Z$2)+9,0)</f>
        <v>89515774.889178723</v>
      </c>
      <c r="AO437" s="22">
        <f>Target_AM[[#This Row],[PROPORSI]]*VLOOKUP(Target_AM[[#This Row],[NIPNAS]],Target_CC[],COLUMN(AA$2)+9,0)</f>
        <v>39661673.131181411</v>
      </c>
      <c r="AP437" s="22">
        <f>Target_AM[[#This Row],[PROPORSI]]*VLOOKUP(Target_AM[[#This Row],[NIPNAS]],Target_CC[],COLUMN(AB$2)+9,0)</f>
        <v>41799822.957669377</v>
      </c>
      <c r="AQ437" s="22">
        <f>Target_AM[[#This Row],[PROPORSI]]*VLOOKUP(Target_AM[[#This Row],[NIPNAS]],Target_CC[],COLUMN(AC$2)+9,0)</f>
        <v>39692102.002947018</v>
      </c>
      <c r="AR437" s="22">
        <f>Target_AM[[#This Row],[PROPORSI]]*VLOOKUP(Target_AM[[#This Row],[NIPNAS]],Target_CC[],COLUMN(AD$2)+9,0)</f>
        <v>36138760.992480002</v>
      </c>
      <c r="AS437" s="22">
        <f>Target_AM[[#This Row],[PROPORSI]]*VLOOKUP(Target_AM[[#This Row],[NIPNAS]],Target_CC[],COLUMN(AE$2)+9,0)</f>
        <v>40038781.370954692</v>
      </c>
      <c r="AT437" s="22">
        <f>Target_AM[[#This Row],[PROPORSI]]*VLOOKUP(Target_AM[[#This Row],[NIPNAS]],Target_CC[],COLUMN(AF$2)+9,0)</f>
        <v>41305465.508348286</v>
      </c>
      <c r="AU437" s="22">
        <f>Target_AM[[#This Row],[PROPORSI]]*VLOOKUP(Target_AM[[#This Row],[NIPNAS]],Target_CC[],COLUMN(AG$2)+9,0)</f>
        <v>49513641.999796703</v>
      </c>
      <c r="AV437" s="22">
        <f>Target_AM[[#This Row],[PROPORSI]]*VLOOKUP(Target_AM[[#This Row],[NIPNAS]],Target_CC[],COLUMN(AH$2)+9,0)</f>
        <v>46773578.458829984</v>
      </c>
      <c r="AW437" s="22">
        <f>Target_AM[[#This Row],[PROPORSI]]*VLOOKUP(Target_AM[[#This Row],[NIPNAS]],Target_CC[],COLUMN(AI$2)+9,0)</f>
        <v>45704545.886183284</v>
      </c>
      <c r="AX437" s="22">
        <f>Target_AM[[#This Row],[PROPORSI]]*VLOOKUP(Target_AM[[#This Row],[NIPNAS]],Target_CC[],COLUMN(AJ$2)+9,0)</f>
        <v>49755542.354345962</v>
      </c>
      <c r="AY437" s="22">
        <f>Target_AM[[#This Row],[PROPORSI]]*VLOOKUP(Target_AM[[#This Row],[NIPNAS]],Target_CC[],COLUMN(AK$2)+9,0)</f>
        <v>45929163.689478219</v>
      </c>
      <c r="AZ437" s="22">
        <f>Target_AM[[#This Row],[PROPORSI]]*VLOOKUP(Target_AM[[#This Row],[NIPNAS]],Target_CC[],COLUMN(AL$2)+9,0)</f>
        <v>49468930.813781977</v>
      </c>
      <c r="BA437" s="22">
        <f>Target_AM[[#This Row],[PROPORSI]]*VLOOKUP(Target_AM[[#This Row],[NIPNAS]],Target_CC[],COLUMN(AM$2)+9,0)</f>
        <v>525782009.16599691</v>
      </c>
      <c r="BB437" s="22">
        <f>Target_AM[[#This Row],[PROPORSI]]*VLOOKUP(Target_AM[[#This Row],[NIPNAS]],Target_CC[],COLUMN(AN$2)+9,0)</f>
        <v>0</v>
      </c>
      <c r="BC437" s="22">
        <f>Target_AM[[#This Row],[PROPORSI]]*VLOOKUP(Target_AM[[#This Row],[NIPNAS]],Target_CC[],COLUMN(AO$2)+9,0)</f>
        <v>0</v>
      </c>
      <c r="BD437" s="22">
        <f>Target_AM[[#This Row],[PROPORSI]]*VLOOKUP(Target_AM[[#This Row],[NIPNAS]],Target_CC[],COLUMN(AP$2)+9,0)</f>
        <v>0</v>
      </c>
      <c r="BE437" s="22">
        <f>Target_AM[[#This Row],[PROPORSI]]*VLOOKUP(Target_AM[[#This Row],[NIPNAS]],Target_CC[],COLUMN(AQ$2)+9,0)</f>
        <v>0</v>
      </c>
      <c r="BF437" s="22">
        <f>Target_AM[[#This Row],[PROPORSI]]*VLOOKUP(Target_AM[[#This Row],[NIPNAS]],Target_CC[],COLUMN(AR$2)+9,0)</f>
        <v>0</v>
      </c>
      <c r="BG437" s="22">
        <f>Target_AM[[#This Row],[PROPORSI]]*VLOOKUP(Target_AM[[#This Row],[NIPNAS]],Target_CC[],COLUMN(AS$2)+9,0)</f>
        <v>0</v>
      </c>
      <c r="BH437" s="22">
        <f>Target_AM[[#This Row],[PROPORSI]]*VLOOKUP(Target_AM[[#This Row],[NIPNAS]],Target_CC[],COLUMN(AT$2)+9,0)</f>
        <v>0</v>
      </c>
      <c r="BI437" s="22">
        <f>Target_AM[[#This Row],[PROPORSI]]*VLOOKUP(Target_AM[[#This Row],[NIPNAS]],Target_CC[],COLUMN(AU$2)+9,0)</f>
        <v>0</v>
      </c>
      <c r="BJ437" s="22">
        <f>Target_AM[[#This Row],[PROPORSI]]*VLOOKUP(Target_AM[[#This Row],[NIPNAS]],Target_CC[],COLUMN(AV$2)+9,0)</f>
        <v>0</v>
      </c>
      <c r="BK437" s="22">
        <f>Target_AM[[#This Row],[PROPORSI]]*VLOOKUP(Target_AM[[#This Row],[NIPNAS]],Target_CC[],COLUMN(AW$2)+9,0)</f>
        <v>0</v>
      </c>
      <c r="BL437" s="22">
        <f>Target_AM[[#This Row],[PROPORSI]]*VLOOKUP(Target_AM[[#This Row],[NIPNAS]],Target_CC[],COLUMN(AX$2)+9,0)</f>
        <v>0</v>
      </c>
      <c r="BM437" s="22">
        <f>Target_AM[[#This Row],[PROPORSI]]*VLOOKUP(Target_AM[[#This Row],[NIPNAS]],Target_CC[],COLUMN(AY$2)+9,0)</f>
        <v>0</v>
      </c>
      <c r="BN437" s="22">
        <f>Target_AM[[#This Row],[PROPORSI]]*VLOOKUP(Target_AM[[#This Row],[NIPNAS]],Target_CC[],COLUMN(AZ$2)+9,0)</f>
        <v>0</v>
      </c>
      <c r="BO437" s="22">
        <f>Target_AM[[#This Row],[PROPORSI]]*VLOOKUP(Target_AM[[#This Row],[NIPNAS]],Target_CC[],COLUMN(BA$2)+9,0)</f>
        <v>39258964</v>
      </c>
      <c r="BP437" s="22">
        <f>Target_AM[[#This Row],[PROPORSI]]*VLOOKUP(Target_AM[[#This Row],[NIPNAS]],Target_CC[],COLUMN(BB$2)+9,0)</f>
        <v>39858782</v>
      </c>
      <c r="BQ437" s="22">
        <f>Target_AM[[#This Row],[PROPORSI]]*VLOOKUP(Target_AM[[#This Row],[NIPNAS]],Target_CC[],COLUMN(BC$2)+9,0)</f>
        <v>40473121</v>
      </c>
      <c r="BR437" s="22">
        <f>Target_AM[[#This Row],[PROPORSI]]*VLOOKUP(Target_AM[[#This Row],[NIPNAS]],Target_CC[],COLUMN(BD$2)+9,0)</f>
        <v>39208882</v>
      </c>
      <c r="BS437" s="22">
        <f>Target_AM[[#This Row],[PROPORSI]]*VLOOKUP(Target_AM[[#This Row],[NIPNAS]],Target_CC[],COLUMN(BE$2)+9,0)</f>
        <v>39208882</v>
      </c>
      <c r="BT437" s="22">
        <f>Target_AM[[#This Row],[PROPORSI]]*VLOOKUP(Target_AM[[#This Row],[NIPNAS]],Target_CC[],COLUMN(BF$2)+9,0)</f>
        <v>39208882</v>
      </c>
      <c r="BU437" s="22">
        <f>Target_AM[[#This Row],[PROPORSI]]*VLOOKUP(Target_AM[[#This Row],[NIPNAS]],Target_CC[],COLUMN(BG$2)+9,0)</f>
        <v>39208882</v>
      </c>
      <c r="BV437" s="22">
        <f>Target_AM[[#This Row],[PROPORSI]]*VLOOKUP(Target_AM[[#This Row],[NIPNAS]],Target_CC[],COLUMN(BH$2)+9,0)</f>
        <v>39208882</v>
      </c>
      <c r="BW437" s="22">
        <f>Target_AM[[#This Row],[PROPORSI]]*VLOOKUP(Target_AM[[#This Row],[NIPNAS]],Target_CC[],COLUMN(BI$2)+9,0)</f>
        <v>39208882</v>
      </c>
      <c r="BX437" s="22">
        <f>Target_AM[[#This Row],[PROPORSI]]*VLOOKUP(Target_AM[[#This Row],[NIPNAS]],Target_CC[],COLUMN(BJ$2)+9,0)</f>
        <v>39208882</v>
      </c>
      <c r="BY437" s="22">
        <f>Target_AM[[#This Row],[PROPORSI]]*VLOOKUP(Target_AM[[#This Row],[NIPNAS]],Target_CC[],COLUMN(BK$2)+9,0)</f>
        <v>39208882</v>
      </c>
      <c r="BZ437" s="22">
        <f>Target_AM[[#This Row],[PROPORSI]]*VLOOKUP(Target_AM[[#This Row],[NIPNAS]],Target_CC[],COLUMN(BL$2)+9,0)</f>
        <v>39208882</v>
      </c>
      <c r="CA437" s="22">
        <f>Target_AM[[#This Row],[PROPORSI]]*VLOOKUP(Target_AM[[#This Row],[NIPNAS]],Target_CC[],COLUMN(BM$2)+9,0)</f>
        <v>472470805</v>
      </c>
      <c r="CB437" s="22">
        <f>Target_AM[[#This Row],[PROPORSI]]*VLOOKUP(Target_AM[[#This Row],[NIPNAS]],Target_CC[],COLUMN(BN$2)+9,0)</f>
        <v>0</v>
      </c>
      <c r="CC437" s="22">
        <f>Target_AM[[#This Row],[PROPORSI]]*VLOOKUP(Target_AM[[#This Row],[NIPNAS]],Target_CC[],COLUMN(BO$2)+9,0)</f>
        <v>0</v>
      </c>
      <c r="CD437" s="22">
        <f>Target_AM[[#This Row],[PROPORSI]]*VLOOKUP(Target_AM[[#This Row],[NIPNAS]],Target_CC[],COLUMN(BP$2)+9,0)</f>
        <v>0</v>
      </c>
      <c r="CE437" s="22">
        <f>Target_AM[[#This Row],[PROPORSI]]*VLOOKUP(Target_AM[[#This Row],[NIPNAS]],Target_CC[],COLUMN(BQ$2)+9,0)</f>
        <v>0</v>
      </c>
      <c r="CF437" s="22">
        <f>Target_AM[[#This Row],[PROPORSI]]*VLOOKUP(Target_AM[[#This Row],[NIPNAS]],Target_CC[],COLUMN(BR$2)+9,0)</f>
        <v>0</v>
      </c>
      <c r="CG437" s="22">
        <f>Target_AM[[#This Row],[PROPORSI]]*VLOOKUP(Target_AM[[#This Row],[NIPNAS]],Target_CC[],COLUMN(BS$2)+9,0)</f>
        <v>0</v>
      </c>
      <c r="CH437" s="22">
        <f>Target_AM[[#This Row],[PROPORSI]]*VLOOKUP(Target_AM[[#This Row],[NIPNAS]],Target_CC[],COLUMN(BT$2)+9,0)</f>
        <v>0</v>
      </c>
      <c r="CI437" s="22">
        <f>Target_AM[[#This Row],[PROPORSI]]*VLOOKUP(Target_AM[[#This Row],[NIPNAS]],Target_CC[],COLUMN(BU$2)+9,0)</f>
        <v>0</v>
      </c>
      <c r="CJ437" s="22">
        <f>Target_AM[[#This Row],[PROPORSI]]*VLOOKUP(Target_AM[[#This Row],[NIPNAS]],Target_CC[],COLUMN(BV$2)+9,0)</f>
        <v>0</v>
      </c>
      <c r="CK437" s="22">
        <f>Target_AM[[#This Row],[PROPORSI]]*VLOOKUP(Target_AM[[#This Row],[NIPNAS]],Target_CC[],COLUMN(BW$2)+9,0)</f>
        <v>0</v>
      </c>
      <c r="CL437" s="22">
        <f>Target_AM[[#This Row],[PROPORSI]]*VLOOKUP(Target_AM[[#This Row],[NIPNAS]],Target_CC[],COLUMN(BX$2)+9,0)</f>
        <v>0</v>
      </c>
      <c r="CM437" s="22">
        <f>Target_AM[[#This Row],[PROPORSI]]*VLOOKUP(Target_AM[[#This Row],[NIPNAS]],Target_CC[],COLUMN(BY$2)+9,0)</f>
        <v>0</v>
      </c>
      <c r="CN437" s="22">
        <f>Target_AM[[#This Row],[PROPORSI]]*VLOOKUP(Target_AM[[#This Row],[NIPNAS]],Target_CC[],COLUMN(BZ$2)+9,0)</f>
        <v>0</v>
      </c>
      <c r="CO437" s="22">
        <f>Target_AM[[#This Row],[PROPORSI]]*VLOOKUP(Target_AM[[#This Row],[NIPNAS]],Target_CC[],COLUMN(CA$2)+9,0)</f>
        <v>38379524</v>
      </c>
      <c r="CP437" s="22">
        <f>Target_AM[[#This Row],[PROPORSI]]*VLOOKUP(Target_AM[[#This Row],[NIPNAS]],Target_CC[],COLUMN(CB$2)+9,0)</f>
        <v>38700691</v>
      </c>
      <c r="CQ437" s="22">
        <f>Target_AM[[#This Row],[PROPORSI]]*VLOOKUP(Target_AM[[#This Row],[NIPNAS]],Target_CC[],COLUMN(CC$2)+9,0)</f>
        <v>39208882</v>
      </c>
      <c r="CR437" s="22">
        <f>Target_AM[[#This Row],[PROPORSI]]*VLOOKUP(Target_AM[[#This Row],[NIPNAS]],Target_CC[],COLUMN(CD$2)+9,0)</f>
        <v>39208882</v>
      </c>
      <c r="CS437" s="22">
        <f>Target_AM[[#This Row],[PROPORSI]]*VLOOKUP(Target_AM[[#This Row],[NIPNAS]],Target_CC[],COLUMN(CE$2)+9,0)</f>
        <v>39208882</v>
      </c>
      <c r="CT437" s="22">
        <f>Target_AM[[#This Row],[PROPORSI]]*VLOOKUP(Target_AM[[#This Row],[NIPNAS]],Target_CC[],COLUMN(CF$2)+9,0)</f>
        <v>39208882</v>
      </c>
      <c r="CU437" s="22">
        <f>Target_AM[[#This Row],[PROPORSI]]*VLOOKUP(Target_AM[[#This Row],[NIPNAS]],Target_CC[],COLUMN(CG$2)+9,0)</f>
        <v>39208882</v>
      </c>
      <c r="CV437" s="22">
        <f>Target_AM[[#This Row],[PROPORSI]]*VLOOKUP(Target_AM[[#This Row],[NIPNAS]],Target_CC[],COLUMN(CH$2)+9,0)</f>
        <v>39208882</v>
      </c>
      <c r="CW437" s="22">
        <f>Target_AM[[#This Row],[PROPORSI]]*VLOOKUP(Target_AM[[#This Row],[NIPNAS]],Target_CC[],COLUMN(CI$2)+9,0)</f>
        <v>39208882</v>
      </c>
      <c r="CX437" s="22">
        <f>Target_AM[[#This Row],[PROPORSI]]*VLOOKUP(Target_AM[[#This Row],[NIPNAS]],Target_CC[],COLUMN(CJ$2)+9,0)</f>
        <v>39208882</v>
      </c>
      <c r="CY437" s="22">
        <f>Target_AM[[#This Row],[PROPORSI]]*VLOOKUP(Target_AM[[#This Row],[NIPNAS]],Target_CC[],COLUMN(CK$2)+9,0)</f>
        <v>39208882</v>
      </c>
      <c r="CZ437" s="22">
        <f>Target_AM[[#This Row],[PROPORSI]]*VLOOKUP(Target_AM[[#This Row],[NIPNAS]],Target_CC[],COLUMN(CL$2)+9,0)</f>
        <v>39208882</v>
      </c>
      <c r="DA437" s="22">
        <f>Target_AM[[#This Row],[PROPORSI]]*VLOOKUP(Target_AM[[#This Row],[NIPNAS]],Target_CC[],COLUMN(CM$2)+9,0)</f>
        <v>469169035</v>
      </c>
      <c r="DB437" s="22">
        <f>Target_AM[[#This Row],[PROPORSI]]*VLOOKUP(Target_AM[[#This Row],[NIPNAS]],Target_CC[],COLUMN(CN$2)+9,0)</f>
        <v>0</v>
      </c>
      <c r="DC437" s="22">
        <f>Target_AM[[#This Row],[PROPORSI]]*VLOOKUP(Target_AM[[#This Row],[NIPNAS]],Target_CC[],COLUMN(CO$2)+9,0)</f>
        <v>0</v>
      </c>
      <c r="DD437" s="22">
        <f>Target_AM[[#This Row],[PROPORSI]]*VLOOKUP(Target_AM[[#This Row],[NIPNAS]],Target_CC[],COLUMN(CP$2)+9,0)</f>
        <v>0</v>
      </c>
      <c r="DE437" s="22">
        <f>Target_AM[[#This Row],[PROPORSI]]*VLOOKUP(Target_AM[[#This Row],[NIPNAS]],Target_CC[],COLUMN(CQ$2)+9,0)</f>
        <v>0</v>
      </c>
      <c r="DF437" s="22">
        <f>Target_AM[[#This Row],[PROPORSI]]*VLOOKUP(Target_AM[[#This Row],[NIPNAS]],Target_CC[],COLUMN(CR$2)+9,0)</f>
        <v>0</v>
      </c>
      <c r="DG437" s="22">
        <f>Target_AM[[#This Row],[PROPORSI]]*VLOOKUP(Target_AM[[#This Row],[NIPNAS]],Target_CC[],COLUMN(CS$2)+9,0)</f>
        <v>0</v>
      </c>
      <c r="DH437" s="22">
        <f>Target_AM[[#This Row],[PROPORSI]]*VLOOKUP(Target_AM[[#This Row],[NIPNAS]],Target_CC[],COLUMN(CT$2)+9,0)</f>
        <v>0</v>
      </c>
      <c r="DI437" s="22">
        <f>Target_AM[[#This Row],[PROPORSI]]*VLOOKUP(Target_AM[[#This Row],[NIPNAS]],Target_CC[],COLUMN(CU$2)+9,0)</f>
        <v>0</v>
      </c>
      <c r="DJ437" s="22">
        <f>Target_AM[[#This Row],[PROPORSI]]*VLOOKUP(Target_AM[[#This Row],[NIPNAS]],Target_CC[],COLUMN(CV$2)+9,0)</f>
        <v>0</v>
      </c>
      <c r="DK437" s="22">
        <f>Target_AM[[#This Row],[PROPORSI]]*VLOOKUP(Target_AM[[#This Row],[NIPNAS]],Target_CC[],COLUMN(CW$2)+9,0)</f>
        <v>0</v>
      </c>
      <c r="DL437" s="22">
        <f>Target_AM[[#This Row],[PROPORSI]]*VLOOKUP(Target_AM[[#This Row],[NIPNAS]],Target_CC[],COLUMN(CX$2)+9,0)</f>
        <v>0</v>
      </c>
      <c r="DM437" s="22">
        <f>Target_AM[[#This Row],[PROPORSI]]*VLOOKUP(Target_AM[[#This Row],[NIPNAS]],Target_CC[],COLUMN(CY$2)+9,0)</f>
        <v>0</v>
      </c>
      <c r="DN437" s="22">
        <f>Target_AM[[#This Row],[PROPORSI]]*VLOOKUP(Target_AM[[#This Row],[NIPNAS]],Target_CC[],COLUMN(CZ$2)+9,0)</f>
        <v>0</v>
      </c>
      <c r="DO437" s="22">
        <f>Target_AM[[#This Row],[PROPORSI]]*VLOOKUP(Target_AM[[#This Row],[NIPNAS]],Target_CC[],COLUMN(DA$2)+9,0)</f>
        <v>0</v>
      </c>
      <c r="DP437" s="22">
        <f>Target_AM[[#This Row],[PROPORSI]]*VLOOKUP(Target_AM[[#This Row],[NIPNAS]],Target_CC[],COLUMN(DB$2)+9,0)</f>
        <v>0</v>
      </c>
      <c r="DQ437" s="22">
        <f>Target_AM[[#This Row],[PROPORSI]]*VLOOKUP(Target_AM[[#This Row],[NIPNAS]],Target_CC[],COLUMN(DC$2)+9,0)</f>
        <v>0</v>
      </c>
      <c r="DR437" s="22">
        <f>Target_AM[[#This Row],[PROPORSI]]*VLOOKUP(Target_AM[[#This Row],[NIPNAS]],Target_CC[],COLUMN(DD$2)+9,0)</f>
        <v>0</v>
      </c>
      <c r="DS437" s="22">
        <f>Target_AM[[#This Row],[PROPORSI]]*VLOOKUP(Target_AM[[#This Row],[NIPNAS]],Target_CC[],COLUMN(DE$2)+9,0)</f>
        <v>0</v>
      </c>
      <c r="DT437" s="22">
        <f>Target_AM[[#This Row],[PROPORSI]]*VLOOKUP(Target_AM[[#This Row],[NIPNAS]],Target_CC[],COLUMN(DF$2)+9,0)</f>
        <v>0</v>
      </c>
      <c r="DU437" s="22">
        <f>Target_AM[[#This Row],[PROPORSI]]*VLOOKUP(Target_AM[[#This Row],[NIPNAS]],Target_CC[],COLUMN(DG$2)+9,0)</f>
        <v>0</v>
      </c>
      <c r="DV437" s="22">
        <f>Target_AM[[#This Row],[PROPORSI]]*VLOOKUP(Target_AM[[#This Row],[NIPNAS]],Target_CC[],COLUMN(DH$2)+9,0)</f>
        <v>0</v>
      </c>
      <c r="DW437" s="22">
        <f>Target_AM[[#This Row],[PROPORSI]]*VLOOKUP(Target_AM[[#This Row],[NIPNAS]],Target_CC[],COLUMN(DI$2)+9,0)</f>
        <v>0</v>
      </c>
      <c r="DX437" s="22">
        <f>Target_AM[[#This Row],[PROPORSI]]*VLOOKUP(Target_AM[[#This Row],[NIPNAS]],Target_CC[],COLUMN(DJ$2)+9,0)</f>
        <v>0</v>
      </c>
      <c r="DY437" s="22">
        <f>Target_AM[[#This Row],[PROPORSI]]*VLOOKUP(Target_AM[[#This Row],[NIPNAS]],Target_CC[],COLUMN(DK$2)+9,0)</f>
        <v>0</v>
      </c>
      <c r="DZ437" s="22">
        <f>Target_AM[[#This Row],[PROPORSI]]*VLOOKUP(Target_AM[[#This Row],[NIPNAS]],Target_CC[],COLUMN(DL$2)+9,0)</f>
        <v>0</v>
      </c>
      <c r="EA437" s="22">
        <f>Target_AM[[#This Row],[PROPORSI]]*VLOOKUP(Target_AM[[#This Row],[NIPNAS]],Target_CC[],COLUMN(DM$2)+9,0)</f>
        <v>0</v>
      </c>
    </row>
    <row r="438" spans="2:131" x14ac:dyDescent="0.3">
      <c r="B438">
        <v>404423</v>
      </c>
      <c r="C438" t="s">
        <v>1006</v>
      </c>
      <c r="D438">
        <v>1</v>
      </c>
      <c r="E438" s="8">
        <v>45658</v>
      </c>
      <c r="F438">
        <v>5586833</v>
      </c>
      <c r="G438" t="s">
        <v>752</v>
      </c>
      <c r="J438" t="s">
        <v>296</v>
      </c>
      <c r="K438" t="s">
        <v>19</v>
      </c>
      <c r="L438" t="s">
        <v>159</v>
      </c>
      <c r="M438" t="s">
        <v>29</v>
      </c>
      <c r="N438" s="23">
        <f>Target_AM[[#This Row],[PROPORSI]]*VLOOKUP(Target_AM[[#This Row],[NIPNAS]],Target_CC[],9,0)</f>
        <v>284723542.91286689</v>
      </c>
      <c r="O438" s="22">
        <f>Target_AM[[#This Row],[PROPORSI]]*VLOOKUP(Target_AM[[#This Row],[NIPNAS]],Target_CC[],COLUMN(A$2)+9,0)</f>
        <v>17638599.893000003</v>
      </c>
      <c r="P438" s="22">
        <f>Target_AM[[#This Row],[PROPORSI]]*VLOOKUP(Target_AM[[#This Row],[NIPNAS]],Target_CC[],COLUMN(B$2)+9,0)</f>
        <v>17241252.843499999</v>
      </c>
      <c r="Q438" s="22">
        <f>Target_AM[[#This Row],[PROPORSI]]*VLOOKUP(Target_AM[[#This Row],[NIPNAS]],Target_CC[],COLUMN(C$2)+9,0)</f>
        <v>17316698.812999994</v>
      </c>
      <c r="R438" s="22">
        <f>Target_AM[[#This Row],[PROPORSI]]*VLOOKUP(Target_AM[[#This Row],[NIPNAS]],Target_CC[],COLUMN(D$2)+9,0)</f>
        <v>17237230.695500001</v>
      </c>
      <c r="S438" s="22">
        <f>Target_AM[[#This Row],[PROPORSI]]*VLOOKUP(Target_AM[[#This Row],[NIPNAS]],Target_CC[],COLUMN(E$2)+9,0)</f>
        <v>17004859.565000001</v>
      </c>
      <c r="T438" s="22">
        <f>Target_AM[[#This Row],[PROPORSI]]*VLOOKUP(Target_AM[[#This Row],[NIPNAS]],Target_CC[],COLUMN(F$2)+9,0)</f>
        <v>16780532.730500001</v>
      </c>
      <c r="U438" s="22">
        <f>Target_AM[[#This Row],[PROPORSI]]*VLOOKUP(Target_AM[[#This Row],[NIPNAS]],Target_CC[],COLUMN(G$2)+9,0)</f>
        <v>17166812.411000006</v>
      </c>
      <c r="V438" s="22">
        <f>Target_AM[[#This Row],[PROPORSI]]*VLOOKUP(Target_AM[[#This Row],[NIPNAS]],Target_CC[],COLUMN(H$2)+9,0)</f>
        <v>17471612.899999999</v>
      </c>
      <c r="W438" s="22">
        <f>Target_AM[[#This Row],[PROPORSI]]*VLOOKUP(Target_AM[[#This Row],[NIPNAS]],Target_CC[],COLUMN(I$2)+9,0)</f>
        <v>17395161.3935</v>
      </c>
      <c r="X438" s="22">
        <f>Target_AM[[#This Row],[PROPORSI]]*VLOOKUP(Target_AM[[#This Row],[NIPNAS]],Target_CC[],COLUMN(J$2)+9,0)</f>
        <v>17396166.930500001</v>
      </c>
      <c r="Y438" s="22">
        <f>Target_AM[[#This Row],[PROPORSI]]*VLOOKUP(Target_AM[[#This Row],[NIPNAS]],Target_CC[],COLUMN(K$2)+9,0)</f>
        <v>17470607.362999998</v>
      </c>
      <c r="Z438" s="22">
        <f>Target_AM[[#This Row],[PROPORSI]]*VLOOKUP(Target_AM[[#This Row],[NIPNAS]],Target_CC[],COLUMN(L$2)+9,0)</f>
        <v>17318709.886999995</v>
      </c>
      <c r="AA438" s="22">
        <f>Target_AM[[#This Row],[PROPORSI]]*VLOOKUP(Target_AM[[#This Row],[NIPNAS]],Target_CC[],COLUMN(M$2)+9,0)</f>
        <v>207438245.42550001</v>
      </c>
      <c r="AB438" s="22">
        <f>Target_AM[[#This Row],[PROPORSI]]*VLOOKUP(Target_AM[[#This Row],[NIPNAS]],Target_CC[],COLUMN(N$2)+9,0)</f>
        <v>0</v>
      </c>
      <c r="AC438" s="22">
        <f>Target_AM[[#This Row],[PROPORSI]]*VLOOKUP(Target_AM[[#This Row],[NIPNAS]],Target_CC[],COLUMN(O$2)+9,0)</f>
        <v>690859.22431823774</v>
      </c>
      <c r="AD438" s="22">
        <f>Target_AM[[#This Row],[PROPORSI]]*VLOOKUP(Target_AM[[#This Row],[NIPNAS]],Target_CC[],COLUMN(P$2)+9,0)</f>
        <v>683729.23020126333</v>
      </c>
      <c r="AE438" s="22">
        <f>Target_AM[[#This Row],[PROPORSI]]*VLOOKUP(Target_AM[[#This Row],[NIPNAS]],Target_CC[],COLUMN(Q$2)+9,0)</f>
        <v>537486.86343142285</v>
      </c>
      <c r="AF438" s="22">
        <f>Target_AM[[#This Row],[PROPORSI]]*VLOOKUP(Target_AM[[#This Row],[NIPNAS]],Target_CC[],COLUMN(R$2)+9,0)</f>
        <v>586231.66372162709</v>
      </c>
      <c r="AG438" s="22">
        <f>Target_AM[[#This Row],[PROPORSI]]*VLOOKUP(Target_AM[[#This Row],[NIPNAS]],Target_CC[],COLUMN(S$2)+9,0)</f>
        <v>571553.53985494352</v>
      </c>
      <c r="AH438" s="22">
        <f>Target_AM[[#This Row],[PROPORSI]]*VLOOKUP(Target_AM[[#This Row],[NIPNAS]],Target_CC[],COLUMN(T$2)+9,0)</f>
        <v>710365.72728492401</v>
      </c>
      <c r="AI438" s="22">
        <f>Target_AM[[#This Row],[PROPORSI]]*VLOOKUP(Target_AM[[#This Row],[NIPNAS]],Target_CC[],COLUMN(U$2)+9,0)</f>
        <v>598269.13892134407</v>
      </c>
      <c r="AJ438" s="22">
        <f>Target_AM[[#This Row],[PROPORSI]]*VLOOKUP(Target_AM[[#This Row],[NIPNAS]],Target_CC[],COLUMN(V$2)+9,0)</f>
        <v>715610.41381648171</v>
      </c>
      <c r="AK438" s="22">
        <f>Target_AM[[#This Row],[PROPORSI]]*VLOOKUP(Target_AM[[#This Row],[NIPNAS]],Target_CC[],COLUMN(W$2)+9,0)</f>
        <v>720720.50871695695</v>
      </c>
      <c r="AL438" s="22">
        <f>Target_AM[[#This Row],[PROPORSI]]*VLOOKUP(Target_AM[[#This Row],[NIPNAS]],Target_CC[],COLUMN(X$2)+9,0)</f>
        <v>611960.29877694696</v>
      </c>
      <c r="AM438" s="22">
        <f>Target_AM[[#This Row],[PROPORSI]]*VLOOKUP(Target_AM[[#This Row],[NIPNAS]],Target_CC[],COLUMN(Y$2)+9,0)</f>
        <v>623089.45347582689</v>
      </c>
      <c r="AN438" s="22">
        <f>Target_AM[[#This Row],[PROPORSI]]*VLOOKUP(Target_AM[[#This Row],[NIPNAS]],Target_CC[],COLUMN(Z$2)+9,0)</f>
        <v>7049876.062519975</v>
      </c>
      <c r="AO438" s="22">
        <f>Target_AM[[#This Row],[PROPORSI]]*VLOOKUP(Target_AM[[#This Row],[NIPNAS]],Target_CC[],COLUMN(AA$2)+9,0)</f>
        <v>17638599.893000003</v>
      </c>
      <c r="AP438" s="22">
        <f>Target_AM[[#This Row],[PROPORSI]]*VLOOKUP(Target_AM[[#This Row],[NIPNAS]],Target_CC[],COLUMN(AB$2)+9,0)</f>
        <v>17932112.067818236</v>
      </c>
      <c r="AQ438" s="22">
        <f>Target_AM[[#This Row],[PROPORSI]]*VLOOKUP(Target_AM[[#This Row],[NIPNAS]],Target_CC[],COLUMN(AC$2)+9,0)</f>
        <v>18000428.043201257</v>
      </c>
      <c r="AR438" s="22">
        <f>Target_AM[[#This Row],[PROPORSI]]*VLOOKUP(Target_AM[[#This Row],[NIPNAS]],Target_CC[],COLUMN(AD$2)+9,0)</f>
        <v>17774717.558931425</v>
      </c>
      <c r="AS438" s="22">
        <f>Target_AM[[#This Row],[PROPORSI]]*VLOOKUP(Target_AM[[#This Row],[NIPNAS]],Target_CC[],COLUMN(AE$2)+9,0)</f>
        <v>17591091.22872163</v>
      </c>
      <c r="AT438" s="22">
        <f>Target_AM[[#This Row],[PROPORSI]]*VLOOKUP(Target_AM[[#This Row],[NIPNAS]],Target_CC[],COLUMN(AF$2)+9,0)</f>
        <v>17352086.270354945</v>
      </c>
      <c r="AU438" s="22">
        <f>Target_AM[[#This Row],[PROPORSI]]*VLOOKUP(Target_AM[[#This Row],[NIPNAS]],Target_CC[],COLUMN(AG$2)+9,0)</f>
        <v>17877178.138284929</v>
      </c>
      <c r="AV438" s="22">
        <f>Target_AM[[#This Row],[PROPORSI]]*VLOOKUP(Target_AM[[#This Row],[NIPNAS]],Target_CC[],COLUMN(AH$2)+9,0)</f>
        <v>18069882.038921341</v>
      </c>
      <c r="AW438" s="22">
        <f>Target_AM[[#This Row],[PROPORSI]]*VLOOKUP(Target_AM[[#This Row],[NIPNAS]],Target_CC[],COLUMN(AI$2)+9,0)</f>
        <v>18110771.807316482</v>
      </c>
      <c r="AX438" s="22">
        <f>Target_AM[[#This Row],[PROPORSI]]*VLOOKUP(Target_AM[[#This Row],[NIPNAS]],Target_CC[],COLUMN(AJ$2)+9,0)</f>
        <v>18116887.439216956</v>
      </c>
      <c r="AY438" s="22">
        <f>Target_AM[[#This Row],[PROPORSI]]*VLOOKUP(Target_AM[[#This Row],[NIPNAS]],Target_CC[],COLUMN(AK$2)+9,0)</f>
        <v>18082567.661776945</v>
      </c>
      <c r="AZ438" s="22">
        <f>Target_AM[[#This Row],[PROPORSI]]*VLOOKUP(Target_AM[[#This Row],[NIPNAS]],Target_CC[],COLUMN(AL$2)+9,0)</f>
        <v>17941799.34047582</v>
      </c>
      <c r="BA438" s="22">
        <f>Target_AM[[#This Row],[PROPORSI]]*VLOOKUP(Target_AM[[#This Row],[NIPNAS]],Target_CC[],COLUMN(AM$2)+9,0)</f>
        <v>214488121.48802003</v>
      </c>
      <c r="BB438" s="22">
        <f>Target_AM[[#This Row],[PROPORSI]]*VLOOKUP(Target_AM[[#This Row],[NIPNAS]],Target_CC[],COLUMN(AN$2)+9,0)</f>
        <v>0</v>
      </c>
      <c r="BC438" s="22">
        <f>Target_AM[[#This Row],[PROPORSI]]*VLOOKUP(Target_AM[[#This Row],[NIPNAS]],Target_CC[],COLUMN(AO$2)+9,0)</f>
        <v>0</v>
      </c>
      <c r="BD438" s="22">
        <f>Target_AM[[#This Row],[PROPORSI]]*VLOOKUP(Target_AM[[#This Row],[NIPNAS]],Target_CC[],COLUMN(AP$2)+9,0)</f>
        <v>0</v>
      </c>
      <c r="BE438" s="22">
        <f>Target_AM[[#This Row],[PROPORSI]]*VLOOKUP(Target_AM[[#This Row],[NIPNAS]],Target_CC[],COLUMN(AQ$2)+9,0)</f>
        <v>0</v>
      </c>
      <c r="BF438" s="22">
        <f>Target_AM[[#This Row],[PROPORSI]]*VLOOKUP(Target_AM[[#This Row],[NIPNAS]],Target_CC[],COLUMN(AR$2)+9,0)</f>
        <v>0</v>
      </c>
      <c r="BG438" s="22">
        <f>Target_AM[[#This Row],[PROPORSI]]*VLOOKUP(Target_AM[[#This Row],[NIPNAS]],Target_CC[],COLUMN(AS$2)+9,0)</f>
        <v>0</v>
      </c>
      <c r="BH438" s="22">
        <f>Target_AM[[#This Row],[PROPORSI]]*VLOOKUP(Target_AM[[#This Row],[NIPNAS]],Target_CC[],COLUMN(AT$2)+9,0)</f>
        <v>0</v>
      </c>
      <c r="BI438" s="22">
        <f>Target_AM[[#This Row],[PROPORSI]]*VLOOKUP(Target_AM[[#This Row],[NIPNAS]],Target_CC[],COLUMN(AU$2)+9,0)</f>
        <v>0</v>
      </c>
      <c r="BJ438" s="22">
        <f>Target_AM[[#This Row],[PROPORSI]]*VLOOKUP(Target_AM[[#This Row],[NIPNAS]],Target_CC[],COLUMN(AV$2)+9,0)</f>
        <v>0</v>
      </c>
      <c r="BK438" s="22">
        <f>Target_AM[[#This Row],[PROPORSI]]*VLOOKUP(Target_AM[[#This Row],[NIPNAS]],Target_CC[],COLUMN(AW$2)+9,0)</f>
        <v>0</v>
      </c>
      <c r="BL438" s="22">
        <f>Target_AM[[#This Row],[PROPORSI]]*VLOOKUP(Target_AM[[#This Row],[NIPNAS]],Target_CC[],COLUMN(AX$2)+9,0)</f>
        <v>0</v>
      </c>
      <c r="BM438" s="22">
        <f>Target_AM[[#This Row],[PROPORSI]]*VLOOKUP(Target_AM[[#This Row],[NIPNAS]],Target_CC[],COLUMN(AY$2)+9,0)</f>
        <v>0</v>
      </c>
      <c r="BN438" s="22">
        <f>Target_AM[[#This Row],[PROPORSI]]*VLOOKUP(Target_AM[[#This Row],[NIPNAS]],Target_CC[],COLUMN(AZ$2)+9,0)</f>
        <v>0</v>
      </c>
      <c r="BO438" s="22">
        <f>Target_AM[[#This Row],[PROPORSI]]*VLOOKUP(Target_AM[[#This Row],[NIPNAS]],Target_CC[],COLUMN(BA$2)+9,0)</f>
        <v>17914545</v>
      </c>
      <c r="BP438" s="22">
        <f>Target_AM[[#This Row],[PROPORSI]]*VLOOKUP(Target_AM[[#This Row],[NIPNAS]],Target_CC[],COLUMN(BB$2)+9,0)</f>
        <v>15774004</v>
      </c>
      <c r="BQ438" s="22">
        <f>Target_AM[[#This Row],[PROPORSI]]*VLOOKUP(Target_AM[[#This Row],[NIPNAS]],Target_CC[],COLUMN(BC$2)+9,0)</f>
        <v>16225454</v>
      </c>
      <c r="BR438" s="22">
        <f>Target_AM[[#This Row],[PROPORSI]]*VLOOKUP(Target_AM[[#This Row],[NIPNAS]],Target_CC[],COLUMN(BD$2)+9,0)</f>
        <v>15440395.35</v>
      </c>
      <c r="BS438" s="22">
        <f>Target_AM[[#This Row],[PROPORSI]]*VLOOKUP(Target_AM[[#This Row],[NIPNAS]],Target_CC[],COLUMN(BE$2)+9,0)</f>
        <v>15440395.35</v>
      </c>
      <c r="BT438" s="22">
        <f>Target_AM[[#This Row],[PROPORSI]]*VLOOKUP(Target_AM[[#This Row],[NIPNAS]],Target_CC[],COLUMN(BF$2)+9,0)</f>
        <v>15440395.35</v>
      </c>
      <c r="BU438" s="22">
        <f>Target_AM[[#This Row],[PROPORSI]]*VLOOKUP(Target_AM[[#This Row],[NIPNAS]],Target_CC[],COLUMN(BG$2)+9,0)</f>
        <v>15440395.35</v>
      </c>
      <c r="BV438" s="22">
        <f>Target_AM[[#This Row],[PROPORSI]]*VLOOKUP(Target_AM[[#This Row],[NIPNAS]],Target_CC[],COLUMN(BH$2)+9,0)</f>
        <v>15440395.35</v>
      </c>
      <c r="BW438" s="22">
        <f>Target_AM[[#This Row],[PROPORSI]]*VLOOKUP(Target_AM[[#This Row],[NIPNAS]],Target_CC[],COLUMN(BI$2)+9,0)</f>
        <v>15440395.35</v>
      </c>
      <c r="BX438" s="22">
        <f>Target_AM[[#This Row],[PROPORSI]]*VLOOKUP(Target_AM[[#This Row],[NIPNAS]],Target_CC[],COLUMN(BJ$2)+9,0)</f>
        <v>15440395.35</v>
      </c>
      <c r="BY438" s="22">
        <f>Target_AM[[#This Row],[PROPORSI]]*VLOOKUP(Target_AM[[#This Row],[NIPNAS]],Target_CC[],COLUMN(BK$2)+9,0)</f>
        <v>15440395.35</v>
      </c>
      <c r="BZ438" s="22">
        <f>Target_AM[[#This Row],[PROPORSI]]*VLOOKUP(Target_AM[[#This Row],[NIPNAS]],Target_CC[],COLUMN(BL$2)+9,0)</f>
        <v>15440395.35</v>
      </c>
      <c r="CA438" s="22">
        <f>Target_AM[[#This Row],[PROPORSI]]*VLOOKUP(Target_AM[[#This Row],[NIPNAS]],Target_CC[],COLUMN(BM$2)+9,0)</f>
        <v>188877561.14999998</v>
      </c>
      <c r="CB438" s="22">
        <f>Target_AM[[#This Row],[PROPORSI]]*VLOOKUP(Target_AM[[#This Row],[NIPNAS]],Target_CC[],COLUMN(BN$2)+9,0)</f>
        <v>3800000</v>
      </c>
      <c r="CC438" s="22">
        <f>Target_AM[[#This Row],[PROPORSI]]*VLOOKUP(Target_AM[[#This Row],[NIPNAS]],Target_CC[],COLUMN(BO$2)+9,0)</f>
        <v>407143</v>
      </c>
      <c r="CD438" s="22">
        <f>Target_AM[[#This Row],[PROPORSI]]*VLOOKUP(Target_AM[[#This Row],[NIPNAS]],Target_CC[],COLUMN(BP$2)+9,0)</f>
        <v>2451613</v>
      </c>
      <c r="CE438" s="22">
        <f>Target_AM[[#This Row],[PROPORSI]]*VLOOKUP(Target_AM[[#This Row],[NIPNAS]],Target_CC[],COLUMN(BQ$2)+9,0)</f>
        <v>2329032.35</v>
      </c>
      <c r="CF438" s="22">
        <f>Target_AM[[#This Row],[PROPORSI]]*VLOOKUP(Target_AM[[#This Row],[NIPNAS]],Target_CC[],COLUMN(BR$2)+9,0)</f>
        <v>2329032.35</v>
      </c>
      <c r="CG438" s="22">
        <f>Target_AM[[#This Row],[PROPORSI]]*VLOOKUP(Target_AM[[#This Row],[NIPNAS]],Target_CC[],COLUMN(BS$2)+9,0)</f>
        <v>2329032.35</v>
      </c>
      <c r="CH438" s="22">
        <f>Target_AM[[#This Row],[PROPORSI]]*VLOOKUP(Target_AM[[#This Row],[NIPNAS]],Target_CC[],COLUMN(BT$2)+9,0)</f>
        <v>2329032.35</v>
      </c>
      <c r="CI438" s="22">
        <f>Target_AM[[#This Row],[PROPORSI]]*VLOOKUP(Target_AM[[#This Row],[NIPNAS]],Target_CC[],COLUMN(BU$2)+9,0)</f>
        <v>2329032.35</v>
      </c>
      <c r="CJ438" s="22">
        <f>Target_AM[[#This Row],[PROPORSI]]*VLOOKUP(Target_AM[[#This Row],[NIPNAS]],Target_CC[],COLUMN(BV$2)+9,0)</f>
        <v>2329032.35</v>
      </c>
      <c r="CK438" s="22">
        <f>Target_AM[[#This Row],[PROPORSI]]*VLOOKUP(Target_AM[[#This Row],[NIPNAS]],Target_CC[],COLUMN(BW$2)+9,0)</f>
        <v>2329032.35</v>
      </c>
      <c r="CL438" s="22">
        <f>Target_AM[[#This Row],[PROPORSI]]*VLOOKUP(Target_AM[[#This Row],[NIPNAS]],Target_CC[],COLUMN(BX$2)+9,0)</f>
        <v>2329032.35</v>
      </c>
      <c r="CM438" s="22">
        <f>Target_AM[[#This Row],[PROPORSI]]*VLOOKUP(Target_AM[[#This Row],[NIPNAS]],Target_CC[],COLUMN(BY$2)+9,0)</f>
        <v>2329032.35</v>
      </c>
      <c r="CN438" s="22">
        <f>Target_AM[[#This Row],[PROPORSI]]*VLOOKUP(Target_AM[[#This Row],[NIPNAS]],Target_CC[],COLUMN(BZ$2)+9,0)</f>
        <v>27620047.150000006</v>
      </c>
      <c r="CO438" s="22">
        <f>Target_AM[[#This Row],[PROPORSI]]*VLOOKUP(Target_AM[[#This Row],[NIPNAS]],Target_CC[],COLUMN(CA$2)+9,0)</f>
        <v>13397123</v>
      </c>
      <c r="CP438" s="22">
        <f>Target_AM[[#This Row],[PROPORSI]]*VLOOKUP(Target_AM[[#This Row],[NIPNAS]],Target_CC[],COLUMN(CB$2)+9,0)</f>
        <v>14673089</v>
      </c>
      <c r="CQ438" s="22">
        <f>Target_AM[[#This Row],[PROPORSI]]*VLOOKUP(Target_AM[[#This Row],[NIPNAS]],Target_CC[],COLUMN(CC$2)+9,0)</f>
        <v>13111363</v>
      </c>
      <c r="CR438" s="22">
        <f>Target_AM[[#This Row],[PROPORSI]]*VLOOKUP(Target_AM[[#This Row],[NIPNAS]],Target_CC[],COLUMN(CD$2)+9,0)</f>
        <v>13111363</v>
      </c>
      <c r="CS438" s="22">
        <f>Target_AM[[#This Row],[PROPORSI]]*VLOOKUP(Target_AM[[#This Row],[NIPNAS]],Target_CC[],COLUMN(CE$2)+9,0)</f>
        <v>13111363</v>
      </c>
      <c r="CT438" s="22">
        <f>Target_AM[[#This Row],[PROPORSI]]*VLOOKUP(Target_AM[[#This Row],[NIPNAS]],Target_CC[],COLUMN(CF$2)+9,0)</f>
        <v>13111363</v>
      </c>
      <c r="CU438" s="22">
        <f>Target_AM[[#This Row],[PROPORSI]]*VLOOKUP(Target_AM[[#This Row],[NIPNAS]],Target_CC[],COLUMN(CG$2)+9,0)</f>
        <v>13111363</v>
      </c>
      <c r="CV438" s="22">
        <f>Target_AM[[#This Row],[PROPORSI]]*VLOOKUP(Target_AM[[#This Row],[NIPNAS]],Target_CC[],COLUMN(CH$2)+9,0)</f>
        <v>13111363</v>
      </c>
      <c r="CW438" s="22">
        <f>Target_AM[[#This Row],[PROPORSI]]*VLOOKUP(Target_AM[[#This Row],[NIPNAS]],Target_CC[],COLUMN(CI$2)+9,0)</f>
        <v>13111363</v>
      </c>
      <c r="CX438" s="22">
        <f>Target_AM[[#This Row],[PROPORSI]]*VLOOKUP(Target_AM[[#This Row],[NIPNAS]],Target_CC[],COLUMN(CJ$2)+9,0)</f>
        <v>13111363</v>
      </c>
      <c r="CY438" s="22">
        <f>Target_AM[[#This Row],[PROPORSI]]*VLOOKUP(Target_AM[[#This Row],[NIPNAS]],Target_CC[],COLUMN(CK$2)+9,0)</f>
        <v>13111363</v>
      </c>
      <c r="CZ438" s="22">
        <f>Target_AM[[#This Row],[PROPORSI]]*VLOOKUP(Target_AM[[#This Row],[NIPNAS]],Target_CC[],COLUMN(CL$2)+9,0)</f>
        <v>13111363</v>
      </c>
      <c r="DA438" s="22">
        <f>Target_AM[[#This Row],[PROPORSI]]*VLOOKUP(Target_AM[[#This Row],[NIPNAS]],Target_CC[],COLUMN(CM$2)+9,0)</f>
        <v>159183842</v>
      </c>
      <c r="DB438" s="22">
        <f>Target_AM[[#This Row],[PROPORSI]]*VLOOKUP(Target_AM[[#This Row],[NIPNAS]],Target_CC[],COLUMN(CN$2)+9,0)</f>
        <v>0</v>
      </c>
      <c r="DC438" s="22">
        <f>Target_AM[[#This Row],[PROPORSI]]*VLOOKUP(Target_AM[[#This Row],[NIPNAS]],Target_CC[],COLUMN(CO$2)+9,0)</f>
        <v>0</v>
      </c>
      <c r="DD438" s="22">
        <f>Target_AM[[#This Row],[PROPORSI]]*VLOOKUP(Target_AM[[#This Row],[NIPNAS]],Target_CC[],COLUMN(CP$2)+9,0)</f>
        <v>0</v>
      </c>
      <c r="DE438" s="22">
        <f>Target_AM[[#This Row],[PROPORSI]]*VLOOKUP(Target_AM[[#This Row],[NIPNAS]],Target_CC[],COLUMN(CQ$2)+9,0)</f>
        <v>0</v>
      </c>
      <c r="DF438" s="22">
        <f>Target_AM[[#This Row],[PROPORSI]]*VLOOKUP(Target_AM[[#This Row],[NIPNAS]],Target_CC[],COLUMN(CR$2)+9,0)</f>
        <v>0</v>
      </c>
      <c r="DG438" s="22">
        <f>Target_AM[[#This Row],[PROPORSI]]*VLOOKUP(Target_AM[[#This Row],[NIPNAS]],Target_CC[],COLUMN(CS$2)+9,0)</f>
        <v>0</v>
      </c>
      <c r="DH438" s="22">
        <f>Target_AM[[#This Row],[PROPORSI]]*VLOOKUP(Target_AM[[#This Row],[NIPNAS]],Target_CC[],COLUMN(CT$2)+9,0)</f>
        <v>0</v>
      </c>
      <c r="DI438" s="22">
        <f>Target_AM[[#This Row],[PROPORSI]]*VLOOKUP(Target_AM[[#This Row],[NIPNAS]],Target_CC[],COLUMN(CU$2)+9,0)</f>
        <v>0</v>
      </c>
      <c r="DJ438" s="22">
        <f>Target_AM[[#This Row],[PROPORSI]]*VLOOKUP(Target_AM[[#This Row],[NIPNAS]],Target_CC[],COLUMN(CV$2)+9,0)</f>
        <v>0</v>
      </c>
      <c r="DK438" s="22">
        <f>Target_AM[[#This Row],[PROPORSI]]*VLOOKUP(Target_AM[[#This Row],[NIPNAS]],Target_CC[],COLUMN(CW$2)+9,0)</f>
        <v>0</v>
      </c>
      <c r="DL438" s="22">
        <f>Target_AM[[#This Row],[PROPORSI]]*VLOOKUP(Target_AM[[#This Row],[NIPNAS]],Target_CC[],COLUMN(CX$2)+9,0)</f>
        <v>0</v>
      </c>
      <c r="DM438" s="22">
        <f>Target_AM[[#This Row],[PROPORSI]]*VLOOKUP(Target_AM[[#This Row],[NIPNAS]],Target_CC[],COLUMN(CY$2)+9,0)</f>
        <v>0</v>
      </c>
      <c r="DN438" s="22">
        <f>Target_AM[[#This Row],[PROPORSI]]*VLOOKUP(Target_AM[[#This Row],[NIPNAS]],Target_CC[],COLUMN(CZ$2)+9,0)</f>
        <v>0</v>
      </c>
      <c r="DO438" s="22">
        <f>Target_AM[[#This Row],[PROPORSI]]*VLOOKUP(Target_AM[[#This Row],[NIPNAS]],Target_CC[],COLUMN(DA$2)+9,0)</f>
        <v>0</v>
      </c>
      <c r="DP438" s="22">
        <f>Target_AM[[#This Row],[PROPORSI]]*VLOOKUP(Target_AM[[#This Row],[NIPNAS]],Target_CC[],COLUMN(DB$2)+9,0)</f>
        <v>0</v>
      </c>
      <c r="DQ438" s="22">
        <f>Target_AM[[#This Row],[PROPORSI]]*VLOOKUP(Target_AM[[#This Row],[NIPNAS]],Target_CC[],COLUMN(DC$2)+9,0)</f>
        <v>0</v>
      </c>
      <c r="DR438" s="22">
        <f>Target_AM[[#This Row],[PROPORSI]]*VLOOKUP(Target_AM[[#This Row],[NIPNAS]],Target_CC[],COLUMN(DD$2)+9,0)</f>
        <v>0</v>
      </c>
      <c r="DS438" s="22">
        <f>Target_AM[[#This Row],[PROPORSI]]*VLOOKUP(Target_AM[[#This Row],[NIPNAS]],Target_CC[],COLUMN(DE$2)+9,0)</f>
        <v>0</v>
      </c>
      <c r="DT438" s="22">
        <f>Target_AM[[#This Row],[PROPORSI]]*VLOOKUP(Target_AM[[#This Row],[NIPNAS]],Target_CC[],COLUMN(DF$2)+9,0)</f>
        <v>0</v>
      </c>
      <c r="DU438" s="22">
        <f>Target_AM[[#This Row],[PROPORSI]]*VLOOKUP(Target_AM[[#This Row],[NIPNAS]],Target_CC[],COLUMN(DG$2)+9,0)</f>
        <v>0</v>
      </c>
      <c r="DV438" s="22">
        <f>Target_AM[[#This Row],[PROPORSI]]*VLOOKUP(Target_AM[[#This Row],[NIPNAS]],Target_CC[],COLUMN(DH$2)+9,0)</f>
        <v>0</v>
      </c>
      <c r="DW438" s="22">
        <f>Target_AM[[#This Row],[PROPORSI]]*VLOOKUP(Target_AM[[#This Row],[NIPNAS]],Target_CC[],COLUMN(DI$2)+9,0)</f>
        <v>0</v>
      </c>
      <c r="DX438" s="22">
        <f>Target_AM[[#This Row],[PROPORSI]]*VLOOKUP(Target_AM[[#This Row],[NIPNAS]],Target_CC[],COLUMN(DJ$2)+9,0)</f>
        <v>0</v>
      </c>
      <c r="DY438" s="22">
        <f>Target_AM[[#This Row],[PROPORSI]]*VLOOKUP(Target_AM[[#This Row],[NIPNAS]],Target_CC[],COLUMN(DK$2)+9,0)</f>
        <v>0</v>
      </c>
      <c r="DZ438" s="22">
        <f>Target_AM[[#This Row],[PROPORSI]]*VLOOKUP(Target_AM[[#This Row],[NIPNAS]],Target_CC[],COLUMN(DL$2)+9,0)</f>
        <v>0</v>
      </c>
      <c r="EA438" s="22">
        <f>Target_AM[[#This Row],[PROPORSI]]*VLOOKUP(Target_AM[[#This Row],[NIPNAS]],Target_CC[],COLUMN(DM$2)+9,0)</f>
        <v>0</v>
      </c>
    </row>
    <row r="439" spans="2:131" x14ac:dyDescent="0.3">
      <c r="B439">
        <v>406108</v>
      </c>
      <c r="C439" t="s">
        <v>999</v>
      </c>
      <c r="D439">
        <v>1</v>
      </c>
      <c r="E439" s="8">
        <v>45658</v>
      </c>
      <c r="F439">
        <v>5588384</v>
      </c>
      <c r="G439" t="s">
        <v>782</v>
      </c>
      <c r="J439" t="s">
        <v>300</v>
      </c>
      <c r="K439" t="s">
        <v>23</v>
      </c>
      <c r="L439" t="s">
        <v>159</v>
      </c>
      <c r="M439" t="s">
        <v>29</v>
      </c>
      <c r="N439" s="23">
        <f>Target_AM[[#This Row],[PROPORSI]]*VLOOKUP(Target_AM[[#This Row],[NIPNAS]],Target_CC[],9,0)</f>
        <v>554959113.0916965</v>
      </c>
      <c r="O439" s="22">
        <f>Target_AM[[#This Row],[PROPORSI]]*VLOOKUP(Target_AM[[#This Row],[NIPNAS]],Target_CC[],COLUMN(A$2)+9,0)</f>
        <v>30125131.922288999</v>
      </c>
      <c r="P439" s="22">
        <f>Target_AM[[#This Row],[PROPORSI]]*VLOOKUP(Target_AM[[#This Row],[NIPNAS]],Target_CC[],COLUMN(B$2)+9,0)</f>
        <v>30651277.116711844</v>
      </c>
      <c r="Q439" s="22">
        <f>Target_AM[[#This Row],[PROPORSI]]*VLOOKUP(Target_AM[[#This Row],[NIPNAS]],Target_CC[],COLUMN(C$2)+9,0)</f>
        <v>32770031.54642754</v>
      </c>
      <c r="R439" s="22">
        <f>Target_AM[[#This Row],[PROPORSI]]*VLOOKUP(Target_AM[[#This Row],[NIPNAS]],Target_CC[],COLUMN(D$2)+9,0)</f>
        <v>30792391.861166693</v>
      </c>
      <c r="S439" s="22">
        <f>Target_AM[[#This Row],[PROPORSI]]*VLOOKUP(Target_AM[[#This Row],[NIPNAS]],Target_CC[],COLUMN(E$2)+9,0)</f>
        <v>32353120.212490909</v>
      </c>
      <c r="T439" s="22">
        <f>Target_AM[[#This Row],[PROPORSI]]*VLOOKUP(Target_AM[[#This Row],[NIPNAS]],Target_CC[],COLUMN(F$2)+9,0)</f>
        <v>31921525.922575016</v>
      </c>
      <c r="U439" s="22">
        <f>Target_AM[[#This Row],[PROPORSI]]*VLOOKUP(Target_AM[[#This Row],[NIPNAS]],Target_CC[],COLUMN(G$2)+9,0)</f>
        <v>33448550.432857782</v>
      </c>
      <c r="V439" s="22">
        <f>Target_AM[[#This Row],[PROPORSI]]*VLOOKUP(Target_AM[[#This Row],[NIPNAS]],Target_CC[],COLUMN(H$2)+9,0)</f>
        <v>33781928.679376341</v>
      </c>
      <c r="W439" s="22">
        <f>Target_AM[[#This Row],[PROPORSI]]*VLOOKUP(Target_AM[[#This Row],[NIPNAS]],Target_CC[],COLUMN(I$2)+9,0)</f>
        <v>33349520.852454808</v>
      </c>
      <c r="X439" s="22">
        <f>Target_AM[[#This Row],[PROPORSI]]*VLOOKUP(Target_AM[[#This Row],[NIPNAS]],Target_CC[],COLUMN(J$2)+9,0)</f>
        <v>34020460.884422436</v>
      </c>
      <c r="Y439" s="22">
        <f>Target_AM[[#This Row],[PROPORSI]]*VLOOKUP(Target_AM[[#This Row],[NIPNAS]],Target_CC[],COLUMN(K$2)+9,0)</f>
        <v>33772237.844047487</v>
      </c>
      <c r="Z439" s="22">
        <f>Target_AM[[#This Row],[PROPORSI]]*VLOOKUP(Target_AM[[#This Row],[NIPNAS]],Target_CC[],COLUMN(L$2)+9,0)</f>
        <v>31864743.075180151</v>
      </c>
      <c r="AA439" s="22">
        <f>Target_AM[[#This Row],[PROPORSI]]*VLOOKUP(Target_AM[[#This Row],[NIPNAS]],Target_CC[],COLUMN(M$2)+9,0)</f>
        <v>388850920.35000002</v>
      </c>
      <c r="AB439" s="22">
        <f>Target_AM[[#This Row],[PROPORSI]]*VLOOKUP(Target_AM[[#This Row],[NIPNAS]],Target_CC[],COLUMN(N$2)+9,0)</f>
        <v>3547986.4325105874</v>
      </c>
      <c r="AC439" s="22">
        <f>Target_AM[[#This Row],[PROPORSI]]*VLOOKUP(Target_AM[[#This Row],[NIPNAS]],Target_CC[],COLUMN(O$2)+9,0)</f>
        <v>3609953.1656740592</v>
      </c>
      <c r="AD439" s="22">
        <f>Target_AM[[#This Row],[PROPORSI]]*VLOOKUP(Target_AM[[#This Row],[NIPNAS]],Target_CC[],COLUMN(P$2)+9,0)</f>
        <v>3859489.3997342032</v>
      </c>
      <c r="AE439" s="22">
        <f>Target_AM[[#This Row],[PROPORSI]]*VLOOKUP(Target_AM[[#This Row],[NIPNAS]],Target_CC[],COLUMN(Q$2)+9,0)</f>
        <v>3626572.9501133291</v>
      </c>
      <c r="AF439" s="22">
        <f>Target_AM[[#This Row],[PROPORSI]]*VLOOKUP(Target_AM[[#This Row],[NIPNAS]],Target_CC[],COLUMN(R$2)+9,0)</f>
        <v>3810387.6809373256</v>
      </c>
      <c r="AG439" s="22">
        <f>Target_AM[[#This Row],[PROPORSI]]*VLOOKUP(Target_AM[[#This Row],[NIPNAS]],Target_CC[],COLUMN(S$2)+9,0)</f>
        <v>3759556.677477465</v>
      </c>
      <c r="AH439" s="22">
        <f>Target_AM[[#This Row],[PROPORSI]]*VLOOKUP(Target_AM[[#This Row],[NIPNAS]],Target_CC[],COLUMN(T$2)+9,0)</f>
        <v>3939401.9395188186</v>
      </c>
      <c r="AI439" s="22">
        <f>Target_AM[[#This Row],[PROPORSI]]*VLOOKUP(Target_AM[[#This Row],[NIPNAS]],Target_CC[],COLUMN(U$2)+9,0)</f>
        <v>3978665.5516614378</v>
      </c>
      <c r="AJ439" s="22">
        <f>Target_AM[[#This Row],[PROPORSI]]*VLOOKUP(Target_AM[[#This Row],[NIPNAS]],Target_CC[],COLUMN(V$2)+9,0)</f>
        <v>3927738.7339071934</v>
      </c>
      <c r="AK439" s="22">
        <f>Target_AM[[#This Row],[PROPORSI]]*VLOOKUP(Target_AM[[#This Row],[NIPNAS]],Target_CC[],COLUMN(W$2)+9,0)</f>
        <v>4006758.6743539302</v>
      </c>
      <c r="AL439" s="22">
        <f>Target_AM[[#This Row],[PROPORSI]]*VLOOKUP(Target_AM[[#This Row],[NIPNAS]],Target_CC[],COLUMN(X$2)+9,0)</f>
        <v>3977524.2138457177</v>
      </c>
      <c r="AM439" s="22">
        <f>Target_AM[[#This Row],[PROPORSI]]*VLOOKUP(Target_AM[[#This Row],[NIPNAS]],Target_CC[],COLUMN(Y$2)+9,0)</f>
        <v>3752869.0794720519</v>
      </c>
      <c r="AN439" s="22">
        <f>Target_AM[[#This Row],[PROPORSI]]*VLOOKUP(Target_AM[[#This Row],[NIPNAS]],Target_CC[],COLUMN(Z$2)+9,0)</f>
        <v>45796904.499206111</v>
      </c>
      <c r="AO439" s="22">
        <f>Target_AM[[#This Row],[PROPORSI]]*VLOOKUP(Target_AM[[#This Row],[NIPNAS]],Target_CC[],COLUMN(AA$2)+9,0)</f>
        <v>33673118.354799584</v>
      </c>
      <c r="AP439" s="22">
        <f>Target_AM[[#This Row],[PROPORSI]]*VLOOKUP(Target_AM[[#This Row],[NIPNAS]],Target_CC[],COLUMN(AB$2)+9,0)</f>
        <v>34261230.282385901</v>
      </c>
      <c r="AQ439" s="22">
        <f>Target_AM[[#This Row],[PROPORSI]]*VLOOKUP(Target_AM[[#This Row],[NIPNAS]],Target_CC[],COLUMN(AC$2)+9,0)</f>
        <v>36629520.946161747</v>
      </c>
      <c r="AR439" s="22">
        <f>Target_AM[[#This Row],[PROPORSI]]*VLOOKUP(Target_AM[[#This Row],[NIPNAS]],Target_CC[],COLUMN(AD$2)+9,0)</f>
        <v>34418964.81128002</v>
      </c>
      <c r="AS439" s="22">
        <f>Target_AM[[#This Row],[PROPORSI]]*VLOOKUP(Target_AM[[#This Row],[NIPNAS]],Target_CC[],COLUMN(AE$2)+9,0)</f>
        <v>36163507.893428236</v>
      </c>
      <c r="AT439" s="22">
        <f>Target_AM[[#This Row],[PROPORSI]]*VLOOKUP(Target_AM[[#This Row],[NIPNAS]],Target_CC[],COLUMN(AF$2)+9,0)</f>
        <v>35681082.600052483</v>
      </c>
      <c r="AU439" s="22">
        <f>Target_AM[[#This Row],[PROPORSI]]*VLOOKUP(Target_AM[[#This Row],[NIPNAS]],Target_CC[],COLUMN(AG$2)+9,0)</f>
        <v>37387952.372376598</v>
      </c>
      <c r="AV439" s="22">
        <f>Target_AM[[#This Row],[PROPORSI]]*VLOOKUP(Target_AM[[#This Row],[NIPNAS]],Target_CC[],COLUMN(AH$2)+9,0)</f>
        <v>37760594.231037781</v>
      </c>
      <c r="AW439" s="22">
        <f>Target_AM[[#This Row],[PROPORSI]]*VLOOKUP(Target_AM[[#This Row],[NIPNAS]],Target_CC[],COLUMN(AI$2)+9,0)</f>
        <v>37277259.586362004</v>
      </c>
      <c r="AX439" s="22">
        <f>Target_AM[[#This Row],[PROPORSI]]*VLOOKUP(Target_AM[[#This Row],[NIPNAS]],Target_CC[],COLUMN(AJ$2)+9,0)</f>
        <v>38027219.558776364</v>
      </c>
      <c r="AY439" s="22">
        <f>Target_AM[[#This Row],[PROPORSI]]*VLOOKUP(Target_AM[[#This Row],[NIPNAS]],Target_CC[],COLUMN(AK$2)+9,0)</f>
        <v>37749762.057893202</v>
      </c>
      <c r="AZ439" s="22">
        <f>Target_AM[[#This Row],[PROPORSI]]*VLOOKUP(Target_AM[[#This Row],[NIPNAS]],Target_CC[],COLUMN(AL$2)+9,0)</f>
        <v>35617612.154652201</v>
      </c>
      <c r="BA439" s="22">
        <f>Target_AM[[#This Row],[PROPORSI]]*VLOOKUP(Target_AM[[#This Row],[NIPNAS]],Target_CC[],COLUMN(AM$2)+9,0)</f>
        <v>434647824.84920609</v>
      </c>
      <c r="BB439" s="22">
        <f>Target_AM[[#This Row],[PROPORSI]]*VLOOKUP(Target_AM[[#This Row],[NIPNAS]],Target_CC[],COLUMN(AN$2)+9,0)</f>
        <v>9777398.6261947434</v>
      </c>
      <c r="BC439" s="22">
        <f>Target_AM[[#This Row],[PROPORSI]]*VLOOKUP(Target_AM[[#This Row],[NIPNAS]],Target_CC[],COLUMN(AO$2)+9,0)</f>
        <v>10174119.323391797</v>
      </c>
      <c r="BD439" s="22">
        <f>Target_AM[[#This Row],[PROPORSI]]*VLOOKUP(Target_AM[[#This Row],[NIPNAS]],Target_CC[],COLUMN(AP$2)+9,0)</f>
        <v>10289034.949330807</v>
      </c>
      <c r="BE439" s="22">
        <f>Target_AM[[#This Row],[PROPORSI]]*VLOOKUP(Target_AM[[#This Row],[NIPNAS]],Target_CC[],COLUMN(AQ$2)+9,0)</f>
        <v>9974899.4857750032</v>
      </c>
      <c r="BF439" s="22">
        <f>Target_AM[[#This Row],[PROPORSI]]*VLOOKUP(Target_AM[[#This Row],[NIPNAS]],Target_CC[],COLUMN(AR$2)+9,0)</f>
        <v>10488359.543305274</v>
      </c>
      <c r="BG439" s="22">
        <f>Target_AM[[#This Row],[PROPORSI]]*VLOOKUP(Target_AM[[#This Row],[NIPNAS]],Target_CC[],COLUMN(AS$2)+9,0)</f>
        <v>10423112.784169191</v>
      </c>
      <c r="BH439" s="22">
        <f>Target_AM[[#This Row],[PROPORSI]]*VLOOKUP(Target_AM[[#This Row],[NIPNAS]],Target_CC[],COLUMN(AT$2)+9,0)</f>
        <v>10763615.883973477</v>
      </c>
      <c r="BI439" s="22">
        <f>Target_AM[[#This Row],[PROPORSI]]*VLOOKUP(Target_AM[[#This Row],[NIPNAS]],Target_CC[],COLUMN(AU$2)+9,0)</f>
        <v>10914935.252995767</v>
      </c>
      <c r="BJ439" s="22">
        <f>Target_AM[[#This Row],[PROPORSI]]*VLOOKUP(Target_AM[[#This Row],[NIPNAS]],Target_CC[],COLUMN(AV$2)+9,0)</f>
        <v>10745262.120155828</v>
      </c>
      <c r="BK439" s="22">
        <f>Target_AM[[#This Row],[PROPORSI]]*VLOOKUP(Target_AM[[#This Row],[NIPNAS]],Target_CC[],COLUMN(AW$2)+9,0)</f>
        <v>10927933.782276139</v>
      </c>
      <c r="BL439" s="22">
        <f>Target_AM[[#This Row],[PROPORSI]]*VLOOKUP(Target_AM[[#This Row],[NIPNAS]],Target_CC[],COLUMN(AX$2)+9,0)</f>
        <v>11129392.525234064</v>
      </c>
      <c r="BM439" s="22">
        <f>Target_AM[[#This Row],[PROPORSI]]*VLOOKUP(Target_AM[[#This Row],[NIPNAS]],Target_CC[],COLUMN(AY$2)+9,0)</f>
        <v>10851023.298882473</v>
      </c>
      <c r="BN439" s="22">
        <f>Target_AM[[#This Row],[PROPORSI]]*VLOOKUP(Target_AM[[#This Row],[NIPNAS]],Target_CC[],COLUMN(AZ$2)+9,0)</f>
        <v>126459087.57568455</v>
      </c>
      <c r="BO439" s="22">
        <f>Target_AM[[#This Row],[PROPORSI]]*VLOOKUP(Target_AM[[#This Row],[NIPNAS]],Target_CC[],COLUMN(BA$2)+9,0)</f>
        <v>31768484</v>
      </c>
      <c r="BP439" s="22">
        <f>Target_AM[[#This Row],[PROPORSI]]*VLOOKUP(Target_AM[[#This Row],[NIPNAS]],Target_CC[],COLUMN(BB$2)+9,0)</f>
        <v>31629856</v>
      </c>
      <c r="BQ439" s="22">
        <f>Target_AM[[#This Row],[PROPORSI]]*VLOOKUP(Target_AM[[#This Row],[NIPNAS]],Target_CC[],COLUMN(BC$2)+9,0)</f>
        <v>31384924</v>
      </c>
      <c r="BR439" s="22">
        <f>Target_AM[[#This Row],[PROPORSI]]*VLOOKUP(Target_AM[[#This Row],[NIPNAS]],Target_CC[],COLUMN(BD$2)+9,0)</f>
        <v>31221617</v>
      </c>
      <c r="BS439" s="22">
        <f>Target_AM[[#This Row],[PROPORSI]]*VLOOKUP(Target_AM[[#This Row],[NIPNAS]],Target_CC[],COLUMN(BE$2)+9,0)</f>
        <v>31221617</v>
      </c>
      <c r="BT439" s="22">
        <f>Target_AM[[#This Row],[PROPORSI]]*VLOOKUP(Target_AM[[#This Row],[NIPNAS]],Target_CC[],COLUMN(BF$2)+9,0)</f>
        <v>31221617</v>
      </c>
      <c r="BU439" s="22">
        <f>Target_AM[[#This Row],[PROPORSI]]*VLOOKUP(Target_AM[[#This Row],[NIPNAS]],Target_CC[],COLUMN(BG$2)+9,0)</f>
        <v>31221617</v>
      </c>
      <c r="BV439" s="22">
        <f>Target_AM[[#This Row],[PROPORSI]]*VLOOKUP(Target_AM[[#This Row],[NIPNAS]],Target_CC[],COLUMN(BH$2)+9,0)</f>
        <v>31221617</v>
      </c>
      <c r="BW439" s="22">
        <f>Target_AM[[#This Row],[PROPORSI]]*VLOOKUP(Target_AM[[#This Row],[NIPNAS]],Target_CC[],COLUMN(BI$2)+9,0)</f>
        <v>31221617</v>
      </c>
      <c r="BX439" s="22">
        <f>Target_AM[[#This Row],[PROPORSI]]*VLOOKUP(Target_AM[[#This Row],[NIPNAS]],Target_CC[],COLUMN(BJ$2)+9,0)</f>
        <v>31221617</v>
      </c>
      <c r="BY439" s="22">
        <f>Target_AM[[#This Row],[PROPORSI]]*VLOOKUP(Target_AM[[#This Row],[NIPNAS]],Target_CC[],COLUMN(BK$2)+9,0)</f>
        <v>31221617</v>
      </c>
      <c r="BZ439" s="22">
        <f>Target_AM[[#This Row],[PROPORSI]]*VLOOKUP(Target_AM[[#This Row],[NIPNAS]],Target_CC[],COLUMN(BL$2)+9,0)</f>
        <v>31221617</v>
      </c>
      <c r="CA439" s="22">
        <f>Target_AM[[#This Row],[PROPORSI]]*VLOOKUP(Target_AM[[#This Row],[NIPNAS]],Target_CC[],COLUMN(BM$2)+9,0)</f>
        <v>375777817</v>
      </c>
      <c r="CB439" s="22">
        <f>Target_AM[[#This Row],[PROPORSI]]*VLOOKUP(Target_AM[[#This Row],[NIPNAS]],Target_CC[],COLUMN(BN$2)+9,0)</f>
        <v>16720000</v>
      </c>
      <c r="CC439" s="22">
        <f>Target_AM[[#This Row],[PROPORSI]]*VLOOKUP(Target_AM[[#This Row],[NIPNAS]],Target_CC[],COLUMN(BO$2)+9,0)</f>
        <v>16720000</v>
      </c>
      <c r="CD439" s="22">
        <f>Target_AM[[#This Row],[PROPORSI]]*VLOOKUP(Target_AM[[#This Row],[NIPNAS]],Target_CC[],COLUMN(BP$2)+9,0)</f>
        <v>16407500</v>
      </c>
      <c r="CE439" s="22">
        <f>Target_AM[[#This Row],[PROPORSI]]*VLOOKUP(Target_AM[[#This Row],[NIPNAS]],Target_CC[],COLUMN(BQ$2)+9,0)</f>
        <v>15587125</v>
      </c>
      <c r="CF439" s="22">
        <f>Target_AM[[#This Row],[PROPORSI]]*VLOOKUP(Target_AM[[#This Row],[NIPNAS]],Target_CC[],COLUMN(BR$2)+9,0)</f>
        <v>15587125</v>
      </c>
      <c r="CG439" s="22">
        <f>Target_AM[[#This Row],[PROPORSI]]*VLOOKUP(Target_AM[[#This Row],[NIPNAS]],Target_CC[],COLUMN(BS$2)+9,0)</f>
        <v>15587125</v>
      </c>
      <c r="CH439" s="22">
        <f>Target_AM[[#This Row],[PROPORSI]]*VLOOKUP(Target_AM[[#This Row],[NIPNAS]],Target_CC[],COLUMN(BT$2)+9,0)</f>
        <v>15587125</v>
      </c>
      <c r="CI439" s="22">
        <f>Target_AM[[#This Row],[PROPORSI]]*VLOOKUP(Target_AM[[#This Row],[NIPNAS]],Target_CC[],COLUMN(BU$2)+9,0)</f>
        <v>15587125</v>
      </c>
      <c r="CJ439" s="22">
        <f>Target_AM[[#This Row],[PROPORSI]]*VLOOKUP(Target_AM[[#This Row],[NIPNAS]],Target_CC[],COLUMN(BV$2)+9,0)</f>
        <v>15587125</v>
      </c>
      <c r="CK439" s="22">
        <f>Target_AM[[#This Row],[PROPORSI]]*VLOOKUP(Target_AM[[#This Row],[NIPNAS]],Target_CC[],COLUMN(BW$2)+9,0)</f>
        <v>15587125</v>
      </c>
      <c r="CL439" s="22">
        <f>Target_AM[[#This Row],[PROPORSI]]*VLOOKUP(Target_AM[[#This Row],[NIPNAS]],Target_CC[],COLUMN(BX$2)+9,0)</f>
        <v>15587125</v>
      </c>
      <c r="CM439" s="22">
        <f>Target_AM[[#This Row],[PROPORSI]]*VLOOKUP(Target_AM[[#This Row],[NIPNAS]],Target_CC[],COLUMN(BY$2)+9,0)</f>
        <v>15587125</v>
      </c>
      <c r="CN439" s="22">
        <f>Target_AM[[#This Row],[PROPORSI]]*VLOOKUP(Target_AM[[#This Row],[NIPNAS]],Target_CC[],COLUMN(BZ$2)+9,0)</f>
        <v>190131625</v>
      </c>
      <c r="CO439" s="22">
        <f>Target_AM[[#This Row],[PROPORSI]]*VLOOKUP(Target_AM[[#This Row],[NIPNAS]],Target_CC[],COLUMN(CA$2)+9,0)</f>
        <v>15810706</v>
      </c>
      <c r="CP439" s="22">
        <f>Target_AM[[#This Row],[PROPORSI]]*VLOOKUP(Target_AM[[#This Row],[NIPNAS]],Target_CC[],COLUMN(CB$2)+9,0)</f>
        <v>15616305</v>
      </c>
      <c r="CQ439" s="22">
        <f>Target_AM[[#This Row],[PROPORSI]]*VLOOKUP(Target_AM[[#This Row],[NIPNAS]],Target_CC[],COLUMN(CC$2)+9,0)</f>
        <v>15634492</v>
      </c>
      <c r="CR439" s="22">
        <f>Target_AM[[#This Row],[PROPORSI]]*VLOOKUP(Target_AM[[#This Row],[NIPNAS]],Target_CC[],COLUMN(CD$2)+9,0)</f>
        <v>15634492</v>
      </c>
      <c r="CS439" s="22">
        <f>Target_AM[[#This Row],[PROPORSI]]*VLOOKUP(Target_AM[[#This Row],[NIPNAS]],Target_CC[],COLUMN(CE$2)+9,0)</f>
        <v>15634492</v>
      </c>
      <c r="CT439" s="22">
        <f>Target_AM[[#This Row],[PROPORSI]]*VLOOKUP(Target_AM[[#This Row],[NIPNAS]],Target_CC[],COLUMN(CF$2)+9,0)</f>
        <v>15634492</v>
      </c>
      <c r="CU439" s="22">
        <f>Target_AM[[#This Row],[PROPORSI]]*VLOOKUP(Target_AM[[#This Row],[NIPNAS]],Target_CC[],COLUMN(CG$2)+9,0)</f>
        <v>15634492</v>
      </c>
      <c r="CV439" s="22">
        <f>Target_AM[[#This Row],[PROPORSI]]*VLOOKUP(Target_AM[[#This Row],[NIPNAS]],Target_CC[],COLUMN(CH$2)+9,0)</f>
        <v>15634492</v>
      </c>
      <c r="CW439" s="22">
        <f>Target_AM[[#This Row],[PROPORSI]]*VLOOKUP(Target_AM[[#This Row],[NIPNAS]],Target_CC[],COLUMN(CI$2)+9,0)</f>
        <v>15634492</v>
      </c>
      <c r="CX439" s="22">
        <f>Target_AM[[#This Row],[PROPORSI]]*VLOOKUP(Target_AM[[#This Row],[NIPNAS]],Target_CC[],COLUMN(CJ$2)+9,0)</f>
        <v>15634492</v>
      </c>
      <c r="CY439" s="22">
        <f>Target_AM[[#This Row],[PROPORSI]]*VLOOKUP(Target_AM[[#This Row],[NIPNAS]],Target_CC[],COLUMN(CK$2)+9,0)</f>
        <v>15634492</v>
      </c>
      <c r="CZ439" s="22">
        <f>Target_AM[[#This Row],[PROPORSI]]*VLOOKUP(Target_AM[[#This Row],[NIPNAS]],Target_CC[],COLUMN(CL$2)+9,0)</f>
        <v>15634492</v>
      </c>
      <c r="DA439" s="22">
        <f>Target_AM[[#This Row],[PROPORSI]]*VLOOKUP(Target_AM[[#This Row],[NIPNAS]],Target_CC[],COLUMN(CM$2)+9,0)</f>
        <v>187771931</v>
      </c>
      <c r="DB439" s="22">
        <f>Target_AM[[#This Row],[PROPORSI]]*VLOOKUP(Target_AM[[#This Row],[NIPNAS]],Target_CC[],COLUMN(CN$2)+9,0)</f>
        <v>0</v>
      </c>
      <c r="DC439" s="22">
        <f>Target_AM[[#This Row],[PROPORSI]]*VLOOKUP(Target_AM[[#This Row],[NIPNAS]],Target_CC[],COLUMN(CO$2)+9,0)</f>
        <v>0</v>
      </c>
      <c r="DD439" s="22">
        <f>Target_AM[[#This Row],[PROPORSI]]*VLOOKUP(Target_AM[[#This Row],[NIPNAS]],Target_CC[],COLUMN(CP$2)+9,0)</f>
        <v>-175000</v>
      </c>
      <c r="DE439" s="22">
        <f>Target_AM[[#This Row],[PROPORSI]]*VLOOKUP(Target_AM[[#This Row],[NIPNAS]],Target_CC[],COLUMN(CQ$2)+9,0)</f>
        <v>0</v>
      </c>
      <c r="DF439" s="22">
        <f>Target_AM[[#This Row],[PROPORSI]]*VLOOKUP(Target_AM[[#This Row],[NIPNAS]],Target_CC[],COLUMN(CR$2)+9,0)</f>
        <v>0</v>
      </c>
      <c r="DG439" s="22">
        <f>Target_AM[[#This Row],[PROPORSI]]*VLOOKUP(Target_AM[[#This Row],[NIPNAS]],Target_CC[],COLUMN(CS$2)+9,0)</f>
        <v>0</v>
      </c>
      <c r="DH439" s="22">
        <f>Target_AM[[#This Row],[PROPORSI]]*VLOOKUP(Target_AM[[#This Row],[NIPNAS]],Target_CC[],COLUMN(CT$2)+9,0)</f>
        <v>0</v>
      </c>
      <c r="DI439" s="22">
        <f>Target_AM[[#This Row],[PROPORSI]]*VLOOKUP(Target_AM[[#This Row],[NIPNAS]],Target_CC[],COLUMN(CU$2)+9,0)</f>
        <v>0</v>
      </c>
      <c r="DJ439" s="22">
        <f>Target_AM[[#This Row],[PROPORSI]]*VLOOKUP(Target_AM[[#This Row],[NIPNAS]],Target_CC[],COLUMN(CV$2)+9,0)</f>
        <v>0</v>
      </c>
      <c r="DK439" s="22">
        <f>Target_AM[[#This Row],[PROPORSI]]*VLOOKUP(Target_AM[[#This Row],[NIPNAS]],Target_CC[],COLUMN(CW$2)+9,0)</f>
        <v>0</v>
      </c>
      <c r="DL439" s="22">
        <f>Target_AM[[#This Row],[PROPORSI]]*VLOOKUP(Target_AM[[#This Row],[NIPNAS]],Target_CC[],COLUMN(CX$2)+9,0)</f>
        <v>0</v>
      </c>
      <c r="DM439" s="22">
        <f>Target_AM[[#This Row],[PROPORSI]]*VLOOKUP(Target_AM[[#This Row],[NIPNAS]],Target_CC[],COLUMN(CY$2)+9,0)</f>
        <v>0</v>
      </c>
      <c r="DN439" s="22">
        <f>Target_AM[[#This Row],[PROPORSI]]*VLOOKUP(Target_AM[[#This Row],[NIPNAS]],Target_CC[],COLUMN(CZ$2)+9,0)</f>
        <v>-175000</v>
      </c>
      <c r="DO439" s="22">
        <f>Target_AM[[#This Row],[PROPORSI]]*VLOOKUP(Target_AM[[#This Row],[NIPNAS]],Target_CC[],COLUMN(DA$2)+9,0)</f>
        <v>0</v>
      </c>
      <c r="DP439" s="22">
        <f>Target_AM[[#This Row],[PROPORSI]]*VLOOKUP(Target_AM[[#This Row],[NIPNAS]],Target_CC[],COLUMN(DB$2)+9,0)</f>
        <v>0</v>
      </c>
      <c r="DQ439" s="22">
        <f>Target_AM[[#This Row],[PROPORSI]]*VLOOKUP(Target_AM[[#This Row],[NIPNAS]],Target_CC[],COLUMN(DC$2)+9,0)</f>
        <v>0</v>
      </c>
      <c r="DR439" s="22">
        <f>Target_AM[[#This Row],[PROPORSI]]*VLOOKUP(Target_AM[[#This Row],[NIPNAS]],Target_CC[],COLUMN(DD$2)+9,0)</f>
        <v>0</v>
      </c>
      <c r="DS439" s="22">
        <f>Target_AM[[#This Row],[PROPORSI]]*VLOOKUP(Target_AM[[#This Row],[NIPNAS]],Target_CC[],COLUMN(DE$2)+9,0)</f>
        <v>0</v>
      </c>
      <c r="DT439" s="22">
        <f>Target_AM[[#This Row],[PROPORSI]]*VLOOKUP(Target_AM[[#This Row],[NIPNAS]],Target_CC[],COLUMN(DF$2)+9,0)</f>
        <v>0</v>
      </c>
      <c r="DU439" s="22">
        <f>Target_AM[[#This Row],[PROPORSI]]*VLOOKUP(Target_AM[[#This Row],[NIPNAS]],Target_CC[],COLUMN(DG$2)+9,0)</f>
        <v>0</v>
      </c>
      <c r="DV439" s="22">
        <f>Target_AM[[#This Row],[PROPORSI]]*VLOOKUP(Target_AM[[#This Row],[NIPNAS]],Target_CC[],COLUMN(DH$2)+9,0)</f>
        <v>0</v>
      </c>
      <c r="DW439" s="22">
        <f>Target_AM[[#This Row],[PROPORSI]]*VLOOKUP(Target_AM[[#This Row],[NIPNAS]],Target_CC[],COLUMN(DI$2)+9,0)</f>
        <v>0</v>
      </c>
      <c r="DX439" s="22">
        <f>Target_AM[[#This Row],[PROPORSI]]*VLOOKUP(Target_AM[[#This Row],[NIPNAS]],Target_CC[],COLUMN(DJ$2)+9,0)</f>
        <v>0</v>
      </c>
      <c r="DY439" s="22">
        <f>Target_AM[[#This Row],[PROPORSI]]*VLOOKUP(Target_AM[[#This Row],[NIPNAS]],Target_CC[],COLUMN(DK$2)+9,0)</f>
        <v>0</v>
      </c>
      <c r="DZ439" s="22">
        <f>Target_AM[[#This Row],[PROPORSI]]*VLOOKUP(Target_AM[[#This Row],[NIPNAS]],Target_CC[],COLUMN(DL$2)+9,0)</f>
        <v>0</v>
      </c>
      <c r="EA439" s="22">
        <f>Target_AM[[#This Row],[PROPORSI]]*VLOOKUP(Target_AM[[#This Row],[NIPNAS]],Target_CC[],COLUMN(DM$2)+9,0)</f>
        <v>0</v>
      </c>
    </row>
    <row r="440" spans="2:131" x14ac:dyDescent="0.3">
      <c r="B440">
        <v>401431</v>
      </c>
      <c r="C440" t="s">
        <v>983</v>
      </c>
      <c r="D440">
        <v>1</v>
      </c>
      <c r="E440" s="8">
        <v>45658</v>
      </c>
      <c r="F440">
        <v>1927872</v>
      </c>
      <c r="G440" t="s">
        <v>779</v>
      </c>
      <c r="J440" t="s">
        <v>309</v>
      </c>
      <c r="K440" t="s">
        <v>25</v>
      </c>
      <c r="L440" t="s">
        <v>159</v>
      </c>
      <c r="M440" t="s">
        <v>29</v>
      </c>
      <c r="N440" s="23">
        <f>Target_AM[[#This Row],[PROPORSI]]*VLOOKUP(Target_AM[[#This Row],[NIPNAS]],Target_CC[],9,0)</f>
        <v>581852942.37996626</v>
      </c>
      <c r="O440" s="22">
        <f>Target_AM[[#This Row],[PROPORSI]]*VLOOKUP(Target_AM[[#This Row],[NIPNAS]],Target_CC[],COLUMN(A$2)+9,0)</f>
        <v>33395590.575909093</v>
      </c>
      <c r="P440" s="22">
        <f>Target_AM[[#This Row],[PROPORSI]]*VLOOKUP(Target_AM[[#This Row],[NIPNAS]],Target_CC[],COLUMN(B$2)+9,0)</f>
        <v>34701412.027272731</v>
      </c>
      <c r="Q440" s="22">
        <f>Target_AM[[#This Row],[PROPORSI]]*VLOOKUP(Target_AM[[#This Row],[NIPNAS]],Target_CC[],COLUMN(C$2)+9,0)</f>
        <v>32089769.124545455</v>
      </c>
      <c r="R440" s="22">
        <f>Target_AM[[#This Row],[PROPORSI]]*VLOOKUP(Target_AM[[#This Row],[NIPNAS]],Target_CC[],COLUMN(D$2)+9,0)</f>
        <v>29478126.221818183</v>
      </c>
      <c r="S440" s="22">
        <f>Target_AM[[#This Row],[PROPORSI]]*VLOOKUP(Target_AM[[#This Row],[NIPNAS]],Target_CC[],COLUMN(E$2)+9,0)</f>
        <v>30783947.673181821</v>
      </c>
      <c r="T440" s="22">
        <f>Target_AM[[#This Row],[PROPORSI]]*VLOOKUP(Target_AM[[#This Row],[NIPNAS]],Target_CC[],COLUMN(F$2)+9,0)</f>
        <v>32089769.124545455</v>
      </c>
      <c r="U440" s="22">
        <f>Target_AM[[#This Row],[PROPORSI]]*VLOOKUP(Target_AM[[#This Row],[NIPNAS]],Target_CC[],COLUMN(G$2)+9,0)</f>
        <v>38618876.381363638</v>
      </c>
      <c r="V440" s="22">
        <f>Target_AM[[#This Row],[PROPORSI]]*VLOOKUP(Target_AM[[#This Row],[NIPNAS]],Target_CC[],COLUMN(H$2)+9,0)</f>
        <v>36007233.478636369</v>
      </c>
      <c r="W440" s="22">
        <f>Target_AM[[#This Row],[PROPORSI]]*VLOOKUP(Target_AM[[#This Row],[NIPNAS]],Target_CC[],COLUMN(I$2)+9,0)</f>
        <v>36007233.478636369</v>
      </c>
      <c r="X440" s="22">
        <f>Target_AM[[#This Row],[PROPORSI]]*VLOOKUP(Target_AM[[#This Row],[NIPNAS]],Target_CC[],COLUMN(J$2)+9,0)</f>
        <v>38618876.381363638</v>
      </c>
      <c r="Y440" s="22">
        <f>Target_AM[[#This Row],[PROPORSI]]*VLOOKUP(Target_AM[[#This Row],[NIPNAS]],Target_CC[],COLUMN(K$2)+9,0)</f>
        <v>34701412.027272731</v>
      </c>
      <c r="Z440" s="22">
        <f>Target_AM[[#This Row],[PROPORSI]]*VLOOKUP(Target_AM[[#This Row],[NIPNAS]],Target_CC[],COLUMN(L$2)+9,0)</f>
        <v>36007233.478636369</v>
      </c>
      <c r="AA440" s="22">
        <f>Target_AM[[#This Row],[PROPORSI]]*VLOOKUP(Target_AM[[#This Row],[NIPNAS]],Target_CC[],COLUMN(M$2)+9,0)</f>
        <v>412499479.97318184</v>
      </c>
      <c r="AB440" s="22">
        <f>Target_AM[[#This Row],[PROPORSI]]*VLOOKUP(Target_AM[[#This Row],[NIPNAS]],Target_CC[],COLUMN(N$2)+9,0)</f>
        <v>4431420.2674257569</v>
      </c>
      <c r="AC440" s="22">
        <f>Target_AM[[#This Row],[PROPORSI]]*VLOOKUP(Target_AM[[#This Row],[NIPNAS]],Target_CC[],COLUMN(O$2)+9,0)</f>
        <v>4712584.6051949849</v>
      </c>
      <c r="AD440" s="22">
        <f>Target_AM[[#This Row],[PROPORSI]]*VLOOKUP(Target_AM[[#This Row],[NIPNAS]],Target_CC[],COLUMN(P$2)+9,0)</f>
        <v>6200695.5810161131</v>
      </c>
      <c r="AE440" s="22">
        <f>Target_AM[[#This Row],[PROPORSI]]*VLOOKUP(Target_AM[[#This Row],[NIPNAS]],Target_CC[],COLUMN(Q$2)+9,0)</f>
        <v>6321940.468238919</v>
      </c>
      <c r="AF440" s="22">
        <f>Target_AM[[#This Row],[PROPORSI]]*VLOOKUP(Target_AM[[#This Row],[NIPNAS]],Target_CC[],COLUMN(R$2)+9,0)</f>
        <v>8268992.8105641911</v>
      </c>
      <c r="AG440" s="22">
        <f>Target_AM[[#This Row],[PROPORSI]]*VLOOKUP(Target_AM[[#This Row],[NIPNAS]],Target_CC[],COLUMN(S$2)+9,0)</f>
        <v>7726166.8522203304</v>
      </c>
      <c r="AH440" s="22">
        <f>Target_AM[[#This Row],[PROPORSI]]*VLOOKUP(Target_AM[[#This Row],[NIPNAS]],Target_CC[],COLUMN(T$2)+9,0)</f>
        <v>6784660.5955468025</v>
      </c>
      <c r="AI440" s="22">
        <f>Target_AM[[#This Row],[PROPORSI]]*VLOOKUP(Target_AM[[#This Row],[NIPNAS]],Target_CC[],COLUMN(U$2)+9,0)</f>
        <v>7674877.5160943605</v>
      </c>
      <c r="AJ440" s="22">
        <f>Target_AM[[#This Row],[PROPORSI]]*VLOOKUP(Target_AM[[#This Row],[NIPNAS]],Target_CC[],COLUMN(V$2)+9,0)</f>
        <v>6664083.3137372946</v>
      </c>
      <c r="AK440" s="22">
        <f>Target_AM[[#This Row],[PROPORSI]]*VLOOKUP(Target_AM[[#This Row],[NIPNAS]],Target_CC[],COLUMN(W$2)+9,0)</f>
        <v>7013382.7899708217</v>
      </c>
      <c r="AL440" s="22">
        <f>Target_AM[[#This Row],[PROPORSI]]*VLOOKUP(Target_AM[[#This Row],[NIPNAS]],Target_CC[],COLUMN(X$2)+9,0)</f>
        <v>8616968.6043986063</v>
      </c>
      <c r="AM440" s="22">
        <f>Target_AM[[#This Row],[PROPORSI]]*VLOOKUP(Target_AM[[#This Row],[NIPNAS]],Target_CC[],COLUMN(Y$2)+9,0)</f>
        <v>10223393.439187117</v>
      </c>
      <c r="AN440" s="22">
        <f>Target_AM[[#This Row],[PROPORSI]]*VLOOKUP(Target_AM[[#This Row],[NIPNAS]],Target_CC[],COLUMN(Z$2)+9,0)</f>
        <v>84639166.843595296</v>
      </c>
      <c r="AO440" s="22">
        <f>Target_AM[[#This Row],[PROPORSI]]*VLOOKUP(Target_AM[[#This Row],[NIPNAS]],Target_CC[],COLUMN(AA$2)+9,0)</f>
        <v>37827010.843334854</v>
      </c>
      <c r="AP440" s="22">
        <f>Target_AM[[#This Row],[PROPORSI]]*VLOOKUP(Target_AM[[#This Row],[NIPNAS]],Target_CC[],COLUMN(AB$2)+9,0)</f>
        <v>39413996.632467717</v>
      </c>
      <c r="AQ440" s="22">
        <f>Target_AM[[#This Row],[PROPORSI]]*VLOOKUP(Target_AM[[#This Row],[NIPNAS]],Target_CC[],COLUMN(AC$2)+9,0)</f>
        <v>38290464.705561571</v>
      </c>
      <c r="AR440" s="22">
        <f>Target_AM[[#This Row],[PROPORSI]]*VLOOKUP(Target_AM[[#This Row],[NIPNAS]],Target_CC[],COLUMN(AD$2)+9,0)</f>
        <v>35800066.690057099</v>
      </c>
      <c r="AS440" s="22">
        <f>Target_AM[[#This Row],[PROPORSI]]*VLOOKUP(Target_AM[[#This Row],[NIPNAS]],Target_CC[],COLUMN(AE$2)+9,0)</f>
        <v>39052940.483746015</v>
      </c>
      <c r="AT440" s="22">
        <f>Target_AM[[#This Row],[PROPORSI]]*VLOOKUP(Target_AM[[#This Row],[NIPNAS]],Target_CC[],COLUMN(AF$2)+9,0)</f>
        <v>39815935.976765782</v>
      </c>
      <c r="AU440" s="22">
        <f>Target_AM[[#This Row],[PROPORSI]]*VLOOKUP(Target_AM[[#This Row],[NIPNAS]],Target_CC[],COLUMN(AG$2)+9,0)</f>
        <v>45403536.976910442</v>
      </c>
      <c r="AV440" s="22">
        <f>Target_AM[[#This Row],[PROPORSI]]*VLOOKUP(Target_AM[[#This Row],[NIPNAS]],Target_CC[],COLUMN(AH$2)+9,0)</f>
        <v>43682110.994730726</v>
      </c>
      <c r="AW440" s="22">
        <f>Target_AM[[#This Row],[PROPORSI]]*VLOOKUP(Target_AM[[#This Row],[NIPNAS]],Target_CC[],COLUMN(AI$2)+9,0)</f>
        <v>42671316.792373665</v>
      </c>
      <c r="AX440" s="22">
        <f>Target_AM[[#This Row],[PROPORSI]]*VLOOKUP(Target_AM[[#This Row],[NIPNAS]],Target_CC[],COLUMN(AJ$2)+9,0)</f>
        <v>45632259.17133446</v>
      </c>
      <c r="AY440" s="22">
        <f>Target_AM[[#This Row],[PROPORSI]]*VLOOKUP(Target_AM[[#This Row],[NIPNAS]],Target_CC[],COLUMN(AK$2)+9,0)</f>
        <v>43318380.631671339</v>
      </c>
      <c r="AZ440" s="22">
        <f>Target_AM[[#This Row],[PROPORSI]]*VLOOKUP(Target_AM[[#This Row],[NIPNAS]],Target_CC[],COLUMN(AL$2)+9,0)</f>
        <v>46230626.917823486</v>
      </c>
      <c r="BA440" s="22">
        <f>Target_AM[[#This Row],[PROPORSI]]*VLOOKUP(Target_AM[[#This Row],[NIPNAS]],Target_CC[],COLUMN(AM$2)+9,0)</f>
        <v>497138646.81677717</v>
      </c>
      <c r="BB440" s="22">
        <f>Target_AM[[#This Row],[PROPORSI]]*VLOOKUP(Target_AM[[#This Row],[NIPNAS]],Target_CC[],COLUMN(AN$2)+9,0)</f>
        <v>0</v>
      </c>
      <c r="BC440" s="22">
        <f>Target_AM[[#This Row],[PROPORSI]]*VLOOKUP(Target_AM[[#This Row],[NIPNAS]],Target_CC[],COLUMN(AO$2)+9,0)</f>
        <v>0</v>
      </c>
      <c r="BD440" s="22">
        <f>Target_AM[[#This Row],[PROPORSI]]*VLOOKUP(Target_AM[[#This Row],[NIPNAS]],Target_CC[],COLUMN(AP$2)+9,0)</f>
        <v>0</v>
      </c>
      <c r="BE440" s="22">
        <f>Target_AM[[#This Row],[PROPORSI]]*VLOOKUP(Target_AM[[#This Row],[NIPNAS]],Target_CC[],COLUMN(AQ$2)+9,0)</f>
        <v>0</v>
      </c>
      <c r="BF440" s="22">
        <f>Target_AM[[#This Row],[PROPORSI]]*VLOOKUP(Target_AM[[#This Row],[NIPNAS]],Target_CC[],COLUMN(AR$2)+9,0)</f>
        <v>0</v>
      </c>
      <c r="BG440" s="22">
        <f>Target_AM[[#This Row],[PROPORSI]]*VLOOKUP(Target_AM[[#This Row],[NIPNAS]],Target_CC[],COLUMN(AS$2)+9,0)</f>
        <v>0</v>
      </c>
      <c r="BH440" s="22">
        <f>Target_AM[[#This Row],[PROPORSI]]*VLOOKUP(Target_AM[[#This Row],[NIPNAS]],Target_CC[],COLUMN(AT$2)+9,0)</f>
        <v>0</v>
      </c>
      <c r="BI440" s="22">
        <f>Target_AM[[#This Row],[PROPORSI]]*VLOOKUP(Target_AM[[#This Row],[NIPNAS]],Target_CC[],COLUMN(AU$2)+9,0)</f>
        <v>0</v>
      </c>
      <c r="BJ440" s="22">
        <f>Target_AM[[#This Row],[PROPORSI]]*VLOOKUP(Target_AM[[#This Row],[NIPNAS]],Target_CC[],COLUMN(AV$2)+9,0)</f>
        <v>0</v>
      </c>
      <c r="BK440" s="22">
        <f>Target_AM[[#This Row],[PROPORSI]]*VLOOKUP(Target_AM[[#This Row],[NIPNAS]],Target_CC[],COLUMN(AW$2)+9,0)</f>
        <v>0</v>
      </c>
      <c r="BL440" s="22">
        <f>Target_AM[[#This Row],[PROPORSI]]*VLOOKUP(Target_AM[[#This Row],[NIPNAS]],Target_CC[],COLUMN(AX$2)+9,0)</f>
        <v>0</v>
      </c>
      <c r="BM440" s="22">
        <f>Target_AM[[#This Row],[PROPORSI]]*VLOOKUP(Target_AM[[#This Row],[NIPNAS]],Target_CC[],COLUMN(AY$2)+9,0)</f>
        <v>0</v>
      </c>
      <c r="BN440" s="22">
        <f>Target_AM[[#This Row],[PROPORSI]]*VLOOKUP(Target_AM[[#This Row],[NIPNAS]],Target_CC[],COLUMN(AZ$2)+9,0)</f>
        <v>0</v>
      </c>
      <c r="BO440" s="22">
        <f>Target_AM[[#This Row],[PROPORSI]]*VLOOKUP(Target_AM[[#This Row],[NIPNAS]],Target_CC[],COLUMN(BA$2)+9,0)</f>
        <v>31608258</v>
      </c>
      <c r="BP440" s="22">
        <f>Target_AM[[#This Row],[PROPORSI]]*VLOOKUP(Target_AM[[#This Row],[NIPNAS]],Target_CC[],COLUMN(BB$2)+9,0)</f>
        <v>31449002</v>
      </c>
      <c r="BQ440" s="22">
        <f>Target_AM[[#This Row],[PROPORSI]]*VLOOKUP(Target_AM[[#This Row],[NIPNAS]],Target_CC[],COLUMN(BC$2)+9,0)</f>
        <v>30769805</v>
      </c>
      <c r="BR440" s="22">
        <f>Target_AM[[#This Row],[PROPORSI]]*VLOOKUP(Target_AM[[#This Row],[NIPNAS]],Target_CC[],COLUMN(BD$2)+9,0)</f>
        <v>30960899</v>
      </c>
      <c r="BS440" s="22">
        <f>Target_AM[[#This Row],[PROPORSI]]*VLOOKUP(Target_AM[[#This Row],[NIPNAS]],Target_CC[],COLUMN(BE$2)+9,0)</f>
        <v>30960899</v>
      </c>
      <c r="BT440" s="22">
        <f>Target_AM[[#This Row],[PROPORSI]]*VLOOKUP(Target_AM[[#This Row],[NIPNAS]],Target_CC[],COLUMN(BF$2)+9,0)</f>
        <v>30960899</v>
      </c>
      <c r="BU440" s="22">
        <f>Target_AM[[#This Row],[PROPORSI]]*VLOOKUP(Target_AM[[#This Row],[NIPNAS]],Target_CC[],COLUMN(BG$2)+9,0)</f>
        <v>30960899</v>
      </c>
      <c r="BV440" s="22">
        <f>Target_AM[[#This Row],[PROPORSI]]*VLOOKUP(Target_AM[[#This Row],[NIPNAS]],Target_CC[],COLUMN(BH$2)+9,0)</f>
        <v>30960899</v>
      </c>
      <c r="BW440" s="22">
        <f>Target_AM[[#This Row],[PROPORSI]]*VLOOKUP(Target_AM[[#This Row],[NIPNAS]],Target_CC[],COLUMN(BI$2)+9,0)</f>
        <v>30960899</v>
      </c>
      <c r="BX440" s="22">
        <f>Target_AM[[#This Row],[PROPORSI]]*VLOOKUP(Target_AM[[#This Row],[NIPNAS]],Target_CC[],COLUMN(BJ$2)+9,0)</f>
        <v>30960899</v>
      </c>
      <c r="BY440" s="22">
        <f>Target_AM[[#This Row],[PROPORSI]]*VLOOKUP(Target_AM[[#This Row],[NIPNAS]],Target_CC[],COLUMN(BK$2)+9,0)</f>
        <v>30960899</v>
      </c>
      <c r="BZ440" s="22">
        <f>Target_AM[[#This Row],[PROPORSI]]*VLOOKUP(Target_AM[[#This Row],[NIPNAS]],Target_CC[],COLUMN(BL$2)+9,0)</f>
        <v>30960899</v>
      </c>
      <c r="CA440" s="22">
        <f>Target_AM[[#This Row],[PROPORSI]]*VLOOKUP(Target_AM[[#This Row],[NIPNAS]],Target_CC[],COLUMN(BM$2)+9,0)</f>
        <v>372475156</v>
      </c>
      <c r="CB440" s="22">
        <f>Target_AM[[#This Row],[PROPORSI]]*VLOOKUP(Target_AM[[#This Row],[NIPNAS]],Target_CC[],COLUMN(BN$2)+9,0)</f>
        <v>4771700</v>
      </c>
      <c r="CC440" s="22">
        <f>Target_AM[[#This Row],[PROPORSI]]*VLOOKUP(Target_AM[[#This Row],[NIPNAS]],Target_CC[],COLUMN(BO$2)+9,0)</f>
        <v>4771700</v>
      </c>
      <c r="CD440" s="22">
        <f>Target_AM[[#This Row],[PROPORSI]]*VLOOKUP(Target_AM[[#This Row],[NIPNAS]],Target_CC[],COLUMN(BP$2)+9,0)</f>
        <v>4771700</v>
      </c>
      <c r="CE440" s="22">
        <f>Target_AM[[#This Row],[PROPORSI]]*VLOOKUP(Target_AM[[#This Row],[NIPNAS]],Target_CC[],COLUMN(BQ$2)+9,0)</f>
        <v>4533115</v>
      </c>
      <c r="CF440" s="22">
        <f>Target_AM[[#This Row],[PROPORSI]]*VLOOKUP(Target_AM[[#This Row],[NIPNAS]],Target_CC[],COLUMN(BR$2)+9,0)</f>
        <v>4533115</v>
      </c>
      <c r="CG440" s="22">
        <f>Target_AM[[#This Row],[PROPORSI]]*VLOOKUP(Target_AM[[#This Row],[NIPNAS]],Target_CC[],COLUMN(BS$2)+9,0)</f>
        <v>4533115</v>
      </c>
      <c r="CH440" s="22">
        <f>Target_AM[[#This Row],[PROPORSI]]*VLOOKUP(Target_AM[[#This Row],[NIPNAS]],Target_CC[],COLUMN(BT$2)+9,0)</f>
        <v>4533115</v>
      </c>
      <c r="CI440" s="22">
        <f>Target_AM[[#This Row],[PROPORSI]]*VLOOKUP(Target_AM[[#This Row],[NIPNAS]],Target_CC[],COLUMN(BU$2)+9,0)</f>
        <v>4533115</v>
      </c>
      <c r="CJ440" s="22">
        <f>Target_AM[[#This Row],[PROPORSI]]*VLOOKUP(Target_AM[[#This Row],[NIPNAS]],Target_CC[],COLUMN(BV$2)+9,0)</f>
        <v>4533115</v>
      </c>
      <c r="CK440" s="22">
        <f>Target_AM[[#This Row],[PROPORSI]]*VLOOKUP(Target_AM[[#This Row],[NIPNAS]],Target_CC[],COLUMN(BW$2)+9,0)</f>
        <v>4533115</v>
      </c>
      <c r="CL440" s="22">
        <f>Target_AM[[#This Row],[PROPORSI]]*VLOOKUP(Target_AM[[#This Row],[NIPNAS]],Target_CC[],COLUMN(BX$2)+9,0)</f>
        <v>4533115</v>
      </c>
      <c r="CM440" s="22">
        <f>Target_AM[[#This Row],[PROPORSI]]*VLOOKUP(Target_AM[[#This Row],[NIPNAS]],Target_CC[],COLUMN(BY$2)+9,0)</f>
        <v>4533115</v>
      </c>
      <c r="CN440" s="22">
        <f>Target_AM[[#This Row],[PROPORSI]]*VLOOKUP(Target_AM[[#This Row],[NIPNAS]],Target_CC[],COLUMN(BZ$2)+9,0)</f>
        <v>55113135</v>
      </c>
      <c r="CO440" s="22">
        <f>Target_AM[[#This Row],[PROPORSI]]*VLOOKUP(Target_AM[[#This Row],[NIPNAS]],Target_CC[],COLUMN(CA$2)+9,0)</f>
        <v>27373216</v>
      </c>
      <c r="CP440" s="22">
        <f>Target_AM[[#This Row],[PROPORSI]]*VLOOKUP(Target_AM[[#This Row],[NIPNAS]],Target_CC[],COLUMN(CB$2)+9,0)</f>
        <v>27031671</v>
      </c>
      <c r="CQ440" s="22">
        <f>Target_AM[[#This Row],[PROPORSI]]*VLOOKUP(Target_AM[[#This Row],[NIPNAS]],Target_CC[],COLUMN(CC$2)+9,0)</f>
        <v>26427784</v>
      </c>
      <c r="CR440" s="22">
        <f>Target_AM[[#This Row],[PROPORSI]]*VLOOKUP(Target_AM[[#This Row],[NIPNAS]],Target_CC[],COLUMN(CD$2)+9,0)</f>
        <v>26427784</v>
      </c>
      <c r="CS440" s="22">
        <f>Target_AM[[#This Row],[PROPORSI]]*VLOOKUP(Target_AM[[#This Row],[NIPNAS]],Target_CC[],COLUMN(CE$2)+9,0)</f>
        <v>26427784</v>
      </c>
      <c r="CT440" s="22">
        <f>Target_AM[[#This Row],[PROPORSI]]*VLOOKUP(Target_AM[[#This Row],[NIPNAS]],Target_CC[],COLUMN(CF$2)+9,0)</f>
        <v>26427784</v>
      </c>
      <c r="CU440" s="22">
        <f>Target_AM[[#This Row],[PROPORSI]]*VLOOKUP(Target_AM[[#This Row],[NIPNAS]],Target_CC[],COLUMN(CG$2)+9,0)</f>
        <v>26427784</v>
      </c>
      <c r="CV440" s="22">
        <f>Target_AM[[#This Row],[PROPORSI]]*VLOOKUP(Target_AM[[#This Row],[NIPNAS]],Target_CC[],COLUMN(CH$2)+9,0)</f>
        <v>26427784</v>
      </c>
      <c r="CW440" s="22">
        <f>Target_AM[[#This Row],[PROPORSI]]*VLOOKUP(Target_AM[[#This Row],[NIPNAS]],Target_CC[],COLUMN(CI$2)+9,0)</f>
        <v>26427784</v>
      </c>
      <c r="CX440" s="22">
        <f>Target_AM[[#This Row],[PROPORSI]]*VLOOKUP(Target_AM[[#This Row],[NIPNAS]],Target_CC[],COLUMN(CJ$2)+9,0)</f>
        <v>26427784</v>
      </c>
      <c r="CY440" s="22">
        <f>Target_AM[[#This Row],[PROPORSI]]*VLOOKUP(Target_AM[[#This Row],[NIPNAS]],Target_CC[],COLUMN(CK$2)+9,0)</f>
        <v>26427784</v>
      </c>
      <c r="CZ440" s="22">
        <f>Target_AM[[#This Row],[PROPORSI]]*VLOOKUP(Target_AM[[#This Row],[NIPNAS]],Target_CC[],COLUMN(CL$2)+9,0)</f>
        <v>26427784</v>
      </c>
      <c r="DA440" s="22">
        <f>Target_AM[[#This Row],[PROPORSI]]*VLOOKUP(Target_AM[[#This Row],[NIPNAS]],Target_CC[],COLUMN(CM$2)+9,0)</f>
        <v>318682727</v>
      </c>
      <c r="DB440" s="22">
        <f>Target_AM[[#This Row],[PROPORSI]]*VLOOKUP(Target_AM[[#This Row],[NIPNAS]],Target_CC[],COLUMN(CN$2)+9,0)</f>
        <v>0</v>
      </c>
      <c r="DC440" s="22">
        <f>Target_AM[[#This Row],[PROPORSI]]*VLOOKUP(Target_AM[[#This Row],[NIPNAS]],Target_CC[],COLUMN(CO$2)+9,0)</f>
        <v>0</v>
      </c>
      <c r="DD440" s="22">
        <f>Target_AM[[#This Row],[PROPORSI]]*VLOOKUP(Target_AM[[#This Row],[NIPNAS]],Target_CC[],COLUMN(CP$2)+9,0)</f>
        <v>0</v>
      </c>
      <c r="DE440" s="22">
        <f>Target_AM[[#This Row],[PROPORSI]]*VLOOKUP(Target_AM[[#This Row],[NIPNAS]],Target_CC[],COLUMN(CQ$2)+9,0)</f>
        <v>0</v>
      </c>
      <c r="DF440" s="22">
        <f>Target_AM[[#This Row],[PROPORSI]]*VLOOKUP(Target_AM[[#This Row],[NIPNAS]],Target_CC[],COLUMN(CR$2)+9,0)</f>
        <v>0</v>
      </c>
      <c r="DG440" s="22">
        <f>Target_AM[[#This Row],[PROPORSI]]*VLOOKUP(Target_AM[[#This Row],[NIPNAS]],Target_CC[],COLUMN(CS$2)+9,0)</f>
        <v>0</v>
      </c>
      <c r="DH440" s="22">
        <f>Target_AM[[#This Row],[PROPORSI]]*VLOOKUP(Target_AM[[#This Row],[NIPNAS]],Target_CC[],COLUMN(CT$2)+9,0)</f>
        <v>0</v>
      </c>
      <c r="DI440" s="22">
        <f>Target_AM[[#This Row],[PROPORSI]]*VLOOKUP(Target_AM[[#This Row],[NIPNAS]],Target_CC[],COLUMN(CU$2)+9,0)</f>
        <v>0</v>
      </c>
      <c r="DJ440" s="22">
        <f>Target_AM[[#This Row],[PROPORSI]]*VLOOKUP(Target_AM[[#This Row],[NIPNAS]],Target_CC[],COLUMN(CV$2)+9,0)</f>
        <v>0</v>
      </c>
      <c r="DK440" s="22">
        <f>Target_AM[[#This Row],[PROPORSI]]*VLOOKUP(Target_AM[[#This Row],[NIPNAS]],Target_CC[],COLUMN(CW$2)+9,0)</f>
        <v>0</v>
      </c>
      <c r="DL440" s="22">
        <f>Target_AM[[#This Row],[PROPORSI]]*VLOOKUP(Target_AM[[#This Row],[NIPNAS]],Target_CC[],COLUMN(CX$2)+9,0)</f>
        <v>0</v>
      </c>
      <c r="DM440" s="22">
        <f>Target_AM[[#This Row],[PROPORSI]]*VLOOKUP(Target_AM[[#This Row],[NIPNAS]],Target_CC[],COLUMN(CY$2)+9,0)</f>
        <v>0</v>
      </c>
      <c r="DN440" s="22">
        <f>Target_AM[[#This Row],[PROPORSI]]*VLOOKUP(Target_AM[[#This Row],[NIPNAS]],Target_CC[],COLUMN(CZ$2)+9,0)</f>
        <v>0</v>
      </c>
      <c r="DO440" s="22">
        <f>Target_AM[[#This Row],[PROPORSI]]*VLOOKUP(Target_AM[[#This Row],[NIPNAS]],Target_CC[],COLUMN(DA$2)+9,0)</f>
        <v>0</v>
      </c>
      <c r="DP440" s="22">
        <f>Target_AM[[#This Row],[PROPORSI]]*VLOOKUP(Target_AM[[#This Row],[NIPNAS]],Target_CC[],COLUMN(DB$2)+9,0)</f>
        <v>0</v>
      </c>
      <c r="DQ440" s="22">
        <f>Target_AM[[#This Row],[PROPORSI]]*VLOOKUP(Target_AM[[#This Row],[NIPNAS]],Target_CC[],COLUMN(DC$2)+9,0)</f>
        <v>0</v>
      </c>
      <c r="DR440" s="22">
        <f>Target_AM[[#This Row],[PROPORSI]]*VLOOKUP(Target_AM[[#This Row],[NIPNAS]],Target_CC[],COLUMN(DD$2)+9,0)</f>
        <v>0</v>
      </c>
      <c r="DS440" s="22">
        <f>Target_AM[[#This Row],[PROPORSI]]*VLOOKUP(Target_AM[[#This Row],[NIPNAS]],Target_CC[],COLUMN(DE$2)+9,0)</f>
        <v>0</v>
      </c>
      <c r="DT440" s="22">
        <f>Target_AM[[#This Row],[PROPORSI]]*VLOOKUP(Target_AM[[#This Row],[NIPNAS]],Target_CC[],COLUMN(DF$2)+9,0)</f>
        <v>0</v>
      </c>
      <c r="DU440" s="22">
        <f>Target_AM[[#This Row],[PROPORSI]]*VLOOKUP(Target_AM[[#This Row],[NIPNAS]],Target_CC[],COLUMN(DG$2)+9,0)</f>
        <v>0</v>
      </c>
      <c r="DV440" s="22">
        <f>Target_AM[[#This Row],[PROPORSI]]*VLOOKUP(Target_AM[[#This Row],[NIPNAS]],Target_CC[],COLUMN(DH$2)+9,0)</f>
        <v>0</v>
      </c>
      <c r="DW440" s="22">
        <f>Target_AM[[#This Row],[PROPORSI]]*VLOOKUP(Target_AM[[#This Row],[NIPNAS]],Target_CC[],COLUMN(DI$2)+9,0)</f>
        <v>0</v>
      </c>
      <c r="DX440" s="22">
        <f>Target_AM[[#This Row],[PROPORSI]]*VLOOKUP(Target_AM[[#This Row],[NIPNAS]],Target_CC[],COLUMN(DJ$2)+9,0)</f>
        <v>0</v>
      </c>
      <c r="DY440" s="22">
        <f>Target_AM[[#This Row],[PROPORSI]]*VLOOKUP(Target_AM[[#This Row],[NIPNAS]],Target_CC[],COLUMN(DK$2)+9,0)</f>
        <v>0</v>
      </c>
      <c r="DZ440" s="22">
        <f>Target_AM[[#This Row],[PROPORSI]]*VLOOKUP(Target_AM[[#This Row],[NIPNAS]],Target_CC[],COLUMN(DL$2)+9,0)</f>
        <v>0</v>
      </c>
      <c r="EA440" s="22">
        <f>Target_AM[[#This Row],[PROPORSI]]*VLOOKUP(Target_AM[[#This Row],[NIPNAS]],Target_CC[],COLUMN(DM$2)+9,0)</f>
        <v>0</v>
      </c>
    </row>
    <row r="441" spans="2:131" x14ac:dyDescent="0.3">
      <c r="B441">
        <v>920064</v>
      </c>
      <c r="C441" t="s">
        <v>1051</v>
      </c>
      <c r="D441">
        <v>1</v>
      </c>
      <c r="E441" s="8">
        <v>45658</v>
      </c>
      <c r="F441">
        <v>3083774</v>
      </c>
      <c r="G441" t="s">
        <v>797</v>
      </c>
      <c r="J441" t="s">
        <v>296</v>
      </c>
      <c r="K441" t="s">
        <v>25</v>
      </c>
      <c r="L441" t="s">
        <v>159</v>
      </c>
      <c r="M441" t="s">
        <v>29</v>
      </c>
      <c r="N441" s="23">
        <f>Target_AM[[#This Row],[PROPORSI]]*VLOOKUP(Target_AM[[#This Row],[NIPNAS]],Target_CC[],9,0)</f>
        <v>758955348.74073648</v>
      </c>
      <c r="O441" s="22">
        <f>Target_AM[[#This Row],[PROPORSI]]*VLOOKUP(Target_AM[[#This Row],[NIPNAS]],Target_CC[],COLUMN(A$2)+9,0)</f>
        <v>45629908.326499999</v>
      </c>
      <c r="P441" s="22">
        <f>Target_AM[[#This Row],[PROPORSI]]*VLOOKUP(Target_AM[[#This Row],[NIPNAS]],Target_CC[],COLUMN(B$2)+9,0)</f>
        <v>43959600.826000005</v>
      </c>
      <c r="Q441" s="22">
        <f>Target_AM[[#This Row],[PROPORSI]]*VLOOKUP(Target_AM[[#This Row],[NIPNAS]],Target_CC[],COLUMN(C$2)+9,0)</f>
        <v>44233268.646499999</v>
      </c>
      <c r="R441" s="22">
        <f>Target_AM[[#This Row],[PROPORSI]]*VLOOKUP(Target_AM[[#This Row],[NIPNAS]],Target_CC[],COLUMN(D$2)+9,0)</f>
        <v>43727464.412000008</v>
      </c>
      <c r="S441" s="22">
        <f>Target_AM[[#This Row],[PROPORSI]]*VLOOKUP(Target_AM[[#This Row],[NIPNAS]],Target_CC[],COLUMN(E$2)+9,0)</f>
        <v>42558256.329500005</v>
      </c>
      <c r="T441" s="22">
        <f>Target_AM[[#This Row],[PROPORSI]]*VLOOKUP(Target_AM[[#This Row],[NIPNAS]],Target_CC[],COLUMN(F$2)+9,0)</f>
        <v>41853321.074999988</v>
      </c>
      <c r="U441" s="22">
        <f>Target_AM[[#This Row],[PROPORSI]]*VLOOKUP(Target_AM[[#This Row],[NIPNAS]],Target_CC[],COLUMN(G$2)+9,0)</f>
        <v>43743967.108999997</v>
      </c>
      <c r="V441" s="22">
        <f>Target_AM[[#This Row],[PROPORSI]]*VLOOKUP(Target_AM[[#This Row],[NIPNAS]],Target_CC[],COLUMN(H$2)+9,0)</f>
        <v>45012740.701500013</v>
      </c>
      <c r="W441" s="22">
        <f>Target_AM[[#This Row],[PROPORSI]]*VLOOKUP(Target_AM[[#This Row],[NIPNAS]],Target_CC[],COLUMN(I$2)+9,0)</f>
        <v>44681038.777500011</v>
      </c>
      <c r="X441" s="22">
        <f>Target_AM[[#This Row],[PROPORSI]]*VLOOKUP(Target_AM[[#This Row],[NIPNAS]],Target_CC[],COLUMN(J$2)+9,0)</f>
        <v>44739072.881000005</v>
      </c>
      <c r="Y441" s="22">
        <f>Target_AM[[#This Row],[PROPORSI]]*VLOOKUP(Target_AM[[#This Row],[NIPNAS]],Target_CC[],COLUMN(K$2)+9,0)</f>
        <v>44954706.598000012</v>
      </c>
      <c r="Z441" s="22">
        <f>Target_AM[[#This Row],[PROPORSI]]*VLOOKUP(Target_AM[[#This Row],[NIPNAS]],Target_CC[],COLUMN(L$2)+9,0)</f>
        <v>44349336.853500001</v>
      </c>
      <c r="AA441" s="22">
        <f>Target_AM[[#This Row],[PROPORSI]]*VLOOKUP(Target_AM[[#This Row],[NIPNAS]],Target_CC[],COLUMN(M$2)+9,0)</f>
        <v>529442682.53599995</v>
      </c>
      <c r="AB441" s="22">
        <f>Target_AM[[#This Row],[PROPORSI]]*VLOOKUP(Target_AM[[#This Row],[NIPNAS]],Target_CC[],COLUMN(N$2)+9,0)</f>
        <v>0</v>
      </c>
      <c r="AC441" s="22">
        <f>Target_AM[[#This Row],[PROPORSI]]*VLOOKUP(Target_AM[[#This Row],[NIPNAS]],Target_CC[],COLUMN(O$2)+9,0)</f>
        <v>690859.22431823774</v>
      </c>
      <c r="AD441" s="22">
        <f>Target_AM[[#This Row],[PROPORSI]]*VLOOKUP(Target_AM[[#This Row],[NIPNAS]],Target_CC[],COLUMN(P$2)+9,0)</f>
        <v>683729.23020126333</v>
      </c>
      <c r="AE441" s="22">
        <f>Target_AM[[#This Row],[PROPORSI]]*VLOOKUP(Target_AM[[#This Row],[NIPNAS]],Target_CC[],COLUMN(Q$2)+9,0)</f>
        <v>537486.86343142285</v>
      </c>
      <c r="AF441" s="22">
        <f>Target_AM[[#This Row],[PROPORSI]]*VLOOKUP(Target_AM[[#This Row],[NIPNAS]],Target_CC[],COLUMN(R$2)+9,0)</f>
        <v>586231.66372162709</v>
      </c>
      <c r="AG441" s="22">
        <f>Target_AM[[#This Row],[PROPORSI]]*VLOOKUP(Target_AM[[#This Row],[NIPNAS]],Target_CC[],COLUMN(S$2)+9,0)</f>
        <v>571553.53985494352</v>
      </c>
      <c r="AH441" s="22">
        <f>Target_AM[[#This Row],[PROPORSI]]*VLOOKUP(Target_AM[[#This Row],[NIPNAS]],Target_CC[],COLUMN(T$2)+9,0)</f>
        <v>710365.72728492401</v>
      </c>
      <c r="AI441" s="22">
        <f>Target_AM[[#This Row],[PROPORSI]]*VLOOKUP(Target_AM[[#This Row],[NIPNAS]],Target_CC[],COLUMN(U$2)+9,0)</f>
        <v>598269.13892134407</v>
      </c>
      <c r="AJ441" s="22">
        <f>Target_AM[[#This Row],[PROPORSI]]*VLOOKUP(Target_AM[[#This Row],[NIPNAS]],Target_CC[],COLUMN(V$2)+9,0)</f>
        <v>715610.41381648171</v>
      </c>
      <c r="AK441" s="22">
        <f>Target_AM[[#This Row],[PROPORSI]]*VLOOKUP(Target_AM[[#This Row],[NIPNAS]],Target_CC[],COLUMN(W$2)+9,0)</f>
        <v>720720.50871695695</v>
      </c>
      <c r="AL441" s="22">
        <f>Target_AM[[#This Row],[PROPORSI]]*VLOOKUP(Target_AM[[#This Row],[NIPNAS]],Target_CC[],COLUMN(X$2)+9,0)</f>
        <v>611960.29877694696</v>
      </c>
      <c r="AM441" s="22">
        <f>Target_AM[[#This Row],[PROPORSI]]*VLOOKUP(Target_AM[[#This Row],[NIPNAS]],Target_CC[],COLUMN(Y$2)+9,0)</f>
        <v>623089.45347582689</v>
      </c>
      <c r="AN441" s="22">
        <f>Target_AM[[#This Row],[PROPORSI]]*VLOOKUP(Target_AM[[#This Row],[NIPNAS]],Target_CC[],COLUMN(Z$2)+9,0)</f>
        <v>7049876.062519975</v>
      </c>
      <c r="AO441" s="22">
        <f>Target_AM[[#This Row],[PROPORSI]]*VLOOKUP(Target_AM[[#This Row],[NIPNAS]],Target_CC[],COLUMN(AA$2)+9,0)</f>
        <v>45629908.326499999</v>
      </c>
      <c r="AP441" s="22">
        <f>Target_AM[[#This Row],[PROPORSI]]*VLOOKUP(Target_AM[[#This Row],[NIPNAS]],Target_CC[],COLUMN(AB$2)+9,0)</f>
        <v>44650460.050318241</v>
      </c>
      <c r="AQ441" s="22">
        <f>Target_AM[[#This Row],[PROPORSI]]*VLOOKUP(Target_AM[[#This Row],[NIPNAS]],Target_CC[],COLUMN(AC$2)+9,0)</f>
        <v>44916997.876701266</v>
      </c>
      <c r="AR441" s="22">
        <f>Target_AM[[#This Row],[PROPORSI]]*VLOOKUP(Target_AM[[#This Row],[NIPNAS]],Target_CC[],COLUMN(AD$2)+9,0)</f>
        <v>44264951.275431432</v>
      </c>
      <c r="AS441" s="22">
        <f>Target_AM[[#This Row],[PROPORSI]]*VLOOKUP(Target_AM[[#This Row],[NIPNAS]],Target_CC[],COLUMN(AE$2)+9,0)</f>
        <v>43144487.993221633</v>
      </c>
      <c r="AT441" s="22">
        <f>Target_AM[[#This Row],[PROPORSI]]*VLOOKUP(Target_AM[[#This Row],[NIPNAS]],Target_CC[],COLUMN(AF$2)+9,0)</f>
        <v>42424874.614854932</v>
      </c>
      <c r="AU441" s="22">
        <f>Target_AM[[#This Row],[PROPORSI]]*VLOOKUP(Target_AM[[#This Row],[NIPNAS]],Target_CC[],COLUMN(AG$2)+9,0)</f>
        <v>44454332.836284921</v>
      </c>
      <c r="AV441" s="22">
        <f>Target_AM[[#This Row],[PROPORSI]]*VLOOKUP(Target_AM[[#This Row],[NIPNAS]],Target_CC[],COLUMN(AH$2)+9,0)</f>
        <v>45611009.840421356</v>
      </c>
      <c r="AW441" s="22">
        <f>Target_AM[[#This Row],[PROPORSI]]*VLOOKUP(Target_AM[[#This Row],[NIPNAS]],Target_CC[],COLUMN(AI$2)+9,0)</f>
        <v>45396649.191316493</v>
      </c>
      <c r="AX441" s="22">
        <f>Target_AM[[#This Row],[PROPORSI]]*VLOOKUP(Target_AM[[#This Row],[NIPNAS]],Target_CC[],COLUMN(AJ$2)+9,0)</f>
        <v>45459793.38971696</v>
      </c>
      <c r="AY441" s="22">
        <f>Target_AM[[#This Row],[PROPORSI]]*VLOOKUP(Target_AM[[#This Row],[NIPNAS]],Target_CC[],COLUMN(AK$2)+9,0)</f>
        <v>45566666.896776959</v>
      </c>
      <c r="AZ441" s="22">
        <f>Target_AM[[#This Row],[PROPORSI]]*VLOOKUP(Target_AM[[#This Row],[NIPNAS]],Target_CC[],COLUMN(AL$2)+9,0)</f>
        <v>44972426.306975827</v>
      </c>
      <c r="BA441" s="22">
        <f>Target_AM[[#This Row],[PROPORSI]]*VLOOKUP(Target_AM[[#This Row],[NIPNAS]],Target_CC[],COLUMN(AM$2)+9,0)</f>
        <v>536492558.5985201</v>
      </c>
      <c r="BB441" s="22">
        <f>Target_AM[[#This Row],[PROPORSI]]*VLOOKUP(Target_AM[[#This Row],[NIPNAS]],Target_CC[],COLUMN(AN$2)+9,0)</f>
        <v>0</v>
      </c>
      <c r="BC441" s="22">
        <f>Target_AM[[#This Row],[PROPORSI]]*VLOOKUP(Target_AM[[#This Row],[NIPNAS]],Target_CC[],COLUMN(AO$2)+9,0)</f>
        <v>0</v>
      </c>
      <c r="BD441" s="22">
        <f>Target_AM[[#This Row],[PROPORSI]]*VLOOKUP(Target_AM[[#This Row],[NIPNAS]],Target_CC[],COLUMN(AP$2)+9,0)</f>
        <v>0</v>
      </c>
      <c r="BE441" s="22">
        <f>Target_AM[[#This Row],[PROPORSI]]*VLOOKUP(Target_AM[[#This Row],[NIPNAS]],Target_CC[],COLUMN(AQ$2)+9,0)</f>
        <v>0</v>
      </c>
      <c r="BF441" s="22">
        <f>Target_AM[[#This Row],[PROPORSI]]*VLOOKUP(Target_AM[[#This Row],[NIPNAS]],Target_CC[],COLUMN(AR$2)+9,0)</f>
        <v>0</v>
      </c>
      <c r="BG441" s="22">
        <f>Target_AM[[#This Row],[PROPORSI]]*VLOOKUP(Target_AM[[#This Row],[NIPNAS]],Target_CC[],COLUMN(AS$2)+9,0)</f>
        <v>0</v>
      </c>
      <c r="BH441" s="22">
        <f>Target_AM[[#This Row],[PROPORSI]]*VLOOKUP(Target_AM[[#This Row],[NIPNAS]],Target_CC[],COLUMN(AT$2)+9,0)</f>
        <v>0</v>
      </c>
      <c r="BI441" s="22">
        <f>Target_AM[[#This Row],[PROPORSI]]*VLOOKUP(Target_AM[[#This Row],[NIPNAS]],Target_CC[],COLUMN(AU$2)+9,0)</f>
        <v>0</v>
      </c>
      <c r="BJ441" s="22">
        <f>Target_AM[[#This Row],[PROPORSI]]*VLOOKUP(Target_AM[[#This Row],[NIPNAS]],Target_CC[],COLUMN(AV$2)+9,0)</f>
        <v>0</v>
      </c>
      <c r="BK441" s="22">
        <f>Target_AM[[#This Row],[PROPORSI]]*VLOOKUP(Target_AM[[#This Row],[NIPNAS]],Target_CC[],COLUMN(AW$2)+9,0)</f>
        <v>0</v>
      </c>
      <c r="BL441" s="22">
        <f>Target_AM[[#This Row],[PROPORSI]]*VLOOKUP(Target_AM[[#This Row],[NIPNAS]],Target_CC[],COLUMN(AX$2)+9,0)</f>
        <v>0</v>
      </c>
      <c r="BM441" s="22">
        <f>Target_AM[[#This Row],[PROPORSI]]*VLOOKUP(Target_AM[[#This Row],[NIPNAS]],Target_CC[],COLUMN(AY$2)+9,0)</f>
        <v>0</v>
      </c>
      <c r="BN441" s="22">
        <f>Target_AM[[#This Row],[PROPORSI]]*VLOOKUP(Target_AM[[#This Row],[NIPNAS]],Target_CC[],COLUMN(AZ$2)+9,0)</f>
        <v>0</v>
      </c>
      <c r="BO441" s="22">
        <f>Target_AM[[#This Row],[PROPORSI]]*VLOOKUP(Target_AM[[#This Row],[NIPNAS]],Target_CC[],COLUMN(BA$2)+9,0)</f>
        <v>39257834</v>
      </c>
      <c r="BP441" s="22">
        <f>Target_AM[[#This Row],[PROPORSI]]*VLOOKUP(Target_AM[[#This Row],[NIPNAS]],Target_CC[],COLUMN(BB$2)+9,0)</f>
        <v>38756147</v>
      </c>
      <c r="BQ441" s="22">
        <f>Target_AM[[#This Row],[PROPORSI]]*VLOOKUP(Target_AM[[#This Row],[NIPNAS]],Target_CC[],COLUMN(BC$2)+9,0)</f>
        <v>37611658</v>
      </c>
      <c r="BR441" s="22">
        <f>Target_AM[[#This Row],[PROPORSI]]*VLOOKUP(Target_AM[[#This Row],[NIPNAS]],Target_CC[],COLUMN(BD$2)+9,0)</f>
        <v>37309922</v>
      </c>
      <c r="BS441" s="22">
        <f>Target_AM[[#This Row],[PROPORSI]]*VLOOKUP(Target_AM[[#This Row],[NIPNAS]],Target_CC[],COLUMN(BE$2)+9,0)</f>
        <v>37309922</v>
      </c>
      <c r="BT441" s="22">
        <f>Target_AM[[#This Row],[PROPORSI]]*VLOOKUP(Target_AM[[#This Row],[NIPNAS]],Target_CC[],COLUMN(BF$2)+9,0)</f>
        <v>37309922</v>
      </c>
      <c r="BU441" s="22">
        <f>Target_AM[[#This Row],[PROPORSI]]*VLOOKUP(Target_AM[[#This Row],[NIPNAS]],Target_CC[],COLUMN(BG$2)+9,0)</f>
        <v>37309922</v>
      </c>
      <c r="BV441" s="22">
        <f>Target_AM[[#This Row],[PROPORSI]]*VLOOKUP(Target_AM[[#This Row],[NIPNAS]],Target_CC[],COLUMN(BH$2)+9,0)</f>
        <v>37309922</v>
      </c>
      <c r="BW441" s="22">
        <f>Target_AM[[#This Row],[PROPORSI]]*VLOOKUP(Target_AM[[#This Row],[NIPNAS]],Target_CC[],COLUMN(BI$2)+9,0)</f>
        <v>37309922</v>
      </c>
      <c r="BX441" s="22">
        <f>Target_AM[[#This Row],[PROPORSI]]*VLOOKUP(Target_AM[[#This Row],[NIPNAS]],Target_CC[],COLUMN(BJ$2)+9,0)</f>
        <v>37309922</v>
      </c>
      <c r="BY441" s="22">
        <f>Target_AM[[#This Row],[PROPORSI]]*VLOOKUP(Target_AM[[#This Row],[NIPNAS]],Target_CC[],COLUMN(BK$2)+9,0)</f>
        <v>37309922</v>
      </c>
      <c r="BZ441" s="22">
        <f>Target_AM[[#This Row],[PROPORSI]]*VLOOKUP(Target_AM[[#This Row],[NIPNAS]],Target_CC[],COLUMN(BL$2)+9,0)</f>
        <v>37309922</v>
      </c>
      <c r="CA441" s="22">
        <f>Target_AM[[#This Row],[PROPORSI]]*VLOOKUP(Target_AM[[#This Row],[NIPNAS]],Target_CC[],COLUMN(BM$2)+9,0)</f>
        <v>451414937</v>
      </c>
      <c r="CB441" s="22">
        <f>Target_AM[[#This Row],[PROPORSI]]*VLOOKUP(Target_AM[[#This Row],[NIPNAS]],Target_CC[],COLUMN(BN$2)+9,0)</f>
        <v>2100000</v>
      </c>
      <c r="CC441" s="22">
        <f>Target_AM[[#This Row],[PROPORSI]]*VLOOKUP(Target_AM[[#This Row],[NIPNAS]],Target_CC[],COLUMN(BO$2)+9,0)</f>
        <v>2100000</v>
      </c>
      <c r="CD441" s="22">
        <f>Target_AM[[#This Row],[PROPORSI]]*VLOOKUP(Target_AM[[#This Row],[NIPNAS]],Target_CC[],COLUMN(BP$2)+9,0)</f>
        <v>2100000</v>
      </c>
      <c r="CE441" s="22">
        <f>Target_AM[[#This Row],[PROPORSI]]*VLOOKUP(Target_AM[[#This Row],[NIPNAS]],Target_CC[],COLUMN(BQ$2)+9,0)</f>
        <v>1995000</v>
      </c>
      <c r="CF441" s="22">
        <f>Target_AM[[#This Row],[PROPORSI]]*VLOOKUP(Target_AM[[#This Row],[NIPNAS]],Target_CC[],COLUMN(BR$2)+9,0)</f>
        <v>1995000</v>
      </c>
      <c r="CG441" s="22">
        <f>Target_AM[[#This Row],[PROPORSI]]*VLOOKUP(Target_AM[[#This Row],[NIPNAS]],Target_CC[],COLUMN(BS$2)+9,0)</f>
        <v>1995000</v>
      </c>
      <c r="CH441" s="22">
        <f>Target_AM[[#This Row],[PROPORSI]]*VLOOKUP(Target_AM[[#This Row],[NIPNAS]],Target_CC[],COLUMN(BT$2)+9,0)</f>
        <v>1995000</v>
      </c>
      <c r="CI441" s="22">
        <f>Target_AM[[#This Row],[PROPORSI]]*VLOOKUP(Target_AM[[#This Row],[NIPNAS]],Target_CC[],COLUMN(BU$2)+9,0)</f>
        <v>1995000</v>
      </c>
      <c r="CJ441" s="22">
        <f>Target_AM[[#This Row],[PROPORSI]]*VLOOKUP(Target_AM[[#This Row],[NIPNAS]],Target_CC[],COLUMN(BV$2)+9,0)</f>
        <v>1995000</v>
      </c>
      <c r="CK441" s="22">
        <f>Target_AM[[#This Row],[PROPORSI]]*VLOOKUP(Target_AM[[#This Row],[NIPNAS]],Target_CC[],COLUMN(BW$2)+9,0)</f>
        <v>1995000</v>
      </c>
      <c r="CL441" s="22">
        <f>Target_AM[[#This Row],[PROPORSI]]*VLOOKUP(Target_AM[[#This Row],[NIPNAS]],Target_CC[],COLUMN(BX$2)+9,0)</f>
        <v>1995000</v>
      </c>
      <c r="CM441" s="22">
        <f>Target_AM[[#This Row],[PROPORSI]]*VLOOKUP(Target_AM[[#This Row],[NIPNAS]],Target_CC[],COLUMN(BY$2)+9,0)</f>
        <v>1995000</v>
      </c>
      <c r="CN441" s="22">
        <f>Target_AM[[#This Row],[PROPORSI]]*VLOOKUP(Target_AM[[#This Row],[NIPNAS]],Target_CC[],COLUMN(BZ$2)+9,0)</f>
        <v>24255000</v>
      </c>
      <c r="CO441" s="22">
        <f>Target_AM[[#This Row],[PROPORSI]]*VLOOKUP(Target_AM[[#This Row],[NIPNAS]],Target_CC[],COLUMN(CA$2)+9,0)</f>
        <v>36818748</v>
      </c>
      <c r="CP441" s="22">
        <f>Target_AM[[#This Row],[PROPORSI]]*VLOOKUP(Target_AM[[#This Row],[NIPNAS]],Target_CC[],COLUMN(CB$2)+9,0)</f>
        <v>36611557</v>
      </c>
      <c r="CQ441" s="22">
        <f>Target_AM[[#This Row],[PROPORSI]]*VLOOKUP(Target_AM[[#This Row],[NIPNAS]],Target_CC[],COLUMN(CC$2)+9,0)</f>
        <v>35314922</v>
      </c>
      <c r="CR441" s="22">
        <f>Target_AM[[#This Row],[PROPORSI]]*VLOOKUP(Target_AM[[#This Row],[NIPNAS]],Target_CC[],COLUMN(CD$2)+9,0)</f>
        <v>35314922</v>
      </c>
      <c r="CS441" s="22">
        <f>Target_AM[[#This Row],[PROPORSI]]*VLOOKUP(Target_AM[[#This Row],[NIPNAS]],Target_CC[],COLUMN(CE$2)+9,0)</f>
        <v>35314922</v>
      </c>
      <c r="CT441" s="22">
        <f>Target_AM[[#This Row],[PROPORSI]]*VLOOKUP(Target_AM[[#This Row],[NIPNAS]],Target_CC[],COLUMN(CF$2)+9,0)</f>
        <v>35314922</v>
      </c>
      <c r="CU441" s="22">
        <f>Target_AM[[#This Row],[PROPORSI]]*VLOOKUP(Target_AM[[#This Row],[NIPNAS]],Target_CC[],COLUMN(CG$2)+9,0)</f>
        <v>35314922</v>
      </c>
      <c r="CV441" s="22">
        <f>Target_AM[[#This Row],[PROPORSI]]*VLOOKUP(Target_AM[[#This Row],[NIPNAS]],Target_CC[],COLUMN(CH$2)+9,0)</f>
        <v>35314922</v>
      </c>
      <c r="CW441" s="22">
        <f>Target_AM[[#This Row],[PROPORSI]]*VLOOKUP(Target_AM[[#This Row],[NIPNAS]],Target_CC[],COLUMN(CI$2)+9,0)</f>
        <v>35314922</v>
      </c>
      <c r="CX441" s="22">
        <f>Target_AM[[#This Row],[PROPORSI]]*VLOOKUP(Target_AM[[#This Row],[NIPNAS]],Target_CC[],COLUMN(CJ$2)+9,0)</f>
        <v>35314922</v>
      </c>
      <c r="CY441" s="22">
        <f>Target_AM[[#This Row],[PROPORSI]]*VLOOKUP(Target_AM[[#This Row],[NIPNAS]],Target_CC[],COLUMN(CK$2)+9,0)</f>
        <v>35314922</v>
      </c>
      <c r="CZ441" s="22">
        <f>Target_AM[[#This Row],[PROPORSI]]*VLOOKUP(Target_AM[[#This Row],[NIPNAS]],Target_CC[],COLUMN(CL$2)+9,0)</f>
        <v>35314922</v>
      </c>
      <c r="DA441" s="22">
        <f>Target_AM[[#This Row],[PROPORSI]]*VLOOKUP(Target_AM[[#This Row],[NIPNAS]],Target_CC[],COLUMN(CM$2)+9,0)</f>
        <v>426579525</v>
      </c>
      <c r="DB441" s="22">
        <f>Target_AM[[#This Row],[PROPORSI]]*VLOOKUP(Target_AM[[#This Row],[NIPNAS]],Target_CC[],COLUMN(CN$2)+9,0)</f>
        <v>0</v>
      </c>
      <c r="DC441" s="22">
        <f>Target_AM[[#This Row],[PROPORSI]]*VLOOKUP(Target_AM[[#This Row],[NIPNAS]],Target_CC[],COLUMN(CO$2)+9,0)</f>
        <v>0</v>
      </c>
      <c r="DD441" s="22">
        <f>Target_AM[[#This Row],[PROPORSI]]*VLOOKUP(Target_AM[[#This Row],[NIPNAS]],Target_CC[],COLUMN(CP$2)+9,0)</f>
        <v>0</v>
      </c>
      <c r="DE441" s="22">
        <f>Target_AM[[#This Row],[PROPORSI]]*VLOOKUP(Target_AM[[#This Row],[NIPNAS]],Target_CC[],COLUMN(CQ$2)+9,0)</f>
        <v>0</v>
      </c>
      <c r="DF441" s="22">
        <f>Target_AM[[#This Row],[PROPORSI]]*VLOOKUP(Target_AM[[#This Row],[NIPNAS]],Target_CC[],COLUMN(CR$2)+9,0)</f>
        <v>0</v>
      </c>
      <c r="DG441" s="22">
        <f>Target_AM[[#This Row],[PROPORSI]]*VLOOKUP(Target_AM[[#This Row],[NIPNAS]],Target_CC[],COLUMN(CS$2)+9,0)</f>
        <v>0</v>
      </c>
      <c r="DH441" s="22">
        <f>Target_AM[[#This Row],[PROPORSI]]*VLOOKUP(Target_AM[[#This Row],[NIPNAS]],Target_CC[],COLUMN(CT$2)+9,0)</f>
        <v>0</v>
      </c>
      <c r="DI441" s="22">
        <f>Target_AM[[#This Row],[PROPORSI]]*VLOOKUP(Target_AM[[#This Row],[NIPNAS]],Target_CC[],COLUMN(CU$2)+9,0)</f>
        <v>0</v>
      </c>
      <c r="DJ441" s="22">
        <f>Target_AM[[#This Row],[PROPORSI]]*VLOOKUP(Target_AM[[#This Row],[NIPNAS]],Target_CC[],COLUMN(CV$2)+9,0)</f>
        <v>0</v>
      </c>
      <c r="DK441" s="22">
        <f>Target_AM[[#This Row],[PROPORSI]]*VLOOKUP(Target_AM[[#This Row],[NIPNAS]],Target_CC[],COLUMN(CW$2)+9,0)</f>
        <v>0</v>
      </c>
      <c r="DL441" s="22">
        <f>Target_AM[[#This Row],[PROPORSI]]*VLOOKUP(Target_AM[[#This Row],[NIPNAS]],Target_CC[],COLUMN(CX$2)+9,0)</f>
        <v>0</v>
      </c>
      <c r="DM441" s="22">
        <f>Target_AM[[#This Row],[PROPORSI]]*VLOOKUP(Target_AM[[#This Row],[NIPNAS]],Target_CC[],COLUMN(CY$2)+9,0)</f>
        <v>0</v>
      </c>
      <c r="DN441" s="22">
        <f>Target_AM[[#This Row],[PROPORSI]]*VLOOKUP(Target_AM[[#This Row],[NIPNAS]],Target_CC[],COLUMN(CZ$2)+9,0)</f>
        <v>0</v>
      </c>
      <c r="DO441" s="22">
        <f>Target_AM[[#This Row],[PROPORSI]]*VLOOKUP(Target_AM[[#This Row],[NIPNAS]],Target_CC[],COLUMN(DA$2)+9,0)</f>
        <v>0</v>
      </c>
      <c r="DP441" s="22">
        <f>Target_AM[[#This Row],[PROPORSI]]*VLOOKUP(Target_AM[[#This Row],[NIPNAS]],Target_CC[],COLUMN(DB$2)+9,0)</f>
        <v>0</v>
      </c>
      <c r="DQ441" s="22">
        <f>Target_AM[[#This Row],[PROPORSI]]*VLOOKUP(Target_AM[[#This Row],[NIPNAS]],Target_CC[],COLUMN(DC$2)+9,0)</f>
        <v>0</v>
      </c>
      <c r="DR441" s="22">
        <f>Target_AM[[#This Row],[PROPORSI]]*VLOOKUP(Target_AM[[#This Row],[NIPNAS]],Target_CC[],COLUMN(DD$2)+9,0)</f>
        <v>0</v>
      </c>
      <c r="DS441" s="22">
        <f>Target_AM[[#This Row],[PROPORSI]]*VLOOKUP(Target_AM[[#This Row],[NIPNAS]],Target_CC[],COLUMN(DE$2)+9,0)</f>
        <v>0</v>
      </c>
      <c r="DT441" s="22">
        <f>Target_AM[[#This Row],[PROPORSI]]*VLOOKUP(Target_AM[[#This Row],[NIPNAS]],Target_CC[],COLUMN(DF$2)+9,0)</f>
        <v>0</v>
      </c>
      <c r="DU441" s="22">
        <f>Target_AM[[#This Row],[PROPORSI]]*VLOOKUP(Target_AM[[#This Row],[NIPNAS]],Target_CC[],COLUMN(DG$2)+9,0)</f>
        <v>0</v>
      </c>
      <c r="DV441" s="22">
        <f>Target_AM[[#This Row],[PROPORSI]]*VLOOKUP(Target_AM[[#This Row],[NIPNAS]],Target_CC[],COLUMN(DH$2)+9,0)</f>
        <v>0</v>
      </c>
      <c r="DW441" s="22">
        <f>Target_AM[[#This Row],[PROPORSI]]*VLOOKUP(Target_AM[[#This Row],[NIPNAS]],Target_CC[],COLUMN(DI$2)+9,0)</f>
        <v>0</v>
      </c>
      <c r="DX441" s="22">
        <f>Target_AM[[#This Row],[PROPORSI]]*VLOOKUP(Target_AM[[#This Row],[NIPNAS]],Target_CC[],COLUMN(DJ$2)+9,0)</f>
        <v>0</v>
      </c>
      <c r="DY441" s="22">
        <f>Target_AM[[#This Row],[PROPORSI]]*VLOOKUP(Target_AM[[#This Row],[NIPNAS]],Target_CC[],COLUMN(DK$2)+9,0)</f>
        <v>0</v>
      </c>
      <c r="DZ441" s="22">
        <f>Target_AM[[#This Row],[PROPORSI]]*VLOOKUP(Target_AM[[#This Row],[NIPNAS]],Target_CC[],COLUMN(DL$2)+9,0)</f>
        <v>0</v>
      </c>
      <c r="EA441" s="22">
        <f>Target_AM[[#This Row],[PROPORSI]]*VLOOKUP(Target_AM[[#This Row],[NIPNAS]],Target_CC[],COLUMN(DM$2)+9,0)</f>
        <v>0</v>
      </c>
    </row>
    <row r="442" spans="2:131" x14ac:dyDescent="0.3">
      <c r="B442">
        <v>960026</v>
      </c>
      <c r="C442" t="s">
        <v>1067</v>
      </c>
      <c r="D442">
        <v>1</v>
      </c>
      <c r="E442" s="8">
        <v>45658</v>
      </c>
      <c r="F442">
        <v>4602323</v>
      </c>
      <c r="G442" t="s">
        <v>791</v>
      </c>
      <c r="J442" t="s">
        <v>300</v>
      </c>
      <c r="K442" t="s">
        <v>21</v>
      </c>
      <c r="L442" t="s">
        <v>159</v>
      </c>
      <c r="M442" t="s">
        <v>29</v>
      </c>
      <c r="N442" s="23">
        <f>Target_AM[[#This Row],[PROPORSI]]*VLOOKUP(Target_AM[[#This Row],[NIPNAS]],Target_CC[],9,0)</f>
        <v>687949946.83974373</v>
      </c>
      <c r="O442" s="22">
        <f>Target_AM[[#This Row],[PROPORSI]]*VLOOKUP(Target_AM[[#This Row],[NIPNAS]],Target_CC[],COLUMN(A$2)+9,0)</f>
        <v>37160382.73660627</v>
      </c>
      <c r="P442" s="22">
        <f>Target_AM[[#This Row],[PROPORSI]]*VLOOKUP(Target_AM[[#This Row],[NIPNAS]],Target_CC[],COLUMN(B$2)+9,0)</f>
        <v>37809400.86705678</v>
      </c>
      <c r="Q442" s="22">
        <f>Target_AM[[#This Row],[PROPORSI]]*VLOOKUP(Target_AM[[#This Row],[NIPNAS]],Target_CC[],COLUMN(C$2)+9,0)</f>
        <v>40422957.074419372</v>
      </c>
      <c r="R442" s="22">
        <f>Target_AM[[#This Row],[PROPORSI]]*VLOOKUP(Target_AM[[#This Row],[NIPNAS]],Target_CC[],COLUMN(D$2)+9,0)</f>
        <v>37983470.740916513</v>
      </c>
      <c r="S442" s="22">
        <f>Target_AM[[#This Row],[PROPORSI]]*VLOOKUP(Target_AM[[#This Row],[NIPNAS]],Target_CC[],COLUMN(E$2)+9,0)</f>
        <v>39908682.654766068</v>
      </c>
      <c r="T442" s="22">
        <f>Target_AM[[#This Row],[PROPORSI]]*VLOOKUP(Target_AM[[#This Row],[NIPNAS]],Target_CC[],COLUMN(F$2)+9,0)</f>
        <v>39376296.305667892</v>
      </c>
      <c r="U442" s="22">
        <f>Target_AM[[#This Row],[PROPORSI]]*VLOOKUP(Target_AM[[#This Row],[NIPNAS]],Target_CC[],COLUMN(G$2)+9,0)</f>
        <v>41259933.376425482</v>
      </c>
      <c r="V442" s="22">
        <f>Target_AM[[#This Row],[PROPORSI]]*VLOOKUP(Target_AM[[#This Row],[NIPNAS]],Target_CC[],COLUMN(H$2)+9,0)</f>
        <v>41671166.869730867</v>
      </c>
      <c r="W442" s="22">
        <f>Target_AM[[#This Row],[PROPORSI]]*VLOOKUP(Target_AM[[#This Row],[NIPNAS]],Target_CC[],COLUMN(I$2)+9,0)</f>
        <v>41137776.994853012</v>
      </c>
      <c r="X442" s="22">
        <f>Target_AM[[#This Row],[PROPORSI]]*VLOOKUP(Target_AM[[#This Row],[NIPNAS]],Target_CC[],COLUMN(J$2)+9,0)</f>
        <v>41965404.520121403</v>
      </c>
      <c r="Y442" s="22">
        <f>Target_AM[[#This Row],[PROPORSI]]*VLOOKUP(Target_AM[[#This Row],[NIPNAS]],Target_CC[],COLUMN(K$2)+9,0)</f>
        <v>41659212.892208487</v>
      </c>
      <c r="Z442" s="22">
        <f>Target_AM[[#This Row],[PROPORSI]]*VLOOKUP(Target_AM[[#This Row],[NIPNAS]],Target_CC[],COLUMN(L$2)+9,0)</f>
        <v>39306252.717227824</v>
      </c>
      <c r="AA442" s="22">
        <f>Target_AM[[#This Row],[PROPORSI]]*VLOOKUP(Target_AM[[#This Row],[NIPNAS]],Target_CC[],COLUMN(M$2)+9,0)</f>
        <v>479660937.75</v>
      </c>
      <c r="AB442" s="22">
        <f>Target_AM[[#This Row],[PROPORSI]]*VLOOKUP(Target_AM[[#This Row],[NIPNAS]],Target_CC[],COLUMN(N$2)+9,0)</f>
        <v>4763923.8124635927</v>
      </c>
      <c r="AC442" s="22">
        <f>Target_AM[[#This Row],[PROPORSI]]*VLOOKUP(Target_AM[[#This Row],[NIPNAS]],Target_CC[],COLUMN(O$2)+9,0)</f>
        <v>4847127.2861277107</v>
      </c>
      <c r="AD442" s="22">
        <f>Target_AM[[#This Row],[PROPORSI]]*VLOOKUP(Target_AM[[#This Row],[NIPNAS]],Target_CC[],COLUMN(P$2)+9,0)</f>
        <v>5182182.5717451423</v>
      </c>
      <c r="AE442" s="22">
        <f>Target_AM[[#This Row],[PROPORSI]]*VLOOKUP(Target_AM[[#This Row],[NIPNAS]],Target_CC[],COLUMN(Q$2)+9,0)</f>
        <v>4869442.869446394</v>
      </c>
      <c r="AF442" s="22">
        <f>Target_AM[[#This Row],[PROPORSI]]*VLOOKUP(Target_AM[[#This Row],[NIPNAS]],Target_CC[],COLUMN(R$2)+9,0)</f>
        <v>5116253.1067207186</v>
      </c>
      <c r="AG442" s="22">
        <f>Target_AM[[#This Row],[PROPORSI]]*VLOOKUP(Target_AM[[#This Row],[NIPNAS]],Target_CC[],COLUMN(S$2)+9,0)</f>
        <v>5048001.710499201</v>
      </c>
      <c r="AH442" s="22">
        <f>Target_AM[[#This Row],[PROPORSI]]*VLOOKUP(Target_AM[[#This Row],[NIPNAS]],Target_CC[],COLUMN(T$2)+9,0)</f>
        <v>5289482.0945691317</v>
      </c>
      <c r="AI442" s="22">
        <f>Target_AM[[#This Row],[PROPORSI]]*VLOOKUP(Target_AM[[#This Row],[NIPNAS]],Target_CC[],COLUMN(U$2)+9,0)</f>
        <v>5342201.8161372887</v>
      </c>
      <c r="AJ442" s="22">
        <f>Target_AM[[#This Row],[PROPORSI]]*VLOOKUP(Target_AM[[#This Row],[NIPNAS]],Target_CC[],COLUMN(V$2)+9,0)</f>
        <v>5273821.7689168816</v>
      </c>
      <c r="AK442" s="22">
        <f>Target_AM[[#This Row],[PROPORSI]]*VLOOKUP(Target_AM[[#This Row],[NIPNAS]],Target_CC[],COLUMN(W$2)+9,0)</f>
        <v>5379922.7879355168</v>
      </c>
      <c r="AL442" s="22">
        <f>Target_AM[[#This Row],[PROPORSI]]*VLOOKUP(Target_AM[[#This Row],[NIPNAS]],Target_CC[],COLUMN(X$2)+9,0)</f>
        <v>5340669.3282031324</v>
      </c>
      <c r="AM442" s="22">
        <f>Target_AM[[#This Row],[PROPORSI]]*VLOOKUP(Target_AM[[#This Row],[NIPNAS]],Target_CC[],COLUMN(Y$2)+9,0)</f>
        <v>5039022.1926819282</v>
      </c>
      <c r="AN442" s="22">
        <f>Target_AM[[#This Row],[PROPORSI]]*VLOOKUP(Target_AM[[#This Row],[NIPNAS]],Target_CC[],COLUMN(Z$2)+9,0)</f>
        <v>61492051.345446654</v>
      </c>
      <c r="AO442" s="22">
        <f>Target_AM[[#This Row],[PROPORSI]]*VLOOKUP(Target_AM[[#This Row],[NIPNAS]],Target_CC[],COLUMN(AA$2)+9,0)</f>
        <v>41924306.549069867</v>
      </c>
      <c r="AP442" s="22">
        <f>Target_AM[[#This Row],[PROPORSI]]*VLOOKUP(Target_AM[[#This Row],[NIPNAS]],Target_CC[],COLUMN(AB$2)+9,0)</f>
        <v>42656528.153184488</v>
      </c>
      <c r="AQ442" s="22">
        <f>Target_AM[[#This Row],[PROPORSI]]*VLOOKUP(Target_AM[[#This Row],[NIPNAS]],Target_CC[],COLUMN(AC$2)+9,0)</f>
        <v>45605139.646164514</v>
      </c>
      <c r="AR442" s="22">
        <f>Target_AM[[#This Row],[PROPORSI]]*VLOOKUP(Target_AM[[#This Row],[NIPNAS]],Target_CC[],COLUMN(AD$2)+9,0)</f>
        <v>42852913.61036291</v>
      </c>
      <c r="AS442" s="22">
        <f>Target_AM[[#This Row],[PROPORSI]]*VLOOKUP(Target_AM[[#This Row],[NIPNAS]],Target_CC[],COLUMN(AE$2)+9,0)</f>
        <v>45024935.761486784</v>
      </c>
      <c r="AT442" s="22">
        <f>Target_AM[[#This Row],[PROPORSI]]*VLOOKUP(Target_AM[[#This Row],[NIPNAS]],Target_CC[],COLUMN(AF$2)+9,0)</f>
        <v>44424298.016167089</v>
      </c>
      <c r="AU442" s="22">
        <f>Target_AM[[#This Row],[PROPORSI]]*VLOOKUP(Target_AM[[#This Row],[NIPNAS]],Target_CC[],COLUMN(AG$2)+9,0)</f>
        <v>46549415.470994614</v>
      </c>
      <c r="AV442" s="22">
        <f>Target_AM[[#This Row],[PROPORSI]]*VLOOKUP(Target_AM[[#This Row],[NIPNAS]],Target_CC[],COLUMN(AH$2)+9,0)</f>
        <v>47013368.685868159</v>
      </c>
      <c r="AW442" s="22">
        <f>Target_AM[[#This Row],[PROPORSI]]*VLOOKUP(Target_AM[[#This Row],[NIPNAS]],Target_CC[],COLUMN(AI$2)+9,0)</f>
        <v>46411598.763769895</v>
      </c>
      <c r="AX442" s="22">
        <f>Target_AM[[#This Row],[PROPORSI]]*VLOOKUP(Target_AM[[#This Row],[NIPNAS]],Target_CC[],COLUMN(AJ$2)+9,0)</f>
        <v>47345327.308056921</v>
      </c>
      <c r="AY442" s="22">
        <f>Target_AM[[#This Row],[PROPORSI]]*VLOOKUP(Target_AM[[#This Row],[NIPNAS]],Target_CC[],COLUMN(AK$2)+9,0)</f>
        <v>46999882.220411621</v>
      </c>
      <c r="AZ442" s="22">
        <f>Target_AM[[#This Row],[PROPORSI]]*VLOOKUP(Target_AM[[#This Row],[NIPNAS]],Target_CC[],COLUMN(AL$2)+9,0)</f>
        <v>44345274.909909755</v>
      </c>
      <c r="BA442" s="22">
        <f>Target_AM[[#This Row],[PROPORSI]]*VLOOKUP(Target_AM[[#This Row],[NIPNAS]],Target_CC[],COLUMN(AM$2)+9,0)</f>
        <v>541152989.09544659</v>
      </c>
      <c r="BB442" s="22">
        <f>Target_AM[[#This Row],[PROPORSI]]*VLOOKUP(Target_AM[[#This Row],[NIPNAS]],Target_CC[],COLUMN(AN$2)+9,0)</f>
        <v>19554797.252389487</v>
      </c>
      <c r="BC442" s="22">
        <f>Target_AM[[#This Row],[PROPORSI]]*VLOOKUP(Target_AM[[#This Row],[NIPNAS]],Target_CC[],COLUMN(AO$2)+9,0)</f>
        <v>20348238.646783594</v>
      </c>
      <c r="BD442" s="22">
        <f>Target_AM[[#This Row],[PROPORSI]]*VLOOKUP(Target_AM[[#This Row],[NIPNAS]],Target_CC[],COLUMN(AP$2)+9,0)</f>
        <v>20578069.898661613</v>
      </c>
      <c r="BE442" s="22">
        <f>Target_AM[[#This Row],[PROPORSI]]*VLOOKUP(Target_AM[[#This Row],[NIPNAS]],Target_CC[],COLUMN(AQ$2)+9,0)</f>
        <v>19949798.971550006</v>
      </c>
      <c r="BF442" s="22">
        <f>Target_AM[[#This Row],[PROPORSI]]*VLOOKUP(Target_AM[[#This Row],[NIPNAS]],Target_CC[],COLUMN(AR$2)+9,0)</f>
        <v>20976719.086610548</v>
      </c>
      <c r="BG442" s="22">
        <f>Target_AM[[#This Row],[PROPORSI]]*VLOOKUP(Target_AM[[#This Row],[NIPNAS]],Target_CC[],COLUMN(AS$2)+9,0)</f>
        <v>20846225.568338383</v>
      </c>
      <c r="BH442" s="22">
        <f>Target_AM[[#This Row],[PROPORSI]]*VLOOKUP(Target_AM[[#This Row],[NIPNAS]],Target_CC[],COLUMN(AT$2)+9,0)</f>
        <v>21527231.767946955</v>
      </c>
      <c r="BI442" s="22">
        <f>Target_AM[[#This Row],[PROPORSI]]*VLOOKUP(Target_AM[[#This Row],[NIPNAS]],Target_CC[],COLUMN(AU$2)+9,0)</f>
        <v>21829870.505991533</v>
      </c>
      <c r="BJ442" s="22">
        <f>Target_AM[[#This Row],[PROPORSI]]*VLOOKUP(Target_AM[[#This Row],[NIPNAS]],Target_CC[],COLUMN(AV$2)+9,0)</f>
        <v>21490524.240311656</v>
      </c>
      <c r="BK442" s="22">
        <f>Target_AM[[#This Row],[PROPORSI]]*VLOOKUP(Target_AM[[#This Row],[NIPNAS]],Target_CC[],COLUMN(AW$2)+9,0)</f>
        <v>21855867.564552277</v>
      </c>
      <c r="BL442" s="22">
        <f>Target_AM[[#This Row],[PROPORSI]]*VLOOKUP(Target_AM[[#This Row],[NIPNAS]],Target_CC[],COLUMN(AX$2)+9,0)</f>
        <v>22258785.050468128</v>
      </c>
      <c r="BM442" s="22">
        <f>Target_AM[[#This Row],[PROPORSI]]*VLOOKUP(Target_AM[[#This Row],[NIPNAS]],Target_CC[],COLUMN(AY$2)+9,0)</f>
        <v>21702046.597764947</v>
      </c>
      <c r="BN442" s="22">
        <f>Target_AM[[#This Row],[PROPORSI]]*VLOOKUP(Target_AM[[#This Row],[NIPNAS]],Target_CC[],COLUMN(AZ$2)+9,0)</f>
        <v>252918175.15136909</v>
      </c>
      <c r="BO442" s="22">
        <f>Target_AM[[#This Row],[PROPORSI]]*VLOOKUP(Target_AM[[#This Row],[NIPNAS]],Target_CC[],COLUMN(BA$2)+9,0)</f>
        <v>37209842</v>
      </c>
      <c r="BP442" s="22">
        <f>Target_AM[[#This Row],[PROPORSI]]*VLOOKUP(Target_AM[[#This Row],[NIPNAS]],Target_CC[],COLUMN(BB$2)+9,0)</f>
        <v>38862278</v>
      </c>
      <c r="BQ442" s="22">
        <f>Target_AM[[#This Row],[PROPORSI]]*VLOOKUP(Target_AM[[#This Row],[NIPNAS]],Target_CC[],COLUMN(BC$2)+9,0)</f>
        <v>38845781</v>
      </c>
      <c r="BR442" s="22">
        <f>Target_AM[[#This Row],[PROPORSI]]*VLOOKUP(Target_AM[[#This Row],[NIPNAS]],Target_CC[],COLUMN(BD$2)+9,0)</f>
        <v>37071816.949999996</v>
      </c>
      <c r="BS442" s="22">
        <f>Target_AM[[#This Row],[PROPORSI]]*VLOOKUP(Target_AM[[#This Row],[NIPNAS]],Target_CC[],COLUMN(BE$2)+9,0)</f>
        <v>37071816.949999996</v>
      </c>
      <c r="BT442" s="22">
        <f>Target_AM[[#This Row],[PROPORSI]]*VLOOKUP(Target_AM[[#This Row],[NIPNAS]],Target_CC[],COLUMN(BF$2)+9,0)</f>
        <v>37071816.949999996</v>
      </c>
      <c r="BU442" s="22">
        <f>Target_AM[[#This Row],[PROPORSI]]*VLOOKUP(Target_AM[[#This Row],[NIPNAS]],Target_CC[],COLUMN(BG$2)+9,0)</f>
        <v>37071816.949999996</v>
      </c>
      <c r="BV442" s="22">
        <f>Target_AM[[#This Row],[PROPORSI]]*VLOOKUP(Target_AM[[#This Row],[NIPNAS]],Target_CC[],COLUMN(BH$2)+9,0)</f>
        <v>37071816.949999996</v>
      </c>
      <c r="BW442" s="22">
        <f>Target_AM[[#This Row],[PROPORSI]]*VLOOKUP(Target_AM[[#This Row],[NIPNAS]],Target_CC[],COLUMN(BI$2)+9,0)</f>
        <v>37071816.949999996</v>
      </c>
      <c r="BX442" s="22">
        <f>Target_AM[[#This Row],[PROPORSI]]*VLOOKUP(Target_AM[[#This Row],[NIPNAS]],Target_CC[],COLUMN(BJ$2)+9,0)</f>
        <v>37071816.949999996</v>
      </c>
      <c r="BY442" s="22">
        <f>Target_AM[[#This Row],[PROPORSI]]*VLOOKUP(Target_AM[[#This Row],[NIPNAS]],Target_CC[],COLUMN(BK$2)+9,0)</f>
        <v>37071816.949999996</v>
      </c>
      <c r="BZ442" s="22">
        <f>Target_AM[[#This Row],[PROPORSI]]*VLOOKUP(Target_AM[[#This Row],[NIPNAS]],Target_CC[],COLUMN(BL$2)+9,0)</f>
        <v>37071816.949999996</v>
      </c>
      <c r="CA442" s="22">
        <f>Target_AM[[#This Row],[PROPORSI]]*VLOOKUP(Target_AM[[#This Row],[NIPNAS]],Target_CC[],COLUMN(BM$2)+9,0)</f>
        <v>448564253.54999989</v>
      </c>
      <c r="CB442" s="22">
        <f>Target_AM[[#This Row],[PROPORSI]]*VLOOKUP(Target_AM[[#This Row],[NIPNAS]],Target_CC[],COLUMN(BN$2)+9,0)</f>
        <v>35141001</v>
      </c>
      <c r="CC442" s="22">
        <f>Target_AM[[#This Row],[PROPORSI]]*VLOOKUP(Target_AM[[#This Row],[NIPNAS]],Target_CC[],COLUMN(BO$2)+9,0)</f>
        <v>36881001</v>
      </c>
      <c r="CD442" s="22">
        <f>Target_AM[[#This Row],[PROPORSI]]*VLOOKUP(Target_AM[[#This Row],[NIPNAS]],Target_CC[],COLUMN(BP$2)+9,0)</f>
        <v>36881001</v>
      </c>
      <c r="CE442" s="22">
        <f>Target_AM[[#This Row],[PROPORSI]]*VLOOKUP(Target_AM[[#This Row],[NIPNAS]],Target_CC[],COLUMN(BQ$2)+9,0)</f>
        <v>35036950.949999996</v>
      </c>
      <c r="CF442" s="22">
        <f>Target_AM[[#This Row],[PROPORSI]]*VLOOKUP(Target_AM[[#This Row],[NIPNAS]],Target_CC[],COLUMN(BR$2)+9,0)</f>
        <v>35036950.949999996</v>
      </c>
      <c r="CG442" s="22">
        <f>Target_AM[[#This Row],[PROPORSI]]*VLOOKUP(Target_AM[[#This Row],[NIPNAS]],Target_CC[],COLUMN(BS$2)+9,0)</f>
        <v>35036950.949999996</v>
      </c>
      <c r="CH442" s="22">
        <f>Target_AM[[#This Row],[PROPORSI]]*VLOOKUP(Target_AM[[#This Row],[NIPNAS]],Target_CC[],COLUMN(BT$2)+9,0)</f>
        <v>35036950.949999996</v>
      </c>
      <c r="CI442" s="22">
        <f>Target_AM[[#This Row],[PROPORSI]]*VLOOKUP(Target_AM[[#This Row],[NIPNAS]],Target_CC[],COLUMN(BU$2)+9,0)</f>
        <v>35036950.949999996</v>
      </c>
      <c r="CJ442" s="22">
        <f>Target_AM[[#This Row],[PROPORSI]]*VLOOKUP(Target_AM[[#This Row],[NIPNAS]],Target_CC[],COLUMN(BV$2)+9,0)</f>
        <v>35036950.949999996</v>
      </c>
      <c r="CK442" s="22">
        <f>Target_AM[[#This Row],[PROPORSI]]*VLOOKUP(Target_AM[[#This Row],[NIPNAS]],Target_CC[],COLUMN(BW$2)+9,0)</f>
        <v>35036950.949999996</v>
      </c>
      <c r="CL442" s="22">
        <f>Target_AM[[#This Row],[PROPORSI]]*VLOOKUP(Target_AM[[#This Row],[NIPNAS]],Target_CC[],COLUMN(BX$2)+9,0)</f>
        <v>35036950.949999996</v>
      </c>
      <c r="CM442" s="22">
        <f>Target_AM[[#This Row],[PROPORSI]]*VLOOKUP(Target_AM[[#This Row],[NIPNAS]],Target_CC[],COLUMN(BY$2)+9,0)</f>
        <v>35036950.949999996</v>
      </c>
      <c r="CN442" s="22">
        <f>Target_AM[[#This Row],[PROPORSI]]*VLOOKUP(Target_AM[[#This Row],[NIPNAS]],Target_CC[],COLUMN(BZ$2)+9,0)</f>
        <v>424235561.54999989</v>
      </c>
      <c r="CO442" s="22">
        <f>Target_AM[[#This Row],[PROPORSI]]*VLOOKUP(Target_AM[[#This Row],[NIPNAS]],Target_CC[],COLUMN(CA$2)+9,0)</f>
        <v>2072726</v>
      </c>
      <c r="CP442" s="22">
        <f>Target_AM[[#This Row],[PROPORSI]]*VLOOKUP(Target_AM[[#This Row],[NIPNAS]],Target_CC[],COLUMN(CB$2)+9,0)</f>
        <v>2025770</v>
      </c>
      <c r="CQ442" s="22">
        <f>Target_AM[[#This Row],[PROPORSI]]*VLOOKUP(Target_AM[[#This Row],[NIPNAS]],Target_CC[],COLUMN(CC$2)+9,0)</f>
        <v>2034866</v>
      </c>
      <c r="CR442" s="22">
        <f>Target_AM[[#This Row],[PROPORSI]]*VLOOKUP(Target_AM[[#This Row],[NIPNAS]],Target_CC[],COLUMN(CD$2)+9,0)</f>
        <v>2034866</v>
      </c>
      <c r="CS442" s="22">
        <f>Target_AM[[#This Row],[PROPORSI]]*VLOOKUP(Target_AM[[#This Row],[NIPNAS]],Target_CC[],COLUMN(CE$2)+9,0)</f>
        <v>2034866</v>
      </c>
      <c r="CT442" s="22">
        <f>Target_AM[[#This Row],[PROPORSI]]*VLOOKUP(Target_AM[[#This Row],[NIPNAS]],Target_CC[],COLUMN(CF$2)+9,0)</f>
        <v>2034866</v>
      </c>
      <c r="CU442" s="22">
        <f>Target_AM[[#This Row],[PROPORSI]]*VLOOKUP(Target_AM[[#This Row],[NIPNAS]],Target_CC[],COLUMN(CG$2)+9,0)</f>
        <v>2034866</v>
      </c>
      <c r="CV442" s="22">
        <f>Target_AM[[#This Row],[PROPORSI]]*VLOOKUP(Target_AM[[#This Row],[NIPNAS]],Target_CC[],COLUMN(CH$2)+9,0)</f>
        <v>2034866</v>
      </c>
      <c r="CW442" s="22">
        <f>Target_AM[[#This Row],[PROPORSI]]*VLOOKUP(Target_AM[[#This Row],[NIPNAS]],Target_CC[],COLUMN(CI$2)+9,0)</f>
        <v>2034866</v>
      </c>
      <c r="CX442" s="22">
        <f>Target_AM[[#This Row],[PROPORSI]]*VLOOKUP(Target_AM[[#This Row],[NIPNAS]],Target_CC[],COLUMN(CJ$2)+9,0)</f>
        <v>2034866</v>
      </c>
      <c r="CY442" s="22">
        <f>Target_AM[[#This Row],[PROPORSI]]*VLOOKUP(Target_AM[[#This Row],[NIPNAS]],Target_CC[],COLUMN(CK$2)+9,0)</f>
        <v>2034866</v>
      </c>
      <c r="CZ442" s="22">
        <f>Target_AM[[#This Row],[PROPORSI]]*VLOOKUP(Target_AM[[#This Row],[NIPNAS]],Target_CC[],COLUMN(CL$2)+9,0)</f>
        <v>2034866</v>
      </c>
      <c r="DA442" s="22">
        <f>Target_AM[[#This Row],[PROPORSI]]*VLOOKUP(Target_AM[[#This Row],[NIPNAS]],Target_CC[],COLUMN(CM$2)+9,0)</f>
        <v>24447156</v>
      </c>
      <c r="DB442" s="22">
        <f>Target_AM[[#This Row],[PROPORSI]]*VLOOKUP(Target_AM[[#This Row],[NIPNAS]],Target_CC[],COLUMN(CN$2)+9,0)</f>
        <v>0</v>
      </c>
      <c r="DC442" s="22">
        <f>Target_AM[[#This Row],[PROPORSI]]*VLOOKUP(Target_AM[[#This Row],[NIPNAS]],Target_CC[],COLUMN(CO$2)+9,0)</f>
        <v>0</v>
      </c>
      <c r="DD442" s="22">
        <f>Target_AM[[#This Row],[PROPORSI]]*VLOOKUP(Target_AM[[#This Row],[NIPNAS]],Target_CC[],COLUMN(CP$2)+9,0)</f>
        <v>0</v>
      </c>
      <c r="DE442" s="22">
        <f>Target_AM[[#This Row],[PROPORSI]]*VLOOKUP(Target_AM[[#This Row],[NIPNAS]],Target_CC[],COLUMN(CQ$2)+9,0)</f>
        <v>0</v>
      </c>
      <c r="DF442" s="22">
        <f>Target_AM[[#This Row],[PROPORSI]]*VLOOKUP(Target_AM[[#This Row],[NIPNAS]],Target_CC[],COLUMN(CR$2)+9,0)</f>
        <v>0</v>
      </c>
      <c r="DG442" s="22">
        <f>Target_AM[[#This Row],[PROPORSI]]*VLOOKUP(Target_AM[[#This Row],[NIPNAS]],Target_CC[],COLUMN(CS$2)+9,0)</f>
        <v>0</v>
      </c>
      <c r="DH442" s="22">
        <f>Target_AM[[#This Row],[PROPORSI]]*VLOOKUP(Target_AM[[#This Row],[NIPNAS]],Target_CC[],COLUMN(CT$2)+9,0)</f>
        <v>0</v>
      </c>
      <c r="DI442" s="22">
        <f>Target_AM[[#This Row],[PROPORSI]]*VLOOKUP(Target_AM[[#This Row],[NIPNAS]],Target_CC[],COLUMN(CU$2)+9,0)</f>
        <v>0</v>
      </c>
      <c r="DJ442" s="22">
        <f>Target_AM[[#This Row],[PROPORSI]]*VLOOKUP(Target_AM[[#This Row],[NIPNAS]],Target_CC[],COLUMN(CV$2)+9,0)</f>
        <v>0</v>
      </c>
      <c r="DK442" s="22">
        <f>Target_AM[[#This Row],[PROPORSI]]*VLOOKUP(Target_AM[[#This Row],[NIPNAS]],Target_CC[],COLUMN(CW$2)+9,0)</f>
        <v>0</v>
      </c>
      <c r="DL442" s="22">
        <f>Target_AM[[#This Row],[PROPORSI]]*VLOOKUP(Target_AM[[#This Row],[NIPNAS]],Target_CC[],COLUMN(CX$2)+9,0)</f>
        <v>0</v>
      </c>
      <c r="DM442" s="22">
        <f>Target_AM[[#This Row],[PROPORSI]]*VLOOKUP(Target_AM[[#This Row],[NIPNAS]],Target_CC[],COLUMN(CY$2)+9,0)</f>
        <v>0</v>
      </c>
      <c r="DN442" s="22">
        <f>Target_AM[[#This Row],[PROPORSI]]*VLOOKUP(Target_AM[[#This Row],[NIPNAS]],Target_CC[],COLUMN(CZ$2)+9,0)</f>
        <v>0</v>
      </c>
      <c r="DO442" s="22">
        <f>Target_AM[[#This Row],[PROPORSI]]*VLOOKUP(Target_AM[[#This Row],[NIPNAS]],Target_CC[],COLUMN(DA$2)+9,0)</f>
        <v>0</v>
      </c>
      <c r="DP442" s="22">
        <f>Target_AM[[#This Row],[PROPORSI]]*VLOOKUP(Target_AM[[#This Row],[NIPNAS]],Target_CC[],COLUMN(DB$2)+9,0)</f>
        <v>0</v>
      </c>
      <c r="DQ442" s="22">
        <f>Target_AM[[#This Row],[PROPORSI]]*VLOOKUP(Target_AM[[#This Row],[NIPNAS]],Target_CC[],COLUMN(DC$2)+9,0)</f>
        <v>0</v>
      </c>
      <c r="DR442" s="22">
        <f>Target_AM[[#This Row],[PROPORSI]]*VLOOKUP(Target_AM[[#This Row],[NIPNAS]],Target_CC[],COLUMN(DD$2)+9,0)</f>
        <v>0</v>
      </c>
      <c r="DS442" s="22">
        <f>Target_AM[[#This Row],[PROPORSI]]*VLOOKUP(Target_AM[[#This Row],[NIPNAS]],Target_CC[],COLUMN(DE$2)+9,0)</f>
        <v>0</v>
      </c>
      <c r="DT442" s="22">
        <f>Target_AM[[#This Row],[PROPORSI]]*VLOOKUP(Target_AM[[#This Row],[NIPNAS]],Target_CC[],COLUMN(DF$2)+9,0)</f>
        <v>0</v>
      </c>
      <c r="DU442" s="22">
        <f>Target_AM[[#This Row],[PROPORSI]]*VLOOKUP(Target_AM[[#This Row],[NIPNAS]],Target_CC[],COLUMN(DG$2)+9,0)</f>
        <v>0</v>
      </c>
      <c r="DV442" s="22">
        <f>Target_AM[[#This Row],[PROPORSI]]*VLOOKUP(Target_AM[[#This Row],[NIPNAS]],Target_CC[],COLUMN(DH$2)+9,0)</f>
        <v>0</v>
      </c>
      <c r="DW442" s="22">
        <f>Target_AM[[#This Row],[PROPORSI]]*VLOOKUP(Target_AM[[#This Row],[NIPNAS]],Target_CC[],COLUMN(DI$2)+9,0)</f>
        <v>0</v>
      </c>
      <c r="DX442" s="22">
        <f>Target_AM[[#This Row],[PROPORSI]]*VLOOKUP(Target_AM[[#This Row],[NIPNAS]],Target_CC[],COLUMN(DJ$2)+9,0)</f>
        <v>0</v>
      </c>
      <c r="DY442" s="22">
        <f>Target_AM[[#This Row],[PROPORSI]]*VLOOKUP(Target_AM[[#This Row],[NIPNAS]],Target_CC[],COLUMN(DK$2)+9,0)</f>
        <v>0</v>
      </c>
      <c r="DZ442" s="22">
        <f>Target_AM[[#This Row],[PROPORSI]]*VLOOKUP(Target_AM[[#This Row],[NIPNAS]],Target_CC[],COLUMN(DL$2)+9,0)</f>
        <v>0</v>
      </c>
      <c r="EA442" s="22">
        <f>Target_AM[[#This Row],[PROPORSI]]*VLOOKUP(Target_AM[[#This Row],[NIPNAS]],Target_CC[],COLUMN(DM$2)+9,0)</f>
        <v>0</v>
      </c>
    </row>
    <row r="443" spans="2:131" x14ac:dyDescent="0.3">
      <c r="B443">
        <v>896661</v>
      </c>
      <c r="C443" t="s">
        <v>1045</v>
      </c>
      <c r="D443">
        <v>0.5</v>
      </c>
      <c r="E443" s="8">
        <v>45658</v>
      </c>
      <c r="F443">
        <v>4603399</v>
      </c>
      <c r="G443" t="s">
        <v>807</v>
      </c>
      <c r="J443" t="s">
        <v>309</v>
      </c>
      <c r="K443" t="s">
        <v>25</v>
      </c>
      <c r="L443" t="s">
        <v>159</v>
      </c>
      <c r="M443" t="s">
        <v>29</v>
      </c>
      <c r="N443" s="23">
        <f>Target_AM[[#This Row],[PROPORSI]]*VLOOKUP(Target_AM[[#This Row],[NIPNAS]],Target_CC[],9,0)</f>
        <v>321125689.73456806</v>
      </c>
      <c r="O443" s="22">
        <f>Target_AM[[#This Row],[PROPORSI]]*VLOOKUP(Target_AM[[#This Row],[NIPNAS]],Target_CC[],COLUMN(A$2)+9,0)</f>
        <v>21306781.786590908</v>
      </c>
      <c r="P443" s="22">
        <f>Target_AM[[#This Row],[PROPORSI]]*VLOOKUP(Target_AM[[#This Row],[NIPNAS]],Target_CC[],COLUMN(B$2)+9,0)</f>
        <v>21357193.722727273</v>
      </c>
      <c r="Q443" s="22">
        <f>Target_AM[[#This Row],[PROPORSI]]*VLOOKUP(Target_AM[[#This Row],[NIPNAS]],Target_CC[],COLUMN(C$2)+9,0)</f>
        <v>21256369.850454547</v>
      </c>
      <c r="R443" s="22">
        <f>Target_AM[[#This Row],[PROPORSI]]*VLOOKUP(Target_AM[[#This Row],[NIPNAS]],Target_CC[],COLUMN(D$2)+9,0)</f>
        <v>21155545.978181817</v>
      </c>
      <c r="S443" s="22">
        <f>Target_AM[[#This Row],[PROPORSI]]*VLOOKUP(Target_AM[[#This Row],[NIPNAS]],Target_CC[],COLUMN(E$2)+9,0)</f>
        <v>21205957.914318182</v>
      </c>
      <c r="T443" s="22">
        <f>Target_AM[[#This Row],[PROPORSI]]*VLOOKUP(Target_AM[[#This Row],[NIPNAS]],Target_CC[],COLUMN(F$2)+9,0)</f>
        <v>21256369.850454547</v>
      </c>
      <c r="U443" s="22">
        <f>Target_AM[[#This Row],[PROPORSI]]*VLOOKUP(Target_AM[[#This Row],[NIPNAS]],Target_CC[],COLUMN(G$2)+9,0)</f>
        <v>21508429.531136364</v>
      </c>
      <c r="V443" s="22">
        <f>Target_AM[[#This Row],[PROPORSI]]*VLOOKUP(Target_AM[[#This Row],[NIPNAS]],Target_CC[],COLUMN(H$2)+9,0)</f>
        <v>21407605.658863638</v>
      </c>
      <c r="W443" s="22">
        <f>Target_AM[[#This Row],[PROPORSI]]*VLOOKUP(Target_AM[[#This Row],[NIPNAS]],Target_CC[],COLUMN(I$2)+9,0)</f>
        <v>21407605.658863638</v>
      </c>
      <c r="X443" s="22">
        <f>Target_AM[[#This Row],[PROPORSI]]*VLOOKUP(Target_AM[[#This Row],[NIPNAS]],Target_CC[],COLUMN(J$2)+9,0)</f>
        <v>21508429.531136364</v>
      </c>
      <c r="Y443" s="22">
        <f>Target_AM[[#This Row],[PROPORSI]]*VLOOKUP(Target_AM[[#This Row],[NIPNAS]],Target_CC[],COLUMN(K$2)+9,0)</f>
        <v>21357193.722727273</v>
      </c>
      <c r="Z443" s="22">
        <f>Target_AM[[#This Row],[PROPORSI]]*VLOOKUP(Target_AM[[#This Row],[NIPNAS]],Target_CC[],COLUMN(L$2)+9,0)</f>
        <v>21407605.658863638</v>
      </c>
      <c r="AA443" s="22">
        <f>Target_AM[[#This Row],[PROPORSI]]*VLOOKUP(Target_AM[[#This Row],[NIPNAS]],Target_CC[],COLUMN(M$2)+9,0)</f>
        <v>256135088.86431816</v>
      </c>
      <c r="AB443" s="22">
        <f>Target_AM[[#This Row],[PROPORSI]]*VLOOKUP(Target_AM[[#This Row],[NIPNAS]],Target_CC[],COLUMN(N$2)+9,0)</f>
        <v>2751620.9815974315</v>
      </c>
      <c r="AC443" s="22">
        <f>Target_AM[[#This Row],[PROPORSI]]*VLOOKUP(Target_AM[[#This Row],[NIPNAS]],Target_CC[],COLUMN(O$2)+9,0)</f>
        <v>2926205.5717275338</v>
      </c>
      <c r="AD443" s="22">
        <f>Target_AM[[#This Row],[PROPORSI]]*VLOOKUP(Target_AM[[#This Row],[NIPNAS]],Target_CC[],COLUMN(P$2)+9,0)</f>
        <v>3850224.7657800745</v>
      </c>
      <c r="AE443" s="22">
        <f>Target_AM[[#This Row],[PROPORSI]]*VLOOKUP(Target_AM[[#This Row],[NIPNAS]],Target_CC[],COLUMN(Q$2)+9,0)</f>
        <v>3925509.8787823427</v>
      </c>
      <c r="AF443" s="22">
        <f>Target_AM[[#This Row],[PROPORSI]]*VLOOKUP(Target_AM[[#This Row],[NIPNAS]],Target_CC[],COLUMN(R$2)+9,0)</f>
        <v>5134501.5234685009</v>
      </c>
      <c r="AG443" s="22">
        <f>Target_AM[[#This Row],[PROPORSI]]*VLOOKUP(Target_AM[[#This Row],[NIPNAS]],Target_CC[],COLUMN(S$2)+9,0)</f>
        <v>4797442.2498730468</v>
      </c>
      <c r="AH443" s="22">
        <f>Target_AM[[#This Row],[PROPORSI]]*VLOOKUP(Target_AM[[#This Row],[NIPNAS]],Target_CC[],COLUMN(T$2)+9,0)</f>
        <v>4212828.6917297412</v>
      </c>
      <c r="AI443" s="22">
        <f>Target_AM[[#This Row],[PROPORSI]]*VLOOKUP(Target_AM[[#This Row],[NIPNAS]],Target_CC[],COLUMN(U$2)+9,0)</f>
        <v>4765594.9402297204</v>
      </c>
      <c r="AJ443" s="22">
        <f>Target_AM[[#This Row],[PROPORSI]]*VLOOKUP(Target_AM[[#This Row],[NIPNAS]],Target_CC[],COLUMN(V$2)+9,0)</f>
        <v>4137958.1178485211</v>
      </c>
      <c r="AK443" s="22">
        <f>Target_AM[[#This Row],[PROPORSI]]*VLOOKUP(Target_AM[[#This Row],[NIPNAS]],Target_CC[],COLUMN(W$2)+9,0)</f>
        <v>4354850.154636424</v>
      </c>
      <c r="AL443" s="22">
        <f>Target_AM[[#This Row],[PROPORSI]]*VLOOKUP(Target_AM[[#This Row],[NIPNAS]],Target_CC[],COLUMN(X$2)+9,0)</f>
        <v>5350571.6404107194</v>
      </c>
      <c r="AM443" s="22">
        <f>Target_AM[[#This Row],[PROPORSI]]*VLOOKUP(Target_AM[[#This Row],[NIPNAS]],Target_CC[],COLUMN(Y$2)+9,0)</f>
        <v>6348055.9713949757</v>
      </c>
      <c r="AN443" s="22">
        <f>Target_AM[[#This Row],[PROPORSI]]*VLOOKUP(Target_AM[[#This Row],[NIPNAS]],Target_CC[],COLUMN(Z$2)+9,0)</f>
        <v>52555364.487479039</v>
      </c>
      <c r="AO443" s="22">
        <f>Target_AM[[#This Row],[PROPORSI]]*VLOOKUP(Target_AM[[#This Row],[NIPNAS]],Target_CC[],COLUMN(AA$2)+9,0)</f>
        <v>24058402.768188339</v>
      </c>
      <c r="AP443" s="22">
        <f>Target_AM[[#This Row],[PROPORSI]]*VLOOKUP(Target_AM[[#This Row],[NIPNAS]],Target_CC[],COLUMN(AB$2)+9,0)</f>
        <v>24283399.294454806</v>
      </c>
      <c r="AQ443" s="22">
        <f>Target_AM[[#This Row],[PROPORSI]]*VLOOKUP(Target_AM[[#This Row],[NIPNAS]],Target_CC[],COLUMN(AC$2)+9,0)</f>
        <v>25106594.616234623</v>
      </c>
      <c r="AR443" s="22">
        <f>Target_AM[[#This Row],[PROPORSI]]*VLOOKUP(Target_AM[[#This Row],[NIPNAS]],Target_CC[],COLUMN(AD$2)+9,0)</f>
        <v>25081055.85696416</v>
      </c>
      <c r="AS443" s="22">
        <f>Target_AM[[#This Row],[PROPORSI]]*VLOOKUP(Target_AM[[#This Row],[NIPNAS]],Target_CC[],COLUMN(AE$2)+9,0)</f>
        <v>26340459.437786683</v>
      </c>
      <c r="AT443" s="22">
        <f>Target_AM[[#This Row],[PROPORSI]]*VLOOKUP(Target_AM[[#This Row],[NIPNAS]],Target_CC[],COLUMN(AF$2)+9,0)</f>
        <v>26053812.100327592</v>
      </c>
      <c r="AU443" s="22">
        <f>Target_AM[[#This Row],[PROPORSI]]*VLOOKUP(Target_AM[[#This Row],[NIPNAS]],Target_CC[],COLUMN(AG$2)+9,0)</f>
        <v>25721258.222866103</v>
      </c>
      <c r="AV443" s="22">
        <f>Target_AM[[#This Row],[PROPORSI]]*VLOOKUP(Target_AM[[#This Row],[NIPNAS]],Target_CC[],COLUMN(AH$2)+9,0)</f>
        <v>26173200.599093359</v>
      </c>
      <c r="AW443" s="22">
        <f>Target_AM[[#This Row],[PROPORSI]]*VLOOKUP(Target_AM[[#This Row],[NIPNAS]],Target_CC[],COLUMN(AI$2)+9,0)</f>
        <v>25545563.776712157</v>
      </c>
      <c r="AX443" s="22">
        <f>Target_AM[[#This Row],[PROPORSI]]*VLOOKUP(Target_AM[[#This Row],[NIPNAS]],Target_CC[],COLUMN(AJ$2)+9,0)</f>
        <v>25863279.685772788</v>
      </c>
      <c r="AY443" s="22">
        <f>Target_AM[[#This Row],[PROPORSI]]*VLOOKUP(Target_AM[[#This Row],[NIPNAS]],Target_CC[],COLUMN(AK$2)+9,0)</f>
        <v>26707765.36313799</v>
      </c>
      <c r="AZ443" s="22">
        <f>Target_AM[[#This Row],[PROPORSI]]*VLOOKUP(Target_AM[[#This Row],[NIPNAS]],Target_CC[],COLUMN(AL$2)+9,0)</f>
        <v>27755661.630258612</v>
      </c>
      <c r="BA443" s="22">
        <f>Target_AM[[#This Row],[PROPORSI]]*VLOOKUP(Target_AM[[#This Row],[NIPNAS]],Target_CC[],COLUMN(AM$2)+9,0)</f>
        <v>308690453.35179716</v>
      </c>
      <c r="BB443" s="22">
        <f>Target_AM[[#This Row],[PROPORSI]]*VLOOKUP(Target_AM[[#This Row],[NIPNAS]],Target_CC[],COLUMN(AN$2)+9,0)</f>
        <v>0</v>
      </c>
      <c r="BC443" s="22">
        <f>Target_AM[[#This Row],[PROPORSI]]*VLOOKUP(Target_AM[[#This Row],[NIPNAS]],Target_CC[],COLUMN(AO$2)+9,0)</f>
        <v>0</v>
      </c>
      <c r="BD443" s="22">
        <f>Target_AM[[#This Row],[PROPORSI]]*VLOOKUP(Target_AM[[#This Row],[NIPNAS]],Target_CC[],COLUMN(AP$2)+9,0)</f>
        <v>0</v>
      </c>
      <c r="BE443" s="22">
        <f>Target_AM[[#This Row],[PROPORSI]]*VLOOKUP(Target_AM[[#This Row],[NIPNAS]],Target_CC[],COLUMN(AQ$2)+9,0)</f>
        <v>0</v>
      </c>
      <c r="BF443" s="22">
        <f>Target_AM[[#This Row],[PROPORSI]]*VLOOKUP(Target_AM[[#This Row],[NIPNAS]],Target_CC[],COLUMN(AR$2)+9,0)</f>
        <v>0</v>
      </c>
      <c r="BG443" s="22">
        <f>Target_AM[[#This Row],[PROPORSI]]*VLOOKUP(Target_AM[[#This Row],[NIPNAS]],Target_CC[],COLUMN(AS$2)+9,0)</f>
        <v>0</v>
      </c>
      <c r="BH443" s="22">
        <f>Target_AM[[#This Row],[PROPORSI]]*VLOOKUP(Target_AM[[#This Row],[NIPNAS]],Target_CC[],COLUMN(AT$2)+9,0)</f>
        <v>0</v>
      </c>
      <c r="BI443" s="22">
        <f>Target_AM[[#This Row],[PROPORSI]]*VLOOKUP(Target_AM[[#This Row],[NIPNAS]],Target_CC[],COLUMN(AU$2)+9,0)</f>
        <v>0</v>
      </c>
      <c r="BJ443" s="22">
        <f>Target_AM[[#This Row],[PROPORSI]]*VLOOKUP(Target_AM[[#This Row],[NIPNAS]],Target_CC[],COLUMN(AV$2)+9,0)</f>
        <v>0</v>
      </c>
      <c r="BK443" s="22">
        <f>Target_AM[[#This Row],[PROPORSI]]*VLOOKUP(Target_AM[[#This Row],[NIPNAS]],Target_CC[],COLUMN(AW$2)+9,0)</f>
        <v>0</v>
      </c>
      <c r="BL443" s="22">
        <f>Target_AM[[#This Row],[PROPORSI]]*VLOOKUP(Target_AM[[#This Row],[NIPNAS]],Target_CC[],COLUMN(AX$2)+9,0)</f>
        <v>0</v>
      </c>
      <c r="BM443" s="22">
        <f>Target_AM[[#This Row],[PROPORSI]]*VLOOKUP(Target_AM[[#This Row],[NIPNAS]],Target_CC[],COLUMN(AY$2)+9,0)</f>
        <v>0</v>
      </c>
      <c r="BN443" s="22">
        <f>Target_AM[[#This Row],[PROPORSI]]*VLOOKUP(Target_AM[[#This Row],[NIPNAS]],Target_CC[],COLUMN(AZ$2)+9,0)</f>
        <v>0</v>
      </c>
      <c r="BO443" s="22">
        <f>Target_AM[[#This Row],[PROPORSI]]*VLOOKUP(Target_AM[[#This Row],[NIPNAS]],Target_CC[],COLUMN(BA$2)+9,0)</f>
        <v>24833535</v>
      </c>
      <c r="BP443" s="22">
        <f>Target_AM[[#This Row],[PROPORSI]]*VLOOKUP(Target_AM[[#This Row],[NIPNAS]],Target_CC[],COLUMN(BB$2)+9,0)</f>
        <v>24837138.5</v>
      </c>
      <c r="BQ443" s="22">
        <f>Target_AM[[#This Row],[PROPORSI]]*VLOOKUP(Target_AM[[#This Row],[NIPNAS]],Target_CC[],COLUMN(BC$2)+9,0)</f>
        <v>28067630.5</v>
      </c>
      <c r="BR443" s="22">
        <f>Target_AM[[#This Row],[PROPORSI]]*VLOOKUP(Target_AM[[#This Row],[NIPNAS]],Target_CC[],COLUMN(BD$2)+9,0)</f>
        <v>26720104.674999997</v>
      </c>
      <c r="BS443" s="22">
        <f>Target_AM[[#This Row],[PROPORSI]]*VLOOKUP(Target_AM[[#This Row],[NIPNAS]],Target_CC[],COLUMN(BE$2)+9,0)</f>
        <v>26720104.674999997</v>
      </c>
      <c r="BT443" s="22">
        <f>Target_AM[[#This Row],[PROPORSI]]*VLOOKUP(Target_AM[[#This Row],[NIPNAS]],Target_CC[],COLUMN(BF$2)+9,0)</f>
        <v>26720104.674999997</v>
      </c>
      <c r="BU443" s="22">
        <f>Target_AM[[#This Row],[PROPORSI]]*VLOOKUP(Target_AM[[#This Row],[NIPNAS]],Target_CC[],COLUMN(BG$2)+9,0)</f>
        <v>26720104.674999997</v>
      </c>
      <c r="BV443" s="22">
        <f>Target_AM[[#This Row],[PROPORSI]]*VLOOKUP(Target_AM[[#This Row],[NIPNAS]],Target_CC[],COLUMN(BH$2)+9,0)</f>
        <v>26720104.674999997</v>
      </c>
      <c r="BW443" s="22">
        <f>Target_AM[[#This Row],[PROPORSI]]*VLOOKUP(Target_AM[[#This Row],[NIPNAS]],Target_CC[],COLUMN(BI$2)+9,0)</f>
        <v>26720104.674999997</v>
      </c>
      <c r="BX443" s="22">
        <f>Target_AM[[#This Row],[PROPORSI]]*VLOOKUP(Target_AM[[#This Row],[NIPNAS]],Target_CC[],COLUMN(BJ$2)+9,0)</f>
        <v>26720104.674999997</v>
      </c>
      <c r="BY443" s="22">
        <f>Target_AM[[#This Row],[PROPORSI]]*VLOOKUP(Target_AM[[#This Row],[NIPNAS]],Target_CC[],COLUMN(BK$2)+9,0)</f>
        <v>26720104.674999997</v>
      </c>
      <c r="BZ443" s="22">
        <f>Target_AM[[#This Row],[PROPORSI]]*VLOOKUP(Target_AM[[#This Row],[NIPNAS]],Target_CC[],COLUMN(BL$2)+9,0)</f>
        <v>26720104.674999997</v>
      </c>
      <c r="CA443" s="22">
        <f>Target_AM[[#This Row],[PROPORSI]]*VLOOKUP(Target_AM[[#This Row],[NIPNAS]],Target_CC[],COLUMN(BM$2)+9,0)</f>
        <v>318219246.07500005</v>
      </c>
      <c r="CB443" s="22">
        <f>Target_AM[[#This Row],[PROPORSI]]*VLOOKUP(Target_AM[[#This Row],[NIPNAS]],Target_CC[],COLUMN(BN$2)+9,0)</f>
        <v>23652000</v>
      </c>
      <c r="CC443" s="22">
        <f>Target_AM[[#This Row],[PROPORSI]]*VLOOKUP(Target_AM[[#This Row],[NIPNAS]],Target_CC[],COLUMN(BO$2)+9,0)</f>
        <v>23652000</v>
      </c>
      <c r="CD443" s="22">
        <f>Target_AM[[#This Row],[PROPORSI]]*VLOOKUP(Target_AM[[#This Row],[NIPNAS]],Target_CC[],COLUMN(BP$2)+9,0)</f>
        <v>26950516.5</v>
      </c>
      <c r="CE443" s="22">
        <f>Target_AM[[#This Row],[PROPORSI]]*VLOOKUP(Target_AM[[#This Row],[NIPNAS]],Target_CC[],COLUMN(BQ$2)+9,0)</f>
        <v>25602990.674999997</v>
      </c>
      <c r="CF443" s="22">
        <f>Target_AM[[#This Row],[PROPORSI]]*VLOOKUP(Target_AM[[#This Row],[NIPNAS]],Target_CC[],COLUMN(BR$2)+9,0)</f>
        <v>25602990.674999997</v>
      </c>
      <c r="CG443" s="22">
        <f>Target_AM[[#This Row],[PROPORSI]]*VLOOKUP(Target_AM[[#This Row],[NIPNAS]],Target_CC[],COLUMN(BS$2)+9,0)</f>
        <v>25602990.674999997</v>
      </c>
      <c r="CH443" s="22">
        <f>Target_AM[[#This Row],[PROPORSI]]*VLOOKUP(Target_AM[[#This Row],[NIPNAS]],Target_CC[],COLUMN(BT$2)+9,0)</f>
        <v>25602990.674999997</v>
      </c>
      <c r="CI443" s="22">
        <f>Target_AM[[#This Row],[PROPORSI]]*VLOOKUP(Target_AM[[#This Row],[NIPNAS]],Target_CC[],COLUMN(BU$2)+9,0)</f>
        <v>25602990.674999997</v>
      </c>
      <c r="CJ443" s="22">
        <f>Target_AM[[#This Row],[PROPORSI]]*VLOOKUP(Target_AM[[#This Row],[NIPNAS]],Target_CC[],COLUMN(BV$2)+9,0)</f>
        <v>25602990.674999997</v>
      </c>
      <c r="CK443" s="22">
        <f>Target_AM[[#This Row],[PROPORSI]]*VLOOKUP(Target_AM[[#This Row],[NIPNAS]],Target_CC[],COLUMN(BW$2)+9,0)</f>
        <v>25602990.674999997</v>
      </c>
      <c r="CL443" s="22">
        <f>Target_AM[[#This Row],[PROPORSI]]*VLOOKUP(Target_AM[[#This Row],[NIPNAS]],Target_CC[],COLUMN(BX$2)+9,0)</f>
        <v>25602990.674999997</v>
      </c>
      <c r="CM443" s="22">
        <f>Target_AM[[#This Row],[PROPORSI]]*VLOOKUP(Target_AM[[#This Row],[NIPNAS]],Target_CC[],COLUMN(BY$2)+9,0)</f>
        <v>25602990.674999997</v>
      </c>
      <c r="CN443" s="22">
        <f>Target_AM[[#This Row],[PROPORSI]]*VLOOKUP(Target_AM[[#This Row],[NIPNAS]],Target_CC[],COLUMN(BZ$2)+9,0)</f>
        <v>304681432.57500005</v>
      </c>
      <c r="CO443" s="22">
        <f>Target_AM[[#This Row],[PROPORSI]]*VLOOKUP(Target_AM[[#This Row],[NIPNAS]],Target_CC[],COLUMN(CA$2)+9,0)</f>
        <v>1181535</v>
      </c>
      <c r="CP443" s="22">
        <f>Target_AM[[#This Row],[PROPORSI]]*VLOOKUP(Target_AM[[#This Row],[NIPNAS]],Target_CC[],COLUMN(CB$2)+9,0)</f>
        <v>1185138.5</v>
      </c>
      <c r="CQ443" s="22">
        <f>Target_AM[[#This Row],[PROPORSI]]*VLOOKUP(Target_AM[[#This Row],[NIPNAS]],Target_CC[],COLUMN(CC$2)+9,0)</f>
        <v>1117114</v>
      </c>
      <c r="CR443" s="22">
        <f>Target_AM[[#This Row],[PROPORSI]]*VLOOKUP(Target_AM[[#This Row],[NIPNAS]],Target_CC[],COLUMN(CD$2)+9,0)</f>
        <v>1117114</v>
      </c>
      <c r="CS443" s="22">
        <f>Target_AM[[#This Row],[PROPORSI]]*VLOOKUP(Target_AM[[#This Row],[NIPNAS]],Target_CC[],COLUMN(CE$2)+9,0)</f>
        <v>1117114</v>
      </c>
      <c r="CT443" s="22">
        <f>Target_AM[[#This Row],[PROPORSI]]*VLOOKUP(Target_AM[[#This Row],[NIPNAS]],Target_CC[],COLUMN(CF$2)+9,0)</f>
        <v>1117114</v>
      </c>
      <c r="CU443" s="22">
        <f>Target_AM[[#This Row],[PROPORSI]]*VLOOKUP(Target_AM[[#This Row],[NIPNAS]],Target_CC[],COLUMN(CG$2)+9,0)</f>
        <v>1117114</v>
      </c>
      <c r="CV443" s="22">
        <f>Target_AM[[#This Row],[PROPORSI]]*VLOOKUP(Target_AM[[#This Row],[NIPNAS]],Target_CC[],COLUMN(CH$2)+9,0)</f>
        <v>1117114</v>
      </c>
      <c r="CW443" s="22">
        <f>Target_AM[[#This Row],[PROPORSI]]*VLOOKUP(Target_AM[[#This Row],[NIPNAS]],Target_CC[],COLUMN(CI$2)+9,0)</f>
        <v>1117114</v>
      </c>
      <c r="CX443" s="22">
        <f>Target_AM[[#This Row],[PROPORSI]]*VLOOKUP(Target_AM[[#This Row],[NIPNAS]],Target_CC[],COLUMN(CJ$2)+9,0)</f>
        <v>1117114</v>
      </c>
      <c r="CY443" s="22">
        <f>Target_AM[[#This Row],[PROPORSI]]*VLOOKUP(Target_AM[[#This Row],[NIPNAS]],Target_CC[],COLUMN(CK$2)+9,0)</f>
        <v>1117114</v>
      </c>
      <c r="CZ443" s="22">
        <f>Target_AM[[#This Row],[PROPORSI]]*VLOOKUP(Target_AM[[#This Row],[NIPNAS]],Target_CC[],COLUMN(CL$2)+9,0)</f>
        <v>1117114</v>
      </c>
      <c r="DA443" s="22">
        <f>Target_AM[[#This Row],[PROPORSI]]*VLOOKUP(Target_AM[[#This Row],[NIPNAS]],Target_CC[],COLUMN(CM$2)+9,0)</f>
        <v>13537813.5</v>
      </c>
      <c r="DB443" s="22">
        <f>Target_AM[[#This Row],[PROPORSI]]*VLOOKUP(Target_AM[[#This Row],[NIPNAS]],Target_CC[],COLUMN(CN$2)+9,0)</f>
        <v>0</v>
      </c>
      <c r="DC443" s="22">
        <f>Target_AM[[#This Row],[PROPORSI]]*VLOOKUP(Target_AM[[#This Row],[NIPNAS]],Target_CC[],COLUMN(CO$2)+9,0)</f>
        <v>0</v>
      </c>
      <c r="DD443" s="22">
        <f>Target_AM[[#This Row],[PROPORSI]]*VLOOKUP(Target_AM[[#This Row],[NIPNAS]],Target_CC[],COLUMN(CP$2)+9,0)</f>
        <v>3526000</v>
      </c>
      <c r="DE443" s="22">
        <f>Target_AM[[#This Row],[PROPORSI]]*VLOOKUP(Target_AM[[#This Row],[NIPNAS]],Target_CC[],COLUMN(CQ$2)+9,0)</f>
        <v>0</v>
      </c>
      <c r="DF443" s="22">
        <f>Target_AM[[#This Row],[PROPORSI]]*VLOOKUP(Target_AM[[#This Row],[NIPNAS]],Target_CC[],COLUMN(CR$2)+9,0)</f>
        <v>0</v>
      </c>
      <c r="DG443" s="22">
        <f>Target_AM[[#This Row],[PROPORSI]]*VLOOKUP(Target_AM[[#This Row],[NIPNAS]],Target_CC[],COLUMN(CS$2)+9,0)</f>
        <v>0</v>
      </c>
      <c r="DH443" s="22">
        <f>Target_AM[[#This Row],[PROPORSI]]*VLOOKUP(Target_AM[[#This Row],[NIPNAS]],Target_CC[],COLUMN(CT$2)+9,0)</f>
        <v>0</v>
      </c>
      <c r="DI443" s="22">
        <f>Target_AM[[#This Row],[PROPORSI]]*VLOOKUP(Target_AM[[#This Row],[NIPNAS]],Target_CC[],COLUMN(CU$2)+9,0)</f>
        <v>0</v>
      </c>
      <c r="DJ443" s="22">
        <f>Target_AM[[#This Row],[PROPORSI]]*VLOOKUP(Target_AM[[#This Row],[NIPNAS]],Target_CC[],COLUMN(CV$2)+9,0)</f>
        <v>0</v>
      </c>
      <c r="DK443" s="22">
        <f>Target_AM[[#This Row],[PROPORSI]]*VLOOKUP(Target_AM[[#This Row],[NIPNAS]],Target_CC[],COLUMN(CW$2)+9,0)</f>
        <v>0</v>
      </c>
      <c r="DL443" s="22">
        <f>Target_AM[[#This Row],[PROPORSI]]*VLOOKUP(Target_AM[[#This Row],[NIPNAS]],Target_CC[],COLUMN(CX$2)+9,0)</f>
        <v>0</v>
      </c>
      <c r="DM443" s="22">
        <f>Target_AM[[#This Row],[PROPORSI]]*VLOOKUP(Target_AM[[#This Row],[NIPNAS]],Target_CC[],COLUMN(CY$2)+9,0)</f>
        <v>0</v>
      </c>
      <c r="DN443" s="22">
        <f>Target_AM[[#This Row],[PROPORSI]]*VLOOKUP(Target_AM[[#This Row],[NIPNAS]],Target_CC[],COLUMN(CZ$2)+9,0)</f>
        <v>3526000</v>
      </c>
      <c r="DO443" s="22">
        <f>Target_AM[[#This Row],[PROPORSI]]*VLOOKUP(Target_AM[[#This Row],[NIPNAS]],Target_CC[],COLUMN(DA$2)+9,0)</f>
        <v>0</v>
      </c>
      <c r="DP443" s="22">
        <f>Target_AM[[#This Row],[PROPORSI]]*VLOOKUP(Target_AM[[#This Row],[NIPNAS]],Target_CC[],COLUMN(DB$2)+9,0)</f>
        <v>0</v>
      </c>
      <c r="DQ443" s="22">
        <f>Target_AM[[#This Row],[PROPORSI]]*VLOOKUP(Target_AM[[#This Row],[NIPNAS]],Target_CC[],COLUMN(DC$2)+9,0)</f>
        <v>0</v>
      </c>
      <c r="DR443" s="22">
        <f>Target_AM[[#This Row],[PROPORSI]]*VLOOKUP(Target_AM[[#This Row],[NIPNAS]],Target_CC[],COLUMN(DD$2)+9,0)</f>
        <v>0</v>
      </c>
      <c r="DS443" s="22">
        <f>Target_AM[[#This Row],[PROPORSI]]*VLOOKUP(Target_AM[[#This Row],[NIPNAS]],Target_CC[],COLUMN(DE$2)+9,0)</f>
        <v>0</v>
      </c>
      <c r="DT443" s="22">
        <f>Target_AM[[#This Row],[PROPORSI]]*VLOOKUP(Target_AM[[#This Row],[NIPNAS]],Target_CC[],COLUMN(DF$2)+9,0)</f>
        <v>0</v>
      </c>
      <c r="DU443" s="22">
        <f>Target_AM[[#This Row],[PROPORSI]]*VLOOKUP(Target_AM[[#This Row],[NIPNAS]],Target_CC[],COLUMN(DG$2)+9,0)</f>
        <v>0</v>
      </c>
      <c r="DV443" s="22">
        <f>Target_AM[[#This Row],[PROPORSI]]*VLOOKUP(Target_AM[[#This Row],[NIPNAS]],Target_CC[],COLUMN(DH$2)+9,0)</f>
        <v>0</v>
      </c>
      <c r="DW443" s="22">
        <f>Target_AM[[#This Row],[PROPORSI]]*VLOOKUP(Target_AM[[#This Row],[NIPNAS]],Target_CC[],COLUMN(DI$2)+9,0)</f>
        <v>0</v>
      </c>
      <c r="DX443" s="22">
        <f>Target_AM[[#This Row],[PROPORSI]]*VLOOKUP(Target_AM[[#This Row],[NIPNAS]],Target_CC[],COLUMN(DJ$2)+9,0)</f>
        <v>0</v>
      </c>
      <c r="DY443" s="22">
        <f>Target_AM[[#This Row],[PROPORSI]]*VLOOKUP(Target_AM[[#This Row],[NIPNAS]],Target_CC[],COLUMN(DK$2)+9,0)</f>
        <v>0</v>
      </c>
      <c r="DZ443" s="22">
        <f>Target_AM[[#This Row],[PROPORSI]]*VLOOKUP(Target_AM[[#This Row],[NIPNAS]],Target_CC[],COLUMN(DL$2)+9,0)</f>
        <v>0</v>
      </c>
      <c r="EA443" s="22">
        <f>Target_AM[[#This Row],[PROPORSI]]*VLOOKUP(Target_AM[[#This Row],[NIPNAS]],Target_CC[],COLUMN(DM$2)+9,0)</f>
        <v>0</v>
      </c>
    </row>
    <row r="444" spans="2:131" x14ac:dyDescent="0.3">
      <c r="B444">
        <v>404429</v>
      </c>
      <c r="C444" t="s">
        <v>1008</v>
      </c>
      <c r="D444">
        <v>0.5</v>
      </c>
      <c r="E444" s="8">
        <v>45658</v>
      </c>
      <c r="F444">
        <v>4603399</v>
      </c>
      <c r="G444" t="s">
        <v>807</v>
      </c>
      <c r="J444" t="s">
        <v>309</v>
      </c>
      <c r="K444" t="s">
        <v>25</v>
      </c>
      <c r="L444" t="s">
        <v>159</v>
      </c>
      <c r="M444" t="s">
        <v>29</v>
      </c>
      <c r="N444" s="23">
        <f>Target_AM[[#This Row],[PROPORSI]]*VLOOKUP(Target_AM[[#This Row],[NIPNAS]],Target_CC[],9,0)</f>
        <v>321125689.73456806</v>
      </c>
      <c r="O444" s="22">
        <f>Target_AM[[#This Row],[PROPORSI]]*VLOOKUP(Target_AM[[#This Row],[NIPNAS]],Target_CC[],COLUMN(A$2)+9,0)</f>
        <v>21306781.786590908</v>
      </c>
      <c r="P444" s="22">
        <f>Target_AM[[#This Row],[PROPORSI]]*VLOOKUP(Target_AM[[#This Row],[NIPNAS]],Target_CC[],COLUMN(B$2)+9,0)</f>
        <v>21357193.722727273</v>
      </c>
      <c r="Q444" s="22">
        <f>Target_AM[[#This Row],[PROPORSI]]*VLOOKUP(Target_AM[[#This Row],[NIPNAS]],Target_CC[],COLUMN(C$2)+9,0)</f>
        <v>21256369.850454547</v>
      </c>
      <c r="R444" s="22">
        <f>Target_AM[[#This Row],[PROPORSI]]*VLOOKUP(Target_AM[[#This Row],[NIPNAS]],Target_CC[],COLUMN(D$2)+9,0)</f>
        <v>21155545.978181817</v>
      </c>
      <c r="S444" s="22">
        <f>Target_AM[[#This Row],[PROPORSI]]*VLOOKUP(Target_AM[[#This Row],[NIPNAS]],Target_CC[],COLUMN(E$2)+9,0)</f>
        <v>21205957.914318182</v>
      </c>
      <c r="T444" s="22">
        <f>Target_AM[[#This Row],[PROPORSI]]*VLOOKUP(Target_AM[[#This Row],[NIPNAS]],Target_CC[],COLUMN(F$2)+9,0)</f>
        <v>21256369.850454547</v>
      </c>
      <c r="U444" s="22">
        <f>Target_AM[[#This Row],[PROPORSI]]*VLOOKUP(Target_AM[[#This Row],[NIPNAS]],Target_CC[],COLUMN(G$2)+9,0)</f>
        <v>21508429.531136364</v>
      </c>
      <c r="V444" s="22">
        <f>Target_AM[[#This Row],[PROPORSI]]*VLOOKUP(Target_AM[[#This Row],[NIPNAS]],Target_CC[],COLUMN(H$2)+9,0)</f>
        <v>21407605.658863638</v>
      </c>
      <c r="W444" s="22">
        <f>Target_AM[[#This Row],[PROPORSI]]*VLOOKUP(Target_AM[[#This Row],[NIPNAS]],Target_CC[],COLUMN(I$2)+9,0)</f>
        <v>21407605.658863638</v>
      </c>
      <c r="X444" s="22">
        <f>Target_AM[[#This Row],[PROPORSI]]*VLOOKUP(Target_AM[[#This Row],[NIPNAS]],Target_CC[],COLUMN(J$2)+9,0)</f>
        <v>21508429.531136364</v>
      </c>
      <c r="Y444" s="22">
        <f>Target_AM[[#This Row],[PROPORSI]]*VLOOKUP(Target_AM[[#This Row],[NIPNAS]],Target_CC[],COLUMN(K$2)+9,0)</f>
        <v>21357193.722727273</v>
      </c>
      <c r="Z444" s="22">
        <f>Target_AM[[#This Row],[PROPORSI]]*VLOOKUP(Target_AM[[#This Row],[NIPNAS]],Target_CC[],COLUMN(L$2)+9,0)</f>
        <v>21407605.658863638</v>
      </c>
      <c r="AA444" s="22">
        <f>Target_AM[[#This Row],[PROPORSI]]*VLOOKUP(Target_AM[[#This Row],[NIPNAS]],Target_CC[],COLUMN(M$2)+9,0)</f>
        <v>256135088.86431816</v>
      </c>
      <c r="AB444" s="22">
        <f>Target_AM[[#This Row],[PROPORSI]]*VLOOKUP(Target_AM[[#This Row],[NIPNAS]],Target_CC[],COLUMN(N$2)+9,0)</f>
        <v>2751620.9815974315</v>
      </c>
      <c r="AC444" s="22">
        <f>Target_AM[[#This Row],[PROPORSI]]*VLOOKUP(Target_AM[[#This Row],[NIPNAS]],Target_CC[],COLUMN(O$2)+9,0)</f>
        <v>2926205.5717275338</v>
      </c>
      <c r="AD444" s="22">
        <f>Target_AM[[#This Row],[PROPORSI]]*VLOOKUP(Target_AM[[#This Row],[NIPNAS]],Target_CC[],COLUMN(P$2)+9,0)</f>
        <v>3850224.7657800745</v>
      </c>
      <c r="AE444" s="22">
        <f>Target_AM[[#This Row],[PROPORSI]]*VLOOKUP(Target_AM[[#This Row],[NIPNAS]],Target_CC[],COLUMN(Q$2)+9,0)</f>
        <v>3925509.8787823427</v>
      </c>
      <c r="AF444" s="22">
        <f>Target_AM[[#This Row],[PROPORSI]]*VLOOKUP(Target_AM[[#This Row],[NIPNAS]],Target_CC[],COLUMN(R$2)+9,0)</f>
        <v>5134501.5234685009</v>
      </c>
      <c r="AG444" s="22">
        <f>Target_AM[[#This Row],[PROPORSI]]*VLOOKUP(Target_AM[[#This Row],[NIPNAS]],Target_CC[],COLUMN(S$2)+9,0)</f>
        <v>4797442.2498730468</v>
      </c>
      <c r="AH444" s="22">
        <f>Target_AM[[#This Row],[PROPORSI]]*VLOOKUP(Target_AM[[#This Row],[NIPNAS]],Target_CC[],COLUMN(T$2)+9,0)</f>
        <v>4212828.6917297412</v>
      </c>
      <c r="AI444" s="22">
        <f>Target_AM[[#This Row],[PROPORSI]]*VLOOKUP(Target_AM[[#This Row],[NIPNAS]],Target_CC[],COLUMN(U$2)+9,0)</f>
        <v>4765594.9402297204</v>
      </c>
      <c r="AJ444" s="22">
        <f>Target_AM[[#This Row],[PROPORSI]]*VLOOKUP(Target_AM[[#This Row],[NIPNAS]],Target_CC[],COLUMN(V$2)+9,0)</f>
        <v>4137958.1178485211</v>
      </c>
      <c r="AK444" s="22">
        <f>Target_AM[[#This Row],[PROPORSI]]*VLOOKUP(Target_AM[[#This Row],[NIPNAS]],Target_CC[],COLUMN(W$2)+9,0)</f>
        <v>4354850.154636424</v>
      </c>
      <c r="AL444" s="22">
        <f>Target_AM[[#This Row],[PROPORSI]]*VLOOKUP(Target_AM[[#This Row],[NIPNAS]],Target_CC[],COLUMN(X$2)+9,0)</f>
        <v>5350571.6404107194</v>
      </c>
      <c r="AM444" s="22">
        <f>Target_AM[[#This Row],[PROPORSI]]*VLOOKUP(Target_AM[[#This Row],[NIPNAS]],Target_CC[],COLUMN(Y$2)+9,0)</f>
        <v>6348055.9713949757</v>
      </c>
      <c r="AN444" s="22">
        <f>Target_AM[[#This Row],[PROPORSI]]*VLOOKUP(Target_AM[[#This Row],[NIPNAS]],Target_CC[],COLUMN(Z$2)+9,0)</f>
        <v>52555364.487479039</v>
      </c>
      <c r="AO444" s="22">
        <f>Target_AM[[#This Row],[PROPORSI]]*VLOOKUP(Target_AM[[#This Row],[NIPNAS]],Target_CC[],COLUMN(AA$2)+9,0)</f>
        <v>24058402.768188339</v>
      </c>
      <c r="AP444" s="22">
        <f>Target_AM[[#This Row],[PROPORSI]]*VLOOKUP(Target_AM[[#This Row],[NIPNAS]],Target_CC[],COLUMN(AB$2)+9,0)</f>
        <v>24283399.294454806</v>
      </c>
      <c r="AQ444" s="22">
        <f>Target_AM[[#This Row],[PROPORSI]]*VLOOKUP(Target_AM[[#This Row],[NIPNAS]],Target_CC[],COLUMN(AC$2)+9,0)</f>
        <v>25106594.616234623</v>
      </c>
      <c r="AR444" s="22">
        <f>Target_AM[[#This Row],[PROPORSI]]*VLOOKUP(Target_AM[[#This Row],[NIPNAS]],Target_CC[],COLUMN(AD$2)+9,0)</f>
        <v>25081055.85696416</v>
      </c>
      <c r="AS444" s="22">
        <f>Target_AM[[#This Row],[PROPORSI]]*VLOOKUP(Target_AM[[#This Row],[NIPNAS]],Target_CC[],COLUMN(AE$2)+9,0)</f>
        <v>26340459.437786683</v>
      </c>
      <c r="AT444" s="22">
        <f>Target_AM[[#This Row],[PROPORSI]]*VLOOKUP(Target_AM[[#This Row],[NIPNAS]],Target_CC[],COLUMN(AF$2)+9,0)</f>
        <v>26053812.100327592</v>
      </c>
      <c r="AU444" s="22">
        <f>Target_AM[[#This Row],[PROPORSI]]*VLOOKUP(Target_AM[[#This Row],[NIPNAS]],Target_CC[],COLUMN(AG$2)+9,0)</f>
        <v>25721258.222866103</v>
      </c>
      <c r="AV444" s="22">
        <f>Target_AM[[#This Row],[PROPORSI]]*VLOOKUP(Target_AM[[#This Row],[NIPNAS]],Target_CC[],COLUMN(AH$2)+9,0)</f>
        <v>26173200.599093359</v>
      </c>
      <c r="AW444" s="22">
        <f>Target_AM[[#This Row],[PROPORSI]]*VLOOKUP(Target_AM[[#This Row],[NIPNAS]],Target_CC[],COLUMN(AI$2)+9,0)</f>
        <v>25545563.776712157</v>
      </c>
      <c r="AX444" s="22">
        <f>Target_AM[[#This Row],[PROPORSI]]*VLOOKUP(Target_AM[[#This Row],[NIPNAS]],Target_CC[],COLUMN(AJ$2)+9,0)</f>
        <v>25863279.685772788</v>
      </c>
      <c r="AY444" s="22">
        <f>Target_AM[[#This Row],[PROPORSI]]*VLOOKUP(Target_AM[[#This Row],[NIPNAS]],Target_CC[],COLUMN(AK$2)+9,0)</f>
        <v>26707765.36313799</v>
      </c>
      <c r="AZ444" s="22">
        <f>Target_AM[[#This Row],[PROPORSI]]*VLOOKUP(Target_AM[[#This Row],[NIPNAS]],Target_CC[],COLUMN(AL$2)+9,0)</f>
        <v>27755661.630258612</v>
      </c>
      <c r="BA444" s="22">
        <f>Target_AM[[#This Row],[PROPORSI]]*VLOOKUP(Target_AM[[#This Row],[NIPNAS]],Target_CC[],COLUMN(AM$2)+9,0)</f>
        <v>308690453.35179716</v>
      </c>
      <c r="BB444" s="22">
        <f>Target_AM[[#This Row],[PROPORSI]]*VLOOKUP(Target_AM[[#This Row],[NIPNAS]],Target_CC[],COLUMN(AN$2)+9,0)</f>
        <v>0</v>
      </c>
      <c r="BC444" s="22">
        <f>Target_AM[[#This Row],[PROPORSI]]*VLOOKUP(Target_AM[[#This Row],[NIPNAS]],Target_CC[],COLUMN(AO$2)+9,0)</f>
        <v>0</v>
      </c>
      <c r="BD444" s="22">
        <f>Target_AM[[#This Row],[PROPORSI]]*VLOOKUP(Target_AM[[#This Row],[NIPNAS]],Target_CC[],COLUMN(AP$2)+9,0)</f>
        <v>0</v>
      </c>
      <c r="BE444" s="22">
        <f>Target_AM[[#This Row],[PROPORSI]]*VLOOKUP(Target_AM[[#This Row],[NIPNAS]],Target_CC[],COLUMN(AQ$2)+9,0)</f>
        <v>0</v>
      </c>
      <c r="BF444" s="22">
        <f>Target_AM[[#This Row],[PROPORSI]]*VLOOKUP(Target_AM[[#This Row],[NIPNAS]],Target_CC[],COLUMN(AR$2)+9,0)</f>
        <v>0</v>
      </c>
      <c r="BG444" s="22">
        <f>Target_AM[[#This Row],[PROPORSI]]*VLOOKUP(Target_AM[[#This Row],[NIPNAS]],Target_CC[],COLUMN(AS$2)+9,0)</f>
        <v>0</v>
      </c>
      <c r="BH444" s="22">
        <f>Target_AM[[#This Row],[PROPORSI]]*VLOOKUP(Target_AM[[#This Row],[NIPNAS]],Target_CC[],COLUMN(AT$2)+9,0)</f>
        <v>0</v>
      </c>
      <c r="BI444" s="22">
        <f>Target_AM[[#This Row],[PROPORSI]]*VLOOKUP(Target_AM[[#This Row],[NIPNAS]],Target_CC[],COLUMN(AU$2)+9,0)</f>
        <v>0</v>
      </c>
      <c r="BJ444" s="22">
        <f>Target_AM[[#This Row],[PROPORSI]]*VLOOKUP(Target_AM[[#This Row],[NIPNAS]],Target_CC[],COLUMN(AV$2)+9,0)</f>
        <v>0</v>
      </c>
      <c r="BK444" s="22">
        <f>Target_AM[[#This Row],[PROPORSI]]*VLOOKUP(Target_AM[[#This Row],[NIPNAS]],Target_CC[],COLUMN(AW$2)+9,0)</f>
        <v>0</v>
      </c>
      <c r="BL444" s="22">
        <f>Target_AM[[#This Row],[PROPORSI]]*VLOOKUP(Target_AM[[#This Row],[NIPNAS]],Target_CC[],COLUMN(AX$2)+9,0)</f>
        <v>0</v>
      </c>
      <c r="BM444" s="22">
        <f>Target_AM[[#This Row],[PROPORSI]]*VLOOKUP(Target_AM[[#This Row],[NIPNAS]],Target_CC[],COLUMN(AY$2)+9,0)</f>
        <v>0</v>
      </c>
      <c r="BN444" s="22">
        <f>Target_AM[[#This Row],[PROPORSI]]*VLOOKUP(Target_AM[[#This Row],[NIPNAS]],Target_CC[],COLUMN(AZ$2)+9,0)</f>
        <v>0</v>
      </c>
      <c r="BO444" s="22">
        <f>Target_AM[[#This Row],[PROPORSI]]*VLOOKUP(Target_AM[[#This Row],[NIPNAS]],Target_CC[],COLUMN(BA$2)+9,0)</f>
        <v>24833535</v>
      </c>
      <c r="BP444" s="22">
        <f>Target_AM[[#This Row],[PROPORSI]]*VLOOKUP(Target_AM[[#This Row],[NIPNAS]],Target_CC[],COLUMN(BB$2)+9,0)</f>
        <v>24837138.5</v>
      </c>
      <c r="BQ444" s="22">
        <f>Target_AM[[#This Row],[PROPORSI]]*VLOOKUP(Target_AM[[#This Row],[NIPNAS]],Target_CC[],COLUMN(BC$2)+9,0)</f>
        <v>28067630.5</v>
      </c>
      <c r="BR444" s="22">
        <f>Target_AM[[#This Row],[PROPORSI]]*VLOOKUP(Target_AM[[#This Row],[NIPNAS]],Target_CC[],COLUMN(BD$2)+9,0)</f>
        <v>26720104.674999997</v>
      </c>
      <c r="BS444" s="22">
        <f>Target_AM[[#This Row],[PROPORSI]]*VLOOKUP(Target_AM[[#This Row],[NIPNAS]],Target_CC[],COLUMN(BE$2)+9,0)</f>
        <v>26720104.674999997</v>
      </c>
      <c r="BT444" s="22">
        <f>Target_AM[[#This Row],[PROPORSI]]*VLOOKUP(Target_AM[[#This Row],[NIPNAS]],Target_CC[],COLUMN(BF$2)+9,0)</f>
        <v>26720104.674999997</v>
      </c>
      <c r="BU444" s="22">
        <f>Target_AM[[#This Row],[PROPORSI]]*VLOOKUP(Target_AM[[#This Row],[NIPNAS]],Target_CC[],COLUMN(BG$2)+9,0)</f>
        <v>26720104.674999997</v>
      </c>
      <c r="BV444" s="22">
        <f>Target_AM[[#This Row],[PROPORSI]]*VLOOKUP(Target_AM[[#This Row],[NIPNAS]],Target_CC[],COLUMN(BH$2)+9,0)</f>
        <v>26720104.674999997</v>
      </c>
      <c r="BW444" s="22">
        <f>Target_AM[[#This Row],[PROPORSI]]*VLOOKUP(Target_AM[[#This Row],[NIPNAS]],Target_CC[],COLUMN(BI$2)+9,0)</f>
        <v>26720104.674999997</v>
      </c>
      <c r="BX444" s="22">
        <f>Target_AM[[#This Row],[PROPORSI]]*VLOOKUP(Target_AM[[#This Row],[NIPNAS]],Target_CC[],COLUMN(BJ$2)+9,0)</f>
        <v>26720104.674999997</v>
      </c>
      <c r="BY444" s="22">
        <f>Target_AM[[#This Row],[PROPORSI]]*VLOOKUP(Target_AM[[#This Row],[NIPNAS]],Target_CC[],COLUMN(BK$2)+9,0)</f>
        <v>26720104.674999997</v>
      </c>
      <c r="BZ444" s="22">
        <f>Target_AM[[#This Row],[PROPORSI]]*VLOOKUP(Target_AM[[#This Row],[NIPNAS]],Target_CC[],COLUMN(BL$2)+9,0)</f>
        <v>26720104.674999997</v>
      </c>
      <c r="CA444" s="22">
        <f>Target_AM[[#This Row],[PROPORSI]]*VLOOKUP(Target_AM[[#This Row],[NIPNAS]],Target_CC[],COLUMN(BM$2)+9,0)</f>
        <v>318219246.07500005</v>
      </c>
      <c r="CB444" s="22">
        <f>Target_AM[[#This Row],[PROPORSI]]*VLOOKUP(Target_AM[[#This Row],[NIPNAS]],Target_CC[],COLUMN(BN$2)+9,0)</f>
        <v>23652000</v>
      </c>
      <c r="CC444" s="22">
        <f>Target_AM[[#This Row],[PROPORSI]]*VLOOKUP(Target_AM[[#This Row],[NIPNAS]],Target_CC[],COLUMN(BO$2)+9,0)</f>
        <v>23652000</v>
      </c>
      <c r="CD444" s="22">
        <f>Target_AM[[#This Row],[PROPORSI]]*VLOOKUP(Target_AM[[#This Row],[NIPNAS]],Target_CC[],COLUMN(BP$2)+9,0)</f>
        <v>26950516.5</v>
      </c>
      <c r="CE444" s="22">
        <f>Target_AM[[#This Row],[PROPORSI]]*VLOOKUP(Target_AM[[#This Row],[NIPNAS]],Target_CC[],COLUMN(BQ$2)+9,0)</f>
        <v>25602990.674999997</v>
      </c>
      <c r="CF444" s="22">
        <f>Target_AM[[#This Row],[PROPORSI]]*VLOOKUP(Target_AM[[#This Row],[NIPNAS]],Target_CC[],COLUMN(BR$2)+9,0)</f>
        <v>25602990.674999997</v>
      </c>
      <c r="CG444" s="22">
        <f>Target_AM[[#This Row],[PROPORSI]]*VLOOKUP(Target_AM[[#This Row],[NIPNAS]],Target_CC[],COLUMN(BS$2)+9,0)</f>
        <v>25602990.674999997</v>
      </c>
      <c r="CH444" s="22">
        <f>Target_AM[[#This Row],[PROPORSI]]*VLOOKUP(Target_AM[[#This Row],[NIPNAS]],Target_CC[],COLUMN(BT$2)+9,0)</f>
        <v>25602990.674999997</v>
      </c>
      <c r="CI444" s="22">
        <f>Target_AM[[#This Row],[PROPORSI]]*VLOOKUP(Target_AM[[#This Row],[NIPNAS]],Target_CC[],COLUMN(BU$2)+9,0)</f>
        <v>25602990.674999997</v>
      </c>
      <c r="CJ444" s="22">
        <f>Target_AM[[#This Row],[PROPORSI]]*VLOOKUP(Target_AM[[#This Row],[NIPNAS]],Target_CC[],COLUMN(BV$2)+9,0)</f>
        <v>25602990.674999997</v>
      </c>
      <c r="CK444" s="22">
        <f>Target_AM[[#This Row],[PROPORSI]]*VLOOKUP(Target_AM[[#This Row],[NIPNAS]],Target_CC[],COLUMN(BW$2)+9,0)</f>
        <v>25602990.674999997</v>
      </c>
      <c r="CL444" s="22">
        <f>Target_AM[[#This Row],[PROPORSI]]*VLOOKUP(Target_AM[[#This Row],[NIPNAS]],Target_CC[],COLUMN(BX$2)+9,0)</f>
        <v>25602990.674999997</v>
      </c>
      <c r="CM444" s="22">
        <f>Target_AM[[#This Row],[PROPORSI]]*VLOOKUP(Target_AM[[#This Row],[NIPNAS]],Target_CC[],COLUMN(BY$2)+9,0)</f>
        <v>25602990.674999997</v>
      </c>
      <c r="CN444" s="22">
        <f>Target_AM[[#This Row],[PROPORSI]]*VLOOKUP(Target_AM[[#This Row],[NIPNAS]],Target_CC[],COLUMN(BZ$2)+9,0)</f>
        <v>304681432.57500005</v>
      </c>
      <c r="CO444" s="22">
        <f>Target_AM[[#This Row],[PROPORSI]]*VLOOKUP(Target_AM[[#This Row],[NIPNAS]],Target_CC[],COLUMN(CA$2)+9,0)</f>
        <v>1181535</v>
      </c>
      <c r="CP444" s="22">
        <f>Target_AM[[#This Row],[PROPORSI]]*VLOOKUP(Target_AM[[#This Row],[NIPNAS]],Target_CC[],COLUMN(CB$2)+9,0)</f>
        <v>1185138.5</v>
      </c>
      <c r="CQ444" s="22">
        <f>Target_AM[[#This Row],[PROPORSI]]*VLOOKUP(Target_AM[[#This Row],[NIPNAS]],Target_CC[],COLUMN(CC$2)+9,0)</f>
        <v>1117114</v>
      </c>
      <c r="CR444" s="22">
        <f>Target_AM[[#This Row],[PROPORSI]]*VLOOKUP(Target_AM[[#This Row],[NIPNAS]],Target_CC[],COLUMN(CD$2)+9,0)</f>
        <v>1117114</v>
      </c>
      <c r="CS444" s="22">
        <f>Target_AM[[#This Row],[PROPORSI]]*VLOOKUP(Target_AM[[#This Row],[NIPNAS]],Target_CC[],COLUMN(CE$2)+9,0)</f>
        <v>1117114</v>
      </c>
      <c r="CT444" s="22">
        <f>Target_AM[[#This Row],[PROPORSI]]*VLOOKUP(Target_AM[[#This Row],[NIPNAS]],Target_CC[],COLUMN(CF$2)+9,0)</f>
        <v>1117114</v>
      </c>
      <c r="CU444" s="22">
        <f>Target_AM[[#This Row],[PROPORSI]]*VLOOKUP(Target_AM[[#This Row],[NIPNAS]],Target_CC[],COLUMN(CG$2)+9,0)</f>
        <v>1117114</v>
      </c>
      <c r="CV444" s="22">
        <f>Target_AM[[#This Row],[PROPORSI]]*VLOOKUP(Target_AM[[#This Row],[NIPNAS]],Target_CC[],COLUMN(CH$2)+9,0)</f>
        <v>1117114</v>
      </c>
      <c r="CW444" s="22">
        <f>Target_AM[[#This Row],[PROPORSI]]*VLOOKUP(Target_AM[[#This Row],[NIPNAS]],Target_CC[],COLUMN(CI$2)+9,0)</f>
        <v>1117114</v>
      </c>
      <c r="CX444" s="22">
        <f>Target_AM[[#This Row],[PROPORSI]]*VLOOKUP(Target_AM[[#This Row],[NIPNAS]],Target_CC[],COLUMN(CJ$2)+9,0)</f>
        <v>1117114</v>
      </c>
      <c r="CY444" s="22">
        <f>Target_AM[[#This Row],[PROPORSI]]*VLOOKUP(Target_AM[[#This Row],[NIPNAS]],Target_CC[],COLUMN(CK$2)+9,0)</f>
        <v>1117114</v>
      </c>
      <c r="CZ444" s="22">
        <f>Target_AM[[#This Row],[PROPORSI]]*VLOOKUP(Target_AM[[#This Row],[NIPNAS]],Target_CC[],COLUMN(CL$2)+9,0)</f>
        <v>1117114</v>
      </c>
      <c r="DA444" s="22">
        <f>Target_AM[[#This Row],[PROPORSI]]*VLOOKUP(Target_AM[[#This Row],[NIPNAS]],Target_CC[],COLUMN(CM$2)+9,0)</f>
        <v>13537813.5</v>
      </c>
      <c r="DB444" s="22">
        <f>Target_AM[[#This Row],[PROPORSI]]*VLOOKUP(Target_AM[[#This Row],[NIPNAS]],Target_CC[],COLUMN(CN$2)+9,0)</f>
        <v>0</v>
      </c>
      <c r="DC444" s="22">
        <f>Target_AM[[#This Row],[PROPORSI]]*VLOOKUP(Target_AM[[#This Row],[NIPNAS]],Target_CC[],COLUMN(CO$2)+9,0)</f>
        <v>0</v>
      </c>
      <c r="DD444" s="22">
        <f>Target_AM[[#This Row],[PROPORSI]]*VLOOKUP(Target_AM[[#This Row],[NIPNAS]],Target_CC[],COLUMN(CP$2)+9,0)</f>
        <v>3526000</v>
      </c>
      <c r="DE444" s="22">
        <f>Target_AM[[#This Row],[PROPORSI]]*VLOOKUP(Target_AM[[#This Row],[NIPNAS]],Target_CC[],COLUMN(CQ$2)+9,0)</f>
        <v>0</v>
      </c>
      <c r="DF444" s="22">
        <f>Target_AM[[#This Row],[PROPORSI]]*VLOOKUP(Target_AM[[#This Row],[NIPNAS]],Target_CC[],COLUMN(CR$2)+9,0)</f>
        <v>0</v>
      </c>
      <c r="DG444" s="22">
        <f>Target_AM[[#This Row],[PROPORSI]]*VLOOKUP(Target_AM[[#This Row],[NIPNAS]],Target_CC[],COLUMN(CS$2)+9,0)</f>
        <v>0</v>
      </c>
      <c r="DH444" s="22">
        <f>Target_AM[[#This Row],[PROPORSI]]*VLOOKUP(Target_AM[[#This Row],[NIPNAS]],Target_CC[],COLUMN(CT$2)+9,0)</f>
        <v>0</v>
      </c>
      <c r="DI444" s="22">
        <f>Target_AM[[#This Row],[PROPORSI]]*VLOOKUP(Target_AM[[#This Row],[NIPNAS]],Target_CC[],COLUMN(CU$2)+9,0)</f>
        <v>0</v>
      </c>
      <c r="DJ444" s="22">
        <f>Target_AM[[#This Row],[PROPORSI]]*VLOOKUP(Target_AM[[#This Row],[NIPNAS]],Target_CC[],COLUMN(CV$2)+9,0)</f>
        <v>0</v>
      </c>
      <c r="DK444" s="22">
        <f>Target_AM[[#This Row],[PROPORSI]]*VLOOKUP(Target_AM[[#This Row],[NIPNAS]],Target_CC[],COLUMN(CW$2)+9,0)</f>
        <v>0</v>
      </c>
      <c r="DL444" s="22">
        <f>Target_AM[[#This Row],[PROPORSI]]*VLOOKUP(Target_AM[[#This Row],[NIPNAS]],Target_CC[],COLUMN(CX$2)+9,0)</f>
        <v>0</v>
      </c>
      <c r="DM444" s="22">
        <f>Target_AM[[#This Row],[PROPORSI]]*VLOOKUP(Target_AM[[#This Row],[NIPNAS]],Target_CC[],COLUMN(CY$2)+9,0)</f>
        <v>0</v>
      </c>
      <c r="DN444" s="22">
        <f>Target_AM[[#This Row],[PROPORSI]]*VLOOKUP(Target_AM[[#This Row],[NIPNAS]],Target_CC[],COLUMN(CZ$2)+9,0)</f>
        <v>3526000</v>
      </c>
      <c r="DO444" s="22">
        <f>Target_AM[[#This Row],[PROPORSI]]*VLOOKUP(Target_AM[[#This Row],[NIPNAS]],Target_CC[],COLUMN(DA$2)+9,0)</f>
        <v>0</v>
      </c>
      <c r="DP444" s="22">
        <f>Target_AM[[#This Row],[PROPORSI]]*VLOOKUP(Target_AM[[#This Row],[NIPNAS]],Target_CC[],COLUMN(DB$2)+9,0)</f>
        <v>0</v>
      </c>
      <c r="DQ444" s="22">
        <f>Target_AM[[#This Row],[PROPORSI]]*VLOOKUP(Target_AM[[#This Row],[NIPNAS]],Target_CC[],COLUMN(DC$2)+9,0)</f>
        <v>0</v>
      </c>
      <c r="DR444" s="22">
        <f>Target_AM[[#This Row],[PROPORSI]]*VLOOKUP(Target_AM[[#This Row],[NIPNAS]],Target_CC[],COLUMN(DD$2)+9,0)</f>
        <v>0</v>
      </c>
      <c r="DS444" s="22">
        <f>Target_AM[[#This Row],[PROPORSI]]*VLOOKUP(Target_AM[[#This Row],[NIPNAS]],Target_CC[],COLUMN(DE$2)+9,0)</f>
        <v>0</v>
      </c>
      <c r="DT444" s="22">
        <f>Target_AM[[#This Row],[PROPORSI]]*VLOOKUP(Target_AM[[#This Row],[NIPNAS]],Target_CC[],COLUMN(DF$2)+9,0)</f>
        <v>0</v>
      </c>
      <c r="DU444" s="22">
        <f>Target_AM[[#This Row],[PROPORSI]]*VLOOKUP(Target_AM[[#This Row],[NIPNAS]],Target_CC[],COLUMN(DG$2)+9,0)</f>
        <v>0</v>
      </c>
      <c r="DV444" s="22">
        <f>Target_AM[[#This Row],[PROPORSI]]*VLOOKUP(Target_AM[[#This Row],[NIPNAS]],Target_CC[],COLUMN(DH$2)+9,0)</f>
        <v>0</v>
      </c>
      <c r="DW444" s="22">
        <f>Target_AM[[#This Row],[PROPORSI]]*VLOOKUP(Target_AM[[#This Row],[NIPNAS]],Target_CC[],COLUMN(DI$2)+9,0)</f>
        <v>0</v>
      </c>
      <c r="DX444" s="22">
        <f>Target_AM[[#This Row],[PROPORSI]]*VLOOKUP(Target_AM[[#This Row],[NIPNAS]],Target_CC[],COLUMN(DJ$2)+9,0)</f>
        <v>0</v>
      </c>
      <c r="DY444" s="22">
        <f>Target_AM[[#This Row],[PROPORSI]]*VLOOKUP(Target_AM[[#This Row],[NIPNAS]],Target_CC[],COLUMN(DK$2)+9,0)</f>
        <v>0</v>
      </c>
      <c r="DZ444" s="22">
        <f>Target_AM[[#This Row],[PROPORSI]]*VLOOKUP(Target_AM[[#This Row],[NIPNAS]],Target_CC[],COLUMN(DL$2)+9,0)</f>
        <v>0</v>
      </c>
      <c r="EA444" s="22">
        <f>Target_AM[[#This Row],[PROPORSI]]*VLOOKUP(Target_AM[[#This Row],[NIPNAS]],Target_CC[],COLUMN(DM$2)+9,0)</f>
        <v>0</v>
      </c>
    </row>
    <row r="445" spans="2:131" x14ac:dyDescent="0.3">
      <c r="B445">
        <v>401431</v>
      </c>
      <c r="C445" t="s">
        <v>983</v>
      </c>
      <c r="D445">
        <v>1</v>
      </c>
      <c r="E445" s="8">
        <v>45658</v>
      </c>
      <c r="F445">
        <v>1791068</v>
      </c>
      <c r="G445" t="s">
        <v>802</v>
      </c>
      <c r="J445" t="s">
        <v>296</v>
      </c>
      <c r="K445" t="s">
        <v>25</v>
      </c>
      <c r="L445" t="s">
        <v>159</v>
      </c>
      <c r="M445" t="s">
        <v>29</v>
      </c>
      <c r="N445" s="23">
        <f>Target_AM[[#This Row],[PROPORSI]]*VLOOKUP(Target_AM[[#This Row],[NIPNAS]],Target_CC[],9,0)</f>
        <v>652923671.10023224</v>
      </c>
      <c r="O445" s="22">
        <f>Target_AM[[#This Row],[PROPORSI]]*VLOOKUP(Target_AM[[#This Row],[NIPNAS]],Target_CC[],COLUMN(A$2)+9,0)</f>
        <v>45868687.93</v>
      </c>
      <c r="P445" s="22">
        <f>Target_AM[[#This Row],[PROPORSI]]*VLOOKUP(Target_AM[[#This Row],[NIPNAS]],Target_CC[],COLUMN(B$2)+9,0)</f>
        <v>45849783.533500001</v>
      </c>
      <c r="Q445" s="22">
        <f>Target_AM[[#This Row],[PROPORSI]]*VLOOKUP(Target_AM[[#This Row],[NIPNAS]],Target_CC[],COLUMN(C$2)+9,0)</f>
        <v>45853411.649999999</v>
      </c>
      <c r="R445" s="22">
        <f>Target_AM[[#This Row],[PROPORSI]]*VLOOKUP(Target_AM[[#This Row],[NIPNAS]],Target_CC[],COLUMN(D$2)+9,0)</f>
        <v>45849783.533500001</v>
      </c>
      <c r="S445" s="22">
        <f>Target_AM[[#This Row],[PROPORSI]]*VLOOKUP(Target_AM[[#This Row],[NIPNAS]],Target_CC[],COLUMN(E$2)+9,0)</f>
        <v>45838899.183999993</v>
      </c>
      <c r="T445" s="22">
        <f>Target_AM[[#This Row],[PROPORSI]]*VLOOKUP(Target_AM[[#This Row],[NIPNAS]],Target_CC[],COLUMN(F$2)+9,0)</f>
        <v>45828014.8345</v>
      </c>
      <c r="U445" s="22">
        <f>Target_AM[[#This Row],[PROPORSI]]*VLOOKUP(Target_AM[[#This Row],[NIPNAS]],Target_CC[],COLUMN(G$2)+9,0)</f>
        <v>45846155.416999996</v>
      </c>
      <c r="V445" s="22">
        <f>Target_AM[[#This Row],[PROPORSI]]*VLOOKUP(Target_AM[[#This Row],[NIPNAS]],Target_CC[],COLUMN(H$2)+9,0)</f>
        <v>45860667.883000001</v>
      </c>
      <c r="W445" s="22">
        <f>Target_AM[[#This Row],[PROPORSI]]*VLOOKUP(Target_AM[[#This Row],[NIPNAS]],Target_CC[],COLUMN(I$2)+9,0)</f>
        <v>45857039.766499996</v>
      </c>
      <c r="X445" s="22">
        <f>Target_AM[[#This Row],[PROPORSI]]*VLOOKUP(Target_AM[[#This Row],[NIPNAS]],Target_CC[],COLUMN(J$2)+9,0)</f>
        <v>45857039.766499996</v>
      </c>
      <c r="Y445" s="22">
        <f>Target_AM[[#This Row],[PROPORSI]]*VLOOKUP(Target_AM[[#This Row],[NIPNAS]],Target_CC[],COLUMN(K$2)+9,0)</f>
        <v>45860667.883000001</v>
      </c>
      <c r="Z445" s="22">
        <f>Target_AM[[#This Row],[PROPORSI]]*VLOOKUP(Target_AM[[#This Row],[NIPNAS]],Target_CC[],COLUMN(L$2)+9,0)</f>
        <v>45853411.649999999</v>
      </c>
      <c r="AA445" s="22">
        <f>Target_AM[[#This Row],[PROPORSI]]*VLOOKUP(Target_AM[[#This Row],[NIPNAS]],Target_CC[],COLUMN(M$2)+9,0)</f>
        <v>550223563.03149998</v>
      </c>
      <c r="AB445" s="22">
        <f>Target_AM[[#This Row],[PROPORSI]]*VLOOKUP(Target_AM[[#This Row],[NIPNAS]],Target_CC[],COLUMN(N$2)+9,0)</f>
        <v>0</v>
      </c>
      <c r="AC445" s="22">
        <f>Target_AM[[#This Row],[PROPORSI]]*VLOOKUP(Target_AM[[#This Row],[NIPNAS]],Target_CC[],COLUMN(O$2)+9,0)</f>
        <v>690859.22431823774</v>
      </c>
      <c r="AD445" s="22">
        <f>Target_AM[[#This Row],[PROPORSI]]*VLOOKUP(Target_AM[[#This Row],[NIPNAS]],Target_CC[],COLUMN(P$2)+9,0)</f>
        <v>683729.23020126333</v>
      </c>
      <c r="AE445" s="22">
        <f>Target_AM[[#This Row],[PROPORSI]]*VLOOKUP(Target_AM[[#This Row],[NIPNAS]],Target_CC[],COLUMN(Q$2)+9,0)</f>
        <v>537486.86343142285</v>
      </c>
      <c r="AF445" s="22">
        <f>Target_AM[[#This Row],[PROPORSI]]*VLOOKUP(Target_AM[[#This Row],[NIPNAS]],Target_CC[],COLUMN(R$2)+9,0)</f>
        <v>586231.66372162709</v>
      </c>
      <c r="AG445" s="22">
        <f>Target_AM[[#This Row],[PROPORSI]]*VLOOKUP(Target_AM[[#This Row],[NIPNAS]],Target_CC[],COLUMN(S$2)+9,0)</f>
        <v>571553.53985494352</v>
      </c>
      <c r="AH445" s="22">
        <f>Target_AM[[#This Row],[PROPORSI]]*VLOOKUP(Target_AM[[#This Row],[NIPNAS]],Target_CC[],COLUMN(T$2)+9,0)</f>
        <v>710365.72728492401</v>
      </c>
      <c r="AI445" s="22">
        <f>Target_AM[[#This Row],[PROPORSI]]*VLOOKUP(Target_AM[[#This Row],[NIPNAS]],Target_CC[],COLUMN(U$2)+9,0)</f>
        <v>598269.13892134407</v>
      </c>
      <c r="AJ445" s="22">
        <f>Target_AM[[#This Row],[PROPORSI]]*VLOOKUP(Target_AM[[#This Row],[NIPNAS]],Target_CC[],COLUMN(V$2)+9,0)</f>
        <v>715610.41381648171</v>
      </c>
      <c r="AK445" s="22">
        <f>Target_AM[[#This Row],[PROPORSI]]*VLOOKUP(Target_AM[[#This Row],[NIPNAS]],Target_CC[],COLUMN(W$2)+9,0)</f>
        <v>720720.50871695695</v>
      </c>
      <c r="AL445" s="22">
        <f>Target_AM[[#This Row],[PROPORSI]]*VLOOKUP(Target_AM[[#This Row],[NIPNAS]],Target_CC[],COLUMN(X$2)+9,0)</f>
        <v>611960.29877694696</v>
      </c>
      <c r="AM445" s="22">
        <f>Target_AM[[#This Row],[PROPORSI]]*VLOOKUP(Target_AM[[#This Row],[NIPNAS]],Target_CC[],COLUMN(Y$2)+9,0)</f>
        <v>623089.45347582689</v>
      </c>
      <c r="AN445" s="22">
        <f>Target_AM[[#This Row],[PROPORSI]]*VLOOKUP(Target_AM[[#This Row],[NIPNAS]],Target_CC[],COLUMN(Z$2)+9,0)</f>
        <v>7049876.062519975</v>
      </c>
      <c r="AO445" s="22">
        <f>Target_AM[[#This Row],[PROPORSI]]*VLOOKUP(Target_AM[[#This Row],[NIPNAS]],Target_CC[],COLUMN(AA$2)+9,0)</f>
        <v>45868687.93</v>
      </c>
      <c r="AP445" s="22">
        <f>Target_AM[[#This Row],[PROPORSI]]*VLOOKUP(Target_AM[[#This Row],[NIPNAS]],Target_CC[],COLUMN(AB$2)+9,0)</f>
        <v>46540642.757818237</v>
      </c>
      <c r="AQ445" s="22">
        <f>Target_AM[[#This Row],[PROPORSI]]*VLOOKUP(Target_AM[[#This Row],[NIPNAS]],Target_CC[],COLUMN(AC$2)+9,0)</f>
        <v>46537140.880201265</v>
      </c>
      <c r="AR445" s="22">
        <f>Target_AM[[#This Row],[PROPORSI]]*VLOOKUP(Target_AM[[#This Row],[NIPNAS]],Target_CC[],COLUMN(AD$2)+9,0)</f>
        <v>46387270.396931425</v>
      </c>
      <c r="AS445" s="22">
        <f>Target_AM[[#This Row],[PROPORSI]]*VLOOKUP(Target_AM[[#This Row],[NIPNAS]],Target_CC[],COLUMN(AE$2)+9,0)</f>
        <v>46425130.847721621</v>
      </c>
      <c r="AT445" s="22">
        <f>Target_AM[[#This Row],[PROPORSI]]*VLOOKUP(Target_AM[[#This Row],[NIPNAS]],Target_CC[],COLUMN(AF$2)+9,0)</f>
        <v>46399568.374354944</v>
      </c>
      <c r="AU445" s="22">
        <f>Target_AM[[#This Row],[PROPORSI]]*VLOOKUP(Target_AM[[#This Row],[NIPNAS]],Target_CC[],COLUMN(AG$2)+9,0)</f>
        <v>46556521.144284919</v>
      </c>
      <c r="AV445" s="22">
        <f>Target_AM[[#This Row],[PROPORSI]]*VLOOKUP(Target_AM[[#This Row],[NIPNAS]],Target_CC[],COLUMN(AH$2)+9,0)</f>
        <v>46458937.021921344</v>
      </c>
      <c r="AW445" s="22">
        <f>Target_AM[[#This Row],[PROPORSI]]*VLOOKUP(Target_AM[[#This Row],[NIPNAS]],Target_CC[],COLUMN(AI$2)+9,0)</f>
        <v>46572650.180316478</v>
      </c>
      <c r="AX445" s="22">
        <f>Target_AM[[#This Row],[PROPORSI]]*VLOOKUP(Target_AM[[#This Row],[NIPNAS]],Target_CC[],COLUMN(AJ$2)+9,0)</f>
        <v>46577760.275216952</v>
      </c>
      <c r="AY445" s="22">
        <f>Target_AM[[#This Row],[PROPORSI]]*VLOOKUP(Target_AM[[#This Row],[NIPNAS]],Target_CC[],COLUMN(AK$2)+9,0)</f>
        <v>46472628.181776948</v>
      </c>
      <c r="AZ445" s="22">
        <f>Target_AM[[#This Row],[PROPORSI]]*VLOOKUP(Target_AM[[#This Row],[NIPNAS]],Target_CC[],COLUMN(AL$2)+9,0)</f>
        <v>46476501.103475824</v>
      </c>
      <c r="BA445" s="22">
        <f>Target_AM[[#This Row],[PROPORSI]]*VLOOKUP(Target_AM[[#This Row],[NIPNAS]],Target_CC[],COLUMN(AM$2)+9,0)</f>
        <v>557273439.09402001</v>
      </c>
      <c r="BB445" s="22">
        <f>Target_AM[[#This Row],[PROPORSI]]*VLOOKUP(Target_AM[[#This Row],[NIPNAS]],Target_CC[],COLUMN(AN$2)+9,0)</f>
        <v>0</v>
      </c>
      <c r="BC445" s="22">
        <f>Target_AM[[#This Row],[PROPORSI]]*VLOOKUP(Target_AM[[#This Row],[NIPNAS]],Target_CC[],COLUMN(AO$2)+9,0)</f>
        <v>0</v>
      </c>
      <c r="BD445" s="22">
        <f>Target_AM[[#This Row],[PROPORSI]]*VLOOKUP(Target_AM[[#This Row],[NIPNAS]],Target_CC[],COLUMN(AP$2)+9,0)</f>
        <v>0</v>
      </c>
      <c r="BE445" s="22">
        <f>Target_AM[[#This Row],[PROPORSI]]*VLOOKUP(Target_AM[[#This Row],[NIPNAS]],Target_CC[],COLUMN(AQ$2)+9,0)</f>
        <v>0</v>
      </c>
      <c r="BF445" s="22">
        <f>Target_AM[[#This Row],[PROPORSI]]*VLOOKUP(Target_AM[[#This Row],[NIPNAS]],Target_CC[],COLUMN(AR$2)+9,0)</f>
        <v>0</v>
      </c>
      <c r="BG445" s="22">
        <f>Target_AM[[#This Row],[PROPORSI]]*VLOOKUP(Target_AM[[#This Row],[NIPNAS]],Target_CC[],COLUMN(AS$2)+9,0)</f>
        <v>0</v>
      </c>
      <c r="BH445" s="22">
        <f>Target_AM[[#This Row],[PROPORSI]]*VLOOKUP(Target_AM[[#This Row],[NIPNAS]],Target_CC[],COLUMN(AT$2)+9,0)</f>
        <v>0</v>
      </c>
      <c r="BI445" s="22">
        <f>Target_AM[[#This Row],[PROPORSI]]*VLOOKUP(Target_AM[[#This Row],[NIPNAS]],Target_CC[],COLUMN(AU$2)+9,0)</f>
        <v>0</v>
      </c>
      <c r="BJ445" s="22">
        <f>Target_AM[[#This Row],[PROPORSI]]*VLOOKUP(Target_AM[[#This Row],[NIPNAS]],Target_CC[],COLUMN(AV$2)+9,0)</f>
        <v>0</v>
      </c>
      <c r="BK445" s="22">
        <f>Target_AM[[#This Row],[PROPORSI]]*VLOOKUP(Target_AM[[#This Row],[NIPNAS]],Target_CC[],COLUMN(AW$2)+9,0)</f>
        <v>0</v>
      </c>
      <c r="BL445" s="22">
        <f>Target_AM[[#This Row],[PROPORSI]]*VLOOKUP(Target_AM[[#This Row],[NIPNAS]],Target_CC[],COLUMN(AX$2)+9,0)</f>
        <v>0</v>
      </c>
      <c r="BM445" s="22">
        <f>Target_AM[[#This Row],[PROPORSI]]*VLOOKUP(Target_AM[[#This Row],[NIPNAS]],Target_CC[],COLUMN(AY$2)+9,0)</f>
        <v>0</v>
      </c>
      <c r="BN445" s="22">
        <f>Target_AM[[#This Row],[PROPORSI]]*VLOOKUP(Target_AM[[#This Row],[NIPNAS]],Target_CC[],COLUMN(AZ$2)+9,0)</f>
        <v>0</v>
      </c>
      <c r="BO445" s="22">
        <f>Target_AM[[#This Row],[PROPORSI]]*VLOOKUP(Target_AM[[#This Row],[NIPNAS]],Target_CC[],COLUMN(BA$2)+9,0)</f>
        <v>45935539</v>
      </c>
      <c r="BP445" s="22">
        <f>Target_AM[[#This Row],[PROPORSI]]*VLOOKUP(Target_AM[[#This Row],[NIPNAS]],Target_CC[],COLUMN(BB$2)+9,0)</f>
        <v>45619625</v>
      </c>
      <c r="BQ445" s="22">
        <f>Target_AM[[#This Row],[PROPORSI]]*VLOOKUP(Target_AM[[#This Row],[NIPNAS]],Target_CC[],COLUMN(BC$2)+9,0)</f>
        <v>45830740</v>
      </c>
      <c r="BR445" s="22">
        <f>Target_AM[[#This Row],[PROPORSI]]*VLOOKUP(Target_AM[[#This Row],[NIPNAS]],Target_CC[],COLUMN(BD$2)+9,0)</f>
        <v>43533452</v>
      </c>
      <c r="BS445" s="22">
        <f>Target_AM[[#This Row],[PROPORSI]]*VLOOKUP(Target_AM[[#This Row],[NIPNAS]],Target_CC[],COLUMN(BE$2)+9,0)</f>
        <v>43533452</v>
      </c>
      <c r="BT445" s="22">
        <f>Target_AM[[#This Row],[PROPORSI]]*VLOOKUP(Target_AM[[#This Row],[NIPNAS]],Target_CC[],COLUMN(BF$2)+9,0)</f>
        <v>43533452</v>
      </c>
      <c r="BU445" s="22">
        <f>Target_AM[[#This Row],[PROPORSI]]*VLOOKUP(Target_AM[[#This Row],[NIPNAS]],Target_CC[],COLUMN(BG$2)+9,0)</f>
        <v>43533452</v>
      </c>
      <c r="BV445" s="22">
        <f>Target_AM[[#This Row],[PROPORSI]]*VLOOKUP(Target_AM[[#This Row],[NIPNAS]],Target_CC[],COLUMN(BH$2)+9,0)</f>
        <v>43533452</v>
      </c>
      <c r="BW445" s="22">
        <f>Target_AM[[#This Row],[PROPORSI]]*VLOOKUP(Target_AM[[#This Row],[NIPNAS]],Target_CC[],COLUMN(BI$2)+9,0)</f>
        <v>43533452</v>
      </c>
      <c r="BX445" s="22">
        <f>Target_AM[[#This Row],[PROPORSI]]*VLOOKUP(Target_AM[[#This Row],[NIPNAS]],Target_CC[],COLUMN(BJ$2)+9,0)</f>
        <v>43533452</v>
      </c>
      <c r="BY445" s="22">
        <f>Target_AM[[#This Row],[PROPORSI]]*VLOOKUP(Target_AM[[#This Row],[NIPNAS]],Target_CC[],COLUMN(BK$2)+9,0)</f>
        <v>43533452</v>
      </c>
      <c r="BZ445" s="22">
        <f>Target_AM[[#This Row],[PROPORSI]]*VLOOKUP(Target_AM[[#This Row],[NIPNAS]],Target_CC[],COLUMN(BL$2)+9,0)</f>
        <v>43533452</v>
      </c>
      <c r="CA445" s="22">
        <f>Target_AM[[#This Row],[PROPORSI]]*VLOOKUP(Target_AM[[#This Row],[NIPNAS]],Target_CC[],COLUMN(BM$2)+9,0)</f>
        <v>529186972</v>
      </c>
      <c r="CB445" s="22">
        <f>Target_AM[[#This Row],[PROPORSI]]*VLOOKUP(Target_AM[[#This Row],[NIPNAS]],Target_CC[],COLUMN(BN$2)+9,0)</f>
        <v>43700000</v>
      </c>
      <c r="CC445" s="22">
        <f>Target_AM[[#This Row],[PROPORSI]]*VLOOKUP(Target_AM[[#This Row],[NIPNAS]],Target_CC[],COLUMN(BO$2)+9,0)</f>
        <v>43700000</v>
      </c>
      <c r="CD445" s="22">
        <f>Target_AM[[#This Row],[PROPORSI]]*VLOOKUP(Target_AM[[#This Row],[NIPNAS]],Target_CC[],COLUMN(BP$2)+9,0)</f>
        <v>43700000</v>
      </c>
      <c r="CE445" s="22">
        <f>Target_AM[[#This Row],[PROPORSI]]*VLOOKUP(Target_AM[[#This Row],[NIPNAS]],Target_CC[],COLUMN(BQ$2)+9,0)</f>
        <v>41515000</v>
      </c>
      <c r="CF445" s="22">
        <f>Target_AM[[#This Row],[PROPORSI]]*VLOOKUP(Target_AM[[#This Row],[NIPNAS]],Target_CC[],COLUMN(BR$2)+9,0)</f>
        <v>41515000</v>
      </c>
      <c r="CG445" s="22">
        <f>Target_AM[[#This Row],[PROPORSI]]*VLOOKUP(Target_AM[[#This Row],[NIPNAS]],Target_CC[],COLUMN(BS$2)+9,0)</f>
        <v>41515000</v>
      </c>
      <c r="CH445" s="22">
        <f>Target_AM[[#This Row],[PROPORSI]]*VLOOKUP(Target_AM[[#This Row],[NIPNAS]],Target_CC[],COLUMN(BT$2)+9,0)</f>
        <v>41515000</v>
      </c>
      <c r="CI445" s="22">
        <f>Target_AM[[#This Row],[PROPORSI]]*VLOOKUP(Target_AM[[#This Row],[NIPNAS]],Target_CC[],COLUMN(BU$2)+9,0)</f>
        <v>41515000</v>
      </c>
      <c r="CJ445" s="22">
        <f>Target_AM[[#This Row],[PROPORSI]]*VLOOKUP(Target_AM[[#This Row],[NIPNAS]],Target_CC[],COLUMN(BV$2)+9,0)</f>
        <v>41515000</v>
      </c>
      <c r="CK445" s="22">
        <f>Target_AM[[#This Row],[PROPORSI]]*VLOOKUP(Target_AM[[#This Row],[NIPNAS]],Target_CC[],COLUMN(BW$2)+9,0)</f>
        <v>41515000</v>
      </c>
      <c r="CL445" s="22">
        <f>Target_AM[[#This Row],[PROPORSI]]*VLOOKUP(Target_AM[[#This Row],[NIPNAS]],Target_CC[],COLUMN(BX$2)+9,0)</f>
        <v>41515000</v>
      </c>
      <c r="CM445" s="22">
        <f>Target_AM[[#This Row],[PROPORSI]]*VLOOKUP(Target_AM[[#This Row],[NIPNAS]],Target_CC[],COLUMN(BY$2)+9,0)</f>
        <v>41515000</v>
      </c>
      <c r="CN445" s="22">
        <f>Target_AM[[#This Row],[PROPORSI]]*VLOOKUP(Target_AM[[#This Row],[NIPNAS]],Target_CC[],COLUMN(BZ$2)+9,0)</f>
        <v>504735000</v>
      </c>
      <c r="CO445" s="22">
        <f>Target_AM[[#This Row],[PROPORSI]]*VLOOKUP(Target_AM[[#This Row],[NIPNAS]],Target_CC[],COLUMN(CA$2)+9,0)</f>
        <v>2186065</v>
      </c>
      <c r="CP445" s="22">
        <f>Target_AM[[#This Row],[PROPORSI]]*VLOOKUP(Target_AM[[#This Row],[NIPNAS]],Target_CC[],COLUMN(CB$2)+9,0)</f>
        <v>1849410</v>
      </c>
      <c r="CQ445" s="22">
        <f>Target_AM[[#This Row],[PROPORSI]]*VLOOKUP(Target_AM[[#This Row],[NIPNAS]],Target_CC[],COLUMN(CC$2)+9,0)</f>
        <v>2018452</v>
      </c>
      <c r="CR445" s="22">
        <f>Target_AM[[#This Row],[PROPORSI]]*VLOOKUP(Target_AM[[#This Row],[NIPNAS]],Target_CC[],COLUMN(CD$2)+9,0)</f>
        <v>2018452</v>
      </c>
      <c r="CS445" s="22">
        <f>Target_AM[[#This Row],[PROPORSI]]*VLOOKUP(Target_AM[[#This Row],[NIPNAS]],Target_CC[],COLUMN(CE$2)+9,0)</f>
        <v>2018452</v>
      </c>
      <c r="CT445" s="22">
        <f>Target_AM[[#This Row],[PROPORSI]]*VLOOKUP(Target_AM[[#This Row],[NIPNAS]],Target_CC[],COLUMN(CF$2)+9,0)</f>
        <v>2018452</v>
      </c>
      <c r="CU445" s="22">
        <f>Target_AM[[#This Row],[PROPORSI]]*VLOOKUP(Target_AM[[#This Row],[NIPNAS]],Target_CC[],COLUMN(CG$2)+9,0)</f>
        <v>2018452</v>
      </c>
      <c r="CV445" s="22">
        <f>Target_AM[[#This Row],[PROPORSI]]*VLOOKUP(Target_AM[[#This Row],[NIPNAS]],Target_CC[],COLUMN(CH$2)+9,0)</f>
        <v>2018452</v>
      </c>
      <c r="CW445" s="22">
        <f>Target_AM[[#This Row],[PROPORSI]]*VLOOKUP(Target_AM[[#This Row],[NIPNAS]],Target_CC[],COLUMN(CI$2)+9,0)</f>
        <v>2018452</v>
      </c>
      <c r="CX445" s="22">
        <f>Target_AM[[#This Row],[PROPORSI]]*VLOOKUP(Target_AM[[#This Row],[NIPNAS]],Target_CC[],COLUMN(CJ$2)+9,0)</f>
        <v>2018452</v>
      </c>
      <c r="CY445" s="22">
        <f>Target_AM[[#This Row],[PROPORSI]]*VLOOKUP(Target_AM[[#This Row],[NIPNAS]],Target_CC[],COLUMN(CK$2)+9,0)</f>
        <v>2018452</v>
      </c>
      <c r="CZ445" s="22">
        <f>Target_AM[[#This Row],[PROPORSI]]*VLOOKUP(Target_AM[[#This Row],[NIPNAS]],Target_CC[],COLUMN(CL$2)+9,0)</f>
        <v>2018452</v>
      </c>
      <c r="DA445" s="22">
        <f>Target_AM[[#This Row],[PROPORSI]]*VLOOKUP(Target_AM[[#This Row],[NIPNAS]],Target_CC[],COLUMN(CM$2)+9,0)</f>
        <v>24219995</v>
      </c>
      <c r="DB445" s="22">
        <f>Target_AM[[#This Row],[PROPORSI]]*VLOOKUP(Target_AM[[#This Row],[NIPNAS]],Target_CC[],COLUMN(CN$2)+9,0)</f>
        <v>0</v>
      </c>
      <c r="DC445" s="22">
        <f>Target_AM[[#This Row],[PROPORSI]]*VLOOKUP(Target_AM[[#This Row],[NIPNAS]],Target_CC[],COLUMN(CO$2)+9,0)</f>
        <v>0</v>
      </c>
      <c r="DD445" s="22">
        <f>Target_AM[[#This Row],[PROPORSI]]*VLOOKUP(Target_AM[[#This Row],[NIPNAS]],Target_CC[],COLUMN(CP$2)+9,0)</f>
        <v>0</v>
      </c>
      <c r="DE445" s="22">
        <f>Target_AM[[#This Row],[PROPORSI]]*VLOOKUP(Target_AM[[#This Row],[NIPNAS]],Target_CC[],COLUMN(CQ$2)+9,0)</f>
        <v>0</v>
      </c>
      <c r="DF445" s="22">
        <f>Target_AM[[#This Row],[PROPORSI]]*VLOOKUP(Target_AM[[#This Row],[NIPNAS]],Target_CC[],COLUMN(CR$2)+9,0)</f>
        <v>0</v>
      </c>
      <c r="DG445" s="22">
        <f>Target_AM[[#This Row],[PROPORSI]]*VLOOKUP(Target_AM[[#This Row],[NIPNAS]],Target_CC[],COLUMN(CS$2)+9,0)</f>
        <v>0</v>
      </c>
      <c r="DH445" s="22">
        <f>Target_AM[[#This Row],[PROPORSI]]*VLOOKUP(Target_AM[[#This Row],[NIPNAS]],Target_CC[],COLUMN(CT$2)+9,0)</f>
        <v>0</v>
      </c>
      <c r="DI445" s="22">
        <f>Target_AM[[#This Row],[PROPORSI]]*VLOOKUP(Target_AM[[#This Row],[NIPNAS]],Target_CC[],COLUMN(CU$2)+9,0)</f>
        <v>0</v>
      </c>
      <c r="DJ445" s="22">
        <f>Target_AM[[#This Row],[PROPORSI]]*VLOOKUP(Target_AM[[#This Row],[NIPNAS]],Target_CC[],COLUMN(CV$2)+9,0)</f>
        <v>0</v>
      </c>
      <c r="DK445" s="22">
        <f>Target_AM[[#This Row],[PROPORSI]]*VLOOKUP(Target_AM[[#This Row],[NIPNAS]],Target_CC[],COLUMN(CW$2)+9,0)</f>
        <v>0</v>
      </c>
      <c r="DL445" s="22">
        <f>Target_AM[[#This Row],[PROPORSI]]*VLOOKUP(Target_AM[[#This Row],[NIPNAS]],Target_CC[],COLUMN(CX$2)+9,0)</f>
        <v>0</v>
      </c>
      <c r="DM445" s="22">
        <f>Target_AM[[#This Row],[PROPORSI]]*VLOOKUP(Target_AM[[#This Row],[NIPNAS]],Target_CC[],COLUMN(CY$2)+9,0)</f>
        <v>0</v>
      </c>
      <c r="DN445" s="22">
        <f>Target_AM[[#This Row],[PROPORSI]]*VLOOKUP(Target_AM[[#This Row],[NIPNAS]],Target_CC[],COLUMN(CZ$2)+9,0)</f>
        <v>0</v>
      </c>
      <c r="DO445" s="22">
        <f>Target_AM[[#This Row],[PROPORSI]]*VLOOKUP(Target_AM[[#This Row],[NIPNAS]],Target_CC[],COLUMN(DA$2)+9,0)</f>
        <v>0</v>
      </c>
      <c r="DP445" s="22">
        <f>Target_AM[[#This Row],[PROPORSI]]*VLOOKUP(Target_AM[[#This Row],[NIPNAS]],Target_CC[],COLUMN(DB$2)+9,0)</f>
        <v>0</v>
      </c>
      <c r="DQ445" s="22">
        <f>Target_AM[[#This Row],[PROPORSI]]*VLOOKUP(Target_AM[[#This Row],[NIPNAS]],Target_CC[],COLUMN(DC$2)+9,0)</f>
        <v>0</v>
      </c>
      <c r="DR445" s="22">
        <f>Target_AM[[#This Row],[PROPORSI]]*VLOOKUP(Target_AM[[#This Row],[NIPNAS]],Target_CC[],COLUMN(DD$2)+9,0)</f>
        <v>0</v>
      </c>
      <c r="DS445" s="22">
        <f>Target_AM[[#This Row],[PROPORSI]]*VLOOKUP(Target_AM[[#This Row],[NIPNAS]],Target_CC[],COLUMN(DE$2)+9,0)</f>
        <v>0</v>
      </c>
      <c r="DT445" s="22">
        <f>Target_AM[[#This Row],[PROPORSI]]*VLOOKUP(Target_AM[[#This Row],[NIPNAS]],Target_CC[],COLUMN(DF$2)+9,0)</f>
        <v>0</v>
      </c>
      <c r="DU445" s="22">
        <f>Target_AM[[#This Row],[PROPORSI]]*VLOOKUP(Target_AM[[#This Row],[NIPNAS]],Target_CC[],COLUMN(DG$2)+9,0)</f>
        <v>0</v>
      </c>
      <c r="DV445" s="22">
        <f>Target_AM[[#This Row],[PROPORSI]]*VLOOKUP(Target_AM[[#This Row],[NIPNAS]],Target_CC[],COLUMN(DH$2)+9,0)</f>
        <v>0</v>
      </c>
      <c r="DW445" s="22">
        <f>Target_AM[[#This Row],[PROPORSI]]*VLOOKUP(Target_AM[[#This Row],[NIPNAS]],Target_CC[],COLUMN(DI$2)+9,0)</f>
        <v>0</v>
      </c>
      <c r="DX445" s="22">
        <f>Target_AM[[#This Row],[PROPORSI]]*VLOOKUP(Target_AM[[#This Row],[NIPNAS]],Target_CC[],COLUMN(DJ$2)+9,0)</f>
        <v>0</v>
      </c>
      <c r="DY445" s="22">
        <f>Target_AM[[#This Row],[PROPORSI]]*VLOOKUP(Target_AM[[#This Row],[NIPNAS]],Target_CC[],COLUMN(DK$2)+9,0)</f>
        <v>0</v>
      </c>
      <c r="DZ445" s="22">
        <f>Target_AM[[#This Row],[PROPORSI]]*VLOOKUP(Target_AM[[#This Row],[NIPNAS]],Target_CC[],COLUMN(DL$2)+9,0)</f>
        <v>0</v>
      </c>
      <c r="EA445" s="22">
        <f>Target_AM[[#This Row],[PROPORSI]]*VLOOKUP(Target_AM[[#This Row],[NIPNAS]],Target_CC[],COLUMN(DM$2)+9,0)</f>
        <v>0</v>
      </c>
    </row>
    <row r="446" spans="2:131" x14ac:dyDescent="0.3">
      <c r="B446">
        <v>960026</v>
      </c>
      <c r="C446" t="s">
        <v>1067</v>
      </c>
      <c r="D446">
        <v>1</v>
      </c>
      <c r="E446" s="8">
        <v>45658</v>
      </c>
      <c r="F446">
        <v>2000365</v>
      </c>
      <c r="G446" t="s">
        <v>805</v>
      </c>
      <c r="J446" t="s">
        <v>296</v>
      </c>
      <c r="K446" t="s">
        <v>21</v>
      </c>
      <c r="L446" t="s">
        <v>159</v>
      </c>
      <c r="M446" t="s">
        <v>29</v>
      </c>
      <c r="N446" s="23">
        <f>Target_AM[[#This Row],[PROPORSI]]*VLOOKUP(Target_AM[[#This Row],[NIPNAS]],Target_CC[],9,0)</f>
        <v>1052526743.8865623</v>
      </c>
      <c r="O446" s="22">
        <f>Target_AM[[#This Row],[PROPORSI]]*VLOOKUP(Target_AM[[#This Row],[NIPNAS]],Target_CC[],COLUMN(A$2)+9,0)</f>
        <v>57027114.729999997</v>
      </c>
      <c r="P446" s="22">
        <f>Target_AM[[#This Row],[PROPORSI]]*VLOOKUP(Target_AM[[#This Row],[NIPNAS]],Target_CC[],COLUMN(B$2)+9,0)</f>
        <v>57008580.593500003</v>
      </c>
      <c r="Q446" s="22">
        <f>Target_AM[[#This Row],[PROPORSI]]*VLOOKUP(Target_AM[[#This Row],[NIPNAS]],Target_CC[],COLUMN(C$2)+9,0)</f>
        <v>57012137.650000006</v>
      </c>
      <c r="R446" s="22">
        <f>Target_AM[[#This Row],[PROPORSI]]*VLOOKUP(Target_AM[[#This Row],[NIPNAS]],Target_CC[],COLUMN(D$2)+9,0)</f>
        <v>57008580.593500003</v>
      </c>
      <c r="S446" s="22">
        <f>Target_AM[[#This Row],[PROPORSI]]*VLOOKUP(Target_AM[[#This Row],[NIPNAS]],Target_CC[],COLUMN(E$2)+9,0)</f>
        <v>56997909.424000002</v>
      </c>
      <c r="T446" s="22">
        <f>Target_AM[[#This Row],[PROPORSI]]*VLOOKUP(Target_AM[[#This Row],[NIPNAS]],Target_CC[],COLUMN(F$2)+9,0)</f>
        <v>56987238.254499994</v>
      </c>
      <c r="U446" s="22">
        <f>Target_AM[[#This Row],[PROPORSI]]*VLOOKUP(Target_AM[[#This Row],[NIPNAS]],Target_CC[],COLUMN(G$2)+9,0)</f>
        <v>57005023.536999993</v>
      </c>
      <c r="V446" s="22">
        <f>Target_AM[[#This Row],[PROPORSI]]*VLOOKUP(Target_AM[[#This Row],[NIPNAS]],Target_CC[],COLUMN(H$2)+9,0)</f>
        <v>57019251.762999997</v>
      </c>
      <c r="W446" s="22">
        <f>Target_AM[[#This Row],[PROPORSI]]*VLOOKUP(Target_AM[[#This Row],[NIPNAS]],Target_CC[],COLUMN(I$2)+9,0)</f>
        <v>57015694.706500001</v>
      </c>
      <c r="X446" s="22">
        <f>Target_AM[[#This Row],[PROPORSI]]*VLOOKUP(Target_AM[[#This Row],[NIPNAS]],Target_CC[],COLUMN(J$2)+9,0)</f>
        <v>57015694.706500001</v>
      </c>
      <c r="Y446" s="22">
        <f>Target_AM[[#This Row],[PROPORSI]]*VLOOKUP(Target_AM[[#This Row],[NIPNAS]],Target_CC[],COLUMN(K$2)+9,0)</f>
        <v>57019251.762999997</v>
      </c>
      <c r="Z446" s="22">
        <f>Target_AM[[#This Row],[PROPORSI]]*VLOOKUP(Target_AM[[#This Row],[NIPNAS]],Target_CC[],COLUMN(L$2)+9,0)</f>
        <v>57012137.650000006</v>
      </c>
      <c r="AA446" s="22">
        <f>Target_AM[[#This Row],[PROPORSI]]*VLOOKUP(Target_AM[[#This Row],[NIPNAS]],Target_CC[],COLUMN(M$2)+9,0)</f>
        <v>684128615.37150002</v>
      </c>
      <c r="AB446" s="22">
        <f>Target_AM[[#This Row],[PROPORSI]]*VLOOKUP(Target_AM[[#This Row],[NIPNAS]],Target_CC[],COLUMN(N$2)+9,0)</f>
        <v>0</v>
      </c>
      <c r="AC446" s="22">
        <f>Target_AM[[#This Row],[PROPORSI]]*VLOOKUP(Target_AM[[#This Row],[NIPNAS]],Target_CC[],COLUMN(O$2)+9,0)</f>
        <v>11950724.263759997</v>
      </c>
      <c r="AD446" s="22">
        <f>Target_AM[[#This Row],[PROPORSI]]*VLOOKUP(Target_AM[[#This Row],[NIPNAS]],Target_CC[],COLUMN(P$2)+9,0)</f>
        <v>11827387.134146826</v>
      </c>
      <c r="AE446" s="22">
        <f>Target_AM[[#This Row],[PROPORSI]]*VLOOKUP(Target_AM[[#This Row],[NIPNAS]],Target_CC[],COLUMN(Q$2)+9,0)</f>
        <v>9297635.5734425317</v>
      </c>
      <c r="AF446" s="22">
        <f>Target_AM[[#This Row],[PROPORSI]]*VLOOKUP(Target_AM[[#This Row],[NIPNAS]],Target_CC[],COLUMN(R$2)+9,0)</f>
        <v>10140840.16137453</v>
      </c>
      <c r="AG446" s="22">
        <f>Target_AM[[#This Row],[PROPORSI]]*VLOOKUP(Target_AM[[#This Row],[NIPNAS]],Target_CC[],COLUMN(S$2)+9,0)</f>
        <v>9886932.8458673004</v>
      </c>
      <c r="AH446" s="22">
        <f>Target_AM[[#This Row],[PROPORSI]]*VLOOKUP(Target_AM[[#This Row],[NIPNAS]],Target_CC[],COLUMN(T$2)+9,0)</f>
        <v>12288154.568081591</v>
      </c>
      <c r="AI446" s="22">
        <f>Target_AM[[#This Row],[PROPORSI]]*VLOOKUP(Target_AM[[#This Row],[NIPNAS]],Target_CC[],COLUMN(U$2)+9,0)</f>
        <v>10349068.613539482</v>
      </c>
      <c r="AJ446" s="22">
        <f>Target_AM[[#This Row],[PROPORSI]]*VLOOKUP(Target_AM[[#This Row],[NIPNAS]],Target_CC[],COLUMN(V$2)+9,0)</f>
        <v>12378878.988314027</v>
      </c>
      <c r="AK446" s="22">
        <f>Target_AM[[#This Row],[PROPORSI]]*VLOOKUP(Target_AM[[#This Row],[NIPNAS]],Target_CC[],COLUMN(W$2)+9,0)</f>
        <v>12467275.195482703</v>
      </c>
      <c r="AL446" s="22">
        <f>Target_AM[[#This Row],[PROPORSI]]*VLOOKUP(Target_AM[[#This Row],[NIPNAS]],Target_CC[],COLUMN(X$2)+9,0)</f>
        <v>10585903.080715967</v>
      </c>
      <c r="AM446" s="22">
        <f>Target_AM[[#This Row],[PROPORSI]]*VLOOKUP(Target_AM[[#This Row],[NIPNAS]],Target_CC[],COLUMN(Y$2)+9,0)</f>
        <v>10778419.087470157</v>
      </c>
      <c r="AN446" s="22">
        <f>Target_AM[[#This Row],[PROPORSI]]*VLOOKUP(Target_AM[[#This Row],[NIPNAS]],Target_CC[],COLUMN(Z$2)+9,0)</f>
        <v>121951219.51219513</v>
      </c>
      <c r="AO446" s="22">
        <f>Target_AM[[#This Row],[PROPORSI]]*VLOOKUP(Target_AM[[#This Row],[NIPNAS]],Target_CC[],COLUMN(AA$2)+9,0)</f>
        <v>57027114.729999997</v>
      </c>
      <c r="AP446" s="22">
        <f>Target_AM[[#This Row],[PROPORSI]]*VLOOKUP(Target_AM[[#This Row],[NIPNAS]],Target_CC[],COLUMN(AB$2)+9,0)</f>
        <v>68959304.857260004</v>
      </c>
      <c r="AQ446" s="22">
        <f>Target_AM[[#This Row],[PROPORSI]]*VLOOKUP(Target_AM[[#This Row],[NIPNAS]],Target_CC[],COLUMN(AC$2)+9,0)</f>
        <v>68839524.78414683</v>
      </c>
      <c r="AR446" s="22">
        <f>Target_AM[[#This Row],[PROPORSI]]*VLOOKUP(Target_AM[[#This Row],[NIPNAS]],Target_CC[],COLUMN(AD$2)+9,0)</f>
        <v>66306216.166942537</v>
      </c>
      <c r="AS446" s="22">
        <f>Target_AM[[#This Row],[PROPORSI]]*VLOOKUP(Target_AM[[#This Row],[NIPNAS]],Target_CC[],COLUMN(AE$2)+9,0)</f>
        <v>67138749.585374534</v>
      </c>
      <c r="AT446" s="22">
        <f>Target_AM[[#This Row],[PROPORSI]]*VLOOKUP(Target_AM[[#This Row],[NIPNAS]],Target_CC[],COLUMN(AF$2)+9,0)</f>
        <v>66874171.100367293</v>
      </c>
      <c r="AU446" s="22">
        <f>Target_AM[[#This Row],[PROPORSI]]*VLOOKUP(Target_AM[[#This Row],[NIPNAS]],Target_CC[],COLUMN(AG$2)+9,0)</f>
        <v>69293178.105081588</v>
      </c>
      <c r="AV446" s="22">
        <f>Target_AM[[#This Row],[PROPORSI]]*VLOOKUP(Target_AM[[#This Row],[NIPNAS]],Target_CC[],COLUMN(AH$2)+9,0)</f>
        <v>67368320.376539484</v>
      </c>
      <c r="AW446" s="22">
        <f>Target_AM[[#This Row],[PROPORSI]]*VLOOKUP(Target_AM[[#This Row],[NIPNAS]],Target_CC[],COLUMN(AI$2)+9,0)</f>
        <v>69394573.694814026</v>
      </c>
      <c r="AX446" s="22">
        <f>Target_AM[[#This Row],[PROPORSI]]*VLOOKUP(Target_AM[[#This Row],[NIPNAS]],Target_CC[],COLUMN(AJ$2)+9,0)</f>
        <v>69482969.90198271</v>
      </c>
      <c r="AY446" s="22">
        <f>Target_AM[[#This Row],[PROPORSI]]*VLOOKUP(Target_AM[[#This Row],[NIPNAS]],Target_CC[],COLUMN(AK$2)+9,0)</f>
        <v>67605154.843715966</v>
      </c>
      <c r="AZ446" s="22">
        <f>Target_AM[[#This Row],[PROPORSI]]*VLOOKUP(Target_AM[[#This Row],[NIPNAS]],Target_CC[],COLUMN(AL$2)+9,0)</f>
        <v>67790556.737470165</v>
      </c>
      <c r="BA446" s="22">
        <f>Target_AM[[#This Row],[PROPORSI]]*VLOOKUP(Target_AM[[#This Row],[NIPNAS]],Target_CC[],COLUMN(AM$2)+9,0)</f>
        <v>806079834.88369513</v>
      </c>
      <c r="BB446" s="22">
        <f>Target_AM[[#This Row],[PROPORSI]]*VLOOKUP(Target_AM[[#This Row],[NIPNAS]],Target_CC[],COLUMN(AN$2)+9,0)</f>
        <v>0</v>
      </c>
      <c r="BC446" s="22">
        <f>Target_AM[[#This Row],[PROPORSI]]*VLOOKUP(Target_AM[[#This Row],[NIPNAS]],Target_CC[],COLUMN(AO$2)+9,0)</f>
        <v>0</v>
      </c>
      <c r="BD446" s="22">
        <f>Target_AM[[#This Row],[PROPORSI]]*VLOOKUP(Target_AM[[#This Row],[NIPNAS]],Target_CC[],COLUMN(AP$2)+9,0)</f>
        <v>0</v>
      </c>
      <c r="BE446" s="22">
        <f>Target_AM[[#This Row],[PROPORSI]]*VLOOKUP(Target_AM[[#This Row],[NIPNAS]],Target_CC[],COLUMN(AQ$2)+9,0)</f>
        <v>0</v>
      </c>
      <c r="BF446" s="22">
        <f>Target_AM[[#This Row],[PROPORSI]]*VLOOKUP(Target_AM[[#This Row],[NIPNAS]],Target_CC[],COLUMN(AR$2)+9,0)</f>
        <v>0</v>
      </c>
      <c r="BG446" s="22">
        <f>Target_AM[[#This Row],[PROPORSI]]*VLOOKUP(Target_AM[[#This Row],[NIPNAS]],Target_CC[],COLUMN(AS$2)+9,0)</f>
        <v>0</v>
      </c>
      <c r="BH446" s="22">
        <f>Target_AM[[#This Row],[PROPORSI]]*VLOOKUP(Target_AM[[#This Row],[NIPNAS]],Target_CC[],COLUMN(AT$2)+9,0)</f>
        <v>0</v>
      </c>
      <c r="BI446" s="22">
        <f>Target_AM[[#This Row],[PROPORSI]]*VLOOKUP(Target_AM[[#This Row],[NIPNAS]],Target_CC[],COLUMN(AU$2)+9,0)</f>
        <v>0</v>
      </c>
      <c r="BJ446" s="22">
        <f>Target_AM[[#This Row],[PROPORSI]]*VLOOKUP(Target_AM[[#This Row],[NIPNAS]],Target_CC[],COLUMN(AV$2)+9,0)</f>
        <v>0</v>
      </c>
      <c r="BK446" s="22">
        <f>Target_AM[[#This Row],[PROPORSI]]*VLOOKUP(Target_AM[[#This Row],[NIPNAS]],Target_CC[],COLUMN(AW$2)+9,0)</f>
        <v>0</v>
      </c>
      <c r="BL446" s="22">
        <f>Target_AM[[#This Row],[PROPORSI]]*VLOOKUP(Target_AM[[#This Row],[NIPNAS]],Target_CC[],COLUMN(AX$2)+9,0)</f>
        <v>0</v>
      </c>
      <c r="BM446" s="22">
        <f>Target_AM[[#This Row],[PROPORSI]]*VLOOKUP(Target_AM[[#This Row],[NIPNAS]],Target_CC[],COLUMN(AY$2)+9,0)</f>
        <v>0</v>
      </c>
      <c r="BN446" s="22">
        <f>Target_AM[[#This Row],[PROPORSI]]*VLOOKUP(Target_AM[[#This Row],[NIPNAS]],Target_CC[],COLUMN(AZ$2)+9,0)</f>
        <v>0</v>
      </c>
      <c r="BO446" s="22">
        <f>Target_AM[[#This Row],[PROPORSI]]*VLOOKUP(Target_AM[[#This Row],[NIPNAS]],Target_CC[],COLUMN(BA$2)+9,0)</f>
        <v>48093140</v>
      </c>
      <c r="BP446" s="22">
        <f>Target_AM[[#This Row],[PROPORSI]]*VLOOKUP(Target_AM[[#This Row],[NIPNAS]],Target_CC[],COLUMN(BB$2)+9,0)</f>
        <v>48009532</v>
      </c>
      <c r="BQ446" s="22">
        <f>Target_AM[[#This Row],[PROPORSI]]*VLOOKUP(Target_AM[[#This Row],[NIPNAS]],Target_CC[],COLUMN(BC$2)+9,0)</f>
        <v>47356952</v>
      </c>
      <c r="BR446" s="22">
        <f>Target_AM[[#This Row],[PROPORSI]]*VLOOKUP(Target_AM[[#This Row],[NIPNAS]],Target_CC[],COLUMN(BD$2)+9,0)</f>
        <v>44998004.399999999</v>
      </c>
      <c r="BS446" s="22">
        <f>Target_AM[[#This Row],[PROPORSI]]*VLOOKUP(Target_AM[[#This Row],[NIPNAS]],Target_CC[],COLUMN(BE$2)+9,0)</f>
        <v>44998004.399999999</v>
      </c>
      <c r="BT446" s="22">
        <f>Target_AM[[#This Row],[PROPORSI]]*VLOOKUP(Target_AM[[#This Row],[NIPNAS]],Target_CC[],COLUMN(BF$2)+9,0)</f>
        <v>44998004.399999999</v>
      </c>
      <c r="BU446" s="22">
        <f>Target_AM[[#This Row],[PROPORSI]]*VLOOKUP(Target_AM[[#This Row],[NIPNAS]],Target_CC[],COLUMN(BG$2)+9,0)</f>
        <v>44998004.399999999</v>
      </c>
      <c r="BV446" s="22">
        <f>Target_AM[[#This Row],[PROPORSI]]*VLOOKUP(Target_AM[[#This Row],[NIPNAS]],Target_CC[],COLUMN(BH$2)+9,0)</f>
        <v>44998004.399999999</v>
      </c>
      <c r="BW446" s="22">
        <f>Target_AM[[#This Row],[PROPORSI]]*VLOOKUP(Target_AM[[#This Row],[NIPNAS]],Target_CC[],COLUMN(BI$2)+9,0)</f>
        <v>44998004.399999999</v>
      </c>
      <c r="BX446" s="22">
        <f>Target_AM[[#This Row],[PROPORSI]]*VLOOKUP(Target_AM[[#This Row],[NIPNAS]],Target_CC[],COLUMN(BJ$2)+9,0)</f>
        <v>44998004.399999999</v>
      </c>
      <c r="BY446" s="22">
        <f>Target_AM[[#This Row],[PROPORSI]]*VLOOKUP(Target_AM[[#This Row],[NIPNAS]],Target_CC[],COLUMN(BK$2)+9,0)</f>
        <v>44998004.399999999</v>
      </c>
      <c r="BZ446" s="22">
        <f>Target_AM[[#This Row],[PROPORSI]]*VLOOKUP(Target_AM[[#This Row],[NIPNAS]],Target_CC[],COLUMN(BL$2)+9,0)</f>
        <v>44998004.399999999</v>
      </c>
      <c r="CA446" s="22">
        <f>Target_AM[[#This Row],[PROPORSI]]*VLOOKUP(Target_AM[[#This Row],[NIPNAS]],Target_CC[],COLUMN(BM$2)+9,0)</f>
        <v>548441663.5999999</v>
      </c>
      <c r="CB446" s="22">
        <f>Target_AM[[#This Row],[PROPORSI]]*VLOOKUP(Target_AM[[#This Row],[NIPNAS]],Target_CC[],COLUMN(BN$2)+9,0)</f>
        <v>47831532</v>
      </c>
      <c r="CC446" s="22">
        <f>Target_AM[[#This Row],[PROPORSI]]*VLOOKUP(Target_AM[[#This Row],[NIPNAS]],Target_CC[],COLUMN(BO$2)+9,0)</f>
        <v>47831532</v>
      </c>
      <c r="CD446" s="22">
        <f>Target_AM[[#This Row],[PROPORSI]]*VLOOKUP(Target_AM[[#This Row],[NIPNAS]],Target_CC[],COLUMN(BP$2)+9,0)</f>
        <v>47178952</v>
      </c>
      <c r="CE446" s="22">
        <f>Target_AM[[#This Row],[PROPORSI]]*VLOOKUP(Target_AM[[#This Row],[NIPNAS]],Target_CC[],COLUMN(BQ$2)+9,0)</f>
        <v>44820004.399999999</v>
      </c>
      <c r="CF446" s="22">
        <f>Target_AM[[#This Row],[PROPORSI]]*VLOOKUP(Target_AM[[#This Row],[NIPNAS]],Target_CC[],COLUMN(BR$2)+9,0)</f>
        <v>44820004.399999999</v>
      </c>
      <c r="CG446" s="22">
        <f>Target_AM[[#This Row],[PROPORSI]]*VLOOKUP(Target_AM[[#This Row],[NIPNAS]],Target_CC[],COLUMN(BS$2)+9,0)</f>
        <v>44820004.399999999</v>
      </c>
      <c r="CH446" s="22">
        <f>Target_AM[[#This Row],[PROPORSI]]*VLOOKUP(Target_AM[[#This Row],[NIPNAS]],Target_CC[],COLUMN(BT$2)+9,0)</f>
        <v>44820004.399999999</v>
      </c>
      <c r="CI446" s="22">
        <f>Target_AM[[#This Row],[PROPORSI]]*VLOOKUP(Target_AM[[#This Row],[NIPNAS]],Target_CC[],COLUMN(BU$2)+9,0)</f>
        <v>44820004.399999999</v>
      </c>
      <c r="CJ446" s="22">
        <f>Target_AM[[#This Row],[PROPORSI]]*VLOOKUP(Target_AM[[#This Row],[NIPNAS]],Target_CC[],COLUMN(BV$2)+9,0)</f>
        <v>44820004.399999999</v>
      </c>
      <c r="CK446" s="22">
        <f>Target_AM[[#This Row],[PROPORSI]]*VLOOKUP(Target_AM[[#This Row],[NIPNAS]],Target_CC[],COLUMN(BW$2)+9,0)</f>
        <v>44820004.399999999</v>
      </c>
      <c r="CL446" s="22">
        <f>Target_AM[[#This Row],[PROPORSI]]*VLOOKUP(Target_AM[[#This Row],[NIPNAS]],Target_CC[],COLUMN(BX$2)+9,0)</f>
        <v>44820004.399999999</v>
      </c>
      <c r="CM446" s="22">
        <f>Target_AM[[#This Row],[PROPORSI]]*VLOOKUP(Target_AM[[#This Row],[NIPNAS]],Target_CC[],COLUMN(BY$2)+9,0)</f>
        <v>44820004.399999999</v>
      </c>
      <c r="CN446" s="22">
        <f>Target_AM[[#This Row],[PROPORSI]]*VLOOKUP(Target_AM[[#This Row],[NIPNAS]],Target_CC[],COLUMN(BZ$2)+9,0)</f>
        <v>546222055.5999999</v>
      </c>
      <c r="CO446" s="22">
        <f>Target_AM[[#This Row],[PROPORSI]]*VLOOKUP(Target_AM[[#This Row],[NIPNAS]],Target_CC[],COLUMN(CA$2)+9,0)</f>
        <v>181500</v>
      </c>
      <c r="CP446" s="22">
        <f>Target_AM[[#This Row],[PROPORSI]]*VLOOKUP(Target_AM[[#This Row],[NIPNAS]],Target_CC[],COLUMN(CB$2)+9,0)</f>
        <v>178000</v>
      </c>
      <c r="CQ446" s="22">
        <f>Target_AM[[#This Row],[PROPORSI]]*VLOOKUP(Target_AM[[#This Row],[NIPNAS]],Target_CC[],COLUMN(CC$2)+9,0)</f>
        <v>178000</v>
      </c>
      <c r="CR446" s="22">
        <f>Target_AM[[#This Row],[PROPORSI]]*VLOOKUP(Target_AM[[#This Row],[NIPNAS]],Target_CC[],COLUMN(CD$2)+9,0)</f>
        <v>178000</v>
      </c>
      <c r="CS446" s="22">
        <f>Target_AM[[#This Row],[PROPORSI]]*VLOOKUP(Target_AM[[#This Row],[NIPNAS]],Target_CC[],COLUMN(CE$2)+9,0)</f>
        <v>178000</v>
      </c>
      <c r="CT446" s="22">
        <f>Target_AM[[#This Row],[PROPORSI]]*VLOOKUP(Target_AM[[#This Row],[NIPNAS]],Target_CC[],COLUMN(CF$2)+9,0)</f>
        <v>178000</v>
      </c>
      <c r="CU446" s="22">
        <f>Target_AM[[#This Row],[PROPORSI]]*VLOOKUP(Target_AM[[#This Row],[NIPNAS]],Target_CC[],COLUMN(CG$2)+9,0)</f>
        <v>178000</v>
      </c>
      <c r="CV446" s="22">
        <f>Target_AM[[#This Row],[PROPORSI]]*VLOOKUP(Target_AM[[#This Row],[NIPNAS]],Target_CC[],COLUMN(CH$2)+9,0)</f>
        <v>178000</v>
      </c>
      <c r="CW446" s="22">
        <f>Target_AM[[#This Row],[PROPORSI]]*VLOOKUP(Target_AM[[#This Row],[NIPNAS]],Target_CC[],COLUMN(CI$2)+9,0)</f>
        <v>178000</v>
      </c>
      <c r="CX446" s="22">
        <f>Target_AM[[#This Row],[PROPORSI]]*VLOOKUP(Target_AM[[#This Row],[NIPNAS]],Target_CC[],COLUMN(CJ$2)+9,0)</f>
        <v>178000</v>
      </c>
      <c r="CY446" s="22">
        <f>Target_AM[[#This Row],[PROPORSI]]*VLOOKUP(Target_AM[[#This Row],[NIPNAS]],Target_CC[],COLUMN(CK$2)+9,0)</f>
        <v>178000</v>
      </c>
      <c r="CZ446" s="22">
        <f>Target_AM[[#This Row],[PROPORSI]]*VLOOKUP(Target_AM[[#This Row],[NIPNAS]],Target_CC[],COLUMN(CL$2)+9,0)</f>
        <v>178000</v>
      </c>
      <c r="DA446" s="22">
        <f>Target_AM[[#This Row],[PROPORSI]]*VLOOKUP(Target_AM[[#This Row],[NIPNAS]],Target_CC[],COLUMN(CM$2)+9,0)</f>
        <v>2139500</v>
      </c>
      <c r="DB446" s="22">
        <f>Target_AM[[#This Row],[PROPORSI]]*VLOOKUP(Target_AM[[#This Row],[NIPNAS]],Target_CC[],COLUMN(CN$2)+9,0)</f>
        <v>0</v>
      </c>
      <c r="DC446" s="22">
        <f>Target_AM[[#This Row],[PROPORSI]]*VLOOKUP(Target_AM[[#This Row],[NIPNAS]],Target_CC[],COLUMN(CO$2)+9,0)</f>
        <v>0</v>
      </c>
      <c r="DD446" s="22">
        <f>Target_AM[[#This Row],[PROPORSI]]*VLOOKUP(Target_AM[[#This Row],[NIPNAS]],Target_CC[],COLUMN(CP$2)+9,0)</f>
        <v>0</v>
      </c>
      <c r="DE446" s="22">
        <f>Target_AM[[#This Row],[PROPORSI]]*VLOOKUP(Target_AM[[#This Row],[NIPNAS]],Target_CC[],COLUMN(CQ$2)+9,0)</f>
        <v>0</v>
      </c>
      <c r="DF446" s="22">
        <f>Target_AM[[#This Row],[PROPORSI]]*VLOOKUP(Target_AM[[#This Row],[NIPNAS]],Target_CC[],COLUMN(CR$2)+9,0)</f>
        <v>0</v>
      </c>
      <c r="DG446" s="22">
        <f>Target_AM[[#This Row],[PROPORSI]]*VLOOKUP(Target_AM[[#This Row],[NIPNAS]],Target_CC[],COLUMN(CS$2)+9,0)</f>
        <v>0</v>
      </c>
      <c r="DH446" s="22">
        <f>Target_AM[[#This Row],[PROPORSI]]*VLOOKUP(Target_AM[[#This Row],[NIPNAS]],Target_CC[],COLUMN(CT$2)+9,0)</f>
        <v>0</v>
      </c>
      <c r="DI446" s="22">
        <f>Target_AM[[#This Row],[PROPORSI]]*VLOOKUP(Target_AM[[#This Row],[NIPNAS]],Target_CC[],COLUMN(CU$2)+9,0)</f>
        <v>0</v>
      </c>
      <c r="DJ446" s="22">
        <f>Target_AM[[#This Row],[PROPORSI]]*VLOOKUP(Target_AM[[#This Row],[NIPNAS]],Target_CC[],COLUMN(CV$2)+9,0)</f>
        <v>0</v>
      </c>
      <c r="DK446" s="22">
        <f>Target_AM[[#This Row],[PROPORSI]]*VLOOKUP(Target_AM[[#This Row],[NIPNAS]],Target_CC[],COLUMN(CW$2)+9,0)</f>
        <v>0</v>
      </c>
      <c r="DL446" s="22">
        <f>Target_AM[[#This Row],[PROPORSI]]*VLOOKUP(Target_AM[[#This Row],[NIPNAS]],Target_CC[],COLUMN(CX$2)+9,0)</f>
        <v>0</v>
      </c>
      <c r="DM446" s="22">
        <f>Target_AM[[#This Row],[PROPORSI]]*VLOOKUP(Target_AM[[#This Row],[NIPNAS]],Target_CC[],COLUMN(CY$2)+9,0)</f>
        <v>0</v>
      </c>
      <c r="DN446" s="22">
        <f>Target_AM[[#This Row],[PROPORSI]]*VLOOKUP(Target_AM[[#This Row],[NIPNAS]],Target_CC[],COLUMN(CZ$2)+9,0)</f>
        <v>0</v>
      </c>
      <c r="DO446" s="22">
        <f>Target_AM[[#This Row],[PROPORSI]]*VLOOKUP(Target_AM[[#This Row],[NIPNAS]],Target_CC[],COLUMN(DA$2)+9,0)</f>
        <v>0</v>
      </c>
      <c r="DP446" s="22">
        <f>Target_AM[[#This Row],[PROPORSI]]*VLOOKUP(Target_AM[[#This Row],[NIPNAS]],Target_CC[],COLUMN(DB$2)+9,0)</f>
        <v>0</v>
      </c>
      <c r="DQ446" s="22">
        <f>Target_AM[[#This Row],[PROPORSI]]*VLOOKUP(Target_AM[[#This Row],[NIPNAS]],Target_CC[],COLUMN(DC$2)+9,0)</f>
        <v>0</v>
      </c>
      <c r="DR446" s="22">
        <f>Target_AM[[#This Row],[PROPORSI]]*VLOOKUP(Target_AM[[#This Row],[NIPNAS]],Target_CC[],COLUMN(DD$2)+9,0)</f>
        <v>0</v>
      </c>
      <c r="DS446" s="22">
        <f>Target_AM[[#This Row],[PROPORSI]]*VLOOKUP(Target_AM[[#This Row],[NIPNAS]],Target_CC[],COLUMN(DE$2)+9,0)</f>
        <v>0</v>
      </c>
      <c r="DT446" s="22">
        <f>Target_AM[[#This Row],[PROPORSI]]*VLOOKUP(Target_AM[[#This Row],[NIPNAS]],Target_CC[],COLUMN(DF$2)+9,0)</f>
        <v>0</v>
      </c>
      <c r="DU446" s="22">
        <f>Target_AM[[#This Row],[PROPORSI]]*VLOOKUP(Target_AM[[#This Row],[NIPNAS]],Target_CC[],COLUMN(DG$2)+9,0)</f>
        <v>0</v>
      </c>
      <c r="DV446" s="22">
        <f>Target_AM[[#This Row],[PROPORSI]]*VLOOKUP(Target_AM[[#This Row],[NIPNAS]],Target_CC[],COLUMN(DH$2)+9,0)</f>
        <v>0</v>
      </c>
      <c r="DW446" s="22">
        <f>Target_AM[[#This Row],[PROPORSI]]*VLOOKUP(Target_AM[[#This Row],[NIPNAS]],Target_CC[],COLUMN(DI$2)+9,0)</f>
        <v>0</v>
      </c>
      <c r="DX446" s="22">
        <f>Target_AM[[#This Row],[PROPORSI]]*VLOOKUP(Target_AM[[#This Row],[NIPNAS]],Target_CC[],COLUMN(DJ$2)+9,0)</f>
        <v>0</v>
      </c>
      <c r="DY446" s="22">
        <f>Target_AM[[#This Row],[PROPORSI]]*VLOOKUP(Target_AM[[#This Row],[NIPNAS]],Target_CC[],COLUMN(DK$2)+9,0)</f>
        <v>0</v>
      </c>
      <c r="DZ446" s="22">
        <f>Target_AM[[#This Row],[PROPORSI]]*VLOOKUP(Target_AM[[#This Row],[NIPNAS]],Target_CC[],COLUMN(DL$2)+9,0)</f>
        <v>0</v>
      </c>
      <c r="EA446" s="22">
        <f>Target_AM[[#This Row],[PROPORSI]]*VLOOKUP(Target_AM[[#This Row],[NIPNAS]],Target_CC[],COLUMN(DM$2)+9,0)</f>
        <v>0</v>
      </c>
    </row>
    <row r="447" spans="2:131" x14ac:dyDescent="0.3">
      <c r="B447">
        <v>896566</v>
      </c>
      <c r="C447" t="s">
        <v>1043</v>
      </c>
      <c r="D447">
        <v>1</v>
      </c>
      <c r="E447" s="8">
        <v>45658</v>
      </c>
      <c r="F447">
        <v>5592095</v>
      </c>
      <c r="G447" t="s">
        <v>810</v>
      </c>
      <c r="J447" t="s">
        <v>300</v>
      </c>
      <c r="K447" t="s">
        <v>23</v>
      </c>
      <c r="L447" t="s">
        <v>159</v>
      </c>
      <c r="M447" t="s">
        <v>29</v>
      </c>
      <c r="N447" s="23">
        <f>Target_AM[[#This Row],[PROPORSI]]*VLOOKUP(Target_AM[[#This Row],[NIPNAS]],Target_CC[],9,0)</f>
        <v>751203496.06063771</v>
      </c>
      <c r="O447" s="22">
        <f>Target_AM[[#This Row],[PROPORSI]]*VLOOKUP(Target_AM[[#This Row],[NIPNAS]],Target_CC[],COLUMN(A$2)+9,0)</f>
        <v>49336405.649429262</v>
      </c>
      <c r="P447" s="22">
        <f>Target_AM[[#This Row],[PROPORSI]]*VLOOKUP(Target_AM[[#This Row],[NIPNAS]],Target_CC[],COLUMN(B$2)+9,0)</f>
        <v>50198081.967046887</v>
      </c>
      <c r="Q447" s="22">
        <f>Target_AM[[#This Row],[PROPORSI]]*VLOOKUP(Target_AM[[#This Row],[NIPNAS]],Target_CC[],COLUMN(C$2)+9,0)</f>
        <v>53667999.651909798</v>
      </c>
      <c r="R447" s="22">
        <f>Target_AM[[#This Row],[PROPORSI]]*VLOOKUP(Target_AM[[#This Row],[NIPNAS]],Target_CC[],COLUMN(D$2)+9,0)</f>
        <v>50429187.818915009</v>
      </c>
      <c r="S447" s="22">
        <f>Target_AM[[#This Row],[PROPORSI]]*VLOOKUP(Target_AM[[#This Row],[NIPNAS]],Target_CC[],COLUMN(E$2)+9,0)</f>
        <v>52985217.357578211</v>
      </c>
      <c r="T447" s="22">
        <f>Target_AM[[#This Row],[PROPORSI]]*VLOOKUP(Target_AM[[#This Row],[NIPNAS]],Target_CC[],COLUMN(F$2)+9,0)</f>
        <v>52278388.553701229</v>
      </c>
      <c r="U447" s="22">
        <f>Target_AM[[#This Row],[PROPORSI]]*VLOOKUP(Target_AM[[#This Row],[NIPNAS]],Target_CC[],COLUMN(G$2)+9,0)</f>
        <v>54779220.778113514</v>
      </c>
      <c r="V447" s="22">
        <f>Target_AM[[#This Row],[PROPORSI]]*VLOOKUP(Target_AM[[#This Row],[NIPNAS]],Target_CC[],COLUMN(H$2)+9,0)</f>
        <v>55325199.612243228</v>
      </c>
      <c r="W447" s="22">
        <f>Target_AM[[#This Row],[PROPORSI]]*VLOOKUP(Target_AM[[#This Row],[NIPNAS]],Target_CC[],COLUMN(I$2)+9,0)</f>
        <v>54617038.465927884</v>
      </c>
      <c r="X447" s="22">
        <f>Target_AM[[#This Row],[PROPORSI]]*VLOOKUP(Target_AM[[#This Row],[NIPNAS]],Target_CC[],COLUMN(J$2)+9,0)</f>
        <v>55715847.582149699</v>
      </c>
      <c r="Y447" s="22">
        <f>Target_AM[[#This Row],[PROPORSI]]*VLOOKUP(Target_AM[[#This Row],[NIPNAS]],Target_CC[],COLUMN(K$2)+9,0)</f>
        <v>55309328.777748644</v>
      </c>
      <c r="Z447" s="22">
        <f>Target_AM[[#This Row],[PROPORSI]]*VLOOKUP(Target_AM[[#This Row],[NIPNAS]],Target_CC[],COLUMN(L$2)+9,0)</f>
        <v>52185394.385236524</v>
      </c>
      <c r="AA447" s="22">
        <f>Target_AM[[#This Row],[PROPORSI]]*VLOOKUP(Target_AM[[#This Row],[NIPNAS]],Target_CC[],COLUMN(M$2)+9,0)</f>
        <v>636827310.5999999</v>
      </c>
      <c r="AB447" s="22">
        <f>Target_AM[[#This Row],[PROPORSI]]*VLOOKUP(Target_AM[[#This Row],[NIPNAS]],Target_CC[],COLUMN(N$2)+9,0)</f>
        <v>9684203.0117505807</v>
      </c>
      <c r="AC447" s="22">
        <f>Target_AM[[#This Row],[PROPORSI]]*VLOOKUP(Target_AM[[#This Row],[NIPNAS]],Target_CC[],COLUMN(O$2)+9,0)</f>
        <v>9853340.7565940432</v>
      </c>
      <c r="AD447" s="22">
        <f>Target_AM[[#This Row],[PROPORSI]]*VLOOKUP(Target_AM[[#This Row],[NIPNAS]],Target_CC[],COLUMN(P$2)+9,0)</f>
        <v>10534448.081944261</v>
      </c>
      <c r="AE447" s="22">
        <f>Target_AM[[#This Row],[PROPORSI]]*VLOOKUP(Target_AM[[#This Row],[NIPNAS]],Target_CC[],COLUMN(Q$2)+9,0)</f>
        <v>9898704.3366366923</v>
      </c>
      <c r="AF447" s="22">
        <f>Target_AM[[#This Row],[PROPORSI]]*VLOOKUP(Target_AM[[#This Row],[NIPNAS]],Target_CC[],COLUMN(R$2)+9,0)</f>
        <v>10400425.299698619</v>
      </c>
      <c r="AG447" s="22">
        <f>Target_AM[[#This Row],[PROPORSI]]*VLOOKUP(Target_AM[[#This Row],[NIPNAS]],Target_CC[],COLUMN(S$2)+9,0)</f>
        <v>10261682.44761619</v>
      </c>
      <c r="AH447" s="22">
        <f>Target_AM[[#This Row],[PROPORSI]]*VLOOKUP(Target_AM[[#This Row],[NIPNAS]],Target_CC[],COLUMN(T$2)+9,0)</f>
        <v>10752568.774675095</v>
      </c>
      <c r="AI447" s="22">
        <f>Target_AM[[#This Row],[PROPORSI]]*VLOOKUP(Target_AM[[#This Row],[NIPNAS]],Target_CC[],COLUMN(U$2)+9,0)</f>
        <v>10859738.51677997</v>
      </c>
      <c r="AJ447" s="22">
        <f>Target_AM[[#This Row],[PROPORSI]]*VLOOKUP(Target_AM[[#This Row],[NIPNAS]],Target_CC[],COLUMN(V$2)+9,0)</f>
        <v>10720734.140281962</v>
      </c>
      <c r="AK447" s="22">
        <f>Target_AM[[#This Row],[PROPORSI]]*VLOOKUP(Target_AM[[#This Row],[NIPNAS]],Target_CC[],COLUMN(W$2)+9,0)</f>
        <v>10936418.489649992</v>
      </c>
      <c r="AL447" s="22">
        <f>Target_AM[[#This Row],[PROPORSI]]*VLOOKUP(Target_AM[[#This Row],[NIPNAS]],Target_CC[],COLUMN(X$2)+9,0)</f>
        <v>10856623.243561577</v>
      </c>
      <c r="AM447" s="22">
        <f>Target_AM[[#This Row],[PROPORSI]]*VLOOKUP(Target_AM[[#This Row],[NIPNAS]],Target_CC[],COLUMN(Y$2)+9,0)</f>
        <v>10243428.697784467</v>
      </c>
      <c r="AN447" s="22">
        <f>Target_AM[[#This Row],[PROPORSI]]*VLOOKUP(Target_AM[[#This Row],[NIPNAS]],Target_CC[],COLUMN(Z$2)+9,0)</f>
        <v>125002315.79697347</v>
      </c>
      <c r="AO447" s="22">
        <f>Target_AM[[#This Row],[PROPORSI]]*VLOOKUP(Target_AM[[#This Row],[NIPNAS]],Target_CC[],COLUMN(AA$2)+9,0)</f>
        <v>59020608.661179841</v>
      </c>
      <c r="AP447" s="22">
        <f>Target_AM[[#This Row],[PROPORSI]]*VLOOKUP(Target_AM[[#This Row],[NIPNAS]],Target_CC[],COLUMN(AB$2)+9,0)</f>
        <v>60051422.723640934</v>
      </c>
      <c r="AQ447" s="22">
        <f>Target_AM[[#This Row],[PROPORSI]]*VLOOKUP(Target_AM[[#This Row],[NIPNAS]],Target_CC[],COLUMN(AC$2)+9,0)</f>
        <v>64202447.733854055</v>
      </c>
      <c r="AR447" s="22">
        <f>Target_AM[[#This Row],[PROPORSI]]*VLOOKUP(Target_AM[[#This Row],[NIPNAS]],Target_CC[],COLUMN(AD$2)+9,0)</f>
        <v>60327892.155551702</v>
      </c>
      <c r="AS447" s="22">
        <f>Target_AM[[#This Row],[PROPORSI]]*VLOOKUP(Target_AM[[#This Row],[NIPNAS]],Target_CC[],COLUMN(AE$2)+9,0)</f>
        <v>63385642.657276832</v>
      </c>
      <c r="AT447" s="22">
        <f>Target_AM[[#This Row],[PROPORSI]]*VLOOKUP(Target_AM[[#This Row],[NIPNAS]],Target_CC[],COLUMN(AF$2)+9,0)</f>
        <v>62540071.001317419</v>
      </c>
      <c r="AU447" s="22">
        <f>Target_AM[[#This Row],[PROPORSI]]*VLOOKUP(Target_AM[[#This Row],[NIPNAS]],Target_CC[],COLUMN(AG$2)+9,0)</f>
        <v>65531789.552788608</v>
      </c>
      <c r="AV447" s="22">
        <f>Target_AM[[#This Row],[PROPORSI]]*VLOOKUP(Target_AM[[#This Row],[NIPNAS]],Target_CC[],COLUMN(AH$2)+9,0)</f>
        <v>66184938.129023194</v>
      </c>
      <c r="AW447" s="22">
        <f>Target_AM[[#This Row],[PROPORSI]]*VLOOKUP(Target_AM[[#This Row],[NIPNAS]],Target_CC[],COLUMN(AI$2)+9,0)</f>
        <v>65337772.606209844</v>
      </c>
      <c r="AX447" s="22">
        <f>Target_AM[[#This Row],[PROPORSI]]*VLOOKUP(Target_AM[[#This Row],[NIPNAS]],Target_CC[],COLUMN(AJ$2)+9,0)</f>
        <v>66652266.071799695</v>
      </c>
      <c r="AY447" s="22">
        <f>Target_AM[[#This Row],[PROPORSI]]*VLOOKUP(Target_AM[[#This Row],[NIPNAS]],Target_CC[],COLUMN(AK$2)+9,0)</f>
        <v>66165952.021310225</v>
      </c>
      <c r="AZ447" s="22">
        <f>Target_AM[[#This Row],[PROPORSI]]*VLOOKUP(Target_AM[[#This Row],[NIPNAS]],Target_CC[],COLUMN(AL$2)+9,0)</f>
        <v>62428823.083020993</v>
      </c>
      <c r="BA447" s="22">
        <f>Target_AM[[#This Row],[PROPORSI]]*VLOOKUP(Target_AM[[#This Row],[NIPNAS]],Target_CC[],COLUMN(AM$2)+9,0)</f>
        <v>761829626.39697337</v>
      </c>
      <c r="BB447" s="22">
        <f>Target_AM[[#This Row],[PROPORSI]]*VLOOKUP(Target_AM[[#This Row],[NIPNAS]],Target_CC[],COLUMN(AN$2)+9,0)</f>
        <v>9883164.465660451</v>
      </c>
      <c r="BC447" s="22">
        <f>Target_AM[[#This Row],[PROPORSI]]*VLOOKUP(Target_AM[[#This Row],[NIPNAS]],Target_CC[],COLUMN(AO$2)+9,0)</f>
        <v>10284176.641519329</v>
      </c>
      <c r="BD447" s="22">
        <f>Target_AM[[#This Row],[PROPORSI]]*VLOOKUP(Target_AM[[#This Row],[NIPNAS]],Target_CC[],COLUMN(AP$2)+9,0)</f>
        <v>10400335.353488667</v>
      </c>
      <c r="BE447" s="22">
        <f>Target_AM[[#This Row],[PROPORSI]]*VLOOKUP(Target_AM[[#This Row],[NIPNAS]],Target_CC[],COLUMN(AQ$2)+9,0)</f>
        <v>10082801.767152034</v>
      </c>
      <c r="BF447" s="22">
        <f>Target_AM[[#This Row],[PROPORSI]]*VLOOKUP(Target_AM[[#This Row],[NIPNAS]],Target_CC[],COLUMN(AR$2)+9,0)</f>
        <v>10601816.117402999</v>
      </c>
      <c r="BG447" s="22">
        <f>Target_AM[[#This Row],[PROPORSI]]*VLOOKUP(Target_AM[[#This Row],[NIPNAS]],Target_CC[],COLUMN(AS$2)+9,0)</f>
        <v>10535863.559258789</v>
      </c>
      <c r="BH447" s="22">
        <f>Target_AM[[#This Row],[PROPORSI]]*VLOOKUP(Target_AM[[#This Row],[NIPNAS]],Target_CC[],COLUMN(AT$2)+9,0)</f>
        <v>10880050.010593304</v>
      </c>
      <c r="BI447" s="22">
        <f>Target_AM[[#This Row],[PROPORSI]]*VLOOKUP(Target_AM[[#This Row],[NIPNAS]],Target_CC[],COLUMN(AU$2)+9,0)</f>
        <v>11033006.258779872</v>
      </c>
      <c r="BJ447" s="22">
        <f>Target_AM[[#This Row],[PROPORSI]]*VLOOKUP(Target_AM[[#This Row],[NIPNAS]],Target_CC[],COLUMN(AV$2)+9,0)</f>
        <v>10861497.707132163</v>
      </c>
      <c r="BK447" s="22">
        <f>Target_AM[[#This Row],[PROPORSI]]*VLOOKUP(Target_AM[[#This Row],[NIPNAS]],Target_CC[],COLUMN(AW$2)+9,0)</f>
        <v>11046145.398095053</v>
      </c>
      <c r="BL447" s="22">
        <f>Target_AM[[#This Row],[PROPORSI]]*VLOOKUP(Target_AM[[#This Row],[NIPNAS]],Target_CC[],COLUMN(AX$2)+9,0)</f>
        <v>11249783.396894053</v>
      </c>
      <c r="BM447" s="22">
        <f>Target_AM[[#This Row],[PROPORSI]]*VLOOKUP(Target_AM[[#This Row],[NIPNAS]],Target_CC[],COLUMN(AY$2)+9,0)</f>
        <v>10968402.944752034</v>
      </c>
      <c r="BN447" s="22">
        <f>Target_AM[[#This Row],[PROPORSI]]*VLOOKUP(Target_AM[[#This Row],[NIPNAS]],Target_CC[],COLUMN(AZ$2)+9,0)</f>
        <v>127827043.62072875</v>
      </c>
      <c r="BO447" s="22">
        <f>Target_AM[[#This Row],[PROPORSI]]*VLOOKUP(Target_AM[[#This Row],[NIPNAS]],Target_CC[],COLUMN(BA$2)+9,0)</f>
        <v>51519717</v>
      </c>
      <c r="BP447" s="22">
        <f>Target_AM[[#This Row],[PROPORSI]]*VLOOKUP(Target_AM[[#This Row],[NIPNAS]],Target_CC[],COLUMN(BB$2)+9,0)</f>
        <v>50536958</v>
      </c>
      <c r="BQ447" s="22">
        <f>Target_AM[[#This Row],[PROPORSI]]*VLOOKUP(Target_AM[[#This Row],[NIPNAS]],Target_CC[],COLUMN(BC$2)+9,0)</f>
        <v>48602194</v>
      </c>
      <c r="BR447" s="22">
        <f>Target_AM[[#This Row],[PROPORSI]]*VLOOKUP(Target_AM[[#This Row],[NIPNAS]],Target_CC[],COLUMN(BD$2)+9,0)</f>
        <v>48984388</v>
      </c>
      <c r="BS447" s="22">
        <f>Target_AM[[#This Row],[PROPORSI]]*VLOOKUP(Target_AM[[#This Row],[NIPNAS]],Target_CC[],COLUMN(BE$2)+9,0)</f>
        <v>48984388</v>
      </c>
      <c r="BT447" s="22">
        <f>Target_AM[[#This Row],[PROPORSI]]*VLOOKUP(Target_AM[[#This Row],[NIPNAS]],Target_CC[],COLUMN(BF$2)+9,0)</f>
        <v>48984388</v>
      </c>
      <c r="BU447" s="22">
        <f>Target_AM[[#This Row],[PROPORSI]]*VLOOKUP(Target_AM[[#This Row],[NIPNAS]],Target_CC[],COLUMN(BG$2)+9,0)</f>
        <v>48984388</v>
      </c>
      <c r="BV447" s="22">
        <f>Target_AM[[#This Row],[PROPORSI]]*VLOOKUP(Target_AM[[#This Row],[NIPNAS]],Target_CC[],COLUMN(BH$2)+9,0)</f>
        <v>48984388</v>
      </c>
      <c r="BW447" s="22">
        <f>Target_AM[[#This Row],[PROPORSI]]*VLOOKUP(Target_AM[[#This Row],[NIPNAS]],Target_CC[],COLUMN(BI$2)+9,0)</f>
        <v>48984388</v>
      </c>
      <c r="BX447" s="22">
        <f>Target_AM[[#This Row],[PROPORSI]]*VLOOKUP(Target_AM[[#This Row],[NIPNAS]],Target_CC[],COLUMN(BJ$2)+9,0)</f>
        <v>48984388</v>
      </c>
      <c r="BY447" s="22">
        <f>Target_AM[[#This Row],[PROPORSI]]*VLOOKUP(Target_AM[[#This Row],[NIPNAS]],Target_CC[],COLUMN(BK$2)+9,0)</f>
        <v>48984388</v>
      </c>
      <c r="BZ447" s="22">
        <f>Target_AM[[#This Row],[PROPORSI]]*VLOOKUP(Target_AM[[#This Row],[NIPNAS]],Target_CC[],COLUMN(BL$2)+9,0)</f>
        <v>48984388</v>
      </c>
      <c r="CA447" s="22">
        <f>Target_AM[[#This Row],[PROPORSI]]*VLOOKUP(Target_AM[[#This Row],[NIPNAS]],Target_CC[],COLUMN(BM$2)+9,0)</f>
        <v>591518361</v>
      </c>
      <c r="CB447" s="22">
        <f>Target_AM[[#This Row],[PROPORSI]]*VLOOKUP(Target_AM[[#This Row],[NIPNAS]],Target_CC[],COLUMN(BN$2)+9,0)</f>
        <v>0</v>
      </c>
      <c r="CC447" s="22">
        <f>Target_AM[[#This Row],[PROPORSI]]*VLOOKUP(Target_AM[[#This Row],[NIPNAS]],Target_CC[],COLUMN(BO$2)+9,0)</f>
        <v>0</v>
      </c>
      <c r="CD447" s="22">
        <f>Target_AM[[#This Row],[PROPORSI]]*VLOOKUP(Target_AM[[#This Row],[NIPNAS]],Target_CC[],COLUMN(BP$2)+9,0)</f>
        <v>0</v>
      </c>
      <c r="CE447" s="22">
        <f>Target_AM[[#This Row],[PROPORSI]]*VLOOKUP(Target_AM[[#This Row],[NIPNAS]],Target_CC[],COLUMN(BQ$2)+9,0)</f>
        <v>0</v>
      </c>
      <c r="CF447" s="22">
        <f>Target_AM[[#This Row],[PROPORSI]]*VLOOKUP(Target_AM[[#This Row],[NIPNAS]],Target_CC[],COLUMN(BR$2)+9,0)</f>
        <v>0</v>
      </c>
      <c r="CG447" s="22">
        <f>Target_AM[[#This Row],[PROPORSI]]*VLOOKUP(Target_AM[[#This Row],[NIPNAS]],Target_CC[],COLUMN(BS$2)+9,0)</f>
        <v>0</v>
      </c>
      <c r="CH447" s="22">
        <f>Target_AM[[#This Row],[PROPORSI]]*VLOOKUP(Target_AM[[#This Row],[NIPNAS]],Target_CC[],COLUMN(BT$2)+9,0)</f>
        <v>0</v>
      </c>
      <c r="CI447" s="22">
        <f>Target_AM[[#This Row],[PROPORSI]]*VLOOKUP(Target_AM[[#This Row],[NIPNAS]],Target_CC[],COLUMN(BU$2)+9,0)</f>
        <v>0</v>
      </c>
      <c r="CJ447" s="22">
        <f>Target_AM[[#This Row],[PROPORSI]]*VLOOKUP(Target_AM[[#This Row],[NIPNAS]],Target_CC[],COLUMN(BV$2)+9,0)</f>
        <v>0</v>
      </c>
      <c r="CK447" s="22">
        <f>Target_AM[[#This Row],[PROPORSI]]*VLOOKUP(Target_AM[[#This Row],[NIPNAS]],Target_CC[],COLUMN(BW$2)+9,0)</f>
        <v>0</v>
      </c>
      <c r="CL447" s="22">
        <f>Target_AM[[#This Row],[PROPORSI]]*VLOOKUP(Target_AM[[#This Row],[NIPNAS]],Target_CC[],COLUMN(BX$2)+9,0)</f>
        <v>0</v>
      </c>
      <c r="CM447" s="22">
        <f>Target_AM[[#This Row],[PROPORSI]]*VLOOKUP(Target_AM[[#This Row],[NIPNAS]],Target_CC[],COLUMN(BY$2)+9,0)</f>
        <v>0</v>
      </c>
      <c r="CN447" s="22">
        <f>Target_AM[[#This Row],[PROPORSI]]*VLOOKUP(Target_AM[[#This Row],[NIPNAS]],Target_CC[],COLUMN(BZ$2)+9,0)</f>
        <v>0</v>
      </c>
      <c r="CO447" s="22">
        <f>Target_AM[[#This Row],[PROPORSI]]*VLOOKUP(Target_AM[[#This Row],[NIPNAS]],Target_CC[],COLUMN(CA$2)+9,0)</f>
        <v>52041139</v>
      </c>
      <c r="CP447" s="22">
        <f>Target_AM[[#This Row],[PROPORSI]]*VLOOKUP(Target_AM[[#This Row],[NIPNAS]],Target_CC[],COLUMN(CB$2)+9,0)</f>
        <v>50727277</v>
      </c>
      <c r="CQ447" s="22">
        <f>Target_AM[[#This Row],[PROPORSI]]*VLOOKUP(Target_AM[[#This Row],[NIPNAS]],Target_CC[],COLUMN(CC$2)+9,0)</f>
        <v>48984388</v>
      </c>
      <c r="CR447" s="22">
        <f>Target_AM[[#This Row],[PROPORSI]]*VLOOKUP(Target_AM[[#This Row],[NIPNAS]],Target_CC[],COLUMN(CD$2)+9,0)</f>
        <v>48984388</v>
      </c>
      <c r="CS447" s="22">
        <f>Target_AM[[#This Row],[PROPORSI]]*VLOOKUP(Target_AM[[#This Row],[NIPNAS]],Target_CC[],COLUMN(CE$2)+9,0)</f>
        <v>48984388</v>
      </c>
      <c r="CT447" s="22">
        <f>Target_AM[[#This Row],[PROPORSI]]*VLOOKUP(Target_AM[[#This Row],[NIPNAS]],Target_CC[],COLUMN(CF$2)+9,0)</f>
        <v>48984388</v>
      </c>
      <c r="CU447" s="22">
        <f>Target_AM[[#This Row],[PROPORSI]]*VLOOKUP(Target_AM[[#This Row],[NIPNAS]],Target_CC[],COLUMN(CG$2)+9,0)</f>
        <v>48984388</v>
      </c>
      <c r="CV447" s="22">
        <f>Target_AM[[#This Row],[PROPORSI]]*VLOOKUP(Target_AM[[#This Row],[NIPNAS]],Target_CC[],COLUMN(CH$2)+9,0)</f>
        <v>48984388</v>
      </c>
      <c r="CW447" s="22">
        <f>Target_AM[[#This Row],[PROPORSI]]*VLOOKUP(Target_AM[[#This Row],[NIPNAS]],Target_CC[],COLUMN(CI$2)+9,0)</f>
        <v>48984388</v>
      </c>
      <c r="CX447" s="22">
        <f>Target_AM[[#This Row],[PROPORSI]]*VLOOKUP(Target_AM[[#This Row],[NIPNAS]],Target_CC[],COLUMN(CJ$2)+9,0)</f>
        <v>48984388</v>
      </c>
      <c r="CY447" s="22">
        <f>Target_AM[[#This Row],[PROPORSI]]*VLOOKUP(Target_AM[[#This Row],[NIPNAS]],Target_CC[],COLUMN(CK$2)+9,0)</f>
        <v>48984388</v>
      </c>
      <c r="CZ447" s="22">
        <f>Target_AM[[#This Row],[PROPORSI]]*VLOOKUP(Target_AM[[#This Row],[NIPNAS]],Target_CC[],COLUMN(CL$2)+9,0)</f>
        <v>48984388</v>
      </c>
      <c r="DA447" s="22">
        <f>Target_AM[[#This Row],[PROPORSI]]*VLOOKUP(Target_AM[[#This Row],[NIPNAS]],Target_CC[],COLUMN(CM$2)+9,0)</f>
        <v>592612296</v>
      </c>
      <c r="DB447" s="22">
        <f>Target_AM[[#This Row],[PROPORSI]]*VLOOKUP(Target_AM[[#This Row],[NIPNAS]],Target_CC[],COLUMN(CN$2)+9,0)</f>
        <v>0</v>
      </c>
      <c r="DC447" s="22">
        <f>Target_AM[[#This Row],[PROPORSI]]*VLOOKUP(Target_AM[[#This Row],[NIPNAS]],Target_CC[],COLUMN(CO$2)+9,0)</f>
        <v>0</v>
      </c>
      <c r="DD447" s="22">
        <f>Target_AM[[#This Row],[PROPORSI]]*VLOOKUP(Target_AM[[#This Row],[NIPNAS]],Target_CC[],COLUMN(CP$2)+9,0)</f>
        <v>0</v>
      </c>
      <c r="DE447" s="22">
        <f>Target_AM[[#This Row],[PROPORSI]]*VLOOKUP(Target_AM[[#This Row],[NIPNAS]],Target_CC[],COLUMN(CQ$2)+9,0)</f>
        <v>0</v>
      </c>
      <c r="DF447" s="22">
        <f>Target_AM[[#This Row],[PROPORSI]]*VLOOKUP(Target_AM[[#This Row],[NIPNAS]],Target_CC[],COLUMN(CR$2)+9,0)</f>
        <v>0</v>
      </c>
      <c r="DG447" s="22">
        <f>Target_AM[[#This Row],[PROPORSI]]*VLOOKUP(Target_AM[[#This Row],[NIPNAS]],Target_CC[],COLUMN(CS$2)+9,0)</f>
        <v>0</v>
      </c>
      <c r="DH447" s="22">
        <f>Target_AM[[#This Row],[PROPORSI]]*VLOOKUP(Target_AM[[#This Row],[NIPNAS]],Target_CC[],COLUMN(CT$2)+9,0)</f>
        <v>0</v>
      </c>
      <c r="DI447" s="22">
        <f>Target_AM[[#This Row],[PROPORSI]]*VLOOKUP(Target_AM[[#This Row],[NIPNAS]],Target_CC[],COLUMN(CU$2)+9,0)</f>
        <v>0</v>
      </c>
      <c r="DJ447" s="22">
        <f>Target_AM[[#This Row],[PROPORSI]]*VLOOKUP(Target_AM[[#This Row],[NIPNAS]],Target_CC[],COLUMN(CV$2)+9,0)</f>
        <v>0</v>
      </c>
      <c r="DK447" s="22">
        <f>Target_AM[[#This Row],[PROPORSI]]*VLOOKUP(Target_AM[[#This Row],[NIPNAS]],Target_CC[],COLUMN(CW$2)+9,0)</f>
        <v>0</v>
      </c>
      <c r="DL447" s="22">
        <f>Target_AM[[#This Row],[PROPORSI]]*VLOOKUP(Target_AM[[#This Row],[NIPNAS]],Target_CC[],COLUMN(CX$2)+9,0)</f>
        <v>0</v>
      </c>
      <c r="DM447" s="22">
        <f>Target_AM[[#This Row],[PROPORSI]]*VLOOKUP(Target_AM[[#This Row],[NIPNAS]],Target_CC[],COLUMN(CY$2)+9,0)</f>
        <v>0</v>
      </c>
      <c r="DN447" s="22">
        <f>Target_AM[[#This Row],[PROPORSI]]*VLOOKUP(Target_AM[[#This Row],[NIPNAS]],Target_CC[],COLUMN(CZ$2)+9,0)</f>
        <v>0</v>
      </c>
      <c r="DO447" s="22">
        <f>Target_AM[[#This Row],[PROPORSI]]*VLOOKUP(Target_AM[[#This Row],[NIPNAS]],Target_CC[],COLUMN(DA$2)+9,0)</f>
        <v>0</v>
      </c>
      <c r="DP447" s="22">
        <f>Target_AM[[#This Row],[PROPORSI]]*VLOOKUP(Target_AM[[#This Row],[NIPNAS]],Target_CC[],COLUMN(DB$2)+9,0)</f>
        <v>0</v>
      </c>
      <c r="DQ447" s="22">
        <f>Target_AM[[#This Row],[PROPORSI]]*VLOOKUP(Target_AM[[#This Row],[NIPNAS]],Target_CC[],COLUMN(DC$2)+9,0)</f>
        <v>0</v>
      </c>
      <c r="DR447" s="22">
        <f>Target_AM[[#This Row],[PROPORSI]]*VLOOKUP(Target_AM[[#This Row],[NIPNAS]],Target_CC[],COLUMN(DD$2)+9,0)</f>
        <v>0</v>
      </c>
      <c r="DS447" s="22">
        <f>Target_AM[[#This Row],[PROPORSI]]*VLOOKUP(Target_AM[[#This Row],[NIPNAS]],Target_CC[],COLUMN(DE$2)+9,0)</f>
        <v>0</v>
      </c>
      <c r="DT447" s="22">
        <f>Target_AM[[#This Row],[PROPORSI]]*VLOOKUP(Target_AM[[#This Row],[NIPNAS]],Target_CC[],COLUMN(DF$2)+9,0)</f>
        <v>0</v>
      </c>
      <c r="DU447" s="22">
        <f>Target_AM[[#This Row],[PROPORSI]]*VLOOKUP(Target_AM[[#This Row],[NIPNAS]],Target_CC[],COLUMN(DG$2)+9,0)</f>
        <v>0</v>
      </c>
      <c r="DV447" s="22">
        <f>Target_AM[[#This Row],[PROPORSI]]*VLOOKUP(Target_AM[[#This Row],[NIPNAS]],Target_CC[],COLUMN(DH$2)+9,0)</f>
        <v>0</v>
      </c>
      <c r="DW447" s="22">
        <f>Target_AM[[#This Row],[PROPORSI]]*VLOOKUP(Target_AM[[#This Row],[NIPNAS]],Target_CC[],COLUMN(DI$2)+9,0)</f>
        <v>0</v>
      </c>
      <c r="DX447" s="22">
        <f>Target_AM[[#This Row],[PROPORSI]]*VLOOKUP(Target_AM[[#This Row],[NIPNAS]],Target_CC[],COLUMN(DJ$2)+9,0)</f>
        <v>0</v>
      </c>
      <c r="DY447" s="22">
        <f>Target_AM[[#This Row],[PROPORSI]]*VLOOKUP(Target_AM[[#This Row],[NIPNAS]],Target_CC[],COLUMN(DK$2)+9,0)</f>
        <v>0</v>
      </c>
      <c r="DZ447" s="22">
        <f>Target_AM[[#This Row],[PROPORSI]]*VLOOKUP(Target_AM[[#This Row],[NIPNAS]],Target_CC[],COLUMN(DL$2)+9,0)</f>
        <v>0</v>
      </c>
      <c r="EA447" s="22">
        <f>Target_AM[[#This Row],[PROPORSI]]*VLOOKUP(Target_AM[[#This Row],[NIPNAS]],Target_CC[],COLUMN(DM$2)+9,0)</f>
        <v>0</v>
      </c>
    </row>
    <row r="448" spans="2:131" x14ac:dyDescent="0.3">
      <c r="B448">
        <v>980193</v>
      </c>
      <c r="C448" t="s">
        <v>1076</v>
      </c>
      <c r="D448">
        <v>1</v>
      </c>
      <c r="E448" s="8">
        <v>45658</v>
      </c>
      <c r="F448">
        <v>2000267</v>
      </c>
      <c r="G448" t="s">
        <v>816</v>
      </c>
      <c r="J448" t="s">
        <v>296</v>
      </c>
      <c r="K448" t="s">
        <v>24</v>
      </c>
      <c r="L448" t="s">
        <v>159</v>
      </c>
      <c r="M448" t="s">
        <v>29</v>
      </c>
      <c r="N448" s="23">
        <f>Target_AM[[#This Row],[PROPORSI]]*VLOOKUP(Target_AM[[#This Row],[NIPNAS]],Target_CC[],9,0)</f>
        <v>39829108.257308967</v>
      </c>
      <c r="O448" s="22">
        <f>Target_AM[[#This Row],[PROPORSI]]*VLOOKUP(Target_AM[[#This Row],[NIPNAS]],Target_CC[],COLUMN(A$2)+9,0)</f>
        <v>58368149.07</v>
      </c>
      <c r="P448" s="22">
        <f>Target_AM[[#This Row],[PROPORSI]]*VLOOKUP(Target_AM[[#This Row],[NIPNAS]],Target_CC[],COLUMN(B$2)+9,0)</f>
        <v>58278983.316500001</v>
      </c>
      <c r="Q448" s="22">
        <f>Target_AM[[#This Row],[PROPORSI]]*VLOOKUP(Target_AM[[#This Row],[NIPNAS]],Target_CC[],COLUMN(C$2)+9,0)</f>
        <v>58293117.350000001</v>
      </c>
      <c r="R448" s="22">
        <f>Target_AM[[#This Row],[PROPORSI]]*VLOOKUP(Target_AM[[#This Row],[NIPNAS]],Target_CC[],COLUMN(D$2)+9,0)</f>
        <v>58264239.316500001</v>
      </c>
      <c r="S448" s="22">
        <f>Target_AM[[#This Row],[PROPORSI]]*VLOOKUP(Target_AM[[#This Row],[NIPNAS]],Target_CC[],COLUMN(E$2)+9,0)</f>
        <v>58199721.216000006</v>
      </c>
      <c r="T448" s="22">
        <f>Target_AM[[#This Row],[PROPORSI]]*VLOOKUP(Target_AM[[#This Row],[NIPNAS]],Target_CC[],COLUMN(F$2)+9,0)</f>
        <v>58164691.115500003</v>
      </c>
      <c r="U448" s="22">
        <f>Target_AM[[#This Row],[PROPORSI]]*VLOOKUP(Target_AM[[#This Row],[NIPNAS]],Target_CC[],COLUMN(G$2)+9,0)</f>
        <v>58268535.283</v>
      </c>
      <c r="V448" s="22">
        <f>Target_AM[[#This Row],[PROPORSI]]*VLOOKUP(Target_AM[[#This Row],[NIPNAS]],Target_CC[],COLUMN(H$2)+9,0)</f>
        <v>58336129.416999996</v>
      </c>
      <c r="W448" s="22">
        <f>Target_AM[[#This Row],[PROPORSI]]*VLOOKUP(Target_AM[[#This Row],[NIPNAS]],Target_CC[],COLUMN(I$2)+9,0)</f>
        <v>58318309.383500002</v>
      </c>
      <c r="X448" s="22">
        <f>Target_AM[[#This Row],[PROPORSI]]*VLOOKUP(Target_AM[[#This Row],[NIPNAS]],Target_CC[],COLUMN(J$2)+9,0)</f>
        <v>58321995.383500002</v>
      </c>
      <c r="Y448" s="22">
        <f>Target_AM[[#This Row],[PROPORSI]]*VLOOKUP(Target_AM[[#This Row],[NIPNAS]],Target_CC[],COLUMN(K$2)+9,0)</f>
        <v>58332443.416999996</v>
      </c>
      <c r="Z448" s="22">
        <f>Target_AM[[#This Row],[PROPORSI]]*VLOOKUP(Target_AM[[#This Row],[NIPNAS]],Target_CC[],COLUMN(L$2)+9,0)</f>
        <v>58300489.350000001</v>
      </c>
      <c r="AA448" s="22">
        <f>Target_AM[[#This Row],[PROPORSI]]*VLOOKUP(Target_AM[[#This Row],[NIPNAS]],Target_CC[],COLUMN(M$2)+9,0)</f>
        <v>699446803.61850011</v>
      </c>
      <c r="AB448" s="22">
        <f>Target_AM[[#This Row],[PROPORSI]]*VLOOKUP(Target_AM[[#This Row],[NIPNAS]],Target_CC[],COLUMN(N$2)+9,0)</f>
        <v>0</v>
      </c>
      <c r="AC448" s="22">
        <f>Target_AM[[#This Row],[PROPORSI]]*VLOOKUP(Target_AM[[#This Row],[NIPNAS]],Target_CC[],COLUMN(O$2)+9,0)</f>
        <v>11950724.263759997</v>
      </c>
      <c r="AD448" s="22">
        <f>Target_AM[[#This Row],[PROPORSI]]*VLOOKUP(Target_AM[[#This Row],[NIPNAS]],Target_CC[],COLUMN(P$2)+9,0)</f>
        <v>11827387.134146826</v>
      </c>
      <c r="AE448" s="22">
        <f>Target_AM[[#This Row],[PROPORSI]]*VLOOKUP(Target_AM[[#This Row],[NIPNAS]],Target_CC[],COLUMN(Q$2)+9,0)</f>
        <v>9297635.5734425317</v>
      </c>
      <c r="AF448" s="22">
        <f>Target_AM[[#This Row],[PROPORSI]]*VLOOKUP(Target_AM[[#This Row],[NIPNAS]],Target_CC[],COLUMN(R$2)+9,0)</f>
        <v>10140840.16137453</v>
      </c>
      <c r="AG448" s="22">
        <f>Target_AM[[#This Row],[PROPORSI]]*VLOOKUP(Target_AM[[#This Row],[NIPNAS]],Target_CC[],COLUMN(S$2)+9,0)</f>
        <v>9886932.8458673004</v>
      </c>
      <c r="AH448" s="22">
        <f>Target_AM[[#This Row],[PROPORSI]]*VLOOKUP(Target_AM[[#This Row],[NIPNAS]],Target_CC[],COLUMN(T$2)+9,0)</f>
        <v>12288154.568081591</v>
      </c>
      <c r="AI448" s="22">
        <f>Target_AM[[#This Row],[PROPORSI]]*VLOOKUP(Target_AM[[#This Row],[NIPNAS]],Target_CC[],COLUMN(U$2)+9,0)</f>
        <v>10349068.613539482</v>
      </c>
      <c r="AJ448" s="22">
        <f>Target_AM[[#This Row],[PROPORSI]]*VLOOKUP(Target_AM[[#This Row],[NIPNAS]],Target_CC[],COLUMN(V$2)+9,0)</f>
        <v>12378878.988314027</v>
      </c>
      <c r="AK448" s="22">
        <f>Target_AM[[#This Row],[PROPORSI]]*VLOOKUP(Target_AM[[#This Row],[NIPNAS]],Target_CC[],COLUMN(W$2)+9,0)</f>
        <v>12467275.195482703</v>
      </c>
      <c r="AL448" s="22">
        <f>Target_AM[[#This Row],[PROPORSI]]*VLOOKUP(Target_AM[[#This Row],[NIPNAS]],Target_CC[],COLUMN(X$2)+9,0)</f>
        <v>10585903.080715967</v>
      </c>
      <c r="AM448" s="22">
        <f>Target_AM[[#This Row],[PROPORSI]]*VLOOKUP(Target_AM[[#This Row],[NIPNAS]],Target_CC[],COLUMN(Y$2)+9,0)</f>
        <v>10778419.087470157</v>
      </c>
      <c r="AN448" s="22">
        <f>Target_AM[[#This Row],[PROPORSI]]*VLOOKUP(Target_AM[[#This Row],[NIPNAS]],Target_CC[],COLUMN(Z$2)+9,0)</f>
        <v>121951219.51219513</v>
      </c>
      <c r="AO448" s="22">
        <f>Target_AM[[#This Row],[PROPORSI]]*VLOOKUP(Target_AM[[#This Row],[NIPNAS]],Target_CC[],COLUMN(AA$2)+9,0)</f>
        <v>58368149.07</v>
      </c>
      <c r="AP448" s="22">
        <f>Target_AM[[#This Row],[PROPORSI]]*VLOOKUP(Target_AM[[#This Row],[NIPNAS]],Target_CC[],COLUMN(AB$2)+9,0)</f>
        <v>70229707.580259994</v>
      </c>
      <c r="AQ448" s="22">
        <f>Target_AM[[#This Row],[PROPORSI]]*VLOOKUP(Target_AM[[#This Row],[NIPNAS]],Target_CC[],COLUMN(AC$2)+9,0)</f>
        <v>70120504.484146833</v>
      </c>
      <c r="AR448" s="22">
        <f>Target_AM[[#This Row],[PROPORSI]]*VLOOKUP(Target_AM[[#This Row],[NIPNAS]],Target_CC[],COLUMN(AD$2)+9,0)</f>
        <v>67561874.889942527</v>
      </c>
      <c r="AS448" s="22">
        <f>Target_AM[[#This Row],[PROPORSI]]*VLOOKUP(Target_AM[[#This Row],[NIPNAS]],Target_CC[],COLUMN(AE$2)+9,0)</f>
        <v>68340561.37737453</v>
      </c>
      <c r="AT448" s="22">
        <f>Target_AM[[#This Row],[PROPORSI]]*VLOOKUP(Target_AM[[#This Row],[NIPNAS]],Target_CC[],COLUMN(AF$2)+9,0)</f>
        <v>68051623.961367309</v>
      </c>
      <c r="AU448" s="22">
        <f>Target_AM[[#This Row],[PROPORSI]]*VLOOKUP(Target_AM[[#This Row],[NIPNAS]],Target_CC[],COLUMN(AG$2)+9,0)</f>
        <v>70556689.851081595</v>
      </c>
      <c r="AV448" s="22">
        <f>Target_AM[[#This Row],[PROPORSI]]*VLOOKUP(Target_AM[[#This Row],[NIPNAS]],Target_CC[],COLUMN(AH$2)+9,0)</f>
        <v>68685198.030539483</v>
      </c>
      <c r="AW448" s="22">
        <f>Target_AM[[#This Row],[PROPORSI]]*VLOOKUP(Target_AM[[#This Row],[NIPNAS]],Target_CC[],COLUMN(AI$2)+9,0)</f>
        <v>70697188.371814027</v>
      </c>
      <c r="AX448" s="22">
        <f>Target_AM[[#This Row],[PROPORSI]]*VLOOKUP(Target_AM[[#This Row],[NIPNAS]],Target_CC[],COLUMN(AJ$2)+9,0)</f>
        <v>70789270.578982711</v>
      </c>
      <c r="AY448" s="22">
        <f>Target_AM[[#This Row],[PROPORSI]]*VLOOKUP(Target_AM[[#This Row],[NIPNAS]],Target_CC[],COLUMN(AK$2)+9,0)</f>
        <v>68918346.497715965</v>
      </c>
      <c r="AZ448" s="22">
        <f>Target_AM[[#This Row],[PROPORSI]]*VLOOKUP(Target_AM[[#This Row],[NIPNAS]],Target_CC[],COLUMN(AL$2)+9,0)</f>
        <v>69078908.437470153</v>
      </c>
      <c r="BA448" s="22">
        <f>Target_AM[[#This Row],[PROPORSI]]*VLOOKUP(Target_AM[[#This Row],[NIPNAS]],Target_CC[],COLUMN(AM$2)+9,0)</f>
        <v>821398023.1306951</v>
      </c>
      <c r="BB448" s="22">
        <f>Target_AM[[#This Row],[PROPORSI]]*VLOOKUP(Target_AM[[#This Row],[NIPNAS]],Target_CC[],COLUMN(AN$2)+9,0)</f>
        <v>10880698.204212455</v>
      </c>
      <c r="BC448" s="22">
        <f>Target_AM[[#This Row],[PROPORSI]]*VLOOKUP(Target_AM[[#This Row],[NIPNAS]],Target_CC[],COLUMN(AO$2)+9,0)</f>
        <v>11322185.59187007</v>
      </c>
      <c r="BD448" s="22">
        <f>Target_AM[[#This Row],[PROPORSI]]*VLOOKUP(Target_AM[[#This Row],[NIPNAS]],Target_CC[],COLUMN(AP$2)+9,0)</f>
        <v>11450068.507622395</v>
      </c>
      <c r="BE448" s="22">
        <f>Target_AM[[#This Row],[PROPORSI]]*VLOOKUP(Target_AM[[#This Row],[NIPNAS]],Target_CC[],COLUMN(AQ$2)+9,0)</f>
        <v>11100485.422707163</v>
      </c>
      <c r="BF448" s="22">
        <f>Target_AM[[#This Row],[PROPORSI]]*VLOOKUP(Target_AM[[#This Row],[NIPNAS]],Target_CC[],COLUMN(AR$2)+9,0)</f>
        <v>11671885.254042339</v>
      </c>
      <c r="BG448" s="22">
        <f>Target_AM[[#This Row],[PROPORSI]]*VLOOKUP(Target_AM[[#This Row],[NIPNAS]],Target_CC[],COLUMN(AS$2)+9,0)</f>
        <v>11599275.931040958</v>
      </c>
      <c r="BH448" s="22">
        <f>Target_AM[[#This Row],[PROPORSI]]*VLOOKUP(Target_AM[[#This Row],[NIPNAS]],Target_CC[],COLUMN(AT$2)+9,0)</f>
        <v>11978202.024597518</v>
      </c>
      <c r="BI448" s="22">
        <f>Target_AM[[#This Row],[PROPORSI]]*VLOOKUP(Target_AM[[#This Row],[NIPNAS]],Target_CC[],COLUMN(AU$2)+9,0)</f>
        <v>12146596.548512327</v>
      </c>
      <c r="BJ448" s="22">
        <f>Target_AM[[#This Row],[PROPORSI]]*VLOOKUP(Target_AM[[#This Row],[NIPNAS]],Target_CC[],COLUMN(AV$2)+9,0)</f>
        <v>11957777.188437495</v>
      </c>
      <c r="BK448" s="22">
        <f>Target_AM[[#This Row],[PROPORSI]]*VLOOKUP(Target_AM[[#This Row],[NIPNAS]],Target_CC[],COLUMN(AW$2)+9,0)</f>
        <v>12161061.855656443</v>
      </c>
      <c r="BL448" s="22">
        <f>Target_AM[[#This Row],[PROPORSI]]*VLOOKUP(Target_AM[[#This Row],[NIPNAS]],Target_CC[],COLUMN(AX$2)+9,0)</f>
        <v>12385253.572341956</v>
      </c>
      <c r="BM448" s="22">
        <f>Target_AM[[#This Row],[PROPORSI]]*VLOOKUP(Target_AM[[#This Row],[NIPNAS]],Target_CC[],COLUMN(AY$2)+9,0)</f>
        <v>12075472.652378529</v>
      </c>
      <c r="BN448" s="22">
        <f>Target_AM[[#This Row],[PROPORSI]]*VLOOKUP(Target_AM[[#This Row],[NIPNAS]],Target_CC[],COLUMN(AZ$2)+9,0)</f>
        <v>140728962.75341964</v>
      </c>
      <c r="BO448" s="22">
        <f>Target_AM[[#This Row],[PROPORSI]]*VLOOKUP(Target_AM[[#This Row],[NIPNAS]],Target_CC[],COLUMN(BA$2)+9,0)</f>
        <v>57945200</v>
      </c>
      <c r="BP448" s="22">
        <f>Target_AM[[#This Row],[PROPORSI]]*VLOOKUP(Target_AM[[#This Row],[NIPNAS]],Target_CC[],COLUMN(BB$2)+9,0)</f>
        <v>57947950</v>
      </c>
      <c r="BQ448" s="22">
        <f>Target_AM[[#This Row],[PROPORSI]]*VLOOKUP(Target_AM[[#This Row],[NIPNAS]],Target_CC[],COLUMN(BC$2)+9,0)</f>
        <v>57945200</v>
      </c>
      <c r="BR448" s="22">
        <f>Target_AM[[#This Row],[PROPORSI]]*VLOOKUP(Target_AM[[#This Row],[NIPNAS]],Target_CC[],COLUMN(BD$2)+9,0)</f>
        <v>55146700</v>
      </c>
      <c r="BS448" s="22">
        <f>Target_AM[[#This Row],[PROPORSI]]*VLOOKUP(Target_AM[[#This Row],[NIPNAS]],Target_CC[],COLUMN(BE$2)+9,0)</f>
        <v>55146700</v>
      </c>
      <c r="BT448" s="22">
        <f>Target_AM[[#This Row],[PROPORSI]]*VLOOKUP(Target_AM[[#This Row],[NIPNAS]],Target_CC[],COLUMN(BF$2)+9,0)</f>
        <v>55146700</v>
      </c>
      <c r="BU448" s="22">
        <f>Target_AM[[#This Row],[PROPORSI]]*VLOOKUP(Target_AM[[#This Row],[NIPNAS]],Target_CC[],COLUMN(BG$2)+9,0)</f>
        <v>55146700</v>
      </c>
      <c r="BV448" s="22">
        <f>Target_AM[[#This Row],[PROPORSI]]*VLOOKUP(Target_AM[[#This Row],[NIPNAS]],Target_CC[],COLUMN(BH$2)+9,0)</f>
        <v>55146700</v>
      </c>
      <c r="BW448" s="22">
        <f>Target_AM[[#This Row],[PROPORSI]]*VLOOKUP(Target_AM[[#This Row],[NIPNAS]],Target_CC[],COLUMN(BI$2)+9,0)</f>
        <v>55146700</v>
      </c>
      <c r="BX448" s="22">
        <f>Target_AM[[#This Row],[PROPORSI]]*VLOOKUP(Target_AM[[#This Row],[NIPNAS]],Target_CC[],COLUMN(BJ$2)+9,0)</f>
        <v>55146700</v>
      </c>
      <c r="BY448" s="22">
        <f>Target_AM[[#This Row],[PROPORSI]]*VLOOKUP(Target_AM[[#This Row],[NIPNAS]],Target_CC[],COLUMN(BK$2)+9,0)</f>
        <v>55146700</v>
      </c>
      <c r="BZ448" s="22">
        <f>Target_AM[[#This Row],[PROPORSI]]*VLOOKUP(Target_AM[[#This Row],[NIPNAS]],Target_CC[],COLUMN(BL$2)+9,0)</f>
        <v>55146700</v>
      </c>
      <c r="CA448" s="22">
        <f>Target_AM[[#This Row],[PROPORSI]]*VLOOKUP(Target_AM[[#This Row],[NIPNAS]],Target_CC[],COLUMN(BM$2)+9,0)</f>
        <v>670158650</v>
      </c>
      <c r="CB448" s="22">
        <f>Target_AM[[#This Row],[PROPORSI]]*VLOOKUP(Target_AM[[#This Row],[NIPNAS]],Target_CC[],COLUMN(BN$2)+9,0)</f>
        <v>56000000</v>
      </c>
      <c r="CC448" s="22">
        <f>Target_AM[[#This Row],[PROPORSI]]*VLOOKUP(Target_AM[[#This Row],[NIPNAS]],Target_CC[],COLUMN(BO$2)+9,0)</f>
        <v>56000000</v>
      </c>
      <c r="CD448" s="22">
        <f>Target_AM[[#This Row],[PROPORSI]]*VLOOKUP(Target_AM[[#This Row],[NIPNAS]],Target_CC[],COLUMN(BP$2)+9,0)</f>
        <v>56000000</v>
      </c>
      <c r="CE448" s="22">
        <f>Target_AM[[#This Row],[PROPORSI]]*VLOOKUP(Target_AM[[#This Row],[NIPNAS]],Target_CC[],COLUMN(BQ$2)+9,0)</f>
        <v>53200000</v>
      </c>
      <c r="CF448" s="22">
        <f>Target_AM[[#This Row],[PROPORSI]]*VLOOKUP(Target_AM[[#This Row],[NIPNAS]],Target_CC[],COLUMN(BR$2)+9,0)</f>
        <v>53200000</v>
      </c>
      <c r="CG448" s="22">
        <f>Target_AM[[#This Row],[PROPORSI]]*VLOOKUP(Target_AM[[#This Row],[NIPNAS]],Target_CC[],COLUMN(BS$2)+9,0)</f>
        <v>53200000</v>
      </c>
      <c r="CH448" s="22">
        <f>Target_AM[[#This Row],[PROPORSI]]*VLOOKUP(Target_AM[[#This Row],[NIPNAS]],Target_CC[],COLUMN(BT$2)+9,0)</f>
        <v>53200000</v>
      </c>
      <c r="CI448" s="22">
        <f>Target_AM[[#This Row],[PROPORSI]]*VLOOKUP(Target_AM[[#This Row],[NIPNAS]],Target_CC[],COLUMN(BU$2)+9,0)</f>
        <v>53200000</v>
      </c>
      <c r="CJ448" s="22">
        <f>Target_AM[[#This Row],[PROPORSI]]*VLOOKUP(Target_AM[[#This Row],[NIPNAS]],Target_CC[],COLUMN(BV$2)+9,0)</f>
        <v>53200000</v>
      </c>
      <c r="CK448" s="22">
        <f>Target_AM[[#This Row],[PROPORSI]]*VLOOKUP(Target_AM[[#This Row],[NIPNAS]],Target_CC[],COLUMN(BW$2)+9,0)</f>
        <v>53200000</v>
      </c>
      <c r="CL448" s="22">
        <f>Target_AM[[#This Row],[PROPORSI]]*VLOOKUP(Target_AM[[#This Row],[NIPNAS]],Target_CC[],COLUMN(BX$2)+9,0)</f>
        <v>53200000</v>
      </c>
      <c r="CM448" s="22">
        <f>Target_AM[[#This Row],[PROPORSI]]*VLOOKUP(Target_AM[[#This Row],[NIPNAS]],Target_CC[],COLUMN(BY$2)+9,0)</f>
        <v>53200000</v>
      </c>
      <c r="CN448" s="22">
        <f>Target_AM[[#This Row],[PROPORSI]]*VLOOKUP(Target_AM[[#This Row],[NIPNAS]],Target_CC[],COLUMN(BZ$2)+9,0)</f>
        <v>646800000</v>
      </c>
      <c r="CO448" s="22">
        <f>Target_AM[[#This Row],[PROPORSI]]*VLOOKUP(Target_AM[[#This Row],[NIPNAS]],Target_CC[],COLUMN(CA$2)+9,0)</f>
        <v>1948700</v>
      </c>
      <c r="CP448" s="22">
        <f>Target_AM[[#This Row],[PROPORSI]]*VLOOKUP(Target_AM[[#This Row],[NIPNAS]],Target_CC[],COLUMN(CB$2)+9,0)</f>
        <v>1949700</v>
      </c>
      <c r="CQ448" s="22">
        <f>Target_AM[[#This Row],[PROPORSI]]*VLOOKUP(Target_AM[[#This Row],[NIPNAS]],Target_CC[],COLUMN(CC$2)+9,0)</f>
        <v>1946700</v>
      </c>
      <c r="CR448" s="22">
        <f>Target_AM[[#This Row],[PROPORSI]]*VLOOKUP(Target_AM[[#This Row],[NIPNAS]],Target_CC[],COLUMN(CD$2)+9,0)</f>
        <v>1946700</v>
      </c>
      <c r="CS448" s="22">
        <f>Target_AM[[#This Row],[PROPORSI]]*VLOOKUP(Target_AM[[#This Row],[NIPNAS]],Target_CC[],COLUMN(CE$2)+9,0)</f>
        <v>1946700</v>
      </c>
      <c r="CT448" s="22">
        <f>Target_AM[[#This Row],[PROPORSI]]*VLOOKUP(Target_AM[[#This Row],[NIPNAS]],Target_CC[],COLUMN(CF$2)+9,0)</f>
        <v>1946700</v>
      </c>
      <c r="CU448" s="22">
        <f>Target_AM[[#This Row],[PROPORSI]]*VLOOKUP(Target_AM[[#This Row],[NIPNAS]],Target_CC[],COLUMN(CG$2)+9,0)</f>
        <v>1946700</v>
      </c>
      <c r="CV448" s="22">
        <f>Target_AM[[#This Row],[PROPORSI]]*VLOOKUP(Target_AM[[#This Row],[NIPNAS]],Target_CC[],COLUMN(CH$2)+9,0)</f>
        <v>1946700</v>
      </c>
      <c r="CW448" s="22">
        <f>Target_AM[[#This Row],[PROPORSI]]*VLOOKUP(Target_AM[[#This Row],[NIPNAS]],Target_CC[],COLUMN(CI$2)+9,0)</f>
        <v>1946700</v>
      </c>
      <c r="CX448" s="22">
        <f>Target_AM[[#This Row],[PROPORSI]]*VLOOKUP(Target_AM[[#This Row],[NIPNAS]],Target_CC[],COLUMN(CJ$2)+9,0)</f>
        <v>1946700</v>
      </c>
      <c r="CY448" s="22">
        <f>Target_AM[[#This Row],[PROPORSI]]*VLOOKUP(Target_AM[[#This Row],[NIPNAS]],Target_CC[],COLUMN(CK$2)+9,0)</f>
        <v>1946700</v>
      </c>
      <c r="CZ448" s="22">
        <f>Target_AM[[#This Row],[PROPORSI]]*VLOOKUP(Target_AM[[#This Row],[NIPNAS]],Target_CC[],COLUMN(CL$2)+9,0)</f>
        <v>1946700</v>
      </c>
      <c r="DA448" s="22">
        <f>Target_AM[[#This Row],[PROPORSI]]*VLOOKUP(Target_AM[[#This Row],[NIPNAS]],Target_CC[],COLUMN(CM$2)+9,0)</f>
        <v>23365400</v>
      </c>
      <c r="DB448" s="22">
        <f>Target_AM[[#This Row],[PROPORSI]]*VLOOKUP(Target_AM[[#This Row],[NIPNAS]],Target_CC[],COLUMN(CN$2)+9,0)</f>
        <v>0</v>
      </c>
      <c r="DC448" s="22">
        <f>Target_AM[[#This Row],[PROPORSI]]*VLOOKUP(Target_AM[[#This Row],[NIPNAS]],Target_CC[],COLUMN(CO$2)+9,0)</f>
        <v>0</v>
      </c>
      <c r="DD448" s="22">
        <f>Target_AM[[#This Row],[PROPORSI]]*VLOOKUP(Target_AM[[#This Row],[NIPNAS]],Target_CC[],COLUMN(CP$2)+9,0)</f>
        <v>0</v>
      </c>
      <c r="DE448" s="22">
        <f>Target_AM[[#This Row],[PROPORSI]]*VLOOKUP(Target_AM[[#This Row],[NIPNAS]],Target_CC[],COLUMN(CQ$2)+9,0)</f>
        <v>0</v>
      </c>
      <c r="DF448" s="22">
        <f>Target_AM[[#This Row],[PROPORSI]]*VLOOKUP(Target_AM[[#This Row],[NIPNAS]],Target_CC[],COLUMN(CR$2)+9,0)</f>
        <v>0</v>
      </c>
      <c r="DG448" s="22">
        <f>Target_AM[[#This Row],[PROPORSI]]*VLOOKUP(Target_AM[[#This Row],[NIPNAS]],Target_CC[],COLUMN(CS$2)+9,0)</f>
        <v>0</v>
      </c>
      <c r="DH448" s="22">
        <f>Target_AM[[#This Row],[PROPORSI]]*VLOOKUP(Target_AM[[#This Row],[NIPNAS]],Target_CC[],COLUMN(CT$2)+9,0)</f>
        <v>0</v>
      </c>
      <c r="DI448" s="22">
        <f>Target_AM[[#This Row],[PROPORSI]]*VLOOKUP(Target_AM[[#This Row],[NIPNAS]],Target_CC[],COLUMN(CU$2)+9,0)</f>
        <v>0</v>
      </c>
      <c r="DJ448" s="22">
        <f>Target_AM[[#This Row],[PROPORSI]]*VLOOKUP(Target_AM[[#This Row],[NIPNAS]],Target_CC[],COLUMN(CV$2)+9,0)</f>
        <v>0</v>
      </c>
      <c r="DK448" s="22">
        <f>Target_AM[[#This Row],[PROPORSI]]*VLOOKUP(Target_AM[[#This Row],[NIPNAS]],Target_CC[],COLUMN(CW$2)+9,0)</f>
        <v>0</v>
      </c>
      <c r="DL448" s="22">
        <f>Target_AM[[#This Row],[PROPORSI]]*VLOOKUP(Target_AM[[#This Row],[NIPNAS]],Target_CC[],COLUMN(CX$2)+9,0)</f>
        <v>0</v>
      </c>
      <c r="DM448" s="22">
        <f>Target_AM[[#This Row],[PROPORSI]]*VLOOKUP(Target_AM[[#This Row],[NIPNAS]],Target_CC[],COLUMN(CY$2)+9,0)</f>
        <v>0</v>
      </c>
      <c r="DN448" s="22">
        <f>Target_AM[[#This Row],[PROPORSI]]*VLOOKUP(Target_AM[[#This Row],[NIPNAS]],Target_CC[],COLUMN(CZ$2)+9,0)</f>
        <v>0</v>
      </c>
      <c r="DO448" s="22">
        <f>Target_AM[[#This Row],[PROPORSI]]*VLOOKUP(Target_AM[[#This Row],[NIPNAS]],Target_CC[],COLUMN(DA$2)+9,0)</f>
        <v>0</v>
      </c>
      <c r="DP448" s="22">
        <f>Target_AM[[#This Row],[PROPORSI]]*VLOOKUP(Target_AM[[#This Row],[NIPNAS]],Target_CC[],COLUMN(DB$2)+9,0)</f>
        <v>0</v>
      </c>
      <c r="DQ448" s="22">
        <f>Target_AM[[#This Row],[PROPORSI]]*VLOOKUP(Target_AM[[#This Row],[NIPNAS]],Target_CC[],COLUMN(DC$2)+9,0)</f>
        <v>0</v>
      </c>
      <c r="DR448" s="22">
        <f>Target_AM[[#This Row],[PROPORSI]]*VLOOKUP(Target_AM[[#This Row],[NIPNAS]],Target_CC[],COLUMN(DD$2)+9,0)</f>
        <v>0</v>
      </c>
      <c r="DS448" s="22">
        <f>Target_AM[[#This Row],[PROPORSI]]*VLOOKUP(Target_AM[[#This Row],[NIPNAS]],Target_CC[],COLUMN(DE$2)+9,0)</f>
        <v>0</v>
      </c>
      <c r="DT448" s="22">
        <f>Target_AM[[#This Row],[PROPORSI]]*VLOOKUP(Target_AM[[#This Row],[NIPNAS]],Target_CC[],COLUMN(DF$2)+9,0)</f>
        <v>0</v>
      </c>
      <c r="DU448" s="22">
        <f>Target_AM[[#This Row],[PROPORSI]]*VLOOKUP(Target_AM[[#This Row],[NIPNAS]],Target_CC[],COLUMN(DG$2)+9,0)</f>
        <v>0</v>
      </c>
      <c r="DV448" s="22">
        <f>Target_AM[[#This Row],[PROPORSI]]*VLOOKUP(Target_AM[[#This Row],[NIPNAS]],Target_CC[],COLUMN(DH$2)+9,0)</f>
        <v>0</v>
      </c>
      <c r="DW448" s="22">
        <f>Target_AM[[#This Row],[PROPORSI]]*VLOOKUP(Target_AM[[#This Row],[NIPNAS]],Target_CC[],COLUMN(DI$2)+9,0)</f>
        <v>0</v>
      </c>
      <c r="DX448" s="22">
        <f>Target_AM[[#This Row],[PROPORSI]]*VLOOKUP(Target_AM[[#This Row],[NIPNAS]],Target_CC[],COLUMN(DJ$2)+9,0)</f>
        <v>0</v>
      </c>
      <c r="DY448" s="22">
        <f>Target_AM[[#This Row],[PROPORSI]]*VLOOKUP(Target_AM[[#This Row],[NIPNAS]],Target_CC[],COLUMN(DK$2)+9,0)</f>
        <v>0</v>
      </c>
      <c r="DZ448" s="22">
        <f>Target_AM[[#This Row],[PROPORSI]]*VLOOKUP(Target_AM[[#This Row],[NIPNAS]],Target_CC[],COLUMN(DL$2)+9,0)</f>
        <v>0</v>
      </c>
      <c r="EA448" s="22">
        <f>Target_AM[[#This Row],[PROPORSI]]*VLOOKUP(Target_AM[[#This Row],[NIPNAS]],Target_CC[],COLUMN(DM$2)+9,0)</f>
        <v>0</v>
      </c>
    </row>
    <row r="449" spans="2:131" x14ac:dyDescent="0.3">
      <c r="B449">
        <v>404482</v>
      </c>
      <c r="C449" t="s">
        <v>1009</v>
      </c>
      <c r="D449">
        <v>1</v>
      </c>
      <c r="E449" s="8">
        <v>45658</v>
      </c>
      <c r="F449">
        <v>5586878</v>
      </c>
      <c r="G449" t="s">
        <v>767</v>
      </c>
      <c r="J449" t="s">
        <v>296</v>
      </c>
      <c r="K449" t="s">
        <v>19</v>
      </c>
      <c r="L449" t="s">
        <v>159</v>
      </c>
      <c r="M449" t="s">
        <v>29</v>
      </c>
      <c r="N449" s="23">
        <f>Target_AM[[#This Row],[PROPORSI]]*VLOOKUP(Target_AM[[#This Row],[NIPNAS]],Target_CC[],9,0)</f>
        <v>526384122.26664525</v>
      </c>
      <c r="O449" s="22">
        <f>Target_AM[[#This Row],[PROPORSI]]*VLOOKUP(Target_AM[[#This Row],[NIPNAS]],Target_CC[],COLUMN(A$2)+9,0)</f>
        <v>37272005.932000004</v>
      </c>
      <c r="P449" s="22">
        <f>Target_AM[[#This Row],[PROPORSI]]*VLOOKUP(Target_AM[[#This Row],[NIPNAS]],Target_CC[],COLUMN(B$2)+9,0)</f>
        <v>36917441.71549999</v>
      </c>
      <c r="Q449" s="22">
        <f>Target_AM[[#This Row],[PROPORSI]]*VLOOKUP(Target_AM[[#This Row],[NIPNAS]],Target_CC[],COLUMN(C$2)+9,0)</f>
        <v>36912647.892000012</v>
      </c>
      <c r="R449" s="22">
        <f>Target_AM[[#This Row],[PROPORSI]]*VLOOKUP(Target_AM[[#This Row],[NIPNAS]],Target_CC[],COLUMN(D$2)+9,0)</f>
        <v>36556876.283499993</v>
      </c>
      <c r="S449" s="22">
        <f>Target_AM[[#This Row],[PROPORSI]]*VLOOKUP(Target_AM[[#This Row],[NIPNAS]],Target_CC[],COLUMN(E$2)+9,0)</f>
        <v>36030409.605999999</v>
      </c>
      <c r="T449" s="22">
        <f>Target_AM[[#This Row],[PROPORSI]]*VLOOKUP(Target_AM[[#This Row],[NIPNAS]],Target_CC[],COLUMN(F$2)+9,0)</f>
        <v>36225073.792499989</v>
      </c>
      <c r="U449" s="22">
        <f>Target_AM[[#This Row],[PROPORSI]]*VLOOKUP(Target_AM[[#This Row],[NIPNAS]],Target_CC[],COLUMN(G$2)+9,0)</f>
        <v>37012376.896999992</v>
      </c>
      <c r="V449" s="22">
        <f>Target_AM[[#This Row],[PROPORSI]]*VLOOKUP(Target_AM[[#This Row],[NIPNAS]],Target_CC[],COLUMN(H$2)+9,0)</f>
        <v>37263625.676999994</v>
      </c>
      <c r="W449" s="22">
        <f>Target_AM[[#This Row],[PROPORSI]]*VLOOKUP(Target_AM[[#This Row],[NIPNAS]],Target_CC[],COLUMN(I$2)+9,0)</f>
        <v>37178278.142500006</v>
      </c>
      <c r="X449" s="22">
        <f>Target_AM[[#This Row],[PROPORSI]]*VLOOKUP(Target_AM[[#This Row],[NIPNAS]],Target_CC[],COLUMN(J$2)+9,0)</f>
        <v>37268419.500500001</v>
      </c>
      <c r="Y449" s="22">
        <f>Target_AM[[#This Row],[PROPORSI]]*VLOOKUP(Target_AM[[#This Row],[NIPNAS]],Target_CC[],COLUMN(K$2)+9,0)</f>
        <v>37173484.318999991</v>
      </c>
      <c r="Z449" s="22">
        <f>Target_AM[[#This Row],[PROPORSI]]*VLOOKUP(Target_AM[[#This Row],[NIPNAS]],Target_CC[],COLUMN(L$2)+9,0)</f>
        <v>37092930.60800001</v>
      </c>
      <c r="AA449" s="22">
        <f>Target_AM[[#This Row],[PROPORSI]]*VLOOKUP(Target_AM[[#This Row],[NIPNAS]],Target_CC[],COLUMN(M$2)+9,0)</f>
        <v>442903570.36549997</v>
      </c>
      <c r="AB449" s="22">
        <f>Target_AM[[#This Row],[PROPORSI]]*VLOOKUP(Target_AM[[#This Row],[NIPNAS]],Target_CC[],COLUMN(N$2)+9,0)</f>
        <v>0</v>
      </c>
      <c r="AC449" s="22">
        <f>Target_AM[[#This Row],[PROPORSI]]*VLOOKUP(Target_AM[[#This Row],[NIPNAS]],Target_CC[],COLUMN(O$2)+9,0)</f>
        <v>690859.22431823774</v>
      </c>
      <c r="AD449" s="22">
        <f>Target_AM[[#This Row],[PROPORSI]]*VLOOKUP(Target_AM[[#This Row],[NIPNAS]],Target_CC[],COLUMN(P$2)+9,0)</f>
        <v>683729.23020126333</v>
      </c>
      <c r="AE449" s="22">
        <f>Target_AM[[#This Row],[PROPORSI]]*VLOOKUP(Target_AM[[#This Row],[NIPNAS]],Target_CC[],COLUMN(Q$2)+9,0)</f>
        <v>537486.86343142285</v>
      </c>
      <c r="AF449" s="22">
        <f>Target_AM[[#This Row],[PROPORSI]]*VLOOKUP(Target_AM[[#This Row],[NIPNAS]],Target_CC[],COLUMN(R$2)+9,0)</f>
        <v>586231.66372162709</v>
      </c>
      <c r="AG449" s="22">
        <f>Target_AM[[#This Row],[PROPORSI]]*VLOOKUP(Target_AM[[#This Row],[NIPNAS]],Target_CC[],COLUMN(S$2)+9,0)</f>
        <v>571553.53985494352</v>
      </c>
      <c r="AH449" s="22">
        <f>Target_AM[[#This Row],[PROPORSI]]*VLOOKUP(Target_AM[[#This Row],[NIPNAS]],Target_CC[],COLUMN(T$2)+9,0)</f>
        <v>710365.72728492401</v>
      </c>
      <c r="AI449" s="22">
        <f>Target_AM[[#This Row],[PROPORSI]]*VLOOKUP(Target_AM[[#This Row],[NIPNAS]],Target_CC[],COLUMN(U$2)+9,0)</f>
        <v>598269.13892134407</v>
      </c>
      <c r="AJ449" s="22">
        <f>Target_AM[[#This Row],[PROPORSI]]*VLOOKUP(Target_AM[[#This Row],[NIPNAS]],Target_CC[],COLUMN(V$2)+9,0)</f>
        <v>715610.41381648171</v>
      </c>
      <c r="AK449" s="22">
        <f>Target_AM[[#This Row],[PROPORSI]]*VLOOKUP(Target_AM[[#This Row],[NIPNAS]],Target_CC[],COLUMN(W$2)+9,0)</f>
        <v>720720.50871695695</v>
      </c>
      <c r="AL449" s="22">
        <f>Target_AM[[#This Row],[PROPORSI]]*VLOOKUP(Target_AM[[#This Row],[NIPNAS]],Target_CC[],COLUMN(X$2)+9,0)</f>
        <v>611960.29877694696</v>
      </c>
      <c r="AM449" s="22">
        <f>Target_AM[[#This Row],[PROPORSI]]*VLOOKUP(Target_AM[[#This Row],[NIPNAS]],Target_CC[],COLUMN(Y$2)+9,0)</f>
        <v>623089.45347582689</v>
      </c>
      <c r="AN449" s="22">
        <f>Target_AM[[#This Row],[PROPORSI]]*VLOOKUP(Target_AM[[#This Row],[NIPNAS]],Target_CC[],COLUMN(Z$2)+9,0)</f>
        <v>7049876.062519975</v>
      </c>
      <c r="AO449" s="22">
        <f>Target_AM[[#This Row],[PROPORSI]]*VLOOKUP(Target_AM[[#This Row],[NIPNAS]],Target_CC[],COLUMN(AA$2)+9,0)</f>
        <v>37272005.932000004</v>
      </c>
      <c r="AP449" s="22">
        <f>Target_AM[[#This Row],[PROPORSI]]*VLOOKUP(Target_AM[[#This Row],[NIPNAS]],Target_CC[],COLUMN(AB$2)+9,0)</f>
        <v>37608300.939818226</v>
      </c>
      <c r="AQ449" s="22">
        <f>Target_AM[[#This Row],[PROPORSI]]*VLOOKUP(Target_AM[[#This Row],[NIPNAS]],Target_CC[],COLUMN(AC$2)+9,0)</f>
        <v>37596377.122201279</v>
      </c>
      <c r="AR449" s="22">
        <f>Target_AM[[#This Row],[PROPORSI]]*VLOOKUP(Target_AM[[#This Row],[NIPNAS]],Target_CC[],COLUMN(AD$2)+9,0)</f>
        <v>37094363.146931417</v>
      </c>
      <c r="AS449" s="22">
        <f>Target_AM[[#This Row],[PROPORSI]]*VLOOKUP(Target_AM[[#This Row],[NIPNAS]],Target_CC[],COLUMN(AE$2)+9,0)</f>
        <v>36616641.269721627</v>
      </c>
      <c r="AT449" s="22">
        <f>Target_AM[[#This Row],[PROPORSI]]*VLOOKUP(Target_AM[[#This Row],[NIPNAS]],Target_CC[],COLUMN(AF$2)+9,0)</f>
        <v>36796627.332354933</v>
      </c>
      <c r="AU449" s="22">
        <f>Target_AM[[#This Row],[PROPORSI]]*VLOOKUP(Target_AM[[#This Row],[NIPNAS]],Target_CC[],COLUMN(AG$2)+9,0)</f>
        <v>37722742.624284916</v>
      </c>
      <c r="AV449" s="22">
        <f>Target_AM[[#This Row],[PROPORSI]]*VLOOKUP(Target_AM[[#This Row],[NIPNAS]],Target_CC[],COLUMN(AH$2)+9,0)</f>
        <v>37861894.815921336</v>
      </c>
      <c r="AW449" s="22">
        <f>Target_AM[[#This Row],[PROPORSI]]*VLOOKUP(Target_AM[[#This Row],[NIPNAS]],Target_CC[],COLUMN(AI$2)+9,0)</f>
        <v>37893888.556316487</v>
      </c>
      <c r="AX449" s="22">
        <f>Target_AM[[#This Row],[PROPORSI]]*VLOOKUP(Target_AM[[#This Row],[NIPNAS]],Target_CC[],COLUMN(AJ$2)+9,0)</f>
        <v>37989140.009216957</v>
      </c>
      <c r="AY449" s="22">
        <f>Target_AM[[#This Row],[PROPORSI]]*VLOOKUP(Target_AM[[#This Row],[NIPNAS]],Target_CC[],COLUMN(AK$2)+9,0)</f>
        <v>37785444.617776938</v>
      </c>
      <c r="AZ449" s="22">
        <f>Target_AM[[#This Row],[PROPORSI]]*VLOOKUP(Target_AM[[#This Row],[NIPNAS]],Target_CC[],COLUMN(AL$2)+9,0)</f>
        <v>37716020.061475836</v>
      </c>
      <c r="BA449" s="22">
        <f>Target_AM[[#This Row],[PROPORSI]]*VLOOKUP(Target_AM[[#This Row],[NIPNAS]],Target_CC[],COLUMN(AM$2)+9,0)</f>
        <v>449953446.42801994</v>
      </c>
      <c r="BB449" s="22">
        <f>Target_AM[[#This Row],[PROPORSI]]*VLOOKUP(Target_AM[[#This Row],[NIPNAS]],Target_CC[],COLUMN(AN$2)+9,0)</f>
        <v>0</v>
      </c>
      <c r="BC449" s="22">
        <f>Target_AM[[#This Row],[PROPORSI]]*VLOOKUP(Target_AM[[#This Row],[NIPNAS]],Target_CC[],COLUMN(AO$2)+9,0)</f>
        <v>0</v>
      </c>
      <c r="BD449" s="22">
        <f>Target_AM[[#This Row],[PROPORSI]]*VLOOKUP(Target_AM[[#This Row],[NIPNAS]],Target_CC[],COLUMN(AP$2)+9,0)</f>
        <v>0</v>
      </c>
      <c r="BE449" s="22">
        <f>Target_AM[[#This Row],[PROPORSI]]*VLOOKUP(Target_AM[[#This Row],[NIPNAS]],Target_CC[],COLUMN(AQ$2)+9,0)</f>
        <v>0</v>
      </c>
      <c r="BF449" s="22">
        <f>Target_AM[[#This Row],[PROPORSI]]*VLOOKUP(Target_AM[[#This Row],[NIPNAS]],Target_CC[],COLUMN(AR$2)+9,0)</f>
        <v>0</v>
      </c>
      <c r="BG449" s="22">
        <f>Target_AM[[#This Row],[PROPORSI]]*VLOOKUP(Target_AM[[#This Row],[NIPNAS]],Target_CC[],COLUMN(AS$2)+9,0)</f>
        <v>0</v>
      </c>
      <c r="BH449" s="22">
        <f>Target_AM[[#This Row],[PROPORSI]]*VLOOKUP(Target_AM[[#This Row],[NIPNAS]],Target_CC[],COLUMN(AT$2)+9,0)</f>
        <v>0</v>
      </c>
      <c r="BI449" s="22">
        <f>Target_AM[[#This Row],[PROPORSI]]*VLOOKUP(Target_AM[[#This Row],[NIPNAS]],Target_CC[],COLUMN(AU$2)+9,0)</f>
        <v>0</v>
      </c>
      <c r="BJ449" s="22">
        <f>Target_AM[[#This Row],[PROPORSI]]*VLOOKUP(Target_AM[[#This Row],[NIPNAS]],Target_CC[],COLUMN(AV$2)+9,0)</f>
        <v>0</v>
      </c>
      <c r="BK449" s="22">
        <f>Target_AM[[#This Row],[PROPORSI]]*VLOOKUP(Target_AM[[#This Row],[NIPNAS]],Target_CC[],COLUMN(AW$2)+9,0)</f>
        <v>0</v>
      </c>
      <c r="BL449" s="22">
        <f>Target_AM[[#This Row],[PROPORSI]]*VLOOKUP(Target_AM[[#This Row],[NIPNAS]],Target_CC[],COLUMN(AX$2)+9,0)</f>
        <v>0</v>
      </c>
      <c r="BM449" s="22">
        <f>Target_AM[[#This Row],[PROPORSI]]*VLOOKUP(Target_AM[[#This Row],[NIPNAS]],Target_CC[],COLUMN(AY$2)+9,0)</f>
        <v>0</v>
      </c>
      <c r="BN449" s="22">
        <f>Target_AM[[#This Row],[PROPORSI]]*VLOOKUP(Target_AM[[#This Row],[NIPNAS]],Target_CC[],COLUMN(AZ$2)+9,0)</f>
        <v>0</v>
      </c>
      <c r="BO449" s="22">
        <f>Target_AM[[#This Row],[PROPORSI]]*VLOOKUP(Target_AM[[#This Row],[NIPNAS]],Target_CC[],COLUMN(BA$2)+9,0)</f>
        <v>25010843</v>
      </c>
      <c r="BP449" s="22">
        <f>Target_AM[[#This Row],[PROPORSI]]*VLOOKUP(Target_AM[[#This Row],[NIPNAS]],Target_CC[],COLUMN(BB$2)+9,0)</f>
        <v>25100985</v>
      </c>
      <c r="BQ449" s="22">
        <f>Target_AM[[#This Row],[PROPORSI]]*VLOOKUP(Target_AM[[#This Row],[NIPNAS]],Target_CC[],COLUMN(BC$2)+9,0)</f>
        <v>25889451</v>
      </c>
      <c r="BR449" s="22">
        <f>Target_AM[[#This Row],[PROPORSI]]*VLOOKUP(Target_AM[[#This Row],[NIPNAS]],Target_CC[],COLUMN(BD$2)+9,0)</f>
        <v>27935467</v>
      </c>
      <c r="BS449" s="22">
        <f>Target_AM[[#This Row],[PROPORSI]]*VLOOKUP(Target_AM[[#This Row],[NIPNAS]],Target_CC[],COLUMN(BE$2)+9,0)</f>
        <v>27935467</v>
      </c>
      <c r="BT449" s="22">
        <f>Target_AM[[#This Row],[PROPORSI]]*VLOOKUP(Target_AM[[#This Row],[NIPNAS]],Target_CC[],COLUMN(BF$2)+9,0)</f>
        <v>27935467</v>
      </c>
      <c r="BU449" s="22">
        <f>Target_AM[[#This Row],[PROPORSI]]*VLOOKUP(Target_AM[[#This Row],[NIPNAS]],Target_CC[],COLUMN(BG$2)+9,0)</f>
        <v>27935467</v>
      </c>
      <c r="BV449" s="22">
        <f>Target_AM[[#This Row],[PROPORSI]]*VLOOKUP(Target_AM[[#This Row],[NIPNAS]],Target_CC[],COLUMN(BH$2)+9,0)</f>
        <v>27935467</v>
      </c>
      <c r="BW449" s="22">
        <f>Target_AM[[#This Row],[PROPORSI]]*VLOOKUP(Target_AM[[#This Row],[NIPNAS]],Target_CC[],COLUMN(BI$2)+9,0)</f>
        <v>27935467</v>
      </c>
      <c r="BX449" s="22">
        <f>Target_AM[[#This Row],[PROPORSI]]*VLOOKUP(Target_AM[[#This Row],[NIPNAS]],Target_CC[],COLUMN(BJ$2)+9,0)</f>
        <v>27935467</v>
      </c>
      <c r="BY449" s="22">
        <f>Target_AM[[#This Row],[PROPORSI]]*VLOOKUP(Target_AM[[#This Row],[NIPNAS]],Target_CC[],COLUMN(BK$2)+9,0)</f>
        <v>27935467</v>
      </c>
      <c r="BZ449" s="22">
        <f>Target_AM[[#This Row],[PROPORSI]]*VLOOKUP(Target_AM[[#This Row],[NIPNAS]],Target_CC[],COLUMN(BL$2)+9,0)</f>
        <v>27935467</v>
      </c>
      <c r="CA449" s="22">
        <f>Target_AM[[#This Row],[PROPORSI]]*VLOOKUP(Target_AM[[#This Row],[NIPNAS]],Target_CC[],COLUMN(BM$2)+9,0)</f>
        <v>327420482</v>
      </c>
      <c r="CB449" s="22">
        <f>Target_AM[[#This Row],[PROPORSI]]*VLOOKUP(Target_AM[[#This Row],[NIPNAS]],Target_CC[],COLUMN(BN$2)+9,0)</f>
        <v>0</v>
      </c>
      <c r="CC449" s="22">
        <f>Target_AM[[#This Row],[PROPORSI]]*VLOOKUP(Target_AM[[#This Row],[NIPNAS]],Target_CC[],COLUMN(BO$2)+9,0)</f>
        <v>0</v>
      </c>
      <c r="CD449" s="22">
        <f>Target_AM[[#This Row],[PROPORSI]]*VLOOKUP(Target_AM[[#This Row],[NIPNAS]],Target_CC[],COLUMN(BP$2)+9,0)</f>
        <v>0</v>
      </c>
      <c r="CE449" s="22">
        <f>Target_AM[[#This Row],[PROPORSI]]*VLOOKUP(Target_AM[[#This Row],[NIPNAS]],Target_CC[],COLUMN(BQ$2)+9,0)</f>
        <v>0</v>
      </c>
      <c r="CF449" s="22">
        <f>Target_AM[[#This Row],[PROPORSI]]*VLOOKUP(Target_AM[[#This Row],[NIPNAS]],Target_CC[],COLUMN(BR$2)+9,0)</f>
        <v>0</v>
      </c>
      <c r="CG449" s="22">
        <f>Target_AM[[#This Row],[PROPORSI]]*VLOOKUP(Target_AM[[#This Row],[NIPNAS]],Target_CC[],COLUMN(BS$2)+9,0)</f>
        <v>0</v>
      </c>
      <c r="CH449" s="22">
        <f>Target_AM[[#This Row],[PROPORSI]]*VLOOKUP(Target_AM[[#This Row],[NIPNAS]],Target_CC[],COLUMN(BT$2)+9,0)</f>
        <v>0</v>
      </c>
      <c r="CI449" s="22">
        <f>Target_AM[[#This Row],[PROPORSI]]*VLOOKUP(Target_AM[[#This Row],[NIPNAS]],Target_CC[],COLUMN(BU$2)+9,0)</f>
        <v>0</v>
      </c>
      <c r="CJ449" s="22">
        <f>Target_AM[[#This Row],[PROPORSI]]*VLOOKUP(Target_AM[[#This Row],[NIPNAS]],Target_CC[],COLUMN(BV$2)+9,0)</f>
        <v>0</v>
      </c>
      <c r="CK449" s="22">
        <f>Target_AM[[#This Row],[PROPORSI]]*VLOOKUP(Target_AM[[#This Row],[NIPNAS]],Target_CC[],COLUMN(BW$2)+9,0)</f>
        <v>0</v>
      </c>
      <c r="CL449" s="22">
        <f>Target_AM[[#This Row],[PROPORSI]]*VLOOKUP(Target_AM[[#This Row],[NIPNAS]],Target_CC[],COLUMN(BX$2)+9,0)</f>
        <v>0</v>
      </c>
      <c r="CM449" s="22">
        <f>Target_AM[[#This Row],[PROPORSI]]*VLOOKUP(Target_AM[[#This Row],[NIPNAS]],Target_CC[],COLUMN(BY$2)+9,0)</f>
        <v>0</v>
      </c>
      <c r="CN449" s="22">
        <f>Target_AM[[#This Row],[PROPORSI]]*VLOOKUP(Target_AM[[#This Row],[NIPNAS]],Target_CC[],COLUMN(BZ$2)+9,0)</f>
        <v>0</v>
      </c>
      <c r="CO449" s="22">
        <f>Target_AM[[#This Row],[PROPORSI]]*VLOOKUP(Target_AM[[#This Row],[NIPNAS]],Target_CC[],COLUMN(CA$2)+9,0)</f>
        <v>27042545</v>
      </c>
      <c r="CP449" s="22">
        <f>Target_AM[[#This Row],[PROPORSI]]*VLOOKUP(Target_AM[[#This Row],[NIPNAS]],Target_CC[],COLUMN(CB$2)+9,0)</f>
        <v>27255761</v>
      </c>
      <c r="CQ449" s="22">
        <f>Target_AM[[#This Row],[PROPORSI]]*VLOOKUP(Target_AM[[#This Row],[NIPNAS]],Target_CC[],COLUMN(CC$2)+9,0)</f>
        <v>27935467</v>
      </c>
      <c r="CR449" s="22">
        <f>Target_AM[[#This Row],[PROPORSI]]*VLOOKUP(Target_AM[[#This Row],[NIPNAS]],Target_CC[],COLUMN(CD$2)+9,0)</f>
        <v>27935467</v>
      </c>
      <c r="CS449" s="22">
        <f>Target_AM[[#This Row],[PROPORSI]]*VLOOKUP(Target_AM[[#This Row],[NIPNAS]],Target_CC[],COLUMN(CE$2)+9,0)</f>
        <v>27935467</v>
      </c>
      <c r="CT449" s="22">
        <f>Target_AM[[#This Row],[PROPORSI]]*VLOOKUP(Target_AM[[#This Row],[NIPNAS]],Target_CC[],COLUMN(CF$2)+9,0)</f>
        <v>27935467</v>
      </c>
      <c r="CU449" s="22">
        <f>Target_AM[[#This Row],[PROPORSI]]*VLOOKUP(Target_AM[[#This Row],[NIPNAS]],Target_CC[],COLUMN(CG$2)+9,0)</f>
        <v>27935467</v>
      </c>
      <c r="CV449" s="22">
        <f>Target_AM[[#This Row],[PROPORSI]]*VLOOKUP(Target_AM[[#This Row],[NIPNAS]],Target_CC[],COLUMN(CH$2)+9,0)</f>
        <v>27935467</v>
      </c>
      <c r="CW449" s="22">
        <f>Target_AM[[#This Row],[PROPORSI]]*VLOOKUP(Target_AM[[#This Row],[NIPNAS]],Target_CC[],COLUMN(CI$2)+9,0)</f>
        <v>27935467</v>
      </c>
      <c r="CX449" s="22">
        <f>Target_AM[[#This Row],[PROPORSI]]*VLOOKUP(Target_AM[[#This Row],[NIPNAS]],Target_CC[],COLUMN(CJ$2)+9,0)</f>
        <v>27935467</v>
      </c>
      <c r="CY449" s="22">
        <f>Target_AM[[#This Row],[PROPORSI]]*VLOOKUP(Target_AM[[#This Row],[NIPNAS]],Target_CC[],COLUMN(CK$2)+9,0)</f>
        <v>27935467</v>
      </c>
      <c r="CZ449" s="22">
        <f>Target_AM[[#This Row],[PROPORSI]]*VLOOKUP(Target_AM[[#This Row],[NIPNAS]],Target_CC[],COLUMN(CL$2)+9,0)</f>
        <v>27935467</v>
      </c>
      <c r="DA449" s="22">
        <f>Target_AM[[#This Row],[PROPORSI]]*VLOOKUP(Target_AM[[#This Row],[NIPNAS]],Target_CC[],COLUMN(CM$2)+9,0)</f>
        <v>333652976</v>
      </c>
      <c r="DB449" s="22">
        <f>Target_AM[[#This Row],[PROPORSI]]*VLOOKUP(Target_AM[[#This Row],[NIPNAS]],Target_CC[],COLUMN(CN$2)+9,0)</f>
        <v>0</v>
      </c>
      <c r="DC449" s="22">
        <f>Target_AM[[#This Row],[PROPORSI]]*VLOOKUP(Target_AM[[#This Row],[NIPNAS]],Target_CC[],COLUMN(CO$2)+9,0)</f>
        <v>0</v>
      </c>
      <c r="DD449" s="22">
        <f>Target_AM[[#This Row],[PROPORSI]]*VLOOKUP(Target_AM[[#This Row],[NIPNAS]],Target_CC[],COLUMN(CP$2)+9,0)</f>
        <v>0</v>
      </c>
      <c r="DE449" s="22">
        <f>Target_AM[[#This Row],[PROPORSI]]*VLOOKUP(Target_AM[[#This Row],[NIPNAS]],Target_CC[],COLUMN(CQ$2)+9,0)</f>
        <v>0</v>
      </c>
      <c r="DF449" s="22">
        <f>Target_AM[[#This Row],[PROPORSI]]*VLOOKUP(Target_AM[[#This Row],[NIPNAS]],Target_CC[],COLUMN(CR$2)+9,0)</f>
        <v>0</v>
      </c>
      <c r="DG449" s="22">
        <f>Target_AM[[#This Row],[PROPORSI]]*VLOOKUP(Target_AM[[#This Row],[NIPNAS]],Target_CC[],COLUMN(CS$2)+9,0)</f>
        <v>0</v>
      </c>
      <c r="DH449" s="22">
        <f>Target_AM[[#This Row],[PROPORSI]]*VLOOKUP(Target_AM[[#This Row],[NIPNAS]],Target_CC[],COLUMN(CT$2)+9,0)</f>
        <v>0</v>
      </c>
      <c r="DI449" s="22">
        <f>Target_AM[[#This Row],[PROPORSI]]*VLOOKUP(Target_AM[[#This Row],[NIPNAS]],Target_CC[],COLUMN(CU$2)+9,0)</f>
        <v>0</v>
      </c>
      <c r="DJ449" s="22">
        <f>Target_AM[[#This Row],[PROPORSI]]*VLOOKUP(Target_AM[[#This Row],[NIPNAS]],Target_CC[],COLUMN(CV$2)+9,0)</f>
        <v>0</v>
      </c>
      <c r="DK449" s="22">
        <f>Target_AM[[#This Row],[PROPORSI]]*VLOOKUP(Target_AM[[#This Row],[NIPNAS]],Target_CC[],COLUMN(CW$2)+9,0)</f>
        <v>0</v>
      </c>
      <c r="DL449" s="22">
        <f>Target_AM[[#This Row],[PROPORSI]]*VLOOKUP(Target_AM[[#This Row],[NIPNAS]],Target_CC[],COLUMN(CX$2)+9,0)</f>
        <v>0</v>
      </c>
      <c r="DM449" s="22">
        <f>Target_AM[[#This Row],[PROPORSI]]*VLOOKUP(Target_AM[[#This Row],[NIPNAS]],Target_CC[],COLUMN(CY$2)+9,0)</f>
        <v>0</v>
      </c>
      <c r="DN449" s="22">
        <f>Target_AM[[#This Row],[PROPORSI]]*VLOOKUP(Target_AM[[#This Row],[NIPNAS]],Target_CC[],COLUMN(CZ$2)+9,0)</f>
        <v>0</v>
      </c>
      <c r="DO449" s="22">
        <f>Target_AM[[#This Row],[PROPORSI]]*VLOOKUP(Target_AM[[#This Row],[NIPNAS]],Target_CC[],COLUMN(DA$2)+9,0)</f>
        <v>0</v>
      </c>
      <c r="DP449" s="22">
        <f>Target_AM[[#This Row],[PROPORSI]]*VLOOKUP(Target_AM[[#This Row],[NIPNAS]],Target_CC[],COLUMN(DB$2)+9,0)</f>
        <v>0</v>
      </c>
      <c r="DQ449" s="22">
        <f>Target_AM[[#This Row],[PROPORSI]]*VLOOKUP(Target_AM[[#This Row],[NIPNAS]],Target_CC[],COLUMN(DC$2)+9,0)</f>
        <v>0</v>
      </c>
      <c r="DR449" s="22">
        <f>Target_AM[[#This Row],[PROPORSI]]*VLOOKUP(Target_AM[[#This Row],[NIPNAS]],Target_CC[],COLUMN(DD$2)+9,0)</f>
        <v>0</v>
      </c>
      <c r="DS449" s="22">
        <f>Target_AM[[#This Row],[PROPORSI]]*VLOOKUP(Target_AM[[#This Row],[NIPNAS]],Target_CC[],COLUMN(DE$2)+9,0)</f>
        <v>0</v>
      </c>
      <c r="DT449" s="22">
        <f>Target_AM[[#This Row],[PROPORSI]]*VLOOKUP(Target_AM[[#This Row],[NIPNAS]],Target_CC[],COLUMN(DF$2)+9,0)</f>
        <v>0</v>
      </c>
      <c r="DU449" s="22">
        <f>Target_AM[[#This Row],[PROPORSI]]*VLOOKUP(Target_AM[[#This Row],[NIPNAS]],Target_CC[],COLUMN(DG$2)+9,0)</f>
        <v>0</v>
      </c>
      <c r="DV449" s="22">
        <f>Target_AM[[#This Row],[PROPORSI]]*VLOOKUP(Target_AM[[#This Row],[NIPNAS]],Target_CC[],COLUMN(DH$2)+9,0)</f>
        <v>0</v>
      </c>
      <c r="DW449" s="22">
        <f>Target_AM[[#This Row],[PROPORSI]]*VLOOKUP(Target_AM[[#This Row],[NIPNAS]],Target_CC[],COLUMN(DI$2)+9,0)</f>
        <v>0</v>
      </c>
      <c r="DX449" s="22">
        <f>Target_AM[[#This Row],[PROPORSI]]*VLOOKUP(Target_AM[[#This Row],[NIPNAS]],Target_CC[],COLUMN(DJ$2)+9,0)</f>
        <v>0</v>
      </c>
      <c r="DY449" s="22">
        <f>Target_AM[[#This Row],[PROPORSI]]*VLOOKUP(Target_AM[[#This Row],[NIPNAS]],Target_CC[],COLUMN(DK$2)+9,0)</f>
        <v>0</v>
      </c>
      <c r="DZ449" s="22">
        <f>Target_AM[[#This Row],[PROPORSI]]*VLOOKUP(Target_AM[[#This Row],[NIPNAS]],Target_CC[],COLUMN(DL$2)+9,0)</f>
        <v>0</v>
      </c>
      <c r="EA449" s="22">
        <f>Target_AM[[#This Row],[PROPORSI]]*VLOOKUP(Target_AM[[#This Row],[NIPNAS]],Target_CC[],COLUMN(DM$2)+9,0)</f>
        <v>0</v>
      </c>
    </row>
    <row r="450" spans="2:131" x14ac:dyDescent="0.3">
      <c r="B450">
        <v>404931</v>
      </c>
      <c r="C450" t="s">
        <v>1012</v>
      </c>
      <c r="D450">
        <v>1</v>
      </c>
      <c r="E450" s="8">
        <v>45658</v>
      </c>
      <c r="F450">
        <v>2944661</v>
      </c>
      <c r="G450" t="s">
        <v>801</v>
      </c>
      <c r="J450" t="s">
        <v>296</v>
      </c>
      <c r="K450" t="s">
        <v>21</v>
      </c>
      <c r="L450" t="s">
        <v>159</v>
      </c>
      <c r="M450" t="s">
        <v>29</v>
      </c>
      <c r="N450" s="23">
        <f>Target_AM[[#This Row],[PROPORSI]]*VLOOKUP(Target_AM[[#This Row],[NIPNAS]],Target_CC[],9,0)</f>
        <v>569900244.03658032</v>
      </c>
      <c r="O450" s="22">
        <f>Target_AM[[#This Row],[PROPORSI]]*VLOOKUP(Target_AM[[#This Row],[NIPNAS]],Target_CC[],COLUMN(A$2)+9,0)</f>
        <v>70169169.719999999</v>
      </c>
      <c r="P450" s="22">
        <f>Target_AM[[#This Row],[PROPORSI]]*VLOOKUP(Target_AM[[#This Row],[NIPNAS]],Target_CC[],COLUMN(B$2)+9,0)</f>
        <v>70091908.733999997</v>
      </c>
      <c r="Q450" s="22">
        <f>Target_AM[[#This Row],[PROPORSI]]*VLOOKUP(Target_AM[[#This Row],[NIPNAS]],Target_CC[],COLUMN(C$2)+9,0)</f>
        <v>70501236.600000009</v>
      </c>
      <c r="R450" s="22">
        <f>Target_AM[[#This Row],[PROPORSI]]*VLOOKUP(Target_AM[[#This Row],[NIPNAS]],Target_CC[],COLUMN(D$2)+9,0)</f>
        <v>70091908.733999997</v>
      </c>
      <c r="S450" s="22">
        <f>Target_AM[[#This Row],[PROPORSI]]*VLOOKUP(Target_AM[[#This Row],[NIPNAS]],Target_CC[],COLUMN(E$2)+9,0)</f>
        <v>70047425.136000007</v>
      </c>
      <c r="T450" s="22">
        <f>Target_AM[[#This Row],[PROPORSI]]*VLOOKUP(Target_AM[[#This Row],[NIPNAS]],Target_CC[],COLUMN(F$2)+9,0)</f>
        <v>70397441.537999988</v>
      </c>
      <c r="U450" s="22">
        <f>Target_AM[[#This Row],[PROPORSI]]*VLOOKUP(Target_AM[[#This Row],[NIPNAS]],Target_CC[],COLUMN(G$2)+9,0)</f>
        <v>70077080.868000016</v>
      </c>
      <c r="V450" s="22">
        <f>Target_AM[[#This Row],[PROPORSI]]*VLOOKUP(Target_AM[[#This Row],[NIPNAS]],Target_CC[],COLUMN(H$2)+9,0)</f>
        <v>70136392.331999987</v>
      </c>
      <c r="W450" s="22">
        <f>Target_AM[[#This Row],[PROPORSI]]*VLOOKUP(Target_AM[[#This Row],[NIPNAS]],Target_CC[],COLUMN(I$2)+9,0)</f>
        <v>70516064.466000006</v>
      </c>
      <c r="X450" s="22">
        <f>Target_AM[[#This Row],[PROPORSI]]*VLOOKUP(Target_AM[[#This Row],[NIPNAS]],Target_CC[],COLUMN(J$2)+9,0)</f>
        <v>70121564.466000006</v>
      </c>
      <c r="Y450" s="22">
        <f>Target_AM[[#This Row],[PROPORSI]]*VLOOKUP(Target_AM[[#This Row],[NIPNAS]],Target_CC[],COLUMN(K$2)+9,0)</f>
        <v>70136392.331999987</v>
      </c>
      <c r="Z450" s="22">
        <f>Target_AM[[#This Row],[PROPORSI]]*VLOOKUP(Target_AM[[#This Row],[NIPNAS]],Target_CC[],COLUMN(L$2)+9,0)</f>
        <v>70501236.600000009</v>
      </c>
      <c r="AA450" s="22">
        <f>Target_AM[[#This Row],[PROPORSI]]*VLOOKUP(Target_AM[[#This Row],[NIPNAS]],Target_CC[],COLUMN(M$2)+9,0)</f>
        <v>842787821.52600002</v>
      </c>
      <c r="AB450" s="22">
        <f>Target_AM[[#This Row],[PROPORSI]]*VLOOKUP(Target_AM[[#This Row],[NIPNAS]],Target_CC[],COLUMN(N$2)+9,0)</f>
        <v>0</v>
      </c>
      <c r="AC450" s="22">
        <f>Target_AM[[#This Row],[PROPORSI]]*VLOOKUP(Target_AM[[#This Row],[NIPNAS]],Target_CC[],COLUMN(O$2)+9,0)</f>
        <v>8215489.542949019</v>
      </c>
      <c r="AD450" s="22">
        <f>Target_AM[[#This Row],[PROPORSI]]*VLOOKUP(Target_AM[[#This Row],[NIPNAS]],Target_CC[],COLUMN(P$2)+9,0)</f>
        <v>8130701.8032078343</v>
      </c>
      <c r="AE450" s="22">
        <f>Target_AM[[#This Row],[PROPORSI]]*VLOOKUP(Target_AM[[#This Row],[NIPNAS]],Target_CC[],COLUMN(Q$2)+9,0)</f>
        <v>6391631.6820563478</v>
      </c>
      <c r="AF450" s="22">
        <f>Target_AM[[#This Row],[PROPORSI]]*VLOOKUP(Target_AM[[#This Row],[NIPNAS]],Target_CC[],COLUMN(R$2)+9,0)</f>
        <v>6971290.1464164359</v>
      </c>
      <c r="AG450" s="22">
        <f>Target_AM[[#This Row],[PROPORSI]]*VLOOKUP(Target_AM[[#This Row],[NIPNAS]],Target_CC[],COLUMN(S$2)+9,0)</f>
        <v>6796742.3240929376</v>
      </c>
      <c r="AH450" s="22">
        <f>Target_AM[[#This Row],[PROPORSI]]*VLOOKUP(Target_AM[[#This Row],[NIPNAS]],Target_CC[],COLUMN(T$2)+9,0)</f>
        <v>8447454.9933639858</v>
      </c>
      <c r="AI450" s="22">
        <f>Target_AM[[#This Row],[PROPORSI]]*VLOOKUP(Target_AM[[#This Row],[NIPNAS]],Target_CC[],COLUMN(U$2)+9,0)</f>
        <v>7114436.1711718757</v>
      </c>
      <c r="AJ450" s="22">
        <f>Target_AM[[#This Row],[PROPORSI]]*VLOOKUP(Target_AM[[#This Row],[NIPNAS]],Target_CC[],COLUMN(V$2)+9,0)</f>
        <v>8509823.2238795124</v>
      </c>
      <c r="AK450" s="22">
        <f>Target_AM[[#This Row],[PROPORSI]]*VLOOKUP(Target_AM[[#This Row],[NIPNAS]],Target_CC[],COLUMN(W$2)+9,0)</f>
        <v>8570590.9313089978</v>
      </c>
      <c r="AL450" s="22">
        <f>Target_AM[[#This Row],[PROPORSI]]*VLOOKUP(Target_AM[[#This Row],[NIPNAS]],Target_CC[],COLUMN(X$2)+9,0)</f>
        <v>7277247.3151289495</v>
      </c>
      <c r="AM450" s="22">
        <f>Target_AM[[#This Row],[PROPORSI]]*VLOOKUP(Target_AM[[#This Row],[NIPNAS]],Target_CC[],COLUMN(Y$2)+9,0)</f>
        <v>7409591.8664240958</v>
      </c>
      <c r="AN450" s="22">
        <f>Target_AM[[#This Row],[PROPORSI]]*VLOOKUP(Target_AM[[#This Row],[NIPNAS]],Target_CC[],COLUMN(Z$2)+9,0)</f>
        <v>83835000</v>
      </c>
      <c r="AO450" s="22">
        <f>Target_AM[[#This Row],[PROPORSI]]*VLOOKUP(Target_AM[[#This Row],[NIPNAS]],Target_CC[],COLUMN(AA$2)+9,0)</f>
        <v>70169169.719999999</v>
      </c>
      <c r="AP450" s="22">
        <f>Target_AM[[#This Row],[PROPORSI]]*VLOOKUP(Target_AM[[#This Row],[NIPNAS]],Target_CC[],COLUMN(AB$2)+9,0)</f>
        <v>78307398.276949018</v>
      </c>
      <c r="AQ450" s="22">
        <f>Target_AM[[#This Row],[PROPORSI]]*VLOOKUP(Target_AM[[#This Row],[NIPNAS]],Target_CC[],COLUMN(AC$2)+9,0)</f>
        <v>78631938.403207839</v>
      </c>
      <c r="AR450" s="22">
        <f>Target_AM[[#This Row],[PROPORSI]]*VLOOKUP(Target_AM[[#This Row],[NIPNAS]],Target_CC[],COLUMN(AD$2)+9,0)</f>
        <v>76483540.41605635</v>
      </c>
      <c r="AS450" s="22">
        <f>Target_AM[[#This Row],[PROPORSI]]*VLOOKUP(Target_AM[[#This Row],[NIPNAS]],Target_CC[],COLUMN(AE$2)+9,0)</f>
        <v>77018715.282416448</v>
      </c>
      <c r="AT450" s="22">
        <f>Target_AM[[#This Row],[PROPORSI]]*VLOOKUP(Target_AM[[#This Row],[NIPNAS]],Target_CC[],COLUMN(AF$2)+9,0)</f>
        <v>77194183.862092927</v>
      </c>
      <c r="AU450" s="22">
        <f>Target_AM[[#This Row],[PROPORSI]]*VLOOKUP(Target_AM[[#This Row],[NIPNAS]],Target_CC[],COLUMN(AG$2)+9,0)</f>
        <v>78524535.861364007</v>
      </c>
      <c r="AV450" s="22">
        <f>Target_AM[[#This Row],[PROPORSI]]*VLOOKUP(Target_AM[[#This Row],[NIPNAS]],Target_CC[],COLUMN(AH$2)+9,0)</f>
        <v>77250828.503171861</v>
      </c>
      <c r="AW450" s="22">
        <f>Target_AM[[#This Row],[PROPORSI]]*VLOOKUP(Target_AM[[#This Row],[NIPNAS]],Target_CC[],COLUMN(AI$2)+9,0)</f>
        <v>79025887.689879522</v>
      </c>
      <c r="AX450" s="22">
        <f>Target_AM[[#This Row],[PROPORSI]]*VLOOKUP(Target_AM[[#This Row],[NIPNAS]],Target_CC[],COLUMN(AJ$2)+9,0)</f>
        <v>78692155.397309005</v>
      </c>
      <c r="AY450" s="22">
        <f>Target_AM[[#This Row],[PROPORSI]]*VLOOKUP(Target_AM[[#This Row],[NIPNAS]],Target_CC[],COLUMN(AK$2)+9,0)</f>
        <v>77413639.64712894</v>
      </c>
      <c r="AZ450" s="22">
        <f>Target_AM[[#This Row],[PROPORSI]]*VLOOKUP(Target_AM[[#This Row],[NIPNAS]],Target_CC[],COLUMN(AL$2)+9,0)</f>
        <v>77910828.466424108</v>
      </c>
      <c r="BA450" s="22">
        <f>Target_AM[[#This Row],[PROPORSI]]*VLOOKUP(Target_AM[[#This Row],[NIPNAS]],Target_CC[],COLUMN(AM$2)+9,0)</f>
        <v>926622821.52600002</v>
      </c>
      <c r="BB450" s="22">
        <f>Target_AM[[#This Row],[PROPORSI]]*VLOOKUP(Target_AM[[#This Row],[NIPNAS]],Target_CC[],COLUMN(AN$2)+9,0)</f>
        <v>0</v>
      </c>
      <c r="BC450" s="22">
        <f>Target_AM[[#This Row],[PROPORSI]]*VLOOKUP(Target_AM[[#This Row],[NIPNAS]],Target_CC[],COLUMN(AO$2)+9,0)</f>
        <v>0</v>
      </c>
      <c r="BD450" s="22">
        <f>Target_AM[[#This Row],[PROPORSI]]*VLOOKUP(Target_AM[[#This Row],[NIPNAS]],Target_CC[],COLUMN(AP$2)+9,0)</f>
        <v>0</v>
      </c>
      <c r="BE450" s="22">
        <f>Target_AM[[#This Row],[PROPORSI]]*VLOOKUP(Target_AM[[#This Row],[NIPNAS]],Target_CC[],COLUMN(AQ$2)+9,0)</f>
        <v>0</v>
      </c>
      <c r="BF450" s="22">
        <f>Target_AM[[#This Row],[PROPORSI]]*VLOOKUP(Target_AM[[#This Row],[NIPNAS]],Target_CC[],COLUMN(AR$2)+9,0)</f>
        <v>0</v>
      </c>
      <c r="BG450" s="22">
        <f>Target_AM[[#This Row],[PROPORSI]]*VLOOKUP(Target_AM[[#This Row],[NIPNAS]],Target_CC[],COLUMN(AS$2)+9,0)</f>
        <v>0</v>
      </c>
      <c r="BH450" s="22">
        <f>Target_AM[[#This Row],[PROPORSI]]*VLOOKUP(Target_AM[[#This Row],[NIPNAS]],Target_CC[],COLUMN(AT$2)+9,0)</f>
        <v>0</v>
      </c>
      <c r="BI450" s="22">
        <f>Target_AM[[#This Row],[PROPORSI]]*VLOOKUP(Target_AM[[#This Row],[NIPNAS]],Target_CC[],COLUMN(AU$2)+9,0)</f>
        <v>0</v>
      </c>
      <c r="BJ450" s="22">
        <f>Target_AM[[#This Row],[PROPORSI]]*VLOOKUP(Target_AM[[#This Row],[NIPNAS]],Target_CC[],COLUMN(AV$2)+9,0)</f>
        <v>0</v>
      </c>
      <c r="BK450" s="22">
        <f>Target_AM[[#This Row],[PROPORSI]]*VLOOKUP(Target_AM[[#This Row],[NIPNAS]],Target_CC[],COLUMN(AW$2)+9,0)</f>
        <v>0</v>
      </c>
      <c r="BL450" s="22">
        <f>Target_AM[[#This Row],[PROPORSI]]*VLOOKUP(Target_AM[[#This Row],[NIPNAS]],Target_CC[],COLUMN(AX$2)+9,0)</f>
        <v>0</v>
      </c>
      <c r="BM450" s="22">
        <f>Target_AM[[#This Row],[PROPORSI]]*VLOOKUP(Target_AM[[#This Row],[NIPNAS]],Target_CC[],COLUMN(AY$2)+9,0)</f>
        <v>0</v>
      </c>
      <c r="BN450" s="22">
        <f>Target_AM[[#This Row],[PROPORSI]]*VLOOKUP(Target_AM[[#This Row],[NIPNAS]],Target_CC[],COLUMN(AZ$2)+9,0)</f>
        <v>0</v>
      </c>
      <c r="BO450" s="22">
        <f>Target_AM[[#This Row],[PROPORSI]]*VLOOKUP(Target_AM[[#This Row],[NIPNAS]],Target_CC[],COLUMN(BA$2)+9,0)</f>
        <v>42360761</v>
      </c>
      <c r="BP450" s="22">
        <f>Target_AM[[#This Row],[PROPORSI]]*VLOOKUP(Target_AM[[#This Row],[NIPNAS]],Target_CC[],COLUMN(BB$2)+9,0)</f>
        <v>42350524</v>
      </c>
      <c r="BQ450" s="22">
        <f>Target_AM[[#This Row],[PROPORSI]]*VLOOKUP(Target_AM[[#This Row],[NIPNAS]],Target_CC[],COLUMN(BC$2)+9,0)</f>
        <v>70369195</v>
      </c>
      <c r="BR450" s="22">
        <f>Target_AM[[#This Row],[PROPORSI]]*VLOOKUP(Target_AM[[#This Row],[NIPNAS]],Target_CC[],COLUMN(BD$2)+9,0)</f>
        <v>40416558</v>
      </c>
      <c r="BS450" s="22">
        <f>Target_AM[[#This Row],[PROPORSI]]*VLOOKUP(Target_AM[[#This Row],[NIPNAS]],Target_CC[],COLUMN(BE$2)+9,0)</f>
        <v>40416558</v>
      </c>
      <c r="BT450" s="22">
        <f>Target_AM[[#This Row],[PROPORSI]]*VLOOKUP(Target_AM[[#This Row],[NIPNAS]],Target_CC[],COLUMN(BF$2)+9,0)</f>
        <v>40416558</v>
      </c>
      <c r="BU450" s="22">
        <f>Target_AM[[#This Row],[PROPORSI]]*VLOOKUP(Target_AM[[#This Row],[NIPNAS]],Target_CC[],COLUMN(BG$2)+9,0)</f>
        <v>40416558</v>
      </c>
      <c r="BV450" s="22">
        <f>Target_AM[[#This Row],[PROPORSI]]*VLOOKUP(Target_AM[[#This Row],[NIPNAS]],Target_CC[],COLUMN(BH$2)+9,0)</f>
        <v>40416558</v>
      </c>
      <c r="BW450" s="22">
        <f>Target_AM[[#This Row],[PROPORSI]]*VLOOKUP(Target_AM[[#This Row],[NIPNAS]],Target_CC[],COLUMN(BI$2)+9,0)</f>
        <v>40416558</v>
      </c>
      <c r="BX450" s="22">
        <f>Target_AM[[#This Row],[PROPORSI]]*VLOOKUP(Target_AM[[#This Row],[NIPNAS]],Target_CC[],COLUMN(BJ$2)+9,0)</f>
        <v>40416558</v>
      </c>
      <c r="BY450" s="22">
        <f>Target_AM[[#This Row],[PROPORSI]]*VLOOKUP(Target_AM[[#This Row],[NIPNAS]],Target_CC[],COLUMN(BK$2)+9,0)</f>
        <v>40416558</v>
      </c>
      <c r="BZ450" s="22">
        <f>Target_AM[[#This Row],[PROPORSI]]*VLOOKUP(Target_AM[[#This Row],[NIPNAS]],Target_CC[],COLUMN(BL$2)+9,0)</f>
        <v>40416558</v>
      </c>
      <c r="CA450" s="22">
        <f>Target_AM[[#This Row],[PROPORSI]]*VLOOKUP(Target_AM[[#This Row],[NIPNAS]],Target_CC[],COLUMN(BM$2)+9,0)</f>
        <v>518829502</v>
      </c>
      <c r="CB450" s="22">
        <f>Target_AM[[#This Row],[PROPORSI]]*VLOOKUP(Target_AM[[#This Row],[NIPNAS]],Target_CC[],COLUMN(BN$2)+9,0)</f>
        <v>39841000</v>
      </c>
      <c r="CC450" s="22">
        <f>Target_AM[[#This Row],[PROPORSI]]*VLOOKUP(Target_AM[[#This Row],[NIPNAS]],Target_CC[],COLUMN(BO$2)+9,0)</f>
        <v>39841000</v>
      </c>
      <c r="CD450" s="22">
        <f>Target_AM[[#This Row],[PROPORSI]]*VLOOKUP(Target_AM[[#This Row],[NIPNAS]],Target_CC[],COLUMN(BP$2)+9,0)</f>
        <v>39841000</v>
      </c>
      <c r="CE450" s="22">
        <f>Target_AM[[#This Row],[PROPORSI]]*VLOOKUP(Target_AM[[#This Row],[NIPNAS]],Target_CC[],COLUMN(BQ$2)+9,0)</f>
        <v>37848950</v>
      </c>
      <c r="CF450" s="22">
        <f>Target_AM[[#This Row],[PROPORSI]]*VLOOKUP(Target_AM[[#This Row],[NIPNAS]],Target_CC[],COLUMN(BR$2)+9,0)</f>
        <v>37848950</v>
      </c>
      <c r="CG450" s="22">
        <f>Target_AM[[#This Row],[PROPORSI]]*VLOOKUP(Target_AM[[#This Row],[NIPNAS]],Target_CC[],COLUMN(BS$2)+9,0)</f>
        <v>37848950</v>
      </c>
      <c r="CH450" s="22">
        <f>Target_AM[[#This Row],[PROPORSI]]*VLOOKUP(Target_AM[[#This Row],[NIPNAS]],Target_CC[],COLUMN(BT$2)+9,0)</f>
        <v>37848950</v>
      </c>
      <c r="CI450" s="22">
        <f>Target_AM[[#This Row],[PROPORSI]]*VLOOKUP(Target_AM[[#This Row],[NIPNAS]],Target_CC[],COLUMN(BU$2)+9,0)</f>
        <v>37848950</v>
      </c>
      <c r="CJ450" s="22">
        <f>Target_AM[[#This Row],[PROPORSI]]*VLOOKUP(Target_AM[[#This Row],[NIPNAS]],Target_CC[],COLUMN(BV$2)+9,0)</f>
        <v>37848950</v>
      </c>
      <c r="CK450" s="22">
        <f>Target_AM[[#This Row],[PROPORSI]]*VLOOKUP(Target_AM[[#This Row],[NIPNAS]],Target_CC[],COLUMN(BW$2)+9,0)</f>
        <v>37848950</v>
      </c>
      <c r="CL450" s="22">
        <f>Target_AM[[#This Row],[PROPORSI]]*VLOOKUP(Target_AM[[#This Row],[NIPNAS]],Target_CC[],COLUMN(BX$2)+9,0)</f>
        <v>37848950</v>
      </c>
      <c r="CM450" s="22">
        <f>Target_AM[[#This Row],[PROPORSI]]*VLOOKUP(Target_AM[[#This Row],[NIPNAS]],Target_CC[],COLUMN(BY$2)+9,0)</f>
        <v>37848950</v>
      </c>
      <c r="CN450" s="22">
        <f>Target_AM[[#This Row],[PROPORSI]]*VLOOKUP(Target_AM[[#This Row],[NIPNAS]],Target_CC[],COLUMN(BZ$2)+9,0)</f>
        <v>460163550</v>
      </c>
      <c r="CO450" s="22">
        <f>Target_AM[[#This Row],[PROPORSI]]*VLOOKUP(Target_AM[[#This Row],[NIPNAS]],Target_CC[],COLUMN(CA$2)+9,0)</f>
        <v>2544380</v>
      </c>
      <c r="CP450" s="22">
        <f>Target_AM[[#This Row],[PROPORSI]]*VLOOKUP(Target_AM[[#This Row],[NIPNAS]],Target_CC[],COLUMN(CB$2)+9,0)</f>
        <v>2507950</v>
      </c>
      <c r="CQ450" s="22">
        <f>Target_AM[[#This Row],[PROPORSI]]*VLOOKUP(Target_AM[[#This Row],[NIPNAS]],Target_CC[],COLUMN(CC$2)+9,0)</f>
        <v>2567608</v>
      </c>
      <c r="CR450" s="22">
        <f>Target_AM[[#This Row],[PROPORSI]]*VLOOKUP(Target_AM[[#This Row],[NIPNAS]],Target_CC[],COLUMN(CD$2)+9,0)</f>
        <v>2567608</v>
      </c>
      <c r="CS450" s="22">
        <f>Target_AM[[#This Row],[PROPORSI]]*VLOOKUP(Target_AM[[#This Row],[NIPNAS]],Target_CC[],COLUMN(CE$2)+9,0)</f>
        <v>2567608</v>
      </c>
      <c r="CT450" s="22">
        <f>Target_AM[[#This Row],[PROPORSI]]*VLOOKUP(Target_AM[[#This Row],[NIPNAS]],Target_CC[],COLUMN(CF$2)+9,0)</f>
        <v>2567608</v>
      </c>
      <c r="CU450" s="22">
        <f>Target_AM[[#This Row],[PROPORSI]]*VLOOKUP(Target_AM[[#This Row],[NIPNAS]],Target_CC[],COLUMN(CG$2)+9,0)</f>
        <v>2567608</v>
      </c>
      <c r="CV450" s="22">
        <f>Target_AM[[#This Row],[PROPORSI]]*VLOOKUP(Target_AM[[#This Row],[NIPNAS]],Target_CC[],COLUMN(CH$2)+9,0)</f>
        <v>2567608</v>
      </c>
      <c r="CW450" s="22">
        <f>Target_AM[[#This Row],[PROPORSI]]*VLOOKUP(Target_AM[[#This Row],[NIPNAS]],Target_CC[],COLUMN(CI$2)+9,0)</f>
        <v>2567608</v>
      </c>
      <c r="CX450" s="22">
        <f>Target_AM[[#This Row],[PROPORSI]]*VLOOKUP(Target_AM[[#This Row],[NIPNAS]],Target_CC[],COLUMN(CJ$2)+9,0)</f>
        <v>2567608</v>
      </c>
      <c r="CY450" s="22">
        <f>Target_AM[[#This Row],[PROPORSI]]*VLOOKUP(Target_AM[[#This Row],[NIPNAS]],Target_CC[],COLUMN(CK$2)+9,0)</f>
        <v>2567608</v>
      </c>
      <c r="CZ450" s="22">
        <f>Target_AM[[#This Row],[PROPORSI]]*VLOOKUP(Target_AM[[#This Row],[NIPNAS]],Target_CC[],COLUMN(CL$2)+9,0)</f>
        <v>2567608</v>
      </c>
      <c r="DA450" s="22">
        <f>Target_AM[[#This Row],[PROPORSI]]*VLOOKUP(Target_AM[[#This Row],[NIPNAS]],Target_CC[],COLUMN(CM$2)+9,0)</f>
        <v>30728410</v>
      </c>
      <c r="DB450" s="22">
        <f>Target_AM[[#This Row],[PROPORSI]]*VLOOKUP(Target_AM[[#This Row],[NIPNAS]],Target_CC[],COLUMN(CN$2)+9,0)</f>
        <v>0</v>
      </c>
      <c r="DC450" s="22">
        <f>Target_AM[[#This Row],[PROPORSI]]*VLOOKUP(Target_AM[[#This Row],[NIPNAS]],Target_CC[],COLUMN(CO$2)+9,0)</f>
        <v>0</v>
      </c>
      <c r="DD450" s="22">
        <f>Target_AM[[#This Row],[PROPORSI]]*VLOOKUP(Target_AM[[#This Row],[NIPNAS]],Target_CC[],COLUMN(CP$2)+9,0)</f>
        <v>27945000</v>
      </c>
      <c r="DE450" s="22">
        <f>Target_AM[[#This Row],[PROPORSI]]*VLOOKUP(Target_AM[[#This Row],[NIPNAS]],Target_CC[],COLUMN(CQ$2)+9,0)</f>
        <v>0</v>
      </c>
      <c r="DF450" s="22">
        <f>Target_AM[[#This Row],[PROPORSI]]*VLOOKUP(Target_AM[[#This Row],[NIPNAS]],Target_CC[],COLUMN(CR$2)+9,0)</f>
        <v>0</v>
      </c>
      <c r="DG450" s="22">
        <f>Target_AM[[#This Row],[PROPORSI]]*VLOOKUP(Target_AM[[#This Row],[NIPNAS]],Target_CC[],COLUMN(CS$2)+9,0)</f>
        <v>0</v>
      </c>
      <c r="DH450" s="22">
        <f>Target_AM[[#This Row],[PROPORSI]]*VLOOKUP(Target_AM[[#This Row],[NIPNAS]],Target_CC[],COLUMN(CT$2)+9,0)</f>
        <v>0</v>
      </c>
      <c r="DI450" s="22">
        <f>Target_AM[[#This Row],[PROPORSI]]*VLOOKUP(Target_AM[[#This Row],[NIPNAS]],Target_CC[],COLUMN(CU$2)+9,0)</f>
        <v>0</v>
      </c>
      <c r="DJ450" s="22">
        <f>Target_AM[[#This Row],[PROPORSI]]*VLOOKUP(Target_AM[[#This Row],[NIPNAS]],Target_CC[],COLUMN(CV$2)+9,0)</f>
        <v>0</v>
      </c>
      <c r="DK450" s="22">
        <f>Target_AM[[#This Row],[PROPORSI]]*VLOOKUP(Target_AM[[#This Row],[NIPNAS]],Target_CC[],COLUMN(CW$2)+9,0)</f>
        <v>0</v>
      </c>
      <c r="DL450" s="22">
        <f>Target_AM[[#This Row],[PROPORSI]]*VLOOKUP(Target_AM[[#This Row],[NIPNAS]],Target_CC[],COLUMN(CX$2)+9,0)</f>
        <v>0</v>
      </c>
      <c r="DM450" s="22">
        <f>Target_AM[[#This Row],[PROPORSI]]*VLOOKUP(Target_AM[[#This Row],[NIPNAS]],Target_CC[],COLUMN(CY$2)+9,0)</f>
        <v>0</v>
      </c>
      <c r="DN450" s="22">
        <f>Target_AM[[#This Row],[PROPORSI]]*VLOOKUP(Target_AM[[#This Row],[NIPNAS]],Target_CC[],COLUMN(CZ$2)+9,0)</f>
        <v>27945000</v>
      </c>
      <c r="DO450" s="22">
        <f>Target_AM[[#This Row],[PROPORSI]]*VLOOKUP(Target_AM[[#This Row],[NIPNAS]],Target_CC[],COLUMN(DA$2)+9,0)</f>
        <v>0</v>
      </c>
      <c r="DP450" s="22">
        <f>Target_AM[[#This Row],[PROPORSI]]*VLOOKUP(Target_AM[[#This Row],[NIPNAS]],Target_CC[],COLUMN(DB$2)+9,0)</f>
        <v>0</v>
      </c>
      <c r="DQ450" s="22">
        <f>Target_AM[[#This Row],[PROPORSI]]*VLOOKUP(Target_AM[[#This Row],[NIPNAS]],Target_CC[],COLUMN(DC$2)+9,0)</f>
        <v>0</v>
      </c>
      <c r="DR450" s="22">
        <f>Target_AM[[#This Row],[PROPORSI]]*VLOOKUP(Target_AM[[#This Row],[NIPNAS]],Target_CC[],COLUMN(DD$2)+9,0)</f>
        <v>0</v>
      </c>
      <c r="DS450" s="22">
        <f>Target_AM[[#This Row],[PROPORSI]]*VLOOKUP(Target_AM[[#This Row],[NIPNAS]],Target_CC[],COLUMN(DE$2)+9,0)</f>
        <v>0</v>
      </c>
      <c r="DT450" s="22">
        <f>Target_AM[[#This Row],[PROPORSI]]*VLOOKUP(Target_AM[[#This Row],[NIPNAS]],Target_CC[],COLUMN(DF$2)+9,0)</f>
        <v>0</v>
      </c>
      <c r="DU450" s="22">
        <f>Target_AM[[#This Row],[PROPORSI]]*VLOOKUP(Target_AM[[#This Row],[NIPNAS]],Target_CC[],COLUMN(DG$2)+9,0)</f>
        <v>0</v>
      </c>
      <c r="DV450" s="22">
        <f>Target_AM[[#This Row],[PROPORSI]]*VLOOKUP(Target_AM[[#This Row],[NIPNAS]],Target_CC[],COLUMN(DH$2)+9,0)</f>
        <v>0</v>
      </c>
      <c r="DW450" s="22">
        <f>Target_AM[[#This Row],[PROPORSI]]*VLOOKUP(Target_AM[[#This Row],[NIPNAS]],Target_CC[],COLUMN(DI$2)+9,0)</f>
        <v>0</v>
      </c>
      <c r="DX450" s="22">
        <f>Target_AM[[#This Row],[PROPORSI]]*VLOOKUP(Target_AM[[#This Row],[NIPNAS]],Target_CC[],COLUMN(DJ$2)+9,0)</f>
        <v>0</v>
      </c>
      <c r="DY450" s="22">
        <f>Target_AM[[#This Row],[PROPORSI]]*VLOOKUP(Target_AM[[#This Row],[NIPNAS]],Target_CC[],COLUMN(DK$2)+9,0)</f>
        <v>0</v>
      </c>
      <c r="DZ450" s="22">
        <f>Target_AM[[#This Row],[PROPORSI]]*VLOOKUP(Target_AM[[#This Row],[NIPNAS]],Target_CC[],COLUMN(DL$2)+9,0)</f>
        <v>0</v>
      </c>
      <c r="EA450" s="22">
        <f>Target_AM[[#This Row],[PROPORSI]]*VLOOKUP(Target_AM[[#This Row],[NIPNAS]],Target_CC[],COLUMN(DM$2)+9,0)</f>
        <v>0</v>
      </c>
    </row>
    <row r="451" spans="2:131" x14ac:dyDescent="0.3">
      <c r="B451">
        <v>960026</v>
      </c>
      <c r="C451" t="s">
        <v>1067</v>
      </c>
      <c r="D451">
        <v>1</v>
      </c>
      <c r="E451" s="8">
        <v>45658</v>
      </c>
      <c r="F451">
        <v>3001001517</v>
      </c>
      <c r="G451" t="s">
        <v>775</v>
      </c>
      <c r="J451" t="s">
        <v>309</v>
      </c>
      <c r="K451" t="s">
        <v>21</v>
      </c>
      <c r="L451" t="s">
        <v>159</v>
      </c>
      <c r="M451" t="s">
        <v>29</v>
      </c>
      <c r="N451" s="23">
        <f>Target_AM[[#This Row],[PROPORSI]]*VLOOKUP(Target_AM[[#This Row],[NIPNAS]],Target_CC[],9,0)</f>
        <v>934815911.97074068</v>
      </c>
      <c r="O451" s="22">
        <f>Target_AM[[#This Row],[PROPORSI]]*VLOOKUP(Target_AM[[#This Row],[NIPNAS]],Target_CC[],COLUMN(A$2)+9,0)</f>
        <v>42010285.703636363</v>
      </c>
      <c r="P451" s="22">
        <f>Target_AM[[#This Row],[PROPORSI]]*VLOOKUP(Target_AM[[#This Row],[NIPNAS]],Target_CC[],COLUMN(B$2)+9,0)</f>
        <v>42031890.249090903</v>
      </c>
      <c r="Q451" s="22">
        <f>Target_AM[[#This Row],[PROPORSI]]*VLOOKUP(Target_AM[[#This Row],[NIPNAS]],Target_CC[],COLUMN(C$2)+9,0)</f>
        <v>41988681.158181816</v>
      </c>
      <c r="R451" s="22">
        <f>Target_AM[[#This Row],[PROPORSI]]*VLOOKUP(Target_AM[[#This Row],[NIPNAS]],Target_CC[],COLUMN(D$2)+9,0)</f>
        <v>41945472.067272723</v>
      </c>
      <c r="S451" s="22">
        <f>Target_AM[[#This Row],[PROPORSI]]*VLOOKUP(Target_AM[[#This Row],[NIPNAS]],Target_CC[],COLUMN(E$2)+9,0)</f>
        <v>41967076.61272727</v>
      </c>
      <c r="T451" s="22">
        <f>Target_AM[[#This Row],[PROPORSI]]*VLOOKUP(Target_AM[[#This Row],[NIPNAS]],Target_CC[],COLUMN(F$2)+9,0)</f>
        <v>41988681.158181816</v>
      </c>
      <c r="U451" s="22">
        <f>Target_AM[[#This Row],[PROPORSI]]*VLOOKUP(Target_AM[[#This Row],[NIPNAS]],Target_CC[],COLUMN(G$2)+9,0)</f>
        <v>42096703.885454543</v>
      </c>
      <c r="V451" s="22">
        <f>Target_AM[[#This Row],[PROPORSI]]*VLOOKUP(Target_AM[[#This Row],[NIPNAS]],Target_CC[],COLUMN(H$2)+9,0)</f>
        <v>42053494.794545449</v>
      </c>
      <c r="W451" s="22">
        <f>Target_AM[[#This Row],[PROPORSI]]*VLOOKUP(Target_AM[[#This Row],[NIPNAS]],Target_CC[],COLUMN(I$2)+9,0)</f>
        <v>42053494.794545449</v>
      </c>
      <c r="X451" s="22">
        <f>Target_AM[[#This Row],[PROPORSI]]*VLOOKUP(Target_AM[[#This Row],[NIPNAS]],Target_CC[],COLUMN(J$2)+9,0)</f>
        <v>42096703.885454543</v>
      </c>
      <c r="Y451" s="22">
        <f>Target_AM[[#This Row],[PROPORSI]]*VLOOKUP(Target_AM[[#This Row],[NIPNAS]],Target_CC[],COLUMN(K$2)+9,0)</f>
        <v>42031890.249090903</v>
      </c>
      <c r="Z451" s="22">
        <f>Target_AM[[#This Row],[PROPORSI]]*VLOOKUP(Target_AM[[#This Row],[NIPNAS]],Target_CC[],COLUMN(L$2)+9,0)</f>
        <v>42053494.794545449</v>
      </c>
      <c r="AA451" s="22">
        <f>Target_AM[[#This Row],[PROPORSI]]*VLOOKUP(Target_AM[[#This Row],[NIPNAS]],Target_CC[],COLUMN(M$2)+9,0)</f>
        <v>504317869.35272729</v>
      </c>
      <c r="AB451" s="22">
        <f>Target_AM[[#This Row],[PROPORSI]]*VLOOKUP(Target_AM[[#This Row],[NIPNAS]],Target_CC[],COLUMN(N$2)+9,0)</f>
        <v>5417811.5027440684</v>
      </c>
      <c r="AC451" s="22">
        <f>Target_AM[[#This Row],[PROPORSI]]*VLOOKUP(Target_AM[[#This Row],[NIPNAS]],Target_CC[],COLUMN(O$2)+9,0)</f>
        <v>5761560.299157015</v>
      </c>
      <c r="AD451" s="22">
        <f>Target_AM[[#This Row],[PROPORSI]]*VLOOKUP(Target_AM[[#This Row],[NIPNAS]],Target_CC[],COLUMN(P$2)+9,0)</f>
        <v>7580910.3665445186</v>
      </c>
      <c r="AE451" s="22">
        <f>Target_AM[[#This Row],[PROPORSI]]*VLOOKUP(Target_AM[[#This Row],[NIPNAS]],Target_CC[],COLUMN(Q$2)+9,0)</f>
        <v>7729143.1914636986</v>
      </c>
      <c r="AF451" s="22">
        <f>Target_AM[[#This Row],[PROPORSI]]*VLOOKUP(Target_AM[[#This Row],[NIPNAS]],Target_CC[],COLUMN(R$2)+9,0)</f>
        <v>10109590.528908966</v>
      </c>
      <c r="AG451" s="22">
        <f>Target_AM[[#This Row],[PROPORSI]]*VLOOKUP(Target_AM[[#This Row],[NIPNAS]],Target_CC[],COLUMN(S$2)+9,0)</f>
        <v>9445936.7692505885</v>
      </c>
      <c r="AH451" s="22">
        <f>Target_AM[[#This Row],[PROPORSI]]*VLOOKUP(Target_AM[[#This Row],[NIPNAS]],Target_CC[],COLUMN(T$2)+9,0)</f>
        <v>8294860.3378846021</v>
      </c>
      <c r="AI451" s="22">
        <f>Target_AM[[#This Row],[PROPORSI]]*VLOOKUP(Target_AM[[#This Row],[NIPNAS]],Target_CC[],COLUMN(U$2)+9,0)</f>
        <v>9383230.9236159567</v>
      </c>
      <c r="AJ451" s="22">
        <f>Target_AM[[#This Row],[PROPORSI]]*VLOOKUP(Target_AM[[#This Row],[NIPNAS]],Target_CC[],COLUMN(V$2)+9,0)</f>
        <v>8147443.720878277</v>
      </c>
      <c r="AK451" s="22">
        <f>Target_AM[[#This Row],[PROPORSI]]*VLOOKUP(Target_AM[[#This Row],[NIPNAS]],Target_CC[],COLUMN(W$2)+9,0)</f>
        <v>8574493.8777210638</v>
      </c>
      <c r="AL451" s="22">
        <f>Target_AM[[#This Row],[PROPORSI]]*VLOOKUP(Target_AM[[#This Row],[NIPNAS]],Target_CC[],COLUMN(X$2)+9,0)</f>
        <v>10535022.364469837</v>
      </c>
      <c r="AM451" s="22">
        <f>Target_AM[[#This Row],[PROPORSI]]*VLOOKUP(Target_AM[[#This Row],[NIPNAS]],Target_CC[],COLUMN(Y$2)+9,0)</f>
        <v>12499021.810017066</v>
      </c>
      <c r="AN451" s="22">
        <f>Target_AM[[#This Row],[PROPORSI]]*VLOOKUP(Target_AM[[#This Row],[NIPNAS]],Target_CC[],COLUMN(Z$2)+9,0)</f>
        <v>103479025.69265565</v>
      </c>
      <c r="AO451" s="22">
        <f>Target_AM[[#This Row],[PROPORSI]]*VLOOKUP(Target_AM[[#This Row],[NIPNAS]],Target_CC[],COLUMN(AA$2)+9,0)</f>
        <v>47428097.206380434</v>
      </c>
      <c r="AP451" s="22">
        <f>Target_AM[[#This Row],[PROPORSI]]*VLOOKUP(Target_AM[[#This Row],[NIPNAS]],Target_CC[],COLUMN(AB$2)+9,0)</f>
        <v>47793450.548247918</v>
      </c>
      <c r="AQ451" s="22">
        <f>Target_AM[[#This Row],[PROPORSI]]*VLOOKUP(Target_AM[[#This Row],[NIPNAS]],Target_CC[],COLUMN(AC$2)+9,0)</f>
        <v>49569591.524726331</v>
      </c>
      <c r="AR451" s="22">
        <f>Target_AM[[#This Row],[PROPORSI]]*VLOOKUP(Target_AM[[#This Row],[NIPNAS]],Target_CC[],COLUMN(AD$2)+9,0)</f>
        <v>49674615.258736424</v>
      </c>
      <c r="AS451" s="22">
        <f>Target_AM[[#This Row],[PROPORSI]]*VLOOKUP(Target_AM[[#This Row],[NIPNAS]],Target_CC[],COLUMN(AE$2)+9,0)</f>
        <v>52076667.141636238</v>
      </c>
      <c r="AT451" s="22">
        <f>Target_AM[[#This Row],[PROPORSI]]*VLOOKUP(Target_AM[[#This Row],[NIPNAS]],Target_CC[],COLUMN(AF$2)+9,0)</f>
        <v>51434617.927432403</v>
      </c>
      <c r="AU451" s="22">
        <f>Target_AM[[#This Row],[PROPORSI]]*VLOOKUP(Target_AM[[#This Row],[NIPNAS]],Target_CC[],COLUMN(AG$2)+9,0)</f>
        <v>50391564.223339148</v>
      </c>
      <c r="AV451" s="22">
        <f>Target_AM[[#This Row],[PROPORSI]]*VLOOKUP(Target_AM[[#This Row],[NIPNAS]],Target_CC[],COLUMN(AH$2)+9,0)</f>
        <v>51436725.718161404</v>
      </c>
      <c r="AW451" s="22">
        <f>Target_AM[[#This Row],[PROPORSI]]*VLOOKUP(Target_AM[[#This Row],[NIPNAS]],Target_CC[],COLUMN(AI$2)+9,0)</f>
        <v>50200938.51542373</v>
      </c>
      <c r="AX451" s="22">
        <f>Target_AM[[#This Row],[PROPORSI]]*VLOOKUP(Target_AM[[#This Row],[NIPNAS]],Target_CC[],COLUMN(AJ$2)+9,0)</f>
        <v>50671197.763175607</v>
      </c>
      <c r="AY451" s="22">
        <f>Target_AM[[#This Row],[PROPORSI]]*VLOOKUP(Target_AM[[#This Row],[NIPNAS]],Target_CC[],COLUMN(AK$2)+9,0)</f>
        <v>52566912.613560736</v>
      </c>
      <c r="AZ451" s="22">
        <f>Target_AM[[#This Row],[PROPORSI]]*VLOOKUP(Target_AM[[#This Row],[NIPNAS]],Target_CC[],COLUMN(AL$2)+9,0)</f>
        <v>54552516.604562514</v>
      </c>
      <c r="BA451" s="22">
        <f>Target_AM[[#This Row],[PROPORSI]]*VLOOKUP(Target_AM[[#This Row],[NIPNAS]],Target_CC[],COLUMN(AM$2)+9,0)</f>
        <v>607796895.04538298</v>
      </c>
      <c r="BB451" s="22">
        <f>Target_AM[[#This Row],[PROPORSI]]*VLOOKUP(Target_AM[[#This Row],[NIPNAS]],Target_CC[],COLUMN(AN$2)+9,0)</f>
        <v>0</v>
      </c>
      <c r="BC451" s="22">
        <f>Target_AM[[#This Row],[PROPORSI]]*VLOOKUP(Target_AM[[#This Row],[NIPNAS]],Target_CC[],COLUMN(AO$2)+9,0)</f>
        <v>0</v>
      </c>
      <c r="BD451" s="22">
        <f>Target_AM[[#This Row],[PROPORSI]]*VLOOKUP(Target_AM[[#This Row],[NIPNAS]],Target_CC[],COLUMN(AP$2)+9,0)</f>
        <v>0</v>
      </c>
      <c r="BE451" s="22">
        <f>Target_AM[[#This Row],[PROPORSI]]*VLOOKUP(Target_AM[[#This Row],[NIPNAS]],Target_CC[],COLUMN(AQ$2)+9,0)</f>
        <v>0</v>
      </c>
      <c r="BF451" s="22">
        <f>Target_AM[[#This Row],[PROPORSI]]*VLOOKUP(Target_AM[[#This Row],[NIPNAS]],Target_CC[],COLUMN(AR$2)+9,0)</f>
        <v>0</v>
      </c>
      <c r="BG451" s="22">
        <f>Target_AM[[#This Row],[PROPORSI]]*VLOOKUP(Target_AM[[#This Row],[NIPNAS]],Target_CC[],COLUMN(AS$2)+9,0)</f>
        <v>0</v>
      </c>
      <c r="BH451" s="22">
        <f>Target_AM[[#This Row],[PROPORSI]]*VLOOKUP(Target_AM[[#This Row],[NIPNAS]],Target_CC[],COLUMN(AT$2)+9,0)</f>
        <v>0</v>
      </c>
      <c r="BI451" s="22">
        <f>Target_AM[[#This Row],[PROPORSI]]*VLOOKUP(Target_AM[[#This Row],[NIPNAS]],Target_CC[],COLUMN(AU$2)+9,0)</f>
        <v>0</v>
      </c>
      <c r="BJ451" s="22">
        <f>Target_AM[[#This Row],[PROPORSI]]*VLOOKUP(Target_AM[[#This Row],[NIPNAS]],Target_CC[],COLUMN(AV$2)+9,0)</f>
        <v>0</v>
      </c>
      <c r="BK451" s="22">
        <f>Target_AM[[#This Row],[PROPORSI]]*VLOOKUP(Target_AM[[#This Row],[NIPNAS]],Target_CC[],COLUMN(AW$2)+9,0)</f>
        <v>0</v>
      </c>
      <c r="BL451" s="22">
        <f>Target_AM[[#This Row],[PROPORSI]]*VLOOKUP(Target_AM[[#This Row],[NIPNAS]],Target_CC[],COLUMN(AX$2)+9,0)</f>
        <v>0</v>
      </c>
      <c r="BM451" s="22">
        <f>Target_AM[[#This Row],[PROPORSI]]*VLOOKUP(Target_AM[[#This Row],[NIPNAS]],Target_CC[],COLUMN(AY$2)+9,0)</f>
        <v>0</v>
      </c>
      <c r="BN451" s="22">
        <f>Target_AM[[#This Row],[PROPORSI]]*VLOOKUP(Target_AM[[#This Row],[NIPNAS]],Target_CC[],COLUMN(AZ$2)+9,0)</f>
        <v>0</v>
      </c>
      <c r="BO451" s="22">
        <f>Target_AM[[#This Row],[PROPORSI]]*VLOOKUP(Target_AM[[#This Row],[NIPNAS]],Target_CC[],COLUMN(BA$2)+9,0)</f>
        <v>30327390</v>
      </c>
      <c r="BP451" s="22">
        <f>Target_AM[[#This Row],[PROPORSI]]*VLOOKUP(Target_AM[[#This Row],[NIPNAS]],Target_CC[],COLUMN(BB$2)+9,0)</f>
        <v>30329035</v>
      </c>
      <c r="BQ451" s="22">
        <f>Target_AM[[#This Row],[PROPORSI]]*VLOOKUP(Target_AM[[#This Row],[NIPNAS]],Target_CC[],COLUMN(BC$2)+9,0)</f>
        <v>30335740</v>
      </c>
      <c r="BR451" s="22">
        <f>Target_AM[[#This Row],[PROPORSI]]*VLOOKUP(Target_AM[[#This Row],[NIPNAS]],Target_CC[],COLUMN(BD$2)+9,0)</f>
        <v>29191033</v>
      </c>
      <c r="BS451" s="22">
        <f>Target_AM[[#This Row],[PROPORSI]]*VLOOKUP(Target_AM[[#This Row],[NIPNAS]],Target_CC[],COLUMN(BE$2)+9,0)</f>
        <v>29191033</v>
      </c>
      <c r="BT451" s="22">
        <f>Target_AM[[#This Row],[PROPORSI]]*VLOOKUP(Target_AM[[#This Row],[NIPNAS]],Target_CC[],COLUMN(BF$2)+9,0)</f>
        <v>29191033</v>
      </c>
      <c r="BU451" s="22">
        <f>Target_AM[[#This Row],[PROPORSI]]*VLOOKUP(Target_AM[[#This Row],[NIPNAS]],Target_CC[],COLUMN(BG$2)+9,0)</f>
        <v>29191033</v>
      </c>
      <c r="BV451" s="22">
        <f>Target_AM[[#This Row],[PROPORSI]]*VLOOKUP(Target_AM[[#This Row],[NIPNAS]],Target_CC[],COLUMN(BH$2)+9,0)</f>
        <v>29191033</v>
      </c>
      <c r="BW451" s="22">
        <f>Target_AM[[#This Row],[PROPORSI]]*VLOOKUP(Target_AM[[#This Row],[NIPNAS]],Target_CC[],COLUMN(BI$2)+9,0)</f>
        <v>29191033</v>
      </c>
      <c r="BX451" s="22">
        <f>Target_AM[[#This Row],[PROPORSI]]*VLOOKUP(Target_AM[[#This Row],[NIPNAS]],Target_CC[],COLUMN(BJ$2)+9,0)</f>
        <v>29191033</v>
      </c>
      <c r="BY451" s="22">
        <f>Target_AM[[#This Row],[PROPORSI]]*VLOOKUP(Target_AM[[#This Row],[NIPNAS]],Target_CC[],COLUMN(BK$2)+9,0)</f>
        <v>29191033</v>
      </c>
      <c r="BZ451" s="22">
        <f>Target_AM[[#This Row],[PROPORSI]]*VLOOKUP(Target_AM[[#This Row],[NIPNAS]],Target_CC[],COLUMN(BL$2)+9,0)</f>
        <v>29191033</v>
      </c>
      <c r="CA451" s="22">
        <f>Target_AM[[#This Row],[PROPORSI]]*VLOOKUP(Target_AM[[#This Row],[NIPNAS]],Target_CC[],COLUMN(BM$2)+9,0)</f>
        <v>353711462</v>
      </c>
      <c r="CB451" s="22">
        <f>Target_AM[[#This Row],[PROPORSI]]*VLOOKUP(Target_AM[[#This Row],[NIPNAS]],Target_CC[],COLUMN(BN$2)+9,0)</f>
        <v>29836140</v>
      </c>
      <c r="CC451" s="22">
        <f>Target_AM[[#This Row],[PROPORSI]]*VLOOKUP(Target_AM[[#This Row],[NIPNAS]],Target_CC[],COLUMN(BO$2)+9,0)</f>
        <v>29836140</v>
      </c>
      <c r="CD451" s="22">
        <f>Target_AM[[#This Row],[PROPORSI]]*VLOOKUP(Target_AM[[#This Row],[NIPNAS]],Target_CC[],COLUMN(BP$2)+9,0)</f>
        <v>29836140</v>
      </c>
      <c r="CE451" s="22">
        <f>Target_AM[[#This Row],[PROPORSI]]*VLOOKUP(Target_AM[[#This Row],[NIPNAS]],Target_CC[],COLUMN(BQ$2)+9,0)</f>
        <v>28344333</v>
      </c>
      <c r="CF451" s="22">
        <f>Target_AM[[#This Row],[PROPORSI]]*VLOOKUP(Target_AM[[#This Row],[NIPNAS]],Target_CC[],COLUMN(BR$2)+9,0)</f>
        <v>28344333</v>
      </c>
      <c r="CG451" s="22">
        <f>Target_AM[[#This Row],[PROPORSI]]*VLOOKUP(Target_AM[[#This Row],[NIPNAS]],Target_CC[],COLUMN(BS$2)+9,0)</f>
        <v>28344333</v>
      </c>
      <c r="CH451" s="22">
        <f>Target_AM[[#This Row],[PROPORSI]]*VLOOKUP(Target_AM[[#This Row],[NIPNAS]],Target_CC[],COLUMN(BT$2)+9,0)</f>
        <v>28344333</v>
      </c>
      <c r="CI451" s="22">
        <f>Target_AM[[#This Row],[PROPORSI]]*VLOOKUP(Target_AM[[#This Row],[NIPNAS]],Target_CC[],COLUMN(BU$2)+9,0)</f>
        <v>28344333</v>
      </c>
      <c r="CJ451" s="22">
        <f>Target_AM[[#This Row],[PROPORSI]]*VLOOKUP(Target_AM[[#This Row],[NIPNAS]],Target_CC[],COLUMN(BV$2)+9,0)</f>
        <v>28344333</v>
      </c>
      <c r="CK451" s="22">
        <f>Target_AM[[#This Row],[PROPORSI]]*VLOOKUP(Target_AM[[#This Row],[NIPNAS]],Target_CC[],COLUMN(BW$2)+9,0)</f>
        <v>28344333</v>
      </c>
      <c r="CL451" s="22">
        <f>Target_AM[[#This Row],[PROPORSI]]*VLOOKUP(Target_AM[[#This Row],[NIPNAS]],Target_CC[],COLUMN(BX$2)+9,0)</f>
        <v>28344333</v>
      </c>
      <c r="CM451" s="22">
        <f>Target_AM[[#This Row],[PROPORSI]]*VLOOKUP(Target_AM[[#This Row],[NIPNAS]],Target_CC[],COLUMN(BY$2)+9,0)</f>
        <v>28344333</v>
      </c>
      <c r="CN451" s="22">
        <f>Target_AM[[#This Row],[PROPORSI]]*VLOOKUP(Target_AM[[#This Row],[NIPNAS]],Target_CC[],COLUMN(BZ$2)+9,0)</f>
        <v>344607417</v>
      </c>
      <c r="CO451" s="22">
        <f>Target_AM[[#This Row],[PROPORSI]]*VLOOKUP(Target_AM[[#This Row],[NIPNAS]],Target_CC[],COLUMN(CA$2)+9,0)</f>
        <v>836850</v>
      </c>
      <c r="CP451" s="22">
        <f>Target_AM[[#This Row],[PROPORSI]]*VLOOKUP(Target_AM[[#This Row],[NIPNAS]],Target_CC[],COLUMN(CB$2)+9,0)</f>
        <v>840977</v>
      </c>
      <c r="CQ451" s="22">
        <f>Target_AM[[#This Row],[PROPORSI]]*VLOOKUP(Target_AM[[#This Row],[NIPNAS]],Target_CC[],COLUMN(CC$2)+9,0)</f>
        <v>846700</v>
      </c>
      <c r="CR451" s="22">
        <f>Target_AM[[#This Row],[PROPORSI]]*VLOOKUP(Target_AM[[#This Row],[NIPNAS]],Target_CC[],COLUMN(CD$2)+9,0)</f>
        <v>846700</v>
      </c>
      <c r="CS451" s="22">
        <f>Target_AM[[#This Row],[PROPORSI]]*VLOOKUP(Target_AM[[#This Row],[NIPNAS]],Target_CC[],COLUMN(CE$2)+9,0)</f>
        <v>846700</v>
      </c>
      <c r="CT451" s="22">
        <f>Target_AM[[#This Row],[PROPORSI]]*VLOOKUP(Target_AM[[#This Row],[NIPNAS]],Target_CC[],COLUMN(CF$2)+9,0)</f>
        <v>846700</v>
      </c>
      <c r="CU451" s="22">
        <f>Target_AM[[#This Row],[PROPORSI]]*VLOOKUP(Target_AM[[#This Row],[NIPNAS]],Target_CC[],COLUMN(CG$2)+9,0)</f>
        <v>846700</v>
      </c>
      <c r="CV451" s="22">
        <f>Target_AM[[#This Row],[PROPORSI]]*VLOOKUP(Target_AM[[#This Row],[NIPNAS]],Target_CC[],COLUMN(CH$2)+9,0)</f>
        <v>846700</v>
      </c>
      <c r="CW451" s="22">
        <f>Target_AM[[#This Row],[PROPORSI]]*VLOOKUP(Target_AM[[#This Row],[NIPNAS]],Target_CC[],COLUMN(CI$2)+9,0)</f>
        <v>846700</v>
      </c>
      <c r="CX451" s="22">
        <f>Target_AM[[#This Row],[PROPORSI]]*VLOOKUP(Target_AM[[#This Row],[NIPNAS]],Target_CC[],COLUMN(CJ$2)+9,0)</f>
        <v>846700</v>
      </c>
      <c r="CY451" s="22">
        <f>Target_AM[[#This Row],[PROPORSI]]*VLOOKUP(Target_AM[[#This Row],[NIPNAS]],Target_CC[],COLUMN(CK$2)+9,0)</f>
        <v>846700</v>
      </c>
      <c r="CZ451" s="22">
        <f>Target_AM[[#This Row],[PROPORSI]]*VLOOKUP(Target_AM[[#This Row],[NIPNAS]],Target_CC[],COLUMN(CL$2)+9,0)</f>
        <v>846700</v>
      </c>
      <c r="DA451" s="22">
        <f>Target_AM[[#This Row],[PROPORSI]]*VLOOKUP(Target_AM[[#This Row],[NIPNAS]],Target_CC[],COLUMN(CM$2)+9,0)</f>
        <v>10144827</v>
      </c>
      <c r="DB451" s="22">
        <f>Target_AM[[#This Row],[PROPORSI]]*VLOOKUP(Target_AM[[#This Row],[NIPNAS]],Target_CC[],COLUMN(CN$2)+9,0)</f>
        <v>0</v>
      </c>
      <c r="DC451" s="22">
        <f>Target_AM[[#This Row],[PROPORSI]]*VLOOKUP(Target_AM[[#This Row],[NIPNAS]],Target_CC[],COLUMN(CO$2)+9,0)</f>
        <v>0</v>
      </c>
      <c r="DD451" s="22">
        <f>Target_AM[[#This Row],[PROPORSI]]*VLOOKUP(Target_AM[[#This Row],[NIPNAS]],Target_CC[],COLUMN(CP$2)+9,0)</f>
        <v>0</v>
      </c>
      <c r="DE451" s="22">
        <f>Target_AM[[#This Row],[PROPORSI]]*VLOOKUP(Target_AM[[#This Row],[NIPNAS]],Target_CC[],COLUMN(CQ$2)+9,0)</f>
        <v>0</v>
      </c>
      <c r="DF451" s="22">
        <f>Target_AM[[#This Row],[PROPORSI]]*VLOOKUP(Target_AM[[#This Row],[NIPNAS]],Target_CC[],COLUMN(CR$2)+9,0)</f>
        <v>0</v>
      </c>
      <c r="DG451" s="22">
        <f>Target_AM[[#This Row],[PROPORSI]]*VLOOKUP(Target_AM[[#This Row],[NIPNAS]],Target_CC[],COLUMN(CS$2)+9,0)</f>
        <v>0</v>
      </c>
      <c r="DH451" s="22">
        <f>Target_AM[[#This Row],[PROPORSI]]*VLOOKUP(Target_AM[[#This Row],[NIPNAS]],Target_CC[],COLUMN(CT$2)+9,0)</f>
        <v>0</v>
      </c>
      <c r="DI451" s="22">
        <f>Target_AM[[#This Row],[PROPORSI]]*VLOOKUP(Target_AM[[#This Row],[NIPNAS]],Target_CC[],COLUMN(CU$2)+9,0)</f>
        <v>0</v>
      </c>
      <c r="DJ451" s="22">
        <f>Target_AM[[#This Row],[PROPORSI]]*VLOOKUP(Target_AM[[#This Row],[NIPNAS]],Target_CC[],COLUMN(CV$2)+9,0)</f>
        <v>0</v>
      </c>
      <c r="DK451" s="22">
        <f>Target_AM[[#This Row],[PROPORSI]]*VLOOKUP(Target_AM[[#This Row],[NIPNAS]],Target_CC[],COLUMN(CW$2)+9,0)</f>
        <v>0</v>
      </c>
      <c r="DL451" s="22">
        <f>Target_AM[[#This Row],[PROPORSI]]*VLOOKUP(Target_AM[[#This Row],[NIPNAS]],Target_CC[],COLUMN(CX$2)+9,0)</f>
        <v>0</v>
      </c>
      <c r="DM451" s="22">
        <f>Target_AM[[#This Row],[PROPORSI]]*VLOOKUP(Target_AM[[#This Row],[NIPNAS]],Target_CC[],COLUMN(CY$2)+9,0)</f>
        <v>0</v>
      </c>
      <c r="DN451" s="22">
        <f>Target_AM[[#This Row],[PROPORSI]]*VLOOKUP(Target_AM[[#This Row],[NIPNAS]],Target_CC[],COLUMN(CZ$2)+9,0)</f>
        <v>0</v>
      </c>
      <c r="DO451" s="22">
        <f>Target_AM[[#This Row],[PROPORSI]]*VLOOKUP(Target_AM[[#This Row],[NIPNAS]],Target_CC[],COLUMN(DA$2)+9,0)</f>
        <v>0</v>
      </c>
      <c r="DP451" s="22">
        <f>Target_AM[[#This Row],[PROPORSI]]*VLOOKUP(Target_AM[[#This Row],[NIPNAS]],Target_CC[],COLUMN(DB$2)+9,0)</f>
        <v>0</v>
      </c>
      <c r="DQ451" s="22">
        <f>Target_AM[[#This Row],[PROPORSI]]*VLOOKUP(Target_AM[[#This Row],[NIPNAS]],Target_CC[],COLUMN(DC$2)+9,0)</f>
        <v>0</v>
      </c>
      <c r="DR451" s="22">
        <f>Target_AM[[#This Row],[PROPORSI]]*VLOOKUP(Target_AM[[#This Row],[NIPNAS]],Target_CC[],COLUMN(DD$2)+9,0)</f>
        <v>0</v>
      </c>
      <c r="DS451" s="22">
        <f>Target_AM[[#This Row],[PROPORSI]]*VLOOKUP(Target_AM[[#This Row],[NIPNAS]],Target_CC[],COLUMN(DE$2)+9,0)</f>
        <v>0</v>
      </c>
      <c r="DT451" s="22">
        <f>Target_AM[[#This Row],[PROPORSI]]*VLOOKUP(Target_AM[[#This Row],[NIPNAS]],Target_CC[],COLUMN(DF$2)+9,0)</f>
        <v>0</v>
      </c>
      <c r="DU451" s="22">
        <f>Target_AM[[#This Row],[PROPORSI]]*VLOOKUP(Target_AM[[#This Row],[NIPNAS]],Target_CC[],COLUMN(DG$2)+9,0)</f>
        <v>0</v>
      </c>
      <c r="DV451" s="22">
        <f>Target_AM[[#This Row],[PROPORSI]]*VLOOKUP(Target_AM[[#This Row],[NIPNAS]],Target_CC[],COLUMN(DH$2)+9,0)</f>
        <v>0</v>
      </c>
      <c r="DW451" s="22">
        <f>Target_AM[[#This Row],[PROPORSI]]*VLOOKUP(Target_AM[[#This Row],[NIPNAS]],Target_CC[],COLUMN(DI$2)+9,0)</f>
        <v>0</v>
      </c>
      <c r="DX451" s="22">
        <f>Target_AM[[#This Row],[PROPORSI]]*VLOOKUP(Target_AM[[#This Row],[NIPNAS]],Target_CC[],COLUMN(DJ$2)+9,0)</f>
        <v>0</v>
      </c>
      <c r="DY451" s="22">
        <f>Target_AM[[#This Row],[PROPORSI]]*VLOOKUP(Target_AM[[#This Row],[NIPNAS]],Target_CC[],COLUMN(DK$2)+9,0)</f>
        <v>0</v>
      </c>
      <c r="DZ451" s="22">
        <f>Target_AM[[#This Row],[PROPORSI]]*VLOOKUP(Target_AM[[#This Row],[NIPNAS]],Target_CC[],COLUMN(DL$2)+9,0)</f>
        <v>0</v>
      </c>
      <c r="EA451" s="22">
        <f>Target_AM[[#This Row],[PROPORSI]]*VLOOKUP(Target_AM[[#This Row],[NIPNAS]],Target_CC[],COLUMN(DM$2)+9,0)</f>
        <v>0</v>
      </c>
    </row>
    <row r="452" spans="2:131" x14ac:dyDescent="0.3">
      <c r="B452">
        <v>910203</v>
      </c>
      <c r="C452" t="s">
        <v>1050</v>
      </c>
      <c r="D452">
        <v>1</v>
      </c>
      <c r="E452" s="8">
        <v>45658</v>
      </c>
      <c r="F452">
        <v>5589560</v>
      </c>
      <c r="G452" t="s">
        <v>809</v>
      </c>
      <c r="J452" t="s">
        <v>296</v>
      </c>
      <c r="K452" t="s">
        <v>19</v>
      </c>
      <c r="L452" t="s">
        <v>159</v>
      </c>
      <c r="M452" t="s">
        <v>29</v>
      </c>
      <c r="N452" s="23">
        <f>Target_AM[[#This Row],[PROPORSI]]*VLOOKUP(Target_AM[[#This Row],[NIPNAS]],Target_CC[],9,0)</f>
        <v>384390516.0472995</v>
      </c>
      <c r="O452" s="22">
        <f>Target_AM[[#This Row],[PROPORSI]]*VLOOKUP(Target_AM[[#This Row],[NIPNAS]],Target_CC[],COLUMN(A$2)+9,0)</f>
        <v>65221849.197999999</v>
      </c>
      <c r="P452" s="22">
        <f>Target_AM[[#This Row],[PROPORSI]]*VLOOKUP(Target_AM[[#This Row],[NIPNAS]],Target_CC[],COLUMN(B$2)+9,0)</f>
        <v>64739383.785999998</v>
      </c>
      <c r="Q452" s="22">
        <f>Target_AM[[#This Row],[PROPORSI]]*VLOOKUP(Target_AM[[#This Row],[NIPNAS]],Target_CC[],COLUMN(C$2)+9,0)</f>
        <v>64796224.718000002</v>
      </c>
      <c r="R452" s="22">
        <f>Target_AM[[#This Row],[PROPORSI]]*VLOOKUP(Target_AM[[#This Row],[NIPNAS]],Target_CC[],COLUMN(D$2)+9,0)</f>
        <v>64562404.257999994</v>
      </c>
      <c r="S452" s="22">
        <f>Target_AM[[#This Row],[PROPORSI]]*VLOOKUP(Target_AM[[#This Row],[NIPNAS]],Target_CC[],COLUMN(E$2)+9,0)</f>
        <v>64126412.169999994</v>
      </c>
      <c r="T452" s="22">
        <f>Target_AM[[#This Row],[PROPORSI]]*VLOOKUP(Target_AM[[#This Row],[NIPNAS]],Target_CC[],COLUMN(F$2)+9,0)</f>
        <v>64044379.137999997</v>
      </c>
      <c r="U452" s="22">
        <f>Target_AM[[#This Row],[PROPORSI]]*VLOOKUP(Target_AM[[#This Row],[NIPNAS]],Target_CC[],COLUMN(G$2)+9,0)</f>
        <v>64726787.735999994</v>
      </c>
      <c r="V452" s="22">
        <f>Target_AM[[#This Row],[PROPORSI]]*VLOOKUP(Target_AM[[#This Row],[NIPNAS]],Target_CC[],COLUMN(H$2)+9,0)</f>
        <v>65086886.109999999</v>
      </c>
      <c r="W452" s="22">
        <f>Target_AM[[#This Row],[PROPORSI]]*VLOOKUP(Target_AM[[#This Row],[NIPNAS]],Target_CC[],COLUMN(I$2)+9,0)</f>
        <v>64985800.295999996</v>
      </c>
      <c r="X452" s="22">
        <f>Target_AM[[#This Row],[PROPORSI]]*VLOOKUP(Target_AM[[#This Row],[NIPNAS]],Target_CC[],COLUMN(J$2)+9,0)</f>
        <v>65030045.177999996</v>
      </c>
      <c r="Y452" s="22">
        <f>Target_AM[[#This Row],[PROPORSI]]*VLOOKUP(Target_AM[[#This Row],[NIPNAS]],Target_CC[],COLUMN(K$2)+9,0)</f>
        <v>65042641.228</v>
      </c>
      <c r="Z452" s="22">
        <f>Target_AM[[#This Row],[PROPORSI]]*VLOOKUP(Target_AM[[#This Row],[NIPNAS]],Target_CC[],COLUMN(L$2)+9,0)</f>
        <v>64884714.482000001</v>
      </c>
      <c r="AA452" s="22">
        <f>Target_AM[[#This Row],[PROPORSI]]*VLOOKUP(Target_AM[[#This Row],[NIPNAS]],Target_CC[],COLUMN(M$2)+9,0)</f>
        <v>777247528.29799998</v>
      </c>
      <c r="AB452" s="22">
        <f>Target_AM[[#This Row],[PROPORSI]]*VLOOKUP(Target_AM[[#This Row],[NIPNAS]],Target_CC[],COLUMN(N$2)+9,0)</f>
        <v>0</v>
      </c>
      <c r="AC452" s="22">
        <f>Target_AM[[#This Row],[PROPORSI]]*VLOOKUP(Target_AM[[#This Row],[NIPNAS]],Target_CC[],COLUMN(O$2)+9,0)</f>
        <v>46978427.253640175</v>
      </c>
      <c r="AD452" s="22">
        <f>Target_AM[[#This Row],[PROPORSI]]*VLOOKUP(Target_AM[[#This Row],[NIPNAS]],Target_CC[],COLUMN(P$2)+9,0)</f>
        <v>46493587.653685912</v>
      </c>
      <c r="AE452" s="22">
        <f>Target_AM[[#This Row],[PROPORSI]]*VLOOKUP(Target_AM[[#This Row],[NIPNAS]],Target_CC[],COLUMN(Q$2)+9,0)</f>
        <v>36549106.713336758</v>
      </c>
      <c r="AF452" s="22">
        <f>Target_AM[[#This Row],[PROPORSI]]*VLOOKUP(Target_AM[[#This Row],[NIPNAS]],Target_CC[],COLUMN(R$2)+9,0)</f>
        <v>39863753.133070648</v>
      </c>
      <c r="AG452" s="22">
        <f>Target_AM[[#This Row],[PROPORSI]]*VLOOKUP(Target_AM[[#This Row],[NIPNAS]],Target_CC[],COLUMN(S$2)+9,0)</f>
        <v>38865640.71013616</v>
      </c>
      <c r="AH452" s="22">
        <f>Target_AM[[#This Row],[PROPORSI]]*VLOOKUP(Target_AM[[#This Row],[NIPNAS]],Target_CC[],COLUMN(T$2)+9,0)</f>
        <v>48304869.455374837</v>
      </c>
      <c r="AI452" s="22">
        <f>Target_AM[[#This Row],[PROPORSI]]*VLOOKUP(Target_AM[[#This Row],[NIPNAS]],Target_CC[],COLUMN(U$2)+9,0)</f>
        <v>40682301.446651392</v>
      </c>
      <c r="AJ452" s="22">
        <f>Target_AM[[#This Row],[PROPORSI]]*VLOOKUP(Target_AM[[#This Row],[NIPNAS]],Target_CC[],COLUMN(V$2)+9,0)</f>
        <v>48661508.139520764</v>
      </c>
      <c r="AK452" s="22">
        <f>Target_AM[[#This Row],[PROPORSI]]*VLOOKUP(Target_AM[[#This Row],[NIPNAS]],Target_CC[],COLUMN(W$2)+9,0)</f>
        <v>49008994.592753083</v>
      </c>
      <c r="AL452" s="22">
        <f>Target_AM[[#This Row],[PROPORSI]]*VLOOKUP(Target_AM[[#This Row],[NIPNAS]],Target_CC[],COLUMN(X$2)+9,0)</f>
        <v>41613300.316832393</v>
      </c>
      <c r="AM452" s="22">
        <f>Target_AM[[#This Row],[PROPORSI]]*VLOOKUP(Target_AM[[#This Row],[NIPNAS]],Target_CC[],COLUMN(Y$2)+9,0)</f>
        <v>42370082.83635623</v>
      </c>
      <c r="AN452" s="22">
        <f>Target_AM[[#This Row],[PROPORSI]]*VLOOKUP(Target_AM[[#This Row],[NIPNAS]],Target_CC[],COLUMN(Z$2)+9,0)</f>
        <v>479391572.25135833</v>
      </c>
      <c r="AO452" s="22">
        <f>Target_AM[[#This Row],[PROPORSI]]*VLOOKUP(Target_AM[[#This Row],[NIPNAS]],Target_CC[],COLUMN(AA$2)+9,0)</f>
        <v>65221849.197999999</v>
      </c>
      <c r="AP452" s="22">
        <f>Target_AM[[#This Row],[PROPORSI]]*VLOOKUP(Target_AM[[#This Row],[NIPNAS]],Target_CC[],COLUMN(AB$2)+9,0)</f>
        <v>111717811.03964017</v>
      </c>
      <c r="AQ452" s="22">
        <f>Target_AM[[#This Row],[PROPORSI]]*VLOOKUP(Target_AM[[#This Row],[NIPNAS]],Target_CC[],COLUMN(AC$2)+9,0)</f>
        <v>111289812.37168592</v>
      </c>
      <c r="AR452" s="22">
        <f>Target_AM[[#This Row],[PROPORSI]]*VLOOKUP(Target_AM[[#This Row],[NIPNAS]],Target_CC[],COLUMN(AD$2)+9,0)</f>
        <v>101111510.97133675</v>
      </c>
      <c r="AS452" s="22">
        <f>Target_AM[[#This Row],[PROPORSI]]*VLOOKUP(Target_AM[[#This Row],[NIPNAS]],Target_CC[],COLUMN(AE$2)+9,0)</f>
        <v>103990165.30307063</v>
      </c>
      <c r="AT452" s="22">
        <f>Target_AM[[#This Row],[PROPORSI]]*VLOOKUP(Target_AM[[#This Row],[NIPNAS]],Target_CC[],COLUMN(AF$2)+9,0)</f>
        <v>102910019.84813616</v>
      </c>
      <c r="AU452" s="22">
        <f>Target_AM[[#This Row],[PROPORSI]]*VLOOKUP(Target_AM[[#This Row],[NIPNAS]],Target_CC[],COLUMN(AG$2)+9,0)</f>
        <v>113031657.19137484</v>
      </c>
      <c r="AV452" s="22">
        <f>Target_AM[[#This Row],[PROPORSI]]*VLOOKUP(Target_AM[[#This Row],[NIPNAS]],Target_CC[],COLUMN(AH$2)+9,0)</f>
        <v>105769187.55665138</v>
      </c>
      <c r="AW452" s="22">
        <f>Target_AM[[#This Row],[PROPORSI]]*VLOOKUP(Target_AM[[#This Row],[NIPNAS]],Target_CC[],COLUMN(AI$2)+9,0)</f>
        <v>113647308.43552077</v>
      </c>
      <c r="AX452" s="22">
        <f>Target_AM[[#This Row],[PROPORSI]]*VLOOKUP(Target_AM[[#This Row],[NIPNAS]],Target_CC[],COLUMN(AJ$2)+9,0)</f>
        <v>114039039.77075309</v>
      </c>
      <c r="AY452" s="22">
        <f>Target_AM[[#This Row],[PROPORSI]]*VLOOKUP(Target_AM[[#This Row],[NIPNAS]],Target_CC[],COLUMN(AK$2)+9,0)</f>
        <v>106655941.54483239</v>
      </c>
      <c r="AZ452" s="22">
        <f>Target_AM[[#This Row],[PROPORSI]]*VLOOKUP(Target_AM[[#This Row],[NIPNAS]],Target_CC[],COLUMN(AL$2)+9,0)</f>
        <v>107254797.31835623</v>
      </c>
      <c r="BA452" s="22">
        <f>Target_AM[[#This Row],[PROPORSI]]*VLOOKUP(Target_AM[[#This Row],[NIPNAS]],Target_CC[],COLUMN(AM$2)+9,0)</f>
        <v>1256639100.5493584</v>
      </c>
      <c r="BB452" s="22">
        <f>Target_AM[[#This Row],[PROPORSI]]*VLOOKUP(Target_AM[[#This Row],[NIPNAS]],Target_CC[],COLUMN(AN$2)+9,0)</f>
        <v>0</v>
      </c>
      <c r="BC452" s="22">
        <f>Target_AM[[#This Row],[PROPORSI]]*VLOOKUP(Target_AM[[#This Row],[NIPNAS]],Target_CC[],COLUMN(AO$2)+9,0)</f>
        <v>0</v>
      </c>
      <c r="BD452" s="22">
        <f>Target_AM[[#This Row],[PROPORSI]]*VLOOKUP(Target_AM[[#This Row],[NIPNAS]],Target_CC[],COLUMN(AP$2)+9,0)</f>
        <v>0</v>
      </c>
      <c r="BE452" s="22">
        <f>Target_AM[[#This Row],[PROPORSI]]*VLOOKUP(Target_AM[[#This Row],[NIPNAS]],Target_CC[],COLUMN(AQ$2)+9,0)</f>
        <v>0</v>
      </c>
      <c r="BF452" s="22">
        <f>Target_AM[[#This Row],[PROPORSI]]*VLOOKUP(Target_AM[[#This Row],[NIPNAS]],Target_CC[],COLUMN(AR$2)+9,0)</f>
        <v>0</v>
      </c>
      <c r="BG452" s="22">
        <f>Target_AM[[#This Row],[PROPORSI]]*VLOOKUP(Target_AM[[#This Row],[NIPNAS]],Target_CC[],COLUMN(AS$2)+9,0)</f>
        <v>0</v>
      </c>
      <c r="BH452" s="22">
        <f>Target_AM[[#This Row],[PROPORSI]]*VLOOKUP(Target_AM[[#This Row],[NIPNAS]],Target_CC[],COLUMN(AT$2)+9,0)</f>
        <v>0</v>
      </c>
      <c r="BI452" s="22">
        <f>Target_AM[[#This Row],[PROPORSI]]*VLOOKUP(Target_AM[[#This Row],[NIPNAS]],Target_CC[],COLUMN(AU$2)+9,0)</f>
        <v>0</v>
      </c>
      <c r="BJ452" s="22">
        <f>Target_AM[[#This Row],[PROPORSI]]*VLOOKUP(Target_AM[[#This Row],[NIPNAS]],Target_CC[],COLUMN(AV$2)+9,0)</f>
        <v>0</v>
      </c>
      <c r="BK452" s="22">
        <f>Target_AM[[#This Row],[PROPORSI]]*VLOOKUP(Target_AM[[#This Row],[NIPNAS]],Target_CC[],COLUMN(AW$2)+9,0)</f>
        <v>0</v>
      </c>
      <c r="BL452" s="22">
        <f>Target_AM[[#This Row],[PROPORSI]]*VLOOKUP(Target_AM[[#This Row],[NIPNAS]],Target_CC[],COLUMN(AX$2)+9,0)</f>
        <v>0</v>
      </c>
      <c r="BM452" s="22">
        <f>Target_AM[[#This Row],[PROPORSI]]*VLOOKUP(Target_AM[[#This Row],[NIPNAS]],Target_CC[],COLUMN(AY$2)+9,0)</f>
        <v>0</v>
      </c>
      <c r="BN452" s="22">
        <f>Target_AM[[#This Row],[PROPORSI]]*VLOOKUP(Target_AM[[#This Row],[NIPNAS]],Target_CC[],COLUMN(AZ$2)+9,0)</f>
        <v>0</v>
      </c>
      <c r="BO452" s="22">
        <f>Target_AM[[#This Row],[PROPORSI]]*VLOOKUP(Target_AM[[#This Row],[NIPNAS]],Target_CC[],COLUMN(BA$2)+9,0)</f>
        <v>52916525</v>
      </c>
      <c r="BP452" s="22">
        <f>Target_AM[[#This Row],[PROPORSI]]*VLOOKUP(Target_AM[[#This Row],[NIPNAS]],Target_CC[],COLUMN(BB$2)+9,0)</f>
        <v>105522645</v>
      </c>
      <c r="BQ452" s="22">
        <f>Target_AM[[#This Row],[PROPORSI]]*VLOOKUP(Target_AM[[#This Row],[NIPNAS]],Target_CC[],COLUMN(BC$2)+9,0)</f>
        <v>9119385</v>
      </c>
      <c r="BR452" s="22">
        <f>Target_AM[[#This Row],[PROPORSI]]*VLOOKUP(Target_AM[[#This Row],[NIPNAS]],Target_CC[],COLUMN(BD$2)+9,0)</f>
        <v>50214725</v>
      </c>
      <c r="BS452" s="22">
        <f>Target_AM[[#This Row],[PROPORSI]]*VLOOKUP(Target_AM[[#This Row],[NIPNAS]],Target_CC[],COLUMN(BE$2)+9,0)</f>
        <v>50214725</v>
      </c>
      <c r="BT452" s="22">
        <f>Target_AM[[#This Row],[PROPORSI]]*VLOOKUP(Target_AM[[#This Row],[NIPNAS]],Target_CC[],COLUMN(BF$2)+9,0)</f>
        <v>50214725</v>
      </c>
      <c r="BU452" s="22">
        <f>Target_AM[[#This Row],[PROPORSI]]*VLOOKUP(Target_AM[[#This Row],[NIPNAS]],Target_CC[],COLUMN(BG$2)+9,0)</f>
        <v>50214725</v>
      </c>
      <c r="BV452" s="22">
        <f>Target_AM[[#This Row],[PROPORSI]]*VLOOKUP(Target_AM[[#This Row],[NIPNAS]],Target_CC[],COLUMN(BH$2)+9,0)</f>
        <v>50214725</v>
      </c>
      <c r="BW452" s="22">
        <f>Target_AM[[#This Row],[PROPORSI]]*VLOOKUP(Target_AM[[#This Row],[NIPNAS]],Target_CC[],COLUMN(BI$2)+9,0)</f>
        <v>50214725</v>
      </c>
      <c r="BX452" s="22">
        <f>Target_AM[[#This Row],[PROPORSI]]*VLOOKUP(Target_AM[[#This Row],[NIPNAS]],Target_CC[],COLUMN(BJ$2)+9,0)</f>
        <v>50214725</v>
      </c>
      <c r="BY452" s="22">
        <f>Target_AM[[#This Row],[PROPORSI]]*VLOOKUP(Target_AM[[#This Row],[NIPNAS]],Target_CC[],COLUMN(BK$2)+9,0)</f>
        <v>50214725</v>
      </c>
      <c r="BZ452" s="22">
        <f>Target_AM[[#This Row],[PROPORSI]]*VLOOKUP(Target_AM[[#This Row],[NIPNAS]],Target_CC[],COLUMN(BL$2)+9,0)</f>
        <v>50214725</v>
      </c>
      <c r="CA452" s="22">
        <f>Target_AM[[#This Row],[PROPORSI]]*VLOOKUP(Target_AM[[#This Row],[NIPNAS]],Target_CC[],COLUMN(BM$2)+9,0)</f>
        <v>619491080</v>
      </c>
      <c r="CB452" s="22">
        <f>Target_AM[[#This Row],[PROPORSI]]*VLOOKUP(Target_AM[[#This Row],[NIPNAS]],Target_CC[],COLUMN(BN$2)+9,0)</f>
        <v>43071305</v>
      </c>
      <c r="CC452" s="22">
        <f>Target_AM[[#This Row],[PROPORSI]]*VLOOKUP(Target_AM[[#This Row],[NIPNAS]],Target_CC[],COLUMN(BO$2)+9,0)</f>
        <v>95033600</v>
      </c>
      <c r="CD452" s="22">
        <f>Target_AM[[#This Row],[PROPORSI]]*VLOOKUP(Target_AM[[#This Row],[NIPNAS]],Target_CC[],COLUMN(BP$2)+9,0)</f>
        <v>43625700</v>
      </c>
      <c r="CE452" s="22">
        <f>Target_AM[[#This Row],[PROPORSI]]*VLOOKUP(Target_AM[[#This Row],[NIPNAS]],Target_CC[],COLUMN(BQ$2)+9,0)</f>
        <v>41444415</v>
      </c>
      <c r="CF452" s="22">
        <f>Target_AM[[#This Row],[PROPORSI]]*VLOOKUP(Target_AM[[#This Row],[NIPNAS]],Target_CC[],COLUMN(BR$2)+9,0)</f>
        <v>41444415</v>
      </c>
      <c r="CG452" s="22">
        <f>Target_AM[[#This Row],[PROPORSI]]*VLOOKUP(Target_AM[[#This Row],[NIPNAS]],Target_CC[],COLUMN(BS$2)+9,0)</f>
        <v>41444415</v>
      </c>
      <c r="CH452" s="22">
        <f>Target_AM[[#This Row],[PROPORSI]]*VLOOKUP(Target_AM[[#This Row],[NIPNAS]],Target_CC[],COLUMN(BT$2)+9,0)</f>
        <v>41444415</v>
      </c>
      <c r="CI452" s="22">
        <f>Target_AM[[#This Row],[PROPORSI]]*VLOOKUP(Target_AM[[#This Row],[NIPNAS]],Target_CC[],COLUMN(BU$2)+9,0)</f>
        <v>41444415</v>
      </c>
      <c r="CJ452" s="22">
        <f>Target_AM[[#This Row],[PROPORSI]]*VLOOKUP(Target_AM[[#This Row],[NIPNAS]],Target_CC[],COLUMN(BV$2)+9,0)</f>
        <v>41444415</v>
      </c>
      <c r="CK452" s="22">
        <f>Target_AM[[#This Row],[PROPORSI]]*VLOOKUP(Target_AM[[#This Row],[NIPNAS]],Target_CC[],COLUMN(BW$2)+9,0)</f>
        <v>41444415</v>
      </c>
      <c r="CL452" s="22">
        <f>Target_AM[[#This Row],[PROPORSI]]*VLOOKUP(Target_AM[[#This Row],[NIPNAS]],Target_CC[],COLUMN(BX$2)+9,0)</f>
        <v>41444415</v>
      </c>
      <c r="CM452" s="22">
        <f>Target_AM[[#This Row],[PROPORSI]]*VLOOKUP(Target_AM[[#This Row],[NIPNAS]],Target_CC[],COLUMN(BY$2)+9,0)</f>
        <v>41444415</v>
      </c>
      <c r="CN452" s="22">
        <f>Target_AM[[#This Row],[PROPORSI]]*VLOOKUP(Target_AM[[#This Row],[NIPNAS]],Target_CC[],COLUMN(BZ$2)+9,0)</f>
        <v>554730340</v>
      </c>
      <c r="CO452" s="22">
        <f>Target_AM[[#This Row],[PROPORSI]]*VLOOKUP(Target_AM[[#This Row],[NIPNAS]],Target_CC[],COLUMN(CA$2)+9,0)</f>
        <v>7929883</v>
      </c>
      <c r="CP452" s="22">
        <f>Target_AM[[#This Row],[PROPORSI]]*VLOOKUP(Target_AM[[#This Row],[NIPNAS]],Target_CC[],COLUMN(CB$2)+9,0)</f>
        <v>8906295</v>
      </c>
      <c r="CQ452" s="22">
        <f>Target_AM[[#This Row],[PROPORSI]]*VLOOKUP(Target_AM[[#This Row],[NIPNAS]],Target_CC[],COLUMN(CC$2)+9,0)</f>
        <v>8770310</v>
      </c>
      <c r="CR452" s="22">
        <f>Target_AM[[#This Row],[PROPORSI]]*VLOOKUP(Target_AM[[#This Row],[NIPNAS]],Target_CC[],COLUMN(CD$2)+9,0)</f>
        <v>8770310</v>
      </c>
      <c r="CS452" s="22">
        <f>Target_AM[[#This Row],[PROPORSI]]*VLOOKUP(Target_AM[[#This Row],[NIPNAS]],Target_CC[],COLUMN(CE$2)+9,0)</f>
        <v>8770310</v>
      </c>
      <c r="CT452" s="22">
        <f>Target_AM[[#This Row],[PROPORSI]]*VLOOKUP(Target_AM[[#This Row],[NIPNAS]],Target_CC[],COLUMN(CF$2)+9,0)</f>
        <v>8770310</v>
      </c>
      <c r="CU452" s="22">
        <f>Target_AM[[#This Row],[PROPORSI]]*VLOOKUP(Target_AM[[#This Row],[NIPNAS]],Target_CC[],COLUMN(CG$2)+9,0)</f>
        <v>8770310</v>
      </c>
      <c r="CV452" s="22">
        <f>Target_AM[[#This Row],[PROPORSI]]*VLOOKUP(Target_AM[[#This Row],[NIPNAS]],Target_CC[],COLUMN(CH$2)+9,0)</f>
        <v>8770310</v>
      </c>
      <c r="CW452" s="22">
        <f>Target_AM[[#This Row],[PROPORSI]]*VLOOKUP(Target_AM[[#This Row],[NIPNAS]],Target_CC[],COLUMN(CI$2)+9,0)</f>
        <v>8770310</v>
      </c>
      <c r="CX452" s="22">
        <f>Target_AM[[#This Row],[PROPORSI]]*VLOOKUP(Target_AM[[#This Row],[NIPNAS]],Target_CC[],COLUMN(CJ$2)+9,0)</f>
        <v>8770310</v>
      </c>
      <c r="CY452" s="22">
        <f>Target_AM[[#This Row],[PROPORSI]]*VLOOKUP(Target_AM[[#This Row],[NIPNAS]],Target_CC[],COLUMN(CK$2)+9,0)</f>
        <v>8770310</v>
      </c>
      <c r="CZ452" s="22">
        <f>Target_AM[[#This Row],[PROPORSI]]*VLOOKUP(Target_AM[[#This Row],[NIPNAS]],Target_CC[],COLUMN(CL$2)+9,0)</f>
        <v>8770310</v>
      </c>
      <c r="DA452" s="22">
        <f>Target_AM[[#This Row],[PROPORSI]]*VLOOKUP(Target_AM[[#This Row],[NIPNAS]],Target_CC[],COLUMN(CM$2)+9,0)</f>
        <v>104539278</v>
      </c>
      <c r="DB452" s="22">
        <f>Target_AM[[#This Row],[PROPORSI]]*VLOOKUP(Target_AM[[#This Row],[NIPNAS]],Target_CC[],COLUMN(CN$2)+9,0)</f>
        <v>0</v>
      </c>
      <c r="DC452" s="22">
        <f>Target_AM[[#This Row],[PROPORSI]]*VLOOKUP(Target_AM[[#This Row],[NIPNAS]],Target_CC[],COLUMN(CO$2)+9,0)</f>
        <v>85434600</v>
      </c>
      <c r="DD452" s="22">
        <f>Target_AM[[#This Row],[PROPORSI]]*VLOOKUP(Target_AM[[#This Row],[NIPNAS]],Target_CC[],COLUMN(CP$2)+9,0)</f>
        <v>-22228700</v>
      </c>
      <c r="DE452" s="22">
        <f>Target_AM[[#This Row],[PROPORSI]]*VLOOKUP(Target_AM[[#This Row],[NIPNAS]],Target_CC[],COLUMN(CQ$2)+9,0)</f>
        <v>0</v>
      </c>
      <c r="DF452" s="22">
        <f>Target_AM[[#This Row],[PROPORSI]]*VLOOKUP(Target_AM[[#This Row],[NIPNAS]],Target_CC[],COLUMN(CR$2)+9,0)</f>
        <v>0</v>
      </c>
      <c r="DG452" s="22">
        <f>Target_AM[[#This Row],[PROPORSI]]*VLOOKUP(Target_AM[[#This Row],[NIPNAS]],Target_CC[],COLUMN(CS$2)+9,0)</f>
        <v>0</v>
      </c>
      <c r="DH452" s="22">
        <f>Target_AM[[#This Row],[PROPORSI]]*VLOOKUP(Target_AM[[#This Row],[NIPNAS]],Target_CC[],COLUMN(CT$2)+9,0)</f>
        <v>0</v>
      </c>
      <c r="DI452" s="22">
        <f>Target_AM[[#This Row],[PROPORSI]]*VLOOKUP(Target_AM[[#This Row],[NIPNAS]],Target_CC[],COLUMN(CU$2)+9,0)</f>
        <v>0</v>
      </c>
      <c r="DJ452" s="22">
        <f>Target_AM[[#This Row],[PROPORSI]]*VLOOKUP(Target_AM[[#This Row],[NIPNAS]],Target_CC[],COLUMN(CV$2)+9,0)</f>
        <v>0</v>
      </c>
      <c r="DK452" s="22">
        <f>Target_AM[[#This Row],[PROPORSI]]*VLOOKUP(Target_AM[[#This Row],[NIPNAS]],Target_CC[],COLUMN(CW$2)+9,0)</f>
        <v>0</v>
      </c>
      <c r="DL452" s="22">
        <f>Target_AM[[#This Row],[PROPORSI]]*VLOOKUP(Target_AM[[#This Row],[NIPNAS]],Target_CC[],COLUMN(CX$2)+9,0)</f>
        <v>0</v>
      </c>
      <c r="DM452" s="22">
        <f>Target_AM[[#This Row],[PROPORSI]]*VLOOKUP(Target_AM[[#This Row],[NIPNAS]],Target_CC[],COLUMN(CY$2)+9,0)</f>
        <v>0</v>
      </c>
      <c r="DN452" s="22">
        <f>Target_AM[[#This Row],[PROPORSI]]*VLOOKUP(Target_AM[[#This Row],[NIPNAS]],Target_CC[],COLUMN(CZ$2)+9,0)</f>
        <v>63205900</v>
      </c>
      <c r="DO452" s="22">
        <f>Target_AM[[#This Row],[PROPORSI]]*VLOOKUP(Target_AM[[#This Row],[NIPNAS]],Target_CC[],COLUMN(DA$2)+9,0)</f>
        <v>0</v>
      </c>
      <c r="DP452" s="22">
        <f>Target_AM[[#This Row],[PROPORSI]]*VLOOKUP(Target_AM[[#This Row],[NIPNAS]],Target_CC[],COLUMN(DB$2)+9,0)</f>
        <v>0</v>
      </c>
      <c r="DQ452" s="22">
        <f>Target_AM[[#This Row],[PROPORSI]]*VLOOKUP(Target_AM[[#This Row],[NIPNAS]],Target_CC[],COLUMN(DC$2)+9,0)</f>
        <v>0</v>
      </c>
      <c r="DR452" s="22">
        <f>Target_AM[[#This Row],[PROPORSI]]*VLOOKUP(Target_AM[[#This Row],[NIPNAS]],Target_CC[],COLUMN(DD$2)+9,0)</f>
        <v>0</v>
      </c>
      <c r="DS452" s="22">
        <f>Target_AM[[#This Row],[PROPORSI]]*VLOOKUP(Target_AM[[#This Row],[NIPNAS]],Target_CC[],COLUMN(DE$2)+9,0)</f>
        <v>0</v>
      </c>
      <c r="DT452" s="22">
        <f>Target_AM[[#This Row],[PROPORSI]]*VLOOKUP(Target_AM[[#This Row],[NIPNAS]],Target_CC[],COLUMN(DF$2)+9,0)</f>
        <v>0</v>
      </c>
      <c r="DU452" s="22">
        <f>Target_AM[[#This Row],[PROPORSI]]*VLOOKUP(Target_AM[[#This Row],[NIPNAS]],Target_CC[],COLUMN(DG$2)+9,0)</f>
        <v>0</v>
      </c>
      <c r="DV452" s="22">
        <f>Target_AM[[#This Row],[PROPORSI]]*VLOOKUP(Target_AM[[#This Row],[NIPNAS]],Target_CC[],COLUMN(DH$2)+9,0)</f>
        <v>0</v>
      </c>
      <c r="DW452" s="22">
        <f>Target_AM[[#This Row],[PROPORSI]]*VLOOKUP(Target_AM[[#This Row],[NIPNAS]],Target_CC[],COLUMN(DI$2)+9,0)</f>
        <v>0</v>
      </c>
      <c r="DX452" s="22">
        <f>Target_AM[[#This Row],[PROPORSI]]*VLOOKUP(Target_AM[[#This Row],[NIPNAS]],Target_CC[],COLUMN(DJ$2)+9,0)</f>
        <v>0</v>
      </c>
      <c r="DY452" s="22">
        <f>Target_AM[[#This Row],[PROPORSI]]*VLOOKUP(Target_AM[[#This Row],[NIPNAS]],Target_CC[],COLUMN(DK$2)+9,0)</f>
        <v>0</v>
      </c>
      <c r="DZ452" s="22">
        <f>Target_AM[[#This Row],[PROPORSI]]*VLOOKUP(Target_AM[[#This Row],[NIPNAS]],Target_CC[],COLUMN(DL$2)+9,0)</f>
        <v>0</v>
      </c>
      <c r="EA452" s="22">
        <f>Target_AM[[#This Row],[PROPORSI]]*VLOOKUP(Target_AM[[#This Row],[NIPNAS]],Target_CC[],COLUMN(DM$2)+9,0)</f>
        <v>0</v>
      </c>
    </row>
    <row r="453" spans="2:131" x14ac:dyDescent="0.3">
      <c r="B453">
        <v>906836</v>
      </c>
      <c r="C453" t="s">
        <v>1048</v>
      </c>
      <c r="D453">
        <v>1</v>
      </c>
      <c r="E453" s="8">
        <v>45658</v>
      </c>
      <c r="F453">
        <v>2000266</v>
      </c>
      <c r="G453" t="s">
        <v>812</v>
      </c>
      <c r="J453" t="s">
        <v>296</v>
      </c>
      <c r="K453" t="s">
        <v>23</v>
      </c>
      <c r="L453" t="s">
        <v>159</v>
      </c>
      <c r="M453" t="s">
        <v>29</v>
      </c>
      <c r="N453" s="23">
        <f>Target_AM[[#This Row],[PROPORSI]]*VLOOKUP(Target_AM[[#This Row],[NIPNAS]],Target_CC[],9,0)</f>
        <v>1058893064.919369</v>
      </c>
      <c r="O453" s="22">
        <f>Target_AM[[#This Row],[PROPORSI]]*VLOOKUP(Target_AM[[#This Row],[NIPNAS]],Target_CC[],COLUMN(A$2)+9,0)</f>
        <v>56170858.358999997</v>
      </c>
      <c r="P453" s="22">
        <f>Target_AM[[#This Row],[PROPORSI]]*VLOOKUP(Target_AM[[#This Row],[NIPNAS]],Target_CC[],COLUMN(B$2)+9,0)</f>
        <v>55915731.862500004</v>
      </c>
      <c r="Q453" s="22">
        <f>Target_AM[[#This Row],[PROPORSI]]*VLOOKUP(Target_AM[[#This Row],[NIPNAS]],Target_CC[],COLUMN(C$2)+9,0)</f>
        <v>55954757.358999997</v>
      </c>
      <c r="R453" s="22">
        <f>Target_AM[[#This Row],[PROPORSI]]*VLOOKUP(Target_AM[[#This Row],[NIPNAS]],Target_CC[],COLUMN(D$2)+9,0)</f>
        <v>55866537.898500003</v>
      </c>
      <c r="S453" s="22">
        <f>Target_AM[[#This Row],[PROPORSI]]*VLOOKUP(Target_AM[[#This Row],[NIPNAS]],Target_CC[],COLUMN(E$2)+9,0)</f>
        <v>55675670.463</v>
      </c>
      <c r="T453" s="22">
        <f>Target_AM[[#This Row],[PROPORSI]]*VLOOKUP(Target_AM[[#This Row],[NIPNAS]],Target_CC[],COLUMN(F$2)+9,0)</f>
        <v>55583190.955499999</v>
      </c>
      <c r="U453" s="22">
        <f>Target_AM[[#This Row],[PROPORSI]]*VLOOKUP(Target_AM[[#This Row],[NIPNAS]],Target_CC[],COLUMN(G$2)+9,0)</f>
        <v>55889004.857000001</v>
      </c>
      <c r="V453" s="22">
        <f>Target_AM[[#This Row],[PROPORSI]]*VLOOKUP(Target_AM[[#This Row],[NIPNAS]],Target_CC[],COLUMN(H$2)+9,0)</f>
        <v>56082002.316000007</v>
      </c>
      <c r="W453" s="22">
        <f>Target_AM[[#This Row],[PROPORSI]]*VLOOKUP(Target_AM[[#This Row],[NIPNAS]],Target_CC[],COLUMN(I$2)+9,0)</f>
        <v>56030678.328499995</v>
      </c>
      <c r="X453" s="22">
        <f>Target_AM[[#This Row],[PROPORSI]]*VLOOKUP(Target_AM[[#This Row],[NIPNAS]],Target_CC[],COLUMN(J$2)+9,0)</f>
        <v>56042976.819499999</v>
      </c>
      <c r="Y453" s="22">
        <f>Target_AM[[#This Row],[PROPORSI]]*VLOOKUP(Target_AM[[#This Row],[NIPNAS]],Target_CC[],COLUMN(K$2)+9,0)</f>
        <v>56069703.82500001</v>
      </c>
      <c r="Z453" s="22">
        <f>Target_AM[[#This Row],[PROPORSI]]*VLOOKUP(Target_AM[[#This Row],[NIPNAS]],Target_CC[],COLUMN(L$2)+9,0)</f>
        <v>55979354.340999998</v>
      </c>
      <c r="AA453" s="22">
        <f>Target_AM[[#This Row],[PROPORSI]]*VLOOKUP(Target_AM[[#This Row],[NIPNAS]],Target_CC[],COLUMN(M$2)+9,0)</f>
        <v>671260467.38450003</v>
      </c>
      <c r="AB453" s="22">
        <f>Target_AM[[#This Row],[PROPORSI]]*VLOOKUP(Target_AM[[#This Row],[NIPNAS]],Target_CC[],COLUMN(N$2)+9,0)</f>
        <v>0</v>
      </c>
      <c r="AC453" s="22">
        <f>Target_AM[[#This Row],[PROPORSI]]*VLOOKUP(Target_AM[[#This Row],[NIPNAS]],Target_CC[],COLUMN(O$2)+9,0)</f>
        <v>11950724.263759997</v>
      </c>
      <c r="AD453" s="22">
        <f>Target_AM[[#This Row],[PROPORSI]]*VLOOKUP(Target_AM[[#This Row],[NIPNAS]],Target_CC[],COLUMN(P$2)+9,0)</f>
        <v>11827387.134146826</v>
      </c>
      <c r="AE453" s="22">
        <f>Target_AM[[#This Row],[PROPORSI]]*VLOOKUP(Target_AM[[#This Row],[NIPNAS]],Target_CC[],COLUMN(Q$2)+9,0)</f>
        <v>9297635.5734425317</v>
      </c>
      <c r="AF453" s="22">
        <f>Target_AM[[#This Row],[PROPORSI]]*VLOOKUP(Target_AM[[#This Row],[NIPNAS]],Target_CC[],COLUMN(R$2)+9,0)</f>
        <v>10140840.16137453</v>
      </c>
      <c r="AG453" s="22">
        <f>Target_AM[[#This Row],[PROPORSI]]*VLOOKUP(Target_AM[[#This Row],[NIPNAS]],Target_CC[],COLUMN(S$2)+9,0)</f>
        <v>9886932.8458673004</v>
      </c>
      <c r="AH453" s="22">
        <f>Target_AM[[#This Row],[PROPORSI]]*VLOOKUP(Target_AM[[#This Row],[NIPNAS]],Target_CC[],COLUMN(T$2)+9,0)</f>
        <v>12288154.568081591</v>
      </c>
      <c r="AI453" s="22">
        <f>Target_AM[[#This Row],[PROPORSI]]*VLOOKUP(Target_AM[[#This Row],[NIPNAS]],Target_CC[],COLUMN(U$2)+9,0)</f>
        <v>10349068.613539482</v>
      </c>
      <c r="AJ453" s="22">
        <f>Target_AM[[#This Row],[PROPORSI]]*VLOOKUP(Target_AM[[#This Row],[NIPNAS]],Target_CC[],COLUMN(V$2)+9,0)</f>
        <v>12378878.988314027</v>
      </c>
      <c r="AK453" s="22">
        <f>Target_AM[[#This Row],[PROPORSI]]*VLOOKUP(Target_AM[[#This Row],[NIPNAS]],Target_CC[],COLUMN(W$2)+9,0)</f>
        <v>12467275.195482703</v>
      </c>
      <c r="AL453" s="22">
        <f>Target_AM[[#This Row],[PROPORSI]]*VLOOKUP(Target_AM[[#This Row],[NIPNAS]],Target_CC[],COLUMN(X$2)+9,0)</f>
        <v>10585903.080715967</v>
      </c>
      <c r="AM453" s="22">
        <f>Target_AM[[#This Row],[PROPORSI]]*VLOOKUP(Target_AM[[#This Row],[NIPNAS]],Target_CC[],COLUMN(Y$2)+9,0)</f>
        <v>10778419.087470157</v>
      </c>
      <c r="AN453" s="22">
        <f>Target_AM[[#This Row],[PROPORSI]]*VLOOKUP(Target_AM[[#This Row],[NIPNAS]],Target_CC[],COLUMN(Z$2)+9,0)</f>
        <v>121951219.51219513</v>
      </c>
      <c r="AO453" s="22">
        <f>Target_AM[[#This Row],[PROPORSI]]*VLOOKUP(Target_AM[[#This Row],[NIPNAS]],Target_CC[],COLUMN(AA$2)+9,0)</f>
        <v>56170858.358999997</v>
      </c>
      <c r="AP453" s="22">
        <f>Target_AM[[#This Row],[PROPORSI]]*VLOOKUP(Target_AM[[#This Row],[NIPNAS]],Target_CC[],COLUMN(AB$2)+9,0)</f>
        <v>67866456.126259997</v>
      </c>
      <c r="AQ453" s="22">
        <f>Target_AM[[#This Row],[PROPORSI]]*VLOOKUP(Target_AM[[#This Row],[NIPNAS]],Target_CC[],COLUMN(AC$2)+9,0)</f>
        <v>67782144.493146822</v>
      </c>
      <c r="AR453" s="22">
        <f>Target_AM[[#This Row],[PROPORSI]]*VLOOKUP(Target_AM[[#This Row],[NIPNAS]],Target_CC[],COLUMN(AD$2)+9,0)</f>
        <v>65164173.471942537</v>
      </c>
      <c r="AS453" s="22">
        <f>Target_AM[[#This Row],[PROPORSI]]*VLOOKUP(Target_AM[[#This Row],[NIPNAS]],Target_CC[],COLUMN(AE$2)+9,0)</f>
        <v>65816510.624374531</v>
      </c>
      <c r="AT453" s="22">
        <f>Target_AM[[#This Row],[PROPORSI]]*VLOOKUP(Target_AM[[#This Row],[NIPNAS]],Target_CC[],COLUMN(AF$2)+9,0)</f>
        <v>65470123.801367298</v>
      </c>
      <c r="AU453" s="22">
        <f>Target_AM[[#This Row],[PROPORSI]]*VLOOKUP(Target_AM[[#This Row],[NIPNAS]],Target_CC[],COLUMN(AG$2)+9,0)</f>
        <v>68177159.425081596</v>
      </c>
      <c r="AV453" s="22">
        <f>Target_AM[[#This Row],[PROPORSI]]*VLOOKUP(Target_AM[[#This Row],[NIPNAS]],Target_CC[],COLUMN(AH$2)+9,0)</f>
        <v>66431070.929539487</v>
      </c>
      <c r="AW453" s="22">
        <f>Target_AM[[#This Row],[PROPORSI]]*VLOOKUP(Target_AM[[#This Row],[NIPNAS]],Target_CC[],COLUMN(AI$2)+9,0)</f>
        <v>68409557.31681402</v>
      </c>
      <c r="AX453" s="22">
        <f>Target_AM[[#This Row],[PROPORSI]]*VLOOKUP(Target_AM[[#This Row],[NIPNAS]],Target_CC[],COLUMN(AJ$2)+9,0)</f>
        <v>68510252.0149827</v>
      </c>
      <c r="AY453" s="22">
        <f>Target_AM[[#This Row],[PROPORSI]]*VLOOKUP(Target_AM[[#This Row],[NIPNAS]],Target_CC[],COLUMN(AK$2)+9,0)</f>
        <v>66655606.90571598</v>
      </c>
      <c r="AZ453" s="22">
        <f>Target_AM[[#This Row],[PROPORSI]]*VLOOKUP(Target_AM[[#This Row],[NIPNAS]],Target_CC[],COLUMN(AL$2)+9,0)</f>
        <v>66757773.428470157</v>
      </c>
      <c r="BA453" s="22">
        <f>Target_AM[[#This Row],[PROPORSI]]*VLOOKUP(Target_AM[[#This Row],[NIPNAS]],Target_CC[],COLUMN(AM$2)+9,0)</f>
        <v>793211686.89669514</v>
      </c>
      <c r="BB453" s="22">
        <f>Target_AM[[#This Row],[PROPORSI]]*VLOOKUP(Target_AM[[#This Row],[NIPNAS]],Target_CC[],COLUMN(AN$2)+9,0)</f>
        <v>0</v>
      </c>
      <c r="BC453" s="22">
        <f>Target_AM[[#This Row],[PROPORSI]]*VLOOKUP(Target_AM[[#This Row],[NIPNAS]],Target_CC[],COLUMN(AO$2)+9,0)</f>
        <v>0</v>
      </c>
      <c r="BD453" s="22">
        <f>Target_AM[[#This Row],[PROPORSI]]*VLOOKUP(Target_AM[[#This Row],[NIPNAS]],Target_CC[],COLUMN(AP$2)+9,0)</f>
        <v>0</v>
      </c>
      <c r="BE453" s="22">
        <f>Target_AM[[#This Row],[PROPORSI]]*VLOOKUP(Target_AM[[#This Row],[NIPNAS]],Target_CC[],COLUMN(AQ$2)+9,0)</f>
        <v>0</v>
      </c>
      <c r="BF453" s="22">
        <f>Target_AM[[#This Row],[PROPORSI]]*VLOOKUP(Target_AM[[#This Row],[NIPNAS]],Target_CC[],COLUMN(AR$2)+9,0)</f>
        <v>0</v>
      </c>
      <c r="BG453" s="22">
        <f>Target_AM[[#This Row],[PROPORSI]]*VLOOKUP(Target_AM[[#This Row],[NIPNAS]],Target_CC[],COLUMN(AS$2)+9,0)</f>
        <v>0</v>
      </c>
      <c r="BH453" s="22">
        <f>Target_AM[[#This Row],[PROPORSI]]*VLOOKUP(Target_AM[[#This Row],[NIPNAS]],Target_CC[],COLUMN(AT$2)+9,0)</f>
        <v>0</v>
      </c>
      <c r="BI453" s="22">
        <f>Target_AM[[#This Row],[PROPORSI]]*VLOOKUP(Target_AM[[#This Row],[NIPNAS]],Target_CC[],COLUMN(AU$2)+9,0)</f>
        <v>0</v>
      </c>
      <c r="BJ453" s="22">
        <f>Target_AM[[#This Row],[PROPORSI]]*VLOOKUP(Target_AM[[#This Row],[NIPNAS]],Target_CC[],COLUMN(AV$2)+9,0)</f>
        <v>0</v>
      </c>
      <c r="BK453" s="22">
        <f>Target_AM[[#This Row],[PROPORSI]]*VLOOKUP(Target_AM[[#This Row],[NIPNAS]],Target_CC[],COLUMN(AW$2)+9,0)</f>
        <v>0</v>
      </c>
      <c r="BL453" s="22">
        <f>Target_AM[[#This Row],[PROPORSI]]*VLOOKUP(Target_AM[[#This Row],[NIPNAS]],Target_CC[],COLUMN(AX$2)+9,0)</f>
        <v>0</v>
      </c>
      <c r="BM453" s="22">
        <f>Target_AM[[#This Row],[PROPORSI]]*VLOOKUP(Target_AM[[#This Row],[NIPNAS]],Target_CC[],COLUMN(AY$2)+9,0)</f>
        <v>0</v>
      </c>
      <c r="BN453" s="22">
        <f>Target_AM[[#This Row],[PROPORSI]]*VLOOKUP(Target_AM[[#This Row],[NIPNAS]],Target_CC[],COLUMN(AZ$2)+9,0)</f>
        <v>0</v>
      </c>
      <c r="BO453" s="22">
        <f>Target_AM[[#This Row],[PROPORSI]]*VLOOKUP(Target_AM[[#This Row],[NIPNAS]],Target_CC[],COLUMN(BA$2)+9,0)</f>
        <v>54570560</v>
      </c>
      <c r="BP453" s="22">
        <f>Target_AM[[#This Row],[PROPORSI]]*VLOOKUP(Target_AM[[#This Row],[NIPNAS]],Target_CC[],COLUMN(BB$2)+9,0)</f>
        <v>53973603</v>
      </c>
      <c r="BQ453" s="22">
        <f>Target_AM[[#This Row],[PROPORSI]]*VLOOKUP(Target_AM[[#This Row],[NIPNAS]],Target_CC[],COLUMN(BC$2)+9,0)</f>
        <v>53940819</v>
      </c>
      <c r="BR453" s="22">
        <f>Target_AM[[#This Row],[PROPORSI]]*VLOOKUP(Target_AM[[#This Row],[NIPNAS]],Target_CC[],COLUMN(BD$2)+9,0)</f>
        <v>51795453.600000001</v>
      </c>
      <c r="BS453" s="22">
        <f>Target_AM[[#This Row],[PROPORSI]]*VLOOKUP(Target_AM[[#This Row],[NIPNAS]],Target_CC[],COLUMN(BE$2)+9,0)</f>
        <v>51795453.600000001</v>
      </c>
      <c r="BT453" s="22">
        <f>Target_AM[[#This Row],[PROPORSI]]*VLOOKUP(Target_AM[[#This Row],[NIPNAS]],Target_CC[],COLUMN(BF$2)+9,0)</f>
        <v>51795453.600000001</v>
      </c>
      <c r="BU453" s="22">
        <f>Target_AM[[#This Row],[PROPORSI]]*VLOOKUP(Target_AM[[#This Row],[NIPNAS]],Target_CC[],COLUMN(BG$2)+9,0)</f>
        <v>51795453.600000001</v>
      </c>
      <c r="BV453" s="22">
        <f>Target_AM[[#This Row],[PROPORSI]]*VLOOKUP(Target_AM[[#This Row],[NIPNAS]],Target_CC[],COLUMN(BH$2)+9,0)</f>
        <v>51795453.600000001</v>
      </c>
      <c r="BW453" s="22">
        <f>Target_AM[[#This Row],[PROPORSI]]*VLOOKUP(Target_AM[[#This Row],[NIPNAS]],Target_CC[],COLUMN(BI$2)+9,0)</f>
        <v>51795453.600000001</v>
      </c>
      <c r="BX453" s="22">
        <f>Target_AM[[#This Row],[PROPORSI]]*VLOOKUP(Target_AM[[#This Row],[NIPNAS]],Target_CC[],COLUMN(BJ$2)+9,0)</f>
        <v>51795453.600000001</v>
      </c>
      <c r="BY453" s="22">
        <f>Target_AM[[#This Row],[PROPORSI]]*VLOOKUP(Target_AM[[#This Row],[NIPNAS]],Target_CC[],COLUMN(BK$2)+9,0)</f>
        <v>51795453.600000001</v>
      </c>
      <c r="BZ453" s="22">
        <f>Target_AM[[#This Row],[PROPORSI]]*VLOOKUP(Target_AM[[#This Row],[NIPNAS]],Target_CC[],COLUMN(BL$2)+9,0)</f>
        <v>51795453.600000001</v>
      </c>
      <c r="CA453" s="22">
        <f>Target_AM[[#This Row],[PROPORSI]]*VLOOKUP(Target_AM[[#This Row],[NIPNAS]],Target_CC[],COLUMN(BM$2)+9,0)</f>
        <v>628644064.4000001</v>
      </c>
      <c r="CB453" s="22">
        <f>Target_AM[[#This Row],[PROPORSI]]*VLOOKUP(Target_AM[[#This Row],[NIPNAS]],Target_CC[],COLUMN(BN$2)+9,0)</f>
        <v>48611408</v>
      </c>
      <c r="CC453" s="22">
        <f>Target_AM[[#This Row],[PROPORSI]]*VLOOKUP(Target_AM[[#This Row],[NIPNAS]],Target_CC[],COLUMN(BO$2)+9,0)</f>
        <v>48611408</v>
      </c>
      <c r="CD453" s="22">
        <f>Target_AM[[#This Row],[PROPORSI]]*VLOOKUP(Target_AM[[#This Row],[NIPNAS]],Target_CC[],COLUMN(BP$2)+9,0)</f>
        <v>48611408</v>
      </c>
      <c r="CE453" s="22">
        <f>Target_AM[[#This Row],[PROPORSI]]*VLOOKUP(Target_AM[[#This Row],[NIPNAS]],Target_CC[],COLUMN(BQ$2)+9,0)</f>
        <v>46180837.600000001</v>
      </c>
      <c r="CF453" s="22">
        <f>Target_AM[[#This Row],[PROPORSI]]*VLOOKUP(Target_AM[[#This Row],[NIPNAS]],Target_CC[],COLUMN(BR$2)+9,0)</f>
        <v>46180837.600000001</v>
      </c>
      <c r="CG453" s="22">
        <f>Target_AM[[#This Row],[PROPORSI]]*VLOOKUP(Target_AM[[#This Row],[NIPNAS]],Target_CC[],COLUMN(BS$2)+9,0)</f>
        <v>46180837.600000001</v>
      </c>
      <c r="CH453" s="22">
        <f>Target_AM[[#This Row],[PROPORSI]]*VLOOKUP(Target_AM[[#This Row],[NIPNAS]],Target_CC[],COLUMN(BT$2)+9,0)</f>
        <v>46180837.600000001</v>
      </c>
      <c r="CI453" s="22">
        <f>Target_AM[[#This Row],[PROPORSI]]*VLOOKUP(Target_AM[[#This Row],[NIPNAS]],Target_CC[],COLUMN(BU$2)+9,0)</f>
        <v>46180837.600000001</v>
      </c>
      <c r="CJ453" s="22">
        <f>Target_AM[[#This Row],[PROPORSI]]*VLOOKUP(Target_AM[[#This Row],[NIPNAS]],Target_CC[],COLUMN(BV$2)+9,0)</f>
        <v>46180837.600000001</v>
      </c>
      <c r="CK453" s="22">
        <f>Target_AM[[#This Row],[PROPORSI]]*VLOOKUP(Target_AM[[#This Row],[NIPNAS]],Target_CC[],COLUMN(BW$2)+9,0)</f>
        <v>46180837.600000001</v>
      </c>
      <c r="CL453" s="22">
        <f>Target_AM[[#This Row],[PROPORSI]]*VLOOKUP(Target_AM[[#This Row],[NIPNAS]],Target_CC[],COLUMN(BX$2)+9,0)</f>
        <v>46180837.600000001</v>
      </c>
      <c r="CM453" s="22">
        <f>Target_AM[[#This Row],[PROPORSI]]*VLOOKUP(Target_AM[[#This Row],[NIPNAS]],Target_CC[],COLUMN(BY$2)+9,0)</f>
        <v>46180837.600000001</v>
      </c>
      <c r="CN453" s="22">
        <f>Target_AM[[#This Row],[PROPORSI]]*VLOOKUP(Target_AM[[#This Row],[NIPNAS]],Target_CC[],COLUMN(BZ$2)+9,0)</f>
        <v>561461762.4000001</v>
      </c>
      <c r="CO453" s="22">
        <f>Target_AM[[#This Row],[PROPORSI]]*VLOOKUP(Target_AM[[#This Row],[NIPNAS]],Target_CC[],COLUMN(CA$2)+9,0)</f>
        <v>6246774</v>
      </c>
      <c r="CP453" s="22">
        <f>Target_AM[[#This Row],[PROPORSI]]*VLOOKUP(Target_AM[[#This Row],[NIPNAS]],Target_CC[],COLUMN(CB$2)+9,0)</f>
        <v>5638850</v>
      </c>
      <c r="CQ453" s="22">
        <f>Target_AM[[#This Row],[PROPORSI]]*VLOOKUP(Target_AM[[#This Row],[NIPNAS]],Target_CC[],COLUMN(CC$2)+9,0)</f>
        <v>5614616</v>
      </c>
      <c r="CR453" s="22">
        <f>Target_AM[[#This Row],[PROPORSI]]*VLOOKUP(Target_AM[[#This Row],[NIPNAS]],Target_CC[],COLUMN(CD$2)+9,0)</f>
        <v>5614616</v>
      </c>
      <c r="CS453" s="22">
        <f>Target_AM[[#This Row],[PROPORSI]]*VLOOKUP(Target_AM[[#This Row],[NIPNAS]],Target_CC[],COLUMN(CE$2)+9,0)</f>
        <v>5614616</v>
      </c>
      <c r="CT453" s="22">
        <f>Target_AM[[#This Row],[PROPORSI]]*VLOOKUP(Target_AM[[#This Row],[NIPNAS]],Target_CC[],COLUMN(CF$2)+9,0)</f>
        <v>5614616</v>
      </c>
      <c r="CU453" s="22">
        <f>Target_AM[[#This Row],[PROPORSI]]*VLOOKUP(Target_AM[[#This Row],[NIPNAS]],Target_CC[],COLUMN(CG$2)+9,0)</f>
        <v>5614616</v>
      </c>
      <c r="CV453" s="22">
        <f>Target_AM[[#This Row],[PROPORSI]]*VLOOKUP(Target_AM[[#This Row],[NIPNAS]],Target_CC[],COLUMN(CH$2)+9,0)</f>
        <v>5614616</v>
      </c>
      <c r="CW453" s="22">
        <f>Target_AM[[#This Row],[PROPORSI]]*VLOOKUP(Target_AM[[#This Row],[NIPNAS]],Target_CC[],COLUMN(CI$2)+9,0)</f>
        <v>5614616</v>
      </c>
      <c r="CX453" s="22">
        <f>Target_AM[[#This Row],[PROPORSI]]*VLOOKUP(Target_AM[[#This Row],[NIPNAS]],Target_CC[],COLUMN(CJ$2)+9,0)</f>
        <v>5614616</v>
      </c>
      <c r="CY453" s="22">
        <f>Target_AM[[#This Row],[PROPORSI]]*VLOOKUP(Target_AM[[#This Row],[NIPNAS]],Target_CC[],COLUMN(CK$2)+9,0)</f>
        <v>5614616</v>
      </c>
      <c r="CZ453" s="22">
        <f>Target_AM[[#This Row],[PROPORSI]]*VLOOKUP(Target_AM[[#This Row],[NIPNAS]],Target_CC[],COLUMN(CL$2)+9,0)</f>
        <v>5614616</v>
      </c>
      <c r="DA453" s="22">
        <f>Target_AM[[#This Row],[PROPORSI]]*VLOOKUP(Target_AM[[#This Row],[NIPNAS]],Target_CC[],COLUMN(CM$2)+9,0)</f>
        <v>68031784</v>
      </c>
      <c r="DB453" s="22">
        <f>Target_AM[[#This Row],[PROPORSI]]*VLOOKUP(Target_AM[[#This Row],[NIPNAS]],Target_CC[],COLUMN(CN$2)+9,0)</f>
        <v>0</v>
      </c>
      <c r="DC453" s="22">
        <f>Target_AM[[#This Row],[PROPORSI]]*VLOOKUP(Target_AM[[#This Row],[NIPNAS]],Target_CC[],COLUMN(CO$2)+9,0)</f>
        <v>0</v>
      </c>
      <c r="DD453" s="22">
        <f>Target_AM[[#This Row],[PROPORSI]]*VLOOKUP(Target_AM[[#This Row],[NIPNAS]],Target_CC[],COLUMN(CP$2)+9,0)</f>
        <v>0</v>
      </c>
      <c r="DE453" s="22">
        <f>Target_AM[[#This Row],[PROPORSI]]*VLOOKUP(Target_AM[[#This Row],[NIPNAS]],Target_CC[],COLUMN(CQ$2)+9,0)</f>
        <v>0</v>
      </c>
      <c r="DF453" s="22">
        <f>Target_AM[[#This Row],[PROPORSI]]*VLOOKUP(Target_AM[[#This Row],[NIPNAS]],Target_CC[],COLUMN(CR$2)+9,0)</f>
        <v>0</v>
      </c>
      <c r="DG453" s="22">
        <f>Target_AM[[#This Row],[PROPORSI]]*VLOOKUP(Target_AM[[#This Row],[NIPNAS]],Target_CC[],COLUMN(CS$2)+9,0)</f>
        <v>0</v>
      </c>
      <c r="DH453" s="22">
        <f>Target_AM[[#This Row],[PROPORSI]]*VLOOKUP(Target_AM[[#This Row],[NIPNAS]],Target_CC[],COLUMN(CT$2)+9,0)</f>
        <v>0</v>
      </c>
      <c r="DI453" s="22">
        <f>Target_AM[[#This Row],[PROPORSI]]*VLOOKUP(Target_AM[[#This Row],[NIPNAS]],Target_CC[],COLUMN(CU$2)+9,0)</f>
        <v>0</v>
      </c>
      <c r="DJ453" s="22">
        <f>Target_AM[[#This Row],[PROPORSI]]*VLOOKUP(Target_AM[[#This Row],[NIPNAS]],Target_CC[],COLUMN(CV$2)+9,0)</f>
        <v>0</v>
      </c>
      <c r="DK453" s="22">
        <f>Target_AM[[#This Row],[PROPORSI]]*VLOOKUP(Target_AM[[#This Row],[NIPNAS]],Target_CC[],COLUMN(CW$2)+9,0)</f>
        <v>0</v>
      </c>
      <c r="DL453" s="22">
        <f>Target_AM[[#This Row],[PROPORSI]]*VLOOKUP(Target_AM[[#This Row],[NIPNAS]],Target_CC[],COLUMN(CX$2)+9,0)</f>
        <v>0</v>
      </c>
      <c r="DM453" s="22">
        <f>Target_AM[[#This Row],[PROPORSI]]*VLOOKUP(Target_AM[[#This Row],[NIPNAS]],Target_CC[],COLUMN(CY$2)+9,0)</f>
        <v>0</v>
      </c>
      <c r="DN453" s="22">
        <f>Target_AM[[#This Row],[PROPORSI]]*VLOOKUP(Target_AM[[#This Row],[NIPNAS]],Target_CC[],COLUMN(CZ$2)+9,0)</f>
        <v>0</v>
      </c>
      <c r="DO453" s="22">
        <f>Target_AM[[#This Row],[PROPORSI]]*VLOOKUP(Target_AM[[#This Row],[NIPNAS]],Target_CC[],COLUMN(DA$2)+9,0)</f>
        <v>0</v>
      </c>
      <c r="DP453" s="22">
        <f>Target_AM[[#This Row],[PROPORSI]]*VLOOKUP(Target_AM[[#This Row],[NIPNAS]],Target_CC[],COLUMN(DB$2)+9,0)</f>
        <v>0</v>
      </c>
      <c r="DQ453" s="22">
        <f>Target_AM[[#This Row],[PROPORSI]]*VLOOKUP(Target_AM[[#This Row],[NIPNAS]],Target_CC[],COLUMN(DC$2)+9,0)</f>
        <v>0</v>
      </c>
      <c r="DR453" s="22">
        <f>Target_AM[[#This Row],[PROPORSI]]*VLOOKUP(Target_AM[[#This Row],[NIPNAS]],Target_CC[],COLUMN(DD$2)+9,0)</f>
        <v>0</v>
      </c>
      <c r="DS453" s="22">
        <f>Target_AM[[#This Row],[PROPORSI]]*VLOOKUP(Target_AM[[#This Row],[NIPNAS]],Target_CC[],COLUMN(DE$2)+9,0)</f>
        <v>0</v>
      </c>
      <c r="DT453" s="22">
        <f>Target_AM[[#This Row],[PROPORSI]]*VLOOKUP(Target_AM[[#This Row],[NIPNAS]],Target_CC[],COLUMN(DF$2)+9,0)</f>
        <v>0</v>
      </c>
      <c r="DU453" s="22">
        <f>Target_AM[[#This Row],[PROPORSI]]*VLOOKUP(Target_AM[[#This Row],[NIPNAS]],Target_CC[],COLUMN(DG$2)+9,0)</f>
        <v>0</v>
      </c>
      <c r="DV453" s="22">
        <f>Target_AM[[#This Row],[PROPORSI]]*VLOOKUP(Target_AM[[#This Row],[NIPNAS]],Target_CC[],COLUMN(DH$2)+9,0)</f>
        <v>0</v>
      </c>
      <c r="DW453" s="22">
        <f>Target_AM[[#This Row],[PROPORSI]]*VLOOKUP(Target_AM[[#This Row],[NIPNAS]],Target_CC[],COLUMN(DI$2)+9,0)</f>
        <v>0</v>
      </c>
      <c r="DX453" s="22">
        <f>Target_AM[[#This Row],[PROPORSI]]*VLOOKUP(Target_AM[[#This Row],[NIPNAS]],Target_CC[],COLUMN(DJ$2)+9,0)</f>
        <v>0</v>
      </c>
      <c r="DY453" s="22">
        <f>Target_AM[[#This Row],[PROPORSI]]*VLOOKUP(Target_AM[[#This Row],[NIPNAS]],Target_CC[],COLUMN(DK$2)+9,0)</f>
        <v>0</v>
      </c>
      <c r="DZ453" s="22">
        <f>Target_AM[[#This Row],[PROPORSI]]*VLOOKUP(Target_AM[[#This Row],[NIPNAS]],Target_CC[],COLUMN(DL$2)+9,0)</f>
        <v>0</v>
      </c>
      <c r="EA453" s="22">
        <f>Target_AM[[#This Row],[PROPORSI]]*VLOOKUP(Target_AM[[#This Row],[NIPNAS]],Target_CC[],COLUMN(DM$2)+9,0)</f>
        <v>0</v>
      </c>
    </row>
    <row r="454" spans="2:131" x14ac:dyDescent="0.3">
      <c r="B454">
        <v>906836</v>
      </c>
      <c r="C454" t="s">
        <v>1048</v>
      </c>
      <c r="D454">
        <v>1</v>
      </c>
      <c r="E454" s="8">
        <v>45658</v>
      </c>
      <c r="F454">
        <v>4615146</v>
      </c>
      <c r="G454" t="s">
        <v>813</v>
      </c>
      <c r="J454" t="s">
        <v>296</v>
      </c>
      <c r="K454" t="s">
        <v>23</v>
      </c>
      <c r="L454" t="s">
        <v>159</v>
      </c>
      <c r="M454" t="s">
        <v>29</v>
      </c>
      <c r="N454" s="23">
        <f>Target_AM[[#This Row],[PROPORSI]]*VLOOKUP(Target_AM[[#This Row],[NIPNAS]],Target_CC[],9,0)</f>
        <v>955312743.1507616</v>
      </c>
      <c r="O454" s="22">
        <f>Target_AM[[#This Row],[PROPORSI]]*VLOOKUP(Target_AM[[#This Row],[NIPNAS]],Target_CC[],COLUMN(A$2)+9,0)</f>
        <v>116473000</v>
      </c>
      <c r="P454" s="22">
        <f>Target_AM[[#This Row],[PROPORSI]]*VLOOKUP(Target_AM[[#This Row],[NIPNAS]],Target_CC[],COLUMN(B$2)+9,0)</f>
        <v>116473000</v>
      </c>
      <c r="Q454" s="22">
        <f>Target_AM[[#This Row],[PROPORSI]]*VLOOKUP(Target_AM[[#This Row],[NIPNAS]],Target_CC[],COLUMN(C$2)+9,0)</f>
        <v>116473000</v>
      </c>
      <c r="R454" s="22">
        <f>Target_AM[[#This Row],[PROPORSI]]*VLOOKUP(Target_AM[[#This Row],[NIPNAS]],Target_CC[],COLUMN(D$2)+9,0)</f>
        <v>116473000</v>
      </c>
      <c r="S454" s="22">
        <f>Target_AM[[#This Row],[PROPORSI]]*VLOOKUP(Target_AM[[#This Row],[NIPNAS]],Target_CC[],COLUMN(E$2)+9,0)</f>
        <v>116473000</v>
      </c>
      <c r="T454" s="22">
        <f>Target_AM[[#This Row],[PROPORSI]]*VLOOKUP(Target_AM[[#This Row],[NIPNAS]],Target_CC[],COLUMN(F$2)+9,0)</f>
        <v>116473000</v>
      </c>
      <c r="U454" s="22">
        <f>Target_AM[[#This Row],[PROPORSI]]*VLOOKUP(Target_AM[[#This Row],[NIPNAS]],Target_CC[],COLUMN(G$2)+9,0)</f>
        <v>116473000</v>
      </c>
      <c r="V454" s="22">
        <f>Target_AM[[#This Row],[PROPORSI]]*VLOOKUP(Target_AM[[#This Row],[NIPNAS]],Target_CC[],COLUMN(H$2)+9,0)</f>
        <v>116473000</v>
      </c>
      <c r="W454" s="22">
        <f>Target_AM[[#This Row],[PROPORSI]]*VLOOKUP(Target_AM[[#This Row],[NIPNAS]],Target_CC[],COLUMN(I$2)+9,0)</f>
        <v>116473000</v>
      </c>
      <c r="X454" s="22">
        <f>Target_AM[[#This Row],[PROPORSI]]*VLOOKUP(Target_AM[[#This Row],[NIPNAS]],Target_CC[],COLUMN(J$2)+9,0)</f>
        <v>116473000</v>
      </c>
      <c r="Y454" s="22">
        <f>Target_AM[[#This Row],[PROPORSI]]*VLOOKUP(Target_AM[[#This Row],[NIPNAS]],Target_CC[],COLUMN(K$2)+9,0)</f>
        <v>116473000</v>
      </c>
      <c r="Z454" s="22">
        <f>Target_AM[[#This Row],[PROPORSI]]*VLOOKUP(Target_AM[[#This Row],[NIPNAS]],Target_CC[],COLUMN(L$2)+9,0)</f>
        <v>116473000</v>
      </c>
      <c r="AA454" s="22">
        <f>Target_AM[[#This Row],[PROPORSI]]*VLOOKUP(Target_AM[[#This Row],[NIPNAS]],Target_CC[],COLUMN(M$2)+9,0)</f>
        <v>1397676000</v>
      </c>
      <c r="AB454" s="22">
        <f>Target_AM[[#This Row],[PROPORSI]]*VLOOKUP(Target_AM[[#This Row],[NIPNAS]],Target_CC[],COLUMN(N$2)+9,0)</f>
        <v>0</v>
      </c>
      <c r="AC454" s="22">
        <f>Target_AM[[#This Row],[PROPORSI]]*VLOOKUP(Target_AM[[#This Row],[NIPNAS]],Target_CC[],COLUMN(O$2)+9,0)</f>
        <v>6908592.2431823779</v>
      </c>
      <c r="AD454" s="22">
        <f>Target_AM[[#This Row],[PROPORSI]]*VLOOKUP(Target_AM[[#This Row],[NIPNAS]],Target_CC[],COLUMN(P$2)+9,0)</f>
        <v>6837292.3020126335</v>
      </c>
      <c r="AE454" s="22">
        <f>Target_AM[[#This Row],[PROPORSI]]*VLOOKUP(Target_AM[[#This Row],[NIPNAS]],Target_CC[],COLUMN(Q$2)+9,0)</f>
        <v>5374868.6343142297</v>
      </c>
      <c r="AF454" s="22">
        <f>Target_AM[[#This Row],[PROPORSI]]*VLOOKUP(Target_AM[[#This Row],[NIPNAS]],Target_CC[],COLUMN(R$2)+9,0)</f>
        <v>5862316.6372162718</v>
      </c>
      <c r="AG454" s="22">
        <f>Target_AM[[#This Row],[PROPORSI]]*VLOOKUP(Target_AM[[#This Row],[NIPNAS]],Target_CC[],COLUMN(S$2)+9,0)</f>
        <v>5715535.3985494357</v>
      </c>
      <c r="AH454" s="22">
        <f>Target_AM[[#This Row],[PROPORSI]]*VLOOKUP(Target_AM[[#This Row],[NIPNAS]],Target_CC[],COLUMN(T$2)+9,0)</f>
        <v>7103657.2728492413</v>
      </c>
      <c r="AI454" s="22">
        <f>Target_AM[[#This Row],[PROPORSI]]*VLOOKUP(Target_AM[[#This Row],[NIPNAS]],Target_CC[],COLUMN(U$2)+9,0)</f>
        <v>5982691.3892134409</v>
      </c>
      <c r="AJ454" s="22">
        <f>Target_AM[[#This Row],[PROPORSI]]*VLOOKUP(Target_AM[[#This Row],[NIPNAS]],Target_CC[],COLUMN(V$2)+9,0)</f>
        <v>7156104.1381648183</v>
      </c>
      <c r="AK454" s="22">
        <f>Target_AM[[#This Row],[PROPORSI]]*VLOOKUP(Target_AM[[#This Row],[NIPNAS]],Target_CC[],COLUMN(W$2)+9,0)</f>
        <v>7207205.0871695708</v>
      </c>
      <c r="AL454" s="22">
        <f>Target_AM[[#This Row],[PROPORSI]]*VLOOKUP(Target_AM[[#This Row],[NIPNAS]],Target_CC[],COLUMN(X$2)+9,0)</f>
        <v>6119602.9877694696</v>
      </c>
      <c r="AM454" s="22">
        <f>Target_AM[[#This Row],[PROPORSI]]*VLOOKUP(Target_AM[[#This Row],[NIPNAS]],Target_CC[],COLUMN(Y$2)+9,0)</f>
        <v>6230894.5347582698</v>
      </c>
      <c r="AN454" s="22">
        <f>Target_AM[[#This Row],[PROPORSI]]*VLOOKUP(Target_AM[[#This Row],[NIPNAS]],Target_CC[],COLUMN(Z$2)+9,0)</f>
        <v>70498760.625199765</v>
      </c>
      <c r="AO454" s="22">
        <f>Target_AM[[#This Row],[PROPORSI]]*VLOOKUP(Target_AM[[#This Row],[NIPNAS]],Target_CC[],COLUMN(AA$2)+9,0)</f>
        <v>116473000</v>
      </c>
      <c r="AP454" s="22">
        <f>Target_AM[[#This Row],[PROPORSI]]*VLOOKUP(Target_AM[[#This Row],[NIPNAS]],Target_CC[],COLUMN(AB$2)+9,0)</f>
        <v>123381592.24318238</v>
      </c>
      <c r="AQ454" s="22">
        <f>Target_AM[[#This Row],[PROPORSI]]*VLOOKUP(Target_AM[[#This Row],[NIPNAS]],Target_CC[],COLUMN(AC$2)+9,0)</f>
        <v>123310292.30201264</v>
      </c>
      <c r="AR454" s="22">
        <f>Target_AM[[#This Row],[PROPORSI]]*VLOOKUP(Target_AM[[#This Row],[NIPNAS]],Target_CC[],COLUMN(AD$2)+9,0)</f>
        <v>121847868.63431422</v>
      </c>
      <c r="AS454" s="22">
        <f>Target_AM[[#This Row],[PROPORSI]]*VLOOKUP(Target_AM[[#This Row],[NIPNAS]],Target_CC[],COLUMN(AE$2)+9,0)</f>
        <v>122335316.63721627</v>
      </c>
      <c r="AT454" s="22">
        <f>Target_AM[[#This Row],[PROPORSI]]*VLOOKUP(Target_AM[[#This Row],[NIPNAS]],Target_CC[],COLUMN(AF$2)+9,0)</f>
        <v>122188535.39854944</v>
      </c>
      <c r="AU454" s="22">
        <f>Target_AM[[#This Row],[PROPORSI]]*VLOOKUP(Target_AM[[#This Row],[NIPNAS]],Target_CC[],COLUMN(AG$2)+9,0)</f>
        <v>123576657.27284925</v>
      </c>
      <c r="AV454" s="22">
        <f>Target_AM[[#This Row],[PROPORSI]]*VLOOKUP(Target_AM[[#This Row],[NIPNAS]],Target_CC[],COLUMN(AH$2)+9,0)</f>
        <v>122455691.38921344</v>
      </c>
      <c r="AW454" s="22">
        <f>Target_AM[[#This Row],[PROPORSI]]*VLOOKUP(Target_AM[[#This Row],[NIPNAS]],Target_CC[],COLUMN(AI$2)+9,0)</f>
        <v>123629104.13816482</v>
      </c>
      <c r="AX454" s="22">
        <f>Target_AM[[#This Row],[PROPORSI]]*VLOOKUP(Target_AM[[#This Row],[NIPNAS]],Target_CC[],COLUMN(AJ$2)+9,0)</f>
        <v>123680205.08716957</v>
      </c>
      <c r="AY454" s="22">
        <f>Target_AM[[#This Row],[PROPORSI]]*VLOOKUP(Target_AM[[#This Row],[NIPNAS]],Target_CC[],COLUMN(AK$2)+9,0)</f>
        <v>122592602.98776947</v>
      </c>
      <c r="AZ454" s="22">
        <f>Target_AM[[#This Row],[PROPORSI]]*VLOOKUP(Target_AM[[#This Row],[NIPNAS]],Target_CC[],COLUMN(AL$2)+9,0)</f>
        <v>122703894.53475827</v>
      </c>
      <c r="BA454" s="22">
        <f>Target_AM[[#This Row],[PROPORSI]]*VLOOKUP(Target_AM[[#This Row],[NIPNAS]],Target_CC[],COLUMN(AM$2)+9,0)</f>
        <v>1468174760.6251998</v>
      </c>
      <c r="BB454" s="22">
        <f>Target_AM[[#This Row],[PROPORSI]]*VLOOKUP(Target_AM[[#This Row],[NIPNAS]],Target_CC[],COLUMN(AN$2)+9,0)</f>
        <v>0</v>
      </c>
      <c r="BC454" s="22">
        <f>Target_AM[[#This Row],[PROPORSI]]*VLOOKUP(Target_AM[[#This Row],[NIPNAS]],Target_CC[],COLUMN(AO$2)+9,0)</f>
        <v>0</v>
      </c>
      <c r="BD454" s="22">
        <f>Target_AM[[#This Row],[PROPORSI]]*VLOOKUP(Target_AM[[#This Row],[NIPNAS]],Target_CC[],COLUMN(AP$2)+9,0)</f>
        <v>0</v>
      </c>
      <c r="BE454" s="22">
        <f>Target_AM[[#This Row],[PROPORSI]]*VLOOKUP(Target_AM[[#This Row],[NIPNAS]],Target_CC[],COLUMN(AQ$2)+9,0)</f>
        <v>0</v>
      </c>
      <c r="BF454" s="22">
        <f>Target_AM[[#This Row],[PROPORSI]]*VLOOKUP(Target_AM[[#This Row],[NIPNAS]],Target_CC[],COLUMN(AR$2)+9,0)</f>
        <v>0</v>
      </c>
      <c r="BG454" s="22">
        <f>Target_AM[[#This Row],[PROPORSI]]*VLOOKUP(Target_AM[[#This Row],[NIPNAS]],Target_CC[],COLUMN(AS$2)+9,0)</f>
        <v>0</v>
      </c>
      <c r="BH454" s="22">
        <f>Target_AM[[#This Row],[PROPORSI]]*VLOOKUP(Target_AM[[#This Row],[NIPNAS]],Target_CC[],COLUMN(AT$2)+9,0)</f>
        <v>0</v>
      </c>
      <c r="BI454" s="22">
        <f>Target_AM[[#This Row],[PROPORSI]]*VLOOKUP(Target_AM[[#This Row],[NIPNAS]],Target_CC[],COLUMN(AU$2)+9,0)</f>
        <v>0</v>
      </c>
      <c r="BJ454" s="22">
        <f>Target_AM[[#This Row],[PROPORSI]]*VLOOKUP(Target_AM[[#This Row],[NIPNAS]],Target_CC[],COLUMN(AV$2)+9,0)</f>
        <v>0</v>
      </c>
      <c r="BK454" s="22">
        <f>Target_AM[[#This Row],[PROPORSI]]*VLOOKUP(Target_AM[[#This Row],[NIPNAS]],Target_CC[],COLUMN(AW$2)+9,0)</f>
        <v>0</v>
      </c>
      <c r="BL454" s="22">
        <f>Target_AM[[#This Row],[PROPORSI]]*VLOOKUP(Target_AM[[#This Row],[NIPNAS]],Target_CC[],COLUMN(AX$2)+9,0)</f>
        <v>0</v>
      </c>
      <c r="BM454" s="22">
        <f>Target_AM[[#This Row],[PROPORSI]]*VLOOKUP(Target_AM[[#This Row],[NIPNAS]],Target_CC[],COLUMN(AY$2)+9,0)</f>
        <v>0</v>
      </c>
      <c r="BN454" s="22">
        <f>Target_AM[[#This Row],[PROPORSI]]*VLOOKUP(Target_AM[[#This Row],[NIPNAS]],Target_CC[],COLUMN(AZ$2)+9,0)</f>
        <v>0</v>
      </c>
      <c r="BO454" s="22">
        <f>Target_AM[[#This Row],[PROPORSI]]*VLOOKUP(Target_AM[[#This Row],[NIPNAS]],Target_CC[],COLUMN(BA$2)+9,0)</f>
        <v>55647300</v>
      </c>
      <c r="BP454" s="22">
        <f>Target_AM[[#This Row],[PROPORSI]]*VLOOKUP(Target_AM[[#This Row],[NIPNAS]],Target_CC[],COLUMN(BB$2)+9,0)</f>
        <v>55647300</v>
      </c>
      <c r="BQ454" s="22">
        <f>Target_AM[[#This Row],[PROPORSI]]*VLOOKUP(Target_AM[[#This Row],[NIPNAS]],Target_CC[],COLUMN(BC$2)+9,0)</f>
        <v>55647300</v>
      </c>
      <c r="BR454" s="22">
        <f>Target_AM[[#This Row],[PROPORSI]]*VLOOKUP(Target_AM[[#This Row],[NIPNAS]],Target_CC[],COLUMN(BD$2)+9,0)</f>
        <v>52864935</v>
      </c>
      <c r="BS454" s="22">
        <f>Target_AM[[#This Row],[PROPORSI]]*VLOOKUP(Target_AM[[#This Row],[NIPNAS]],Target_CC[],COLUMN(BE$2)+9,0)</f>
        <v>52864935</v>
      </c>
      <c r="BT454" s="22">
        <f>Target_AM[[#This Row],[PROPORSI]]*VLOOKUP(Target_AM[[#This Row],[NIPNAS]],Target_CC[],COLUMN(BF$2)+9,0)</f>
        <v>52864935</v>
      </c>
      <c r="BU454" s="22">
        <f>Target_AM[[#This Row],[PROPORSI]]*VLOOKUP(Target_AM[[#This Row],[NIPNAS]],Target_CC[],COLUMN(BG$2)+9,0)</f>
        <v>52864935</v>
      </c>
      <c r="BV454" s="22">
        <f>Target_AM[[#This Row],[PROPORSI]]*VLOOKUP(Target_AM[[#This Row],[NIPNAS]],Target_CC[],COLUMN(BH$2)+9,0)</f>
        <v>52864935</v>
      </c>
      <c r="BW454" s="22">
        <f>Target_AM[[#This Row],[PROPORSI]]*VLOOKUP(Target_AM[[#This Row],[NIPNAS]],Target_CC[],COLUMN(BI$2)+9,0)</f>
        <v>52864935</v>
      </c>
      <c r="BX454" s="22">
        <f>Target_AM[[#This Row],[PROPORSI]]*VLOOKUP(Target_AM[[#This Row],[NIPNAS]],Target_CC[],COLUMN(BJ$2)+9,0)</f>
        <v>52864935</v>
      </c>
      <c r="BY454" s="22">
        <f>Target_AM[[#This Row],[PROPORSI]]*VLOOKUP(Target_AM[[#This Row],[NIPNAS]],Target_CC[],COLUMN(BK$2)+9,0)</f>
        <v>52864935</v>
      </c>
      <c r="BZ454" s="22">
        <f>Target_AM[[#This Row],[PROPORSI]]*VLOOKUP(Target_AM[[#This Row],[NIPNAS]],Target_CC[],COLUMN(BL$2)+9,0)</f>
        <v>52864935</v>
      </c>
      <c r="CA454" s="22">
        <f>Target_AM[[#This Row],[PROPORSI]]*VLOOKUP(Target_AM[[#This Row],[NIPNAS]],Target_CC[],COLUMN(BM$2)+9,0)</f>
        <v>642726315</v>
      </c>
      <c r="CB454" s="22">
        <f>Target_AM[[#This Row],[PROPORSI]]*VLOOKUP(Target_AM[[#This Row],[NIPNAS]],Target_CC[],COLUMN(BN$2)+9,0)</f>
        <v>55647300</v>
      </c>
      <c r="CC454" s="22">
        <f>Target_AM[[#This Row],[PROPORSI]]*VLOOKUP(Target_AM[[#This Row],[NIPNAS]],Target_CC[],COLUMN(BO$2)+9,0)</f>
        <v>55647300</v>
      </c>
      <c r="CD454" s="22">
        <f>Target_AM[[#This Row],[PROPORSI]]*VLOOKUP(Target_AM[[#This Row],[NIPNAS]],Target_CC[],COLUMN(BP$2)+9,0)</f>
        <v>55647300</v>
      </c>
      <c r="CE454" s="22">
        <f>Target_AM[[#This Row],[PROPORSI]]*VLOOKUP(Target_AM[[#This Row],[NIPNAS]],Target_CC[],COLUMN(BQ$2)+9,0)</f>
        <v>52864935</v>
      </c>
      <c r="CF454" s="22">
        <f>Target_AM[[#This Row],[PROPORSI]]*VLOOKUP(Target_AM[[#This Row],[NIPNAS]],Target_CC[],COLUMN(BR$2)+9,0)</f>
        <v>52864935</v>
      </c>
      <c r="CG454" s="22">
        <f>Target_AM[[#This Row],[PROPORSI]]*VLOOKUP(Target_AM[[#This Row],[NIPNAS]],Target_CC[],COLUMN(BS$2)+9,0)</f>
        <v>52864935</v>
      </c>
      <c r="CH454" s="22">
        <f>Target_AM[[#This Row],[PROPORSI]]*VLOOKUP(Target_AM[[#This Row],[NIPNAS]],Target_CC[],COLUMN(BT$2)+9,0)</f>
        <v>52864935</v>
      </c>
      <c r="CI454" s="22">
        <f>Target_AM[[#This Row],[PROPORSI]]*VLOOKUP(Target_AM[[#This Row],[NIPNAS]],Target_CC[],COLUMN(BU$2)+9,0)</f>
        <v>52864935</v>
      </c>
      <c r="CJ454" s="22">
        <f>Target_AM[[#This Row],[PROPORSI]]*VLOOKUP(Target_AM[[#This Row],[NIPNAS]],Target_CC[],COLUMN(BV$2)+9,0)</f>
        <v>52864935</v>
      </c>
      <c r="CK454" s="22">
        <f>Target_AM[[#This Row],[PROPORSI]]*VLOOKUP(Target_AM[[#This Row],[NIPNAS]],Target_CC[],COLUMN(BW$2)+9,0)</f>
        <v>52864935</v>
      </c>
      <c r="CL454" s="22">
        <f>Target_AM[[#This Row],[PROPORSI]]*VLOOKUP(Target_AM[[#This Row],[NIPNAS]],Target_CC[],COLUMN(BX$2)+9,0)</f>
        <v>52864935</v>
      </c>
      <c r="CM454" s="22">
        <f>Target_AM[[#This Row],[PROPORSI]]*VLOOKUP(Target_AM[[#This Row],[NIPNAS]],Target_CC[],COLUMN(BY$2)+9,0)</f>
        <v>52864935</v>
      </c>
      <c r="CN454" s="22">
        <f>Target_AM[[#This Row],[PROPORSI]]*VLOOKUP(Target_AM[[#This Row],[NIPNAS]],Target_CC[],COLUMN(BZ$2)+9,0)</f>
        <v>642726315</v>
      </c>
      <c r="CO454" s="22">
        <f>Target_AM[[#This Row],[PROPORSI]]*VLOOKUP(Target_AM[[#This Row],[NIPNAS]],Target_CC[],COLUMN(CA$2)+9,0)</f>
        <v>0</v>
      </c>
      <c r="CP454" s="22">
        <f>Target_AM[[#This Row],[PROPORSI]]*VLOOKUP(Target_AM[[#This Row],[NIPNAS]],Target_CC[],COLUMN(CB$2)+9,0)</f>
        <v>0</v>
      </c>
      <c r="CQ454" s="22">
        <f>Target_AM[[#This Row],[PROPORSI]]*VLOOKUP(Target_AM[[#This Row],[NIPNAS]],Target_CC[],COLUMN(CC$2)+9,0)</f>
        <v>0</v>
      </c>
      <c r="CR454" s="22">
        <f>Target_AM[[#This Row],[PROPORSI]]*VLOOKUP(Target_AM[[#This Row],[NIPNAS]],Target_CC[],COLUMN(CD$2)+9,0)</f>
        <v>0</v>
      </c>
      <c r="CS454" s="22">
        <f>Target_AM[[#This Row],[PROPORSI]]*VLOOKUP(Target_AM[[#This Row],[NIPNAS]],Target_CC[],COLUMN(CE$2)+9,0)</f>
        <v>0</v>
      </c>
      <c r="CT454" s="22">
        <f>Target_AM[[#This Row],[PROPORSI]]*VLOOKUP(Target_AM[[#This Row],[NIPNAS]],Target_CC[],COLUMN(CF$2)+9,0)</f>
        <v>0</v>
      </c>
      <c r="CU454" s="22">
        <f>Target_AM[[#This Row],[PROPORSI]]*VLOOKUP(Target_AM[[#This Row],[NIPNAS]],Target_CC[],COLUMN(CG$2)+9,0)</f>
        <v>0</v>
      </c>
      <c r="CV454" s="22">
        <f>Target_AM[[#This Row],[PROPORSI]]*VLOOKUP(Target_AM[[#This Row],[NIPNAS]],Target_CC[],COLUMN(CH$2)+9,0)</f>
        <v>0</v>
      </c>
      <c r="CW454" s="22">
        <f>Target_AM[[#This Row],[PROPORSI]]*VLOOKUP(Target_AM[[#This Row],[NIPNAS]],Target_CC[],COLUMN(CI$2)+9,0)</f>
        <v>0</v>
      </c>
      <c r="CX454" s="22">
        <f>Target_AM[[#This Row],[PROPORSI]]*VLOOKUP(Target_AM[[#This Row],[NIPNAS]],Target_CC[],COLUMN(CJ$2)+9,0)</f>
        <v>0</v>
      </c>
      <c r="CY454" s="22">
        <f>Target_AM[[#This Row],[PROPORSI]]*VLOOKUP(Target_AM[[#This Row],[NIPNAS]],Target_CC[],COLUMN(CK$2)+9,0)</f>
        <v>0</v>
      </c>
      <c r="CZ454" s="22">
        <f>Target_AM[[#This Row],[PROPORSI]]*VLOOKUP(Target_AM[[#This Row],[NIPNAS]],Target_CC[],COLUMN(CL$2)+9,0)</f>
        <v>0</v>
      </c>
      <c r="DA454" s="22">
        <f>Target_AM[[#This Row],[PROPORSI]]*VLOOKUP(Target_AM[[#This Row],[NIPNAS]],Target_CC[],COLUMN(CM$2)+9,0)</f>
        <v>0</v>
      </c>
      <c r="DB454" s="22">
        <f>Target_AM[[#This Row],[PROPORSI]]*VLOOKUP(Target_AM[[#This Row],[NIPNAS]],Target_CC[],COLUMN(CN$2)+9,0)</f>
        <v>0</v>
      </c>
      <c r="DC454" s="22">
        <f>Target_AM[[#This Row],[PROPORSI]]*VLOOKUP(Target_AM[[#This Row],[NIPNAS]],Target_CC[],COLUMN(CO$2)+9,0)</f>
        <v>0</v>
      </c>
      <c r="DD454" s="22">
        <f>Target_AM[[#This Row],[PROPORSI]]*VLOOKUP(Target_AM[[#This Row],[NIPNAS]],Target_CC[],COLUMN(CP$2)+9,0)</f>
        <v>0</v>
      </c>
      <c r="DE454" s="22">
        <f>Target_AM[[#This Row],[PROPORSI]]*VLOOKUP(Target_AM[[#This Row],[NIPNAS]],Target_CC[],COLUMN(CQ$2)+9,0)</f>
        <v>0</v>
      </c>
      <c r="DF454" s="22">
        <f>Target_AM[[#This Row],[PROPORSI]]*VLOOKUP(Target_AM[[#This Row],[NIPNAS]],Target_CC[],COLUMN(CR$2)+9,0)</f>
        <v>0</v>
      </c>
      <c r="DG454" s="22">
        <f>Target_AM[[#This Row],[PROPORSI]]*VLOOKUP(Target_AM[[#This Row],[NIPNAS]],Target_CC[],COLUMN(CS$2)+9,0)</f>
        <v>0</v>
      </c>
      <c r="DH454" s="22">
        <f>Target_AM[[#This Row],[PROPORSI]]*VLOOKUP(Target_AM[[#This Row],[NIPNAS]],Target_CC[],COLUMN(CT$2)+9,0)</f>
        <v>0</v>
      </c>
      <c r="DI454" s="22">
        <f>Target_AM[[#This Row],[PROPORSI]]*VLOOKUP(Target_AM[[#This Row],[NIPNAS]],Target_CC[],COLUMN(CU$2)+9,0)</f>
        <v>0</v>
      </c>
      <c r="DJ454" s="22">
        <f>Target_AM[[#This Row],[PROPORSI]]*VLOOKUP(Target_AM[[#This Row],[NIPNAS]],Target_CC[],COLUMN(CV$2)+9,0)</f>
        <v>0</v>
      </c>
      <c r="DK454" s="22">
        <f>Target_AM[[#This Row],[PROPORSI]]*VLOOKUP(Target_AM[[#This Row],[NIPNAS]],Target_CC[],COLUMN(CW$2)+9,0)</f>
        <v>0</v>
      </c>
      <c r="DL454" s="22">
        <f>Target_AM[[#This Row],[PROPORSI]]*VLOOKUP(Target_AM[[#This Row],[NIPNAS]],Target_CC[],COLUMN(CX$2)+9,0)</f>
        <v>0</v>
      </c>
      <c r="DM454" s="22">
        <f>Target_AM[[#This Row],[PROPORSI]]*VLOOKUP(Target_AM[[#This Row],[NIPNAS]],Target_CC[],COLUMN(CY$2)+9,0)</f>
        <v>0</v>
      </c>
      <c r="DN454" s="22">
        <f>Target_AM[[#This Row],[PROPORSI]]*VLOOKUP(Target_AM[[#This Row],[NIPNAS]],Target_CC[],COLUMN(CZ$2)+9,0)</f>
        <v>0</v>
      </c>
      <c r="DO454" s="22">
        <f>Target_AM[[#This Row],[PROPORSI]]*VLOOKUP(Target_AM[[#This Row],[NIPNAS]],Target_CC[],COLUMN(DA$2)+9,0)</f>
        <v>0</v>
      </c>
      <c r="DP454" s="22">
        <f>Target_AM[[#This Row],[PROPORSI]]*VLOOKUP(Target_AM[[#This Row],[NIPNAS]],Target_CC[],COLUMN(DB$2)+9,0)</f>
        <v>0</v>
      </c>
      <c r="DQ454" s="22">
        <f>Target_AM[[#This Row],[PROPORSI]]*VLOOKUP(Target_AM[[#This Row],[NIPNAS]],Target_CC[],COLUMN(DC$2)+9,0)</f>
        <v>0</v>
      </c>
      <c r="DR454" s="22">
        <f>Target_AM[[#This Row],[PROPORSI]]*VLOOKUP(Target_AM[[#This Row],[NIPNAS]],Target_CC[],COLUMN(DD$2)+9,0)</f>
        <v>0</v>
      </c>
      <c r="DS454" s="22">
        <f>Target_AM[[#This Row],[PROPORSI]]*VLOOKUP(Target_AM[[#This Row],[NIPNAS]],Target_CC[],COLUMN(DE$2)+9,0)</f>
        <v>0</v>
      </c>
      <c r="DT454" s="22">
        <f>Target_AM[[#This Row],[PROPORSI]]*VLOOKUP(Target_AM[[#This Row],[NIPNAS]],Target_CC[],COLUMN(DF$2)+9,0)</f>
        <v>0</v>
      </c>
      <c r="DU454" s="22">
        <f>Target_AM[[#This Row],[PROPORSI]]*VLOOKUP(Target_AM[[#This Row],[NIPNAS]],Target_CC[],COLUMN(DG$2)+9,0)</f>
        <v>0</v>
      </c>
      <c r="DV454" s="22">
        <f>Target_AM[[#This Row],[PROPORSI]]*VLOOKUP(Target_AM[[#This Row],[NIPNAS]],Target_CC[],COLUMN(DH$2)+9,0)</f>
        <v>0</v>
      </c>
      <c r="DW454" s="22">
        <f>Target_AM[[#This Row],[PROPORSI]]*VLOOKUP(Target_AM[[#This Row],[NIPNAS]],Target_CC[],COLUMN(DI$2)+9,0)</f>
        <v>0</v>
      </c>
      <c r="DX454" s="22">
        <f>Target_AM[[#This Row],[PROPORSI]]*VLOOKUP(Target_AM[[#This Row],[NIPNAS]],Target_CC[],COLUMN(DJ$2)+9,0)</f>
        <v>0</v>
      </c>
      <c r="DY454" s="22">
        <f>Target_AM[[#This Row],[PROPORSI]]*VLOOKUP(Target_AM[[#This Row],[NIPNAS]],Target_CC[],COLUMN(DK$2)+9,0)</f>
        <v>0</v>
      </c>
      <c r="DZ454" s="22">
        <f>Target_AM[[#This Row],[PROPORSI]]*VLOOKUP(Target_AM[[#This Row],[NIPNAS]],Target_CC[],COLUMN(DL$2)+9,0)</f>
        <v>0</v>
      </c>
      <c r="EA454" s="22">
        <f>Target_AM[[#This Row],[PROPORSI]]*VLOOKUP(Target_AM[[#This Row],[NIPNAS]],Target_CC[],COLUMN(DM$2)+9,0)</f>
        <v>0</v>
      </c>
    </row>
    <row r="455" spans="2:131" x14ac:dyDescent="0.3">
      <c r="B455">
        <v>401431</v>
      </c>
      <c r="C455" t="s">
        <v>983</v>
      </c>
      <c r="D455">
        <v>1</v>
      </c>
      <c r="E455" s="8">
        <v>45658</v>
      </c>
      <c r="F455">
        <v>2919843</v>
      </c>
      <c r="G455" t="s">
        <v>814</v>
      </c>
      <c r="J455" t="s">
        <v>300</v>
      </c>
      <c r="K455" t="s">
        <v>25</v>
      </c>
      <c r="L455" t="s">
        <v>159</v>
      </c>
      <c r="M455" t="s">
        <v>29</v>
      </c>
      <c r="N455" s="23">
        <f>Target_AM[[#This Row],[PROPORSI]]*VLOOKUP(Target_AM[[#This Row],[NIPNAS]],Target_CC[],9,0)</f>
        <v>858426125.54636562</v>
      </c>
      <c r="O455" s="22">
        <f>Target_AM[[#This Row],[PROPORSI]]*VLOOKUP(Target_AM[[#This Row],[NIPNAS]],Target_CC[],COLUMN(A$2)+9,0)</f>
        <v>53272804.176482029</v>
      </c>
      <c r="P455" s="22">
        <f>Target_AM[[#This Row],[PROPORSI]]*VLOOKUP(Target_AM[[#This Row],[NIPNAS]],Target_CC[],COLUMN(B$2)+9,0)</f>
        <v>54203230.970402457</v>
      </c>
      <c r="Q455" s="22">
        <f>Target_AM[[#This Row],[PROPORSI]]*VLOOKUP(Target_AM[[#This Row],[NIPNAS]],Target_CC[],COLUMN(C$2)+9,0)</f>
        <v>57950002.606903955</v>
      </c>
      <c r="R455" s="22">
        <f>Target_AM[[#This Row],[PROPORSI]]*VLOOKUP(Target_AM[[#This Row],[NIPNAS]],Target_CC[],COLUMN(D$2)+9,0)</f>
        <v>54452776.040185057</v>
      </c>
      <c r="S455" s="22">
        <f>Target_AM[[#This Row],[PROPORSI]]*VLOOKUP(Target_AM[[#This Row],[NIPNAS]],Target_CC[],COLUMN(E$2)+9,0)</f>
        <v>57212743.234594643</v>
      </c>
      <c r="T455" s="22">
        <f>Target_AM[[#This Row],[PROPORSI]]*VLOOKUP(Target_AM[[#This Row],[NIPNAS]],Target_CC[],COLUMN(F$2)+9,0)</f>
        <v>56449518.756451674</v>
      </c>
      <c r="U455" s="22">
        <f>Target_AM[[#This Row],[PROPORSI]]*VLOOKUP(Target_AM[[#This Row],[NIPNAS]],Target_CC[],COLUMN(G$2)+9,0)</f>
        <v>59149884.614394806</v>
      </c>
      <c r="V455" s="22">
        <f>Target_AM[[#This Row],[PROPORSI]]*VLOOKUP(Target_AM[[#This Row],[NIPNAS]],Target_CC[],COLUMN(H$2)+9,0)</f>
        <v>59739425.403437532</v>
      </c>
      <c r="W455" s="22">
        <f>Target_AM[[#This Row],[PROPORSI]]*VLOOKUP(Target_AM[[#This Row],[NIPNAS]],Target_CC[],COLUMN(I$2)+9,0)</f>
        <v>58974762.279392399</v>
      </c>
      <c r="X455" s="22">
        <f>Target_AM[[#This Row],[PROPORSI]]*VLOOKUP(Target_AM[[#This Row],[NIPNAS]],Target_CC[],COLUMN(J$2)+9,0)</f>
        <v>60161241.961186871</v>
      </c>
      <c r="Y455" s="22">
        <f>Target_AM[[#This Row],[PROPORSI]]*VLOOKUP(Target_AM[[#This Row],[NIPNAS]],Target_CC[],COLUMN(K$2)+9,0)</f>
        <v>59722288.28436657</v>
      </c>
      <c r="Z455" s="22">
        <f>Target_AM[[#This Row],[PROPORSI]]*VLOOKUP(Target_AM[[#This Row],[NIPNAS]],Target_CC[],COLUMN(L$2)+9,0)</f>
        <v>56349104.872202031</v>
      </c>
      <c r="AA455" s="22">
        <f>Target_AM[[#This Row],[PROPORSI]]*VLOOKUP(Target_AM[[#This Row],[NIPNAS]],Target_CC[],COLUMN(M$2)+9,0)</f>
        <v>687637783.20000005</v>
      </c>
      <c r="AB455" s="22">
        <f>Target_AM[[#This Row],[PROPORSI]]*VLOOKUP(Target_AM[[#This Row],[NIPNAS]],Target_CC[],COLUMN(N$2)+9,0)</f>
        <v>10147812.220266758</v>
      </c>
      <c r="AC455" s="22">
        <f>Target_AM[[#This Row],[PROPORSI]]*VLOOKUP(Target_AM[[#This Row],[NIPNAS]],Target_CC[],COLUMN(O$2)+9,0)</f>
        <v>10325047.050221089</v>
      </c>
      <c r="AD455" s="22">
        <f>Target_AM[[#This Row],[PROPORSI]]*VLOOKUP(Target_AM[[#This Row],[NIPNAS]],Target_CC[],COLUMN(P$2)+9,0)</f>
        <v>11038760.840722546</v>
      </c>
      <c r="AE455" s="22">
        <f>Target_AM[[#This Row],[PROPORSI]]*VLOOKUP(Target_AM[[#This Row],[NIPNAS]],Target_CC[],COLUMN(Q$2)+9,0)</f>
        <v>10372582.308553992</v>
      </c>
      <c r="AF455" s="22">
        <f>Target_AM[[#This Row],[PROPORSI]]*VLOOKUP(Target_AM[[#This Row],[NIPNAS]],Target_CC[],COLUMN(R$2)+9,0)</f>
        <v>10898322.022389615</v>
      </c>
      <c r="AG455" s="22">
        <f>Target_AM[[#This Row],[PROPORSI]]*VLOOKUP(Target_AM[[#This Row],[NIPNAS]],Target_CC[],COLUMN(S$2)+9,0)</f>
        <v>10752937.171604436</v>
      </c>
      <c r="AH455" s="22">
        <f>Target_AM[[#This Row],[PROPORSI]]*VLOOKUP(Target_AM[[#This Row],[NIPNAS]],Target_CC[],COLUMN(T$2)+9,0)</f>
        <v>11267323.565863816</v>
      </c>
      <c r="AI455" s="22">
        <f>Target_AM[[#This Row],[PROPORSI]]*VLOOKUP(Target_AM[[#This Row],[NIPNAS]],Target_CC[],COLUMN(U$2)+9,0)</f>
        <v>11379623.815791983</v>
      </c>
      <c r="AJ455" s="22">
        <f>Target_AM[[#This Row],[PROPORSI]]*VLOOKUP(Target_AM[[#This Row],[NIPNAS]],Target_CC[],COLUMN(V$2)+9,0)</f>
        <v>11233964.920704234</v>
      </c>
      <c r="AK455" s="22">
        <f>Target_AM[[#This Row],[PROPORSI]]*VLOOKUP(Target_AM[[#This Row],[NIPNAS]],Target_CC[],COLUMN(W$2)+9,0)</f>
        <v>11459974.66808163</v>
      </c>
      <c r="AL455" s="22">
        <f>Target_AM[[#This Row],[PROPORSI]]*VLOOKUP(Target_AM[[#This Row],[NIPNAS]],Target_CC[],COLUMN(X$2)+9,0)</f>
        <v>11376359.405948786</v>
      </c>
      <c r="AM455" s="22">
        <f>Target_AM[[#This Row],[PROPORSI]]*VLOOKUP(Target_AM[[#This Row],[NIPNAS]],Target_CC[],COLUMN(Y$2)+9,0)</f>
        <v>10733809.564987423</v>
      </c>
      <c r="AN455" s="22">
        <f>Target_AM[[#This Row],[PROPORSI]]*VLOOKUP(Target_AM[[#This Row],[NIPNAS]],Target_CC[],COLUMN(Z$2)+9,0)</f>
        <v>130986517.55513629</v>
      </c>
      <c r="AO455" s="22">
        <f>Target_AM[[#This Row],[PROPORSI]]*VLOOKUP(Target_AM[[#This Row],[NIPNAS]],Target_CC[],COLUMN(AA$2)+9,0)</f>
        <v>63420616.396748789</v>
      </c>
      <c r="AP455" s="22">
        <f>Target_AM[[#This Row],[PROPORSI]]*VLOOKUP(Target_AM[[#This Row],[NIPNAS]],Target_CC[],COLUMN(AB$2)+9,0)</f>
        <v>64528278.02062355</v>
      </c>
      <c r="AQ455" s="22">
        <f>Target_AM[[#This Row],[PROPORSI]]*VLOOKUP(Target_AM[[#This Row],[NIPNAS]],Target_CC[],COLUMN(AC$2)+9,0)</f>
        <v>68988763.447626501</v>
      </c>
      <c r="AR455" s="22">
        <f>Target_AM[[#This Row],[PROPORSI]]*VLOOKUP(Target_AM[[#This Row],[NIPNAS]],Target_CC[],COLUMN(AD$2)+9,0)</f>
        <v>64825358.34873905</v>
      </c>
      <c r="AS455" s="22">
        <f>Target_AM[[#This Row],[PROPORSI]]*VLOOKUP(Target_AM[[#This Row],[NIPNAS]],Target_CC[],COLUMN(AE$2)+9,0)</f>
        <v>68111065.256984264</v>
      </c>
      <c r="AT455" s="22">
        <f>Target_AM[[#This Row],[PROPORSI]]*VLOOKUP(Target_AM[[#This Row],[NIPNAS]],Target_CC[],COLUMN(AF$2)+9,0)</f>
        <v>67202455.928056106</v>
      </c>
      <c r="AU455" s="22">
        <f>Target_AM[[#This Row],[PROPORSI]]*VLOOKUP(Target_AM[[#This Row],[NIPNAS]],Target_CC[],COLUMN(AG$2)+9,0)</f>
        <v>70417208.180258617</v>
      </c>
      <c r="AV455" s="22">
        <f>Target_AM[[#This Row],[PROPORSI]]*VLOOKUP(Target_AM[[#This Row],[NIPNAS]],Target_CC[],COLUMN(AH$2)+9,0)</f>
        <v>71119049.219229519</v>
      </c>
      <c r="AW455" s="22">
        <f>Target_AM[[#This Row],[PROPORSI]]*VLOOKUP(Target_AM[[#This Row],[NIPNAS]],Target_CC[],COLUMN(AI$2)+9,0)</f>
        <v>70208727.200096637</v>
      </c>
      <c r="AX455" s="22">
        <f>Target_AM[[#This Row],[PROPORSI]]*VLOOKUP(Target_AM[[#This Row],[NIPNAS]],Target_CC[],COLUMN(AJ$2)+9,0)</f>
        <v>71621216.629268497</v>
      </c>
      <c r="AY455" s="22">
        <f>Target_AM[[#This Row],[PROPORSI]]*VLOOKUP(Target_AM[[#This Row],[NIPNAS]],Target_CC[],COLUMN(AK$2)+9,0)</f>
        <v>71098647.690315351</v>
      </c>
      <c r="AZ455" s="22">
        <f>Target_AM[[#This Row],[PROPORSI]]*VLOOKUP(Target_AM[[#This Row],[NIPNAS]],Target_CC[],COLUMN(AL$2)+9,0)</f>
        <v>67082914.437189452</v>
      </c>
      <c r="BA455" s="22">
        <f>Target_AM[[#This Row],[PROPORSI]]*VLOOKUP(Target_AM[[#This Row],[NIPNAS]],Target_CC[],COLUMN(AM$2)+9,0)</f>
        <v>818624300.75513637</v>
      </c>
      <c r="BB455" s="22">
        <f>Target_AM[[#This Row],[PROPORSI]]*VLOOKUP(Target_AM[[#This Row],[NIPNAS]],Target_CC[],COLUMN(AN$2)+9,0)</f>
        <v>9883164.465660451</v>
      </c>
      <c r="BC455" s="22">
        <f>Target_AM[[#This Row],[PROPORSI]]*VLOOKUP(Target_AM[[#This Row],[NIPNAS]],Target_CC[],COLUMN(AO$2)+9,0)</f>
        <v>10284176.641519329</v>
      </c>
      <c r="BD455" s="22">
        <f>Target_AM[[#This Row],[PROPORSI]]*VLOOKUP(Target_AM[[#This Row],[NIPNAS]],Target_CC[],COLUMN(AP$2)+9,0)</f>
        <v>10400335.353488667</v>
      </c>
      <c r="BE455" s="22">
        <f>Target_AM[[#This Row],[PROPORSI]]*VLOOKUP(Target_AM[[#This Row],[NIPNAS]],Target_CC[],COLUMN(AQ$2)+9,0)</f>
        <v>10082801.767152034</v>
      </c>
      <c r="BF455" s="22">
        <f>Target_AM[[#This Row],[PROPORSI]]*VLOOKUP(Target_AM[[#This Row],[NIPNAS]],Target_CC[],COLUMN(AR$2)+9,0)</f>
        <v>10601816.117402999</v>
      </c>
      <c r="BG455" s="22">
        <f>Target_AM[[#This Row],[PROPORSI]]*VLOOKUP(Target_AM[[#This Row],[NIPNAS]],Target_CC[],COLUMN(AS$2)+9,0)</f>
        <v>10535863.559258789</v>
      </c>
      <c r="BH455" s="22">
        <f>Target_AM[[#This Row],[PROPORSI]]*VLOOKUP(Target_AM[[#This Row],[NIPNAS]],Target_CC[],COLUMN(AT$2)+9,0)</f>
        <v>10880050.010593304</v>
      </c>
      <c r="BI455" s="22">
        <f>Target_AM[[#This Row],[PROPORSI]]*VLOOKUP(Target_AM[[#This Row],[NIPNAS]],Target_CC[],COLUMN(AU$2)+9,0)</f>
        <v>11033006.258779872</v>
      </c>
      <c r="BJ455" s="22">
        <f>Target_AM[[#This Row],[PROPORSI]]*VLOOKUP(Target_AM[[#This Row],[NIPNAS]],Target_CC[],COLUMN(AV$2)+9,0)</f>
        <v>10861497.707132163</v>
      </c>
      <c r="BK455" s="22">
        <f>Target_AM[[#This Row],[PROPORSI]]*VLOOKUP(Target_AM[[#This Row],[NIPNAS]],Target_CC[],COLUMN(AW$2)+9,0)</f>
        <v>11046145.398095053</v>
      </c>
      <c r="BL455" s="22">
        <f>Target_AM[[#This Row],[PROPORSI]]*VLOOKUP(Target_AM[[#This Row],[NIPNAS]],Target_CC[],COLUMN(AX$2)+9,0)</f>
        <v>11249783.396894053</v>
      </c>
      <c r="BM455" s="22">
        <f>Target_AM[[#This Row],[PROPORSI]]*VLOOKUP(Target_AM[[#This Row],[NIPNAS]],Target_CC[],COLUMN(AY$2)+9,0)</f>
        <v>10968402.944752034</v>
      </c>
      <c r="BN455" s="22">
        <f>Target_AM[[#This Row],[PROPORSI]]*VLOOKUP(Target_AM[[#This Row],[NIPNAS]],Target_CC[],COLUMN(AZ$2)+9,0)</f>
        <v>127827043.62072875</v>
      </c>
      <c r="BO455" s="22">
        <f>Target_AM[[#This Row],[PROPORSI]]*VLOOKUP(Target_AM[[#This Row],[NIPNAS]],Target_CC[],COLUMN(BA$2)+9,0)</f>
        <v>54997955</v>
      </c>
      <c r="BP455" s="22">
        <f>Target_AM[[#This Row],[PROPORSI]]*VLOOKUP(Target_AM[[#This Row],[NIPNAS]],Target_CC[],COLUMN(BB$2)+9,0)</f>
        <v>55092551</v>
      </c>
      <c r="BQ455" s="22">
        <f>Target_AM[[#This Row],[PROPORSI]]*VLOOKUP(Target_AM[[#This Row],[NIPNAS]],Target_CC[],COLUMN(BC$2)+9,0)</f>
        <v>54532320</v>
      </c>
      <c r="BR455" s="22">
        <f>Target_AM[[#This Row],[PROPORSI]]*VLOOKUP(Target_AM[[#This Row],[NIPNAS]],Target_CC[],COLUMN(BD$2)+9,0)</f>
        <v>55687417</v>
      </c>
      <c r="BS455" s="22">
        <f>Target_AM[[#This Row],[PROPORSI]]*VLOOKUP(Target_AM[[#This Row],[NIPNAS]],Target_CC[],COLUMN(BE$2)+9,0)</f>
        <v>55687417</v>
      </c>
      <c r="BT455" s="22">
        <f>Target_AM[[#This Row],[PROPORSI]]*VLOOKUP(Target_AM[[#This Row],[NIPNAS]],Target_CC[],COLUMN(BF$2)+9,0)</f>
        <v>55687417</v>
      </c>
      <c r="BU455" s="22">
        <f>Target_AM[[#This Row],[PROPORSI]]*VLOOKUP(Target_AM[[#This Row],[NIPNAS]],Target_CC[],COLUMN(BG$2)+9,0)</f>
        <v>55687417</v>
      </c>
      <c r="BV455" s="22">
        <f>Target_AM[[#This Row],[PROPORSI]]*VLOOKUP(Target_AM[[#This Row],[NIPNAS]],Target_CC[],COLUMN(BH$2)+9,0)</f>
        <v>55687417</v>
      </c>
      <c r="BW455" s="22">
        <f>Target_AM[[#This Row],[PROPORSI]]*VLOOKUP(Target_AM[[#This Row],[NIPNAS]],Target_CC[],COLUMN(BI$2)+9,0)</f>
        <v>55687417</v>
      </c>
      <c r="BX455" s="22">
        <f>Target_AM[[#This Row],[PROPORSI]]*VLOOKUP(Target_AM[[#This Row],[NIPNAS]],Target_CC[],COLUMN(BJ$2)+9,0)</f>
        <v>55687417</v>
      </c>
      <c r="BY455" s="22">
        <f>Target_AM[[#This Row],[PROPORSI]]*VLOOKUP(Target_AM[[#This Row],[NIPNAS]],Target_CC[],COLUMN(BK$2)+9,0)</f>
        <v>55687417</v>
      </c>
      <c r="BZ455" s="22">
        <f>Target_AM[[#This Row],[PROPORSI]]*VLOOKUP(Target_AM[[#This Row],[NIPNAS]],Target_CC[],COLUMN(BL$2)+9,0)</f>
        <v>55687417</v>
      </c>
      <c r="CA455" s="22">
        <f>Target_AM[[#This Row],[PROPORSI]]*VLOOKUP(Target_AM[[#This Row],[NIPNAS]],Target_CC[],COLUMN(BM$2)+9,0)</f>
        <v>665809579</v>
      </c>
      <c r="CB455" s="22">
        <f>Target_AM[[#This Row],[PROPORSI]]*VLOOKUP(Target_AM[[#This Row],[NIPNAS]],Target_CC[],COLUMN(BN$2)+9,0)</f>
        <v>1975000</v>
      </c>
      <c r="CC455" s="22">
        <f>Target_AM[[#This Row],[PROPORSI]]*VLOOKUP(Target_AM[[#This Row],[NIPNAS]],Target_CC[],COLUMN(BO$2)+9,0)</f>
        <v>1975000</v>
      </c>
      <c r="CD455" s="22">
        <f>Target_AM[[#This Row],[PROPORSI]]*VLOOKUP(Target_AM[[#This Row],[NIPNAS]],Target_CC[],COLUMN(BP$2)+9,0)</f>
        <v>1975000</v>
      </c>
      <c r="CE455" s="22">
        <f>Target_AM[[#This Row],[PROPORSI]]*VLOOKUP(Target_AM[[#This Row],[NIPNAS]],Target_CC[],COLUMN(BQ$2)+9,0)</f>
        <v>1876250</v>
      </c>
      <c r="CF455" s="22">
        <f>Target_AM[[#This Row],[PROPORSI]]*VLOOKUP(Target_AM[[#This Row],[NIPNAS]],Target_CC[],COLUMN(BR$2)+9,0)</f>
        <v>1876250</v>
      </c>
      <c r="CG455" s="22">
        <f>Target_AM[[#This Row],[PROPORSI]]*VLOOKUP(Target_AM[[#This Row],[NIPNAS]],Target_CC[],COLUMN(BS$2)+9,0)</f>
        <v>1876250</v>
      </c>
      <c r="CH455" s="22">
        <f>Target_AM[[#This Row],[PROPORSI]]*VLOOKUP(Target_AM[[#This Row],[NIPNAS]],Target_CC[],COLUMN(BT$2)+9,0)</f>
        <v>1876250</v>
      </c>
      <c r="CI455" s="22">
        <f>Target_AM[[#This Row],[PROPORSI]]*VLOOKUP(Target_AM[[#This Row],[NIPNAS]],Target_CC[],COLUMN(BU$2)+9,0)</f>
        <v>1876250</v>
      </c>
      <c r="CJ455" s="22">
        <f>Target_AM[[#This Row],[PROPORSI]]*VLOOKUP(Target_AM[[#This Row],[NIPNAS]],Target_CC[],COLUMN(BV$2)+9,0)</f>
        <v>1876250</v>
      </c>
      <c r="CK455" s="22">
        <f>Target_AM[[#This Row],[PROPORSI]]*VLOOKUP(Target_AM[[#This Row],[NIPNAS]],Target_CC[],COLUMN(BW$2)+9,0)</f>
        <v>1876250</v>
      </c>
      <c r="CL455" s="22">
        <f>Target_AM[[#This Row],[PROPORSI]]*VLOOKUP(Target_AM[[#This Row],[NIPNAS]],Target_CC[],COLUMN(BX$2)+9,0)</f>
        <v>1876250</v>
      </c>
      <c r="CM455" s="22">
        <f>Target_AM[[#This Row],[PROPORSI]]*VLOOKUP(Target_AM[[#This Row],[NIPNAS]],Target_CC[],COLUMN(BY$2)+9,0)</f>
        <v>1876250</v>
      </c>
      <c r="CN455" s="22">
        <f>Target_AM[[#This Row],[PROPORSI]]*VLOOKUP(Target_AM[[#This Row],[NIPNAS]],Target_CC[],COLUMN(BZ$2)+9,0)</f>
        <v>22811250</v>
      </c>
      <c r="CO455" s="22">
        <f>Target_AM[[#This Row],[PROPORSI]]*VLOOKUP(Target_AM[[#This Row],[NIPNAS]],Target_CC[],COLUMN(CA$2)+9,0)</f>
        <v>54480213</v>
      </c>
      <c r="CP455" s="22">
        <f>Target_AM[[#This Row],[PROPORSI]]*VLOOKUP(Target_AM[[#This Row],[NIPNAS]],Target_CC[],COLUMN(CB$2)+9,0)</f>
        <v>54390081</v>
      </c>
      <c r="CQ455" s="22">
        <f>Target_AM[[#This Row],[PROPORSI]]*VLOOKUP(Target_AM[[#This Row],[NIPNAS]],Target_CC[],COLUMN(CC$2)+9,0)</f>
        <v>53811167</v>
      </c>
      <c r="CR455" s="22">
        <f>Target_AM[[#This Row],[PROPORSI]]*VLOOKUP(Target_AM[[#This Row],[NIPNAS]],Target_CC[],COLUMN(CD$2)+9,0)</f>
        <v>53811167</v>
      </c>
      <c r="CS455" s="22">
        <f>Target_AM[[#This Row],[PROPORSI]]*VLOOKUP(Target_AM[[#This Row],[NIPNAS]],Target_CC[],COLUMN(CE$2)+9,0)</f>
        <v>53811167</v>
      </c>
      <c r="CT455" s="22">
        <f>Target_AM[[#This Row],[PROPORSI]]*VLOOKUP(Target_AM[[#This Row],[NIPNAS]],Target_CC[],COLUMN(CF$2)+9,0)</f>
        <v>53811167</v>
      </c>
      <c r="CU455" s="22">
        <f>Target_AM[[#This Row],[PROPORSI]]*VLOOKUP(Target_AM[[#This Row],[NIPNAS]],Target_CC[],COLUMN(CG$2)+9,0)</f>
        <v>53811167</v>
      </c>
      <c r="CV455" s="22">
        <f>Target_AM[[#This Row],[PROPORSI]]*VLOOKUP(Target_AM[[#This Row],[NIPNAS]],Target_CC[],COLUMN(CH$2)+9,0)</f>
        <v>53811167</v>
      </c>
      <c r="CW455" s="22">
        <f>Target_AM[[#This Row],[PROPORSI]]*VLOOKUP(Target_AM[[#This Row],[NIPNAS]],Target_CC[],COLUMN(CI$2)+9,0)</f>
        <v>53811167</v>
      </c>
      <c r="CX455" s="22">
        <f>Target_AM[[#This Row],[PROPORSI]]*VLOOKUP(Target_AM[[#This Row],[NIPNAS]],Target_CC[],COLUMN(CJ$2)+9,0)</f>
        <v>53811167</v>
      </c>
      <c r="CY455" s="22">
        <f>Target_AM[[#This Row],[PROPORSI]]*VLOOKUP(Target_AM[[#This Row],[NIPNAS]],Target_CC[],COLUMN(CK$2)+9,0)</f>
        <v>53811167</v>
      </c>
      <c r="CZ455" s="22">
        <f>Target_AM[[#This Row],[PROPORSI]]*VLOOKUP(Target_AM[[#This Row],[NIPNAS]],Target_CC[],COLUMN(CL$2)+9,0)</f>
        <v>53811167</v>
      </c>
      <c r="DA455" s="22">
        <f>Target_AM[[#This Row],[PROPORSI]]*VLOOKUP(Target_AM[[#This Row],[NIPNAS]],Target_CC[],COLUMN(CM$2)+9,0)</f>
        <v>646981964</v>
      </c>
      <c r="DB455" s="22">
        <f>Target_AM[[#This Row],[PROPORSI]]*VLOOKUP(Target_AM[[#This Row],[NIPNAS]],Target_CC[],COLUMN(CN$2)+9,0)</f>
        <v>0</v>
      </c>
      <c r="DC455" s="22">
        <f>Target_AM[[#This Row],[PROPORSI]]*VLOOKUP(Target_AM[[#This Row],[NIPNAS]],Target_CC[],COLUMN(CO$2)+9,0)</f>
        <v>0</v>
      </c>
      <c r="DD455" s="22">
        <f>Target_AM[[#This Row],[PROPORSI]]*VLOOKUP(Target_AM[[#This Row],[NIPNAS]],Target_CC[],COLUMN(CP$2)+9,0)</f>
        <v>0</v>
      </c>
      <c r="DE455" s="22">
        <f>Target_AM[[#This Row],[PROPORSI]]*VLOOKUP(Target_AM[[#This Row],[NIPNAS]],Target_CC[],COLUMN(CQ$2)+9,0)</f>
        <v>0</v>
      </c>
      <c r="DF455" s="22">
        <f>Target_AM[[#This Row],[PROPORSI]]*VLOOKUP(Target_AM[[#This Row],[NIPNAS]],Target_CC[],COLUMN(CR$2)+9,0)</f>
        <v>0</v>
      </c>
      <c r="DG455" s="22">
        <f>Target_AM[[#This Row],[PROPORSI]]*VLOOKUP(Target_AM[[#This Row],[NIPNAS]],Target_CC[],COLUMN(CS$2)+9,0)</f>
        <v>0</v>
      </c>
      <c r="DH455" s="22">
        <f>Target_AM[[#This Row],[PROPORSI]]*VLOOKUP(Target_AM[[#This Row],[NIPNAS]],Target_CC[],COLUMN(CT$2)+9,0)</f>
        <v>0</v>
      </c>
      <c r="DI455" s="22">
        <f>Target_AM[[#This Row],[PROPORSI]]*VLOOKUP(Target_AM[[#This Row],[NIPNAS]],Target_CC[],COLUMN(CU$2)+9,0)</f>
        <v>0</v>
      </c>
      <c r="DJ455" s="22">
        <f>Target_AM[[#This Row],[PROPORSI]]*VLOOKUP(Target_AM[[#This Row],[NIPNAS]],Target_CC[],COLUMN(CV$2)+9,0)</f>
        <v>0</v>
      </c>
      <c r="DK455" s="22">
        <f>Target_AM[[#This Row],[PROPORSI]]*VLOOKUP(Target_AM[[#This Row],[NIPNAS]],Target_CC[],COLUMN(CW$2)+9,0)</f>
        <v>0</v>
      </c>
      <c r="DL455" s="22">
        <f>Target_AM[[#This Row],[PROPORSI]]*VLOOKUP(Target_AM[[#This Row],[NIPNAS]],Target_CC[],COLUMN(CX$2)+9,0)</f>
        <v>0</v>
      </c>
      <c r="DM455" s="22">
        <f>Target_AM[[#This Row],[PROPORSI]]*VLOOKUP(Target_AM[[#This Row],[NIPNAS]],Target_CC[],COLUMN(CY$2)+9,0)</f>
        <v>0</v>
      </c>
      <c r="DN455" s="22">
        <f>Target_AM[[#This Row],[PROPORSI]]*VLOOKUP(Target_AM[[#This Row],[NIPNAS]],Target_CC[],COLUMN(CZ$2)+9,0)</f>
        <v>0</v>
      </c>
      <c r="DO455" s="22">
        <f>Target_AM[[#This Row],[PROPORSI]]*VLOOKUP(Target_AM[[#This Row],[NIPNAS]],Target_CC[],COLUMN(DA$2)+9,0)</f>
        <v>0</v>
      </c>
      <c r="DP455" s="22">
        <f>Target_AM[[#This Row],[PROPORSI]]*VLOOKUP(Target_AM[[#This Row],[NIPNAS]],Target_CC[],COLUMN(DB$2)+9,0)</f>
        <v>0</v>
      </c>
      <c r="DQ455" s="22">
        <f>Target_AM[[#This Row],[PROPORSI]]*VLOOKUP(Target_AM[[#This Row],[NIPNAS]],Target_CC[],COLUMN(DC$2)+9,0)</f>
        <v>0</v>
      </c>
      <c r="DR455" s="22">
        <f>Target_AM[[#This Row],[PROPORSI]]*VLOOKUP(Target_AM[[#This Row],[NIPNAS]],Target_CC[],COLUMN(DD$2)+9,0)</f>
        <v>0</v>
      </c>
      <c r="DS455" s="22">
        <f>Target_AM[[#This Row],[PROPORSI]]*VLOOKUP(Target_AM[[#This Row],[NIPNAS]],Target_CC[],COLUMN(DE$2)+9,0)</f>
        <v>0</v>
      </c>
      <c r="DT455" s="22">
        <f>Target_AM[[#This Row],[PROPORSI]]*VLOOKUP(Target_AM[[#This Row],[NIPNAS]],Target_CC[],COLUMN(DF$2)+9,0)</f>
        <v>0</v>
      </c>
      <c r="DU455" s="22">
        <f>Target_AM[[#This Row],[PROPORSI]]*VLOOKUP(Target_AM[[#This Row],[NIPNAS]],Target_CC[],COLUMN(DG$2)+9,0)</f>
        <v>0</v>
      </c>
      <c r="DV455" s="22">
        <f>Target_AM[[#This Row],[PROPORSI]]*VLOOKUP(Target_AM[[#This Row],[NIPNAS]],Target_CC[],COLUMN(DH$2)+9,0)</f>
        <v>0</v>
      </c>
      <c r="DW455" s="22">
        <f>Target_AM[[#This Row],[PROPORSI]]*VLOOKUP(Target_AM[[#This Row],[NIPNAS]],Target_CC[],COLUMN(DI$2)+9,0)</f>
        <v>0</v>
      </c>
      <c r="DX455" s="22">
        <f>Target_AM[[#This Row],[PROPORSI]]*VLOOKUP(Target_AM[[#This Row],[NIPNAS]],Target_CC[],COLUMN(DJ$2)+9,0)</f>
        <v>0</v>
      </c>
      <c r="DY455" s="22">
        <f>Target_AM[[#This Row],[PROPORSI]]*VLOOKUP(Target_AM[[#This Row],[NIPNAS]],Target_CC[],COLUMN(DK$2)+9,0)</f>
        <v>0</v>
      </c>
      <c r="DZ455" s="22">
        <f>Target_AM[[#This Row],[PROPORSI]]*VLOOKUP(Target_AM[[#This Row],[NIPNAS]],Target_CC[],COLUMN(DL$2)+9,0)</f>
        <v>0</v>
      </c>
      <c r="EA455" s="22">
        <f>Target_AM[[#This Row],[PROPORSI]]*VLOOKUP(Target_AM[[#This Row],[NIPNAS]],Target_CC[],COLUMN(DM$2)+9,0)</f>
        <v>0</v>
      </c>
    </row>
    <row r="456" spans="2:131" x14ac:dyDescent="0.3">
      <c r="B456">
        <v>406108</v>
      </c>
      <c r="C456" t="s">
        <v>999</v>
      </c>
      <c r="D456">
        <v>1</v>
      </c>
      <c r="E456" s="8">
        <v>45658</v>
      </c>
      <c r="F456">
        <v>559046800</v>
      </c>
      <c r="G456" t="s">
        <v>817</v>
      </c>
      <c r="J456" t="s">
        <v>296</v>
      </c>
      <c r="K456" t="s">
        <v>23</v>
      </c>
      <c r="L456" t="s">
        <v>159</v>
      </c>
      <c r="M456" t="s">
        <v>29</v>
      </c>
      <c r="N456" s="23">
        <f>Target_AM[[#This Row],[PROPORSI]]*VLOOKUP(Target_AM[[#This Row],[NIPNAS]],Target_CC[],9,0)</f>
        <v>0</v>
      </c>
      <c r="O456" s="22">
        <f>Target_AM[[#This Row],[PROPORSI]]*VLOOKUP(Target_AM[[#This Row],[NIPNAS]],Target_CC[],COLUMN(A$2)+9,0)</f>
        <v>59222516.424999997</v>
      </c>
      <c r="P456" s="22">
        <f>Target_AM[[#This Row],[PROPORSI]]*VLOOKUP(Target_AM[[#This Row],[NIPNAS]],Target_CC[],COLUMN(B$2)+9,0)</f>
        <v>59149858.299999997</v>
      </c>
      <c r="Q456" s="22">
        <f>Target_AM[[#This Row],[PROPORSI]]*VLOOKUP(Target_AM[[#This Row],[NIPNAS]],Target_CC[],COLUMN(C$2)+9,0)</f>
        <v>59163412.424999997</v>
      </c>
      <c r="R456" s="22">
        <f>Target_AM[[#This Row],[PROPORSI]]*VLOOKUP(Target_AM[[#This Row],[NIPNAS]],Target_CC[],COLUMN(D$2)+9,0)</f>
        <v>59147926</v>
      </c>
      <c r="S456" s="22">
        <f>Target_AM[[#This Row],[PROPORSI]]*VLOOKUP(Target_AM[[#This Row],[NIPNAS]],Target_CC[],COLUMN(E$2)+9,0)</f>
        <v>59104365.175000004</v>
      </c>
      <c r="T456" s="22">
        <f>Target_AM[[#This Row],[PROPORSI]]*VLOOKUP(Target_AM[[#This Row],[NIPNAS]],Target_CC[],COLUMN(F$2)+9,0)</f>
        <v>59064668.950000003</v>
      </c>
      <c r="U456" s="22">
        <f>Target_AM[[#This Row],[PROPORSI]]*VLOOKUP(Target_AM[[#This Row],[NIPNAS]],Target_CC[],COLUMN(G$2)+9,0)</f>
        <v>59136787.25</v>
      </c>
      <c r="V456" s="22">
        <f>Target_AM[[#This Row],[PROPORSI]]*VLOOKUP(Target_AM[[#This Row],[NIPNAS]],Target_CC[],COLUMN(H$2)+9,0)</f>
        <v>59192452.975000001</v>
      </c>
      <c r="W456" s="22">
        <f>Target_AM[[#This Row],[PROPORSI]]*VLOOKUP(Target_AM[[#This Row],[NIPNAS]],Target_CC[],COLUMN(I$2)+9,0)</f>
        <v>59178415.775000006</v>
      </c>
      <c r="X456" s="22">
        <f>Target_AM[[#This Row],[PROPORSI]]*VLOOKUP(Target_AM[[#This Row],[NIPNAS]],Target_CC[],COLUMN(J$2)+9,0)</f>
        <v>59178898.850000001</v>
      </c>
      <c r="Y456" s="22">
        <f>Target_AM[[#This Row],[PROPORSI]]*VLOOKUP(Target_AM[[#This Row],[NIPNAS]],Target_CC[],COLUMN(K$2)+9,0)</f>
        <v>59191969.899999999</v>
      </c>
      <c r="Z456" s="22">
        <f>Target_AM[[#This Row],[PROPORSI]]*VLOOKUP(Target_AM[[#This Row],[NIPNAS]],Target_CC[],COLUMN(L$2)+9,0)</f>
        <v>59164378.575000003</v>
      </c>
      <c r="AA456" s="22">
        <f>Target_AM[[#This Row],[PROPORSI]]*VLOOKUP(Target_AM[[#This Row],[NIPNAS]],Target_CC[],COLUMN(M$2)+9,0)</f>
        <v>709895650.60000002</v>
      </c>
      <c r="AB456" s="22">
        <f>Target_AM[[#This Row],[PROPORSI]]*VLOOKUP(Target_AM[[#This Row],[NIPNAS]],Target_CC[],COLUMN(N$2)+9,0)</f>
        <v>0</v>
      </c>
      <c r="AC456" s="22">
        <f>Target_AM[[#This Row],[PROPORSI]]*VLOOKUP(Target_AM[[#This Row],[NIPNAS]],Target_CC[],COLUMN(O$2)+9,0)</f>
        <v>690859.22431823774</v>
      </c>
      <c r="AD456" s="22">
        <f>Target_AM[[#This Row],[PROPORSI]]*VLOOKUP(Target_AM[[#This Row],[NIPNAS]],Target_CC[],COLUMN(P$2)+9,0)</f>
        <v>683729.23020126333</v>
      </c>
      <c r="AE456" s="22">
        <f>Target_AM[[#This Row],[PROPORSI]]*VLOOKUP(Target_AM[[#This Row],[NIPNAS]],Target_CC[],COLUMN(Q$2)+9,0)</f>
        <v>537486.86343142285</v>
      </c>
      <c r="AF456" s="22">
        <f>Target_AM[[#This Row],[PROPORSI]]*VLOOKUP(Target_AM[[#This Row],[NIPNAS]],Target_CC[],COLUMN(R$2)+9,0)</f>
        <v>586231.66372162709</v>
      </c>
      <c r="AG456" s="22">
        <f>Target_AM[[#This Row],[PROPORSI]]*VLOOKUP(Target_AM[[#This Row],[NIPNAS]],Target_CC[],COLUMN(S$2)+9,0)</f>
        <v>571553.53985494352</v>
      </c>
      <c r="AH456" s="22">
        <f>Target_AM[[#This Row],[PROPORSI]]*VLOOKUP(Target_AM[[#This Row],[NIPNAS]],Target_CC[],COLUMN(T$2)+9,0)</f>
        <v>710365.72728492401</v>
      </c>
      <c r="AI456" s="22">
        <f>Target_AM[[#This Row],[PROPORSI]]*VLOOKUP(Target_AM[[#This Row],[NIPNAS]],Target_CC[],COLUMN(U$2)+9,0)</f>
        <v>598269.13892134407</v>
      </c>
      <c r="AJ456" s="22">
        <f>Target_AM[[#This Row],[PROPORSI]]*VLOOKUP(Target_AM[[#This Row],[NIPNAS]],Target_CC[],COLUMN(V$2)+9,0)</f>
        <v>715610.41381648171</v>
      </c>
      <c r="AK456" s="22">
        <f>Target_AM[[#This Row],[PROPORSI]]*VLOOKUP(Target_AM[[#This Row],[NIPNAS]],Target_CC[],COLUMN(W$2)+9,0)</f>
        <v>720720.50871695695</v>
      </c>
      <c r="AL456" s="22">
        <f>Target_AM[[#This Row],[PROPORSI]]*VLOOKUP(Target_AM[[#This Row],[NIPNAS]],Target_CC[],COLUMN(X$2)+9,0)</f>
        <v>611960.29877694696</v>
      </c>
      <c r="AM456" s="22">
        <f>Target_AM[[#This Row],[PROPORSI]]*VLOOKUP(Target_AM[[#This Row],[NIPNAS]],Target_CC[],COLUMN(Y$2)+9,0)</f>
        <v>623089.45347582689</v>
      </c>
      <c r="AN456" s="22">
        <f>Target_AM[[#This Row],[PROPORSI]]*VLOOKUP(Target_AM[[#This Row],[NIPNAS]],Target_CC[],COLUMN(Z$2)+9,0)</f>
        <v>7049876.062519975</v>
      </c>
      <c r="AO456" s="22">
        <f>Target_AM[[#This Row],[PROPORSI]]*VLOOKUP(Target_AM[[#This Row],[NIPNAS]],Target_CC[],COLUMN(AA$2)+9,0)</f>
        <v>59222516.424999997</v>
      </c>
      <c r="AP456" s="22">
        <f>Target_AM[[#This Row],[PROPORSI]]*VLOOKUP(Target_AM[[#This Row],[NIPNAS]],Target_CC[],COLUMN(AB$2)+9,0)</f>
        <v>59840717.524318233</v>
      </c>
      <c r="AQ456" s="22">
        <f>Target_AM[[#This Row],[PROPORSI]]*VLOOKUP(Target_AM[[#This Row],[NIPNAS]],Target_CC[],COLUMN(AC$2)+9,0)</f>
        <v>59847141.655201264</v>
      </c>
      <c r="AR456" s="22">
        <f>Target_AM[[#This Row],[PROPORSI]]*VLOOKUP(Target_AM[[#This Row],[NIPNAS]],Target_CC[],COLUMN(AD$2)+9,0)</f>
        <v>59685412.863431424</v>
      </c>
      <c r="AS456" s="22">
        <f>Target_AM[[#This Row],[PROPORSI]]*VLOOKUP(Target_AM[[#This Row],[NIPNAS]],Target_CC[],COLUMN(AE$2)+9,0)</f>
        <v>59690596.838721633</v>
      </c>
      <c r="AT456" s="22">
        <f>Target_AM[[#This Row],[PROPORSI]]*VLOOKUP(Target_AM[[#This Row],[NIPNAS]],Target_CC[],COLUMN(AF$2)+9,0)</f>
        <v>59636222.489854947</v>
      </c>
      <c r="AU456" s="22">
        <f>Target_AM[[#This Row],[PROPORSI]]*VLOOKUP(Target_AM[[#This Row],[NIPNAS]],Target_CC[],COLUMN(AG$2)+9,0)</f>
        <v>59847152.977284923</v>
      </c>
      <c r="AV456" s="22">
        <f>Target_AM[[#This Row],[PROPORSI]]*VLOOKUP(Target_AM[[#This Row],[NIPNAS]],Target_CC[],COLUMN(AH$2)+9,0)</f>
        <v>59790722.113921344</v>
      </c>
      <c r="AW456" s="22">
        <f>Target_AM[[#This Row],[PROPORSI]]*VLOOKUP(Target_AM[[#This Row],[NIPNAS]],Target_CC[],COLUMN(AI$2)+9,0)</f>
        <v>59894026.188816488</v>
      </c>
      <c r="AX456" s="22">
        <f>Target_AM[[#This Row],[PROPORSI]]*VLOOKUP(Target_AM[[#This Row],[NIPNAS]],Target_CC[],COLUMN(AJ$2)+9,0)</f>
        <v>59899619.358716957</v>
      </c>
      <c r="AY456" s="22">
        <f>Target_AM[[#This Row],[PROPORSI]]*VLOOKUP(Target_AM[[#This Row],[NIPNAS]],Target_CC[],COLUMN(AK$2)+9,0)</f>
        <v>59803930.198776945</v>
      </c>
      <c r="AZ456" s="22">
        <f>Target_AM[[#This Row],[PROPORSI]]*VLOOKUP(Target_AM[[#This Row],[NIPNAS]],Target_CC[],COLUMN(AL$2)+9,0)</f>
        <v>59787468.028475828</v>
      </c>
      <c r="BA456" s="22">
        <f>Target_AM[[#This Row],[PROPORSI]]*VLOOKUP(Target_AM[[#This Row],[NIPNAS]],Target_CC[],COLUMN(AM$2)+9,0)</f>
        <v>716945526.66252005</v>
      </c>
      <c r="BB456" s="22">
        <f>Target_AM[[#This Row],[PROPORSI]]*VLOOKUP(Target_AM[[#This Row],[NIPNAS]],Target_CC[],COLUMN(AN$2)+9,0)</f>
        <v>0</v>
      </c>
      <c r="BC456" s="22">
        <f>Target_AM[[#This Row],[PROPORSI]]*VLOOKUP(Target_AM[[#This Row],[NIPNAS]],Target_CC[],COLUMN(AO$2)+9,0)</f>
        <v>0</v>
      </c>
      <c r="BD456" s="22">
        <f>Target_AM[[#This Row],[PROPORSI]]*VLOOKUP(Target_AM[[#This Row],[NIPNAS]],Target_CC[],COLUMN(AP$2)+9,0)</f>
        <v>0</v>
      </c>
      <c r="BE456" s="22">
        <f>Target_AM[[#This Row],[PROPORSI]]*VLOOKUP(Target_AM[[#This Row],[NIPNAS]],Target_CC[],COLUMN(AQ$2)+9,0)</f>
        <v>0</v>
      </c>
      <c r="BF456" s="22">
        <f>Target_AM[[#This Row],[PROPORSI]]*VLOOKUP(Target_AM[[#This Row],[NIPNAS]],Target_CC[],COLUMN(AR$2)+9,0)</f>
        <v>0</v>
      </c>
      <c r="BG456" s="22">
        <f>Target_AM[[#This Row],[PROPORSI]]*VLOOKUP(Target_AM[[#This Row],[NIPNAS]],Target_CC[],COLUMN(AS$2)+9,0)</f>
        <v>0</v>
      </c>
      <c r="BH456" s="22">
        <f>Target_AM[[#This Row],[PROPORSI]]*VLOOKUP(Target_AM[[#This Row],[NIPNAS]],Target_CC[],COLUMN(AT$2)+9,0)</f>
        <v>0</v>
      </c>
      <c r="BI456" s="22">
        <f>Target_AM[[#This Row],[PROPORSI]]*VLOOKUP(Target_AM[[#This Row],[NIPNAS]],Target_CC[],COLUMN(AU$2)+9,0)</f>
        <v>0</v>
      </c>
      <c r="BJ456" s="22">
        <f>Target_AM[[#This Row],[PROPORSI]]*VLOOKUP(Target_AM[[#This Row],[NIPNAS]],Target_CC[],COLUMN(AV$2)+9,0)</f>
        <v>0</v>
      </c>
      <c r="BK456" s="22">
        <f>Target_AM[[#This Row],[PROPORSI]]*VLOOKUP(Target_AM[[#This Row],[NIPNAS]],Target_CC[],COLUMN(AW$2)+9,0)</f>
        <v>0</v>
      </c>
      <c r="BL456" s="22">
        <f>Target_AM[[#This Row],[PROPORSI]]*VLOOKUP(Target_AM[[#This Row],[NIPNAS]],Target_CC[],COLUMN(AX$2)+9,0)</f>
        <v>0</v>
      </c>
      <c r="BM456" s="22">
        <f>Target_AM[[#This Row],[PROPORSI]]*VLOOKUP(Target_AM[[#This Row],[NIPNAS]],Target_CC[],COLUMN(AY$2)+9,0)</f>
        <v>0</v>
      </c>
      <c r="BN456" s="22">
        <f>Target_AM[[#This Row],[PROPORSI]]*VLOOKUP(Target_AM[[#This Row],[NIPNAS]],Target_CC[],COLUMN(AZ$2)+9,0)</f>
        <v>0</v>
      </c>
      <c r="BO456" s="22">
        <f>Target_AM[[#This Row],[PROPORSI]]*VLOOKUP(Target_AM[[#This Row],[NIPNAS]],Target_CC[],COLUMN(BA$2)+9,0)</f>
        <v>58010468</v>
      </c>
      <c r="BP456" s="22">
        <f>Target_AM[[#This Row],[PROPORSI]]*VLOOKUP(Target_AM[[#This Row],[NIPNAS]],Target_CC[],COLUMN(BB$2)+9,0)</f>
        <v>58010468</v>
      </c>
      <c r="BQ456" s="22">
        <f>Target_AM[[#This Row],[PROPORSI]]*VLOOKUP(Target_AM[[#This Row],[NIPNAS]],Target_CC[],COLUMN(BC$2)+9,0)</f>
        <v>58010468</v>
      </c>
      <c r="BR456" s="22">
        <f>Target_AM[[#This Row],[PROPORSI]]*VLOOKUP(Target_AM[[#This Row],[NIPNAS]],Target_CC[],COLUMN(BD$2)+9,0)</f>
        <v>55132089.599999994</v>
      </c>
      <c r="BS456" s="22">
        <f>Target_AM[[#This Row],[PROPORSI]]*VLOOKUP(Target_AM[[#This Row],[NIPNAS]],Target_CC[],COLUMN(BE$2)+9,0)</f>
        <v>55132089.599999994</v>
      </c>
      <c r="BT456" s="22">
        <f>Target_AM[[#This Row],[PROPORSI]]*VLOOKUP(Target_AM[[#This Row],[NIPNAS]],Target_CC[],COLUMN(BF$2)+9,0)</f>
        <v>55132089.599999994</v>
      </c>
      <c r="BU456" s="22">
        <f>Target_AM[[#This Row],[PROPORSI]]*VLOOKUP(Target_AM[[#This Row],[NIPNAS]],Target_CC[],COLUMN(BG$2)+9,0)</f>
        <v>55132089.599999994</v>
      </c>
      <c r="BV456" s="22">
        <f>Target_AM[[#This Row],[PROPORSI]]*VLOOKUP(Target_AM[[#This Row],[NIPNAS]],Target_CC[],COLUMN(BH$2)+9,0)</f>
        <v>55132089.599999994</v>
      </c>
      <c r="BW456" s="22">
        <f>Target_AM[[#This Row],[PROPORSI]]*VLOOKUP(Target_AM[[#This Row],[NIPNAS]],Target_CC[],COLUMN(BI$2)+9,0)</f>
        <v>55132089.599999994</v>
      </c>
      <c r="BX456" s="22">
        <f>Target_AM[[#This Row],[PROPORSI]]*VLOOKUP(Target_AM[[#This Row],[NIPNAS]],Target_CC[],COLUMN(BJ$2)+9,0)</f>
        <v>55132089.599999994</v>
      </c>
      <c r="BY456" s="22">
        <f>Target_AM[[#This Row],[PROPORSI]]*VLOOKUP(Target_AM[[#This Row],[NIPNAS]],Target_CC[],COLUMN(BK$2)+9,0)</f>
        <v>55132089.599999994</v>
      </c>
      <c r="BZ456" s="22">
        <f>Target_AM[[#This Row],[PROPORSI]]*VLOOKUP(Target_AM[[#This Row],[NIPNAS]],Target_CC[],COLUMN(BL$2)+9,0)</f>
        <v>55132089.599999994</v>
      </c>
      <c r="CA456" s="22">
        <f>Target_AM[[#This Row],[PROPORSI]]*VLOOKUP(Target_AM[[#This Row],[NIPNAS]],Target_CC[],COLUMN(BM$2)+9,0)</f>
        <v>670220210.4000001</v>
      </c>
      <c r="CB456" s="22">
        <f>Target_AM[[#This Row],[PROPORSI]]*VLOOKUP(Target_AM[[#This Row],[NIPNAS]],Target_CC[],COLUMN(BN$2)+9,0)</f>
        <v>57567568</v>
      </c>
      <c r="CC456" s="22">
        <f>Target_AM[[#This Row],[PROPORSI]]*VLOOKUP(Target_AM[[#This Row],[NIPNAS]],Target_CC[],COLUMN(BO$2)+9,0)</f>
        <v>57567568</v>
      </c>
      <c r="CD456" s="22">
        <f>Target_AM[[#This Row],[PROPORSI]]*VLOOKUP(Target_AM[[#This Row],[NIPNAS]],Target_CC[],COLUMN(BP$2)+9,0)</f>
        <v>57567568</v>
      </c>
      <c r="CE456" s="22">
        <f>Target_AM[[#This Row],[PROPORSI]]*VLOOKUP(Target_AM[[#This Row],[NIPNAS]],Target_CC[],COLUMN(BQ$2)+9,0)</f>
        <v>54689189.599999994</v>
      </c>
      <c r="CF456" s="22">
        <f>Target_AM[[#This Row],[PROPORSI]]*VLOOKUP(Target_AM[[#This Row],[NIPNAS]],Target_CC[],COLUMN(BR$2)+9,0)</f>
        <v>54689189.599999994</v>
      </c>
      <c r="CG456" s="22">
        <f>Target_AM[[#This Row],[PROPORSI]]*VLOOKUP(Target_AM[[#This Row],[NIPNAS]],Target_CC[],COLUMN(BS$2)+9,0)</f>
        <v>54689189.599999994</v>
      </c>
      <c r="CH456" s="22">
        <f>Target_AM[[#This Row],[PROPORSI]]*VLOOKUP(Target_AM[[#This Row],[NIPNAS]],Target_CC[],COLUMN(BT$2)+9,0)</f>
        <v>54689189.599999994</v>
      </c>
      <c r="CI456" s="22">
        <f>Target_AM[[#This Row],[PROPORSI]]*VLOOKUP(Target_AM[[#This Row],[NIPNAS]],Target_CC[],COLUMN(BU$2)+9,0)</f>
        <v>54689189.599999994</v>
      </c>
      <c r="CJ456" s="22">
        <f>Target_AM[[#This Row],[PROPORSI]]*VLOOKUP(Target_AM[[#This Row],[NIPNAS]],Target_CC[],COLUMN(BV$2)+9,0)</f>
        <v>54689189.599999994</v>
      </c>
      <c r="CK456" s="22">
        <f>Target_AM[[#This Row],[PROPORSI]]*VLOOKUP(Target_AM[[#This Row],[NIPNAS]],Target_CC[],COLUMN(BW$2)+9,0)</f>
        <v>54689189.599999994</v>
      </c>
      <c r="CL456" s="22">
        <f>Target_AM[[#This Row],[PROPORSI]]*VLOOKUP(Target_AM[[#This Row],[NIPNAS]],Target_CC[],COLUMN(BX$2)+9,0)</f>
        <v>54689189.599999994</v>
      </c>
      <c r="CM456" s="22">
        <f>Target_AM[[#This Row],[PROPORSI]]*VLOOKUP(Target_AM[[#This Row],[NIPNAS]],Target_CC[],COLUMN(BY$2)+9,0)</f>
        <v>54689189.599999994</v>
      </c>
      <c r="CN456" s="22">
        <f>Target_AM[[#This Row],[PROPORSI]]*VLOOKUP(Target_AM[[#This Row],[NIPNAS]],Target_CC[],COLUMN(BZ$2)+9,0)</f>
        <v>664905410.4000001</v>
      </c>
      <c r="CO456" s="22">
        <f>Target_AM[[#This Row],[PROPORSI]]*VLOOKUP(Target_AM[[#This Row],[NIPNAS]],Target_CC[],COLUMN(CA$2)+9,0)</f>
        <v>442900</v>
      </c>
      <c r="CP456" s="22">
        <f>Target_AM[[#This Row],[PROPORSI]]*VLOOKUP(Target_AM[[#This Row],[NIPNAS]],Target_CC[],COLUMN(CB$2)+9,0)</f>
        <v>442900</v>
      </c>
      <c r="CQ456" s="22">
        <f>Target_AM[[#This Row],[PROPORSI]]*VLOOKUP(Target_AM[[#This Row],[NIPNAS]],Target_CC[],COLUMN(CC$2)+9,0)</f>
        <v>442900</v>
      </c>
      <c r="CR456" s="22">
        <f>Target_AM[[#This Row],[PROPORSI]]*VLOOKUP(Target_AM[[#This Row],[NIPNAS]],Target_CC[],COLUMN(CD$2)+9,0)</f>
        <v>442900</v>
      </c>
      <c r="CS456" s="22">
        <f>Target_AM[[#This Row],[PROPORSI]]*VLOOKUP(Target_AM[[#This Row],[NIPNAS]],Target_CC[],COLUMN(CE$2)+9,0)</f>
        <v>442900</v>
      </c>
      <c r="CT456" s="22">
        <f>Target_AM[[#This Row],[PROPORSI]]*VLOOKUP(Target_AM[[#This Row],[NIPNAS]],Target_CC[],COLUMN(CF$2)+9,0)</f>
        <v>442900</v>
      </c>
      <c r="CU456" s="22">
        <f>Target_AM[[#This Row],[PROPORSI]]*VLOOKUP(Target_AM[[#This Row],[NIPNAS]],Target_CC[],COLUMN(CG$2)+9,0)</f>
        <v>442900</v>
      </c>
      <c r="CV456" s="22">
        <f>Target_AM[[#This Row],[PROPORSI]]*VLOOKUP(Target_AM[[#This Row],[NIPNAS]],Target_CC[],COLUMN(CH$2)+9,0)</f>
        <v>442900</v>
      </c>
      <c r="CW456" s="22">
        <f>Target_AM[[#This Row],[PROPORSI]]*VLOOKUP(Target_AM[[#This Row],[NIPNAS]],Target_CC[],COLUMN(CI$2)+9,0)</f>
        <v>442900</v>
      </c>
      <c r="CX456" s="22">
        <f>Target_AM[[#This Row],[PROPORSI]]*VLOOKUP(Target_AM[[#This Row],[NIPNAS]],Target_CC[],COLUMN(CJ$2)+9,0)</f>
        <v>442900</v>
      </c>
      <c r="CY456" s="22">
        <f>Target_AM[[#This Row],[PROPORSI]]*VLOOKUP(Target_AM[[#This Row],[NIPNAS]],Target_CC[],COLUMN(CK$2)+9,0)</f>
        <v>442900</v>
      </c>
      <c r="CZ456" s="22">
        <f>Target_AM[[#This Row],[PROPORSI]]*VLOOKUP(Target_AM[[#This Row],[NIPNAS]],Target_CC[],COLUMN(CL$2)+9,0)</f>
        <v>442900</v>
      </c>
      <c r="DA456" s="22">
        <f>Target_AM[[#This Row],[PROPORSI]]*VLOOKUP(Target_AM[[#This Row],[NIPNAS]],Target_CC[],COLUMN(CM$2)+9,0)</f>
        <v>5314800</v>
      </c>
      <c r="DB456" s="22">
        <f>Target_AM[[#This Row],[PROPORSI]]*VLOOKUP(Target_AM[[#This Row],[NIPNAS]],Target_CC[],COLUMN(CN$2)+9,0)</f>
        <v>0</v>
      </c>
      <c r="DC456" s="22">
        <f>Target_AM[[#This Row],[PROPORSI]]*VLOOKUP(Target_AM[[#This Row],[NIPNAS]],Target_CC[],COLUMN(CO$2)+9,0)</f>
        <v>0</v>
      </c>
      <c r="DD456" s="22">
        <f>Target_AM[[#This Row],[PROPORSI]]*VLOOKUP(Target_AM[[#This Row],[NIPNAS]],Target_CC[],COLUMN(CP$2)+9,0)</f>
        <v>0</v>
      </c>
      <c r="DE456" s="22">
        <f>Target_AM[[#This Row],[PROPORSI]]*VLOOKUP(Target_AM[[#This Row],[NIPNAS]],Target_CC[],COLUMN(CQ$2)+9,0)</f>
        <v>0</v>
      </c>
      <c r="DF456" s="22">
        <f>Target_AM[[#This Row],[PROPORSI]]*VLOOKUP(Target_AM[[#This Row],[NIPNAS]],Target_CC[],COLUMN(CR$2)+9,0)</f>
        <v>0</v>
      </c>
      <c r="DG456" s="22">
        <f>Target_AM[[#This Row],[PROPORSI]]*VLOOKUP(Target_AM[[#This Row],[NIPNAS]],Target_CC[],COLUMN(CS$2)+9,0)</f>
        <v>0</v>
      </c>
      <c r="DH456" s="22">
        <f>Target_AM[[#This Row],[PROPORSI]]*VLOOKUP(Target_AM[[#This Row],[NIPNAS]],Target_CC[],COLUMN(CT$2)+9,0)</f>
        <v>0</v>
      </c>
      <c r="DI456" s="22">
        <f>Target_AM[[#This Row],[PROPORSI]]*VLOOKUP(Target_AM[[#This Row],[NIPNAS]],Target_CC[],COLUMN(CU$2)+9,0)</f>
        <v>0</v>
      </c>
      <c r="DJ456" s="22">
        <f>Target_AM[[#This Row],[PROPORSI]]*VLOOKUP(Target_AM[[#This Row],[NIPNAS]],Target_CC[],COLUMN(CV$2)+9,0)</f>
        <v>0</v>
      </c>
      <c r="DK456" s="22">
        <f>Target_AM[[#This Row],[PROPORSI]]*VLOOKUP(Target_AM[[#This Row],[NIPNAS]],Target_CC[],COLUMN(CW$2)+9,0)</f>
        <v>0</v>
      </c>
      <c r="DL456" s="22">
        <f>Target_AM[[#This Row],[PROPORSI]]*VLOOKUP(Target_AM[[#This Row],[NIPNAS]],Target_CC[],COLUMN(CX$2)+9,0)</f>
        <v>0</v>
      </c>
      <c r="DM456" s="22">
        <f>Target_AM[[#This Row],[PROPORSI]]*VLOOKUP(Target_AM[[#This Row],[NIPNAS]],Target_CC[],COLUMN(CY$2)+9,0)</f>
        <v>0</v>
      </c>
      <c r="DN456" s="22">
        <f>Target_AM[[#This Row],[PROPORSI]]*VLOOKUP(Target_AM[[#This Row],[NIPNAS]],Target_CC[],COLUMN(CZ$2)+9,0)</f>
        <v>0</v>
      </c>
      <c r="DO456" s="22">
        <f>Target_AM[[#This Row],[PROPORSI]]*VLOOKUP(Target_AM[[#This Row],[NIPNAS]],Target_CC[],COLUMN(DA$2)+9,0)</f>
        <v>0</v>
      </c>
      <c r="DP456" s="22">
        <f>Target_AM[[#This Row],[PROPORSI]]*VLOOKUP(Target_AM[[#This Row],[NIPNAS]],Target_CC[],COLUMN(DB$2)+9,0)</f>
        <v>0</v>
      </c>
      <c r="DQ456" s="22">
        <f>Target_AM[[#This Row],[PROPORSI]]*VLOOKUP(Target_AM[[#This Row],[NIPNAS]],Target_CC[],COLUMN(DC$2)+9,0)</f>
        <v>0</v>
      </c>
      <c r="DR456" s="22">
        <f>Target_AM[[#This Row],[PROPORSI]]*VLOOKUP(Target_AM[[#This Row],[NIPNAS]],Target_CC[],COLUMN(DD$2)+9,0)</f>
        <v>0</v>
      </c>
      <c r="DS456" s="22">
        <f>Target_AM[[#This Row],[PROPORSI]]*VLOOKUP(Target_AM[[#This Row],[NIPNAS]],Target_CC[],COLUMN(DE$2)+9,0)</f>
        <v>0</v>
      </c>
      <c r="DT456" s="22">
        <f>Target_AM[[#This Row],[PROPORSI]]*VLOOKUP(Target_AM[[#This Row],[NIPNAS]],Target_CC[],COLUMN(DF$2)+9,0)</f>
        <v>0</v>
      </c>
      <c r="DU456" s="22">
        <f>Target_AM[[#This Row],[PROPORSI]]*VLOOKUP(Target_AM[[#This Row],[NIPNAS]],Target_CC[],COLUMN(DG$2)+9,0)</f>
        <v>0</v>
      </c>
      <c r="DV456" s="22">
        <f>Target_AM[[#This Row],[PROPORSI]]*VLOOKUP(Target_AM[[#This Row],[NIPNAS]],Target_CC[],COLUMN(DH$2)+9,0)</f>
        <v>0</v>
      </c>
      <c r="DW456" s="22">
        <f>Target_AM[[#This Row],[PROPORSI]]*VLOOKUP(Target_AM[[#This Row],[NIPNAS]],Target_CC[],COLUMN(DI$2)+9,0)</f>
        <v>0</v>
      </c>
      <c r="DX456" s="22">
        <f>Target_AM[[#This Row],[PROPORSI]]*VLOOKUP(Target_AM[[#This Row],[NIPNAS]],Target_CC[],COLUMN(DJ$2)+9,0)</f>
        <v>0</v>
      </c>
      <c r="DY456" s="22">
        <f>Target_AM[[#This Row],[PROPORSI]]*VLOOKUP(Target_AM[[#This Row],[NIPNAS]],Target_CC[],COLUMN(DK$2)+9,0)</f>
        <v>0</v>
      </c>
      <c r="DZ456" s="22">
        <f>Target_AM[[#This Row],[PROPORSI]]*VLOOKUP(Target_AM[[#This Row],[NIPNAS]],Target_CC[],COLUMN(DL$2)+9,0)</f>
        <v>0</v>
      </c>
      <c r="EA456" s="22">
        <f>Target_AM[[#This Row],[PROPORSI]]*VLOOKUP(Target_AM[[#This Row],[NIPNAS]],Target_CC[],COLUMN(DM$2)+9,0)</f>
        <v>0</v>
      </c>
    </row>
    <row r="457" spans="2:131" x14ac:dyDescent="0.3">
      <c r="B457">
        <v>906836</v>
      </c>
      <c r="C457" t="s">
        <v>1048</v>
      </c>
      <c r="D457">
        <v>0.8</v>
      </c>
      <c r="E457" s="8">
        <v>45658</v>
      </c>
      <c r="F457">
        <v>5590864</v>
      </c>
      <c r="G457" t="s">
        <v>819</v>
      </c>
      <c r="J457" t="s">
        <v>294</v>
      </c>
      <c r="K457" t="s">
        <v>23</v>
      </c>
      <c r="L457" t="s">
        <v>159</v>
      </c>
      <c r="M457" t="s">
        <v>29</v>
      </c>
      <c r="N457" s="23">
        <f>Target_AM[[#This Row],[PROPORSI]]*VLOOKUP(Target_AM[[#This Row],[NIPNAS]],Target_CC[],9,0)</f>
        <v>935526994.87275028</v>
      </c>
      <c r="O457" s="22">
        <f>Target_AM[[#This Row],[PROPORSI]]*VLOOKUP(Target_AM[[#This Row],[NIPNAS]],Target_CC[],COLUMN(A$2)+9,0)</f>
        <v>49221599.600000001</v>
      </c>
      <c r="P457" s="22">
        <f>Target_AM[[#This Row],[PROPORSI]]*VLOOKUP(Target_AM[[#This Row],[NIPNAS]],Target_CC[],COLUMN(B$2)+9,0)</f>
        <v>50040619.200000003</v>
      </c>
      <c r="Q457" s="22">
        <f>Target_AM[[#This Row],[PROPORSI]]*VLOOKUP(Target_AM[[#This Row],[NIPNAS]],Target_CC[],COLUMN(C$2)+9,0)</f>
        <v>48402580</v>
      </c>
      <c r="R457" s="22">
        <f>Target_AM[[#This Row],[PROPORSI]]*VLOOKUP(Target_AM[[#This Row],[NIPNAS]],Target_CC[],COLUMN(D$2)+9,0)</f>
        <v>46764540.800000004</v>
      </c>
      <c r="S457" s="22">
        <f>Target_AM[[#This Row],[PROPORSI]]*VLOOKUP(Target_AM[[#This Row],[NIPNAS]],Target_CC[],COLUMN(E$2)+9,0)</f>
        <v>47583560.400000006</v>
      </c>
      <c r="T457" s="22">
        <f>Target_AM[[#This Row],[PROPORSI]]*VLOOKUP(Target_AM[[#This Row],[NIPNAS]],Target_CC[],COLUMN(F$2)+9,0)</f>
        <v>48402580</v>
      </c>
      <c r="U457" s="22">
        <f>Target_AM[[#This Row],[PROPORSI]]*VLOOKUP(Target_AM[[#This Row],[NIPNAS]],Target_CC[],COLUMN(G$2)+9,0)</f>
        <v>52497678</v>
      </c>
      <c r="V457" s="22">
        <f>Target_AM[[#This Row],[PROPORSI]]*VLOOKUP(Target_AM[[#This Row],[NIPNAS]],Target_CC[],COLUMN(H$2)+9,0)</f>
        <v>50859638.800000004</v>
      </c>
      <c r="W457" s="22">
        <f>Target_AM[[#This Row],[PROPORSI]]*VLOOKUP(Target_AM[[#This Row],[NIPNAS]],Target_CC[],COLUMN(I$2)+9,0)</f>
        <v>50859638.800000004</v>
      </c>
      <c r="X457" s="22">
        <f>Target_AM[[#This Row],[PROPORSI]]*VLOOKUP(Target_AM[[#This Row],[NIPNAS]],Target_CC[],COLUMN(J$2)+9,0)</f>
        <v>52497678</v>
      </c>
      <c r="Y457" s="22">
        <f>Target_AM[[#This Row],[PROPORSI]]*VLOOKUP(Target_AM[[#This Row],[NIPNAS]],Target_CC[],COLUMN(K$2)+9,0)</f>
        <v>50040619.200000003</v>
      </c>
      <c r="Z457" s="22">
        <f>Target_AM[[#This Row],[PROPORSI]]*VLOOKUP(Target_AM[[#This Row],[NIPNAS]],Target_CC[],COLUMN(L$2)+9,0)</f>
        <v>50859638.800000004</v>
      </c>
      <c r="AA457" s="22">
        <f>Target_AM[[#This Row],[PROPORSI]]*VLOOKUP(Target_AM[[#This Row],[NIPNAS]],Target_CC[],COLUMN(M$2)+9,0)</f>
        <v>598030371.60000002</v>
      </c>
      <c r="AB457" s="22">
        <f>Target_AM[[#This Row],[PROPORSI]]*VLOOKUP(Target_AM[[#This Row],[NIPNAS]],Target_CC[],COLUMN(N$2)+9,0)</f>
        <v>270170.67710930202</v>
      </c>
      <c r="AC457" s="22">
        <f>Target_AM[[#This Row],[PROPORSI]]*VLOOKUP(Target_AM[[#This Row],[NIPNAS]],Target_CC[],COLUMN(O$2)+9,0)</f>
        <v>516188.79221929389</v>
      </c>
      <c r="AD457" s="22">
        <f>Target_AM[[#This Row],[PROPORSI]]*VLOOKUP(Target_AM[[#This Row],[NIPNAS]],Target_CC[],COLUMN(P$2)+9,0)</f>
        <v>567807.67144122336</v>
      </c>
      <c r="AE457" s="22">
        <f>Target_AM[[#This Row],[PROPORSI]]*VLOOKUP(Target_AM[[#This Row],[NIPNAS]],Target_CC[],COLUMN(Q$2)+9,0)</f>
        <v>552608.77922587737</v>
      </c>
      <c r="AF457" s="22">
        <f>Target_AM[[#This Row],[PROPORSI]]*VLOOKUP(Target_AM[[#This Row],[NIPNAS]],Target_CC[],COLUMN(R$2)+9,0)</f>
        <v>887362.17433386075</v>
      </c>
      <c r="AG457" s="22">
        <f>Target_AM[[#This Row],[PROPORSI]]*VLOOKUP(Target_AM[[#This Row],[NIPNAS]],Target_CC[],COLUMN(S$2)+9,0)</f>
        <v>798625.95690047485</v>
      </c>
      <c r="AH457" s="22">
        <f>Target_AM[[#This Row],[PROPORSI]]*VLOOKUP(Target_AM[[#This Row],[NIPNAS]],Target_CC[],COLUMN(T$2)+9,0)</f>
        <v>451075.77195304586</v>
      </c>
      <c r="AI457" s="22">
        <f>Target_AM[[#This Row],[PROPORSI]]*VLOOKUP(Target_AM[[#This Row],[NIPNAS]],Target_CC[],COLUMN(U$2)+9,0)</f>
        <v>992366.69829670107</v>
      </c>
      <c r="AJ457" s="22">
        <f>Target_AM[[#This Row],[PROPORSI]]*VLOOKUP(Target_AM[[#This Row],[NIPNAS]],Target_CC[],COLUMN(V$2)+9,0)</f>
        <v>826972.2485805843</v>
      </c>
      <c r="AK457" s="22">
        <f>Target_AM[[#This Row],[PROPORSI]]*VLOOKUP(Target_AM[[#This Row],[NIPNAS]],Target_CC[],COLUMN(W$2)+9,0)</f>
        <v>992366.69829670107</v>
      </c>
      <c r="AL457" s="22">
        <f>Target_AM[[#This Row],[PROPORSI]]*VLOOKUP(Target_AM[[#This Row],[NIPNAS]],Target_CC[],COLUMN(X$2)+9,0)</f>
        <v>1075063.9231547597</v>
      </c>
      <c r="AM457" s="22">
        <f>Target_AM[[#This Row],[PROPORSI]]*VLOOKUP(Target_AM[[#This Row],[NIPNAS]],Target_CC[],COLUMN(Y$2)+9,0)</f>
        <v>1075063.9231547597</v>
      </c>
      <c r="AN457" s="22">
        <f>Target_AM[[#This Row],[PROPORSI]]*VLOOKUP(Target_AM[[#This Row],[NIPNAS]],Target_CC[],COLUMN(Z$2)+9,0)</f>
        <v>9005673.3146665823</v>
      </c>
      <c r="AO457" s="22">
        <f>Target_AM[[#This Row],[PROPORSI]]*VLOOKUP(Target_AM[[#This Row],[NIPNAS]],Target_CC[],COLUMN(AA$2)+9,0)</f>
        <v>49491770.277109303</v>
      </c>
      <c r="AP457" s="22">
        <f>Target_AM[[#This Row],[PROPORSI]]*VLOOKUP(Target_AM[[#This Row],[NIPNAS]],Target_CC[],COLUMN(AB$2)+9,0)</f>
        <v>50556807.992219299</v>
      </c>
      <c r="AQ457" s="22">
        <f>Target_AM[[#This Row],[PROPORSI]]*VLOOKUP(Target_AM[[#This Row],[NIPNAS]],Target_CC[],COLUMN(AC$2)+9,0)</f>
        <v>48970387.671441227</v>
      </c>
      <c r="AR457" s="22">
        <f>Target_AM[[#This Row],[PROPORSI]]*VLOOKUP(Target_AM[[#This Row],[NIPNAS]],Target_CC[],COLUMN(AD$2)+9,0)</f>
        <v>47317149.579225883</v>
      </c>
      <c r="AS457" s="22">
        <f>Target_AM[[#This Row],[PROPORSI]]*VLOOKUP(Target_AM[[#This Row],[NIPNAS]],Target_CC[],COLUMN(AE$2)+9,0)</f>
        <v>48470922.574333861</v>
      </c>
      <c r="AT457" s="22">
        <f>Target_AM[[#This Row],[PROPORSI]]*VLOOKUP(Target_AM[[#This Row],[NIPNAS]],Target_CC[],COLUMN(AF$2)+9,0)</f>
        <v>49201205.956900477</v>
      </c>
      <c r="AU457" s="22">
        <f>Target_AM[[#This Row],[PROPORSI]]*VLOOKUP(Target_AM[[#This Row],[NIPNAS]],Target_CC[],COLUMN(AG$2)+9,0)</f>
        <v>52948753.771953046</v>
      </c>
      <c r="AV457" s="22">
        <f>Target_AM[[#This Row],[PROPORSI]]*VLOOKUP(Target_AM[[#This Row],[NIPNAS]],Target_CC[],COLUMN(AH$2)+9,0)</f>
        <v>51852005.498296708</v>
      </c>
      <c r="AW457" s="22">
        <f>Target_AM[[#This Row],[PROPORSI]]*VLOOKUP(Target_AM[[#This Row],[NIPNAS]],Target_CC[],COLUMN(AI$2)+9,0)</f>
        <v>51686611.048580587</v>
      </c>
      <c r="AX457" s="22">
        <f>Target_AM[[#This Row],[PROPORSI]]*VLOOKUP(Target_AM[[#This Row],[NIPNAS]],Target_CC[],COLUMN(AJ$2)+9,0)</f>
        <v>53490044.698296703</v>
      </c>
      <c r="AY457" s="22">
        <f>Target_AM[[#This Row],[PROPORSI]]*VLOOKUP(Target_AM[[#This Row],[NIPNAS]],Target_CC[],COLUMN(AK$2)+9,0)</f>
        <v>51115683.123154759</v>
      </c>
      <c r="AZ457" s="22">
        <f>Target_AM[[#This Row],[PROPORSI]]*VLOOKUP(Target_AM[[#This Row],[NIPNAS]],Target_CC[],COLUMN(AL$2)+9,0)</f>
        <v>51934702.723154761</v>
      </c>
      <c r="BA457" s="22">
        <f>Target_AM[[#This Row],[PROPORSI]]*VLOOKUP(Target_AM[[#This Row],[NIPNAS]],Target_CC[],COLUMN(AM$2)+9,0)</f>
        <v>607036044.91466653</v>
      </c>
      <c r="BB457" s="22">
        <f>Target_AM[[#This Row],[PROPORSI]]*VLOOKUP(Target_AM[[#This Row],[NIPNAS]],Target_CC[],COLUMN(AN$2)+9,0)</f>
        <v>0</v>
      </c>
      <c r="BC457" s="22">
        <f>Target_AM[[#This Row],[PROPORSI]]*VLOOKUP(Target_AM[[#This Row],[NIPNAS]],Target_CC[],COLUMN(AO$2)+9,0)</f>
        <v>0</v>
      </c>
      <c r="BD457" s="22">
        <f>Target_AM[[#This Row],[PROPORSI]]*VLOOKUP(Target_AM[[#This Row],[NIPNAS]],Target_CC[],COLUMN(AP$2)+9,0)</f>
        <v>0</v>
      </c>
      <c r="BE457" s="22">
        <f>Target_AM[[#This Row],[PROPORSI]]*VLOOKUP(Target_AM[[#This Row],[NIPNAS]],Target_CC[],COLUMN(AQ$2)+9,0)</f>
        <v>0</v>
      </c>
      <c r="BF457" s="22">
        <f>Target_AM[[#This Row],[PROPORSI]]*VLOOKUP(Target_AM[[#This Row],[NIPNAS]],Target_CC[],COLUMN(AR$2)+9,0)</f>
        <v>0</v>
      </c>
      <c r="BG457" s="22">
        <f>Target_AM[[#This Row],[PROPORSI]]*VLOOKUP(Target_AM[[#This Row],[NIPNAS]],Target_CC[],COLUMN(AS$2)+9,0)</f>
        <v>0</v>
      </c>
      <c r="BH457" s="22">
        <f>Target_AM[[#This Row],[PROPORSI]]*VLOOKUP(Target_AM[[#This Row],[NIPNAS]],Target_CC[],COLUMN(AT$2)+9,0)</f>
        <v>0</v>
      </c>
      <c r="BI457" s="22">
        <f>Target_AM[[#This Row],[PROPORSI]]*VLOOKUP(Target_AM[[#This Row],[NIPNAS]],Target_CC[],COLUMN(AU$2)+9,0)</f>
        <v>0</v>
      </c>
      <c r="BJ457" s="22">
        <f>Target_AM[[#This Row],[PROPORSI]]*VLOOKUP(Target_AM[[#This Row],[NIPNAS]],Target_CC[],COLUMN(AV$2)+9,0)</f>
        <v>0</v>
      </c>
      <c r="BK457" s="22">
        <f>Target_AM[[#This Row],[PROPORSI]]*VLOOKUP(Target_AM[[#This Row],[NIPNAS]],Target_CC[],COLUMN(AW$2)+9,0)</f>
        <v>0</v>
      </c>
      <c r="BL457" s="22">
        <f>Target_AM[[#This Row],[PROPORSI]]*VLOOKUP(Target_AM[[#This Row],[NIPNAS]],Target_CC[],COLUMN(AX$2)+9,0)</f>
        <v>0</v>
      </c>
      <c r="BM457" s="22">
        <f>Target_AM[[#This Row],[PROPORSI]]*VLOOKUP(Target_AM[[#This Row],[NIPNAS]],Target_CC[],COLUMN(AY$2)+9,0)</f>
        <v>0</v>
      </c>
      <c r="BN457" s="22">
        <f>Target_AM[[#This Row],[PROPORSI]]*VLOOKUP(Target_AM[[#This Row],[NIPNAS]],Target_CC[],COLUMN(AZ$2)+9,0)</f>
        <v>0</v>
      </c>
      <c r="BO457" s="22">
        <f>Target_AM[[#This Row],[PROPORSI]]*VLOOKUP(Target_AM[[#This Row],[NIPNAS]],Target_CC[],COLUMN(BA$2)+9,0)</f>
        <v>50976541.600000001</v>
      </c>
      <c r="BP457" s="22">
        <f>Target_AM[[#This Row],[PROPORSI]]*VLOOKUP(Target_AM[[#This Row],[NIPNAS]],Target_CC[],COLUMN(BB$2)+9,0)</f>
        <v>50974556</v>
      </c>
      <c r="BQ457" s="22">
        <f>Target_AM[[#This Row],[PROPORSI]]*VLOOKUP(Target_AM[[#This Row],[NIPNAS]],Target_CC[],COLUMN(BC$2)+9,0)</f>
        <v>50358545.600000001</v>
      </c>
      <c r="BR457" s="22">
        <f>Target_AM[[#This Row],[PROPORSI]]*VLOOKUP(Target_AM[[#This Row],[NIPNAS]],Target_CC[],COLUMN(BD$2)+9,0)</f>
        <v>49826475.439999998</v>
      </c>
      <c r="BS457" s="22">
        <f>Target_AM[[#This Row],[PROPORSI]]*VLOOKUP(Target_AM[[#This Row],[NIPNAS]],Target_CC[],COLUMN(BE$2)+9,0)</f>
        <v>50171142.640000001</v>
      </c>
      <c r="BT457" s="22">
        <f>Target_AM[[#This Row],[PROPORSI]]*VLOOKUP(Target_AM[[#This Row],[NIPNAS]],Target_CC[],COLUMN(BF$2)+9,0)</f>
        <v>50171142.640000001</v>
      </c>
      <c r="BU457" s="22">
        <f>Target_AM[[#This Row],[PROPORSI]]*VLOOKUP(Target_AM[[#This Row],[NIPNAS]],Target_CC[],COLUMN(BG$2)+9,0)</f>
        <v>50171142.640000001</v>
      </c>
      <c r="BV457" s="22">
        <f>Target_AM[[#This Row],[PROPORSI]]*VLOOKUP(Target_AM[[#This Row],[NIPNAS]],Target_CC[],COLUMN(BH$2)+9,0)</f>
        <v>50171142.640000001</v>
      </c>
      <c r="BW457" s="22">
        <f>Target_AM[[#This Row],[PROPORSI]]*VLOOKUP(Target_AM[[#This Row],[NIPNAS]],Target_CC[],COLUMN(BI$2)+9,0)</f>
        <v>50171142.640000001</v>
      </c>
      <c r="BX457" s="22">
        <f>Target_AM[[#This Row],[PROPORSI]]*VLOOKUP(Target_AM[[#This Row],[NIPNAS]],Target_CC[],COLUMN(BJ$2)+9,0)</f>
        <v>50171142.640000001</v>
      </c>
      <c r="BY457" s="22">
        <f>Target_AM[[#This Row],[PROPORSI]]*VLOOKUP(Target_AM[[#This Row],[NIPNAS]],Target_CC[],COLUMN(BK$2)+9,0)</f>
        <v>50171142.640000001</v>
      </c>
      <c r="BZ457" s="22">
        <f>Target_AM[[#This Row],[PROPORSI]]*VLOOKUP(Target_AM[[#This Row],[NIPNAS]],Target_CC[],COLUMN(BL$2)+9,0)</f>
        <v>50171142.640000001</v>
      </c>
      <c r="CA457" s="22">
        <f>Target_AM[[#This Row],[PROPORSI]]*VLOOKUP(Target_AM[[#This Row],[NIPNAS]],Target_CC[],COLUMN(BM$2)+9,0)</f>
        <v>603505259.75999999</v>
      </c>
      <c r="CB457" s="22">
        <f>Target_AM[[#This Row],[PROPORSI]]*VLOOKUP(Target_AM[[#This Row],[NIPNAS]],Target_CC[],COLUMN(BN$2)+9,0)</f>
        <v>35937307.200000003</v>
      </c>
      <c r="CC457" s="22">
        <f>Target_AM[[#This Row],[PROPORSI]]*VLOOKUP(Target_AM[[#This Row],[NIPNAS]],Target_CC[],COLUMN(BO$2)+9,0)</f>
        <v>35937307.200000003</v>
      </c>
      <c r="CD457" s="22">
        <f>Target_AM[[#This Row],[PROPORSI]]*VLOOKUP(Target_AM[[#This Row],[NIPNAS]],Target_CC[],COLUMN(BP$2)+9,0)</f>
        <v>35937307.200000003</v>
      </c>
      <c r="CE457" s="22">
        <f>Target_AM[[#This Row],[PROPORSI]]*VLOOKUP(Target_AM[[#This Row],[NIPNAS]],Target_CC[],COLUMN(BQ$2)+9,0)</f>
        <v>34140441.839999996</v>
      </c>
      <c r="CF457" s="22">
        <f>Target_AM[[#This Row],[PROPORSI]]*VLOOKUP(Target_AM[[#This Row],[NIPNAS]],Target_CC[],COLUMN(BR$2)+9,0)</f>
        <v>34140441.839999996</v>
      </c>
      <c r="CG457" s="22">
        <f>Target_AM[[#This Row],[PROPORSI]]*VLOOKUP(Target_AM[[#This Row],[NIPNAS]],Target_CC[],COLUMN(BS$2)+9,0)</f>
        <v>34140441.839999996</v>
      </c>
      <c r="CH457" s="22">
        <f>Target_AM[[#This Row],[PROPORSI]]*VLOOKUP(Target_AM[[#This Row],[NIPNAS]],Target_CC[],COLUMN(BT$2)+9,0)</f>
        <v>34140441.839999996</v>
      </c>
      <c r="CI457" s="22">
        <f>Target_AM[[#This Row],[PROPORSI]]*VLOOKUP(Target_AM[[#This Row],[NIPNAS]],Target_CC[],COLUMN(BU$2)+9,0)</f>
        <v>34140441.839999996</v>
      </c>
      <c r="CJ457" s="22">
        <f>Target_AM[[#This Row],[PROPORSI]]*VLOOKUP(Target_AM[[#This Row],[NIPNAS]],Target_CC[],COLUMN(BV$2)+9,0)</f>
        <v>34140441.839999996</v>
      </c>
      <c r="CK457" s="22">
        <f>Target_AM[[#This Row],[PROPORSI]]*VLOOKUP(Target_AM[[#This Row],[NIPNAS]],Target_CC[],COLUMN(BW$2)+9,0)</f>
        <v>34140441.839999996</v>
      </c>
      <c r="CL457" s="22">
        <f>Target_AM[[#This Row],[PROPORSI]]*VLOOKUP(Target_AM[[#This Row],[NIPNAS]],Target_CC[],COLUMN(BX$2)+9,0)</f>
        <v>34140441.839999996</v>
      </c>
      <c r="CM457" s="22">
        <f>Target_AM[[#This Row],[PROPORSI]]*VLOOKUP(Target_AM[[#This Row],[NIPNAS]],Target_CC[],COLUMN(BY$2)+9,0)</f>
        <v>34140441.839999996</v>
      </c>
      <c r="CN457" s="22">
        <f>Target_AM[[#This Row],[PROPORSI]]*VLOOKUP(Target_AM[[#This Row],[NIPNAS]],Target_CC[],COLUMN(BZ$2)+9,0)</f>
        <v>415075898.16000009</v>
      </c>
      <c r="CO457" s="22">
        <f>Target_AM[[#This Row],[PROPORSI]]*VLOOKUP(Target_AM[[#This Row],[NIPNAS]],Target_CC[],COLUMN(CA$2)+9,0)</f>
        <v>16747981.600000001</v>
      </c>
      <c r="CP457" s="22">
        <f>Target_AM[[#This Row],[PROPORSI]]*VLOOKUP(Target_AM[[#This Row],[NIPNAS]],Target_CC[],COLUMN(CB$2)+9,0)</f>
        <v>16703316</v>
      </c>
      <c r="CQ457" s="22">
        <f>Target_AM[[#This Row],[PROPORSI]]*VLOOKUP(Target_AM[[#This Row],[NIPNAS]],Target_CC[],COLUMN(CC$2)+9,0)</f>
        <v>16030700.800000001</v>
      </c>
      <c r="CR457" s="22">
        <f>Target_AM[[#This Row],[PROPORSI]]*VLOOKUP(Target_AM[[#This Row],[NIPNAS]],Target_CC[],COLUMN(CD$2)+9,0)</f>
        <v>16030700.800000001</v>
      </c>
      <c r="CS457" s="22">
        <f>Target_AM[[#This Row],[PROPORSI]]*VLOOKUP(Target_AM[[#This Row],[NIPNAS]],Target_CC[],COLUMN(CE$2)+9,0)</f>
        <v>16030700.800000001</v>
      </c>
      <c r="CT457" s="22">
        <f>Target_AM[[#This Row],[PROPORSI]]*VLOOKUP(Target_AM[[#This Row],[NIPNAS]],Target_CC[],COLUMN(CF$2)+9,0)</f>
        <v>16030700.800000001</v>
      </c>
      <c r="CU457" s="22">
        <f>Target_AM[[#This Row],[PROPORSI]]*VLOOKUP(Target_AM[[#This Row],[NIPNAS]],Target_CC[],COLUMN(CG$2)+9,0)</f>
        <v>16030700.800000001</v>
      </c>
      <c r="CV457" s="22">
        <f>Target_AM[[#This Row],[PROPORSI]]*VLOOKUP(Target_AM[[#This Row],[NIPNAS]],Target_CC[],COLUMN(CH$2)+9,0)</f>
        <v>16030700.800000001</v>
      </c>
      <c r="CW457" s="22">
        <f>Target_AM[[#This Row],[PROPORSI]]*VLOOKUP(Target_AM[[#This Row],[NIPNAS]],Target_CC[],COLUMN(CI$2)+9,0)</f>
        <v>16030700.800000001</v>
      </c>
      <c r="CX457" s="22">
        <f>Target_AM[[#This Row],[PROPORSI]]*VLOOKUP(Target_AM[[#This Row],[NIPNAS]],Target_CC[],COLUMN(CJ$2)+9,0)</f>
        <v>16030700.800000001</v>
      </c>
      <c r="CY457" s="22">
        <f>Target_AM[[#This Row],[PROPORSI]]*VLOOKUP(Target_AM[[#This Row],[NIPNAS]],Target_CC[],COLUMN(CK$2)+9,0)</f>
        <v>16030700.800000001</v>
      </c>
      <c r="CZ457" s="22">
        <f>Target_AM[[#This Row],[PROPORSI]]*VLOOKUP(Target_AM[[#This Row],[NIPNAS]],Target_CC[],COLUMN(CL$2)+9,0)</f>
        <v>16030700.800000001</v>
      </c>
      <c r="DA457" s="22">
        <f>Target_AM[[#This Row],[PROPORSI]]*VLOOKUP(Target_AM[[#This Row],[NIPNAS]],Target_CC[],COLUMN(CM$2)+9,0)</f>
        <v>193758305.60000002</v>
      </c>
      <c r="DB457" s="22">
        <f>Target_AM[[#This Row],[PROPORSI]]*VLOOKUP(Target_AM[[#This Row],[NIPNAS]],Target_CC[],COLUMN(CN$2)+9,0)</f>
        <v>0</v>
      </c>
      <c r="DC457" s="22">
        <f>Target_AM[[#This Row],[PROPORSI]]*VLOOKUP(Target_AM[[#This Row],[NIPNAS]],Target_CC[],COLUMN(CO$2)+9,0)</f>
        <v>0</v>
      </c>
      <c r="DD457" s="22">
        <f>Target_AM[[#This Row],[PROPORSI]]*VLOOKUP(Target_AM[[#This Row],[NIPNAS]],Target_CC[],COLUMN(CP$2)+9,0)</f>
        <v>1200000</v>
      </c>
      <c r="DE457" s="22">
        <f>Target_AM[[#This Row],[PROPORSI]]*VLOOKUP(Target_AM[[#This Row],[NIPNAS]],Target_CC[],COLUMN(CQ$2)+9,0)</f>
        <v>-344667.2</v>
      </c>
      <c r="DF457" s="22">
        <f>Target_AM[[#This Row],[PROPORSI]]*VLOOKUP(Target_AM[[#This Row],[NIPNAS]],Target_CC[],COLUMN(CR$2)+9,0)</f>
        <v>0</v>
      </c>
      <c r="DG457" s="22">
        <f>Target_AM[[#This Row],[PROPORSI]]*VLOOKUP(Target_AM[[#This Row],[NIPNAS]],Target_CC[],COLUMN(CS$2)+9,0)</f>
        <v>0</v>
      </c>
      <c r="DH457" s="22">
        <f>Target_AM[[#This Row],[PROPORSI]]*VLOOKUP(Target_AM[[#This Row],[NIPNAS]],Target_CC[],COLUMN(CT$2)+9,0)</f>
        <v>0</v>
      </c>
      <c r="DI457" s="22">
        <f>Target_AM[[#This Row],[PROPORSI]]*VLOOKUP(Target_AM[[#This Row],[NIPNAS]],Target_CC[],COLUMN(CU$2)+9,0)</f>
        <v>0</v>
      </c>
      <c r="DJ457" s="22">
        <f>Target_AM[[#This Row],[PROPORSI]]*VLOOKUP(Target_AM[[#This Row],[NIPNAS]],Target_CC[],COLUMN(CV$2)+9,0)</f>
        <v>0</v>
      </c>
      <c r="DK457" s="22">
        <f>Target_AM[[#This Row],[PROPORSI]]*VLOOKUP(Target_AM[[#This Row],[NIPNAS]],Target_CC[],COLUMN(CW$2)+9,0)</f>
        <v>0</v>
      </c>
      <c r="DL457" s="22">
        <f>Target_AM[[#This Row],[PROPORSI]]*VLOOKUP(Target_AM[[#This Row],[NIPNAS]],Target_CC[],COLUMN(CX$2)+9,0)</f>
        <v>0</v>
      </c>
      <c r="DM457" s="22">
        <f>Target_AM[[#This Row],[PROPORSI]]*VLOOKUP(Target_AM[[#This Row],[NIPNAS]],Target_CC[],COLUMN(CY$2)+9,0)</f>
        <v>0</v>
      </c>
      <c r="DN457" s="22">
        <f>Target_AM[[#This Row],[PROPORSI]]*VLOOKUP(Target_AM[[#This Row],[NIPNAS]],Target_CC[],COLUMN(CZ$2)+9,0)</f>
        <v>855332.8</v>
      </c>
      <c r="DO457" s="22">
        <f>Target_AM[[#This Row],[PROPORSI]]*VLOOKUP(Target_AM[[#This Row],[NIPNAS]],Target_CC[],COLUMN(DA$2)+9,0)</f>
        <v>0</v>
      </c>
      <c r="DP457" s="22">
        <f>Target_AM[[#This Row],[PROPORSI]]*VLOOKUP(Target_AM[[#This Row],[NIPNAS]],Target_CC[],COLUMN(DB$2)+9,0)</f>
        <v>0</v>
      </c>
      <c r="DQ457" s="22">
        <f>Target_AM[[#This Row],[PROPORSI]]*VLOOKUP(Target_AM[[#This Row],[NIPNAS]],Target_CC[],COLUMN(DC$2)+9,0)</f>
        <v>0</v>
      </c>
      <c r="DR457" s="22">
        <f>Target_AM[[#This Row],[PROPORSI]]*VLOOKUP(Target_AM[[#This Row],[NIPNAS]],Target_CC[],COLUMN(DD$2)+9,0)</f>
        <v>0</v>
      </c>
      <c r="DS457" s="22">
        <f>Target_AM[[#This Row],[PROPORSI]]*VLOOKUP(Target_AM[[#This Row],[NIPNAS]],Target_CC[],COLUMN(DE$2)+9,0)</f>
        <v>0</v>
      </c>
      <c r="DT457" s="22">
        <f>Target_AM[[#This Row],[PROPORSI]]*VLOOKUP(Target_AM[[#This Row],[NIPNAS]],Target_CC[],COLUMN(DF$2)+9,0)</f>
        <v>0</v>
      </c>
      <c r="DU457" s="22">
        <f>Target_AM[[#This Row],[PROPORSI]]*VLOOKUP(Target_AM[[#This Row],[NIPNAS]],Target_CC[],COLUMN(DG$2)+9,0)</f>
        <v>0</v>
      </c>
      <c r="DV457" s="22">
        <f>Target_AM[[#This Row],[PROPORSI]]*VLOOKUP(Target_AM[[#This Row],[NIPNAS]],Target_CC[],COLUMN(DH$2)+9,0)</f>
        <v>0</v>
      </c>
      <c r="DW457" s="22">
        <f>Target_AM[[#This Row],[PROPORSI]]*VLOOKUP(Target_AM[[#This Row],[NIPNAS]],Target_CC[],COLUMN(DI$2)+9,0)</f>
        <v>0</v>
      </c>
      <c r="DX457" s="22">
        <f>Target_AM[[#This Row],[PROPORSI]]*VLOOKUP(Target_AM[[#This Row],[NIPNAS]],Target_CC[],COLUMN(DJ$2)+9,0)</f>
        <v>0</v>
      </c>
      <c r="DY457" s="22">
        <f>Target_AM[[#This Row],[PROPORSI]]*VLOOKUP(Target_AM[[#This Row],[NIPNAS]],Target_CC[],COLUMN(DK$2)+9,0)</f>
        <v>0</v>
      </c>
      <c r="DZ457" s="22">
        <f>Target_AM[[#This Row],[PROPORSI]]*VLOOKUP(Target_AM[[#This Row],[NIPNAS]],Target_CC[],COLUMN(DL$2)+9,0)</f>
        <v>0</v>
      </c>
      <c r="EA457" s="22">
        <f>Target_AM[[#This Row],[PROPORSI]]*VLOOKUP(Target_AM[[#This Row],[NIPNAS]],Target_CC[],COLUMN(DM$2)+9,0)</f>
        <v>0</v>
      </c>
    </row>
    <row r="458" spans="2:131" x14ac:dyDescent="0.3">
      <c r="B458">
        <v>850094</v>
      </c>
      <c r="C458" t="s">
        <v>1037</v>
      </c>
      <c r="D458">
        <v>0.2</v>
      </c>
      <c r="E458" s="8">
        <v>45658</v>
      </c>
      <c r="F458">
        <v>5590864</v>
      </c>
      <c r="G458" t="s">
        <v>819</v>
      </c>
      <c r="J458" t="s">
        <v>294</v>
      </c>
      <c r="K458" t="s">
        <v>23</v>
      </c>
      <c r="L458" t="s">
        <v>159</v>
      </c>
      <c r="M458" t="s">
        <v>29</v>
      </c>
      <c r="N458" s="23">
        <f>Target_AM[[#This Row],[PROPORSI]]*VLOOKUP(Target_AM[[#This Row],[NIPNAS]],Target_CC[],9,0)</f>
        <v>233881748.71818757</v>
      </c>
      <c r="O458" s="22">
        <f>Target_AM[[#This Row],[PROPORSI]]*VLOOKUP(Target_AM[[#This Row],[NIPNAS]],Target_CC[],COLUMN(A$2)+9,0)</f>
        <v>12305399.9</v>
      </c>
      <c r="P458" s="22">
        <f>Target_AM[[#This Row],[PROPORSI]]*VLOOKUP(Target_AM[[#This Row],[NIPNAS]],Target_CC[],COLUMN(B$2)+9,0)</f>
        <v>12510154.800000001</v>
      </c>
      <c r="Q458" s="22">
        <f>Target_AM[[#This Row],[PROPORSI]]*VLOOKUP(Target_AM[[#This Row],[NIPNAS]],Target_CC[],COLUMN(C$2)+9,0)</f>
        <v>12100645</v>
      </c>
      <c r="R458" s="22">
        <f>Target_AM[[#This Row],[PROPORSI]]*VLOOKUP(Target_AM[[#This Row],[NIPNAS]],Target_CC[],COLUMN(D$2)+9,0)</f>
        <v>11691135.200000001</v>
      </c>
      <c r="S458" s="22">
        <f>Target_AM[[#This Row],[PROPORSI]]*VLOOKUP(Target_AM[[#This Row],[NIPNAS]],Target_CC[],COLUMN(E$2)+9,0)</f>
        <v>11895890.100000001</v>
      </c>
      <c r="T458" s="22">
        <f>Target_AM[[#This Row],[PROPORSI]]*VLOOKUP(Target_AM[[#This Row],[NIPNAS]],Target_CC[],COLUMN(F$2)+9,0)</f>
        <v>12100645</v>
      </c>
      <c r="U458" s="22">
        <f>Target_AM[[#This Row],[PROPORSI]]*VLOOKUP(Target_AM[[#This Row],[NIPNAS]],Target_CC[],COLUMN(G$2)+9,0)</f>
        <v>13124419.5</v>
      </c>
      <c r="V458" s="22">
        <f>Target_AM[[#This Row],[PROPORSI]]*VLOOKUP(Target_AM[[#This Row],[NIPNAS]],Target_CC[],COLUMN(H$2)+9,0)</f>
        <v>12714909.700000001</v>
      </c>
      <c r="W458" s="22">
        <f>Target_AM[[#This Row],[PROPORSI]]*VLOOKUP(Target_AM[[#This Row],[NIPNAS]],Target_CC[],COLUMN(I$2)+9,0)</f>
        <v>12714909.700000001</v>
      </c>
      <c r="X458" s="22">
        <f>Target_AM[[#This Row],[PROPORSI]]*VLOOKUP(Target_AM[[#This Row],[NIPNAS]],Target_CC[],COLUMN(J$2)+9,0)</f>
        <v>13124419.5</v>
      </c>
      <c r="Y458" s="22">
        <f>Target_AM[[#This Row],[PROPORSI]]*VLOOKUP(Target_AM[[#This Row],[NIPNAS]],Target_CC[],COLUMN(K$2)+9,0)</f>
        <v>12510154.800000001</v>
      </c>
      <c r="Z458" s="22">
        <f>Target_AM[[#This Row],[PROPORSI]]*VLOOKUP(Target_AM[[#This Row],[NIPNAS]],Target_CC[],COLUMN(L$2)+9,0)</f>
        <v>12714909.700000001</v>
      </c>
      <c r="AA458" s="22">
        <f>Target_AM[[#This Row],[PROPORSI]]*VLOOKUP(Target_AM[[#This Row],[NIPNAS]],Target_CC[],COLUMN(M$2)+9,0)</f>
        <v>149507592.90000001</v>
      </c>
      <c r="AB458" s="22">
        <f>Target_AM[[#This Row],[PROPORSI]]*VLOOKUP(Target_AM[[#This Row],[NIPNAS]],Target_CC[],COLUMN(N$2)+9,0)</f>
        <v>67542.669277325505</v>
      </c>
      <c r="AC458" s="22">
        <f>Target_AM[[#This Row],[PROPORSI]]*VLOOKUP(Target_AM[[#This Row],[NIPNAS]],Target_CC[],COLUMN(O$2)+9,0)</f>
        <v>129047.19805482347</v>
      </c>
      <c r="AD458" s="22">
        <f>Target_AM[[#This Row],[PROPORSI]]*VLOOKUP(Target_AM[[#This Row],[NIPNAS]],Target_CC[],COLUMN(P$2)+9,0)</f>
        <v>141951.91786030584</v>
      </c>
      <c r="AE458" s="22">
        <f>Target_AM[[#This Row],[PROPORSI]]*VLOOKUP(Target_AM[[#This Row],[NIPNAS]],Target_CC[],COLUMN(Q$2)+9,0)</f>
        <v>138152.19480646934</v>
      </c>
      <c r="AF458" s="22">
        <f>Target_AM[[#This Row],[PROPORSI]]*VLOOKUP(Target_AM[[#This Row],[NIPNAS]],Target_CC[],COLUMN(R$2)+9,0)</f>
        <v>221840.54358346519</v>
      </c>
      <c r="AG458" s="22">
        <f>Target_AM[[#This Row],[PROPORSI]]*VLOOKUP(Target_AM[[#This Row],[NIPNAS]],Target_CC[],COLUMN(S$2)+9,0)</f>
        <v>199656.48922511871</v>
      </c>
      <c r="AH458" s="22">
        <f>Target_AM[[#This Row],[PROPORSI]]*VLOOKUP(Target_AM[[#This Row],[NIPNAS]],Target_CC[],COLUMN(T$2)+9,0)</f>
        <v>112768.94298826146</v>
      </c>
      <c r="AI458" s="22">
        <f>Target_AM[[#This Row],[PROPORSI]]*VLOOKUP(Target_AM[[#This Row],[NIPNAS]],Target_CC[],COLUMN(U$2)+9,0)</f>
        <v>248091.67457417527</v>
      </c>
      <c r="AJ458" s="22">
        <f>Target_AM[[#This Row],[PROPORSI]]*VLOOKUP(Target_AM[[#This Row],[NIPNAS]],Target_CC[],COLUMN(V$2)+9,0)</f>
        <v>206743.06214514608</v>
      </c>
      <c r="AK458" s="22">
        <f>Target_AM[[#This Row],[PROPORSI]]*VLOOKUP(Target_AM[[#This Row],[NIPNAS]],Target_CC[],COLUMN(W$2)+9,0)</f>
        <v>248091.67457417527</v>
      </c>
      <c r="AL458" s="22">
        <f>Target_AM[[#This Row],[PROPORSI]]*VLOOKUP(Target_AM[[#This Row],[NIPNAS]],Target_CC[],COLUMN(X$2)+9,0)</f>
        <v>268765.98078868992</v>
      </c>
      <c r="AM458" s="22">
        <f>Target_AM[[#This Row],[PROPORSI]]*VLOOKUP(Target_AM[[#This Row],[NIPNAS]],Target_CC[],COLUMN(Y$2)+9,0)</f>
        <v>268765.98078868992</v>
      </c>
      <c r="AN458" s="22">
        <f>Target_AM[[#This Row],[PROPORSI]]*VLOOKUP(Target_AM[[#This Row],[NIPNAS]],Target_CC[],COLUMN(Z$2)+9,0)</f>
        <v>2251418.3286666456</v>
      </c>
      <c r="AO458" s="22">
        <f>Target_AM[[#This Row],[PROPORSI]]*VLOOKUP(Target_AM[[#This Row],[NIPNAS]],Target_CC[],COLUMN(AA$2)+9,0)</f>
        <v>12372942.569277326</v>
      </c>
      <c r="AP458" s="22">
        <f>Target_AM[[#This Row],[PROPORSI]]*VLOOKUP(Target_AM[[#This Row],[NIPNAS]],Target_CC[],COLUMN(AB$2)+9,0)</f>
        <v>12639201.998054825</v>
      </c>
      <c r="AQ458" s="22">
        <f>Target_AM[[#This Row],[PROPORSI]]*VLOOKUP(Target_AM[[#This Row],[NIPNAS]],Target_CC[],COLUMN(AC$2)+9,0)</f>
        <v>12242596.917860307</v>
      </c>
      <c r="AR458" s="22">
        <f>Target_AM[[#This Row],[PROPORSI]]*VLOOKUP(Target_AM[[#This Row],[NIPNAS]],Target_CC[],COLUMN(AD$2)+9,0)</f>
        <v>11829287.394806471</v>
      </c>
      <c r="AS458" s="22">
        <f>Target_AM[[#This Row],[PROPORSI]]*VLOOKUP(Target_AM[[#This Row],[NIPNAS]],Target_CC[],COLUMN(AE$2)+9,0)</f>
        <v>12117730.643583465</v>
      </c>
      <c r="AT458" s="22">
        <f>Target_AM[[#This Row],[PROPORSI]]*VLOOKUP(Target_AM[[#This Row],[NIPNAS]],Target_CC[],COLUMN(AF$2)+9,0)</f>
        <v>12300301.489225119</v>
      </c>
      <c r="AU458" s="22">
        <f>Target_AM[[#This Row],[PROPORSI]]*VLOOKUP(Target_AM[[#This Row],[NIPNAS]],Target_CC[],COLUMN(AG$2)+9,0)</f>
        <v>13237188.442988262</v>
      </c>
      <c r="AV458" s="22">
        <f>Target_AM[[#This Row],[PROPORSI]]*VLOOKUP(Target_AM[[#This Row],[NIPNAS]],Target_CC[],COLUMN(AH$2)+9,0)</f>
        <v>12963001.374574177</v>
      </c>
      <c r="AW458" s="22">
        <f>Target_AM[[#This Row],[PROPORSI]]*VLOOKUP(Target_AM[[#This Row],[NIPNAS]],Target_CC[],COLUMN(AI$2)+9,0)</f>
        <v>12921652.762145147</v>
      </c>
      <c r="AX458" s="22">
        <f>Target_AM[[#This Row],[PROPORSI]]*VLOOKUP(Target_AM[[#This Row],[NIPNAS]],Target_CC[],COLUMN(AJ$2)+9,0)</f>
        <v>13372511.174574176</v>
      </c>
      <c r="AY458" s="22">
        <f>Target_AM[[#This Row],[PROPORSI]]*VLOOKUP(Target_AM[[#This Row],[NIPNAS]],Target_CC[],COLUMN(AK$2)+9,0)</f>
        <v>12778920.78078869</v>
      </c>
      <c r="AZ458" s="22">
        <f>Target_AM[[#This Row],[PROPORSI]]*VLOOKUP(Target_AM[[#This Row],[NIPNAS]],Target_CC[],COLUMN(AL$2)+9,0)</f>
        <v>12983675.68078869</v>
      </c>
      <c r="BA458" s="22">
        <f>Target_AM[[#This Row],[PROPORSI]]*VLOOKUP(Target_AM[[#This Row],[NIPNAS]],Target_CC[],COLUMN(AM$2)+9,0)</f>
        <v>151759011.22866663</v>
      </c>
      <c r="BB458" s="22">
        <f>Target_AM[[#This Row],[PROPORSI]]*VLOOKUP(Target_AM[[#This Row],[NIPNAS]],Target_CC[],COLUMN(AN$2)+9,0)</f>
        <v>0</v>
      </c>
      <c r="BC458" s="22">
        <f>Target_AM[[#This Row],[PROPORSI]]*VLOOKUP(Target_AM[[#This Row],[NIPNAS]],Target_CC[],COLUMN(AO$2)+9,0)</f>
        <v>0</v>
      </c>
      <c r="BD458" s="22">
        <f>Target_AM[[#This Row],[PROPORSI]]*VLOOKUP(Target_AM[[#This Row],[NIPNAS]],Target_CC[],COLUMN(AP$2)+9,0)</f>
        <v>0</v>
      </c>
      <c r="BE458" s="22">
        <f>Target_AM[[#This Row],[PROPORSI]]*VLOOKUP(Target_AM[[#This Row],[NIPNAS]],Target_CC[],COLUMN(AQ$2)+9,0)</f>
        <v>0</v>
      </c>
      <c r="BF458" s="22">
        <f>Target_AM[[#This Row],[PROPORSI]]*VLOOKUP(Target_AM[[#This Row],[NIPNAS]],Target_CC[],COLUMN(AR$2)+9,0)</f>
        <v>0</v>
      </c>
      <c r="BG458" s="22">
        <f>Target_AM[[#This Row],[PROPORSI]]*VLOOKUP(Target_AM[[#This Row],[NIPNAS]],Target_CC[],COLUMN(AS$2)+9,0)</f>
        <v>0</v>
      </c>
      <c r="BH458" s="22">
        <f>Target_AM[[#This Row],[PROPORSI]]*VLOOKUP(Target_AM[[#This Row],[NIPNAS]],Target_CC[],COLUMN(AT$2)+9,0)</f>
        <v>0</v>
      </c>
      <c r="BI458" s="22">
        <f>Target_AM[[#This Row],[PROPORSI]]*VLOOKUP(Target_AM[[#This Row],[NIPNAS]],Target_CC[],COLUMN(AU$2)+9,0)</f>
        <v>0</v>
      </c>
      <c r="BJ458" s="22">
        <f>Target_AM[[#This Row],[PROPORSI]]*VLOOKUP(Target_AM[[#This Row],[NIPNAS]],Target_CC[],COLUMN(AV$2)+9,0)</f>
        <v>0</v>
      </c>
      <c r="BK458" s="22">
        <f>Target_AM[[#This Row],[PROPORSI]]*VLOOKUP(Target_AM[[#This Row],[NIPNAS]],Target_CC[],COLUMN(AW$2)+9,0)</f>
        <v>0</v>
      </c>
      <c r="BL458" s="22">
        <f>Target_AM[[#This Row],[PROPORSI]]*VLOOKUP(Target_AM[[#This Row],[NIPNAS]],Target_CC[],COLUMN(AX$2)+9,0)</f>
        <v>0</v>
      </c>
      <c r="BM458" s="22">
        <f>Target_AM[[#This Row],[PROPORSI]]*VLOOKUP(Target_AM[[#This Row],[NIPNAS]],Target_CC[],COLUMN(AY$2)+9,0)</f>
        <v>0</v>
      </c>
      <c r="BN458" s="22">
        <f>Target_AM[[#This Row],[PROPORSI]]*VLOOKUP(Target_AM[[#This Row],[NIPNAS]],Target_CC[],COLUMN(AZ$2)+9,0)</f>
        <v>0</v>
      </c>
      <c r="BO458" s="22">
        <f>Target_AM[[#This Row],[PROPORSI]]*VLOOKUP(Target_AM[[#This Row],[NIPNAS]],Target_CC[],COLUMN(BA$2)+9,0)</f>
        <v>12744135.4</v>
      </c>
      <c r="BP458" s="22">
        <f>Target_AM[[#This Row],[PROPORSI]]*VLOOKUP(Target_AM[[#This Row],[NIPNAS]],Target_CC[],COLUMN(BB$2)+9,0)</f>
        <v>12743639</v>
      </c>
      <c r="BQ458" s="22">
        <f>Target_AM[[#This Row],[PROPORSI]]*VLOOKUP(Target_AM[[#This Row],[NIPNAS]],Target_CC[],COLUMN(BC$2)+9,0)</f>
        <v>12589636.4</v>
      </c>
      <c r="BR458" s="22">
        <f>Target_AM[[#This Row],[PROPORSI]]*VLOOKUP(Target_AM[[#This Row],[NIPNAS]],Target_CC[],COLUMN(BD$2)+9,0)</f>
        <v>12456618.859999999</v>
      </c>
      <c r="BS458" s="22">
        <f>Target_AM[[#This Row],[PROPORSI]]*VLOOKUP(Target_AM[[#This Row],[NIPNAS]],Target_CC[],COLUMN(BE$2)+9,0)</f>
        <v>12542785.66</v>
      </c>
      <c r="BT458" s="22">
        <f>Target_AM[[#This Row],[PROPORSI]]*VLOOKUP(Target_AM[[#This Row],[NIPNAS]],Target_CC[],COLUMN(BF$2)+9,0)</f>
        <v>12542785.66</v>
      </c>
      <c r="BU458" s="22">
        <f>Target_AM[[#This Row],[PROPORSI]]*VLOOKUP(Target_AM[[#This Row],[NIPNAS]],Target_CC[],COLUMN(BG$2)+9,0)</f>
        <v>12542785.66</v>
      </c>
      <c r="BV458" s="22">
        <f>Target_AM[[#This Row],[PROPORSI]]*VLOOKUP(Target_AM[[#This Row],[NIPNAS]],Target_CC[],COLUMN(BH$2)+9,0)</f>
        <v>12542785.66</v>
      </c>
      <c r="BW458" s="22">
        <f>Target_AM[[#This Row],[PROPORSI]]*VLOOKUP(Target_AM[[#This Row],[NIPNAS]],Target_CC[],COLUMN(BI$2)+9,0)</f>
        <v>12542785.66</v>
      </c>
      <c r="BX458" s="22">
        <f>Target_AM[[#This Row],[PROPORSI]]*VLOOKUP(Target_AM[[#This Row],[NIPNAS]],Target_CC[],COLUMN(BJ$2)+9,0)</f>
        <v>12542785.66</v>
      </c>
      <c r="BY458" s="22">
        <f>Target_AM[[#This Row],[PROPORSI]]*VLOOKUP(Target_AM[[#This Row],[NIPNAS]],Target_CC[],COLUMN(BK$2)+9,0)</f>
        <v>12542785.66</v>
      </c>
      <c r="BZ458" s="22">
        <f>Target_AM[[#This Row],[PROPORSI]]*VLOOKUP(Target_AM[[#This Row],[NIPNAS]],Target_CC[],COLUMN(BL$2)+9,0)</f>
        <v>12542785.66</v>
      </c>
      <c r="CA458" s="22">
        <f>Target_AM[[#This Row],[PROPORSI]]*VLOOKUP(Target_AM[[#This Row],[NIPNAS]],Target_CC[],COLUMN(BM$2)+9,0)</f>
        <v>150876314.94</v>
      </c>
      <c r="CB458" s="22">
        <f>Target_AM[[#This Row],[PROPORSI]]*VLOOKUP(Target_AM[[#This Row],[NIPNAS]],Target_CC[],COLUMN(BN$2)+9,0)</f>
        <v>8984326.8000000007</v>
      </c>
      <c r="CC458" s="22">
        <f>Target_AM[[#This Row],[PROPORSI]]*VLOOKUP(Target_AM[[#This Row],[NIPNAS]],Target_CC[],COLUMN(BO$2)+9,0)</f>
        <v>8984326.8000000007</v>
      </c>
      <c r="CD458" s="22">
        <f>Target_AM[[#This Row],[PROPORSI]]*VLOOKUP(Target_AM[[#This Row],[NIPNAS]],Target_CC[],COLUMN(BP$2)+9,0)</f>
        <v>8984326.8000000007</v>
      </c>
      <c r="CE458" s="22">
        <f>Target_AM[[#This Row],[PROPORSI]]*VLOOKUP(Target_AM[[#This Row],[NIPNAS]],Target_CC[],COLUMN(BQ$2)+9,0)</f>
        <v>8535110.459999999</v>
      </c>
      <c r="CF458" s="22">
        <f>Target_AM[[#This Row],[PROPORSI]]*VLOOKUP(Target_AM[[#This Row],[NIPNAS]],Target_CC[],COLUMN(BR$2)+9,0)</f>
        <v>8535110.459999999</v>
      </c>
      <c r="CG458" s="22">
        <f>Target_AM[[#This Row],[PROPORSI]]*VLOOKUP(Target_AM[[#This Row],[NIPNAS]],Target_CC[],COLUMN(BS$2)+9,0)</f>
        <v>8535110.459999999</v>
      </c>
      <c r="CH458" s="22">
        <f>Target_AM[[#This Row],[PROPORSI]]*VLOOKUP(Target_AM[[#This Row],[NIPNAS]],Target_CC[],COLUMN(BT$2)+9,0)</f>
        <v>8535110.459999999</v>
      </c>
      <c r="CI458" s="22">
        <f>Target_AM[[#This Row],[PROPORSI]]*VLOOKUP(Target_AM[[#This Row],[NIPNAS]],Target_CC[],COLUMN(BU$2)+9,0)</f>
        <v>8535110.459999999</v>
      </c>
      <c r="CJ458" s="22">
        <f>Target_AM[[#This Row],[PROPORSI]]*VLOOKUP(Target_AM[[#This Row],[NIPNAS]],Target_CC[],COLUMN(BV$2)+9,0)</f>
        <v>8535110.459999999</v>
      </c>
      <c r="CK458" s="22">
        <f>Target_AM[[#This Row],[PROPORSI]]*VLOOKUP(Target_AM[[#This Row],[NIPNAS]],Target_CC[],COLUMN(BW$2)+9,0)</f>
        <v>8535110.459999999</v>
      </c>
      <c r="CL458" s="22">
        <f>Target_AM[[#This Row],[PROPORSI]]*VLOOKUP(Target_AM[[#This Row],[NIPNAS]],Target_CC[],COLUMN(BX$2)+9,0)</f>
        <v>8535110.459999999</v>
      </c>
      <c r="CM458" s="22">
        <f>Target_AM[[#This Row],[PROPORSI]]*VLOOKUP(Target_AM[[#This Row],[NIPNAS]],Target_CC[],COLUMN(BY$2)+9,0)</f>
        <v>8535110.459999999</v>
      </c>
      <c r="CN458" s="22">
        <f>Target_AM[[#This Row],[PROPORSI]]*VLOOKUP(Target_AM[[#This Row],[NIPNAS]],Target_CC[],COLUMN(BZ$2)+9,0)</f>
        <v>103768974.54000002</v>
      </c>
      <c r="CO458" s="22">
        <f>Target_AM[[#This Row],[PROPORSI]]*VLOOKUP(Target_AM[[#This Row],[NIPNAS]],Target_CC[],COLUMN(CA$2)+9,0)</f>
        <v>4186995.4000000004</v>
      </c>
      <c r="CP458" s="22">
        <f>Target_AM[[#This Row],[PROPORSI]]*VLOOKUP(Target_AM[[#This Row],[NIPNAS]],Target_CC[],COLUMN(CB$2)+9,0)</f>
        <v>4175829</v>
      </c>
      <c r="CQ458" s="22">
        <f>Target_AM[[#This Row],[PROPORSI]]*VLOOKUP(Target_AM[[#This Row],[NIPNAS]],Target_CC[],COLUMN(CC$2)+9,0)</f>
        <v>4007675.2</v>
      </c>
      <c r="CR458" s="22">
        <f>Target_AM[[#This Row],[PROPORSI]]*VLOOKUP(Target_AM[[#This Row],[NIPNAS]],Target_CC[],COLUMN(CD$2)+9,0)</f>
        <v>4007675.2</v>
      </c>
      <c r="CS458" s="22">
        <f>Target_AM[[#This Row],[PROPORSI]]*VLOOKUP(Target_AM[[#This Row],[NIPNAS]],Target_CC[],COLUMN(CE$2)+9,0)</f>
        <v>4007675.2</v>
      </c>
      <c r="CT458" s="22">
        <f>Target_AM[[#This Row],[PROPORSI]]*VLOOKUP(Target_AM[[#This Row],[NIPNAS]],Target_CC[],COLUMN(CF$2)+9,0)</f>
        <v>4007675.2</v>
      </c>
      <c r="CU458" s="22">
        <f>Target_AM[[#This Row],[PROPORSI]]*VLOOKUP(Target_AM[[#This Row],[NIPNAS]],Target_CC[],COLUMN(CG$2)+9,0)</f>
        <v>4007675.2</v>
      </c>
      <c r="CV458" s="22">
        <f>Target_AM[[#This Row],[PROPORSI]]*VLOOKUP(Target_AM[[#This Row],[NIPNAS]],Target_CC[],COLUMN(CH$2)+9,0)</f>
        <v>4007675.2</v>
      </c>
      <c r="CW458" s="22">
        <f>Target_AM[[#This Row],[PROPORSI]]*VLOOKUP(Target_AM[[#This Row],[NIPNAS]],Target_CC[],COLUMN(CI$2)+9,0)</f>
        <v>4007675.2</v>
      </c>
      <c r="CX458" s="22">
        <f>Target_AM[[#This Row],[PROPORSI]]*VLOOKUP(Target_AM[[#This Row],[NIPNAS]],Target_CC[],COLUMN(CJ$2)+9,0)</f>
        <v>4007675.2</v>
      </c>
      <c r="CY458" s="22">
        <f>Target_AM[[#This Row],[PROPORSI]]*VLOOKUP(Target_AM[[#This Row],[NIPNAS]],Target_CC[],COLUMN(CK$2)+9,0)</f>
        <v>4007675.2</v>
      </c>
      <c r="CZ458" s="22">
        <f>Target_AM[[#This Row],[PROPORSI]]*VLOOKUP(Target_AM[[#This Row],[NIPNAS]],Target_CC[],COLUMN(CL$2)+9,0)</f>
        <v>4007675.2</v>
      </c>
      <c r="DA458" s="22">
        <f>Target_AM[[#This Row],[PROPORSI]]*VLOOKUP(Target_AM[[#This Row],[NIPNAS]],Target_CC[],COLUMN(CM$2)+9,0)</f>
        <v>48439576.400000006</v>
      </c>
      <c r="DB458" s="22">
        <f>Target_AM[[#This Row],[PROPORSI]]*VLOOKUP(Target_AM[[#This Row],[NIPNAS]],Target_CC[],COLUMN(CN$2)+9,0)</f>
        <v>0</v>
      </c>
      <c r="DC458" s="22">
        <f>Target_AM[[#This Row],[PROPORSI]]*VLOOKUP(Target_AM[[#This Row],[NIPNAS]],Target_CC[],COLUMN(CO$2)+9,0)</f>
        <v>0</v>
      </c>
      <c r="DD458" s="22">
        <f>Target_AM[[#This Row],[PROPORSI]]*VLOOKUP(Target_AM[[#This Row],[NIPNAS]],Target_CC[],COLUMN(CP$2)+9,0)</f>
        <v>300000</v>
      </c>
      <c r="DE458" s="22">
        <f>Target_AM[[#This Row],[PROPORSI]]*VLOOKUP(Target_AM[[#This Row],[NIPNAS]],Target_CC[],COLUMN(CQ$2)+9,0)</f>
        <v>-86166.8</v>
      </c>
      <c r="DF458" s="22">
        <f>Target_AM[[#This Row],[PROPORSI]]*VLOOKUP(Target_AM[[#This Row],[NIPNAS]],Target_CC[],COLUMN(CR$2)+9,0)</f>
        <v>0</v>
      </c>
      <c r="DG458" s="22">
        <f>Target_AM[[#This Row],[PROPORSI]]*VLOOKUP(Target_AM[[#This Row],[NIPNAS]],Target_CC[],COLUMN(CS$2)+9,0)</f>
        <v>0</v>
      </c>
      <c r="DH458" s="22">
        <f>Target_AM[[#This Row],[PROPORSI]]*VLOOKUP(Target_AM[[#This Row],[NIPNAS]],Target_CC[],COLUMN(CT$2)+9,0)</f>
        <v>0</v>
      </c>
      <c r="DI458" s="22">
        <f>Target_AM[[#This Row],[PROPORSI]]*VLOOKUP(Target_AM[[#This Row],[NIPNAS]],Target_CC[],COLUMN(CU$2)+9,0)</f>
        <v>0</v>
      </c>
      <c r="DJ458" s="22">
        <f>Target_AM[[#This Row],[PROPORSI]]*VLOOKUP(Target_AM[[#This Row],[NIPNAS]],Target_CC[],COLUMN(CV$2)+9,0)</f>
        <v>0</v>
      </c>
      <c r="DK458" s="22">
        <f>Target_AM[[#This Row],[PROPORSI]]*VLOOKUP(Target_AM[[#This Row],[NIPNAS]],Target_CC[],COLUMN(CW$2)+9,0)</f>
        <v>0</v>
      </c>
      <c r="DL458" s="22">
        <f>Target_AM[[#This Row],[PROPORSI]]*VLOOKUP(Target_AM[[#This Row],[NIPNAS]],Target_CC[],COLUMN(CX$2)+9,0)</f>
        <v>0</v>
      </c>
      <c r="DM458" s="22">
        <f>Target_AM[[#This Row],[PROPORSI]]*VLOOKUP(Target_AM[[#This Row],[NIPNAS]],Target_CC[],COLUMN(CY$2)+9,0)</f>
        <v>0</v>
      </c>
      <c r="DN458" s="22">
        <f>Target_AM[[#This Row],[PROPORSI]]*VLOOKUP(Target_AM[[#This Row],[NIPNAS]],Target_CC[],COLUMN(CZ$2)+9,0)</f>
        <v>213833.2</v>
      </c>
      <c r="DO458" s="22">
        <f>Target_AM[[#This Row],[PROPORSI]]*VLOOKUP(Target_AM[[#This Row],[NIPNAS]],Target_CC[],COLUMN(DA$2)+9,0)</f>
        <v>0</v>
      </c>
      <c r="DP458" s="22">
        <f>Target_AM[[#This Row],[PROPORSI]]*VLOOKUP(Target_AM[[#This Row],[NIPNAS]],Target_CC[],COLUMN(DB$2)+9,0)</f>
        <v>0</v>
      </c>
      <c r="DQ458" s="22">
        <f>Target_AM[[#This Row],[PROPORSI]]*VLOOKUP(Target_AM[[#This Row],[NIPNAS]],Target_CC[],COLUMN(DC$2)+9,0)</f>
        <v>0</v>
      </c>
      <c r="DR458" s="22">
        <f>Target_AM[[#This Row],[PROPORSI]]*VLOOKUP(Target_AM[[#This Row],[NIPNAS]],Target_CC[],COLUMN(DD$2)+9,0)</f>
        <v>0</v>
      </c>
      <c r="DS458" s="22">
        <f>Target_AM[[#This Row],[PROPORSI]]*VLOOKUP(Target_AM[[#This Row],[NIPNAS]],Target_CC[],COLUMN(DE$2)+9,0)</f>
        <v>0</v>
      </c>
      <c r="DT458" s="22">
        <f>Target_AM[[#This Row],[PROPORSI]]*VLOOKUP(Target_AM[[#This Row],[NIPNAS]],Target_CC[],COLUMN(DF$2)+9,0)</f>
        <v>0</v>
      </c>
      <c r="DU458" s="22">
        <f>Target_AM[[#This Row],[PROPORSI]]*VLOOKUP(Target_AM[[#This Row],[NIPNAS]],Target_CC[],COLUMN(DG$2)+9,0)</f>
        <v>0</v>
      </c>
      <c r="DV458" s="22">
        <f>Target_AM[[#This Row],[PROPORSI]]*VLOOKUP(Target_AM[[#This Row],[NIPNAS]],Target_CC[],COLUMN(DH$2)+9,0)</f>
        <v>0</v>
      </c>
      <c r="DW458" s="22">
        <f>Target_AM[[#This Row],[PROPORSI]]*VLOOKUP(Target_AM[[#This Row],[NIPNAS]],Target_CC[],COLUMN(DI$2)+9,0)</f>
        <v>0</v>
      </c>
      <c r="DX458" s="22">
        <f>Target_AM[[#This Row],[PROPORSI]]*VLOOKUP(Target_AM[[#This Row],[NIPNAS]],Target_CC[],COLUMN(DJ$2)+9,0)</f>
        <v>0</v>
      </c>
      <c r="DY458" s="22">
        <f>Target_AM[[#This Row],[PROPORSI]]*VLOOKUP(Target_AM[[#This Row],[NIPNAS]],Target_CC[],COLUMN(DK$2)+9,0)</f>
        <v>0</v>
      </c>
      <c r="DZ458" s="22">
        <f>Target_AM[[#This Row],[PROPORSI]]*VLOOKUP(Target_AM[[#This Row],[NIPNAS]],Target_CC[],COLUMN(DL$2)+9,0)</f>
        <v>0</v>
      </c>
      <c r="EA458" s="22">
        <f>Target_AM[[#This Row],[PROPORSI]]*VLOOKUP(Target_AM[[#This Row],[NIPNAS]],Target_CC[],COLUMN(DM$2)+9,0)</f>
        <v>0</v>
      </c>
    </row>
    <row r="459" spans="2:131" x14ac:dyDescent="0.3">
      <c r="B459">
        <v>920112</v>
      </c>
      <c r="C459" t="s">
        <v>1054</v>
      </c>
      <c r="D459">
        <v>1</v>
      </c>
      <c r="E459" s="8">
        <v>45658</v>
      </c>
      <c r="F459">
        <v>275437200</v>
      </c>
      <c r="G459" t="s">
        <v>821</v>
      </c>
      <c r="J459" t="s">
        <v>300</v>
      </c>
      <c r="K459" t="s">
        <v>21</v>
      </c>
      <c r="L459" t="s">
        <v>159</v>
      </c>
      <c r="M459" t="s">
        <v>29</v>
      </c>
      <c r="N459" s="23">
        <f>Target_AM[[#This Row],[PROPORSI]]*VLOOKUP(Target_AM[[#This Row],[NIPNAS]],Target_CC[],9,0)</f>
        <v>828962593.19344985</v>
      </c>
      <c r="O459" s="22">
        <f>Target_AM[[#This Row],[PROPORSI]]*VLOOKUP(Target_AM[[#This Row],[NIPNAS]],Target_CC[],COLUMN(A$2)+9,0)</f>
        <v>65145382.834829465</v>
      </c>
      <c r="P459" s="22">
        <f>Target_AM[[#This Row],[PROPORSI]]*VLOOKUP(Target_AM[[#This Row],[NIPNAS]],Target_CC[],COLUMN(B$2)+9,0)</f>
        <v>66283168.063647732</v>
      </c>
      <c r="Q459" s="22">
        <f>Target_AM[[#This Row],[PROPORSI]]*VLOOKUP(Target_AM[[#This Row],[NIPNAS]],Target_CC[],COLUMN(C$2)+9,0)</f>
        <v>70864959.400292337</v>
      </c>
      <c r="R459" s="22">
        <f>Target_AM[[#This Row],[PROPORSI]]*VLOOKUP(Target_AM[[#This Row],[NIPNAS]],Target_CC[],COLUMN(D$2)+9,0)</f>
        <v>66588327.691657484</v>
      </c>
      <c r="S459" s="22">
        <f>Target_AM[[#This Row],[PROPORSI]]*VLOOKUP(Target_AM[[#This Row],[NIPNAS]],Target_CC[],COLUMN(E$2)+9,0)</f>
        <v>69963391.615376309</v>
      </c>
      <c r="T459" s="22">
        <f>Target_AM[[#This Row],[PROPORSI]]*VLOOKUP(Target_AM[[#This Row],[NIPNAS]],Target_CC[],COLUMN(F$2)+9,0)</f>
        <v>69030072.042920128</v>
      </c>
      <c r="U459" s="22">
        <f>Target_AM[[#This Row],[PROPORSI]]*VLOOKUP(Target_AM[[#This Row],[NIPNAS]],Target_CC[],COLUMN(G$2)+9,0)</f>
        <v>72332251.65086855</v>
      </c>
      <c r="V459" s="22">
        <f>Target_AM[[#This Row],[PROPORSI]]*VLOOKUP(Target_AM[[#This Row],[NIPNAS]],Target_CC[],COLUMN(H$2)+9,0)</f>
        <v>73053179.730263516</v>
      </c>
      <c r="W459" s="22">
        <f>Target_AM[[#This Row],[PROPORSI]]*VLOOKUP(Target_AM[[#This Row],[NIPNAS]],Target_CC[],COLUMN(I$2)+9,0)</f>
        <v>72118100.88983731</v>
      </c>
      <c r="X459" s="22">
        <f>Target_AM[[#This Row],[PROPORSI]]*VLOOKUP(Target_AM[[#This Row],[NIPNAS]],Target_CC[],COLUMN(J$2)+9,0)</f>
        <v>73569003.921714321</v>
      </c>
      <c r="Y459" s="22">
        <f>Target_AM[[#This Row],[PROPORSI]]*VLOOKUP(Target_AM[[#This Row],[NIPNAS]],Target_CC[],COLUMN(K$2)+9,0)</f>
        <v>73032223.368010357</v>
      </c>
      <c r="Z459" s="22">
        <f>Target_AM[[#This Row],[PROPORSI]]*VLOOKUP(Target_AM[[#This Row],[NIPNAS]],Target_CC[],COLUMN(L$2)+9,0)</f>
        <v>68907279.540582448</v>
      </c>
      <c r="AA459" s="22">
        <f>Target_AM[[#This Row],[PROPORSI]]*VLOOKUP(Target_AM[[#This Row],[NIPNAS]],Target_CC[],COLUMN(M$2)+9,0)</f>
        <v>840887340.74999988</v>
      </c>
      <c r="AB459" s="22">
        <f>Target_AM[[#This Row],[PROPORSI]]*VLOOKUP(Target_AM[[#This Row],[NIPNAS]],Target_CC[],COLUMN(N$2)+9,0)</f>
        <v>8059856.2889896212</v>
      </c>
      <c r="AC459" s="22">
        <f>Target_AM[[#This Row],[PROPORSI]]*VLOOKUP(Target_AM[[#This Row],[NIPNAS]],Target_CC[],COLUMN(O$2)+9,0)</f>
        <v>8200624.2917698184</v>
      </c>
      <c r="AD459" s="22">
        <f>Target_AM[[#This Row],[PROPORSI]]*VLOOKUP(Target_AM[[#This Row],[NIPNAS]],Target_CC[],COLUMN(P$2)+9,0)</f>
        <v>8767488.4057335444</v>
      </c>
      <c r="AE459" s="22">
        <f>Target_AM[[#This Row],[PROPORSI]]*VLOOKUP(Target_AM[[#This Row],[NIPNAS]],Target_CC[],COLUMN(Q$2)+9,0)</f>
        <v>8238378.9666206222</v>
      </c>
      <c r="AF459" s="22">
        <f>Target_AM[[#This Row],[PROPORSI]]*VLOOKUP(Target_AM[[#This Row],[NIPNAS]],Target_CC[],COLUMN(R$2)+9,0)</f>
        <v>8655945.4772096667</v>
      </c>
      <c r="AG459" s="22">
        <f>Target_AM[[#This Row],[PROPORSI]]*VLOOKUP(Target_AM[[#This Row],[NIPNAS]],Target_CC[],COLUMN(S$2)+9,0)</f>
        <v>8540474.1836450789</v>
      </c>
      <c r="AH459" s="22">
        <f>Target_AM[[#This Row],[PROPORSI]]*VLOOKUP(Target_AM[[#This Row],[NIPNAS]],Target_CC[],COLUMN(T$2)+9,0)</f>
        <v>8949023.3689031769</v>
      </c>
      <c r="AI459" s="22">
        <f>Target_AM[[#This Row],[PROPORSI]]*VLOOKUP(Target_AM[[#This Row],[NIPNAS]],Target_CC[],COLUMN(U$2)+9,0)</f>
        <v>9038217.3602770977</v>
      </c>
      <c r="AJ459" s="22">
        <f>Target_AM[[#This Row],[PROPORSI]]*VLOOKUP(Target_AM[[#This Row],[NIPNAS]],Target_CC[],COLUMN(V$2)+9,0)</f>
        <v>8922528.4082017299</v>
      </c>
      <c r="AK459" s="22">
        <f>Target_AM[[#This Row],[PROPORSI]]*VLOOKUP(Target_AM[[#This Row],[NIPNAS]],Target_CC[],COLUMN(W$2)+9,0)</f>
        <v>9102035.6797429435</v>
      </c>
      <c r="AL459" s="22">
        <f>Target_AM[[#This Row],[PROPORSI]]*VLOOKUP(Target_AM[[#This Row],[NIPNAS]],Target_CC[],COLUMN(X$2)+9,0)</f>
        <v>9035624.6167740226</v>
      </c>
      <c r="AM459" s="22">
        <f>Target_AM[[#This Row],[PROPORSI]]*VLOOKUP(Target_AM[[#This Row],[NIPNAS]],Target_CC[],COLUMN(Y$2)+9,0)</f>
        <v>8525282.1642088536</v>
      </c>
      <c r="AN459" s="22">
        <f>Target_AM[[#This Row],[PROPORSI]]*VLOOKUP(Target_AM[[#This Row],[NIPNAS]],Target_CC[],COLUMN(Z$2)+9,0)</f>
        <v>104035479.21207617</v>
      </c>
      <c r="AO459" s="22">
        <f>Target_AM[[#This Row],[PROPORSI]]*VLOOKUP(Target_AM[[#This Row],[NIPNAS]],Target_CC[],COLUMN(AA$2)+9,0)</f>
        <v>73205239.123819083</v>
      </c>
      <c r="AP459" s="22">
        <f>Target_AM[[#This Row],[PROPORSI]]*VLOOKUP(Target_AM[[#This Row],[NIPNAS]],Target_CC[],COLUMN(AB$2)+9,0)</f>
        <v>74483792.35541755</v>
      </c>
      <c r="AQ459" s="22">
        <f>Target_AM[[#This Row],[PROPORSI]]*VLOOKUP(Target_AM[[#This Row],[NIPNAS]],Target_CC[],COLUMN(AC$2)+9,0)</f>
        <v>79632447.806025878</v>
      </c>
      <c r="AR459" s="22">
        <f>Target_AM[[#This Row],[PROPORSI]]*VLOOKUP(Target_AM[[#This Row],[NIPNAS]],Target_CC[],COLUMN(AD$2)+9,0)</f>
        <v>74826706.658278108</v>
      </c>
      <c r="AS459" s="22">
        <f>Target_AM[[#This Row],[PROPORSI]]*VLOOKUP(Target_AM[[#This Row],[NIPNAS]],Target_CC[],COLUMN(AE$2)+9,0)</f>
        <v>78619337.092585981</v>
      </c>
      <c r="AT459" s="22">
        <f>Target_AM[[#This Row],[PROPORSI]]*VLOOKUP(Target_AM[[#This Row],[NIPNAS]],Target_CC[],COLUMN(AF$2)+9,0)</f>
        <v>77570546.226565212</v>
      </c>
      <c r="AU459" s="22">
        <f>Target_AM[[#This Row],[PROPORSI]]*VLOOKUP(Target_AM[[#This Row],[NIPNAS]],Target_CC[],COLUMN(AG$2)+9,0)</f>
        <v>81281275.019771725</v>
      </c>
      <c r="AV459" s="22">
        <f>Target_AM[[#This Row],[PROPORSI]]*VLOOKUP(Target_AM[[#This Row],[NIPNAS]],Target_CC[],COLUMN(AH$2)+9,0)</f>
        <v>82091397.090540618</v>
      </c>
      <c r="AW459" s="22">
        <f>Target_AM[[#This Row],[PROPORSI]]*VLOOKUP(Target_AM[[#This Row],[NIPNAS]],Target_CC[],COLUMN(AI$2)+9,0)</f>
        <v>81040629.298039034</v>
      </c>
      <c r="AX459" s="22">
        <f>Target_AM[[#This Row],[PROPORSI]]*VLOOKUP(Target_AM[[#This Row],[NIPNAS]],Target_CC[],COLUMN(AJ$2)+9,0)</f>
        <v>82671039.601457268</v>
      </c>
      <c r="AY459" s="22">
        <f>Target_AM[[#This Row],[PROPORSI]]*VLOOKUP(Target_AM[[#This Row],[NIPNAS]],Target_CC[],COLUMN(AK$2)+9,0)</f>
        <v>82067847.98478438</v>
      </c>
      <c r="AZ459" s="22">
        <f>Target_AM[[#This Row],[PROPORSI]]*VLOOKUP(Target_AM[[#This Row],[NIPNAS]],Target_CC[],COLUMN(AL$2)+9,0)</f>
        <v>77432561.704791307</v>
      </c>
      <c r="BA459" s="22">
        <f>Target_AM[[#This Row],[PROPORSI]]*VLOOKUP(Target_AM[[#This Row],[NIPNAS]],Target_CC[],COLUMN(AM$2)+9,0)</f>
        <v>944922819.96207619</v>
      </c>
      <c r="BB459" s="22">
        <f>Target_AM[[#This Row],[PROPORSI]]*VLOOKUP(Target_AM[[#This Row],[NIPNAS]],Target_CC[],COLUMN(AN$2)+9,0)</f>
        <v>9883164.465660451</v>
      </c>
      <c r="BC459" s="22">
        <f>Target_AM[[#This Row],[PROPORSI]]*VLOOKUP(Target_AM[[#This Row],[NIPNAS]],Target_CC[],COLUMN(AO$2)+9,0)</f>
        <v>10284176.641519329</v>
      </c>
      <c r="BD459" s="22">
        <f>Target_AM[[#This Row],[PROPORSI]]*VLOOKUP(Target_AM[[#This Row],[NIPNAS]],Target_CC[],COLUMN(AP$2)+9,0)</f>
        <v>10400335.353488667</v>
      </c>
      <c r="BE459" s="22">
        <f>Target_AM[[#This Row],[PROPORSI]]*VLOOKUP(Target_AM[[#This Row],[NIPNAS]],Target_CC[],COLUMN(AQ$2)+9,0)</f>
        <v>10082801.767152034</v>
      </c>
      <c r="BF459" s="22">
        <f>Target_AM[[#This Row],[PROPORSI]]*VLOOKUP(Target_AM[[#This Row],[NIPNAS]],Target_CC[],COLUMN(AR$2)+9,0)</f>
        <v>10601816.117402999</v>
      </c>
      <c r="BG459" s="22">
        <f>Target_AM[[#This Row],[PROPORSI]]*VLOOKUP(Target_AM[[#This Row],[NIPNAS]],Target_CC[],COLUMN(AS$2)+9,0)</f>
        <v>10535863.559258789</v>
      </c>
      <c r="BH459" s="22">
        <f>Target_AM[[#This Row],[PROPORSI]]*VLOOKUP(Target_AM[[#This Row],[NIPNAS]],Target_CC[],COLUMN(AT$2)+9,0)</f>
        <v>10880050.010593304</v>
      </c>
      <c r="BI459" s="22">
        <f>Target_AM[[#This Row],[PROPORSI]]*VLOOKUP(Target_AM[[#This Row],[NIPNAS]],Target_CC[],COLUMN(AU$2)+9,0)</f>
        <v>11033006.258779872</v>
      </c>
      <c r="BJ459" s="22">
        <f>Target_AM[[#This Row],[PROPORSI]]*VLOOKUP(Target_AM[[#This Row],[NIPNAS]],Target_CC[],COLUMN(AV$2)+9,0)</f>
        <v>10861497.707132163</v>
      </c>
      <c r="BK459" s="22">
        <f>Target_AM[[#This Row],[PROPORSI]]*VLOOKUP(Target_AM[[#This Row],[NIPNAS]],Target_CC[],COLUMN(AW$2)+9,0)</f>
        <v>11046145.398095053</v>
      </c>
      <c r="BL459" s="22">
        <f>Target_AM[[#This Row],[PROPORSI]]*VLOOKUP(Target_AM[[#This Row],[NIPNAS]],Target_CC[],COLUMN(AX$2)+9,0)</f>
        <v>11249783.396894053</v>
      </c>
      <c r="BM459" s="22">
        <f>Target_AM[[#This Row],[PROPORSI]]*VLOOKUP(Target_AM[[#This Row],[NIPNAS]],Target_CC[],COLUMN(AY$2)+9,0)</f>
        <v>10968402.944752034</v>
      </c>
      <c r="BN459" s="22">
        <f>Target_AM[[#This Row],[PROPORSI]]*VLOOKUP(Target_AM[[#This Row],[NIPNAS]],Target_CC[],COLUMN(AZ$2)+9,0)</f>
        <v>127827043.62072875</v>
      </c>
      <c r="BO459" s="22">
        <f>Target_AM[[#This Row],[PROPORSI]]*VLOOKUP(Target_AM[[#This Row],[NIPNAS]],Target_CC[],COLUMN(BA$2)+9,0)</f>
        <v>68391036</v>
      </c>
      <c r="BP459" s="22">
        <f>Target_AM[[#This Row],[PROPORSI]]*VLOOKUP(Target_AM[[#This Row],[NIPNAS]],Target_CC[],COLUMN(BB$2)+9,0)</f>
        <v>68680261</v>
      </c>
      <c r="BQ459" s="22">
        <f>Target_AM[[#This Row],[PROPORSI]]*VLOOKUP(Target_AM[[#This Row],[NIPNAS]],Target_CC[],COLUMN(BC$2)+9,0)</f>
        <v>67310562</v>
      </c>
      <c r="BR459" s="22">
        <f>Target_AM[[#This Row],[PROPORSI]]*VLOOKUP(Target_AM[[#This Row],[NIPNAS]],Target_CC[],COLUMN(BD$2)+9,0)</f>
        <v>62911833</v>
      </c>
      <c r="BS459" s="22">
        <f>Target_AM[[#This Row],[PROPORSI]]*VLOOKUP(Target_AM[[#This Row],[NIPNAS]],Target_CC[],COLUMN(BE$2)+9,0)</f>
        <v>62911833</v>
      </c>
      <c r="BT459" s="22">
        <f>Target_AM[[#This Row],[PROPORSI]]*VLOOKUP(Target_AM[[#This Row],[NIPNAS]],Target_CC[],COLUMN(BF$2)+9,0)</f>
        <v>62911833</v>
      </c>
      <c r="BU459" s="22">
        <f>Target_AM[[#This Row],[PROPORSI]]*VLOOKUP(Target_AM[[#This Row],[NIPNAS]],Target_CC[],COLUMN(BG$2)+9,0)</f>
        <v>62911833</v>
      </c>
      <c r="BV459" s="22">
        <f>Target_AM[[#This Row],[PROPORSI]]*VLOOKUP(Target_AM[[#This Row],[NIPNAS]],Target_CC[],COLUMN(BH$2)+9,0)</f>
        <v>62911833</v>
      </c>
      <c r="BW459" s="22">
        <f>Target_AM[[#This Row],[PROPORSI]]*VLOOKUP(Target_AM[[#This Row],[NIPNAS]],Target_CC[],COLUMN(BI$2)+9,0)</f>
        <v>62911833</v>
      </c>
      <c r="BX459" s="22">
        <f>Target_AM[[#This Row],[PROPORSI]]*VLOOKUP(Target_AM[[#This Row],[NIPNAS]],Target_CC[],COLUMN(BJ$2)+9,0)</f>
        <v>62911833</v>
      </c>
      <c r="BY459" s="22">
        <f>Target_AM[[#This Row],[PROPORSI]]*VLOOKUP(Target_AM[[#This Row],[NIPNAS]],Target_CC[],COLUMN(BK$2)+9,0)</f>
        <v>62911833</v>
      </c>
      <c r="BZ459" s="22">
        <f>Target_AM[[#This Row],[PROPORSI]]*VLOOKUP(Target_AM[[#This Row],[NIPNAS]],Target_CC[],COLUMN(BL$2)+9,0)</f>
        <v>62911833</v>
      </c>
      <c r="CA459" s="22">
        <f>Target_AM[[#This Row],[PROPORSI]]*VLOOKUP(Target_AM[[#This Row],[NIPNAS]],Target_CC[],COLUMN(BM$2)+9,0)</f>
        <v>770588356</v>
      </c>
      <c r="CB459" s="22">
        <f>Target_AM[[#This Row],[PROPORSI]]*VLOOKUP(Target_AM[[#This Row],[NIPNAS]],Target_CC[],COLUMN(BN$2)+9,0)</f>
        <v>53363000</v>
      </c>
      <c r="CC459" s="22">
        <f>Target_AM[[#This Row],[PROPORSI]]*VLOOKUP(Target_AM[[#This Row],[NIPNAS]],Target_CC[],COLUMN(BO$2)+9,0)</f>
        <v>53363000</v>
      </c>
      <c r="CD459" s="22">
        <f>Target_AM[[#This Row],[PROPORSI]]*VLOOKUP(Target_AM[[#This Row],[NIPNAS]],Target_CC[],COLUMN(BP$2)+9,0)</f>
        <v>53363000</v>
      </c>
      <c r="CE459" s="22">
        <f>Target_AM[[#This Row],[PROPORSI]]*VLOOKUP(Target_AM[[#This Row],[NIPNAS]],Target_CC[],COLUMN(BQ$2)+9,0)</f>
        <v>50694850</v>
      </c>
      <c r="CF459" s="22">
        <f>Target_AM[[#This Row],[PROPORSI]]*VLOOKUP(Target_AM[[#This Row],[NIPNAS]],Target_CC[],COLUMN(BR$2)+9,0)</f>
        <v>50694850</v>
      </c>
      <c r="CG459" s="22">
        <f>Target_AM[[#This Row],[PROPORSI]]*VLOOKUP(Target_AM[[#This Row],[NIPNAS]],Target_CC[],COLUMN(BS$2)+9,0)</f>
        <v>50694850</v>
      </c>
      <c r="CH459" s="22">
        <f>Target_AM[[#This Row],[PROPORSI]]*VLOOKUP(Target_AM[[#This Row],[NIPNAS]],Target_CC[],COLUMN(BT$2)+9,0)</f>
        <v>50694850</v>
      </c>
      <c r="CI459" s="22">
        <f>Target_AM[[#This Row],[PROPORSI]]*VLOOKUP(Target_AM[[#This Row],[NIPNAS]],Target_CC[],COLUMN(BU$2)+9,0)</f>
        <v>50694850</v>
      </c>
      <c r="CJ459" s="22">
        <f>Target_AM[[#This Row],[PROPORSI]]*VLOOKUP(Target_AM[[#This Row],[NIPNAS]],Target_CC[],COLUMN(BV$2)+9,0)</f>
        <v>50694850</v>
      </c>
      <c r="CK459" s="22">
        <f>Target_AM[[#This Row],[PROPORSI]]*VLOOKUP(Target_AM[[#This Row],[NIPNAS]],Target_CC[],COLUMN(BW$2)+9,0)</f>
        <v>50694850</v>
      </c>
      <c r="CL459" s="22">
        <f>Target_AM[[#This Row],[PROPORSI]]*VLOOKUP(Target_AM[[#This Row],[NIPNAS]],Target_CC[],COLUMN(BX$2)+9,0)</f>
        <v>50694850</v>
      </c>
      <c r="CM459" s="22">
        <f>Target_AM[[#This Row],[PROPORSI]]*VLOOKUP(Target_AM[[#This Row],[NIPNAS]],Target_CC[],COLUMN(BY$2)+9,0)</f>
        <v>50694850</v>
      </c>
      <c r="CN459" s="22">
        <f>Target_AM[[#This Row],[PROPORSI]]*VLOOKUP(Target_AM[[#This Row],[NIPNAS]],Target_CC[],COLUMN(BZ$2)+9,0)</f>
        <v>616342650</v>
      </c>
      <c r="CO459" s="22">
        <f>Target_AM[[#This Row],[PROPORSI]]*VLOOKUP(Target_AM[[#This Row],[NIPNAS]],Target_CC[],COLUMN(CA$2)+9,0)</f>
        <v>12751469</v>
      </c>
      <c r="CP459" s="22">
        <f>Target_AM[[#This Row],[PROPORSI]]*VLOOKUP(Target_AM[[#This Row],[NIPNAS]],Target_CC[],COLUMN(CB$2)+9,0)</f>
        <v>12508934</v>
      </c>
      <c r="CQ459" s="22">
        <f>Target_AM[[#This Row],[PROPORSI]]*VLOOKUP(Target_AM[[#This Row],[NIPNAS]],Target_CC[],COLUMN(CC$2)+9,0)</f>
        <v>12216983</v>
      </c>
      <c r="CR459" s="22">
        <f>Target_AM[[#This Row],[PROPORSI]]*VLOOKUP(Target_AM[[#This Row],[NIPNAS]],Target_CC[],COLUMN(CD$2)+9,0)</f>
        <v>12216983</v>
      </c>
      <c r="CS459" s="22">
        <f>Target_AM[[#This Row],[PROPORSI]]*VLOOKUP(Target_AM[[#This Row],[NIPNAS]],Target_CC[],COLUMN(CE$2)+9,0)</f>
        <v>12216983</v>
      </c>
      <c r="CT459" s="22">
        <f>Target_AM[[#This Row],[PROPORSI]]*VLOOKUP(Target_AM[[#This Row],[NIPNAS]],Target_CC[],COLUMN(CF$2)+9,0)</f>
        <v>12216983</v>
      </c>
      <c r="CU459" s="22">
        <f>Target_AM[[#This Row],[PROPORSI]]*VLOOKUP(Target_AM[[#This Row],[NIPNAS]],Target_CC[],COLUMN(CG$2)+9,0)</f>
        <v>12216983</v>
      </c>
      <c r="CV459" s="22">
        <f>Target_AM[[#This Row],[PROPORSI]]*VLOOKUP(Target_AM[[#This Row],[NIPNAS]],Target_CC[],COLUMN(CH$2)+9,0)</f>
        <v>12216983</v>
      </c>
      <c r="CW459" s="22">
        <f>Target_AM[[#This Row],[PROPORSI]]*VLOOKUP(Target_AM[[#This Row],[NIPNAS]],Target_CC[],COLUMN(CI$2)+9,0)</f>
        <v>12216983</v>
      </c>
      <c r="CX459" s="22">
        <f>Target_AM[[#This Row],[PROPORSI]]*VLOOKUP(Target_AM[[#This Row],[NIPNAS]],Target_CC[],COLUMN(CJ$2)+9,0)</f>
        <v>12216983</v>
      </c>
      <c r="CY459" s="22">
        <f>Target_AM[[#This Row],[PROPORSI]]*VLOOKUP(Target_AM[[#This Row],[NIPNAS]],Target_CC[],COLUMN(CK$2)+9,0)</f>
        <v>12216983</v>
      </c>
      <c r="CZ459" s="22">
        <f>Target_AM[[#This Row],[PROPORSI]]*VLOOKUP(Target_AM[[#This Row],[NIPNAS]],Target_CC[],COLUMN(CL$2)+9,0)</f>
        <v>12216983</v>
      </c>
      <c r="DA459" s="22">
        <f>Target_AM[[#This Row],[PROPORSI]]*VLOOKUP(Target_AM[[#This Row],[NIPNAS]],Target_CC[],COLUMN(CM$2)+9,0)</f>
        <v>147430233</v>
      </c>
      <c r="DB459" s="22">
        <f>Target_AM[[#This Row],[PROPORSI]]*VLOOKUP(Target_AM[[#This Row],[NIPNAS]],Target_CC[],COLUMN(CN$2)+9,0)</f>
        <v>0</v>
      </c>
      <c r="DC459" s="22">
        <f>Target_AM[[#This Row],[PROPORSI]]*VLOOKUP(Target_AM[[#This Row],[NIPNAS]],Target_CC[],COLUMN(CO$2)+9,0)</f>
        <v>0</v>
      </c>
      <c r="DD459" s="22">
        <f>Target_AM[[#This Row],[PROPORSI]]*VLOOKUP(Target_AM[[#This Row],[NIPNAS]],Target_CC[],COLUMN(CP$2)+9,0)</f>
        <v>0</v>
      </c>
      <c r="DE459" s="22">
        <f>Target_AM[[#This Row],[PROPORSI]]*VLOOKUP(Target_AM[[#This Row],[NIPNAS]],Target_CC[],COLUMN(CQ$2)+9,0)</f>
        <v>0</v>
      </c>
      <c r="DF459" s="22">
        <f>Target_AM[[#This Row],[PROPORSI]]*VLOOKUP(Target_AM[[#This Row],[NIPNAS]],Target_CC[],COLUMN(CR$2)+9,0)</f>
        <v>0</v>
      </c>
      <c r="DG459" s="22">
        <f>Target_AM[[#This Row],[PROPORSI]]*VLOOKUP(Target_AM[[#This Row],[NIPNAS]],Target_CC[],COLUMN(CS$2)+9,0)</f>
        <v>0</v>
      </c>
      <c r="DH459" s="22">
        <f>Target_AM[[#This Row],[PROPORSI]]*VLOOKUP(Target_AM[[#This Row],[NIPNAS]],Target_CC[],COLUMN(CT$2)+9,0)</f>
        <v>0</v>
      </c>
      <c r="DI459" s="22">
        <f>Target_AM[[#This Row],[PROPORSI]]*VLOOKUP(Target_AM[[#This Row],[NIPNAS]],Target_CC[],COLUMN(CU$2)+9,0)</f>
        <v>0</v>
      </c>
      <c r="DJ459" s="22">
        <f>Target_AM[[#This Row],[PROPORSI]]*VLOOKUP(Target_AM[[#This Row],[NIPNAS]],Target_CC[],COLUMN(CV$2)+9,0)</f>
        <v>0</v>
      </c>
      <c r="DK459" s="22">
        <f>Target_AM[[#This Row],[PROPORSI]]*VLOOKUP(Target_AM[[#This Row],[NIPNAS]],Target_CC[],COLUMN(CW$2)+9,0)</f>
        <v>0</v>
      </c>
      <c r="DL459" s="22">
        <f>Target_AM[[#This Row],[PROPORSI]]*VLOOKUP(Target_AM[[#This Row],[NIPNAS]],Target_CC[],COLUMN(CX$2)+9,0)</f>
        <v>0</v>
      </c>
      <c r="DM459" s="22">
        <f>Target_AM[[#This Row],[PROPORSI]]*VLOOKUP(Target_AM[[#This Row],[NIPNAS]],Target_CC[],COLUMN(CY$2)+9,0)</f>
        <v>0</v>
      </c>
      <c r="DN459" s="22">
        <f>Target_AM[[#This Row],[PROPORSI]]*VLOOKUP(Target_AM[[#This Row],[NIPNAS]],Target_CC[],COLUMN(CZ$2)+9,0)</f>
        <v>0</v>
      </c>
      <c r="DO459" s="22">
        <f>Target_AM[[#This Row],[PROPORSI]]*VLOOKUP(Target_AM[[#This Row],[NIPNAS]],Target_CC[],COLUMN(DA$2)+9,0)</f>
        <v>0</v>
      </c>
      <c r="DP459" s="22">
        <f>Target_AM[[#This Row],[PROPORSI]]*VLOOKUP(Target_AM[[#This Row],[NIPNAS]],Target_CC[],COLUMN(DB$2)+9,0)</f>
        <v>0</v>
      </c>
      <c r="DQ459" s="22">
        <f>Target_AM[[#This Row],[PROPORSI]]*VLOOKUP(Target_AM[[#This Row],[NIPNAS]],Target_CC[],COLUMN(DC$2)+9,0)</f>
        <v>0</v>
      </c>
      <c r="DR459" s="22">
        <f>Target_AM[[#This Row],[PROPORSI]]*VLOOKUP(Target_AM[[#This Row],[NIPNAS]],Target_CC[],COLUMN(DD$2)+9,0)</f>
        <v>0</v>
      </c>
      <c r="DS459" s="22">
        <f>Target_AM[[#This Row],[PROPORSI]]*VLOOKUP(Target_AM[[#This Row],[NIPNAS]],Target_CC[],COLUMN(DE$2)+9,0)</f>
        <v>0</v>
      </c>
      <c r="DT459" s="22">
        <f>Target_AM[[#This Row],[PROPORSI]]*VLOOKUP(Target_AM[[#This Row],[NIPNAS]],Target_CC[],COLUMN(DF$2)+9,0)</f>
        <v>0</v>
      </c>
      <c r="DU459" s="22">
        <f>Target_AM[[#This Row],[PROPORSI]]*VLOOKUP(Target_AM[[#This Row],[NIPNAS]],Target_CC[],COLUMN(DG$2)+9,0)</f>
        <v>0</v>
      </c>
      <c r="DV459" s="22">
        <f>Target_AM[[#This Row],[PROPORSI]]*VLOOKUP(Target_AM[[#This Row],[NIPNAS]],Target_CC[],COLUMN(DH$2)+9,0)</f>
        <v>0</v>
      </c>
      <c r="DW459" s="22">
        <f>Target_AM[[#This Row],[PROPORSI]]*VLOOKUP(Target_AM[[#This Row],[NIPNAS]],Target_CC[],COLUMN(DI$2)+9,0)</f>
        <v>0</v>
      </c>
      <c r="DX459" s="22">
        <f>Target_AM[[#This Row],[PROPORSI]]*VLOOKUP(Target_AM[[#This Row],[NIPNAS]],Target_CC[],COLUMN(DJ$2)+9,0)</f>
        <v>0</v>
      </c>
      <c r="DY459" s="22">
        <f>Target_AM[[#This Row],[PROPORSI]]*VLOOKUP(Target_AM[[#This Row],[NIPNAS]],Target_CC[],COLUMN(DK$2)+9,0)</f>
        <v>0</v>
      </c>
      <c r="DZ459" s="22">
        <f>Target_AM[[#This Row],[PROPORSI]]*VLOOKUP(Target_AM[[#This Row],[NIPNAS]],Target_CC[],COLUMN(DL$2)+9,0)</f>
        <v>0</v>
      </c>
      <c r="EA459" s="22">
        <f>Target_AM[[#This Row],[PROPORSI]]*VLOOKUP(Target_AM[[#This Row],[NIPNAS]],Target_CC[],COLUMN(DM$2)+9,0)</f>
        <v>0</v>
      </c>
    </row>
    <row r="460" spans="2:131" x14ac:dyDescent="0.3">
      <c r="B460">
        <v>404482</v>
      </c>
      <c r="C460" t="s">
        <v>1009</v>
      </c>
      <c r="D460">
        <v>1</v>
      </c>
      <c r="E460" s="8">
        <v>45658</v>
      </c>
      <c r="F460">
        <v>2000206</v>
      </c>
      <c r="G460" t="s">
        <v>771</v>
      </c>
      <c r="J460" t="s">
        <v>296</v>
      </c>
      <c r="K460" t="s">
        <v>19</v>
      </c>
      <c r="L460" t="s">
        <v>159</v>
      </c>
      <c r="M460" t="s">
        <v>29</v>
      </c>
      <c r="N460" s="23">
        <f>Target_AM[[#This Row],[PROPORSI]]*VLOOKUP(Target_AM[[#This Row],[NIPNAS]],Target_CC[],9,0)</f>
        <v>482291308.06845713</v>
      </c>
      <c r="O460" s="22">
        <f>Target_AM[[#This Row],[PROPORSI]]*VLOOKUP(Target_AM[[#This Row],[NIPNAS]],Target_CC[],COLUMN(A$2)+9,0)</f>
        <v>30810919.287000004</v>
      </c>
      <c r="P460" s="22">
        <f>Target_AM[[#This Row],[PROPORSI]]*VLOOKUP(Target_AM[[#This Row],[NIPNAS]],Target_CC[],COLUMN(B$2)+9,0)</f>
        <v>29755568.275000006</v>
      </c>
      <c r="Q460" s="22">
        <f>Target_AM[[#This Row],[PROPORSI]]*VLOOKUP(Target_AM[[#This Row],[NIPNAS]],Target_CC[],COLUMN(C$2)+9,0)</f>
        <v>29943401.286999997</v>
      </c>
      <c r="R460" s="22">
        <f>Target_AM[[#This Row],[PROPORSI]]*VLOOKUP(Target_AM[[#This Row],[NIPNAS]],Target_CC[],COLUMN(D$2)+9,0)</f>
        <v>29682758.223000005</v>
      </c>
      <c r="S460" s="22">
        <f>Target_AM[[#This Row],[PROPORSI]]*VLOOKUP(Target_AM[[#This Row],[NIPNAS]],Target_CC[],COLUMN(E$2)+9,0)</f>
        <v>29010044.108999994</v>
      </c>
      <c r="T460" s="22">
        <f>Target_AM[[#This Row],[PROPORSI]]*VLOOKUP(Target_AM[[#This Row],[NIPNAS]],Target_CC[],COLUMN(F$2)+9,0)</f>
        <v>28482950.099000003</v>
      </c>
      <c r="U460" s="22">
        <f>Target_AM[[#This Row],[PROPORSI]]*VLOOKUP(Target_AM[[#This Row],[NIPNAS]],Target_CC[],COLUMN(G$2)+9,0)</f>
        <v>29585937.775999997</v>
      </c>
      <c r="V460" s="22">
        <f>Target_AM[[#This Row],[PROPORSI]]*VLOOKUP(Target_AM[[#This Row],[NIPNAS]],Target_CC[],COLUMN(H$2)+9,0)</f>
        <v>30391877.362999998</v>
      </c>
      <c r="W460" s="22">
        <f>Target_AM[[#This Row],[PROPORSI]]*VLOOKUP(Target_AM[[#This Row],[NIPNAS]],Target_CC[],COLUMN(I$2)+9,0)</f>
        <v>30185841.838</v>
      </c>
      <c r="X460" s="22">
        <f>Target_AM[[#This Row],[PROPORSI]]*VLOOKUP(Target_AM[[#This Row],[NIPNAS]],Target_CC[],COLUMN(J$2)+9,0)</f>
        <v>30204044.351</v>
      </c>
      <c r="Y460" s="22">
        <f>Target_AM[[#This Row],[PROPORSI]]*VLOOKUP(Target_AM[[#This Row],[NIPNAS]],Target_CC[],COLUMN(K$2)+9,0)</f>
        <v>30373674.849999998</v>
      </c>
      <c r="Z460" s="22">
        <f>Target_AM[[#This Row],[PROPORSI]]*VLOOKUP(Target_AM[[#This Row],[NIPNAS]],Target_CC[],COLUMN(L$2)+9,0)</f>
        <v>29979806.312999997</v>
      </c>
      <c r="AA460" s="22">
        <f>Target_AM[[#This Row],[PROPORSI]]*VLOOKUP(Target_AM[[#This Row],[NIPNAS]],Target_CC[],COLUMN(M$2)+9,0)</f>
        <v>358406823.77100003</v>
      </c>
      <c r="AB460" s="22">
        <f>Target_AM[[#This Row],[PROPORSI]]*VLOOKUP(Target_AM[[#This Row],[NIPNAS]],Target_CC[],COLUMN(N$2)+9,0)</f>
        <v>0</v>
      </c>
      <c r="AC460" s="22">
        <f>Target_AM[[#This Row],[PROPORSI]]*VLOOKUP(Target_AM[[#This Row],[NIPNAS]],Target_CC[],COLUMN(O$2)+9,0)</f>
        <v>690859.22431823774</v>
      </c>
      <c r="AD460" s="22">
        <f>Target_AM[[#This Row],[PROPORSI]]*VLOOKUP(Target_AM[[#This Row],[NIPNAS]],Target_CC[],COLUMN(P$2)+9,0)</f>
        <v>683729.23020126333</v>
      </c>
      <c r="AE460" s="22">
        <f>Target_AM[[#This Row],[PROPORSI]]*VLOOKUP(Target_AM[[#This Row],[NIPNAS]],Target_CC[],COLUMN(Q$2)+9,0)</f>
        <v>537486.86343142285</v>
      </c>
      <c r="AF460" s="22">
        <f>Target_AM[[#This Row],[PROPORSI]]*VLOOKUP(Target_AM[[#This Row],[NIPNAS]],Target_CC[],COLUMN(R$2)+9,0)</f>
        <v>586231.66372162709</v>
      </c>
      <c r="AG460" s="22">
        <f>Target_AM[[#This Row],[PROPORSI]]*VLOOKUP(Target_AM[[#This Row],[NIPNAS]],Target_CC[],COLUMN(S$2)+9,0)</f>
        <v>571553.53985494352</v>
      </c>
      <c r="AH460" s="22">
        <f>Target_AM[[#This Row],[PROPORSI]]*VLOOKUP(Target_AM[[#This Row],[NIPNAS]],Target_CC[],COLUMN(T$2)+9,0)</f>
        <v>710365.72728492401</v>
      </c>
      <c r="AI460" s="22">
        <f>Target_AM[[#This Row],[PROPORSI]]*VLOOKUP(Target_AM[[#This Row],[NIPNAS]],Target_CC[],COLUMN(U$2)+9,0)</f>
        <v>598269.13892134407</v>
      </c>
      <c r="AJ460" s="22">
        <f>Target_AM[[#This Row],[PROPORSI]]*VLOOKUP(Target_AM[[#This Row],[NIPNAS]],Target_CC[],COLUMN(V$2)+9,0)</f>
        <v>715610.41381648171</v>
      </c>
      <c r="AK460" s="22">
        <f>Target_AM[[#This Row],[PROPORSI]]*VLOOKUP(Target_AM[[#This Row],[NIPNAS]],Target_CC[],COLUMN(W$2)+9,0)</f>
        <v>720720.50871695695</v>
      </c>
      <c r="AL460" s="22">
        <f>Target_AM[[#This Row],[PROPORSI]]*VLOOKUP(Target_AM[[#This Row],[NIPNAS]],Target_CC[],COLUMN(X$2)+9,0)</f>
        <v>611960.29877694696</v>
      </c>
      <c r="AM460" s="22">
        <f>Target_AM[[#This Row],[PROPORSI]]*VLOOKUP(Target_AM[[#This Row],[NIPNAS]],Target_CC[],COLUMN(Y$2)+9,0)</f>
        <v>623089.45347582689</v>
      </c>
      <c r="AN460" s="22">
        <f>Target_AM[[#This Row],[PROPORSI]]*VLOOKUP(Target_AM[[#This Row],[NIPNAS]],Target_CC[],COLUMN(Z$2)+9,0)</f>
        <v>7049876.062519975</v>
      </c>
      <c r="AO460" s="22">
        <f>Target_AM[[#This Row],[PROPORSI]]*VLOOKUP(Target_AM[[#This Row],[NIPNAS]],Target_CC[],COLUMN(AA$2)+9,0)</f>
        <v>30810919.287000004</v>
      </c>
      <c r="AP460" s="22">
        <f>Target_AM[[#This Row],[PROPORSI]]*VLOOKUP(Target_AM[[#This Row],[NIPNAS]],Target_CC[],COLUMN(AB$2)+9,0)</f>
        <v>30446427.499318242</v>
      </c>
      <c r="AQ460" s="22">
        <f>Target_AM[[#This Row],[PROPORSI]]*VLOOKUP(Target_AM[[#This Row],[NIPNAS]],Target_CC[],COLUMN(AC$2)+9,0)</f>
        <v>30627130.51720126</v>
      </c>
      <c r="AR460" s="22">
        <f>Target_AM[[#This Row],[PROPORSI]]*VLOOKUP(Target_AM[[#This Row],[NIPNAS]],Target_CC[],COLUMN(AD$2)+9,0)</f>
        <v>30220245.086431429</v>
      </c>
      <c r="AS460" s="22">
        <f>Target_AM[[#This Row],[PROPORSI]]*VLOOKUP(Target_AM[[#This Row],[NIPNAS]],Target_CC[],COLUMN(AE$2)+9,0)</f>
        <v>29596275.772721622</v>
      </c>
      <c r="AT460" s="22">
        <f>Target_AM[[#This Row],[PROPORSI]]*VLOOKUP(Target_AM[[#This Row],[NIPNAS]],Target_CC[],COLUMN(AF$2)+9,0)</f>
        <v>29054503.638854947</v>
      </c>
      <c r="AU460" s="22">
        <f>Target_AM[[#This Row],[PROPORSI]]*VLOOKUP(Target_AM[[#This Row],[NIPNAS]],Target_CC[],COLUMN(AG$2)+9,0)</f>
        <v>30296303.50328492</v>
      </c>
      <c r="AV460" s="22">
        <f>Target_AM[[#This Row],[PROPORSI]]*VLOOKUP(Target_AM[[#This Row],[NIPNAS]],Target_CC[],COLUMN(AH$2)+9,0)</f>
        <v>30990146.501921341</v>
      </c>
      <c r="AW460" s="22">
        <f>Target_AM[[#This Row],[PROPORSI]]*VLOOKUP(Target_AM[[#This Row],[NIPNAS]],Target_CC[],COLUMN(AI$2)+9,0)</f>
        <v>30901452.251816481</v>
      </c>
      <c r="AX460" s="22">
        <f>Target_AM[[#This Row],[PROPORSI]]*VLOOKUP(Target_AM[[#This Row],[NIPNAS]],Target_CC[],COLUMN(AJ$2)+9,0)</f>
        <v>30924764.859716956</v>
      </c>
      <c r="AY460" s="22">
        <f>Target_AM[[#This Row],[PROPORSI]]*VLOOKUP(Target_AM[[#This Row],[NIPNAS]],Target_CC[],COLUMN(AK$2)+9,0)</f>
        <v>30985635.148776945</v>
      </c>
      <c r="AZ460" s="22">
        <f>Target_AM[[#This Row],[PROPORSI]]*VLOOKUP(Target_AM[[#This Row],[NIPNAS]],Target_CC[],COLUMN(AL$2)+9,0)</f>
        <v>30602895.766475823</v>
      </c>
      <c r="BA460" s="22">
        <f>Target_AM[[#This Row],[PROPORSI]]*VLOOKUP(Target_AM[[#This Row],[NIPNAS]],Target_CC[],COLUMN(AM$2)+9,0)</f>
        <v>365456699.83351994</v>
      </c>
      <c r="BB460" s="22">
        <f>Target_AM[[#This Row],[PROPORSI]]*VLOOKUP(Target_AM[[#This Row],[NIPNAS]],Target_CC[],COLUMN(AN$2)+9,0)</f>
        <v>0</v>
      </c>
      <c r="BC460" s="22">
        <f>Target_AM[[#This Row],[PROPORSI]]*VLOOKUP(Target_AM[[#This Row],[NIPNAS]],Target_CC[],COLUMN(AO$2)+9,0)</f>
        <v>0</v>
      </c>
      <c r="BD460" s="22">
        <f>Target_AM[[#This Row],[PROPORSI]]*VLOOKUP(Target_AM[[#This Row],[NIPNAS]],Target_CC[],COLUMN(AP$2)+9,0)</f>
        <v>0</v>
      </c>
      <c r="BE460" s="22">
        <f>Target_AM[[#This Row],[PROPORSI]]*VLOOKUP(Target_AM[[#This Row],[NIPNAS]],Target_CC[],COLUMN(AQ$2)+9,0)</f>
        <v>0</v>
      </c>
      <c r="BF460" s="22">
        <f>Target_AM[[#This Row],[PROPORSI]]*VLOOKUP(Target_AM[[#This Row],[NIPNAS]],Target_CC[],COLUMN(AR$2)+9,0)</f>
        <v>0</v>
      </c>
      <c r="BG460" s="22">
        <f>Target_AM[[#This Row],[PROPORSI]]*VLOOKUP(Target_AM[[#This Row],[NIPNAS]],Target_CC[],COLUMN(AS$2)+9,0)</f>
        <v>0</v>
      </c>
      <c r="BH460" s="22">
        <f>Target_AM[[#This Row],[PROPORSI]]*VLOOKUP(Target_AM[[#This Row],[NIPNAS]],Target_CC[],COLUMN(AT$2)+9,0)</f>
        <v>0</v>
      </c>
      <c r="BI460" s="22">
        <f>Target_AM[[#This Row],[PROPORSI]]*VLOOKUP(Target_AM[[#This Row],[NIPNAS]],Target_CC[],COLUMN(AU$2)+9,0)</f>
        <v>0</v>
      </c>
      <c r="BJ460" s="22">
        <f>Target_AM[[#This Row],[PROPORSI]]*VLOOKUP(Target_AM[[#This Row],[NIPNAS]],Target_CC[],COLUMN(AV$2)+9,0)</f>
        <v>0</v>
      </c>
      <c r="BK460" s="22">
        <f>Target_AM[[#This Row],[PROPORSI]]*VLOOKUP(Target_AM[[#This Row],[NIPNAS]],Target_CC[],COLUMN(AW$2)+9,0)</f>
        <v>0</v>
      </c>
      <c r="BL460" s="22">
        <f>Target_AM[[#This Row],[PROPORSI]]*VLOOKUP(Target_AM[[#This Row],[NIPNAS]],Target_CC[],COLUMN(AX$2)+9,0)</f>
        <v>0</v>
      </c>
      <c r="BM460" s="22">
        <f>Target_AM[[#This Row],[PROPORSI]]*VLOOKUP(Target_AM[[#This Row],[NIPNAS]],Target_CC[],COLUMN(AY$2)+9,0)</f>
        <v>0</v>
      </c>
      <c r="BN460" s="22">
        <f>Target_AM[[#This Row],[PROPORSI]]*VLOOKUP(Target_AM[[#This Row],[NIPNAS]],Target_CC[],COLUMN(AZ$2)+9,0)</f>
        <v>0</v>
      </c>
      <c r="BO460" s="22">
        <f>Target_AM[[#This Row],[PROPORSI]]*VLOOKUP(Target_AM[[#This Row],[NIPNAS]],Target_CC[],COLUMN(BA$2)+9,0)</f>
        <v>28766707</v>
      </c>
      <c r="BP460" s="22">
        <f>Target_AM[[#This Row],[PROPORSI]]*VLOOKUP(Target_AM[[#This Row],[NIPNAS]],Target_CC[],COLUMN(BB$2)+9,0)</f>
        <v>26090393</v>
      </c>
      <c r="BQ460" s="22">
        <f>Target_AM[[#This Row],[PROPORSI]]*VLOOKUP(Target_AM[[#This Row],[NIPNAS]],Target_CC[],COLUMN(BC$2)+9,0)</f>
        <v>26053933</v>
      </c>
      <c r="BR460" s="22">
        <f>Target_AM[[#This Row],[PROPORSI]]*VLOOKUP(Target_AM[[#This Row],[NIPNAS]],Target_CC[],COLUMN(BD$2)+9,0)</f>
        <v>29148228</v>
      </c>
      <c r="BS460" s="22">
        <f>Target_AM[[#This Row],[PROPORSI]]*VLOOKUP(Target_AM[[#This Row],[NIPNAS]],Target_CC[],COLUMN(BE$2)+9,0)</f>
        <v>29148228</v>
      </c>
      <c r="BT460" s="22">
        <f>Target_AM[[#This Row],[PROPORSI]]*VLOOKUP(Target_AM[[#This Row],[NIPNAS]],Target_CC[],COLUMN(BF$2)+9,0)</f>
        <v>29148228</v>
      </c>
      <c r="BU460" s="22">
        <f>Target_AM[[#This Row],[PROPORSI]]*VLOOKUP(Target_AM[[#This Row],[NIPNAS]],Target_CC[],COLUMN(BG$2)+9,0)</f>
        <v>29148228</v>
      </c>
      <c r="BV460" s="22">
        <f>Target_AM[[#This Row],[PROPORSI]]*VLOOKUP(Target_AM[[#This Row],[NIPNAS]],Target_CC[],COLUMN(BH$2)+9,0)</f>
        <v>29148228</v>
      </c>
      <c r="BW460" s="22">
        <f>Target_AM[[#This Row],[PROPORSI]]*VLOOKUP(Target_AM[[#This Row],[NIPNAS]],Target_CC[],COLUMN(BI$2)+9,0)</f>
        <v>29148228</v>
      </c>
      <c r="BX460" s="22">
        <f>Target_AM[[#This Row],[PROPORSI]]*VLOOKUP(Target_AM[[#This Row],[NIPNAS]],Target_CC[],COLUMN(BJ$2)+9,0)</f>
        <v>29148228</v>
      </c>
      <c r="BY460" s="22">
        <f>Target_AM[[#This Row],[PROPORSI]]*VLOOKUP(Target_AM[[#This Row],[NIPNAS]],Target_CC[],COLUMN(BK$2)+9,0)</f>
        <v>29148228</v>
      </c>
      <c r="BZ460" s="22">
        <f>Target_AM[[#This Row],[PROPORSI]]*VLOOKUP(Target_AM[[#This Row],[NIPNAS]],Target_CC[],COLUMN(BL$2)+9,0)</f>
        <v>29148228</v>
      </c>
      <c r="CA460" s="22">
        <f>Target_AM[[#This Row],[PROPORSI]]*VLOOKUP(Target_AM[[#This Row],[NIPNAS]],Target_CC[],COLUMN(BM$2)+9,0)</f>
        <v>343245085</v>
      </c>
      <c r="CB460" s="22">
        <f>Target_AM[[#This Row],[PROPORSI]]*VLOOKUP(Target_AM[[#This Row],[NIPNAS]],Target_CC[],COLUMN(BN$2)+9,0)</f>
        <v>0</v>
      </c>
      <c r="CC460" s="22">
        <f>Target_AM[[#This Row],[PROPORSI]]*VLOOKUP(Target_AM[[#This Row],[NIPNAS]],Target_CC[],COLUMN(BO$2)+9,0)</f>
        <v>0</v>
      </c>
      <c r="CD460" s="22">
        <f>Target_AM[[#This Row],[PROPORSI]]*VLOOKUP(Target_AM[[#This Row],[NIPNAS]],Target_CC[],COLUMN(BP$2)+9,0)</f>
        <v>0</v>
      </c>
      <c r="CE460" s="22">
        <f>Target_AM[[#This Row],[PROPORSI]]*VLOOKUP(Target_AM[[#This Row],[NIPNAS]],Target_CC[],COLUMN(BQ$2)+9,0)</f>
        <v>0</v>
      </c>
      <c r="CF460" s="22">
        <f>Target_AM[[#This Row],[PROPORSI]]*VLOOKUP(Target_AM[[#This Row],[NIPNAS]],Target_CC[],COLUMN(BR$2)+9,0)</f>
        <v>0</v>
      </c>
      <c r="CG460" s="22">
        <f>Target_AM[[#This Row],[PROPORSI]]*VLOOKUP(Target_AM[[#This Row],[NIPNAS]],Target_CC[],COLUMN(BS$2)+9,0)</f>
        <v>0</v>
      </c>
      <c r="CH460" s="22">
        <f>Target_AM[[#This Row],[PROPORSI]]*VLOOKUP(Target_AM[[#This Row],[NIPNAS]],Target_CC[],COLUMN(BT$2)+9,0)</f>
        <v>0</v>
      </c>
      <c r="CI460" s="22">
        <f>Target_AM[[#This Row],[PROPORSI]]*VLOOKUP(Target_AM[[#This Row],[NIPNAS]],Target_CC[],COLUMN(BU$2)+9,0)</f>
        <v>0</v>
      </c>
      <c r="CJ460" s="22">
        <f>Target_AM[[#This Row],[PROPORSI]]*VLOOKUP(Target_AM[[#This Row],[NIPNAS]],Target_CC[],COLUMN(BV$2)+9,0)</f>
        <v>0</v>
      </c>
      <c r="CK460" s="22">
        <f>Target_AM[[#This Row],[PROPORSI]]*VLOOKUP(Target_AM[[#This Row],[NIPNAS]],Target_CC[],COLUMN(BW$2)+9,0)</f>
        <v>0</v>
      </c>
      <c r="CL460" s="22">
        <f>Target_AM[[#This Row],[PROPORSI]]*VLOOKUP(Target_AM[[#This Row],[NIPNAS]],Target_CC[],COLUMN(BX$2)+9,0)</f>
        <v>0</v>
      </c>
      <c r="CM460" s="22">
        <f>Target_AM[[#This Row],[PROPORSI]]*VLOOKUP(Target_AM[[#This Row],[NIPNAS]],Target_CC[],COLUMN(BY$2)+9,0)</f>
        <v>0</v>
      </c>
      <c r="CN460" s="22">
        <f>Target_AM[[#This Row],[PROPORSI]]*VLOOKUP(Target_AM[[#This Row],[NIPNAS]],Target_CC[],COLUMN(BZ$2)+9,0)</f>
        <v>0</v>
      </c>
      <c r="CO460" s="22">
        <f>Target_AM[[#This Row],[PROPORSI]]*VLOOKUP(Target_AM[[#This Row],[NIPNAS]],Target_CC[],COLUMN(CA$2)+9,0)</f>
        <v>29369251</v>
      </c>
      <c r="CP460" s="22">
        <f>Target_AM[[#This Row],[PROPORSI]]*VLOOKUP(Target_AM[[#This Row],[NIPNAS]],Target_CC[],COLUMN(CB$2)+9,0)</f>
        <v>29252578</v>
      </c>
      <c r="CQ460" s="22">
        <f>Target_AM[[#This Row],[PROPORSI]]*VLOOKUP(Target_AM[[#This Row],[NIPNAS]],Target_CC[],COLUMN(CC$2)+9,0)</f>
        <v>29148228</v>
      </c>
      <c r="CR460" s="22">
        <f>Target_AM[[#This Row],[PROPORSI]]*VLOOKUP(Target_AM[[#This Row],[NIPNAS]],Target_CC[],COLUMN(CD$2)+9,0)</f>
        <v>29148228</v>
      </c>
      <c r="CS460" s="22">
        <f>Target_AM[[#This Row],[PROPORSI]]*VLOOKUP(Target_AM[[#This Row],[NIPNAS]],Target_CC[],COLUMN(CE$2)+9,0)</f>
        <v>29148228</v>
      </c>
      <c r="CT460" s="22">
        <f>Target_AM[[#This Row],[PROPORSI]]*VLOOKUP(Target_AM[[#This Row],[NIPNAS]],Target_CC[],COLUMN(CF$2)+9,0)</f>
        <v>29148228</v>
      </c>
      <c r="CU460" s="22">
        <f>Target_AM[[#This Row],[PROPORSI]]*VLOOKUP(Target_AM[[#This Row],[NIPNAS]],Target_CC[],COLUMN(CG$2)+9,0)</f>
        <v>29148228</v>
      </c>
      <c r="CV460" s="22">
        <f>Target_AM[[#This Row],[PROPORSI]]*VLOOKUP(Target_AM[[#This Row],[NIPNAS]],Target_CC[],COLUMN(CH$2)+9,0)</f>
        <v>29148228</v>
      </c>
      <c r="CW460" s="22">
        <f>Target_AM[[#This Row],[PROPORSI]]*VLOOKUP(Target_AM[[#This Row],[NIPNAS]],Target_CC[],COLUMN(CI$2)+9,0)</f>
        <v>29148228</v>
      </c>
      <c r="CX460" s="22">
        <f>Target_AM[[#This Row],[PROPORSI]]*VLOOKUP(Target_AM[[#This Row],[NIPNAS]],Target_CC[],COLUMN(CJ$2)+9,0)</f>
        <v>29148228</v>
      </c>
      <c r="CY460" s="22">
        <f>Target_AM[[#This Row],[PROPORSI]]*VLOOKUP(Target_AM[[#This Row],[NIPNAS]],Target_CC[],COLUMN(CK$2)+9,0)</f>
        <v>29148228</v>
      </c>
      <c r="CZ460" s="22">
        <f>Target_AM[[#This Row],[PROPORSI]]*VLOOKUP(Target_AM[[#This Row],[NIPNAS]],Target_CC[],COLUMN(CL$2)+9,0)</f>
        <v>29148228</v>
      </c>
      <c r="DA460" s="22">
        <f>Target_AM[[#This Row],[PROPORSI]]*VLOOKUP(Target_AM[[#This Row],[NIPNAS]],Target_CC[],COLUMN(CM$2)+9,0)</f>
        <v>350104109</v>
      </c>
      <c r="DB460" s="22">
        <f>Target_AM[[#This Row],[PROPORSI]]*VLOOKUP(Target_AM[[#This Row],[NIPNAS]],Target_CC[],COLUMN(CN$2)+9,0)</f>
        <v>0</v>
      </c>
      <c r="DC460" s="22">
        <f>Target_AM[[#This Row],[PROPORSI]]*VLOOKUP(Target_AM[[#This Row],[NIPNAS]],Target_CC[],COLUMN(CO$2)+9,0)</f>
        <v>0</v>
      </c>
      <c r="DD460" s="22">
        <f>Target_AM[[#This Row],[PROPORSI]]*VLOOKUP(Target_AM[[#This Row],[NIPNAS]],Target_CC[],COLUMN(CP$2)+9,0)</f>
        <v>0</v>
      </c>
      <c r="DE460" s="22">
        <f>Target_AM[[#This Row],[PROPORSI]]*VLOOKUP(Target_AM[[#This Row],[NIPNAS]],Target_CC[],COLUMN(CQ$2)+9,0)</f>
        <v>0</v>
      </c>
      <c r="DF460" s="22">
        <f>Target_AM[[#This Row],[PROPORSI]]*VLOOKUP(Target_AM[[#This Row],[NIPNAS]],Target_CC[],COLUMN(CR$2)+9,0)</f>
        <v>0</v>
      </c>
      <c r="DG460" s="22">
        <f>Target_AM[[#This Row],[PROPORSI]]*VLOOKUP(Target_AM[[#This Row],[NIPNAS]],Target_CC[],COLUMN(CS$2)+9,0)</f>
        <v>0</v>
      </c>
      <c r="DH460" s="22">
        <f>Target_AM[[#This Row],[PROPORSI]]*VLOOKUP(Target_AM[[#This Row],[NIPNAS]],Target_CC[],COLUMN(CT$2)+9,0)</f>
        <v>0</v>
      </c>
      <c r="DI460" s="22">
        <f>Target_AM[[#This Row],[PROPORSI]]*VLOOKUP(Target_AM[[#This Row],[NIPNAS]],Target_CC[],COLUMN(CU$2)+9,0)</f>
        <v>0</v>
      </c>
      <c r="DJ460" s="22">
        <f>Target_AM[[#This Row],[PROPORSI]]*VLOOKUP(Target_AM[[#This Row],[NIPNAS]],Target_CC[],COLUMN(CV$2)+9,0)</f>
        <v>0</v>
      </c>
      <c r="DK460" s="22">
        <f>Target_AM[[#This Row],[PROPORSI]]*VLOOKUP(Target_AM[[#This Row],[NIPNAS]],Target_CC[],COLUMN(CW$2)+9,0)</f>
        <v>0</v>
      </c>
      <c r="DL460" s="22">
        <f>Target_AM[[#This Row],[PROPORSI]]*VLOOKUP(Target_AM[[#This Row],[NIPNAS]],Target_CC[],COLUMN(CX$2)+9,0)</f>
        <v>0</v>
      </c>
      <c r="DM460" s="22">
        <f>Target_AM[[#This Row],[PROPORSI]]*VLOOKUP(Target_AM[[#This Row],[NIPNAS]],Target_CC[],COLUMN(CY$2)+9,0)</f>
        <v>0</v>
      </c>
      <c r="DN460" s="22">
        <f>Target_AM[[#This Row],[PROPORSI]]*VLOOKUP(Target_AM[[#This Row],[NIPNAS]],Target_CC[],COLUMN(CZ$2)+9,0)</f>
        <v>0</v>
      </c>
      <c r="DO460" s="22">
        <f>Target_AM[[#This Row],[PROPORSI]]*VLOOKUP(Target_AM[[#This Row],[NIPNAS]],Target_CC[],COLUMN(DA$2)+9,0)</f>
        <v>0</v>
      </c>
      <c r="DP460" s="22">
        <f>Target_AM[[#This Row],[PROPORSI]]*VLOOKUP(Target_AM[[#This Row],[NIPNAS]],Target_CC[],COLUMN(DB$2)+9,0)</f>
        <v>0</v>
      </c>
      <c r="DQ460" s="22">
        <f>Target_AM[[#This Row],[PROPORSI]]*VLOOKUP(Target_AM[[#This Row],[NIPNAS]],Target_CC[],COLUMN(DC$2)+9,0)</f>
        <v>0</v>
      </c>
      <c r="DR460" s="22">
        <f>Target_AM[[#This Row],[PROPORSI]]*VLOOKUP(Target_AM[[#This Row],[NIPNAS]],Target_CC[],COLUMN(DD$2)+9,0)</f>
        <v>0</v>
      </c>
      <c r="DS460" s="22">
        <f>Target_AM[[#This Row],[PROPORSI]]*VLOOKUP(Target_AM[[#This Row],[NIPNAS]],Target_CC[],COLUMN(DE$2)+9,0)</f>
        <v>0</v>
      </c>
      <c r="DT460" s="22">
        <f>Target_AM[[#This Row],[PROPORSI]]*VLOOKUP(Target_AM[[#This Row],[NIPNAS]],Target_CC[],COLUMN(DF$2)+9,0)</f>
        <v>0</v>
      </c>
      <c r="DU460" s="22">
        <f>Target_AM[[#This Row],[PROPORSI]]*VLOOKUP(Target_AM[[#This Row],[NIPNAS]],Target_CC[],COLUMN(DG$2)+9,0)</f>
        <v>0</v>
      </c>
      <c r="DV460" s="22">
        <f>Target_AM[[#This Row],[PROPORSI]]*VLOOKUP(Target_AM[[#This Row],[NIPNAS]],Target_CC[],COLUMN(DH$2)+9,0)</f>
        <v>0</v>
      </c>
      <c r="DW460" s="22">
        <f>Target_AM[[#This Row],[PROPORSI]]*VLOOKUP(Target_AM[[#This Row],[NIPNAS]],Target_CC[],COLUMN(DI$2)+9,0)</f>
        <v>0</v>
      </c>
      <c r="DX460" s="22">
        <f>Target_AM[[#This Row],[PROPORSI]]*VLOOKUP(Target_AM[[#This Row],[NIPNAS]],Target_CC[],COLUMN(DJ$2)+9,0)</f>
        <v>0</v>
      </c>
      <c r="DY460" s="22">
        <f>Target_AM[[#This Row],[PROPORSI]]*VLOOKUP(Target_AM[[#This Row],[NIPNAS]],Target_CC[],COLUMN(DK$2)+9,0)</f>
        <v>0</v>
      </c>
      <c r="DZ460" s="22">
        <f>Target_AM[[#This Row],[PROPORSI]]*VLOOKUP(Target_AM[[#This Row],[NIPNAS]],Target_CC[],COLUMN(DL$2)+9,0)</f>
        <v>0</v>
      </c>
      <c r="EA460" s="22">
        <f>Target_AM[[#This Row],[PROPORSI]]*VLOOKUP(Target_AM[[#This Row],[NIPNAS]],Target_CC[],COLUMN(DM$2)+9,0)</f>
        <v>0</v>
      </c>
    </row>
    <row r="461" spans="2:131" x14ac:dyDescent="0.3">
      <c r="B461">
        <v>401431</v>
      </c>
      <c r="C461" t="s">
        <v>983</v>
      </c>
      <c r="D461">
        <v>1</v>
      </c>
      <c r="E461" s="8">
        <v>45658</v>
      </c>
      <c r="F461">
        <v>2926474</v>
      </c>
      <c r="G461" t="s">
        <v>825</v>
      </c>
      <c r="J461" t="s">
        <v>300</v>
      </c>
      <c r="K461" t="s">
        <v>25</v>
      </c>
      <c r="L461" t="s">
        <v>159</v>
      </c>
      <c r="M461" t="s">
        <v>29</v>
      </c>
      <c r="N461" s="23">
        <f>Target_AM[[#This Row],[PROPORSI]]*VLOOKUP(Target_AM[[#This Row],[NIPNAS]],Target_CC[],9,0)</f>
        <v>1280213625.6309493</v>
      </c>
      <c r="O461" s="22">
        <f>Target_AM[[#This Row],[PROPORSI]]*VLOOKUP(Target_AM[[#This Row],[NIPNAS]],Target_CC[],COLUMN(A$2)+9,0)</f>
        <v>69876411.871055514</v>
      </c>
      <c r="P461" s="22">
        <f>Target_AM[[#This Row],[PROPORSI]]*VLOOKUP(Target_AM[[#This Row],[NIPNAS]],Target_CC[],COLUMN(B$2)+9,0)</f>
        <v>71096826.055607691</v>
      </c>
      <c r="Q461" s="22">
        <f>Target_AM[[#This Row],[PROPORSI]]*VLOOKUP(Target_AM[[#This Row],[NIPNAS]],Target_CC[],COLUMN(C$2)+9,0)</f>
        <v>76011359.129399717</v>
      </c>
      <c r="R461" s="22">
        <f>Target_AM[[#This Row],[PROPORSI]]*VLOOKUP(Target_AM[[#This Row],[NIPNAS]],Target_CC[],COLUMN(D$2)+9,0)</f>
        <v>71424147.178384587</v>
      </c>
      <c r="S461" s="22">
        <f>Target_AM[[#This Row],[PROPORSI]]*VLOOKUP(Target_AM[[#This Row],[NIPNAS]],Target_CC[],COLUMN(E$2)+9,0)</f>
        <v>75044317.120786548</v>
      </c>
      <c r="T461" s="22">
        <f>Target_AM[[#This Row],[PROPORSI]]*VLOOKUP(Target_AM[[#This Row],[NIPNAS]],Target_CC[],COLUMN(F$2)+9,0)</f>
        <v>74043217.426313668</v>
      </c>
      <c r="U461" s="22">
        <f>Target_AM[[#This Row],[PROPORSI]]*VLOOKUP(Target_AM[[#This Row],[NIPNAS]],Target_CC[],COLUMN(G$2)+9,0)</f>
        <v>77585210.00224553</v>
      </c>
      <c r="V461" s="22">
        <f>Target_AM[[#This Row],[PROPORSI]]*VLOOKUP(Target_AM[[#This Row],[NIPNAS]],Target_CC[],COLUMN(H$2)+9,0)</f>
        <v>78358493.774833605</v>
      </c>
      <c r="W461" s="22">
        <f>Target_AM[[#This Row],[PROPORSI]]*VLOOKUP(Target_AM[[#This Row],[NIPNAS]],Target_CC[],COLUMN(I$2)+9,0)</f>
        <v>77355507.049723804</v>
      </c>
      <c r="X461" s="22">
        <f>Target_AM[[#This Row],[PROPORSI]]*VLOOKUP(Target_AM[[#This Row],[NIPNAS]],Target_CC[],COLUMN(J$2)+9,0)</f>
        <v>78911778.475704238</v>
      </c>
      <c r="Y461" s="22">
        <f>Target_AM[[#This Row],[PROPORSI]]*VLOOKUP(Target_AM[[#This Row],[NIPNAS]],Target_CC[],COLUMN(K$2)+9,0)</f>
        <v>78336015.506437629</v>
      </c>
      <c r="Z461" s="22">
        <f>Target_AM[[#This Row],[PROPORSI]]*VLOOKUP(Target_AM[[#This Row],[NIPNAS]],Target_CC[],COLUMN(L$2)+9,0)</f>
        <v>73911507.409507424</v>
      </c>
      <c r="AA461" s="22">
        <f>Target_AM[[#This Row],[PROPORSI]]*VLOOKUP(Target_AM[[#This Row],[NIPNAS]],Target_CC[],COLUMN(M$2)+9,0)</f>
        <v>901954791</v>
      </c>
      <c r="AB461" s="22">
        <f>Target_AM[[#This Row],[PROPORSI]]*VLOOKUP(Target_AM[[#This Row],[NIPNAS]],Target_CC[],COLUMN(N$2)+9,0)</f>
        <v>8617053.0798831582</v>
      </c>
      <c r="AC461" s="22">
        <f>Target_AM[[#This Row],[PROPORSI]]*VLOOKUP(Target_AM[[#This Row],[NIPNAS]],Target_CC[],COLUMN(O$2)+9,0)</f>
        <v>8767552.705237912</v>
      </c>
      <c r="AD461" s="22">
        <f>Target_AM[[#This Row],[PROPORSI]]*VLOOKUP(Target_AM[[#This Row],[NIPNAS]],Target_CC[],COLUMN(P$2)+9,0)</f>
        <v>9373605.4664737713</v>
      </c>
      <c r="AE461" s="22">
        <f>Target_AM[[#This Row],[PROPORSI]]*VLOOKUP(Target_AM[[#This Row],[NIPNAS]],Target_CC[],COLUMN(Q$2)+9,0)</f>
        <v>8807917.4494142495</v>
      </c>
      <c r="AF461" s="22">
        <f>Target_AM[[#This Row],[PROPORSI]]*VLOOKUP(Target_AM[[#This Row],[NIPNAS]],Target_CC[],COLUMN(R$2)+9,0)</f>
        <v>9254351.3133831155</v>
      </c>
      <c r="AG461" s="22">
        <f>Target_AM[[#This Row],[PROPORSI]]*VLOOKUP(Target_AM[[#This Row],[NIPNAS]],Target_CC[],COLUMN(S$2)+9,0)</f>
        <v>9130897.2181521486</v>
      </c>
      <c r="AH461" s="22">
        <f>Target_AM[[#This Row],[PROPORSI]]*VLOOKUP(Target_AM[[#This Row],[NIPNAS]],Target_CC[],COLUMN(T$2)+9,0)</f>
        <v>9567690.3679160364</v>
      </c>
      <c r="AI461" s="22">
        <f>Target_AM[[#This Row],[PROPORSI]]*VLOOKUP(Target_AM[[#This Row],[NIPNAS]],Target_CC[],COLUMN(U$2)+9,0)</f>
        <v>9663050.5493532252</v>
      </c>
      <c r="AJ461" s="22">
        <f>Target_AM[[#This Row],[PROPORSI]]*VLOOKUP(Target_AM[[#This Row],[NIPNAS]],Target_CC[],COLUMN(V$2)+9,0)</f>
        <v>9539363.7483675368</v>
      </c>
      <c r="AK461" s="22">
        <f>Target_AM[[#This Row],[PROPORSI]]*VLOOKUP(Target_AM[[#This Row],[NIPNAS]],Target_CC[],COLUMN(W$2)+9,0)</f>
        <v>9731280.7790978123</v>
      </c>
      <c r="AL461" s="22">
        <f>Target_AM[[#This Row],[PROPORSI]]*VLOOKUP(Target_AM[[#This Row],[NIPNAS]],Target_CC[],COLUMN(X$2)+9,0)</f>
        <v>9660278.5634036679</v>
      </c>
      <c r="AM461" s="22">
        <f>Target_AM[[#This Row],[PROPORSI]]*VLOOKUP(Target_AM[[#This Row],[NIPNAS]],Target_CC[],COLUMN(Y$2)+9,0)</f>
        <v>9114654.9387393743</v>
      </c>
      <c r="AN461" s="22">
        <f>Target_AM[[#This Row],[PROPORSI]]*VLOOKUP(Target_AM[[#This Row],[NIPNAS]],Target_CC[],COLUMN(Z$2)+9,0)</f>
        <v>111227696.17942201</v>
      </c>
      <c r="AO461" s="22">
        <f>Target_AM[[#This Row],[PROPORSI]]*VLOOKUP(Target_AM[[#This Row],[NIPNAS]],Target_CC[],COLUMN(AA$2)+9,0)</f>
        <v>78493464.950938672</v>
      </c>
      <c r="AP461" s="22">
        <f>Target_AM[[#This Row],[PROPORSI]]*VLOOKUP(Target_AM[[#This Row],[NIPNAS]],Target_CC[],COLUMN(AB$2)+9,0)</f>
        <v>79864378.760845602</v>
      </c>
      <c r="AQ461" s="22">
        <f>Target_AM[[#This Row],[PROPORSI]]*VLOOKUP(Target_AM[[#This Row],[NIPNAS]],Target_CC[],COLUMN(AC$2)+9,0)</f>
        <v>85384964.59587349</v>
      </c>
      <c r="AR461" s="22">
        <f>Target_AM[[#This Row],[PROPORSI]]*VLOOKUP(Target_AM[[#This Row],[NIPNAS]],Target_CC[],COLUMN(AD$2)+9,0)</f>
        <v>80232064.62779884</v>
      </c>
      <c r="AS461" s="22">
        <f>Target_AM[[#This Row],[PROPORSI]]*VLOOKUP(Target_AM[[#This Row],[NIPNAS]],Target_CC[],COLUMN(AE$2)+9,0)</f>
        <v>84298668.434169665</v>
      </c>
      <c r="AT461" s="22">
        <f>Target_AM[[#This Row],[PROPORSI]]*VLOOKUP(Target_AM[[#This Row],[NIPNAS]],Target_CC[],COLUMN(AF$2)+9,0)</f>
        <v>83174114.644465819</v>
      </c>
      <c r="AU461" s="22">
        <f>Target_AM[[#This Row],[PROPORSI]]*VLOOKUP(Target_AM[[#This Row],[NIPNAS]],Target_CC[],COLUMN(AG$2)+9,0)</f>
        <v>87152900.370161563</v>
      </c>
      <c r="AV461" s="22">
        <f>Target_AM[[#This Row],[PROPORSI]]*VLOOKUP(Target_AM[[#This Row],[NIPNAS]],Target_CC[],COLUMN(AH$2)+9,0)</f>
        <v>88021544.324186832</v>
      </c>
      <c r="AW461" s="22">
        <f>Target_AM[[#This Row],[PROPORSI]]*VLOOKUP(Target_AM[[#This Row],[NIPNAS]],Target_CC[],COLUMN(AI$2)+9,0)</f>
        <v>86894870.798091337</v>
      </c>
      <c r="AX461" s="22">
        <f>Target_AM[[#This Row],[PROPORSI]]*VLOOKUP(Target_AM[[#This Row],[NIPNAS]],Target_CC[],COLUMN(AJ$2)+9,0)</f>
        <v>88643059.254802048</v>
      </c>
      <c r="AY461" s="22">
        <f>Target_AM[[#This Row],[PROPORSI]]*VLOOKUP(Target_AM[[#This Row],[NIPNAS]],Target_CC[],COLUMN(AK$2)+9,0)</f>
        <v>87996294.069841295</v>
      </c>
      <c r="AZ461" s="22">
        <f>Target_AM[[#This Row],[PROPORSI]]*VLOOKUP(Target_AM[[#This Row],[NIPNAS]],Target_CC[],COLUMN(AL$2)+9,0)</f>
        <v>83026162.348246798</v>
      </c>
      <c r="BA461" s="22">
        <f>Target_AM[[#This Row],[PROPORSI]]*VLOOKUP(Target_AM[[#This Row],[NIPNAS]],Target_CC[],COLUMN(AM$2)+9,0)</f>
        <v>1013182487.1794218</v>
      </c>
      <c r="BB461" s="22">
        <f>Target_AM[[#This Row],[PROPORSI]]*VLOOKUP(Target_AM[[#This Row],[NIPNAS]],Target_CC[],COLUMN(AN$2)+9,0)</f>
        <v>9883164.465660451</v>
      </c>
      <c r="BC461" s="22">
        <f>Target_AM[[#This Row],[PROPORSI]]*VLOOKUP(Target_AM[[#This Row],[NIPNAS]],Target_CC[],COLUMN(AO$2)+9,0)</f>
        <v>10284176.641519329</v>
      </c>
      <c r="BD461" s="22">
        <f>Target_AM[[#This Row],[PROPORSI]]*VLOOKUP(Target_AM[[#This Row],[NIPNAS]],Target_CC[],COLUMN(AP$2)+9,0)</f>
        <v>10400335.353488667</v>
      </c>
      <c r="BE461" s="22">
        <f>Target_AM[[#This Row],[PROPORSI]]*VLOOKUP(Target_AM[[#This Row],[NIPNAS]],Target_CC[],COLUMN(AQ$2)+9,0)</f>
        <v>10082801.767152034</v>
      </c>
      <c r="BF461" s="22">
        <f>Target_AM[[#This Row],[PROPORSI]]*VLOOKUP(Target_AM[[#This Row],[NIPNAS]],Target_CC[],COLUMN(AR$2)+9,0)</f>
        <v>10601816.117402999</v>
      </c>
      <c r="BG461" s="22">
        <f>Target_AM[[#This Row],[PROPORSI]]*VLOOKUP(Target_AM[[#This Row],[NIPNAS]],Target_CC[],COLUMN(AS$2)+9,0)</f>
        <v>10535863.559258789</v>
      </c>
      <c r="BH461" s="22">
        <f>Target_AM[[#This Row],[PROPORSI]]*VLOOKUP(Target_AM[[#This Row],[NIPNAS]],Target_CC[],COLUMN(AT$2)+9,0)</f>
        <v>10880050.010593304</v>
      </c>
      <c r="BI461" s="22">
        <f>Target_AM[[#This Row],[PROPORSI]]*VLOOKUP(Target_AM[[#This Row],[NIPNAS]],Target_CC[],COLUMN(AU$2)+9,0)</f>
        <v>11033006.258779872</v>
      </c>
      <c r="BJ461" s="22">
        <f>Target_AM[[#This Row],[PROPORSI]]*VLOOKUP(Target_AM[[#This Row],[NIPNAS]],Target_CC[],COLUMN(AV$2)+9,0)</f>
        <v>10861497.707132163</v>
      </c>
      <c r="BK461" s="22">
        <f>Target_AM[[#This Row],[PROPORSI]]*VLOOKUP(Target_AM[[#This Row],[NIPNAS]],Target_CC[],COLUMN(AW$2)+9,0)</f>
        <v>11046145.398095053</v>
      </c>
      <c r="BL461" s="22">
        <f>Target_AM[[#This Row],[PROPORSI]]*VLOOKUP(Target_AM[[#This Row],[NIPNAS]],Target_CC[],COLUMN(AX$2)+9,0)</f>
        <v>11249783.396894053</v>
      </c>
      <c r="BM461" s="22">
        <f>Target_AM[[#This Row],[PROPORSI]]*VLOOKUP(Target_AM[[#This Row],[NIPNAS]],Target_CC[],COLUMN(AY$2)+9,0)</f>
        <v>10968402.944752034</v>
      </c>
      <c r="BN461" s="22">
        <f>Target_AM[[#This Row],[PROPORSI]]*VLOOKUP(Target_AM[[#This Row],[NIPNAS]],Target_CC[],COLUMN(AZ$2)+9,0)</f>
        <v>127827043.62072875</v>
      </c>
      <c r="BO461" s="22">
        <f>Target_AM[[#This Row],[PROPORSI]]*VLOOKUP(Target_AM[[#This Row],[NIPNAS]],Target_CC[],COLUMN(BA$2)+9,0)</f>
        <v>73533418</v>
      </c>
      <c r="BP461" s="22">
        <f>Target_AM[[#This Row],[PROPORSI]]*VLOOKUP(Target_AM[[#This Row],[NIPNAS]],Target_CC[],COLUMN(BB$2)+9,0)</f>
        <v>74760163</v>
      </c>
      <c r="BQ461" s="22">
        <f>Target_AM[[#This Row],[PROPORSI]]*VLOOKUP(Target_AM[[#This Row],[NIPNAS]],Target_CC[],COLUMN(BC$2)+9,0)</f>
        <v>-116037799</v>
      </c>
      <c r="BR461" s="22">
        <f>Target_AM[[#This Row],[PROPORSI]]*VLOOKUP(Target_AM[[#This Row],[NIPNAS]],Target_CC[],COLUMN(BD$2)+9,0)</f>
        <v>58510380</v>
      </c>
      <c r="BS461" s="22">
        <f>Target_AM[[#This Row],[PROPORSI]]*VLOOKUP(Target_AM[[#This Row],[NIPNAS]],Target_CC[],COLUMN(BE$2)+9,0)</f>
        <v>58510380</v>
      </c>
      <c r="BT461" s="22">
        <f>Target_AM[[#This Row],[PROPORSI]]*VLOOKUP(Target_AM[[#This Row],[NIPNAS]],Target_CC[],COLUMN(BF$2)+9,0)</f>
        <v>58510380</v>
      </c>
      <c r="BU461" s="22">
        <f>Target_AM[[#This Row],[PROPORSI]]*VLOOKUP(Target_AM[[#This Row],[NIPNAS]],Target_CC[],COLUMN(BG$2)+9,0)</f>
        <v>58510380</v>
      </c>
      <c r="BV461" s="22">
        <f>Target_AM[[#This Row],[PROPORSI]]*VLOOKUP(Target_AM[[#This Row],[NIPNAS]],Target_CC[],COLUMN(BH$2)+9,0)</f>
        <v>58510380</v>
      </c>
      <c r="BW461" s="22">
        <f>Target_AM[[#This Row],[PROPORSI]]*VLOOKUP(Target_AM[[#This Row],[NIPNAS]],Target_CC[],COLUMN(BI$2)+9,0)</f>
        <v>58510380</v>
      </c>
      <c r="BX461" s="22">
        <f>Target_AM[[#This Row],[PROPORSI]]*VLOOKUP(Target_AM[[#This Row],[NIPNAS]],Target_CC[],COLUMN(BJ$2)+9,0)</f>
        <v>58510380</v>
      </c>
      <c r="BY461" s="22">
        <f>Target_AM[[#This Row],[PROPORSI]]*VLOOKUP(Target_AM[[#This Row],[NIPNAS]],Target_CC[],COLUMN(BK$2)+9,0)</f>
        <v>58510380</v>
      </c>
      <c r="BZ461" s="22">
        <f>Target_AM[[#This Row],[PROPORSI]]*VLOOKUP(Target_AM[[#This Row],[NIPNAS]],Target_CC[],COLUMN(BL$2)+9,0)</f>
        <v>58510380</v>
      </c>
      <c r="CA461" s="22">
        <f>Target_AM[[#This Row],[PROPORSI]]*VLOOKUP(Target_AM[[#This Row],[NIPNAS]],Target_CC[],COLUMN(BM$2)+9,0)</f>
        <v>558849202</v>
      </c>
      <c r="CB461" s="22">
        <f>Target_AM[[#This Row],[PROPORSI]]*VLOOKUP(Target_AM[[#This Row],[NIPNAS]],Target_CC[],COLUMN(BN$2)+9,0)</f>
        <v>43619600</v>
      </c>
      <c r="CC461" s="22">
        <f>Target_AM[[#This Row],[PROPORSI]]*VLOOKUP(Target_AM[[#This Row],[NIPNAS]],Target_CC[],COLUMN(BO$2)+9,0)</f>
        <v>43619600</v>
      </c>
      <c r="CD461" s="22">
        <f>Target_AM[[#This Row],[PROPORSI]]*VLOOKUP(Target_AM[[#This Row],[NIPNAS]],Target_CC[],COLUMN(BP$2)+9,0)</f>
        <v>29559800</v>
      </c>
      <c r="CE461" s="22">
        <f>Target_AM[[#This Row],[PROPORSI]]*VLOOKUP(Target_AM[[#This Row],[NIPNAS]],Target_CC[],COLUMN(BQ$2)+9,0)</f>
        <v>28081810</v>
      </c>
      <c r="CF461" s="22">
        <f>Target_AM[[#This Row],[PROPORSI]]*VLOOKUP(Target_AM[[#This Row],[NIPNAS]],Target_CC[],COLUMN(BR$2)+9,0)</f>
        <v>28081810</v>
      </c>
      <c r="CG461" s="22">
        <f>Target_AM[[#This Row],[PROPORSI]]*VLOOKUP(Target_AM[[#This Row],[NIPNAS]],Target_CC[],COLUMN(BS$2)+9,0)</f>
        <v>28081810</v>
      </c>
      <c r="CH461" s="22">
        <f>Target_AM[[#This Row],[PROPORSI]]*VLOOKUP(Target_AM[[#This Row],[NIPNAS]],Target_CC[],COLUMN(BT$2)+9,0)</f>
        <v>28081810</v>
      </c>
      <c r="CI461" s="22">
        <f>Target_AM[[#This Row],[PROPORSI]]*VLOOKUP(Target_AM[[#This Row],[NIPNAS]],Target_CC[],COLUMN(BU$2)+9,0)</f>
        <v>28081810</v>
      </c>
      <c r="CJ461" s="22">
        <f>Target_AM[[#This Row],[PROPORSI]]*VLOOKUP(Target_AM[[#This Row],[NIPNAS]],Target_CC[],COLUMN(BV$2)+9,0)</f>
        <v>28081810</v>
      </c>
      <c r="CK461" s="22">
        <f>Target_AM[[#This Row],[PROPORSI]]*VLOOKUP(Target_AM[[#This Row],[NIPNAS]],Target_CC[],COLUMN(BW$2)+9,0)</f>
        <v>28081810</v>
      </c>
      <c r="CL461" s="22">
        <f>Target_AM[[#This Row],[PROPORSI]]*VLOOKUP(Target_AM[[#This Row],[NIPNAS]],Target_CC[],COLUMN(BX$2)+9,0)</f>
        <v>28081810</v>
      </c>
      <c r="CM461" s="22">
        <f>Target_AM[[#This Row],[PROPORSI]]*VLOOKUP(Target_AM[[#This Row],[NIPNAS]],Target_CC[],COLUMN(BY$2)+9,0)</f>
        <v>28081810</v>
      </c>
      <c r="CN461" s="22">
        <f>Target_AM[[#This Row],[PROPORSI]]*VLOOKUP(Target_AM[[#This Row],[NIPNAS]],Target_CC[],COLUMN(BZ$2)+9,0)</f>
        <v>369535290</v>
      </c>
      <c r="CO461" s="22">
        <f>Target_AM[[#This Row],[PROPORSI]]*VLOOKUP(Target_AM[[#This Row],[NIPNAS]],Target_CC[],COLUMN(CA$2)+9,0)</f>
        <v>29956008</v>
      </c>
      <c r="CP461" s="22">
        <f>Target_AM[[#This Row],[PROPORSI]]*VLOOKUP(Target_AM[[#This Row],[NIPNAS]],Target_CC[],COLUMN(CB$2)+9,0)</f>
        <v>30639867</v>
      </c>
      <c r="CQ461" s="22">
        <f>Target_AM[[#This Row],[PROPORSI]]*VLOOKUP(Target_AM[[#This Row],[NIPNAS]],Target_CC[],COLUMN(CC$2)+9,0)</f>
        <v>30428570</v>
      </c>
      <c r="CR461" s="22">
        <f>Target_AM[[#This Row],[PROPORSI]]*VLOOKUP(Target_AM[[#This Row],[NIPNAS]],Target_CC[],COLUMN(CD$2)+9,0)</f>
        <v>30428570</v>
      </c>
      <c r="CS461" s="22">
        <f>Target_AM[[#This Row],[PROPORSI]]*VLOOKUP(Target_AM[[#This Row],[NIPNAS]],Target_CC[],COLUMN(CE$2)+9,0)</f>
        <v>30428570</v>
      </c>
      <c r="CT461" s="22">
        <f>Target_AM[[#This Row],[PROPORSI]]*VLOOKUP(Target_AM[[#This Row],[NIPNAS]],Target_CC[],COLUMN(CF$2)+9,0)</f>
        <v>30428570</v>
      </c>
      <c r="CU461" s="22">
        <f>Target_AM[[#This Row],[PROPORSI]]*VLOOKUP(Target_AM[[#This Row],[NIPNAS]],Target_CC[],COLUMN(CG$2)+9,0)</f>
        <v>30428570</v>
      </c>
      <c r="CV461" s="22">
        <f>Target_AM[[#This Row],[PROPORSI]]*VLOOKUP(Target_AM[[#This Row],[NIPNAS]],Target_CC[],COLUMN(CH$2)+9,0)</f>
        <v>30428570</v>
      </c>
      <c r="CW461" s="22">
        <f>Target_AM[[#This Row],[PROPORSI]]*VLOOKUP(Target_AM[[#This Row],[NIPNAS]],Target_CC[],COLUMN(CI$2)+9,0)</f>
        <v>30428570</v>
      </c>
      <c r="CX461" s="22">
        <f>Target_AM[[#This Row],[PROPORSI]]*VLOOKUP(Target_AM[[#This Row],[NIPNAS]],Target_CC[],COLUMN(CJ$2)+9,0)</f>
        <v>30428570</v>
      </c>
      <c r="CY461" s="22">
        <f>Target_AM[[#This Row],[PROPORSI]]*VLOOKUP(Target_AM[[#This Row],[NIPNAS]],Target_CC[],COLUMN(CK$2)+9,0)</f>
        <v>30428570</v>
      </c>
      <c r="CZ461" s="22">
        <f>Target_AM[[#This Row],[PROPORSI]]*VLOOKUP(Target_AM[[#This Row],[NIPNAS]],Target_CC[],COLUMN(CL$2)+9,0)</f>
        <v>30428570</v>
      </c>
      <c r="DA461" s="22">
        <f>Target_AM[[#This Row],[PROPORSI]]*VLOOKUP(Target_AM[[#This Row],[NIPNAS]],Target_CC[],COLUMN(CM$2)+9,0)</f>
        <v>364881575</v>
      </c>
      <c r="DB461" s="22">
        <f>Target_AM[[#This Row],[PROPORSI]]*VLOOKUP(Target_AM[[#This Row],[NIPNAS]],Target_CC[],COLUMN(CN$2)+9,0)</f>
        <v>0</v>
      </c>
      <c r="DC461" s="22">
        <f>Target_AM[[#This Row],[PROPORSI]]*VLOOKUP(Target_AM[[#This Row],[NIPNAS]],Target_CC[],COLUMN(CO$2)+9,0)</f>
        <v>0</v>
      </c>
      <c r="DD461" s="22">
        <f>Target_AM[[#This Row],[PROPORSI]]*VLOOKUP(Target_AM[[#This Row],[NIPNAS]],Target_CC[],COLUMN(CP$2)+9,0)</f>
        <v>0</v>
      </c>
      <c r="DE461" s="22">
        <f>Target_AM[[#This Row],[PROPORSI]]*VLOOKUP(Target_AM[[#This Row],[NIPNAS]],Target_CC[],COLUMN(CQ$2)+9,0)</f>
        <v>0</v>
      </c>
      <c r="DF461" s="22">
        <f>Target_AM[[#This Row],[PROPORSI]]*VLOOKUP(Target_AM[[#This Row],[NIPNAS]],Target_CC[],COLUMN(CR$2)+9,0)</f>
        <v>0</v>
      </c>
      <c r="DG461" s="22">
        <f>Target_AM[[#This Row],[PROPORSI]]*VLOOKUP(Target_AM[[#This Row],[NIPNAS]],Target_CC[],COLUMN(CS$2)+9,0)</f>
        <v>0</v>
      </c>
      <c r="DH461" s="22">
        <f>Target_AM[[#This Row],[PROPORSI]]*VLOOKUP(Target_AM[[#This Row],[NIPNAS]],Target_CC[],COLUMN(CT$2)+9,0)</f>
        <v>0</v>
      </c>
      <c r="DI461" s="22">
        <f>Target_AM[[#This Row],[PROPORSI]]*VLOOKUP(Target_AM[[#This Row],[NIPNAS]],Target_CC[],COLUMN(CU$2)+9,0)</f>
        <v>0</v>
      </c>
      <c r="DJ461" s="22">
        <f>Target_AM[[#This Row],[PROPORSI]]*VLOOKUP(Target_AM[[#This Row],[NIPNAS]],Target_CC[],COLUMN(CV$2)+9,0)</f>
        <v>0</v>
      </c>
      <c r="DK461" s="22">
        <f>Target_AM[[#This Row],[PROPORSI]]*VLOOKUP(Target_AM[[#This Row],[NIPNAS]],Target_CC[],COLUMN(CW$2)+9,0)</f>
        <v>0</v>
      </c>
      <c r="DL461" s="22">
        <f>Target_AM[[#This Row],[PROPORSI]]*VLOOKUP(Target_AM[[#This Row],[NIPNAS]],Target_CC[],COLUMN(CX$2)+9,0)</f>
        <v>0</v>
      </c>
      <c r="DM461" s="22">
        <f>Target_AM[[#This Row],[PROPORSI]]*VLOOKUP(Target_AM[[#This Row],[NIPNAS]],Target_CC[],COLUMN(CY$2)+9,0)</f>
        <v>0</v>
      </c>
      <c r="DN461" s="22">
        <f>Target_AM[[#This Row],[PROPORSI]]*VLOOKUP(Target_AM[[#This Row],[NIPNAS]],Target_CC[],COLUMN(CZ$2)+9,0)</f>
        <v>0</v>
      </c>
      <c r="DO461" s="22">
        <f>Target_AM[[#This Row],[PROPORSI]]*VLOOKUP(Target_AM[[#This Row],[NIPNAS]],Target_CC[],COLUMN(DA$2)+9,0)</f>
        <v>0</v>
      </c>
      <c r="DP461" s="22">
        <f>Target_AM[[#This Row],[PROPORSI]]*VLOOKUP(Target_AM[[#This Row],[NIPNAS]],Target_CC[],COLUMN(DB$2)+9,0)</f>
        <v>0</v>
      </c>
      <c r="DQ461" s="22">
        <f>Target_AM[[#This Row],[PROPORSI]]*VLOOKUP(Target_AM[[#This Row],[NIPNAS]],Target_CC[],COLUMN(DC$2)+9,0)</f>
        <v>0</v>
      </c>
      <c r="DR461" s="22">
        <f>Target_AM[[#This Row],[PROPORSI]]*VLOOKUP(Target_AM[[#This Row],[NIPNAS]],Target_CC[],COLUMN(DD$2)+9,0)</f>
        <v>0</v>
      </c>
      <c r="DS461" s="22">
        <f>Target_AM[[#This Row],[PROPORSI]]*VLOOKUP(Target_AM[[#This Row],[NIPNAS]],Target_CC[],COLUMN(DE$2)+9,0)</f>
        <v>0</v>
      </c>
      <c r="DT461" s="22">
        <f>Target_AM[[#This Row],[PROPORSI]]*VLOOKUP(Target_AM[[#This Row],[NIPNAS]],Target_CC[],COLUMN(DF$2)+9,0)</f>
        <v>0</v>
      </c>
      <c r="DU461" s="22">
        <f>Target_AM[[#This Row],[PROPORSI]]*VLOOKUP(Target_AM[[#This Row],[NIPNAS]],Target_CC[],COLUMN(DG$2)+9,0)</f>
        <v>0</v>
      </c>
      <c r="DV461" s="22">
        <f>Target_AM[[#This Row],[PROPORSI]]*VLOOKUP(Target_AM[[#This Row],[NIPNAS]],Target_CC[],COLUMN(DH$2)+9,0)</f>
        <v>0</v>
      </c>
      <c r="DW461" s="22">
        <f>Target_AM[[#This Row],[PROPORSI]]*VLOOKUP(Target_AM[[#This Row],[NIPNAS]],Target_CC[],COLUMN(DI$2)+9,0)</f>
        <v>0</v>
      </c>
      <c r="DX461" s="22">
        <f>Target_AM[[#This Row],[PROPORSI]]*VLOOKUP(Target_AM[[#This Row],[NIPNAS]],Target_CC[],COLUMN(DJ$2)+9,0)</f>
        <v>0</v>
      </c>
      <c r="DY461" s="22">
        <f>Target_AM[[#This Row],[PROPORSI]]*VLOOKUP(Target_AM[[#This Row],[NIPNAS]],Target_CC[],COLUMN(DK$2)+9,0)</f>
        <v>0</v>
      </c>
      <c r="DZ461" s="22">
        <f>Target_AM[[#This Row],[PROPORSI]]*VLOOKUP(Target_AM[[#This Row],[NIPNAS]],Target_CC[],COLUMN(DL$2)+9,0)</f>
        <v>0</v>
      </c>
      <c r="EA461" s="22">
        <f>Target_AM[[#This Row],[PROPORSI]]*VLOOKUP(Target_AM[[#This Row],[NIPNAS]],Target_CC[],COLUMN(DM$2)+9,0)</f>
        <v>0</v>
      </c>
    </row>
    <row r="462" spans="2:131" x14ac:dyDescent="0.3">
      <c r="B462">
        <v>402219</v>
      </c>
      <c r="C462" t="s">
        <v>987</v>
      </c>
      <c r="D462">
        <v>0.7</v>
      </c>
      <c r="E462" s="8">
        <v>45658</v>
      </c>
      <c r="F462">
        <v>2929190</v>
      </c>
      <c r="G462" t="s">
        <v>826</v>
      </c>
      <c r="J462" t="s">
        <v>300</v>
      </c>
      <c r="K462" t="s">
        <v>24</v>
      </c>
      <c r="L462" t="s">
        <v>159</v>
      </c>
      <c r="M462" t="s">
        <v>29</v>
      </c>
      <c r="N462" s="23">
        <f>Target_AM[[#This Row],[PROPORSI]]*VLOOKUP(Target_AM[[#This Row],[NIPNAS]],Target_CC[],9,0)</f>
        <v>814123321.11534417</v>
      </c>
      <c r="O462" s="22">
        <f>Target_AM[[#This Row],[PROPORSI]]*VLOOKUP(Target_AM[[#This Row],[NIPNAS]],Target_CC[],COLUMN(A$2)+9,0)</f>
        <v>50580322.76491674</v>
      </c>
      <c r="P462" s="22">
        <f>Target_AM[[#This Row],[PROPORSI]]*VLOOKUP(Target_AM[[#This Row],[NIPNAS]],Target_CC[],COLUMN(B$2)+9,0)</f>
        <v>51463724.498186074</v>
      </c>
      <c r="Q462" s="22">
        <f>Target_AM[[#This Row],[PROPORSI]]*VLOOKUP(Target_AM[[#This Row],[NIPNAS]],Target_CC[],COLUMN(C$2)+9,0)</f>
        <v>55021129.099469364</v>
      </c>
      <c r="R462" s="22">
        <f>Target_AM[[#This Row],[PROPORSI]]*VLOOKUP(Target_AM[[#This Row],[NIPNAS]],Target_CC[],COLUMN(D$2)+9,0)</f>
        <v>51700657.214027032</v>
      </c>
      <c r="S462" s="22">
        <f>Target_AM[[#This Row],[PROPORSI]]*VLOOKUP(Target_AM[[#This Row],[NIPNAS]],Target_CC[],COLUMN(E$2)+9,0)</f>
        <v>54321131.838402949</v>
      </c>
      <c r="T462" s="22">
        <f>Target_AM[[#This Row],[PROPORSI]]*VLOOKUP(Target_AM[[#This Row],[NIPNAS]],Target_CC[],COLUMN(F$2)+9,0)</f>
        <v>53596481.783964872</v>
      </c>
      <c r="U462" s="22">
        <f>Target_AM[[#This Row],[PROPORSI]]*VLOOKUP(Target_AM[[#This Row],[NIPNAS]],Target_CC[],COLUMN(G$2)+9,0)</f>
        <v>56160367.406085417</v>
      </c>
      <c r="V462" s="22">
        <f>Target_AM[[#This Row],[PROPORSI]]*VLOOKUP(Target_AM[[#This Row],[NIPNAS]],Target_CC[],COLUMN(H$2)+9,0)</f>
        <v>56720111.985966727</v>
      </c>
      <c r="W462" s="22">
        <f>Target_AM[[#This Row],[PROPORSI]]*VLOOKUP(Target_AM[[#This Row],[NIPNAS]],Target_CC[],COLUMN(I$2)+9,0)</f>
        <v>55994095.996785767</v>
      </c>
      <c r="X462" s="22">
        <f>Target_AM[[#This Row],[PROPORSI]]*VLOOKUP(Target_AM[[#This Row],[NIPNAS]],Target_CC[],COLUMN(J$2)+9,0)</f>
        <v>57120609.349834926</v>
      </c>
      <c r="Y462" s="22">
        <f>Target_AM[[#This Row],[PROPORSI]]*VLOOKUP(Target_AM[[#This Row],[NIPNAS]],Target_CC[],COLUMN(K$2)+9,0)</f>
        <v>56703841.000662513</v>
      </c>
      <c r="Z462" s="22">
        <f>Target_AM[[#This Row],[PROPORSI]]*VLOOKUP(Target_AM[[#This Row],[NIPNAS]],Target_CC[],COLUMN(L$2)+9,0)</f>
        <v>53501142.956697583</v>
      </c>
      <c r="AA462" s="22">
        <f>Target_AM[[#This Row],[PROPORSI]]*VLOOKUP(Target_AM[[#This Row],[NIPNAS]],Target_CC[],COLUMN(M$2)+9,0)</f>
        <v>652883615.89499998</v>
      </c>
      <c r="AB462" s="22">
        <f>Target_AM[[#This Row],[PROPORSI]]*VLOOKUP(Target_AM[[#This Row],[NIPNAS]],Target_CC[],COLUMN(N$2)+9,0)</f>
        <v>11380149.085878691</v>
      </c>
      <c r="AC462" s="22">
        <f>Target_AM[[#This Row],[PROPORSI]]*VLOOKUP(Target_AM[[#This Row],[NIPNAS]],Target_CC[],COLUMN(O$2)+9,0)</f>
        <v>11578907.078666778</v>
      </c>
      <c r="AD462" s="22">
        <f>Target_AM[[#This Row],[PROPORSI]]*VLOOKUP(Target_AM[[#This Row],[NIPNAS]],Target_CC[],COLUMN(P$2)+9,0)</f>
        <v>12379293.32589482</v>
      </c>
      <c r="AE462" s="22">
        <f>Target_AM[[#This Row],[PROPORSI]]*VLOOKUP(Target_AM[[#This Row],[NIPNAS]],Target_CC[],COLUMN(Q$2)+9,0)</f>
        <v>11632214.955766022</v>
      </c>
      <c r="AF462" s="22">
        <f>Target_AM[[#This Row],[PROPORSI]]*VLOOKUP(Target_AM[[#This Row],[NIPNAS]],Target_CC[],COLUMN(R$2)+9,0)</f>
        <v>12221799.803608166</v>
      </c>
      <c r="AG462" s="22">
        <f>Target_AM[[#This Row],[PROPORSI]]*VLOOKUP(Target_AM[[#This Row],[NIPNAS]],Target_CC[],COLUMN(S$2)+9,0)</f>
        <v>12058759.609243976</v>
      </c>
      <c r="AH462" s="22">
        <f>Target_AM[[#This Row],[PROPORSI]]*VLOOKUP(Target_AM[[#This Row],[NIPNAS]],Target_CC[],COLUMN(T$2)+9,0)</f>
        <v>12635612.405428795</v>
      </c>
      <c r="AI462" s="22">
        <f>Target_AM[[#This Row],[PROPORSI]]*VLOOKUP(Target_AM[[#This Row],[NIPNAS]],Target_CC[],COLUMN(U$2)+9,0)</f>
        <v>12761550.248859877</v>
      </c>
      <c r="AJ462" s="22">
        <f>Target_AM[[#This Row],[PROPORSI]]*VLOOKUP(Target_AM[[#This Row],[NIPNAS]],Target_CC[],COLUMN(V$2)+9,0)</f>
        <v>12598202.730616245</v>
      </c>
      <c r="AK462" s="22">
        <f>Target_AM[[#This Row],[PROPORSI]]*VLOOKUP(Target_AM[[#This Row],[NIPNAS]],Target_CC[],COLUMN(W$2)+9,0)</f>
        <v>12851658.802150544</v>
      </c>
      <c r="AL462" s="22">
        <f>Target_AM[[#This Row],[PROPORSI]]*VLOOKUP(Target_AM[[#This Row],[NIPNAS]],Target_CC[],COLUMN(X$2)+9,0)</f>
        <v>12757889.413412133</v>
      </c>
      <c r="AM462" s="22">
        <f>Target_AM[[#This Row],[PROPORSI]]*VLOOKUP(Target_AM[[#This Row],[NIPNAS]],Target_CC[],COLUMN(Y$2)+9,0)</f>
        <v>12037309.171432078</v>
      </c>
      <c r="AN462" s="22">
        <f>Target_AM[[#This Row],[PROPORSI]]*VLOOKUP(Target_AM[[#This Row],[NIPNAS]],Target_CC[],COLUMN(Z$2)+9,0)</f>
        <v>146893346.63095811</v>
      </c>
      <c r="AO462" s="22">
        <f>Target_AM[[#This Row],[PROPORSI]]*VLOOKUP(Target_AM[[#This Row],[NIPNAS]],Target_CC[],COLUMN(AA$2)+9,0)</f>
        <v>61960471.850795425</v>
      </c>
      <c r="AP462" s="22">
        <f>Target_AM[[#This Row],[PROPORSI]]*VLOOKUP(Target_AM[[#This Row],[NIPNAS]],Target_CC[],COLUMN(AB$2)+9,0)</f>
        <v>63042631.576852851</v>
      </c>
      <c r="AQ462" s="22">
        <f>Target_AM[[#This Row],[PROPORSI]]*VLOOKUP(Target_AM[[#This Row],[NIPNAS]],Target_CC[],COLUMN(AC$2)+9,0)</f>
        <v>67400422.425364181</v>
      </c>
      <c r="AR462" s="22">
        <f>Target_AM[[#This Row],[PROPORSI]]*VLOOKUP(Target_AM[[#This Row],[NIPNAS]],Target_CC[],COLUMN(AD$2)+9,0)</f>
        <v>63332872.169793054</v>
      </c>
      <c r="AS462" s="22">
        <f>Target_AM[[#This Row],[PROPORSI]]*VLOOKUP(Target_AM[[#This Row],[NIPNAS]],Target_CC[],COLUMN(AE$2)+9,0)</f>
        <v>66542931.642011113</v>
      </c>
      <c r="AT462" s="22">
        <f>Target_AM[[#This Row],[PROPORSI]]*VLOOKUP(Target_AM[[#This Row],[NIPNAS]],Target_CC[],COLUMN(AF$2)+9,0)</f>
        <v>65655241.393208846</v>
      </c>
      <c r="AU462" s="22">
        <f>Target_AM[[#This Row],[PROPORSI]]*VLOOKUP(Target_AM[[#This Row],[NIPNAS]],Target_CC[],COLUMN(AG$2)+9,0)</f>
        <v>68795979.811514214</v>
      </c>
      <c r="AV462" s="22">
        <f>Target_AM[[#This Row],[PROPORSI]]*VLOOKUP(Target_AM[[#This Row],[NIPNAS]],Target_CC[],COLUMN(AH$2)+9,0)</f>
        <v>69481662.234826609</v>
      </c>
      <c r="AW462" s="22">
        <f>Target_AM[[#This Row],[PROPORSI]]*VLOOKUP(Target_AM[[#This Row],[NIPNAS]],Target_CC[],COLUMN(AI$2)+9,0)</f>
        <v>68592298.727402002</v>
      </c>
      <c r="AX462" s="22">
        <f>Target_AM[[#This Row],[PROPORSI]]*VLOOKUP(Target_AM[[#This Row],[NIPNAS]],Target_CC[],COLUMN(AJ$2)+9,0)</f>
        <v>69972268.151985481</v>
      </c>
      <c r="AY462" s="22">
        <f>Target_AM[[#This Row],[PROPORSI]]*VLOOKUP(Target_AM[[#This Row],[NIPNAS]],Target_CC[],COLUMN(AK$2)+9,0)</f>
        <v>69461730.414074644</v>
      </c>
      <c r="AZ462" s="22">
        <f>Target_AM[[#This Row],[PROPORSI]]*VLOOKUP(Target_AM[[#This Row],[NIPNAS]],Target_CC[],COLUMN(AL$2)+9,0)</f>
        <v>65538452.128129661</v>
      </c>
      <c r="BA462" s="22">
        <f>Target_AM[[#This Row],[PROPORSI]]*VLOOKUP(Target_AM[[#This Row],[NIPNAS]],Target_CC[],COLUMN(AM$2)+9,0)</f>
        <v>799776962.52595806</v>
      </c>
      <c r="BB462" s="22">
        <f>Target_AM[[#This Row],[PROPORSI]]*VLOOKUP(Target_AM[[#This Row],[NIPNAS]],Target_CC[],COLUMN(AN$2)+9,0)</f>
        <v>6918215.1259623151</v>
      </c>
      <c r="BC462" s="22">
        <f>Target_AM[[#This Row],[PROPORSI]]*VLOOKUP(Target_AM[[#This Row],[NIPNAS]],Target_CC[],COLUMN(AO$2)+9,0)</f>
        <v>7198923.6490635294</v>
      </c>
      <c r="BD462" s="22">
        <f>Target_AM[[#This Row],[PROPORSI]]*VLOOKUP(Target_AM[[#This Row],[NIPNAS]],Target_CC[],COLUMN(AP$2)+9,0)</f>
        <v>7280234.7474420667</v>
      </c>
      <c r="BE462" s="22">
        <f>Target_AM[[#This Row],[PROPORSI]]*VLOOKUP(Target_AM[[#This Row],[NIPNAS]],Target_CC[],COLUMN(AQ$2)+9,0)</f>
        <v>7057961.2370064231</v>
      </c>
      <c r="BF462" s="22">
        <f>Target_AM[[#This Row],[PROPORSI]]*VLOOKUP(Target_AM[[#This Row],[NIPNAS]],Target_CC[],COLUMN(AR$2)+9,0)</f>
        <v>7421271.2821820984</v>
      </c>
      <c r="BG462" s="22">
        <f>Target_AM[[#This Row],[PROPORSI]]*VLOOKUP(Target_AM[[#This Row],[NIPNAS]],Target_CC[],COLUMN(AS$2)+9,0)</f>
        <v>7375104.4914811514</v>
      </c>
      <c r="BH462" s="22">
        <f>Target_AM[[#This Row],[PROPORSI]]*VLOOKUP(Target_AM[[#This Row],[NIPNAS]],Target_CC[],COLUMN(AT$2)+9,0)</f>
        <v>7616035.0074153123</v>
      </c>
      <c r="BI462" s="22">
        <f>Target_AM[[#This Row],[PROPORSI]]*VLOOKUP(Target_AM[[#This Row],[NIPNAS]],Target_CC[],COLUMN(AU$2)+9,0)</f>
        <v>7723104.3811459104</v>
      </c>
      <c r="BJ462" s="22">
        <f>Target_AM[[#This Row],[PROPORSI]]*VLOOKUP(Target_AM[[#This Row],[NIPNAS]],Target_CC[],COLUMN(AV$2)+9,0)</f>
        <v>7603048.3949925136</v>
      </c>
      <c r="BK462" s="22">
        <f>Target_AM[[#This Row],[PROPORSI]]*VLOOKUP(Target_AM[[#This Row],[NIPNAS]],Target_CC[],COLUMN(AW$2)+9,0)</f>
        <v>7732301.7786665363</v>
      </c>
      <c r="BL462" s="22">
        <f>Target_AM[[#This Row],[PROPORSI]]*VLOOKUP(Target_AM[[#This Row],[NIPNAS]],Target_CC[],COLUMN(AX$2)+9,0)</f>
        <v>7874848.3778258367</v>
      </c>
      <c r="BM462" s="22">
        <f>Target_AM[[#This Row],[PROPORSI]]*VLOOKUP(Target_AM[[#This Row],[NIPNAS]],Target_CC[],COLUMN(AY$2)+9,0)</f>
        <v>7677882.0613264227</v>
      </c>
      <c r="BN462" s="22">
        <f>Target_AM[[#This Row],[PROPORSI]]*VLOOKUP(Target_AM[[#This Row],[NIPNAS]],Target_CC[],COLUMN(AZ$2)+9,0)</f>
        <v>89478930.534510121</v>
      </c>
      <c r="BO462" s="22">
        <f>Target_AM[[#This Row],[PROPORSI]]*VLOOKUP(Target_AM[[#This Row],[NIPNAS]],Target_CC[],COLUMN(BA$2)+9,0)</f>
        <v>53192409.199999996</v>
      </c>
      <c r="BP462" s="22">
        <f>Target_AM[[#This Row],[PROPORSI]]*VLOOKUP(Target_AM[[#This Row],[NIPNAS]],Target_CC[],COLUMN(BB$2)+9,0)</f>
        <v>55231318.099999994</v>
      </c>
      <c r="BQ462" s="22">
        <f>Target_AM[[#This Row],[PROPORSI]]*VLOOKUP(Target_AM[[#This Row],[NIPNAS]],Target_CC[],COLUMN(BC$2)+9,0)</f>
        <v>53623161.199999996</v>
      </c>
      <c r="BR462" s="22">
        <f>Target_AM[[#This Row],[PROPORSI]]*VLOOKUP(Target_AM[[#This Row],[NIPNAS]],Target_CC[],COLUMN(BD$2)+9,0)</f>
        <v>52079955.199999996</v>
      </c>
      <c r="BS462" s="22">
        <f>Target_AM[[#This Row],[PROPORSI]]*VLOOKUP(Target_AM[[#This Row],[NIPNAS]],Target_CC[],COLUMN(BE$2)+9,0)</f>
        <v>52079955.199999996</v>
      </c>
      <c r="BT462" s="22">
        <f>Target_AM[[#This Row],[PROPORSI]]*VLOOKUP(Target_AM[[#This Row],[NIPNAS]],Target_CC[],COLUMN(BF$2)+9,0)</f>
        <v>52079955.199999996</v>
      </c>
      <c r="BU462" s="22">
        <f>Target_AM[[#This Row],[PROPORSI]]*VLOOKUP(Target_AM[[#This Row],[NIPNAS]],Target_CC[],COLUMN(BG$2)+9,0)</f>
        <v>52079955.199999996</v>
      </c>
      <c r="BV462" s="22">
        <f>Target_AM[[#This Row],[PROPORSI]]*VLOOKUP(Target_AM[[#This Row],[NIPNAS]],Target_CC[],COLUMN(BH$2)+9,0)</f>
        <v>52079955.199999996</v>
      </c>
      <c r="BW462" s="22">
        <f>Target_AM[[#This Row],[PROPORSI]]*VLOOKUP(Target_AM[[#This Row],[NIPNAS]],Target_CC[],COLUMN(BI$2)+9,0)</f>
        <v>52079955.199999996</v>
      </c>
      <c r="BX462" s="22">
        <f>Target_AM[[#This Row],[PROPORSI]]*VLOOKUP(Target_AM[[#This Row],[NIPNAS]],Target_CC[],COLUMN(BJ$2)+9,0)</f>
        <v>52079955.199999996</v>
      </c>
      <c r="BY462" s="22">
        <f>Target_AM[[#This Row],[PROPORSI]]*VLOOKUP(Target_AM[[#This Row],[NIPNAS]],Target_CC[],COLUMN(BK$2)+9,0)</f>
        <v>52079955.199999996</v>
      </c>
      <c r="BZ462" s="22">
        <f>Target_AM[[#This Row],[PROPORSI]]*VLOOKUP(Target_AM[[#This Row],[NIPNAS]],Target_CC[],COLUMN(BL$2)+9,0)</f>
        <v>52079955.199999996</v>
      </c>
      <c r="CA462" s="22">
        <f>Target_AM[[#This Row],[PROPORSI]]*VLOOKUP(Target_AM[[#This Row],[NIPNAS]],Target_CC[],COLUMN(BM$2)+9,0)</f>
        <v>630766485.29999995</v>
      </c>
      <c r="CB462" s="22">
        <f>Target_AM[[#This Row],[PROPORSI]]*VLOOKUP(Target_AM[[#This Row],[NIPNAS]],Target_CC[],COLUMN(BN$2)+9,0)</f>
        <v>38253329.099999994</v>
      </c>
      <c r="CC462" s="22">
        <f>Target_AM[[#This Row],[PROPORSI]]*VLOOKUP(Target_AM[[#This Row],[NIPNAS]],Target_CC[],COLUMN(BO$2)+9,0)</f>
        <v>40331200</v>
      </c>
      <c r="CD462" s="22">
        <f>Target_AM[[#This Row],[PROPORSI]]*VLOOKUP(Target_AM[[#This Row],[NIPNAS]],Target_CC[],COLUMN(BP$2)+9,0)</f>
        <v>38707200</v>
      </c>
      <c r="CE462" s="22">
        <f>Target_AM[[#This Row],[PROPORSI]]*VLOOKUP(Target_AM[[#This Row],[NIPNAS]],Target_CC[],COLUMN(BQ$2)+9,0)</f>
        <v>36771840</v>
      </c>
      <c r="CF462" s="22">
        <f>Target_AM[[#This Row],[PROPORSI]]*VLOOKUP(Target_AM[[#This Row],[NIPNAS]],Target_CC[],COLUMN(BR$2)+9,0)</f>
        <v>36771840</v>
      </c>
      <c r="CG462" s="22">
        <f>Target_AM[[#This Row],[PROPORSI]]*VLOOKUP(Target_AM[[#This Row],[NIPNAS]],Target_CC[],COLUMN(BS$2)+9,0)</f>
        <v>36771840</v>
      </c>
      <c r="CH462" s="22">
        <f>Target_AM[[#This Row],[PROPORSI]]*VLOOKUP(Target_AM[[#This Row],[NIPNAS]],Target_CC[],COLUMN(BT$2)+9,0)</f>
        <v>36771840</v>
      </c>
      <c r="CI462" s="22">
        <f>Target_AM[[#This Row],[PROPORSI]]*VLOOKUP(Target_AM[[#This Row],[NIPNAS]],Target_CC[],COLUMN(BU$2)+9,0)</f>
        <v>36771840</v>
      </c>
      <c r="CJ462" s="22">
        <f>Target_AM[[#This Row],[PROPORSI]]*VLOOKUP(Target_AM[[#This Row],[NIPNAS]],Target_CC[],COLUMN(BV$2)+9,0)</f>
        <v>36771840</v>
      </c>
      <c r="CK462" s="22">
        <f>Target_AM[[#This Row],[PROPORSI]]*VLOOKUP(Target_AM[[#This Row],[NIPNAS]],Target_CC[],COLUMN(BW$2)+9,0)</f>
        <v>36771840</v>
      </c>
      <c r="CL462" s="22">
        <f>Target_AM[[#This Row],[PROPORSI]]*VLOOKUP(Target_AM[[#This Row],[NIPNAS]],Target_CC[],COLUMN(BX$2)+9,0)</f>
        <v>36771840</v>
      </c>
      <c r="CM462" s="22">
        <f>Target_AM[[#This Row],[PROPORSI]]*VLOOKUP(Target_AM[[#This Row],[NIPNAS]],Target_CC[],COLUMN(BY$2)+9,0)</f>
        <v>36771840</v>
      </c>
      <c r="CN462" s="22">
        <f>Target_AM[[#This Row],[PROPORSI]]*VLOOKUP(Target_AM[[#This Row],[NIPNAS]],Target_CC[],COLUMN(BZ$2)+9,0)</f>
        <v>448238289.09999996</v>
      </c>
      <c r="CO462" s="22">
        <f>Target_AM[[#This Row],[PROPORSI]]*VLOOKUP(Target_AM[[#This Row],[NIPNAS]],Target_CC[],COLUMN(CA$2)+9,0)</f>
        <v>15592235.399999999</v>
      </c>
      <c r="CP462" s="22">
        <f>Target_AM[[#This Row],[PROPORSI]]*VLOOKUP(Target_AM[[#This Row],[NIPNAS]],Target_CC[],COLUMN(CB$2)+9,0)</f>
        <v>15365051.1</v>
      </c>
      <c r="CQ462" s="22">
        <f>Target_AM[[#This Row],[PROPORSI]]*VLOOKUP(Target_AM[[#This Row],[NIPNAS]],Target_CC[],COLUMN(CC$2)+9,0)</f>
        <v>15308115.199999999</v>
      </c>
      <c r="CR462" s="22">
        <f>Target_AM[[#This Row],[PROPORSI]]*VLOOKUP(Target_AM[[#This Row],[NIPNAS]],Target_CC[],COLUMN(CD$2)+9,0)</f>
        <v>15308115.199999999</v>
      </c>
      <c r="CS462" s="22">
        <f>Target_AM[[#This Row],[PROPORSI]]*VLOOKUP(Target_AM[[#This Row],[NIPNAS]],Target_CC[],COLUMN(CE$2)+9,0)</f>
        <v>15308115.199999999</v>
      </c>
      <c r="CT462" s="22">
        <f>Target_AM[[#This Row],[PROPORSI]]*VLOOKUP(Target_AM[[#This Row],[NIPNAS]],Target_CC[],COLUMN(CF$2)+9,0)</f>
        <v>15308115.199999999</v>
      </c>
      <c r="CU462" s="22">
        <f>Target_AM[[#This Row],[PROPORSI]]*VLOOKUP(Target_AM[[#This Row],[NIPNAS]],Target_CC[],COLUMN(CG$2)+9,0)</f>
        <v>15308115.199999999</v>
      </c>
      <c r="CV462" s="22">
        <f>Target_AM[[#This Row],[PROPORSI]]*VLOOKUP(Target_AM[[#This Row],[NIPNAS]],Target_CC[],COLUMN(CH$2)+9,0)</f>
        <v>15308115.199999999</v>
      </c>
      <c r="CW462" s="22">
        <f>Target_AM[[#This Row],[PROPORSI]]*VLOOKUP(Target_AM[[#This Row],[NIPNAS]],Target_CC[],COLUMN(CI$2)+9,0)</f>
        <v>15308115.199999999</v>
      </c>
      <c r="CX462" s="22">
        <f>Target_AM[[#This Row],[PROPORSI]]*VLOOKUP(Target_AM[[#This Row],[NIPNAS]],Target_CC[],COLUMN(CJ$2)+9,0)</f>
        <v>15308115.199999999</v>
      </c>
      <c r="CY462" s="22">
        <f>Target_AM[[#This Row],[PROPORSI]]*VLOOKUP(Target_AM[[#This Row],[NIPNAS]],Target_CC[],COLUMN(CK$2)+9,0)</f>
        <v>15308115.199999999</v>
      </c>
      <c r="CZ462" s="22">
        <f>Target_AM[[#This Row],[PROPORSI]]*VLOOKUP(Target_AM[[#This Row],[NIPNAS]],Target_CC[],COLUMN(CL$2)+9,0)</f>
        <v>15308115.199999999</v>
      </c>
      <c r="DA462" s="22">
        <f>Target_AM[[#This Row],[PROPORSI]]*VLOOKUP(Target_AM[[#This Row],[NIPNAS]],Target_CC[],COLUMN(CM$2)+9,0)</f>
        <v>184038438.5</v>
      </c>
      <c r="DB462" s="22">
        <f>Target_AM[[#This Row],[PROPORSI]]*VLOOKUP(Target_AM[[#This Row],[NIPNAS]],Target_CC[],COLUMN(CN$2)+9,0)</f>
        <v>0</v>
      </c>
      <c r="DC462" s="22">
        <f>Target_AM[[#This Row],[PROPORSI]]*VLOOKUP(Target_AM[[#This Row],[NIPNAS]],Target_CC[],COLUMN(CO$2)+9,0)</f>
        <v>0</v>
      </c>
      <c r="DD462" s="22">
        <f>Target_AM[[#This Row],[PROPORSI]]*VLOOKUP(Target_AM[[#This Row],[NIPNAS]],Target_CC[],COLUMN(CP$2)+9,0)</f>
        <v>0</v>
      </c>
      <c r="DE462" s="22">
        <f>Target_AM[[#This Row],[PROPORSI]]*VLOOKUP(Target_AM[[#This Row],[NIPNAS]],Target_CC[],COLUMN(CQ$2)+9,0)</f>
        <v>0</v>
      </c>
      <c r="DF462" s="22">
        <f>Target_AM[[#This Row],[PROPORSI]]*VLOOKUP(Target_AM[[#This Row],[NIPNAS]],Target_CC[],COLUMN(CR$2)+9,0)</f>
        <v>0</v>
      </c>
      <c r="DG462" s="22">
        <f>Target_AM[[#This Row],[PROPORSI]]*VLOOKUP(Target_AM[[#This Row],[NIPNAS]],Target_CC[],COLUMN(CS$2)+9,0)</f>
        <v>0</v>
      </c>
      <c r="DH462" s="22">
        <f>Target_AM[[#This Row],[PROPORSI]]*VLOOKUP(Target_AM[[#This Row],[NIPNAS]],Target_CC[],COLUMN(CT$2)+9,0)</f>
        <v>0</v>
      </c>
      <c r="DI462" s="22">
        <f>Target_AM[[#This Row],[PROPORSI]]*VLOOKUP(Target_AM[[#This Row],[NIPNAS]],Target_CC[],COLUMN(CU$2)+9,0)</f>
        <v>0</v>
      </c>
      <c r="DJ462" s="22">
        <f>Target_AM[[#This Row],[PROPORSI]]*VLOOKUP(Target_AM[[#This Row],[NIPNAS]],Target_CC[],COLUMN(CV$2)+9,0)</f>
        <v>0</v>
      </c>
      <c r="DK462" s="22">
        <f>Target_AM[[#This Row],[PROPORSI]]*VLOOKUP(Target_AM[[#This Row],[NIPNAS]],Target_CC[],COLUMN(CW$2)+9,0)</f>
        <v>0</v>
      </c>
      <c r="DL462" s="22">
        <f>Target_AM[[#This Row],[PROPORSI]]*VLOOKUP(Target_AM[[#This Row],[NIPNAS]],Target_CC[],COLUMN(CX$2)+9,0)</f>
        <v>0</v>
      </c>
      <c r="DM462" s="22">
        <f>Target_AM[[#This Row],[PROPORSI]]*VLOOKUP(Target_AM[[#This Row],[NIPNAS]],Target_CC[],COLUMN(CY$2)+9,0)</f>
        <v>0</v>
      </c>
      <c r="DN462" s="22">
        <f>Target_AM[[#This Row],[PROPORSI]]*VLOOKUP(Target_AM[[#This Row],[NIPNAS]],Target_CC[],COLUMN(CZ$2)+9,0)</f>
        <v>0</v>
      </c>
      <c r="DO462" s="22">
        <f>Target_AM[[#This Row],[PROPORSI]]*VLOOKUP(Target_AM[[#This Row],[NIPNAS]],Target_CC[],COLUMN(DA$2)+9,0)</f>
        <v>0</v>
      </c>
      <c r="DP462" s="22">
        <f>Target_AM[[#This Row],[PROPORSI]]*VLOOKUP(Target_AM[[#This Row],[NIPNAS]],Target_CC[],COLUMN(DB$2)+9,0)</f>
        <v>0</v>
      </c>
      <c r="DQ462" s="22">
        <f>Target_AM[[#This Row],[PROPORSI]]*VLOOKUP(Target_AM[[#This Row],[NIPNAS]],Target_CC[],COLUMN(DC$2)+9,0)</f>
        <v>0</v>
      </c>
      <c r="DR462" s="22">
        <f>Target_AM[[#This Row],[PROPORSI]]*VLOOKUP(Target_AM[[#This Row],[NIPNAS]],Target_CC[],COLUMN(DD$2)+9,0)</f>
        <v>0</v>
      </c>
      <c r="DS462" s="22">
        <f>Target_AM[[#This Row],[PROPORSI]]*VLOOKUP(Target_AM[[#This Row],[NIPNAS]],Target_CC[],COLUMN(DE$2)+9,0)</f>
        <v>0</v>
      </c>
      <c r="DT462" s="22">
        <f>Target_AM[[#This Row],[PROPORSI]]*VLOOKUP(Target_AM[[#This Row],[NIPNAS]],Target_CC[],COLUMN(DF$2)+9,0)</f>
        <v>0</v>
      </c>
      <c r="DU462" s="22">
        <f>Target_AM[[#This Row],[PROPORSI]]*VLOOKUP(Target_AM[[#This Row],[NIPNAS]],Target_CC[],COLUMN(DG$2)+9,0)</f>
        <v>0</v>
      </c>
      <c r="DV462" s="22">
        <f>Target_AM[[#This Row],[PROPORSI]]*VLOOKUP(Target_AM[[#This Row],[NIPNAS]],Target_CC[],COLUMN(DH$2)+9,0)</f>
        <v>0</v>
      </c>
      <c r="DW462" s="22">
        <f>Target_AM[[#This Row],[PROPORSI]]*VLOOKUP(Target_AM[[#This Row],[NIPNAS]],Target_CC[],COLUMN(DI$2)+9,0)</f>
        <v>0</v>
      </c>
      <c r="DX462" s="22">
        <f>Target_AM[[#This Row],[PROPORSI]]*VLOOKUP(Target_AM[[#This Row],[NIPNAS]],Target_CC[],COLUMN(DJ$2)+9,0)</f>
        <v>0</v>
      </c>
      <c r="DY462" s="22">
        <f>Target_AM[[#This Row],[PROPORSI]]*VLOOKUP(Target_AM[[#This Row],[NIPNAS]],Target_CC[],COLUMN(DK$2)+9,0)</f>
        <v>0</v>
      </c>
      <c r="DZ462" s="22">
        <f>Target_AM[[#This Row],[PROPORSI]]*VLOOKUP(Target_AM[[#This Row],[NIPNAS]],Target_CC[],COLUMN(DL$2)+9,0)</f>
        <v>0</v>
      </c>
      <c r="EA462" s="22">
        <f>Target_AM[[#This Row],[PROPORSI]]*VLOOKUP(Target_AM[[#This Row],[NIPNAS]],Target_CC[],COLUMN(DM$2)+9,0)</f>
        <v>0</v>
      </c>
    </row>
    <row r="463" spans="2:131" x14ac:dyDescent="0.3">
      <c r="B463">
        <v>930412</v>
      </c>
      <c r="C463" t="s">
        <v>1059</v>
      </c>
      <c r="D463">
        <v>0.3</v>
      </c>
      <c r="E463" s="8">
        <v>45658</v>
      </c>
      <c r="F463">
        <v>2929190</v>
      </c>
      <c r="G463" t="s">
        <v>826</v>
      </c>
      <c r="J463" t="s">
        <v>300</v>
      </c>
      <c r="K463" t="s">
        <v>24</v>
      </c>
      <c r="L463" t="s">
        <v>159</v>
      </c>
      <c r="M463" t="s">
        <v>29</v>
      </c>
      <c r="N463" s="23">
        <f>Target_AM[[#This Row],[PROPORSI]]*VLOOKUP(Target_AM[[#This Row],[NIPNAS]],Target_CC[],9,0)</f>
        <v>348909994.7637189</v>
      </c>
      <c r="O463" s="22">
        <f>Target_AM[[#This Row],[PROPORSI]]*VLOOKUP(Target_AM[[#This Row],[NIPNAS]],Target_CC[],COLUMN(A$2)+9,0)</f>
        <v>21677281.184964318</v>
      </c>
      <c r="P463" s="22">
        <f>Target_AM[[#This Row],[PROPORSI]]*VLOOKUP(Target_AM[[#This Row],[NIPNAS]],Target_CC[],COLUMN(B$2)+9,0)</f>
        <v>22055881.927794032</v>
      </c>
      <c r="Q463" s="22">
        <f>Target_AM[[#This Row],[PROPORSI]]*VLOOKUP(Target_AM[[#This Row],[NIPNAS]],Target_CC[],COLUMN(C$2)+9,0)</f>
        <v>23580483.899772584</v>
      </c>
      <c r="R463" s="22">
        <f>Target_AM[[#This Row],[PROPORSI]]*VLOOKUP(Target_AM[[#This Row],[NIPNAS]],Target_CC[],COLUMN(D$2)+9,0)</f>
        <v>22157424.5202973</v>
      </c>
      <c r="S463" s="22">
        <f>Target_AM[[#This Row],[PROPORSI]]*VLOOKUP(Target_AM[[#This Row],[NIPNAS]],Target_CC[],COLUMN(E$2)+9,0)</f>
        <v>23280485.073601265</v>
      </c>
      <c r="T463" s="22">
        <f>Target_AM[[#This Row],[PROPORSI]]*VLOOKUP(Target_AM[[#This Row],[NIPNAS]],Target_CC[],COLUMN(F$2)+9,0)</f>
        <v>22969920.764556374</v>
      </c>
      <c r="U463" s="22">
        <f>Target_AM[[#This Row],[PROPORSI]]*VLOOKUP(Target_AM[[#This Row],[NIPNAS]],Target_CC[],COLUMN(G$2)+9,0)</f>
        <v>24068728.88832232</v>
      </c>
      <c r="V463" s="22">
        <f>Target_AM[[#This Row],[PROPORSI]]*VLOOKUP(Target_AM[[#This Row],[NIPNAS]],Target_CC[],COLUMN(H$2)+9,0)</f>
        <v>24308619.422557171</v>
      </c>
      <c r="W463" s="22">
        <f>Target_AM[[#This Row],[PROPORSI]]*VLOOKUP(Target_AM[[#This Row],[NIPNAS]],Target_CC[],COLUMN(I$2)+9,0)</f>
        <v>23997469.712908186</v>
      </c>
      <c r="X463" s="22">
        <f>Target_AM[[#This Row],[PROPORSI]]*VLOOKUP(Target_AM[[#This Row],[NIPNAS]],Target_CC[],COLUMN(J$2)+9,0)</f>
        <v>24480261.149929255</v>
      </c>
      <c r="Y463" s="22">
        <f>Target_AM[[#This Row],[PROPORSI]]*VLOOKUP(Target_AM[[#This Row],[NIPNAS]],Target_CC[],COLUMN(K$2)+9,0)</f>
        <v>24301646.14314108</v>
      </c>
      <c r="Z463" s="22">
        <f>Target_AM[[#This Row],[PROPORSI]]*VLOOKUP(Target_AM[[#This Row],[NIPNAS]],Target_CC[],COLUMN(L$2)+9,0)</f>
        <v>22929061.267156105</v>
      </c>
      <c r="AA463" s="22">
        <f>Target_AM[[#This Row],[PROPORSI]]*VLOOKUP(Target_AM[[#This Row],[NIPNAS]],Target_CC[],COLUMN(M$2)+9,0)</f>
        <v>279807263.95499998</v>
      </c>
      <c r="AB463" s="22">
        <f>Target_AM[[#This Row],[PROPORSI]]*VLOOKUP(Target_AM[[#This Row],[NIPNAS]],Target_CC[],COLUMN(N$2)+9,0)</f>
        <v>4877206.7510908674</v>
      </c>
      <c r="AC463" s="22">
        <f>Target_AM[[#This Row],[PROPORSI]]*VLOOKUP(Target_AM[[#This Row],[NIPNAS]],Target_CC[],COLUMN(O$2)+9,0)</f>
        <v>4962388.7480000481</v>
      </c>
      <c r="AD463" s="22">
        <f>Target_AM[[#This Row],[PROPORSI]]*VLOOKUP(Target_AM[[#This Row],[NIPNAS]],Target_CC[],COLUMN(P$2)+9,0)</f>
        <v>5305411.4253834942</v>
      </c>
      <c r="AE463" s="22">
        <f>Target_AM[[#This Row],[PROPORSI]]*VLOOKUP(Target_AM[[#This Row],[NIPNAS]],Target_CC[],COLUMN(Q$2)+9,0)</f>
        <v>4985234.9810425816</v>
      </c>
      <c r="AF463" s="22">
        <f>Target_AM[[#This Row],[PROPORSI]]*VLOOKUP(Target_AM[[#This Row],[NIPNAS]],Target_CC[],COLUMN(R$2)+9,0)</f>
        <v>5237914.201546357</v>
      </c>
      <c r="AG463" s="22">
        <f>Target_AM[[#This Row],[PROPORSI]]*VLOOKUP(Target_AM[[#This Row],[NIPNAS]],Target_CC[],COLUMN(S$2)+9,0)</f>
        <v>5168039.8325331332</v>
      </c>
      <c r="AH463" s="22">
        <f>Target_AM[[#This Row],[PROPORSI]]*VLOOKUP(Target_AM[[#This Row],[NIPNAS]],Target_CC[],COLUMN(T$2)+9,0)</f>
        <v>5415262.4594694832</v>
      </c>
      <c r="AI463" s="22">
        <f>Target_AM[[#This Row],[PROPORSI]]*VLOOKUP(Target_AM[[#This Row],[NIPNAS]],Target_CC[],COLUMN(U$2)+9,0)</f>
        <v>5469235.8209399479</v>
      </c>
      <c r="AJ463" s="22">
        <f>Target_AM[[#This Row],[PROPORSI]]*VLOOKUP(Target_AM[[#This Row],[NIPNAS]],Target_CC[],COLUMN(V$2)+9,0)</f>
        <v>5399229.7416926762</v>
      </c>
      <c r="AK463" s="22">
        <f>Target_AM[[#This Row],[PROPORSI]]*VLOOKUP(Target_AM[[#This Row],[NIPNAS]],Target_CC[],COLUMN(W$2)+9,0)</f>
        <v>5507853.772350233</v>
      </c>
      <c r="AL463" s="22">
        <f>Target_AM[[#This Row],[PROPORSI]]*VLOOKUP(Target_AM[[#This Row],[NIPNAS]],Target_CC[],COLUMN(X$2)+9,0)</f>
        <v>5467666.8914623428</v>
      </c>
      <c r="AM463" s="22">
        <f>Target_AM[[#This Row],[PROPORSI]]*VLOOKUP(Target_AM[[#This Row],[NIPNAS]],Target_CC[],COLUMN(Y$2)+9,0)</f>
        <v>5158846.7877566051</v>
      </c>
      <c r="AN463" s="22">
        <f>Target_AM[[#This Row],[PROPORSI]]*VLOOKUP(Target_AM[[#This Row],[NIPNAS]],Target_CC[],COLUMN(Z$2)+9,0)</f>
        <v>62954291.413267761</v>
      </c>
      <c r="AO463" s="22">
        <f>Target_AM[[#This Row],[PROPORSI]]*VLOOKUP(Target_AM[[#This Row],[NIPNAS]],Target_CC[],COLUMN(AA$2)+9,0)</f>
        <v>26554487.936055183</v>
      </c>
      <c r="AP463" s="22">
        <f>Target_AM[[#This Row],[PROPORSI]]*VLOOKUP(Target_AM[[#This Row],[NIPNAS]],Target_CC[],COLUMN(AB$2)+9,0)</f>
        <v>27018270.67579408</v>
      </c>
      <c r="AQ463" s="22">
        <f>Target_AM[[#This Row],[PROPORSI]]*VLOOKUP(Target_AM[[#This Row],[NIPNAS]],Target_CC[],COLUMN(AC$2)+9,0)</f>
        <v>28885895.325156078</v>
      </c>
      <c r="AR463" s="22">
        <f>Target_AM[[#This Row],[PROPORSI]]*VLOOKUP(Target_AM[[#This Row],[NIPNAS]],Target_CC[],COLUMN(AD$2)+9,0)</f>
        <v>27142659.501339879</v>
      </c>
      <c r="AS463" s="22">
        <f>Target_AM[[#This Row],[PROPORSI]]*VLOOKUP(Target_AM[[#This Row],[NIPNAS]],Target_CC[],COLUMN(AE$2)+9,0)</f>
        <v>28518399.275147621</v>
      </c>
      <c r="AT463" s="22">
        <f>Target_AM[[#This Row],[PROPORSI]]*VLOOKUP(Target_AM[[#This Row],[NIPNAS]],Target_CC[],COLUMN(AF$2)+9,0)</f>
        <v>28137960.597089507</v>
      </c>
      <c r="AU463" s="22">
        <f>Target_AM[[#This Row],[PROPORSI]]*VLOOKUP(Target_AM[[#This Row],[NIPNAS]],Target_CC[],COLUMN(AG$2)+9,0)</f>
        <v>29483991.347791806</v>
      </c>
      <c r="AV463" s="22">
        <f>Target_AM[[#This Row],[PROPORSI]]*VLOOKUP(Target_AM[[#This Row],[NIPNAS]],Target_CC[],COLUMN(AH$2)+9,0)</f>
        <v>29777855.243497118</v>
      </c>
      <c r="AW463" s="22">
        <f>Target_AM[[#This Row],[PROPORSI]]*VLOOKUP(Target_AM[[#This Row],[NIPNAS]],Target_CC[],COLUMN(AI$2)+9,0)</f>
        <v>29396699.454600859</v>
      </c>
      <c r="AX463" s="22">
        <f>Target_AM[[#This Row],[PROPORSI]]*VLOOKUP(Target_AM[[#This Row],[NIPNAS]],Target_CC[],COLUMN(AJ$2)+9,0)</f>
        <v>29988114.922279492</v>
      </c>
      <c r="AY463" s="22">
        <f>Target_AM[[#This Row],[PROPORSI]]*VLOOKUP(Target_AM[[#This Row],[NIPNAS]],Target_CC[],COLUMN(AK$2)+9,0)</f>
        <v>29769313.034603421</v>
      </c>
      <c r="AZ463" s="22">
        <f>Target_AM[[#This Row],[PROPORSI]]*VLOOKUP(Target_AM[[#This Row],[NIPNAS]],Target_CC[],COLUMN(AL$2)+9,0)</f>
        <v>28087908.054912712</v>
      </c>
      <c r="BA463" s="22">
        <f>Target_AM[[#This Row],[PROPORSI]]*VLOOKUP(Target_AM[[#This Row],[NIPNAS]],Target_CC[],COLUMN(AM$2)+9,0)</f>
        <v>342761555.36826771</v>
      </c>
      <c r="BB463" s="22">
        <f>Target_AM[[#This Row],[PROPORSI]]*VLOOKUP(Target_AM[[#This Row],[NIPNAS]],Target_CC[],COLUMN(AN$2)+9,0)</f>
        <v>2964949.3396981354</v>
      </c>
      <c r="BC463" s="22">
        <f>Target_AM[[#This Row],[PROPORSI]]*VLOOKUP(Target_AM[[#This Row],[NIPNAS]],Target_CC[],COLUMN(AO$2)+9,0)</f>
        <v>3085252.9924557987</v>
      </c>
      <c r="BD463" s="22">
        <f>Target_AM[[#This Row],[PROPORSI]]*VLOOKUP(Target_AM[[#This Row],[NIPNAS]],Target_CC[],COLUMN(AP$2)+9,0)</f>
        <v>3120100.6060465998</v>
      </c>
      <c r="BE463" s="22">
        <f>Target_AM[[#This Row],[PROPORSI]]*VLOOKUP(Target_AM[[#This Row],[NIPNAS]],Target_CC[],COLUMN(AQ$2)+9,0)</f>
        <v>3024840.5301456102</v>
      </c>
      <c r="BF463" s="22">
        <f>Target_AM[[#This Row],[PROPORSI]]*VLOOKUP(Target_AM[[#This Row],[NIPNAS]],Target_CC[],COLUMN(AR$2)+9,0)</f>
        <v>3180544.8352208994</v>
      </c>
      <c r="BG463" s="22">
        <f>Target_AM[[#This Row],[PROPORSI]]*VLOOKUP(Target_AM[[#This Row],[NIPNAS]],Target_CC[],COLUMN(AS$2)+9,0)</f>
        <v>3160759.0677776365</v>
      </c>
      <c r="BH463" s="22">
        <f>Target_AM[[#This Row],[PROPORSI]]*VLOOKUP(Target_AM[[#This Row],[NIPNAS]],Target_CC[],COLUMN(AT$2)+9,0)</f>
        <v>3264015.0031779911</v>
      </c>
      <c r="BI463" s="22">
        <f>Target_AM[[#This Row],[PROPORSI]]*VLOOKUP(Target_AM[[#This Row],[NIPNAS]],Target_CC[],COLUMN(AU$2)+9,0)</f>
        <v>3309901.8776339614</v>
      </c>
      <c r="BJ463" s="22">
        <f>Target_AM[[#This Row],[PROPORSI]]*VLOOKUP(Target_AM[[#This Row],[NIPNAS]],Target_CC[],COLUMN(AV$2)+9,0)</f>
        <v>3258449.3121396485</v>
      </c>
      <c r="BK463" s="22">
        <f>Target_AM[[#This Row],[PROPORSI]]*VLOOKUP(Target_AM[[#This Row],[NIPNAS]],Target_CC[],COLUMN(AW$2)+9,0)</f>
        <v>3313843.6194285159</v>
      </c>
      <c r="BL463" s="22">
        <f>Target_AM[[#This Row],[PROPORSI]]*VLOOKUP(Target_AM[[#This Row],[NIPNAS]],Target_CC[],COLUMN(AX$2)+9,0)</f>
        <v>3374935.0190682155</v>
      </c>
      <c r="BM463" s="22">
        <f>Target_AM[[#This Row],[PROPORSI]]*VLOOKUP(Target_AM[[#This Row],[NIPNAS]],Target_CC[],COLUMN(AY$2)+9,0)</f>
        <v>3290520.8834256101</v>
      </c>
      <c r="BN463" s="22">
        <f>Target_AM[[#This Row],[PROPORSI]]*VLOOKUP(Target_AM[[#This Row],[NIPNAS]],Target_CC[],COLUMN(AZ$2)+9,0)</f>
        <v>38348113.086218625</v>
      </c>
      <c r="BO463" s="22">
        <f>Target_AM[[#This Row],[PROPORSI]]*VLOOKUP(Target_AM[[#This Row],[NIPNAS]],Target_CC[],COLUMN(BA$2)+9,0)</f>
        <v>22796746.800000001</v>
      </c>
      <c r="BP463" s="22">
        <f>Target_AM[[#This Row],[PROPORSI]]*VLOOKUP(Target_AM[[#This Row],[NIPNAS]],Target_CC[],COLUMN(BB$2)+9,0)</f>
        <v>23670564.899999999</v>
      </c>
      <c r="BQ463" s="22">
        <f>Target_AM[[#This Row],[PROPORSI]]*VLOOKUP(Target_AM[[#This Row],[NIPNAS]],Target_CC[],COLUMN(BC$2)+9,0)</f>
        <v>22981354.800000001</v>
      </c>
      <c r="BR463" s="22">
        <f>Target_AM[[#This Row],[PROPORSI]]*VLOOKUP(Target_AM[[#This Row],[NIPNAS]],Target_CC[],COLUMN(BD$2)+9,0)</f>
        <v>22319980.800000001</v>
      </c>
      <c r="BS463" s="22">
        <f>Target_AM[[#This Row],[PROPORSI]]*VLOOKUP(Target_AM[[#This Row],[NIPNAS]],Target_CC[],COLUMN(BE$2)+9,0)</f>
        <v>22319980.800000001</v>
      </c>
      <c r="BT463" s="22">
        <f>Target_AM[[#This Row],[PROPORSI]]*VLOOKUP(Target_AM[[#This Row],[NIPNAS]],Target_CC[],COLUMN(BF$2)+9,0)</f>
        <v>22319980.800000001</v>
      </c>
      <c r="BU463" s="22">
        <f>Target_AM[[#This Row],[PROPORSI]]*VLOOKUP(Target_AM[[#This Row],[NIPNAS]],Target_CC[],COLUMN(BG$2)+9,0)</f>
        <v>22319980.800000001</v>
      </c>
      <c r="BV463" s="22">
        <f>Target_AM[[#This Row],[PROPORSI]]*VLOOKUP(Target_AM[[#This Row],[NIPNAS]],Target_CC[],COLUMN(BH$2)+9,0)</f>
        <v>22319980.800000001</v>
      </c>
      <c r="BW463" s="22">
        <f>Target_AM[[#This Row],[PROPORSI]]*VLOOKUP(Target_AM[[#This Row],[NIPNAS]],Target_CC[],COLUMN(BI$2)+9,0)</f>
        <v>22319980.800000001</v>
      </c>
      <c r="BX463" s="22">
        <f>Target_AM[[#This Row],[PROPORSI]]*VLOOKUP(Target_AM[[#This Row],[NIPNAS]],Target_CC[],COLUMN(BJ$2)+9,0)</f>
        <v>22319980.800000001</v>
      </c>
      <c r="BY463" s="22">
        <f>Target_AM[[#This Row],[PROPORSI]]*VLOOKUP(Target_AM[[#This Row],[NIPNAS]],Target_CC[],COLUMN(BK$2)+9,0)</f>
        <v>22319980.800000001</v>
      </c>
      <c r="BZ463" s="22">
        <f>Target_AM[[#This Row],[PROPORSI]]*VLOOKUP(Target_AM[[#This Row],[NIPNAS]],Target_CC[],COLUMN(BL$2)+9,0)</f>
        <v>22319980.800000001</v>
      </c>
      <c r="CA463" s="22">
        <f>Target_AM[[#This Row],[PROPORSI]]*VLOOKUP(Target_AM[[#This Row],[NIPNAS]],Target_CC[],COLUMN(BM$2)+9,0)</f>
        <v>270328493.69999999</v>
      </c>
      <c r="CB463" s="22">
        <f>Target_AM[[#This Row],[PROPORSI]]*VLOOKUP(Target_AM[[#This Row],[NIPNAS]],Target_CC[],COLUMN(BN$2)+9,0)</f>
        <v>16394283.899999999</v>
      </c>
      <c r="CC463" s="22">
        <f>Target_AM[[#This Row],[PROPORSI]]*VLOOKUP(Target_AM[[#This Row],[NIPNAS]],Target_CC[],COLUMN(BO$2)+9,0)</f>
        <v>17284800</v>
      </c>
      <c r="CD463" s="22">
        <f>Target_AM[[#This Row],[PROPORSI]]*VLOOKUP(Target_AM[[#This Row],[NIPNAS]],Target_CC[],COLUMN(BP$2)+9,0)</f>
        <v>16588800</v>
      </c>
      <c r="CE463" s="22">
        <f>Target_AM[[#This Row],[PROPORSI]]*VLOOKUP(Target_AM[[#This Row],[NIPNAS]],Target_CC[],COLUMN(BQ$2)+9,0)</f>
        <v>15759360</v>
      </c>
      <c r="CF463" s="22">
        <f>Target_AM[[#This Row],[PROPORSI]]*VLOOKUP(Target_AM[[#This Row],[NIPNAS]],Target_CC[],COLUMN(BR$2)+9,0)</f>
        <v>15759360</v>
      </c>
      <c r="CG463" s="22">
        <f>Target_AM[[#This Row],[PROPORSI]]*VLOOKUP(Target_AM[[#This Row],[NIPNAS]],Target_CC[],COLUMN(BS$2)+9,0)</f>
        <v>15759360</v>
      </c>
      <c r="CH463" s="22">
        <f>Target_AM[[#This Row],[PROPORSI]]*VLOOKUP(Target_AM[[#This Row],[NIPNAS]],Target_CC[],COLUMN(BT$2)+9,0)</f>
        <v>15759360</v>
      </c>
      <c r="CI463" s="22">
        <f>Target_AM[[#This Row],[PROPORSI]]*VLOOKUP(Target_AM[[#This Row],[NIPNAS]],Target_CC[],COLUMN(BU$2)+9,0)</f>
        <v>15759360</v>
      </c>
      <c r="CJ463" s="22">
        <f>Target_AM[[#This Row],[PROPORSI]]*VLOOKUP(Target_AM[[#This Row],[NIPNAS]],Target_CC[],COLUMN(BV$2)+9,0)</f>
        <v>15759360</v>
      </c>
      <c r="CK463" s="22">
        <f>Target_AM[[#This Row],[PROPORSI]]*VLOOKUP(Target_AM[[#This Row],[NIPNAS]],Target_CC[],COLUMN(BW$2)+9,0)</f>
        <v>15759360</v>
      </c>
      <c r="CL463" s="22">
        <f>Target_AM[[#This Row],[PROPORSI]]*VLOOKUP(Target_AM[[#This Row],[NIPNAS]],Target_CC[],COLUMN(BX$2)+9,0)</f>
        <v>15759360</v>
      </c>
      <c r="CM463" s="22">
        <f>Target_AM[[#This Row],[PROPORSI]]*VLOOKUP(Target_AM[[#This Row],[NIPNAS]],Target_CC[],COLUMN(BY$2)+9,0)</f>
        <v>15759360</v>
      </c>
      <c r="CN463" s="22">
        <f>Target_AM[[#This Row],[PROPORSI]]*VLOOKUP(Target_AM[[#This Row],[NIPNAS]],Target_CC[],COLUMN(BZ$2)+9,0)</f>
        <v>192102123.90000001</v>
      </c>
      <c r="CO463" s="22">
        <f>Target_AM[[#This Row],[PROPORSI]]*VLOOKUP(Target_AM[[#This Row],[NIPNAS]],Target_CC[],COLUMN(CA$2)+9,0)</f>
        <v>6682386.5999999996</v>
      </c>
      <c r="CP463" s="22">
        <f>Target_AM[[#This Row],[PROPORSI]]*VLOOKUP(Target_AM[[#This Row],[NIPNAS]],Target_CC[],COLUMN(CB$2)+9,0)</f>
        <v>6585021.8999999994</v>
      </c>
      <c r="CQ463" s="22">
        <f>Target_AM[[#This Row],[PROPORSI]]*VLOOKUP(Target_AM[[#This Row],[NIPNAS]],Target_CC[],COLUMN(CC$2)+9,0)</f>
        <v>6560620.7999999998</v>
      </c>
      <c r="CR463" s="22">
        <f>Target_AM[[#This Row],[PROPORSI]]*VLOOKUP(Target_AM[[#This Row],[NIPNAS]],Target_CC[],COLUMN(CD$2)+9,0)</f>
        <v>6560620.7999999998</v>
      </c>
      <c r="CS463" s="22">
        <f>Target_AM[[#This Row],[PROPORSI]]*VLOOKUP(Target_AM[[#This Row],[NIPNAS]],Target_CC[],COLUMN(CE$2)+9,0)</f>
        <v>6560620.7999999998</v>
      </c>
      <c r="CT463" s="22">
        <f>Target_AM[[#This Row],[PROPORSI]]*VLOOKUP(Target_AM[[#This Row],[NIPNAS]],Target_CC[],COLUMN(CF$2)+9,0)</f>
        <v>6560620.7999999998</v>
      </c>
      <c r="CU463" s="22">
        <f>Target_AM[[#This Row],[PROPORSI]]*VLOOKUP(Target_AM[[#This Row],[NIPNAS]],Target_CC[],COLUMN(CG$2)+9,0)</f>
        <v>6560620.7999999998</v>
      </c>
      <c r="CV463" s="22">
        <f>Target_AM[[#This Row],[PROPORSI]]*VLOOKUP(Target_AM[[#This Row],[NIPNAS]],Target_CC[],COLUMN(CH$2)+9,0)</f>
        <v>6560620.7999999998</v>
      </c>
      <c r="CW463" s="22">
        <f>Target_AM[[#This Row],[PROPORSI]]*VLOOKUP(Target_AM[[#This Row],[NIPNAS]],Target_CC[],COLUMN(CI$2)+9,0)</f>
        <v>6560620.7999999998</v>
      </c>
      <c r="CX463" s="22">
        <f>Target_AM[[#This Row],[PROPORSI]]*VLOOKUP(Target_AM[[#This Row],[NIPNAS]],Target_CC[],COLUMN(CJ$2)+9,0)</f>
        <v>6560620.7999999998</v>
      </c>
      <c r="CY463" s="22">
        <f>Target_AM[[#This Row],[PROPORSI]]*VLOOKUP(Target_AM[[#This Row],[NIPNAS]],Target_CC[],COLUMN(CK$2)+9,0)</f>
        <v>6560620.7999999998</v>
      </c>
      <c r="CZ463" s="22">
        <f>Target_AM[[#This Row],[PROPORSI]]*VLOOKUP(Target_AM[[#This Row],[NIPNAS]],Target_CC[],COLUMN(CL$2)+9,0)</f>
        <v>6560620.7999999998</v>
      </c>
      <c r="DA463" s="22">
        <f>Target_AM[[#This Row],[PROPORSI]]*VLOOKUP(Target_AM[[#This Row],[NIPNAS]],Target_CC[],COLUMN(CM$2)+9,0)</f>
        <v>78873616.5</v>
      </c>
      <c r="DB463" s="22">
        <f>Target_AM[[#This Row],[PROPORSI]]*VLOOKUP(Target_AM[[#This Row],[NIPNAS]],Target_CC[],COLUMN(CN$2)+9,0)</f>
        <v>0</v>
      </c>
      <c r="DC463" s="22">
        <f>Target_AM[[#This Row],[PROPORSI]]*VLOOKUP(Target_AM[[#This Row],[NIPNAS]],Target_CC[],COLUMN(CO$2)+9,0)</f>
        <v>0</v>
      </c>
      <c r="DD463" s="22">
        <f>Target_AM[[#This Row],[PROPORSI]]*VLOOKUP(Target_AM[[#This Row],[NIPNAS]],Target_CC[],COLUMN(CP$2)+9,0)</f>
        <v>0</v>
      </c>
      <c r="DE463" s="22">
        <f>Target_AM[[#This Row],[PROPORSI]]*VLOOKUP(Target_AM[[#This Row],[NIPNAS]],Target_CC[],COLUMN(CQ$2)+9,0)</f>
        <v>0</v>
      </c>
      <c r="DF463" s="22">
        <f>Target_AM[[#This Row],[PROPORSI]]*VLOOKUP(Target_AM[[#This Row],[NIPNAS]],Target_CC[],COLUMN(CR$2)+9,0)</f>
        <v>0</v>
      </c>
      <c r="DG463" s="22">
        <f>Target_AM[[#This Row],[PROPORSI]]*VLOOKUP(Target_AM[[#This Row],[NIPNAS]],Target_CC[],COLUMN(CS$2)+9,0)</f>
        <v>0</v>
      </c>
      <c r="DH463" s="22">
        <f>Target_AM[[#This Row],[PROPORSI]]*VLOOKUP(Target_AM[[#This Row],[NIPNAS]],Target_CC[],COLUMN(CT$2)+9,0)</f>
        <v>0</v>
      </c>
      <c r="DI463" s="22">
        <f>Target_AM[[#This Row],[PROPORSI]]*VLOOKUP(Target_AM[[#This Row],[NIPNAS]],Target_CC[],COLUMN(CU$2)+9,0)</f>
        <v>0</v>
      </c>
      <c r="DJ463" s="22">
        <f>Target_AM[[#This Row],[PROPORSI]]*VLOOKUP(Target_AM[[#This Row],[NIPNAS]],Target_CC[],COLUMN(CV$2)+9,0)</f>
        <v>0</v>
      </c>
      <c r="DK463" s="22">
        <f>Target_AM[[#This Row],[PROPORSI]]*VLOOKUP(Target_AM[[#This Row],[NIPNAS]],Target_CC[],COLUMN(CW$2)+9,0)</f>
        <v>0</v>
      </c>
      <c r="DL463" s="22">
        <f>Target_AM[[#This Row],[PROPORSI]]*VLOOKUP(Target_AM[[#This Row],[NIPNAS]],Target_CC[],COLUMN(CX$2)+9,0)</f>
        <v>0</v>
      </c>
      <c r="DM463" s="22">
        <f>Target_AM[[#This Row],[PROPORSI]]*VLOOKUP(Target_AM[[#This Row],[NIPNAS]],Target_CC[],COLUMN(CY$2)+9,0)</f>
        <v>0</v>
      </c>
      <c r="DN463" s="22">
        <f>Target_AM[[#This Row],[PROPORSI]]*VLOOKUP(Target_AM[[#This Row],[NIPNAS]],Target_CC[],COLUMN(CZ$2)+9,0)</f>
        <v>0</v>
      </c>
      <c r="DO463" s="22">
        <f>Target_AM[[#This Row],[PROPORSI]]*VLOOKUP(Target_AM[[#This Row],[NIPNAS]],Target_CC[],COLUMN(DA$2)+9,0)</f>
        <v>0</v>
      </c>
      <c r="DP463" s="22">
        <f>Target_AM[[#This Row],[PROPORSI]]*VLOOKUP(Target_AM[[#This Row],[NIPNAS]],Target_CC[],COLUMN(DB$2)+9,0)</f>
        <v>0</v>
      </c>
      <c r="DQ463" s="22">
        <f>Target_AM[[#This Row],[PROPORSI]]*VLOOKUP(Target_AM[[#This Row],[NIPNAS]],Target_CC[],COLUMN(DC$2)+9,0)</f>
        <v>0</v>
      </c>
      <c r="DR463" s="22">
        <f>Target_AM[[#This Row],[PROPORSI]]*VLOOKUP(Target_AM[[#This Row],[NIPNAS]],Target_CC[],COLUMN(DD$2)+9,0)</f>
        <v>0</v>
      </c>
      <c r="DS463" s="22">
        <f>Target_AM[[#This Row],[PROPORSI]]*VLOOKUP(Target_AM[[#This Row],[NIPNAS]],Target_CC[],COLUMN(DE$2)+9,0)</f>
        <v>0</v>
      </c>
      <c r="DT463" s="22">
        <f>Target_AM[[#This Row],[PROPORSI]]*VLOOKUP(Target_AM[[#This Row],[NIPNAS]],Target_CC[],COLUMN(DF$2)+9,0)</f>
        <v>0</v>
      </c>
      <c r="DU463" s="22">
        <f>Target_AM[[#This Row],[PROPORSI]]*VLOOKUP(Target_AM[[#This Row],[NIPNAS]],Target_CC[],COLUMN(DG$2)+9,0)</f>
        <v>0</v>
      </c>
      <c r="DV463" s="22">
        <f>Target_AM[[#This Row],[PROPORSI]]*VLOOKUP(Target_AM[[#This Row],[NIPNAS]],Target_CC[],COLUMN(DH$2)+9,0)</f>
        <v>0</v>
      </c>
      <c r="DW463" s="22">
        <f>Target_AM[[#This Row],[PROPORSI]]*VLOOKUP(Target_AM[[#This Row],[NIPNAS]],Target_CC[],COLUMN(DI$2)+9,0)</f>
        <v>0</v>
      </c>
      <c r="DX463" s="22">
        <f>Target_AM[[#This Row],[PROPORSI]]*VLOOKUP(Target_AM[[#This Row],[NIPNAS]],Target_CC[],COLUMN(DJ$2)+9,0)</f>
        <v>0</v>
      </c>
      <c r="DY463" s="22">
        <f>Target_AM[[#This Row],[PROPORSI]]*VLOOKUP(Target_AM[[#This Row],[NIPNAS]],Target_CC[],COLUMN(DK$2)+9,0)</f>
        <v>0</v>
      </c>
      <c r="DZ463" s="22">
        <f>Target_AM[[#This Row],[PROPORSI]]*VLOOKUP(Target_AM[[#This Row],[NIPNAS]],Target_CC[],COLUMN(DL$2)+9,0)</f>
        <v>0</v>
      </c>
      <c r="EA463" s="22">
        <f>Target_AM[[#This Row],[PROPORSI]]*VLOOKUP(Target_AM[[#This Row],[NIPNAS]],Target_CC[],COLUMN(DM$2)+9,0)</f>
        <v>0</v>
      </c>
    </row>
    <row r="464" spans="2:131" x14ac:dyDescent="0.3">
      <c r="B464">
        <v>980193</v>
      </c>
      <c r="C464" t="s">
        <v>1076</v>
      </c>
      <c r="D464">
        <v>1</v>
      </c>
      <c r="E464" s="8">
        <v>45658</v>
      </c>
      <c r="F464">
        <v>3001067442</v>
      </c>
      <c r="G464" t="s">
        <v>828</v>
      </c>
      <c r="J464" t="s">
        <v>296</v>
      </c>
      <c r="K464" t="s">
        <v>24</v>
      </c>
      <c r="L464" t="s">
        <v>159</v>
      </c>
      <c r="M464" t="s">
        <v>29</v>
      </c>
      <c r="N464" s="23">
        <f>Target_AM[[#This Row],[PROPORSI]]*VLOOKUP(Target_AM[[#This Row],[NIPNAS]],Target_CC[],9,0)</f>
        <v>815553265.99299884</v>
      </c>
      <c r="O464" s="22">
        <f>Target_AM[[#This Row],[PROPORSI]]*VLOOKUP(Target_AM[[#This Row],[NIPNAS]],Target_CC[],COLUMN(A$2)+9,0)</f>
        <v>84990806.5</v>
      </c>
      <c r="P464" s="22">
        <f>Target_AM[[#This Row],[PROPORSI]]*VLOOKUP(Target_AM[[#This Row],[NIPNAS]],Target_CC[],COLUMN(B$2)+9,0)</f>
        <v>84978216.174999997</v>
      </c>
      <c r="Q464" s="22">
        <f>Target_AM[[#This Row],[PROPORSI]]*VLOOKUP(Target_AM[[#This Row],[NIPNAS]],Target_CC[],COLUMN(C$2)+9,0)</f>
        <v>84980632.5</v>
      </c>
      <c r="R464" s="22">
        <f>Target_AM[[#This Row],[PROPORSI]]*VLOOKUP(Target_AM[[#This Row],[NIPNAS]],Target_CC[],COLUMN(D$2)+9,0)</f>
        <v>84978216.174999997</v>
      </c>
      <c r="S464" s="22">
        <f>Target_AM[[#This Row],[PROPORSI]]*VLOOKUP(Target_AM[[#This Row],[NIPNAS]],Target_CC[],COLUMN(E$2)+9,0)</f>
        <v>84970967.200000003</v>
      </c>
      <c r="T464" s="22">
        <f>Target_AM[[#This Row],[PROPORSI]]*VLOOKUP(Target_AM[[#This Row],[NIPNAS]],Target_CC[],COLUMN(F$2)+9,0)</f>
        <v>84963718.224999994</v>
      </c>
      <c r="U464" s="22">
        <f>Target_AM[[#This Row],[PROPORSI]]*VLOOKUP(Target_AM[[#This Row],[NIPNAS]],Target_CC[],COLUMN(G$2)+9,0)</f>
        <v>84975799.849999994</v>
      </c>
      <c r="V464" s="22">
        <f>Target_AM[[#This Row],[PROPORSI]]*VLOOKUP(Target_AM[[#This Row],[NIPNAS]],Target_CC[],COLUMN(H$2)+9,0)</f>
        <v>84985465.150000006</v>
      </c>
      <c r="W464" s="22">
        <f>Target_AM[[#This Row],[PROPORSI]]*VLOOKUP(Target_AM[[#This Row],[NIPNAS]],Target_CC[],COLUMN(I$2)+9,0)</f>
        <v>84983048.825000003</v>
      </c>
      <c r="X464" s="22">
        <f>Target_AM[[#This Row],[PROPORSI]]*VLOOKUP(Target_AM[[#This Row],[NIPNAS]],Target_CC[],COLUMN(J$2)+9,0)</f>
        <v>84983048.825000003</v>
      </c>
      <c r="Y464" s="22">
        <f>Target_AM[[#This Row],[PROPORSI]]*VLOOKUP(Target_AM[[#This Row],[NIPNAS]],Target_CC[],COLUMN(K$2)+9,0)</f>
        <v>84985465.150000006</v>
      </c>
      <c r="Z464" s="22">
        <f>Target_AM[[#This Row],[PROPORSI]]*VLOOKUP(Target_AM[[#This Row],[NIPNAS]],Target_CC[],COLUMN(L$2)+9,0)</f>
        <v>84980632.5</v>
      </c>
      <c r="AA464" s="22">
        <f>Target_AM[[#This Row],[PROPORSI]]*VLOOKUP(Target_AM[[#This Row],[NIPNAS]],Target_CC[],COLUMN(M$2)+9,0)</f>
        <v>1019756017.075</v>
      </c>
      <c r="AB464" s="22">
        <f>Target_AM[[#This Row],[PROPORSI]]*VLOOKUP(Target_AM[[#This Row],[NIPNAS]],Target_CC[],COLUMN(N$2)+9,0)</f>
        <v>0</v>
      </c>
      <c r="AC464" s="22">
        <f>Target_AM[[#This Row],[PROPORSI]]*VLOOKUP(Target_AM[[#This Row],[NIPNAS]],Target_CC[],COLUMN(O$2)+9,0)</f>
        <v>690859.22431823774</v>
      </c>
      <c r="AD464" s="22">
        <f>Target_AM[[#This Row],[PROPORSI]]*VLOOKUP(Target_AM[[#This Row],[NIPNAS]],Target_CC[],COLUMN(P$2)+9,0)</f>
        <v>683729.23020126333</v>
      </c>
      <c r="AE464" s="22">
        <f>Target_AM[[#This Row],[PROPORSI]]*VLOOKUP(Target_AM[[#This Row],[NIPNAS]],Target_CC[],COLUMN(Q$2)+9,0)</f>
        <v>537486.86343142285</v>
      </c>
      <c r="AF464" s="22">
        <f>Target_AM[[#This Row],[PROPORSI]]*VLOOKUP(Target_AM[[#This Row],[NIPNAS]],Target_CC[],COLUMN(R$2)+9,0)</f>
        <v>586231.66372162709</v>
      </c>
      <c r="AG464" s="22">
        <f>Target_AM[[#This Row],[PROPORSI]]*VLOOKUP(Target_AM[[#This Row],[NIPNAS]],Target_CC[],COLUMN(S$2)+9,0)</f>
        <v>571553.53985494352</v>
      </c>
      <c r="AH464" s="22">
        <f>Target_AM[[#This Row],[PROPORSI]]*VLOOKUP(Target_AM[[#This Row],[NIPNAS]],Target_CC[],COLUMN(T$2)+9,0)</f>
        <v>710365.72728492401</v>
      </c>
      <c r="AI464" s="22">
        <f>Target_AM[[#This Row],[PROPORSI]]*VLOOKUP(Target_AM[[#This Row],[NIPNAS]],Target_CC[],COLUMN(U$2)+9,0)</f>
        <v>598269.13892134407</v>
      </c>
      <c r="AJ464" s="22">
        <f>Target_AM[[#This Row],[PROPORSI]]*VLOOKUP(Target_AM[[#This Row],[NIPNAS]],Target_CC[],COLUMN(V$2)+9,0)</f>
        <v>715610.41381648171</v>
      </c>
      <c r="AK464" s="22">
        <f>Target_AM[[#This Row],[PROPORSI]]*VLOOKUP(Target_AM[[#This Row],[NIPNAS]],Target_CC[],COLUMN(W$2)+9,0)</f>
        <v>720720.50871695695</v>
      </c>
      <c r="AL464" s="22">
        <f>Target_AM[[#This Row],[PROPORSI]]*VLOOKUP(Target_AM[[#This Row],[NIPNAS]],Target_CC[],COLUMN(X$2)+9,0)</f>
        <v>611960.29877694696</v>
      </c>
      <c r="AM464" s="22">
        <f>Target_AM[[#This Row],[PROPORSI]]*VLOOKUP(Target_AM[[#This Row],[NIPNAS]],Target_CC[],COLUMN(Y$2)+9,0)</f>
        <v>623089.45347582689</v>
      </c>
      <c r="AN464" s="22">
        <f>Target_AM[[#This Row],[PROPORSI]]*VLOOKUP(Target_AM[[#This Row],[NIPNAS]],Target_CC[],COLUMN(Z$2)+9,0)</f>
        <v>7049876.062519975</v>
      </c>
      <c r="AO464" s="22">
        <f>Target_AM[[#This Row],[PROPORSI]]*VLOOKUP(Target_AM[[#This Row],[NIPNAS]],Target_CC[],COLUMN(AA$2)+9,0)</f>
        <v>84990806.5</v>
      </c>
      <c r="AP464" s="22">
        <f>Target_AM[[#This Row],[PROPORSI]]*VLOOKUP(Target_AM[[#This Row],[NIPNAS]],Target_CC[],COLUMN(AB$2)+9,0)</f>
        <v>85669075.399318233</v>
      </c>
      <c r="AQ464" s="22">
        <f>Target_AM[[#This Row],[PROPORSI]]*VLOOKUP(Target_AM[[#This Row],[NIPNAS]],Target_CC[],COLUMN(AC$2)+9,0)</f>
        <v>85664361.730201259</v>
      </c>
      <c r="AR464" s="22">
        <f>Target_AM[[#This Row],[PROPORSI]]*VLOOKUP(Target_AM[[#This Row],[NIPNAS]],Target_CC[],COLUMN(AD$2)+9,0)</f>
        <v>85515703.038431421</v>
      </c>
      <c r="AS464" s="22">
        <f>Target_AM[[#This Row],[PROPORSI]]*VLOOKUP(Target_AM[[#This Row],[NIPNAS]],Target_CC[],COLUMN(AE$2)+9,0)</f>
        <v>85557198.863721624</v>
      </c>
      <c r="AT464" s="22">
        <f>Target_AM[[#This Row],[PROPORSI]]*VLOOKUP(Target_AM[[#This Row],[NIPNAS]],Target_CC[],COLUMN(AF$2)+9,0)</f>
        <v>85535271.764854938</v>
      </c>
      <c r="AU464" s="22">
        <f>Target_AM[[#This Row],[PROPORSI]]*VLOOKUP(Target_AM[[#This Row],[NIPNAS]],Target_CC[],COLUMN(AG$2)+9,0)</f>
        <v>85686165.577284917</v>
      </c>
      <c r="AV464" s="22">
        <f>Target_AM[[#This Row],[PROPORSI]]*VLOOKUP(Target_AM[[#This Row],[NIPNAS]],Target_CC[],COLUMN(AH$2)+9,0)</f>
        <v>85583734.288921356</v>
      </c>
      <c r="AW464" s="22">
        <f>Target_AM[[#This Row],[PROPORSI]]*VLOOKUP(Target_AM[[#This Row],[NIPNAS]],Target_CC[],COLUMN(AI$2)+9,0)</f>
        <v>85698659.238816485</v>
      </c>
      <c r="AX464" s="22">
        <f>Target_AM[[#This Row],[PROPORSI]]*VLOOKUP(Target_AM[[#This Row],[NIPNAS]],Target_CC[],COLUMN(AJ$2)+9,0)</f>
        <v>85703769.333716959</v>
      </c>
      <c r="AY464" s="22">
        <f>Target_AM[[#This Row],[PROPORSI]]*VLOOKUP(Target_AM[[#This Row],[NIPNAS]],Target_CC[],COLUMN(AK$2)+9,0)</f>
        <v>85597425.44877696</v>
      </c>
      <c r="AZ464" s="22">
        <f>Target_AM[[#This Row],[PROPORSI]]*VLOOKUP(Target_AM[[#This Row],[NIPNAS]],Target_CC[],COLUMN(AL$2)+9,0)</f>
        <v>85603721.953475833</v>
      </c>
      <c r="BA464" s="22">
        <f>Target_AM[[#This Row],[PROPORSI]]*VLOOKUP(Target_AM[[#This Row],[NIPNAS]],Target_CC[],COLUMN(AM$2)+9,0)</f>
        <v>1026805893.13752</v>
      </c>
      <c r="BB464" s="22">
        <f>Target_AM[[#This Row],[PROPORSI]]*VLOOKUP(Target_AM[[#This Row],[NIPNAS]],Target_CC[],COLUMN(AN$2)+9,0)</f>
        <v>0</v>
      </c>
      <c r="BC464" s="22">
        <f>Target_AM[[#This Row],[PROPORSI]]*VLOOKUP(Target_AM[[#This Row],[NIPNAS]],Target_CC[],COLUMN(AO$2)+9,0)</f>
        <v>0</v>
      </c>
      <c r="BD464" s="22">
        <f>Target_AM[[#This Row],[PROPORSI]]*VLOOKUP(Target_AM[[#This Row],[NIPNAS]],Target_CC[],COLUMN(AP$2)+9,0)</f>
        <v>0</v>
      </c>
      <c r="BE464" s="22">
        <f>Target_AM[[#This Row],[PROPORSI]]*VLOOKUP(Target_AM[[#This Row],[NIPNAS]],Target_CC[],COLUMN(AQ$2)+9,0)</f>
        <v>0</v>
      </c>
      <c r="BF464" s="22">
        <f>Target_AM[[#This Row],[PROPORSI]]*VLOOKUP(Target_AM[[#This Row],[NIPNAS]],Target_CC[],COLUMN(AR$2)+9,0)</f>
        <v>0</v>
      </c>
      <c r="BG464" s="22">
        <f>Target_AM[[#This Row],[PROPORSI]]*VLOOKUP(Target_AM[[#This Row],[NIPNAS]],Target_CC[],COLUMN(AS$2)+9,0)</f>
        <v>0</v>
      </c>
      <c r="BH464" s="22">
        <f>Target_AM[[#This Row],[PROPORSI]]*VLOOKUP(Target_AM[[#This Row],[NIPNAS]],Target_CC[],COLUMN(AT$2)+9,0)</f>
        <v>0</v>
      </c>
      <c r="BI464" s="22">
        <f>Target_AM[[#This Row],[PROPORSI]]*VLOOKUP(Target_AM[[#This Row],[NIPNAS]],Target_CC[],COLUMN(AU$2)+9,0)</f>
        <v>0</v>
      </c>
      <c r="BJ464" s="22">
        <f>Target_AM[[#This Row],[PROPORSI]]*VLOOKUP(Target_AM[[#This Row],[NIPNAS]],Target_CC[],COLUMN(AV$2)+9,0)</f>
        <v>0</v>
      </c>
      <c r="BK464" s="22">
        <f>Target_AM[[#This Row],[PROPORSI]]*VLOOKUP(Target_AM[[#This Row],[NIPNAS]],Target_CC[],COLUMN(AW$2)+9,0)</f>
        <v>0</v>
      </c>
      <c r="BL464" s="22">
        <f>Target_AM[[#This Row],[PROPORSI]]*VLOOKUP(Target_AM[[#This Row],[NIPNAS]],Target_CC[],COLUMN(AX$2)+9,0)</f>
        <v>0</v>
      </c>
      <c r="BM464" s="22">
        <f>Target_AM[[#This Row],[PROPORSI]]*VLOOKUP(Target_AM[[#This Row],[NIPNAS]],Target_CC[],COLUMN(AY$2)+9,0)</f>
        <v>0</v>
      </c>
      <c r="BN464" s="22">
        <f>Target_AM[[#This Row],[PROPORSI]]*VLOOKUP(Target_AM[[#This Row],[NIPNAS]],Target_CC[],COLUMN(AZ$2)+9,0)</f>
        <v>0</v>
      </c>
      <c r="BO464" s="22">
        <f>Target_AM[[#This Row],[PROPORSI]]*VLOOKUP(Target_AM[[#This Row],[NIPNAS]],Target_CC[],COLUMN(BA$2)+9,0)</f>
        <v>85720300</v>
      </c>
      <c r="BP464" s="22">
        <f>Target_AM[[#This Row],[PROPORSI]]*VLOOKUP(Target_AM[[#This Row],[NIPNAS]],Target_CC[],COLUMN(BB$2)+9,0)</f>
        <v>85720185</v>
      </c>
      <c r="BQ464" s="22">
        <f>Target_AM[[#This Row],[PROPORSI]]*VLOOKUP(Target_AM[[#This Row],[NIPNAS]],Target_CC[],COLUMN(BC$2)+9,0)</f>
        <v>85723585</v>
      </c>
      <c r="BR464" s="22">
        <f>Target_AM[[#This Row],[PROPORSI]]*VLOOKUP(Target_AM[[#This Row],[NIPNAS]],Target_CC[],COLUMN(BD$2)+9,0)</f>
        <v>81554780</v>
      </c>
      <c r="BS464" s="22">
        <f>Target_AM[[#This Row],[PROPORSI]]*VLOOKUP(Target_AM[[#This Row],[NIPNAS]],Target_CC[],COLUMN(BE$2)+9,0)</f>
        <v>81554780</v>
      </c>
      <c r="BT464" s="22">
        <f>Target_AM[[#This Row],[PROPORSI]]*VLOOKUP(Target_AM[[#This Row],[NIPNAS]],Target_CC[],COLUMN(BF$2)+9,0)</f>
        <v>81554780</v>
      </c>
      <c r="BU464" s="22">
        <f>Target_AM[[#This Row],[PROPORSI]]*VLOOKUP(Target_AM[[#This Row],[NIPNAS]],Target_CC[],COLUMN(BG$2)+9,0)</f>
        <v>81554780</v>
      </c>
      <c r="BV464" s="22">
        <f>Target_AM[[#This Row],[PROPORSI]]*VLOOKUP(Target_AM[[#This Row],[NIPNAS]],Target_CC[],COLUMN(BH$2)+9,0)</f>
        <v>81554780</v>
      </c>
      <c r="BW464" s="22">
        <f>Target_AM[[#This Row],[PROPORSI]]*VLOOKUP(Target_AM[[#This Row],[NIPNAS]],Target_CC[],COLUMN(BI$2)+9,0)</f>
        <v>81554780</v>
      </c>
      <c r="BX464" s="22">
        <f>Target_AM[[#This Row],[PROPORSI]]*VLOOKUP(Target_AM[[#This Row],[NIPNAS]],Target_CC[],COLUMN(BJ$2)+9,0)</f>
        <v>81554780</v>
      </c>
      <c r="BY464" s="22">
        <f>Target_AM[[#This Row],[PROPORSI]]*VLOOKUP(Target_AM[[#This Row],[NIPNAS]],Target_CC[],COLUMN(BK$2)+9,0)</f>
        <v>81554780</v>
      </c>
      <c r="BZ464" s="22">
        <f>Target_AM[[#This Row],[PROPORSI]]*VLOOKUP(Target_AM[[#This Row],[NIPNAS]],Target_CC[],COLUMN(BL$2)+9,0)</f>
        <v>81554780</v>
      </c>
      <c r="CA464" s="22">
        <f>Target_AM[[#This Row],[PROPORSI]]*VLOOKUP(Target_AM[[#This Row],[NIPNAS]],Target_CC[],COLUMN(BM$2)+9,0)</f>
        <v>991157090</v>
      </c>
      <c r="CB464" s="22">
        <f>Target_AM[[#This Row],[PROPORSI]]*VLOOKUP(Target_AM[[#This Row],[NIPNAS]],Target_CC[],COLUMN(BN$2)+9,0)</f>
        <v>84619000</v>
      </c>
      <c r="CC464" s="22">
        <f>Target_AM[[#This Row],[PROPORSI]]*VLOOKUP(Target_AM[[#This Row],[NIPNAS]],Target_CC[],COLUMN(BO$2)+9,0)</f>
        <v>84619000</v>
      </c>
      <c r="CD464" s="22">
        <f>Target_AM[[#This Row],[PROPORSI]]*VLOOKUP(Target_AM[[#This Row],[NIPNAS]],Target_CC[],COLUMN(BP$2)+9,0)</f>
        <v>84619000</v>
      </c>
      <c r="CE464" s="22">
        <f>Target_AM[[#This Row],[PROPORSI]]*VLOOKUP(Target_AM[[#This Row],[NIPNAS]],Target_CC[],COLUMN(BQ$2)+9,0)</f>
        <v>80388050</v>
      </c>
      <c r="CF464" s="22">
        <f>Target_AM[[#This Row],[PROPORSI]]*VLOOKUP(Target_AM[[#This Row],[NIPNAS]],Target_CC[],COLUMN(BR$2)+9,0)</f>
        <v>80388050</v>
      </c>
      <c r="CG464" s="22">
        <f>Target_AM[[#This Row],[PROPORSI]]*VLOOKUP(Target_AM[[#This Row],[NIPNAS]],Target_CC[],COLUMN(BS$2)+9,0)</f>
        <v>80388050</v>
      </c>
      <c r="CH464" s="22">
        <f>Target_AM[[#This Row],[PROPORSI]]*VLOOKUP(Target_AM[[#This Row],[NIPNAS]],Target_CC[],COLUMN(BT$2)+9,0)</f>
        <v>80388050</v>
      </c>
      <c r="CI464" s="22">
        <f>Target_AM[[#This Row],[PROPORSI]]*VLOOKUP(Target_AM[[#This Row],[NIPNAS]],Target_CC[],COLUMN(BU$2)+9,0)</f>
        <v>80388050</v>
      </c>
      <c r="CJ464" s="22">
        <f>Target_AM[[#This Row],[PROPORSI]]*VLOOKUP(Target_AM[[#This Row],[NIPNAS]],Target_CC[],COLUMN(BV$2)+9,0)</f>
        <v>80388050</v>
      </c>
      <c r="CK464" s="22">
        <f>Target_AM[[#This Row],[PROPORSI]]*VLOOKUP(Target_AM[[#This Row],[NIPNAS]],Target_CC[],COLUMN(BW$2)+9,0)</f>
        <v>80388050</v>
      </c>
      <c r="CL464" s="22">
        <f>Target_AM[[#This Row],[PROPORSI]]*VLOOKUP(Target_AM[[#This Row],[NIPNAS]],Target_CC[],COLUMN(BX$2)+9,0)</f>
        <v>80388050</v>
      </c>
      <c r="CM464" s="22">
        <f>Target_AM[[#This Row],[PROPORSI]]*VLOOKUP(Target_AM[[#This Row],[NIPNAS]],Target_CC[],COLUMN(BY$2)+9,0)</f>
        <v>80388050</v>
      </c>
      <c r="CN464" s="22">
        <f>Target_AM[[#This Row],[PROPORSI]]*VLOOKUP(Target_AM[[#This Row],[NIPNAS]],Target_CC[],COLUMN(BZ$2)+9,0)</f>
        <v>977349450</v>
      </c>
      <c r="CO464" s="22">
        <f>Target_AM[[#This Row],[PROPORSI]]*VLOOKUP(Target_AM[[#This Row],[NIPNAS]],Target_CC[],COLUMN(CA$2)+9,0)</f>
        <v>1100750</v>
      </c>
      <c r="CP464" s="22">
        <f>Target_AM[[#This Row],[PROPORSI]]*VLOOKUP(Target_AM[[#This Row],[NIPNAS]],Target_CC[],COLUMN(CB$2)+9,0)</f>
        <v>1100750</v>
      </c>
      <c r="CQ464" s="22">
        <f>Target_AM[[#This Row],[PROPORSI]]*VLOOKUP(Target_AM[[#This Row],[NIPNAS]],Target_CC[],COLUMN(CC$2)+9,0)</f>
        <v>1166730</v>
      </c>
      <c r="CR464" s="22">
        <f>Target_AM[[#This Row],[PROPORSI]]*VLOOKUP(Target_AM[[#This Row],[NIPNAS]],Target_CC[],COLUMN(CD$2)+9,0)</f>
        <v>1166730</v>
      </c>
      <c r="CS464" s="22">
        <f>Target_AM[[#This Row],[PROPORSI]]*VLOOKUP(Target_AM[[#This Row],[NIPNAS]],Target_CC[],COLUMN(CE$2)+9,0)</f>
        <v>1166730</v>
      </c>
      <c r="CT464" s="22">
        <f>Target_AM[[#This Row],[PROPORSI]]*VLOOKUP(Target_AM[[#This Row],[NIPNAS]],Target_CC[],COLUMN(CF$2)+9,0)</f>
        <v>1166730</v>
      </c>
      <c r="CU464" s="22">
        <f>Target_AM[[#This Row],[PROPORSI]]*VLOOKUP(Target_AM[[#This Row],[NIPNAS]],Target_CC[],COLUMN(CG$2)+9,0)</f>
        <v>1166730</v>
      </c>
      <c r="CV464" s="22">
        <f>Target_AM[[#This Row],[PROPORSI]]*VLOOKUP(Target_AM[[#This Row],[NIPNAS]],Target_CC[],COLUMN(CH$2)+9,0)</f>
        <v>1166730</v>
      </c>
      <c r="CW464" s="22">
        <f>Target_AM[[#This Row],[PROPORSI]]*VLOOKUP(Target_AM[[#This Row],[NIPNAS]],Target_CC[],COLUMN(CI$2)+9,0)</f>
        <v>1166730</v>
      </c>
      <c r="CX464" s="22">
        <f>Target_AM[[#This Row],[PROPORSI]]*VLOOKUP(Target_AM[[#This Row],[NIPNAS]],Target_CC[],COLUMN(CJ$2)+9,0)</f>
        <v>1166730</v>
      </c>
      <c r="CY464" s="22">
        <f>Target_AM[[#This Row],[PROPORSI]]*VLOOKUP(Target_AM[[#This Row],[NIPNAS]],Target_CC[],COLUMN(CK$2)+9,0)</f>
        <v>1166730</v>
      </c>
      <c r="CZ464" s="22">
        <f>Target_AM[[#This Row],[PROPORSI]]*VLOOKUP(Target_AM[[#This Row],[NIPNAS]],Target_CC[],COLUMN(CL$2)+9,0)</f>
        <v>1166730</v>
      </c>
      <c r="DA464" s="22">
        <f>Target_AM[[#This Row],[PROPORSI]]*VLOOKUP(Target_AM[[#This Row],[NIPNAS]],Target_CC[],COLUMN(CM$2)+9,0)</f>
        <v>13868800</v>
      </c>
      <c r="DB464" s="22">
        <f>Target_AM[[#This Row],[PROPORSI]]*VLOOKUP(Target_AM[[#This Row],[NIPNAS]],Target_CC[],COLUMN(CN$2)+9,0)</f>
        <v>0</v>
      </c>
      <c r="DC464" s="22">
        <f>Target_AM[[#This Row],[PROPORSI]]*VLOOKUP(Target_AM[[#This Row],[NIPNAS]],Target_CC[],COLUMN(CO$2)+9,0)</f>
        <v>0</v>
      </c>
      <c r="DD464" s="22">
        <f>Target_AM[[#This Row],[PROPORSI]]*VLOOKUP(Target_AM[[#This Row],[NIPNAS]],Target_CC[],COLUMN(CP$2)+9,0)</f>
        <v>0</v>
      </c>
      <c r="DE464" s="22">
        <f>Target_AM[[#This Row],[PROPORSI]]*VLOOKUP(Target_AM[[#This Row],[NIPNAS]],Target_CC[],COLUMN(CQ$2)+9,0)</f>
        <v>0</v>
      </c>
      <c r="DF464" s="22">
        <f>Target_AM[[#This Row],[PROPORSI]]*VLOOKUP(Target_AM[[#This Row],[NIPNAS]],Target_CC[],COLUMN(CR$2)+9,0)</f>
        <v>0</v>
      </c>
      <c r="DG464" s="22">
        <f>Target_AM[[#This Row],[PROPORSI]]*VLOOKUP(Target_AM[[#This Row],[NIPNAS]],Target_CC[],COLUMN(CS$2)+9,0)</f>
        <v>0</v>
      </c>
      <c r="DH464" s="22">
        <f>Target_AM[[#This Row],[PROPORSI]]*VLOOKUP(Target_AM[[#This Row],[NIPNAS]],Target_CC[],COLUMN(CT$2)+9,0)</f>
        <v>0</v>
      </c>
      <c r="DI464" s="22">
        <f>Target_AM[[#This Row],[PROPORSI]]*VLOOKUP(Target_AM[[#This Row],[NIPNAS]],Target_CC[],COLUMN(CU$2)+9,0)</f>
        <v>0</v>
      </c>
      <c r="DJ464" s="22">
        <f>Target_AM[[#This Row],[PROPORSI]]*VLOOKUP(Target_AM[[#This Row],[NIPNAS]],Target_CC[],COLUMN(CV$2)+9,0)</f>
        <v>0</v>
      </c>
      <c r="DK464" s="22">
        <f>Target_AM[[#This Row],[PROPORSI]]*VLOOKUP(Target_AM[[#This Row],[NIPNAS]],Target_CC[],COLUMN(CW$2)+9,0)</f>
        <v>0</v>
      </c>
      <c r="DL464" s="22">
        <f>Target_AM[[#This Row],[PROPORSI]]*VLOOKUP(Target_AM[[#This Row],[NIPNAS]],Target_CC[],COLUMN(CX$2)+9,0)</f>
        <v>0</v>
      </c>
      <c r="DM464" s="22">
        <f>Target_AM[[#This Row],[PROPORSI]]*VLOOKUP(Target_AM[[#This Row],[NIPNAS]],Target_CC[],COLUMN(CY$2)+9,0)</f>
        <v>0</v>
      </c>
      <c r="DN464" s="22">
        <f>Target_AM[[#This Row],[PROPORSI]]*VLOOKUP(Target_AM[[#This Row],[NIPNAS]],Target_CC[],COLUMN(CZ$2)+9,0)</f>
        <v>0</v>
      </c>
      <c r="DO464" s="22">
        <f>Target_AM[[#This Row],[PROPORSI]]*VLOOKUP(Target_AM[[#This Row],[NIPNAS]],Target_CC[],COLUMN(DA$2)+9,0)</f>
        <v>0</v>
      </c>
      <c r="DP464" s="22">
        <f>Target_AM[[#This Row],[PROPORSI]]*VLOOKUP(Target_AM[[#This Row],[NIPNAS]],Target_CC[],COLUMN(DB$2)+9,0)</f>
        <v>0</v>
      </c>
      <c r="DQ464" s="22">
        <f>Target_AM[[#This Row],[PROPORSI]]*VLOOKUP(Target_AM[[#This Row],[NIPNAS]],Target_CC[],COLUMN(DC$2)+9,0)</f>
        <v>0</v>
      </c>
      <c r="DR464" s="22">
        <f>Target_AM[[#This Row],[PROPORSI]]*VLOOKUP(Target_AM[[#This Row],[NIPNAS]],Target_CC[],COLUMN(DD$2)+9,0)</f>
        <v>0</v>
      </c>
      <c r="DS464" s="22">
        <f>Target_AM[[#This Row],[PROPORSI]]*VLOOKUP(Target_AM[[#This Row],[NIPNAS]],Target_CC[],COLUMN(DE$2)+9,0)</f>
        <v>0</v>
      </c>
      <c r="DT464" s="22">
        <f>Target_AM[[#This Row],[PROPORSI]]*VLOOKUP(Target_AM[[#This Row],[NIPNAS]],Target_CC[],COLUMN(DF$2)+9,0)</f>
        <v>0</v>
      </c>
      <c r="DU464" s="22">
        <f>Target_AM[[#This Row],[PROPORSI]]*VLOOKUP(Target_AM[[#This Row],[NIPNAS]],Target_CC[],COLUMN(DG$2)+9,0)</f>
        <v>0</v>
      </c>
      <c r="DV464" s="22">
        <f>Target_AM[[#This Row],[PROPORSI]]*VLOOKUP(Target_AM[[#This Row],[NIPNAS]],Target_CC[],COLUMN(DH$2)+9,0)</f>
        <v>0</v>
      </c>
      <c r="DW464" s="22">
        <f>Target_AM[[#This Row],[PROPORSI]]*VLOOKUP(Target_AM[[#This Row],[NIPNAS]],Target_CC[],COLUMN(DI$2)+9,0)</f>
        <v>0</v>
      </c>
      <c r="DX464" s="22">
        <f>Target_AM[[#This Row],[PROPORSI]]*VLOOKUP(Target_AM[[#This Row],[NIPNAS]],Target_CC[],COLUMN(DJ$2)+9,0)</f>
        <v>0</v>
      </c>
      <c r="DY464" s="22">
        <f>Target_AM[[#This Row],[PROPORSI]]*VLOOKUP(Target_AM[[#This Row],[NIPNAS]],Target_CC[],COLUMN(DK$2)+9,0)</f>
        <v>0</v>
      </c>
      <c r="DZ464" s="22">
        <f>Target_AM[[#This Row],[PROPORSI]]*VLOOKUP(Target_AM[[#This Row],[NIPNAS]],Target_CC[],COLUMN(DL$2)+9,0)</f>
        <v>0</v>
      </c>
      <c r="EA464" s="22">
        <f>Target_AM[[#This Row],[PROPORSI]]*VLOOKUP(Target_AM[[#This Row],[NIPNAS]],Target_CC[],COLUMN(DM$2)+9,0)</f>
        <v>0</v>
      </c>
    </row>
    <row r="465" spans="2:131" x14ac:dyDescent="0.3">
      <c r="B465">
        <v>980067</v>
      </c>
      <c r="C465" t="s">
        <v>1073</v>
      </c>
      <c r="D465">
        <v>1</v>
      </c>
      <c r="E465" s="8">
        <v>45658</v>
      </c>
      <c r="F465">
        <v>2972372</v>
      </c>
      <c r="G465" t="s">
        <v>811</v>
      </c>
      <c r="J465" t="s">
        <v>296</v>
      </c>
      <c r="K465" t="s">
        <v>25</v>
      </c>
      <c r="L465" t="s">
        <v>159</v>
      </c>
      <c r="M465" t="s">
        <v>29</v>
      </c>
      <c r="N465" s="23">
        <f>Target_AM[[#This Row],[PROPORSI]]*VLOOKUP(Target_AM[[#This Row],[NIPNAS]],Target_CC[],9,0)</f>
        <v>1156386865.2351701</v>
      </c>
      <c r="O465" s="22">
        <f>Target_AM[[#This Row],[PROPORSI]]*VLOOKUP(Target_AM[[#This Row],[NIPNAS]],Target_CC[],COLUMN(A$2)+9,0)</f>
        <v>53442567.339999996</v>
      </c>
      <c r="P465" s="22">
        <f>Target_AM[[#This Row],[PROPORSI]]*VLOOKUP(Target_AM[[#This Row],[NIPNAS]],Target_CC[],COLUMN(B$2)+9,0)</f>
        <v>53056850.173</v>
      </c>
      <c r="Q465" s="22">
        <f>Target_AM[[#This Row],[PROPORSI]]*VLOOKUP(Target_AM[[#This Row],[NIPNAS]],Target_CC[],COLUMN(C$2)+9,0)</f>
        <v>53130876.700000003</v>
      </c>
      <c r="R465" s="22">
        <f>Target_AM[[#This Row],[PROPORSI]]*VLOOKUP(Target_AM[[#This Row],[NIPNAS]],Target_CC[],COLUMN(D$2)+9,0)</f>
        <v>53056850.173</v>
      </c>
      <c r="S465" s="22">
        <f>Target_AM[[#This Row],[PROPORSI]]*VLOOKUP(Target_AM[[#This Row],[NIPNAS]],Target_CC[],COLUMN(E$2)+9,0)</f>
        <v>52834770.592000008</v>
      </c>
      <c r="T465" s="22">
        <f>Target_AM[[#This Row],[PROPORSI]]*VLOOKUP(Target_AM[[#This Row],[NIPNAS]],Target_CC[],COLUMN(F$2)+9,0)</f>
        <v>52612691.011</v>
      </c>
      <c r="U465" s="22">
        <f>Target_AM[[#This Row],[PROPORSI]]*VLOOKUP(Target_AM[[#This Row],[NIPNAS]],Target_CC[],COLUMN(G$2)+9,0)</f>
        <v>52982823.64599999</v>
      </c>
      <c r="V465" s="22">
        <f>Target_AM[[#This Row],[PROPORSI]]*VLOOKUP(Target_AM[[#This Row],[NIPNAS]],Target_CC[],COLUMN(H$2)+9,0)</f>
        <v>53278929.754000001</v>
      </c>
      <c r="W465" s="22">
        <f>Target_AM[[#This Row],[PROPORSI]]*VLOOKUP(Target_AM[[#This Row],[NIPNAS]],Target_CC[],COLUMN(I$2)+9,0)</f>
        <v>53204903.227000006</v>
      </c>
      <c r="X465" s="22">
        <f>Target_AM[[#This Row],[PROPORSI]]*VLOOKUP(Target_AM[[#This Row],[NIPNAS]],Target_CC[],COLUMN(J$2)+9,0)</f>
        <v>53204903.227000006</v>
      </c>
      <c r="Y465" s="22">
        <f>Target_AM[[#This Row],[PROPORSI]]*VLOOKUP(Target_AM[[#This Row],[NIPNAS]],Target_CC[],COLUMN(K$2)+9,0)</f>
        <v>53278929.754000001</v>
      </c>
      <c r="Z465" s="22">
        <f>Target_AM[[#This Row],[PROPORSI]]*VLOOKUP(Target_AM[[#This Row],[NIPNAS]],Target_CC[],COLUMN(L$2)+9,0)</f>
        <v>53130876.700000003</v>
      </c>
      <c r="AA465" s="22">
        <f>Target_AM[[#This Row],[PROPORSI]]*VLOOKUP(Target_AM[[#This Row],[NIPNAS]],Target_CC[],COLUMN(M$2)+9,0)</f>
        <v>637215972.29700005</v>
      </c>
      <c r="AB465" s="22">
        <f>Target_AM[[#This Row],[PROPORSI]]*VLOOKUP(Target_AM[[#This Row],[NIPNAS]],Target_CC[],COLUMN(N$2)+9,0)</f>
        <v>0</v>
      </c>
      <c r="AC465" s="22">
        <f>Target_AM[[#This Row],[PROPORSI]]*VLOOKUP(Target_AM[[#This Row],[NIPNAS]],Target_CC[],COLUMN(O$2)+9,0)</f>
        <v>690859.22431823774</v>
      </c>
      <c r="AD465" s="22">
        <f>Target_AM[[#This Row],[PROPORSI]]*VLOOKUP(Target_AM[[#This Row],[NIPNAS]],Target_CC[],COLUMN(P$2)+9,0)</f>
        <v>683729.23020126333</v>
      </c>
      <c r="AE465" s="22">
        <f>Target_AM[[#This Row],[PROPORSI]]*VLOOKUP(Target_AM[[#This Row],[NIPNAS]],Target_CC[],COLUMN(Q$2)+9,0)</f>
        <v>537486.86343142285</v>
      </c>
      <c r="AF465" s="22">
        <f>Target_AM[[#This Row],[PROPORSI]]*VLOOKUP(Target_AM[[#This Row],[NIPNAS]],Target_CC[],COLUMN(R$2)+9,0)</f>
        <v>586231.66372162709</v>
      </c>
      <c r="AG465" s="22">
        <f>Target_AM[[#This Row],[PROPORSI]]*VLOOKUP(Target_AM[[#This Row],[NIPNAS]],Target_CC[],COLUMN(S$2)+9,0)</f>
        <v>571553.53985494352</v>
      </c>
      <c r="AH465" s="22">
        <f>Target_AM[[#This Row],[PROPORSI]]*VLOOKUP(Target_AM[[#This Row],[NIPNAS]],Target_CC[],COLUMN(T$2)+9,0)</f>
        <v>710365.72728492401</v>
      </c>
      <c r="AI465" s="22">
        <f>Target_AM[[#This Row],[PROPORSI]]*VLOOKUP(Target_AM[[#This Row],[NIPNAS]],Target_CC[],COLUMN(U$2)+9,0)</f>
        <v>598269.13892134407</v>
      </c>
      <c r="AJ465" s="22">
        <f>Target_AM[[#This Row],[PROPORSI]]*VLOOKUP(Target_AM[[#This Row],[NIPNAS]],Target_CC[],COLUMN(V$2)+9,0)</f>
        <v>715610.41381648171</v>
      </c>
      <c r="AK465" s="22">
        <f>Target_AM[[#This Row],[PROPORSI]]*VLOOKUP(Target_AM[[#This Row],[NIPNAS]],Target_CC[],COLUMN(W$2)+9,0)</f>
        <v>720720.50871695695</v>
      </c>
      <c r="AL465" s="22">
        <f>Target_AM[[#This Row],[PROPORSI]]*VLOOKUP(Target_AM[[#This Row],[NIPNAS]],Target_CC[],COLUMN(X$2)+9,0)</f>
        <v>611960.29877694696</v>
      </c>
      <c r="AM465" s="22">
        <f>Target_AM[[#This Row],[PROPORSI]]*VLOOKUP(Target_AM[[#This Row],[NIPNAS]],Target_CC[],COLUMN(Y$2)+9,0)</f>
        <v>623089.45347582689</v>
      </c>
      <c r="AN465" s="22">
        <f>Target_AM[[#This Row],[PROPORSI]]*VLOOKUP(Target_AM[[#This Row],[NIPNAS]],Target_CC[],COLUMN(Z$2)+9,0)</f>
        <v>7049876.062519975</v>
      </c>
      <c r="AO465" s="22">
        <f>Target_AM[[#This Row],[PROPORSI]]*VLOOKUP(Target_AM[[#This Row],[NIPNAS]],Target_CC[],COLUMN(AA$2)+9,0)</f>
        <v>53442567.339999996</v>
      </c>
      <c r="AP465" s="22">
        <f>Target_AM[[#This Row],[PROPORSI]]*VLOOKUP(Target_AM[[#This Row],[NIPNAS]],Target_CC[],COLUMN(AB$2)+9,0)</f>
        <v>53747709.397318237</v>
      </c>
      <c r="AQ465" s="22">
        <f>Target_AM[[#This Row],[PROPORSI]]*VLOOKUP(Target_AM[[#This Row],[NIPNAS]],Target_CC[],COLUMN(AC$2)+9,0)</f>
        <v>53814605.93020127</v>
      </c>
      <c r="AR465" s="22">
        <f>Target_AM[[#This Row],[PROPORSI]]*VLOOKUP(Target_AM[[#This Row],[NIPNAS]],Target_CC[],COLUMN(AD$2)+9,0)</f>
        <v>53594337.036431424</v>
      </c>
      <c r="AS465" s="22">
        <f>Target_AM[[#This Row],[PROPORSI]]*VLOOKUP(Target_AM[[#This Row],[NIPNAS]],Target_CC[],COLUMN(AE$2)+9,0)</f>
        <v>53421002.255721636</v>
      </c>
      <c r="AT465" s="22">
        <f>Target_AM[[#This Row],[PROPORSI]]*VLOOKUP(Target_AM[[#This Row],[NIPNAS]],Target_CC[],COLUMN(AF$2)+9,0)</f>
        <v>53184244.550854944</v>
      </c>
      <c r="AU465" s="22">
        <f>Target_AM[[#This Row],[PROPORSI]]*VLOOKUP(Target_AM[[#This Row],[NIPNAS]],Target_CC[],COLUMN(AG$2)+9,0)</f>
        <v>53693189.373284914</v>
      </c>
      <c r="AV465" s="22">
        <f>Target_AM[[#This Row],[PROPORSI]]*VLOOKUP(Target_AM[[#This Row],[NIPNAS]],Target_CC[],COLUMN(AH$2)+9,0)</f>
        <v>53877198.892921343</v>
      </c>
      <c r="AW465" s="22">
        <f>Target_AM[[#This Row],[PROPORSI]]*VLOOKUP(Target_AM[[#This Row],[NIPNAS]],Target_CC[],COLUMN(AI$2)+9,0)</f>
        <v>53920513.640816487</v>
      </c>
      <c r="AX465" s="22">
        <f>Target_AM[[#This Row],[PROPORSI]]*VLOOKUP(Target_AM[[#This Row],[NIPNAS]],Target_CC[],COLUMN(AJ$2)+9,0)</f>
        <v>53925623.735716961</v>
      </c>
      <c r="AY465" s="22">
        <f>Target_AM[[#This Row],[PROPORSI]]*VLOOKUP(Target_AM[[#This Row],[NIPNAS]],Target_CC[],COLUMN(AK$2)+9,0)</f>
        <v>53890890.052776948</v>
      </c>
      <c r="AZ465" s="22">
        <f>Target_AM[[#This Row],[PROPORSI]]*VLOOKUP(Target_AM[[#This Row],[NIPNAS]],Target_CC[],COLUMN(AL$2)+9,0)</f>
        <v>53753966.153475828</v>
      </c>
      <c r="BA465" s="22">
        <f>Target_AM[[#This Row],[PROPORSI]]*VLOOKUP(Target_AM[[#This Row],[NIPNAS]],Target_CC[],COLUMN(AM$2)+9,0)</f>
        <v>644265848.35952008</v>
      </c>
      <c r="BB465" s="22">
        <f>Target_AM[[#This Row],[PROPORSI]]*VLOOKUP(Target_AM[[#This Row],[NIPNAS]],Target_CC[],COLUMN(AN$2)+9,0)</f>
        <v>0</v>
      </c>
      <c r="BC465" s="22">
        <f>Target_AM[[#This Row],[PROPORSI]]*VLOOKUP(Target_AM[[#This Row],[NIPNAS]],Target_CC[],COLUMN(AO$2)+9,0)</f>
        <v>0</v>
      </c>
      <c r="BD465" s="22">
        <f>Target_AM[[#This Row],[PROPORSI]]*VLOOKUP(Target_AM[[#This Row],[NIPNAS]],Target_CC[],COLUMN(AP$2)+9,0)</f>
        <v>0</v>
      </c>
      <c r="BE465" s="22">
        <f>Target_AM[[#This Row],[PROPORSI]]*VLOOKUP(Target_AM[[#This Row],[NIPNAS]],Target_CC[],COLUMN(AQ$2)+9,0)</f>
        <v>0</v>
      </c>
      <c r="BF465" s="22">
        <f>Target_AM[[#This Row],[PROPORSI]]*VLOOKUP(Target_AM[[#This Row],[NIPNAS]],Target_CC[],COLUMN(AR$2)+9,0)</f>
        <v>0</v>
      </c>
      <c r="BG465" s="22">
        <f>Target_AM[[#This Row],[PROPORSI]]*VLOOKUP(Target_AM[[#This Row],[NIPNAS]],Target_CC[],COLUMN(AS$2)+9,0)</f>
        <v>0</v>
      </c>
      <c r="BH465" s="22">
        <f>Target_AM[[#This Row],[PROPORSI]]*VLOOKUP(Target_AM[[#This Row],[NIPNAS]],Target_CC[],COLUMN(AT$2)+9,0)</f>
        <v>0</v>
      </c>
      <c r="BI465" s="22">
        <f>Target_AM[[#This Row],[PROPORSI]]*VLOOKUP(Target_AM[[#This Row],[NIPNAS]],Target_CC[],COLUMN(AU$2)+9,0)</f>
        <v>0</v>
      </c>
      <c r="BJ465" s="22">
        <f>Target_AM[[#This Row],[PROPORSI]]*VLOOKUP(Target_AM[[#This Row],[NIPNAS]],Target_CC[],COLUMN(AV$2)+9,0)</f>
        <v>0</v>
      </c>
      <c r="BK465" s="22">
        <f>Target_AM[[#This Row],[PROPORSI]]*VLOOKUP(Target_AM[[#This Row],[NIPNAS]],Target_CC[],COLUMN(AW$2)+9,0)</f>
        <v>0</v>
      </c>
      <c r="BL465" s="22">
        <f>Target_AM[[#This Row],[PROPORSI]]*VLOOKUP(Target_AM[[#This Row],[NIPNAS]],Target_CC[],COLUMN(AX$2)+9,0)</f>
        <v>0</v>
      </c>
      <c r="BM465" s="22">
        <f>Target_AM[[#This Row],[PROPORSI]]*VLOOKUP(Target_AM[[#This Row],[NIPNAS]],Target_CC[],COLUMN(AY$2)+9,0)</f>
        <v>0</v>
      </c>
      <c r="BN465" s="22">
        <f>Target_AM[[#This Row],[PROPORSI]]*VLOOKUP(Target_AM[[#This Row],[NIPNAS]],Target_CC[],COLUMN(AZ$2)+9,0)</f>
        <v>0</v>
      </c>
      <c r="BO465" s="22">
        <f>Target_AM[[#This Row],[PROPORSI]]*VLOOKUP(Target_AM[[#This Row],[NIPNAS]],Target_CC[],COLUMN(BA$2)+9,0)</f>
        <v>53165984</v>
      </c>
      <c r="BP465" s="22">
        <f>Target_AM[[#This Row],[PROPORSI]]*VLOOKUP(Target_AM[[#This Row],[NIPNAS]],Target_CC[],COLUMN(BB$2)+9,0)</f>
        <v>129678462</v>
      </c>
      <c r="BQ465" s="22">
        <f>Target_AM[[#This Row],[PROPORSI]]*VLOOKUP(Target_AM[[#This Row],[NIPNAS]],Target_CC[],COLUMN(BC$2)+9,0)</f>
        <v>44110275</v>
      </c>
      <c r="BR465" s="22">
        <f>Target_AM[[#This Row],[PROPORSI]]*VLOOKUP(Target_AM[[#This Row],[NIPNAS]],Target_CC[],COLUMN(BD$2)+9,0)</f>
        <v>42379734.149999999</v>
      </c>
      <c r="BS465" s="22">
        <f>Target_AM[[#This Row],[PROPORSI]]*VLOOKUP(Target_AM[[#This Row],[NIPNAS]],Target_CC[],COLUMN(BE$2)+9,0)</f>
        <v>42379734.149999999</v>
      </c>
      <c r="BT465" s="22">
        <f>Target_AM[[#This Row],[PROPORSI]]*VLOOKUP(Target_AM[[#This Row],[NIPNAS]],Target_CC[],COLUMN(BF$2)+9,0)</f>
        <v>42379734.149999999</v>
      </c>
      <c r="BU465" s="22">
        <f>Target_AM[[#This Row],[PROPORSI]]*VLOOKUP(Target_AM[[#This Row],[NIPNAS]],Target_CC[],COLUMN(BG$2)+9,0)</f>
        <v>42379734.149999999</v>
      </c>
      <c r="BV465" s="22">
        <f>Target_AM[[#This Row],[PROPORSI]]*VLOOKUP(Target_AM[[#This Row],[NIPNAS]],Target_CC[],COLUMN(BH$2)+9,0)</f>
        <v>42379734.149999999</v>
      </c>
      <c r="BW465" s="22">
        <f>Target_AM[[#This Row],[PROPORSI]]*VLOOKUP(Target_AM[[#This Row],[NIPNAS]],Target_CC[],COLUMN(BI$2)+9,0)</f>
        <v>42379734.149999999</v>
      </c>
      <c r="BX465" s="22">
        <f>Target_AM[[#This Row],[PROPORSI]]*VLOOKUP(Target_AM[[#This Row],[NIPNAS]],Target_CC[],COLUMN(BJ$2)+9,0)</f>
        <v>42379734.149999999</v>
      </c>
      <c r="BY465" s="22">
        <f>Target_AM[[#This Row],[PROPORSI]]*VLOOKUP(Target_AM[[#This Row],[NIPNAS]],Target_CC[],COLUMN(BK$2)+9,0)</f>
        <v>42379734.149999999</v>
      </c>
      <c r="BZ465" s="22">
        <f>Target_AM[[#This Row],[PROPORSI]]*VLOOKUP(Target_AM[[#This Row],[NIPNAS]],Target_CC[],COLUMN(BL$2)+9,0)</f>
        <v>42379734.149999999</v>
      </c>
      <c r="CA465" s="22">
        <f>Target_AM[[#This Row],[PROPORSI]]*VLOOKUP(Target_AM[[#This Row],[NIPNAS]],Target_CC[],COLUMN(BM$2)+9,0)</f>
        <v>608372328.34999979</v>
      </c>
      <c r="CB465" s="22">
        <f>Target_AM[[#This Row],[PROPORSI]]*VLOOKUP(Target_AM[[#This Row],[NIPNAS]],Target_CC[],COLUMN(BN$2)+9,0)</f>
        <v>43557244</v>
      </c>
      <c r="CC465" s="22">
        <f>Target_AM[[#This Row],[PROPORSI]]*VLOOKUP(Target_AM[[#This Row],[NIPNAS]],Target_CC[],COLUMN(BO$2)+9,0)</f>
        <v>119978462</v>
      </c>
      <c r="CD465" s="22">
        <f>Target_AM[[#This Row],[PROPORSI]]*VLOOKUP(Target_AM[[#This Row],[NIPNAS]],Target_CC[],COLUMN(BP$2)+9,0)</f>
        <v>34564857</v>
      </c>
      <c r="CE465" s="22">
        <f>Target_AM[[#This Row],[PROPORSI]]*VLOOKUP(Target_AM[[#This Row],[NIPNAS]],Target_CC[],COLUMN(BQ$2)+9,0)</f>
        <v>32836614.149999999</v>
      </c>
      <c r="CF465" s="22">
        <f>Target_AM[[#This Row],[PROPORSI]]*VLOOKUP(Target_AM[[#This Row],[NIPNAS]],Target_CC[],COLUMN(BR$2)+9,0)</f>
        <v>32836614.149999999</v>
      </c>
      <c r="CG465" s="22">
        <f>Target_AM[[#This Row],[PROPORSI]]*VLOOKUP(Target_AM[[#This Row],[NIPNAS]],Target_CC[],COLUMN(BS$2)+9,0)</f>
        <v>32836614.149999999</v>
      </c>
      <c r="CH465" s="22">
        <f>Target_AM[[#This Row],[PROPORSI]]*VLOOKUP(Target_AM[[#This Row],[NIPNAS]],Target_CC[],COLUMN(BT$2)+9,0)</f>
        <v>32836614.149999999</v>
      </c>
      <c r="CI465" s="22">
        <f>Target_AM[[#This Row],[PROPORSI]]*VLOOKUP(Target_AM[[#This Row],[NIPNAS]],Target_CC[],COLUMN(BU$2)+9,0)</f>
        <v>32836614.149999999</v>
      </c>
      <c r="CJ465" s="22">
        <f>Target_AM[[#This Row],[PROPORSI]]*VLOOKUP(Target_AM[[#This Row],[NIPNAS]],Target_CC[],COLUMN(BV$2)+9,0)</f>
        <v>32836614.149999999</v>
      </c>
      <c r="CK465" s="22">
        <f>Target_AM[[#This Row],[PROPORSI]]*VLOOKUP(Target_AM[[#This Row],[NIPNAS]],Target_CC[],COLUMN(BW$2)+9,0)</f>
        <v>32836614.149999999</v>
      </c>
      <c r="CL465" s="22">
        <f>Target_AM[[#This Row],[PROPORSI]]*VLOOKUP(Target_AM[[#This Row],[NIPNAS]],Target_CC[],COLUMN(BX$2)+9,0)</f>
        <v>32836614.149999999</v>
      </c>
      <c r="CM465" s="22">
        <f>Target_AM[[#This Row],[PROPORSI]]*VLOOKUP(Target_AM[[#This Row],[NIPNAS]],Target_CC[],COLUMN(BY$2)+9,0)</f>
        <v>32836614.149999999</v>
      </c>
      <c r="CN465" s="22">
        <f>Target_AM[[#This Row],[PROPORSI]]*VLOOKUP(Target_AM[[#This Row],[NIPNAS]],Target_CC[],COLUMN(BZ$2)+9,0)</f>
        <v>493630090.34999985</v>
      </c>
      <c r="CO465" s="22">
        <f>Target_AM[[#This Row],[PROPORSI]]*VLOOKUP(Target_AM[[#This Row],[NIPNAS]],Target_CC[],COLUMN(CA$2)+9,0)</f>
        <v>9564509</v>
      </c>
      <c r="CP465" s="22">
        <f>Target_AM[[#This Row],[PROPORSI]]*VLOOKUP(Target_AM[[#This Row],[NIPNAS]],Target_CC[],COLUMN(CB$2)+9,0)</f>
        <v>9672046</v>
      </c>
      <c r="CQ465" s="22">
        <f>Target_AM[[#This Row],[PROPORSI]]*VLOOKUP(Target_AM[[#This Row],[NIPNAS]],Target_CC[],COLUMN(CC$2)+9,0)</f>
        <v>9543120</v>
      </c>
      <c r="CR465" s="22">
        <f>Target_AM[[#This Row],[PROPORSI]]*VLOOKUP(Target_AM[[#This Row],[NIPNAS]],Target_CC[],COLUMN(CD$2)+9,0)</f>
        <v>9543120</v>
      </c>
      <c r="CS465" s="22">
        <f>Target_AM[[#This Row],[PROPORSI]]*VLOOKUP(Target_AM[[#This Row],[NIPNAS]],Target_CC[],COLUMN(CE$2)+9,0)</f>
        <v>9543120</v>
      </c>
      <c r="CT465" s="22">
        <f>Target_AM[[#This Row],[PROPORSI]]*VLOOKUP(Target_AM[[#This Row],[NIPNAS]],Target_CC[],COLUMN(CF$2)+9,0)</f>
        <v>9543120</v>
      </c>
      <c r="CU465" s="22">
        <f>Target_AM[[#This Row],[PROPORSI]]*VLOOKUP(Target_AM[[#This Row],[NIPNAS]],Target_CC[],COLUMN(CG$2)+9,0)</f>
        <v>9543120</v>
      </c>
      <c r="CV465" s="22">
        <f>Target_AM[[#This Row],[PROPORSI]]*VLOOKUP(Target_AM[[#This Row],[NIPNAS]],Target_CC[],COLUMN(CH$2)+9,0)</f>
        <v>9543120</v>
      </c>
      <c r="CW465" s="22">
        <f>Target_AM[[#This Row],[PROPORSI]]*VLOOKUP(Target_AM[[#This Row],[NIPNAS]],Target_CC[],COLUMN(CI$2)+9,0)</f>
        <v>9543120</v>
      </c>
      <c r="CX465" s="22">
        <f>Target_AM[[#This Row],[PROPORSI]]*VLOOKUP(Target_AM[[#This Row],[NIPNAS]],Target_CC[],COLUMN(CJ$2)+9,0)</f>
        <v>9543120</v>
      </c>
      <c r="CY465" s="22">
        <f>Target_AM[[#This Row],[PROPORSI]]*VLOOKUP(Target_AM[[#This Row],[NIPNAS]],Target_CC[],COLUMN(CK$2)+9,0)</f>
        <v>9543120</v>
      </c>
      <c r="CZ465" s="22">
        <f>Target_AM[[#This Row],[PROPORSI]]*VLOOKUP(Target_AM[[#This Row],[NIPNAS]],Target_CC[],COLUMN(CL$2)+9,0)</f>
        <v>9543120</v>
      </c>
      <c r="DA465" s="22">
        <f>Target_AM[[#This Row],[PROPORSI]]*VLOOKUP(Target_AM[[#This Row],[NIPNAS]],Target_CC[],COLUMN(CM$2)+9,0)</f>
        <v>114667755</v>
      </c>
      <c r="DB465" s="22">
        <f>Target_AM[[#This Row],[PROPORSI]]*VLOOKUP(Target_AM[[#This Row],[NIPNAS]],Target_CC[],COLUMN(CN$2)+9,0)</f>
        <v>0</v>
      </c>
      <c r="DC465" s="22">
        <f>Target_AM[[#This Row],[PROPORSI]]*VLOOKUP(Target_AM[[#This Row],[NIPNAS]],Target_CC[],COLUMN(CO$2)+9,0)</f>
        <v>66319568</v>
      </c>
      <c r="DD465" s="22">
        <f>Target_AM[[#This Row],[PROPORSI]]*VLOOKUP(Target_AM[[#This Row],[NIPNAS]],Target_CC[],COLUMN(CP$2)+9,0)</f>
        <v>0</v>
      </c>
      <c r="DE465" s="22">
        <f>Target_AM[[#This Row],[PROPORSI]]*VLOOKUP(Target_AM[[#This Row],[NIPNAS]],Target_CC[],COLUMN(CQ$2)+9,0)</f>
        <v>0</v>
      </c>
      <c r="DF465" s="22">
        <f>Target_AM[[#This Row],[PROPORSI]]*VLOOKUP(Target_AM[[#This Row],[NIPNAS]],Target_CC[],COLUMN(CR$2)+9,0)</f>
        <v>0</v>
      </c>
      <c r="DG465" s="22">
        <f>Target_AM[[#This Row],[PROPORSI]]*VLOOKUP(Target_AM[[#This Row],[NIPNAS]],Target_CC[],COLUMN(CS$2)+9,0)</f>
        <v>0</v>
      </c>
      <c r="DH465" s="22">
        <f>Target_AM[[#This Row],[PROPORSI]]*VLOOKUP(Target_AM[[#This Row],[NIPNAS]],Target_CC[],COLUMN(CT$2)+9,0)</f>
        <v>0</v>
      </c>
      <c r="DI465" s="22">
        <f>Target_AM[[#This Row],[PROPORSI]]*VLOOKUP(Target_AM[[#This Row],[NIPNAS]],Target_CC[],COLUMN(CU$2)+9,0)</f>
        <v>0</v>
      </c>
      <c r="DJ465" s="22">
        <f>Target_AM[[#This Row],[PROPORSI]]*VLOOKUP(Target_AM[[#This Row],[NIPNAS]],Target_CC[],COLUMN(CV$2)+9,0)</f>
        <v>0</v>
      </c>
      <c r="DK465" s="22">
        <f>Target_AM[[#This Row],[PROPORSI]]*VLOOKUP(Target_AM[[#This Row],[NIPNAS]],Target_CC[],COLUMN(CW$2)+9,0)</f>
        <v>0</v>
      </c>
      <c r="DL465" s="22">
        <f>Target_AM[[#This Row],[PROPORSI]]*VLOOKUP(Target_AM[[#This Row],[NIPNAS]],Target_CC[],COLUMN(CX$2)+9,0)</f>
        <v>0</v>
      </c>
      <c r="DM465" s="22">
        <f>Target_AM[[#This Row],[PROPORSI]]*VLOOKUP(Target_AM[[#This Row],[NIPNAS]],Target_CC[],COLUMN(CY$2)+9,0)</f>
        <v>0</v>
      </c>
      <c r="DN465" s="22">
        <f>Target_AM[[#This Row],[PROPORSI]]*VLOOKUP(Target_AM[[#This Row],[NIPNAS]],Target_CC[],COLUMN(CZ$2)+9,0)</f>
        <v>66319568</v>
      </c>
      <c r="DO465" s="22">
        <f>Target_AM[[#This Row],[PROPORSI]]*VLOOKUP(Target_AM[[#This Row],[NIPNAS]],Target_CC[],COLUMN(DA$2)+9,0)</f>
        <v>0</v>
      </c>
      <c r="DP465" s="22">
        <f>Target_AM[[#This Row],[PROPORSI]]*VLOOKUP(Target_AM[[#This Row],[NIPNAS]],Target_CC[],COLUMN(DB$2)+9,0)</f>
        <v>0</v>
      </c>
      <c r="DQ465" s="22">
        <f>Target_AM[[#This Row],[PROPORSI]]*VLOOKUP(Target_AM[[#This Row],[NIPNAS]],Target_CC[],COLUMN(DC$2)+9,0)</f>
        <v>0</v>
      </c>
      <c r="DR465" s="22">
        <f>Target_AM[[#This Row],[PROPORSI]]*VLOOKUP(Target_AM[[#This Row],[NIPNAS]],Target_CC[],COLUMN(DD$2)+9,0)</f>
        <v>0</v>
      </c>
      <c r="DS465" s="22">
        <f>Target_AM[[#This Row],[PROPORSI]]*VLOOKUP(Target_AM[[#This Row],[NIPNAS]],Target_CC[],COLUMN(DE$2)+9,0)</f>
        <v>0</v>
      </c>
      <c r="DT465" s="22">
        <f>Target_AM[[#This Row],[PROPORSI]]*VLOOKUP(Target_AM[[#This Row],[NIPNAS]],Target_CC[],COLUMN(DF$2)+9,0)</f>
        <v>0</v>
      </c>
      <c r="DU465" s="22">
        <f>Target_AM[[#This Row],[PROPORSI]]*VLOOKUP(Target_AM[[#This Row],[NIPNAS]],Target_CC[],COLUMN(DG$2)+9,0)</f>
        <v>0</v>
      </c>
      <c r="DV465" s="22">
        <f>Target_AM[[#This Row],[PROPORSI]]*VLOOKUP(Target_AM[[#This Row],[NIPNAS]],Target_CC[],COLUMN(DH$2)+9,0)</f>
        <v>0</v>
      </c>
      <c r="DW465" s="22">
        <f>Target_AM[[#This Row],[PROPORSI]]*VLOOKUP(Target_AM[[#This Row],[NIPNAS]],Target_CC[],COLUMN(DI$2)+9,0)</f>
        <v>0</v>
      </c>
      <c r="DX465" s="22">
        <f>Target_AM[[#This Row],[PROPORSI]]*VLOOKUP(Target_AM[[#This Row],[NIPNAS]],Target_CC[],COLUMN(DJ$2)+9,0)</f>
        <v>0</v>
      </c>
      <c r="DY465" s="22">
        <f>Target_AM[[#This Row],[PROPORSI]]*VLOOKUP(Target_AM[[#This Row],[NIPNAS]],Target_CC[],COLUMN(DK$2)+9,0)</f>
        <v>0</v>
      </c>
      <c r="DZ465" s="22">
        <f>Target_AM[[#This Row],[PROPORSI]]*VLOOKUP(Target_AM[[#This Row],[NIPNAS]],Target_CC[],COLUMN(DL$2)+9,0)</f>
        <v>0</v>
      </c>
      <c r="EA465" s="22">
        <f>Target_AM[[#This Row],[PROPORSI]]*VLOOKUP(Target_AM[[#This Row],[NIPNAS]],Target_CC[],COLUMN(DM$2)+9,0)</f>
        <v>0</v>
      </c>
    </row>
    <row r="466" spans="2:131" x14ac:dyDescent="0.3">
      <c r="B466">
        <v>405886</v>
      </c>
      <c r="C466" t="s">
        <v>1025</v>
      </c>
      <c r="D466">
        <v>1</v>
      </c>
      <c r="E466" s="8">
        <v>45658</v>
      </c>
      <c r="F466">
        <v>5586965</v>
      </c>
      <c r="G466" t="s">
        <v>823</v>
      </c>
      <c r="J466" t="s">
        <v>296</v>
      </c>
      <c r="K466" t="s">
        <v>20</v>
      </c>
      <c r="L466" t="s">
        <v>159</v>
      </c>
      <c r="M466" t="s">
        <v>29</v>
      </c>
      <c r="N466" s="23">
        <f>Target_AM[[#This Row],[PROPORSI]]*VLOOKUP(Target_AM[[#This Row],[NIPNAS]],Target_CC[],9,0)</f>
        <v>1770711011.2213917</v>
      </c>
      <c r="O466" s="22">
        <f>Target_AM[[#This Row],[PROPORSI]]*VLOOKUP(Target_AM[[#This Row],[NIPNAS]],Target_CC[],COLUMN(A$2)+9,0)</f>
        <v>88005071.808500007</v>
      </c>
      <c r="P466" s="22">
        <f>Target_AM[[#This Row],[PROPORSI]]*VLOOKUP(Target_AM[[#This Row],[NIPNAS]],Target_CC[],COLUMN(B$2)+9,0)</f>
        <v>84964919.765500024</v>
      </c>
      <c r="Q466" s="22">
        <f>Target_AM[[#This Row],[PROPORSI]]*VLOOKUP(Target_AM[[#This Row],[NIPNAS]],Target_CC[],COLUMN(C$2)+9,0)</f>
        <v>85442137.768500015</v>
      </c>
      <c r="R466" s="22">
        <f>Target_AM[[#This Row],[PROPORSI]]*VLOOKUP(Target_AM[[#This Row],[NIPNAS]],Target_CC[],COLUMN(D$2)+9,0)</f>
        <v>84439004.439500019</v>
      </c>
      <c r="S466" s="22">
        <f>Target_AM[[#This Row],[PROPORSI]]*VLOOKUP(Target_AM[[#This Row],[NIPNAS]],Target_CC[],COLUMN(E$2)+9,0)</f>
        <v>82218477.441499978</v>
      </c>
      <c r="T466" s="22">
        <f>Target_AM[[#This Row],[PROPORSI]]*VLOOKUP(Target_AM[[#This Row],[NIPNAS]],Target_CC[],COLUMN(F$2)+9,0)</f>
        <v>81049781.095500037</v>
      </c>
      <c r="U466" s="22">
        <f>Target_AM[[#This Row],[PROPORSI]]*VLOOKUP(Target_AM[[#This Row],[NIPNAS]],Target_CC[],COLUMN(G$2)+9,0)</f>
        <v>84619180.593999982</v>
      </c>
      <c r="V466" s="22">
        <f>Target_AM[[#This Row],[PROPORSI]]*VLOOKUP(Target_AM[[#This Row],[NIPNAS]],Target_CC[],COLUMN(H$2)+9,0)</f>
        <v>86922489.100500003</v>
      </c>
      <c r="W466" s="22">
        <f>Target_AM[[#This Row],[PROPORSI]]*VLOOKUP(Target_AM[[#This Row],[NIPNAS]],Target_CC[],COLUMN(I$2)+9,0)</f>
        <v>86313792.266000003</v>
      </c>
      <c r="X466" s="22">
        <f>Target_AM[[#This Row],[PROPORSI]]*VLOOKUP(Target_AM[[#This Row],[NIPNAS]],Target_CC[],COLUMN(J$2)+9,0)</f>
        <v>86445271.097500011</v>
      </c>
      <c r="Y466" s="22">
        <f>Target_AM[[#This Row],[PROPORSI]]*VLOOKUP(Target_AM[[#This Row],[NIPNAS]],Target_CC[],COLUMN(K$2)+9,0)</f>
        <v>86791010.268999994</v>
      </c>
      <c r="Z466" s="22">
        <f>Target_AM[[#This Row],[PROPORSI]]*VLOOKUP(Target_AM[[#This Row],[NIPNAS]],Target_CC[],COLUMN(L$2)+9,0)</f>
        <v>85705095.431500003</v>
      </c>
      <c r="AA466" s="22">
        <f>Target_AM[[#This Row],[PROPORSI]]*VLOOKUP(Target_AM[[#This Row],[NIPNAS]],Target_CC[],COLUMN(M$2)+9,0)</f>
        <v>1022916231.0775001</v>
      </c>
      <c r="AB466" s="22">
        <f>Target_AM[[#This Row],[PROPORSI]]*VLOOKUP(Target_AM[[#This Row],[NIPNAS]],Target_CC[],COLUMN(N$2)+9,0)</f>
        <v>0</v>
      </c>
      <c r="AC466" s="22">
        <f>Target_AM[[#This Row],[PROPORSI]]*VLOOKUP(Target_AM[[#This Row],[NIPNAS]],Target_CC[],COLUMN(O$2)+9,0)</f>
        <v>690859.22431823774</v>
      </c>
      <c r="AD466" s="22">
        <f>Target_AM[[#This Row],[PROPORSI]]*VLOOKUP(Target_AM[[#This Row],[NIPNAS]],Target_CC[],COLUMN(P$2)+9,0)</f>
        <v>683729.23020126333</v>
      </c>
      <c r="AE466" s="22">
        <f>Target_AM[[#This Row],[PROPORSI]]*VLOOKUP(Target_AM[[#This Row],[NIPNAS]],Target_CC[],COLUMN(Q$2)+9,0)</f>
        <v>537486.86343142285</v>
      </c>
      <c r="AF466" s="22">
        <f>Target_AM[[#This Row],[PROPORSI]]*VLOOKUP(Target_AM[[#This Row],[NIPNAS]],Target_CC[],COLUMN(R$2)+9,0)</f>
        <v>586231.66372162709</v>
      </c>
      <c r="AG466" s="22">
        <f>Target_AM[[#This Row],[PROPORSI]]*VLOOKUP(Target_AM[[#This Row],[NIPNAS]],Target_CC[],COLUMN(S$2)+9,0)</f>
        <v>571553.53985494352</v>
      </c>
      <c r="AH466" s="22">
        <f>Target_AM[[#This Row],[PROPORSI]]*VLOOKUP(Target_AM[[#This Row],[NIPNAS]],Target_CC[],COLUMN(T$2)+9,0)</f>
        <v>710365.72728492401</v>
      </c>
      <c r="AI466" s="22">
        <f>Target_AM[[#This Row],[PROPORSI]]*VLOOKUP(Target_AM[[#This Row],[NIPNAS]],Target_CC[],COLUMN(U$2)+9,0)</f>
        <v>598269.13892134407</v>
      </c>
      <c r="AJ466" s="22">
        <f>Target_AM[[#This Row],[PROPORSI]]*VLOOKUP(Target_AM[[#This Row],[NIPNAS]],Target_CC[],COLUMN(V$2)+9,0)</f>
        <v>715610.41381648171</v>
      </c>
      <c r="AK466" s="22">
        <f>Target_AM[[#This Row],[PROPORSI]]*VLOOKUP(Target_AM[[#This Row],[NIPNAS]],Target_CC[],COLUMN(W$2)+9,0)</f>
        <v>720720.50871695695</v>
      </c>
      <c r="AL466" s="22">
        <f>Target_AM[[#This Row],[PROPORSI]]*VLOOKUP(Target_AM[[#This Row],[NIPNAS]],Target_CC[],COLUMN(X$2)+9,0)</f>
        <v>611960.29877694696</v>
      </c>
      <c r="AM466" s="22">
        <f>Target_AM[[#This Row],[PROPORSI]]*VLOOKUP(Target_AM[[#This Row],[NIPNAS]],Target_CC[],COLUMN(Y$2)+9,0)</f>
        <v>623089.45347582689</v>
      </c>
      <c r="AN466" s="22">
        <f>Target_AM[[#This Row],[PROPORSI]]*VLOOKUP(Target_AM[[#This Row],[NIPNAS]],Target_CC[],COLUMN(Z$2)+9,0)</f>
        <v>7049876.062519975</v>
      </c>
      <c r="AO466" s="22">
        <f>Target_AM[[#This Row],[PROPORSI]]*VLOOKUP(Target_AM[[#This Row],[NIPNAS]],Target_CC[],COLUMN(AA$2)+9,0)</f>
        <v>88005071.808500007</v>
      </c>
      <c r="AP466" s="22">
        <f>Target_AM[[#This Row],[PROPORSI]]*VLOOKUP(Target_AM[[#This Row],[NIPNAS]],Target_CC[],COLUMN(AB$2)+9,0)</f>
        <v>85655778.98981826</v>
      </c>
      <c r="AQ466" s="22">
        <f>Target_AM[[#This Row],[PROPORSI]]*VLOOKUP(Target_AM[[#This Row],[NIPNAS]],Target_CC[],COLUMN(AC$2)+9,0)</f>
        <v>86125866.998701274</v>
      </c>
      <c r="AR466" s="22">
        <f>Target_AM[[#This Row],[PROPORSI]]*VLOOKUP(Target_AM[[#This Row],[NIPNAS]],Target_CC[],COLUMN(AD$2)+9,0)</f>
        <v>84976491.302931443</v>
      </c>
      <c r="AS466" s="22">
        <f>Target_AM[[#This Row],[PROPORSI]]*VLOOKUP(Target_AM[[#This Row],[NIPNAS]],Target_CC[],COLUMN(AE$2)+9,0)</f>
        <v>82804709.105221599</v>
      </c>
      <c r="AT466" s="22">
        <f>Target_AM[[#This Row],[PROPORSI]]*VLOOKUP(Target_AM[[#This Row],[NIPNAS]],Target_CC[],COLUMN(AF$2)+9,0)</f>
        <v>81621334.635354981</v>
      </c>
      <c r="AU466" s="22">
        <f>Target_AM[[#This Row],[PROPORSI]]*VLOOKUP(Target_AM[[#This Row],[NIPNAS]],Target_CC[],COLUMN(AG$2)+9,0)</f>
        <v>85329546.321284905</v>
      </c>
      <c r="AV466" s="22">
        <f>Target_AM[[#This Row],[PROPORSI]]*VLOOKUP(Target_AM[[#This Row],[NIPNAS]],Target_CC[],COLUMN(AH$2)+9,0)</f>
        <v>87520758.239421353</v>
      </c>
      <c r="AW466" s="22">
        <f>Target_AM[[#This Row],[PROPORSI]]*VLOOKUP(Target_AM[[#This Row],[NIPNAS]],Target_CC[],COLUMN(AI$2)+9,0)</f>
        <v>87029402.679816484</v>
      </c>
      <c r="AX466" s="22">
        <f>Target_AM[[#This Row],[PROPORSI]]*VLOOKUP(Target_AM[[#This Row],[NIPNAS]],Target_CC[],COLUMN(AJ$2)+9,0)</f>
        <v>87165991.606216967</v>
      </c>
      <c r="AY466" s="22">
        <f>Target_AM[[#This Row],[PROPORSI]]*VLOOKUP(Target_AM[[#This Row],[NIPNAS]],Target_CC[],COLUMN(AK$2)+9,0)</f>
        <v>87402970.567776948</v>
      </c>
      <c r="AZ466" s="22">
        <f>Target_AM[[#This Row],[PROPORSI]]*VLOOKUP(Target_AM[[#This Row],[NIPNAS]],Target_CC[],COLUMN(AL$2)+9,0)</f>
        <v>86328184.884975836</v>
      </c>
      <c r="BA466" s="22">
        <f>Target_AM[[#This Row],[PROPORSI]]*VLOOKUP(Target_AM[[#This Row],[NIPNAS]],Target_CC[],COLUMN(AM$2)+9,0)</f>
        <v>1029966107.14002</v>
      </c>
      <c r="BB466" s="22">
        <f>Target_AM[[#This Row],[PROPORSI]]*VLOOKUP(Target_AM[[#This Row],[NIPNAS]],Target_CC[],COLUMN(AN$2)+9,0)</f>
        <v>0</v>
      </c>
      <c r="BC466" s="22">
        <f>Target_AM[[#This Row],[PROPORSI]]*VLOOKUP(Target_AM[[#This Row],[NIPNAS]],Target_CC[],COLUMN(AO$2)+9,0)</f>
        <v>0</v>
      </c>
      <c r="BD466" s="22">
        <f>Target_AM[[#This Row],[PROPORSI]]*VLOOKUP(Target_AM[[#This Row],[NIPNAS]],Target_CC[],COLUMN(AP$2)+9,0)</f>
        <v>0</v>
      </c>
      <c r="BE466" s="22">
        <f>Target_AM[[#This Row],[PROPORSI]]*VLOOKUP(Target_AM[[#This Row],[NIPNAS]],Target_CC[],COLUMN(AQ$2)+9,0)</f>
        <v>0</v>
      </c>
      <c r="BF466" s="22">
        <f>Target_AM[[#This Row],[PROPORSI]]*VLOOKUP(Target_AM[[#This Row],[NIPNAS]],Target_CC[],COLUMN(AR$2)+9,0)</f>
        <v>0</v>
      </c>
      <c r="BG466" s="22">
        <f>Target_AM[[#This Row],[PROPORSI]]*VLOOKUP(Target_AM[[#This Row],[NIPNAS]],Target_CC[],COLUMN(AS$2)+9,0)</f>
        <v>0</v>
      </c>
      <c r="BH466" s="22">
        <f>Target_AM[[#This Row],[PROPORSI]]*VLOOKUP(Target_AM[[#This Row],[NIPNAS]],Target_CC[],COLUMN(AT$2)+9,0)</f>
        <v>0</v>
      </c>
      <c r="BI466" s="22">
        <f>Target_AM[[#This Row],[PROPORSI]]*VLOOKUP(Target_AM[[#This Row],[NIPNAS]],Target_CC[],COLUMN(AU$2)+9,0)</f>
        <v>0</v>
      </c>
      <c r="BJ466" s="22">
        <f>Target_AM[[#This Row],[PROPORSI]]*VLOOKUP(Target_AM[[#This Row],[NIPNAS]],Target_CC[],COLUMN(AV$2)+9,0)</f>
        <v>0</v>
      </c>
      <c r="BK466" s="22">
        <f>Target_AM[[#This Row],[PROPORSI]]*VLOOKUP(Target_AM[[#This Row],[NIPNAS]],Target_CC[],COLUMN(AW$2)+9,0)</f>
        <v>0</v>
      </c>
      <c r="BL466" s="22">
        <f>Target_AM[[#This Row],[PROPORSI]]*VLOOKUP(Target_AM[[#This Row],[NIPNAS]],Target_CC[],COLUMN(AX$2)+9,0)</f>
        <v>0</v>
      </c>
      <c r="BM466" s="22">
        <f>Target_AM[[#This Row],[PROPORSI]]*VLOOKUP(Target_AM[[#This Row],[NIPNAS]],Target_CC[],COLUMN(AY$2)+9,0)</f>
        <v>0</v>
      </c>
      <c r="BN466" s="22">
        <f>Target_AM[[#This Row],[PROPORSI]]*VLOOKUP(Target_AM[[#This Row],[NIPNAS]],Target_CC[],COLUMN(AZ$2)+9,0)</f>
        <v>0</v>
      </c>
      <c r="BO466" s="22">
        <f>Target_AM[[#This Row],[PROPORSI]]*VLOOKUP(Target_AM[[#This Row],[NIPNAS]],Target_CC[],COLUMN(BA$2)+9,0)</f>
        <v>68818182</v>
      </c>
      <c r="BP466" s="22">
        <f>Target_AM[[#This Row],[PROPORSI]]*VLOOKUP(Target_AM[[#This Row],[NIPNAS]],Target_CC[],COLUMN(BB$2)+9,0)</f>
        <v>67246115</v>
      </c>
      <c r="BQ466" s="22">
        <f>Target_AM[[#This Row],[PROPORSI]]*VLOOKUP(Target_AM[[#This Row],[NIPNAS]],Target_CC[],COLUMN(BC$2)+9,0)</f>
        <v>66441151</v>
      </c>
      <c r="BR466" s="22">
        <f>Target_AM[[#This Row],[PROPORSI]]*VLOOKUP(Target_AM[[#This Row],[NIPNAS]],Target_CC[],COLUMN(BD$2)+9,0)</f>
        <v>67315535</v>
      </c>
      <c r="BS466" s="22">
        <f>Target_AM[[#This Row],[PROPORSI]]*VLOOKUP(Target_AM[[#This Row],[NIPNAS]],Target_CC[],COLUMN(BE$2)+9,0)</f>
        <v>67315535</v>
      </c>
      <c r="BT466" s="22">
        <f>Target_AM[[#This Row],[PROPORSI]]*VLOOKUP(Target_AM[[#This Row],[NIPNAS]],Target_CC[],COLUMN(BF$2)+9,0)</f>
        <v>67315535</v>
      </c>
      <c r="BU466" s="22">
        <f>Target_AM[[#This Row],[PROPORSI]]*VLOOKUP(Target_AM[[#This Row],[NIPNAS]],Target_CC[],COLUMN(BG$2)+9,0)</f>
        <v>67315535</v>
      </c>
      <c r="BV466" s="22">
        <f>Target_AM[[#This Row],[PROPORSI]]*VLOOKUP(Target_AM[[#This Row],[NIPNAS]],Target_CC[],COLUMN(BH$2)+9,0)</f>
        <v>67315535</v>
      </c>
      <c r="BW466" s="22">
        <f>Target_AM[[#This Row],[PROPORSI]]*VLOOKUP(Target_AM[[#This Row],[NIPNAS]],Target_CC[],COLUMN(BI$2)+9,0)</f>
        <v>67315535</v>
      </c>
      <c r="BX466" s="22">
        <f>Target_AM[[#This Row],[PROPORSI]]*VLOOKUP(Target_AM[[#This Row],[NIPNAS]],Target_CC[],COLUMN(BJ$2)+9,0)</f>
        <v>67315535</v>
      </c>
      <c r="BY466" s="22">
        <f>Target_AM[[#This Row],[PROPORSI]]*VLOOKUP(Target_AM[[#This Row],[NIPNAS]],Target_CC[],COLUMN(BK$2)+9,0)</f>
        <v>67315535</v>
      </c>
      <c r="BZ466" s="22">
        <f>Target_AM[[#This Row],[PROPORSI]]*VLOOKUP(Target_AM[[#This Row],[NIPNAS]],Target_CC[],COLUMN(BL$2)+9,0)</f>
        <v>67315535</v>
      </c>
      <c r="CA466" s="22">
        <f>Target_AM[[#This Row],[PROPORSI]]*VLOOKUP(Target_AM[[#This Row],[NIPNAS]],Target_CC[],COLUMN(BM$2)+9,0)</f>
        <v>808345263</v>
      </c>
      <c r="CB466" s="22">
        <f>Target_AM[[#This Row],[PROPORSI]]*VLOOKUP(Target_AM[[#This Row],[NIPNAS]],Target_CC[],COLUMN(BN$2)+9,0)</f>
        <v>0</v>
      </c>
      <c r="CC466" s="22">
        <f>Target_AM[[#This Row],[PROPORSI]]*VLOOKUP(Target_AM[[#This Row],[NIPNAS]],Target_CC[],COLUMN(BO$2)+9,0)</f>
        <v>0</v>
      </c>
      <c r="CD466" s="22">
        <f>Target_AM[[#This Row],[PROPORSI]]*VLOOKUP(Target_AM[[#This Row],[NIPNAS]],Target_CC[],COLUMN(BP$2)+9,0)</f>
        <v>0</v>
      </c>
      <c r="CE466" s="22">
        <f>Target_AM[[#This Row],[PROPORSI]]*VLOOKUP(Target_AM[[#This Row],[NIPNAS]],Target_CC[],COLUMN(BQ$2)+9,0)</f>
        <v>0</v>
      </c>
      <c r="CF466" s="22">
        <f>Target_AM[[#This Row],[PROPORSI]]*VLOOKUP(Target_AM[[#This Row],[NIPNAS]],Target_CC[],COLUMN(BR$2)+9,0)</f>
        <v>0</v>
      </c>
      <c r="CG466" s="22">
        <f>Target_AM[[#This Row],[PROPORSI]]*VLOOKUP(Target_AM[[#This Row],[NIPNAS]],Target_CC[],COLUMN(BS$2)+9,0)</f>
        <v>0</v>
      </c>
      <c r="CH466" s="22">
        <f>Target_AM[[#This Row],[PROPORSI]]*VLOOKUP(Target_AM[[#This Row],[NIPNAS]],Target_CC[],COLUMN(BT$2)+9,0)</f>
        <v>0</v>
      </c>
      <c r="CI466" s="22">
        <f>Target_AM[[#This Row],[PROPORSI]]*VLOOKUP(Target_AM[[#This Row],[NIPNAS]],Target_CC[],COLUMN(BU$2)+9,0)</f>
        <v>0</v>
      </c>
      <c r="CJ466" s="22">
        <f>Target_AM[[#This Row],[PROPORSI]]*VLOOKUP(Target_AM[[#This Row],[NIPNAS]],Target_CC[],COLUMN(BV$2)+9,0)</f>
        <v>0</v>
      </c>
      <c r="CK466" s="22">
        <f>Target_AM[[#This Row],[PROPORSI]]*VLOOKUP(Target_AM[[#This Row],[NIPNAS]],Target_CC[],COLUMN(BW$2)+9,0)</f>
        <v>0</v>
      </c>
      <c r="CL466" s="22">
        <f>Target_AM[[#This Row],[PROPORSI]]*VLOOKUP(Target_AM[[#This Row],[NIPNAS]],Target_CC[],COLUMN(BX$2)+9,0)</f>
        <v>0</v>
      </c>
      <c r="CM466" s="22">
        <f>Target_AM[[#This Row],[PROPORSI]]*VLOOKUP(Target_AM[[#This Row],[NIPNAS]],Target_CC[],COLUMN(BY$2)+9,0)</f>
        <v>0</v>
      </c>
      <c r="CN466" s="22">
        <f>Target_AM[[#This Row],[PROPORSI]]*VLOOKUP(Target_AM[[#This Row],[NIPNAS]],Target_CC[],COLUMN(BZ$2)+9,0)</f>
        <v>0</v>
      </c>
      <c r="CO466" s="22">
        <f>Target_AM[[#This Row],[PROPORSI]]*VLOOKUP(Target_AM[[#This Row],[NIPNAS]],Target_CC[],COLUMN(CA$2)+9,0)</f>
        <v>69740935</v>
      </c>
      <c r="CP466" s="22">
        <f>Target_AM[[#This Row],[PROPORSI]]*VLOOKUP(Target_AM[[#This Row],[NIPNAS]],Target_CC[],COLUMN(CB$2)+9,0)</f>
        <v>68379291</v>
      </c>
      <c r="CQ466" s="22">
        <f>Target_AM[[#This Row],[PROPORSI]]*VLOOKUP(Target_AM[[#This Row],[NIPNAS]],Target_CC[],COLUMN(CC$2)+9,0)</f>
        <v>67315535</v>
      </c>
      <c r="CR466" s="22">
        <f>Target_AM[[#This Row],[PROPORSI]]*VLOOKUP(Target_AM[[#This Row],[NIPNAS]],Target_CC[],COLUMN(CD$2)+9,0)</f>
        <v>67315535</v>
      </c>
      <c r="CS466" s="22">
        <f>Target_AM[[#This Row],[PROPORSI]]*VLOOKUP(Target_AM[[#This Row],[NIPNAS]],Target_CC[],COLUMN(CE$2)+9,0)</f>
        <v>67315535</v>
      </c>
      <c r="CT466" s="22">
        <f>Target_AM[[#This Row],[PROPORSI]]*VLOOKUP(Target_AM[[#This Row],[NIPNAS]],Target_CC[],COLUMN(CF$2)+9,0)</f>
        <v>67315535</v>
      </c>
      <c r="CU466" s="22">
        <f>Target_AM[[#This Row],[PROPORSI]]*VLOOKUP(Target_AM[[#This Row],[NIPNAS]],Target_CC[],COLUMN(CG$2)+9,0)</f>
        <v>67315535</v>
      </c>
      <c r="CV466" s="22">
        <f>Target_AM[[#This Row],[PROPORSI]]*VLOOKUP(Target_AM[[#This Row],[NIPNAS]],Target_CC[],COLUMN(CH$2)+9,0)</f>
        <v>67315535</v>
      </c>
      <c r="CW466" s="22">
        <f>Target_AM[[#This Row],[PROPORSI]]*VLOOKUP(Target_AM[[#This Row],[NIPNAS]],Target_CC[],COLUMN(CI$2)+9,0)</f>
        <v>67315535</v>
      </c>
      <c r="CX466" s="22">
        <f>Target_AM[[#This Row],[PROPORSI]]*VLOOKUP(Target_AM[[#This Row],[NIPNAS]],Target_CC[],COLUMN(CJ$2)+9,0)</f>
        <v>67315535</v>
      </c>
      <c r="CY466" s="22">
        <f>Target_AM[[#This Row],[PROPORSI]]*VLOOKUP(Target_AM[[#This Row],[NIPNAS]],Target_CC[],COLUMN(CK$2)+9,0)</f>
        <v>67315535</v>
      </c>
      <c r="CZ466" s="22">
        <f>Target_AM[[#This Row],[PROPORSI]]*VLOOKUP(Target_AM[[#This Row],[NIPNAS]],Target_CC[],COLUMN(CL$2)+9,0)</f>
        <v>67315535</v>
      </c>
      <c r="DA466" s="22">
        <f>Target_AM[[#This Row],[PROPORSI]]*VLOOKUP(Target_AM[[#This Row],[NIPNAS]],Target_CC[],COLUMN(CM$2)+9,0)</f>
        <v>811275576</v>
      </c>
      <c r="DB466" s="22">
        <f>Target_AM[[#This Row],[PROPORSI]]*VLOOKUP(Target_AM[[#This Row],[NIPNAS]],Target_CC[],COLUMN(CN$2)+9,0)</f>
        <v>0</v>
      </c>
      <c r="DC466" s="22">
        <f>Target_AM[[#This Row],[PROPORSI]]*VLOOKUP(Target_AM[[#This Row],[NIPNAS]],Target_CC[],COLUMN(CO$2)+9,0)</f>
        <v>0</v>
      </c>
      <c r="DD466" s="22">
        <f>Target_AM[[#This Row],[PROPORSI]]*VLOOKUP(Target_AM[[#This Row],[NIPNAS]],Target_CC[],COLUMN(CP$2)+9,0)</f>
        <v>0</v>
      </c>
      <c r="DE466" s="22">
        <f>Target_AM[[#This Row],[PROPORSI]]*VLOOKUP(Target_AM[[#This Row],[NIPNAS]],Target_CC[],COLUMN(CQ$2)+9,0)</f>
        <v>0</v>
      </c>
      <c r="DF466" s="22">
        <f>Target_AM[[#This Row],[PROPORSI]]*VLOOKUP(Target_AM[[#This Row],[NIPNAS]],Target_CC[],COLUMN(CR$2)+9,0)</f>
        <v>0</v>
      </c>
      <c r="DG466" s="22">
        <f>Target_AM[[#This Row],[PROPORSI]]*VLOOKUP(Target_AM[[#This Row],[NIPNAS]],Target_CC[],COLUMN(CS$2)+9,0)</f>
        <v>0</v>
      </c>
      <c r="DH466" s="22">
        <f>Target_AM[[#This Row],[PROPORSI]]*VLOOKUP(Target_AM[[#This Row],[NIPNAS]],Target_CC[],COLUMN(CT$2)+9,0)</f>
        <v>0</v>
      </c>
      <c r="DI466" s="22">
        <f>Target_AM[[#This Row],[PROPORSI]]*VLOOKUP(Target_AM[[#This Row],[NIPNAS]],Target_CC[],COLUMN(CU$2)+9,0)</f>
        <v>0</v>
      </c>
      <c r="DJ466" s="22">
        <f>Target_AM[[#This Row],[PROPORSI]]*VLOOKUP(Target_AM[[#This Row],[NIPNAS]],Target_CC[],COLUMN(CV$2)+9,0)</f>
        <v>0</v>
      </c>
      <c r="DK466" s="22">
        <f>Target_AM[[#This Row],[PROPORSI]]*VLOOKUP(Target_AM[[#This Row],[NIPNAS]],Target_CC[],COLUMN(CW$2)+9,0)</f>
        <v>0</v>
      </c>
      <c r="DL466" s="22">
        <f>Target_AM[[#This Row],[PROPORSI]]*VLOOKUP(Target_AM[[#This Row],[NIPNAS]],Target_CC[],COLUMN(CX$2)+9,0)</f>
        <v>0</v>
      </c>
      <c r="DM466" s="22">
        <f>Target_AM[[#This Row],[PROPORSI]]*VLOOKUP(Target_AM[[#This Row],[NIPNAS]],Target_CC[],COLUMN(CY$2)+9,0)</f>
        <v>0</v>
      </c>
      <c r="DN466" s="22">
        <f>Target_AM[[#This Row],[PROPORSI]]*VLOOKUP(Target_AM[[#This Row],[NIPNAS]],Target_CC[],COLUMN(CZ$2)+9,0)</f>
        <v>0</v>
      </c>
      <c r="DO466" s="22">
        <f>Target_AM[[#This Row],[PROPORSI]]*VLOOKUP(Target_AM[[#This Row],[NIPNAS]],Target_CC[],COLUMN(DA$2)+9,0)</f>
        <v>0</v>
      </c>
      <c r="DP466" s="22">
        <f>Target_AM[[#This Row],[PROPORSI]]*VLOOKUP(Target_AM[[#This Row],[NIPNAS]],Target_CC[],COLUMN(DB$2)+9,0)</f>
        <v>0</v>
      </c>
      <c r="DQ466" s="22">
        <f>Target_AM[[#This Row],[PROPORSI]]*VLOOKUP(Target_AM[[#This Row],[NIPNAS]],Target_CC[],COLUMN(DC$2)+9,0)</f>
        <v>0</v>
      </c>
      <c r="DR466" s="22">
        <f>Target_AM[[#This Row],[PROPORSI]]*VLOOKUP(Target_AM[[#This Row],[NIPNAS]],Target_CC[],COLUMN(DD$2)+9,0)</f>
        <v>0</v>
      </c>
      <c r="DS466" s="22">
        <f>Target_AM[[#This Row],[PROPORSI]]*VLOOKUP(Target_AM[[#This Row],[NIPNAS]],Target_CC[],COLUMN(DE$2)+9,0)</f>
        <v>0</v>
      </c>
      <c r="DT466" s="22">
        <f>Target_AM[[#This Row],[PROPORSI]]*VLOOKUP(Target_AM[[#This Row],[NIPNAS]],Target_CC[],COLUMN(DF$2)+9,0)</f>
        <v>0</v>
      </c>
      <c r="DU466" s="22">
        <f>Target_AM[[#This Row],[PROPORSI]]*VLOOKUP(Target_AM[[#This Row],[NIPNAS]],Target_CC[],COLUMN(DG$2)+9,0)</f>
        <v>0</v>
      </c>
      <c r="DV466" s="22">
        <f>Target_AM[[#This Row],[PROPORSI]]*VLOOKUP(Target_AM[[#This Row],[NIPNAS]],Target_CC[],COLUMN(DH$2)+9,0)</f>
        <v>0</v>
      </c>
      <c r="DW466" s="22">
        <f>Target_AM[[#This Row],[PROPORSI]]*VLOOKUP(Target_AM[[#This Row],[NIPNAS]],Target_CC[],COLUMN(DI$2)+9,0)</f>
        <v>0</v>
      </c>
      <c r="DX466" s="22">
        <f>Target_AM[[#This Row],[PROPORSI]]*VLOOKUP(Target_AM[[#This Row],[NIPNAS]],Target_CC[],COLUMN(DJ$2)+9,0)</f>
        <v>0</v>
      </c>
      <c r="DY466" s="22">
        <f>Target_AM[[#This Row],[PROPORSI]]*VLOOKUP(Target_AM[[#This Row],[NIPNAS]],Target_CC[],COLUMN(DK$2)+9,0)</f>
        <v>0</v>
      </c>
      <c r="DZ466" s="22">
        <f>Target_AM[[#This Row],[PROPORSI]]*VLOOKUP(Target_AM[[#This Row],[NIPNAS]],Target_CC[],COLUMN(DL$2)+9,0)</f>
        <v>0</v>
      </c>
      <c r="EA466" s="22">
        <f>Target_AM[[#This Row],[PROPORSI]]*VLOOKUP(Target_AM[[#This Row],[NIPNAS]],Target_CC[],COLUMN(DM$2)+9,0)</f>
        <v>0</v>
      </c>
    </row>
    <row r="467" spans="2:131" x14ac:dyDescent="0.3">
      <c r="B467">
        <v>826150</v>
      </c>
      <c r="C467" t="s">
        <v>1034</v>
      </c>
      <c r="D467">
        <v>1</v>
      </c>
      <c r="E467" s="8">
        <v>45658</v>
      </c>
      <c r="F467">
        <v>4611801</v>
      </c>
      <c r="G467" t="s">
        <v>830</v>
      </c>
      <c r="J467" t="s">
        <v>294</v>
      </c>
      <c r="K467" t="s">
        <v>26</v>
      </c>
      <c r="L467" t="s">
        <v>159</v>
      </c>
      <c r="M467" t="s">
        <v>29</v>
      </c>
      <c r="N467" s="23">
        <f>Target_AM[[#This Row],[PROPORSI]]*VLOOKUP(Target_AM[[#This Row],[NIPNAS]],Target_CC[],9,0)</f>
        <v>1185272253.720192</v>
      </c>
      <c r="O467" s="22">
        <f>Target_AM[[#This Row],[PROPORSI]]*VLOOKUP(Target_AM[[#This Row],[NIPNAS]],Target_CC[],COLUMN(A$2)+9,0)</f>
        <v>80732500</v>
      </c>
      <c r="P467" s="22">
        <f>Target_AM[[#This Row],[PROPORSI]]*VLOOKUP(Target_AM[[#This Row],[NIPNAS]],Target_CC[],COLUMN(B$2)+9,0)</f>
        <v>81115000</v>
      </c>
      <c r="Q467" s="22">
        <f>Target_AM[[#This Row],[PROPORSI]]*VLOOKUP(Target_AM[[#This Row],[NIPNAS]],Target_CC[],COLUMN(C$2)+9,0)</f>
        <v>80350000</v>
      </c>
      <c r="R467" s="22">
        <f>Target_AM[[#This Row],[PROPORSI]]*VLOOKUP(Target_AM[[#This Row],[NIPNAS]],Target_CC[],COLUMN(D$2)+9,0)</f>
        <v>79585000</v>
      </c>
      <c r="S467" s="22">
        <f>Target_AM[[#This Row],[PROPORSI]]*VLOOKUP(Target_AM[[#This Row],[NIPNAS]],Target_CC[],COLUMN(E$2)+9,0)</f>
        <v>79967500</v>
      </c>
      <c r="T467" s="22">
        <f>Target_AM[[#This Row],[PROPORSI]]*VLOOKUP(Target_AM[[#This Row],[NIPNAS]],Target_CC[],COLUMN(F$2)+9,0)</f>
        <v>80350000</v>
      </c>
      <c r="U467" s="22">
        <f>Target_AM[[#This Row],[PROPORSI]]*VLOOKUP(Target_AM[[#This Row],[NIPNAS]],Target_CC[],COLUMN(G$2)+9,0)</f>
        <v>82262500</v>
      </c>
      <c r="V467" s="22">
        <f>Target_AM[[#This Row],[PROPORSI]]*VLOOKUP(Target_AM[[#This Row],[NIPNAS]],Target_CC[],COLUMN(H$2)+9,0)</f>
        <v>81497500</v>
      </c>
      <c r="W467" s="22">
        <f>Target_AM[[#This Row],[PROPORSI]]*VLOOKUP(Target_AM[[#This Row],[NIPNAS]],Target_CC[],COLUMN(I$2)+9,0)</f>
        <v>81497500</v>
      </c>
      <c r="X467" s="22">
        <f>Target_AM[[#This Row],[PROPORSI]]*VLOOKUP(Target_AM[[#This Row],[NIPNAS]],Target_CC[],COLUMN(J$2)+9,0)</f>
        <v>82262500</v>
      </c>
      <c r="Y467" s="22">
        <f>Target_AM[[#This Row],[PROPORSI]]*VLOOKUP(Target_AM[[#This Row],[NIPNAS]],Target_CC[],COLUMN(K$2)+9,0)</f>
        <v>81115000</v>
      </c>
      <c r="Z467" s="22">
        <f>Target_AM[[#This Row],[PROPORSI]]*VLOOKUP(Target_AM[[#This Row],[NIPNAS]],Target_CC[],COLUMN(L$2)+9,0)</f>
        <v>81497500</v>
      </c>
      <c r="AA467" s="22">
        <f>Target_AM[[#This Row],[PROPORSI]]*VLOOKUP(Target_AM[[#This Row],[NIPNAS]],Target_CC[],COLUMN(M$2)+9,0)</f>
        <v>972232500</v>
      </c>
      <c r="AB467" s="22">
        <f>Target_AM[[#This Row],[PROPORSI]]*VLOOKUP(Target_AM[[#This Row],[NIPNAS]],Target_CC[],COLUMN(N$2)+9,0)</f>
        <v>1010603.8580868621</v>
      </c>
      <c r="AC467" s="22">
        <f>Target_AM[[#This Row],[PROPORSI]]*VLOOKUP(Target_AM[[#This Row],[NIPNAS]],Target_CC[],COLUMN(O$2)+9,0)</f>
        <v>1930862.3367256424</v>
      </c>
      <c r="AD467" s="22">
        <f>Target_AM[[#This Row],[PROPORSI]]*VLOOKUP(Target_AM[[#This Row],[NIPNAS]],Target_CC[],COLUMN(P$2)+9,0)</f>
        <v>2123948.5703982064</v>
      </c>
      <c r="AE467" s="22">
        <f>Target_AM[[#This Row],[PROPORSI]]*VLOOKUP(Target_AM[[#This Row],[NIPNAS]],Target_CC[],COLUMN(Q$2)+9,0)</f>
        <v>2067095.4015946181</v>
      </c>
      <c r="AF467" s="22">
        <f>Target_AM[[#This Row],[PROPORSI]]*VLOOKUP(Target_AM[[#This Row],[NIPNAS]],Target_CC[],COLUMN(R$2)+9,0)</f>
        <v>3319278.1929452042</v>
      </c>
      <c r="AG467" s="22">
        <f>Target_AM[[#This Row],[PROPORSI]]*VLOOKUP(Target_AM[[#This Row],[NIPNAS]],Target_CC[],COLUMN(S$2)+9,0)</f>
        <v>2987350.373650684</v>
      </c>
      <c r="AH467" s="22">
        <f>Target_AM[[#This Row],[PROPORSI]]*VLOOKUP(Target_AM[[#This Row],[NIPNAS]],Target_CC[],COLUMN(T$2)+9,0)</f>
        <v>1687299.748080479</v>
      </c>
      <c r="AI467" s="22">
        <f>Target_AM[[#This Row],[PROPORSI]]*VLOOKUP(Target_AM[[#This Row],[NIPNAS]],Target_CC[],COLUMN(U$2)+9,0)</f>
        <v>3712059.4457770539</v>
      </c>
      <c r="AJ467" s="22">
        <f>Target_AM[[#This Row],[PROPORSI]]*VLOOKUP(Target_AM[[#This Row],[NIPNAS]],Target_CC[],COLUMN(V$2)+9,0)</f>
        <v>3093382.871480878</v>
      </c>
      <c r="AK467" s="22">
        <f>Target_AM[[#This Row],[PROPORSI]]*VLOOKUP(Target_AM[[#This Row],[NIPNAS]],Target_CC[],COLUMN(W$2)+9,0)</f>
        <v>3712059.4457770539</v>
      </c>
      <c r="AL467" s="22">
        <f>Target_AM[[#This Row],[PROPORSI]]*VLOOKUP(Target_AM[[#This Row],[NIPNAS]],Target_CC[],COLUMN(X$2)+9,0)</f>
        <v>4021397.7329251426</v>
      </c>
      <c r="AM467" s="22">
        <f>Target_AM[[#This Row],[PROPORSI]]*VLOOKUP(Target_AM[[#This Row],[NIPNAS]],Target_CC[],COLUMN(Y$2)+9,0)</f>
        <v>4021397.7329251426</v>
      </c>
      <c r="AN467" s="22">
        <f>Target_AM[[#This Row],[PROPORSI]]*VLOOKUP(Target_AM[[#This Row],[NIPNAS]],Target_CC[],COLUMN(Z$2)+9,0)</f>
        <v>33686735.710366964</v>
      </c>
      <c r="AO467" s="22">
        <f>Target_AM[[#This Row],[PROPORSI]]*VLOOKUP(Target_AM[[#This Row],[NIPNAS]],Target_CC[],COLUMN(AA$2)+9,0)</f>
        <v>81743103.858086869</v>
      </c>
      <c r="AP467" s="22">
        <f>Target_AM[[#This Row],[PROPORSI]]*VLOOKUP(Target_AM[[#This Row],[NIPNAS]],Target_CC[],COLUMN(AB$2)+9,0)</f>
        <v>83045862.336725637</v>
      </c>
      <c r="AQ467" s="22">
        <f>Target_AM[[#This Row],[PROPORSI]]*VLOOKUP(Target_AM[[#This Row],[NIPNAS]],Target_CC[],COLUMN(AC$2)+9,0)</f>
        <v>82473948.570398211</v>
      </c>
      <c r="AR467" s="22">
        <f>Target_AM[[#This Row],[PROPORSI]]*VLOOKUP(Target_AM[[#This Row],[NIPNAS]],Target_CC[],COLUMN(AD$2)+9,0)</f>
        <v>81652095.401594624</v>
      </c>
      <c r="AS467" s="22">
        <f>Target_AM[[#This Row],[PROPORSI]]*VLOOKUP(Target_AM[[#This Row],[NIPNAS]],Target_CC[],COLUMN(AE$2)+9,0)</f>
        <v>83286778.192945197</v>
      </c>
      <c r="AT467" s="22">
        <f>Target_AM[[#This Row],[PROPORSI]]*VLOOKUP(Target_AM[[#This Row],[NIPNAS]],Target_CC[],COLUMN(AF$2)+9,0)</f>
        <v>83337350.373650685</v>
      </c>
      <c r="AU467" s="22">
        <f>Target_AM[[#This Row],[PROPORSI]]*VLOOKUP(Target_AM[[#This Row],[NIPNAS]],Target_CC[],COLUMN(AG$2)+9,0)</f>
        <v>83949799.748080477</v>
      </c>
      <c r="AV467" s="22">
        <f>Target_AM[[#This Row],[PROPORSI]]*VLOOKUP(Target_AM[[#This Row],[NIPNAS]],Target_CC[],COLUMN(AH$2)+9,0)</f>
        <v>85209559.445777059</v>
      </c>
      <c r="AW467" s="22">
        <f>Target_AM[[#This Row],[PROPORSI]]*VLOOKUP(Target_AM[[#This Row],[NIPNAS]],Target_CC[],COLUMN(AI$2)+9,0)</f>
        <v>84590882.871480882</v>
      </c>
      <c r="AX467" s="22">
        <f>Target_AM[[#This Row],[PROPORSI]]*VLOOKUP(Target_AM[[#This Row],[NIPNAS]],Target_CC[],COLUMN(AJ$2)+9,0)</f>
        <v>85974559.445777059</v>
      </c>
      <c r="AY467" s="22">
        <f>Target_AM[[#This Row],[PROPORSI]]*VLOOKUP(Target_AM[[#This Row],[NIPNAS]],Target_CC[],COLUMN(AK$2)+9,0)</f>
        <v>85136397.732925147</v>
      </c>
      <c r="AZ467" s="22">
        <f>Target_AM[[#This Row],[PROPORSI]]*VLOOKUP(Target_AM[[#This Row],[NIPNAS]],Target_CC[],COLUMN(AL$2)+9,0)</f>
        <v>85518897.732925147</v>
      </c>
      <c r="BA467" s="22">
        <f>Target_AM[[#This Row],[PROPORSI]]*VLOOKUP(Target_AM[[#This Row],[NIPNAS]],Target_CC[],COLUMN(AM$2)+9,0)</f>
        <v>1005919235.7103671</v>
      </c>
      <c r="BB467" s="22">
        <f>Target_AM[[#This Row],[PROPORSI]]*VLOOKUP(Target_AM[[#This Row],[NIPNAS]],Target_CC[],COLUMN(AN$2)+9,0)</f>
        <v>0</v>
      </c>
      <c r="BC467" s="22">
        <f>Target_AM[[#This Row],[PROPORSI]]*VLOOKUP(Target_AM[[#This Row],[NIPNAS]],Target_CC[],COLUMN(AO$2)+9,0)</f>
        <v>0</v>
      </c>
      <c r="BD467" s="22">
        <f>Target_AM[[#This Row],[PROPORSI]]*VLOOKUP(Target_AM[[#This Row],[NIPNAS]],Target_CC[],COLUMN(AP$2)+9,0)</f>
        <v>0</v>
      </c>
      <c r="BE467" s="22">
        <f>Target_AM[[#This Row],[PROPORSI]]*VLOOKUP(Target_AM[[#This Row],[NIPNAS]],Target_CC[],COLUMN(AQ$2)+9,0)</f>
        <v>0</v>
      </c>
      <c r="BF467" s="22">
        <f>Target_AM[[#This Row],[PROPORSI]]*VLOOKUP(Target_AM[[#This Row],[NIPNAS]],Target_CC[],COLUMN(AR$2)+9,0)</f>
        <v>0</v>
      </c>
      <c r="BG467" s="22">
        <f>Target_AM[[#This Row],[PROPORSI]]*VLOOKUP(Target_AM[[#This Row],[NIPNAS]],Target_CC[],COLUMN(AS$2)+9,0)</f>
        <v>0</v>
      </c>
      <c r="BH467" s="22">
        <f>Target_AM[[#This Row],[PROPORSI]]*VLOOKUP(Target_AM[[#This Row],[NIPNAS]],Target_CC[],COLUMN(AT$2)+9,0)</f>
        <v>0</v>
      </c>
      <c r="BI467" s="22">
        <f>Target_AM[[#This Row],[PROPORSI]]*VLOOKUP(Target_AM[[#This Row],[NIPNAS]],Target_CC[],COLUMN(AU$2)+9,0)</f>
        <v>0</v>
      </c>
      <c r="BJ467" s="22">
        <f>Target_AM[[#This Row],[PROPORSI]]*VLOOKUP(Target_AM[[#This Row],[NIPNAS]],Target_CC[],COLUMN(AV$2)+9,0)</f>
        <v>0</v>
      </c>
      <c r="BK467" s="22">
        <f>Target_AM[[#This Row],[PROPORSI]]*VLOOKUP(Target_AM[[#This Row],[NIPNAS]],Target_CC[],COLUMN(AW$2)+9,0)</f>
        <v>0</v>
      </c>
      <c r="BL467" s="22">
        <f>Target_AM[[#This Row],[PROPORSI]]*VLOOKUP(Target_AM[[#This Row],[NIPNAS]],Target_CC[],COLUMN(AX$2)+9,0)</f>
        <v>0</v>
      </c>
      <c r="BM467" s="22">
        <f>Target_AM[[#This Row],[PROPORSI]]*VLOOKUP(Target_AM[[#This Row],[NIPNAS]],Target_CC[],COLUMN(AY$2)+9,0)</f>
        <v>0</v>
      </c>
      <c r="BN467" s="22">
        <f>Target_AM[[#This Row],[PROPORSI]]*VLOOKUP(Target_AM[[#This Row],[NIPNAS]],Target_CC[],COLUMN(AZ$2)+9,0)</f>
        <v>0</v>
      </c>
      <c r="BO467" s="22">
        <f>Target_AM[[#This Row],[PROPORSI]]*VLOOKUP(Target_AM[[#This Row],[NIPNAS]],Target_CC[],COLUMN(BA$2)+9,0)</f>
        <v>86280996</v>
      </c>
      <c r="BP467" s="22">
        <f>Target_AM[[#This Row],[PROPORSI]]*VLOOKUP(Target_AM[[#This Row],[NIPNAS]],Target_CC[],COLUMN(BB$2)+9,0)</f>
        <v>86299997</v>
      </c>
      <c r="BQ467" s="22">
        <f>Target_AM[[#This Row],[PROPORSI]]*VLOOKUP(Target_AM[[#This Row],[NIPNAS]],Target_CC[],COLUMN(BC$2)+9,0)</f>
        <v>86300000</v>
      </c>
      <c r="BR467" s="22">
        <f>Target_AM[[#This Row],[PROPORSI]]*VLOOKUP(Target_AM[[#This Row],[NIPNAS]],Target_CC[],COLUMN(BD$2)+9,0)</f>
        <v>83394150</v>
      </c>
      <c r="BS467" s="22">
        <f>Target_AM[[#This Row],[PROPORSI]]*VLOOKUP(Target_AM[[#This Row],[NIPNAS]],Target_CC[],COLUMN(BE$2)+9,0)</f>
        <v>83394150</v>
      </c>
      <c r="BT467" s="22">
        <f>Target_AM[[#This Row],[PROPORSI]]*VLOOKUP(Target_AM[[#This Row],[NIPNAS]],Target_CC[],COLUMN(BF$2)+9,0)</f>
        <v>83394150</v>
      </c>
      <c r="BU467" s="22">
        <f>Target_AM[[#This Row],[PROPORSI]]*VLOOKUP(Target_AM[[#This Row],[NIPNAS]],Target_CC[],COLUMN(BG$2)+9,0)</f>
        <v>83394150</v>
      </c>
      <c r="BV467" s="22">
        <f>Target_AM[[#This Row],[PROPORSI]]*VLOOKUP(Target_AM[[#This Row],[NIPNAS]],Target_CC[],COLUMN(BH$2)+9,0)</f>
        <v>83394150</v>
      </c>
      <c r="BW467" s="22">
        <f>Target_AM[[#This Row],[PROPORSI]]*VLOOKUP(Target_AM[[#This Row],[NIPNAS]],Target_CC[],COLUMN(BI$2)+9,0)</f>
        <v>83394150</v>
      </c>
      <c r="BX467" s="22">
        <f>Target_AM[[#This Row],[PROPORSI]]*VLOOKUP(Target_AM[[#This Row],[NIPNAS]],Target_CC[],COLUMN(BJ$2)+9,0)</f>
        <v>83394150</v>
      </c>
      <c r="BY467" s="22">
        <f>Target_AM[[#This Row],[PROPORSI]]*VLOOKUP(Target_AM[[#This Row],[NIPNAS]],Target_CC[],COLUMN(BK$2)+9,0)</f>
        <v>83394150</v>
      </c>
      <c r="BZ467" s="22">
        <f>Target_AM[[#This Row],[PROPORSI]]*VLOOKUP(Target_AM[[#This Row],[NIPNAS]],Target_CC[],COLUMN(BL$2)+9,0)</f>
        <v>83394150</v>
      </c>
      <c r="CA467" s="22">
        <f>Target_AM[[#This Row],[PROPORSI]]*VLOOKUP(Target_AM[[#This Row],[NIPNAS]],Target_CC[],COLUMN(BM$2)+9,0)</f>
        <v>1009428343</v>
      </c>
      <c r="CB467" s="22">
        <f>Target_AM[[#This Row],[PROPORSI]]*VLOOKUP(Target_AM[[#This Row],[NIPNAS]],Target_CC[],COLUMN(BN$2)+9,0)</f>
        <v>77175001</v>
      </c>
      <c r="CC467" s="22">
        <f>Target_AM[[#This Row],[PROPORSI]]*VLOOKUP(Target_AM[[#This Row],[NIPNAS]],Target_CC[],COLUMN(BO$2)+9,0)</f>
        <v>77174997</v>
      </c>
      <c r="CD467" s="22">
        <f>Target_AM[[#This Row],[PROPORSI]]*VLOOKUP(Target_AM[[#This Row],[NIPNAS]],Target_CC[],COLUMN(BP$2)+9,0)</f>
        <v>77175000</v>
      </c>
      <c r="CE467" s="22">
        <f>Target_AM[[#This Row],[PROPORSI]]*VLOOKUP(Target_AM[[#This Row],[NIPNAS]],Target_CC[],COLUMN(BQ$2)+9,0)</f>
        <v>73316250</v>
      </c>
      <c r="CF467" s="22">
        <f>Target_AM[[#This Row],[PROPORSI]]*VLOOKUP(Target_AM[[#This Row],[NIPNAS]],Target_CC[],COLUMN(BR$2)+9,0)</f>
        <v>73316250</v>
      </c>
      <c r="CG467" s="22">
        <f>Target_AM[[#This Row],[PROPORSI]]*VLOOKUP(Target_AM[[#This Row],[NIPNAS]],Target_CC[],COLUMN(BS$2)+9,0)</f>
        <v>73316250</v>
      </c>
      <c r="CH467" s="22">
        <f>Target_AM[[#This Row],[PROPORSI]]*VLOOKUP(Target_AM[[#This Row],[NIPNAS]],Target_CC[],COLUMN(BT$2)+9,0)</f>
        <v>73316250</v>
      </c>
      <c r="CI467" s="22">
        <f>Target_AM[[#This Row],[PROPORSI]]*VLOOKUP(Target_AM[[#This Row],[NIPNAS]],Target_CC[],COLUMN(BU$2)+9,0)</f>
        <v>73316250</v>
      </c>
      <c r="CJ467" s="22">
        <f>Target_AM[[#This Row],[PROPORSI]]*VLOOKUP(Target_AM[[#This Row],[NIPNAS]],Target_CC[],COLUMN(BV$2)+9,0)</f>
        <v>73316250</v>
      </c>
      <c r="CK467" s="22">
        <f>Target_AM[[#This Row],[PROPORSI]]*VLOOKUP(Target_AM[[#This Row],[NIPNAS]],Target_CC[],COLUMN(BW$2)+9,0)</f>
        <v>73316250</v>
      </c>
      <c r="CL467" s="22">
        <f>Target_AM[[#This Row],[PROPORSI]]*VLOOKUP(Target_AM[[#This Row],[NIPNAS]],Target_CC[],COLUMN(BX$2)+9,0)</f>
        <v>73316250</v>
      </c>
      <c r="CM467" s="22">
        <f>Target_AM[[#This Row],[PROPORSI]]*VLOOKUP(Target_AM[[#This Row],[NIPNAS]],Target_CC[],COLUMN(BY$2)+9,0)</f>
        <v>73316250</v>
      </c>
      <c r="CN467" s="22">
        <f>Target_AM[[#This Row],[PROPORSI]]*VLOOKUP(Target_AM[[#This Row],[NIPNAS]],Target_CC[],COLUMN(BZ$2)+9,0)</f>
        <v>891371248</v>
      </c>
      <c r="CO467" s="22">
        <f>Target_AM[[#This Row],[PROPORSI]]*VLOOKUP(Target_AM[[#This Row],[NIPNAS]],Target_CC[],COLUMN(CA$2)+9,0)</f>
        <v>10077900</v>
      </c>
      <c r="CP467" s="22">
        <f>Target_AM[[#This Row],[PROPORSI]]*VLOOKUP(Target_AM[[#This Row],[NIPNAS]],Target_CC[],COLUMN(CB$2)+9,0)</f>
        <v>10077900</v>
      </c>
      <c r="CQ467" s="22">
        <f>Target_AM[[#This Row],[PROPORSI]]*VLOOKUP(Target_AM[[#This Row],[NIPNAS]],Target_CC[],COLUMN(CC$2)+9,0)</f>
        <v>10077900</v>
      </c>
      <c r="CR467" s="22">
        <f>Target_AM[[#This Row],[PROPORSI]]*VLOOKUP(Target_AM[[#This Row],[NIPNAS]],Target_CC[],COLUMN(CD$2)+9,0)</f>
        <v>10077900</v>
      </c>
      <c r="CS467" s="22">
        <f>Target_AM[[#This Row],[PROPORSI]]*VLOOKUP(Target_AM[[#This Row],[NIPNAS]],Target_CC[],COLUMN(CE$2)+9,0)</f>
        <v>10077900</v>
      </c>
      <c r="CT467" s="22">
        <f>Target_AM[[#This Row],[PROPORSI]]*VLOOKUP(Target_AM[[#This Row],[NIPNAS]],Target_CC[],COLUMN(CF$2)+9,0)</f>
        <v>10077900</v>
      </c>
      <c r="CU467" s="22">
        <f>Target_AM[[#This Row],[PROPORSI]]*VLOOKUP(Target_AM[[#This Row],[NIPNAS]],Target_CC[],COLUMN(CG$2)+9,0)</f>
        <v>10077900</v>
      </c>
      <c r="CV467" s="22">
        <f>Target_AM[[#This Row],[PROPORSI]]*VLOOKUP(Target_AM[[#This Row],[NIPNAS]],Target_CC[],COLUMN(CH$2)+9,0)</f>
        <v>10077900</v>
      </c>
      <c r="CW467" s="22">
        <f>Target_AM[[#This Row],[PROPORSI]]*VLOOKUP(Target_AM[[#This Row],[NIPNAS]],Target_CC[],COLUMN(CI$2)+9,0)</f>
        <v>10077900</v>
      </c>
      <c r="CX467" s="22">
        <f>Target_AM[[#This Row],[PROPORSI]]*VLOOKUP(Target_AM[[#This Row],[NIPNAS]],Target_CC[],COLUMN(CJ$2)+9,0)</f>
        <v>10077900</v>
      </c>
      <c r="CY467" s="22">
        <f>Target_AM[[#This Row],[PROPORSI]]*VLOOKUP(Target_AM[[#This Row],[NIPNAS]],Target_CC[],COLUMN(CK$2)+9,0)</f>
        <v>10077900</v>
      </c>
      <c r="CZ467" s="22">
        <f>Target_AM[[#This Row],[PROPORSI]]*VLOOKUP(Target_AM[[#This Row],[NIPNAS]],Target_CC[],COLUMN(CL$2)+9,0)</f>
        <v>10077900</v>
      </c>
      <c r="DA467" s="22">
        <f>Target_AM[[#This Row],[PROPORSI]]*VLOOKUP(Target_AM[[#This Row],[NIPNAS]],Target_CC[],COLUMN(CM$2)+9,0)</f>
        <v>120934800</v>
      </c>
      <c r="DB467" s="22">
        <f>Target_AM[[#This Row],[PROPORSI]]*VLOOKUP(Target_AM[[#This Row],[NIPNAS]],Target_CC[],COLUMN(CN$2)+9,0)</f>
        <v>0</v>
      </c>
      <c r="DC467" s="22">
        <f>Target_AM[[#This Row],[PROPORSI]]*VLOOKUP(Target_AM[[#This Row],[NIPNAS]],Target_CC[],COLUMN(CO$2)+9,0)</f>
        <v>0</v>
      </c>
      <c r="DD467" s="22">
        <f>Target_AM[[#This Row],[PROPORSI]]*VLOOKUP(Target_AM[[#This Row],[NIPNAS]],Target_CC[],COLUMN(CP$2)+9,0)</f>
        <v>0</v>
      </c>
      <c r="DE467" s="22">
        <f>Target_AM[[#This Row],[PROPORSI]]*VLOOKUP(Target_AM[[#This Row],[NIPNAS]],Target_CC[],COLUMN(CQ$2)+9,0)</f>
        <v>0</v>
      </c>
      <c r="DF467" s="22">
        <f>Target_AM[[#This Row],[PROPORSI]]*VLOOKUP(Target_AM[[#This Row],[NIPNAS]],Target_CC[],COLUMN(CR$2)+9,0)</f>
        <v>0</v>
      </c>
      <c r="DG467" s="22">
        <f>Target_AM[[#This Row],[PROPORSI]]*VLOOKUP(Target_AM[[#This Row],[NIPNAS]],Target_CC[],COLUMN(CS$2)+9,0)</f>
        <v>0</v>
      </c>
      <c r="DH467" s="22">
        <f>Target_AM[[#This Row],[PROPORSI]]*VLOOKUP(Target_AM[[#This Row],[NIPNAS]],Target_CC[],COLUMN(CT$2)+9,0)</f>
        <v>0</v>
      </c>
      <c r="DI467" s="22">
        <f>Target_AM[[#This Row],[PROPORSI]]*VLOOKUP(Target_AM[[#This Row],[NIPNAS]],Target_CC[],COLUMN(CU$2)+9,0)</f>
        <v>0</v>
      </c>
      <c r="DJ467" s="22">
        <f>Target_AM[[#This Row],[PROPORSI]]*VLOOKUP(Target_AM[[#This Row],[NIPNAS]],Target_CC[],COLUMN(CV$2)+9,0)</f>
        <v>0</v>
      </c>
      <c r="DK467" s="22">
        <f>Target_AM[[#This Row],[PROPORSI]]*VLOOKUP(Target_AM[[#This Row],[NIPNAS]],Target_CC[],COLUMN(CW$2)+9,0)</f>
        <v>0</v>
      </c>
      <c r="DL467" s="22">
        <f>Target_AM[[#This Row],[PROPORSI]]*VLOOKUP(Target_AM[[#This Row],[NIPNAS]],Target_CC[],COLUMN(CX$2)+9,0)</f>
        <v>0</v>
      </c>
      <c r="DM467" s="22">
        <f>Target_AM[[#This Row],[PROPORSI]]*VLOOKUP(Target_AM[[#This Row],[NIPNAS]],Target_CC[],COLUMN(CY$2)+9,0)</f>
        <v>0</v>
      </c>
      <c r="DN467" s="22">
        <f>Target_AM[[#This Row],[PROPORSI]]*VLOOKUP(Target_AM[[#This Row],[NIPNAS]],Target_CC[],COLUMN(CZ$2)+9,0)</f>
        <v>0</v>
      </c>
      <c r="DO467" s="22">
        <f>Target_AM[[#This Row],[PROPORSI]]*VLOOKUP(Target_AM[[#This Row],[NIPNAS]],Target_CC[],COLUMN(DA$2)+9,0)</f>
        <v>0</v>
      </c>
      <c r="DP467" s="22">
        <f>Target_AM[[#This Row],[PROPORSI]]*VLOOKUP(Target_AM[[#This Row],[NIPNAS]],Target_CC[],COLUMN(DB$2)+9,0)</f>
        <v>0</v>
      </c>
      <c r="DQ467" s="22">
        <f>Target_AM[[#This Row],[PROPORSI]]*VLOOKUP(Target_AM[[#This Row],[NIPNAS]],Target_CC[],COLUMN(DC$2)+9,0)</f>
        <v>0</v>
      </c>
      <c r="DR467" s="22">
        <f>Target_AM[[#This Row],[PROPORSI]]*VLOOKUP(Target_AM[[#This Row],[NIPNAS]],Target_CC[],COLUMN(DD$2)+9,0)</f>
        <v>0</v>
      </c>
      <c r="DS467" s="22">
        <f>Target_AM[[#This Row],[PROPORSI]]*VLOOKUP(Target_AM[[#This Row],[NIPNAS]],Target_CC[],COLUMN(DE$2)+9,0)</f>
        <v>0</v>
      </c>
      <c r="DT467" s="22">
        <f>Target_AM[[#This Row],[PROPORSI]]*VLOOKUP(Target_AM[[#This Row],[NIPNAS]],Target_CC[],COLUMN(DF$2)+9,0)</f>
        <v>0</v>
      </c>
      <c r="DU467" s="22">
        <f>Target_AM[[#This Row],[PROPORSI]]*VLOOKUP(Target_AM[[#This Row],[NIPNAS]],Target_CC[],COLUMN(DG$2)+9,0)</f>
        <v>0</v>
      </c>
      <c r="DV467" s="22">
        <f>Target_AM[[#This Row],[PROPORSI]]*VLOOKUP(Target_AM[[#This Row],[NIPNAS]],Target_CC[],COLUMN(DH$2)+9,0)</f>
        <v>0</v>
      </c>
      <c r="DW467" s="22">
        <f>Target_AM[[#This Row],[PROPORSI]]*VLOOKUP(Target_AM[[#This Row],[NIPNAS]],Target_CC[],COLUMN(DI$2)+9,0)</f>
        <v>0</v>
      </c>
      <c r="DX467" s="22">
        <f>Target_AM[[#This Row],[PROPORSI]]*VLOOKUP(Target_AM[[#This Row],[NIPNAS]],Target_CC[],COLUMN(DJ$2)+9,0)</f>
        <v>0</v>
      </c>
      <c r="DY467" s="22">
        <f>Target_AM[[#This Row],[PROPORSI]]*VLOOKUP(Target_AM[[#This Row],[NIPNAS]],Target_CC[],COLUMN(DK$2)+9,0)</f>
        <v>0</v>
      </c>
      <c r="DZ467" s="22">
        <f>Target_AM[[#This Row],[PROPORSI]]*VLOOKUP(Target_AM[[#This Row],[NIPNAS]],Target_CC[],COLUMN(DL$2)+9,0)</f>
        <v>0</v>
      </c>
      <c r="EA467" s="22">
        <f>Target_AM[[#This Row],[PROPORSI]]*VLOOKUP(Target_AM[[#This Row],[NIPNAS]],Target_CC[],COLUMN(DM$2)+9,0)</f>
        <v>0</v>
      </c>
    </row>
    <row r="468" spans="2:131" x14ac:dyDescent="0.3">
      <c r="B468">
        <v>403613</v>
      </c>
      <c r="C468" t="s">
        <v>1003</v>
      </c>
      <c r="D468">
        <v>1</v>
      </c>
      <c r="E468" s="8">
        <v>45658</v>
      </c>
      <c r="F468">
        <v>2964389</v>
      </c>
      <c r="G468" t="s">
        <v>829</v>
      </c>
      <c r="J468" t="s">
        <v>309</v>
      </c>
      <c r="K468" t="s">
        <v>25</v>
      </c>
      <c r="L468" t="s">
        <v>159</v>
      </c>
      <c r="M468" t="s">
        <v>29</v>
      </c>
      <c r="N468" s="23">
        <f>Target_AM[[#This Row],[PROPORSI]]*VLOOKUP(Target_AM[[#This Row],[NIPNAS]],Target_CC[],9,0)</f>
        <v>1297987741.6950307</v>
      </c>
      <c r="O468" s="22">
        <f>Target_AM[[#This Row],[PROPORSI]]*VLOOKUP(Target_AM[[#This Row],[NIPNAS]],Target_CC[],COLUMN(A$2)+9,0)</f>
        <v>72346402.099090904</v>
      </c>
      <c r="P468" s="22">
        <f>Target_AM[[#This Row],[PROPORSI]]*VLOOKUP(Target_AM[[#This Row],[NIPNAS]],Target_CC[],COLUMN(B$2)+9,0)</f>
        <v>75906607.472727269</v>
      </c>
      <c r="Q468" s="22">
        <f>Target_AM[[#This Row],[PROPORSI]]*VLOOKUP(Target_AM[[#This Row],[NIPNAS]],Target_CC[],COLUMN(C$2)+9,0)</f>
        <v>68786196.725454539</v>
      </c>
      <c r="R468" s="22">
        <f>Target_AM[[#This Row],[PROPORSI]]*VLOOKUP(Target_AM[[#This Row],[NIPNAS]],Target_CC[],COLUMN(D$2)+9,0)</f>
        <v>61665785.978181817</v>
      </c>
      <c r="S468" s="22">
        <f>Target_AM[[#This Row],[PROPORSI]]*VLOOKUP(Target_AM[[#This Row],[NIPNAS]],Target_CC[],COLUMN(E$2)+9,0)</f>
        <v>65225991.351818182</v>
      </c>
      <c r="T468" s="22">
        <f>Target_AM[[#This Row],[PROPORSI]]*VLOOKUP(Target_AM[[#This Row],[NIPNAS]],Target_CC[],COLUMN(F$2)+9,0)</f>
        <v>68786196.725454539</v>
      </c>
      <c r="U468" s="22">
        <f>Target_AM[[#This Row],[PROPORSI]]*VLOOKUP(Target_AM[[#This Row],[NIPNAS]],Target_CC[],COLUMN(G$2)+9,0)</f>
        <v>86587223.593636364</v>
      </c>
      <c r="V468" s="22">
        <f>Target_AM[[#This Row],[PROPORSI]]*VLOOKUP(Target_AM[[#This Row],[NIPNAS]],Target_CC[],COLUMN(H$2)+9,0)</f>
        <v>79466812.846363634</v>
      </c>
      <c r="W468" s="22">
        <f>Target_AM[[#This Row],[PROPORSI]]*VLOOKUP(Target_AM[[#This Row],[NIPNAS]],Target_CC[],COLUMN(I$2)+9,0)</f>
        <v>79466812.846363634</v>
      </c>
      <c r="X468" s="22">
        <f>Target_AM[[#This Row],[PROPORSI]]*VLOOKUP(Target_AM[[#This Row],[NIPNAS]],Target_CC[],COLUMN(J$2)+9,0)</f>
        <v>86587223.593636364</v>
      </c>
      <c r="Y468" s="22">
        <f>Target_AM[[#This Row],[PROPORSI]]*VLOOKUP(Target_AM[[#This Row],[NIPNAS]],Target_CC[],COLUMN(K$2)+9,0)</f>
        <v>75906607.472727269</v>
      </c>
      <c r="Z468" s="22">
        <f>Target_AM[[#This Row],[PROPORSI]]*VLOOKUP(Target_AM[[#This Row],[NIPNAS]],Target_CC[],COLUMN(L$2)+9,0)</f>
        <v>79466812.846363634</v>
      </c>
      <c r="AA468" s="22">
        <f>Target_AM[[#This Row],[PROPORSI]]*VLOOKUP(Target_AM[[#This Row],[NIPNAS]],Target_CC[],COLUMN(M$2)+9,0)</f>
        <v>900198673.55181837</v>
      </c>
      <c r="AB468" s="22">
        <f>Target_AM[[#This Row],[PROPORSI]]*VLOOKUP(Target_AM[[#This Row],[NIPNAS]],Target_CC[],COLUMN(N$2)+9,0)</f>
        <v>9670699.8199044056</v>
      </c>
      <c r="AC468" s="22">
        <f>Target_AM[[#This Row],[PROPORSI]]*VLOOKUP(Target_AM[[#This Row],[NIPNAS]],Target_CC[],COLUMN(O$2)+9,0)</f>
        <v>10284285.475639995</v>
      </c>
      <c r="AD468" s="22">
        <f>Target_AM[[#This Row],[PROPORSI]]*VLOOKUP(Target_AM[[#This Row],[NIPNAS]],Target_CC[],COLUMN(P$2)+9,0)</f>
        <v>13531793.876424337</v>
      </c>
      <c r="AE468" s="22">
        <f>Target_AM[[#This Row],[PROPORSI]]*VLOOKUP(Target_AM[[#This Row],[NIPNAS]],Target_CC[],COLUMN(Q$2)+9,0)</f>
        <v>13796386.904905261</v>
      </c>
      <c r="AF468" s="22">
        <f>Target_AM[[#This Row],[PROPORSI]]*VLOOKUP(Target_AM[[#This Row],[NIPNAS]],Target_CC[],COLUMN(R$2)+9,0)</f>
        <v>18045444.227380242</v>
      </c>
      <c r="AG468" s="22">
        <f>Target_AM[[#This Row],[PROPORSI]]*VLOOKUP(Target_AM[[#This Row],[NIPNAS]],Target_CC[],COLUMN(S$2)+9,0)</f>
        <v>16860833.745683618</v>
      </c>
      <c r="AH468" s="22">
        <f>Target_AM[[#This Row],[PROPORSI]]*VLOOKUP(Target_AM[[#This Row],[NIPNAS]],Target_CC[],COLUMN(T$2)+9,0)</f>
        <v>14806182.225993585</v>
      </c>
      <c r="AI468" s="22">
        <f>Target_AM[[#This Row],[PROPORSI]]*VLOOKUP(Target_AM[[#This Row],[NIPNAS]],Target_CC[],COLUMN(U$2)+9,0)</f>
        <v>16748904.895855848</v>
      </c>
      <c r="AJ468" s="22">
        <f>Target_AM[[#This Row],[PROPORSI]]*VLOOKUP(Target_AM[[#This Row],[NIPNAS]],Target_CC[],COLUMN(V$2)+9,0)</f>
        <v>14543046.114519067</v>
      </c>
      <c r="AK468" s="22">
        <f>Target_AM[[#This Row],[PROPORSI]]*VLOOKUP(Target_AM[[#This Row],[NIPNAS]],Target_CC[],COLUMN(W$2)+9,0)</f>
        <v>15305323.257748941</v>
      </c>
      <c r="AL468" s="22">
        <f>Target_AM[[#This Row],[PROPORSI]]*VLOOKUP(Target_AM[[#This Row],[NIPNAS]],Target_CC[],COLUMN(X$2)+9,0)</f>
        <v>18804832.69511418</v>
      </c>
      <c r="AM468" s="22">
        <f>Target_AM[[#This Row],[PROPORSI]]*VLOOKUP(Target_AM[[#This Row],[NIPNAS]],Target_CC[],COLUMN(Y$2)+9,0)</f>
        <v>22310537.733897097</v>
      </c>
      <c r="AN468" s="22">
        <f>Target_AM[[#This Row],[PROPORSI]]*VLOOKUP(Target_AM[[#This Row],[NIPNAS]],Target_CC[],COLUMN(Z$2)+9,0)</f>
        <v>184708270.97306657</v>
      </c>
      <c r="AO468" s="22">
        <f>Target_AM[[#This Row],[PROPORSI]]*VLOOKUP(Target_AM[[#This Row],[NIPNAS]],Target_CC[],COLUMN(AA$2)+9,0)</f>
        <v>82017101.918995306</v>
      </c>
      <c r="AP468" s="22">
        <f>Target_AM[[#This Row],[PROPORSI]]*VLOOKUP(Target_AM[[#This Row],[NIPNAS]],Target_CC[],COLUMN(AB$2)+9,0)</f>
        <v>86190892.948367268</v>
      </c>
      <c r="AQ468" s="22">
        <f>Target_AM[[#This Row],[PROPORSI]]*VLOOKUP(Target_AM[[#This Row],[NIPNAS]],Target_CC[],COLUMN(AC$2)+9,0)</f>
        <v>82317990.601878881</v>
      </c>
      <c r="AR468" s="22">
        <f>Target_AM[[#This Row],[PROPORSI]]*VLOOKUP(Target_AM[[#This Row],[NIPNAS]],Target_CC[],COLUMN(AD$2)+9,0)</f>
        <v>75462172.883087084</v>
      </c>
      <c r="AS468" s="22">
        <f>Target_AM[[#This Row],[PROPORSI]]*VLOOKUP(Target_AM[[#This Row],[NIPNAS]],Target_CC[],COLUMN(AE$2)+9,0)</f>
        <v>83271435.57919842</v>
      </c>
      <c r="AT468" s="22">
        <f>Target_AM[[#This Row],[PROPORSI]]*VLOOKUP(Target_AM[[#This Row],[NIPNAS]],Target_CC[],COLUMN(AF$2)+9,0)</f>
        <v>85647030.471138149</v>
      </c>
      <c r="AU468" s="22">
        <f>Target_AM[[#This Row],[PROPORSI]]*VLOOKUP(Target_AM[[#This Row],[NIPNAS]],Target_CC[],COLUMN(AG$2)+9,0)</f>
        <v>101393405.81962995</v>
      </c>
      <c r="AV468" s="22">
        <f>Target_AM[[#This Row],[PROPORSI]]*VLOOKUP(Target_AM[[#This Row],[NIPNAS]],Target_CC[],COLUMN(AH$2)+9,0)</f>
        <v>96215717.742219478</v>
      </c>
      <c r="AW468" s="22">
        <f>Target_AM[[#This Row],[PROPORSI]]*VLOOKUP(Target_AM[[#This Row],[NIPNAS]],Target_CC[],COLUMN(AI$2)+9,0)</f>
        <v>94009858.960882694</v>
      </c>
      <c r="AX468" s="22">
        <f>Target_AM[[#This Row],[PROPORSI]]*VLOOKUP(Target_AM[[#This Row],[NIPNAS]],Target_CC[],COLUMN(AJ$2)+9,0)</f>
        <v>101892546.85138531</v>
      </c>
      <c r="AY468" s="22">
        <f>Target_AM[[#This Row],[PROPORSI]]*VLOOKUP(Target_AM[[#This Row],[NIPNAS]],Target_CC[],COLUMN(AK$2)+9,0)</f>
        <v>94711440.167841449</v>
      </c>
      <c r="AZ468" s="22">
        <f>Target_AM[[#This Row],[PROPORSI]]*VLOOKUP(Target_AM[[#This Row],[NIPNAS]],Target_CC[],COLUMN(AL$2)+9,0)</f>
        <v>101777350.58026072</v>
      </c>
      <c r="BA468" s="22">
        <f>Target_AM[[#This Row],[PROPORSI]]*VLOOKUP(Target_AM[[#This Row],[NIPNAS]],Target_CC[],COLUMN(AM$2)+9,0)</f>
        <v>1084906944.5248847</v>
      </c>
      <c r="BB468" s="22">
        <f>Target_AM[[#This Row],[PROPORSI]]*VLOOKUP(Target_AM[[#This Row],[NIPNAS]],Target_CC[],COLUMN(AN$2)+9,0)</f>
        <v>0</v>
      </c>
      <c r="BC468" s="22">
        <f>Target_AM[[#This Row],[PROPORSI]]*VLOOKUP(Target_AM[[#This Row],[NIPNAS]],Target_CC[],COLUMN(AO$2)+9,0)</f>
        <v>0</v>
      </c>
      <c r="BD468" s="22">
        <f>Target_AM[[#This Row],[PROPORSI]]*VLOOKUP(Target_AM[[#This Row],[NIPNAS]],Target_CC[],COLUMN(AP$2)+9,0)</f>
        <v>0</v>
      </c>
      <c r="BE468" s="22">
        <f>Target_AM[[#This Row],[PROPORSI]]*VLOOKUP(Target_AM[[#This Row],[NIPNAS]],Target_CC[],COLUMN(AQ$2)+9,0)</f>
        <v>0</v>
      </c>
      <c r="BF468" s="22">
        <f>Target_AM[[#This Row],[PROPORSI]]*VLOOKUP(Target_AM[[#This Row],[NIPNAS]],Target_CC[],COLUMN(AR$2)+9,0)</f>
        <v>0</v>
      </c>
      <c r="BG468" s="22">
        <f>Target_AM[[#This Row],[PROPORSI]]*VLOOKUP(Target_AM[[#This Row],[NIPNAS]],Target_CC[],COLUMN(AS$2)+9,0)</f>
        <v>0</v>
      </c>
      <c r="BH468" s="22">
        <f>Target_AM[[#This Row],[PROPORSI]]*VLOOKUP(Target_AM[[#This Row],[NIPNAS]],Target_CC[],COLUMN(AT$2)+9,0)</f>
        <v>0</v>
      </c>
      <c r="BI468" s="22">
        <f>Target_AM[[#This Row],[PROPORSI]]*VLOOKUP(Target_AM[[#This Row],[NIPNAS]],Target_CC[],COLUMN(AU$2)+9,0)</f>
        <v>0</v>
      </c>
      <c r="BJ468" s="22">
        <f>Target_AM[[#This Row],[PROPORSI]]*VLOOKUP(Target_AM[[#This Row],[NIPNAS]],Target_CC[],COLUMN(AV$2)+9,0)</f>
        <v>0</v>
      </c>
      <c r="BK468" s="22">
        <f>Target_AM[[#This Row],[PROPORSI]]*VLOOKUP(Target_AM[[#This Row],[NIPNAS]],Target_CC[],COLUMN(AW$2)+9,0)</f>
        <v>0</v>
      </c>
      <c r="BL468" s="22">
        <f>Target_AM[[#This Row],[PROPORSI]]*VLOOKUP(Target_AM[[#This Row],[NIPNAS]],Target_CC[],COLUMN(AX$2)+9,0)</f>
        <v>0</v>
      </c>
      <c r="BM468" s="22">
        <f>Target_AM[[#This Row],[PROPORSI]]*VLOOKUP(Target_AM[[#This Row],[NIPNAS]],Target_CC[],COLUMN(AY$2)+9,0)</f>
        <v>0</v>
      </c>
      <c r="BN468" s="22">
        <f>Target_AM[[#This Row],[PROPORSI]]*VLOOKUP(Target_AM[[#This Row],[NIPNAS]],Target_CC[],COLUMN(AZ$2)+9,0)</f>
        <v>0</v>
      </c>
      <c r="BO468" s="22">
        <f>Target_AM[[#This Row],[PROPORSI]]*VLOOKUP(Target_AM[[#This Row],[NIPNAS]],Target_CC[],COLUMN(BA$2)+9,0)</f>
        <v>83206467</v>
      </c>
      <c r="BP468" s="22">
        <f>Target_AM[[#This Row],[PROPORSI]]*VLOOKUP(Target_AM[[#This Row],[NIPNAS]],Target_CC[],COLUMN(BB$2)+9,0)</f>
        <v>84874724</v>
      </c>
      <c r="BQ468" s="22">
        <f>Target_AM[[#This Row],[PROPORSI]]*VLOOKUP(Target_AM[[#This Row],[NIPNAS]],Target_CC[],COLUMN(BC$2)+9,0)</f>
        <v>90583432</v>
      </c>
      <c r="BR468" s="22">
        <f>Target_AM[[#This Row],[PROPORSI]]*VLOOKUP(Target_AM[[#This Row],[NIPNAS]],Target_CC[],COLUMN(BD$2)+9,0)</f>
        <v>89402629</v>
      </c>
      <c r="BS468" s="22">
        <f>Target_AM[[#This Row],[PROPORSI]]*VLOOKUP(Target_AM[[#This Row],[NIPNAS]],Target_CC[],COLUMN(BE$2)+9,0)</f>
        <v>89402629</v>
      </c>
      <c r="BT468" s="22">
        <f>Target_AM[[#This Row],[PROPORSI]]*VLOOKUP(Target_AM[[#This Row],[NIPNAS]],Target_CC[],COLUMN(BF$2)+9,0)</f>
        <v>89402629</v>
      </c>
      <c r="BU468" s="22">
        <f>Target_AM[[#This Row],[PROPORSI]]*VLOOKUP(Target_AM[[#This Row],[NIPNAS]],Target_CC[],COLUMN(BG$2)+9,0)</f>
        <v>89402629</v>
      </c>
      <c r="BV468" s="22">
        <f>Target_AM[[#This Row],[PROPORSI]]*VLOOKUP(Target_AM[[#This Row],[NIPNAS]],Target_CC[],COLUMN(BH$2)+9,0)</f>
        <v>89402629</v>
      </c>
      <c r="BW468" s="22">
        <f>Target_AM[[#This Row],[PROPORSI]]*VLOOKUP(Target_AM[[#This Row],[NIPNAS]],Target_CC[],COLUMN(BI$2)+9,0)</f>
        <v>89402629</v>
      </c>
      <c r="BX468" s="22">
        <f>Target_AM[[#This Row],[PROPORSI]]*VLOOKUP(Target_AM[[#This Row],[NIPNAS]],Target_CC[],COLUMN(BJ$2)+9,0)</f>
        <v>89402629</v>
      </c>
      <c r="BY468" s="22">
        <f>Target_AM[[#This Row],[PROPORSI]]*VLOOKUP(Target_AM[[#This Row],[NIPNAS]],Target_CC[],COLUMN(BK$2)+9,0)</f>
        <v>89402629</v>
      </c>
      <c r="BZ468" s="22">
        <f>Target_AM[[#This Row],[PROPORSI]]*VLOOKUP(Target_AM[[#This Row],[NIPNAS]],Target_CC[],COLUMN(BL$2)+9,0)</f>
        <v>89402629</v>
      </c>
      <c r="CA468" s="22">
        <f>Target_AM[[#This Row],[PROPORSI]]*VLOOKUP(Target_AM[[#This Row],[NIPNAS]],Target_CC[],COLUMN(BM$2)+9,0)</f>
        <v>1063288284</v>
      </c>
      <c r="CB468" s="22">
        <f>Target_AM[[#This Row],[PROPORSI]]*VLOOKUP(Target_AM[[#This Row],[NIPNAS]],Target_CC[],COLUMN(BN$2)+9,0)</f>
        <v>4750000</v>
      </c>
      <c r="CC468" s="22">
        <f>Target_AM[[#This Row],[PROPORSI]]*VLOOKUP(Target_AM[[#This Row],[NIPNAS]],Target_CC[],COLUMN(BO$2)+9,0)</f>
        <v>4750000</v>
      </c>
      <c r="CD468" s="22">
        <f>Target_AM[[#This Row],[PROPORSI]]*VLOOKUP(Target_AM[[#This Row],[NIPNAS]],Target_CC[],COLUMN(BP$2)+9,0)</f>
        <v>4750000</v>
      </c>
      <c r="CE468" s="22">
        <f>Target_AM[[#This Row],[PROPORSI]]*VLOOKUP(Target_AM[[#This Row],[NIPNAS]],Target_CC[],COLUMN(BQ$2)+9,0)</f>
        <v>4512500</v>
      </c>
      <c r="CF468" s="22">
        <f>Target_AM[[#This Row],[PROPORSI]]*VLOOKUP(Target_AM[[#This Row],[NIPNAS]],Target_CC[],COLUMN(BR$2)+9,0)</f>
        <v>4512500</v>
      </c>
      <c r="CG468" s="22">
        <f>Target_AM[[#This Row],[PROPORSI]]*VLOOKUP(Target_AM[[#This Row],[NIPNAS]],Target_CC[],COLUMN(BS$2)+9,0)</f>
        <v>4512500</v>
      </c>
      <c r="CH468" s="22">
        <f>Target_AM[[#This Row],[PROPORSI]]*VLOOKUP(Target_AM[[#This Row],[NIPNAS]],Target_CC[],COLUMN(BT$2)+9,0)</f>
        <v>4512500</v>
      </c>
      <c r="CI468" s="22">
        <f>Target_AM[[#This Row],[PROPORSI]]*VLOOKUP(Target_AM[[#This Row],[NIPNAS]],Target_CC[],COLUMN(BU$2)+9,0)</f>
        <v>4512500</v>
      </c>
      <c r="CJ468" s="22">
        <f>Target_AM[[#This Row],[PROPORSI]]*VLOOKUP(Target_AM[[#This Row],[NIPNAS]],Target_CC[],COLUMN(BV$2)+9,0)</f>
        <v>4512500</v>
      </c>
      <c r="CK468" s="22">
        <f>Target_AM[[#This Row],[PROPORSI]]*VLOOKUP(Target_AM[[#This Row],[NIPNAS]],Target_CC[],COLUMN(BW$2)+9,0)</f>
        <v>4512500</v>
      </c>
      <c r="CL468" s="22">
        <f>Target_AM[[#This Row],[PROPORSI]]*VLOOKUP(Target_AM[[#This Row],[NIPNAS]],Target_CC[],COLUMN(BX$2)+9,0)</f>
        <v>4512500</v>
      </c>
      <c r="CM468" s="22">
        <f>Target_AM[[#This Row],[PROPORSI]]*VLOOKUP(Target_AM[[#This Row],[NIPNAS]],Target_CC[],COLUMN(BY$2)+9,0)</f>
        <v>4512500</v>
      </c>
      <c r="CN468" s="22">
        <f>Target_AM[[#This Row],[PROPORSI]]*VLOOKUP(Target_AM[[#This Row],[NIPNAS]],Target_CC[],COLUMN(BZ$2)+9,0)</f>
        <v>54862500</v>
      </c>
      <c r="CO468" s="22">
        <f>Target_AM[[#This Row],[PROPORSI]]*VLOOKUP(Target_AM[[#This Row],[NIPNAS]],Target_CC[],COLUMN(CA$2)+9,0)</f>
        <v>82346275</v>
      </c>
      <c r="CP468" s="22">
        <f>Target_AM[[#This Row],[PROPORSI]]*VLOOKUP(Target_AM[[#This Row],[NIPNAS]],Target_CC[],COLUMN(CB$2)+9,0)</f>
        <v>83092049</v>
      </c>
      <c r="CQ468" s="22">
        <f>Target_AM[[#This Row],[PROPORSI]]*VLOOKUP(Target_AM[[#This Row],[NIPNAS]],Target_CC[],COLUMN(CC$2)+9,0)</f>
        <v>84890129</v>
      </c>
      <c r="CR468" s="22">
        <f>Target_AM[[#This Row],[PROPORSI]]*VLOOKUP(Target_AM[[#This Row],[NIPNAS]],Target_CC[],COLUMN(CD$2)+9,0)</f>
        <v>84890129</v>
      </c>
      <c r="CS468" s="22">
        <f>Target_AM[[#This Row],[PROPORSI]]*VLOOKUP(Target_AM[[#This Row],[NIPNAS]],Target_CC[],COLUMN(CE$2)+9,0)</f>
        <v>84890129</v>
      </c>
      <c r="CT468" s="22">
        <f>Target_AM[[#This Row],[PROPORSI]]*VLOOKUP(Target_AM[[#This Row],[NIPNAS]],Target_CC[],COLUMN(CF$2)+9,0)</f>
        <v>84890129</v>
      </c>
      <c r="CU468" s="22">
        <f>Target_AM[[#This Row],[PROPORSI]]*VLOOKUP(Target_AM[[#This Row],[NIPNAS]],Target_CC[],COLUMN(CG$2)+9,0)</f>
        <v>84890129</v>
      </c>
      <c r="CV468" s="22">
        <f>Target_AM[[#This Row],[PROPORSI]]*VLOOKUP(Target_AM[[#This Row],[NIPNAS]],Target_CC[],COLUMN(CH$2)+9,0)</f>
        <v>84890129</v>
      </c>
      <c r="CW468" s="22">
        <f>Target_AM[[#This Row],[PROPORSI]]*VLOOKUP(Target_AM[[#This Row],[NIPNAS]],Target_CC[],COLUMN(CI$2)+9,0)</f>
        <v>84890129</v>
      </c>
      <c r="CX468" s="22">
        <f>Target_AM[[#This Row],[PROPORSI]]*VLOOKUP(Target_AM[[#This Row],[NIPNAS]],Target_CC[],COLUMN(CJ$2)+9,0)</f>
        <v>84890129</v>
      </c>
      <c r="CY468" s="22">
        <f>Target_AM[[#This Row],[PROPORSI]]*VLOOKUP(Target_AM[[#This Row],[NIPNAS]],Target_CC[],COLUMN(CK$2)+9,0)</f>
        <v>84890129</v>
      </c>
      <c r="CZ468" s="22">
        <f>Target_AM[[#This Row],[PROPORSI]]*VLOOKUP(Target_AM[[#This Row],[NIPNAS]],Target_CC[],COLUMN(CL$2)+9,0)</f>
        <v>84890129</v>
      </c>
      <c r="DA468" s="22">
        <f>Target_AM[[#This Row],[PROPORSI]]*VLOOKUP(Target_AM[[#This Row],[NIPNAS]],Target_CC[],COLUMN(CM$2)+9,0)</f>
        <v>1014339614</v>
      </c>
      <c r="DB468" s="22">
        <f>Target_AM[[#This Row],[PROPORSI]]*VLOOKUP(Target_AM[[#This Row],[NIPNAS]],Target_CC[],COLUMN(CN$2)+9,0)</f>
        <v>0</v>
      </c>
      <c r="DC468" s="22">
        <f>Target_AM[[#This Row],[PROPORSI]]*VLOOKUP(Target_AM[[#This Row],[NIPNAS]],Target_CC[],COLUMN(CO$2)+9,0)</f>
        <v>0</v>
      </c>
      <c r="DD468" s="22">
        <f>Target_AM[[#This Row],[PROPORSI]]*VLOOKUP(Target_AM[[#This Row],[NIPNAS]],Target_CC[],COLUMN(CP$2)+9,0)</f>
        <v>0</v>
      </c>
      <c r="DE468" s="22">
        <f>Target_AM[[#This Row],[PROPORSI]]*VLOOKUP(Target_AM[[#This Row],[NIPNAS]],Target_CC[],COLUMN(CQ$2)+9,0)</f>
        <v>0</v>
      </c>
      <c r="DF468" s="22">
        <f>Target_AM[[#This Row],[PROPORSI]]*VLOOKUP(Target_AM[[#This Row],[NIPNAS]],Target_CC[],COLUMN(CR$2)+9,0)</f>
        <v>0</v>
      </c>
      <c r="DG468" s="22">
        <f>Target_AM[[#This Row],[PROPORSI]]*VLOOKUP(Target_AM[[#This Row],[NIPNAS]],Target_CC[],COLUMN(CS$2)+9,0)</f>
        <v>0</v>
      </c>
      <c r="DH468" s="22">
        <f>Target_AM[[#This Row],[PROPORSI]]*VLOOKUP(Target_AM[[#This Row],[NIPNAS]],Target_CC[],COLUMN(CT$2)+9,0)</f>
        <v>0</v>
      </c>
      <c r="DI468" s="22">
        <f>Target_AM[[#This Row],[PROPORSI]]*VLOOKUP(Target_AM[[#This Row],[NIPNAS]],Target_CC[],COLUMN(CU$2)+9,0)</f>
        <v>0</v>
      </c>
      <c r="DJ468" s="22">
        <f>Target_AM[[#This Row],[PROPORSI]]*VLOOKUP(Target_AM[[#This Row],[NIPNAS]],Target_CC[],COLUMN(CV$2)+9,0)</f>
        <v>0</v>
      </c>
      <c r="DK468" s="22">
        <f>Target_AM[[#This Row],[PROPORSI]]*VLOOKUP(Target_AM[[#This Row],[NIPNAS]],Target_CC[],COLUMN(CW$2)+9,0)</f>
        <v>0</v>
      </c>
      <c r="DL468" s="22">
        <f>Target_AM[[#This Row],[PROPORSI]]*VLOOKUP(Target_AM[[#This Row],[NIPNAS]],Target_CC[],COLUMN(CX$2)+9,0)</f>
        <v>0</v>
      </c>
      <c r="DM468" s="22">
        <f>Target_AM[[#This Row],[PROPORSI]]*VLOOKUP(Target_AM[[#This Row],[NIPNAS]],Target_CC[],COLUMN(CY$2)+9,0)</f>
        <v>0</v>
      </c>
      <c r="DN468" s="22">
        <f>Target_AM[[#This Row],[PROPORSI]]*VLOOKUP(Target_AM[[#This Row],[NIPNAS]],Target_CC[],COLUMN(CZ$2)+9,0)</f>
        <v>0</v>
      </c>
      <c r="DO468" s="22">
        <f>Target_AM[[#This Row],[PROPORSI]]*VLOOKUP(Target_AM[[#This Row],[NIPNAS]],Target_CC[],COLUMN(DA$2)+9,0)</f>
        <v>0</v>
      </c>
      <c r="DP468" s="22">
        <f>Target_AM[[#This Row],[PROPORSI]]*VLOOKUP(Target_AM[[#This Row],[NIPNAS]],Target_CC[],COLUMN(DB$2)+9,0)</f>
        <v>0</v>
      </c>
      <c r="DQ468" s="22">
        <f>Target_AM[[#This Row],[PROPORSI]]*VLOOKUP(Target_AM[[#This Row],[NIPNAS]],Target_CC[],COLUMN(DC$2)+9,0)</f>
        <v>0</v>
      </c>
      <c r="DR468" s="22">
        <f>Target_AM[[#This Row],[PROPORSI]]*VLOOKUP(Target_AM[[#This Row],[NIPNAS]],Target_CC[],COLUMN(DD$2)+9,0)</f>
        <v>0</v>
      </c>
      <c r="DS468" s="22">
        <f>Target_AM[[#This Row],[PROPORSI]]*VLOOKUP(Target_AM[[#This Row],[NIPNAS]],Target_CC[],COLUMN(DE$2)+9,0)</f>
        <v>0</v>
      </c>
      <c r="DT468" s="22">
        <f>Target_AM[[#This Row],[PROPORSI]]*VLOOKUP(Target_AM[[#This Row],[NIPNAS]],Target_CC[],COLUMN(DF$2)+9,0)</f>
        <v>0</v>
      </c>
      <c r="DU468" s="22">
        <f>Target_AM[[#This Row],[PROPORSI]]*VLOOKUP(Target_AM[[#This Row],[NIPNAS]],Target_CC[],COLUMN(DG$2)+9,0)</f>
        <v>0</v>
      </c>
      <c r="DV468" s="22">
        <f>Target_AM[[#This Row],[PROPORSI]]*VLOOKUP(Target_AM[[#This Row],[NIPNAS]],Target_CC[],COLUMN(DH$2)+9,0)</f>
        <v>0</v>
      </c>
      <c r="DW468" s="22">
        <f>Target_AM[[#This Row],[PROPORSI]]*VLOOKUP(Target_AM[[#This Row],[NIPNAS]],Target_CC[],COLUMN(DI$2)+9,0)</f>
        <v>0</v>
      </c>
      <c r="DX468" s="22">
        <f>Target_AM[[#This Row],[PROPORSI]]*VLOOKUP(Target_AM[[#This Row],[NIPNAS]],Target_CC[],COLUMN(DJ$2)+9,0)</f>
        <v>0</v>
      </c>
      <c r="DY468" s="22">
        <f>Target_AM[[#This Row],[PROPORSI]]*VLOOKUP(Target_AM[[#This Row],[NIPNAS]],Target_CC[],COLUMN(DK$2)+9,0)</f>
        <v>0</v>
      </c>
      <c r="DZ468" s="22">
        <f>Target_AM[[#This Row],[PROPORSI]]*VLOOKUP(Target_AM[[#This Row],[NIPNAS]],Target_CC[],COLUMN(DL$2)+9,0)</f>
        <v>0</v>
      </c>
      <c r="EA468" s="22">
        <f>Target_AM[[#This Row],[PROPORSI]]*VLOOKUP(Target_AM[[#This Row],[NIPNAS]],Target_CC[],COLUMN(DM$2)+9,0)</f>
        <v>0</v>
      </c>
    </row>
    <row r="469" spans="2:131" x14ac:dyDescent="0.3">
      <c r="B469">
        <v>406108</v>
      </c>
      <c r="C469" t="s">
        <v>999</v>
      </c>
      <c r="D469">
        <v>1</v>
      </c>
      <c r="E469" s="8">
        <v>45658</v>
      </c>
      <c r="F469">
        <v>5588514</v>
      </c>
      <c r="G469" t="s">
        <v>833</v>
      </c>
      <c r="J469" t="s">
        <v>296</v>
      </c>
      <c r="K469" t="s">
        <v>23</v>
      </c>
      <c r="L469" t="s">
        <v>159</v>
      </c>
      <c r="M469" t="s">
        <v>29</v>
      </c>
      <c r="N469" s="23">
        <f>Target_AM[[#This Row],[PROPORSI]]*VLOOKUP(Target_AM[[#This Row],[NIPNAS]],Target_CC[],9,0)</f>
        <v>1239994987.757899</v>
      </c>
      <c r="O469" s="22">
        <f>Target_AM[[#This Row],[PROPORSI]]*VLOOKUP(Target_AM[[#This Row],[NIPNAS]],Target_CC[],COLUMN(A$2)+9,0)</f>
        <v>97355129.401500002</v>
      </c>
      <c r="P469" s="22">
        <f>Target_AM[[#This Row],[PROPORSI]]*VLOOKUP(Target_AM[[#This Row],[NIPNAS]],Target_CC[],COLUMN(B$2)+9,0)</f>
        <v>95126260.140499979</v>
      </c>
      <c r="Q469" s="22">
        <f>Target_AM[[#This Row],[PROPORSI]]*VLOOKUP(Target_AM[[#This Row],[NIPNAS]],Target_CC[],COLUMN(C$2)+9,0)</f>
        <v>95515341.36150001</v>
      </c>
      <c r="R469" s="22">
        <f>Target_AM[[#This Row],[PROPORSI]]*VLOOKUP(Target_AM[[#This Row],[NIPNAS]],Target_CC[],COLUMN(D$2)+9,0)</f>
        <v>94934786.386499986</v>
      </c>
      <c r="S469" s="22">
        <f>Target_AM[[#This Row],[PROPORSI]]*VLOOKUP(Target_AM[[#This Row],[NIPNAS]],Target_CC[],COLUMN(E$2)+9,0)</f>
        <v>93480332.092499986</v>
      </c>
      <c r="T469" s="22">
        <f>Target_AM[[#This Row],[PROPORSI]]*VLOOKUP(Target_AM[[#This Row],[NIPNAS]],Target_CC[],COLUMN(F$2)+9,0)</f>
        <v>92408825.306500018</v>
      </c>
      <c r="U469" s="22">
        <f>Target_AM[[#This Row],[PROPORSI]]*VLOOKUP(Target_AM[[#This Row],[NIPNAS]],Target_CC[],COLUMN(G$2)+9,0)</f>
        <v>94785047.35800001</v>
      </c>
      <c r="V469" s="22">
        <f>Target_AM[[#This Row],[PROPORSI]]*VLOOKUP(Target_AM[[#This Row],[NIPNAS]],Target_CC[],COLUMN(H$2)+9,0)</f>
        <v>96484977.557500005</v>
      </c>
      <c r="W469" s="22">
        <f>Target_AM[[#This Row],[PROPORSI]]*VLOOKUP(Target_AM[[#This Row],[NIPNAS]],Target_CC[],COLUMN(I$2)+9,0)</f>
        <v>96048027.898000002</v>
      </c>
      <c r="X469" s="22">
        <f>Target_AM[[#This Row],[PROPORSI]]*VLOOKUP(Target_AM[[#This Row],[NIPNAS]],Target_CC[],COLUMN(J$2)+9,0)</f>
        <v>96095896.336500004</v>
      </c>
      <c r="Y469" s="22">
        <f>Target_AM[[#This Row],[PROPORSI]]*VLOOKUP(Target_AM[[#This Row],[NIPNAS]],Target_CC[],COLUMN(K$2)+9,0)</f>
        <v>96437109.119000003</v>
      </c>
      <c r="Z469" s="22">
        <f>Target_AM[[#This Row],[PROPORSI]]*VLOOKUP(Target_AM[[#This Row],[NIPNAS]],Target_CC[],COLUMN(L$2)+9,0)</f>
        <v>95611078.238499999</v>
      </c>
      <c r="AA469" s="22">
        <f>Target_AM[[#This Row],[PROPORSI]]*VLOOKUP(Target_AM[[#This Row],[NIPNAS]],Target_CC[],COLUMN(M$2)+9,0)</f>
        <v>1144282811.1965001</v>
      </c>
      <c r="AB469" s="22">
        <f>Target_AM[[#This Row],[PROPORSI]]*VLOOKUP(Target_AM[[#This Row],[NIPNAS]],Target_CC[],COLUMN(N$2)+9,0)</f>
        <v>0</v>
      </c>
      <c r="AC469" s="22">
        <f>Target_AM[[#This Row],[PROPORSI]]*VLOOKUP(Target_AM[[#This Row],[NIPNAS]],Target_CC[],COLUMN(O$2)+9,0)</f>
        <v>690859.22431823774</v>
      </c>
      <c r="AD469" s="22">
        <f>Target_AM[[#This Row],[PROPORSI]]*VLOOKUP(Target_AM[[#This Row],[NIPNAS]],Target_CC[],COLUMN(P$2)+9,0)</f>
        <v>683729.23020126333</v>
      </c>
      <c r="AE469" s="22">
        <f>Target_AM[[#This Row],[PROPORSI]]*VLOOKUP(Target_AM[[#This Row],[NIPNAS]],Target_CC[],COLUMN(Q$2)+9,0)</f>
        <v>537486.86343142285</v>
      </c>
      <c r="AF469" s="22">
        <f>Target_AM[[#This Row],[PROPORSI]]*VLOOKUP(Target_AM[[#This Row],[NIPNAS]],Target_CC[],COLUMN(R$2)+9,0)</f>
        <v>586231.66372162709</v>
      </c>
      <c r="AG469" s="22">
        <f>Target_AM[[#This Row],[PROPORSI]]*VLOOKUP(Target_AM[[#This Row],[NIPNAS]],Target_CC[],COLUMN(S$2)+9,0)</f>
        <v>571553.53985494352</v>
      </c>
      <c r="AH469" s="22">
        <f>Target_AM[[#This Row],[PROPORSI]]*VLOOKUP(Target_AM[[#This Row],[NIPNAS]],Target_CC[],COLUMN(T$2)+9,0)</f>
        <v>710365.72728492401</v>
      </c>
      <c r="AI469" s="22">
        <f>Target_AM[[#This Row],[PROPORSI]]*VLOOKUP(Target_AM[[#This Row],[NIPNAS]],Target_CC[],COLUMN(U$2)+9,0)</f>
        <v>598269.13892134407</v>
      </c>
      <c r="AJ469" s="22">
        <f>Target_AM[[#This Row],[PROPORSI]]*VLOOKUP(Target_AM[[#This Row],[NIPNAS]],Target_CC[],COLUMN(V$2)+9,0)</f>
        <v>715610.41381648171</v>
      </c>
      <c r="AK469" s="22">
        <f>Target_AM[[#This Row],[PROPORSI]]*VLOOKUP(Target_AM[[#This Row],[NIPNAS]],Target_CC[],COLUMN(W$2)+9,0)</f>
        <v>720720.50871695695</v>
      </c>
      <c r="AL469" s="22">
        <f>Target_AM[[#This Row],[PROPORSI]]*VLOOKUP(Target_AM[[#This Row],[NIPNAS]],Target_CC[],COLUMN(X$2)+9,0)</f>
        <v>611960.29877694696</v>
      </c>
      <c r="AM469" s="22">
        <f>Target_AM[[#This Row],[PROPORSI]]*VLOOKUP(Target_AM[[#This Row],[NIPNAS]],Target_CC[],COLUMN(Y$2)+9,0)</f>
        <v>623089.45347582689</v>
      </c>
      <c r="AN469" s="22">
        <f>Target_AM[[#This Row],[PROPORSI]]*VLOOKUP(Target_AM[[#This Row],[NIPNAS]],Target_CC[],COLUMN(Z$2)+9,0)</f>
        <v>7049876.062519975</v>
      </c>
      <c r="AO469" s="22">
        <f>Target_AM[[#This Row],[PROPORSI]]*VLOOKUP(Target_AM[[#This Row],[NIPNAS]],Target_CC[],COLUMN(AA$2)+9,0)</f>
        <v>97355129.401500002</v>
      </c>
      <c r="AP469" s="22">
        <f>Target_AM[[#This Row],[PROPORSI]]*VLOOKUP(Target_AM[[#This Row],[NIPNAS]],Target_CC[],COLUMN(AB$2)+9,0)</f>
        <v>95817119.364818215</v>
      </c>
      <c r="AQ469" s="22">
        <f>Target_AM[[#This Row],[PROPORSI]]*VLOOKUP(Target_AM[[#This Row],[NIPNAS]],Target_CC[],COLUMN(AC$2)+9,0)</f>
        <v>96199070.591701269</v>
      </c>
      <c r="AR469" s="22">
        <f>Target_AM[[#This Row],[PROPORSI]]*VLOOKUP(Target_AM[[#This Row],[NIPNAS]],Target_CC[],COLUMN(AD$2)+9,0)</f>
        <v>95472273.24993141</v>
      </c>
      <c r="AS469" s="22">
        <f>Target_AM[[#This Row],[PROPORSI]]*VLOOKUP(Target_AM[[#This Row],[NIPNAS]],Target_CC[],COLUMN(AE$2)+9,0)</f>
        <v>94066563.756221607</v>
      </c>
      <c r="AT469" s="22">
        <f>Target_AM[[#This Row],[PROPORSI]]*VLOOKUP(Target_AM[[#This Row],[NIPNAS]],Target_CC[],COLUMN(AF$2)+9,0)</f>
        <v>92980378.846354961</v>
      </c>
      <c r="AU469" s="22">
        <f>Target_AM[[#This Row],[PROPORSI]]*VLOOKUP(Target_AM[[#This Row],[NIPNAS]],Target_CC[],COLUMN(AG$2)+9,0)</f>
        <v>95495413.085284933</v>
      </c>
      <c r="AV469" s="22">
        <f>Target_AM[[#This Row],[PROPORSI]]*VLOOKUP(Target_AM[[#This Row],[NIPNAS]],Target_CC[],COLUMN(AH$2)+9,0)</f>
        <v>97083246.696421355</v>
      </c>
      <c r="AW469" s="22">
        <f>Target_AM[[#This Row],[PROPORSI]]*VLOOKUP(Target_AM[[#This Row],[NIPNAS]],Target_CC[],COLUMN(AI$2)+9,0)</f>
        <v>96763638.311816484</v>
      </c>
      <c r="AX469" s="22">
        <f>Target_AM[[#This Row],[PROPORSI]]*VLOOKUP(Target_AM[[#This Row],[NIPNAS]],Target_CC[],COLUMN(AJ$2)+9,0)</f>
        <v>96816616.84521696</v>
      </c>
      <c r="AY469" s="22">
        <f>Target_AM[[#This Row],[PROPORSI]]*VLOOKUP(Target_AM[[#This Row],[NIPNAS]],Target_CC[],COLUMN(AK$2)+9,0)</f>
        <v>97049069.417776942</v>
      </c>
      <c r="AZ469" s="22">
        <f>Target_AM[[#This Row],[PROPORSI]]*VLOOKUP(Target_AM[[#This Row],[NIPNAS]],Target_CC[],COLUMN(AL$2)+9,0)</f>
        <v>96234167.691975832</v>
      </c>
      <c r="BA469" s="22">
        <f>Target_AM[[#This Row],[PROPORSI]]*VLOOKUP(Target_AM[[#This Row],[NIPNAS]],Target_CC[],COLUMN(AM$2)+9,0)</f>
        <v>1151332687.2590199</v>
      </c>
      <c r="BB469" s="22">
        <f>Target_AM[[#This Row],[PROPORSI]]*VLOOKUP(Target_AM[[#This Row],[NIPNAS]],Target_CC[],COLUMN(AN$2)+9,0)</f>
        <v>0</v>
      </c>
      <c r="BC469" s="22">
        <f>Target_AM[[#This Row],[PROPORSI]]*VLOOKUP(Target_AM[[#This Row],[NIPNAS]],Target_CC[],COLUMN(AO$2)+9,0)</f>
        <v>0</v>
      </c>
      <c r="BD469" s="22">
        <f>Target_AM[[#This Row],[PROPORSI]]*VLOOKUP(Target_AM[[#This Row],[NIPNAS]],Target_CC[],COLUMN(AP$2)+9,0)</f>
        <v>0</v>
      </c>
      <c r="BE469" s="22">
        <f>Target_AM[[#This Row],[PROPORSI]]*VLOOKUP(Target_AM[[#This Row],[NIPNAS]],Target_CC[],COLUMN(AQ$2)+9,0)</f>
        <v>0</v>
      </c>
      <c r="BF469" s="22">
        <f>Target_AM[[#This Row],[PROPORSI]]*VLOOKUP(Target_AM[[#This Row],[NIPNAS]],Target_CC[],COLUMN(AR$2)+9,0)</f>
        <v>0</v>
      </c>
      <c r="BG469" s="22">
        <f>Target_AM[[#This Row],[PROPORSI]]*VLOOKUP(Target_AM[[#This Row],[NIPNAS]],Target_CC[],COLUMN(AS$2)+9,0)</f>
        <v>0</v>
      </c>
      <c r="BH469" s="22">
        <f>Target_AM[[#This Row],[PROPORSI]]*VLOOKUP(Target_AM[[#This Row],[NIPNAS]],Target_CC[],COLUMN(AT$2)+9,0)</f>
        <v>0</v>
      </c>
      <c r="BI469" s="22">
        <f>Target_AM[[#This Row],[PROPORSI]]*VLOOKUP(Target_AM[[#This Row],[NIPNAS]],Target_CC[],COLUMN(AU$2)+9,0)</f>
        <v>0</v>
      </c>
      <c r="BJ469" s="22">
        <f>Target_AM[[#This Row],[PROPORSI]]*VLOOKUP(Target_AM[[#This Row],[NIPNAS]],Target_CC[],COLUMN(AV$2)+9,0)</f>
        <v>0</v>
      </c>
      <c r="BK469" s="22">
        <f>Target_AM[[#This Row],[PROPORSI]]*VLOOKUP(Target_AM[[#This Row],[NIPNAS]],Target_CC[],COLUMN(AW$2)+9,0)</f>
        <v>0</v>
      </c>
      <c r="BL469" s="22">
        <f>Target_AM[[#This Row],[PROPORSI]]*VLOOKUP(Target_AM[[#This Row],[NIPNAS]],Target_CC[],COLUMN(AX$2)+9,0)</f>
        <v>0</v>
      </c>
      <c r="BM469" s="22">
        <f>Target_AM[[#This Row],[PROPORSI]]*VLOOKUP(Target_AM[[#This Row],[NIPNAS]],Target_CC[],COLUMN(AY$2)+9,0)</f>
        <v>0</v>
      </c>
      <c r="BN469" s="22">
        <f>Target_AM[[#This Row],[PROPORSI]]*VLOOKUP(Target_AM[[#This Row],[NIPNAS]],Target_CC[],COLUMN(AZ$2)+9,0)</f>
        <v>0</v>
      </c>
      <c r="BO469" s="22">
        <f>Target_AM[[#This Row],[PROPORSI]]*VLOOKUP(Target_AM[[#This Row],[NIPNAS]],Target_CC[],COLUMN(BA$2)+9,0)</f>
        <v>89140919</v>
      </c>
      <c r="BP469" s="22">
        <f>Target_AM[[#This Row],[PROPORSI]]*VLOOKUP(Target_AM[[#This Row],[NIPNAS]],Target_CC[],COLUMN(BB$2)+9,0)</f>
        <v>89135263</v>
      </c>
      <c r="BQ469" s="22">
        <f>Target_AM[[#This Row],[PROPORSI]]*VLOOKUP(Target_AM[[#This Row],[NIPNAS]],Target_CC[],COLUMN(BC$2)+9,0)</f>
        <v>88813696</v>
      </c>
      <c r="BR469" s="22">
        <f>Target_AM[[#This Row],[PROPORSI]]*VLOOKUP(Target_AM[[#This Row],[NIPNAS]],Target_CC[],COLUMN(BD$2)+9,0)</f>
        <v>88375908</v>
      </c>
      <c r="BS469" s="22">
        <f>Target_AM[[#This Row],[PROPORSI]]*VLOOKUP(Target_AM[[#This Row],[NIPNAS]],Target_CC[],COLUMN(BE$2)+9,0)</f>
        <v>88375908</v>
      </c>
      <c r="BT469" s="22">
        <f>Target_AM[[#This Row],[PROPORSI]]*VLOOKUP(Target_AM[[#This Row],[NIPNAS]],Target_CC[],COLUMN(BF$2)+9,0)</f>
        <v>88375908</v>
      </c>
      <c r="BU469" s="22">
        <f>Target_AM[[#This Row],[PROPORSI]]*VLOOKUP(Target_AM[[#This Row],[NIPNAS]],Target_CC[],COLUMN(BG$2)+9,0)</f>
        <v>88375908</v>
      </c>
      <c r="BV469" s="22">
        <f>Target_AM[[#This Row],[PROPORSI]]*VLOOKUP(Target_AM[[#This Row],[NIPNAS]],Target_CC[],COLUMN(BH$2)+9,0)</f>
        <v>88375908</v>
      </c>
      <c r="BW469" s="22">
        <f>Target_AM[[#This Row],[PROPORSI]]*VLOOKUP(Target_AM[[#This Row],[NIPNAS]],Target_CC[],COLUMN(BI$2)+9,0)</f>
        <v>88375908</v>
      </c>
      <c r="BX469" s="22">
        <f>Target_AM[[#This Row],[PROPORSI]]*VLOOKUP(Target_AM[[#This Row],[NIPNAS]],Target_CC[],COLUMN(BJ$2)+9,0)</f>
        <v>88375908</v>
      </c>
      <c r="BY469" s="22">
        <f>Target_AM[[#This Row],[PROPORSI]]*VLOOKUP(Target_AM[[#This Row],[NIPNAS]],Target_CC[],COLUMN(BK$2)+9,0)</f>
        <v>88375908</v>
      </c>
      <c r="BZ469" s="22">
        <f>Target_AM[[#This Row],[PROPORSI]]*VLOOKUP(Target_AM[[#This Row],[NIPNAS]],Target_CC[],COLUMN(BL$2)+9,0)</f>
        <v>88375908</v>
      </c>
      <c r="CA469" s="22">
        <f>Target_AM[[#This Row],[PROPORSI]]*VLOOKUP(Target_AM[[#This Row],[NIPNAS]],Target_CC[],COLUMN(BM$2)+9,0)</f>
        <v>1062473050</v>
      </c>
      <c r="CB469" s="22">
        <f>Target_AM[[#This Row],[PROPORSI]]*VLOOKUP(Target_AM[[#This Row],[NIPNAS]],Target_CC[],COLUMN(BN$2)+9,0)</f>
        <v>41400000</v>
      </c>
      <c r="CC469" s="22">
        <f>Target_AM[[#This Row],[PROPORSI]]*VLOOKUP(Target_AM[[#This Row],[NIPNAS]],Target_CC[],COLUMN(BO$2)+9,0)</f>
        <v>41400000</v>
      </c>
      <c r="CD469" s="22">
        <f>Target_AM[[#This Row],[PROPORSI]]*VLOOKUP(Target_AM[[#This Row],[NIPNAS]],Target_CC[],COLUMN(BP$2)+9,0)</f>
        <v>41400000</v>
      </c>
      <c r="CE469" s="22">
        <f>Target_AM[[#This Row],[PROPORSI]]*VLOOKUP(Target_AM[[#This Row],[NIPNAS]],Target_CC[],COLUMN(BQ$2)+9,0)</f>
        <v>39330000</v>
      </c>
      <c r="CF469" s="22">
        <f>Target_AM[[#This Row],[PROPORSI]]*VLOOKUP(Target_AM[[#This Row],[NIPNAS]],Target_CC[],COLUMN(BR$2)+9,0)</f>
        <v>39330000</v>
      </c>
      <c r="CG469" s="22">
        <f>Target_AM[[#This Row],[PROPORSI]]*VLOOKUP(Target_AM[[#This Row],[NIPNAS]],Target_CC[],COLUMN(BS$2)+9,0)</f>
        <v>39330000</v>
      </c>
      <c r="CH469" s="22">
        <f>Target_AM[[#This Row],[PROPORSI]]*VLOOKUP(Target_AM[[#This Row],[NIPNAS]],Target_CC[],COLUMN(BT$2)+9,0)</f>
        <v>39330000</v>
      </c>
      <c r="CI469" s="22">
        <f>Target_AM[[#This Row],[PROPORSI]]*VLOOKUP(Target_AM[[#This Row],[NIPNAS]],Target_CC[],COLUMN(BU$2)+9,0)</f>
        <v>39330000</v>
      </c>
      <c r="CJ469" s="22">
        <f>Target_AM[[#This Row],[PROPORSI]]*VLOOKUP(Target_AM[[#This Row],[NIPNAS]],Target_CC[],COLUMN(BV$2)+9,0)</f>
        <v>39330000</v>
      </c>
      <c r="CK469" s="22">
        <f>Target_AM[[#This Row],[PROPORSI]]*VLOOKUP(Target_AM[[#This Row],[NIPNAS]],Target_CC[],COLUMN(BW$2)+9,0)</f>
        <v>39330000</v>
      </c>
      <c r="CL469" s="22">
        <f>Target_AM[[#This Row],[PROPORSI]]*VLOOKUP(Target_AM[[#This Row],[NIPNAS]],Target_CC[],COLUMN(BX$2)+9,0)</f>
        <v>39330000</v>
      </c>
      <c r="CM469" s="22">
        <f>Target_AM[[#This Row],[PROPORSI]]*VLOOKUP(Target_AM[[#This Row],[NIPNAS]],Target_CC[],COLUMN(BY$2)+9,0)</f>
        <v>39330000</v>
      </c>
      <c r="CN469" s="22">
        <f>Target_AM[[#This Row],[PROPORSI]]*VLOOKUP(Target_AM[[#This Row],[NIPNAS]],Target_CC[],COLUMN(BZ$2)+9,0)</f>
        <v>478170000</v>
      </c>
      <c r="CO469" s="22">
        <f>Target_AM[[#This Row],[PROPORSI]]*VLOOKUP(Target_AM[[#This Row],[NIPNAS]],Target_CC[],COLUMN(CA$2)+9,0)</f>
        <v>49266635</v>
      </c>
      <c r="CP469" s="22">
        <f>Target_AM[[#This Row],[PROPORSI]]*VLOOKUP(Target_AM[[#This Row],[NIPNAS]],Target_CC[],COLUMN(CB$2)+9,0)</f>
        <v>49401646</v>
      </c>
      <c r="CQ469" s="22">
        <f>Target_AM[[#This Row],[PROPORSI]]*VLOOKUP(Target_AM[[#This Row],[NIPNAS]],Target_CC[],COLUMN(CC$2)+9,0)</f>
        <v>49045908</v>
      </c>
      <c r="CR469" s="22">
        <f>Target_AM[[#This Row],[PROPORSI]]*VLOOKUP(Target_AM[[#This Row],[NIPNAS]],Target_CC[],COLUMN(CD$2)+9,0)</f>
        <v>49045908</v>
      </c>
      <c r="CS469" s="22">
        <f>Target_AM[[#This Row],[PROPORSI]]*VLOOKUP(Target_AM[[#This Row],[NIPNAS]],Target_CC[],COLUMN(CE$2)+9,0)</f>
        <v>49045908</v>
      </c>
      <c r="CT469" s="22">
        <f>Target_AM[[#This Row],[PROPORSI]]*VLOOKUP(Target_AM[[#This Row],[NIPNAS]],Target_CC[],COLUMN(CF$2)+9,0)</f>
        <v>49045908</v>
      </c>
      <c r="CU469" s="22">
        <f>Target_AM[[#This Row],[PROPORSI]]*VLOOKUP(Target_AM[[#This Row],[NIPNAS]],Target_CC[],COLUMN(CG$2)+9,0)</f>
        <v>49045908</v>
      </c>
      <c r="CV469" s="22">
        <f>Target_AM[[#This Row],[PROPORSI]]*VLOOKUP(Target_AM[[#This Row],[NIPNAS]],Target_CC[],COLUMN(CH$2)+9,0)</f>
        <v>49045908</v>
      </c>
      <c r="CW469" s="22">
        <f>Target_AM[[#This Row],[PROPORSI]]*VLOOKUP(Target_AM[[#This Row],[NIPNAS]],Target_CC[],COLUMN(CI$2)+9,0)</f>
        <v>49045908</v>
      </c>
      <c r="CX469" s="22">
        <f>Target_AM[[#This Row],[PROPORSI]]*VLOOKUP(Target_AM[[#This Row],[NIPNAS]],Target_CC[],COLUMN(CJ$2)+9,0)</f>
        <v>49045908</v>
      </c>
      <c r="CY469" s="22">
        <f>Target_AM[[#This Row],[PROPORSI]]*VLOOKUP(Target_AM[[#This Row],[NIPNAS]],Target_CC[],COLUMN(CK$2)+9,0)</f>
        <v>49045908</v>
      </c>
      <c r="CZ469" s="22">
        <f>Target_AM[[#This Row],[PROPORSI]]*VLOOKUP(Target_AM[[#This Row],[NIPNAS]],Target_CC[],COLUMN(CL$2)+9,0)</f>
        <v>49045908</v>
      </c>
      <c r="DA469" s="22">
        <f>Target_AM[[#This Row],[PROPORSI]]*VLOOKUP(Target_AM[[#This Row],[NIPNAS]],Target_CC[],COLUMN(CM$2)+9,0)</f>
        <v>589127361</v>
      </c>
      <c r="DB469" s="22">
        <f>Target_AM[[#This Row],[PROPORSI]]*VLOOKUP(Target_AM[[#This Row],[NIPNAS]],Target_CC[],COLUMN(CN$2)+9,0)</f>
        <v>0</v>
      </c>
      <c r="DC469" s="22">
        <f>Target_AM[[#This Row],[PROPORSI]]*VLOOKUP(Target_AM[[#This Row],[NIPNAS]],Target_CC[],COLUMN(CO$2)+9,0)</f>
        <v>0</v>
      </c>
      <c r="DD469" s="22">
        <f>Target_AM[[#This Row],[PROPORSI]]*VLOOKUP(Target_AM[[#This Row],[NIPNAS]],Target_CC[],COLUMN(CP$2)+9,0)</f>
        <v>0</v>
      </c>
      <c r="DE469" s="22">
        <f>Target_AM[[#This Row],[PROPORSI]]*VLOOKUP(Target_AM[[#This Row],[NIPNAS]],Target_CC[],COLUMN(CQ$2)+9,0)</f>
        <v>0</v>
      </c>
      <c r="DF469" s="22">
        <f>Target_AM[[#This Row],[PROPORSI]]*VLOOKUP(Target_AM[[#This Row],[NIPNAS]],Target_CC[],COLUMN(CR$2)+9,0)</f>
        <v>0</v>
      </c>
      <c r="DG469" s="22">
        <f>Target_AM[[#This Row],[PROPORSI]]*VLOOKUP(Target_AM[[#This Row],[NIPNAS]],Target_CC[],COLUMN(CS$2)+9,0)</f>
        <v>0</v>
      </c>
      <c r="DH469" s="22">
        <f>Target_AM[[#This Row],[PROPORSI]]*VLOOKUP(Target_AM[[#This Row],[NIPNAS]],Target_CC[],COLUMN(CT$2)+9,0)</f>
        <v>0</v>
      </c>
      <c r="DI469" s="22">
        <f>Target_AM[[#This Row],[PROPORSI]]*VLOOKUP(Target_AM[[#This Row],[NIPNAS]],Target_CC[],COLUMN(CU$2)+9,0)</f>
        <v>0</v>
      </c>
      <c r="DJ469" s="22">
        <f>Target_AM[[#This Row],[PROPORSI]]*VLOOKUP(Target_AM[[#This Row],[NIPNAS]],Target_CC[],COLUMN(CV$2)+9,0)</f>
        <v>0</v>
      </c>
      <c r="DK469" s="22">
        <f>Target_AM[[#This Row],[PROPORSI]]*VLOOKUP(Target_AM[[#This Row],[NIPNAS]],Target_CC[],COLUMN(CW$2)+9,0)</f>
        <v>0</v>
      </c>
      <c r="DL469" s="22">
        <f>Target_AM[[#This Row],[PROPORSI]]*VLOOKUP(Target_AM[[#This Row],[NIPNAS]],Target_CC[],COLUMN(CX$2)+9,0)</f>
        <v>0</v>
      </c>
      <c r="DM469" s="22">
        <f>Target_AM[[#This Row],[PROPORSI]]*VLOOKUP(Target_AM[[#This Row],[NIPNAS]],Target_CC[],COLUMN(CY$2)+9,0)</f>
        <v>0</v>
      </c>
      <c r="DN469" s="22">
        <f>Target_AM[[#This Row],[PROPORSI]]*VLOOKUP(Target_AM[[#This Row],[NIPNAS]],Target_CC[],COLUMN(CZ$2)+9,0)</f>
        <v>0</v>
      </c>
      <c r="DO469" s="22">
        <f>Target_AM[[#This Row],[PROPORSI]]*VLOOKUP(Target_AM[[#This Row],[NIPNAS]],Target_CC[],COLUMN(DA$2)+9,0)</f>
        <v>0</v>
      </c>
      <c r="DP469" s="22">
        <f>Target_AM[[#This Row],[PROPORSI]]*VLOOKUP(Target_AM[[#This Row],[NIPNAS]],Target_CC[],COLUMN(DB$2)+9,0)</f>
        <v>0</v>
      </c>
      <c r="DQ469" s="22">
        <f>Target_AM[[#This Row],[PROPORSI]]*VLOOKUP(Target_AM[[#This Row],[NIPNAS]],Target_CC[],COLUMN(DC$2)+9,0)</f>
        <v>0</v>
      </c>
      <c r="DR469" s="22">
        <f>Target_AM[[#This Row],[PROPORSI]]*VLOOKUP(Target_AM[[#This Row],[NIPNAS]],Target_CC[],COLUMN(DD$2)+9,0)</f>
        <v>0</v>
      </c>
      <c r="DS469" s="22">
        <f>Target_AM[[#This Row],[PROPORSI]]*VLOOKUP(Target_AM[[#This Row],[NIPNAS]],Target_CC[],COLUMN(DE$2)+9,0)</f>
        <v>0</v>
      </c>
      <c r="DT469" s="22">
        <f>Target_AM[[#This Row],[PROPORSI]]*VLOOKUP(Target_AM[[#This Row],[NIPNAS]],Target_CC[],COLUMN(DF$2)+9,0)</f>
        <v>0</v>
      </c>
      <c r="DU469" s="22">
        <f>Target_AM[[#This Row],[PROPORSI]]*VLOOKUP(Target_AM[[#This Row],[NIPNAS]],Target_CC[],COLUMN(DG$2)+9,0)</f>
        <v>0</v>
      </c>
      <c r="DV469" s="22">
        <f>Target_AM[[#This Row],[PROPORSI]]*VLOOKUP(Target_AM[[#This Row],[NIPNAS]],Target_CC[],COLUMN(DH$2)+9,0)</f>
        <v>0</v>
      </c>
      <c r="DW469" s="22">
        <f>Target_AM[[#This Row],[PROPORSI]]*VLOOKUP(Target_AM[[#This Row],[NIPNAS]],Target_CC[],COLUMN(DI$2)+9,0)</f>
        <v>0</v>
      </c>
      <c r="DX469" s="22">
        <f>Target_AM[[#This Row],[PROPORSI]]*VLOOKUP(Target_AM[[#This Row],[NIPNAS]],Target_CC[],COLUMN(DJ$2)+9,0)</f>
        <v>0</v>
      </c>
      <c r="DY469" s="22">
        <f>Target_AM[[#This Row],[PROPORSI]]*VLOOKUP(Target_AM[[#This Row],[NIPNAS]],Target_CC[],COLUMN(DK$2)+9,0)</f>
        <v>0</v>
      </c>
      <c r="DZ469" s="22">
        <f>Target_AM[[#This Row],[PROPORSI]]*VLOOKUP(Target_AM[[#This Row],[NIPNAS]],Target_CC[],COLUMN(DL$2)+9,0)</f>
        <v>0</v>
      </c>
      <c r="EA469" s="22">
        <f>Target_AM[[#This Row],[PROPORSI]]*VLOOKUP(Target_AM[[#This Row],[NIPNAS]],Target_CC[],COLUMN(DM$2)+9,0)</f>
        <v>0</v>
      </c>
    </row>
    <row r="470" spans="2:131" x14ac:dyDescent="0.3">
      <c r="B470">
        <v>402219</v>
      </c>
      <c r="C470" t="s">
        <v>987</v>
      </c>
      <c r="D470">
        <v>1</v>
      </c>
      <c r="E470" s="8">
        <v>45658</v>
      </c>
      <c r="F470">
        <v>3001070348</v>
      </c>
      <c r="G470" t="s">
        <v>838</v>
      </c>
      <c r="J470" t="s">
        <v>300</v>
      </c>
      <c r="K470" t="s">
        <v>24</v>
      </c>
      <c r="L470" t="s">
        <v>159</v>
      </c>
      <c r="M470" t="s">
        <v>29</v>
      </c>
      <c r="N470" s="23">
        <f>Target_AM[[#This Row],[PROPORSI]]*VLOOKUP(Target_AM[[#This Row],[NIPNAS]],Target_CC[],9,0)</f>
        <v>1196299557.9420202</v>
      </c>
      <c r="O470" s="22">
        <f>Target_AM[[#This Row],[PROPORSI]]*VLOOKUP(Target_AM[[#This Row],[NIPNAS]],Target_CC[],COLUMN(A$2)+9,0)</f>
        <v>88270774.718917608</v>
      </c>
      <c r="P470" s="22">
        <f>Target_AM[[#This Row],[PROPORSI]]*VLOOKUP(Target_AM[[#This Row],[NIPNAS]],Target_CC[],COLUMN(B$2)+9,0)</f>
        <v>89812452.41334714</v>
      </c>
      <c r="Q470" s="22">
        <f>Target_AM[[#This Row],[PROPORSI]]*VLOOKUP(Target_AM[[#This Row],[NIPNAS]],Target_CC[],COLUMN(C$2)+9,0)</f>
        <v>96020693.938482746</v>
      </c>
      <c r="R470" s="22">
        <f>Target_AM[[#This Row],[PROPORSI]]*VLOOKUP(Target_AM[[#This Row],[NIPNAS]],Target_CC[],COLUMN(D$2)+9,0)</f>
        <v>90225937.99905093</v>
      </c>
      <c r="S470" s="22">
        <f>Target_AM[[#This Row],[PROPORSI]]*VLOOKUP(Target_AM[[#This Row],[NIPNAS]],Target_CC[],COLUMN(E$2)+9,0)</f>
        <v>94799086.460360631</v>
      </c>
      <c r="T470" s="22">
        <f>Target_AM[[#This Row],[PROPORSI]]*VLOOKUP(Target_AM[[#This Row],[NIPNAS]],Target_CC[],COLUMN(F$2)+9,0)</f>
        <v>93534455.904271692</v>
      </c>
      <c r="U470" s="22">
        <f>Target_AM[[#This Row],[PROPORSI]]*VLOOKUP(Target_AM[[#This Row],[NIPNAS]],Target_CC[],COLUMN(G$2)+9,0)</f>
        <v>98008847.481548265</v>
      </c>
      <c r="V470" s="22">
        <f>Target_AM[[#This Row],[PROPORSI]]*VLOOKUP(Target_AM[[#This Row],[NIPNAS]],Target_CC[],COLUMN(H$2)+9,0)</f>
        <v>98985691.538880169</v>
      </c>
      <c r="W470" s="22">
        <f>Target_AM[[#This Row],[PROPORSI]]*VLOOKUP(Target_AM[[#This Row],[NIPNAS]],Target_CC[],COLUMN(I$2)+9,0)</f>
        <v>97718677.207611889</v>
      </c>
      <c r="X470" s="22">
        <f>Target_AM[[#This Row],[PROPORSI]]*VLOOKUP(Target_AM[[#This Row],[NIPNAS]],Target_CC[],COLUMN(J$2)+9,0)</f>
        <v>99684623.666020557</v>
      </c>
      <c r="Y470" s="22">
        <f>Target_AM[[#This Row],[PROPORSI]]*VLOOKUP(Target_AM[[#This Row],[NIPNAS]],Target_CC[],COLUMN(K$2)+9,0)</f>
        <v>98957296.060169637</v>
      </c>
      <c r="Z470" s="22">
        <f>Target_AM[[#This Row],[PROPORSI]]*VLOOKUP(Target_AM[[#This Row],[NIPNAS]],Target_CC[],COLUMN(L$2)+9,0)</f>
        <v>93368074.361338675</v>
      </c>
      <c r="AA470" s="22">
        <f>Target_AM[[#This Row],[PROPORSI]]*VLOOKUP(Target_AM[[#This Row],[NIPNAS]],Target_CC[],COLUMN(M$2)+9,0)</f>
        <v>1139386611.75</v>
      </c>
      <c r="AB470" s="22">
        <f>Target_AM[[#This Row],[PROPORSI]]*VLOOKUP(Target_AM[[#This Row],[NIPNAS]],Target_CC[],COLUMN(N$2)+9,0)</f>
        <v>10783448.566125149</v>
      </c>
      <c r="AC470" s="22">
        <f>Target_AM[[#This Row],[PROPORSI]]*VLOOKUP(Target_AM[[#This Row],[NIPNAS]],Target_CC[],COLUMN(O$2)+9,0)</f>
        <v>10971784.990908563</v>
      </c>
      <c r="AD470" s="22">
        <f>Target_AM[[#This Row],[PROPORSI]]*VLOOKUP(Target_AM[[#This Row],[NIPNAS]],Target_CC[],COLUMN(P$2)+9,0)</f>
        <v>11730204.2229314</v>
      </c>
      <c r="AE470" s="22">
        <f>Target_AM[[#This Row],[PROPORSI]]*VLOOKUP(Target_AM[[#This Row],[NIPNAS]],Target_CC[],COLUMN(Q$2)+9,0)</f>
        <v>11022297.751904139</v>
      </c>
      <c r="AF470" s="22">
        <f>Target_AM[[#This Row],[PROPORSI]]*VLOOKUP(Target_AM[[#This Row],[NIPNAS]],Target_CC[],COLUMN(R$2)+9,0)</f>
        <v>11580968.629947523</v>
      </c>
      <c r="AG470" s="22">
        <f>Target_AM[[#This Row],[PROPORSI]]*VLOOKUP(Target_AM[[#This Row],[NIPNAS]],Target_CC[],COLUMN(S$2)+9,0)</f>
        <v>11426477.196059465</v>
      </c>
      <c r="AH470" s="22">
        <f>Target_AM[[#This Row],[PROPORSI]]*VLOOKUP(Target_AM[[#This Row],[NIPNAS]],Target_CC[],COLUMN(T$2)+9,0)</f>
        <v>11973083.607886113</v>
      </c>
      <c r="AI470" s="22">
        <f>Target_AM[[#This Row],[PROPORSI]]*VLOOKUP(Target_AM[[#This Row],[NIPNAS]],Target_CC[],COLUMN(U$2)+9,0)</f>
        <v>12092418.095239442</v>
      </c>
      <c r="AJ470" s="22">
        <f>Target_AM[[#This Row],[PROPORSI]]*VLOOKUP(Target_AM[[#This Row],[NIPNAS]],Target_CC[],COLUMN(V$2)+9,0)</f>
        <v>11937635.451524334</v>
      </c>
      <c r="AK470" s="22">
        <f>Target_AM[[#This Row],[PROPORSI]]*VLOOKUP(Target_AM[[#This Row],[NIPNAS]],Target_CC[],COLUMN(W$2)+9,0)</f>
        <v>12177801.945876652</v>
      </c>
      <c r="AL470" s="22">
        <f>Target_AM[[#This Row],[PROPORSI]]*VLOOKUP(Target_AM[[#This Row],[NIPNAS]],Target_CC[],COLUMN(X$2)+9,0)</f>
        <v>12088949.210037509</v>
      </c>
      <c r="AM470" s="22">
        <f>Target_AM[[#This Row],[PROPORSI]]*VLOOKUP(Target_AM[[#This Row],[NIPNAS]],Target_CC[],COLUMN(Y$2)+9,0)</f>
        <v>11406151.478784593</v>
      </c>
      <c r="AN470" s="22">
        <f>Target_AM[[#This Row],[PROPORSI]]*VLOOKUP(Target_AM[[#This Row],[NIPNAS]],Target_CC[],COLUMN(Z$2)+9,0)</f>
        <v>139191221.1472249</v>
      </c>
      <c r="AO470" s="22">
        <f>Target_AM[[#This Row],[PROPORSI]]*VLOOKUP(Target_AM[[#This Row],[NIPNAS]],Target_CC[],COLUMN(AA$2)+9,0)</f>
        <v>99054223.285042763</v>
      </c>
      <c r="AP470" s="22">
        <f>Target_AM[[#This Row],[PROPORSI]]*VLOOKUP(Target_AM[[#This Row],[NIPNAS]],Target_CC[],COLUMN(AB$2)+9,0)</f>
        <v>100784237.4042557</v>
      </c>
      <c r="AQ470" s="22">
        <f>Target_AM[[#This Row],[PROPORSI]]*VLOOKUP(Target_AM[[#This Row],[NIPNAS]],Target_CC[],COLUMN(AC$2)+9,0)</f>
        <v>107750898.16141415</v>
      </c>
      <c r="AR470" s="22">
        <f>Target_AM[[#This Row],[PROPORSI]]*VLOOKUP(Target_AM[[#This Row],[NIPNAS]],Target_CC[],COLUMN(AD$2)+9,0)</f>
        <v>101248235.75095508</v>
      </c>
      <c r="AS470" s="22">
        <f>Target_AM[[#This Row],[PROPORSI]]*VLOOKUP(Target_AM[[#This Row],[NIPNAS]],Target_CC[],COLUMN(AE$2)+9,0)</f>
        <v>106380055.09030816</v>
      </c>
      <c r="AT470" s="22">
        <f>Target_AM[[#This Row],[PROPORSI]]*VLOOKUP(Target_AM[[#This Row],[NIPNAS]],Target_CC[],COLUMN(AF$2)+9,0)</f>
        <v>104960933.10033116</v>
      </c>
      <c r="AU470" s="22">
        <f>Target_AM[[#This Row],[PROPORSI]]*VLOOKUP(Target_AM[[#This Row],[NIPNAS]],Target_CC[],COLUMN(AG$2)+9,0)</f>
        <v>109981931.08943439</v>
      </c>
      <c r="AV470" s="22">
        <f>Target_AM[[#This Row],[PROPORSI]]*VLOOKUP(Target_AM[[#This Row],[NIPNAS]],Target_CC[],COLUMN(AH$2)+9,0)</f>
        <v>111078109.63411961</v>
      </c>
      <c r="AW470" s="22">
        <f>Target_AM[[#This Row],[PROPORSI]]*VLOOKUP(Target_AM[[#This Row],[NIPNAS]],Target_CC[],COLUMN(AI$2)+9,0)</f>
        <v>109656312.65913622</v>
      </c>
      <c r="AX470" s="22">
        <f>Target_AM[[#This Row],[PROPORSI]]*VLOOKUP(Target_AM[[#This Row],[NIPNAS]],Target_CC[],COLUMN(AJ$2)+9,0)</f>
        <v>111862425.61189722</v>
      </c>
      <c r="AY470" s="22">
        <f>Target_AM[[#This Row],[PROPORSI]]*VLOOKUP(Target_AM[[#This Row],[NIPNAS]],Target_CC[],COLUMN(AK$2)+9,0)</f>
        <v>111046245.27020715</v>
      </c>
      <c r="AZ470" s="22">
        <f>Target_AM[[#This Row],[PROPORSI]]*VLOOKUP(Target_AM[[#This Row],[NIPNAS]],Target_CC[],COLUMN(AL$2)+9,0)</f>
        <v>104774225.84012327</v>
      </c>
      <c r="BA470" s="22">
        <f>Target_AM[[#This Row],[PROPORSI]]*VLOOKUP(Target_AM[[#This Row],[NIPNAS]],Target_CC[],COLUMN(AM$2)+9,0)</f>
        <v>1278577832.8972247</v>
      </c>
      <c r="BB470" s="22">
        <f>Target_AM[[#This Row],[PROPORSI]]*VLOOKUP(Target_AM[[#This Row],[NIPNAS]],Target_CC[],COLUMN(AN$2)+9,0)</f>
        <v>9883164.465660451</v>
      </c>
      <c r="BC470" s="22">
        <f>Target_AM[[#This Row],[PROPORSI]]*VLOOKUP(Target_AM[[#This Row],[NIPNAS]],Target_CC[],COLUMN(AO$2)+9,0)</f>
        <v>10284176.641519329</v>
      </c>
      <c r="BD470" s="22">
        <f>Target_AM[[#This Row],[PROPORSI]]*VLOOKUP(Target_AM[[#This Row],[NIPNAS]],Target_CC[],COLUMN(AP$2)+9,0)</f>
        <v>10400335.353488667</v>
      </c>
      <c r="BE470" s="22">
        <f>Target_AM[[#This Row],[PROPORSI]]*VLOOKUP(Target_AM[[#This Row],[NIPNAS]],Target_CC[],COLUMN(AQ$2)+9,0)</f>
        <v>10082801.767152034</v>
      </c>
      <c r="BF470" s="22">
        <f>Target_AM[[#This Row],[PROPORSI]]*VLOOKUP(Target_AM[[#This Row],[NIPNAS]],Target_CC[],COLUMN(AR$2)+9,0)</f>
        <v>10601816.117402999</v>
      </c>
      <c r="BG470" s="22">
        <f>Target_AM[[#This Row],[PROPORSI]]*VLOOKUP(Target_AM[[#This Row],[NIPNAS]],Target_CC[],COLUMN(AS$2)+9,0)</f>
        <v>10535863.559258789</v>
      </c>
      <c r="BH470" s="22">
        <f>Target_AM[[#This Row],[PROPORSI]]*VLOOKUP(Target_AM[[#This Row],[NIPNAS]],Target_CC[],COLUMN(AT$2)+9,0)</f>
        <v>10880050.010593304</v>
      </c>
      <c r="BI470" s="22">
        <f>Target_AM[[#This Row],[PROPORSI]]*VLOOKUP(Target_AM[[#This Row],[NIPNAS]],Target_CC[],COLUMN(AU$2)+9,0)</f>
        <v>11033006.258779872</v>
      </c>
      <c r="BJ470" s="22">
        <f>Target_AM[[#This Row],[PROPORSI]]*VLOOKUP(Target_AM[[#This Row],[NIPNAS]],Target_CC[],COLUMN(AV$2)+9,0)</f>
        <v>10861497.707132163</v>
      </c>
      <c r="BK470" s="22">
        <f>Target_AM[[#This Row],[PROPORSI]]*VLOOKUP(Target_AM[[#This Row],[NIPNAS]],Target_CC[],COLUMN(AW$2)+9,0)</f>
        <v>11046145.398095053</v>
      </c>
      <c r="BL470" s="22">
        <f>Target_AM[[#This Row],[PROPORSI]]*VLOOKUP(Target_AM[[#This Row],[NIPNAS]],Target_CC[],COLUMN(AX$2)+9,0)</f>
        <v>11249783.396894053</v>
      </c>
      <c r="BM470" s="22">
        <f>Target_AM[[#This Row],[PROPORSI]]*VLOOKUP(Target_AM[[#This Row],[NIPNAS]],Target_CC[],COLUMN(AY$2)+9,0)</f>
        <v>10968402.944752034</v>
      </c>
      <c r="BN470" s="22">
        <f>Target_AM[[#This Row],[PROPORSI]]*VLOOKUP(Target_AM[[#This Row],[NIPNAS]],Target_CC[],COLUMN(AZ$2)+9,0)</f>
        <v>127827043.62072875</v>
      </c>
      <c r="BO470" s="22">
        <f>Target_AM[[#This Row],[PROPORSI]]*VLOOKUP(Target_AM[[#This Row],[NIPNAS]],Target_CC[],COLUMN(BA$2)+9,0)</f>
        <v>96545186</v>
      </c>
      <c r="BP470" s="22">
        <f>Target_AM[[#This Row],[PROPORSI]]*VLOOKUP(Target_AM[[#This Row],[NIPNAS]],Target_CC[],COLUMN(BB$2)+9,0)</f>
        <v>96671819</v>
      </c>
      <c r="BQ470" s="22">
        <f>Target_AM[[#This Row],[PROPORSI]]*VLOOKUP(Target_AM[[#This Row],[NIPNAS]],Target_CC[],COLUMN(BC$2)+9,0)</f>
        <v>96867764</v>
      </c>
      <c r="BR470" s="22">
        <f>Target_AM[[#This Row],[PROPORSI]]*VLOOKUP(Target_AM[[#This Row],[NIPNAS]],Target_CC[],COLUMN(BD$2)+9,0)</f>
        <v>92350797</v>
      </c>
      <c r="BS470" s="22">
        <f>Target_AM[[#This Row],[PROPORSI]]*VLOOKUP(Target_AM[[#This Row],[NIPNAS]],Target_CC[],COLUMN(BE$2)+9,0)</f>
        <v>92350797</v>
      </c>
      <c r="BT470" s="22">
        <f>Target_AM[[#This Row],[PROPORSI]]*VLOOKUP(Target_AM[[#This Row],[NIPNAS]],Target_CC[],COLUMN(BF$2)+9,0)</f>
        <v>92350797</v>
      </c>
      <c r="BU470" s="22">
        <f>Target_AM[[#This Row],[PROPORSI]]*VLOOKUP(Target_AM[[#This Row],[NIPNAS]],Target_CC[],COLUMN(BG$2)+9,0)</f>
        <v>92350797</v>
      </c>
      <c r="BV470" s="22">
        <f>Target_AM[[#This Row],[PROPORSI]]*VLOOKUP(Target_AM[[#This Row],[NIPNAS]],Target_CC[],COLUMN(BH$2)+9,0)</f>
        <v>92350797</v>
      </c>
      <c r="BW470" s="22">
        <f>Target_AM[[#This Row],[PROPORSI]]*VLOOKUP(Target_AM[[#This Row],[NIPNAS]],Target_CC[],COLUMN(BI$2)+9,0)</f>
        <v>92350797</v>
      </c>
      <c r="BX470" s="22">
        <f>Target_AM[[#This Row],[PROPORSI]]*VLOOKUP(Target_AM[[#This Row],[NIPNAS]],Target_CC[],COLUMN(BJ$2)+9,0)</f>
        <v>92350797</v>
      </c>
      <c r="BY470" s="22">
        <f>Target_AM[[#This Row],[PROPORSI]]*VLOOKUP(Target_AM[[#This Row],[NIPNAS]],Target_CC[],COLUMN(BK$2)+9,0)</f>
        <v>92350797</v>
      </c>
      <c r="BZ470" s="22">
        <f>Target_AM[[#This Row],[PROPORSI]]*VLOOKUP(Target_AM[[#This Row],[NIPNAS]],Target_CC[],COLUMN(BL$2)+9,0)</f>
        <v>92350797</v>
      </c>
      <c r="CA470" s="22">
        <f>Target_AM[[#This Row],[PROPORSI]]*VLOOKUP(Target_AM[[#This Row],[NIPNAS]],Target_CC[],COLUMN(BM$2)+9,0)</f>
        <v>1121241942</v>
      </c>
      <c r="CB470" s="22">
        <f>Target_AM[[#This Row],[PROPORSI]]*VLOOKUP(Target_AM[[#This Row],[NIPNAS]],Target_CC[],COLUMN(BN$2)+9,0)</f>
        <v>95100000</v>
      </c>
      <c r="CC470" s="22">
        <f>Target_AM[[#This Row],[PROPORSI]]*VLOOKUP(Target_AM[[#This Row],[NIPNAS]],Target_CC[],COLUMN(BO$2)+9,0)</f>
        <v>95100000</v>
      </c>
      <c r="CD470" s="22">
        <f>Target_AM[[#This Row],[PROPORSI]]*VLOOKUP(Target_AM[[#This Row],[NIPNAS]],Target_CC[],COLUMN(BP$2)+9,0)</f>
        <v>95100000</v>
      </c>
      <c r="CE470" s="22">
        <f>Target_AM[[#This Row],[PROPORSI]]*VLOOKUP(Target_AM[[#This Row],[NIPNAS]],Target_CC[],COLUMN(BQ$2)+9,0)</f>
        <v>90345000</v>
      </c>
      <c r="CF470" s="22">
        <f>Target_AM[[#This Row],[PROPORSI]]*VLOOKUP(Target_AM[[#This Row],[NIPNAS]],Target_CC[],COLUMN(BR$2)+9,0)</f>
        <v>90345000</v>
      </c>
      <c r="CG470" s="22">
        <f>Target_AM[[#This Row],[PROPORSI]]*VLOOKUP(Target_AM[[#This Row],[NIPNAS]],Target_CC[],COLUMN(BS$2)+9,0)</f>
        <v>90345000</v>
      </c>
      <c r="CH470" s="22">
        <f>Target_AM[[#This Row],[PROPORSI]]*VLOOKUP(Target_AM[[#This Row],[NIPNAS]],Target_CC[],COLUMN(BT$2)+9,0)</f>
        <v>90345000</v>
      </c>
      <c r="CI470" s="22">
        <f>Target_AM[[#This Row],[PROPORSI]]*VLOOKUP(Target_AM[[#This Row],[NIPNAS]],Target_CC[],COLUMN(BU$2)+9,0)</f>
        <v>90345000</v>
      </c>
      <c r="CJ470" s="22">
        <f>Target_AM[[#This Row],[PROPORSI]]*VLOOKUP(Target_AM[[#This Row],[NIPNAS]],Target_CC[],COLUMN(BV$2)+9,0)</f>
        <v>90345000</v>
      </c>
      <c r="CK470" s="22">
        <f>Target_AM[[#This Row],[PROPORSI]]*VLOOKUP(Target_AM[[#This Row],[NIPNAS]],Target_CC[],COLUMN(BW$2)+9,0)</f>
        <v>90345000</v>
      </c>
      <c r="CL470" s="22">
        <f>Target_AM[[#This Row],[PROPORSI]]*VLOOKUP(Target_AM[[#This Row],[NIPNAS]],Target_CC[],COLUMN(BX$2)+9,0)</f>
        <v>90345000</v>
      </c>
      <c r="CM470" s="22">
        <f>Target_AM[[#This Row],[PROPORSI]]*VLOOKUP(Target_AM[[#This Row],[NIPNAS]],Target_CC[],COLUMN(BY$2)+9,0)</f>
        <v>90345000</v>
      </c>
      <c r="CN470" s="22">
        <f>Target_AM[[#This Row],[PROPORSI]]*VLOOKUP(Target_AM[[#This Row],[NIPNAS]],Target_CC[],COLUMN(BZ$2)+9,0)</f>
        <v>1098405000</v>
      </c>
      <c r="CO470" s="22">
        <f>Target_AM[[#This Row],[PROPORSI]]*VLOOKUP(Target_AM[[#This Row],[NIPNAS]],Target_CC[],COLUMN(CA$2)+9,0)</f>
        <v>2085069</v>
      </c>
      <c r="CP470" s="22">
        <f>Target_AM[[#This Row],[PROPORSI]]*VLOOKUP(Target_AM[[#This Row],[NIPNAS]],Target_CC[],COLUMN(CB$2)+9,0)</f>
        <v>2037670</v>
      </c>
      <c r="CQ470" s="22">
        <f>Target_AM[[#This Row],[PROPORSI]]*VLOOKUP(Target_AM[[#This Row],[NIPNAS]],Target_CC[],COLUMN(CC$2)+9,0)</f>
        <v>2005797</v>
      </c>
      <c r="CR470" s="22">
        <f>Target_AM[[#This Row],[PROPORSI]]*VLOOKUP(Target_AM[[#This Row],[NIPNAS]],Target_CC[],COLUMN(CD$2)+9,0)</f>
        <v>2005797</v>
      </c>
      <c r="CS470" s="22">
        <f>Target_AM[[#This Row],[PROPORSI]]*VLOOKUP(Target_AM[[#This Row],[NIPNAS]],Target_CC[],COLUMN(CE$2)+9,0)</f>
        <v>2005797</v>
      </c>
      <c r="CT470" s="22">
        <f>Target_AM[[#This Row],[PROPORSI]]*VLOOKUP(Target_AM[[#This Row],[NIPNAS]],Target_CC[],COLUMN(CF$2)+9,0)</f>
        <v>2005797</v>
      </c>
      <c r="CU470" s="22">
        <f>Target_AM[[#This Row],[PROPORSI]]*VLOOKUP(Target_AM[[#This Row],[NIPNAS]],Target_CC[],COLUMN(CG$2)+9,0)</f>
        <v>2005797</v>
      </c>
      <c r="CV470" s="22">
        <f>Target_AM[[#This Row],[PROPORSI]]*VLOOKUP(Target_AM[[#This Row],[NIPNAS]],Target_CC[],COLUMN(CH$2)+9,0)</f>
        <v>2005797</v>
      </c>
      <c r="CW470" s="22">
        <f>Target_AM[[#This Row],[PROPORSI]]*VLOOKUP(Target_AM[[#This Row],[NIPNAS]],Target_CC[],COLUMN(CI$2)+9,0)</f>
        <v>2005797</v>
      </c>
      <c r="CX470" s="22">
        <f>Target_AM[[#This Row],[PROPORSI]]*VLOOKUP(Target_AM[[#This Row],[NIPNAS]],Target_CC[],COLUMN(CJ$2)+9,0)</f>
        <v>2005797</v>
      </c>
      <c r="CY470" s="22">
        <f>Target_AM[[#This Row],[PROPORSI]]*VLOOKUP(Target_AM[[#This Row],[NIPNAS]],Target_CC[],COLUMN(CK$2)+9,0)</f>
        <v>2005797</v>
      </c>
      <c r="CZ470" s="22">
        <f>Target_AM[[#This Row],[PROPORSI]]*VLOOKUP(Target_AM[[#This Row],[NIPNAS]],Target_CC[],COLUMN(CL$2)+9,0)</f>
        <v>2005797</v>
      </c>
      <c r="DA470" s="22">
        <f>Target_AM[[#This Row],[PROPORSI]]*VLOOKUP(Target_AM[[#This Row],[NIPNAS]],Target_CC[],COLUMN(CM$2)+9,0)</f>
        <v>24180709</v>
      </c>
      <c r="DB470" s="22">
        <f>Target_AM[[#This Row],[PROPORSI]]*VLOOKUP(Target_AM[[#This Row],[NIPNAS]],Target_CC[],COLUMN(CN$2)+9,0)</f>
        <v>0</v>
      </c>
      <c r="DC470" s="22">
        <f>Target_AM[[#This Row],[PROPORSI]]*VLOOKUP(Target_AM[[#This Row],[NIPNAS]],Target_CC[],COLUMN(CO$2)+9,0)</f>
        <v>0</v>
      </c>
      <c r="DD470" s="22">
        <f>Target_AM[[#This Row],[PROPORSI]]*VLOOKUP(Target_AM[[#This Row],[NIPNAS]],Target_CC[],COLUMN(CP$2)+9,0)</f>
        <v>0</v>
      </c>
      <c r="DE470" s="22">
        <f>Target_AM[[#This Row],[PROPORSI]]*VLOOKUP(Target_AM[[#This Row],[NIPNAS]],Target_CC[],COLUMN(CQ$2)+9,0)</f>
        <v>0</v>
      </c>
      <c r="DF470" s="22">
        <f>Target_AM[[#This Row],[PROPORSI]]*VLOOKUP(Target_AM[[#This Row],[NIPNAS]],Target_CC[],COLUMN(CR$2)+9,0)</f>
        <v>0</v>
      </c>
      <c r="DG470" s="22">
        <f>Target_AM[[#This Row],[PROPORSI]]*VLOOKUP(Target_AM[[#This Row],[NIPNAS]],Target_CC[],COLUMN(CS$2)+9,0)</f>
        <v>0</v>
      </c>
      <c r="DH470" s="22">
        <f>Target_AM[[#This Row],[PROPORSI]]*VLOOKUP(Target_AM[[#This Row],[NIPNAS]],Target_CC[],COLUMN(CT$2)+9,0)</f>
        <v>0</v>
      </c>
      <c r="DI470" s="22">
        <f>Target_AM[[#This Row],[PROPORSI]]*VLOOKUP(Target_AM[[#This Row],[NIPNAS]],Target_CC[],COLUMN(CU$2)+9,0)</f>
        <v>0</v>
      </c>
      <c r="DJ470" s="22">
        <f>Target_AM[[#This Row],[PROPORSI]]*VLOOKUP(Target_AM[[#This Row],[NIPNAS]],Target_CC[],COLUMN(CV$2)+9,0)</f>
        <v>0</v>
      </c>
      <c r="DK470" s="22">
        <f>Target_AM[[#This Row],[PROPORSI]]*VLOOKUP(Target_AM[[#This Row],[NIPNAS]],Target_CC[],COLUMN(CW$2)+9,0)</f>
        <v>0</v>
      </c>
      <c r="DL470" s="22">
        <f>Target_AM[[#This Row],[PROPORSI]]*VLOOKUP(Target_AM[[#This Row],[NIPNAS]],Target_CC[],COLUMN(CX$2)+9,0)</f>
        <v>0</v>
      </c>
      <c r="DM470" s="22">
        <f>Target_AM[[#This Row],[PROPORSI]]*VLOOKUP(Target_AM[[#This Row],[NIPNAS]],Target_CC[],COLUMN(CY$2)+9,0)</f>
        <v>0</v>
      </c>
      <c r="DN470" s="22">
        <f>Target_AM[[#This Row],[PROPORSI]]*VLOOKUP(Target_AM[[#This Row],[NIPNAS]],Target_CC[],COLUMN(CZ$2)+9,0)</f>
        <v>0</v>
      </c>
      <c r="DO470" s="22">
        <f>Target_AM[[#This Row],[PROPORSI]]*VLOOKUP(Target_AM[[#This Row],[NIPNAS]],Target_CC[],COLUMN(DA$2)+9,0)</f>
        <v>0</v>
      </c>
      <c r="DP470" s="22">
        <f>Target_AM[[#This Row],[PROPORSI]]*VLOOKUP(Target_AM[[#This Row],[NIPNAS]],Target_CC[],COLUMN(DB$2)+9,0)</f>
        <v>0</v>
      </c>
      <c r="DQ470" s="22">
        <f>Target_AM[[#This Row],[PROPORSI]]*VLOOKUP(Target_AM[[#This Row],[NIPNAS]],Target_CC[],COLUMN(DC$2)+9,0)</f>
        <v>0</v>
      </c>
      <c r="DR470" s="22">
        <f>Target_AM[[#This Row],[PROPORSI]]*VLOOKUP(Target_AM[[#This Row],[NIPNAS]],Target_CC[],COLUMN(DD$2)+9,0)</f>
        <v>0</v>
      </c>
      <c r="DS470" s="22">
        <f>Target_AM[[#This Row],[PROPORSI]]*VLOOKUP(Target_AM[[#This Row],[NIPNAS]],Target_CC[],COLUMN(DE$2)+9,0)</f>
        <v>0</v>
      </c>
      <c r="DT470" s="22">
        <f>Target_AM[[#This Row],[PROPORSI]]*VLOOKUP(Target_AM[[#This Row],[NIPNAS]],Target_CC[],COLUMN(DF$2)+9,0)</f>
        <v>0</v>
      </c>
      <c r="DU470" s="22">
        <f>Target_AM[[#This Row],[PROPORSI]]*VLOOKUP(Target_AM[[#This Row],[NIPNAS]],Target_CC[],COLUMN(DG$2)+9,0)</f>
        <v>0</v>
      </c>
      <c r="DV470" s="22">
        <f>Target_AM[[#This Row],[PROPORSI]]*VLOOKUP(Target_AM[[#This Row],[NIPNAS]],Target_CC[],COLUMN(DH$2)+9,0)</f>
        <v>0</v>
      </c>
      <c r="DW470" s="22">
        <f>Target_AM[[#This Row],[PROPORSI]]*VLOOKUP(Target_AM[[#This Row],[NIPNAS]],Target_CC[],COLUMN(DI$2)+9,0)</f>
        <v>0</v>
      </c>
      <c r="DX470" s="22">
        <f>Target_AM[[#This Row],[PROPORSI]]*VLOOKUP(Target_AM[[#This Row],[NIPNAS]],Target_CC[],COLUMN(DJ$2)+9,0)</f>
        <v>0</v>
      </c>
      <c r="DY470" s="22">
        <f>Target_AM[[#This Row],[PROPORSI]]*VLOOKUP(Target_AM[[#This Row],[NIPNAS]],Target_CC[],COLUMN(DK$2)+9,0)</f>
        <v>0</v>
      </c>
      <c r="DZ470" s="22">
        <f>Target_AM[[#This Row],[PROPORSI]]*VLOOKUP(Target_AM[[#This Row],[NIPNAS]],Target_CC[],COLUMN(DL$2)+9,0)</f>
        <v>0</v>
      </c>
      <c r="EA470" s="22">
        <f>Target_AM[[#This Row],[PROPORSI]]*VLOOKUP(Target_AM[[#This Row],[NIPNAS]],Target_CC[],COLUMN(DM$2)+9,0)</f>
        <v>0</v>
      </c>
    </row>
    <row r="471" spans="2:131" x14ac:dyDescent="0.3">
      <c r="B471">
        <v>405690</v>
      </c>
      <c r="C471" t="s">
        <v>1023</v>
      </c>
      <c r="D471">
        <v>1</v>
      </c>
      <c r="E471" s="8">
        <v>45658</v>
      </c>
      <c r="F471">
        <v>3022170</v>
      </c>
      <c r="G471" t="s">
        <v>843</v>
      </c>
      <c r="J471" t="s">
        <v>300</v>
      </c>
      <c r="K471" t="s">
        <v>25</v>
      </c>
      <c r="L471" t="s">
        <v>159</v>
      </c>
      <c r="M471" t="s">
        <v>29</v>
      </c>
      <c r="N471" s="23">
        <f>Target_AM[[#This Row],[PROPORSI]]*VLOOKUP(Target_AM[[#This Row],[NIPNAS]],Target_CC[],9,0)</f>
        <v>1410912636.2134995</v>
      </c>
      <c r="O471" s="22">
        <f>Target_AM[[#This Row],[PROPORSI]]*VLOOKUP(Target_AM[[#This Row],[NIPNAS]],Target_CC[],COLUMN(A$2)+9,0)</f>
        <v>106870898.24235699</v>
      </c>
      <c r="P471" s="22">
        <f>Target_AM[[#This Row],[PROPORSI]]*VLOOKUP(Target_AM[[#This Row],[NIPNAS]],Target_CC[],COLUMN(B$2)+9,0)</f>
        <v>108737433.12356246</v>
      </c>
      <c r="Q471" s="22">
        <f>Target_AM[[#This Row],[PROPORSI]]*VLOOKUP(Target_AM[[#This Row],[NIPNAS]],Target_CC[],COLUMN(C$2)+9,0)</f>
        <v>116253854.61651385</v>
      </c>
      <c r="R471" s="22">
        <f>Target_AM[[#This Row],[PROPORSI]]*VLOOKUP(Target_AM[[#This Row],[NIPNAS]],Target_CC[],COLUMN(D$2)+9,0)</f>
        <v>109238047.01411848</v>
      </c>
      <c r="S471" s="22">
        <f>Target_AM[[#This Row],[PROPORSI]]*VLOOKUP(Target_AM[[#This Row],[NIPNAS]],Target_CC[],COLUMN(E$2)+9,0)</f>
        <v>114774834.08109635</v>
      </c>
      <c r="T471" s="22">
        <f>Target_AM[[#This Row],[PROPORSI]]*VLOOKUP(Target_AM[[#This Row],[NIPNAS]],Target_CC[],COLUMN(F$2)+9,0)</f>
        <v>113243724.78807922</v>
      </c>
      <c r="U471" s="22">
        <f>Target_AM[[#This Row],[PROPORSI]]*VLOOKUP(Target_AM[[#This Row],[NIPNAS]],Target_CC[],COLUMN(G$2)+9,0)</f>
        <v>118660945.24948639</v>
      </c>
      <c r="V471" s="22">
        <f>Target_AM[[#This Row],[PROPORSI]]*VLOOKUP(Target_AM[[#This Row],[NIPNAS]],Target_CC[],COLUMN(H$2)+9,0)</f>
        <v>119843626.6316562</v>
      </c>
      <c r="W471" s="22">
        <f>Target_AM[[#This Row],[PROPORSI]]*VLOOKUP(Target_AM[[#This Row],[NIPNAS]],Target_CC[],COLUMN(I$2)+9,0)</f>
        <v>118309631.26229687</v>
      </c>
      <c r="X471" s="22">
        <f>Target_AM[[#This Row],[PROPORSI]]*VLOOKUP(Target_AM[[#This Row],[NIPNAS]],Target_CC[],COLUMN(J$2)+9,0)</f>
        <v>120689835.40772946</v>
      </c>
      <c r="Y471" s="22">
        <f>Target_AM[[#This Row],[PROPORSI]]*VLOOKUP(Target_AM[[#This Row],[NIPNAS]],Target_CC[],COLUMN(K$2)+9,0)</f>
        <v>119809247.75228781</v>
      </c>
      <c r="Z471" s="22">
        <f>Target_AM[[#This Row],[PROPORSI]]*VLOOKUP(Target_AM[[#This Row],[NIPNAS]],Target_CC[],COLUMN(L$2)+9,0)</f>
        <v>113042283.88081606</v>
      </c>
      <c r="AA471" s="22">
        <f>Target_AM[[#This Row],[PROPORSI]]*VLOOKUP(Target_AM[[#This Row],[NIPNAS]],Target_CC[],COLUMN(M$2)+9,0)</f>
        <v>1379474362.0500002</v>
      </c>
      <c r="AB471" s="22">
        <f>Target_AM[[#This Row],[PROPORSI]]*VLOOKUP(Target_AM[[#This Row],[NIPNAS]],Target_CC[],COLUMN(N$2)+9,0)</f>
        <v>28081154.328190841</v>
      </c>
      <c r="AC471" s="22">
        <f>Target_AM[[#This Row],[PROPORSI]]*VLOOKUP(Target_AM[[#This Row],[NIPNAS]],Target_CC[],COLUMN(O$2)+9,0)</f>
        <v>28571600.791354451</v>
      </c>
      <c r="AD471" s="22">
        <f>Target_AM[[#This Row],[PROPORSI]]*VLOOKUP(Target_AM[[#This Row],[NIPNAS]],Target_CC[],COLUMN(P$2)+9,0)</f>
        <v>30546598.619674791</v>
      </c>
      <c r="AE471" s="22">
        <f>Target_AM[[#This Row],[PROPORSI]]*VLOOKUP(Target_AM[[#This Row],[NIPNAS]],Target_CC[],COLUMN(Q$2)+9,0)</f>
        <v>28703140.959452037</v>
      </c>
      <c r="AF471" s="22">
        <f>Target_AM[[#This Row],[PROPORSI]]*VLOOKUP(Target_AM[[#This Row],[NIPNAS]],Target_CC[],COLUMN(R$2)+9,0)</f>
        <v>30157974.545275819</v>
      </c>
      <c r="AG471" s="22">
        <f>Target_AM[[#This Row],[PROPORSI]]*VLOOKUP(Target_AM[[#This Row],[NIPNAS]],Target_CC[],COLUMN(S$2)+9,0)</f>
        <v>29755663.747316223</v>
      </c>
      <c r="AH471" s="22">
        <f>Target_AM[[#This Row],[PROPORSI]]*VLOOKUP(Target_AM[[#This Row],[NIPNAS]],Target_CC[],COLUMN(T$2)+9,0)</f>
        <v>31179080.283608772</v>
      </c>
      <c r="AI471" s="22">
        <f>Target_AM[[#This Row],[PROPORSI]]*VLOOKUP(Target_AM[[#This Row],[NIPNAS]],Target_CC[],COLUMN(U$2)+9,0)</f>
        <v>31489838.955613878</v>
      </c>
      <c r="AJ471" s="22">
        <f>Target_AM[[#This Row],[PROPORSI]]*VLOOKUP(Target_AM[[#This Row],[NIPNAS]],Target_CC[],COLUMN(V$2)+9,0)</f>
        <v>31086769.818794023</v>
      </c>
      <c r="AK471" s="22">
        <f>Target_AM[[#This Row],[PROPORSI]]*VLOOKUP(Target_AM[[#This Row],[NIPNAS]],Target_CC[],COLUMN(W$2)+9,0)</f>
        <v>31712186.850369059</v>
      </c>
      <c r="AL471" s="22">
        <f>Target_AM[[#This Row],[PROPORSI]]*VLOOKUP(Target_AM[[#This Row],[NIPNAS]],Target_CC[],COLUMN(X$2)+9,0)</f>
        <v>31480805.639406644</v>
      </c>
      <c r="AM471" s="22">
        <f>Target_AM[[#This Row],[PROPORSI]]*VLOOKUP(Target_AM[[#This Row],[NIPNAS]],Target_CC[],COLUMN(Y$2)+9,0)</f>
        <v>29702733.592354491</v>
      </c>
      <c r="AN471" s="22">
        <f>Target_AM[[#This Row],[PROPORSI]]*VLOOKUP(Target_AM[[#This Row],[NIPNAS]],Target_CC[],COLUMN(Z$2)+9,0)</f>
        <v>362467548.13141096</v>
      </c>
      <c r="AO471" s="22">
        <f>Target_AM[[#This Row],[PROPORSI]]*VLOOKUP(Target_AM[[#This Row],[NIPNAS]],Target_CC[],COLUMN(AA$2)+9,0)</f>
        <v>134952052.57054782</v>
      </c>
      <c r="AP471" s="22">
        <f>Target_AM[[#This Row],[PROPORSI]]*VLOOKUP(Target_AM[[#This Row],[NIPNAS]],Target_CC[],COLUMN(AB$2)+9,0)</f>
        <v>137309033.9149169</v>
      </c>
      <c r="AQ471" s="22">
        <f>Target_AM[[#This Row],[PROPORSI]]*VLOOKUP(Target_AM[[#This Row],[NIPNAS]],Target_CC[],COLUMN(AC$2)+9,0)</f>
        <v>146800453.23618865</v>
      </c>
      <c r="AR471" s="22">
        <f>Target_AM[[#This Row],[PROPORSI]]*VLOOKUP(Target_AM[[#This Row],[NIPNAS]],Target_CC[],COLUMN(AD$2)+9,0)</f>
        <v>137941187.97357053</v>
      </c>
      <c r="AS471" s="22">
        <f>Target_AM[[#This Row],[PROPORSI]]*VLOOKUP(Target_AM[[#This Row],[NIPNAS]],Target_CC[],COLUMN(AE$2)+9,0)</f>
        <v>144932808.62637216</v>
      </c>
      <c r="AT471" s="22">
        <f>Target_AM[[#This Row],[PROPORSI]]*VLOOKUP(Target_AM[[#This Row],[NIPNAS]],Target_CC[],COLUMN(AF$2)+9,0)</f>
        <v>142999388.53539544</v>
      </c>
      <c r="AU471" s="22">
        <f>Target_AM[[#This Row],[PROPORSI]]*VLOOKUP(Target_AM[[#This Row],[NIPNAS]],Target_CC[],COLUMN(AG$2)+9,0)</f>
        <v>149840025.53309515</v>
      </c>
      <c r="AV471" s="22">
        <f>Target_AM[[#This Row],[PROPORSI]]*VLOOKUP(Target_AM[[#This Row],[NIPNAS]],Target_CC[],COLUMN(AH$2)+9,0)</f>
        <v>151333465.58727008</v>
      </c>
      <c r="AW471" s="22">
        <f>Target_AM[[#This Row],[PROPORSI]]*VLOOKUP(Target_AM[[#This Row],[NIPNAS]],Target_CC[],COLUMN(AI$2)+9,0)</f>
        <v>149396401.0810909</v>
      </c>
      <c r="AX471" s="22">
        <f>Target_AM[[#This Row],[PROPORSI]]*VLOOKUP(Target_AM[[#This Row],[NIPNAS]],Target_CC[],COLUMN(AJ$2)+9,0)</f>
        <v>152402022.25809851</v>
      </c>
      <c r="AY471" s="22">
        <f>Target_AM[[#This Row],[PROPORSI]]*VLOOKUP(Target_AM[[#This Row],[NIPNAS]],Target_CC[],COLUMN(AK$2)+9,0)</f>
        <v>151290053.39169446</v>
      </c>
      <c r="AZ471" s="22">
        <f>Target_AM[[#This Row],[PROPORSI]]*VLOOKUP(Target_AM[[#This Row],[NIPNAS]],Target_CC[],COLUMN(AL$2)+9,0)</f>
        <v>142745017.47317055</v>
      </c>
      <c r="BA471" s="22">
        <f>Target_AM[[#This Row],[PROPORSI]]*VLOOKUP(Target_AM[[#This Row],[NIPNAS]],Target_CC[],COLUMN(AM$2)+9,0)</f>
        <v>1741941910.181411</v>
      </c>
      <c r="BB471" s="22">
        <f>Target_AM[[#This Row],[PROPORSI]]*VLOOKUP(Target_AM[[#This Row],[NIPNAS]],Target_CC[],COLUMN(AN$2)+9,0)</f>
        <v>9883164.465660451</v>
      </c>
      <c r="BC471" s="22">
        <f>Target_AM[[#This Row],[PROPORSI]]*VLOOKUP(Target_AM[[#This Row],[NIPNAS]],Target_CC[],COLUMN(AO$2)+9,0)</f>
        <v>10284176.641519329</v>
      </c>
      <c r="BD471" s="22">
        <f>Target_AM[[#This Row],[PROPORSI]]*VLOOKUP(Target_AM[[#This Row],[NIPNAS]],Target_CC[],COLUMN(AP$2)+9,0)</f>
        <v>10400335.353488667</v>
      </c>
      <c r="BE471" s="22">
        <f>Target_AM[[#This Row],[PROPORSI]]*VLOOKUP(Target_AM[[#This Row],[NIPNAS]],Target_CC[],COLUMN(AQ$2)+9,0)</f>
        <v>10082801.767152034</v>
      </c>
      <c r="BF471" s="22">
        <f>Target_AM[[#This Row],[PROPORSI]]*VLOOKUP(Target_AM[[#This Row],[NIPNAS]],Target_CC[],COLUMN(AR$2)+9,0)</f>
        <v>10601816.117402999</v>
      </c>
      <c r="BG471" s="22">
        <f>Target_AM[[#This Row],[PROPORSI]]*VLOOKUP(Target_AM[[#This Row],[NIPNAS]],Target_CC[],COLUMN(AS$2)+9,0)</f>
        <v>10535863.559258789</v>
      </c>
      <c r="BH471" s="22">
        <f>Target_AM[[#This Row],[PROPORSI]]*VLOOKUP(Target_AM[[#This Row],[NIPNAS]],Target_CC[],COLUMN(AT$2)+9,0)</f>
        <v>10880050.010593304</v>
      </c>
      <c r="BI471" s="22">
        <f>Target_AM[[#This Row],[PROPORSI]]*VLOOKUP(Target_AM[[#This Row],[NIPNAS]],Target_CC[],COLUMN(AU$2)+9,0)</f>
        <v>11033006.258779872</v>
      </c>
      <c r="BJ471" s="22">
        <f>Target_AM[[#This Row],[PROPORSI]]*VLOOKUP(Target_AM[[#This Row],[NIPNAS]],Target_CC[],COLUMN(AV$2)+9,0)</f>
        <v>10861497.707132163</v>
      </c>
      <c r="BK471" s="22">
        <f>Target_AM[[#This Row],[PROPORSI]]*VLOOKUP(Target_AM[[#This Row],[NIPNAS]],Target_CC[],COLUMN(AW$2)+9,0)</f>
        <v>11046145.398095053</v>
      </c>
      <c r="BL471" s="22">
        <f>Target_AM[[#This Row],[PROPORSI]]*VLOOKUP(Target_AM[[#This Row],[NIPNAS]],Target_CC[],COLUMN(AX$2)+9,0)</f>
        <v>11249783.396894053</v>
      </c>
      <c r="BM471" s="22">
        <f>Target_AM[[#This Row],[PROPORSI]]*VLOOKUP(Target_AM[[#This Row],[NIPNAS]],Target_CC[],COLUMN(AY$2)+9,0)</f>
        <v>10968402.944752034</v>
      </c>
      <c r="BN471" s="22">
        <f>Target_AM[[#This Row],[PROPORSI]]*VLOOKUP(Target_AM[[#This Row],[NIPNAS]],Target_CC[],COLUMN(AZ$2)+9,0)</f>
        <v>127827043.62072875</v>
      </c>
      <c r="BO471" s="22">
        <f>Target_AM[[#This Row],[PROPORSI]]*VLOOKUP(Target_AM[[#This Row],[NIPNAS]],Target_CC[],COLUMN(BA$2)+9,0)</f>
        <v>111704617</v>
      </c>
      <c r="BP471" s="22">
        <f>Target_AM[[#This Row],[PROPORSI]]*VLOOKUP(Target_AM[[#This Row],[NIPNAS]],Target_CC[],COLUMN(BB$2)+9,0)</f>
        <v>112235750</v>
      </c>
      <c r="BQ471" s="22">
        <f>Target_AM[[#This Row],[PROPORSI]]*VLOOKUP(Target_AM[[#This Row],[NIPNAS]],Target_CC[],COLUMN(BC$2)+9,0)</f>
        <v>115467922</v>
      </c>
      <c r="BR471" s="22">
        <f>Target_AM[[#This Row],[PROPORSI]]*VLOOKUP(Target_AM[[#This Row],[NIPNAS]],Target_CC[],COLUMN(BD$2)+9,0)</f>
        <v>109472318</v>
      </c>
      <c r="BS471" s="22">
        <f>Target_AM[[#This Row],[PROPORSI]]*VLOOKUP(Target_AM[[#This Row],[NIPNAS]],Target_CC[],COLUMN(BE$2)+9,0)</f>
        <v>109472318</v>
      </c>
      <c r="BT471" s="22">
        <f>Target_AM[[#This Row],[PROPORSI]]*VLOOKUP(Target_AM[[#This Row],[NIPNAS]],Target_CC[],COLUMN(BF$2)+9,0)</f>
        <v>109472318</v>
      </c>
      <c r="BU471" s="22">
        <f>Target_AM[[#This Row],[PROPORSI]]*VLOOKUP(Target_AM[[#This Row],[NIPNAS]],Target_CC[],COLUMN(BG$2)+9,0)</f>
        <v>109472318</v>
      </c>
      <c r="BV471" s="22">
        <f>Target_AM[[#This Row],[PROPORSI]]*VLOOKUP(Target_AM[[#This Row],[NIPNAS]],Target_CC[],COLUMN(BH$2)+9,0)</f>
        <v>109472318</v>
      </c>
      <c r="BW471" s="22">
        <f>Target_AM[[#This Row],[PROPORSI]]*VLOOKUP(Target_AM[[#This Row],[NIPNAS]],Target_CC[],COLUMN(BI$2)+9,0)</f>
        <v>109472318</v>
      </c>
      <c r="BX471" s="22">
        <f>Target_AM[[#This Row],[PROPORSI]]*VLOOKUP(Target_AM[[#This Row],[NIPNAS]],Target_CC[],COLUMN(BJ$2)+9,0)</f>
        <v>109472318</v>
      </c>
      <c r="BY471" s="22">
        <f>Target_AM[[#This Row],[PROPORSI]]*VLOOKUP(Target_AM[[#This Row],[NIPNAS]],Target_CC[],COLUMN(BK$2)+9,0)</f>
        <v>109472318</v>
      </c>
      <c r="BZ471" s="22">
        <f>Target_AM[[#This Row],[PROPORSI]]*VLOOKUP(Target_AM[[#This Row],[NIPNAS]],Target_CC[],COLUMN(BL$2)+9,0)</f>
        <v>109472318</v>
      </c>
      <c r="CA471" s="22">
        <f>Target_AM[[#This Row],[PROPORSI]]*VLOOKUP(Target_AM[[#This Row],[NIPNAS]],Target_CC[],COLUMN(BM$2)+9,0)</f>
        <v>1324659151</v>
      </c>
      <c r="CB471" s="22">
        <f>Target_AM[[#This Row],[PROPORSI]]*VLOOKUP(Target_AM[[#This Row],[NIPNAS]],Target_CC[],COLUMN(BN$2)+9,0)</f>
        <v>82867339</v>
      </c>
      <c r="CC471" s="22">
        <f>Target_AM[[#This Row],[PROPORSI]]*VLOOKUP(Target_AM[[#This Row],[NIPNAS]],Target_CC[],COLUMN(BO$2)+9,0)</f>
        <v>81632500</v>
      </c>
      <c r="CD471" s="22">
        <f>Target_AM[[#This Row],[PROPORSI]]*VLOOKUP(Target_AM[[#This Row],[NIPNAS]],Target_CC[],COLUMN(BP$2)+9,0)</f>
        <v>82492500</v>
      </c>
      <c r="CE471" s="22">
        <f>Target_AM[[#This Row],[PROPORSI]]*VLOOKUP(Target_AM[[#This Row],[NIPNAS]],Target_CC[],COLUMN(BQ$2)+9,0)</f>
        <v>78367875</v>
      </c>
      <c r="CF471" s="22">
        <f>Target_AM[[#This Row],[PROPORSI]]*VLOOKUP(Target_AM[[#This Row],[NIPNAS]],Target_CC[],COLUMN(BR$2)+9,0)</f>
        <v>78367875</v>
      </c>
      <c r="CG471" s="22">
        <f>Target_AM[[#This Row],[PROPORSI]]*VLOOKUP(Target_AM[[#This Row],[NIPNAS]],Target_CC[],COLUMN(BS$2)+9,0)</f>
        <v>78367875</v>
      </c>
      <c r="CH471" s="22">
        <f>Target_AM[[#This Row],[PROPORSI]]*VLOOKUP(Target_AM[[#This Row],[NIPNAS]],Target_CC[],COLUMN(BT$2)+9,0)</f>
        <v>78367875</v>
      </c>
      <c r="CI471" s="22">
        <f>Target_AM[[#This Row],[PROPORSI]]*VLOOKUP(Target_AM[[#This Row],[NIPNAS]],Target_CC[],COLUMN(BU$2)+9,0)</f>
        <v>78367875</v>
      </c>
      <c r="CJ471" s="22">
        <f>Target_AM[[#This Row],[PROPORSI]]*VLOOKUP(Target_AM[[#This Row],[NIPNAS]],Target_CC[],COLUMN(BV$2)+9,0)</f>
        <v>78367875</v>
      </c>
      <c r="CK471" s="22">
        <f>Target_AM[[#This Row],[PROPORSI]]*VLOOKUP(Target_AM[[#This Row],[NIPNAS]],Target_CC[],COLUMN(BW$2)+9,0)</f>
        <v>78367875</v>
      </c>
      <c r="CL471" s="22">
        <f>Target_AM[[#This Row],[PROPORSI]]*VLOOKUP(Target_AM[[#This Row],[NIPNAS]],Target_CC[],COLUMN(BX$2)+9,0)</f>
        <v>78367875</v>
      </c>
      <c r="CM471" s="22">
        <f>Target_AM[[#This Row],[PROPORSI]]*VLOOKUP(Target_AM[[#This Row],[NIPNAS]],Target_CC[],COLUMN(BY$2)+9,0)</f>
        <v>78367875</v>
      </c>
      <c r="CN471" s="22">
        <f>Target_AM[[#This Row],[PROPORSI]]*VLOOKUP(Target_AM[[#This Row],[NIPNAS]],Target_CC[],COLUMN(BZ$2)+9,0)</f>
        <v>952303214</v>
      </c>
      <c r="CO471" s="22">
        <f>Target_AM[[#This Row],[PROPORSI]]*VLOOKUP(Target_AM[[#This Row],[NIPNAS]],Target_CC[],COLUMN(CA$2)+9,0)</f>
        <v>28582437</v>
      </c>
      <c r="CP471" s="22">
        <f>Target_AM[[#This Row],[PROPORSI]]*VLOOKUP(Target_AM[[#This Row],[NIPNAS]],Target_CC[],COLUMN(CB$2)+9,0)</f>
        <v>29894231</v>
      </c>
      <c r="CQ471" s="22">
        <f>Target_AM[[#This Row],[PROPORSI]]*VLOOKUP(Target_AM[[#This Row],[NIPNAS]],Target_CC[],COLUMN(CC$2)+9,0)</f>
        <v>31104443</v>
      </c>
      <c r="CR471" s="22">
        <f>Target_AM[[#This Row],[PROPORSI]]*VLOOKUP(Target_AM[[#This Row],[NIPNAS]],Target_CC[],COLUMN(CD$2)+9,0)</f>
        <v>31104443</v>
      </c>
      <c r="CS471" s="22">
        <f>Target_AM[[#This Row],[PROPORSI]]*VLOOKUP(Target_AM[[#This Row],[NIPNAS]],Target_CC[],COLUMN(CE$2)+9,0)</f>
        <v>31104443</v>
      </c>
      <c r="CT471" s="22">
        <f>Target_AM[[#This Row],[PROPORSI]]*VLOOKUP(Target_AM[[#This Row],[NIPNAS]],Target_CC[],COLUMN(CF$2)+9,0)</f>
        <v>31104443</v>
      </c>
      <c r="CU471" s="22">
        <f>Target_AM[[#This Row],[PROPORSI]]*VLOOKUP(Target_AM[[#This Row],[NIPNAS]],Target_CC[],COLUMN(CG$2)+9,0)</f>
        <v>31104443</v>
      </c>
      <c r="CV471" s="22">
        <f>Target_AM[[#This Row],[PROPORSI]]*VLOOKUP(Target_AM[[#This Row],[NIPNAS]],Target_CC[],COLUMN(CH$2)+9,0)</f>
        <v>31104443</v>
      </c>
      <c r="CW471" s="22">
        <f>Target_AM[[#This Row],[PROPORSI]]*VLOOKUP(Target_AM[[#This Row],[NIPNAS]],Target_CC[],COLUMN(CI$2)+9,0)</f>
        <v>31104443</v>
      </c>
      <c r="CX471" s="22">
        <f>Target_AM[[#This Row],[PROPORSI]]*VLOOKUP(Target_AM[[#This Row],[NIPNAS]],Target_CC[],COLUMN(CJ$2)+9,0)</f>
        <v>31104443</v>
      </c>
      <c r="CY471" s="22">
        <f>Target_AM[[#This Row],[PROPORSI]]*VLOOKUP(Target_AM[[#This Row],[NIPNAS]],Target_CC[],COLUMN(CK$2)+9,0)</f>
        <v>31104443</v>
      </c>
      <c r="CZ471" s="22">
        <f>Target_AM[[#This Row],[PROPORSI]]*VLOOKUP(Target_AM[[#This Row],[NIPNAS]],Target_CC[],COLUMN(CL$2)+9,0)</f>
        <v>31104443</v>
      </c>
      <c r="DA471" s="22">
        <f>Target_AM[[#This Row],[PROPORSI]]*VLOOKUP(Target_AM[[#This Row],[NIPNAS]],Target_CC[],COLUMN(CM$2)+9,0)</f>
        <v>369521098</v>
      </c>
      <c r="DB471" s="22">
        <f>Target_AM[[#This Row],[PROPORSI]]*VLOOKUP(Target_AM[[#This Row],[NIPNAS]],Target_CC[],COLUMN(CN$2)+9,0)</f>
        <v>0</v>
      </c>
      <c r="DC471" s="22">
        <f>Target_AM[[#This Row],[PROPORSI]]*VLOOKUP(Target_AM[[#This Row],[NIPNAS]],Target_CC[],COLUMN(CO$2)+9,0)</f>
        <v>0</v>
      </c>
      <c r="DD471" s="22">
        <f>Target_AM[[#This Row],[PROPORSI]]*VLOOKUP(Target_AM[[#This Row],[NIPNAS]],Target_CC[],COLUMN(CP$2)+9,0)</f>
        <v>2360000</v>
      </c>
      <c r="DE471" s="22">
        <f>Target_AM[[#This Row],[PROPORSI]]*VLOOKUP(Target_AM[[#This Row],[NIPNAS]],Target_CC[],COLUMN(CQ$2)+9,0)</f>
        <v>0</v>
      </c>
      <c r="DF471" s="22">
        <f>Target_AM[[#This Row],[PROPORSI]]*VLOOKUP(Target_AM[[#This Row],[NIPNAS]],Target_CC[],COLUMN(CR$2)+9,0)</f>
        <v>0</v>
      </c>
      <c r="DG471" s="22">
        <f>Target_AM[[#This Row],[PROPORSI]]*VLOOKUP(Target_AM[[#This Row],[NIPNAS]],Target_CC[],COLUMN(CS$2)+9,0)</f>
        <v>0</v>
      </c>
      <c r="DH471" s="22">
        <f>Target_AM[[#This Row],[PROPORSI]]*VLOOKUP(Target_AM[[#This Row],[NIPNAS]],Target_CC[],COLUMN(CT$2)+9,0)</f>
        <v>0</v>
      </c>
      <c r="DI471" s="22">
        <f>Target_AM[[#This Row],[PROPORSI]]*VLOOKUP(Target_AM[[#This Row],[NIPNAS]],Target_CC[],COLUMN(CU$2)+9,0)</f>
        <v>0</v>
      </c>
      <c r="DJ471" s="22">
        <f>Target_AM[[#This Row],[PROPORSI]]*VLOOKUP(Target_AM[[#This Row],[NIPNAS]],Target_CC[],COLUMN(CV$2)+9,0)</f>
        <v>0</v>
      </c>
      <c r="DK471" s="22">
        <f>Target_AM[[#This Row],[PROPORSI]]*VLOOKUP(Target_AM[[#This Row],[NIPNAS]],Target_CC[],COLUMN(CW$2)+9,0)</f>
        <v>0</v>
      </c>
      <c r="DL471" s="22">
        <f>Target_AM[[#This Row],[PROPORSI]]*VLOOKUP(Target_AM[[#This Row],[NIPNAS]],Target_CC[],COLUMN(CX$2)+9,0)</f>
        <v>0</v>
      </c>
      <c r="DM471" s="22">
        <f>Target_AM[[#This Row],[PROPORSI]]*VLOOKUP(Target_AM[[#This Row],[NIPNAS]],Target_CC[],COLUMN(CY$2)+9,0)</f>
        <v>0</v>
      </c>
      <c r="DN471" s="22">
        <f>Target_AM[[#This Row],[PROPORSI]]*VLOOKUP(Target_AM[[#This Row],[NIPNAS]],Target_CC[],COLUMN(CZ$2)+9,0)</f>
        <v>2360000</v>
      </c>
      <c r="DO471" s="22">
        <f>Target_AM[[#This Row],[PROPORSI]]*VLOOKUP(Target_AM[[#This Row],[NIPNAS]],Target_CC[],COLUMN(DA$2)+9,0)</f>
        <v>0</v>
      </c>
      <c r="DP471" s="22">
        <f>Target_AM[[#This Row],[PROPORSI]]*VLOOKUP(Target_AM[[#This Row],[NIPNAS]],Target_CC[],COLUMN(DB$2)+9,0)</f>
        <v>0</v>
      </c>
      <c r="DQ471" s="22">
        <f>Target_AM[[#This Row],[PROPORSI]]*VLOOKUP(Target_AM[[#This Row],[NIPNAS]],Target_CC[],COLUMN(DC$2)+9,0)</f>
        <v>0</v>
      </c>
      <c r="DR471" s="22">
        <f>Target_AM[[#This Row],[PROPORSI]]*VLOOKUP(Target_AM[[#This Row],[NIPNAS]],Target_CC[],COLUMN(DD$2)+9,0)</f>
        <v>0</v>
      </c>
      <c r="DS471" s="22">
        <f>Target_AM[[#This Row],[PROPORSI]]*VLOOKUP(Target_AM[[#This Row],[NIPNAS]],Target_CC[],COLUMN(DE$2)+9,0)</f>
        <v>0</v>
      </c>
      <c r="DT471" s="22">
        <f>Target_AM[[#This Row],[PROPORSI]]*VLOOKUP(Target_AM[[#This Row],[NIPNAS]],Target_CC[],COLUMN(DF$2)+9,0)</f>
        <v>0</v>
      </c>
      <c r="DU471" s="22">
        <f>Target_AM[[#This Row],[PROPORSI]]*VLOOKUP(Target_AM[[#This Row],[NIPNAS]],Target_CC[],COLUMN(DG$2)+9,0)</f>
        <v>0</v>
      </c>
      <c r="DV471" s="22">
        <f>Target_AM[[#This Row],[PROPORSI]]*VLOOKUP(Target_AM[[#This Row],[NIPNAS]],Target_CC[],COLUMN(DH$2)+9,0)</f>
        <v>0</v>
      </c>
      <c r="DW471" s="22">
        <f>Target_AM[[#This Row],[PROPORSI]]*VLOOKUP(Target_AM[[#This Row],[NIPNAS]],Target_CC[],COLUMN(DI$2)+9,0)</f>
        <v>0</v>
      </c>
      <c r="DX471" s="22">
        <f>Target_AM[[#This Row],[PROPORSI]]*VLOOKUP(Target_AM[[#This Row],[NIPNAS]],Target_CC[],COLUMN(DJ$2)+9,0)</f>
        <v>0</v>
      </c>
      <c r="DY471" s="22">
        <f>Target_AM[[#This Row],[PROPORSI]]*VLOOKUP(Target_AM[[#This Row],[NIPNAS]],Target_CC[],COLUMN(DK$2)+9,0)</f>
        <v>0</v>
      </c>
      <c r="DZ471" s="22">
        <f>Target_AM[[#This Row],[PROPORSI]]*VLOOKUP(Target_AM[[#This Row],[NIPNAS]],Target_CC[],COLUMN(DL$2)+9,0)</f>
        <v>0</v>
      </c>
      <c r="EA471" s="22">
        <f>Target_AM[[#This Row],[PROPORSI]]*VLOOKUP(Target_AM[[#This Row],[NIPNAS]],Target_CC[],COLUMN(DM$2)+9,0)</f>
        <v>0</v>
      </c>
    </row>
    <row r="472" spans="2:131" x14ac:dyDescent="0.3">
      <c r="B472">
        <v>405886</v>
      </c>
      <c r="C472" t="s">
        <v>1025</v>
      </c>
      <c r="D472">
        <v>1</v>
      </c>
      <c r="E472" s="8">
        <v>45658</v>
      </c>
      <c r="F472">
        <v>4638481</v>
      </c>
      <c r="G472" t="s">
        <v>847</v>
      </c>
      <c r="J472" t="s">
        <v>294</v>
      </c>
      <c r="K472" t="s">
        <v>20</v>
      </c>
      <c r="L472" t="s">
        <v>159</v>
      </c>
      <c r="M472" t="s">
        <v>29</v>
      </c>
      <c r="N472" s="23">
        <f>Target_AM[[#This Row],[PROPORSI]]*VLOOKUP(Target_AM[[#This Row],[NIPNAS]],Target_CC[],9,0)</f>
        <v>1081035900</v>
      </c>
      <c r="O472" s="22">
        <f>Target_AM[[#This Row],[PROPORSI]]*VLOOKUP(Target_AM[[#This Row],[NIPNAS]],Target_CC[],COLUMN(A$2)+9,0)</f>
        <v>120375803.18181819</v>
      </c>
      <c r="P472" s="22">
        <f>Target_AM[[#This Row],[PROPORSI]]*VLOOKUP(Target_AM[[#This Row],[NIPNAS]],Target_CC[],COLUMN(B$2)+9,0)</f>
        <v>120537845.45454545</v>
      </c>
      <c r="Q472" s="22">
        <f>Target_AM[[#This Row],[PROPORSI]]*VLOOKUP(Target_AM[[#This Row],[NIPNAS]],Target_CC[],COLUMN(C$2)+9,0)</f>
        <v>120213760.90909091</v>
      </c>
      <c r="R472" s="22">
        <f>Target_AM[[#This Row],[PROPORSI]]*VLOOKUP(Target_AM[[#This Row],[NIPNAS]],Target_CC[],COLUMN(D$2)+9,0)</f>
        <v>119889676.36363636</v>
      </c>
      <c r="S472" s="22">
        <f>Target_AM[[#This Row],[PROPORSI]]*VLOOKUP(Target_AM[[#This Row],[NIPNAS]],Target_CC[],COLUMN(E$2)+9,0)</f>
        <v>120051718.63636364</v>
      </c>
      <c r="T472" s="22">
        <f>Target_AM[[#This Row],[PROPORSI]]*VLOOKUP(Target_AM[[#This Row],[NIPNAS]],Target_CC[],COLUMN(F$2)+9,0)</f>
        <v>120213760.90909091</v>
      </c>
      <c r="U472" s="22">
        <f>Target_AM[[#This Row],[PROPORSI]]*VLOOKUP(Target_AM[[#This Row],[NIPNAS]],Target_CC[],COLUMN(G$2)+9,0)</f>
        <v>121023972.27272727</v>
      </c>
      <c r="V472" s="22">
        <f>Target_AM[[#This Row],[PROPORSI]]*VLOOKUP(Target_AM[[#This Row],[NIPNAS]],Target_CC[],COLUMN(H$2)+9,0)</f>
        <v>120699887.72727273</v>
      </c>
      <c r="W472" s="22">
        <f>Target_AM[[#This Row],[PROPORSI]]*VLOOKUP(Target_AM[[#This Row],[NIPNAS]],Target_CC[],COLUMN(I$2)+9,0)</f>
        <v>120699887.72727273</v>
      </c>
      <c r="X472" s="22">
        <f>Target_AM[[#This Row],[PROPORSI]]*VLOOKUP(Target_AM[[#This Row],[NIPNAS]],Target_CC[],COLUMN(J$2)+9,0)</f>
        <v>121023972.27272727</v>
      </c>
      <c r="Y472" s="22">
        <f>Target_AM[[#This Row],[PROPORSI]]*VLOOKUP(Target_AM[[#This Row],[NIPNAS]],Target_CC[],COLUMN(K$2)+9,0)</f>
        <v>120537845.45454545</v>
      </c>
      <c r="Z472" s="22">
        <f>Target_AM[[#This Row],[PROPORSI]]*VLOOKUP(Target_AM[[#This Row],[NIPNAS]],Target_CC[],COLUMN(L$2)+9,0)</f>
        <v>120699887.72727273</v>
      </c>
      <c r="AA472" s="22">
        <f>Target_AM[[#This Row],[PROPORSI]]*VLOOKUP(Target_AM[[#This Row],[NIPNAS]],Target_CC[],COLUMN(M$2)+9,0)</f>
        <v>1445968018.6363635</v>
      </c>
      <c r="AB472" s="22">
        <f>Target_AM[[#This Row],[PROPORSI]]*VLOOKUP(Target_AM[[#This Row],[NIPNAS]],Target_CC[],COLUMN(N$2)+9,0)</f>
        <v>26303.747944083694</v>
      </c>
      <c r="AC472" s="22">
        <f>Target_AM[[#This Row],[PROPORSI]]*VLOOKUP(Target_AM[[#This Row],[NIPNAS]],Target_CC[],COLUMN(O$2)+9,0)</f>
        <v>50256.008636363636</v>
      </c>
      <c r="AD472" s="22">
        <f>Target_AM[[#This Row],[PROPORSI]]*VLOOKUP(Target_AM[[#This Row],[NIPNAS]],Target_CC[],COLUMN(P$2)+9,0)</f>
        <v>55281.609500000006</v>
      </c>
      <c r="AE472" s="22">
        <f>Target_AM[[#This Row],[PROPORSI]]*VLOOKUP(Target_AM[[#This Row],[NIPNAS]],Target_CC[],COLUMN(Q$2)+9,0)</f>
        <v>53801.849245707075</v>
      </c>
      <c r="AF472" s="22">
        <f>Target_AM[[#This Row],[PROPORSI]]*VLOOKUP(Target_AM[[#This Row],[NIPNAS]],Target_CC[],COLUMN(R$2)+9,0)</f>
        <v>86393.354077241165</v>
      </c>
      <c r="AG472" s="22">
        <f>Target_AM[[#This Row],[PROPORSI]]*VLOOKUP(Target_AM[[#This Row],[NIPNAS]],Target_CC[],COLUMN(S$2)+9,0)</f>
        <v>77754.018669517056</v>
      </c>
      <c r="AH472" s="22">
        <f>Target_AM[[#This Row],[PROPORSI]]*VLOOKUP(Target_AM[[#This Row],[NIPNAS]],Target_CC[],COLUMN(T$2)+9,0)</f>
        <v>43916.621655930925</v>
      </c>
      <c r="AI472" s="22">
        <f>Target_AM[[#This Row],[PROPORSI]]*VLOOKUP(Target_AM[[#This Row],[NIPNAS]],Target_CC[],COLUMN(U$2)+9,0)</f>
        <v>96616.567643048038</v>
      </c>
      <c r="AJ472" s="22">
        <f>Target_AM[[#This Row],[PROPORSI]]*VLOOKUP(Target_AM[[#This Row],[NIPNAS]],Target_CC[],COLUMN(V$2)+9,0)</f>
        <v>80513.806369206693</v>
      </c>
      <c r="AK472" s="22">
        <f>Target_AM[[#This Row],[PROPORSI]]*VLOOKUP(Target_AM[[#This Row],[NIPNAS]],Target_CC[],COLUMN(W$2)+9,0)</f>
        <v>96616.567643048038</v>
      </c>
      <c r="AL472" s="22">
        <f>Target_AM[[#This Row],[PROPORSI]]*VLOOKUP(Target_AM[[#This Row],[NIPNAS]],Target_CC[],COLUMN(X$2)+9,0)</f>
        <v>104667.94827996874</v>
      </c>
      <c r="AM472" s="22">
        <f>Target_AM[[#This Row],[PROPORSI]]*VLOOKUP(Target_AM[[#This Row],[NIPNAS]],Target_CC[],COLUMN(Y$2)+9,0)</f>
        <v>104667.94827996874</v>
      </c>
      <c r="AN472" s="22">
        <f>Target_AM[[#This Row],[PROPORSI]]*VLOOKUP(Target_AM[[#This Row],[NIPNAS]],Target_CC[],COLUMN(Z$2)+9,0)</f>
        <v>876790.04794408381</v>
      </c>
      <c r="AO472" s="22">
        <f>Target_AM[[#This Row],[PROPORSI]]*VLOOKUP(Target_AM[[#This Row],[NIPNAS]],Target_CC[],COLUMN(AA$2)+9,0)</f>
        <v>120402106.92976227</v>
      </c>
      <c r="AP472" s="22">
        <f>Target_AM[[#This Row],[PROPORSI]]*VLOOKUP(Target_AM[[#This Row],[NIPNAS]],Target_CC[],COLUMN(AB$2)+9,0)</f>
        <v>120588101.46318182</v>
      </c>
      <c r="AQ472" s="22">
        <f>Target_AM[[#This Row],[PROPORSI]]*VLOOKUP(Target_AM[[#This Row],[NIPNAS]],Target_CC[],COLUMN(AC$2)+9,0)</f>
        <v>120269042.51859091</v>
      </c>
      <c r="AR472" s="22">
        <f>Target_AM[[#This Row],[PROPORSI]]*VLOOKUP(Target_AM[[#This Row],[NIPNAS]],Target_CC[],COLUMN(AD$2)+9,0)</f>
        <v>119943478.21288207</v>
      </c>
      <c r="AS472" s="22">
        <f>Target_AM[[#This Row],[PROPORSI]]*VLOOKUP(Target_AM[[#This Row],[NIPNAS]],Target_CC[],COLUMN(AE$2)+9,0)</f>
        <v>120138111.99044088</v>
      </c>
      <c r="AT472" s="22">
        <f>Target_AM[[#This Row],[PROPORSI]]*VLOOKUP(Target_AM[[#This Row],[NIPNAS]],Target_CC[],COLUMN(AF$2)+9,0)</f>
        <v>120291514.92776042</v>
      </c>
      <c r="AU472" s="22">
        <f>Target_AM[[#This Row],[PROPORSI]]*VLOOKUP(Target_AM[[#This Row],[NIPNAS]],Target_CC[],COLUMN(AG$2)+9,0)</f>
        <v>121067888.89438319</v>
      </c>
      <c r="AV472" s="22">
        <f>Target_AM[[#This Row],[PROPORSI]]*VLOOKUP(Target_AM[[#This Row],[NIPNAS]],Target_CC[],COLUMN(AH$2)+9,0)</f>
        <v>120796504.29491578</v>
      </c>
      <c r="AW472" s="22">
        <f>Target_AM[[#This Row],[PROPORSI]]*VLOOKUP(Target_AM[[#This Row],[NIPNAS]],Target_CC[],COLUMN(AI$2)+9,0)</f>
        <v>120780401.53364193</v>
      </c>
      <c r="AX472" s="22">
        <f>Target_AM[[#This Row],[PROPORSI]]*VLOOKUP(Target_AM[[#This Row],[NIPNAS]],Target_CC[],COLUMN(AJ$2)+9,0)</f>
        <v>121120588.84037031</v>
      </c>
      <c r="AY472" s="22">
        <f>Target_AM[[#This Row],[PROPORSI]]*VLOOKUP(Target_AM[[#This Row],[NIPNAS]],Target_CC[],COLUMN(AK$2)+9,0)</f>
        <v>120642513.40282542</v>
      </c>
      <c r="AZ472" s="22">
        <f>Target_AM[[#This Row],[PROPORSI]]*VLOOKUP(Target_AM[[#This Row],[NIPNAS]],Target_CC[],COLUMN(AL$2)+9,0)</f>
        <v>120804555.6755527</v>
      </c>
      <c r="BA472" s="22">
        <f>Target_AM[[#This Row],[PROPORSI]]*VLOOKUP(Target_AM[[#This Row],[NIPNAS]],Target_CC[],COLUMN(AM$2)+9,0)</f>
        <v>1446844808.6843076</v>
      </c>
      <c r="BB472" s="22">
        <f>Target_AM[[#This Row],[PROPORSI]]*VLOOKUP(Target_AM[[#This Row],[NIPNAS]],Target_CC[],COLUMN(AN$2)+9,0)</f>
        <v>0</v>
      </c>
      <c r="BC472" s="22">
        <f>Target_AM[[#This Row],[PROPORSI]]*VLOOKUP(Target_AM[[#This Row],[NIPNAS]],Target_CC[],COLUMN(AO$2)+9,0)</f>
        <v>0</v>
      </c>
      <c r="BD472" s="22">
        <f>Target_AM[[#This Row],[PROPORSI]]*VLOOKUP(Target_AM[[#This Row],[NIPNAS]],Target_CC[],COLUMN(AP$2)+9,0)</f>
        <v>0</v>
      </c>
      <c r="BE472" s="22">
        <f>Target_AM[[#This Row],[PROPORSI]]*VLOOKUP(Target_AM[[#This Row],[NIPNAS]],Target_CC[],COLUMN(AQ$2)+9,0)</f>
        <v>0</v>
      </c>
      <c r="BF472" s="22">
        <f>Target_AM[[#This Row],[PROPORSI]]*VLOOKUP(Target_AM[[#This Row],[NIPNAS]],Target_CC[],COLUMN(AR$2)+9,0)</f>
        <v>0</v>
      </c>
      <c r="BG472" s="22">
        <f>Target_AM[[#This Row],[PROPORSI]]*VLOOKUP(Target_AM[[#This Row],[NIPNAS]],Target_CC[],COLUMN(AS$2)+9,0)</f>
        <v>0</v>
      </c>
      <c r="BH472" s="22">
        <f>Target_AM[[#This Row],[PROPORSI]]*VLOOKUP(Target_AM[[#This Row],[NIPNAS]],Target_CC[],COLUMN(AT$2)+9,0)</f>
        <v>0</v>
      </c>
      <c r="BI472" s="22">
        <f>Target_AM[[#This Row],[PROPORSI]]*VLOOKUP(Target_AM[[#This Row],[NIPNAS]],Target_CC[],COLUMN(AU$2)+9,0)</f>
        <v>0</v>
      </c>
      <c r="BJ472" s="22">
        <f>Target_AM[[#This Row],[PROPORSI]]*VLOOKUP(Target_AM[[#This Row],[NIPNAS]],Target_CC[],COLUMN(AV$2)+9,0)</f>
        <v>0</v>
      </c>
      <c r="BK472" s="22">
        <f>Target_AM[[#This Row],[PROPORSI]]*VLOOKUP(Target_AM[[#This Row],[NIPNAS]],Target_CC[],COLUMN(AW$2)+9,0)</f>
        <v>0</v>
      </c>
      <c r="BL472" s="22">
        <f>Target_AM[[#This Row],[PROPORSI]]*VLOOKUP(Target_AM[[#This Row],[NIPNAS]],Target_CC[],COLUMN(AX$2)+9,0)</f>
        <v>0</v>
      </c>
      <c r="BM472" s="22">
        <f>Target_AM[[#This Row],[PROPORSI]]*VLOOKUP(Target_AM[[#This Row],[NIPNAS]],Target_CC[],COLUMN(AY$2)+9,0)</f>
        <v>0</v>
      </c>
      <c r="BN472" s="22">
        <f>Target_AM[[#This Row],[PROPORSI]]*VLOOKUP(Target_AM[[#This Row],[NIPNAS]],Target_CC[],COLUMN(AZ$2)+9,0)</f>
        <v>0</v>
      </c>
      <c r="BO472" s="22">
        <f>Target_AM[[#This Row],[PROPORSI]]*VLOOKUP(Target_AM[[#This Row],[NIPNAS]],Target_CC[],COLUMN(BA$2)+9,0)</f>
        <v>120800777</v>
      </c>
      <c r="BP472" s="22">
        <f>Target_AM[[#This Row],[PROPORSI]]*VLOOKUP(Target_AM[[#This Row],[NIPNAS]],Target_CC[],COLUMN(BB$2)+9,0)</f>
        <v>116532965</v>
      </c>
      <c r="BQ472" s="22">
        <f>Target_AM[[#This Row],[PROPORSI]]*VLOOKUP(Target_AM[[#This Row],[NIPNAS]],Target_CC[],COLUMN(BC$2)+9,0)</f>
        <v>112424280</v>
      </c>
      <c r="BR472" s="22">
        <f>Target_AM[[#This Row],[PROPORSI]]*VLOOKUP(Target_AM[[#This Row],[NIPNAS]],Target_CC[],COLUMN(BD$2)+9,0)</f>
        <v>107188588.5</v>
      </c>
      <c r="BS472" s="22">
        <f>Target_AM[[#This Row],[PROPORSI]]*VLOOKUP(Target_AM[[#This Row],[NIPNAS]],Target_CC[],COLUMN(BE$2)+9,0)</f>
        <v>107188588.5</v>
      </c>
      <c r="BT472" s="22">
        <f>Target_AM[[#This Row],[PROPORSI]]*VLOOKUP(Target_AM[[#This Row],[NIPNAS]],Target_CC[],COLUMN(BF$2)+9,0)</f>
        <v>107188588.5</v>
      </c>
      <c r="BU472" s="22">
        <f>Target_AM[[#This Row],[PROPORSI]]*VLOOKUP(Target_AM[[#This Row],[NIPNAS]],Target_CC[],COLUMN(BG$2)+9,0)</f>
        <v>107188588.5</v>
      </c>
      <c r="BV472" s="22">
        <f>Target_AM[[#This Row],[PROPORSI]]*VLOOKUP(Target_AM[[#This Row],[NIPNAS]],Target_CC[],COLUMN(BH$2)+9,0)</f>
        <v>107188588.5</v>
      </c>
      <c r="BW472" s="22">
        <f>Target_AM[[#This Row],[PROPORSI]]*VLOOKUP(Target_AM[[#This Row],[NIPNAS]],Target_CC[],COLUMN(BI$2)+9,0)</f>
        <v>107188588.5</v>
      </c>
      <c r="BX472" s="22">
        <f>Target_AM[[#This Row],[PROPORSI]]*VLOOKUP(Target_AM[[#This Row],[NIPNAS]],Target_CC[],COLUMN(BJ$2)+9,0)</f>
        <v>107188588.5</v>
      </c>
      <c r="BY472" s="22">
        <f>Target_AM[[#This Row],[PROPORSI]]*VLOOKUP(Target_AM[[#This Row],[NIPNAS]],Target_CC[],COLUMN(BK$2)+9,0)</f>
        <v>107188588.5</v>
      </c>
      <c r="BZ472" s="22">
        <f>Target_AM[[#This Row],[PROPORSI]]*VLOOKUP(Target_AM[[#This Row],[NIPNAS]],Target_CC[],COLUMN(BL$2)+9,0)</f>
        <v>107188588.5</v>
      </c>
      <c r="CA472" s="22">
        <f>Target_AM[[#This Row],[PROPORSI]]*VLOOKUP(Target_AM[[#This Row],[NIPNAS]],Target_CC[],COLUMN(BM$2)+9,0)</f>
        <v>1314455318.5</v>
      </c>
      <c r="CB472" s="22">
        <f>Target_AM[[#This Row],[PROPORSI]]*VLOOKUP(Target_AM[[#This Row],[NIPNAS]],Target_CC[],COLUMN(BN$2)+9,0)</f>
        <v>117297000</v>
      </c>
      <c r="CC472" s="22">
        <f>Target_AM[[#This Row],[PROPORSI]]*VLOOKUP(Target_AM[[#This Row],[NIPNAS]],Target_CC[],COLUMN(BO$2)+9,0)</f>
        <v>112976032</v>
      </c>
      <c r="CD472" s="22">
        <f>Target_AM[[#This Row],[PROPORSI]]*VLOOKUP(Target_AM[[#This Row],[NIPNAS]],Target_CC[],COLUMN(BP$2)+9,0)</f>
        <v>108893610</v>
      </c>
      <c r="CE472" s="22">
        <f>Target_AM[[#This Row],[PROPORSI]]*VLOOKUP(Target_AM[[#This Row],[NIPNAS]],Target_CC[],COLUMN(BQ$2)+9,0)</f>
        <v>103448929.5</v>
      </c>
      <c r="CF472" s="22">
        <f>Target_AM[[#This Row],[PROPORSI]]*VLOOKUP(Target_AM[[#This Row],[NIPNAS]],Target_CC[],COLUMN(BR$2)+9,0)</f>
        <v>103448929.5</v>
      </c>
      <c r="CG472" s="22">
        <f>Target_AM[[#This Row],[PROPORSI]]*VLOOKUP(Target_AM[[#This Row],[NIPNAS]],Target_CC[],COLUMN(BS$2)+9,0)</f>
        <v>103448929.5</v>
      </c>
      <c r="CH472" s="22">
        <f>Target_AM[[#This Row],[PROPORSI]]*VLOOKUP(Target_AM[[#This Row],[NIPNAS]],Target_CC[],COLUMN(BT$2)+9,0)</f>
        <v>103448929.5</v>
      </c>
      <c r="CI472" s="22">
        <f>Target_AM[[#This Row],[PROPORSI]]*VLOOKUP(Target_AM[[#This Row],[NIPNAS]],Target_CC[],COLUMN(BU$2)+9,0)</f>
        <v>103448929.5</v>
      </c>
      <c r="CJ472" s="22">
        <f>Target_AM[[#This Row],[PROPORSI]]*VLOOKUP(Target_AM[[#This Row],[NIPNAS]],Target_CC[],COLUMN(BV$2)+9,0)</f>
        <v>103448929.5</v>
      </c>
      <c r="CK472" s="22">
        <f>Target_AM[[#This Row],[PROPORSI]]*VLOOKUP(Target_AM[[#This Row],[NIPNAS]],Target_CC[],COLUMN(BW$2)+9,0)</f>
        <v>103448929.5</v>
      </c>
      <c r="CL472" s="22">
        <f>Target_AM[[#This Row],[PROPORSI]]*VLOOKUP(Target_AM[[#This Row],[NIPNAS]],Target_CC[],COLUMN(BX$2)+9,0)</f>
        <v>103448929.5</v>
      </c>
      <c r="CM472" s="22">
        <f>Target_AM[[#This Row],[PROPORSI]]*VLOOKUP(Target_AM[[#This Row],[NIPNAS]],Target_CC[],COLUMN(BY$2)+9,0)</f>
        <v>103448929.5</v>
      </c>
      <c r="CN472" s="22">
        <f>Target_AM[[#This Row],[PROPORSI]]*VLOOKUP(Target_AM[[#This Row],[NIPNAS]],Target_CC[],COLUMN(BZ$2)+9,0)</f>
        <v>1270207007.5</v>
      </c>
      <c r="CO472" s="22">
        <f>Target_AM[[#This Row],[PROPORSI]]*VLOOKUP(Target_AM[[#This Row],[NIPNAS]],Target_CC[],COLUMN(CA$2)+9,0)</f>
        <v>3860935</v>
      </c>
      <c r="CP472" s="22">
        <f>Target_AM[[#This Row],[PROPORSI]]*VLOOKUP(Target_AM[[#This Row],[NIPNAS]],Target_CC[],COLUMN(CB$2)+9,0)</f>
        <v>3809899</v>
      </c>
      <c r="CQ472" s="22">
        <f>Target_AM[[#This Row],[PROPORSI]]*VLOOKUP(Target_AM[[#This Row],[NIPNAS]],Target_CC[],COLUMN(CC$2)+9,0)</f>
        <v>3739659</v>
      </c>
      <c r="CR472" s="22">
        <f>Target_AM[[#This Row],[PROPORSI]]*VLOOKUP(Target_AM[[#This Row],[NIPNAS]],Target_CC[],COLUMN(CD$2)+9,0)</f>
        <v>3739659</v>
      </c>
      <c r="CS472" s="22">
        <f>Target_AM[[#This Row],[PROPORSI]]*VLOOKUP(Target_AM[[#This Row],[NIPNAS]],Target_CC[],COLUMN(CE$2)+9,0)</f>
        <v>3739659</v>
      </c>
      <c r="CT472" s="22">
        <f>Target_AM[[#This Row],[PROPORSI]]*VLOOKUP(Target_AM[[#This Row],[NIPNAS]],Target_CC[],COLUMN(CF$2)+9,0)</f>
        <v>3739659</v>
      </c>
      <c r="CU472" s="22">
        <f>Target_AM[[#This Row],[PROPORSI]]*VLOOKUP(Target_AM[[#This Row],[NIPNAS]],Target_CC[],COLUMN(CG$2)+9,0)</f>
        <v>3739659</v>
      </c>
      <c r="CV472" s="22">
        <f>Target_AM[[#This Row],[PROPORSI]]*VLOOKUP(Target_AM[[#This Row],[NIPNAS]],Target_CC[],COLUMN(CH$2)+9,0)</f>
        <v>3739659</v>
      </c>
      <c r="CW472" s="22">
        <f>Target_AM[[#This Row],[PROPORSI]]*VLOOKUP(Target_AM[[#This Row],[NIPNAS]],Target_CC[],COLUMN(CI$2)+9,0)</f>
        <v>3739659</v>
      </c>
      <c r="CX472" s="22">
        <f>Target_AM[[#This Row],[PROPORSI]]*VLOOKUP(Target_AM[[#This Row],[NIPNAS]],Target_CC[],COLUMN(CJ$2)+9,0)</f>
        <v>3739659</v>
      </c>
      <c r="CY472" s="22">
        <f>Target_AM[[#This Row],[PROPORSI]]*VLOOKUP(Target_AM[[#This Row],[NIPNAS]],Target_CC[],COLUMN(CK$2)+9,0)</f>
        <v>3739659</v>
      </c>
      <c r="CZ472" s="22">
        <f>Target_AM[[#This Row],[PROPORSI]]*VLOOKUP(Target_AM[[#This Row],[NIPNAS]],Target_CC[],COLUMN(CL$2)+9,0)</f>
        <v>3739659</v>
      </c>
      <c r="DA472" s="22">
        <f>Target_AM[[#This Row],[PROPORSI]]*VLOOKUP(Target_AM[[#This Row],[NIPNAS]],Target_CC[],COLUMN(CM$2)+9,0)</f>
        <v>45067424</v>
      </c>
      <c r="DB472" s="22">
        <f>Target_AM[[#This Row],[PROPORSI]]*VLOOKUP(Target_AM[[#This Row],[NIPNAS]],Target_CC[],COLUMN(CN$2)+9,0)</f>
        <v>0</v>
      </c>
      <c r="DC472" s="22">
        <f>Target_AM[[#This Row],[PROPORSI]]*VLOOKUP(Target_AM[[#This Row],[NIPNAS]],Target_CC[],COLUMN(CO$2)+9,0)</f>
        <v>0</v>
      </c>
      <c r="DD472" s="22">
        <f>Target_AM[[#This Row],[PROPORSI]]*VLOOKUP(Target_AM[[#This Row],[NIPNAS]],Target_CC[],COLUMN(CP$2)+9,0)</f>
        <v>0</v>
      </c>
      <c r="DE472" s="22">
        <f>Target_AM[[#This Row],[PROPORSI]]*VLOOKUP(Target_AM[[#This Row],[NIPNAS]],Target_CC[],COLUMN(CQ$2)+9,0)</f>
        <v>0</v>
      </c>
      <c r="DF472" s="22">
        <f>Target_AM[[#This Row],[PROPORSI]]*VLOOKUP(Target_AM[[#This Row],[NIPNAS]],Target_CC[],COLUMN(CR$2)+9,0)</f>
        <v>0</v>
      </c>
      <c r="DG472" s="22">
        <f>Target_AM[[#This Row],[PROPORSI]]*VLOOKUP(Target_AM[[#This Row],[NIPNAS]],Target_CC[],COLUMN(CS$2)+9,0)</f>
        <v>0</v>
      </c>
      <c r="DH472" s="22">
        <f>Target_AM[[#This Row],[PROPORSI]]*VLOOKUP(Target_AM[[#This Row],[NIPNAS]],Target_CC[],COLUMN(CT$2)+9,0)</f>
        <v>0</v>
      </c>
      <c r="DI472" s="22">
        <f>Target_AM[[#This Row],[PROPORSI]]*VLOOKUP(Target_AM[[#This Row],[NIPNAS]],Target_CC[],COLUMN(CU$2)+9,0)</f>
        <v>0</v>
      </c>
      <c r="DJ472" s="22">
        <f>Target_AM[[#This Row],[PROPORSI]]*VLOOKUP(Target_AM[[#This Row],[NIPNAS]],Target_CC[],COLUMN(CV$2)+9,0)</f>
        <v>0</v>
      </c>
      <c r="DK472" s="22">
        <f>Target_AM[[#This Row],[PROPORSI]]*VLOOKUP(Target_AM[[#This Row],[NIPNAS]],Target_CC[],COLUMN(CW$2)+9,0)</f>
        <v>0</v>
      </c>
      <c r="DL472" s="22">
        <f>Target_AM[[#This Row],[PROPORSI]]*VLOOKUP(Target_AM[[#This Row],[NIPNAS]],Target_CC[],COLUMN(CX$2)+9,0)</f>
        <v>0</v>
      </c>
      <c r="DM472" s="22">
        <f>Target_AM[[#This Row],[PROPORSI]]*VLOOKUP(Target_AM[[#This Row],[NIPNAS]],Target_CC[],COLUMN(CY$2)+9,0)</f>
        <v>0</v>
      </c>
      <c r="DN472" s="22">
        <f>Target_AM[[#This Row],[PROPORSI]]*VLOOKUP(Target_AM[[#This Row],[NIPNAS]],Target_CC[],COLUMN(CZ$2)+9,0)</f>
        <v>0</v>
      </c>
      <c r="DO472" s="22">
        <f>Target_AM[[#This Row],[PROPORSI]]*VLOOKUP(Target_AM[[#This Row],[NIPNAS]],Target_CC[],COLUMN(DA$2)+9,0)</f>
        <v>0</v>
      </c>
      <c r="DP472" s="22">
        <f>Target_AM[[#This Row],[PROPORSI]]*VLOOKUP(Target_AM[[#This Row],[NIPNAS]],Target_CC[],COLUMN(DB$2)+9,0)</f>
        <v>0</v>
      </c>
      <c r="DQ472" s="22">
        <f>Target_AM[[#This Row],[PROPORSI]]*VLOOKUP(Target_AM[[#This Row],[NIPNAS]],Target_CC[],COLUMN(DC$2)+9,0)</f>
        <v>0</v>
      </c>
      <c r="DR472" s="22">
        <f>Target_AM[[#This Row],[PROPORSI]]*VLOOKUP(Target_AM[[#This Row],[NIPNAS]],Target_CC[],COLUMN(DD$2)+9,0)</f>
        <v>0</v>
      </c>
      <c r="DS472" s="22">
        <f>Target_AM[[#This Row],[PROPORSI]]*VLOOKUP(Target_AM[[#This Row],[NIPNAS]],Target_CC[],COLUMN(DE$2)+9,0)</f>
        <v>0</v>
      </c>
      <c r="DT472" s="22">
        <f>Target_AM[[#This Row],[PROPORSI]]*VLOOKUP(Target_AM[[#This Row],[NIPNAS]],Target_CC[],COLUMN(DF$2)+9,0)</f>
        <v>0</v>
      </c>
      <c r="DU472" s="22">
        <f>Target_AM[[#This Row],[PROPORSI]]*VLOOKUP(Target_AM[[#This Row],[NIPNAS]],Target_CC[],COLUMN(DG$2)+9,0)</f>
        <v>0</v>
      </c>
      <c r="DV472" s="22">
        <f>Target_AM[[#This Row],[PROPORSI]]*VLOOKUP(Target_AM[[#This Row],[NIPNAS]],Target_CC[],COLUMN(DH$2)+9,0)</f>
        <v>0</v>
      </c>
      <c r="DW472" s="22">
        <f>Target_AM[[#This Row],[PROPORSI]]*VLOOKUP(Target_AM[[#This Row],[NIPNAS]],Target_CC[],COLUMN(DI$2)+9,0)</f>
        <v>0</v>
      </c>
      <c r="DX472" s="22">
        <f>Target_AM[[#This Row],[PROPORSI]]*VLOOKUP(Target_AM[[#This Row],[NIPNAS]],Target_CC[],COLUMN(DJ$2)+9,0)</f>
        <v>0</v>
      </c>
      <c r="DY472" s="22">
        <f>Target_AM[[#This Row],[PROPORSI]]*VLOOKUP(Target_AM[[#This Row],[NIPNAS]],Target_CC[],COLUMN(DK$2)+9,0)</f>
        <v>0</v>
      </c>
      <c r="DZ472" s="22">
        <f>Target_AM[[#This Row],[PROPORSI]]*VLOOKUP(Target_AM[[#This Row],[NIPNAS]],Target_CC[],COLUMN(DL$2)+9,0)</f>
        <v>0</v>
      </c>
      <c r="EA472" s="22">
        <f>Target_AM[[#This Row],[PROPORSI]]*VLOOKUP(Target_AM[[#This Row],[NIPNAS]],Target_CC[],COLUMN(DM$2)+9,0)</f>
        <v>0</v>
      </c>
    </row>
    <row r="473" spans="2:131" x14ac:dyDescent="0.3">
      <c r="B473">
        <v>920064</v>
      </c>
      <c r="C473" t="s">
        <v>1051</v>
      </c>
      <c r="D473">
        <v>1</v>
      </c>
      <c r="E473" s="8">
        <v>45658</v>
      </c>
      <c r="F473">
        <v>10000417</v>
      </c>
      <c r="G473" t="s">
        <v>854</v>
      </c>
      <c r="J473" t="s">
        <v>296</v>
      </c>
      <c r="K473" t="s">
        <v>25</v>
      </c>
      <c r="L473" t="s">
        <v>159</v>
      </c>
      <c r="M473" t="s">
        <v>29</v>
      </c>
      <c r="N473" s="23">
        <f>Target_AM[[#This Row],[PROPORSI]]*VLOOKUP(Target_AM[[#This Row],[NIPNAS]],Target_CC[],9,0)</f>
        <v>1617490188.2684004</v>
      </c>
      <c r="O473" s="22">
        <f>Target_AM[[#This Row],[PROPORSI]]*VLOOKUP(Target_AM[[#This Row],[NIPNAS]],Target_CC[],COLUMN(A$2)+9,0)</f>
        <v>111428615.63600001</v>
      </c>
      <c r="P473" s="22">
        <f>Target_AM[[#This Row],[PROPORSI]]*VLOOKUP(Target_AM[[#This Row],[NIPNAS]],Target_CC[],COLUMN(B$2)+9,0)</f>
        <v>110654785.01350003</v>
      </c>
      <c r="Q473" s="22">
        <f>Target_AM[[#This Row],[PROPORSI]]*VLOOKUP(Target_AM[[#This Row],[NIPNAS]],Target_CC[],COLUMN(C$2)+9,0)</f>
        <v>110779124.95600002</v>
      </c>
      <c r="R473" s="22">
        <f>Target_AM[[#This Row],[PROPORSI]]*VLOOKUP(Target_AM[[#This Row],[NIPNAS]],Target_CC[],COLUMN(D$2)+9,0)</f>
        <v>110535128.63750003</v>
      </c>
      <c r="S473" s="22">
        <f>Target_AM[[#This Row],[PROPORSI]]*VLOOKUP(Target_AM[[#This Row],[NIPNAS]],Target_CC[],COLUMN(E$2)+9,0)</f>
        <v>109982624.24599999</v>
      </c>
      <c r="T473" s="22">
        <f>Target_AM[[#This Row],[PROPORSI]]*VLOOKUP(Target_AM[[#This Row],[NIPNAS]],Target_CC[],COLUMN(F$2)+9,0)</f>
        <v>109669432.60649998</v>
      </c>
      <c r="U473" s="22">
        <f>Target_AM[[#This Row],[PROPORSI]]*VLOOKUP(Target_AM[[#This Row],[NIPNAS]],Target_CC[],COLUMN(G$2)+9,0)</f>
        <v>110560359.16499996</v>
      </c>
      <c r="V473" s="22">
        <f>Target_AM[[#This Row],[PROPORSI]]*VLOOKUP(Target_AM[[#This Row],[NIPNAS]],Target_CC[],COLUMN(H$2)+9,0)</f>
        <v>111147461.21700001</v>
      </c>
      <c r="W473" s="22">
        <f>Target_AM[[#This Row],[PROPORSI]]*VLOOKUP(Target_AM[[#This Row],[NIPNAS]],Target_CC[],COLUMN(I$2)+9,0)</f>
        <v>110993207.18050002</v>
      </c>
      <c r="X473" s="22">
        <f>Target_AM[[#This Row],[PROPORSI]]*VLOOKUP(Target_AM[[#This Row],[NIPNAS]],Target_CC[],COLUMN(J$2)+9,0)</f>
        <v>111023121.27450001</v>
      </c>
      <c r="Y473" s="22">
        <f>Target_AM[[#This Row],[PROPORSI]]*VLOOKUP(Target_AM[[#This Row],[NIPNAS]],Target_CC[],COLUMN(K$2)+9,0)</f>
        <v>111117547.12300001</v>
      </c>
      <c r="Z473" s="22">
        <f>Target_AM[[#This Row],[PROPORSI]]*VLOOKUP(Target_AM[[#This Row],[NIPNAS]],Target_CC[],COLUMN(L$2)+9,0)</f>
        <v>110838953.14400002</v>
      </c>
      <c r="AA473" s="22">
        <f>Target_AM[[#This Row],[PROPORSI]]*VLOOKUP(Target_AM[[#This Row],[NIPNAS]],Target_CC[],COLUMN(M$2)+9,0)</f>
        <v>1328730360.1995001</v>
      </c>
      <c r="AB473" s="22">
        <f>Target_AM[[#This Row],[PROPORSI]]*VLOOKUP(Target_AM[[#This Row],[NIPNAS]],Target_CC[],COLUMN(N$2)+9,0)</f>
        <v>0</v>
      </c>
      <c r="AC473" s="22">
        <f>Target_AM[[#This Row],[PROPORSI]]*VLOOKUP(Target_AM[[#This Row],[NIPNAS]],Target_CC[],COLUMN(O$2)+9,0)</f>
        <v>690859.22431823774</v>
      </c>
      <c r="AD473" s="22">
        <f>Target_AM[[#This Row],[PROPORSI]]*VLOOKUP(Target_AM[[#This Row],[NIPNAS]],Target_CC[],COLUMN(P$2)+9,0)</f>
        <v>683729.23020126333</v>
      </c>
      <c r="AE473" s="22">
        <f>Target_AM[[#This Row],[PROPORSI]]*VLOOKUP(Target_AM[[#This Row],[NIPNAS]],Target_CC[],COLUMN(Q$2)+9,0)</f>
        <v>537486.86343142285</v>
      </c>
      <c r="AF473" s="22">
        <f>Target_AM[[#This Row],[PROPORSI]]*VLOOKUP(Target_AM[[#This Row],[NIPNAS]],Target_CC[],COLUMN(R$2)+9,0)</f>
        <v>586231.66372162709</v>
      </c>
      <c r="AG473" s="22">
        <f>Target_AM[[#This Row],[PROPORSI]]*VLOOKUP(Target_AM[[#This Row],[NIPNAS]],Target_CC[],COLUMN(S$2)+9,0)</f>
        <v>571553.53985494352</v>
      </c>
      <c r="AH473" s="22">
        <f>Target_AM[[#This Row],[PROPORSI]]*VLOOKUP(Target_AM[[#This Row],[NIPNAS]],Target_CC[],COLUMN(T$2)+9,0)</f>
        <v>710365.72728492401</v>
      </c>
      <c r="AI473" s="22">
        <f>Target_AM[[#This Row],[PROPORSI]]*VLOOKUP(Target_AM[[#This Row],[NIPNAS]],Target_CC[],COLUMN(U$2)+9,0)</f>
        <v>598269.13892134407</v>
      </c>
      <c r="AJ473" s="22">
        <f>Target_AM[[#This Row],[PROPORSI]]*VLOOKUP(Target_AM[[#This Row],[NIPNAS]],Target_CC[],COLUMN(V$2)+9,0)</f>
        <v>715610.41381648171</v>
      </c>
      <c r="AK473" s="22">
        <f>Target_AM[[#This Row],[PROPORSI]]*VLOOKUP(Target_AM[[#This Row],[NIPNAS]],Target_CC[],COLUMN(W$2)+9,0)</f>
        <v>720720.50871695695</v>
      </c>
      <c r="AL473" s="22">
        <f>Target_AM[[#This Row],[PROPORSI]]*VLOOKUP(Target_AM[[#This Row],[NIPNAS]],Target_CC[],COLUMN(X$2)+9,0)</f>
        <v>611960.29877694696</v>
      </c>
      <c r="AM473" s="22">
        <f>Target_AM[[#This Row],[PROPORSI]]*VLOOKUP(Target_AM[[#This Row],[NIPNAS]],Target_CC[],COLUMN(Y$2)+9,0)</f>
        <v>623089.45347582689</v>
      </c>
      <c r="AN473" s="22">
        <f>Target_AM[[#This Row],[PROPORSI]]*VLOOKUP(Target_AM[[#This Row],[NIPNAS]],Target_CC[],COLUMN(Z$2)+9,0)</f>
        <v>7049876.062519975</v>
      </c>
      <c r="AO473" s="22">
        <f>Target_AM[[#This Row],[PROPORSI]]*VLOOKUP(Target_AM[[#This Row],[NIPNAS]],Target_CC[],COLUMN(AA$2)+9,0)</f>
        <v>111428615.63600001</v>
      </c>
      <c r="AP473" s="22">
        <f>Target_AM[[#This Row],[PROPORSI]]*VLOOKUP(Target_AM[[#This Row],[NIPNAS]],Target_CC[],COLUMN(AB$2)+9,0)</f>
        <v>111345644.23781827</v>
      </c>
      <c r="AQ473" s="22">
        <f>Target_AM[[#This Row],[PROPORSI]]*VLOOKUP(Target_AM[[#This Row],[NIPNAS]],Target_CC[],COLUMN(AC$2)+9,0)</f>
        <v>111462854.18620127</v>
      </c>
      <c r="AR473" s="22">
        <f>Target_AM[[#This Row],[PROPORSI]]*VLOOKUP(Target_AM[[#This Row],[NIPNAS]],Target_CC[],COLUMN(AD$2)+9,0)</f>
        <v>111072615.50093146</v>
      </c>
      <c r="AS473" s="22">
        <f>Target_AM[[#This Row],[PROPORSI]]*VLOOKUP(Target_AM[[#This Row],[NIPNAS]],Target_CC[],COLUMN(AE$2)+9,0)</f>
        <v>110568855.90972161</v>
      </c>
      <c r="AT473" s="22">
        <f>Target_AM[[#This Row],[PROPORSI]]*VLOOKUP(Target_AM[[#This Row],[NIPNAS]],Target_CC[],COLUMN(AF$2)+9,0)</f>
        <v>110240986.14635493</v>
      </c>
      <c r="AU473" s="22">
        <f>Target_AM[[#This Row],[PROPORSI]]*VLOOKUP(Target_AM[[#This Row],[NIPNAS]],Target_CC[],COLUMN(AG$2)+9,0)</f>
        <v>111270724.89228489</v>
      </c>
      <c r="AV473" s="22">
        <f>Target_AM[[#This Row],[PROPORSI]]*VLOOKUP(Target_AM[[#This Row],[NIPNAS]],Target_CC[],COLUMN(AH$2)+9,0)</f>
        <v>111745730.35592136</v>
      </c>
      <c r="AW473" s="22">
        <f>Target_AM[[#This Row],[PROPORSI]]*VLOOKUP(Target_AM[[#This Row],[NIPNAS]],Target_CC[],COLUMN(AI$2)+9,0)</f>
        <v>111708817.5943165</v>
      </c>
      <c r="AX473" s="22">
        <f>Target_AM[[#This Row],[PROPORSI]]*VLOOKUP(Target_AM[[#This Row],[NIPNAS]],Target_CC[],COLUMN(AJ$2)+9,0)</f>
        <v>111743841.78321697</v>
      </c>
      <c r="AY473" s="22">
        <f>Target_AM[[#This Row],[PROPORSI]]*VLOOKUP(Target_AM[[#This Row],[NIPNAS]],Target_CC[],COLUMN(AK$2)+9,0)</f>
        <v>111729507.42177695</v>
      </c>
      <c r="AZ473" s="22">
        <f>Target_AM[[#This Row],[PROPORSI]]*VLOOKUP(Target_AM[[#This Row],[NIPNAS]],Target_CC[],COLUMN(AL$2)+9,0)</f>
        <v>111462042.59747586</v>
      </c>
      <c r="BA473" s="22">
        <f>Target_AM[[#This Row],[PROPORSI]]*VLOOKUP(Target_AM[[#This Row],[NIPNAS]],Target_CC[],COLUMN(AM$2)+9,0)</f>
        <v>1335780236.2620201</v>
      </c>
      <c r="BB473" s="22">
        <f>Target_AM[[#This Row],[PROPORSI]]*VLOOKUP(Target_AM[[#This Row],[NIPNAS]],Target_CC[],COLUMN(AN$2)+9,0)</f>
        <v>0</v>
      </c>
      <c r="BC473" s="22">
        <f>Target_AM[[#This Row],[PROPORSI]]*VLOOKUP(Target_AM[[#This Row],[NIPNAS]],Target_CC[],COLUMN(AO$2)+9,0)</f>
        <v>0</v>
      </c>
      <c r="BD473" s="22">
        <f>Target_AM[[#This Row],[PROPORSI]]*VLOOKUP(Target_AM[[#This Row],[NIPNAS]],Target_CC[],COLUMN(AP$2)+9,0)</f>
        <v>0</v>
      </c>
      <c r="BE473" s="22">
        <f>Target_AM[[#This Row],[PROPORSI]]*VLOOKUP(Target_AM[[#This Row],[NIPNAS]],Target_CC[],COLUMN(AQ$2)+9,0)</f>
        <v>0</v>
      </c>
      <c r="BF473" s="22">
        <f>Target_AM[[#This Row],[PROPORSI]]*VLOOKUP(Target_AM[[#This Row],[NIPNAS]],Target_CC[],COLUMN(AR$2)+9,0)</f>
        <v>0</v>
      </c>
      <c r="BG473" s="22">
        <f>Target_AM[[#This Row],[PROPORSI]]*VLOOKUP(Target_AM[[#This Row],[NIPNAS]],Target_CC[],COLUMN(AS$2)+9,0)</f>
        <v>0</v>
      </c>
      <c r="BH473" s="22">
        <f>Target_AM[[#This Row],[PROPORSI]]*VLOOKUP(Target_AM[[#This Row],[NIPNAS]],Target_CC[],COLUMN(AT$2)+9,0)</f>
        <v>0</v>
      </c>
      <c r="BI473" s="22">
        <f>Target_AM[[#This Row],[PROPORSI]]*VLOOKUP(Target_AM[[#This Row],[NIPNAS]],Target_CC[],COLUMN(AU$2)+9,0)</f>
        <v>0</v>
      </c>
      <c r="BJ473" s="22">
        <f>Target_AM[[#This Row],[PROPORSI]]*VLOOKUP(Target_AM[[#This Row],[NIPNAS]],Target_CC[],COLUMN(AV$2)+9,0)</f>
        <v>0</v>
      </c>
      <c r="BK473" s="22">
        <f>Target_AM[[#This Row],[PROPORSI]]*VLOOKUP(Target_AM[[#This Row],[NIPNAS]],Target_CC[],COLUMN(AW$2)+9,0)</f>
        <v>0</v>
      </c>
      <c r="BL473" s="22">
        <f>Target_AM[[#This Row],[PROPORSI]]*VLOOKUP(Target_AM[[#This Row],[NIPNAS]],Target_CC[],COLUMN(AX$2)+9,0)</f>
        <v>0</v>
      </c>
      <c r="BM473" s="22">
        <f>Target_AM[[#This Row],[PROPORSI]]*VLOOKUP(Target_AM[[#This Row],[NIPNAS]],Target_CC[],COLUMN(AY$2)+9,0)</f>
        <v>0</v>
      </c>
      <c r="BN473" s="22">
        <f>Target_AM[[#This Row],[PROPORSI]]*VLOOKUP(Target_AM[[#This Row],[NIPNAS]],Target_CC[],COLUMN(AZ$2)+9,0)</f>
        <v>0</v>
      </c>
      <c r="BO473" s="22">
        <f>Target_AM[[#This Row],[PROPORSI]]*VLOOKUP(Target_AM[[#This Row],[NIPNAS]],Target_CC[],COLUMN(BA$2)+9,0)</f>
        <v>172574047</v>
      </c>
      <c r="BP473" s="22">
        <f>Target_AM[[#This Row],[PROPORSI]]*VLOOKUP(Target_AM[[#This Row],[NIPNAS]],Target_CC[],COLUMN(BB$2)+9,0)</f>
        <v>175353448</v>
      </c>
      <c r="BQ473" s="22">
        <f>Target_AM[[#This Row],[PROPORSI]]*VLOOKUP(Target_AM[[#This Row],[NIPNAS]],Target_CC[],COLUMN(BC$2)+9,0)</f>
        <v>171470148</v>
      </c>
      <c r="BR473" s="22">
        <f>Target_AM[[#This Row],[PROPORSI]]*VLOOKUP(Target_AM[[#This Row],[NIPNAS]],Target_CC[],COLUMN(BD$2)+9,0)</f>
        <v>164318019.69999999</v>
      </c>
      <c r="BS473" s="22">
        <f>Target_AM[[#This Row],[PROPORSI]]*VLOOKUP(Target_AM[[#This Row],[NIPNAS]],Target_CC[],COLUMN(BE$2)+9,0)</f>
        <v>164318019.69999999</v>
      </c>
      <c r="BT473" s="22">
        <f>Target_AM[[#This Row],[PROPORSI]]*VLOOKUP(Target_AM[[#This Row],[NIPNAS]],Target_CC[],COLUMN(BF$2)+9,0)</f>
        <v>164318019.69999999</v>
      </c>
      <c r="BU473" s="22">
        <f>Target_AM[[#This Row],[PROPORSI]]*VLOOKUP(Target_AM[[#This Row],[NIPNAS]],Target_CC[],COLUMN(BG$2)+9,0)</f>
        <v>164318019.69999999</v>
      </c>
      <c r="BV473" s="22">
        <f>Target_AM[[#This Row],[PROPORSI]]*VLOOKUP(Target_AM[[#This Row],[NIPNAS]],Target_CC[],COLUMN(BH$2)+9,0)</f>
        <v>164318019.69999999</v>
      </c>
      <c r="BW473" s="22">
        <f>Target_AM[[#This Row],[PROPORSI]]*VLOOKUP(Target_AM[[#This Row],[NIPNAS]],Target_CC[],COLUMN(BI$2)+9,0)</f>
        <v>164318019.69999999</v>
      </c>
      <c r="BX473" s="22">
        <f>Target_AM[[#This Row],[PROPORSI]]*VLOOKUP(Target_AM[[#This Row],[NIPNAS]],Target_CC[],COLUMN(BJ$2)+9,0)</f>
        <v>164318019.69999999</v>
      </c>
      <c r="BY473" s="22">
        <f>Target_AM[[#This Row],[PROPORSI]]*VLOOKUP(Target_AM[[#This Row],[NIPNAS]],Target_CC[],COLUMN(BK$2)+9,0)</f>
        <v>164318019.69999999</v>
      </c>
      <c r="BZ473" s="22">
        <f>Target_AM[[#This Row],[PROPORSI]]*VLOOKUP(Target_AM[[#This Row],[NIPNAS]],Target_CC[],COLUMN(BL$2)+9,0)</f>
        <v>164318019.69999999</v>
      </c>
      <c r="CA473" s="22">
        <f>Target_AM[[#This Row],[PROPORSI]]*VLOOKUP(Target_AM[[#This Row],[NIPNAS]],Target_CC[],COLUMN(BM$2)+9,0)</f>
        <v>1998259820.3000004</v>
      </c>
      <c r="CB473" s="22">
        <f>Target_AM[[#This Row],[PROPORSI]]*VLOOKUP(Target_AM[[#This Row],[NIPNAS]],Target_CC[],COLUMN(BN$2)+9,0)</f>
        <v>152771950</v>
      </c>
      <c r="CC473" s="22">
        <f>Target_AM[[#This Row],[PROPORSI]]*VLOOKUP(Target_AM[[#This Row],[NIPNAS]],Target_CC[],COLUMN(BO$2)+9,0)</f>
        <v>152721626</v>
      </c>
      <c r="CD473" s="22">
        <f>Target_AM[[#This Row],[PROPORSI]]*VLOOKUP(Target_AM[[#This Row],[NIPNAS]],Target_CC[],COLUMN(BP$2)+9,0)</f>
        <v>152721626</v>
      </c>
      <c r="CE473" s="22">
        <f>Target_AM[[#This Row],[PROPORSI]]*VLOOKUP(Target_AM[[#This Row],[NIPNAS]],Target_CC[],COLUMN(BQ$2)+9,0)</f>
        <v>145085544.69999999</v>
      </c>
      <c r="CF473" s="22">
        <f>Target_AM[[#This Row],[PROPORSI]]*VLOOKUP(Target_AM[[#This Row],[NIPNAS]],Target_CC[],COLUMN(BR$2)+9,0)</f>
        <v>145085544.69999999</v>
      </c>
      <c r="CG473" s="22">
        <f>Target_AM[[#This Row],[PROPORSI]]*VLOOKUP(Target_AM[[#This Row],[NIPNAS]],Target_CC[],COLUMN(BS$2)+9,0)</f>
        <v>145085544.69999999</v>
      </c>
      <c r="CH473" s="22">
        <f>Target_AM[[#This Row],[PROPORSI]]*VLOOKUP(Target_AM[[#This Row],[NIPNAS]],Target_CC[],COLUMN(BT$2)+9,0)</f>
        <v>145085544.69999999</v>
      </c>
      <c r="CI473" s="22">
        <f>Target_AM[[#This Row],[PROPORSI]]*VLOOKUP(Target_AM[[#This Row],[NIPNAS]],Target_CC[],COLUMN(BU$2)+9,0)</f>
        <v>145085544.69999999</v>
      </c>
      <c r="CJ473" s="22">
        <f>Target_AM[[#This Row],[PROPORSI]]*VLOOKUP(Target_AM[[#This Row],[NIPNAS]],Target_CC[],COLUMN(BV$2)+9,0)</f>
        <v>145085544.69999999</v>
      </c>
      <c r="CK473" s="22">
        <f>Target_AM[[#This Row],[PROPORSI]]*VLOOKUP(Target_AM[[#This Row],[NIPNAS]],Target_CC[],COLUMN(BW$2)+9,0)</f>
        <v>145085544.69999999</v>
      </c>
      <c r="CL473" s="22">
        <f>Target_AM[[#This Row],[PROPORSI]]*VLOOKUP(Target_AM[[#This Row],[NIPNAS]],Target_CC[],COLUMN(BX$2)+9,0)</f>
        <v>145085544.69999999</v>
      </c>
      <c r="CM473" s="22">
        <f>Target_AM[[#This Row],[PROPORSI]]*VLOOKUP(Target_AM[[#This Row],[NIPNAS]],Target_CC[],COLUMN(BY$2)+9,0)</f>
        <v>145085544.69999999</v>
      </c>
      <c r="CN473" s="22">
        <f>Target_AM[[#This Row],[PROPORSI]]*VLOOKUP(Target_AM[[#This Row],[NIPNAS]],Target_CC[],COLUMN(BZ$2)+9,0)</f>
        <v>1763985104.3000004</v>
      </c>
      <c r="CO473" s="22">
        <f>Target_AM[[#This Row],[PROPORSI]]*VLOOKUP(Target_AM[[#This Row],[NIPNAS]],Target_CC[],COLUMN(CA$2)+9,0)</f>
        <v>19461741</v>
      </c>
      <c r="CP473" s="22">
        <f>Target_AM[[#This Row],[PROPORSI]]*VLOOKUP(Target_AM[[#This Row],[NIPNAS]],Target_CC[],COLUMN(CB$2)+9,0)</f>
        <v>19208707</v>
      </c>
      <c r="CQ473" s="22">
        <f>Target_AM[[#This Row],[PROPORSI]]*VLOOKUP(Target_AM[[#This Row],[NIPNAS]],Target_CC[],COLUMN(CC$2)+9,0)</f>
        <v>19232475</v>
      </c>
      <c r="CR473" s="22">
        <f>Target_AM[[#This Row],[PROPORSI]]*VLOOKUP(Target_AM[[#This Row],[NIPNAS]],Target_CC[],COLUMN(CD$2)+9,0)</f>
        <v>19232475</v>
      </c>
      <c r="CS473" s="22">
        <f>Target_AM[[#This Row],[PROPORSI]]*VLOOKUP(Target_AM[[#This Row],[NIPNAS]],Target_CC[],COLUMN(CE$2)+9,0)</f>
        <v>19232475</v>
      </c>
      <c r="CT473" s="22">
        <f>Target_AM[[#This Row],[PROPORSI]]*VLOOKUP(Target_AM[[#This Row],[NIPNAS]],Target_CC[],COLUMN(CF$2)+9,0)</f>
        <v>19232475</v>
      </c>
      <c r="CU473" s="22">
        <f>Target_AM[[#This Row],[PROPORSI]]*VLOOKUP(Target_AM[[#This Row],[NIPNAS]],Target_CC[],COLUMN(CG$2)+9,0)</f>
        <v>19232475</v>
      </c>
      <c r="CV473" s="22">
        <f>Target_AM[[#This Row],[PROPORSI]]*VLOOKUP(Target_AM[[#This Row],[NIPNAS]],Target_CC[],COLUMN(CH$2)+9,0)</f>
        <v>19232475</v>
      </c>
      <c r="CW473" s="22">
        <f>Target_AM[[#This Row],[PROPORSI]]*VLOOKUP(Target_AM[[#This Row],[NIPNAS]],Target_CC[],COLUMN(CI$2)+9,0)</f>
        <v>19232475</v>
      </c>
      <c r="CX473" s="22">
        <f>Target_AM[[#This Row],[PROPORSI]]*VLOOKUP(Target_AM[[#This Row],[NIPNAS]],Target_CC[],COLUMN(CJ$2)+9,0)</f>
        <v>19232475</v>
      </c>
      <c r="CY473" s="22">
        <f>Target_AM[[#This Row],[PROPORSI]]*VLOOKUP(Target_AM[[#This Row],[NIPNAS]],Target_CC[],COLUMN(CK$2)+9,0)</f>
        <v>19232475</v>
      </c>
      <c r="CZ473" s="22">
        <f>Target_AM[[#This Row],[PROPORSI]]*VLOOKUP(Target_AM[[#This Row],[NIPNAS]],Target_CC[],COLUMN(CL$2)+9,0)</f>
        <v>19232475</v>
      </c>
      <c r="DA473" s="22">
        <f>Target_AM[[#This Row],[PROPORSI]]*VLOOKUP(Target_AM[[#This Row],[NIPNAS]],Target_CC[],COLUMN(CM$2)+9,0)</f>
        <v>230995198</v>
      </c>
      <c r="DB473" s="22">
        <f>Target_AM[[#This Row],[PROPORSI]]*VLOOKUP(Target_AM[[#This Row],[NIPNAS]],Target_CC[],COLUMN(CN$2)+9,0)</f>
        <v>0</v>
      </c>
      <c r="DC473" s="22">
        <f>Target_AM[[#This Row],[PROPORSI]]*VLOOKUP(Target_AM[[#This Row],[NIPNAS]],Target_CC[],COLUMN(CO$2)+9,0)</f>
        <v>3700000</v>
      </c>
      <c r="DD473" s="22">
        <f>Target_AM[[#This Row],[PROPORSI]]*VLOOKUP(Target_AM[[#This Row],[NIPNAS]],Target_CC[],COLUMN(CP$2)+9,0)</f>
        <v>0</v>
      </c>
      <c r="DE473" s="22">
        <f>Target_AM[[#This Row],[PROPORSI]]*VLOOKUP(Target_AM[[#This Row],[NIPNAS]],Target_CC[],COLUMN(CQ$2)+9,0)</f>
        <v>0</v>
      </c>
      <c r="DF473" s="22">
        <f>Target_AM[[#This Row],[PROPORSI]]*VLOOKUP(Target_AM[[#This Row],[NIPNAS]],Target_CC[],COLUMN(CR$2)+9,0)</f>
        <v>0</v>
      </c>
      <c r="DG473" s="22">
        <f>Target_AM[[#This Row],[PROPORSI]]*VLOOKUP(Target_AM[[#This Row],[NIPNAS]],Target_CC[],COLUMN(CS$2)+9,0)</f>
        <v>0</v>
      </c>
      <c r="DH473" s="22">
        <f>Target_AM[[#This Row],[PROPORSI]]*VLOOKUP(Target_AM[[#This Row],[NIPNAS]],Target_CC[],COLUMN(CT$2)+9,0)</f>
        <v>0</v>
      </c>
      <c r="DI473" s="22">
        <f>Target_AM[[#This Row],[PROPORSI]]*VLOOKUP(Target_AM[[#This Row],[NIPNAS]],Target_CC[],COLUMN(CU$2)+9,0)</f>
        <v>0</v>
      </c>
      <c r="DJ473" s="22">
        <f>Target_AM[[#This Row],[PROPORSI]]*VLOOKUP(Target_AM[[#This Row],[NIPNAS]],Target_CC[],COLUMN(CV$2)+9,0)</f>
        <v>0</v>
      </c>
      <c r="DK473" s="22">
        <f>Target_AM[[#This Row],[PROPORSI]]*VLOOKUP(Target_AM[[#This Row],[NIPNAS]],Target_CC[],COLUMN(CW$2)+9,0)</f>
        <v>0</v>
      </c>
      <c r="DL473" s="22">
        <f>Target_AM[[#This Row],[PROPORSI]]*VLOOKUP(Target_AM[[#This Row],[NIPNAS]],Target_CC[],COLUMN(CX$2)+9,0)</f>
        <v>0</v>
      </c>
      <c r="DM473" s="22">
        <f>Target_AM[[#This Row],[PROPORSI]]*VLOOKUP(Target_AM[[#This Row],[NIPNAS]],Target_CC[],COLUMN(CY$2)+9,0)</f>
        <v>0</v>
      </c>
      <c r="DN473" s="22">
        <f>Target_AM[[#This Row],[PROPORSI]]*VLOOKUP(Target_AM[[#This Row],[NIPNAS]],Target_CC[],COLUMN(CZ$2)+9,0)</f>
        <v>3700000</v>
      </c>
      <c r="DO473" s="22">
        <f>Target_AM[[#This Row],[PROPORSI]]*VLOOKUP(Target_AM[[#This Row],[NIPNAS]],Target_CC[],COLUMN(DA$2)+9,0)</f>
        <v>0</v>
      </c>
      <c r="DP473" s="22">
        <f>Target_AM[[#This Row],[PROPORSI]]*VLOOKUP(Target_AM[[#This Row],[NIPNAS]],Target_CC[],COLUMN(DB$2)+9,0)</f>
        <v>0</v>
      </c>
      <c r="DQ473" s="22">
        <f>Target_AM[[#This Row],[PROPORSI]]*VLOOKUP(Target_AM[[#This Row],[NIPNAS]],Target_CC[],COLUMN(DC$2)+9,0)</f>
        <v>0</v>
      </c>
      <c r="DR473" s="22">
        <f>Target_AM[[#This Row],[PROPORSI]]*VLOOKUP(Target_AM[[#This Row],[NIPNAS]],Target_CC[],COLUMN(DD$2)+9,0)</f>
        <v>0</v>
      </c>
      <c r="DS473" s="22">
        <f>Target_AM[[#This Row],[PROPORSI]]*VLOOKUP(Target_AM[[#This Row],[NIPNAS]],Target_CC[],COLUMN(DE$2)+9,0)</f>
        <v>0</v>
      </c>
      <c r="DT473" s="22">
        <f>Target_AM[[#This Row],[PROPORSI]]*VLOOKUP(Target_AM[[#This Row],[NIPNAS]],Target_CC[],COLUMN(DF$2)+9,0)</f>
        <v>0</v>
      </c>
      <c r="DU473" s="22">
        <f>Target_AM[[#This Row],[PROPORSI]]*VLOOKUP(Target_AM[[#This Row],[NIPNAS]],Target_CC[],COLUMN(DG$2)+9,0)</f>
        <v>0</v>
      </c>
      <c r="DV473" s="22">
        <f>Target_AM[[#This Row],[PROPORSI]]*VLOOKUP(Target_AM[[#This Row],[NIPNAS]],Target_CC[],COLUMN(DH$2)+9,0)</f>
        <v>0</v>
      </c>
      <c r="DW473" s="22">
        <f>Target_AM[[#This Row],[PROPORSI]]*VLOOKUP(Target_AM[[#This Row],[NIPNAS]],Target_CC[],COLUMN(DI$2)+9,0)</f>
        <v>0</v>
      </c>
      <c r="DX473" s="22">
        <f>Target_AM[[#This Row],[PROPORSI]]*VLOOKUP(Target_AM[[#This Row],[NIPNAS]],Target_CC[],COLUMN(DJ$2)+9,0)</f>
        <v>0</v>
      </c>
      <c r="DY473" s="22">
        <f>Target_AM[[#This Row],[PROPORSI]]*VLOOKUP(Target_AM[[#This Row],[NIPNAS]],Target_CC[],COLUMN(DK$2)+9,0)</f>
        <v>0</v>
      </c>
      <c r="DZ473" s="22">
        <f>Target_AM[[#This Row],[PROPORSI]]*VLOOKUP(Target_AM[[#This Row],[NIPNAS]],Target_CC[],COLUMN(DL$2)+9,0)</f>
        <v>0</v>
      </c>
      <c r="EA473" s="22">
        <f>Target_AM[[#This Row],[PROPORSI]]*VLOOKUP(Target_AM[[#This Row],[NIPNAS]],Target_CC[],COLUMN(DM$2)+9,0)</f>
        <v>0</v>
      </c>
    </row>
    <row r="474" spans="2:131" x14ac:dyDescent="0.3">
      <c r="B474">
        <v>720266</v>
      </c>
      <c r="C474" t="s">
        <v>1031</v>
      </c>
      <c r="D474">
        <v>1</v>
      </c>
      <c r="E474" s="8">
        <v>45658</v>
      </c>
      <c r="F474">
        <v>4726762</v>
      </c>
      <c r="G474" t="s">
        <v>845</v>
      </c>
      <c r="J474" t="s">
        <v>296</v>
      </c>
      <c r="K474" t="s">
        <v>26</v>
      </c>
      <c r="L474" t="s">
        <v>159</v>
      </c>
      <c r="M474" t="s">
        <v>29</v>
      </c>
      <c r="N474" s="23">
        <f>Target_AM[[#This Row],[PROPORSI]]*VLOOKUP(Target_AM[[#This Row],[NIPNAS]],Target_CC[],9,0)</f>
        <v>1336223539.1664348</v>
      </c>
      <c r="O474" s="22">
        <f>Target_AM[[#This Row],[PROPORSI]]*VLOOKUP(Target_AM[[#This Row],[NIPNAS]],Target_CC[],COLUMN(A$2)+9,0)</f>
        <v>122336949.9395</v>
      </c>
      <c r="P474" s="22">
        <f>Target_AM[[#This Row],[PROPORSI]]*VLOOKUP(Target_AM[[#This Row],[NIPNAS]],Target_CC[],COLUMN(B$2)+9,0)</f>
        <v>121902804.6635</v>
      </c>
      <c r="Q474" s="22">
        <f>Target_AM[[#This Row],[PROPORSI]]*VLOOKUP(Target_AM[[#This Row],[NIPNAS]],Target_CC[],COLUMN(C$2)+9,0)</f>
        <v>121961459.2595</v>
      </c>
      <c r="R474" s="22">
        <f>Target_AM[[#This Row],[PROPORSI]]*VLOOKUP(Target_AM[[#This Row],[NIPNAS]],Target_CC[],COLUMN(D$2)+9,0)</f>
        <v>121780706.9015</v>
      </c>
      <c r="S474" s="22">
        <f>Target_AM[[#This Row],[PROPORSI]]*VLOOKUP(Target_AM[[#This Row],[NIPNAS]],Target_CC[],COLUMN(E$2)+9,0)</f>
        <v>121421596.47049999</v>
      </c>
      <c r="T474" s="22">
        <f>Target_AM[[#This Row],[PROPORSI]]*VLOOKUP(Target_AM[[#This Row],[NIPNAS]],Target_CC[],COLUMN(F$2)+9,0)</f>
        <v>121306681.5635</v>
      </c>
      <c r="U474" s="22">
        <f>Target_AM[[#This Row],[PROPORSI]]*VLOOKUP(Target_AM[[#This Row],[NIPNAS]],Target_CC[],COLUMN(G$2)+9,0)</f>
        <v>121874674.508</v>
      </c>
      <c r="V474" s="22">
        <f>Target_AM[[#This Row],[PROPORSI]]*VLOOKUP(Target_AM[[#This Row],[NIPNAS]],Target_CC[],COLUMN(H$2)+9,0)</f>
        <v>122200866.21350001</v>
      </c>
      <c r="W474" s="22">
        <f>Target_AM[[#This Row],[PROPORSI]]*VLOOKUP(Target_AM[[#This Row],[NIPNAS]],Target_CC[],COLUMN(I$2)+9,0)</f>
        <v>122111687.177</v>
      </c>
      <c r="X474" s="22">
        <f>Target_AM[[#This Row],[PROPORSI]]*VLOOKUP(Target_AM[[#This Row],[NIPNAS]],Target_CC[],COLUMN(J$2)+9,0)</f>
        <v>122142211.61749999</v>
      </c>
      <c r="Y474" s="22">
        <f>Target_AM[[#This Row],[PROPORSI]]*VLOOKUP(Target_AM[[#This Row],[NIPNAS]],Target_CC[],COLUMN(K$2)+9,0)</f>
        <v>122170341.773</v>
      </c>
      <c r="Z474" s="22">
        <f>Target_AM[[#This Row],[PROPORSI]]*VLOOKUP(Target_AM[[#This Row],[NIPNAS]],Target_CC[],COLUMN(L$2)+9,0)</f>
        <v>122022508.14049999</v>
      </c>
      <c r="AA474" s="22">
        <f>Target_AM[[#This Row],[PROPORSI]]*VLOOKUP(Target_AM[[#This Row],[NIPNAS]],Target_CC[],COLUMN(M$2)+9,0)</f>
        <v>1463232488.2275002</v>
      </c>
      <c r="AB474" s="22">
        <f>Target_AM[[#This Row],[PROPORSI]]*VLOOKUP(Target_AM[[#This Row],[NIPNAS]],Target_CC[],COLUMN(N$2)+9,0)</f>
        <v>0</v>
      </c>
      <c r="AC474" s="22">
        <f>Target_AM[[#This Row],[PROPORSI]]*VLOOKUP(Target_AM[[#This Row],[NIPNAS]],Target_CC[],COLUMN(O$2)+9,0)</f>
        <v>8290310.6918188538</v>
      </c>
      <c r="AD474" s="22">
        <f>Target_AM[[#This Row],[PROPORSI]]*VLOOKUP(Target_AM[[#This Row],[NIPNAS]],Target_CC[],COLUMN(P$2)+9,0)</f>
        <v>8204750.7624151604</v>
      </c>
      <c r="AE474" s="22">
        <f>Target_AM[[#This Row],[PROPORSI]]*VLOOKUP(Target_AM[[#This Row],[NIPNAS]],Target_CC[],COLUMN(Q$2)+9,0)</f>
        <v>6449842.3611770747</v>
      </c>
      <c r="AF474" s="22">
        <f>Target_AM[[#This Row],[PROPORSI]]*VLOOKUP(Target_AM[[#This Row],[NIPNAS]],Target_CC[],COLUMN(R$2)+9,0)</f>
        <v>7034779.964659526</v>
      </c>
      <c r="AG474" s="22">
        <f>Target_AM[[#This Row],[PROPORSI]]*VLOOKUP(Target_AM[[#This Row],[NIPNAS]],Target_CC[],COLUMN(S$2)+9,0)</f>
        <v>6858642.4782593232</v>
      </c>
      <c r="AH474" s="22">
        <f>Target_AM[[#This Row],[PROPORSI]]*VLOOKUP(Target_AM[[#This Row],[NIPNAS]],Target_CC[],COLUMN(T$2)+9,0)</f>
        <v>8524388.7274190877</v>
      </c>
      <c r="AI474" s="22">
        <f>Target_AM[[#This Row],[PROPORSI]]*VLOOKUP(Target_AM[[#This Row],[NIPNAS]],Target_CC[],COLUMN(U$2)+9,0)</f>
        <v>7179229.6670561284</v>
      </c>
      <c r="AJ474" s="22">
        <f>Target_AM[[#This Row],[PROPORSI]]*VLOOKUP(Target_AM[[#This Row],[NIPNAS]],Target_CC[],COLUMN(V$2)+9,0)</f>
        <v>8587324.9657977819</v>
      </c>
      <c r="AK474" s="22">
        <f>Target_AM[[#This Row],[PROPORSI]]*VLOOKUP(Target_AM[[#This Row],[NIPNAS]],Target_CC[],COLUMN(W$2)+9,0)</f>
        <v>8648646.1046034843</v>
      </c>
      <c r="AL474" s="22">
        <f>Target_AM[[#This Row],[PROPORSI]]*VLOOKUP(Target_AM[[#This Row],[NIPNAS]],Target_CC[],COLUMN(X$2)+9,0)</f>
        <v>7343523.5853233635</v>
      </c>
      <c r="AM474" s="22">
        <f>Target_AM[[#This Row],[PROPORSI]]*VLOOKUP(Target_AM[[#This Row],[NIPNAS]],Target_CC[],COLUMN(Y$2)+9,0)</f>
        <v>7477073.4417099226</v>
      </c>
      <c r="AN474" s="22">
        <f>Target_AM[[#This Row],[PROPORSI]]*VLOOKUP(Target_AM[[#This Row],[NIPNAS]],Target_CC[],COLUMN(Z$2)+9,0)</f>
        <v>84598512.750239715</v>
      </c>
      <c r="AO474" s="22">
        <f>Target_AM[[#This Row],[PROPORSI]]*VLOOKUP(Target_AM[[#This Row],[NIPNAS]],Target_CC[],COLUMN(AA$2)+9,0)</f>
        <v>122336949.9395</v>
      </c>
      <c r="AP474" s="22">
        <f>Target_AM[[#This Row],[PROPORSI]]*VLOOKUP(Target_AM[[#This Row],[NIPNAS]],Target_CC[],COLUMN(AB$2)+9,0)</f>
        <v>130193115.35531884</v>
      </c>
      <c r="AQ474" s="22">
        <f>Target_AM[[#This Row],[PROPORSI]]*VLOOKUP(Target_AM[[#This Row],[NIPNAS]],Target_CC[],COLUMN(AC$2)+9,0)</f>
        <v>130166210.02191515</v>
      </c>
      <c r="AR474" s="22">
        <f>Target_AM[[#This Row],[PROPORSI]]*VLOOKUP(Target_AM[[#This Row],[NIPNAS]],Target_CC[],COLUMN(AD$2)+9,0)</f>
        <v>128230549.26267707</v>
      </c>
      <c r="AS474" s="22">
        <f>Target_AM[[#This Row],[PROPORSI]]*VLOOKUP(Target_AM[[#This Row],[NIPNAS]],Target_CC[],COLUMN(AE$2)+9,0)</f>
        <v>128456376.43515952</v>
      </c>
      <c r="AT474" s="22">
        <f>Target_AM[[#This Row],[PROPORSI]]*VLOOKUP(Target_AM[[#This Row],[NIPNAS]],Target_CC[],COLUMN(AF$2)+9,0)</f>
        <v>128165324.04175933</v>
      </c>
      <c r="AU474" s="22">
        <f>Target_AM[[#This Row],[PROPORSI]]*VLOOKUP(Target_AM[[#This Row],[NIPNAS]],Target_CC[],COLUMN(AG$2)+9,0)</f>
        <v>130399063.23541909</v>
      </c>
      <c r="AV474" s="22">
        <f>Target_AM[[#This Row],[PROPORSI]]*VLOOKUP(Target_AM[[#This Row],[NIPNAS]],Target_CC[],COLUMN(AH$2)+9,0)</f>
        <v>129380095.88055614</v>
      </c>
      <c r="AW474" s="22">
        <f>Target_AM[[#This Row],[PROPORSI]]*VLOOKUP(Target_AM[[#This Row],[NIPNAS]],Target_CC[],COLUMN(AI$2)+9,0)</f>
        <v>130699012.14279778</v>
      </c>
      <c r="AX474" s="22">
        <f>Target_AM[[#This Row],[PROPORSI]]*VLOOKUP(Target_AM[[#This Row],[NIPNAS]],Target_CC[],COLUMN(AJ$2)+9,0)</f>
        <v>130790857.72210348</v>
      </c>
      <c r="AY474" s="22">
        <f>Target_AM[[#This Row],[PROPORSI]]*VLOOKUP(Target_AM[[#This Row],[NIPNAS]],Target_CC[],COLUMN(AK$2)+9,0)</f>
        <v>129513865.35832337</v>
      </c>
      <c r="AZ474" s="22">
        <f>Target_AM[[#This Row],[PROPORSI]]*VLOOKUP(Target_AM[[#This Row],[NIPNAS]],Target_CC[],COLUMN(AL$2)+9,0)</f>
        <v>129499581.58220991</v>
      </c>
      <c r="BA474" s="22">
        <f>Target_AM[[#This Row],[PROPORSI]]*VLOOKUP(Target_AM[[#This Row],[NIPNAS]],Target_CC[],COLUMN(AM$2)+9,0)</f>
        <v>1547831000.9777393</v>
      </c>
      <c r="BB474" s="22">
        <f>Target_AM[[#This Row],[PROPORSI]]*VLOOKUP(Target_AM[[#This Row],[NIPNAS]],Target_CC[],COLUMN(AN$2)+9,0)</f>
        <v>0</v>
      </c>
      <c r="BC474" s="22">
        <f>Target_AM[[#This Row],[PROPORSI]]*VLOOKUP(Target_AM[[#This Row],[NIPNAS]],Target_CC[],COLUMN(AO$2)+9,0)</f>
        <v>0</v>
      </c>
      <c r="BD474" s="22">
        <f>Target_AM[[#This Row],[PROPORSI]]*VLOOKUP(Target_AM[[#This Row],[NIPNAS]],Target_CC[],COLUMN(AP$2)+9,0)</f>
        <v>0</v>
      </c>
      <c r="BE474" s="22">
        <f>Target_AM[[#This Row],[PROPORSI]]*VLOOKUP(Target_AM[[#This Row],[NIPNAS]],Target_CC[],COLUMN(AQ$2)+9,0)</f>
        <v>0</v>
      </c>
      <c r="BF474" s="22">
        <f>Target_AM[[#This Row],[PROPORSI]]*VLOOKUP(Target_AM[[#This Row],[NIPNAS]],Target_CC[],COLUMN(AR$2)+9,0)</f>
        <v>0</v>
      </c>
      <c r="BG474" s="22">
        <f>Target_AM[[#This Row],[PROPORSI]]*VLOOKUP(Target_AM[[#This Row],[NIPNAS]],Target_CC[],COLUMN(AS$2)+9,0)</f>
        <v>0</v>
      </c>
      <c r="BH474" s="22">
        <f>Target_AM[[#This Row],[PROPORSI]]*VLOOKUP(Target_AM[[#This Row],[NIPNAS]],Target_CC[],COLUMN(AT$2)+9,0)</f>
        <v>0</v>
      </c>
      <c r="BI474" s="22">
        <f>Target_AM[[#This Row],[PROPORSI]]*VLOOKUP(Target_AM[[#This Row],[NIPNAS]],Target_CC[],COLUMN(AU$2)+9,0)</f>
        <v>0</v>
      </c>
      <c r="BJ474" s="22">
        <f>Target_AM[[#This Row],[PROPORSI]]*VLOOKUP(Target_AM[[#This Row],[NIPNAS]],Target_CC[],COLUMN(AV$2)+9,0)</f>
        <v>0</v>
      </c>
      <c r="BK474" s="22">
        <f>Target_AM[[#This Row],[PROPORSI]]*VLOOKUP(Target_AM[[#This Row],[NIPNAS]],Target_CC[],COLUMN(AW$2)+9,0)</f>
        <v>0</v>
      </c>
      <c r="BL474" s="22">
        <f>Target_AM[[#This Row],[PROPORSI]]*VLOOKUP(Target_AM[[#This Row],[NIPNAS]],Target_CC[],COLUMN(AX$2)+9,0)</f>
        <v>0</v>
      </c>
      <c r="BM474" s="22">
        <f>Target_AM[[#This Row],[PROPORSI]]*VLOOKUP(Target_AM[[#This Row],[NIPNAS]],Target_CC[],COLUMN(AY$2)+9,0)</f>
        <v>0</v>
      </c>
      <c r="BN474" s="22">
        <f>Target_AM[[#This Row],[PROPORSI]]*VLOOKUP(Target_AM[[#This Row],[NIPNAS]],Target_CC[],COLUMN(AZ$2)+9,0)</f>
        <v>0</v>
      </c>
      <c r="BO474" s="22">
        <f>Target_AM[[#This Row],[PROPORSI]]*VLOOKUP(Target_AM[[#This Row],[NIPNAS]],Target_CC[],COLUMN(BA$2)+9,0)</f>
        <v>118434306</v>
      </c>
      <c r="BP474" s="22">
        <f>Target_AM[[#This Row],[PROPORSI]]*VLOOKUP(Target_AM[[#This Row],[NIPNAS]],Target_CC[],COLUMN(BB$2)+9,0)</f>
        <v>113711210</v>
      </c>
      <c r="BQ474" s="22">
        <f>Target_AM[[#This Row],[PROPORSI]]*VLOOKUP(Target_AM[[#This Row],[NIPNAS]],Target_CC[],COLUMN(BC$2)+9,0)</f>
        <v>116578220</v>
      </c>
      <c r="BR474" s="22">
        <f>Target_AM[[#This Row],[PROPORSI]]*VLOOKUP(Target_AM[[#This Row],[NIPNAS]],Target_CC[],COLUMN(BD$2)+9,0)</f>
        <v>111952888</v>
      </c>
      <c r="BS474" s="22">
        <f>Target_AM[[#This Row],[PROPORSI]]*VLOOKUP(Target_AM[[#This Row],[NIPNAS]],Target_CC[],COLUMN(BE$2)+9,0)</f>
        <v>111952888</v>
      </c>
      <c r="BT474" s="22">
        <f>Target_AM[[#This Row],[PROPORSI]]*VLOOKUP(Target_AM[[#This Row],[NIPNAS]],Target_CC[],COLUMN(BF$2)+9,0)</f>
        <v>111952888</v>
      </c>
      <c r="BU474" s="22">
        <f>Target_AM[[#This Row],[PROPORSI]]*VLOOKUP(Target_AM[[#This Row],[NIPNAS]],Target_CC[],COLUMN(BG$2)+9,0)</f>
        <v>111952888</v>
      </c>
      <c r="BV474" s="22">
        <f>Target_AM[[#This Row],[PROPORSI]]*VLOOKUP(Target_AM[[#This Row],[NIPNAS]],Target_CC[],COLUMN(BH$2)+9,0)</f>
        <v>111952888</v>
      </c>
      <c r="BW474" s="22">
        <f>Target_AM[[#This Row],[PROPORSI]]*VLOOKUP(Target_AM[[#This Row],[NIPNAS]],Target_CC[],COLUMN(BI$2)+9,0)</f>
        <v>111952888</v>
      </c>
      <c r="BX474" s="22">
        <f>Target_AM[[#This Row],[PROPORSI]]*VLOOKUP(Target_AM[[#This Row],[NIPNAS]],Target_CC[],COLUMN(BJ$2)+9,0)</f>
        <v>111952888</v>
      </c>
      <c r="BY474" s="22">
        <f>Target_AM[[#This Row],[PROPORSI]]*VLOOKUP(Target_AM[[#This Row],[NIPNAS]],Target_CC[],COLUMN(BK$2)+9,0)</f>
        <v>111952888</v>
      </c>
      <c r="BZ474" s="22">
        <f>Target_AM[[#This Row],[PROPORSI]]*VLOOKUP(Target_AM[[#This Row],[NIPNAS]],Target_CC[],COLUMN(BL$2)+9,0)</f>
        <v>111952888</v>
      </c>
      <c r="CA474" s="22">
        <f>Target_AM[[#This Row],[PROPORSI]]*VLOOKUP(Target_AM[[#This Row],[NIPNAS]],Target_CC[],COLUMN(BM$2)+9,0)</f>
        <v>1356299728</v>
      </c>
      <c r="CB474" s="22">
        <f>Target_AM[[#This Row],[PROPORSI]]*VLOOKUP(Target_AM[[#This Row],[NIPNAS]],Target_CC[],COLUMN(BN$2)+9,0)</f>
        <v>108660646</v>
      </c>
      <c r="CC474" s="22">
        <f>Target_AM[[#This Row],[PROPORSI]]*VLOOKUP(Target_AM[[#This Row],[NIPNAS]],Target_CC[],COLUMN(BO$2)+9,0)</f>
        <v>103927225</v>
      </c>
      <c r="CD474" s="22">
        <f>Target_AM[[#This Row],[PROPORSI]]*VLOOKUP(Target_AM[[#This Row],[NIPNAS]],Target_CC[],COLUMN(BP$2)+9,0)</f>
        <v>106880000</v>
      </c>
      <c r="CE474" s="22">
        <f>Target_AM[[#This Row],[PROPORSI]]*VLOOKUP(Target_AM[[#This Row],[NIPNAS]],Target_CC[],COLUMN(BQ$2)+9,0)</f>
        <v>101536000</v>
      </c>
      <c r="CF474" s="22">
        <f>Target_AM[[#This Row],[PROPORSI]]*VLOOKUP(Target_AM[[#This Row],[NIPNAS]],Target_CC[],COLUMN(BR$2)+9,0)</f>
        <v>101536000</v>
      </c>
      <c r="CG474" s="22">
        <f>Target_AM[[#This Row],[PROPORSI]]*VLOOKUP(Target_AM[[#This Row],[NIPNAS]],Target_CC[],COLUMN(BS$2)+9,0)</f>
        <v>101536000</v>
      </c>
      <c r="CH474" s="22">
        <f>Target_AM[[#This Row],[PROPORSI]]*VLOOKUP(Target_AM[[#This Row],[NIPNAS]],Target_CC[],COLUMN(BT$2)+9,0)</f>
        <v>101536000</v>
      </c>
      <c r="CI474" s="22">
        <f>Target_AM[[#This Row],[PROPORSI]]*VLOOKUP(Target_AM[[#This Row],[NIPNAS]],Target_CC[],COLUMN(BU$2)+9,0)</f>
        <v>101536000</v>
      </c>
      <c r="CJ474" s="22">
        <f>Target_AM[[#This Row],[PROPORSI]]*VLOOKUP(Target_AM[[#This Row],[NIPNAS]],Target_CC[],COLUMN(BV$2)+9,0)</f>
        <v>101536000</v>
      </c>
      <c r="CK474" s="22">
        <f>Target_AM[[#This Row],[PROPORSI]]*VLOOKUP(Target_AM[[#This Row],[NIPNAS]],Target_CC[],COLUMN(BW$2)+9,0)</f>
        <v>101536000</v>
      </c>
      <c r="CL474" s="22">
        <f>Target_AM[[#This Row],[PROPORSI]]*VLOOKUP(Target_AM[[#This Row],[NIPNAS]],Target_CC[],COLUMN(BX$2)+9,0)</f>
        <v>101536000</v>
      </c>
      <c r="CM474" s="22">
        <f>Target_AM[[#This Row],[PROPORSI]]*VLOOKUP(Target_AM[[#This Row],[NIPNAS]],Target_CC[],COLUMN(BY$2)+9,0)</f>
        <v>101536000</v>
      </c>
      <c r="CN474" s="22">
        <f>Target_AM[[#This Row],[PROPORSI]]*VLOOKUP(Target_AM[[#This Row],[NIPNAS]],Target_CC[],COLUMN(BZ$2)+9,0)</f>
        <v>1233291871</v>
      </c>
      <c r="CO474" s="22">
        <f>Target_AM[[#This Row],[PROPORSI]]*VLOOKUP(Target_AM[[#This Row],[NIPNAS]],Target_CC[],COLUMN(CA$2)+9,0)</f>
        <v>10467930</v>
      </c>
      <c r="CP474" s="22">
        <f>Target_AM[[#This Row],[PROPORSI]]*VLOOKUP(Target_AM[[#This Row],[NIPNAS]],Target_CC[],COLUMN(CB$2)+9,0)</f>
        <v>10473668</v>
      </c>
      <c r="CQ474" s="22">
        <f>Target_AM[[#This Row],[PROPORSI]]*VLOOKUP(Target_AM[[#This Row],[NIPNAS]],Target_CC[],COLUMN(CC$2)+9,0)</f>
        <v>10416888</v>
      </c>
      <c r="CR474" s="22">
        <f>Target_AM[[#This Row],[PROPORSI]]*VLOOKUP(Target_AM[[#This Row],[NIPNAS]],Target_CC[],COLUMN(CD$2)+9,0)</f>
        <v>10416888</v>
      </c>
      <c r="CS474" s="22">
        <f>Target_AM[[#This Row],[PROPORSI]]*VLOOKUP(Target_AM[[#This Row],[NIPNAS]],Target_CC[],COLUMN(CE$2)+9,0)</f>
        <v>10416888</v>
      </c>
      <c r="CT474" s="22">
        <f>Target_AM[[#This Row],[PROPORSI]]*VLOOKUP(Target_AM[[#This Row],[NIPNAS]],Target_CC[],COLUMN(CF$2)+9,0)</f>
        <v>10416888</v>
      </c>
      <c r="CU474" s="22">
        <f>Target_AM[[#This Row],[PROPORSI]]*VLOOKUP(Target_AM[[#This Row],[NIPNAS]],Target_CC[],COLUMN(CG$2)+9,0)</f>
        <v>10416888</v>
      </c>
      <c r="CV474" s="22">
        <f>Target_AM[[#This Row],[PROPORSI]]*VLOOKUP(Target_AM[[#This Row],[NIPNAS]],Target_CC[],COLUMN(CH$2)+9,0)</f>
        <v>10416888</v>
      </c>
      <c r="CW474" s="22">
        <f>Target_AM[[#This Row],[PROPORSI]]*VLOOKUP(Target_AM[[#This Row],[NIPNAS]],Target_CC[],COLUMN(CI$2)+9,0)</f>
        <v>10416888</v>
      </c>
      <c r="CX474" s="22">
        <f>Target_AM[[#This Row],[PROPORSI]]*VLOOKUP(Target_AM[[#This Row],[NIPNAS]],Target_CC[],COLUMN(CJ$2)+9,0)</f>
        <v>10416888</v>
      </c>
      <c r="CY474" s="22">
        <f>Target_AM[[#This Row],[PROPORSI]]*VLOOKUP(Target_AM[[#This Row],[NIPNAS]],Target_CC[],COLUMN(CK$2)+9,0)</f>
        <v>10416888</v>
      </c>
      <c r="CZ474" s="22">
        <f>Target_AM[[#This Row],[PROPORSI]]*VLOOKUP(Target_AM[[#This Row],[NIPNAS]],Target_CC[],COLUMN(CL$2)+9,0)</f>
        <v>10416888</v>
      </c>
      <c r="DA474" s="22">
        <f>Target_AM[[#This Row],[PROPORSI]]*VLOOKUP(Target_AM[[#This Row],[NIPNAS]],Target_CC[],COLUMN(CM$2)+9,0)</f>
        <v>125110478</v>
      </c>
      <c r="DB474" s="22">
        <f>Target_AM[[#This Row],[PROPORSI]]*VLOOKUP(Target_AM[[#This Row],[NIPNAS]],Target_CC[],COLUMN(CN$2)+9,0)</f>
        <v>0</v>
      </c>
      <c r="DC474" s="22">
        <f>Target_AM[[#This Row],[PROPORSI]]*VLOOKUP(Target_AM[[#This Row],[NIPNAS]],Target_CC[],COLUMN(CO$2)+9,0)</f>
        <v>468000</v>
      </c>
      <c r="DD474" s="22">
        <f>Target_AM[[#This Row],[PROPORSI]]*VLOOKUP(Target_AM[[#This Row],[NIPNAS]],Target_CC[],COLUMN(CP$2)+9,0)</f>
        <v>0</v>
      </c>
      <c r="DE474" s="22">
        <f>Target_AM[[#This Row],[PROPORSI]]*VLOOKUP(Target_AM[[#This Row],[NIPNAS]],Target_CC[],COLUMN(CQ$2)+9,0)</f>
        <v>0</v>
      </c>
      <c r="DF474" s="22">
        <f>Target_AM[[#This Row],[PROPORSI]]*VLOOKUP(Target_AM[[#This Row],[NIPNAS]],Target_CC[],COLUMN(CR$2)+9,0)</f>
        <v>0</v>
      </c>
      <c r="DG474" s="22">
        <f>Target_AM[[#This Row],[PROPORSI]]*VLOOKUP(Target_AM[[#This Row],[NIPNAS]],Target_CC[],COLUMN(CS$2)+9,0)</f>
        <v>0</v>
      </c>
      <c r="DH474" s="22">
        <f>Target_AM[[#This Row],[PROPORSI]]*VLOOKUP(Target_AM[[#This Row],[NIPNAS]],Target_CC[],COLUMN(CT$2)+9,0)</f>
        <v>0</v>
      </c>
      <c r="DI474" s="22">
        <f>Target_AM[[#This Row],[PROPORSI]]*VLOOKUP(Target_AM[[#This Row],[NIPNAS]],Target_CC[],COLUMN(CU$2)+9,0)</f>
        <v>0</v>
      </c>
      <c r="DJ474" s="22">
        <f>Target_AM[[#This Row],[PROPORSI]]*VLOOKUP(Target_AM[[#This Row],[NIPNAS]],Target_CC[],COLUMN(CV$2)+9,0)</f>
        <v>0</v>
      </c>
      <c r="DK474" s="22">
        <f>Target_AM[[#This Row],[PROPORSI]]*VLOOKUP(Target_AM[[#This Row],[NIPNAS]],Target_CC[],COLUMN(CW$2)+9,0)</f>
        <v>0</v>
      </c>
      <c r="DL474" s="22">
        <f>Target_AM[[#This Row],[PROPORSI]]*VLOOKUP(Target_AM[[#This Row],[NIPNAS]],Target_CC[],COLUMN(CX$2)+9,0)</f>
        <v>0</v>
      </c>
      <c r="DM474" s="22">
        <f>Target_AM[[#This Row],[PROPORSI]]*VLOOKUP(Target_AM[[#This Row],[NIPNAS]],Target_CC[],COLUMN(CY$2)+9,0)</f>
        <v>0</v>
      </c>
      <c r="DN474" s="22">
        <f>Target_AM[[#This Row],[PROPORSI]]*VLOOKUP(Target_AM[[#This Row],[NIPNAS]],Target_CC[],COLUMN(CZ$2)+9,0)</f>
        <v>468000</v>
      </c>
      <c r="DO474" s="22">
        <f>Target_AM[[#This Row],[PROPORSI]]*VLOOKUP(Target_AM[[#This Row],[NIPNAS]],Target_CC[],COLUMN(DA$2)+9,0)</f>
        <v>0</v>
      </c>
      <c r="DP474" s="22">
        <f>Target_AM[[#This Row],[PROPORSI]]*VLOOKUP(Target_AM[[#This Row],[NIPNAS]],Target_CC[],COLUMN(DB$2)+9,0)</f>
        <v>0</v>
      </c>
      <c r="DQ474" s="22">
        <f>Target_AM[[#This Row],[PROPORSI]]*VLOOKUP(Target_AM[[#This Row],[NIPNAS]],Target_CC[],COLUMN(DC$2)+9,0)</f>
        <v>0</v>
      </c>
      <c r="DR474" s="22">
        <f>Target_AM[[#This Row],[PROPORSI]]*VLOOKUP(Target_AM[[#This Row],[NIPNAS]],Target_CC[],COLUMN(DD$2)+9,0)</f>
        <v>0</v>
      </c>
      <c r="DS474" s="22">
        <f>Target_AM[[#This Row],[PROPORSI]]*VLOOKUP(Target_AM[[#This Row],[NIPNAS]],Target_CC[],COLUMN(DE$2)+9,0)</f>
        <v>0</v>
      </c>
      <c r="DT474" s="22">
        <f>Target_AM[[#This Row],[PROPORSI]]*VLOOKUP(Target_AM[[#This Row],[NIPNAS]],Target_CC[],COLUMN(DF$2)+9,0)</f>
        <v>0</v>
      </c>
      <c r="DU474" s="22">
        <f>Target_AM[[#This Row],[PROPORSI]]*VLOOKUP(Target_AM[[#This Row],[NIPNAS]],Target_CC[],COLUMN(DG$2)+9,0)</f>
        <v>0</v>
      </c>
      <c r="DV474" s="22">
        <f>Target_AM[[#This Row],[PROPORSI]]*VLOOKUP(Target_AM[[#This Row],[NIPNAS]],Target_CC[],COLUMN(DH$2)+9,0)</f>
        <v>0</v>
      </c>
      <c r="DW474" s="22">
        <f>Target_AM[[#This Row],[PROPORSI]]*VLOOKUP(Target_AM[[#This Row],[NIPNAS]],Target_CC[],COLUMN(DI$2)+9,0)</f>
        <v>0</v>
      </c>
      <c r="DX474" s="22">
        <f>Target_AM[[#This Row],[PROPORSI]]*VLOOKUP(Target_AM[[#This Row],[NIPNAS]],Target_CC[],COLUMN(DJ$2)+9,0)</f>
        <v>0</v>
      </c>
      <c r="DY474" s="22">
        <f>Target_AM[[#This Row],[PROPORSI]]*VLOOKUP(Target_AM[[#This Row],[NIPNAS]],Target_CC[],COLUMN(DK$2)+9,0)</f>
        <v>0</v>
      </c>
      <c r="DZ474" s="22">
        <f>Target_AM[[#This Row],[PROPORSI]]*VLOOKUP(Target_AM[[#This Row],[NIPNAS]],Target_CC[],COLUMN(DL$2)+9,0)</f>
        <v>0</v>
      </c>
      <c r="EA474" s="22">
        <f>Target_AM[[#This Row],[PROPORSI]]*VLOOKUP(Target_AM[[#This Row],[NIPNAS]],Target_CC[],COLUMN(DM$2)+9,0)</f>
        <v>0</v>
      </c>
    </row>
    <row r="475" spans="2:131" x14ac:dyDescent="0.3">
      <c r="B475">
        <v>920112</v>
      </c>
      <c r="C475" t="s">
        <v>1054</v>
      </c>
      <c r="D475">
        <v>1</v>
      </c>
      <c r="E475" s="8">
        <v>45658</v>
      </c>
      <c r="F475">
        <v>4620144</v>
      </c>
      <c r="G475" t="s">
        <v>835</v>
      </c>
      <c r="J475" t="s">
        <v>296</v>
      </c>
      <c r="K475" t="s">
        <v>21</v>
      </c>
      <c r="L475" t="s">
        <v>159</v>
      </c>
      <c r="M475" t="s">
        <v>29</v>
      </c>
      <c r="N475" s="23">
        <f>Target_AM[[#This Row],[PROPORSI]]*VLOOKUP(Target_AM[[#This Row],[NIPNAS]],Target_CC[],9,0)</f>
        <v>1247943810.0562766</v>
      </c>
      <c r="O475" s="22">
        <f>Target_AM[[#This Row],[PROPORSI]]*VLOOKUP(Target_AM[[#This Row],[NIPNAS]],Target_CC[],COLUMN(A$2)+9,0)</f>
        <v>91447800</v>
      </c>
      <c r="P475" s="22">
        <f>Target_AM[[#This Row],[PROPORSI]]*VLOOKUP(Target_AM[[#This Row],[NIPNAS]],Target_CC[],COLUMN(B$2)+9,0)</f>
        <v>91446315</v>
      </c>
      <c r="Q475" s="22">
        <f>Target_AM[[#This Row],[PROPORSI]]*VLOOKUP(Target_AM[[#This Row],[NIPNAS]],Target_CC[],COLUMN(C$2)+9,0)</f>
        <v>91446600</v>
      </c>
      <c r="R475" s="22">
        <f>Target_AM[[#This Row],[PROPORSI]]*VLOOKUP(Target_AM[[#This Row],[NIPNAS]],Target_CC[],COLUMN(D$2)+9,0)</f>
        <v>91446315</v>
      </c>
      <c r="S475" s="22">
        <f>Target_AM[[#This Row],[PROPORSI]]*VLOOKUP(Target_AM[[#This Row],[NIPNAS]],Target_CC[],COLUMN(E$2)+9,0)</f>
        <v>91445460</v>
      </c>
      <c r="T475" s="22">
        <f>Target_AM[[#This Row],[PROPORSI]]*VLOOKUP(Target_AM[[#This Row],[NIPNAS]],Target_CC[],COLUMN(F$2)+9,0)</f>
        <v>91444605</v>
      </c>
      <c r="U475" s="22">
        <f>Target_AM[[#This Row],[PROPORSI]]*VLOOKUP(Target_AM[[#This Row],[NIPNAS]],Target_CC[],COLUMN(G$2)+9,0)</f>
        <v>91446030</v>
      </c>
      <c r="V475" s="22">
        <f>Target_AM[[#This Row],[PROPORSI]]*VLOOKUP(Target_AM[[#This Row],[NIPNAS]],Target_CC[],COLUMN(H$2)+9,0)</f>
        <v>91447170</v>
      </c>
      <c r="W475" s="22">
        <f>Target_AM[[#This Row],[PROPORSI]]*VLOOKUP(Target_AM[[#This Row],[NIPNAS]],Target_CC[],COLUMN(I$2)+9,0)</f>
        <v>91446885</v>
      </c>
      <c r="X475" s="22">
        <f>Target_AM[[#This Row],[PROPORSI]]*VLOOKUP(Target_AM[[#This Row],[NIPNAS]],Target_CC[],COLUMN(J$2)+9,0)</f>
        <v>91446885</v>
      </c>
      <c r="Y475" s="22">
        <f>Target_AM[[#This Row],[PROPORSI]]*VLOOKUP(Target_AM[[#This Row],[NIPNAS]],Target_CC[],COLUMN(K$2)+9,0)</f>
        <v>91447170</v>
      </c>
      <c r="Z475" s="22">
        <f>Target_AM[[#This Row],[PROPORSI]]*VLOOKUP(Target_AM[[#This Row],[NIPNAS]],Target_CC[],COLUMN(L$2)+9,0)</f>
        <v>91446600</v>
      </c>
      <c r="AA475" s="22">
        <f>Target_AM[[#This Row],[PROPORSI]]*VLOOKUP(Target_AM[[#This Row],[NIPNAS]],Target_CC[],COLUMN(M$2)+9,0)</f>
        <v>1097357835</v>
      </c>
      <c r="AB475" s="22">
        <f>Target_AM[[#This Row],[PROPORSI]]*VLOOKUP(Target_AM[[#This Row],[NIPNAS]],Target_CC[],COLUMN(N$2)+9,0)</f>
        <v>0</v>
      </c>
      <c r="AC475" s="22">
        <f>Target_AM[[#This Row],[PROPORSI]]*VLOOKUP(Target_AM[[#This Row],[NIPNAS]],Target_CC[],COLUMN(O$2)+9,0)</f>
        <v>690859.22431823774</v>
      </c>
      <c r="AD475" s="22">
        <f>Target_AM[[#This Row],[PROPORSI]]*VLOOKUP(Target_AM[[#This Row],[NIPNAS]],Target_CC[],COLUMN(P$2)+9,0)</f>
        <v>683729.23020126333</v>
      </c>
      <c r="AE475" s="22">
        <f>Target_AM[[#This Row],[PROPORSI]]*VLOOKUP(Target_AM[[#This Row],[NIPNAS]],Target_CC[],COLUMN(Q$2)+9,0)</f>
        <v>537486.86343142285</v>
      </c>
      <c r="AF475" s="22">
        <f>Target_AM[[#This Row],[PROPORSI]]*VLOOKUP(Target_AM[[#This Row],[NIPNAS]],Target_CC[],COLUMN(R$2)+9,0)</f>
        <v>586231.66372162709</v>
      </c>
      <c r="AG475" s="22">
        <f>Target_AM[[#This Row],[PROPORSI]]*VLOOKUP(Target_AM[[#This Row],[NIPNAS]],Target_CC[],COLUMN(S$2)+9,0)</f>
        <v>571553.53985494352</v>
      </c>
      <c r="AH475" s="22">
        <f>Target_AM[[#This Row],[PROPORSI]]*VLOOKUP(Target_AM[[#This Row],[NIPNAS]],Target_CC[],COLUMN(T$2)+9,0)</f>
        <v>710365.72728492401</v>
      </c>
      <c r="AI475" s="22">
        <f>Target_AM[[#This Row],[PROPORSI]]*VLOOKUP(Target_AM[[#This Row],[NIPNAS]],Target_CC[],COLUMN(U$2)+9,0)</f>
        <v>598269.13892134407</v>
      </c>
      <c r="AJ475" s="22">
        <f>Target_AM[[#This Row],[PROPORSI]]*VLOOKUP(Target_AM[[#This Row],[NIPNAS]],Target_CC[],COLUMN(V$2)+9,0)</f>
        <v>715610.41381648171</v>
      </c>
      <c r="AK475" s="22">
        <f>Target_AM[[#This Row],[PROPORSI]]*VLOOKUP(Target_AM[[#This Row],[NIPNAS]],Target_CC[],COLUMN(W$2)+9,0)</f>
        <v>720720.50871695695</v>
      </c>
      <c r="AL475" s="22">
        <f>Target_AM[[#This Row],[PROPORSI]]*VLOOKUP(Target_AM[[#This Row],[NIPNAS]],Target_CC[],COLUMN(X$2)+9,0)</f>
        <v>611960.29877694696</v>
      </c>
      <c r="AM475" s="22">
        <f>Target_AM[[#This Row],[PROPORSI]]*VLOOKUP(Target_AM[[#This Row],[NIPNAS]],Target_CC[],COLUMN(Y$2)+9,0)</f>
        <v>623089.45347582689</v>
      </c>
      <c r="AN475" s="22">
        <f>Target_AM[[#This Row],[PROPORSI]]*VLOOKUP(Target_AM[[#This Row],[NIPNAS]],Target_CC[],COLUMN(Z$2)+9,0)</f>
        <v>7049876.062519975</v>
      </c>
      <c r="AO475" s="22">
        <f>Target_AM[[#This Row],[PROPORSI]]*VLOOKUP(Target_AM[[#This Row],[NIPNAS]],Target_CC[],COLUMN(AA$2)+9,0)</f>
        <v>91447800</v>
      </c>
      <c r="AP475" s="22">
        <f>Target_AM[[#This Row],[PROPORSI]]*VLOOKUP(Target_AM[[#This Row],[NIPNAS]],Target_CC[],COLUMN(AB$2)+9,0)</f>
        <v>92137174.224318236</v>
      </c>
      <c r="AQ475" s="22">
        <f>Target_AM[[#This Row],[PROPORSI]]*VLOOKUP(Target_AM[[#This Row],[NIPNAS]],Target_CC[],COLUMN(AC$2)+9,0)</f>
        <v>92130329.230201259</v>
      </c>
      <c r="AR475" s="22">
        <f>Target_AM[[#This Row],[PROPORSI]]*VLOOKUP(Target_AM[[#This Row],[NIPNAS]],Target_CC[],COLUMN(AD$2)+9,0)</f>
        <v>91983801.863431424</v>
      </c>
      <c r="AS475" s="22">
        <f>Target_AM[[#This Row],[PROPORSI]]*VLOOKUP(Target_AM[[#This Row],[NIPNAS]],Target_CC[],COLUMN(AE$2)+9,0)</f>
        <v>92031691.663721621</v>
      </c>
      <c r="AT475" s="22">
        <f>Target_AM[[#This Row],[PROPORSI]]*VLOOKUP(Target_AM[[#This Row],[NIPNAS]],Target_CC[],COLUMN(AF$2)+9,0)</f>
        <v>92016158.539854944</v>
      </c>
      <c r="AU475" s="22">
        <f>Target_AM[[#This Row],[PROPORSI]]*VLOOKUP(Target_AM[[#This Row],[NIPNAS]],Target_CC[],COLUMN(AG$2)+9,0)</f>
        <v>92156395.727284923</v>
      </c>
      <c r="AV475" s="22">
        <f>Target_AM[[#This Row],[PROPORSI]]*VLOOKUP(Target_AM[[#This Row],[NIPNAS]],Target_CC[],COLUMN(AH$2)+9,0)</f>
        <v>92045439.13892135</v>
      </c>
      <c r="AW475" s="22">
        <f>Target_AM[[#This Row],[PROPORSI]]*VLOOKUP(Target_AM[[#This Row],[NIPNAS]],Target_CC[],COLUMN(AI$2)+9,0)</f>
        <v>92162495.413816482</v>
      </c>
      <c r="AX475" s="22">
        <f>Target_AM[[#This Row],[PROPORSI]]*VLOOKUP(Target_AM[[#This Row],[NIPNAS]],Target_CC[],COLUMN(AJ$2)+9,0)</f>
        <v>92167605.508716956</v>
      </c>
      <c r="AY475" s="22">
        <f>Target_AM[[#This Row],[PROPORSI]]*VLOOKUP(Target_AM[[#This Row],[NIPNAS]],Target_CC[],COLUMN(AK$2)+9,0)</f>
        <v>92059130.298776954</v>
      </c>
      <c r="AZ475" s="22">
        <f>Target_AM[[#This Row],[PROPORSI]]*VLOOKUP(Target_AM[[#This Row],[NIPNAS]],Target_CC[],COLUMN(AL$2)+9,0)</f>
        <v>92069689.453475833</v>
      </c>
      <c r="BA475" s="22">
        <f>Target_AM[[#This Row],[PROPORSI]]*VLOOKUP(Target_AM[[#This Row],[NIPNAS]],Target_CC[],COLUMN(AM$2)+9,0)</f>
        <v>1104407711.06252</v>
      </c>
      <c r="BB475" s="22">
        <f>Target_AM[[#This Row],[PROPORSI]]*VLOOKUP(Target_AM[[#This Row],[NIPNAS]],Target_CC[],COLUMN(AN$2)+9,0)</f>
        <v>6341957.8422292564</v>
      </c>
      <c r="BC475" s="22">
        <f>Target_AM[[#This Row],[PROPORSI]]*VLOOKUP(Target_AM[[#This Row],[NIPNAS]],Target_CC[],COLUMN(AO$2)+9,0)</f>
        <v>6599284.5640858142</v>
      </c>
      <c r="BD475" s="22">
        <f>Target_AM[[#This Row],[PROPORSI]]*VLOOKUP(Target_AM[[#This Row],[NIPNAS]],Target_CC[],COLUMN(AP$2)+9,0)</f>
        <v>6673822.800991293</v>
      </c>
      <c r="BE475" s="22">
        <f>Target_AM[[#This Row],[PROPORSI]]*VLOOKUP(Target_AM[[#This Row],[NIPNAS]],Target_CC[],COLUMN(AQ$2)+9,0)</f>
        <v>6470063.7089478681</v>
      </c>
      <c r="BF475" s="22">
        <f>Target_AM[[#This Row],[PROPORSI]]*VLOOKUP(Target_AM[[#This Row],[NIPNAS]],Target_CC[],COLUMN(AR$2)+9,0)</f>
        <v>6803111.6047144877</v>
      </c>
      <c r="BG475" s="22">
        <f>Target_AM[[#This Row],[PROPORSI]]*VLOOKUP(Target_AM[[#This Row],[NIPNAS]],Target_CC[],COLUMN(AS$2)+9,0)</f>
        <v>6760790.3072402785</v>
      </c>
      <c r="BH475" s="22">
        <f>Target_AM[[#This Row],[PROPORSI]]*VLOOKUP(Target_AM[[#This Row],[NIPNAS]],Target_CC[],COLUMN(AT$2)+9,0)</f>
        <v>6981652.3572258167</v>
      </c>
      <c r="BI475" s="22">
        <f>Target_AM[[#This Row],[PROPORSI]]*VLOOKUP(Target_AM[[#This Row],[NIPNAS]],Target_CC[],COLUMN(AU$2)+9,0)</f>
        <v>7079803.3169791652</v>
      </c>
      <c r="BJ475" s="22">
        <f>Target_AM[[#This Row],[PROPORSI]]*VLOOKUP(Target_AM[[#This Row],[NIPNAS]],Target_CC[],COLUMN(AV$2)+9,0)</f>
        <v>6969747.4732349021</v>
      </c>
      <c r="BK475" s="22">
        <f>Target_AM[[#This Row],[PROPORSI]]*VLOOKUP(Target_AM[[#This Row],[NIPNAS]],Target_CC[],COLUMN(AW$2)+9,0)</f>
        <v>7088234.6112179263</v>
      </c>
      <c r="BL475" s="22">
        <f>Target_AM[[#This Row],[PROPORSI]]*VLOOKUP(Target_AM[[#This Row],[NIPNAS]],Target_CC[],COLUMN(AX$2)+9,0)</f>
        <v>7218907.697550389</v>
      </c>
      <c r="BM475" s="22">
        <f>Target_AM[[#This Row],[PROPORSI]]*VLOOKUP(Target_AM[[#This Row],[NIPNAS]],Target_CC[],COLUMN(AY$2)+9,0)</f>
        <v>7038347.8200625228</v>
      </c>
      <c r="BN475" s="22">
        <f>Target_AM[[#This Row],[PROPORSI]]*VLOOKUP(Target_AM[[#This Row],[NIPNAS]],Target_CC[],COLUMN(AZ$2)+9,0)</f>
        <v>82025724.104479715</v>
      </c>
      <c r="BO475" s="22">
        <f>Target_AM[[#This Row],[PROPORSI]]*VLOOKUP(Target_AM[[#This Row],[NIPNAS]],Target_CC[],COLUMN(BA$2)+9,0)</f>
        <v>91448100</v>
      </c>
      <c r="BP475" s="22">
        <f>Target_AM[[#This Row],[PROPORSI]]*VLOOKUP(Target_AM[[#This Row],[NIPNAS]],Target_CC[],COLUMN(BB$2)+9,0)</f>
        <v>91448100</v>
      </c>
      <c r="BQ475" s="22">
        <f>Target_AM[[#This Row],[PROPORSI]]*VLOOKUP(Target_AM[[#This Row],[NIPNAS]],Target_CC[],COLUMN(BC$2)+9,0)</f>
        <v>91448100</v>
      </c>
      <c r="BR475" s="22">
        <f>Target_AM[[#This Row],[PROPORSI]]*VLOOKUP(Target_AM[[#This Row],[NIPNAS]],Target_CC[],COLUMN(BD$2)+9,0)</f>
        <v>86879600</v>
      </c>
      <c r="BS475" s="22">
        <f>Target_AM[[#This Row],[PROPORSI]]*VLOOKUP(Target_AM[[#This Row],[NIPNAS]],Target_CC[],COLUMN(BE$2)+9,0)</f>
        <v>86879600</v>
      </c>
      <c r="BT475" s="22">
        <f>Target_AM[[#This Row],[PROPORSI]]*VLOOKUP(Target_AM[[#This Row],[NIPNAS]],Target_CC[],COLUMN(BF$2)+9,0)</f>
        <v>86879600</v>
      </c>
      <c r="BU475" s="22">
        <f>Target_AM[[#This Row],[PROPORSI]]*VLOOKUP(Target_AM[[#This Row],[NIPNAS]],Target_CC[],COLUMN(BG$2)+9,0)</f>
        <v>86879600</v>
      </c>
      <c r="BV475" s="22">
        <f>Target_AM[[#This Row],[PROPORSI]]*VLOOKUP(Target_AM[[#This Row],[NIPNAS]],Target_CC[],COLUMN(BH$2)+9,0)</f>
        <v>86879600</v>
      </c>
      <c r="BW475" s="22">
        <f>Target_AM[[#This Row],[PROPORSI]]*VLOOKUP(Target_AM[[#This Row],[NIPNAS]],Target_CC[],COLUMN(BI$2)+9,0)</f>
        <v>86879600</v>
      </c>
      <c r="BX475" s="22">
        <f>Target_AM[[#This Row],[PROPORSI]]*VLOOKUP(Target_AM[[#This Row],[NIPNAS]],Target_CC[],COLUMN(BJ$2)+9,0)</f>
        <v>86879600</v>
      </c>
      <c r="BY475" s="22">
        <f>Target_AM[[#This Row],[PROPORSI]]*VLOOKUP(Target_AM[[#This Row],[NIPNAS]],Target_CC[],COLUMN(BK$2)+9,0)</f>
        <v>86879600</v>
      </c>
      <c r="BZ475" s="22">
        <f>Target_AM[[#This Row],[PROPORSI]]*VLOOKUP(Target_AM[[#This Row],[NIPNAS]],Target_CC[],COLUMN(BL$2)+9,0)</f>
        <v>86879600</v>
      </c>
      <c r="CA475" s="22">
        <f>Target_AM[[#This Row],[PROPORSI]]*VLOOKUP(Target_AM[[#This Row],[NIPNAS]],Target_CC[],COLUMN(BM$2)+9,0)</f>
        <v>1056260700</v>
      </c>
      <c r="CB475" s="22">
        <f>Target_AM[[#This Row],[PROPORSI]]*VLOOKUP(Target_AM[[#This Row],[NIPNAS]],Target_CC[],COLUMN(BN$2)+9,0)</f>
        <v>91370000</v>
      </c>
      <c r="CC475" s="22">
        <f>Target_AM[[#This Row],[PROPORSI]]*VLOOKUP(Target_AM[[#This Row],[NIPNAS]],Target_CC[],COLUMN(BO$2)+9,0)</f>
        <v>91370000</v>
      </c>
      <c r="CD475" s="22">
        <f>Target_AM[[#This Row],[PROPORSI]]*VLOOKUP(Target_AM[[#This Row],[NIPNAS]],Target_CC[],COLUMN(BP$2)+9,0)</f>
        <v>91370000</v>
      </c>
      <c r="CE475" s="22">
        <f>Target_AM[[#This Row],[PROPORSI]]*VLOOKUP(Target_AM[[#This Row],[NIPNAS]],Target_CC[],COLUMN(BQ$2)+9,0)</f>
        <v>86801500</v>
      </c>
      <c r="CF475" s="22">
        <f>Target_AM[[#This Row],[PROPORSI]]*VLOOKUP(Target_AM[[#This Row],[NIPNAS]],Target_CC[],COLUMN(BR$2)+9,0)</f>
        <v>86801500</v>
      </c>
      <c r="CG475" s="22">
        <f>Target_AM[[#This Row],[PROPORSI]]*VLOOKUP(Target_AM[[#This Row],[NIPNAS]],Target_CC[],COLUMN(BS$2)+9,0)</f>
        <v>86801500</v>
      </c>
      <c r="CH475" s="22">
        <f>Target_AM[[#This Row],[PROPORSI]]*VLOOKUP(Target_AM[[#This Row],[NIPNAS]],Target_CC[],COLUMN(BT$2)+9,0)</f>
        <v>86801500</v>
      </c>
      <c r="CI475" s="22">
        <f>Target_AM[[#This Row],[PROPORSI]]*VLOOKUP(Target_AM[[#This Row],[NIPNAS]],Target_CC[],COLUMN(BU$2)+9,0)</f>
        <v>86801500</v>
      </c>
      <c r="CJ475" s="22">
        <f>Target_AM[[#This Row],[PROPORSI]]*VLOOKUP(Target_AM[[#This Row],[NIPNAS]],Target_CC[],COLUMN(BV$2)+9,0)</f>
        <v>86801500</v>
      </c>
      <c r="CK475" s="22">
        <f>Target_AM[[#This Row],[PROPORSI]]*VLOOKUP(Target_AM[[#This Row],[NIPNAS]],Target_CC[],COLUMN(BW$2)+9,0)</f>
        <v>86801500</v>
      </c>
      <c r="CL475" s="22">
        <f>Target_AM[[#This Row],[PROPORSI]]*VLOOKUP(Target_AM[[#This Row],[NIPNAS]],Target_CC[],COLUMN(BX$2)+9,0)</f>
        <v>86801500</v>
      </c>
      <c r="CM475" s="22">
        <f>Target_AM[[#This Row],[PROPORSI]]*VLOOKUP(Target_AM[[#This Row],[NIPNAS]],Target_CC[],COLUMN(BY$2)+9,0)</f>
        <v>86801500</v>
      </c>
      <c r="CN475" s="22">
        <f>Target_AM[[#This Row],[PROPORSI]]*VLOOKUP(Target_AM[[#This Row],[NIPNAS]],Target_CC[],COLUMN(BZ$2)+9,0)</f>
        <v>1055323500</v>
      </c>
      <c r="CO475" s="22">
        <f>Target_AM[[#This Row],[PROPORSI]]*VLOOKUP(Target_AM[[#This Row],[NIPNAS]],Target_CC[],COLUMN(CA$2)+9,0)</f>
        <v>78100</v>
      </c>
      <c r="CP475" s="22">
        <f>Target_AM[[#This Row],[PROPORSI]]*VLOOKUP(Target_AM[[#This Row],[NIPNAS]],Target_CC[],COLUMN(CB$2)+9,0)</f>
        <v>78100</v>
      </c>
      <c r="CQ475" s="22">
        <f>Target_AM[[#This Row],[PROPORSI]]*VLOOKUP(Target_AM[[#This Row],[NIPNAS]],Target_CC[],COLUMN(CC$2)+9,0)</f>
        <v>78100</v>
      </c>
      <c r="CR475" s="22">
        <f>Target_AM[[#This Row],[PROPORSI]]*VLOOKUP(Target_AM[[#This Row],[NIPNAS]],Target_CC[],COLUMN(CD$2)+9,0)</f>
        <v>78100</v>
      </c>
      <c r="CS475" s="22">
        <f>Target_AM[[#This Row],[PROPORSI]]*VLOOKUP(Target_AM[[#This Row],[NIPNAS]],Target_CC[],COLUMN(CE$2)+9,0)</f>
        <v>78100</v>
      </c>
      <c r="CT475" s="22">
        <f>Target_AM[[#This Row],[PROPORSI]]*VLOOKUP(Target_AM[[#This Row],[NIPNAS]],Target_CC[],COLUMN(CF$2)+9,0)</f>
        <v>78100</v>
      </c>
      <c r="CU475" s="22">
        <f>Target_AM[[#This Row],[PROPORSI]]*VLOOKUP(Target_AM[[#This Row],[NIPNAS]],Target_CC[],COLUMN(CG$2)+9,0)</f>
        <v>78100</v>
      </c>
      <c r="CV475" s="22">
        <f>Target_AM[[#This Row],[PROPORSI]]*VLOOKUP(Target_AM[[#This Row],[NIPNAS]],Target_CC[],COLUMN(CH$2)+9,0)</f>
        <v>78100</v>
      </c>
      <c r="CW475" s="22">
        <f>Target_AM[[#This Row],[PROPORSI]]*VLOOKUP(Target_AM[[#This Row],[NIPNAS]],Target_CC[],COLUMN(CI$2)+9,0)</f>
        <v>78100</v>
      </c>
      <c r="CX475" s="22">
        <f>Target_AM[[#This Row],[PROPORSI]]*VLOOKUP(Target_AM[[#This Row],[NIPNAS]],Target_CC[],COLUMN(CJ$2)+9,0)</f>
        <v>78100</v>
      </c>
      <c r="CY475" s="22">
        <f>Target_AM[[#This Row],[PROPORSI]]*VLOOKUP(Target_AM[[#This Row],[NIPNAS]],Target_CC[],COLUMN(CK$2)+9,0)</f>
        <v>78100</v>
      </c>
      <c r="CZ475" s="22">
        <f>Target_AM[[#This Row],[PROPORSI]]*VLOOKUP(Target_AM[[#This Row],[NIPNAS]],Target_CC[],COLUMN(CL$2)+9,0)</f>
        <v>78100</v>
      </c>
      <c r="DA475" s="22">
        <f>Target_AM[[#This Row],[PROPORSI]]*VLOOKUP(Target_AM[[#This Row],[NIPNAS]],Target_CC[],COLUMN(CM$2)+9,0)</f>
        <v>937200</v>
      </c>
      <c r="DB475" s="22">
        <f>Target_AM[[#This Row],[PROPORSI]]*VLOOKUP(Target_AM[[#This Row],[NIPNAS]],Target_CC[],COLUMN(CN$2)+9,0)</f>
        <v>0</v>
      </c>
      <c r="DC475" s="22">
        <f>Target_AM[[#This Row],[PROPORSI]]*VLOOKUP(Target_AM[[#This Row],[NIPNAS]],Target_CC[],COLUMN(CO$2)+9,0)</f>
        <v>0</v>
      </c>
      <c r="DD475" s="22">
        <f>Target_AM[[#This Row],[PROPORSI]]*VLOOKUP(Target_AM[[#This Row],[NIPNAS]],Target_CC[],COLUMN(CP$2)+9,0)</f>
        <v>0</v>
      </c>
      <c r="DE475" s="22">
        <f>Target_AM[[#This Row],[PROPORSI]]*VLOOKUP(Target_AM[[#This Row],[NIPNAS]],Target_CC[],COLUMN(CQ$2)+9,0)</f>
        <v>0</v>
      </c>
      <c r="DF475" s="22">
        <f>Target_AM[[#This Row],[PROPORSI]]*VLOOKUP(Target_AM[[#This Row],[NIPNAS]],Target_CC[],COLUMN(CR$2)+9,0)</f>
        <v>0</v>
      </c>
      <c r="DG475" s="22">
        <f>Target_AM[[#This Row],[PROPORSI]]*VLOOKUP(Target_AM[[#This Row],[NIPNAS]],Target_CC[],COLUMN(CS$2)+9,0)</f>
        <v>0</v>
      </c>
      <c r="DH475" s="22">
        <f>Target_AM[[#This Row],[PROPORSI]]*VLOOKUP(Target_AM[[#This Row],[NIPNAS]],Target_CC[],COLUMN(CT$2)+9,0)</f>
        <v>0</v>
      </c>
      <c r="DI475" s="22">
        <f>Target_AM[[#This Row],[PROPORSI]]*VLOOKUP(Target_AM[[#This Row],[NIPNAS]],Target_CC[],COLUMN(CU$2)+9,0)</f>
        <v>0</v>
      </c>
      <c r="DJ475" s="22">
        <f>Target_AM[[#This Row],[PROPORSI]]*VLOOKUP(Target_AM[[#This Row],[NIPNAS]],Target_CC[],COLUMN(CV$2)+9,0)</f>
        <v>0</v>
      </c>
      <c r="DK475" s="22">
        <f>Target_AM[[#This Row],[PROPORSI]]*VLOOKUP(Target_AM[[#This Row],[NIPNAS]],Target_CC[],COLUMN(CW$2)+9,0)</f>
        <v>0</v>
      </c>
      <c r="DL475" s="22">
        <f>Target_AM[[#This Row],[PROPORSI]]*VLOOKUP(Target_AM[[#This Row],[NIPNAS]],Target_CC[],COLUMN(CX$2)+9,0)</f>
        <v>0</v>
      </c>
      <c r="DM475" s="22">
        <f>Target_AM[[#This Row],[PROPORSI]]*VLOOKUP(Target_AM[[#This Row],[NIPNAS]],Target_CC[],COLUMN(CY$2)+9,0)</f>
        <v>0</v>
      </c>
      <c r="DN475" s="22">
        <f>Target_AM[[#This Row],[PROPORSI]]*VLOOKUP(Target_AM[[#This Row],[NIPNAS]],Target_CC[],COLUMN(CZ$2)+9,0)</f>
        <v>0</v>
      </c>
      <c r="DO475" s="22">
        <f>Target_AM[[#This Row],[PROPORSI]]*VLOOKUP(Target_AM[[#This Row],[NIPNAS]],Target_CC[],COLUMN(DA$2)+9,0)</f>
        <v>0</v>
      </c>
      <c r="DP475" s="22">
        <f>Target_AM[[#This Row],[PROPORSI]]*VLOOKUP(Target_AM[[#This Row],[NIPNAS]],Target_CC[],COLUMN(DB$2)+9,0)</f>
        <v>0</v>
      </c>
      <c r="DQ475" s="22">
        <f>Target_AM[[#This Row],[PROPORSI]]*VLOOKUP(Target_AM[[#This Row],[NIPNAS]],Target_CC[],COLUMN(DC$2)+9,0)</f>
        <v>0</v>
      </c>
      <c r="DR475" s="22">
        <f>Target_AM[[#This Row],[PROPORSI]]*VLOOKUP(Target_AM[[#This Row],[NIPNAS]],Target_CC[],COLUMN(DD$2)+9,0)</f>
        <v>0</v>
      </c>
      <c r="DS475" s="22">
        <f>Target_AM[[#This Row],[PROPORSI]]*VLOOKUP(Target_AM[[#This Row],[NIPNAS]],Target_CC[],COLUMN(DE$2)+9,0)</f>
        <v>0</v>
      </c>
      <c r="DT475" s="22">
        <f>Target_AM[[#This Row],[PROPORSI]]*VLOOKUP(Target_AM[[#This Row],[NIPNAS]],Target_CC[],COLUMN(DF$2)+9,0)</f>
        <v>0</v>
      </c>
      <c r="DU475" s="22">
        <f>Target_AM[[#This Row],[PROPORSI]]*VLOOKUP(Target_AM[[#This Row],[NIPNAS]],Target_CC[],COLUMN(DG$2)+9,0)</f>
        <v>0</v>
      </c>
      <c r="DV475" s="22">
        <f>Target_AM[[#This Row],[PROPORSI]]*VLOOKUP(Target_AM[[#This Row],[NIPNAS]],Target_CC[],COLUMN(DH$2)+9,0)</f>
        <v>0</v>
      </c>
      <c r="DW475" s="22">
        <f>Target_AM[[#This Row],[PROPORSI]]*VLOOKUP(Target_AM[[#This Row],[NIPNAS]],Target_CC[],COLUMN(DI$2)+9,0)</f>
        <v>0</v>
      </c>
      <c r="DX475" s="22">
        <f>Target_AM[[#This Row],[PROPORSI]]*VLOOKUP(Target_AM[[#This Row],[NIPNAS]],Target_CC[],COLUMN(DJ$2)+9,0)</f>
        <v>0</v>
      </c>
      <c r="DY475" s="22">
        <f>Target_AM[[#This Row],[PROPORSI]]*VLOOKUP(Target_AM[[#This Row],[NIPNAS]],Target_CC[],COLUMN(DK$2)+9,0)</f>
        <v>0</v>
      </c>
      <c r="DZ475" s="22">
        <f>Target_AM[[#This Row],[PROPORSI]]*VLOOKUP(Target_AM[[#This Row],[NIPNAS]],Target_CC[],COLUMN(DL$2)+9,0)</f>
        <v>0</v>
      </c>
      <c r="EA475" s="22">
        <f>Target_AM[[#This Row],[PROPORSI]]*VLOOKUP(Target_AM[[#This Row],[NIPNAS]],Target_CC[],COLUMN(DM$2)+9,0)</f>
        <v>0</v>
      </c>
    </row>
    <row r="476" spans="2:131" x14ac:dyDescent="0.3">
      <c r="B476">
        <v>800088</v>
      </c>
      <c r="C476" t="s">
        <v>1032</v>
      </c>
      <c r="D476">
        <v>1</v>
      </c>
      <c r="E476" s="8">
        <v>45658</v>
      </c>
      <c r="F476">
        <v>5587665</v>
      </c>
      <c r="G476" t="s">
        <v>851</v>
      </c>
      <c r="J476" t="s">
        <v>296</v>
      </c>
      <c r="K476" t="s">
        <v>23</v>
      </c>
      <c r="L476" t="s">
        <v>159</v>
      </c>
      <c r="M476" t="s">
        <v>29</v>
      </c>
      <c r="N476" s="23">
        <f>Target_AM[[#This Row],[PROPORSI]]*VLOOKUP(Target_AM[[#This Row],[NIPNAS]],Target_CC[],9,0)</f>
        <v>2289412863.5816836</v>
      </c>
      <c r="O476" s="22">
        <f>Target_AM[[#This Row],[PROPORSI]]*VLOOKUP(Target_AM[[#This Row],[NIPNAS]],Target_CC[],COLUMN(A$2)+9,0)</f>
        <v>128730842.49599999</v>
      </c>
      <c r="P476" s="22">
        <f>Target_AM[[#This Row],[PROPORSI]]*VLOOKUP(Target_AM[[#This Row],[NIPNAS]],Target_CC[],COLUMN(B$2)+9,0)</f>
        <v>128705423.36800002</v>
      </c>
      <c r="Q476" s="22">
        <f>Target_AM[[#This Row],[PROPORSI]]*VLOOKUP(Target_AM[[#This Row],[NIPNAS]],Target_CC[],COLUMN(C$2)+9,0)</f>
        <v>128708656.256</v>
      </c>
      <c r="R476" s="22">
        <f>Target_AM[[#This Row],[PROPORSI]]*VLOOKUP(Target_AM[[#This Row],[NIPNAS]],Target_CC[],COLUMN(D$2)+9,0)</f>
        <v>128697277.99200001</v>
      </c>
      <c r="S476" s="22">
        <f>Target_AM[[#This Row],[PROPORSI]]*VLOOKUP(Target_AM[[#This Row],[NIPNAS]],Target_CC[],COLUMN(E$2)+9,0)</f>
        <v>128675361.264</v>
      </c>
      <c r="T476" s="22">
        <f>Target_AM[[#This Row],[PROPORSI]]*VLOOKUP(Target_AM[[#This Row],[NIPNAS]],Target_CC[],COLUMN(F$2)+9,0)</f>
        <v>128669735.288</v>
      </c>
      <c r="U476" s="22">
        <f>Target_AM[[#This Row],[PROPORSI]]*VLOOKUP(Target_AM[[#This Row],[NIPNAS]],Target_CC[],COLUMN(G$2)+9,0)</f>
        <v>128704226.82399999</v>
      </c>
      <c r="V476" s="22">
        <f>Target_AM[[#This Row],[PROPORSI]]*VLOOKUP(Target_AM[[#This Row],[NIPNAS]],Target_CC[],COLUMN(H$2)+9,0)</f>
        <v>128723267.40799999</v>
      </c>
      <c r="W476" s="22">
        <f>Target_AM[[#This Row],[PROPORSI]]*VLOOKUP(Target_AM[[#This Row],[NIPNAS]],Target_CC[],COLUMN(I$2)+9,0)</f>
        <v>128717998.17600001</v>
      </c>
      <c r="X476" s="22">
        <f>Target_AM[[#This Row],[PROPORSI]]*VLOOKUP(Target_AM[[#This Row],[NIPNAS]],Target_CC[],COLUMN(J$2)+9,0)</f>
        <v>128720034.52000001</v>
      </c>
      <c r="Y476" s="22">
        <f>Target_AM[[#This Row],[PROPORSI]]*VLOOKUP(Target_AM[[#This Row],[NIPNAS]],Target_CC[],COLUMN(K$2)+9,0)</f>
        <v>128721231.064</v>
      </c>
      <c r="Z476" s="22">
        <f>Target_AM[[#This Row],[PROPORSI]]*VLOOKUP(Target_AM[[#This Row],[NIPNAS]],Target_CC[],COLUMN(L$2)+9,0)</f>
        <v>128712728.94400001</v>
      </c>
      <c r="AA476" s="22">
        <f>Target_AM[[#This Row],[PROPORSI]]*VLOOKUP(Target_AM[[#This Row],[NIPNAS]],Target_CC[],COLUMN(M$2)+9,0)</f>
        <v>1544486783.5999999</v>
      </c>
      <c r="AB476" s="22">
        <f>Target_AM[[#This Row],[PROPORSI]]*VLOOKUP(Target_AM[[#This Row],[NIPNAS]],Target_CC[],COLUMN(N$2)+9,0)</f>
        <v>0</v>
      </c>
      <c r="AC476" s="22">
        <f>Target_AM[[#This Row],[PROPORSI]]*VLOOKUP(Target_AM[[#This Row],[NIPNAS]],Target_CC[],COLUMN(O$2)+9,0)</f>
        <v>690859.22431823774</v>
      </c>
      <c r="AD476" s="22">
        <f>Target_AM[[#This Row],[PROPORSI]]*VLOOKUP(Target_AM[[#This Row],[NIPNAS]],Target_CC[],COLUMN(P$2)+9,0)</f>
        <v>683729.23020126333</v>
      </c>
      <c r="AE476" s="22">
        <f>Target_AM[[#This Row],[PROPORSI]]*VLOOKUP(Target_AM[[#This Row],[NIPNAS]],Target_CC[],COLUMN(Q$2)+9,0)</f>
        <v>537486.86343142285</v>
      </c>
      <c r="AF476" s="22">
        <f>Target_AM[[#This Row],[PROPORSI]]*VLOOKUP(Target_AM[[#This Row],[NIPNAS]],Target_CC[],COLUMN(R$2)+9,0)</f>
        <v>586231.66372162709</v>
      </c>
      <c r="AG476" s="22">
        <f>Target_AM[[#This Row],[PROPORSI]]*VLOOKUP(Target_AM[[#This Row],[NIPNAS]],Target_CC[],COLUMN(S$2)+9,0)</f>
        <v>571553.53985494352</v>
      </c>
      <c r="AH476" s="22">
        <f>Target_AM[[#This Row],[PROPORSI]]*VLOOKUP(Target_AM[[#This Row],[NIPNAS]],Target_CC[],COLUMN(T$2)+9,0)</f>
        <v>710365.72728492401</v>
      </c>
      <c r="AI476" s="22">
        <f>Target_AM[[#This Row],[PROPORSI]]*VLOOKUP(Target_AM[[#This Row],[NIPNAS]],Target_CC[],COLUMN(U$2)+9,0)</f>
        <v>598269.13892134407</v>
      </c>
      <c r="AJ476" s="22">
        <f>Target_AM[[#This Row],[PROPORSI]]*VLOOKUP(Target_AM[[#This Row],[NIPNAS]],Target_CC[],COLUMN(V$2)+9,0)</f>
        <v>715610.41381648171</v>
      </c>
      <c r="AK476" s="22">
        <f>Target_AM[[#This Row],[PROPORSI]]*VLOOKUP(Target_AM[[#This Row],[NIPNAS]],Target_CC[],COLUMN(W$2)+9,0)</f>
        <v>720720.50871695695</v>
      </c>
      <c r="AL476" s="22">
        <f>Target_AM[[#This Row],[PROPORSI]]*VLOOKUP(Target_AM[[#This Row],[NIPNAS]],Target_CC[],COLUMN(X$2)+9,0)</f>
        <v>611960.29877694696</v>
      </c>
      <c r="AM476" s="22">
        <f>Target_AM[[#This Row],[PROPORSI]]*VLOOKUP(Target_AM[[#This Row],[NIPNAS]],Target_CC[],COLUMN(Y$2)+9,0)</f>
        <v>623089.45347582689</v>
      </c>
      <c r="AN476" s="22">
        <f>Target_AM[[#This Row],[PROPORSI]]*VLOOKUP(Target_AM[[#This Row],[NIPNAS]],Target_CC[],COLUMN(Z$2)+9,0)</f>
        <v>7049876.062519975</v>
      </c>
      <c r="AO476" s="22">
        <f>Target_AM[[#This Row],[PROPORSI]]*VLOOKUP(Target_AM[[#This Row],[NIPNAS]],Target_CC[],COLUMN(AA$2)+9,0)</f>
        <v>128730842.49599999</v>
      </c>
      <c r="AP476" s="22">
        <f>Target_AM[[#This Row],[PROPORSI]]*VLOOKUP(Target_AM[[#This Row],[NIPNAS]],Target_CC[],COLUMN(AB$2)+9,0)</f>
        <v>129396282.59231825</v>
      </c>
      <c r="AQ476" s="22">
        <f>Target_AM[[#This Row],[PROPORSI]]*VLOOKUP(Target_AM[[#This Row],[NIPNAS]],Target_CC[],COLUMN(AC$2)+9,0)</f>
        <v>129392385.48620126</v>
      </c>
      <c r="AR476" s="22">
        <f>Target_AM[[#This Row],[PROPORSI]]*VLOOKUP(Target_AM[[#This Row],[NIPNAS]],Target_CC[],COLUMN(AD$2)+9,0)</f>
        <v>129234764.85543144</v>
      </c>
      <c r="AS476" s="22">
        <f>Target_AM[[#This Row],[PROPORSI]]*VLOOKUP(Target_AM[[#This Row],[NIPNAS]],Target_CC[],COLUMN(AE$2)+9,0)</f>
        <v>129261592.92772162</v>
      </c>
      <c r="AT476" s="22">
        <f>Target_AM[[#This Row],[PROPORSI]]*VLOOKUP(Target_AM[[#This Row],[NIPNAS]],Target_CC[],COLUMN(AF$2)+9,0)</f>
        <v>129241288.82785495</v>
      </c>
      <c r="AU476" s="22">
        <f>Target_AM[[#This Row],[PROPORSI]]*VLOOKUP(Target_AM[[#This Row],[NIPNAS]],Target_CC[],COLUMN(AG$2)+9,0)</f>
        <v>129414592.55128491</v>
      </c>
      <c r="AV476" s="22">
        <f>Target_AM[[#This Row],[PROPORSI]]*VLOOKUP(Target_AM[[#This Row],[NIPNAS]],Target_CC[],COLUMN(AH$2)+9,0)</f>
        <v>129321536.54692134</v>
      </c>
      <c r="AW476" s="22">
        <f>Target_AM[[#This Row],[PROPORSI]]*VLOOKUP(Target_AM[[#This Row],[NIPNAS]],Target_CC[],COLUMN(AI$2)+9,0)</f>
        <v>129433608.5898165</v>
      </c>
      <c r="AX476" s="22">
        <f>Target_AM[[#This Row],[PROPORSI]]*VLOOKUP(Target_AM[[#This Row],[NIPNAS]],Target_CC[],COLUMN(AJ$2)+9,0)</f>
        <v>129440755.02871697</v>
      </c>
      <c r="AY476" s="22">
        <f>Target_AM[[#This Row],[PROPORSI]]*VLOOKUP(Target_AM[[#This Row],[NIPNAS]],Target_CC[],COLUMN(AK$2)+9,0)</f>
        <v>129333191.36277694</v>
      </c>
      <c r="AZ476" s="22">
        <f>Target_AM[[#This Row],[PROPORSI]]*VLOOKUP(Target_AM[[#This Row],[NIPNAS]],Target_CC[],COLUMN(AL$2)+9,0)</f>
        <v>129335818.39747584</v>
      </c>
      <c r="BA476" s="22">
        <f>Target_AM[[#This Row],[PROPORSI]]*VLOOKUP(Target_AM[[#This Row],[NIPNAS]],Target_CC[],COLUMN(AM$2)+9,0)</f>
        <v>1551536659.6625204</v>
      </c>
      <c r="BB476" s="22">
        <f>Target_AM[[#This Row],[PROPORSI]]*VLOOKUP(Target_AM[[#This Row],[NIPNAS]],Target_CC[],COLUMN(AN$2)+9,0)</f>
        <v>0</v>
      </c>
      <c r="BC476" s="22">
        <f>Target_AM[[#This Row],[PROPORSI]]*VLOOKUP(Target_AM[[#This Row],[NIPNAS]],Target_CC[],COLUMN(AO$2)+9,0)</f>
        <v>0</v>
      </c>
      <c r="BD476" s="22">
        <f>Target_AM[[#This Row],[PROPORSI]]*VLOOKUP(Target_AM[[#This Row],[NIPNAS]],Target_CC[],COLUMN(AP$2)+9,0)</f>
        <v>0</v>
      </c>
      <c r="BE476" s="22">
        <f>Target_AM[[#This Row],[PROPORSI]]*VLOOKUP(Target_AM[[#This Row],[NIPNAS]],Target_CC[],COLUMN(AQ$2)+9,0)</f>
        <v>0</v>
      </c>
      <c r="BF476" s="22">
        <f>Target_AM[[#This Row],[PROPORSI]]*VLOOKUP(Target_AM[[#This Row],[NIPNAS]],Target_CC[],COLUMN(AR$2)+9,0)</f>
        <v>0</v>
      </c>
      <c r="BG476" s="22">
        <f>Target_AM[[#This Row],[PROPORSI]]*VLOOKUP(Target_AM[[#This Row],[NIPNAS]],Target_CC[],COLUMN(AS$2)+9,0)</f>
        <v>0</v>
      </c>
      <c r="BH476" s="22">
        <f>Target_AM[[#This Row],[PROPORSI]]*VLOOKUP(Target_AM[[#This Row],[NIPNAS]],Target_CC[],COLUMN(AT$2)+9,0)</f>
        <v>0</v>
      </c>
      <c r="BI476" s="22">
        <f>Target_AM[[#This Row],[PROPORSI]]*VLOOKUP(Target_AM[[#This Row],[NIPNAS]],Target_CC[],COLUMN(AU$2)+9,0)</f>
        <v>0</v>
      </c>
      <c r="BJ476" s="22">
        <f>Target_AM[[#This Row],[PROPORSI]]*VLOOKUP(Target_AM[[#This Row],[NIPNAS]],Target_CC[],COLUMN(AV$2)+9,0)</f>
        <v>0</v>
      </c>
      <c r="BK476" s="22">
        <f>Target_AM[[#This Row],[PROPORSI]]*VLOOKUP(Target_AM[[#This Row],[NIPNAS]],Target_CC[],COLUMN(AW$2)+9,0)</f>
        <v>0</v>
      </c>
      <c r="BL476" s="22">
        <f>Target_AM[[#This Row],[PROPORSI]]*VLOOKUP(Target_AM[[#This Row],[NIPNAS]],Target_CC[],COLUMN(AX$2)+9,0)</f>
        <v>0</v>
      </c>
      <c r="BM476" s="22">
        <f>Target_AM[[#This Row],[PROPORSI]]*VLOOKUP(Target_AM[[#This Row],[NIPNAS]],Target_CC[],COLUMN(AY$2)+9,0)</f>
        <v>0</v>
      </c>
      <c r="BN476" s="22">
        <f>Target_AM[[#This Row],[PROPORSI]]*VLOOKUP(Target_AM[[#This Row],[NIPNAS]],Target_CC[],COLUMN(AZ$2)+9,0)</f>
        <v>0</v>
      </c>
      <c r="BO476" s="22">
        <f>Target_AM[[#This Row],[PROPORSI]]*VLOOKUP(Target_AM[[#This Row],[NIPNAS]],Target_CC[],COLUMN(BA$2)+9,0)</f>
        <v>128453825</v>
      </c>
      <c r="BP476" s="22">
        <f>Target_AM[[#This Row],[PROPORSI]]*VLOOKUP(Target_AM[[#This Row],[NIPNAS]],Target_CC[],COLUMN(BB$2)+9,0)</f>
        <v>128459664</v>
      </c>
      <c r="BQ476" s="22">
        <f>Target_AM[[#This Row],[PROPORSI]]*VLOOKUP(Target_AM[[#This Row],[NIPNAS]],Target_CC[],COLUMN(BC$2)+9,0)</f>
        <v>128501859</v>
      </c>
      <c r="BR476" s="22">
        <f>Target_AM[[#This Row],[PROPORSI]]*VLOOKUP(Target_AM[[#This Row],[NIPNAS]],Target_CC[],COLUMN(BD$2)+9,0)</f>
        <v>122102852.25</v>
      </c>
      <c r="BS476" s="22">
        <f>Target_AM[[#This Row],[PROPORSI]]*VLOOKUP(Target_AM[[#This Row],[NIPNAS]],Target_CC[],COLUMN(BE$2)+9,0)</f>
        <v>122102852.25</v>
      </c>
      <c r="BT476" s="22">
        <f>Target_AM[[#This Row],[PROPORSI]]*VLOOKUP(Target_AM[[#This Row],[NIPNAS]],Target_CC[],COLUMN(BF$2)+9,0)</f>
        <v>122102852.25</v>
      </c>
      <c r="BU476" s="22">
        <f>Target_AM[[#This Row],[PROPORSI]]*VLOOKUP(Target_AM[[#This Row],[NIPNAS]],Target_CC[],COLUMN(BG$2)+9,0)</f>
        <v>122102852.25</v>
      </c>
      <c r="BV476" s="22">
        <f>Target_AM[[#This Row],[PROPORSI]]*VLOOKUP(Target_AM[[#This Row],[NIPNAS]],Target_CC[],COLUMN(BH$2)+9,0)</f>
        <v>122102852.25</v>
      </c>
      <c r="BW476" s="22">
        <f>Target_AM[[#This Row],[PROPORSI]]*VLOOKUP(Target_AM[[#This Row],[NIPNAS]],Target_CC[],COLUMN(BI$2)+9,0)</f>
        <v>122102852.25</v>
      </c>
      <c r="BX476" s="22">
        <f>Target_AM[[#This Row],[PROPORSI]]*VLOOKUP(Target_AM[[#This Row],[NIPNAS]],Target_CC[],COLUMN(BJ$2)+9,0)</f>
        <v>122102852.25</v>
      </c>
      <c r="BY476" s="22">
        <f>Target_AM[[#This Row],[PROPORSI]]*VLOOKUP(Target_AM[[#This Row],[NIPNAS]],Target_CC[],COLUMN(BK$2)+9,0)</f>
        <v>122102852.25</v>
      </c>
      <c r="BZ476" s="22">
        <f>Target_AM[[#This Row],[PROPORSI]]*VLOOKUP(Target_AM[[#This Row],[NIPNAS]],Target_CC[],COLUMN(BL$2)+9,0)</f>
        <v>122102852.25</v>
      </c>
      <c r="CA476" s="22">
        <f>Target_AM[[#This Row],[PROPORSI]]*VLOOKUP(Target_AM[[#This Row],[NIPNAS]],Target_CC[],COLUMN(BM$2)+9,0)</f>
        <v>1484341018.25</v>
      </c>
      <c r="CB476" s="22">
        <f>Target_AM[[#This Row],[PROPORSI]]*VLOOKUP(Target_AM[[#This Row],[NIPNAS]],Target_CC[],COLUMN(BN$2)+9,0)</f>
        <v>127980135</v>
      </c>
      <c r="CC476" s="22">
        <f>Target_AM[[#This Row],[PROPORSI]]*VLOOKUP(Target_AM[[#This Row],[NIPNAS]],Target_CC[],COLUMN(BO$2)+9,0)</f>
        <v>127980135</v>
      </c>
      <c r="CD476" s="22">
        <f>Target_AM[[#This Row],[PROPORSI]]*VLOOKUP(Target_AM[[#This Row],[NIPNAS]],Target_CC[],COLUMN(BP$2)+9,0)</f>
        <v>127980135</v>
      </c>
      <c r="CE476" s="22">
        <f>Target_AM[[#This Row],[PROPORSI]]*VLOOKUP(Target_AM[[#This Row],[NIPNAS]],Target_CC[],COLUMN(BQ$2)+9,0)</f>
        <v>121581128.25</v>
      </c>
      <c r="CF476" s="22">
        <f>Target_AM[[#This Row],[PROPORSI]]*VLOOKUP(Target_AM[[#This Row],[NIPNAS]],Target_CC[],COLUMN(BR$2)+9,0)</f>
        <v>121581128.25</v>
      </c>
      <c r="CG476" s="22">
        <f>Target_AM[[#This Row],[PROPORSI]]*VLOOKUP(Target_AM[[#This Row],[NIPNAS]],Target_CC[],COLUMN(BS$2)+9,0)</f>
        <v>121581128.25</v>
      </c>
      <c r="CH476" s="22">
        <f>Target_AM[[#This Row],[PROPORSI]]*VLOOKUP(Target_AM[[#This Row],[NIPNAS]],Target_CC[],COLUMN(BT$2)+9,0)</f>
        <v>121581128.25</v>
      </c>
      <c r="CI476" s="22">
        <f>Target_AM[[#This Row],[PROPORSI]]*VLOOKUP(Target_AM[[#This Row],[NIPNAS]],Target_CC[],COLUMN(BU$2)+9,0)</f>
        <v>121581128.25</v>
      </c>
      <c r="CJ476" s="22">
        <f>Target_AM[[#This Row],[PROPORSI]]*VLOOKUP(Target_AM[[#This Row],[NIPNAS]],Target_CC[],COLUMN(BV$2)+9,0)</f>
        <v>121581128.25</v>
      </c>
      <c r="CK476" s="22">
        <f>Target_AM[[#This Row],[PROPORSI]]*VLOOKUP(Target_AM[[#This Row],[NIPNAS]],Target_CC[],COLUMN(BW$2)+9,0)</f>
        <v>121581128.25</v>
      </c>
      <c r="CL476" s="22">
        <f>Target_AM[[#This Row],[PROPORSI]]*VLOOKUP(Target_AM[[#This Row],[NIPNAS]],Target_CC[],COLUMN(BX$2)+9,0)</f>
        <v>121581128.25</v>
      </c>
      <c r="CM476" s="22">
        <f>Target_AM[[#This Row],[PROPORSI]]*VLOOKUP(Target_AM[[#This Row],[NIPNAS]],Target_CC[],COLUMN(BY$2)+9,0)</f>
        <v>121581128.25</v>
      </c>
      <c r="CN476" s="22">
        <f>Target_AM[[#This Row],[PROPORSI]]*VLOOKUP(Target_AM[[#This Row],[NIPNAS]],Target_CC[],COLUMN(BZ$2)+9,0)</f>
        <v>1478170559.25</v>
      </c>
      <c r="CO476" s="22">
        <f>Target_AM[[#This Row],[PROPORSI]]*VLOOKUP(Target_AM[[#This Row],[NIPNAS]],Target_CC[],COLUMN(CA$2)+9,0)</f>
        <v>473690</v>
      </c>
      <c r="CP476" s="22">
        <f>Target_AM[[#This Row],[PROPORSI]]*VLOOKUP(Target_AM[[#This Row],[NIPNAS]],Target_CC[],COLUMN(CB$2)+9,0)</f>
        <v>479529</v>
      </c>
      <c r="CQ476" s="22">
        <f>Target_AM[[#This Row],[PROPORSI]]*VLOOKUP(Target_AM[[#This Row],[NIPNAS]],Target_CC[],COLUMN(CC$2)+9,0)</f>
        <v>521724</v>
      </c>
      <c r="CR476" s="22">
        <f>Target_AM[[#This Row],[PROPORSI]]*VLOOKUP(Target_AM[[#This Row],[NIPNAS]],Target_CC[],COLUMN(CD$2)+9,0)</f>
        <v>521724</v>
      </c>
      <c r="CS476" s="22">
        <f>Target_AM[[#This Row],[PROPORSI]]*VLOOKUP(Target_AM[[#This Row],[NIPNAS]],Target_CC[],COLUMN(CE$2)+9,0)</f>
        <v>521724</v>
      </c>
      <c r="CT476" s="22">
        <f>Target_AM[[#This Row],[PROPORSI]]*VLOOKUP(Target_AM[[#This Row],[NIPNAS]],Target_CC[],COLUMN(CF$2)+9,0)</f>
        <v>521724</v>
      </c>
      <c r="CU476" s="22">
        <f>Target_AM[[#This Row],[PROPORSI]]*VLOOKUP(Target_AM[[#This Row],[NIPNAS]],Target_CC[],COLUMN(CG$2)+9,0)</f>
        <v>521724</v>
      </c>
      <c r="CV476" s="22">
        <f>Target_AM[[#This Row],[PROPORSI]]*VLOOKUP(Target_AM[[#This Row],[NIPNAS]],Target_CC[],COLUMN(CH$2)+9,0)</f>
        <v>521724</v>
      </c>
      <c r="CW476" s="22">
        <f>Target_AM[[#This Row],[PROPORSI]]*VLOOKUP(Target_AM[[#This Row],[NIPNAS]],Target_CC[],COLUMN(CI$2)+9,0)</f>
        <v>521724</v>
      </c>
      <c r="CX476" s="22">
        <f>Target_AM[[#This Row],[PROPORSI]]*VLOOKUP(Target_AM[[#This Row],[NIPNAS]],Target_CC[],COLUMN(CJ$2)+9,0)</f>
        <v>521724</v>
      </c>
      <c r="CY476" s="22">
        <f>Target_AM[[#This Row],[PROPORSI]]*VLOOKUP(Target_AM[[#This Row],[NIPNAS]],Target_CC[],COLUMN(CK$2)+9,0)</f>
        <v>521724</v>
      </c>
      <c r="CZ476" s="22">
        <f>Target_AM[[#This Row],[PROPORSI]]*VLOOKUP(Target_AM[[#This Row],[NIPNAS]],Target_CC[],COLUMN(CL$2)+9,0)</f>
        <v>521724</v>
      </c>
      <c r="DA476" s="22">
        <f>Target_AM[[#This Row],[PROPORSI]]*VLOOKUP(Target_AM[[#This Row],[NIPNAS]],Target_CC[],COLUMN(CM$2)+9,0)</f>
        <v>6170459</v>
      </c>
      <c r="DB476" s="22">
        <f>Target_AM[[#This Row],[PROPORSI]]*VLOOKUP(Target_AM[[#This Row],[NIPNAS]],Target_CC[],COLUMN(CN$2)+9,0)</f>
        <v>0</v>
      </c>
      <c r="DC476" s="22">
        <f>Target_AM[[#This Row],[PROPORSI]]*VLOOKUP(Target_AM[[#This Row],[NIPNAS]],Target_CC[],COLUMN(CO$2)+9,0)</f>
        <v>0</v>
      </c>
      <c r="DD476" s="22">
        <f>Target_AM[[#This Row],[PROPORSI]]*VLOOKUP(Target_AM[[#This Row],[NIPNAS]],Target_CC[],COLUMN(CP$2)+9,0)</f>
        <v>0</v>
      </c>
      <c r="DE476" s="22">
        <f>Target_AM[[#This Row],[PROPORSI]]*VLOOKUP(Target_AM[[#This Row],[NIPNAS]],Target_CC[],COLUMN(CQ$2)+9,0)</f>
        <v>0</v>
      </c>
      <c r="DF476" s="22">
        <f>Target_AM[[#This Row],[PROPORSI]]*VLOOKUP(Target_AM[[#This Row],[NIPNAS]],Target_CC[],COLUMN(CR$2)+9,0)</f>
        <v>0</v>
      </c>
      <c r="DG476" s="22">
        <f>Target_AM[[#This Row],[PROPORSI]]*VLOOKUP(Target_AM[[#This Row],[NIPNAS]],Target_CC[],COLUMN(CS$2)+9,0)</f>
        <v>0</v>
      </c>
      <c r="DH476" s="22">
        <f>Target_AM[[#This Row],[PROPORSI]]*VLOOKUP(Target_AM[[#This Row],[NIPNAS]],Target_CC[],COLUMN(CT$2)+9,0)</f>
        <v>0</v>
      </c>
      <c r="DI476" s="22">
        <f>Target_AM[[#This Row],[PROPORSI]]*VLOOKUP(Target_AM[[#This Row],[NIPNAS]],Target_CC[],COLUMN(CU$2)+9,0)</f>
        <v>0</v>
      </c>
      <c r="DJ476" s="22">
        <f>Target_AM[[#This Row],[PROPORSI]]*VLOOKUP(Target_AM[[#This Row],[NIPNAS]],Target_CC[],COLUMN(CV$2)+9,0)</f>
        <v>0</v>
      </c>
      <c r="DK476" s="22">
        <f>Target_AM[[#This Row],[PROPORSI]]*VLOOKUP(Target_AM[[#This Row],[NIPNAS]],Target_CC[],COLUMN(CW$2)+9,0)</f>
        <v>0</v>
      </c>
      <c r="DL476" s="22">
        <f>Target_AM[[#This Row],[PROPORSI]]*VLOOKUP(Target_AM[[#This Row],[NIPNAS]],Target_CC[],COLUMN(CX$2)+9,0)</f>
        <v>0</v>
      </c>
      <c r="DM476" s="22">
        <f>Target_AM[[#This Row],[PROPORSI]]*VLOOKUP(Target_AM[[#This Row],[NIPNAS]],Target_CC[],COLUMN(CY$2)+9,0)</f>
        <v>0</v>
      </c>
      <c r="DN476" s="22">
        <f>Target_AM[[#This Row],[PROPORSI]]*VLOOKUP(Target_AM[[#This Row],[NIPNAS]],Target_CC[],COLUMN(CZ$2)+9,0)</f>
        <v>0</v>
      </c>
      <c r="DO476" s="22">
        <f>Target_AM[[#This Row],[PROPORSI]]*VLOOKUP(Target_AM[[#This Row],[NIPNAS]],Target_CC[],COLUMN(DA$2)+9,0)</f>
        <v>0</v>
      </c>
      <c r="DP476" s="22">
        <f>Target_AM[[#This Row],[PROPORSI]]*VLOOKUP(Target_AM[[#This Row],[NIPNAS]],Target_CC[],COLUMN(DB$2)+9,0)</f>
        <v>0</v>
      </c>
      <c r="DQ476" s="22">
        <f>Target_AM[[#This Row],[PROPORSI]]*VLOOKUP(Target_AM[[#This Row],[NIPNAS]],Target_CC[],COLUMN(DC$2)+9,0)</f>
        <v>0</v>
      </c>
      <c r="DR476" s="22">
        <f>Target_AM[[#This Row],[PROPORSI]]*VLOOKUP(Target_AM[[#This Row],[NIPNAS]],Target_CC[],COLUMN(DD$2)+9,0)</f>
        <v>0</v>
      </c>
      <c r="DS476" s="22">
        <f>Target_AM[[#This Row],[PROPORSI]]*VLOOKUP(Target_AM[[#This Row],[NIPNAS]],Target_CC[],COLUMN(DE$2)+9,0)</f>
        <v>0</v>
      </c>
      <c r="DT476" s="22">
        <f>Target_AM[[#This Row],[PROPORSI]]*VLOOKUP(Target_AM[[#This Row],[NIPNAS]],Target_CC[],COLUMN(DF$2)+9,0)</f>
        <v>0</v>
      </c>
      <c r="DU476" s="22">
        <f>Target_AM[[#This Row],[PROPORSI]]*VLOOKUP(Target_AM[[#This Row],[NIPNAS]],Target_CC[],COLUMN(DG$2)+9,0)</f>
        <v>0</v>
      </c>
      <c r="DV476" s="22">
        <f>Target_AM[[#This Row],[PROPORSI]]*VLOOKUP(Target_AM[[#This Row],[NIPNAS]],Target_CC[],COLUMN(DH$2)+9,0)</f>
        <v>0</v>
      </c>
      <c r="DW476" s="22">
        <f>Target_AM[[#This Row],[PROPORSI]]*VLOOKUP(Target_AM[[#This Row],[NIPNAS]],Target_CC[],COLUMN(DI$2)+9,0)</f>
        <v>0</v>
      </c>
      <c r="DX476" s="22">
        <f>Target_AM[[#This Row],[PROPORSI]]*VLOOKUP(Target_AM[[#This Row],[NIPNAS]],Target_CC[],COLUMN(DJ$2)+9,0)</f>
        <v>0</v>
      </c>
      <c r="DY476" s="22">
        <f>Target_AM[[#This Row],[PROPORSI]]*VLOOKUP(Target_AM[[#This Row],[NIPNAS]],Target_CC[],COLUMN(DK$2)+9,0)</f>
        <v>0</v>
      </c>
      <c r="DZ476" s="22">
        <f>Target_AM[[#This Row],[PROPORSI]]*VLOOKUP(Target_AM[[#This Row],[NIPNAS]],Target_CC[],COLUMN(DL$2)+9,0)</f>
        <v>0</v>
      </c>
      <c r="EA476" s="22">
        <f>Target_AM[[#This Row],[PROPORSI]]*VLOOKUP(Target_AM[[#This Row],[NIPNAS]],Target_CC[],COLUMN(DM$2)+9,0)</f>
        <v>0</v>
      </c>
    </row>
    <row r="477" spans="2:131" x14ac:dyDescent="0.3">
      <c r="B477">
        <v>980193</v>
      </c>
      <c r="C477" t="s">
        <v>1076</v>
      </c>
      <c r="D477">
        <v>1</v>
      </c>
      <c r="E477" s="8">
        <v>45658</v>
      </c>
      <c r="F477">
        <v>4725506</v>
      </c>
      <c r="G477" t="s">
        <v>846</v>
      </c>
      <c r="J477" t="s">
        <v>300</v>
      </c>
      <c r="K477" t="s">
        <v>24</v>
      </c>
      <c r="L477" t="s">
        <v>159</v>
      </c>
      <c r="M477" t="s">
        <v>29</v>
      </c>
      <c r="N477" s="23">
        <f>Target_AM[[#This Row],[PROPORSI]]*VLOOKUP(Target_AM[[#This Row],[NIPNAS]],Target_CC[],9,0)</f>
        <v>1616961598.6523075</v>
      </c>
      <c r="O477" s="22">
        <f>Target_AM[[#This Row],[PROPORSI]]*VLOOKUP(Target_AM[[#This Row],[NIPNAS]],Target_CC[],COLUMN(A$2)+9,0)</f>
        <v>111212501.28232564</v>
      </c>
      <c r="P477" s="22">
        <f>Target_AM[[#This Row],[PROPORSI]]*VLOOKUP(Target_AM[[#This Row],[NIPNAS]],Target_CC[],COLUMN(B$2)+9,0)</f>
        <v>113154863.66800359</v>
      </c>
      <c r="Q477" s="22">
        <f>Target_AM[[#This Row],[PROPORSI]]*VLOOKUP(Target_AM[[#This Row],[NIPNAS]],Target_CC[],COLUMN(C$2)+9,0)</f>
        <v>120976637.8710022</v>
      </c>
      <c r="R477" s="22">
        <f>Target_AM[[#This Row],[PROPORSI]]*VLOOKUP(Target_AM[[#This Row],[NIPNAS]],Target_CC[],COLUMN(D$2)+9,0)</f>
        <v>113675814.87044559</v>
      </c>
      <c r="S477" s="22">
        <f>Target_AM[[#This Row],[PROPORSI]]*VLOOKUP(Target_AM[[#This Row],[NIPNAS]],Target_CC[],COLUMN(E$2)+9,0)</f>
        <v>119437532.50277846</v>
      </c>
      <c r="T477" s="22">
        <f>Target_AM[[#This Row],[PROPORSI]]*VLOOKUP(Target_AM[[#This Row],[NIPNAS]],Target_CC[],COLUMN(F$2)+9,0)</f>
        <v>117844222.28443541</v>
      </c>
      <c r="U477" s="22">
        <f>Target_AM[[#This Row],[PROPORSI]]*VLOOKUP(Target_AM[[#This Row],[NIPNAS]],Target_CC[],COLUMN(G$2)+9,0)</f>
        <v>123481515.94827875</v>
      </c>
      <c r="V477" s="22">
        <f>Target_AM[[#This Row],[PROPORSI]]*VLOOKUP(Target_AM[[#This Row],[NIPNAS]],Target_CC[],COLUMN(H$2)+9,0)</f>
        <v>124712243.46057932</v>
      </c>
      <c r="W477" s="22">
        <f>Target_AM[[#This Row],[PROPORSI]]*VLOOKUP(Target_AM[[#This Row],[NIPNAS]],Target_CC[],COLUMN(I$2)+9,0)</f>
        <v>123115929.91977723</v>
      </c>
      <c r="X477" s="22">
        <f>Target_AM[[#This Row],[PROPORSI]]*VLOOKUP(Target_AM[[#This Row],[NIPNAS]],Target_CC[],COLUMN(J$2)+9,0)</f>
        <v>125592829.25280076</v>
      </c>
      <c r="Y477" s="22">
        <f>Target_AM[[#This Row],[PROPORSI]]*VLOOKUP(Target_AM[[#This Row],[NIPNAS]],Target_CC[],COLUMN(K$2)+9,0)</f>
        <v>124676467.9479868</v>
      </c>
      <c r="Z477" s="22">
        <f>Target_AM[[#This Row],[PROPORSI]]*VLOOKUP(Target_AM[[#This Row],[NIPNAS]],Target_CC[],COLUMN(L$2)+9,0)</f>
        <v>117634597.89158607</v>
      </c>
      <c r="AA477" s="22">
        <f>Target_AM[[#This Row],[PROPORSI]]*VLOOKUP(Target_AM[[#This Row],[NIPNAS]],Target_CC[],COLUMN(M$2)+9,0)</f>
        <v>1435515156.8999999</v>
      </c>
      <c r="AB477" s="22">
        <f>Target_AM[[#This Row],[PROPORSI]]*VLOOKUP(Target_AM[[#This Row],[NIPNAS]],Target_CC[],COLUMN(N$2)+9,0)</f>
        <v>16971658.16277064</v>
      </c>
      <c r="AC477" s="22">
        <f>Target_AM[[#This Row],[PROPORSI]]*VLOOKUP(Target_AM[[#This Row],[NIPNAS]],Target_CC[],COLUMN(O$2)+9,0)</f>
        <v>17268073.674137153</v>
      </c>
      <c r="AD477" s="22">
        <f>Target_AM[[#This Row],[PROPORSI]]*VLOOKUP(Target_AM[[#This Row],[NIPNAS]],Target_CC[],COLUMN(P$2)+9,0)</f>
        <v>18461720.759393092</v>
      </c>
      <c r="AE477" s="22">
        <f>Target_AM[[#This Row],[PROPORSI]]*VLOOKUP(Target_AM[[#This Row],[NIPNAS]],Target_CC[],COLUMN(Q$2)+9,0)</f>
        <v>17347573.780918177</v>
      </c>
      <c r="AF477" s="22">
        <f>Target_AM[[#This Row],[PROPORSI]]*VLOOKUP(Target_AM[[#This Row],[NIPNAS]],Target_CC[],COLUMN(R$2)+9,0)</f>
        <v>18226844.554966509</v>
      </c>
      <c r="AG477" s="22">
        <f>Target_AM[[#This Row],[PROPORSI]]*VLOOKUP(Target_AM[[#This Row],[NIPNAS]],Target_CC[],COLUMN(S$2)+9,0)</f>
        <v>17983696.383122765</v>
      </c>
      <c r="AH477" s="22">
        <f>Target_AM[[#This Row],[PROPORSI]]*VLOOKUP(Target_AM[[#This Row],[NIPNAS]],Target_CC[],COLUMN(T$2)+9,0)</f>
        <v>18843979.3542163</v>
      </c>
      <c r="AI477" s="22">
        <f>Target_AM[[#This Row],[PROPORSI]]*VLOOKUP(Target_AM[[#This Row],[NIPNAS]],Target_CC[],COLUMN(U$2)+9,0)</f>
        <v>19031795.349625453</v>
      </c>
      <c r="AJ477" s="22">
        <f>Target_AM[[#This Row],[PROPORSI]]*VLOOKUP(Target_AM[[#This Row],[NIPNAS]],Target_CC[],COLUMN(V$2)+9,0)</f>
        <v>18788188.853748534</v>
      </c>
      <c r="AK477" s="22">
        <f>Target_AM[[#This Row],[PROPORSI]]*VLOOKUP(Target_AM[[#This Row],[NIPNAS]],Target_CC[],COLUMN(W$2)+9,0)</f>
        <v>19166177.733586367</v>
      </c>
      <c r="AL477" s="22">
        <f>Target_AM[[#This Row],[PROPORSI]]*VLOOKUP(Target_AM[[#This Row],[NIPNAS]],Target_CC[],COLUMN(X$2)+9,0)</f>
        <v>19026335.803591356</v>
      </c>
      <c r="AM477" s="22">
        <f>Target_AM[[#This Row],[PROPORSI]]*VLOOKUP(Target_AM[[#This Row],[NIPNAS]],Target_CC[],COLUMN(Y$2)+9,0)</f>
        <v>17951706.51240683</v>
      </c>
      <c r="AN477" s="22">
        <f>Target_AM[[#This Row],[PROPORSI]]*VLOOKUP(Target_AM[[#This Row],[NIPNAS]],Target_CC[],COLUMN(Z$2)+9,0)</f>
        <v>219067750.92248315</v>
      </c>
      <c r="AO477" s="22">
        <f>Target_AM[[#This Row],[PROPORSI]]*VLOOKUP(Target_AM[[#This Row],[NIPNAS]],Target_CC[],COLUMN(AA$2)+9,0)</f>
        <v>128184159.44509628</v>
      </c>
      <c r="AP477" s="22">
        <f>Target_AM[[#This Row],[PROPORSI]]*VLOOKUP(Target_AM[[#This Row],[NIPNAS]],Target_CC[],COLUMN(AB$2)+9,0)</f>
        <v>130422937.34214073</v>
      </c>
      <c r="AQ477" s="22">
        <f>Target_AM[[#This Row],[PROPORSI]]*VLOOKUP(Target_AM[[#This Row],[NIPNAS]],Target_CC[],COLUMN(AC$2)+9,0)</f>
        <v>139438358.63039529</v>
      </c>
      <c r="AR477" s="22">
        <f>Target_AM[[#This Row],[PROPORSI]]*VLOOKUP(Target_AM[[#This Row],[NIPNAS]],Target_CC[],COLUMN(AD$2)+9,0)</f>
        <v>131023388.65136378</v>
      </c>
      <c r="AS477" s="22">
        <f>Target_AM[[#This Row],[PROPORSI]]*VLOOKUP(Target_AM[[#This Row],[NIPNAS]],Target_CC[],COLUMN(AE$2)+9,0)</f>
        <v>137664377.05774498</v>
      </c>
      <c r="AT477" s="22">
        <f>Target_AM[[#This Row],[PROPORSI]]*VLOOKUP(Target_AM[[#This Row],[NIPNAS]],Target_CC[],COLUMN(AF$2)+9,0)</f>
        <v>135827918.66755816</v>
      </c>
      <c r="AU477" s="22">
        <f>Target_AM[[#This Row],[PROPORSI]]*VLOOKUP(Target_AM[[#This Row],[NIPNAS]],Target_CC[],COLUMN(AG$2)+9,0)</f>
        <v>142325495.30249506</v>
      </c>
      <c r="AV477" s="22">
        <f>Target_AM[[#This Row],[PROPORSI]]*VLOOKUP(Target_AM[[#This Row],[NIPNAS]],Target_CC[],COLUMN(AH$2)+9,0)</f>
        <v>143744038.81020477</v>
      </c>
      <c r="AW477" s="22">
        <f>Target_AM[[#This Row],[PROPORSI]]*VLOOKUP(Target_AM[[#This Row],[NIPNAS]],Target_CC[],COLUMN(AI$2)+9,0)</f>
        <v>141904118.77352577</v>
      </c>
      <c r="AX477" s="22">
        <f>Target_AM[[#This Row],[PROPORSI]]*VLOOKUP(Target_AM[[#This Row],[NIPNAS]],Target_CC[],COLUMN(AJ$2)+9,0)</f>
        <v>144759006.98638713</v>
      </c>
      <c r="AY477" s="22">
        <f>Target_AM[[#This Row],[PROPORSI]]*VLOOKUP(Target_AM[[#This Row],[NIPNAS]],Target_CC[],COLUMN(AK$2)+9,0)</f>
        <v>143702803.75157815</v>
      </c>
      <c r="AZ477" s="22">
        <f>Target_AM[[#This Row],[PROPORSI]]*VLOOKUP(Target_AM[[#This Row],[NIPNAS]],Target_CC[],COLUMN(AL$2)+9,0)</f>
        <v>135586304.40399289</v>
      </c>
      <c r="BA477" s="22">
        <f>Target_AM[[#This Row],[PROPORSI]]*VLOOKUP(Target_AM[[#This Row],[NIPNAS]],Target_CC[],COLUMN(AM$2)+9,0)</f>
        <v>1654582907.8224831</v>
      </c>
      <c r="BB477" s="22">
        <f>Target_AM[[#This Row],[PROPORSI]]*VLOOKUP(Target_AM[[#This Row],[NIPNAS]],Target_CC[],COLUMN(AN$2)+9,0)</f>
        <v>9883164.465660451</v>
      </c>
      <c r="BC477" s="22">
        <f>Target_AM[[#This Row],[PROPORSI]]*VLOOKUP(Target_AM[[#This Row],[NIPNAS]],Target_CC[],COLUMN(AO$2)+9,0)</f>
        <v>10284176.641519329</v>
      </c>
      <c r="BD477" s="22">
        <f>Target_AM[[#This Row],[PROPORSI]]*VLOOKUP(Target_AM[[#This Row],[NIPNAS]],Target_CC[],COLUMN(AP$2)+9,0)</f>
        <v>10400335.353488667</v>
      </c>
      <c r="BE477" s="22">
        <f>Target_AM[[#This Row],[PROPORSI]]*VLOOKUP(Target_AM[[#This Row],[NIPNAS]],Target_CC[],COLUMN(AQ$2)+9,0)</f>
        <v>10082801.767152034</v>
      </c>
      <c r="BF477" s="22">
        <f>Target_AM[[#This Row],[PROPORSI]]*VLOOKUP(Target_AM[[#This Row],[NIPNAS]],Target_CC[],COLUMN(AR$2)+9,0)</f>
        <v>10601816.117402999</v>
      </c>
      <c r="BG477" s="22">
        <f>Target_AM[[#This Row],[PROPORSI]]*VLOOKUP(Target_AM[[#This Row],[NIPNAS]],Target_CC[],COLUMN(AS$2)+9,0)</f>
        <v>10535863.559258789</v>
      </c>
      <c r="BH477" s="22">
        <f>Target_AM[[#This Row],[PROPORSI]]*VLOOKUP(Target_AM[[#This Row],[NIPNAS]],Target_CC[],COLUMN(AT$2)+9,0)</f>
        <v>10880050.010593304</v>
      </c>
      <c r="BI477" s="22">
        <f>Target_AM[[#This Row],[PROPORSI]]*VLOOKUP(Target_AM[[#This Row],[NIPNAS]],Target_CC[],COLUMN(AU$2)+9,0)</f>
        <v>11033006.258779872</v>
      </c>
      <c r="BJ477" s="22">
        <f>Target_AM[[#This Row],[PROPORSI]]*VLOOKUP(Target_AM[[#This Row],[NIPNAS]],Target_CC[],COLUMN(AV$2)+9,0)</f>
        <v>10861497.707132163</v>
      </c>
      <c r="BK477" s="22">
        <f>Target_AM[[#This Row],[PROPORSI]]*VLOOKUP(Target_AM[[#This Row],[NIPNAS]],Target_CC[],COLUMN(AW$2)+9,0)</f>
        <v>11046145.398095053</v>
      </c>
      <c r="BL477" s="22">
        <f>Target_AM[[#This Row],[PROPORSI]]*VLOOKUP(Target_AM[[#This Row],[NIPNAS]],Target_CC[],COLUMN(AX$2)+9,0)</f>
        <v>11249783.396894053</v>
      </c>
      <c r="BM477" s="22">
        <f>Target_AM[[#This Row],[PROPORSI]]*VLOOKUP(Target_AM[[#This Row],[NIPNAS]],Target_CC[],COLUMN(AY$2)+9,0)</f>
        <v>10968402.944752034</v>
      </c>
      <c r="BN477" s="22">
        <f>Target_AM[[#This Row],[PROPORSI]]*VLOOKUP(Target_AM[[#This Row],[NIPNAS]],Target_CC[],COLUMN(AZ$2)+9,0)</f>
        <v>127827043.62072875</v>
      </c>
      <c r="BO477" s="22">
        <f>Target_AM[[#This Row],[PROPORSI]]*VLOOKUP(Target_AM[[#This Row],[NIPNAS]],Target_CC[],COLUMN(BA$2)+9,0)</f>
        <v>119725008</v>
      </c>
      <c r="BP477" s="22">
        <f>Target_AM[[#This Row],[PROPORSI]]*VLOOKUP(Target_AM[[#This Row],[NIPNAS]],Target_CC[],COLUMN(BB$2)+9,0)</f>
        <v>119350952</v>
      </c>
      <c r="BQ477" s="22">
        <f>Target_AM[[#This Row],[PROPORSI]]*VLOOKUP(Target_AM[[#This Row],[NIPNAS]],Target_CC[],COLUMN(BC$2)+9,0)</f>
        <v>119043037</v>
      </c>
      <c r="BR477" s="22">
        <f>Target_AM[[#This Row],[PROPORSI]]*VLOOKUP(Target_AM[[#This Row],[NIPNAS]],Target_CC[],COLUMN(BD$2)+9,0)</f>
        <v>113318605</v>
      </c>
      <c r="BS477" s="22">
        <f>Target_AM[[#This Row],[PROPORSI]]*VLOOKUP(Target_AM[[#This Row],[NIPNAS]],Target_CC[],COLUMN(BE$2)+9,0)</f>
        <v>113318605</v>
      </c>
      <c r="BT477" s="22">
        <f>Target_AM[[#This Row],[PROPORSI]]*VLOOKUP(Target_AM[[#This Row],[NIPNAS]],Target_CC[],COLUMN(BF$2)+9,0)</f>
        <v>113318605</v>
      </c>
      <c r="BU477" s="22">
        <f>Target_AM[[#This Row],[PROPORSI]]*VLOOKUP(Target_AM[[#This Row],[NIPNAS]],Target_CC[],COLUMN(BG$2)+9,0)</f>
        <v>113318605</v>
      </c>
      <c r="BV477" s="22">
        <f>Target_AM[[#This Row],[PROPORSI]]*VLOOKUP(Target_AM[[#This Row],[NIPNAS]],Target_CC[],COLUMN(BH$2)+9,0)</f>
        <v>113318605</v>
      </c>
      <c r="BW477" s="22">
        <f>Target_AM[[#This Row],[PROPORSI]]*VLOOKUP(Target_AM[[#This Row],[NIPNAS]],Target_CC[],COLUMN(BI$2)+9,0)</f>
        <v>113318605</v>
      </c>
      <c r="BX477" s="22">
        <f>Target_AM[[#This Row],[PROPORSI]]*VLOOKUP(Target_AM[[#This Row],[NIPNAS]],Target_CC[],COLUMN(BJ$2)+9,0)</f>
        <v>113318605</v>
      </c>
      <c r="BY477" s="22">
        <f>Target_AM[[#This Row],[PROPORSI]]*VLOOKUP(Target_AM[[#This Row],[NIPNAS]],Target_CC[],COLUMN(BK$2)+9,0)</f>
        <v>113318605</v>
      </c>
      <c r="BZ477" s="22">
        <f>Target_AM[[#This Row],[PROPORSI]]*VLOOKUP(Target_AM[[#This Row],[NIPNAS]],Target_CC[],COLUMN(BL$2)+9,0)</f>
        <v>113318605</v>
      </c>
      <c r="CA477" s="22">
        <f>Target_AM[[#This Row],[PROPORSI]]*VLOOKUP(Target_AM[[#This Row],[NIPNAS]],Target_CC[],COLUMN(BM$2)+9,0)</f>
        <v>1377986442</v>
      </c>
      <c r="CB477" s="22">
        <f>Target_AM[[#This Row],[PROPORSI]]*VLOOKUP(Target_AM[[#This Row],[NIPNAS]],Target_CC[],COLUMN(BN$2)+9,0)</f>
        <v>114400000</v>
      </c>
      <c r="CC477" s="22">
        <f>Target_AM[[#This Row],[PROPORSI]]*VLOOKUP(Target_AM[[#This Row],[NIPNAS]],Target_CC[],COLUMN(BO$2)+9,0)</f>
        <v>114400000</v>
      </c>
      <c r="CD477" s="22">
        <f>Target_AM[[#This Row],[PROPORSI]]*VLOOKUP(Target_AM[[#This Row],[NIPNAS]],Target_CC[],COLUMN(BP$2)+9,0)</f>
        <v>114400000</v>
      </c>
      <c r="CE477" s="22">
        <f>Target_AM[[#This Row],[PROPORSI]]*VLOOKUP(Target_AM[[#This Row],[NIPNAS]],Target_CC[],COLUMN(BQ$2)+9,0)</f>
        <v>108680000</v>
      </c>
      <c r="CF477" s="22">
        <f>Target_AM[[#This Row],[PROPORSI]]*VLOOKUP(Target_AM[[#This Row],[NIPNAS]],Target_CC[],COLUMN(BR$2)+9,0)</f>
        <v>108680000</v>
      </c>
      <c r="CG477" s="22">
        <f>Target_AM[[#This Row],[PROPORSI]]*VLOOKUP(Target_AM[[#This Row],[NIPNAS]],Target_CC[],COLUMN(BS$2)+9,0)</f>
        <v>108680000</v>
      </c>
      <c r="CH477" s="22">
        <f>Target_AM[[#This Row],[PROPORSI]]*VLOOKUP(Target_AM[[#This Row],[NIPNAS]],Target_CC[],COLUMN(BT$2)+9,0)</f>
        <v>108680000</v>
      </c>
      <c r="CI477" s="22">
        <f>Target_AM[[#This Row],[PROPORSI]]*VLOOKUP(Target_AM[[#This Row],[NIPNAS]],Target_CC[],COLUMN(BU$2)+9,0)</f>
        <v>108680000</v>
      </c>
      <c r="CJ477" s="22">
        <f>Target_AM[[#This Row],[PROPORSI]]*VLOOKUP(Target_AM[[#This Row],[NIPNAS]],Target_CC[],COLUMN(BV$2)+9,0)</f>
        <v>108680000</v>
      </c>
      <c r="CK477" s="22">
        <f>Target_AM[[#This Row],[PROPORSI]]*VLOOKUP(Target_AM[[#This Row],[NIPNAS]],Target_CC[],COLUMN(BW$2)+9,0)</f>
        <v>108680000</v>
      </c>
      <c r="CL477" s="22">
        <f>Target_AM[[#This Row],[PROPORSI]]*VLOOKUP(Target_AM[[#This Row],[NIPNAS]],Target_CC[],COLUMN(BX$2)+9,0)</f>
        <v>108680000</v>
      </c>
      <c r="CM477" s="22">
        <f>Target_AM[[#This Row],[PROPORSI]]*VLOOKUP(Target_AM[[#This Row],[NIPNAS]],Target_CC[],COLUMN(BY$2)+9,0)</f>
        <v>108680000</v>
      </c>
      <c r="CN477" s="22">
        <f>Target_AM[[#This Row],[PROPORSI]]*VLOOKUP(Target_AM[[#This Row],[NIPNAS]],Target_CC[],COLUMN(BZ$2)+9,0)</f>
        <v>1321320000</v>
      </c>
      <c r="CO477" s="22">
        <f>Target_AM[[#This Row],[PROPORSI]]*VLOOKUP(Target_AM[[#This Row],[NIPNAS]],Target_CC[],COLUMN(CA$2)+9,0)</f>
        <v>5258853</v>
      </c>
      <c r="CP477" s="22">
        <f>Target_AM[[#This Row],[PROPORSI]]*VLOOKUP(Target_AM[[#This Row],[NIPNAS]],Target_CC[],COLUMN(CB$2)+9,0)</f>
        <v>4870627</v>
      </c>
      <c r="CQ477" s="22">
        <f>Target_AM[[#This Row],[PROPORSI]]*VLOOKUP(Target_AM[[#This Row],[NIPNAS]],Target_CC[],COLUMN(CC$2)+9,0)</f>
        <v>4638605</v>
      </c>
      <c r="CR477" s="22">
        <f>Target_AM[[#This Row],[PROPORSI]]*VLOOKUP(Target_AM[[#This Row],[NIPNAS]],Target_CC[],COLUMN(CD$2)+9,0)</f>
        <v>4638605</v>
      </c>
      <c r="CS477" s="22">
        <f>Target_AM[[#This Row],[PROPORSI]]*VLOOKUP(Target_AM[[#This Row],[NIPNAS]],Target_CC[],COLUMN(CE$2)+9,0)</f>
        <v>4638605</v>
      </c>
      <c r="CT477" s="22">
        <f>Target_AM[[#This Row],[PROPORSI]]*VLOOKUP(Target_AM[[#This Row],[NIPNAS]],Target_CC[],COLUMN(CF$2)+9,0)</f>
        <v>4638605</v>
      </c>
      <c r="CU477" s="22">
        <f>Target_AM[[#This Row],[PROPORSI]]*VLOOKUP(Target_AM[[#This Row],[NIPNAS]],Target_CC[],COLUMN(CG$2)+9,0)</f>
        <v>4638605</v>
      </c>
      <c r="CV477" s="22">
        <f>Target_AM[[#This Row],[PROPORSI]]*VLOOKUP(Target_AM[[#This Row],[NIPNAS]],Target_CC[],COLUMN(CH$2)+9,0)</f>
        <v>4638605</v>
      </c>
      <c r="CW477" s="22">
        <f>Target_AM[[#This Row],[PROPORSI]]*VLOOKUP(Target_AM[[#This Row],[NIPNAS]],Target_CC[],COLUMN(CI$2)+9,0)</f>
        <v>4638605</v>
      </c>
      <c r="CX477" s="22">
        <f>Target_AM[[#This Row],[PROPORSI]]*VLOOKUP(Target_AM[[#This Row],[NIPNAS]],Target_CC[],COLUMN(CJ$2)+9,0)</f>
        <v>4638605</v>
      </c>
      <c r="CY477" s="22">
        <f>Target_AM[[#This Row],[PROPORSI]]*VLOOKUP(Target_AM[[#This Row],[NIPNAS]],Target_CC[],COLUMN(CK$2)+9,0)</f>
        <v>4638605</v>
      </c>
      <c r="CZ477" s="22">
        <f>Target_AM[[#This Row],[PROPORSI]]*VLOOKUP(Target_AM[[#This Row],[NIPNAS]],Target_CC[],COLUMN(CL$2)+9,0)</f>
        <v>4638605</v>
      </c>
      <c r="DA477" s="22">
        <f>Target_AM[[#This Row],[PROPORSI]]*VLOOKUP(Target_AM[[#This Row],[NIPNAS]],Target_CC[],COLUMN(CM$2)+9,0)</f>
        <v>56515530</v>
      </c>
      <c r="DB477" s="22">
        <f>Target_AM[[#This Row],[PROPORSI]]*VLOOKUP(Target_AM[[#This Row],[NIPNAS]],Target_CC[],COLUMN(CN$2)+9,0)</f>
        <v>0</v>
      </c>
      <c r="DC477" s="22">
        <f>Target_AM[[#This Row],[PROPORSI]]*VLOOKUP(Target_AM[[#This Row],[NIPNAS]],Target_CC[],COLUMN(CO$2)+9,0)</f>
        <v>0</v>
      </c>
      <c r="DD477" s="22">
        <f>Target_AM[[#This Row],[PROPORSI]]*VLOOKUP(Target_AM[[#This Row],[NIPNAS]],Target_CC[],COLUMN(CP$2)+9,0)</f>
        <v>0</v>
      </c>
      <c r="DE477" s="22">
        <f>Target_AM[[#This Row],[PROPORSI]]*VLOOKUP(Target_AM[[#This Row],[NIPNAS]],Target_CC[],COLUMN(CQ$2)+9,0)</f>
        <v>0</v>
      </c>
      <c r="DF477" s="22">
        <f>Target_AM[[#This Row],[PROPORSI]]*VLOOKUP(Target_AM[[#This Row],[NIPNAS]],Target_CC[],COLUMN(CR$2)+9,0)</f>
        <v>0</v>
      </c>
      <c r="DG477" s="22">
        <f>Target_AM[[#This Row],[PROPORSI]]*VLOOKUP(Target_AM[[#This Row],[NIPNAS]],Target_CC[],COLUMN(CS$2)+9,0)</f>
        <v>0</v>
      </c>
      <c r="DH477" s="22">
        <f>Target_AM[[#This Row],[PROPORSI]]*VLOOKUP(Target_AM[[#This Row],[NIPNAS]],Target_CC[],COLUMN(CT$2)+9,0)</f>
        <v>0</v>
      </c>
      <c r="DI477" s="22">
        <f>Target_AM[[#This Row],[PROPORSI]]*VLOOKUP(Target_AM[[#This Row],[NIPNAS]],Target_CC[],COLUMN(CU$2)+9,0)</f>
        <v>0</v>
      </c>
      <c r="DJ477" s="22">
        <f>Target_AM[[#This Row],[PROPORSI]]*VLOOKUP(Target_AM[[#This Row],[NIPNAS]],Target_CC[],COLUMN(CV$2)+9,0)</f>
        <v>0</v>
      </c>
      <c r="DK477" s="22">
        <f>Target_AM[[#This Row],[PROPORSI]]*VLOOKUP(Target_AM[[#This Row],[NIPNAS]],Target_CC[],COLUMN(CW$2)+9,0)</f>
        <v>0</v>
      </c>
      <c r="DL477" s="22">
        <f>Target_AM[[#This Row],[PROPORSI]]*VLOOKUP(Target_AM[[#This Row],[NIPNAS]],Target_CC[],COLUMN(CX$2)+9,0)</f>
        <v>0</v>
      </c>
      <c r="DM477" s="22">
        <f>Target_AM[[#This Row],[PROPORSI]]*VLOOKUP(Target_AM[[#This Row],[NIPNAS]],Target_CC[],COLUMN(CY$2)+9,0)</f>
        <v>0</v>
      </c>
      <c r="DN477" s="22">
        <f>Target_AM[[#This Row],[PROPORSI]]*VLOOKUP(Target_AM[[#This Row],[NIPNAS]],Target_CC[],COLUMN(CZ$2)+9,0)</f>
        <v>0</v>
      </c>
      <c r="DO477" s="22">
        <f>Target_AM[[#This Row],[PROPORSI]]*VLOOKUP(Target_AM[[#This Row],[NIPNAS]],Target_CC[],COLUMN(DA$2)+9,0)</f>
        <v>0</v>
      </c>
      <c r="DP477" s="22">
        <f>Target_AM[[#This Row],[PROPORSI]]*VLOOKUP(Target_AM[[#This Row],[NIPNAS]],Target_CC[],COLUMN(DB$2)+9,0)</f>
        <v>0</v>
      </c>
      <c r="DQ477" s="22">
        <f>Target_AM[[#This Row],[PROPORSI]]*VLOOKUP(Target_AM[[#This Row],[NIPNAS]],Target_CC[],COLUMN(DC$2)+9,0)</f>
        <v>0</v>
      </c>
      <c r="DR477" s="22">
        <f>Target_AM[[#This Row],[PROPORSI]]*VLOOKUP(Target_AM[[#This Row],[NIPNAS]],Target_CC[],COLUMN(DD$2)+9,0)</f>
        <v>0</v>
      </c>
      <c r="DS477" s="22">
        <f>Target_AM[[#This Row],[PROPORSI]]*VLOOKUP(Target_AM[[#This Row],[NIPNAS]],Target_CC[],COLUMN(DE$2)+9,0)</f>
        <v>0</v>
      </c>
      <c r="DT477" s="22">
        <f>Target_AM[[#This Row],[PROPORSI]]*VLOOKUP(Target_AM[[#This Row],[NIPNAS]],Target_CC[],COLUMN(DF$2)+9,0)</f>
        <v>0</v>
      </c>
      <c r="DU477" s="22">
        <f>Target_AM[[#This Row],[PROPORSI]]*VLOOKUP(Target_AM[[#This Row],[NIPNAS]],Target_CC[],COLUMN(DG$2)+9,0)</f>
        <v>0</v>
      </c>
      <c r="DV477" s="22">
        <f>Target_AM[[#This Row],[PROPORSI]]*VLOOKUP(Target_AM[[#This Row],[NIPNAS]],Target_CC[],COLUMN(DH$2)+9,0)</f>
        <v>0</v>
      </c>
      <c r="DW477" s="22">
        <f>Target_AM[[#This Row],[PROPORSI]]*VLOOKUP(Target_AM[[#This Row],[NIPNAS]],Target_CC[],COLUMN(DI$2)+9,0)</f>
        <v>0</v>
      </c>
      <c r="DX477" s="22">
        <f>Target_AM[[#This Row],[PROPORSI]]*VLOOKUP(Target_AM[[#This Row],[NIPNAS]],Target_CC[],COLUMN(DJ$2)+9,0)</f>
        <v>0</v>
      </c>
      <c r="DY477" s="22">
        <f>Target_AM[[#This Row],[PROPORSI]]*VLOOKUP(Target_AM[[#This Row],[NIPNAS]],Target_CC[],COLUMN(DK$2)+9,0)</f>
        <v>0</v>
      </c>
      <c r="DZ477" s="22">
        <f>Target_AM[[#This Row],[PROPORSI]]*VLOOKUP(Target_AM[[#This Row],[NIPNAS]],Target_CC[],COLUMN(DL$2)+9,0)</f>
        <v>0</v>
      </c>
      <c r="EA477" s="22">
        <f>Target_AM[[#This Row],[PROPORSI]]*VLOOKUP(Target_AM[[#This Row],[NIPNAS]],Target_CC[],COLUMN(DM$2)+9,0)</f>
        <v>0</v>
      </c>
    </row>
    <row r="478" spans="2:131" x14ac:dyDescent="0.3">
      <c r="B478">
        <v>403652</v>
      </c>
      <c r="C478" t="s">
        <v>1004</v>
      </c>
      <c r="D478">
        <v>1</v>
      </c>
      <c r="E478" s="8">
        <v>45658</v>
      </c>
      <c r="F478">
        <v>4600368</v>
      </c>
      <c r="G478" t="s">
        <v>848</v>
      </c>
      <c r="J478" t="s">
        <v>300</v>
      </c>
      <c r="K478" t="s">
        <v>23</v>
      </c>
      <c r="L478" t="s">
        <v>159</v>
      </c>
      <c r="M478" t="s">
        <v>29</v>
      </c>
      <c r="N478" s="23">
        <f>Target_AM[[#This Row],[PROPORSI]]*VLOOKUP(Target_AM[[#This Row],[NIPNAS]],Target_CC[],9,0)</f>
        <v>968754664.98906946</v>
      </c>
      <c r="O478" s="22">
        <f>Target_AM[[#This Row],[PROPORSI]]*VLOOKUP(Target_AM[[#This Row],[NIPNAS]],Target_CC[],COLUMN(A$2)+9,0)</f>
        <v>336363464.60114586</v>
      </c>
      <c r="P478" s="22">
        <f>Target_AM[[#This Row],[PROPORSI]]*VLOOKUP(Target_AM[[#This Row],[NIPNAS]],Target_CC[],COLUMN(B$2)+9,0)</f>
        <v>342238161.5464021</v>
      </c>
      <c r="Q478" s="22">
        <f>Target_AM[[#This Row],[PROPORSI]]*VLOOKUP(Target_AM[[#This Row],[NIPNAS]],Target_CC[],COLUMN(C$2)+9,0)</f>
        <v>365895205.85268462</v>
      </c>
      <c r="R478" s="22">
        <f>Target_AM[[#This Row],[PROPORSI]]*VLOOKUP(Target_AM[[#This Row],[NIPNAS]],Target_CC[],COLUMN(D$2)+9,0)</f>
        <v>343813784.33449751</v>
      </c>
      <c r="S478" s="22">
        <f>Target_AM[[#This Row],[PROPORSI]]*VLOOKUP(Target_AM[[#This Row],[NIPNAS]],Target_CC[],COLUMN(E$2)+9,0)</f>
        <v>361240164.30544227</v>
      </c>
      <c r="T478" s="22">
        <f>Target_AM[[#This Row],[PROPORSI]]*VLOOKUP(Target_AM[[#This Row],[NIPNAS]],Target_CC[],COLUMN(F$2)+9,0)</f>
        <v>356421179.57758552</v>
      </c>
      <c r="U478" s="22">
        <f>Target_AM[[#This Row],[PROPORSI]]*VLOOKUP(Target_AM[[#This Row],[NIPNAS]],Target_CC[],COLUMN(G$2)+9,0)</f>
        <v>373471237.85233623</v>
      </c>
      <c r="V478" s="22">
        <f>Target_AM[[#This Row],[PROPORSI]]*VLOOKUP(Target_AM[[#This Row],[NIPNAS]],Target_CC[],COLUMN(H$2)+9,0)</f>
        <v>377193587.09584844</v>
      </c>
      <c r="W478" s="22">
        <f>Target_AM[[#This Row],[PROPORSI]]*VLOOKUP(Target_AM[[#This Row],[NIPNAS]],Target_CC[],COLUMN(I$2)+9,0)</f>
        <v>372365518.78533697</v>
      </c>
      <c r="X478" s="22">
        <f>Target_AM[[#This Row],[PROPORSI]]*VLOOKUP(Target_AM[[#This Row],[NIPNAS]],Target_CC[],COLUMN(J$2)+9,0)</f>
        <v>379856928.75739616</v>
      </c>
      <c r="Y478" s="22">
        <f>Target_AM[[#This Row],[PROPORSI]]*VLOOKUP(Target_AM[[#This Row],[NIPNAS]],Target_CC[],COLUMN(K$2)+9,0)</f>
        <v>377085383.65446597</v>
      </c>
      <c r="Z478" s="22">
        <f>Target_AM[[#This Row],[PROPORSI]]*VLOOKUP(Target_AM[[#This Row],[NIPNAS]],Target_CC[],COLUMN(L$2)+9,0)</f>
        <v>355787168.23685765</v>
      </c>
      <c r="AA478" s="22">
        <f>Target_AM[[#This Row],[PROPORSI]]*VLOOKUP(Target_AM[[#This Row],[NIPNAS]],Target_CC[],COLUMN(M$2)+9,0)</f>
        <v>4341731784.5999994</v>
      </c>
      <c r="AB478" s="22">
        <f>Target_AM[[#This Row],[PROPORSI]]*VLOOKUP(Target_AM[[#This Row],[NIPNAS]],Target_CC[],COLUMN(N$2)+9,0)</f>
        <v>39615196.105220594</v>
      </c>
      <c r="AC478" s="22">
        <f>Target_AM[[#This Row],[PROPORSI]]*VLOOKUP(Target_AM[[#This Row],[NIPNAS]],Target_CC[],COLUMN(O$2)+9,0)</f>
        <v>40307088.346909292</v>
      </c>
      <c r="AD478" s="22">
        <f>Target_AM[[#This Row],[PROPORSI]]*VLOOKUP(Target_AM[[#This Row],[NIPNAS]],Target_CC[],COLUMN(P$2)+9,0)</f>
        <v>43093295.970779993</v>
      </c>
      <c r="AE478" s="22">
        <f>Target_AM[[#This Row],[PROPORSI]]*VLOOKUP(Target_AM[[#This Row],[NIPNAS]],Target_CC[],COLUMN(Q$2)+9,0)</f>
        <v>40492657.269539662</v>
      </c>
      <c r="AF478" s="22">
        <f>Target_AM[[#This Row],[PROPORSI]]*VLOOKUP(Target_AM[[#This Row],[NIPNAS]],Target_CC[],COLUMN(R$2)+9,0)</f>
        <v>42545048.603930488</v>
      </c>
      <c r="AG478" s="22">
        <f>Target_AM[[#This Row],[PROPORSI]]*VLOOKUP(Target_AM[[#This Row],[NIPNAS]],Target_CC[],COLUMN(S$2)+9,0)</f>
        <v>41977492.834315374</v>
      </c>
      <c r="AH478" s="22">
        <f>Target_AM[[#This Row],[PROPORSI]]*VLOOKUP(Target_AM[[#This Row],[NIPNAS]],Target_CC[],COLUMN(T$2)+9,0)</f>
        <v>43985562.893174529</v>
      </c>
      <c r="AI478" s="22">
        <f>Target_AM[[#This Row],[PROPORSI]]*VLOOKUP(Target_AM[[#This Row],[NIPNAS]],Target_CC[],COLUMN(U$2)+9,0)</f>
        <v>44423962.454282366</v>
      </c>
      <c r="AJ478" s="22">
        <f>Target_AM[[#This Row],[PROPORSI]]*VLOOKUP(Target_AM[[#This Row],[NIPNAS]],Target_CC[],COLUMN(V$2)+9,0)</f>
        <v>43855336.866015486</v>
      </c>
      <c r="AK478" s="22">
        <f>Target_AM[[#This Row],[PROPORSI]]*VLOOKUP(Target_AM[[#This Row],[NIPNAS]],Target_CC[],COLUMN(W$2)+9,0)</f>
        <v>44737637.431862138</v>
      </c>
      <c r="AL478" s="22">
        <f>Target_AM[[#This Row],[PROPORSI]]*VLOOKUP(Target_AM[[#This Row],[NIPNAS]],Target_CC[],COLUMN(X$2)+9,0)</f>
        <v>44411218.797492199</v>
      </c>
      <c r="AM478" s="22">
        <f>Target_AM[[#This Row],[PROPORSI]]*VLOOKUP(Target_AM[[#This Row],[NIPNAS]],Target_CC[],COLUMN(Y$2)+9,0)</f>
        <v>41902822.169278517</v>
      </c>
      <c r="AN478" s="22">
        <f>Target_AM[[#This Row],[PROPORSI]]*VLOOKUP(Target_AM[[#This Row],[NIPNAS]],Target_CC[],COLUMN(Z$2)+9,0)</f>
        <v>511347319.74280059</v>
      </c>
      <c r="AO478" s="22">
        <f>Target_AM[[#This Row],[PROPORSI]]*VLOOKUP(Target_AM[[#This Row],[NIPNAS]],Target_CC[],COLUMN(AA$2)+9,0)</f>
        <v>375978660.70636648</v>
      </c>
      <c r="AP478" s="22">
        <f>Target_AM[[#This Row],[PROPORSI]]*VLOOKUP(Target_AM[[#This Row],[NIPNAS]],Target_CC[],COLUMN(AB$2)+9,0)</f>
        <v>382545249.89331138</v>
      </c>
      <c r="AQ478" s="22">
        <f>Target_AM[[#This Row],[PROPORSI]]*VLOOKUP(Target_AM[[#This Row],[NIPNAS]],Target_CC[],COLUMN(AC$2)+9,0)</f>
        <v>408988501.82346463</v>
      </c>
      <c r="AR478" s="22">
        <f>Target_AM[[#This Row],[PROPORSI]]*VLOOKUP(Target_AM[[#This Row],[NIPNAS]],Target_CC[],COLUMN(AD$2)+9,0)</f>
        <v>384306441.60403717</v>
      </c>
      <c r="AS478" s="22">
        <f>Target_AM[[#This Row],[PROPORSI]]*VLOOKUP(Target_AM[[#This Row],[NIPNAS]],Target_CC[],COLUMN(AE$2)+9,0)</f>
        <v>403785212.90937275</v>
      </c>
      <c r="AT478" s="22">
        <f>Target_AM[[#This Row],[PROPORSI]]*VLOOKUP(Target_AM[[#This Row],[NIPNAS]],Target_CC[],COLUMN(AF$2)+9,0)</f>
        <v>398398672.41190088</v>
      </c>
      <c r="AU478" s="22">
        <f>Target_AM[[#This Row],[PROPORSI]]*VLOOKUP(Target_AM[[#This Row],[NIPNAS]],Target_CC[],COLUMN(AG$2)+9,0)</f>
        <v>417456800.74551076</v>
      </c>
      <c r="AV478" s="22">
        <f>Target_AM[[#This Row],[PROPORSI]]*VLOOKUP(Target_AM[[#This Row],[NIPNAS]],Target_CC[],COLUMN(AH$2)+9,0)</f>
        <v>421617549.55013078</v>
      </c>
      <c r="AW478" s="22">
        <f>Target_AM[[#This Row],[PROPORSI]]*VLOOKUP(Target_AM[[#This Row],[NIPNAS]],Target_CC[],COLUMN(AI$2)+9,0)</f>
        <v>416220855.65135247</v>
      </c>
      <c r="AX478" s="22">
        <f>Target_AM[[#This Row],[PROPORSI]]*VLOOKUP(Target_AM[[#This Row],[NIPNAS]],Target_CC[],COLUMN(AJ$2)+9,0)</f>
        <v>424594566.18925828</v>
      </c>
      <c r="AY478" s="22">
        <f>Target_AM[[#This Row],[PROPORSI]]*VLOOKUP(Target_AM[[#This Row],[NIPNAS]],Target_CC[],COLUMN(AK$2)+9,0)</f>
        <v>421496602.45195818</v>
      </c>
      <c r="AZ478" s="22">
        <f>Target_AM[[#This Row],[PROPORSI]]*VLOOKUP(Target_AM[[#This Row],[NIPNAS]],Target_CC[],COLUMN(AL$2)+9,0)</f>
        <v>397689990.40613616</v>
      </c>
      <c r="BA478" s="22">
        <f>Target_AM[[#This Row],[PROPORSI]]*VLOOKUP(Target_AM[[#This Row],[NIPNAS]],Target_CC[],COLUMN(AM$2)+9,0)</f>
        <v>4853079104.3428001</v>
      </c>
      <c r="BB478" s="22">
        <f>Target_AM[[#This Row],[PROPORSI]]*VLOOKUP(Target_AM[[#This Row],[NIPNAS]],Target_CC[],COLUMN(AN$2)+9,0)</f>
        <v>9883164.465660451</v>
      </c>
      <c r="BC478" s="22">
        <f>Target_AM[[#This Row],[PROPORSI]]*VLOOKUP(Target_AM[[#This Row],[NIPNAS]],Target_CC[],COLUMN(AO$2)+9,0)</f>
        <v>10284176.641519329</v>
      </c>
      <c r="BD478" s="22">
        <f>Target_AM[[#This Row],[PROPORSI]]*VLOOKUP(Target_AM[[#This Row],[NIPNAS]],Target_CC[],COLUMN(AP$2)+9,0)</f>
        <v>10400335.353488667</v>
      </c>
      <c r="BE478" s="22">
        <f>Target_AM[[#This Row],[PROPORSI]]*VLOOKUP(Target_AM[[#This Row],[NIPNAS]],Target_CC[],COLUMN(AQ$2)+9,0)</f>
        <v>10082801.767152034</v>
      </c>
      <c r="BF478" s="22">
        <f>Target_AM[[#This Row],[PROPORSI]]*VLOOKUP(Target_AM[[#This Row],[NIPNAS]],Target_CC[],COLUMN(AR$2)+9,0)</f>
        <v>10601816.117402999</v>
      </c>
      <c r="BG478" s="22">
        <f>Target_AM[[#This Row],[PROPORSI]]*VLOOKUP(Target_AM[[#This Row],[NIPNAS]],Target_CC[],COLUMN(AS$2)+9,0)</f>
        <v>10535863.559258789</v>
      </c>
      <c r="BH478" s="22">
        <f>Target_AM[[#This Row],[PROPORSI]]*VLOOKUP(Target_AM[[#This Row],[NIPNAS]],Target_CC[],COLUMN(AT$2)+9,0)</f>
        <v>10880050.010593304</v>
      </c>
      <c r="BI478" s="22">
        <f>Target_AM[[#This Row],[PROPORSI]]*VLOOKUP(Target_AM[[#This Row],[NIPNAS]],Target_CC[],COLUMN(AU$2)+9,0)</f>
        <v>11033006.258779872</v>
      </c>
      <c r="BJ478" s="22">
        <f>Target_AM[[#This Row],[PROPORSI]]*VLOOKUP(Target_AM[[#This Row],[NIPNAS]],Target_CC[],COLUMN(AV$2)+9,0)</f>
        <v>10861497.707132163</v>
      </c>
      <c r="BK478" s="22">
        <f>Target_AM[[#This Row],[PROPORSI]]*VLOOKUP(Target_AM[[#This Row],[NIPNAS]],Target_CC[],COLUMN(AW$2)+9,0)</f>
        <v>11046145.398095053</v>
      </c>
      <c r="BL478" s="22">
        <f>Target_AM[[#This Row],[PROPORSI]]*VLOOKUP(Target_AM[[#This Row],[NIPNAS]],Target_CC[],COLUMN(AX$2)+9,0)</f>
        <v>11249783.396894053</v>
      </c>
      <c r="BM478" s="22">
        <f>Target_AM[[#This Row],[PROPORSI]]*VLOOKUP(Target_AM[[#This Row],[NIPNAS]],Target_CC[],COLUMN(AY$2)+9,0)</f>
        <v>10968402.944752034</v>
      </c>
      <c r="BN478" s="22">
        <f>Target_AM[[#This Row],[PROPORSI]]*VLOOKUP(Target_AM[[#This Row],[NIPNAS]],Target_CC[],COLUMN(AZ$2)+9,0)</f>
        <v>127827043.62072875</v>
      </c>
      <c r="BO478" s="22">
        <f>Target_AM[[#This Row],[PROPORSI]]*VLOOKUP(Target_AM[[#This Row],[NIPNAS]],Target_CC[],COLUMN(BA$2)+9,0)</f>
        <v>125639355</v>
      </c>
      <c r="BP478" s="22">
        <f>Target_AM[[#This Row],[PROPORSI]]*VLOOKUP(Target_AM[[#This Row],[NIPNAS]],Target_CC[],COLUMN(BB$2)+9,0)</f>
        <v>534146868</v>
      </c>
      <c r="BQ478" s="22">
        <f>Target_AM[[#This Row],[PROPORSI]]*VLOOKUP(Target_AM[[#This Row],[NIPNAS]],Target_CC[],COLUMN(BC$2)+9,0)</f>
        <v>183645309</v>
      </c>
      <c r="BR478" s="22">
        <f>Target_AM[[#This Row],[PROPORSI]]*VLOOKUP(Target_AM[[#This Row],[NIPNAS]],Target_CC[],COLUMN(BD$2)+9,0)</f>
        <v>174823648</v>
      </c>
      <c r="BS478" s="22">
        <f>Target_AM[[#This Row],[PROPORSI]]*VLOOKUP(Target_AM[[#This Row],[NIPNAS]],Target_CC[],COLUMN(BE$2)+9,0)</f>
        <v>174823648</v>
      </c>
      <c r="BT478" s="22">
        <f>Target_AM[[#This Row],[PROPORSI]]*VLOOKUP(Target_AM[[#This Row],[NIPNAS]],Target_CC[],COLUMN(BF$2)+9,0)</f>
        <v>174823648</v>
      </c>
      <c r="BU478" s="22">
        <f>Target_AM[[#This Row],[PROPORSI]]*VLOOKUP(Target_AM[[#This Row],[NIPNAS]],Target_CC[],COLUMN(BG$2)+9,0)</f>
        <v>174823648</v>
      </c>
      <c r="BV478" s="22">
        <f>Target_AM[[#This Row],[PROPORSI]]*VLOOKUP(Target_AM[[#This Row],[NIPNAS]],Target_CC[],COLUMN(BH$2)+9,0)</f>
        <v>174823648</v>
      </c>
      <c r="BW478" s="22">
        <f>Target_AM[[#This Row],[PROPORSI]]*VLOOKUP(Target_AM[[#This Row],[NIPNAS]],Target_CC[],COLUMN(BI$2)+9,0)</f>
        <v>174823648</v>
      </c>
      <c r="BX478" s="22">
        <f>Target_AM[[#This Row],[PROPORSI]]*VLOOKUP(Target_AM[[#This Row],[NIPNAS]],Target_CC[],COLUMN(BJ$2)+9,0)</f>
        <v>174823648</v>
      </c>
      <c r="BY478" s="22">
        <f>Target_AM[[#This Row],[PROPORSI]]*VLOOKUP(Target_AM[[#This Row],[NIPNAS]],Target_CC[],COLUMN(BK$2)+9,0)</f>
        <v>174823648</v>
      </c>
      <c r="BZ478" s="22">
        <f>Target_AM[[#This Row],[PROPORSI]]*VLOOKUP(Target_AM[[#This Row],[NIPNAS]],Target_CC[],COLUMN(BL$2)+9,0)</f>
        <v>174823648</v>
      </c>
      <c r="CA478" s="22">
        <f>Target_AM[[#This Row],[PROPORSI]]*VLOOKUP(Target_AM[[#This Row],[NIPNAS]],Target_CC[],COLUMN(BM$2)+9,0)</f>
        <v>2416844364</v>
      </c>
      <c r="CB478" s="22">
        <f>Target_AM[[#This Row],[PROPORSI]]*VLOOKUP(Target_AM[[#This Row],[NIPNAS]],Target_CC[],COLUMN(BN$2)+9,0)</f>
        <v>123467000</v>
      </c>
      <c r="CC478" s="22">
        <f>Target_AM[[#This Row],[PROPORSI]]*VLOOKUP(Target_AM[[#This Row],[NIPNAS]],Target_CC[],COLUMN(BO$2)+9,0)</f>
        <v>529467000</v>
      </c>
      <c r="CD478" s="22">
        <f>Target_AM[[#This Row],[PROPORSI]]*VLOOKUP(Target_AM[[#This Row],[NIPNAS]],Target_CC[],COLUMN(BP$2)+9,0)</f>
        <v>181467000</v>
      </c>
      <c r="CE478" s="22">
        <f>Target_AM[[#This Row],[PROPORSI]]*VLOOKUP(Target_AM[[#This Row],[NIPNAS]],Target_CC[],COLUMN(BQ$2)+9,0)</f>
        <v>172393650</v>
      </c>
      <c r="CF478" s="22">
        <f>Target_AM[[#This Row],[PROPORSI]]*VLOOKUP(Target_AM[[#This Row],[NIPNAS]],Target_CC[],COLUMN(BR$2)+9,0)</f>
        <v>172393650</v>
      </c>
      <c r="CG478" s="22">
        <f>Target_AM[[#This Row],[PROPORSI]]*VLOOKUP(Target_AM[[#This Row],[NIPNAS]],Target_CC[],COLUMN(BS$2)+9,0)</f>
        <v>172393650</v>
      </c>
      <c r="CH478" s="22">
        <f>Target_AM[[#This Row],[PROPORSI]]*VLOOKUP(Target_AM[[#This Row],[NIPNAS]],Target_CC[],COLUMN(BT$2)+9,0)</f>
        <v>172393650</v>
      </c>
      <c r="CI478" s="22">
        <f>Target_AM[[#This Row],[PROPORSI]]*VLOOKUP(Target_AM[[#This Row],[NIPNAS]],Target_CC[],COLUMN(BU$2)+9,0)</f>
        <v>172393650</v>
      </c>
      <c r="CJ478" s="22">
        <f>Target_AM[[#This Row],[PROPORSI]]*VLOOKUP(Target_AM[[#This Row],[NIPNAS]],Target_CC[],COLUMN(BV$2)+9,0)</f>
        <v>172393650</v>
      </c>
      <c r="CK478" s="22">
        <f>Target_AM[[#This Row],[PROPORSI]]*VLOOKUP(Target_AM[[#This Row],[NIPNAS]],Target_CC[],COLUMN(BW$2)+9,0)</f>
        <v>172393650</v>
      </c>
      <c r="CL478" s="22">
        <f>Target_AM[[#This Row],[PROPORSI]]*VLOOKUP(Target_AM[[#This Row],[NIPNAS]],Target_CC[],COLUMN(BX$2)+9,0)</f>
        <v>172393650</v>
      </c>
      <c r="CM478" s="22">
        <f>Target_AM[[#This Row],[PROPORSI]]*VLOOKUP(Target_AM[[#This Row],[NIPNAS]],Target_CC[],COLUMN(BY$2)+9,0)</f>
        <v>172393650</v>
      </c>
      <c r="CN478" s="22">
        <f>Target_AM[[#This Row],[PROPORSI]]*VLOOKUP(Target_AM[[#This Row],[NIPNAS]],Target_CC[],COLUMN(BZ$2)+9,0)</f>
        <v>2385943850</v>
      </c>
      <c r="CO478" s="22">
        <f>Target_AM[[#This Row],[PROPORSI]]*VLOOKUP(Target_AM[[#This Row],[NIPNAS]],Target_CC[],COLUMN(CA$2)+9,0)</f>
        <v>2426415</v>
      </c>
      <c r="CP478" s="22">
        <f>Target_AM[[#This Row],[PROPORSI]]*VLOOKUP(Target_AM[[#This Row],[NIPNAS]],Target_CC[],COLUMN(CB$2)+9,0)</f>
        <v>2404974</v>
      </c>
      <c r="CQ478" s="22">
        <f>Target_AM[[#This Row],[PROPORSI]]*VLOOKUP(Target_AM[[#This Row],[NIPNAS]],Target_CC[],COLUMN(CC$2)+9,0)</f>
        <v>2429998</v>
      </c>
      <c r="CR478" s="22">
        <f>Target_AM[[#This Row],[PROPORSI]]*VLOOKUP(Target_AM[[#This Row],[NIPNAS]],Target_CC[],COLUMN(CD$2)+9,0)</f>
        <v>2429998</v>
      </c>
      <c r="CS478" s="22">
        <f>Target_AM[[#This Row],[PROPORSI]]*VLOOKUP(Target_AM[[#This Row],[NIPNAS]],Target_CC[],COLUMN(CE$2)+9,0)</f>
        <v>2429998</v>
      </c>
      <c r="CT478" s="22">
        <f>Target_AM[[#This Row],[PROPORSI]]*VLOOKUP(Target_AM[[#This Row],[NIPNAS]],Target_CC[],COLUMN(CF$2)+9,0)</f>
        <v>2429998</v>
      </c>
      <c r="CU478" s="22">
        <f>Target_AM[[#This Row],[PROPORSI]]*VLOOKUP(Target_AM[[#This Row],[NIPNAS]],Target_CC[],COLUMN(CG$2)+9,0)</f>
        <v>2429998</v>
      </c>
      <c r="CV478" s="22">
        <f>Target_AM[[#This Row],[PROPORSI]]*VLOOKUP(Target_AM[[#This Row],[NIPNAS]],Target_CC[],COLUMN(CH$2)+9,0)</f>
        <v>2429998</v>
      </c>
      <c r="CW478" s="22">
        <f>Target_AM[[#This Row],[PROPORSI]]*VLOOKUP(Target_AM[[#This Row],[NIPNAS]],Target_CC[],COLUMN(CI$2)+9,0)</f>
        <v>2429998</v>
      </c>
      <c r="CX478" s="22">
        <f>Target_AM[[#This Row],[PROPORSI]]*VLOOKUP(Target_AM[[#This Row],[NIPNAS]],Target_CC[],COLUMN(CJ$2)+9,0)</f>
        <v>2429998</v>
      </c>
      <c r="CY478" s="22">
        <f>Target_AM[[#This Row],[PROPORSI]]*VLOOKUP(Target_AM[[#This Row],[NIPNAS]],Target_CC[],COLUMN(CK$2)+9,0)</f>
        <v>2429998</v>
      </c>
      <c r="CZ478" s="22">
        <f>Target_AM[[#This Row],[PROPORSI]]*VLOOKUP(Target_AM[[#This Row],[NIPNAS]],Target_CC[],COLUMN(CL$2)+9,0)</f>
        <v>2429998</v>
      </c>
      <c r="DA478" s="22">
        <f>Target_AM[[#This Row],[PROPORSI]]*VLOOKUP(Target_AM[[#This Row],[NIPNAS]],Target_CC[],COLUMN(CM$2)+9,0)</f>
        <v>29131369</v>
      </c>
      <c r="DB478" s="22">
        <f>Target_AM[[#This Row],[PROPORSI]]*VLOOKUP(Target_AM[[#This Row],[NIPNAS]],Target_CC[],COLUMN(CN$2)+9,0)</f>
        <v>0</v>
      </c>
      <c r="DC478" s="22">
        <f>Target_AM[[#This Row],[PROPORSI]]*VLOOKUP(Target_AM[[#This Row],[NIPNAS]],Target_CC[],COLUMN(CO$2)+9,0)</f>
        <v>466500000</v>
      </c>
      <c r="DD478" s="22">
        <f>Target_AM[[#This Row],[PROPORSI]]*VLOOKUP(Target_AM[[#This Row],[NIPNAS]],Target_CC[],COLUMN(CP$2)+9,0)</f>
        <v>0</v>
      </c>
      <c r="DE478" s="22">
        <f>Target_AM[[#This Row],[PROPORSI]]*VLOOKUP(Target_AM[[#This Row],[NIPNAS]],Target_CC[],COLUMN(CQ$2)+9,0)</f>
        <v>0</v>
      </c>
      <c r="DF478" s="22">
        <f>Target_AM[[#This Row],[PROPORSI]]*VLOOKUP(Target_AM[[#This Row],[NIPNAS]],Target_CC[],COLUMN(CR$2)+9,0)</f>
        <v>0</v>
      </c>
      <c r="DG478" s="22">
        <f>Target_AM[[#This Row],[PROPORSI]]*VLOOKUP(Target_AM[[#This Row],[NIPNAS]],Target_CC[],COLUMN(CS$2)+9,0)</f>
        <v>0</v>
      </c>
      <c r="DH478" s="22">
        <f>Target_AM[[#This Row],[PROPORSI]]*VLOOKUP(Target_AM[[#This Row],[NIPNAS]],Target_CC[],COLUMN(CT$2)+9,0)</f>
        <v>0</v>
      </c>
      <c r="DI478" s="22">
        <f>Target_AM[[#This Row],[PROPORSI]]*VLOOKUP(Target_AM[[#This Row],[NIPNAS]],Target_CC[],COLUMN(CU$2)+9,0)</f>
        <v>0</v>
      </c>
      <c r="DJ478" s="22">
        <f>Target_AM[[#This Row],[PROPORSI]]*VLOOKUP(Target_AM[[#This Row],[NIPNAS]],Target_CC[],COLUMN(CV$2)+9,0)</f>
        <v>0</v>
      </c>
      <c r="DK478" s="22">
        <f>Target_AM[[#This Row],[PROPORSI]]*VLOOKUP(Target_AM[[#This Row],[NIPNAS]],Target_CC[],COLUMN(CW$2)+9,0)</f>
        <v>0</v>
      </c>
      <c r="DL478" s="22">
        <f>Target_AM[[#This Row],[PROPORSI]]*VLOOKUP(Target_AM[[#This Row],[NIPNAS]],Target_CC[],COLUMN(CX$2)+9,0)</f>
        <v>0</v>
      </c>
      <c r="DM478" s="22">
        <f>Target_AM[[#This Row],[PROPORSI]]*VLOOKUP(Target_AM[[#This Row],[NIPNAS]],Target_CC[],COLUMN(CY$2)+9,0)</f>
        <v>0</v>
      </c>
      <c r="DN478" s="22">
        <f>Target_AM[[#This Row],[PROPORSI]]*VLOOKUP(Target_AM[[#This Row],[NIPNAS]],Target_CC[],COLUMN(CZ$2)+9,0)</f>
        <v>466500000</v>
      </c>
      <c r="DO478" s="22">
        <f>Target_AM[[#This Row],[PROPORSI]]*VLOOKUP(Target_AM[[#This Row],[NIPNAS]],Target_CC[],COLUMN(DA$2)+9,0)</f>
        <v>0</v>
      </c>
      <c r="DP478" s="22">
        <f>Target_AM[[#This Row],[PROPORSI]]*VLOOKUP(Target_AM[[#This Row],[NIPNAS]],Target_CC[],COLUMN(DB$2)+9,0)</f>
        <v>0</v>
      </c>
      <c r="DQ478" s="22">
        <f>Target_AM[[#This Row],[PROPORSI]]*VLOOKUP(Target_AM[[#This Row],[NIPNAS]],Target_CC[],COLUMN(DC$2)+9,0)</f>
        <v>0</v>
      </c>
      <c r="DR478" s="22">
        <f>Target_AM[[#This Row],[PROPORSI]]*VLOOKUP(Target_AM[[#This Row],[NIPNAS]],Target_CC[],COLUMN(DD$2)+9,0)</f>
        <v>0</v>
      </c>
      <c r="DS478" s="22">
        <f>Target_AM[[#This Row],[PROPORSI]]*VLOOKUP(Target_AM[[#This Row],[NIPNAS]],Target_CC[],COLUMN(DE$2)+9,0)</f>
        <v>0</v>
      </c>
      <c r="DT478" s="22">
        <f>Target_AM[[#This Row],[PROPORSI]]*VLOOKUP(Target_AM[[#This Row],[NIPNAS]],Target_CC[],COLUMN(DF$2)+9,0)</f>
        <v>0</v>
      </c>
      <c r="DU478" s="22">
        <f>Target_AM[[#This Row],[PROPORSI]]*VLOOKUP(Target_AM[[#This Row],[NIPNAS]],Target_CC[],COLUMN(DG$2)+9,0)</f>
        <v>0</v>
      </c>
      <c r="DV478" s="22">
        <f>Target_AM[[#This Row],[PROPORSI]]*VLOOKUP(Target_AM[[#This Row],[NIPNAS]],Target_CC[],COLUMN(DH$2)+9,0)</f>
        <v>0</v>
      </c>
      <c r="DW478" s="22">
        <f>Target_AM[[#This Row],[PROPORSI]]*VLOOKUP(Target_AM[[#This Row],[NIPNAS]],Target_CC[],COLUMN(DI$2)+9,0)</f>
        <v>0</v>
      </c>
      <c r="DX478" s="22">
        <f>Target_AM[[#This Row],[PROPORSI]]*VLOOKUP(Target_AM[[#This Row],[NIPNAS]],Target_CC[],COLUMN(DJ$2)+9,0)</f>
        <v>0</v>
      </c>
      <c r="DY478" s="22">
        <f>Target_AM[[#This Row],[PROPORSI]]*VLOOKUP(Target_AM[[#This Row],[NIPNAS]],Target_CC[],COLUMN(DK$2)+9,0)</f>
        <v>0</v>
      </c>
      <c r="DZ478" s="22">
        <f>Target_AM[[#This Row],[PROPORSI]]*VLOOKUP(Target_AM[[#This Row],[NIPNAS]],Target_CC[],COLUMN(DL$2)+9,0)</f>
        <v>0</v>
      </c>
      <c r="EA478" s="22">
        <f>Target_AM[[#This Row],[PROPORSI]]*VLOOKUP(Target_AM[[#This Row],[NIPNAS]],Target_CC[],COLUMN(DM$2)+9,0)</f>
        <v>0</v>
      </c>
    </row>
    <row r="479" spans="2:131" x14ac:dyDescent="0.3">
      <c r="B479">
        <v>406107</v>
      </c>
      <c r="C479" t="s">
        <v>1027</v>
      </c>
      <c r="D479">
        <v>1</v>
      </c>
      <c r="E479" s="8">
        <v>45658</v>
      </c>
      <c r="F479">
        <v>5589469</v>
      </c>
      <c r="G479" t="s">
        <v>907</v>
      </c>
      <c r="J479" t="s">
        <v>888</v>
      </c>
      <c r="K479" t="s">
        <v>22</v>
      </c>
      <c r="L479" t="s">
        <v>159</v>
      </c>
      <c r="M479" t="s">
        <v>18</v>
      </c>
      <c r="N479" s="23">
        <f>Target_AM[[#This Row],[PROPORSI]]*VLOOKUP(Target_AM[[#This Row],[NIPNAS]],Target_CC[],9,0)</f>
        <v>59089991.848473825</v>
      </c>
      <c r="O479" s="22">
        <f>Target_AM[[#This Row],[PROPORSI]]*VLOOKUP(Target_AM[[#This Row],[NIPNAS]],Target_CC[],COLUMN(A$2)+9,0)</f>
        <v>1521680</v>
      </c>
      <c r="P479" s="22">
        <f>Target_AM[[#This Row],[PROPORSI]]*VLOOKUP(Target_AM[[#This Row],[NIPNAS]],Target_CC[],COLUMN(B$2)+9,0)</f>
        <v>2791380</v>
      </c>
      <c r="Q479" s="22">
        <f>Target_AM[[#This Row],[PROPORSI]]*VLOOKUP(Target_AM[[#This Row],[NIPNAS]],Target_CC[],COLUMN(C$2)+9,0)</f>
        <v>2622656</v>
      </c>
      <c r="R479" s="22">
        <f>Target_AM[[#This Row],[PROPORSI]]*VLOOKUP(Target_AM[[#This Row],[NIPNAS]],Target_CC[],COLUMN(D$2)+9,0)</f>
        <v>2278701</v>
      </c>
      <c r="S479" s="22">
        <f>Target_AM[[#This Row],[PROPORSI]]*VLOOKUP(Target_AM[[#This Row],[NIPNAS]],Target_CC[],COLUMN(E$2)+9,0)</f>
        <v>2300526</v>
      </c>
      <c r="T479" s="22">
        <f>Target_AM[[#This Row],[PROPORSI]]*VLOOKUP(Target_AM[[#This Row],[NIPNAS]],Target_CC[],COLUMN(F$2)+9,0)</f>
        <v>2310739</v>
      </c>
      <c r="U479" s="22">
        <f>Target_AM[[#This Row],[PROPORSI]]*VLOOKUP(Target_AM[[#This Row],[NIPNAS]],Target_CC[],COLUMN(G$2)+9,0)</f>
        <v>2545937</v>
      </c>
      <c r="V479" s="22">
        <f>Target_AM[[#This Row],[PROPORSI]]*VLOOKUP(Target_AM[[#This Row],[NIPNAS]],Target_CC[],COLUMN(H$2)+9,0)</f>
        <v>2522244</v>
      </c>
      <c r="W479" s="22">
        <f>Target_AM[[#This Row],[PROPORSI]]*VLOOKUP(Target_AM[[#This Row],[NIPNAS]],Target_CC[],COLUMN(I$2)+9,0)</f>
        <v>2521481</v>
      </c>
      <c r="X479" s="22">
        <f>Target_AM[[#This Row],[PROPORSI]]*VLOOKUP(Target_AM[[#This Row],[NIPNAS]],Target_CC[],COLUMN(J$2)+9,0)</f>
        <v>2542042</v>
      </c>
      <c r="Y479" s="22">
        <f>Target_AM[[#This Row],[PROPORSI]]*VLOOKUP(Target_AM[[#This Row],[NIPNAS]],Target_CC[],COLUMN(K$2)+9,0)</f>
        <v>2509302</v>
      </c>
      <c r="Z479" s="22">
        <f>Target_AM[[#This Row],[PROPORSI]]*VLOOKUP(Target_AM[[#This Row],[NIPNAS]],Target_CC[],COLUMN(L$2)+9,0)</f>
        <v>2509276</v>
      </c>
      <c r="AA479" s="22">
        <f>Target_AM[[#This Row],[PROPORSI]]*VLOOKUP(Target_AM[[#This Row],[NIPNAS]],Target_CC[],COLUMN(M$2)+9,0)</f>
        <v>28975964</v>
      </c>
      <c r="AB479" s="22">
        <f>Target_AM[[#This Row],[PROPORSI]]*VLOOKUP(Target_AM[[#This Row],[NIPNAS]],Target_CC[],COLUMN(N$2)+9,0)</f>
        <v>581567</v>
      </c>
      <c r="AC479" s="22">
        <f>Target_AM[[#This Row],[PROPORSI]]*VLOOKUP(Target_AM[[#This Row],[NIPNAS]],Target_CC[],COLUMN(O$2)+9,0)</f>
        <v>1066831</v>
      </c>
      <c r="AD479" s="22">
        <f>Target_AM[[#This Row],[PROPORSI]]*VLOOKUP(Target_AM[[#This Row],[NIPNAS]],Target_CC[],COLUMN(P$2)+9,0)</f>
        <v>1002347</v>
      </c>
      <c r="AE479" s="22">
        <f>Target_AM[[#This Row],[PROPORSI]]*VLOOKUP(Target_AM[[#This Row],[NIPNAS]],Target_CC[],COLUMN(Q$2)+9,0)</f>
        <v>870891</v>
      </c>
      <c r="AF479" s="22">
        <f>Target_AM[[#This Row],[PROPORSI]]*VLOOKUP(Target_AM[[#This Row],[NIPNAS]],Target_CC[],COLUMN(R$2)+9,0)</f>
        <v>879232</v>
      </c>
      <c r="AG479" s="22">
        <f>Target_AM[[#This Row],[PROPORSI]]*VLOOKUP(Target_AM[[#This Row],[NIPNAS]],Target_CC[],COLUMN(S$2)+9,0)</f>
        <v>883136</v>
      </c>
      <c r="AH479" s="22">
        <f>Target_AM[[#This Row],[PROPORSI]]*VLOOKUP(Target_AM[[#This Row],[NIPNAS]],Target_CC[],COLUMN(T$2)+9,0)</f>
        <v>973025</v>
      </c>
      <c r="AI479" s="22">
        <f>Target_AM[[#This Row],[PROPORSI]]*VLOOKUP(Target_AM[[#This Row],[NIPNAS]],Target_CC[],COLUMN(U$2)+9,0)</f>
        <v>963970</v>
      </c>
      <c r="AJ479" s="22">
        <f>Target_AM[[#This Row],[PROPORSI]]*VLOOKUP(Target_AM[[#This Row],[NIPNAS]],Target_CC[],COLUMN(V$2)+9,0)</f>
        <v>963679</v>
      </c>
      <c r="AK479" s="22">
        <f>Target_AM[[#This Row],[PROPORSI]]*VLOOKUP(Target_AM[[#This Row],[NIPNAS]],Target_CC[],COLUMN(W$2)+9,0)</f>
        <v>971537</v>
      </c>
      <c r="AL479" s="22">
        <f>Target_AM[[#This Row],[PROPORSI]]*VLOOKUP(Target_AM[[#This Row],[NIPNAS]],Target_CC[],COLUMN(X$2)+9,0)</f>
        <v>959024</v>
      </c>
      <c r="AM479" s="22">
        <f>Target_AM[[#This Row],[PROPORSI]]*VLOOKUP(Target_AM[[#This Row],[NIPNAS]],Target_CC[],COLUMN(Y$2)+9,0)</f>
        <v>959014</v>
      </c>
      <c r="AN479" s="22">
        <f>Target_AM[[#This Row],[PROPORSI]]*VLOOKUP(Target_AM[[#This Row],[NIPNAS]],Target_CC[],COLUMN(Z$2)+9,0)</f>
        <v>11074253</v>
      </c>
      <c r="AO479" s="22">
        <f>Target_AM[[#This Row],[PROPORSI]]*VLOOKUP(Target_AM[[#This Row],[NIPNAS]],Target_CC[],COLUMN(AA$2)+9,0)</f>
        <v>2103247</v>
      </c>
      <c r="AP479" s="22">
        <f>Target_AM[[#This Row],[PROPORSI]]*VLOOKUP(Target_AM[[#This Row],[NIPNAS]],Target_CC[],COLUMN(AB$2)+9,0)</f>
        <v>3858211</v>
      </c>
      <c r="AQ479" s="22">
        <f>Target_AM[[#This Row],[PROPORSI]]*VLOOKUP(Target_AM[[#This Row],[NIPNAS]],Target_CC[],COLUMN(AC$2)+9,0)</f>
        <v>3625003</v>
      </c>
      <c r="AR479" s="22">
        <f>Target_AM[[#This Row],[PROPORSI]]*VLOOKUP(Target_AM[[#This Row],[NIPNAS]],Target_CC[],COLUMN(AD$2)+9,0)</f>
        <v>3149592</v>
      </c>
      <c r="AS479" s="22">
        <f>Target_AM[[#This Row],[PROPORSI]]*VLOOKUP(Target_AM[[#This Row],[NIPNAS]],Target_CC[],COLUMN(AE$2)+9,0)</f>
        <v>3179758</v>
      </c>
      <c r="AT479" s="22">
        <f>Target_AM[[#This Row],[PROPORSI]]*VLOOKUP(Target_AM[[#This Row],[NIPNAS]],Target_CC[],COLUMN(AF$2)+9,0)</f>
        <v>3193875</v>
      </c>
      <c r="AU479" s="22">
        <f>Target_AM[[#This Row],[PROPORSI]]*VLOOKUP(Target_AM[[#This Row],[NIPNAS]],Target_CC[],COLUMN(AG$2)+9,0)</f>
        <v>3518962</v>
      </c>
      <c r="AV479" s="22">
        <f>Target_AM[[#This Row],[PROPORSI]]*VLOOKUP(Target_AM[[#This Row],[NIPNAS]],Target_CC[],COLUMN(AH$2)+9,0)</f>
        <v>3486214</v>
      </c>
      <c r="AW479" s="22">
        <f>Target_AM[[#This Row],[PROPORSI]]*VLOOKUP(Target_AM[[#This Row],[NIPNAS]],Target_CC[],COLUMN(AI$2)+9,0)</f>
        <v>3485160</v>
      </c>
      <c r="AX479" s="22">
        <f>Target_AM[[#This Row],[PROPORSI]]*VLOOKUP(Target_AM[[#This Row],[NIPNAS]],Target_CC[],COLUMN(AJ$2)+9,0)</f>
        <v>3513579</v>
      </c>
      <c r="AY479" s="22">
        <f>Target_AM[[#This Row],[PROPORSI]]*VLOOKUP(Target_AM[[#This Row],[NIPNAS]],Target_CC[],COLUMN(AK$2)+9,0)</f>
        <v>3468326</v>
      </c>
      <c r="AZ479" s="22">
        <f>Target_AM[[#This Row],[PROPORSI]]*VLOOKUP(Target_AM[[#This Row],[NIPNAS]],Target_CC[],COLUMN(AL$2)+9,0)</f>
        <v>3468290</v>
      </c>
      <c r="BA479" s="22">
        <f>Target_AM[[#This Row],[PROPORSI]]*VLOOKUP(Target_AM[[#This Row],[NIPNAS]],Target_CC[],COLUMN(AM$2)+9,0)</f>
        <v>40050217</v>
      </c>
      <c r="BB479" s="22">
        <f>Target_AM[[#This Row],[PROPORSI]]*VLOOKUP(Target_AM[[#This Row],[NIPNAS]],Target_CC[],COLUMN(AN$2)+9,0)</f>
        <v>796863</v>
      </c>
      <c r="BC479" s="22">
        <f>Target_AM[[#This Row],[PROPORSI]]*VLOOKUP(Target_AM[[#This Row],[NIPNAS]],Target_CC[],COLUMN(AO$2)+9,0)</f>
        <v>800270</v>
      </c>
      <c r="BD479" s="22">
        <f>Target_AM[[#This Row],[PROPORSI]]*VLOOKUP(Target_AM[[#This Row],[NIPNAS]],Target_CC[],COLUMN(AP$2)+9,0)</f>
        <v>796384</v>
      </c>
      <c r="BE479" s="22">
        <f>Target_AM[[#This Row],[PROPORSI]]*VLOOKUP(Target_AM[[#This Row],[NIPNAS]],Target_CC[],COLUMN(AQ$2)+9,0)</f>
        <v>786373</v>
      </c>
      <c r="BF479" s="22">
        <f>Target_AM[[#This Row],[PROPORSI]]*VLOOKUP(Target_AM[[#This Row],[NIPNAS]],Target_CC[],COLUMN(AR$2)+9,0)</f>
        <v>793936</v>
      </c>
      <c r="BG479" s="22">
        <f>Target_AM[[#This Row],[PROPORSI]]*VLOOKUP(Target_AM[[#This Row],[NIPNAS]],Target_CC[],COLUMN(AS$2)+9,0)</f>
        <v>797473</v>
      </c>
      <c r="BH479" s="22">
        <f>Target_AM[[#This Row],[PROPORSI]]*VLOOKUP(Target_AM[[#This Row],[NIPNAS]],Target_CC[],COLUMN(AT$2)+9,0)</f>
        <v>878692</v>
      </c>
      <c r="BI479" s="22">
        <f>Target_AM[[#This Row],[PROPORSI]]*VLOOKUP(Target_AM[[#This Row],[NIPNAS]],Target_CC[],COLUMN(AU$2)+9,0)</f>
        <v>870482</v>
      </c>
      <c r="BJ479" s="22">
        <f>Target_AM[[#This Row],[PROPORSI]]*VLOOKUP(Target_AM[[#This Row],[NIPNAS]],Target_CC[],COLUMN(AV$2)+9,0)</f>
        <v>870216</v>
      </c>
      <c r="BK479" s="22">
        <f>Target_AM[[#This Row],[PROPORSI]]*VLOOKUP(Target_AM[[#This Row],[NIPNAS]],Target_CC[],COLUMN(AW$2)+9,0)</f>
        <v>877333</v>
      </c>
      <c r="BL479" s="22">
        <f>Target_AM[[#This Row],[PROPORSI]]*VLOOKUP(Target_AM[[#This Row],[NIPNAS]],Target_CC[],COLUMN(AX$2)+9,0)</f>
        <v>865994</v>
      </c>
      <c r="BM479" s="22">
        <f>Target_AM[[#This Row],[PROPORSI]]*VLOOKUP(Target_AM[[#This Row],[NIPNAS]],Target_CC[],COLUMN(AY$2)+9,0)</f>
        <v>865985</v>
      </c>
      <c r="BN479" s="22">
        <f>Target_AM[[#This Row],[PROPORSI]]*VLOOKUP(Target_AM[[#This Row],[NIPNAS]],Target_CC[],COLUMN(AZ$2)+9,0)</f>
        <v>10000001</v>
      </c>
      <c r="BO479" s="22">
        <f>Target_AM[[#This Row],[PROPORSI]]*VLOOKUP(Target_AM[[#This Row],[NIPNAS]],Target_CC[],COLUMN(BA$2)+9,0)</f>
        <v>2324166</v>
      </c>
      <c r="BP479" s="22">
        <f>Target_AM[[#This Row],[PROPORSI]]*VLOOKUP(Target_AM[[#This Row],[NIPNAS]],Target_CC[],COLUMN(BB$2)+9,0)</f>
        <v>2316587</v>
      </c>
      <c r="BQ479" s="22">
        <f>Target_AM[[#This Row],[PROPORSI]]*VLOOKUP(Target_AM[[#This Row],[NIPNAS]],Target_CC[],COLUMN(BC$2)+9,0)</f>
        <v>2303035</v>
      </c>
      <c r="BR479" s="22">
        <f>Target_AM[[#This Row],[PROPORSI]]*VLOOKUP(Target_AM[[#This Row],[NIPNAS]],Target_CC[],COLUMN(BD$2)+9,0)</f>
        <v>2648697</v>
      </c>
      <c r="BS479" s="22">
        <f>Target_AM[[#This Row],[PROPORSI]]*VLOOKUP(Target_AM[[#This Row],[NIPNAS]],Target_CC[],COLUMN(BE$2)+9,0)</f>
        <v>2648697</v>
      </c>
      <c r="BT479" s="22">
        <f>Target_AM[[#This Row],[PROPORSI]]*VLOOKUP(Target_AM[[#This Row],[NIPNAS]],Target_CC[],COLUMN(BF$2)+9,0)</f>
        <v>2648697</v>
      </c>
      <c r="BU479" s="22">
        <f>Target_AM[[#This Row],[PROPORSI]]*VLOOKUP(Target_AM[[#This Row],[NIPNAS]],Target_CC[],COLUMN(BG$2)+9,0)</f>
        <v>2648697</v>
      </c>
      <c r="BV479" s="22">
        <f>Target_AM[[#This Row],[PROPORSI]]*VLOOKUP(Target_AM[[#This Row],[NIPNAS]],Target_CC[],COLUMN(BH$2)+9,0)</f>
        <v>2648697</v>
      </c>
      <c r="BW479" s="22">
        <f>Target_AM[[#This Row],[PROPORSI]]*VLOOKUP(Target_AM[[#This Row],[NIPNAS]],Target_CC[],COLUMN(BI$2)+9,0)</f>
        <v>2648697</v>
      </c>
      <c r="BX479" s="22">
        <f>Target_AM[[#This Row],[PROPORSI]]*VLOOKUP(Target_AM[[#This Row],[NIPNAS]],Target_CC[],COLUMN(BJ$2)+9,0)</f>
        <v>2648697</v>
      </c>
      <c r="BY479" s="22">
        <f>Target_AM[[#This Row],[PROPORSI]]*VLOOKUP(Target_AM[[#This Row],[NIPNAS]],Target_CC[],COLUMN(BK$2)+9,0)</f>
        <v>2648697</v>
      </c>
      <c r="BZ479" s="22">
        <f>Target_AM[[#This Row],[PROPORSI]]*VLOOKUP(Target_AM[[#This Row],[NIPNAS]],Target_CC[],COLUMN(BL$2)+9,0)</f>
        <v>2648697</v>
      </c>
      <c r="CA479" s="22">
        <f>Target_AM[[#This Row],[PROPORSI]]*VLOOKUP(Target_AM[[#This Row],[NIPNAS]],Target_CC[],COLUMN(BM$2)+9,0)</f>
        <v>30782061</v>
      </c>
      <c r="CB479" s="22">
        <f>Target_AM[[#This Row],[PROPORSI]]*VLOOKUP(Target_AM[[#This Row],[NIPNAS]],Target_CC[],COLUMN(BN$2)+9,0)</f>
        <v>0</v>
      </c>
      <c r="CC479" s="22">
        <f>Target_AM[[#This Row],[PROPORSI]]*VLOOKUP(Target_AM[[#This Row],[NIPNAS]],Target_CC[],COLUMN(BO$2)+9,0)</f>
        <v>0</v>
      </c>
      <c r="CD479" s="22">
        <f>Target_AM[[#This Row],[PROPORSI]]*VLOOKUP(Target_AM[[#This Row],[NIPNAS]],Target_CC[],COLUMN(BP$2)+9,0)</f>
        <v>0</v>
      </c>
      <c r="CE479" s="22">
        <f>Target_AM[[#This Row],[PROPORSI]]*VLOOKUP(Target_AM[[#This Row],[NIPNAS]],Target_CC[],COLUMN(BQ$2)+9,0)</f>
        <v>0</v>
      </c>
      <c r="CF479" s="22">
        <f>Target_AM[[#This Row],[PROPORSI]]*VLOOKUP(Target_AM[[#This Row],[NIPNAS]],Target_CC[],COLUMN(BR$2)+9,0)</f>
        <v>0</v>
      </c>
      <c r="CG479" s="22">
        <f>Target_AM[[#This Row],[PROPORSI]]*VLOOKUP(Target_AM[[#This Row],[NIPNAS]],Target_CC[],COLUMN(BS$2)+9,0)</f>
        <v>0</v>
      </c>
      <c r="CH479" s="22">
        <f>Target_AM[[#This Row],[PROPORSI]]*VLOOKUP(Target_AM[[#This Row],[NIPNAS]],Target_CC[],COLUMN(BT$2)+9,0)</f>
        <v>0</v>
      </c>
      <c r="CI479" s="22">
        <f>Target_AM[[#This Row],[PROPORSI]]*VLOOKUP(Target_AM[[#This Row],[NIPNAS]],Target_CC[],COLUMN(BU$2)+9,0)</f>
        <v>0</v>
      </c>
      <c r="CJ479" s="22">
        <f>Target_AM[[#This Row],[PROPORSI]]*VLOOKUP(Target_AM[[#This Row],[NIPNAS]],Target_CC[],COLUMN(BV$2)+9,0)</f>
        <v>0</v>
      </c>
      <c r="CK479" s="22">
        <f>Target_AM[[#This Row],[PROPORSI]]*VLOOKUP(Target_AM[[#This Row],[NIPNAS]],Target_CC[],COLUMN(BW$2)+9,0)</f>
        <v>0</v>
      </c>
      <c r="CL479" s="22">
        <f>Target_AM[[#This Row],[PROPORSI]]*VLOOKUP(Target_AM[[#This Row],[NIPNAS]],Target_CC[],COLUMN(BX$2)+9,0)</f>
        <v>0</v>
      </c>
      <c r="CM479" s="22">
        <f>Target_AM[[#This Row],[PROPORSI]]*VLOOKUP(Target_AM[[#This Row],[NIPNAS]],Target_CC[],COLUMN(BY$2)+9,0)</f>
        <v>0</v>
      </c>
      <c r="CN479" s="22">
        <f>Target_AM[[#This Row],[PROPORSI]]*VLOOKUP(Target_AM[[#This Row],[NIPNAS]],Target_CC[],COLUMN(BZ$2)+9,0)</f>
        <v>0</v>
      </c>
      <c r="CO479" s="22">
        <f>Target_AM[[#This Row],[PROPORSI]]*VLOOKUP(Target_AM[[#This Row],[NIPNAS]],Target_CC[],COLUMN(CA$2)+9,0)</f>
        <v>2634278</v>
      </c>
      <c r="CP479" s="22">
        <f>Target_AM[[#This Row],[PROPORSI]]*VLOOKUP(Target_AM[[#This Row],[NIPNAS]],Target_CC[],COLUMN(CB$2)+9,0)</f>
        <v>2632573</v>
      </c>
      <c r="CQ479" s="22">
        <f>Target_AM[[#This Row],[PROPORSI]]*VLOOKUP(Target_AM[[#This Row],[NIPNAS]],Target_CC[],COLUMN(CC$2)+9,0)</f>
        <v>2648697</v>
      </c>
      <c r="CR479" s="22">
        <f>Target_AM[[#This Row],[PROPORSI]]*VLOOKUP(Target_AM[[#This Row],[NIPNAS]],Target_CC[],COLUMN(CD$2)+9,0)</f>
        <v>2648697</v>
      </c>
      <c r="CS479" s="22">
        <f>Target_AM[[#This Row],[PROPORSI]]*VLOOKUP(Target_AM[[#This Row],[NIPNAS]],Target_CC[],COLUMN(CE$2)+9,0)</f>
        <v>2648697</v>
      </c>
      <c r="CT479" s="22">
        <f>Target_AM[[#This Row],[PROPORSI]]*VLOOKUP(Target_AM[[#This Row],[NIPNAS]],Target_CC[],COLUMN(CF$2)+9,0)</f>
        <v>2648697</v>
      </c>
      <c r="CU479" s="22">
        <f>Target_AM[[#This Row],[PROPORSI]]*VLOOKUP(Target_AM[[#This Row],[NIPNAS]],Target_CC[],COLUMN(CG$2)+9,0)</f>
        <v>2648697</v>
      </c>
      <c r="CV479" s="22">
        <f>Target_AM[[#This Row],[PROPORSI]]*VLOOKUP(Target_AM[[#This Row],[NIPNAS]],Target_CC[],COLUMN(CH$2)+9,0)</f>
        <v>2648697</v>
      </c>
      <c r="CW479" s="22">
        <f>Target_AM[[#This Row],[PROPORSI]]*VLOOKUP(Target_AM[[#This Row],[NIPNAS]],Target_CC[],COLUMN(CI$2)+9,0)</f>
        <v>2648697</v>
      </c>
      <c r="CX479" s="22">
        <f>Target_AM[[#This Row],[PROPORSI]]*VLOOKUP(Target_AM[[#This Row],[NIPNAS]],Target_CC[],COLUMN(CJ$2)+9,0)</f>
        <v>2648697</v>
      </c>
      <c r="CY479" s="22">
        <f>Target_AM[[#This Row],[PROPORSI]]*VLOOKUP(Target_AM[[#This Row],[NIPNAS]],Target_CC[],COLUMN(CK$2)+9,0)</f>
        <v>2648697</v>
      </c>
      <c r="CZ479" s="22">
        <f>Target_AM[[#This Row],[PROPORSI]]*VLOOKUP(Target_AM[[#This Row],[NIPNAS]],Target_CC[],COLUMN(CL$2)+9,0)</f>
        <v>2648697</v>
      </c>
      <c r="DA479" s="22">
        <f>Target_AM[[#This Row],[PROPORSI]]*VLOOKUP(Target_AM[[#This Row],[NIPNAS]],Target_CC[],COLUMN(CM$2)+9,0)</f>
        <v>31753821</v>
      </c>
      <c r="DB479" s="22">
        <f>Target_AM[[#This Row],[PROPORSI]]*VLOOKUP(Target_AM[[#This Row],[NIPNAS]],Target_CC[],COLUMN(CN$2)+9,0)</f>
        <v>0</v>
      </c>
      <c r="DC479" s="22">
        <f>Target_AM[[#This Row],[PROPORSI]]*VLOOKUP(Target_AM[[#This Row],[NIPNAS]],Target_CC[],COLUMN(CO$2)+9,0)</f>
        <v>0</v>
      </c>
      <c r="DD479" s="22">
        <f>Target_AM[[#This Row],[PROPORSI]]*VLOOKUP(Target_AM[[#This Row],[NIPNAS]],Target_CC[],COLUMN(CP$2)+9,0)</f>
        <v>0</v>
      </c>
      <c r="DE479" s="22">
        <f>Target_AM[[#This Row],[PROPORSI]]*VLOOKUP(Target_AM[[#This Row],[NIPNAS]],Target_CC[],COLUMN(CQ$2)+9,0)</f>
        <v>0</v>
      </c>
      <c r="DF479" s="22">
        <f>Target_AM[[#This Row],[PROPORSI]]*VLOOKUP(Target_AM[[#This Row],[NIPNAS]],Target_CC[],COLUMN(CR$2)+9,0)</f>
        <v>0</v>
      </c>
      <c r="DG479" s="22">
        <f>Target_AM[[#This Row],[PROPORSI]]*VLOOKUP(Target_AM[[#This Row],[NIPNAS]],Target_CC[],COLUMN(CS$2)+9,0)</f>
        <v>0</v>
      </c>
      <c r="DH479" s="22">
        <f>Target_AM[[#This Row],[PROPORSI]]*VLOOKUP(Target_AM[[#This Row],[NIPNAS]],Target_CC[],COLUMN(CT$2)+9,0)</f>
        <v>0</v>
      </c>
      <c r="DI479" s="22">
        <f>Target_AM[[#This Row],[PROPORSI]]*VLOOKUP(Target_AM[[#This Row],[NIPNAS]],Target_CC[],COLUMN(CU$2)+9,0)</f>
        <v>0</v>
      </c>
      <c r="DJ479" s="22">
        <f>Target_AM[[#This Row],[PROPORSI]]*VLOOKUP(Target_AM[[#This Row],[NIPNAS]],Target_CC[],COLUMN(CV$2)+9,0)</f>
        <v>0</v>
      </c>
      <c r="DK479" s="22">
        <f>Target_AM[[#This Row],[PROPORSI]]*VLOOKUP(Target_AM[[#This Row],[NIPNAS]],Target_CC[],COLUMN(CW$2)+9,0)</f>
        <v>0</v>
      </c>
      <c r="DL479" s="22">
        <f>Target_AM[[#This Row],[PROPORSI]]*VLOOKUP(Target_AM[[#This Row],[NIPNAS]],Target_CC[],COLUMN(CX$2)+9,0)</f>
        <v>0</v>
      </c>
      <c r="DM479" s="22">
        <f>Target_AM[[#This Row],[PROPORSI]]*VLOOKUP(Target_AM[[#This Row],[NIPNAS]],Target_CC[],COLUMN(CY$2)+9,0)</f>
        <v>0</v>
      </c>
      <c r="DN479" s="22">
        <f>Target_AM[[#This Row],[PROPORSI]]*VLOOKUP(Target_AM[[#This Row],[NIPNAS]],Target_CC[],COLUMN(CZ$2)+9,0)</f>
        <v>0</v>
      </c>
      <c r="DO479" s="22">
        <f>Target_AM[[#This Row],[PROPORSI]]*VLOOKUP(Target_AM[[#This Row],[NIPNAS]],Target_CC[],COLUMN(DA$2)+9,0)</f>
        <v>0</v>
      </c>
      <c r="DP479" s="22">
        <f>Target_AM[[#This Row],[PROPORSI]]*VLOOKUP(Target_AM[[#This Row],[NIPNAS]],Target_CC[],COLUMN(DB$2)+9,0)</f>
        <v>0</v>
      </c>
      <c r="DQ479" s="22">
        <f>Target_AM[[#This Row],[PROPORSI]]*VLOOKUP(Target_AM[[#This Row],[NIPNAS]],Target_CC[],COLUMN(DC$2)+9,0)</f>
        <v>0</v>
      </c>
      <c r="DR479" s="22">
        <f>Target_AM[[#This Row],[PROPORSI]]*VLOOKUP(Target_AM[[#This Row],[NIPNAS]],Target_CC[],COLUMN(DD$2)+9,0)</f>
        <v>0</v>
      </c>
      <c r="DS479" s="22">
        <f>Target_AM[[#This Row],[PROPORSI]]*VLOOKUP(Target_AM[[#This Row],[NIPNAS]],Target_CC[],COLUMN(DE$2)+9,0)</f>
        <v>0</v>
      </c>
      <c r="DT479" s="22">
        <f>Target_AM[[#This Row],[PROPORSI]]*VLOOKUP(Target_AM[[#This Row],[NIPNAS]],Target_CC[],COLUMN(DF$2)+9,0)</f>
        <v>0</v>
      </c>
      <c r="DU479" s="22">
        <f>Target_AM[[#This Row],[PROPORSI]]*VLOOKUP(Target_AM[[#This Row],[NIPNAS]],Target_CC[],COLUMN(DG$2)+9,0)</f>
        <v>0</v>
      </c>
      <c r="DV479" s="22">
        <f>Target_AM[[#This Row],[PROPORSI]]*VLOOKUP(Target_AM[[#This Row],[NIPNAS]],Target_CC[],COLUMN(DH$2)+9,0)</f>
        <v>0</v>
      </c>
      <c r="DW479" s="22">
        <f>Target_AM[[#This Row],[PROPORSI]]*VLOOKUP(Target_AM[[#This Row],[NIPNAS]],Target_CC[],COLUMN(DI$2)+9,0)</f>
        <v>0</v>
      </c>
      <c r="DX479" s="22">
        <f>Target_AM[[#This Row],[PROPORSI]]*VLOOKUP(Target_AM[[#This Row],[NIPNAS]],Target_CC[],COLUMN(DJ$2)+9,0)</f>
        <v>0</v>
      </c>
      <c r="DY479" s="22">
        <f>Target_AM[[#This Row],[PROPORSI]]*VLOOKUP(Target_AM[[#This Row],[NIPNAS]],Target_CC[],COLUMN(DK$2)+9,0)</f>
        <v>0</v>
      </c>
      <c r="DZ479" s="22">
        <f>Target_AM[[#This Row],[PROPORSI]]*VLOOKUP(Target_AM[[#This Row],[NIPNAS]],Target_CC[],COLUMN(DL$2)+9,0)</f>
        <v>0</v>
      </c>
      <c r="EA479" s="22">
        <f>Target_AM[[#This Row],[PROPORSI]]*VLOOKUP(Target_AM[[#This Row],[NIPNAS]],Target_CC[],COLUMN(DM$2)+9,0)</f>
        <v>0</v>
      </c>
    </row>
    <row r="480" spans="2:131" x14ac:dyDescent="0.3">
      <c r="B480">
        <v>402739</v>
      </c>
      <c r="C480" t="s">
        <v>993</v>
      </c>
      <c r="D480">
        <v>1</v>
      </c>
      <c r="E480" s="8">
        <v>45658</v>
      </c>
      <c r="F480">
        <v>5586912</v>
      </c>
      <c r="G480" t="s">
        <v>849</v>
      </c>
      <c r="J480" t="s">
        <v>296</v>
      </c>
      <c r="K480" t="s">
        <v>26</v>
      </c>
      <c r="L480" t="s">
        <v>159</v>
      </c>
      <c r="M480" t="s">
        <v>29</v>
      </c>
      <c r="N480" s="23">
        <f>Target_AM[[#This Row],[PROPORSI]]*VLOOKUP(Target_AM[[#This Row],[NIPNAS]],Target_CC[],9,0)</f>
        <v>1941577653.1445239</v>
      </c>
      <c r="O480" s="22">
        <f>Target_AM[[#This Row],[PROPORSI]]*VLOOKUP(Target_AM[[#This Row],[NIPNAS]],Target_CC[],COLUMN(A$2)+9,0)</f>
        <v>131349753.9655</v>
      </c>
      <c r="P480" s="22">
        <f>Target_AM[[#This Row],[PROPORSI]]*VLOOKUP(Target_AM[[#This Row],[NIPNAS]],Target_CC[],COLUMN(B$2)+9,0)</f>
        <v>130689065.02949999</v>
      </c>
      <c r="Q480" s="22">
        <f>Target_AM[[#This Row],[PROPORSI]]*VLOOKUP(Target_AM[[#This Row],[NIPNAS]],Target_CC[],COLUMN(C$2)+9,0)</f>
        <v>130792400.40549996</v>
      </c>
      <c r="R480" s="22">
        <f>Target_AM[[#This Row],[PROPORSI]]*VLOOKUP(Target_AM[[#This Row],[NIPNAS]],Target_CC[],COLUMN(D$2)+9,0)</f>
        <v>130572920.65149999</v>
      </c>
      <c r="S480" s="22">
        <f>Target_AM[[#This Row],[PROPORSI]]*VLOOKUP(Target_AM[[#This Row],[NIPNAS]],Target_CC[],COLUMN(E$2)+9,0)</f>
        <v>130088697.95649999</v>
      </c>
      <c r="T480" s="22">
        <f>Target_AM[[#This Row],[PROPORSI]]*VLOOKUP(Target_AM[[#This Row],[NIPNAS]],Target_CC[],COLUMN(F$2)+9,0)</f>
        <v>129836764.01750001</v>
      </c>
      <c r="U480" s="22">
        <f>Target_AM[[#This Row],[PROPORSI]]*VLOOKUP(Target_AM[[#This Row],[NIPNAS]],Target_CC[],COLUMN(G$2)+9,0)</f>
        <v>130614765.748</v>
      </c>
      <c r="V480" s="22">
        <f>Target_AM[[#This Row],[PROPORSI]]*VLOOKUP(Target_AM[[#This Row],[NIPNAS]],Target_CC[],COLUMN(H$2)+9,0)</f>
        <v>131115215.53549999</v>
      </c>
      <c r="W480" s="22">
        <f>Target_AM[[#This Row],[PROPORSI]]*VLOOKUP(Target_AM[[#This Row],[NIPNAS]],Target_CC[],COLUMN(I$2)+9,0)</f>
        <v>130982844.065</v>
      </c>
      <c r="X480" s="22">
        <f>Target_AM[[#This Row],[PROPORSI]]*VLOOKUP(Target_AM[[#This Row],[NIPNAS]],Target_CC[],COLUMN(J$2)+9,0)</f>
        <v>131011880.1595</v>
      </c>
      <c r="Y480" s="22">
        <f>Target_AM[[#This Row],[PROPORSI]]*VLOOKUP(Target_AM[[#This Row],[NIPNAS]],Target_CC[],COLUMN(K$2)+9,0)</f>
        <v>131086179.441</v>
      </c>
      <c r="Z480" s="22">
        <f>Target_AM[[#This Row],[PROPORSI]]*VLOOKUP(Target_AM[[#This Row],[NIPNAS]],Target_CC[],COLUMN(L$2)+9,0)</f>
        <v>130850472.59449996</v>
      </c>
      <c r="AA480" s="22">
        <f>Target_AM[[#This Row],[PROPORSI]]*VLOOKUP(Target_AM[[#This Row],[NIPNAS]],Target_CC[],COLUMN(M$2)+9,0)</f>
        <v>1568990959.5695</v>
      </c>
      <c r="AB480" s="22">
        <f>Target_AM[[#This Row],[PROPORSI]]*VLOOKUP(Target_AM[[#This Row],[NIPNAS]],Target_CC[],COLUMN(N$2)+9,0)</f>
        <v>0</v>
      </c>
      <c r="AC480" s="22">
        <f>Target_AM[[#This Row],[PROPORSI]]*VLOOKUP(Target_AM[[#This Row],[NIPNAS]],Target_CC[],COLUMN(O$2)+9,0)</f>
        <v>690859.22431823774</v>
      </c>
      <c r="AD480" s="22">
        <f>Target_AM[[#This Row],[PROPORSI]]*VLOOKUP(Target_AM[[#This Row],[NIPNAS]],Target_CC[],COLUMN(P$2)+9,0)</f>
        <v>683729.23020126333</v>
      </c>
      <c r="AE480" s="22">
        <f>Target_AM[[#This Row],[PROPORSI]]*VLOOKUP(Target_AM[[#This Row],[NIPNAS]],Target_CC[],COLUMN(Q$2)+9,0)</f>
        <v>537486.86343142285</v>
      </c>
      <c r="AF480" s="22">
        <f>Target_AM[[#This Row],[PROPORSI]]*VLOOKUP(Target_AM[[#This Row],[NIPNAS]],Target_CC[],COLUMN(R$2)+9,0)</f>
        <v>586231.66372162709</v>
      </c>
      <c r="AG480" s="22">
        <f>Target_AM[[#This Row],[PROPORSI]]*VLOOKUP(Target_AM[[#This Row],[NIPNAS]],Target_CC[],COLUMN(S$2)+9,0)</f>
        <v>571553.53985494352</v>
      </c>
      <c r="AH480" s="22">
        <f>Target_AM[[#This Row],[PROPORSI]]*VLOOKUP(Target_AM[[#This Row],[NIPNAS]],Target_CC[],COLUMN(T$2)+9,0)</f>
        <v>710365.72728492401</v>
      </c>
      <c r="AI480" s="22">
        <f>Target_AM[[#This Row],[PROPORSI]]*VLOOKUP(Target_AM[[#This Row],[NIPNAS]],Target_CC[],COLUMN(U$2)+9,0)</f>
        <v>598269.13892134407</v>
      </c>
      <c r="AJ480" s="22">
        <f>Target_AM[[#This Row],[PROPORSI]]*VLOOKUP(Target_AM[[#This Row],[NIPNAS]],Target_CC[],COLUMN(V$2)+9,0)</f>
        <v>715610.41381648171</v>
      </c>
      <c r="AK480" s="22">
        <f>Target_AM[[#This Row],[PROPORSI]]*VLOOKUP(Target_AM[[#This Row],[NIPNAS]],Target_CC[],COLUMN(W$2)+9,0)</f>
        <v>720720.50871695695</v>
      </c>
      <c r="AL480" s="22">
        <f>Target_AM[[#This Row],[PROPORSI]]*VLOOKUP(Target_AM[[#This Row],[NIPNAS]],Target_CC[],COLUMN(X$2)+9,0)</f>
        <v>611960.29877694696</v>
      </c>
      <c r="AM480" s="22">
        <f>Target_AM[[#This Row],[PROPORSI]]*VLOOKUP(Target_AM[[#This Row],[NIPNAS]],Target_CC[],COLUMN(Y$2)+9,0)</f>
        <v>623089.45347582689</v>
      </c>
      <c r="AN480" s="22">
        <f>Target_AM[[#This Row],[PROPORSI]]*VLOOKUP(Target_AM[[#This Row],[NIPNAS]],Target_CC[],COLUMN(Z$2)+9,0)</f>
        <v>7049876.062519975</v>
      </c>
      <c r="AO480" s="22">
        <f>Target_AM[[#This Row],[PROPORSI]]*VLOOKUP(Target_AM[[#This Row],[NIPNAS]],Target_CC[],COLUMN(AA$2)+9,0)</f>
        <v>131349753.9655</v>
      </c>
      <c r="AP480" s="22">
        <f>Target_AM[[#This Row],[PROPORSI]]*VLOOKUP(Target_AM[[#This Row],[NIPNAS]],Target_CC[],COLUMN(AB$2)+9,0)</f>
        <v>131379924.25381823</v>
      </c>
      <c r="AQ480" s="22">
        <f>Target_AM[[#This Row],[PROPORSI]]*VLOOKUP(Target_AM[[#This Row],[NIPNAS]],Target_CC[],COLUMN(AC$2)+9,0)</f>
        <v>131476129.63570122</v>
      </c>
      <c r="AR480" s="22">
        <f>Target_AM[[#This Row],[PROPORSI]]*VLOOKUP(Target_AM[[#This Row],[NIPNAS]],Target_CC[],COLUMN(AD$2)+9,0)</f>
        <v>131110407.51493141</v>
      </c>
      <c r="AS480" s="22">
        <f>Target_AM[[#This Row],[PROPORSI]]*VLOOKUP(Target_AM[[#This Row],[NIPNAS]],Target_CC[],COLUMN(AE$2)+9,0)</f>
        <v>130674929.62022161</v>
      </c>
      <c r="AT480" s="22">
        <f>Target_AM[[#This Row],[PROPORSI]]*VLOOKUP(Target_AM[[#This Row],[NIPNAS]],Target_CC[],COLUMN(AF$2)+9,0)</f>
        <v>130408317.55735496</v>
      </c>
      <c r="AU480" s="22">
        <f>Target_AM[[#This Row],[PROPORSI]]*VLOOKUP(Target_AM[[#This Row],[NIPNAS]],Target_CC[],COLUMN(AG$2)+9,0)</f>
        <v>131325131.47528492</v>
      </c>
      <c r="AV480" s="22">
        <f>Target_AM[[#This Row],[PROPORSI]]*VLOOKUP(Target_AM[[#This Row],[NIPNAS]],Target_CC[],COLUMN(AH$2)+9,0)</f>
        <v>131713484.67442134</v>
      </c>
      <c r="AW480" s="22">
        <f>Target_AM[[#This Row],[PROPORSI]]*VLOOKUP(Target_AM[[#This Row],[NIPNAS]],Target_CC[],COLUMN(AI$2)+9,0)</f>
        <v>131698454.47881648</v>
      </c>
      <c r="AX480" s="22">
        <f>Target_AM[[#This Row],[PROPORSI]]*VLOOKUP(Target_AM[[#This Row],[NIPNAS]],Target_CC[],COLUMN(AJ$2)+9,0)</f>
        <v>131732600.66821696</v>
      </c>
      <c r="AY480" s="22">
        <f>Target_AM[[#This Row],[PROPORSI]]*VLOOKUP(Target_AM[[#This Row],[NIPNAS]],Target_CC[],COLUMN(AK$2)+9,0)</f>
        <v>131698139.73977694</v>
      </c>
      <c r="AZ480" s="22">
        <f>Target_AM[[#This Row],[PROPORSI]]*VLOOKUP(Target_AM[[#This Row],[NIPNAS]],Target_CC[],COLUMN(AL$2)+9,0)</f>
        <v>131473562.04797579</v>
      </c>
      <c r="BA480" s="22">
        <f>Target_AM[[#This Row],[PROPORSI]]*VLOOKUP(Target_AM[[#This Row],[NIPNAS]],Target_CC[],COLUMN(AM$2)+9,0)</f>
        <v>1576040835.6320198</v>
      </c>
      <c r="BB480" s="22">
        <f>Target_AM[[#This Row],[PROPORSI]]*VLOOKUP(Target_AM[[#This Row],[NIPNAS]],Target_CC[],COLUMN(AN$2)+9,0)</f>
        <v>0</v>
      </c>
      <c r="BC480" s="22">
        <f>Target_AM[[#This Row],[PROPORSI]]*VLOOKUP(Target_AM[[#This Row],[NIPNAS]],Target_CC[],COLUMN(AO$2)+9,0)</f>
        <v>0</v>
      </c>
      <c r="BD480" s="22">
        <f>Target_AM[[#This Row],[PROPORSI]]*VLOOKUP(Target_AM[[#This Row],[NIPNAS]],Target_CC[],COLUMN(AP$2)+9,0)</f>
        <v>0</v>
      </c>
      <c r="BE480" s="22">
        <f>Target_AM[[#This Row],[PROPORSI]]*VLOOKUP(Target_AM[[#This Row],[NIPNAS]],Target_CC[],COLUMN(AQ$2)+9,0)</f>
        <v>0</v>
      </c>
      <c r="BF480" s="22">
        <f>Target_AM[[#This Row],[PROPORSI]]*VLOOKUP(Target_AM[[#This Row],[NIPNAS]],Target_CC[],COLUMN(AR$2)+9,0)</f>
        <v>0</v>
      </c>
      <c r="BG480" s="22">
        <f>Target_AM[[#This Row],[PROPORSI]]*VLOOKUP(Target_AM[[#This Row],[NIPNAS]],Target_CC[],COLUMN(AS$2)+9,0)</f>
        <v>0</v>
      </c>
      <c r="BH480" s="22">
        <f>Target_AM[[#This Row],[PROPORSI]]*VLOOKUP(Target_AM[[#This Row],[NIPNAS]],Target_CC[],COLUMN(AT$2)+9,0)</f>
        <v>0</v>
      </c>
      <c r="BI480" s="22">
        <f>Target_AM[[#This Row],[PROPORSI]]*VLOOKUP(Target_AM[[#This Row],[NIPNAS]],Target_CC[],COLUMN(AU$2)+9,0)</f>
        <v>0</v>
      </c>
      <c r="BJ480" s="22">
        <f>Target_AM[[#This Row],[PROPORSI]]*VLOOKUP(Target_AM[[#This Row],[NIPNAS]],Target_CC[],COLUMN(AV$2)+9,0)</f>
        <v>0</v>
      </c>
      <c r="BK480" s="22">
        <f>Target_AM[[#This Row],[PROPORSI]]*VLOOKUP(Target_AM[[#This Row],[NIPNAS]],Target_CC[],COLUMN(AW$2)+9,0)</f>
        <v>0</v>
      </c>
      <c r="BL480" s="22">
        <f>Target_AM[[#This Row],[PROPORSI]]*VLOOKUP(Target_AM[[#This Row],[NIPNAS]],Target_CC[],COLUMN(AX$2)+9,0)</f>
        <v>0</v>
      </c>
      <c r="BM480" s="22">
        <f>Target_AM[[#This Row],[PROPORSI]]*VLOOKUP(Target_AM[[#This Row],[NIPNAS]],Target_CC[],COLUMN(AY$2)+9,0)</f>
        <v>0</v>
      </c>
      <c r="BN480" s="22">
        <f>Target_AM[[#This Row],[PROPORSI]]*VLOOKUP(Target_AM[[#This Row],[NIPNAS]],Target_CC[],COLUMN(AZ$2)+9,0)</f>
        <v>0</v>
      </c>
      <c r="BO480" s="22">
        <f>Target_AM[[#This Row],[PROPORSI]]*VLOOKUP(Target_AM[[#This Row],[NIPNAS]],Target_CC[],COLUMN(BA$2)+9,0)</f>
        <v>126732481</v>
      </c>
      <c r="BP480" s="22">
        <f>Target_AM[[#This Row],[PROPORSI]]*VLOOKUP(Target_AM[[#This Row],[NIPNAS]],Target_CC[],COLUMN(BB$2)+9,0)</f>
        <v>125419481</v>
      </c>
      <c r="BQ480" s="22">
        <f>Target_AM[[#This Row],[PROPORSI]]*VLOOKUP(Target_AM[[#This Row],[NIPNAS]],Target_CC[],COLUMN(BC$2)+9,0)</f>
        <v>115001580</v>
      </c>
      <c r="BR480" s="22">
        <f>Target_AM[[#This Row],[PROPORSI]]*VLOOKUP(Target_AM[[#This Row],[NIPNAS]],Target_CC[],COLUMN(BD$2)+9,0)</f>
        <v>110375152.84999999</v>
      </c>
      <c r="BS480" s="22">
        <f>Target_AM[[#This Row],[PROPORSI]]*VLOOKUP(Target_AM[[#This Row],[NIPNAS]],Target_CC[],COLUMN(BE$2)+9,0)</f>
        <v>110375152.84999999</v>
      </c>
      <c r="BT480" s="22">
        <f>Target_AM[[#This Row],[PROPORSI]]*VLOOKUP(Target_AM[[#This Row],[NIPNAS]],Target_CC[],COLUMN(BF$2)+9,0)</f>
        <v>110375152.84999999</v>
      </c>
      <c r="BU480" s="22">
        <f>Target_AM[[#This Row],[PROPORSI]]*VLOOKUP(Target_AM[[#This Row],[NIPNAS]],Target_CC[],COLUMN(BG$2)+9,0)</f>
        <v>110375152.84999999</v>
      </c>
      <c r="BV480" s="22">
        <f>Target_AM[[#This Row],[PROPORSI]]*VLOOKUP(Target_AM[[#This Row],[NIPNAS]],Target_CC[],COLUMN(BH$2)+9,0)</f>
        <v>110375152.84999999</v>
      </c>
      <c r="BW480" s="22">
        <f>Target_AM[[#This Row],[PROPORSI]]*VLOOKUP(Target_AM[[#This Row],[NIPNAS]],Target_CC[],COLUMN(BI$2)+9,0)</f>
        <v>110375152.84999999</v>
      </c>
      <c r="BX480" s="22">
        <f>Target_AM[[#This Row],[PROPORSI]]*VLOOKUP(Target_AM[[#This Row],[NIPNAS]],Target_CC[],COLUMN(BJ$2)+9,0)</f>
        <v>110375152.84999999</v>
      </c>
      <c r="BY480" s="22">
        <f>Target_AM[[#This Row],[PROPORSI]]*VLOOKUP(Target_AM[[#This Row],[NIPNAS]],Target_CC[],COLUMN(BK$2)+9,0)</f>
        <v>110375152.84999999</v>
      </c>
      <c r="BZ480" s="22">
        <f>Target_AM[[#This Row],[PROPORSI]]*VLOOKUP(Target_AM[[#This Row],[NIPNAS]],Target_CC[],COLUMN(BL$2)+9,0)</f>
        <v>110375152.84999999</v>
      </c>
      <c r="CA480" s="22">
        <f>Target_AM[[#This Row],[PROPORSI]]*VLOOKUP(Target_AM[[#This Row],[NIPNAS]],Target_CC[],COLUMN(BM$2)+9,0)</f>
        <v>1360529917.6499999</v>
      </c>
      <c r="CB480" s="22">
        <f>Target_AM[[#This Row],[PROPORSI]]*VLOOKUP(Target_AM[[#This Row],[NIPNAS]],Target_CC[],COLUMN(BN$2)+9,0)</f>
        <v>109241800</v>
      </c>
      <c r="CC480" s="22">
        <f>Target_AM[[#This Row],[PROPORSI]]*VLOOKUP(Target_AM[[#This Row],[NIPNAS]],Target_CC[],COLUMN(BO$2)+9,0)</f>
        <v>109033515</v>
      </c>
      <c r="CD480" s="22">
        <f>Target_AM[[#This Row],[PROPORSI]]*VLOOKUP(Target_AM[[#This Row],[NIPNAS]],Target_CC[],COLUMN(BP$2)+9,0)</f>
        <v>99138023</v>
      </c>
      <c r="CE480" s="22">
        <f>Target_AM[[#This Row],[PROPORSI]]*VLOOKUP(Target_AM[[#This Row],[NIPNAS]],Target_CC[],COLUMN(BQ$2)+9,0)</f>
        <v>94181121.849999994</v>
      </c>
      <c r="CF480" s="22">
        <f>Target_AM[[#This Row],[PROPORSI]]*VLOOKUP(Target_AM[[#This Row],[NIPNAS]],Target_CC[],COLUMN(BR$2)+9,0)</f>
        <v>94181121.849999994</v>
      </c>
      <c r="CG480" s="22">
        <f>Target_AM[[#This Row],[PROPORSI]]*VLOOKUP(Target_AM[[#This Row],[NIPNAS]],Target_CC[],COLUMN(BS$2)+9,0)</f>
        <v>94181121.849999994</v>
      </c>
      <c r="CH480" s="22">
        <f>Target_AM[[#This Row],[PROPORSI]]*VLOOKUP(Target_AM[[#This Row],[NIPNAS]],Target_CC[],COLUMN(BT$2)+9,0)</f>
        <v>94181121.849999994</v>
      </c>
      <c r="CI480" s="22">
        <f>Target_AM[[#This Row],[PROPORSI]]*VLOOKUP(Target_AM[[#This Row],[NIPNAS]],Target_CC[],COLUMN(BU$2)+9,0)</f>
        <v>94181121.849999994</v>
      </c>
      <c r="CJ480" s="22">
        <f>Target_AM[[#This Row],[PROPORSI]]*VLOOKUP(Target_AM[[#This Row],[NIPNAS]],Target_CC[],COLUMN(BV$2)+9,0)</f>
        <v>94181121.849999994</v>
      </c>
      <c r="CK480" s="22">
        <f>Target_AM[[#This Row],[PROPORSI]]*VLOOKUP(Target_AM[[#This Row],[NIPNAS]],Target_CC[],COLUMN(BW$2)+9,0)</f>
        <v>94181121.849999994</v>
      </c>
      <c r="CL480" s="22">
        <f>Target_AM[[#This Row],[PROPORSI]]*VLOOKUP(Target_AM[[#This Row],[NIPNAS]],Target_CC[],COLUMN(BX$2)+9,0)</f>
        <v>94181121.849999994</v>
      </c>
      <c r="CM480" s="22">
        <f>Target_AM[[#This Row],[PROPORSI]]*VLOOKUP(Target_AM[[#This Row],[NIPNAS]],Target_CC[],COLUMN(BY$2)+9,0)</f>
        <v>94181121.849999994</v>
      </c>
      <c r="CN480" s="22">
        <f>Target_AM[[#This Row],[PROPORSI]]*VLOOKUP(Target_AM[[#This Row],[NIPNAS]],Target_CC[],COLUMN(BZ$2)+9,0)</f>
        <v>1165043434.6500001</v>
      </c>
      <c r="CO480" s="22">
        <f>Target_AM[[#This Row],[PROPORSI]]*VLOOKUP(Target_AM[[#This Row],[NIPNAS]],Target_CC[],COLUMN(CA$2)+9,0)</f>
        <v>17873035</v>
      </c>
      <c r="CP480" s="22">
        <f>Target_AM[[#This Row],[PROPORSI]]*VLOOKUP(Target_AM[[#This Row],[NIPNAS]],Target_CC[],COLUMN(CB$2)+9,0)</f>
        <v>16672163</v>
      </c>
      <c r="CQ480" s="22">
        <f>Target_AM[[#This Row],[PROPORSI]]*VLOOKUP(Target_AM[[#This Row],[NIPNAS]],Target_CC[],COLUMN(CC$2)+9,0)</f>
        <v>16194031</v>
      </c>
      <c r="CR480" s="22">
        <f>Target_AM[[#This Row],[PROPORSI]]*VLOOKUP(Target_AM[[#This Row],[NIPNAS]],Target_CC[],COLUMN(CD$2)+9,0)</f>
        <v>16194031</v>
      </c>
      <c r="CS480" s="22">
        <f>Target_AM[[#This Row],[PROPORSI]]*VLOOKUP(Target_AM[[#This Row],[NIPNAS]],Target_CC[],COLUMN(CE$2)+9,0)</f>
        <v>16194031</v>
      </c>
      <c r="CT480" s="22">
        <f>Target_AM[[#This Row],[PROPORSI]]*VLOOKUP(Target_AM[[#This Row],[NIPNAS]],Target_CC[],COLUMN(CF$2)+9,0)</f>
        <v>16194031</v>
      </c>
      <c r="CU480" s="22">
        <f>Target_AM[[#This Row],[PROPORSI]]*VLOOKUP(Target_AM[[#This Row],[NIPNAS]],Target_CC[],COLUMN(CG$2)+9,0)</f>
        <v>16194031</v>
      </c>
      <c r="CV480" s="22">
        <f>Target_AM[[#This Row],[PROPORSI]]*VLOOKUP(Target_AM[[#This Row],[NIPNAS]],Target_CC[],COLUMN(CH$2)+9,0)</f>
        <v>16194031</v>
      </c>
      <c r="CW480" s="22">
        <f>Target_AM[[#This Row],[PROPORSI]]*VLOOKUP(Target_AM[[#This Row],[NIPNAS]],Target_CC[],COLUMN(CI$2)+9,0)</f>
        <v>16194031</v>
      </c>
      <c r="CX480" s="22">
        <f>Target_AM[[#This Row],[PROPORSI]]*VLOOKUP(Target_AM[[#This Row],[NIPNAS]],Target_CC[],COLUMN(CJ$2)+9,0)</f>
        <v>16194031</v>
      </c>
      <c r="CY480" s="22">
        <f>Target_AM[[#This Row],[PROPORSI]]*VLOOKUP(Target_AM[[#This Row],[NIPNAS]],Target_CC[],COLUMN(CK$2)+9,0)</f>
        <v>16194031</v>
      </c>
      <c r="CZ480" s="22">
        <f>Target_AM[[#This Row],[PROPORSI]]*VLOOKUP(Target_AM[[#This Row],[NIPNAS]],Target_CC[],COLUMN(CL$2)+9,0)</f>
        <v>16194031</v>
      </c>
      <c r="DA480" s="22">
        <f>Target_AM[[#This Row],[PROPORSI]]*VLOOKUP(Target_AM[[#This Row],[NIPNAS]],Target_CC[],COLUMN(CM$2)+9,0)</f>
        <v>196485508</v>
      </c>
      <c r="DB480" s="22">
        <f>Target_AM[[#This Row],[PROPORSI]]*VLOOKUP(Target_AM[[#This Row],[NIPNAS]],Target_CC[],COLUMN(CN$2)+9,0)</f>
        <v>0</v>
      </c>
      <c r="DC480" s="22">
        <f>Target_AM[[#This Row],[PROPORSI]]*VLOOKUP(Target_AM[[#This Row],[NIPNAS]],Target_CC[],COLUMN(CO$2)+9,0)</f>
        <v>0</v>
      </c>
      <c r="DD480" s="22">
        <f>Target_AM[[#This Row],[PROPORSI]]*VLOOKUP(Target_AM[[#This Row],[NIPNAS]],Target_CC[],COLUMN(CP$2)+9,0)</f>
        <v>0</v>
      </c>
      <c r="DE480" s="22">
        <f>Target_AM[[#This Row],[PROPORSI]]*VLOOKUP(Target_AM[[#This Row],[NIPNAS]],Target_CC[],COLUMN(CQ$2)+9,0)</f>
        <v>0</v>
      </c>
      <c r="DF480" s="22">
        <f>Target_AM[[#This Row],[PROPORSI]]*VLOOKUP(Target_AM[[#This Row],[NIPNAS]],Target_CC[],COLUMN(CR$2)+9,0)</f>
        <v>0</v>
      </c>
      <c r="DG480" s="22">
        <f>Target_AM[[#This Row],[PROPORSI]]*VLOOKUP(Target_AM[[#This Row],[NIPNAS]],Target_CC[],COLUMN(CS$2)+9,0)</f>
        <v>0</v>
      </c>
      <c r="DH480" s="22">
        <f>Target_AM[[#This Row],[PROPORSI]]*VLOOKUP(Target_AM[[#This Row],[NIPNAS]],Target_CC[],COLUMN(CT$2)+9,0)</f>
        <v>0</v>
      </c>
      <c r="DI480" s="22">
        <f>Target_AM[[#This Row],[PROPORSI]]*VLOOKUP(Target_AM[[#This Row],[NIPNAS]],Target_CC[],COLUMN(CU$2)+9,0)</f>
        <v>0</v>
      </c>
      <c r="DJ480" s="22">
        <f>Target_AM[[#This Row],[PROPORSI]]*VLOOKUP(Target_AM[[#This Row],[NIPNAS]],Target_CC[],COLUMN(CV$2)+9,0)</f>
        <v>0</v>
      </c>
      <c r="DK480" s="22">
        <f>Target_AM[[#This Row],[PROPORSI]]*VLOOKUP(Target_AM[[#This Row],[NIPNAS]],Target_CC[],COLUMN(CW$2)+9,0)</f>
        <v>0</v>
      </c>
      <c r="DL480" s="22">
        <f>Target_AM[[#This Row],[PROPORSI]]*VLOOKUP(Target_AM[[#This Row],[NIPNAS]],Target_CC[],COLUMN(CX$2)+9,0)</f>
        <v>0</v>
      </c>
      <c r="DM480" s="22">
        <f>Target_AM[[#This Row],[PROPORSI]]*VLOOKUP(Target_AM[[#This Row],[NIPNAS]],Target_CC[],COLUMN(CY$2)+9,0)</f>
        <v>0</v>
      </c>
      <c r="DN480" s="22">
        <f>Target_AM[[#This Row],[PROPORSI]]*VLOOKUP(Target_AM[[#This Row],[NIPNAS]],Target_CC[],COLUMN(CZ$2)+9,0)</f>
        <v>0</v>
      </c>
      <c r="DO480" s="22">
        <f>Target_AM[[#This Row],[PROPORSI]]*VLOOKUP(Target_AM[[#This Row],[NIPNAS]],Target_CC[],COLUMN(DA$2)+9,0)</f>
        <v>0</v>
      </c>
      <c r="DP480" s="22">
        <f>Target_AM[[#This Row],[PROPORSI]]*VLOOKUP(Target_AM[[#This Row],[NIPNAS]],Target_CC[],COLUMN(DB$2)+9,0)</f>
        <v>0</v>
      </c>
      <c r="DQ480" s="22">
        <f>Target_AM[[#This Row],[PROPORSI]]*VLOOKUP(Target_AM[[#This Row],[NIPNAS]],Target_CC[],COLUMN(DC$2)+9,0)</f>
        <v>0</v>
      </c>
      <c r="DR480" s="22">
        <f>Target_AM[[#This Row],[PROPORSI]]*VLOOKUP(Target_AM[[#This Row],[NIPNAS]],Target_CC[],COLUMN(DD$2)+9,0)</f>
        <v>0</v>
      </c>
      <c r="DS480" s="22">
        <f>Target_AM[[#This Row],[PROPORSI]]*VLOOKUP(Target_AM[[#This Row],[NIPNAS]],Target_CC[],COLUMN(DE$2)+9,0)</f>
        <v>0</v>
      </c>
      <c r="DT480" s="22">
        <f>Target_AM[[#This Row],[PROPORSI]]*VLOOKUP(Target_AM[[#This Row],[NIPNAS]],Target_CC[],COLUMN(DF$2)+9,0)</f>
        <v>0</v>
      </c>
      <c r="DU480" s="22">
        <f>Target_AM[[#This Row],[PROPORSI]]*VLOOKUP(Target_AM[[#This Row],[NIPNAS]],Target_CC[],COLUMN(DG$2)+9,0)</f>
        <v>0</v>
      </c>
      <c r="DV480" s="22">
        <f>Target_AM[[#This Row],[PROPORSI]]*VLOOKUP(Target_AM[[#This Row],[NIPNAS]],Target_CC[],COLUMN(DH$2)+9,0)</f>
        <v>0</v>
      </c>
      <c r="DW480" s="22">
        <f>Target_AM[[#This Row],[PROPORSI]]*VLOOKUP(Target_AM[[#This Row],[NIPNAS]],Target_CC[],COLUMN(DI$2)+9,0)</f>
        <v>0</v>
      </c>
      <c r="DX480" s="22">
        <f>Target_AM[[#This Row],[PROPORSI]]*VLOOKUP(Target_AM[[#This Row],[NIPNAS]],Target_CC[],COLUMN(DJ$2)+9,0)</f>
        <v>0</v>
      </c>
      <c r="DY480" s="22">
        <f>Target_AM[[#This Row],[PROPORSI]]*VLOOKUP(Target_AM[[#This Row],[NIPNAS]],Target_CC[],COLUMN(DK$2)+9,0)</f>
        <v>0</v>
      </c>
      <c r="DZ480" s="22">
        <f>Target_AM[[#This Row],[PROPORSI]]*VLOOKUP(Target_AM[[#This Row],[NIPNAS]],Target_CC[],COLUMN(DL$2)+9,0)</f>
        <v>0</v>
      </c>
      <c r="EA480" s="22">
        <f>Target_AM[[#This Row],[PROPORSI]]*VLOOKUP(Target_AM[[#This Row],[NIPNAS]],Target_CC[],COLUMN(DM$2)+9,0)</f>
        <v>0</v>
      </c>
    </row>
    <row r="481" spans="2:131" x14ac:dyDescent="0.3">
      <c r="B481">
        <v>401431</v>
      </c>
      <c r="C481" t="s">
        <v>983</v>
      </c>
      <c r="D481">
        <v>1</v>
      </c>
      <c r="E481" s="8">
        <v>45658</v>
      </c>
      <c r="F481">
        <v>3001065649</v>
      </c>
      <c r="G481" t="s">
        <v>651</v>
      </c>
      <c r="J481" t="s">
        <v>294</v>
      </c>
      <c r="K481" t="s">
        <v>25</v>
      </c>
      <c r="L481" t="s">
        <v>159</v>
      </c>
      <c r="M481" t="s">
        <v>29</v>
      </c>
      <c r="N481" s="23">
        <f>Target_AM[[#This Row],[PROPORSI]]*VLOOKUP(Target_AM[[#This Row],[NIPNAS]],Target_CC[],9,0)</f>
        <v>987460000</v>
      </c>
      <c r="O481" s="22">
        <f>Target_AM[[#This Row],[PROPORSI]]*VLOOKUP(Target_AM[[#This Row],[NIPNAS]],Target_CC[],COLUMN(A$2)+9,0)</f>
        <v>2377772.7272727275</v>
      </c>
      <c r="P481" s="22">
        <f>Target_AM[[#This Row],[PROPORSI]]*VLOOKUP(Target_AM[[#This Row],[NIPNAS]],Target_CC[],COLUMN(B$2)+9,0)</f>
        <v>2408181.8181818184</v>
      </c>
      <c r="Q481" s="22">
        <f>Target_AM[[#This Row],[PROPORSI]]*VLOOKUP(Target_AM[[#This Row],[NIPNAS]],Target_CC[],COLUMN(C$2)+9,0)</f>
        <v>2347363.6363636362</v>
      </c>
      <c r="R481" s="22">
        <f>Target_AM[[#This Row],[PROPORSI]]*VLOOKUP(Target_AM[[#This Row],[NIPNAS]],Target_CC[],COLUMN(D$2)+9,0)</f>
        <v>2286545.4545454546</v>
      </c>
      <c r="S481" s="22">
        <f>Target_AM[[#This Row],[PROPORSI]]*VLOOKUP(Target_AM[[#This Row],[NIPNAS]],Target_CC[],COLUMN(E$2)+9,0)</f>
        <v>2316954.5454545454</v>
      </c>
      <c r="T481" s="22">
        <f>Target_AM[[#This Row],[PROPORSI]]*VLOOKUP(Target_AM[[#This Row],[NIPNAS]],Target_CC[],COLUMN(F$2)+9,0)</f>
        <v>2347363.6363636362</v>
      </c>
      <c r="U481" s="22">
        <f>Target_AM[[#This Row],[PROPORSI]]*VLOOKUP(Target_AM[[#This Row],[NIPNAS]],Target_CC[],COLUMN(G$2)+9,0)</f>
        <v>2499409.0909090908</v>
      </c>
      <c r="V481" s="22">
        <f>Target_AM[[#This Row],[PROPORSI]]*VLOOKUP(Target_AM[[#This Row],[NIPNAS]],Target_CC[],COLUMN(H$2)+9,0)</f>
        <v>2438590.9090909092</v>
      </c>
      <c r="W481" s="22">
        <f>Target_AM[[#This Row],[PROPORSI]]*VLOOKUP(Target_AM[[#This Row],[NIPNAS]],Target_CC[],COLUMN(I$2)+9,0)</f>
        <v>2438590.9090909092</v>
      </c>
      <c r="X481" s="22">
        <f>Target_AM[[#This Row],[PROPORSI]]*VLOOKUP(Target_AM[[#This Row],[NIPNAS]],Target_CC[],COLUMN(J$2)+9,0)</f>
        <v>2499409.0909090908</v>
      </c>
      <c r="Y481" s="22">
        <f>Target_AM[[#This Row],[PROPORSI]]*VLOOKUP(Target_AM[[#This Row],[NIPNAS]],Target_CC[],COLUMN(K$2)+9,0)</f>
        <v>2408181.8181818184</v>
      </c>
      <c r="Z481" s="22">
        <f>Target_AM[[#This Row],[PROPORSI]]*VLOOKUP(Target_AM[[#This Row],[NIPNAS]],Target_CC[],COLUMN(L$2)+9,0)</f>
        <v>2438590.9090909092</v>
      </c>
      <c r="AA481" s="22">
        <f>Target_AM[[#This Row],[PROPORSI]]*VLOOKUP(Target_AM[[#This Row],[NIPNAS]],Target_CC[],COLUMN(M$2)+9,0)</f>
        <v>28806954.545454551</v>
      </c>
      <c r="AB481" s="22">
        <f>Target_AM[[#This Row],[PROPORSI]]*VLOOKUP(Target_AM[[#This Row],[NIPNAS]],Target_CC[],COLUMN(N$2)+9,0)</f>
        <v>2710767.0970723601</v>
      </c>
      <c r="AC481" s="22">
        <f>Target_AM[[#This Row],[PROPORSI]]*VLOOKUP(Target_AM[[#This Row],[NIPNAS]],Target_CC[],COLUMN(O$2)+9,0)</f>
        <v>5179198.6043677339</v>
      </c>
      <c r="AD481" s="22">
        <f>Target_AM[[#This Row],[PROPORSI]]*VLOOKUP(Target_AM[[#This Row],[NIPNAS]],Target_CC[],COLUMN(P$2)+9,0)</f>
        <v>5258878.5828964682</v>
      </c>
      <c r="AE481" s="22">
        <f>Target_AM[[#This Row],[PROPORSI]]*VLOOKUP(Target_AM[[#This Row],[NIPNAS]],Target_CC[],COLUMN(Q$2)+9,0)</f>
        <v>5576270.4973692596</v>
      </c>
      <c r="AF481" s="22">
        <f>Target_AM[[#This Row],[PROPORSI]]*VLOOKUP(Target_AM[[#This Row],[NIPNAS]],Target_CC[],COLUMN(R$2)+9,0)</f>
        <v>8954203.587121794</v>
      </c>
      <c r="AG481" s="22">
        <f>Target_AM[[#This Row],[PROPORSI]]*VLOOKUP(Target_AM[[#This Row],[NIPNAS]],Target_CC[],COLUMN(S$2)+9,0)</f>
        <v>8058783.2284096144</v>
      </c>
      <c r="AH481" s="22">
        <f>Target_AM[[#This Row],[PROPORSI]]*VLOOKUP(Target_AM[[#This Row],[NIPNAS]],Target_CC[],COLUMN(T$2)+9,0)</f>
        <v>4551720.1567869112</v>
      </c>
      <c r="AI481" s="22">
        <f>Target_AM[[#This Row],[PROPORSI]]*VLOOKUP(Target_AM[[#This Row],[NIPNAS]],Target_CC[],COLUMN(U$2)+9,0)</f>
        <v>10013784.344931206</v>
      </c>
      <c r="AJ481" s="22">
        <f>Target_AM[[#This Row],[PROPORSI]]*VLOOKUP(Target_AM[[#This Row],[NIPNAS]],Target_CC[],COLUMN(V$2)+9,0)</f>
        <v>8344820.2874426702</v>
      </c>
      <c r="AK481" s="22">
        <f>Target_AM[[#This Row],[PROPORSI]]*VLOOKUP(Target_AM[[#This Row],[NIPNAS]],Target_CC[],COLUMN(W$2)+9,0)</f>
        <v>10013784.344931206</v>
      </c>
      <c r="AL481" s="22">
        <f>Target_AM[[#This Row],[PROPORSI]]*VLOOKUP(Target_AM[[#This Row],[NIPNAS]],Target_CC[],COLUMN(X$2)+9,0)</f>
        <v>10848266.373675475</v>
      </c>
      <c r="AM481" s="22">
        <f>Target_AM[[#This Row],[PROPORSI]]*VLOOKUP(Target_AM[[#This Row],[NIPNAS]],Target_CC[],COLUMN(Y$2)+9,0)</f>
        <v>10848266.373675475</v>
      </c>
      <c r="AN481" s="22">
        <f>Target_AM[[#This Row],[PROPORSI]]*VLOOKUP(Target_AM[[#This Row],[NIPNAS]],Target_CC[],COLUMN(Z$2)+9,0)</f>
        <v>90358743.478680179</v>
      </c>
      <c r="AO481" s="22">
        <f>Target_AM[[#This Row],[PROPORSI]]*VLOOKUP(Target_AM[[#This Row],[NIPNAS]],Target_CC[],COLUMN(AA$2)+9,0)</f>
        <v>5088539.8243450876</v>
      </c>
      <c r="AP481" s="22">
        <f>Target_AM[[#This Row],[PROPORSI]]*VLOOKUP(Target_AM[[#This Row],[NIPNAS]],Target_CC[],COLUMN(AB$2)+9,0)</f>
        <v>7587380.4225495523</v>
      </c>
      <c r="AQ481" s="22">
        <f>Target_AM[[#This Row],[PROPORSI]]*VLOOKUP(Target_AM[[#This Row],[NIPNAS]],Target_CC[],COLUMN(AC$2)+9,0)</f>
        <v>7606242.219260104</v>
      </c>
      <c r="AR481" s="22">
        <f>Target_AM[[#This Row],[PROPORSI]]*VLOOKUP(Target_AM[[#This Row],[NIPNAS]],Target_CC[],COLUMN(AD$2)+9,0)</f>
        <v>7862815.9519147146</v>
      </c>
      <c r="AS481" s="22">
        <f>Target_AM[[#This Row],[PROPORSI]]*VLOOKUP(Target_AM[[#This Row],[NIPNAS]],Target_CC[],COLUMN(AE$2)+9,0)</f>
        <v>11271158.132576339</v>
      </c>
      <c r="AT481" s="22">
        <f>Target_AM[[#This Row],[PROPORSI]]*VLOOKUP(Target_AM[[#This Row],[NIPNAS]],Target_CC[],COLUMN(AF$2)+9,0)</f>
        <v>10406146.864773251</v>
      </c>
      <c r="AU481" s="22">
        <f>Target_AM[[#This Row],[PROPORSI]]*VLOOKUP(Target_AM[[#This Row],[NIPNAS]],Target_CC[],COLUMN(AG$2)+9,0)</f>
        <v>7051129.247696002</v>
      </c>
      <c r="AV481" s="22">
        <f>Target_AM[[#This Row],[PROPORSI]]*VLOOKUP(Target_AM[[#This Row],[NIPNAS]],Target_CC[],COLUMN(AH$2)+9,0)</f>
        <v>12452375.254022114</v>
      </c>
      <c r="AW481" s="22">
        <f>Target_AM[[#This Row],[PROPORSI]]*VLOOKUP(Target_AM[[#This Row],[NIPNAS]],Target_CC[],COLUMN(AI$2)+9,0)</f>
        <v>10783411.196533579</v>
      </c>
      <c r="AX481" s="22">
        <f>Target_AM[[#This Row],[PROPORSI]]*VLOOKUP(Target_AM[[#This Row],[NIPNAS]],Target_CC[],COLUMN(AJ$2)+9,0)</f>
        <v>12513193.435840297</v>
      </c>
      <c r="AY481" s="22">
        <f>Target_AM[[#This Row],[PROPORSI]]*VLOOKUP(Target_AM[[#This Row],[NIPNAS]],Target_CC[],COLUMN(AK$2)+9,0)</f>
        <v>13256448.191857293</v>
      </c>
      <c r="AZ481" s="22">
        <f>Target_AM[[#This Row],[PROPORSI]]*VLOOKUP(Target_AM[[#This Row],[NIPNAS]],Target_CC[],COLUMN(AL$2)+9,0)</f>
        <v>13286857.282766383</v>
      </c>
      <c r="BA481" s="22">
        <f>Target_AM[[#This Row],[PROPORSI]]*VLOOKUP(Target_AM[[#This Row],[NIPNAS]],Target_CC[],COLUMN(AM$2)+9,0)</f>
        <v>119165698.02413473</v>
      </c>
      <c r="BB481" s="22">
        <f>Target_AM[[#This Row],[PROPORSI]]*VLOOKUP(Target_AM[[#This Row],[NIPNAS]],Target_CC[],COLUMN(AN$2)+9,0)</f>
        <v>0</v>
      </c>
      <c r="BC481" s="22">
        <f>Target_AM[[#This Row],[PROPORSI]]*VLOOKUP(Target_AM[[#This Row],[NIPNAS]],Target_CC[],COLUMN(AO$2)+9,0)</f>
        <v>0</v>
      </c>
      <c r="BD481" s="22">
        <f>Target_AM[[#This Row],[PROPORSI]]*VLOOKUP(Target_AM[[#This Row],[NIPNAS]],Target_CC[],COLUMN(AP$2)+9,0)</f>
        <v>0</v>
      </c>
      <c r="BE481" s="22">
        <f>Target_AM[[#This Row],[PROPORSI]]*VLOOKUP(Target_AM[[#This Row],[NIPNAS]],Target_CC[],COLUMN(AQ$2)+9,0)</f>
        <v>0</v>
      </c>
      <c r="BF481" s="22">
        <f>Target_AM[[#This Row],[PROPORSI]]*VLOOKUP(Target_AM[[#This Row],[NIPNAS]],Target_CC[],COLUMN(AR$2)+9,0)</f>
        <v>0</v>
      </c>
      <c r="BG481" s="22">
        <f>Target_AM[[#This Row],[PROPORSI]]*VLOOKUP(Target_AM[[#This Row],[NIPNAS]],Target_CC[],COLUMN(AS$2)+9,0)</f>
        <v>0</v>
      </c>
      <c r="BH481" s="22">
        <f>Target_AM[[#This Row],[PROPORSI]]*VLOOKUP(Target_AM[[#This Row],[NIPNAS]],Target_CC[],COLUMN(AT$2)+9,0)</f>
        <v>0</v>
      </c>
      <c r="BI481" s="22">
        <f>Target_AM[[#This Row],[PROPORSI]]*VLOOKUP(Target_AM[[#This Row],[NIPNAS]],Target_CC[],COLUMN(AU$2)+9,0)</f>
        <v>0</v>
      </c>
      <c r="BJ481" s="22">
        <f>Target_AM[[#This Row],[PROPORSI]]*VLOOKUP(Target_AM[[#This Row],[NIPNAS]],Target_CC[],COLUMN(AV$2)+9,0)</f>
        <v>0</v>
      </c>
      <c r="BK481" s="22">
        <f>Target_AM[[#This Row],[PROPORSI]]*VLOOKUP(Target_AM[[#This Row],[NIPNAS]],Target_CC[],COLUMN(AW$2)+9,0)</f>
        <v>0</v>
      </c>
      <c r="BL481" s="22">
        <f>Target_AM[[#This Row],[PROPORSI]]*VLOOKUP(Target_AM[[#This Row],[NIPNAS]],Target_CC[],COLUMN(AX$2)+9,0)</f>
        <v>0</v>
      </c>
      <c r="BM481" s="22">
        <f>Target_AM[[#This Row],[PROPORSI]]*VLOOKUP(Target_AM[[#This Row],[NIPNAS]],Target_CC[],COLUMN(AY$2)+9,0)</f>
        <v>0</v>
      </c>
      <c r="BN481" s="22">
        <f>Target_AM[[#This Row],[PROPORSI]]*VLOOKUP(Target_AM[[#This Row],[NIPNAS]],Target_CC[],COLUMN(AZ$2)+9,0)</f>
        <v>0</v>
      </c>
      <c r="BO481" s="22">
        <f>Target_AM[[#This Row],[PROPORSI]]*VLOOKUP(Target_AM[[#This Row],[NIPNAS]],Target_CC[],COLUMN(BA$2)+9,0)</f>
        <v>137652040</v>
      </c>
      <c r="BP481" s="22">
        <f>Target_AM[[#This Row],[PROPORSI]]*VLOOKUP(Target_AM[[#This Row],[NIPNAS]],Target_CC[],COLUMN(BB$2)+9,0)</f>
        <v>73143440</v>
      </c>
      <c r="BQ481" s="22">
        <f>Target_AM[[#This Row],[PROPORSI]]*VLOOKUP(Target_AM[[#This Row],[NIPNAS]],Target_CC[],COLUMN(BC$2)+9,0)</f>
        <v>43612930</v>
      </c>
      <c r="BR481" s="22">
        <f>Target_AM[[#This Row],[PROPORSI]]*VLOOKUP(Target_AM[[#This Row],[NIPNAS]],Target_CC[],COLUMN(BD$2)+9,0)</f>
        <v>18176733.5</v>
      </c>
      <c r="BS481" s="22">
        <f>Target_AM[[#This Row],[PROPORSI]]*VLOOKUP(Target_AM[[#This Row],[NIPNAS]],Target_CC[],COLUMN(BE$2)+9,0)</f>
        <v>18176733.5</v>
      </c>
      <c r="BT481" s="22">
        <f>Target_AM[[#This Row],[PROPORSI]]*VLOOKUP(Target_AM[[#This Row],[NIPNAS]],Target_CC[],COLUMN(BF$2)+9,0)</f>
        <v>18176733.5</v>
      </c>
      <c r="BU481" s="22">
        <f>Target_AM[[#This Row],[PROPORSI]]*VLOOKUP(Target_AM[[#This Row],[NIPNAS]],Target_CC[],COLUMN(BG$2)+9,0)</f>
        <v>18176733.5</v>
      </c>
      <c r="BV481" s="22">
        <f>Target_AM[[#This Row],[PROPORSI]]*VLOOKUP(Target_AM[[#This Row],[NIPNAS]],Target_CC[],COLUMN(BH$2)+9,0)</f>
        <v>18176733.5</v>
      </c>
      <c r="BW481" s="22">
        <f>Target_AM[[#This Row],[PROPORSI]]*VLOOKUP(Target_AM[[#This Row],[NIPNAS]],Target_CC[],COLUMN(BI$2)+9,0)</f>
        <v>18176733.5</v>
      </c>
      <c r="BX481" s="22">
        <f>Target_AM[[#This Row],[PROPORSI]]*VLOOKUP(Target_AM[[#This Row],[NIPNAS]],Target_CC[],COLUMN(BJ$2)+9,0)</f>
        <v>18176733.5</v>
      </c>
      <c r="BY481" s="22">
        <f>Target_AM[[#This Row],[PROPORSI]]*VLOOKUP(Target_AM[[#This Row],[NIPNAS]],Target_CC[],COLUMN(BK$2)+9,0)</f>
        <v>18176733.5</v>
      </c>
      <c r="BZ481" s="22">
        <f>Target_AM[[#This Row],[PROPORSI]]*VLOOKUP(Target_AM[[#This Row],[NIPNAS]],Target_CC[],COLUMN(BL$2)+9,0)</f>
        <v>18176733.5</v>
      </c>
      <c r="CA481" s="22">
        <f>Target_AM[[#This Row],[PROPORSI]]*VLOOKUP(Target_AM[[#This Row],[NIPNAS]],Target_CC[],COLUMN(BM$2)+9,0)</f>
        <v>417999011.5</v>
      </c>
      <c r="CB481" s="22">
        <f>Target_AM[[#This Row],[PROPORSI]]*VLOOKUP(Target_AM[[#This Row],[NIPNAS]],Target_CC[],COLUMN(BN$2)+9,0)</f>
        <v>1800000</v>
      </c>
      <c r="CC481" s="22">
        <f>Target_AM[[#This Row],[PROPORSI]]*VLOOKUP(Target_AM[[#This Row],[NIPNAS]],Target_CC[],COLUMN(BO$2)+9,0)</f>
        <v>22231440</v>
      </c>
      <c r="CD481" s="22">
        <f>Target_AM[[#This Row],[PROPORSI]]*VLOOKUP(Target_AM[[#This Row],[NIPNAS]],Target_CC[],COLUMN(BP$2)+9,0)</f>
        <v>18723930</v>
      </c>
      <c r="CE481" s="22">
        <f>Target_AM[[#This Row],[PROPORSI]]*VLOOKUP(Target_AM[[#This Row],[NIPNAS]],Target_CC[],COLUMN(BQ$2)+9,0)</f>
        <v>17787733.5</v>
      </c>
      <c r="CF481" s="22">
        <f>Target_AM[[#This Row],[PROPORSI]]*VLOOKUP(Target_AM[[#This Row],[NIPNAS]],Target_CC[],COLUMN(BR$2)+9,0)</f>
        <v>17787733.5</v>
      </c>
      <c r="CG481" s="22">
        <f>Target_AM[[#This Row],[PROPORSI]]*VLOOKUP(Target_AM[[#This Row],[NIPNAS]],Target_CC[],COLUMN(BS$2)+9,0)</f>
        <v>17787733.5</v>
      </c>
      <c r="CH481" s="22">
        <f>Target_AM[[#This Row],[PROPORSI]]*VLOOKUP(Target_AM[[#This Row],[NIPNAS]],Target_CC[],COLUMN(BT$2)+9,0)</f>
        <v>17787733.5</v>
      </c>
      <c r="CI481" s="22">
        <f>Target_AM[[#This Row],[PROPORSI]]*VLOOKUP(Target_AM[[#This Row],[NIPNAS]],Target_CC[],COLUMN(BU$2)+9,0)</f>
        <v>17787733.5</v>
      </c>
      <c r="CJ481" s="22">
        <f>Target_AM[[#This Row],[PROPORSI]]*VLOOKUP(Target_AM[[#This Row],[NIPNAS]],Target_CC[],COLUMN(BV$2)+9,0)</f>
        <v>17787733.5</v>
      </c>
      <c r="CK481" s="22">
        <f>Target_AM[[#This Row],[PROPORSI]]*VLOOKUP(Target_AM[[#This Row],[NIPNAS]],Target_CC[],COLUMN(BW$2)+9,0)</f>
        <v>17787733.5</v>
      </c>
      <c r="CL481" s="22">
        <f>Target_AM[[#This Row],[PROPORSI]]*VLOOKUP(Target_AM[[#This Row],[NIPNAS]],Target_CC[],COLUMN(BX$2)+9,0)</f>
        <v>17787733.5</v>
      </c>
      <c r="CM481" s="22">
        <f>Target_AM[[#This Row],[PROPORSI]]*VLOOKUP(Target_AM[[#This Row],[NIPNAS]],Target_CC[],COLUMN(BY$2)+9,0)</f>
        <v>17787733.5</v>
      </c>
      <c r="CN481" s="22">
        <f>Target_AM[[#This Row],[PROPORSI]]*VLOOKUP(Target_AM[[#This Row],[NIPNAS]],Target_CC[],COLUMN(BZ$2)+9,0)</f>
        <v>202844971.5</v>
      </c>
      <c r="CO481" s="22">
        <f>Target_AM[[#This Row],[PROPORSI]]*VLOOKUP(Target_AM[[#This Row],[NIPNAS]],Target_CC[],COLUMN(CA$2)+9,0)</f>
        <v>389000</v>
      </c>
      <c r="CP481" s="22">
        <f>Target_AM[[#This Row],[PROPORSI]]*VLOOKUP(Target_AM[[#This Row],[NIPNAS]],Target_CC[],COLUMN(CB$2)+9,0)</f>
        <v>389000</v>
      </c>
      <c r="CQ481" s="22">
        <f>Target_AM[[#This Row],[PROPORSI]]*VLOOKUP(Target_AM[[#This Row],[NIPNAS]],Target_CC[],COLUMN(CC$2)+9,0)</f>
        <v>389000</v>
      </c>
      <c r="CR481" s="22">
        <f>Target_AM[[#This Row],[PROPORSI]]*VLOOKUP(Target_AM[[#This Row],[NIPNAS]],Target_CC[],COLUMN(CD$2)+9,0)</f>
        <v>389000</v>
      </c>
      <c r="CS481" s="22">
        <f>Target_AM[[#This Row],[PROPORSI]]*VLOOKUP(Target_AM[[#This Row],[NIPNAS]],Target_CC[],COLUMN(CE$2)+9,0)</f>
        <v>389000</v>
      </c>
      <c r="CT481" s="22">
        <f>Target_AM[[#This Row],[PROPORSI]]*VLOOKUP(Target_AM[[#This Row],[NIPNAS]],Target_CC[],COLUMN(CF$2)+9,0)</f>
        <v>389000</v>
      </c>
      <c r="CU481" s="22">
        <f>Target_AM[[#This Row],[PROPORSI]]*VLOOKUP(Target_AM[[#This Row],[NIPNAS]],Target_CC[],COLUMN(CG$2)+9,0)</f>
        <v>389000</v>
      </c>
      <c r="CV481" s="22">
        <f>Target_AM[[#This Row],[PROPORSI]]*VLOOKUP(Target_AM[[#This Row],[NIPNAS]],Target_CC[],COLUMN(CH$2)+9,0)</f>
        <v>389000</v>
      </c>
      <c r="CW481" s="22">
        <f>Target_AM[[#This Row],[PROPORSI]]*VLOOKUP(Target_AM[[#This Row],[NIPNAS]],Target_CC[],COLUMN(CI$2)+9,0)</f>
        <v>389000</v>
      </c>
      <c r="CX481" s="22">
        <f>Target_AM[[#This Row],[PROPORSI]]*VLOOKUP(Target_AM[[#This Row],[NIPNAS]],Target_CC[],COLUMN(CJ$2)+9,0)</f>
        <v>389000</v>
      </c>
      <c r="CY481" s="22">
        <f>Target_AM[[#This Row],[PROPORSI]]*VLOOKUP(Target_AM[[#This Row],[NIPNAS]],Target_CC[],COLUMN(CK$2)+9,0)</f>
        <v>389000</v>
      </c>
      <c r="CZ481" s="22">
        <f>Target_AM[[#This Row],[PROPORSI]]*VLOOKUP(Target_AM[[#This Row],[NIPNAS]],Target_CC[],COLUMN(CL$2)+9,0)</f>
        <v>389000</v>
      </c>
      <c r="DA481" s="22">
        <f>Target_AM[[#This Row],[PROPORSI]]*VLOOKUP(Target_AM[[#This Row],[NIPNAS]],Target_CC[],COLUMN(CM$2)+9,0)</f>
        <v>4668000</v>
      </c>
      <c r="DB481" s="22">
        <f>Target_AM[[#This Row],[PROPORSI]]*VLOOKUP(Target_AM[[#This Row],[NIPNAS]],Target_CC[],COLUMN(CN$2)+9,0)</f>
        <v>0</v>
      </c>
      <c r="DC481" s="22">
        <f>Target_AM[[#This Row],[PROPORSI]]*VLOOKUP(Target_AM[[#This Row],[NIPNAS]],Target_CC[],COLUMN(CO$2)+9,0)</f>
        <v>50523000</v>
      </c>
      <c r="DD481" s="22">
        <f>Target_AM[[#This Row],[PROPORSI]]*VLOOKUP(Target_AM[[#This Row],[NIPNAS]],Target_CC[],COLUMN(CP$2)+9,0)</f>
        <v>24500000</v>
      </c>
      <c r="DE481" s="22">
        <f>Target_AM[[#This Row],[PROPORSI]]*VLOOKUP(Target_AM[[#This Row],[NIPNAS]],Target_CC[],COLUMN(CQ$2)+9,0)</f>
        <v>0</v>
      </c>
      <c r="DF481" s="22">
        <f>Target_AM[[#This Row],[PROPORSI]]*VLOOKUP(Target_AM[[#This Row],[NIPNAS]],Target_CC[],COLUMN(CR$2)+9,0)</f>
        <v>0</v>
      </c>
      <c r="DG481" s="22">
        <f>Target_AM[[#This Row],[PROPORSI]]*VLOOKUP(Target_AM[[#This Row],[NIPNAS]],Target_CC[],COLUMN(CS$2)+9,0)</f>
        <v>0</v>
      </c>
      <c r="DH481" s="22">
        <f>Target_AM[[#This Row],[PROPORSI]]*VLOOKUP(Target_AM[[#This Row],[NIPNAS]],Target_CC[],COLUMN(CT$2)+9,0)</f>
        <v>0</v>
      </c>
      <c r="DI481" s="22">
        <f>Target_AM[[#This Row],[PROPORSI]]*VLOOKUP(Target_AM[[#This Row],[NIPNAS]],Target_CC[],COLUMN(CU$2)+9,0)</f>
        <v>0</v>
      </c>
      <c r="DJ481" s="22">
        <f>Target_AM[[#This Row],[PROPORSI]]*VLOOKUP(Target_AM[[#This Row],[NIPNAS]],Target_CC[],COLUMN(CV$2)+9,0)</f>
        <v>0</v>
      </c>
      <c r="DK481" s="22">
        <f>Target_AM[[#This Row],[PROPORSI]]*VLOOKUP(Target_AM[[#This Row],[NIPNAS]],Target_CC[],COLUMN(CW$2)+9,0)</f>
        <v>0</v>
      </c>
      <c r="DL481" s="22">
        <f>Target_AM[[#This Row],[PROPORSI]]*VLOOKUP(Target_AM[[#This Row],[NIPNAS]],Target_CC[],COLUMN(CX$2)+9,0)</f>
        <v>0</v>
      </c>
      <c r="DM481" s="22">
        <f>Target_AM[[#This Row],[PROPORSI]]*VLOOKUP(Target_AM[[#This Row],[NIPNAS]],Target_CC[],COLUMN(CY$2)+9,0)</f>
        <v>0</v>
      </c>
      <c r="DN481" s="22">
        <f>Target_AM[[#This Row],[PROPORSI]]*VLOOKUP(Target_AM[[#This Row],[NIPNAS]],Target_CC[],COLUMN(CZ$2)+9,0)</f>
        <v>75023000</v>
      </c>
      <c r="DO481" s="22">
        <f>Target_AM[[#This Row],[PROPORSI]]*VLOOKUP(Target_AM[[#This Row],[NIPNAS]],Target_CC[],COLUMN(DA$2)+9,0)</f>
        <v>0</v>
      </c>
      <c r="DP481" s="22">
        <f>Target_AM[[#This Row],[PROPORSI]]*VLOOKUP(Target_AM[[#This Row],[NIPNAS]],Target_CC[],COLUMN(DB$2)+9,0)</f>
        <v>0</v>
      </c>
      <c r="DQ481" s="22">
        <f>Target_AM[[#This Row],[PROPORSI]]*VLOOKUP(Target_AM[[#This Row],[NIPNAS]],Target_CC[],COLUMN(DC$2)+9,0)</f>
        <v>0</v>
      </c>
      <c r="DR481" s="22">
        <f>Target_AM[[#This Row],[PROPORSI]]*VLOOKUP(Target_AM[[#This Row],[NIPNAS]],Target_CC[],COLUMN(DD$2)+9,0)</f>
        <v>0</v>
      </c>
      <c r="DS481" s="22">
        <f>Target_AM[[#This Row],[PROPORSI]]*VLOOKUP(Target_AM[[#This Row],[NIPNAS]],Target_CC[],COLUMN(DE$2)+9,0)</f>
        <v>0</v>
      </c>
      <c r="DT481" s="22">
        <f>Target_AM[[#This Row],[PROPORSI]]*VLOOKUP(Target_AM[[#This Row],[NIPNAS]],Target_CC[],COLUMN(DF$2)+9,0)</f>
        <v>0</v>
      </c>
      <c r="DU481" s="22">
        <f>Target_AM[[#This Row],[PROPORSI]]*VLOOKUP(Target_AM[[#This Row],[NIPNAS]],Target_CC[],COLUMN(DG$2)+9,0)</f>
        <v>0</v>
      </c>
      <c r="DV481" s="22">
        <f>Target_AM[[#This Row],[PROPORSI]]*VLOOKUP(Target_AM[[#This Row],[NIPNAS]],Target_CC[],COLUMN(DH$2)+9,0)</f>
        <v>0</v>
      </c>
      <c r="DW481" s="22">
        <f>Target_AM[[#This Row],[PROPORSI]]*VLOOKUP(Target_AM[[#This Row],[NIPNAS]],Target_CC[],COLUMN(DI$2)+9,0)</f>
        <v>0</v>
      </c>
      <c r="DX481" s="22">
        <f>Target_AM[[#This Row],[PROPORSI]]*VLOOKUP(Target_AM[[#This Row],[NIPNAS]],Target_CC[],COLUMN(DJ$2)+9,0)</f>
        <v>0</v>
      </c>
      <c r="DY481" s="22">
        <f>Target_AM[[#This Row],[PROPORSI]]*VLOOKUP(Target_AM[[#This Row],[NIPNAS]],Target_CC[],COLUMN(DK$2)+9,0)</f>
        <v>0</v>
      </c>
      <c r="DZ481" s="22">
        <f>Target_AM[[#This Row],[PROPORSI]]*VLOOKUP(Target_AM[[#This Row],[NIPNAS]],Target_CC[],COLUMN(DL$2)+9,0)</f>
        <v>0</v>
      </c>
      <c r="EA481" s="22">
        <f>Target_AM[[#This Row],[PROPORSI]]*VLOOKUP(Target_AM[[#This Row],[NIPNAS]],Target_CC[],COLUMN(DM$2)+9,0)</f>
        <v>0</v>
      </c>
    </row>
    <row r="482" spans="2:131" x14ac:dyDescent="0.3">
      <c r="B482">
        <v>896566</v>
      </c>
      <c r="C482" t="s">
        <v>1043</v>
      </c>
      <c r="D482">
        <v>0.5</v>
      </c>
      <c r="E482" s="8">
        <v>45658</v>
      </c>
      <c r="F482">
        <v>5586408</v>
      </c>
      <c r="G482" t="s">
        <v>840</v>
      </c>
      <c r="J482" t="s">
        <v>294</v>
      </c>
      <c r="K482" t="s">
        <v>23</v>
      </c>
      <c r="L482" t="s">
        <v>159</v>
      </c>
      <c r="M482" t="s">
        <v>29</v>
      </c>
      <c r="N482" s="23">
        <f>Target_AM[[#This Row],[PROPORSI]]*VLOOKUP(Target_AM[[#This Row],[NIPNAS]],Target_CC[],9,0)</f>
        <v>1314572055.9039543</v>
      </c>
      <c r="O482" s="22">
        <f>Target_AM[[#This Row],[PROPORSI]]*VLOOKUP(Target_AM[[#This Row],[NIPNAS]],Target_CC[],COLUMN(A$2)+9,0)</f>
        <v>23036942.878787879</v>
      </c>
      <c r="P482" s="22">
        <f>Target_AM[[#This Row],[PROPORSI]]*VLOOKUP(Target_AM[[#This Row],[NIPNAS]],Target_CC[],COLUMN(B$2)+9,0)</f>
        <v>23939257.196969695</v>
      </c>
      <c r="Q482" s="22">
        <f>Target_AM[[#This Row],[PROPORSI]]*VLOOKUP(Target_AM[[#This Row],[NIPNAS]],Target_CC[],COLUMN(C$2)+9,0)</f>
        <v>22134628.560606062</v>
      </c>
      <c r="R482" s="22">
        <f>Target_AM[[#This Row],[PROPORSI]]*VLOOKUP(Target_AM[[#This Row],[NIPNAS]],Target_CC[],COLUMN(D$2)+9,0)</f>
        <v>20329999.924242422</v>
      </c>
      <c r="S482" s="22">
        <f>Target_AM[[#This Row],[PROPORSI]]*VLOOKUP(Target_AM[[#This Row],[NIPNAS]],Target_CC[],COLUMN(E$2)+9,0)</f>
        <v>21232314.242424242</v>
      </c>
      <c r="T482" s="22">
        <f>Target_AM[[#This Row],[PROPORSI]]*VLOOKUP(Target_AM[[#This Row],[NIPNAS]],Target_CC[],COLUMN(F$2)+9,0)</f>
        <v>22134628.560606062</v>
      </c>
      <c r="U482" s="22">
        <f>Target_AM[[#This Row],[PROPORSI]]*VLOOKUP(Target_AM[[#This Row],[NIPNAS]],Target_CC[],COLUMN(G$2)+9,0)</f>
        <v>26646200.151515152</v>
      </c>
      <c r="V482" s="22">
        <f>Target_AM[[#This Row],[PROPORSI]]*VLOOKUP(Target_AM[[#This Row],[NIPNAS]],Target_CC[],COLUMN(H$2)+9,0)</f>
        <v>24841571.515151516</v>
      </c>
      <c r="W482" s="22">
        <f>Target_AM[[#This Row],[PROPORSI]]*VLOOKUP(Target_AM[[#This Row],[NIPNAS]],Target_CC[],COLUMN(I$2)+9,0)</f>
        <v>24841571.515151516</v>
      </c>
      <c r="X482" s="22">
        <f>Target_AM[[#This Row],[PROPORSI]]*VLOOKUP(Target_AM[[#This Row],[NIPNAS]],Target_CC[],COLUMN(J$2)+9,0)</f>
        <v>26646200.151515152</v>
      </c>
      <c r="Y482" s="22">
        <f>Target_AM[[#This Row],[PROPORSI]]*VLOOKUP(Target_AM[[#This Row],[NIPNAS]],Target_CC[],COLUMN(K$2)+9,0)</f>
        <v>23939257.196969695</v>
      </c>
      <c r="Z482" s="22">
        <f>Target_AM[[#This Row],[PROPORSI]]*VLOOKUP(Target_AM[[#This Row],[NIPNAS]],Target_CC[],COLUMN(L$2)+9,0)</f>
        <v>24841571.515151516</v>
      </c>
      <c r="AA482" s="22">
        <f>Target_AM[[#This Row],[PROPORSI]]*VLOOKUP(Target_AM[[#This Row],[NIPNAS]],Target_CC[],COLUMN(M$2)+9,0)</f>
        <v>284564143.40909094</v>
      </c>
      <c r="AB482" s="22">
        <f>Target_AM[[#This Row],[PROPORSI]]*VLOOKUP(Target_AM[[#This Row],[NIPNAS]],Target_CC[],COLUMN(N$2)+9,0)</f>
        <v>5260749.5888167387</v>
      </c>
      <c r="AC482" s="22">
        <f>Target_AM[[#This Row],[PROPORSI]]*VLOOKUP(Target_AM[[#This Row],[NIPNAS]],Target_CC[],COLUMN(O$2)+9,0)</f>
        <v>7460685.8181818193</v>
      </c>
      <c r="AD482" s="22">
        <f>Target_AM[[#This Row],[PROPORSI]]*VLOOKUP(Target_AM[[#This Row],[NIPNAS]],Target_CC[],COLUMN(P$2)+9,0)</f>
        <v>7575465.6000000006</v>
      </c>
      <c r="AE482" s="22">
        <f>Target_AM[[#This Row],[PROPORSI]]*VLOOKUP(Target_AM[[#This Row],[NIPNAS]],Target_CC[],COLUMN(Q$2)+9,0)</f>
        <v>8032671.7309090924</v>
      </c>
      <c r="AF482" s="22">
        <f>Target_AM[[#This Row],[PROPORSI]]*VLOOKUP(Target_AM[[#This Row],[NIPNAS]],Target_CC[],COLUMN(R$2)+9,0)</f>
        <v>12898617.106363637</v>
      </c>
      <c r="AG482" s="22">
        <f>Target_AM[[#This Row],[PROPORSI]]*VLOOKUP(Target_AM[[#This Row],[NIPNAS]],Target_CC[],COLUMN(S$2)+9,0)</f>
        <v>11608755.395727273</v>
      </c>
      <c r="AH482" s="22">
        <f>Target_AM[[#This Row],[PROPORSI]]*VLOOKUP(Target_AM[[#This Row],[NIPNAS]],Target_CC[],COLUMN(T$2)+9,0)</f>
        <v>6556797.0290681822</v>
      </c>
      <c r="AI482" s="22">
        <f>Target_AM[[#This Row],[PROPORSI]]*VLOOKUP(Target_AM[[#This Row],[NIPNAS]],Target_CC[],COLUMN(U$2)+9,0)</f>
        <v>14424953.463950001</v>
      </c>
      <c r="AJ482" s="22">
        <f>Target_AM[[#This Row],[PROPORSI]]*VLOOKUP(Target_AM[[#This Row],[NIPNAS]],Target_CC[],COLUMN(V$2)+9,0)</f>
        <v>12020794.553291667</v>
      </c>
      <c r="AK482" s="22">
        <f>Target_AM[[#This Row],[PROPORSI]]*VLOOKUP(Target_AM[[#This Row],[NIPNAS]],Target_CC[],COLUMN(W$2)+9,0)</f>
        <v>14424953.463950001</v>
      </c>
      <c r="AL482" s="22">
        <f>Target_AM[[#This Row],[PROPORSI]]*VLOOKUP(Target_AM[[#This Row],[NIPNAS]],Target_CC[],COLUMN(X$2)+9,0)</f>
        <v>15627032.919279166</v>
      </c>
      <c r="AM482" s="22">
        <f>Target_AM[[#This Row],[PROPORSI]]*VLOOKUP(Target_AM[[#This Row],[NIPNAS]],Target_CC[],COLUMN(Y$2)+9,0)</f>
        <v>15627032.919279166</v>
      </c>
      <c r="AN482" s="22">
        <f>Target_AM[[#This Row],[PROPORSI]]*VLOOKUP(Target_AM[[#This Row],[NIPNAS]],Target_CC[],COLUMN(Z$2)+9,0)</f>
        <v>131518509.58881673</v>
      </c>
      <c r="AO482" s="22">
        <f>Target_AM[[#This Row],[PROPORSI]]*VLOOKUP(Target_AM[[#This Row],[NIPNAS]],Target_CC[],COLUMN(AA$2)+9,0)</f>
        <v>28297692.467604619</v>
      </c>
      <c r="AP482" s="22">
        <f>Target_AM[[#This Row],[PROPORSI]]*VLOOKUP(Target_AM[[#This Row],[NIPNAS]],Target_CC[],COLUMN(AB$2)+9,0)</f>
        <v>31399943.015151516</v>
      </c>
      <c r="AQ482" s="22">
        <f>Target_AM[[#This Row],[PROPORSI]]*VLOOKUP(Target_AM[[#This Row],[NIPNAS]],Target_CC[],COLUMN(AC$2)+9,0)</f>
        <v>29710094.160606064</v>
      </c>
      <c r="AR482" s="22">
        <f>Target_AM[[#This Row],[PROPORSI]]*VLOOKUP(Target_AM[[#This Row],[NIPNAS]],Target_CC[],COLUMN(AD$2)+9,0)</f>
        <v>28362671.655151516</v>
      </c>
      <c r="AS482" s="22">
        <f>Target_AM[[#This Row],[PROPORSI]]*VLOOKUP(Target_AM[[#This Row],[NIPNAS]],Target_CC[],COLUMN(AE$2)+9,0)</f>
        <v>34130931.348787881</v>
      </c>
      <c r="AT482" s="22">
        <f>Target_AM[[#This Row],[PROPORSI]]*VLOOKUP(Target_AM[[#This Row],[NIPNAS]],Target_CC[],COLUMN(AF$2)+9,0)</f>
        <v>33743383.956333339</v>
      </c>
      <c r="AU482" s="22">
        <f>Target_AM[[#This Row],[PROPORSI]]*VLOOKUP(Target_AM[[#This Row],[NIPNAS]],Target_CC[],COLUMN(AG$2)+9,0)</f>
        <v>33202997.180583335</v>
      </c>
      <c r="AV482" s="22">
        <f>Target_AM[[#This Row],[PROPORSI]]*VLOOKUP(Target_AM[[#This Row],[NIPNAS]],Target_CC[],COLUMN(AH$2)+9,0)</f>
        <v>39266524.979101516</v>
      </c>
      <c r="AW482" s="22">
        <f>Target_AM[[#This Row],[PROPORSI]]*VLOOKUP(Target_AM[[#This Row],[NIPNAS]],Target_CC[],COLUMN(AI$2)+9,0)</f>
        <v>36862366.068443179</v>
      </c>
      <c r="AX482" s="22">
        <f>Target_AM[[#This Row],[PROPORSI]]*VLOOKUP(Target_AM[[#This Row],[NIPNAS]],Target_CC[],COLUMN(AJ$2)+9,0)</f>
        <v>41071153.615465149</v>
      </c>
      <c r="AY482" s="22">
        <f>Target_AM[[#This Row],[PROPORSI]]*VLOOKUP(Target_AM[[#This Row],[NIPNAS]],Target_CC[],COLUMN(AK$2)+9,0)</f>
        <v>39566290.116248861</v>
      </c>
      <c r="AZ482" s="22">
        <f>Target_AM[[#This Row],[PROPORSI]]*VLOOKUP(Target_AM[[#This Row],[NIPNAS]],Target_CC[],COLUMN(AL$2)+9,0)</f>
        <v>40468604.434430681</v>
      </c>
      <c r="BA482" s="22">
        <f>Target_AM[[#This Row],[PROPORSI]]*VLOOKUP(Target_AM[[#This Row],[NIPNAS]],Target_CC[],COLUMN(AM$2)+9,0)</f>
        <v>416082652.99790758</v>
      </c>
      <c r="BB482" s="22">
        <f>Target_AM[[#This Row],[PROPORSI]]*VLOOKUP(Target_AM[[#This Row],[NIPNAS]],Target_CC[],COLUMN(AN$2)+9,0)</f>
        <v>0</v>
      </c>
      <c r="BC482" s="22">
        <f>Target_AM[[#This Row],[PROPORSI]]*VLOOKUP(Target_AM[[#This Row],[NIPNAS]],Target_CC[],COLUMN(AO$2)+9,0)</f>
        <v>0</v>
      </c>
      <c r="BD482" s="22">
        <f>Target_AM[[#This Row],[PROPORSI]]*VLOOKUP(Target_AM[[#This Row],[NIPNAS]],Target_CC[],COLUMN(AP$2)+9,0)</f>
        <v>0</v>
      </c>
      <c r="BE482" s="22">
        <f>Target_AM[[#This Row],[PROPORSI]]*VLOOKUP(Target_AM[[#This Row],[NIPNAS]],Target_CC[],COLUMN(AQ$2)+9,0)</f>
        <v>0</v>
      </c>
      <c r="BF482" s="22">
        <f>Target_AM[[#This Row],[PROPORSI]]*VLOOKUP(Target_AM[[#This Row],[NIPNAS]],Target_CC[],COLUMN(AR$2)+9,0)</f>
        <v>0</v>
      </c>
      <c r="BG482" s="22">
        <f>Target_AM[[#This Row],[PROPORSI]]*VLOOKUP(Target_AM[[#This Row],[NIPNAS]],Target_CC[],COLUMN(AS$2)+9,0)</f>
        <v>0</v>
      </c>
      <c r="BH482" s="22">
        <f>Target_AM[[#This Row],[PROPORSI]]*VLOOKUP(Target_AM[[#This Row],[NIPNAS]],Target_CC[],COLUMN(AT$2)+9,0)</f>
        <v>0</v>
      </c>
      <c r="BI482" s="22">
        <f>Target_AM[[#This Row],[PROPORSI]]*VLOOKUP(Target_AM[[#This Row],[NIPNAS]],Target_CC[],COLUMN(AU$2)+9,0)</f>
        <v>0</v>
      </c>
      <c r="BJ482" s="22">
        <f>Target_AM[[#This Row],[PROPORSI]]*VLOOKUP(Target_AM[[#This Row],[NIPNAS]],Target_CC[],COLUMN(AV$2)+9,0)</f>
        <v>0</v>
      </c>
      <c r="BK482" s="22">
        <f>Target_AM[[#This Row],[PROPORSI]]*VLOOKUP(Target_AM[[#This Row],[NIPNAS]],Target_CC[],COLUMN(AW$2)+9,0)</f>
        <v>0</v>
      </c>
      <c r="BL482" s="22">
        <f>Target_AM[[#This Row],[PROPORSI]]*VLOOKUP(Target_AM[[#This Row],[NIPNAS]],Target_CC[],COLUMN(AX$2)+9,0)</f>
        <v>0</v>
      </c>
      <c r="BM482" s="22">
        <f>Target_AM[[#This Row],[PROPORSI]]*VLOOKUP(Target_AM[[#This Row],[NIPNAS]],Target_CC[],COLUMN(AY$2)+9,0)</f>
        <v>0</v>
      </c>
      <c r="BN482" s="22">
        <f>Target_AM[[#This Row],[PROPORSI]]*VLOOKUP(Target_AM[[#This Row],[NIPNAS]],Target_CC[],COLUMN(AZ$2)+9,0)</f>
        <v>0</v>
      </c>
      <c r="BO482" s="22">
        <f>Target_AM[[#This Row],[PROPORSI]]*VLOOKUP(Target_AM[[#This Row],[NIPNAS]],Target_CC[],COLUMN(BA$2)+9,0)</f>
        <v>50794016.5</v>
      </c>
      <c r="BP482" s="22">
        <f>Target_AM[[#This Row],[PROPORSI]]*VLOOKUP(Target_AM[[#This Row],[NIPNAS]],Target_CC[],COLUMN(BB$2)+9,0)</f>
        <v>47644157</v>
      </c>
      <c r="BQ482" s="22">
        <f>Target_AM[[#This Row],[PROPORSI]]*VLOOKUP(Target_AM[[#This Row],[NIPNAS]],Target_CC[],COLUMN(BC$2)+9,0)</f>
        <v>47879406</v>
      </c>
      <c r="BR482" s="22">
        <f>Target_AM[[#This Row],[PROPORSI]]*VLOOKUP(Target_AM[[#This Row],[NIPNAS]],Target_CC[],COLUMN(BD$2)+9,0)</f>
        <v>46648591</v>
      </c>
      <c r="BS482" s="22">
        <f>Target_AM[[#This Row],[PROPORSI]]*VLOOKUP(Target_AM[[#This Row],[NIPNAS]],Target_CC[],COLUMN(BE$2)+9,0)</f>
        <v>46648591</v>
      </c>
      <c r="BT482" s="22">
        <f>Target_AM[[#This Row],[PROPORSI]]*VLOOKUP(Target_AM[[#This Row],[NIPNAS]],Target_CC[],COLUMN(BF$2)+9,0)</f>
        <v>46648591</v>
      </c>
      <c r="BU482" s="22">
        <f>Target_AM[[#This Row],[PROPORSI]]*VLOOKUP(Target_AM[[#This Row],[NIPNAS]],Target_CC[],COLUMN(BG$2)+9,0)</f>
        <v>46648591</v>
      </c>
      <c r="BV482" s="22">
        <f>Target_AM[[#This Row],[PROPORSI]]*VLOOKUP(Target_AM[[#This Row],[NIPNAS]],Target_CC[],COLUMN(BH$2)+9,0)</f>
        <v>46648591</v>
      </c>
      <c r="BW482" s="22">
        <f>Target_AM[[#This Row],[PROPORSI]]*VLOOKUP(Target_AM[[#This Row],[NIPNAS]],Target_CC[],COLUMN(BI$2)+9,0)</f>
        <v>46648591</v>
      </c>
      <c r="BX482" s="22">
        <f>Target_AM[[#This Row],[PROPORSI]]*VLOOKUP(Target_AM[[#This Row],[NIPNAS]],Target_CC[],COLUMN(BJ$2)+9,0)</f>
        <v>46648591</v>
      </c>
      <c r="BY482" s="22">
        <f>Target_AM[[#This Row],[PROPORSI]]*VLOOKUP(Target_AM[[#This Row],[NIPNAS]],Target_CC[],COLUMN(BK$2)+9,0)</f>
        <v>46648591</v>
      </c>
      <c r="BZ482" s="22">
        <f>Target_AM[[#This Row],[PROPORSI]]*VLOOKUP(Target_AM[[#This Row],[NIPNAS]],Target_CC[],COLUMN(BL$2)+9,0)</f>
        <v>46648591</v>
      </c>
      <c r="CA482" s="22">
        <f>Target_AM[[#This Row],[PROPORSI]]*VLOOKUP(Target_AM[[#This Row],[NIPNAS]],Target_CC[],COLUMN(BM$2)+9,0)</f>
        <v>566154898.5</v>
      </c>
      <c r="CB482" s="22">
        <f>Target_AM[[#This Row],[PROPORSI]]*VLOOKUP(Target_AM[[#This Row],[NIPNAS]],Target_CC[],COLUMN(BN$2)+9,0)</f>
        <v>35449500</v>
      </c>
      <c r="CC482" s="22">
        <f>Target_AM[[#This Row],[PROPORSI]]*VLOOKUP(Target_AM[[#This Row],[NIPNAS]],Target_CC[],COLUMN(BO$2)+9,0)</f>
        <v>32584500</v>
      </c>
      <c r="CD482" s="22">
        <f>Target_AM[[#This Row],[PROPORSI]]*VLOOKUP(Target_AM[[#This Row],[NIPNAS]],Target_CC[],COLUMN(BP$2)+9,0)</f>
        <v>32584500</v>
      </c>
      <c r="CE482" s="22">
        <f>Target_AM[[#This Row],[PROPORSI]]*VLOOKUP(Target_AM[[#This Row],[NIPNAS]],Target_CC[],COLUMN(BQ$2)+9,0)</f>
        <v>30955275</v>
      </c>
      <c r="CF482" s="22">
        <f>Target_AM[[#This Row],[PROPORSI]]*VLOOKUP(Target_AM[[#This Row],[NIPNAS]],Target_CC[],COLUMN(BR$2)+9,0)</f>
        <v>30955275</v>
      </c>
      <c r="CG482" s="22">
        <f>Target_AM[[#This Row],[PROPORSI]]*VLOOKUP(Target_AM[[#This Row],[NIPNAS]],Target_CC[],COLUMN(BS$2)+9,0)</f>
        <v>30955275</v>
      </c>
      <c r="CH482" s="22">
        <f>Target_AM[[#This Row],[PROPORSI]]*VLOOKUP(Target_AM[[#This Row],[NIPNAS]],Target_CC[],COLUMN(BT$2)+9,0)</f>
        <v>30955275</v>
      </c>
      <c r="CI482" s="22">
        <f>Target_AM[[#This Row],[PROPORSI]]*VLOOKUP(Target_AM[[#This Row],[NIPNAS]],Target_CC[],COLUMN(BU$2)+9,0)</f>
        <v>30955275</v>
      </c>
      <c r="CJ482" s="22">
        <f>Target_AM[[#This Row],[PROPORSI]]*VLOOKUP(Target_AM[[#This Row],[NIPNAS]],Target_CC[],COLUMN(BV$2)+9,0)</f>
        <v>30955275</v>
      </c>
      <c r="CK482" s="22">
        <f>Target_AM[[#This Row],[PROPORSI]]*VLOOKUP(Target_AM[[#This Row],[NIPNAS]],Target_CC[],COLUMN(BW$2)+9,0)</f>
        <v>30955275</v>
      </c>
      <c r="CL482" s="22">
        <f>Target_AM[[#This Row],[PROPORSI]]*VLOOKUP(Target_AM[[#This Row],[NIPNAS]],Target_CC[],COLUMN(BX$2)+9,0)</f>
        <v>30955275</v>
      </c>
      <c r="CM482" s="22">
        <f>Target_AM[[#This Row],[PROPORSI]]*VLOOKUP(Target_AM[[#This Row],[NIPNAS]],Target_CC[],COLUMN(BY$2)+9,0)</f>
        <v>30955275</v>
      </c>
      <c r="CN482" s="22">
        <f>Target_AM[[#This Row],[PROPORSI]]*VLOOKUP(Target_AM[[#This Row],[NIPNAS]],Target_CC[],COLUMN(BZ$2)+9,0)</f>
        <v>379215975</v>
      </c>
      <c r="CO482" s="22">
        <f>Target_AM[[#This Row],[PROPORSI]]*VLOOKUP(Target_AM[[#This Row],[NIPNAS]],Target_CC[],COLUMN(CA$2)+9,0)</f>
        <v>15818550.5</v>
      </c>
      <c r="CP482" s="22">
        <f>Target_AM[[#This Row],[PROPORSI]]*VLOOKUP(Target_AM[[#This Row],[NIPNAS]],Target_CC[],COLUMN(CB$2)+9,0)</f>
        <v>15643932</v>
      </c>
      <c r="CQ482" s="22">
        <f>Target_AM[[#This Row],[PROPORSI]]*VLOOKUP(Target_AM[[#This Row],[NIPNAS]],Target_CC[],COLUMN(CC$2)+9,0)</f>
        <v>15693316</v>
      </c>
      <c r="CR482" s="22">
        <f>Target_AM[[#This Row],[PROPORSI]]*VLOOKUP(Target_AM[[#This Row],[NIPNAS]],Target_CC[],COLUMN(CD$2)+9,0)</f>
        <v>15693316</v>
      </c>
      <c r="CS482" s="22">
        <f>Target_AM[[#This Row],[PROPORSI]]*VLOOKUP(Target_AM[[#This Row],[NIPNAS]],Target_CC[],COLUMN(CE$2)+9,0)</f>
        <v>15693316</v>
      </c>
      <c r="CT482" s="22">
        <f>Target_AM[[#This Row],[PROPORSI]]*VLOOKUP(Target_AM[[#This Row],[NIPNAS]],Target_CC[],COLUMN(CF$2)+9,0)</f>
        <v>15693316</v>
      </c>
      <c r="CU482" s="22">
        <f>Target_AM[[#This Row],[PROPORSI]]*VLOOKUP(Target_AM[[#This Row],[NIPNAS]],Target_CC[],COLUMN(CG$2)+9,0)</f>
        <v>15693316</v>
      </c>
      <c r="CV482" s="22">
        <f>Target_AM[[#This Row],[PROPORSI]]*VLOOKUP(Target_AM[[#This Row],[NIPNAS]],Target_CC[],COLUMN(CH$2)+9,0)</f>
        <v>15693316</v>
      </c>
      <c r="CW482" s="22">
        <f>Target_AM[[#This Row],[PROPORSI]]*VLOOKUP(Target_AM[[#This Row],[NIPNAS]],Target_CC[],COLUMN(CI$2)+9,0)</f>
        <v>15693316</v>
      </c>
      <c r="CX482" s="22">
        <f>Target_AM[[#This Row],[PROPORSI]]*VLOOKUP(Target_AM[[#This Row],[NIPNAS]],Target_CC[],COLUMN(CJ$2)+9,0)</f>
        <v>15693316</v>
      </c>
      <c r="CY482" s="22">
        <f>Target_AM[[#This Row],[PROPORSI]]*VLOOKUP(Target_AM[[#This Row],[NIPNAS]],Target_CC[],COLUMN(CK$2)+9,0)</f>
        <v>15693316</v>
      </c>
      <c r="CZ482" s="22">
        <f>Target_AM[[#This Row],[PROPORSI]]*VLOOKUP(Target_AM[[#This Row],[NIPNAS]],Target_CC[],COLUMN(CL$2)+9,0)</f>
        <v>15693316</v>
      </c>
      <c r="DA482" s="22">
        <f>Target_AM[[#This Row],[PROPORSI]]*VLOOKUP(Target_AM[[#This Row],[NIPNAS]],Target_CC[],COLUMN(CM$2)+9,0)</f>
        <v>188395642.5</v>
      </c>
      <c r="DB482" s="22">
        <f>Target_AM[[#This Row],[PROPORSI]]*VLOOKUP(Target_AM[[#This Row],[NIPNAS]],Target_CC[],COLUMN(CN$2)+9,0)</f>
        <v>0</v>
      </c>
      <c r="DC482" s="22">
        <f>Target_AM[[#This Row],[PROPORSI]]*VLOOKUP(Target_AM[[#This Row],[NIPNAS]],Target_CC[],COLUMN(CO$2)+9,0)</f>
        <v>0</v>
      </c>
      <c r="DD482" s="22">
        <f>Target_AM[[#This Row],[PROPORSI]]*VLOOKUP(Target_AM[[#This Row],[NIPNAS]],Target_CC[],COLUMN(CP$2)+9,0)</f>
        <v>0</v>
      </c>
      <c r="DE482" s="22">
        <f>Target_AM[[#This Row],[PROPORSI]]*VLOOKUP(Target_AM[[#This Row],[NIPNAS]],Target_CC[],COLUMN(CQ$2)+9,0)</f>
        <v>0</v>
      </c>
      <c r="DF482" s="22">
        <f>Target_AM[[#This Row],[PROPORSI]]*VLOOKUP(Target_AM[[#This Row],[NIPNAS]],Target_CC[],COLUMN(CR$2)+9,0)</f>
        <v>0</v>
      </c>
      <c r="DG482" s="22">
        <f>Target_AM[[#This Row],[PROPORSI]]*VLOOKUP(Target_AM[[#This Row],[NIPNAS]],Target_CC[],COLUMN(CS$2)+9,0)</f>
        <v>0</v>
      </c>
      <c r="DH482" s="22">
        <f>Target_AM[[#This Row],[PROPORSI]]*VLOOKUP(Target_AM[[#This Row],[NIPNAS]],Target_CC[],COLUMN(CT$2)+9,0)</f>
        <v>0</v>
      </c>
      <c r="DI482" s="22">
        <f>Target_AM[[#This Row],[PROPORSI]]*VLOOKUP(Target_AM[[#This Row],[NIPNAS]],Target_CC[],COLUMN(CU$2)+9,0)</f>
        <v>0</v>
      </c>
      <c r="DJ482" s="22">
        <f>Target_AM[[#This Row],[PROPORSI]]*VLOOKUP(Target_AM[[#This Row],[NIPNAS]],Target_CC[],COLUMN(CV$2)+9,0)</f>
        <v>0</v>
      </c>
      <c r="DK482" s="22">
        <f>Target_AM[[#This Row],[PROPORSI]]*VLOOKUP(Target_AM[[#This Row],[NIPNAS]],Target_CC[],COLUMN(CW$2)+9,0)</f>
        <v>0</v>
      </c>
      <c r="DL482" s="22">
        <f>Target_AM[[#This Row],[PROPORSI]]*VLOOKUP(Target_AM[[#This Row],[NIPNAS]],Target_CC[],COLUMN(CX$2)+9,0)</f>
        <v>0</v>
      </c>
      <c r="DM482" s="22">
        <f>Target_AM[[#This Row],[PROPORSI]]*VLOOKUP(Target_AM[[#This Row],[NIPNAS]],Target_CC[],COLUMN(CY$2)+9,0)</f>
        <v>0</v>
      </c>
      <c r="DN482" s="22">
        <f>Target_AM[[#This Row],[PROPORSI]]*VLOOKUP(Target_AM[[#This Row],[NIPNAS]],Target_CC[],COLUMN(CZ$2)+9,0)</f>
        <v>0</v>
      </c>
      <c r="DO482" s="22">
        <f>Target_AM[[#This Row],[PROPORSI]]*VLOOKUP(Target_AM[[#This Row],[NIPNAS]],Target_CC[],COLUMN(DA$2)+9,0)</f>
        <v>0</v>
      </c>
      <c r="DP482" s="22">
        <f>Target_AM[[#This Row],[PROPORSI]]*VLOOKUP(Target_AM[[#This Row],[NIPNAS]],Target_CC[],COLUMN(DB$2)+9,0)</f>
        <v>0</v>
      </c>
      <c r="DQ482" s="22">
        <f>Target_AM[[#This Row],[PROPORSI]]*VLOOKUP(Target_AM[[#This Row],[NIPNAS]],Target_CC[],COLUMN(DC$2)+9,0)</f>
        <v>0</v>
      </c>
      <c r="DR482" s="22">
        <f>Target_AM[[#This Row],[PROPORSI]]*VLOOKUP(Target_AM[[#This Row],[NIPNAS]],Target_CC[],COLUMN(DD$2)+9,0)</f>
        <v>0</v>
      </c>
      <c r="DS482" s="22">
        <f>Target_AM[[#This Row],[PROPORSI]]*VLOOKUP(Target_AM[[#This Row],[NIPNAS]],Target_CC[],COLUMN(DE$2)+9,0)</f>
        <v>0</v>
      </c>
      <c r="DT482" s="22">
        <f>Target_AM[[#This Row],[PROPORSI]]*VLOOKUP(Target_AM[[#This Row],[NIPNAS]],Target_CC[],COLUMN(DF$2)+9,0)</f>
        <v>0</v>
      </c>
      <c r="DU482" s="22">
        <f>Target_AM[[#This Row],[PROPORSI]]*VLOOKUP(Target_AM[[#This Row],[NIPNAS]],Target_CC[],COLUMN(DG$2)+9,0)</f>
        <v>0</v>
      </c>
      <c r="DV482" s="22">
        <f>Target_AM[[#This Row],[PROPORSI]]*VLOOKUP(Target_AM[[#This Row],[NIPNAS]],Target_CC[],COLUMN(DH$2)+9,0)</f>
        <v>0</v>
      </c>
      <c r="DW482" s="22">
        <f>Target_AM[[#This Row],[PROPORSI]]*VLOOKUP(Target_AM[[#This Row],[NIPNAS]],Target_CC[],COLUMN(DI$2)+9,0)</f>
        <v>0</v>
      </c>
      <c r="DX482" s="22">
        <f>Target_AM[[#This Row],[PROPORSI]]*VLOOKUP(Target_AM[[#This Row],[NIPNAS]],Target_CC[],COLUMN(DJ$2)+9,0)</f>
        <v>0</v>
      </c>
      <c r="DY482" s="22">
        <f>Target_AM[[#This Row],[PROPORSI]]*VLOOKUP(Target_AM[[#This Row],[NIPNAS]],Target_CC[],COLUMN(DK$2)+9,0)</f>
        <v>0</v>
      </c>
      <c r="DZ482" s="22">
        <f>Target_AM[[#This Row],[PROPORSI]]*VLOOKUP(Target_AM[[#This Row],[NIPNAS]],Target_CC[],COLUMN(DL$2)+9,0)</f>
        <v>0</v>
      </c>
      <c r="EA482" s="22">
        <f>Target_AM[[#This Row],[PROPORSI]]*VLOOKUP(Target_AM[[#This Row],[NIPNAS]],Target_CC[],COLUMN(DM$2)+9,0)</f>
        <v>0</v>
      </c>
    </row>
    <row r="483" spans="2:131" x14ac:dyDescent="0.3">
      <c r="B483">
        <v>800088</v>
      </c>
      <c r="C483" t="s">
        <v>1032</v>
      </c>
      <c r="D483">
        <v>0.5</v>
      </c>
      <c r="E483" s="8">
        <v>45658</v>
      </c>
      <c r="F483">
        <v>5586408</v>
      </c>
      <c r="G483" t="s">
        <v>840</v>
      </c>
      <c r="J483" t="s">
        <v>294</v>
      </c>
      <c r="K483" t="s">
        <v>23</v>
      </c>
      <c r="L483" t="s">
        <v>159</v>
      </c>
      <c r="M483" t="s">
        <v>29</v>
      </c>
      <c r="N483" s="23">
        <f>Target_AM[[#This Row],[PROPORSI]]*VLOOKUP(Target_AM[[#This Row],[NIPNAS]],Target_CC[],9,0)</f>
        <v>1314572055.9039543</v>
      </c>
      <c r="O483" s="22">
        <f>Target_AM[[#This Row],[PROPORSI]]*VLOOKUP(Target_AM[[#This Row],[NIPNAS]],Target_CC[],COLUMN(A$2)+9,0)</f>
        <v>23036942.878787879</v>
      </c>
      <c r="P483" s="22">
        <f>Target_AM[[#This Row],[PROPORSI]]*VLOOKUP(Target_AM[[#This Row],[NIPNAS]],Target_CC[],COLUMN(B$2)+9,0)</f>
        <v>23939257.196969695</v>
      </c>
      <c r="Q483" s="22">
        <f>Target_AM[[#This Row],[PROPORSI]]*VLOOKUP(Target_AM[[#This Row],[NIPNAS]],Target_CC[],COLUMN(C$2)+9,0)</f>
        <v>22134628.560606062</v>
      </c>
      <c r="R483" s="22">
        <f>Target_AM[[#This Row],[PROPORSI]]*VLOOKUP(Target_AM[[#This Row],[NIPNAS]],Target_CC[],COLUMN(D$2)+9,0)</f>
        <v>20329999.924242422</v>
      </c>
      <c r="S483" s="22">
        <f>Target_AM[[#This Row],[PROPORSI]]*VLOOKUP(Target_AM[[#This Row],[NIPNAS]],Target_CC[],COLUMN(E$2)+9,0)</f>
        <v>21232314.242424242</v>
      </c>
      <c r="T483" s="22">
        <f>Target_AM[[#This Row],[PROPORSI]]*VLOOKUP(Target_AM[[#This Row],[NIPNAS]],Target_CC[],COLUMN(F$2)+9,0)</f>
        <v>22134628.560606062</v>
      </c>
      <c r="U483" s="22">
        <f>Target_AM[[#This Row],[PROPORSI]]*VLOOKUP(Target_AM[[#This Row],[NIPNAS]],Target_CC[],COLUMN(G$2)+9,0)</f>
        <v>26646200.151515152</v>
      </c>
      <c r="V483" s="22">
        <f>Target_AM[[#This Row],[PROPORSI]]*VLOOKUP(Target_AM[[#This Row],[NIPNAS]],Target_CC[],COLUMN(H$2)+9,0)</f>
        <v>24841571.515151516</v>
      </c>
      <c r="W483" s="22">
        <f>Target_AM[[#This Row],[PROPORSI]]*VLOOKUP(Target_AM[[#This Row],[NIPNAS]],Target_CC[],COLUMN(I$2)+9,0)</f>
        <v>24841571.515151516</v>
      </c>
      <c r="X483" s="22">
        <f>Target_AM[[#This Row],[PROPORSI]]*VLOOKUP(Target_AM[[#This Row],[NIPNAS]],Target_CC[],COLUMN(J$2)+9,0)</f>
        <v>26646200.151515152</v>
      </c>
      <c r="Y483" s="22">
        <f>Target_AM[[#This Row],[PROPORSI]]*VLOOKUP(Target_AM[[#This Row],[NIPNAS]],Target_CC[],COLUMN(K$2)+9,0)</f>
        <v>23939257.196969695</v>
      </c>
      <c r="Z483" s="22">
        <f>Target_AM[[#This Row],[PROPORSI]]*VLOOKUP(Target_AM[[#This Row],[NIPNAS]],Target_CC[],COLUMN(L$2)+9,0)</f>
        <v>24841571.515151516</v>
      </c>
      <c r="AA483" s="22">
        <f>Target_AM[[#This Row],[PROPORSI]]*VLOOKUP(Target_AM[[#This Row],[NIPNAS]],Target_CC[],COLUMN(M$2)+9,0)</f>
        <v>284564143.40909094</v>
      </c>
      <c r="AB483" s="22">
        <f>Target_AM[[#This Row],[PROPORSI]]*VLOOKUP(Target_AM[[#This Row],[NIPNAS]],Target_CC[],COLUMN(N$2)+9,0)</f>
        <v>5260749.5888167387</v>
      </c>
      <c r="AC483" s="22">
        <f>Target_AM[[#This Row],[PROPORSI]]*VLOOKUP(Target_AM[[#This Row],[NIPNAS]],Target_CC[],COLUMN(O$2)+9,0)</f>
        <v>7460685.8181818193</v>
      </c>
      <c r="AD483" s="22">
        <f>Target_AM[[#This Row],[PROPORSI]]*VLOOKUP(Target_AM[[#This Row],[NIPNAS]],Target_CC[],COLUMN(P$2)+9,0)</f>
        <v>7575465.6000000006</v>
      </c>
      <c r="AE483" s="22">
        <f>Target_AM[[#This Row],[PROPORSI]]*VLOOKUP(Target_AM[[#This Row],[NIPNAS]],Target_CC[],COLUMN(Q$2)+9,0)</f>
        <v>8032671.7309090924</v>
      </c>
      <c r="AF483" s="22">
        <f>Target_AM[[#This Row],[PROPORSI]]*VLOOKUP(Target_AM[[#This Row],[NIPNAS]],Target_CC[],COLUMN(R$2)+9,0)</f>
        <v>12898617.106363637</v>
      </c>
      <c r="AG483" s="22">
        <f>Target_AM[[#This Row],[PROPORSI]]*VLOOKUP(Target_AM[[#This Row],[NIPNAS]],Target_CC[],COLUMN(S$2)+9,0)</f>
        <v>11608755.395727273</v>
      </c>
      <c r="AH483" s="22">
        <f>Target_AM[[#This Row],[PROPORSI]]*VLOOKUP(Target_AM[[#This Row],[NIPNAS]],Target_CC[],COLUMN(T$2)+9,0)</f>
        <v>6556797.0290681822</v>
      </c>
      <c r="AI483" s="22">
        <f>Target_AM[[#This Row],[PROPORSI]]*VLOOKUP(Target_AM[[#This Row],[NIPNAS]],Target_CC[],COLUMN(U$2)+9,0)</f>
        <v>14424953.463950001</v>
      </c>
      <c r="AJ483" s="22">
        <f>Target_AM[[#This Row],[PROPORSI]]*VLOOKUP(Target_AM[[#This Row],[NIPNAS]],Target_CC[],COLUMN(V$2)+9,0)</f>
        <v>12020794.553291667</v>
      </c>
      <c r="AK483" s="22">
        <f>Target_AM[[#This Row],[PROPORSI]]*VLOOKUP(Target_AM[[#This Row],[NIPNAS]],Target_CC[],COLUMN(W$2)+9,0)</f>
        <v>14424953.463950001</v>
      </c>
      <c r="AL483" s="22">
        <f>Target_AM[[#This Row],[PROPORSI]]*VLOOKUP(Target_AM[[#This Row],[NIPNAS]],Target_CC[],COLUMN(X$2)+9,0)</f>
        <v>15627032.919279166</v>
      </c>
      <c r="AM483" s="22">
        <f>Target_AM[[#This Row],[PROPORSI]]*VLOOKUP(Target_AM[[#This Row],[NIPNAS]],Target_CC[],COLUMN(Y$2)+9,0)</f>
        <v>15627032.919279166</v>
      </c>
      <c r="AN483" s="22">
        <f>Target_AM[[#This Row],[PROPORSI]]*VLOOKUP(Target_AM[[#This Row],[NIPNAS]],Target_CC[],COLUMN(Z$2)+9,0)</f>
        <v>131518509.58881673</v>
      </c>
      <c r="AO483" s="22">
        <f>Target_AM[[#This Row],[PROPORSI]]*VLOOKUP(Target_AM[[#This Row],[NIPNAS]],Target_CC[],COLUMN(AA$2)+9,0)</f>
        <v>28297692.467604619</v>
      </c>
      <c r="AP483" s="22">
        <f>Target_AM[[#This Row],[PROPORSI]]*VLOOKUP(Target_AM[[#This Row],[NIPNAS]],Target_CC[],COLUMN(AB$2)+9,0)</f>
        <v>31399943.015151516</v>
      </c>
      <c r="AQ483" s="22">
        <f>Target_AM[[#This Row],[PROPORSI]]*VLOOKUP(Target_AM[[#This Row],[NIPNAS]],Target_CC[],COLUMN(AC$2)+9,0)</f>
        <v>29710094.160606064</v>
      </c>
      <c r="AR483" s="22">
        <f>Target_AM[[#This Row],[PROPORSI]]*VLOOKUP(Target_AM[[#This Row],[NIPNAS]],Target_CC[],COLUMN(AD$2)+9,0)</f>
        <v>28362671.655151516</v>
      </c>
      <c r="AS483" s="22">
        <f>Target_AM[[#This Row],[PROPORSI]]*VLOOKUP(Target_AM[[#This Row],[NIPNAS]],Target_CC[],COLUMN(AE$2)+9,0)</f>
        <v>34130931.348787881</v>
      </c>
      <c r="AT483" s="22">
        <f>Target_AM[[#This Row],[PROPORSI]]*VLOOKUP(Target_AM[[#This Row],[NIPNAS]],Target_CC[],COLUMN(AF$2)+9,0)</f>
        <v>33743383.956333339</v>
      </c>
      <c r="AU483" s="22">
        <f>Target_AM[[#This Row],[PROPORSI]]*VLOOKUP(Target_AM[[#This Row],[NIPNAS]],Target_CC[],COLUMN(AG$2)+9,0)</f>
        <v>33202997.180583335</v>
      </c>
      <c r="AV483" s="22">
        <f>Target_AM[[#This Row],[PROPORSI]]*VLOOKUP(Target_AM[[#This Row],[NIPNAS]],Target_CC[],COLUMN(AH$2)+9,0)</f>
        <v>39266524.979101516</v>
      </c>
      <c r="AW483" s="22">
        <f>Target_AM[[#This Row],[PROPORSI]]*VLOOKUP(Target_AM[[#This Row],[NIPNAS]],Target_CC[],COLUMN(AI$2)+9,0)</f>
        <v>36862366.068443179</v>
      </c>
      <c r="AX483" s="22">
        <f>Target_AM[[#This Row],[PROPORSI]]*VLOOKUP(Target_AM[[#This Row],[NIPNAS]],Target_CC[],COLUMN(AJ$2)+9,0)</f>
        <v>41071153.615465149</v>
      </c>
      <c r="AY483" s="22">
        <f>Target_AM[[#This Row],[PROPORSI]]*VLOOKUP(Target_AM[[#This Row],[NIPNAS]],Target_CC[],COLUMN(AK$2)+9,0)</f>
        <v>39566290.116248861</v>
      </c>
      <c r="AZ483" s="22">
        <f>Target_AM[[#This Row],[PROPORSI]]*VLOOKUP(Target_AM[[#This Row],[NIPNAS]],Target_CC[],COLUMN(AL$2)+9,0)</f>
        <v>40468604.434430681</v>
      </c>
      <c r="BA483" s="22">
        <f>Target_AM[[#This Row],[PROPORSI]]*VLOOKUP(Target_AM[[#This Row],[NIPNAS]],Target_CC[],COLUMN(AM$2)+9,0)</f>
        <v>416082652.99790758</v>
      </c>
      <c r="BB483" s="22">
        <f>Target_AM[[#This Row],[PROPORSI]]*VLOOKUP(Target_AM[[#This Row],[NIPNAS]],Target_CC[],COLUMN(AN$2)+9,0)</f>
        <v>0</v>
      </c>
      <c r="BC483" s="22">
        <f>Target_AM[[#This Row],[PROPORSI]]*VLOOKUP(Target_AM[[#This Row],[NIPNAS]],Target_CC[],COLUMN(AO$2)+9,0)</f>
        <v>0</v>
      </c>
      <c r="BD483" s="22">
        <f>Target_AM[[#This Row],[PROPORSI]]*VLOOKUP(Target_AM[[#This Row],[NIPNAS]],Target_CC[],COLUMN(AP$2)+9,0)</f>
        <v>0</v>
      </c>
      <c r="BE483" s="22">
        <f>Target_AM[[#This Row],[PROPORSI]]*VLOOKUP(Target_AM[[#This Row],[NIPNAS]],Target_CC[],COLUMN(AQ$2)+9,0)</f>
        <v>0</v>
      </c>
      <c r="BF483" s="22">
        <f>Target_AM[[#This Row],[PROPORSI]]*VLOOKUP(Target_AM[[#This Row],[NIPNAS]],Target_CC[],COLUMN(AR$2)+9,0)</f>
        <v>0</v>
      </c>
      <c r="BG483" s="22">
        <f>Target_AM[[#This Row],[PROPORSI]]*VLOOKUP(Target_AM[[#This Row],[NIPNAS]],Target_CC[],COLUMN(AS$2)+9,0)</f>
        <v>0</v>
      </c>
      <c r="BH483" s="22">
        <f>Target_AM[[#This Row],[PROPORSI]]*VLOOKUP(Target_AM[[#This Row],[NIPNAS]],Target_CC[],COLUMN(AT$2)+9,0)</f>
        <v>0</v>
      </c>
      <c r="BI483" s="22">
        <f>Target_AM[[#This Row],[PROPORSI]]*VLOOKUP(Target_AM[[#This Row],[NIPNAS]],Target_CC[],COLUMN(AU$2)+9,0)</f>
        <v>0</v>
      </c>
      <c r="BJ483" s="22">
        <f>Target_AM[[#This Row],[PROPORSI]]*VLOOKUP(Target_AM[[#This Row],[NIPNAS]],Target_CC[],COLUMN(AV$2)+9,0)</f>
        <v>0</v>
      </c>
      <c r="BK483" s="22">
        <f>Target_AM[[#This Row],[PROPORSI]]*VLOOKUP(Target_AM[[#This Row],[NIPNAS]],Target_CC[],COLUMN(AW$2)+9,0)</f>
        <v>0</v>
      </c>
      <c r="BL483" s="22">
        <f>Target_AM[[#This Row],[PROPORSI]]*VLOOKUP(Target_AM[[#This Row],[NIPNAS]],Target_CC[],COLUMN(AX$2)+9,0)</f>
        <v>0</v>
      </c>
      <c r="BM483" s="22">
        <f>Target_AM[[#This Row],[PROPORSI]]*VLOOKUP(Target_AM[[#This Row],[NIPNAS]],Target_CC[],COLUMN(AY$2)+9,0)</f>
        <v>0</v>
      </c>
      <c r="BN483" s="22">
        <f>Target_AM[[#This Row],[PROPORSI]]*VLOOKUP(Target_AM[[#This Row],[NIPNAS]],Target_CC[],COLUMN(AZ$2)+9,0)</f>
        <v>0</v>
      </c>
      <c r="BO483" s="22">
        <f>Target_AM[[#This Row],[PROPORSI]]*VLOOKUP(Target_AM[[#This Row],[NIPNAS]],Target_CC[],COLUMN(BA$2)+9,0)</f>
        <v>50794016.5</v>
      </c>
      <c r="BP483" s="22">
        <f>Target_AM[[#This Row],[PROPORSI]]*VLOOKUP(Target_AM[[#This Row],[NIPNAS]],Target_CC[],COLUMN(BB$2)+9,0)</f>
        <v>47644157</v>
      </c>
      <c r="BQ483" s="22">
        <f>Target_AM[[#This Row],[PROPORSI]]*VLOOKUP(Target_AM[[#This Row],[NIPNAS]],Target_CC[],COLUMN(BC$2)+9,0)</f>
        <v>47879406</v>
      </c>
      <c r="BR483" s="22">
        <f>Target_AM[[#This Row],[PROPORSI]]*VLOOKUP(Target_AM[[#This Row],[NIPNAS]],Target_CC[],COLUMN(BD$2)+9,0)</f>
        <v>46648591</v>
      </c>
      <c r="BS483" s="22">
        <f>Target_AM[[#This Row],[PROPORSI]]*VLOOKUP(Target_AM[[#This Row],[NIPNAS]],Target_CC[],COLUMN(BE$2)+9,0)</f>
        <v>46648591</v>
      </c>
      <c r="BT483" s="22">
        <f>Target_AM[[#This Row],[PROPORSI]]*VLOOKUP(Target_AM[[#This Row],[NIPNAS]],Target_CC[],COLUMN(BF$2)+9,0)</f>
        <v>46648591</v>
      </c>
      <c r="BU483" s="22">
        <f>Target_AM[[#This Row],[PROPORSI]]*VLOOKUP(Target_AM[[#This Row],[NIPNAS]],Target_CC[],COLUMN(BG$2)+9,0)</f>
        <v>46648591</v>
      </c>
      <c r="BV483" s="22">
        <f>Target_AM[[#This Row],[PROPORSI]]*VLOOKUP(Target_AM[[#This Row],[NIPNAS]],Target_CC[],COLUMN(BH$2)+9,0)</f>
        <v>46648591</v>
      </c>
      <c r="BW483" s="22">
        <f>Target_AM[[#This Row],[PROPORSI]]*VLOOKUP(Target_AM[[#This Row],[NIPNAS]],Target_CC[],COLUMN(BI$2)+9,0)</f>
        <v>46648591</v>
      </c>
      <c r="BX483" s="22">
        <f>Target_AM[[#This Row],[PROPORSI]]*VLOOKUP(Target_AM[[#This Row],[NIPNAS]],Target_CC[],COLUMN(BJ$2)+9,0)</f>
        <v>46648591</v>
      </c>
      <c r="BY483" s="22">
        <f>Target_AM[[#This Row],[PROPORSI]]*VLOOKUP(Target_AM[[#This Row],[NIPNAS]],Target_CC[],COLUMN(BK$2)+9,0)</f>
        <v>46648591</v>
      </c>
      <c r="BZ483" s="22">
        <f>Target_AM[[#This Row],[PROPORSI]]*VLOOKUP(Target_AM[[#This Row],[NIPNAS]],Target_CC[],COLUMN(BL$2)+9,0)</f>
        <v>46648591</v>
      </c>
      <c r="CA483" s="22">
        <f>Target_AM[[#This Row],[PROPORSI]]*VLOOKUP(Target_AM[[#This Row],[NIPNAS]],Target_CC[],COLUMN(BM$2)+9,0)</f>
        <v>566154898.5</v>
      </c>
      <c r="CB483" s="22">
        <f>Target_AM[[#This Row],[PROPORSI]]*VLOOKUP(Target_AM[[#This Row],[NIPNAS]],Target_CC[],COLUMN(BN$2)+9,0)</f>
        <v>35449500</v>
      </c>
      <c r="CC483" s="22">
        <f>Target_AM[[#This Row],[PROPORSI]]*VLOOKUP(Target_AM[[#This Row],[NIPNAS]],Target_CC[],COLUMN(BO$2)+9,0)</f>
        <v>32584500</v>
      </c>
      <c r="CD483" s="22">
        <f>Target_AM[[#This Row],[PROPORSI]]*VLOOKUP(Target_AM[[#This Row],[NIPNAS]],Target_CC[],COLUMN(BP$2)+9,0)</f>
        <v>32584500</v>
      </c>
      <c r="CE483" s="22">
        <f>Target_AM[[#This Row],[PROPORSI]]*VLOOKUP(Target_AM[[#This Row],[NIPNAS]],Target_CC[],COLUMN(BQ$2)+9,0)</f>
        <v>30955275</v>
      </c>
      <c r="CF483" s="22">
        <f>Target_AM[[#This Row],[PROPORSI]]*VLOOKUP(Target_AM[[#This Row],[NIPNAS]],Target_CC[],COLUMN(BR$2)+9,0)</f>
        <v>30955275</v>
      </c>
      <c r="CG483" s="22">
        <f>Target_AM[[#This Row],[PROPORSI]]*VLOOKUP(Target_AM[[#This Row],[NIPNAS]],Target_CC[],COLUMN(BS$2)+9,0)</f>
        <v>30955275</v>
      </c>
      <c r="CH483" s="22">
        <f>Target_AM[[#This Row],[PROPORSI]]*VLOOKUP(Target_AM[[#This Row],[NIPNAS]],Target_CC[],COLUMN(BT$2)+9,0)</f>
        <v>30955275</v>
      </c>
      <c r="CI483" s="22">
        <f>Target_AM[[#This Row],[PROPORSI]]*VLOOKUP(Target_AM[[#This Row],[NIPNAS]],Target_CC[],COLUMN(BU$2)+9,0)</f>
        <v>30955275</v>
      </c>
      <c r="CJ483" s="22">
        <f>Target_AM[[#This Row],[PROPORSI]]*VLOOKUP(Target_AM[[#This Row],[NIPNAS]],Target_CC[],COLUMN(BV$2)+9,0)</f>
        <v>30955275</v>
      </c>
      <c r="CK483" s="22">
        <f>Target_AM[[#This Row],[PROPORSI]]*VLOOKUP(Target_AM[[#This Row],[NIPNAS]],Target_CC[],COLUMN(BW$2)+9,0)</f>
        <v>30955275</v>
      </c>
      <c r="CL483" s="22">
        <f>Target_AM[[#This Row],[PROPORSI]]*VLOOKUP(Target_AM[[#This Row],[NIPNAS]],Target_CC[],COLUMN(BX$2)+9,0)</f>
        <v>30955275</v>
      </c>
      <c r="CM483" s="22">
        <f>Target_AM[[#This Row],[PROPORSI]]*VLOOKUP(Target_AM[[#This Row],[NIPNAS]],Target_CC[],COLUMN(BY$2)+9,0)</f>
        <v>30955275</v>
      </c>
      <c r="CN483" s="22">
        <f>Target_AM[[#This Row],[PROPORSI]]*VLOOKUP(Target_AM[[#This Row],[NIPNAS]],Target_CC[],COLUMN(BZ$2)+9,0)</f>
        <v>379215975</v>
      </c>
      <c r="CO483" s="22">
        <f>Target_AM[[#This Row],[PROPORSI]]*VLOOKUP(Target_AM[[#This Row],[NIPNAS]],Target_CC[],COLUMN(CA$2)+9,0)</f>
        <v>15818550.5</v>
      </c>
      <c r="CP483" s="22">
        <f>Target_AM[[#This Row],[PROPORSI]]*VLOOKUP(Target_AM[[#This Row],[NIPNAS]],Target_CC[],COLUMN(CB$2)+9,0)</f>
        <v>15643932</v>
      </c>
      <c r="CQ483" s="22">
        <f>Target_AM[[#This Row],[PROPORSI]]*VLOOKUP(Target_AM[[#This Row],[NIPNAS]],Target_CC[],COLUMN(CC$2)+9,0)</f>
        <v>15693316</v>
      </c>
      <c r="CR483" s="22">
        <f>Target_AM[[#This Row],[PROPORSI]]*VLOOKUP(Target_AM[[#This Row],[NIPNAS]],Target_CC[],COLUMN(CD$2)+9,0)</f>
        <v>15693316</v>
      </c>
      <c r="CS483" s="22">
        <f>Target_AM[[#This Row],[PROPORSI]]*VLOOKUP(Target_AM[[#This Row],[NIPNAS]],Target_CC[],COLUMN(CE$2)+9,0)</f>
        <v>15693316</v>
      </c>
      <c r="CT483" s="22">
        <f>Target_AM[[#This Row],[PROPORSI]]*VLOOKUP(Target_AM[[#This Row],[NIPNAS]],Target_CC[],COLUMN(CF$2)+9,0)</f>
        <v>15693316</v>
      </c>
      <c r="CU483" s="22">
        <f>Target_AM[[#This Row],[PROPORSI]]*VLOOKUP(Target_AM[[#This Row],[NIPNAS]],Target_CC[],COLUMN(CG$2)+9,0)</f>
        <v>15693316</v>
      </c>
      <c r="CV483" s="22">
        <f>Target_AM[[#This Row],[PROPORSI]]*VLOOKUP(Target_AM[[#This Row],[NIPNAS]],Target_CC[],COLUMN(CH$2)+9,0)</f>
        <v>15693316</v>
      </c>
      <c r="CW483" s="22">
        <f>Target_AM[[#This Row],[PROPORSI]]*VLOOKUP(Target_AM[[#This Row],[NIPNAS]],Target_CC[],COLUMN(CI$2)+9,0)</f>
        <v>15693316</v>
      </c>
      <c r="CX483" s="22">
        <f>Target_AM[[#This Row],[PROPORSI]]*VLOOKUP(Target_AM[[#This Row],[NIPNAS]],Target_CC[],COLUMN(CJ$2)+9,0)</f>
        <v>15693316</v>
      </c>
      <c r="CY483" s="22">
        <f>Target_AM[[#This Row],[PROPORSI]]*VLOOKUP(Target_AM[[#This Row],[NIPNAS]],Target_CC[],COLUMN(CK$2)+9,0)</f>
        <v>15693316</v>
      </c>
      <c r="CZ483" s="22">
        <f>Target_AM[[#This Row],[PROPORSI]]*VLOOKUP(Target_AM[[#This Row],[NIPNAS]],Target_CC[],COLUMN(CL$2)+9,0)</f>
        <v>15693316</v>
      </c>
      <c r="DA483" s="22">
        <f>Target_AM[[#This Row],[PROPORSI]]*VLOOKUP(Target_AM[[#This Row],[NIPNAS]],Target_CC[],COLUMN(CM$2)+9,0)</f>
        <v>188395642.5</v>
      </c>
      <c r="DB483" s="22">
        <f>Target_AM[[#This Row],[PROPORSI]]*VLOOKUP(Target_AM[[#This Row],[NIPNAS]],Target_CC[],COLUMN(CN$2)+9,0)</f>
        <v>0</v>
      </c>
      <c r="DC483" s="22">
        <f>Target_AM[[#This Row],[PROPORSI]]*VLOOKUP(Target_AM[[#This Row],[NIPNAS]],Target_CC[],COLUMN(CO$2)+9,0)</f>
        <v>0</v>
      </c>
      <c r="DD483" s="22">
        <f>Target_AM[[#This Row],[PROPORSI]]*VLOOKUP(Target_AM[[#This Row],[NIPNAS]],Target_CC[],COLUMN(CP$2)+9,0)</f>
        <v>0</v>
      </c>
      <c r="DE483" s="22">
        <f>Target_AM[[#This Row],[PROPORSI]]*VLOOKUP(Target_AM[[#This Row],[NIPNAS]],Target_CC[],COLUMN(CQ$2)+9,0)</f>
        <v>0</v>
      </c>
      <c r="DF483" s="22">
        <f>Target_AM[[#This Row],[PROPORSI]]*VLOOKUP(Target_AM[[#This Row],[NIPNAS]],Target_CC[],COLUMN(CR$2)+9,0)</f>
        <v>0</v>
      </c>
      <c r="DG483" s="22">
        <f>Target_AM[[#This Row],[PROPORSI]]*VLOOKUP(Target_AM[[#This Row],[NIPNAS]],Target_CC[],COLUMN(CS$2)+9,0)</f>
        <v>0</v>
      </c>
      <c r="DH483" s="22">
        <f>Target_AM[[#This Row],[PROPORSI]]*VLOOKUP(Target_AM[[#This Row],[NIPNAS]],Target_CC[],COLUMN(CT$2)+9,0)</f>
        <v>0</v>
      </c>
      <c r="DI483" s="22">
        <f>Target_AM[[#This Row],[PROPORSI]]*VLOOKUP(Target_AM[[#This Row],[NIPNAS]],Target_CC[],COLUMN(CU$2)+9,0)</f>
        <v>0</v>
      </c>
      <c r="DJ483" s="22">
        <f>Target_AM[[#This Row],[PROPORSI]]*VLOOKUP(Target_AM[[#This Row],[NIPNAS]],Target_CC[],COLUMN(CV$2)+9,0)</f>
        <v>0</v>
      </c>
      <c r="DK483" s="22">
        <f>Target_AM[[#This Row],[PROPORSI]]*VLOOKUP(Target_AM[[#This Row],[NIPNAS]],Target_CC[],COLUMN(CW$2)+9,0)</f>
        <v>0</v>
      </c>
      <c r="DL483" s="22">
        <f>Target_AM[[#This Row],[PROPORSI]]*VLOOKUP(Target_AM[[#This Row],[NIPNAS]],Target_CC[],COLUMN(CX$2)+9,0)</f>
        <v>0</v>
      </c>
      <c r="DM483" s="22">
        <f>Target_AM[[#This Row],[PROPORSI]]*VLOOKUP(Target_AM[[#This Row],[NIPNAS]],Target_CC[],COLUMN(CY$2)+9,0)</f>
        <v>0</v>
      </c>
      <c r="DN483" s="22">
        <f>Target_AM[[#This Row],[PROPORSI]]*VLOOKUP(Target_AM[[#This Row],[NIPNAS]],Target_CC[],COLUMN(CZ$2)+9,0)</f>
        <v>0</v>
      </c>
      <c r="DO483" s="22">
        <f>Target_AM[[#This Row],[PROPORSI]]*VLOOKUP(Target_AM[[#This Row],[NIPNAS]],Target_CC[],COLUMN(DA$2)+9,0)</f>
        <v>0</v>
      </c>
      <c r="DP483" s="22">
        <f>Target_AM[[#This Row],[PROPORSI]]*VLOOKUP(Target_AM[[#This Row],[NIPNAS]],Target_CC[],COLUMN(DB$2)+9,0)</f>
        <v>0</v>
      </c>
      <c r="DQ483" s="22">
        <f>Target_AM[[#This Row],[PROPORSI]]*VLOOKUP(Target_AM[[#This Row],[NIPNAS]],Target_CC[],COLUMN(DC$2)+9,0)</f>
        <v>0</v>
      </c>
      <c r="DR483" s="22">
        <f>Target_AM[[#This Row],[PROPORSI]]*VLOOKUP(Target_AM[[#This Row],[NIPNAS]],Target_CC[],COLUMN(DD$2)+9,0)</f>
        <v>0</v>
      </c>
      <c r="DS483" s="22">
        <f>Target_AM[[#This Row],[PROPORSI]]*VLOOKUP(Target_AM[[#This Row],[NIPNAS]],Target_CC[],COLUMN(DE$2)+9,0)</f>
        <v>0</v>
      </c>
      <c r="DT483" s="22">
        <f>Target_AM[[#This Row],[PROPORSI]]*VLOOKUP(Target_AM[[#This Row],[NIPNAS]],Target_CC[],COLUMN(DF$2)+9,0)</f>
        <v>0</v>
      </c>
      <c r="DU483" s="22">
        <f>Target_AM[[#This Row],[PROPORSI]]*VLOOKUP(Target_AM[[#This Row],[NIPNAS]],Target_CC[],COLUMN(DG$2)+9,0)</f>
        <v>0</v>
      </c>
      <c r="DV483" s="22">
        <f>Target_AM[[#This Row],[PROPORSI]]*VLOOKUP(Target_AM[[#This Row],[NIPNAS]],Target_CC[],COLUMN(DH$2)+9,0)</f>
        <v>0</v>
      </c>
      <c r="DW483" s="22">
        <f>Target_AM[[#This Row],[PROPORSI]]*VLOOKUP(Target_AM[[#This Row],[NIPNAS]],Target_CC[],COLUMN(DI$2)+9,0)</f>
        <v>0</v>
      </c>
      <c r="DX483" s="22">
        <f>Target_AM[[#This Row],[PROPORSI]]*VLOOKUP(Target_AM[[#This Row],[NIPNAS]],Target_CC[],COLUMN(DJ$2)+9,0)</f>
        <v>0</v>
      </c>
      <c r="DY483" s="22">
        <f>Target_AM[[#This Row],[PROPORSI]]*VLOOKUP(Target_AM[[#This Row],[NIPNAS]],Target_CC[],COLUMN(DK$2)+9,0)</f>
        <v>0</v>
      </c>
      <c r="DZ483" s="22">
        <f>Target_AM[[#This Row],[PROPORSI]]*VLOOKUP(Target_AM[[#This Row],[NIPNAS]],Target_CC[],COLUMN(DL$2)+9,0)</f>
        <v>0</v>
      </c>
      <c r="EA483" s="22">
        <f>Target_AM[[#This Row],[PROPORSI]]*VLOOKUP(Target_AM[[#This Row],[NIPNAS]],Target_CC[],COLUMN(DM$2)+9,0)</f>
        <v>0</v>
      </c>
    </row>
    <row r="484" spans="2:131" x14ac:dyDescent="0.3">
      <c r="B484">
        <v>826150</v>
      </c>
      <c r="C484" t="s">
        <v>1034</v>
      </c>
      <c r="D484">
        <v>1</v>
      </c>
      <c r="E484" s="8">
        <v>45658</v>
      </c>
      <c r="F484">
        <v>5588129</v>
      </c>
      <c r="G484" t="s">
        <v>824</v>
      </c>
      <c r="J484" t="s">
        <v>296</v>
      </c>
      <c r="K484" t="s">
        <v>26</v>
      </c>
      <c r="L484" t="s">
        <v>159</v>
      </c>
      <c r="M484" t="s">
        <v>29</v>
      </c>
      <c r="N484" s="23">
        <f>Target_AM[[#This Row],[PROPORSI]]*VLOOKUP(Target_AM[[#This Row],[NIPNAS]],Target_CC[],9,0)</f>
        <v>2570809611.9332247</v>
      </c>
      <c r="O484" s="22">
        <f>Target_AM[[#This Row],[PROPORSI]]*VLOOKUP(Target_AM[[#This Row],[NIPNAS]],Target_CC[],COLUMN(A$2)+9,0)</f>
        <v>182540680.68849999</v>
      </c>
      <c r="P484" s="22">
        <f>Target_AM[[#This Row],[PROPORSI]]*VLOOKUP(Target_AM[[#This Row],[NIPNAS]],Target_CC[],COLUMN(B$2)+9,0)</f>
        <v>176277734.36600003</v>
      </c>
      <c r="Q484" s="22">
        <f>Target_AM[[#This Row],[PROPORSI]]*VLOOKUP(Target_AM[[#This Row],[NIPNAS]],Target_CC[],COLUMN(C$2)+9,0)</f>
        <v>177217677.80849996</v>
      </c>
      <c r="R484" s="22">
        <f>Target_AM[[#This Row],[PROPORSI]]*VLOOKUP(Target_AM[[#This Row],[NIPNAS]],Target_CC[],COLUMN(D$2)+9,0)</f>
        <v>174980655.40000001</v>
      </c>
      <c r="S484" s="22">
        <f>Target_AM[[#This Row],[PROPORSI]]*VLOOKUP(Target_AM[[#This Row],[NIPNAS]],Target_CC[],COLUMN(E$2)+9,0)</f>
        <v>170215206.62349996</v>
      </c>
      <c r="T484" s="22">
        <f>Target_AM[[#This Row],[PROPORSI]]*VLOOKUP(Target_AM[[#This Row],[NIPNAS]],Target_CC[],COLUMN(F$2)+9,0)</f>
        <v>168043915.77899998</v>
      </c>
      <c r="U484" s="22">
        <f>Target_AM[[#This Row],[PROPORSI]]*VLOOKUP(Target_AM[[#This Row],[NIPNAS]],Target_CC[],COLUMN(G$2)+9,0)</f>
        <v>175662060.66500002</v>
      </c>
      <c r="V484" s="22">
        <f>Target_AM[[#This Row],[PROPORSI]]*VLOOKUP(Target_AM[[#This Row],[NIPNAS]],Target_CC[],COLUMN(H$2)+9,0)</f>
        <v>180394643.65949994</v>
      </c>
      <c r="W484" s="22">
        <f>Target_AM[[#This Row],[PROPORSI]]*VLOOKUP(Target_AM[[#This Row],[NIPNAS]],Target_CC[],COLUMN(I$2)+9,0)</f>
        <v>179130430.47550002</v>
      </c>
      <c r="X484" s="22">
        <f>Target_AM[[#This Row],[PROPORSI]]*VLOOKUP(Target_AM[[#This Row],[NIPNAS]],Target_CC[],COLUMN(J$2)+9,0)</f>
        <v>179454700.21700001</v>
      </c>
      <c r="Y484" s="22">
        <f>Target_AM[[#This Row],[PROPORSI]]*VLOOKUP(Target_AM[[#This Row],[NIPNAS]],Target_CC[],COLUMN(K$2)+9,0)</f>
        <v>180070373.91799995</v>
      </c>
      <c r="Z484" s="22">
        <f>Target_AM[[#This Row],[PROPORSI]]*VLOOKUP(Target_AM[[#This Row],[NIPNAS]],Target_CC[],COLUMN(L$2)+9,0)</f>
        <v>177866217.29149997</v>
      </c>
      <c r="AA484" s="22">
        <f>Target_AM[[#This Row],[PROPORSI]]*VLOOKUP(Target_AM[[#This Row],[NIPNAS]],Target_CC[],COLUMN(M$2)+9,0)</f>
        <v>2121854296.8919997</v>
      </c>
      <c r="AB484" s="22">
        <f>Target_AM[[#This Row],[PROPORSI]]*VLOOKUP(Target_AM[[#This Row],[NIPNAS]],Target_CC[],COLUMN(N$2)+9,0)</f>
        <v>0</v>
      </c>
      <c r="AC484" s="22">
        <f>Target_AM[[#This Row],[PROPORSI]]*VLOOKUP(Target_AM[[#This Row],[NIPNAS]],Target_CC[],COLUMN(O$2)+9,0)</f>
        <v>690859.22431823774</v>
      </c>
      <c r="AD484" s="22">
        <f>Target_AM[[#This Row],[PROPORSI]]*VLOOKUP(Target_AM[[#This Row],[NIPNAS]],Target_CC[],COLUMN(P$2)+9,0)</f>
        <v>683729.23020126333</v>
      </c>
      <c r="AE484" s="22">
        <f>Target_AM[[#This Row],[PROPORSI]]*VLOOKUP(Target_AM[[#This Row],[NIPNAS]],Target_CC[],COLUMN(Q$2)+9,0)</f>
        <v>537486.86343142285</v>
      </c>
      <c r="AF484" s="22">
        <f>Target_AM[[#This Row],[PROPORSI]]*VLOOKUP(Target_AM[[#This Row],[NIPNAS]],Target_CC[],COLUMN(R$2)+9,0)</f>
        <v>586231.66372162709</v>
      </c>
      <c r="AG484" s="22">
        <f>Target_AM[[#This Row],[PROPORSI]]*VLOOKUP(Target_AM[[#This Row],[NIPNAS]],Target_CC[],COLUMN(S$2)+9,0)</f>
        <v>571553.53985494352</v>
      </c>
      <c r="AH484" s="22">
        <f>Target_AM[[#This Row],[PROPORSI]]*VLOOKUP(Target_AM[[#This Row],[NIPNAS]],Target_CC[],COLUMN(T$2)+9,0)</f>
        <v>710365.72728492401</v>
      </c>
      <c r="AI484" s="22">
        <f>Target_AM[[#This Row],[PROPORSI]]*VLOOKUP(Target_AM[[#This Row],[NIPNAS]],Target_CC[],COLUMN(U$2)+9,0)</f>
        <v>598269.13892134407</v>
      </c>
      <c r="AJ484" s="22">
        <f>Target_AM[[#This Row],[PROPORSI]]*VLOOKUP(Target_AM[[#This Row],[NIPNAS]],Target_CC[],COLUMN(V$2)+9,0)</f>
        <v>715610.41381648171</v>
      </c>
      <c r="AK484" s="22">
        <f>Target_AM[[#This Row],[PROPORSI]]*VLOOKUP(Target_AM[[#This Row],[NIPNAS]],Target_CC[],COLUMN(W$2)+9,0)</f>
        <v>720720.50871695695</v>
      </c>
      <c r="AL484" s="22">
        <f>Target_AM[[#This Row],[PROPORSI]]*VLOOKUP(Target_AM[[#This Row],[NIPNAS]],Target_CC[],COLUMN(X$2)+9,0)</f>
        <v>611960.29877694696</v>
      </c>
      <c r="AM484" s="22">
        <f>Target_AM[[#This Row],[PROPORSI]]*VLOOKUP(Target_AM[[#This Row],[NIPNAS]],Target_CC[],COLUMN(Y$2)+9,0)</f>
        <v>623089.45347582689</v>
      </c>
      <c r="AN484" s="22">
        <f>Target_AM[[#This Row],[PROPORSI]]*VLOOKUP(Target_AM[[#This Row],[NIPNAS]],Target_CC[],COLUMN(Z$2)+9,0)</f>
        <v>7049876.062519975</v>
      </c>
      <c r="AO484" s="22">
        <f>Target_AM[[#This Row],[PROPORSI]]*VLOOKUP(Target_AM[[#This Row],[NIPNAS]],Target_CC[],COLUMN(AA$2)+9,0)</f>
        <v>182540680.68849999</v>
      </c>
      <c r="AP484" s="22">
        <f>Target_AM[[#This Row],[PROPORSI]]*VLOOKUP(Target_AM[[#This Row],[NIPNAS]],Target_CC[],COLUMN(AB$2)+9,0)</f>
        <v>176968593.59031826</v>
      </c>
      <c r="AQ484" s="22">
        <f>Target_AM[[#This Row],[PROPORSI]]*VLOOKUP(Target_AM[[#This Row],[NIPNAS]],Target_CC[],COLUMN(AC$2)+9,0)</f>
        <v>177901407.03870124</v>
      </c>
      <c r="AR484" s="22">
        <f>Target_AM[[#This Row],[PROPORSI]]*VLOOKUP(Target_AM[[#This Row],[NIPNAS]],Target_CC[],COLUMN(AD$2)+9,0)</f>
        <v>175518142.26343143</v>
      </c>
      <c r="AS484" s="22">
        <f>Target_AM[[#This Row],[PROPORSI]]*VLOOKUP(Target_AM[[#This Row],[NIPNAS]],Target_CC[],COLUMN(AE$2)+9,0)</f>
        <v>170801438.28722158</v>
      </c>
      <c r="AT484" s="22">
        <f>Target_AM[[#This Row],[PROPORSI]]*VLOOKUP(Target_AM[[#This Row],[NIPNAS]],Target_CC[],COLUMN(AF$2)+9,0)</f>
        <v>168615469.31885493</v>
      </c>
      <c r="AU484" s="22">
        <f>Target_AM[[#This Row],[PROPORSI]]*VLOOKUP(Target_AM[[#This Row],[NIPNAS]],Target_CC[],COLUMN(AG$2)+9,0)</f>
        <v>176372426.39228496</v>
      </c>
      <c r="AV484" s="22">
        <f>Target_AM[[#This Row],[PROPORSI]]*VLOOKUP(Target_AM[[#This Row],[NIPNAS]],Target_CC[],COLUMN(AH$2)+9,0)</f>
        <v>180992912.79842129</v>
      </c>
      <c r="AW484" s="22">
        <f>Target_AM[[#This Row],[PROPORSI]]*VLOOKUP(Target_AM[[#This Row],[NIPNAS]],Target_CC[],COLUMN(AI$2)+9,0)</f>
        <v>179846040.8893165</v>
      </c>
      <c r="AX484" s="22">
        <f>Target_AM[[#This Row],[PROPORSI]]*VLOOKUP(Target_AM[[#This Row],[NIPNAS]],Target_CC[],COLUMN(AJ$2)+9,0)</f>
        <v>180175420.72571698</v>
      </c>
      <c r="AY484" s="22">
        <f>Target_AM[[#This Row],[PROPORSI]]*VLOOKUP(Target_AM[[#This Row],[NIPNAS]],Target_CC[],COLUMN(AK$2)+9,0)</f>
        <v>180682334.21677691</v>
      </c>
      <c r="AZ484" s="22">
        <f>Target_AM[[#This Row],[PROPORSI]]*VLOOKUP(Target_AM[[#This Row],[NIPNAS]],Target_CC[],COLUMN(AL$2)+9,0)</f>
        <v>178489306.74497581</v>
      </c>
      <c r="BA484" s="22">
        <f>Target_AM[[#This Row],[PROPORSI]]*VLOOKUP(Target_AM[[#This Row],[NIPNAS]],Target_CC[],COLUMN(AM$2)+9,0)</f>
        <v>2128904172.95452</v>
      </c>
      <c r="BB484" s="22">
        <f>Target_AM[[#This Row],[PROPORSI]]*VLOOKUP(Target_AM[[#This Row],[NIPNAS]],Target_CC[],COLUMN(AN$2)+9,0)</f>
        <v>27352610.974470999</v>
      </c>
      <c r="BC484" s="22">
        <f>Target_AM[[#This Row],[PROPORSI]]*VLOOKUP(Target_AM[[#This Row],[NIPNAS]],Target_CC[],COLUMN(AO$2)+9,0)</f>
        <v>28462450.852215156</v>
      </c>
      <c r="BD484" s="22">
        <f>Target_AM[[#This Row],[PROPORSI]]*VLOOKUP(Target_AM[[#This Row],[NIPNAS]],Target_CC[],COLUMN(AP$2)+9,0)</f>
        <v>28783931.292091724</v>
      </c>
      <c r="BE484" s="22">
        <f>Target_AM[[#This Row],[PROPORSI]]*VLOOKUP(Target_AM[[#This Row],[NIPNAS]],Target_CC[],COLUMN(AQ$2)+9,0)</f>
        <v>27905126.46307442</v>
      </c>
      <c r="BF484" s="22">
        <f>Target_AM[[#This Row],[PROPORSI]]*VLOOKUP(Target_AM[[#This Row],[NIPNAS]],Target_CC[],COLUMN(AR$2)+9,0)</f>
        <v>29341548.740767825</v>
      </c>
      <c r="BG484" s="22">
        <f>Target_AM[[#This Row],[PROPORSI]]*VLOOKUP(Target_AM[[#This Row],[NIPNAS]],Target_CC[],COLUMN(AS$2)+9,0)</f>
        <v>29159018.67441532</v>
      </c>
      <c r="BH484" s="22">
        <f>Target_AM[[#This Row],[PROPORSI]]*VLOOKUP(Target_AM[[#This Row],[NIPNAS]],Target_CC[],COLUMN(AT$2)+9,0)</f>
        <v>30111587.878211081</v>
      </c>
      <c r="BI484" s="22">
        <f>Target_AM[[#This Row],[PROPORSI]]*VLOOKUP(Target_AM[[#This Row],[NIPNAS]],Target_CC[],COLUMN(AU$2)+9,0)</f>
        <v>30534909.049005963</v>
      </c>
      <c r="BJ484" s="22">
        <f>Target_AM[[#This Row],[PROPORSI]]*VLOOKUP(Target_AM[[#This Row],[NIPNAS]],Target_CC[],COLUMN(AV$2)+9,0)</f>
        <v>30060242.588853993</v>
      </c>
      <c r="BK484" s="22">
        <f>Target_AM[[#This Row],[PROPORSI]]*VLOOKUP(Target_AM[[#This Row],[NIPNAS]],Target_CC[],COLUMN(AW$2)+9,0)</f>
        <v>30571272.884443112</v>
      </c>
      <c r="BL484" s="22">
        <f>Target_AM[[#This Row],[PROPORSI]]*VLOOKUP(Target_AM[[#This Row],[NIPNAS]],Target_CC[],COLUMN(AX$2)+9,0)</f>
        <v>31134860.688746292</v>
      </c>
      <c r="BM484" s="22">
        <f>Target_AM[[#This Row],[PROPORSI]]*VLOOKUP(Target_AM[[#This Row],[NIPNAS]],Target_CC[],COLUMN(AY$2)+9,0)</f>
        <v>30356113.145891652</v>
      </c>
      <c r="BN484" s="22">
        <f>Target_AM[[#This Row],[PROPORSI]]*VLOOKUP(Target_AM[[#This Row],[NIPNAS]],Target_CC[],COLUMN(AZ$2)+9,0)</f>
        <v>353773673.23218751</v>
      </c>
      <c r="BO484" s="22">
        <f>Target_AM[[#This Row],[PROPORSI]]*VLOOKUP(Target_AM[[#This Row],[NIPNAS]],Target_CC[],COLUMN(BA$2)+9,0)</f>
        <v>72321845</v>
      </c>
      <c r="BP484" s="22">
        <f>Target_AM[[#This Row],[PROPORSI]]*VLOOKUP(Target_AM[[#This Row],[NIPNAS]],Target_CC[],COLUMN(BB$2)+9,0)</f>
        <v>71761085</v>
      </c>
      <c r="BQ484" s="22">
        <f>Target_AM[[#This Row],[PROPORSI]]*VLOOKUP(Target_AM[[#This Row],[NIPNAS]],Target_CC[],COLUMN(BC$2)+9,0)</f>
        <v>67647879</v>
      </c>
      <c r="BR484" s="22">
        <f>Target_AM[[#This Row],[PROPORSI]]*VLOOKUP(Target_AM[[#This Row],[NIPNAS]],Target_CC[],COLUMN(BD$2)+9,0)</f>
        <v>66677294</v>
      </c>
      <c r="BS484" s="22">
        <f>Target_AM[[#This Row],[PROPORSI]]*VLOOKUP(Target_AM[[#This Row],[NIPNAS]],Target_CC[],COLUMN(BE$2)+9,0)</f>
        <v>66677294</v>
      </c>
      <c r="BT484" s="22">
        <f>Target_AM[[#This Row],[PROPORSI]]*VLOOKUP(Target_AM[[#This Row],[NIPNAS]],Target_CC[],COLUMN(BF$2)+9,0)</f>
        <v>66677294</v>
      </c>
      <c r="BU484" s="22">
        <f>Target_AM[[#This Row],[PROPORSI]]*VLOOKUP(Target_AM[[#This Row],[NIPNAS]],Target_CC[],COLUMN(BG$2)+9,0)</f>
        <v>66677294</v>
      </c>
      <c r="BV484" s="22">
        <f>Target_AM[[#This Row],[PROPORSI]]*VLOOKUP(Target_AM[[#This Row],[NIPNAS]],Target_CC[],COLUMN(BH$2)+9,0)</f>
        <v>66677294</v>
      </c>
      <c r="BW484" s="22">
        <f>Target_AM[[#This Row],[PROPORSI]]*VLOOKUP(Target_AM[[#This Row],[NIPNAS]],Target_CC[],COLUMN(BI$2)+9,0)</f>
        <v>66677294</v>
      </c>
      <c r="BX484" s="22">
        <f>Target_AM[[#This Row],[PROPORSI]]*VLOOKUP(Target_AM[[#This Row],[NIPNAS]],Target_CC[],COLUMN(BJ$2)+9,0)</f>
        <v>66677294</v>
      </c>
      <c r="BY484" s="22">
        <f>Target_AM[[#This Row],[PROPORSI]]*VLOOKUP(Target_AM[[#This Row],[NIPNAS]],Target_CC[],COLUMN(BK$2)+9,0)</f>
        <v>66677294</v>
      </c>
      <c r="BZ484" s="22">
        <f>Target_AM[[#This Row],[PROPORSI]]*VLOOKUP(Target_AM[[#This Row],[NIPNAS]],Target_CC[],COLUMN(BL$2)+9,0)</f>
        <v>66677294</v>
      </c>
      <c r="CA484" s="22">
        <f>Target_AM[[#This Row],[PROPORSI]]*VLOOKUP(Target_AM[[#This Row],[NIPNAS]],Target_CC[],COLUMN(BM$2)+9,0)</f>
        <v>811826455</v>
      </c>
      <c r="CB484" s="22">
        <f>Target_AM[[#This Row],[PROPORSI]]*VLOOKUP(Target_AM[[#This Row],[NIPNAS]],Target_CC[],COLUMN(BN$2)+9,0)</f>
        <v>0</v>
      </c>
      <c r="CC484" s="22">
        <f>Target_AM[[#This Row],[PROPORSI]]*VLOOKUP(Target_AM[[#This Row],[NIPNAS]],Target_CC[],COLUMN(BO$2)+9,0)</f>
        <v>0</v>
      </c>
      <c r="CD484" s="22">
        <f>Target_AM[[#This Row],[PROPORSI]]*VLOOKUP(Target_AM[[#This Row],[NIPNAS]],Target_CC[],COLUMN(BP$2)+9,0)</f>
        <v>0</v>
      </c>
      <c r="CE484" s="22">
        <f>Target_AM[[#This Row],[PROPORSI]]*VLOOKUP(Target_AM[[#This Row],[NIPNAS]],Target_CC[],COLUMN(BQ$2)+9,0)</f>
        <v>0</v>
      </c>
      <c r="CF484" s="22">
        <f>Target_AM[[#This Row],[PROPORSI]]*VLOOKUP(Target_AM[[#This Row],[NIPNAS]],Target_CC[],COLUMN(BR$2)+9,0)</f>
        <v>0</v>
      </c>
      <c r="CG484" s="22">
        <f>Target_AM[[#This Row],[PROPORSI]]*VLOOKUP(Target_AM[[#This Row],[NIPNAS]],Target_CC[],COLUMN(BS$2)+9,0)</f>
        <v>0</v>
      </c>
      <c r="CH484" s="22">
        <f>Target_AM[[#This Row],[PROPORSI]]*VLOOKUP(Target_AM[[#This Row],[NIPNAS]],Target_CC[],COLUMN(BT$2)+9,0)</f>
        <v>0</v>
      </c>
      <c r="CI484" s="22">
        <f>Target_AM[[#This Row],[PROPORSI]]*VLOOKUP(Target_AM[[#This Row],[NIPNAS]],Target_CC[],COLUMN(BU$2)+9,0)</f>
        <v>0</v>
      </c>
      <c r="CJ484" s="22">
        <f>Target_AM[[#This Row],[PROPORSI]]*VLOOKUP(Target_AM[[#This Row],[NIPNAS]],Target_CC[],COLUMN(BV$2)+9,0)</f>
        <v>0</v>
      </c>
      <c r="CK484" s="22">
        <f>Target_AM[[#This Row],[PROPORSI]]*VLOOKUP(Target_AM[[#This Row],[NIPNAS]],Target_CC[],COLUMN(BW$2)+9,0)</f>
        <v>0</v>
      </c>
      <c r="CL484" s="22">
        <f>Target_AM[[#This Row],[PROPORSI]]*VLOOKUP(Target_AM[[#This Row],[NIPNAS]],Target_CC[],COLUMN(BX$2)+9,0)</f>
        <v>0</v>
      </c>
      <c r="CM484" s="22">
        <f>Target_AM[[#This Row],[PROPORSI]]*VLOOKUP(Target_AM[[#This Row],[NIPNAS]],Target_CC[],COLUMN(BY$2)+9,0)</f>
        <v>0</v>
      </c>
      <c r="CN484" s="22">
        <f>Target_AM[[#This Row],[PROPORSI]]*VLOOKUP(Target_AM[[#This Row],[NIPNAS]],Target_CC[],COLUMN(BZ$2)+9,0)</f>
        <v>0</v>
      </c>
      <c r="CO484" s="22">
        <f>Target_AM[[#This Row],[PROPORSI]]*VLOOKUP(Target_AM[[#This Row],[NIPNAS]],Target_CC[],COLUMN(CA$2)+9,0)</f>
        <v>70491721</v>
      </c>
      <c r="CP484" s="22">
        <f>Target_AM[[#This Row],[PROPORSI]]*VLOOKUP(Target_AM[[#This Row],[NIPNAS]],Target_CC[],COLUMN(CB$2)+9,0)</f>
        <v>69446365</v>
      </c>
      <c r="CQ484" s="22">
        <f>Target_AM[[#This Row],[PROPORSI]]*VLOOKUP(Target_AM[[#This Row],[NIPNAS]],Target_CC[],COLUMN(CC$2)+9,0)</f>
        <v>66677294</v>
      </c>
      <c r="CR484" s="22">
        <f>Target_AM[[#This Row],[PROPORSI]]*VLOOKUP(Target_AM[[#This Row],[NIPNAS]],Target_CC[],COLUMN(CD$2)+9,0)</f>
        <v>66677294</v>
      </c>
      <c r="CS484" s="22">
        <f>Target_AM[[#This Row],[PROPORSI]]*VLOOKUP(Target_AM[[#This Row],[NIPNAS]],Target_CC[],COLUMN(CE$2)+9,0)</f>
        <v>66677294</v>
      </c>
      <c r="CT484" s="22">
        <f>Target_AM[[#This Row],[PROPORSI]]*VLOOKUP(Target_AM[[#This Row],[NIPNAS]],Target_CC[],COLUMN(CF$2)+9,0)</f>
        <v>66677294</v>
      </c>
      <c r="CU484" s="22">
        <f>Target_AM[[#This Row],[PROPORSI]]*VLOOKUP(Target_AM[[#This Row],[NIPNAS]],Target_CC[],COLUMN(CG$2)+9,0)</f>
        <v>66677294</v>
      </c>
      <c r="CV484" s="22">
        <f>Target_AM[[#This Row],[PROPORSI]]*VLOOKUP(Target_AM[[#This Row],[NIPNAS]],Target_CC[],COLUMN(CH$2)+9,0)</f>
        <v>66677294</v>
      </c>
      <c r="CW484" s="22">
        <f>Target_AM[[#This Row],[PROPORSI]]*VLOOKUP(Target_AM[[#This Row],[NIPNAS]],Target_CC[],COLUMN(CI$2)+9,0)</f>
        <v>66677294</v>
      </c>
      <c r="CX484" s="22">
        <f>Target_AM[[#This Row],[PROPORSI]]*VLOOKUP(Target_AM[[#This Row],[NIPNAS]],Target_CC[],COLUMN(CJ$2)+9,0)</f>
        <v>66677294</v>
      </c>
      <c r="CY484" s="22">
        <f>Target_AM[[#This Row],[PROPORSI]]*VLOOKUP(Target_AM[[#This Row],[NIPNAS]],Target_CC[],COLUMN(CK$2)+9,0)</f>
        <v>66677294</v>
      </c>
      <c r="CZ484" s="22">
        <f>Target_AM[[#This Row],[PROPORSI]]*VLOOKUP(Target_AM[[#This Row],[NIPNAS]],Target_CC[],COLUMN(CL$2)+9,0)</f>
        <v>66677294</v>
      </c>
      <c r="DA484" s="22">
        <f>Target_AM[[#This Row],[PROPORSI]]*VLOOKUP(Target_AM[[#This Row],[NIPNAS]],Target_CC[],COLUMN(CM$2)+9,0)</f>
        <v>806711026</v>
      </c>
      <c r="DB484" s="22">
        <f>Target_AM[[#This Row],[PROPORSI]]*VLOOKUP(Target_AM[[#This Row],[NIPNAS]],Target_CC[],COLUMN(CN$2)+9,0)</f>
        <v>0</v>
      </c>
      <c r="DC484" s="22">
        <f>Target_AM[[#This Row],[PROPORSI]]*VLOOKUP(Target_AM[[#This Row],[NIPNAS]],Target_CC[],COLUMN(CO$2)+9,0)</f>
        <v>0</v>
      </c>
      <c r="DD484" s="22">
        <f>Target_AM[[#This Row],[PROPORSI]]*VLOOKUP(Target_AM[[#This Row],[NIPNAS]],Target_CC[],COLUMN(CP$2)+9,0)</f>
        <v>0</v>
      </c>
      <c r="DE484" s="22">
        <f>Target_AM[[#This Row],[PROPORSI]]*VLOOKUP(Target_AM[[#This Row],[NIPNAS]],Target_CC[],COLUMN(CQ$2)+9,0)</f>
        <v>0</v>
      </c>
      <c r="DF484" s="22">
        <f>Target_AM[[#This Row],[PROPORSI]]*VLOOKUP(Target_AM[[#This Row],[NIPNAS]],Target_CC[],COLUMN(CR$2)+9,0)</f>
        <v>0</v>
      </c>
      <c r="DG484" s="22">
        <f>Target_AM[[#This Row],[PROPORSI]]*VLOOKUP(Target_AM[[#This Row],[NIPNAS]],Target_CC[],COLUMN(CS$2)+9,0)</f>
        <v>0</v>
      </c>
      <c r="DH484" s="22">
        <f>Target_AM[[#This Row],[PROPORSI]]*VLOOKUP(Target_AM[[#This Row],[NIPNAS]],Target_CC[],COLUMN(CT$2)+9,0)</f>
        <v>0</v>
      </c>
      <c r="DI484" s="22">
        <f>Target_AM[[#This Row],[PROPORSI]]*VLOOKUP(Target_AM[[#This Row],[NIPNAS]],Target_CC[],COLUMN(CU$2)+9,0)</f>
        <v>0</v>
      </c>
      <c r="DJ484" s="22">
        <f>Target_AM[[#This Row],[PROPORSI]]*VLOOKUP(Target_AM[[#This Row],[NIPNAS]],Target_CC[],COLUMN(CV$2)+9,0)</f>
        <v>0</v>
      </c>
      <c r="DK484" s="22">
        <f>Target_AM[[#This Row],[PROPORSI]]*VLOOKUP(Target_AM[[#This Row],[NIPNAS]],Target_CC[],COLUMN(CW$2)+9,0)</f>
        <v>0</v>
      </c>
      <c r="DL484" s="22">
        <f>Target_AM[[#This Row],[PROPORSI]]*VLOOKUP(Target_AM[[#This Row],[NIPNAS]],Target_CC[],COLUMN(CX$2)+9,0)</f>
        <v>0</v>
      </c>
      <c r="DM484" s="22">
        <f>Target_AM[[#This Row],[PROPORSI]]*VLOOKUP(Target_AM[[#This Row],[NIPNAS]],Target_CC[],COLUMN(CY$2)+9,0)</f>
        <v>0</v>
      </c>
      <c r="DN484" s="22">
        <f>Target_AM[[#This Row],[PROPORSI]]*VLOOKUP(Target_AM[[#This Row],[NIPNAS]],Target_CC[],COLUMN(CZ$2)+9,0)</f>
        <v>0</v>
      </c>
      <c r="DO484" s="22">
        <f>Target_AM[[#This Row],[PROPORSI]]*VLOOKUP(Target_AM[[#This Row],[NIPNAS]],Target_CC[],COLUMN(DA$2)+9,0)</f>
        <v>0</v>
      </c>
      <c r="DP484" s="22">
        <f>Target_AM[[#This Row],[PROPORSI]]*VLOOKUP(Target_AM[[#This Row],[NIPNAS]],Target_CC[],COLUMN(DB$2)+9,0)</f>
        <v>0</v>
      </c>
      <c r="DQ484" s="22">
        <f>Target_AM[[#This Row],[PROPORSI]]*VLOOKUP(Target_AM[[#This Row],[NIPNAS]],Target_CC[],COLUMN(DC$2)+9,0)</f>
        <v>0</v>
      </c>
      <c r="DR484" s="22">
        <f>Target_AM[[#This Row],[PROPORSI]]*VLOOKUP(Target_AM[[#This Row],[NIPNAS]],Target_CC[],COLUMN(DD$2)+9,0)</f>
        <v>0</v>
      </c>
      <c r="DS484" s="22">
        <f>Target_AM[[#This Row],[PROPORSI]]*VLOOKUP(Target_AM[[#This Row],[NIPNAS]],Target_CC[],COLUMN(DE$2)+9,0)</f>
        <v>0</v>
      </c>
      <c r="DT484" s="22">
        <f>Target_AM[[#This Row],[PROPORSI]]*VLOOKUP(Target_AM[[#This Row],[NIPNAS]],Target_CC[],COLUMN(DF$2)+9,0)</f>
        <v>0</v>
      </c>
      <c r="DU484" s="22">
        <f>Target_AM[[#This Row],[PROPORSI]]*VLOOKUP(Target_AM[[#This Row],[NIPNAS]],Target_CC[],COLUMN(DG$2)+9,0)</f>
        <v>0</v>
      </c>
      <c r="DV484" s="22">
        <f>Target_AM[[#This Row],[PROPORSI]]*VLOOKUP(Target_AM[[#This Row],[NIPNAS]],Target_CC[],COLUMN(DH$2)+9,0)</f>
        <v>0</v>
      </c>
      <c r="DW484" s="22">
        <f>Target_AM[[#This Row],[PROPORSI]]*VLOOKUP(Target_AM[[#This Row],[NIPNAS]],Target_CC[],COLUMN(DI$2)+9,0)</f>
        <v>0</v>
      </c>
      <c r="DX484" s="22">
        <f>Target_AM[[#This Row],[PROPORSI]]*VLOOKUP(Target_AM[[#This Row],[NIPNAS]],Target_CC[],COLUMN(DJ$2)+9,0)</f>
        <v>0</v>
      </c>
      <c r="DY484" s="22">
        <f>Target_AM[[#This Row],[PROPORSI]]*VLOOKUP(Target_AM[[#This Row],[NIPNAS]],Target_CC[],COLUMN(DK$2)+9,0)</f>
        <v>0</v>
      </c>
      <c r="DZ484" s="22">
        <f>Target_AM[[#This Row],[PROPORSI]]*VLOOKUP(Target_AM[[#This Row],[NIPNAS]],Target_CC[],COLUMN(DL$2)+9,0)</f>
        <v>0</v>
      </c>
      <c r="EA484" s="22">
        <f>Target_AM[[#This Row],[PROPORSI]]*VLOOKUP(Target_AM[[#This Row],[NIPNAS]],Target_CC[],COLUMN(DM$2)+9,0)</f>
        <v>0</v>
      </c>
    </row>
    <row r="485" spans="2:131" x14ac:dyDescent="0.3">
      <c r="B485">
        <v>403613</v>
      </c>
      <c r="C485" t="s">
        <v>1003</v>
      </c>
      <c r="D485">
        <v>1</v>
      </c>
      <c r="E485" s="8">
        <v>45658</v>
      </c>
      <c r="F485">
        <v>2908292</v>
      </c>
      <c r="G485" t="s">
        <v>855</v>
      </c>
      <c r="J485" t="s">
        <v>309</v>
      </c>
      <c r="K485" t="s">
        <v>25</v>
      </c>
      <c r="L485" t="s">
        <v>159</v>
      </c>
      <c r="M485" t="s">
        <v>29</v>
      </c>
      <c r="N485" s="23">
        <f>Target_AM[[#This Row],[PROPORSI]]*VLOOKUP(Target_AM[[#This Row],[NIPNAS]],Target_CC[],9,0)</f>
        <v>2759715981.5260487</v>
      </c>
      <c r="O485" s="22">
        <f>Target_AM[[#This Row],[PROPORSI]]*VLOOKUP(Target_AM[[#This Row],[NIPNAS]],Target_CC[],COLUMN(A$2)+9,0)</f>
        <v>143491657.10772726</v>
      </c>
      <c r="P485" s="22">
        <f>Target_AM[[#This Row],[PROPORSI]]*VLOOKUP(Target_AM[[#This Row],[NIPNAS]],Target_CC[],COLUMN(B$2)+9,0)</f>
        <v>150783427.48181817</v>
      </c>
      <c r="Q485" s="22">
        <f>Target_AM[[#This Row],[PROPORSI]]*VLOOKUP(Target_AM[[#This Row],[NIPNAS]],Target_CC[],COLUMN(C$2)+9,0)</f>
        <v>136199886.73363638</v>
      </c>
      <c r="R485" s="22">
        <f>Target_AM[[#This Row],[PROPORSI]]*VLOOKUP(Target_AM[[#This Row],[NIPNAS]],Target_CC[],COLUMN(D$2)+9,0)</f>
        <v>121616345.98545454</v>
      </c>
      <c r="S485" s="22">
        <f>Target_AM[[#This Row],[PROPORSI]]*VLOOKUP(Target_AM[[#This Row],[NIPNAS]],Target_CC[],COLUMN(E$2)+9,0)</f>
        <v>128908116.35954545</v>
      </c>
      <c r="T485" s="22">
        <f>Target_AM[[#This Row],[PROPORSI]]*VLOOKUP(Target_AM[[#This Row],[NIPNAS]],Target_CC[],COLUMN(F$2)+9,0)</f>
        <v>136199886.73363638</v>
      </c>
      <c r="U485" s="22">
        <f>Target_AM[[#This Row],[PROPORSI]]*VLOOKUP(Target_AM[[#This Row],[NIPNAS]],Target_CC[],COLUMN(G$2)+9,0)</f>
        <v>172658738.6040909</v>
      </c>
      <c r="V485" s="22">
        <f>Target_AM[[#This Row],[PROPORSI]]*VLOOKUP(Target_AM[[#This Row],[NIPNAS]],Target_CC[],COLUMN(H$2)+9,0)</f>
        <v>158075197.85590908</v>
      </c>
      <c r="W485" s="22">
        <f>Target_AM[[#This Row],[PROPORSI]]*VLOOKUP(Target_AM[[#This Row],[NIPNAS]],Target_CC[],COLUMN(I$2)+9,0)</f>
        <v>158075197.85590908</v>
      </c>
      <c r="X485" s="22">
        <f>Target_AM[[#This Row],[PROPORSI]]*VLOOKUP(Target_AM[[#This Row],[NIPNAS]],Target_CC[],COLUMN(J$2)+9,0)</f>
        <v>172658738.6040909</v>
      </c>
      <c r="Y485" s="22">
        <f>Target_AM[[#This Row],[PROPORSI]]*VLOOKUP(Target_AM[[#This Row],[NIPNAS]],Target_CC[],COLUMN(K$2)+9,0)</f>
        <v>150783427.48181817</v>
      </c>
      <c r="Z485" s="22">
        <f>Target_AM[[#This Row],[PROPORSI]]*VLOOKUP(Target_AM[[#This Row],[NIPNAS]],Target_CC[],COLUMN(L$2)+9,0)</f>
        <v>158075197.85590908</v>
      </c>
      <c r="AA485" s="22">
        <f>Target_AM[[#This Row],[PROPORSI]]*VLOOKUP(Target_AM[[#This Row],[NIPNAS]],Target_CC[],COLUMN(M$2)+9,0)</f>
        <v>1787525818.6595454</v>
      </c>
      <c r="AB485" s="22">
        <f>Target_AM[[#This Row],[PROPORSI]]*VLOOKUP(Target_AM[[#This Row],[NIPNAS]],Target_CC[],COLUMN(N$2)+9,0)</f>
        <v>19203122.733317673</v>
      </c>
      <c r="AC485" s="22">
        <f>Target_AM[[#This Row],[PROPORSI]]*VLOOKUP(Target_AM[[#This Row],[NIPNAS]],Target_CC[],COLUMN(O$2)+9,0)</f>
        <v>20421520.66458654</v>
      </c>
      <c r="AD485" s="22">
        <f>Target_AM[[#This Row],[PROPORSI]]*VLOOKUP(Target_AM[[#This Row],[NIPNAS]],Target_CC[],COLUMN(P$2)+9,0)</f>
        <v>26870102.831244919</v>
      </c>
      <c r="AE485" s="22">
        <f>Target_AM[[#This Row],[PROPORSI]]*VLOOKUP(Target_AM[[#This Row],[NIPNAS]],Target_CC[],COLUMN(Q$2)+9,0)</f>
        <v>27395505.593704939</v>
      </c>
      <c r="AF485" s="22">
        <f>Target_AM[[#This Row],[PROPORSI]]*VLOOKUP(Target_AM[[#This Row],[NIPNAS]],Target_CC[],COLUMN(R$2)+9,0)</f>
        <v>35832864.91453182</v>
      </c>
      <c r="AG485" s="22">
        <f>Target_AM[[#This Row],[PROPORSI]]*VLOOKUP(Target_AM[[#This Row],[NIPNAS]],Target_CC[],COLUMN(S$2)+9,0)</f>
        <v>33480582.153735746</v>
      </c>
      <c r="AH485" s="22">
        <f>Target_AM[[#This Row],[PROPORSI]]*VLOOKUP(Target_AM[[#This Row],[NIPNAS]],Target_CC[],COLUMN(T$2)+9,0)</f>
        <v>29400657.635181572</v>
      </c>
      <c r="AI485" s="22">
        <f>Target_AM[[#This Row],[PROPORSI]]*VLOOKUP(Target_AM[[#This Row],[NIPNAS]],Target_CC[],COLUMN(U$2)+9,0)</f>
        <v>33258324.873428289</v>
      </c>
      <c r="AJ485" s="22">
        <f>Target_AM[[#This Row],[PROPORSI]]*VLOOKUP(Target_AM[[#This Row],[NIPNAS]],Target_CC[],COLUMN(V$2)+9,0)</f>
        <v>28878147.874945514</v>
      </c>
      <c r="AK485" s="22">
        <f>Target_AM[[#This Row],[PROPORSI]]*VLOOKUP(Target_AM[[#This Row],[NIPNAS]],Target_CC[],COLUMN(W$2)+9,0)</f>
        <v>30391802.709740162</v>
      </c>
      <c r="AL485" s="22">
        <f>Target_AM[[#This Row],[PROPORSI]]*VLOOKUP(Target_AM[[#This Row],[NIPNAS]],Target_CC[],COLUMN(X$2)+9,0)</f>
        <v>37340783.702182189</v>
      </c>
      <c r="AM485" s="22">
        <f>Target_AM[[#This Row],[PROPORSI]]*VLOOKUP(Target_AM[[#This Row],[NIPNAS]],Target_CC[],COLUMN(Y$2)+9,0)</f>
        <v>44302067.309393145</v>
      </c>
      <c r="AN485" s="22">
        <f>Target_AM[[#This Row],[PROPORSI]]*VLOOKUP(Target_AM[[#This Row],[NIPNAS]],Target_CC[],COLUMN(Z$2)+9,0)</f>
        <v>366775482.99599254</v>
      </c>
      <c r="AO485" s="22">
        <f>Target_AM[[#This Row],[PROPORSI]]*VLOOKUP(Target_AM[[#This Row],[NIPNAS]],Target_CC[],COLUMN(AA$2)+9,0)</f>
        <v>162694779.84104493</v>
      </c>
      <c r="AP485" s="22">
        <f>Target_AM[[#This Row],[PROPORSI]]*VLOOKUP(Target_AM[[#This Row],[NIPNAS]],Target_CC[],COLUMN(AB$2)+9,0)</f>
        <v>171204948.14640471</v>
      </c>
      <c r="AQ485" s="22">
        <f>Target_AM[[#This Row],[PROPORSI]]*VLOOKUP(Target_AM[[#This Row],[NIPNAS]],Target_CC[],COLUMN(AC$2)+9,0)</f>
        <v>163069989.56488129</v>
      </c>
      <c r="AR485" s="22">
        <f>Target_AM[[#This Row],[PROPORSI]]*VLOOKUP(Target_AM[[#This Row],[NIPNAS]],Target_CC[],COLUMN(AD$2)+9,0)</f>
        <v>149011851.5791595</v>
      </c>
      <c r="AS485" s="22">
        <f>Target_AM[[#This Row],[PROPORSI]]*VLOOKUP(Target_AM[[#This Row],[NIPNAS]],Target_CC[],COLUMN(AE$2)+9,0)</f>
        <v>164740981.27407727</v>
      </c>
      <c r="AT485" s="22">
        <f>Target_AM[[#This Row],[PROPORSI]]*VLOOKUP(Target_AM[[#This Row],[NIPNAS]],Target_CC[],COLUMN(AF$2)+9,0)</f>
        <v>169680468.88737214</v>
      </c>
      <c r="AU485" s="22">
        <f>Target_AM[[#This Row],[PROPORSI]]*VLOOKUP(Target_AM[[#This Row],[NIPNAS]],Target_CC[],COLUMN(AG$2)+9,0)</f>
        <v>202059396.23927248</v>
      </c>
      <c r="AV485" s="22">
        <f>Target_AM[[#This Row],[PROPORSI]]*VLOOKUP(Target_AM[[#This Row],[NIPNAS]],Target_CC[],COLUMN(AH$2)+9,0)</f>
        <v>191333522.72933736</v>
      </c>
      <c r="AW485" s="22">
        <f>Target_AM[[#This Row],[PROPORSI]]*VLOOKUP(Target_AM[[#This Row],[NIPNAS]],Target_CC[],COLUMN(AI$2)+9,0)</f>
        <v>186953345.7308546</v>
      </c>
      <c r="AX485" s="22">
        <f>Target_AM[[#This Row],[PROPORSI]]*VLOOKUP(Target_AM[[#This Row],[NIPNAS]],Target_CC[],COLUMN(AJ$2)+9,0)</f>
        <v>203050541.31383106</v>
      </c>
      <c r="AY485" s="22">
        <f>Target_AM[[#This Row],[PROPORSI]]*VLOOKUP(Target_AM[[#This Row],[NIPNAS]],Target_CC[],COLUMN(AK$2)+9,0)</f>
        <v>188124211.18400037</v>
      </c>
      <c r="AZ485" s="22">
        <f>Target_AM[[#This Row],[PROPORSI]]*VLOOKUP(Target_AM[[#This Row],[NIPNAS]],Target_CC[],COLUMN(AL$2)+9,0)</f>
        <v>202377265.16530222</v>
      </c>
      <c r="BA485" s="22">
        <f>Target_AM[[#This Row],[PROPORSI]]*VLOOKUP(Target_AM[[#This Row],[NIPNAS]],Target_CC[],COLUMN(AM$2)+9,0)</f>
        <v>2154301301.6555381</v>
      </c>
      <c r="BB485" s="22">
        <f>Target_AM[[#This Row],[PROPORSI]]*VLOOKUP(Target_AM[[#This Row],[NIPNAS]],Target_CC[],COLUMN(AN$2)+9,0)</f>
        <v>0</v>
      </c>
      <c r="BC485" s="22">
        <f>Target_AM[[#This Row],[PROPORSI]]*VLOOKUP(Target_AM[[#This Row],[NIPNAS]],Target_CC[],COLUMN(AO$2)+9,0)</f>
        <v>0</v>
      </c>
      <c r="BD485" s="22">
        <f>Target_AM[[#This Row],[PROPORSI]]*VLOOKUP(Target_AM[[#This Row],[NIPNAS]],Target_CC[],COLUMN(AP$2)+9,0)</f>
        <v>0</v>
      </c>
      <c r="BE485" s="22">
        <f>Target_AM[[#This Row],[PROPORSI]]*VLOOKUP(Target_AM[[#This Row],[NIPNAS]],Target_CC[],COLUMN(AQ$2)+9,0)</f>
        <v>0</v>
      </c>
      <c r="BF485" s="22">
        <f>Target_AM[[#This Row],[PROPORSI]]*VLOOKUP(Target_AM[[#This Row],[NIPNAS]],Target_CC[],COLUMN(AR$2)+9,0)</f>
        <v>0</v>
      </c>
      <c r="BG485" s="22">
        <f>Target_AM[[#This Row],[PROPORSI]]*VLOOKUP(Target_AM[[#This Row],[NIPNAS]],Target_CC[],COLUMN(AS$2)+9,0)</f>
        <v>0</v>
      </c>
      <c r="BH485" s="22">
        <f>Target_AM[[#This Row],[PROPORSI]]*VLOOKUP(Target_AM[[#This Row],[NIPNAS]],Target_CC[],COLUMN(AT$2)+9,0)</f>
        <v>0</v>
      </c>
      <c r="BI485" s="22">
        <f>Target_AM[[#This Row],[PROPORSI]]*VLOOKUP(Target_AM[[#This Row],[NIPNAS]],Target_CC[],COLUMN(AU$2)+9,0)</f>
        <v>0</v>
      </c>
      <c r="BJ485" s="22">
        <f>Target_AM[[#This Row],[PROPORSI]]*VLOOKUP(Target_AM[[#This Row],[NIPNAS]],Target_CC[],COLUMN(AV$2)+9,0)</f>
        <v>0</v>
      </c>
      <c r="BK485" s="22">
        <f>Target_AM[[#This Row],[PROPORSI]]*VLOOKUP(Target_AM[[#This Row],[NIPNAS]],Target_CC[],COLUMN(AW$2)+9,0)</f>
        <v>0</v>
      </c>
      <c r="BL485" s="22">
        <f>Target_AM[[#This Row],[PROPORSI]]*VLOOKUP(Target_AM[[#This Row],[NIPNAS]],Target_CC[],COLUMN(AX$2)+9,0)</f>
        <v>0</v>
      </c>
      <c r="BM485" s="22">
        <f>Target_AM[[#This Row],[PROPORSI]]*VLOOKUP(Target_AM[[#This Row],[NIPNAS]],Target_CC[],COLUMN(AY$2)+9,0)</f>
        <v>0</v>
      </c>
      <c r="BN485" s="22">
        <f>Target_AM[[#This Row],[PROPORSI]]*VLOOKUP(Target_AM[[#This Row],[NIPNAS]],Target_CC[],COLUMN(AZ$2)+9,0)</f>
        <v>0</v>
      </c>
      <c r="BO485" s="22">
        <f>Target_AM[[#This Row],[PROPORSI]]*VLOOKUP(Target_AM[[#This Row],[NIPNAS]],Target_CC[],COLUMN(BA$2)+9,0)</f>
        <v>170109612</v>
      </c>
      <c r="BP485" s="22">
        <f>Target_AM[[#This Row],[PROPORSI]]*VLOOKUP(Target_AM[[#This Row],[NIPNAS]],Target_CC[],COLUMN(BB$2)+9,0)</f>
        <v>165705638</v>
      </c>
      <c r="BQ485" s="22">
        <f>Target_AM[[#This Row],[PROPORSI]]*VLOOKUP(Target_AM[[#This Row],[NIPNAS]],Target_CC[],COLUMN(BC$2)+9,0)</f>
        <v>162426509</v>
      </c>
      <c r="BR485" s="22">
        <f>Target_AM[[#This Row],[PROPORSI]]*VLOOKUP(Target_AM[[#This Row],[NIPNAS]],Target_CC[],COLUMN(BD$2)+9,0)</f>
        <v>166501075</v>
      </c>
      <c r="BS485" s="22">
        <f>Target_AM[[#This Row],[PROPORSI]]*VLOOKUP(Target_AM[[#This Row],[NIPNAS]],Target_CC[],COLUMN(BE$2)+9,0)</f>
        <v>166501075</v>
      </c>
      <c r="BT485" s="22">
        <f>Target_AM[[#This Row],[PROPORSI]]*VLOOKUP(Target_AM[[#This Row],[NIPNAS]],Target_CC[],COLUMN(BF$2)+9,0)</f>
        <v>166501075</v>
      </c>
      <c r="BU485" s="22">
        <f>Target_AM[[#This Row],[PROPORSI]]*VLOOKUP(Target_AM[[#This Row],[NIPNAS]],Target_CC[],COLUMN(BG$2)+9,0)</f>
        <v>166501075</v>
      </c>
      <c r="BV485" s="22">
        <f>Target_AM[[#This Row],[PROPORSI]]*VLOOKUP(Target_AM[[#This Row],[NIPNAS]],Target_CC[],COLUMN(BH$2)+9,0)</f>
        <v>166501075</v>
      </c>
      <c r="BW485" s="22">
        <f>Target_AM[[#This Row],[PROPORSI]]*VLOOKUP(Target_AM[[#This Row],[NIPNAS]],Target_CC[],COLUMN(BI$2)+9,0)</f>
        <v>166501075</v>
      </c>
      <c r="BX485" s="22">
        <f>Target_AM[[#This Row],[PROPORSI]]*VLOOKUP(Target_AM[[#This Row],[NIPNAS]],Target_CC[],COLUMN(BJ$2)+9,0)</f>
        <v>166501075</v>
      </c>
      <c r="BY485" s="22">
        <f>Target_AM[[#This Row],[PROPORSI]]*VLOOKUP(Target_AM[[#This Row],[NIPNAS]],Target_CC[],COLUMN(BK$2)+9,0)</f>
        <v>166501075</v>
      </c>
      <c r="BZ485" s="22">
        <f>Target_AM[[#This Row],[PROPORSI]]*VLOOKUP(Target_AM[[#This Row],[NIPNAS]],Target_CC[],COLUMN(BL$2)+9,0)</f>
        <v>166501075</v>
      </c>
      <c r="CA485" s="22">
        <f>Target_AM[[#This Row],[PROPORSI]]*VLOOKUP(Target_AM[[#This Row],[NIPNAS]],Target_CC[],COLUMN(BM$2)+9,0)</f>
        <v>1996751434</v>
      </c>
      <c r="CB485" s="22">
        <f>Target_AM[[#This Row],[PROPORSI]]*VLOOKUP(Target_AM[[#This Row],[NIPNAS]],Target_CC[],COLUMN(BN$2)+9,0)</f>
        <v>4998000</v>
      </c>
      <c r="CC485" s="22">
        <f>Target_AM[[#This Row],[PROPORSI]]*VLOOKUP(Target_AM[[#This Row],[NIPNAS]],Target_CC[],COLUMN(BO$2)+9,0)</f>
        <v>4998000</v>
      </c>
      <c r="CD485" s="22">
        <f>Target_AM[[#This Row],[PROPORSI]]*VLOOKUP(Target_AM[[#This Row],[NIPNAS]],Target_CC[],COLUMN(BP$2)+9,0)</f>
        <v>4998000</v>
      </c>
      <c r="CE485" s="22">
        <f>Target_AM[[#This Row],[PROPORSI]]*VLOOKUP(Target_AM[[#This Row],[NIPNAS]],Target_CC[],COLUMN(BQ$2)+9,0)</f>
        <v>4748100</v>
      </c>
      <c r="CF485" s="22">
        <f>Target_AM[[#This Row],[PROPORSI]]*VLOOKUP(Target_AM[[#This Row],[NIPNAS]],Target_CC[],COLUMN(BR$2)+9,0)</f>
        <v>4748100</v>
      </c>
      <c r="CG485" s="22">
        <f>Target_AM[[#This Row],[PROPORSI]]*VLOOKUP(Target_AM[[#This Row],[NIPNAS]],Target_CC[],COLUMN(BS$2)+9,0)</f>
        <v>4748100</v>
      </c>
      <c r="CH485" s="22">
        <f>Target_AM[[#This Row],[PROPORSI]]*VLOOKUP(Target_AM[[#This Row],[NIPNAS]],Target_CC[],COLUMN(BT$2)+9,0)</f>
        <v>4748100</v>
      </c>
      <c r="CI485" s="22">
        <f>Target_AM[[#This Row],[PROPORSI]]*VLOOKUP(Target_AM[[#This Row],[NIPNAS]],Target_CC[],COLUMN(BU$2)+9,0)</f>
        <v>4748100</v>
      </c>
      <c r="CJ485" s="22">
        <f>Target_AM[[#This Row],[PROPORSI]]*VLOOKUP(Target_AM[[#This Row],[NIPNAS]],Target_CC[],COLUMN(BV$2)+9,0)</f>
        <v>4748100</v>
      </c>
      <c r="CK485" s="22">
        <f>Target_AM[[#This Row],[PROPORSI]]*VLOOKUP(Target_AM[[#This Row],[NIPNAS]],Target_CC[],COLUMN(BW$2)+9,0)</f>
        <v>4748100</v>
      </c>
      <c r="CL485" s="22">
        <f>Target_AM[[#This Row],[PROPORSI]]*VLOOKUP(Target_AM[[#This Row],[NIPNAS]],Target_CC[],COLUMN(BX$2)+9,0)</f>
        <v>4748100</v>
      </c>
      <c r="CM485" s="22">
        <f>Target_AM[[#This Row],[PROPORSI]]*VLOOKUP(Target_AM[[#This Row],[NIPNAS]],Target_CC[],COLUMN(BY$2)+9,0)</f>
        <v>4748100</v>
      </c>
      <c r="CN485" s="22">
        <f>Target_AM[[#This Row],[PROPORSI]]*VLOOKUP(Target_AM[[#This Row],[NIPNAS]],Target_CC[],COLUMN(BZ$2)+9,0)</f>
        <v>57726900</v>
      </c>
      <c r="CO485" s="22">
        <f>Target_AM[[#This Row],[PROPORSI]]*VLOOKUP(Target_AM[[#This Row],[NIPNAS]],Target_CC[],COLUMN(CA$2)+9,0)</f>
        <v>168586995</v>
      </c>
      <c r="CP485" s="22">
        <f>Target_AM[[#This Row],[PROPORSI]]*VLOOKUP(Target_AM[[#This Row],[NIPNAS]],Target_CC[],COLUMN(CB$2)+9,0)</f>
        <v>165740485</v>
      </c>
      <c r="CQ485" s="22">
        <f>Target_AM[[#This Row],[PROPORSI]]*VLOOKUP(Target_AM[[#This Row],[NIPNAS]],Target_CC[],COLUMN(CC$2)+9,0)</f>
        <v>161752975</v>
      </c>
      <c r="CR485" s="22">
        <f>Target_AM[[#This Row],[PROPORSI]]*VLOOKUP(Target_AM[[#This Row],[NIPNAS]],Target_CC[],COLUMN(CD$2)+9,0)</f>
        <v>161752975</v>
      </c>
      <c r="CS485" s="22">
        <f>Target_AM[[#This Row],[PROPORSI]]*VLOOKUP(Target_AM[[#This Row],[NIPNAS]],Target_CC[],COLUMN(CE$2)+9,0)</f>
        <v>161752975</v>
      </c>
      <c r="CT485" s="22">
        <f>Target_AM[[#This Row],[PROPORSI]]*VLOOKUP(Target_AM[[#This Row],[NIPNAS]],Target_CC[],COLUMN(CF$2)+9,0)</f>
        <v>161752975</v>
      </c>
      <c r="CU485" s="22">
        <f>Target_AM[[#This Row],[PROPORSI]]*VLOOKUP(Target_AM[[#This Row],[NIPNAS]],Target_CC[],COLUMN(CG$2)+9,0)</f>
        <v>161752975</v>
      </c>
      <c r="CV485" s="22">
        <f>Target_AM[[#This Row],[PROPORSI]]*VLOOKUP(Target_AM[[#This Row],[NIPNAS]],Target_CC[],COLUMN(CH$2)+9,0)</f>
        <v>161752975</v>
      </c>
      <c r="CW485" s="22">
        <f>Target_AM[[#This Row],[PROPORSI]]*VLOOKUP(Target_AM[[#This Row],[NIPNAS]],Target_CC[],COLUMN(CI$2)+9,0)</f>
        <v>161752975</v>
      </c>
      <c r="CX485" s="22">
        <f>Target_AM[[#This Row],[PROPORSI]]*VLOOKUP(Target_AM[[#This Row],[NIPNAS]],Target_CC[],COLUMN(CJ$2)+9,0)</f>
        <v>161752975</v>
      </c>
      <c r="CY485" s="22">
        <f>Target_AM[[#This Row],[PROPORSI]]*VLOOKUP(Target_AM[[#This Row],[NIPNAS]],Target_CC[],COLUMN(CK$2)+9,0)</f>
        <v>161752975</v>
      </c>
      <c r="CZ485" s="22">
        <f>Target_AM[[#This Row],[PROPORSI]]*VLOOKUP(Target_AM[[#This Row],[NIPNAS]],Target_CC[],COLUMN(CL$2)+9,0)</f>
        <v>161752975</v>
      </c>
      <c r="DA485" s="22">
        <f>Target_AM[[#This Row],[PROPORSI]]*VLOOKUP(Target_AM[[#This Row],[NIPNAS]],Target_CC[],COLUMN(CM$2)+9,0)</f>
        <v>1951857230</v>
      </c>
      <c r="DB485" s="22">
        <f>Target_AM[[#This Row],[PROPORSI]]*VLOOKUP(Target_AM[[#This Row],[NIPNAS]],Target_CC[],COLUMN(CN$2)+9,0)</f>
        <v>0</v>
      </c>
      <c r="DC485" s="22">
        <f>Target_AM[[#This Row],[PROPORSI]]*VLOOKUP(Target_AM[[#This Row],[NIPNAS]],Target_CC[],COLUMN(CO$2)+9,0)</f>
        <v>0</v>
      </c>
      <c r="DD485" s="22">
        <f>Target_AM[[#This Row],[PROPORSI]]*VLOOKUP(Target_AM[[#This Row],[NIPNAS]],Target_CC[],COLUMN(CP$2)+9,0)</f>
        <v>0</v>
      </c>
      <c r="DE485" s="22">
        <f>Target_AM[[#This Row],[PROPORSI]]*VLOOKUP(Target_AM[[#This Row],[NIPNAS]],Target_CC[],COLUMN(CQ$2)+9,0)</f>
        <v>0</v>
      </c>
      <c r="DF485" s="22">
        <f>Target_AM[[#This Row],[PROPORSI]]*VLOOKUP(Target_AM[[#This Row],[NIPNAS]],Target_CC[],COLUMN(CR$2)+9,0)</f>
        <v>0</v>
      </c>
      <c r="DG485" s="22">
        <f>Target_AM[[#This Row],[PROPORSI]]*VLOOKUP(Target_AM[[#This Row],[NIPNAS]],Target_CC[],COLUMN(CS$2)+9,0)</f>
        <v>0</v>
      </c>
      <c r="DH485" s="22">
        <f>Target_AM[[#This Row],[PROPORSI]]*VLOOKUP(Target_AM[[#This Row],[NIPNAS]],Target_CC[],COLUMN(CT$2)+9,0)</f>
        <v>0</v>
      </c>
      <c r="DI485" s="22">
        <f>Target_AM[[#This Row],[PROPORSI]]*VLOOKUP(Target_AM[[#This Row],[NIPNAS]],Target_CC[],COLUMN(CU$2)+9,0)</f>
        <v>0</v>
      </c>
      <c r="DJ485" s="22">
        <f>Target_AM[[#This Row],[PROPORSI]]*VLOOKUP(Target_AM[[#This Row],[NIPNAS]],Target_CC[],COLUMN(CV$2)+9,0)</f>
        <v>0</v>
      </c>
      <c r="DK485" s="22">
        <f>Target_AM[[#This Row],[PROPORSI]]*VLOOKUP(Target_AM[[#This Row],[NIPNAS]],Target_CC[],COLUMN(CW$2)+9,0)</f>
        <v>0</v>
      </c>
      <c r="DL485" s="22">
        <f>Target_AM[[#This Row],[PROPORSI]]*VLOOKUP(Target_AM[[#This Row],[NIPNAS]],Target_CC[],COLUMN(CX$2)+9,0)</f>
        <v>0</v>
      </c>
      <c r="DM485" s="22">
        <f>Target_AM[[#This Row],[PROPORSI]]*VLOOKUP(Target_AM[[#This Row],[NIPNAS]],Target_CC[],COLUMN(CY$2)+9,0)</f>
        <v>0</v>
      </c>
      <c r="DN485" s="22">
        <f>Target_AM[[#This Row],[PROPORSI]]*VLOOKUP(Target_AM[[#This Row],[NIPNAS]],Target_CC[],COLUMN(CZ$2)+9,0)</f>
        <v>0</v>
      </c>
      <c r="DO485" s="22">
        <f>Target_AM[[#This Row],[PROPORSI]]*VLOOKUP(Target_AM[[#This Row],[NIPNAS]],Target_CC[],COLUMN(DA$2)+9,0)</f>
        <v>0</v>
      </c>
      <c r="DP485" s="22">
        <f>Target_AM[[#This Row],[PROPORSI]]*VLOOKUP(Target_AM[[#This Row],[NIPNAS]],Target_CC[],COLUMN(DB$2)+9,0)</f>
        <v>0</v>
      </c>
      <c r="DQ485" s="22">
        <f>Target_AM[[#This Row],[PROPORSI]]*VLOOKUP(Target_AM[[#This Row],[NIPNAS]],Target_CC[],COLUMN(DC$2)+9,0)</f>
        <v>0</v>
      </c>
      <c r="DR485" s="22">
        <f>Target_AM[[#This Row],[PROPORSI]]*VLOOKUP(Target_AM[[#This Row],[NIPNAS]],Target_CC[],COLUMN(DD$2)+9,0)</f>
        <v>0</v>
      </c>
      <c r="DS485" s="22">
        <f>Target_AM[[#This Row],[PROPORSI]]*VLOOKUP(Target_AM[[#This Row],[NIPNAS]],Target_CC[],COLUMN(DE$2)+9,0)</f>
        <v>0</v>
      </c>
      <c r="DT485" s="22">
        <f>Target_AM[[#This Row],[PROPORSI]]*VLOOKUP(Target_AM[[#This Row],[NIPNAS]],Target_CC[],COLUMN(DF$2)+9,0)</f>
        <v>0</v>
      </c>
      <c r="DU485" s="22">
        <f>Target_AM[[#This Row],[PROPORSI]]*VLOOKUP(Target_AM[[#This Row],[NIPNAS]],Target_CC[],COLUMN(DG$2)+9,0)</f>
        <v>0</v>
      </c>
      <c r="DV485" s="22">
        <f>Target_AM[[#This Row],[PROPORSI]]*VLOOKUP(Target_AM[[#This Row],[NIPNAS]],Target_CC[],COLUMN(DH$2)+9,0)</f>
        <v>0</v>
      </c>
      <c r="DW485" s="22">
        <f>Target_AM[[#This Row],[PROPORSI]]*VLOOKUP(Target_AM[[#This Row],[NIPNAS]],Target_CC[],COLUMN(DI$2)+9,0)</f>
        <v>0</v>
      </c>
      <c r="DX485" s="22">
        <f>Target_AM[[#This Row],[PROPORSI]]*VLOOKUP(Target_AM[[#This Row],[NIPNAS]],Target_CC[],COLUMN(DJ$2)+9,0)</f>
        <v>0</v>
      </c>
      <c r="DY485" s="22">
        <f>Target_AM[[#This Row],[PROPORSI]]*VLOOKUP(Target_AM[[#This Row],[NIPNAS]],Target_CC[],COLUMN(DK$2)+9,0)</f>
        <v>0</v>
      </c>
      <c r="DZ485" s="22">
        <f>Target_AM[[#This Row],[PROPORSI]]*VLOOKUP(Target_AM[[#This Row],[NIPNAS]],Target_CC[],COLUMN(DL$2)+9,0)</f>
        <v>0</v>
      </c>
      <c r="EA485" s="22">
        <f>Target_AM[[#This Row],[PROPORSI]]*VLOOKUP(Target_AM[[#This Row],[NIPNAS]],Target_CC[],COLUMN(DM$2)+9,0)</f>
        <v>0</v>
      </c>
    </row>
    <row r="486" spans="2:131" x14ac:dyDescent="0.3">
      <c r="B486">
        <v>406077</v>
      </c>
      <c r="C486" t="s">
        <v>1026</v>
      </c>
      <c r="D486">
        <v>1</v>
      </c>
      <c r="E486" s="8">
        <v>45658</v>
      </c>
      <c r="F486">
        <v>2000262</v>
      </c>
      <c r="G486" t="s">
        <v>856</v>
      </c>
      <c r="J486" t="s">
        <v>296</v>
      </c>
      <c r="K486" t="s">
        <v>26</v>
      </c>
      <c r="L486" t="s">
        <v>159</v>
      </c>
      <c r="M486" t="s">
        <v>29</v>
      </c>
      <c r="N486" s="23">
        <f>Target_AM[[#This Row],[PROPORSI]]*VLOOKUP(Target_AM[[#This Row],[NIPNAS]],Target_CC[],9,0)</f>
        <v>2196730409.201725</v>
      </c>
      <c r="O486" s="22">
        <f>Target_AM[[#This Row],[PROPORSI]]*VLOOKUP(Target_AM[[#This Row],[NIPNAS]],Target_CC[],COLUMN(A$2)+9,0)</f>
        <v>212318130.22450003</v>
      </c>
      <c r="P486" s="22">
        <f>Target_AM[[#This Row],[PROPORSI]]*VLOOKUP(Target_AM[[#This Row],[NIPNAS]],Target_CC[],COLUMN(B$2)+9,0)</f>
        <v>211444058.39850003</v>
      </c>
      <c r="Q486" s="22">
        <f>Target_AM[[#This Row],[PROPORSI]]*VLOOKUP(Target_AM[[#This Row],[NIPNAS]],Target_CC[],COLUMN(C$2)+9,0)</f>
        <v>211578204.74450001</v>
      </c>
      <c r="R486" s="22">
        <f>Target_AM[[#This Row],[PROPORSI]]*VLOOKUP(Target_AM[[#This Row],[NIPNAS]],Target_CC[],COLUMN(D$2)+9,0)</f>
        <v>211277714.5765</v>
      </c>
      <c r="S486" s="22">
        <f>Target_AM[[#This Row],[PROPORSI]]*VLOOKUP(Target_AM[[#This Row],[NIPNAS]],Target_CC[],COLUMN(E$2)+9,0)</f>
        <v>210625759.80549997</v>
      </c>
      <c r="T486" s="22">
        <f>Target_AM[[#This Row],[PROPORSI]]*VLOOKUP(Target_AM[[#This Row],[NIPNAS]],Target_CC[],COLUMN(F$2)+9,0)</f>
        <v>210306492.6785</v>
      </c>
      <c r="U486" s="22">
        <f>Target_AM[[#This Row],[PROPORSI]]*VLOOKUP(Target_AM[[#This Row],[NIPNAS]],Target_CC[],COLUMN(G$2)+9,0)</f>
        <v>211351498.00799999</v>
      </c>
      <c r="V486" s="22">
        <f>Target_AM[[#This Row],[PROPORSI]]*VLOOKUP(Target_AM[[#This Row],[NIPNAS]],Target_CC[],COLUMN(H$2)+9,0)</f>
        <v>212012841.25849998</v>
      </c>
      <c r="W486" s="22">
        <f>Target_AM[[#This Row],[PROPORSI]]*VLOOKUP(Target_AM[[#This Row],[NIPNAS]],Target_CC[],COLUMN(I$2)+9,0)</f>
        <v>211837108.95699996</v>
      </c>
      <c r="X486" s="22">
        <f>Target_AM[[#This Row],[PROPORSI]]*VLOOKUP(Target_AM[[#This Row],[NIPNAS]],Target_CC[],COLUMN(J$2)+9,0)</f>
        <v>211878694.91249996</v>
      </c>
      <c r="Y486" s="22">
        <f>Target_AM[[#This Row],[PROPORSI]]*VLOOKUP(Target_AM[[#This Row],[NIPNAS]],Target_CC[],COLUMN(K$2)+9,0)</f>
        <v>211971255.303</v>
      </c>
      <c r="Z486" s="22">
        <f>Target_AM[[#This Row],[PROPORSI]]*VLOOKUP(Target_AM[[#This Row],[NIPNAS]],Target_CC[],COLUMN(L$2)+9,0)</f>
        <v>211661376.65549999</v>
      </c>
      <c r="AA486" s="22">
        <f>Target_AM[[#This Row],[PROPORSI]]*VLOOKUP(Target_AM[[#This Row],[NIPNAS]],Target_CC[],COLUMN(M$2)+9,0)</f>
        <v>2538263135.5225</v>
      </c>
      <c r="AB486" s="22">
        <f>Target_AM[[#This Row],[PROPORSI]]*VLOOKUP(Target_AM[[#This Row],[NIPNAS]],Target_CC[],COLUMN(N$2)+9,0)</f>
        <v>0</v>
      </c>
      <c r="AC486" s="22">
        <f>Target_AM[[#This Row],[PROPORSI]]*VLOOKUP(Target_AM[[#This Row],[NIPNAS]],Target_CC[],COLUMN(O$2)+9,0)</f>
        <v>41451553.459094271</v>
      </c>
      <c r="AD486" s="22">
        <f>Target_AM[[#This Row],[PROPORSI]]*VLOOKUP(Target_AM[[#This Row],[NIPNAS]],Target_CC[],COLUMN(P$2)+9,0)</f>
        <v>41023753.812075794</v>
      </c>
      <c r="AE486" s="22">
        <f>Target_AM[[#This Row],[PROPORSI]]*VLOOKUP(Target_AM[[#This Row],[NIPNAS]],Target_CC[],COLUMN(Q$2)+9,0)</f>
        <v>32249211.805885371</v>
      </c>
      <c r="AF486" s="22">
        <f>Target_AM[[#This Row],[PROPORSI]]*VLOOKUP(Target_AM[[#This Row],[NIPNAS]],Target_CC[],COLUMN(R$2)+9,0)</f>
        <v>35173899.823297627</v>
      </c>
      <c r="AG486" s="22">
        <f>Target_AM[[#This Row],[PROPORSI]]*VLOOKUP(Target_AM[[#This Row],[NIPNAS]],Target_CC[],COLUMN(S$2)+9,0)</f>
        <v>34293212.39129661</v>
      </c>
      <c r="AH486" s="22">
        <f>Target_AM[[#This Row],[PROPORSI]]*VLOOKUP(Target_AM[[#This Row],[NIPNAS]],Target_CC[],COLUMN(T$2)+9,0)</f>
        <v>42621943.637095436</v>
      </c>
      <c r="AI486" s="22">
        <f>Target_AM[[#This Row],[PROPORSI]]*VLOOKUP(Target_AM[[#This Row],[NIPNAS]],Target_CC[],COLUMN(U$2)+9,0)</f>
        <v>35896148.335280642</v>
      </c>
      <c r="AJ486" s="22">
        <f>Target_AM[[#This Row],[PROPORSI]]*VLOOKUP(Target_AM[[#This Row],[NIPNAS]],Target_CC[],COLUMN(V$2)+9,0)</f>
        <v>42936624.82898891</v>
      </c>
      <c r="AK486" s="22">
        <f>Target_AM[[#This Row],[PROPORSI]]*VLOOKUP(Target_AM[[#This Row],[NIPNAS]],Target_CC[],COLUMN(W$2)+9,0)</f>
        <v>43243230.523017421</v>
      </c>
      <c r="AL486" s="22">
        <f>Target_AM[[#This Row],[PROPORSI]]*VLOOKUP(Target_AM[[#This Row],[NIPNAS]],Target_CC[],COLUMN(X$2)+9,0)</f>
        <v>36717617.92661681</v>
      </c>
      <c r="AM486" s="22">
        <f>Target_AM[[#This Row],[PROPORSI]]*VLOOKUP(Target_AM[[#This Row],[NIPNAS]],Target_CC[],COLUMN(Y$2)+9,0)</f>
        <v>37385367.208549611</v>
      </c>
      <c r="AN486" s="22">
        <f>Target_AM[[#This Row],[PROPORSI]]*VLOOKUP(Target_AM[[#This Row],[NIPNAS]],Target_CC[],COLUMN(Z$2)+9,0)</f>
        <v>422992563.75119853</v>
      </c>
      <c r="AO486" s="22">
        <f>Target_AM[[#This Row],[PROPORSI]]*VLOOKUP(Target_AM[[#This Row],[NIPNAS]],Target_CC[],COLUMN(AA$2)+9,0)</f>
        <v>212318130.22450003</v>
      </c>
      <c r="AP486" s="22">
        <f>Target_AM[[#This Row],[PROPORSI]]*VLOOKUP(Target_AM[[#This Row],[NIPNAS]],Target_CC[],COLUMN(AB$2)+9,0)</f>
        <v>252895611.85759431</v>
      </c>
      <c r="AQ486" s="22">
        <f>Target_AM[[#This Row],[PROPORSI]]*VLOOKUP(Target_AM[[#This Row],[NIPNAS]],Target_CC[],COLUMN(AC$2)+9,0)</f>
        <v>252601958.5565758</v>
      </c>
      <c r="AR486" s="22">
        <f>Target_AM[[#This Row],[PROPORSI]]*VLOOKUP(Target_AM[[#This Row],[NIPNAS]],Target_CC[],COLUMN(AD$2)+9,0)</f>
        <v>243526926.38238537</v>
      </c>
      <c r="AS486" s="22">
        <f>Target_AM[[#This Row],[PROPORSI]]*VLOOKUP(Target_AM[[#This Row],[NIPNAS]],Target_CC[],COLUMN(AE$2)+9,0)</f>
        <v>245799659.62879759</v>
      </c>
      <c r="AT486" s="22">
        <f>Target_AM[[#This Row],[PROPORSI]]*VLOOKUP(Target_AM[[#This Row],[NIPNAS]],Target_CC[],COLUMN(AF$2)+9,0)</f>
        <v>244599705.06979662</v>
      </c>
      <c r="AU486" s="22">
        <f>Target_AM[[#This Row],[PROPORSI]]*VLOOKUP(Target_AM[[#This Row],[NIPNAS]],Target_CC[],COLUMN(AG$2)+9,0)</f>
        <v>253973441.64509541</v>
      </c>
      <c r="AV486" s="22">
        <f>Target_AM[[#This Row],[PROPORSI]]*VLOOKUP(Target_AM[[#This Row],[NIPNAS]],Target_CC[],COLUMN(AH$2)+9,0)</f>
        <v>247908989.59378064</v>
      </c>
      <c r="AW486" s="22">
        <f>Target_AM[[#This Row],[PROPORSI]]*VLOOKUP(Target_AM[[#This Row],[NIPNAS]],Target_CC[],COLUMN(AI$2)+9,0)</f>
        <v>254773733.78598887</v>
      </c>
      <c r="AX486" s="22">
        <f>Target_AM[[#This Row],[PROPORSI]]*VLOOKUP(Target_AM[[#This Row],[NIPNAS]],Target_CC[],COLUMN(AJ$2)+9,0)</f>
        <v>255121925.43551737</v>
      </c>
      <c r="AY486" s="22">
        <f>Target_AM[[#This Row],[PROPORSI]]*VLOOKUP(Target_AM[[#This Row],[NIPNAS]],Target_CC[],COLUMN(AK$2)+9,0)</f>
        <v>248688873.22961682</v>
      </c>
      <c r="AZ486" s="22">
        <f>Target_AM[[#This Row],[PROPORSI]]*VLOOKUP(Target_AM[[#This Row],[NIPNAS]],Target_CC[],COLUMN(AL$2)+9,0)</f>
        <v>249046743.86404961</v>
      </c>
      <c r="BA486" s="22">
        <f>Target_AM[[#This Row],[PROPORSI]]*VLOOKUP(Target_AM[[#This Row],[NIPNAS]],Target_CC[],COLUMN(AM$2)+9,0)</f>
        <v>2961255699.2736979</v>
      </c>
      <c r="BB486" s="22">
        <f>Target_AM[[#This Row],[PROPORSI]]*VLOOKUP(Target_AM[[#This Row],[NIPNAS]],Target_CC[],COLUMN(AN$2)+9,0)</f>
        <v>0</v>
      </c>
      <c r="BC486" s="22">
        <f>Target_AM[[#This Row],[PROPORSI]]*VLOOKUP(Target_AM[[#This Row],[NIPNAS]],Target_CC[],COLUMN(AO$2)+9,0)</f>
        <v>0</v>
      </c>
      <c r="BD486" s="22">
        <f>Target_AM[[#This Row],[PROPORSI]]*VLOOKUP(Target_AM[[#This Row],[NIPNAS]],Target_CC[],COLUMN(AP$2)+9,0)</f>
        <v>0</v>
      </c>
      <c r="BE486" s="22">
        <f>Target_AM[[#This Row],[PROPORSI]]*VLOOKUP(Target_AM[[#This Row],[NIPNAS]],Target_CC[],COLUMN(AQ$2)+9,0)</f>
        <v>0</v>
      </c>
      <c r="BF486" s="22">
        <f>Target_AM[[#This Row],[PROPORSI]]*VLOOKUP(Target_AM[[#This Row],[NIPNAS]],Target_CC[],COLUMN(AR$2)+9,0)</f>
        <v>0</v>
      </c>
      <c r="BG486" s="22">
        <f>Target_AM[[#This Row],[PROPORSI]]*VLOOKUP(Target_AM[[#This Row],[NIPNAS]],Target_CC[],COLUMN(AS$2)+9,0)</f>
        <v>0</v>
      </c>
      <c r="BH486" s="22">
        <f>Target_AM[[#This Row],[PROPORSI]]*VLOOKUP(Target_AM[[#This Row],[NIPNAS]],Target_CC[],COLUMN(AT$2)+9,0)</f>
        <v>0</v>
      </c>
      <c r="BI486" s="22">
        <f>Target_AM[[#This Row],[PROPORSI]]*VLOOKUP(Target_AM[[#This Row],[NIPNAS]],Target_CC[],COLUMN(AU$2)+9,0)</f>
        <v>0</v>
      </c>
      <c r="BJ486" s="22">
        <f>Target_AM[[#This Row],[PROPORSI]]*VLOOKUP(Target_AM[[#This Row],[NIPNAS]],Target_CC[],COLUMN(AV$2)+9,0)</f>
        <v>0</v>
      </c>
      <c r="BK486" s="22">
        <f>Target_AM[[#This Row],[PROPORSI]]*VLOOKUP(Target_AM[[#This Row],[NIPNAS]],Target_CC[],COLUMN(AW$2)+9,0)</f>
        <v>0</v>
      </c>
      <c r="BL486" s="22">
        <f>Target_AM[[#This Row],[PROPORSI]]*VLOOKUP(Target_AM[[#This Row],[NIPNAS]],Target_CC[],COLUMN(AX$2)+9,0)</f>
        <v>0</v>
      </c>
      <c r="BM486" s="22">
        <f>Target_AM[[#This Row],[PROPORSI]]*VLOOKUP(Target_AM[[#This Row],[NIPNAS]],Target_CC[],COLUMN(AY$2)+9,0)</f>
        <v>0</v>
      </c>
      <c r="BN486" s="22">
        <f>Target_AM[[#This Row],[PROPORSI]]*VLOOKUP(Target_AM[[#This Row],[NIPNAS]],Target_CC[],COLUMN(AZ$2)+9,0)</f>
        <v>0</v>
      </c>
      <c r="BO486" s="22">
        <f>Target_AM[[#This Row],[PROPORSI]]*VLOOKUP(Target_AM[[#This Row],[NIPNAS]],Target_CC[],COLUMN(BA$2)+9,0)</f>
        <v>206034902</v>
      </c>
      <c r="BP486" s="22">
        <f>Target_AM[[#This Row],[PROPORSI]]*VLOOKUP(Target_AM[[#This Row],[NIPNAS]],Target_CC[],COLUMN(BB$2)+9,0)</f>
        <v>-93240977</v>
      </c>
      <c r="BQ486" s="22">
        <f>Target_AM[[#This Row],[PROPORSI]]*VLOOKUP(Target_AM[[#This Row],[NIPNAS]],Target_CC[],COLUMN(BC$2)+9,0)</f>
        <v>170460215</v>
      </c>
      <c r="BR486" s="22">
        <f>Target_AM[[#This Row],[PROPORSI]]*VLOOKUP(Target_AM[[#This Row],[NIPNAS]],Target_CC[],COLUMN(BD$2)+9,0)</f>
        <v>164081245</v>
      </c>
      <c r="BS486" s="22">
        <f>Target_AM[[#This Row],[PROPORSI]]*VLOOKUP(Target_AM[[#This Row],[NIPNAS]],Target_CC[],COLUMN(BE$2)+9,0)</f>
        <v>164081245</v>
      </c>
      <c r="BT486" s="22">
        <f>Target_AM[[#This Row],[PROPORSI]]*VLOOKUP(Target_AM[[#This Row],[NIPNAS]],Target_CC[],COLUMN(BF$2)+9,0)</f>
        <v>164081245</v>
      </c>
      <c r="BU486" s="22">
        <f>Target_AM[[#This Row],[PROPORSI]]*VLOOKUP(Target_AM[[#This Row],[NIPNAS]],Target_CC[],COLUMN(BG$2)+9,0)</f>
        <v>164081245</v>
      </c>
      <c r="BV486" s="22">
        <f>Target_AM[[#This Row],[PROPORSI]]*VLOOKUP(Target_AM[[#This Row],[NIPNAS]],Target_CC[],COLUMN(BH$2)+9,0)</f>
        <v>164081245</v>
      </c>
      <c r="BW486" s="22">
        <f>Target_AM[[#This Row],[PROPORSI]]*VLOOKUP(Target_AM[[#This Row],[NIPNAS]],Target_CC[],COLUMN(BI$2)+9,0)</f>
        <v>164081245</v>
      </c>
      <c r="BX486" s="22">
        <f>Target_AM[[#This Row],[PROPORSI]]*VLOOKUP(Target_AM[[#This Row],[NIPNAS]],Target_CC[],COLUMN(BJ$2)+9,0)</f>
        <v>164081245</v>
      </c>
      <c r="BY486" s="22">
        <f>Target_AM[[#This Row],[PROPORSI]]*VLOOKUP(Target_AM[[#This Row],[NIPNAS]],Target_CC[],COLUMN(BK$2)+9,0)</f>
        <v>164081245</v>
      </c>
      <c r="BZ486" s="22">
        <f>Target_AM[[#This Row],[PROPORSI]]*VLOOKUP(Target_AM[[#This Row],[NIPNAS]],Target_CC[],COLUMN(BL$2)+9,0)</f>
        <v>164081245</v>
      </c>
      <c r="CA486" s="22">
        <f>Target_AM[[#This Row],[PROPORSI]]*VLOOKUP(Target_AM[[#This Row],[NIPNAS]],Target_CC[],COLUMN(BM$2)+9,0)</f>
        <v>1759985345</v>
      </c>
      <c r="CB486" s="22">
        <f>Target_AM[[#This Row],[PROPORSI]]*VLOOKUP(Target_AM[[#This Row],[NIPNAS]],Target_CC[],COLUMN(BN$2)+9,0)</f>
        <v>185731979</v>
      </c>
      <c r="CC486" s="22">
        <f>Target_AM[[#This Row],[PROPORSI]]*VLOOKUP(Target_AM[[#This Row],[NIPNAS]],Target_CC[],COLUMN(BO$2)+9,0)</f>
        <v>-113225581</v>
      </c>
      <c r="CD486" s="22">
        <f>Target_AM[[#This Row],[PROPORSI]]*VLOOKUP(Target_AM[[#This Row],[NIPNAS]],Target_CC[],COLUMN(BP$2)+9,0)</f>
        <v>150000000</v>
      </c>
      <c r="CE486" s="22">
        <f>Target_AM[[#This Row],[PROPORSI]]*VLOOKUP(Target_AM[[#This Row],[NIPNAS]],Target_CC[],COLUMN(BQ$2)+9,0)</f>
        <v>142500000</v>
      </c>
      <c r="CF486" s="22">
        <f>Target_AM[[#This Row],[PROPORSI]]*VLOOKUP(Target_AM[[#This Row],[NIPNAS]],Target_CC[],COLUMN(BR$2)+9,0)</f>
        <v>142500000</v>
      </c>
      <c r="CG486" s="22">
        <f>Target_AM[[#This Row],[PROPORSI]]*VLOOKUP(Target_AM[[#This Row],[NIPNAS]],Target_CC[],COLUMN(BS$2)+9,0)</f>
        <v>142500000</v>
      </c>
      <c r="CH486" s="22">
        <f>Target_AM[[#This Row],[PROPORSI]]*VLOOKUP(Target_AM[[#This Row],[NIPNAS]],Target_CC[],COLUMN(BT$2)+9,0)</f>
        <v>142500000</v>
      </c>
      <c r="CI486" s="22">
        <f>Target_AM[[#This Row],[PROPORSI]]*VLOOKUP(Target_AM[[#This Row],[NIPNAS]],Target_CC[],COLUMN(BU$2)+9,0)</f>
        <v>142500000</v>
      </c>
      <c r="CJ486" s="22">
        <f>Target_AM[[#This Row],[PROPORSI]]*VLOOKUP(Target_AM[[#This Row],[NIPNAS]],Target_CC[],COLUMN(BV$2)+9,0)</f>
        <v>142500000</v>
      </c>
      <c r="CK486" s="22">
        <f>Target_AM[[#This Row],[PROPORSI]]*VLOOKUP(Target_AM[[#This Row],[NIPNAS]],Target_CC[],COLUMN(BW$2)+9,0)</f>
        <v>142500000</v>
      </c>
      <c r="CL486" s="22">
        <f>Target_AM[[#This Row],[PROPORSI]]*VLOOKUP(Target_AM[[#This Row],[NIPNAS]],Target_CC[],COLUMN(BX$2)+9,0)</f>
        <v>142500000</v>
      </c>
      <c r="CM486" s="22">
        <f>Target_AM[[#This Row],[PROPORSI]]*VLOOKUP(Target_AM[[#This Row],[NIPNAS]],Target_CC[],COLUMN(BY$2)+9,0)</f>
        <v>142500000</v>
      </c>
      <c r="CN486" s="22">
        <f>Target_AM[[#This Row],[PROPORSI]]*VLOOKUP(Target_AM[[#This Row],[NIPNAS]],Target_CC[],COLUMN(BZ$2)+9,0)</f>
        <v>1505006398</v>
      </c>
      <c r="CO486" s="22">
        <f>Target_AM[[#This Row],[PROPORSI]]*VLOOKUP(Target_AM[[#This Row],[NIPNAS]],Target_CC[],COLUMN(CA$2)+9,0)</f>
        <v>21429458</v>
      </c>
      <c r="CP486" s="22">
        <f>Target_AM[[#This Row],[PROPORSI]]*VLOOKUP(Target_AM[[#This Row],[NIPNAS]],Target_CC[],COLUMN(CB$2)+9,0)</f>
        <v>21143607</v>
      </c>
      <c r="CQ486" s="22">
        <f>Target_AM[[#This Row],[PROPORSI]]*VLOOKUP(Target_AM[[#This Row],[NIPNAS]],Target_CC[],COLUMN(CC$2)+9,0)</f>
        <v>21581245</v>
      </c>
      <c r="CR486" s="22">
        <f>Target_AM[[#This Row],[PROPORSI]]*VLOOKUP(Target_AM[[#This Row],[NIPNAS]],Target_CC[],COLUMN(CD$2)+9,0)</f>
        <v>21581245</v>
      </c>
      <c r="CS486" s="22">
        <f>Target_AM[[#This Row],[PROPORSI]]*VLOOKUP(Target_AM[[#This Row],[NIPNAS]],Target_CC[],COLUMN(CE$2)+9,0)</f>
        <v>21581245</v>
      </c>
      <c r="CT486" s="22">
        <f>Target_AM[[#This Row],[PROPORSI]]*VLOOKUP(Target_AM[[#This Row],[NIPNAS]],Target_CC[],COLUMN(CF$2)+9,0)</f>
        <v>21581245</v>
      </c>
      <c r="CU486" s="22">
        <f>Target_AM[[#This Row],[PROPORSI]]*VLOOKUP(Target_AM[[#This Row],[NIPNAS]],Target_CC[],COLUMN(CG$2)+9,0)</f>
        <v>21581245</v>
      </c>
      <c r="CV486" s="22">
        <f>Target_AM[[#This Row],[PROPORSI]]*VLOOKUP(Target_AM[[#This Row],[NIPNAS]],Target_CC[],COLUMN(CH$2)+9,0)</f>
        <v>21581245</v>
      </c>
      <c r="CW486" s="22">
        <f>Target_AM[[#This Row],[PROPORSI]]*VLOOKUP(Target_AM[[#This Row],[NIPNAS]],Target_CC[],COLUMN(CI$2)+9,0)</f>
        <v>21581245</v>
      </c>
      <c r="CX486" s="22">
        <f>Target_AM[[#This Row],[PROPORSI]]*VLOOKUP(Target_AM[[#This Row],[NIPNAS]],Target_CC[],COLUMN(CJ$2)+9,0)</f>
        <v>21581245</v>
      </c>
      <c r="CY486" s="22">
        <f>Target_AM[[#This Row],[PROPORSI]]*VLOOKUP(Target_AM[[#This Row],[NIPNAS]],Target_CC[],COLUMN(CK$2)+9,0)</f>
        <v>21581245</v>
      </c>
      <c r="CZ486" s="22">
        <f>Target_AM[[#This Row],[PROPORSI]]*VLOOKUP(Target_AM[[#This Row],[NIPNAS]],Target_CC[],COLUMN(CL$2)+9,0)</f>
        <v>21581245</v>
      </c>
      <c r="DA486" s="22">
        <f>Target_AM[[#This Row],[PROPORSI]]*VLOOKUP(Target_AM[[#This Row],[NIPNAS]],Target_CC[],COLUMN(CM$2)+9,0)</f>
        <v>258385515</v>
      </c>
      <c r="DB486" s="22">
        <f>Target_AM[[#This Row],[PROPORSI]]*VLOOKUP(Target_AM[[#This Row],[NIPNAS]],Target_CC[],COLUMN(CN$2)+9,0)</f>
        <v>0</v>
      </c>
      <c r="DC486" s="22">
        <f>Target_AM[[#This Row],[PROPORSI]]*VLOOKUP(Target_AM[[#This Row],[NIPNAS]],Target_CC[],COLUMN(CO$2)+9,0)</f>
        <v>0</v>
      </c>
      <c r="DD486" s="22">
        <f>Target_AM[[#This Row],[PROPORSI]]*VLOOKUP(Target_AM[[#This Row],[NIPNAS]],Target_CC[],COLUMN(CP$2)+9,0)</f>
        <v>0</v>
      </c>
      <c r="DE486" s="22">
        <f>Target_AM[[#This Row],[PROPORSI]]*VLOOKUP(Target_AM[[#This Row],[NIPNAS]],Target_CC[],COLUMN(CQ$2)+9,0)</f>
        <v>0</v>
      </c>
      <c r="DF486" s="22">
        <f>Target_AM[[#This Row],[PROPORSI]]*VLOOKUP(Target_AM[[#This Row],[NIPNAS]],Target_CC[],COLUMN(CR$2)+9,0)</f>
        <v>0</v>
      </c>
      <c r="DG486" s="22">
        <f>Target_AM[[#This Row],[PROPORSI]]*VLOOKUP(Target_AM[[#This Row],[NIPNAS]],Target_CC[],COLUMN(CS$2)+9,0)</f>
        <v>0</v>
      </c>
      <c r="DH486" s="22">
        <f>Target_AM[[#This Row],[PROPORSI]]*VLOOKUP(Target_AM[[#This Row],[NIPNAS]],Target_CC[],COLUMN(CT$2)+9,0)</f>
        <v>0</v>
      </c>
      <c r="DI486" s="22">
        <f>Target_AM[[#This Row],[PROPORSI]]*VLOOKUP(Target_AM[[#This Row],[NIPNAS]],Target_CC[],COLUMN(CU$2)+9,0)</f>
        <v>0</v>
      </c>
      <c r="DJ486" s="22">
        <f>Target_AM[[#This Row],[PROPORSI]]*VLOOKUP(Target_AM[[#This Row],[NIPNAS]],Target_CC[],COLUMN(CV$2)+9,0)</f>
        <v>0</v>
      </c>
      <c r="DK486" s="22">
        <f>Target_AM[[#This Row],[PROPORSI]]*VLOOKUP(Target_AM[[#This Row],[NIPNAS]],Target_CC[],COLUMN(CW$2)+9,0)</f>
        <v>0</v>
      </c>
      <c r="DL486" s="22">
        <f>Target_AM[[#This Row],[PROPORSI]]*VLOOKUP(Target_AM[[#This Row],[NIPNAS]],Target_CC[],COLUMN(CX$2)+9,0)</f>
        <v>0</v>
      </c>
      <c r="DM486" s="22">
        <f>Target_AM[[#This Row],[PROPORSI]]*VLOOKUP(Target_AM[[#This Row],[NIPNAS]],Target_CC[],COLUMN(CY$2)+9,0)</f>
        <v>0</v>
      </c>
      <c r="DN486" s="22">
        <f>Target_AM[[#This Row],[PROPORSI]]*VLOOKUP(Target_AM[[#This Row],[NIPNAS]],Target_CC[],COLUMN(CZ$2)+9,0)</f>
        <v>0</v>
      </c>
      <c r="DO486" s="22">
        <f>Target_AM[[#This Row],[PROPORSI]]*VLOOKUP(Target_AM[[#This Row],[NIPNAS]],Target_CC[],COLUMN(DA$2)+9,0)</f>
        <v>0</v>
      </c>
      <c r="DP486" s="22">
        <f>Target_AM[[#This Row],[PROPORSI]]*VLOOKUP(Target_AM[[#This Row],[NIPNAS]],Target_CC[],COLUMN(DB$2)+9,0)</f>
        <v>0</v>
      </c>
      <c r="DQ486" s="22">
        <f>Target_AM[[#This Row],[PROPORSI]]*VLOOKUP(Target_AM[[#This Row],[NIPNAS]],Target_CC[],COLUMN(DC$2)+9,0)</f>
        <v>0</v>
      </c>
      <c r="DR486" s="22">
        <f>Target_AM[[#This Row],[PROPORSI]]*VLOOKUP(Target_AM[[#This Row],[NIPNAS]],Target_CC[],COLUMN(DD$2)+9,0)</f>
        <v>0</v>
      </c>
      <c r="DS486" s="22">
        <f>Target_AM[[#This Row],[PROPORSI]]*VLOOKUP(Target_AM[[#This Row],[NIPNAS]],Target_CC[],COLUMN(DE$2)+9,0)</f>
        <v>0</v>
      </c>
      <c r="DT486" s="22">
        <f>Target_AM[[#This Row],[PROPORSI]]*VLOOKUP(Target_AM[[#This Row],[NIPNAS]],Target_CC[],COLUMN(DF$2)+9,0)</f>
        <v>0</v>
      </c>
      <c r="DU486" s="22">
        <f>Target_AM[[#This Row],[PROPORSI]]*VLOOKUP(Target_AM[[#This Row],[NIPNAS]],Target_CC[],COLUMN(DG$2)+9,0)</f>
        <v>0</v>
      </c>
      <c r="DV486" s="22">
        <f>Target_AM[[#This Row],[PROPORSI]]*VLOOKUP(Target_AM[[#This Row],[NIPNAS]],Target_CC[],COLUMN(DH$2)+9,0)</f>
        <v>0</v>
      </c>
      <c r="DW486" s="22">
        <f>Target_AM[[#This Row],[PROPORSI]]*VLOOKUP(Target_AM[[#This Row],[NIPNAS]],Target_CC[],COLUMN(DI$2)+9,0)</f>
        <v>0</v>
      </c>
      <c r="DX486" s="22">
        <f>Target_AM[[#This Row],[PROPORSI]]*VLOOKUP(Target_AM[[#This Row],[NIPNAS]],Target_CC[],COLUMN(DJ$2)+9,0)</f>
        <v>0</v>
      </c>
      <c r="DY486" s="22">
        <f>Target_AM[[#This Row],[PROPORSI]]*VLOOKUP(Target_AM[[#This Row],[NIPNAS]],Target_CC[],COLUMN(DK$2)+9,0)</f>
        <v>0</v>
      </c>
      <c r="DZ486" s="22">
        <f>Target_AM[[#This Row],[PROPORSI]]*VLOOKUP(Target_AM[[#This Row],[NIPNAS]],Target_CC[],COLUMN(DL$2)+9,0)</f>
        <v>0</v>
      </c>
      <c r="EA486" s="22">
        <f>Target_AM[[#This Row],[PROPORSI]]*VLOOKUP(Target_AM[[#This Row],[NIPNAS]],Target_CC[],COLUMN(DM$2)+9,0)</f>
        <v>0</v>
      </c>
    </row>
    <row r="487" spans="2:131" x14ac:dyDescent="0.3">
      <c r="B487">
        <v>404424</v>
      </c>
      <c r="C487" t="s">
        <v>1007</v>
      </c>
      <c r="D487">
        <v>1</v>
      </c>
      <c r="E487" s="8">
        <v>45658</v>
      </c>
      <c r="F487">
        <v>10237786</v>
      </c>
      <c r="G487" t="s">
        <v>465</v>
      </c>
      <c r="J487" t="s">
        <v>363</v>
      </c>
      <c r="K487" t="s">
        <v>19</v>
      </c>
      <c r="L487" t="s">
        <v>159</v>
      </c>
      <c r="M487" t="s">
        <v>29</v>
      </c>
      <c r="N487" s="23">
        <f>Target_AM[[#This Row],[PROPORSI]]*VLOOKUP(Target_AM[[#This Row],[NIPNAS]],Target_CC[],9,0)</f>
        <v>0</v>
      </c>
      <c r="O487" s="22">
        <f>Target_AM[[#This Row],[PROPORSI]]*VLOOKUP(Target_AM[[#This Row],[NIPNAS]],Target_CC[],COLUMN(A$2)+9,0)</f>
        <v>482000</v>
      </c>
      <c r="P487" s="22">
        <f>Target_AM[[#This Row],[PROPORSI]]*VLOOKUP(Target_AM[[#This Row],[NIPNAS]],Target_CC[],COLUMN(B$2)+9,0)</f>
        <v>482000</v>
      </c>
      <c r="Q487" s="22">
        <f>Target_AM[[#This Row],[PROPORSI]]*VLOOKUP(Target_AM[[#This Row],[NIPNAS]],Target_CC[],COLUMN(C$2)+9,0)</f>
        <v>462720</v>
      </c>
      <c r="R487" s="22">
        <f>Target_AM[[#This Row],[PROPORSI]]*VLOOKUP(Target_AM[[#This Row],[NIPNAS]],Target_CC[],COLUMN(D$2)+9,0)</f>
        <v>486627.2</v>
      </c>
      <c r="S487" s="22">
        <f>Target_AM[[#This Row],[PROPORSI]]*VLOOKUP(Target_AM[[#This Row],[NIPNAS]],Target_CC[],COLUMN(E$2)+9,0)</f>
        <v>462766.272</v>
      </c>
      <c r="T487" s="22">
        <f>Target_AM[[#This Row],[PROPORSI]]*VLOOKUP(Target_AM[[#This Row],[NIPNAS]],Target_CC[],COLUMN(F$2)+9,0)</f>
        <v>462527.66272000002</v>
      </c>
      <c r="U487" s="22">
        <f>Target_AM[[#This Row],[PROPORSI]]*VLOOKUP(Target_AM[[#This Row],[NIPNAS]],Target_CC[],COLUMN(G$2)+9,0)</f>
        <v>558925.27662719996</v>
      </c>
      <c r="V487" s="22">
        <f>Target_AM[[#This Row],[PROPORSI]]*VLOOKUP(Target_AM[[#This Row],[NIPNAS]],Target_CC[],COLUMN(H$2)+9,0)</f>
        <v>487589.25276627199</v>
      </c>
      <c r="W487" s="22">
        <f>Target_AM[[#This Row],[PROPORSI]]*VLOOKUP(Target_AM[[#This Row],[NIPNAS]],Target_CC[],COLUMN(I$2)+9,0)</f>
        <v>510975.89252766274</v>
      </c>
      <c r="X487" s="22">
        <f>Target_AM[[#This Row],[PROPORSI]]*VLOOKUP(Target_AM[[#This Row],[NIPNAS]],Target_CC[],COLUMN(J$2)+9,0)</f>
        <v>559409.75892527658</v>
      </c>
      <c r="Y487" s="22">
        <f>Target_AM[[#This Row],[PROPORSI]]*VLOOKUP(Target_AM[[#This Row],[NIPNAS]],Target_CC[],COLUMN(K$2)+9,0)</f>
        <v>487594.09758925275</v>
      </c>
      <c r="Z487" s="22">
        <f>Target_AM[[#This Row],[PROPORSI]]*VLOOKUP(Target_AM[[#This Row],[NIPNAS]],Target_CC[],COLUMN(L$2)+9,0)</f>
        <v>535075.94097589247</v>
      </c>
      <c r="AA487" s="22">
        <f>Target_AM[[#This Row],[PROPORSI]]*VLOOKUP(Target_AM[[#This Row],[NIPNAS]],Target_CC[],COLUMN(M$2)+9,0)</f>
        <v>5978211.354131557</v>
      </c>
      <c r="AB487" s="22">
        <f>Target_AM[[#This Row],[PROPORSI]]*VLOOKUP(Target_AM[[#This Row],[NIPNAS]],Target_CC[],COLUMN(N$2)+9,0)</f>
        <v>57309.1094533625</v>
      </c>
      <c r="AC487" s="22">
        <f>Target_AM[[#This Row],[PROPORSI]]*VLOOKUP(Target_AM[[#This Row],[NIPNAS]],Target_CC[],COLUMN(O$2)+9,0)</f>
        <v>335256.86883275746</v>
      </c>
      <c r="AD487" s="22">
        <f>Target_AM[[#This Row],[PROPORSI]]*VLOOKUP(Target_AM[[#This Row],[NIPNAS]],Target_CC[],COLUMN(P$2)+9,0)</f>
        <v>306319.12797621149</v>
      </c>
      <c r="AE487" s="22">
        <f>Target_AM[[#This Row],[PROPORSI]]*VLOOKUP(Target_AM[[#This Row],[NIPNAS]],Target_CC[],COLUMN(Q$2)+9,0)</f>
        <v>211438.36007541764</v>
      </c>
      <c r="AF487" s="22">
        <f>Target_AM[[#This Row],[PROPORSI]]*VLOOKUP(Target_AM[[#This Row],[NIPNAS]],Target_CC[],COLUMN(R$2)+9,0)</f>
        <v>285698.56972794939</v>
      </c>
      <c r="AG487" s="22">
        <f>Target_AM[[#This Row],[PROPORSI]]*VLOOKUP(Target_AM[[#This Row],[NIPNAS]],Target_CC[],COLUMN(S$2)+9,0)</f>
        <v>413044.89261131885</v>
      </c>
      <c r="AH487" s="22">
        <f>Target_AM[[#This Row],[PROPORSI]]*VLOOKUP(Target_AM[[#This Row],[NIPNAS]],Target_CC[],COLUMN(T$2)+9,0)</f>
        <v>486092.34432410396</v>
      </c>
      <c r="AI487" s="22">
        <f>Target_AM[[#This Row],[PROPORSI]]*VLOOKUP(Target_AM[[#This Row],[NIPNAS]],Target_CC[],COLUMN(U$2)+9,0)</f>
        <v>537025.55534051021</v>
      </c>
      <c r="AJ487" s="22">
        <f>Target_AM[[#This Row],[PROPORSI]]*VLOOKUP(Target_AM[[#This Row],[NIPNAS]],Target_CC[],COLUMN(V$2)+9,0)</f>
        <v>439900.43392807379</v>
      </c>
      <c r="AK487" s="22">
        <f>Target_AM[[#This Row],[PROPORSI]]*VLOOKUP(Target_AM[[#This Row],[NIPNAS]],Target_CC[],COLUMN(W$2)+9,0)</f>
        <v>541242.36493823922</v>
      </c>
      <c r="AL487" s="22">
        <f>Target_AM[[#This Row],[PROPORSI]]*VLOOKUP(Target_AM[[#This Row],[NIPNAS]],Target_CC[],COLUMN(X$2)+9,0)</f>
        <v>728651.36072641332</v>
      </c>
      <c r="AM487" s="22">
        <f>Target_AM[[#This Row],[PROPORSI]]*VLOOKUP(Target_AM[[#This Row],[NIPNAS]],Target_CC[],COLUMN(Y$2)+9,0)</f>
        <v>456287.8020656415</v>
      </c>
      <c r="AN487" s="22">
        <f>Target_AM[[#This Row],[PROPORSI]]*VLOOKUP(Target_AM[[#This Row],[NIPNAS]],Target_CC[],COLUMN(Z$2)+9,0)</f>
        <v>4798266.79</v>
      </c>
      <c r="AO487" s="22">
        <f>Target_AM[[#This Row],[PROPORSI]]*VLOOKUP(Target_AM[[#This Row],[NIPNAS]],Target_CC[],COLUMN(AA$2)+9,0)</f>
        <v>539309.10945336253</v>
      </c>
      <c r="AP487" s="22">
        <f>Target_AM[[#This Row],[PROPORSI]]*VLOOKUP(Target_AM[[#This Row],[NIPNAS]],Target_CC[],COLUMN(AB$2)+9,0)</f>
        <v>817256.86883275746</v>
      </c>
      <c r="AQ487" s="22">
        <f>Target_AM[[#This Row],[PROPORSI]]*VLOOKUP(Target_AM[[#This Row],[NIPNAS]],Target_CC[],COLUMN(AC$2)+9,0)</f>
        <v>769039.12797621149</v>
      </c>
      <c r="AR487" s="22">
        <f>Target_AM[[#This Row],[PROPORSI]]*VLOOKUP(Target_AM[[#This Row],[NIPNAS]],Target_CC[],COLUMN(AD$2)+9,0)</f>
        <v>698065.56007541763</v>
      </c>
      <c r="AS487" s="22">
        <f>Target_AM[[#This Row],[PROPORSI]]*VLOOKUP(Target_AM[[#This Row],[NIPNAS]],Target_CC[],COLUMN(AE$2)+9,0)</f>
        <v>748464.84172794945</v>
      </c>
      <c r="AT487" s="22">
        <f>Target_AM[[#This Row],[PROPORSI]]*VLOOKUP(Target_AM[[#This Row],[NIPNAS]],Target_CC[],COLUMN(AF$2)+9,0)</f>
        <v>875572.55533131887</v>
      </c>
      <c r="AU487" s="22">
        <f>Target_AM[[#This Row],[PROPORSI]]*VLOOKUP(Target_AM[[#This Row],[NIPNAS]],Target_CC[],COLUMN(AG$2)+9,0)</f>
        <v>1045017.620951304</v>
      </c>
      <c r="AV487" s="22">
        <f>Target_AM[[#This Row],[PROPORSI]]*VLOOKUP(Target_AM[[#This Row],[NIPNAS]],Target_CC[],COLUMN(AH$2)+9,0)</f>
        <v>1024614.8081067821</v>
      </c>
      <c r="AW487" s="22">
        <f>Target_AM[[#This Row],[PROPORSI]]*VLOOKUP(Target_AM[[#This Row],[NIPNAS]],Target_CC[],COLUMN(AI$2)+9,0)</f>
        <v>950876.32645573653</v>
      </c>
      <c r="AX487" s="22">
        <f>Target_AM[[#This Row],[PROPORSI]]*VLOOKUP(Target_AM[[#This Row],[NIPNAS]],Target_CC[],COLUMN(AJ$2)+9,0)</f>
        <v>1100652.1238635159</v>
      </c>
      <c r="AY487" s="22">
        <f>Target_AM[[#This Row],[PROPORSI]]*VLOOKUP(Target_AM[[#This Row],[NIPNAS]],Target_CC[],COLUMN(AK$2)+9,0)</f>
        <v>1216245.4583156661</v>
      </c>
      <c r="AZ487" s="22">
        <f>Target_AM[[#This Row],[PROPORSI]]*VLOOKUP(Target_AM[[#This Row],[NIPNAS]],Target_CC[],COLUMN(AL$2)+9,0)</f>
        <v>991363.74304153398</v>
      </c>
      <c r="BA487" s="22">
        <f>Target_AM[[#This Row],[PROPORSI]]*VLOOKUP(Target_AM[[#This Row],[NIPNAS]],Target_CC[],COLUMN(AM$2)+9,0)</f>
        <v>10776478.144131556</v>
      </c>
      <c r="BB487" s="22">
        <f>Target_AM[[#This Row],[PROPORSI]]*VLOOKUP(Target_AM[[#This Row],[NIPNAS]],Target_CC[],COLUMN(AN$2)+9,0)</f>
        <v>792396.75529236195</v>
      </c>
      <c r="BC487" s="22">
        <f>Target_AM[[#This Row],[PROPORSI]]*VLOOKUP(Target_AM[[#This Row],[NIPNAS]],Target_CC[],COLUMN(AO$2)+9,0)</f>
        <v>6032290.547343405</v>
      </c>
      <c r="BD487" s="22">
        <f>Target_AM[[#This Row],[PROPORSI]]*VLOOKUP(Target_AM[[#This Row],[NIPNAS]],Target_CC[],COLUMN(AP$2)+9,0)</f>
        <v>1721168.2227272117</v>
      </c>
      <c r="BE487" s="22">
        <f>Target_AM[[#This Row],[PROPORSI]]*VLOOKUP(Target_AM[[#This Row],[NIPNAS]],Target_CC[],COLUMN(AQ$2)+9,0)</f>
        <v>3730263.1812121775</v>
      </c>
      <c r="BF487" s="22">
        <f>Target_AM[[#This Row],[PROPORSI]]*VLOOKUP(Target_AM[[#This Row],[NIPNAS]],Target_CC[],COLUMN(AR$2)+9,0)</f>
        <v>4356146.5649457099</v>
      </c>
      <c r="BG487" s="22">
        <f>Target_AM[[#This Row],[PROPORSI]]*VLOOKUP(Target_AM[[#This Row],[NIPNAS]],Target_CC[],COLUMN(AS$2)+9,0)</f>
        <v>4727385.5144472579</v>
      </c>
      <c r="BH487" s="22">
        <f>Target_AM[[#This Row],[PROPORSI]]*VLOOKUP(Target_AM[[#This Row],[NIPNAS]],Target_CC[],COLUMN(AT$2)+9,0)</f>
        <v>304335.51175167295</v>
      </c>
      <c r="BI487" s="22">
        <f>Target_AM[[#This Row],[PROPORSI]]*VLOOKUP(Target_AM[[#This Row],[NIPNAS]],Target_CC[],COLUMN(AU$2)+9,0)</f>
        <v>6178364.2199487239</v>
      </c>
      <c r="BJ487" s="22">
        <f>Target_AM[[#This Row],[PROPORSI]]*VLOOKUP(Target_AM[[#This Row],[NIPNAS]],Target_CC[],COLUMN(AV$2)+9,0)</f>
        <v>2219161.1340547749</v>
      </c>
      <c r="BK487" s="22">
        <f>Target_AM[[#This Row],[PROPORSI]]*VLOOKUP(Target_AM[[#This Row],[NIPNAS]],Target_CC[],COLUMN(AW$2)+9,0)</f>
        <v>6294176.2929679696</v>
      </c>
      <c r="BL487" s="22">
        <f>Target_AM[[#This Row],[PROPORSI]]*VLOOKUP(Target_AM[[#This Row],[NIPNAS]],Target_CC[],COLUMN(AX$2)+9,0)</f>
        <v>4667404.7998496499</v>
      </c>
      <c r="BM487" s="22">
        <f>Target_AM[[#This Row],[PROPORSI]]*VLOOKUP(Target_AM[[#This Row],[NIPNAS]],Target_CC[],COLUMN(AY$2)+9,0)</f>
        <v>3677144.2621599752</v>
      </c>
      <c r="BN487" s="22">
        <f>Target_AM[[#This Row],[PROPORSI]]*VLOOKUP(Target_AM[[#This Row],[NIPNAS]],Target_CC[],COLUMN(AZ$2)+9,0)</f>
        <v>44700237.006700888</v>
      </c>
      <c r="BO487" s="22">
        <f>Target_AM[[#This Row],[PROPORSI]]*VLOOKUP(Target_AM[[#This Row],[NIPNAS]],Target_CC[],COLUMN(BA$2)+9,0)</f>
        <v>240500</v>
      </c>
      <c r="BP487" s="22">
        <f>Target_AM[[#This Row],[PROPORSI]]*VLOOKUP(Target_AM[[#This Row],[NIPNAS]],Target_CC[],COLUMN(BB$2)+9,0)</f>
        <v>240500</v>
      </c>
      <c r="BQ487" s="22">
        <f>Target_AM[[#This Row],[PROPORSI]]*VLOOKUP(Target_AM[[#This Row],[NIPNAS]],Target_CC[],COLUMN(BC$2)+9,0)</f>
        <v>240750</v>
      </c>
      <c r="BR487" s="22">
        <f>Target_AM[[#This Row],[PROPORSI]]*VLOOKUP(Target_AM[[#This Row],[NIPNAS]],Target_CC[],COLUMN(BD$2)+9,0)</f>
        <v>240750</v>
      </c>
      <c r="BS487" s="22">
        <f>Target_AM[[#This Row],[PROPORSI]]*VLOOKUP(Target_AM[[#This Row],[NIPNAS]],Target_CC[],COLUMN(BE$2)+9,0)</f>
        <v>240750</v>
      </c>
      <c r="BT487" s="22">
        <f>Target_AM[[#This Row],[PROPORSI]]*VLOOKUP(Target_AM[[#This Row],[NIPNAS]],Target_CC[],COLUMN(BF$2)+9,0)</f>
        <v>240750</v>
      </c>
      <c r="BU487" s="22">
        <f>Target_AM[[#This Row],[PROPORSI]]*VLOOKUP(Target_AM[[#This Row],[NIPNAS]],Target_CC[],COLUMN(BG$2)+9,0)</f>
        <v>240750</v>
      </c>
      <c r="BV487" s="22">
        <f>Target_AM[[#This Row],[PROPORSI]]*VLOOKUP(Target_AM[[#This Row],[NIPNAS]],Target_CC[],COLUMN(BH$2)+9,0)</f>
        <v>240750</v>
      </c>
      <c r="BW487" s="22">
        <f>Target_AM[[#This Row],[PROPORSI]]*VLOOKUP(Target_AM[[#This Row],[NIPNAS]],Target_CC[],COLUMN(BI$2)+9,0)</f>
        <v>240750</v>
      </c>
      <c r="BX487" s="22">
        <f>Target_AM[[#This Row],[PROPORSI]]*VLOOKUP(Target_AM[[#This Row],[NIPNAS]],Target_CC[],COLUMN(BJ$2)+9,0)</f>
        <v>240750</v>
      </c>
      <c r="BY487" s="22">
        <f>Target_AM[[#This Row],[PROPORSI]]*VLOOKUP(Target_AM[[#This Row],[NIPNAS]],Target_CC[],COLUMN(BK$2)+9,0)</f>
        <v>240750</v>
      </c>
      <c r="BZ487" s="22">
        <f>Target_AM[[#This Row],[PROPORSI]]*VLOOKUP(Target_AM[[#This Row],[NIPNAS]],Target_CC[],COLUMN(BL$2)+9,0)</f>
        <v>240750</v>
      </c>
      <c r="CA487" s="22">
        <f>Target_AM[[#This Row],[PROPORSI]]*VLOOKUP(Target_AM[[#This Row],[NIPNAS]],Target_CC[],COLUMN(BM$2)+9,0)</f>
        <v>2888500</v>
      </c>
      <c r="CB487" s="22">
        <f>Target_AM[[#This Row],[PROPORSI]]*VLOOKUP(Target_AM[[#This Row],[NIPNAS]],Target_CC[],COLUMN(BN$2)+9,0)</f>
        <v>0</v>
      </c>
      <c r="CC487" s="22">
        <f>Target_AM[[#This Row],[PROPORSI]]*VLOOKUP(Target_AM[[#This Row],[NIPNAS]],Target_CC[],COLUMN(BO$2)+9,0)</f>
        <v>0</v>
      </c>
      <c r="CD487" s="22">
        <f>Target_AM[[#This Row],[PROPORSI]]*VLOOKUP(Target_AM[[#This Row],[NIPNAS]],Target_CC[],COLUMN(BP$2)+9,0)</f>
        <v>0</v>
      </c>
      <c r="CE487" s="22">
        <f>Target_AM[[#This Row],[PROPORSI]]*VLOOKUP(Target_AM[[#This Row],[NIPNAS]],Target_CC[],COLUMN(BQ$2)+9,0)</f>
        <v>0</v>
      </c>
      <c r="CF487" s="22">
        <f>Target_AM[[#This Row],[PROPORSI]]*VLOOKUP(Target_AM[[#This Row],[NIPNAS]],Target_CC[],COLUMN(BR$2)+9,0)</f>
        <v>0</v>
      </c>
      <c r="CG487" s="22">
        <f>Target_AM[[#This Row],[PROPORSI]]*VLOOKUP(Target_AM[[#This Row],[NIPNAS]],Target_CC[],COLUMN(BS$2)+9,0)</f>
        <v>0</v>
      </c>
      <c r="CH487" s="22">
        <f>Target_AM[[#This Row],[PROPORSI]]*VLOOKUP(Target_AM[[#This Row],[NIPNAS]],Target_CC[],COLUMN(BT$2)+9,0)</f>
        <v>0</v>
      </c>
      <c r="CI487" s="22">
        <f>Target_AM[[#This Row],[PROPORSI]]*VLOOKUP(Target_AM[[#This Row],[NIPNAS]],Target_CC[],COLUMN(BU$2)+9,0)</f>
        <v>0</v>
      </c>
      <c r="CJ487" s="22">
        <f>Target_AM[[#This Row],[PROPORSI]]*VLOOKUP(Target_AM[[#This Row],[NIPNAS]],Target_CC[],COLUMN(BV$2)+9,0)</f>
        <v>0</v>
      </c>
      <c r="CK487" s="22">
        <f>Target_AM[[#This Row],[PROPORSI]]*VLOOKUP(Target_AM[[#This Row],[NIPNAS]],Target_CC[],COLUMN(BW$2)+9,0)</f>
        <v>0</v>
      </c>
      <c r="CL487" s="22">
        <f>Target_AM[[#This Row],[PROPORSI]]*VLOOKUP(Target_AM[[#This Row],[NIPNAS]],Target_CC[],COLUMN(BX$2)+9,0)</f>
        <v>0</v>
      </c>
      <c r="CM487" s="22">
        <f>Target_AM[[#This Row],[PROPORSI]]*VLOOKUP(Target_AM[[#This Row],[NIPNAS]],Target_CC[],COLUMN(BY$2)+9,0)</f>
        <v>0</v>
      </c>
      <c r="CN487" s="22">
        <f>Target_AM[[#This Row],[PROPORSI]]*VLOOKUP(Target_AM[[#This Row],[NIPNAS]],Target_CC[],COLUMN(BZ$2)+9,0)</f>
        <v>0</v>
      </c>
      <c r="CO487" s="22">
        <f>Target_AM[[#This Row],[PROPORSI]]*VLOOKUP(Target_AM[[#This Row],[NIPNAS]],Target_CC[],COLUMN(CA$2)+9,0)</f>
        <v>240500</v>
      </c>
      <c r="CP487" s="22">
        <f>Target_AM[[#This Row],[PROPORSI]]*VLOOKUP(Target_AM[[#This Row],[NIPNAS]],Target_CC[],COLUMN(CB$2)+9,0)</f>
        <v>240500</v>
      </c>
      <c r="CQ487" s="22">
        <f>Target_AM[[#This Row],[PROPORSI]]*VLOOKUP(Target_AM[[#This Row],[NIPNAS]],Target_CC[],COLUMN(CC$2)+9,0)</f>
        <v>240750</v>
      </c>
      <c r="CR487" s="22">
        <f>Target_AM[[#This Row],[PROPORSI]]*VLOOKUP(Target_AM[[#This Row],[NIPNAS]],Target_CC[],COLUMN(CD$2)+9,0)</f>
        <v>240750</v>
      </c>
      <c r="CS487" s="22">
        <f>Target_AM[[#This Row],[PROPORSI]]*VLOOKUP(Target_AM[[#This Row],[NIPNAS]],Target_CC[],COLUMN(CE$2)+9,0)</f>
        <v>240750</v>
      </c>
      <c r="CT487" s="22">
        <f>Target_AM[[#This Row],[PROPORSI]]*VLOOKUP(Target_AM[[#This Row],[NIPNAS]],Target_CC[],COLUMN(CF$2)+9,0)</f>
        <v>240750</v>
      </c>
      <c r="CU487" s="22">
        <f>Target_AM[[#This Row],[PROPORSI]]*VLOOKUP(Target_AM[[#This Row],[NIPNAS]],Target_CC[],COLUMN(CG$2)+9,0)</f>
        <v>240750</v>
      </c>
      <c r="CV487" s="22">
        <f>Target_AM[[#This Row],[PROPORSI]]*VLOOKUP(Target_AM[[#This Row],[NIPNAS]],Target_CC[],COLUMN(CH$2)+9,0)</f>
        <v>240750</v>
      </c>
      <c r="CW487" s="22">
        <f>Target_AM[[#This Row],[PROPORSI]]*VLOOKUP(Target_AM[[#This Row],[NIPNAS]],Target_CC[],COLUMN(CI$2)+9,0)</f>
        <v>240750</v>
      </c>
      <c r="CX487" s="22">
        <f>Target_AM[[#This Row],[PROPORSI]]*VLOOKUP(Target_AM[[#This Row],[NIPNAS]],Target_CC[],COLUMN(CJ$2)+9,0)</f>
        <v>240750</v>
      </c>
      <c r="CY487" s="22">
        <f>Target_AM[[#This Row],[PROPORSI]]*VLOOKUP(Target_AM[[#This Row],[NIPNAS]],Target_CC[],COLUMN(CK$2)+9,0)</f>
        <v>240750</v>
      </c>
      <c r="CZ487" s="22">
        <f>Target_AM[[#This Row],[PROPORSI]]*VLOOKUP(Target_AM[[#This Row],[NIPNAS]],Target_CC[],COLUMN(CL$2)+9,0)</f>
        <v>240750</v>
      </c>
      <c r="DA487" s="22">
        <f>Target_AM[[#This Row],[PROPORSI]]*VLOOKUP(Target_AM[[#This Row],[NIPNAS]],Target_CC[],COLUMN(CM$2)+9,0)</f>
        <v>2888500</v>
      </c>
      <c r="DB487" s="22">
        <f>Target_AM[[#This Row],[PROPORSI]]*VLOOKUP(Target_AM[[#This Row],[NIPNAS]],Target_CC[],COLUMN(CN$2)+9,0)</f>
        <v>0</v>
      </c>
      <c r="DC487" s="22">
        <f>Target_AM[[#This Row],[PROPORSI]]*VLOOKUP(Target_AM[[#This Row],[NIPNAS]],Target_CC[],COLUMN(CO$2)+9,0)</f>
        <v>0</v>
      </c>
      <c r="DD487" s="22">
        <f>Target_AM[[#This Row],[PROPORSI]]*VLOOKUP(Target_AM[[#This Row],[NIPNAS]],Target_CC[],COLUMN(CP$2)+9,0)</f>
        <v>0</v>
      </c>
      <c r="DE487" s="22">
        <f>Target_AM[[#This Row],[PROPORSI]]*VLOOKUP(Target_AM[[#This Row],[NIPNAS]],Target_CC[],COLUMN(CQ$2)+9,0)</f>
        <v>0</v>
      </c>
      <c r="DF487" s="22">
        <f>Target_AM[[#This Row],[PROPORSI]]*VLOOKUP(Target_AM[[#This Row],[NIPNAS]],Target_CC[],COLUMN(CR$2)+9,0)</f>
        <v>0</v>
      </c>
      <c r="DG487" s="22">
        <f>Target_AM[[#This Row],[PROPORSI]]*VLOOKUP(Target_AM[[#This Row],[NIPNAS]],Target_CC[],COLUMN(CS$2)+9,0)</f>
        <v>0</v>
      </c>
      <c r="DH487" s="22">
        <f>Target_AM[[#This Row],[PROPORSI]]*VLOOKUP(Target_AM[[#This Row],[NIPNAS]],Target_CC[],COLUMN(CT$2)+9,0)</f>
        <v>0</v>
      </c>
      <c r="DI487" s="22">
        <f>Target_AM[[#This Row],[PROPORSI]]*VLOOKUP(Target_AM[[#This Row],[NIPNAS]],Target_CC[],COLUMN(CU$2)+9,0)</f>
        <v>0</v>
      </c>
      <c r="DJ487" s="22">
        <f>Target_AM[[#This Row],[PROPORSI]]*VLOOKUP(Target_AM[[#This Row],[NIPNAS]],Target_CC[],COLUMN(CV$2)+9,0)</f>
        <v>0</v>
      </c>
      <c r="DK487" s="22">
        <f>Target_AM[[#This Row],[PROPORSI]]*VLOOKUP(Target_AM[[#This Row],[NIPNAS]],Target_CC[],COLUMN(CW$2)+9,0)</f>
        <v>0</v>
      </c>
      <c r="DL487" s="22">
        <f>Target_AM[[#This Row],[PROPORSI]]*VLOOKUP(Target_AM[[#This Row],[NIPNAS]],Target_CC[],COLUMN(CX$2)+9,0)</f>
        <v>0</v>
      </c>
      <c r="DM487" s="22">
        <f>Target_AM[[#This Row],[PROPORSI]]*VLOOKUP(Target_AM[[#This Row],[NIPNAS]],Target_CC[],COLUMN(CY$2)+9,0)</f>
        <v>0</v>
      </c>
      <c r="DN487" s="22">
        <f>Target_AM[[#This Row],[PROPORSI]]*VLOOKUP(Target_AM[[#This Row],[NIPNAS]],Target_CC[],COLUMN(CZ$2)+9,0)</f>
        <v>0</v>
      </c>
      <c r="DO487" s="22">
        <f>Target_AM[[#This Row],[PROPORSI]]*VLOOKUP(Target_AM[[#This Row],[NIPNAS]],Target_CC[],COLUMN(DA$2)+9,0)</f>
        <v>0</v>
      </c>
      <c r="DP487" s="22">
        <f>Target_AM[[#This Row],[PROPORSI]]*VLOOKUP(Target_AM[[#This Row],[NIPNAS]],Target_CC[],COLUMN(DB$2)+9,0)</f>
        <v>0</v>
      </c>
      <c r="DQ487" s="22">
        <f>Target_AM[[#This Row],[PROPORSI]]*VLOOKUP(Target_AM[[#This Row],[NIPNAS]],Target_CC[],COLUMN(DC$2)+9,0)</f>
        <v>0</v>
      </c>
      <c r="DR487" s="22">
        <f>Target_AM[[#This Row],[PROPORSI]]*VLOOKUP(Target_AM[[#This Row],[NIPNAS]],Target_CC[],COLUMN(DD$2)+9,0)</f>
        <v>0</v>
      </c>
      <c r="DS487" s="22">
        <f>Target_AM[[#This Row],[PROPORSI]]*VLOOKUP(Target_AM[[#This Row],[NIPNAS]],Target_CC[],COLUMN(DE$2)+9,0)</f>
        <v>0</v>
      </c>
      <c r="DT487" s="22">
        <f>Target_AM[[#This Row],[PROPORSI]]*VLOOKUP(Target_AM[[#This Row],[NIPNAS]],Target_CC[],COLUMN(DF$2)+9,0)</f>
        <v>0</v>
      </c>
      <c r="DU487" s="22">
        <f>Target_AM[[#This Row],[PROPORSI]]*VLOOKUP(Target_AM[[#This Row],[NIPNAS]],Target_CC[],COLUMN(DG$2)+9,0)</f>
        <v>0</v>
      </c>
      <c r="DV487" s="22">
        <f>Target_AM[[#This Row],[PROPORSI]]*VLOOKUP(Target_AM[[#This Row],[NIPNAS]],Target_CC[],COLUMN(DH$2)+9,0)</f>
        <v>0</v>
      </c>
      <c r="DW487" s="22">
        <f>Target_AM[[#This Row],[PROPORSI]]*VLOOKUP(Target_AM[[#This Row],[NIPNAS]],Target_CC[],COLUMN(DI$2)+9,0)</f>
        <v>0</v>
      </c>
      <c r="DX487" s="22">
        <f>Target_AM[[#This Row],[PROPORSI]]*VLOOKUP(Target_AM[[#This Row],[NIPNAS]],Target_CC[],COLUMN(DJ$2)+9,0)</f>
        <v>0</v>
      </c>
      <c r="DY487" s="22">
        <f>Target_AM[[#This Row],[PROPORSI]]*VLOOKUP(Target_AM[[#This Row],[NIPNAS]],Target_CC[],COLUMN(DK$2)+9,0)</f>
        <v>0</v>
      </c>
      <c r="DZ487" s="22">
        <f>Target_AM[[#This Row],[PROPORSI]]*VLOOKUP(Target_AM[[#This Row],[NIPNAS]],Target_CC[],COLUMN(DL$2)+9,0)</f>
        <v>0</v>
      </c>
      <c r="EA487" s="22">
        <f>Target_AM[[#This Row],[PROPORSI]]*VLOOKUP(Target_AM[[#This Row],[NIPNAS]],Target_CC[],COLUMN(DM$2)+9,0)</f>
        <v>0</v>
      </c>
    </row>
    <row r="488" spans="2:131" x14ac:dyDescent="0.3">
      <c r="B488">
        <v>888342</v>
      </c>
      <c r="C488" t="s">
        <v>1041</v>
      </c>
      <c r="D488">
        <v>1</v>
      </c>
      <c r="E488" s="8">
        <v>45658</v>
      </c>
      <c r="F488">
        <v>3929854</v>
      </c>
      <c r="G488" t="s">
        <v>822</v>
      </c>
      <c r="J488" t="s">
        <v>300</v>
      </c>
      <c r="K488" t="s">
        <v>20</v>
      </c>
      <c r="L488" t="s">
        <v>159</v>
      </c>
      <c r="M488" t="s">
        <v>29</v>
      </c>
      <c r="N488" s="23">
        <f>Target_AM[[#This Row],[PROPORSI]]*VLOOKUP(Target_AM[[#This Row],[NIPNAS]],Target_CC[],9,0)</f>
        <v>2014164452.5224667</v>
      </c>
      <c r="O488" s="22">
        <f>Target_AM[[#This Row],[PROPORSI]]*VLOOKUP(Target_AM[[#This Row],[NIPNAS]],Target_CC[],COLUMN(A$2)+9,0)</f>
        <v>235767520.65686929</v>
      </c>
      <c r="P488" s="22">
        <f>Target_AM[[#This Row],[PROPORSI]]*VLOOKUP(Target_AM[[#This Row],[NIPNAS]],Target_CC[],COLUMN(B$2)+9,0)</f>
        <v>239885276.83183295</v>
      </c>
      <c r="Q488" s="22">
        <f>Target_AM[[#This Row],[PROPORSI]]*VLOOKUP(Target_AM[[#This Row],[NIPNAS]],Target_CC[],COLUMN(C$2)+9,0)</f>
        <v>256467228.4084577</v>
      </c>
      <c r="R488" s="22">
        <f>Target_AM[[#This Row],[PROPORSI]]*VLOOKUP(Target_AM[[#This Row],[NIPNAS]],Target_CC[],COLUMN(D$2)+9,0)</f>
        <v>240989679.41217923</v>
      </c>
      <c r="S488" s="22">
        <f>Target_AM[[#This Row],[PROPORSI]]*VLOOKUP(Target_AM[[#This Row],[NIPNAS]],Target_CC[],COLUMN(E$2)+9,0)</f>
        <v>253204366.29752827</v>
      </c>
      <c r="T488" s="22">
        <f>Target_AM[[#This Row],[PROPORSI]]*VLOOKUP(Target_AM[[#This Row],[NIPNAS]],Target_CC[],COLUMN(F$2)+9,0)</f>
        <v>249826591.35779947</v>
      </c>
      <c r="U488" s="22">
        <f>Target_AM[[#This Row],[PROPORSI]]*VLOOKUP(Target_AM[[#This Row],[NIPNAS]],Target_CC[],COLUMN(G$2)+9,0)</f>
        <v>261777502.76626584</v>
      </c>
      <c r="V488" s="22">
        <f>Target_AM[[#This Row],[PROPORSI]]*VLOOKUP(Target_AM[[#This Row],[NIPNAS]],Target_CC[],COLUMN(H$2)+9,0)</f>
        <v>264386612.09150872</v>
      </c>
      <c r="W488" s="22">
        <f>Target_AM[[#This Row],[PROPORSI]]*VLOOKUP(Target_AM[[#This Row],[NIPNAS]],Target_CC[],COLUMN(I$2)+9,0)</f>
        <v>261002470.18869811</v>
      </c>
      <c r="X488" s="22">
        <f>Target_AM[[#This Row],[PROPORSI]]*VLOOKUP(Target_AM[[#This Row],[NIPNAS]],Target_CC[],COLUMN(J$2)+9,0)</f>
        <v>266253430.35891432</v>
      </c>
      <c r="Y488" s="22">
        <f>Target_AM[[#This Row],[PROPORSI]]*VLOOKUP(Target_AM[[#This Row],[NIPNAS]],Target_CC[],COLUMN(K$2)+9,0)</f>
        <v>264310768.96410027</v>
      </c>
      <c r="Z488" s="22">
        <f>Target_AM[[#This Row],[PROPORSI]]*VLOOKUP(Target_AM[[#This Row],[NIPNAS]],Target_CC[],COLUMN(L$2)+9,0)</f>
        <v>249382193.26584557</v>
      </c>
      <c r="AA488" s="22">
        <f>Target_AM[[#This Row],[PROPORSI]]*VLOOKUP(Target_AM[[#This Row],[NIPNAS]],Target_CC[],COLUMN(M$2)+9,0)</f>
        <v>3043253640.5999999</v>
      </c>
      <c r="AB488" s="22">
        <f>Target_AM[[#This Row],[PROPORSI]]*VLOOKUP(Target_AM[[#This Row],[NIPNAS]],Target_CC[],COLUMN(N$2)+9,0)</f>
        <v>105239700.89357729</v>
      </c>
      <c r="AC488" s="22">
        <f>Target_AM[[#This Row],[PROPORSI]]*VLOOKUP(Target_AM[[#This Row],[NIPNAS]],Target_CC[],COLUMN(O$2)+9,0)</f>
        <v>107077746.38431536</v>
      </c>
      <c r="AD488" s="22">
        <f>Target_AM[[#This Row],[PROPORSI]]*VLOOKUP(Target_AM[[#This Row],[NIPNAS]],Target_CC[],COLUMN(P$2)+9,0)</f>
        <v>114479442.84909485</v>
      </c>
      <c r="AE488" s="22">
        <f>Target_AM[[#This Row],[PROPORSI]]*VLOOKUP(Target_AM[[#This Row],[NIPNAS]],Target_CC[],COLUMN(Q$2)+9,0)</f>
        <v>107570719.27938555</v>
      </c>
      <c r="AF488" s="22">
        <f>Target_AM[[#This Row],[PROPORSI]]*VLOOKUP(Target_AM[[#This Row],[NIPNAS]],Target_CC[],COLUMN(R$2)+9,0)</f>
        <v>113022996.97540322</v>
      </c>
      <c r="AG488" s="22">
        <f>Target_AM[[#This Row],[PROPORSI]]*VLOOKUP(Target_AM[[#This Row],[NIPNAS]],Target_CC[],COLUMN(S$2)+9,0)</f>
        <v>111515257.38789561</v>
      </c>
      <c r="AH488" s="22">
        <f>Target_AM[[#This Row],[PROPORSI]]*VLOOKUP(Target_AM[[#This Row],[NIPNAS]],Target_CC[],COLUMN(T$2)+9,0)</f>
        <v>116849793.4534595</v>
      </c>
      <c r="AI488" s="22">
        <f>Target_AM[[#This Row],[PROPORSI]]*VLOOKUP(Target_AM[[#This Row],[NIPNAS]],Target_CC[],COLUMN(U$2)+9,0)</f>
        <v>118014423.27279247</v>
      </c>
      <c r="AJ488" s="22">
        <f>Target_AM[[#This Row],[PROPORSI]]*VLOOKUP(Target_AM[[#This Row],[NIPNAS]],Target_CC[],COLUMN(V$2)+9,0)</f>
        <v>116503841.65985042</v>
      </c>
      <c r="AK488" s="22">
        <f>Target_AM[[#This Row],[PROPORSI]]*VLOOKUP(Target_AM[[#This Row],[NIPNAS]],Target_CC[],COLUMN(W$2)+9,0)</f>
        <v>118847716.15188402</v>
      </c>
      <c r="AL488" s="22">
        <f>Target_AM[[#This Row],[PROPORSI]]*VLOOKUP(Target_AM[[#This Row],[NIPNAS]],Target_CC[],COLUMN(X$2)+9,0)</f>
        <v>117980569.12689036</v>
      </c>
      <c r="AM488" s="22">
        <f>Target_AM[[#This Row],[PROPORSI]]*VLOOKUP(Target_AM[[#This Row],[NIPNAS]],Target_CC[],COLUMN(Y$2)+9,0)</f>
        <v>111316891.1237698</v>
      </c>
      <c r="AN488" s="22">
        <f>Target_AM[[#This Row],[PROPORSI]]*VLOOKUP(Target_AM[[#This Row],[NIPNAS]],Target_CC[],COLUMN(Z$2)+9,0)</f>
        <v>1358419098.5583186</v>
      </c>
      <c r="AO488" s="22">
        <f>Target_AM[[#This Row],[PROPORSI]]*VLOOKUP(Target_AM[[#This Row],[NIPNAS]],Target_CC[],COLUMN(AA$2)+9,0)</f>
        <v>341007221.55044657</v>
      </c>
      <c r="AP488" s="22">
        <f>Target_AM[[#This Row],[PROPORSI]]*VLOOKUP(Target_AM[[#This Row],[NIPNAS]],Target_CC[],COLUMN(AB$2)+9,0)</f>
        <v>346963023.21614832</v>
      </c>
      <c r="AQ488" s="22">
        <f>Target_AM[[#This Row],[PROPORSI]]*VLOOKUP(Target_AM[[#This Row],[NIPNAS]],Target_CC[],COLUMN(AC$2)+9,0)</f>
        <v>370946671.25755256</v>
      </c>
      <c r="AR488" s="22">
        <f>Target_AM[[#This Row],[PROPORSI]]*VLOOKUP(Target_AM[[#This Row],[NIPNAS]],Target_CC[],COLUMN(AD$2)+9,0)</f>
        <v>348560398.6915648</v>
      </c>
      <c r="AS488" s="22">
        <f>Target_AM[[#This Row],[PROPORSI]]*VLOOKUP(Target_AM[[#This Row],[NIPNAS]],Target_CC[],COLUMN(AE$2)+9,0)</f>
        <v>366227363.27293146</v>
      </c>
      <c r="AT488" s="22">
        <f>Target_AM[[#This Row],[PROPORSI]]*VLOOKUP(Target_AM[[#This Row],[NIPNAS]],Target_CC[],COLUMN(AF$2)+9,0)</f>
        <v>361341848.74569511</v>
      </c>
      <c r="AU488" s="22">
        <f>Target_AM[[#This Row],[PROPORSI]]*VLOOKUP(Target_AM[[#This Row],[NIPNAS]],Target_CC[],COLUMN(AG$2)+9,0)</f>
        <v>378627296.21972537</v>
      </c>
      <c r="AV488" s="22">
        <f>Target_AM[[#This Row],[PROPORSI]]*VLOOKUP(Target_AM[[#This Row],[NIPNAS]],Target_CC[],COLUMN(AH$2)+9,0)</f>
        <v>382401035.3643012</v>
      </c>
      <c r="AW488" s="22">
        <f>Target_AM[[#This Row],[PROPORSI]]*VLOOKUP(Target_AM[[#This Row],[NIPNAS]],Target_CC[],COLUMN(AI$2)+9,0)</f>
        <v>377506311.84854853</v>
      </c>
      <c r="AX488" s="22">
        <f>Target_AM[[#This Row],[PROPORSI]]*VLOOKUP(Target_AM[[#This Row],[NIPNAS]],Target_CC[],COLUMN(AJ$2)+9,0)</f>
        <v>385101146.51079834</v>
      </c>
      <c r="AY488" s="22">
        <f>Target_AM[[#This Row],[PROPORSI]]*VLOOKUP(Target_AM[[#This Row],[NIPNAS]],Target_CC[],COLUMN(AK$2)+9,0)</f>
        <v>382291338.09099066</v>
      </c>
      <c r="AZ488" s="22">
        <f>Target_AM[[#This Row],[PROPORSI]]*VLOOKUP(Target_AM[[#This Row],[NIPNAS]],Target_CC[],COLUMN(AL$2)+9,0)</f>
        <v>360699084.38961536</v>
      </c>
      <c r="BA488" s="22">
        <f>Target_AM[[#This Row],[PROPORSI]]*VLOOKUP(Target_AM[[#This Row],[NIPNAS]],Target_CC[],COLUMN(AM$2)+9,0)</f>
        <v>4401672739.1583185</v>
      </c>
      <c r="BB488" s="22">
        <f>Target_AM[[#This Row],[PROPORSI]]*VLOOKUP(Target_AM[[#This Row],[NIPNAS]],Target_CC[],COLUMN(AN$2)+9,0)</f>
        <v>9883164.465660451</v>
      </c>
      <c r="BC488" s="22">
        <f>Target_AM[[#This Row],[PROPORSI]]*VLOOKUP(Target_AM[[#This Row],[NIPNAS]],Target_CC[],COLUMN(AO$2)+9,0)</f>
        <v>10284176.641519329</v>
      </c>
      <c r="BD488" s="22">
        <f>Target_AM[[#This Row],[PROPORSI]]*VLOOKUP(Target_AM[[#This Row],[NIPNAS]],Target_CC[],COLUMN(AP$2)+9,0)</f>
        <v>10400335.353488667</v>
      </c>
      <c r="BE488" s="22">
        <f>Target_AM[[#This Row],[PROPORSI]]*VLOOKUP(Target_AM[[#This Row],[NIPNAS]],Target_CC[],COLUMN(AQ$2)+9,0)</f>
        <v>10082801.767152034</v>
      </c>
      <c r="BF488" s="22">
        <f>Target_AM[[#This Row],[PROPORSI]]*VLOOKUP(Target_AM[[#This Row],[NIPNAS]],Target_CC[],COLUMN(AR$2)+9,0)</f>
        <v>10601816.117402999</v>
      </c>
      <c r="BG488" s="22">
        <f>Target_AM[[#This Row],[PROPORSI]]*VLOOKUP(Target_AM[[#This Row],[NIPNAS]],Target_CC[],COLUMN(AS$2)+9,0)</f>
        <v>10535863.559258789</v>
      </c>
      <c r="BH488" s="22">
        <f>Target_AM[[#This Row],[PROPORSI]]*VLOOKUP(Target_AM[[#This Row],[NIPNAS]],Target_CC[],COLUMN(AT$2)+9,0)</f>
        <v>10880050.010593304</v>
      </c>
      <c r="BI488" s="22">
        <f>Target_AM[[#This Row],[PROPORSI]]*VLOOKUP(Target_AM[[#This Row],[NIPNAS]],Target_CC[],COLUMN(AU$2)+9,0)</f>
        <v>11033006.258779872</v>
      </c>
      <c r="BJ488" s="22">
        <f>Target_AM[[#This Row],[PROPORSI]]*VLOOKUP(Target_AM[[#This Row],[NIPNAS]],Target_CC[],COLUMN(AV$2)+9,0)</f>
        <v>10861497.707132163</v>
      </c>
      <c r="BK488" s="22">
        <f>Target_AM[[#This Row],[PROPORSI]]*VLOOKUP(Target_AM[[#This Row],[NIPNAS]],Target_CC[],COLUMN(AW$2)+9,0)</f>
        <v>11046145.398095053</v>
      </c>
      <c r="BL488" s="22">
        <f>Target_AM[[#This Row],[PROPORSI]]*VLOOKUP(Target_AM[[#This Row],[NIPNAS]],Target_CC[],COLUMN(AX$2)+9,0)</f>
        <v>11249783.396894053</v>
      </c>
      <c r="BM488" s="22">
        <f>Target_AM[[#This Row],[PROPORSI]]*VLOOKUP(Target_AM[[#This Row],[NIPNAS]],Target_CC[],COLUMN(AY$2)+9,0)</f>
        <v>10968402.944752034</v>
      </c>
      <c r="BN488" s="22">
        <f>Target_AM[[#This Row],[PROPORSI]]*VLOOKUP(Target_AM[[#This Row],[NIPNAS]],Target_CC[],COLUMN(AZ$2)+9,0)</f>
        <v>127827043.62072875</v>
      </c>
      <c r="BO488" s="22">
        <f>Target_AM[[#This Row],[PROPORSI]]*VLOOKUP(Target_AM[[#This Row],[NIPNAS]],Target_CC[],COLUMN(BA$2)+9,0)</f>
        <v>63410910</v>
      </c>
      <c r="BP488" s="22">
        <f>Target_AM[[#This Row],[PROPORSI]]*VLOOKUP(Target_AM[[#This Row],[NIPNAS]],Target_CC[],COLUMN(BB$2)+9,0)</f>
        <v>326783454</v>
      </c>
      <c r="BQ488" s="22">
        <f>Target_AM[[#This Row],[PROPORSI]]*VLOOKUP(Target_AM[[#This Row],[NIPNAS]],Target_CC[],COLUMN(BC$2)+9,0)</f>
        <v>324126188</v>
      </c>
      <c r="BR488" s="22">
        <f>Target_AM[[#This Row],[PROPORSI]]*VLOOKUP(Target_AM[[#This Row],[NIPNAS]],Target_CC[],COLUMN(BD$2)+9,0)</f>
        <v>310853814.34999996</v>
      </c>
      <c r="BS488" s="22">
        <f>Target_AM[[#This Row],[PROPORSI]]*VLOOKUP(Target_AM[[#This Row],[NIPNAS]],Target_CC[],COLUMN(BE$2)+9,0)</f>
        <v>310853814.34999996</v>
      </c>
      <c r="BT488" s="22">
        <f>Target_AM[[#This Row],[PROPORSI]]*VLOOKUP(Target_AM[[#This Row],[NIPNAS]],Target_CC[],COLUMN(BF$2)+9,0)</f>
        <v>310853814.34999996</v>
      </c>
      <c r="BU488" s="22">
        <f>Target_AM[[#This Row],[PROPORSI]]*VLOOKUP(Target_AM[[#This Row],[NIPNAS]],Target_CC[],COLUMN(BG$2)+9,0)</f>
        <v>310853814.34999996</v>
      </c>
      <c r="BV488" s="22">
        <f>Target_AM[[#This Row],[PROPORSI]]*VLOOKUP(Target_AM[[#This Row],[NIPNAS]],Target_CC[],COLUMN(BH$2)+9,0)</f>
        <v>310853814.34999996</v>
      </c>
      <c r="BW488" s="22">
        <f>Target_AM[[#This Row],[PROPORSI]]*VLOOKUP(Target_AM[[#This Row],[NIPNAS]],Target_CC[],COLUMN(BI$2)+9,0)</f>
        <v>310853814.34999996</v>
      </c>
      <c r="BX488" s="22">
        <f>Target_AM[[#This Row],[PROPORSI]]*VLOOKUP(Target_AM[[#This Row],[NIPNAS]],Target_CC[],COLUMN(BJ$2)+9,0)</f>
        <v>310853814.34999996</v>
      </c>
      <c r="BY488" s="22">
        <f>Target_AM[[#This Row],[PROPORSI]]*VLOOKUP(Target_AM[[#This Row],[NIPNAS]],Target_CC[],COLUMN(BK$2)+9,0)</f>
        <v>310853814.34999996</v>
      </c>
      <c r="BZ488" s="22">
        <f>Target_AM[[#This Row],[PROPORSI]]*VLOOKUP(Target_AM[[#This Row],[NIPNAS]],Target_CC[],COLUMN(BL$2)+9,0)</f>
        <v>310853814.34999996</v>
      </c>
      <c r="CA488" s="22">
        <f>Target_AM[[#This Row],[PROPORSI]]*VLOOKUP(Target_AM[[#This Row],[NIPNAS]],Target_CC[],COLUMN(BM$2)+9,0)</f>
        <v>3512004881.1499991</v>
      </c>
      <c r="CB488" s="22">
        <f>Target_AM[[#This Row],[PROPORSI]]*VLOOKUP(Target_AM[[#This Row],[NIPNAS]],Target_CC[],COLUMN(BN$2)+9,0)</f>
        <v>30851278</v>
      </c>
      <c r="CC488" s="22">
        <f>Target_AM[[#This Row],[PROPORSI]]*VLOOKUP(Target_AM[[#This Row],[NIPNAS]],Target_CC[],COLUMN(BO$2)+9,0)</f>
        <v>291442253</v>
      </c>
      <c r="CD488" s="22">
        <f>Target_AM[[#This Row],[PROPORSI]]*VLOOKUP(Target_AM[[#This Row],[NIPNAS]],Target_CC[],COLUMN(BP$2)+9,0)</f>
        <v>291442253</v>
      </c>
      <c r="CE488" s="22">
        <f>Target_AM[[#This Row],[PROPORSI]]*VLOOKUP(Target_AM[[#This Row],[NIPNAS]],Target_CC[],COLUMN(BQ$2)+9,0)</f>
        <v>276870140.34999996</v>
      </c>
      <c r="CF488" s="22">
        <f>Target_AM[[#This Row],[PROPORSI]]*VLOOKUP(Target_AM[[#This Row],[NIPNAS]],Target_CC[],COLUMN(BR$2)+9,0)</f>
        <v>276870140.34999996</v>
      </c>
      <c r="CG488" s="22">
        <f>Target_AM[[#This Row],[PROPORSI]]*VLOOKUP(Target_AM[[#This Row],[NIPNAS]],Target_CC[],COLUMN(BS$2)+9,0)</f>
        <v>276870140.34999996</v>
      </c>
      <c r="CH488" s="22">
        <f>Target_AM[[#This Row],[PROPORSI]]*VLOOKUP(Target_AM[[#This Row],[NIPNAS]],Target_CC[],COLUMN(BT$2)+9,0)</f>
        <v>276870140.34999996</v>
      </c>
      <c r="CI488" s="22">
        <f>Target_AM[[#This Row],[PROPORSI]]*VLOOKUP(Target_AM[[#This Row],[NIPNAS]],Target_CC[],COLUMN(BU$2)+9,0)</f>
        <v>276870140.34999996</v>
      </c>
      <c r="CJ488" s="22">
        <f>Target_AM[[#This Row],[PROPORSI]]*VLOOKUP(Target_AM[[#This Row],[NIPNAS]],Target_CC[],COLUMN(BV$2)+9,0)</f>
        <v>276870140.34999996</v>
      </c>
      <c r="CK488" s="22">
        <f>Target_AM[[#This Row],[PROPORSI]]*VLOOKUP(Target_AM[[#This Row],[NIPNAS]],Target_CC[],COLUMN(BW$2)+9,0)</f>
        <v>276870140.34999996</v>
      </c>
      <c r="CL488" s="22">
        <f>Target_AM[[#This Row],[PROPORSI]]*VLOOKUP(Target_AM[[#This Row],[NIPNAS]],Target_CC[],COLUMN(BX$2)+9,0)</f>
        <v>276870140.34999996</v>
      </c>
      <c r="CM488" s="22">
        <f>Target_AM[[#This Row],[PROPORSI]]*VLOOKUP(Target_AM[[#This Row],[NIPNAS]],Target_CC[],COLUMN(BY$2)+9,0)</f>
        <v>276870140.34999996</v>
      </c>
      <c r="CN488" s="22">
        <f>Target_AM[[#This Row],[PROPORSI]]*VLOOKUP(Target_AM[[#This Row],[NIPNAS]],Target_CC[],COLUMN(BZ$2)+9,0)</f>
        <v>3105567047.1499991</v>
      </c>
      <c r="CO488" s="22">
        <f>Target_AM[[#This Row],[PROPORSI]]*VLOOKUP(Target_AM[[#This Row],[NIPNAS]],Target_CC[],COLUMN(CA$2)+9,0)</f>
        <v>37187527</v>
      </c>
      <c r="CP488" s="22">
        <f>Target_AM[[#This Row],[PROPORSI]]*VLOOKUP(Target_AM[[#This Row],[NIPNAS]],Target_CC[],COLUMN(CB$2)+9,0)</f>
        <v>36657678</v>
      </c>
      <c r="CQ488" s="22">
        <f>Target_AM[[#This Row],[PROPORSI]]*VLOOKUP(Target_AM[[#This Row],[NIPNAS]],Target_CC[],COLUMN(CC$2)+9,0)</f>
        <v>33983674</v>
      </c>
      <c r="CR488" s="22">
        <f>Target_AM[[#This Row],[PROPORSI]]*VLOOKUP(Target_AM[[#This Row],[NIPNAS]],Target_CC[],COLUMN(CD$2)+9,0)</f>
        <v>33983674</v>
      </c>
      <c r="CS488" s="22">
        <f>Target_AM[[#This Row],[PROPORSI]]*VLOOKUP(Target_AM[[#This Row],[NIPNAS]],Target_CC[],COLUMN(CE$2)+9,0)</f>
        <v>33983674</v>
      </c>
      <c r="CT488" s="22">
        <f>Target_AM[[#This Row],[PROPORSI]]*VLOOKUP(Target_AM[[#This Row],[NIPNAS]],Target_CC[],COLUMN(CF$2)+9,0)</f>
        <v>33983674</v>
      </c>
      <c r="CU488" s="22">
        <f>Target_AM[[#This Row],[PROPORSI]]*VLOOKUP(Target_AM[[#This Row],[NIPNAS]],Target_CC[],COLUMN(CG$2)+9,0)</f>
        <v>33983674</v>
      </c>
      <c r="CV488" s="22">
        <f>Target_AM[[#This Row],[PROPORSI]]*VLOOKUP(Target_AM[[#This Row],[NIPNAS]],Target_CC[],COLUMN(CH$2)+9,0)</f>
        <v>33983674</v>
      </c>
      <c r="CW488" s="22">
        <f>Target_AM[[#This Row],[PROPORSI]]*VLOOKUP(Target_AM[[#This Row],[NIPNAS]],Target_CC[],COLUMN(CI$2)+9,0)</f>
        <v>33983674</v>
      </c>
      <c r="CX488" s="22">
        <f>Target_AM[[#This Row],[PROPORSI]]*VLOOKUP(Target_AM[[#This Row],[NIPNAS]],Target_CC[],COLUMN(CJ$2)+9,0)</f>
        <v>33983674</v>
      </c>
      <c r="CY488" s="22">
        <f>Target_AM[[#This Row],[PROPORSI]]*VLOOKUP(Target_AM[[#This Row],[NIPNAS]],Target_CC[],COLUMN(CK$2)+9,0)</f>
        <v>33983674</v>
      </c>
      <c r="CZ488" s="22">
        <f>Target_AM[[#This Row],[PROPORSI]]*VLOOKUP(Target_AM[[#This Row],[NIPNAS]],Target_CC[],COLUMN(CL$2)+9,0)</f>
        <v>33983674</v>
      </c>
      <c r="DA488" s="22">
        <f>Target_AM[[#This Row],[PROPORSI]]*VLOOKUP(Target_AM[[#This Row],[NIPNAS]],Target_CC[],COLUMN(CM$2)+9,0)</f>
        <v>413681945</v>
      </c>
      <c r="DB488" s="22">
        <f>Target_AM[[#This Row],[PROPORSI]]*VLOOKUP(Target_AM[[#This Row],[NIPNAS]],Target_CC[],COLUMN(CN$2)+9,0)</f>
        <v>0</v>
      </c>
      <c r="DC488" s="22">
        <f>Target_AM[[#This Row],[PROPORSI]]*VLOOKUP(Target_AM[[#This Row],[NIPNAS]],Target_CC[],COLUMN(CO$2)+9,0)</f>
        <v>0</v>
      </c>
      <c r="DD488" s="22">
        <f>Target_AM[[#This Row],[PROPORSI]]*VLOOKUP(Target_AM[[#This Row],[NIPNAS]],Target_CC[],COLUMN(CP$2)+9,0)</f>
        <v>23900000</v>
      </c>
      <c r="DE488" s="22">
        <f>Target_AM[[#This Row],[PROPORSI]]*VLOOKUP(Target_AM[[#This Row],[NIPNAS]],Target_CC[],COLUMN(CQ$2)+9,0)</f>
        <v>0</v>
      </c>
      <c r="DF488" s="22">
        <f>Target_AM[[#This Row],[PROPORSI]]*VLOOKUP(Target_AM[[#This Row],[NIPNAS]],Target_CC[],COLUMN(CR$2)+9,0)</f>
        <v>0</v>
      </c>
      <c r="DG488" s="22">
        <f>Target_AM[[#This Row],[PROPORSI]]*VLOOKUP(Target_AM[[#This Row],[NIPNAS]],Target_CC[],COLUMN(CS$2)+9,0)</f>
        <v>0</v>
      </c>
      <c r="DH488" s="22">
        <f>Target_AM[[#This Row],[PROPORSI]]*VLOOKUP(Target_AM[[#This Row],[NIPNAS]],Target_CC[],COLUMN(CT$2)+9,0)</f>
        <v>0</v>
      </c>
      <c r="DI488" s="22">
        <f>Target_AM[[#This Row],[PROPORSI]]*VLOOKUP(Target_AM[[#This Row],[NIPNAS]],Target_CC[],COLUMN(CU$2)+9,0)</f>
        <v>0</v>
      </c>
      <c r="DJ488" s="22">
        <f>Target_AM[[#This Row],[PROPORSI]]*VLOOKUP(Target_AM[[#This Row],[NIPNAS]],Target_CC[],COLUMN(CV$2)+9,0)</f>
        <v>0</v>
      </c>
      <c r="DK488" s="22">
        <f>Target_AM[[#This Row],[PROPORSI]]*VLOOKUP(Target_AM[[#This Row],[NIPNAS]],Target_CC[],COLUMN(CW$2)+9,0)</f>
        <v>0</v>
      </c>
      <c r="DL488" s="22">
        <f>Target_AM[[#This Row],[PROPORSI]]*VLOOKUP(Target_AM[[#This Row],[NIPNAS]],Target_CC[],COLUMN(CX$2)+9,0)</f>
        <v>0</v>
      </c>
      <c r="DM488" s="22">
        <f>Target_AM[[#This Row],[PROPORSI]]*VLOOKUP(Target_AM[[#This Row],[NIPNAS]],Target_CC[],COLUMN(CY$2)+9,0)</f>
        <v>0</v>
      </c>
      <c r="DN488" s="22">
        <f>Target_AM[[#This Row],[PROPORSI]]*VLOOKUP(Target_AM[[#This Row],[NIPNAS]],Target_CC[],COLUMN(CZ$2)+9,0)</f>
        <v>23900000</v>
      </c>
      <c r="DO488" s="22">
        <f>Target_AM[[#This Row],[PROPORSI]]*VLOOKUP(Target_AM[[#This Row],[NIPNAS]],Target_CC[],COLUMN(DA$2)+9,0)</f>
        <v>0</v>
      </c>
      <c r="DP488" s="22">
        <f>Target_AM[[#This Row],[PROPORSI]]*VLOOKUP(Target_AM[[#This Row],[NIPNAS]],Target_CC[],COLUMN(DB$2)+9,0)</f>
        <v>0</v>
      </c>
      <c r="DQ488" s="22">
        <f>Target_AM[[#This Row],[PROPORSI]]*VLOOKUP(Target_AM[[#This Row],[NIPNAS]],Target_CC[],COLUMN(DC$2)+9,0)</f>
        <v>0</v>
      </c>
      <c r="DR488" s="22">
        <f>Target_AM[[#This Row],[PROPORSI]]*VLOOKUP(Target_AM[[#This Row],[NIPNAS]],Target_CC[],COLUMN(DD$2)+9,0)</f>
        <v>0</v>
      </c>
      <c r="DS488" s="22">
        <f>Target_AM[[#This Row],[PROPORSI]]*VLOOKUP(Target_AM[[#This Row],[NIPNAS]],Target_CC[],COLUMN(DE$2)+9,0)</f>
        <v>0</v>
      </c>
      <c r="DT488" s="22">
        <f>Target_AM[[#This Row],[PROPORSI]]*VLOOKUP(Target_AM[[#This Row],[NIPNAS]],Target_CC[],COLUMN(DF$2)+9,0)</f>
        <v>0</v>
      </c>
      <c r="DU488" s="22">
        <f>Target_AM[[#This Row],[PROPORSI]]*VLOOKUP(Target_AM[[#This Row],[NIPNAS]],Target_CC[],COLUMN(DG$2)+9,0)</f>
        <v>0</v>
      </c>
      <c r="DV488" s="22">
        <f>Target_AM[[#This Row],[PROPORSI]]*VLOOKUP(Target_AM[[#This Row],[NIPNAS]],Target_CC[],COLUMN(DH$2)+9,0)</f>
        <v>0</v>
      </c>
      <c r="DW488" s="22">
        <f>Target_AM[[#This Row],[PROPORSI]]*VLOOKUP(Target_AM[[#This Row],[NIPNAS]],Target_CC[],COLUMN(DI$2)+9,0)</f>
        <v>0</v>
      </c>
      <c r="DX488" s="22">
        <f>Target_AM[[#This Row],[PROPORSI]]*VLOOKUP(Target_AM[[#This Row],[NIPNAS]],Target_CC[],COLUMN(DJ$2)+9,0)</f>
        <v>0</v>
      </c>
      <c r="DY488" s="22">
        <f>Target_AM[[#This Row],[PROPORSI]]*VLOOKUP(Target_AM[[#This Row],[NIPNAS]],Target_CC[],COLUMN(DK$2)+9,0)</f>
        <v>0</v>
      </c>
      <c r="DZ488" s="22">
        <f>Target_AM[[#This Row],[PROPORSI]]*VLOOKUP(Target_AM[[#This Row],[NIPNAS]],Target_CC[],COLUMN(DL$2)+9,0)</f>
        <v>0</v>
      </c>
      <c r="EA488" s="22">
        <f>Target_AM[[#This Row],[PROPORSI]]*VLOOKUP(Target_AM[[#This Row],[NIPNAS]],Target_CC[],COLUMN(DM$2)+9,0)</f>
        <v>0</v>
      </c>
    </row>
    <row r="489" spans="2:131" x14ac:dyDescent="0.3">
      <c r="B489">
        <v>888342</v>
      </c>
      <c r="C489" t="s">
        <v>1041</v>
      </c>
      <c r="D489">
        <v>1</v>
      </c>
      <c r="E489" s="8">
        <v>45658</v>
      </c>
      <c r="F489">
        <v>2000382</v>
      </c>
      <c r="G489" t="s">
        <v>858</v>
      </c>
      <c r="J489" t="s">
        <v>296</v>
      </c>
      <c r="K489" t="s">
        <v>20</v>
      </c>
      <c r="L489" t="s">
        <v>159</v>
      </c>
      <c r="M489" t="s">
        <v>29</v>
      </c>
      <c r="N489" s="23">
        <f>Target_AM[[#This Row],[PROPORSI]]*VLOOKUP(Target_AM[[#This Row],[NIPNAS]],Target_CC[],9,0)</f>
        <v>3451754795.0295639</v>
      </c>
      <c r="O489" s="22">
        <f>Target_AM[[#This Row],[PROPORSI]]*VLOOKUP(Target_AM[[#This Row],[NIPNAS]],Target_CC[],COLUMN(A$2)+9,0)</f>
        <v>235711521.16000003</v>
      </c>
      <c r="P489" s="22">
        <f>Target_AM[[#This Row],[PROPORSI]]*VLOOKUP(Target_AM[[#This Row],[NIPNAS]],Target_CC[],COLUMN(B$2)+9,0)</f>
        <v>235555935.90200004</v>
      </c>
      <c r="Q489" s="22">
        <f>Target_AM[[#This Row],[PROPORSI]]*VLOOKUP(Target_AM[[#This Row],[NIPNAS]],Target_CC[],COLUMN(C$2)+9,0)</f>
        <v>235535205.79999995</v>
      </c>
      <c r="R489" s="22">
        <f>Target_AM[[#This Row],[PROPORSI]]*VLOOKUP(Target_AM[[#This Row],[NIPNAS]],Target_CC[],COLUMN(D$2)+9,0)</f>
        <v>235305515.90200004</v>
      </c>
      <c r="S489" s="22">
        <f>Target_AM[[#This Row],[PROPORSI]]*VLOOKUP(Target_AM[[#This Row],[NIPNAS]],Target_CC[],COLUMN(E$2)+9,0)</f>
        <v>234992076.20800003</v>
      </c>
      <c r="T489" s="22">
        <f>Target_AM[[#This Row],[PROPORSI]]*VLOOKUP(Target_AM[[#This Row],[NIPNAS]],Target_CC[],COLUMN(F$2)+9,0)</f>
        <v>235179476.51399997</v>
      </c>
      <c r="U489" s="22">
        <f>Target_AM[[#This Row],[PROPORSI]]*VLOOKUP(Target_AM[[#This Row],[NIPNAS]],Target_CC[],COLUMN(G$2)+9,0)</f>
        <v>235639271.00400001</v>
      </c>
      <c r="V489" s="22">
        <f>Target_AM[[#This Row],[PROPORSI]]*VLOOKUP(Target_AM[[#This Row],[NIPNAS]],Target_CC[],COLUMN(H$2)+9,0)</f>
        <v>235744165.59600002</v>
      </c>
      <c r="W489" s="22">
        <f>Target_AM[[#This Row],[PROPORSI]]*VLOOKUP(Target_AM[[#This Row],[NIPNAS]],Target_CC[],COLUMN(I$2)+9,0)</f>
        <v>235702290.69799998</v>
      </c>
      <c r="X489" s="22">
        <f>Target_AM[[#This Row],[PROPORSI]]*VLOOKUP(Target_AM[[#This Row],[NIPNAS]],Target_CC[],COLUMN(J$2)+9,0)</f>
        <v>235764895.69799998</v>
      </c>
      <c r="Y489" s="22">
        <f>Target_AM[[#This Row],[PROPORSI]]*VLOOKUP(Target_AM[[#This Row],[NIPNAS]],Target_CC[],COLUMN(K$2)+9,0)</f>
        <v>235681560.59600002</v>
      </c>
      <c r="Z489" s="22">
        <f>Target_AM[[#This Row],[PROPORSI]]*VLOOKUP(Target_AM[[#This Row],[NIPNAS]],Target_CC[],COLUMN(L$2)+9,0)</f>
        <v>235660415.79999995</v>
      </c>
      <c r="AA489" s="22">
        <f>Target_AM[[#This Row],[PROPORSI]]*VLOOKUP(Target_AM[[#This Row],[NIPNAS]],Target_CC[],COLUMN(M$2)+9,0)</f>
        <v>2826472330.8780003</v>
      </c>
      <c r="AB489" s="22">
        <f>Target_AM[[#This Row],[PROPORSI]]*VLOOKUP(Target_AM[[#This Row],[NIPNAS]],Target_CC[],COLUMN(N$2)+9,0)</f>
        <v>0</v>
      </c>
      <c r="AC489" s="22">
        <f>Target_AM[[#This Row],[PROPORSI]]*VLOOKUP(Target_AM[[#This Row],[NIPNAS]],Target_CC[],COLUMN(O$2)+9,0)</f>
        <v>11950724.263759997</v>
      </c>
      <c r="AD489" s="22">
        <f>Target_AM[[#This Row],[PROPORSI]]*VLOOKUP(Target_AM[[#This Row],[NIPNAS]],Target_CC[],COLUMN(P$2)+9,0)</f>
        <v>11827387.134146826</v>
      </c>
      <c r="AE489" s="22">
        <f>Target_AM[[#This Row],[PROPORSI]]*VLOOKUP(Target_AM[[#This Row],[NIPNAS]],Target_CC[],COLUMN(Q$2)+9,0)</f>
        <v>9297635.5734425317</v>
      </c>
      <c r="AF489" s="22">
        <f>Target_AM[[#This Row],[PROPORSI]]*VLOOKUP(Target_AM[[#This Row],[NIPNAS]],Target_CC[],COLUMN(R$2)+9,0)</f>
        <v>10140840.16137453</v>
      </c>
      <c r="AG489" s="22">
        <f>Target_AM[[#This Row],[PROPORSI]]*VLOOKUP(Target_AM[[#This Row],[NIPNAS]],Target_CC[],COLUMN(S$2)+9,0)</f>
        <v>9886932.8458673004</v>
      </c>
      <c r="AH489" s="22">
        <f>Target_AM[[#This Row],[PROPORSI]]*VLOOKUP(Target_AM[[#This Row],[NIPNAS]],Target_CC[],COLUMN(T$2)+9,0)</f>
        <v>12288154.568081591</v>
      </c>
      <c r="AI489" s="22">
        <f>Target_AM[[#This Row],[PROPORSI]]*VLOOKUP(Target_AM[[#This Row],[NIPNAS]],Target_CC[],COLUMN(U$2)+9,0)</f>
        <v>10349068.613539482</v>
      </c>
      <c r="AJ489" s="22">
        <f>Target_AM[[#This Row],[PROPORSI]]*VLOOKUP(Target_AM[[#This Row],[NIPNAS]],Target_CC[],COLUMN(V$2)+9,0)</f>
        <v>12378878.988314027</v>
      </c>
      <c r="AK489" s="22">
        <f>Target_AM[[#This Row],[PROPORSI]]*VLOOKUP(Target_AM[[#This Row],[NIPNAS]],Target_CC[],COLUMN(W$2)+9,0)</f>
        <v>12467275.195482703</v>
      </c>
      <c r="AL489" s="22">
        <f>Target_AM[[#This Row],[PROPORSI]]*VLOOKUP(Target_AM[[#This Row],[NIPNAS]],Target_CC[],COLUMN(X$2)+9,0)</f>
        <v>10585903.080715967</v>
      </c>
      <c r="AM489" s="22">
        <f>Target_AM[[#This Row],[PROPORSI]]*VLOOKUP(Target_AM[[#This Row],[NIPNAS]],Target_CC[],COLUMN(Y$2)+9,0)</f>
        <v>10778419.087470157</v>
      </c>
      <c r="AN489" s="22">
        <f>Target_AM[[#This Row],[PROPORSI]]*VLOOKUP(Target_AM[[#This Row],[NIPNAS]],Target_CC[],COLUMN(Z$2)+9,0)</f>
        <v>121951219.51219513</v>
      </c>
      <c r="AO489" s="22">
        <f>Target_AM[[#This Row],[PROPORSI]]*VLOOKUP(Target_AM[[#This Row],[NIPNAS]],Target_CC[],COLUMN(AA$2)+9,0)</f>
        <v>235711521.16000003</v>
      </c>
      <c r="AP489" s="22">
        <f>Target_AM[[#This Row],[PROPORSI]]*VLOOKUP(Target_AM[[#This Row],[NIPNAS]],Target_CC[],COLUMN(AB$2)+9,0)</f>
        <v>247506660.16576004</v>
      </c>
      <c r="AQ489" s="22">
        <f>Target_AM[[#This Row],[PROPORSI]]*VLOOKUP(Target_AM[[#This Row],[NIPNAS]],Target_CC[],COLUMN(AC$2)+9,0)</f>
        <v>247362592.93414679</v>
      </c>
      <c r="AR489" s="22">
        <f>Target_AM[[#This Row],[PROPORSI]]*VLOOKUP(Target_AM[[#This Row],[NIPNAS]],Target_CC[],COLUMN(AD$2)+9,0)</f>
        <v>244603151.47544256</v>
      </c>
      <c r="AS489" s="22">
        <f>Target_AM[[#This Row],[PROPORSI]]*VLOOKUP(Target_AM[[#This Row],[NIPNAS]],Target_CC[],COLUMN(AE$2)+9,0)</f>
        <v>245132916.36937457</v>
      </c>
      <c r="AT489" s="22">
        <f>Target_AM[[#This Row],[PROPORSI]]*VLOOKUP(Target_AM[[#This Row],[NIPNAS]],Target_CC[],COLUMN(AF$2)+9,0)</f>
        <v>245066409.35986727</v>
      </c>
      <c r="AU489" s="22">
        <f>Target_AM[[#This Row],[PROPORSI]]*VLOOKUP(Target_AM[[#This Row],[NIPNAS]],Target_CC[],COLUMN(AG$2)+9,0)</f>
        <v>247927425.5720816</v>
      </c>
      <c r="AV489" s="22">
        <f>Target_AM[[#This Row],[PROPORSI]]*VLOOKUP(Target_AM[[#This Row],[NIPNAS]],Target_CC[],COLUMN(AH$2)+9,0)</f>
        <v>246093234.2095395</v>
      </c>
      <c r="AW489" s="22">
        <f>Target_AM[[#This Row],[PROPORSI]]*VLOOKUP(Target_AM[[#This Row],[NIPNAS]],Target_CC[],COLUMN(AI$2)+9,0)</f>
        <v>248081169.68631402</v>
      </c>
      <c r="AX489" s="22">
        <f>Target_AM[[#This Row],[PROPORSI]]*VLOOKUP(Target_AM[[#This Row],[NIPNAS]],Target_CC[],COLUMN(AJ$2)+9,0)</f>
        <v>248232170.89348269</v>
      </c>
      <c r="AY489" s="22">
        <f>Target_AM[[#This Row],[PROPORSI]]*VLOOKUP(Target_AM[[#This Row],[NIPNAS]],Target_CC[],COLUMN(AK$2)+9,0)</f>
        <v>246267463.67671597</v>
      </c>
      <c r="AZ489" s="22">
        <f>Target_AM[[#This Row],[PROPORSI]]*VLOOKUP(Target_AM[[#This Row],[NIPNAS]],Target_CC[],COLUMN(AL$2)+9,0)</f>
        <v>246438834.8874701</v>
      </c>
      <c r="BA489" s="22">
        <f>Target_AM[[#This Row],[PROPORSI]]*VLOOKUP(Target_AM[[#This Row],[NIPNAS]],Target_CC[],COLUMN(AM$2)+9,0)</f>
        <v>2948423550.3901949</v>
      </c>
      <c r="BB489" s="22">
        <f>Target_AM[[#This Row],[PROPORSI]]*VLOOKUP(Target_AM[[#This Row],[NIPNAS]],Target_CC[],COLUMN(AN$2)+9,0)</f>
        <v>0</v>
      </c>
      <c r="BC489" s="22">
        <f>Target_AM[[#This Row],[PROPORSI]]*VLOOKUP(Target_AM[[#This Row],[NIPNAS]],Target_CC[],COLUMN(AO$2)+9,0)</f>
        <v>0</v>
      </c>
      <c r="BD489" s="22">
        <f>Target_AM[[#This Row],[PROPORSI]]*VLOOKUP(Target_AM[[#This Row],[NIPNAS]],Target_CC[],COLUMN(AP$2)+9,0)</f>
        <v>0</v>
      </c>
      <c r="BE489" s="22">
        <f>Target_AM[[#This Row],[PROPORSI]]*VLOOKUP(Target_AM[[#This Row],[NIPNAS]],Target_CC[],COLUMN(AQ$2)+9,0)</f>
        <v>0</v>
      </c>
      <c r="BF489" s="22">
        <f>Target_AM[[#This Row],[PROPORSI]]*VLOOKUP(Target_AM[[#This Row],[NIPNAS]],Target_CC[],COLUMN(AR$2)+9,0)</f>
        <v>0</v>
      </c>
      <c r="BG489" s="22">
        <f>Target_AM[[#This Row],[PROPORSI]]*VLOOKUP(Target_AM[[#This Row],[NIPNAS]],Target_CC[],COLUMN(AS$2)+9,0)</f>
        <v>0</v>
      </c>
      <c r="BH489" s="22">
        <f>Target_AM[[#This Row],[PROPORSI]]*VLOOKUP(Target_AM[[#This Row],[NIPNAS]],Target_CC[],COLUMN(AT$2)+9,0)</f>
        <v>0</v>
      </c>
      <c r="BI489" s="22">
        <f>Target_AM[[#This Row],[PROPORSI]]*VLOOKUP(Target_AM[[#This Row],[NIPNAS]],Target_CC[],COLUMN(AU$2)+9,0)</f>
        <v>0</v>
      </c>
      <c r="BJ489" s="22">
        <f>Target_AM[[#This Row],[PROPORSI]]*VLOOKUP(Target_AM[[#This Row],[NIPNAS]],Target_CC[],COLUMN(AV$2)+9,0)</f>
        <v>0</v>
      </c>
      <c r="BK489" s="22">
        <f>Target_AM[[#This Row],[PROPORSI]]*VLOOKUP(Target_AM[[#This Row],[NIPNAS]],Target_CC[],COLUMN(AW$2)+9,0)</f>
        <v>0</v>
      </c>
      <c r="BL489" s="22">
        <f>Target_AM[[#This Row],[PROPORSI]]*VLOOKUP(Target_AM[[#This Row],[NIPNAS]],Target_CC[],COLUMN(AX$2)+9,0)</f>
        <v>0</v>
      </c>
      <c r="BM489" s="22">
        <f>Target_AM[[#This Row],[PROPORSI]]*VLOOKUP(Target_AM[[#This Row],[NIPNAS]],Target_CC[],COLUMN(AY$2)+9,0)</f>
        <v>0</v>
      </c>
      <c r="BN489" s="22">
        <f>Target_AM[[#This Row],[PROPORSI]]*VLOOKUP(Target_AM[[#This Row],[NIPNAS]],Target_CC[],COLUMN(AZ$2)+9,0)</f>
        <v>0</v>
      </c>
      <c r="BO489" s="22">
        <f>Target_AM[[#This Row],[PROPORSI]]*VLOOKUP(Target_AM[[#This Row],[NIPNAS]],Target_CC[],COLUMN(BA$2)+9,0)</f>
        <v>227454750</v>
      </c>
      <c r="BP489" s="22">
        <f>Target_AM[[#This Row],[PROPORSI]]*VLOOKUP(Target_AM[[#This Row],[NIPNAS]],Target_CC[],COLUMN(BB$2)+9,0)</f>
        <v>227180310</v>
      </c>
      <c r="BQ489" s="22">
        <f>Target_AM[[#This Row],[PROPORSI]]*VLOOKUP(Target_AM[[#This Row],[NIPNAS]],Target_CC[],COLUMN(BC$2)+9,0)</f>
        <v>245458832</v>
      </c>
      <c r="BR489" s="22">
        <f>Target_AM[[#This Row],[PROPORSI]]*VLOOKUP(Target_AM[[#This Row],[NIPNAS]],Target_CC[],COLUMN(BD$2)+9,0)</f>
        <v>233298122.25</v>
      </c>
      <c r="BS489" s="22">
        <f>Target_AM[[#This Row],[PROPORSI]]*VLOOKUP(Target_AM[[#This Row],[NIPNAS]],Target_CC[],COLUMN(BE$2)+9,0)</f>
        <v>233298122.25</v>
      </c>
      <c r="BT489" s="22">
        <f>Target_AM[[#This Row],[PROPORSI]]*VLOOKUP(Target_AM[[#This Row],[NIPNAS]],Target_CC[],COLUMN(BF$2)+9,0)</f>
        <v>233298122.25</v>
      </c>
      <c r="BU489" s="22">
        <f>Target_AM[[#This Row],[PROPORSI]]*VLOOKUP(Target_AM[[#This Row],[NIPNAS]],Target_CC[],COLUMN(BG$2)+9,0)</f>
        <v>233298122.25</v>
      </c>
      <c r="BV489" s="22">
        <f>Target_AM[[#This Row],[PROPORSI]]*VLOOKUP(Target_AM[[#This Row],[NIPNAS]],Target_CC[],COLUMN(BH$2)+9,0)</f>
        <v>233298122.25</v>
      </c>
      <c r="BW489" s="22">
        <f>Target_AM[[#This Row],[PROPORSI]]*VLOOKUP(Target_AM[[#This Row],[NIPNAS]],Target_CC[],COLUMN(BI$2)+9,0)</f>
        <v>233298122.25</v>
      </c>
      <c r="BX489" s="22">
        <f>Target_AM[[#This Row],[PROPORSI]]*VLOOKUP(Target_AM[[#This Row],[NIPNAS]],Target_CC[],COLUMN(BJ$2)+9,0)</f>
        <v>233298122.25</v>
      </c>
      <c r="BY489" s="22">
        <f>Target_AM[[#This Row],[PROPORSI]]*VLOOKUP(Target_AM[[#This Row],[NIPNAS]],Target_CC[],COLUMN(BK$2)+9,0)</f>
        <v>233298122.25</v>
      </c>
      <c r="BZ489" s="22">
        <f>Target_AM[[#This Row],[PROPORSI]]*VLOOKUP(Target_AM[[#This Row],[NIPNAS]],Target_CC[],COLUMN(BL$2)+9,0)</f>
        <v>233298122.25</v>
      </c>
      <c r="CA489" s="22">
        <f>Target_AM[[#This Row],[PROPORSI]]*VLOOKUP(Target_AM[[#This Row],[NIPNAS]],Target_CC[],COLUMN(BM$2)+9,0)</f>
        <v>2799776992.25</v>
      </c>
      <c r="CB489" s="22">
        <f>Target_AM[[#This Row],[PROPORSI]]*VLOOKUP(Target_AM[[#This Row],[NIPNAS]],Target_CC[],COLUMN(BN$2)+9,0)</f>
        <v>224710721</v>
      </c>
      <c r="CC489" s="22">
        <f>Target_AM[[#This Row],[PROPORSI]]*VLOOKUP(Target_AM[[#This Row],[NIPNAS]],Target_CC[],COLUMN(BO$2)+9,0)</f>
        <v>224710721</v>
      </c>
      <c r="CD489" s="22">
        <f>Target_AM[[#This Row],[PROPORSI]]*VLOOKUP(Target_AM[[#This Row],[NIPNAS]],Target_CC[],COLUMN(BP$2)+9,0)</f>
        <v>243096395</v>
      </c>
      <c r="CE489" s="22">
        <f>Target_AM[[#This Row],[PROPORSI]]*VLOOKUP(Target_AM[[#This Row],[NIPNAS]],Target_CC[],COLUMN(BQ$2)+9,0)</f>
        <v>230941575.25</v>
      </c>
      <c r="CF489" s="22">
        <f>Target_AM[[#This Row],[PROPORSI]]*VLOOKUP(Target_AM[[#This Row],[NIPNAS]],Target_CC[],COLUMN(BR$2)+9,0)</f>
        <v>230941575.25</v>
      </c>
      <c r="CG489" s="22">
        <f>Target_AM[[#This Row],[PROPORSI]]*VLOOKUP(Target_AM[[#This Row],[NIPNAS]],Target_CC[],COLUMN(BS$2)+9,0)</f>
        <v>230941575.25</v>
      </c>
      <c r="CH489" s="22">
        <f>Target_AM[[#This Row],[PROPORSI]]*VLOOKUP(Target_AM[[#This Row],[NIPNAS]],Target_CC[],COLUMN(BT$2)+9,0)</f>
        <v>230941575.25</v>
      </c>
      <c r="CI489" s="22">
        <f>Target_AM[[#This Row],[PROPORSI]]*VLOOKUP(Target_AM[[#This Row],[NIPNAS]],Target_CC[],COLUMN(BU$2)+9,0)</f>
        <v>230941575.25</v>
      </c>
      <c r="CJ489" s="22">
        <f>Target_AM[[#This Row],[PROPORSI]]*VLOOKUP(Target_AM[[#This Row],[NIPNAS]],Target_CC[],COLUMN(BV$2)+9,0)</f>
        <v>230941575.25</v>
      </c>
      <c r="CK489" s="22">
        <f>Target_AM[[#This Row],[PROPORSI]]*VLOOKUP(Target_AM[[#This Row],[NIPNAS]],Target_CC[],COLUMN(BW$2)+9,0)</f>
        <v>230941575.25</v>
      </c>
      <c r="CL489" s="22">
        <f>Target_AM[[#This Row],[PROPORSI]]*VLOOKUP(Target_AM[[#This Row],[NIPNAS]],Target_CC[],COLUMN(BX$2)+9,0)</f>
        <v>230941575.25</v>
      </c>
      <c r="CM489" s="22">
        <f>Target_AM[[#This Row],[PROPORSI]]*VLOOKUP(Target_AM[[#This Row],[NIPNAS]],Target_CC[],COLUMN(BY$2)+9,0)</f>
        <v>230941575.25</v>
      </c>
      <c r="CN489" s="22">
        <f>Target_AM[[#This Row],[PROPORSI]]*VLOOKUP(Target_AM[[#This Row],[NIPNAS]],Target_CC[],COLUMN(BZ$2)+9,0)</f>
        <v>2770992014.25</v>
      </c>
      <c r="CO489" s="22">
        <f>Target_AM[[#This Row],[PROPORSI]]*VLOOKUP(Target_AM[[#This Row],[NIPNAS]],Target_CC[],COLUMN(CA$2)+9,0)</f>
        <v>2723278</v>
      </c>
      <c r="CP489" s="22">
        <f>Target_AM[[#This Row],[PROPORSI]]*VLOOKUP(Target_AM[[#This Row],[NIPNAS]],Target_CC[],COLUMN(CB$2)+9,0)</f>
        <v>2534092</v>
      </c>
      <c r="CQ489" s="22">
        <f>Target_AM[[#This Row],[PROPORSI]]*VLOOKUP(Target_AM[[#This Row],[NIPNAS]],Target_CC[],COLUMN(CC$2)+9,0)</f>
        <v>2356547</v>
      </c>
      <c r="CR489" s="22">
        <f>Target_AM[[#This Row],[PROPORSI]]*VLOOKUP(Target_AM[[#This Row],[NIPNAS]],Target_CC[],COLUMN(CD$2)+9,0)</f>
        <v>2356547</v>
      </c>
      <c r="CS489" s="22">
        <f>Target_AM[[#This Row],[PROPORSI]]*VLOOKUP(Target_AM[[#This Row],[NIPNAS]],Target_CC[],COLUMN(CE$2)+9,0)</f>
        <v>2356547</v>
      </c>
      <c r="CT489" s="22">
        <f>Target_AM[[#This Row],[PROPORSI]]*VLOOKUP(Target_AM[[#This Row],[NIPNAS]],Target_CC[],COLUMN(CF$2)+9,0)</f>
        <v>2356547</v>
      </c>
      <c r="CU489" s="22">
        <f>Target_AM[[#This Row],[PROPORSI]]*VLOOKUP(Target_AM[[#This Row],[NIPNAS]],Target_CC[],COLUMN(CG$2)+9,0)</f>
        <v>2356547</v>
      </c>
      <c r="CV489" s="22">
        <f>Target_AM[[#This Row],[PROPORSI]]*VLOOKUP(Target_AM[[#This Row],[NIPNAS]],Target_CC[],COLUMN(CH$2)+9,0)</f>
        <v>2356547</v>
      </c>
      <c r="CW489" s="22">
        <f>Target_AM[[#This Row],[PROPORSI]]*VLOOKUP(Target_AM[[#This Row],[NIPNAS]],Target_CC[],COLUMN(CI$2)+9,0)</f>
        <v>2356547</v>
      </c>
      <c r="CX489" s="22">
        <f>Target_AM[[#This Row],[PROPORSI]]*VLOOKUP(Target_AM[[#This Row],[NIPNAS]],Target_CC[],COLUMN(CJ$2)+9,0)</f>
        <v>2356547</v>
      </c>
      <c r="CY489" s="22">
        <f>Target_AM[[#This Row],[PROPORSI]]*VLOOKUP(Target_AM[[#This Row],[NIPNAS]],Target_CC[],COLUMN(CK$2)+9,0)</f>
        <v>2356547</v>
      </c>
      <c r="CZ489" s="22">
        <f>Target_AM[[#This Row],[PROPORSI]]*VLOOKUP(Target_AM[[#This Row],[NIPNAS]],Target_CC[],COLUMN(CL$2)+9,0)</f>
        <v>2356547</v>
      </c>
      <c r="DA489" s="22">
        <f>Target_AM[[#This Row],[PROPORSI]]*VLOOKUP(Target_AM[[#This Row],[NIPNAS]],Target_CC[],COLUMN(CM$2)+9,0)</f>
        <v>28822840</v>
      </c>
      <c r="DB489" s="22">
        <f>Target_AM[[#This Row],[PROPORSI]]*VLOOKUP(Target_AM[[#This Row],[NIPNAS]],Target_CC[],COLUMN(CN$2)+9,0)</f>
        <v>0</v>
      </c>
      <c r="DC489" s="22">
        <f>Target_AM[[#This Row],[PROPORSI]]*VLOOKUP(Target_AM[[#This Row],[NIPNAS]],Target_CC[],COLUMN(CO$2)+9,0)</f>
        <v>0</v>
      </c>
      <c r="DD489" s="22">
        <f>Target_AM[[#This Row],[PROPORSI]]*VLOOKUP(Target_AM[[#This Row],[NIPNAS]],Target_CC[],COLUMN(CP$2)+9,0)</f>
        <v>3064279</v>
      </c>
      <c r="DE489" s="22">
        <f>Target_AM[[#This Row],[PROPORSI]]*VLOOKUP(Target_AM[[#This Row],[NIPNAS]],Target_CC[],COLUMN(CQ$2)+9,0)</f>
        <v>0</v>
      </c>
      <c r="DF489" s="22">
        <f>Target_AM[[#This Row],[PROPORSI]]*VLOOKUP(Target_AM[[#This Row],[NIPNAS]],Target_CC[],COLUMN(CR$2)+9,0)</f>
        <v>0</v>
      </c>
      <c r="DG489" s="22">
        <f>Target_AM[[#This Row],[PROPORSI]]*VLOOKUP(Target_AM[[#This Row],[NIPNAS]],Target_CC[],COLUMN(CS$2)+9,0)</f>
        <v>0</v>
      </c>
      <c r="DH489" s="22">
        <f>Target_AM[[#This Row],[PROPORSI]]*VLOOKUP(Target_AM[[#This Row],[NIPNAS]],Target_CC[],COLUMN(CT$2)+9,0)</f>
        <v>0</v>
      </c>
      <c r="DI489" s="22">
        <f>Target_AM[[#This Row],[PROPORSI]]*VLOOKUP(Target_AM[[#This Row],[NIPNAS]],Target_CC[],COLUMN(CU$2)+9,0)</f>
        <v>0</v>
      </c>
      <c r="DJ489" s="22">
        <f>Target_AM[[#This Row],[PROPORSI]]*VLOOKUP(Target_AM[[#This Row],[NIPNAS]],Target_CC[],COLUMN(CV$2)+9,0)</f>
        <v>0</v>
      </c>
      <c r="DK489" s="22">
        <f>Target_AM[[#This Row],[PROPORSI]]*VLOOKUP(Target_AM[[#This Row],[NIPNAS]],Target_CC[],COLUMN(CW$2)+9,0)</f>
        <v>0</v>
      </c>
      <c r="DL489" s="22">
        <f>Target_AM[[#This Row],[PROPORSI]]*VLOOKUP(Target_AM[[#This Row],[NIPNAS]],Target_CC[],COLUMN(CX$2)+9,0)</f>
        <v>0</v>
      </c>
      <c r="DM489" s="22">
        <f>Target_AM[[#This Row],[PROPORSI]]*VLOOKUP(Target_AM[[#This Row],[NIPNAS]],Target_CC[],COLUMN(CY$2)+9,0)</f>
        <v>0</v>
      </c>
      <c r="DN489" s="22">
        <f>Target_AM[[#This Row],[PROPORSI]]*VLOOKUP(Target_AM[[#This Row],[NIPNAS]],Target_CC[],COLUMN(CZ$2)+9,0)</f>
        <v>3064279</v>
      </c>
      <c r="DO489" s="22">
        <f>Target_AM[[#This Row],[PROPORSI]]*VLOOKUP(Target_AM[[#This Row],[NIPNAS]],Target_CC[],COLUMN(DA$2)+9,0)</f>
        <v>0</v>
      </c>
      <c r="DP489" s="22">
        <f>Target_AM[[#This Row],[PROPORSI]]*VLOOKUP(Target_AM[[#This Row],[NIPNAS]],Target_CC[],COLUMN(DB$2)+9,0)</f>
        <v>0</v>
      </c>
      <c r="DQ489" s="22">
        <f>Target_AM[[#This Row],[PROPORSI]]*VLOOKUP(Target_AM[[#This Row],[NIPNAS]],Target_CC[],COLUMN(DC$2)+9,0)</f>
        <v>0</v>
      </c>
      <c r="DR489" s="22">
        <f>Target_AM[[#This Row],[PROPORSI]]*VLOOKUP(Target_AM[[#This Row],[NIPNAS]],Target_CC[],COLUMN(DD$2)+9,0)</f>
        <v>0</v>
      </c>
      <c r="DS489" s="22">
        <f>Target_AM[[#This Row],[PROPORSI]]*VLOOKUP(Target_AM[[#This Row],[NIPNAS]],Target_CC[],COLUMN(DE$2)+9,0)</f>
        <v>0</v>
      </c>
      <c r="DT489" s="22">
        <f>Target_AM[[#This Row],[PROPORSI]]*VLOOKUP(Target_AM[[#This Row],[NIPNAS]],Target_CC[],COLUMN(DF$2)+9,0)</f>
        <v>0</v>
      </c>
      <c r="DU489" s="22">
        <f>Target_AM[[#This Row],[PROPORSI]]*VLOOKUP(Target_AM[[#This Row],[NIPNAS]],Target_CC[],COLUMN(DG$2)+9,0)</f>
        <v>0</v>
      </c>
      <c r="DV489" s="22">
        <f>Target_AM[[#This Row],[PROPORSI]]*VLOOKUP(Target_AM[[#This Row],[NIPNAS]],Target_CC[],COLUMN(DH$2)+9,0)</f>
        <v>0</v>
      </c>
      <c r="DW489" s="22">
        <f>Target_AM[[#This Row],[PROPORSI]]*VLOOKUP(Target_AM[[#This Row],[NIPNAS]],Target_CC[],COLUMN(DI$2)+9,0)</f>
        <v>0</v>
      </c>
      <c r="DX489" s="22">
        <f>Target_AM[[#This Row],[PROPORSI]]*VLOOKUP(Target_AM[[#This Row],[NIPNAS]],Target_CC[],COLUMN(DJ$2)+9,0)</f>
        <v>0</v>
      </c>
      <c r="DY489" s="22">
        <f>Target_AM[[#This Row],[PROPORSI]]*VLOOKUP(Target_AM[[#This Row],[NIPNAS]],Target_CC[],COLUMN(DK$2)+9,0)</f>
        <v>0</v>
      </c>
      <c r="DZ489" s="22">
        <f>Target_AM[[#This Row],[PROPORSI]]*VLOOKUP(Target_AM[[#This Row],[NIPNAS]],Target_CC[],COLUMN(DL$2)+9,0)</f>
        <v>0</v>
      </c>
      <c r="EA489" s="22">
        <f>Target_AM[[#This Row],[PROPORSI]]*VLOOKUP(Target_AM[[#This Row],[NIPNAS]],Target_CC[],COLUMN(DM$2)+9,0)</f>
        <v>0</v>
      </c>
    </row>
    <row r="490" spans="2:131" x14ac:dyDescent="0.3">
      <c r="B490">
        <v>405403</v>
      </c>
      <c r="C490" t="s">
        <v>1017</v>
      </c>
      <c r="D490">
        <v>1</v>
      </c>
      <c r="E490" s="8">
        <v>45658</v>
      </c>
      <c r="F490">
        <v>2931303</v>
      </c>
      <c r="G490" t="s">
        <v>863</v>
      </c>
      <c r="J490" t="s">
        <v>300</v>
      </c>
      <c r="K490" t="s">
        <v>21</v>
      </c>
      <c r="L490" t="s">
        <v>159</v>
      </c>
      <c r="M490" t="s">
        <v>29</v>
      </c>
      <c r="N490" s="23">
        <f>Target_AM[[#This Row],[PROPORSI]]*VLOOKUP(Target_AM[[#This Row],[NIPNAS]],Target_CC[],9,0)</f>
        <v>3777523178.6909842</v>
      </c>
      <c r="O490" s="22">
        <f>Target_AM[[#This Row],[PROPORSI]]*VLOOKUP(Target_AM[[#This Row],[NIPNAS]],Target_CC[],COLUMN(A$2)+9,0)</f>
        <v>261756832.2943407</v>
      </c>
      <c r="P490" s="22">
        <f>Target_AM[[#This Row],[PROPORSI]]*VLOOKUP(Target_AM[[#This Row],[NIPNAS]],Target_CC[],COLUMN(B$2)+9,0)</f>
        <v>266328500.22178024</v>
      </c>
      <c r="Q490" s="22">
        <f>Target_AM[[#This Row],[PROPORSI]]*VLOOKUP(Target_AM[[#This Row],[NIPNAS]],Target_CC[],COLUMN(C$2)+9,0)</f>
        <v>284738326.58744162</v>
      </c>
      <c r="R490" s="22">
        <f>Target_AM[[#This Row],[PROPORSI]]*VLOOKUP(Target_AM[[#This Row],[NIPNAS]],Target_CC[],COLUMN(D$2)+9,0)</f>
        <v>267554644.18004778</v>
      </c>
      <c r="S490" s="22">
        <f>Target_AM[[#This Row],[PROPORSI]]*VLOOKUP(Target_AM[[#This Row],[NIPNAS]],Target_CC[],COLUMN(E$2)+9,0)</f>
        <v>281115790.08202904</v>
      </c>
      <c r="T490" s="22">
        <f>Target_AM[[#This Row],[PROPORSI]]*VLOOKUP(Target_AM[[#This Row],[NIPNAS]],Target_CC[],COLUMN(F$2)+9,0)</f>
        <v>277365673.5860703</v>
      </c>
      <c r="U490" s="22">
        <f>Target_AM[[#This Row],[PROPORSI]]*VLOOKUP(Target_AM[[#This Row],[NIPNAS]],Target_CC[],COLUMN(G$2)+9,0)</f>
        <v>290633967.30436927</v>
      </c>
      <c r="V490" s="22">
        <f>Target_AM[[#This Row],[PROPORSI]]*VLOOKUP(Target_AM[[#This Row],[NIPNAS]],Target_CC[],COLUMN(H$2)+9,0)</f>
        <v>293530686.03043652</v>
      </c>
      <c r="W490" s="22">
        <f>Target_AM[[#This Row],[PROPORSI]]*VLOOKUP(Target_AM[[#This Row],[NIPNAS]],Target_CC[],COLUMN(I$2)+9,0)</f>
        <v>289773500.72329044</v>
      </c>
      <c r="X490" s="22">
        <f>Target_AM[[#This Row],[PROPORSI]]*VLOOKUP(Target_AM[[#This Row],[NIPNAS]],Target_CC[],COLUMN(J$2)+9,0)</f>
        <v>295603288.88423026</v>
      </c>
      <c r="Y490" s="22">
        <f>Target_AM[[#This Row],[PROPORSI]]*VLOOKUP(Target_AM[[#This Row],[NIPNAS]],Target_CC[],COLUMN(K$2)+9,0)</f>
        <v>293446482.50347733</v>
      </c>
      <c r="Z490" s="22">
        <f>Target_AM[[#This Row],[PROPORSI]]*VLOOKUP(Target_AM[[#This Row],[NIPNAS]],Target_CC[],COLUMN(L$2)+9,0)</f>
        <v>276872288.25248659</v>
      </c>
      <c r="AA490" s="22">
        <f>Target_AM[[#This Row],[PROPORSI]]*VLOOKUP(Target_AM[[#This Row],[NIPNAS]],Target_CC[],COLUMN(M$2)+9,0)</f>
        <v>3378719980.6500001</v>
      </c>
      <c r="AB490" s="22">
        <f>Target_AM[[#This Row],[PROPORSI]]*VLOOKUP(Target_AM[[#This Row],[NIPNAS]],Target_CC[],COLUMN(N$2)+9,0)</f>
        <v>38575621.292926513</v>
      </c>
      <c r="AC490" s="22">
        <f>Target_AM[[#This Row],[PROPORSI]]*VLOOKUP(Target_AM[[#This Row],[NIPNAS]],Target_CC[],COLUMN(O$2)+9,0)</f>
        <v>39249357.023528628</v>
      </c>
      <c r="AD490" s="22">
        <f>Target_AM[[#This Row],[PROPORSI]]*VLOOKUP(Target_AM[[#This Row],[NIPNAS]],Target_CC[],COLUMN(P$2)+9,0)</f>
        <v>41962449.490783565</v>
      </c>
      <c r="AE490" s="22">
        <f>Target_AM[[#This Row],[PROPORSI]]*VLOOKUP(Target_AM[[#This Row],[NIPNAS]],Target_CC[],COLUMN(Q$2)+9,0)</f>
        <v>39430056.280049093</v>
      </c>
      <c r="AF490" s="22">
        <f>Target_AM[[#This Row],[PROPORSI]]*VLOOKUP(Target_AM[[#This Row],[NIPNAS]],Target_CC[],COLUMN(R$2)+9,0)</f>
        <v>41428589.132191427</v>
      </c>
      <c r="AG490" s="22">
        <f>Target_AM[[#This Row],[PROPORSI]]*VLOOKUP(Target_AM[[#This Row],[NIPNAS]],Target_CC[],COLUMN(S$2)+9,0)</f>
        <v>40875927.058447391</v>
      </c>
      <c r="AH490" s="22">
        <f>Target_AM[[#This Row],[PROPORSI]]*VLOOKUP(Target_AM[[#This Row],[NIPNAS]],Target_CC[],COLUMN(T$2)+9,0)</f>
        <v>42831301.705955625</v>
      </c>
      <c r="AI490" s="22">
        <f>Target_AM[[#This Row],[PROPORSI]]*VLOOKUP(Target_AM[[#This Row],[NIPNAS]],Target_CC[],COLUMN(U$2)+9,0)</f>
        <v>43258196.865059793</v>
      </c>
      <c r="AJ490" s="22">
        <f>Target_AM[[#This Row],[PROPORSI]]*VLOOKUP(Target_AM[[#This Row],[NIPNAS]],Target_CC[],COLUMN(V$2)+9,0)</f>
        <v>42704493.046651587</v>
      </c>
      <c r="AK490" s="22">
        <f>Target_AM[[#This Row],[PROPORSI]]*VLOOKUP(Target_AM[[#This Row],[NIPNAS]],Target_CC[],COLUMN(W$2)+9,0)</f>
        <v>43563640.440602005</v>
      </c>
      <c r="AL490" s="22">
        <f>Target_AM[[#This Row],[PROPORSI]]*VLOOKUP(Target_AM[[#This Row],[NIPNAS]],Target_CC[],COLUMN(X$2)+9,0)</f>
        <v>43245787.625006594</v>
      </c>
      <c r="AM490" s="22">
        <f>Target_AM[[#This Row],[PROPORSI]]*VLOOKUP(Target_AM[[#This Row],[NIPNAS]],Target_CC[],COLUMN(Y$2)+9,0)</f>
        <v>40803215.887499198</v>
      </c>
      <c r="AN490" s="22">
        <f>Target_AM[[#This Row],[PROPORSI]]*VLOOKUP(Target_AM[[#This Row],[NIPNAS]],Target_CC[],COLUMN(Z$2)+9,0)</f>
        <v>497928635.84870142</v>
      </c>
      <c r="AO490" s="22">
        <f>Target_AM[[#This Row],[PROPORSI]]*VLOOKUP(Target_AM[[#This Row],[NIPNAS]],Target_CC[],COLUMN(AA$2)+9,0)</f>
        <v>300332453.58726722</v>
      </c>
      <c r="AP490" s="22">
        <f>Target_AM[[#This Row],[PROPORSI]]*VLOOKUP(Target_AM[[#This Row],[NIPNAS]],Target_CC[],COLUMN(AB$2)+9,0)</f>
        <v>305577857.24530888</v>
      </c>
      <c r="AQ490" s="22">
        <f>Target_AM[[#This Row],[PROPORSI]]*VLOOKUP(Target_AM[[#This Row],[NIPNAS]],Target_CC[],COLUMN(AC$2)+9,0)</f>
        <v>326700776.0782252</v>
      </c>
      <c r="AR490" s="22">
        <f>Target_AM[[#This Row],[PROPORSI]]*VLOOKUP(Target_AM[[#This Row],[NIPNAS]],Target_CC[],COLUMN(AD$2)+9,0)</f>
        <v>306984700.4600969</v>
      </c>
      <c r="AS490" s="22">
        <f>Target_AM[[#This Row],[PROPORSI]]*VLOOKUP(Target_AM[[#This Row],[NIPNAS]],Target_CC[],COLUMN(AE$2)+9,0)</f>
        <v>322544379.21422046</v>
      </c>
      <c r="AT490" s="22">
        <f>Target_AM[[#This Row],[PROPORSI]]*VLOOKUP(Target_AM[[#This Row],[NIPNAS]],Target_CC[],COLUMN(AF$2)+9,0)</f>
        <v>318241600.64451766</v>
      </c>
      <c r="AU490" s="22">
        <f>Target_AM[[#This Row],[PROPORSI]]*VLOOKUP(Target_AM[[#This Row],[NIPNAS]],Target_CC[],COLUMN(AG$2)+9,0)</f>
        <v>333465269.0103249</v>
      </c>
      <c r="AV490" s="22">
        <f>Target_AM[[#This Row],[PROPORSI]]*VLOOKUP(Target_AM[[#This Row],[NIPNAS]],Target_CC[],COLUMN(AH$2)+9,0)</f>
        <v>336788882.89549631</v>
      </c>
      <c r="AW490" s="22">
        <f>Target_AM[[#This Row],[PROPORSI]]*VLOOKUP(Target_AM[[#This Row],[NIPNAS]],Target_CC[],COLUMN(AI$2)+9,0)</f>
        <v>332477993.76994205</v>
      </c>
      <c r="AX490" s="22">
        <f>Target_AM[[#This Row],[PROPORSI]]*VLOOKUP(Target_AM[[#This Row],[NIPNAS]],Target_CC[],COLUMN(AJ$2)+9,0)</f>
        <v>339166929.32483226</v>
      </c>
      <c r="AY490" s="22">
        <f>Target_AM[[#This Row],[PROPORSI]]*VLOOKUP(Target_AM[[#This Row],[NIPNAS]],Target_CC[],COLUMN(AK$2)+9,0)</f>
        <v>336692270.12848395</v>
      </c>
      <c r="AZ490" s="22">
        <f>Target_AM[[#This Row],[PROPORSI]]*VLOOKUP(Target_AM[[#This Row],[NIPNAS]],Target_CC[],COLUMN(AL$2)+9,0)</f>
        <v>317675504.1399858</v>
      </c>
      <c r="BA490" s="22">
        <f>Target_AM[[#This Row],[PROPORSI]]*VLOOKUP(Target_AM[[#This Row],[NIPNAS]],Target_CC[],COLUMN(AM$2)+9,0)</f>
        <v>3876648616.4987011</v>
      </c>
      <c r="BB490" s="22">
        <f>Target_AM[[#This Row],[PROPORSI]]*VLOOKUP(Target_AM[[#This Row],[NIPNAS]],Target_CC[],COLUMN(AN$2)+9,0)</f>
        <v>19766328.931320902</v>
      </c>
      <c r="BC490" s="22">
        <f>Target_AM[[#This Row],[PROPORSI]]*VLOOKUP(Target_AM[[#This Row],[NIPNAS]],Target_CC[],COLUMN(AO$2)+9,0)</f>
        <v>20568353.283038657</v>
      </c>
      <c r="BD490" s="22">
        <f>Target_AM[[#This Row],[PROPORSI]]*VLOOKUP(Target_AM[[#This Row],[NIPNAS]],Target_CC[],COLUMN(AP$2)+9,0)</f>
        <v>20800670.706977334</v>
      </c>
      <c r="BE490" s="22">
        <f>Target_AM[[#This Row],[PROPORSI]]*VLOOKUP(Target_AM[[#This Row],[NIPNAS]],Target_CC[],COLUMN(AQ$2)+9,0)</f>
        <v>20165603.534304067</v>
      </c>
      <c r="BF490" s="22">
        <f>Target_AM[[#This Row],[PROPORSI]]*VLOOKUP(Target_AM[[#This Row],[NIPNAS]],Target_CC[],COLUMN(AR$2)+9,0)</f>
        <v>21203632.234805997</v>
      </c>
      <c r="BG490" s="22">
        <f>Target_AM[[#This Row],[PROPORSI]]*VLOOKUP(Target_AM[[#This Row],[NIPNAS]],Target_CC[],COLUMN(AS$2)+9,0)</f>
        <v>21071727.118517578</v>
      </c>
      <c r="BH490" s="22">
        <f>Target_AM[[#This Row],[PROPORSI]]*VLOOKUP(Target_AM[[#This Row],[NIPNAS]],Target_CC[],COLUMN(AT$2)+9,0)</f>
        <v>21760100.021186609</v>
      </c>
      <c r="BI490" s="22">
        <f>Target_AM[[#This Row],[PROPORSI]]*VLOOKUP(Target_AM[[#This Row],[NIPNAS]],Target_CC[],COLUMN(AU$2)+9,0)</f>
        <v>22066012.517559744</v>
      </c>
      <c r="BJ490" s="22">
        <f>Target_AM[[#This Row],[PROPORSI]]*VLOOKUP(Target_AM[[#This Row],[NIPNAS]],Target_CC[],COLUMN(AV$2)+9,0)</f>
        <v>21722995.414264325</v>
      </c>
      <c r="BK490" s="22">
        <f>Target_AM[[#This Row],[PROPORSI]]*VLOOKUP(Target_AM[[#This Row],[NIPNAS]],Target_CC[],COLUMN(AW$2)+9,0)</f>
        <v>22092290.796190105</v>
      </c>
      <c r="BL490" s="22">
        <f>Target_AM[[#This Row],[PROPORSI]]*VLOOKUP(Target_AM[[#This Row],[NIPNAS]],Target_CC[],COLUMN(AX$2)+9,0)</f>
        <v>22499566.793788105</v>
      </c>
      <c r="BM490" s="22">
        <f>Target_AM[[#This Row],[PROPORSI]]*VLOOKUP(Target_AM[[#This Row],[NIPNAS]],Target_CC[],COLUMN(AY$2)+9,0)</f>
        <v>21936805.889504068</v>
      </c>
      <c r="BN490" s="22">
        <f>Target_AM[[#This Row],[PROPORSI]]*VLOOKUP(Target_AM[[#This Row],[NIPNAS]],Target_CC[],COLUMN(AZ$2)+9,0)</f>
        <v>255654087.24145749</v>
      </c>
      <c r="BO490" s="22">
        <f>Target_AM[[#This Row],[PROPORSI]]*VLOOKUP(Target_AM[[#This Row],[NIPNAS]],Target_CC[],COLUMN(BA$2)+9,0)</f>
        <v>281246095</v>
      </c>
      <c r="BP490" s="22">
        <f>Target_AM[[#This Row],[PROPORSI]]*VLOOKUP(Target_AM[[#This Row],[NIPNAS]],Target_CC[],COLUMN(BB$2)+9,0)</f>
        <v>317265201</v>
      </c>
      <c r="BQ490" s="22">
        <f>Target_AM[[#This Row],[PROPORSI]]*VLOOKUP(Target_AM[[#This Row],[NIPNAS]],Target_CC[],COLUMN(BC$2)+9,0)</f>
        <v>282303705</v>
      </c>
      <c r="BR490" s="22">
        <f>Target_AM[[#This Row],[PROPORSI]]*VLOOKUP(Target_AM[[#This Row],[NIPNAS]],Target_CC[],COLUMN(BD$2)+9,0)</f>
        <v>269744864</v>
      </c>
      <c r="BS490" s="22">
        <f>Target_AM[[#This Row],[PROPORSI]]*VLOOKUP(Target_AM[[#This Row],[NIPNAS]],Target_CC[],COLUMN(BE$2)+9,0)</f>
        <v>269744864</v>
      </c>
      <c r="BT490" s="22">
        <f>Target_AM[[#This Row],[PROPORSI]]*VLOOKUP(Target_AM[[#This Row],[NIPNAS]],Target_CC[],COLUMN(BF$2)+9,0)</f>
        <v>269744864</v>
      </c>
      <c r="BU490" s="22">
        <f>Target_AM[[#This Row],[PROPORSI]]*VLOOKUP(Target_AM[[#This Row],[NIPNAS]],Target_CC[],COLUMN(BG$2)+9,0)</f>
        <v>269744864</v>
      </c>
      <c r="BV490" s="22">
        <f>Target_AM[[#This Row],[PROPORSI]]*VLOOKUP(Target_AM[[#This Row],[NIPNAS]],Target_CC[],COLUMN(BH$2)+9,0)</f>
        <v>269744864</v>
      </c>
      <c r="BW490" s="22">
        <f>Target_AM[[#This Row],[PROPORSI]]*VLOOKUP(Target_AM[[#This Row],[NIPNAS]],Target_CC[],COLUMN(BI$2)+9,0)</f>
        <v>269744864</v>
      </c>
      <c r="BX490" s="22">
        <f>Target_AM[[#This Row],[PROPORSI]]*VLOOKUP(Target_AM[[#This Row],[NIPNAS]],Target_CC[],COLUMN(BJ$2)+9,0)</f>
        <v>269744864</v>
      </c>
      <c r="BY490" s="22">
        <f>Target_AM[[#This Row],[PROPORSI]]*VLOOKUP(Target_AM[[#This Row],[NIPNAS]],Target_CC[],COLUMN(BK$2)+9,0)</f>
        <v>269744864</v>
      </c>
      <c r="BZ490" s="22">
        <f>Target_AM[[#This Row],[PROPORSI]]*VLOOKUP(Target_AM[[#This Row],[NIPNAS]],Target_CC[],COLUMN(BL$2)+9,0)</f>
        <v>269744864</v>
      </c>
      <c r="CA490" s="22">
        <f>Target_AM[[#This Row],[PROPORSI]]*VLOOKUP(Target_AM[[#This Row],[NIPNAS]],Target_CC[],COLUMN(BM$2)+9,0)</f>
        <v>3308518777</v>
      </c>
      <c r="CB490" s="22">
        <f>Target_AM[[#This Row],[PROPORSI]]*VLOOKUP(Target_AM[[#This Row],[NIPNAS]],Target_CC[],COLUMN(BN$2)+9,0)</f>
        <v>267365129</v>
      </c>
      <c r="CC490" s="22">
        <f>Target_AM[[#This Row],[PROPORSI]]*VLOOKUP(Target_AM[[#This Row],[NIPNAS]],Target_CC[],COLUMN(BO$2)+9,0)</f>
        <v>276014806</v>
      </c>
      <c r="CD490" s="22">
        <f>Target_AM[[#This Row],[PROPORSI]]*VLOOKUP(Target_AM[[#This Row],[NIPNAS]],Target_CC[],COLUMN(BP$2)+9,0)</f>
        <v>269049000</v>
      </c>
      <c r="CE490" s="22">
        <f>Target_AM[[#This Row],[PROPORSI]]*VLOOKUP(Target_AM[[#This Row],[NIPNAS]],Target_CC[],COLUMN(BQ$2)+9,0)</f>
        <v>255596550</v>
      </c>
      <c r="CF490" s="22">
        <f>Target_AM[[#This Row],[PROPORSI]]*VLOOKUP(Target_AM[[#This Row],[NIPNAS]],Target_CC[],COLUMN(BR$2)+9,0)</f>
        <v>255596550</v>
      </c>
      <c r="CG490" s="22">
        <f>Target_AM[[#This Row],[PROPORSI]]*VLOOKUP(Target_AM[[#This Row],[NIPNAS]],Target_CC[],COLUMN(BS$2)+9,0)</f>
        <v>255596550</v>
      </c>
      <c r="CH490" s="22">
        <f>Target_AM[[#This Row],[PROPORSI]]*VLOOKUP(Target_AM[[#This Row],[NIPNAS]],Target_CC[],COLUMN(BT$2)+9,0)</f>
        <v>255596550</v>
      </c>
      <c r="CI490" s="22">
        <f>Target_AM[[#This Row],[PROPORSI]]*VLOOKUP(Target_AM[[#This Row],[NIPNAS]],Target_CC[],COLUMN(BU$2)+9,0)</f>
        <v>255596550</v>
      </c>
      <c r="CJ490" s="22">
        <f>Target_AM[[#This Row],[PROPORSI]]*VLOOKUP(Target_AM[[#This Row],[NIPNAS]],Target_CC[],COLUMN(BV$2)+9,0)</f>
        <v>255596550</v>
      </c>
      <c r="CK490" s="22">
        <f>Target_AM[[#This Row],[PROPORSI]]*VLOOKUP(Target_AM[[#This Row],[NIPNAS]],Target_CC[],COLUMN(BW$2)+9,0)</f>
        <v>255596550</v>
      </c>
      <c r="CL490" s="22">
        <f>Target_AM[[#This Row],[PROPORSI]]*VLOOKUP(Target_AM[[#This Row],[NIPNAS]],Target_CC[],COLUMN(BX$2)+9,0)</f>
        <v>255596550</v>
      </c>
      <c r="CM490" s="22">
        <f>Target_AM[[#This Row],[PROPORSI]]*VLOOKUP(Target_AM[[#This Row],[NIPNAS]],Target_CC[],COLUMN(BY$2)+9,0)</f>
        <v>255596550</v>
      </c>
      <c r="CN490" s="22">
        <f>Target_AM[[#This Row],[PROPORSI]]*VLOOKUP(Target_AM[[#This Row],[NIPNAS]],Target_CC[],COLUMN(BZ$2)+9,0)</f>
        <v>3112797885</v>
      </c>
      <c r="CO490" s="22">
        <f>Target_AM[[#This Row],[PROPORSI]]*VLOOKUP(Target_AM[[#This Row],[NIPNAS]],Target_CC[],COLUMN(CA$2)+9,0)</f>
        <v>14665504</v>
      </c>
      <c r="CP490" s="22">
        <f>Target_AM[[#This Row],[PROPORSI]]*VLOOKUP(Target_AM[[#This Row],[NIPNAS]],Target_CC[],COLUMN(CB$2)+9,0)</f>
        <v>13849194</v>
      </c>
      <c r="CQ490" s="22">
        <f>Target_AM[[#This Row],[PROPORSI]]*VLOOKUP(Target_AM[[#This Row],[NIPNAS]],Target_CC[],COLUMN(CC$2)+9,0)</f>
        <v>14148314</v>
      </c>
      <c r="CR490" s="22">
        <f>Target_AM[[#This Row],[PROPORSI]]*VLOOKUP(Target_AM[[#This Row],[NIPNAS]],Target_CC[],COLUMN(CD$2)+9,0)</f>
        <v>14148314</v>
      </c>
      <c r="CS490" s="22">
        <f>Target_AM[[#This Row],[PROPORSI]]*VLOOKUP(Target_AM[[#This Row],[NIPNAS]],Target_CC[],COLUMN(CE$2)+9,0)</f>
        <v>14148314</v>
      </c>
      <c r="CT490" s="22">
        <f>Target_AM[[#This Row],[PROPORSI]]*VLOOKUP(Target_AM[[#This Row],[NIPNAS]],Target_CC[],COLUMN(CF$2)+9,0)</f>
        <v>14148314</v>
      </c>
      <c r="CU490" s="22">
        <f>Target_AM[[#This Row],[PROPORSI]]*VLOOKUP(Target_AM[[#This Row],[NIPNAS]],Target_CC[],COLUMN(CG$2)+9,0)</f>
        <v>14148314</v>
      </c>
      <c r="CV490" s="22">
        <f>Target_AM[[#This Row],[PROPORSI]]*VLOOKUP(Target_AM[[#This Row],[NIPNAS]],Target_CC[],COLUMN(CH$2)+9,0)</f>
        <v>14148314</v>
      </c>
      <c r="CW490" s="22">
        <f>Target_AM[[#This Row],[PROPORSI]]*VLOOKUP(Target_AM[[#This Row],[NIPNAS]],Target_CC[],COLUMN(CI$2)+9,0)</f>
        <v>14148314</v>
      </c>
      <c r="CX490" s="22">
        <f>Target_AM[[#This Row],[PROPORSI]]*VLOOKUP(Target_AM[[#This Row],[NIPNAS]],Target_CC[],COLUMN(CJ$2)+9,0)</f>
        <v>14148314</v>
      </c>
      <c r="CY490" s="22">
        <f>Target_AM[[#This Row],[PROPORSI]]*VLOOKUP(Target_AM[[#This Row],[NIPNAS]],Target_CC[],COLUMN(CK$2)+9,0)</f>
        <v>14148314</v>
      </c>
      <c r="CZ490" s="22">
        <f>Target_AM[[#This Row],[PROPORSI]]*VLOOKUP(Target_AM[[#This Row],[NIPNAS]],Target_CC[],COLUMN(CL$2)+9,0)</f>
        <v>14148314</v>
      </c>
      <c r="DA490" s="22">
        <f>Target_AM[[#This Row],[PROPORSI]]*VLOOKUP(Target_AM[[#This Row],[NIPNAS]],Target_CC[],COLUMN(CM$2)+9,0)</f>
        <v>169997838</v>
      </c>
      <c r="DB490" s="22">
        <f>Target_AM[[#This Row],[PROPORSI]]*VLOOKUP(Target_AM[[#This Row],[NIPNAS]],Target_CC[],COLUMN(CN$2)+9,0)</f>
        <v>0</v>
      </c>
      <c r="DC490" s="22">
        <f>Target_AM[[#This Row],[PROPORSI]]*VLOOKUP(Target_AM[[#This Row],[NIPNAS]],Target_CC[],COLUMN(CO$2)+9,0)</f>
        <v>38800000</v>
      </c>
      <c r="DD490" s="22">
        <f>Target_AM[[#This Row],[PROPORSI]]*VLOOKUP(Target_AM[[#This Row],[NIPNAS]],Target_CC[],COLUMN(CP$2)+9,0)</f>
        <v>0</v>
      </c>
      <c r="DE490" s="22">
        <f>Target_AM[[#This Row],[PROPORSI]]*VLOOKUP(Target_AM[[#This Row],[NIPNAS]],Target_CC[],COLUMN(CQ$2)+9,0)</f>
        <v>0</v>
      </c>
      <c r="DF490" s="22">
        <f>Target_AM[[#This Row],[PROPORSI]]*VLOOKUP(Target_AM[[#This Row],[NIPNAS]],Target_CC[],COLUMN(CR$2)+9,0)</f>
        <v>0</v>
      </c>
      <c r="DG490" s="22">
        <f>Target_AM[[#This Row],[PROPORSI]]*VLOOKUP(Target_AM[[#This Row],[NIPNAS]],Target_CC[],COLUMN(CS$2)+9,0)</f>
        <v>0</v>
      </c>
      <c r="DH490" s="22">
        <f>Target_AM[[#This Row],[PROPORSI]]*VLOOKUP(Target_AM[[#This Row],[NIPNAS]],Target_CC[],COLUMN(CT$2)+9,0)</f>
        <v>0</v>
      </c>
      <c r="DI490" s="22">
        <f>Target_AM[[#This Row],[PROPORSI]]*VLOOKUP(Target_AM[[#This Row],[NIPNAS]],Target_CC[],COLUMN(CU$2)+9,0)</f>
        <v>0</v>
      </c>
      <c r="DJ490" s="22">
        <f>Target_AM[[#This Row],[PROPORSI]]*VLOOKUP(Target_AM[[#This Row],[NIPNAS]],Target_CC[],COLUMN(CV$2)+9,0)</f>
        <v>0</v>
      </c>
      <c r="DK490" s="22">
        <f>Target_AM[[#This Row],[PROPORSI]]*VLOOKUP(Target_AM[[#This Row],[NIPNAS]],Target_CC[],COLUMN(CW$2)+9,0)</f>
        <v>0</v>
      </c>
      <c r="DL490" s="22">
        <f>Target_AM[[#This Row],[PROPORSI]]*VLOOKUP(Target_AM[[#This Row],[NIPNAS]],Target_CC[],COLUMN(CX$2)+9,0)</f>
        <v>0</v>
      </c>
      <c r="DM490" s="22">
        <f>Target_AM[[#This Row],[PROPORSI]]*VLOOKUP(Target_AM[[#This Row],[NIPNAS]],Target_CC[],COLUMN(CY$2)+9,0)</f>
        <v>0</v>
      </c>
      <c r="DN490" s="22">
        <f>Target_AM[[#This Row],[PROPORSI]]*VLOOKUP(Target_AM[[#This Row],[NIPNAS]],Target_CC[],COLUMN(CZ$2)+9,0)</f>
        <v>38800000</v>
      </c>
      <c r="DO490" s="22">
        <f>Target_AM[[#This Row],[PROPORSI]]*VLOOKUP(Target_AM[[#This Row],[NIPNAS]],Target_CC[],COLUMN(DA$2)+9,0)</f>
        <v>0</v>
      </c>
      <c r="DP490" s="22">
        <f>Target_AM[[#This Row],[PROPORSI]]*VLOOKUP(Target_AM[[#This Row],[NIPNAS]],Target_CC[],COLUMN(DB$2)+9,0)</f>
        <v>0</v>
      </c>
      <c r="DQ490" s="22">
        <f>Target_AM[[#This Row],[PROPORSI]]*VLOOKUP(Target_AM[[#This Row],[NIPNAS]],Target_CC[],COLUMN(DC$2)+9,0)</f>
        <v>0</v>
      </c>
      <c r="DR490" s="22">
        <f>Target_AM[[#This Row],[PROPORSI]]*VLOOKUP(Target_AM[[#This Row],[NIPNAS]],Target_CC[],COLUMN(DD$2)+9,0)</f>
        <v>0</v>
      </c>
      <c r="DS490" s="22">
        <f>Target_AM[[#This Row],[PROPORSI]]*VLOOKUP(Target_AM[[#This Row],[NIPNAS]],Target_CC[],COLUMN(DE$2)+9,0)</f>
        <v>0</v>
      </c>
      <c r="DT490" s="22">
        <f>Target_AM[[#This Row],[PROPORSI]]*VLOOKUP(Target_AM[[#This Row],[NIPNAS]],Target_CC[],COLUMN(DF$2)+9,0)</f>
        <v>0</v>
      </c>
      <c r="DU490" s="22">
        <f>Target_AM[[#This Row],[PROPORSI]]*VLOOKUP(Target_AM[[#This Row],[NIPNAS]],Target_CC[],COLUMN(DG$2)+9,0)</f>
        <v>0</v>
      </c>
      <c r="DV490" s="22">
        <f>Target_AM[[#This Row],[PROPORSI]]*VLOOKUP(Target_AM[[#This Row],[NIPNAS]],Target_CC[],COLUMN(DH$2)+9,0)</f>
        <v>0</v>
      </c>
      <c r="DW490" s="22">
        <f>Target_AM[[#This Row],[PROPORSI]]*VLOOKUP(Target_AM[[#This Row],[NIPNAS]],Target_CC[],COLUMN(DI$2)+9,0)</f>
        <v>0</v>
      </c>
      <c r="DX490" s="22">
        <f>Target_AM[[#This Row],[PROPORSI]]*VLOOKUP(Target_AM[[#This Row],[NIPNAS]],Target_CC[],COLUMN(DJ$2)+9,0)</f>
        <v>0</v>
      </c>
      <c r="DY490" s="22">
        <f>Target_AM[[#This Row],[PROPORSI]]*VLOOKUP(Target_AM[[#This Row],[NIPNAS]],Target_CC[],COLUMN(DK$2)+9,0)</f>
        <v>0</v>
      </c>
      <c r="DZ490" s="22">
        <f>Target_AM[[#This Row],[PROPORSI]]*VLOOKUP(Target_AM[[#This Row],[NIPNAS]],Target_CC[],COLUMN(DL$2)+9,0)</f>
        <v>0</v>
      </c>
      <c r="EA490" s="22">
        <f>Target_AM[[#This Row],[PROPORSI]]*VLOOKUP(Target_AM[[#This Row],[NIPNAS]],Target_CC[],COLUMN(DM$2)+9,0)</f>
        <v>0</v>
      </c>
    </row>
    <row r="491" spans="2:131" x14ac:dyDescent="0.3">
      <c r="B491">
        <v>826150</v>
      </c>
      <c r="C491" t="s">
        <v>1034</v>
      </c>
      <c r="D491">
        <v>1</v>
      </c>
      <c r="E491" s="8">
        <v>45658</v>
      </c>
      <c r="F491">
        <v>5587681</v>
      </c>
      <c r="G491" t="s">
        <v>827</v>
      </c>
      <c r="J491" t="s">
        <v>296</v>
      </c>
      <c r="K491" t="s">
        <v>26</v>
      </c>
      <c r="L491" t="s">
        <v>159</v>
      </c>
      <c r="M491" t="s">
        <v>29</v>
      </c>
      <c r="N491" s="23">
        <f>Target_AM[[#This Row],[PROPORSI]]*VLOOKUP(Target_AM[[#This Row],[NIPNAS]],Target_CC[],9,0)</f>
        <v>3165767066.200707</v>
      </c>
      <c r="O491" s="22">
        <f>Target_AM[[#This Row],[PROPORSI]]*VLOOKUP(Target_AM[[#This Row],[NIPNAS]],Target_CC[],COLUMN(A$2)+9,0)</f>
        <v>227966725.7545</v>
      </c>
      <c r="P491" s="22">
        <f>Target_AM[[#This Row],[PROPORSI]]*VLOOKUP(Target_AM[[#This Row],[NIPNAS]],Target_CC[],COLUMN(B$2)+9,0)</f>
        <v>226123864.06050003</v>
      </c>
      <c r="Q491" s="22">
        <f>Target_AM[[#This Row],[PROPORSI]]*VLOOKUP(Target_AM[[#This Row],[NIPNAS]],Target_CC[],COLUMN(C$2)+9,0)</f>
        <v>226439288.11449996</v>
      </c>
      <c r="R491" s="22">
        <f>Target_AM[[#This Row],[PROPORSI]]*VLOOKUP(Target_AM[[#This Row],[NIPNAS]],Target_CC[],COLUMN(D$2)+9,0)</f>
        <v>225934494.5185</v>
      </c>
      <c r="S491" s="22">
        <f>Target_AM[[#This Row],[PROPORSI]]*VLOOKUP(Target_AM[[#This Row],[NIPNAS]],Target_CC[],COLUMN(E$2)+9,0)</f>
        <v>224704168.04349998</v>
      </c>
      <c r="T491" s="22">
        <f>Target_AM[[#This Row],[PROPORSI]]*VLOOKUP(Target_AM[[#This Row],[NIPNAS]],Target_CC[],COLUMN(F$2)+9,0)</f>
        <v>223852580.6525</v>
      </c>
      <c r="U491" s="22">
        <f>Target_AM[[#This Row],[PROPORSI]]*VLOOKUP(Target_AM[[#This Row],[NIPNAS]],Target_CC[],COLUMN(G$2)+9,0)</f>
        <v>225855782.39199993</v>
      </c>
      <c r="V491" s="22">
        <f>Target_AM[[#This Row],[PROPORSI]]*VLOOKUP(Target_AM[[#This Row],[NIPNAS]],Target_CC[],COLUMN(H$2)+9,0)</f>
        <v>227259505.76449996</v>
      </c>
      <c r="W491" s="22">
        <f>Target_AM[[#This Row],[PROPORSI]]*VLOOKUP(Target_AM[[#This Row],[NIPNAS]],Target_CC[],COLUMN(I$2)+9,0)</f>
        <v>226896739.32499993</v>
      </c>
      <c r="X491" s="22">
        <f>Target_AM[[#This Row],[PROPORSI]]*VLOOKUP(Target_AM[[#This Row],[NIPNAS]],Target_CC[],COLUMN(J$2)+9,0)</f>
        <v>226944081.71049994</v>
      </c>
      <c r="Y491" s="22">
        <f>Target_AM[[#This Row],[PROPORSI]]*VLOOKUP(Target_AM[[#This Row],[NIPNAS]],Target_CC[],COLUMN(K$2)+9,0)</f>
        <v>227212163.37899998</v>
      </c>
      <c r="Z491" s="22">
        <f>Target_AM[[#This Row],[PROPORSI]]*VLOOKUP(Target_AM[[#This Row],[NIPNAS]],Target_CC[],COLUMN(L$2)+9,0)</f>
        <v>226533972.88549995</v>
      </c>
      <c r="AA491" s="22">
        <f>Target_AM[[#This Row],[PROPORSI]]*VLOOKUP(Target_AM[[#This Row],[NIPNAS]],Target_CC[],COLUMN(M$2)+9,0)</f>
        <v>2715723366.6004996</v>
      </c>
      <c r="AB491" s="22">
        <f>Target_AM[[#This Row],[PROPORSI]]*VLOOKUP(Target_AM[[#This Row],[NIPNAS]],Target_CC[],COLUMN(N$2)+9,0)</f>
        <v>0</v>
      </c>
      <c r="AC491" s="22">
        <f>Target_AM[[#This Row],[PROPORSI]]*VLOOKUP(Target_AM[[#This Row],[NIPNAS]],Target_CC[],COLUMN(O$2)+9,0)</f>
        <v>11950724.263759997</v>
      </c>
      <c r="AD491" s="22">
        <f>Target_AM[[#This Row],[PROPORSI]]*VLOOKUP(Target_AM[[#This Row],[NIPNAS]],Target_CC[],COLUMN(P$2)+9,0)</f>
        <v>11827387.134146826</v>
      </c>
      <c r="AE491" s="22">
        <f>Target_AM[[#This Row],[PROPORSI]]*VLOOKUP(Target_AM[[#This Row],[NIPNAS]],Target_CC[],COLUMN(Q$2)+9,0)</f>
        <v>9297635.5734425317</v>
      </c>
      <c r="AF491" s="22">
        <f>Target_AM[[#This Row],[PROPORSI]]*VLOOKUP(Target_AM[[#This Row],[NIPNAS]],Target_CC[],COLUMN(R$2)+9,0)</f>
        <v>10140840.16137453</v>
      </c>
      <c r="AG491" s="22">
        <f>Target_AM[[#This Row],[PROPORSI]]*VLOOKUP(Target_AM[[#This Row],[NIPNAS]],Target_CC[],COLUMN(S$2)+9,0)</f>
        <v>9886932.8458673004</v>
      </c>
      <c r="AH491" s="22">
        <f>Target_AM[[#This Row],[PROPORSI]]*VLOOKUP(Target_AM[[#This Row],[NIPNAS]],Target_CC[],COLUMN(T$2)+9,0)</f>
        <v>12288154.568081591</v>
      </c>
      <c r="AI491" s="22">
        <f>Target_AM[[#This Row],[PROPORSI]]*VLOOKUP(Target_AM[[#This Row],[NIPNAS]],Target_CC[],COLUMN(U$2)+9,0)</f>
        <v>10349068.613539482</v>
      </c>
      <c r="AJ491" s="22">
        <f>Target_AM[[#This Row],[PROPORSI]]*VLOOKUP(Target_AM[[#This Row],[NIPNAS]],Target_CC[],COLUMN(V$2)+9,0)</f>
        <v>12378878.988314027</v>
      </c>
      <c r="AK491" s="22">
        <f>Target_AM[[#This Row],[PROPORSI]]*VLOOKUP(Target_AM[[#This Row],[NIPNAS]],Target_CC[],COLUMN(W$2)+9,0)</f>
        <v>12467275.195482703</v>
      </c>
      <c r="AL491" s="22">
        <f>Target_AM[[#This Row],[PROPORSI]]*VLOOKUP(Target_AM[[#This Row],[NIPNAS]],Target_CC[],COLUMN(X$2)+9,0)</f>
        <v>10585903.080715967</v>
      </c>
      <c r="AM491" s="22">
        <f>Target_AM[[#This Row],[PROPORSI]]*VLOOKUP(Target_AM[[#This Row],[NIPNAS]],Target_CC[],COLUMN(Y$2)+9,0)</f>
        <v>10778419.087470157</v>
      </c>
      <c r="AN491" s="22">
        <f>Target_AM[[#This Row],[PROPORSI]]*VLOOKUP(Target_AM[[#This Row],[NIPNAS]],Target_CC[],COLUMN(Z$2)+9,0)</f>
        <v>121951219.51219513</v>
      </c>
      <c r="AO491" s="22">
        <f>Target_AM[[#This Row],[PROPORSI]]*VLOOKUP(Target_AM[[#This Row],[NIPNAS]],Target_CC[],COLUMN(AA$2)+9,0)</f>
        <v>227966725.7545</v>
      </c>
      <c r="AP491" s="22">
        <f>Target_AM[[#This Row],[PROPORSI]]*VLOOKUP(Target_AM[[#This Row],[NIPNAS]],Target_CC[],COLUMN(AB$2)+9,0)</f>
        <v>238074588.32426003</v>
      </c>
      <c r="AQ491" s="22">
        <f>Target_AM[[#This Row],[PROPORSI]]*VLOOKUP(Target_AM[[#This Row],[NIPNAS]],Target_CC[],COLUMN(AC$2)+9,0)</f>
        <v>238266675.2486468</v>
      </c>
      <c r="AR491" s="22">
        <f>Target_AM[[#This Row],[PROPORSI]]*VLOOKUP(Target_AM[[#This Row],[NIPNAS]],Target_CC[],COLUMN(AD$2)+9,0)</f>
        <v>235232130.09194252</v>
      </c>
      <c r="AS491" s="22">
        <f>Target_AM[[#This Row],[PROPORSI]]*VLOOKUP(Target_AM[[#This Row],[NIPNAS]],Target_CC[],COLUMN(AE$2)+9,0)</f>
        <v>234845008.20487452</v>
      </c>
      <c r="AT491" s="22">
        <f>Target_AM[[#This Row],[PROPORSI]]*VLOOKUP(Target_AM[[#This Row],[NIPNAS]],Target_CC[],COLUMN(AF$2)+9,0)</f>
        <v>233739513.49836731</v>
      </c>
      <c r="AU491" s="22">
        <f>Target_AM[[#This Row],[PROPORSI]]*VLOOKUP(Target_AM[[#This Row],[NIPNAS]],Target_CC[],COLUMN(AG$2)+9,0)</f>
        <v>238143936.96008152</v>
      </c>
      <c r="AV491" s="22">
        <f>Target_AM[[#This Row],[PROPORSI]]*VLOOKUP(Target_AM[[#This Row],[NIPNAS]],Target_CC[],COLUMN(AH$2)+9,0)</f>
        <v>237608574.37803945</v>
      </c>
      <c r="AW491" s="22">
        <f>Target_AM[[#This Row],[PROPORSI]]*VLOOKUP(Target_AM[[#This Row],[NIPNAS]],Target_CC[],COLUMN(AI$2)+9,0)</f>
        <v>239275618.31331396</v>
      </c>
      <c r="AX491" s="22">
        <f>Target_AM[[#This Row],[PROPORSI]]*VLOOKUP(Target_AM[[#This Row],[NIPNAS]],Target_CC[],COLUMN(AJ$2)+9,0)</f>
        <v>239411356.90598264</v>
      </c>
      <c r="AY491" s="22">
        <f>Target_AM[[#This Row],[PROPORSI]]*VLOOKUP(Target_AM[[#This Row],[NIPNAS]],Target_CC[],COLUMN(AK$2)+9,0)</f>
        <v>237798066.45971593</v>
      </c>
      <c r="AZ491" s="22">
        <f>Target_AM[[#This Row],[PROPORSI]]*VLOOKUP(Target_AM[[#This Row],[NIPNAS]],Target_CC[],COLUMN(AL$2)+9,0)</f>
        <v>237312391.9729701</v>
      </c>
      <c r="BA491" s="22">
        <f>Target_AM[[#This Row],[PROPORSI]]*VLOOKUP(Target_AM[[#This Row],[NIPNAS]],Target_CC[],COLUMN(AM$2)+9,0)</f>
        <v>2837674586.1126947</v>
      </c>
      <c r="BB491" s="22">
        <f>Target_AM[[#This Row],[PROPORSI]]*VLOOKUP(Target_AM[[#This Row],[NIPNAS]],Target_CC[],COLUMN(AN$2)+9,0)</f>
        <v>2077858.6558222419</v>
      </c>
      <c r="BC491" s="22">
        <f>Target_AM[[#This Row],[PROPORSI]]*VLOOKUP(Target_AM[[#This Row],[NIPNAS]],Target_CC[],COLUMN(AO$2)+9,0)</f>
        <v>2162168.3547646841</v>
      </c>
      <c r="BD491" s="22">
        <f>Target_AM[[#This Row],[PROPORSI]]*VLOOKUP(Target_AM[[#This Row],[NIPNAS]],Target_CC[],COLUMN(AP$2)+9,0)</f>
        <v>2186589.8228029101</v>
      </c>
      <c r="BE491" s="22">
        <f>Target_AM[[#This Row],[PROPORSI]]*VLOOKUP(Target_AM[[#This Row],[NIPNAS]],Target_CC[],COLUMN(AQ$2)+9,0)</f>
        <v>2119830.8496849039</v>
      </c>
      <c r="BF491" s="22">
        <f>Target_AM[[#This Row],[PROPORSI]]*VLOOKUP(Target_AM[[#This Row],[NIPNAS]],Target_CC[],COLUMN(AR$2)+9,0)</f>
        <v>2228949.5903384686</v>
      </c>
      <c r="BG491" s="22">
        <f>Target_AM[[#This Row],[PROPORSI]]*VLOOKUP(Target_AM[[#This Row],[NIPNAS]],Target_CC[],COLUMN(AS$2)+9,0)</f>
        <v>2215083.5766452109</v>
      </c>
      <c r="BH491" s="22">
        <f>Target_AM[[#This Row],[PROPORSI]]*VLOOKUP(Target_AM[[#This Row],[NIPNAS]],Target_CC[],COLUMN(AT$2)+9,0)</f>
        <v>2287446.107857462</v>
      </c>
      <c r="BI491" s="22">
        <f>Target_AM[[#This Row],[PROPORSI]]*VLOOKUP(Target_AM[[#This Row],[NIPNAS]],Target_CC[],COLUMN(AU$2)+9,0)</f>
        <v>2319603.9724119618</v>
      </c>
      <c r="BJ491" s="22">
        <f>Target_AM[[#This Row],[PROPORSI]]*VLOOKUP(Target_AM[[#This Row],[NIPNAS]],Target_CC[],COLUMN(AV$2)+9,0)</f>
        <v>2283545.6299825748</v>
      </c>
      <c r="BK491" s="22">
        <f>Target_AM[[#This Row],[PROPORSI]]*VLOOKUP(Target_AM[[#This Row],[NIPNAS]],Target_CC[],COLUMN(AW$2)+9,0)</f>
        <v>2322366.3745202101</v>
      </c>
      <c r="BL491" s="22">
        <f>Target_AM[[#This Row],[PROPORSI]]*VLOOKUP(Target_AM[[#This Row],[NIPNAS]],Target_CC[],COLUMN(AX$2)+9,0)</f>
        <v>2365179.6839545523</v>
      </c>
      <c r="BM491" s="22">
        <f>Target_AM[[#This Row],[PROPORSI]]*VLOOKUP(Target_AM[[#This Row],[NIPNAS]],Target_CC[],COLUMN(AY$2)+9,0)</f>
        <v>2306021.6268268041</v>
      </c>
      <c r="BN491" s="22">
        <f>Target_AM[[#This Row],[PROPORSI]]*VLOOKUP(Target_AM[[#This Row],[NIPNAS]],Target_CC[],COLUMN(AZ$2)+9,0)</f>
        <v>26874644.245611981</v>
      </c>
      <c r="BO491" s="22">
        <f>Target_AM[[#This Row],[PROPORSI]]*VLOOKUP(Target_AM[[#This Row],[NIPNAS]],Target_CC[],COLUMN(BA$2)+9,0)</f>
        <v>79646101</v>
      </c>
      <c r="BP491" s="22">
        <f>Target_AM[[#This Row],[PROPORSI]]*VLOOKUP(Target_AM[[#This Row],[NIPNAS]],Target_CC[],COLUMN(BB$2)+9,0)</f>
        <v>-134103354</v>
      </c>
      <c r="BQ491" s="22">
        <f>Target_AM[[#This Row],[PROPORSI]]*VLOOKUP(Target_AM[[#This Row],[NIPNAS]],Target_CC[],COLUMN(BC$2)+9,0)</f>
        <v>589727701</v>
      </c>
      <c r="BR491" s="22">
        <f>Target_AM[[#This Row],[PROPORSI]]*VLOOKUP(Target_AM[[#This Row],[NIPNAS]],Target_CC[],COLUMN(BD$2)+9,0)</f>
        <v>23497676</v>
      </c>
      <c r="BS491" s="22">
        <f>Target_AM[[#This Row],[PROPORSI]]*VLOOKUP(Target_AM[[#This Row],[NIPNAS]],Target_CC[],COLUMN(BE$2)+9,0)</f>
        <v>23497676</v>
      </c>
      <c r="BT491" s="22">
        <f>Target_AM[[#This Row],[PROPORSI]]*VLOOKUP(Target_AM[[#This Row],[NIPNAS]],Target_CC[],COLUMN(BF$2)+9,0)</f>
        <v>23497676</v>
      </c>
      <c r="BU491" s="22">
        <f>Target_AM[[#This Row],[PROPORSI]]*VLOOKUP(Target_AM[[#This Row],[NIPNAS]],Target_CC[],COLUMN(BG$2)+9,0)</f>
        <v>23497676</v>
      </c>
      <c r="BV491" s="22">
        <f>Target_AM[[#This Row],[PROPORSI]]*VLOOKUP(Target_AM[[#This Row],[NIPNAS]],Target_CC[],COLUMN(BH$2)+9,0)</f>
        <v>23497676</v>
      </c>
      <c r="BW491" s="22">
        <f>Target_AM[[#This Row],[PROPORSI]]*VLOOKUP(Target_AM[[#This Row],[NIPNAS]],Target_CC[],COLUMN(BI$2)+9,0)</f>
        <v>23497676</v>
      </c>
      <c r="BX491" s="22">
        <f>Target_AM[[#This Row],[PROPORSI]]*VLOOKUP(Target_AM[[#This Row],[NIPNAS]],Target_CC[],COLUMN(BJ$2)+9,0)</f>
        <v>23497676</v>
      </c>
      <c r="BY491" s="22">
        <f>Target_AM[[#This Row],[PROPORSI]]*VLOOKUP(Target_AM[[#This Row],[NIPNAS]],Target_CC[],COLUMN(BK$2)+9,0)</f>
        <v>23497676</v>
      </c>
      <c r="BZ491" s="22">
        <f>Target_AM[[#This Row],[PROPORSI]]*VLOOKUP(Target_AM[[#This Row],[NIPNAS]],Target_CC[],COLUMN(BL$2)+9,0)</f>
        <v>23497676</v>
      </c>
      <c r="CA491" s="22">
        <f>Target_AM[[#This Row],[PROPORSI]]*VLOOKUP(Target_AM[[#This Row],[NIPNAS]],Target_CC[],COLUMN(BM$2)+9,0)</f>
        <v>746749532</v>
      </c>
      <c r="CB491" s="22">
        <f>Target_AM[[#This Row],[PROPORSI]]*VLOOKUP(Target_AM[[#This Row],[NIPNAS]],Target_CC[],COLUMN(BN$2)+9,0)</f>
        <v>56795712</v>
      </c>
      <c r="CC491" s="22">
        <f>Target_AM[[#This Row],[PROPORSI]]*VLOOKUP(Target_AM[[#This Row],[NIPNAS]],Target_CC[],COLUMN(BO$2)+9,0)</f>
        <v>-170387136</v>
      </c>
      <c r="CD491" s="22">
        <f>Target_AM[[#This Row],[PROPORSI]]*VLOOKUP(Target_AM[[#This Row],[NIPNAS]],Target_CC[],COLUMN(BP$2)+9,0)</f>
        <v>0</v>
      </c>
      <c r="CE491" s="22">
        <f>Target_AM[[#This Row],[PROPORSI]]*VLOOKUP(Target_AM[[#This Row],[NIPNAS]],Target_CC[],COLUMN(BQ$2)+9,0)</f>
        <v>0</v>
      </c>
      <c r="CF491" s="22">
        <f>Target_AM[[#This Row],[PROPORSI]]*VLOOKUP(Target_AM[[#This Row],[NIPNAS]],Target_CC[],COLUMN(BR$2)+9,0)</f>
        <v>0</v>
      </c>
      <c r="CG491" s="22">
        <f>Target_AM[[#This Row],[PROPORSI]]*VLOOKUP(Target_AM[[#This Row],[NIPNAS]],Target_CC[],COLUMN(BS$2)+9,0)</f>
        <v>0</v>
      </c>
      <c r="CH491" s="22">
        <f>Target_AM[[#This Row],[PROPORSI]]*VLOOKUP(Target_AM[[#This Row],[NIPNAS]],Target_CC[],COLUMN(BT$2)+9,0)</f>
        <v>0</v>
      </c>
      <c r="CI491" s="22">
        <f>Target_AM[[#This Row],[PROPORSI]]*VLOOKUP(Target_AM[[#This Row],[NIPNAS]],Target_CC[],COLUMN(BU$2)+9,0)</f>
        <v>0</v>
      </c>
      <c r="CJ491" s="22">
        <f>Target_AM[[#This Row],[PROPORSI]]*VLOOKUP(Target_AM[[#This Row],[NIPNAS]],Target_CC[],COLUMN(BV$2)+9,0)</f>
        <v>0</v>
      </c>
      <c r="CK491" s="22">
        <f>Target_AM[[#This Row],[PROPORSI]]*VLOOKUP(Target_AM[[#This Row],[NIPNAS]],Target_CC[],COLUMN(BW$2)+9,0)</f>
        <v>0</v>
      </c>
      <c r="CL491" s="22">
        <f>Target_AM[[#This Row],[PROPORSI]]*VLOOKUP(Target_AM[[#This Row],[NIPNAS]],Target_CC[],COLUMN(BX$2)+9,0)</f>
        <v>0</v>
      </c>
      <c r="CM491" s="22">
        <f>Target_AM[[#This Row],[PROPORSI]]*VLOOKUP(Target_AM[[#This Row],[NIPNAS]],Target_CC[],COLUMN(BY$2)+9,0)</f>
        <v>0</v>
      </c>
      <c r="CN491" s="22">
        <f>Target_AM[[#This Row],[PROPORSI]]*VLOOKUP(Target_AM[[#This Row],[NIPNAS]],Target_CC[],COLUMN(BZ$2)+9,0)</f>
        <v>-113591424</v>
      </c>
      <c r="CO491" s="22">
        <f>Target_AM[[#This Row],[PROPORSI]]*VLOOKUP(Target_AM[[#This Row],[NIPNAS]],Target_CC[],COLUMN(CA$2)+9,0)</f>
        <v>24599481</v>
      </c>
      <c r="CP491" s="22">
        <f>Target_AM[[#This Row],[PROPORSI]]*VLOOKUP(Target_AM[[#This Row],[NIPNAS]],Target_CC[],COLUMN(CB$2)+9,0)</f>
        <v>23912351</v>
      </c>
      <c r="CQ491" s="22">
        <f>Target_AM[[#This Row],[PROPORSI]]*VLOOKUP(Target_AM[[#This Row],[NIPNAS]],Target_CC[],COLUMN(CC$2)+9,0)</f>
        <v>23497676</v>
      </c>
      <c r="CR491" s="22">
        <f>Target_AM[[#This Row],[PROPORSI]]*VLOOKUP(Target_AM[[#This Row],[NIPNAS]],Target_CC[],COLUMN(CD$2)+9,0)</f>
        <v>23497676</v>
      </c>
      <c r="CS491" s="22">
        <f>Target_AM[[#This Row],[PROPORSI]]*VLOOKUP(Target_AM[[#This Row],[NIPNAS]],Target_CC[],COLUMN(CE$2)+9,0)</f>
        <v>23497676</v>
      </c>
      <c r="CT491" s="22">
        <f>Target_AM[[#This Row],[PROPORSI]]*VLOOKUP(Target_AM[[#This Row],[NIPNAS]],Target_CC[],COLUMN(CF$2)+9,0)</f>
        <v>23497676</v>
      </c>
      <c r="CU491" s="22">
        <f>Target_AM[[#This Row],[PROPORSI]]*VLOOKUP(Target_AM[[#This Row],[NIPNAS]],Target_CC[],COLUMN(CG$2)+9,0)</f>
        <v>23497676</v>
      </c>
      <c r="CV491" s="22">
        <f>Target_AM[[#This Row],[PROPORSI]]*VLOOKUP(Target_AM[[#This Row],[NIPNAS]],Target_CC[],COLUMN(CH$2)+9,0)</f>
        <v>23497676</v>
      </c>
      <c r="CW491" s="22">
        <f>Target_AM[[#This Row],[PROPORSI]]*VLOOKUP(Target_AM[[#This Row],[NIPNAS]],Target_CC[],COLUMN(CI$2)+9,0)</f>
        <v>23497676</v>
      </c>
      <c r="CX491" s="22">
        <f>Target_AM[[#This Row],[PROPORSI]]*VLOOKUP(Target_AM[[#This Row],[NIPNAS]],Target_CC[],COLUMN(CJ$2)+9,0)</f>
        <v>23497676</v>
      </c>
      <c r="CY491" s="22">
        <f>Target_AM[[#This Row],[PROPORSI]]*VLOOKUP(Target_AM[[#This Row],[NIPNAS]],Target_CC[],COLUMN(CK$2)+9,0)</f>
        <v>23497676</v>
      </c>
      <c r="CZ491" s="22">
        <f>Target_AM[[#This Row],[PROPORSI]]*VLOOKUP(Target_AM[[#This Row],[NIPNAS]],Target_CC[],COLUMN(CL$2)+9,0)</f>
        <v>23497676</v>
      </c>
      <c r="DA491" s="22">
        <f>Target_AM[[#This Row],[PROPORSI]]*VLOOKUP(Target_AM[[#This Row],[NIPNAS]],Target_CC[],COLUMN(CM$2)+9,0)</f>
        <v>283488592</v>
      </c>
      <c r="DB491" s="22">
        <f>Target_AM[[#This Row],[PROPORSI]]*VLOOKUP(Target_AM[[#This Row],[NIPNAS]],Target_CC[],COLUMN(CN$2)+9,0)</f>
        <v>0</v>
      </c>
      <c r="DC491" s="22">
        <f>Target_AM[[#This Row],[PROPORSI]]*VLOOKUP(Target_AM[[#This Row],[NIPNAS]],Target_CC[],COLUMN(CO$2)+9,0)</f>
        <v>14520000</v>
      </c>
      <c r="DD491" s="22">
        <f>Target_AM[[#This Row],[PROPORSI]]*VLOOKUP(Target_AM[[#This Row],[NIPNAS]],Target_CC[],COLUMN(CP$2)+9,0)</f>
        <v>568464868</v>
      </c>
      <c r="DE491" s="22">
        <f>Target_AM[[#This Row],[PROPORSI]]*VLOOKUP(Target_AM[[#This Row],[NIPNAS]],Target_CC[],COLUMN(CQ$2)+9,0)</f>
        <v>0</v>
      </c>
      <c r="DF491" s="22">
        <f>Target_AM[[#This Row],[PROPORSI]]*VLOOKUP(Target_AM[[#This Row],[NIPNAS]],Target_CC[],COLUMN(CR$2)+9,0)</f>
        <v>0</v>
      </c>
      <c r="DG491" s="22">
        <f>Target_AM[[#This Row],[PROPORSI]]*VLOOKUP(Target_AM[[#This Row],[NIPNAS]],Target_CC[],COLUMN(CS$2)+9,0)</f>
        <v>0</v>
      </c>
      <c r="DH491" s="22">
        <f>Target_AM[[#This Row],[PROPORSI]]*VLOOKUP(Target_AM[[#This Row],[NIPNAS]],Target_CC[],COLUMN(CT$2)+9,0)</f>
        <v>0</v>
      </c>
      <c r="DI491" s="22">
        <f>Target_AM[[#This Row],[PROPORSI]]*VLOOKUP(Target_AM[[#This Row],[NIPNAS]],Target_CC[],COLUMN(CU$2)+9,0)</f>
        <v>0</v>
      </c>
      <c r="DJ491" s="22">
        <f>Target_AM[[#This Row],[PROPORSI]]*VLOOKUP(Target_AM[[#This Row],[NIPNAS]],Target_CC[],COLUMN(CV$2)+9,0)</f>
        <v>0</v>
      </c>
      <c r="DK491" s="22">
        <f>Target_AM[[#This Row],[PROPORSI]]*VLOOKUP(Target_AM[[#This Row],[NIPNAS]],Target_CC[],COLUMN(CW$2)+9,0)</f>
        <v>0</v>
      </c>
      <c r="DL491" s="22">
        <f>Target_AM[[#This Row],[PROPORSI]]*VLOOKUP(Target_AM[[#This Row],[NIPNAS]],Target_CC[],COLUMN(CX$2)+9,0)</f>
        <v>0</v>
      </c>
      <c r="DM491" s="22">
        <f>Target_AM[[#This Row],[PROPORSI]]*VLOOKUP(Target_AM[[#This Row],[NIPNAS]],Target_CC[],COLUMN(CY$2)+9,0)</f>
        <v>0</v>
      </c>
      <c r="DN491" s="22">
        <f>Target_AM[[#This Row],[PROPORSI]]*VLOOKUP(Target_AM[[#This Row],[NIPNAS]],Target_CC[],COLUMN(CZ$2)+9,0)</f>
        <v>582984868</v>
      </c>
      <c r="DO491" s="22">
        <f>Target_AM[[#This Row],[PROPORSI]]*VLOOKUP(Target_AM[[#This Row],[NIPNAS]],Target_CC[],COLUMN(DA$2)+9,0)</f>
        <v>0</v>
      </c>
      <c r="DP491" s="22">
        <f>Target_AM[[#This Row],[PROPORSI]]*VLOOKUP(Target_AM[[#This Row],[NIPNAS]],Target_CC[],COLUMN(DB$2)+9,0)</f>
        <v>0</v>
      </c>
      <c r="DQ491" s="22">
        <f>Target_AM[[#This Row],[PROPORSI]]*VLOOKUP(Target_AM[[#This Row],[NIPNAS]],Target_CC[],COLUMN(DC$2)+9,0)</f>
        <v>0</v>
      </c>
      <c r="DR491" s="22">
        <f>Target_AM[[#This Row],[PROPORSI]]*VLOOKUP(Target_AM[[#This Row],[NIPNAS]],Target_CC[],COLUMN(DD$2)+9,0)</f>
        <v>0</v>
      </c>
      <c r="DS491" s="22">
        <f>Target_AM[[#This Row],[PROPORSI]]*VLOOKUP(Target_AM[[#This Row],[NIPNAS]],Target_CC[],COLUMN(DE$2)+9,0)</f>
        <v>0</v>
      </c>
      <c r="DT491" s="22">
        <f>Target_AM[[#This Row],[PROPORSI]]*VLOOKUP(Target_AM[[#This Row],[NIPNAS]],Target_CC[],COLUMN(DF$2)+9,0)</f>
        <v>0</v>
      </c>
      <c r="DU491" s="22">
        <f>Target_AM[[#This Row],[PROPORSI]]*VLOOKUP(Target_AM[[#This Row],[NIPNAS]],Target_CC[],COLUMN(DG$2)+9,0)</f>
        <v>0</v>
      </c>
      <c r="DV491" s="22">
        <f>Target_AM[[#This Row],[PROPORSI]]*VLOOKUP(Target_AM[[#This Row],[NIPNAS]],Target_CC[],COLUMN(DH$2)+9,0)</f>
        <v>0</v>
      </c>
      <c r="DW491" s="22">
        <f>Target_AM[[#This Row],[PROPORSI]]*VLOOKUP(Target_AM[[#This Row],[NIPNAS]],Target_CC[],COLUMN(DI$2)+9,0)</f>
        <v>0</v>
      </c>
      <c r="DX491" s="22">
        <f>Target_AM[[#This Row],[PROPORSI]]*VLOOKUP(Target_AM[[#This Row],[NIPNAS]],Target_CC[],COLUMN(DJ$2)+9,0)</f>
        <v>0</v>
      </c>
      <c r="DY491" s="22">
        <f>Target_AM[[#This Row],[PROPORSI]]*VLOOKUP(Target_AM[[#This Row],[NIPNAS]],Target_CC[],COLUMN(DK$2)+9,0)</f>
        <v>0</v>
      </c>
      <c r="DZ491" s="22">
        <f>Target_AM[[#This Row],[PROPORSI]]*VLOOKUP(Target_AM[[#This Row],[NIPNAS]],Target_CC[],COLUMN(DL$2)+9,0)</f>
        <v>0</v>
      </c>
      <c r="EA491" s="22">
        <f>Target_AM[[#This Row],[PROPORSI]]*VLOOKUP(Target_AM[[#This Row],[NIPNAS]],Target_CC[],COLUMN(DM$2)+9,0)</f>
        <v>0</v>
      </c>
    </row>
    <row r="492" spans="2:131" x14ac:dyDescent="0.3">
      <c r="B492">
        <v>980067</v>
      </c>
      <c r="C492" t="s">
        <v>1073</v>
      </c>
      <c r="D492">
        <v>1</v>
      </c>
      <c r="E492" s="8">
        <v>45658</v>
      </c>
      <c r="F492">
        <v>3941838</v>
      </c>
      <c r="G492" t="s">
        <v>864</v>
      </c>
      <c r="J492" t="s">
        <v>296</v>
      </c>
      <c r="K492" t="s">
        <v>25</v>
      </c>
      <c r="L492" t="s">
        <v>159</v>
      </c>
      <c r="M492" t="s">
        <v>29</v>
      </c>
      <c r="N492" s="23">
        <f>Target_AM[[#This Row],[PROPORSI]]*VLOOKUP(Target_AM[[#This Row],[NIPNAS]],Target_CC[],9,0)</f>
        <v>3922225763.0836363</v>
      </c>
      <c r="O492" s="22">
        <f>Target_AM[[#This Row],[PROPORSI]]*VLOOKUP(Target_AM[[#This Row],[NIPNAS]],Target_CC[],COLUMN(A$2)+9,0)</f>
        <v>358145865.1455</v>
      </c>
      <c r="P492" s="22">
        <f>Target_AM[[#This Row],[PROPORSI]]*VLOOKUP(Target_AM[[#This Row],[NIPNAS]],Target_CC[],COLUMN(B$2)+9,0)</f>
        <v>354926841.74550003</v>
      </c>
      <c r="Q492" s="22">
        <f>Target_AM[[#This Row],[PROPORSI]]*VLOOKUP(Target_AM[[#This Row],[NIPNAS]],Target_CC[],COLUMN(C$2)+9,0)</f>
        <v>355503868.70550001</v>
      </c>
      <c r="R492" s="22">
        <f>Target_AM[[#This Row],[PROPORSI]]*VLOOKUP(Target_AM[[#This Row],[NIPNAS]],Target_CC[],COLUMN(D$2)+9,0)</f>
        <v>354725052.96750003</v>
      </c>
      <c r="S492" s="22">
        <f>Target_AM[[#This Row],[PROPORSI]]*VLOOKUP(Target_AM[[#This Row],[NIPNAS]],Target_CC[],COLUMN(E$2)+9,0)</f>
        <v>352691288.9205001</v>
      </c>
      <c r="T492" s="22">
        <f>Target_AM[[#This Row],[PROPORSI]]*VLOOKUP(Target_AM[[#This Row],[NIPNAS]],Target_CC[],COLUMN(F$2)+9,0)</f>
        <v>351061102.42950004</v>
      </c>
      <c r="U492" s="22">
        <f>Target_AM[[#This Row],[PROPORSI]]*VLOOKUP(Target_AM[[#This Row],[NIPNAS]],Target_CC[],COLUMN(G$2)+9,0)</f>
        <v>354400261.98000008</v>
      </c>
      <c r="V492" s="22">
        <f>Target_AM[[#This Row],[PROPORSI]]*VLOOKUP(Target_AM[[#This Row],[NIPNAS]],Target_CC[],COLUMN(H$2)+9,0)</f>
        <v>356859711.4034999</v>
      </c>
      <c r="W492" s="22">
        <f>Target_AM[[#This Row],[PROPORSI]]*VLOOKUP(Target_AM[[#This Row],[NIPNAS]],Target_CC[],COLUMN(I$2)+9,0)</f>
        <v>356232237.24900001</v>
      </c>
      <c r="X492" s="22">
        <f>Target_AM[[#This Row],[PROPORSI]]*VLOOKUP(Target_AM[[#This Row],[NIPNAS]],Target_CC[],COLUMN(J$2)+9,0)</f>
        <v>356282684.44349998</v>
      </c>
      <c r="Y492" s="22">
        <f>Target_AM[[#This Row],[PROPORSI]]*VLOOKUP(Target_AM[[#This Row],[NIPNAS]],Target_CC[],COLUMN(K$2)+9,0)</f>
        <v>356809264.20899987</v>
      </c>
      <c r="Z492" s="22">
        <f>Target_AM[[#This Row],[PROPORSI]]*VLOOKUP(Target_AM[[#This Row],[NIPNAS]],Target_CC[],COLUMN(L$2)+9,0)</f>
        <v>355604763.09450001</v>
      </c>
      <c r="AA492" s="22">
        <f>Target_AM[[#This Row],[PROPORSI]]*VLOOKUP(Target_AM[[#This Row],[NIPNAS]],Target_CC[],COLUMN(M$2)+9,0)</f>
        <v>4263242942.2935004</v>
      </c>
      <c r="AB492" s="22">
        <f>Target_AM[[#This Row],[PROPORSI]]*VLOOKUP(Target_AM[[#This Row],[NIPNAS]],Target_CC[],COLUMN(N$2)+9,0)</f>
        <v>0</v>
      </c>
      <c r="AC492" s="22">
        <f>Target_AM[[#This Row],[PROPORSI]]*VLOOKUP(Target_AM[[#This Row],[NIPNAS]],Target_CC[],COLUMN(O$2)+9,0)</f>
        <v>6908592.2431823779</v>
      </c>
      <c r="AD492" s="22">
        <f>Target_AM[[#This Row],[PROPORSI]]*VLOOKUP(Target_AM[[#This Row],[NIPNAS]],Target_CC[],COLUMN(P$2)+9,0)</f>
        <v>6837292.3020126335</v>
      </c>
      <c r="AE492" s="22">
        <f>Target_AM[[#This Row],[PROPORSI]]*VLOOKUP(Target_AM[[#This Row],[NIPNAS]],Target_CC[],COLUMN(Q$2)+9,0)</f>
        <v>5374868.6343142297</v>
      </c>
      <c r="AF492" s="22">
        <f>Target_AM[[#This Row],[PROPORSI]]*VLOOKUP(Target_AM[[#This Row],[NIPNAS]],Target_CC[],COLUMN(R$2)+9,0)</f>
        <v>5862316.6372162718</v>
      </c>
      <c r="AG492" s="22">
        <f>Target_AM[[#This Row],[PROPORSI]]*VLOOKUP(Target_AM[[#This Row],[NIPNAS]],Target_CC[],COLUMN(S$2)+9,0)</f>
        <v>5715535.3985494357</v>
      </c>
      <c r="AH492" s="22">
        <f>Target_AM[[#This Row],[PROPORSI]]*VLOOKUP(Target_AM[[#This Row],[NIPNAS]],Target_CC[],COLUMN(T$2)+9,0)</f>
        <v>7103657.2728492413</v>
      </c>
      <c r="AI492" s="22">
        <f>Target_AM[[#This Row],[PROPORSI]]*VLOOKUP(Target_AM[[#This Row],[NIPNAS]],Target_CC[],COLUMN(U$2)+9,0)</f>
        <v>5982691.3892134409</v>
      </c>
      <c r="AJ492" s="22">
        <f>Target_AM[[#This Row],[PROPORSI]]*VLOOKUP(Target_AM[[#This Row],[NIPNAS]],Target_CC[],COLUMN(V$2)+9,0)</f>
        <v>7156104.1381648183</v>
      </c>
      <c r="AK492" s="22">
        <f>Target_AM[[#This Row],[PROPORSI]]*VLOOKUP(Target_AM[[#This Row],[NIPNAS]],Target_CC[],COLUMN(W$2)+9,0)</f>
        <v>7207205.0871695708</v>
      </c>
      <c r="AL492" s="22">
        <f>Target_AM[[#This Row],[PROPORSI]]*VLOOKUP(Target_AM[[#This Row],[NIPNAS]],Target_CC[],COLUMN(X$2)+9,0)</f>
        <v>6119602.9877694696</v>
      </c>
      <c r="AM492" s="22">
        <f>Target_AM[[#This Row],[PROPORSI]]*VLOOKUP(Target_AM[[#This Row],[NIPNAS]],Target_CC[],COLUMN(Y$2)+9,0)</f>
        <v>6230894.5347582698</v>
      </c>
      <c r="AN492" s="22">
        <f>Target_AM[[#This Row],[PROPORSI]]*VLOOKUP(Target_AM[[#This Row],[NIPNAS]],Target_CC[],COLUMN(Z$2)+9,0)</f>
        <v>70498760.625199765</v>
      </c>
      <c r="AO492" s="22">
        <f>Target_AM[[#This Row],[PROPORSI]]*VLOOKUP(Target_AM[[#This Row],[NIPNAS]],Target_CC[],COLUMN(AA$2)+9,0)</f>
        <v>358145865.1455</v>
      </c>
      <c r="AP492" s="22">
        <f>Target_AM[[#This Row],[PROPORSI]]*VLOOKUP(Target_AM[[#This Row],[NIPNAS]],Target_CC[],COLUMN(AB$2)+9,0)</f>
        <v>361835433.98868239</v>
      </c>
      <c r="AQ492" s="22">
        <f>Target_AM[[#This Row],[PROPORSI]]*VLOOKUP(Target_AM[[#This Row],[NIPNAS]],Target_CC[],COLUMN(AC$2)+9,0)</f>
        <v>362341161.00751263</v>
      </c>
      <c r="AR492" s="22">
        <f>Target_AM[[#This Row],[PROPORSI]]*VLOOKUP(Target_AM[[#This Row],[NIPNAS]],Target_CC[],COLUMN(AD$2)+9,0)</f>
        <v>360099921.60181427</v>
      </c>
      <c r="AS492" s="22">
        <f>Target_AM[[#This Row],[PROPORSI]]*VLOOKUP(Target_AM[[#This Row],[NIPNAS]],Target_CC[],COLUMN(AE$2)+9,0)</f>
        <v>358553605.55771637</v>
      </c>
      <c r="AT492" s="22">
        <f>Target_AM[[#This Row],[PROPORSI]]*VLOOKUP(Target_AM[[#This Row],[NIPNAS]],Target_CC[],COLUMN(AF$2)+9,0)</f>
        <v>356776637.82804948</v>
      </c>
      <c r="AU492" s="22">
        <f>Target_AM[[#This Row],[PROPORSI]]*VLOOKUP(Target_AM[[#This Row],[NIPNAS]],Target_CC[],COLUMN(AG$2)+9,0)</f>
        <v>361503919.25284934</v>
      </c>
      <c r="AV492" s="22">
        <f>Target_AM[[#This Row],[PROPORSI]]*VLOOKUP(Target_AM[[#This Row],[NIPNAS]],Target_CC[],COLUMN(AH$2)+9,0)</f>
        <v>362842402.79271334</v>
      </c>
      <c r="AW492" s="22">
        <f>Target_AM[[#This Row],[PROPORSI]]*VLOOKUP(Target_AM[[#This Row],[NIPNAS]],Target_CC[],COLUMN(AI$2)+9,0)</f>
        <v>363388341.38716483</v>
      </c>
      <c r="AX492" s="22">
        <f>Target_AM[[#This Row],[PROPORSI]]*VLOOKUP(Target_AM[[#This Row],[NIPNAS]],Target_CC[],COLUMN(AJ$2)+9,0)</f>
        <v>363489889.53066957</v>
      </c>
      <c r="AY492" s="22">
        <f>Target_AM[[#This Row],[PROPORSI]]*VLOOKUP(Target_AM[[#This Row],[NIPNAS]],Target_CC[],COLUMN(AK$2)+9,0)</f>
        <v>362928867.19676936</v>
      </c>
      <c r="AZ492" s="22">
        <f>Target_AM[[#This Row],[PROPORSI]]*VLOOKUP(Target_AM[[#This Row],[NIPNAS]],Target_CC[],COLUMN(AL$2)+9,0)</f>
        <v>361835657.62925828</v>
      </c>
      <c r="BA492" s="22">
        <f>Target_AM[[#This Row],[PROPORSI]]*VLOOKUP(Target_AM[[#This Row],[NIPNAS]],Target_CC[],COLUMN(AM$2)+9,0)</f>
        <v>4333741702.9187002</v>
      </c>
      <c r="BB492" s="22">
        <f>Target_AM[[#This Row],[PROPORSI]]*VLOOKUP(Target_AM[[#This Row],[NIPNAS]],Target_CC[],COLUMN(AN$2)+9,0)</f>
        <v>0</v>
      </c>
      <c r="BC492" s="22">
        <f>Target_AM[[#This Row],[PROPORSI]]*VLOOKUP(Target_AM[[#This Row],[NIPNAS]],Target_CC[],COLUMN(AO$2)+9,0)</f>
        <v>0</v>
      </c>
      <c r="BD492" s="22">
        <f>Target_AM[[#This Row],[PROPORSI]]*VLOOKUP(Target_AM[[#This Row],[NIPNAS]],Target_CC[],COLUMN(AP$2)+9,0)</f>
        <v>0</v>
      </c>
      <c r="BE492" s="22">
        <f>Target_AM[[#This Row],[PROPORSI]]*VLOOKUP(Target_AM[[#This Row],[NIPNAS]],Target_CC[],COLUMN(AQ$2)+9,0)</f>
        <v>0</v>
      </c>
      <c r="BF492" s="22">
        <f>Target_AM[[#This Row],[PROPORSI]]*VLOOKUP(Target_AM[[#This Row],[NIPNAS]],Target_CC[],COLUMN(AR$2)+9,0)</f>
        <v>0</v>
      </c>
      <c r="BG492" s="22">
        <f>Target_AM[[#This Row],[PROPORSI]]*VLOOKUP(Target_AM[[#This Row],[NIPNAS]],Target_CC[],COLUMN(AS$2)+9,0)</f>
        <v>0</v>
      </c>
      <c r="BH492" s="22">
        <f>Target_AM[[#This Row],[PROPORSI]]*VLOOKUP(Target_AM[[#This Row],[NIPNAS]],Target_CC[],COLUMN(AT$2)+9,0)</f>
        <v>0</v>
      </c>
      <c r="BI492" s="22">
        <f>Target_AM[[#This Row],[PROPORSI]]*VLOOKUP(Target_AM[[#This Row],[NIPNAS]],Target_CC[],COLUMN(AU$2)+9,0)</f>
        <v>0</v>
      </c>
      <c r="BJ492" s="22">
        <f>Target_AM[[#This Row],[PROPORSI]]*VLOOKUP(Target_AM[[#This Row],[NIPNAS]],Target_CC[],COLUMN(AV$2)+9,0)</f>
        <v>0</v>
      </c>
      <c r="BK492" s="22">
        <f>Target_AM[[#This Row],[PROPORSI]]*VLOOKUP(Target_AM[[#This Row],[NIPNAS]],Target_CC[],COLUMN(AW$2)+9,0)</f>
        <v>0</v>
      </c>
      <c r="BL492" s="22">
        <f>Target_AM[[#This Row],[PROPORSI]]*VLOOKUP(Target_AM[[#This Row],[NIPNAS]],Target_CC[],COLUMN(AX$2)+9,0)</f>
        <v>0</v>
      </c>
      <c r="BM492" s="22">
        <f>Target_AM[[#This Row],[PROPORSI]]*VLOOKUP(Target_AM[[#This Row],[NIPNAS]],Target_CC[],COLUMN(AY$2)+9,0)</f>
        <v>0</v>
      </c>
      <c r="BN492" s="22">
        <f>Target_AM[[#This Row],[PROPORSI]]*VLOOKUP(Target_AM[[#This Row],[NIPNAS]],Target_CC[],COLUMN(AZ$2)+9,0)</f>
        <v>0</v>
      </c>
      <c r="BO492" s="22">
        <f>Target_AM[[#This Row],[PROPORSI]]*VLOOKUP(Target_AM[[#This Row],[NIPNAS]],Target_CC[],COLUMN(BA$2)+9,0)</f>
        <v>344021023</v>
      </c>
      <c r="BP492" s="22">
        <f>Target_AM[[#This Row],[PROPORSI]]*VLOOKUP(Target_AM[[#This Row],[NIPNAS]],Target_CC[],COLUMN(BB$2)+9,0)</f>
        <v>341799567</v>
      </c>
      <c r="BQ492" s="22">
        <f>Target_AM[[#This Row],[PROPORSI]]*VLOOKUP(Target_AM[[#This Row],[NIPNAS]],Target_CC[],COLUMN(BC$2)+9,0)</f>
        <v>343293295</v>
      </c>
      <c r="BR492" s="22">
        <f>Target_AM[[#This Row],[PROPORSI]]*VLOOKUP(Target_AM[[#This Row],[NIPNAS]],Target_CC[],COLUMN(BD$2)+9,0)</f>
        <v>330454477</v>
      </c>
      <c r="BS492" s="22">
        <f>Target_AM[[#This Row],[PROPORSI]]*VLOOKUP(Target_AM[[#This Row],[NIPNAS]],Target_CC[],COLUMN(BE$2)+9,0)</f>
        <v>330454477</v>
      </c>
      <c r="BT492" s="22">
        <f>Target_AM[[#This Row],[PROPORSI]]*VLOOKUP(Target_AM[[#This Row],[NIPNAS]],Target_CC[],COLUMN(BF$2)+9,0)</f>
        <v>330454477</v>
      </c>
      <c r="BU492" s="22">
        <f>Target_AM[[#This Row],[PROPORSI]]*VLOOKUP(Target_AM[[#This Row],[NIPNAS]],Target_CC[],COLUMN(BG$2)+9,0)</f>
        <v>330454477</v>
      </c>
      <c r="BV492" s="22">
        <f>Target_AM[[#This Row],[PROPORSI]]*VLOOKUP(Target_AM[[#This Row],[NIPNAS]],Target_CC[],COLUMN(BH$2)+9,0)</f>
        <v>330454477</v>
      </c>
      <c r="BW492" s="22">
        <f>Target_AM[[#This Row],[PROPORSI]]*VLOOKUP(Target_AM[[#This Row],[NIPNAS]],Target_CC[],COLUMN(BI$2)+9,0)</f>
        <v>330454477</v>
      </c>
      <c r="BX492" s="22">
        <f>Target_AM[[#This Row],[PROPORSI]]*VLOOKUP(Target_AM[[#This Row],[NIPNAS]],Target_CC[],COLUMN(BJ$2)+9,0)</f>
        <v>330454477</v>
      </c>
      <c r="BY492" s="22">
        <f>Target_AM[[#This Row],[PROPORSI]]*VLOOKUP(Target_AM[[#This Row],[NIPNAS]],Target_CC[],COLUMN(BK$2)+9,0)</f>
        <v>330454477</v>
      </c>
      <c r="BZ492" s="22">
        <f>Target_AM[[#This Row],[PROPORSI]]*VLOOKUP(Target_AM[[#This Row],[NIPNAS]],Target_CC[],COLUMN(BL$2)+9,0)</f>
        <v>330454477</v>
      </c>
      <c r="CA492" s="22">
        <f>Target_AM[[#This Row],[PROPORSI]]*VLOOKUP(Target_AM[[#This Row],[NIPNAS]],Target_CC[],COLUMN(BM$2)+9,0)</f>
        <v>4003204178</v>
      </c>
      <c r="CB492" s="22">
        <f>Target_AM[[#This Row],[PROPORSI]]*VLOOKUP(Target_AM[[#This Row],[NIPNAS]],Target_CC[],COLUMN(BN$2)+9,0)</f>
        <v>251917164</v>
      </c>
      <c r="CC492" s="22">
        <f>Target_AM[[#This Row],[PROPORSI]]*VLOOKUP(Target_AM[[#This Row],[NIPNAS]],Target_CC[],COLUMN(BO$2)+9,0)</f>
        <v>251272000</v>
      </c>
      <c r="CD492" s="22">
        <f>Target_AM[[#This Row],[PROPORSI]]*VLOOKUP(Target_AM[[#This Row],[NIPNAS]],Target_CC[],COLUMN(BP$2)+9,0)</f>
        <v>251272000</v>
      </c>
      <c r="CE492" s="22">
        <f>Target_AM[[#This Row],[PROPORSI]]*VLOOKUP(Target_AM[[#This Row],[NIPNAS]],Target_CC[],COLUMN(BQ$2)+9,0)</f>
        <v>238708400</v>
      </c>
      <c r="CF492" s="22">
        <f>Target_AM[[#This Row],[PROPORSI]]*VLOOKUP(Target_AM[[#This Row],[NIPNAS]],Target_CC[],COLUMN(BR$2)+9,0)</f>
        <v>238708400</v>
      </c>
      <c r="CG492" s="22">
        <f>Target_AM[[#This Row],[PROPORSI]]*VLOOKUP(Target_AM[[#This Row],[NIPNAS]],Target_CC[],COLUMN(BS$2)+9,0)</f>
        <v>238708400</v>
      </c>
      <c r="CH492" s="22">
        <f>Target_AM[[#This Row],[PROPORSI]]*VLOOKUP(Target_AM[[#This Row],[NIPNAS]],Target_CC[],COLUMN(BT$2)+9,0)</f>
        <v>238708400</v>
      </c>
      <c r="CI492" s="22">
        <f>Target_AM[[#This Row],[PROPORSI]]*VLOOKUP(Target_AM[[#This Row],[NIPNAS]],Target_CC[],COLUMN(BU$2)+9,0)</f>
        <v>238708400</v>
      </c>
      <c r="CJ492" s="22">
        <f>Target_AM[[#This Row],[PROPORSI]]*VLOOKUP(Target_AM[[#This Row],[NIPNAS]],Target_CC[],COLUMN(BV$2)+9,0)</f>
        <v>238708400</v>
      </c>
      <c r="CK492" s="22">
        <f>Target_AM[[#This Row],[PROPORSI]]*VLOOKUP(Target_AM[[#This Row],[NIPNAS]],Target_CC[],COLUMN(BW$2)+9,0)</f>
        <v>238708400</v>
      </c>
      <c r="CL492" s="22">
        <f>Target_AM[[#This Row],[PROPORSI]]*VLOOKUP(Target_AM[[#This Row],[NIPNAS]],Target_CC[],COLUMN(BX$2)+9,0)</f>
        <v>238708400</v>
      </c>
      <c r="CM492" s="22">
        <f>Target_AM[[#This Row],[PROPORSI]]*VLOOKUP(Target_AM[[#This Row],[NIPNAS]],Target_CC[],COLUMN(BY$2)+9,0)</f>
        <v>238708400</v>
      </c>
      <c r="CN492" s="22">
        <f>Target_AM[[#This Row],[PROPORSI]]*VLOOKUP(Target_AM[[#This Row],[NIPNAS]],Target_CC[],COLUMN(BZ$2)+9,0)</f>
        <v>2902836764</v>
      </c>
      <c r="CO492" s="22">
        <f>Target_AM[[#This Row],[PROPORSI]]*VLOOKUP(Target_AM[[#This Row],[NIPNAS]],Target_CC[],COLUMN(CA$2)+9,0)</f>
        <v>92338502</v>
      </c>
      <c r="CP492" s="22">
        <f>Target_AM[[#This Row],[PROPORSI]]*VLOOKUP(Target_AM[[#This Row],[NIPNAS]],Target_CC[],COLUMN(CB$2)+9,0)</f>
        <v>91080560</v>
      </c>
      <c r="CQ492" s="22">
        <f>Target_AM[[#This Row],[PROPORSI]]*VLOOKUP(Target_AM[[#This Row],[NIPNAS]],Target_CC[],COLUMN(CC$2)+9,0)</f>
        <v>91746077</v>
      </c>
      <c r="CR492" s="22">
        <f>Target_AM[[#This Row],[PROPORSI]]*VLOOKUP(Target_AM[[#This Row],[NIPNAS]],Target_CC[],COLUMN(CD$2)+9,0)</f>
        <v>91746077</v>
      </c>
      <c r="CS492" s="22">
        <f>Target_AM[[#This Row],[PROPORSI]]*VLOOKUP(Target_AM[[#This Row],[NIPNAS]],Target_CC[],COLUMN(CE$2)+9,0)</f>
        <v>91746077</v>
      </c>
      <c r="CT492" s="22">
        <f>Target_AM[[#This Row],[PROPORSI]]*VLOOKUP(Target_AM[[#This Row],[NIPNAS]],Target_CC[],COLUMN(CF$2)+9,0)</f>
        <v>91746077</v>
      </c>
      <c r="CU492" s="22">
        <f>Target_AM[[#This Row],[PROPORSI]]*VLOOKUP(Target_AM[[#This Row],[NIPNAS]],Target_CC[],COLUMN(CG$2)+9,0)</f>
        <v>91746077</v>
      </c>
      <c r="CV492" s="22">
        <f>Target_AM[[#This Row],[PROPORSI]]*VLOOKUP(Target_AM[[#This Row],[NIPNAS]],Target_CC[],COLUMN(CH$2)+9,0)</f>
        <v>91746077</v>
      </c>
      <c r="CW492" s="22">
        <f>Target_AM[[#This Row],[PROPORSI]]*VLOOKUP(Target_AM[[#This Row],[NIPNAS]],Target_CC[],COLUMN(CI$2)+9,0)</f>
        <v>91746077</v>
      </c>
      <c r="CX492" s="22">
        <f>Target_AM[[#This Row],[PROPORSI]]*VLOOKUP(Target_AM[[#This Row],[NIPNAS]],Target_CC[],COLUMN(CJ$2)+9,0)</f>
        <v>91746077</v>
      </c>
      <c r="CY492" s="22">
        <f>Target_AM[[#This Row],[PROPORSI]]*VLOOKUP(Target_AM[[#This Row],[NIPNAS]],Target_CC[],COLUMN(CK$2)+9,0)</f>
        <v>91746077</v>
      </c>
      <c r="CZ492" s="22">
        <f>Target_AM[[#This Row],[PROPORSI]]*VLOOKUP(Target_AM[[#This Row],[NIPNAS]],Target_CC[],COLUMN(CL$2)+9,0)</f>
        <v>91746077</v>
      </c>
      <c r="DA492" s="22">
        <f>Target_AM[[#This Row],[PROPORSI]]*VLOOKUP(Target_AM[[#This Row],[NIPNAS]],Target_CC[],COLUMN(CM$2)+9,0)</f>
        <v>1100879832</v>
      </c>
      <c r="DB492" s="22">
        <f>Target_AM[[#This Row],[PROPORSI]]*VLOOKUP(Target_AM[[#This Row],[NIPNAS]],Target_CC[],COLUMN(CN$2)+9,0)</f>
        <v>0</v>
      </c>
      <c r="DC492" s="22">
        <f>Target_AM[[#This Row],[PROPORSI]]*VLOOKUP(Target_AM[[#This Row],[NIPNAS]],Target_CC[],COLUMN(CO$2)+9,0)</f>
        <v>21000000</v>
      </c>
      <c r="DD492" s="22">
        <f>Target_AM[[#This Row],[PROPORSI]]*VLOOKUP(Target_AM[[#This Row],[NIPNAS]],Target_CC[],COLUMN(CP$2)+9,0)</f>
        <v>0</v>
      </c>
      <c r="DE492" s="22">
        <f>Target_AM[[#This Row],[PROPORSI]]*VLOOKUP(Target_AM[[#This Row],[NIPNAS]],Target_CC[],COLUMN(CQ$2)+9,0)</f>
        <v>0</v>
      </c>
      <c r="DF492" s="22">
        <f>Target_AM[[#This Row],[PROPORSI]]*VLOOKUP(Target_AM[[#This Row],[NIPNAS]],Target_CC[],COLUMN(CR$2)+9,0)</f>
        <v>0</v>
      </c>
      <c r="DG492" s="22">
        <f>Target_AM[[#This Row],[PROPORSI]]*VLOOKUP(Target_AM[[#This Row],[NIPNAS]],Target_CC[],COLUMN(CS$2)+9,0)</f>
        <v>0</v>
      </c>
      <c r="DH492" s="22">
        <f>Target_AM[[#This Row],[PROPORSI]]*VLOOKUP(Target_AM[[#This Row],[NIPNAS]],Target_CC[],COLUMN(CT$2)+9,0)</f>
        <v>0</v>
      </c>
      <c r="DI492" s="22">
        <f>Target_AM[[#This Row],[PROPORSI]]*VLOOKUP(Target_AM[[#This Row],[NIPNAS]],Target_CC[],COLUMN(CU$2)+9,0)</f>
        <v>0</v>
      </c>
      <c r="DJ492" s="22">
        <f>Target_AM[[#This Row],[PROPORSI]]*VLOOKUP(Target_AM[[#This Row],[NIPNAS]],Target_CC[],COLUMN(CV$2)+9,0)</f>
        <v>0</v>
      </c>
      <c r="DK492" s="22">
        <f>Target_AM[[#This Row],[PROPORSI]]*VLOOKUP(Target_AM[[#This Row],[NIPNAS]],Target_CC[],COLUMN(CW$2)+9,0)</f>
        <v>0</v>
      </c>
      <c r="DL492" s="22">
        <f>Target_AM[[#This Row],[PROPORSI]]*VLOOKUP(Target_AM[[#This Row],[NIPNAS]],Target_CC[],COLUMN(CX$2)+9,0)</f>
        <v>0</v>
      </c>
      <c r="DM492" s="22">
        <f>Target_AM[[#This Row],[PROPORSI]]*VLOOKUP(Target_AM[[#This Row],[NIPNAS]],Target_CC[],COLUMN(CY$2)+9,0)</f>
        <v>0</v>
      </c>
      <c r="DN492" s="22">
        <f>Target_AM[[#This Row],[PROPORSI]]*VLOOKUP(Target_AM[[#This Row],[NIPNAS]],Target_CC[],COLUMN(CZ$2)+9,0)</f>
        <v>21000000</v>
      </c>
      <c r="DO492" s="22">
        <f>Target_AM[[#This Row],[PROPORSI]]*VLOOKUP(Target_AM[[#This Row],[NIPNAS]],Target_CC[],COLUMN(DA$2)+9,0)</f>
        <v>0</v>
      </c>
      <c r="DP492" s="22">
        <f>Target_AM[[#This Row],[PROPORSI]]*VLOOKUP(Target_AM[[#This Row],[NIPNAS]],Target_CC[],COLUMN(DB$2)+9,0)</f>
        <v>0</v>
      </c>
      <c r="DQ492" s="22">
        <f>Target_AM[[#This Row],[PROPORSI]]*VLOOKUP(Target_AM[[#This Row],[NIPNAS]],Target_CC[],COLUMN(DC$2)+9,0)</f>
        <v>0</v>
      </c>
      <c r="DR492" s="22">
        <f>Target_AM[[#This Row],[PROPORSI]]*VLOOKUP(Target_AM[[#This Row],[NIPNAS]],Target_CC[],COLUMN(DD$2)+9,0)</f>
        <v>0</v>
      </c>
      <c r="DS492" s="22">
        <f>Target_AM[[#This Row],[PROPORSI]]*VLOOKUP(Target_AM[[#This Row],[NIPNAS]],Target_CC[],COLUMN(DE$2)+9,0)</f>
        <v>0</v>
      </c>
      <c r="DT492" s="22">
        <f>Target_AM[[#This Row],[PROPORSI]]*VLOOKUP(Target_AM[[#This Row],[NIPNAS]],Target_CC[],COLUMN(DF$2)+9,0)</f>
        <v>0</v>
      </c>
      <c r="DU492" s="22">
        <f>Target_AM[[#This Row],[PROPORSI]]*VLOOKUP(Target_AM[[#This Row],[NIPNAS]],Target_CC[],COLUMN(DG$2)+9,0)</f>
        <v>0</v>
      </c>
      <c r="DV492" s="22">
        <f>Target_AM[[#This Row],[PROPORSI]]*VLOOKUP(Target_AM[[#This Row],[NIPNAS]],Target_CC[],COLUMN(DH$2)+9,0)</f>
        <v>0</v>
      </c>
      <c r="DW492" s="22">
        <f>Target_AM[[#This Row],[PROPORSI]]*VLOOKUP(Target_AM[[#This Row],[NIPNAS]],Target_CC[],COLUMN(DI$2)+9,0)</f>
        <v>0</v>
      </c>
      <c r="DX492" s="22">
        <f>Target_AM[[#This Row],[PROPORSI]]*VLOOKUP(Target_AM[[#This Row],[NIPNAS]],Target_CC[],COLUMN(DJ$2)+9,0)</f>
        <v>0</v>
      </c>
      <c r="DY492" s="22">
        <f>Target_AM[[#This Row],[PROPORSI]]*VLOOKUP(Target_AM[[#This Row],[NIPNAS]],Target_CC[],COLUMN(DK$2)+9,0)</f>
        <v>0</v>
      </c>
      <c r="DZ492" s="22">
        <f>Target_AM[[#This Row],[PROPORSI]]*VLOOKUP(Target_AM[[#This Row],[NIPNAS]],Target_CC[],COLUMN(DL$2)+9,0)</f>
        <v>0</v>
      </c>
      <c r="EA492" s="22">
        <f>Target_AM[[#This Row],[PROPORSI]]*VLOOKUP(Target_AM[[#This Row],[NIPNAS]],Target_CC[],COLUMN(DM$2)+9,0)</f>
        <v>0</v>
      </c>
    </row>
    <row r="493" spans="2:131" x14ac:dyDescent="0.3">
      <c r="B493">
        <v>402460</v>
      </c>
      <c r="C493" t="s">
        <v>991</v>
      </c>
      <c r="D493">
        <v>1</v>
      </c>
      <c r="E493" s="8">
        <v>45658</v>
      </c>
      <c r="F493">
        <v>5587682</v>
      </c>
      <c r="G493" t="s">
        <v>703</v>
      </c>
      <c r="J493" t="s">
        <v>296</v>
      </c>
      <c r="K493" t="s">
        <v>26</v>
      </c>
      <c r="L493" t="s">
        <v>159</v>
      </c>
      <c r="M493" t="s">
        <v>29</v>
      </c>
      <c r="N493" s="23">
        <f>Target_AM[[#This Row],[PROPORSI]]*VLOOKUP(Target_AM[[#This Row],[NIPNAS]],Target_CC[],9,0)</f>
        <v>3586951748.2633677</v>
      </c>
      <c r="O493" s="22">
        <f>Target_AM[[#This Row],[PROPORSI]]*VLOOKUP(Target_AM[[#This Row],[NIPNAS]],Target_CC[],COLUMN(A$2)+9,0)</f>
        <v>72061866.377499983</v>
      </c>
      <c r="P493" s="22">
        <f>Target_AM[[#This Row],[PROPORSI]]*VLOOKUP(Target_AM[[#This Row],[NIPNAS]],Target_CC[],COLUMN(B$2)+9,0)</f>
        <v>71312163.063999996</v>
      </c>
      <c r="Q493" s="22">
        <f>Target_AM[[#This Row],[PROPORSI]]*VLOOKUP(Target_AM[[#This Row],[NIPNAS]],Target_CC[],COLUMN(C$2)+9,0)</f>
        <v>71423938.857499987</v>
      </c>
      <c r="R493" s="22">
        <f>Target_AM[[#This Row],[PROPORSI]]*VLOOKUP(Target_AM[[#This Row],[NIPNAS]],Target_CC[],COLUMN(D$2)+9,0)</f>
        <v>71153235.093999997</v>
      </c>
      <c r="S493" s="22">
        <f>Target_AM[[#This Row],[PROPORSI]]*VLOOKUP(Target_AM[[#This Row],[NIPNAS]],Target_CC[],COLUMN(E$2)+9,0)</f>
        <v>70579515.75850001</v>
      </c>
      <c r="T493" s="22">
        <f>Target_AM[[#This Row],[PROPORSI]]*VLOOKUP(Target_AM[[#This Row],[NIPNAS]],Target_CC[],COLUMN(F$2)+9,0)</f>
        <v>70323652.362999991</v>
      </c>
      <c r="U493" s="22">
        <f>Target_AM[[#This Row],[PROPORSI]]*VLOOKUP(Target_AM[[#This Row],[NIPNAS]],Target_CC[],COLUMN(G$2)+9,0)</f>
        <v>71240119.263000011</v>
      </c>
      <c r="V493" s="22">
        <f>Target_AM[[#This Row],[PROPORSI]]*VLOOKUP(Target_AM[[#This Row],[NIPNAS]],Target_CC[],COLUMN(H$2)+9,0)</f>
        <v>71806418.414500013</v>
      </c>
      <c r="W493" s="22">
        <f>Target_AM[[#This Row],[PROPORSI]]*VLOOKUP(Target_AM[[#This Row],[NIPNAS]],Target_CC[],COLUMN(I$2)+9,0)</f>
        <v>71654910.628500015</v>
      </c>
      <c r="X493" s="22">
        <f>Target_AM[[#This Row],[PROPORSI]]*VLOOKUP(Target_AM[[#This Row],[NIPNAS]],Target_CC[],COLUMN(J$2)+9,0)</f>
        <v>71694642.621000007</v>
      </c>
      <c r="Y493" s="22">
        <f>Target_AM[[#This Row],[PROPORSI]]*VLOOKUP(Target_AM[[#This Row],[NIPNAS]],Target_CC[],COLUMN(K$2)+9,0)</f>
        <v>71766686.422000006</v>
      </c>
      <c r="Z493" s="22">
        <f>Target_AM[[#This Row],[PROPORSI]]*VLOOKUP(Target_AM[[#This Row],[NIPNAS]],Target_CC[],COLUMN(L$2)+9,0)</f>
        <v>71503402.842500001</v>
      </c>
      <c r="AA493" s="22">
        <f>Target_AM[[#This Row],[PROPORSI]]*VLOOKUP(Target_AM[[#This Row],[NIPNAS]],Target_CC[],COLUMN(M$2)+9,0)</f>
        <v>856520551.70600009</v>
      </c>
      <c r="AB493" s="22">
        <f>Target_AM[[#This Row],[PROPORSI]]*VLOOKUP(Target_AM[[#This Row],[NIPNAS]],Target_CC[],COLUMN(N$2)+9,0)</f>
        <v>0</v>
      </c>
      <c r="AC493" s="22">
        <f>Target_AM[[#This Row],[PROPORSI]]*VLOOKUP(Target_AM[[#This Row],[NIPNAS]],Target_CC[],COLUMN(O$2)+9,0)</f>
        <v>254313933.60961661</v>
      </c>
      <c r="AD493" s="22">
        <f>Target_AM[[#This Row],[PROPORSI]]*VLOOKUP(Target_AM[[#This Row],[NIPNAS]],Target_CC[],COLUMN(P$2)+9,0)</f>
        <v>251689293.47067863</v>
      </c>
      <c r="AE493" s="22">
        <f>Target_AM[[#This Row],[PROPORSI]]*VLOOKUP(Target_AM[[#This Row],[NIPNAS]],Target_CC[],COLUMN(Q$2)+9,0)</f>
        <v>197855646.55032358</v>
      </c>
      <c r="AF493" s="22">
        <f>Target_AM[[#This Row],[PROPORSI]]*VLOOKUP(Target_AM[[#This Row],[NIPNAS]],Target_CC[],COLUMN(R$2)+9,0)</f>
        <v>215799218.07468191</v>
      </c>
      <c r="AG493" s="22">
        <f>Target_AM[[#This Row],[PROPORSI]]*VLOOKUP(Target_AM[[#This Row],[NIPNAS]],Target_CC[],COLUMN(S$2)+9,0)</f>
        <v>210396016.8331711</v>
      </c>
      <c r="AH493" s="22">
        <f>Target_AM[[#This Row],[PROPORSI]]*VLOOKUP(Target_AM[[#This Row],[NIPNAS]],Target_CC[],COLUMN(T$2)+9,0)</f>
        <v>261494521.67416924</v>
      </c>
      <c r="AI493" s="22">
        <f>Target_AM[[#This Row],[PROPORSI]]*VLOOKUP(Target_AM[[#This Row],[NIPNAS]],Target_CC[],COLUMN(U$2)+9,0)</f>
        <v>220230363.46727502</v>
      </c>
      <c r="AJ493" s="22">
        <f>Target_AM[[#This Row],[PROPORSI]]*VLOOKUP(Target_AM[[#This Row],[NIPNAS]],Target_CC[],COLUMN(V$2)+9,0)</f>
        <v>263425156.47709319</v>
      </c>
      <c r="AK493" s="22">
        <f>Target_AM[[#This Row],[PROPORSI]]*VLOOKUP(Target_AM[[#This Row],[NIPNAS]],Target_CC[],COLUMN(W$2)+9,0)</f>
        <v>265306246.41483089</v>
      </c>
      <c r="AL493" s="22">
        <f>Target_AM[[#This Row],[PROPORSI]]*VLOOKUP(Target_AM[[#This Row],[NIPNAS]],Target_CC[],COLUMN(X$2)+9,0)</f>
        <v>225270250.89440235</v>
      </c>
      <c r="AM493" s="22">
        <f>Target_AM[[#This Row],[PROPORSI]]*VLOOKUP(Target_AM[[#This Row],[NIPNAS]],Target_CC[],COLUMN(Y$2)+9,0)</f>
        <v>229367032.13375708</v>
      </c>
      <c r="AN493" s="22">
        <f>Target_AM[[#This Row],[PROPORSI]]*VLOOKUP(Target_AM[[#This Row],[NIPNAS]],Target_CC[],COLUMN(Z$2)+9,0)</f>
        <v>2595147679.5999994</v>
      </c>
      <c r="AO493" s="22">
        <f>Target_AM[[#This Row],[PROPORSI]]*VLOOKUP(Target_AM[[#This Row],[NIPNAS]],Target_CC[],COLUMN(AA$2)+9,0)</f>
        <v>72061866.377499983</v>
      </c>
      <c r="AP493" s="22">
        <f>Target_AM[[#This Row],[PROPORSI]]*VLOOKUP(Target_AM[[#This Row],[NIPNAS]],Target_CC[],COLUMN(AB$2)+9,0)</f>
        <v>325626096.67361659</v>
      </c>
      <c r="AQ493" s="22">
        <f>Target_AM[[#This Row],[PROPORSI]]*VLOOKUP(Target_AM[[#This Row],[NIPNAS]],Target_CC[],COLUMN(AC$2)+9,0)</f>
        <v>323113232.32817864</v>
      </c>
      <c r="AR493" s="22">
        <f>Target_AM[[#This Row],[PROPORSI]]*VLOOKUP(Target_AM[[#This Row],[NIPNAS]],Target_CC[],COLUMN(AD$2)+9,0)</f>
        <v>269008881.64432359</v>
      </c>
      <c r="AS493" s="22">
        <f>Target_AM[[#This Row],[PROPORSI]]*VLOOKUP(Target_AM[[#This Row],[NIPNAS]],Target_CC[],COLUMN(AE$2)+9,0)</f>
        <v>286378733.83318192</v>
      </c>
      <c r="AT493" s="22">
        <f>Target_AM[[#This Row],[PROPORSI]]*VLOOKUP(Target_AM[[#This Row],[NIPNAS]],Target_CC[],COLUMN(AF$2)+9,0)</f>
        <v>280719669.1961711</v>
      </c>
      <c r="AU493" s="22">
        <f>Target_AM[[#This Row],[PROPORSI]]*VLOOKUP(Target_AM[[#This Row],[NIPNAS]],Target_CC[],COLUMN(AG$2)+9,0)</f>
        <v>332734640.93716925</v>
      </c>
      <c r="AV493" s="22">
        <f>Target_AM[[#This Row],[PROPORSI]]*VLOOKUP(Target_AM[[#This Row],[NIPNAS]],Target_CC[],COLUMN(AH$2)+9,0)</f>
        <v>292036781.88177502</v>
      </c>
      <c r="AW493" s="22">
        <f>Target_AM[[#This Row],[PROPORSI]]*VLOOKUP(Target_AM[[#This Row],[NIPNAS]],Target_CC[],COLUMN(AI$2)+9,0)</f>
        <v>335080067.1055932</v>
      </c>
      <c r="AX493" s="22">
        <f>Target_AM[[#This Row],[PROPORSI]]*VLOOKUP(Target_AM[[#This Row],[NIPNAS]],Target_CC[],COLUMN(AJ$2)+9,0)</f>
        <v>337000889.03583091</v>
      </c>
      <c r="AY493" s="22">
        <f>Target_AM[[#This Row],[PROPORSI]]*VLOOKUP(Target_AM[[#This Row],[NIPNAS]],Target_CC[],COLUMN(AK$2)+9,0)</f>
        <v>297036937.31640238</v>
      </c>
      <c r="AZ493" s="22">
        <f>Target_AM[[#This Row],[PROPORSI]]*VLOOKUP(Target_AM[[#This Row],[NIPNAS]],Target_CC[],COLUMN(AL$2)+9,0)</f>
        <v>300870434.97625709</v>
      </c>
      <c r="BA493" s="22">
        <f>Target_AM[[#This Row],[PROPORSI]]*VLOOKUP(Target_AM[[#This Row],[NIPNAS]],Target_CC[],COLUMN(AM$2)+9,0)</f>
        <v>3451668231.3059998</v>
      </c>
      <c r="BB493" s="22">
        <f>Target_AM[[#This Row],[PROPORSI]]*VLOOKUP(Target_AM[[#This Row],[NIPNAS]],Target_CC[],COLUMN(AN$2)+9,0)</f>
        <v>16834931.16463061</v>
      </c>
      <c r="BC493" s="22">
        <f>Target_AM[[#This Row],[PROPORSI]]*VLOOKUP(Target_AM[[#This Row],[NIPNAS]],Target_CC[],COLUMN(AO$2)+9,0)</f>
        <v>17518013.22809517</v>
      </c>
      <c r="BD493" s="22">
        <f>Target_AM[[#This Row],[PROPORSI]]*VLOOKUP(Target_AM[[#This Row],[NIPNAS]],Target_CC[],COLUMN(AP$2)+9,0)</f>
        <v>17715877.376462888</v>
      </c>
      <c r="BE493" s="22">
        <f>Target_AM[[#This Row],[PROPORSI]]*VLOOKUP(Target_AM[[#This Row],[NIPNAS]],Target_CC[],COLUMN(AQ$2)+9,0)</f>
        <v>17174992.310044199</v>
      </c>
      <c r="BF493" s="22">
        <f>Target_AM[[#This Row],[PROPORSI]]*VLOOKUP(Target_AM[[#This Row],[NIPNAS]],Target_CC[],COLUMN(AR$2)+9,0)</f>
        <v>18059078.66621986</v>
      </c>
      <c r="BG493" s="22">
        <f>Target_AM[[#This Row],[PROPORSI]]*VLOOKUP(Target_AM[[#This Row],[NIPNAS]],Target_CC[],COLUMN(AS$2)+9,0)</f>
        <v>17946735.420253765</v>
      </c>
      <c r="BH493" s="22">
        <f>Target_AM[[#This Row],[PROPORSI]]*VLOOKUP(Target_AM[[#This Row],[NIPNAS]],Target_CC[],COLUMN(AT$2)+9,0)</f>
        <v>18533020.838871237</v>
      </c>
      <c r="BI493" s="22">
        <f>Target_AM[[#This Row],[PROPORSI]]*VLOOKUP(Target_AM[[#This Row],[NIPNAS]],Target_CC[],COLUMN(AU$2)+9,0)</f>
        <v>18793565.71985222</v>
      </c>
      <c r="BJ493" s="22">
        <f>Target_AM[[#This Row],[PROPORSI]]*VLOOKUP(Target_AM[[#This Row],[NIPNAS]],Target_CC[],COLUMN(AV$2)+9,0)</f>
        <v>18501418.941240281</v>
      </c>
      <c r="BK493" s="22">
        <f>Target_AM[[#This Row],[PROPORSI]]*VLOOKUP(Target_AM[[#This Row],[NIPNAS]],Target_CC[],COLUMN(AW$2)+9,0)</f>
        <v>18815946.861712415</v>
      </c>
      <c r="BL493" s="22">
        <f>Target_AM[[#This Row],[PROPORSI]]*VLOOKUP(Target_AM[[#This Row],[NIPNAS]],Target_CC[],COLUMN(AX$2)+9,0)</f>
        <v>19162822.774199333</v>
      </c>
      <c r="BM493" s="22">
        <f>Target_AM[[#This Row],[PROPORSI]]*VLOOKUP(Target_AM[[#This Row],[NIPNAS]],Target_CC[],COLUMN(AY$2)+9,0)</f>
        <v>18683520.769326042</v>
      </c>
      <c r="BN493" s="22">
        <f>Target_AM[[#This Row],[PROPORSI]]*VLOOKUP(Target_AM[[#This Row],[NIPNAS]],Target_CC[],COLUMN(AZ$2)+9,0)</f>
        <v>217739924.07090804</v>
      </c>
      <c r="BO493" s="22">
        <f>Target_AM[[#This Row],[PROPORSI]]*VLOOKUP(Target_AM[[#This Row],[NIPNAS]],Target_CC[],COLUMN(BA$2)+9,0)</f>
        <v>5985727</v>
      </c>
      <c r="BP493" s="22">
        <f>Target_AM[[#This Row],[PROPORSI]]*VLOOKUP(Target_AM[[#This Row],[NIPNAS]],Target_CC[],COLUMN(BB$2)+9,0)</f>
        <v>922911201</v>
      </c>
      <c r="BQ493" s="22">
        <f>Target_AM[[#This Row],[PROPORSI]]*VLOOKUP(Target_AM[[#This Row],[NIPNAS]],Target_CC[],COLUMN(BC$2)+9,0)</f>
        <v>46663100</v>
      </c>
      <c r="BR493" s="22">
        <f>Target_AM[[#This Row],[PROPORSI]]*VLOOKUP(Target_AM[[#This Row],[NIPNAS]],Target_CC[],COLUMN(BD$2)+9,0)</f>
        <v>6501750</v>
      </c>
      <c r="BS493" s="22">
        <f>Target_AM[[#This Row],[PROPORSI]]*VLOOKUP(Target_AM[[#This Row],[NIPNAS]],Target_CC[],COLUMN(BE$2)+9,0)</f>
        <v>6501750</v>
      </c>
      <c r="BT493" s="22">
        <f>Target_AM[[#This Row],[PROPORSI]]*VLOOKUP(Target_AM[[#This Row],[NIPNAS]],Target_CC[],COLUMN(BF$2)+9,0)</f>
        <v>6501750</v>
      </c>
      <c r="BU493" s="22">
        <f>Target_AM[[#This Row],[PROPORSI]]*VLOOKUP(Target_AM[[#This Row],[NIPNAS]],Target_CC[],COLUMN(BG$2)+9,0)</f>
        <v>6501750</v>
      </c>
      <c r="BV493" s="22">
        <f>Target_AM[[#This Row],[PROPORSI]]*VLOOKUP(Target_AM[[#This Row],[NIPNAS]],Target_CC[],COLUMN(BH$2)+9,0)</f>
        <v>6501750</v>
      </c>
      <c r="BW493" s="22">
        <f>Target_AM[[#This Row],[PROPORSI]]*VLOOKUP(Target_AM[[#This Row],[NIPNAS]],Target_CC[],COLUMN(BI$2)+9,0)</f>
        <v>6501750</v>
      </c>
      <c r="BX493" s="22">
        <f>Target_AM[[#This Row],[PROPORSI]]*VLOOKUP(Target_AM[[#This Row],[NIPNAS]],Target_CC[],COLUMN(BJ$2)+9,0)</f>
        <v>6501750</v>
      </c>
      <c r="BY493" s="22">
        <f>Target_AM[[#This Row],[PROPORSI]]*VLOOKUP(Target_AM[[#This Row],[NIPNAS]],Target_CC[],COLUMN(BK$2)+9,0)</f>
        <v>6501750</v>
      </c>
      <c r="BZ493" s="22">
        <f>Target_AM[[#This Row],[PROPORSI]]*VLOOKUP(Target_AM[[#This Row],[NIPNAS]],Target_CC[],COLUMN(BL$2)+9,0)</f>
        <v>6501750</v>
      </c>
      <c r="CA493" s="22">
        <f>Target_AM[[#This Row],[PROPORSI]]*VLOOKUP(Target_AM[[#This Row],[NIPNAS]],Target_CC[],COLUMN(BM$2)+9,0)</f>
        <v>1034075778</v>
      </c>
      <c r="CB493" s="22">
        <f>Target_AM[[#This Row],[PROPORSI]]*VLOOKUP(Target_AM[[#This Row],[NIPNAS]],Target_CC[],COLUMN(BN$2)+9,0)</f>
        <v>0</v>
      </c>
      <c r="CC493" s="22">
        <f>Target_AM[[#This Row],[PROPORSI]]*VLOOKUP(Target_AM[[#This Row],[NIPNAS]],Target_CC[],COLUMN(BO$2)+9,0)</f>
        <v>0</v>
      </c>
      <c r="CD493" s="22">
        <f>Target_AM[[#This Row],[PROPORSI]]*VLOOKUP(Target_AM[[#This Row],[NIPNAS]],Target_CC[],COLUMN(BP$2)+9,0)</f>
        <v>0</v>
      </c>
      <c r="CE493" s="22">
        <f>Target_AM[[#This Row],[PROPORSI]]*VLOOKUP(Target_AM[[#This Row],[NIPNAS]],Target_CC[],COLUMN(BQ$2)+9,0)</f>
        <v>0</v>
      </c>
      <c r="CF493" s="22">
        <f>Target_AM[[#This Row],[PROPORSI]]*VLOOKUP(Target_AM[[#This Row],[NIPNAS]],Target_CC[],COLUMN(BR$2)+9,0)</f>
        <v>0</v>
      </c>
      <c r="CG493" s="22">
        <f>Target_AM[[#This Row],[PROPORSI]]*VLOOKUP(Target_AM[[#This Row],[NIPNAS]],Target_CC[],COLUMN(BS$2)+9,0)</f>
        <v>0</v>
      </c>
      <c r="CH493" s="22">
        <f>Target_AM[[#This Row],[PROPORSI]]*VLOOKUP(Target_AM[[#This Row],[NIPNAS]],Target_CC[],COLUMN(BT$2)+9,0)</f>
        <v>0</v>
      </c>
      <c r="CI493" s="22">
        <f>Target_AM[[#This Row],[PROPORSI]]*VLOOKUP(Target_AM[[#This Row],[NIPNAS]],Target_CC[],COLUMN(BU$2)+9,0)</f>
        <v>0</v>
      </c>
      <c r="CJ493" s="22">
        <f>Target_AM[[#This Row],[PROPORSI]]*VLOOKUP(Target_AM[[#This Row],[NIPNAS]],Target_CC[],COLUMN(BV$2)+9,0)</f>
        <v>0</v>
      </c>
      <c r="CK493" s="22">
        <f>Target_AM[[#This Row],[PROPORSI]]*VLOOKUP(Target_AM[[#This Row],[NIPNAS]],Target_CC[],COLUMN(BW$2)+9,0)</f>
        <v>0</v>
      </c>
      <c r="CL493" s="22">
        <f>Target_AM[[#This Row],[PROPORSI]]*VLOOKUP(Target_AM[[#This Row],[NIPNAS]],Target_CC[],COLUMN(BX$2)+9,0)</f>
        <v>0</v>
      </c>
      <c r="CM493" s="22">
        <f>Target_AM[[#This Row],[PROPORSI]]*VLOOKUP(Target_AM[[#This Row],[NIPNAS]],Target_CC[],COLUMN(BY$2)+9,0)</f>
        <v>0</v>
      </c>
      <c r="CN493" s="22">
        <f>Target_AM[[#This Row],[PROPORSI]]*VLOOKUP(Target_AM[[#This Row],[NIPNAS]],Target_CC[],COLUMN(BZ$2)+9,0)</f>
        <v>0</v>
      </c>
      <c r="CO493" s="22">
        <f>Target_AM[[#This Row],[PROPORSI]]*VLOOKUP(Target_AM[[#This Row],[NIPNAS]],Target_CC[],COLUMN(CA$2)+9,0)</f>
        <v>6473500</v>
      </c>
      <c r="CP493" s="22">
        <f>Target_AM[[#This Row],[PROPORSI]]*VLOOKUP(Target_AM[[#This Row],[NIPNAS]],Target_CC[],COLUMN(CB$2)+9,0)</f>
        <v>6483154</v>
      </c>
      <c r="CQ493" s="22">
        <f>Target_AM[[#This Row],[PROPORSI]]*VLOOKUP(Target_AM[[#This Row],[NIPNAS]],Target_CC[],COLUMN(CC$2)+9,0)</f>
        <v>6501750</v>
      </c>
      <c r="CR493" s="22">
        <f>Target_AM[[#This Row],[PROPORSI]]*VLOOKUP(Target_AM[[#This Row],[NIPNAS]],Target_CC[],COLUMN(CD$2)+9,0)</f>
        <v>6501750</v>
      </c>
      <c r="CS493" s="22">
        <f>Target_AM[[#This Row],[PROPORSI]]*VLOOKUP(Target_AM[[#This Row],[NIPNAS]],Target_CC[],COLUMN(CE$2)+9,0)</f>
        <v>6501750</v>
      </c>
      <c r="CT493" s="22">
        <f>Target_AM[[#This Row],[PROPORSI]]*VLOOKUP(Target_AM[[#This Row],[NIPNAS]],Target_CC[],COLUMN(CF$2)+9,0)</f>
        <v>6501750</v>
      </c>
      <c r="CU493" s="22">
        <f>Target_AM[[#This Row],[PROPORSI]]*VLOOKUP(Target_AM[[#This Row],[NIPNAS]],Target_CC[],COLUMN(CG$2)+9,0)</f>
        <v>6501750</v>
      </c>
      <c r="CV493" s="22">
        <f>Target_AM[[#This Row],[PROPORSI]]*VLOOKUP(Target_AM[[#This Row],[NIPNAS]],Target_CC[],COLUMN(CH$2)+9,0)</f>
        <v>6501750</v>
      </c>
      <c r="CW493" s="22">
        <f>Target_AM[[#This Row],[PROPORSI]]*VLOOKUP(Target_AM[[#This Row],[NIPNAS]],Target_CC[],COLUMN(CI$2)+9,0)</f>
        <v>6501750</v>
      </c>
      <c r="CX493" s="22">
        <f>Target_AM[[#This Row],[PROPORSI]]*VLOOKUP(Target_AM[[#This Row],[NIPNAS]],Target_CC[],COLUMN(CJ$2)+9,0)</f>
        <v>6501750</v>
      </c>
      <c r="CY493" s="22">
        <f>Target_AM[[#This Row],[PROPORSI]]*VLOOKUP(Target_AM[[#This Row],[NIPNAS]],Target_CC[],COLUMN(CK$2)+9,0)</f>
        <v>6501750</v>
      </c>
      <c r="CZ493" s="22">
        <f>Target_AM[[#This Row],[PROPORSI]]*VLOOKUP(Target_AM[[#This Row],[NIPNAS]],Target_CC[],COLUMN(CL$2)+9,0)</f>
        <v>6501750</v>
      </c>
      <c r="DA493" s="22">
        <f>Target_AM[[#This Row],[PROPORSI]]*VLOOKUP(Target_AM[[#This Row],[NIPNAS]],Target_CC[],COLUMN(CM$2)+9,0)</f>
        <v>77974154</v>
      </c>
      <c r="DB493" s="22">
        <f>Target_AM[[#This Row],[PROPORSI]]*VLOOKUP(Target_AM[[#This Row],[NIPNAS]],Target_CC[],COLUMN(CN$2)+9,0)</f>
        <v>0</v>
      </c>
      <c r="DC493" s="22">
        <f>Target_AM[[#This Row],[PROPORSI]]*VLOOKUP(Target_AM[[#This Row],[NIPNAS]],Target_CC[],COLUMN(CO$2)+9,0)</f>
        <v>916926247</v>
      </c>
      <c r="DD493" s="22">
        <f>Target_AM[[#This Row],[PROPORSI]]*VLOOKUP(Target_AM[[#This Row],[NIPNAS]],Target_CC[],COLUMN(CP$2)+9,0)</f>
        <v>40684800</v>
      </c>
      <c r="DE493" s="22">
        <f>Target_AM[[#This Row],[PROPORSI]]*VLOOKUP(Target_AM[[#This Row],[NIPNAS]],Target_CC[],COLUMN(CQ$2)+9,0)</f>
        <v>0</v>
      </c>
      <c r="DF493" s="22">
        <f>Target_AM[[#This Row],[PROPORSI]]*VLOOKUP(Target_AM[[#This Row],[NIPNAS]],Target_CC[],COLUMN(CR$2)+9,0)</f>
        <v>0</v>
      </c>
      <c r="DG493" s="22">
        <f>Target_AM[[#This Row],[PROPORSI]]*VLOOKUP(Target_AM[[#This Row],[NIPNAS]],Target_CC[],COLUMN(CS$2)+9,0)</f>
        <v>0</v>
      </c>
      <c r="DH493" s="22">
        <f>Target_AM[[#This Row],[PROPORSI]]*VLOOKUP(Target_AM[[#This Row],[NIPNAS]],Target_CC[],COLUMN(CT$2)+9,0)</f>
        <v>0</v>
      </c>
      <c r="DI493" s="22">
        <f>Target_AM[[#This Row],[PROPORSI]]*VLOOKUP(Target_AM[[#This Row],[NIPNAS]],Target_CC[],COLUMN(CU$2)+9,0)</f>
        <v>0</v>
      </c>
      <c r="DJ493" s="22">
        <f>Target_AM[[#This Row],[PROPORSI]]*VLOOKUP(Target_AM[[#This Row],[NIPNAS]],Target_CC[],COLUMN(CV$2)+9,0)</f>
        <v>0</v>
      </c>
      <c r="DK493" s="22">
        <f>Target_AM[[#This Row],[PROPORSI]]*VLOOKUP(Target_AM[[#This Row],[NIPNAS]],Target_CC[],COLUMN(CW$2)+9,0)</f>
        <v>0</v>
      </c>
      <c r="DL493" s="22">
        <f>Target_AM[[#This Row],[PROPORSI]]*VLOOKUP(Target_AM[[#This Row],[NIPNAS]],Target_CC[],COLUMN(CX$2)+9,0)</f>
        <v>0</v>
      </c>
      <c r="DM493" s="22">
        <f>Target_AM[[#This Row],[PROPORSI]]*VLOOKUP(Target_AM[[#This Row],[NIPNAS]],Target_CC[],COLUMN(CY$2)+9,0)</f>
        <v>0</v>
      </c>
      <c r="DN493" s="22">
        <f>Target_AM[[#This Row],[PROPORSI]]*VLOOKUP(Target_AM[[#This Row],[NIPNAS]],Target_CC[],COLUMN(CZ$2)+9,0)</f>
        <v>957611047</v>
      </c>
      <c r="DO493" s="22">
        <f>Target_AM[[#This Row],[PROPORSI]]*VLOOKUP(Target_AM[[#This Row],[NIPNAS]],Target_CC[],COLUMN(DA$2)+9,0)</f>
        <v>0</v>
      </c>
      <c r="DP493" s="22">
        <f>Target_AM[[#This Row],[PROPORSI]]*VLOOKUP(Target_AM[[#This Row],[NIPNAS]],Target_CC[],COLUMN(DB$2)+9,0)</f>
        <v>0</v>
      </c>
      <c r="DQ493" s="22">
        <f>Target_AM[[#This Row],[PROPORSI]]*VLOOKUP(Target_AM[[#This Row],[NIPNAS]],Target_CC[],COLUMN(DC$2)+9,0)</f>
        <v>0</v>
      </c>
      <c r="DR493" s="22">
        <f>Target_AM[[#This Row],[PROPORSI]]*VLOOKUP(Target_AM[[#This Row],[NIPNAS]],Target_CC[],COLUMN(DD$2)+9,0)</f>
        <v>0</v>
      </c>
      <c r="DS493" s="22">
        <f>Target_AM[[#This Row],[PROPORSI]]*VLOOKUP(Target_AM[[#This Row],[NIPNAS]],Target_CC[],COLUMN(DE$2)+9,0)</f>
        <v>0</v>
      </c>
      <c r="DT493" s="22">
        <f>Target_AM[[#This Row],[PROPORSI]]*VLOOKUP(Target_AM[[#This Row],[NIPNAS]],Target_CC[],COLUMN(DF$2)+9,0)</f>
        <v>0</v>
      </c>
      <c r="DU493" s="22">
        <f>Target_AM[[#This Row],[PROPORSI]]*VLOOKUP(Target_AM[[#This Row],[NIPNAS]],Target_CC[],COLUMN(DG$2)+9,0)</f>
        <v>0</v>
      </c>
      <c r="DV493" s="22">
        <f>Target_AM[[#This Row],[PROPORSI]]*VLOOKUP(Target_AM[[#This Row],[NIPNAS]],Target_CC[],COLUMN(DH$2)+9,0)</f>
        <v>0</v>
      </c>
      <c r="DW493" s="22">
        <f>Target_AM[[#This Row],[PROPORSI]]*VLOOKUP(Target_AM[[#This Row],[NIPNAS]],Target_CC[],COLUMN(DI$2)+9,0)</f>
        <v>0</v>
      </c>
      <c r="DX493" s="22">
        <f>Target_AM[[#This Row],[PROPORSI]]*VLOOKUP(Target_AM[[#This Row],[NIPNAS]],Target_CC[],COLUMN(DJ$2)+9,0)</f>
        <v>0</v>
      </c>
      <c r="DY493" s="22">
        <f>Target_AM[[#This Row],[PROPORSI]]*VLOOKUP(Target_AM[[#This Row],[NIPNAS]],Target_CC[],COLUMN(DK$2)+9,0)</f>
        <v>0</v>
      </c>
      <c r="DZ493" s="22">
        <f>Target_AM[[#This Row],[PROPORSI]]*VLOOKUP(Target_AM[[#This Row],[NIPNAS]],Target_CC[],COLUMN(DL$2)+9,0)</f>
        <v>0</v>
      </c>
      <c r="EA493" s="22">
        <f>Target_AM[[#This Row],[PROPORSI]]*VLOOKUP(Target_AM[[#This Row],[NIPNAS]],Target_CC[],COLUMN(DM$2)+9,0)</f>
        <v>0</v>
      </c>
    </row>
    <row r="494" spans="2:131" x14ac:dyDescent="0.3">
      <c r="B494">
        <v>826150</v>
      </c>
      <c r="C494" t="s">
        <v>1034</v>
      </c>
      <c r="D494">
        <v>1</v>
      </c>
      <c r="E494" s="8">
        <v>45658</v>
      </c>
      <c r="F494">
        <v>5587677</v>
      </c>
      <c r="G494" t="s">
        <v>860</v>
      </c>
      <c r="J494" t="s">
        <v>296</v>
      </c>
      <c r="K494" t="s">
        <v>26</v>
      </c>
      <c r="L494" t="s">
        <v>159</v>
      </c>
      <c r="M494" t="s">
        <v>29</v>
      </c>
      <c r="N494" s="23">
        <f>Target_AM[[#This Row],[PROPORSI]]*VLOOKUP(Target_AM[[#This Row],[NIPNAS]],Target_CC[],9,0)</f>
        <v>4840905327.0931816</v>
      </c>
      <c r="O494" s="22">
        <f>Target_AM[[#This Row],[PROPORSI]]*VLOOKUP(Target_AM[[#This Row],[NIPNAS]],Target_CC[],COLUMN(A$2)+9,0)</f>
        <v>274292259.47299993</v>
      </c>
      <c r="P494" s="22">
        <f>Target_AM[[#This Row],[PROPORSI]]*VLOOKUP(Target_AM[[#This Row],[NIPNAS]],Target_CC[],COLUMN(B$2)+9,0)</f>
        <v>272970439.12700003</v>
      </c>
      <c r="Q494" s="22">
        <f>Target_AM[[#This Row],[PROPORSI]]*VLOOKUP(Target_AM[[#This Row],[NIPNAS]],Target_CC[],COLUMN(C$2)+9,0)</f>
        <v>273174782.11300009</v>
      </c>
      <c r="R494" s="22">
        <f>Target_AM[[#This Row],[PROPORSI]]*VLOOKUP(Target_AM[[#This Row],[NIPNAS]],Target_CC[],COLUMN(D$2)+9,0)</f>
        <v>272726207.57900006</v>
      </c>
      <c r="S494" s="22">
        <f>Target_AM[[#This Row],[PROPORSI]]*VLOOKUP(Target_AM[[#This Row],[NIPNAS]],Target_CC[],COLUMN(E$2)+9,0)</f>
        <v>271746831.29899997</v>
      </c>
      <c r="T494" s="22">
        <f>Target_AM[[#This Row],[PROPORSI]]*VLOOKUP(Target_AM[[#This Row],[NIPNAS]],Target_CC[],COLUMN(F$2)+9,0)</f>
        <v>271255918.11500001</v>
      </c>
      <c r="U494" s="22">
        <f>Target_AM[[#This Row],[PROPORSI]]*VLOOKUP(Target_AM[[#This Row],[NIPNAS]],Target_CC[],COLUMN(G$2)+9,0)</f>
        <v>272827154.028</v>
      </c>
      <c r="V494" s="22">
        <f>Target_AM[[#This Row],[PROPORSI]]*VLOOKUP(Target_AM[[#This Row],[NIPNAS]],Target_CC[],COLUMN(H$2)+9,0)</f>
        <v>273827699.63299996</v>
      </c>
      <c r="W494" s="22">
        <f>Target_AM[[#This Row],[PROPORSI]]*VLOOKUP(Target_AM[[#This Row],[NIPNAS]],Target_CC[],COLUMN(I$2)+9,0)</f>
        <v>273562298.76000005</v>
      </c>
      <c r="X494" s="22">
        <f>Target_AM[[#This Row],[PROPORSI]]*VLOOKUP(Target_AM[[#This Row],[NIPNAS]],Target_CC[],COLUMN(J$2)+9,0)</f>
        <v>273623356.64700001</v>
      </c>
      <c r="Y494" s="22">
        <f>Target_AM[[#This Row],[PROPORSI]]*VLOOKUP(Target_AM[[#This Row],[NIPNAS]],Target_CC[],COLUMN(K$2)+9,0)</f>
        <v>273766641.74599993</v>
      </c>
      <c r="Z494" s="22">
        <f>Target_AM[[#This Row],[PROPORSI]]*VLOOKUP(Target_AM[[#This Row],[NIPNAS]],Target_CC[],COLUMN(L$2)+9,0)</f>
        <v>273296897.88700014</v>
      </c>
      <c r="AA494" s="22">
        <f>Target_AM[[#This Row],[PROPORSI]]*VLOOKUP(Target_AM[[#This Row],[NIPNAS]],Target_CC[],COLUMN(M$2)+9,0)</f>
        <v>3277070486.4070001</v>
      </c>
      <c r="AB494" s="22">
        <f>Target_AM[[#This Row],[PROPORSI]]*VLOOKUP(Target_AM[[#This Row],[NIPNAS]],Target_CC[],COLUMN(N$2)+9,0)</f>
        <v>0</v>
      </c>
      <c r="AC494" s="22">
        <f>Target_AM[[#This Row],[PROPORSI]]*VLOOKUP(Target_AM[[#This Row],[NIPNAS]],Target_CC[],COLUMN(O$2)+9,0)</f>
        <v>11950724.263759997</v>
      </c>
      <c r="AD494" s="22">
        <f>Target_AM[[#This Row],[PROPORSI]]*VLOOKUP(Target_AM[[#This Row],[NIPNAS]],Target_CC[],COLUMN(P$2)+9,0)</f>
        <v>11827387.134146826</v>
      </c>
      <c r="AE494" s="22">
        <f>Target_AM[[#This Row],[PROPORSI]]*VLOOKUP(Target_AM[[#This Row],[NIPNAS]],Target_CC[],COLUMN(Q$2)+9,0)</f>
        <v>9297635.5734425317</v>
      </c>
      <c r="AF494" s="22">
        <f>Target_AM[[#This Row],[PROPORSI]]*VLOOKUP(Target_AM[[#This Row],[NIPNAS]],Target_CC[],COLUMN(R$2)+9,0)</f>
        <v>10140840.16137453</v>
      </c>
      <c r="AG494" s="22">
        <f>Target_AM[[#This Row],[PROPORSI]]*VLOOKUP(Target_AM[[#This Row],[NIPNAS]],Target_CC[],COLUMN(S$2)+9,0)</f>
        <v>9886932.8458673004</v>
      </c>
      <c r="AH494" s="22">
        <f>Target_AM[[#This Row],[PROPORSI]]*VLOOKUP(Target_AM[[#This Row],[NIPNAS]],Target_CC[],COLUMN(T$2)+9,0)</f>
        <v>12288154.568081591</v>
      </c>
      <c r="AI494" s="22">
        <f>Target_AM[[#This Row],[PROPORSI]]*VLOOKUP(Target_AM[[#This Row],[NIPNAS]],Target_CC[],COLUMN(U$2)+9,0)</f>
        <v>10349068.613539482</v>
      </c>
      <c r="AJ494" s="22">
        <f>Target_AM[[#This Row],[PROPORSI]]*VLOOKUP(Target_AM[[#This Row],[NIPNAS]],Target_CC[],COLUMN(V$2)+9,0)</f>
        <v>12378878.988314027</v>
      </c>
      <c r="AK494" s="22">
        <f>Target_AM[[#This Row],[PROPORSI]]*VLOOKUP(Target_AM[[#This Row],[NIPNAS]],Target_CC[],COLUMN(W$2)+9,0)</f>
        <v>12467275.195482703</v>
      </c>
      <c r="AL494" s="22">
        <f>Target_AM[[#This Row],[PROPORSI]]*VLOOKUP(Target_AM[[#This Row],[NIPNAS]],Target_CC[],COLUMN(X$2)+9,0)</f>
        <v>10585903.080715967</v>
      </c>
      <c r="AM494" s="22">
        <f>Target_AM[[#This Row],[PROPORSI]]*VLOOKUP(Target_AM[[#This Row],[NIPNAS]],Target_CC[],COLUMN(Y$2)+9,0)</f>
        <v>10778419.087470157</v>
      </c>
      <c r="AN494" s="22">
        <f>Target_AM[[#This Row],[PROPORSI]]*VLOOKUP(Target_AM[[#This Row],[NIPNAS]],Target_CC[],COLUMN(Z$2)+9,0)</f>
        <v>121951219.51219513</v>
      </c>
      <c r="AO494" s="22">
        <f>Target_AM[[#This Row],[PROPORSI]]*VLOOKUP(Target_AM[[#This Row],[NIPNAS]],Target_CC[],COLUMN(AA$2)+9,0)</f>
        <v>274292259.47299993</v>
      </c>
      <c r="AP494" s="22">
        <f>Target_AM[[#This Row],[PROPORSI]]*VLOOKUP(Target_AM[[#This Row],[NIPNAS]],Target_CC[],COLUMN(AB$2)+9,0)</f>
        <v>284921163.39076</v>
      </c>
      <c r="AQ494" s="22">
        <f>Target_AM[[#This Row],[PROPORSI]]*VLOOKUP(Target_AM[[#This Row],[NIPNAS]],Target_CC[],COLUMN(AC$2)+9,0)</f>
        <v>285002169.2471469</v>
      </c>
      <c r="AR494" s="22">
        <f>Target_AM[[#This Row],[PROPORSI]]*VLOOKUP(Target_AM[[#This Row],[NIPNAS]],Target_CC[],COLUMN(AD$2)+9,0)</f>
        <v>282023843.15244257</v>
      </c>
      <c r="AS494" s="22">
        <f>Target_AM[[#This Row],[PROPORSI]]*VLOOKUP(Target_AM[[#This Row],[NIPNAS]],Target_CC[],COLUMN(AE$2)+9,0)</f>
        <v>281887671.46037447</v>
      </c>
      <c r="AT494" s="22">
        <f>Target_AM[[#This Row],[PROPORSI]]*VLOOKUP(Target_AM[[#This Row],[NIPNAS]],Target_CC[],COLUMN(AF$2)+9,0)</f>
        <v>281142850.96086729</v>
      </c>
      <c r="AU494" s="22">
        <f>Target_AM[[#This Row],[PROPORSI]]*VLOOKUP(Target_AM[[#This Row],[NIPNAS]],Target_CC[],COLUMN(AG$2)+9,0)</f>
        <v>285115308.59608161</v>
      </c>
      <c r="AV494" s="22">
        <f>Target_AM[[#This Row],[PROPORSI]]*VLOOKUP(Target_AM[[#This Row],[NIPNAS]],Target_CC[],COLUMN(AH$2)+9,0)</f>
        <v>284176768.24653941</v>
      </c>
      <c r="AW494" s="22">
        <f>Target_AM[[#This Row],[PROPORSI]]*VLOOKUP(Target_AM[[#This Row],[NIPNAS]],Target_CC[],COLUMN(AI$2)+9,0)</f>
        <v>285941177.74831408</v>
      </c>
      <c r="AX494" s="22">
        <f>Target_AM[[#This Row],[PROPORSI]]*VLOOKUP(Target_AM[[#This Row],[NIPNAS]],Target_CC[],COLUMN(AJ$2)+9,0)</f>
        <v>286090631.84248275</v>
      </c>
      <c r="AY494" s="22">
        <f>Target_AM[[#This Row],[PROPORSI]]*VLOOKUP(Target_AM[[#This Row],[NIPNAS]],Target_CC[],COLUMN(AK$2)+9,0)</f>
        <v>284352544.82671589</v>
      </c>
      <c r="AZ494" s="22">
        <f>Target_AM[[#This Row],[PROPORSI]]*VLOOKUP(Target_AM[[#This Row],[NIPNAS]],Target_CC[],COLUMN(AL$2)+9,0)</f>
        <v>284075316.97447032</v>
      </c>
      <c r="BA494" s="22">
        <f>Target_AM[[#This Row],[PROPORSI]]*VLOOKUP(Target_AM[[#This Row],[NIPNAS]],Target_CC[],COLUMN(AM$2)+9,0)</f>
        <v>3399021705.9191952</v>
      </c>
      <c r="BB494" s="22">
        <f>Target_AM[[#This Row],[PROPORSI]]*VLOOKUP(Target_AM[[#This Row],[NIPNAS]],Target_CC[],COLUMN(AN$2)+9,0)</f>
        <v>20284572.036812004</v>
      </c>
      <c r="BC494" s="22">
        <f>Target_AM[[#This Row],[PROPORSI]]*VLOOKUP(Target_AM[[#This Row],[NIPNAS]],Target_CC[],COLUMN(AO$2)+9,0)</f>
        <v>21107624.248187352</v>
      </c>
      <c r="BD494" s="22">
        <f>Target_AM[[#This Row],[PROPORSI]]*VLOOKUP(Target_AM[[#This Row],[NIPNAS]],Target_CC[],COLUMN(AP$2)+9,0)</f>
        <v>21346032.681926586</v>
      </c>
      <c r="BE494" s="22">
        <f>Target_AM[[#This Row],[PROPORSI]]*VLOOKUP(Target_AM[[#This Row],[NIPNAS]],Target_CC[],COLUMN(AQ$2)+9,0)</f>
        <v>20694315.013103768</v>
      </c>
      <c r="BF494" s="22">
        <f>Target_AM[[#This Row],[PROPORSI]]*VLOOKUP(Target_AM[[#This Row],[NIPNAS]],Target_CC[],COLUMN(AR$2)+9,0)</f>
        <v>21759559.248630244</v>
      </c>
      <c r="BG494" s="22">
        <f>Target_AM[[#This Row],[PROPORSI]]*VLOOKUP(Target_AM[[#This Row],[NIPNAS]],Target_CC[],COLUMN(AS$2)+9,0)</f>
        <v>21624195.780650269</v>
      </c>
      <c r="BH494" s="22">
        <f>Target_AM[[#This Row],[PROPORSI]]*VLOOKUP(Target_AM[[#This Row],[NIPNAS]],Target_CC[],COLUMN(AT$2)+9,0)</f>
        <v>22330616.774700087</v>
      </c>
      <c r="BI494" s="22">
        <f>Target_AM[[#This Row],[PROPORSI]]*VLOOKUP(Target_AM[[#This Row],[NIPNAS]],Target_CC[],COLUMN(AU$2)+9,0)</f>
        <v>22644549.831829838</v>
      </c>
      <c r="BJ494" s="22">
        <f>Target_AM[[#This Row],[PROPORSI]]*VLOOKUP(Target_AM[[#This Row],[NIPNAS]],Target_CC[],COLUMN(AV$2)+9,0)</f>
        <v>22292539.341372538</v>
      </c>
      <c r="BK494" s="22">
        <f>Target_AM[[#This Row],[PROPORSI]]*VLOOKUP(Target_AM[[#This Row],[NIPNAS]],Target_CC[],COLUMN(AW$2)+9,0)</f>
        <v>22671517.086990524</v>
      </c>
      <c r="BL494" s="22">
        <f>Target_AM[[#This Row],[PROPORSI]]*VLOOKUP(Target_AM[[#This Row],[NIPNAS]],Target_CC[],COLUMN(AX$2)+9,0)</f>
        <v>23089471.242304124</v>
      </c>
      <c r="BM494" s="22">
        <f>Target_AM[[#This Row],[PROPORSI]]*VLOOKUP(Target_AM[[#This Row],[NIPNAS]],Target_CC[],COLUMN(AY$2)+9,0)</f>
        <v>22511955.602343146</v>
      </c>
      <c r="BN494" s="22">
        <f>Target_AM[[#This Row],[PROPORSI]]*VLOOKUP(Target_AM[[#This Row],[NIPNAS]],Target_CC[],COLUMN(AZ$2)+9,0)</f>
        <v>262356948.88885048</v>
      </c>
      <c r="BO494" s="22">
        <f>Target_AM[[#This Row],[PROPORSI]]*VLOOKUP(Target_AM[[#This Row],[NIPNAS]],Target_CC[],COLUMN(BA$2)+9,0)</f>
        <v>297307656</v>
      </c>
      <c r="BP494" s="22">
        <f>Target_AM[[#This Row],[PROPORSI]]*VLOOKUP(Target_AM[[#This Row],[NIPNAS]],Target_CC[],COLUMN(BB$2)+9,0)</f>
        <v>249336210</v>
      </c>
      <c r="BQ494" s="22">
        <f>Target_AM[[#This Row],[PROPORSI]]*VLOOKUP(Target_AM[[#This Row],[NIPNAS]],Target_CC[],COLUMN(BC$2)+9,0)</f>
        <v>248117499</v>
      </c>
      <c r="BR494" s="22">
        <f>Target_AM[[#This Row],[PROPORSI]]*VLOOKUP(Target_AM[[#This Row],[NIPNAS]],Target_CC[],COLUMN(BD$2)+9,0)</f>
        <v>237726322.34999999</v>
      </c>
      <c r="BS494" s="22">
        <f>Target_AM[[#This Row],[PROPORSI]]*VLOOKUP(Target_AM[[#This Row],[NIPNAS]],Target_CC[],COLUMN(BE$2)+9,0)</f>
        <v>237726322.34999999</v>
      </c>
      <c r="BT494" s="22">
        <f>Target_AM[[#This Row],[PROPORSI]]*VLOOKUP(Target_AM[[#This Row],[NIPNAS]],Target_CC[],COLUMN(BF$2)+9,0)</f>
        <v>237726322.34999999</v>
      </c>
      <c r="BU494" s="22">
        <f>Target_AM[[#This Row],[PROPORSI]]*VLOOKUP(Target_AM[[#This Row],[NIPNAS]],Target_CC[],COLUMN(BG$2)+9,0)</f>
        <v>237726322.34999999</v>
      </c>
      <c r="BV494" s="22">
        <f>Target_AM[[#This Row],[PROPORSI]]*VLOOKUP(Target_AM[[#This Row],[NIPNAS]],Target_CC[],COLUMN(BH$2)+9,0)</f>
        <v>237726322.34999999</v>
      </c>
      <c r="BW494" s="22">
        <f>Target_AM[[#This Row],[PROPORSI]]*VLOOKUP(Target_AM[[#This Row],[NIPNAS]],Target_CC[],COLUMN(BI$2)+9,0)</f>
        <v>237726322.34999999</v>
      </c>
      <c r="BX494" s="22">
        <f>Target_AM[[#This Row],[PROPORSI]]*VLOOKUP(Target_AM[[#This Row],[NIPNAS]],Target_CC[],COLUMN(BJ$2)+9,0)</f>
        <v>237726322.34999999</v>
      </c>
      <c r="BY494" s="22">
        <f>Target_AM[[#This Row],[PROPORSI]]*VLOOKUP(Target_AM[[#This Row],[NIPNAS]],Target_CC[],COLUMN(BK$2)+9,0)</f>
        <v>237726322.34999999</v>
      </c>
      <c r="BZ494" s="22">
        <f>Target_AM[[#This Row],[PROPORSI]]*VLOOKUP(Target_AM[[#This Row],[NIPNAS]],Target_CC[],COLUMN(BL$2)+9,0)</f>
        <v>237726322.34999999</v>
      </c>
      <c r="CA494" s="22">
        <f>Target_AM[[#This Row],[PROPORSI]]*VLOOKUP(Target_AM[[#This Row],[NIPNAS]],Target_CC[],COLUMN(BM$2)+9,0)</f>
        <v>2934298266.1499996</v>
      </c>
      <c r="CB494" s="22">
        <f>Target_AM[[#This Row],[PROPORSI]]*VLOOKUP(Target_AM[[#This Row],[NIPNAS]],Target_CC[],COLUMN(BN$2)+9,0)</f>
        <v>230542000</v>
      </c>
      <c r="CC494" s="22">
        <f>Target_AM[[#This Row],[PROPORSI]]*VLOOKUP(Target_AM[[#This Row],[NIPNAS]],Target_CC[],COLUMN(BO$2)+9,0)</f>
        <v>230542000</v>
      </c>
      <c r="CD494" s="22">
        <f>Target_AM[[#This Row],[PROPORSI]]*VLOOKUP(Target_AM[[#This Row],[NIPNAS]],Target_CC[],COLUMN(BP$2)+9,0)</f>
        <v>229162833</v>
      </c>
      <c r="CE494" s="22">
        <f>Target_AM[[#This Row],[PROPORSI]]*VLOOKUP(Target_AM[[#This Row],[NIPNAS]],Target_CC[],COLUMN(BQ$2)+9,0)</f>
        <v>217704691.34999999</v>
      </c>
      <c r="CF494" s="22">
        <f>Target_AM[[#This Row],[PROPORSI]]*VLOOKUP(Target_AM[[#This Row],[NIPNAS]],Target_CC[],COLUMN(BR$2)+9,0)</f>
        <v>217704691.34999999</v>
      </c>
      <c r="CG494" s="22">
        <f>Target_AM[[#This Row],[PROPORSI]]*VLOOKUP(Target_AM[[#This Row],[NIPNAS]],Target_CC[],COLUMN(BS$2)+9,0)</f>
        <v>217704691.34999999</v>
      </c>
      <c r="CH494" s="22">
        <f>Target_AM[[#This Row],[PROPORSI]]*VLOOKUP(Target_AM[[#This Row],[NIPNAS]],Target_CC[],COLUMN(BT$2)+9,0)</f>
        <v>217704691.34999999</v>
      </c>
      <c r="CI494" s="22">
        <f>Target_AM[[#This Row],[PROPORSI]]*VLOOKUP(Target_AM[[#This Row],[NIPNAS]],Target_CC[],COLUMN(BU$2)+9,0)</f>
        <v>217704691.34999999</v>
      </c>
      <c r="CJ494" s="22">
        <f>Target_AM[[#This Row],[PROPORSI]]*VLOOKUP(Target_AM[[#This Row],[NIPNAS]],Target_CC[],COLUMN(BV$2)+9,0)</f>
        <v>217704691.34999999</v>
      </c>
      <c r="CK494" s="22">
        <f>Target_AM[[#This Row],[PROPORSI]]*VLOOKUP(Target_AM[[#This Row],[NIPNAS]],Target_CC[],COLUMN(BW$2)+9,0)</f>
        <v>217704691.34999999</v>
      </c>
      <c r="CL494" s="22">
        <f>Target_AM[[#This Row],[PROPORSI]]*VLOOKUP(Target_AM[[#This Row],[NIPNAS]],Target_CC[],COLUMN(BX$2)+9,0)</f>
        <v>217704691.34999999</v>
      </c>
      <c r="CM494" s="22">
        <f>Target_AM[[#This Row],[PROPORSI]]*VLOOKUP(Target_AM[[#This Row],[NIPNAS]],Target_CC[],COLUMN(BY$2)+9,0)</f>
        <v>217704691.34999999</v>
      </c>
      <c r="CN494" s="22">
        <f>Target_AM[[#This Row],[PROPORSI]]*VLOOKUP(Target_AM[[#This Row],[NIPNAS]],Target_CC[],COLUMN(BZ$2)+9,0)</f>
        <v>2649589055.1499996</v>
      </c>
      <c r="CO494" s="22">
        <f>Target_AM[[#This Row],[PROPORSI]]*VLOOKUP(Target_AM[[#This Row],[NIPNAS]],Target_CC[],COLUMN(CA$2)+9,0)</f>
        <v>20754393</v>
      </c>
      <c r="CP494" s="22">
        <f>Target_AM[[#This Row],[PROPORSI]]*VLOOKUP(Target_AM[[#This Row],[NIPNAS]],Target_CC[],COLUMN(CB$2)+9,0)</f>
        <v>20147871</v>
      </c>
      <c r="CQ494" s="22">
        <f>Target_AM[[#This Row],[PROPORSI]]*VLOOKUP(Target_AM[[#This Row],[NIPNAS]],Target_CC[],COLUMN(CC$2)+9,0)</f>
        <v>20021631</v>
      </c>
      <c r="CR494" s="22">
        <f>Target_AM[[#This Row],[PROPORSI]]*VLOOKUP(Target_AM[[#This Row],[NIPNAS]],Target_CC[],COLUMN(CD$2)+9,0)</f>
        <v>20021631</v>
      </c>
      <c r="CS494" s="22">
        <f>Target_AM[[#This Row],[PROPORSI]]*VLOOKUP(Target_AM[[#This Row],[NIPNAS]],Target_CC[],COLUMN(CE$2)+9,0)</f>
        <v>20021631</v>
      </c>
      <c r="CT494" s="22">
        <f>Target_AM[[#This Row],[PROPORSI]]*VLOOKUP(Target_AM[[#This Row],[NIPNAS]],Target_CC[],COLUMN(CF$2)+9,0)</f>
        <v>20021631</v>
      </c>
      <c r="CU494" s="22">
        <f>Target_AM[[#This Row],[PROPORSI]]*VLOOKUP(Target_AM[[#This Row],[NIPNAS]],Target_CC[],COLUMN(CG$2)+9,0)</f>
        <v>20021631</v>
      </c>
      <c r="CV494" s="22">
        <f>Target_AM[[#This Row],[PROPORSI]]*VLOOKUP(Target_AM[[#This Row],[NIPNAS]],Target_CC[],COLUMN(CH$2)+9,0)</f>
        <v>20021631</v>
      </c>
      <c r="CW494" s="22">
        <f>Target_AM[[#This Row],[PROPORSI]]*VLOOKUP(Target_AM[[#This Row],[NIPNAS]],Target_CC[],COLUMN(CI$2)+9,0)</f>
        <v>20021631</v>
      </c>
      <c r="CX494" s="22">
        <f>Target_AM[[#This Row],[PROPORSI]]*VLOOKUP(Target_AM[[#This Row],[NIPNAS]],Target_CC[],COLUMN(CJ$2)+9,0)</f>
        <v>20021631</v>
      </c>
      <c r="CY494" s="22">
        <f>Target_AM[[#This Row],[PROPORSI]]*VLOOKUP(Target_AM[[#This Row],[NIPNAS]],Target_CC[],COLUMN(CK$2)+9,0)</f>
        <v>20021631</v>
      </c>
      <c r="CZ494" s="22">
        <f>Target_AM[[#This Row],[PROPORSI]]*VLOOKUP(Target_AM[[#This Row],[NIPNAS]],Target_CC[],COLUMN(CL$2)+9,0)</f>
        <v>20021631</v>
      </c>
      <c r="DA494" s="22">
        <f>Target_AM[[#This Row],[PROPORSI]]*VLOOKUP(Target_AM[[#This Row],[NIPNAS]],Target_CC[],COLUMN(CM$2)+9,0)</f>
        <v>241118574</v>
      </c>
      <c r="DB494" s="22">
        <f>Target_AM[[#This Row],[PROPORSI]]*VLOOKUP(Target_AM[[#This Row],[NIPNAS]],Target_CC[],COLUMN(CN$2)+9,0)</f>
        <v>0</v>
      </c>
      <c r="DC494" s="22">
        <f>Target_AM[[#This Row],[PROPORSI]]*VLOOKUP(Target_AM[[#This Row],[NIPNAS]],Target_CC[],COLUMN(CO$2)+9,0)</f>
        <v>0</v>
      </c>
      <c r="DD494" s="22">
        <f>Target_AM[[#This Row],[PROPORSI]]*VLOOKUP(Target_AM[[#This Row],[NIPNAS]],Target_CC[],COLUMN(CP$2)+9,0)</f>
        <v>-125000</v>
      </c>
      <c r="DE494" s="22">
        <f>Target_AM[[#This Row],[PROPORSI]]*VLOOKUP(Target_AM[[#This Row],[NIPNAS]],Target_CC[],COLUMN(CQ$2)+9,0)</f>
        <v>0</v>
      </c>
      <c r="DF494" s="22">
        <f>Target_AM[[#This Row],[PROPORSI]]*VLOOKUP(Target_AM[[#This Row],[NIPNAS]],Target_CC[],COLUMN(CR$2)+9,0)</f>
        <v>0</v>
      </c>
      <c r="DG494" s="22">
        <f>Target_AM[[#This Row],[PROPORSI]]*VLOOKUP(Target_AM[[#This Row],[NIPNAS]],Target_CC[],COLUMN(CS$2)+9,0)</f>
        <v>0</v>
      </c>
      <c r="DH494" s="22">
        <f>Target_AM[[#This Row],[PROPORSI]]*VLOOKUP(Target_AM[[#This Row],[NIPNAS]],Target_CC[],COLUMN(CT$2)+9,0)</f>
        <v>0</v>
      </c>
      <c r="DI494" s="22">
        <f>Target_AM[[#This Row],[PROPORSI]]*VLOOKUP(Target_AM[[#This Row],[NIPNAS]],Target_CC[],COLUMN(CU$2)+9,0)</f>
        <v>0</v>
      </c>
      <c r="DJ494" s="22">
        <f>Target_AM[[#This Row],[PROPORSI]]*VLOOKUP(Target_AM[[#This Row],[NIPNAS]],Target_CC[],COLUMN(CV$2)+9,0)</f>
        <v>0</v>
      </c>
      <c r="DK494" s="22">
        <f>Target_AM[[#This Row],[PROPORSI]]*VLOOKUP(Target_AM[[#This Row],[NIPNAS]],Target_CC[],COLUMN(CW$2)+9,0)</f>
        <v>0</v>
      </c>
      <c r="DL494" s="22">
        <f>Target_AM[[#This Row],[PROPORSI]]*VLOOKUP(Target_AM[[#This Row],[NIPNAS]],Target_CC[],COLUMN(CX$2)+9,0)</f>
        <v>0</v>
      </c>
      <c r="DM494" s="22">
        <f>Target_AM[[#This Row],[PROPORSI]]*VLOOKUP(Target_AM[[#This Row],[NIPNAS]],Target_CC[],COLUMN(CY$2)+9,0)</f>
        <v>0</v>
      </c>
      <c r="DN494" s="22">
        <f>Target_AM[[#This Row],[PROPORSI]]*VLOOKUP(Target_AM[[#This Row],[NIPNAS]],Target_CC[],COLUMN(CZ$2)+9,0)</f>
        <v>-125000</v>
      </c>
      <c r="DO494" s="22">
        <f>Target_AM[[#This Row],[PROPORSI]]*VLOOKUP(Target_AM[[#This Row],[NIPNAS]],Target_CC[],COLUMN(DA$2)+9,0)</f>
        <v>0</v>
      </c>
      <c r="DP494" s="22">
        <f>Target_AM[[#This Row],[PROPORSI]]*VLOOKUP(Target_AM[[#This Row],[NIPNAS]],Target_CC[],COLUMN(DB$2)+9,0)</f>
        <v>0</v>
      </c>
      <c r="DQ494" s="22">
        <f>Target_AM[[#This Row],[PROPORSI]]*VLOOKUP(Target_AM[[#This Row],[NIPNAS]],Target_CC[],COLUMN(DC$2)+9,0)</f>
        <v>0</v>
      </c>
      <c r="DR494" s="22">
        <f>Target_AM[[#This Row],[PROPORSI]]*VLOOKUP(Target_AM[[#This Row],[NIPNAS]],Target_CC[],COLUMN(DD$2)+9,0)</f>
        <v>0</v>
      </c>
      <c r="DS494" s="22">
        <f>Target_AM[[#This Row],[PROPORSI]]*VLOOKUP(Target_AM[[#This Row],[NIPNAS]],Target_CC[],COLUMN(DE$2)+9,0)</f>
        <v>0</v>
      </c>
      <c r="DT494" s="22">
        <f>Target_AM[[#This Row],[PROPORSI]]*VLOOKUP(Target_AM[[#This Row],[NIPNAS]],Target_CC[],COLUMN(DF$2)+9,0)</f>
        <v>0</v>
      </c>
      <c r="DU494" s="22">
        <f>Target_AM[[#This Row],[PROPORSI]]*VLOOKUP(Target_AM[[#This Row],[NIPNAS]],Target_CC[],COLUMN(DG$2)+9,0)</f>
        <v>0</v>
      </c>
      <c r="DV494" s="22">
        <f>Target_AM[[#This Row],[PROPORSI]]*VLOOKUP(Target_AM[[#This Row],[NIPNAS]],Target_CC[],COLUMN(DH$2)+9,0)</f>
        <v>0</v>
      </c>
      <c r="DW494" s="22">
        <f>Target_AM[[#This Row],[PROPORSI]]*VLOOKUP(Target_AM[[#This Row],[NIPNAS]],Target_CC[],COLUMN(DI$2)+9,0)</f>
        <v>0</v>
      </c>
      <c r="DX494" s="22">
        <f>Target_AM[[#This Row],[PROPORSI]]*VLOOKUP(Target_AM[[#This Row],[NIPNAS]],Target_CC[],COLUMN(DJ$2)+9,0)</f>
        <v>0</v>
      </c>
      <c r="DY494" s="22">
        <f>Target_AM[[#This Row],[PROPORSI]]*VLOOKUP(Target_AM[[#This Row],[NIPNAS]],Target_CC[],COLUMN(DK$2)+9,0)</f>
        <v>0</v>
      </c>
      <c r="DZ494" s="22">
        <f>Target_AM[[#This Row],[PROPORSI]]*VLOOKUP(Target_AM[[#This Row],[NIPNAS]],Target_CC[],COLUMN(DL$2)+9,0)</f>
        <v>0</v>
      </c>
      <c r="EA494" s="22">
        <f>Target_AM[[#This Row],[PROPORSI]]*VLOOKUP(Target_AM[[#This Row],[NIPNAS]],Target_CC[],COLUMN(DM$2)+9,0)</f>
        <v>0</v>
      </c>
    </row>
    <row r="495" spans="2:131" x14ac:dyDescent="0.3">
      <c r="B495">
        <v>405886</v>
      </c>
      <c r="C495" t="s">
        <v>1025</v>
      </c>
      <c r="D495">
        <v>1</v>
      </c>
      <c r="E495" s="8">
        <v>45658</v>
      </c>
      <c r="F495">
        <v>3001032125</v>
      </c>
      <c r="G495" t="s">
        <v>867</v>
      </c>
      <c r="J495" t="s">
        <v>294</v>
      </c>
      <c r="K495" t="s">
        <v>20</v>
      </c>
      <c r="L495" t="s">
        <v>159</v>
      </c>
      <c r="M495" t="s">
        <v>29</v>
      </c>
      <c r="N495" s="23">
        <f>Target_AM[[#This Row],[PROPORSI]]*VLOOKUP(Target_AM[[#This Row],[NIPNAS]],Target_CC[],9,0)</f>
        <v>6624454135.2861319</v>
      </c>
      <c r="O495" s="22">
        <f>Target_AM[[#This Row],[PROPORSI]]*VLOOKUP(Target_AM[[#This Row],[NIPNAS]],Target_CC[],COLUMN(A$2)+9,0)</f>
        <v>506017888.77272725</v>
      </c>
      <c r="P495" s="22">
        <f>Target_AM[[#This Row],[PROPORSI]]*VLOOKUP(Target_AM[[#This Row],[NIPNAS]],Target_CC[],COLUMN(B$2)+9,0)</f>
        <v>506406828.18181819</v>
      </c>
      <c r="Q495" s="22">
        <f>Target_AM[[#This Row],[PROPORSI]]*VLOOKUP(Target_AM[[#This Row],[NIPNAS]],Target_CC[],COLUMN(C$2)+9,0)</f>
        <v>505628949.36363637</v>
      </c>
      <c r="R495" s="22">
        <f>Target_AM[[#This Row],[PROPORSI]]*VLOOKUP(Target_AM[[#This Row],[NIPNAS]],Target_CC[],COLUMN(D$2)+9,0)</f>
        <v>504851070.54545456</v>
      </c>
      <c r="S495" s="22">
        <f>Target_AM[[#This Row],[PROPORSI]]*VLOOKUP(Target_AM[[#This Row],[NIPNAS]],Target_CC[],COLUMN(E$2)+9,0)</f>
        <v>505240009.95454544</v>
      </c>
      <c r="T495" s="22">
        <f>Target_AM[[#This Row],[PROPORSI]]*VLOOKUP(Target_AM[[#This Row],[NIPNAS]],Target_CC[],COLUMN(F$2)+9,0)</f>
        <v>505628949.36363637</v>
      </c>
      <c r="U495" s="22">
        <f>Target_AM[[#This Row],[PROPORSI]]*VLOOKUP(Target_AM[[#This Row],[NIPNAS]],Target_CC[],COLUMN(G$2)+9,0)</f>
        <v>507573646.40909094</v>
      </c>
      <c r="V495" s="22">
        <f>Target_AM[[#This Row],[PROPORSI]]*VLOOKUP(Target_AM[[#This Row],[NIPNAS]],Target_CC[],COLUMN(H$2)+9,0)</f>
        <v>506795767.59090906</v>
      </c>
      <c r="W495" s="22">
        <f>Target_AM[[#This Row],[PROPORSI]]*VLOOKUP(Target_AM[[#This Row],[NIPNAS]],Target_CC[],COLUMN(I$2)+9,0)</f>
        <v>506795767.59090906</v>
      </c>
      <c r="X495" s="22">
        <f>Target_AM[[#This Row],[PROPORSI]]*VLOOKUP(Target_AM[[#This Row],[NIPNAS]],Target_CC[],COLUMN(J$2)+9,0)</f>
        <v>507573646.40909094</v>
      </c>
      <c r="Y495" s="22">
        <f>Target_AM[[#This Row],[PROPORSI]]*VLOOKUP(Target_AM[[#This Row],[NIPNAS]],Target_CC[],COLUMN(K$2)+9,0)</f>
        <v>513030128.18181819</v>
      </c>
      <c r="Z495" s="22">
        <f>Target_AM[[#This Row],[PROPORSI]]*VLOOKUP(Target_AM[[#This Row],[NIPNAS]],Target_CC[],COLUMN(L$2)+9,0)</f>
        <v>513419067.59090906</v>
      </c>
      <c r="AA495" s="22">
        <f>Target_AM[[#This Row],[PROPORSI]]*VLOOKUP(Target_AM[[#This Row],[NIPNAS]],Target_CC[],COLUMN(M$2)+9,0)</f>
        <v>6088961719.954546</v>
      </c>
      <c r="AB495" s="22">
        <f>Target_AM[[#This Row],[PROPORSI]]*VLOOKUP(Target_AM[[#This Row],[NIPNAS]],Target_CC[],COLUMN(N$2)+9,0)</f>
        <v>30461729.933120064</v>
      </c>
      <c r="AC495" s="22">
        <f>Target_AM[[#This Row],[PROPORSI]]*VLOOKUP(Target_AM[[#This Row],[NIPNAS]],Target_CC[],COLUMN(O$2)+9,0)</f>
        <v>43200192.799982823</v>
      </c>
      <c r="AD495" s="22">
        <f>Target_AM[[#This Row],[PROPORSI]]*VLOOKUP(Target_AM[[#This Row],[NIPNAS]],Target_CC[],COLUMN(P$2)+9,0)</f>
        <v>73108018.584586307</v>
      </c>
      <c r="AE495" s="22">
        <f>Target_AM[[#This Row],[PROPORSI]]*VLOOKUP(Target_AM[[#This Row],[NIPNAS]],Target_CC[],COLUMN(Q$2)+9,0)</f>
        <v>68307997.162366003</v>
      </c>
      <c r="AF495" s="22">
        <f>Target_AM[[#This Row],[PROPORSI]]*VLOOKUP(Target_AM[[#This Row],[NIPNAS]],Target_CC[],COLUMN(R$2)+9,0)</f>
        <v>68307997.162366003</v>
      </c>
      <c r="AG495" s="22">
        <f>Target_AM[[#This Row],[PROPORSI]]*VLOOKUP(Target_AM[[#This Row],[NIPNAS]],Target_CC[],COLUMN(S$2)+9,0)</f>
        <v>61477197.446129404</v>
      </c>
      <c r="AH495" s="22">
        <f>Target_AM[[#This Row],[PROPORSI]]*VLOOKUP(Target_AM[[#This Row],[NIPNAS]],Target_CC[],COLUMN(T$2)+9,0)</f>
        <v>34723231.890869386</v>
      </c>
      <c r="AI495" s="22">
        <f>Target_AM[[#This Row],[PROPORSI]]*VLOOKUP(Target_AM[[#This Row],[NIPNAS]],Target_CC[],COLUMN(U$2)+9,0)</f>
        <v>76391110.159912646</v>
      </c>
      <c r="AJ495" s="22">
        <f>Target_AM[[#This Row],[PROPORSI]]*VLOOKUP(Target_AM[[#This Row],[NIPNAS]],Target_CC[],COLUMN(V$2)+9,0)</f>
        <v>63659258.466593869</v>
      </c>
      <c r="AK495" s="22">
        <f>Target_AM[[#This Row],[PROPORSI]]*VLOOKUP(Target_AM[[#This Row],[NIPNAS]],Target_CC[],COLUMN(W$2)+9,0)</f>
        <v>76391110.159912646</v>
      </c>
      <c r="AL495" s="22">
        <f>Target_AM[[#This Row],[PROPORSI]]*VLOOKUP(Target_AM[[#This Row],[NIPNAS]],Target_CC[],COLUMN(X$2)+9,0)</f>
        <v>82757036.006572083</v>
      </c>
      <c r="AM495" s="22">
        <f>Target_AM[[#This Row],[PROPORSI]]*VLOOKUP(Target_AM[[#This Row],[NIPNAS]],Target_CC[],COLUMN(Y$2)+9,0)</f>
        <v>82757036.006572083</v>
      </c>
      <c r="AN495" s="22">
        <f>Target_AM[[#This Row],[PROPORSI]]*VLOOKUP(Target_AM[[#This Row],[NIPNAS]],Target_CC[],COLUMN(Z$2)+9,0)</f>
        <v>761541915.77898335</v>
      </c>
      <c r="AO495" s="22">
        <f>Target_AM[[#This Row],[PROPORSI]]*VLOOKUP(Target_AM[[#This Row],[NIPNAS]],Target_CC[],COLUMN(AA$2)+9,0)</f>
        <v>536479618.70584732</v>
      </c>
      <c r="AP495" s="22">
        <f>Target_AM[[#This Row],[PROPORSI]]*VLOOKUP(Target_AM[[#This Row],[NIPNAS]],Target_CC[],COLUMN(AB$2)+9,0)</f>
        <v>549607020.98180103</v>
      </c>
      <c r="AQ495" s="22">
        <f>Target_AM[[#This Row],[PROPORSI]]*VLOOKUP(Target_AM[[#This Row],[NIPNAS]],Target_CC[],COLUMN(AC$2)+9,0)</f>
        <v>578736967.94822264</v>
      </c>
      <c r="AR495" s="22">
        <f>Target_AM[[#This Row],[PROPORSI]]*VLOOKUP(Target_AM[[#This Row],[NIPNAS]],Target_CC[],COLUMN(AD$2)+9,0)</f>
        <v>573159067.70782053</v>
      </c>
      <c r="AS495" s="22">
        <f>Target_AM[[#This Row],[PROPORSI]]*VLOOKUP(Target_AM[[#This Row],[NIPNAS]],Target_CC[],COLUMN(AE$2)+9,0)</f>
        <v>573548007.11691141</v>
      </c>
      <c r="AT495" s="22">
        <f>Target_AM[[#This Row],[PROPORSI]]*VLOOKUP(Target_AM[[#This Row],[NIPNAS]],Target_CC[],COLUMN(AF$2)+9,0)</f>
        <v>567106146.80976582</v>
      </c>
      <c r="AU495" s="22">
        <f>Target_AM[[#This Row],[PROPORSI]]*VLOOKUP(Target_AM[[#This Row],[NIPNAS]],Target_CC[],COLUMN(AG$2)+9,0)</f>
        <v>542296878.29996037</v>
      </c>
      <c r="AV495" s="22">
        <f>Target_AM[[#This Row],[PROPORSI]]*VLOOKUP(Target_AM[[#This Row],[NIPNAS]],Target_CC[],COLUMN(AH$2)+9,0)</f>
        <v>583186877.75082171</v>
      </c>
      <c r="AW495" s="22">
        <f>Target_AM[[#This Row],[PROPORSI]]*VLOOKUP(Target_AM[[#This Row],[NIPNAS]],Target_CC[],COLUMN(AI$2)+9,0)</f>
        <v>570455026.05750299</v>
      </c>
      <c r="AX495" s="22">
        <f>Target_AM[[#This Row],[PROPORSI]]*VLOOKUP(Target_AM[[#This Row],[NIPNAS]],Target_CC[],COLUMN(AJ$2)+9,0)</f>
        <v>583964756.56900358</v>
      </c>
      <c r="AY495" s="22">
        <f>Target_AM[[#This Row],[PROPORSI]]*VLOOKUP(Target_AM[[#This Row],[NIPNAS]],Target_CC[],COLUMN(AK$2)+9,0)</f>
        <v>595787164.18839025</v>
      </c>
      <c r="AZ495" s="22">
        <f>Target_AM[[#This Row],[PROPORSI]]*VLOOKUP(Target_AM[[#This Row],[NIPNAS]],Target_CC[],COLUMN(AL$2)+9,0)</f>
        <v>596176103.59748113</v>
      </c>
      <c r="BA495" s="22">
        <f>Target_AM[[#This Row],[PROPORSI]]*VLOOKUP(Target_AM[[#This Row],[NIPNAS]],Target_CC[],COLUMN(AM$2)+9,0)</f>
        <v>6850503635.7335281</v>
      </c>
      <c r="BB495" s="22">
        <f>Target_AM[[#This Row],[PROPORSI]]*VLOOKUP(Target_AM[[#This Row],[NIPNAS]],Target_CC[],COLUMN(AN$2)+9,0)</f>
        <v>0</v>
      </c>
      <c r="BC495" s="22">
        <f>Target_AM[[#This Row],[PROPORSI]]*VLOOKUP(Target_AM[[#This Row],[NIPNAS]],Target_CC[],COLUMN(AO$2)+9,0)</f>
        <v>0</v>
      </c>
      <c r="BD495" s="22">
        <f>Target_AM[[#This Row],[PROPORSI]]*VLOOKUP(Target_AM[[#This Row],[NIPNAS]],Target_CC[],COLUMN(AP$2)+9,0)</f>
        <v>0</v>
      </c>
      <c r="BE495" s="22">
        <f>Target_AM[[#This Row],[PROPORSI]]*VLOOKUP(Target_AM[[#This Row],[NIPNAS]],Target_CC[],COLUMN(AQ$2)+9,0)</f>
        <v>0</v>
      </c>
      <c r="BF495" s="22">
        <f>Target_AM[[#This Row],[PROPORSI]]*VLOOKUP(Target_AM[[#This Row],[NIPNAS]],Target_CC[],COLUMN(AR$2)+9,0)</f>
        <v>0</v>
      </c>
      <c r="BG495" s="22">
        <f>Target_AM[[#This Row],[PROPORSI]]*VLOOKUP(Target_AM[[#This Row],[NIPNAS]],Target_CC[],COLUMN(AS$2)+9,0)</f>
        <v>0</v>
      </c>
      <c r="BH495" s="22">
        <f>Target_AM[[#This Row],[PROPORSI]]*VLOOKUP(Target_AM[[#This Row],[NIPNAS]],Target_CC[],COLUMN(AT$2)+9,0)</f>
        <v>0</v>
      </c>
      <c r="BI495" s="22">
        <f>Target_AM[[#This Row],[PROPORSI]]*VLOOKUP(Target_AM[[#This Row],[NIPNAS]],Target_CC[],COLUMN(AU$2)+9,0)</f>
        <v>0</v>
      </c>
      <c r="BJ495" s="22">
        <f>Target_AM[[#This Row],[PROPORSI]]*VLOOKUP(Target_AM[[#This Row],[NIPNAS]],Target_CC[],COLUMN(AV$2)+9,0)</f>
        <v>0</v>
      </c>
      <c r="BK495" s="22">
        <f>Target_AM[[#This Row],[PROPORSI]]*VLOOKUP(Target_AM[[#This Row],[NIPNAS]],Target_CC[],COLUMN(AW$2)+9,0)</f>
        <v>0</v>
      </c>
      <c r="BL495" s="22">
        <f>Target_AM[[#This Row],[PROPORSI]]*VLOOKUP(Target_AM[[#This Row],[NIPNAS]],Target_CC[],COLUMN(AX$2)+9,0)</f>
        <v>0</v>
      </c>
      <c r="BM495" s="22">
        <f>Target_AM[[#This Row],[PROPORSI]]*VLOOKUP(Target_AM[[#This Row],[NIPNAS]],Target_CC[],COLUMN(AY$2)+9,0)</f>
        <v>0</v>
      </c>
      <c r="BN495" s="22">
        <f>Target_AM[[#This Row],[PROPORSI]]*VLOOKUP(Target_AM[[#This Row],[NIPNAS]],Target_CC[],COLUMN(AZ$2)+9,0)</f>
        <v>0</v>
      </c>
      <c r="BO495" s="22">
        <f>Target_AM[[#This Row],[PROPORSI]]*VLOOKUP(Target_AM[[#This Row],[NIPNAS]],Target_CC[],COLUMN(BA$2)+9,0)</f>
        <v>518952728</v>
      </c>
      <c r="BP495" s="22">
        <f>Target_AM[[#This Row],[PROPORSI]]*VLOOKUP(Target_AM[[#This Row],[NIPNAS]],Target_CC[],COLUMN(BB$2)+9,0)</f>
        <v>528195477</v>
      </c>
      <c r="BQ495" s="22">
        <f>Target_AM[[#This Row],[PROPORSI]]*VLOOKUP(Target_AM[[#This Row],[NIPNAS]],Target_CC[],COLUMN(BC$2)+9,0)</f>
        <v>496186704</v>
      </c>
      <c r="BR495" s="22">
        <f>Target_AM[[#This Row],[PROPORSI]]*VLOOKUP(Target_AM[[#This Row],[NIPNAS]],Target_CC[],COLUMN(BD$2)+9,0)</f>
        <v>471841060.04999995</v>
      </c>
      <c r="BS495" s="22">
        <f>Target_AM[[#This Row],[PROPORSI]]*VLOOKUP(Target_AM[[#This Row],[NIPNAS]],Target_CC[],COLUMN(BE$2)+9,0)</f>
        <v>471841060.04999995</v>
      </c>
      <c r="BT495" s="22">
        <f>Target_AM[[#This Row],[PROPORSI]]*VLOOKUP(Target_AM[[#This Row],[NIPNAS]],Target_CC[],COLUMN(BF$2)+9,0)</f>
        <v>471841060.04999995</v>
      </c>
      <c r="BU495" s="22">
        <f>Target_AM[[#This Row],[PROPORSI]]*VLOOKUP(Target_AM[[#This Row],[NIPNAS]],Target_CC[],COLUMN(BG$2)+9,0)</f>
        <v>471841060.04999995</v>
      </c>
      <c r="BV495" s="22">
        <f>Target_AM[[#This Row],[PROPORSI]]*VLOOKUP(Target_AM[[#This Row],[NIPNAS]],Target_CC[],COLUMN(BH$2)+9,0)</f>
        <v>471841060.04999995</v>
      </c>
      <c r="BW495" s="22">
        <f>Target_AM[[#This Row],[PROPORSI]]*VLOOKUP(Target_AM[[#This Row],[NIPNAS]],Target_CC[],COLUMN(BI$2)+9,0)</f>
        <v>471841060.04999995</v>
      </c>
      <c r="BX495" s="22">
        <f>Target_AM[[#This Row],[PROPORSI]]*VLOOKUP(Target_AM[[#This Row],[NIPNAS]],Target_CC[],COLUMN(BJ$2)+9,0)</f>
        <v>471841060.04999995</v>
      </c>
      <c r="BY495" s="22">
        <f>Target_AM[[#This Row],[PROPORSI]]*VLOOKUP(Target_AM[[#This Row],[NIPNAS]],Target_CC[],COLUMN(BK$2)+9,0)</f>
        <v>471841060.04999995</v>
      </c>
      <c r="BZ495" s="22">
        <f>Target_AM[[#This Row],[PROPORSI]]*VLOOKUP(Target_AM[[#This Row],[NIPNAS]],Target_CC[],COLUMN(BL$2)+9,0)</f>
        <v>471841060.04999995</v>
      </c>
      <c r="CA495" s="22">
        <f>Target_AM[[#This Row],[PROPORSI]]*VLOOKUP(Target_AM[[#This Row],[NIPNAS]],Target_CC[],COLUMN(BM$2)+9,0)</f>
        <v>5789904449.4500008</v>
      </c>
      <c r="CB495" s="22">
        <f>Target_AM[[#This Row],[PROPORSI]]*VLOOKUP(Target_AM[[#This Row],[NIPNAS]],Target_CC[],COLUMN(BN$2)+9,0)</f>
        <v>507267728</v>
      </c>
      <c r="CC495" s="22">
        <f>Target_AM[[#This Row],[PROPORSI]]*VLOOKUP(Target_AM[[#This Row],[NIPNAS]],Target_CC[],COLUMN(BO$2)+9,0)</f>
        <v>514010477</v>
      </c>
      <c r="CD495" s="22">
        <f>Target_AM[[#This Row],[PROPORSI]]*VLOOKUP(Target_AM[[#This Row],[NIPNAS]],Target_CC[],COLUMN(BP$2)+9,0)</f>
        <v>487006379</v>
      </c>
      <c r="CE495" s="22">
        <f>Target_AM[[#This Row],[PROPORSI]]*VLOOKUP(Target_AM[[#This Row],[NIPNAS]],Target_CC[],COLUMN(BQ$2)+9,0)</f>
        <v>462656060.04999995</v>
      </c>
      <c r="CF495" s="22">
        <f>Target_AM[[#This Row],[PROPORSI]]*VLOOKUP(Target_AM[[#This Row],[NIPNAS]],Target_CC[],COLUMN(BR$2)+9,0)</f>
        <v>462656060.04999995</v>
      </c>
      <c r="CG495" s="22">
        <f>Target_AM[[#This Row],[PROPORSI]]*VLOOKUP(Target_AM[[#This Row],[NIPNAS]],Target_CC[],COLUMN(BS$2)+9,0)</f>
        <v>462656060.04999995</v>
      </c>
      <c r="CH495" s="22">
        <f>Target_AM[[#This Row],[PROPORSI]]*VLOOKUP(Target_AM[[#This Row],[NIPNAS]],Target_CC[],COLUMN(BT$2)+9,0)</f>
        <v>462656060.04999995</v>
      </c>
      <c r="CI495" s="22">
        <f>Target_AM[[#This Row],[PROPORSI]]*VLOOKUP(Target_AM[[#This Row],[NIPNAS]],Target_CC[],COLUMN(BU$2)+9,0)</f>
        <v>462656060.04999995</v>
      </c>
      <c r="CJ495" s="22">
        <f>Target_AM[[#This Row],[PROPORSI]]*VLOOKUP(Target_AM[[#This Row],[NIPNAS]],Target_CC[],COLUMN(BV$2)+9,0)</f>
        <v>462656060.04999995</v>
      </c>
      <c r="CK495" s="22">
        <f>Target_AM[[#This Row],[PROPORSI]]*VLOOKUP(Target_AM[[#This Row],[NIPNAS]],Target_CC[],COLUMN(BW$2)+9,0)</f>
        <v>462656060.04999995</v>
      </c>
      <c r="CL495" s="22">
        <f>Target_AM[[#This Row],[PROPORSI]]*VLOOKUP(Target_AM[[#This Row],[NIPNAS]],Target_CC[],COLUMN(BX$2)+9,0)</f>
        <v>462656060.04999995</v>
      </c>
      <c r="CM495" s="22">
        <f>Target_AM[[#This Row],[PROPORSI]]*VLOOKUP(Target_AM[[#This Row],[NIPNAS]],Target_CC[],COLUMN(BY$2)+9,0)</f>
        <v>462656060.04999995</v>
      </c>
      <c r="CN495" s="22">
        <f>Target_AM[[#This Row],[PROPORSI]]*VLOOKUP(Target_AM[[#This Row],[NIPNAS]],Target_CC[],COLUMN(BZ$2)+9,0)</f>
        <v>5672189124.4500008</v>
      </c>
      <c r="CO495" s="22">
        <f>Target_AM[[#This Row],[PROPORSI]]*VLOOKUP(Target_AM[[#This Row],[NIPNAS]],Target_CC[],COLUMN(CA$2)+9,0)</f>
        <v>9185000</v>
      </c>
      <c r="CP495" s="22">
        <f>Target_AM[[#This Row],[PROPORSI]]*VLOOKUP(Target_AM[[#This Row],[NIPNAS]],Target_CC[],COLUMN(CB$2)+9,0)</f>
        <v>9185000</v>
      </c>
      <c r="CQ495" s="22">
        <f>Target_AM[[#This Row],[PROPORSI]]*VLOOKUP(Target_AM[[#This Row],[NIPNAS]],Target_CC[],COLUMN(CC$2)+9,0)</f>
        <v>9185000</v>
      </c>
      <c r="CR495" s="22">
        <f>Target_AM[[#This Row],[PROPORSI]]*VLOOKUP(Target_AM[[#This Row],[NIPNAS]],Target_CC[],COLUMN(CD$2)+9,0)</f>
        <v>9185000</v>
      </c>
      <c r="CS495" s="22">
        <f>Target_AM[[#This Row],[PROPORSI]]*VLOOKUP(Target_AM[[#This Row],[NIPNAS]],Target_CC[],COLUMN(CE$2)+9,0)</f>
        <v>9185000</v>
      </c>
      <c r="CT495" s="22">
        <f>Target_AM[[#This Row],[PROPORSI]]*VLOOKUP(Target_AM[[#This Row],[NIPNAS]],Target_CC[],COLUMN(CF$2)+9,0)</f>
        <v>9185000</v>
      </c>
      <c r="CU495" s="22">
        <f>Target_AM[[#This Row],[PROPORSI]]*VLOOKUP(Target_AM[[#This Row],[NIPNAS]],Target_CC[],COLUMN(CG$2)+9,0)</f>
        <v>9185000</v>
      </c>
      <c r="CV495" s="22">
        <f>Target_AM[[#This Row],[PROPORSI]]*VLOOKUP(Target_AM[[#This Row],[NIPNAS]],Target_CC[],COLUMN(CH$2)+9,0)</f>
        <v>9185000</v>
      </c>
      <c r="CW495" s="22">
        <f>Target_AM[[#This Row],[PROPORSI]]*VLOOKUP(Target_AM[[#This Row],[NIPNAS]],Target_CC[],COLUMN(CI$2)+9,0)</f>
        <v>9185000</v>
      </c>
      <c r="CX495" s="22">
        <f>Target_AM[[#This Row],[PROPORSI]]*VLOOKUP(Target_AM[[#This Row],[NIPNAS]],Target_CC[],COLUMN(CJ$2)+9,0)</f>
        <v>9185000</v>
      </c>
      <c r="CY495" s="22">
        <f>Target_AM[[#This Row],[PROPORSI]]*VLOOKUP(Target_AM[[#This Row],[NIPNAS]],Target_CC[],COLUMN(CK$2)+9,0)</f>
        <v>9185000</v>
      </c>
      <c r="CZ495" s="22">
        <f>Target_AM[[#This Row],[PROPORSI]]*VLOOKUP(Target_AM[[#This Row],[NIPNAS]],Target_CC[],COLUMN(CL$2)+9,0)</f>
        <v>9185000</v>
      </c>
      <c r="DA495" s="22">
        <f>Target_AM[[#This Row],[PROPORSI]]*VLOOKUP(Target_AM[[#This Row],[NIPNAS]],Target_CC[],COLUMN(CM$2)+9,0)</f>
        <v>110220000</v>
      </c>
      <c r="DB495" s="22">
        <f>Target_AM[[#This Row],[PROPORSI]]*VLOOKUP(Target_AM[[#This Row],[NIPNAS]],Target_CC[],COLUMN(CN$2)+9,0)</f>
        <v>0</v>
      </c>
      <c r="DC495" s="22">
        <f>Target_AM[[#This Row],[PROPORSI]]*VLOOKUP(Target_AM[[#This Row],[NIPNAS]],Target_CC[],COLUMN(CO$2)+9,0)</f>
        <v>6571900</v>
      </c>
      <c r="DD495" s="22">
        <f>Target_AM[[#This Row],[PROPORSI]]*VLOOKUP(Target_AM[[#This Row],[NIPNAS]],Target_CC[],COLUMN(CP$2)+9,0)</f>
        <v>0</v>
      </c>
      <c r="DE495" s="22">
        <f>Target_AM[[#This Row],[PROPORSI]]*VLOOKUP(Target_AM[[#This Row],[NIPNAS]],Target_CC[],COLUMN(CQ$2)+9,0)</f>
        <v>0</v>
      </c>
      <c r="DF495" s="22">
        <f>Target_AM[[#This Row],[PROPORSI]]*VLOOKUP(Target_AM[[#This Row],[NIPNAS]],Target_CC[],COLUMN(CR$2)+9,0)</f>
        <v>0</v>
      </c>
      <c r="DG495" s="22">
        <f>Target_AM[[#This Row],[PROPORSI]]*VLOOKUP(Target_AM[[#This Row],[NIPNAS]],Target_CC[],COLUMN(CS$2)+9,0)</f>
        <v>0</v>
      </c>
      <c r="DH495" s="22">
        <f>Target_AM[[#This Row],[PROPORSI]]*VLOOKUP(Target_AM[[#This Row],[NIPNAS]],Target_CC[],COLUMN(CT$2)+9,0)</f>
        <v>0</v>
      </c>
      <c r="DI495" s="22">
        <f>Target_AM[[#This Row],[PROPORSI]]*VLOOKUP(Target_AM[[#This Row],[NIPNAS]],Target_CC[],COLUMN(CU$2)+9,0)</f>
        <v>0</v>
      </c>
      <c r="DJ495" s="22">
        <f>Target_AM[[#This Row],[PROPORSI]]*VLOOKUP(Target_AM[[#This Row],[NIPNAS]],Target_CC[],COLUMN(CV$2)+9,0)</f>
        <v>0</v>
      </c>
      <c r="DK495" s="22">
        <f>Target_AM[[#This Row],[PROPORSI]]*VLOOKUP(Target_AM[[#This Row],[NIPNAS]],Target_CC[],COLUMN(CW$2)+9,0)</f>
        <v>0</v>
      </c>
      <c r="DL495" s="22">
        <f>Target_AM[[#This Row],[PROPORSI]]*VLOOKUP(Target_AM[[#This Row],[NIPNAS]],Target_CC[],COLUMN(CX$2)+9,0)</f>
        <v>0</v>
      </c>
      <c r="DM495" s="22">
        <f>Target_AM[[#This Row],[PROPORSI]]*VLOOKUP(Target_AM[[#This Row],[NIPNAS]],Target_CC[],COLUMN(CY$2)+9,0)</f>
        <v>0</v>
      </c>
      <c r="DN495" s="22">
        <f>Target_AM[[#This Row],[PROPORSI]]*VLOOKUP(Target_AM[[#This Row],[NIPNAS]],Target_CC[],COLUMN(CZ$2)+9,0)</f>
        <v>6571900</v>
      </c>
      <c r="DO495" s="22">
        <f>Target_AM[[#This Row],[PROPORSI]]*VLOOKUP(Target_AM[[#This Row],[NIPNAS]],Target_CC[],COLUMN(DA$2)+9,0)</f>
        <v>0</v>
      </c>
      <c r="DP495" s="22">
        <f>Target_AM[[#This Row],[PROPORSI]]*VLOOKUP(Target_AM[[#This Row],[NIPNAS]],Target_CC[],COLUMN(DB$2)+9,0)</f>
        <v>0</v>
      </c>
      <c r="DQ495" s="22">
        <f>Target_AM[[#This Row],[PROPORSI]]*VLOOKUP(Target_AM[[#This Row],[NIPNAS]],Target_CC[],COLUMN(DC$2)+9,0)</f>
        <v>0</v>
      </c>
      <c r="DR495" s="22">
        <f>Target_AM[[#This Row],[PROPORSI]]*VLOOKUP(Target_AM[[#This Row],[NIPNAS]],Target_CC[],COLUMN(DD$2)+9,0)</f>
        <v>0</v>
      </c>
      <c r="DS495" s="22">
        <f>Target_AM[[#This Row],[PROPORSI]]*VLOOKUP(Target_AM[[#This Row],[NIPNAS]],Target_CC[],COLUMN(DE$2)+9,0)</f>
        <v>0</v>
      </c>
      <c r="DT495" s="22">
        <f>Target_AM[[#This Row],[PROPORSI]]*VLOOKUP(Target_AM[[#This Row],[NIPNAS]],Target_CC[],COLUMN(DF$2)+9,0)</f>
        <v>0</v>
      </c>
      <c r="DU495" s="22">
        <f>Target_AM[[#This Row],[PROPORSI]]*VLOOKUP(Target_AM[[#This Row],[NIPNAS]],Target_CC[],COLUMN(DG$2)+9,0)</f>
        <v>0</v>
      </c>
      <c r="DV495" s="22">
        <f>Target_AM[[#This Row],[PROPORSI]]*VLOOKUP(Target_AM[[#This Row],[NIPNAS]],Target_CC[],COLUMN(DH$2)+9,0)</f>
        <v>0</v>
      </c>
      <c r="DW495" s="22">
        <f>Target_AM[[#This Row],[PROPORSI]]*VLOOKUP(Target_AM[[#This Row],[NIPNAS]],Target_CC[],COLUMN(DI$2)+9,0)</f>
        <v>0</v>
      </c>
      <c r="DX495" s="22">
        <f>Target_AM[[#This Row],[PROPORSI]]*VLOOKUP(Target_AM[[#This Row],[NIPNAS]],Target_CC[],COLUMN(DJ$2)+9,0)</f>
        <v>0</v>
      </c>
      <c r="DY495" s="22">
        <f>Target_AM[[#This Row],[PROPORSI]]*VLOOKUP(Target_AM[[#This Row],[NIPNAS]],Target_CC[],COLUMN(DK$2)+9,0)</f>
        <v>0</v>
      </c>
      <c r="DZ495" s="22">
        <f>Target_AM[[#This Row],[PROPORSI]]*VLOOKUP(Target_AM[[#This Row],[NIPNAS]],Target_CC[],COLUMN(DL$2)+9,0)</f>
        <v>0</v>
      </c>
      <c r="EA495" s="22">
        <f>Target_AM[[#This Row],[PROPORSI]]*VLOOKUP(Target_AM[[#This Row],[NIPNAS]],Target_CC[],COLUMN(DM$2)+9,0)</f>
        <v>0</v>
      </c>
    </row>
    <row r="496" spans="2:131" x14ac:dyDescent="0.3">
      <c r="B496">
        <v>404482</v>
      </c>
      <c r="C496" t="s">
        <v>1009</v>
      </c>
      <c r="D496">
        <v>1</v>
      </c>
      <c r="E496" s="8">
        <v>45658</v>
      </c>
      <c r="F496">
        <v>2000224</v>
      </c>
      <c r="G496" t="s">
        <v>758</v>
      </c>
      <c r="J496" t="s">
        <v>309</v>
      </c>
      <c r="K496" t="s">
        <v>19</v>
      </c>
      <c r="L496" t="s">
        <v>159</v>
      </c>
      <c r="M496" t="s">
        <v>29</v>
      </c>
      <c r="N496" s="23">
        <f>Target_AM[[#This Row],[PROPORSI]]*VLOOKUP(Target_AM[[#This Row],[NIPNAS]],Target_CC[],9,0)</f>
        <v>281836273.36285394</v>
      </c>
      <c r="O496" s="22">
        <f>Target_AM[[#This Row],[PROPORSI]]*VLOOKUP(Target_AM[[#This Row],[NIPNAS]],Target_CC[],COLUMN(A$2)+9,0)</f>
        <v>20470685.911363635</v>
      </c>
      <c r="P496" s="22">
        <f>Target_AM[[#This Row],[PROPORSI]]*VLOOKUP(Target_AM[[#This Row],[NIPNAS]],Target_CC[],COLUMN(B$2)+9,0)</f>
        <v>20480453.59090909</v>
      </c>
      <c r="Q496" s="22">
        <f>Target_AM[[#This Row],[PROPORSI]]*VLOOKUP(Target_AM[[#This Row],[NIPNAS]],Target_CC[],COLUMN(C$2)+9,0)</f>
        <v>20460918.231818181</v>
      </c>
      <c r="R496" s="22">
        <f>Target_AM[[#This Row],[PROPORSI]]*VLOOKUP(Target_AM[[#This Row],[NIPNAS]],Target_CC[],COLUMN(D$2)+9,0)</f>
        <v>20441382.872727271</v>
      </c>
      <c r="S496" s="22">
        <f>Target_AM[[#This Row],[PROPORSI]]*VLOOKUP(Target_AM[[#This Row],[NIPNAS]],Target_CC[],COLUMN(E$2)+9,0)</f>
        <v>20451150.552272726</v>
      </c>
      <c r="T496" s="22">
        <f>Target_AM[[#This Row],[PROPORSI]]*VLOOKUP(Target_AM[[#This Row],[NIPNAS]],Target_CC[],COLUMN(F$2)+9,0)</f>
        <v>20460918.231818181</v>
      </c>
      <c r="U496" s="22">
        <f>Target_AM[[#This Row],[PROPORSI]]*VLOOKUP(Target_AM[[#This Row],[NIPNAS]],Target_CC[],COLUMN(G$2)+9,0)</f>
        <v>20509756.629545454</v>
      </c>
      <c r="V496" s="22">
        <f>Target_AM[[#This Row],[PROPORSI]]*VLOOKUP(Target_AM[[#This Row],[NIPNAS]],Target_CC[],COLUMN(H$2)+9,0)</f>
        <v>20490221.270454545</v>
      </c>
      <c r="W496" s="22">
        <f>Target_AM[[#This Row],[PROPORSI]]*VLOOKUP(Target_AM[[#This Row],[NIPNAS]],Target_CC[],COLUMN(I$2)+9,0)</f>
        <v>20490221.270454545</v>
      </c>
      <c r="X496" s="22">
        <f>Target_AM[[#This Row],[PROPORSI]]*VLOOKUP(Target_AM[[#This Row],[NIPNAS]],Target_CC[],COLUMN(J$2)+9,0)</f>
        <v>20509756.629545454</v>
      </c>
      <c r="Y496" s="22">
        <f>Target_AM[[#This Row],[PROPORSI]]*VLOOKUP(Target_AM[[#This Row],[NIPNAS]],Target_CC[],COLUMN(K$2)+9,0)</f>
        <v>20480453.59090909</v>
      </c>
      <c r="Z496" s="22">
        <f>Target_AM[[#This Row],[PROPORSI]]*VLOOKUP(Target_AM[[#This Row],[NIPNAS]],Target_CC[],COLUMN(L$2)+9,0)</f>
        <v>20490221.270454545</v>
      </c>
      <c r="AA496" s="22">
        <f>Target_AM[[#This Row],[PROPORSI]]*VLOOKUP(Target_AM[[#This Row],[NIPNAS]],Target_CC[],COLUMN(M$2)+9,0)</f>
        <v>245736140.05227277</v>
      </c>
      <c r="AB496" s="22">
        <f>Target_AM[[#This Row],[PROPORSI]]*VLOOKUP(Target_AM[[#This Row],[NIPNAS]],Target_CC[],COLUMN(N$2)+9,0)</f>
        <v>2639906.628579055</v>
      </c>
      <c r="AC496" s="22">
        <f>Target_AM[[#This Row],[PROPORSI]]*VLOOKUP(Target_AM[[#This Row],[NIPNAS]],Target_CC[],COLUMN(O$2)+9,0)</f>
        <v>2807403.1769098681</v>
      </c>
      <c r="AD496" s="22">
        <f>Target_AM[[#This Row],[PROPORSI]]*VLOOKUP(Target_AM[[#This Row],[NIPNAS]],Target_CC[],COLUMN(P$2)+9,0)</f>
        <v>3693907.6815736783</v>
      </c>
      <c r="AE496" s="22">
        <f>Target_AM[[#This Row],[PROPORSI]]*VLOOKUP(Target_AM[[#This Row],[NIPNAS]],Target_CC[],COLUMN(Q$2)+9,0)</f>
        <v>3766136.2589021698</v>
      </c>
      <c r="AF496" s="22">
        <f>Target_AM[[#This Row],[PROPORSI]]*VLOOKUP(Target_AM[[#This Row],[NIPNAS]],Target_CC[],COLUMN(R$2)+9,0)</f>
        <v>4926043.4837885024</v>
      </c>
      <c r="AG496" s="22">
        <f>Target_AM[[#This Row],[PROPORSI]]*VLOOKUP(Target_AM[[#This Row],[NIPNAS]],Target_CC[],COLUMN(S$2)+9,0)</f>
        <v>4602668.6380013796</v>
      </c>
      <c r="AH496" s="22">
        <f>Target_AM[[#This Row],[PROPORSI]]*VLOOKUP(Target_AM[[#This Row],[NIPNAS]],Target_CC[],COLUMN(T$2)+9,0)</f>
        <v>4041790.0803725105</v>
      </c>
      <c r="AI496" s="22">
        <f>Target_AM[[#This Row],[PROPORSI]]*VLOOKUP(Target_AM[[#This Row],[NIPNAS]],Target_CC[],COLUMN(U$2)+9,0)</f>
        <v>4572114.3122449964</v>
      </c>
      <c r="AJ496" s="22">
        <f>Target_AM[[#This Row],[PROPORSI]]*VLOOKUP(Target_AM[[#This Row],[NIPNAS]],Target_CC[],COLUMN(V$2)+9,0)</f>
        <v>3969959.2120965305</v>
      </c>
      <c r="AK496" s="22">
        <f>Target_AM[[#This Row],[PROPORSI]]*VLOOKUP(Target_AM[[#This Row],[NIPNAS]],Target_CC[],COLUMN(W$2)+9,0)</f>
        <v>4178045.5471810936</v>
      </c>
      <c r="AL496" s="22">
        <f>Target_AM[[#This Row],[PROPORSI]]*VLOOKUP(Target_AM[[#This Row],[NIPNAS]],Target_CC[],COLUMN(X$2)+9,0)</f>
        <v>5133341.2685373565</v>
      </c>
      <c r="AM496" s="22">
        <f>Target_AM[[#This Row],[PROPORSI]]*VLOOKUP(Target_AM[[#This Row],[NIPNAS]],Target_CC[],COLUMN(Y$2)+9,0)</f>
        <v>6090328.264522668</v>
      </c>
      <c r="AN496" s="22">
        <f>Target_AM[[#This Row],[PROPORSI]]*VLOOKUP(Target_AM[[#This Row],[NIPNAS]],Target_CC[],COLUMN(Z$2)+9,0)</f>
        <v>50421644.552709803</v>
      </c>
      <c r="AO496" s="22">
        <f>Target_AM[[#This Row],[PROPORSI]]*VLOOKUP(Target_AM[[#This Row],[NIPNAS]],Target_CC[],COLUMN(AA$2)+9,0)</f>
        <v>23110592.539942689</v>
      </c>
      <c r="AP496" s="22">
        <f>Target_AM[[#This Row],[PROPORSI]]*VLOOKUP(Target_AM[[#This Row],[NIPNAS]],Target_CC[],COLUMN(AB$2)+9,0)</f>
        <v>23287856.767818958</v>
      </c>
      <c r="AQ496" s="22">
        <f>Target_AM[[#This Row],[PROPORSI]]*VLOOKUP(Target_AM[[#This Row],[NIPNAS]],Target_CC[],COLUMN(AC$2)+9,0)</f>
        <v>24154825.913391858</v>
      </c>
      <c r="AR496" s="22">
        <f>Target_AM[[#This Row],[PROPORSI]]*VLOOKUP(Target_AM[[#This Row],[NIPNAS]],Target_CC[],COLUMN(AD$2)+9,0)</f>
        <v>24207519.131629441</v>
      </c>
      <c r="AS496" s="22">
        <f>Target_AM[[#This Row],[PROPORSI]]*VLOOKUP(Target_AM[[#This Row],[NIPNAS]],Target_CC[],COLUMN(AE$2)+9,0)</f>
        <v>25377194.036061227</v>
      </c>
      <c r="AT496" s="22">
        <f>Target_AM[[#This Row],[PROPORSI]]*VLOOKUP(Target_AM[[#This Row],[NIPNAS]],Target_CC[],COLUMN(AF$2)+9,0)</f>
        <v>25063586.869819559</v>
      </c>
      <c r="AU496" s="22">
        <f>Target_AM[[#This Row],[PROPORSI]]*VLOOKUP(Target_AM[[#This Row],[NIPNAS]],Target_CC[],COLUMN(AG$2)+9,0)</f>
        <v>24551546.709917963</v>
      </c>
      <c r="AV496" s="22">
        <f>Target_AM[[#This Row],[PROPORSI]]*VLOOKUP(Target_AM[[#This Row],[NIPNAS]],Target_CC[],COLUMN(AH$2)+9,0)</f>
        <v>25062335.582699541</v>
      </c>
      <c r="AW496" s="22">
        <f>Target_AM[[#This Row],[PROPORSI]]*VLOOKUP(Target_AM[[#This Row],[NIPNAS]],Target_CC[],COLUMN(AI$2)+9,0)</f>
        <v>24460180.482551076</v>
      </c>
      <c r="AX496" s="22">
        <f>Target_AM[[#This Row],[PROPORSI]]*VLOOKUP(Target_AM[[#This Row],[NIPNAS]],Target_CC[],COLUMN(AJ$2)+9,0)</f>
        <v>24687802.176726546</v>
      </c>
      <c r="AY496" s="22">
        <f>Target_AM[[#This Row],[PROPORSI]]*VLOOKUP(Target_AM[[#This Row],[NIPNAS]],Target_CC[],COLUMN(AK$2)+9,0)</f>
        <v>25613794.859446447</v>
      </c>
      <c r="AZ496" s="22">
        <f>Target_AM[[#This Row],[PROPORSI]]*VLOOKUP(Target_AM[[#This Row],[NIPNAS]],Target_CC[],COLUMN(AL$2)+9,0)</f>
        <v>26580549.534977213</v>
      </c>
      <c r="BA496" s="22">
        <f>Target_AM[[#This Row],[PROPORSI]]*VLOOKUP(Target_AM[[#This Row],[NIPNAS]],Target_CC[],COLUMN(AM$2)+9,0)</f>
        <v>296157784.6049825</v>
      </c>
      <c r="BB496" s="22">
        <f>Target_AM[[#This Row],[PROPORSI]]*VLOOKUP(Target_AM[[#This Row],[NIPNAS]],Target_CC[],COLUMN(AN$2)+9,0)</f>
        <v>0</v>
      </c>
      <c r="BC496" s="22">
        <f>Target_AM[[#This Row],[PROPORSI]]*VLOOKUP(Target_AM[[#This Row],[NIPNAS]],Target_CC[],COLUMN(AO$2)+9,0)</f>
        <v>0</v>
      </c>
      <c r="BD496" s="22">
        <f>Target_AM[[#This Row],[PROPORSI]]*VLOOKUP(Target_AM[[#This Row],[NIPNAS]],Target_CC[],COLUMN(AP$2)+9,0)</f>
        <v>0</v>
      </c>
      <c r="BE496" s="22">
        <f>Target_AM[[#This Row],[PROPORSI]]*VLOOKUP(Target_AM[[#This Row],[NIPNAS]],Target_CC[],COLUMN(AQ$2)+9,0)</f>
        <v>0</v>
      </c>
      <c r="BF496" s="22">
        <f>Target_AM[[#This Row],[PROPORSI]]*VLOOKUP(Target_AM[[#This Row],[NIPNAS]],Target_CC[],COLUMN(AR$2)+9,0)</f>
        <v>0</v>
      </c>
      <c r="BG496" s="22">
        <f>Target_AM[[#This Row],[PROPORSI]]*VLOOKUP(Target_AM[[#This Row],[NIPNAS]],Target_CC[],COLUMN(AS$2)+9,0)</f>
        <v>0</v>
      </c>
      <c r="BH496" s="22">
        <f>Target_AM[[#This Row],[PROPORSI]]*VLOOKUP(Target_AM[[#This Row],[NIPNAS]],Target_CC[],COLUMN(AT$2)+9,0)</f>
        <v>0</v>
      </c>
      <c r="BI496" s="22">
        <f>Target_AM[[#This Row],[PROPORSI]]*VLOOKUP(Target_AM[[#This Row],[NIPNAS]],Target_CC[],COLUMN(AU$2)+9,0)</f>
        <v>0</v>
      </c>
      <c r="BJ496" s="22">
        <f>Target_AM[[#This Row],[PROPORSI]]*VLOOKUP(Target_AM[[#This Row],[NIPNAS]],Target_CC[],COLUMN(AV$2)+9,0)</f>
        <v>0</v>
      </c>
      <c r="BK496" s="22">
        <f>Target_AM[[#This Row],[PROPORSI]]*VLOOKUP(Target_AM[[#This Row],[NIPNAS]],Target_CC[],COLUMN(AW$2)+9,0)</f>
        <v>0</v>
      </c>
      <c r="BL496" s="22">
        <f>Target_AM[[#This Row],[PROPORSI]]*VLOOKUP(Target_AM[[#This Row],[NIPNAS]],Target_CC[],COLUMN(AX$2)+9,0)</f>
        <v>0</v>
      </c>
      <c r="BM496" s="22">
        <f>Target_AM[[#This Row],[PROPORSI]]*VLOOKUP(Target_AM[[#This Row],[NIPNAS]],Target_CC[],COLUMN(AY$2)+9,0)</f>
        <v>0</v>
      </c>
      <c r="BN496" s="22">
        <f>Target_AM[[#This Row],[PROPORSI]]*VLOOKUP(Target_AM[[#This Row],[NIPNAS]],Target_CC[],COLUMN(AZ$2)+9,0)</f>
        <v>0</v>
      </c>
      <c r="BO496" s="22">
        <f>Target_AM[[#This Row],[PROPORSI]]*VLOOKUP(Target_AM[[#This Row],[NIPNAS]],Target_CC[],COLUMN(BA$2)+9,0)</f>
        <v>20753528</v>
      </c>
      <c r="BP496" s="22">
        <f>Target_AM[[#This Row],[PROPORSI]]*VLOOKUP(Target_AM[[#This Row],[NIPNAS]],Target_CC[],COLUMN(BB$2)+9,0)</f>
        <v>20904845</v>
      </c>
      <c r="BQ496" s="22">
        <f>Target_AM[[#This Row],[PROPORSI]]*VLOOKUP(Target_AM[[#This Row],[NIPNAS]],Target_CC[],COLUMN(BC$2)+9,0)</f>
        <v>20813154</v>
      </c>
      <c r="BR496" s="22">
        <f>Target_AM[[#This Row],[PROPORSI]]*VLOOKUP(Target_AM[[#This Row],[NIPNAS]],Target_CC[],COLUMN(BD$2)+9,0)</f>
        <v>19979490</v>
      </c>
      <c r="BS496" s="22">
        <f>Target_AM[[#This Row],[PROPORSI]]*VLOOKUP(Target_AM[[#This Row],[NIPNAS]],Target_CC[],COLUMN(BE$2)+9,0)</f>
        <v>19979490</v>
      </c>
      <c r="BT496" s="22">
        <f>Target_AM[[#This Row],[PROPORSI]]*VLOOKUP(Target_AM[[#This Row],[NIPNAS]],Target_CC[],COLUMN(BF$2)+9,0)</f>
        <v>19979490</v>
      </c>
      <c r="BU496" s="22">
        <f>Target_AM[[#This Row],[PROPORSI]]*VLOOKUP(Target_AM[[#This Row],[NIPNAS]],Target_CC[],COLUMN(BG$2)+9,0)</f>
        <v>19979490</v>
      </c>
      <c r="BV496" s="22">
        <f>Target_AM[[#This Row],[PROPORSI]]*VLOOKUP(Target_AM[[#This Row],[NIPNAS]],Target_CC[],COLUMN(BH$2)+9,0)</f>
        <v>19979490</v>
      </c>
      <c r="BW496" s="22">
        <f>Target_AM[[#This Row],[PROPORSI]]*VLOOKUP(Target_AM[[#This Row],[NIPNAS]],Target_CC[],COLUMN(BI$2)+9,0)</f>
        <v>19979490</v>
      </c>
      <c r="BX496" s="22">
        <f>Target_AM[[#This Row],[PROPORSI]]*VLOOKUP(Target_AM[[#This Row],[NIPNAS]],Target_CC[],COLUMN(BJ$2)+9,0)</f>
        <v>19979490</v>
      </c>
      <c r="BY496" s="22">
        <f>Target_AM[[#This Row],[PROPORSI]]*VLOOKUP(Target_AM[[#This Row],[NIPNAS]],Target_CC[],COLUMN(BK$2)+9,0)</f>
        <v>19979490</v>
      </c>
      <c r="BZ496" s="22">
        <f>Target_AM[[#This Row],[PROPORSI]]*VLOOKUP(Target_AM[[#This Row],[NIPNAS]],Target_CC[],COLUMN(BL$2)+9,0)</f>
        <v>19979490</v>
      </c>
      <c r="CA496" s="22">
        <f>Target_AM[[#This Row],[PROPORSI]]*VLOOKUP(Target_AM[[#This Row],[NIPNAS]],Target_CC[],COLUMN(BM$2)+9,0)</f>
        <v>242286937</v>
      </c>
      <c r="CB496" s="22">
        <f>Target_AM[[#This Row],[PROPORSI]]*VLOOKUP(Target_AM[[#This Row],[NIPNAS]],Target_CC[],COLUMN(BN$2)+9,0)</f>
        <v>20490000</v>
      </c>
      <c r="CC496" s="22">
        <f>Target_AM[[#This Row],[PROPORSI]]*VLOOKUP(Target_AM[[#This Row],[NIPNAS]],Target_CC[],COLUMN(BO$2)+9,0)</f>
        <v>20490000</v>
      </c>
      <c r="CD496" s="22">
        <f>Target_AM[[#This Row],[PROPORSI]]*VLOOKUP(Target_AM[[#This Row],[NIPNAS]],Target_CC[],COLUMN(BP$2)+9,0)</f>
        <v>20490000</v>
      </c>
      <c r="CE496" s="22">
        <f>Target_AM[[#This Row],[PROPORSI]]*VLOOKUP(Target_AM[[#This Row],[NIPNAS]],Target_CC[],COLUMN(BQ$2)+9,0)</f>
        <v>19465500</v>
      </c>
      <c r="CF496" s="22">
        <f>Target_AM[[#This Row],[PROPORSI]]*VLOOKUP(Target_AM[[#This Row],[NIPNAS]],Target_CC[],COLUMN(BR$2)+9,0)</f>
        <v>19465500</v>
      </c>
      <c r="CG496" s="22">
        <f>Target_AM[[#This Row],[PROPORSI]]*VLOOKUP(Target_AM[[#This Row],[NIPNAS]],Target_CC[],COLUMN(BS$2)+9,0)</f>
        <v>19465500</v>
      </c>
      <c r="CH496" s="22">
        <f>Target_AM[[#This Row],[PROPORSI]]*VLOOKUP(Target_AM[[#This Row],[NIPNAS]],Target_CC[],COLUMN(BT$2)+9,0)</f>
        <v>19465500</v>
      </c>
      <c r="CI496" s="22">
        <f>Target_AM[[#This Row],[PROPORSI]]*VLOOKUP(Target_AM[[#This Row],[NIPNAS]],Target_CC[],COLUMN(BU$2)+9,0)</f>
        <v>19465500</v>
      </c>
      <c r="CJ496" s="22">
        <f>Target_AM[[#This Row],[PROPORSI]]*VLOOKUP(Target_AM[[#This Row],[NIPNAS]],Target_CC[],COLUMN(BV$2)+9,0)</f>
        <v>19465500</v>
      </c>
      <c r="CK496" s="22">
        <f>Target_AM[[#This Row],[PROPORSI]]*VLOOKUP(Target_AM[[#This Row],[NIPNAS]],Target_CC[],COLUMN(BW$2)+9,0)</f>
        <v>19465500</v>
      </c>
      <c r="CL496" s="22">
        <f>Target_AM[[#This Row],[PROPORSI]]*VLOOKUP(Target_AM[[#This Row],[NIPNAS]],Target_CC[],COLUMN(BX$2)+9,0)</f>
        <v>19465500</v>
      </c>
      <c r="CM496" s="22">
        <f>Target_AM[[#This Row],[PROPORSI]]*VLOOKUP(Target_AM[[#This Row],[NIPNAS]],Target_CC[],COLUMN(BY$2)+9,0)</f>
        <v>19465500</v>
      </c>
      <c r="CN496" s="22">
        <f>Target_AM[[#This Row],[PROPORSI]]*VLOOKUP(Target_AM[[#This Row],[NIPNAS]],Target_CC[],COLUMN(BZ$2)+9,0)</f>
        <v>236659500</v>
      </c>
      <c r="CO496" s="22">
        <f>Target_AM[[#This Row],[PROPORSI]]*VLOOKUP(Target_AM[[#This Row],[NIPNAS]],Target_CC[],COLUMN(CA$2)+9,0)</f>
        <v>522937</v>
      </c>
      <c r="CP496" s="22">
        <f>Target_AM[[#This Row],[PROPORSI]]*VLOOKUP(Target_AM[[#This Row],[NIPNAS]],Target_CC[],COLUMN(CB$2)+9,0)</f>
        <v>477012</v>
      </c>
      <c r="CQ496" s="22">
        <f>Target_AM[[#This Row],[PROPORSI]]*VLOOKUP(Target_AM[[#This Row],[NIPNAS]],Target_CC[],COLUMN(CC$2)+9,0)</f>
        <v>513990</v>
      </c>
      <c r="CR496" s="22">
        <f>Target_AM[[#This Row],[PROPORSI]]*VLOOKUP(Target_AM[[#This Row],[NIPNAS]],Target_CC[],COLUMN(CD$2)+9,0)</f>
        <v>513990</v>
      </c>
      <c r="CS496" s="22">
        <f>Target_AM[[#This Row],[PROPORSI]]*VLOOKUP(Target_AM[[#This Row],[NIPNAS]],Target_CC[],COLUMN(CE$2)+9,0)</f>
        <v>513990</v>
      </c>
      <c r="CT496" s="22">
        <f>Target_AM[[#This Row],[PROPORSI]]*VLOOKUP(Target_AM[[#This Row],[NIPNAS]],Target_CC[],COLUMN(CF$2)+9,0)</f>
        <v>513990</v>
      </c>
      <c r="CU496" s="22">
        <f>Target_AM[[#This Row],[PROPORSI]]*VLOOKUP(Target_AM[[#This Row],[NIPNAS]],Target_CC[],COLUMN(CG$2)+9,0)</f>
        <v>513990</v>
      </c>
      <c r="CV496" s="22">
        <f>Target_AM[[#This Row],[PROPORSI]]*VLOOKUP(Target_AM[[#This Row],[NIPNAS]],Target_CC[],COLUMN(CH$2)+9,0)</f>
        <v>513990</v>
      </c>
      <c r="CW496" s="22">
        <f>Target_AM[[#This Row],[PROPORSI]]*VLOOKUP(Target_AM[[#This Row],[NIPNAS]],Target_CC[],COLUMN(CI$2)+9,0)</f>
        <v>513990</v>
      </c>
      <c r="CX496" s="22">
        <f>Target_AM[[#This Row],[PROPORSI]]*VLOOKUP(Target_AM[[#This Row],[NIPNAS]],Target_CC[],COLUMN(CJ$2)+9,0)</f>
        <v>513990</v>
      </c>
      <c r="CY496" s="22">
        <f>Target_AM[[#This Row],[PROPORSI]]*VLOOKUP(Target_AM[[#This Row],[NIPNAS]],Target_CC[],COLUMN(CK$2)+9,0)</f>
        <v>513990</v>
      </c>
      <c r="CZ496" s="22">
        <f>Target_AM[[#This Row],[PROPORSI]]*VLOOKUP(Target_AM[[#This Row],[NIPNAS]],Target_CC[],COLUMN(CL$2)+9,0)</f>
        <v>513990</v>
      </c>
      <c r="DA496" s="22">
        <f>Target_AM[[#This Row],[PROPORSI]]*VLOOKUP(Target_AM[[#This Row],[NIPNAS]],Target_CC[],COLUMN(CM$2)+9,0)</f>
        <v>6139849</v>
      </c>
      <c r="DB496" s="22">
        <f>Target_AM[[#This Row],[PROPORSI]]*VLOOKUP(Target_AM[[#This Row],[NIPNAS]],Target_CC[],COLUMN(CN$2)+9,0)</f>
        <v>0</v>
      </c>
      <c r="DC496" s="22">
        <f>Target_AM[[#This Row],[PROPORSI]]*VLOOKUP(Target_AM[[#This Row],[NIPNAS]],Target_CC[],COLUMN(CO$2)+9,0)</f>
        <v>0</v>
      </c>
      <c r="DD496" s="22">
        <f>Target_AM[[#This Row],[PROPORSI]]*VLOOKUP(Target_AM[[#This Row],[NIPNAS]],Target_CC[],COLUMN(CP$2)+9,0)</f>
        <v>0</v>
      </c>
      <c r="DE496" s="22">
        <f>Target_AM[[#This Row],[PROPORSI]]*VLOOKUP(Target_AM[[#This Row],[NIPNAS]],Target_CC[],COLUMN(CQ$2)+9,0)</f>
        <v>0</v>
      </c>
      <c r="DF496" s="22">
        <f>Target_AM[[#This Row],[PROPORSI]]*VLOOKUP(Target_AM[[#This Row],[NIPNAS]],Target_CC[],COLUMN(CR$2)+9,0)</f>
        <v>0</v>
      </c>
      <c r="DG496" s="22">
        <f>Target_AM[[#This Row],[PROPORSI]]*VLOOKUP(Target_AM[[#This Row],[NIPNAS]],Target_CC[],COLUMN(CS$2)+9,0)</f>
        <v>0</v>
      </c>
      <c r="DH496" s="22">
        <f>Target_AM[[#This Row],[PROPORSI]]*VLOOKUP(Target_AM[[#This Row],[NIPNAS]],Target_CC[],COLUMN(CT$2)+9,0)</f>
        <v>0</v>
      </c>
      <c r="DI496" s="22">
        <f>Target_AM[[#This Row],[PROPORSI]]*VLOOKUP(Target_AM[[#This Row],[NIPNAS]],Target_CC[],COLUMN(CU$2)+9,0)</f>
        <v>0</v>
      </c>
      <c r="DJ496" s="22">
        <f>Target_AM[[#This Row],[PROPORSI]]*VLOOKUP(Target_AM[[#This Row],[NIPNAS]],Target_CC[],COLUMN(CV$2)+9,0)</f>
        <v>0</v>
      </c>
      <c r="DK496" s="22">
        <f>Target_AM[[#This Row],[PROPORSI]]*VLOOKUP(Target_AM[[#This Row],[NIPNAS]],Target_CC[],COLUMN(CW$2)+9,0)</f>
        <v>0</v>
      </c>
      <c r="DL496" s="22">
        <f>Target_AM[[#This Row],[PROPORSI]]*VLOOKUP(Target_AM[[#This Row],[NIPNAS]],Target_CC[],COLUMN(CX$2)+9,0)</f>
        <v>0</v>
      </c>
      <c r="DM496" s="22">
        <f>Target_AM[[#This Row],[PROPORSI]]*VLOOKUP(Target_AM[[#This Row],[NIPNAS]],Target_CC[],COLUMN(CY$2)+9,0)</f>
        <v>0</v>
      </c>
      <c r="DN496" s="22">
        <f>Target_AM[[#This Row],[PROPORSI]]*VLOOKUP(Target_AM[[#This Row],[NIPNAS]],Target_CC[],COLUMN(CZ$2)+9,0)</f>
        <v>0</v>
      </c>
      <c r="DO496" s="22">
        <f>Target_AM[[#This Row],[PROPORSI]]*VLOOKUP(Target_AM[[#This Row],[NIPNAS]],Target_CC[],COLUMN(DA$2)+9,0)</f>
        <v>0</v>
      </c>
      <c r="DP496" s="22">
        <f>Target_AM[[#This Row],[PROPORSI]]*VLOOKUP(Target_AM[[#This Row],[NIPNAS]],Target_CC[],COLUMN(DB$2)+9,0)</f>
        <v>0</v>
      </c>
      <c r="DQ496" s="22">
        <f>Target_AM[[#This Row],[PROPORSI]]*VLOOKUP(Target_AM[[#This Row],[NIPNAS]],Target_CC[],COLUMN(DC$2)+9,0)</f>
        <v>0</v>
      </c>
      <c r="DR496" s="22">
        <f>Target_AM[[#This Row],[PROPORSI]]*VLOOKUP(Target_AM[[#This Row],[NIPNAS]],Target_CC[],COLUMN(DD$2)+9,0)</f>
        <v>0</v>
      </c>
      <c r="DS496" s="22">
        <f>Target_AM[[#This Row],[PROPORSI]]*VLOOKUP(Target_AM[[#This Row],[NIPNAS]],Target_CC[],COLUMN(DE$2)+9,0)</f>
        <v>0</v>
      </c>
      <c r="DT496" s="22">
        <f>Target_AM[[#This Row],[PROPORSI]]*VLOOKUP(Target_AM[[#This Row],[NIPNAS]],Target_CC[],COLUMN(DF$2)+9,0)</f>
        <v>0</v>
      </c>
      <c r="DU496" s="22">
        <f>Target_AM[[#This Row],[PROPORSI]]*VLOOKUP(Target_AM[[#This Row],[NIPNAS]],Target_CC[],COLUMN(DG$2)+9,0)</f>
        <v>0</v>
      </c>
      <c r="DV496" s="22">
        <f>Target_AM[[#This Row],[PROPORSI]]*VLOOKUP(Target_AM[[#This Row],[NIPNAS]],Target_CC[],COLUMN(DH$2)+9,0)</f>
        <v>0</v>
      </c>
      <c r="DW496" s="22">
        <f>Target_AM[[#This Row],[PROPORSI]]*VLOOKUP(Target_AM[[#This Row],[NIPNAS]],Target_CC[],COLUMN(DI$2)+9,0)</f>
        <v>0</v>
      </c>
      <c r="DX496" s="22">
        <f>Target_AM[[#This Row],[PROPORSI]]*VLOOKUP(Target_AM[[#This Row],[NIPNAS]],Target_CC[],COLUMN(DJ$2)+9,0)</f>
        <v>0</v>
      </c>
      <c r="DY496" s="22">
        <f>Target_AM[[#This Row],[PROPORSI]]*VLOOKUP(Target_AM[[#This Row],[NIPNAS]],Target_CC[],COLUMN(DK$2)+9,0)</f>
        <v>0</v>
      </c>
      <c r="DZ496" s="22">
        <f>Target_AM[[#This Row],[PROPORSI]]*VLOOKUP(Target_AM[[#This Row],[NIPNAS]],Target_CC[],COLUMN(DL$2)+9,0)</f>
        <v>0</v>
      </c>
      <c r="EA496" s="22">
        <f>Target_AM[[#This Row],[PROPORSI]]*VLOOKUP(Target_AM[[#This Row],[NIPNAS]],Target_CC[],COLUMN(DM$2)+9,0)</f>
        <v>0</v>
      </c>
    </row>
    <row r="497" spans="2:131" x14ac:dyDescent="0.3">
      <c r="B497">
        <v>406107</v>
      </c>
      <c r="C497" t="s">
        <v>1027</v>
      </c>
      <c r="D497">
        <v>1</v>
      </c>
      <c r="E497" s="8">
        <v>45658</v>
      </c>
      <c r="F497">
        <v>3001056190</v>
      </c>
      <c r="G497" t="s">
        <v>806</v>
      </c>
      <c r="J497" t="s">
        <v>296</v>
      </c>
      <c r="K497" t="s">
        <v>22</v>
      </c>
      <c r="L497" t="s">
        <v>159</v>
      </c>
      <c r="M497" t="s">
        <v>29</v>
      </c>
      <c r="N497" s="23">
        <f>Target_AM[[#This Row],[PROPORSI]]*VLOOKUP(Target_AM[[#This Row],[NIPNAS]],Target_CC[],9,0)</f>
        <v>870247036.19719434</v>
      </c>
      <c r="O497" s="22">
        <f>Target_AM[[#This Row],[PROPORSI]]*VLOOKUP(Target_AM[[#This Row],[NIPNAS]],Target_CC[],COLUMN(A$2)+9,0)</f>
        <v>61130914</v>
      </c>
      <c r="P497" s="22">
        <f>Target_AM[[#This Row],[PROPORSI]]*VLOOKUP(Target_AM[[#This Row],[NIPNAS]],Target_CC[],COLUMN(B$2)+9,0)</f>
        <v>61130914</v>
      </c>
      <c r="Q497" s="22">
        <f>Target_AM[[#This Row],[PROPORSI]]*VLOOKUP(Target_AM[[#This Row],[NIPNAS]],Target_CC[],COLUMN(C$2)+9,0)</f>
        <v>61130914</v>
      </c>
      <c r="R497" s="22">
        <f>Target_AM[[#This Row],[PROPORSI]]*VLOOKUP(Target_AM[[#This Row],[NIPNAS]],Target_CC[],COLUMN(D$2)+9,0)</f>
        <v>61130914</v>
      </c>
      <c r="S497" s="22">
        <f>Target_AM[[#This Row],[PROPORSI]]*VLOOKUP(Target_AM[[#This Row],[NIPNAS]],Target_CC[],COLUMN(E$2)+9,0)</f>
        <v>61130914</v>
      </c>
      <c r="T497" s="22">
        <f>Target_AM[[#This Row],[PROPORSI]]*VLOOKUP(Target_AM[[#This Row],[NIPNAS]],Target_CC[],COLUMN(F$2)+9,0)</f>
        <v>61130914</v>
      </c>
      <c r="U497" s="22">
        <f>Target_AM[[#This Row],[PROPORSI]]*VLOOKUP(Target_AM[[#This Row],[NIPNAS]],Target_CC[],COLUMN(G$2)+9,0)</f>
        <v>61130914</v>
      </c>
      <c r="V497" s="22">
        <f>Target_AM[[#This Row],[PROPORSI]]*VLOOKUP(Target_AM[[#This Row],[NIPNAS]],Target_CC[],COLUMN(H$2)+9,0)</f>
        <v>61130914</v>
      </c>
      <c r="W497" s="22">
        <f>Target_AM[[#This Row],[PROPORSI]]*VLOOKUP(Target_AM[[#This Row],[NIPNAS]],Target_CC[],COLUMN(I$2)+9,0)</f>
        <v>61130914</v>
      </c>
      <c r="X497" s="22">
        <f>Target_AM[[#This Row],[PROPORSI]]*VLOOKUP(Target_AM[[#This Row],[NIPNAS]],Target_CC[],COLUMN(J$2)+9,0)</f>
        <v>61130914</v>
      </c>
      <c r="Y497" s="22">
        <f>Target_AM[[#This Row],[PROPORSI]]*VLOOKUP(Target_AM[[#This Row],[NIPNAS]],Target_CC[],COLUMN(K$2)+9,0)</f>
        <v>61130914</v>
      </c>
      <c r="Z497" s="22">
        <f>Target_AM[[#This Row],[PROPORSI]]*VLOOKUP(Target_AM[[#This Row],[NIPNAS]],Target_CC[],COLUMN(L$2)+9,0)</f>
        <v>61130914</v>
      </c>
      <c r="AA497" s="22">
        <f>Target_AM[[#This Row],[PROPORSI]]*VLOOKUP(Target_AM[[#This Row],[NIPNAS]],Target_CC[],COLUMN(M$2)+9,0)</f>
        <v>733570968</v>
      </c>
      <c r="AB497" s="22">
        <f>Target_AM[[#This Row],[PROPORSI]]*VLOOKUP(Target_AM[[#This Row],[NIPNAS]],Target_CC[],COLUMN(N$2)+9,0)</f>
        <v>0</v>
      </c>
      <c r="AC497" s="22">
        <f>Target_AM[[#This Row],[PROPORSI]]*VLOOKUP(Target_AM[[#This Row],[NIPNAS]],Target_CC[],COLUMN(O$2)+9,0)</f>
        <v>690859.22431823774</v>
      </c>
      <c r="AD497" s="22">
        <f>Target_AM[[#This Row],[PROPORSI]]*VLOOKUP(Target_AM[[#This Row],[NIPNAS]],Target_CC[],COLUMN(P$2)+9,0)</f>
        <v>683729.23020126333</v>
      </c>
      <c r="AE497" s="22">
        <f>Target_AM[[#This Row],[PROPORSI]]*VLOOKUP(Target_AM[[#This Row],[NIPNAS]],Target_CC[],COLUMN(Q$2)+9,0)</f>
        <v>537486.86343142285</v>
      </c>
      <c r="AF497" s="22">
        <f>Target_AM[[#This Row],[PROPORSI]]*VLOOKUP(Target_AM[[#This Row],[NIPNAS]],Target_CC[],COLUMN(R$2)+9,0)</f>
        <v>586231.66372162709</v>
      </c>
      <c r="AG497" s="22">
        <f>Target_AM[[#This Row],[PROPORSI]]*VLOOKUP(Target_AM[[#This Row],[NIPNAS]],Target_CC[],COLUMN(S$2)+9,0)</f>
        <v>571553.53985494352</v>
      </c>
      <c r="AH497" s="22">
        <f>Target_AM[[#This Row],[PROPORSI]]*VLOOKUP(Target_AM[[#This Row],[NIPNAS]],Target_CC[],COLUMN(T$2)+9,0)</f>
        <v>710365.72728492401</v>
      </c>
      <c r="AI497" s="22">
        <f>Target_AM[[#This Row],[PROPORSI]]*VLOOKUP(Target_AM[[#This Row],[NIPNAS]],Target_CC[],COLUMN(U$2)+9,0)</f>
        <v>598269.13892134407</v>
      </c>
      <c r="AJ497" s="22">
        <f>Target_AM[[#This Row],[PROPORSI]]*VLOOKUP(Target_AM[[#This Row],[NIPNAS]],Target_CC[],COLUMN(V$2)+9,0)</f>
        <v>715610.41381648171</v>
      </c>
      <c r="AK497" s="22">
        <f>Target_AM[[#This Row],[PROPORSI]]*VLOOKUP(Target_AM[[#This Row],[NIPNAS]],Target_CC[],COLUMN(W$2)+9,0)</f>
        <v>720720.50871695695</v>
      </c>
      <c r="AL497" s="22">
        <f>Target_AM[[#This Row],[PROPORSI]]*VLOOKUP(Target_AM[[#This Row],[NIPNAS]],Target_CC[],COLUMN(X$2)+9,0)</f>
        <v>611960.29877694696</v>
      </c>
      <c r="AM497" s="22">
        <f>Target_AM[[#This Row],[PROPORSI]]*VLOOKUP(Target_AM[[#This Row],[NIPNAS]],Target_CC[],COLUMN(Y$2)+9,0)</f>
        <v>623089.45347582689</v>
      </c>
      <c r="AN497" s="22">
        <f>Target_AM[[#This Row],[PROPORSI]]*VLOOKUP(Target_AM[[#This Row],[NIPNAS]],Target_CC[],COLUMN(Z$2)+9,0)</f>
        <v>7049876.062519975</v>
      </c>
      <c r="AO497" s="22">
        <f>Target_AM[[#This Row],[PROPORSI]]*VLOOKUP(Target_AM[[#This Row],[NIPNAS]],Target_CC[],COLUMN(AA$2)+9,0)</f>
        <v>61130914</v>
      </c>
      <c r="AP497" s="22">
        <f>Target_AM[[#This Row],[PROPORSI]]*VLOOKUP(Target_AM[[#This Row],[NIPNAS]],Target_CC[],COLUMN(AB$2)+9,0)</f>
        <v>61821773.224318236</v>
      </c>
      <c r="AQ497" s="22">
        <f>Target_AM[[#This Row],[PROPORSI]]*VLOOKUP(Target_AM[[#This Row],[NIPNAS]],Target_CC[],COLUMN(AC$2)+9,0)</f>
        <v>61814643.230201267</v>
      </c>
      <c r="AR497" s="22">
        <f>Target_AM[[#This Row],[PROPORSI]]*VLOOKUP(Target_AM[[#This Row],[NIPNAS]],Target_CC[],COLUMN(AD$2)+9,0)</f>
        <v>61668400.863431424</v>
      </c>
      <c r="AS497" s="22">
        <f>Target_AM[[#This Row],[PROPORSI]]*VLOOKUP(Target_AM[[#This Row],[NIPNAS]],Target_CC[],COLUMN(AE$2)+9,0)</f>
        <v>61717145.663721628</v>
      </c>
      <c r="AT497" s="22">
        <f>Target_AM[[#This Row],[PROPORSI]]*VLOOKUP(Target_AM[[#This Row],[NIPNAS]],Target_CC[],COLUMN(AF$2)+9,0)</f>
        <v>61702467.539854944</v>
      </c>
      <c r="AU497" s="22">
        <f>Target_AM[[#This Row],[PROPORSI]]*VLOOKUP(Target_AM[[#This Row],[NIPNAS]],Target_CC[],COLUMN(AG$2)+9,0)</f>
        <v>61841279.727284923</v>
      </c>
      <c r="AV497" s="22">
        <f>Target_AM[[#This Row],[PROPORSI]]*VLOOKUP(Target_AM[[#This Row],[NIPNAS]],Target_CC[],COLUMN(AH$2)+9,0)</f>
        <v>61729183.138921343</v>
      </c>
      <c r="AW497" s="22">
        <f>Target_AM[[#This Row],[PROPORSI]]*VLOOKUP(Target_AM[[#This Row],[NIPNAS]],Target_CC[],COLUMN(AI$2)+9,0)</f>
        <v>61846524.413816482</v>
      </c>
      <c r="AX497" s="22">
        <f>Target_AM[[#This Row],[PROPORSI]]*VLOOKUP(Target_AM[[#This Row],[NIPNAS]],Target_CC[],COLUMN(AJ$2)+9,0)</f>
        <v>61851634.508716956</v>
      </c>
      <c r="AY497" s="22">
        <f>Target_AM[[#This Row],[PROPORSI]]*VLOOKUP(Target_AM[[#This Row],[NIPNAS]],Target_CC[],COLUMN(AK$2)+9,0)</f>
        <v>61742874.298776947</v>
      </c>
      <c r="AZ497" s="22">
        <f>Target_AM[[#This Row],[PROPORSI]]*VLOOKUP(Target_AM[[#This Row],[NIPNAS]],Target_CC[],COLUMN(AL$2)+9,0)</f>
        <v>61754003.453475825</v>
      </c>
      <c r="BA497" s="22">
        <f>Target_AM[[#This Row],[PROPORSI]]*VLOOKUP(Target_AM[[#This Row],[NIPNAS]],Target_CC[],COLUMN(AM$2)+9,0)</f>
        <v>740620844.06252003</v>
      </c>
      <c r="BB497" s="22">
        <f>Target_AM[[#This Row],[PROPORSI]]*VLOOKUP(Target_AM[[#This Row],[NIPNAS]],Target_CC[],COLUMN(AN$2)+9,0)</f>
        <v>0</v>
      </c>
      <c r="BC497" s="22">
        <f>Target_AM[[#This Row],[PROPORSI]]*VLOOKUP(Target_AM[[#This Row],[NIPNAS]],Target_CC[],COLUMN(AO$2)+9,0)</f>
        <v>0</v>
      </c>
      <c r="BD497" s="22">
        <f>Target_AM[[#This Row],[PROPORSI]]*VLOOKUP(Target_AM[[#This Row],[NIPNAS]],Target_CC[],COLUMN(AP$2)+9,0)</f>
        <v>0</v>
      </c>
      <c r="BE497" s="22">
        <f>Target_AM[[#This Row],[PROPORSI]]*VLOOKUP(Target_AM[[#This Row],[NIPNAS]],Target_CC[],COLUMN(AQ$2)+9,0)</f>
        <v>0</v>
      </c>
      <c r="BF497" s="22">
        <f>Target_AM[[#This Row],[PROPORSI]]*VLOOKUP(Target_AM[[#This Row],[NIPNAS]],Target_CC[],COLUMN(AR$2)+9,0)</f>
        <v>0</v>
      </c>
      <c r="BG497" s="22">
        <f>Target_AM[[#This Row],[PROPORSI]]*VLOOKUP(Target_AM[[#This Row],[NIPNAS]],Target_CC[],COLUMN(AS$2)+9,0)</f>
        <v>0</v>
      </c>
      <c r="BH497" s="22">
        <f>Target_AM[[#This Row],[PROPORSI]]*VLOOKUP(Target_AM[[#This Row],[NIPNAS]],Target_CC[],COLUMN(AT$2)+9,0)</f>
        <v>0</v>
      </c>
      <c r="BI497" s="22">
        <f>Target_AM[[#This Row],[PROPORSI]]*VLOOKUP(Target_AM[[#This Row],[NIPNAS]],Target_CC[],COLUMN(AU$2)+9,0)</f>
        <v>0</v>
      </c>
      <c r="BJ497" s="22">
        <f>Target_AM[[#This Row],[PROPORSI]]*VLOOKUP(Target_AM[[#This Row],[NIPNAS]],Target_CC[],COLUMN(AV$2)+9,0)</f>
        <v>0</v>
      </c>
      <c r="BK497" s="22">
        <f>Target_AM[[#This Row],[PROPORSI]]*VLOOKUP(Target_AM[[#This Row],[NIPNAS]],Target_CC[],COLUMN(AW$2)+9,0)</f>
        <v>0</v>
      </c>
      <c r="BL497" s="22">
        <f>Target_AM[[#This Row],[PROPORSI]]*VLOOKUP(Target_AM[[#This Row],[NIPNAS]],Target_CC[],COLUMN(AX$2)+9,0)</f>
        <v>0</v>
      </c>
      <c r="BM497" s="22">
        <f>Target_AM[[#This Row],[PROPORSI]]*VLOOKUP(Target_AM[[#This Row],[NIPNAS]],Target_CC[],COLUMN(AY$2)+9,0)</f>
        <v>0</v>
      </c>
      <c r="BN497" s="22">
        <f>Target_AM[[#This Row],[PROPORSI]]*VLOOKUP(Target_AM[[#This Row],[NIPNAS]],Target_CC[],COLUMN(AZ$2)+9,0)</f>
        <v>0</v>
      </c>
      <c r="BO497" s="22">
        <f>Target_AM[[#This Row],[PROPORSI]]*VLOOKUP(Target_AM[[#This Row],[NIPNAS]],Target_CC[],COLUMN(BA$2)+9,0)</f>
        <v>48414200</v>
      </c>
      <c r="BP497" s="22">
        <f>Target_AM[[#This Row],[PROPORSI]]*VLOOKUP(Target_AM[[#This Row],[NIPNAS]],Target_CC[],COLUMN(BB$2)+9,0)</f>
        <v>14982200</v>
      </c>
      <c r="BQ497" s="22">
        <f>Target_AM[[#This Row],[PROPORSI]]*VLOOKUP(Target_AM[[#This Row],[NIPNAS]],Target_CC[],COLUMN(BC$2)+9,0)</f>
        <v>31698200</v>
      </c>
      <c r="BR497" s="22">
        <f>Target_AM[[#This Row],[PROPORSI]]*VLOOKUP(Target_AM[[#This Row],[NIPNAS]],Target_CC[],COLUMN(BD$2)+9,0)</f>
        <v>30113290</v>
      </c>
      <c r="BS497" s="22">
        <f>Target_AM[[#This Row],[PROPORSI]]*VLOOKUP(Target_AM[[#This Row],[NIPNAS]],Target_CC[],COLUMN(BE$2)+9,0)</f>
        <v>30113290</v>
      </c>
      <c r="BT497" s="22">
        <f>Target_AM[[#This Row],[PROPORSI]]*VLOOKUP(Target_AM[[#This Row],[NIPNAS]],Target_CC[],COLUMN(BF$2)+9,0)</f>
        <v>30113290</v>
      </c>
      <c r="BU497" s="22">
        <f>Target_AM[[#This Row],[PROPORSI]]*VLOOKUP(Target_AM[[#This Row],[NIPNAS]],Target_CC[],COLUMN(BG$2)+9,0)</f>
        <v>30113290</v>
      </c>
      <c r="BV497" s="22">
        <f>Target_AM[[#This Row],[PROPORSI]]*VLOOKUP(Target_AM[[#This Row],[NIPNAS]],Target_CC[],COLUMN(BH$2)+9,0)</f>
        <v>30113290</v>
      </c>
      <c r="BW497" s="22">
        <f>Target_AM[[#This Row],[PROPORSI]]*VLOOKUP(Target_AM[[#This Row],[NIPNAS]],Target_CC[],COLUMN(BI$2)+9,0)</f>
        <v>30113290</v>
      </c>
      <c r="BX497" s="22">
        <f>Target_AM[[#This Row],[PROPORSI]]*VLOOKUP(Target_AM[[#This Row],[NIPNAS]],Target_CC[],COLUMN(BJ$2)+9,0)</f>
        <v>30113290</v>
      </c>
      <c r="BY497" s="22">
        <f>Target_AM[[#This Row],[PROPORSI]]*VLOOKUP(Target_AM[[#This Row],[NIPNAS]],Target_CC[],COLUMN(BK$2)+9,0)</f>
        <v>30113290</v>
      </c>
      <c r="BZ497" s="22">
        <f>Target_AM[[#This Row],[PROPORSI]]*VLOOKUP(Target_AM[[#This Row],[NIPNAS]],Target_CC[],COLUMN(BL$2)+9,0)</f>
        <v>30113290</v>
      </c>
      <c r="CA497" s="22">
        <f>Target_AM[[#This Row],[PROPORSI]]*VLOOKUP(Target_AM[[#This Row],[NIPNAS]],Target_CC[],COLUMN(BM$2)+9,0)</f>
        <v>366114210</v>
      </c>
      <c r="CB497" s="22">
        <f>Target_AM[[#This Row],[PROPORSI]]*VLOOKUP(Target_AM[[#This Row],[NIPNAS]],Target_CC[],COLUMN(BN$2)+9,0)</f>
        <v>48414200</v>
      </c>
      <c r="CC497" s="22">
        <f>Target_AM[[#This Row],[PROPORSI]]*VLOOKUP(Target_AM[[#This Row],[NIPNAS]],Target_CC[],COLUMN(BO$2)+9,0)</f>
        <v>14982200</v>
      </c>
      <c r="CD497" s="22">
        <f>Target_AM[[#This Row],[PROPORSI]]*VLOOKUP(Target_AM[[#This Row],[NIPNAS]],Target_CC[],COLUMN(BP$2)+9,0)</f>
        <v>31698200</v>
      </c>
      <c r="CE497" s="22">
        <f>Target_AM[[#This Row],[PROPORSI]]*VLOOKUP(Target_AM[[#This Row],[NIPNAS]],Target_CC[],COLUMN(BQ$2)+9,0)</f>
        <v>30113290</v>
      </c>
      <c r="CF497" s="22">
        <f>Target_AM[[#This Row],[PROPORSI]]*VLOOKUP(Target_AM[[#This Row],[NIPNAS]],Target_CC[],COLUMN(BR$2)+9,0)</f>
        <v>30113290</v>
      </c>
      <c r="CG497" s="22">
        <f>Target_AM[[#This Row],[PROPORSI]]*VLOOKUP(Target_AM[[#This Row],[NIPNAS]],Target_CC[],COLUMN(BS$2)+9,0)</f>
        <v>30113290</v>
      </c>
      <c r="CH497" s="22">
        <f>Target_AM[[#This Row],[PROPORSI]]*VLOOKUP(Target_AM[[#This Row],[NIPNAS]],Target_CC[],COLUMN(BT$2)+9,0)</f>
        <v>30113290</v>
      </c>
      <c r="CI497" s="22">
        <f>Target_AM[[#This Row],[PROPORSI]]*VLOOKUP(Target_AM[[#This Row],[NIPNAS]],Target_CC[],COLUMN(BU$2)+9,0)</f>
        <v>30113290</v>
      </c>
      <c r="CJ497" s="22">
        <f>Target_AM[[#This Row],[PROPORSI]]*VLOOKUP(Target_AM[[#This Row],[NIPNAS]],Target_CC[],COLUMN(BV$2)+9,0)</f>
        <v>30113290</v>
      </c>
      <c r="CK497" s="22">
        <f>Target_AM[[#This Row],[PROPORSI]]*VLOOKUP(Target_AM[[#This Row],[NIPNAS]],Target_CC[],COLUMN(BW$2)+9,0)</f>
        <v>30113290</v>
      </c>
      <c r="CL497" s="22">
        <f>Target_AM[[#This Row],[PROPORSI]]*VLOOKUP(Target_AM[[#This Row],[NIPNAS]],Target_CC[],COLUMN(BX$2)+9,0)</f>
        <v>30113290</v>
      </c>
      <c r="CM497" s="22">
        <f>Target_AM[[#This Row],[PROPORSI]]*VLOOKUP(Target_AM[[#This Row],[NIPNAS]],Target_CC[],COLUMN(BY$2)+9,0)</f>
        <v>30113290</v>
      </c>
      <c r="CN497" s="22">
        <f>Target_AM[[#This Row],[PROPORSI]]*VLOOKUP(Target_AM[[#This Row],[NIPNAS]],Target_CC[],COLUMN(BZ$2)+9,0)</f>
        <v>366114210</v>
      </c>
      <c r="CO497" s="22">
        <f>Target_AM[[#This Row],[PROPORSI]]*VLOOKUP(Target_AM[[#This Row],[NIPNAS]],Target_CC[],COLUMN(CA$2)+9,0)</f>
        <v>0</v>
      </c>
      <c r="CP497" s="22">
        <f>Target_AM[[#This Row],[PROPORSI]]*VLOOKUP(Target_AM[[#This Row],[NIPNAS]],Target_CC[],COLUMN(CB$2)+9,0)</f>
        <v>0</v>
      </c>
      <c r="CQ497" s="22">
        <f>Target_AM[[#This Row],[PROPORSI]]*VLOOKUP(Target_AM[[#This Row],[NIPNAS]],Target_CC[],COLUMN(CC$2)+9,0)</f>
        <v>0</v>
      </c>
      <c r="CR497" s="22">
        <f>Target_AM[[#This Row],[PROPORSI]]*VLOOKUP(Target_AM[[#This Row],[NIPNAS]],Target_CC[],COLUMN(CD$2)+9,0)</f>
        <v>0</v>
      </c>
      <c r="CS497" s="22">
        <f>Target_AM[[#This Row],[PROPORSI]]*VLOOKUP(Target_AM[[#This Row],[NIPNAS]],Target_CC[],COLUMN(CE$2)+9,0)</f>
        <v>0</v>
      </c>
      <c r="CT497" s="22">
        <f>Target_AM[[#This Row],[PROPORSI]]*VLOOKUP(Target_AM[[#This Row],[NIPNAS]],Target_CC[],COLUMN(CF$2)+9,0)</f>
        <v>0</v>
      </c>
      <c r="CU497" s="22">
        <f>Target_AM[[#This Row],[PROPORSI]]*VLOOKUP(Target_AM[[#This Row],[NIPNAS]],Target_CC[],COLUMN(CG$2)+9,0)</f>
        <v>0</v>
      </c>
      <c r="CV497" s="22">
        <f>Target_AM[[#This Row],[PROPORSI]]*VLOOKUP(Target_AM[[#This Row],[NIPNAS]],Target_CC[],COLUMN(CH$2)+9,0)</f>
        <v>0</v>
      </c>
      <c r="CW497" s="22">
        <f>Target_AM[[#This Row],[PROPORSI]]*VLOOKUP(Target_AM[[#This Row],[NIPNAS]],Target_CC[],COLUMN(CI$2)+9,0)</f>
        <v>0</v>
      </c>
      <c r="CX497" s="22">
        <f>Target_AM[[#This Row],[PROPORSI]]*VLOOKUP(Target_AM[[#This Row],[NIPNAS]],Target_CC[],COLUMN(CJ$2)+9,0)</f>
        <v>0</v>
      </c>
      <c r="CY497" s="22">
        <f>Target_AM[[#This Row],[PROPORSI]]*VLOOKUP(Target_AM[[#This Row],[NIPNAS]],Target_CC[],COLUMN(CK$2)+9,0)</f>
        <v>0</v>
      </c>
      <c r="CZ497" s="22">
        <f>Target_AM[[#This Row],[PROPORSI]]*VLOOKUP(Target_AM[[#This Row],[NIPNAS]],Target_CC[],COLUMN(CL$2)+9,0)</f>
        <v>0</v>
      </c>
      <c r="DA497" s="22">
        <f>Target_AM[[#This Row],[PROPORSI]]*VLOOKUP(Target_AM[[#This Row],[NIPNAS]],Target_CC[],COLUMN(CM$2)+9,0)</f>
        <v>0</v>
      </c>
      <c r="DB497" s="22">
        <f>Target_AM[[#This Row],[PROPORSI]]*VLOOKUP(Target_AM[[#This Row],[NIPNAS]],Target_CC[],COLUMN(CN$2)+9,0)</f>
        <v>0</v>
      </c>
      <c r="DC497" s="22">
        <f>Target_AM[[#This Row],[PROPORSI]]*VLOOKUP(Target_AM[[#This Row],[NIPNAS]],Target_CC[],COLUMN(CO$2)+9,0)</f>
        <v>0</v>
      </c>
      <c r="DD497" s="22">
        <f>Target_AM[[#This Row],[PROPORSI]]*VLOOKUP(Target_AM[[#This Row],[NIPNAS]],Target_CC[],COLUMN(CP$2)+9,0)</f>
        <v>0</v>
      </c>
      <c r="DE497" s="22">
        <f>Target_AM[[#This Row],[PROPORSI]]*VLOOKUP(Target_AM[[#This Row],[NIPNAS]],Target_CC[],COLUMN(CQ$2)+9,0)</f>
        <v>0</v>
      </c>
      <c r="DF497" s="22">
        <f>Target_AM[[#This Row],[PROPORSI]]*VLOOKUP(Target_AM[[#This Row],[NIPNAS]],Target_CC[],COLUMN(CR$2)+9,0)</f>
        <v>0</v>
      </c>
      <c r="DG497" s="22">
        <f>Target_AM[[#This Row],[PROPORSI]]*VLOOKUP(Target_AM[[#This Row],[NIPNAS]],Target_CC[],COLUMN(CS$2)+9,0)</f>
        <v>0</v>
      </c>
      <c r="DH497" s="22">
        <f>Target_AM[[#This Row],[PROPORSI]]*VLOOKUP(Target_AM[[#This Row],[NIPNAS]],Target_CC[],COLUMN(CT$2)+9,0)</f>
        <v>0</v>
      </c>
      <c r="DI497" s="22">
        <f>Target_AM[[#This Row],[PROPORSI]]*VLOOKUP(Target_AM[[#This Row],[NIPNAS]],Target_CC[],COLUMN(CU$2)+9,0)</f>
        <v>0</v>
      </c>
      <c r="DJ497" s="22">
        <f>Target_AM[[#This Row],[PROPORSI]]*VLOOKUP(Target_AM[[#This Row],[NIPNAS]],Target_CC[],COLUMN(CV$2)+9,0)</f>
        <v>0</v>
      </c>
      <c r="DK497" s="22">
        <f>Target_AM[[#This Row],[PROPORSI]]*VLOOKUP(Target_AM[[#This Row],[NIPNAS]],Target_CC[],COLUMN(CW$2)+9,0)</f>
        <v>0</v>
      </c>
      <c r="DL497" s="22">
        <f>Target_AM[[#This Row],[PROPORSI]]*VLOOKUP(Target_AM[[#This Row],[NIPNAS]],Target_CC[],COLUMN(CX$2)+9,0)</f>
        <v>0</v>
      </c>
      <c r="DM497" s="22">
        <f>Target_AM[[#This Row],[PROPORSI]]*VLOOKUP(Target_AM[[#This Row],[NIPNAS]],Target_CC[],COLUMN(CY$2)+9,0)</f>
        <v>0</v>
      </c>
      <c r="DN497" s="22">
        <f>Target_AM[[#This Row],[PROPORSI]]*VLOOKUP(Target_AM[[#This Row],[NIPNAS]],Target_CC[],COLUMN(CZ$2)+9,0)</f>
        <v>0</v>
      </c>
      <c r="DO497" s="22">
        <f>Target_AM[[#This Row],[PROPORSI]]*VLOOKUP(Target_AM[[#This Row],[NIPNAS]],Target_CC[],COLUMN(DA$2)+9,0)</f>
        <v>0</v>
      </c>
      <c r="DP497" s="22">
        <f>Target_AM[[#This Row],[PROPORSI]]*VLOOKUP(Target_AM[[#This Row],[NIPNAS]],Target_CC[],COLUMN(DB$2)+9,0)</f>
        <v>0</v>
      </c>
      <c r="DQ497" s="22">
        <f>Target_AM[[#This Row],[PROPORSI]]*VLOOKUP(Target_AM[[#This Row],[NIPNAS]],Target_CC[],COLUMN(DC$2)+9,0)</f>
        <v>0</v>
      </c>
      <c r="DR497" s="22">
        <f>Target_AM[[#This Row],[PROPORSI]]*VLOOKUP(Target_AM[[#This Row],[NIPNAS]],Target_CC[],COLUMN(DD$2)+9,0)</f>
        <v>0</v>
      </c>
      <c r="DS497" s="22">
        <f>Target_AM[[#This Row],[PROPORSI]]*VLOOKUP(Target_AM[[#This Row],[NIPNAS]],Target_CC[],COLUMN(DE$2)+9,0)</f>
        <v>0</v>
      </c>
      <c r="DT497" s="22">
        <f>Target_AM[[#This Row],[PROPORSI]]*VLOOKUP(Target_AM[[#This Row],[NIPNAS]],Target_CC[],COLUMN(DF$2)+9,0)</f>
        <v>0</v>
      </c>
      <c r="DU497" s="22">
        <f>Target_AM[[#This Row],[PROPORSI]]*VLOOKUP(Target_AM[[#This Row],[NIPNAS]],Target_CC[],COLUMN(DG$2)+9,0)</f>
        <v>0</v>
      </c>
      <c r="DV497" s="22">
        <f>Target_AM[[#This Row],[PROPORSI]]*VLOOKUP(Target_AM[[#This Row],[NIPNAS]],Target_CC[],COLUMN(DH$2)+9,0)</f>
        <v>0</v>
      </c>
      <c r="DW497" s="22">
        <f>Target_AM[[#This Row],[PROPORSI]]*VLOOKUP(Target_AM[[#This Row],[NIPNAS]],Target_CC[],COLUMN(DI$2)+9,0)</f>
        <v>0</v>
      </c>
      <c r="DX497" s="22">
        <f>Target_AM[[#This Row],[PROPORSI]]*VLOOKUP(Target_AM[[#This Row],[NIPNAS]],Target_CC[],COLUMN(DJ$2)+9,0)</f>
        <v>0</v>
      </c>
      <c r="DY497" s="22">
        <f>Target_AM[[#This Row],[PROPORSI]]*VLOOKUP(Target_AM[[#This Row],[NIPNAS]],Target_CC[],COLUMN(DK$2)+9,0)</f>
        <v>0</v>
      </c>
      <c r="DZ497" s="22">
        <f>Target_AM[[#This Row],[PROPORSI]]*VLOOKUP(Target_AM[[#This Row],[NIPNAS]],Target_CC[],COLUMN(DL$2)+9,0)</f>
        <v>0</v>
      </c>
      <c r="EA497" s="22">
        <f>Target_AM[[#This Row],[PROPORSI]]*VLOOKUP(Target_AM[[#This Row],[NIPNAS]],Target_CC[],COLUMN(DM$2)+9,0)</f>
        <v>0</v>
      </c>
    </row>
    <row r="498" spans="2:131" x14ac:dyDescent="0.3">
      <c r="B498">
        <v>404429</v>
      </c>
      <c r="C498" t="s">
        <v>1008</v>
      </c>
      <c r="D498">
        <v>1</v>
      </c>
      <c r="E498" s="8">
        <v>45658</v>
      </c>
      <c r="F498">
        <v>19468878</v>
      </c>
      <c r="G498" t="s">
        <v>403</v>
      </c>
      <c r="J498" t="s">
        <v>294</v>
      </c>
      <c r="K498" t="s">
        <v>25</v>
      </c>
      <c r="L498" t="s">
        <v>159</v>
      </c>
      <c r="M498" t="s">
        <v>29</v>
      </c>
      <c r="N498" s="23">
        <f>Target_AM[[#This Row],[PROPORSI]]*VLOOKUP(Target_AM[[#This Row],[NIPNAS]],Target_CC[],9,0)</f>
        <v>23690893.319254074</v>
      </c>
      <c r="O498" s="22">
        <f>Target_AM[[#This Row],[PROPORSI]]*VLOOKUP(Target_AM[[#This Row],[NIPNAS]],Target_CC[],COLUMN(A$2)+9,0)</f>
        <v>40000</v>
      </c>
      <c r="P498" s="22">
        <f>Target_AM[[#This Row],[PROPORSI]]*VLOOKUP(Target_AM[[#This Row],[NIPNAS]],Target_CC[],COLUMN(B$2)+9,0)</f>
        <v>42105.263157894733</v>
      </c>
      <c r="Q498" s="22">
        <f>Target_AM[[#This Row],[PROPORSI]]*VLOOKUP(Target_AM[[#This Row],[NIPNAS]],Target_CC[],COLUMN(C$2)+9,0)</f>
        <v>37894.73684210526</v>
      </c>
      <c r="R498" s="22">
        <f>Target_AM[[#This Row],[PROPORSI]]*VLOOKUP(Target_AM[[#This Row],[NIPNAS]],Target_CC[],COLUMN(D$2)+9,0)</f>
        <v>33684.210526315786</v>
      </c>
      <c r="S498" s="22">
        <f>Target_AM[[#This Row],[PROPORSI]]*VLOOKUP(Target_AM[[#This Row],[NIPNAS]],Target_CC[],COLUMN(E$2)+9,0)</f>
        <v>35789.473684210527</v>
      </c>
      <c r="T498" s="22">
        <f>Target_AM[[#This Row],[PROPORSI]]*VLOOKUP(Target_AM[[#This Row],[NIPNAS]],Target_CC[],COLUMN(F$2)+9,0)</f>
        <v>37894.73684210526</v>
      </c>
      <c r="U498" s="22">
        <f>Target_AM[[#This Row],[PROPORSI]]*VLOOKUP(Target_AM[[#This Row],[NIPNAS]],Target_CC[],COLUMN(G$2)+9,0)</f>
        <v>48421.052631578947</v>
      </c>
      <c r="V498" s="22">
        <f>Target_AM[[#This Row],[PROPORSI]]*VLOOKUP(Target_AM[[#This Row],[NIPNAS]],Target_CC[],COLUMN(H$2)+9,0)</f>
        <v>44210.526315789481</v>
      </c>
      <c r="W498" s="22">
        <f>Target_AM[[#This Row],[PROPORSI]]*VLOOKUP(Target_AM[[#This Row],[NIPNAS]],Target_CC[],COLUMN(I$2)+9,0)</f>
        <v>44210.526315789481</v>
      </c>
      <c r="X498" s="22">
        <f>Target_AM[[#This Row],[PROPORSI]]*VLOOKUP(Target_AM[[#This Row],[NIPNAS]],Target_CC[],COLUMN(J$2)+9,0)</f>
        <v>48421.052631578947</v>
      </c>
      <c r="Y498" s="22">
        <f>Target_AM[[#This Row],[PROPORSI]]*VLOOKUP(Target_AM[[#This Row],[NIPNAS]],Target_CC[],COLUMN(K$2)+9,0)</f>
        <v>42105.263157894733</v>
      </c>
      <c r="Z498" s="22">
        <f>Target_AM[[#This Row],[PROPORSI]]*VLOOKUP(Target_AM[[#This Row],[NIPNAS]],Target_CC[],COLUMN(L$2)+9,0)</f>
        <v>44210.526315789481</v>
      </c>
      <c r="AA498" s="22">
        <f>Target_AM[[#This Row],[PROPORSI]]*VLOOKUP(Target_AM[[#This Row],[NIPNAS]],Target_CC[],COLUMN(M$2)+9,0)</f>
        <v>498947.36842105264</v>
      </c>
      <c r="AB498" s="22">
        <f>Target_AM[[#This Row],[PROPORSI]]*VLOOKUP(Target_AM[[#This Row],[NIPNAS]],Target_CC[],COLUMN(N$2)+9,0)</f>
        <v>3945.5621916125542</v>
      </c>
      <c r="AC498" s="22">
        <f>Target_AM[[#This Row],[PROPORSI]]*VLOOKUP(Target_AM[[#This Row],[NIPNAS]],Target_CC[],COLUMN(O$2)+9,0)</f>
        <v>7538.4012954545469</v>
      </c>
      <c r="AD498" s="22">
        <f>Target_AM[[#This Row],[PROPORSI]]*VLOOKUP(Target_AM[[#This Row],[NIPNAS]],Target_CC[],COLUMN(P$2)+9,0)</f>
        <v>8292.2414250000002</v>
      </c>
      <c r="AE498" s="22">
        <f>Target_AM[[#This Row],[PROPORSI]]*VLOOKUP(Target_AM[[#This Row],[NIPNAS]],Target_CC[],COLUMN(Q$2)+9,0)</f>
        <v>8070.2773868560616</v>
      </c>
      <c r="AF498" s="22">
        <f>Target_AM[[#This Row],[PROPORSI]]*VLOOKUP(Target_AM[[#This Row],[NIPNAS]],Target_CC[],COLUMN(R$2)+9,0)</f>
        <v>12959.003111586177</v>
      </c>
      <c r="AG498" s="22">
        <f>Target_AM[[#This Row],[PROPORSI]]*VLOOKUP(Target_AM[[#This Row],[NIPNAS]],Target_CC[],COLUMN(S$2)+9,0)</f>
        <v>11663.102800427558</v>
      </c>
      <c r="AH498" s="22">
        <f>Target_AM[[#This Row],[PROPORSI]]*VLOOKUP(Target_AM[[#This Row],[NIPNAS]],Target_CC[],COLUMN(T$2)+9,0)</f>
        <v>6587.4932483896391</v>
      </c>
      <c r="AI498" s="22">
        <f>Target_AM[[#This Row],[PROPORSI]]*VLOOKUP(Target_AM[[#This Row],[NIPNAS]],Target_CC[],COLUMN(U$2)+9,0)</f>
        <v>14492.485146457208</v>
      </c>
      <c r="AJ498" s="22">
        <f>Target_AM[[#This Row],[PROPORSI]]*VLOOKUP(Target_AM[[#This Row],[NIPNAS]],Target_CC[],COLUMN(V$2)+9,0)</f>
        <v>12077.070955381005</v>
      </c>
      <c r="AK498" s="22">
        <f>Target_AM[[#This Row],[PROPORSI]]*VLOOKUP(Target_AM[[#This Row],[NIPNAS]],Target_CC[],COLUMN(W$2)+9,0)</f>
        <v>14492.485146457208</v>
      </c>
      <c r="AL498" s="22">
        <f>Target_AM[[#This Row],[PROPORSI]]*VLOOKUP(Target_AM[[#This Row],[NIPNAS]],Target_CC[],COLUMN(X$2)+9,0)</f>
        <v>15700.192241995306</v>
      </c>
      <c r="AM498" s="22">
        <f>Target_AM[[#This Row],[PROPORSI]]*VLOOKUP(Target_AM[[#This Row],[NIPNAS]],Target_CC[],COLUMN(Y$2)+9,0)</f>
        <v>15700.192241995306</v>
      </c>
      <c r="AN498" s="22">
        <f>Target_AM[[#This Row],[PROPORSI]]*VLOOKUP(Target_AM[[#This Row],[NIPNAS]],Target_CC[],COLUMN(Z$2)+9,0)</f>
        <v>131518.50719161259</v>
      </c>
      <c r="AO498" s="22">
        <f>Target_AM[[#This Row],[PROPORSI]]*VLOOKUP(Target_AM[[#This Row],[NIPNAS]],Target_CC[],COLUMN(AA$2)+9,0)</f>
        <v>43945.562191612553</v>
      </c>
      <c r="AP498" s="22">
        <f>Target_AM[[#This Row],[PROPORSI]]*VLOOKUP(Target_AM[[#This Row],[NIPNAS]],Target_CC[],COLUMN(AB$2)+9,0)</f>
        <v>49643.66445334928</v>
      </c>
      <c r="AQ498" s="22">
        <f>Target_AM[[#This Row],[PROPORSI]]*VLOOKUP(Target_AM[[#This Row],[NIPNAS]],Target_CC[],COLUMN(AC$2)+9,0)</f>
        <v>46186.97826710526</v>
      </c>
      <c r="AR498" s="22">
        <f>Target_AM[[#This Row],[PROPORSI]]*VLOOKUP(Target_AM[[#This Row],[NIPNAS]],Target_CC[],COLUMN(AD$2)+9,0)</f>
        <v>41754.487913171848</v>
      </c>
      <c r="AS498" s="22">
        <f>Target_AM[[#This Row],[PROPORSI]]*VLOOKUP(Target_AM[[#This Row],[NIPNAS]],Target_CC[],COLUMN(AE$2)+9,0)</f>
        <v>48748.476795796705</v>
      </c>
      <c r="AT498" s="22">
        <f>Target_AM[[#This Row],[PROPORSI]]*VLOOKUP(Target_AM[[#This Row],[NIPNAS]],Target_CC[],COLUMN(AF$2)+9,0)</f>
        <v>49557.839642532817</v>
      </c>
      <c r="AU498" s="22">
        <f>Target_AM[[#This Row],[PROPORSI]]*VLOOKUP(Target_AM[[#This Row],[NIPNAS]],Target_CC[],COLUMN(AG$2)+9,0)</f>
        <v>55008.545879968588</v>
      </c>
      <c r="AV498" s="22">
        <f>Target_AM[[#This Row],[PROPORSI]]*VLOOKUP(Target_AM[[#This Row],[NIPNAS]],Target_CC[],COLUMN(AH$2)+9,0)</f>
        <v>58703.011462246686</v>
      </c>
      <c r="AW498" s="22">
        <f>Target_AM[[#This Row],[PROPORSI]]*VLOOKUP(Target_AM[[#This Row],[NIPNAS]],Target_CC[],COLUMN(AI$2)+9,0)</f>
        <v>56287.597271170482</v>
      </c>
      <c r="AX498" s="22">
        <f>Target_AM[[#This Row],[PROPORSI]]*VLOOKUP(Target_AM[[#This Row],[NIPNAS]],Target_CC[],COLUMN(AJ$2)+9,0)</f>
        <v>62913.537778036152</v>
      </c>
      <c r="AY498" s="22">
        <f>Target_AM[[#This Row],[PROPORSI]]*VLOOKUP(Target_AM[[#This Row],[NIPNAS]],Target_CC[],COLUMN(AK$2)+9,0)</f>
        <v>57805.455399890037</v>
      </c>
      <c r="AZ498" s="22">
        <f>Target_AM[[#This Row],[PROPORSI]]*VLOOKUP(Target_AM[[#This Row],[NIPNAS]],Target_CC[],COLUMN(AL$2)+9,0)</f>
        <v>59910.718557784785</v>
      </c>
      <c r="BA498" s="22">
        <f>Target_AM[[#This Row],[PROPORSI]]*VLOOKUP(Target_AM[[#This Row],[NIPNAS]],Target_CC[],COLUMN(AM$2)+9,0)</f>
        <v>630465.87561266532</v>
      </c>
      <c r="BB498" s="22">
        <f>Target_AM[[#This Row],[PROPORSI]]*VLOOKUP(Target_AM[[#This Row],[NIPNAS]],Target_CC[],COLUMN(AN$2)+9,0)</f>
        <v>0</v>
      </c>
      <c r="BC498" s="22">
        <f>Target_AM[[#This Row],[PROPORSI]]*VLOOKUP(Target_AM[[#This Row],[NIPNAS]],Target_CC[],COLUMN(AO$2)+9,0)</f>
        <v>0</v>
      </c>
      <c r="BD498" s="22">
        <f>Target_AM[[#This Row],[PROPORSI]]*VLOOKUP(Target_AM[[#This Row],[NIPNAS]],Target_CC[],COLUMN(AP$2)+9,0)</f>
        <v>0</v>
      </c>
      <c r="BE498" s="22">
        <f>Target_AM[[#This Row],[PROPORSI]]*VLOOKUP(Target_AM[[#This Row],[NIPNAS]],Target_CC[],COLUMN(AQ$2)+9,0)</f>
        <v>0</v>
      </c>
      <c r="BF498" s="22">
        <f>Target_AM[[#This Row],[PROPORSI]]*VLOOKUP(Target_AM[[#This Row],[NIPNAS]],Target_CC[],COLUMN(AR$2)+9,0)</f>
        <v>0</v>
      </c>
      <c r="BG498" s="22">
        <f>Target_AM[[#This Row],[PROPORSI]]*VLOOKUP(Target_AM[[#This Row],[NIPNAS]],Target_CC[],COLUMN(AS$2)+9,0)</f>
        <v>0</v>
      </c>
      <c r="BH498" s="22">
        <f>Target_AM[[#This Row],[PROPORSI]]*VLOOKUP(Target_AM[[#This Row],[NIPNAS]],Target_CC[],COLUMN(AT$2)+9,0)</f>
        <v>0</v>
      </c>
      <c r="BI498" s="22">
        <f>Target_AM[[#This Row],[PROPORSI]]*VLOOKUP(Target_AM[[#This Row],[NIPNAS]],Target_CC[],COLUMN(AU$2)+9,0)</f>
        <v>0</v>
      </c>
      <c r="BJ498" s="22">
        <f>Target_AM[[#This Row],[PROPORSI]]*VLOOKUP(Target_AM[[#This Row],[NIPNAS]],Target_CC[],COLUMN(AV$2)+9,0)</f>
        <v>0</v>
      </c>
      <c r="BK498" s="22">
        <f>Target_AM[[#This Row],[PROPORSI]]*VLOOKUP(Target_AM[[#This Row],[NIPNAS]],Target_CC[],COLUMN(AW$2)+9,0)</f>
        <v>0</v>
      </c>
      <c r="BL498" s="22">
        <f>Target_AM[[#This Row],[PROPORSI]]*VLOOKUP(Target_AM[[#This Row],[NIPNAS]],Target_CC[],COLUMN(AX$2)+9,0)</f>
        <v>0</v>
      </c>
      <c r="BM498" s="22">
        <f>Target_AM[[#This Row],[PROPORSI]]*VLOOKUP(Target_AM[[#This Row],[NIPNAS]],Target_CC[],COLUMN(AY$2)+9,0)</f>
        <v>0</v>
      </c>
      <c r="BN498" s="22">
        <f>Target_AM[[#This Row],[PROPORSI]]*VLOOKUP(Target_AM[[#This Row],[NIPNAS]],Target_CC[],COLUMN(AZ$2)+9,0)</f>
        <v>0</v>
      </c>
      <c r="BO498" s="22">
        <f>Target_AM[[#This Row],[PROPORSI]]*VLOOKUP(Target_AM[[#This Row],[NIPNAS]],Target_CC[],COLUMN(BA$2)+9,0)</f>
        <v>0</v>
      </c>
      <c r="BP498" s="22">
        <f>Target_AM[[#This Row],[PROPORSI]]*VLOOKUP(Target_AM[[#This Row],[NIPNAS]],Target_CC[],COLUMN(BB$2)+9,0)</f>
        <v>0</v>
      </c>
      <c r="BQ498" s="22">
        <f>Target_AM[[#This Row],[PROPORSI]]*VLOOKUP(Target_AM[[#This Row],[NIPNAS]],Target_CC[],COLUMN(BC$2)+9,0)</f>
        <v>0</v>
      </c>
      <c r="BR498" s="22">
        <f>Target_AM[[#This Row],[PROPORSI]]*VLOOKUP(Target_AM[[#This Row],[NIPNAS]],Target_CC[],COLUMN(BD$2)+9,0)</f>
        <v>0</v>
      </c>
      <c r="BS498" s="22">
        <f>Target_AM[[#This Row],[PROPORSI]]*VLOOKUP(Target_AM[[#This Row],[NIPNAS]],Target_CC[],COLUMN(BE$2)+9,0)</f>
        <v>0</v>
      </c>
      <c r="BT498" s="22">
        <f>Target_AM[[#This Row],[PROPORSI]]*VLOOKUP(Target_AM[[#This Row],[NIPNAS]],Target_CC[],COLUMN(BF$2)+9,0)</f>
        <v>0</v>
      </c>
      <c r="BU498" s="22">
        <f>Target_AM[[#This Row],[PROPORSI]]*VLOOKUP(Target_AM[[#This Row],[NIPNAS]],Target_CC[],COLUMN(BG$2)+9,0)</f>
        <v>0</v>
      </c>
      <c r="BV498" s="22">
        <f>Target_AM[[#This Row],[PROPORSI]]*VLOOKUP(Target_AM[[#This Row],[NIPNAS]],Target_CC[],COLUMN(BH$2)+9,0)</f>
        <v>0</v>
      </c>
      <c r="BW498" s="22">
        <f>Target_AM[[#This Row],[PROPORSI]]*VLOOKUP(Target_AM[[#This Row],[NIPNAS]],Target_CC[],COLUMN(BI$2)+9,0)</f>
        <v>0</v>
      </c>
      <c r="BX498" s="22">
        <f>Target_AM[[#This Row],[PROPORSI]]*VLOOKUP(Target_AM[[#This Row],[NIPNAS]],Target_CC[],COLUMN(BJ$2)+9,0)</f>
        <v>0</v>
      </c>
      <c r="BY498" s="22">
        <f>Target_AM[[#This Row],[PROPORSI]]*VLOOKUP(Target_AM[[#This Row],[NIPNAS]],Target_CC[],COLUMN(BK$2)+9,0)</f>
        <v>0</v>
      </c>
      <c r="BZ498" s="22">
        <f>Target_AM[[#This Row],[PROPORSI]]*VLOOKUP(Target_AM[[#This Row],[NIPNAS]],Target_CC[],COLUMN(BL$2)+9,0)</f>
        <v>0</v>
      </c>
      <c r="CA498" s="22">
        <f>Target_AM[[#This Row],[PROPORSI]]*VLOOKUP(Target_AM[[#This Row],[NIPNAS]],Target_CC[],COLUMN(BM$2)+9,0)</f>
        <v>0</v>
      </c>
      <c r="CB498" s="22">
        <f>Target_AM[[#This Row],[PROPORSI]]*VLOOKUP(Target_AM[[#This Row],[NIPNAS]],Target_CC[],COLUMN(BN$2)+9,0)</f>
        <v>0</v>
      </c>
      <c r="CC498" s="22">
        <f>Target_AM[[#This Row],[PROPORSI]]*VLOOKUP(Target_AM[[#This Row],[NIPNAS]],Target_CC[],COLUMN(BO$2)+9,0)</f>
        <v>0</v>
      </c>
      <c r="CD498" s="22">
        <f>Target_AM[[#This Row],[PROPORSI]]*VLOOKUP(Target_AM[[#This Row],[NIPNAS]],Target_CC[],COLUMN(BP$2)+9,0)</f>
        <v>0</v>
      </c>
      <c r="CE498" s="22">
        <f>Target_AM[[#This Row],[PROPORSI]]*VLOOKUP(Target_AM[[#This Row],[NIPNAS]],Target_CC[],COLUMN(BQ$2)+9,0)</f>
        <v>0</v>
      </c>
      <c r="CF498" s="22">
        <f>Target_AM[[#This Row],[PROPORSI]]*VLOOKUP(Target_AM[[#This Row],[NIPNAS]],Target_CC[],COLUMN(BR$2)+9,0)</f>
        <v>0</v>
      </c>
      <c r="CG498" s="22">
        <f>Target_AM[[#This Row],[PROPORSI]]*VLOOKUP(Target_AM[[#This Row],[NIPNAS]],Target_CC[],COLUMN(BS$2)+9,0)</f>
        <v>0</v>
      </c>
      <c r="CH498" s="22">
        <f>Target_AM[[#This Row],[PROPORSI]]*VLOOKUP(Target_AM[[#This Row],[NIPNAS]],Target_CC[],COLUMN(BT$2)+9,0)</f>
        <v>0</v>
      </c>
      <c r="CI498" s="22">
        <f>Target_AM[[#This Row],[PROPORSI]]*VLOOKUP(Target_AM[[#This Row],[NIPNAS]],Target_CC[],COLUMN(BU$2)+9,0)</f>
        <v>0</v>
      </c>
      <c r="CJ498" s="22">
        <f>Target_AM[[#This Row],[PROPORSI]]*VLOOKUP(Target_AM[[#This Row],[NIPNAS]],Target_CC[],COLUMN(BV$2)+9,0)</f>
        <v>0</v>
      </c>
      <c r="CK498" s="22">
        <f>Target_AM[[#This Row],[PROPORSI]]*VLOOKUP(Target_AM[[#This Row],[NIPNAS]],Target_CC[],COLUMN(BW$2)+9,0)</f>
        <v>0</v>
      </c>
      <c r="CL498" s="22">
        <f>Target_AM[[#This Row],[PROPORSI]]*VLOOKUP(Target_AM[[#This Row],[NIPNAS]],Target_CC[],COLUMN(BX$2)+9,0)</f>
        <v>0</v>
      </c>
      <c r="CM498" s="22">
        <f>Target_AM[[#This Row],[PROPORSI]]*VLOOKUP(Target_AM[[#This Row],[NIPNAS]],Target_CC[],COLUMN(BY$2)+9,0)</f>
        <v>0</v>
      </c>
      <c r="CN498" s="22">
        <f>Target_AM[[#This Row],[PROPORSI]]*VLOOKUP(Target_AM[[#This Row],[NIPNAS]],Target_CC[],COLUMN(BZ$2)+9,0)</f>
        <v>0</v>
      </c>
      <c r="CO498" s="22">
        <f>Target_AM[[#This Row],[PROPORSI]]*VLOOKUP(Target_AM[[#This Row],[NIPNAS]],Target_CC[],COLUMN(CA$2)+9,0)</f>
        <v>0</v>
      </c>
      <c r="CP498" s="22">
        <f>Target_AM[[#This Row],[PROPORSI]]*VLOOKUP(Target_AM[[#This Row],[NIPNAS]],Target_CC[],COLUMN(CB$2)+9,0)</f>
        <v>0</v>
      </c>
      <c r="CQ498" s="22">
        <f>Target_AM[[#This Row],[PROPORSI]]*VLOOKUP(Target_AM[[#This Row],[NIPNAS]],Target_CC[],COLUMN(CC$2)+9,0)</f>
        <v>0</v>
      </c>
      <c r="CR498" s="22">
        <f>Target_AM[[#This Row],[PROPORSI]]*VLOOKUP(Target_AM[[#This Row],[NIPNAS]],Target_CC[],COLUMN(CD$2)+9,0)</f>
        <v>0</v>
      </c>
      <c r="CS498" s="22">
        <f>Target_AM[[#This Row],[PROPORSI]]*VLOOKUP(Target_AM[[#This Row],[NIPNAS]],Target_CC[],COLUMN(CE$2)+9,0)</f>
        <v>0</v>
      </c>
      <c r="CT498" s="22">
        <f>Target_AM[[#This Row],[PROPORSI]]*VLOOKUP(Target_AM[[#This Row],[NIPNAS]],Target_CC[],COLUMN(CF$2)+9,0)</f>
        <v>0</v>
      </c>
      <c r="CU498" s="22">
        <f>Target_AM[[#This Row],[PROPORSI]]*VLOOKUP(Target_AM[[#This Row],[NIPNAS]],Target_CC[],COLUMN(CG$2)+9,0)</f>
        <v>0</v>
      </c>
      <c r="CV498" s="22">
        <f>Target_AM[[#This Row],[PROPORSI]]*VLOOKUP(Target_AM[[#This Row],[NIPNAS]],Target_CC[],COLUMN(CH$2)+9,0)</f>
        <v>0</v>
      </c>
      <c r="CW498" s="22">
        <f>Target_AM[[#This Row],[PROPORSI]]*VLOOKUP(Target_AM[[#This Row],[NIPNAS]],Target_CC[],COLUMN(CI$2)+9,0)</f>
        <v>0</v>
      </c>
      <c r="CX498" s="22">
        <f>Target_AM[[#This Row],[PROPORSI]]*VLOOKUP(Target_AM[[#This Row],[NIPNAS]],Target_CC[],COLUMN(CJ$2)+9,0)</f>
        <v>0</v>
      </c>
      <c r="CY498" s="22">
        <f>Target_AM[[#This Row],[PROPORSI]]*VLOOKUP(Target_AM[[#This Row],[NIPNAS]],Target_CC[],COLUMN(CK$2)+9,0)</f>
        <v>0</v>
      </c>
      <c r="CZ498" s="22">
        <f>Target_AM[[#This Row],[PROPORSI]]*VLOOKUP(Target_AM[[#This Row],[NIPNAS]],Target_CC[],COLUMN(CL$2)+9,0)</f>
        <v>0</v>
      </c>
      <c r="DA498" s="22">
        <f>Target_AM[[#This Row],[PROPORSI]]*VLOOKUP(Target_AM[[#This Row],[NIPNAS]],Target_CC[],COLUMN(CM$2)+9,0)</f>
        <v>0</v>
      </c>
      <c r="DB498" s="22">
        <f>Target_AM[[#This Row],[PROPORSI]]*VLOOKUP(Target_AM[[#This Row],[NIPNAS]],Target_CC[],COLUMN(CN$2)+9,0)</f>
        <v>0</v>
      </c>
      <c r="DC498" s="22">
        <f>Target_AM[[#This Row],[PROPORSI]]*VLOOKUP(Target_AM[[#This Row],[NIPNAS]],Target_CC[],COLUMN(CO$2)+9,0)</f>
        <v>0</v>
      </c>
      <c r="DD498" s="22">
        <f>Target_AM[[#This Row],[PROPORSI]]*VLOOKUP(Target_AM[[#This Row],[NIPNAS]],Target_CC[],COLUMN(CP$2)+9,0)</f>
        <v>0</v>
      </c>
      <c r="DE498" s="22">
        <f>Target_AM[[#This Row],[PROPORSI]]*VLOOKUP(Target_AM[[#This Row],[NIPNAS]],Target_CC[],COLUMN(CQ$2)+9,0)</f>
        <v>0</v>
      </c>
      <c r="DF498" s="22">
        <f>Target_AM[[#This Row],[PROPORSI]]*VLOOKUP(Target_AM[[#This Row],[NIPNAS]],Target_CC[],COLUMN(CR$2)+9,0)</f>
        <v>0</v>
      </c>
      <c r="DG498" s="22">
        <f>Target_AM[[#This Row],[PROPORSI]]*VLOOKUP(Target_AM[[#This Row],[NIPNAS]],Target_CC[],COLUMN(CS$2)+9,0)</f>
        <v>0</v>
      </c>
      <c r="DH498" s="22">
        <f>Target_AM[[#This Row],[PROPORSI]]*VLOOKUP(Target_AM[[#This Row],[NIPNAS]],Target_CC[],COLUMN(CT$2)+9,0)</f>
        <v>0</v>
      </c>
      <c r="DI498" s="22">
        <f>Target_AM[[#This Row],[PROPORSI]]*VLOOKUP(Target_AM[[#This Row],[NIPNAS]],Target_CC[],COLUMN(CU$2)+9,0)</f>
        <v>0</v>
      </c>
      <c r="DJ498" s="22">
        <f>Target_AM[[#This Row],[PROPORSI]]*VLOOKUP(Target_AM[[#This Row],[NIPNAS]],Target_CC[],COLUMN(CV$2)+9,0)</f>
        <v>0</v>
      </c>
      <c r="DK498" s="22">
        <f>Target_AM[[#This Row],[PROPORSI]]*VLOOKUP(Target_AM[[#This Row],[NIPNAS]],Target_CC[],COLUMN(CW$2)+9,0)</f>
        <v>0</v>
      </c>
      <c r="DL498" s="22">
        <f>Target_AM[[#This Row],[PROPORSI]]*VLOOKUP(Target_AM[[#This Row],[NIPNAS]],Target_CC[],COLUMN(CX$2)+9,0)</f>
        <v>0</v>
      </c>
      <c r="DM498" s="22">
        <f>Target_AM[[#This Row],[PROPORSI]]*VLOOKUP(Target_AM[[#This Row],[NIPNAS]],Target_CC[],COLUMN(CY$2)+9,0)</f>
        <v>0</v>
      </c>
      <c r="DN498" s="22">
        <f>Target_AM[[#This Row],[PROPORSI]]*VLOOKUP(Target_AM[[#This Row],[NIPNAS]],Target_CC[],COLUMN(CZ$2)+9,0)</f>
        <v>0</v>
      </c>
      <c r="DO498" s="22">
        <f>Target_AM[[#This Row],[PROPORSI]]*VLOOKUP(Target_AM[[#This Row],[NIPNAS]],Target_CC[],COLUMN(DA$2)+9,0)</f>
        <v>0</v>
      </c>
      <c r="DP498" s="22">
        <f>Target_AM[[#This Row],[PROPORSI]]*VLOOKUP(Target_AM[[#This Row],[NIPNAS]],Target_CC[],COLUMN(DB$2)+9,0)</f>
        <v>0</v>
      </c>
      <c r="DQ498" s="22">
        <f>Target_AM[[#This Row],[PROPORSI]]*VLOOKUP(Target_AM[[#This Row],[NIPNAS]],Target_CC[],COLUMN(DC$2)+9,0)</f>
        <v>0</v>
      </c>
      <c r="DR498" s="22">
        <f>Target_AM[[#This Row],[PROPORSI]]*VLOOKUP(Target_AM[[#This Row],[NIPNAS]],Target_CC[],COLUMN(DD$2)+9,0)</f>
        <v>0</v>
      </c>
      <c r="DS498" s="22">
        <f>Target_AM[[#This Row],[PROPORSI]]*VLOOKUP(Target_AM[[#This Row],[NIPNAS]],Target_CC[],COLUMN(DE$2)+9,0)</f>
        <v>0</v>
      </c>
      <c r="DT498" s="22">
        <f>Target_AM[[#This Row],[PROPORSI]]*VLOOKUP(Target_AM[[#This Row],[NIPNAS]],Target_CC[],COLUMN(DF$2)+9,0)</f>
        <v>0</v>
      </c>
      <c r="DU498" s="22">
        <f>Target_AM[[#This Row],[PROPORSI]]*VLOOKUP(Target_AM[[#This Row],[NIPNAS]],Target_CC[],COLUMN(DG$2)+9,0)</f>
        <v>0</v>
      </c>
      <c r="DV498" s="22">
        <f>Target_AM[[#This Row],[PROPORSI]]*VLOOKUP(Target_AM[[#This Row],[NIPNAS]],Target_CC[],COLUMN(DH$2)+9,0)</f>
        <v>0</v>
      </c>
      <c r="DW498" s="22">
        <f>Target_AM[[#This Row],[PROPORSI]]*VLOOKUP(Target_AM[[#This Row],[NIPNAS]],Target_CC[],COLUMN(DI$2)+9,0)</f>
        <v>0</v>
      </c>
      <c r="DX498" s="22">
        <f>Target_AM[[#This Row],[PROPORSI]]*VLOOKUP(Target_AM[[#This Row],[NIPNAS]],Target_CC[],COLUMN(DJ$2)+9,0)</f>
        <v>0</v>
      </c>
      <c r="DY498" s="22">
        <f>Target_AM[[#This Row],[PROPORSI]]*VLOOKUP(Target_AM[[#This Row],[NIPNAS]],Target_CC[],COLUMN(DK$2)+9,0)</f>
        <v>0</v>
      </c>
      <c r="DZ498" s="22">
        <f>Target_AM[[#This Row],[PROPORSI]]*VLOOKUP(Target_AM[[#This Row],[NIPNAS]],Target_CC[],COLUMN(DL$2)+9,0)</f>
        <v>0</v>
      </c>
      <c r="EA498" s="22">
        <f>Target_AM[[#This Row],[PROPORSI]]*VLOOKUP(Target_AM[[#This Row],[NIPNAS]],Target_CC[],COLUMN(DM$2)+9,0)</f>
        <v>0</v>
      </c>
    </row>
    <row r="499" spans="2:131" x14ac:dyDescent="0.3">
      <c r="B499">
        <v>406077</v>
      </c>
      <c r="C499" t="s">
        <v>1026</v>
      </c>
      <c r="D499">
        <v>1</v>
      </c>
      <c r="E499" s="8">
        <v>45658</v>
      </c>
      <c r="F499">
        <v>2000110</v>
      </c>
      <c r="G499" t="s">
        <v>327</v>
      </c>
      <c r="J499" t="s">
        <v>296</v>
      </c>
      <c r="K499" t="s">
        <v>26</v>
      </c>
      <c r="L499" t="s">
        <v>159</v>
      </c>
      <c r="M499" t="s">
        <v>29</v>
      </c>
      <c r="N499" s="23">
        <f>Target_AM[[#This Row],[PROPORSI]]*VLOOKUP(Target_AM[[#This Row],[NIPNAS]],Target_CC[],9,0)</f>
        <v>2036010.3173410725</v>
      </c>
      <c r="O499" s="22">
        <f>Target_AM[[#This Row],[PROPORSI]]*VLOOKUP(Target_AM[[#This Row],[NIPNAS]],Target_CC[],COLUMN(A$2)+9,0)</f>
        <v>0</v>
      </c>
      <c r="P499" s="22">
        <f>Target_AM[[#This Row],[PROPORSI]]*VLOOKUP(Target_AM[[#This Row],[NIPNAS]],Target_CC[],COLUMN(B$2)+9,0)</f>
        <v>0</v>
      </c>
      <c r="Q499" s="22">
        <f>Target_AM[[#This Row],[PROPORSI]]*VLOOKUP(Target_AM[[#This Row],[NIPNAS]],Target_CC[],COLUMN(C$2)+9,0)</f>
        <v>0</v>
      </c>
      <c r="R499" s="22">
        <f>Target_AM[[#This Row],[PROPORSI]]*VLOOKUP(Target_AM[[#This Row],[NIPNAS]],Target_CC[],COLUMN(D$2)+9,0)</f>
        <v>0</v>
      </c>
      <c r="S499" s="22">
        <f>Target_AM[[#This Row],[PROPORSI]]*VLOOKUP(Target_AM[[#This Row],[NIPNAS]],Target_CC[],COLUMN(E$2)+9,0)</f>
        <v>0</v>
      </c>
      <c r="T499" s="22">
        <f>Target_AM[[#This Row],[PROPORSI]]*VLOOKUP(Target_AM[[#This Row],[NIPNAS]],Target_CC[],COLUMN(F$2)+9,0)</f>
        <v>0</v>
      </c>
      <c r="U499" s="22">
        <f>Target_AM[[#This Row],[PROPORSI]]*VLOOKUP(Target_AM[[#This Row],[NIPNAS]],Target_CC[],COLUMN(G$2)+9,0)</f>
        <v>0</v>
      </c>
      <c r="V499" s="22">
        <f>Target_AM[[#This Row],[PROPORSI]]*VLOOKUP(Target_AM[[#This Row],[NIPNAS]],Target_CC[],COLUMN(H$2)+9,0)</f>
        <v>0</v>
      </c>
      <c r="W499" s="22">
        <f>Target_AM[[#This Row],[PROPORSI]]*VLOOKUP(Target_AM[[#This Row],[NIPNAS]],Target_CC[],COLUMN(I$2)+9,0)</f>
        <v>0</v>
      </c>
      <c r="X499" s="22">
        <f>Target_AM[[#This Row],[PROPORSI]]*VLOOKUP(Target_AM[[#This Row],[NIPNAS]],Target_CC[],COLUMN(J$2)+9,0)</f>
        <v>0</v>
      </c>
      <c r="Y499" s="22">
        <f>Target_AM[[#This Row],[PROPORSI]]*VLOOKUP(Target_AM[[#This Row],[NIPNAS]],Target_CC[],COLUMN(K$2)+9,0)</f>
        <v>0</v>
      </c>
      <c r="Z499" s="22">
        <f>Target_AM[[#This Row],[PROPORSI]]*VLOOKUP(Target_AM[[#This Row],[NIPNAS]],Target_CC[],COLUMN(L$2)+9,0)</f>
        <v>0</v>
      </c>
      <c r="AA499" s="22">
        <f>Target_AM[[#This Row],[PROPORSI]]*VLOOKUP(Target_AM[[#This Row],[NIPNAS]],Target_CC[],COLUMN(M$2)+9,0)</f>
        <v>0</v>
      </c>
      <c r="AB499" s="22">
        <f>Target_AM[[#This Row],[PROPORSI]]*VLOOKUP(Target_AM[[#This Row],[NIPNAS]],Target_CC[],COLUMN(N$2)+9,0)</f>
        <v>0</v>
      </c>
      <c r="AC499" s="22">
        <f>Target_AM[[#This Row],[PROPORSI]]*VLOOKUP(Target_AM[[#This Row],[NIPNAS]],Target_CC[],COLUMN(O$2)+9,0)</f>
        <v>690859.22431823774</v>
      </c>
      <c r="AD499" s="22">
        <f>Target_AM[[#This Row],[PROPORSI]]*VLOOKUP(Target_AM[[#This Row],[NIPNAS]],Target_CC[],COLUMN(P$2)+9,0)</f>
        <v>683729.23020126333</v>
      </c>
      <c r="AE499" s="22">
        <f>Target_AM[[#This Row],[PROPORSI]]*VLOOKUP(Target_AM[[#This Row],[NIPNAS]],Target_CC[],COLUMN(Q$2)+9,0)</f>
        <v>537486.86343142285</v>
      </c>
      <c r="AF499" s="22">
        <f>Target_AM[[#This Row],[PROPORSI]]*VLOOKUP(Target_AM[[#This Row],[NIPNAS]],Target_CC[],COLUMN(R$2)+9,0)</f>
        <v>586231.66372162709</v>
      </c>
      <c r="AG499" s="22">
        <f>Target_AM[[#This Row],[PROPORSI]]*VLOOKUP(Target_AM[[#This Row],[NIPNAS]],Target_CC[],COLUMN(S$2)+9,0)</f>
        <v>571553.53985494352</v>
      </c>
      <c r="AH499" s="22">
        <f>Target_AM[[#This Row],[PROPORSI]]*VLOOKUP(Target_AM[[#This Row],[NIPNAS]],Target_CC[],COLUMN(T$2)+9,0)</f>
        <v>710365.72728492401</v>
      </c>
      <c r="AI499" s="22">
        <f>Target_AM[[#This Row],[PROPORSI]]*VLOOKUP(Target_AM[[#This Row],[NIPNAS]],Target_CC[],COLUMN(U$2)+9,0)</f>
        <v>598269.13892134407</v>
      </c>
      <c r="AJ499" s="22">
        <f>Target_AM[[#This Row],[PROPORSI]]*VLOOKUP(Target_AM[[#This Row],[NIPNAS]],Target_CC[],COLUMN(V$2)+9,0)</f>
        <v>715610.41381648171</v>
      </c>
      <c r="AK499" s="22">
        <f>Target_AM[[#This Row],[PROPORSI]]*VLOOKUP(Target_AM[[#This Row],[NIPNAS]],Target_CC[],COLUMN(W$2)+9,0)</f>
        <v>720720.50871695695</v>
      </c>
      <c r="AL499" s="22">
        <f>Target_AM[[#This Row],[PROPORSI]]*VLOOKUP(Target_AM[[#This Row],[NIPNAS]],Target_CC[],COLUMN(X$2)+9,0)</f>
        <v>611960.29877694696</v>
      </c>
      <c r="AM499" s="22">
        <f>Target_AM[[#This Row],[PROPORSI]]*VLOOKUP(Target_AM[[#This Row],[NIPNAS]],Target_CC[],COLUMN(Y$2)+9,0)</f>
        <v>623089.45347582689</v>
      </c>
      <c r="AN499" s="22">
        <f>Target_AM[[#This Row],[PROPORSI]]*VLOOKUP(Target_AM[[#This Row],[NIPNAS]],Target_CC[],COLUMN(Z$2)+9,0)</f>
        <v>7049876.062519975</v>
      </c>
      <c r="AO499" s="22">
        <f>Target_AM[[#This Row],[PROPORSI]]*VLOOKUP(Target_AM[[#This Row],[NIPNAS]],Target_CC[],COLUMN(AA$2)+9,0)</f>
        <v>0</v>
      </c>
      <c r="AP499" s="22">
        <f>Target_AM[[#This Row],[PROPORSI]]*VLOOKUP(Target_AM[[#This Row],[NIPNAS]],Target_CC[],COLUMN(AB$2)+9,0)</f>
        <v>690859.22431823774</v>
      </c>
      <c r="AQ499" s="22">
        <f>Target_AM[[#This Row],[PROPORSI]]*VLOOKUP(Target_AM[[#This Row],[NIPNAS]],Target_CC[],COLUMN(AC$2)+9,0)</f>
        <v>683729.23020126333</v>
      </c>
      <c r="AR499" s="22">
        <f>Target_AM[[#This Row],[PROPORSI]]*VLOOKUP(Target_AM[[#This Row],[NIPNAS]],Target_CC[],COLUMN(AD$2)+9,0)</f>
        <v>537486.86343142285</v>
      </c>
      <c r="AS499" s="22">
        <f>Target_AM[[#This Row],[PROPORSI]]*VLOOKUP(Target_AM[[#This Row],[NIPNAS]],Target_CC[],COLUMN(AE$2)+9,0)</f>
        <v>586231.66372162709</v>
      </c>
      <c r="AT499" s="22">
        <f>Target_AM[[#This Row],[PROPORSI]]*VLOOKUP(Target_AM[[#This Row],[NIPNAS]],Target_CC[],COLUMN(AF$2)+9,0)</f>
        <v>571553.53985494352</v>
      </c>
      <c r="AU499" s="22">
        <f>Target_AM[[#This Row],[PROPORSI]]*VLOOKUP(Target_AM[[#This Row],[NIPNAS]],Target_CC[],COLUMN(AG$2)+9,0)</f>
        <v>710365.72728492401</v>
      </c>
      <c r="AV499" s="22">
        <f>Target_AM[[#This Row],[PROPORSI]]*VLOOKUP(Target_AM[[#This Row],[NIPNAS]],Target_CC[],COLUMN(AH$2)+9,0)</f>
        <v>598269.13892134407</v>
      </c>
      <c r="AW499" s="22">
        <f>Target_AM[[#This Row],[PROPORSI]]*VLOOKUP(Target_AM[[#This Row],[NIPNAS]],Target_CC[],COLUMN(AI$2)+9,0)</f>
        <v>715610.41381648171</v>
      </c>
      <c r="AX499" s="22">
        <f>Target_AM[[#This Row],[PROPORSI]]*VLOOKUP(Target_AM[[#This Row],[NIPNAS]],Target_CC[],COLUMN(AJ$2)+9,0)</f>
        <v>720720.50871695695</v>
      </c>
      <c r="AY499" s="22">
        <f>Target_AM[[#This Row],[PROPORSI]]*VLOOKUP(Target_AM[[#This Row],[NIPNAS]],Target_CC[],COLUMN(AK$2)+9,0)</f>
        <v>611960.29877694696</v>
      </c>
      <c r="AZ499" s="22">
        <f>Target_AM[[#This Row],[PROPORSI]]*VLOOKUP(Target_AM[[#This Row],[NIPNAS]],Target_CC[],COLUMN(AL$2)+9,0)</f>
        <v>623089.45347582689</v>
      </c>
      <c r="BA499" s="22">
        <f>Target_AM[[#This Row],[PROPORSI]]*VLOOKUP(Target_AM[[#This Row],[NIPNAS]],Target_CC[],COLUMN(AM$2)+9,0)</f>
        <v>7049876.062519975</v>
      </c>
      <c r="BB499" s="22">
        <f>Target_AM[[#This Row],[PROPORSI]]*VLOOKUP(Target_AM[[#This Row],[NIPNAS]],Target_CC[],COLUMN(AN$2)+9,0)</f>
        <v>0</v>
      </c>
      <c r="BC499" s="22">
        <f>Target_AM[[#This Row],[PROPORSI]]*VLOOKUP(Target_AM[[#This Row],[NIPNAS]],Target_CC[],COLUMN(AO$2)+9,0)</f>
        <v>0</v>
      </c>
      <c r="BD499" s="22">
        <f>Target_AM[[#This Row],[PROPORSI]]*VLOOKUP(Target_AM[[#This Row],[NIPNAS]],Target_CC[],COLUMN(AP$2)+9,0)</f>
        <v>0</v>
      </c>
      <c r="BE499" s="22">
        <f>Target_AM[[#This Row],[PROPORSI]]*VLOOKUP(Target_AM[[#This Row],[NIPNAS]],Target_CC[],COLUMN(AQ$2)+9,0)</f>
        <v>0</v>
      </c>
      <c r="BF499" s="22">
        <f>Target_AM[[#This Row],[PROPORSI]]*VLOOKUP(Target_AM[[#This Row],[NIPNAS]],Target_CC[],COLUMN(AR$2)+9,0)</f>
        <v>0</v>
      </c>
      <c r="BG499" s="22">
        <f>Target_AM[[#This Row],[PROPORSI]]*VLOOKUP(Target_AM[[#This Row],[NIPNAS]],Target_CC[],COLUMN(AS$2)+9,0)</f>
        <v>0</v>
      </c>
      <c r="BH499" s="22">
        <f>Target_AM[[#This Row],[PROPORSI]]*VLOOKUP(Target_AM[[#This Row],[NIPNAS]],Target_CC[],COLUMN(AT$2)+9,0)</f>
        <v>0</v>
      </c>
      <c r="BI499" s="22">
        <f>Target_AM[[#This Row],[PROPORSI]]*VLOOKUP(Target_AM[[#This Row],[NIPNAS]],Target_CC[],COLUMN(AU$2)+9,0)</f>
        <v>0</v>
      </c>
      <c r="BJ499" s="22">
        <f>Target_AM[[#This Row],[PROPORSI]]*VLOOKUP(Target_AM[[#This Row],[NIPNAS]],Target_CC[],COLUMN(AV$2)+9,0)</f>
        <v>0</v>
      </c>
      <c r="BK499" s="22">
        <f>Target_AM[[#This Row],[PROPORSI]]*VLOOKUP(Target_AM[[#This Row],[NIPNAS]],Target_CC[],COLUMN(AW$2)+9,0)</f>
        <v>0</v>
      </c>
      <c r="BL499" s="22">
        <f>Target_AM[[#This Row],[PROPORSI]]*VLOOKUP(Target_AM[[#This Row],[NIPNAS]],Target_CC[],COLUMN(AX$2)+9,0)</f>
        <v>0</v>
      </c>
      <c r="BM499" s="22">
        <f>Target_AM[[#This Row],[PROPORSI]]*VLOOKUP(Target_AM[[#This Row],[NIPNAS]],Target_CC[],COLUMN(AY$2)+9,0)</f>
        <v>0</v>
      </c>
      <c r="BN499" s="22">
        <f>Target_AM[[#This Row],[PROPORSI]]*VLOOKUP(Target_AM[[#This Row],[NIPNAS]],Target_CC[],COLUMN(AZ$2)+9,0)</f>
        <v>0</v>
      </c>
      <c r="BO499" s="22">
        <f>Target_AM[[#This Row],[PROPORSI]]*VLOOKUP(Target_AM[[#This Row],[NIPNAS]],Target_CC[],COLUMN(BA$2)+9,0)</f>
        <v>0</v>
      </c>
      <c r="BP499" s="22">
        <f>Target_AM[[#This Row],[PROPORSI]]*VLOOKUP(Target_AM[[#This Row],[NIPNAS]],Target_CC[],COLUMN(BB$2)+9,0)</f>
        <v>0</v>
      </c>
      <c r="BQ499" s="22">
        <f>Target_AM[[#This Row],[PROPORSI]]*VLOOKUP(Target_AM[[#This Row],[NIPNAS]],Target_CC[],COLUMN(BC$2)+9,0)</f>
        <v>0</v>
      </c>
      <c r="BR499" s="22">
        <f>Target_AM[[#This Row],[PROPORSI]]*VLOOKUP(Target_AM[[#This Row],[NIPNAS]],Target_CC[],COLUMN(BD$2)+9,0)</f>
        <v>0</v>
      </c>
      <c r="BS499" s="22">
        <f>Target_AM[[#This Row],[PROPORSI]]*VLOOKUP(Target_AM[[#This Row],[NIPNAS]],Target_CC[],COLUMN(BE$2)+9,0)</f>
        <v>0</v>
      </c>
      <c r="BT499" s="22">
        <f>Target_AM[[#This Row],[PROPORSI]]*VLOOKUP(Target_AM[[#This Row],[NIPNAS]],Target_CC[],COLUMN(BF$2)+9,0)</f>
        <v>0</v>
      </c>
      <c r="BU499" s="22">
        <f>Target_AM[[#This Row],[PROPORSI]]*VLOOKUP(Target_AM[[#This Row],[NIPNAS]],Target_CC[],COLUMN(BG$2)+9,0)</f>
        <v>0</v>
      </c>
      <c r="BV499" s="22">
        <f>Target_AM[[#This Row],[PROPORSI]]*VLOOKUP(Target_AM[[#This Row],[NIPNAS]],Target_CC[],COLUMN(BH$2)+9,0)</f>
        <v>0</v>
      </c>
      <c r="BW499" s="22">
        <f>Target_AM[[#This Row],[PROPORSI]]*VLOOKUP(Target_AM[[#This Row],[NIPNAS]],Target_CC[],COLUMN(BI$2)+9,0)</f>
        <v>0</v>
      </c>
      <c r="BX499" s="22">
        <f>Target_AM[[#This Row],[PROPORSI]]*VLOOKUP(Target_AM[[#This Row],[NIPNAS]],Target_CC[],COLUMN(BJ$2)+9,0)</f>
        <v>0</v>
      </c>
      <c r="BY499" s="22">
        <f>Target_AM[[#This Row],[PROPORSI]]*VLOOKUP(Target_AM[[#This Row],[NIPNAS]],Target_CC[],COLUMN(BK$2)+9,0)</f>
        <v>0</v>
      </c>
      <c r="BZ499" s="22">
        <f>Target_AM[[#This Row],[PROPORSI]]*VLOOKUP(Target_AM[[#This Row],[NIPNAS]],Target_CC[],COLUMN(BL$2)+9,0)</f>
        <v>0</v>
      </c>
      <c r="CA499" s="22">
        <f>Target_AM[[#This Row],[PROPORSI]]*VLOOKUP(Target_AM[[#This Row],[NIPNAS]],Target_CC[],COLUMN(BM$2)+9,0)</f>
        <v>0</v>
      </c>
      <c r="CB499" s="22">
        <f>Target_AM[[#This Row],[PROPORSI]]*VLOOKUP(Target_AM[[#This Row],[NIPNAS]],Target_CC[],COLUMN(BN$2)+9,0)</f>
        <v>0</v>
      </c>
      <c r="CC499" s="22">
        <f>Target_AM[[#This Row],[PROPORSI]]*VLOOKUP(Target_AM[[#This Row],[NIPNAS]],Target_CC[],COLUMN(BO$2)+9,0)</f>
        <v>0</v>
      </c>
      <c r="CD499" s="22">
        <f>Target_AM[[#This Row],[PROPORSI]]*VLOOKUP(Target_AM[[#This Row],[NIPNAS]],Target_CC[],COLUMN(BP$2)+9,0)</f>
        <v>0</v>
      </c>
      <c r="CE499" s="22">
        <f>Target_AM[[#This Row],[PROPORSI]]*VLOOKUP(Target_AM[[#This Row],[NIPNAS]],Target_CC[],COLUMN(BQ$2)+9,0)</f>
        <v>0</v>
      </c>
      <c r="CF499" s="22">
        <f>Target_AM[[#This Row],[PROPORSI]]*VLOOKUP(Target_AM[[#This Row],[NIPNAS]],Target_CC[],COLUMN(BR$2)+9,0)</f>
        <v>0</v>
      </c>
      <c r="CG499" s="22">
        <f>Target_AM[[#This Row],[PROPORSI]]*VLOOKUP(Target_AM[[#This Row],[NIPNAS]],Target_CC[],COLUMN(BS$2)+9,0)</f>
        <v>0</v>
      </c>
      <c r="CH499" s="22">
        <f>Target_AM[[#This Row],[PROPORSI]]*VLOOKUP(Target_AM[[#This Row],[NIPNAS]],Target_CC[],COLUMN(BT$2)+9,0)</f>
        <v>0</v>
      </c>
      <c r="CI499" s="22">
        <f>Target_AM[[#This Row],[PROPORSI]]*VLOOKUP(Target_AM[[#This Row],[NIPNAS]],Target_CC[],COLUMN(BU$2)+9,0)</f>
        <v>0</v>
      </c>
      <c r="CJ499" s="22">
        <f>Target_AM[[#This Row],[PROPORSI]]*VLOOKUP(Target_AM[[#This Row],[NIPNAS]],Target_CC[],COLUMN(BV$2)+9,0)</f>
        <v>0</v>
      </c>
      <c r="CK499" s="22">
        <f>Target_AM[[#This Row],[PROPORSI]]*VLOOKUP(Target_AM[[#This Row],[NIPNAS]],Target_CC[],COLUMN(BW$2)+9,0)</f>
        <v>0</v>
      </c>
      <c r="CL499" s="22">
        <f>Target_AM[[#This Row],[PROPORSI]]*VLOOKUP(Target_AM[[#This Row],[NIPNAS]],Target_CC[],COLUMN(BX$2)+9,0)</f>
        <v>0</v>
      </c>
      <c r="CM499" s="22">
        <f>Target_AM[[#This Row],[PROPORSI]]*VLOOKUP(Target_AM[[#This Row],[NIPNAS]],Target_CC[],COLUMN(BY$2)+9,0)</f>
        <v>0</v>
      </c>
      <c r="CN499" s="22">
        <f>Target_AM[[#This Row],[PROPORSI]]*VLOOKUP(Target_AM[[#This Row],[NIPNAS]],Target_CC[],COLUMN(BZ$2)+9,0)</f>
        <v>0</v>
      </c>
      <c r="CO499" s="22">
        <f>Target_AM[[#This Row],[PROPORSI]]*VLOOKUP(Target_AM[[#This Row],[NIPNAS]],Target_CC[],COLUMN(CA$2)+9,0)</f>
        <v>0</v>
      </c>
      <c r="CP499" s="22">
        <f>Target_AM[[#This Row],[PROPORSI]]*VLOOKUP(Target_AM[[#This Row],[NIPNAS]],Target_CC[],COLUMN(CB$2)+9,0)</f>
        <v>0</v>
      </c>
      <c r="CQ499" s="22">
        <f>Target_AM[[#This Row],[PROPORSI]]*VLOOKUP(Target_AM[[#This Row],[NIPNAS]],Target_CC[],COLUMN(CC$2)+9,0)</f>
        <v>0</v>
      </c>
      <c r="CR499" s="22">
        <f>Target_AM[[#This Row],[PROPORSI]]*VLOOKUP(Target_AM[[#This Row],[NIPNAS]],Target_CC[],COLUMN(CD$2)+9,0)</f>
        <v>0</v>
      </c>
      <c r="CS499" s="22">
        <f>Target_AM[[#This Row],[PROPORSI]]*VLOOKUP(Target_AM[[#This Row],[NIPNAS]],Target_CC[],COLUMN(CE$2)+9,0)</f>
        <v>0</v>
      </c>
      <c r="CT499" s="22">
        <f>Target_AM[[#This Row],[PROPORSI]]*VLOOKUP(Target_AM[[#This Row],[NIPNAS]],Target_CC[],COLUMN(CF$2)+9,0)</f>
        <v>0</v>
      </c>
      <c r="CU499" s="22">
        <f>Target_AM[[#This Row],[PROPORSI]]*VLOOKUP(Target_AM[[#This Row],[NIPNAS]],Target_CC[],COLUMN(CG$2)+9,0)</f>
        <v>0</v>
      </c>
      <c r="CV499" s="22">
        <f>Target_AM[[#This Row],[PROPORSI]]*VLOOKUP(Target_AM[[#This Row],[NIPNAS]],Target_CC[],COLUMN(CH$2)+9,0)</f>
        <v>0</v>
      </c>
      <c r="CW499" s="22">
        <f>Target_AM[[#This Row],[PROPORSI]]*VLOOKUP(Target_AM[[#This Row],[NIPNAS]],Target_CC[],COLUMN(CI$2)+9,0)</f>
        <v>0</v>
      </c>
      <c r="CX499" s="22">
        <f>Target_AM[[#This Row],[PROPORSI]]*VLOOKUP(Target_AM[[#This Row],[NIPNAS]],Target_CC[],COLUMN(CJ$2)+9,0)</f>
        <v>0</v>
      </c>
      <c r="CY499" s="22">
        <f>Target_AM[[#This Row],[PROPORSI]]*VLOOKUP(Target_AM[[#This Row],[NIPNAS]],Target_CC[],COLUMN(CK$2)+9,0)</f>
        <v>0</v>
      </c>
      <c r="CZ499" s="22">
        <f>Target_AM[[#This Row],[PROPORSI]]*VLOOKUP(Target_AM[[#This Row],[NIPNAS]],Target_CC[],COLUMN(CL$2)+9,0)</f>
        <v>0</v>
      </c>
      <c r="DA499" s="22">
        <f>Target_AM[[#This Row],[PROPORSI]]*VLOOKUP(Target_AM[[#This Row],[NIPNAS]],Target_CC[],COLUMN(CM$2)+9,0)</f>
        <v>0</v>
      </c>
      <c r="DB499" s="22">
        <f>Target_AM[[#This Row],[PROPORSI]]*VLOOKUP(Target_AM[[#This Row],[NIPNAS]],Target_CC[],COLUMN(CN$2)+9,0)</f>
        <v>0</v>
      </c>
      <c r="DC499" s="22">
        <f>Target_AM[[#This Row],[PROPORSI]]*VLOOKUP(Target_AM[[#This Row],[NIPNAS]],Target_CC[],COLUMN(CO$2)+9,0)</f>
        <v>0</v>
      </c>
      <c r="DD499" s="22">
        <f>Target_AM[[#This Row],[PROPORSI]]*VLOOKUP(Target_AM[[#This Row],[NIPNAS]],Target_CC[],COLUMN(CP$2)+9,0)</f>
        <v>0</v>
      </c>
      <c r="DE499" s="22">
        <f>Target_AM[[#This Row],[PROPORSI]]*VLOOKUP(Target_AM[[#This Row],[NIPNAS]],Target_CC[],COLUMN(CQ$2)+9,0)</f>
        <v>0</v>
      </c>
      <c r="DF499" s="22">
        <f>Target_AM[[#This Row],[PROPORSI]]*VLOOKUP(Target_AM[[#This Row],[NIPNAS]],Target_CC[],COLUMN(CR$2)+9,0)</f>
        <v>0</v>
      </c>
      <c r="DG499" s="22">
        <f>Target_AM[[#This Row],[PROPORSI]]*VLOOKUP(Target_AM[[#This Row],[NIPNAS]],Target_CC[],COLUMN(CS$2)+9,0)</f>
        <v>0</v>
      </c>
      <c r="DH499" s="22">
        <f>Target_AM[[#This Row],[PROPORSI]]*VLOOKUP(Target_AM[[#This Row],[NIPNAS]],Target_CC[],COLUMN(CT$2)+9,0)</f>
        <v>0</v>
      </c>
      <c r="DI499" s="22">
        <f>Target_AM[[#This Row],[PROPORSI]]*VLOOKUP(Target_AM[[#This Row],[NIPNAS]],Target_CC[],COLUMN(CU$2)+9,0)</f>
        <v>0</v>
      </c>
      <c r="DJ499" s="22">
        <f>Target_AM[[#This Row],[PROPORSI]]*VLOOKUP(Target_AM[[#This Row],[NIPNAS]],Target_CC[],COLUMN(CV$2)+9,0)</f>
        <v>0</v>
      </c>
      <c r="DK499" s="22">
        <f>Target_AM[[#This Row],[PROPORSI]]*VLOOKUP(Target_AM[[#This Row],[NIPNAS]],Target_CC[],COLUMN(CW$2)+9,0)</f>
        <v>0</v>
      </c>
      <c r="DL499" s="22">
        <f>Target_AM[[#This Row],[PROPORSI]]*VLOOKUP(Target_AM[[#This Row],[NIPNAS]],Target_CC[],COLUMN(CX$2)+9,0)</f>
        <v>0</v>
      </c>
      <c r="DM499" s="22">
        <f>Target_AM[[#This Row],[PROPORSI]]*VLOOKUP(Target_AM[[#This Row],[NIPNAS]],Target_CC[],COLUMN(CY$2)+9,0)</f>
        <v>0</v>
      </c>
      <c r="DN499" s="22">
        <f>Target_AM[[#This Row],[PROPORSI]]*VLOOKUP(Target_AM[[#This Row],[NIPNAS]],Target_CC[],COLUMN(CZ$2)+9,0)</f>
        <v>0</v>
      </c>
      <c r="DO499" s="22">
        <f>Target_AM[[#This Row],[PROPORSI]]*VLOOKUP(Target_AM[[#This Row],[NIPNAS]],Target_CC[],COLUMN(DA$2)+9,0)</f>
        <v>0</v>
      </c>
      <c r="DP499" s="22">
        <f>Target_AM[[#This Row],[PROPORSI]]*VLOOKUP(Target_AM[[#This Row],[NIPNAS]],Target_CC[],COLUMN(DB$2)+9,0)</f>
        <v>0</v>
      </c>
      <c r="DQ499" s="22">
        <f>Target_AM[[#This Row],[PROPORSI]]*VLOOKUP(Target_AM[[#This Row],[NIPNAS]],Target_CC[],COLUMN(DC$2)+9,0)</f>
        <v>0</v>
      </c>
      <c r="DR499" s="22">
        <f>Target_AM[[#This Row],[PROPORSI]]*VLOOKUP(Target_AM[[#This Row],[NIPNAS]],Target_CC[],COLUMN(DD$2)+9,0)</f>
        <v>0</v>
      </c>
      <c r="DS499" s="22">
        <f>Target_AM[[#This Row],[PROPORSI]]*VLOOKUP(Target_AM[[#This Row],[NIPNAS]],Target_CC[],COLUMN(DE$2)+9,0)</f>
        <v>0</v>
      </c>
      <c r="DT499" s="22">
        <f>Target_AM[[#This Row],[PROPORSI]]*VLOOKUP(Target_AM[[#This Row],[NIPNAS]],Target_CC[],COLUMN(DF$2)+9,0)</f>
        <v>0</v>
      </c>
      <c r="DU499" s="22">
        <f>Target_AM[[#This Row],[PROPORSI]]*VLOOKUP(Target_AM[[#This Row],[NIPNAS]],Target_CC[],COLUMN(DG$2)+9,0)</f>
        <v>0</v>
      </c>
      <c r="DV499" s="22">
        <f>Target_AM[[#This Row],[PROPORSI]]*VLOOKUP(Target_AM[[#This Row],[NIPNAS]],Target_CC[],COLUMN(DH$2)+9,0)</f>
        <v>0</v>
      </c>
      <c r="DW499" s="22">
        <f>Target_AM[[#This Row],[PROPORSI]]*VLOOKUP(Target_AM[[#This Row],[NIPNAS]],Target_CC[],COLUMN(DI$2)+9,0)</f>
        <v>0</v>
      </c>
      <c r="DX499" s="22">
        <f>Target_AM[[#This Row],[PROPORSI]]*VLOOKUP(Target_AM[[#This Row],[NIPNAS]],Target_CC[],COLUMN(DJ$2)+9,0)</f>
        <v>0</v>
      </c>
      <c r="DY499" s="22">
        <f>Target_AM[[#This Row],[PROPORSI]]*VLOOKUP(Target_AM[[#This Row],[NIPNAS]],Target_CC[],COLUMN(DK$2)+9,0)</f>
        <v>0</v>
      </c>
      <c r="DZ499" s="22">
        <f>Target_AM[[#This Row],[PROPORSI]]*VLOOKUP(Target_AM[[#This Row],[NIPNAS]],Target_CC[],COLUMN(DL$2)+9,0)</f>
        <v>0</v>
      </c>
      <c r="EA499" s="22">
        <f>Target_AM[[#This Row],[PROPORSI]]*VLOOKUP(Target_AM[[#This Row],[NIPNAS]],Target_CC[],COLUMN(DM$2)+9,0)</f>
        <v>0</v>
      </c>
    </row>
    <row r="500" spans="2:131" x14ac:dyDescent="0.3">
      <c r="B500">
        <v>980067</v>
      </c>
      <c r="C500" t="s">
        <v>1073</v>
      </c>
      <c r="D500">
        <v>1</v>
      </c>
      <c r="E500" s="8">
        <v>45658</v>
      </c>
      <c r="F500">
        <v>10071040</v>
      </c>
      <c r="G500" t="s">
        <v>583</v>
      </c>
      <c r="J500" t="s">
        <v>300</v>
      </c>
      <c r="K500" t="s">
        <v>25</v>
      </c>
      <c r="L500" t="s">
        <v>159</v>
      </c>
      <c r="M500" t="s">
        <v>29</v>
      </c>
      <c r="N500" s="23">
        <f>Target_AM[[#This Row],[PROPORSI]]*VLOOKUP(Target_AM[[#This Row],[NIPNAS]],Target_CC[],9,0)</f>
        <v>0</v>
      </c>
      <c r="O500" s="22">
        <f>Target_AM[[#This Row],[PROPORSI]]*VLOOKUP(Target_AM[[#This Row],[NIPNAS]],Target_CC[],COLUMN(A$2)+9,0)</f>
        <v>1603657.6519524211</v>
      </c>
      <c r="P500" s="22">
        <f>Target_AM[[#This Row],[PROPORSI]]*VLOOKUP(Target_AM[[#This Row],[NIPNAS]],Target_CC[],COLUMN(B$2)+9,0)</f>
        <v>1631666.0526874205</v>
      </c>
      <c r="Q500" s="22">
        <f>Target_AM[[#This Row],[PROPORSI]]*VLOOKUP(Target_AM[[#This Row],[NIPNAS]],Target_CC[],COLUMN(C$2)+9,0)</f>
        <v>1744454.1647058688</v>
      </c>
      <c r="R500" s="22">
        <f>Target_AM[[#This Row],[PROPORSI]]*VLOOKUP(Target_AM[[#This Row],[NIPNAS]],Target_CC[],COLUMN(D$2)+9,0)</f>
        <v>1639178.0443471449</v>
      </c>
      <c r="S500" s="22">
        <f>Target_AM[[#This Row],[PROPORSI]]*VLOOKUP(Target_AM[[#This Row],[NIPNAS]],Target_CC[],COLUMN(E$2)+9,0)</f>
        <v>1722260.6336508729</v>
      </c>
      <c r="T500" s="22">
        <f>Target_AM[[#This Row],[PROPORSI]]*VLOOKUP(Target_AM[[#This Row],[NIPNAS]],Target_CC[],COLUMN(F$2)+9,0)</f>
        <v>1699285.4816300282</v>
      </c>
      <c r="U500" s="22">
        <f>Target_AM[[#This Row],[PROPORSI]]*VLOOKUP(Target_AM[[#This Row],[NIPNAS]],Target_CC[],COLUMN(G$2)+9,0)</f>
        <v>1780573.9070865824</v>
      </c>
      <c r="V500" s="22">
        <f>Target_AM[[#This Row],[PROPORSI]]*VLOOKUP(Target_AM[[#This Row],[NIPNAS]],Target_CC[],COLUMN(H$2)+9,0)</f>
        <v>1798320.7032633792</v>
      </c>
      <c r="W500" s="22">
        <f>Target_AM[[#This Row],[PROPORSI]]*VLOOKUP(Target_AM[[#This Row],[NIPNAS]],Target_CC[],COLUMN(I$2)+9,0)</f>
        <v>1775302.2440514616</v>
      </c>
      <c r="X500" s="22">
        <f>Target_AM[[#This Row],[PROPORSI]]*VLOOKUP(Target_AM[[#This Row],[NIPNAS]],Target_CC[],COLUMN(J$2)+9,0)</f>
        <v>1811018.5396362126</v>
      </c>
      <c r="Y500" s="22">
        <f>Target_AM[[#This Row],[PROPORSI]]*VLOOKUP(Target_AM[[#This Row],[NIPNAS]],Target_CC[],COLUMN(K$2)+9,0)</f>
        <v>1797804.8289339647</v>
      </c>
      <c r="Z500" s="22">
        <f>Target_AM[[#This Row],[PROPORSI]]*VLOOKUP(Target_AM[[#This Row],[NIPNAS]],Target_CC[],COLUMN(L$2)+9,0)</f>
        <v>1696262.7480546425</v>
      </c>
      <c r="AA500" s="22">
        <f>Target_AM[[#This Row],[PROPORSI]]*VLOOKUP(Target_AM[[#This Row],[NIPNAS]],Target_CC[],COLUMN(M$2)+9,0)</f>
        <v>20699785</v>
      </c>
      <c r="AB500" s="22">
        <f>Target_AM[[#This Row],[PROPORSI]]*VLOOKUP(Target_AM[[#This Row],[NIPNAS]],Target_CC[],COLUMN(N$2)+9,0)</f>
        <v>2007706.4316401174</v>
      </c>
      <c r="AC500" s="22">
        <f>Target_AM[[#This Row],[PROPORSI]]*VLOOKUP(Target_AM[[#This Row],[NIPNAS]],Target_CC[],COLUMN(O$2)+9,0)</f>
        <v>2042771.6752893145</v>
      </c>
      <c r="AD500" s="22">
        <f>Target_AM[[#This Row],[PROPORSI]]*VLOOKUP(Target_AM[[#This Row],[NIPNAS]],Target_CC[],COLUMN(P$2)+9,0)</f>
        <v>2183977.260930547</v>
      </c>
      <c r="AE500" s="22">
        <f>Target_AM[[#This Row],[PROPORSI]]*VLOOKUP(Target_AM[[#This Row],[NIPNAS]],Target_CC[],COLUMN(Q$2)+9,0)</f>
        <v>2052176.3471351375</v>
      </c>
      <c r="AF500" s="22">
        <f>Target_AM[[#This Row],[PROPORSI]]*VLOOKUP(Target_AM[[#This Row],[NIPNAS]],Target_CC[],COLUMN(R$2)+9,0)</f>
        <v>2156191.9696087539</v>
      </c>
      <c r="AG500" s="22">
        <f>Target_AM[[#This Row],[PROPORSI]]*VLOOKUP(Target_AM[[#This Row],[NIPNAS]],Target_CC[],COLUMN(S$2)+9,0)</f>
        <v>2127428.1243927879</v>
      </c>
      <c r="AH500" s="22">
        <f>Target_AM[[#This Row],[PROPORSI]]*VLOOKUP(Target_AM[[#This Row],[NIPNAS]],Target_CC[],COLUMN(T$2)+9,0)</f>
        <v>2229197.5353442631</v>
      </c>
      <c r="AI500" s="22">
        <f>Target_AM[[#This Row],[PROPORSI]]*VLOOKUP(Target_AM[[#This Row],[NIPNAS]],Target_CC[],COLUMN(U$2)+9,0)</f>
        <v>2251415.7168755769</v>
      </c>
      <c r="AJ500" s="22">
        <f>Target_AM[[#This Row],[PROPORSI]]*VLOOKUP(Target_AM[[#This Row],[NIPNAS]],Target_CC[],COLUMN(V$2)+9,0)</f>
        <v>2222597.6530263838</v>
      </c>
      <c r="AK500" s="22">
        <f>Target_AM[[#This Row],[PROPORSI]]*VLOOKUP(Target_AM[[#This Row],[NIPNAS]],Target_CC[],COLUMN(W$2)+9,0)</f>
        <v>2267312.8304039002</v>
      </c>
      <c r="AL500" s="22">
        <f>Target_AM[[#This Row],[PROPORSI]]*VLOOKUP(Target_AM[[#This Row],[NIPNAS]],Target_CC[],COLUMN(X$2)+9,0)</f>
        <v>2250769.8656816999</v>
      </c>
      <c r="AM500" s="22">
        <f>Target_AM[[#This Row],[PROPORSI]]*VLOOKUP(Target_AM[[#This Row],[NIPNAS]],Target_CC[],COLUMN(Y$2)+9,0)</f>
        <v>2123643.7994571957</v>
      </c>
      <c r="AN500" s="22">
        <f>Target_AM[[#This Row],[PROPORSI]]*VLOOKUP(Target_AM[[#This Row],[NIPNAS]],Target_CC[],COLUMN(Z$2)+9,0)</f>
        <v>25915189.209785681</v>
      </c>
      <c r="AO500" s="22">
        <f>Target_AM[[#This Row],[PROPORSI]]*VLOOKUP(Target_AM[[#This Row],[NIPNAS]],Target_CC[],COLUMN(AA$2)+9,0)</f>
        <v>3611364.0835925387</v>
      </c>
      <c r="AP500" s="22">
        <f>Target_AM[[#This Row],[PROPORSI]]*VLOOKUP(Target_AM[[#This Row],[NIPNAS]],Target_CC[],COLUMN(AB$2)+9,0)</f>
        <v>3674437.7279767347</v>
      </c>
      <c r="AQ500" s="22">
        <f>Target_AM[[#This Row],[PROPORSI]]*VLOOKUP(Target_AM[[#This Row],[NIPNAS]],Target_CC[],COLUMN(AC$2)+9,0)</f>
        <v>3928431.4256364158</v>
      </c>
      <c r="AR500" s="22">
        <f>Target_AM[[#This Row],[PROPORSI]]*VLOOKUP(Target_AM[[#This Row],[NIPNAS]],Target_CC[],COLUMN(AD$2)+9,0)</f>
        <v>3691354.3914822824</v>
      </c>
      <c r="AS500" s="22">
        <f>Target_AM[[#This Row],[PROPORSI]]*VLOOKUP(Target_AM[[#This Row],[NIPNAS]],Target_CC[],COLUMN(AE$2)+9,0)</f>
        <v>3878452.6032596268</v>
      </c>
      <c r="AT500" s="22">
        <f>Target_AM[[#This Row],[PROPORSI]]*VLOOKUP(Target_AM[[#This Row],[NIPNAS]],Target_CC[],COLUMN(AF$2)+9,0)</f>
        <v>3826713.6060228162</v>
      </c>
      <c r="AU500" s="22">
        <f>Target_AM[[#This Row],[PROPORSI]]*VLOOKUP(Target_AM[[#This Row],[NIPNAS]],Target_CC[],COLUMN(AG$2)+9,0)</f>
        <v>4009771.4424308455</v>
      </c>
      <c r="AV500" s="22">
        <f>Target_AM[[#This Row],[PROPORSI]]*VLOOKUP(Target_AM[[#This Row],[NIPNAS]],Target_CC[],COLUMN(AH$2)+9,0)</f>
        <v>4049736.420138956</v>
      </c>
      <c r="AW500" s="22">
        <f>Target_AM[[#This Row],[PROPORSI]]*VLOOKUP(Target_AM[[#This Row],[NIPNAS]],Target_CC[],COLUMN(AI$2)+9,0)</f>
        <v>3997899.8970778454</v>
      </c>
      <c r="AX500" s="22">
        <f>Target_AM[[#This Row],[PROPORSI]]*VLOOKUP(Target_AM[[#This Row],[NIPNAS]],Target_CC[],COLUMN(AJ$2)+9,0)</f>
        <v>4078331.3700401131</v>
      </c>
      <c r="AY500" s="22">
        <f>Target_AM[[#This Row],[PROPORSI]]*VLOOKUP(Target_AM[[#This Row],[NIPNAS]],Target_CC[],COLUMN(AK$2)+9,0)</f>
        <v>4048574.6946156649</v>
      </c>
      <c r="AZ500" s="22">
        <f>Target_AM[[#This Row],[PROPORSI]]*VLOOKUP(Target_AM[[#This Row],[NIPNAS]],Target_CC[],COLUMN(AL$2)+9,0)</f>
        <v>3819906.5475118384</v>
      </c>
      <c r="BA500" s="22">
        <f>Target_AM[[#This Row],[PROPORSI]]*VLOOKUP(Target_AM[[#This Row],[NIPNAS]],Target_CC[],COLUMN(AM$2)+9,0)</f>
        <v>46614974.209785677</v>
      </c>
      <c r="BB500" s="22">
        <f>Target_AM[[#This Row],[PROPORSI]]*VLOOKUP(Target_AM[[#This Row],[NIPNAS]],Target_CC[],COLUMN(AN$2)+9,0)</f>
        <v>4941582.2328302255</v>
      </c>
      <c r="BC500" s="22">
        <f>Target_AM[[#This Row],[PROPORSI]]*VLOOKUP(Target_AM[[#This Row],[NIPNAS]],Target_CC[],COLUMN(AO$2)+9,0)</f>
        <v>5142088.3207596643</v>
      </c>
      <c r="BD500" s="22">
        <f>Target_AM[[#This Row],[PROPORSI]]*VLOOKUP(Target_AM[[#This Row],[NIPNAS]],Target_CC[],COLUMN(AP$2)+9,0)</f>
        <v>5200167.6767443335</v>
      </c>
      <c r="BE500" s="22">
        <f>Target_AM[[#This Row],[PROPORSI]]*VLOOKUP(Target_AM[[#This Row],[NIPNAS]],Target_CC[],COLUMN(AQ$2)+9,0)</f>
        <v>5041400.8835760169</v>
      </c>
      <c r="BF500" s="22">
        <f>Target_AM[[#This Row],[PROPORSI]]*VLOOKUP(Target_AM[[#This Row],[NIPNAS]],Target_CC[],COLUMN(AR$2)+9,0)</f>
        <v>5300908.0587014994</v>
      </c>
      <c r="BG500" s="22">
        <f>Target_AM[[#This Row],[PROPORSI]]*VLOOKUP(Target_AM[[#This Row],[NIPNAS]],Target_CC[],COLUMN(AS$2)+9,0)</f>
        <v>5267931.7796293944</v>
      </c>
      <c r="BH500" s="22">
        <f>Target_AM[[#This Row],[PROPORSI]]*VLOOKUP(Target_AM[[#This Row],[NIPNAS]],Target_CC[],COLUMN(AT$2)+9,0)</f>
        <v>5440025.0052966522</v>
      </c>
      <c r="BI500" s="22">
        <f>Target_AM[[#This Row],[PROPORSI]]*VLOOKUP(Target_AM[[#This Row],[NIPNAS]],Target_CC[],COLUMN(AU$2)+9,0)</f>
        <v>5516503.1293899361</v>
      </c>
      <c r="BJ500" s="22">
        <f>Target_AM[[#This Row],[PROPORSI]]*VLOOKUP(Target_AM[[#This Row],[NIPNAS]],Target_CC[],COLUMN(AV$2)+9,0)</f>
        <v>5430748.8535660813</v>
      </c>
      <c r="BK500" s="22">
        <f>Target_AM[[#This Row],[PROPORSI]]*VLOOKUP(Target_AM[[#This Row],[NIPNAS]],Target_CC[],COLUMN(AW$2)+9,0)</f>
        <v>5523072.6990475263</v>
      </c>
      <c r="BL500" s="22">
        <f>Target_AM[[#This Row],[PROPORSI]]*VLOOKUP(Target_AM[[#This Row],[NIPNAS]],Target_CC[],COLUMN(AX$2)+9,0)</f>
        <v>5624891.6984470263</v>
      </c>
      <c r="BM500" s="22">
        <f>Target_AM[[#This Row],[PROPORSI]]*VLOOKUP(Target_AM[[#This Row],[NIPNAS]],Target_CC[],COLUMN(AY$2)+9,0)</f>
        <v>5484201.4723760169</v>
      </c>
      <c r="BN500" s="22">
        <f>Target_AM[[#This Row],[PROPORSI]]*VLOOKUP(Target_AM[[#This Row],[NIPNAS]],Target_CC[],COLUMN(AZ$2)+9,0)</f>
        <v>63913521.810364373</v>
      </c>
      <c r="BO500" s="22">
        <f>Target_AM[[#This Row],[PROPORSI]]*VLOOKUP(Target_AM[[#This Row],[NIPNAS]],Target_CC[],COLUMN(BA$2)+9,0)</f>
        <v>854100</v>
      </c>
      <c r="BP500" s="22">
        <f>Target_AM[[#This Row],[PROPORSI]]*VLOOKUP(Target_AM[[#This Row],[NIPNAS]],Target_CC[],COLUMN(BB$2)+9,0)</f>
        <v>857100</v>
      </c>
      <c r="BQ500" s="22">
        <f>Target_AM[[#This Row],[PROPORSI]]*VLOOKUP(Target_AM[[#This Row],[NIPNAS]],Target_CC[],COLUMN(BC$2)+9,0)</f>
        <v>854100</v>
      </c>
      <c r="BR500" s="22">
        <f>Target_AM[[#This Row],[PROPORSI]]*VLOOKUP(Target_AM[[#This Row],[NIPNAS]],Target_CC[],COLUMN(BD$2)+9,0)</f>
        <v>854100</v>
      </c>
      <c r="BS500" s="22">
        <f>Target_AM[[#This Row],[PROPORSI]]*VLOOKUP(Target_AM[[#This Row],[NIPNAS]],Target_CC[],COLUMN(BE$2)+9,0)</f>
        <v>854100</v>
      </c>
      <c r="BT500" s="22">
        <f>Target_AM[[#This Row],[PROPORSI]]*VLOOKUP(Target_AM[[#This Row],[NIPNAS]],Target_CC[],COLUMN(BF$2)+9,0)</f>
        <v>854100</v>
      </c>
      <c r="BU500" s="22">
        <f>Target_AM[[#This Row],[PROPORSI]]*VLOOKUP(Target_AM[[#This Row],[NIPNAS]],Target_CC[],COLUMN(BG$2)+9,0)</f>
        <v>854100</v>
      </c>
      <c r="BV500" s="22">
        <f>Target_AM[[#This Row],[PROPORSI]]*VLOOKUP(Target_AM[[#This Row],[NIPNAS]],Target_CC[],COLUMN(BH$2)+9,0)</f>
        <v>854100</v>
      </c>
      <c r="BW500" s="22">
        <f>Target_AM[[#This Row],[PROPORSI]]*VLOOKUP(Target_AM[[#This Row],[NIPNAS]],Target_CC[],COLUMN(BI$2)+9,0)</f>
        <v>854100</v>
      </c>
      <c r="BX500" s="22">
        <f>Target_AM[[#This Row],[PROPORSI]]*VLOOKUP(Target_AM[[#This Row],[NIPNAS]],Target_CC[],COLUMN(BJ$2)+9,0)</f>
        <v>854100</v>
      </c>
      <c r="BY500" s="22">
        <f>Target_AM[[#This Row],[PROPORSI]]*VLOOKUP(Target_AM[[#This Row],[NIPNAS]],Target_CC[],COLUMN(BK$2)+9,0)</f>
        <v>854100</v>
      </c>
      <c r="BZ500" s="22">
        <f>Target_AM[[#This Row],[PROPORSI]]*VLOOKUP(Target_AM[[#This Row],[NIPNAS]],Target_CC[],COLUMN(BL$2)+9,0)</f>
        <v>854100</v>
      </c>
      <c r="CA500" s="22">
        <f>Target_AM[[#This Row],[PROPORSI]]*VLOOKUP(Target_AM[[#This Row],[NIPNAS]],Target_CC[],COLUMN(BM$2)+9,0)</f>
        <v>10252200</v>
      </c>
      <c r="CB500" s="22">
        <f>Target_AM[[#This Row],[PROPORSI]]*VLOOKUP(Target_AM[[#This Row],[NIPNAS]],Target_CC[],COLUMN(BN$2)+9,0)</f>
        <v>0</v>
      </c>
      <c r="CC500" s="22">
        <f>Target_AM[[#This Row],[PROPORSI]]*VLOOKUP(Target_AM[[#This Row],[NIPNAS]],Target_CC[],COLUMN(BO$2)+9,0)</f>
        <v>0</v>
      </c>
      <c r="CD500" s="22">
        <f>Target_AM[[#This Row],[PROPORSI]]*VLOOKUP(Target_AM[[#This Row],[NIPNAS]],Target_CC[],COLUMN(BP$2)+9,0)</f>
        <v>0</v>
      </c>
      <c r="CE500" s="22">
        <f>Target_AM[[#This Row],[PROPORSI]]*VLOOKUP(Target_AM[[#This Row],[NIPNAS]],Target_CC[],COLUMN(BQ$2)+9,0)</f>
        <v>0</v>
      </c>
      <c r="CF500" s="22">
        <f>Target_AM[[#This Row],[PROPORSI]]*VLOOKUP(Target_AM[[#This Row],[NIPNAS]],Target_CC[],COLUMN(BR$2)+9,0)</f>
        <v>0</v>
      </c>
      <c r="CG500" s="22">
        <f>Target_AM[[#This Row],[PROPORSI]]*VLOOKUP(Target_AM[[#This Row],[NIPNAS]],Target_CC[],COLUMN(BS$2)+9,0)</f>
        <v>0</v>
      </c>
      <c r="CH500" s="22">
        <f>Target_AM[[#This Row],[PROPORSI]]*VLOOKUP(Target_AM[[#This Row],[NIPNAS]],Target_CC[],COLUMN(BT$2)+9,0)</f>
        <v>0</v>
      </c>
      <c r="CI500" s="22">
        <f>Target_AM[[#This Row],[PROPORSI]]*VLOOKUP(Target_AM[[#This Row],[NIPNAS]],Target_CC[],COLUMN(BU$2)+9,0)</f>
        <v>0</v>
      </c>
      <c r="CJ500" s="22">
        <f>Target_AM[[#This Row],[PROPORSI]]*VLOOKUP(Target_AM[[#This Row],[NIPNAS]],Target_CC[],COLUMN(BV$2)+9,0)</f>
        <v>0</v>
      </c>
      <c r="CK500" s="22">
        <f>Target_AM[[#This Row],[PROPORSI]]*VLOOKUP(Target_AM[[#This Row],[NIPNAS]],Target_CC[],COLUMN(BW$2)+9,0)</f>
        <v>0</v>
      </c>
      <c r="CL500" s="22">
        <f>Target_AM[[#This Row],[PROPORSI]]*VLOOKUP(Target_AM[[#This Row],[NIPNAS]],Target_CC[],COLUMN(BX$2)+9,0)</f>
        <v>0</v>
      </c>
      <c r="CM500" s="22">
        <f>Target_AM[[#This Row],[PROPORSI]]*VLOOKUP(Target_AM[[#This Row],[NIPNAS]],Target_CC[],COLUMN(BY$2)+9,0)</f>
        <v>0</v>
      </c>
      <c r="CN500" s="22">
        <f>Target_AM[[#This Row],[PROPORSI]]*VLOOKUP(Target_AM[[#This Row],[NIPNAS]],Target_CC[],COLUMN(BZ$2)+9,0)</f>
        <v>0</v>
      </c>
      <c r="CO500" s="22">
        <f>Target_AM[[#This Row],[PROPORSI]]*VLOOKUP(Target_AM[[#This Row],[NIPNAS]],Target_CC[],COLUMN(CA$2)+9,0)</f>
        <v>854100</v>
      </c>
      <c r="CP500" s="22">
        <f>Target_AM[[#This Row],[PROPORSI]]*VLOOKUP(Target_AM[[#This Row],[NIPNAS]],Target_CC[],COLUMN(CB$2)+9,0)</f>
        <v>857100</v>
      </c>
      <c r="CQ500" s="22">
        <f>Target_AM[[#This Row],[PROPORSI]]*VLOOKUP(Target_AM[[#This Row],[NIPNAS]],Target_CC[],COLUMN(CC$2)+9,0)</f>
        <v>854100</v>
      </c>
      <c r="CR500" s="22">
        <f>Target_AM[[#This Row],[PROPORSI]]*VLOOKUP(Target_AM[[#This Row],[NIPNAS]],Target_CC[],COLUMN(CD$2)+9,0)</f>
        <v>854100</v>
      </c>
      <c r="CS500" s="22">
        <f>Target_AM[[#This Row],[PROPORSI]]*VLOOKUP(Target_AM[[#This Row],[NIPNAS]],Target_CC[],COLUMN(CE$2)+9,0)</f>
        <v>854100</v>
      </c>
      <c r="CT500" s="22">
        <f>Target_AM[[#This Row],[PROPORSI]]*VLOOKUP(Target_AM[[#This Row],[NIPNAS]],Target_CC[],COLUMN(CF$2)+9,0)</f>
        <v>854100</v>
      </c>
      <c r="CU500" s="22">
        <f>Target_AM[[#This Row],[PROPORSI]]*VLOOKUP(Target_AM[[#This Row],[NIPNAS]],Target_CC[],COLUMN(CG$2)+9,0)</f>
        <v>854100</v>
      </c>
      <c r="CV500" s="22">
        <f>Target_AM[[#This Row],[PROPORSI]]*VLOOKUP(Target_AM[[#This Row],[NIPNAS]],Target_CC[],COLUMN(CH$2)+9,0)</f>
        <v>854100</v>
      </c>
      <c r="CW500" s="22">
        <f>Target_AM[[#This Row],[PROPORSI]]*VLOOKUP(Target_AM[[#This Row],[NIPNAS]],Target_CC[],COLUMN(CI$2)+9,0)</f>
        <v>854100</v>
      </c>
      <c r="CX500" s="22">
        <f>Target_AM[[#This Row],[PROPORSI]]*VLOOKUP(Target_AM[[#This Row],[NIPNAS]],Target_CC[],COLUMN(CJ$2)+9,0)</f>
        <v>854100</v>
      </c>
      <c r="CY500" s="22">
        <f>Target_AM[[#This Row],[PROPORSI]]*VLOOKUP(Target_AM[[#This Row],[NIPNAS]],Target_CC[],COLUMN(CK$2)+9,0)</f>
        <v>854100</v>
      </c>
      <c r="CZ500" s="22">
        <f>Target_AM[[#This Row],[PROPORSI]]*VLOOKUP(Target_AM[[#This Row],[NIPNAS]],Target_CC[],COLUMN(CL$2)+9,0)</f>
        <v>854100</v>
      </c>
      <c r="DA500" s="22">
        <f>Target_AM[[#This Row],[PROPORSI]]*VLOOKUP(Target_AM[[#This Row],[NIPNAS]],Target_CC[],COLUMN(CM$2)+9,0)</f>
        <v>10252200</v>
      </c>
      <c r="DB500" s="22">
        <f>Target_AM[[#This Row],[PROPORSI]]*VLOOKUP(Target_AM[[#This Row],[NIPNAS]],Target_CC[],COLUMN(CN$2)+9,0)</f>
        <v>0</v>
      </c>
      <c r="DC500" s="22">
        <f>Target_AM[[#This Row],[PROPORSI]]*VLOOKUP(Target_AM[[#This Row],[NIPNAS]],Target_CC[],COLUMN(CO$2)+9,0)</f>
        <v>0</v>
      </c>
      <c r="DD500" s="22">
        <f>Target_AM[[#This Row],[PROPORSI]]*VLOOKUP(Target_AM[[#This Row],[NIPNAS]],Target_CC[],COLUMN(CP$2)+9,0)</f>
        <v>0</v>
      </c>
      <c r="DE500" s="22">
        <f>Target_AM[[#This Row],[PROPORSI]]*VLOOKUP(Target_AM[[#This Row],[NIPNAS]],Target_CC[],COLUMN(CQ$2)+9,0)</f>
        <v>0</v>
      </c>
      <c r="DF500" s="22">
        <f>Target_AM[[#This Row],[PROPORSI]]*VLOOKUP(Target_AM[[#This Row],[NIPNAS]],Target_CC[],COLUMN(CR$2)+9,0)</f>
        <v>0</v>
      </c>
      <c r="DG500" s="22">
        <f>Target_AM[[#This Row],[PROPORSI]]*VLOOKUP(Target_AM[[#This Row],[NIPNAS]],Target_CC[],COLUMN(CS$2)+9,0)</f>
        <v>0</v>
      </c>
      <c r="DH500" s="22">
        <f>Target_AM[[#This Row],[PROPORSI]]*VLOOKUP(Target_AM[[#This Row],[NIPNAS]],Target_CC[],COLUMN(CT$2)+9,0)</f>
        <v>0</v>
      </c>
      <c r="DI500" s="22">
        <f>Target_AM[[#This Row],[PROPORSI]]*VLOOKUP(Target_AM[[#This Row],[NIPNAS]],Target_CC[],COLUMN(CU$2)+9,0)</f>
        <v>0</v>
      </c>
      <c r="DJ500" s="22">
        <f>Target_AM[[#This Row],[PROPORSI]]*VLOOKUP(Target_AM[[#This Row],[NIPNAS]],Target_CC[],COLUMN(CV$2)+9,0)</f>
        <v>0</v>
      </c>
      <c r="DK500" s="22">
        <f>Target_AM[[#This Row],[PROPORSI]]*VLOOKUP(Target_AM[[#This Row],[NIPNAS]],Target_CC[],COLUMN(CW$2)+9,0)</f>
        <v>0</v>
      </c>
      <c r="DL500" s="22">
        <f>Target_AM[[#This Row],[PROPORSI]]*VLOOKUP(Target_AM[[#This Row],[NIPNAS]],Target_CC[],COLUMN(CX$2)+9,0)</f>
        <v>0</v>
      </c>
      <c r="DM500" s="22">
        <f>Target_AM[[#This Row],[PROPORSI]]*VLOOKUP(Target_AM[[#This Row],[NIPNAS]],Target_CC[],COLUMN(CY$2)+9,0)</f>
        <v>0</v>
      </c>
      <c r="DN500" s="22">
        <f>Target_AM[[#This Row],[PROPORSI]]*VLOOKUP(Target_AM[[#This Row],[NIPNAS]],Target_CC[],COLUMN(CZ$2)+9,0)</f>
        <v>0</v>
      </c>
      <c r="DO500" s="22">
        <f>Target_AM[[#This Row],[PROPORSI]]*VLOOKUP(Target_AM[[#This Row],[NIPNAS]],Target_CC[],COLUMN(DA$2)+9,0)</f>
        <v>0</v>
      </c>
      <c r="DP500" s="22">
        <f>Target_AM[[#This Row],[PROPORSI]]*VLOOKUP(Target_AM[[#This Row],[NIPNAS]],Target_CC[],COLUMN(DB$2)+9,0)</f>
        <v>0</v>
      </c>
      <c r="DQ500" s="22">
        <f>Target_AM[[#This Row],[PROPORSI]]*VLOOKUP(Target_AM[[#This Row],[NIPNAS]],Target_CC[],COLUMN(DC$2)+9,0)</f>
        <v>0</v>
      </c>
      <c r="DR500" s="22">
        <f>Target_AM[[#This Row],[PROPORSI]]*VLOOKUP(Target_AM[[#This Row],[NIPNAS]],Target_CC[],COLUMN(DD$2)+9,0)</f>
        <v>0</v>
      </c>
      <c r="DS500" s="22">
        <f>Target_AM[[#This Row],[PROPORSI]]*VLOOKUP(Target_AM[[#This Row],[NIPNAS]],Target_CC[],COLUMN(DE$2)+9,0)</f>
        <v>0</v>
      </c>
      <c r="DT500" s="22">
        <f>Target_AM[[#This Row],[PROPORSI]]*VLOOKUP(Target_AM[[#This Row],[NIPNAS]],Target_CC[],COLUMN(DF$2)+9,0)</f>
        <v>0</v>
      </c>
      <c r="DU500" s="22">
        <f>Target_AM[[#This Row],[PROPORSI]]*VLOOKUP(Target_AM[[#This Row],[NIPNAS]],Target_CC[],COLUMN(DG$2)+9,0)</f>
        <v>0</v>
      </c>
      <c r="DV500" s="22">
        <f>Target_AM[[#This Row],[PROPORSI]]*VLOOKUP(Target_AM[[#This Row],[NIPNAS]],Target_CC[],COLUMN(DH$2)+9,0)</f>
        <v>0</v>
      </c>
      <c r="DW500" s="22">
        <f>Target_AM[[#This Row],[PROPORSI]]*VLOOKUP(Target_AM[[#This Row],[NIPNAS]],Target_CC[],COLUMN(DI$2)+9,0)</f>
        <v>0</v>
      </c>
      <c r="DX500" s="22">
        <f>Target_AM[[#This Row],[PROPORSI]]*VLOOKUP(Target_AM[[#This Row],[NIPNAS]],Target_CC[],COLUMN(DJ$2)+9,0)</f>
        <v>0</v>
      </c>
      <c r="DY500" s="22">
        <f>Target_AM[[#This Row],[PROPORSI]]*VLOOKUP(Target_AM[[#This Row],[NIPNAS]],Target_CC[],COLUMN(DK$2)+9,0)</f>
        <v>0</v>
      </c>
      <c r="DZ500" s="22">
        <f>Target_AM[[#This Row],[PROPORSI]]*VLOOKUP(Target_AM[[#This Row],[NIPNAS]],Target_CC[],COLUMN(DL$2)+9,0)</f>
        <v>0</v>
      </c>
      <c r="EA500" s="22">
        <f>Target_AM[[#This Row],[PROPORSI]]*VLOOKUP(Target_AM[[#This Row],[NIPNAS]],Target_CC[],COLUMN(DM$2)+9,0)</f>
        <v>0</v>
      </c>
    </row>
    <row r="501" spans="2:131" x14ac:dyDescent="0.3">
      <c r="B501">
        <v>910017</v>
      </c>
      <c r="C501" t="s">
        <v>1049</v>
      </c>
      <c r="D501">
        <v>1</v>
      </c>
      <c r="E501" s="8">
        <v>45658</v>
      </c>
      <c r="F501">
        <v>19035252</v>
      </c>
      <c r="G501" t="s">
        <v>385</v>
      </c>
      <c r="J501" t="s">
        <v>309</v>
      </c>
      <c r="K501" t="s">
        <v>25</v>
      </c>
      <c r="L501" t="s">
        <v>159</v>
      </c>
      <c r="M501" t="s">
        <v>29</v>
      </c>
      <c r="N501" s="23">
        <f>Target_AM[[#This Row],[PROPORSI]]*VLOOKUP(Target_AM[[#This Row],[NIPNAS]],Target_CC[],9,0)</f>
        <v>294246.74676242936</v>
      </c>
      <c r="O501" s="22">
        <f>Target_AM[[#This Row],[PROPORSI]]*VLOOKUP(Target_AM[[#This Row],[NIPNAS]],Target_CC[],COLUMN(A$2)+9,0)</f>
        <v>0</v>
      </c>
      <c r="P501" s="22">
        <f>Target_AM[[#This Row],[PROPORSI]]*VLOOKUP(Target_AM[[#This Row],[NIPNAS]],Target_CC[],COLUMN(B$2)+9,0)</f>
        <v>0</v>
      </c>
      <c r="Q501" s="22">
        <f>Target_AM[[#This Row],[PROPORSI]]*VLOOKUP(Target_AM[[#This Row],[NIPNAS]],Target_CC[],COLUMN(C$2)+9,0)</f>
        <v>0</v>
      </c>
      <c r="R501" s="22">
        <f>Target_AM[[#This Row],[PROPORSI]]*VLOOKUP(Target_AM[[#This Row],[NIPNAS]],Target_CC[],COLUMN(D$2)+9,0)</f>
        <v>0</v>
      </c>
      <c r="S501" s="22">
        <f>Target_AM[[#This Row],[PROPORSI]]*VLOOKUP(Target_AM[[#This Row],[NIPNAS]],Target_CC[],COLUMN(E$2)+9,0)</f>
        <v>0</v>
      </c>
      <c r="T501" s="22">
        <f>Target_AM[[#This Row],[PROPORSI]]*VLOOKUP(Target_AM[[#This Row],[NIPNAS]],Target_CC[],COLUMN(F$2)+9,0)</f>
        <v>0</v>
      </c>
      <c r="U501" s="22">
        <f>Target_AM[[#This Row],[PROPORSI]]*VLOOKUP(Target_AM[[#This Row],[NIPNAS]],Target_CC[],COLUMN(G$2)+9,0)</f>
        <v>0</v>
      </c>
      <c r="V501" s="22">
        <f>Target_AM[[#This Row],[PROPORSI]]*VLOOKUP(Target_AM[[#This Row],[NIPNAS]],Target_CC[],COLUMN(H$2)+9,0)</f>
        <v>0</v>
      </c>
      <c r="W501" s="22">
        <f>Target_AM[[#This Row],[PROPORSI]]*VLOOKUP(Target_AM[[#This Row],[NIPNAS]],Target_CC[],COLUMN(I$2)+9,0)</f>
        <v>0</v>
      </c>
      <c r="X501" s="22">
        <f>Target_AM[[#This Row],[PROPORSI]]*VLOOKUP(Target_AM[[#This Row],[NIPNAS]],Target_CC[],COLUMN(J$2)+9,0)</f>
        <v>0</v>
      </c>
      <c r="Y501" s="22">
        <f>Target_AM[[#This Row],[PROPORSI]]*VLOOKUP(Target_AM[[#This Row],[NIPNAS]],Target_CC[],COLUMN(K$2)+9,0)</f>
        <v>0</v>
      </c>
      <c r="Z501" s="22">
        <f>Target_AM[[#This Row],[PROPORSI]]*VLOOKUP(Target_AM[[#This Row],[NIPNAS]],Target_CC[],COLUMN(L$2)+9,0)</f>
        <v>0</v>
      </c>
      <c r="AA501" s="22">
        <f>Target_AM[[#This Row],[PROPORSI]]*VLOOKUP(Target_AM[[#This Row],[NIPNAS]],Target_CC[],COLUMN(M$2)+9,0)</f>
        <v>0</v>
      </c>
      <c r="AB501" s="22">
        <f>Target_AM[[#This Row],[PROPORSI]]*VLOOKUP(Target_AM[[#This Row],[NIPNAS]],Target_CC[],COLUMN(N$2)+9,0)</f>
        <v>292244.36682015826</v>
      </c>
      <c r="AC501" s="22">
        <f>Target_AM[[#This Row],[PROPORSI]]*VLOOKUP(Target_AM[[#This Row],[NIPNAS]],Target_CC[],COLUMN(O$2)+9,0)</f>
        <v>310786.66001400823</v>
      </c>
      <c r="AD501" s="22">
        <f>Target_AM[[#This Row],[PROPORSI]]*VLOOKUP(Target_AM[[#This Row],[NIPNAS]],Target_CC[],COLUMN(P$2)+9,0)</f>
        <v>408924.95962051454</v>
      </c>
      <c r="AE501" s="22">
        <f>Target_AM[[#This Row],[PROPORSI]]*VLOOKUP(Target_AM[[#This Row],[NIPNAS]],Target_CC[],COLUMN(Q$2)+9,0)</f>
        <v>416920.84652771457</v>
      </c>
      <c r="AF501" s="22">
        <f>Target_AM[[#This Row],[PROPORSI]]*VLOOKUP(Target_AM[[#This Row],[NIPNAS]],Target_CC[],COLUMN(R$2)+9,0)</f>
        <v>545325.5214648312</v>
      </c>
      <c r="AG501" s="22">
        <f>Target_AM[[#This Row],[PROPORSI]]*VLOOKUP(Target_AM[[#This Row],[NIPNAS]],Target_CC[],COLUMN(S$2)+9,0)</f>
        <v>509527.10494905798</v>
      </c>
      <c r="AH501" s="22">
        <f>Target_AM[[#This Row],[PROPORSI]]*VLOOKUP(Target_AM[[#This Row],[NIPNAS]],Target_CC[],COLUMN(T$2)+9,0)</f>
        <v>447436.42448227189</v>
      </c>
      <c r="AI501" s="22">
        <f>Target_AM[[#This Row],[PROPORSI]]*VLOOKUP(Target_AM[[#This Row],[NIPNAS]],Target_CC[],COLUMN(U$2)+9,0)</f>
        <v>506144.66350676445</v>
      </c>
      <c r="AJ501" s="22">
        <f>Target_AM[[#This Row],[PROPORSI]]*VLOOKUP(Target_AM[[#This Row],[NIPNAS]],Target_CC[],COLUMN(V$2)+9,0)</f>
        <v>439484.56497701543</v>
      </c>
      <c r="AK501" s="22">
        <f>Target_AM[[#This Row],[PROPORSI]]*VLOOKUP(Target_AM[[#This Row],[NIPNAS]],Target_CC[],COLUMN(W$2)+9,0)</f>
        <v>462520.25062679447</v>
      </c>
      <c r="AL501" s="22">
        <f>Target_AM[[#This Row],[PROPORSI]]*VLOOKUP(Target_AM[[#This Row],[NIPNAS]],Target_CC[],COLUMN(X$2)+9,0)</f>
        <v>568273.91259022441</v>
      </c>
      <c r="AM501" s="22">
        <f>Target_AM[[#This Row],[PROPORSI]]*VLOOKUP(Target_AM[[#This Row],[NIPNAS]],Target_CC[],COLUMN(Y$2)+9,0)</f>
        <v>674214.80294943717</v>
      </c>
      <c r="AN501" s="22">
        <f>Target_AM[[#This Row],[PROPORSI]]*VLOOKUP(Target_AM[[#This Row],[NIPNAS]],Target_CC[],COLUMN(Z$2)+9,0)</f>
        <v>5581804.0785287917</v>
      </c>
      <c r="AO501" s="22">
        <f>Target_AM[[#This Row],[PROPORSI]]*VLOOKUP(Target_AM[[#This Row],[NIPNAS]],Target_CC[],COLUMN(AA$2)+9,0)</f>
        <v>292244.36682015826</v>
      </c>
      <c r="AP501" s="22">
        <f>Target_AM[[#This Row],[PROPORSI]]*VLOOKUP(Target_AM[[#This Row],[NIPNAS]],Target_CC[],COLUMN(AB$2)+9,0)</f>
        <v>310786.66001400823</v>
      </c>
      <c r="AQ501" s="22">
        <f>Target_AM[[#This Row],[PROPORSI]]*VLOOKUP(Target_AM[[#This Row],[NIPNAS]],Target_CC[],COLUMN(AC$2)+9,0)</f>
        <v>408924.95962051454</v>
      </c>
      <c r="AR501" s="22">
        <f>Target_AM[[#This Row],[PROPORSI]]*VLOOKUP(Target_AM[[#This Row],[NIPNAS]],Target_CC[],COLUMN(AD$2)+9,0)</f>
        <v>416920.84652771457</v>
      </c>
      <c r="AS501" s="22">
        <f>Target_AM[[#This Row],[PROPORSI]]*VLOOKUP(Target_AM[[#This Row],[NIPNAS]],Target_CC[],COLUMN(AE$2)+9,0)</f>
        <v>545325.5214648312</v>
      </c>
      <c r="AT501" s="22">
        <f>Target_AM[[#This Row],[PROPORSI]]*VLOOKUP(Target_AM[[#This Row],[NIPNAS]],Target_CC[],COLUMN(AF$2)+9,0)</f>
        <v>509527.10494905798</v>
      </c>
      <c r="AU501" s="22">
        <f>Target_AM[[#This Row],[PROPORSI]]*VLOOKUP(Target_AM[[#This Row],[NIPNAS]],Target_CC[],COLUMN(AG$2)+9,0)</f>
        <v>447436.42448227189</v>
      </c>
      <c r="AV501" s="22">
        <f>Target_AM[[#This Row],[PROPORSI]]*VLOOKUP(Target_AM[[#This Row],[NIPNAS]],Target_CC[],COLUMN(AH$2)+9,0)</f>
        <v>506144.66350676445</v>
      </c>
      <c r="AW501" s="22">
        <f>Target_AM[[#This Row],[PROPORSI]]*VLOOKUP(Target_AM[[#This Row],[NIPNAS]],Target_CC[],COLUMN(AI$2)+9,0)</f>
        <v>439484.56497701543</v>
      </c>
      <c r="AX501" s="22">
        <f>Target_AM[[#This Row],[PROPORSI]]*VLOOKUP(Target_AM[[#This Row],[NIPNAS]],Target_CC[],COLUMN(AJ$2)+9,0)</f>
        <v>462520.25062679447</v>
      </c>
      <c r="AY501" s="22">
        <f>Target_AM[[#This Row],[PROPORSI]]*VLOOKUP(Target_AM[[#This Row],[NIPNAS]],Target_CC[],COLUMN(AK$2)+9,0)</f>
        <v>568273.91259022441</v>
      </c>
      <c r="AZ501" s="22">
        <f>Target_AM[[#This Row],[PROPORSI]]*VLOOKUP(Target_AM[[#This Row],[NIPNAS]],Target_CC[],COLUMN(AL$2)+9,0)</f>
        <v>674214.80294943717</v>
      </c>
      <c r="BA501" s="22">
        <f>Target_AM[[#This Row],[PROPORSI]]*VLOOKUP(Target_AM[[#This Row],[NIPNAS]],Target_CC[],COLUMN(AM$2)+9,0)</f>
        <v>5581804.0785287917</v>
      </c>
      <c r="BB501" s="22">
        <f>Target_AM[[#This Row],[PROPORSI]]*VLOOKUP(Target_AM[[#This Row],[NIPNAS]],Target_CC[],COLUMN(AN$2)+9,0)</f>
        <v>0</v>
      </c>
      <c r="BC501" s="22">
        <f>Target_AM[[#This Row],[PROPORSI]]*VLOOKUP(Target_AM[[#This Row],[NIPNAS]],Target_CC[],COLUMN(AO$2)+9,0)</f>
        <v>0</v>
      </c>
      <c r="BD501" s="22">
        <f>Target_AM[[#This Row],[PROPORSI]]*VLOOKUP(Target_AM[[#This Row],[NIPNAS]],Target_CC[],COLUMN(AP$2)+9,0)</f>
        <v>0</v>
      </c>
      <c r="BE501" s="22">
        <f>Target_AM[[#This Row],[PROPORSI]]*VLOOKUP(Target_AM[[#This Row],[NIPNAS]],Target_CC[],COLUMN(AQ$2)+9,0)</f>
        <v>0</v>
      </c>
      <c r="BF501" s="22">
        <f>Target_AM[[#This Row],[PROPORSI]]*VLOOKUP(Target_AM[[#This Row],[NIPNAS]],Target_CC[],COLUMN(AR$2)+9,0)</f>
        <v>0</v>
      </c>
      <c r="BG501" s="22">
        <f>Target_AM[[#This Row],[PROPORSI]]*VLOOKUP(Target_AM[[#This Row],[NIPNAS]],Target_CC[],COLUMN(AS$2)+9,0)</f>
        <v>0</v>
      </c>
      <c r="BH501" s="22">
        <f>Target_AM[[#This Row],[PROPORSI]]*VLOOKUP(Target_AM[[#This Row],[NIPNAS]],Target_CC[],COLUMN(AT$2)+9,0)</f>
        <v>0</v>
      </c>
      <c r="BI501" s="22">
        <f>Target_AM[[#This Row],[PROPORSI]]*VLOOKUP(Target_AM[[#This Row],[NIPNAS]],Target_CC[],COLUMN(AU$2)+9,0)</f>
        <v>0</v>
      </c>
      <c r="BJ501" s="22">
        <f>Target_AM[[#This Row],[PROPORSI]]*VLOOKUP(Target_AM[[#This Row],[NIPNAS]],Target_CC[],COLUMN(AV$2)+9,0)</f>
        <v>0</v>
      </c>
      <c r="BK501" s="22">
        <f>Target_AM[[#This Row],[PROPORSI]]*VLOOKUP(Target_AM[[#This Row],[NIPNAS]],Target_CC[],COLUMN(AW$2)+9,0)</f>
        <v>0</v>
      </c>
      <c r="BL501" s="22">
        <f>Target_AM[[#This Row],[PROPORSI]]*VLOOKUP(Target_AM[[#This Row],[NIPNAS]],Target_CC[],COLUMN(AX$2)+9,0)</f>
        <v>0</v>
      </c>
      <c r="BM501" s="22">
        <f>Target_AM[[#This Row],[PROPORSI]]*VLOOKUP(Target_AM[[#This Row],[NIPNAS]],Target_CC[],COLUMN(AY$2)+9,0)</f>
        <v>0</v>
      </c>
      <c r="BN501" s="22">
        <f>Target_AM[[#This Row],[PROPORSI]]*VLOOKUP(Target_AM[[#This Row],[NIPNAS]],Target_CC[],COLUMN(AZ$2)+9,0)</f>
        <v>0</v>
      </c>
      <c r="BO501" s="22">
        <f>Target_AM[[#This Row],[PROPORSI]]*VLOOKUP(Target_AM[[#This Row],[NIPNAS]],Target_CC[],COLUMN(BA$2)+9,0)</f>
        <v>0</v>
      </c>
      <c r="BP501" s="22">
        <f>Target_AM[[#This Row],[PROPORSI]]*VLOOKUP(Target_AM[[#This Row],[NIPNAS]],Target_CC[],COLUMN(BB$2)+9,0)</f>
        <v>0</v>
      </c>
      <c r="BQ501" s="22">
        <f>Target_AM[[#This Row],[PROPORSI]]*VLOOKUP(Target_AM[[#This Row],[NIPNAS]],Target_CC[],COLUMN(BC$2)+9,0)</f>
        <v>0</v>
      </c>
      <c r="BR501" s="22">
        <f>Target_AM[[#This Row],[PROPORSI]]*VLOOKUP(Target_AM[[#This Row],[NIPNAS]],Target_CC[],COLUMN(BD$2)+9,0)</f>
        <v>0</v>
      </c>
      <c r="BS501" s="22">
        <f>Target_AM[[#This Row],[PROPORSI]]*VLOOKUP(Target_AM[[#This Row],[NIPNAS]],Target_CC[],COLUMN(BE$2)+9,0)</f>
        <v>0</v>
      </c>
      <c r="BT501" s="22">
        <f>Target_AM[[#This Row],[PROPORSI]]*VLOOKUP(Target_AM[[#This Row],[NIPNAS]],Target_CC[],COLUMN(BF$2)+9,0)</f>
        <v>0</v>
      </c>
      <c r="BU501" s="22">
        <f>Target_AM[[#This Row],[PROPORSI]]*VLOOKUP(Target_AM[[#This Row],[NIPNAS]],Target_CC[],COLUMN(BG$2)+9,0)</f>
        <v>0</v>
      </c>
      <c r="BV501" s="22">
        <f>Target_AM[[#This Row],[PROPORSI]]*VLOOKUP(Target_AM[[#This Row],[NIPNAS]],Target_CC[],COLUMN(BH$2)+9,0)</f>
        <v>0</v>
      </c>
      <c r="BW501" s="22">
        <f>Target_AM[[#This Row],[PROPORSI]]*VLOOKUP(Target_AM[[#This Row],[NIPNAS]],Target_CC[],COLUMN(BI$2)+9,0)</f>
        <v>0</v>
      </c>
      <c r="BX501" s="22">
        <f>Target_AM[[#This Row],[PROPORSI]]*VLOOKUP(Target_AM[[#This Row],[NIPNAS]],Target_CC[],COLUMN(BJ$2)+9,0)</f>
        <v>0</v>
      </c>
      <c r="BY501" s="22">
        <f>Target_AM[[#This Row],[PROPORSI]]*VLOOKUP(Target_AM[[#This Row],[NIPNAS]],Target_CC[],COLUMN(BK$2)+9,0)</f>
        <v>0</v>
      </c>
      <c r="BZ501" s="22">
        <f>Target_AM[[#This Row],[PROPORSI]]*VLOOKUP(Target_AM[[#This Row],[NIPNAS]],Target_CC[],COLUMN(BL$2)+9,0)</f>
        <v>0</v>
      </c>
      <c r="CA501" s="22">
        <f>Target_AM[[#This Row],[PROPORSI]]*VLOOKUP(Target_AM[[#This Row],[NIPNAS]],Target_CC[],COLUMN(BM$2)+9,0)</f>
        <v>0</v>
      </c>
      <c r="CB501" s="22">
        <f>Target_AM[[#This Row],[PROPORSI]]*VLOOKUP(Target_AM[[#This Row],[NIPNAS]],Target_CC[],COLUMN(BN$2)+9,0)</f>
        <v>0</v>
      </c>
      <c r="CC501" s="22">
        <f>Target_AM[[#This Row],[PROPORSI]]*VLOOKUP(Target_AM[[#This Row],[NIPNAS]],Target_CC[],COLUMN(BO$2)+9,0)</f>
        <v>0</v>
      </c>
      <c r="CD501" s="22">
        <f>Target_AM[[#This Row],[PROPORSI]]*VLOOKUP(Target_AM[[#This Row],[NIPNAS]],Target_CC[],COLUMN(BP$2)+9,0)</f>
        <v>0</v>
      </c>
      <c r="CE501" s="22">
        <f>Target_AM[[#This Row],[PROPORSI]]*VLOOKUP(Target_AM[[#This Row],[NIPNAS]],Target_CC[],COLUMN(BQ$2)+9,0)</f>
        <v>0</v>
      </c>
      <c r="CF501" s="22">
        <f>Target_AM[[#This Row],[PROPORSI]]*VLOOKUP(Target_AM[[#This Row],[NIPNAS]],Target_CC[],COLUMN(BR$2)+9,0)</f>
        <v>0</v>
      </c>
      <c r="CG501" s="22">
        <f>Target_AM[[#This Row],[PROPORSI]]*VLOOKUP(Target_AM[[#This Row],[NIPNAS]],Target_CC[],COLUMN(BS$2)+9,0)</f>
        <v>0</v>
      </c>
      <c r="CH501" s="22">
        <f>Target_AM[[#This Row],[PROPORSI]]*VLOOKUP(Target_AM[[#This Row],[NIPNAS]],Target_CC[],COLUMN(BT$2)+9,0)</f>
        <v>0</v>
      </c>
      <c r="CI501" s="22">
        <f>Target_AM[[#This Row],[PROPORSI]]*VLOOKUP(Target_AM[[#This Row],[NIPNAS]],Target_CC[],COLUMN(BU$2)+9,0)</f>
        <v>0</v>
      </c>
      <c r="CJ501" s="22">
        <f>Target_AM[[#This Row],[PROPORSI]]*VLOOKUP(Target_AM[[#This Row],[NIPNAS]],Target_CC[],COLUMN(BV$2)+9,0)</f>
        <v>0</v>
      </c>
      <c r="CK501" s="22">
        <f>Target_AM[[#This Row],[PROPORSI]]*VLOOKUP(Target_AM[[#This Row],[NIPNAS]],Target_CC[],COLUMN(BW$2)+9,0)</f>
        <v>0</v>
      </c>
      <c r="CL501" s="22">
        <f>Target_AM[[#This Row],[PROPORSI]]*VLOOKUP(Target_AM[[#This Row],[NIPNAS]],Target_CC[],COLUMN(BX$2)+9,0)</f>
        <v>0</v>
      </c>
      <c r="CM501" s="22">
        <f>Target_AM[[#This Row],[PROPORSI]]*VLOOKUP(Target_AM[[#This Row],[NIPNAS]],Target_CC[],COLUMN(BY$2)+9,0)</f>
        <v>0</v>
      </c>
      <c r="CN501" s="22">
        <f>Target_AM[[#This Row],[PROPORSI]]*VLOOKUP(Target_AM[[#This Row],[NIPNAS]],Target_CC[],COLUMN(BZ$2)+9,0)</f>
        <v>0</v>
      </c>
      <c r="CO501" s="22">
        <f>Target_AM[[#This Row],[PROPORSI]]*VLOOKUP(Target_AM[[#This Row],[NIPNAS]],Target_CC[],COLUMN(CA$2)+9,0)</f>
        <v>0</v>
      </c>
      <c r="CP501" s="22">
        <f>Target_AM[[#This Row],[PROPORSI]]*VLOOKUP(Target_AM[[#This Row],[NIPNAS]],Target_CC[],COLUMN(CB$2)+9,0)</f>
        <v>0</v>
      </c>
      <c r="CQ501" s="22">
        <f>Target_AM[[#This Row],[PROPORSI]]*VLOOKUP(Target_AM[[#This Row],[NIPNAS]],Target_CC[],COLUMN(CC$2)+9,0)</f>
        <v>0</v>
      </c>
      <c r="CR501" s="22">
        <f>Target_AM[[#This Row],[PROPORSI]]*VLOOKUP(Target_AM[[#This Row],[NIPNAS]],Target_CC[],COLUMN(CD$2)+9,0)</f>
        <v>0</v>
      </c>
      <c r="CS501" s="22">
        <f>Target_AM[[#This Row],[PROPORSI]]*VLOOKUP(Target_AM[[#This Row],[NIPNAS]],Target_CC[],COLUMN(CE$2)+9,0)</f>
        <v>0</v>
      </c>
      <c r="CT501" s="22">
        <f>Target_AM[[#This Row],[PROPORSI]]*VLOOKUP(Target_AM[[#This Row],[NIPNAS]],Target_CC[],COLUMN(CF$2)+9,0)</f>
        <v>0</v>
      </c>
      <c r="CU501" s="22">
        <f>Target_AM[[#This Row],[PROPORSI]]*VLOOKUP(Target_AM[[#This Row],[NIPNAS]],Target_CC[],COLUMN(CG$2)+9,0)</f>
        <v>0</v>
      </c>
      <c r="CV501" s="22">
        <f>Target_AM[[#This Row],[PROPORSI]]*VLOOKUP(Target_AM[[#This Row],[NIPNAS]],Target_CC[],COLUMN(CH$2)+9,0)</f>
        <v>0</v>
      </c>
      <c r="CW501" s="22">
        <f>Target_AM[[#This Row],[PROPORSI]]*VLOOKUP(Target_AM[[#This Row],[NIPNAS]],Target_CC[],COLUMN(CI$2)+9,0)</f>
        <v>0</v>
      </c>
      <c r="CX501" s="22">
        <f>Target_AM[[#This Row],[PROPORSI]]*VLOOKUP(Target_AM[[#This Row],[NIPNAS]],Target_CC[],COLUMN(CJ$2)+9,0)</f>
        <v>0</v>
      </c>
      <c r="CY501" s="22">
        <f>Target_AM[[#This Row],[PROPORSI]]*VLOOKUP(Target_AM[[#This Row],[NIPNAS]],Target_CC[],COLUMN(CK$2)+9,0)</f>
        <v>0</v>
      </c>
      <c r="CZ501" s="22">
        <f>Target_AM[[#This Row],[PROPORSI]]*VLOOKUP(Target_AM[[#This Row],[NIPNAS]],Target_CC[],COLUMN(CL$2)+9,0)</f>
        <v>0</v>
      </c>
      <c r="DA501" s="22">
        <f>Target_AM[[#This Row],[PROPORSI]]*VLOOKUP(Target_AM[[#This Row],[NIPNAS]],Target_CC[],COLUMN(CM$2)+9,0)</f>
        <v>0</v>
      </c>
      <c r="DB501" s="22">
        <f>Target_AM[[#This Row],[PROPORSI]]*VLOOKUP(Target_AM[[#This Row],[NIPNAS]],Target_CC[],COLUMN(CN$2)+9,0)</f>
        <v>0</v>
      </c>
      <c r="DC501" s="22">
        <f>Target_AM[[#This Row],[PROPORSI]]*VLOOKUP(Target_AM[[#This Row],[NIPNAS]],Target_CC[],COLUMN(CO$2)+9,0)</f>
        <v>0</v>
      </c>
      <c r="DD501" s="22">
        <f>Target_AM[[#This Row],[PROPORSI]]*VLOOKUP(Target_AM[[#This Row],[NIPNAS]],Target_CC[],COLUMN(CP$2)+9,0)</f>
        <v>0</v>
      </c>
      <c r="DE501" s="22">
        <f>Target_AM[[#This Row],[PROPORSI]]*VLOOKUP(Target_AM[[#This Row],[NIPNAS]],Target_CC[],COLUMN(CQ$2)+9,0)</f>
        <v>0</v>
      </c>
      <c r="DF501" s="22">
        <f>Target_AM[[#This Row],[PROPORSI]]*VLOOKUP(Target_AM[[#This Row],[NIPNAS]],Target_CC[],COLUMN(CR$2)+9,0)</f>
        <v>0</v>
      </c>
      <c r="DG501" s="22">
        <f>Target_AM[[#This Row],[PROPORSI]]*VLOOKUP(Target_AM[[#This Row],[NIPNAS]],Target_CC[],COLUMN(CS$2)+9,0)</f>
        <v>0</v>
      </c>
      <c r="DH501" s="22">
        <f>Target_AM[[#This Row],[PROPORSI]]*VLOOKUP(Target_AM[[#This Row],[NIPNAS]],Target_CC[],COLUMN(CT$2)+9,0)</f>
        <v>0</v>
      </c>
      <c r="DI501" s="22">
        <f>Target_AM[[#This Row],[PROPORSI]]*VLOOKUP(Target_AM[[#This Row],[NIPNAS]],Target_CC[],COLUMN(CU$2)+9,0)</f>
        <v>0</v>
      </c>
      <c r="DJ501" s="22">
        <f>Target_AM[[#This Row],[PROPORSI]]*VLOOKUP(Target_AM[[#This Row],[NIPNAS]],Target_CC[],COLUMN(CV$2)+9,0)</f>
        <v>0</v>
      </c>
      <c r="DK501" s="22">
        <f>Target_AM[[#This Row],[PROPORSI]]*VLOOKUP(Target_AM[[#This Row],[NIPNAS]],Target_CC[],COLUMN(CW$2)+9,0)</f>
        <v>0</v>
      </c>
      <c r="DL501" s="22">
        <f>Target_AM[[#This Row],[PROPORSI]]*VLOOKUP(Target_AM[[#This Row],[NIPNAS]],Target_CC[],COLUMN(CX$2)+9,0)</f>
        <v>0</v>
      </c>
      <c r="DM501" s="22">
        <f>Target_AM[[#This Row],[PROPORSI]]*VLOOKUP(Target_AM[[#This Row],[NIPNAS]],Target_CC[],COLUMN(CY$2)+9,0)</f>
        <v>0</v>
      </c>
      <c r="DN501" s="22">
        <f>Target_AM[[#This Row],[PROPORSI]]*VLOOKUP(Target_AM[[#This Row],[NIPNAS]],Target_CC[],COLUMN(CZ$2)+9,0)</f>
        <v>0</v>
      </c>
      <c r="DO501" s="22">
        <f>Target_AM[[#This Row],[PROPORSI]]*VLOOKUP(Target_AM[[#This Row],[NIPNAS]],Target_CC[],COLUMN(DA$2)+9,0)</f>
        <v>0</v>
      </c>
      <c r="DP501" s="22">
        <f>Target_AM[[#This Row],[PROPORSI]]*VLOOKUP(Target_AM[[#This Row],[NIPNAS]],Target_CC[],COLUMN(DB$2)+9,0)</f>
        <v>0</v>
      </c>
      <c r="DQ501" s="22">
        <f>Target_AM[[#This Row],[PROPORSI]]*VLOOKUP(Target_AM[[#This Row],[NIPNAS]],Target_CC[],COLUMN(DC$2)+9,0)</f>
        <v>0</v>
      </c>
      <c r="DR501" s="22">
        <f>Target_AM[[#This Row],[PROPORSI]]*VLOOKUP(Target_AM[[#This Row],[NIPNAS]],Target_CC[],COLUMN(DD$2)+9,0)</f>
        <v>0</v>
      </c>
      <c r="DS501" s="22">
        <f>Target_AM[[#This Row],[PROPORSI]]*VLOOKUP(Target_AM[[#This Row],[NIPNAS]],Target_CC[],COLUMN(DE$2)+9,0)</f>
        <v>0</v>
      </c>
      <c r="DT501" s="22">
        <f>Target_AM[[#This Row],[PROPORSI]]*VLOOKUP(Target_AM[[#This Row],[NIPNAS]],Target_CC[],COLUMN(DF$2)+9,0)</f>
        <v>0</v>
      </c>
      <c r="DU501" s="22">
        <f>Target_AM[[#This Row],[PROPORSI]]*VLOOKUP(Target_AM[[#This Row],[NIPNAS]],Target_CC[],COLUMN(DG$2)+9,0)</f>
        <v>0</v>
      </c>
      <c r="DV501" s="22">
        <f>Target_AM[[#This Row],[PROPORSI]]*VLOOKUP(Target_AM[[#This Row],[NIPNAS]],Target_CC[],COLUMN(DH$2)+9,0)</f>
        <v>0</v>
      </c>
      <c r="DW501" s="22">
        <f>Target_AM[[#This Row],[PROPORSI]]*VLOOKUP(Target_AM[[#This Row],[NIPNAS]],Target_CC[],COLUMN(DI$2)+9,0)</f>
        <v>0</v>
      </c>
      <c r="DX501" s="22">
        <f>Target_AM[[#This Row],[PROPORSI]]*VLOOKUP(Target_AM[[#This Row],[NIPNAS]],Target_CC[],COLUMN(DJ$2)+9,0)</f>
        <v>0</v>
      </c>
      <c r="DY501" s="22">
        <f>Target_AM[[#This Row],[PROPORSI]]*VLOOKUP(Target_AM[[#This Row],[NIPNAS]],Target_CC[],COLUMN(DK$2)+9,0)</f>
        <v>0</v>
      </c>
      <c r="DZ501" s="22">
        <f>Target_AM[[#This Row],[PROPORSI]]*VLOOKUP(Target_AM[[#This Row],[NIPNAS]],Target_CC[],COLUMN(DL$2)+9,0)</f>
        <v>0</v>
      </c>
      <c r="EA501" s="22">
        <f>Target_AM[[#This Row],[PROPORSI]]*VLOOKUP(Target_AM[[#This Row],[NIPNAS]],Target_CC[],COLUMN(DM$2)+9,0)</f>
        <v>0</v>
      </c>
    </row>
    <row r="502" spans="2:131" x14ac:dyDescent="0.3">
      <c r="B502">
        <v>402782</v>
      </c>
      <c r="C502" t="s">
        <v>994</v>
      </c>
      <c r="D502">
        <v>1</v>
      </c>
      <c r="E502" s="8">
        <v>45658</v>
      </c>
      <c r="F502">
        <v>4641296</v>
      </c>
      <c r="G502" t="s">
        <v>682</v>
      </c>
      <c r="J502" t="s">
        <v>294</v>
      </c>
      <c r="K502" t="s">
        <v>19</v>
      </c>
      <c r="L502" t="s">
        <v>159</v>
      </c>
      <c r="M502" t="s">
        <v>29</v>
      </c>
      <c r="N502" s="23">
        <f>Target_AM[[#This Row],[PROPORSI]]*VLOOKUP(Target_AM[[#This Row],[NIPNAS]],Target_CC[],9,0)</f>
        <v>0</v>
      </c>
      <c r="O502" s="22">
        <f>Target_AM[[#This Row],[PROPORSI]]*VLOOKUP(Target_AM[[#This Row],[NIPNAS]],Target_CC[],COLUMN(A$2)+9,0)</f>
        <v>12227728.181818182</v>
      </c>
      <c r="P502" s="22">
        <f>Target_AM[[#This Row],[PROPORSI]]*VLOOKUP(Target_AM[[#This Row],[NIPNAS]],Target_CC[],COLUMN(B$2)+9,0)</f>
        <v>12552345.454545453</v>
      </c>
      <c r="Q502" s="22">
        <f>Target_AM[[#This Row],[PROPORSI]]*VLOOKUP(Target_AM[[#This Row],[NIPNAS]],Target_CC[],COLUMN(C$2)+9,0)</f>
        <v>11903110.909090908</v>
      </c>
      <c r="R502" s="22">
        <f>Target_AM[[#This Row],[PROPORSI]]*VLOOKUP(Target_AM[[#This Row],[NIPNAS]],Target_CC[],COLUMN(D$2)+9,0)</f>
        <v>11253876.363636363</v>
      </c>
      <c r="S502" s="22">
        <f>Target_AM[[#This Row],[PROPORSI]]*VLOOKUP(Target_AM[[#This Row],[NIPNAS]],Target_CC[],COLUMN(E$2)+9,0)</f>
        <v>11578493.636363637</v>
      </c>
      <c r="T502" s="22">
        <f>Target_AM[[#This Row],[PROPORSI]]*VLOOKUP(Target_AM[[#This Row],[NIPNAS]],Target_CC[],COLUMN(F$2)+9,0)</f>
        <v>11903110.909090908</v>
      </c>
      <c r="U502" s="22">
        <f>Target_AM[[#This Row],[PROPORSI]]*VLOOKUP(Target_AM[[#This Row],[NIPNAS]],Target_CC[],COLUMN(G$2)+9,0)</f>
        <v>13526197.272727273</v>
      </c>
      <c r="V502" s="22">
        <f>Target_AM[[#This Row],[PROPORSI]]*VLOOKUP(Target_AM[[#This Row],[NIPNAS]],Target_CC[],COLUMN(H$2)+9,0)</f>
        <v>12876962.727272727</v>
      </c>
      <c r="W502" s="22">
        <f>Target_AM[[#This Row],[PROPORSI]]*VLOOKUP(Target_AM[[#This Row],[NIPNAS]],Target_CC[],COLUMN(I$2)+9,0)</f>
        <v>12876962.727272727</v>
      </c>
      <c r="X502" s="22">
        <f>Target_AM[[#This Row],[PROPORSI]]*VLOOKUP(Target_AM[[#This Row],[NIPNAS]],Target_CC[],COLUMN(J$2)+9,0)</f>
        <v>13526197.272727273</v>
      </c>
      <c r="Y502" s="22">
        <f>Target_AM[[#This Row],[PROPORSI]]*VLOOKUP(Target_AM[[#This Row],[NIPNAS]],Target_CC[],COLUMN(K$2)+9,0)</f>
        <v>12552345.454545453</v>
      </c>
      <c r="Z502" s="22">
        <f>Target_AM[[#This Row],[PROPORSI]]*VLOOKUP(Target_AM[[#This Row],[NIPNAS]],Target_CC[],COLUMN(L$2)+9,0)</f>
        <v>12876962.727272727</v>
      </c>
      <c r="AA502" s="22">
        <f>Target_AM[[#This Row],[PROPORSI]]*VLOOKUP(Target_AM[[#This Row],[NIPNAS]],Target_CC[],COLUMN(M$2)+9,0)</f>
        <v>149654293.6363636</v>
      </c>
      <c r="AB502" s="22">
        <f>Target_AM[[#This Row],[PROPORSI]]*VLOOKUP(Target_AM[[#This Row],[NIPNAS]],Target_CC[],COLUMN(N$2)+9,0)</f>
        <v>3945.5621916125542</v>
      </c>
      <c r="AC502" s="22">
        <f>Target_AM[[#This Row],[PROPORSI]]*VLOOKUP(Target_AM[[#This Row],[NIPNAS]],Target_CC[],COLUMN(O$2)+9,0)</f>
        <v>7538.4012954545469</v>
      </c>
      <c r="AD502" s="22">
        <f>Target_AM[[#This Row],[PROPORSI]]*VLOOKUP(Target_AM[[#This Row],[NIPNAS]],Target_CC[],COLUMN(P$2)+9,0)</f>
        <v>8292.2414250000002</v>
      </c>
      <c r="AE502" s="22">
        <f>Target_AM[[#This Row],[PROPORSI]]*VLOOKUP(Target_AM[[#This Row],[NIPNAS]],Target_CC[],COLUMN(Q$2)+9,0)</f>
        <v>8070.2773868560616</v>
      </c>
      <c r="AF502" s="22">
        <f>Target_AM[[#This Row],[PROPORSI]]*VLOOKUP(Target_AM[[#This Row],[NIPNAS]],Target_CC[],COLUMN(R$2)+9,0)</f>
        <v>12959.003111586177</v>
      </c>
      <c r="AG502" s="22">
        <f>Target_AM[[#This Row],[PROPORSI]]*VLOOKUP(Target_AM[[#This Row],[NIPNAS]],Target_CC[],COLUMN(S$2)+9,0)</f>
        <v>11663.102800427558</v>
      </c>
      <c r="AH502" s="22">
        <f>Target_AM[[#This Row],[PROPORSI]]*VLOOKUP(Target_AM[[#This Row],[NIPNAS]],Target_CC[],COLUMN(T$2)+9,0)</f>
        <v>6587.4932483896391</v>
      </c>
      <c r="AI502" s="22">
        <f>Target_AM[[#This Row],[PROPORSI]]*VLOOKUP(Target_AM[[#This Row],[NIPNAS]],Target_CC[],COLUMN(U$2)+9,0)</f>
        <v>14492.485146457208</v>
      </c>
      <c r="AJ502" s="22">
        <f>Target_AM[[#This Row],[PROPORSI]]*VLOOKUP(Target_AM[[#This Row],[NIPNAS]],Target_CC[],COLUMN(V$2)+9,0)</f>
        <v>12077.070955381005</v>
      </c>
      <c r="AK502" s="22">
        <f>Target_AM[[#This Row],[PROPORSI]]*VLOOKUP(Target_AM[[#This Row],[NIPNAS]],Target_CC[],COLUMN(W$2)+9,0)</f>
        <v>14492.485146457208</v>
      </c>
      <c r="AL502" s="22">
        <f>Target_AM[[#This Row],[PROPORSI]]*VLOOKUP(Target_AM[[#This Row],[NIPNAS]],Target_CC[],COLUMN(X$2)+9,0)</f>
        <v>15700.192241995306</v>
      </c>
      <c r="AM502" s="22">
        <f>Target_AM[[#This Row],[PROPORSI]]*VLOOKUP(Target_AM[[#This Row],[NIPNAS]],Target_CC[],COLUMN(Y$2)+9,0)</f>
        <v>15700.192241995306</v>
      </c>
      <c r="AN502" s="22">
        <f>Target_AM[[#This Row],[PROPORSI]]*VLOOKUP(Target_AM[[#This Row],[NIPNAS]],Target_CC[],COLUMN(Z$2)+9,0)</f>
        <v>131518.50719161259</v>
      </c>
      <c r="AO502" s="22">
        <f>Target_AM[[#This Row],[PROPORSI]]*VLOOKUP(Target_AM[[#This Row],[NIPNAS]],Target_CC[],COLUMN(AA$2)+9,0)</f>
        <v>12231673.744009795</v>
      </c>
      <c r="AP502" s="22">
        <f>Target_AM[[#This Row],[PROPORSI]]*VLOOKUP(Target_AM[[#This Row],[NIPNAS]],Target_CC[],COLUMN(AB$2)+9,0)</f>
        <v>12559883.855840908</v>
      </c>
      <c r="AQ502" s="22">
        <f>Target_AM[[#This Row],[PROPORSI]]*VLOOKUP(Target_AM[[#This Row],[NIPNAS]],Target_CC[],COLUMN(AC$2)+9,0)</f>
        <v>11911403.150515908</v>
      </c>
      <c r="AR502" s="22">
        <f>Target_AM[[#This Row],[PROPORSI]]*VLOOKUP(Target_AM[[#This Row],[NIPNAS]],Target_CC[],COLUMN(AD$2)+9,0)</f>
        <v>11261946.641023219</v>
      </c>
      <c r="AS502" s="22">
        <f>Target_AM[[#This Row],[PROPORSI]]*VLOOKUP(Target_AM[[#This Row],[NIPNAS]],Target_CC[],COLUMN(AE$2)+9,0)</f>
        <v>11591452.639475223</v>
      </c>
      <c r="AT502" s="22">
        <f>Target_AM[[#This Row],[PROPORSI]]*VLOOKUP(Target_AM[[#This Row],[NIPNAS]],Target_CC[],COLUMN(AF$2)+9,0)</f>
        <v>11914774.011891335</v>
      </c>
      <c r="AU502" s="22">
        <f>Target_AM[[#This Row],[PROPORSI]]*VLOOKUP(Target_AM[[#This Row],[NIPNAS]],Target_CC[],COLUMN(AG$2)+9,0)</f>
        <v>13532784.765975663</v>
      </c>
      <c r="AV502" s="22">
        <f>Target_AM[[#This Row],[PROPORSI]]*VLOOKUP(Target_AM[[#This Row],[NIPNAS]],Target_CC[],COLUMN(AH$2)+9,0)</f>
        <v>12891455.212419184</v>
      </c>
      <c r="AW502" s="22">
        <f>Target_AM[[#This Row],[PROPORSI]]*VLOOKUP(Target_AM[[#This Row],[NIPNAS]],Target_CC[],COLUMN(AI$2)+9,0)</f>
        <v>12889039.798228107</v>
      </c>
      <c r="AX502" s="22">
        <f>Target_AM[[#This Row],[PROPORSI]]*VLOOKUP(Target_AM[[#This Row],[NIPNAS]],Target_CC[],COLUMN(AJ$2)+9,0)</f>
        <v>13540689.757873731</v>
      </c>
      <c r="AY502" s="22">
        <f>Target_AM[[#This Row],[PROPORSI]]*VLOOKUP(Target_AM[[#This Row],[NIPNAS]],Target_CC[],COLUMN(AK$2)+9,0)</f>
        <v>12568045.646787448</v>
      </c>
      <c r="AZ502" s="22">
        <f>Target_AM[[#This Row],[PROPORSI]]*VLOOKUP(Target_AM[[#This Row],[NIPNAS]],Target_CC[],COLUMN(AL$2)+9,0)</f>
        <v>12892662.919514721</v>
      </c>
      <c r="BA502" s="22">
        <f>Target_AM[[#This Row],[PROPORSI]]*VLOOKUP(Target_AM[[#This Row],[NIPNAS]],Target_CC[],COLUMN(AM$2)+9,0)</f>
        <v>149785812.14355525</v>
      </c>
      <c r="BB502" s="22">
        <f>Target_AM[[#This Row],[PROPORSI]]*VLOOKUP(Target_AM[[#This Row],[NIPNAS]],Target_CC[],COLUMN(AN$2)+9,0)</f>
        <v>0</v>
      </c>
      <c r="BC502" s="22">
        <f>Target_AM[[#This Row],[PROPORSI]]*VLOOKUP(Target_AM[[#This Row],[NIPNAS]],Target_CC[],COLUMN(AO$2)+9,0)</f>
        <v>0</v>
      </c>
      <c r="BD502" s="22">
        <f>Target_AM[[#This Row],[PROPORSI]]*VLOOKUP(Target_AM[[#This Row],[NIPNAS]],Target_CC[],COLUMN(AP$2)+9,0)</f>
        <v>0</v>
      </c>
      <c r="BE502" s="22">
        <f>Target_AM[[#This Row],[PROPORSI]]*VLOOKUP(Target_AM[[#This Row],[NIPNAS]],Target_CC[],COLUMN(AQ$2)+9,0)</f>
        <v>0</v>
      </c>
      <c r="BF502" s="22">
        <f>Target_AM[[#This Row],[PROPORSI]]*VLOOKUP(Target_AM[[#This Row],[NIPNAS]],Target_CC[],COLUMN(AR$2)+9,0)</f>
        <v>0</v>
      </c>
      <c r="BG502" s="22">
        <f>Target_AM[[#This Row],[PROPORSI]]*VLOOKUP(Target_AM[[#This Row],[NIPNAS]],Target_CC[],COLUMN(AS$2)+9,0)</f>
        <v>0</v>
      </c>
      <c r="BH502" s="22">
        <f>Target_AM[[#This Row],[PROPORSI]]*VLOOKUP(Target_AM[[#This Row],[NIPNAS]],Target_CC[],COLUMN(AT$2)+9,0)</f>
        <v>0</v>
      </c>
      <c r="BI502" s="22">
        <f>Target_AM[[#This Row],[PROPORSI]]*VLOOKUP(Target_AM[[#This Row],[NIPNAS]],Target_CC[],COLUMN(AU$2)+9,0)</f>
        <v>0</v>
      </c>
      <c r="BJ502" s="22">
        <f>Target_AM[[#This Row],[PROPORSI]]*VLOOKUP(Target_AM[[#This Row],[NIPNAS]],Target_CC[],COLUMN(AV$2)+9,0)</f>
        <v>0</v>
      </c>
      <c r="BK502" s="22">
        <f>Target_AM[[#This Row],[PROPORSI]]*VLOOKUP(Target_AM[[#This Row],[NIPNAS]],Target_CC[],COLUMN(AW$2)+9,0)</f>
        <v>0</v>
      </c>
      <c r="BL502" s="22">
        <f>Target_AM[[#This Row],[PROPORSI]]*VLOOKUP(Target_AM[[#This Row],[NIPNAS]],Target_CC[],COLUMN(AX$2)+9,0)</f>
        <v>0</v>
      </c>
      <c r="BM502" s="22">
        <f>Target_AM[[#This Row],[PROPORSI]]*VLOOKUP(Target_AM[[#This Row],[NIPNAS]],Target_CC[],COLUMN(AY$2)+9,0)</f>
        <v>0</v>
      </c>
      <c r="BN502" s="22">
        <f>Target_AM[[#This Row],[PROPORSI]]*VLOOKUP(Target_AM[[#This Row],[NIPNAS]],Target_CC[],COLUMN(AZ$2)+9,0)</f>
        <v>0</v>
      </c>
      <c r="BO502" s="22">
        <f>Target_AM[[#This Row],[PROPORSI]]*VLOOKUP(Target_AM[[#This Row],[NIPNAS]],Target_CC[],COLUMN(BA$2)+9,0)</f>
        <v>3517303</v>
      </c>
      <c r="BP502" s="22">
        <f>Target_AM[[#This Row],[PROPORSI]]*VLOOKUP(Target_AM[[#This Row],[NIPNAS]],Target_CC[],COLUMN(BB$2)+9,0)</f>
        <v>3516370</v>
      </c>
      <c r="BQ502" s="22">
        <f>Target_AM[[#This Row],[PROPORSI]]*VLOOKUP(Target_AM[[#This Row],[NIPNAS]],Target_CC[],COLUMN(BC$2)+9,0)</f>
        <v>3524993</v>
      </c>
      <c r="BR502" s="22">
        <f>Target_AM[[#This Row],[PROPORSI]]*VLOOKUP(Target_AM[[#This Row],[NIPNAS]],Target_CC[],COLUMN(BD$2)+9,0)</f>
        <v>3749993</v>
      </c>
      <c r="BS502" s="22">
        <f>Target_AM[[#This Row],[PROPORSI]]*VLOOKUP(Target_AM[[#This Row],[NIPNAS]],Target_CC[],COLUMN(BE$2)+9,0)</f>
        <v>3749993</v>
      </c>
      <c r="BT502" s="22">
        <f>Target_AM[[#This Row],[PROPORSI]]*VLOOKUP(Target_AM[[#This Row],[NIPNAS]],Target_CC[],COLUMN(BF$2)+9,0)</f>
        <v>3749993</v>
      </c>
      <c r="BU502" s="22">
        <f>Target_AM[[#This Row],[PROPORSI]]*VLOOKUP(Target_AM[[#This Row],[NIPNAS]],Target_CC[],COLUMN(BG$2)+9,0)</f>
        <v>3749993</v>
      </c>
      <c r="BV502" s="22">
        <f>Target_AM[[#This Row],[PROPORSI]]*VLOOKUP(Target_AM[[#This Row],[NIPNAS]],Target_CC[],COLUMN(BH$2)+9,0)</f>
        <v>3749993</v>
      </c>
      <c r="BW502" s="22">
        <f>Target_AM[[#This Row],[PROPORSI]]*VLOOKUP(Target_AM[[#This Row],[NIPNAS]],Target_CC[],COLUMN(BI$2)+9,0)</f>
        <v>3749993</v>
      </c>
      <c r="BX502" s="22">
        <f>Target_AM[[#This Row],[PROPORSI]]*VLOOKUP(Target_AM[[#This Row],[NIPNAS]],Target_CC[],COLUMN(BJ$2)+9,0)</f>
        <v>3749993</v>
      </c>
      <c r="BY502" s="22">
        <f>Target_AM[[#This Row],[PROPORSI]]*VLOOKUP(Target_AM[[#This Row],[NIPNAS]],Target_CC[],COLUMN(BK$2)+9,0)</f>
        <v>3749993</v>
      </c>
      <c r="BZ502" s="22">
        <f>Target_AM[[#This Row],[PROPORSI]]*VLOOKUP(Target_AM[[#This Row],[NIPNAS]],Target_CC[],COLUMN(BL$2)+9,0)</f>
        <v>3749993</v>
      </c>
      <c r="CA502" s="22">
        <f>Target_AM[[#This Row],[PROPORSI]]*VLOOKUP(Target_AM[[#This Row],[NIPNAS]],Target_CC[],COLUMN(BM$2)+9,0)</f>
        <v>44308603</v>
      </c>
      <c r="CB502" s="22">
        <f>Target_AM[[#This Row],[PROPORSI]]*VLOOKUP(Target_AM[[#This Row],[NIPNAS]],Target_CC[],COLUMN(BN$2)+9,0)</f>
        <v>0</v>
      </c>
      <c r="CC502" s="22">
        <f>Target_AM[[#This Row],[PROPORSI]]*VLOOKUP(Target_AM[[#This Row],[NIPNAS]],Target_CC[],COLUMN(BO$2)+9,0)</f>
        <v>0</v>
      </c>
      <c r="CD502" s="22">
        <f>Target_AM[[#This Row],[PROPORSI]]*VLOOKUP(Target_AM[[#This Row],[NIPNAS]],Target_CC[],COLUMN(BP$2)+9,0)</f>
        <v>0</v>
      </c>
      <c r="CE502" s="22">
        <f>Target_AM[[#This Row],[PROPORSI]]*VLOOKUP(Target_AM[[#This Row],[NIPNAS]],Target_CC[],COLUMN(BQ$2)+9,0)</f>
        <v>0</v>
      </c>
      <c r="CF502" s="22">
        <f>Target_AM[[#This Row],[PROPORSI]]*VLOOKUP(Target_AM[[#This Row],[NIPNAS]],Target_CC[],COLUMN(BR$2)+9,0)</f>
        <v>0</v>
      </c>
      <c r="CG502" s="22">
        <f>Target_AM[[#This Row],[PROPORSI]]*VLOOKUP(Target_AM[[#This Row],[NIPNAS]],Target_CC[],COLUMN(BS$2)+9,0)</f>
        <v>0</v>
      </c>
      <c r="CH502" s="22">
        <f>Target_AM[[#This Row],[PROPORSI]]*VLOOKUP(Target_AM[[#This Row],[NIPNAS]],Target_CC[],COLUMN(BT$2)+9,0)</f>
        <v>0</v>
      </c>
      <c r="CI502" s="22">
        <f>Target_AM[[#This Row],[PROPORSI]]*VLOOKUP(Target_AM[[#This Row],[NIPNAS]],Target_CC[],COLUMN(BU$2)+9,0)</f>
        <v>0</v>
      </c>
      <c r="CJ502" s="22">
        <f>Target_AM[[#This Row],[PROPORSI]]*VLOOKUP(Target_AM[[#This Row],[NIPNAS]],Target_CC[],COLUMN(BV$2)+9,0)</f>
        <v>0</v>
      </c>
      <c r="CK502" s="22">
        <f>Target_AM[[#This Row],[PROPORSI]]*VLOOKUP(Target_AM[[#This Row],[NIPNAS]],Target_CC[],COLUMN(BW$2)+9,0)</f>
        <v>0</v>
      </c>
      <c r="CL502" s="22">
        <f>Target_AM[[#This Row],[PROPORSI]]*VLOOKUP(Target_AM[[#This Row],[NIPNAS]],Target_CC[],COLUMN(BX$2)+9,0)</f>
        <v>0</v>
      </c>
      <c r="CM502" s="22">
        <f>Target_AM[[#This Row],[PROPORSI]]*VLOOKUP(Target_AM[[#This Row],[NIPNAS]],Target_CC[],COLUMN(BY$2)+9,0)</f>
        <v>0</v>
      </c>
      <c r="CN502" s="22">
        <f>Target_AM[[#This Row],[PROPORSI]]*VLOOKUP(Target_AM[[#This Row],[NIPNAS]],Target_CC[],COLUMN(BZ$2)+9,0)</f>
        <v>0</v>
      </c>
      <c r="CO502" s="22">
        <f>Target_AM[[#This Row],[PROPORSI]]*VLOOKUP(Target_AM[[#This Row],[NIPNAS]],Target_CC[],COLUMN(CA$2)+9,0)</f>
        <v>3742303</v>
      </c>
      <c r="CP502" s="22">
        <f>Target_AM[[#This Row],[PROPORSI]]*VLOOKUP(Target_AM[[#This Row],[NIPNAS]],Target_CC[],COLUMN(CB$2)+9,0)</f>
        <v>3741370</v>
      </c>
      <c r="CQ502" s="22">
        <f>Target_AM[[#This Row],[PROPORSI]]*VLOOKUP(Target_AM[[#This Row],[NIPNAS]],Target_CC[],COLUMN(CC$2)+9,0)</f>
        <v>3749993</v>
      </c>
      <c r="CR502" s="22">
        <f>Target_AM[[#This Row],[PROPORSI]]*VLOOKUP(Target_AM[[#This Row],[NIPNAS]],Target_CC[],COLUMN(CD$2)+9,0)</f>
        <v>3749993</v>
      </c>
      <c r="CS502" s="22">
        <f>Target_AM[[#This Row],[PROPORSI]]*VLOOKUP(Target_AM[[#This Row],[NIPNAS]],Target_CC[],COLUMN(CE$2)+9,0)</f>
        <v>3749993</v>
      </c>
      <c r="CT502" s="22">
        <f>Target_AM[[#This Row],[PROPORSI]]*VLOOKUP(Target_AM[[#This Row],[NIPNAS]],Target_CC[],COLUMN(CF$2)+9,0)</f>
        <v>3749993</v>
      </c>
      <c r="CU502" s="22">
        <f>Target_AM[[#This Row],[PROPORSI]]*VLOOKUP(Target_AM[[#This Row],[NIPNAS]],Target_CC[],COLUMN(CG$2)+9,0)</f>
        <v>3749993</v>
      </c>
      <c r="CV502" s="22">
        <f>Target_AM[[#This Row],[PROPORSI]]*VLOOKUP(Target_AM[[#This Row],[NIPNAS]],Target_CC[],COLUMN(CH$2)+9,0)</f>
        <v>3749993</v>
      </c>
      <c r="CW502" s="22">
        <f>Target_AM[[#This Row],[PROPORSI]]*VLOOKUP(Target_AM[[#This Row],[NIPNAS]],Target_CC[],COLUMN(CI$2)+9,0)</f>
        <v>3749993</v>
      </c>
      <c r="CX502" s="22">
        <f>Target_AM[[#This Row],[PROPORSI]]*VLOOKUP(Target_AM[[#This Row],[NIPNAS]],Target_CC[],COLUMN(CJ$2)+9,0)</f>
        <v>3749993</v>
      </c>
      <c r="CY502" s="22">
        <f>Target_AM[[#This Row],[PROPORSI]]*VLOOKUP(Target_AM[[#This Row],[NIPNAS]],Target_CC[],COLUMN(CK$2)+9,0)</f>
        <v>3749993</v>
      </c>
      <c r="CZ502" s="22">
        <f>Target_AM[[#This Row],[PROPORSI]]*VLOOKUP(Target_AM[[#This Row],[NIPNAS]],Target_CC[],COLUMN(CL$2)+9,0)</f>
        <v>3749993</v>
      </c>
      <c r="DA502" s="22">
        <f>Target_AM[[#This Row],[PROPORSI]]*VLOOKUP(Target_AM[[#This Row],[NIPNAS]],Target_CC[],COLUMN(CM$2)+9,0)</f>
        <v>44983603</v>
      </c>
      <c r="DB502" s="22">
        <f>Target_AM[[#This Row],[PROPORSI]]*VLOOKUP(Target_AM[[#This Row],[NIPNAS]],Target_CC[],COLUMN(CN$2)+9,0)</f>
        <v>0</v>
      </c>
      <c r="DC502" s="22">
        <f>Target_AM[[#This Row],[PROPORSI]]*VLOOKUP(Target_AM[[#This Row],[NIPNAS]],Target_CC[],COLUMN(CO$2)+9,0)</f>
        <v>0</v>
      </c>
      <c r="DD502" s="22">
        <f>Target_AM[[#This Row],[PROPORSI]]*VLOOKUP(Target_AM[[#This Row],[NIPNAS]],Target_CC[],COLUMN(CP$2)+9,0)</f>
        <v>0</v>
      </c>
      <c r="DE502" s="22">
        <f>Target_AM[[#This Row],[PROPORSI]]*VLOOKUP(Target_AM[[#This Row],[NIPNAS]],Target_CC[],COLUMN(CQ$2)+9,0)</f>
        <v>0</v>
      </c>
      <c r="DF502" s="22">
        <f>Target_AM[[#This Row],[PROPORSI]]*VLOOKUP(Target_AM[[#This Row],[NIPNAS]],Target_CC[],COLUMN(CR$2)+9,0)</f>
        <v>0</v>
      </c>
      <c r="DG502" s="22">
        <f>Target_AM[[#This Row],[PROPORSI]]*VLOOKUP(Target_AM[[#This Row],[NIPNAS]],Target_CC[],COLUMN(CS$2)+9,0)</f>
        <v>0</v>
      </c>
      <c r="DH502" s="22">
        <f>Target_AM[[#This Row],[PROPORSI]]*VLOOKUP(Target_AM[[#This Row],[NIPNAS]],Target_CC[],COLUMN(CT$2)+9,0)</f>
        <v>0</v>
      </c>
      <c r="DI502" s="22">
        <f>Target_AM[[#This Row],[PROPORSI]]*VLOOKUP(Target_AM[[#This Row],[NIPNAS]],Target_CC[],COLUMN(CU$2)+9,0)</f>
        <v>0</v>
      </c>
      <c r="DJ502" s="22">
        <f>Target_AM[[#This Row],[PROPORSI]]*VLOOKUP(Target_AM[[#This Row],[NIPNAS]],Target_CC[],COLUMN(CV$2)+9,0)</f>
        <v>0</v>
      </c>
      <c r="DK502" s="22">
        <f>Target_AM[[#This Row],[PROPORSI]]*VLOOKUP(Target_AM[[#This Row],[NIPNAS]],Target_CC[],COLUMN(CW$2)+9,0)</f>
        <v>0</v>
      </c>
      <c r="DL502" s="22">
        <f>Target_AM[[#This Row],[PROPORSI]]*VLOOKUP(Target_AM[[#This Row],[NIPNAS]],Target_CC[],COLUMN(CX$2)+9,0)</f>
        <v>0</v>
      </c>
      <c r="DM502" s="22">
        <f>Target_AM[[#This Row],[PROPORSI]]*VLOOKUP(Target_AM[[#This Row],[NIPNAS]],Target_CC[],COLUMN(CY$2)+9,0)</f>
        <v>0</v>
      </c>
      <c r="DN502" s="22">
        <f>Target_AM[[#This Row],[PROPORSI]]*VLOOKUP(Target_AM[[#This Row],[NIPNAS]],Target_CC[],COLUMN(CZ$2)+9,0)</f>
        <v>0</v>
      </c>
      <c r="DO502" s="22">
        <f>Target_AM[[#This Row],[PROPORSI]]*VLOOKUP(Target_AM[[#This Row],[NIPNAS]],Target_CC[],COLUMN(DA$2)+9,0)</f>
        <v>0</v>
      </c>
      <c r="DP502" s="22">
        <f>Target_AM[[#This Row],[PROPORSI]]*VLOOKUP(Target_AM[[#This Row],[NIPNAS]],Target_CC[],COLUMN(DB$2)+9,0)</f>
        <v>0</v>
      </c>
      <c r="DQ502" s="22">
        <f>Target_AM[[#This Row],[PROPORSI]]*VLOOKUP(Target_AM[[#This Row],[NIPNAS]],Target_CC[],COLUMN(DC$2)+9,0)</f>
        <v>0</v>
      </c>
      <c r="DR502" s="22">
        <f>Target_AM[[#This Row],[PROPORSI]]*VLOOKUP(Target_AM[[#This Row],[NIPNAS]],Target_CC[],COLUMN(DD$2)+9,0)</f>
        <v>0</v>
      </c>
      <c r="DS502" s="22">
        <f>Target_AM[[#This Row],[PROPORSI]]*VLOOKUP(Target_AM[[#This Row],[NIPNAS]],Target_CC[],COLUMN(DE$2)+9,0)</f>
        <v>0</v>
      </c>
      <c r="DT502" s="22">
        <f>Target_AM[[#This Row],[PROPORSI]]*VLOOKUP(Target_AM[[#This Row],[NIPNAS]],Target_CC[],COLUMN(DF$2)+9,0)</f>
        <v>0</v>
      </c>
      <c r="DU502" s="22">
        <f>Target_AM[[#This Row],[PROPORSI]]*VLOOKUP(Target_AM[[#This Row],[NIPNAS]],Target_CC[],COLUMN(DG$2)+9,0)</f>
        <v>0</v>
      </c>
      <c r="DV502" s="22">
        <f>Target_AM[[#This Row],[PROPORSI]]*VLOOKUP(Target_AM[[#This Row],[NIPNAS]],Target_CC[],COLUMN(DH$2)+9,0)</f>
        <v>0</v>
      </c>
      <c r="DW502" s="22">
        <f>Target_AM[[#This Row],[PROPORSI]]*VLOOKUP(Target_AM[[#This Row],[NIPNAS]],Target_CC[],COLUMN(DI$2)+9,0)</f>
        <v>0</v>
      </c>
      <c r="DX502" s="22">
        <f>Target_AM[[#This Row],[PROPORSI]]*VLOOKUP(Target_AM[[#This Row],[NIPNAS]],Target_CC[],COLUMN(DJ$2)+9,0)</f>
        <v>0</v>
      </c>
      <c r="DY502" s="22">
        <f>Target_AM[[#This Row],[PROPORSI]]*VLOOKUP(Target_AM[[#This Row],[NIPNAS]],Target_CC[],COLUMN(DK$2)+9,0)</f>
        <v>0</v>
      </c>
      <c r="DZ502" s="22">
        <f>Target_AM[[#This Row],[PROPORSI]]*VLOOKUP(Target_AM[[#This Row],[NIPNAS]],Target_CC[],COLUMN(DL$2)+9,0)</f>
        <v>0</v>
      </c>
      <c r="EA502" s="22">
        <f>Target_AM[[#This Row],[PROPORSI]]*VLOOKUP(Target_AM[[#This Row],[NIPNAS]],Target_CC[],COLUMN(DM$2)+9,0)</f>
        <v>0</v>
      </c>
    </row>
    <row r="503" spans="2:131" x14ac:dyDescent="0.3">
      <c r="B503">
        <v>920112</v>
      </c>
      <c r="C503" t="s">
        <v>1054</v>
      </c>
      <c r="D503">
        <v>1</v>
      </c>
      <c r="E503" s="8">
        <v>45658</v>
      </c>
      <c r="F503">
        <v>3001077009</v>
      </c>
      <c r="G503" t="s">
        <v>718</v>
      </c>
      <c r="J503" t="s">
        <v>300</v>
      </c>
      <c r="K503" t="s">
        <v>21</v>
      </c>
      <c r="L503" t="s">
        <v>159</v>
      </c>
      <c r="M503" t="s">
        <v>29</v>
      </c>
      <c r="N503" s="23">
        <f>Target_AM[[#This Row],[PROPORSI]]*VLOOKUP(Target_AM[[#This Row],[NIPNAS]],Target_CC[],9,0)</f>
        <v>0</v>
      </c>
      <c r="O503" s="22">
        <f>Target_AM[[#This Row],[PROPORSI]]*VLOOKUP(Target_AM[[#This Row],[NIPNAS]],Target_CC[],COLUMN(A$2)+9,0)</f>
        <v>16085085.7305508</v>
      </c>
      <c r="P503" s="22">
        <f>Target_AM[[#This Row],[PROPORSI]]*VLOOKUP(Target_AM[[#This Row],[NIPNAS]],Target_CC[],COLUMN(B$2)+9,0)</f>
        <v>16366016.966996178</v>
      </c>
      <c r="Q503" s="22">
        <f>Target_AM[[#This Row],[PROPORSI]]*VLOOKUP(Target_AM[[#This Row],[NIPNAS]],Target_CC[],COLUMN(C$2)+9,0)</f>
        <v>17497309.826787636</v>
      </c>
      <c r="R503" s="22">
        <f>Target_AM[[#This Row],[PROPORSI]]*VLOOKUP(Target_AM[[#This Row],[NIPNAS]],Target_CC[],COLUMN(D$2)+9,0)</f>
        <v>16441364.114628805</v>
      </c>
      <c r="S503" s="22">
        <f>Target_AM[[#This Row],[PROPORSI]]*VLOOKUP(Target_AM[[#This Row],[NIPNAS]],Target_CC[],COLUMN(E$2)+9,0)</f>
        <v>17274703.181754246</v>
      </c>
      <c r="T503" s="22">
        <f>Target_AM[[#This Row],[PROPORSI]]*VLOOKUP(Target_AM[[#This Row],[NIPNAS]],Target_CC[],COLUMN(F$2)+9,0)</f>
        <v>17044256.683726568</v>
      </c>
      <c r="U503" s="22">
        <f>Target_AM[[#This Row],[PROPORSI]]*VLOOKUP(Target_AM[[#This Row],[NIPNAS]],Target_CC[],COLUMN(G$2)+9,0)</f>
        <v>17859599.840527069</v>
      </c>
      <c r="V503" s="22">
        <f>Target_AM[[#This Row],[PROPORSI]]*VLOOKUP(Target_AM[[#This Row],[NIPNAS]],Target_CC[],COLUMN(H$2)+9,0)</f>
        <v>18037604.627021771</v>
      </c>
      <c r="W503" s="22">
        <f>Target_AM[[#This Row],[PROPORSI]]*VLOOKUP(Target_AM[[#This Row],[NIPNAS]],Target_CC[],COLUMN(I$2)+9,0)</f>
        <v>17806723.747079533</v>
      </c>
      <c r="X503" s="22">
        <f>Target_AM[[#This Row],[PROPORSI]]*VLOOKUP(Target_AM[[#This Row],[NIPNAS]],Target_CC[],COLUMN(J$2)+9,0)</f>
        <v>18164967.088954259</v>
      </c>
      <c r="Y503" s="22">
        <f>Target_AM[[#This Row],[PROPORSI]]*VLOOKUP(Target_AM[[#This Row],[NIPNAS]],Target_CC[],COLUMN(K$2)+9,0)</f>
        <v>18032430.27899012</v>
      </c>
      <c r="Z503" s="22">
        <f>Target_AM[[#This Row],[PROPORSI]]*VLOOKUP(Target_AM[[#This Row],[NIPNAS]],Target_CC[],COLUMN(L$2)+9,0)</f>
        <v>17013937.912983011</v>
      </c>
      <c r="AA503" s="22">
        <f>Target_AM[[#This Row],[PROPORSI]]*VLOOKUP(Target_AM[[#This Row],[NIPNAS]],Target_CC[],COLUMN(M$2)+9,0)</f>
        <v>207623999.99999997</v>
      </c>
      <c r="AB503" s="22">
        <f>Target_AM[[#This Row],[PROPORSI]]*VLOOKUP(Target_AM[[#This Row],[NIPNAS]],Target_CC[],COLUMN(N$2)+9,0)</f>
        <v>9641639.3303580284</v>
      </c>
      <c r="AC503" s="22">
        <f>Target_AM[[#This Row],[PROPORSI]]*VLOOKUP(Target_AM[[#This Row],[NIPNAS]],Target_CC[],COLUMN(O$2)+9,0)</f>
        <v>9810033.6867084745</v>
      </c>
      <c r="AD503" s="22">
        <f>Target_AM[[#This Row],[PROPORSI]]*VLOOKUP(Target_AM[[#This Row],[NIPNAS]],Target_CC[],COLUMN(P$2)+9,0)</f>
        <v>10488147.432188964</v>
      </c>
      <c r="AE503" s="22">
        <f>Target_AM[[#This Row],[PROPORSI]]*VLOOKUP(Target_AM[[#This Row],[NIPNAS]],Target_CC[],COLUMN(Q$2)+9,0)</f>
        <v>9855197.8862790875</v>
      </c>
      <c r="AF503" s="22">
        <f>Target_AM[[#This Row],[PROPORSI]]*VLOOKUP(Target_AM[[#This Row],[NIPNAS]],Target_CC[],COLUMN(R$2)+9,0)</f>
        <v>10354713.702340916</v>
      </c>
      <c r="AG503" s="22">
        <f>Target_AM[[#This Row],[PROPORSI]]*VLOOKUP(Target_AM[[#This Row],[NIPNAS]],Target_CC[],COLUMN(S$2)+9,0)</f>
        <v>10216580.648147311</v>
      </c>
      <c r="AH503" s="22">
        <f>Target_AM[[#This Row],[PROPORSI]]*VLOOKUP(Target_AM[[#This Row],[NIPNAS]],Target_CC[],COLUMN(T$2)+9,0)</f>
        <v>10705309.448231664</v>
      </c>
      <c r="AI503" s="22">
        <f>Target_AM[[#This Row],[PROPORSI]]*VLOOKUP(Target_AM[[#This Row],[NIPNAS]],Target_CC[],COLUMN(U$2)+9,0)</f>
        <v>10812008.161512347</v>
      </c>
      <c r="AJ503" s="22">
        <f>Target_AM[[#This Row],[PROPORSI]]*VLOOKUP(Target_AM[[#This Row],[NIPNAS]],Target_CC[],COLUMN(V$2)+9,0)</f>
        <v>10673614.732346427</v>
      </c>
      <c r="AK503" s="22">
        <f>Target_AM[[#This Row],[PROPORSI]]*VLOOKUP(Target_AM[[#This Row],[NIPNAS]],Target_CC[],COLUMN(W$2)+9,0)</f>
        <v>10888351.113160232</v>
      </c>
      <c r="AL503" s="22">
        <f>Target_AM[[#This Row],[PROPORSI]]*VLOOKUP(Target_AM[[#This Row],[NIPNAS]],Target_CC[],COLUMN(X$2)+9,0)</f>
        <v>10808906.580437392</v>
      </c>
      <c r="AM503" s="22">
        <f>Target_AM[[#This Row],[PROPORSI]]*VLOOKUP(Target_AM[[#This Row],[NIPNAS]],Target_CC[],COLUMN(Y$2)+9,0)</f>
        <v>10198407.126579195</v>
      </c>
      <c r="AN503" s="22">
        <f>Target_AM[[#This Row],[PROPORSI]]*VLOOKUP(Target_AM[[#This Row],[NIPNAS]],Target_CC[],COLUMN(Z$2)+9,0)</f>
        <v>124452909.84829006</v>
      </c>
      <c r="AO503" s="22">
        <f>Target_AM[[#This Row],[PROPORSI]]*VLOOKUP(Target_AM[[#This Row],[NIPNAS]],Target_CC[],COLUMN(AA$2)+9,0)</f>
        <v>25726725.060908828</v>
      </c>
      <c r="AP503" s="22">
        <f>Target_AM[[#This Row],[PROPORSI]]*VLOOKUP(Target_AM[[#This Row],[NIPNAS]],Target_CC[],COLUMN(AB$2)+9,0)</f>
        <v>26176050.653704651</v>
      </c>
      <c r="AQ503" s="22">
        <f>Target_AM[[#This Row],[PROPORSI]]*VLOOKUP(Target_AM[[#This Row],[NIPNAS]],Target_CC[],COLUMN(AC$2)+9,0)</f>
        <v>27985457.258976601</v>
      </c>
      <c r="AR503" s="22">
        <f>Target_AM[[#This Row],[PROPORSI]]*VLOOKUP(Target_AM[[#This Row],[NIPNAS]],Target_CC[],COLUMN(AD$2)+9,0)</f>
        <v>26296562.00090789</v>
      </c>
      <c r="AS503" s="22">
        <f>Target_AM[[#This Row],[PROPORSI]]*VLOOKUP(Target_AM[[#This Row],[NIPNAS]],Target_CC[],COLUMN(AE$2)+9,0)</f>
        <v>27629416.884095162</v>
      </c>
      <c r="AT503" s="22">
        <f>Target_AM[[#This Row],[PROPORSI]]*VLOOKUP(Target_AM[[#This Row],[NIPNAS]],Target_CC[],COLUMN(AF$2)+9,0)</f>
        <v>27260837.331873879</v>
      </c>
      <c r="AU503" s="22">
        <f>Target_AM[[#This Row],[PROPORSI]]*VLOOKUP(Target_AM[[#This Row],[NIPNAS]],Target_CC[],COLUMN(AG$2)+9,0)</f>
        <v>28564909.288758732</v>
      </c>
      <c r="AV503" s="22">
        <f>Target_AM[[#This Row],[PROPORSI]]*VLOOKUP(Target_AM[[#This Row],[NIPNAS]],Target_CC[],COLUMN(AH$2)+9,0)</f>
        <v>28849612.78853412</v>
      </c>
      <c r="AW503" s="22">
        <f>Target_AM[[#This Row],[PROPORSI]]*VLOOKUP(Target_AM[[#This Row],[NIPNAS]],Target_CC[],COLUMN(AI$2)+9,0)</f>
        <v>28480338.479425959</v>
      </c>
      <c r="AX503" s="22">
        <f>Target_AM[[#This Row],[PROPORSI]]*VLOOKUP(Target_AM[[#This Row],[NIPNAS]],Target_CC[],COLUMN(AJ$2)+9,0)</f>
        <v>29053318.202114493</v>
      </c>
      <c r="AY503" s="22">
        <f>Target_AM[[#This Row],[PROPORSI]]*VLOOKUP(Target_AM[[#This Row],[NIPNAS]],Target_CC[],COLUMN(AK$2)+9,0)</f>
        <v>28841336.859427512</v>
      </c>
      <c r="AZ503" s="22">
        <f>Target_AM[[#This Row],[PROPORSI]]*VLOOKUP(Target_AM[[#This Row],[NIPNAS]],Target_CC[],COLUMN(AL$2)+9,0)</f>
        <v>27212345.039562207</v>
      </c>
      <c r="BA503" s="22">
        <f>Target_AM[[#This Row],[PROPORSI]]*VLOOKUP(Target_AM[[#This Row],[NIPNAS]],Target_CC[],COLUMN(AM$2)+9,0)</f>
        <v>332076909.84829003</v>
      </c>
      <c r="BB503" s="22">
        <f>Target_AM[[#This Row],[PROPORSI]]*VLOOKUP(Target_AM[[#This Row],[NIPNAS]],Target_CC[],COLUMN(AN$2)+9,0)</f>
        <v>19766328.931320902</v>
      </c>
      <c r="BC503" s="22">
        <f>Target_AM[[#This Row],[PROPORSI]]*VLOOKUP(Target_AM[[#This Row],[NIPNAS]],Target_CC[],COLUMN(AO$2)+9,0)</f>
        <v>20568353.283038657</v>
      </c>
      <c r="BD503" s="22">
        <f>Target_AM[[#This Row],[PROPORSI]]*VLOOKUP(Target_AM[[#This Row],[NIPNAS]],Target_CC[],COLUMN(AP$2)+9,0)</f>
        <v>20800670.706977334</v>
      </c>
      <c r="BE503" s="22">
        <f>Target_AM[[#This Row],[PROPORSI]]*VLOOKUP(Target_AM[[#This Row],[NIPNAS]],Target_CC[],COLUMN(AQ$2)+9,0)</f>
        <v>20165603.534304067</v>
      </c>
      <c r="BF503" s="22">
        <f>Target_AM[[#This Row],[PROPORSI]]*VLOOKUP(Target_AM[[#This Row],[NIPNAS]],Target_CC[],COLUMN(AR$2)+9,0)</f>
        <v>21203632.234805997</v>
      </c>
      <c r="BG503" s="22">
        <f>Target_AM[[#This Row],[PROPORSI]]*VLOOKUP(Target_AM[[#This Row],[NIPNAS]],Target_CC[],COLUMN(AS$2)+9,0)</f>
        <v>21071727.118517578</v>
      </c>
      <c r="BH503" s="22">
        <f>Target_AM[[#This Row],[PROPORSI]]*VLOOKUP(Target_AM[[#This Row],[NIPNAS]],Target_CC[],COLUMN(AT$2)+9,0)</f>
        <v>21760100.021186609</v>
      </c>
      <c r="BI503" s="22">
        <f>Target_AM[[#This Row],[PROPORSI]]*VLOOKUP(Target_AM[[#This Row],[NIPNAS]],Target_CC[],COLUMN(AU$2)+9,0)</f>
        <v>22066012.517559744</v>
      </c>
      <c r="BJ503" s="22">
        <f>Target_AM[[#This Row],[PROPORSI]]*VLOOKUP(Target_AM[[#This Row],[NIPNAS]],Target_CC[],COLUMN(AV$2)+9,0)</f>
        <v>21722995.414264325</v>
      </c>
      <c r="BK503" s="22">
        <f>Target_AM[[#This Row],[PROPORSI]]*VLOOKUP(Target_AM[[#This Row],[NIPNAS]],Target_CC[],COLUMN(AW$2)+9,0)</f>
        <v>22092290.796190105</v>
      </c>
      <c r="BL503" s="22">
        <f>Target_AM[[#This Row],[PROPORSI]]*VLOOKUP(Target_AM[[#This Row],[NIPNAS]],Target_CC[],COLUMN(AX$2)+9,0)</f>
        <v>22499566.793788105</v>
      </c>
      <c r="BM503" s="22">
        <f>Target_AM[[#This Row],[PROPORSI]]*VLOOKUP(Target_AM[[#This Row],[NIPNAS]],Target_CC[],COLUMN(AY$2)+9,0)</f>
        <v>21936805.889504068</v>
      </c>
      <c r="BN503" s="22">
        <f>Target_AM[[#This Row],[PROPORSI]]*VLOOKUP(Target_AM[[#This Row],[NIPNAS]],Target_CC[],COLUMN(AZ$2)+9,0)</f>
        <v>255654087.24145749</v>
      </c>
      <c r="BO503" s="22">
        <f>Target_AM[[#This Row],[PROPORSI]]*VLOOKUP(Target_AM[[#This Row],[NIPNAS]],Target_CC[],COLUMN(BA$2)+9,0)</f>
        <v>8651000</v>
      </c>
      <c r="BP503" s="22">
        <f>Target_AM[[#This Row],[PROPORSI]]*VLOOKUP(Target_AM[[#This Row],[NIPNAS]],Target_CC[],COLUMN(BB$2)+9,0)</f>
        <v>8222429</v>
      </c>
      <c r="BQ503" s="22">
        <f>Target_AM[[#This Row],[PROPORSI]]*VLOOKUP(Target_AM[[#This Row],[NIPNAS]],Target_CC[],COLUMN(BC$2)+9,0)</f>
        <v>4651000</v>
      </c>
      <c r="BR503" s="22">
        <f>Target_AM[[#This Row],[PROPORSI]]*VLOOKUP(Target_AM[[#This Row],[NIPNAS]],Target_CC[],COLUMN(BD$2)+9,0)</f>
        <v>4418450</v>
      </c>
      <c r="BS503" s="22">
        <f>Target_AM[[#This Row],[PROPORSI]]*VLOOKUP(Target_AM[[#This Row],[NIPNAS]],Target_CC[],COLUMN(BE$2)+9,0)</f>
        <v>4418450</v>
      </c>
      <c r="BT503" s="22">
        <f>Target_AM[[#This Row],[PROPORSI]]*VLOOKUP(Target_AM[[#This Row],[NIPNAS]],Target_CC[],COLUMN(BF$2)+9,0)</f>
        <v>4418450</v>
      </c>
      <c r="BU503" s="22">
        <f>Target_AM[[#This Row],[PROPORSI]]*VLOOKUP(Target_AM[[#This Row],[NIPNAS]],Target_CC[],COLUMN(BG$2)+9,0)</f>
        <v>4418450</v>
      </c>
      <c r="BV503" s="22">
        <f>Target_AM[[#This Row],[PROPORSI]]*VLOOKUP(Target_AM[[#This Row],[NIPNAS]],Target_CC[],COLUMN(BH$2)+9,0)</f>
        <v>4418450</v>
      </c>
      <c r="BW503" s="22">
        <f>Target_AM[[#This Row],[PROPORSI]]*VLOOKUP(Target_AM[[#This Row],[NIPNAS]],Target_CC[],COLUMN(BI$2)+9,0)</f>
        <v>4418450</v>
      </c>
      <c r="BX503" s="22">
        <f>Target_AM[[#This Row],[PROPORSI]]*VLOOKUP(Target_AM[[#This Row],[NIPNAS]],Target_CC[],COLUMN(BJ$2)+9,0)</f>
        <v>4418450</v>
      </c>
      <c r="BY503" s="22">
        <f>Target_AM[[#This Row],[PROPORSI]]*VLOOKUP(Target_AM[[#This Row],[NIPNAS]],Target_CC[],COLUMN(BK$2)+9,0)</f>
        <v>4418450</v>
      </c>
      <c r="BZ503" s="22">
        <f>Target_AM[[#This Row],[PROPORSI]]*VLOOKUP(Target_AM[[#This Row],[NIPNAS]],Target_CC[],COLUMN(BL$2)+9,0)</f>
        <v>4418450</v>
      </c>
      <c r="CA503" s="22">
        <f>Target_AM[[#This Row],[PROPORSI]]*VLOOKUP(Target_AM[[#This Row],[NIPNAS]],Target_CC[],COLUMN(BM$2)+9,0)</f>
        <v>61290479</v>
      </c>
      <c r="CB503" s="22">
        <f>Target_AM[[#This Row],[PROPORSI]]*VLOOKUP(Target_AM[[#This Row],[NIPNAS]],Target_CC[],COLUMN(BN$2)+9,0)</f>
        <v>8651000</v>
      </c>
      <c r="CC503" s="22">
        <f>Target_AM[[#This Row],[PROPORSI]]*VLOOKUP(Target_AM[[#This Row],[NIPNAS]],Target_CC[],COLUMN(BO$2)+9,0)</f>
        <v>8222429</v>
      </c>
      <c r="CD503" s="22">
        <f>Target_AM[[#This Row],[PROPORSI]]*VLOOKUP(Target_AM[[#This Row],[NIPNAS]],Target_CC[],COLUMN(BP$2)+9,0)</f>
        <v>4651000</v>
      </c>
      <c r="CE503" s="22">
        <f>Target_AM[[#This Row],[PROPORSI]]*VLOOKUP(Target_AM[[#This Row],[NIPNAS]],Target_CC[],COLUMN(BQ$2)+9,0)</f>
        <v>4418450</v>
      </c>
      <c r="CF503" s="22">
        <f>Target_AM[[#This Row],[PROPORSI]]*VLOOKUP(Target_AM[[#This Row],[NIPNAS]],Target_CC[],COLUMN(BR$2)+9,0)</f>
        <v>4418450</v>
      </c>
      <c r="CG503" s="22">
        <f>Target_AM[[#This Row],[PROPORSI]]*VLOOKUP(Target_AM[[#This Row],[NIPNAS]],Target_CC[],COLUMN(BS$2)+9,0)</f>
        <v>4418450</v>
      </c>
      <c r="CH503" s="22">
        <f>Target_AM[[#This Row],[PROPORSI]]*VLOOKUP(Target_AM[[#This Row],[NIPNAS]],Target_CC[],COLUMN(BT$2)+9,0)</f>
        <v>4418450</v>
      </c>
      <c r="CI503" s="22">
        <f>Target_AM[[#This Row],[PROPORSI]]*VLOOKUP(Target_AM[[#This Row],[NIPNAS]],Target_CC[],COLUMN(BU$2)+9,0)</f>
        <v>4418450</v>
      </c>
      <c r="CJ503" s="22">
        <f>Target_AM[[#This Row],[PROPORSI]]*VLOOKUP(Target_AM[[#This Row],[NIPNAS]],Target_CC[],COLUMN(BV$2)+9,0)</f>
        <v>4418450</v>
      </c>
      <c r="CK503" s="22">
        <f>Target_AM[[#This Row],[PROPORSI]]*VLOOKUP(Target_AM[[#This Row],[NIPNAS]],Target_CC[],COLUMN(BW$2)+9,0)</f>
        <v>4418450</v>
      </c>
      <c r="CL503" s="22">
        <f>Target_AM[[#This Row],[PROPORSI]]*VLOOKUP(Target_AM[[#This Row],[NIPNAS]],Target_CC[],COLUMN(BX$2)+9,0)</f>
        <v>4418450</v>
      </c>
      <c r="CM503" s="22">
        <f>Target_AM[[#This Row],[PROPORSI]]*VLOOKUP(Target_AM[[#This Row],[NIPNAS]],Target_CC[],COLUMN(BY$2)+9,0)</f>
        <v>4418450</v>
      </c>
      <c r="CN503" s="22">
        <f>Target_AM[[#This Row],[PROPORSI]]*VLOOKUP(Target_AM[[#This Row],[NIPNAS]],Target_CC[],COLUMN(BZ$2)+9,0)</f>
        <v>61290479</v>
      </c>
      <c r="CO503" s="22">
        <f>Target_AM[[#This Row],[PROPORSI]]*VLOOKUP(Target_AM[[#This Row],[NIPNAS]],Target_CC[],COLUMN(CA$2)+9,0)</f>
        <v>0</v>
      </c>
      <c r="CP503" s="22">
        <f>Target_AM[[#This Row],[PROPORSI]]*VLOOKUP(Target_AM[[#This Row],[NIPNAS]],Target_CC[],COLUMN(CB$2)+9,0)</f>
        <v>0</v>
      </c>
      <c r="CQ503" s="22">
        <f>Target_AM[[#This Row],[PROPORSI]]*VLOOKUP(Target_AM[[#This Row],[NIPNAS]],Target_CC[],COLUMN(CC$2)+9,0)</f>
        <v>0</v>
      </c>
      <c r="CR503" s="22">
        <f>Target_AM[[#This Row],[PROPORSI]]*VLOOKUP(Target_AM[[#This Row],[NIPNAS]],Target_CC[],COLUMN(CD$2)+9,0)</f>
        <v>0</v>
      </c>
      <c r="CS503" s="22">
        <f>Target_AM[[#This Row],[PROPORSI]]*VLOOKUP(Target_AM[[#This Row],[NIPNAS]],Target_CC[],COLUMN(CE$2)+9,0)</f>
        <v>0</v>
      </c>
      <c r="CT503" s="22">
        <f>Target_AM[[#This Row],[PROPORSI]]*VLOOKUP(Target_AM[[#This Row],[NIPNAS]],Target_CC[],COLUMN(CF$2)+9,0)</f>
        <v>0</v>
      </c>
      <c r="CU503" s="22">
        <f>Target_AM[[#This Row],[PROPORSI]]*VLOOKUP(Target_AM[[#This Row],[NIPNAS]],Target_CC[],COLUMN(CG$2)+9,0)</f>
        <v>0</v>
      </c>
      <c r="CV503" s="22">
        <f>Target_AM[[#This Row],[PROPORSI]]*VLOOKUP(Target_AM[[#This Row],[NIPNAS]],Target_CC[],COLUMN(CH$2)+9,0)</f>
        <v>0</v>
      </c>
      <c r="CW503" s="22">
        <f>Target_AM[[#This Row],[PROPORSI]]*VLOOKUP(Target_AM[[#This Row],[NIPNAS]],Target_CC[],COLUMN(CI$2)+9,0)</f>
        <v>0</v>
      </c>
      <c r="CX503" s="22">
        <f>Target_AM[[#This Row],[PROPORSI]]*VLOOKUP(Target_AM[[#This Row],[NIPNAS]],Target_CC[],COLUMN(CJ$2)+9,0)</f>
        <v>0</v>
      </c>
      <c r="CY503" s="22">
        <f>Target_AM[[#This Row],[PROPORSI]]*VLOOKUP(Target_AM[[#This Row],[NIPNAS]],Target_CC[],COLUMN(CK$2)+9,0)</f>
        <v>0</v>
      </c>
      <c r="CZ503" s="22">
        <f>Target_AM[[#This Row],[PROPORSI]]*VLOOKUP(Target_AM[[#This Row],[NIPNAS]],Target_CC[],COLUMN(CL$2)+9,0)</f>
        <v>0</v>
      </c>
      <c r="DA503" s="22">
        <f>Target_AM[[#This Row],[PROPORSI]]*VLOOKUP(Target_AM[[#This Row],[NIPNAS]],Target_CC[],COLUMN(CM$2)+9,0)</f>
        <v>0</v>
      </c>
      <c r="DB503" s="22">
        <f>Target_AM[[#This Row],[PROPORSI]]*VLOOKUP(Target_AM[[#This Row],[NIPNAS]],Target_CC[],COLUMN(CN$2)+9,0)</f>
        <v>0</v>
      </c>
      <c r="DC503" s="22">
        <f>Target_AM[[#This Row],[PROPORSI]]*VLOOKUP(Target_AM[[#This Row],[NIPNAS]],Target_CC[],COLUMN(CO$2)+9,0)</f>
        <v>0</v>
      </c>
      <c r="DD503" s="22">
        <f>Target_AM[[#This Row],[PROPORSI]]*VLOOKUP(Target_AM[[#This Row],[NIPNAS]],Target_CC[],COLUMN(CP$2)+9,0)</f>
        <v>0</v>
      </c>
      <c r="DE503" s="22">
        <f>Target_AM[[#This Row],[PROPORSI]]*VLOOKUP(Target_AM[[#This Row],[NIPNAS]],Target_CC[],COLUMN(CQ$2)+9,0)</f>
        <v>0</v>
      </c>
      <c r="DF503" s="22">
        <f>Target_AM[[#This Row],[PROPORSI]]*VLOOKUP(Target_AM[[#This Row],[NIPNAS]],Target_CC[],COLUMN(CR$2)+9,0)</f>
        <v>0</v>
      </c>
      <c r="DG503" s="22">
        <f>Target_AM[[#This Row],[PROPORSI]]*VLOOKUP(Target_AM[[#This Row],[NIPNAS]],Target_CC[],COLUMN(CS$2)+9,0)</f>
        <v>0</v>
      </c>
      <c r="DH503" s="22">
        <f>Target_AM[[#This Row],[PROPORSI]]*VLOOKUP(Target_AM[[#This Row],[NIPNAS]],Target_CC[],COLUMN(CT$2)+9,0)</f>
        <v>0</v>
      </c>
      <c r="DI503" s="22">
        <f>Target_AM[[#This Row],[PROPORSI]]*VLOOKUP(Target_AM[[#This Row],[NIPNAS]],Target_CC[],COLUMN(CU$2)+9,0)</f>
        <v>0</v>
      </c>
      <c r="DJ503" s="22">
        <f>Target_AM[[#This Row],[PROPORSI]]*VLOOKUP(Target_AM[[#This Row],[NIPNAS]],Target_CC[],COLUMN(CV$2)+9,0)</f>
        <v>0</v>
      </c>
      <c r="DK503" s="22">
        <f>Target_AM[[#This Row],[PROPORSI]]*VLOOKUP(Target_AM[[#This Row],[NIPNAS]],Target_CC[],COLUMN(CW$2)+9,0)</f>
        <v>0</v>
      </c>
      <c r="DL503" s="22">
        <f>Target_AM[[#This Row],[PROPORSI]]*VLOOKUP(Target_AM[[#This Row],[NIPNAS]],Target_CC[],COLUMN(CX$2)+9,0)</f>
        <v>0</v>
      </c>
      <c r="DM503" s="22">
        <f>Target_AM[[#This Row],[PROPORSI]]*VLOOKUP(Target_AM[[#This Row],[NIPNAS]],Target_CC[],COLUMN(CY$2)+9,0)</f>
        <v>0</v>
      </c>
      <c r="DN503" s="22">
        <f>Target_AM[[#This Row],[PROPORSI]]*VLOOKUP(Target_AM[[#This Row],[NIPNAS]],Target_CC[],COLUMN(CZ$2)+9,0)</f>
        <v>0</v>
      </c>
      <c r="DO503" s="22">
        <f>Target_AM[[#This Row],[PROPORSI]]*VLOOKUP(Target_AM[[#This Row],[NIPNAS]],Target_CC[],COLUMN(DA$2)+9,0)</f>
        <v>0</v>
      </c>
      <c r="DP503" s="22">
        <f>Target_AM[[#This Row],[PROPORSI]]*VLOOKUP(Target_AM[[#This Row],[NIPNAS]],Target_CC[],COLUMN(DB$2)+9,0)</f>
        <v>0</v>
      </c>
      <c r="DQ503" s="22">
        <f>Target_AM[[#This Row],[PROPORSI]]*VLOOKUP(Target_AM[[#This Row],[NIPNAS]],Target_CC[],COLUMN(DC$2)+9,0)</f>
        <v>0</v>
      </c>
      <c r="DR503" s="22">
        <f>Target_AM[[#This Row],[PROPORSI]]*VLOOKUP(Target_AM[[#This Row],[NIPNAS]],Target_CC[],COLUMN(DD$2)+9,0)</f>
        <v>0</v>
      </c>
      <c r="DS503" s="22">
        <f>Target_AM[[#This Row],[PROPORSI]]*VLOOKUP(Target_AM[[#This Row],[NIPNAS]],Target_CC[],COLUMN(DE$2)+9,0)</f>
        <v>0</v>
      </c>
      <c r="DT503" s="22">
        <f>Target_AM[[#This Row],[PROPORSI]]*VLOOKUP(Target_AM[[#This Row],[NIPNAS]],Target_CC[],COLUMN(DF$2)+9,0)</f>
        <v>0</v>
      </c>
      <c r="DU503" s="22">
        <f>Target_AM[[#This Row],[PROPORSI]]*VLOOKUP(Target_AM[[#This Row],[NIPNAS]],Target_CC[],COLUMN(DG$2)+9,0)</f>
        <v>0</v>
      </c>
      <c r="DV503" s="22">
        <f>Target_AM[[#This Row],[PROPORSI]]*VLOOKUP(Target_AM[[#This Row],[NIPNAS]],Target_CC[],COLUMN(DH$2)+9,0)</f>
        <v>0</v>
      </c>
      <c r="DW503" s="22">
        <f>Target_AM[[#This Row],[PROPORSI]]*VLOOKUP(Target_AM[[#This Row],[NIPNAS]],Target_CC[],COLUMN(DI$2)+9,0)</f>
        <v>0</v>
      </c>
      <c r="DX503" s="22">
        <f>Target_AM[[#This Row],[PROPORSI]]*VLOOKUP(Target_AM[[#This Row],[NIPNAS]],Target_CC[],COLUMN(DJ$2)+9,0)</f>
        <v>0</v>
      </c>
      <c r="DY503" s="22">
        <f>Target_AM[[#This Row],[PROPORSI]]*VLOOKUP(Target_AM[[#This Row],[NIPNAS]],Target_CC[],COLUMN(DK$2)+9,0)</f>
        <v>0</v>
      </c>
      <c r="DZ503" s="22">
        <f>Target_AM[[#This Row],[PROPORSI]]*VLOOKUP(Target_AM[[#This Row],[NIPNAS]],Target_CC[],COLUMN(DL$2)+9,0)</f>
        <v>0</v>
      </c>
      <c r="EA503" s="22">
        <f>Target_AM[[#This Row],[PROPORSI]]*VLOOKUP(Target_AM[[#This Row],[NIPNAS]],Target_CC[],COLUMN(DM$2)+9,0)</f>
        <v>0</v>
      </c>
    </row>
    <row r="504" spans="2:131" x14ac:dyDescent="0.3">
      <c r="B504">
        <v>404930</v>
      </c>
      <c r="C504" t="s">
        <v>1011</v>
      </c>
      <c r="D504">
        <v>1</v>
      </c>
      <c r="E504" s="8">
        <v>45658</v>
      </c>
      <c r="F504">
        <v>19222080</v>
      </c>
      <c r="G504" t="s">
        <v>480</v>
      </c>
      <c r="J504" t="s">
        <v>300</v>
      </c>
      <c r="K504" t="s">
        <v>24</v>
      </c>
      <c r="L504" t="s">
        <v>159</v>
      </c>
      <c r="M504" t="s">
        <v>29</v>
      </c>
      <c r="N504" s="23">
        <f>Target_AM[[#This Row],[PROPORSI]]*VLOOKUP(Target_AM[[#This Row],[NIPNAS]],Target_CC[],9,0)</f>
        <v>0</v>
      </c>
      <c r="O504" s="22">
        <f>Target_AM[[#This Row],[PROPORSI]]*VLOOKUP(Target_AM[[#This Row],[NIPNAS]],Target_CC[],COLUMN(A$2)+9,0)</f>
        <v>567096.42212668981</v>
      </c>
      <c r="P504" s="22">
        <f>Target_AM[[#This Row],[PROPORSI]]*VLOOKUP(Target_AM[[#This Row],[NIPNAS]],Target_CC[],COLUMN(B$2)+9,0)</f>
        <v>577000.94496981089</v>
      </c>
      <c r="Q504" s="22">
        <f>Target_AM[[#This Row],[PROPORSI]]*VLOOKUP(Target_AM[[#This Row],[NIPNAS]],Target_CC[],COLUMN(C$2)+9,0)</f>
        <v>616885.85101956176</v>
      </c>
      <c r="R504" s="22">
        <f>Target_AM[[#This Row],[PROPORSI]]*VLOOKUP(Target_AM[[#This Row],[NIPNAS]],Target_CC[],COLUMN(D$2)+9,0)</f>
        <v>579657.38700286497</v>
      </c>
      <c r="S504" s="22">
        <f>Target_AM[[#This Row],[PROPORSI]]*VLOOKUP(Target_AM[[#This Row],[NIPNAS]],Target_CC[],COLUMN(E$2)+9,0)</f>
        <v>609037.62229049182</v>
      </c>
      <c r="T504" s="22">
        <f>Target_AM[[#This Row],[PROPORSI]]*VLOOKUP(Target_AM[[#This Row],[NIPNAS]],Target_CC[],COLUMN(F$2)+9,0)</f>
        <v>600912.9913925099</v>
      </c>
      <c r="U504" s="22">
        <f>Target_AM[[#This Row],[PROPORSI]]*VLOOKUP(Target_AM[[#This Row],[NIPNAS]],Target_CC[],COLUMN(G$2)+9,0)</f>
        <v>629658.76215012779</v>
      </c>
      <c r="V504" s="22">
        <f>Target_AM[[#This Row],[PROPORSI]]*VLOOKUP(Target_AM[[#This Row],[NIPNAS]],Target_CC[],COLUMN(H$2)+9,0)</f>
        <v>635934.50598100107</v>
      </c>
      <c r="W504" s="22">
        <f>Target_AM[[#This Row],[PROPORSI]]*VLOOKUP(Target_AM[[#This Row],[NIPNAS]],Target_CC[],COLUMN(I$2)+9,0)</f>
        <v>627794.56049696647</v>
      </c>
      <c r="X504" s="22">
        <f>Target_AM[[#This Row],[PROPORSI]]*VLOOKUP(Target_AM[[#This Row],[NIPNAS]],Target_CC[],COLUMN(J$2)+9,0)</f>
        <v>640424.80200335779</v>
      </c>
      <c r="Y504" s="22">
        <f>Target_AM[[#This Row],[PROPORSI]]*VLOOKUP(Target_AM[[#This Row],[NIPNAS]],Target_CC[],COLUMN(K$2)+9,0)</f>
        <v>635752.07896104339</v>
      </c>
      <c r="Z504" s="22">
        <f>Target_AM[[#This Row],[PROPORSI]]*VLOOKUP(Target_AM[[#This Row],[NIPNAS]],Target_CC[],COLUMN(L$2)+9,0)</f>
        <v>599844.07160557376</v>
      </c>
      <c r="AA504" s="22">
        <f>Target_AM[[#This Row],[PROPORSI]]*VLOOKUP(Target_AM[[#This Row],[NIPNAS]],Target_CC[],COLUMN(M$2)+9,0)</f>
        <v>7319999.9999999991</v>
      </c>
      <c r="AB504" s="22">
        <f>Target_AM[[#This Row],[PROPORSI]]*VLOOKUP(Target_AM[[#This Row],[NIPNAS]],Target_CC[],COLUMN(N$2)+9,0)</f>
        <v>1885625.4665052518</v>
      </c>
      <c r="AC504" s="22">
        <f>Target_AM[[#This Row],[PROPORSI]]*VLOOKUP(Target_AM[[#This Row],[NIPNAS]],Target_CC[],COLUMN(O$2)+9,0)</f>
        <v>1918558.5265244518</v>
      </c>
      <c r="AD504" s="22">
        <f>Target_AM[[#This Row],[PROPORSI]]*VLOOKUP(Target_AM[[#This Row],[NIPNAS]],Target_CC[],COLUMN(P$2)+9,0)</f>
        <v>2051177.9394534549</v>
      </c>
      <c r="AE504" s="22">
        <f>Target_AM[[#This Row],[PROPORSI]]*VLOOKUP(Target_AM[[#This Row],[NIPNAS]],Target_CC[],COLUMN(Q$2)+9,0)</f>
        <v>1927391.3361708911</v>
      </c>
      <c r="AF504" s="22">
        <f>Target_AM[[#This Row],[PROPORSI]]*VLOOKUP(Target_AM[[#This Row],[NIPNAS]],Target_CC[],COLUMN(R$2)+9,0)</f>
        <v>2025082.1656466043</v>
      </c>
      <c r="AG504" s="22">
        <f>Target_AM[[#This Row],[PROPORSI]]*VLOOKUP(Target_AM[[#This Row],[NIPNAS]],Target_CC[],COLUMN(S$2)+9,0)</f>
        <v>1998067.3400729601</v>
      </c>
      <c r="AH504" s="22">
        <f>Target_AM[[#This Row],[PROPORSI]]*VLOOKUP(Target_AM[[#This Row],[NIPNAS]],Target_CC[],COLUMN(T$2)+9,0)</f>
        <v>2093648.5415758986</v>
      </c>
      <c r="AI504" s="22">
        <f>Target_AM[[#This Row],[PROPORSI]]*VLOOKUP(Target_AM[[#This Row],[NIPNAS]],Target_CC[],COLUMN(U$2)+9,0)</f>
        <v>2114515.720290198</v>
      </c>
      <c r="AJ504" s="22">
        <f>Target_AM[[#This Row],[PROPORSI]]*VLOOKUP(Target_AM[[#This Row],[NIPNAS]],Target_CC[],COLUMN(V$2)+9,0)</f>
        <v>2087449.9729114729</v>
      </c>
      <c r="AK504" s="22">
        <f>Target_AM[[#This Row],[PROPORSI]]*VLOOKUP(Target_AM[[#This Row],[NIPNAS]],Target_CC[],COLUMN(W$2)+9,0)</f>
        <v>2129446.1910206443</v>
      </c>
      <c r="AL504" s="22">
        <f>Target_AM[[#This Row],[PROPORSI]]*VLOOKUP(Target_AM[[#This Row],[NIPNAS]],Target_CC[],COLUMN(X$2)+9,0)</f>
        <v>2113909.1408423488</v>
      </c>
      <c r="AM504" s="22">
        <f>Target_AM[[#This Row],[PROPORSI]]*VLOOKUP(Target_AM[[#This Row],[NIPNAS]],Target_CC[],COLUMN(Y$2)+9,0)</f>
        <v>1994513.1254927667</v>
      </c>
      <c r="AN504" s="22">
        <f>Target_AM[[#This Row],[PROPORSI]]*VLOOKUP(Target_AM[[#This Row],[NIPNAS]],Target_CC[],COLUMN(Z$2)+9,0)</f>
        <v>24339385.466506943</v>
      </c>
      <c r="AO504" s="22">
        <f>Target_AM[[#This Row],[PROPORSI]]*VLOOKUP(Target_AM[[#This Row],[NIPNAS]],Target_CC[],COLUMN(AA$2)+9,0)</f>
        <v>2452721.8886319418</v>
      </c>
      <c r="AP504" s="22">
        <f>Target_AM[[#This Row],[PROPORSI]]*VLOOKUP(Target_AM[[#This Row],[NIPNAS]],Target_CC[],COLUMN(AB$2)+9,0)</f>
        <v>2495559.4714942626</v>
      </c>
      <c r="AQ504" s="22">
        <f>Target_AM[[#This Row],[PROPORSI]]*VLOOKUP(Target_AM[[#This Row],[NIPNAS]],Target_CC[],COLUMN(AC$2)+9,0)</f>
        <v>2668063.7904730169</v>
      </c>
      <c r="AR504" s="22">
        <f>Target_AM[[#This Row],[PROPORSI]]*VLOOKUP(Target_AM[[#This Row],[NIPNAS]],Target_CC[],COLUMN(AD$2)+9,0)</f>
        <v>2507048.7231737562</v>
      </c>
      <c r="AS504" s="22">
        <f>Target_AM[[#This Row],[PROPORSI]]*VLOOKUP(Target_AM[[#This Row],[NIPNAS]],Target_CC[],COLUMN(AE$2)+9,0)</f>
        <v>2634119.7879370963</v>
      </c>
      <c r="AT504" s="22">
        <f>Target_AM[[#This Row],[PROPORSI]]*VLOOKUP(Target_AM[[#This Row],[NIPNAS]],Target_CC[],COLUMN(AF$2)+9,0)</f>
        <v>2598980.3314654701</v>
      </c>
      <c r="AU504" s="22">
        <f>Target_AM[[#This Row],[PROPORSI]]*VLOOKUP(Target_AM[[#This Row],[NIPNAS]],Target_CC[],COLUMN(AG$2)+9,0)</f>
        <v>2723307.3037260263</v>
      </c>
      <c r="AV504" s="22">
        <f>Target_AM[[#This Row],[PROPORSI]]*VLOOKUP(Target_AM[[#This Row],[NIPNAS]],Target_CC[],COLUMN(AH$2)+9,0)</f>
        <v>2750450.2262711991</v>
      </c>
      <c r="AW504" s="22">
        <f>Target_AM[[#This Row],[PROPORSI]]*VLOOKUP(Target_AM[[#This Row],[NIPNAS]],Target_CC[],COLUMN(AI$2)+9,0)</f>
        <v>2715244.5334084393</v>
      </c>
      <c r="AX504" s="22">
        <f>Target_AM[[#This Row],[PROPORSI]]*VLOOKUP(Target_AM[[#This Row],[NIPNAS]],Target_CC[],COLUMN(AJ$2)+9,0)</f>
        <v>2769870.9930240018</v>
      </c>
      <c r="AY504" s="22">
        <f>Target_AM[[#This Row],[PROPORSI]]*VLOOKUP(Target_AM[[#This Row],[NIPNAS]],Target_CC[],COLUMN(AK$2)+9,0)</f>
        <v>2749661.219803392</v>
      </c>
      <c r="AZ504" s="22">
        <f>Target_AM[[#This Row],[PROPORSI]]*VLOOKUP(Target_AM[[#This Row],[NIPNAS]],Target_CC[],COLUMN(AL$2)+9,0)</f>
        <v>2594357.1970983404</v>
      </c>
      <c r="BA504" s="22">
        <f>Target_AM[[#This Row],[PROPORSI]]*VLOOKUP(Target_AM[[#This Row],[NIPNAS]],Target_CC[],COLUMN(AM$2)+9,0)</f>
        <v>31659385.466506951</v>
      </c>
      <c r="BB504" s="22">
        <f>Target_AM[[#This Row],[PROPORSI]]*VLOOKUP(Target_AM[[#This Row],[NIPNAS]],Target_CC[],COLUMN(AN$2)+9,0)</f>
        <v>4941582.2328302255</v>
      </c>
      <c r="BC504" s="22">
        <f>Target_AM[[#This Row],[PROPORSI]]*VLOOKUP(Target_AM[[#This Row],[NIPNAS]],Target_CC[],COLUMN(AO$2)+9,0)</f>
        <v>5142088.3207596643</v>
      </c>
      <c r="BD504" s="22">
        <f>Target_AM[[#This Row],[PROPORSI]]*VLOOKUP(Target_AM[[#This Row],[NIPNAS]],Target_CC[],COLUMN(AP$2)+9,0)</f>
        <v>5200167.6767443335</v>
      </c>
      <c r="BE504" s="22">
        <f>Target_AM[[#This Row],[PROPORSI]]*VLOOKUP(Target_AM[[#This Row],[NIPNAS]],Target_CC[],COLUMN(AQ$2)+9,0)</f>
        <v>5041400.8835760169</v>
      </c>
      <c r="BF504" s="22">
        <f>Target_AM[[#This Row],[PROPORSI]]*VLOOKUP(Target_AM[[#This Row],[NIPNAS]],Target_CC[],COLUMN(AR$2)+9,0)</f>
        <v>5300908.0587014994</v>
      </c>
      <c r="BG504" s="22">
        <f>Target_AM[[#This Row],[PROPORSI]]*VLOOKUP(Target_AM[[#This Row],[NIPNAS]],Target_CC[],COLUMN(AS$2)+9,0)</f>
        <v>5267931.7796293944</v>
      </c>
      <c r="BH504" s="22">
        <f>Target_AM[[#This Row],[PROPORSI]]*VLOOKUP(Target_AM[[#This Row],[NIPNAS]],Target_CC[],COLUMN(AT$2)+9,0)</f>
        <v>5440025.0052966522</v>
      </c>
      <c r="BI504" s="22">
        <f>Target_AM[[#This Row],[PROPORSI]]*VLOOKUP(Target_AM[[#This Row],[NIPNAS]],Target_CC[],COLUMN(AU$2)+9,0)</f>
        <v>5516503.1293899361</v>
      </c>
      <c r="BJ504" s="22">
        <f>Target_AM[[#This Row],[PROPORSI]]*VLOOKUP(Target_AM[[#This Row],[NIPNAS]],Target_CC[],COLUMN(AV$2)+9,0)</f>
        <v>5430748.8535660813</v>
      </c>
      <c r="BK504" s="22">
        <f>Target_AM[[#This Row],[PROPORSI]]*VLOOKUP(Target_AM[[#This Row],[NIPNAS]],Target_CC[],COLUMN(AW$2)+9,0)</f>
        <v>5523072.6990475263</v>
      </c>
      <c r="BL504" s="22">
        <f>Target_AM[[#This Row],[PROPORSI]]*VLOOKUP(Target_AM[[#This Row],[NIPNAS]],Target_CC[],COLUMN(AX$2)+9,0)</f>
        <v>5624891.6984470263</v>
      </c>
      <c r="BM504" s="22">
        <f>Target_AM[[#This Row],[PROPORSI]]*VLOOKUP(Target_AM[[#This Row],[NIPNAS]],Target_CC[],COLUMN(AY$2)+9,0)</f>
        <v>5484201.4723760169</v>
      </c>
      <c r="BN504" s="22">
        <f>Target_AM[[#This Row],[PROPORSI]]*VLOOKUP(Target_AM[[#This Row],[NIPNAS]],Target_CC[],COLUMN(AZ$2)+9,0)</f>
        <v>63913521.810364373</v>
      </c>
      <c r="BO504" s="22">
        <f>Target_AM[[#This Row],[PROPORSI]]*VLOOKUP(Target_AM[[#This Row],[NIPNAS]],Target_CC[],COLUMN(BA$2)+9,0)</f>
        <v>305000</v>
      </c>
      <c r="BP504" s="22">
        <f>Target_AM[[#This Row],[PROPORSI]]*VLOOKUP(Target_AM[[#This Row],[NIPNAS]],Target_CC[],COLUMN(BB$2)+9,0)</f>
        <v>305000</v>
      </c>
      <c r="BQ504" s="22">
        <f>Target_AM[[#This Row],[PROPORSI]]*VLOOKUP(Target_AM[[#This Row],[NIPNAS]],Target_CC[],COLUMN(BC$2)+9,0)</f>
        <v>305000</v>
      </c>
      <c r="BR504" s="22">
        <f>Target_AM[[#This Row],[PROPORSI]]*VLOOKUP(Target_AM[[#This Row],[NIPNAS]],Target_CC[],COLUMN(BD$2)+9,0)</f>
        <v>305000</v>
      </c>
      <c r="BS504" s="22">
        <f>Target_AM[[#This Row],[PROPORSI]]*VLOOKUP(Target_AM[[#This Row],[NIPNAS]],Target_CC[],COLUMN(BE$2)+9,0)</f>
        <v>305000</v>
      </c>
      <c r="BT504" s="22">
        <f>Target_AM[[#This Row],[PROPORSI]]*VLOOKUP(Target_AM[[#This Row],[NIPNAS]],Target_CC[],COLUMN(BF$2)+9,0)</f>
        <v>305000</v>
      </c>
      <c r="BU504" s="22">
        <f>Target_AM[[#This Row],[PROPORSI]]*VLOOKUP(Target_AM[[#This Row],[NIPNAS]],Target_CC[],COLUMN(BG$2)+9,0)</f>
        <v>305000</v>
      </c>
      <c r="BV504" s="22">
        <f>Target_AM[[#This Row],[PROPORSI]]*VLOOKUP(Target_AM[[#This Row],[NIPNAS]],Target_CC[],COLUMN(BH$2)+9,0)</f>
        <v>305000</v>
      </c>
      <c r="BW504" s="22">
        <f>Target_AM[[#This Row],[PROPORSI]]*VLOOKUP(Target_AM[[#This Row],[NIPNAS]],Target_CC[],COLUMN(BI$2)+9,0)</f>
        <v>305000</v>
      </c>
      <c r="BX504" s="22">
        <f>Target_AM[[#This Row],[PROPORSI]]*VLOOKUP(Target_AM[[#This Row],[NIPNAS]],Target_CC[],COLUMN(BJ$2)+9,0)</f>
        <v>305000</v>
      </c>
      <c r="BY504" s="22">
        <f>Target_AM[[#This Row],[PROPORSI]]*VLOOKUP(Target_AM[[#This Row],[NIPNAS]],Target_CC[],COLUMN(BK$2)+9,0)</f>
        <v>305000</v>
      </c>
      <c r="BZ504" s="22">
        <f>Target_AM[[#This Row],[PROPORSI]]*VLOOKUP(Target_AM[[#This Row],[NIPNAS]],Target_CC[],COLUMN(BL$2)+9,0)</f>
        <v>305000</v>
      </c>
      <c r="CA504" s="22">
        <f>Target_AM[[#This Row],[PROPORSI]]*VLOOKUP(Target_AM[[#This Row],[NIPNAS]],Target_CC[],COLUMN(BM$2)+9,0)</f>
        <v>3660000</v>
      </c>
      <c r="CB504" s="22">
        <f>Target_AM[[#This Row],[PROPORSI]]*VLOOKUP(Target_AM[[#This Row],[NIPNAS]],Target_CC[],COLUMN(BN$2)+9,0)</f>
        <v>0</v>
      </c>
      <c r="CC504" s="22">
        <f>Target_AM[[#This Row],[PROPORSI]]*VLOOKUP(Target_AM[[#This Row],[NIPNAS]],Target_CC[],COLUMN(BO$2)+9,0)</f>
        <v>0</v>
      </c>
      <c r="CD504" s="22">
        <f>Target_AM[[#This Row],[PROPORSI]]*VLOOKUP(Target_AM[[#This Row],[NIPNAS]],Target_CC[],COLUMN(BP$2)+9,0)</f>
        <v>0</v>
      </c>
      <c r="CE504" s="22">
        <f>Target_AM[[#This Row],[PROPORSI]]*VLOOKUP(Target_AM[[#This Row],[NIPNAS]],Target_CC[],COLUMN(BQ$2)+9,0)</f>
        <v>0</v>
      </c>
      <c r="CF504" s="22">
        <f>Target_AM[[#This Row],[PROPORSI]]*VLOOKUP(Target_AM[[#This Row],[NIPNAS]],Target_CC[],COLUMN(BR$2)+9,0)</f>
        <v>0</v>
      </c>
      <c r="CG504" s="22">
        <f>Target_AM[[#This Row],[PROPORSI]]*VLOOKUP(Target_AM[[#This Row],[NIPNAS]],Target_CC[],COLUMN(BS$2)+9,0)</f>
        <v>0</v>
      </c>
      <c r="CH504" s="22">
        <f>Target_AM[[#This Row],[PROPORSI]]*VLOOKUP(Target_AM[[#This Row],[NIPNAS]],Target_CC[],COLUMN(BT$2)+9,0)</f>
        <v>0</v>
      </c>
      <c r="CI504" s="22">
        <f>Target_AM[[#This Row],[PROPORSI]]*VLOOKUP(Target_AM[[#This Row],[NIPNAS]],Target_CC[],COLUMN(BU$2)+9,0)</f>
        <v>0</v>
      </c>
      <c r="CJ504" s="22">
        <f>Target_AM[[#This Row],[PROPORSI]]*VLOOKUP(Target_AM[[#This Row],[NIPNAS]],Target_CC[],COLUMN(BV$2)+9,0)</f>
        <v>0</v>
      </c>
      <c r="CK504" s="22">
        <f>Target_AM[[#This Row],[PROPORSI]]*VLOOKUP(Target_AM[[#This Row],[NIPNAS]],Target_CC[],COLUMN(BW$2)+9,0)</f>
        <v>0</v>
      </c>
      <c r="CL504" s="22">
        <f>Target_AM[[#This Row],[PROPORSI]]*VLOOKUP(Target_AM[[#This Row],[NIPNAS]],Target_CC[],COLUMN(BX$2)+9,0)</f>
        <v>0</v>
      </c>
      <c r="CM504" s="22">
        <f>Target_AM[[#This Row],[PROPORSI]]*VLOOKUP(Target_AM[[#This Row],[NIPNAS]],Target_CC[],COLUMN(BY$2)+9,0)</f>
        <v>0</v>
      </c>
      <c r="CN504" s="22">
        <f>Target_AM[[#This Row],[PROPORSI]]*VLOOKUP(Target_AM[[#This Row],[NIPNAS]],Target_CC[],COLUMN(BZ$2)+9,0)</f>
        <v>0</v>
      </c>
      <c r="CO504" s="22">
        <f>Target_AM[[#This Row],[PROPORSI]]*VLOOKUP(Target_AM[[#This Row],[NIPNAS]],Target_CC[],COLUMN(CA$2)+9,0)</f>
        <v>305000</v>
      </c>
      <c r="CP504" s="22">
        <f>Target_AM[[#This Row],[PROPORSI]]*VLOOKUP(Target_AM[[#This Row],[NIPNAS]],Target_CC[],COLUMN(CB$2)+9,0)</f>
        <v>305000</v>
      </c>
      <c r="CQ504" s="22">
        <f>Target_AM[[#This Row],[PROPORSI]]*VLOOKUP(Target_AM[[#This Row],[NIPNAS]],Target_CC[],COLUMN(CC$2)+9,0)</f>
        <v>305000</v>
      </c>
      <c r="CR504" s="22">
        <f>Target_AM[[#This Row],[PROPORSI]]*VLOOKUP(Target_AM[[#This Row],[NIPNAS]],Target_CC[],COLUMN(CD$2)+9,0)</f>
        <v>305000</v>
      </c>
      <c r="CS504" s="22">
        <f>Target_AM[[#This Row],[PROPORSI]]*VLOOKUP(Target_AM[[#This Row],[NIPNAS]],Target_CC[],COLUMN(CE$2)+9,0)</f>
        <v>305000</v>
      </c>
      <c r="CT504" s="22">
        <f>Target_AM[[#This Row],[PROPORSI]]*VLOOKUP(Target_AM[[#This Row],[NIPNAS]],Target_CC[],COLUMN(CF$2)+9,0)</f>
        <v>305000</v>
      </c>
      <c r="CU504" s="22">
        <f>Target_AM[[#This Row],[PROPORSI]]*VLOOKUP(Target_AM[[#This Row],[NIPNAS]],Target_CC[],COLUMN(CG$2)+9,0)</f>
        <v>305000</v>
      </c>
      <c r="CV504" s="22">
        <f>Target_AM[[#This Row],[PROPORSI]]*VLOOKUP(Target_AM[[#This Row],[NIPNAS]],Target_CC[],COLUMN(CH$2)+9,0)</f>
        <v>305000</v>
      </c>
      <c r="CW504" s="22">
        <f>Target_AM[[#This Row],[PROPORSI]]*VLOOKUP(Target_AM[[#This Row],[NIPNAS]],Target_CC[],COLUMN(CI$2)+9,0)</f>
        <v>305000</v>
      </c>
      <c r="CX504" s="22">
        <f>Target_AM[[#This Row],[PROPORSI]]*VLOOKUP(Target_AM[[#This Row],[NIPNAS]],Target_CC[],COLUMN(CJ$2)+9,0)</f>
        <v>305000</v>
      </c>
      <c r="CY504" s="22">
        <f>Target_AM[[#This Row],[PROPORSI]]*VLOOKUP(Target_AM[[#This Row],[NIPNAS]],Target_CC[],COLUMN(CK$2)+9,0)</f>
        <v>305000</v>
      </c>
      <c r="CZ504" s="22">
        <f>Target_AM[[#This Row],[PROPORSI]]*VLOOKUP(Target_AM[[#This Row],[NIPNAS]],Target_CC[],COLUMN(CL$2)+9,0)</f>
        <v>305000</v>
      </c>
      <c r="DA504" s="22">
        <f>Target_AM[[#This Row],[PROPORSI]]*VLOOKUP(Target_AM[[#This Row],[NIPNAS]],Target_CC[],COLUMN(CM$2)+9,0)</f>
        <v>3660000</v>
      </c>
      <c r="DB504" s="22">
        <f>Target_AM[[#This Row],[PROPORSI]]*VLOOKUP(Target_AM[[#This Row],[NIPNAS]],Target_CC[],COLUMN(CN$2)+9,0)</f>
        <v>0</v>
      </c>
      <c r="DC504" s="22">
        <f>Target_AM[[#This Row],[PROPORSI]]*VLOOKUP(Target_AM[[#This Row],[NIPNAS]],Target_CC[],COLUMN(CO$2)+9,0)</f>
        <v>0</v>
      </c>
      <c r="DD504" s="22">
        <f>Target_AM[[#This Row],[PROPORSI]]*VLOOKUP(Target_AM[[#This Row],[NIPNAS]],Target_CC[],COLUMN(CP$2)+9,0)</f>
        <v>0</v>
      </c>
      <c r="DE504" s="22">
        <f>Target_AM[[#This Row],[PROPORSI]]*VLOOKUP(Target_AM[[#This Row],[NIPNAS]],Target_CC[],COLUMN(CQ$2)+9,0)</f>
        <v>0</v>
      </c>
      <c r="DF504" s="22">
        <f>Target_AM[[#This Row],[PROPORSI]]*VLOOKUP(Target_AM[[#This Row],[NIPNAS]],Target_CC[],COLUMN(CR$2)+9,0)</f>
        <v>0</v>
      </c>
      <c r="DG504" s="22">
        <f>Target_AM[[#This Row],[PROPORSI]]*VLOOKUP(Target_AM[[#This Row],[NIPNAS]],Target_CC[],COLUMN(CS$2)+9,0)</f>
        <v>0</v>
      </c>
      <c r="DH504" s="22">
        <f>Target_AM[[#This Row],[PROPORSI]]*VLOOKUP(Target_AM[[#This Row],[NIPNAS]],Target_CC[],COLUMN(CT$2)+9,0)</f>
        <v>0</v>
      </c>
      <c r="DI504" s="22">
        <f>Target_AM[[#This Row],[PROPORSI]]*VLOOKUP(Target_AM[[#This Row],[NIPNAS]],Target_CC[],COLUMN(CU$2)+9,0)</f>
        <v>0</v>
      </c>
      <c r="DJ504" s="22">
        <f>Target_AM[[#This Row],[PROPORSI]]*VLOOKUP(Target_AM[[#This Row],[NIPNAS]],Target_CC[],COLUMN(CV$2)+9,0)</f>
        <v>0</v>
      </c>
      <c r="DK504" s="22">
        <f>Target_AM[[#This Row],[PROPORSI]]*VLOOKUP(Target_AM[[#This Row],[NIPNAS]],Target_CC[],COLUMN(CW$2)+9,0)</f>
        <v>0</v>
      </c>
      <c r="DL504" s="22">
        <f>Target_AM[[#This Row],[PROPORSI]]*VLOOKUP(Target_AM[[#This Row],[NIPNAS]],Target_CC[],COLUMN(CX$2)+9,0)</f>
        <v>0</v>
      </c>
      <c r="DM504" s="22">
        <f>Target_AM[[#This Row],[PROPORSI]]*VLOOKUP(Target_AM[[#This Row],[NIPNAS]],Target_CC[],COLUMN(CY$2)+9,0)</f>
        <v>0</v>
      </c>
      <c r="DN504" s="22">
        <f>Target_AM[[#This Row],[PROPORSI]]*VLOOKUP(Target_AM[[#This Row],[NIPNAS]],Target_CC[],COLUMN(CZ$2)+9,0)</f>
        <v>0</v>
      </c>
      <c r="DO504" s="22">
        <f>Target_AM[[#This Row],[PROPORSI]]*VLOOKUP(Target_AM[[#This Row],[NIPNAS]],Target_CC[],COLUMN(DA$2)+9,0)</f>
        <v>0</v>
      </c>
      <c r="DP504" s="22">
        <f>Target_AM[[#This Row],[PROPORSI]]*VLOOKUP(Target_AM[[#This Row],[NIPNAS]],Target_CC[],COLUMN(DB$2)+9,0)</f>
        <v>0</v>
      </c>
      <c r="DQ504" s="22">
        <f>Target_AM[[#This Row],[PROPORSI]]*VLOOKUP(Target_AM[[#This Row],[NIPNAS]],Target_CC[],COLUMN(DC$2)+9,0)</f>
        <v>0</v>
      </c>
      <c r="DR504" s="22">
        <f>Target_AM[[#This Row],[PROPORSI]]*VLOOKUP(Target_AM[[#This Row],[NIPNAS]],Target_CC[],COLUMN(DD$2)+9,0)</f>
        <v>0</v>
      </c>
      <c r="DS504" s="22">
        <f>Target_AM[[#This Row],[PROPORSI]]*VLOOKUP(Target_AM[[#This Row],[NIPNAS]],Target_CC[],COLUMN(DE$2)+9,0)</f>
        <v>0</v>
      </c>
      <c r="DT504" s="22">
        <f>Target_AM[[#This Row],[PROPORSI]]*VLOOKUP(Target_AM[[#This Row],[NIPNAS]],Target_CC[],COLUMN(DF$2)+9,0)</f>
        <v>0</v>
      </c>
      <c r="DU504" s="22">
        <f>Target_AM[[#This Row],[PROPORSI]]*VLOOKUP(Target_AM[[#This Row],[NIPNAS]],Target_CC[],COLUMN(DG$2)+9,0)</f>
        <v>0</v>
      </c>
      <c r="DV504" s="22">
        <f>Target_AM[[#This Row],[PROPORSI]]*VLOOKUP(Target_AM[[#This Row],[NIPNAS]],Target_CC[],COLUMN(DH$2)+9,0)</f>
        <v>0</v>
      </c>
      <c r="DW504" s="22">
        <f>Target_AM[[#This Row],[PROPORSI]]*VLOOKUP(Target_AM[[#This Row],[NIPNAS]],Target_CC[],COLUMN(DI$2)+9,0)</f>
        <v>0</v>
      </c>
      <c r="DX504" s="22">
        <f>Target_AM[[#This Row],[PROPORSI]]*VLOOKUP(Target_AM[[#This Row],[NIPNAS]],Target_CC[],COLUMN(DJ$2)+9,0)</f>
        <v>0</v>
      </c>
      <c r="DY504" s="22">
        <f>Target_AM[[#This Row],[PROPORSI]]*VLOOKUP(Target_AM[[#This Row],[NIPNAS]],Target_CC[],COLUMN(DK$2)+9,0)</f>
        <v>0</v>
      </c>
      <c r="DZ504" s="22">
        <f>Target_AM[[#This Row],[PROPORSI]]*VLOOKUP(Target_AM[[#This Row],[NIPNAS]],Target_CC[],COLUMN(DL$2)+9,0)</f>
        <v>0</v>
      </c>
      <c r="EA504" s="22">
        <f>Target_AM[[#This Row],[PROPORSI]]*VLOOKUP(Target_AM[[#This Row],[NIPNAS]],Target_CC[],COLUMN(DM$2)+9,0)</f>
        <v>0</v>
      </c>
    </row>
    <row r="505" spans="2:131" x14ac:dyDescent="0.3">
      <c r="B505">
        <v>403613</v>
      </c>
      <c r="C505" t="s">
        <v>1003</v>
      </c>
      <c r="D505">
        <v>1</v>
      </c>
      <c r="E505" s="8">
        <v>45658</v>
      </c>
      <c r="F505">
        <v>19073562</v>
      </c>
      <c r="G505" t="s">
        <v>393</v>
      </c>
      <c r="J505" t="s">
        <v>309</v>
      </c>
      <c r="K505" t="s">
        <v>25</v>
      </c>
      <c r="L505" t="s">
        <v>159</v>
      </c>
      <c r="M505" t="s">
        <v>29</v>
      </c>
      <c r="N505" s="23">
        <f>Target_AM[[#This Row],[PROPORSI]]*VLOOKUP(Target_AM[[#This Row],[NIPNAS]],Target_CC[],9,0)</f>
        <v>3721530.5429289364</v>
      </c>
      <c r="O505" s="22">
        <f>Target_AM[[#This Row],[PROPORSI]]*VLOOKUP(Target_AM[[#This Row],[NIPNAS]],Target_CC[],COLUMN(A$2)+9,0)</f>
        <v>0</v>
      </c>
      <c r="P505" s="22">
        <f>Target_AM[[#This Row],[PROPORSI]]*VLOOKUP(Target_AM[[#This Row],[NIPNAS]],Target_CC[],COLUMN(B$2)+9,0)</f>
        <v>0</v>
      </c>
      <c r="Q505" s="22">
        <f>Target_AM[[#This Row],[PROPORSI]]*VLOOKUP(Target_AM[[#This Row],[NIPNAS]],Target_CC[],COLUMN(C$2)+9,0)</f>
        <v>0</v>
      </c>
      <c r="R505" s="22">
        <f>Target_AM[[#This Row],[PROPORSI]]*VLOOKUP(Target_AM[[#This Row],[NIPNAS]],Target_CC[],COLUMN(D$2)+9,0)</f>
        <v>0</v>
      </c>
      <c r="S505" s="22">
        <f>Target_AM[[#This Row],[PROPORSI]]*VLOOKUP(Target_AM[[#This Row],[NIPNAS]],Target_CC[],COLUMN(E$2)+9,0)</f>
        <v>0</v>
      </c>
      <c r="T505" s="22">
        <f>Target_AM[[#This Row],[PROPORSI]]*VLOOKUP(Target_AM[[#This Row],[NIPNAS]],Target_CC[],COLUMN(F$2)+9,0)</f>
        <v>0</v>
      </c>
      <c r="U505" s="22">
        <f>Target_AM[[#This Row],[PROPORSI]]*VLOOKUP(Target_AM[[#This Row],[NIPNAS]],Target_CC[],COLUMN(G$2)+9,0)</f>
        <v>0</v>
      </c>
      <c r="V505" s="22">
        <f>Target_AM[[#This Row],[PROPORSI]]*VLOOKUP(Target_AM[[#This Row],[NIPNAS]],Target_CC[],COLUMN(H$2)+9,0)</f>
        <v>0</v>
      </c>
      <c r="W505" s="22">
        <f>Target_AM[[#This Row],[PROPORSI]]*VLOOKUP(Target_AM[[#This Row],[NIPNAS]],Target_CC[],COLUMN(I$2)+9,0)</f>
        <v>0</v>
      </c>
      <c r="X505" s="22">
        <f>Target_AM[[#This Row],[PROPORSI]]*VLOOKUP(Target_AM[[#This Row],[NIPNAS]],Target_CC[],COLUMN(J$2)+9,0)</f>
        <v>0</v>
      </c>
      <c r="Y505" s="22">
        <f>Target_AM[[#This Row],[PROPORSI]]*VLOOKUP(Target_AM[[#This Row],[NIPNAS]],Target_CC[],COLUMN(K$2)+9,0)</f>
        <v>0</v>
      </c>
      <c r="Z505" s="22">
        <f>Target_AM[[#This Row],[PROPORSI]]*VLOOKUP(Target_AM[[#This Row],[NIPNAS]],Target_CC[],COLUMN(L$2)+9,0)</f>
        <v>0</v>
      </c>
      <c r="AA505" s="22">
        <f>Target_AM[[#This Row],[PROPORSI]]*VLOOKUP(Target_AM[[#This Row],[NIPNAS]],Target_CC[],COLUMN(M$2)+9,0)</f>
        <v>0</v>
      </c>
      <c r="AB505" s="22">
        <f>Target_AM[[#This Row],[PROPORSI]]*VLOOKUP(Target_AM[[#This Row],[NIPNAS]],Target_CC[],COLUMN(N$2)+9,0)</f>
        <v>292244.36682015826</v>
      </c>
      <c r="AC505" s="22">
        <f>Target_AM[[#This Row],[PROPORSI]]*VLOOKUP(Target_AM[[#This Row],[NIPNAS]],Target_CC[],COLUMN(O$2)+9,0)</f>
        <v>310786.66001400823</v>
      </c>
      <c r="AD505" s="22">
        <f>Target_AM[[#This Row],[PROPORSI]]*VLOOKUP(Target_AM[[#This Row],[NIPNAS]],Target_CC[],COLUMN(P$2)+9,0)</f>
        <v>408924.95962051454</v>
      </c>
      <c r="AE505" s="22">
        <f>Target_AM[[#This Row],[PROPORSI]]*VLOOKUP(Target_AM[[#This Row],[NIPNAS]],Target_CC[],COLUMN(Q$2)+9,0)</f>
        <v>416920.84652771457</v>
      </c>
      <c r="AF505" s="22">
        <f>Target_AM[[#This Row],[PROPORSI]]*VLOOKUP(Target_AM[[#This Row],[NIPNAS]],Target_CC[],COLUMN(R$2)+9,0)</f>
        <v>545325.5214648312</v>
      </c>
      <c r="AG505" s="22">
        <f>Target_AM[[#This Row],[PROPORSI]]*VLOOKUP(Target_AM[[#This Row],[NIPNAS]],Target_CC[],COLUMN(S$2)+9,0)</f>
        <v>509527.10494905798</v>
      </c>
      <c r="AH505" s="22">
        <f>Target_AM[[#This Row],[PROPORSI]]*VLOOKUP(Target_AM[[#This Row],[NIPNAS]],Target_CC[],COLUMN(T$2)+9,0)</f>
        <v>447436.42448227189</v>
      </c>
      <c r="AI505" s="22">
        <f>Target_AM[[#This Row],[PROPORSI]]*VLOOKUP(Target_AM[[#This Row],[NIPNAS]],Target_CC[],COLUMN(U$2)+9,0)</f>
        <v>506144.66350676445</v>
      </c>
      <c r="AJ505" s="22">
        <f>Target_AM[[#This Row],[PROPORSI]]*VLOOKUP(Target_AM[[#This Row],[NIPNAS]],Target_CC[],COLUMN(V$2)+9,0)</f>
        <v>439484.56497701543</v>
      </c>
      <c r="AK505" s="22">
        <f>Target_AM[[#This Row],[PROPORSI]]*VLOOKUP(Target_AM[[#This Row],[NIPNAS]],Target_CC[],COLUMN(W$2)+9,0)</f>
        <v>462520.25062679447</v>
      </c>
      <c r="AL505" s="22">
        <f>Target_AM[[#This Row],[PROPORSI]]*VLOOKUP(Target_AM[[#This Row],[NIPNAS]],Target_CC[],COLUMN(X$2)+9,0)</f>
        <v>568273.91259022441</v>
      </c>
      <c r="AM505" s="22">
        <f>Target_AM[[#This Row],[PROPORSI]]*VLOOKUP(Target_AM[[#This Row],[NIPNAS]],Target_CC[],COLUMN(Y$2)+9,0)</f>
        <v>674214.80294943717</v>
      </c>
      <c r="AN505" s="22">
        <f>Target_AM[[#This Row],[PROPORSI]]*VLOOKUP(Target_AM[[#This Row],[NIPNAS]],Target_CC[],COLUMN(Z$2)+9,0)</f>
        <v>5581804.0785287917</v>
      </c>
      <c r="AO505" s="22">
        <f>Target_AM[[#This Row],[PROPORSI]]*VLOOKUP(Target_AM[[#This Row],[NIPNAS]],Target_CC[],COLUMN(AA$2)+9,0)</f>
        <v>292244.36682015826</v>
      </c>
      <c r="AP505" s="22">
        <f>Target_AM[[#This Row],[PROPORSI]]*VLOOKUP(Target_AM[[#This Row],[NIPNAS]],Target_CC[],COLUMN(AB$2)+9,0)</f>
        <v>310786.66001400823</v>
      </c>
      <c r="AQ505" s="22">
        <f>Target_AM[[#This Row],[PROPORSI]]*VLOOKUP(Target_AM[[#This Row],[NIPNAS]],Target_CC[],COLUMN(AC$2)+9,0)</f>
        <v>408924.95962051454</v>
      </c>
      <c r="AR505" s="22">
        <f>Target_AM[[#This Row],[PROPORSI]]*VLOOKUP(Target_AM[[#This Row],[NIPNAS]],Target_CC[],COLUMN(AD$2)+9,0)</f>
        <v>416920.84652771457</v>
      </c>
      <c r="AS505" s="22">
        <f>Target_AM[[#This Row],[PROPORSI]]*VLOOKUP(Target_AM[[#This Row],[NIPNAS]],Target_CC[],COLUMN(AE$2)+9,0)</f>
        <v>545325.5214648312</v>
      </c>
      <c r="AT505" s="22">
        <f>Target_AM[[#This Row],[PROPORSI]]*VLOOKUP(Target_AM[[#This Row],[NIPNAS]],Target_CC[],COLUMN(AF$2)+9,0)</f>
        <v>509527.10494905798</v>
      </c>
      <c r="AU505" s="22">
        <f>Target_AM[[#This Row],[PROPORSI]]*VLOOKUP(Target_AM[[#This Row],[NIPNAS]],Target_CC[],COLUMN(AG$2)+9,0)</f>
        <v>447436.42448227189</v>
      </c>
      <c r="AV505" s="22">
        <f>Target_AM[[#This Row],[PROPORSI]]*VLOOKUP(Target_AM[[#This Row],[NIPNAS]],Target_CC[],COLUMN(AH$2)+9,0)</f>
        <v>506144.66350676445</v>
      </c>
      <c r="AW505" s="22">
        <f>Target_AM[[#This Row],[PROPORSI]]*VLOOKUP(Target_AM[[#This Row],[NIPNAS]],Target_CC[],COLUMN(AI$2)+9,0)</f>
        <v>439484.56497701543</v>
      </c>
      <c r="AX505" s="22">
        <f>Target_AM[[#This Row],[PROPORSI]]*VLOOKUP(Target_AM[[#This Row],[NIPNAS]],Target_CC[],COLUMN(AJ$2)+9,0)</f>
        <v>462520.25062679447</v>
      </c>
      <c r="AY505" s="22">
        <f>Target_AM[[#This Row],[PROPORSI]]*VLOOKUP(Target_AM[[#This Row],[NIPNAS]],Target_CC[],COLUMN(AK$2)+9,0)</f>
        <v>568273.91259022441</v>
      </c>
      <c r="AZ505" s="22">
        <f>Target_AM[[#This Row],[PROPORSI]]*VLOOKUP(Target_AM[[#This Row],[NIPNAS]],Target_CC[],COLUMN(AL$2)+9,0)</f>
        <v>674214.80294943717</v>
      </c>
      <c r="BA505" s="22">
        <f>Target_AM[[#This Row],[PROPORSI]]*VLOOKUP(Target_AM[[#This Row],[NIPNAS]],Target_CC[],COLUMN(AM$2)+9,0)</f>
        <v>5581804.0785287917</v>
      </c>
      <c r="BB505" s="22">
        <f>Target_AM[[#This Row],[PROPORSI]]*VLOOKUP(Target_AM[[#This Row],[NIPNAS]],Target_CC[],COLUMN(AN$2)+9,0)</f>
        <v>0</v>
      </c>
      <c r="BC505" s="22">
        <f>Target_AM[[#This Row],[PROPORSI]]*VLOOKUP(Target_AM[[#This Row],[NIPNAS]],Target_CC[],COLUMN(AO$2)+9,0)</f>
        <v>0</v>
      </c>
      <c r="BD505" s="22">
        <f>Target_AM[[#This Row],[PROPORSI]]*VLOOKUP(Target_AM[[#This Row],[NIPNAS]],Target_CC[],COLUMN(AP$2)+9,0)</f>
        <v>0</v>
      </c>
      <c r="BE505" s="22">
        <f>Target_AM[[#This Row],[PROPORSI]]*VLOOKUP(Target_AM[[#This Row],[NIPNAS]],Target_CC[],COLUMN(AQ$2)+9,0)</f>
        <v>0</v>
      </c>
      <c r="BF505" s="22">
        <f>Target_AM[[#This Row],[PROPORSI]]*VLOOKUP(Target_AM[[#This Row],[NIPNAS]],Target_CC[],COLUMN(AR$2)+9,0)</f>
        <v>0</v>
      </c>
      <c r="BG505" s="22">
        <f>Target_AM[[#This Row],[PROPORSI]]*VLOOKUP(Target_AM[[#This Row],[NIPNAS]],Target_CC[],COLUMN(AS$2)+9,0)</f>
        <v>0</v>
      </c>
      <c r="BH505" s="22">
        <f>Target_AM[[#This Row],[PROPORSI]]*VLOOKUP(Target_AM[[#This Row],[NIPNAS]],Target_CC[],COLUMN(AT$2)+9,0)</f>
        <v>0</v>
      </c>
      <c r="BI505" s="22">
        <f>Target_AM[[#This Row],[PROPORSI]]*VLOOKUP(Target_AM[[#This Row],[NIPNAS]],Target_CC[],COLUMN(AU$2)+9,0)</f>
        <v>0</v>
      </c>
      <c r="BJ505" s="22">
        <f>Target_AM[[#This Row],[PROPORSI]]*VLOOKUP(Target_AM[[#This Row],[NIPNAS]],Target_CC[],COLUMN(AV$2)+9,0)</f>
        <v>0</v>
      </c>
      <c r="BK505" s="22">
        <f>Target_AM[[#This Row],[PROPORSI]]*VLOOKUP(Target_AM[[#This Row],[NIPNAS]],Target_CC[],COLUMN(AW$2)+9,0)</f>
        <v>0</v>
      </c>
      <c r="BL505" s="22">
        <f>Target_AM[[#This Row],[PROPORSI]]*VLOOKUP(Target_AM[[#This Row],[NIPNAS]],Target_CC[],COLUMN(AX$2)+9,0)</f>
        <v>0</v>
      </c>
      <c r="BM505" s="22">
        <f>Target_AM[[#This Row],[PROPORSI]]*VLOOKUP(Target_AM[[#This Row],[NIPNAS]],Target_CC[],COLUMN(AY$2)+9,0)</f>
        <v>0</v>
      </c>
      <c r="BN505" s="22">
        <f>Target_AM[[#This Row],[PROPORSI]]*VLOOKUP(Target_AM[[#This Row],[NIPNAS]],Target_CC[],COLUMN(AZ$2)+9,0)</f>
        <v>0</v>
      </c>
      <c r="BO505" s="22">
        <f>Target_AM[[#This Row],[PROPORSI]]*VLOOKUP(Target_AM[[#This Row],[NIPNAS]],Target_CC[],COLUMN(BA$2)+9,0)</f>
        <v>0</v>
      </c>
      <c r="BP505" s="22">
        <f>Target_AM[[#This Row],[PROPORSI]]*VLOOKUP(Target_AM[[#This Row],[NIPNAS]],Target_CC[],COLUMN(BB$2)+9,0)</f>
        <v>0</v>
      </c>
      <c r="BQ505" s="22">
        <f>Target_AM[[#This Row],[PROPORSI]]*VLOOKUP(Target_AM[[#This Row],[NIPNAS]],Target_CC[],COLUMN(BC$2)+9,0)</f>
        <v>0</v>
      </c>
      <c r="BR505" s="22">
        <f>Target_AM[[#This Row],[PROPORSI]]*VLOOKUP(Target_AM[[#This Row],[NIPNAS]],Target_CC[],COLUMN(BD$2)+9,0)</f>
        <v>0</v>
      </c>
      <c r="BS505" s="22">
        <f>Target_AM[[#This Row],[PROPORSI]]*VLOOKUP(Target_AM[[#This Row],[NIPNAS]],Target_CC[],COLUMN(BE$2)+9,0)</f>
        <v>0</v>
      </c>
      <c r="BT505" s="22">
        <f>Target_AM[[#This Row],[PROPORSI]]*VLOOKUP(Target_AM[[#This Row],[NIPNAS]],Target_CC[],COLUMN(BF$2)+9,0)</f>
        <v>0</v>
      </c>
      <c r="BU505" s="22">
        <f>Target_AM[[#This Row],[PROPORSI]]*VLOOKUP(Target_AM[[#This Row],[NIPNAS]],Target_CC[],COLUMN(BG$2)+9,0)</f>
        <v>0</v>
      </c>
      <c r="BV505" s="22">
        <f>Target_AM[[#This Row],[PROPORSI]]*VLOOKUP(Target_AM[[#This Row],[NIPNAS]],Target_CC[],COLUMN(BH$2)+9,0)</f>
        <v>0</v>
      </c>
      <c r="BW505" s="22">
        <f>Target_AM[[#This Row],[PROPORSI]]*VLOOKUP(Target_AM[[#This Row],[NIPNAS]],Target_CC[],COLUMN(BI$2)+9,0)</f>
        <v>0</v>
      </c>
      <c r="BX505" s="22">
        <f>Target_AM[[#This Row],[PROPORSI]]*VLOOKUP(Target_AM[[#This Row],[NIPNAS]],Target_CC[],COLUMN(BJ$2)+9,0)</f>
        <v>0</v>
      </c>
      <c r="BY505" s="22">
        <f>Target_AM[[#This Row],[PROPORSI]]*VLOOKUP(Target_AM[[#This Row],[NIPNAS]],Target_CC[],COLUMN(BK$2)+9,0)</f>
        <v>0</v>
      </c>
      <c r="BZ505" s="22">
        <f>Target_AM[[#This Row],[PROPORSI]]*VLOOKUP(Target_AM[[#This Row],[NIPNAS]],Target_CC[],COLUMN(BL$2)+9,0)</f>
        <v>0</v>
      </c>
      <c r="CA505" s="22">
        <f>Target_AM[[#This Row],[PROPORSI]]*VLOOKUP(Target_AM[[#This Row],[NIPNAS]],Target_CC[],COLUMN(BM$2)+9,0)</f>
        <v>0</v>
      </c>
      <c r="CB505" s="22">
        <f>Target_AM[[#This Row],[PROPORSI]]*VLOOKUP(Target_AM[[#This Row],[NIPNAS]],Target_CC[],COLUMN(BN$2)+9,0)</f>
        <v>0</v>
      </c>
      <c r="CC505" s="22">
        <f>Target_AM[[#This Row],[PROPORSI]]*VLOOKUP(Target_AM[[#This Row],[NIPNAS]],Target_CC[],COLUMN(BO$2)+9,0)</f>
        <v>0</v>
      </c>
      <c r="CD505" s="22">
        <f>Target_AM[[#This Row],[PROPORSI]]*VLOOKUP(Target_AM[[#This Row],[NIPNAS]],Target_CC[],COLUMN(BP$2)+9,0)</f>
        <v>0</v>
      </c>
      <c r="CE505" s="22">
        <f>Target_AM[[#This Row],[PROPORSI]]*VLOOKUP(Target_AM[[#This Row],[NIPNAS]],Target_CC[],COLUMN(BQ$2)+9,0)</f>
        <v>0</v>
      </c>
      <c r="CF505" s="22">
        <f>Target_AM[[#This Row],[PROPORSI]]*VLOOKUP(Target_AM[[#This Row],[NIPNAS]],Target_CC[],COLUMN(BR$2)+9,0)</f>
        <v>0</v>
      </c>
      <c r="CG505" s="22">
        <f>Target_AM[[#This Row],[PROPORSI]]*VLOOKUP(Target_AM[[#This Row],[NIPNAS]],Target_CC[],COLUMN(BS$2)+9,0)</f>
        <v>0</v>
      </c>
      <c r="CH505" s="22">
        <f>Target_AM[[#This Row],[PROPORSI]]*VLOOKUP(Target_AM[[#This Row],[NIPNAS]],Target_CC[],COLUMN(BT$2)+9,0)</f>
        <v>0</v>
      </c>
      <c r="CI505" s="22">
        <f>Target_AM[[#This Row],[PROPORSI]]*VLOOKUP(Target_AM[[#This Row],[NIPNAS]],Target_CC[],COLUMN(BU$2)+9,0)</f>
        <v>0</v>
      </c>
      <c r="CJ505" s="22">
        <f>Target_AM[[#This Row],[PROPORSI]]*VLOOKUP(Target_AM[[#This Row],[NIPNAS]],Target_CC[],COLUMN(BV$2)+9,0)</f>
        <v>0</v>
      </c>
      <c r="CK505" s="22">
        <f>Target_AM[[#This Row],[PROPORSI]]*VLOOKUP(Target_AM[[#This Row],[NIPNAS]],Target_CC[],COLUMN(BW$2)+9,0)</f>
        <v>0</v>
      </c>
      <c r="CL505" s="22">
        <f>Target_AM[[#This Row],[PROPORSI]]*VLOOKUP(Target_AM[[#This Row],[NIPNAS]],Target_CC[],COLUMN(BX$2)+9,0)</f>
        <v>0</v>
      </c>
      <c r="CM505" s="22">
        <f>Target_AM[[#This Row],[PROPORSI]]*VLOOKUP(Target_AM[[#This Row],[NIPNAS]],Target_CC[],COLUMN(BY$2)+9,0)</f>
        <v>0</v>
      </c>
      <c r="CN505" s="22">
        <f>Target_AM[[#This Row],[PROPORSI]]*VLOOKUP(Target_AM[[#This Row],[NIPNAS]],Target_CC[],COLUMN(BZ$2)+9,0)</f>
        <v>0</v>
      </c>
      <c r="CO505" s="22">
        <f>Target_AM[[#This Row],[PROPORSI]]*VLOOKUP(Target_AM[[#This Row],[NIPNAS]],Target_CC[],COLUMN(CA$2)+9,0)</f>
        <v>0</v>
      </c>
      <c r="CP505" s="22">
        <f>Target_AM[[#This Row],[PROPORSI]]*VLOOKUP(Target_AM[[#This Row],[NIPNAS]],Target_CC[],COLUMN(CB$2)+9,0)</f>
        <v>0</v>
      </c>
      <c r="CQ505" s="22">
        <f>Target_AM[[#This Row],[PROPORSI]]*VLOOKUP(Target_AM[[#This Row],[NIPNAS]],Target_CC[],COLUMN(CC$2)+9,0)</f>
        <v>0</v>
      </c>
      <c r="CR505" s="22">
        <f>Target_AM[[#This Row],[PROPORSI]]*VLOOKUP(Target_AM[[#This Row],[NIPNAS]],Target_CC[],COLUMN(CD$2)+9,0)</f>
        <v>0</v>
      </c>
      <c r="CS505" s="22">
        <f>Target_AM[[#This Row],[PROPORSI]]*VLOOKUP(Target_AM[[#This Row],[NIPNAS]],Target_CC[],COLUMN(CE$2)+9,0)</f>
        <v>0</v>
      </c>
      <c r="CT505" s="22">
        <f>Target_AM[[#This Row],[PROPORSI]]*VLOOKUP(Target_AM[[#This Row],[NIPNAS]],Target_CC[],COLUMN(CF$2)+9,0)</f>
        <v>0</v>
      </c>
      <c r="CU505" s="22">
        <f>Target_AM[[#This Row],[PROPORSI]]*VLOOKUP(Target_AM[[#This Row],[NIPNAS]],Target_CC[],COLUMN(CG$2)+9,0)</f>
        <v>0</v>
      </c>
      <c r="CV505" s="22">
        <f>Target_AM[[#This Row],[PROPORSI]]*VLOOKUP(Target_AM[[#This Row],[NIPNAS]],Target_CC[],COLUMN(CH$2)+9,0)</f>
        <v>0</v>
      </c>
      <c r="CW505" s="22">
        <f>Target_AM[[#This Row],[PROPORSI]]*VLOOKUP(Target_AM[[#This Row],[NIPNAS]],Target_CC[],COLUMN(CI$2)+9,0)</f>
        <v>0</v>
      </c>
      <c r="CX505" s="22">
        <f>Target_AM[[#This Row],[PROPORSI]]*VLOOKUP(Target_AM[[#This Row],[NIPNAS]],Target_CC[],COLUMN(CJ$2)+9,0)</f>
        <v>0</v>
      </c>
      <c r="CY505" s="22">
        <f>Target_AM[[#This Row],[PROPORSI]]*VLOOKUP(Target_AM[[#This Row],[NIPNAS]],Target_CC[],COLUMN(CK$2)+9,0)</f>
        <v>0</v>
      </c>
      <c r="CZ505" s="22">
        <f>Target_AM[[#This Row],[PROPORSI]]*VLOOKUP(Target_AM[[#This Row],[NIPNAS]],Target_CC[],COLUMN(CL$2)+9,0)</f>
        <v>0</v>
      </c>
      <c r="DA505" s="22">
        <f>Target_AM[[#This Row],[PROPORSI]]*VLOOKUP(Target_AM[[#This Row],[NIPNAS]],Target_CC[],COLUMN(CM$2)+9,0)</f>
        <v>0</v>
      </c>
      <c r="DB505" s="22">
        <f>Target_AM[[#This Row],[PROPORSI]]*VLOOKUP(Target_AM[[#This Row],[NIPNAS]],Target_CC[],COLUMN(CN$2)+9,0)</f>
        <v>0</v>
      </c>
      <c r="DC505" s="22">
        <f>Target_AM[[#This Row],[PROPORSI]]*VLOOKUP(Target_AM[[#This Row],[NIPNAS]],Target_CC[],COLUMN(CO$2)+9,0)</f>
        <v>0</v>
      </c>
      <c r="DD505" s="22">
        <f>Target_AM[[#This Row],[PROPORSI]]*VLOOKUP(Target_AM[[#This Row],[NIPNAS]],Target_CC[],COLUMN(CP$2)+9,0)</f>
        <v>0</v>
      </c>
      <c r="DE505" s="22">
        <f>Target_AM[[#This Row],[PROPORSI]]*VLOOKUP(Target_AM[[#This Row],[NIPNAS]],Target_CC[],COLUMN(CQ$2)+9,0)</f>
        <v>0</v>
      </c>
      <c r="DF505" s="22">
        <f>Target_AM[[#This Row],[PROPORSI]]*VLOOKUP(Target_AM[[#This Row],[NIPNAS]],Target_CC[],COLUMN(CR$2)+9,0)</f>
        <v>0</v>
      </c>
      <c r="DG505" s="22">
        <f>Target_AM[[#This Row],[PROPORSI]]*VLOOKUP(Target_AM[[#This Row],[NIPNAS]],Target_CC[],COLUMN(CS$2)+9,0)</f>
        <v>0</v>
      </c>
      <c r="DH505" s="22">
        <f>Target_AM[[#This Row],[PROPORSI]]*VLOOKUP(Target_AM[[#This Row],[NIPNAS]],Target_CC[],COLUMN(CT$2)+9,0)</f>
        <v>0</v>
      </c>
      <c r="DI505" s="22">
        <f>Target_AM[[#This Row],[PROPORSI]]*VLOOKUP(Target_AM[[#This Row],[NIPNAS]],Target_CC[],COLUMN(CU$2)+9,0)</f>
        <v>0</v>
      </c>
      <c r="DJ505" s="22">
        <f>Target_AM[[#This Row],[PROPORSI]]*VLOOKUP(Target_AM[[#This Row],[NIPNAS]],Target_CC[],COLUMN(CV$2)+9,0)</f>
        <v>0</v>
      </c>
      <c r="DK505" s="22">
        <f>Target_AM[[#This Row],[PROPORSI]]*VLOOKUP(Target_AM[[#This Row],[NIPNAS]],Target_CC[],COLUMN(CW$2)+9,0)</f>
        <v>0</v>
      </c>
      <c r="DL505" s="22">
        <f>Target_AM[[#This Row],[PROPORSI]]*VLOOKUP(Target_AM[[#This Row],[NIPNAS]],Target_CC[],COLUMN(CX$2)+9,0)</f>
        <v>0</v>
      </c>
      <c r="DM505" s="22">
        <f>Target_AM[[#This Row],[PROPORSI]]*VLOOKUP(Target_AM[[#This Row],[NIPNAS]],Target_CC[],COLUMN(CY$2)+9,0)</f>
        <v>0</v>
      </c>
      <c r="DN505" s="22">
        <f>Target_AM[[#This Row],[PROPORSI]]*VLOOKUP(Target_AM[[#This Row],[NIPNAS]],Target_CC[],COLUMN(CZ$2)+9,0)</f>
        <v>0</v>
      </c>
      <c r="DO505" s="22">
        <f>Target_AM[[#This Row],[PROPORSI]]*VLOOKUP(Target_AM[[#This Row],[NIPNAS]],Target_CC[],COLUMN(DA$2)+9,0)</f>
        <v>0</v>
      </c>
      <c r="DP505" s="22">
        <f>Target_AM[[#This Row],[PROPORSI]]*VLOOKUP(Target_AM[[#This Row],[NIPNAS]],Target_CC[],COLUMN(DB$2)+9,0)</f>
        <v>0</v>
      </c>
      <c r="DQ505" s="22">
        <f>Target_AM[[#This Row],[PROPORSI]]*VLOOKUP(Target_AM[[#This Row],[NIPNAS]],Target_CC[],COLUMN(DC$2)+9,0)</f>
        <v>0</v>
      </c>
      <c r="DR505" s="22">
        <f>Target_AM[[#This Row],[PROPORSI]]*VLOOKUP(Target_AM[[#This Row],[NIPNAS]],Target_CC[],COLUMN(DD$2)+9,0)</f>
        <v>0</v>
      </c>
      <c r="DS505" s="22">
        <f>Target_AM[[#This Row],[PROPORSI]]*VLOOKUP(Target_AM[[#This Row],[NIPNAS]],Target_CC[],COLUMN(DE$2)+9,0)</f>
        <v>0</v>
      </c>
      <c r="DT505" s="22">
        <f>Target_AM[[#This Row],[PROPORSI]]*VLOOKUP(Target_AM[[#This Row],[NIPNAS]],Target_CC[],COLUMN(DF$2)+9,0)</f>
        <v>0</v>
      </c>
      <c r="DU505" s="22">
        <f>Target_AM[[#This Row],[PROPORSI]]*VLOOKUP(Target_AM[[#This Row],[NIPNAS]],Target_CC[],COLUMN(DG$2)+9,0)</f>
        <v>0</v>
      </c>
      <c r="DV505" s="22">
        <f>Target_AM[[#This Row],[PROPORSI]]*VLOOKUP(Target_AM[[#This Row],[NIPNAS]],Target_CC[],COLUMN(DH$2)+9,0)</f>
        <v>0</v>
      </c>
      <c r="DW505" s="22">
        <f>Target_AM[[#This Row],[PROPORSI]]*VLOOKUP(Target_AM[[#This Row],[NIPNAS]],Target_CC[],COLUMN(DI$2)+9,0)</f>
        <v>0</v>
      </c>
      <c r="DX505" s="22">
        <f>Target_AM[[#This Row],[PROPORSI]]*VLOOKUP(Target_AM[[#This Row],[NIPNAS]],Target_CC[],COLUMN(DJ$2)+9,0)</f>
        <v>0</v>
      </c>
      <c r="DY505" s="22">
        <f>Target_AM[[#This Row],[PROPORSI]]*VLOOKUP(Target_AM[[#This Row],[NIPNAS]],Target_CC[],COLUMN(DK$2)+9,0)</f>
        <v>0</v>
      </c>
      <c r="DZ505" s="22">
        <f>Target_AM[[#This Row],[PROPORSI]]*VLOOKUP(Target_AM[[#This Row],[NIPNAS]],Target_CC[],COLUMN(DL$2)+9,0)</f>
        <v>0</v>
      </c>
      <c r="EA505" s="22">
        <f>Target_AM[[#This Row],[PROPORSI]]*VLOOKUP(Target_AM[[#This Row],[NIPNAS]],Target_CC[],COLUMN(DM$2)+9,0)</f>
        <v>0</v>
      </c>
    </row>
    <row r="506" spans="2:131" x14ac:dyDescent="0.3">
      <c r="B506">
        <v>401431</v>
      </c>
      <c r="C506" t="s">
        <v>983</v>
      </c>
      <c r="D506">
        <v>1</v>
      </c>
      <c r="E506" s="8">
        <v>45658</v>
      </c>
      <c r="F506">
        <v>19079364</v>
      </c>
      <c r="G506" t="s">
        <v>550</v>
      </c>
      <c r="J506" t="s">
        <v>300</v>
      </c>
      <c r="K506" t="s">
        <v>25</v>
      </c>
      <c r="L506" t="s">
        <v>159</v>
      </c>
      <c r="M506" t="s">
        <v>29</v>
      </c>
      <c r="N506" s="23">
        <f>Target_AM[[#This Row],[PROPORSI]]*VLOOKUP(Target_AM[[#This Row],[NIPNAS]],Target_CC[],9,0)</f>
        <v>0</v>
      </c>
      <c r="O506" s="22">
        <f>Target_AM[[#This Row],[PROPORSI]]*VLOOKUP(Target_AM[[#This Row],[NIPNAS]],Target_CC[],COLUMN(A$2)+9,0)</f>
        <v>1095146.8610905583</v>
      </c>
      <c r="P506" s="22">
        <f>Target_AM[[#This Row],[PROPORSI]]*VLOOKUP(Target_AM[[#This Row],[NIPNAS]],Target_CC[],COLUMN(B$2)+9,0)</f>
        <v>1114273.9560236677</v>
      </c>
      <c r="Q506" s="22">
        <f>Target_AM[[#This Row],[PROPORSI]]*VLOOKUP(Target_AM[[#This Row],[NIPNAS]],Target_CC[],COLUMN(C$2)+9,0)</f>
        <v>1191297.594264006</v>
      </c>
      <c r="R506" s="22">
        <f>Target_AM[[#This Row],[PROPORSI]]*VLOOKUP(Target_AM[[#This Row],[NIPNAS]],Target_CC[],COLUMN(D$2)+9,0)</f>
        <v>1119403.9375235655</v>
      </c>
      <c r="S506" s="22">
        <f>Target_AM[[#This Row],[PROPORSI]]*VLOOKUP(Target_AM[[#This Row],[NIPNAS]],Target_CC[],COLUMN(E$2)+9,0)</f>
        <v>1176141.5066527859</v>
      </c>
      <c r="T506" s="22">
        <f>Target_AM[[#This Row],[PROPORSI]]*VLOOKUP(Target_AM[[#This Row],[NIPNAS]],Target_CC[],COLUMN(F$2)+9,0)</f>
        <v>1160451.6456727486</v>
      </c>
      <c r="U506" s="22">
        <f>Target_AM[[#This Row],[PROPORSI]]*VLOOKUP(Target_AM[[#This Row],[NIPNAS]],Target_CC[],COLUMN(G$2)+9,0)</f>
        <v>1215963.9701850009</v>
      </c>
      <c r="V506" s="22">
        <f>Target_AM[[#This Row],[PROPORSI]]*VLOOKUP(Target_AM[[#This Row],[NIPNAS]],Target_CC[],COLUMN(H$2)+9,0)</f>
        <v>1228083.3574518347</v>
      </c>
      <c r="W506" s="22">
        <f>Target_AM[[#This Row],[PROPORSI]]*VLOOKUP(Target_AM[[#This Row],[NIPNAS]],Target_CC[],COLUMN(I$2)+9,0)</f>
        <v>1212363.9217466009</v>
      </c>
      <c r="X506" s="22">
        <f>Target_AM[[#This Row],[PROPORSI]]*VLOOKUP(Target_AM[[#This Row],[NIPNAS]],Target_CC[],COLUMN(J$2)+9,0)</f>
        <v>1236754.7815736975</v>
      </c>
      <c r="Y506" s="22">
        <f>Target_AM[[#This Row],[PROPORSI]]*VLOOKUP(Target_AM[[#This Row],[NIPNAS]],Target_CC[],COLUMN(K$2)+9,0)</f>
        <v>1227731.0639608346</v>
      </c>
      <c r="Z506" s="22">
        <f>Target_AM[[#This Row],[PROPORSI]]*VLOOKUP(Target_AM[[#This Row],[NIPNAS]],Target_CC[],COLUMN(L$2)+9,0)</f>
        <v>1158387.4038546982</v>
      </c>
      <c r="AA506" s="22">
        <f>Target_AM[[#This Row],[PROPORSI]]*VLOOKUP(Target_AM[[#This Row],[NIPNAS]],Target_CC[],COLUMN(M$2)+9,0)</f>
        <v>14136000</v>
      </c>
      <c r="AB506" s="22">
        <f>Target_AM[[#This Row],[PROPORSI]]*VLOOKUP(Target_AM[[#This Row],[NIPNAS]],Target_CC[],COLUMN(N$2)+9,0)</f>
        <v>1947816.5897825875</v>
      </c>
      <c r="AC506" s="22">
        <f>Target_AM[[#This Row],[PROPORSI]]*VLOOKUP(Target_AM[[#This Row],[NIPNAS]],Target_CC[],COLUMN(O$2)+9,0)</f>
        <v>1981835.8379297776</v>
      </c>
      <c r="AD506" s="22">
        <f>Target_AM[[#This Row],[PROPORSI]]*VLOOKUP(Target_AM[[#This Row],[NIPNAS]],Target_CC[],COLUMN(P$2)+9,0)</f>
        <v>2118829.2638348155</v>
      </c>
      <c r="AE506" s="22">
        <f>Target_AM[[#This Row],[PROPORSI]]*VLOOKUP(Target_AM[[#This Row],[NIPNAS]],Target_CC[],COLUMN(Q$2)+9,0)</f>
        <v>1990959.9686064876</v>
      </c>
      <c r="AF506" s="22">
        <f>Target_AM[[#This Row],[PROPORSI]]*VLOOKUP(Target_AM[[#This Row],[NIPNAS]],Target_CC[],COLUMN(R$2)+9,0)</f>
        <v>2091872.807185763</v>
      </c>
      <c r="AG506" s="22">
        <f>Target_AM[[#This Row],[PROPORSI]]*VLOOKUP(Target_AM[[#This Row],[NIPNAS]],Target_CC[],COLUMN(S$2)+9,0)</f>
        <v>2063966.9868852182</v>
      </c>
      <c r="AH506" s="22">
        <f>Target_AM[[#This Row],[PROPORSI]]*VLOOKUP(Target_AM[[#This Row],[NIPNAS]],Target_CC[],COLUMN(T$2)+9,0)</f>
        <v>2162700.618386189</v>
      </c>
      <c r="AI506" s="22">
        <f>Target_AM[[#This Row],[PROPORSI]]*VLOOKUP(Target_AM[[#This Row],[NIPNAS]],Target_CC[],COLUMN(U$2)+9,0)</f>
        <v>2184256.0320161297</v>
      </c>
      <c r="AJ506" s="22">
        <f>Target_AM[[#This Row],[PROPORSI]]*VLOOKUP(Target_AM[[#This Row],[NIPNAS]],Target_CC[],COLUMN(V$2)+9,0)</f>
        <v>2156297.6104230797</v>
      </c>
      <c r="AK506" s="22">
        <f>Target_AM[[#This Row],[PROPORSI]]*VLOOKUP(Target_AM[[#This Row],[NIPNAS]],Target_CC[],COLUMN(W$2)+9,0)</f>
        <v>2199678.9349725298</v>
      </c>
      <c r="AL506" s="22">
        <f>Target_AM[[#This Row],[PROPORSI]]*VLOOKUP(Target_AM[[#This Row],[NIPNAS]],Target_CC[],COLUMN(X$2)+9,0)</f>
        <v>2183629.4465501774</v>
      </c>
      <c r="AM506" s="22">
        <f>Target_AM[[#This Row],[PROPORSI]]*VLOOKUP(Target_AM[[#This Row],[NIPNAS]],Target_CC[],COLUMN(Y$2)+9,0)</f>
        <v>2060295.5482851772</v>
      </c>
      <c r="AN506" s="22">
        <f>Target_AM[[#This Row],[PROPORSI]]*VLOOKUP(Target_AM[[#This Row],[NIPNAS]],Target_CC[],COLUMN(Z$2)+9,0)</f>
        <v>25142139.644857936</v>
      </c>
      <c r="AO506" s="22">
        <f>Target_AM[[#This Row],[PROPORSI]]*VLOOKUP(Target_AM[[#This Row],[NIPNAS]],Target_CC[],COLUMN(AA$2)+9,0)</f>
        <v>3042963.4508731458</v>
      </c>
      <c r="AP506" s="22">
        <f>Target_AM[[#This Row],[PROPORSI]]*VLOOKUP(Target_AM[[#This Row],[NIPNAS]],Target_CC[],COLUMN(AB$2)+9,0)</f>
        <v>3096109.7939534453</v>
      </c>
      <c r="AQ506" s="22">
        <f>Target_AM[[#This Row],[PROPORSI]]*VLOOKUP(Target_AM[[#This Row],[NIPNAS]],Target_CC[],COLUMN(AC$2)+9,0)</f>
        <v>3310126.8580988217</v>
      </c>
      <c r="AR506" s="22">
        <f>Target_AM[[#This Row],[PROPORSI]]*VLOOKUP(Target_AM[[#This Row],[NIPNAS]],Target_CC[],COLUMN(AD$2)+9,0)</f>
        <v>3110363.9061300531</v>
      </c>
      <c r="AS506" s="22">
        <f>Target_AM[[#This Row],[PROPORSI]]*VLOOKUP(Target_AM[[#This Row],[NIPNAS]],Target_CC[],COLUMN(AE$2)+9,0)</f>
        <v>3268014.313838549</v>
      </c>
      <c r="AT506" s="22">
        <f>Target_AM[[#This Row],[PROPORSI]]*VLOOKUP(Target_AM[[#This Row],[NIPNAS]],Target_CC[],COLUMN(AF$2)+9,0)</f>
        <v>3224418.6325579667</v>
      </c>
      <c r="AU506" s="22">
        <f>Target_AM[[#This Row],[PROPORSI]]*VLOOKUP(Target_AM[[#This Row],[NIPNAS]],Target_CC[],COLUMN(AG$2)+9,0)</f>
        <v>3378664.5885711899</v>
      </c>
      <c r="AV506" s="22">
        <f>Target_AM[[#This Row],[PROPORSI]]*VLOOKUP(Target_AM[[#This Row],[NIPNAS]],Target_CC[],COLUMN(AH$2)+9,0)</f>
        <v>3412339.3894679644</v>
      </c>
      <c r="AW506" s="22">
        <f>Target_AM[[#This Row],[PROPORSI]]*VLOOKUP(Target_AM[[#This Row],[NIPNAS]],Target_CC[],COLUMN(AI$2)+9,0)</f>
        <v>3368661.5321696806</v>
      </c>
      <c r="AX506" s="22">
        <f>Target_AM[[#This Row],[PROPORSI]]*VLOOKUP(Target_AM[[#This Row],[NIPNAS]],Target_CC[],COLUMN(AJ$2)+9,0)</f>
        <v>3436433.7165462272</v>
      </c>
      <c r="AY506" s="22">
        <f>Target_AM[[#This Row],[PROPORSI]]*VLOOKUP(Target_AM[[#This Row],[NIPNAS]],Target_CC[],COLUMN(AK$2)+9,0)</f>
        <v>3411360.5105110118</v>
      </c>
      <c r="AZ506" s="22">
        <f>Target_AM[[#This Row],[PROPORSI]]*VLOOKUP(Target_AM[[#This Row],[NIPNAS]],Target_CC[],COLUMN(AL$2)+9,0)</f>
        <v>3218682.9521398754</v>
      </c>
      <c r="BA506" s="22">
        <f>Target_AM[[#This Row],[PROPORSI]]*VLOOKUP(Target_AM[[#This Row],[NIPNAS]],Target_CC[],COLUMN(AM$2)+9,0)</f>
        <v>39278139.644857936</v>
      </c>
      <c r="BB506" s="22">
        <f>Target_AM[[#This Row],[PROPORSI]]*VLOOKUP(Target_AM[[#This Row],[NIPNAS]],Target_CC[],COLUMN(AN$2)+9,0)</f>
        <v>4941582.2328302255</v>
      </c>
      <c r="BC506" s="22">
        <f>Target_AM[[#This Row],[PROPORSI]]*VLOOKUP(Target_AM[[#This Row],[NIPNAS]],Target_CC[],COLUMN(AO$2)+9,0)</f>
        <v>5142088.3207596643</v>
      </c>
      <c r="BD506" s="22">
        <f>Target_AM[[#This Row],[PROPORSI]]*VLOOKUP(Target_AM[[#This Row],[NIPNAS]],Target_CC[],COLUMN(AP$2)+9,0)</f>
        <v>5200167.6767443335</v>
      </c>
      <c r="BE506" s="22">
        <f>Target_AM[[#This Row],[PROPORSI]]*VLOOKUP(Target_AM[[#This Row],[NIPNAS]],Target_CC[],COLUMN(AQ$2)+9,0)</f>
        <v>5041400.8835760169</v>
      </c>
      <c r="BF506" s="22">
        <f>Target_AM[[#This Row],[PROPORSI]]*VLOOKUP(Target_AM[[#This Row],[NIPNAS]],Target_CC[],COLUMN(AR$2)+9,0)</f>
        <v>5300908.0587014994</v>
      </c>
      <c r="BG506" s="22">
        <f>Target_AM[[#This Row],[PROPORSI]]*VLOOKUP(Target_AM[[#This Row],[NIPNAS]],Target_CC[],COLUMN(AS$2)+9,0)</f>
        <v>5267931.7796293944</v>
      </c>
      <c r="BH506" s="22">
        <f>Target_AM[[#This Row],[PROPORSI]]*VLOOKUP(Target_AM[[#This Row],[NIPNAS]],Target_CC[],COLUMN(AT$2)+9,0)</f>
        <v>5440025.0052966522</v>
      </c>
      <c r="BI506" s="22">
        <f>Target_AM[[#This Row],[PROPORSI]]*VLOOKUP(Target_AM[[#This Row],[NIPNAS]],Target_CC[],COLUMN(AU$2)+9,0)</f>
        <v>5516503.1293899361</v>
      </c>
      <c r="BJ506" s="22">
        <f>Target_AM[[#This Row],[PROPORSI]]*VLOOKUP(Target_AM[[#This Row],[NIPNAS]],Target_CC[],COLUMN(AV$2)+9,0)</f>
        <v>5430748.8535660813</v>
      </c>
      <c r="BK506" s="22">
        <f>Target_AM[[#This Row],[PROPORSI]]*VLOOKUP(Target_AM[[#This Row],[NIPNAS]],Target_CC[],COLUMN(AW$2)+9,0)</f>
        <v>5523072.6990475263</v>
      </c>
      <c r="BL506" s="22">
        <f>Target_AM[[#This Row],[PROPORSI]]*VLOOKUP(Target_AM[[#This Row],[NIPNAS]],Target_CC[],COLUMN(AX$2)+9,0)</f>
        <v>5624891.6984470263</v>
      </c>
      <c r="BM506" s="22">
        <f>Target_AM[[#This Row],[PROPORSI]]*VLOOKUP(Target_AM[[#This Row],[NIPNAS]],Target_CC[],COLUMN(AY$2)+9,0)</f>
        <v>5484201.4723760169</v>
      </c>
      <c r="BN506" s="22">
        <f>Target_AM[[#This Row],[PROPORSI]]*VLOOKUP(Target_AM[[#This Row],[NIPNAS]],Target_CC[],COLUMN(AZ$2)+9,0)</f>
        <v>63913521.810364373</v>
      </c>
      <c r="BO506" s="22">
        <f>Target_AM[[#This Row],[PROPORSI]]*VLOOKUP(Target_AM[[#This Row],[NIPNAS]],Target_CC[],COLUMN(BA$2)+9,0)</f>
        <v>589000</v>
      </c>
      <c r="BP506" s="22">
        <f>Target_AM[[#This Row],[PROPORSI]]*VLOOKUP(Target_AM[[#This Row],[NIPNAS]],Target_CC[],COLUMN(BB$2)+9,0)</f>
        <v>589000</v>
      </c>
      <c r="BQ506" s="22">
        <f>Target_AM[[#This Row],[PROPORSI]]*VLOOKUP(Target_AM[[#This Row],[NIPNAS]],Target_CC[],COLUMN(BC$2)+9,0)</f>
        <v>589000</v>
      </c>
      <c r="BR506" s="22">
        <f>Target_AM[[#This Row],[PROPORSI]]*VLOOKUP(Target_AM[[#This Row],[NIPNAS]],Target_CC[],COLUMN(BD$2)+9,0)</f>
        <v>589000</v>
      </c>
      <c r="BS506" s="22">
        <f>Target_AM[[#This Row],[PROPORSI]]*VLOOKUP(Target_AM[[#This Row],[NIPNAS]],Target_CC[],COLUMN(BE$2)+9,0)</f>
        <v>589000</v>
      </c>
      <c r="BT506" s="22">
        <f>Target_AM[[#This Row],[PROPORSI]]*VLOOKUP(Target_AM[[#This Row],[NIPNAS]],Target_CC[],COLUMN(BF$2)+9,0)</f>
        <v>589000</v>
      </c>
      <c r="BU506" s="22">
        <f>Target_AM[[#This Row],[PROPORSI]]*VLOOKUP(Target_AM[[#This Row],[NIPNAS]],Target_CC[],COLUMN(BG$2)+9,0)</f>
        <v>589000</v>
      </c>
      <c r="BV506" s="22">
        <f>Target_AM[[#This Row],[PROPORSI]]*VLOOKUP(Target_AM[[#This Row],[NIPNAS]],Target_CC[],COLUMN(BH$2)+9,0)</f>
        <v>589000</v>
      </c>
      <c r="BW506" s="22">
        <f>Target_AM[[#This Row],[PROPORSI]]*VLOOKUP(Target_AM[[#This Row],[NIPNAS]],Target_CC[],COLUMN(BI$2)+9,0)</f>
        <v>589000</v>
      </c>
      <c r="BX506" s="22">
        <f>Target_AM[[#This Row],[PROPORSI]]*VLOOKUP(Target_AM[[#This Row],[NIPNAS]],Target_CC[],COLUMN(BJ$2)+9,0)</f>
        <v>589000</v>
      </c>
      <c r="BY506" s="22">
        <f>Target_AM[[#This Row],[PROPORSI]]*VLOOKUP(Target_AM[[#This Row],[NIPNAS]],Target_CC[],COLUMN(BK$2)+9,0)</f>
        <v>589000</v>
      </c>
      <c r="BZ506" s="22">
        <f>Target_AM[[#This Row],[PROPORSI]]*VLOOKUP(Target_AM[[#This Row],[NIPNAS]],Target_CC[],COLUMN(BL$2)+9,0)</f>
        <v>589000</v>
      </c>
      <c r="CA506" s="22">
        <f>Target_AM[[#This Row],[PROPORSI]]*VLOOKUP(Target_AM[[#This Row],[NIPNAS]],Target_CC[],COLUMN(BM$2)+9,0)</f>
        <v>7068000</v>
      </c>
      <c r="CB506" s="22">
        <f>Target_AM[[#This Row],[PROPORSI]]*VLOOKUP(Target_AM[[#This Row],[NIPNAS]],Target_CC[],COLUMN(BN$2)+9,0)</f>
        <v>0</v>
      </c>
      <c r="CC506" s="22">
        <f>Target_AM[[#This Row],[PROPORSI]]*VLOOKUP(Target_AM[[#This Row],[NIPNAS]],Target_CC[],COLUMN(BO$2)+9,0)</f>
        <v>0</v>
      </c>
      <c r="CD506" s="22">
        <f>Target_AM[[#This Row],[PROPORSI]]*VLOOKUP(Target_AM[[#This Row],[NIPNAS]],Target_CC[],COLUMN(BP$2)+9,0)</f>
        <v>0</v>
      </c>
      <c r="CE506" s="22">
        <f>Target_AM[[#This Row],[PROPORSI]]*VLOOKUP(Target_AM[[#This Row],[NIPNAS]],Target_CC[],COLUMN(BQ$2)+9,0)</f>
        <v>0</v>
      </c>
      <c r="CF506" s="22">
        <f>Target_AM[[#This Row],[PROPORSI]]*VLOOKUP(Target_AM[[#This Row],[NIPNAS]],Target_CC[],COLUMN(BR$2)+9,0)</f>
        <v>0</v>
      </c>
      <c r="CG506" s="22">
        <f>Target_AM[[#This Row],[PROPORSI]]*VLOOKUP(Target_AM[[#This Row],[NIPNAS]],Target_CC[],COLUMN(BS$2)+9,0)</f>
        <v>0</v>
      </c>
      <c r="CH506" s="22">
        <f>Target_AM[[#This Row],[PROPORSI]]*VLOOKUP(Target_AM[[#This Row],[NIPNAS]],Target_CC[],COLUMN(BT$2)+9,0)</f>
        <v>0</v>
      </c>
      <c r="CI506" s="22">
        <f>Target_AM[[#This Row],[PROPORSI]]*VLOOKUP(Target_AM[[#This Row],[NIPNAS]],Target_CC[],COLUMN(BU$2)+9,0)</f>
        <v>0</v>
      </c>
      <c r="CJ506" s="22">
        <f>Target_AM[[#This Row],[PROPORSI]]*VLOOKUP(Target_AM[[#This Row],[NIPNAS]],Target_CC[],COLUMN(BV$2)+9,0)</f>
        <v>0</v>
      </c>
      <c r="CK506" s="22">
        <f>Target_AM[[#This Row],[PROPORSI]]*VLOOKUP(Target_AM[[#This Row],[NIPNAS]],Target_CC[],COLUMN(BW$2)+9,0)</f>
        <v>0</v>
      </c>
      <c r="CL506" s="22">
        <f>Target_AM[[#This Row],[PROPORSI]]*VLOOKUP(Target_AM[[#This Row],[NIPNAS]],Target_CC[],COLUMN(BX$2)+9,0)</f>
        <v>0</v>
      </c>
      <c r="CM506" s="22">
        <f>Target_AM[[#This Row],[PROPORSI]]*VLOOKUP(Target_AM[[#This Row],[NIPNAS]],Target_CC[],COLUMN(BY$2)+9,0)</f>
        <v>0</v>
      </c>
      <c r="CN506" s="22">
        <f>Target_AM[[#This Row],[PROPORSI]]*VLOOKUP(Target_AM[[#This Row],[NIPNAS]],Target_CC[],COLUMN(BZ$2)+9,0)</f>
        <v>0</v>
      </c>
      <c r="CO506" s="22">
        <f>Target_AM[[#This Row],[PROPORSI]]*VLOOKUP(Target_AM[[#This Row],[NIPNAS]],Target_CC[],COLUMN(CA$2)+9,0)</f>
        <v>589000</v>
      </c>
      <c r="CP506" s="22">
        <f>Target_AM[[#This Row],[PROPORSI]]*VLOOKUP(Target_AM[[#This Row],[NIPNAS]],Target_CC[],COLUMN(CB$2)+9,0)</f>
        <v>589000</v>
      </c>
      <c r="CQ506" s="22">
        <f>Target_AM[[#This Row],[PROPORSI]]*VLOOKUP(Target_AM[[#This Row],[NIPNAS]],Target_CC[],COLUMN(CC$2)+9,0)</f>
        <v>589000</v>
      </c>
      <c r="CR506" s="22">
        <f>Target_AM[[#This Row],[PROPORSI]]*VLOOKUP(Target_AM[[#This Row],[NIPNAS]],Target_CC[],COLUMN(CD$2)+9,0)</f>
        <v>589000</v>
      </c>
      <c r="CS506" s="22">
        <f>Target_AM[[#This Row],[PROPORSI]]*VLOOKUP(Target_AM[[#This Row],[NIPNAS]],Target_CC[],COLUMN(CE$2)+9,0)</f>
        <v>589000</v>
      </c>
      <c r="CT506" s="22">
        <f>Target_AM[[#This Row],[PROPORSI]]*VLOOKUP(Target_AM[[#This Row],[NIPNAS]],Target_CC[],COLUMN(CF$2)+9,0)</f>
        <v>589000</v>
      </c>
      <c r="CU506" s="22">
        <f>Target_AM[[#This Row],[PROPORSI]]*VLOOKUP(Target_AM[[#This Row],[NIPNAS]],Target_CC[],COLUMN(CG$2)+9,0)</f>
        <v>589000</v>
      </c>
      <c r="CV506" s="22">
        <f>Target_AM[[#This Row],[PROPORSI]]*VLOOKUP(Target_AM[[#This Row],[NIPNAS]],Target_CC[],COLUMN(CH$2)+9,0)</f>
        <v>589000</v>
      </c>
      <c r="CW506" s="22">
        <f>Target_AM[[#This Row],[PROPORSI]]*VLOOKUP(Target_AM[[#This Row],[NIPNAS]],Target_CC[],COLUMN(CI$2)+9,0)</f>
        <v>589000</v>
      </c>
      <c r="CX506" s="22">
        <f>Target_AM[[#This Row],[PROPORSI]]*VLOOKUP(Target_AM[[#This Row],[NIPNAS]],Target_CC[],COLUMN(CJ$2)+9,0)</f>
        <v>589000</v>
      </c>
      <c r="CY506" s="22">
        <f>Target_AM[[#This Row],[PROPORSI]]*VLOOKUP(Target_AM[[#This Row],[NIPNAS]],Target_CC[],COLUMN(CK$2)+9,0)</f>
        <v>589000</v>
      </c>
      <c r="CZ506" s="22">
        <f>Target_AM[[#This Row],[PROPORSI]]*VLOOKUP(Target_AM[[#This Row],[NIPNAS]],Target_CC[],COLUMN(CL$2)+9,0)</f>
        <v>589000</v>
      </c>
      <c r="DA506" s="22">
        <f>Target_AM[[#This Row],[PROPORSI]]*VLOOKUP(Target_AM[[#This Row],[NIPNAS]],Target_CC[],COLUMN(CM$2)+9,0)</f>
        <v>7068000</v>
      </c>
      <c r="DB506" s="22">
        <f>Target_AM[[#This Row],[PROPORSI]]*VLOOKUP(Target_AM[[#This Row],[NIPNAS]],Target_CC[],COLUMN(CN$2)+9,0)</f>
        <v>0</v>
      </c>
      <c r="DC506" s="22">
        <f>Target_AM[[#This Row],[PROPORSI]]*VLOOKUP(Target_AM[[#This Row],[NIPNAS]],Target_CC[],COLUMN(CO$2)+9,0)</f>
        <v>0</v>
      </c>
      <c r="DD506" s="22">
        <f>Target_AM[[#This Row],[PROPORSI]]*VLOOKUP(Target_AM[[#This Row],[NIPNAS]],Target_CC[],COLUMN(CP$2)+9,0)</f>
        <v>0</v>
      </c>
      <c r="DE506" s="22">
        <f>Target_AM[[#This Row],[PROPORSI]]*VLOOKUP(Target_AM[[#This Row],[NIPNAS]],Target_CC[],COLUMN(CQ$2)+9,0)</f>
        <v>0</v>
      </c>
      <c r="DF506" s="22">
        <f>Target_AM[[#This Row],[PROPORSI]]*VLOOKUP(Target_AM[[#This Row],[NIPNAS]],Target_CC[],COLUMN(CR$2)+9,0)</f>
        <v>0</v>
      </c>
      <c r="DG506" s="22">
        <f>Target_AM[[#This Row],[PROPORSI]]*VLOOKUP(Target_AM[[#This Row],[NIPNAS]],Target_CC[],COLUMN(CS$2)+9,0)</f>
        <v>0</v>
      </c>
      <c r="DH506" s="22">
        <f>Target_AM[[#This Row],[PROPORSI]]*VLOOKUP(Target_AM[[#This Row],[NIPNAS]],Target_CC[],COLUMN(CT$2)+9,0)</f>
        <v>0</v>
      </c>
      <c r="DI506" s="22">
        <f>Target_AM[[#This Row],[PROPORSI]]*VLOOKUP(Target_AM[[#This Row],[NIPNAS]],Target_CC[],COLUMN(CU$2)+9,0)</f>
        <v>0</v>
      </c>
      <c r="DJ506" s="22">
        <f>Target_AM[[#This Row],[PROPORSI]]*VLOOKUP(Target_AM[[#This Row],[NIPNAS]],Target_CC[],COLUMN(CV$2)+9,0)</f>
        <v>0</v>
      </c>
      <c r="DK506" s="22">
        <f>Target_AM[[#This Row],[PROPORSI]]*VLOOKUP(Target_AM[[#This Row],[NIPNAS]],Target_CC[],COLUMN(CW$2)+9,0)</f>
        <v>0</v>
      </c>
      <c r="DL506" s="22">
        <f>Target_AM[[#This Row],[PROPORSI]]*VLOOKUP(Target_AM[[#This Row],[NIPNAS]],Target_CC[],COLUMN(CX$2)+9,0)</f>
        <v>0</v>
      </c>
      <c r="DM506" s="22">
        <f>Target_AM[[#This Row],[PROPORSI]]*VLOOKUP(Target_AM[[#This Row],[NIPNAS]],Target_CC[],COLUMN(CY$2)+9,0)</f>
        <v>0</v>
      </c>
      <c r="DN506" s="22">
        <f>Target_AM[[#This Row],[PROPORSI]]*VLOOKUP(Target_AM[[#This Row],[NIPNAS]],Target_CC[],COLUMN(CZ$2)+9,0)</f>
        <v>0</v>
      </c>
      <c r="DO506" s="22">
        <f>Target_AM[[#This Row],[PROPORSI]]*VLOOKUP(Target_AM[[#This Row],[NIPNAS]],Target_CC[],COLUMN(DA$2)+9,0)</f>
        <v>0</v>
      </c>
      <c r="DP506" s="22">
        <f>Target_AM[[#This Row],[PROPORSI]]*VLOOKUP(Target_AM[[#This Row],[NIPNAS]],Target_CC[],COLUMN(DB$2)+9,0)</f>
        <v>0</v>
      </c>
      <c r="DQ506" s="22">
        <f>Target_AM[[#This Row],[PROPORSI]]*VLOOKUP(Target_AM[[#This Row],[NIPNAS]],Target_CC[],COLUMN(DC$2)+9,0)</f>
        <v>0</v>
      </c>
      <c r="DR506" s="22">
        <f>Target_AM[[#This Row],[PROPORSI]]*VLOOKUP(Target_AM[[#This Row],[NIPNAS]],Target_CC[],COLUMN(DD$2)+9,0)</f>
        <v>0</v>
      </c>
      <c r="DS506" s="22">
        <f>Target_AM[[#This Row],[PROPORSI]]*VLOOKUP(Target_AM[[#This Row],[NIPNAS]],Target_CC[],COLUMN(DE$2)+9,0)</f>
        <v>0</v>
      </c>
      <c r="DT506" s="22">
        <f>Target_AM[[#This Row],[PROPORSI]]*VLOOKUP(Target_AM[[#This Row],[NIPNAS]],Target_CC[],COLUMN(DF$2)+9,0)</f>
        <v>0</v>
      </c>
      <c r="DU506" s="22">
        <f>Target_AM[[#This Row],[PROPORSI]]*VLOOKUP(Target_AM[[#This Row],[NIPNAS]],Target_CC[],COLUMN(DG$2)+9,0)</f>
        <v>0</v>
      </c>
      <c r="DV506" s="22">
        <f>Target_AM[[#This Row],[PROPORSI]]*VLOOKUP(Target_AM[[#This Row],[NIPNAS]],Target_CC[],COLUMN(DH$2)+9,0)</f>
        <v>0</v>
      </c>
      <c r="DW506" s="22">
        <f>Target_AM[[#This Row],[PROPORSI]]*VLOOKUP(Target_AM[[#This Row],[NIPNAS]],Target_CC[],COLUMN(DI$2)+9,0)</f>
        <v>0</v>
      </c>
      <c r="DX506" s="22">
        <f>Target_AM[[#This Row],[PROPORSI]]*VLOOKUP(Target_AM[[#This Row],[NIPNAS]],Target_CC[],COLUMN(DJ$2)+9,0)</f>
        <v>0</v>
      </c>
      <c r="DY506" s="22">
        <f>Target_AM[[#This Row],[PROPORSI]]*VLOOKUP(Target_AM[[#This Row],[NIPNAS]],Target_CC[],COLUMN(DK$2)+9,0)</f>
        <v>0</v>
      </c>
      <c r="DZ506" s="22">
        <f>Target_AM[[#This Row],[PROPORSI]]*VLOOKUP(Target_AM[[#This Row],[NIPNAS]],Target_CC[],COLUMN(DL$2)+9,0)</f>
        <v>0</v>
      </c>
      <c r="EA506" s="22">
        <f>Target_AM[[#This Row],[PROPORSI]]*VLOOKUP(Target_AM[[#This Row],[NIPNAS]],Target_CC[],COLUMN(DM$2)+9,0)</f>
        <v>0</v>
      </c>
    </row>
    <row r="507" spans="2:131" x14ac:dyDescent="0.3">
      <c r="B507">
        <v>404482</v>
      </c>
      <c r="C507" t="s">
        <v>1009</v>
      </c>
      <c r="D507">
        <v>1</v>
      </c>
      <c r="E507" s="8">
        <v>45658</v>
      </c>
      <c r="F507">
        <v>19086913</v>
      </c>
      <c r="G507" t="s">
        <v>497</v>
      </c>
      <c r="J507" t="s">
        <v>363</v>
      </c>
      <c r="K507" t="s">
        <v>19</v>
      </c>
      <c r="L507" t="s">
        <v>159</v>
      </c>
      <c r="M507" t="s">
        <v>29</v>
      </c>
      <c r="N507" s="23">
        <f>Target_AM[[#This Row],[PROPORSI]]*VLOOKUP(Target_AM[[#This Row],[NIPNAS]],Target_CC[],9,0)</f>
        <v>0</v>
      </c>
      <c r="O507" s="22">
        <f>Target_AM[[#This Row],[PROPORSI]]*VLOOKUP(Target_AM[[#This Row],[NIPNAS]],Target_CC[],COLUMN(A$2)+9,0)</f>
        <v>630000</v>
      </c>
      <c r="P507" s="22">
        <f>Target_AM[[#This Row],[PROPORSI]]*VLOOKUP(Target_AM[[#This Row],[NIPNAS]],Target_CC[],COLUMN(B$2)+9,0)</f>
        <v>630000</v>
      </c>
      <c r="Q507" s="22">
        <f>Target_AM[[#This Row],[PROPORSI]]*VLOOKUP(Target_AM[[#This Row],[NIPNAS]],Target_CC[],COLUMN(C$2)+9,0)</f>
        <v>604800</v>
      </c>
      <c r="R507" s="22">
        <f>Target_AM[[#This Row],[PROPORSI]]*VLOOKUP(Target_AM[[#This Row],[NIPNAS]],Target_CC[],COLUMN(D$2)+9,0)</f>
        <v>636048</v>
      </c>
      <c r="S507" s="22">
        <f>Target_AM[[#This Row],[PROPORSI]]*VLOOKUP(Target_AM[[#This Row],[NIPNAS]],Target_CC[],COLUMN(E$2)+9,0)</f>
        <v>604860.48</v>
      </c>
      <c r="T507" s="22">
        <f>Target_AM[[#This Row],[PROPORSI]]*VLOOKUP(Target_AM[[#This Row],[NIPNAS]],Target_CC[],COLUMN(F$2)+9,0)</f>
        <v>604548.60479999997</v>
      </c>
      <c r="U507" s="22">
        <f>Target_AM[[#This Row],[PROPORSI]]*VLOOKUP(Target_AM[[#This Row],[NIPNAS]],Target_CC[],COLUMN(G$2)+9,0)</f>
        <v>730545.48604800005</v>
      </c>
      <c r="V507" s="22">
        <f>Target_AM[[#This Row],[PROPORSI]]*VLOOKUP(Target_AM[[#This Row],[NIPNAS]],Target_CC[],COLUMN(H$2)+9,0)</f>
        <v>637305.45486048004</v>
      </c>
      <c r="W507" s="22">
        <f>Target_AM[[#This Row],[PROPORSI]]*VLOOKUP(Target_AM[[#This Row],[NIPNAS]],Target_CC[],COLUMN(I$2)+9,0)</f>
        <v>667873.05454860476</v>
      </c>
      <c r="X507" s="22">
        <f>Target_AM[[#This Row],[PROPORSI]]*VLOOKUP(Target_AM[[#This Row],[NIPNAS]],Target_CC[],COLUMN(J$2)+9,0)</f>
        <v>731178.73054548609</v>
      </c>
      <c r="Y507" s="22">
        <f>Target_AM[[#This Row],[PROPORSI]]*VLOOKUP(Target_AM[[#This Row],[NIPNAS]],Target_CC[],COLUMN(K$2)+9,0)</f>
        <v>637311.78730545484</v>
      </c>
      <c r="Z507" s="22">
        <f>Target_AM[[#This Row],[PROPORSI]]*VLOOKUP(Target_AM[[#This Row],[NIPNAS]],Target_CC[],COLUMN(L$2)+9,0)</f>
        <v>699373.11787305458</v>
      </c>
      <c r="AA507" s="22">
        <f>Target_AM[[#This Row],[PROPORSI]]*VLOOKUP(Target_AM[[#This Row],[NIPNAS]],Target_CC[],COLUMN(M$2)+9,0)</f>
        <v>7813844.7159810802</v>
      </c>
      <c r="AB507" s="22">
        <f>Target_AM[[#This Row],[PROPORSI]]*VLOOKUP(Target_AM[[#This Row],[NIPNAS]],Target_CC[],COLUMN(N$2)+9,0)</f>
        <v>54630.489071106269</v>
      </c>
      <c r="AC507" s="22">
        <f>Target_AM[[#This Row],[PROPORSI]]*VLOOKUP(Target_AM[[#This Row],[NIPNAS]],Target_CC[],COLUMN(O$2)+9,0)</f>
        <v>319587.00603585545</v>
      </c>
      <c r="AD507" s="22">
        <f>Target_AM[[#This Row],[PROPORSI]]*VLOOKUP(Target_AM[[#This Row],[NIPNAS]],Target_CC[],COLUMN(P$2)+9,0)</f>
        <v>292001.81145361293</v>
      </c>
      <c r="AE507" s="22">
        <f>Target_AM[[#This Row],[PROPORSI]]*VLOOKUP(Target_AM[[#This Row],[NIPNAS]],Target_CC[],COLUMN(Q$2)+9,0)</f>
        <v>201555.75840369309</v>
      </c>
      <c r="AF507" s="22">
        <f>Target_AM[[#This Row],[PROPORSI]]*VLOOKUP(Target_AM[[#This Row],[NIPNAS]],Target_CC[],COLUMN(R$2)+9,0)</f>
        <v>272345.05543756392</v>
      </c>
      <c r="AG507" s="22">
        <f>Target_AM[[#This Row],[PROPORSI]]*VLOOKUP(Target_AM[[#This Row],[NIPNAS]],Target_CC[],COLUMN(S$2)+9,0)</f>
        <v>393739.22761863767</v>
      </c>
      <c r="AH507" s="22">
        <f>Target_AM[[#This Row],[PROPORSI]]*VLOOKUP(Target_AM[[#This Row],[NIPNAS]],Target_CC[],COLUMN(T$2)+9,0)</f>
        <v>463372.45086240466</v>
      </c>
      <c r="AI507" s="22">
        <f>Target_AM[[#This Row],[PROPORSI]]*VLOOKUP(Target_AM[[#This Row],[NIPNAS]],Target_CC[],COLUMN(U$2)+9,0)</f>
        <v>511925.05016692716</v>
      </c>
      <c r="AJ507" s="22">
        <f>Target_AM[[#This Row],[PROPORSI]]*VLOOKUP(Target_AM[[#This Row],[NIPNAS]],Target_CC[],COLUMN(V$2)+9,0)</f>
        <v>419339.54439894913</v>
      </c>
      <c r="AK507" s="22">
        <f>Target_AM[[#This Row],[PROPORSI]]*VLOOKUP(Target_AM[[#This Row],[NIPNAS]],Target_CC[],COLUMN(W$2)+9,0)</f>
        <v>515944.76662807958</v>
      </c>
      <c r="AL507" s="22">
        <f>Target_AM[[#This Row],[PROPORSI]]*VLOOKUP(Target_AM[[#This Row],[NIPNAS]],Target_CC[],COLUMN(X$2)+9,0)</f>
        <v>694594.29013122548</v>
      </c>
      <c r="AM507" s="22">
        <f>Target_AM[[#This Row],[PROPORSI]]*VLOOKUP(Target_AM[[#This Row],[NIPNAS]],Target_CC[],COLUMN(Y$2)+9,0)</f>
        <v>434960.96906394296</v>
      </c>
      <c r="AN507" s="22">
        <f>Target_AM[[#This Row],[PROPORSI]]*VLOOKUP(Target_AM[[#This Row],[NIPNAS]],Target_CC[],COLUMN(Z$2)+9,0)</f>
        <v>4573996.419271999</v>
      </c>
      <c r="AO507" s="22">
        <f>Target_AM[[#This Row],[PROPORSI]]*VLOOKUP(Target_AM[[#This Row],[NIPNAS]],Target_CC[],COLUMN(AA$2)+9,0)</f>
        <v>684630.48907110631</v>
      </c>
      <c r="AP507" s="22">
        <f>Target_AM[[#This Row],[PROPORSI]]*VLOOKUP(Target_AM[[#This Row],[NIPNAS]],Target_CC[],COLUMN(AB$2)+9,0)</f>
        <v>949587.00603585551</v>
      </c>
      <c r="AQ507" s="22">
        <f>Target_AM[[#This Row],[PROPORSI]]*VLOOKUP(Target_AM[[#This Row],[NIPNAS]],Target_CC[],COLUMN(AC$2)+9,0)</f>
        <v>896801.81145361299</v>
      </c>
      <c r="AR507" s="22">
        <f>Target_AM[[#This Row],[PROPORSI]]*VLOOKUP(Target_AM[[#This Row],[NIPNAS]],Target_CC[],COLUMN(AD$2)+9,0)</f>
        <v>837603.75840369309</v>
      </c>
      <c r="AS507" s="22">
        <f>Target_AM[[#This Row],[PROPORSI]]*VLOOKUP(Target_AM[[#This Row],[NIPNAS]],Target_CC[],COLUMN(AE$2)+9,0)</f>
        <v>877205.5354375639</v>
      </c>
      <c r="AT507" s="22">
        <f>Target_AM[[#This Row],[PROPORSI]]*VLOOKUP(Target_AM[[#This Row],[NIPNAS]],Target_CC[],COLUMN(AF$2)+9,0)</f>
        <v>998287.83241863758</v>
      </c>
      <c r="AU507" s="22">
        <f>Target_AM[[#This Row],[PROPORSI]]*VLOOKUP(Target_AM[[#This Row],[NIPNAS]],Target_CC[],COLUMN(AG$2)+9,0)</f>
        <v>1193917.9369104048</v>
      </c>
      <c r="AV507" s="22">
        <f>Target_AM[[#This Row],[PROPORSI]]*VLOOKUP(Target_AM[[#This Row],[NIPNAS]],Target_CC[],COLUMN(AH$2)+9,0)</f>
        <v>1149230.5050274073</v>
      </c>
      <c r="AW507" s="22">
        <f>Target_AM[[#This Row],[PROPORSI]]*VLOOKUP(Target_AM[[#This Row],[NIPNAS]],Target_CC[],COLUMN(AI$2)+9,0)</f>
        <v>1087212.5989475539</v>
      </c>
      <c r="AX507" s="22">
        <f>Target_AM[[#This Row],[PROPORSI]]*VLOOKUP(Target_AM[[#This Row],[NIPNAS]],Target_CC[],COLUMN(AJ$2)+9,0)</f>
        <v>1247123.4971735657</v>
      </c>
      <c r="AY507" s="22">
        <f>Target_AM[[#This Row],[PROPORSI]]*VLOOKUP(Target_AM[[#This Row],[NIPNAS]],Target_CC[],COLUMN(AK$2)+9,0)</f>
        <v>1331906.0774366804</v>
      </c>
      <c r="AZ507" s="22">
        <f>Target_AM[[#This Row],[PROPORSI]]*VLOOKUP(Target_AM[[#This Row],[NIPNAS]],Target_CC[],COLUMN(AL$2)+9,0)</f>
        <v>1134334.0869369975</v>
      </c>
      <c r="BA507" s="22">
        <f>Target_AM[[#This Row],[PROPORSI]]*VLOOKUP(Target_AM[[#This Row],[NIPNAS]],Target_CC[],COLUMN(AM$2)+9,0)</f>
        <v>12387841.135253079</v>
      </c>
      <c r="BB507" s="22">
        <f>Target_AM[[#This Row],[PROPORSI]]*VLOOKUP(Target_AM[[#This Row],[NIPNAS]],Target_CC[],COLUMN(AN$2)+9,0)</f>
        <v>792396.75529236195</v>
      </c>
      <c r="BC507" s="22">
        <f>Target_AM[[#This Row],[PROPORSI]]*VLOOKUP(Target_AM[[#This Row],[NIPNAS]],Target_CC[],COLUMN(AO$2)+9,0)</f>
        <v>6032290.547343405</v>
      </c>
      <c r="BD507" s="22">
        <f>Target_AM[[#This Row],[PROPORSI]]*VLOOKUP(Target_AM[[#This Row],[NIPNAS]],Target_CC[],COLUMN(AP$2)+9,0)</f>
        <v>1721168.2227272117</v>
      </c>
      <c r="BE507" s="22">
        <f>Target_AM[[#This Row],[PROPORSI]]*VLOOKUP(Target_AM[[#This Row],[NIPNAS]],Target_CC[],COLUMN(AQ$2)+9,0)</f>
        <v>3730263.1812121775</v>
      </c>
      <c r="BF507" s="22">
        <f>Target_AM[[#This Row],[PROPORSI]]*VLOOKUP(Target_AM[[#This Row],[NIPNAS]],Target_CC[],COLUMN(AR$2)+9,0)</f>
        <v>4356146.5649457099</v>
      </c>
      <c r="BG507" s="22">
        <f>Target_AM[[#This Row],[PROPORSI]]*VLOOKUP(Target_AM[[#This Row],[NIPNAS]],Target_CC[],COLUMN(AS$2)+9,0)</f>
        <v>4727385.5144472579</v>
      </c>
      <c r="BH507" s="22">
        <f>Target_AM[[#This Row],[PROPORSI]]*VLOOKUP(Target_AM[[#This Row],[NIPNAS]],Target_CC[],COLUMN(AT$2)+9,0)</f>
        <v>304335.51175167295</v>
      </c>
      <c r="BI507" s="22">
        <f>Target_AM[[#This Row],[PROPORSI]]*VLOOKUP(Target_AM[[#This Row],[NIPNAS]],Target_CC[],COLUMN(AU$2)+9,0)</f>
        <v>6178364.2199487239</v>
      </c>
      <c r="BJ507" s="22">
        <f>Target_AM[[#This Row],[PROPORSI]]*VLOOKUP(Target_AM[[#This Row],[NIPNAS]],Target_CC[],COLUMN(AV$2)+9,0)</f>
        <v>2219161.1340547749</v>
      </c>
      <c r="BK507" s="22">
        <f>Target_AM[[#This Row],[PROPORSI]]*VLOOKUP(Target_AM[[#This Row],[NIPNAS]],Target_CC[],COLUMN(AW$2)+9,0)</f>
        <v>6294176.2929679696</v>
      </c>
      <c r="BL507" s="22">
        <f>Target_AM[[#This Row],[PROPORSI]]*VLOOKUP(Target_AM[[#This Row],[NIPNAS]],Target_CC[],COLUMN(AX$2)+9,0)</f>
        <v>4667404.7998496499</v>
      </c>
      <c r="BM507" s="22">
        <f>Target_AM[[#This Row],[PROPORSI]]*VLOOKUP(Target_AM[[#This Row],[NIPNAS]],Target_CC[],COLUMN(AY$2)+9,0)</f>
        <v>3677144.2621599752</v>
      </c>
      <c r="BN507" s="22">
        <f>Target_AM[[#This Row],[PROPORSI]]*VLOOKUP(Target_AM[[#This Row],[NIPNAS]],Target_CC[],COLUMN(AZ$2)+9,0)</f>
        <v>44700237.006700888</v>
      </c>
      <c r="BO507" s="22">
        <f>Target_AM[[#This Row],[PROPORSI]]*VLOOKUP(Target_AM[[#This Row],[NIPNAS]],Target_CC[],COLUMN(BA$2)+9,0)</f>
        <v>315000</v>
      </c>
      <c r="BP507" s="22">
        <f>Target_AM[[#This Row],[PROPORSI]]*VLOOKUP(Target_AM[[#This Row],[NIPNAS]],Target_CC[],COLUMN(BB$2)+9,0)</f>
        <v>315000</v>
      </c>
      <c r="BQ507" s="22">
        <f>Target_AM[[#This Row],[PROPORSI]]*VLOOKUP(Target_AM[[#This Row],[NIPNAS]],Target_CC[],COLUMN(BC$2)+9,0)</f>
        <v>315000</v>
      </c>
      <c r="BR507" s="22">
        <f>Target_AM[[#This Row],[PROPORSI]]*VLOOKUP(Target_AM[[#This Row],[NIPNAS]],Target_CC[],COLUMN(BD$2)+9,0)</f>
        <v>363100</v>
      </c>
      <c r="BS507" s="22">
        <f>Target_AM[[#This Row],[PROPORSI]]*VLOOKUP(Target_AM[[#This Row],[NIPNAS]],Target_CC[],COLUMN(BE$2)+9,0)</f>
        <v>363100</v>
      </c>
      <c r="BT507" s="22">
        <f>Target_AM[[#This Row],[PROPORSI]]*VLOOKUP(Target_AM[[#This Row],[NIPNAS]],Target_CC[],COLUMN(BF$2)+9,0)</f>
        <v>363100</v>
      </c>
      <c r="BU507" s="22">
        <f>Target_AM[[#This Row],[PROPORSI]]*VLOOKUP(Target_AM[[#This Row],[NIPNAS]],Target_CC[],COLUMN(BG$2)+9,0)</f>
        <v>363100</v>
      </c>
      <c r="BV507" s="22">
        <f>Target_AM[[#This Row],[PROPORSI]]*VLOOKUP(Target_AM[[#This Row],[NIPNAS]],Target_CC[],COLUMN(BH$2)+9,0)</f>
        <v>363100</v>
      </c>
      <c r="BW507" s="22">
        <f>Target_AM[[#This Row],[PROPORSI]]*VLOOKUP(Target_AM[[#This Row],[NIPNAS]],Target_CC[],COLUMN(BI$2)+9,0)</f>
        <v>363100</v>
      </c>
      <c r="BX507" s="22">
        <f>Target_AM[[#This Row],[PROPORSI]]*VLOOKUP(Target_AM[[#This Row],[NIPNAS]],Target_CC[],COLUMN(BJ$2)+9,0)</f>
        <v>363100</v>
      </c>
      <c r="BY507" s="22">
        <f>Target_AM[[#This Row],[PROPORSI]]*VLOOKUP(Target_AM[[#This Row],[NIPNAS]],Target_CC[],COLUMN(BK$2)+9,0)</f>
        <v>363100</v>
      </c>
      <c r="BZ507" s="22">
        <f>Target_AM[[#This Row],[PROPORSI]]*VLOOKUP(Target_AM[[#This Row],[NIPNAS]],Target_CC[],COLUMN(BL$2)+9,0)</f>
        <v>363100</v>
      </c>
      <c r="CA507" s="22">
        <f>Target_AM[[#This Row],[PROPORSI]]*VLOOKUP(Target_AM[[#This Row],[NIPNAS]],Target_CC[],COLUMN(BM$2)+9,0)</f>
        <v>4212900</v>
      </c>
      <c r="CB507" s="22">
        <f>Target_AM[[#This Row],[PROPORSI]]*VLOOKUP(Target_AM[[#This Row],[NIPNAS]],Target_CC[],COLUMN(BN$2)+9,0)</f>
        <v>0</v>
      </c>
      <c r="CC507" s="22">
        <f>Target_AM[[#This Row],[PROPORSI]]*VLOOKUP(Target_AM[[#This Row],[NIPNAS]],Target_CC[],COLUMN(BO$2)+9,0)</f>
        <v>0</v>
      </c>
      <c r="CD507" s="22">
        <f>Target_AM[[#This Row],[PROPORSI]]*VLOOKUP(Target_AM[[#This Row],[NIPNAS]],Target_CC[],COLUMN(BP$2)+9,0)</f>
        <v>0</v>
      </c>
      <c r="CE507" s="22">
        <f>Target_AM[[#This Row],[PROPORSI]]*VLOOKUP(Target_AM[[#This Row],[NIPNAS]],Target_CC[],COLUMN(BQ$2)+9,0)</f>
        <v>0</v>
      </c>
      <c r="CF507" s="22">
        <f>Target_AM[[#This Row],[PROPORSI]]*VLOOKUP(Target_AM[[#This Row],[NIPNAS]],Target_CC[],COLUMN(BR$2)+9,0)</f>
        <v>0</v>
      </c>
      <c r="CG507" s="22">
        <f>Target_AM[[#This Row],[PROPORSI]]*VLOOKUP(Target_AM[[#This Row],[NIPNAS]],Target_CC[],COLUMN(BS$2)+9,0)</f>
        <v>0</v>
      </c>
      <c r="CH507" s="22">
        <f>Target_AM[[#This Row],[PROPORSI]]*VLOOKUP(Target_AM[[#This Row],[NIPNAS]],Target_CC[],COLUMN(BT$2)+9,0)</f>
        <v>0</v>
      </c>
      <c r="CI507" s="22">
        <f>Target_AM[[#This Row],[PROPORSI]]*VLOOKUP(Target_AM[[#This Row],[NIPNAS]],Target_CC[],COLUMN(BU$2)+9,0)</f>
        <v>0</v>
      </c>
      <c r="CJ507" s="22">
        <f>Target_AM[[#This Row],[PROPORSI]]*VLOOKUP(Target_AM[[#This Row],[NIPNAS]],Target_CC[],COLUMN(BV$2)+9,0)</f>
        <v>0</v>
      </c>
      <c r="CK507" s="22">
        <f>Target_AM[[#This Row],[PROPORSI]]*VLOOKUP(Target_AM[[#This Row],[NIPNAS]],Target_CC[],COLUMN(BW$2)+9,0)</f>
        <v>0</v>
      </c>
      <c r="CL507" s="22">
        <f>Target_AM[[#This Row],[PROPORSI]]*VLOOKUP(Target_AM[[#This Row],[NIPNAS]],Target_CC[],COLUMN(BX$2)+9,0)</f>
        <v>0</v>
      </c>
      <c r="CM507" s="22">
        <f>Target_AM[[#This Row],[PROPORSI]]*VLOOKUP(Target_AM[[#This Row],[NIPNAS]],Target_CC[],COLUMN(BY$2)+9,0)</f>
        <v>0</v>
      </c>
      <c r="CN507" s="22">
        <f>Target_AM[[#This Row],[PROPORSI]]*VLOOKUP(Target_AM[[#This Row],[NIPNAS]],Target_CC[],COLUMN(BZ$2)+9,0)</f>
        <v>0</v>
      </c>
      <c r="CO507" s="22">
        <f>Target_AM[[#This Row],[PROPORSI]]*VLOOKUP(Target_AM[[#This Row],[NIPNAS]],Target_CC[],COLUMN(CA$2)+9,0)</f>
        <v>363100</v>
      </c>
      <c r="CP507" s="22">
        <f>Target_AM[[#This Row],[PROPORSI]]*VLOOKUP(Target_AM[[#This Row],[NIPNAS]],Target_CC[],COLUMN(CB$2)+9,0)</f>
        <v>363100</v>
      </c>
      <c r="CQ507" s="22">
        <f>Target_AM[[#This Row],[PROPORSI]]*VLOOKUP(Target_AM[[#This Row],[NIPNAS]],Target_CC[],COLUMN(CC$2)+9,0)</f>
        <v>363100</v>
      </c>
      <c r="CR507" s="22">
        <f>Target_AM[[#This Row],[PROPORSI]]*VLOOKUP(Target_AM[[#This Row],[NIPNAS]],Target_CC[],COLUMN(CD$2)+9,0)</f>
        <v>363100</v>
      </c>
      <c r="CS507" s="22">
        <f>Target_AM[[#This Row],[PROPORSI]]*VLOOKUP(Target_AM[[#This Row],[NIPNAS]],Target_CC[],COLUMN(CE$2)+9,0)</f>
        <v>363100</v>
      </c>
      <c r="CT507" s="22">
        <f>Target_AM[[#This Row],[PROPORSI]]*VLOOKUP(Target_AM[[#This Row],[NIPNAS]],Target_CC[],COLUMN(CF$2)+9,0)</f>
        <v>363100</v>
      </c>
      <c r="CU507" s="22">
        <f>Target_AM[[#This Row],[PROPORSI]]*VLOOKUP(Target_AM[[#This Row],[NIPNAS]],Target_CC[],COLUMN(CG$2)+9,0)</f>
        <v>363100</v>
      </c>
      <c r="CV507" s="22">
        <f>Target_AM[[#This Row],[PROPORSI]]*VLOOKUP(Target_AM[[#This Row],[NIPNAS]],Target_CC[],COLUMN(CH$2)+9,0)</f>
        <v>363100</v>
      </c>
      <c r="CW507" s="22">
        <f>Target_AM[[#This Row],[PROPORSI]]*VLOOKUP(Target_AM[[#This Row],[NIPNAS]],Target_CC[],COLUMN(CI$2)+9,0)</f>
        <v>363100</v>
      </c>
      <c r="CX507" s="22">
        <f>Target_AM[[#This Row],[PROPORSI]]*VLOOKUP(Target_AM[[#This Row],[NIPNAS]],Target_CC[],COLUMN(CJ$2)+9,0)</f>
        <v>363100</v>
      </c>
      <c r="CY507" s="22">
        <f>Target_AM[[#This Row],[PROPORSI]]*VLOOKUP(Target_AM[[#This Row],[NIPNAS]],Target_CC[],COLUMN(CK$2)+9,0)</f>
        <v>363100</v>
      </c>
      <c r="CZ507" s="22">
        <f>Target_AM[[#This Row],[PROPORSI]]*VLOOKUP(Target_AM[[#This Row],[NIPNAS]],Target_CC[],COLUMN(CL$2)+9,0)</f>
        <v>363100</v>
      </c>
      <c r="DA507" s="22">
        <f>Target_AM[[#This Row],[PROPORSI]]*VLOOKUP(Target_AM[[#This Row],[NIPNAS]],Target_CC[],COLUMN(CM$2)+9,0)</f>
        <v>4357200</v>
      </c>
      <c r="DB507" s="22">
        <f>Target_AM[[#This Row],[PROPORSI]]*VLOOKUP(Target_AM[[#This Row],[NIPNAS]],Target_CC[],COLUMN(CN$2)+9,0)</f>
        <v>0</v>
      </c>
      <c r="DC507" s="22">
        <f>Target_AM[[#This Row],[PROPORSI]]*VLOOKUP(Target_AM[[#This Row],[NIPNAS]],Target_CC[],COLUMN(CO$2)+9,0)</f>
        <v>0</v>
      </c>
      <c r="DD507" s="22">
        <f>Target_AM[[#This Row],[PROPORSI]]*VLOOKUP(Target_AM[[#This Row],[NIPNAS]],Target_CC[],COLUMN(CP$2)+9,0)</f>
        <v>0</v>
      </c>
      <c r="DE507" s="22">
        <f>Target_AM[[#This Row],[PROPORSI]]*VLOOKUP(Target_AM[[#This Row],[NIPNAS]],Target_CC[],COLUMN(CQ$2)+9,0)</f>
        <v>0</v>
      </c>
      <c r="DF507" s="22">
        <f>Target_AM[[#This Row],[PROPORSI]]*VLOOKUP(Target_AM[[#This Row],[NIPNAS]],Target_CC[],COLUMN(CR$2)+9,0)</f>
        <v>0</v>
      </c>
      <c r="DG507" s="22">
        <f>Target_AM[[#This Row],[PROPORSI]]*VLOOKUP(Target_AM[[#This Row],[NIPNAS]],Target_CC[],COLUMN(CS$2)+9,0)</f>
        <v>0</v>
      </c>
      <c r="DH507" s="22">
        <f>Target_AM[[#This Row],[PROPORSI]]*VLOOKUP(Target_AM[[#This Row],[NIPNAS]],Target_CC[],COLUMN(CT$2)+9,0)</f>
        <v>0</v>
      </c>
      <c r="DI507" s="22">
        <f>Target_AM[[#This Row],[PROPORSI]]*VLOOKUP(Target_AM[[#This Row],[NIPNAS]],Target_CC[],COLUMN(CU$2)+9,0)</f>
        <v>0</v>
      </c>
      <c r="DJ507" s="22">
        <f>Target_AM[[#This Row],[PROPORSI]]*VLOOKUP(Target_AM[[#This Row],[NIPNAS]],Target_CC[],COLUMN(CV$2)+9,0)</f>
        <v>0</v>
      </c>
      <c r="DK507" s="22">
        <f>Target_AM[[#This Row],[PROPORSI]]*VLOOKUP(Target_AM[[#This Row],[NIPNAS]],Target_CC[],COLUMN(CW$2)+9,0)</f>
        <v>0</v>
      </c>
      <c r="DL507" s="22">
        <f>Target_AM[[#This Row],[PROPORSI]]*VLOOKUP(Target_AM[[#This Row],[NIPNAS]],Target_CC[],COLUMN(CX$2)+9,0)</f>
        <v>0</v>
      </c>
      <c r="DM507" s="22">
        <f>Target_AM[[#This Row],[PROPORSI]]*VLOOKUP(Target_AM[[#This Row],[NIPNAS]],Target_CC[],COLUMN(CY$2)+9,0)</f>
        <v>0</v>
      </c>
      <c r="DN507" s="22">
        <f>Target_AM[[#This Row],[PROPORSI]]*VLOOKUP(Target_AM[[#This Row],[NIPNAS]],Target_CC[],COLUMN(CZ$2)+9,0)</f>
        <v>0</v>
      </c>
      <c r="DO507" s="22">
        <f>Target_AM[[#This Row],[PROPORSI]]*VLOOKUP(Target_AM[[#This Row],[NIPNAS]],Target_CC[],COLUMN(DA$2)+9,0)</f>
        <v>0</v>
      </c>
      <c r="DP507" s="22">
        <f>Target_AM[[#This Row],[PROPORSI]]*VLOOKUP(Target_AM[[#This Row],[NIPNAS]],Target_CC[],COLUMN(DB$2)+9,0)</f>
        <v>0</v>
      </c>
      <c r="DQ507" s="22">
        <f>Target_AM[[#This Row],[PROPORSI]]*VLOOKUP(Target_AM[[#This Row],[NIPNAS]],Target_CC[],COLUMN(DC$2)+9,0)</f>
        <v>0</v>
      </c>
      <c r="DR507" s="22">
        <f>Target_AM[[#This Row],[PROPORSI]]*VLOOKUP(Target_AM[[#This Row],[NIPNAS]],Target_CC[],COLUMN(DD$2)+9,0)</f>
        <v>0</v>
      </c>
      <c r="DS507" s="22">
        <f>Target_AM[[#This Row],[PROPORSI]]*VLOOKUP(Target_AM[[#This Row],[NIPNAS]],Target_CC[],COLUMN(DE$2)+9,0)</f>
        <v>0</v>
      </c>
      <c r="DT507" s="22">
        <f>Target_AM[[#This Row],[PROPORSI]]*VLOOKUP(Target_AM[[#This Row],[NIPNAS]],Target_CC[],COLUMN(DF$2)+9,0)</f>
        <v>0</v>
      </c>
      <c r="DU507" s="22">
        <f>Target_AM[[#This Row],[PROPORSI]]*VLOOKUP(Target_AM[[#This Row],[NIPNAS]],Target_CC[],COLUMN(DG$2)+9,0)</f>
        <v>0</v>
      </c>
      <c r="DV507" s="22">
        <f>Target_AM[[#This Row],[PROPORSI]]*VLOOKUP(Target_AM[[#This Row],[NIPNAS]],Target_CC[],COLUMN(DH$2)+9,0)</f>
        <v>0</v>
      </c>
      <c r="DW507" s="22">
        <f>Target_AM[[#This Row],[PROPORSI]]*VLOOKUP(Target_AM[[#This Row],[NIPNAS]],Target_CC[],COLUMN(DI$2)+9,0)</f>
        <v>0</v>
      </c>
      <c r="DX507" s="22">
        <f>Target_AM[[#This Row],[PROPORSI]]*VLOOKUP(Target_AM[[#This Row],[NIPNAS]],Target_CC[],COLUMN(DJ$2)+9,0)</f>
        <v>0</v>
      </c>
      <c r="DY507" s="22">
        <f>Target_AM[[#This Row],[PROPORSI]]*VLOOKUP(Target_AM[[#This Row],[NIPNAS]],Target_CC[],COLUMN(DK$2)+9,0)</f>
        <v>0</v>
      </c>
      <c r="DZ507" s="22">
        <f>Target_AM[[#This Row],[PROPORSI]]*VLOOKUP(Target_AM[[#This Row],[NIPNAS]],Target_CC[],COLUMN(DL$2)+9,0)</f>
        <v>0</v>
      </c>
      <c r="EA507" s="22">
        <f>Target_AM[[#This Row],[PROPORSI]]*VLOOKUP(Target_AM[[#This Row],[NIPNAS]],Target_CC[],COLUMN(DM$2)+9,0)</f>
        <v>0</v>
      </c>
    </row>
    <row r="508" spans="2:131" x14ac:dyDescent="0.3">
      <c r="B508">
        <v>401431</v>
      </c>
      <c r="C508" t="s">
        <v>983</v>
      </c>
      <c r="D508">
        <v>1</v>
      </c>
      <c r="E508" s="8">
        <v>45658</v>
      </c>
      <c r="F508">
        <v>19052381</v>
      </c>
      <c r="G508" t="s">
        <v>389</v>
      </c>
      <c r="J508" t="s">
        <v>309</v>
      </c>
      <c r="K508" t="s">
        <v>25</v>
      </c>
      <c r="L508" t="s">
        <v>159</v>
      </c>
      <c r="M508" t="s">
        <v>29</v>
      </c>
      <c r="N508" s="23">
        <f>Target_AM[[#This Row],[PROPORSI]]*VLOOKUP(Target_AM[[#This Row],[NIPNAS]],Target_CC[],9,0)</f>
        <v>633345.20993848855</v>
      </c>
      <c r="O508" s="22">
        <f>Target_AM[[#This Row],[PROPORSI]]*VLOOKUP(Target_AM[[#This Row],[NIPNAS]],Target_CC[],COLUMN(A$2)+9,0)</f>
        <v>0</v>
      </c>
      <c r="P508" s="22">
        <f>Target_AM[[#This Row],[PROPORSI]]*VLOOKUP(Target_AM[[#This Row],[NIPNAS]],Target_CC[],COLUMN(B$2)+9,0)</f>
        <v>0</v>
      </c>
      <c r="Q508" s="22">
        <f>Target_AM[[#This Row],[PROPORSI]]*VLOOKUP(Target_AM[[#This Row],[NIPNAS]],Target_CC[],COLUMN(C$2)+9,0)</f>
        <v>0</v>
      </c>
      <c r="R508" s="22">
        <f>Target_AM[[#This Row],[PROPORSI]]*VLOOKUP(Target_AM[[#This Row],[NIPNAS]],Target_CC[],COLUMN(D$2)+9,0)</f>
        <v>0</v>
      </c>
      <c r="S508" s="22">
        <f>Target_AM[[#This Row],[PROPORSI]]*VLOOKUP(Target_AM[[#This Row],[NIPNAS]],Target_CC[],COLUMN(E$2)+9,0)</f>
        <v>0</v>
      </c>
      <c r="T508" s="22">
        <f>Target_AM[[#This Row],[PROPORSI]]*VLOOKUP(Target_AM[[#This Row],[NIPNAS]],Target_CC[],COLUMN(F$2)+9,0)</f>
        <v>0</v>
      </c>
      <c r="U508" s="22">
        <f>Target_AM[[#This Row],[PROPORSI]]*VLOOKUP(Target_AM[[#This Row],[NIPNAS]],Target_CC[],COLUMN(G$2)+9,0)</f>
        <v>0</v>
      </c>
      <c r="V508" s="22">
        <f>Target_AM[[#This Row],[PROPORSI]]*VLOOKUP(Target_AM[[#This Row],[NIPNAS]],Target_CC[],COLUMN(H$2)+9,0)</f>
        <v>0</v>
      </c>
      <c r="W508" s="22">
        <f>Target_AM[[#This Row],[PROPORSI]]*VLOOKUP(Target_AM[[#This Row],[NIPNAS]],Target_CC[],COLUMN(I$2)+9,0)</f>
        <v>0</v>
      </c>
      <c r="X508" s="22">
        <f>Target_AM[[#This Row],[PROPORSI]]*VLOOKUP(Target_AM[[#This Row],[NIPNAS]],Target_CC[],COLUMN(J$2)+9,0)</f>
        <v>0</v>
      </c>
      <c r="Y508" s="22">
        <f>Target_AM[[#This Row],[PROPORSI]]*VLOOKUP(Target_AM[[#This Row],[NIPNAS]],Target_CC[],COLUMN(K$2)+9,0)</f>
        <v>0</v>
      </c>
      <c r="Z508" s="22">
        <f>Target_AM[[#This Row],[PROPORSI]]*VLOOKUP(Target_AM[[#This Row],[NIPNAS]],Target_CC[],COLUMN(L$2)+9,0)</f>
        <v>0</v>
      </c>
      <c r="AA508" s="22">
        <f>Target_AM[[#This Row],[PROPORSI]]*VLOOKUP(Target_AM[[#This Row],[NIPNAS]],Target_CC[],COLUMN(M$2)+9,0)</f>
        <v>0</v>
      </c>
      <c r="AB508" s="22">
        <f>Target_AM[[#This Row],[PROPORSI]]*VLOOKUP(Target_AM[[#This Row],[NIPNAS]],Target_CC[],COLUMN(N$2)+9,0)</f>
        <v>292244.36682015826</v>
      </c>
      <c r="AC508" s="22">
        <f>Target_AM[[#This Row],[PROPORSI]]*VLOOKUP(Target_AM[[#This Row],[NIPNAS]],Target_CC[],COLUMN(O$2)+9,0)</f>
        <v>310786.66001400823</v>
      </c>
      <c r="AD508" s="22">
        <f>Target_AM[[#This Row],[PROPORSI]]*VLOOKUP(Target_AM[[#This Row],[NIPNAS]],Target_CC[],COLUMN(P$2)+9,0)</f>
        <v>408924.95962051454</v>
      </c>
      <c r="AE508" s="22">
        <f>Target_AM[[#This Row],[PROPORSI]]*VLOOKUP(Target_AM[[#This Row],[NIPNAS]],Target_CC[],COLUMN(Q$2)+9,0)</f>
        <v>416920.84652771457</v>
      </c>
      <c r="AF508" s="22">
        <f>Target_AM[[#This Row],[PROPORSI]]*VLOOKUP(Target_AM[[#This Row],[NIPNAS]],Target_CC[],COLUMN(R$2)+9,0)</f>
        <v>545325.5214648312</v>
      </c>
      <c r="AG508" s="22">
        <f>Target_AM[[#This Row],[PROPORSI]]*VLOOKUP(Target_AM[[#This Row],[NIPNAS]],Target_CC[],COLUMN(S$2)+9,0)</f>
        <v>509527.10494905798</v>
      </c>
      <c r="AH508" s="22">
        <f>Target_AM[[#This Row],[PROPORSI]]*VLOOKUP(Target_AM[[#This Row],[NIPNAS]],Target_CC[],COLUMN(T$2)+9,0)</f>
        <v>447436.42448227189</v>
      </c>
      <c r="AI508" s="22">
        <f>Target_AM[[#This Row],[PROPORSI]]*VLOOKUP(Target_AM[[#This Row],[NIPNAS]],Target_CC[],COLUMN(U$2)+9,0)</f>
        <v>506144.66350676445</v>
      </c>
      <c r="AJ508" s="22">
        <f>Target_AM[[#This Row],[PROPORSI]]*VLOOKUP(Target_AM[[#This Row],[NIPNAS]],Target_CC[],COLUMN(V$2)+9,0)</f>
        <v>439484.56497701543</v>
      </c>
      <c r="AK508" s="22">
        <f>Target_AM[[#This Row],[PROPORSI]]*VLOOKUP(Target_AM[[#This Row],[NIPNAS]],Target_CC[],COLUMN(W$2)+9,0)</f>
        <v>462520.25062679447</v>
      </c>
      <c r="AL508" s="22">
        <f>Target_AM[[#This Row],[PROPORSI]]*VLOOKUP(Target_AM[[#This Row],[NIPNAS]],Target_CC[],COLUMN(X$2)+9,0)</f>
        <v>568273.91259022441</v>
      </c>
      <c r="AM508" s="22">
        <f>Target_AM[[#This Row],[PROPORSI]]*VLOOKUP(Target_AM[[#This Row],[NIPNAS]],Target_CC[],COLUMN(Y$2)+9,0)</f>
        <v>674214.80294943717</v>
      </c>
      <c r="AN508" s="22">
        <f>Target_AM[[#This Row],[PROPORSI]]*VLOOKUP(Target_AM[[#This Row],[NIPNAS]],Target_CC[],COLUMN(Z$2)+9,0)</f>
        <v>5581804.0785287917</v>
      </c>
      <c r="AO508" s="22">
        <f>Target_AM[[#This Row],[PROPORSI]]*VLOOKUP(Target_AM[[#This Row],[NIPNAS]],Target_CC[],COLUMN(AA$2)+9,0)</f>
        <v>292244.36682015826</v>
      </c>
      <c r="AP508" s="22">
        <f>Target_AM[[#This Row],[PROPORSI]]*VLOOKUP(Target_AM[[#This Row],[NIPNAS]],Target_CC[],COLUMN(AB$2)+9,0)</f>
        <v>310786.66001400823</v>
      </c>
      <c r="AQ508" s="22">
        <f>Target_AM[[#This Row],[PROPORSI]]*VLOOKUP(Target_AM[[#This Row],[NIPNAS]],Target_CC[],COLUMN(AC$2)+9,0)</f>
        <v>408924.95962051454</v>
      </c>
      <c r="AR508" s="22">
        <f>Target_AM[[#This Row],[PROPORSI]]*VLOOKUP(Target_AM[[#This Row],[NIPNAS]],Target_CC[],COLUMN(AD$2)+9,0)</f>
        <v>416920.84652771457</v>
      </c>
      <c r="AS508" s="22">
        <f>Target_AM[[#This Row],[PROPORSI]]*VLOOKUP(Target_AM[[#This Row],[NIPNAS]],Target_CC[],COLUMN(AE$2)+9,0)</f>
        <v>545325.5214648312</v>
      </c>
      <c r="AT508" s="22">
        <f>Target_AM[[#This Row],[PROPORSI]]*VLOOKUP(Target_AM[[#This Row],[NIPNAS]],Target_CC[],COLUMN(AF$2)+9,0)</f>
        <v>509527.10494905798</v>
      </c>
      <c r="AU508" s="22">
        <f>Target_AM[[#This Row],[PROPORSI]]*VLOOKUP(Target_AM[[#This Row],[NIPNAS]],Target_CC[],COLUMN(AG$2)+9,0)</f>
        <v>447436.42448227189</v>
      </c>
      <c r="AV508" s="22">
        <f>Target_AM[[#This Row],[PROPORSI]]*VLOOKUP(Target_AM[[#This Row],[NIPNAS]],Target_CC[],COLUMN(AH$2)+9,0)</f>
        <v>506144.66350676445</v>
      </c>
      <c r="AW508" s="22">
        <f>Target_AM[[#This Row],[PROPORSI]]*VLOOKUP(Target_AM[[#This Row],[NIPNAS]],Target_CC[],COLUMN(AI$2)+9,0)</f>
        <v>439484.56497701543</v>
      </c>
      <c r="AX508" s="22">
        <f>Target_AM[[#This Row],[PROPORSI]]*VLOOKUP(Target_AM[[#This Row],[NIPNAS]],Target_CC[],COLUMN(AJ$2)+9,0)</f>
        <v>462520.25062679447</v>
      </c>
      <c r="AY508" s="22">
        <f>Target_AM[[#This Row],[PROPORSI]]*VLOOKUP(Target_AM[[#This Row],[NIPNAS]],Target_CC[],COLUMN(AK$2)+9,0)</f>
        <v>568273.91259022441</v>
      </c>
      <c r="AZ508" s="22">
        <f>Target_AM[[#This Row],[PROPORSI]]*VLOOKUP(Target_AM[[#This Row],[NIPNAS]],Target_CC[],COLUMN(AL$2)+9,0)</f>
        <v>674214.80294943717</v>
      </c>
      <c r="BA508" s="22">
        <f>Target_AM[[#This Row],[PROPORSI]]*VLOOKUP(Target_AM[[#This Row],[NIPNAS]],Target_CC[],COLUMN(AM$2)+9,0)</f>
        <v>5581804.0785287917</v>
      </c>
      <c r="BB508" s="22">
        <f>Target_AM[[#This Row],[PROPORSI]]*VLOOKUP(Target_AM[[#This Row],[NIPNAS]],Target_CC[],COLUMN(AN$2)+9,0)</f>
        <v>0</v>
      </c>
      <c r="BC508" s="22">
        <f>Target_AM[[#This Row],[PROPORSI]]*VLOOKUP(Target_AM[[#This Row],[NIPNAS]],Target_CC[],COLUMN(AO$2)+9,0)</f>
        <v>0</v>
      </c>
      <c r="BD508" s="22">
        <f>Target_AM[[#This Row],[PROPORSI]]*VLOOKUP(Target_AM[[#This Row],[NIPNAS]],Target_CC[],COLUMN(AP$2)+9,0)</f>
        <v>0</v>
      </c>
      <c r="BE508" s="22">
        <f>Target_AM[[#This Row],[PROPORSI]]*VLOOKUP(Target_AM[[#This Row],[NIPNAS]],Target_CC[],COLUMN(AQ$2)+9,0)</f>
        <v>0</v>
      </c>
      <c r="BF508" s="22">
        <f>Target_AM[[#This Row],[PROPORSI]]*VLOOKUP(Target_AM[[#This Row],[NIPNAS]],Target_CC[],COLUMN(AR$2)+9,0)</f>
        <v>0</v>
      </c>
      <c r="BG508" s="22">
        <f>Target_AM[[#This Row],[PROPORSI]]*VLOOKUP(Target_AM[[#This Row],[NIPNAS]],Target_CC[],COLUMN(AS$2)+9,0)</f>
        <v>0</v>
      </c>
      <c r="BH508" s="22">
        <f>Target_AM[[#This Row],[PROPORSI]]*VLOOKUP(Target_AM[[#This Row],[NIPNAS]],Target_CC[],COLUMN(AT$2)+9,0)</f>
        <v>0</v>
      </c>
      <c r="BI508" s="22">
        <f>Target_AM[[#This Row],[PROPORSI]]*VLOOKUP(Target_AM[[#This Row],[NIPNAS]],Target_CC[],COLUMN(AU$2)+9,0)</f>
        <v>0</v>
      </c>
      <c r="BJ508" s="22">
        <f>Target_AM[[#This Row],[PROPORSI]]*VLOOKUP(Target_AM[[#This Row],[NIPNAS]],Target_CC[],COLUMN(AV$2)+9,0)</f>
        <v>0</v>
      </c>
      <c r="BK508" s="22">
        <f>Target_AM[[#This Row],[PROPORSI]]*VLOOKUP(Target_AM[[#This Row],[NIPNAS]],Target_CC[],COLUMN(AW$2)+9,0)</f>
        <v>0</v>
      </c>
      <c r="BL508" s="22">
        <f>Target_AM[[#This Row],[PROPORSI]]*VLOOKUP(Target_AM[[#This Row],[NIPNAS]],Target_CC[],COLUMN(AX$2)+9,0)</f>
        <v>0</v>
      </c>
      <c r="BM508" s="22">
        <f>Target_AM[[#This Row],[PROPORSI]]*VLOOKUP(Target_AM[[#This Row],[NIPNAS]],Target_CC[],COLUMN(AY$2)+9,0)</f>
        <v>0</v>
      </c>
      <c r="BN508" s="22">
        <f>Target_AM[[#This Row],[PROPORSI]]*VLOOKUP(Target_AM[[#This Row],[NIPNAS]],Target_CC[],COLUMN(AZ$2)+9,0)</f>
        <v>0</v>
      </c>
      <c r="BO508" s="22">
        <f>Target_AM[[#This Row],[PROPORSI]]*VLOOKUP(Target_AM[[#This Row],[NIPNAS]],Target_CC[],COLUMN(BA$2)+9,0)</f>
        <v>0</v>
      </c>
      <c r="BP508" s="22">
        <f>Target_AM[[#This Row],[PROPORSI]]*VLOOKUP(Target_AM[[#This Row],[NIPNAS]],Target_CC[],COLUMN(BB$2)+9,0)</f>
        <v>0</v>
      </c>
      <c r="BQ508" s="22">
        <f>Target_AM[[#This Row],[PROPORSI]]*VLOOKUP(Target_AM[[#This Row],[NIPNAS]],Target_CC[],COLUMN(BC$2)+9,0)</f>
        <v>0</v>
      </c>
      <c r="BR508" s="22">
        <f>Target_AM[[#This Row],[PROPORSI]]*VLOOKUP(Target_AM[[#This Row],[NIPNAS]],Target_CC[],COLUMN(BD$2)+9,0)</f>
        <v>0</v>
      </c>
      <c r="BS508" s="22">
        <f>Target_AM[[#This Row],[PROPORSI]]*VLOOKUP(Target_AM[[#This Row],[NIPNAS]],Target_CC[],COLUMN(BE$2)+9,0)</f>
        <v>0</v>
      </c>
      <c r="BT508" s="22">
        <f>Target_AM[[#This Row],[PROPORSI]]*VLOOKUP(Target_AM[[#This Row],[NIPNAS]],Target_CC[],COLUMN(BF$2)+9,0)</f>
        <v>0</v>
      </c>
      <c r="BU508" s="22">
        <f>Target_AM[[#This Row],[PROPORSI]]*VLOOKUP(Target_AM[[#This Row],[NIPNAS]],Target_CC[],COLUMN(BG$2)+9,0)</f>
        <v>0</v>
      </c>
      <c r="BV508" s="22">
        <f>Target_AM[[#This Row],[PROPORSI]]*VLOOKUP(Target_AM[[#This Row],[NIPNAS]],Target_CC[],COLUMN(BH$2)+9,0)</f>
        <v>0</v>
      </c>
      <c r="BW508" s="22">
        <f>Target_AM[[#This Row],[PROPORSI]]*VLOOKUP(Target_AM[[#This Row],[NIPNAS]],Target_CC[],COLUMN(BI$2)+9,0)</f>
        <v>0</v>
      </c>
      <c r="BX508" s="22">
        <f>Target_AM[[#This Row],[PROPORSI]]*VLOOKUP(Target_AM[[#This Row],[NIPNAS]],Target_CC[],COLUMN(BJ$2)+9,0)</f>
        <v>0</v>
      </c>
      <c r="BY508" s="22">
        <f>Target_AM[[#This Row],[PROPORSI]]*VLOOKUP(Target_AM[[#This Row],[NIPNAS]],Target_CC[],COLUMN(BK$2)+9,0)</f>
        <v>0</v>
      </c>
      <c r="BZ508" s="22">
        <f>Target_AM[[#This Row],[PROPORSI]]*VLOOKUP(Target_AM[[#This Row],[NIPNAS]],Target_CC[],COLUMN(BL$2)+9,0)</f>
        <v>0</v>
      </c>
      <c r="CA508" s="22">
        <f>Target_AM[[#This Row],[PROPORSI]]*VLOOKUP(Target_AM[[#This Row],[NIPNAS]],Target_CC[],COLUMN(BM$2)+9,0)</f>
        <v>0</v>
      </c>
      <c r="CB508" s="22">
        <f>Target_AM[[#This Row],[PROPORSI]]*VLOOKUP(Target_AM[[#This Row],[NIPNAS]],Target_CC[],COLUMN(BN$2)+9,0)</f>
        <v>0</v>
      </c>
      <c r="CC508" s="22">
        <f>Target_AM[[#This Row],[PROPORSI]]*VLOOKUP(Target_AM[[#This Row],[NIPNAS]],Target_CC[],COLUMN(BO$2)+9,0)</f>
        <v>0</v>
      </c>
      <c r="CD508" s="22">
        <f>Target_AM[[#This Row],[PROPORSI]]*VLOOKUP(Target_AM[[#This Row],[NIPNAS]],Target_CC[],COLUMN(BP$2)+9,0)</f>
        <v>0</v>
      </c>
      <c r="CE508" s="22">
        <f>Target_AM[[#This Row],[PROPORSI]]*VLOOKUP(Target_AM[[#This Row],[NIPNAS]],Target_CC[],COLUMN(BQ$2)+9,0)</f>
        <v>0</v>
      </c>
      <c r="CF508" s="22">
        <f>Target_AM[[#This Row],[PROPORSI]]*VLOOKUP(Target_AM[[#This Row],[NIPNAS]],Target_CC[],COLUMN(BR$2)+9,0)</f>
        <v>0</v>
      </c>
      <c r="CG508" s="22">
        <f>Target_AM[[#This Row],[PROPORSI]]*VLOOKUP(Target_AM[[#This Row],[NIPNAS]],Target_CC[],COLUMN(BS$2)+9,0)</f>
        <v>0</v>
      </c>
      <c r="CH508" s="22">
        <f>Target_AM[[#This Row],[PROPORSI]]*VLOOKUP(Target_AM[[#This Row],[NIPNAS]],Target_CC[],COLUMN(BT$2)+9,0)</f>
        <v>0</v>
      </c>
      <c r="CI508" s="22">
        <f>Target_AM[[#This Row],[PROPORSI]]*VLOOKUP(Target_AM[[#This Row],[NIPNAS]],Target_CC[],COLUMN(BU$2)+9,0)</f>
        <v>0</v>
      </c>
      <c r="CJ508" s="22">
        <f>Target_AM[[#This Row],[PROPORSI]]*VLOOKUP(Target_AM[[#This Row],[NIPNAS]],Target_CC[],COLUMN(BV$2)+9,0)</f>
        <v>0</v>
      </c>
      <c r="CK508" s="22">
        <f>Target_AM[[#This Row],[PROPORSI]]*VLOOKUP(Target_AM[[#This Row],[NIPNAS]],Target_CC[],COLUMN(BW$2)+9,0)</f>
        <v>0</v>
      </c>
      <c r="CL508" s="22">
        <f>Target_AM[[#This Row],[PROPORSI]]*VLOOKUP(Target_AM[[#This Row],[NIPNAS]],Target_CC[],COLUMN(BX$2)+9,0)</f>
        <v>0</v>
      </c>
      <c r="CM508" s="22">
        <f>Target_AM[[#This Row],[PROPORSI]]*VLOOKUP(Target_AM[[#This Row],[NIPNAS]],Target_CC[],COLUMN(BY$2)+9,0)</f>
        <v>0</v>
      </c>
      <c r="CN508" s="22">
        <f>Target_AM[[#This Row],[PROPORSI]]*VLOOKUP(Target_AM[[#This Row],[NIPNAS]],Target_CC[],COLUMN(BZ$2)+9,0)</f>
        <v>0</v>
      </c>
      <c r="CO508" s="22">
        <f>Target_AM[[#This Row],[PROPORSI]]*VLOOKUP(Target_AM[[#This Row],[NIPNAS]],Target_CC[],COLUMN(CA$2)+9,0)</f>
        <v>0</v>
      </c>
      <c r="CP508" s="22">
        <f>Target_AM[[#This Row],[PROPORSI]]*VLOOKUP(Target_AM[[#This Row],[NIPNAS]],Target_CC[],COLUMN(CB$2)+9,0)</f>
        <v>0</v>
      </c>
      <c r="CQ508" s="22">
        <f>Target_AM[[#This Row],[PROPORSI]]*VLOOKUP(Target_AM[[#This Row],[NIPNAS]],Target_CC[],COLUMN(CC$2)+9,0)</f>
        <v>0</v>
      </c>
      <c r="CR508" s="22">
        <f>Target_AM[[#This Row],[PROPORSI]]*VLOOKUP(Target_AM[[#This Row],[NIPNAS]],Target_CC[],COLUMN(CD$2)+9,0)</f>
        <v>0</v>
      </c>
      <c r="CS508" s="22">
        <f>Target_AM[[#This Row],[PROPORSI]]*VLOOKUP(Target_AM[[#This Row],[NIPNAS]],Target_CC[],COLUMN(CE$2)+9,0)</f>
        <v>0</v>
      </c>
      <c r="CT508" s="22">
        <f>Target_AM[[#This Row],[PROPORSI]]*VLOOKUP(Target_AM[[#This Row],[NIPNAS]],Target_CC[],COLUMN(CF$2)+9,0)</f>
        <v>0</v>
      </c>
      <c r="CU508" s="22">
        <f>Target_AM[[#This Row],[PROPORSI]]*VLOOKUP(Target_AM[[#This Row],[NIPNAS]],Target_CC[],COLUMN(CG$2)+9,0)</f>
        <v>0</v>
      </c>
      <c r="CV508" s="22">
        <f>Target_AM[[#This Row],[PROPORSI]]*VLOOKUP(Target_AM[[#This Row],[NIPNAS]],Target_CC[],COLUMN(CH$2)+9,0)</f>
        <v>0</v>
      </c>
      <c r="CW508" s="22">
        <f>Target_AM[[#This Row],[PROPORSI]]*VLOOKUP(Target_AM[[#This Row],[NIPNAS]],Target_CC[],COLUMN(CI$2)+9,0)</f>
        <v>0</v>
      </c>
      <c r="CX508" s="22">
        <f>Target_AM[[#This Row],[PROPORSI]]*VLOOKUP(Target_AM[[#This Row],[NIPNAS]],Target_CC[],COLUMN(CJ$2)+9,0)</f>
        <v>0</v>
      </c>
      <c r="CY508" s="22">
        <f>Target_AM[[#This Row],[PROPORSI]]*VLOOKUP(Target_AM[[#This Row],[NIPNAS]],Target_CC[],COLUMN(CK$2)+9,0)</f>
        <v>0</v>
      </c>
      <c r="CZ508" s="22">
        <f>Target_AM[[#This Row],[PROPORSI]]*VLOOKUP(Target_AM[[#This Row],[NIPNAS]],Target_CC[],COLUMN(CL$2)+9,0)</f>
        <v>0</v>
      </c>
      <c r="DA508" s="22">
        <f>Target_AM[[#This Row],[PROPORSI]]*VLOOKUP(Target_AM[[#This Row],[NIPNAS]],Target_CC[],COLUMN(CM$2)+9,0)</f>
        <v>0</v>
      </c>
      <c r="DB508" s="22">
        <f>Target_AM[[#This Row],[PROPORSI]]*VLOOKUP(Target_AM[[#This Row],[NIPNAS]],Target_CC[],COLUMN(CN$2)+9,0)</f>
        <v>0</v>
      </c>
      <c r="DC508" s="22">
        <f>Target_AM[[#This Row],[PROPORSI]]*VLOOKUP(Target_AM[[#This Row],[NIPNAS]],Target_CC[],COLUMN(CO$2)+9,0)</f>
        <v>0</v>
      </c>
      <c r="DD508" s="22">
        <f>Target_AM[[#This Row],[PROPORSI]]*VLOOKUP(Target_AM[[#This Row],[NIPNAS]],Target_CC[],COLUMN(CP$2)+9,0)</f>
        <v>0</v>
      </c>
      <c r="DE508" s="22">
        <f>Target_AM[[#This Row],[PROPORSI]]*VLOOKUP(Target_AM[[#This Row],[NIPNAS]],Target_CC[],COLUMN(CQ$2)+9,0)</f>
        <v>0</v>
      </c>
      <c r="DF508" s="22">
        <f>Target_AM[[#This Row],[PROPORSI]]*VLOOKUP(Target_AM[[#This Row],[NIPNAS]],Target_CC[],COLUMN(CR$2)+9,0)</f>
        <v>0</v>
      </c>
      <c r="DG508" s="22">
        <f>Target_AM[[#This Row],[PROPORSI]]*VLOOKUP(Target_AM[[#This Row],[NIPNAS]],Target_CC[],COLUMN(CS$2)+9,0)</f>
        <v>0</v>
      </c>
      <c r="DH508" s="22">
        <f>Target_AM[[#This Row],[PROPORSI]]*VLOOKUP(Target_AM[[#This Row],[NIPNAS]],Target_CC[],COLUMN(CT$2)+9,0)</f>
        <v>0</v>
      </c>
      <c r="DI508" s="22">
        <f>Target_AM[[#This Row],[PROPORSI]]*VLOOKUP(Target_AM[[#This Row],[NIPNAS]],Target_CC[],COLUMN(CU$2)+9,0)</f>
        <v>0</v>
      </c>
      <c r="DJ508" s="22">
        <f>Target_AM[[#This Row],[PROPORSI]]*VLOOKUP(Target_AM[[#This Row],[NIPNAS]],Target_CC[],COLUMN(CV$2)+9,0)</f>
        <v>0</v>
      </c>
      <c r="DK508" s="22">
        <f>Target_AM[[#This Row],[PROPORSI]]*VLOOKUP(Target_AM[[#This Row],[NIPNAS]],Target_CC[],COLUMN(CW$2)+9,0)</f>
        <v>0</v>
      </c>
      <c r="DL508" s="22">
        <f>Target_AM[[#This Row],[PROPORSI]]*VLOOKUP(Target_AM[[#This Row],[NIPNAS]],Target_CC[],COLUMN(CX$2)+9,0)</f>
        <v>0</v>
      </c>
      <c r="DM508" s="22">
        <f>Target_AM[[#This Row],[PROPORSI]]*VLOOKUP(Target_AM[[#This Row],[NIPNAS]],Target_CC[],COLUMN(CY$2)+9,0)</f>
        <v>0</v>
      </c>
      <c r="DN508" s="22">
        <f>Target_AM[[#This Row],[PROPORSI]]*VLOOKUP(Target_AM[[#This Row],[NIPNAS]],Target_CC[],COLUMN(CZ$2)+9,0)</f>
        <v>0</v>
      </c>
      <c r="DO508" s="22">
        <f>Target_AM[[#This Row],[PROPORSI]]*VLOOKUP(Target_AM[[#This Row],[NIPNAS]],Target_CC[],COLUMN(DA$2)+9,0)</f>
        <v>0</v>
      </c>
      <c r="DP508" s="22">
        <f>Target_AM[[#This Row],[PROPORSI]]*VLOOKUP(Target_AM[[#This Row],[NIPNAS]],Target_CC[],COLUMN(DB$2)+9,0)</f>
        <v>0</v>
      </c>
      <c r="DQ508" s="22">
        <f>Target_AM[[#This Row],[PROPORSI]]*VLOOKUP(Target_AM[[#This Row],[NIPNAS]],Target_CC[],COLUMN(DC$2)+9,0)</f>
        <v>0</v>
      </c>
      <c r="DR508" s="22">
        <f>Target_AM[[#This Row],[PROPORSI]]*VLOOKUP(Target_AM[[#This Row],[NIPNAS]],Target_CC[],COLUMN(DD$2)+9,0)</f>
        <v>0</v>
      </c>
      <c r="DS508" s="22">
        <f>Target_AM[[#This Row],[PROPORSI]]*VLOOKUP(Target_AM[[#This Row],[NIPNAS]],Target_CC[],COLUMN(DE$2)+9,0)</f>
        <v>0</v>
      </c>
      <c r="DT508" s="22">
        <f>Target_AM[[#This Row],[PROPORSI]]*VLOOKUP(Target_AM[[#This Row],[NIPNAS]],Target_CC[],COLUMN(DF$2)+9,0)</f>
        <v>0</v>
      </c>
      <c r="DU508" s="22">
        <f>Target_AM[[#This Row],[PROPORSI]]*VLOOKUP(Target_AM[[#This Row],[NIPNAS]],Target_CC[],COLUMN(DG$2)+9,0)</f>
        <v>0</v>
      </c>
      <c r="DV508" s="22">
        <f>Target_AM[[#This Row],[PROPORSI]]*VLOOKUP(Target_AM[[#This Row],[NIPNAS]],Target_CC[],COLUMN(DH$2)+9,0)</f>
        <v>0</v>
      </c>
      <c r="DW508" s="22">
        <f>Target_AM[[#This Row],[PROPORSI]]*VLOOKUP(Target_AM[[#This Row],[NIPNAS]],Target_CC[],COLUMN(DI$2)+9,0)</f>
        <v>0</v>
      </c>
      <c r="DX508" s="22">
        <f>Target_AM[[#This Row],[PROPORSI]]*VLOOKUP(Target_AM[[#This Row],[NIPNAS]],Target_CC[],COLUMN(DJ$2)+9,0)</f>
        <v>0</v>
      </c>
      <c r="DY508" s="22">
        <f>Target_AM[[#This Row],[PROPORSI]]*VLOOKUP(Target_AM[[#This Row],[NIPNAS]],Target_CC[],COLUMN(DK$2)+9,0)</f>
        <v>0</v>
      </c>
      <c r="DZ508" s="22">
        <f>Target_AM[[#This Row],[PROPORSI]]*VLOOKUP(Target_AM[[#This Row],[NIPNAS]],Target_CC[],COLUMN(DL$2)+9,0)</f>
        <v>0</v>
      </c>
      <c r="EA508" s="22">
        <f>Target_AM[[#This Row],[PROPORSI]]*VLOOKUP(Target_AM[[#This Row],[NIPNAS]],Target_CC[],COLUMN(DM$2)+9,0)</f>
        <v>0</v>
      </c>
    </row>
    <row r="509" spans="2:131" x14ac:dyDescent="0.3">
      <c r="B509">
        <v>405690</v>
      </c>
      <c r="C509" t="s">
        <v>1023</v>
      </c>
      <c r="D509">
        <v>1</v>
      </c>
      <c r="E509" s="8">
        <v>45658</v>
      </c>
      <c r="F509">
        <v>19412708</v>
      </c>
      <c r="G509" t="s">
        <v>354</v>
      </c>
      <c r="J509" t="s">
        <v>300</v>
      </c>
      <c r="K509" t="s">
        <v>25</v>
      </c>
      <c r="L509" t="s">
        <v>159</v>
      </c>
      <c r="M509" t="s">
        <v>29</v>
      </c>
      <c r="N509" s="23">
        <f>Target_AM[[#This Row],[PROPORSI]]*VLOOKUP(Target_AM[[#This Row],[NIPNAS]],Target_CC[],9,0)</f>
        <v>13898687.887916537</v>
      </c>
      <c r="O509" s="22">
        <f>Target_AM[[#This Row],[PROPORSI]]*VLOOKUP(Target_AM[[#This Row],[NIPNAS]],Target_CC[],COLUMN(A$2)+9,0)</f>
        <v>0</v>
      </c>
      <c r="P509" s="22">
        <f>Target_AM[[#This Row],[PROPORSI]]*VLOOKUP(Target_AM[[#This Row],[NIPNAS]],Target_CC[],COLUMN(B$2)+9,0)</f>
        <v>0</v>
      </c>
      <c r="Q509" s="22">
        <f>Target_AM[[#This Row],[PROPORSI]]*VLOOKUP(Target_AM[[#This Row],[NIPNAS]],Target_CC[],COLUMN(C$2)+9,0)</f>
        <v>0</v>
      </c>
      <c r="R509" s="22">
        <f>Target_AM[[#This Row],[PROPORSI]]*VLOOKUP(Target_AM[[#This Row],[NIPNAS]],Target_CC[],COLUMN(D$2)+9,0)</f>
        <v>0</v>
      </c>
      <c r="S509" s="22">
        <f>Target_AM[[#This Row],[PROPORSI]]*VLOOKUP(Target_AM[[#This Row],[NIPNAS]],Target_CC[],COLUMN(E$2)+9,0)</f>
        <v>0</v>
      </c>
      <c r="T509" s="22">
        <f>Target_AM[[#This Row],[PROPORSI]]*VLOOKUP(Target_AM[[#This Row],[NIPNAS]],Target_CC[],COLUMN(F$2)+9,0)</f>
        <v>0</v>
      </c>
      <c r="U509" s="22">
        <f>Target_AM[[#This Row],[PROPORSI]]*VLOOKUP(Target_AM[[#This Row],[NIPNAS]],Target_CC[],COLUMN(G$2)+9,0)</f>
        <v>0</v>
      </c>
      <c r="V509" s="22">
        <f>Target_AM[[#This Row],[PROPORSI]]*VLOOKUP(Target_AM[[#This Row],[NIPNAS]],Target_CC[],COLUMN(H$2)+9,0)</f>
        <v>0</v>
      </c>
      <c r="W509" s="22">
        <f>Target_AM[[#This Row],[PROPORSI]]*VLOOKUP(Target_AM[[#This Row],[NIPNAS]],Target_CC[],COLUMN(I$2)+9,0)</f>
        <v>0</v>
      </c>
      <c r="X509" s="22">
        <f>Target_AM[[#This Row],[PROPORSI]]*VLOOKUP(Target_AM[[#This Row],[NIPNAS]],Target_CC[],COLUMN(J$2)+9,0)</f>
        <v>0</v>
      </c>
      <c r="Y509" s="22">
        <f>Target_AM[[#This Row],[PROPORSI]]*VLOOKUP(Target_AM[[#This Row],[NIPNAS]],Target_CC[],COLUMN(K$2)+9,0)</f>
        <v>0</v>
      </c>
      <c r="Z509" s="22">
        <f>Target_AM[[#This Row],[PROPORSI]]*VLOOKUP(Target_AM[[#This Row],[NIPNAS]],Target_CC[],COLUMN(L$2)+9,0)</f>
        <v>0</v>
      </c>
      <c r="AA509" s="22">
        <f>Target_AM[[#This Row],[PROPORSI]]*VLOOKUP(Target_AM[[#This Row],[NIPNAS]],Target_CC[],COLUMN(M$2)+9,0)</f>
        <v>0</v>
      </c>
      <c r="AB509" s="22">
        <f>Target_AM[[#This Row],[PROPORSI]]*VLOOKUP(Target_AM[[#This Row],[NIPNAS]],Target_CC[],COLUMN(N$2)+9,0)</f>
        <v>1818835.7038306489</v>
      </c>
      <c r="AC509" s="22">
        <f>Target_AM[[#This Row],[PROPORSI]]*VLOOKUP(Target_AM[[#This Row],[NIPNAS]],Target_CC[],COLUMN(O$2)+9,0)</f>
        <v>1850602.2589940848</v>
      </c>
      <c r="AD509" s="22">
        <f>Target_AM[[#This Row],[PROPORSI]]*VLOOKUP(Target_AM[[#This Row],[NIPNAS]],Target_CC[],COLUMN(P$2)+9,0)</f>
        <v>1978524.2284100929</v>
      </c>
      <c r="AE509" s="22">
        <f>Target_AM[[#This Row],[PROPORSI]]*VLOOKUP(Target_AM[[#This Row],[NIPNAS]],Target_CC[],COLUMN(Q$2)+9,0)</f>
        <v>1859122.2062664656</v>
      </c>
      <c r="AF509" s="22">
        <f>Target_AM[[#This Row],[PROPORSI]]*VLOOKUP(Target_AM[[#This Row],[NIPNAS]],Target_CC[],COLUMN(R$2)+9,0)</f>
        <v>1953352.7794865922</v>
      </c>
      <c r="AG509" s="22">
        <f>Target_AM[[#This Row],[PROPORSI]]*VLOOKUP(Target_AM[[#This Row],[NIPNAS]],Target_CC[],COLUMN(S$2)+9,0)</f>
        <v>1927294.8320527535</v>
      </c>
      <c r="AH509" s="22">
        <f>Target_AM[[#This Row],[PROPORSI]]*VLOOKUP(Target_AM[[#This Row],[NIPNAS]],Target_CC[],COLUMN(T$2)+9,0)</f>
        <v>2019490.5013394954</v>
      </c>
      <c r="AI509" s="22">
        <f>Target_AM[[#This Row],[PROPORSI]]*VLOOKUP(Target_AM[[#This Row],[NIPNAS]],Target_CC[],COLUMN(U$2)+9,0)</f>
        <v>2039618.5545281942</v>
      </c>
      <c r="AJ509" s="22">
        <f>Target_AM[[#This Row],[PROPORSI]]*VLOOKUP(Target_AM[[#This Row],[NIPNAS]],Target_CC[],COLUMN(V$2)+9,0)</f>
        <v>2013511.488964149</v>
      </c>
      <c r="AK509" s="22">
        <f>Target_AM[[#This Row],[PROPORSI]]*VLOOKUP(Target_AM[[#This Row],[NIPNAS]],Target_CC[],COLUMN(W$2)+9,0)</f>
        <v>2054020.1807906269</v>
      </c>
      <c r="AL509" s="22">
        <f>Target_AM[[#This Row],[PROPORSI]]*VLOOKUP(Target_AM[[#This Row],[NIPNAS]],Target_CC[],COLUMN(X$2)+9,0)</f>
        <v>2039033.4604166884</v>
      </c>
      <c r="AM509" s="22">
        <f>Target_AM[[#This Row],[PROPORSI]]*VLOOKUP(Target_AM[[#This Row],[NIPNAS]],Target_CC[],COLUMN(Y$2)+9,0)</f>
        <v>1923866.5094657068</v>
      </c>
      <c r="AN509" s="22">
        <f>Target_AM[[#This Row],[PROPORSI]]*VLOOKUP(Target_AM[[#This Row],[NIPNAS]],Target_CC[],COLUMN(Z$2)+9,0)</f>
        <v>23477272.704545498</v>
      </c>
      <c r="AO509" s="22">
        <f>Target_AM[[#This Row],[PROPORSI]]*VLOOKUP(Target_AM[[#This Row],[NIPNAS]],Target_CC[],COLUMN(AA$2)+9,0)</f>
        <v>1818835.7038306489</v>
      </c>
      <c r="AP509" s="22">
        <f>Target_AM[[#This Row],[PROPORSI]]*VLOOKUP(Target_AM[[#This Row],[NIPNAS]],Target_CC[],COLUMN(AB$2)+9,0)</f>
        <v>1850602.2589940848</v>
      </c>
      <c r="AQ509" s="22">
        <f>Target_AM[[#This Row],[PROPORSI]]*VLOOKUP(Target_AM[[#This Row],[NIPNAS]],Target_CC[],COLUMN(AC$2)+9,0)</f>
        <v>1978524.2284100929</v>
      </c>
      <c r="AR509" s="22">
        <f>Target_AM[[#This Row],[PROPORSI]]*VLOOKUP(Target_AM[[#This Row],[NIPNAS]],Target_CC[],COLUMN(AD$2)+9,0)</f>
        <v>1859122.2062664656</v>
      </c>
      <c r="AS509" s="22">
        <f>Target_AM[[#This Row],[PROPORSI]]*VLOOKUP(Target_AM[[#This Row],[NIPNAS]],Target_CC[],COLUMN(AE$2)+9,0)</f>
        <v>1953352.7794865922</v>
      </c>
      <c r="AT509" s="22">
        <f>Target_AM[[#This Row],[PROPORSI]]*VLOOKUP(Target_AM[[#This Row],[NIPNAS]],Target_CC[],COLUMN(AF$2)+9,0)</f>
        <v>1927294.8320527535</v>
      </c>
      <c r="AU509" s="22">
        <f>Target_AM[[#This Row],[PROPORSI]]*VLOOKUP(Target_AM[[#This Row],[NIPNAS]],Target_CC[],COLUMN(AG$2)+9,0)</f>
        <v>2019490.5013394954</v>
      </c>
      <c r="AV509" s="22">
        <f>Target_AM[[#This Row],[PROPORSI]]*VLOOKUP(Target_AM[[#This Row],[NIPNAS]],Target_CC[],COLUMN(AH$2)+9,0)</f>
        <v>2039618.5545281942</v>
      </c>
      <c r="AW509" s="22">
        <f>Target_AM[[#This Row],[PROPORSI]]*VLOOKUP(Target_AM[[#This Row],[NIPNAS]],Target_CC[],COLUMN(AI$2)+9,0)</f>
        <v>2013511.488964149</v>
      </c>
      <c r="AX509" s="22">
        <f>Target_AM[[#This Row],[PROPORSI]]*VLOOKUP(Target_AM[[#This Row],[NIPNAS]],Target_CC[],COLUMN(AJ$2)+9,0)</f>
        <v>2054020.1807906269</v>
      </c>
      <c r="AY509" s="22">
        <f>Target_AM[[#This Row],[PROPORSI]]*VLOOKUP(Target_AM[[#This Row],[NIPNAS]],Target_CC[],COLUMN(AK$2)+9,0)</f>
        <v>2039033.4604166884</v>
      </c>
      <c r="AZ509" s="22">
        <f>Target_AM[[#This Row],[PROPORSI]]*VLOOKUP(Target_AM[[#This Row],[NIPNAS]],Target_CC[],COLUMN(AL$2)+9,0)</f>
        <v>1923866.5094657068</v>
      </c>
      <c r="BA509" s="22">
        <f>Target_AM[[#This Row],[PROPORSI]]*VLOOKUP(Target_AM[[#This Row],[NIPNAS]],Target_CC[],COLUMN(AM$2)+9,0)</f>
        <v>23477272.704545498</v>
      </c>
      <c r="BB509" s="22">
        <f>Target_AM[[#This Row],[PROPORSI]]*VLOOKUP(Target_AM[[#This Row],[NIPNAS]],Target_CC[],COLUMN(AN$2)+9,0)</f>
        <v>4941582.2328302255</v>
      </c>
      <c r="BC509" s="22">
        <f>Target_AM[[#This Row],[PROPORSI]]*VLOOKUP(Target_AM[[#This Row],[NIPNAS]],Target_CC[],COLUMN(AO$2)+9,0)</f>
        <v>5142088.3207596643</v>
      </c>
      <c r="BD509" s="22">
        <f>Target_AM[[#This Row],[PROPORSI]]*VLOOKUP(Target_AM[[#This Row],[NIPNAS]],Target_CC[],COLUMN(AP$2)+9,0)</f>
        <v>5200167.6767443335</v>
      </c>
      <c r="BE509" s="22">
        <f>Target_AM[[#This Row],[PROPORSI]]*VLOOKUP(Target_AM[[#This Row],[NIPNAS]],Target_CC[],COLUMN(AQ$2)+9,0)</f>
        <v>5041400.8835760169</v>
      </c>
      <c r="BF509" s="22">
        <f>Target_AM[[#This Row],[PROPORSI]]*VLOOKUP(Target_AM[[#This Row],[NIPNAS]],Target_CC[],COLUMN(AR$2)+9,0)</f>
        <v>5300908.0587014994</v>
      </c>
      <c r="BG509" s="22">
        <f>Target_AM[[#This Row],[PROPORSI]]*VLOOKUP(Target_AM[[#This Row],[NIPNAS]],Target_CC[],COLUMN(AS$2)+9,0)</f>
        <v>5267931.7796293944</v>
      </c>
      <c r="BH509" s="22">
        <f>Target_AM[[#This Row],[PROPORSI]]*VLOOKUP(Target_AM[[#This Row],[NIPNAS]],Target_CC[],COLUMN(AT$2)+9,0)</f>
        <v>5440025.0052966522</v>
      </c>
      <c r="BI509" s="22">
        <f>Target_AM[[#This Row],[PROPORSI]]*VLOOKUP(Target_AM[[#This Row],[NIPNAS]],Target_CC[],COLUMN(AU$2)+9,0)</f>
        <v>5516503.1293899361</v>
      </c>
      <c r="BJ509" s="22">
        <f>Target_AM[[#This Row],[PROPORSI]]*VLOOKUP(Target_AM[[#This Row],[NIPNAS]],Target_CC[],COLUMN(AV$2)+9,0)</f>
        <v>5430748.8535660813</v>
      </c>
      <c r="BK509" s="22">
        <f>Target_AM[[#This Row],[PROPORSI]]*VLOOKUP(Target_AM[[#This Row],[NIPNAS]],Target_CC[],COLUMN(AW$2)+9,0)</f>
        <v>5523072.6990475263</v>
      </c>
      <c r="BL509" s="22">
        <f>Target_AM[[#This Row],[PROPORSI]]*VLOOKUP(Target_AM[[#This Row],[NIPNAS]],Target_CC[],COLUMN(AX$2)+9,0)</f>
        <v>5624891.6984470263</v>
      </c>
      <c r="BM509" s="22">
        <f>Target_AM[[#This Row],[PROPORSI]]*VLOOKUP(Target_AM[[#This Row],[NIPNAS]],Target_CC[],COLUMN(AY$2)+9,0)</f>
        <v>5484201.4723760169</v>
      </c>
      <c r="BN509" s="22">
        <f>Target_AM[[#This Row],[PROPORSI]]*VLOOKUP(Target_AM[[#This Row],[NIPNAS]],Target_CC[],COLUMN(AZ$2)+9,0)</f>
        <v>63913521.810364373</v>
      </c>
      <c r="BO509" s="22">
        <f>Target_AM[[#This Row],[PROPORSI]]*VLOOKUP(Target_AM[[#This Row],[NIPNAS]],Target_CC[],COLUMN(BA$2)+9,0)</f>
        <v>0</v>
      </c>
      <c r="BP509" s="22">
        <f>Target_AM[[#This Row],[PROPORSI]]*VLOOKUP(Target_AM[[#This Row],[NIPNAS]],Target_CC[],COLUMN(BB$2)+9,0)</f>
        <v>0</v>
      </c>
      <c r="BQ509" s="22">
        <f>Target_AM[[#This Row],[PROPORSI]]*VLOOKUP(Target_AM[[#This Row],[NIPNAS]],Target_CC[],COLUMN(BC$2)+9,0)</f>
        <v>0</v>
      </c>
      <c r="BR509" s="22">
        <f>Target_AM[[#This Row],[PROPORSI]]*VLOOKUP(Target_AM[[#This Row],[NIPNAS]],Target_CC[],COLUMN(BD$2)+9,0)</f>
        <v>0</v>
      </c>
      <c r="BS509" s="22">
        <f>Target_AM[[#This Row],[PROPORSI]]*VLOOKUP(Target_AM[[#This Row],[NIPNAS]],Target_CC[],COLUMN(BE$2)+9,0)</f>
        <v>0</v>
      </c>
      <c r="BT509" s="22">
        <f>Target_AM[[#This Row],[PROPORSI]]*VLOOKUP(Target_AM[[#This Row],[NIPNAS]],Target_CC[],COLUMN(BF$2)+9,0)</f>
        <v>0</v>
      </c>
      <c r="BU509" s="22">
        <f>Target_AM[[#This Row],[PROPORSI]]*VLOOKUP(Target_AM[[#This Row],[NIPNAS]],Target_CC[],COLUMN(BG$2)+9,0)</f>
        <v>0</v>
      </c>
      <c r="BV509" s="22">
        <f>Target_AM[[#This Row],[PROPORSI]]*VLOOKUP(Target_AM[[#This Row],[NIPNAS]],Target_CC[],COLUMN(BH$2)+9,0)</f>
        <v>0</v>
      </c>
      <c r="BW509" s="22">
        <f>Target_AM[[#This Row],[PROPORSI]]*VLOOKUP(Target_AM[[#This Row],[NIPNAS]],Target_CC[],COLUMN(BI$2)+9,0)</f>
        <v>0</v>
      </c>
      <c r="BX509" s="22">
        <f>Target_AM[[#This Row],[PROPORSI]]*VLOOKUP(Target_AM[[#This Row],[NIPNAS]],Target_CC[],COLUMN(BJ$2)+9,0)</f>
        <v>0</v>
      </c>
      <c r="BY509" s="22">
        <f>Target_AM[[#This Row],[PROPORSI]]*VLOOKUP(Target_AM[[#This Row],[NIPNAS]],Target_CC[],COLUMN(BK$2)+9,0)</f>
        <v>0</v>
      </c>
      <c r="BZ509" s="22">
        <f>Target_AM[[#This Row],[PROPORSI]]*VLOOKUP(Target_AM[[#This Row],[NIPNAS]],Target_CC[],COLUMN(BL$2)+9,0)</f>
        <v>0</v>
      </c>
      <c r="CA509" s="22">
        <f>Target_AM[[#This Row],[PROPORSI]]*VLOOKUP(Target_AM[[#This Row],[NIPNAS]],Target_CC[],COLUMN(BM$2)+9,0)</f>
        <v>0</v>
      </c>
      <c r="CB509" s="22">
        <f>Target_AM[[#This Row],[PROPORSI]]*VLOOKUP(Target_AM[[#This Row],[NIPNAS]],Target_CC[],COLUMN(BN$2)+9,0)</f>
        <v>0</v>
      </c>
      <c r="CC509" s="22">
        <f>Target_AM[[#This Row],[PROPORSI]]*VLOOKUP(Target_AM[[#This Row],[NIPNAS]],Target_CC[],COLUMN(BO$2)+9,0)</f>
        <v>0</v>
      </c>
      <c r="CD509" s="22">
        <f>Target_AM[[#This Row],[PROPORSI]]*VLOOKUP(Target_AM[[#This Row],[NIPNAS]],Target_CC[],COLUMN(BP$2)+9,0)</f>
        <v>0</v>
      </c>
      <c r="CE509" s="22">
        <f>Target_AM[[#This Row],[PROPORSI]]*VLOOKUP(Target_AM[[#This Row],[NIPNAS]],Target_CC[],COLUMN(BQ$2)+9,0)</f>
        <v>0</v>
      </c>
      <c r="CF509" s="22">
        <f>Target_AM[[#This Row],[PROPORSI]]*VLOOKUP(Target_AM[[#This Row],[NIPNAS]],Target_CC[],COLUMN(BR$2)+9,0)</f>
        <v>0</v>
      </c>
      <c r="CG509" s="22">
        <f>Target_AM[[#This Row],[PROPORSI]]*VLOOKUP(Target_AM[[#This Row],[NIPNAS]],Target_CC[],COLUMN(BS$2)+9,0)</f>
        <v>0</v>
      </c>
      <c r="CH509" s="22">
        <f>Target_AM[[#This Row],[PROPORSI]]*VLOOKUP(Target_AM[[#This Row],[NIPNAS]],Target_CC[],COLUMN(BT$2)+9,0)</f>
        <v>0</v>
      </c>
      <c r="CI509" s="22">
        <f>Target_AM[[#This Row],[PROPORSI]]*VLOOKUP(Target_AM[[#This Row],[NIPNAS]],Target_CC[],COLUMN(BU$2)+9,0)</f>
        <v>0</v>
      </c>
      <c r="CJ509" s="22">
        <f>Target_AM[[#This Row],[PROPORSI]]*VLOOKUP(Target_AM[[#This Row],[NIPNAS]],Target_CC[],COLUMN(BV$2)+9,0)</f>
        <v>0</v>
      </c>
      <c r="CK509" s="22">
        <f>Target_AM[[#This Row],[PROPORSI]]*VLOOKUP(Target_AM[[#This Row],[NIPNAS]],Target_CC[],COLUMN(BW$2)+9,0)</f>
        <v>0</v>
      </c>
      <c r="CL509" s="22">
        <f>Target_AM[[#This Row],[PROPORSI]]*VLOOKUP(Target_AM[[#This Row],[NIPNAS]],Target_CC[],COLUMN(BX$2)+9,0)</f>
        <v>0</v>
      </c>
      <c r="CM509" s="22">
        <f>Target_AM[[#This Row],[PROPORSI]]*VLOOKUP(Target_AM[[#This Row],[NIPNAS]],Target_CC[],COLUMN(BY$2)+9,0)</f>
        <v>0</v>
      </c>
      <c r="CN509" s="22">
        <f>Target_AM[[#This Row],[PROPORSI]]*VLOOKUP(Target_AM[[#This Row],[NIPNAS]],Target_CC[],COLUMN(BZ$2)+9,0)</f>
        <v>0</v>
      </c>
      <c r="CO509" s="22">
        <f>Target_AM[[#This Row],[PROPORSI]]*VLOOKUP(Target_AM[[#This Row],[NIPNAS]],Target_CC[],COLUMN(CA$2)+9,0)</f>
        <v>0</v>
      </c>
      <c r="CP509" s="22">
        <f>Target_AM[[#This Row],[PROPORSI]]*VLOOKUP(Target_AM[[#This Row],[NIPNAS]],Target_CC[],COLUMN(CB$2)+9,0)</f>
        <v>0</v>
      </c>
      <c r="CQ509" s="22">
        <f>Target_AM[[#This Row],[PROPORSI]]*VLOOKUP(Target_AM[[#This Row],[NIPNAS]],Target_CC[],COLUMN(CC$2)+9,0)</f>
        <v>0</v>
      </c>
      <c r="CR509" s="22">
        <f>Target_AM[[#This Row],[PROPORSI]]*VLOOKUP(Target_AM[[#This Row],[NIPNAS]],Target_CC[],COLUMN(CD$2)+9,0)</f>
        <v>0</v>
      </c>
      <c r="CS509" s="22">
        <f>Target_AM[[#This Row],[PROPORSI]]*VLOOKUP(Target_AM[[#This Row],[NIPNAS]],Target_CC[],COLUMN(CE$2)+9,0)</f>
        <v>0</v>
      </c>
      <c r="CT509" s="22">
        <f>Target_AM[[#This Row],[PROPORSI]]*VLOOKUP(Target_AM[[#This Row],[NIPNAS]],Target_CC[],COLUMN(CF$2)+9,0)</f>
        <v>0</v>
      </c>
      <c r="CU509" s="22">
        <f>Target_AM[[#This Row],[PROPORSI]]*VLOOKUP(Target_AM[[#This Row],[NIPNAS]],Target_CC[],COLUMN(CG$2)+9,0)</f>
        <v>0</v>
      </c>
      <c r="CV509" s="22">
        <f>Target_AM[[#This Row],[PROPORSI]]*VLOOKUP(Target_AM[[#This Row],[NIPNAS]],Target_CC[],COLUMN(CH$2)+9,0)</f>
        <v>0</v>
      </c>
      <c r="CW509" s="22">
        <f>Target_AM[[#This Row],[PROPORSI]]*VLOOKUP(Target_AM[[#This Row],[NIPNAS]],Target_CC[],COLUMN(CI$2)+9,0)</f>
        <v>0</v>
      </c>
      <c r="CX509" s="22">
        <f>Target_AM[[#This Row],[PROPORSI]]*VLOOKUP(Target_AM[[#This Row],[NIPNAS]],Target_CC[],COLUMN(CJ$2)+9,0)</f>
        <v>0</v>
      </c>
      <c r="CY509" s="22">
        <f>Target_AM[[#This Row],[PROPORSI]]*VLOOKUP(Target_AM[[#This Row],[NIPNAS]],Target_CC[],COLUMN(CK$2)+9,0)</f>
        <v>0</v>
      </c>
      <c r="CZ509" s="22">
        <f>Target_AM[[#This Row],[PROPORSI]]*VLOOKUP(Target_AM[[#This Row],[NIPNAS]],Target_CC[],COLUMN(CL$2)+9,0)</f>
        <v>0</v>
      </c>
      <c r="DA509" s="22">
        <f>Target_AM[[#This Row],[PROPORSI]]*VLOOKUP(Target_AM[[#This Row],[NIPNAS]],Target_CC[],COLUMN(CM$2)+9,0)</f>
        <v>0</v>
      </c>
      <c r="DB509" s="22">
        <f>Target_AM[[#This Row],[PROPORSI]]*VLOOKUP(Target_AM[[#This Row],[NIPNAS]],Target_CC[],COLUMN(CN$2)+9,0)</f>
        <v>0</v>
      </c>
      <c r="DC509" s="22">
        <f>Target_AM[[#This Row],[PROPORSI]]*VLOOKUP(Target_AM[[#This Row],[NIPNAS]],Target_CC[],COLUMN(CO$2)+9,0)</f>
        <v>0</v>
      </c>
      <c r="DD509" s="22">
        <f>Target_AM[[#This Row],[PROPORSI]]*VLOOKUP(Target_AM[[#This Row],[NIPNAS]],Target_CC[],COLUMN(CP$2)+9,0)</f>
        <v>0</v>
      </c>
      <c r="DE509" s="22">
        <f>Target_AM[[#This Row],[PROPORSI]]*VLOOKUP(Target_AM[[#This Row],[NIPNAS]],Target_CC[],COLUMN(CQ$2)+9,0)</f>
        <v>0</v>
      </c>
      <c r="DF509" s="22">
        <f>Target_AM[[#This Row],[PROPORSI]]*VLOOKUP(Target_AM[[#This Row],[NIPNAS]],Target_CC[],COLUMN(CR$2)+9,0)</f>
        <v>0</v>
      </c>
      <c r="DG509" s="22">
        <f>Target_AM[[#This Row],[PROPORSI]]*VLOOKUP(Target_AM[[#This Row],[NIPNAS]],Target_CC[],COLUMN(CS$2)+9,0)</f>
        <v>0</v>
      </c>
      <c r="DH509" s="22">
        <f>Target_AM[[#This Row],[PROPORSI]]*VLOOKUP(Target_AM[[#This Row],[NIPNAS]],Target_CC[],COLUMN(CT$2)+9,0)</f>
        <v>0</v>
      </c>
      <c r="DI509" s="22">
        <f>Target_AM[[#This Row],[PROPORSI]]*VLOOKUP(Target_AM[[#This Row],[NIPNAS]],Target_CC[],COLUMN(CU$2)+9,0)</f>
        <v>0</v>
      </c>
      <c r="DJ509" s="22">
        <f>Target_AM[[#This Row],[PROPORSI]]*VLOOKUP(Target_AM[[#This Row],[NIPNAS]],Target_CC[],COLUMN(CV$2)+9,0)</f>
        <v>0</v>
      </c>
      <c r="DK509" s="22">
        <f>Target_AM[[#This Row],[PROPORSI]]*VLOOKUP(Target_AM[[#This Row],[NIPNAS]],Target_CC[],COLUMN(CW$2)+9,0)</f>
        <v>0</v>
      </c>
      <c r="DL509" s="22">
        <f>Target_AM[[#This Row],[PROPORSI]]*VLOOKUP(Target_AM[[#This Row],[NIPNAS]],Target_CC[],COLUMN(CX$2)+9,0)</f>
        <v>0</v>
      </c>
      <c r="DM509" s="22">
        <f>Target_AM[[#This Row],[PROPORSI]]*VLOOKUP(Target_AM[[#This Row],[NIPNAS]],Target_CC[],COLUMN(CY$2)+9,0)</f>
        <v>0</v>
      </c>
      <c r="DN509" s="22">
        <f>Target_AM[[#This Row],[PROPORSI]]*VLOOKUP(Target_AM[[#This Row],[NIPNAS]],Target_CC[],COLUMN(CZ$2)+9,0)</f>
        <v>0</v>
      </c>
      <c r="DO509" s="22">
        <f>Target_AM[[#This Row],[PROPORSI]]*VLOOKUP(Target_AM[[#This Row],[NIPNAS]],Target_CC[],COLUMN(DA$2)+9,0)</f>
        <v>0</v>
      </c>
      <c r="DP509" s="22">
        <f>Target_AM[[#This Row],[PROPORSI]]*VLOOKUP(Target_AM[[#This Row],[NIPNAS]],Target_CC[],COLUMN(DB$2)+9,0)</f>
        <v>0</v>
      </c>
      <c r="DQ509" s="22">
        <f>Target_AM[[#This Row],[PROPORSI]]*VLOOKUP(Target_AM[[#This Row],[NIPNAS]],Target_CC[],COLUMN(DC$2)+9,0)</f>
        <v>0</v>
      </c>
      <c r="DR509" s="22">
        <f>Target_AM[[#This Row],[PROPORSI]]*VLOOKUP(Target_AM[[#This Row],[NIPNAS]],Target_CC[],COLUMN(DD$2)+9,0)</f>
        <v>0</v>
      </c>
      <c r="DS509" s="22">
        <f>Target_AM[[#This Row],[PROPORSI]]*VLOOKUP(Target_AM[[#This Row],[NIPNAS]],Target_CC[],COLUMN(DE$2)+9,0)</f>
        <v>0</v>
      </c>
      <c r="DT509" s="22">
        <f>Target_AM[[#This Row],[PROPORSI]]*VLOOKUP(Target_AM[[#This Row],[NIPNAS]],Target_CC[],COLUMN(DF$2)+9,0)</f>
        <v>0</v>
      </c>
      <c r="DU509" s="22">
        <f>Target_AM[[#This Row],[PROPORSI]]*VLOOKUP(Target_AM[[#This Row],[NIPNAS]],Target_CC[],COLUMN(DG$2)+9,0)</f>
        <v>0</v>
      </c>
      <c r="DV509" s="22">
        <f>Target_AM[[#This Row],[PROPORSI]]*VLOOKUP(Target_AM[[#This Row],[NIPNAS]],Target_CC[],COLUMN(DH$2)+9,0)</f>
        <v>0</v>
      </c>
      <c r="DW509" s="22">
        <f>Target_AM[[#This Row],[PROPORSI]]*VLOOKUP(Target_AM[[#This Row],[NIPNAS]],Target_CC[],COLUMN(DI$2)+9,0)</f>
        <v>0</v>
      </c>
      <c r="DX509" s="22">
        <f>Target_AM[[#This Row],[PROPORSI]]*VLOOKUP(Target_AM[[#This Row],[NIPNAS]],Target_CC[],COLUMN(DJ$2)+9,0)</f>
        <v>0</v>
      </c>
      <c r="DY509" s="22">
        <f>Target_AM[[#This Row],[PROPORSI]]*VLOOKUP(Target_AM[[#This Row],[NIPNAS]],Target_CC[],COLUMN(DK$2)+9,0)</f>
        <v>0</v>
      </c>
      <c r="DZ509" s="22">
        <f>Target_AM[[#This Row],[PROPORSI]]*VLOOKUP(Target_AM[[#This Row],[NIPNAS]],Target_CC[],COLUMN(DL$2)+9,0)</f>
        <v>0</v>
      </c>
      <c r="EA509" s="22">
        <f>Target_AM[[#This Row],[PROPORSI]]*VLOOKUP(Target_AM[[#This Row],[NIPNAS]],Target_CC[],COLUMN(DM$2)+9,0)</f>
        <v>0</v>
      </c>
    </row>
    <row r="510" spans="2:131" x14ac:dyDescent="0.3">
      <c r="B510">
        <v>906836</v>
      </c>
      <c r="C510" t="s">
        <v>1048</v>
      </c>
      <c r="D510">
        <v>1</v>
      </c>
      <c r="E510" s="8">
        <v>45658</v>
      </c>
      <c r="F510">
        <v>19221024</v>
      </c>
      <c r="G510" t="s">
        <v>564</v>
      </c>
      <c r="J510" t="s">
        <v>363</v>
      </c>
      <c r="K510" t="s">
        <v>23</v>
      </c>
      <c r="L510" t="s">
        <v>159</v>
      </c>
      <c r="M510" t="s">
        <v>29</v>
      </c>
      <c r="N510" s="23">
        <f>Target_AM[[#This Row],[PROPORSI]]*VLOOKUP(Target_AM[[#This Row],[NIPNAS]],Target_CC[],9,0)</f>
        <v>0</v>
      </c>
      <c r="O510" s="22">
        <f>Target_AM[[#This Row],[PROPORSI]]*VLOOKUP(Target_AM[[#This Row],[NIPNAS]],Target_CC[],COLUMN(A$2)+9,0)</f>
        <v>1260000</v>
      </c>
      <c r="P510" s="22">
        <f>Target_AM[[#This Row],[PROPORSI]]*VLOOKUP(Target_AM[[#This Row],[NIPNAS]],Target_CC[],COLUMN(B$2)+9,0)</f>
        <v>1260000</v>
      </c>
      <c r="Q510" s="22">
        <f>Target_AM[[#This Row],[PROPORSI]]*VLOOKUP(Target_AM[[#This Row],[NIPNAS]],Target_CC[],COLUMN(C$2)+9,0)</f>
        <v>1209600</v>
      </c>
      <c r="R510" s="22">
        <f>Target_AM[[#This Row],[PROPORSI]]*VLOOKUP(Target_AM[[#This Row],[NIPNAS]],Target_CC[],COLUMN(D$2)+9,0)</f>
        <v>1272096</v>
      </c>
      <c r="S510" s="22">
        <f>Target_AM[[#This Row],[PROPORSI]]*VLOOKUP(Target_AM[[#This Row],[NIPNAS]],Target_CC[],COLUMN(E$2)+9,0)</f>
        <v>1209720.96</v>
      </c>
      <c r="T510" s="22">
        <f>Target_AM[[#This Row],[PROPORSI]]*VLOOKUP(Target_AM[[#This Row],[NIPNAS]],Target_CC[],COLUMN(F$2)+9,0)</f>
        <v>1209097.2095999999</v>
      </c>
      <c r="U510" s="22">
        <f>Target_AM[[#This Row],[PROPORSI]]*VLOOKUP(Target_AM[[#This Row],[NIPNAS]],Target_CC[],COLUMN(G$2)+9,0)</f>
        <v>1461090.9720960001</v>
      </c>
      <c r="V510" s="22">
        <f>Target_AM[[#This Row],[PROPORSI]]*VLOOKUP(Target_AM[[#This Row],[NIPNAS]],Target_CC[],COLUMN(H$2)+9,0)</f>
        <v>1274610.9097209601</v>
      </c>
      <c r="W510" s="22">
        <f>Target_AM[[#This Row],[PROPORSI]]*VLOOKUP(Target_AM[[#This Row],[NIPNAS]],Target_CC[],COLUMN(I$2)+9,0)</f>
        <v>1335746.1090972095</v>
      </c>
      <c r="X510" s="22">
        <f>Target_AM[[#This Row],[PROPORSI]]*VLOOKUP(Target_AM[[#This Row],[NIPNAS]],Target_CC[],COLUMN(J$2)+9,0)</f>
        <v>1462357.4610909722</v>
      </c>
      <c r="Y510" s="22">
        <f>Target_AM[[#This Row],[PROPORSI]]*VLOOKUP(Target_AM[[#This Row],[NIPNAS]],Target_CC[],COLUMN(K$2)+9,0)</f>
        <v>1274623.5746109097</v>
      </c>
      <c r="Z510" s="22">
        <f>Target_AM[[#This Row],[PROPORSI]]*VLOOKUP(Target_AM[[#This Row],[NIPNAS]],Target_CC[],COLUMN(L$2)+9,0)</f>
        <v>1398746.2357461092</v>
      </c>
      <c r="AA510" s="22">
        <f>Target_AM[[#This Row],[PROPORSI]]*VLOOKUP(Target_AM[[#This Row],[NIPNAS]],Target_CC[],COLUMN(M$2)+9,0)</f>
        <v>15627689.43196216</v>
      </c>
      <c r="AB510" s="22">
        <f>Target_AM[[#This Row],[PROPORSI]]*VLOOKUP(Target_AM[[#This Row],[NIPNAS]],Target_CC[],COLUMN(N$2)+9,0)</f>
        <v>56111.466406233667</v>
      </c>
      <c r="AC510" s="22">
        <f>Target_AM[[#This Row],[PROPORSI]]*VLOOKUP(Target_AM[[#This Row],[NIPNAS]],Target_CC[],COLUMN(O$2)+9,0)</f>
        <v>328250.68671285402</v>
      </c>
      <c r="AD510" s="22">
        <f>Target_AM[[#This Row],[PROPORSI]]*VLOOKUP(Target_AM[[#This Row],[NIPNAS]],Target_CC[],COLUMN(P$2)+9,0)</f>
        <v>299917.68539016286</v>
      </c>
      <c r="AE510" s="22">
        <f>Target_AM[[#This Row],[PROPORSI]]*VLOOKUP(Target_AM[[#This Row],[NIPNAS]],Target_CC[],COLUMN(Q$2)+9,0)</f>
        <v>207019.73127004909</v>
      </c>
      <c r="AF510" s="22">
        <f>Target_AM[[#This Row],[PROPORSI]]*VLOOKUP(Target_AM[[#This Row],[NIPNAS]],Target_CC[],COLUMN(R$2)+9,0)</f>
        <v>279728.05458868027</v>
      </c>
      <c r="AG510" s="22">
        <f>Target_AM[[#This Row],[PROPORSI]]*VLOOKUP(Target_AM[[#This Row],[NIPNAS]],Target_CC[],COLUMN(S$2)+9,0)</f>
        <v>404413.10006548307</v>
      </c>
      <c r="AH510" s="22">
        <f>Target_AM[[#This Row],[PROPORSI]]*VLOOKUP(Target_AM[[#This Row],[NIPNAS]],Target_CC[],COLUMN(T$2)+9,0)</f>
        <v>475934.00960218546</v>
      </c>
      <c r="AI510" s="22">
        <f>Target_AM[[#This Row],[PROPORSI]]*VLOOKUP(Target_AM[[#This Row],[NIPNAS]],Target_CC[],COLUMN(U$2)+9,0)</f>
        <v>525802.82079413824</v>
      </c>
      <c r="AJ510" s="22">
        <f>Target_AM[[#This Row],[PROPORSI]]*VLOOKUP(Target_AM[[#This Row],[NIPNAS]],Target_CC[],COLUMN(V$2)+9,0)</f>
        <v>430707.41555545968</v>
      </c>
      <c r="AK510" s="22">
        <f>Target_AM[[#This Row],[PROPORSI]]*VLOOKUP(Target_AM[[#This Row],[NIPNAS]],Target_CC[],COLUMN(W$2)+9,0)</f>
        <v>529931.50770519569</v>
      </c>
      <c r="AL510" s="22">
        <f>Target_AM[[#This Row],[PROPORSI]]*VLOOKUP(Target_AM[[#This Row],[NIPNAS]],Target_CC[],COLUMN(X$2)+9,0)</f>
        <v>713424.03920146241</v>
      </c>
      <c r="AM510" s="22">
        <f>Target_AM[[#This Row],[PROPORSI]]*VLOOKUP(Target_AM[[#This Row],[NIPNAS]],Target_CC[],COLUMN(Y$2)+9,0)</f>
        <v>446752.32125210128</v>
      </c>
      <c r="AN510" s="22">
        <f>Target_AM[[#This Row],[PROPORSI]]*VLOOKUP(Target_AM[[#This Row],[NIPNAS]],Target_CC[],COLUMN(Z$2)+9,0)</f>
        <v>4697992.8385440065</v>
      </c>
      <c r="AO510" s="22">
        <f>Target_AM[[#This Row],[PROPORSI]]*VLOOKUP(Target_AM[[#This Row],[NIPNAS]],Target_CC[],COLUMN(AA$2)+9,0)</f>
        <v>1316111.4664062336</v>
      </c>
      <c r="AP510" s="22">
        <f>Target_AM[[#This Row],[PROPORSI]]*VLOOKUP(Target_AM[[#This Row],[NIPNAS]],Target_CC[],COLUMN(AB$2)+9,0)</f>
        <v>1588250.6867128541</v>
      </c>
      <c r="AQ510" s="22">
        <f>Target_AM[[#This Row],[PROPORSI]]*VLOOKUP(Target_AM[[#This Row],[NIPNAS]],Target_CC[],COLUMN(AC$2)+9,0)</f>
        <v>1509517.6853901627</v>
      </c>
      <c r="AR510" s="22">
        <f>Target_AM[[#This Row],[PROPORSI]]*VLOOKUP(Target_AM[[#This Row],[NIPNAS]],Target_CC[],COLUMN(AD$2)+9,0)</f>
        <v>1479115.731270049</v>
      </c>
      <c r="AS510" s="22">
        <f>Target_AM[[#This Row],[PROPORSI]]*VLOOKUP(Target_AM[[#This Row],[NIPNAS]],Target_CC[],COLUMN(AE$2)+9,0)</f>
        <v>1489449.0145886801</v>
      </c>
      <c r="AT510" s="22">
        <f>Target_AM[[#This Row],[PROPORSI]]*VLOOKUP(Target_AM[[#This Row],[NIPNAS]],Target_CC[],COLUMN(AF$2)+9,0)</f>
        <v>1613510.309665483</v>
      </c>
      <c r="AU510" s="22">
        <f>Target_AM[[#This Row],[PROPORSI]]*VLOOKUP(Target_AM[[#This Row],[NIPNAS]],Target_CC[],COLUMN(AG$2)+9,0)</f>
        <v>1937024.9816981857</v>
      </c>
      <c r="AV510" s="22">
        <f>Target_AM[[#This Row],[PROPORSI]]*VLOOKUP(Target_AM[[#This Row],[NIPNAS]],Target_CC[],COLUMN(AH$2)+9,0)</f>
        <v>1800413.7305150982</v>
      </c>
      <c r="AW510" s="22">
        <f>Target_AM[[#This Row],[PROPORSI]]*VLOOKUP(Target_AM[[#This Row],[NIPNAS]],Target_CC[],COLUMN(AI$2)+9,0)</f>
        <v>1766453.5246526692</v>
      </c>
      <c r="AX510" s="22">
        <f>Target_AM[[#This Row],[PROPORSI]]*VLOOKUP(Target_AM[[#This Row],[NIPNAS]],Target_CC[],COLUMN(AJ$2)+9,0)</f>
        <v>1992288.968796168</v>
      </c>
      <c r="AY510" s="22">
        <f>Target_AM[[#This Row],[PROPORSI]]*VLOOKUP(Target_AM[[#This Row],[NIPNAS]],Target_CC[],COLUMN(AK$2)+9,0)</f>
        <v>1988047.6138123721</v>
      </c>
      <c r="AZ510" s="22">
        <f>Target_AM[[#This Row],[PROPORSI]]*VLOOKUP(Target_AM[[#This Row],[NIPNAS]],Target_CC[],COLUMN(AL$2)+9,0)</f>
        <v>1845498.5569982105</v>
      </c>
      <c r="BA510" s="22">
        <f>Target_AM[[#This Row],[PROPORSI]]*VLOOKUP(Target_AM[[#This Row],[NIPNAS]],Target_CC[],COLUMN(AM$2)+9,0)</f>
        <v>20325682.270506166</v>
      </c>
      <c r="BB510" s="22">
        <f>Target_AM[[#This Row],[PROPORSI]]*VLOOKUP(Target_AM[[#This Row],[NIPNAS]],Target_CC[],COLUMN(AN$2)+9,0)</f>
        <v>792396.75529236195</v>
      </c>
      <c r="BC510" s="22">
        <f>Target_AM[[#This Row],[PROPORSI]]*VLOOKUP(Target_AM[[#This Row],[NIPNAS]],Target_CC[],COLUMN(AO$2)+9,0)</f>
        <v>6032290.547343405</v>
      </c>
      <c r="BD510" s="22">
        <f>Target_AM[[#This Row],[PROPORSI]]*VLOOKUP(Target_AM[[#This Row],[NIPNAS]],Target_CC[],COLUMN(AP$2)+9,0)</f>
        <v>1721168.2227272117</v>
      </c>
      <c r="BE510" s="22">
        <f>Target_AM[[#This Row],[PROPORSI]]*VLOOKUP(Target_AM[[#This Row],[NIPNAS]],Target_CC[],COLUMN(AQ$2)+9,0)</f>
        <v>3730263.1812121775</v>
      </c>
      <c r="BF510" s="22">
        <f>Target_AM[[#This Row],[PROPORSI]]*VLOOKUP(Target_AM[[#This Row],[NIPNAS]],Target_CC[],COLUMN(AR$2)+9,0)</f>
        <v>4356146.5649457099</v>
      </c>
      <c r="BG510" s="22">
        <f>Target_AM[[#This Row],[PROPORSI]]*VLOOKUP(Target_AM[[#This Row],[NIPNAS]],Target_CC[],COLUMN(AS$2)+9,0)</f>
        <v>4727385.5144472579</v>
      </c>
      <c r="BH510" s="22">
        <f>Target_AM[[#This Row],[PROPORSI]]*VLOOKUP(Target_AM[[#This Row],[NIPNAS]],Target_CC[],COLUMN(AT$2)+9,0)</f>
        <v>304335.51175167295</v>
      </c>
      <c r="BI510" s="22">
        <f>Target_AM[[#This Row],[PROPORSI]]*VLOOKUP(Target_AM[[#This Row],[NIPNAS]],Target_CC[],COLUMN(AU$2)+9,0)</f>
        <v>6178364.2199487239</v>
      </c>
      <c r="BJ510" s="22">
        <f>Target_AM[[#This Row],[PROPORSI]]*VLOOKUP(Target_AM[[#This Row],[NIPNAS]],Target_CC[],COLUMN(AV$2)+9,0)</f>
        <v>2219161.1340547749</v>
      </c>
      <c r="BK510" s="22">
        <f>Target_AM[[#This Row],[PROPORSI]]*VLOOKUP(Target_AM[[#This Row],[NIPNAS]],Target_CC[],COLUMN(AW$2)+9,0)</f>
        <v>6294176.2929679696</v>
      </c>
      <c r="BL510" s="22">
        <f>Target_AM[[#This Row],[PROPORSI]]*VLOOKUP(Target_AM[[#This Row],[NIPNAS]],Target_CC[],COLUMN(AX$2)+9,0)</f>
        <v>4667404.7998496499</v>
      </c>
      <c r="BM510" s="22">
        <f>Target_AM[[#This Row],[PROPORSI]]*VLOOKUP(Target_AM[[#This Row],[NIPNAS]],Target_CC[],COLUMN(AY$2)+9,0)</f>
        <v>3677144.2621599752</v>
      </c>
      <c r="BN510" s="22">
        <f>Target_AM[[#This Row],[PROPORSI]]*VLOOKUP(Target_AM[[#This Row],[NIPNAS]],Target_CC[],COLUMN(AZ$2)+9,0)</f>
        <v>44700237.006700888</v>
      </c>
      <c r="BO510" s="22">
        <f>Target_AM[[#This Row],[PROPORSI]]*VLOOKUP(Target_AM[[#This Row],[NIPNAS]],Target_CC[],COLUMN(BA$2)+9,0)</f>
        <v>632200</v>
      </c>
      <c r="BP510" s="22">
        <f>Target_AM[[#This Row],[PROPORSI]]*VLOOKUP(Target_AM[[#This Row],[NIPNAS]],Target_CC[],COLUMN(BB$2)+9,0)</f>
        <v>631650</v>
      </c>
      <c r="BQ510" s="22">
        <f>Target_AM[[#This Row],[PROPORSI]]*VLOOKUP(Target_AM[[#This Row],[NIPNAS]],Target_CC[],COLUMN(BC$2)+9,0)</f>
        <v>630000</v>
      </c>
      <c r="BR510" s="22">
        <f>Target_AM[[#This Row],[PROPORSI]]*VLOOKUP(Target_AM[[#This Row],[NIPNAS]],Target_CC[],COLUMN(BD$2)+9,0)</f>
        <v>682230</v>
      </c>
      <c r="BS510" s="22">
        <f>Target_AM[[#This Row],[PROPORSI]]*VLOOKUP(Target_AM[[#This Row],[NIPNAS]],Target_CC[],COLUMN(BE$2)+9,0)</f>
        <v>682230</v>
      </c>
      <c r="BT510" s="22">
        <f>Target_AM[[#This Row],[PROPORSI]]*VLOOKUP(Target_AM[[#This Row],[NIPNAS]],Target_CC[],COLUMN(BF$2)+9,0)</f>
        <v>682230</v>
      </c>
      <c r="BU510" s="22">
        <f>Target_AM[[#This Row],[PROPORSI]]*VLOOKUP(Target_AM[[#This Row],[NIPNAS]],Target_CC[],COLUMN(BG$2)+9,0)</f>
        <v>682230</v>
      </c>
      <c r="BV510" s="22">
        <f>Target_AM[[#This Row],[PROPORSI]]*VLOOKUP(Target_AM[[#This Row],[NIPNAS]],Target_CC[],COLUMN(BH$2)+9,0)</f>
        <v>682230</v>
      </c>
      <c r="BW510" s="22">
        <f>Target_AM[[#This Row],[PROPORSI]]*VLOOKUP(Target_AM[[#This Row],[NIPNAS]],Target_CC[],COLUMN(BI$2)+9,0)</f>
        <v>682230</v>
      </c>
      <c r="BX510" s="22">
        <f>Target_AM[[#This Row],[PROPORSI]]*VLOOKUP(Target_AM[[#This Row],[NIPNAS]],Target_CC[],COLUMN(BJ$2)+9,0)</f>
        <v>682230</v>
      </c>
      <c r="BY510" s="22">
        <f>Target_AM[[#This Row],[PROPORSI]]*VLOOKUP(Target_AM[[#This Row],[NIPNAS]],Target_CC[],COLUMN(BK$2)+9,0)</f>
        <v>682230</v>
      </c>
      <c r="BZ510" s="22">
        <f>Target_AM[[#This Row],[PROPORSI]]*VLOOKUP(Target_AM[[#This Row],[NIPNAS]],Target_CC[],COLUMN(BL$2)+9,0)</f>
        <v>682230</v>
      </c>
      <c r="CA510" s="22">
        <f>Target_AM[[#This Row],[PROPORSI]]*VLOOKUP(Target_AM[[#This Row],[NIPNAS]],Target_CC[],COLUMN(BM$2)+9,0)</f>
        <v>8033920</v>
      </c>
      <c r="CB510" s="22">
        <f>Target_AM[[#This Row],[PROPORSI]]*VLOOKUP(Target_AM[[#This Row],[NIPNAS]],Target_CC[],COLUMN(BN$2)+9,0)</f>
        <v>0</v>
      </c>
      <c r="CC510" s="22">
        <f>Target_AM[[#This Row],[PROPORSI]]*VLOOKUP(Target_AM[[#This Row],[NIPNAS]],Target_CC[],COLUMN(BO$2)+9,0)</f>
        <v>0</v>
      </c>
      <c r="CD510" s="22">
        <f>Target_AM[[#This Row],[PROPORSI]]*VLOOKUP(Target_AM[[#This Row],[NIPNAS]],Target_CC[],COLUMN(BP$2)+9,0)</f>
        <v>0</v>
      </c>
      <c r="CE510" s="22">
        <f>Target_AM[[#This Row],[PROPORSI]]*VLOOKUP(Target_AM[[#This Row],[NIPNAS]],Target_CC[],COLUMN(BQ$2)+9,0)</f>
        <v>0</v>
      </c>
      <c r="CF510" s="22">
        <f>Target_AM[[#This Row],[PROPORSI]]*VLOOKUP(Target_AM[[#This Row],[NIPNAS]],Target_CC[],COLUMN(BR$2)+9,0)</f>
        <v>0</v>
      </c>
      <c r="CG510" s="22">
        <f>Target_AM[[#This Row],[PROPORSI]]*VLOOKUP(Target_AM[[#This Row],[NIPNAS]],Target_CC[],COLUMN(BS$2)+9,0)</f>
        <v>0</v>
      </c>
      <c r="CH510" s="22">
        <f>Target_AM[[#This Row],[PROPORSI]]*VLOOKUP(Target_AM[[#This Row],[NIPNAS]],Target_CC[],COLUMN(BT$2)+9,0)</f>
        <v>0</v>
      </c>
      <c r="CI510" s="22">
        <f>Target_AM[[#This Row],[PROPORSI]]*VLOOKUP(Target_AM[[#This Row],[NIPNAS]],Target_CC[],COLUMN(BU$2)+9,0)</f>
        <v>0</v>
      </c>
      <c r="CJ510" s="22">
        <f>Target_AM[[#This Row],[PROPORSI]]*VLOOKUP(Target_AM[[#This Row],[NIPNAS]],Target_CC[],COLUMN(BV$2)+9,0)</f>
        <v>0</v>
      </c>
      <c r="CK510" s="22">
        <f>Target_AM[[#This Row],[PROPORSI]]*VLOOKUP(Target_AM[[#This Row],[NIPNAS]],Target_CC[],COLUMN(BW$2)+9,0)</f>
        <v>0</v>
      </c>
      <c r="CL510" s="22">
        <f>Target_AM[[#This Row],[PROPORSI]]*VLOOKUP(Target_AM[[#This Row],[NIPNAS]],Target_CC[],COLUMN(BX$2)+9,0)</f>
        <v>0</v>
      </c>
      <c r="CM510" s="22">
        <f>Target_AM[[#This Row],[PROPORSI]]*VLOOKUP(Target_AM[[#This Row],[NIPNAS]],Target_CC[],COLUMN(BY$2)+9,0)</f>
        <v>0</v>
      </c>
      <c r="CN510" s="22">
        <f>Target_AM[[#This Row],[PROPORSI]]*VLOOKUP(Target_AM[[#This Row],[NIPNAS]],Target_CC[],COLUMN(BZ$2)+9,0)</f>
        <v>0</v>
      </c>
      <c r="CO510" s="22">
        <f>Target_AM[[#This Row],[PROPORSI]]*VLOOKUP(Target_AM[[#This Row],[NIPNAS]],Target_CC[],COLUMN(CA$2)+9,0)</f>
        <v>691830</v>
      </c>
      <c r="CP510" s="22">
        <f>Target_AM[[#This Row],[PROPORSI]]*VLOOKUP(Target_AM[[#This Row],[NIPNAS]],Target_CC[],COLUMN(CB$2)+9,0)</f>
        <v>691850</v>
      </c>
      <c r="CQ510" s="22">
        <f>Target_AM[[#This Row],[PROPORSI]]*VLOOKUP(Target_AM[[#This Row],[NIPNAS]],Target_CC[],COLUMN(CC$2)+9,0)</f>
        <v>682230</v>
      </c>
      <c r="CR510" s="22">
        <f>Target_AM[[#This Row],[PROPORSI]]*VLOOKUP(Target_AM[[#This Row],[NIPNAS]],Target_CC[],COLUMN(CD$2)+9,0)</f>
        <v>682230</v>
      </c>
      <c r="CS510" s="22">
        <f>Target_AM[[#This Row],[PROPORSI]]*VLOOKUP(Target_AM[[#This Row],[NIPNAS]],Target_CC[],COLUMN(CE$2)+9,0)</f>
        <v>682230</v>
      </c>
      <c r="CT510" s="22">
        <f>Target_AM[[#This Row],[PROPORSI]]*VLOOKUP(Target_AM[[#This Row],[NIPNAS]],Target_CC[],COLUMN(CF$2)+9,0)</f>
        <v>682230</v>
      </c>
      <c r="CU510" s="22">
        <f>Target_AM[[#This Row],[PROPORSI]]*VLOOKUP(Target_AM[[#This Row],[NIPNAS]],Target_CC[],COLUMN(CG$2)+9,0)</f>
        <v>682230</v>
      </c>
      <c r="CV510" s="22">
        <f>Target_AM[[#This Row],[PROPORSI]]*VLOOKUP(Target_AM[[#This Row],[NIPNAS]],Target_CC[],COLUMN(CH$2)+9,0)</f>
        <v>682230</v>
      </c>
      <c r="CW510" s="22">
        <f>Target_AM[[#This Row],[PROPORSI]]*VLOOKUP(Target_AM[[#This Row],[NIPNAS]],Target_CC[],COLUMN(CI$2)+9,0)</f>
        <v>682230</v>
      </c>
      <c r="CX510" s="22">
        <f>Target_AM[[#This Row],[PROPORSI]]*VLOOKUP(Target_AM[[#This Row],[NIPNAS]],Target_CC[],COLUMN(CJ$2)+9,0)</f>
        <v>682230</v>
      </c>
      <c r="CY510" s="22">
        <f>Target_AM[[#This Row],[PROPORSI]]*VLOOKUP(Target_AM[[#This Row],[NIPNAS]],Target_CC[],COLUMN(CK$2)+9,0)</f>
        <v>682230</v>
      </c>
      <c r="CZ510" s="22">
        <f>Target_AM[[#This Row],[PROPORSI]]*VLOOKUP(Target_AM[[#This Row],[NIPNAS]],Target_CC[],COLUMN(CL$2)+9,0)</f>
        <v>682230</v>
      </c>
      <c r="DA510" s="22">
        <f>Target_AM[[#This Row],[PROPORSI]]*VLOOKUP(Target_AM[[#This Row],[NIPNAS]],Target_CC[],COLUMN(CM$2)+9,0)</f>
        <v>8205980</v>
      </c>
      <c r="DB510" s="22">
        <f>Target_AM[[#This Row],[PROPORSI]]*VLOOKUP(Target_AM[[#This Row],[NIPNAS]],Target_CC[],COLUMN(CN$2)+9,0)</f>
        <v>0</v>
      </c>
      <c r="DC510" s="22">
        <f>Target_AM[[#This Row],[PROPORSI]]*VLOOKUP(Target_AM[[#This Row],[NIPNAS]],Target_CC[],COLUMN(CO$2)+9,0)</f>
        <v>0</v>
      </c>
      <c r="DD510" s="22">
        <f>Target_AM[[#This Row],[PROPORSI]]*VLOOKUP(Target_AM[[#This Row],[NIPNAS]],Target_CC[],COLUMN(CP$2)+9,0)</f>
        <v>0</v>
      </c>
      <c r="DE510" s="22">
        <f>Target_AM[[#This Row],[PROPORSI]]*VLOOKUP(Target_AM[[#This Row],[NIPNAS]],Target_CC[],COLUMN(CQ$2)+9,0)</f>
        <v>0</v>
      </c>
      <c r="DF510" s="22">
        <f>Target_AM[[#This Row],[PROPORSI]]*VLOOKUP(Target_AM[[#This Row],[NIPNAS]],Target_CC[],COLUMN(CR$2)+9,0)</f>
        <v>0</v>
      </c>
      <c r="DG510" s="22">
        <f>Target_AM[[#This Row],[PROPORSI]]*VLOOKUP(Target_AM[[#This Row],[NIPNAS]],Target_CC[],COLUMN(CS$2)+9,0)</f>
        <v>0</v>
      </c>
      <c r="DH510" s="22">
        <f>Target_AM[[#This Row],[PROPORSI]]*VLOOKUP(Target_AM[[#This Row],[NIPNAS]],Target_CC[],COLUMN(CT$2)+9,0)</f>
        <v>0</v>
      </c>
      <c r="DI510" s="22">
        <f>Target_AM[[#This Row],[PROPORSI]]*VLOOKUP(Target_AM[[#This Row],[NIPNAS]],Target_CC[],COLUMN(CU$2)+9,0)</f>
        <v>0</v>
      </c>
      <c r="DJ510" s="22">
        <f>Target_AM[[#This Row],[PROPORSI]]*VLOOKUP(Target_AM[[#This Row],[NIPNAS]],Target_CC[],COLUMN(CV$2)+9,0)</f>
        <v>0</v>
      </c>
      <c r="DK510" s="22">
        <f>Target_AM[[#This Row],[PROPORSI]]*VLOOKUP(Target_AM[[#This Row],[NIPNAS]],Target_CC[],COLUMN(CW$2)+9,0)</f>
        <v>0</v>
      </c>
      <c r="DL510" s="22">
        <f>Target_AM[[#This Row],[PROPORSI]]*VLOOKUP(Target_AM[[#This Row],[NIPNAS]],Target_CC[],COLUMN(CX$2)+9,0)</f>
        <v>0</v>
      </c>
      <c r="DM510" s="22">
        <f>Target_AM[[#This Row],[PROPORSI]]*VLOOKUP(Target_AM[[#This Row],[NIPNAS]],Target_CC[],COLUMN(CY$2)+9,0)</f>
        <v>0</v>
      </c>
      <c r="DN510" s="22">
        <f>Target_AM[[#This Row],[PROPORSI]]*VLOOKUP(Target_AM[[#This Row],[NIPNAS]],Target_CC[],COLUMN(CZ$2)+9,0)</f>
        <v>0</v>
      </c>
      <c r="DO510" s="22">
        <f>Target_AM[[#This Row],[PROPORSI]]*VLOOKUP(Target_AM[[#This Row],[NIPNAS]],Target_CC[],COLUMN(DA$2)+9,0)</f>
        <v>0</v>
      </c>
      <c r="DP510" s="22">
        <f>Target_AM[[#This Row],[PROPORSI]]*VLOOKUP(Target_AM[[#This Row],[NIPNAS]],Target_CC[],COLUMN(DB$2)+9,0)</f>
        <v>0</v>
      </c>
      <c r="DQ510" s="22">
        <f>Target_AM[[#This Row],[PROPORSI]]*VLOOKUP(Target_AM[[#This Row],[NIPNAS]],Target_CC[],COLUMN(DC$2)+9,0)</f>
        <v>0</v>
      </c>
      <c r="DR510" s="22">
        <f>Target_AM[[#This Row],[PROPORSI]]*VLOOKUP(Target_AM[[#This Row],[NIPNAS]],Target_CC[],COLUMN(DD$2)+9,0)</f>
        <v>0</v>
      </c>
      <c r="DS510" s="22">
        <f>Target_AM[[#This Row],[PROPORSI]]*VLOOKUP(Target_AM[[#This Row],[NIPNAS]],Target_CC[],COLUMN(DE$2)+9,0)</f>
        <v>0</v>
      </c>
      <c r="DT510" s="22">
        <f>Target_AM[[#This Row],[PROPORSI]]*VLOOKUP(Target_AM[[#This Row],[NIPNAS]],Target_CC[],COLUMN(DF$2)+9,0)</f>
        <v>0</v>
      </c>
      <c r="DU510" s="22">
        <f>Target_AM[[#This Row],[PROPORSI]]*VLOOKUP(Target_AM[[#This Row],[NIPNAS]],Target_CC[],COLUMN(DG$2)+9,0)</f>
        <v>0</v>
      </c>
      <c r="DV510" s="22">
        <f>Target_AM[[#This Row],[PROPORSI]]*VLOOKUP(Target_AM[[#This Row],[NIPNAS]],Target_CC[],COLUMN(DH$2)+9,0)</f>
        <v>0</v>
      </c>
      <c r="DW510" s="22">
        <f>Target_AM[[#This Row],[PROPORSI]]*VLOOKUP(Target_AM[[#This Row],[NIPNAS]],Target_CC[],COLUMN(DI$2)+9,0)</f>
        <v>0</v>
      </c>
      <c r="DX510" s="22">
        <f>Target_AM[[#This Row],[PROPORSI]]*VLOOKUP(Target_AM[[#This Row],[NIPNAS]],Target_CC[],COLUMN(DJ$2)+9,0)</f>
        <v>0</v>
      </c>
      <c r="DY510" s="22">
        <f>Target_AM[[#This Row],[PROPORSI]]*VLOOKUP(Target_AM[[#This Row],[NIPNAS]],Target_CC[],COLUMN(DK$2)+9,0)</f>
        <v>0</v>
      </c>
      <c r="DZ510" s="22">
        <f>Target_AM[[#This Row],[PROPORSI]]*VLOOKUP(Target_AM[[#This Row],[NIPNAS]],Target_CC[],COLUMN(DL$2)+9,0)</f>
        <v>0</v>
      </c>
      <c r="EA510" s="22">
        <f>Target_AM[[#This Row],[PROPORSI]]*VLOOKUP(Target_AM[[#This Row],[NIPNAS]],Target_CC[],COLUMN(DM$2)+9,0)</f>
        <v>0</v>
      </c>
    </row>
    <row r="511" spans="2:131" x14ac:dyDescent="0.3">
      <c r="B511">
        <v>403613</v>
      </c>
      <c r="C511" t="s">
        <v>1003</v>
      </c>
      <c r="D511">
        <v>1</v>
      </c>
      <c r="E511" s="8">
        <v>45658</v>
      </c>
      <c r="F511">
        <v>19607659</v>
      </c>
      <c r="G511" t="s">
        <v>573</v>
      </c>
      <c r="J511" t="s">
        <v>309</v>
      </c>
      <c r="K511" t="s">
        <v>25</v>
      </c>
      <c r="L511" t="s">
        <v>159</v>
      </c>
      <c r="M511" t="s">
        <v>29</v>
      </c>
      <c r="N511" s="23">
        <f>Target_AM[[#This Row],[PROPORSI]]*VLOOKUP(Target_AM[[#This Row],[NIPNAS]],Target_CC[],9,0)</f>
        <v>0</v>
      </c>
      <c r="O511" s="22">
        <f>Target_AM[[#This Row],[PROPORSI]]*VLOOKUP(Target_AM[[#This Row],[NIPNAS]],Target_CC[],COLUMN(A$2)+9,0)</f>
        <v>650076.36363636365</v>
      </c>
      <c r="P511" s="22">
        <f>Target_AM[[#This Row],[PROPORSI]]*VLOOKUP(Target_AM[[#This Row],[NIPNAS]],Target_CC[],COLUMN(B$2)+9,0)</f>
        <v>684290.90909090918</v>
      </c>
      <c r="Q511" s="22">
        <f>Target_AM[[#This Row],[PROPORSI]]*VLOOKUP(Target_AM[[#This Row],[NIPNAS]],Target_CC[],COLUMN(C$2)+9,0)</f>
        <v>615861.81818181823</v>
      </c>
      <c r="R511" s="22">
        <f>Target_AM[[#This Row],[PROPORSI]]*VLOOKUP(Target_AM[[#This Row],[NIPNAS]],Target_CC[],COLUMN(D$2)+9,0)</f>
        <v>547432.72727272729</v>
      </c>
      <c r="S511" s="22">
        <f>Target_AM[[#This Row],[PROPORSI]]*VLOOKUP(Target_AM[[#This Row],[NIPNAS]],Target_CC[],COLUMN(E$2)+9,0)</f>
        <v>581647.27272727271</v>
      </c>
      <c r="T511" s="22">
        <f>Target_AM[[#This Row],[PROPORSI]]*VLOOKUP(Target_AM[[#This Row],[NIPNAS]],Target_CC[],COLUMN(F$2)+9,0)</f>
        <v>615861.81818181823</v>
      </c>
      <c r="U511" s="22">
        <f>Target_AM[[#This Row],[PROPORSI]]*VLOOKUP(Target_AM[[#This Row],[NIPNAS]],Target_CC[],COLUMN(G$2)+9,0)</f>
        <v>786934.54545454553</v>
      </c>
      <c r="V511" s="22">
        <f>Target_AM[[#This Row],[PROPORSI]]*VLOOKUP(Target_AM[[#This Row],[NIPNAS]],Target_CC[],COLUMN(H$2)+9,0)</f>
        <v>718505.45454545459</v>
      </c>
      <c r="W511" s="22">
        <f>Target_AM[[#This Row],[PROPORSI]]*VLOOKUP(Target_AM[[#This Row],[NIPNAS]],Target_CC[],COLUMN(I$2)+9,0)</f>
        <v>718505.45454545459</v>
      </c>
      <c r="X511" s="22">
        <f>Target_AM[[#This Row],[PROPORSI]]*VLOOKUP(Target_AM[[#This Row],[NIPNAS]],Target_CC[],COLUMN(J$2)+9,0)</f>
        <v>786934.54545454553</v>
      </c>
      <c r="Y511" s="22">
        <f>Target_AM[[#This Row],[PROPORSI]]*VLOOKUP(Target_AM[[#This Row],[NIPNAS]],Target_CC[],COLUMN(K$2)+9,0)</f>
        <v>684290.90909090918</v>
      </c>
      <c r="Z511" s="22">
        <f>Target_AM[[#This Row],[PROPORSI]]*VLOOKUP(Target_AM[[#This Row],[NIPNAS]],Target_CC[],COLUMN(L$2)+9,0)</f>
        <v>718505.45454545459</v>
      </c>
      <c r="AA511" s="22">
        <f>Target_AM[[#This Row],[PROPORSI]]*VLOOKUP(Target_AM[[#This Row],[NIPNAS]],Target_CC[],COLUMN(M$2)+9,0)</f>
        <v>8108847.2727272753</v>
      </c>
      <c r="AB511" s="22">
        <f>Target_AM[[#This Row],[PROPORSI]]*VLOOKUP(Target_AM[[#This Row],[NIPNAS]],Target_CC[],COLUMN(N$2)+9,0)</f>
        <v>87112.134425381344</v>
      </c>
      <c r="AC511" s="22">
        <f>Target_AM[[#This Row],[PROPORSI]]*VLOOKUP(Target_AM[[#This Row],[NIPNAS]],Target_CC[],COLUMN(O$2)+9,0)</f>
        <v>92639.216965355474</v>
      </c>
      <c r="AD511" s="22">
        <f>Target_AM[[#This Row],[PROPORSI]]*VLOOKUP(Target_AM[[#This Row],[NIPNAS]],Target_CC[],COLUMN(P$2)+9,0)</f>
        <v>121892.25900212889</v>
      </c>
      <c r="AE511" s="22">
        <f>Target_AM[[#This Row],[PROPORSI]]*VLOOKUP(Target_AM[[#This Row],[NIPNAS]],Target_CC[],COLUMN(Q$2)+9,0)</f>
        <v>124275.67115370954</v>
      </c>
      <c r="AF511" s="22">
        <f>Target_AM[[#This Row],[PROPORSI]]*VLOOKUP(Target_AM[[#This Row],[NIPNAS]],Target_CC[],COLUMN(R$2)+9,0)</f>
        <v>162550.50746852864</v>
      </c>
      <c r="AG511" s="22">
        <f>Target_AM[[#This Row],[PROPORSI]]*VLOOKUP(Target_AM[[#This Row],[NIPNAS]],Target_CC[],COLUMN(S$2)+9,0)</f>
        <v>151879.72361161726</v>
      </c>
      <c r="AH511" s="22">
        <f>Target_AM[[#This Row],[PROPORSI]]*VLOOKUP(Target_AM[[#This Row],[NIPNAS]],Target_CC[],COLUMN(T$2)+9,0)</f>
        <v>133371.74769324966</v>
      </c>
      <c r="AI511" s="22">
        <f>Target_AM[[#This Row],[PROPORSI]]*VLOOKUP(Target_AM[[#This Row],[NIPNAS]],Target_CC[],COLUMN(U$2)+9,0)</f>
        <v>150871.48623543413</v>
      </c>
      <c r="AJ511" s="22">
        <f>Target_AM[[#This Row],[PROPORSI]]*VLOOKUP(Target_AM[[#This Row],[NIPNAS]],Target_CC[],COLUMN(V$2)+9,0)</f>
        <v>131001.45921963154</v>
      </c>
      <c r="AK511" s="22">
        <f>Target_AM[[#This Row],[PROPORSI]]*VLOOKUP(Target_AM[[#This Row],[NIPNAS]],Target_CC[],COLUMN(W$2)+9,0)</f>
        <v>137867.93116137906</v>
      </c>
      <c r="AL511" s="22">
        <f>Target_AM[[#This Row],[PROPORSI]]*VLOOKUP(Target_AM[[#This Row],[NIPNAS]],Target_CC[],COLUMN(X$2)+9,0)</f>
        <v>169390.95867829199</v>
      </c>
      <c r="AM511" s="22">
        <f>Target_AM[[#This Row],[PROPORSI]]*VLOOKUP(Target_AM[[#This Row],[NIPNAS]],Target_CC[],COLUMN(Y$2)+9,0)</f>
        <v>200969.79519285701</v>
      </c>
      <c r="AN511" s="22">
        <f>Target_AM[[#This Row],[PROPORSI]]*VLOOKUP(Target_AM[[#This Row],[NIPNAS]],Target_CC[],COLUMN(Z$2)+9,0)</f>
        <v>1663822.8908075646</v>
      </c>
      <c r="AO511" s="22">
        <f>Target_AM[[#This Row],[PROPORSI]]*VLOOKUP(Target_AM[[#This Row],[NIPNAS]],Target_CC[],COLUMN(AA$2)+9,0)</f>
        <v>737188.49806174496</v>
      </c>
      <c r="AP511" s="22">
        <f>Target_AM[[#This Row],[PROPORSI]]*VLOOKUP(Target_AM[[#This Row],[NIPNAS]],Target_CC[],COLUMN(AB$2)+9,0)</f>
        <v>776930.12605626462</v>
      </c>
      <c r="AQ511" s="22">
        <f>Target_AM[[#This Row],[PROPORSI]]*VLOOKUP(Target_AM[[#This Row],[NIPNAS]],Target_CC[],COLUMN(AC$2)+9,0)</f>
        <v>737754.07718394708</v>
      </c>
      <c r="AR511" s="22">
        <f>Target_AM[[#This Row],[PROPORSI]]*VLOOKUP(Target_AM[[#This Row],[NIPNAS]],Target_CC[],COLUMN(AD$2)+9,0)</f>
        <v>671708.39842643682</v>
      </c>
      <c r="AS511" s="22">
        <f>Target_AM[[#This Row],[PROPORSI]]*VLOOKUP(Target_AM[[#This Row],[NIPNAS]],Target_CC[],COLUMN(AE$2)+9,0)</f>
        <v>744197.78019580129</v>
      </c>
      <c r="AT511" s="22">
        <f>Target_AM[[#This Row],[PROPORSI]]*VLOOKUP(Target_AM[[#This Row],[NIPNAS]],Target_CC[],COLUMN(AF$2)+9,0)</f>
        <v>767741.54179343546</v>
      </c>
      <c r="AU511" s="22">
        <f>Target_AM[[#This Row],[PROPORSI]]*VLOOKUP(Target_AM[[#This Row],[NIPNAS]],Target_CC[],COLUMN(AG$2)+9,0)</f>
        <v>920306.29314779514</v>
      </c>
      <c r="AV511" s="22">
        <f>Target_AM[[#This Row],[PROPORSI]]*VLOOKUP(Target_AM[[#This Row],[NIPNAS]],Target_CC[],COLUMN(AH$2)+9,0)</f>
        <v>869376.94078088878</v>
      </c>
      <c r="AW511" s="22">
        <f>Target_AM[[#This Row],[PROPORSI]]*VLOOKUP(Target_AM[[#This Row],[NIPNAS]],Target_CC[],COLUMN(AI$2)+9,0)</f>
        <v>849506.91376508609</v>
      </c>
      <c r="AX511" s="22">
        <f>Target_AM[[#This Row],[PROPORSI]]*VLOOKUP(Target_AM[[#This Row],[NIPNAS]],Target_CC[],COLUMN(AJ$2)+9,0)</f>
        <v>924802.47661592462</v>
      </c>
      <c r="AY511" s="22">
        <f>Target_AM[[#This Row],[PROPORSI]]*VLOOKUP(Target_AM[[#This Row],[NIPNAS]],Target_CC[],COLUMN(AK$2)+9,0)</f>
        <v>853681.86776920117</v>
      </c>
      <c r="AZ511" s="22">
        <f>Target_AM[[#This Row],[PROPORSI]]*VLOOKUP(Target_AM[[#This Row],[NIPNAS]],Target_CC[],COLUMN(AL$2)+9,0)</f>
        <v>919475.24973831163</v>
      </c>
      <c r="BA511" s="22">
        <f>Target_AM[[#This Row],[PROPORSI]]*VLOOKUP(Target_AM[[#This Row],[NIPNAS]],Target_CC[],COLUMN(AM$2)+9,0)</f>
        <v>9772670.1635348368</v>
      </c>
      <c r="BB511" s="22">
        <f>Target_AM[[#This Row],[PROPORSI]]*VLOOKUP(Target_AM[[#This Row],[NIPNAS]],Target_CC[],COLUMN(AN$2)+9,0)</f>
        <v>0</v>
      </c>
      <c r="BC511" s="22">
        <f>Target_AM[[#This Row],[PROPORSI]]*VLOOKUP(Target_AM[[#This Row],[NIPNAS]],Target_CC[],COLUMN(AO$2)+9,0)</f>
        <v>0</v>
      </c>
      <c r="BD511" s="22">
        <f>Target_AM[[#This Row],[PROPORSI]]*VLOOKUP(Target_AM[[#This Row],[NIPNAS]],Target_CC[],COLUMN(AP$2)+9,0)</f>
        <v>0</v>
      </c>
      <c r="BE511" s="22">
        <f>Target_AM[[#This Row],[PROPORSI]]*VLOOKUP(Target_AM[[#This Row],[NIPNAS]],Target_CC[],COLUMN(AQ$2)+9,0)</f>
        <v>0</v>
      </c>
      <c r="BF511" s="22">
        <f>Target_AM[[#This Row],[PROPORSI]]*VLOOKUP(Target_AM[[#This Row],[NIPNAS]],Target_CC[],COLUMN(AR$2)+9,0)</f>
        <v>0</v>
      </c>
      <c r="BG511" s="22">
        <f>Target_AM[[#This Row],[PROPORSI]]*VLOOKUP(Target_AM[[#This Row],[NIPNAS]],Target_CC[],COLUMN(AS$2)+9,0)</f>
        <v>0</v>
      </c>
      <c r="BH511" s="22">
        <f>Target_AM[[#This Row],[PROPORSI]]*VLOOKUP(Target_AM[[#This Row],[NIPNAS]],Target_CC[],COLUMN(AT$2)+9,0)</f>
        <v>0</v>
      </c>
      <c r="BI511" s="22">
        <f>Target_AM[[#This Row],[PROPORSI]]*VLOOKUP(Target_AM[[#This Row],[NIPNAS]],Target_CC[],COLUMN(AU$2)+9,0)</f>
        <v>0</v>
      </c>
      <c r="BJ511" s="22">
        <f>Target_AM[[#This Row],[PROPORSI]]*VLOOKUP(Target_AM[[#This Row],[NIPNAS]],Target_CC[],COLUMN(AV$2)+9,0)</f>
        <v>0</v>
      </c>
      <c r="BK511" s="22">
        <f>Target_AM[[#This Row],[PROPORSI]]*VLOOKUP(Target_AM[[#This Row],[NIPNAS]],Target_CC[],COLUMN(AW$2)+9,0)</f>
        <v>0</v>
      </c>
      <c r="BL511" s="22">
        <f>Target_AM[[#This Row],[PROPORSI]]*VLOOKUP(Target_AM[[#This Row],[NIPNAS]],Target_CC[],COLUMN(AX$2)+9,0)</f>
        <v>0</v>
      </c>
      <c r="BM511" s="22">
        <f>Target_AM[[#This Row],[PROPORSI]]*VLOOKUP(Target_AM[[#This Row],[NIPNAS]],Target_CC[],COLUMN(AY$2)+9,0)</f>
        <v>0</v>
      </c>
      <c r="BN511" s="22">
        <f>Target_AM[[#This Row],[PROPORSI]]*VLOOKUP(Target_AM[[#This Row],[NIPNAS]],Target_CC[],COLUMN(AZ$2)+9,0)</f>
        <v>0</v>
      </c>
      <c r="BO511" s="22">
        <f>Target_AM[[#This Row],[PROPORSI]]*VLOOKUP(Target_AM[[#This Row],[NIPNAS]],Target_CC[],COLUMN(BA$2)+9,0)</f>
        <v>776000</v>
      </c>
      <c r="BP511" s="22">
        <f>Target_AM[[#This Row],[PROPORSI]]*VLOOKUP(Target_AM[[#This Row],[NIPNAS]],Target_CC[],COLUMN(BB$2)+9,0)</f>
        <v>776000</v>
      </c>
      <c r="BQ511" s="22">
        <f>Target_AM[[#This Row],[PROPORSI]]*VLOOKUP(Target_AM[[#This Row],[NIPNAS]],Target_CC[],COLUMN(BC$2)+9,0)</f>
        <v>776000</v>
      </c>
      <c r="BR511" s="22">
        <f>Target_AM[[#This Row],[PROPORSI]]*VLOOKUP(Target_AM[[#This Row],[NIPNAS]],Target_CC[],COLUMN(BD$2)+9,0)</f>
        <v>776000</v>
      </c>
      <c r="BS511" s="22">
        <f>Target_AM[[#This Row],[PROPORSI]]*VLOOKUP(Target_AM[[#This Row],[NIPNAS]],Target_CC[],COLUMN(BE$2)+9,0)</f>
        <v>776000</v>
      </c>
      <c r="BT511" s="22">
        <f>Target_AM[[#This Row],[PROPORSI]]*VLOOKUP(Target_AM[[#This Row],[NIPNAS]],Target_CC[],COLUMN(BF$2)+9,0)</f>
        <v>776000</v>
      </c>
      <c r="BU511" s="22">
        <f>Target_AM[[#This Row],[PROPORSI]]*VLOOKUP(Target_AM[[#This Row],[NIPNAS]],Target_CC[],COLUMN(BG$2)+9,0)</f>
        <v>776000</v>
      </c>
      <c r="BV511" s="22">
        <f>Target_AM[[#This Row],[PROPORSI]]*VLOOKUP(Target_AM[[#This Row],[NIPNAS]],Target_CC[],COLUMN(BH$2)+9,0)</f>
        <v>776000</v>
      </c>
      <c r="BW511" s="22">
        <f>Target_AM[[#This Row],[PROPORSI]]*VLOOKUP(Target_AM[[#This Row],[NIPNAS]],Target_CC[],COLUMN(BI$2)+9,0)</f>
        <v>776000</v>
      </c>
      <c r="BX511" s="22">
        <f>Target_AM[[#This Row],[PROPORSI]]*VLOOKUP(Target_AM[[#This Row],[NIPNAS]],Target_CC[],COLUMN(BJ$2)+9,0)</f>
        <v>776000</v>
      </c>
      <c r="BY511" s="22">
        <f>Target_AM[[#This Row],[PROPORSI]]*VLOOKUP(Target_AM[[#This Row],[NIPNAS]],Target_CC[],COLUMN(BK$2)+9,0)</f>
        <v>776000</v>
      </c>
      <c r="BZ511" s="22">
        <f>Target_AM[[#This Row],[PROPORSI]]*VLOOKUP(Target_AM[[#This Row],[NIPNAS]],Target_CC[],COLUMN(BL$2)+9,0)</f>
        <v>776000</v>
      </c>
      <c r="CA511" s="22">
        <f>Target_AM[[#This Row],[PROPORSI]]*VLOOKUP(Target_AM[[#This Row],[NIPNAS]],Target_CC[],COLUMN(BM$2)+9,0)</f>
        <v>9312000</v>
      </c>
      <c r="CB511" s="22">
        <f>Target_AM[[#This Row],[PROPORSI]]*VLOOKUP(Target_AM[[#This Row],[NIPNAS]],Target_CC[],COLUMN(BN$2)+9,0)</f>
        <v>0</v>
      </c>
      <c r="CC511" s="22">
        <f>Target_AM[[#This Row],[PROPORSI]]*VLOOKUP(Target_AM[[#This Row],[NIPNAS]],Target_CC[],COLUMN(BO$2)+9,0)</f>
        <v>0</v>
      </c>
      <c r="CD511" s="22">
        <f>Target_AM[[#This Row],[PROPORSI]]*VLOOKUP(Target_AM[[#This Row],[NIPNAS]],Target_CC[],COLUMN(BP$2)+9,0)</f>
        <v>0</v>
      </c>
      <c r="CE511" s="22">
        <f>Target_AM[[#This Row],[PROPORSI]]*VLOOKUP(Target_AM[[#This Row],[NIPNAS]],Target_CC[],COLUMN(BQ$2)+9,0)</f>
        <v>0</v>
      </c>
      <c r="CF511" s="22">
        <f>Target_AM[[#This Row],[PROPORSI]]*VLOOKUP(Target_AM[[#This Row],[NIPNAS]],Target_CC[],COLUMN(BR$2)+9,0)</f>
        <v>0</v>
      </c>
      <c r="CG511" s="22">
        <f>Target_AM[[#This Row],[PROPORSI]]*VLOOKUP(Target_AM[[#This Row],[NIPNAS]],Target_CC[],COLUMN(BS$2)+9,0)</f>
        <v>0</v>
      </c>
      <c r="CH511" s="22">
        <f>Target_AM[[#This Row],[PROPORSI]]*VLOOKUP(Target_AM[[#This Row],[NIPNAS]],Target_CC[],COLUMN(BT$2)+9,0)</f>
        <v>0</v>
      </c>
      <c r="CI511" s="22">
        <f>Target_AM[[#This Row],[PROPORSI]]*VLOOKUP(Target_AM[[#This Row],[NIPNAS]],Target_CC[],COLUMN(BU$2)+9,0)</f>
        <v>0</v>
      </c>
      <c r="CJ511" s="22">
        <f>Target_AM[[#This Row],[PROPORSI]]*VLOOKUP(Target_AM[[#This Row],[NIPNAS]],Target_CC[],COLUMN(BV$2)+9,0)</f>
        <v>0</v>
      </c>
      <c r="CK511" s="22">
        <f>Target_AM[[#This Row],[PROPORSI]]*VLOOKUP(Target_AM[[#This Row],[NIPNAS]],Target_CC[],COLUMN(BW$2)+9,0)</f>
        <v>0</v>
      </c>
      <c r="CL511" s="22">
        <f>Target_AM[[#This Row],[PROPORSI]]*VLOOKUP(Target_AM[[#This Row],[NIPNAS]],Target_CC[],COLUMN(BX$2)+9,0)</f>
        <v>0</v>
      </c>
      <c r="CM511" s="22">
        <f>Target_AM[[#This Row],[PROPORSI]]*VLOOKUP(Target_AM[[#This Row],[NIPNAS]],Target_CC[],COLUMN(BY$2)+9,0)</f>
        <v>0</v>
      </c>
      <c r="CN511" s="22">
        <f>Target_AM[[#This Row],[PROPORSI]]*VLOOKUP(Target_AM[[#This Row],[NIPNAS]],Target_CC[],COLUMN(BZ$2)+9,0)</f>
        <v>0</v>
      </c>
      <c r="CO511" s="22">
        <f>Target_AM[[#This Row],[PROPORSI]]*VLOOKUP(Target_AM[[#This Row],[NIPNAS]],Target_CC[],COLUMN(CA$2)+9,0)</f>
        <v>776000</v>
      </c>
      <c r="CP511" s="22">
        <f>Target_AM[[#This Row],[PROPORSI]]*VLOOKUP(Target_AM[[#This Row],[NIPNAS]],Target_CC[],COLUMN(CB$2)+9,0)</f>
        <v>776000</v>
      </c>
      <c r="CQ511" s="22">
        <f>Target_AM[[#This Row],[PROPORSI]]*VLOOKUP(Target_AM[[#This Row],[NIPNAS]],Target_CC[],COLUMN(CC$2)+9,0)</f>
        <v>776000</v>
      </c>
      <c r="CR511" s="22">
        <f>Target_AM[[#This Row],[PROPORSI]]*VLOOKUP(Target_AM[[#This Row],[NIPNAS]],Target_CC[],COLUMN(CD$2)+9,0)</f>
        <v>776000</v>
      </c>
      <c r="CS511" s="22">
        <f>Target_AM[[#This Row],[PROPORSI]]*VLOOKUP(Target_AM[[#This Row],[NIPNAS]],Target_CC[],COLUMN(CE$2)+9,0)</f>
        <v>776000</v>
      </c>
      <c r="CT511" s="22">
        <f>Target_AM[[#This Row],[PROPORSI]]*VLOOKUP(Target_AM[[#This Row],[NIPNAS]],Target_CC[],COLUMN(CF$2)+9,0)</f>
        <v>776000</v>
      </c>
      <c r="CU511" s="22">
        <f>Target_AM[[#This Row],[PROPORSI]]*VLOOKUP(Target_AM[[#This Row],[NIPNAS]],Target_CC[],COLUMN(CG$2)+9,0)</f>
        <v>776000</v>
      </c>
      <c r="CV511" s="22">
        <f>Target_AM[[#This Row],[PROPORSI]]*VLOOKUP(Target_AM[[#This Row],[NIPNAS]],Target_CC[],COLUMN(CH$2)+9,0)</f>
        <v>776000</v>
      </c>
      <c r="CW511" s="22">
        <f>Target_AM[[#This Row],[PROPORSI]]*VLOOKUP(Target_AM[[#This Row],[NIPNAS]],Target_CC[],COLUMN(CI$2)+9,0)</f>
        <v>776000</v>
      </c>
      <c r="CX511" s="22">
        <f>Target_AM[[#This Row],[PROPORSI]]*VLOOKUP(Target_AM[[#This Row],[NIPNAS]],Target_CC[],COLUMN(CJ$2)+9,0)</f>
        <v>776000</v>
      </c>
      <c r="CY511" s="22">
        <f>Target_AM[[#This Row],[PROPORSI]]*VLOOKUP(Target_AM[[#This Row],[NIPNAS]],Target_CC[],COLUMN(CK$2)+9,0)</f>
        <v>776000</v>
      </c>
      <c r="CZ511" s="22">
        <f>Target_AM[[#This Row],[PROPORSI]]*VLOOKUP(Target_AM[[#This Row],[NIPNAS]],Target_CC[],COLUMN(CL$2)+9,0)</f>
        <v>776000</v>
      </c>
      <c r="DA511" s="22">
        <f>Target_AM[[#This Row],[PROPORSI]]*VLOOKUP(Target_AM[[#This Row],[NIPNAS]],Target_CC[],COLUMN(CM$2)+9,0)</f>
        <v>9312000</v>
      </c>
      <c r="DB511" s="22">
        <f>Target_AM[[#This Row],[PROPORSI]]*VLOOKUP(Target_AM[[#This Row],[NIPNAS]],Target_CC[],COLUMN(CN$2)+9,0)</f>
        <v>0</v>
      </c>
      <c r="DC511" s="22">
        <f>Target_AM[[#This Row],[PROPORSI]]*VLOOKUP(Target_AM[[#This Row],[NIPNAS]],Target_CC[],COLUMN(CO$2)+9,0)</f>
        <v>0</v>
      </c>
      <c r="DD511" s="22">
        <f>Target_AM[[#This Row],[PROPORSI]]*VLOOKUP(Target_AM[[#This Row],[NIPNAS]],Target_CC[],COLUMN(CP$2)+9,0)</f>
        <v>0</v>
      </c>
      <c r="DE511" s="22">
        <f>Target_AM[[#This Row],[PROPORSI]]*VLOOKUP(Target_AM[[#This Row],[NIPNAS]],Target_CC[],COLUMN(CQ$2)+9,0)</f>
        <v>0</v>
      </c>
      <c r="DF511" s="22">
        <f>Target_AM[[#This Row],[PROPORSI]]*VLOOKUP(Target_AM[[#This Row],[NIPNAS]],Target_CC[],COLUMN(CR$2)+9,0)</f>
        <v>0</v>
      </c>
      <c r="DG511" s="22">
        <f>Target_AM[[#This Row],[PROPORSI]]*VLOOKUP(Target_AM[[#This Row],[NIPNAS]],Target_CC[],COLUMN(CS$2)+9,0)</f>
        <v>0</v>
      </c>
      <c r="DH511" s="22">
        <f>Target_AM[[#This Row],[PROPORSI]]*VLOOKUP(Target_AM[[#This Row],[NIPNAS]],Target_CC[],COLUMN(CT$2)+9,0)</f>
        <v>0</v>
      </c>
      <c r="DI511" s="22">
        <f>Target_AM[[#This Row],[PROPORSI]]*VLOOKUP(Target_AM[[#This Row],[NIPNAS]],Target_CC[],COLUMN(CU$2)+9,0)</f>
        <v>0</v>
      </c>
      <c r="DJ511" s="22">
        <f>Target_AM[[#This Row],[PROPORSI]]*VLOOKUP(Target_AM[[#This Row],[NIPNAS]],Target_CC[],COLUMN(CV$2)+9,0)</f>
        <v>0</v>
      </c>
      <c r="DK511" s="22">
        <f>Target_AM[[#This Row],[PROPORSI]]*VLOOKUP(Target_AM[[#This Row],[NIPNAS]],Target_CC[],COLUMN(CW$2)+9,0)</f>
        <v>0</v>
      </c>
      <c r="DL511" s="22">
        <f>Target_AM[[#This Row],[PROPORSI]]*VLOOKUP(Target_AM[[#This Row],[NIPNAS]],Target_CC[],COLUMN(CX$2)+9,0)</f>
        <v>0</v>
      </c>
      <c r="DM511" s="22">
        <f>Target_AM[[#This Row],[PROPORSI]]*VLOOKUP(Target_AM[[#This Row],[NIPNAS]],Target_CC[],COLUMN(CY$2)+9,0)</f>
        <v>0</v>
      </c>
      <c r="DN511" s="22">
        <f>Target_AM[[#This Row],[PROPORSI]]*VLOOKUP(Target_AM[[#This Row],[NIPNAS]],Target_CC[],COLUMN(CZ$2)+9,0)</f>
        <v>0</v>
      </c>
      <c r="DO511" s="22">
        <f>Target_AM[[#This Row],[PROPORSI]]*VLOOKUP(Target_AM[[#This Row],[NIPNAS]],Target_CC[],COLUMN(DA$2)+9,0)</f>
        <v>0</v>
      </c>
      <c r="DP511" s="22">
        <f>Target_AM[[#This Row],[PROPORSI]]*VLOOKUP(Target_AM[[#This Row],[NIPNAS]],Target_CC[],COLUMN(DB$2)+9,0)</f>
        <v>0</v>
      </c>
      <c r="DQ511" s="22">
        <f>Target_AM[[#This Row],[PROPORSI]]*VLOOKUP(Target_AM[[#This Row],[NIPNAS]],Target_CC[],COLUMN(DC$2)+9,0)</f>
        <v>0</v>
      </c>
      <c r="DR511" s="22">
        <f>Target_AM[[#This Row],[PROPORSI]]*VLOOKUP(Target_AM[[#This Row],[NIPNAS]],Target_CC[],COLUMN(DD$2)+9,0)</f>
        <v>0</v>
      </c>
      <c r="DS511" s="22">
        <f>Target_AM[[#This Row],[PROPORSI]]*VLOOKUP(Target_AM[[#This Row],[NIPNAS]],Target_CC[],COLUMN(DE$2)+9,0)</f>
        <v>0</v>
      </c>
      <c r="DT511" s="22">
        <f>Target_AM[[#This Row],[PROPORSI]]*VLOOKUP(Target_AM[[#This Row],[NIPNAS]],Target_CC[],COLUMN(DF$2)+9,0)</f>
        <v>0</v>
      </c>
      <c r="DU511" s="22">
        <f>Target_AM[[#This Row],[PROPORSI]]*VLOOKUP(Target_AM[[#This Row],[NIPNAS]],Target_CC[],COLUMN(DG$2)+9,0)</f>
        <v>0</v>
      </c>
      <c r="DV511" s="22">
        <f>Target_AM[[#This Row],[PROPORSI]]*VLOOKUP(Target_AM[[#This Row],[NIPNAS]],Target_CC[],COLUMN(DH$2)+9,0)</f>
        <v>0</v>
      </c>
      <c r="DW511" s="22">
        <f>Target_AM[[#This Row],[PROPORSI]]*VLOOKUP(Target_AM[[#This Row],[NIPNAS]],Target_CC[],COLUMN(DI$2)+9,0)</f>
        <v>0</v>
      </c>
      <c r="DX511" s="22">
        <f>Target_AM[[#This Row],[PROPORSI]]*VLOOKUP(Target_AM[[#This Row],[NIPNAS]],Target_CC[],COLUMN(DJ$2)+9,0)</f>
        <v>0</v>
      </c>
      <c r="DY511" s="22">
        <f>Target_AM[[#This Row],[PROPORSI]]*VLOOKUP(Target_AM[[#This Row],[NIPNAS]],Target_CC[],COLUMN(DK$2)+9,0)</f>
        <v>0</v>
      </c>
      <c r="DZ511" s="22">
        <f>Target_AM[[#This Row],[PROPORSI]]*VLOOKUP(Target_AM[[#This Row],[NIPNAS]],Target_CC[],COLUMN(DL$2)+9,0)</f>
        <v>0</v>
      </c>
      <c r="EA511" s="22">
        <f>Target_AM[[#This Row],[PROPORSI]]*VLOOKUP(Target_AM[[#This Row],[NIPNAS]],Target_CC[],COLUMN(DM$2)+9,0)</f>
        <v>0</v>
      </c>
    </row>
    <row r="512" spans="2:131" x14ac:dyDescent="0.3">
      <c r="B512">
        <v>406107</v>
      </c>
      <c r="C512" t="s">
        <v>1027</v>
      </c>
      <c r="D512">
        <v>1</v>
      </c>
      <c r="E512" s="8">
        <v>45658</v>
      </c>
      <c r="F512">
        <v>3001003303</v>
      </c>
      <c r="G512" t="s">
        <v>785</v>
      </c>
      <c r="J512" t="s">
        <v>296</v>
      </c>
      <c r="K512" t="s">
        <v>22</v>
      </c>
      <c r="L512" t="s">
        <v>159</v>
      </c>
      <c r="M512" t="s">
        <v>29</v>
      </c>
      <c r="N512" s="23">
        <f>Target_AM[[#This Row],[PROPORSI]]*VLOOKUP(Target_AM[[#This Row],[NIPNAS]],Target_CC[],9,0)</f>
        <v>520712861.55228615</v>
      </c>
      <c r="O512" s="22">
        <f>Target_AM[[#This Row],[PROPORSI]]*VLOOKUP(Target_AM[[#This Row],[NIPNAS]],Target_CC[],COLUMN(A$2)+9,0)</f>
        <v>35000000</v>
      </c>
      <c r="P512" s="22">
        <f>Target_AM[[#This Row],[PROPORSI]]*VLOOKUP(Target_AM[[#This Row],[NIPNAS]],Target_CC[],COLUMN(B$2)+9,0)</f>
        <v>35000000</v>
      </c>
      <c r="Q512" s="22">
        <f>Target_AM[[#This Row],[PROPORSI]]*VLOOKUP(Target_AM[[#This Row],[NIPNAS]],Target_CC[],COLUMN(C$2)+9,0)</f>
        <v>35000000</v>
      </c>
      <c r="R512" s="22">
        <f>Target_AM[[#This Row],[PROPORSI]]*VLOOKUP(Target_AM[[#This Row],[NIPNAS]],Target_CC[],COLUMN(D$2)+9,0)</f>
        <v>35000000</v>
      </c>
      <c r="S512" s="22">
        <f>Target_AM[[#This Row],[PROPORSI]]*VLOOKUP(Target_AM[[#This Row],[NIPNAS]],Target_CC[],COLUMN(E$2)+9,0)</f>
        <v>35000000</v>
      </c>
      <c r="T512" s="22">
        <f>Target_AM[[#This Row],[PROPORSI]]*VLOOKUP(Target_AM[[#This Row],[NIPNAS]],Target_CC[],COLUMN(F$2)+9,0)</f>
        <v>35000000</v>
      </c>
      <c r="U512" s="22">
        <f>Target_AM[[#This Row],[PROPORSI]]*VLOOKUP(Target_AM[[#This Row],[NIPNAS]],Target_CC[],COLUMN(G$2)+9,0)</f>
        <v>35000000</v>
      </c>
      <c r="V512" s="22">
        <f>Target_AM[[#This Row],[PROPORSI]]*VLOOKUP(Target_AM[[#This Row],[NIPNAS]],Target_CC[],COLUMN(H$2)+9,0)</f>
        <v>35000000</v>
      </c>
      <c r="W512" s="22">
        <f>Target_AM[[#This Row],[PROPORSI]]*VLOOKUP(Target_AM[[#This Row],[NIPNAS]],Target_CC[],COLUMN(I$2)+9,0)</f>
        <v>35000000</v>
      </c>
      <c r="X512" s="22">
        <f>Target_AM[[#This Row],[PROPORSI]]*VLOOKUP(Target_AM[[#This Row],[NIPNAS]],Target_CC[],COLUMN(J$2)+9,0)</f>
        <v>35000000</v>
      </c>
      <c r="Y512" s="22">
        <f>Target_AM[[#This Row],[PROPORSI]]*VLOOKUP(Target_AM[[#This Row],[NIPNAS]],Target_CC[],COLUMN(K$2)+9,0)</f>
        <v>35000000</v>
      </c>
      <c r="Z512" s="22">
        <f>Target_AM[[#This Row],[PROPORSI]]*VLOOKUP(Target_AM[[#This Row],[NIPNAS]],Target_CC[],COLUMN(L$2)+9,0)</f>
        <v>35000000</v>
      </c>
      <c r="AA512" s="22">
        <f>Target_AM[[#This Row],[PROPORSI]]*VLOOKUP(Target_AM[[#This Row],[NIPNAS]],Target_CC[],COLUMN(M$2)+9,0)</f>
        <v>420000000</v>
      </c>
      <c r="AB512" s="22">
        <f>Target_AM[[#This Row],[PROPORSI]]*VLOOKUP(Target_AM[[#This Row],[NIPNAS]],Target_CC[],COLUMN(N$2)+9,0)</f>
        <v>0</v>
      </c>
      <c r="AC512" s="22">
        <f>Target_AM[[#This Row],[PROPORSI]]*VLOOKUP(Target_AM[[#This Row],[NIPNAS]],Target_CC[],COLUMN(O$2)+9,0)</f>
        <v>690859.22431823774</v>
      </c>
      <c r="AD512" s="22">
        <f>Target_AM[[#This Row],[PROPORSI]]*VLOOKUP(Target_AM[[#This Row],[NIPNAS]],Target_CC[],COLUMN(P$2)+9,0)</f>
        <v>683729.23020126333</v>
      </c>
      <c r="AE512" s="22">
        <f>Target_AM[[#This Row],[PROPORSI]]*VLOOKUP(Target_AM[[#This Row],[NIPNAS]],Target_CC[],COLUMN(Q$2)+9,0)</f>
        <v>537486.86343142285</v>
      </c>
      <c r="AF512" s="22">
        <f>Target_AM[[#This Row],[PROPORSI]]*VLOOKUP(Target_AM[[#This Row],[NIPNAS]],Target_CC[],COLUMN(R$2)+9,0)</f>
        <v>586231.66372162709</v>
      </c>
      <c r="AG512" s="22">
        <f>Target_AM[[#This Row],[PROPORSI]]*VLOOKUP(Target_AM[[#This Row],[NIPNAS]],Target_CC[],COLUMN(S$2)+9,0)</f>
        <v>571553.53985494352</v>
      </c>
      <c r="AH512" s="22">
        <f>Target_AM[[#This Row],[PROPORSI]]*VLOOKUP(Target_AM[[#This Row],[NIPNAS]],Target_CC[],COLUMN(T$2)+9,0)</f>
        <v>710365.72728492401</v>
      </c>
      <c r="AI512" s="22">
        <f>Target_AM[[#This Row],[PROPORSI]]*VLOOKUP(Target_AM[[#This Row],[NIPNAS]],Target_CC[],COLUMN(U$2)+9,0)</f>
        <v>598269.13892134407</v>
      </c>
      <c r="AJ512" s="22">
        <f>Target_AM[[#This Row],[PROPORSI]]*VLOOKUP(Target_AM[[#This Row],[NIPNAS]],Target_CC[],COLUMN(V$2)+9,0)</f>
        <v>715610.41381648171</v>
      </c>
      <c r="AK512" s="22">
        <f>Target_AM[[#This Row],[PROPORSI]]*VLOOKUP(Target_AM[[#This Row],[NIPNAS]],Target_CC[],COLUMN(W$2)+9,0)</f>
        <v>720720.50871695695</v>
      </c>
      <c r="AL512" s="22">
        <f>Target_AM[[#This Row],[PROPORSI]]*VLOOKUP(Target_AM[[#This Row],[NIPNAS]],Target_CC[],COLUMN(X$2)+9,0)</f>
        <v>611960.29877694696</v>
      </c>
      <c r="AM512" s="22">
        <f>Target_AM[[#This Row],[PROPORSI]]*VLOOKUP(Target_AM[[#This Row],[NIPNAS]],Target_CC[],COLUMN(Y$2)+9,0)</f>
        <v>623089.45347582689</v>
      </c>
      <c r="AN512" s="22">
        <f>Target_AM[[#This Row],[PROPORSI]]*VLOOKUP(Target_AM[[#This Row],[NIPNAS]],Target_CC[],COLUMN(Z$2)+9,0)</f>
        <v>7049876.062519975</v>
      </c>
      <c r="AO512" s="22">
        <f>Target_AM[[#This Row],[PROPORSI]]*VLOOKUP(Target_AM[[#This Row],[NIPNAS]],Target_CC[],COLUMN(AA$2)+9,0)</f>
        <v>35000000</v>
      </c>
      <c r="AP512" s="22">
        <f>Target_AM[[#This Row],[PROPORSI]]*VLOOKUP(Target_AM[[#This Row],[NIPNAS]],Target_CC[],COLUMN(AB$2)+9,0)</f>
        <v>35690859.224318236</v>
      </c>
      <c r="AQ512" s="22">
        <f>Target_AM[[#This Row],[PROPORSI]]*VLOOKUP(Target_AM[[#This Row],[NIPNAS]],Target_CC[],COLUMN(AC$2)+9,0)</f>
        <v>35683729.230201267</v>
      </c>
      <c r="AR512" s="22">
        <f>Target_AM[[#This Row],[PROPORSI]]*VLOOKUP(Target_AM[[#This Row],[NIPNAS]],Target_CC[],COLUMN(AD$2)+9,0)</f>
        <v>35537486.863431424</v>
      </c>
      <c r="AS512" s="22">
        <f>Target_AM[[#This Row],[PROPORSI]]*VLOOKUP(Target_AM[[#This Row],[NIPNAS]],Target_CC[],COLUMN(AE$2)+9,0)</f>
        <v>35586231.663721628</v>
      </c>
      <c r="AT512" s="22">
        <f>Target_AM[[#This Row],[PROPORSI]]*VLOOKUP(Target_AM[[#This Row],[NIPNAS]],Target_CC[],COLUMN(AF$2)+9,0)</f>
        <v>35571553.539854944</v>
      </c>
      <c r="AU512" s="22">
        <f>Target_AM[[#This Row],[PROPORSI]]*VLOOKUP(Target_AM[[#This Row],[NIPNAS]],Target_CC[],COLUMN(AG$2)+9,0)</f>
        <v>35710365.727284923</v>
      </c>
      <c r="AV512" s="22">
        <f>Target_AM[[#This Row],[PROPORSI]]*VLOOKUP(Target_AM[[#This Row],[NIPNAS]],Target_CC[],COLUMN(AH$2)+9,0)</f>
        <v>35598269.138921343</v>
      </c>
      <c r="AW512" s="22">
        <f>Target_AM[[#This Row],[PROPORSI]]*VLOOKUP(Target_AM[[#This Row],[NIPNAS]],Target_CC[],COLUMN(AI$2)+9,0)</f>
        <v>35715610.413816482</v>
      </c>
      <c r="AX512" s="22">
        <f>Target_AM[[#This Row],[PROPORSI]]*VLOOKUP(Target_AM[[#This Row],[NIPNAS]],Target_CC[],COLUMN(AJ$2)+9,0)</f>
        <v>35720720.508716956</v>
      </c>
      <c r="AY512" s="22">
        <f>Target_AM[[#This Row],[PROPORSI]]*VLOOKUP(Target_AM[[#This Row],[NIPNAS]],Target_CC[],COLUMN(AK$2)+9,0)</f>
        <v>35611960.298776947</v>
      </c>
      <c r="AZ512" s="22">
        <f>Target_AM[[#This Row],[PROPORSI]]*VLOOKUP(Target_AM[[#This Row],[NIPNAS]],Target_CC[],COLUMN(AL$2)+9,0)</f>
        <v>35623089.453475825</v>
      </c>
      <c r="BA512" s="22">
        <f>Target_AM[[#This Row],[PROPORSI]]*VLOOKUP(Target_AM[[#This Row],[NIPNAS]],Target_CC[],COLUMN(AM$2)+9,0)</f>
        <v>427049876.06251997</v>
      </c>
      <c r="BB512" s="22">
        <f>Target_AM[[#This Row],[PROPORSI]]*VLOOKUP(Target_AM[[#This Row],[NIPNAS]],Target_CC[],COLUMN(AN$2)+9,0)</f>
        <v>0</v>
      </c>
      <c r="BC512" s="22">
        <f>Target_AM[[#This Row],[PROPORSI]]*VLOOKUP(Target_AM[[#This Row],[NIPNAS]],Target_CC[],COLUMN(AO$2)+9,0)</f>
        <v>0</v>
      </c>
      <c r="BD512" s="22">
        <f>Target_AM[[#This Row],[PROPORSI]]*VLOOKUP(Target_AM[[#This Row],[NIPNAS]],Target_CC[],COLUMN(AP$2)+9,0)</f>
        <v>0</v>
      </c>
      <c r="BE512" s="22">
        <f>Target_AM[[#This Row],[PROPORSI]]*VLOOKUP(Target_AM[[#This Row],[NIPNAS]],Target_CC[],COLUMN(AQ$2)+9,0)</f>
        <v>0</v>
      </c>
      <c r="BF512" s="22">
        <f>Target_AM[[#This Row],[PROPORSI]]*VLOOKUP(Target_AM[[#This Row],[NIPNAS]],Target_CC[],COLUMN(AR$2)+9,0)</f>
        <v>0</v>
      </c>
      <c r="BG512" s="22">
        <f>Target_AM[[#This Row],[PROPORSI]]*VLOOKUP(Target_AM[[#This Row],[NIPNAS]],Target_CC[],COLUMN(AS$2)+9,0)</f>
        <v>0</v>
      </c>
      <c r="BH512" s="22">
        <f>Target_AM[[#This Row],[PROPORSI]]*VLOOKUP(Target_AM[[#This Row],[NIPNAS]],Target_CC[],COLUMN(AT$2)+9,0)</f>
        <v>0</v>
      </c>
      <c r="BI512" s="22">
        <f>Target_AM[[#This Row],[PROPORSI]]*VLOOKUP(Target_AM[[#This Row],[NIPNAS]],Target_CC[],COLUMN(AU$2)+9,0)</f>
        <v>0</v>
      </c>
      <c r="BJ512" s="22">
        <f>Target_AM[[#This Row],[PROPORSI]]*VLOOKUP(Target_AM[[#This Row],[NIPNAS]],Target_CC[],COLUMN(AV$2)+9,0)</f>
        <v>0</v>
      </c>
      <c r="BK512" s="22">
        <f>Target_AM[[#This Row],[PROPORSI]]*VLOOKUP(Target_AM[[#This Row],[NIPNAS]],Target_CC[],COLUMN(AW$2)+9,0)</f>
        <v>0</v>
      </c>
      <c r="BL512" s="22">
        <f>Target_AM[[#This Row],[PROPORSI]]*VLOOKUP(Target_AM[[#This Row],[NIPNAS]],Target_CC[],COLUMN(AX$2)+9,0)</f>
        <v>0</v>
      </c>
      <c r="BM512" s="22">
        <f>Target_AM[[#This Row],[PROPORSI]]*VLOOKUP(Target_AM[[#This Row],[NIPNAS]],Target_CC[],COLUMN(AY$2)+9,0)</f>
        <v>0</v>
      </c>
      <c r="BN512" s="22">
        <f>Target_AM[[#This Row],[PROPORSI]]*VLOOKUP(Target_AM[[#This Row],[NIPNAS]],Target_CC[],COLUMN(AZ$2)+9,0)</f>
        <v>0</v>
      </c>
      <c r="BO512" s="22">
        <f>Target_AM[[#This Row],[PROPORSI]]*VLOOKUP(Target_AM[[#This Row],[NIPNAS]],Target_CC[],COLUMN(BA$2)+9,0)</f>
        <v>35000000</v>
      </c>
      <c r="BP512" s="22">
        <f>Target_AM[[#This Row],[PROPORSI]]*VLOOKUP(Target_AM[[#This Row],[NIPNAS]],Target_CC[],COLUMN(BB$2)+9,0)</f>
        <v>34997603</v>
      </c>
      <c r="BQ512" s="22">
        <f>Target_AM[[#This Row],[PROPORSI]]*VLOOKUP(Target_AM[[#This Row],[NIPNAS]],Target_CC[],COLUMN(BC$2)+9,0)</f>
        <v>35000000</v>
      </c>
      <c r="BR512" s="22">
        <f>Target_AM[[#This Row],[PROPORSI]]*VLOOKUP(Target_AM[[#This Row],[NIPNAS]],Target_CC[],COLUMN(BD$2)+9,0)</f>
        <v>33250000</v>
      </c>
      <c r="BS512" s="22">
        <f>Target_AM[[#This Row],[PROPORSI]]*VLOOKUP(Target_AM[[#This Row],[NIPNAS]],Target_CC[],COLUMN(BE$2)+9,0)</f>
        <v>33250000</v>
      </c>
      <c r="BT512" s="22">
        <f>Target_AM[[#This Row],[PROPORSI]]*VLOOKUP(Target_AM[[#This Row],[NIPNAS]],Target_CC[],COLUMN(BF$2)+9,0)</f>
        <v>33250000</v>
      </c>
      <c r="BU512" s="22">
        <f>Target_AM[[#This Row],[PROPORSI]]*VLOOKUP(Target_AM[[#This Row],[NIPNAS]],Target_CC[],COLUMN(BG$2)+9,0)</f>
        <v>33250000</v>
      </c>
      <c r="BV512" s="22">
        <f>Target_AM[[#This Row],[PROPORSI]]*VLOOKUP(Target_AM[[#This Row],[NIPNAS]],Target_CC[],COLUMN(BH$2)+9,0)</f>
        <v>33250000</v>
      </c>
      <c r="BW512" s="22">
        <f>Target_AM[[#This Row],[PROPORSI]]*VLOOKUP(Target_AM[[#This Row],[NIPNAS]],Target_CC[],COLUMN(BI$2)+9,0)</f>
        <v>33250000</v>
      </c>
      <c r="BX512" s="22">
        <f>Target_AM[[#This Row],[PROPORSI]]*VLOOKUP(Target_AM[[#This Row],[NIPNAS]],Target_CC[],COLUMN(BJ$2)+9,0)</f>
        <v>33250000</v>
      </c>
      <c r="BY512" s="22">
        <f>Target_AM[[#This Row],[PROPORSI]]*VLOOKUP(Target_AM[[#This Row],[NIPNAS]],Target_CC[],COLUMN(BK$2)+9,0)</f>
        <v>33250000</v>
      </c>
      <c r="BZ512" s="22">
        <f>Target_AM[[#This Row],[PROPORSI]]*VLOOKUP(Target_AM[[#This Row],[NIPNAS]],Target_CC[],COLUMN(BL$2)+9,0)</f>
        <v>33250000</v>
      </c>
      <c r="CA512" s="22">
        <f>Target_AM[[#This Row],[PROPORSI]]*VLOOKUP(Target_AM[[#This Row],[NIPNAS]],Target_CC[],COLUMN(BM$2)+9,0)</f>
        <v>404247603</v>
      </c>
      <c r="CB512" s="22">
        <f>Target_AM[[#This Row],[PROPORSI]]*VLOOKUP(Target_AM[[#This Row],[NIPNAS]],Target_CC[],COLUMN(BN$2)+9,0)</f>
        <v>35000000</v>
      </c>
      <c r="CC512" s="22">
        <f>Target_AM[[#This Row],[PROPORSI]]*VLOOKUP(Target_AM[[#This Row],[NIPNAS]],Target_CC[],COLUMN(BO$2)+9,0)</f>
        <v>35000000</v>
      </c>
      <c r="CD512" s="22">
        <f>Target_AM[[#This Row],[PROPORSI]]*VLOOKUP(Target_AM[[#This Row],[NIPNAS]],Target_CC[],COLUMN(BP$2)+9,0)</f>
        <v>35000000</v>
      </c>
      <c r="CE512" s="22">
        <f>Target_AM[[#This Row],[PROPORSI]]*VLOOKUP(Target_AM[[#This Row],[NIPNAS]],Target_CC[],COLUMN(BQ$2)+9,0)</f>
        <v>33250000</v>
      </c>
      <c r="CF512" s="22">
        <f>Target_AM[[#This Row],[PROPORSI]]*VLOOKUP(Target_AM[[#This Row],[NIPNAS]],Target_CC[],COLUMN(BR$2)+9,0)</f>
        <v>33250000</v>
      </c>
      <c r="CG512" s="22">
        <f>Target_AM[[#This Row],[PROPORSI]]*VLOOKUP(Target_AM[[#This Row],[NIPNAS]],Target_CC[],COLUMN(BS$2)+9,0)</f>
        <v>33250000</v>
      </c>
      <c r="CH512" s="22">
        <f>Target_AM[[#This Row],[PROPORSI]]*VLOOKUP(Target_AM[[#This Row],[NIPNAS]],Target_CC[],COLUMN(BT$2)+9,0)</f>
        <v>33250000</v>
      </c>
      <c r="CI512" s="22">
        <f>Target_AM[[#This Row],[PROPORSI]]*VLOOKUP(Target_AM[[#This Row],[NIPNAS]],Target_CC[],COLUMN(BU$2)+9,0)</f>
        <v>33250000</v>
      </c>
      <c r="CJ512" s="22">
        <f>Target_AM[[#This Row],[PROPORSI]]*VLOOKUP(Target_AM[[#This Row],[NIPNAS]],Target_CC[],COLUMN(BV$2)+9,0)</f>
        <v>33250000</v>
      </c>
      <c r="CK512" s="22">
        <f>Target_AM[[#This Row],[PROPORSI]]*VLOOKUP(Target_AM[[#This Row],[NIPNAS]],Target_CC[],COLUMN(BW$2)+9,0)</f>
        <v>33250000</v>
      </c>
      <c r="CL512" s="22">
        <f>Target_AM[[#This Row],[PROPORSI]]*VLOOKUP(Target_AM[[#This Row],[NIPNAS]],Target_CC[],COLUMN(BX$2)+9,0)</f>
        <v>33250000</v>
      </c>
      <c r="CM512" s="22">
        <f>Target_AM[[#This Row],[PROPORSI]]*VLOOKUP(Target_AM[[#This Row],[NIPNAS]],Target_CC[],COLUMN(BY$2)+9,0)</f>
        <v>33250000</v>
      </c>
      <c r="CN512" s="22">
        <f>Target_AM[[#This Row],[PROPORSI]]*VLOOKUP(Target_AM[[#This Row],[NIPNAS]],Target_CC[],COLUMN(BZ$2)+9,0)</f>
        <v>404250000</v>
      </c>
      <c r="CO512" s="22">
        <f>Target_AM[[#This Row],[PROPORSI]]*VLOOKUP(Target_AM[[#This Row],[NIPNAS]],Target_CC[],COLUMN(CA$2)+9,0)</f>
        <v>0</v>
      </c>
      <c r="CP512" s="22">
        <f>Target_AM[[#This Row],[PROPORSI]]*VLOOKUP(Target_AM[[#This Row],[NIPNAS]],Target_CC[],COLUMN(CB$2)+9,0)</f>
        <v>0</v>
      </c>
      <c r="CQ512" s="22">
        <f>Target_AM[[#This Row],[PROPORSI]]*VLOOKUP(Target_AM[[#This Row],[NIPNAS]],Target_CC[],COLUMN(CC$2)+9,0)</f>
        <v>0</v>
      </c>
      <c r="CR512" s="22">
        <f>Target_AM[[#This Row],[PROPORSI]]*VLOOKUP(Target_AM[[#This Row],[NIPNAS]],Target_CC[],COLUMN(CD$2)+9,0)</f>
        <v>0</v>
      </c>
      <c r="CS512" s="22">
        <f>Target_AM[[#This Row],[PROPORSI]]*VLOOKUP(Target_AM[[#This Row],[NIPNAS]],Target_CC[],COLUMN(CE$2)+9,0)</f>
        <v>0</v>
      </c>
      <c r="CT512" s="22">
        <f>Target_AM[[#This Row],[PROPORSI]]*VLOOKUP(Target_AM[[#This Row],[NIPNAS]],Target_CC[],COLUMN(CF$2)+9,0)</f>
        <v>0</v>
      </c>
      <c r="CU512" s="22">
        <f>Target_AM[[#This Row],[PROPORSI]]*VLOOKUP(Target_AM[[#This Row],[NIPNAS]],Target_CC[],COLUMN(CG$2)+9,0)</f>
        <v>0</v>
      </c>
      <c r="CV512" s="22">
        <f>Target_AM[[#This Row],[PROPORSI]]*VLOOKUP(Target_AM[[#This Row],[NIPNAS]],Target_CC[],COLUMN(CH$2)+9,0)</f>
        <v>0</v>
      </c>
      <c r="CW512" s="22">
        <f>Target_AM[[#This Row],[PROPORSI]]*VLOOKUP(Target_AM[[#This Row],[NIPNAS]],Target_CC[],COLUMN(CI$2)+9,0)</f>
        <v>0</v>
      </c>
      <c r="CX512" s="22">
        <f>Target_AM[[#This Row],[PROPORSI]]*VLOOKUP(Target_AM[[#This Row],[NIPNAS]],Target_CC[],COLUMN(CJ$2)+9,0)</f>
        <v>0</v>
      </c>
      <c r="CY512" s="22">
        <f>Target_AM[[#This Row],[PROPORSI]]*VLOOKUP(Target_AM[[#This Row],[NIPNAS]],Target_CC[],COLUMN(CK$2)+9,0)</f>
        <v>0</v>
      </c>
      <c r="CZ512" s="22">
        <f>Target_AM[[#This Row],[PROPORSI]]*VLOOKUP(Target_AM[[#This Row],[NIPNAS]],Target_CC[],COLUMN(CL$2)+9,0)</f>
        <v>0</v>
      </c>
      <c r="DA512" s="22">
        <f>Target_AM[[#This Row],[PROPORSI]]*VLOOKUP(Target_AM[[#This Row],[NIPNAS]],Target_CC[],COLUMN(CM$2)+9,0)</f>
        <v>0</v>
      </c>
      <c r="DB512" s="22">
        <f>Target_AM[[#This Row],[PROPORSI]]*VLOOKUP(Target_AM[[#This Row],[NIPNAS]],Target_CC[],COLUMN(CN$2)+9,0)</f>
        <v>0</v>
      </c>
      <c r="DC512" s="22">
        <f>Target_AM[[#This Row],[PROPORSI]]*VLOOKUP(Target_AM[[#This Row],[NIPNAS]],Target_CC[],COLUMN(CO$2)+9,0)</f>
        <v>0</v>
      </c>
      <c r="DD512" s="22">
        <f>Target_AM[[#This Row],[PROPORSI]]*VLOOKUP(Target_AM[[#This Row],[NIPNAS]],Target_CC[],COLUMN(CP$2)+9,0)</f>
        <v>0</v>
      </c>
      <c r="DE512" s="22">
        <f>Target_AM[[#This Row],[PROPORSI]]*VLOOKUP(Target_AM[[#This Row],[NIPNAS]],Target_CC[],COLUMN(CQ$2)+9,0)</f>
        <v>0</v>
      </c>
      <c r="DF512" s="22">
        <f>Target_AM[[#This Row],[PROPORSI]]*VLOOKUP(Target_AM[[#This Row],[NIPNAS]],Target_CC[],COLUMN(CR$2)+9,0)</f>
        <v>0</v>
      </c>
      <c r="DG512" s="22">
        <f>Target_AM[[#This Row],[PROPORSI]]*VLOOKUP(Target_AM[[#This Row],[NIPNAS]],Target_CC[],COLUMN(CS$2)+9,0)</f>
        <v>0</v>
      </c>
      <c r="DH512" s="22">
        <f>Target_AM[[#This Row],[PROPORSI]]*VLOOKUP(Target_AM[[#This Row],[NIPNAS]],Target_CC[],COLUMN(CT$2)+9,0)</f>
        <v>0</v>
      </c>
      <c r="DI512" s="22">
        <f>Target_AM[[#This Row],[PROPORSI]]*VLOOKUP(Target_AM[[#This Row],[NIPNAS]],Target_CC[],COLUMN(CU$2)+9,0)</f>
        <v>0</v>
      </c>
      <c r="DJ512" s="22">
        <f>Target_AM[[#This Row],[PROPORSI]]*VLOOKUP(Target_AM[[#This Row],[NIPNAS]],Target_CC[],COLUMN(CV$2)+9,0)</f>
        <v>0</v>
      </c>
      <c r="DK512" s="22">
        <f>Target_AM[[#This Row],[PROPORSI]]*VLOOKUP(Target_AM[[#This Row],[NIPNAS]],Target_CC[],COLUMN(CW$2)+9,0)</f>
        <v>0</v>
      </c>
      <c r="DL512" s="22">
        <f>Target_AM[[#This Row],[PROPORSI]]*VLOOKUP(Target_AM[[#This Row],[NIPNAS]],Target_CC[],COLUMN(CX$2)+9,0)</f>
        <v>0</v>
      </c>
      <c r="DM512" s="22">
        <f>Target_AM[[#This Row],[PROPORSI]]*VLOOKUP(Target_AM[[#This Row],[NIPNAS]],Target_CC[],COLUMN(CY$2)+9,0)</f>
        <v>0</v>
      </c>
      <c r="DN512" s="22">
        <f>Target_AM[[#This Row],[PROPORSI]]*VLOOKUP(Target_AM[[#This Row],[NIPNAS]],Target_CC[],COLUMN(CZ$2)+9,0)</f>
        <v>0</v>
      </c>
      <c r="DO512" s="22">
        <f>Target_AM[[#This Row],[PROPORSI]]*VLOOKUP(Target_AM[[#This Row],[NIPNAS]],Target_CC[],COLUMN(DA$2)+9,0)</f>
        <v>0</v>
      </c>
      <c r="DP512" s="22">
        <f>Target_AM[[#This Row],[PROPORSI]]*VLOOKUP(Target_AM[[#This Row],[NIPNAS]],Target_CC[],COLUMN(DB$2)+9,0)</f>
        <v>0</v>
      </c>
      <c r="DQ512" s="22">
        <f>Target_AM[[#This Row],[PROPORSI]]*VLOOKUP(Target_AM[[#This Row],[NIPNAS]],Target_CC[],COLUMN(DC$2)+9,0)</f>
        <v>0</v>
      </c>
      <c r="DR512" s="22">
        <f>Target_AM[[#This Row],[PROPORSI]]*VLOOKUP(Target_AM[[#This Row],[NIPNAS]],Target_CC[],COLUMN(DD$2)+9,0)</f>
        <v>0</v>
      </c>
      <c r="DS512" s="22">
        <f>Target_AM[[#This Row],[PROPORSI]]*VLOOKUP(Target_AM[[#This Row],[NIPNAS]],Target_CC[],COLUMN(DE$2)+9,0)</f>
        <v>0</v>
      </c>
      <c r="DT512" s="22">
        <f>Target_AM[[#This Row],[PROPORSI]]*VLOOKUP(Target_AM[[#This Row],[NIPNAS]],Target_CC[],COLUMN(DF$2)+9,0)</f>
        <v>0</v>
      </c>
      <c r="DU512" s="22">
        <f>Target_AM[[#This Row],[PROPORSI]]*VLOOKUP(Target_AM[[#This Row],[NIPNAS]],Target_CC[],COLUMN(DG$2)+9,0)</f>
        <v>0</v>
      </c>
      <c r="DV512" s="22">
        <f>Target_AM[[#This Row],[PROPORSI]]*VLOOKUP(Target_AM[[#This Row],[NIPNAS]],Target_CC[],COLUMN(DH$2)+9,0)</f>
        <v>0</v>
      </c>
      <c r="DW512" s="22">
        <f>Target_AM[[#This Row],[PROPORSI]]*VLOOKUP(Target_AM[[#This Row],[NIPNAS]],Target_CC[],COLUMN(DI$2)+9,0)</f>
        <v>0</v>
      </c>
      <c r="DX512" s="22">
        <f>Target_AM[[#This Row],[PROPORSI]]*VLOOKUP(Target_AM[[#This Row],[NIPNAS]],Target_CC[],COLUMN(DJ$2)+9,0)</f>
        <v>0</v>
      </c>
      <c r="DY512" s="22">
        <f>Target_AM[[#This Row],[PROPORSI]]*VLOOKUP(Target_AM[[#This Row],[NIPNAS]],Target_CC[],COLUMN(DK$2)+9,0)</f>
        <v>0</v>
      </c>
      <c r="DZ512" s="22">
        <f>Target_AM[[#This Row],[PROPORSI]]*VLOOKUP(Target_AM[[#This Row],[NIPNAS]],Target_CC[],COLUMN(DL$2)+9,0)</f>
        <v>0</v>
      </c>
      <c r="EA512" s="22">
        <f>Target_AM[[#This Row],[PROPORSI]]*VLOOKUP(Target_AM[[#This Row],[NIPNAS]],Target_CC[],COLUMN(DM$2)+9,0)</f>
        <v>0</v>
      </c>
    </row>
    <row r="513" spans="2:131" x14ac:dyDescent="0.3">
      <c r="B513">
        <v>405690</v>
      </c>
      <c r="C513" t="s">
        <v>1023</v>
      </c>
      <c r="D513">
        <v>1</v>
      </c>
      <c r="E513" s="8">
        <v>45658</v>
      </c>
      <c r="F513">
        <v>19278687</v>
      </c>
      <c r="G513" t="s">
        <v>364</v>
      </c>
      <c r="J513" t="s">
        <v>363</v>
      </c>
      <c r="K513" t="s">
        <v>25</v>
      </c>
      <c r="L513" t="s">
        <v>159</v>
      </c>
      <c r="M513" t="s">
        <v>29</v>
      </c>
      <c r="N513" s="23">
        <f>Target_AM[[#This Row],[PROPORSI]]*VLOOKUP(Target_AM[[#This Row],[NIPNAS]],Target_CC[],9,0)</f>
        <v>22869722.756110534</v>
      </c>
      <c r="O513" s="22">
        <f>Target_AM[[#This Row],[PROPORSI]]*VLOOKUP(Target_AM[[#This Row],[NIPNAS]],Target_CC[],COLUMN(A$2)+9,0)</f>
        <v>0</v>
      </c>
      <c r="P513" s="22">
        <f>Target_AM[[#This Row],[PROPORSI]]*VLOOKUP(Target_AM[[#This Row],[NIPNAS]],Target_CC[],COLUMN(B$2)+9,0)</f>
        <v>0</v>
      </c>
      <c r="Q513" s="22">
        <f>Target_AM[[#This Row],[PROPORSI]]*VLOOKUP(Target_AM[[#This Row],[NIPNAS]],Target_CC[],COLUMN(C$2)+9,0)</f>
        <v>0</v>
      </c>
      <c r="R513" s="22">
        <f>Target_AM[[#This Row],[PROPORSI]]*VLOOKUP(Target_AM[[#This Row],[NIPNAS]],Target_CC[],COLUMN(D$2)+9,0)</f>
        <v>0</v>
      </c>
      <c r="S513" s="22">
        <f>Target_AM[[#This Row],[PROPORSI]]*VLOOKUP(Target_AM[[#This Row],[NIPNAS]],Target_CC[],COLUMN(E$2)+9,0)</f>
        <v>0</v>
      </c>
      <c r="T513" s="22">
        <f>Target_AM[[#This Row],[PROPORSI]]*VLOOKUP(Target_AM[[#This Row],[NIPNAS]],Target_CC[],COLUMN(F$2)+9,0)</f>
        <v>0</v>
      </c>
      <c r="U513" s="22">
        <f>Target_AM[[#This Row],[PROPORSI]]*VLOOKUP(Target_AM[[#This Row],[NIPNAS]],Target_CC[],COLUMN(G$2)+9,0)</f>
        <v>0</v>
      </c>
      <c r="V513" s="22">
        <f>Target_AM[[#This Row],[PROPORSI]]*VLOOKUP(Target_AM[[#This Row],[NIPNAS]],Target_CC[],COLUMN(H$2)+9,0)</f>
        <v>0</v>
      </c>
      <c r="W513" s="22">
        <f>Target_AM[[#This Row],[PROPORSI]]*VLOOKUP(Target_AM[[#This Row],[NIPNAS]],Target_CC[],COLUMN(I$2)+9,0)</f>
        <v>0</v>
      </c>
      <c r="X513" s="22">
        <f>Target_AM[[#This Row],[PROPORSI]]*VLOOKUP(Target_AM[[#This Row],[NIPNAS]],Target_CC[],COLUMN(J$2)+9,0)</f>
        <v>0</v>
      </c>
      <c r="Y513" s="22">
        <f>Target_AM[[#This Row],[PROPORSI]]*VLOOKUP(Target_AM[[#This Row],[NIPNAS]],Target_CC[],COLUMN(K$2)+9,0)</f>
        <v>0</v>
      </c>
      <c r="Z513" s="22">
        <f>Target_AM[[#This Row],[PROPORSI]]*VLOOKUP(Target_AM[[#This Row],[NIPNAS]],Target_CC[],COLUMN(L$2)+9,0)</f>
        <v>0</v>
      </c>
      <c r="AA513" s="22">
        <f>Target_AM[[#This Row],[PROPORSI]]*VLOOKUP(Target_AM[[#This Row],[NIPNAS]],Target_CC[],COLUMN(M$2)+9,0)</f>
        <v>0</v>
      </c>
      <c r="AB513" s="22">
        <f>Target_AM[[#This Row],[PROPORSI]]*VLOOKUP(Target_AM[[#This Row],[NIPNAS]],Target_CC[],COLUMN(N$2)+9,0)</f>
        <v>200485.06002232071</v>
      </c>
      <c r="AC513" s="22">
        <f>Target_AM[[#This Row],[PROPORSI]]*VLOOKUP(Target_AM[[#This Row],[NIPNAS]],Target_CC[],COLUMN(O$2)+9,0)</f>
        <v>1172832.6283891858</v>
      </c>
      <c r="AD513" s="22">
        <f>Target_AM[[#This Row],[PROPORSI]]*VLOOKUP(Target_AM[[#This Row],[NIPNAS]],Target_CC[],COLUMN(P$2)+9,0)</f>
        <v>1071599.425363125</v>
      </c>
      <c r="AE513" s="22">
        <f>Target_AM[[#This Row],[PROPORSI]]*VLOOKUP(Target_AM[[#This Row],[NIPNAS]],Target_CC[],COLUMN(Q$2)+9,0)</f>
        <v>739677.03764857573</v>
      </c>
      <c r="AF513" s="22">
        <f>Target_AM[[#This Row],[PROPORSI]]*VLOOKUP(Target_AM[[#This Row],[NIPNAS]],Target_CC[],COLUMN(R$2)+9,0)</f>
        <v>999462.30968414422</v>
      </c>
      <c r="AG513" s="22">
        <f>Target_AM[[#This Row],[PROPORSI]]*VLOOKUP(Target_AM[[#This Row],[NIPNAS]],Target_CC[],COLUMN(S$2)+9,0)</f>
        <v>1444959.2896655034</v>
      </c>
      <c r="AH513" s="22">
        <f>Target_AM[[#This Row],[PROPORSI]]*VLOOKUP(Target_AM[[#This Row],[NIPNAS]],Target_CC[],COLUMN(T$2)+9,0)</f>
        <v>1700501.9578521932</v>
      </c>
      <c r="AI513" s="22">
        <f>Target_AM[[#This Row],[PROPORSI]]*VLOOKUP(Target_AM[[#This Row],[NIPNAS]],Target_CC[],COLUMN(U$2)+9,0)</f>
        <v>1878682.1453503713</v>
      </c>
      <c r="AJ513" s="22">
        <f>Target_AM[[#This Row],[PROPORSI]]*VLOOKUP(Target_AM[[#This Row],[NIPNAS]],Target_CC[],COLUMN(V$2)+9,0)</f>
        <v>1538908.3121538581</v>
      </c>
      <c r="AK513" s="22">
        <f>Target_AM[[#This Row],[PROPORSI]]*VLOOKUP(Target_AM[[#This Row],[NIPNAS]],Target_CC[],COLUMN(W$2)+9,0)</f>
        <v>1893433.8546923453</v>
      </c>
      <c r="AL513" s="22">
        <f>Target_AM[[#This Row],[PROPORSI]]*VLOOKUP(Target_AM[[#This Row],[NIPNAS]],Target_CC[],COLUMN(X$2)+9,0)</f>
        <v>2549048.7146631004</v>
      </c>
      <c r="AM513" s="22">
        <f>Target_AM[[#This Row],[PROPORSI]]*VLOOKUP(Target_AM[[#This Row],[NIPNAS]],Target_CC[],COLUMN(Y$2)+9,0)</f>
        <v>1596236.4143701692</v>
      </c>
      <c r="AN513" s="22">
        <f>Target_AM[[#This Row],[PROPORSI]]*VLOOKUP(Target_AM[[#This Row],[NIPNAS]],Target_CC[],COLUMN(Z$2)+9,0)</f>
        <v>16785827.149854895</v>
      </c>
      <c r="AO513" s="22">
        <f>Target_AM[[#This Row],[PROPORSI]]*VLOOKUP(Target_AM[[#This Row],[NIPNAS]],Target_CC[],COLUMN(AA$2)+9,0)</f>
        <v>200485.06002232071</v>
      </c>
      <c r="AP513" s="22">
        <f>Target_AM[[#This Row],[PROPORSI]]*VLOOKUP(Target_AM[[#This Row],[NIPNAS]],Target_CC[],COLUMN(AB$2)+9,0)</f>
        <v>1172832.6283891858</v>
      </c>
      <c r="AQ513" s="22">
        <f>Target_AM[[#This Row],[PROPORSI]]*VLOOKUP(Target_AM[[#This Row],[NIPNAS]],Target_CC[],COLUMN(AC$2)+9,0)</f>
        <v>1071599.425363125</v>
      </c>
      <c r="AR513" s="22">
        <f>Target_AM[[#This Row],[PROPORSI]]*VLOOKUP(Target_AM[[#This Row],[NIPNAS]],Target_CC[],COLUMN(AD$2)+9,0)</f>
        <v>739677.03764857573</v>
      </c>
      <c r="AS513" s="22">
        <f>Target_AM[[#This Row],[PROPORSI]]*VLOOKUP(Target_AM[[#This Row],[NIPNAS]],Target_CC[],COLUMN(AE$2)+9,0)</f>
        <v>999462.30968414422</v>
      </c>
      <c r="AT513" s="22">
        <f>Target_AM[[#This Row],[PROPORSI]]*VLOOKUP(Target_AM[[#This Row],[NIPNAS]],Target_CC[],COLUMN(AF$2)+9,0)</f>
        <v>1444959.2896655034</v>
      </c>
      <c r="AU513" s="22">
        <f>Target_AM[[#This Row],[PROPORSI]]*VLOOKUP(Target_AM[[#This Row],[NIPNAS]],Target_CC[],COLUMN(AG$2)+9,0)</f>
        <v>1700501.9578521932</v>
      </c>
      <c r="AV513" s="22">
        <f>Target_AM[[#This Row],[PROPORSI]]*VLOOKUP(Target_AM[[#This Row],[NIPNAS]],Target_CC[],COLUMN(AH$2)+9,0)</f>
        <v>1878682.1453503713</v>
      </c>
      <c r="AW513" s="22">
        <f>Target_AM[[#This Row],[PROPORSI]]*VLOOKUP(Target_AM[[#This Row],[NIPNAS]],Target_CC[],COLUMN(AI$2)+9,0)</f>
        <v>1538908.3121538581</v>
      </c>
      <c r="AX513" s="22">
        <f>Target_AM[[#This Row],[PROPORSI]]*VLOOKUP(Target_AM[[#This Row],[NIPNAS]],Target_CC[],COLUMN(AJ$2)+9,0)</f>
        <v>1893433.8546923453</v>
      </c>
      <c r="AY513" s="22">
        <f>Target_AM[[#This Row],[PROPORSI]]*VLOOKUP(Target_AM[[#This Row],[NIPNAS]],Target_CC[],COLUMN(AK$2)+9,0)</f>
        <v>2549048.7146631004</v>
      </c>
      <c r="AZ513" s="22">
        <f>Target_AM[[#This Row],[PROPORSI]]*VLOOKUP(Target_AM[[#This Row],[NIPNAS]],Target_CC[],COLUMN(AL$2)+9,0)</f>
        <v>1596236.4143701692</v>
      </c>
      <c r="BA513" s="22">
        <f>Target_AM[[#This Row],[PROPORSI]]*VLOOKUP(Target_AM[[#This Row],[NIPNAS]],Target_CC[],COLUMN(AM$2)+9,0)</f>
        <v>16785827.149854891</v>
      </c>
      <c r="BB513" s="22">
        <f>Target_AM[[#This Row],[PROPORSI]]*VLOOKUP(Target_AM[[#This Row],[NIPNAS]],Target_CC[],COLUMN(AN$2)+9,0)</f>
        <v>792396.75529236195</v>
      </c>
      <c r="BC513" s="22">
        <f>Target_AM[[#This Row],[PROPORSI]]*VLOOKUP(Target_AM[[#This Row],[NIPNAS]],Target_CC[],COLUMN(AO$2)+9,0)</f>
        <v>6032290.547343405</v>
      </c>
      <c r="BD513" s="22">
        <f>Target_AM[[#This Row],[PROPORSI]]*VLOOKUP(Target_AM[[#This Row],[NIPNAS]],Target_CC[],COLUMN(AP$2)+9,0)</f>
        <v>1721168.2227272117</v>
      </c>
      <c r="BE513" s="22">
        <f>Target_AM[[#This Row],[PROPORSI]]*VLOOKUP(Target_AM[[#This Row],[NIPNAS]],Target_CC[],COLUMN(AQ$2)+9,0)</f>
        <v>3730263.1812121775</v>
      </c>
      <c r="BF513" s="22">
        <f>Target_AM[[#This Row],[PROPORSI]]*VLOOKUP(Target_AM[[#This Row],[NIPNAS]],Target_CC[],COLUMN(AR$2)+9,0)</f>
        <v>4356146.5649457099</v>
      </c>
      <c r="BG513" s="22">
        <f>Target_AM[[#This Row],[PROPORSI]]*VLOOKUP(Target_AM[[#This Row],[NIPNAS]],Target_CC[],COLUMN(AS$2)+9,0)</f>
        <v>4727385.5144472579</v>
      </c>
      <c r="BH513" s="22">
        <f>Target_AM[[#This Row],[PROPORSI]]*VLOOKUP(Target_AM[[#This Row],[NIPNAS]],Target_CC[],COLUMN(AT$2)+9,0)</f>
        <v>304335.51175167295</v>
      </c>
      <c r="BI513" s="22">
        <f>Target_AM[[#This Row],[PROPORSI]]*VLOOKUP(Target_AM[[#This Row],[NIPNAS]],Target_CC[],COLUMN(AU$2)+9,0)</f>
        <v>6178364.2199487239</v>
      </c>
      <c r="BJ513" s="22">
        <f>Target_AM[[#This Row],[PROPORSI]]*VLOOKUP(Target_AM[[#This Row],[NIPNAS]],Target_CC[],COLUMN(AV$2)+9,0)</f>
        <v>2219161.1340547749</v>
      </c>
      <c r="BK513" s="22">
        <f>Target_AM[[#This Row],[PROPORSI]]*VLOOKUP(Target_AM[[#This Row],[NIPNAS]],Target_CC[],COLUMN(AW$2)+9,0)</f>
        <v>6294176.2929679696</v>
      </c>
      <c r="BL513" s="22">
        <f>Target_AM[[#This Row],[PROPORSI]]*VLOOKUP(Target_AM[[#This Row],[NIPNAS]],Target_CC[],COLUMN(AX$2)+9,0)</f>
        <v>4667404.7998496499</v>
      </c>
      <c r="BM513" s="22">
        <f>Target_AM[[#This Row],[PROPORSI]]*VLOOKUP(Target_AM[[#This Row],[NIPNAS]],Target_CC[],COLUMN(AY$2)+9,0)</f>
        <v>3677144.2621599752</v>
      </c>
      <c r="BN513" s="22">
        <f>Target_AM[[#This Row],[PROPORSI]]*VLOOKUP(Target_AM[[#This Row],[NIPNAS]],Target_CC[],COLUMN(AZ$2)+9,0)</f>
        <v>44700237.006700888</v>
      </c>
      <c r="BO513" s="22">
        <f>Target_AM[[#This Row],[PROPORSI]]*VLOOKUP(Target_AM[[#This Row],[NIPNAS]],Target_CC[],COLUMN(BA$2)+9,0)</f>
        <v>0</v>
      </c>
      <c r="BP513" s="22">
        <f>Target_AM[[#This Row],[PROPORSI]]*VLOOKUP(Target_AM[[#This Row],[NIPNAS]],Target_CC[],COLUMN(BB$2)+9,0)</f>
        <v>0</v>
      </c>
      <c r="BQ513" s="22">
        <f>Target_AM[[#This Row],[PROPORSI]]*VLOOKUP(Target_AM[[#This Row],[NIPNAS]],Target_CC[],COLUMN(BC$2)+9,0)</f>
        <v>0</v>
      </c>
      <c r="BR513" s="22">
        <f>Target_AM[[#This Row],[PROPORSI]]*VLOOKUP(Target_AM[[#This Row],[NIPNAS]],Target_CC[],COLUMN(BD$2)+9,0)</f>
        <v>0</v>
      </c>
      <c r="BS513" s="22">
        <f>Target_AM[[#This Row],[PROPORSI]]*VLOOKUP(Target_AM[[#This Row],[NIPNAS]],Target_CC[],COLUMN(BE$2)+9,0)</f>
        <v>0</v>
      </c>
      <c r="BT513" s="22">
        <f>Target_AM[[#This Row],[PROPORSI]]*VLOOKUP(Target_AM[[#This Row],[NIPNAS]],Target_CC[],COLUMN(BF$2)+9,0)</f>
        <v>0</v>
      </c>
      <c r="BU513" s="22">
        <f>Target_AM[[#This Row],[PROPORSI]]*VLOOKUP(Target_AM[[#This Row],[NIPNAS]],Target_CC[],COLUMN(BG$2)+9,0)</f>
        <v>0</v>
      </c>
      <c r="BV513" s="22">
        <f>Target_AM[[#This Row],[PROPORSI]]*VLOOKUP(Target_AM[[#This Row],[NIPNAS]],Target_CC[],COLUMN(BH$2)+9,0)</f>
        <v>0</v>
      </c>
      <c r="BW513" s="22">
        <f>Target_AM[[#This Row],[PROPORSI]]*VLOOKUP(Target_AM[[#This Row],[NIPNAS]],Target_CC[],COLUMN(BI$2)+9,0)</f>
        <v>0</v>
      </c>
      <c r="BX513" s="22">
        <f>Target_AM[[#This Row],[PROPORSI]]*VLOOKUP(Target_AM[[#This Row],[NIPNAS]],Target_CC[],COLUMN(BJ$2)+9,0)</f>
        <v>0</v>
      </c>
      <c r="BY513" s="22">
        <f>Target_AM[[#This Row],[PROPORSI]]*VLOOKUP(Target_AM[[#This Row],[NIPNAS]],Target_CC[],COLUMN(BK$2)+9,0)</f>
        <v>0</v>
      </c>
      <c r="BZ513" s="22">
        <f>Target_AM[[#This Row],[PROPORSI]]*VLOOKUP(Target_AM[[#This Row],[NIPNAS]],Target_CC[],COLUMN(BL$2)+9,0)</f>
        <v>0</v>
      </c>
      <c r="CA513" s="22">
        <f>Target_AM[[#This Row],[PROPORSI]]*VLOOKUP(Target_AM[[#This Row],[NIPNAS]],Target_CC[],COLUMN(BM$2)+9,0)</f>
        <v>0</v>
      </c>
      <c r="CB513" s="22">
        <f>Target_AM[[#This Row],[PROPORSI]]*VLOOKUP(Target_AM[[#This Row],[NIPNAS]],Target_CC[],COLUMN(BN$2)+9,0)</f>
        <v>0</v>
      </c>
      <c r="CC513" s="22">
        <f>Target_AM[[#This Row],[PROPORSI]]*VLOOKUP(Target_AM[[#This Row],[NIPNAS]],Target_CC[],COLUMN(BO$2)+9,0)</f>
        <v>0</v>
      </c>
      <c r="CD513" s="22">
        <f>Target_AM[[#This Row],[PROPORSI]]*VLOOKUP(Target_AM[[#This Row],[NIPNAS]],Target_CC[],COLUMN(BP$2)+9,0)</f>
        <v>0</v>
      </c>
      <c r="CE513" s="22">
        <f>Target_AM[[#This Row],[PROPORSI]]*VLOOKUP(Target_AM[[#This Row],[NIPNAS]],Target_CC[],COLUMN(BQ$2)+9,0)</f>
        <v>0</v>
      </c>
      <c r="CF513" s="22">
        <f>Target_AM[[#This Row],[PROPORSI]]*VLOOKUP(Target_AM[[#This Row],[NIPNAS]],Target_CC[],COLUMN(BR$2)+9,0)</f>
        <v>0</v>
      </c>
      <c r="CG513" s="22">
        <f>Target_AM[[#This Row],[PROPORSI]]*VLOOKUP(Target_AM[[#This Row],[NIPNAS]],Target_CC[],COLUMN(BS$2)+9,0)</f>
        <v>0</v>
      </c>
      <c r="CH513" s="22">
        <f>Target_AM[[#This Row],[PROPORSI]]*VLOOKUP(Target_AM[[#This Row],[NIPNAS]],Target_CC[],COLUMN(BT$2)+9,0)</f>
        <v>0</v>
      </c>
      <c r="CI513" s="22">
        <f>Target_AM[[#This Row],[PROPORSI]]*VLOOKUP(Target_AM[[#This Row],[NIPNAS]],Target_CC[],COLUMN(BU$2)+9,0)</f>
        <v>0</v>
      </c>
      <c r="CJ513" s="22">
        <f>Target_AM[[#This Row],[PROPORSI]]*VLOOKUP(Target_AM[[#This Row],[NIPNAS]],Target_CC[],COLUMN(BV$2)+9,0)</f>
        <v>0</v>
      </c>
      <c r="CK513" s="22">
        <f>Target_AM[[#This Row],[PROPORSI]]*VLOOKUP(Target_AM[[#This Row],[NIPNAS]],Target_CC[],COLUMN(BW$2)+9,0)</f>
        <v>0</v>
      </c>
      <c r="CL513" s="22">
        <f>Target_AM[[#This Row],[PROPORSI]]*VLOOKUP(Target_AM[[#This Row],[NIPNAS]],Target_CC[],COLUMN(BX$2)+9,0)</f>
        <v>0</v>
      </c>
      <c r="CM513" s="22">
        <f>Target_AM[[#This Row],[PROPORSI]]*VLOOKUP(Target_AM[[#This Row],[NIPNAS]],Target_CC[],COLUMN(BY$2)+9,0)</f>
        <v>0</v>
      </c>
      <c r="CN513" s="22">
        <f>Target_AM[[#This Row],[PROPORSI]]*VLOOKUP(Target_AM[[#This Row],[NIPNAS]],Target_CC[],COLUMN(BZ$2)+9,0)</f>
        <v>0</v>
      </c>
      <c r="CO513" s="22">
        <f>Target_AM[[#This Row],[PROPORSI]]*VLOOKUP(Target_AM[[#This Row],[NIPNAS]],Target_CC[],COLUMN(CA$2)+9,0)</f>
        <v>0</v>
      </c>
      <c r="CP513" s="22">
        <f>Target_AM[[#This Row],[PROPORSI]]*VLOOKUP(Target_AM[[#This Row],[NIPNAS]],Target_CC[],COLUMN(CB$2)+9,0)</f>
        <v>0</v>
      </c>
      <c r="CQ513" s="22">
        <f>Target_AM[[#This Row],[PROPORSI]]*VLOOKUP(Target_AM[[#This Row],[NIPNAS]],Target_CC[],COLUMN(CC$2)+9,0)</f>
        <v>0</v>
      </c>
      <c r="CR513" s="22">
        <f>Target_AM[[#This Row],[PROPORSI]]*VLOOKUP(Target_AM[[#This Row],[NIPNAS]],Target_CC[],COLUMN(CD$2)+9,0)</f>
        <v>0</v>
      </c>
      <c r="CS513" s="22">
        <f>Target_AM[[#This Row],[PROPORSI]]*VLOOKUP(Target_AM[[#This Row],[NIPNAS]],Target_CC[],COLUMN(CE$2)+9,0)</f>
        <v>0</v>
      </c>
      <c r="CT513" s="22">
        <f>Target_AM[[#This Row],[PROPORSI]]*VLOOKUP(Target_AM[[#This Row],[NIPNAS]],Target_CC[],COLUMN(CF$2)+9,0)</f>
        <v>0</v>
      </c>
      <c r="CU513" s="22">
        <f>Target_AM[[#This Row],[PROPORSI]]*VLOOKUP(Target_AM[[#This Row],[NIPNAS]],Target_CC[],COLUMN(CG$2)+9,0)</f>
        <v>0</v>
      </c>
      <c r="CV513" s="22">
        <f>Target_AM[[#This Row],[PROPORSI]]*VLOOKUP(Target_AM[[#This Row],[NIPNAS]],Target_CC[],COLUMN(CH$2)+9,0)</f>
        <v>0</v>
      </c>
      <c r="CW513" s="22">
        <f>Target_AM[[#This Row],[PROPORSI]]*VLOOKUP(Target_AM[[#This Row],[NIPNAS]],Target_CC[],COLUMN(CI$2)+9,0)</f>
        <v>0</v>
      </c>
      <c r="CX513" s="22">
        <f>Target_AM[[#This Row],[PROPORSI]]*VLOOKUP(Target_AM[[#This Row],[NIPNAS]],Target_CC[],COLUMN(CJ$2)+9,0)</f>
        <v>0</v>
      </c>
      <c r="CY513" s="22">
        <f>Target_AM[[#This Row],[PROPORSI]]*VLOOKUP(Target_AM[[#This Row],[NIPNAS]],Target_CC[],COLUMN(CK$2)+9,0)</f>
        <v>0</v>
      </c>
      <c r="CZ513" s="22">
        <f>Target_AM[[#This Row],[PROPORSI]]*VLOOKUP(Target_AM[[#This Row],[NIPNAS]],Target_CC[],COLUMN(CL$2)+9,0)</f>
        <v>0</v>
      </c>
      <c r="DA513" s="22">
        <f>Target_AM[[#This Row],[PROPORSI]]*VLOOKUP(Target_AM[[#This Row],[NIPNAS]],Target_CC[],COLUMN(CM$2)+9,0)</f>
        <v>0</v>
      </c>
      <c r="DB513" s="22">
        <f>Target_AM[[#This Row],[PROPORSI]]*VLOOKUP(Target_AM[[#This Row],[NIPNAS]],Target_CC[],COLUMN(CN$2)+9,0)</f>
        <v>0</v>
      </c>
      <c r="DC513" s="22">
        <f>Target_AM[[#This Row],[PROPORSI]]*VLOOKUP(Target_AM[[#This Row],[NIPNAS]],Target_CC[],COLUMN(CO$2)+9,0)</f>
        <v>0</v>
      </c>
      <c r="DD513" s="22">
        <f>Target_AM[[#This Row],[PROPORSI]]*VLOOKUP(Target_AM[[#This Row],[NIPNAS]],Target_CC[],COLUMN(CP$2)+9,0)</f>
        <v>0</v>
      </c>
      <c r="DE513" s="22">
        <f>Target_AM[[#This Row],[PROPORSI]]*VLOOKUP(Target_AM[[#This Row],[NIPNAS]],Target_CC[],COLUMN(CQ$2)+9,0)</f>
        <v>0</v>
      </c>
      <c r="DF513" s="22">
        <f>Target_AM[[#This Row],[PROPORSI]]*VLOOKUP(Target_AM[[#This Row],[NIPNAS]],Target_CC[],COLUMN(CR$2)+9,0)</f>
        <v>0</v>
      </c>
      <c r="DG513" s="22">
        <f>Target_AM[[#This Row],[PROPORSI]]*VLOOKUP(Target_AM[[#This Row],[NIPNAS]],Target_CC[],COLUMN(CS$2)+9,0)</f>
        <v>0</v>
      </c>
      <c r="DH513" s="22">
        <f>Target_AM[[#This Row],[PROPORSI]]*VLOOKUP(Target_AM[[#This Row],[NIPNAS]],Target_CC[],COLUMN(CT$2)+9,0)</f>
        <v>0</v>
      </c>
      <c r="DI513" s="22">
        <f>Target_AM[[#This Row],[PROPORSI]]*VLOOKUP(Target_AM[[#This Row],[NIPNAS]],Target_CC[],COLUMN(CU$2)+9,0)</f>
        <v>0</v>
      </c>
      <c r="DJ513" s="22">
        <f>Target_AM[[#This Row],[PROPORSI]]*VLOOKUP(Target_AM[[#This Row],[NIPNAS]],Target_CC[],COLUMN(CV$2)+9,0)</f>
        <v>0</v>
      </c>
      <c r="DK513" s="22">
        <f>Target_AM[[#This Row],[PROPORSI]]*VLOOKUP(Target_AM[[#This Row],[NIPNAS]],Target_CC[],COLUMN(CW$2)+9,0)</f>
        <v>0</v>
      </c>
      <c r="DL513" s="22">
        <f>Target_AM[[#This Row],[PROPORSI]]*VLOOKUP(Target_AM[[#This Row],[NIPNAS]],Target_CC[],COLUMN(CX$2)+9,0)</f>
        <v>0</v>
      </c>
      <c r="DM513" s="22">
        <f>Target_AM[[#This Row],[PROPORSI]]*VLOOKUP(Target_AM[[#This Row],[NIPNAS]],Target_CC[],COLUMN(CY$2)+9,0)</f>
        <v>0</v>
      </c>
      <c r="DN513" s="22">
        <f>Target_AM[[#This Row],[PROPORSI]]*VLOOKUP(Target_AM[[#This Row],[NIPNAS]],Target_CC[],COLUMN(CZ$2)+9,0)</f>
        <v>0</v>
      </c>
      <c r="DO513" s="22">
        <f>Target_AM[[#This Row],[PROPORSI]]*VLOOKUP(Target_AM[[#This Row],[NIPNAS]],Target_CC[],COLUMN(DA$2)+9,0)</f>
        <v>0</v>
      </c>
      <c r="DP513" s="22">
        <f>Target_AM[[#This Row],[PROPORSI]]*VLOOKUP(Target_AM[[#This Row],[NIPNAS]],Target_CC[],COLUMN(DB$2)+9,0)</f>
        <v>0</v>
      </c>
      <c r="DQ513" s="22">
        <f>Target_AM[[#This Row],[PROPORSI]]*VLOOKUP(Target_AM[[#This Row],[NIPNAS]],Target_CC[],COLUMN(DC$2)+9,0)</f>
        <v>0</v>
      </c>
      <c r="DR513" s="22">
        <f>Target_AM[[#This Row],[PROPORSI]]*VLOOKUP(Target_AM[[#This Row],[NIPNAS]],Target_CC[],COLUMN(DD$2)+9,0)</f>
        <v>0</v>
      </c>
      <c r="DS513" s="22">
        <f>Target_AM[[#This Row],[PROPORSI]]*VLOOKUP(Target_AM[[#This Row],[NIPNAS]],Target_CC[],COLUMN(DE$2)+9,0)</f>
        <v>0</v>
      </c>
      <c r="DT513" s="22">
        <f>Target_AM[[#This Row],[PROPORSI]]*VLOOKUP(Target_AM[[#This Row],[NIPNAS]],Target_CC[],COLUMN(DF$2)+9,0)</f>
        <v>0</v>
      </c>
      <c r="DU513" s="22">
        <f>Target_AM[[#This Row],[PROPORSI]]*VLOOKUP(Target_AM[[#This Row],[NIPNAS]],Target_CC[],COLUMN(DG$2)+9,0)</f>
        <v>0</v>
      </c>
      <c r="DV513" s="22">
        <f>Target_AM[[#This Row],[PROPORSI]]*VLOOKUP(Target_AM[[#This Row],[NIPNAS]],Target_CC[],COLUMN(DH$2)+9,0)</f>
        <v>0</v>
      </c>
      <c r="DW513" s="22">
        <f>Target_AM[[#This Row],[PROPORSI]]*VLOOKUP(Target_AM[[#This Row],[NIPNAS]],Target_CC[],COLUMN(DI$2)+9,0)</f>
        <v>0</v>
      </c>
      <c r="DX513" s="22">
        <f>Target_AM[[#This Row],[PROPORSI]]*VLOOKUP(Target_AM[[#This Row],[NIPNAS]],Target_CC[],COLUMN(DJ$2)+9,0)</f>
        <v>0</v>
      </c>
      <c r="DY513" s="22">
        <f>Target_AM[[#This Row],[PROPORSI]]*VLOOKUP(Target_AM[[#This Row],[NIPNAS]],Target_CC[],COLUMN(DK$2)+9,0)</f>
        <v>0</v>
      </c>
      <c r="DZ513" s="22">
        <f>Target_AM[[#This Row],[PROPORSI]]*VLOOKUP(Target_AM[[#This Row],[NIPNAS]],Target_CC[],COLUMN(DL$2)+9,0)</f>
        <v>0</v>
      </c>
      <c r="EA513" s="22">
        <f>Target_AM[[#This Row],[PROPORSI]]*VLOOKUP(Target_AM[[#This Row],[NIPNAS]],Target_CC[],COLUMN(DM$2)+9,0)</f>
        <v>0</v>
      </c>
    </row>
    <row r="514" spans="2:131" x14ac:dyDescent="0.3">
      <c r="B514">
        <v>920064</v>
      </c>
      <c r="C514" t="s">
        <v>1051</v>
      </c>
      <c r="D514">
        <v>1</v>
      </c>
      <c r="E514" s="8">
        <v>45658</v>
      </c>
      <c r="F514">
        <v>19053416</v>
      </c>
      <c r="G514" t="s">
        <v>598</v>
      </c>
      <c r="J514" t="s">
        <v>300</v>
      </c>
      <c r="K514" t="s">
        <v>25</v>
      </c>
      <c r="L514" t="s">
        <v>159</v>
      </c>
      <c r="M514" t="s">
        <v>29</v>
      </c>
      <c r="N514" s="23">
        <f>Target_AM[[#This Row],[PROPORSI]]*VLOOKUP(Target_AM[[#This Row],[NIPNAS]],Target_CC[],9,0)</f>
        <v>0</v>
      </c>
      <c r="O514" s="22">
        <f>Target_AM[[#This Row],[PROPORSI]]*VLOOKUP(Target_AM[[#This Row],[NIPNAS]],Target_CC[],COLUMN(A$2)+9,0)</f>
        <v>1701289.2663800695</v>
      </c>
      <c r="P514" s="22">
        <f>Target_AM[[#This Row],[PROPORSI]]*VLOOKUP(Target_AM[[#This Row],[NIPNAS]],Target_CC[],COLUMN(B$2)+9,0)</f>
        <v>1731002.8349094328</v>
      </c>
      <c r="Q514" s="22">
        <f>Target_AM[[#This Row],[PROPORSI]]*VLOOKUP(Target_AM[[#This Row],[NIPNAS]],Target_CC[],COLUMN(C$2)+9,0)</f>
        <v>1850657.5530586853</v>
      </c>
      <c r="R514" s="22">
        <f>Target_AM[[#This Row],[PROPORSI]]*VLOOKUP(Target_AM[[#This Row],[NIPNAS]],Target_CC[],COLUMN(D$2)+9,0)</f>
        <v>1738972.161008595</v>
      </c>
      <c r="S514" s="22">
        <f>Target_AM[[#This Row],[PROPORSI]]*VLOOKUP(Target_AM[[#This Row],[NIPNAS]],Target_CC[],COLUMN(E$2)+9,0)</f>
        <v>1827112.8668714755</v>
      </c>
      <c r="T514" s="22">
        <f>Target_AM[[#This Row],[PROPORSI]]*VLOOKUP(Target_AM[[#This Row],[NIPNAS]],Target_CC[],COLUMN(F$2)+9,0)</f>
        <v>1802738.9741775298</v>
      </c>
      <c r="U514" s="22">
        <f>Target_AM[[#This Row],[PROPORSI]]*VLOOKUP(Target_AM[[#This Row],[NIPNAS]],Target_CC[],COLUMN(G$2)+9,0)</f>
        <v>1888976.2864503835</v>
      </c>
      <c r="V514" s="22">
        <f>Target_AM[[#This Row],[PROPORSI]]*VLOOKUP(Target_AM[[#This Row],[NIPNAS]],Target_CC[],COLUMN(H$2)+9,0)</f>
        <v>1907803.517943003</v>
      </c>
      <c r="W514" s="22">
        <f>Target_AM[[#This Row],[PROPORSI]]*VLOOKUP(Target_AM[[#This Row],[NIPNAS]],Target_CC[],COLUMN(I$2)+9,0)</f>
        <v>1883383.6814908995</v>
      </c>
      <c r="X514" s="22">
        <f>Target_AM[[#This Row],[PROPORSI]]*VLOOKUP(Target_AM[[#This Row],[NIPNAS]],Target_CC[],COLUMN(J$2)+9,0)</f>
        <v>1921274.4060100734</v>
      </c>
      <c r="Y514" s="22">
        <f>Target_AM[[#This Row],[PROPORSI]]*VLOOKUP(Target_AM[[#This Row],[NIPNAS]],Target_CC[],COLUMN(K$2)+9,0)</f>
        <v>1907256.2368831302</v>
      </c>
      <c r="Z514" s="22">
        <f>Target_AM[[#This Row],[PROPORSI]]*VLOOKUP(Target_AM[[#This Row],[NIPNAS]],Target_CC[],COLUMN(L$2)+9,0)</f>
        <v>1799532.2148167214</v>
      </c>
      <c r="AA514" s="22">
        <f>Target_AM[[#This Row],[PROPORSI]]*VLOOKUP(Target_AM[[#This Row],[NIPNAS]],Target_CC[],COLUMN(M$2)+9,0)</f>
        <v>21960000</v>
      </c>
      <c r="AB514" s="22">
        <f>Target_AM[[#This Row],[PROPORSI]]*VLOOKUP(Target_AM[[#This Row],[NIPNAS]],Target_CC[],COLUMN(N$2)+9,0)</f>
        <v>2019204.9918544579</v>
      </c>
      <c r="AC514" s="22">
        <f>Target_AM[[#This Row],[PROPORSI]]*VLOOKUP(Target_AM[[#This Row],[NIPNAS]],Target_CC[],COLUMN(O$2)+9,0)</f>
        <v>2054471.0615851863</v>
      </c>
      <c r="AD514" s="22">
        <f>Target_AM[[#This Row],[PROPORSI]]*VLOOKUP(Target_AM[[#This Row],[NIPNAS]],Target_CC[],COLUMN(P$2)+9,0)</f>
        <v>2196485.3615401792</v>
      </c>
      <c r="AE514" s="22">
        <f>Target_AM[[#This Row],[PROPORSI]]*VLOOKUP(Target_AM[[#This Row],[NIPNAS]],Target_CC[],COLUMN(Q$2)+9,0)</f>
        <v>2063929.595979742</v>
      </c>
      <c r="AF514" s="22">
        <f>Target_AM[[#This Row],[PROPORSI]]*VLOOKUP(Target_AM[[#This Row],[NIPNAS]],Target_CC[],COLUMN(R$2)+9,0)</f>
        <v>2168540.937966628</v>
      </c>
      <c r="AG514" s="22">
        <f>Target_AM[[#This Row],[PROPORSI]]*VLOOKUP(Target_AM[[#This Row],[NIPNAS]],Target_CC[],COLUMN(S$2)+9,0)</f>
        <v>2139612.3561133728</v>
      </c>
      <c r="AH514" s="22">
        <f>Target_AM[[#This Row],[PROPORSI]]*VLOOKUP(Target_AM[[#This Row],[NIPNAS]],Target_CC[],COLUMN(T$2)+9,0)</f>
        <v>2241964.6220487049</v>
      </c>
      <c r="AI514" s="22">
        <f>Target_AM[[#This Row],[PROPORSI]]*VLOOKUP(Target_AM[[#This Row],[NIPNAS]],Target_CC[],COLUMN(U$2)+9,0)</f>
        <v>2264310.0518142055</v>
      </c>
      <c r="AJ514" s="22">
        <f>Target_AM[[#This Row],[PROPORSI]]*VLOOKUP(Target_AM[[#This Row],[NIPNAS]],Target_CC[],COLUMN(V$2)+9,0)</f>
        <v>2235326.9408061211</v>
      </c>
      <c r="AK514" s="22">
        <f>Target_AM[[#This Row],[PROPORSI]]*VLOOKUP(Target_AM[[#This Row],[NIPNAS]],Target_CC[],COLUMN(W$2)+9,0)</f>
        <v>2280298.211480679</v>
      </c>
      <c r="AL514" s="22">
        <f>Target_AM[[#This Row],[PROPORSI]]*VLOOKUP(Target_AM[[#This Row],[NIPNAS]],Target_CC[],COLUMN(X$2)+9,0)</f>
        <v>2263660.5016936702</v>
      </c>
      <c r="AM514" s="22">
        <f>Target_AM[[#This Row],[PROPORSI]]*VLOOKUP(Target_AM[[#This Row],[NIPNAS]],Target_CC[],COLUMN(Y$2)+9,0)</f>
        <v>2135806.3575468869</v>
      </c>
      <c r="AN514" s="22">
        <f>Target_AM[[#This Row],[PROPORSI]]*VLOOKUP(Target_AM[[#This Row],[NIPNAS]],Target_CC[],COLUMN(Z$2)+9,0)</f>
        <v>26063610.99042983</v>
      </c>
      <c r="AO514" s="22">
        <f>Target_AM[[#This Row],[PROPORSI]]*VLOOKUP(Target_AM[[#This Row],[NIPNAS]],Target_CC[],COLUMN(AA$2)+9,0)</f>
        <v>3720494.2582345274</v>
      </c>
      <c r="AP514" s="22">
        <f>Target_AM[[#This Row],[PROPORSI]]*VLOOKUP(Target_AM[[#This Row],[NIPNAS]],Target_CC[],COLUMN(AB$2)+9,0)</f>
        <v>3785473.8964946191</v>
      </c>
      <c r="AQ514" s="22">
        <f>Target_AM[[#This Row],[PROPORSI]]*VLOOKUP(Target_AM[[#This Row],[NIPNAS]],Target_CC[],COLUMN(AC$2)+9,0)</f>
        <v>4047142.9145988645</v>
      </c>
      <c r="AR514" s="22">
        <f>Target_AM[[#This Row],[PROPORSI]]*VLOOKUP(Target_AM[[#This Row],[NIPNAS]],Target_CC[],COLUMN(AD$2)+9,0)</f>
        <v>3802901.7569883373</v>
      </c>
      <c r="AS514" s="22">
        <f>Target_AM[[#This Row],[PROPORSI]]*VLOOKUP(Target_AM[[#This Row],[NIPNAS]],Target_CC[],COLUMN(AE$2)+9,0)</f>
        <v>3995653.8048381032</v>
      </c>
      <c r="AT514" s="22">
        <f>Target_AM[[#This Row],[PROPORSI]]*VLOOKUP(Target_AM[[#This Row],[NIPNAS]],Target_CC[],COLUMN(AF$2)+9,0)</f>
        <v>3942351.3302909024</v>
      </c>
      <c r="AU514" s="22">
        <f>Target_AM[[#This Row],[PROPORSI]]*VLOOKUP(Target_AM[[#This Row],[NIPNAS]],Target_CC[],COLUMN(AG$2)+9,0)</f>
        <v>4130940.9084990881</v>
      </c>
      <c r="AV514" s="22">
        <f>Target_AM[[#This Row],[PROPORSI]]*VLOOKUP(Target_AM[[#This Row],[NIPNAS]],Target_CC[],COLUMN(AH$2)+9,0)</f>
        <v>4172113.5697572082</v>
      </c>
      <c r="AW514" s="22">
        <f>Target_AM[[#This Row],[PROPORSI]]*VLOOKUP(Target_AM[[#This Row],[NIPNAS]],Target_CC[],COLUMN(AI$2)+9,0)</f>
        <v>4118710.6222970206</v>
      </c>
      <c r="AX514" s="22">
        <f>Target_AM[[#This Row],[PROPORSI]]*VLOOKUP(Target_AM[[#This Row],[NIPNAS]],Target_CC[],COLUMN(AJ$2)+9,0)</f>
        <v>4201572.6174907526</v>
      </c>
      <c r="AY514" s="22">
        <f>Target_AM[[#This Row],[PROPORSI]]*VLOOKUP(Target_AM[[#This Row],[NIPNAS]],Target_CC[],COLUMN(AK$2)+9,0)</f>
        <v>4170916.7385768006</v>
      </c>
      <c r="AZ514" s="22">
        <f>Target_AM[[#This Row],[PROPORSI]]*VLOOKUP(Target_AM[[#This Row],[NIPNAS]],Target_CC[],COLUMN(AL$2)+9,0)</f>
        <v>3935338.5723636085</v>
      </c>
      <c r="BA514" s="22">
        <f>Target_AM[[#This Row],[PROPORSI]]*VLOOKUP(Target_AM[[#This Row],[NIPNAS]],Target_CC[],COLUMN(AM$2)+9,0)</f>
        <v>48023610.990429834</v>
      </c>
      <c r="BB514" s="22">
        <f>Target_AM[[#This Row],[PROPORSI]]*VLOOKUP(Target_AM[[#This Row],[NIPNAS]],Target_CC[],COLUMN(AN$2)+9,0)</f>
        <v>4941582.2328302255</v>
      </c>
      <c r="BC514" s="22">
        <f>Target_AM[[#This Row],[PROPORSI]]*VLOOKUP(Target_AM[[#This Row],[NIPNAS]],Target_CC[],COLUMN(AO$2)+9,0)</f>
        <v>5142088.3207596643</v>
      </c>
      <c r="BD514" s="22">
        <f>Target_AM[[#This Row],[PROPORSI]]*VLOOKUP(Target_AM[[#This Row],[NIPNAS]],Target_CC[],COLUMN(AP$2)+9,0)</f>
        <v>5200167.6767443335</v>
      </c>
      <c r="BE514" s="22">
        <f>Target_AM[[#This Row],[PROPORSI]]*VLOOKUP(Target_AM[[#This Row],[NIPNAS]],Target_CC[],COLUMN(AQ$2)+9,0)</f>
        <v>5041400.8835760169</v>
      </c>
      <c r="BF514" s="22">
        <f>Target_AM[[#This Row],[PROPORSI]]*VLOOKUP(Target_AM[[#This Row],[NIPNAS]],Target_CC[],COLUMN(AR$2)+9,0)</f>
        <v>5300908.0587014994</v>
      </c>
      <c r="BG514" s="22">
        <f>Target_AM[[#This Row],[PROPORSI]]*VLOOKUP(Target_AM[[#This Row],[NIPNAS]],Target_CC[],COLUMN(AS$2)+9,0)</f>
        <v>5267931.7796293944</v>
      </c>
      <c r="BH514" s="22">
        <f>Target_AM[[#This Row],[PROPORSI]]*VLOOKUP(Target_AM[[#This Row],[NIPNAS]],Target_CC[],COLUMN(AT$2)+9,0)</f>
        <v>5440025.0052966522</v>
      </c>
      <c r="BI514" s="22">
        <f>Target_AM[[#This Row],[PROPORSI]]*VLOOKUP(Target_AM[[#This Row],[NIPNAS]],Target_CC[],COLUMN(AU$2)+9,0)</f>
        <v>5516503.1293899361</v>
      </c>
      <c r="BJ514" s="22">
        <f>Target_AM[[#This Row],[PROPORSI]]*VLOOKUP(Target_AM[[#This Row],[NIPNAS]],Target_CC[],COLUMN(AV$2)+9,0)</f>
        <v>5430748.8535660813</v>
      </c>
      <c r="BK514" s="22">
        <f>Target_AM[[#This Row],[PROPORSI]]*VLOOKUP(Target_AM[[#This Row],[NIPNAS]],Target_CC[],COLUMN(AW$2)+9,0)</f>
        <v>5523072.6990475263</v>
      </c>
      <c r="BL514" s="22">
        <f>Target_AM[[#This Row],[PROPORSI]]*VLOOKUP(Target_AM[[#This Row],[NIPNAS]],Target_CC[],COLUMN(AX$2)+9,0)</f>
        <v>5624891.6984470263</v>
      </c>
      <c r="BM514" s="22">
        <f>Target_AM[[#This Row],[PROPORSI]]*VLOOKUP(Target_AM[[#This Row],[NIPNAS]],Target_CC[],COLUMN(AY$2)+9,0)</f>
        <v>5484201.4723760169</v>
      </c>
      <c r="BN514" s="22">
        <f>Target_AM[[#This Row],[PROPORSI]]*VLOOKUP(Target_AM[[#This Row],[NIPNAS]],Target_CC[],COLUMN(AZ$2)+9,0)</f>
        <v>63913521.810364373</v>
      </c>
      <c r="BO514" s="22">
        <f>Target_AM[[#This Row],[PROPORSI]]*VLOOKUP(Target_AM[[#This Row],[NIPNAS]],Target_CC[],COLUMN(BA$2)+9,0)</f>
        <v>897750</v>
      </c>
      <c r="BP514" s="22">
        <f>Target_AM[[#This Row],[PROPORSI]]*VLOOKUP(Target_AM[[#This Row],[NIPNAS]],Target_CC[],COLUMN(BB$2)+9,0)</f>
        <v>899480</v>
      </c>
      <c r="BQ514" s="22">
        <f>Target_AM[[#This Row],[PROPORSI]]*VLOOKUP(Target_AM[[#This Row],[NIPNAS]],Target_CC[],COLUMN(BC$2)+9,0)</f>
        <v>895000</v>
      </c>
      <c r="BR514" s="22">
        <f>Target_AM[[#This Row],[PROPORSI]]*VLOOKUP(Target_AM[[#This Row],[NIPNAS]],Target_CC[],COLUMN(BD$2)+9,0)</f>
        <v>992800</v>
      </c>
      <c r="BS514" s="22">
        <f>Target_AM[[#This Row],[PROPORSI]]*VLOOKUP(Target_AM[[#This Row],[NIPNAS]],Target_CC[],COLUMN(BE$2)+9,0)</f>
        <v>992800</v>
      </c>
      <c r="BT514" s="22">
        <f>Target_AM[[#This Row],[PROPORSI]]*VLOOKUP(Target_AM[[#This Row],[NIPNAS]],Target_CC[],COLUMN(BF$2)+9,0)</f>
        <v>992800</v>
      </c>
      <c r="BU514" s="22">
        <f>Target_AM[[#This Row],[PROPORSI]]*VLOOKUP(Target_AM[[#This Row],[NIPNAS]],Target_CC[],COLUMN(BG$2)+9,0)</f>
        <v>992800</v>
      </c>
      <c r="BV514" s="22">
        <f>Target_AM[[#This Row],[PROPORSI]]*VLOOKUP(Target_AM[[#This Row],[NIPNAS]],Target_CC[],COLUMN(BH$2)+9,0)</f>
        <v>992800</v>
      </c>
      <c r="BW514" s="22">
        <f>Target_AM[[#This Row],[PROPORSI]]*VLOOKUP(Target_AM[[#This Row],[NIPNAS]],Target_CC[],COLUMN(BI$2)+9,0)</f>
        <v>992800</v>
      </c>
      <c r="BX514" s="22">
        <f>Target_AM[[#This Row],[PROPORSI]]*VLOOKUP(Target_AM[[#This Row],[NIPNAS]],Target_CC[],COLUMN(BJ$2)+9,0)</f>
        <v>992800</v>
      </c>
      <c r="BY514" s="22">
        <f>Target_AM[[#This Row],[PROPORSI]]*VLOOKUP(Target_AM[[#This Row],[NIPNAS]],Target_CC[],COLUMN(BK$2)+9,0)</f>
        <v>992800</v>
      </c>
      <c r="BZ514" s="22">
        <f>Target_AM[[#This Row],[PROPORSI]]*VLOOKUP(Target_AM[[#This Row],[NIPNAS]],Target_CC[],COLUMN(BL$2)+9,0)</f>
        <v>992800</v>
      </c>
      <c r="CA514" s="22">
        <f>Target_AM[[#This Row],[PROPORSI]]*VLOOKUP(Target_AM[[#This Row],[NIPNAS]],Target_CC[],COLUMN(BM$2)+9,0)</f>
        <v>11627430</v>
      </c>
      <c r="CB514" s="22">
        <f>Target_AM[[#This Row],[PROPORSI]]*VLOOKUP(Target_AM[[#This Row],[NIPNAS]],Target_CC[],COLUMN(BN$2)+9,0)</f>
        <v>0</v>
      </c>
      <c r="CC514" s="22">
        <f>Target_AM[[#This Row],[PROPORSI]]*VLOOKUP(Target_AM[[#This Row],[NIPNAS]],Target_CC[],COLUMN(BO$2)+9,0)</f>
        <v>0</v>
      </c>
      <c r="CD514" s="22">
        <f>Target_AM[[#This Row],[PROPORSI]]*VLOOKUP(Target_AM[[#This Row],[NIPNAS]],Target_CC[],COLUMN(BP$2)+9,0)</f>
        <v>0</v>
      </c>
      <c r="CE514" s="22">
        <f>Target_AM[[#This Row],[PROPORSI]]*VLOOKUP(Target_AM[[#This Row],[NIPNAS]],Target_CC[],COLUMN(BQ$2)+9,0)</f>
        <v>0</v>
      </c>
      <c r="CF514" s="22">
        <f>Target_AM[[#This Row],[PROPORSI]]*VLOOKUP(Target_AM[[#This Row],[NIPNAS]],Target_CC[],COLUMN(BR$2)+9,0)</f>
        <v>0</v>
      </c>
      <c r="CG514" s="22">
        <f>Target_AM[[#This Row],[PROPORSI]]*VLOOKUP(Target_AM[[#This Row],[NIPNAS]],Target_CC[],COLUMN(BS$2)+9,0)</f>
        <v>0</v>
      </c>
      <c r="CH514" s="22">
        <f>Target_AM[[#This Row],[PROPORSI]]*VLOOKUP(Target_AM[[#This Row],[NIPNAS]],Target_CC[],COLUMN(BT$2)+9,0)</f>
        <v>0</v>
      </c>
      <c r="CI514" s="22">
        <f>Target_AM[[#This Row],[PROPORSI]]*VLOOKUP(Target_AM[[#This Row],[NIPNAS]],Target_CC[],COLUMN(BU$2)+9,0)</f>
        <v>0</v>
      </c>
      <c r="CJ514" s="22">
        <f>Target_AM[[#This Row],[PROPORSI]]*VLOOKUP(Target_AM[[#This Row],[NIPNAS]],Target_CC[],COLUMN(BV$2)+9,0)</f>
        <v>0</v>
      </c>
      <c r="CK514" s="22">
        <f>Target_AM[[#This Row],[PROPORSI]]*VLOOKUP(Target_AM[[#This Row],[NIPNAS]],Target_CC[],COLUMN(BW$2)+9,0)</f>
        <v>0</v>
      </c>
      <c r="CL514" s="22">
        <f>Target_AM[[#This Row],[PROPORSI]]*VLOOKUP(Target_AM[[#This Row],[NIPNAS]],Target_CC[],COLUMN(BX$2)+9,0)</f>
        <v>0</v>
      </c>
      <c r="CM514" s="22">
        <f>Target_AM[[#This Row],[PROPORSI]]*VLOOKUP(Target_AM[[#This Row],[NIPNAS]],Target_CC[],COLUMN(BY$2)+9,0)</f>
        <v>0</v>
      </c>
      <c r="CN514" s="22">
        <f>Target_AM[[#This Row],[PROPORSI]]*VLOOKUP(Target_AM[[#This Row],[NIPNAS]],Target_CC[],COLUMN(BZ$2)+9,0)</f>
        <v>0</v>
      </c>
      <c r="CO514" s="22">
        <f>Target_AM[[#This Row],[PROPORSI]]*VLOOKUP(Target_AM[[#This Row],[NIPNAS]],Target_CC[],COLUMN(CA$2)+9,0)</f>
        <v>995550</v>
      </c>
      <c r="CP514" s="22">
        <f>Target_AM[[#This Row],[PROPORSI]]*VLOOKUP(Target_AM[[#This Row],[NIPNAS]],Target_CC[],COLUMN(CB$2)+9,0)</f>
        <v>997280</v>
      </c>
      <c r="CQ514" s="22">
        <f>Target_AM[[#This Row],[PROPORSI]]*VLOOKUP(Target_AM[[#This Row],[NIPNAS]],Target_CC[],COLUMN(CC$2)+9,0)</f>
        <v>992800</v>
      </c>
      <c r="CR514" s="22">
        <f>Target_AM[[#This Row],[PROPORSI]]*VLOOKUP(Target_AM[[#This Row],[NIPNAS]],Target_CC[],COLUMN(CD$2)+9,0)</f>
        <v>992800</v>
      </c>
      <c r="CS514" s="22">
        <f>Target_AM[[#This Row],[PROPORSI]]*VLOOKUP(Target_AM[[#This Row],[NIPNAS]],Target_CC[],COLUMN(CE$2)+9,0)</f>
        <v>992800</v>
      </c>
      <c r="CT514" s="22">
        <f>Target_AM[[#This Row],[PROPORSI]]*VLOOKUP(Target_AM[[#This Row],[NIPNAS]],Target_CC[],COLUMN(CF$2)+9,0)</f>
        <v>992800</v>
      </c>
      <c r="CU514" s="22">
        <f>Target_AM[[#This Row],[PROPORSI]]*VLOOKUP(Target_AM[[#This Row],[NIPNAS]],Target_CC[],COLUMN(CG$2)+9,0)</f>
        <v>992800</v>
      </c>
      <c r="CV514" s="22">
        <f>Target_AM[[#This Row],[PROPORSI]]*VLOOKUP(Target_AM[[#This Row],[NIPNAS]],Target_CC[],COLUMN(CH$2)+9,0)</f>
        <v>992800</v>
      </c>
      <c r="CW514" s="22">
        <f>Target_AM[[#This Row],[PROPORSI]]*VLOOKUP(Target_AM[[#This Row],[NIPNAS]],Target_CC[],COLUMN(CI$2)+9,0)</f>
        <v>992800</v>
      </c>
      <c r="CX514" s="22">
        <f>Target_AM[[#This Row],[PROPORSI]]*VLOOKUP(Target_AM[[#This Row],[NIPNAS]],Target_CC[],COLUMN(CJ$2)+9,0)</f>
        <v>992800</v>
      </c>
      <c r="CY514" s="22">
        <f>Target_AM[[#This Row],[PROPORSI]]*VLOOKUP(Target_AM[[#This Row],[NIPNAS]],Target_CC[],COLUMN(CK$2)+9,0)</f>
        <v>992800</v>
      </c>
      <c r="CZ514" s="22">
        <f>Target_AM[[#This Row],[PROPORSI]]*VLOOKUP(Target_AM[[#This Row],[NIPNAS]],Target_CC[],COLUMN(CL$2)+9,0)</f>
        <v>992800</v>
      </c>
      <c r="DA514" s="22">
        <f>Target_AM[[#This Row],[PROPORSI]]*VLOOKUP(Target_AM[[#This Row],[NIPNAS]],Target_CC[],COLUMN(CM$2)+9,0)</f>
        <v>11920830</v>
      </c>
      <c r="DB514" s="22">
        <f>Target_AM[[#This Row],[PROPORSI]]*VLOOKUP(Target_AM[[#This Row],[NIPNAS]],Target_CC[],COLUMN(CN$2)+9,0)</f>
        <v>0</v>
      </c>
      <c r="DC514" s="22">
        <f>Target_AM[[#This Row],[PROPORSI]]*VLOOKUP(Target_AM[[#This Row],[NIPNAS]],Target_CC[],COLUMN(CO$2)+9,0)</f>
        <v>0</v>
      </c>
      <c r="DD514" s="22">
        <f>Target_AM[[#This Row],[PROPORSI]]*VLOOKUP(Target_AM[[#This Row],[NIPNAS]],Target_CC[],COLUMN(CP$2)+9,0)</f>
        <v>0</v>
      </c>
      <c r="DE514" s="22">
        <f>Target_AM[[#This Row],[PROPORSI]]*VLOOKUP(Target_AM[[#This Row],[NIPNAS]],Target_CC[],COLUMN(CQ$2)+9,0)</f>
        <v>0</v>
      </c>
      <c r="DF514" s="22">
        <f>Target_AM[[#This Row],[PROPORSI]]*VLOOKUP(Target_AM[[#This Row],[NIPNAS]],Target_CC[],COLUMN(CR$2)+9,0)</f>
        <v>0</v>
      </c>
      <c r="DG514" s="22">
        <f>Target_AM[[#This Row],[PROPORSI]]*VLOOKUP(Target_AM[[#This Row],[NIPNAS]],Target_CC[],COLUMN(CS$2)+9,0)</f>
        <v>0</v>
      </c>
      <c r="DH514" s="22">
        <f>Target_AM[[#This Row],[PROPORSI]]*VLOOKUP(Target_AM[[#This Row],[NIPNAS]],Target_CC[],COLUMN(CT$2)+9,0)</f>
        <v>0</v>
      </c>
      <c r="DI514" s="22">
        <f>Target_AM[[#This Row],[PROPORSI]]*VLOOKUP(Target_AM[[#This Row],[NIPNAS]],Target_CC[],COLUMN(CU$2)+9,0)</f>
        <v>0</v>
      </c>
      <c r="DJ514" s="22">
        <f>Target_AM[[#This Row],[PROPORSI]]*VLOOKUP(Target_AM[[#This Row],[NIPNAS]],Target_CC[],COLUMN(CV$2)+9,0)</f>
        <v>0</v>
      </c>
      <c r="DK514" s="22">
        <f>Target_AM[[#This Row],[PROPORSI]]*VLOOKUP(Target_AM[[#This Row],[NIPNAS]],Target_CC[],COLUMN(CW$2)+9,0)</f>
        <v>0</v>
      </c>
      <c r="DL514" s="22">
        <f>Target_AM[[#This Row],[PROPORSI]]*VLOOKUP(Target_AM[[#This Row],[NIPNAS]],Target_CC[],COLUMN(CX$2)+9,0)</f>
        <v>0</v>
      </c>
      <c r="DM514" s="22">
        <f>Target_AM[[#This Row],[PROPORSI]]*VLOOKUP(Target_AM[[#This Row],[NIPNAS]],Target_CC[],COLUMN(CY$2)+9,0)</f>
        <v>0</v>
      </c>
      <c r="DN514" s="22">
        <f>Target_AM[[#This Row],[PROPORSI]]*VLOOKUP(Target_AM[[#This Row],[NIPNAS]],Target_CC[],COLUMN(CZ$2)+9,0)</f>
        <v>0</v>
      </c>
      <c r="DO514" s="22">
        <f>Target_AM[[#This Row],[PROPORSI]]*VLOOKUP(Target_AM[[#This Row],[NIPNAS]],Target_CC[],COLUMN(DA$2)+9,0)</f>
        <v>0</v>
      </c>
      <c r="DP514" s="22">
        <f>Target_AM[[#This Row],[PROPORSI]]*VLOOKUP(Target_AM[[#This Row],[NIPNAS]],Target_CC[],COLUMN(DB$2)+9,0)</f>
        <v>0</v>
      </c>
      <c r="DQ514" s="22">
        <f>Target_AM[[#This Row],[PROPORSI]]*VLOOKUP(Target_AM[[#This Row],[NIPNAS]],Target_CC[],COLUMN(DC$2)+9,0)</f>
        <v>0</v>
      </c>
      <c r="DR514" s="22">
        <f>Target_AM[[#This Row],[PROPORSI]]*VLOOKUP(Target_AM[[#This Row],[NIPNAS]],Target_CC[],COLUMN(DD$2)+9,0)</f>
        <v>0</v>
      </c>
      <c r="DS514" s="22">
        <f>Target_AM[[#This Row],[PROPORSI]]*VLOOKUP(Target_AM[[#This Row],[NIPNAS]],Target_CC[],COLUMN(DE$2)+9,0)</f>
        <v>0</v>
      </c>
      <c r="DT514" s="22">
        <f>Target_AM[[#This Row],[PROPORSI]]*VLOOKUP(Target_AM[[#This Row],[NIPNAS]],Target_CC[],COLUMN(DF$2)+9,0)</f>
        <v>0</v>
      </c>
      <c r="DU514" s="22">
        <f>Target_AM[[#This Row],[PROPORSI]]*VLOOKUP(Target_AM[[#This Row],[NIPNAS]],Target_CC[],COLUMN(DG$2)+9,0)</f>
        <v>0</v>
      </c>
      <c r="DV514" s="22">
        <f>Target_AM[[#This Row],[PROPORSI]]*VLOOKUP(Target_AM[[#This Row],[NIPNAS]],Target_CC[],COLUMN(DH$2)+9,0)</f>
        <v>0</v>
      </c>
      <c r="DW514" s="22">
        <f>Target_AM[[#This Row],[PROPORSI]]*VLOOKUP(Target_AM[[#This Row],[NIPNAS]],Target_CC[],COLUMN(DI$2)+9,0)</f>
        <v>0</v>
      </c>
      <c r="DX514" s="22">
        <f>Target_AM[[#This Row],[PROPORSI]]*VLOOKUP(Target_AM[[#This Row],[NIPNAS]],Target_CC[],COLUMN(DJ$2)+9,0)</f>
        <v>0</v>
      </c>
      <c r="DY514" s="22">
        <f>Target_AM[[#This Row],[PROPORSI]]*VLOOKUP(Target_AM[[#This Row],[NIPNAS]],Target_CC[],COLUMN(DK$2)+9,0)</f>
        <v>0</v>
      </c>
      <c r="DZ514" s="22">
        <f>Target_AM[[#This Row],[PROPORSI]]*VLOOKUP(Target_AM[[#This Row],[NIPNAS]],Target_CC[],COLUMN(DL$2)+9,0)</f>
        <v>0</v>
      </c>
      <c r="EA514" s="22">
        <f>Target_AM[[#This Row],[PROPORSI]]*VLOOKUP(Target_AM[[#This Row],[NIPNAS]],Target_CC[],COLUMN(DM$2)+9,0)</f>
        <v>0</v>
      </c>
    </row>
    <row r="515" spans="2:131" x14ac:dyDescent="0.3">
      <c r="B515">
        <v>920112</v>
      </c>
      <c r="C515" t="s">
        <v>1054</v>
      </c>
      <c r="D515">
        <v>1</v>
      </c>
      <c r="E515" s="8">
        <v>45658</v>
      </c>
      <c r="F515">
        <v>19179936</v>
      </c>
      <c r="G515" t="s">
        <v>367</v>
      </c>
      <c r="J515" t="s">
        <v>363</v>
      </c>
      <c r="K515" t="s">
        <v>21</v>
      </c>
      <c r="L515" t="s">
        <v>159</v>
      </c>
      <c r="M515" t="s">
        <v>29</v>
      </c>
      <c r="N515" s="23">
        <f>Target_AM[[#This Row],[PROPORSI]]*VLOOKUP(Target_AM[[#This Row],[NIPNAS]],Target_CC[],9,0)</f>
        <v>0</v>
      </c>
      <c r="O515" s="22">
        <f>Target_AM[[#This Row],[PROPORSI]]*VLOOKUP(Target_AM[[#This Row],[NIPNAS]],Target_CC[],COLUMN(A$2)+9,0)</f>
        <v>0</v>
      </c>
      <c r="P515" s="22">
        <f>Target_AM[[#This Row],[PROPORSI]]*VLOOKUP(Target_AM[[#This Row],[NIPNAS]],Target_CC[],COLUMN(B$2)+9,0)</f>
        <v>0</v>
      </c>
      <c r="Q515" s="22">
        <f>Target_AM[[#This Row],[PROPORSI]]*VLOOKUP(Target_AM[[#This Row],[NIPNAS]],Target_CC[],COLUMN(C$2)+9,0)</f>
        <v>0</v>
      </c>
      <c r="R515" s="22">
        <f>Target_AM[[#This Row],[PROPORSI]]*VLOOKUP(Target_AM[[#This Row],[NIPNAS]],Target_CC[],COLUMN(D$2)+9,0)</f>
        <v>0</v>
      </c>
      <c r="S515" s="22">
        <f>Target_AM[[#This Row],[PROPORSI]]*VLOOKUP(Target_AM[[#This Row],[NIPNAS]],Target_CC[],COLUMN(E$2)+9,0)</f>
        <v>0</v>
      </c>
      <c r="T515" s="22">
        <f>Target_AM[[#This Row],[PROPORSI]]*VLOOKUP(Target_AM[[#This Row],[NIPNAS]],Target_CC[],COLUMN(F$2)+9,0)</f>
        <v>0</v>
      </c>
      <c r="U515" s="22">
        <f>Target_AM[[#This Row],[PROPORSI]]*VLOOKUP(Target_AM[[#This Row],[NIPNAS]],Target_CC[],COLUMN(G$2)+9,0)</f>
        <v>0</v>
      </c>
      <c r="V515" s="22">
        <f>Target_AM[[#This Row],[PROPORSI]]*VLOOKUP(Target_AM[[#This Row],[NIPNAS]],Target_CC[],COLUMN(H$2)+9,0)</f>
        <v>0</v>
      </c>
      <c r="W515" s="22">
        <f>Target_AM[[#This Row],[PROPORSI]]*VLOOKUP(Target_AM[[#This Row],[NIPNAS]],Target_CC[],COLUMN(I$2)+9,0)</f>
        <v>0</v>
      </c>
      <c r="X515" s="22">
        <f>Target_AM[[#This Row],[PROPORSI]]*VLOOKUP(Target_AM[[#This Row],[NIPNAS]],Target_CC[],COLUMN(J$2)+9,0)</f>
        <v>0</v>
      </c>
      <c r="Y515" s="22">
        <f>Target_AM[[#This Row],[PROPORSI]]*VLOOKUP(Target_AM[[#This Row],[NIPNAS]],Target_CC[],COLUMN(K$2)+9,0)</f>
        <v>0</v>
      </c>
      <c r="Z515" s="22">
        <f>Target_AM[[#This Row],[PROPORSI]]*VLOOKUP(Target_AM[[#This Row],[NIPNAS]],Target_CC[],COLUMN(L$2)+9,0)</f>
        <v>0</v>
      </c>
      <c r="AA515" s="22">
        <f>Target_AM[[#This Row],[PROPORSI]]*VLOOKUP(Target_AM[[#This Row],[NIPNAS]],Target_CC[],COLUMN(M$2)+9,0)</f>
        <v>0</v>
      </c>
      <c r="AB515" s="22">
        <f>Target_AM[[#This Row],[PROPORSI]]*VLOOKUP(Target_AM[[#This Row],[NIPNAS]],Target_CC[],COLUMN(N$2)+9,0)</f>
        <v>53425.889197006058</v>
      </c>
      <c r="AC515" s="22">
        <f>Target_AM[[#This Row],[PROPORSI]]*VLOOKUP(Target_AM[[#This Row],[NIPNAS]],Target_CC[],COLUMN(O$2)+9,0)</f>
        <v>312540.12665072351</v>
      </c>
      <c r="AD515" s="22">
        <f>Target_AM[[#This Row],[PROPORSI]]*VLOOKUP(Target_AM[[#This Row],[NIPNAS]],Target_CC[],COLUMN(P$2)+9,0)</f>
        <v>285563.1843921523</v>
      </c>
      <c r="AE515" s="22">
        <f>Target_AM[[#This Row],[PROPORSI]]*VLOOKUP(Target_AM[[#This Row],[NIPNAS]],Target_CC[],COLUMN(Q$2)+9,0)</f>
        <v>197111.46282213161</v>
      </c>
      <c r="AF515" s="22">
        <f>Target_AM[[#This Row],[PROPORSI]]*VLOOKUP(Target_AM[[#This Row],[NIPNAS]],Target_CC[],COLUMN(R$2)+9,0)</f>
        <v>266339.85897913767</v>
      </c>
      <c r="AG515" s="22">
        <f>Target_AM[[#This Row],[PROPORSI]]*VLOOKUP(Target_AM[[#This Row],[NIPNAS]],Target_CC[],COLUMN(S$2)+9,0)</f>
        <v>385057.29501868627</v>
      </c>
      <c r="AH515" s="22">
        <f>Target_AM[[#This Row],[PROPORSI]]*VLOOKUP(Target_AM[[#This Row],[NIPNAS]],Target_CC[],COLUMN(T$2)+9,0)</f>
        <v>453155.10876166233</v>
      </c>
      <c r="AI515" s="22">
        <f>Target_AM[[#This Row],[PROPORSI]]*VLOOKUP(Target_AM[[#This Row],[NIPNAS]],Target_CC[],COLUMN(U$2)+9,0)</f>
        <v>500637.12539332354</v>
      </c>
      <c r="AJ515" s="22">
        <f>Target_AM[[#This Row],[PROPORSI]]*VLOOKUP(Target_AM[[#This Row],[NIPNAS]],Target_CC[],COLUMN(V$2)+9,0)</f>
        <v>410093.12594330002</v>
      </c>
      <c r="AK515" s="22">
        <f>Target_AM[[#This Row],[PROPORSI]]*VLOOKUP(Target_AM[[#This Row],[NIPNAS]],Target_CC[],COLUMN(W$2)+9,0)</f>
        <v>504568.20728382951</v>
      </c>
      <c r="AL515" s="22">
        <f>Target_AM[[#This Row],[PROPORSI]]*VLOOKUP(Target_AM[[#This Row],[NIPNAS]],Target_CC[],COLUMN(X$2)+9,0)</f>
        <v>679278.51667450706</v>
      </c>
      <c r="AM515" s="22">
        <f>Target_AM[[#This Row],[PROPORSI]]*VLOOKUP(Target_AM[[#This Row],[NIPNAS]],Target_CC[],COLUMN(Y$2)+9,0)</f>
        <v>425370.0988835395</v>
      </c>
      <c r="AN515" s="22">
        <f>Target_AM[[#This Row],[PROPORSI]]*VLOOKUP(Target_AM[[#This Row],[NIPNAS]],Target_CC[],COLUMN(Z$2)+9,0)</f>
        <v>4473140</v>
      </c>
      <c r="AO515" s="22">
        <f>Target_AM[[#This Row],[PROPORSI]]*VLOOKUP(Target_AM[[#This Row],[NIPNAS]],Target_CC[],COLUMN(AA$2)+9,0)</f>
        <v>53425.889197006058</v>
      </c>
      <c r="AP515" s="22">
        <f>Target_AM[[#This Row],[PROPORSI]]*VLOOKUP(Target_AM[[#This Row],[NIPNAS]],Target_CC[],COLUMN(AB$2)+9,0)</f>
        <v>312540.12665072351</v>
      </c>
      <c r="AQ515" s="22">
        <f>Target_AM[[#This Row],[PROPORSI]]*VLOOKUP(Target_AM[[#This Row],[NIPNAS]],Target_CC[],COLUMN(AC$2)+9,0)</f>
        <v>285563.1843921523</v>
      </c>
      <c r="AR515" s="22">
        <f>Target_AM[[#This Row],[PROPORSI]]*VLOOKUP(Target_AM[[#This Row],[NIPNAS]],Target_CC[],COLUMN(AD$2)+9,0)</f>
        <v>197111.46282213161</v>
      </c>
      <c r="AS515" s="22">
        <f>Target_AM[[#This Row],[PROPORSI]]*VLOOKUP(Target_AM[[#This Row],[NIPNAS]],Target_CC[],COLUMN(AE$2)+9,0)</f>
        <v>266339.85897913767</v>
      </c>
      <c r="AT515" s="22">
        <f>Target_AM[[#This Row],[PROPORSI]]*VLOOKUP(Target_AM[[#This Row],[NIPNAS]],Target_CC[],COLUMN(AF$2)+9,0)</f>
        <v>385057.29501868627</v>
      </c>
      <c r="AU515" s="22">
        <f>Target_AM[[#This Row],[PROPORSI]]*VLOOKUP(Target_AM[[#This Row],[NIPNAS]],Target_CC[],COLUMN(AG$2)+9,0)</f>
        <v>453155.10876166233</v>
      </c>
      <c r="AV515" s="22">
        <f>Target_AM[[#This Row],[PROPORSI]]*VLOOKUP(Target_AM[[#This Row],[NIPNAS]],Target_CC[],COLUMN(AH$2)+9,0)</f>
        <v>500637.12539332354</v>
      </c>
      <c r="AW515" s="22">
        <f>Target_AM[[#This Row],[PROPORSI]]*VLOOKUP(Target_AM[[#This Row],[NIPNAS]],Target_CC[],COLUMN(AI$2)+9,0)</f>
        <v>410093.12594330002</v>
      </c>
      <c r="AX515" s="22">
        <f>Target_AM[[#This Row],[PROPORSI]]*VLOOKUP(Target_AM[[#This Row],[NIPNAS]],Target_CC[],COLUMN(AJ$2)+9,0)</f>
        <v>504568.20728382951</v>
      </c>
      <c r="AY515" s="22">
        <f>Target_AM[[#This Row],[PROPORSI]]*VLOOKUP(Target_AM[[#This Row],[NIPNAS]],Target_CC[],COLUMN(AK$2)+9,0)</f>
        <v>679278.51667450706</v>
      </c>
      <c r="AZ515" s="22">
        <f>Target_AM[[#This Row],[PROPORSI]]*VLOOKUP(Target_AM[[#This Row],[NIPNAS]],Target_CC[],COLUMN(AL$2)+9,0)</f>
        <v>425370.0988835395</v>
      </c>
      <c r="BA515" s="22">
        <f>Target_AM[[#This Row],[PROPORSI]]*VLOOKUP(Target_AM[[#This Row],[NIPNAS]],Target_CC[],COLUMN(AM$2)+9,0)</f>
        <v>4473139.9999999991</v>
      </c>
      <c r="BB515" s="22">
        <f>Target_AM[[#This Row],[PROPORSI]]*VLOOKUP(Target_AM[[#This Row],[NIPNAS]],Target_CC[],COLUMN(AN$2)+9,0)</f>
        <v>792396.75529236195</v>
      </c>
      <c r="BC515" s="22">
        <f>Target_AM[[#This Row],[PROPORSI]]*VLOOKUP(Target_AM[[#This Row],[NIPNAS]],Target_CC[],COLUMN(AO$2)+9,0)</f>
        <v>6032290.547343405</v>
      </c>
      <c r="BD515" s="22">
        <f>Target_AM[[#This Row],[PROPORSI]]*VLOOKUP(Target_AM[[#This Row],[NIPNAS]],Target_CC[],COLUMN(AP$2)+9,0)</f>
        <v>1721168.2227272117</v>
      </c>
      <c r="BE515" s="22">
        <f>Target_AM[[#This Row],[PROPORSI]]*VLOOKUP(Target_AM[[#This Row],[NIPNAS]],Target_CC[],COLUMN(AQ$2)+9,0)</f>
        <v>3730263.1812121775</v>
      </c>
      <c r="BF515" s="22">
        <f>Target_AM[[#This Row],[PROPORSI]]*VLOOKUP(Target_AM[[#This Row],[NIPNAS]],Target_CC[],COLUMN(AR$2)+9,0)</f>
        <v>4356146.5649457099</v>
      </c>
      <c r="BG515" s="22">
        <f>Target_AM[[#This Row],[PROPORSI]]*VLOOKUP(Target_AM[[#This Row],[NIPNAS]],Target_CC[],COLUMN(AS$2)+9,0)</f>
        <v>4727385.5144472579</v>
      </c>
      <c r="BH515" s="22">
        <f>Target_AM[[#This Row],[PROPORSI]]*VLOOKUP(Target_AM[[#This Row],[NIPNAS]],Target_CC[],COLUMN(AT$2)+9,0)</f>
        <v>304335.51175167295</v>
      </c>
      <c r="BI515" s="22">
        <f>Target_AM[[#This Row],[PROPORSI]]*VLOOKUP(Target_AM[[#This Row],[NIPNAS]],Target_CC[],COLUMN(AU$2)+9,0)</f>
        <v>6178364.2199487239</v>
      </c>
      <c r="BJ515" s="22">
        <f>Target_AM[[#This Row],[PROPORSI]]*VLOOKUP(Target_AM[[#This Row],[NIPNAS]],Target_CC[],COLUMN(AV$2)+9,0)</f>
        <v>2219161.1340547749</v>
      </c>
      <c r="BK515" s="22">
        <f>Target_AM[[#This Row],[PROPORSI]]*VLOOKUP(Target_AM[[#This Row],[NIPNAS]],Target_CC[],COLUMN(AW$2)+9,0)</f>
        <v>6294176.2929679696</v>
      </c>
      <c r="BL515" s="22">
        <f>Target_AM[[#This Row],[PROPORSI]]*VLOOKUP(Target_AM[[#This Row],[NIPNAS]],Target_CC[],COLUMN(AX$2)+9,0)</f>
        <v>4667404.7998496499</v>
      </c>
      <c r="BM515" s="22">
        <f>Target_AM[[#This Row],[PROPORSI]]*VLOOKUP(Target_AM[[#This Row],[NIPNAS]],Target_CC[],COLUMN(AY$2)+9,0)</f>
        <v>3677144.2621599752</v>
      </c>
      <c r="BN515" s="22">
        <f>Target_AM[[#This Row],[PROPORSI]]*VLOOKUP(Target_AM[[#This Row],[NIPNAS]],Target_CC[],COLUMN(AZ$2)+9,0)</f>
        <v>44700237.006700888</v>
      </c>
      <c r="BO515" s="22">
        <f>Target_AM[[#This Row],[PROPORSI]]*VLOOKUP(Target_AM[[#This Row],[NIPNAS]],Target_CC[],COLUMN(BA$2)+9,0)</f>
        <v>0</v>
      </c>
      <c r="BP515" s="22">
        <f>Target_AM[[#This Row],[PROPORSI]]*VLOOKUP(Target_AM[[#This Row],[NIPNAS]],Target_CC[],COLUMN(BB$2)+9,0)</f>
        <v>0</v>
      </c>
      <c r="BQ515" s="22">
        <f>Target_AM[[#This Row],[PROPORSI]]*VLOOKUP(Target_AM[[#This Row],[NIPNAS]],Target_CC[],COLUMN(BC$2)+9,0)</f>
        <v>0</v>
      </c>
      <c r="BR515" s="22">
        <f>Target_AM[[#This Row],[PROPORSI]]*VLOOKUP(Target_AM[[#This Row],[NIPNAS]],Target_CC[],COLUMN(BD$2)+9,0)</f>
        <v>0</v>
      </c>
      <c r="BS515" s="22">
        <f>Target_AM[[#This Row],[PROPORSI]]*VLOOKUP(Target_AM[[#This Row],[NIPNAS]],Target_CC[],COLUMN(BE$2)+9,0)</f>
        <v>0</v>
      </c>
      <c r="BT515" s="22">
        <f>Target_AM[[#This Row],[PROPORSI]]*VLOOKUP(Target_AM[[#This Row],[NIPNAS]],Target_CC[],COLUMN(BF$2)+9,0)</f>
        <v>0</v>
      </c>
      <c r="BU515" s="22">
        <f>Target_AM[[#This Row],[PROPORSI]]*VLOOKUP(Target_AM[[#This Row],[NIPNAS]],Target_CC[],COLUMN(BG$2)+9,0)</f>
        <v>0</v>
      </c>
      <c r="BV515" s="22">
        <f>Target_AM[[#This Row],[PROPORSI]]*VLOOKUP(Target_AM[[#This Row],[NIPNAS]],Target_CC[],COLUMN(BH$2)+9,0)</f>
        <v>0</v>
      </c>
      <c r="BW515" s="22">
        <f>Target_AM[[#This Row],[PROPORSI]]*VLOOKUP(Target_AM[[#This Row],[NIPNAS]],Target_CC[],COLUMN(BI$2)+9,0)</f>
        <v>0</v>
      </c>
      <c r="BX515" s="22">
        <f>Target_AM[[#This Row],[PROPORSI]]*VLOOKUP(Target_AM[[#This Row],[NIPNAS]],Target_CC[],COLUMN(BJ$2)+9,0)</f>
        <v>0</v>
      </c>
      <c r="BY515" s="22">
        <f>Target_AM[[#This Row],[PROPORSI]]*VLOOKUP(Target_AM[[#This Row],[NIPNAS]],Target_CC[],COLUMN(BK$2)+9,0)</f>
        <v>0</v>
      </c>
      <c r="BZ515" s="22">
        <f>Target_AM[[#This Row],[PROPORSI]]*VLOOKUP(Target_AM[[#This Row],[NIPNAS]],Target_CC[],COLUMN(BL$2)+9,0)</f>
        <v>0</v>
      </c>
      <c r="CA515" s="22">
        <f>Target_AM[[#This Row],[PROPORSI]]*VLOOKUP(Target_AM[[#This Row],[NIPNAS]],Target_CC[],COLUMN(BM$2)+9,0)</f>
        <v>0</v>
      </c>
      <c r="CB515" s="22">
        <f>Target_AM[[#This Row],[PROPORSI]]*VLOOKUP(Target_AM[[#This Row],[NIPNAS]],Target_CC[],COLUMN(BN$2)+9,0)</f>
        <v>0</v>
      </c>
      <c r="CC515" s="22">
        <f>Target_AM[[#This Row],[PROPORSI]]*VLOOKUP(Target_AM[[#This Row],[NIPNAS]],Target_CC[],COLUMN(BO$2)+9,0)</f>
        <v>0</v>
      </c>
      <c r="CD515" s="22">
        <f>Target_AM[[#This Row],[PROPORSI]]*VLOOKUP(Target_AM[[#This Row],[NIPNAS]],Target_CC[],COLUMN(BP$2)+9,0)</f>
        <v>0</v>
      </c>
      <c r="CE515" s="22">
        <f>Target_AM[[#This Row],[PROPORSI]]*VLOOKUP(Target_AM[[#This Row],[NIPNAS]],Target_CC[],COLUMN(BQ$2)+9,0)</f>
        <v>0</v>
      </c>
      <c r="CF515" s="22">
        <f>Target_AM[[#This Row],[PROPORSI]]*VLOOKUP(Target_AM[[#This Row],[NIPNAS]],Target_CC[],COLUMN(BR$2)+9,0)</f>
        <v>0</v>
      </c>
      <c r="CG515" s="22">
        <f>Target_AM[[#This Row],[PROPORSI]]*VLOOKUP(Target_AM[[#This Row],[NIPNAS]],Target_CC[],COLUMN(BS$2)+9,0)</f>
        <v>0</v>
      </c>
      <c r="CH515" s="22">
        <f>Target_AM[[#This Row],[PROPORSI]]*VLOOKUP(Target_AM[[#This Row],[NIPNAS]],Target_CC[],COLUMN(BT$2)+9,0)</f>
        <v>0</v>
      </c>
      <c r="CI515" s="22">
        <f>Target_AM[[#This Row],[PROPORSI]]*VLOOKUP(Target_AM[[#This Row],[NIPNAS]],Target_CC[],COLUMN(BU$2)+9,0)</f>
        <v>0</v>
      </c>
      <c r="CJ515" s="22">
        <f>Target_AM[[#This Row],[PROPORSI]]*VLOOKUP(Target_AM[[#This Row],[NIPNAS]],Target_CC[],COLUMN(BV$2)+9,0)</f>
        <v>0</v>
      </c>
      <c r="CK515" s="22">
        <f>Target_AM[[#This Row],[PROPORSI]]*VLOOKUP(Target_AM[[#This Row],[NIPNAS]],Target_CC[],COLUMN(BW$2)+9,0)</f>
        <v>0</v>
      </c>
      <c r="CL515" s="22">
        <f>Target_AM[[#This Row],[PROPORSI]]*VLOOKUP(Target_AM[[#This Row],[NIPNAS]],Target_CC[],COLUMN(BX$2)+9,0)</f>
        <v>0</v>
      </c>
      <c r="CM515" s="22">
        <f>Target_AM[[#This Row],[PROPORSI]]*VLOOKUP(Target_AM[[#This Row],[NIPNAS]],Target_CC[],COLUMN(BY$2)+9,0)</f>
        <v>0</v>
      </c>
      <c r="CN515" s="22">
        <f>Target_AM[[#This Row],[PROPORSI]]*VLOOKUP(Target_AM[[#This Row],[NIPNAS]],Target_CC[],COLUMN(BZ$2)+9,0)</f>
        <v>0</v>
      </c>
      <c r="CO515" s="22">
        <f>Target_AM[[#This Row],[PROPORSI]]*VLOOKUP(Target_AM[[#This Row],[NIPNAS]],Target_CC[],COLUMN(CA$2)+9,0)</f>
        <v>0</v>
      </c>
      <c r="CP515" s="22">
        <f>Target_AM[[#This Row],[PROPORSI]]*VLOOKUP(Target_AM[[#This Row],[NIPNAS]],Target_CC[],COLUMN(CB$2)+9,0)</f>
        <v>0</v>
      </c>
      <c r="CQ515" s="22">
        <f>Target_AM[[#This Row],[PROPORSI]]*VLOOKUP(Target_AM[[#This Row],[NIPNAS]],Target_CC[],COLUMN(CC$2)+9,0)</f>
        <v>0</v>
      </c>
      <c r="CR515" s="22">
        <f>Target_AM[[#This Row],[PROPORSI]]*VLOOKUP(Target_AM[[#This Row],[NIPNAS]],Target_CC[],COLUMN(CD$2)+9,0)</f>
        <v>0</v>
      </c>
      <c r="CS515" s="22">
        <f>Target_AM[[#This Row],[PROPORSI]]*VLOOKUP(Target_AM[[#This Row],[NIPNAS]],Target_CC[],COLUMN(CE$2)+9,0)</f>
        <v>0</v>
      </c>
      <c r="CT515" s="22">
        <f>Target_AM[[#This Row],[PROPORSI]]*VLOOKUP(Target_AM[[#This Row],[NIPNAS]],Target_CC[],COLUMN(CF$2)+9,0)</f>
        <v>0</v>
      </c>
      <c r="CU515" s="22">
        <f>Target_AM[[#This Row],[PROPORSI]]*VLOOKUP(Target_AM[[#This Row],[NIPNAS]],Target_CC[],COLUMN(CG$2)+9,0)</f>
        <v>0</v>
      </c>
      <c r="CV515" s="22">
        <f>Target_AM[[#This Row],[PROPORSI]]*VLOOKUP(Target_AM[[#This Row],[NIPNAS]],Target_CC[],COLUMN(CH$2)+9,0)</f>
        <v>0</v>
      </c>
      <c r="CW515" s="22">
        <f>Target_AM[[#This Row],[PROPORSI]]*VLOOKUP(Target_AM[[#This Row],[NIPNAS]],Target_CC[],COLUMN(CI$2)+9,0)</f>
        <v>0</v>
      </c>
      <c r="CX515" s="22">
        <f>Target_AM[[#This Row],[PROPORSI]]*VLOOKUP(Target_AM[[#This Row],[NIPNAS]],Target_CC[],COLUMN(CJ$2)+9,0)</f>
        <v>0</v>
      </c>
      <c r="CY515" s="22">
        <f>Target_AM[[#This Row],[PROPORSI]]*VLOOKUP(Target_AM[[#This Row],[NIPNAS]],Target_CC[],COLUMN(CK$2)+9,0)</f>
        <v>0</v>
      </c>
      <c r="CZ515" s="22">
        <f>Target_AM[[#This Row],[PROPORSI]]*VLOOKUP(Target_AM[[#This Row],[NIPNAS]],Target_CC[],COLUMN(CL$2)+9,0)</f>
        <v>0</v>
      </c>
      <c r="DA515" s="22">
        <f>Target_AM[[#This Row],[PROPORSI]]*VLOOKUP(Target_AM[[#This Row],[NIPNAS]],Target_CC[],COLUMN(CM$2)+9,0)</f>
        <v>0</v>
      </c>
      <c r="DB515" s="22">
        <f>Target_AM[[#This Row],[PROPORSI]]*VLOOKUP(Target_AM[[#This Row],[NIPNAS]],Target_CC[],COLUMN(CN$2)+9,0)</f>
        <v>0</v>
      </c>
      <c r="DC515" s="22">
        <f>Target_AM[[#This Row],[PROPORSI]]*VLOOKUP(Target_AM[[#This Row],[NIPNAS]],Target_CC[],COLUMN(CO$2)+9,0)</f>
        <v>0</v>
      </c>
      <c r="DD515" s="22">
        <f>Target_AM[[#This Row],[PROPORSI]]*VLOOKUP(Target_AM[[#This Row],[NIPNAS]],Target_CC[],COLUMN(CP$2)+9,0)</f>
        <v>0</v>
      </c>
      <c r="DE515" s="22">
        <f>Target_AM[[#This Row],[PROPORSI]]*VLOOKUP(Target_AM[[#This Row],[NIPNAS]],Target_CC[],COLUMN(CQ$2)+9,0)</f>
        <v>0</v>
      </c>
      <c r="DF515" s="22">
        <f>Target_AM[[#This Row],[PROPORSI]]*VLOOKUP(Target_AM[[#This Row],[NIPNAS]],Target_CC[],COLUMN(CR$2)+9,0)</f>
        <v>0</v>
      </c>
      <c r="DG515" s="22">
        <f>Target_AM[[#This Row],[PROPORSI]]*VLOOKUP(Target_AM[[#This Row],[NIPNAS]],Target_CC[],COLUMN(CS$2)+9,0)</f>
        <v>0</v>
      </c>
      <c r="DH515" s="22">
        <f>Target_AM[[#This Row],[PROPORSI]]*VLOOKUP(Target_AM[[#This Row],[NIPNAS]],Target_CC[],COLUMN(CT$2)+9,0)</f>
        <v>0</v>
      </c>
      <c r="DI515" s="22">
        <f>Target_AM[[#This Row],[PROPORSI]]*VLOOKUP(Target_AM[[#This Row],[NIPNAS]],Target_CC[],COLUMN(CU$2)+9,0)</f>
        <v>0</v>
      </c>
      <c r="DJ515" s="22">
        <f>Target_AM[[#This Row],[PROPORSI]]*VLOOKUP(Target_AM[[#This Row],[NIPNAS]],Target_CC[],COLUMN(CV$2)+9,0)</f>
        <v>0</v>
      </c>
      <c r="DK515" s="22">
        <f>Target_AM[[#This Row],[PROPORSI]]*VLOOKUP(Target_AM[[#This Row],[NIPNAS]],Target_CC[],COLUMN(CW$2)+9,0)</f>
        <v>0</v>
      </c>
      <c r="DL515" s="22">
        <f>Target_AM[[#This Row],[PROPORSI]]*VLOOKUP(Target_AM[[#This Row],[NIPNAS]],Target_CC[],COLUMN(CX$2)+9,0)</f>
        <v>0</v>
      </c>
      <c r="DM515" s="22">
        <f>Target_AM[[#This Row],[PROPORSI]]*VLOOKUP(Target_AM[[#This Row],[NIPNAS]],Target_CC[],COLUMN(CY$2)+9,0)</f>
        <v>0</v>
      </c>
      <c r="DN515" s="22">
        <f>Target_AM[[#This Row],[PROPORSI]]*VLOOKUP(Target_AM[[#This Row],[NIPNAS]],Target_CC[],COLUMN(CZ$2)+9,0)</f>
        <v>0</v>
      </c>
      <c r="DO515" s="22">
        <f>Target_AM[[#This Row],[PROPORSI]]*VLOOKUP(Target_AM[[#This Row],[NIPNAS]],Target_CC[],COLUMN(DA$2)+9,0)</f>
        <v>0</v>
      </c>
      <c r="DP515" s="22">
        <f>Target_AM[[#This Row],[PROPORSI]]*VLOOKUP(Target_AM[[#This Row],[NIPNAS]],Target_CC[],COLUMN(DB$2)+9,0)</f>
        <v>0</v>
      </c>
      <c r="DQ515" s="22">
        <f>Target_AM[[#This Row],[PROPORSI]]*VLOOKUP(Target_AM[[#This Row],[NIPNAS]],Target_CC[],COLUMN(DC$2)+9,0)</f>
        <v>0</v>
      </c>
      <c r="DR515" s="22">
        <f>Target_AM[[#This Row],[PROPORSI]]*VLOOKUP(Target_AM[[#This Row],[NIPNAS]],Target_CC[],COLUMN(DD$2)+9,0)</f>
        <v>0</v>
      </c>
      <c r="DS515" s="22">
        <f>Target_AM[[#This Row],[PROPORSI]]*VLOOKUP(Target_AM[[#This Row],[NIPNAS]],Target_CC[],COLUMN(DE$2)+9,0)</f>
        <v>0</v>
      </c>
      <c r="DT515" s="22">
        <f>Target_AM[[#This Row],[PROPORSI]]*VLOOKUP(Target_AM[[#This Row],[NIPNAS]],Target_CC[],COLUMN(DF$2)+9,0)</f>
        <v>0</v>
      </c>
      <c r="DU515" s="22">
        <f>Target_AM[[#This Row],[PROPORSI]]*VLOOKUP(Target_AM[[#This Row],[NIPNAS]],Target_CC[],COLUMN(DG$2)+9,0)</f>
        <v>0</v>
      </c>
      <c r="DV515" s="22">
        <f>Target_AM[[#This Row],[PROPORSI]]*VLOOKUP(Target_AM[[#This Row],[NIPNAS]],Target_CC[],COLUMN(DH$2)+9,0)</f>
        <v>0</v>
      </c>
      <c r="DW515" s="22">
        <f>Target_AM[[#This Row],[PROPORSI]]*VLOOKUP(Target_AM[[#This Row],[NIPNAS]],Target_CC[],COLUMN(DI$2)+9,0)</f>
        <v>0</v>
      </c>
      <c r="DX515" s="22">
        <f>Target_AM[[#This Row],[PROPORSI]]*VLOOKUP(Target_AM[[#This Row],[NIPNAS]],Target_CC[],COLUMN(DJ$2)+9,0)</f>
        <v>0</v>
      </c>
      <c r="DY515" s="22">
        <f>Target_AM[[#This Row],[PROPORSI]]*VLOOKUP(Target_AM[[#This Row],[NIPNAS]],Target_CC[],COLUMN(DK$2)+9,0)</f>
        <v>0</v>
      </c>
      <c r="DZ515" s="22">
        <f>Target_AM[[#This Row],[PROPORSI]]*VLOOKUP(Target_AM[[#This Row],[NIPNAS]],Target_CC[],COLUMN(DL$2)+9,0)</f>
        <v>0</v>
      </c>
      <c r="EA515" s="22">
        <f>Target_AM[[#This Row],[PROPORSI]]*VLOOKUP(Target_AM[[#This Row],[NIPNAS]],Target_CC[],COLUMN(DM$2)+9,0)</f>
        <v>0</v>
      </c>
    </row>
    <row r="516" spans="2:131" x14ac:dyDescent="0.3">
      <c r="B516">
        <v>406108</v>
      </c>
      <c r="C516" t="s">
        <v>999</v>
      </c>
      <c r="D516">
        <v>1</v>
      </c>
      <c r="E516" s="8">
        <v>45658</v>
      </c>
      <c r="F516">
        <v>19072088</v>
      </c>
      <c r="G516" t="s">
        <v>636</v>
      </c>
      <c r="J516" t="s">
        <v>363</v>
      </c>
      <c r="K516" t="s">
        <v>23</v>
      </c>
      <c r="L516" t="s">
        <v>159</v>
      </c>
      <c r="M516" t="s">
        <v>29</v>
      </c>
      <c r="N516" s="23">
        <f>Target_AM[[#This Row],[PROPORSI]]*VLOOKUP(Target_AM[[#This Row],[NIPNAS]],Target_CC[],9,0)</f>
        <v>0</v>
      </c>
      <c r="O516" s="22">
        <f>Target_AM[[#This Row],[PROPORSI]]*VLOOKUP(Target_AM[[#This Row],[NIPNAS]],Target_CC[],COLUMN(A$2)+9,0)</f>
        <v>3478000</v>
      </c>
      <c r="P516" s="22">
        <f>Target_AM[[#This Row],[PROPORSI]]*VLOOKUP(Target_AM[[#This Row],[NIPNAS]],Target_CC[],COLUMN(B$2)+9,0)</f>
        <v>3478000</v>
      </c>
      <c r="Q516" s="22">
        <f>Target_AM[[#This Row],[PROPORSI]]*VLOOKUP(Target_AM[[#This Row],[NIPNAS]],Target_CC[],COLUMN(C$2)+9,0)</f>
        <v>3338880</v>
      </c>
      <c r="R516" s="22">
        <f>Target_AM[[#This Row],[PROPORSI]]*VLOOKUP(Target_AM[[#This Row],[NIPNAS]],Target_CC[],COLUMN(D$2)+9,0)</f>
        <v>3511388.8</v>
      </c>
      <c r="S516" s="22">
        <f>Target_AM[[#This Row],[PROPORSI]]*VLOOKUP(Target_AM[[#This Row],[NIPNAS]],Target_CC[],COLUMN(E$2)+9,0)</f>
        <v>3339213.8879999998</v>
      </c>
      <c r="T516" s="22">
        <f>Target_AM[[#This Row],[PROPORSI]]*VLOOKUP(Target_AM[[#This Row],[NIPNAS]],Target_CC[],COLUMN(F$2)+9,0)</f>
        <v>3337492.13888</v>
      </c>
      <c r="U516" s="22">
        <f>Target_AM[[#This Row],[PROPORSI]]*VLOOKUP(Target_AM[[#This Row],[NIPNAS]],Target_CC[],COLUMN(G$2)+9,0)</f>
        <v>4033074.9213887993</v>
      </c>
      <c r="V516" s="22">
        <f>Target_AM[[#This Row],[PROPORSI]]*VLOOKUP(Target_AM[[#This Row],[NIPNAS]],Target_CC[],COLUMN(H$2)+9,0)</f>
        <v>3518330.7492138878</v>
      </c>
      <c r="W516" s="22">
        <f>Target_AM[[#This Row],[PROPORSI]]*VLOOKUP(Target_AM[[#This Row],[NIPNAS]],Target_CC[],COLUMN(I$2)+9,0)</f>
        <v>3687083.3074921388</v>
      </c>
      <c r="X516" s="22">
        <f>Target_AM[[#This Row],[PROPORSI]]*VLOOKUP(Target_AM[[#This Row],[NIPNAS]],Target_CC[],COLUMN(J$2)+9,0)</f>
        <v>4036570.8330749208</v>
      </c>
      <c r="Y516" s="22">
        <f>Target_AM[[#This Row],[PROPORSI]]*VLOOKUP(Target_AM[[#This Row],[NIPNAS]],Target_CC[],COLUMN(K$2)+9,0)</f>
        <v>3518365.7083307491</v>
      </c>
      <c r="Z516" s="22">
        <f>Target_AM[[#This Row],[PROPORSI]]*VLOOKUP(Target_AM[[#This Row],[NIPNAS]],Target_CC[],COLUMN(L$2)+9,0)</f>
        <v>3860983.6570833079</v>
      </c>
      <c r="AA516" s="22">
        <f>Target_AM[[#This Row],[PROPORSI]]*VLOOKUP(Target_AM[[#This Row],[NIPNAS]],Target_CC[],COLUMN(M$2)+9,0)</f>
        <v>43137384.003463805</v>
      </c>
      <c r="AB516" s="22">
        <f>Target_AM[[#This Row],[PROPORSI]]*VLOOKUP(Target_AM[[#This Row],[NIPNAS]],Target_CC[],COLUMN(N$2)+9,0)</f>
        <v>66859.74529384097</v>
      </c>
      <c r="AC516" s="22">
        <f>Target_AM[[#This Row],[PROPORSI]]*VLOOKUP(Target_AM[[#This Row],[NIPNAS]],Target_CC[],COLUMN(O$2)+9,0)</f>
        <v>391127.85160987434</v>
      </c>
      <c r="AD516" s="22">
        <f>Target_AM[[#This Row],[PROPORSI]]*VLOOKUP(Target_AM[[#This Row],[NIPNAS]],Target_CC[],COLUMN(P$2)+9,0)</f>
        <v>357367.59950506134</v>
      </c>
      <c r="AE516" s="22">
        <f>Target_AM[[#This Row],[PROPORSI]]*VLOOKUP(Target_AM[[#This Row],[NIPNAS]],Target_CC[],COLUMN(Q$2)+9,0)</f>
        <v>246674.83118882094</v>
      </c>
      <c r="AF516" s="22">
        <f>Target_AM[[#This Row],[PROPORSI]]*VLOOKUP(Target_AM[[#This Row],[NIPNAS]],Target_CC[],COLUMN(R$2)+9,0)</f>
        <v>333310.59904830891</v>
      </c>
      <c r="AG516" s="22">
        <f>Target_AM[[#This Row],[PROPORSI]]*VLOOKUP(Target_AM[[#This Row],[NIPNAS]],Target_CC[],COLUMN(S$2)+9,0)</f>
        <v>481879.34829781856</v>
      </c>
      <c r="AH516" s="22">
        <f>Target_AM[[#This Row],[PROPORSI]]*VLOOKUP(Target_AM[[#This Row],[NIPNAS]],Target_CC[],COLUMN(T$2)+9,0)</f>
        <v>567100.25056738616</v>
      </c>
      <c r="AI516" s="22">
        <f>Target_AM[[#This Row],[PROPORSI]]*VLOOKUP(Target_AM[[#This Row],[NIPNAS]],Target_CC[],COLUMN(U$2)+9,0)</f>
        <v>626521.54585597618</v>
      </c>
      <c r="AJ516" s="22">
        <f>Target_AM[[#This Row],[PROPORSI]]*VLOOKUP(Target_AM[[#This Row],[NIPNAS]],Target_CC[],COLUMN(V$2)+9,0)</f>
        <v>513210.39966632152</v>
      </c>
      <c r="AK516" s="22">
        <f>Target_AM[[#This Row],[PROPORSI]]*VLOOKUP(Target_AM[[#This Row],[NIPNAS]],Target_CC[],COLUMN(W$2)+9,0)</f>
        <v>631441.09212612396</v>
      </c>
      <c r="AL516" s="22">
        <f>Target_AM[[#This Row],[PROPORSI]]*VLOOKUP(Target_AM[[#This Row],[NIPNAS]],Target_CC[],COLUMN(X$2)+9,0)</f>
        <v>850082.03496556391</v>
      </c>
      <c r="AM516" s="22">
        <f>Target_AM[[#This Row],[PROPORSI]]*VLOOKUP(Target_AM[[#This Row],[NIPNAS]],Target_CC[],COLUMN(Y$2)+9,0)</f>
        <v>532328.74350668106</v>
      </c>
      <c r="AN516" s="22">
        <f>Target_AM[[#This Row],[PROPORSI]]*VLOOKUP(Target_AM[[#This Row],[NIPNAS]],Target_CC[],COLUMN(Z$2)+9,0)</f>
        <v>5597904.0416317787</v>
      </c>
      <c r="AO516" s="22">
        <f>Target_AM[[#This Row],[PROPORSI]]*VLOOKUP(Target_AM[[#This Row],[NIPNAS]],Target_CC[],COLUMN(AA$2)+9,0)</f>
        <v>3544859.7452938408</v>
      </c>
      <c r="AP516" s="22">
        <f>Target_AM[[#This Row],[PROPORSI]]*VLOOKUP(Target_AM[[#This Row],[NIPNAS]],Target_CC[],COLUMN(AB$2)+9,0)</f>
        <v>3869127.8516098745</v>
      </c>
      <c r="AQ516" s="22">
        <f>Target_AM[[#This Row],[PROPORSI]]*VLOOKUP(Target_AM[[#This Row],[NIPNAS]],Target_CC[],COLUMN(AC$2)+9,0)</f>
        <v>3696247.5995050613</v>
      </c>
      <c r="AR516" s="22">
        <f>Target_AM[[#This Row],[PROPORSI]]*VLOOKUP(Target_AM[[#This Row],[NIPNAS]],Target_CC[],COLUMN(AD$2)+9,0)</f>
        <v>3758063.6311888206</v>
      </c>
      <c r="AS516" s="22">
        <f>Target_AM[[#This Row],[PROPORSI]]*VLOOKUP(Target_AM[[#This Row],[NIPNAS]],Target_CC[],COLUMN(AE$2)+9,0)</f>
        <v>3672524.4870483088</v>
      </c>
      <c r="AT516" s="22">
        <f>Target_AM[[#This Row],[PROPORSI]]*VLOOKUP(Target_AM[[#This Row],[NIPNAS]],Target_CC[],COLUMN(AF$2)+9,0)</f>
        <v>3819371.4871778185</v>
      </c>
      <c r="AU516" s="22">
        <f>Target_AM[[#This Row],[PROPORSI]]*VLOOKUP(Target_AM[[#This Row],[NIPNAS]],Target_CC[],COLUMN(AG$2)+9,0)</f>
        <v>4600175.1719561853</v>
      </c>
      <c r="AV516" s="22">
        <f>Target_AM[[#This Row],[PROPORSI]]*VLOOKUP(Target_AM[[#This Row],[NIPNAS]],Target_CC[],COLUMN(AH$2)+9,0)</f>
        <v>4144852.295069864</v>
      </c>
      <c r="AW516" s="22">
        <f>Target_AM[[#This Row],[PROPORSI]]*VLOOKUP(Target_AM[[#This Row],[NIPNAS]],Target_CC[],COLUMN(AI$2)+9,0)</f>
        <v>4200293.7071584603</v>
      </c>
      <c r="AX516" s="22">
        <f>Target_AM[[#This Row],[PROPORSI]]*VLOOKUP(Target_AM[[#This Row],[NIPNAS]],Target_CC[],COLUMN(AJ$2)+9,0)</f>
        <v>4668011.9252010444</v>
      </c>
      <c r="AY516" s="22">
        <f>Target_AM[[#This Row],[PROPORSI]]*VLOOKUP(Target_AM[[#This Row],[NIPNAS]],Target_CC[],COLUMN(AK$2)+9,0)</f>
        <v>4368447.7432963131</v>
      </c>
      <c r="AZ516" s="22">
        <f>Target_AM[[#This Row],[PROPORSI]]*VLOOKUP(Target_AM[[#This Row],[NIPNAS]],Target_CC[],COLUMN(AL$2)+9,0)</f>
        <v>4393312.4005899886</v>
      </c>
      <c r="BA516" s="22">
        <f>Target_AM[[#This Row],[PROPORSI]]*VLOOKUP(Target_AM[[#This Row],[NIPNAS]],Target_CC[],COLUMN(AM$2)+9,0)</f>
        <v>48735288.045095578</v>
      </c>
      <c r="BB516" s="22">
        <f>Target_AM[[#This Row],[PROPORSI]]*VLOOKUP(Target_AM[[#This Row],[NIPNAS]],Target_CC[],COLUMN(AN$2)+9,0)</f>
        <v>792396.75529236195</v>
      </c>
      <c r="BC516" s="22">
        <f>Target_AM[[#This Row],[PROPORSI]]*VLOOKUP(Target_AM[[#This Row],[NIPNAS]],Target_CC[],COLUMN(AO$2)+9,0)</f>
        <v>6032290.547343405</v>
      </c>
      <c r="BD516" s="22">
        <f>Target_AM[[#This Row],[PROPORSI]]*VLOOKUP(Target_AM[[#This Row],[NIPNAS]],Target_CC[],COLUMN(AP$2)+9,0)</f>
        <v>1721168.2227272117</v>
      </c>
      <c r="BE516" s="22">
        <f>Target_AM[[#This Row],[PROPORSI]]*VLOOKUP(Target_AM[[#This Row],[NIPNAS]],Target_CC[],COLUMN(AQ$2)+9,0)</f>
        <v>3730263.1812121775</v>
      </c>
      <c r="BF516" s="22">
        <f>Target_AM[[#This Row],[PROPORSI]]*VLOOKUP(Target_AM[[#This Row],[NIPNAS]],Target_CC[],COLUMN(AR$2)+9,0)</f>
        <v>4356146.5649457099</v>
      </c>
      <c r="BG516" s="22">
        <f>Target_AM[[#This Row],[PROPORSI]]*VLOOKUP(Target_AM[[#This Row],[NIPNAS]],Target_CC[],COLUMN(AS$2)+9,0)</f>
        <v>4727385.5144472579</v>
      </c>
      <c r="BH516" s="22">
        <f>Target_AM[[#This Row],[PROPORSI]]*VLOOKUP(Target_AM[[#This Row],[NIPNAS]],Target_CC[],COLUMN(AT$2)+9,0)</f>
        <v>304335.51175167295</v>
      </c>
      <c r="BI516" s="22">
        <f>Target_AM[[#This Row],[PROPORSI]]*VLOOKUP(Target_AM[[#This Row],[NIPNAS]],Target_CC[],COLUMN(AU$2)+9,0)</f>
        <v>6178364.2199487239</v>
      </c>
      <c r="BJ516" s="22">
        <f>Target_AM[[#This Row],[PROPORSI]]*VLOOKUP(Target_AM[[#This Row],[NIPNAS]],Target_CC[],COLUMN(AV$2)+9,0)</f>
        <v>2219161.1340547749</v>
      </c>
      <c r="BK516" s="22">
        <f>Target_AM[[#This Row],[PROPORSI]]*VLOOKUP(Target_AM[[#This Row],[NIPNAS]],Target_CC[],COLUMN(AW$2)+9,0)</f>
        <v>6294176.2929679696</v>
      </c>
      <c r="BL516" s="22">
        <f>Target_AM[[#This Row],[PROPORSI]]*VLOOKUP(Target_AM[[#This Row],[NIPNAS]],Target_CC[],COLUMN(AX$2)+9,0)</f>
        <v>4667404.7998496499</v>
      </c>
      <c r="BM516" s="22">
        <f>Target_AM[[#This Row],[PROPORSI]]*VLOOKUP(Target_AM[[#This Row],[NIPNAS]],Target_CC[],COLUMN(AY$2)+9,0)</f>
        <v>3677144.2621599752</v>
      </c>
      <c r="BN516" s="22">
        <f>Target_AM[[#This Row],[PROPORSI]]*VLOOKUP(Target_AM[[#This Row],[NIPNAS]],Target_CC[],COLUMN(AZ$2)+9,0)</f>
        <v>44700237.006700888</v>
      </c>
      <c r="BO516" s="22">
        <f>Target_AM[[#This Row],[PROPORSI]]*VLOOKUP(Target_AM[[#This Row],[NIPNAS]],Target_CC[],COLUMN(BA$2)+9,0)</f>
        <v>1639000</v>
      </c>
      <c r="BP516" s="22">
        <f>Target_AM[[#This Row],[PROPORSI]]*VLOOKUP(Target_AM[[#This Row],[NIPNAS]],Target_CC[],COLUMN(BB$2)+9,0)</f>
        <v>581429</v>
      </c>
      <c r="BQ516" s="22">
        <f>Target_AM[[#This Row],[PROPORSI]]*VLOOKUP(Target_AM[[#This Row],[NIPNAS]],Target_CC[],COLUMN(BC$2)+9,0)</f>
        <v>550000</v>
      </c>
      <c r="BR516" s="22">
        <f>Target_AM[[#This Row],[PROPORSI]]*VLOOKUP(Target_AM[[#This Row],[NIPNAS]],Target_CC[],COLUMN(BD$2)+9,0)</f>
        <v>598100</v>
      </c>
      <c r="BS516" s="22">
        <f>Target_AM[[#This Row],[PROPORSI]]*VLOOKUP(Target_AM[[#This Row],[NIPNAS]],Target_CC[],COLUMN(BE$2)+9,0)</f>
        <v>598100</v>
      </c>
      <c r="BT516" s="22">
        <f>Target_AM[[#This Row],[PROPORSI]]*VLOOKUP(Target_AM[[#This Row],[NIPNAS]],Target_CC[],COLUMN(BF$2)+9,0)</f>
        <v>598100</v>
      </c>
      <c r="BU516" s="22">
        <f>Target_AM[[#This Row],[PROPORSI]]*VLOOKUP(Target_AM[[#This Row],[NIPNAS]],Target_CC[],COLUMN(BG$2)+9,0)</f>
        <v>598100</v>
      </c>
      <c r="BV516" s="22">
        <f>Target_AM[[#This Row],[PROPORSI]]*VLOOKUP(Target_AM[[#This Row],[NIPNAS]],Target_CC[],COLUMN(BH$2)+9,0)</f>
        <v>598100</v>
      </c>
      <c r="BW516" s="22">
        <f>Target_AM[[#This Row],[PROPORSI]]*VLOOKUP(Target_AM[[#This Row],[NIPNAS]],Target_CC[],COLUMN(BI$2)+9,0)</f>
        <v>598100</v>
      </c>
      <c r="BX516" s="22">
        <f>Target_AM[[#This Row],[PROPORSI]]*VLOOKUP(Target_AM[[#This Row],[NIPNAS]],Target_CC[],COLUMN(BJ$2)+9,0)</f>
        <v>598100</v>
      </c>
      <c r="BY516" s="22">
        <f>Target_AM[[#This Row],[PROPORSI]]*VLOOKUP(Target_AM[[#This Row],[NIPNAS]],Target_CC[],COLUMN(BK$2)+9,0)</f>
        <v>598100</v>
      </c>
      <c r="BZ516" s="22">
        <f>Target_AM[[#This Row],[PROPORSI]]*VLOOKUP(Target_AM[[#This Row],[NIPNAS]],Target_CC[],COLUMN(BL$2)+9,0)</f>
        <v>598100</v>
      </c>
      <c r="CA516" s="22">
        <f>Target_AM[[#This Row],[PROPORSI]]*VLOOKUP(Target_AM[[#This Row],[NIPNAS]],Target_CC[],COLUMN(BM$2)+9,0)</f>
        <v>8153329</v>
      </c>
      <c r="CB516" s="22">
        <f>Target_AM[[#This Row],[PROPORSI]]*VLOOKUP(Target_AM[[#This Row],[NIPNAS]],Target_CC[],COLUMN(BN$2)+9,0)</f>
        <v>0</v>
      </c>
      <c r="CC516" s="22">
        <f>Target_AM[[#This Row],[PROPORSI]]*VLOOKUP(Target_AM[[#This Row],[NIPNAS]],Target_CC[],COLUMN(BO$2)+9,0)</f>
        <v>0</v>
      </c>
      <c r="CD516" s="22">
        <f>Target_AM[[#This Row],[PROPORSI]]*VLOOKUP(Target_AM[[#This Row],[NIPNAS]],Target_CC[],COLUMN(BP$2)+9,0)</f>
        <v>0</v>
      </c>
      <c r="CE516" s="22">
        <f>Target_AM[[#This Row],[PROPORSI]]*VLOOKUP(Target_AM[[#This Row],[NIPNAS]],Target_CC[],COLUMN(BQ$2)+9,0)</f>
        <v>0</v>
      </c>
      <c r="CF516" s="22">
        <f>Target_AM[[#This Row],[PROPORSI]]*VLOOKUP(Target_AM[[#This Row],[NIPNAS]],Target_CC[],COLUMN(BR$2)+9,0)</f>
        <v>0</v>
      </c>
      <c r="CG516" s="22">
        <f>Target_AM[[#This Row],[PROPORSI]]*VLOOKUP(Target_AM[[#This Row],[NIPNAS]],Target_CC[],COLUMN(BS$2)+9,0)</f>
        <v>0</v>
      </c>
      <c r="CH516" s="22">
        <f>Target_AM[[#This Row],[PROPORSI]]*VLOOKUP(Target_AM[[#This Row],[NIPNAS]],Target_CC[],COLUMN(BT$2)+9,0)</f>
        <v>0</v>
      </c>
      <c r="CI516" s="22">
        <f>Target_AM[[#This Row],[PROPORSI]]*VLOOKUP(Target_AM[[#This Row],[NIPNAS]],Target_CC[],COLUMN(BU$2)+9,0)</f>
        <v>0</v>
      </c>
      <c r="CJ516" s="22">
        <f>Target_AM[[#This Row],[PROPORSI]]*VLOOKUP(Target_AM[[#This Row],[NIPNAS]],Target_CC[],COLUMN(BV$2)+9,0)</f>
        <v>0</v>
      </c>
      <c r="CK516" s="22">
        <f>Target_AM[[#This Row],[PROPORSI]]*VLOOKUP(Target_AM[[#This Row],[NIPNAS]],Target_CC[],COLUMN(BW$2)+9,0)</f>
        <v>0</v>
      </c>
      <c r="CL516" s="22">
        <f>Target_AM[[#This Row],[PROPORSI]]*VLOOKUP(Target_AM[[#This Row],[NIPNAS]],Target_CC[],COLUMN(BX$2)+9,0)</f>
        <v>0</v>
      </c>
      <c r="CM516" s="22">
        <f>Target_AM[[#This Row],[PROPORSI]]*VLOOKUP(Target_AM[[#This Row],[NIPNAS]],Target_CC[],COLUMN(BY$2)+9,0)</f>
        <v>0</v>
      </c>
      <c r="CN516" s="22">
        <f>Target_AM[[#This Row],[PROPORSI]]*VLOOKUP(Target_AM[[#This Row],[NIPNAS]],Target_CC[],COLUMN(BZ$2)+9,0)</f>
        <v>0</v>
      </c>
      <c r="CO516" s="22">
        <f>Target_AM[[#This Row],[PROPORSI]]*VLOOKUP(Target_AM[[#This Row],[NIPNAS]],Target_CC[],COLUMN(CA$2)+9,0)</f>
        <v>1719700</v>
      </c>
      <c r="CP516" s="22">
        <f>Target_AM[[#This Row],[PROPORSI]]*VLOOKUP(Target_AM[[#This Row],[NIPNAS]],Target_CC[],COLUMN(CB$2)+9,0)</f>
        <v>655144</v>
      </c>
      <c r="CQ516" s="22">
        <f>Target_AM[[#This Row],[PROPORSI]]*VLOOKUP(Target_AM[[#This Row],[NIPNAS]],Target_CC[],COLUMN(CC$2)+9,0)</f>
        <v>598100</v>
      </c>
      <c r="CR516" s="22">
        <f>Target_AM[[#This Row],[PROPORSI]]*VLOOKUP(Target_AM[[#This Row],[NIPNAS]],Target_CC[],COLUMN(CD$2)+9,0)</f>
        <v>598100</v>
      </c>
      <c r="CS516" s="22">
        <f>Target_AM[[#This Row],[PROPORSI]]*VLOOKUP(Target_AM[[#This Row],[NIPNAS]],Target_CC[],COLUMN(CE$2)+9,0)</f>
        <v>598100</v>
      </c>
      <c r="CT516" s="22">
        <f>Target_AM[[#This Row],[PROPORSI]]*VLOOKUP(Target_AM[[#This Row],[NIPNAS]],Target_CC[],COLUMN(CF$2)+9,0)</f>
        <v>598100</v>
      </c>
      <c r="CU516" s="22">
        <f>Target_AM[[#This Row],[PROPORSI]]*VLOOKUP(Target_AM[[#This Row],[NIPNAS]],Target_CC[],COLUMN(CG$2)+9,0)</f>
        <v>598100</v>
      </c>
      <c r="CV516" s="22">
        <f>Target_AM[[#This Row],[PROPORSI]]*VLOOKUP(Target_AM[[#This Row],[NIPNAS]],Target_CC[],COLUMN(CH$2)+9,0)</f>
        <v>598100</v>
      </c>
      <c r="CW516" s="22">
        <f>Target_AM[[#This Row],[PROPORSI]]*VLOOKUP(Target_AM[[#This Row],[NIPNAS]],Target_CC[],COLUMN(CI$2)+9,0)</f>
        <v>598100</v>
      </c>
      <c r="CX516" s="22">
        <f>Target_AM[[#This Row],[PROPORSI]]*VLOOKUP(Target_AM[[#This Row],[NIPNAS]],Target_CC[],COLUMN(CJ$2)+9,0)</f>
        <v>598100</v>
      </c>
      <c r="CY516" s="22">
        <f>Target_AM[[#This Row],[PROPORSI]]*VLOOKUP(Target_AM[[#This Row],[NIPNAS]],Target_CC[],COLUMN(CK$2)+9,0)</f>
        <v>598100</v>
      </c>
      <c r="CZ516" s="22">
        <f>Target_AM[[#This Row],[PROPORSI]]*VLOOKUP(Target_AM[[#This Row],[NIPNAS]],Target_CC[],COLUMN(CL$2)+9,0)</f>
        <v>598100</v>
      </c>
      <c r="DA516" s="22">
        <f>Target_AM[[#This Row],[PROPORSI]]*VLOOKUP(Target_AM[[#This Row],[NIPNAS]],Target_CC[],COLUMN(CM$2)+9,0)</f>
        <v>8355844</v>
      </c>
      <c r="DB516" s="22">
        <f>Target_AM[[#This Row],[PROPORSI]]*VLOOKUP(Target_AM[[#This Row],[NIPNAS]],Target_CC[],COLUMN(CN$2)+9,0)</f>
        <v>0</v>
      </c>
      <c r="DC516" s="22">
        <f>Target_AM[[#This Row],[PROPORSI]]*VLOOKUP(Target_AM[[#This Row],[NIPNAS]],Target_CC[],COLUMN(CO$2)+9,0)</f>
        <v>0</v>
      </c>
      <c r="DD516" s="22">
        <f>Target_AM[[#This Row],[PROPORSI]]*VLOOKUP(Target_AM[[#This Row],[NIPNAS]],Target_CC[],COLUMN(CP$2)+9,0)</f>
        <v>0</v>
      </c>
      <c r="DE516" s="22">
        <f>Target_AM[[#This Row],[PROPORSI]]*VLOOKUP(Target_AM[[#This Row],[NIPNAS]],Target_CC[],COLUMN(CQ$2)+9,0)</f>
        <v>0</v>
      </c>
      <c r="DF516" s="22">
        <f>Target_AM[[#This Row],[PROPORSI]]*VLOOKUP(Target_AM[[#This Row],[NIPNAS]],Target_CC[],COLUMN(CR$2)+9,0)</f>
        <v>0</v>
      </c>
      <c r="DG516" s="22">
        <f>Target_AM[[#This Row],[PROPORSI]]*VLOOKUP(Target_AM[[#This Row],[NIPNAS]],Target_CC[],COLUMN(CS$2)+9,0)</f>
        <v>0</v>
      </c>
      <c r="DH516" s="22">
        <f>Target_AM[[#This Row],[PROPORSI]]*VLOOKUP(Target_AM[[#This Row],[NIPNAS]],Target_CC[],COLUMN(CT$2)+9,0)</f>
        <v>0</v>
      </c>
      <c r="DI516" s="22">
        <f>Target_AM[[#This Row],[PROPORSI]]*VLOOKUP(Target_AM[[#This Row],[NIPNAS]],Target_CC[],COLUMN(CU$2)+9,0)</f>
        <v>0</v>
      </c>
      <c r="DJ516" s="22">
        <f>Target_AM[[#This Row],[PROPORSI]]*VLOOKUP(Target_AM[[#This Row],[NIPNAS]],Target_CC[],COLUMN(CV$2)+9,0)</f>
        <v>0</v>
      </c>
      <c r="DK516" s="22">
        <f>Target_AM[[#This Row],[PROPORSI]]*VLOOKUP(Target_AM[[#This Row],[NIPNAS]],Target_CC[],COLUMN(CW$2)+9,0)</f>
        <v>0</v>
      </c>
      <c r="DL516" s="22">
        <f>Target_AM[[#This Row],[PROPORSI]]*VLOOKUP(Target_AM[[#This Row],[NIPNAS]],Target_CC[],COLUMN(CX$2)+9,0)</f>
        <v>0</v>
      </c>
      <c r="DM516" s="22">
        <f>Target_AM[[#This Row],[PROPORSI]]*VLOOKUP(Target_AM[[#This Row],[NIPNAS]],Target_CC[],COLUMN(CY$2)+9,0)</f>
        <v>0</v>
      </c>
      <c r="DN516" s="22">
        <f>Target_AM[[#This Row],[PROPORSI]]*VLOOKUP(Target_AM[[#This Row],[NIPNAS]],Target_CC[],COLUMN(CZ$2)+9,0)</f>
        <v>0</v>
      </c>
      <c r="DO516" s="22">
        <f>Target_AM[[#This Row],[PROPORSI]]*VLOOKUP(Target_AM[[#This Row],[NIPNAS]],Target_CC[],COLUMN(DA$2)+9,0)</f>
        <v>0</v>
      </c>
      <c r="DP516" s="22">
        <f>Target_AM[[#This Row],[PROPORSI]]*VLOOKUP(Target_AM[[#This Row],[NIPNAS]],Target_CC[],COLUMN(DB$2)+9,0)</f>
        <v>0</v>
      </c>
      <c r="DQ516" s="22">
        <f>Target_AM[[#This Row],[PROPORSI]]*VLOOKUP(Target_AM[[#This Row],[NIPNAS]],Target_CC[],COLUMN(DC$2)+9,0)</f>
        <v>0</v>
      </c>
      <c r="DR516" s="22">
        <f>Target_AM[[#This Row],[PROPORSI]]*VLOOKUP(Target_AM[[#This Row],[NIPNAS]],Target_CC[],COLUMN(DD$2)+9,0)</f>
        <v>0</v>
      </c>
      <c r="DS516" s="22">
        <f>Target_AM[[#This Row],[PROPORSI]]*VLOOKUP(Target_AM[[#This Row],[NIPNAS]],Target_CC[],COLUMN(DE$2)+9,0)</f>
        <v>0</v>
      </c>
      <c r="DT516" s="22">
        <f>Target_AM[[#This Row],[PROPORSI]]*VLOOKUP(Target_AM[[#This Row],[NIPNAS]],Target_CC[],COLUMN(DF$2)+9,0)</f>
        <v>0</v>
      </c>
      <c r="DU516" s="22">
        <f>Target_AM[[#This Row],[PROPORSI]]*VLOOKUP(Target_AM[[#This Row],[NIPNAS]],Target_CC[],COLUMN(DG$2)+9,0)</f>
        <v>0</v>
      </c>
      <c r="DV516" s="22">
        <f>Target_AM[[#This Row],[PROPORSI]]*VLOOKUP(Target_AM[[#This Row],[NIPNAS]],Target_CC[],COLUMN(DH$2)+9,0)</f>
        <v>0</v>
      </c>
      <c r="DW516" s="22">
        <f>Target_AM[[#This Row],[PROPORSI]]*VLOOKUP(Target_AM[[#This Row],[NIPNAS]],Target_CC[],COLUMN(DI$2)+9,0)</f>
        <v>0</v>
      </c>
      <c r="DX516" s="22">
        <f>Target_AM[[#This Row],[PROPORSI]]*VLOOKUP(Target_AM[[#This Row],[NIPNAS]],Target_CC[],COLUMN(DJ$2)+9,0)</f>
        <v>0</v>
      </c>
      <c r="DY516" s="22">
        <f>Target_AM[[#This Row],[PROPORSI]]*VLOOKUP(Target_AM[[#This Row],[NIPNAS]],Target_CC[],COLUMN(DK$2)+9,0)</f>
        <v>0</v>
      </c>
      <c r="DZ516" s="22">
        <f>Target_AM[[#This Row],[PROPORSI]]*VLOOKUP(Target_AM[[#This Row],[NIPNAS]],Target_CC[],COLUMN(DL$2)+9,0)</f>
        <v>0</v>
      </c>
      <c r="EA516" s="22">
        <f>Target_AM[[#This Row],[PROPORSI]]*VLOOKUP(Target_AM[[#This Row],[NIPNAS]],Target_CC[],COLUMN(DM$2)+9,0)</f>
        <v>0</v>
      </c>
    </row>
    <row r="517" spans="2:131" x14ac:dyDescent="0.3">
      <c r="B517">
        <v>910017</v>
      </c>
      <c r="C517" t="s">
        <v>1049</v>
      </c>
      <c r="D517">
        <v>1</v>
      </c>
      <c r="E517" s="8">
        <v>45658</v>
      </c>
      <c r="F517">
        <v>19088174</v>
      </c>
      <c r="G517" t="s">
        <v>341</v>
      </c>
      <c r="J517" t="s">
        <v>296</v>
      </c>
      <c r="K517" t="s">
        <v>25</v>
      </c>
      <c r="L517" t="s">
        <v>159</v>
      </c>
      <c r="M517" t="s">
        <v>29</v>
      </c>
      <c r="N517" s="23">
        <f>Target_AM[[#This Row],[PROPORSI]]*VLOOKUP(Target_AM[[#This Row],[NIPNAS]],Target_CC[],9,0)</f>
        <v>4494663.6363636367</v>
      </c>
      <c r="O517" s="22">
        <f>Target_AM[[#This Row],[PROPORSI]]*VLOOKUP(Target_AM[[#This Row],[NIPNAS]],Target_CC[],COLUMN(A$2)+9,0)</f>
        <v>0</v>
      </c>
      <c r="P517" s="22">
        <f>Target_AM[[#This Row],[PROPORSI]]*VLOOKUP(Target_AM[[#This Row],[NIPNAS]],Target_CC[],COLUMN(B$2)+9,0)</f>
        <v>0</v>
      </c>
      <c r="Q517" s="22">
        <f>Target_AM[[#This Row],[PROPORSI]]*VLOOKUP(Target_AM[[#This Row],[NIPNAS]],Target_CC[],COLUMN(C$2)+9,0)</f>
        <v>0</v>
      </c>
      <c r="R517" s="22">
        <f>Target_AM[[#This Row],[PROPORSI]]*VLOOKUP(Target_AM[[#This Row],[NIPNAS]],Target_CC[],COLUMN(D$2)+9,0)</f>
        <v>0</v>
      </c>
      <c r="S517" s="22">
        <f>Target_AM[[#This Row],[PROPORSI]]*VLOOKUP(Target_AM[[#This Row],[NIPNAS]],Target_CC[],COLUMN(E$2)+9,0)</f>
        <v>0</v>
      </c>
      <c r="T517" s="22">
        <f>Target_AM[[#This Row],[PROPORSI]]*VLOOKUP(Target_AM[[#This Row],[NIPNAS]],Target_CC[],COLUMN(F$2)+9,0)</f>
        <v>0</v>
      </c>
      <c r="U517" s="22">
        <f>Target_AM[[#This Row],[PROPORSI]]*VLOOKUP(Target_AM[[#This Row],[NIPNAS]],Target_CC[],COLUMN(G$2)+9,0)</f>
        <v>0</v>
      </c>
      <c r="V517" s="22">
        <f>Target_AM[[#This Row],[PROPORSI]]*VLOOKUP(Target_AM[[#This Row],[NIPNAS]],Target_CC[],COLUMN(H$2)+9,0)</f>
        <v>0</v>
      </c>
      <c r="W517" s="22">
        <f>Target_AM[[#This Row],[PROPORSI]]*VLOOKUP(Target_AM[[#This Row],[NIPNAS]],Target_CC[],COLUMN(I$2)+9,0)</f>
        <v>0</v>
      </c>
      <c r="X517" s="22">
        <f>Target_AM[[#This Row],[PROPORSI]]*VLOOKUP(Target_AM[[#This Row],[NIPNAS]],Target_CC[],COLUMN(J$2)+9,0)</f>
        <v>0</v>
      </c>
      <c r="Y517" s="22">
        <f>Target_AM[[#This Row],[PROPORSI]]*VLOOKUP(Target_AM[[#This Row],[NIPNAS]],Target_CC[],COLUMN(K$2)+9,0)</f>
        <v>0</v>
      </c>
      <c r="Z517" s="22">
        <f>Target_AM[[#This Row],[PROPORSI]]*VLOOKUP(Target_AM[[#This Row],[NIPNAS]],Target_CC[],COLUMN(L$2)+9,0)</f>
        <v>0</v>
      </c>
      <c r="AA517" s="22">
        <f>Target_AM[[#This Row],[PROPORSI]]*VLOOKUP(Target_AM[[#This Row],[NIPNAS]],Target_CC[],COLUMN(M$2)+9,0)</f>
        <v>0</v>
      </c>
      <c r="AB517" s="22">
        <f>Target_AM[[#This Row],[PROPORSI]]*VLOOKUP(Target_AM[[#This Row],[NIPNAS]],Target_CC[],COLUMN(N$2)+9,0)</f>
        <v>0</v>
      </c>
      <c r="AC517" s="22">
        <f>Target_AM[[#This Row],[PROPORSI]]*VLOOKUP(Target_AM[[#This Row],[NIPNAS]],Target_CC[],COLUMN(O$2)+9,0)</f>
        <v>690859.22431823774</v>
      </c>
      <c r="AD517" s="22">
        <f>Target_AM[[#This Row],[PROPORSI]]*VLOOKUP(Target_AM[[#This Row],[NIPNAS]],Target_CC[],COLUMN(P$2)+9,0)</f>
        <v>683729.23020126333</v>
      </c>
      <c r="AE517" s="22">
        <f>Target_AM[[#This Row],[PROPORSI]]*VLOOKUP(Target_AM[[#This Row],[NIPNAS]],Target_CC[],COLUMN(Q$2)+9,0)</f>
        <v>537486.86343142285</v>
      </c>
      <c r="AF517" s="22">
        <f>Target_AM[[#This Row],[PROPORSI]]*VLOOKUP(Target_AM[[#This Row],[NIPNAS]],Target_CC[],COLUMN(R$2)+9,0)</f>
        <v>586231.66372162709</v>
      </c>
      <c r="AG517" s="22">
        <f>Target_AM[[#This Row],[PROPORSI]]*VLOOKUP(Target_AM[[#This Row],[NIPNAS]],Target_CC[],COLUMN(S$2)+9,0)</f>
        <v>571553.53985494352</v>
      </c>
      <c r="AH517" s="22">
        <f>Target_AM[[#This Row],[PROPORSI]]*VLOOKUP(Target_AM[[#This Row],[NIPNAS]],Target_CC[],COLUMN(T$2)+9,0)</f>
        <v>710365.72728492401</v>
      </c>
      <c r="AI517" s="22">
        <f>Target_AM[[#This Row],[PROPORSI]]*VLOOKUP(Target_AM[[#This Row],[NIPNAS]],Target_CC[],COLUMN(U$2)+9,0)</f>
        <v>598269.13892134407</v>
      </c>
      <c r="AJ517" s="22">
        <f>Target_AM[[#This Row],[PROPORSI]]*VLOOKUP(Target_AM[[#This Row],[NIPNAS]],Target_CC[],COLUMN(V$2)+9,0)</f>
        <v>715610.41381648171</v>
      </c>
      <c r="AK517" s="22">
        <f>Target_AM[[#This Row],[PROPORSI]]*VLOOKUP(Target_AM[[#This Row],[NIPNAS]],Target_CC[],COLUMN(W$2)+9,0)</f>
        <v>720720.50871695695</v>
      </c>
      <c r="AL517" s="22">
        <f>Target_AM[[#This Row],[PROPORSI]]*VLOOKUP(Target_AM[[#This Row],[NIPNAS]],Target_CC[],COLUMN(X$2)+9,0)</f>
        <v>611960.29877694696</v>
      </c>
      <c r="AM517" s="22">
        <f>Target_AM[[#This Row],[PROPORSI]]*VLOOKUP(Target_AM[[#This Row],[NIPNAS]],Target_CC[],COLUMN(Y$2)+9,0)</f>
        <v>623089.45347582689</v>
      </c>
      <c r="AN517" s="22">
        <f>Target_AM[[#This Row],[PROPORSI]]*VLOOKUP(Target_AM[[#This Row],[NIPNAS]],Target_CC[],COLUMN(Z$2)+9,0)</f>
        <v>7049876.062519975</v>
      </c>
      <c r="AO517" s="22">
        <f>Target_AM[[#This Row],[PROPORSI]]*VLOOKUP(Target_AM[[#This Row],[NIPNAS]],Target_CC[],COLUMN(AA$2)+9,0)</f>
        <v>0</v>
      </c>
      <c r="AP517" s="22">
        <f>Target_AM[[#This Row],[PROPORSI]]*VLOOKUP(Target_AM[[#This Row],[NIPNAS]],Target_CC[],COLUMN(AB$2)+9,0)</f>
        <v>690859.22431823774</v>
      </c>
      <c r="AQ517" s="22">
        <f>Target_AM[[#This Row],[PROPORSI]]*VLOOKUP(Target_AM[[#This Row],[NIPNAS]],Target_CC[],COLUMN(AC$2)+9,0)</f>
        <v>683729.23020126333</v>
      </c>
      <c r="AR517" s="22">
        <f>Target_AM[[#This Row],[PROPORSI]]*VLOOKUP(Target_AM[[#This Row],[NIPNAS]],Target_CC[],COLUMN(AD$2)+9,0)</f>
        <v>537486.86343142285</v>
      </c>
      <c r="AS517" s="22">
        <f>Target_AM[[#This Row],[PROPORSI]]*VLOOKUP(Target_AM[[#This Row],[NIPNAS]],Target_CC[],COLUMN(AE$2)+9,0)</f>
        <v>586231.66372162709</v>
      </c>
      <c r="AT517" s="22">
        <f>Target_AM[[#This Row],[PROPORSI]]*VLOOKUP(Target_AM[[#This Row],[NIPNAS]],Target_CC[],COLUMN(AF$2)+9,0)</f>
        <v>571553.53985494352</v>
      </c>
      <c r="AU517" s="22">
        <f>Target_AM[[#This Row],[PROPORSI]]*VLOOKUP(Target_AM[[#This Row],[NIPNAS]],Target_CC[],COLUMN(AG$2)+9,0)</f>
        <v>710365.72728492401</v>
      </c>
      <c r="AV517" s="22">
        <f>Target_AM[[#This Row],[PROPORSI]]*VLOOKUP(Target_AM[[#This Row],[NIPNAS]],Target_CC[],COLUMN(AH$2)+9,0)</f>
        <v>598269.13892134407</v>
      </c>
      <c r="AW517" s="22">
        <f>Target_AM[[#This Row],[PROPORSI]]*VLOOKUP(Target_AM[[#This Row],[NIPNAS]],Target_CC[],COLUMN(AI$2)+9,0)</f>
        <v>715610.41381648171</v>
      </c>
      <c r="AX517" s="22">
        <f>Target_AM[[#This Row],[PROPORSI]]*VLOOKUP(Target_AM[[#This Row],[NIPNAS]],Target_CC[],COLUMN(AJ$2)+9,0)</f>
        <v>720720.50871695695</v>
      </c>
      <c r="AY517" s="22">
        <f>Target_AM[[#This Row],[PROPORSI]]*VLOOKUP(Target_AM[[#This Row],[NIPNAS]],Target_CC[],COLUMN(AK$2)+9,0)</f>
        <v>611960.29877694696</v>
      </c>
      <c r="AZ517" s="22">
        <f>Target_AM[[#This Row],[PROPORSI]]*VLOOKUP(Target_AM[[#This Row],[NIPNAS]],Target_CC[],COLUMN(AL$2)+9,0)</f>
        <v>623089.45347582689</v>
      </c>
      <c r="BA517" s="22">
        <f>Target_AM[[#This Row],[PROPORSI]]*VLOOKUP(Target_AM[[#This Row],[NIPNAS]],Target_CC[],COLUMN(AM$2)+9,0)</f>
        <v>7049876.062519975</v>
      </c>
      <c r="BB517" s="22">
        <f>Target_AM[[#This Row],[PROPORSI]]*VLOOKUP(Target_AM[[#This Row],[NIPNAS]],Target_CC[],COLUMN(AN$2)+9,0)</f>
        <v>0</v>
      </c>
      <c r="BC517" s="22">
        <f>Target_AM[[#This Row],[PROPORSI]]*VLOOKUP(Target_AM[[#This Row],[NIPNAS]],Target_CC[],COLUMN(AO$2)+9,0)</f>
        <v>0</v>
      </c>
      <c r="BD517" s="22">
        <f>Target_AM[[#This Row],[PROPORSI]]*VLOOKUP(Target_AM[[#This Row],[NIPNAS]],Target_CC[],COLUMN(AP$2)+9,0)</f>
        <v>0</v>
      </c>
      <c r="BE517" s="22">
        <f>Target_AM[[#This Row],[PROPORSI]]*VLOOKUP(Target_AM[[#This Row],[NIPNAS]],Target_CC[],COLUMN(AQ$2)+9,0)</f>
        <v>0</v>
      </c>
      <c r="BF517" s="22">
        <f>Target_AM[[#This Row],[PROPORSI]]*VLOOKUP(Target_AM[[#This Row],[NIPNAS]],Target_CC[],COLUMN(AR$2)+9,0)</f>
        <v>0</v>
      </c>
      <c r="BG517" s="22">
        <f>Target_AM[[#This Row],[PROPORSI]]*VLOOKUP(Target_AM[[#This Row],[NIPNAS]],Target_CC[],COLUMN(AS$2)+9,0)</f>
        <v>0</v>
      </c>
      <c r="BH517" s="22">
        <f>Target_AM[[#This Row],[PROPORSI]]*VLOOKUP(Target_AM[[#This Row],[NIPNAS]],Target_CC[],COLUMN(AT$2)+9,0)</f>
        <v>0</v>
      </c>
      <c r="BI517" s="22">
        <f>Target_AM[[#This Row],[PROPORSI]]*VLOOKUP(Target_AM[[#This Row],[NIPNAS]],Target_CC[],COLUMN(AU$2)+9,0)</f>
        <v>0</v>
      </c>
      <c r="BJ517" s="22">
        <f>Target_AM[[#This Row],[PROPORSI]]*VLOOKUP(Target_AM[[#This Row],[NIPNAS]],Target_CC[],COLUMN(AV$2)+9,0)</f>
        <v>0</v>
      </c>
      <c r="BK517" s="22">
        <f>Target_AM[[#This Row],[PROPORSI]]*VLOOKUP(Target_AM[[#This Row],[NIPNAS]],Target_CC[],COLUMN(AW$2)+9,0)</f>
        <v>0</v>
      </c>
      <c r="BL517" s="22">
        <f>Target_AM[[#This Row],[PROPORSI]]*VLOOKUP(Target_AM[[#This Row],[NIPNAS]],Target_CC[],COLUMN(AX$2)+9,0)</f>
        <v>0</v>
      </c>
      <c r="BM517" s="22">
        <f>Target_AM[[#This Row],[PROPORSI]]*VLOOKUP(Target_AM[[#This Row],[NIPNAS]],Target_CC[],COLUMN(AY$2)+9,0)</f>
        <v>0</v>
      </c>
      <c r="BN517" s="22">
        <f>Target_AM[[#This Row],[PROPORSI]]*VLOOKUP(Target_AM[[#This Row],[NIPNAS]],Target_CC[],COLUMN(AZ$2)+9,0)</f>
        <v>0</v>
      </c>
      <c r="BO517" s="22">
        <f>Target_AM[[#This Row],[PROPORSI]]*VLOOKUP(Target_AM[[#This Row],[NIPNAS]],Target_CC[],COLUMN(BA$2)+9,0)</f>
        <v>0</v>
      </c>
      <c r="BP517" s="22">
        <f>Target_AM[[#This Row],[PROPORSI]]*VLOOKUP(Target_AM[[#This Row],[NIPNAS]],Target_CC[],COLUMN(BB$2)+9,0)</f>
        <v>0</v>
      </c>
      <c r="BQ517" s="22">
        <f>Target_AM[[#This Row],[PROPORSI]]*VLOOKUP(Target_AM[[#This Row],[NIPNAS]],Target_CC[],COLUMN(BC$2)+9,0)</f>
        <v>0</v>
      </c>
      <c r="BR517" s="22">
        <f>Target_AM[[#This Row],[PROPORSI]]*VLOOKUP(Target_AM[[#This Row],[NIPNAS]],Target_CC[],COLUMN(BD$2)+9,0)</f>
        <v>0</v>
      </c>
      <c r="BS517" s="22">
        <f>Target_AM[[#This Row],[PROPORSI]]*VLOOKUP(Target_AM[[#This Row],[NIPNAS]],Target_CC[],COLUMN(BE$2)+9,0)</f>
        <v>0</v>
      </c>
      <c r="BT517" s="22">
        <f>Target_AM[[#This Row],[PROPORSI]]*VLOOKUP(Target_AM[[#This Row],[NIPNAS]],Target_CC[],COLUMN(BF$2)+9,0)</f>
        <v>0</v>
      </c>
      <c r="BU517" s="22">
        <f>Target_AM[[#This Row],[PROPORSI]]*VLOOKUP(Target_AM[[#This Row],[NIPNAS]],Target_CC[],COLUMN(BG$2)+9,0)</f>
        <v>0</v>
      </c>
      <c r="BV517" s="22">
        <f>Target_AM[[#This Row],[PROPORSI]]*VLOOKUP(Target_AM[[#This Row],[NIPNAS]],Target_CC[],COLUMN(BH$2)+9,0)</f>
        <v>0</v>
      </c>
      <c r="BW517" s="22">
        <f>Target_AM[[#This Row],[PROPORSI]]*VLOOKUP(Target_AM[[#This Row],[NIPNAS]],Target_CC[],COLUMN(BI$2)+9,0)</f>
        <v>0</v>
      </c>
      <c r="BX517" s="22">
        <f>Target_AM[[#This Row],[PROPORSI]]*VLOOKUP(Target_AM[[#This Row],[NIPNAS]],Target_CC[],COLUMN(BJ$2)+9,0)</f>
        <v>0</v>
      </c>
      <c r="BY517" s="22">
        <f>Target_AM[[#This Row],[PROPORSI]]*VLOOKUP(Target_AM[[#This Row],[NIPNAS]],Target_CC[],COLUMN(BK$2)+9,0)</f>
        <v>0</v>
      </c>
      <c r="BZ517" s="22">
        <f>Target_AM[[#This Row],[PROPORSI]]*VLOOKUP(Target_AM[[#This Row],[NIPNAS]],Target_CC[],COLUMN(BL$2)+9,0)</f>
        <v>0</v>
      </c>
      <c r="CA517" s="22">
        <f>Target_AM[[#This Row],[PROPORSI]]*VLOOKUP(Target_AM[[#This Row],[NIPNAS]],Target_CC[],COLUMN(BM$2)+9,0)</f>
        <v>0</v>
      </c>
      <c r="CB517" s="22">
        <f>Target_AM[[#This Row],[PROPORSI]]*VLOOKUP(Target_AM[[#This Row],[NIPNAS]],Target_CC[],COLUMN(BN$2)+9,0)</f>
        <v>0</v>
      </c>
      <c r="CC517" s="22">
        <f>Target_AM[[#This Row],[PROPORSI]]*VLOOKUP(Target_AM[[#This Row],[NIPNAS]],Target_CC[],COLUMN(BO$2)+9,0)</f>
        <v>0</v>
      </c>
      <c r="CD517" s="22">
        <f>Target_AM[[#This Row],[PROPORSI]]*VLOOKUP(Target_AM[[#This Row],[NIPNAS]],Target_CC[],COLUMN(BP$2)+9,0)</f>
        <v>0</v>
      </c>
      <c r="CE517" s="22">
        <f>Target_AM[[#This Row],[PROPORSI]]*VLOOKUP(Target_AM[[#This Row],[NIPNAS]],Target_CC[],COLUMN(BQ$2)+9,0)</f>
        <v>0</v>
      </c>
      <c r="CF517" s="22">
        <f>Target_AM[[#This Row],[PROPORSI]]*VLOOKUP(Target_AM[[#This Row],[NIPNAS]],Target_CC[],COLUMN(BR$2)+9,0)</f>
        <v>0</v>
      </c>
      <c r="CG517" s="22">
        <f>Target_AM[[#This Row],[PROPORSI]]*VLOOKUP(Target_AM[[#This Row],[NIPNAS]],Target_CC[],COLUMN(BS$2)+9,0)</f>
        <v>0</v>
      </c>
      <c r="CH517" s="22">
        <f>Target_AM[[#This Row],[PROPORSI]]*VLOOKUP(Target_AM[[#This Row],[NIPNAS]],Target_CC[],COLUMN(BT$2)+9,0)</f>
        <v>0</v>
      </c>
      <c r="CI517" s="22">
        <f>Target_AM[[#This Row],[PROPORSI]]*VLOOKUP(Target_AM[[#This Row],[NIPNAS]],Target_CC[],COLUMN(BU$2)+9,0)</f>
        <v>0</v>
      </c>
      <c r="CJ517" s="22">
        <f>Target_AM[[#This Row],[PROPORSI]]*VLOOKUP(Target_AM[[#This Row],[NIPNAS]],Target_CC[],COLUMN(BV$2)+9,0)</f>
        <v>0</v>
      </c>
      <c r="CK517" s="22">
        <f>Target_AM[[#This Row],[PROPORSI]]*VLOOKUP(Target_AM[[#This Row],[NIPNAS]],Target_CC[],COLUMN(BW$2)+9,0)</f>
        <v>0</v>
      </c>
      <c r="CL517" s="22">
        <f>Target_AM[[#This Row],[PROPORSI]]*VLOOKUP(Target_AM[[#This Row],[NIPNAS]],Target_CC[],COLUMN(BX$2)+9,0)</f>
        <v>0</v>
      </c>
      <c r="CM517" s="22">
        <f>Target_AM[[#This Row],[PROPORSI]]*VLOOKUP(Target_AM[[#This Row],[NIPNAS]],Target_CC[],COLUMN(BY$2)+9,0)</f>
        <v>0</v>
      </c>
      <c r="CN517" s="22">
        <f>Target_AM[[#This Row],[PROPORSI]]*VLOOKUP(Target_AM[[#This Row],[NIPNAS]],Target_CC[],COLUMN(BZ$2)+9,0)</f>
        <v>0</v>
      </c>
      <c r="CO517" s="22">
        <f>Target_AM[[#This Row],[PROPORSI]]*VLOOKUP(Target_AM[[#This Row],[NIPNAS]],Target_CC[],COLUMN(CA$2)+9,0)</f>
        <v>0</v>
      </c>
      <c r="CP517" s="22">
        <f>Target_AM[[#This Row],[PROPORSI]]*VLOOKUP(Target_AM[[#This Row],[NIPNAS]],Target_CC[],COLUMN(CB$2)+9,0)</f>
        <v>0</v>
      </c>
      <c r="CQ517" s="22">
        <f>Target_AM[[#This Row],[PROPORSI]]*VLOOKUP(Target_AM[[#This Row],[NIPNAS]],Target_CC[],COLUMN(CC$2)+9,0)</f>
        <v>0</v>
      </c>
      <c r="CR517" s="22">
        <f>Target_AM[[#This Row],[PROPORSI]]*VLOOKUP(Target_AM[[#This Row],[NIPNAS]],Target_CC[],COLUMN(CD$2)+9,0)</f>
        <v>0</v>
      </c>
      <c r="CS517" s="22">
        <f>Target_AM[[#This Row],[PROPORSI]]*VLOOKUP(Target_AM[[#This Row],[NIPNAS]],Target_CC[],COLUMN(CE$2)+9,0)</f>
        <v>0</v>
      </c>
      <c r="CT517" s="22">
        <f>Target_AM[[#This Row],[PROPORSI]]*VLOOKUP(Target_AM[[#This Row],[NIPNAS]],Target_CC[],COLUMN(CF$2)+9,0)</f>
        <v>0</v>
      </c>
      <c r="CU517" s="22">
        <f>Target_AM[[#This Row],[PROPORSI]]*VLOOKUP(Target_AM[[#This Row],[NIPNAS]],Target_CC[],COLUMN(CG$2)+9,0)</f>
        <v>0</v>
      </c>
      <c r="CV517" s="22">
        <f>Target_AM[[#This Row],[PROPORSI]]*VLOOKUP(Target_AM[[#This Row],[NIPNAS]],Target_CC[],COLUMN(CH$2)+9,0)</f>
        <v>0</v>
      </c>
      <c r="CW517" s="22">
        <f>Target_AM[[#This Row],[PROPORSI]]*VLOOKUP(Target_AM[[#This Row],[NIPNAS]],Target_CC[],COLUMN(CI$2)+9,0)</f>
        <v>0</v>
      </c>
      <c r="CX517" s="22">
        <f>Target_AM[[#This Row],[PROPORSI]]*VLOOKUP(Target_AM[[#This Row],[NIPNAS]],Target_CC[],COLUMN(CJ$2)+9,0)</f>
        <v>0</v>
      </c>
      <c r="CY517" s="22">
        <f>Target_AM[[#This Row],[PROPORSI]]*VLOOKUP(Target_AM[[#This Row],[NIPNAS]],Target_CC[],COLUMN(CK$2)+9,0)</f>
        <v>0</v>
      </c>
      <c r="CZ517" s="22">
        <f>Target_AM[[#This Row],[PROPORSI]]*VLOOKUP(Target_AM[[#This Row],[NIPNAS]],Target_CC[],COLUMN(CL$2)+9,0)</f>
        <v>0</v>
      </c>
      <c r="DA517" s="22">
        <f>Target_AM[[#This Row],[PROPORSI]]*VLOOKUP(Target_AM[[#This Row],[NIPNAS]],Target_CC[],COLUMN(CM$2)+9,0)</f>
        <v>0</v>
      </c>
      <c r="DB517" s="22">
        <f>Target_AM[[#This Row],[PROPORSI]]*VLOOKUP(Target_AM[[#This Row],[NIPNAS]],Target_CC[],COLUMN(CN$2)+9,0)</f>
        <v>0</v>
      </c>
      <c r="DC517" s="22">
        <f>Target_AM[[#This Row],[PROPORSI]]*VLOOKUP(Target_AM[[#This Row],[NIPNAS]],Target_CC[],COLUMN(CO$2)+9,0)</f>
        <v>0</v>
      </c>
      <c r="DD517" s="22">
        <f>Target_AM[[#This Row],[PROPORSI]]*VLOOKUP(Target_AM[[#This Row],[NIPNAS]],Target_CC[],COLUMN(CP$2)+9,0)</f>
        <v>0</v>
      </c>
      <c r="DE517" s="22">
        <f>Target_AM[[#This Row],[PROPORSI]]*VLOOKUP(Target_AM[[#This Row],[NIPNAS]],Target_CC[],COLUMN(CQ$2)+9,0)</f>
        <v>0</v>
      </c>
      <c r="DF517" s="22">
        <f>Target_AM[[#This Row],[PROPORSI]]*VLOOKUP(Target_AM[[#This Row],[NIPNAS]],Target_CC[],COLUMN(CR$2)+9,0)</f>
        <v>0</v>
      </c>
      <c r="DG517" s="22">
        <f>Target_AM[[#This Row],[PROPORSI]]*VLOOKUP(Target_AM[[#This Row],[NIPNAS]],Target_CC[],COLUMN(CS$2)+9,0)</f>
        <v>0</v>
      </c>
      <c r="DH517" s="22">
        <f>Target_AM[[#This Row],[PROPORSI]]*VLOOKUP(Target_AM[[#This Row],[NIPNAS]],Target_CC[],COLUMN(CT$2)+9,0)</f>
        <v>0</v>
      </c>
      <c r="DI517" s="22">
        <f>Target_AM[[#This Row],[PROPORSI]]*VLOOKUP(Target_AM[[#This Row],[NIPNAS]],Target_CC[],COLUMN(CU$2)+9,0)</f>
        <v>0</v>
      </c>
      <c r="DJ517" s="22">
        <f>Target_AM[[#This Row],[PROPORSI]]*VLOOKUP(Target_AM[[#This Row],[NIPNAS]],Target_CC[],COLUMN(CV$2)+9,0)</f>
        <v>0</v>
      </c>
      <c r="DK517" s="22">
        <f>Target_AM[[#This Row],[PROPORSI]]*VLOOKUP(Target_AM[[#This Row],[NIPNAS]],Target_CC[],COLUMN(CW$2)+9,0)</f>
        <v>0</v>
      </c>
      <c r="DL517" s="22">
        <f>Target_AM[[#This Row],[PROPORSI]]*VLOOKUP(Target_AM[[#This Row],[NIPNAS]],Target_CC[],COLUMN(CX$2)+9,0)</f>
        <v>0</v>
      </c>
      <c r="DM517" s="22">
        <f>Target_AM[[#This Row],[PROPORSI]]*VLOOKUP(Target_AM[[#This Row],[NIPNAS]],Target_CC[],COLUMN(CY$2)+9,0)</f>
        <v>0</v>
      </c>
      <c r="DN517" s="22">
        <f>Target_AM[[#This Row],[PROPORSI]]*VLOOKUP(Target_AM[[#This Row],[NIPNAS]],Target_CC[],COLUMN(CZ$2)+9,0)</f>
        <v>0</v>
      </c>
      <c r="DO517" s="22">
        <f>Target_AM[[#This Row],[PROPORSI]]*VLOOKUP(Target_AM[[#This Row],[NIPNAS]],Target_CC[],COLUMN(DA$2)+9,0)</f>
        <v>0</v>
      </c>
      <c r="DP517" s="22">
        <f>Target_AM[[#This Row],[PROPORSI]]*VLOOKUP(Target_AM[[#This Row],[NIPNAS]],Target_CC[],COLUMN(DB$2)+9,0)</f>
        <v>0</v>
      </c>
      <c r="DQ517" s="22">
        <f>Target_AM[[#This Row],[PROPORSI]]*VLOOKUP(Target_AM[[#This Row],[NIPNAS]],Target_CC[],COLUMN(DC$2)+9,0)</f>
        <v>0</v>
      </c>
      <c r="DR517" s="22">
        <f>Target_AM[[#This Row],[PROPORSI]]*VLOOKUP(Target_AM[[#This Row],[NIPNAS]],Target_CC[],COLUMN(DD$2)+9,0)</f>
        <v>0</v>
      </c>
      <c r="DS517" s="22">
        <f>Target_AM[[#This Row],[PROPORSI]]*VLOOKUP(Target_AM[[#This Row],[NIPNAS]],Target_CC[],COLUMN(DE$2)+9,0)</f>
        <v>0</v>
      </c>
      <c r="DT517" s="22">
        <f>Target_AM[[#This Row],[PROPORSI]]*VLOOKUP(Target_AM[[#This Row],[NIPNAS]],Target_CC[],COLUMN(DF$2)+9,0)</f>
        <v>0</v>
      </c>
      <c r="DU517" s="22">
        <f>Target_AM[[#This Row],[PROPORSI]]*VLOOKUP(Target_AM[[#This Row],[NIPNAS]],Target_CC[],COLUMN(DG$2)+9,0)</f>
        <v>0</v>
      </c>
      <c r="DV517" s="22">
        <f>Target_AM[[#This Row],[PROPORSI]]*VLOOKUP(Target_AM[[#This Row],[NIPNAS]],Target_CC[],COLUMN(DH$2)+9,0)</f>
        <v>0</v>
      </c>
      <c r="DW517" s="22">
        <f>Target_AM[[#This Row],[PROPORSI]]*VLOOKUP(Target_AM[[#This Row],[NIPNAS]],Target_CC[],COLUMN(DI$2)+9,0)</f>
        <v>0</v>
      </c>
      <c r="DX517" s="22">
        <f>Target_AM[[#This Row],[PROPORSI]]*VLOOKUP(Target_AM[[#This Row],[NIPNAS]],Target_CC[],COLUMN(DJ$2)+9,0)</f>
        <v>0</v>
      </c>
      <c r="DY517" s="22">
        <f>Target_AM[[#This Row],[PROPORSI]]*VLOOKUP(Target_AM[[#This Row],[NIPNAS]],Target_CC[],COLUMN(DK$2)+9,0)</f>
        <v>0</v>
      </c>
      <c r="DZ517" s="22">
        <f>Target_AM[[#This Row],[PROPORSI]]*VLOOKUP(Target_AM[[#This Row],[NIPNAS]],Target_CC[],COLUMN(DL$2)+9,0)</f>
        <v>0</v>
      </c>
      <c r="EA517" s="22">
        <f>Target_AM[[#This Row],[PROPORSI]]*VLOOKUP(Target_AM[[#This Row],[NIPNAS]],Target_CC[],COLUMN(DM$2)+9,0)</f>
        <v>0</v>
      </c>
    </row>
    <row r="518" spans="2:131" x14ac:dyDescent="0.3">
      <c r="B518">
        <v>406108</v>
      </c>
      <c r="C518" t="s">
        <v>999</v>
      </c>
      <c r="D518">
        <v>1</v>
      </c>
      <c r="E518" s="8">
        <v>45658</v>
      </c>
      <c r="F518">
        <v>19420171</v>
      </c>
      <c r="G518" t="s">
        <v>697</v>
      </c>
      <c r="J518" t="s">
        <v>294</v>
      </c>
      <c r="K518" t="s">
        <v>24</v>
      </c>
      <c r="L518" t="s">
        <v>159</v>
      </c>
      <c r="M518" t="s">
        <v>29</v>
      </c>
      <c r="N518" s="23">
        <f>Target_AM[[#This Row],[PROPORSI]]*VLOOKUP(Target_AM[[#This Row],[NIPNAS]],Target_CC[],9,0)</f>
        <v>0</v>
      </c>
      <c r="O518" s="22">
        <f>Target_AM[[#This Row],[PROPORSI]]*VLOOKUP(Target_AM[[#This Row],[NIPNAS]],Target_CC[],COLUMN(A$2)+9,0)</f>
        <v>6783530.2727272725</v>
      </c>
      <c r="P518" s="22">
        <f>Target_AM[[#This Row],[PROPORSI]]*VLOOKUP(Target_AM[[#This Row],[NIPNAS]],Target_CC[],COLUMN(B$2)+9,0)</f>
        <v>7140558.1818181807</v>
      </c>
      <c r="Q518" s="22">
        <f>Target_AM[[#This Row],[PROPORSI]]*VLOOKUP(Target_AM[[#This Row],[NIPNAS]],Target_CC[],COLUMN(C$2)+9,0)</f>
        <v>6426502.3636363633</v>
      </c>
      <c r="R518" s="22">
        <f>Target_AM[[#This Row],[PROPORSI]]*VLOOKUP(Target_AM[[#This Row],[NIPNAS]],Target_CC[],COLUMN(D$2)+9,0)</f>
        <v>5712446.5454545449</v>
      </c>
      <c r="S518" s="22">
        <f>Target_AM[[#This Row],[PROPORSI]]*VLOOKUP(Target_AM[[#This Row],[NIPNAS]],Target_CC[],COLUMN(E$2)+9,0)</f>
        <v>6069474.4545454541</v>
      </c>
      <c r="T518" s="22">
        <f>Target_AM[[#This Row],[PROPORSI]]*VLOOKUP(Target_AM[[#This Row],[NIPNAS]],Target_CC[],COLUMN(F$2)+9,0)</f>
        <v>6426502.3636363633</v>
      </c>
      <c r="U518" s="22">
        <f>Target_AM[[#This Row],[PROPORSI]]*VLOOKUP(Target_AM[[#This Row],[NIPNAS]],Target_CC[],COLUMN(G$2)+9,0)</f>
        <v>8211641.9090909082</v>
      </c>
      <c r="V518" s="22">
        <f>Target_AM[[#This Row],[PROPORSI]]*VLOOKUP(Target_AM[[#This Row],[NIPNAS]],Target_CC[],COLUMN(H$2)+9,0)</f>
        <v>7497586.0909090918</v>
      </c>
      <c r="W518" s="22">
        <f>Target_AM[[#This Row],[PROPORSI]]*VLOOKUP(Target_AM[[#This Row],[NIPNAS]],Target_CC[],COLUMN(I$2)+9,0)</f>
        <v>7497586.0909090918</v>
      </c>
      <c r="X518" s="22">
        <f>Target_AM[[#This Row],[PROPORSI]]*VLOOKUP(Target_AM[[#This Row],[NIPNAS]],Target_CC[],COLUMN(J$2)+9,0)</f>
        <v>8211641.9090909082</v>
      </c>
      <c r="Y518" s="22">
        <f>Target_AM[[#This Row],[PROPORSI]]*VLOOKUP(Target_AM[[#This Row],[NIPNAS]],Target_CC[],COLUMN(K$2)+9,0)</f>
        <v>7140558.1818181807</v>
      </c>
      <c r="Z518" s="22">
        <f>Target_AM[[#This Row],[PROPORSI]]*VLOOKUP(Target_AM[[#This Row],[NIPNAS]],Target_CC[],COLUMN(L$2)+9,0)</f>
        <v>7497586.0909090918</v>
      </c>
      <c r="AA518" s="22">
        <f>Target_AM[[#This Row],[PROPORSI]]*VLOOKUP(Target_AM[[#This Row],[NIPNAS]],Target_CC[],COLUMN(M$2)+9,0)</f>
        <v>84615614.454545453</v>
      </c>
      <c r="AB518" s="22">
        <f>Target_AM[[#This Row],[PROPORSI]]*VLOOKUP(Target_AM[[#This Row],[NIPNAS]],Target_CC[],COLUMN(N$2)+9,0)</f>
        <v>1315187.3972041847</v>
      </c>
      <c r="AC518" s="22">
        <f>Target_AM[[#This Row],[PROPORSI]]*VLOOKUP(Target_AM[[#This Row],[NIPNAS]],Target_CC[],COLUMN(O$2)+9,0)</f>
        <v>2512800.4318181826</v>
      </c>
      <c r="AD518" s="22">
        <f>Target_AM[[#This Row],[PROPORSI]]*VLOOKUP(Target_AM[[#This Row],[NIPNAS]],Target_CC[],COLUMN(P$2)+9,0)</f>
        <v>2764080.4750000001</v>
      </c>
      <c r="AE518" s="22">
        <f>Target_AM[[#This Row],[PROPORSI]]*VLOOKUP(Target_AM[[#This Row],[NIPNAS]],Target_CC[],COLUMN(Q$2)+9,0)</f>
        <v>2690092.4622853533</v>
      </c>
      <c r="AF518" s="22">
        <f>Target_AM[[#This Row],[PROPORSI]]*VLOOKUP(Target_AM[[#This Row],[NIPNAS]],Target_CC[],COLUMN(R$2)+9,0)</f>
        <v>4319667.703862058</v>
      </c>
      <c r="AG518" s="22">
        <f>Target_AM[[#This Row],[PROPORSI]]*VLOOKUP(Target_AM[[#This Row],[NIPNAS]],Target_CC[],COLUMN(S$2)+9,0)</f>
        <v>3887700.9334758529</v>
      </c>
      <c r="AH518" s="22">
        <f>Target_AM[[#This Row],[PROPORSI]]*VLOOKUP(Target_AM[[#This Row],[NIPNAS]],Target_CC[],COLUMN(T$2)+9,0)</f>
        <v>2195831.0827965462</v>
      </c>
      <c r="AI518" s="22">
        <f>Target_AM[[#This Row],[PROPORSI]]*VLOOKUP(Target_AM[[#This Row],[NIPNAS]],Target_CC[],COLUMN(U$2)+9,0)</f>
        <v>4830828.3821524018</v>
      </c>
      <c r="AJ518" s="22">
        <f>Target_AM[[#This Row],[PROPORSI]]*VLOOKUP(Target_AM[[#This Row],[NIPNAS]],Target_CC[],COLUMN(V$2)+9,0)</f>
        <v>4025690.3184603346</v>
      </c>
      <c r="AK518" s="22">
        <f>Target_AM[[#This Row],[PROPORSI]]*VLOOKUP(Target_AM[[#This Row],[NIPNAS]],Target_CC[],COLUMN(W$2)+9,0)</f>
        <v>4830828.3821524018</v>
      </c>
      <c r="AL518" s="22">
        <f>Target_AM[[#This Row],[PROPORSI]]*VLOOKUP(Target_AM[[#This Row],[NIPNAS]],Target_CC[],COLUMN(X$2)+9,0)</f>
        <v>5233397.4139984353</v>
      </c>
      <c r="AM518" s="22">
        <f>Target_AM[[#This Row],[PROPORSI]]*VLOOKUP(Target_AM[[#This Row],[NIPNAS]],Target_CC[],COLUMN(Y$2)+9,0)</f>
        <v>5233397.4139984353</v>
      </c>
      <c r="AN518" s="22">
        <f>Target_AM[[#This Row],[PROPORSI]]*VLOOKUP(Target_AM[[#This Row],[NIPNAS]],Target_CC[],COLUMN(Z$2)+9,0)</f>
        <v>43839502.397204183</v>
      </c>
      <c r="AO518" s="22">
        <f>Target_AM[[#This Row],[PROPORSI]]*VLOOKUP(Target_AM[[#This Row],[NIPNAS]],Target_CC[],COLUMN(AA$2)+9,0)</f>
        <v>8098717.6699314574</v>
      </c>
      <c r="AP518" s="22">
        <f>Target_AM[[#This Row],[PROPORSI]]*VLOOKUP(Target_AM[[#This Row],[NIPNAS]],Target_CC[],COLUMN(AB$2)+9,0)</f>
        <v>9653358.6136363633</v>
      </c>
      <c r="AQ518" s="22">
        <f>Target_AM[[#This Row],[PROPORSI]]*VLOOKUP(Target_AM[[#This Row],[NIPNAS]],Target_CC[],COLUMN(AC$2)+9,0)</f>
        <v>9190582.8386363629</v>
      </c>
      <c r="AR518" s="22">
        <f>Target_AM[[#This Row],[PROPORSI]]*VLOOKUP(Target_AM[[#This Row],[NIPNAS]],Target_CC[],COLUMN(AD$2)+9,0)</f>
        <v>8402539.0077398978</v>
      </c>
      <c r="AS518" s="22">
        <f>Target_AM[[#This Row],[PROPORSI]]*VLOOKUP(Target_AM[[#This Row],[NIPNAS]],Target_CC[],COLUMN(AE$2)+9,0)</f>
        <v>10389142.158407513</v>
      </c>
      <c r="AT518" s="22">
        <f>Target_AM[[#This Row],[PROPORSI]]*VLOOKUP(Target_AM[[#This Row],[NIPNAS]],Target_CC[],COLUMN(AF$2)+9,0)</f>
        <v>10314203.297112215</v>
      </c>
      <c r="AU518" s="22">
        <f>Target_AM[[#This Row],[PROPORSI]]*VLOOKUP(Target_AM[[#This Row],[NIPNAS]],Target_CC[],COLUMN(AG$2)+9,0)</f>
        <v>10407472.991887454</v>
      </c>
      <c r="AV518" s="22">
        <f>Target_AM[[#This Row],[PROPORSI]]*VLOOKUP(Target_AM[[#This Row],[NIPNAS]],Target_CC[],COLUMN(AH$2)+9,0)</f>
        <v>12328414.473061495</v>
      </c>
      <c r="AW518" s="22">
        <f>Target_AM[[#This Row],[PROPORSI]]*VLOOKUP(Target_AM[[#This Row],[NIPNAS]],Target_CC[],COLUMN(AI$2)+9,0)</f>
        <v>11523276.409369426</v>
      </c>
      <c r="AX518" s="22">
        <f>Target_AM[[#This Row],[PROPORSI]]*VLOOKUP(Target_AM[[#This Row],[NIPNAS]],Target_CC[],COLUMN(AJ$2)+9,0)</f>
        <v>13042470.291243311</v>
      </c>
      <c r="AY518" s="22">
        <f>Target_AM[[#This Row],[PROPORSI]]*VLOOKUP(Target_AM[[#This Row],[NIPNAS]],Target_CC[],COLUMN(AK$2)+9,0)</f>
        <v>12373955.595816616</v>
      </c>
      <c r="AZ518" s="22">
        <f>Target_AM[[#This Row],[PROPORSI]]*VLOOKUP(Target_AM[[#This Row],[NIPNAS]],Target_CC[],COLUMN(AL$2)+9,0)</f>
        <v>12730983.504907526</v>
      </c>
      <c r="BA518" s="22">
        <f>Target_AM[[#This Row],[PROPORSI]]*VLOOKUP(Target_AM[[#This Row],[NIPNAS]],Target_CC[],COLUMN(AM$2)+9,0)</f>
        <v>128455116.85174963</v>
      </c>
      <c r="BB518" s="22">
        <f>Target_AM[[#This Row],[PROPORSI]]*VLOOKUP(Target_AM[[#This Row],[NIPNAS]],Target_CC[],COLUMN(AN$2)+9,0)</f>
        <v>0</v>
      </c>
      <c r="BC518" s="22">
        <f>Target_AM[[#This Row],[PROPORSI]]*VLOOKUP(Target_AM[[#This Row],[NIPNAS]],Target_CC[],COLUMN(AO$2)+9,0)</f>
        <v>0</v>
      </c>
      <c r="BD518" s="22">
        <f>Target_AM[[#This Row],[PROPORSI]]*VLOOKUP(Target_AM[[#This Row],[NIPNAS]],Target_CC[],COLUMN(AP$2)+9,0)</f>
        <v>0</v>
      </c>
      <c r="BE518" s="22">
        <f>Target_AM[[#This Row],[PROPORSI]]*VLOOKUP(Target_AM[[#This Row],[NIPNAS]],Target_CC[],COLUMN(AQ$2)+9,0)</f>
        <v>0</v>
      </c>
      <c r="BF518" s="22">
        <f>Target_AM[[#This Row],[PROPORSI]]*VLOOKUP(Target_AM[[#This Row],[NIPNAS]],Target_CC[],COLUMN(AR$2)+9,0)</f>
        <v>0</v>
      </c>
      <c r="BG518" s="22">
        <f>Target_AM[[#This Row],[PROPORSI]]*VLOOKUP(Target_AM[[#This Row],[NIPNAS]],Target_CC[],COLUMN(AS$2)+9,0)</f>
        <v>0</v>
      </c>
      <c r="BH518" s="22">
        <f>Target_AM[[#This Row],[PROPORSI]]*VLOOKUP(Target_AM[[#This Row],[NIPNAS]],Target_CC[],COLUMN(AT$2)+9,0)</f>
        <v>0</v>
      </c>
      <c r="BI518" s="22">
        <f>Target_AM[[#This Row],[PROPORSI]]*VLOOKUP(Target_AM[[#This Row],[NIPNAS]],Target_CC[],COLUMN(AU$2)+9,0)</f>
        <v>0</v>
      </c>
      <c r="BJ518" s="22">
        <f>Target_AM[[#This Row],[PROPORSI]]*VLOOKUP(Target_AM[[#This Row],[NIPNAS]],Target_CC[],COLUMN(AV$2)+9,0)</f>
        <v>0</v>
      </c>
      <c r="BK518" s="22">
        <f>Target_AM[[#This Row],[PROPORSI]]*VLOOKUP(Target_AM[[#This Row],[NIPNAS]],Target_CC[],COLUMN(AW$2)+9,0)</f>
        <v>0</v>
      </c>
      <c r="BL518" s="22">
        <f>Target_AM[[#This Row],[PROPORSI]]*VLOOKUP(Target_AM[[#This Row],[NIPNAS]],Target_CC[],COLUMN(AX$2)+9,0)</f>
        <v>0</v>
      </c>
      <c r="BM518" s="22">
        <f>Target_AM[[#This Row],[PROPORSI]]*VLOOKUP(Target_AM[[#This Row],[NIPNAS]],Target_CC[],COLUMN(AY$2)+9,0)</f>
        <v>0</v>
      </c>
      <c r="BN518" s="22">
        <f>Target_AM[[#This Row],[PROPORSI]]*VLOOKUP(Target_AM[[#This Row],[NIPNAS]],Target_CC[],COLUMN(AZ$2)+9,0)</f>
        <v>0</v>
      </c>
      <c r="BO518" s="22">
        <f>Target_AM[[#This Row],[PROPORSI]]*VLOOKUP(Target_AM[[#This Row],[NIPNAS]],Target_CC[],COLUMN(BA$2)+9,0)</f>
        <v>4605192</v>
      </c>
      <c r="BP518" s="22">
        <f>Target_AM[[#This Row],[PROPORSI]]*VLOOKUP(Target_AM[[#This Row],[NIPNAS]],Target_CC[],COLUMN(BB$2)+9,0)</f>
        <v>4453540</v>
      </c>
      <c r="BQ518" s="22">
        <f>Target_AM[[#This Row],[PROPORSI]]*VLOOKUP(Target_AM[[#This Row],[NIPNAS]],Target_CC[],COLUMN(BC$2)+9,0)</f>
        <v>4371511</v>
      </c>
      <c r="BR518" s="22">
        <f>Target_AM[[#This Row],[PROPORSI]]*VLOOKUP(Target_AM[[#This Row],[NIPNAS]],Target_CC[],COLUMN(BD$2)+9,0)</f>
        <v>5339250</v>
      </c>
      <c r="BS518" s="22">
        <f>Target_AM[[#This Row],[PROPORSI]]*VLOOKUP(Target_AM[[#This Row],[NIPNAS]],Target_CC[],COLUMN(BE$2)+9,0)</f>
        <v>5339250</v>
      </c>
      <c r="BT518" s="22">
        <f>Target_AM[[#This Row],[PROPORSI]]*VLOOKUP(Target_AM[[#This Row],[NIPNAS]],Target_CC[],COLUMN(BF$2)+9,0)</f>
        <v>5339250</v>
      </c>
      <c r="BU518" s="22">
        <f>Target_AM[[#This Row],[PROPORSI]]*VLOOKUP(Target_AM[[#This Row],[NIPNAS]],Target_CC[],COLUMN(BG$2)+9,0)</f>
        <v>5339250</v>
      </c>
      <c r="BV518" s="22">
        <f>Target_AM[[#This Row],[PROPORSI]]*VLOOKUP(Target_AM[[#This Row],[NIPNAS]],Target_CC[],COLUMN(BH$2)+9,0)</f>
        <v>5339250</v>
      </c>
      <c r="BW518" s="22">
        <f>Target_AM[[#This Row],[PROPORSI]]*VLOOKUP(Target_AM[[#This Row],[NIPNAS]],Target_CC[],COLUMN(BI$2)+9,0)</f>
        <v>5339250</v>
      </c>
      <c r="BX518" s="22">
        <f>Target_AM[[#This Row],[PROPORSI]]*VLOOKUP(Target_AM[[#This Row],[NIPNAS]],Target_CC[],COLUMN(BJ$2)+9,0)</f>
        <v>5339250</v>
      </c>
      <c r="BY518" s="22">
        <f>Target_AM[[#This Row],[PROPORSI]]*VLOOKUP(Target_AM[[#This Row],[NIPNAS]],Target_CC[],COLUMN(BK$2)+9,0)</f>
        <v>5339250</v>
      </c>
      <c r="BZ518" s="22">
        <f>Target_AM[[#This Row],[PROPORSI]]*VLOOKUP(Target_AM[[#This Row],[NIPNAS]],Target_CC[],COLUMN(BL$2)+9,0)</f>
        <v>5339250</v>
      </c>
      <c r="CA518" s="22">
        <f>Target_AM[[#This Row],[PROPORSI]]*VLOOKUP(Target_AM[[#This Row],[NIPNAS]],Target_CC[],COLUMN(BM$2)+9,0)</f>
        <v>61483493</v>
      </c>
      <c r="CB518" s="22">
        <f>Target_AM[[#This Row],[PROPORSI]]*VLOOKUP(Target_AM[[#This Row],[NIPNAS]],Target_CC[],COLUMN(BN$2)+9,0)</f>
        <v>0</v>
      </c>
      <c r="CC518" s="22">
        <f>Target_AM[[#This Row],[PROPORSI]]*VLOOKUP(Target_AM[[#This Row],[NIPNAS]],Target_CC[],COLUMN(BO$2)+9,0)</f>
        <v>0</v>
      </c>
      <c r="CD518" s="22">
        <f>Target_AM[[#This Row],[PROPORSI]]*VLOOKUP(Target_AM[[#This Row],[NIPNAS]],Target_CC[],COLUMN(BP$2)+9,0)</f>
        <v>0</v>
      </c>
      <c r="CE518" s="22">
        <f>Target_AM[[#This Row],[PROPORSI]]*VLOOKUP(Target_AM[[#This Row],[NIPNAS]],Target_CC[],COLUMN(BQ$2)+9,0)</f>
        <v>0</v>
      </c>
      <c r="CF518" s="22">
        <f>Target_AM[[#This Row],[PROPORSI]]*VLOOKUP(Target_AM[[#This Row],[NIPNAS]],Target_CC[],COLUMN(BR$2)+9,0)</f>
        <v>0</v>
      </c>
      <c r="CG518" s="22">
        <f>Target_AM[[#This Row],[PROPORSI]]*VLOOKUP(Target_AM[[#This Row],[NIPNAS]],Target_CC[],COLUMN(BS$2)+9,0)</f>
        <v>0</v>
      </c>
      <c r="CH518" s="22">
        <f>Target_AM[[#This Row],[PROPORSI]]*VLOOKUP(Target_AM[[#This Row],[NIPNAS]],Target_CC[],COLUMN(BT$2)+9,0)</f>
        <v>0</v>
      </c>
      <c r="CI518" s="22">
        <f>Target_AM[[#This Row],[PROPORSI]]*VLOOKUP(Target_AM[[#This Row],[NIPNAS]],Target_CC[],COLUMN(BU$2)+9,0)</f>
        <v>0</v>
      </c>
      <c r="CJ518" s="22">
        <f>Target_AM[[#This Row],[PROPORSI]]*VLOOKUP(Target_AM[[#This Row],[NIPNAS]],Target_CC[],COLUMN(BV$2)+9,0)</f>
        <v>0</v>
      </c>
      <c r="CK518" s="22">
        <f>Target_AM[[#This Row],[PROPORSI]]*VLOOKUP(Target_AM[[#This Row],[NIPNAS]],Target_CC[],COLUMN(BW$2)+9,0)</f>
        <v>0</v>
      </c>
      <c r="CL518" s="22">
        <f>Target_AM[[#This Row],[PROPORSI]]*VLOOKUP(Target_AM[[#This Row],[NIPNAS]],Target_CC[],COLUMN(BX$2)+9,0)</f>
        <v>0</v>
      </c>
      <c r="CM518" s="22">
        <f>Target_AM[[#This Row],[PROPORSI]]*VLOOKUP(Target_AM[[#This Row],[NIPNAS]],Target_CC[],COLUMN(BY$2)+9,0)</f>
        <v>0</v>
      </c>
      <c r="CN518" s="22">
        <f>Target_AM[[#This Row],[PROPORSI]]*VLOOKUP(Target_AM[[#This Row],[NIPNAS]],Target_CC[],COLUMN(BZ$2)+9,0)</f>
        <v>0</v>
      </c>
      <c r="CO518" s="22">
        <f>Target_AM[[#This Row],[PROPORSI]]*VLOOKUP(Target_AM[[#This Row],[NIPNAS]],Target_CC[],COLUMN(CA$2)+9,0)</f>
        <v>5535187</v>
      </c>
      <c r="CP518" s="22">
        <f>Target_AM[[#This Row],[PROPORSI]]*VLOOKUP(Target_AM[[#This Row],[NIPNAS]],Target_CC[],COLUMN(CB$2)+9,0)</f>
        <v>5386417</v>
      </c>
      <c r="CQ518" s="22">
        <f>Target_AM[[#This Row],[PROPORSI]]*VLOOKUP(Target_AM[[#This Row],[NIPNAS]],Target_CC[],COLUMN(CC$2)+9,0)</f>
        <v>5339250</v>
      </c>
      <c r="CR518" s="22">
        <f>Target_AM[[#This Row],[PROPORSI]]*VLOOKUP(Target_AM[[#This Row],[NIPNAS]],Target_CC[],COLUMN(CD$2)+9,0)</f>
        <v>5339250</v>
      </c>
      <c r="CS518" s="22">
        <f>Target_AM[[#This Row],[PROPORSI]]*VLOOKUP(Target_AM[[#This Row],[NIPNAS]],Target_CC[],COLUMN(CE$2)+9,0)</f>
        <v>5339250</v>
      </c>
      <c r="CT518" s="22">
        <f>Target_AM[[#This Row],[PROPORSI]]*VLOOKUP(Target_AM[[#This Row],[NIPNAS]],Target_CC[],COLUMN(CF$2)+9,0)</f>
        <v>5339250</v>
      </c>
      <c r="CU518" s="22">
        <f>Target_AM[[#This Row],[PROPORSI]]*VLOOKUP(Target_AM[[#This Row],[NIPNAS]],Target_CC[],COLUMN(CG$2)+9,0)</f>
        <v>5339250</v>
      </c>
      <c r="CV518" s="22">
        <f>Target_AM[[#This Row],[PROPORSI]]*VLOOKUP(Target_AM[[#This Row],[NIPNAS]],Target_CC[],COLUMN(CH$2)+9,0)</f>
        <v>5339250</v>
      </c>
      <c r="CW518" s="22">
        <f>Target_AM[[#This Row],[PROPORSI]]*VLOOKUP(Target_AM[[#This Row],[NIPNAS]],Target_CC[],COLUMN(CI$2)+9,0)</f>
        <v>5339250</v>
      </c>
      <c r="CX518" s="22">
        <f>Target_AM[[#This Row],[PROPORSI]]*VLOOKUP(Target_AM[[#This Row],[NIPNAS]],Target_CC[],COLUMN(CJ$2)+9,0)</f>
        <v>5339250</v>
      </c>
      <c r="CY518" s="22">
        <f>Target_AM[[#This Row],[PROPORSI]]*VLOOKUP(Target_AM[[#This Row],[NIPNAS]],Target_CC[],COLUMN(CK$2)+9,0)</f>
        <v>5339250</v>
      </c>
      <c r="CZ518" s="22">
        <f>Target_AM[[#This Row],[PROPORSI]]*VLOOKUP(Target_AM[[#This Row],[NIPNAS]],Target_CC[],COLUMN(CL$2)+9,0)</f>
        <v>5339250</v>
      </c>
      <c r="DA518" s="22">
        <f>Target_AM[[#This Row],[PROPORSI]]*VLOOKUP(Target_AM[[#This Row],[NIPNAS]],Target_CC[],COLUMN(CM$2)+9,0)</f>
        <v>64314104</v>
      </c>
      <c r="DB518" s="22">
        <f>Target_AM[[#This Row],[PROPORSI]]*VLOOKUP(Target_AM[[#This Row],[NIPNAS]],Target_CC[],COLUMN(CN$2)+9,0)</f>
        <v>0</v>
      </c>
      <c r="DC518" s="22">
        <f>Target_AM[[#This Row],[PROPORSI]]*VLOOKUP(Target_AM[[#This Row],[NIPNAS]],Target_CC[],COLUMN(CO$2)+9,0)</f>
        <v>0</v>
      </c>
      <c r="DD518" s="22">
        <f>Target_AM[[#This Row],[PROPORSI]]*VLOOKUP(Target_AM[[#This Row],[NIPNAS]],Target_CC[],COLUMN(CP$2)+9,0)</f>
        <v>0</v>
      </c>
      <c r="DE518" s="22">
        <f>Target_AM[[#This Row],[PROPORSI]]*VLOOKUP(Target_AM[[#This Row],[NIPNAS]],Target_CC[],COLUMN(CQ$2)+9,0)</f>
        <v>0</v>
      </c>
      <c r="DF518" s="22">
        <f>Target_AM[[#This Row],[PROPORSI]]*VLOOKUP(Target_AM[[#This Row],[NIPNAS]],Target_CC[],COLUMN(CR$2)+9,0)</f>
        <v>0</v>
      </c>
      <c r="DG518" s="22">
        <f>Target_AM[[#This Row],[PROPORSI]]*VLOOKUP(Target_AM[[#This Row],[NIPNAS]],Target_CC[],COLUMN(CS$2)+9,0)</f>
        <v>0</v>
      </c>
      <c r="DH518" s="22">
        <f>Target_AM[[#This Row],[PROPORSI]]*VLOOKUP(Target_AM[[#This Row],[NIPNAS]],Target_CC[],COLUMN(CT$2)+9,0)</f>
        <v>0</v>
      </c>
      <c r="DI518" s="22">
        <f>Target_AM[[#This Row],[PROPORSI]]*VLOOKUP(Target_AM[[#This Row],[NIPNAS]],Target_CC[],COLUMN(CU$2)+9,0)</f>
        <v>0</v>
      </c>
      <c r="DJ518" s="22">
        <f>Target_AM[[#This Row],[PROPORSI]]*VLOOKUP(Target_AM[[#This Row],[NIPNAS]],Target_CC[],COLUMN(CV$2)+9,0)</f>
        <v>0</v>
      </c>
      <c r="DK518" s="22">
        <f>Target_AM[[#This Row],[PROPORSI]]*VLOOKUP(Target_AM[[#This Row],[NIPNAS]],Target_CC[],COLUMN(CW$2)+9,0)</f>
        <v>0</v>
      </c>
      <c r="DL518" s="22">
        <f>Target_AM[[#This Row],[PROPORSI]]*VLOOKUP(Target_AM[[#This Row],[NIPNAS]],Target_CC[],COLUMN(CX$2)+9,0)</f>
        <v>0</v>
      </c>
      <c r="DM518" s="22">
        <f>Target_AM[[#This Row],[PROPORSI]]*VLOOKUP(Target_AM[[#This Row],[NIPNAS]],Target_CC[],COLUMN(CY$2)+9,0)</f>
        <v>0</v>
      </c>
      <c r="DN518" s="22">
        <f>Target_AM[[#This Row],[PROPORSI]]*VLOOKUP(Target_AM[[#This Row],[NIPNAS]],Target_CC[],COLUMN(CZ$2)+9,0)</f>
        <v>0</v>
      </c>
      <c r="DO518" s="22">
        <f>Target_AM[[#This Row],[PROPORSI]]*VLOOKUP(Target_AM[[#This Row],[NIPNAS]],Target_CC[],COLUMN(DA$2)+9,0)</f>
        <v>0</v>
      </c>
      <c r="DP518" s="22">
        <f>Target_AM[[#This Row],[PROPORSI]]*VLOOKUP(Target_AM[[#This Row],[NIPNAS]],Target_CC[],COLUMN(DB$2)+9,0)</f>
        <v>0</v>
      </c>
      <c r="DQ518" s="22">
        <f>Target_AM[[#This Row],[PROPORSI]]*VLOOKUP(Target_AM[[#This Row],[NIPNAS]],Target_CC[],COLUMN(DC$2)+9,0)</f>
        <v>0</v>
      </c>
      <c r="DR518" s="22">
        <f>Target_AM[[#This Row],[PROPORSI]]*VLOOKUP(Target_AM[[#This Row],[NIPNAS]],Target_CC[],COLUMN(DD$2)+9,0)</f>
        <v>0</v>
      </c>
      <c r="DS518" s="22">
        <f>Target_AM[[#This Row],[PROPORSI]]*VLOOKUP(Target_AM[[#This Row],[NIPNAS]],Target_CC[],COLUMN(DE$2)+9,0)</f>
        <v>0</v>
      </c>
      <c r="DT518" s="22">
        <f>Target_AM[[#This Row],[PROPORSI]]*VLOOKUP(Target_AM[[#This Row],[NIPNAS]],Target_CC[],COLUMN(DF$2)+9,0)</f>
        <v>0</v>
      </c>
      <c r="DU518" s="22">
        <f>Target_AM[[#This Row],[PROPORSI]]*VLOOKUP(Target_AM[[#This Row],[NIPNAS]],Target_CC[],COLUMN(DG$2)+9,0)</f>
        <v>0</v>
      </c>
      <c r="DV518" s="22">
        <f>Target_AM[[#This Row],[PROPORSI]]*VLOOKUP(Target_AM[[#This Row],[NIPNAS]],Target_CC[],COLUMN(DH$2)+9,0)</f>
        <v>0</v>
      </c>
      <c r="DW518" s="22">
        <f>Target_AM[[#This Row],[PROPORSI]]*VLOOKUP(Target_AM[[#This Row],[NIPNAS]],Target_CC[],COLUMN(DI$2)+9,0)</f>
        <v>0</v>
      </c>
      <c r="DX518" s="22">
        <f>Target_AM[[#This Row],[PROPORSI]]*VLOOKUP(Target_AM[[#This Row],[NIPNAS]],Target_CC[],COLUMN(DJ$2)+9,0)</f>
        <v>0</v>
      </c>
      <c r="DY518" s="22">
        <f>Target_AM[[#This Row],[PROPORSI]]*VLOOKUP(Target_AM[[#This Row],[NIPNAS]],Target_CC[],COLUMN(DK$2)+9,0)</f>
        <v>0</v>
      </c>
      <c r="DZ518" s="22">
        <f>Target_AM[[#This Row],[PROPORSI]]*VLOOKUP(Target_AM[[#This Row],[NIPNAS]],Target_CC[],COLUMN(DL$2)+9,0)</f>
        <v>0</v>
      </c>
      <c r="EA518" s="22">
        <f>Target_AM[[#This Row],[PROPORSI]]*VLOOKUP(Target_AM[[#This Row],[NIPNAS]],Target_CC[],COLUMN(DM$2)+9,0)</f>
        <v>0</v>
      </c>
    </row>
    <row r="519" spans="2:131" x14ac:dyDescent="0.3">
      <c r="B519">
        <v>406108</v>
      </c>
      <c r="C519" t="s">
        <v>999</v>
      </c>
      <c r="D519">
        <v>1</v>
      </c>
      <c r="E519" s="8">
        <v>45658</v>
      </c>
      <c r="F519">
        <v>5587969</v>
      </c>
      <c r="G519" t="s">
        <v>406</v>
      </c>
      <c r="J519" t="s">
        <v>300</v>
      </c>
      <c r="K519" t="s">
        <v>23</v>
      </c>
      <c r="L519" t="s">
        <v>159</v>
      </c>
      <c r="M519" t="s">
        <v>29</v>
      </c>
      <c r="N519" s="23">
        <f>Target_AM[[#This Row],[PROPORSI]]*VLOOKUP(Target_AM[[#This Row],[NIPNAS]],Target_CC[],9,0)</f>
        <v>0</v>
      </c>
      <c r="O519" s="22">
        <f>Target_AM[[#This Row],[PROPORSI]]*VLOOKUP(Target_AM[[#This Row],[NIPNAS]],Target_CC[],COLUMN(A$2)+9,0)</f>
        <v>53362.843655855737</v>
      </c>
      <c r="P519" s="22">
        <f>Target_AM[[#This Row],[PROPORSI]]*VLOOKUP(Target_AM[[#This Row],[NIPNAS]],Target_CC[],COLUMN(B$2)+9,0)</f>
        <v>54294.843018470732</v>
      </c>
      <c r="Q519" s="22">
        <f>Target_AM[[#This Row],[PROPORSI]]*VLOOKUP(Target_AM[[#This Row],[NIPNAS]],Target_CC[],COLUMN(C$2)+9,0)</f>
        <v>58047.947292660399</v>
      </c>
      <c r="R519" s="22">
        <f>Target_AM[[#This Row],[PROPORSI]]*VLOOKUP(Target_AM[[#This Row],[NIPNAS]],Target_CC[],COLUMN(D$2)+9,0)</f>
        <v>54544.80985895812</v>
      </c>
      <c r="S519" s="22">
        <f>Target_AM[[#This Row],[PROPORSI]]*VLOOKUP(Target_AM[[#This Row],[NIPNAS]],Target_CC[],COLUMN(E$2)+9,0)</f>
        <v>57309.441835203659</v>
      </c>
      <c r="T519" s="22">
        <f>Target_AM[[#This Row],[PROPORSI]]*VLOOKUP(Target_AM[[#This Row],[NIPNAS]],Target_CC[],COLUMN(F$2)+9,0)</f>
        <v>56544.927386770607</v>
      </c>
      <c r="U519" s="22">
        <f>Target_AM[[#This Row],[PROPORSI]]*VLOOKUP(Target_AM[[#This Row],[NIPNAS]],Target_CC[],COLUMN(G$2)+9,0)</f>
        <v>59249.857290848093</v>
      </c>
      <c r="V519" s="22">
        <f>Target_AM[[#This Row],[PROPORSI]]*VLOOKUP(Target_AM[[#This Row],[NIPNAS]],Target_CC[],COLUMN(H$2)+9,0)</f>
        <v>59840.394497228619</v>
      </c>
      <c r="W519" s="22">
        <f>Target_AM[[#This Row],[PROPORSI]]*VLOOKUP(Target_AM[[#This Row],[NIPNAS]],Target_CC[],COLUMN(I$2)+9,0)</f>
        <v>59074.438971353899</v>
      </c>
      <c r="X519" s="22">
        <f>Target_AM[[#This Row],[PROPORSI]]*VLOOKUP(Target_AM[[#This Row],[NIPNAS]],Target_CC[],COLUMN(J$2)+9,0)</f>
        <v>60262.923991791373</v>
      </c>
      <c r="Y519" s="22">
        <f>Target_AM[[#This Row],[PROPORSI]]*VLOOKUP(Target_AM[[#This Row],[NIPNAS]],Target_CC[],COLUMN(K$2)+9,0)</f>
        <v>59823.228413711302</v>
      </c>
      <c r="Z519" s="22">
        <f>Target_AM[[#This Row],[PROPORSI]]*VLOOKUP(Target_AM[[#This Row],[NIPNAS]],Target_CC[],COLUMN(L$2)+9,0)</f>
        <v>56444.343787147438</v>
      </c>
      <c r="AA519" s="22">
        <f>Target_AM[[#This Row],[PROPORSI]]*VLOOKUP(Target_AM[[#This Row],[NIPNAS]],Target_CC[],COLUMN(M$2)+9,0)</f>
        <v>688799.99999999988</v>
      </c>
      <c r="AB519" s="22">
        <f>Target_AM[[#This Row],[PROPORSI]]*VLOOKUP(Target_AM[[#This Row],[NIPNAS]],Target_CC[],COLUMN(N$2)+9,0)</f>
        <v>1825120.5110069148</v>
      </c>
      <c r="AC519" s="22">
        <f>Target_AM[[#This Row],[PROPORSI]]*VLOOKUP(Target_AM[[#This Row],[NIPNAS]],Target_CC[],COLUMN(O$2)+9,0)</f>
        <v>1856996.8323649752</v>
      </c>
      <c r="AD519" s="22">
        <f>Target_AM[[#This Row],[PROPORSI]]*VLOOKUP(Target_AM[[#This Row],[NIPNAS]],Target_CC[],COLUMN(P$2)+9,0)</f>
        <v>1985360.8235148289</v>
      </c>
      <c r="AE519" s="22">
        <f>Target_AM[[#This Row],[PROPORSI]]*VLOOKUP(Target_AM[[#This Row],[NIPNAS]],Target_CC[],COLUMN(Q$2)+9,0)</f>
        <v>1865546.2194738658</v>
      </c>
      <c r="AF519" s="22">
        <f>Target_AM[[#This Row],[PROPORSI]]*VLOOKUP(Target_AM[[#This Row],[NIPNAS]],Target_CC[],COLUMN(R$2)+9,0)</f>
        <v>1960102.3971350919</v>
      </c>
      <c r="AG519" s="22">
        <f>Target_AM[[#This Row],[PROPORSI]]*VLOOKUP(Target_AM[[#This Row],[NIPNAS]],Target_CC[],COLUMN(S$2)+9,0)</f>
        <v>1933954.4090369502</v>
      </c>
      <c r="AH519" s="22">
        <f>Target_AM[[#This Row],[PROPORSI]]*VLOOKUP(Target_AM[[#This Row],[NIPNAS]],Target_CC[],COLUMN(T$2)+9,0)</f>
        <v>2026468.6513551835</v>
      </c>
      <c r="AI519" s="22">
        <f>Target_AM[[#This Row],[PROPORSI]]*VLOOKUP(Target_AM[[#This Row],[NIPNAS]],Target_CC[],COLUMN(U$2)+9,0)</f>
        <v>2046666.2550441599</v>
      </c>
      <c r="AJ519" s="22">
        <f>Target_AM[[#This Row],[PROPORSI]]*VLOOKUP(Target_AM[[#This Row],[NIPNAS]],Target_CC[],COLUMN(V$2)+9,0)</f>
        <v>2020468.9790929628</v>
      </c>
      <c r="AK519" s="22">
        <f>Target_AM[[#This Row],[PROPORSI]]*VLOOKUP(Target_AM[[#This Row],[NIPNAS]],Target_CC[],COLUMN(W$2)+9,0)</f>
        <v>2061117.6447040746</v>
      </c>
      <c r="AL519" s="22">
        <f>Target_AM[[#This Row],[PROPORSI]]*VLOOKUP(Target_AM[[#This Row],[NIPNAS]],Target_CC[],COLUMN(X$2)+9,0)</f>
        <v>2046079.139197726</v>
      </c>
      <c r="AM519" s="22">
        <f>Target_AM[[#This Row],[PROPORSI]]*VLOOKUP(Target_AM[[#This Row],[NIPNAS]],Target_CC[],COLUMN(Y$2)+9,0)</f>
        <v>1930514.2402197286</v>
      </c>
      <c r="AN519" s="22">
        <f>Target_AM[[#This Row],[PROPORSI]]*VLOOKUP(Target_AM[[#This Row],[NIPNAS]],Target_CC[],COLUMN(Z$2)+9,0)</f>
        <v>23558396.102146458</v>
      </c>
      <c r="AO519" s="22">
        <f>Target_AM[[#This Row],[PROPORSI]]*VLOOKUP(Target_AM[[#This Row],[NIPNAS]],Target_CC[],COLUMN(AA$2)+9,0)</f>
        <v>1878483.3546627704</v>
      </c>
      <c r="AP519" s="22">
        <f>Target_AM[[#This Row],[PROPORSI]]*VLOOKUP(Target_AM[[#This Row],[NIPNAS]],Target_CC[],COLUMN(AB$2)+9,0)</f>
        <v>1911291.675383446</v>
      </c>
      <c r="AQ519" s="22">
        <f>Target_AM[[#This Row],[PROPORSI]]*VLOOKUP(Target_AM[[#This Row],[NIPNAS]],Target_CC[],COLUMN(AC$2)+9,0)</f>
        <v>2043408.7708074893</v>
      </c>
      <c r="AR519" s="22">
        <f>Target_AM[[#This Row],[PROPORSI]]*VLOOKUP(Target_AM[[#This Row],[NIPNAS]],Target_CC[],COLUMN(AD$2)+9,0)</f>
        <v>1920091.0293328241</v>
      </c>
      <c r="AS519" s="22">
        <f>Target_AM[[#This Row],[PROPORSI]]*VLOOKUP(Target_AM[[#This Row],[NIPNAS]],Target_CC[],COLUMN(AE$2)+9,0)</f>
        <v>2017411.8389702956</v>
      </c>
      <c r="AT519" s="22">
        <f>Target_AM[[#This Row],[PROPORSI]]*VLOOKUP(Target_AM[[#This Row],[NIPNAS]],Target_CC[],COLUMN(AF$2)+9,0)</f>
        <v>1990499.3364237207</v>
      </c>
      <c r="AU519" s="22">
        <f>Target_AM[[#This Row],[PROPORSI]]*VLOOKUP(Target_AM[[#This Row],[NIPNAS]],Target_CC[],COLUMN(AG$2)+9,0)</f>
        <v>2085718.5086460316</v>
      </c>
      <c r="AV519" s="22">
        <f>Target_AM[[#This Row],[PROPORSI]]*VLOOKUP(Target_AM[[#This Row],[NIPNAS]],Target_CC[],COLUMN(AH$2)+9,0)</f>
        <v>2106506.6495413887</v>
      </c>
      <c r="AW519" s="22">
        <f>Target_AM[[#This Row],[PROPORSI]]*VLOOKUP(Target_AM[[#This Row],[NIPNAS]],Target_CC[],COLUMN(AI$2)+9,0)</f>
        <v>2079543.4180643167</v>
      </c>
      <c r="AX519" s="22">
        <f>Target_AM[[#This Row],[PROPORSI]]*VLOOKUP(Target_AM[[#This Row],[NIPNAS]],Target_CC[],COLUMN(AJ$2)+9,0)</f>
        <v>2121380.568695866</v>
      </c>
      <c r="AY519" s="22">
        <f>Target_AM[[#This Row],[PROPORSI]]*VLOOKUP(Target_AM[[#This Row],[NIPNAS]],Target_CC[],COLUMN(AK$2)+9,0)</f>
        <v>2105902.3676114371</v>
      </c>
      <c r="AZ519" s="22">
        <f>Target_AM[[#This Row],[PROPORSI]]*VLOOKUP(Target_AM[[#This Row],[NIPNAS]],Target_CC[],COLUMN(AL$2)+9,0)</f>
        <v>1986958.584006876</v>
      </c>
      <c r="BA519" s="22">
        <f>Target_AM[[#This Row],[PROPORSI]]*VLOOKUP(Target_AM[[#This Row],[NIPNAS]],Target_CC[],COLUMN(AM$2)+9,0)</f>
        <v>24247196.102146462</v>
      </c>
      <c r="BB519" s="22">
        <f>Target_AM[[#This Row],[PROPORSI]]*VLOOKUP(Target_AM[[#This Row],[NIPNAS]],Target_CC[],COLUMN(AN$2)+9,0)</f>
        <v>0</v>
      </c>
      <c r="BC519" s="22">
        <f>Target_AM[[#This Row],[PROPORSI]]*VLOOKUP(Target_AM[[#This Row],[NIPNAS]],Target_CC[],COLUMN(AO$2)+9,0)</f>
        <v>0</v>
      </c>
      <c r="BD519" s="22">
        <f>Target_AM[[#This Row],[PROPORSI]]*VLOOKUP(Target_AM[[#This Row],[NIPNAS]],Target_CC[],COLUMN(AP$2)+9,0)</f>
        <v>0</v>
      </c>
      <c r="BE519" s="22">
        <f>Target_AM[[#This Row],[PROPORSI]]*VLOOKUP(Target_AM[[#This Row],[NIPNAS]],Target_CC[],COLUMN(AQ$2)+9,0)</f>
        <v>0</v>
      </c>
      <c r="BF519" s="22">
        <f>Target_AM[[#This Row],[PROPORSI]]*VLOOKUP(Target_AM[[#This Row],[NIPNAS]],Target_CC[],COLUMN(AR$2)+9,0)</f>
        <v>0</v>
      </c>
      <c r="BG519" s="22">
        <f>Target_AM[[#This Row],[PROPORSI]]*VLOOKUP(Target_AM[[#This Row],[NIPNAS]],Target_CC[],COLUMN(AS$2)+9,0)</f>
        <v>0</v>
      </c>
      <c r="BH519" s="22">
        <f>Target_AM[[#This Row],[PROPORSI]]*VLOOKUP(Target_AM[[#This Row],[NIPNAS]],Target_CC[],COLUMN(AT$2)+9,0)</f>
        <v>0</v>
      </c>
      <c r="BI519" s="22">
        <f>Target_AM[[#This Row],[PROPORSI]]*VLOOKUP(Target_AM[[#This Row],[NIPNAS]],Target_CC[],COLUMN(AU$2)+9,0)</f>
        <v>0</v>
      </c>
      <c r="BJ519" s="22">
        <f>Target_AM[[#This Row],[PROPORSI]]*VLOOKUP(Target_AM[[#This Row],[NIPNAS]],Target_CC[],COLUMN(AV$2)+9,0)</f>
        <v>0</v>
      </c>
      <c r="BK519" s="22">
        <f>Target_AM[[#This Row],[PROPORSI]]*VLOOKUP(Target_AM[[#This Row],[NIPNAS]],Target_CC[],COLUMN(AW$2)+9,0)</f>
        <v>0</v>
      </c>
      <c r="BL519" s="22">
        <f>Target_AM[[#This Row],[PROPORSI]]*VLOOKUP(Target_AM[[#This Row],[NIPNAS]],Target_CC[],COLUMN(AX$2)+9,0)</f>
        <v>0</v>
      </c>
      <c r="BM519" s="22">
        <f>Target_AM[[#This Row],[PROPORSI]]*VLOOKUP(Target_AM[[#This Row],[NIPNAS]],Target_CC[],COLUMN(AY$2)+9,0)</f>
        <v>0</v>
      </c>
      <c r="BN519" s="22">
        <f>Target_AM[[#This Row],[PROPORSI]]*VLOOKUP(Target_AM[[#This Row],[NIPNAS]],Target_CC[],COLUMN(AZ$2)+9,0)</f>
        <v>0</v>
      </c>
      <c r="BO519" s="22">
        <f>Target_AM[[#This Row],[PROPORSI]]*VLOOKUP(Target_AM[[#This Row],[NIPNAS]],Target_CC[],COLUMN(BA$2)+9,0)</f>
        <v>28700</v>
      </c>
      <c r="BP519" s="22">
        <f>Target_AM[[#This Row],[PROPORSI]]*VLOOKUP(Target_AM[[#This Row],[NIPNAS]],Target_CC[],COLUMN(BB$2)+9,0)</f>
        <v>28700</v>
      </c>
      <c r="BQ519" s="22">
        <f>Target_AM[[#This Row],[PROPORSI]]*VLOOKUP(Target_AM[[#This Row],[NIPNAS]],Target_CC[],COLUMN(BC$2)+9,0)</f>
        <v>28700</v>
      </c>
      <c r="BR519" s="22">
        <f>Target_AM[[#This Row],[PROPORSI]]*VLOOKUP(Target_AM[[#This Row],[NIPNAS]],Target_CC[],COLUMN(BD$2)+9,0)</f>
        <v>28700</v>
      </c>
      <c r="BS519" s="22">
        <f>Target_AM[[#This Row],[PROPORSI]]*VLOOKUP(Target_AM[[#This Row],[NIPNAS]],Target_CC[],COLUMN(BE$2)+9,0)</f>
        <v>28700</v>
      </c>
      <c r="BT519" s="22">
        <f>Target_AM[[#This Row],[PROPORSI]]*VLOOKUP(Target_AM[[#This Row],[NIPNAS]],Target_CC[],COLUMN(BF$2)+9,0)</f>
        <v>28700</v>
      </c>
      <c r="BU519" s="22">
        <f>Target_AM[[#This Row],[PROPORSI]]*VLOOKUP(Target_AM[[#This Row],[NIPNAS]],Target_CC[],COLUMN(BG$2)+9,0)</f>
        <v>28700</v>
      </c>
      <c r="BV519" s="22">
        <f>Target_AM[[#This Row],[PROPORSI]]*VLOOKUP(Target_AM[[#This Row],[NIPNAS]],Target_CC[],COLUMN(BH$2)+9,0)</f>
        <v>28700</v>
      </c>
      <c r="BW519" s="22">
        <f>Target_AM[[#This Row],[PROPORSI]]*VLOOKUP(Target_AM[[#This Row],[NIPNAS]],Target_CC[],COLUMN(BI$2)+9,0)</f>
        <v>28700</v>
      </c>
      <c r="BX519" s="22">
        <f>Target_AM[[#This Row],[PROPORSI]]*VLOOKUP(Target_AM[[#This Row],[NIPNAS]],Target_CC[],COLUMN(BJ$2)+9,0)</f>
        <v>28700</v>
      </c>
      <c r="BY519" s="22">
        <f>Target_AM[[#This Row],[PROPORSI]]*VLOOKUP(Target_AM[[#This Row],[NIPNAS]],Target_CC[],COLUMN(BK$2)+9,0)</f>
        <v>28700</v>
      </c>
      <c r="BZ519" s="22">
        <f>Target_AM[[#This Row],[PROPORSI]]*VLOOKUP(Target_AM[[#This Row],[NIPNAS]],Target_CC[],COLUMN(BL$2)+9,0)</f>
        <v>28700</v>
      </c>
      <c r="CA519" s="22">
        <f>Target_AM[[#This Row],[PROPORSI]]*VLOOKUP(Target_AM[[#This Row],[NIPNAS]],Target_CC[],COLUMN(BM$2)+9,0)</f>
        <v>344400</v>
      </c>
      <c r="CB519" s="22">
        <f>Target_AM[[#This Row],[PROPORSI]]*VLOOKUP(Target_AM[[#This Row],[NIPNAS]],Target_CC[],COLUMN(BN$2)+9,0)</f>
        <v>0</v>
      </c>
      <c r="CC519" s="22">
        <f>Target_AM[[#This Row],[PROPORSI]]*VLOOKUP(Target_AM[[#This Row],[NIPNAS]],Target_CC[],COLUMN(BO$2)+9,0)</f>
        <v>0</v>
      </c>
      <c r="CD519" s="22">
        <f>Target_AM[[#This Row],[PROPORSI]]*VLOOKUP(Target_AM[[#This Row],[NIPNAS]],Target_CC[],COLUMN(BP$2)+9,0)</f>
        <v>0</v>
      </c>
      <c r="CE519" s="22">
        <f>Target_AM[[#This Row],[PROPORSI]]*VLOOKUP(Target_AM[[#This Row],[NIPNAS]],Target_CC[],COLUMN(BQ$2)+9,0)</f>
        <v>0</v>
      </c>
      <c r="CF519" s="22">
        <f>Target_AM[[#This Row],[PROPORSI]]*VLOOKUP(Target_AM[[#This Row],[NIPNAS]],Target_CC[],COLUMN(BR$2)+9,0)</f>
        <v>0</v>
      </c>
      <c r="CG519" s="22">
        <f>Target_AM[[#This Row],[PROPORSI]]*VLOOKUP(Target_AM[[#This Row],[NIPNAS]],Target_CC[],COLUMN(BS$2)+9,0)</f>
        <v>0</v>
      </c>
      <c r="CH519" s="22">
        <f>Target_AM[[#This Row],[PROPORSI]]*VLOOKUP(Target_AM[[#This Row],[NIPNAS]],Target_CC[],COLUMN(BT$2)+9,0)</f>
        <v>0</v>
      </c>
      <c r="CI519" s="22">
        <f>Target_AM[[#This Row],[PROPORSI]]*VLOOKUP(Target_AM[[#This Row],[NIPNAS]],Target_CC[],COLUMN(BU$2)+9,0)</f>
        <v>0</v>
      </c>
      <c r="CJ519" s="22">
        <f>Target_AM[[#This Row],[PROPORSI]]*VLOOKUP(Target_AM[[#This Row],[NIPNAS]],Target_CC[],COLUMN(BV$2)+9,0)</f>
        <v>0</v>
      </c>
      <c r="CK519" s="22">
        <f>Target_AM[[#This Row],[PROPORSI]]*VLOOKUP(Target_AM[[#This Row],[NIPNAS]],Target_CC[],COLUMN(BW$2)+9,0)</f>
        <v>0</v>
      </c>
      <c r="CL519" s="22">
        <f>Target_AM[[#This Row],[PROPORSI]]*VLOOKUP(Target_AM[[#This Row],[NIPNAS]],Target_CC[],COLUMN(BX$2)+9,0)</f>
        <v>0</v>
      </c>
      <c r="CM519" s="22">
        <f>Target_AM[[#This Row],[PROPORSI]]*VLOOKUP(Target_AM[[#This Row],[NIPNAS]],Target_CC[],COLUMN(BY$2)+9,0)</f>
        <v>0</v>
      </c>
      <c r="CN519" s="22">
        <f>Target_AM[[#This Row],[PROPORSI]]*VLOOKUP(Target_AM[[#This Row],[NIPNAS]],Target_CC[],COLUMN(BZ$2)+9,0)</f>
        <v>0</v>
      </c>
      <c r="CO519" s="22">
        <f>Target_AM[[#This Row],[PROPORSI]]*VLOOKUP(Target_AM[[#This Row],[NIPNAS]],Target_CC[],COLUMN(CA$2)+9,0)</f>
        <v>28700</v>
      </c>
      <c r="CP519" s="22">
        <f>Target_AM[[#This Row],[PROPORSI]]*VLOOKUP(Target_AM[[#This Row],[NIPNAS]],Target_CC[],COLUMN(CB$2)+9,0)</f>
        <v>28700</v>
      </c>
      <c r="CQ519" s="22">
        <f>Target_AM[[#This Row],[PROPORSI]]*VLOOKUP(Target_AM[[#This Row],[NIPNAS]],Target_CC[],COLUMN(CC$2)+9,0)</f>
        <v>28700</v>
      </c>
      <c r="CR519" s="22">
        <f>Target_AM[[#This Row],[PROPORSI]]*VLOOKUP(Target_AM[[#This Row],[NIPNAS]],Target_CC[],COLUMN(CD$2)+9,0)</f>
        <v>28700</v>
      </c>
      <c r="CS519" s="22">
        <f>Target_AM[[#This Row],[PROPORSI]]*VLOOKUP(Target_AM[[#This Row],[NIPNAS]],Target_CC[],COLUMN(CE$2)+9,0)</f>
        <v>28700</v>
      </c>
      <c r="CT519" s="22">
        <f>Target_AM[[#This Row],[PROPORSI]]*VLOOKUP(Target_AM[[#This Row],[NIPNAS]],Target_CC[],COLUMN(CF$2)+9,0)</f>
        <v>28700</v>
      </c>
      <c r="CU519" s="22">
        <f>Target_AM[[#This Row],[PROPORSI]]*VLOOKUP(Target_AM[[#This Row],[NIPNAS]],Target_CC[],COLUMN(CG$2)+9,0)</f>
        <v>28700</v>
      </c>
      <c r="CV519" s="22">
        <f>Target_AM[[#This Row],[PROPORSI]]*VLOOKUP(Target_AM[[#This Row],[NIPNAS]],Target_CC[],COLUMN(CH$2)+9,0)</f>
        <v>28700</v>
      </c>
      <c r="CW519" s="22">
        <f>Target_AM[[#This Row],[PROPORSI]]*VLOOKUP(Target_AM[[#This Row],[NIPNAS]],Target_CC[],COLUMN(CI$2)+9,0)</f>
        <v>28700</v>
      </c>
      <c r="CX519" s="22">
        <f>Target_AM[[#This Row],[PROPORSI]]*VLOOKUP(Target_AM[[#This Row],[NIPNAS]],Target_CC[],COLUMN(CJ$2)+9,0)</f>
        <v>28700</v>
      </c>
      <c r="CY519" s="22">
        <f>Target_AM[[#This Row],[PROPORSI]]*VLOOKUP(Target_AM[[#This Row],[NIPNAS]],Target_CC[],COLUMN(CK$2)+9,0)</f>
        <v>28700</v>
      </c>
      <c r="CZ519" s="22">
        <f>Target_AM[[#This Row],[PROPORSI]]*VLOOKUP(Target_AM[[#This Row],[NIPNAS]],Target_CC[],COLUMN(CL$2)+9,0)</f>
        <v>28700</v>
      </c>
      <c r="DA519" s="22">
        <f>Target_AM[[#This Row],[PROPORSI]]*VLOOKUP(Target_AM[[#This Row],[NIPNAS]],Target_CC[],COLUMN(CM$2)+9,0)</f>
        <v>344400</v>
      </c>
      <c r="DB519" s="22">
        <f>Target_AM[[#This Row],[PROPORSI]]*VLOOKUP(Target_AM[[#This Row],[NIPNAS]],Target_CC[],COLUMN(CN$2)+9,0)</f>
        <v>0</v>
      </c>
      <c r="DC519" s="22">
        <f>Target_AM[[#This Row],[PROPORSI]]*VLOOKUP(Target_AM[[#This Row],[NIPNAS]],Target_CC[],COLUMN(CO$2)+9,0)</f>
        <v>0</v>
      </c>
      <c r="DD519" s="22">
        <f>Target_AM[[#This Row],[PROPORSI]]*VLOOKUP(Target_AM[[#This Row],[NIPNAS]],Target_CC[],COLUMN(CP$2)+9,0)</f>
        <v>0</v>
      </c>
      <c r="DE519" s="22">
        <f>Target_AM[[#This Row],[PROPORSI]]*VLOOKUP(Target_AM[[#This Row],[NIPNAS]],Target_CC[],COLUMN(CQ$2)+9,0)</f>
        <v>0</v>
      </c>
      <c r="DF519" s="22">
        <f>Target_AM[[#This Row],[PROPORSI]]*VLOOKUP(Target_AM[[#This Row],[NIPNAS]],Target_CC[],COLUMN(CR$2)+9,0)</f>
        <v>0</v>
      </c>
      <c r="DG519" s="22">
        <f>Target_AM[[#This Row],[PROPORSI]]*VLOOKUP(Target_AM[[#This Row],[NIPNAS]],Target_CC[],COLUMN(CS$2)+9,0)</f>
        <v>0</v>
      </c>
      <c r="DH519" s="22">
        <f>Target_AM[[#This Row],[PROPORSI]]*VLOOKUP(Target_AM[[#This Row],[NIPNAS]],Target_CC[],COLUMN(CT$2)+9,0)</f>
        <v>0</v>
      </c>
      <c r="DI519" s="22">
        <f>Target_AM[[#This Row],[PROPORSI]]*VLOOKUP(Target_AM[[#This Row],[NIPNAS]],Target_CC[],COLUMN(CU$2)+9,0)</f>
        <v>0</v>
      </c>
      <c r="DJ519" s="22">
        <f>Target_AM[[#This Row],[PROPORSI]]*VLOOKUP(Target_AM[[#This Row],[NIPNAS]],Target_CC[],COLUMN(CV$2)+9,0)</f>
        <v>0</v>
      </c>
      <c r="DK519" s="22">
        <f>Target_AM[[#This Row],[PROPORSI]]*VLOOKUP(Target_AM[[#This Row],[NIPNAS]],Target_CC[],COLUMN(CW$2)+9,0)</f>
        <v>0</v>
      </c>
      <c r="DL519" s="22">
        <f>Target_AM[[#This Row],[PROPORSI]]*VLOOKUP(Target_AM[[#This Row],[NIPNAS]],Target_CC[],COLUMN(CX$2)+9,0)</f>
        <v>0</v>
      </c>
      <c r="DM519" s="22">
        <f>Target_AM[[#This Row],[PROPORSI]]*VLOOKUP(Target_AM[[#This Row],[NIPNAS]],Target_CC[],COLUMN(CY$2)+9,0)</f>
        <v>0</v>
      </c>
      <c r="DN519" s="22">
        <f>Target_AM[[#This Row],[PROPORSI]]*VLOOKUP(Target_AM[[#This Row],[NIPNAS]],Target_CC[],COLUMN(CZ$2)+9,0)</f>
        <v>0</v>
      </c>
      <c r="DO519" s="22">
        <f>Target_AM[[#This Row],[PROPORSI]]*VLOOKUP(Target_AM[[#This Row],[NIPNAS]],Target_CC[],COLUMN(DA$2)+9,0)</f>
        <v>0</v>
      </c>
      <c r="DP519" s="22">
        <f>Target_AM[[#This Row],[PROPORSI]]*VLOOKUP(Target_AM[[#This Row],[NIPNAS]],Target_CC[],COLUMN(DB$2)+9,0)</f>
        <v>0</v>
      </c>
      <c r="DQ519" s="22">
        <f>Target_AM[[#This Row],[PROPORSI]]*VLOOKUP(Target_AM[[#This Row],[NIPNAS]],Target_CC[],COLUMN(DC$2)+9,0)</f>
        <v>0</v>
      </c>
      <c r="DR519" s="22">
        <f>Target_AM[[#This Row],[PROPORSI]]*VLOOKUP(Target_AM[[#This Row],[NIPNAS]],Target_CC[],COLUMN(DD$2)+9,0)</f>
        <v>0</v>
      </c>
      <c r="DS519" s="22">
        <f>Target_AM[[#This Row],[PROPORSI]]*VLOOKUP(Target_AM[[#This Row],[NIPNAS]],Target_CC[],COLUMN(DE$2)+9,0)</f>
        <v>0</v>
      </c>
      <c r="DT519" s="22">
        <f>Target_AM[[#This Row],[PROPORSI]]*VLOOKUP(Target_AM[[#This Row],[NIPNAS]],Target_CC[],COLUMN(DF$2)+9,0)</f>
        <v>0</v>
      </c>
      <c r="DU519" s="22">
        <f>Target_AM[[#This Row],[PROPORSI]]*VLOOKUP(Target_AM[[#This Row],[NIPNAS]],Target_CC[],COLUMN(DG$2)+9,0)</f>
        <v>0</v>
      </c>
      <c r="DV519" s="22">
        <f>Target_AM[[#This Row],[PROPORSI]]*VLOOKUP(Target_AM[[#This Row],[NIPNAS]],Target_CC[],COLUMN(DH$2)+9,0)</f>
        <v>0</v>
      </c>
      <c r="DW519" s="22">
        <f>Target_AM[[#This Row],[PROPORSI]]*VLOOKUP(Target_AM[[#This Row],[NIPNAS]],Target_CC[],COLUMN(DI$2)+9,0)</f>
        <v>0</v>
      </c>
      <c r="DX519" s="22">
        <f>Target_AM[[#This Row],[PROPORSI]]*VLOOKUP(Target_AM[[#This Row],[NIPNAS]],Target_CC[],COLUMN(DJ$2)+9,0)</f>
        <v>0</v>
      </c>
      <c r="DY519" s="22">
        <f>Target_AM[[#This Row],[PROPORSI]]*VLOOKUP(Target_AM[[#This Row],[NIPNAS]],Target_CC[],COLUMN(DK$2)+9,0)</f>
        <v>0</v>
      </c>
      <c r="DZ519" s="22">
        <f>Target_AM[[#This Row],[PROPORSI]]*VLOOKUP(Target_AM[[#This Row],[NIPNAS]],Target_CC[],COLUMN(DL$2)+9,0)</f>
        <v>0</v>
      </c>
      <c r="EA519" s="22">
        <f>Target_AM[[#This Row],[PROPORSI]]*VLOOKUP(Target_AM[[#This Row],[NIPNAS]],Target_CC[],COLUMN(DM$2)+9,0)</f>
        <v>0</v>
      </c>
    </row>
    <row r="520" spans="2:131" x14ac:dyDescent="0.3">
      <c r="B520">
        <v>405690</v>
      </c>
      <c r="C520" t="s">
        <v>1023</v>
      </c>
      <c r="D520">
        <v>1</v>
      </c>
      <c r="E520" s="8">
        <v>45658</v>
      </c>
      <c r="F520">
        <v>19108098</v>
      </c>
      <c r="G520" t="s">
        <v>640</v>
      </c>
      <c r="J520" t="s">
        <v>363</v>
      </c>
      <c r="K520" t="s">
        <v>25</v>
      </c>
      <c r="L520" t="s">
        <v>159</v>
      </c>
      <c r="M520" t="s">
        <v>29</v>
      </c>
      <c r="N520" s="23">
        <f>Target_AM[[#This Row],[PROPORSI]]*VLOOKUP(Target_AM[[#This Row],[NIPNAS]],Target_CC[],9,0)</f>
        <v>0</v>
      </c>
      <c r="O520" s="22">
        <f>Target_AM[[#This Row],[PROPORSI]]*VLOOKUP(Target_AM[[#This Row],[NIPNAS]],Target_CC[],COLUMN(A$2)+9,0)</f>
        <v>3465070</v>
      </c>
      <c r="P520" s="22">
        <f>Target_AM[[#This Row],[PROPORSI]]*VLOOKUP(Target_AM[[#This Row],[NIPNAS]],Target_CC[],COLUMN(B$2)+9,0)</f>
        <v>3465070</v>
      </c>
      <c r="Q520" s="22">
        <f>Target_AM[[#This Row],[PROPORSI]]*VLOOKUP(Target_AM[[#This Row],[NIPNAS]],Target_CC[],COLUMN(C$2)+9,0)</f>
        <v>3326467.2</v>
      </c>
      <c r="R520" s="22">
        <f>Target_AM[[#This Row],[PROPORSI]]*VLOOKUP(Target_AM[[#This Row],[NIPNAS]],Target_CC[],COLUMN(D$2)+9,0)</f>
        <v>3498334.6719999998</v>
      </c>
      <c r="S520" s="22">
        <f>Target_AM[[#This Row],[PROPORSI]]*VLOOKUP(Target_AM[[#This Row],[NIPNAS]],Target_CC[],COLUMN(E$2)+9,0)</f>
        <v>3326799.8467199998</v>
      </c>
      <c r="T520" s="22">
        <f>Target_AM[[#This Row],[PROPORSI]]*VLOOKUP(Target_AM[[#This Row],[NIPNAS]],Target_CC[],COLUMN(F$2)+9,0)</f>
        <v>3325084.4984672</v>
      </c>
      <c r="U520" s="22">
        <f>Target_AM[[#This Row],[PROPORSI]]*VLOOKUP(Target_AM[[#This Row],[NIPNAS]],Target_CC[],COLUMN(G$2)+9,0)</f>
        <v>4018081.3449846716</v>
      </c>
      <c r="V520" s="22">
        <f>Target_AM[[#This Row],[PROPORSI]]*VLOOKUP(Target_AM[[#This Row],[NIPNAS]],Target_CC[],COLUMN(H$2)+9,0)</f>
        <v>3505250.8134498466</v>
      </c>
      <c r="W520" s="22">
        <f>Target_AM[[#This Row],[PROPORSI]]*VLOOKUP(Target_AM[[#This Row],[NIPNAS]],Target_CC[],COLUMN(I$2)+9,0)</f>
        <v>3673376.0081344983</v>
      </c>
      <c r="X520" s="22">
        <f>Target_AM[[#This Row],[PROPORSI]]*VLOOKUP(Target_AM[[#This Row],[NIPNAS]],Target_CC[],COLUMN(J$2)+9,0)</f>
        <v>4021564.2600813443</v>
      </c>
      <c r="Y520" s="22">
        <f>Target_AM[[#This Row],[PROPORSI]]*VLOOKUP(Target_AM[[#This Row],[NIPNAS]],Target_CC[],COLUMN(K$2)+9,0)</f>
        <v>3505285.6426008134</v>
      </c>
      <c r="Z520" s="22">
        <f>Target_AM[[#This Row],[PROPORSI]]*VLOOKUP(Target_AM[[#This Row],[NIPNAS]],Target_CC[],COLUMN(L$2)+9,0)</f>
        <v>3846629.8564260085</v>
      </c>
      <c r="AA520" s="22">
        <f>Target_AM[[#This Row],[PROPORSI]]*VLOOKUP(Target_AM[[#This Row],[NIPNAS]],Target_CC[],COLUMN(M$2)+9,0)</f>
        <v>42977014.142864384</v>
      </c>
      <c r="AB520" s="22">
        <f>Target_AM[[#This Row],[PROPORSI]]*VLOOKUP(Target_AM[[#This Row],[NIPNAS]],Target_CC[],COLUMN(N$2)+9,0)</f>
        <v>66611.183906075239</v>
      </c>
      <c r="AC520" s="22">
        <f>Target_AM[[#This Row],[PROPORSI]]*VLOOKUP(Target_AM[[#This Row],[NIPNAS]],Target_CC[],COLUMN(O$2)+9,0)</f>
        <v>389673.77365664981</v>
      </c>
      <c r="AD520" s="22">
        <f>Target_AM[[#This Row],[PROPORSI]]*VLOOKUP(Target_AM[[#This Row],[NIPNAS]],Target_CC[],COLUMN(P$2)+9,0)</f>
        <v>356039.03048217471</v>
      </c>
      <c r="AE520" s="22">
        <f>Target_AM[[#This Row],[PROPORSI]]*VLOOKUP(Target_AM[[#This Row],[NIPNAS]],Target_CC[],COLUMN(Q$2)+9,0)</f>
        <v>245757.77955935834</v>
      </c>
      <c r="AF520" s="22">
        <f>Target_AM[[#This Row],[PROPORSI]]*VLOOKUP(Target_AM[[#This Row],[NIPNAS]],Target_CC[],COLUMN(R$2)+9,0)</f>
        <v>332071.4656251652</v>
      </c>
      <c r="AG520" s="22">
        <f>Target_AM[[#This Row],[PROPORSI]]*VLOOKUP(Target_AM[[#This Row],[NIPNAS]],Target_CC[],COLUMN(S$2)+9,0)</f>
        <v>480087.88769589516</v>
      </c>
      <c r="AH520" s="22">
        <f>Target_AM[[#This Row],[PROPORSI]]*VLOOKUP(Target_AM[[#This Row],[NIPNAS]],Target_CC[],COLUMN(T$2)+9,0)</f>
        <v>564991.96815225249</v>
      </c>
      <c r="AI520" s="22">
        <f>Target_AM[[#This Row],[PROPORSI]]*VLOOKUP(Target_AM[[#This Row],[NIPNAS]],Target_CC[],COLUMN(U$2)+9,0)</f>
        <v>624192.35563518363</v>
      </c>
      <c r="AJ520" s="22">
        <f>Target_AM[[#This Row],[PROPORSI]]*VLOOKUP(Target_AM[[#This Row],[NIPNAS]],Target_CC[],COLUMN(V$2)+9,0)</f>
        <v>511302.46106146689</v>
      </c>
      <c r="AK520" s="22">
        <f>Target_AM[[#This Row],[PROPORSI]]*VLOOKUP(Target_AM[[#This Row],[NIPNAS]],Target_CC[],COLUMN(W$2)+9,0)</f>
        <v>629093.61273532768</v>
      </c>
      <c r="AL520" s="22">
        <f>Target_AM[[#This Row],[PROPORSI]]*VLOOKUP(Target_AM[[#This Row],[NIPNAS]],Target_CC[],COLUMN(X$2)+9,0)</f>
        <v>846921.72423752979</v>
      </c>
      <c r="AM520" s="22">
        <f>Target_AM[[#This Row],[PROPORSI]]*VLOOKUP(Target_AM[[#This Row],[NIPNAS]],Target_CC[],COLUMN(Y$2)+9,0)</f>
        <v>530349.72951773903</v>
      </c>
      <c r="AN520" s="22">
        <f>Target_AM[[#This Row],[PROPORSI]]*VLOOKUP(Target_AM[[#This Row],[NIPNAS]],Target_CC[],COLUMN(Z$2)+9,0)</f>
        <v>5577092.9722648188</v>
      </c>
      <c r="AO520" s="22">
        <f>Target_AM[[#This Row],[PROPORSI]]*VLOOKUP(Target_AM[[#This Row],[NIPNAS]],Target_CC[],COLUMN(AA$2)+9,0)</f>
        <v>3531681.1839060751</v>
      </c>
      <c r="AP520" s="22">
        <f>Target_AM[[#This Row],[PROPORSI]]*VLOOKUP(Target_AM[[#This Row],[NIPNAS]],Target_CC[],COLUMN(AB$2)+9,0)</f>
        <v>3854743.77365665</v>
      </c>
      <c r="AQ520" s="22">
        <f>Target_AM[[#This Row],[PROPORSI]]*VLOOKUP(Target_AM[[#This Row],[NIPNAS]],Target_CC[],COLUMN(AC$2)+9,0)</f>
        <v>3682506.230482175</v>
      </c>
      <c r="AR520" s="22">
        <f>Target_AM[[#This Row],[PROPORSI]]*VLOOKUP(Target_AM[[#This Row],[NIPNAS]],Target_CC[],COLUMN(AD$2)+9,0)</f>
        <v>3744092.4515593583</v>
      </c>
      <c r="AS520" s="22">
        <f>Target_AM[[#This Row],[PROPORSI]]*VLOOKUP(Target_AM[[#This Row],[NIPNAS]],Target_CC[],COLUMN(AE$2)+9,0)</f>
        <v>3658871.3123451648</v>
      </c>
      <c r="AT520" s="22">
        <f>Target_AM[[#This Row],[PROPORSI]]*VLOOKUP(Target_AM[[#This Row],[NIPNAS]],Target_CC[],COLUMN(AF$2)+9,0)</f>
        <v>3805172.386163095</v>
      </c>
      <c r="AU520" s="22">
        <f>Target_AM[[#This Row],[PROPORSI]]*VLOOKUP(Target_AM[[#This Row],[NIPNAS]],Target_CC[],COLUMN(AG$2)+9,0)</f>
        <v>4583073.3131369241</v>
      </c>
      <c r="AV520" s="22">
        <f>Target_AM[[#This Row],[PROPORSI]]*VLOOKUP(Target_AM[[#This Row],[NIPNAS]],Target_CC[],COLUMN(AH$2)+9,0)</f>
        <v>4129443.1690850304</v>
      </c>
      <c r="AW520" s="22">
        <f>Target_AM[[#This Row],[PROPORSI]]*VLOOKUP(Target_AM[[#This Row],[NIPNAS]],Target_CC[],COLUMN(AI$2)+9,0)</f>
        <v>4184678.4691959652</v>
      </c>
      <c r="AX520" s="22">
        <f>Target_AM[[#This Row],[PROPORSI]]*VLOOKUP(Target_AM[[#This Row],[NIPNAS]],Target_CC[],COLUMN(AJ$2)+9,0)</f>
        <v>4650657.8728166716</v>
      </c>
      <c r="AY520" s="22">
        <f>Target_AM[[#This Row],[PROPORSI]]*VLOOKUP(Target_AM[[#This Row],[NIPNAS]],Target_CC[],COLUMN(AK$2)+9,0)</f>
        <v>4352207.3668383434</v>
      </c>
      <c r="AZ520" s="22">
        <f>Target_AM[[#This Row],[PROPORSI]]*VLOOKUP(Target_AM[[#This Row],[NIPNAS]],Target_CC[],COLUMN(AL$2)+9,0)</f>
        <v>4376979.5859437473</v>
      </c>
      <c r="BA520" s="22">
        <f>Target_AM[[#This Row],[PROPORSI]]*VLOOKUP(Target_AM[[#This Row],[NIPNAS]],Target_CC[],COLUMN(AM$2)+9,0)</f>
        <v>48554107.115129203</v>
      </c>
      <c r="BB520" s="22">
        <f>Target_AM[[#This Row],[PROPORSI]]*VLOOKUP(Target_AM[[#This Row],[NIPNAS]],Target_CC[],COLUMN(AN$2)+9,0)</f>
        <v>792396.75529236195</v>
      </c>
      <c r="BC520" s="22">
        <f>Target_AM[[#This Row],[PROPORSI]]*VLOOKUP(Target_AM[[#This Row],[NIPNAS]],Target_CC[],COLUMN(AO$2)+9,0)</f>
        <v>6032290.547343405</v>
      </c>
      <c r="BD520" s="22">
        <f>Target_AM[[#This Row],[PROPORSI]]*VLOOKUP(Target_AM[[#This Row],[NIPNAS]],Target_CC[],COLUMN(AP$2)+9,0)</f>
        <v>1721168.2227272117</v>
      </c>
      <c r="BE520" s="22">
        <f>Target_AM[[#This Row],[PROPORSI]]*VLOOKUP(Target_AM[[#This Row],[NIPNAS]],Target_CC[],COLUMN(AQ$2)+9,0)</f>
        <v>3730263.1812121775</v>
      </c>
      <c r="BF520" s="22">
        <f>Target_AM[[#This Row],[PROPORSI]]*VLOOKUP(Target_AM[[#This Row],[NIPNAS]],Target_CC[],COLUMN(AR$2)+9,0)</f>
        <v>4356146.5649457099</v>
      </c>
      <c r="BG520" s="22">
        <f>Target_AM[[#This Row],[PROPORSI]]*VLOOKUP(Target_AM[[#This Row],[NIPNAS]],Target_CC[],COLUMN(AS$2)+9,0)</f>
        <v>4727385.5144472579</v>
      </c>
      <c r="BH520" s="22">
        <f>Target_AM[[#This Row],[PROPORSI]]*VLOOKUP(Target_AM[[#This Row],[NIPNAS]],Target_CC[],COLUMN(AT$2)+9,0)</f>
        <v>304335.51175167295</v>
      </c>
      <c r="BI520" s="22">
        <f>Target_AM[[#This Row],[PROPORSI]]*VLOOKUP(Target_AM[[#This Row],[NIPNAS]],Target_CC[],COLUMN(AU$2)+9,0)</f>
        <v>6178364.2199487239</v>
      </c>
      <c r="BJ520" s="22">
        <f>Target_AM[[#This Row],[PROPORSI]]*VLOOKUP(Target_AM[[#This Row],[NIPNAS]],Target_CC[],COLUMN(AV$2)+9,0)</f>
        <v>2219161.1340547749</v>
      </c>
      <c r="BK520" s="22">
        <f>Target_AM[[#This Row],[PROPORSI]]*VLOOKUP(Target_AM[[#This Row],[NIPNAS]],Target_CC[],COLUMN(AW$2)+9,0)</f>
        <v>6294176.2929679696</v>
      </c>
      <c r="BL520" s="22">
        <f>Target_AM[[#This Row],[PROPORSI]]*VLOOKUP(Target_AM[[#This Row],[NIPNAS]],Target_CC[],COLUMN(AX$2)+9,0)</f>
        <v>4667404.7998496499</v>
      </c>
      <c r="BM520" s="22">
        <f>Target_AM[[#This Row],[PROPORSI]]*VLOOKUP(Target_AM[[#This Row],[NIPNAS]],Target_CC[],COLUMN(AY$2)+9,0)</f>
        <v>3677144.2621599752</v>
      </c>
      <c r="BN520" s="22">
        <f>Target_AM[[#This Row],[PROPORSI]]*VLOOKUP(Target_AM[[#This Row],[NIPNAS]],Target_CC[],COLUMN(AZ$2)+9,0)</f>
        <v>44700237.006700888</v>
      </c>
      <c r="BO520" s="22">
        <f>Target_AM[[#This Row],[PROPORSI]]*VLOOKUP(Target_AM[[#This Row],[NIPNAS]],Target_CC[],COLUMN(BA$2)+9,0)</f>
        <v>1597310</v>
      </c>
      <c r="BP520" s="22">
        <f>Target_AM[[#This Row],[PROPORSI]]*VLOOKUP(Target_AM[[#This Row],[NIPNAS]],Target_CC[],COLUMN(BB$2)+9,0)</f>
        <v>1630839</v>
      </c>
      <c r="BQ520" s="22">
        <f>Target_AM[[#This Row],[PROPORSI]]*VLOOKUP(Target_AM[[#This Row],[NIPNAS]],Target_CC[],COLUMN(BC$2)+9,0)</f>
        <v>3147729</v>
      </c>
      <c r="BR520" s="22">
        <f>Target_AM[[#This Row],[PROPORSI]]*VLOOKUP(Target_AM[[#This Row],[NIPNAS]],Target_CC[],COLUMN(BD$2)+9,0)</f>
        <v>3409718</v>
      </c>
      <c r="BS520" s="22">
        <f>Target_AM[[#This Row],[PROPORSI]]*VLOOKUP(Target_AM[[#This Row],[NIPNAS]],Target_CC[],COLUMN(BE$2)+9,0)</f>
        <v>3409718</v>
      </c>
      <c r="BT520" s="22">
        <f>Target_AM[[#This Row],[PROPORSI]]*VLOOKUP(Target_AM[[#This Row],[NIPNAS]],Target_CC[],COLUMN(BF$2)+9,0)</f>
        <v>3409718</v>
      </c>
      <c r="BU520" s="22">
        <f>Target_AM[[#This Row],[PROPORSI]]*VLOOKUP(Target_AM[[#This Row],[NIPNAS]],Target_CC[],COLUMN(BG$2)+9,0)</f>
        <v>3409718</v>
      </c>
      <c r="BV520" s="22">
        <f>Target_AM[[#This Row],[PROPORSI]]*VLOOKUP(Target_AM[[#This Row],[NIPNAS]],Target_CC[],COLUMN(BH$2)+9,0)</f>
        <v>3409718</v>
      </c>
      <c r="BW520" s="22">
        <f>Target_AM[[#This Row],[PROPORSI]]*VLOOKUP(Target_AM[[#This Row],[NIPNAS]],Target_CC[],COLUMN(BI$2)+9,0)</f>
        <v>3409718</v>
      </c>
      <c r="BX520" s="22">
        <f>Target_AM[[#This Row],[PROPORSI]]*VLOOKUP(Target_AM[[#This Row],[NIPNAS]],Target_CC[],COLUMN(BJ$2)+9,0)</f>
        <v>3409718</v>
      </c>
      <c r="BY520" s="22">
        <f>Target_AM[[#This Row],[PROPORSI]]*VLOOKUP(Target_AM[[#This Row],[NIPNAS]],Target_CC[],COLUMN(BK$2)+9,0)</f>
        <v>3409718</v>
      </c>
      <c r="BZ520" s="22">
        <f>Target_AM[[#This Row],[PROPORSI]]*VLOOKUP(Target_AM[[#This Row],[NIPNAS]],Target_CC[],COLUMN(BL$2)+9,0)</f>
        <v>3409718</v>
      </c>
      <c r="CA520" s="22">
        <f>Target_AM[[#This Row],[PROPORSI]]*VLOOKUP(Target_AM[[#This Row],[NIPNAS]],Target_CC[],COLUMN(BM$2)+9,0)</f>
        <v>37063340</v>
      </c>
      <c r="CB520" s="22">
        <f>Target_AM[[#This Row],[PROPORSI]]*VLOOKUP(Target_AM[[#This Row],[NIPNAS]],Target_CC[],COLUMN(BN$2)+9,0)</f>
        <v>0</v>
      </c>
      <c r="CC520" s="22">
        <f>Target_AM[[#This Row],[PROPORSI]]*VLOOKUP(Target_AM[[#This Row],[NIPNAS]],Target_CC[],COLUMN(BO$2)+9,0)</f>
        <v>0</v>
      </c>
      <c r="CD520" s="22">
        <f>Target_AM[[#This Row],[PROPORSI]]*VLOOKUP(Target_AM[[#This Row],[NIPNAS]],Target_CC[],COLUMN(BP$2)+9,0)</f>
        <v>0</v>
      </c>
      <c r="CE520" s="22">
        <f>Target_AM[[#This Row],[PROPORSI]]*VLOOKUP(Target_AM[[#This Row],[NIPNAS]],Target_CC[],COLUMN(BQ$2)+9,0)</f>
        <v>0</v>
      </c>
      <c r="CF520" s="22">
        <f>Target_AM[[#This Row],[PROPORSI]]*VLOOKUP(Target_AM[[#This Row],[NIPNAS]],Target_CC[],COLUMN(BR$2)+9,0)</f>
        <v>0</v>
      </c>
      <c r="CG520" s="22">
        <f>Target_AM[[#This Row],[PROPORSI]]*VLOOKUP(Target_AM[[#This Row],[NIPNAS]],Target_CC[],COLUMN(BS$2)+9,0)</f>
        <v>0</v>
      </c>
      <c r="CH520" s="22">
        <f>Target_AM[[#This Row],[PROPORSI]]*VLOOKUP(Target_AM[[#This Row],[NIPNAS]],Target_CC[],COLUMN(BT$2)+9,0)</f>
        <v>0</v>
      </c>
      <c r="CI520" s="22">
        <f>Target_AM[[#This Row],[PROPORSI]]*VLOOKUP(Target_AM[[#This Row],[NIPNAS]],Target_CC[],COLUMN(BU$2)+9,0)</f>
        <v>0</v>
      </c>
      <c r="CJ520" s="22">
        <f>Target_AM[[#This Row],[PROPORSI]]*VLOOKUP(Target_AM[[#This Row],[NIPNAS]],Target_CC[],COLUMN(BV$2)+9,0)</f>
        <v>0</v>
      </c>
      <c r="CK520" s="22">
        <f>Target_AM[[#This Row],[PROPORSI]]*VLOOKUP(Target_AM[[#This Row],[NIPNAS]],Target_CC[],COLUMN(BW$2)+9,0)</f>
        <v>0</v>
      </c>
      <c r="CL520" s="22">
        <f>Target_AM[[#This Row],[PROPORSI]]*VLOOKUP(Target_AM[[#This Row],[NIPNAS]],Target_CC[],COLUMN(BX$2)+9,0)</f>
        <v>0</v>
      </c>
      <c r="CM520" s="22">
        <f>Target_AM[[#This Row],[PROPORSI]]*VLOOKUP(Target_AM[[#This Row],[NIPNAS]],Target_CC[],COLUMN(BY$2)+9,0)</f>
        <v>0</v>
      </c>
      <c r="CN520" s="22">
        <f>Target_AM[[#This Row],[PROPORSI]]*VLOOKUP(Target_AM[[#This Row],[NIPNAS]],Target_CC[],COLUMN(BZ$2)+9,0)</f>
        <v>0</v>
      </c>
      <c r="CO520" s="22">
        <f>Target_AM[[#This Row],[PROPORSI]]*VLOOKUP(Target_AM[[#This Row],[NIPNAS]],Target_CC[],COLUMN(CA$2)+9,0)</f>
        <v>1886110</v>
      </c>
      <c r="CP520" s="22">
        <f>Target_AM[[#This Row],[PROPORSI]]*VLOOKUP(Target_AM[[#This Row],[NIPNAS]],Target_CC[],COLUMN(CB$2)+9,0)</f>
        <v>1920141</v>
      </c>
      <c r="CQ520" s="22">
        <f>Target_AM[[#This Row],[PROPORSI]]*VLOOKUP(Target_AM[[#This Row],[NIPNAS]],Target_CC[],COLUMN(CC$2)+9,0)</f>
        <v>3409718</v>
      </c>
      <c r="CR520" s="22">
        <f>Target_AM[[#This Row],[PROPORSI]]*VLOOKUP(Target_AM[[#This Row],[NIPNAS]],Target_CC[],COLUMN(CD$2)+9,0)</f>
        <v>3409718</v>
      </c>
      <c r="CS520" s="22">
        <f>Target_AM[[#This Row],[PROPORSI]]*VLOOKUP(Target_AM[[#This Row],[NIPNAS]],Target_CC[],COLUMN(CE$2)+9,0)</f>
        <v>3409718</v>
      </c>
      <c r="CT520" s="22">
        <f>Target_AM[[#This Row],[PROPORSI]]*VLOOKUP(Target_AM[[#This Row],[NIPNAS]],Target_CC[],COLUMN(CF$2)+9,0)</f>
        <v>3409718</v>
      </c>
      <c r="CU520" s="22">
        <f>Target_AM[[#This Row],[PROPORSI]]*VLOOKUP(Target_AM[[#This Row],[NIPNAS]],Target_CC[],COLUMN(CG$2)+9,0)</f>
        <v>3409718</v>
      </c>
      <c r="CV520" s="22">
        <f>Target_AM[[#This Row],[PROPORSI]]*VLOOKUP(Target_AM[[#This Row],[NIPNAS]],Target_CC[],COLUMN(CH$2)+9,0)</f>
        <v>3409718</v>
      </c>
      <c r="CW520" s="22">
        <f>Target_AM[[#This Row],[PROPORSI]]*VLOOKUP(Target_AM[[#This Row],[NIPNAS]],Target_CC[],COLUMN(CI$2)+9,0)</f>
        <v>3409718</v>
      </c>
      <c r="CX520" s="22">
        <f>Target_AM[[#This Row],[PROPORSI]]*VLOOKUP(Target_AM[[#This Row],[NIPNAS]],Target_CC[],COLUMN(CJ$2)+9,0)</f>
        <v>3409718</v>
      </c>
      <c r="CY520" s="22">
        <f>Target_AM[[#This Row],[PROPORSI]]*VLOOKUP(Target_AM[[#This Row],[NIPNAS]],Target_CC[],COLUMN(CK$2)+9,0)</f>
        <v>3409718</v>
      </c>
      <c r="CZ520" s="22">
        <f>Target_AM[[#This Row],[PROPORSI]]*VLOOKUP(Target_AM[[#This Row],[NIPNAS]],Target_CC[],COLUMN(CL$2)+9,0)</f>
        <v>3409718</v>
      </c>
      <c r="DA520" s="22">
        <f>Target_AM[[#This Row],[PROPORSI]]*VLOOKUP(Target_AM[[#This Row],[NIPNAS]],Target_CC[],COLUMN(CM$2)+9,0)</f>
        <v>37903431</v>
      </c>
      <c r="DB520" s="22">
        <f>Target_AM[[#This Row],[PROPORSI]]*VLOOKUP(Target_AM[[#This Row],[NIPNAS]],Target_CC[],COLUMN(CN$2)+9,0)</f>
        <v>0</v>
      </c>
      <c r="DC520" s="22">
        <f>Target_AM[[#This Row],[PROPORSI]]*VLOOKUP(Target_AM[[#This Row],[NIPNAS]],Target_CC[],COLUMN(CO$2)+9,0)</f>
        <v>0</v>
      </c>
      <c r="DD520" s="22">
        <f>Target_AM[[#This Row],[PROPORSI]]*VLOOKUP(Target_AM[[#This Row],[NIPNAS]],Target_CC[],COLUMN(CP$2)+9,0)</f>
        <v>0</v>
      </c>
      <c r="DE520" s="22">
        <f>Target_AM[[#This Row],[PROPORSI]]*VLOOKUP(Target_AM[[#This Row],[NIPNAS]],Target_CC[],COLUMN(CQ$2)+9,0)</f>
        <v>0</v>
      </c>
      <c r="DF520" s="22">
        <f>Target_AM[[#This Row],[PROPORSI]]*VLOOKUP(Target_AM[[#This Row],[NIPNAS]],Target_CC[],COLUMN(CR$2)+9,0)</f>
        <v>0</v>
      </c>
      <c r="DG520" s="22">
        <f>Target_AM[[#This Row],[PROPORSI]]*VLOOKUP(Target_AM[[#This Row],[NIPNAS]],Target_CC[],COLUMN(CS$2)+9,0)</f>
        <v>0</v>
      </c>
      <c r="DH520" s="22">
        <f>Target_AM[[#This Row],[PROPORSI]]*VLOOKUP(Target_AM[[#This Row],[NIPNAS]],Target_CC[],COLUMN(CT$2)+9,0)</f>
        <v>0</v>
      </c>
      <c r="DI520" s="22">
        <f>Target_AM[[#This Row],[PROPORSI]]*VLOOKUP(Target_AM[[#This Row],[NIPNAS]],Target_CC[],COLUMN(CU$2)+9,0)</f>
        <v>0</v>
      </c>
      <c r="DJ520" s="22">
        <f>Target_AM[[#This Row],[PROPORSI]]*VLOOKUP(Target_AM[[#This Row],[NIPNAS]],Target_CC[],COLUMN(CV$2)+9,0)</f>
        <v>0</v>
      </c>
      <c r="DK520" s="22">
        <f>Target_AM[[#This Row],[PROPORSI]]*VLOOKUP(Target_AM[[#This Row],[NIPNAS]],Target_CC[],COLUMN(CW$2)+9,0)</f>
        <v>0</v>
      </c>
      <c r="DL520" s="22">
        <f>Target_AM[[#This Row],[PROPORSI]]*VLOOKUP(Target_AM[[#This Row],[NIPNAS]],Target_CC[],COLUMN(CX$2)+9,0)</f>
        <v>0</v>
      </c>
      <c r="DM520" s="22">
        <f>Target_AM[[#This Row],[PROPORSI]]*VLOOKUP(Target_AM[[#This Row],[NIPNAS]],Target_CC[],COLUMN(CY$2)+9,0)</f>
        <v>0</v>
      </c>
      <c r="DN520" s="22">
        <f>Target_AM[[#This Row],[PROPORSI]]*VLOOKUP(Target_AM[[#This Row],[NIPNAS]],Target_CC[],COLUMN(CZ$2)+9,0)</f>
        <v>0</v>
      </c>
      <c r="DO520" s="22">
        <f>Target_AM[[#This Row],[PROPORSI]]*VLOOKUP(Target_AM[[#This Row],[NIPNAS]],Target_CC[],COLUMN(DA$2)+9,0)</f>
        <v>0</v>
      </c>
      <c r="DP520" s="22">
        <f>Target_AM[[#This Row],[PROPORSI]]*VLOOKUP(Target_AM[[#This Row],[NIPNAS]],Target_CC[],COLUMN(DB$2)+9,0)</f>
        <v>0</v>
      </c>
      <c r="DQ520" s="22">
        <f>Target_AM[[#This Row],[PROPORSI]]*VLOOKUP(Target_AM[[#This Row],[NIPNAS]],Target_CC[],COLUMN(DC$2)+9,0)</f>
        <v>0</v>
      </c>
      <c r="DR520" s="22">
        <f>Target_AM[[#This Row],[PROPORSI]]*VLOOKUP(Target_AM[[#This Row],[NIPNAS]],Target_CC[],COLUMN(DD$2)+9,0)</f>
        <v>0</v>
      </c>
      <c r="DS520" s="22">
        <f>Target_AM[[#This Row],[PROPORSI]]*VLOOKUP(Target_AM[[#This Row],[NIPNAS]],Target_CC[],COLUMN(DE$2)+9,0)</f>
        <v>0</v>
      </c>
      <c r="DT520" s="22">
        <f>Target_AM[[#This Row],[PROPORSI]]*VLOOKUP(Target_AM[[#This Row],[NIPNAS]],Target_CC[],COLUMN(DF$2)+9,0)</f>
        <v>0</v>
      </c>
      <c r="DU520" s="22">
        <f>Target_AM[[#This Row],[PROPORSI]]*VLOOKUP(Target_AM[[#This Row],[NIPNAS]],Target_CC[],COLUMN(DG$2)+9,0)</f>
        <v>0</v>
      </c>
      <c r="DV520" s="22">
        <f>Target_AM[[#This Row],[PROPORSI]]*VLOOKUP(Target_AM[[#This Row],[NIPNAS]],Target_CC[],COLUMN(DH$2)+9,0)</f>
        <v>0</v>
      </c>
      <c r="DW520" s="22">
        <f>Target_AM[[#This Row],[PROPORSI]]*VLOOKUP(Target_AM[[#This Row],[NIPNAS]],Target_CC[],COLUMN(DI$2)+9,0)</f>
        <v>0</v>
      </c>
      <c r="DX520" s="22">
        <f>Target_AM[[#This Row],[PROPORSI]]*VLOOKUP(Target_AM[[#This Row],[NIPNAS]],Target_CC[],COLUMN(DJ$2)+9,0)</f>
        <v>0</v>
      </c>
      <c r="DY520" s="22">
        <f>Target_AM[[#This Row],[PROPORSI]]*VLOOKUP(Target_AM[[#This Row],[NIPNAS]],Target_CC[],COLUMN(DK$2)+9,0)</f>
        <v>0</v>
      </c>
      <c r="DZ520" s="22">
        <f>Target_AM[[#This Row],[PROPORSI]]*VLOOKUP(Target_AM[[#This Row],[NIPNAS]],Target_CC[],COLUMN(DL$2)+9,0)</f>
        <v>0</v>
      </c>
      <c r="EA520" s="22">
        <f>Target_AM[[#This Row],[PROPORSI]]*VLOOKUP(Target_AM[[#This Row],[NIPNAS]],Target_CC[],COLUMN(DM$2)+9,0)</f>
        <v>0</v>
      </c>
    </row>
    <row r="521" spans="2:131" x14ac:dyDescent="0.3">
      <c r="B521">
        <v>401431</v>
      </c>
      <c r="C521" t="s">
        <v>983</v>
      </c>
      <c r="D521">
        <v>1</v>
      </c>
      <c r="E521" s="8">
        <v>45658</v>
      </c>
      <c r="F521">
        <v>19162641</v>
      </c>
      <c r="G521" t="s">
        <v>548</v>
      </c>
      <c r="J521" t="s">
        <v>300</v>
      </c>
      <c r="K521" t="s">
        <v>25</v>
      </c>
      <c r="L521" t="s">
        <v>159</v>
      </c>
      <c r="M521" t="s">
        <v>29</v>
      </c>
      <c r="N521" s="23">
        <f>Target_AM[[#This Row],[PROPORSI]]*VLOOKUP(Target_AM[[#This Row],[NIPNAS]],Target_CC[],9,0)</f>
        <v>0</v>
      </c>
      <c r="O521" s="22">
        <f>Target_AM[[#This Row],[PROPORSI]]*VLOOKUP(Target_AM[[#This Row],[NIPNAS]],Target_CC[],COLUMN(A$2)+9,0)</f>
        <v>985446.24172834633</v>
      </c>
      <c r="P521" s="22">
        <f>Target_AM[[#This Row],[PROPORSI]]*VLOOKUP(Target_AM[[#This Row],[NIPNAS]],Target_CC[],COLUMN(B$2)+9,0)</f>
        <v>1002657.3797836058</v>
      </c>
      <c r="Q521" s="22">
        <f>Target_AM[[#This Row],[PROPORSI]]*VLOOKUP(Target_AM[[#This Row],[NIPNAS]],Target_CC[],COLUMN(C$2)+9,0)</f>
        <v>1071965.5771815334</v>
      </c>
      <c r="R521" s="22">
        <f>Target_AM[[#This Row],[PROPORSI]]*VLOOKUP(Target_AM[[#This Row],[NIPNAS]],Target_CC[],COLUMN(D$2)+9,0)</f>
        <v>1007273.492168913</v>
      </c>
      <c r="S521" s="22">
        <f>Target_AM[[#This Row],[PROPORSI]]*VLOOKUP(Target_AM[[#This Row],[NIPNAS]],Target_CC[],COLUMN(E$2)+9,0)</f>
        <v>1058327.6715211826</v>
      </c>
      <c r="T521" s="22">
        <f>Target_AM[[#This Row],[PROPORSI]]*VLOOKUP(Target_AM[[#This Row],[NIPNAS]],Target_CC[],COLUMN(F$2)+9,0)</f>
        <v>1044209.4604525582</v>
      </c>
      <c r="U521" s="22">
        <f>Target_AM[[#This Row],[PROPORSI]]*VLOOKUP(Target_AM[[#This Row],[NIPNAS]],Target_CC[],COLUMN(G$2)+9,0)</f>
        <v>1094161.1276707139</v>
      </c>
      <c r="V521" s="22">
        <f>Target_AM[[#This Row],[PROPORSI]]*VLOOKUP(Target_AM[[#This Row],[NIPNAS]],Target_CC[],COLUMN(H$2)+9,0)</f>
        <v>1105066.5185899362</v>
      </c>
      <c r="W521" s="22">
        <f>Target_AM[[#This Row],[PROPORSI]]*VLOOKUP(Target_AM[[#This Row],[NIPNAS]],Target_CC[],COLUMN(I$2)+9,0)</f>
        <v>1090921.6952898107</v>
      </c>
      <c r="X521" s="22">
        <f>Target_AM[[#This Row],[PROPORSI]]*VLOOKUP(Target_AM[[#This Row],[NIPNAS]],Target_CC[],COLUMN(J$2)+9,0)</f>
        <v>1112869.3280714087</v>
      </c>
      <c r="Y521" s="22">
        <f>Target_AM[[#This Row],[PROPORSI]]*VLOOKUP(Target_AM[[#This Row],[NIPNAS]],Target_CC[],COLUMN(K$2)+9,0)</f>
        <v>1104749.5142601738</v>
      </c>
      <c r="Z521" s="22">
        <f>Target_AM[[#This Row],[PROPORSI]]*VLOOKUP(Target_AM[[#This Row],[NIPNAS]],Target_CC[],COLUMN(L$2)+9,0)</f>
        <v>1042351.9932818168</v>
      </c>
      <c r="AA521" s="22">
        <f>Target_AM[[#This Row],[PROPORSI]]*VLOOKUP(Target_AM[[#This Row],[NIPNAS]],Target_CC[],COLUMN(M$2)+9,0)</f>
        <v>12719999.999999998</v>
      </c>
      <c r="AB521" s="22">
        <f>Target_AM[[#This Row],[PROPORSI]]*VLOOKUP(Target_AM[[#This Row],[NIPNAS]],Target_CC[],COLUMN(N$2)+9,0)</f>
        <v>1934896.6029045496</v>
      </c>
      <c r="AC521" s="22">
        <f>Target_AM[[#This Row],[PROPORSI]]*VLOOKUP(Target_AM[[#This Row],[NIPNAS]],Target_CC[],COLUMN(O$2)+9,0)</f>
        <v>1968690.1992927559</v>
      </c>
      <c r="AD521" s="22">
        <f>Target_AM[[#This Row],[PROPORSI]]*VLOOKUP(Target_AM[[#This Row],[NIPNAS]],Target_CC[],COLUMN(P$2)+9,0)</f>
        <v>2104774.9394034767</v>
      </c>
      <c r="AE521" s="22">
        <f>Target_AM[[#This Row],[PROPORSI]]*VLOOKUP(Target_AM[[#This Row],[NIPNAS]],Target_CC[],COLUMN(Q$2)+9,0)</f>
        <v>1977753.8090512052</v>
      </c>
      <c r="AF521" s="22">
        <f>Target_AM[[#This Row],[PROPORSI]]*VLOOKUP(Target_AM[[#This Row],[NIPNAS]],Target_CC[],COLUMN(R$2)+9,0)</f>
        <v>2077997.2865843181</v>
      </c>
      <c r="AG521" s="22">
        <f>Target_AM[[#This Row],[PROPORSI]]*VLOOKUP(Target_AM[[#This Row],[NIPNAS]],Target_CC[],COLUMN(S$2)+9,0)</f>
        <v>2050276.5673009814</v>
      </c>
      <c r="AH521" s="22">
        <f>Target_AM[[#This Row],[PROPORSI]]*VLOOKUP(Target_AM[[#This Row],[NIPNAS]],Target_CC[],COLUMN(T$2)+9,0)</f>
        <v>2148355.292569967</v>
      </c>
      <c r="AI521" s="22">
        <f>Target_AM[[#This Row],[PROPORSI]]*VLOOKUP(Target_AM[[#This Row],[NIPNAS]],Target_CC[],COLUMN(U$2)+9,0)</f>
        <v>2169767.7278195452</v>
      </c>
      <c r="AJ521" s="22">
        <f>Target_AM[[#This Row],[PROPORSI]]*VLOOKUP(Target_AM[[#This Row],[NIPNAS]],Target_CC[],COLUMN(V$2)+9,0)</f>
        <v>2141994.7561513023</v>
      </c>
      <c r="AK521" s="22">
        <f>Target_AM[[#This Row],[PROPORSI]]*VLOOKUP(Target_AM[[#This Row],[NIPNAS]],Target_CC[],COLUMN(W$2)+9,0)</f>
        <v>2185088.3297149194</v>
      </c>
      <c r="AL521" s="22">
        <f>Target_AM[[#This Row],[PROPORSI]]*VLOOKUP(Target_AM[[#This Row],[NIPNAS]],Target_CC[],COLUMN(X$2)+9,0)</f>
        <v>2169145.2985334103</v>
      </c>
      <c r="AM521" s="22">
        <f>Target_AM[[#This Row],[PROPORSI]]*VLOOKUP(Target_AM[[#This Row],[NIPNAS]],Target_CC[],COLUMN(Y$2)+9,0)</f>
        <v>2046629.4815783033</v>
      </c>
      <c r="AN521" s="22">
        <f>Target_AM[[#This Row],[PROPORSI]]*VLOOKUP(Target_AM[[#This Row],[NIPNAS]],Target_CC[],COLUMN(Z$2)+9,0)</f>
        <v>24975370.290904734</v>
      </c>
      <c r="AO521" s="22">
        <f>Target_AM[[#This Row],[PROPORSI]]*VLOOKUP(Target_AM[[#This Row],[NIPNAS]],Target_CC[],COLUMN(AA$2)+9,0)</f>
        <v>2920342.8446328957</v>
      </c>
      <c r="AP521" s="22">
        <f>Target_AM[[#This Row],[PROPORSI]]*VLOOKUP(Target_AM[[#This Row],[NIPNAS]],Target_CC[],COLUMN(AB$2)+9,0)</f>
        <v>2971347.5790763618</v>
      </c>
      <c r="AQ521" s="22">
        <f>Target_AM[[#This Row],[PROPORSI]]*VLOOKUP(Target_AM[[#This Row],[NIPNAS]],Target_CC[],COLUMN(AC$2)+9,0)</f>
        <v>3176740.5165850101</v>
      </c>
      <c r="AR521" s="22">
        <f>Target_AM[[#This Row],[PROPORSI]]*VLOOKUP(Target_AM[[#This Row],[NIPNAS]],Target_CC[],COLUMN(AD$2)+9,0)</f>
        <v>2985027.3012201181</v>
      </c>
      <c r="AS521" s="22">
        <f>Target_AM[[#This Row],[PROPORSI]]*VLOOKUP(Target_AM[[#This Row],[NIPNAS]],Target_CC[],COLUMN(AE$2)+9,0)</f>
        <v>3136324.9581055008</v>
      </c>
      <c r="AT521" s="22">
        <f>Target_AM[[#This Row],[PROPORSI]]*VLOOKUP(Target_AM[[#This Row],[NIPNAS]],Target_CC[],COLUMN(AF$2)+9,0)</f>
        <v>3094486.0277535394</v>
      </c>
      <c r="AU521" s="22">
        <f>Target_AM[[#This Row],[PROPORSI]]*VLOOKUP(Target_AM[[#This Row],[NIPNAS]],Target_CC[],COLUMN(AG$2)+9,0)</f>
        <v>3242516.4202406807</v>
      </c>
      <c r="AV521" s="22">
        <f>Target_AM[[#This Row],[PROPORSI]]*VLOOKUP(Target_AM[[#This Row],[NIPNAS]],Target_CC[],COLUMN(AH$2)+9,0)</f>
        <v>3274834.2464094814</v>
      </c>
      <c r="AW521" s="22">
        <f>Target_AM[[#This Row],[PROPORSI]]*VLOOKUP(Target_AM[[#This Row],[NIPNAS]],Target_CC[],COLUMN(AI$2)+9,0)</f>
        <v>3232916.4514411129</v>
      </c>
      <c r="AX521" s="22">
        <f>Target_AM[[#This Row],[PROPORSI]]*VLOOKUP(Target_AM[[#This Row],[NIPNAS]],Target_CC[],COLUMN(AJ$2)+9,0)</f>
        <v>3297957.6577863283</v>
      </c>
      <c r="AY521" s="22">
        <f>Target_AM[[#This Row],[PROPORSI]]*VLOOKUP(Target_AM[[#This Row],[NIPNAS]],Target_CC[],COLUMN(AK$2)+9,0)</f>
        <v>3273894.8127935841</v>
      </c>
      <c r="AZ521" s="22">
        <f>Target_AM[[#This Row],[PROPORSI]]*VLOOKUP(Target_AM[[#This Row],[NIPNAS]],Target_CC[],COLUMN(AL$2)+9,0)</f>
        <v>3088981.4748601201</v>
      </c>
      <c r="BA521" s="22">
        <f>Target_AM[[#This Row],[PROPORSI]]*VLOOKUP(Target_AM[[#This Row],[NIPNAS]],Target_CC[],COLUMN(AM$2)+9,0)</f>
        <v>37695370.290904731</v>
      </c>
      <c r="BB521" s="22">
        <f>Target_AM[[#This Row],[PROPORSI]]*VLOOKUP(Target_AM[[#This Row],[NIPNAS]],Target_CC[],COLUMN(AN$2)+9,0)</f>
        <v>0</v>
      </c>
      <c r="BC521" s="22">
        <f>Target_AM[[#This Row],[PROPORSI]]*VLOOKUP(Target_AM[[#This Row],[NIPNAS]],Target_CC[],COLUMN(AO$2)+9,0)</f>
        <v>0</v>
      </c>
      <c r="BD521" s="22">
        <f>Target_AM[[#This Row],[PROPORSI]]*VLOOKUP(Target_AM[[#This Row],[NIPNAS]],Target_CC[],COLUMN(AP$2)+9,0)</f>
        <v>0</v>
      </c>
      <c r="BE521" s="22">
        <f>Target_AM[[#This Row],[PROPORSI]]*VLOOKUP(Target_AM[[#This Row],[NIPNAS]],Target_CC[],COLUMN(AQ$2)+9,0)</f>
        <v>0</v>
      </c>
      <c r="BF521" s="22">
        <f>Target_AM[[#This Row],[PROPORSI]]*VLOOKUP(Target_AM[[#This Row],[NIPNAS]],Target_CC[],COLUMN(AR$2)+9,0)</f>
        <v>0</v>
      </c>
      <c r="BG521" s="22">
        <f>Target_AM[[#This Row],[PROPORSI]]*VLOOKUP(Target_AM[[#This Row],[NIPNAS]],Target_CC[],COLUMN(AS$2)+9,0)</f>
        <v>0</v>
      </c>
      <c r="BH521" s="22">
        <f>Target_AM[[#This Row],[PROPORSI]]*VLOOKUP(Target_AM[[#This Row],[NIPNAS]],Target_CC[],COLUMN(AT$2)+9,0)</f>
        <v>0</v>
      </c>
      <c r="BI521" s="22">
        <f>Target_AM[[#This Row],[PROPORSI]]*VLOOKUP(Target_AM[[#This Row],[NIPNAS]],Target_CC[],COLUMN(AU$2)+9,0)</f>
        <v>0</v>
      </c>
      <c r="BJ521" s="22">
        <f>Target_AM[[#This Row],[PROPORSI]]*VLOOKUP(Target_AM[[#This Row],[NIPNAS]],Target_CC[],COLUMN(AV$2)+9,0)</f>
        <v>0</v>
      </c>
      <c r="BK521" s="22">
        <f>Target_AM[[#This Row],[PROPORSI]]*VLOOKUP(Target_AM[[#This Row],[NIPNAS]],Target_CC[],COLUMN(AW$2)+9,0)</f>
        <v>0</v>
      </c>
      <c r="BL521" s="22">
        <f>Target_AM[[#This Row],[PROPORSI]]*VLOOKUP(Target_AM[[#This Row],[NIPNAS]],Target_CC[],COLUMN(AX$2)+9,0)</f>
        <v>0</v>
      </c>
      <c r="BM521" s="22">
        <f>Target_AM[[#This Row],[PROPORSI]]*VLOOKUP(Target_AM[[#This Row],[NIPNAS]],Target_CC[],COLUMN(AY$2)+9,0)</f>
        <v>0</v>
      </c>
      <c r="BN521" s="22">
        <f>Target_AM[[#This Row],[PROPORSI]]*VLOOKUP(Target_AM[[#This Row],[NIPNAS]],Target_CC[],COLUMN(AZ$2)+9,0)</f>
        <v>0</v>
      </c>
      <c r="BO521" s="22">
        <f>Target_AM[[#This Row],[PROPORSI]]*VLOOKUP(Target_AM[[#This Row],[NIPNAS]],Target_CC[],COLUMN(BA$2)+9,0)</f>
        <v>530000</v>
      </c>
      <c r="BP521" s="22">
        <f>Target_AM[[#This Row],[PROPORSI]]*VLOOKUP(Target_AM[[#This Row],[NIPNAS]],Target_CC[],COLUMN(BB$2)+9,0)</f>
        <v>530000</v>
      </c>
      <c r="BQ521" s="22">
        <f>Target_AM[[#This Row],[PROPORSI]]*VLOOKUP(Target_AM[[#This Row],[NIPNAS]],Target_CC[],COLUMN(BC$2)+9,0)</f>
        <v>530000</v>
      </c>
      <c r="BR521" s="22">
        <f>Target_AM[[#This Row],[PROPORSI]]*VLOOKUP(Target_AM[[#This Row],[NIPNAS]],Target_CC[],COLUMN(BD$2)+9,0)</f>
        <v>587600</v>
      </c>
      <c r="BS521" s="22">
        <f>Target_AM[[#This Row],[PROPORSI]]*VLOOKUP(Target_AM[[#This Row],[NIPNAS]],Target_CC[],COLUMN(BE$2)+9,0)</f>
        <v>587600</v>
      </c>
      <c r="BT521" s="22">
        <f>Target_AM[[#This Row],[PROPORSI]]*VLOOKUP(Target_AM[[#This Row],[NIPNAS]],Target_CC[],COLUMN(BF$2)+9,0)</f>
        <v>587600</v>
      </c>
      <c r="BU521" s="22">
        <f>Target_AM[[#This Row],[PROPORSI]]*VLOOKUP(Target_AM[[#This Row],[NIPNAS]],Target_CC[],COLUMN(BG$2)+9,0)</f>
        <v>587600</v>
      </c>
      <c r="BV521" s="22">
        <f>Target_AM[[#This Row],[PROPORSI]]*VLOOKUP(Target_AM[[#This Row],[NIPNAS]],Target_CC[],COLUMN(BH$2)+9,0)</f>
        <v>587600</v>
      </c>
      <c r="BW521" s="22">
        <f>Target_AM[[#This Row],[PROPORSI]]*VLOOKUP(Target_AM[[#This Row],[NIPNAS]],Target_CC[],COLUMN(BI$2)+9,0)</f>
        <v>587600</v>
      </c>
      <c r="BX521" s="22">
        <f>Target_AM[[#This Row],[PROPORSI]]*VLOOKUP(Target_AM[[#This Row],[NIPNAS]],Target_CC[],COLUMN(BJ$2)+9,0)</f>
        <v>587600</v>
      </c>
      <c r="BY521" s="22">
        <f>Target_AM[[#This Row],[PROPORSI]]*VLOOKUP(Target_AM[[#This Row],[NIPNAS]],Target_CC[],COLUMN(BK$2)+9,0)</f>
        <v>587600</v>
      </c>
      <c r="BZ521" s="22">
        <f>Target_AM[[#This Row],[PROPORSI]]*VLOOKUP(Target_AM[[#This Row],[NIPNAS]],Target_CC[],COLUMN(BL$2)+9,0)</f>
        <v>587600</v>
      </c>
      <c r="CA521" s="22">
        <f>Target_AM[[#This Row],[PROPORSI]]*VLOOKUP(Target_AM[[#This Row],[NIPNAS]],Target_CC[],COLUMN(BM$2)+9,0)</f>
        <v>6878400</v>
      </c>
      <c r="CB521" s="22">
        <f>Target_AM[[#This Row],[PROPORSI]]*VLOOKUP(Target_AM[[#This Row],[NIPNAS]],Target_CC[],COLUMN(BN$2)+9,0)</f>
        <v>0</v>
      </c>
      <c r="CC521" s="22">
        <f>Target_AM[[#This Row],[PROPORSI]]*VLOOKUP(Target_AM[[#This Row],[NIPNAS]],Target_CC[],COLUMN(BO$2)+9,0)</f>
        <v>0</v>
      </c>
      <c r="CD521" s="22">
        <f>Target_AM[[#This Row],[PROPORSI]]*VLOOKUP(Target_AM[[#This Row],[NIPNAS]],Target_CC[],COLUMN(BP$2)+9,0)</f>
        <v>0</v>
      </c>
      <c r="CE521" s="22">
        <f>Target_AM[[#This Row],[PROPORSI]]*VLOOKUP(Target_AM[[#This Row],[NIPNAS]],Target_CC[],COLUMN(BQ$2)+9,0)</f>
        <v>0</v>
      </c>
      <c r="CF521" s="22">
        <f>Target_AM[[#This Row],[PROPORSI]]*VLOOKUP(Target_AM[[#This Row],[NIPNAS]],Target_CC[],COLUMN(BR$2)+9,0)</f>
        <v>0</v>
      </c>
      <c r="CG521" s="22">
        <f>Target_AM[[#This Row],[PROPORSI]]*VLOOKUP(Target_AM[[#This Row],[NIPNAS]],Target_CC[],COLUMN(BS$2)+9,0)</f>
        <v>0</v>
      </c>
      <c r="CH521" s="22">
        <f>Target_AM[[#This Row],[PROPORSI]]*VLOOKUP(Target_AM[[#This Row],[NIPNAS]],Target_CC[],COLUMN(BT$2)+9,0)</f>
        <v>0</v>
      </c>
      <c r="CI521" s="22">
        <f>Target_AM[[#This Row],[PROPORSI]]*VLOOKUP(Target_AM[[#This Row],[NIPNAS]],Target_CC[],COLUMN(BU$2)+9,0)</f>
        <v>0</v>
      </c>
      <c r="CJ521" s="22">
        <f>Target_AM[[#This Row],[PROPORSI]]*VLOOKUP(Target_AM[[#This Row],[NIPNAS]],Target_CC[],COLUMN(BV$2)+9,0)</f>
        <v>0</v>
      </c>
      <c r="CK521" s="22">
        <f>Target_AM[[#This Row],[PROPORSI]]*VLOOKUP(Target_AM[[#This Row],[NIPNAS]],Target_CC[],COLUMN(BW$2)+9,0)</f>
        <v>0</v>
      </c>
      <c r="CL521" s="22">
        <f>Target_AM[[#This Row],[PROPORSI]]*VLOOKUP(Target_AM[[#This Row],[NIPNAS]],Target_CC[],COLUMN(BX$2)+9,0)</f>
        <v>0</v>
      </c>
      <c r="CM521" s="22">
        <f>Target_AM[[#This Row],[PROPORSI]]*VLOOKUP(Target_AM[[#This Row],[NIPNAS]],Target_CC[],COLUMN(BY$2)+9,0)</f>
        <v>0</v>
      </c>
      <c r="CN521" s="22">
        <f>Target_AM[[#This Row],[PROPORSI]]*VLOOKUP(Target_AM[[#This Row],[NIPNAS]],Target_CC[],COLUMN(BZ$2)+9,0)</f>
        <v>0</v>
      </c>
      <c r="CO521" s="22">
        <f>Target_AM[[#This Row],[PROPORSI]]*VLOOKUP(Target_AM[[#This Row],[NIPNAS]],Target_CC[],COLUMN(CA$2)+9,0)</f>
        <v>587600</v>
      </c>
      <c r="CP521" s="22">
        <f>Target_AM[[#This Row],[PROPORSI]]*VLOOKUP(Target_AM[[#This Row],[NIPNAS]],Target_CC[],COLUMN(CB$2)+9,0)</f>
        <v>587600</v>
      </c>
      <c r="CQ521" s="22">
        <f>Target_AM[[#This Row],[PROPORSI]]*VLOOKUP(Target_AM[[#This Row],[NIPNAS]],Target_CC[],COLUMN(CC$2)+9,0)</f>
        <v>587600</v>
      </c>
      <c r="CR521" s="22">
        <f>Target_AM[[#This Row],[PROPORSI]]*VLOOKUP(Target_AM[[#This Row],[NIPNAS]],Target_CC[],COLUMN(CD$2)+9,0)</f>
        <v>587600</v>
      </c>
      <c r="CS521" s="22">
        <f>Target_AM[[#This Row],[PROPORSI]]*VLOOKUP(Target_AM[[#This Row],[NIPNAS]],Target_CC[],COLUMN(CE$2)+9,0)</f>
        <v>587600</v>
      </c>
      <c r="CT521" s="22">
        <f>Target_AM[[#This Row],[PROPORSI]]*VLOOKUP(Target_AM[[#This Row],[NIPNAS]],Target_CC[],COLUMN(CF$2)+9,0)</f>
        <v>587600</v>
      </c>
      <c r="CU521" s="22">
        <f>Target_AM[[#This Row],[PROPORSI]]*VLOOKUP(Target_AM[[#This Row],[NIPNAS]],Target_CC[],COLUMN(CG$2)+9,0)</f>
        <v>587600</v>
      </c>
      <c r="CV521" s="22">
        <f>Target_AM[[#This Row],[PROPORSI]]*VLOOKUP(Target_AM[[#This Row],[NIPNAS]],Target_CC[],COLUMN(CH$2)+9,0)</f>
        <v>587600</v>
      </c>
      <c r="CW521" s="22">
        <f>Target_AM[[#This Row],[PROPORSI]]*VLOOKUP(Target_AM[[#This Row],[NIPNAS]],Target_CC[],COLUMN(CI$2)+9,0)</f>
        <v>587600</v>
      </c>
      <c r="CX521" s="22">
        <f>Target_AM[[#This Row],[PROPORSI]]*VLOOKUP(Target_AM[[#This Row],[NIPNAS]],Target_CC[],COLUMN(CJ$2)+9,0)</f>
        <v>587600</v>
      </c>
      <c r="CY521" s="22">
        <f>Target_AM[[#This Row],[PROPORSI]]*VLOOKUP(Target_AM[[#This Row],[NIPNAS]],Target_CC[],COLUMN(CK$2)+9,0)</f>
        <v>587600</v>
      </c>
      <c r="CZ521" s="22">
        <f>Target_AM[[#This Row],[PROPORSI]]*VLOOKUP(Target_AM[[#This Row],[NIPNAS]],Target_CC[],COLUMN(CL$2)+9,0)</f>
        <v>587600</v>
      </c>
      <c r="DA521" s="22">
        <f>Target_AM[[#This Row],[PROPORSI]]*VLOOKUP(Target_AM[[#This Row],[NIPNAS]],Target_CC[],COLUMN(CM$2)+9,0)</f>
        <v>7051200</v>
      </c>
      <c r="DB521" s="22">
        <f>Target_AM[[#This Row],[PROPORSI]]*VLOOKUP(Target_AM[[#This Row],[NIPNAS]],Target_CC[],COLUMN(CN$2)+9,0)</f>
        <v>0</v>
      </c>
      <c r="DC521" s="22">
        <f>Target_AM[[#This Row],[PROPORSI]]*VLOOKUP(Target_AM[[#This Row],[NIPNAS]],Target_CC[],COLUMN(CO$2)+9,0)</f>
        <v>0</v>
      </c>
      <c r="DD521" s="22">
        <f>Target_AM[[#This Row],[PROPORSI]]*VLOOKUP(Target_AM[[#This Row],[NIPNAS]],Target_CC[],COLUMN(CP$2)+9,0)</f>
        <v>0</v>
      </c>
      <c r="DE521" s="22">
        <f>Target_AM[[#This Row],[PROPORSI]]*VLOOKUP(Target_AM[[#This Row],[NIPNAS]],Target_CC[],COLUMN(CQ$2)+9,0)</f>
        <v>0</v>
      </c>
      <c r="DF521" s="22">
        <f>Target_AM[[#This Row],[PROPORSI]]*VLOOKUP(Target_AM[[#This Row],[NIPNAS]],Target_CC[],COLUMN(CR$2)+9,0)</f>
        <v>0</v>
      </c>
      <c r="DG521" s="22">
        <f>Target_AM[[#This Row],[PROPORSI]]*VLOOKUP(Target_AM[[#This Row],[NIPNAS]],Target_CC[],COLUMN(CS$2)+9,0)</f>
        <v>0</v>
      </c>
      <c r="DH521" s="22">
        <f>Target_AM[[#This Row],[PROPORSI]]*VLOOKUP(Target_AM[[#This Row],[NIPNAS]],Target_CC[],COLUMN(CT$2)+9,0)</f>
        <v>0</v>
      </c>
      <c r="DI521" s="22">
        <f>Target_AM[[#This Row],[PROPORSI]]*VLOOKUP(Target_AM[[#This Row],[NIPNAS]],Target_CC[],COLUMN(CU$2)+9,0)</f>
        <v>0</v>
      </c>
      <c r="DJ521" s="22">
        <f>Target_AM[[#This Row],[PROPORSI]]*VLOOKUP(Target_AM[[#This Row],[NIPNAS]],Target_CC[],COLUMN(CV$2)+9,0)</f>
        <v>0</v>
      </c>
      <c r="DK521" s="22">
        <f>Target_AM[[#This Row],[PROPORSI]]*VLOOKUP(Target_AM[[#This Row],[NIPNAS]],Target_CC[],COLUMN(CW$2)+9,0)</f>
        <v>0</v>
      </c>
      <c r="DL521" s="22">
        <f>Target_AM[[#This Row],[PROPORSI]]*VLOOKUP(Target_AM[[#This Row],[NIPNAS]],Target_CC[],COLUMN(CX$2)+9,0)</f>
        <v>0</v>
      </c>
      <c r="DM521" s="22">
        <f>Target_AM[[#This Row],[PROPORSI]]*VLOOKUP(Target_AM[[#This Row],[NIPNAS]],Target_CC[],COLUMN(CY$2)+9,0)</f>
        <v>0</v>
      </c>
      <c r="DN521" s="22">
        <f>Target_AM[[#This Row],[PROPORSI]]*VLOOKUP(Target_AM[[#This Row],[NIPNAS]],Target_CC[],COLUMN(CZ$2)+9,0)</f>
        <v>0</v>
      </c>
      <c r="DO521" s="22">
        <f>Target_AM[[#This Row],[PROPORSI]]*VLOOKUP(Target_AM[[#This Row],[NIPNAS]],Target_CC[],COLUMN(DA$2)+9,0)</f>
        <v>0</v>
      </c>
      <c r="DP521" s="22">
        <f>Target_AM[[#This Row],[PROPORSI]]*VLOOKUP(Target_AM[[#This Row],[NIPNAS]],Target_CC[],COLUMN(DB$2)+9,0)</f>
        <v>0</v>
      </c>
      <c r="DQ521" s="22">
        <f>Target_AM[[#This Row],[PROPORSI]]*VLOOKUP(Target_AM[[#This Row],[NIPNAS]],Target_CC[],COLUMN(DC$2)+9,0)</f>
        <v>0</v>
      </c>
      <c r="DR521" s="22">
        <f>Target_AM[[#This Row],[PROPORSI]]*VLOOKUP(Target_AM[[#This Row],[NIPNAS]],Target_CC[],COLUMN(DD$2)+9,0)</f>
        <v>0</v>
      </c>
      <c r="DS521" s="22">
        <f>Target_AM[[#This Row],[PROPORSI]]*VLOOKUP(Target_AM[[#This Row],[NIPNAS]],Target_CC[],COLUMN(DE$2)+9,0)</f>
        <v>0</v>
      </c>
      <c r="DT521" s="22">
        <f>Target_AM[[#This Row],[PROPORSI]]*VLOOKUP(Target_AM[[#This Row],[NIPNAS]],Target_CC[],COLUMN(DF$2)+9,0)</f>
        <v>0</v>
      </c>
      <c r="DU521" s="22">
        <f>Target_AM[[#This Row],[PROPORSI]]*VLOOKUP(Target_AM[[#This Row],[NIPNAS]],Target_CC[],COLUMN(DG$2)+9,0)</f>
        <v>0</v>
      </c>
      <c r="DV521" s="22">
        <f>Target_AM[[#This Row],[PROPORSI]]*VLOOKUP(Target_AM[[#This Row],[NIPNAS]],Target_CC[],COLUMN(DH$2)+9,0)</f>
        <v>0</v>
      </c>
      <c r="DW521" s="22">
        <f>Target_AM[[#This Row],[PROPORSI]]*VLOOKUP(Target_AM[[#This Row],[NIPNAS]],Target_CC[],COLUMN(DI$2)+9,0)</f>
        <v>0</v>
      </c>
      <c r="DX521" s="22">
        <f>Target_AM[[#This Row],[PROPORSI]]*VLOOKUP(Target_AM[[#This Row],[NIPNAS]],Target_CC[],COLUMN(DJ$2)+9,0)</f>
        <v>0</v>
      </c>
      <c r="DY521" s="22">
        <f>Target_AM[[#This Row],[PROPORSI]]*VLOOKUP(Target_AM[[#This Row],[NIPNAS]],Target_CC[],COLUMN(DK$2)+9,0)</f>
        <v>0</v>
      </c>
      <c r="DZ521" s="22">
        <f>Target_AM[[#This Row],[PROPORSI]]*VLOOKUP(Target_AM[[#This Row],[NIPNAS]],Target_CC[],COLUMN(DL$2)+9,0)</f>
        <v>0</v>
      </c>
      <c r="EA521" s="22">
        <f>Target_AM[[#This Row],[PROPORSI]]*VLOOKUP(Target_AM[[#This Row],[NIPNAS]],Target_CC[],COLUMN(DM$2)+9,0)</f>
        <v>0</v>
      </c>
    </row>
    <row r="522" spans="2:131" x14ac:dyDescent="0.3">
      <c r="B522">
        <v>970167</v>
      </c>
      <c r="C522" t="s">
        <v>1071</v>
      </c>
      <c r="D522">
        <v>1</v>
      </c>
      <c r="E522" s="8">
        <v>45658</v>
      </c>
      <c r="F522">
        <v>5589503</v>
      </c>
      <c r="G522" t="s">
        <v>932</v>
      </c>
      <c r="J522" t="s">
        <v>875</v>
      </c>
      <c r="K522" t="s">
        <v>22</v>
      </c>
      <c r="L522" t="s">
        <v>159</v>
      </c>
      <c r="M522" t="s">
        <v>18</v>
      </c>
      <c r="N522" s="23">
        <f>Target_AM[[#This Row],[PROPORSI]]*VLOOKUP(Target_AM[[#This Row],[NIPNAS]],Target_CC[],9,0)</f>
        <v>354382118</v>
      </c>
      <c r="O522" s="22">
        <f>Target_AM[[#This Row],[PROPORSI]]*VLOOKUP(Target_AM[[#This Row],[NIPNAS]],Target_CC[],COLUMN(A$2)+9,0)</f>
        <v>20478828.264347825</v>
      </c>
      <c r="P522" s="22">
        <f>Target_AM[[#This Row],[PROPORSI]]*VLOOKUP(Target_AM[[#This Row],[NIPNAS]],Target_CC[],COLUMN(B$2)+9,0)</f>
        <v>20468270.156521738</v>
      </c>
      <c r="Q522" s="22">
        <f>Target_AM[[#This Row],[PROPORSI]]*VLOOKUP(Target_AM[[#This Row],[NIPNAS]],Target_CC[],COLUMN(C$2)+9,0)</f>
        <v>20468270.156521738</v>
      </c>
      <c r="R522" s="22">
        <f>Target_AM[[#This Row],[PROPORSI]]*VLOOKUP(Target_AM[[#This Row],[NIPNAS]],Target_CC[],COLUMN(D$2)+9,0)</f>
        <v>20468270.156521738</v>
      </c>
      <c r="S522" s="22">
        <f>Target_AM[[#This Row],[PROPORSI]]*VLOOKUP(Target_AM[[#This Row],[NIPNAS]],Target_CC[],COLUMN(E$2)+9,0)</f>
        <v>20457712.048695654</v>
      </c>
      <c r="T522" s="22">
        <f>Target_AM[[#This Row],[PROPORSI]]*VLOOKUP(Target_AM[[#This Row],[NIPNAS]],Target_CC[],COLUMN(F$2)+9,0)</f>
        <v>20468270.156521738</v>
      </c>
      <c r="U522" s="22">
        <f>Target_AM[[#This Row],[PROPORSI]]*VLOOKUP(Target_AM[[#This Row],[NIPNAS]],Target_CC[],COLUMN(G$2)+9,0)</f>
        <v>20499944.48</v>
      </c>
      <c r="V522" s="22">
        <f>Target_AM[[#This Row],[PROPORSI]]*VLOOKUP(Target_AM[[#This Row],[NIPNAS]],Target_CC[],COLUMN(H$2)+9,0)</f>
        <v>20478828.264347825</v>
      </c>
      <c r="W522" s="22">
        <f>Target_AM[[#This Row],[PROPORSI]]*VLOOKUP(Target_AM[[#This Row],[NIPNAS]],Target_CC[],COLUMN(I$2)+9,0)</f>
        <v>20478828.264347825</v>
      </c>
      <c r="X522" s="22">
        <f>Target_AM[[#This Row],[PROPORSI]]*VLOOKUP(Target_AM[[#This Row],[NIPNAS]],Target_CC[],COLUMN(J$2)+9,0)</f>
        <v>20499944.48</v>
      </c>
      <c r="Y522" s="22">
        <f>Target_AM[[#This Row],[PROPORSI]]*VLOOKUP(Target_AM[[#This Row],[NIPNAS]],Target_CC[],COLUMN(K$2)+9,0)</f>
        <v>20468270.156521738</v>
      </c>
      <c r="Z522" s="22">
        <f>Target_AM[[#This Row],[PROPORSI]]*VLOOKUP(Target_AM[[#This Row],[NIPNAS]],Target_CC[],COLUMN(L$2)+9,0)</f>
        <v>20489386.372173913</v>
      </c>
      <c r="AA522" s="22">
        <f>Target_AM[[#This Row],[PROPORSI]]*VLOOKUP(Target_AM[[#This Row],[NIPNAS]],Target_CC[],COLUMN(M$2)+9,0)</f>
        <v>245724822.95652169</v>
      </c>
      <c r="AB522" s="22">
        <f>Target_AM[[#This Row],[PROPORSI]]*VLOOKUP(Target_AM[[#This Row],[NIPNAS]],Target_CC[],COLUMN(N$2)+9,0)</f>
        <v>41991543.123715132</v>
      </c>
      <c r="AC522" s="22">
        <f>Target_AM[[#This Row],[PROPORSI]]*VLOOKUP(Target_AM[[#This Row],[NIPNAS]],Target_CC[],COLUMN(O$2)+9,0)</f>
        <v>278719765.43954587</v>
      </c>
      <c r="AD522" s="22">
        <f>Target_AM[[#This Row],[PROPORSI]]*VLOOKUP(Target_AM[[#This Row],[NIPNAS]],Target_CC[],COLUMN(P$2)+9,0)</f>
        <v>247299356.21123171</v>
      </c>
      <c r="AE522" s="22">
        <f>Target_AM[[#This Row],[PROPORSI]]*VLOOKUP(Target_AM[[#This Row],[NIPNAS]],Target_CC[],COLUMN(Q$2)+9,0)</f>
        <v>183246656.09182677</v>
      </c>
      <c r="AF522" s="22">
        <f>Target_AM[[#This Row],[PROPORSI]]*VLOOKUP(Target_AM[[#This Row],[NIPNAS]],Target_CC[],COLUMN(R$2)+9,0)</f>
        <v>187590301.28877425</v>
      </c>
      <c r="AG522" s="22">
        <f>Target_AM[[#This Row],[PROPORSI]]*VLOOKUP(Target_AM[[#This Row],[NIPNAS]],Target_CC[],COLUMN(S$2)+9,0)</f>
        <v>189212834.95658806</v>
      </c>
      <c r="AH522" s="22">
        <f>Target_AM[[#This Row],[PROPORSI]]*VLOOKUP(Target_AM[[#This Row],[NIPNAS]],Target_CC[],COLUMN(T$2)+9,0)</f>
        <v>232174263.83700258</v>
      </c>
      <c r="AI522" s="22">
        <f>Target_AM[[#This Row],[PROPORSI]]*VLOOKUP(Target_AM[[#This Row],[NIPNAS]],Target_CC[],COLUMN(U$2)+9,0)</f>
        <v>228320862.60393697</v>
      </c>
      <c r="AJ522" s="22">
        <f>Target_AM[[#This Row],[PROPORSI]]*VLOOKUP(Target_AM[[#This Row],[NIPNAS]],Target_CC[],COLUMN(V$2)+9,0)</f>
        <v>228178800.54369113</v>
      </c>
      <c r="AK522" s="22">
        <f>Target_AM[[#This Row],[PROPORSI]]*VLOOKUP(Target_AM[[#This Row],[NIPNAS]],Target_CC[],COLUMN(W$2)+9,0)</f>
        <v>231448961.62277487</v>
      </c>
      <c r="AL522" s="22">
        <f>Target_AM[[#This Row],[PROPORSI]]*VLOOKUP(Target_AM[[#This Row],[NIPNAS]],Target_CC[],COLUMN(X$2)+9,0)</f>
        <v>226190150.95076191</v>
      </c>
      <c r="AM522" s="22">
        <f>Target_AM[[#This Row],[PROPORSI]]*VLOOKUP(Target_AM[[#This Row],[NIPNAS]],Target_CC[],COLUMN(Y$2)+9,0)</f>
        <v>225626503.33015078</v>
      </c>
      <c r="AN522" s="22">
        <f>Target_AM[[#This Row],[PROPORSI]]*VLOOKUP(Target_AM[[#This Row],[NIPNAS]],Target_CC[],COLUMN(Z$2)+9,0)</f>
        <v>2500000000</v>
      </c>
      <c r="AO522" s="22">
        <f>Target_AM[[#This Row],[PROPORSI]]*VLOOKUP(Target_AM[[#This Row],[NIPNAS]],Target_CC[],COLUMN(AA$2)+9,0)</f>
        <v>62470371.388062954</v>
      </c>
      <c r="AP522" s="22">
        <f>Target_AM[[#This Row],[PROPORSI]]*VLOOKUP(Target_AM[[#This Row],[NIPNAS]],Target_CC[],COLUMN(AB$2)+9,0)</f>
        <v>299188035.59606761</v>
      </c>
      <c r="AQ522" s="22">
        <f>Target_AM[[#This Row],[PROPORSI]]*VLOOKUP(Target_AM[[#This Row],[NIPNAS]],Target_CC[],COLUMN(AC$2)+9,0)</f>
        <v>267767626.36775345</v>
      </c>
      <c r="AR522" s="22">
        <f>Target_AM[[#This Row],[PROPORSI]]*VLOOKUP(Target_AM[[#This Row],[NIPNAS]],Target_CC[],COLUMN(AD$2)+9,0)</f>
        <v>203714926.2483485</v>
      </c>
      <c r="AS522" s="22">
        <f>Target_AM[[#This Row],[PROPORSI]]*VLOOKUP(Target_AM[[#This Row],[NIPNAS]],Target_CC[],COLUMN(AE$2)+9,0)</f>
        <v>208048013.33746991</v>
      </c>
      <c r="AT522" s="22">
        <f>Target_AM[[#This Row],[PROPORSI]]*VLOOKUP(Target_AM[[#This Row],[NIPNAS]],Target_CC[],COLUMN(AF$2)+9,0)</f>
        <v>209681105.1131098</v>
      </c>
      <c r="AU522" s="22">
        <f>Target_AM[[#This Row],[PROPORSI]]*VLOOKUP(Target_AM[[#This Row],[NIPNAS]],Target_CC[],COLUMN(AG$2)+9,0)</f>
        <v>252674208.31700256</v>
      </c>
      <c r="AV522" s="22">
        <f>Target_AM[[#This Row],[PROPORSI]]*VLOOKUP(Target_AM[[#This Row],[NIPNAS]],Target_CC[],COLUMN(AH$2)+9,0)</f>
        <v>248799690.86828479</v>
      </c>
      <c r="AW522" s="22">
        <f>Target_AM[[#This Row],[PROPORSI]]*VLOOKUP(Target_AM[[#This Row],[NIPNAS]],Target_CC[],COLUMN(AI$2)+9,0)</f>
        <v>248657628.80803895</v>
      </c>
      <c r="AX522" s="22">
        <f>Target_AM[[#This Row],[PROPORSI]]*VLOOKUP(Target_AM[[#This Row],[NIPNAS]],Target_CC[],COLUMN(AJ$2)+9,0)</f>
        <v>251948906.10277486</v>
      </c>
      <c r="AY522" s="22">
        <f>Target_AM[[#This Row],[PROPORSI]]*VLOOKUP(Target_AM[[#This Row],[NIPNAS]],Target_CC[],COLUMN(AK$2)+9,0)</f>
        <v>246658421.10728365</v>
      </c>
      <c r="AZ522" s="22">
        <f>Target_AM[[#This Row],[PROPORSI]]*VLOOKUP(Target_AM[[#This Row],[NIPNAS]],Target_CC[],COLUMN(AL$2)+9,0)</f>
        <v>246115889.70232469</v>
      </c>
      <c r="BA522" s="22">
        <f>Target_AM[[#This Row],[PROPORSI]]*VLOOKUP(Target_AM[[#This Row],[NIPNAS]],Target_CC[],COLUMN(AM$2)+9,0)</f>
        <v>2745724822.956522</v>
      </c>
      <c r="BB522" s="22">
        <f>Target_AM[[#This Row],[PROPORSI]]*VLOOKUP(Target_AM[[#This Row],[NIPNAS]],Target_CC[],COLUMN(AN$2)+9,0)</f>
        <v>7968633.0820967695</v>
      </c>
      <c r="BC522" s="22">
        <f>Target_AM[[#This Row],[PROPORSI]]*VLOOKUP(Target_AM[[#This Row],[NIPNAS]],Target_CC[],COLUMN(AO$2)+9,0)</f>
        <v>8002696.586546612</v>
      </c>
      <c r="BD522" s="22">
        <f>Target_AM[[#This Row],[PROPORSI]]*VLOOKUP(Target_AM[[#This Row],[NIPNAS]],Target_CC[],COLUMN(AP$2)+9,0)</f>
        <v>7963837.4222546434</v>
      </c>
      <c r="BE522" s="22">
        <f>Target_AM[[#This Row],[PROPORSI]]*VLOOKUP(Target_AM[[#This Row],[NIPNAS]],Target_CC[],COLUMN(AQ$2)+9,0)</f>
        <v>7863727.0589999668</v>
      </c>
      <c r="BF522" s="22">
        <f>Target_AM[[#This Row],[PROPORSI]]*VLOOKUP(Target_AM[[#This Row],[NIPNAS]],Target_CC[],COLUMN(AR$2)+9,0)</f>
        <v>7939358.4157823008</v>
      </c>
      <c r="BG522" s="22">
        <f>Target_AM[[#This Row],[PROPORSI]]*VLOOKUP(Target_AM[[#This Row],[NIPNAS]],Target_CC[],COLUMN(AS$2)+9,0)</f>
        <v>7974731.910374254</v>
      </c>
      <c r="BH522" s="22">
        <f>Target_AM[[#This Row],[PROPORSI]]*VLOOKUP(Target_AM[[#This Row],[NIPNAS]],Target_CC[],COLUMN(AT$2)+9,0)</f>
        <v>8786923.3517508171</v>
      </c>
      <c r="BI522" s="22">
        <f>Target_AM[[#This Row],[PROPORSI]]*VLOOKUP(Target_AM[[#This Row],[NIPNAS]],Target_CC[],COLUMN(AU$2)+9,0)</f>
        <v>8704818.869516287</v>
      </c>
      <c r="BJ522" s="22">
        <f>Target_AM[[#This Row],[PROPORSI]]*VLOOKUP(Target_AM[[#This Row],[NIPNAS]],Target_CC[],COLUMN(AV$2)+9,0)</f>
        <v>8702155.6851381455</v>
      </c>
      <c r="BK522" s="22">
        <f>Target_AM[[#This Row],[PROPORSI]]*VLOOKUP(Target_AM[[#This Row],[NIPNAS]],Target_CC[],COLUMN(AW$2)+9,0)</f>
        <v>8773326.3820671383</v>
      </c>
      <c r="BL522" s="22">
        <f>Target_AM[[#This Row],[PROPORSI]]*VLOOKUP(Target_AM[[#This Row],[NIPNAS]],Target_CC[],COLUMN(AX$2)+9,0)</f>
        <v>8659942.1097005475</v>
      </c>
      <c r="BM522" s="22">
        <f>Target_AM[[#This Row],[PROPORSI]]*VLOOKUP(Target_AM[[#This Row],[NIPNAS]],Target_CC[],COLUMN(AY$2)+9,0)</f>
        <v>8659849.1257725395</v>
      </c>
      <c r="BN522" s="22">
        <f>Target_AM[[#This Row],[PROPORSI]]*VLOOKUP(Target_AM[[#This Row],[NIPNAS]],Target_CC[],COLUMN(AZ$2)+9,0)</f>
        <v>100000000.00000003</v>
      </c>
      <c r="BO522" s="22">
        <f>Target_AM[[#This Row],[PROPORSI]]*VLOOKUP(Target_AM[[#This Row],[NIPNAS]],Target_CC[],COLUMN(BA$2)+9,0)</f>
        <v>20425638</v>
      </c>
      <c r="BP522" s="22">
        <f>Target_AM[[#This Row],[PROPORSI]]*VLOOKUP(Target_AM[[#This Row],[NIPNAS]],Target_CC[],COLUMN(BB$2)+9,0)</f>
        <v>20413208</v>
      </c>
      <c r="BQ522" s="22">
        <f>Target_AM[[#This Row],[PROPORSI]]*VLOOKUP(Target_AM[[#This Row],[NIPNAS]],Target_CC[],COLUMN(BC$2)+9,0)</f>
        <v>20413208</v>
      </c>
      <c r="BR522" s="22">
        <f>Target_AM[[#This Row],[PROPORSI]]*VLOOKUP(Target_AM[[#This Row],[NIPNAS]],Target_CC[],COLUMN(BD$2)+9,0)</f>
        <v>19461502.599999998</v>
      </c>
      <c r="BS522" s="22">
        <f>Target_AM[[#This Row],[PROPORSI]]*VLOOKUP(Target_AM[[#This Row],[NIPNAS]],Target_CC[],COLUMN(BE$2)+9,0)</f>
        <v>19461502.599999998</v>
      </c>
      <c r="BT522" s="22">
        <f>Target_AM[[#This Row],[PROPORSI]]*VLOOKUP(Target_AM[[#This Row],[NIPNAS]],Target_CC[],COLUMN(BF$2)+9,0)</f>
        <v>19461502.599999998</v>
      </c>
      <c r="BU522" s="22">
        <f>Target_AM[[#This Row],[PROPORSI]]*VLOOKUP(Target_AM[[#This Row],[NIPNAS]],Target_CC[],COLUMN(BG$2)+9,0)</f>
        <v>19461502.599999998</v>
      </c>
      <c r="BV522" s="22">
        <f>Target_AM[[#This Row],[PROPORSI]]*VLOOKUP(Target_AM[[#This Row],[NIPNAS]],Target_CC[],COLUMN(BH$2)+9,0)</f>
        <v>19461502.599999998</v>
      </c>
      <c r="BW522" s="22">
        <f>Target_AM[[#This Row],[PROPORSI]]*VLOOKUP(Target_AM[[#This Row],[NIPNAS]],Target_CC[],COLUMN(BI$2)+9,0)</f>
        <v>19461502.599999998</v>
      </c>
      <c r="BX522" s="22">
        <f>Target_AM[[#This Row],[PROPORSI]]*VLOOKUP(Target_AM[[#This Row],[NIPNAS]],Target_CC[],COLUMN(BJ$2)+9,0)</f>
        <v>19461502.599999998</v>
      </c>
      <c r="BY522" s="22">
        <f>Target_AM[[#This Row],[PROPORSI]]*VLOOKUP(Target_AM[[#This Row],[NIPNAS]],Target_CC[],COLUMN(BK$2)+9,0)</f>
        <v>19461502.599999998</v>
      </c>
      <c r="BZ522" s="22">
        <f>Target_AM[[#This Row],[PROPORSI]]*VLOOKUP(Target_AM[[#This Row],[NIPNAS]],Target_CC[],COLUMN(BL$2)+9,0)</f>
        <v>19461502.599999998</v>
      </c>
      <c r="CA522" s="22">
        <f>Target_AM[[#This Row],[PROPORSI]]*VLOOKUP(Target_AM[[#This Row],[NIPNAS]],Target_CC[],COLUMN(BM$2)+9,0)</f>
        <v>236405577.39999995</v>
      </c>
      <c r="CB522" s="22">
        <f>Target_AM[[#This Row],[PROPORSI]]*VLOOKUP(Target_AM[[#This Row],[NIPNAS]],Target_CC[],COLUMN(BN$2)+9,0)</f>
        <v>19608108</v>
      </c>
      <c r="CC522" s="22">
        <f>Target_AM[[#This Row],[PROPORSI]]*VLOOKUP(Target_AM[[#This Row],[NIPNAS]],Target_CC[],COLUMN(BO$2)+9,0)</f>
        <v>19608108</v>
      </c>
      <c r="CD522" s="22">
        <f>Target_AM[[#This Row],[PROPORSI]]*VLOOKUP(Target_AM[[#This Row],[NIPNAS]],Target_CC[],COLUMN(BP$2)+9,0)</f>
        <v>19608108</v>
      </c>
      <c r="CE522" s="22">
        <f>Target_AM[[#This Row],[PROPORSI]]*VLOOKUP(Target_AM[[#This Row],[NIPNAS]],Target_CC[],COLUMN(BQ$2)+9,0)</f>
        <v>18627702.599999998</v>
      </c>
      <c r="CF522" s="22">
        <f>Target_AM[[#This Row],[PROPORSI]]*VLOOKUP(Target_AM[[#This Row],[NIPNAS]],Target_CC[],COLUMN(BR$2)+9,0)</f>
        <v>18627702.599999998</v>
      </c>
      <c r="CG522" s="22">
        <f>Target_AM[[#This Row],[PROPORSI]]*VLOOKUP(Target_AM[[#This Row],[NIPNAS]],Target_CC[],COLUMN(BS$2)+9,0)</f>
        <v>18627702.599999998</v>
      </c>
      <c r="CH522" s="22">
        <f>Target_AM[[#This Row],[PROPORSI]]*VLOOKUP(Target_AM[[#This Row],[NIPNAS]],Target_CC[],COLUMN(BT$2)+9,0)</f>
        <v>18627702.599999998</v>
      </c>
      <c r="CI522" s="22">
        <f>Target_AM[[#This Row],[PROPORSI]]*VLOOKUP(Target_AM[[#This Row],[NIPNAS]],Target_CC[],COLUMN(BU$2)+9,0)</f>
        <v>18627702.599999998</v>
      </c>
      <c r="CJ522" s="22">
        <f>Target_AM[[#This Row],[PROPORSI]]*VLOOKUP(Target_AM[[#This Row],[NIPNAS]],Target_CC[],COLUMN(BV$2)+9,0)</f>
        <v>18627702.599999998</v>
      </c>
      <c r="CK522" s="22">
        <f>Target_AM[[#This Row],[PROPORSI]]*VLOOKUP(Target_AM[[#This Row],[NIPNAS]],Target_CC[],COLUMN(BW$2)+9,0)</f>
        <v>18627702.599999998</v>
      </c>
      <c r="CL522" s="22">
        <f>Target_AM[[#This Row],[PROPORSI]]*VLOOKUP(Target_AM[[#This Row],[NIPNAS]],Target_CC[],COLUMN(BX$2)+9,0)</f>
        <v>18627702.599999998</v>
      </c>
      <c r="CM522" s="22">
        <f>Target_AM[[#This Row],[PROPORSI]]*VLOOKUP(Target_AM[[#This Row],[NIPNAS]],Target_CC[],COLUMN(BY$2)+9,0)</f>
        <v>18627702.599999998</v>
      </c>
      <c r="CN522" s="22">
        <f>Target_AM[[#This Row],[PROPORSI]]*VLOOKUP(Target_AM[[#This Row],[NIPNAS]],Target_CC[],COLUMN(BZ$2)+9,0)</f>
        <v>226473647.39999995</v>
      </c>
      <c r="CO522" s="22">
        <f>Target_AM[[#This Row],[PROPORSI]]*VLOOKUP(Target_AM[[#This Row],[NIPNAS]],Target_CC[],COLUMN(CA$2)+9,0)</f>
        <v>846230</v>
      </c>
      <c r="CP522" s="22">
        <f>Target_AM[[#This Row],[PROPORSI]]*VLOOKUP(Target_AM[[#This Row],[NIPNAS]],Target_CC[],COLUMN(CB$2)+9,0)</f>
        <v>833800</v>
      </c>
      <c r="CQ522" s="22">
        <f>Target_AM[[#This Row],[PROPORSI]]*VLOOKUP(Target_AM[[#This Row],[NIPNAS]],Target_CC[],COLUMN(CC$2)+9,0)</f>
        <v>833800</v>
      </c>
      <c r="CR522" s="22">
        <f>Target_AM[[#This Row],[PROPORSI]]*VLOOKUP(Target_AM[[#This Row],[NIPNAS]],Target_CC[],COLUMN(CD$2)+9,0)</f>
        <v>833800</v>
      </c>
      <c r="CS522" s="22">
        <f>Target_AM[[#This Row],[PROPORSI]]*VLOOKUP(Target_AM[[#This Row],[NIPNAS]],Target_CC[],COLUMN(CE$2)+9,0)</f>
        <v>833800</v>
      </c>
      <c r="CT522" s="22">
        <f>Target_AM[[#This Row],[PROPORSI]]*VLOOKUP(Target_AM[[#This Row],[NIPNAS]],Target_CC[],COLUMN(CF$2)+9,0)</f>
        <v>833800</v>
      </c>
      <c r="CU522" s="22">
        <f>Target_AM[[#This Row],[PROPORSI]]*VLOOKUP(Target_AM[[#This Row],[NIPNAS]],Target_CC[],COLUMN(CG$2)+9,0)</f>
        <v>833800</v>
      </c>
      <c r="CV522" s="22">
        <f>Target_AM[[#This Row],[PROPORSI]]*VLOOKUP(Target_AM[[#This Row],[NIPNAS]],Target_CC[],COLUMN(CH$2)+9,0)</f>
        <v>833800</v>
      </c>
      <c r="CW522" s="22">
        <f>Target_AM[[#This Row],[PROPORSI]]*VLOOKUP(Target_AM[[#This Row],[NIPNAS]],Target_CC[],COLUMN(CI$2)+9,0)</f>
        <v>833800</v>
      </c>
      <c r="CX522" s="22">
        <f>Target_AM[[#This Row],[PROPORSI]]*VLOOKUP(Target_AM[[#This Row],[NIPNAS]],Target_CC[],COLUMN(CJ$2)+9,0)</f>
        <v>833800</v>
      </c>
      <c r="CY522" s="22">
        <f>Target_AM[[#This Row],[PROPORSI]]*VLOOKUP(Target_AM[[#This Row],[NIPNAS]],Target_CC[],COLUMN(CK$2)+9,0)</f>
        <v>833800</v>
      </c>
      <c r="CZ522" s="22">
        <f>Target_AM[[#This Row],[PROPORSI]]*VLOOKUP(Target_AM[[#This Row],[NIPNAS]],Target_CC[],COLUMN(CL$2)+9,0)</f>
        <v>833800</v>
      </c>
      <c r="DA522" s="22">
        <f>Target_AM[[#This Row],[PROPORSI]]*VLOOKUP(Target_AM[[#This Row],[NIPNAS]],Target_CC[],COLUMN(CM$2)+9,0)</f>
        <v>10018030</v>
      </c>
      <c r="DB522" s="22">
        <f>Target_AM[[#This Row],[PROPORSI]]*VLOOKUP(Target_AM[[#This Row],[NIPNAS]],Target_CC[],COLUMN(CN$2)+9,0)</f>
        <v>0</v>
      </c>
      <c r="DC522" s="22">
        <f>Target_AM[[#This Row],[PROPORSI]]*VLOOKUP(Target_AM[[#This Row],[NIPNAS]],Target_CC[],COLUMN(CO$2)+9,0)</f>
        <v>0</v>
      </c>
      <c r="DD522" s="22">
        <f>Target_AM[[#This Row],[PROPORSI]]*VLOOKUP(Target_AM[[#This Row],[NIPNAS]],Target_CC[],COLUMN(CP$2)+9,0)</f>
        <v>0</v>
      </c>
      <c r="DE522" s="22">
        <f>Target_AM[[#This Row],[PROPORSI]]*VLOOKUP(Target_AM[[#This Row],[NIPNAS]],Target_CC[],COLUMN(CQ$2)+9,0)</f>
        <v>0</v>
      </c>
      <c r="DF522" s="22">
        <f>Target_AM[[#This Row],[PROPORSI]]*VLOOKUP(Target_AM[[#This Row],[NIPNAS]],Target_CC[],COLUMN(CR$2)+9,0)</f>
        <v>0</v>
      </c>
      <c r="DG522" s="22">
        <f>Target_AM[[#This Row],[PROPORSI]]*VLOOKUP(Target_AM[[#This Row],[NIPNAS]],Target_CC[],COLUMN(CS$2)+9,0)</f>
        <v>0</v>
      </c>
      <c r="DH522" s="22">
        <f>Target_AM[[#This Row],[PROPORSI]]*VLOOKUP(Target_AM[[#This Row],[NIPNAS]],Target_CC[],COLUMN(CT$2)+9,0)</f>
        <v>0</v>
      </c>
      <c r="DI522" s="22">
        <f>Target_AM[[#This Row],[PROPORSI]]*VLOOKUP(Target_AM[[#This Row],[NIPNAS]],Target_CC[],COLUMN(CU$2)+9,0)</f>
        <v>0</v>
      </c>
      <c r="DJ522" s="22">
        <f>Target_AM[[#This Row],[PROPORSI]]*VLOOKUP(Target_AM[[#This Row],[NIPNAS]],Target_CC[],COLUMN(CV$2)+9,0)</f>
        <v>0</v>
      </c>
      <c r="DK522" s="22">
        <f>Target_AM[[#This Row],[PROPORSI]]*VLOOKUP(Target_AM[[#This Row],[NIPNAS]],Target_CC[],COLUMN(CW$2)+9,0)</f>
        <v>0</v>
      </c>
      <c r="DL522" s="22">
        <f>Target_AM[[#This Row],[PROPORSI]]*VLOOKUP(Target_AM[[#This Row],[NIPNAS]],Target_CC[],COLUMN(CX$2)+9,0)</f>
        <v>0</v>
      </c>
      <c r="DM522" s="22">
        <f>Target_AM[[#This Row],[PROPORSI]]*VLOOKUP(Target_AM[[#This Row],[NIPNAS]],Target_CC[],COLUMN(CY$2)+9,0)</f>
        <v>0</v>
      </c>
      <c r="DN522" s="22">
        <f>Target_AM[[#This Row],[PROPORSI]]*VLOOKUP(Target_AM[[#This Row],[NIPNAS]],Target_CC[],COLUMN(CZ$2)+9,0)</f>
        <v>0</v>
      </c>
      <c r="DO522" s="22">
        <f>Target_AM[[#This Row],[PROPORSI]]*VLOOKUP(Target_AM[[#This Row],[NIPNAS]],Target_CC[],COLUMN(DA$2)+9,0)</f>
        <v>0</v>
      </c>
      <c r="DP522" s="22">
        <f>Target_AM[[#This Row],[PROPORSI]]*VLOOKUP(Target_AM[[#This Row],[NIPNAS]],Target_CC[],COLUMN(DB$2)+9,0)</f>
        <v>0</v>
      </c>
      <c r="DQ522" s="22">
        <f>Target_AM[[#This Row],[PROPORSI]]*VLOOKUP(Target_AM[[#This Row],[NIPNAS]],Target_CC[],COLUMN(DC$2)+9,0)</f>
        <v>0</v>
      </c>
      <c r="DR522" s="22">
        <f>Target_AM[[#This Row],[PROPORSI]]*VLOOKUP(Target_AM[[#This Row],[NIPNAS]],Target_CC[],COLUMN(DD$2)+9,0)</f>
        <v>0</v>
      </c>
      <c r="DS522" s="22">
        <f>Target_AM[[#This Row],[PROPORSI]]*VLOOKUP(Target_AM[[#This Row],[NIPNAS]],Target_CC[],COLUMN(DE$2)+9,0)</f>
        <v>0</v>
      </c>
      <c r="DT522" s="22">
        <f>Target_AM[[#This Row],[PROPORSI]]*VLOOKUP(Target_AM[[#This Row],[NIPNAS]],Target_CC[],COLUMN(DF$2)+9,0)</f>
        <v>0</v>
      </c>
      <c r="DU522" s="22">
        <f>Target_AM[[#This Row],[PROPORSI]]*VLOOKUP(Target_AM[[#This Row],[NIPNAS]],Target_CC[],COLUMN(DG$2)+9,0)</f>
        <v>0</v>
      </c>
      <c r="DV522" s="22">
        <f>Target_AM[[#This Row],[PROPORSI]]*VLOOKUP(Target_AM[[#This Row],[NIPNAS]],Target_CC[],COLUMN(DH$2)+9,0)</f>
        <v>0</v>
      </c>
      <c r="DW522" s="22">
        <f>Target_AM[[#This Row],[PROPORSI]]*VLOOKUP(Target_AM[[#This Row],[NIPNAS]],Target_CC[],COLUMN(DI$2)+9,0)</f>
        <v>0</v>
      </c>
      <c r="DX522" s="22">
        <f>Target_AM[[#This Row],[PROPORSI]]*VLOOKUP(Target_AM[[#This Row],[NIPNAS]],Target_CC[],COLUMN(DJ$2)+9,0)</f>
        <v>0</v>
      </c>
      <c r="DY522" s="22">
        <f>Target_AM[[#This Row],[PROPORSI]]*VLOOKUP(Target_AM[[#This Row],[NIPNAS]],Target_CC[],COLUMN(DK$2)+9,0)</f>
        <v>0</v>
      </c>
      <c r="DZ522" s="22">
        <f>Target_AM[[#This Row],[PROPORSI]]*VLOOKUP(Target_AM[[#This Row],[NIPNAS]],Target_CC[],COLUMN(DL$2)+9,0)</f>
        <v>0</v>
      </c>
      <c r="EA522" s="22">
        <f>Target_AM[[#This Row],[PROPORSI]]*VLOOKUP(Target_AM[[#This Row],[NIPNAS]],Target_CC[],COLUMN(DM$2)+9,0)</f>
        <v>0</v>
      </c>
    </row>
    <row r="523" spans="2:131" x14ac:dyDescent="0.3">
      <c r="B523">
        <v>406077</v>
      </c>
      <c r="C523" t="s">
        <v>1026</v>
      </c>
      <c r="D523">
        <v>1</v>
      </c>
      <c r="E523" s="8">
        <v>45658</v>
      </c>
      <c r="F523">
        <v>4603029</v>
      </c>
      <c r="G523" t="s">
        <v>335</v>
      </c>
      <c r="J523" t="s">
        <v>296</v>
      </c>
      <c r="K523" t="s">
        <v>26</v>
      </c>
      <c r="L523" t="s">
        <v>159</v>
      </c>
      <c r="M523" t="s">
        <v>29</v>
      </c>
      <c r="N523" s="23">
        <f>Target_AM[[#This Row],[PROPORSI]]*VLOOKUP(Target_AM[[#This Row],[NIPNAS]],Target_CC[],9,0)</f>
        <v>21369739.355684042</v>
      </c>
      <c r="O523" s="22">
        <f>Target_AM[[#This Row],[PROPORSI]]*VLOOKUP(Target_AM[[#This Row],[NIPNAS]],Target_CC[],COLUMN(A$2)+9,0)</f>
        <v>0</v>
      </c>
      <c r="P523" s="22">
        <f>Target_AM[[#This Row],[PROPORSI]]*VLOOKUP(Target_AM[[#This Row],[NIPNAS]],Target_CC[],COLUMN(B$2)+9,0)</f>
        <v>0</v>
      </c>
      <c r="Q523" s="22">
        <f>Target_AM[[#This Row],[PROPORSI]]*VLOOKUP(Target_AM[[#This Row],[NIPNAS]],Target_CC[],COLUMN(C$2)+9,0)</f>
        <v>0</v>
      </c>
      <c r="R523" s="22">
        <f>Target_AM[[#This Row],[PROPORSI]]*VLOOKUP(Target_AM[[#This Row],[NIPNAS]],Target_CC[],COLUMN(D$2)+9,0)</f>
        <v>0</v>
      </c>
      <c r="S523" s="22">
        <f>Target_AM[[#This Row],[PROPORSI]]*VLOOKUP(Target_AM[[#This Row],[NIPNAS]],Target_CC[],COLUMN(E$2)+9,0)</f>
        <v>0</v>
      </c>
      <c r="T523" s="22">
        <f>Target_AM[[#This Row],[PROPORSI]]*VLOOKUP(Target_AM[[#This Row],[NIPNAS]],Target_CC[],COLUMN(F$2)+9,0)</f>
        <v>0</v>
      </c>
      <c r="U523" s="22">
        <f>Target_AM[[#This Row],[PROPORSI]]*VLOOKUP(Target_AM[[#This Row],[NIPNAS]],Target_CC[],COLUMN(G$2)+9,0)</f>
        <v>0</v>
      </c>
      <c r="V523" s="22">
        <f>Target_AM[[#This Row],[PROPORSI]]*VLOOKUP(Target_AM[[#This Row],[NIPNAS]],Target_CC[],COLUMN(H$2)+9,0)</f>
        <v>0</v>
      </c>
      <c r="W523" s="22">
        <f>Target_AM[[#This Row],[PROPORSI]]*VLOOKUP(Target_AM[[#This Row],[NIPNAS]],Target_CC[],COLUMN(I$2)+9,0)</f>
        <v>0</v>
      </c>
      <c r="X523" s="22">
        <f>Target_AM[[#This Row],[PROPORSI]]*VLOOKUP(Target_AM[[#This Row],[NIPNAS]],Target_CC[],COLUMN(J$2)+9,0)</f>
        <v>0</v>
      </c>
      <c r="Y523" s="22">
        <f>Target_AM[[#This Row],[PROPORSI]]*VLOOKUP(Target_AM[[#This Row],[NIPNAS]],Target_CC[],COLUMN(K$2)+9,0)</f>
        <v>0</v>
      </c>
      <c r="Z523" s="22">
        <f>Target_AM[[#This Row],[PROPORSI]]*VLOOKUP(Target_AM[[#This Row],[NIPNAS]],Target_CC[],COLUMN(L$2)+9,0)</f>
        <v>0</v>
      </c>
      <c r="AA523" s="22">
        <f>Target_AM[[#This Row],[PROPORSI]]*VLOOKUP(Target_AM[[#This Row],[NIPNAS]],Target_CC[],COLUMN(M$2)+9,0)</f>
        <v>0</v>
      </c>
      <c r="AB523" s="22">
        <f>Target_AM[[#This Row],[PROPORSI]]*VLOOKUP(Target_AM[[#This Row],[NIPNAS]],Target_CC[],COLUMN(N$2)+9,0)</f>
        <v>0</v>
      </c>
      <c r="AC523" s="22">
        <f>Target_AM[[#This Row],[PROPORSI]]*VLOOKUP(Target_AM[[#This Row],[NIPNAS]],Target_CC[],COLUMN(O$2)+9,0)</f>
        <v>690859.22431823774</v>
      </c>
      <c r="AD523" s="22">
        <f>Target_AM[[#This Row],[PROPORSI]]*VLOOKUP(Target_AM[[#This Row],[NIPNAS]],Target_CC[],COLUMN(P$2)+9,0)</f>
        <v>683729.23020126333</v>
      </c>
      <c r="AE523" s="22">
        <f>Target_AM[[#This Row],[PROPORSI]]*VLOOKUP(Target_AM[[#This Row],[NIPNAS]],Target_CC[],COLUMN(Q$2)+9,0)</f>
        <v>537486.86343142285</v>
      </c>
      <c r="AF523" s="22">
        <f>Target_AM[[#This Row],[PROPORSI]]*VLOOKUP(Target_AM[[#This Row],[NIPNAS]],Target_CC[],COLUMN(R$2)+9,0)</f>
        <v>586231.66372162709</v>
      </c>
      <c r="AG523" s="22">
        <f>Target_AM[[#This Row],[PROPORSI]]*VLOOKUP(Target_AM[[#This Row],[NIPNAS]],Target_CC[],COLUMN(S$2)+9,0)</f>
        <v>571553.53985494352</v>
      </c>
      <c r="AH523" s="22">
        <f>Target_AM[[#This Row],[PROPORSI]]*VLOOKUP(Target_AM[[#This Row],[NIPNAS]],Target_CC[],COLUMN(T$2)+9,0)</f>
        <v>710365.72728492401</v>
      </c>
      <c r="AI523" s="22">
        <f>Target_AM[[#This Row],[PROPORSI]]*VLOOKUP(Target_AM[[#This Row],[NIPNAS]],Target_CC[],COLUMN(U$2)+9,0)</f>
        <v>598269.13892134407</v>
      </c>
      <c r="AJ523" s="22">
        <f>Target_AM[[#This Row],[PROPORSI]]*VLOOKUP(Target_AM[[#This Row],[NIPNAS]],Target_CC[],COLUMN(V$2)+9,0)</f>
        <v>715610.41381648171</v>
      </c>
      <c r="AK523" s="22">
        <f>Target_AM[[#This Row],[PROPORSI]]*VLOOKUP(Target_AM[[#This Row],[NIPNAS]],Target_CC[],COLUMN(W$2)+9,0)</f>
        <v>720720.50871695695</v>
      </c>
      <c r="AL523" s="22">
        <f>Target_AM[[#This Row],[PROPORSI]]*VLOOKUP(Target_AM[[#This Row],[NIPNAS]],Target_CC[],COLUMN(X$2)+9,0)</f>
        <v>611960.29877694696</v>
      </c>
      <c r="AM523" s="22">
        <f>Target_AM[[#This Row],[PROPORSI]]*VLOOKUP(Target_AM[[#This Row],[NIPNAS]],Target_CC[],COLUMN(Y$2)+9,0)</f>
        <v>623089.45347582689</v>
      </c>
      <c r="AN523" s="22">
        <f>Target_AM[[#This Row],[PROPORSI]]*VLOOKUP(Target_AM[[#This Row],[NIPNAS]],Target_CC[],COLUMN(Z$2)+9,0)</f>
        <v>7049876.062519975</v>
      </c>
      <c r="AO523" s="22">
        <f>Target_AM[[#This Row],[PROPORSI]]*VLOOKUP(Target_AM[[#This Row],[NIPNAS]],Target_CC[],COLUMN(AA$2)+9,0)</f>
        <v>0</v>
      </c>
      <c r="AP523" s="22">
        <f>Target_AM[[#This Row],[PROPORSI]]*VLOOKUP(Target_AM[[#This Row],[NIPNAS]],Target_CC[],COLUMN(AB$2)+9,0)</f>
        <v>690859.22431823774</v>
      </c>
      <c r="AQ523" s="22">
        <f>Target_AM[[#This Row],[PROPORSI]]*VLOOKUP(Target_AM[[#This Row],[NIPNAS]],Target_CC[],COLUMN(AC$2)+9,0)</f>
        <v>683729.23020126333</v>
      </c>
      <c r="AR523" s="22">
        <f>Target_AM[[#This Row],[PROPORSI]]*VLOOKUP(Target_AM[[#This Row],[NIPNAS]],Target_CC[],COLUMN(AD$2)+9,0)</f>
        <v>537486.86343142285</v>
      </c>
      <c r="AS523" s="22">
        <f>Target_AM[[#This Row],[PROPORSI]]*VLOOKUP(Target_AM[[#This Row],[NIPNAS]],Target_CC[],COLUMN(AE$2)+9,0)</f>
        <v>586231.66372162709</v>
      </c>
      <c r="AT523" s="22">
        <f>Target_AM[[#This Row],[PROPORSI]]*VLOOKUP(Target_AM[[#This Row],[NIPNAS]],Target_CC[],COLUMN(AF$2)+9,0)</f>
        <v>571553.53985494352</v>
      </c>
      <c r="AU523" s="22">
        <f>Target_AM[[#This Row],[PROPORSI]]*VLOOKUP(Target_AM[[#This Row],[NIPNAS]],Target_CC[],COLUMN(AG$2)+9,0)</f>
        <v>710365.72728492401</v>
      </c>
      <c r="AV523" s="22">
        <f>Target_AM[[#This Row],[PROPORSI]]*VLOOKUP(Target_AM[[#This Row],[NIPNAS]],Target_CC[],COLUMN(AH$2)+9,0)</f>
        <v>598269.13892134407</v>
      </c>
      <c r="AW523" s="22">
        <f>Target_AM[[#This Row],[PROPORSI]]*VLOOKUP(Target_AM[[#This Row],[NIPNAS]],Target_CC[],COLUMN(AI$2)+9,0)</f>
        <v>715610.41381648171</v>
      </c>
      <c r="AX523" s="22">
        <f>Target_AM[[#This Row],[PROPORSI]]*VLOOKUP(Target_AM[[#This Row],[NIPNAS]],Target_CC[],COLUMN(AJ$2)+9,0)</f>
        <v>720720.50871695695</v>
      </c>
      <c r="AY523" s="22">
        <f>Target_AM[[#This Row],[PROPORSI]]*VLOOKUP(Target_AM[[#This Row],[NIPNAS]],Target_CC[],COLUMN(AK$2)+9,0)</f>
        <v>611960.29877694696</v>
      </c>
      <c r="AZ523" s="22">
        <f>Target_AM[[#This Row],[PROPORSI]]*VLOOKUP(Target_AM[[#This Row],[NIPNAS]],Target_CC[],COLUMN(AL$2)+9,0)</f>
        <v>623089.45347582689</v>
      </c>
      <c r="BA523" s="22">
        <f>Target_AM[[#This Row],[PROPORSI]]*VLOOKUP(Target_AM[[#This Row],[NIPNAS]],Target_CC[],COLUMN(AM$2)+9,0)</f>
        <v>7049876.062519975</v>
      </c>
      <c r="BB523" s="22">
        <f>Target_AM[[#This Row],[PROPORSI]]*VLOOKUP(Target_AM[[#This Row],[NIPNAS]],Target_CC[],COLUMN(AN$2)+9,0)</f>
        <v>0</v>
      </c>
      <c r="BC523" s="22">
        <f>Target_AM[[#This Row],[PROPORSI]]*VLOOKUP(Target_AM[[#This Row],[NIPNAS]],Target_CC[],COLUMN(AO$2)+9,0)</f>
        <v>0</v>
      </c>
      <c r="BD523" s="22">
        <f>Target_AM[[#This Row],[PROPORSI]]*VLOOKUP(Target_AM[[#This Row],[NIPNAS]],Target_CC[],COLUMN(AP$2)+9,0)</f>
        <v>0</v>
      </c>
      <c r="BE523" s="22">
        <f>Target_AM[[#This Row],[PROPORSI]]*VLOOKUP(Target_AM[[#This Row],[NIPNAS]],Target_CC[],COLUMN(AQ$2)+9,0)</f>
        <v>0</v>
      </c>
      <c r="BF523" s="22">
        <f>Target_AM[[#This Row],[PROPORSI]]*VLOOKUP(Target_AM[[#This Row],[NIPNAS]],Target_CC[],COLUMN(AR$2)+9,0)</f>
        <v>0</v>
      </c>
      <c r="BG523" s="22">
        <f>Target_AM[[#This Row],[PROPORSI]]*VLOOKUP(Target_AM[[#This Row],[NIPNAS]],Target_CC[],COLUMN(AS$2)+9,0)</f>
        <v>0</v>
      </c>
      <c r="BH523" s="22">
        <f>Target_AM[[#This Row],[PROPORSI]]*VLOOKUP(Target_AM[[#This Row],[NIPNAS]],Target_CC[],COLUMN(AT$2)+9,0)</f>
        <v>0</v>
      </c>
      <c r="BI523" s="22">
        <f>Target_AM[[#This Row],[PROPORSI]]*VLOOKUP(Target_AM[[#This Row],[NIPNAS]],Target_CC[],COLUMN(AU$2)+9,0)</f>
        <v>0</v>
      </c>
      <c r="BJ523" s="22">
        <f>Target_AM[[#This Row],[PROPORSI]]*VLOOKUP(Target_AM[[#This Row],[NIPNAS]],Target_CC[],COLUMN(AV$2)+9,0)</f>
        <v>0</v>
      </c>
      <c r="BK523" s="22">
        <f>Target_AM[[#This Row],[PROPORSI]]*VLOOKUP(Target_AM[[#This Row],[NIPNAS]],Target_CC[],COLUMN(AW$2)+9,0)</f>
        <v>0</v>
      </c>
      <c r="BL523" s="22">
        <f>Target_AM[[#This Row],[PROPORSI]]*VLOOKUP(Target_AM[[#This Row],[NIPNAS]],Target_CC[],COLUMN(AX$2)+9,0)</f>
        <v>0</v>
      </c>
      <c r="BM523" s="22">
        <f>Target_AM[[#This Row],[PROPORSI]]*VLOOKUP(Target_AM[[#This Row],[NIPNAS]],Target_CC[],COLUMN(AY$2)+9,0)</f>
        <v>0</v>
      </c>
      <c r="BN523" s="22">
        <f>Target_AM[[#This Row],[PROPORSI]]*VLOOKUP(Target_AM[[#This Row],[NIPNAS]],Target_CC[],COLUMN(AZ$2)+9,0)</f>
        <v>0</v>
      </c>
      <c r="BO523" s="22">
        <f>Target_AM[[#This Row],[PROPORSI]]*VLOOKUP(Target_AM[[#This Row],[NIPNAS]],Target_CC[],COLUMN(BA$2)+9,0)</f>
        <v>0</v>
      </c>
      <c r="BP523" s="22">
        <f>Target_AM[[#This Row],[PROPORSI]]*VLOOKUP(Target_AM[[#This Row],[NIPNAS]],Target_CC[],COLUMN(BB$2)+9,0)</f>
        <v>0</v>
      </c>
      <c r="BQ523" s="22">
        <f>Target_AM[[#This Row],[PROPORSI]]*VLOOKUP(Target_AM[[#This Row],[NIPNAS]],Target_CC[],COLUMN(BC$2)+9,0)</f>
        <v>0</v>
      </c>
      <c r="BR523" s="22">
        <f>Target_AM[[#This Row],[PROPORSI]]*VLOOKUP(Target_AM[[#This Row],[NIPNAS]],Target_CC[],COLUMN(BD$2)+9,0)</f>
        <v>0</v>
      </c>
      <c r="BS523" s="22">
        <f>Target_AM[[#This Row],[PROPORSI]]*VLOOKUP(Target_AM[[#This Row],[NIPNAS]],Target_CC[],COLUMN(BE$2)+9,0)</f>
        <v>0</v>
      </c>
      <c r="BT523" s="22">
        <f>Target_AM[[#This Row],[PROPORSI]]*VLOOKUP(Target_AM[[#This Row],[NIPNAS]],Target_CC[],COLUMN(BF$2)+9,0)</f>
        <v>0</v>
      </c>
      <c r="BU523" s="22">
        <f>Target_AM[[#This Row],[PROPORSI]]*VLOOKUP(Target_AM[[#This Row],[NIPNAS]],Target_CC[],COLUMN(BG$2)+9,0)</f>
        <v>0</v>
      </c>
      <c r="BV523" s="22">
        <f>Target_AM[[#This Row],[PROPORSI]]*VLOOKUP(Target_AM[[#This Row],[NIPNAS]],Target_CC[],COLUMN(BH$2)+9,0)</f>
        <v>0</v>
      </c>
      <c r="BW523" s="22">
        <f>Target_AM[[#This Row],[PROPORSI]]*VLOOKUP(Target_AM[[#This Row],[NIPNAS]],Target_CC[],COLUMN(BI$2)+9,0)</f>
        <v>0</v>
      </c>
      <c r="BX523" s="22">
        <f>Target_AM[[#This Row],[PROPORSI]]*VLOOKUP(Target_AM[[#This Row],[NIPNAS]],Target_CC[],COLUMN(BJ$2)+9,0)</f>
        <v>0</v>
      </c>
      <c r="BY523" s="22">
        <f>Target_AM[[#This Row],[PROPORSI]]*VLOOKUP(Target_AM[[#This Row],[NIPNAS]],Target_CC[],COLUMN(BK$2)+9,0)</f>
        <v>0</v>
      </c>
      <c r="BZ523" s="22">
        <f>Target_AM[[#This Row],[PROPORSI]]*VLOOKUP(Target_AM[[#This Row],[NIPNAS]],Target_CC[],COLUMN(BL$2)+9,0)</f>
        <v>0</v>
      </c>
      <c r="CA523" s="22">
        <f>Target_AM[[#This Row],[PROPORSI]]*VLOOKUP(Target_AM[[#This Row],[NIPNAS]],Target_CC[],COLUMN(BM$2)+9,0)</f>
        <v>0</v>
      </c>
      <c r="CB523" s="22">
        <f>Target_AM[[#This Row],[PROPORSI]]*VLOOKUP(Target_AM[[#This Row],[NIPNAS]],Target_CC[],COLUMN(BN$2)+9,0)</f>
        <v>0</v>
      </c>
      <c r="CC523" s="22">
        <f>Target_AM[[#This Row],[PROPORSI]]*VLOOKUP(Target_AM[[#This Row],[NIPNAS]],Target_CC[],COLUMN(BO$2)+9,0)</f>
        <v>0</v>
      </c>
      <c r="CD523" s="22">
        <f>Target_AM[[#This Row],[PROPORSI]]*VLOOKUP(Target_AM[[#This Row],[NIPNAS]],Target_CC[],COLUMN(BP$2)+9,0)</f>
        <v>0</v>
      </c>
      <c r="CE523" s="22">
        <f>Target_AM[[#This Row],[PROPORSI]]*VLOOKUP(Target_AM[[#This Row],[NIPNAS]],Target_CC[],COLUMN(BQ$2)+9,0)</f>
        <v>0</v>
      </c>
      <c r="CF523" s="22">
        <f>Target_AM[[#This Row],[PROPORSI]]*VLOOKUP(Target_AM[[#This Row],[NIPNAS]],Target_CC[],COLUMN(BR$2)+9,0)</f>
        <v>0</v>
      </c>
      <c r="CG523" s="22">
        <f>Target_AM[[#This Row],[PROPORSI]]*VLOOKUP(Target_AM[[#This Row],[NIPNAS]],Target_CC[],COLUMN(BS$2)+9,0)</f>
        <v>0</v>
      </c>
      <c r="CH523" s="22">
        <f>Target_AM[[#This Row],[PROPORSI]]*VLOOKUP(Target_AM[[#This Row],[NIPNAS]],Target_CC[],COLUMN(BT$2)+9,0)</f>
        <v>0</v>
      </c>
      <c r="CI523" s="22">
        <f>Target_AM[[#This Row],[PROPORSI]]*VLOOKUP(Target_AM[[#This Row],[NIPNAS]],Target_CC[],COLUMN(BU$2)+9,0)</f>
        <v>0</v>
      </c>
      <c r="CJ523" s="22">
        <f>Target_AM[[#This Row],[PROPORSI]]*VLOOKUP(Target_AM[[#This Row],[NIPNAS]],Target_CC[],COLUMN(BV$2)+9,0)</f>
        <v>0</v>
      </c>
      <c r="CK523" s="22">
        <f>Target_AM[[#This Row],[PROPORSI]]*VLOOKUP(Target_AM[[#This Row],[NIPNAS]],Target_CC[],COLUMN(BW$2)+9,0)</f>
        <v>0</v>
      </c>
      <c r="CL523" s="22">
        <f>Target_AM[[#This Row],[PROPORSI]]*VLOOKUP(Target_AM[[#This Row],[NIPNAS]],Target_CC[],COLUMN(BX$2)+9,0)</f>
        <v>0</v>
      </c>
      <c r="CM523" s="22">
        <f>Target_AM[[#This Row],[PROPORSI]]*VLOOKUP(Target_AM[[#This Row],[NIPNAS]],Target_CC[],COLUMN(BY$2)+9,0)</f>
        <v>0</v>
      </c>
      <c r="CN523" s="22">
        <f>Target_AM[[#This Row],[PROPORSI]]*VLOOKUP(Target_AM[[#This Row],[NIPNAS]],Target_CC[],COLUMN(BZ$2)+9,0)</f>
        <v>0</v>
      </c>
      <c r="CO523" s="22">
        <f>Target_AM[[#This Row],[PROPORSI]]*VLOOKUP(Target_AM[[#This Row],[NIPNAS]],Target_CC[],COLUMN(CA$2)+9,0)</f>
        <v>0</v>
      </c>
      <c r="CP523" s="22">
        <f>Target_AM[[#This Row],[PROPORSI]]*VLOOKUP(Target_AM[[#This Row],[NIPNAS]],Target_CC[],COLUMN(CB$2)+9,0)</f>
        <v>0</v>
      </c>
      <c r="CQ523" s="22">
        <f>Target_AM[[#This Row],[PROPORSI]]*VLOOKUP(Target_AM[[#This Row],[NIPNAS]],Target_CC[],COLUMN(CC$2)+9,0)</f>
        <v>0</v>
      </c>
      <c r="CR523" s="22">
        <f>Target_AM[[#This Row],[PROPORSI]]*VLOOKUP(Target_AM[[#This Row],[NIPNAS]],Target_CC[],COLUMN(CD$2)+9,0)</f>
        <v>0</v>
      </c>
      <c r="CS523" s="22">
        <f>Target_AM[[#This Row],[PROPORSI]]*VLOOKUP(Target_AM[[#This Row],[NIPNAS]],Target_CC[],COLUMN(CE$2)+9,0)</f>
        <v>0</v>
      </c>
      <c r="CT523" s="22">
        <f>Target_AM[[#This Row],[PROPORSI]]*VLOOKUP(Target_AM[[#This Row],[NIPNAS]],Target_CC[],COLUMN(CF$2)+9,0)</f>
        <v>0</v>
      </c>
      <c r="CU523" s="22">
        <f>Target_AM[[#This Row],[PROPORSI]]*VLOOKUP(Target_AM[[#This Row],[NIPNAS]],Target_CC[],COLUMN(CG$2)+9,0)</f>
        <v>0</v>
      </c>
      <c r="CV523" s="22">
        <f>Target_AM[[#This Row],[PROPORSI]]*VLOOKUP(Target_AM[[#This Row],[NIPNAS]],Target_CC[],COLUMN(CH$2)+9,0)</f>
        <v>0</v>
      </c>
      <c r="CW523" s="22">
        <f>Target_AM[[#This Row],[PROPORSI]]*VLOOKUP(Target_AM[[#This Row],[NIPNAS]],Target_CC[],COLUMN(CI$2)+9,0)</f>
        <v>0</v>
      </c>
      <c r="CX523" s="22">
        <f>Target_AM[[#This Row],[PROPORSI]]*VLOOKUP(Target_AM[[#This Row],[NIPNAS]],Target_CC[],COLUMN(CJ$2)+9,0)</f>
        <v>0</v>
      </c>
      <c r="CY523" s="22">
        <f>Target_AM[[#This Row],[PROPORSI]]*VLOOKUP(Target_AM[[#This Row],[NIPNAS]],Target_CC[],COLUMN(CK$2)+9,0)</f>
        <v>0</v>
      </c>
      <c r="CZ523" s="22">
        <f>Target_AM[[#This Row],[PROPORSI]]*VLOOKUP(Target_AM[[#This Row],[NIPNAS]],Target_CC[],COLUMN(CL$2)+9,0)</f>
        <v>0</v>
      </c>
      <c r="DA523" s="22">
        <f>Target_AM[[#This Row],[PROPORSI]]*VLOOKUP(Target_AM[[#This Row],[NIPNAS]],Target_CC[],COLUMN(CM$2)+9,0)</f>
        <v>0</v>
      </c>
      <c r="DB523" s="22">
        <f>Target_AM[[#This Row],[PROPORSI]]*VLOOKUP(Target_AM[[#This Row],[NIPNAS]],Target_CC[],COLUMN(CN$2)+9,0)</f>
        <v>0</v>
      </c>
      <c r="DC523" s="22">
        <f>Target_AM[[#This Row],[PROPORSI]]*VLOOKUP(Target_AM[[#This Row],[NIPNAS]],Target_CC[],COLUMN(CO$2)+9,0)</f>
        <v>0</v>
      </c>
      <c r="DD523" s="22">
        <f>Target_AM[[#This Row],[PROPORSI]]*VLOOKUP(Target_AM[[#This Row],[NIPNAS]],Target_CC[],COLUMN(CP$2)+9,0)</f>
        <v>0</v>
      </c>
      <c r="DE523" s="22">
        <f>Target_AM[[#This Row],[PROPORSI]]*VLOOKUP(Target_AM[[#This Row],[NIPNAS]],Target_CC[],COLUMN(CQ$2)+9,0)</f>
        <v>0</v>
      </c>
      <c r="DF523" s="22">
        <f>Target_AM[[#This Row],[PROPORSI]]*VLOOKUP(Target_AM[[#This Row],[NIPNAS]],Target_CC[],COLUMN(CR$2)+9,0)</f>
        <v>0</v>
      </c>
      <c r="DG523" s="22">
        <f>Target_AM[[#This Row],[PROPORSI]]*VLOOKUP(Target_AM[[#This Row],[NIPNAS]],Target_CC[],COLUMN(CS$2)+9,0)</f>
        <v>0</v>
      </c>
      <c r="DH523" s="22">
        <f>Target_AM[[#This Row],[PROPORSI]]*VLOOKUP(Target_AM[[#This Row],[NIPNAS]],Target_CC[],COLUMN(CT$2)+9,0)</f>
        <v>0</v>
      </c>
      <c r="DI523" s="22">
        <f>Target_AM[[#This Row],[PROPORSI]]*VLOOKUP(Target_AM[[#This Row],[NIPNAS]],Target_CC[],COLUMN(CU$2)+9,0)</f>
        <v>0</v>
      </c>
      <c r="DJ523" s="22">
        <f>Target_AM[[#This Row],[PROPORSI]]*VLOOKUP(Target_AM[[#This Row],[NIPNAS]],Target_CC[],COLUMN(CV$2)+9,0)</f>
        <v>0</v>
      </c>
      <c r="DK523" s="22">
        <f>Target_AM[[#This Row],[PROPORSI]]*VLOOKUP(Target_AM[[#This Row],[NIPNAS]],Target_CC[],COLUMN(CW$2)+9,0)</f>
        <v>0</v>
      </c>
      <c r="DL523" s="22">
        <f>Target_AM[[#This Row],[PROPORSI]]*VLOOKUP(Target_AM[[#This Row],[NIPNAS]],Target_CC[],COLUMN(CX$2)+9,0)</f>
        <v>0</v>
      </c>
      <c r="DM523" s="22">
        <f>Target_AM[[#This Row],[PROPORSI]]*VLOOKUP(Target_AM[[#This Row],[NIPNAS]],Target_CC[],COLUMN(CY$2)+9,0)</f>
        <v>0</v>
      </c>
      <c r="DN523" s="22">
        <f>Target_AM[[#This Row],[PROPORSI]]*VLOOKUP(Target_AM[[#This Row],[NIPNAS]],Target_CC[],COLUMN(CZ$2)+9,0)</f>
        <v>0</v>
      </c>
      <c r="DO523" s="22">
        <f>Target_AM[[#This Row],[PROPORSI]]*VLOOKUP(Target_AM[[#This Row],[NIPNAS]],Target_CC[],COLUMN(DA$2)+9,0)</f>
        <v>0</v>
      </c>
      <c r="DP523" s="22">
        <f>Target_AM[[#This Row],[PROPORSI]]*VLOOKUP(Target_AM[[#This Row],[NIPNAS]],Target_CC[],COLUMN(DB$2)+9,0)</f>
        <v>0</v>
      </c>
      <c r="DQ523" s="22">
        <f>Target_AM[[#This Row],[PROPORSI]]*VLOOKUP(Target_AM[[#This Row],[NIPNAS]],Target_CC[],COLUMN(DC$2)+9,0)</f>
        <v>0</v>
      </c>
      <c r="DR523" s="22">
        <f>Target_AM[[#This Row],[PROPORSI]]*VLOOKUP(Target_AM[[#This Row],[NIPNAS]],Target_CC[],COLUMN(DD$2)+9,0)</f>
        <v>0</v>
      </c>
      <c r="DS523" s="22">
        <f>Target_AM[[#This Row],[PROPORSI]]*VLOOKUP(Target_AM[[#This Row],[NIPNAS]],Target_CC[],COLUMN(DE$2)+9,0)</f>
        <v>0</v>
      </c>
      <c r="DT523" s="22">
        <f>Target_AM[[#This Row],[PROPORSI]]*VLOOKUP(Target_AM[[#This Row],[NIPNAS]],Target_CC[],COLUMN(DF$2)+9,0)</f>
        <v>0</v>
      </c>
      <c r="DU523" s="22">
        <f>Target_AM[[#This Row],[PROPORSI]]*VLOOKUP(Target_AM[[#This Row],[NIPNAS]],Target_CC[],COLUMN(DG$2)+9,0)</f>
        <v>0</v>
      </c>
      <c r="DV523" s="22">
        <f>Target_AM[[#This Row],[PROPORSI]]*VLOOKUP(Target_AM[[#This Row],[NIPNAS]],Target_CC[],COLUMN(DH$2)+9,0)</f>
        <v>0</v>
      </c>
      <c r="DW523" s="22">
        <f>Target_AM[[#This Row],[PROPORSI]]*VLOOKUP(Target_AM[[#This Row],[NIPNAS]],Target_CC[],COLUMN(DI$2)+9,0)</f>
        <v>0</v>
      </c>
      <c r="DX523" s="22">
        <f>Target_AM[[#This Row],[PROPORSI]]*VLOOKUP(Target_AM[[#This Row],[NIPNAS]],Target_CC[],COLUMN(DJ$2)+9,0)</f>
        <v>0</v>
      </c>
      <c r="DY523" s="22">
        <f>Target_AM[[#This Row],[PROPORSI]]*VLOOKUP(Target_AM[[#This Row],[NIPNAS]],Target_CC[],COLUMN(DK$2)+9,0)</f>
        <v>0</v>
      </c>
      <c r="DZ523" s="22">
        <f>Target_AM[[#This Row],[PROPORSI]]*VLOOKUP(Target_AM[[#This Row],[NIPNAS]],Target_CC[],COLUMN(DL$2)+9,0)</f>
        <v>0</v>
      </c>
      <c r="EA523" s="22">
        <f>Target_AM[[#This Row],[PROPORSI]]*VLOOKUP(Target_AM[[#This Row],[NIPNAS]],Target_CC[],COLUMN(DM$2)+9,0)</f>
        <v>0</v>
      </c>
    </row>
    <row r="524" spans="2:131" x14ac:dyDescent="0.3">
      <c r="B524">
        <v>406108</v>
      </c>
      <c r="C524" t="s">
        <v>999</v>
      </c>
      <c r="D524">
        <v>1</v>
      </c>
      <c r="E524" s="8">
        <v>45658</v>
      </c>
      <c r="F524">
        <v>3001066833</v>
      </c>
      <c r="G524" t="s">
        <v>761</v>
      </c>
      <c r="J524" t="s">
        <v>294</v>
      </c>
      <c r="K524" t="s">
        <v>23</v>
      </c>
      <c r="L524" t="s">
        <v>159</v>
      </c>
      <c r="M524" t="s">
        <v>29</v>
      </c>
      <c r="N524" s="23">
        <f>Target_AM[[#This Row],[PROPORSI]]*VLOOKUP(Target_AM[[#This Row],[NIPNAS]],Target_CC[],9,0)</f>
        <v>0</v>
      </c>
      <c r="O524" s="22">
        <f>Target_AM[[#This Row],[PROPORSI]]*VLOOKUP(Target_AM[[#This Row],[NIPNAS]],Target_CC[],COLUMN(A$2)+9,0)</f>
        <v>40000</v>
      </c>
      <c r="P524" s="22">
        <f>Target_AM[[#This Row],[PROPORSI]]*VLOOKUP(Target_AM[[#This Row],[NIPNAS]],Target_CC[],COLUMN(B$2)+9,0)</f>
        <v>42105.263157894733</v>
      </c>
      <c r="Q524" s="22">
        <f>Target_AM[[#This Row],[PROPORSI]]*VLOOKUP(Target_AM[[#This Row],[NIPNAS]],Target_CC[],COLUMN(C$2)+9,0)</f>
        <v>37894.73684210526</v>
      </c>
      <c r="R524" s="22">
        <f>Target_AM[[#This Row],[PROPORSI]]*VLOOKUP(Target_AM[[#This Row],[NIPNAS]],Target_CC[],COLUMN(D$2)+9,0)</f>
        <v>33684.210526315786</v>
      </c>
      <c r="S524" s="22">
        <f>Target_AM[[#This Row],[PROPORSI]]*VLOOKUP(Target_AM[[#This Row],[NIPNAS]],Target_CC[],COLUMN(E$2)+9,0)</f>
        <v>35789.473684210527</v>
      </c>
      <c r="T524" s="22">
        <f>Target_AM[[#This Row],[PROPORSI]]*VLOOKUP(Target_AM[[#This Row],[NIPNAS]],Target_CC[],COLUMN(F$2)+9,0)</f>
        <v>37894.73684210526</v>
      </c>
      <c r="U524" s="22">
        <f>Target_AM[[#This Row],[PROPORSI]]*VLOOKUP(Target_AM[[#This Row],[NIPNAS]],Target_CC[],COLUMN(G$2)+9,0)</f>
        <v>48421.052631578947</v>
      </c>
      <c r="V524" s="22">
        <f>Target_AM[[#This Row],[PROPORSI]]*VLOOKUP(Target_AM[[#This Row],[NIPNAS]],Target_CC[],COLUMN(H$2)+9,0)</f>
        <v>44210.526315789481</v>
      </c>
      <c r="W524" s="22">
        <f>Target_AM[[#This Row],[PROPORSI]]*VLOOKUP(Target_AM[[#This Row],[NIPNAS]],Target_CC[],COLUMN(I$2)+9,0)</f>
        <v>44210.526315789481</v>
      </c>
      <c r="X524" s="22">
        <f>Target_AM[[#This Row],[PROPORSI]]*VLOOKUP(Target_AM[[#This Row],[NIPNAS]],Target_CC[],COLUMN(J$2)+9,0)</f>
        <v>48421.052631578947</v>
      </c>
      <c r="Y524" s="22">
        <f>Target_AM[[#This Row],[PROPORSI]]*VLOOKUP(Target_AM[[#This Row],[NIPNAS]],Target_CC[],COLUMN(K$2)+9,0)</f>
        <v>42105.263157894733</v>
      </c>
      <c r="Z524" s="22">
        <f>Target_AM[[#This Row],[PROPORSI]]*VLOOKUP(Target_AM[[#This Row],[NIPNAS]],Target_CC[],COLUMN(L$2)+9,0)</f>
        <v>44210.526315789481</v>
      </c>
      <c r="AA524" s="22">
        <f>Target_AM[[#This Row],[PROPORSI]]*VLOOKUP(Target_AM[[#This Row],[NIPNAS]],Target_CC[],COLUMN(M$2)+9,0)</f>
        <v>498947.36842105264</v>
      </c>
      <c r="AB524" s="22">
        <f>Target_AM[[#This Row],[PROPORSI]]*VLOOKUP(Target_AM[[#This Row],[NIPNAS]],Target_CC[],COLUMN(N$2)+9,0)</f>
        <v>3945.5621916125542</v>
      </c>
      <c r="AC524" s="22">
        <f>Target_AM[[#This Row],[PROPORSI]]*VLOOKUP(Target_AM[[#This Row],[NIPNAS]],Target_CC[],COLUMN(O$2)+9,0)</f>
        <v>7538.4012954545469</v>
      </c>
      <c r="AD524" s="22">
        <f>Target_AM[[#This Row],[PROPORSI]]*VLOOKUP(Target_AM[[#This Row],[NIPNAS]],Target_CC[],COLUMN(P$2)+9,0)</f>
        <v>8292.2414250000002</v>
      </c>
      <c r="AE524" s="22">
        <f>Target_AM[[#This Row],[PROPORSI]]*VLOOKUP(Target_AM[[#This Row],[NIPNAS]],Target_CC[],COLUMN(Q$2)+9,0)</f>
        <v>8070.2773868560616</v>
      </c>
      <c r="AF524" s="22">
        <f>Target_AM[[#This Row],[PROPORSI]]*VLOOKUP(Target_AM[[#This Row],[NIPNAS]],Target_CC[],COLUMN(R$2)+9,0)</f>
        <v>12959.003111586177</v>
      </c>
      <c r="AG524" s="22">
        <f>Target_AM[[#This Row],[PROPORSI]]*VLOOKUP(Target_AM[[#This Row],[NIPNAS]],Target_CC[],COLUMN(S$2)+9,0)</f>
        <v>11663.102800427558</v>
      </c>
      <c r="AH524" s="22">
        <f>Target_AM[[#This Row],[PROPORSI]]*VLOOKUP(Target_AM[[#This Row],[NIPNAS]],Target_CC[],COLUMN(T$2)+9,0)</f>
        <v>6587.4932483896391</v>
      </c>
      <c r="AI524" s="22">
        <f>Target_AM[[#This Row],[PROPORSI]]*VLOOKUP(Target_AM[[#This Row],[NIPNAS]],Target_CC[],COLUMN(U$2)+9,0)</f>
        <v>14492.485146457208</v>
      </c>
      <c r="AJ524" s="22">
        <f>Target_AM[[#This Row],[PROPORSI]]*VLOOKUP(Target_AM[[#This Row],[NIPNAS]],Target_CC[],COLUMN(V$2)+9,0)</f>
        <v>12077.070955381005</v>
      </c>
      <c r="AK524" s="22">
        <f>Target_AM[[#This Row],[PROPORSI]]*VLOOKUP(Target_AM[[#This Row],[NIPNAS]],Target_CC[],COLUMN(W$2)+9,0)</f>
        <v>14492.485146457208</v>
      </c>
      <c r="AL524" s="22">
        <f>Target_AM[[#This Row],[PROPORSI]]*VLOOKUP(Target_AM[[#This Row],[NIPNAS]],Target_CC[],COLUMN(X$2)+9,0)</f>
        <v>15700.192241995306</v>
      </c>
      <c r="AM524" s="22">
        <f>Target_AM[[#This Row],[PROPORSI]]*VLOOKUP(Target_AM[[#This Row],[NIPNAS]],Target_CC[],COLUMN(Y$2)+9,0)</f>
        <v>15700.192241995306</v>
      </c>
      <c r="AN524" s="22">
        <f>Target_AM[[#This Row],[PROPORSI]]*VLOOKUP(Target_AM[[#This Row],[NIPNAS]],Target_CC[],COLUMN(Z$2)+9,0)</f>
        <v>131518.50719161259</v>
      </c>
      <c r="AO524" s="22">
        <f>Target_AM[[#This Row],[PROPORSI]]*VLOOKUP(Target_AM[[#This Row],[NIPNAS]],Target_CC[],COLUMN(AA$2)+9,0)</f>
        <v>43945.562191612553</v>
      </c>
      <c r="AP524" s="22">
        <f>Target_AM[[#This Row],[PROPORSI]]*VLOOKUP(Target_AM[[#This Row],[NIPNAS]],Target_CC[],COLUMN(AB$2)+9,0)</f>
        <v>49643.66445334928</v>
      </c>
      <c r="AQ524" s="22">
        <f>Target_AM[[#This Row],[PROPORSI]]*VLOOKUP(Target_AM[[#This Row],[NIPNAS]],Target_CC[],COLUMN(AC$2)+9,0)</f>
        <v>46186.97826710526</v>
      </c>
      <c r="AR524" s="22">
        <f>Target_AM[[#This Row],[PROPORSI]]*VLOOKUP(Target_AM[[#This Row],[NIPNAS]],Target_CC[],COLUMN(AD$2)+9,0)</f>
        <v>41754.487913171848</v>
      </c>
      <c r="AS524" s="22">
        <f>Target_AM[[#This Row],[PROPORSI]]*VLOOKUP(Target_AM[[#This Row],[NIPNAS]],Target_CC[],COLUMN(AE$2)+9,0)</f>
        <v>48748.476795796705</v>
      </c>
      <c r="AT524" s="22">
        <f>Target_AM[[#This Row],[PROPORSI]]*VLOOKUP(Target_AM[[#This Row],[NIPNAS]],Target_CC[],COLUMN(AF$2)+9,0)</f>
        <v>49557.839642532817</v>
      </c>
      <c r="AU524" s="22">
        <f>Target_AM[[#This Row],[PROPORSI]]*VLOOKUP(Target_AM[[#This Row],[NIPNAS]],Target_CC[],COLUMN(AG$2)+9,0)</f>
        <v>55008.545879968588</v>
      </c>
      <c r="AV524" s="22">
        <f>Target_AM[[#This Row],[PROPORSI]]*VLOOKUP(Target_AM[[#This Row],[NIPNAS]],Target_CC[],COLUMN(AH$2)+9,0)</f>
        <v>58703.011462246686</v>
      </c>
      <c r="AW524" s="22">
        <f>Target_AM[[#This Row],[PROPORSI]]*VLOOKUP(Target_AM[[#This Row],[NIPNAS]],Target_CC[],COLUMN(AI$2)+9,0)</f>
        <v>56287.597271170482</v>
      </c>
      <c r="AX524" s="22">
        <f>Target_AM[[#This Row],[PROPORSI]]*VLOOKUP(Target_AM[[#This Row],[NIPNAS]],Target_CC[],COLUMN(AJ$2)+9,0)</f>
        <v>62913.537778036152</v>
      </c>
      <c r="AY524" s="22">
        <f>Target_AM[[#This Row],[PROPORSI]]*VLOOKUP(Target_AM[[#This Row],[NIPNAS]],Target_CC[],COLUMN(AK$2)+9,0)</f>
        <v>57805.455399890037</v>
      </c>
      <c r="AZ524" s="22">
        <f>Target_AM[[#This Row],[PROPORSI]]*VLOOKUP(Target_AM[[#This Row],[NIPNAS]],Target_CC[],COLUMN(AL$2)+9,0)</f>
        <v>59910.718557784785</v>
      </c>
      <c r="BA524" s="22">
        <f>Target_AM[[#This Row],[PROPORSI]]*VLOOKUP(Target_AM[[#This Row],[NIPNAS]],Target_CC[],COLUMN(AM$2)+9,0)</f>
        <v>630465.87561266532</v>
      </c>
      <c r="BB524" s="22">
        <f>Target_AM[[#This Row],[PROPORSI]]*VLOOKUP(Target_AM[[#This Row],[NIPNAS]],Target_CC[],COLUMN(AN$2)+9,0)</f>
        <v>0</v>
      </c>
      <c r="BC524" s="22">
        <f>Target_AM[[#This Row],[PROPORSI]]*VLOOKUP(Target_AM[[#This Row],[NIPNAS]],Target_CC[],COLUMN(AO$2)+9,0)</f>
        <v>0</v>
      </c>
      <c r="BD524" s="22">
        <f>Target_AM[[#This Row],[PROPORSI]]*VLOOKUP(Target_AM[[#This Row],[NIPNAS]],Target_CC[],COLUMN(AP$2)+9,0)</f>
        <v>0</v>
      </c>
      <c r="BE524" s="22">
        <f>Target_AM[[#This Row],[PROPORSI]]*VLOOKUP(Target_AM[[#This Row],[NIPNAS]],Target_CC[],COLUMN(AQ$2)+9,0)</f>
        <v>0</v>
      </c>
      <c r="BF524" s="22">
        <f>Target_AM[[#This Row],[PROPORSI]]*VLOOKUP(Target_AM[[#This Row],[NIPNAS]],Target_CC[],COLUMN(AR$2)+9,0)</f>
        <v>0</v>
      </c>
      <c r="BG524" s="22">
        <f>Target_AM[[#This Row],[PROPORSI]]*VLOOKUP(Target_AM[[#This Row],[NIPNAS]],Target_CC[],COLUMN(AS$2)+9,0)</f>
        <v>0</v>
      </c>
      <c r="BH524" s="22">
        <f>Target_AM[[#This Row],[PROPORSI]]*VLOOKUP(Target_AM[[#This Row],[NIPNAS]],Target_CC[],COLUMN(AT$2)+9,0)</f>
        <v>0</v>
      </c>
      <c r="BI524" s="22">
        <f>Target_AM[[#This Row],[PROPORSI]]*VLOOKUP(Target_AM[[#This Row],[NIPNAS]],Target_CC[],COLUMN(AU$2)+9,0)</f>
        <v>0</v>
      </c>
      <c r="BJ524" s="22">
        <f>Target_AM[[#This Row],[PROPORSI]]*VLOOKUP(Target_AM[[#This Row],[NIPNAS]],Target_CC[],COLUMN(AV$2)+9,0)</f>
        <v>0</v>
      </c>
      <c r="BK524" s="22">
        <f>Target_AM[[#This Row],[PROPORSI]]*VLOOKUP(Target_AM[[#This Row],[NIPNAS]],Target_CC[],COLUMN(AW$2)+9,0)</f>
        <v>0</v>
      </c>
      <c r="BL524" s="22">
        <f>Target_AM[[#This Row],[PROPORSI]]*VLOOKUP(Target_AM[[#This Row],[NIPNAS]],Target_CC[],COLUMN(AX$2)+9,0)</f>
        <v>0</v>
      </c>
      <c r="BM524" s="22">
        <f>Target_AM[[#This Row],[PROPORSI]]*VLOOKUP(Target_AM[[#This Row],[NIPNAS]],Target_CC[],COLUMN(AY$2)+9,0)</f>
        <v>0</v>
      </c>
      <c r="BN524" s="22">
        <f>Target_AM[[#This Row],[PROPORSI]]*VLOOKUP(Target_AM[[#This Row],[NIPNAS]],Target_CC[],COLUMN(AZ$2)+9,0)</f>
        <v>0</v>
      </c>
      <c r="BO524" s="22">
        <f>Target_AM[[#This Row],[PROPORSI]]*VLOOKUP(Target_AM[[#This Row],[NIPNAS]],Target_CC[],COLUMN(BA$2)+9,0)</f>
        <v>22760000</v>
      </c>
      <c r="BP524" s="22">
        <f>Target_AM[[#This Row],[PROPORSI]]*VLOOKUP(Target_AM[[#This Row],[NIPNAS]],Target_CC[],COLUMN(BB$2)+9,0)</f>
        <v>22070000</v>
      </c>
      <c r="BQ524" s="22">
        <f>Target_AM[[#This Row],[PROPORSI]]*VLOOKUP(Target_AM[[#This Row],[NIPNAS]],Target_CC[],COLUMN(BC$2)+9,0)</f>
        <v>20000000</v>
      </c>
      <c r="BR524" s="22">
        <f>Target_AM[[#This Row],[PROPORSI]]*VLOOKUP(Target_AM[[#This Row],[NIPNAS]],Target_CC[],COLUMN(BD$2)+9,0)</f>
        <v>19000000</v>
      </c>
      <c r="BS524" s="22">
        <f>Target_AM[[#This Row],[PROPORSI]]*VLOOKUP(Target_AM[[#This Row],[NIPNAS]],Target_CC[],COLUMN(BE$2)+9,0)</f>
        <v>19000000</v>
      </c>
      <c r="BT524" s="22">
        <f>Target_AM[[#This Row],[PROPORSI]]*VLOOKUP(Target_AM[[#This Row],[NIPNAS]],Target_CC[],COLUMN(BF$2)+9,0)</f>
        <v>19000000</v>
      </c>
      <c r="BU524" s="22">
        <f>Target_AM[[#This Row],[PROPORSI]]*VLOOKUP(Target_AM[[#This Row],[NIPNAS]],Target_CC[],COLUMN(BG$2)+9,0)</f>
        <v>19000000</v>
      </c>
      <c r="BV524" s="22">
        <f>Target_AM[[#This Row],[PROPORSI]]*VLOOKUP(Target_AM[[#This Row],[NIPNAS]],Target_CC[],COLUMN(BH$2)+9,0)</f>
        <v>19000000</v>
      </c>
      <c r="BW524" s="22">
        <f>Target_AM[[#This Row],[PROPORSI]]*VLOOKUP(Target_AM[[#This Row],[NIPNAS]],Target_CC[],COLUMN(BI$2)+9,0)</f>
        <v>19000000</v>
      </c>
      <c r="BX524" s="22">
        <f>Target_AM[[#This Row],[PROPORSI]]*VLOOKUP(Target_AM[[#This Row],[NIPNAS]],Target_CC[],COLUMN(BJ$2)+9,0)</f>
        <v>19000000</v>
      </c>
      <c r="BY524" s="22">
        <f>Target_AM[[#This Row],[PROPORSI]]*VLOOKUP(Target_AM[[#This Row],[NIPNAS]],Target_CC[],COLUMN(BK$2)+9,0)</f>
        <v>19000000</v>
      </c>
      <c r="BZ524" s="22">
        <f>Target_AM[[#This Row],[PROPORSI]]*VLOOKUP(Target_AM[[#This Row],[NIPNAS]],Target_CC[],COLUMN(BL$2)+9,0)</f>
        <v>19000000</v>
      </c>
      <c r="CA524" s="22">
        <f>Target_AM[[#This Row],[PROPORSI]]*VLOOKUP(Target_AM[[#This Row],[NIPNAS]],Target_CC[],COLUMN(BM$2)+9,0)</f>
        <v>235830000</v>
      </c>
      <c r="CB524" s="22">
        <f>Target_AM[[#This Row],[PROPORSI]]*VLOOKUP(Target_AM[[#This Row],[NIPNAS]],Target_CC[],COLUMN(BN$2)+9,0)</f>
        <v>22760000</v>
      </c>
      <c r="CC524" s="22">
        <f>Target_AM[[#This Row],[PROPORSI]]*VLOOKUP(Target_AM[[#This Row],[NIPNAS]],Target_CC[],COLUMN(BO$2)+9,0)</f>
        <v>22070000</v>
      </c>
      <c r="CD524" s="22">
        <f>Target_AM[[#This Row],[PROPORSI]]*VLOOKUP(Target_AM[[#This Row],[NIPNAS]],Target_CC[],COLUMN(BP$2)+9,0)</f>
        <v>20000000</v>
      </c>
      <c r="CE524" s="22">
        <f>Target_AM[[#This Row],[PROPORSI]]*VLOOKUP(Target_AM[[#This Row],[NIPNAS]],Target_CC[],COLUMN(BQ$2)+9,0)</f>
        <v>19000000</v>
      </c>
      <c r="CF524" s="22">
        <f>Target_AM[[#This Row],[PROPORSI]]*VLOOKUP(Target_AM[[#This Row],[NIPNAS]],Target_CC[],COLUMN(BR$2)+9,0)</f>
        <v>19000000</v>
      </c>
      <c r="CG524" s="22">
        <f>Target_AM[[#This Row],[PROPORSI]]*VLOOKUP(Target_AM[[#This Row],[NIPNAS]],Target_CC[],COLUMN(BS$2)+9,0)</f>
        <v>19000000</v>
      </c>
      <c r="CH524" s="22">
        <f>Target_AM[[#This Row],[PROPORSI]]*VLOOKUP(Target_AM[[#This Row],[NIPNAS]],Target_CC[],COLUMN(BT$2)+9,0)</f>
        <v>19000000</v>
      </c>
      <c r="CI524" s="22">
        <f>Target_AM[[#This Row],[PROPORSI]]*VLOOKUP(Target_AM[[#This Row],[NIPNAS]],Target_CC[],COLUMN(BU$2)+9,0)</f>
        <v>19000000</v>
      </c>
      <c r="CJ524" s="22">
        <f>Target_AM[[#This Row],[PROPORSI]]*VLOOKUP(Target_AM[[#This Row],[NIPNAS]],Target_CC[],COLUMN(BV$2)+9,0)</f>
        <v>19000000</v>
      </c>
      <c r="CK524" s="22">
        <f>Target_AM[[#This Row],[PROPORSI]]*VLOOKUP(Target_AM[[#This Row],[NIPNAS]],Target_CC[],COLUMN(BW$2)+9,0)</f>
        <v>19000000</v>
      </c>
      <c r="CL524" s="22">
        <f>Target_AM[[#This Row],[PROPORSI]]*VLOOKUP(Target_AM[[#This Row],[NIPNAS]],Target_CC[],COLUMN(BX$2)+9,0)</f>
        <v>19000000</v>
      </c>
      <c r="CM524" s="22">
        <f>Target_AM[[#This Row],[PROPORSI]]*VLOOKUP(Target_AM[[#This Row],[NIPNAS]],Target_CC[],COLUMN(BY$2)+9,0)</f>
        <v>19000000</v>
      </c>
      <c r="CN524" s="22">
        <f>Target_AM[[#This Row],[PROPORSI]]*VLOOKUP(Target_AM[[#This Row],[NIPNAS]],Target_CC[],COLUMN(BZ$2)+9,0)</f>
        <v>235830000</v>
      </c>
      <c r="CO524" s="22">
        <f>Target_AM[[#This Row],[PROPORSI]]*VLOOKUP(Target_AM[[#This Row],[NIPNAS]],Target_CC[],COLUMN(CA$2)+9,0)</f>
        <v>0</v>
      </c>
      <c r="CP524" s="22">
        <f>Target_AM[[#This Row],[PROPORSI]]*VLOOKUP(Target_AM[[#This Row],[NIPNAS]],Target_CC[],COLUMN(CB$2)+9,0)</f>
        <v>0</v>
      </c>
      <c r="CQ524" s="22">
        <f>Target_AM[[#This Row],[PROPORSI]]*VLOOKUP(Target_AM[[#This Row],[NIPNAS]],Target_CC[],COLUMN(CC$2)+9,0)</f>
        <v>0</v>
      </c>
      <c r="CR524" s="22">
        <f>Target_AM[[#This Row],[PROPORSI]]*VLOOKUP(Target_AM[[#This Row],[NIPNAS]],Target_CC[],COLUMN(CD$2)+9,0)</f>
        <v>0</v>
      </c>
      <c r="CS524" s="22">
        <f>Target_AM[[#This Row],[PROPORSI]]*VLOOKUP(Target_AM[[#This Row],[NIPNAS]],Target_CC[],COLUMN(CE$2)+9,0)</f>
        <v>0</v>
      </c>
      <c r="CT524" s="22">
        <f>Target_AM[[#This Row],[PROPORSI]]*VLOOKUP(Target_AM[[#This Row],[NIPNAS]],Target_CC[],COLUMN(CF$2)+9,0)</f>
        <v>0</v>
      </c>
      <c r="CU524" s="22">
        <f>Target_AM[[#This Row],[PROPORSI]]*VLOOKUP(Target_AM[[#This Row],[NIPNAS]],Target_CC[],COLUMN(CG$2)+9,0)</f>
        <v>0</v>
      </c>
      <c r="CV524" s="22">
        <f>Target_AM[[#This Row],[PROPORSI]]*VLOOKUP(Target_AM[[#This Row],[NIPNAS]],Target_CC[],COLUMN(CH$2)+9,0)</f>
        <v>0</v>
      </c>
      <c r="CW524" s="22">
        <f>Target_AM[[#This Row],[PROPORSI]]*VLOOKUP(Target_AM[[#This Row],[NIPNAS]],Target_CC[],COLUMN(CI$2)+9,0)</f>
        <v>0</v>
      </c>
      <c r="CX524" s="22">
        <f>Target_AM[[#This Row],[PROPORSI]]*VLOOKUP(Target_AM[[#This Row],[NIPNAS]],Target_CC[],COLUMN(CJ$2)+9,0)</f>
        <v>0</v>
      </c>
      <c r="CY524" s="22">
        <f>Target_AM[[#This Row],[PROPORSI]]*VLOOKUP(Target_AM[[#This Row],[NIPNAS]],Target_CC[],COLUMN(CK$2)+9,0)</f>
        <v>0</v>
      </c>
      <c r="CZ524" s="22">
        <f>Target_AM[[#This Row],[PROPORSI]]*VLOOKUP(Target_AM[[#This Row],[NIPNAS]],Target_CC[],COLUMN(CL$2)+9,0)</f>
        <v>0</v>
      </c>
      <c r="DA524" s="22">
        <f>Target_AM[[#This Row],[PROPORSI]]*VLOOKUP(Target_AM[[#This Row],[NIPNAS]],Target_CC[],COLUMN(CM$2)+9,0)</f>
        <v>0</v>
      </c>
      <c r="DB524" s="22">
        <f>Target_AM[[#This Row],[PROPORSI]]*VLOOKUP(Target_AM[[#This Row],[NIPNAS]],Target_CC[],COLUMN(CN$2)+9,0)</f>
        <v>0</v>
      </c>
      <c r="DC524" s="22">
        <f>Target_AM[[#This Row],[PROPORSI]]*VLOOKUP(Target_AM[[#This Row],[NIPNAS]],Target_CC[],COLUMN(CO$2)+9,0)</f>
        <v>0</v>
      </c>
      <c r="DD524" s="22">
        <f>Target_AM[[#This Row],[PROPORSI]]*VLOOKUP(Target_AM[[#This Row],[NIPNAS]],Target_CC[],COLUMN(CP$2)+9,0)</f>
        <v>0</v>
      </c>
      <c r="DE524" s="22">
        <f>Target_AM[[#This Row],[PROPORSI]]*VLOOKUP(Target_AM[[#This Row],[NIPNAS]],Target_CC[],COLUMN(CQ$2)+9,0)</f>
        <v>0</v>
      </c>
      <c r="DF524" s="22">
        <f>Target_AM[[#This Row],[PROPORSI]]*VLOOKUP(Target_AM[[#This Row],[NIPNAS]],Target_CC[],COLUMN(CR$2)+9,0)</f>
        <v>0</v>
      </c>
      <c r="DG524" s="22">
        <f>Target_AM[[#This Row],[PROPORSI]]*VLOOKUP(Target_AM[[#This Row],[NIPNAS]],Target_CC[],COLUMN(CS$2)+9,0)</f>
        <v>0</v>
      </c>
      <c r="DH524" s="22">
        <f>Target_AM[[#This Row],[PROPORSI]]*VLOOKUP(Target_AM[[#This Row],[NIPNAS]],Target_CC[],COLUMN(CT$2)+9,0)</f>
        <v>0</v>
      </c>
      <c r="DI524" s="22">
        <f>Target_AM[[#This Row],[PROPORSI]]*VLOOKUP(Target_AM[[#This Row],[NIPNAS]],Target_CC[],COLUMN(CU$2)+9,0)</f>
        <v>0</v>
      </c>
      <c r="DJ524" s="22">
        <f>Target_AM[[#This Row],[PROPORSI]]*VLOOKUP(Target_AM[[#This Row],[NIPNAS]],Target_CC[],COLUMN(CV$2)+9,0)</f>
        <v>0</v>
      </c>
      <c r="DK524" s="22">
        <f>Target_AM[[#This Row],[PROPORSI]]*VLOOKUP(Target_AM[[#This Row],[NIPNAS]],Target_CC[],COLUMN(CW$2)+9,0)</f>
        <v>0</v>
      </c>
      <c r="DL524" s="22">
        <f>Target_AM[[#This Row],[PROPORSI]]*VLOOKUP(Target_AM[[#This Row],[NIPNAS]],Target_CC[],COLUMN(CX$2)+9,0)</f>
        <v>0</v>
      </c>
      <c r="DM524" s="22">
        <f>Target_AM[[#This Row],[PROPORSI]]*VLOOKUP(Target_AM[[#This Row],[NIPNAS]],Target_CC[],COLUMN(CY$2)+9,0)</f>
        <v>0</v>
      </c>
      <c r="DN524" s="22">
        <f>Target_AM[[#This Row],[PROPORSI]]*VLOOKUP(Target_AM[[#This Row],[NIPNAS]],Target_CC[],COLUMN(CZ$2)+9,0)</f>
        <v>0</v>
      </c>
      <c r="DO524" s="22">
        <f>Target_AM[[#This Row],[PROPORSI]]*VLOOKUP(Target_AM[[#This Row],[NIPNAS]],Target_CC[],COLUMN(DA$2)+9,0)</f>
        <v>0</v>
      </c>
      <c r="DP524" s="22">
        <f>Target_AM[[#This Row],[PROPORSI]]*VLOOKUP(Target_AM[[#This Row],[NIPNAS]],Target_CC[],COLUMN(DB$2)+9,0)</f>
        <v>0</v>
      </c>
      <c r="DQ524" s="22">
        <f>Target_AM[[#This Row],[PROPORSI]]*VLOOKUP(Target_AM[[#This Row],[NIPNAS]],Target_CC[],COLUMN(DC$2)+9,0)</f>
        <v>0</v>
      </c>
      <c r="DR524" s="22">
        <f>Target_AM[[#This Row],[PROPORSI]]*VLOOKUP(Target_AM[[#This Row],[NIPNAS]],Target_CC[],COLUMN(DD$2)+9,0)</f>
        <v>0</v>
      </c>
      <c r="DS524" s="22">
        <f>Target_AM[[#This Row],[PROPORSI]]*VLOOKUP(Target_AM[[#This Row],[NIPNAS]],Target_CC[],COLUMN(DE$2)+9,0)</f>
        <v>0</v>
      </c>
      <c r="DT524" s="22">
        <f>Target_AM[[#This Row],[PROPORSI]]*VLOOKUP(Target_AM[[#This Row],[NIPNAS]],Target_CC[],COLUMN(DF$2)+9,0)</f>
        <v>0</v>
      </c>
      <c r="DU524" s="22">
        <f>Target_AM[[#This Row],[PROPORSI]]*VLOOKUP(Target_AM[[#This Row],[NIPNAS]],Target_CC[],COLUMN(DG$2)+9,0)</f>
        <v>0</v>
      </c>
      <c r="DV524" s="22">
        <f>Target_AM[[#This Row],[PROPORSI]]*VLOOKUP(Target_AM[[#This Row],[NIPNAS]],Target_CC[],COLUMN(DH$2)+9,0)</f>
        <v>0</v>
      </c>
      <c r="DW524" s="22">
        <f>Target_AM[[#This Row],[PROPORSI]]*VLOOKUP(Target_AM[[#This Row],[NIPNAS]],Target_CC[],COLUMN(DI$2)+9,0)</f>
        <v>0</v>
      </c>
      <c r="DX524" s="22">
        <f>Target_AM[[#This Row],[PROPORSI]]*VLOOKUP(Target_AM[[#This Row],[NIPNAS]],Target_CC[],COLUMN(DJ$2)+9,0)</f>
        <v>0</v>
      </c>
      <c r="DY524" s="22">
        <f>Target_AM[[#This Row],[PROPORSI]]*VLOOKUP(Target_AM[[#This Row],[NIPNAS]],Target_CC[],COLUMN(DK$2)+9,0)</f>
        <v>0</v>
      </c>
      <c r="DZ524" s="22">
        <f>Target_AM[[#This Row],[PROPORSI]]*VLOOKUP(Target_AM[[#This Row],[NIPNAS]],Target_CC[],COLUMN(DL$2)+9,0)</f>
        <v>0</v>
      </c>
      <c r="EA524" s="22">
        <f>Target_AM[[#This Row],[PROPORSI]]*VLOOKUP(Target_AM[[#This Row],[NIPNAS]],Target_CC[],COLUMN(DM$2)+9,0)</f>
        <v>0</v>
      </c>
    </row>
    <row r="525" spans="2:131" x14ac:dyDescent="0.3">
      <c r="B525">
        <v>406108</v>
      </c>
      <c r="C525" t="s">
        <v>999</v>
      </c>
      <c r="D525">
        <v>1</v>
      </c>
      <c r="E525" s="8">
        <v>45658</v>
      </c>
      <c r="F525">
        <v>19043919</v>
      </c>
      <c r="G525" t="s">
        <v>435</v>
      </c>
      <c r="J525" t="s">
        <v>300</v>
      </c>
      <c r="K525" t="s">
        <v>23</v>
      </c>
      <c r="L525" t="s">
        <v>159</v>
      </c>
      <c r="M525" t="s">
        <v>29</v>
      </c>
      <c r="N525" s="23">
        <f>Target_AM[[#This Row],[PROPORSI]]*VLOOKUP(Target_AM[[#This Row],[NIPNAS]],Target_CC[],9,0)</f>
        <v>0</v>
      </c>
      <c r="O525" s="22">
        <f>Target_AM[[#This Row],[PROPORSI]]*VLOOKUP(Target_AM[[#This Row],[NIPNAS]],Target_CC[],COLUMN(A$2)+9,0)</f>
        <v>178867.78953635268</v>
      </c>
      <c r="P525" s="22">
        <f>Target_AM[[#This Row],[PROPORSI]]*VLOOKUP(Target_AM[[#This Row],[NIPNAS]],Target_CC[],COLUMN(B$2)+9,0)</f>
        <v>181991.77346260921</v>
      </c>
      <c r="Q525" s="22">
        <f>Target_AM[[#This Row],[PROPORSI]]*VLOOKUP(Target_AM[[#This Row],[NIPNAS]],Target_CC[],COLUMN(C$2)+9,0)</f>
        <v>194571.86514125194</v>
      </c>
      <c r="R525" s="22">
        <f>Target_AM[[#This Row],[PROPORSI]]*VLOOKUP(Target_AM[[#This Row],[NIPNAS]],Target_CC[],COLUMN(D$2)+9,0)</f>
        <v>182829.6414087725</v>
      </c>
      <c r="S525" s="22">
        <f>Target_AM[[#This Row],[PROPORSI]]*VLOOKUP(Target_AM[[#This Row],[NIPNAS]],Target_CC[],COLUMN(E$2)+9,0)</f>
        <v>192096.45660441087</v>
      </c>
      <c r="T525" s="22">
        <f>Target_AM[[#This Row],[PROPORSI]]*VLOOKUP(Target_AM[[#This Row],[NIPNAS]],Target_CC[],COLUMN(F$2)+9,0)</f>
        <v>189533.8681047851</v>
      </c>
      <c r="U525" s="22">
        <f>Target_AM[[#This Row],[PROPORSI]]*VLOOKUP(Target_AM[[#This Row],[NIPNAS]],Target_CC[],COLUMN(G$2)+9,0)</f>
        <v>198600.56694702394</v>
      </c>
      <c r="V525" s="22">
        <f>Target_AM[[#This Row],[PROPORSI]]*VLOOKUP(Target_AM[[#This Row],[NIPNAS]],Target_CC[],COLUMN(H$2)+9,0)</f>
        <v>200579.99827990917</v>
      </c>
      <c r="W525" s="22">
        <f>Target_AM[[#This Row],[PROPORSI]]*VLOOKUP(Target_AM[[#This Row],[NIPNAS]],Target_CC[],COLUMN(I$2)+9,0)</f>
        <v>198012.57940920713</v>
      </c>
      <c r="X525" s="22">
        <f>Target_AM[[#This Row],[PROPORSI]]*VLOOKUP(Target_AM[[#This Row],[NIPNAS]],Target_CC[],COLUMN(J$2)+9,0)</f>
        <v>201996.28181220664</v>
      </c>
      <c r="Y525" s="22">
        <f>Target_AM[[#This Row],[PROPORSI]]*VLOOKUP(Target_AM[[#This Row],[NIPNAS]],Target_CC[],COLUMN(K$2)+9,0)</f>
        <v>200522.45900345041</v>
      </c>
      <c r="Z525" s="22">
        <f>Target_AM[[#This Row],[PROPORSI]]*VLOOKUP(Target_AM[[#This Row],[NIPNAS]],Target_CC[],COLUMN(L$2)+9,0)</f>
        <v>189196.72029002034</v>
      </c>
      <c r="AA525" s="22">
        <f>Target_AM[[#This Row],[PROPORSI]]*VLOOKUP(Target_AM[[#This Row],[NIPNAS]],Target_CC[],COLUMN(M$2)+9,0)</f>
        <v>2308800</v>
      </c>
      <c r="AB525" s="22">
        <f>Target_AM[[#This Row],[PROPORSI]]*VLOOKUP(Target_AM[[#This Row],[NIPNAS]],Target_CC[],COLUMN(N$2)+9,0)</f>
        <v>1839901.8519267042</v>
      </c>
      <c r="AC525" s="22">
        <f>Target_AM[[#This Row],[PROPORSI]]*VLOOKUP(Target_AM[[#This Row],[NIPNAS]],Target_CC[],COLUMN(O$2)+9,0)</f>
        <v>1872036.3341954662</v>
      </c>
      <c r="AD525" s="22">
        <f>Target_AM[[#This Row],[PROPORSI]]*VLOOKUP(Target_AM[[#This Row],[NIPNAS]],Target_CC[],COLUMN(P$2)+9,0)</f>
        <v>2001439.9234998354</v>
      </c>
      <c r="AE525" s="22">
        <f>Target_AM[[#This Row],[PROPORSI]]*VLOOKUP(Target_AM[[#This Row],[NIPNAS]],Target_CC[],COLUMN(Q$2)+9,0)</f>
        <v>1880654.9613379601</v>
      </c>
      <c r="AF525" s="22">
        <f>Target_AM[[#This Row],[PROPORSI]]*VLOOKUP(Target_AM[[#This Row],[NIPNAS]],Target_CC[],COLUMN(R$2)+9,0)</f>
        <v>1975976.9334164059</v>
      </c>
      <c r="AG525" s="22">
        <f>Target_AM[[#This Row],[PROPORSI]]*VLOOKUP(Target_AM[[#This Row],[NIPNAS]],Target_CC[],COLUMN(S$2)+9,0)</f>
        <v>1949617.1772053565</v>
      </c>
      <c r="AH525" s="22">
        <f>Target_AM[[#This Row],[PROPORSI]]*VLOOKUP(Target_AM[[#This Row],[NIPNAS]],Target_CC[],COLUMN(T$2)+9,0)</f>
        <v>2042880.6766534038</v>
      </c>
      <c r="AI525" s="22">
        <f>Target_AM[[#This Row],[PROPORSI]]*VLOOKUP(Target_AM[[#This Row],[NIPNAS]],Target_CC[],COLUMN(U$2)+9,0)</f>
        <v>2063241.857302964</v>
      </c>
      <c r="AJ525" s="22">
        <f>Target_AM[[#This Row],[PROPORSI]]*VLOOKUP(Target_AM[[#This Row],[NIPNAS]],Target_CC[],COLUMN(V$2)+9,0)</f>
        <v>2036832.4140649117</v>
      </c>
      <c r="AK525" s="22">
        <f>Target_AM[[#This Row],[PROPORSI]]*VLOOKUP(Target_AM[[#This Row],[NIPNAS]],Target_CC[],COLUMN(W$2)+9,0)</f>
        <v>2077810.2863123573</v>
      </c>
      <c r="AL525" s="22">
        <f>Target_AM[[#This Row],[PROPORSI]]*VLOOKUP(Target_AM[[#This Row],[NIPNAS]],Target_CC[],COLUMN(X$2)+9,0)</f>
        <v>2062649.9865050444</v>
      </c>
      <c r="AM525" s="22">
        <f>Target_AM[[#This Row],[PROPORSI]]*VLOOKUP(Target_AM[[#This Row],[NIPNAS]],Target_CC[],COLUMN(Y$2)+9,0)</f>
        <v>1946149.1470453893</v>
      </c>
      <c r="AN525" s="22">
        <f>Target_AM[[#This Row],[PROPORSI]]*VLOOKUP(Target_AM[[#This Row],[NIPNAS]],Target_CC[],COLUMN(Z$2)+9,0)</f>
        <v>23749191.549465794</v>
      </c>
      <c r="AO525" s="22">
        <f>Target_AM[[#This Row],[PROPORSI]]*VLOOKUP(Target_AM[[#This Row],[NIPNAS]],Target_CC[],COLUMN(AA$2)+9,0)</f>
        <v>2018769.6414630569</v>
      </c>
      <c r="AP525" s="22">
        <f>Target_AM[[#This Row],[PROPORSI]]*VLOOKUP(Target_AM[[#This Row],[NIPNAS]],Target_CC[],COLUMN(AB$2)+9,0)</f>
        <v>2054028.1076580754</v>
      </c>
      <c r="AQ525" s="22">
        <f>Target_AM[[#This Row],[PROPORSI]]*VLOOKUP(Target_AM[[#This Row],[NIPNAS]],Target_CC[],COLUMN(AC$2)+9,0)</f>
        <v>2196011.7886410872</v>
      </c>
      <c r="AR525" s="22">
        <f>Target_AM[[#This Row],[PROPORSI]]*VLOOKUP(Target_AM[[#This Row],[NIPNAS]],Target_CC[],COLUMN(AD$2)+9,0)</f>
        <v>2063484.6027467325</v>
      </c>
      <c r="AS525" s="22">
        <f>Target_AM[[#This Row],[PROPORSI]]*VLOOKUP(Target_AM[[#This Row],[NIPNAS]],Target_CC[],COLUMN(AE$2)+9,0)</f>
        <v>2168073.3900208166</v>
      </c>
      <c r="AT525" s="22">
        <f>Target_AM[[#This Row],[PROPORSI]]*VLOOKUP(Target_AM[[#This Row],[NIPNAS]],Target_CC[],COLUMN(AF$2)+9,0)</f>
        <v>2139151.0453101415</v>
      </c>
      <c r="AU525" s="22">
        <f>Target_AM[[#This Row],[PROPORSI]]*VLOOKUP(Target_AM[[#This Row],[NIPNAS]],Target_CC[],COLUMN(AG$2)+9,0)</f>
        <v>2241481.2436004276</v>
      </c>
      <c r="AV525" s="22">
        <f>Target_AM[[#This Row],[PROPORSI]]*VLOOKUP(Target_AM[[#This Row],[NIPNAS]],Target_CC[],COLUMN(AH$2)+9,0)</f>
        <v>2263821.8555828733</v>
      </c>
      <c r="AW525" s="22">
        <f>Target_AM[[#This Row],[PROPORSI]]*VLOOKUP(Target_AM[[#This Row],[NIPNAS]],Target_CC[],COLUMN(AI$2)+9,0)</f>
        <v>2234844.9934741189</v>
      </c>
      <c r="AX525" s="22">
        <f>Target_AM[[#This Row],[PROPORSI]]*VLOOKUP(Target_AM[[#This Row],[NIPNAS]],Target_CC[],COLUMN(AJ$2)+9,0)</f>
        <v>2279806.5681245639</v>
      </c>
      <c r="AY525" s="22">
        <f>Target_AM[[#This Row],[PROPORSI]]*VLOOKUP(Target_AM[[#This Row],[NIPNAS]],Target_CC[],COLUMN(AK$2)+9,0)</f>
        <v>2263172.445508495</v>
      </c>
      <c r="AZ525" s="22">
        <f>Target_AM[[#This Row],[PROPORSI]]*VLOOKUP(Target_AM[[#This Row],[NIPNAS]],Target_CC[],COLUMN(AL$2)+9,0)</f>
        <v>2135345.8673354099</v>
      </c>
      <c r="BA525" s="22">
        <f>Target_AM[[#This Row],[PROPORSI]]*VLOOKUP(Target_AM[[#This Row],[NIPNAS]],Target_CC[],COLUMN(AM$2)+9,0)</f>
        <v>26057991.549465794</v>
      </c>
      <c r="BB525" s="22">
        <f>Target_AM[[#This Row],[PROPORSI]]*VLOOKUP(Target_AM[[#This Row],[NIPNAS]],Target_CC[],COLUMN(AN$2)+9,0)</f>
        <v>4941582.2328302255</v>
      </c>
      <c r="BC525" s="22">
        <f>Target_AM[[#This Row],[PROPORSI]]*VLOOKUP(Target_AM[[#This Row],[NIPNAS]],Target_CC[],COLUMN(AO$2)+9,0)</f>
        <v>5142088.3207596643</v>
      </c>
      <c r="BD525" s="22">
        <f>Target_AM[[#This Row],[PROPORSI]]*VLOOKUP(Target_AM[[#This Row],[NIPNAS]],Target_CC[],COLUMN(AP$2)+9,0)</f>
        <v>5200167.6767443335</v>
      </c>
      <c r="BE525" s="22">
        <f>Target_AM[[#This Row],[PROPORSI]]*VLOOKUP(Target_AM[[#This Row],[NIPNAS]],Target_CC[],COLUMN(AQ$2)+9,0)</f>
        <v>5041400.8835760169</v>
      </c>
      <c r="BF525" s="22">
        <f>Target_AM[[#This Row],[PROPORSI]]*VLOOKUP(Target_AM[[#This Row],[NIPNAS]],Target_CC[],COLUMN(AR$2)+9,0)</f>
        <v>5300908.0587014994</v>
      </c>
      <c r="BG525" s="22">
        <f>Target_AM[[#This Row],[PROPORSI]]*VLOOKUP(Target_AM[[#This Row],[NIPNAS]],Target_CC[],COLUMN(AS$2)+9,0)</f>
        <v>5267931.7796293944</v>
      </c>
      <c r="BH525" s="22">
        <f>Target_AM[[#This Row],[PROPORSI]]*VLOOKUP(Target_AM[[#This Row],[NIPNAS]],Target_CC[],COLUMN(AT$2)+9,0)</f>
        <v>5440025.0052966522</v>
      </c>
      <c r="BI525" s="22">
        <f>Target_AM[[#This Row],[PROPORSI]]*VLOOKUP(Target_AM[[#This Row],[NIPNAS]],Target_CC[],COLUMN(AU$2)+9,0)</f>
        <v>5516503.1293899361</v>
      </c>
      <c r="BJ525" s="22">
        <f>Target_AM[[#This Row],[PROPORSI]]*VLOOKUP(Target_AM[[#This Row],[NIPNAS]],Target_CC[],COLUMN(AV$2)+9,0)</f>
        <v>5430748.8535660813</v>
      </c>
      <c r="BK525" s="22">
        <f>Target_AM[[#This Row],[PROPORSI]]*VLOOKUP(Target_AM[[#This Row],[NIPNAS]],Target_CC[],COLUMN(AW$2)+9,0)</f>
        <v>5523072.6990475263</v>
      </c>
      <c r="BL525" s="22">
        <f>Target_AM[[#This Row],[PROPORSI]]*VLOOKUP(Target_AM[[#This Row],[NIPNAS]],Target_CC[],COLUMN(AX$2)+9,0)</f>
        <v>5624891.6984470263</v>
      </c>
      <c r="BM525" s="22">
        <f>Target_AM[[#This Row],[PROPORSI]]*VLOOKUP(Target_AM[[#This Row],[NIPNAS]],Target_CC[],COLUMN(AY$2)+9,0)</f>
        <v>5484201.4723760169</v>
      </c>
      <c r="BN525" s="22">
        <f>Target_AM[[#This Row],[PROPORSI]]*VLOOKUP(Target_AM[[#This Row],[NIPNAS]],Target_CC[],COLUMN(AZ$2)+9,0)</f>
        <v>63913521.810364373</v>
      </c>
      <c r="BO525" s="22">
        <f>Target_AM[[#This Row],[PROPORSI]]*VLOOKUP(Target_AM[[#This Row],[NIPNAS]],Target_CC[],COLUMN(BA$2)+9,0)</f>
        <v>96200</v>
      </c>
      <c r="BP525" s="22">
        <f>Target_AM[[#This Row],[PROPORSI]]*VLOOKUP(Target_AM[[#This Row],[NIPNAS]],Target_CC[],COLUMN(BB$2)+9,0)</f>
        <v>96200</v>
      </c>
      <c r="BQ525" s="22">
        <f>Target_AM[[#This Row],[PROPORSI]]*VLOOKUP(Target_AM[[#This Row],[NIPNAS]],Target_CC[],COLUMN(BC$2)+9,0)</f>
        <v>96200</v>
      </c>
      <c r="BR525" s="22">
        <f>Target_AM[[#This Row],[PROPORSI]]*VLOOKUP(Target_AM[[#This Row],[NIPNAS]],Target_CC[],COLUMN(BD$2)+9,0)</f>
        <v>96200</v>
      </c>
      <c r="BS525" s="22">
        <f>Target_AM[[#This Row],[PROPORSI]]*VLOOKUP(Target_AM[[#This Row],[NIPNAS]],Target_CC[],COLUMN(BE$2)+9,0)</f>
        <v>96200</v>
      </c>
      <c r="BT525" s="22">
        <f>Target_AM[[#This Row],[PROPORSI]]*VLOOKUP(Target_AM[[#This Row],[NIPNAS]],Target_CC[],COLUMN(BF$2)+9,0)</f>
        <v>96200</v>
      </c>
      <c r="BU525" s="22">
        <f>Target_AM[[#This Row],[PROPORSI]]*VLOOKUP(Target_AM[[#This Row],[NIPNAS]],Target_CC[],COLUMN(BG$2)+9,0)</f>
        <v>96200</v>
      </c>
      <c r="BV525" s="22">
        <f>Target_AM[[#This Row],[PROPORSI]]*VLOOKUP(Target_AM[[#This Row],[NIPNAS]],Target_CC[],COLUMN(BH$2)+9,0)</f>
        <v>96200</v>
      </c>
      <c r="BW525" s="22">
        <f>Target_AM[[#This Row],[PROPORSI]]*VLOOKUP(Target_AM[[#This Row],[NIPNAS]],Target_CC[],COLUMN(BI$2)+9,0)</f>
        <v>96200</v>
      </c>
      <c r="BX525" s="22">
        <f>Target_AM[[#This Row],[PROPORSI]]*VLOOKUP(Target_AM[[#This Row],[NIPNAS]],Target_CC[],COLUMN(BJ$2)+9,0)</f>
        <v>96200</v>
      </c>
      <c r="BY525" s="22">
        <f>Target_AM[[#This Row],[PROPORSI]]*VLOOKUP(Target_AM[[#This Row],[NIPNAS]],Target_CC[],COLUMN(BK$2)+9,0)</f>
        <v>96200</v>
      </c>
      <c r="BZ525" s="22">
        <f>Target_AM[[#This Row],[PROPORSI]]*VLOOKUP(Target_AM[[#This Row],[NIPNAS]],Target_CC[],COLUMN(BL$2)+9,0)</f>
        <v>96200</v>
      </c>
      <c r="CA525" s="22">
        <f>Target_AM[[#This Row],[PROPORSI]]*VLOOKUP(Target_AM[[#This Row],[NIPNAS]],Target_CC[],COLUMN(BM$2)+9,0)</f>
        <v>1154400</v>
      </c>
      <c r="CB525" s="22">
        <f>Target_AM[[#This Row],[PROPORSI]]*VLOOKUP(Target_AM[[#This Row],[NIPNAS]],Target_CC[],COLUMN(BN$2)+9,0)</f>
        <v>0</v>
      </c>
      <c r="CC525" s="22">
        <f>Target_AM[[#This Row],[PROPORSI]]*VLOOKUP(Target_AM[[#This Row],[NIPNAS]],Target_CC[],COLUMN(BO$2)+9,0)</f>
        <v>0</v>
      </c>
      <c r="CD525" s="22">
        <f>Target_AM[[#This Row],[PROPORSI]]*VLOOKUP(Target_AM[[#This Row],[NIPNAS]],Target_CC[],COLUMN(BP$2)+9,0)</f>
        <v>0</v>
      </c>
      <c r="CE525" s="22">
        <f>Target_AM[[#This Row],[PROPORSI]]*VLOOKUP(Target_AM[[#This Row],[NIPNAS]],Target_CC[],COLUMN(BQ$2)+9,0)</f>
        <v>0</v>
      </c>
      <c r="CF525" s="22">
        <f>Target_AM[[#This Row],[PROPORSI]]*VLOOKUP(Target_AM[[#This Row],[NIPNAS]],Target_CC[],COLUMN(BR$2)+9,0)</f>
        <v>0</v>
      </c>
      <c r="CG525" s="22">
        <f>Target_AM[[#This Row],[PROPORSI]]*VLOOKUP(Target_AM[[#This Row],[NIPNAS]],Target_CC[],COLUMN(BS$2)+9,0)</f>
        <v>0</v>
      </c>
      <c r="CH525" s="22">
        <f>Target_AM[[#This Row],[PROPORSI]]*VLOOKUP(Target_AM[[#This Row],[NIPNAS]],Target_CC[],COLUMN(BT$2)+9,0)</f>
        <v>0</v>
      </c>
      <c r="CI525" s="22">
        <f>Target_AM[[#This Row],[PROPORSI]]*VLOOKUP(Target_AM[[#This Row],[NIPNAS]],Target_CC[],COLUMN(BU$2)+9,0)</f>
        <v>0</v>
      </c>
      <c r="CJ525" s="22">
        <f>Target_AM[[#This Row],[PROPORSI]]*VLOOKUP(Target_AM[[#This Row],[NIPNAS]],Target_CC[],COLUMN(BV$2)+9,0)</f>
        <v>0</v>
      </c>
      <c r="CK525" s="22">
        <f>Target_AM[[#This Row],[PROPORSI]]*VLOOKUP(Target_AM[[#This Row],[NIPNAS]],Target_CC[],COLUMN(BW$2)+9,0)</f>
        <v>0</v>
      </c>
      <c r="CL525" s="22">
        <f>Target_AM[[#This Row],[PROPORSI]]*VLOOKUP(Target_AM[[#This Row],[NIPNAS]],Target_CC[],COLUMN(BX$2)+9,0)</f>
        <v>0</v>
      </c>
      <c r="CM525" s="22">
        <f>Target_AM[[#This Row],[PROPORSI]]*VLOOKUP(Target_AM[[#This Row],[NIPNAS]],Target_CC[],COLUMN(BY$2)+9,0)</f>
        <v>0</v>
      </c>
      <c r="CN525" s="22">
        <f>Target_AM[[#This Row],[PROPORSI]]*VLOOKUP(Target_AM[[#This Row],[NIPNAS]],Target_CC[],COLUMN(BZ$2)+9,0)</f>
        <v>0</v>
      </c>
      <c r="CO525" s="22">
        <f>Target_AM[[#This Row],[PROPORSI]]*VLOOKUP(Target_AM[[#This Row],[NIPNAS]],Target_CC[],COLUMN(CA$2)+9,0)</f>
        <v>96200</v>
      </c>
      <c r="CP525" s="22">
        <f>Target_AM[[#This Row],[PROPORSI]]*VLOOKUP(Target_AM[[#This Row],[NIPNAS]],Target_CC[],COLUMN(CB$2)+9,0)</f>
        <v>96200</v>
      </c>
      <c r="CQ525" s="22">
        <f>Target_AM[[#This Row],[PROPORSI]]*VLOOKUP(Target_AM[[#This Row],[NIPNAS]],Target_CC[],COLUMN(CC$2)+9,0)</f>
        <v>96200</v>
      </c>
      <c r="CR525" s="22">
        <f>Target_AM[[#This Row],[PROPORSI]]*VLOOKUP(Target_AM[[#This Row],[NIPNAS]],Target_CC[],COLUMN(CD$2)+9,0)</f>
        <v>96200</v>
      </c>
      <c r="CS525" s="22">
        <f>Target_AM[[#This Row],[PROPORSI]]*VLOOKUP(Target_AM[[#This Row],[NIPNAS]],Target_CC[],COLUMN(CE$2)+9,0)</f>
        <v>96200</v>
      </c>
      <c r="CT525" s="22">
        <f>Target_AM[[#This Row],[PROPORSI]]*VLOOKUP(Target_AM[[#This Row],[NIPNAS]],Target_CC[],COLUMN(CF$2)+9,0)</f>
        <v>96200</v>
      </c>
      <c r="CU525" s="22">
        <f>Target_AM[[#This Row],[PROPORSI]]*VLOOKUP(Target_AM[[#This Row],[NIPNAS]],Target_CC[],COLUMN(CG$2)+9,0)</f>
        <v>96200</v>
      </c>
      <c r="CV525" s="22">
        <f>Target_AM[[#This Row],[PROPORSI]]*VLOOKUP(Target_AM[[#This Row],[NIPNAS]],Target_CC[],COLUMN(CH$2)+9,0)</f>
        <v>96200</v>
      </c>
      <c r="CW525" s="22">
        <f>Target_AM[[#This Row],[PROPORSI]]*VLOOKUP(Target_AM[[#This Row],[NIPNAS]],Target_CC[],COLUMN(CI$2)+9,0)</f>
        <v>96200</v>
      </c>
      <c r="CX525" s="22">
        <f>Target_AM[[#This Row],[PROPORSI]]*VLOOKUP(Target_AM[[#This Row],[NIPNAS]],Target_CC[],COLUMN(CJ$2)+9,0)</f>
        <v>96200</v>
      </c>
      <c r="CY525" s="22">
        <f>Target_AM[[#This Row],[PROPORSI]]*VLOOKUP(Target_AM[[#This Row],[NIPNAS]],Target_CC[],COLUMN(CK$2)+9,0)</f>
        <v>96200</v>
      </c>
      <c r="CZ525" s="22">
        <f>Target_AM[[#This Row],[PROPORSI]]*VLOOKUP(Target_AM[[#This Row],[NIPNAS]],Target_CC[],COLUMN(CL$2)+9,0)</f>
        <v>96200</v>
      </c>
      <c r="DA525" s="22">
        <f>Target_AM[[#This Row],[PROPORSI]]*VLOOKUP(Target_AM[[#This Row],[NIPNAS]],Target_CC[],COLUMN(CM$2)+9,0)</f>
        <v>1154400</v>
      </c>
      <c r="DB525" s="22">
        <f>Target_AM[[#This Row],[PROPORSI]]*VLOOKUP(Target_AM[[#This Row],[NIPNAS]],Target_CC[],COLUMN(CN$2)+9,0)</f>
        <v>0</v>
      </c>
      <c r="DC525" s="22">
        <f>Target_AM[[#This Row],[PROPORSI]]*VLOOKUP(Target_AM[[#This Row],[NIPNAS]],Target_CC[],COLUMN(CO$2)+9,0)</f>
        <v>0</v>
      </c>
      <c r="DD525" s="22">
        <f>Target_AM[[#This Row],[PROPORSI]]*VLOOKUP(Target_AM[[#This Row],[NIPNAS]],Target_CC[],COLUMN(CP$2)+9,0)</f>
        <v>0</v>
      </c>
      <c r="DE525" s="22">
        <f>Target_AM[[#This Row],[PROPORSI]]*VLOOKUP(Target_AM[[#This Row],[NIPNAS]],Target_CC[],COLUMN(CQ$2)+9,0)</f>
        <v>0</v>
      </c>
      <c r="DF525" s="22">
        <f>Target_AM[[#This Row],[PROPORSI]]*VLOOKUP(Target_AM[[#This Row],[NIPNAS]],Target_CC[],COLUMN(CR$2)+9,0)</f>
        <v>0</v>
      </c>
      <c r="DG525" s="22">
        <f>Target_AM[[#This Row],[PROPORSI]]*VLOOKUP(Target_AM[[#This Row],[NIPNAS]],Target_CC[],COLUMN(CS$2)+9,0)</f>
        <v>0</v>
      </c>
      <c r="DH525" s="22">
        <f>Target_AM[[#This Row],[PROPORSI]]*VLOOKUP(Target_AM[[#This Row],[NIPNAS]],Target_CC[],COLUMN(CT$2)+9,0)</f>
        <v>0</v>
      </c>
      <c r="DI525" s="22">
        <f>Target_AM[[#This Row],[PROPORSI]]*VLOOKUP(Target_AM[[#This Row],[NIPNAS]],Target_CC[],COLUMN(CU$2)+9,0)</f>
        <v>0</v>
      </c>
      <c r="DJ525" s="22">
        <f>Target_AM[[#This Row],[PROPORSI]]*VLOOKUP(Target_AM[[#This Row],[NIPNAS]],Target_CC[],COLUMN(CV$2)+9,0)</f>
        <v>0</v>
      </c>
      <c r="DK525" s="22">
        <f>Target_AM[[#This Row],[PROPORSI]]*VLOOKUP(Target_AM[[#This Row],[NIPNAS]],Target_CC[],COLUMN(CW$2)+9,0)</f>
        <v>0</v>
      </c>
      <c r="DL525" s="22">
        <f>Target_AM[[#This Row],[PROPORSI]]*VLOOKUP(Target_AM[[#This Row],[NIPNAS]],Target_CC[],COLUMN(CX$2)+9,0)</f>
        <v>0</v>
      </c>
      <c r="DM525" s="22">
        <f>Target_AM[[#This Row],[PROPORSI]]*VLOOKUP(Target_AM[[#This Row],[NIPNAS]],Target_CC[],COLUMN(CY$2)+9,0)</f>
        <v>0</v>
      </c>
      <c r="DN525" s="22">
        <f>Target_AM[[#This Row],[PROPORSI]]*VLOOKUP(Target_AM[[#This Row],[NIPNAS]],Target_CC[],COLUMN(CZ$2)+9,0)</f>
        <v>0</v>
      </c>
      <c r="DO525" s="22">
        <f>Target_AM[[#This Row],[PROPORSI]]*VLOOKUP(Target_AM[[#This Row],[NIPNAS]],Target_CC[],COLUMN(DA$2)+9,0)</f>
        <v>0</v>
      </c>
      <c r="DP525" s="22">
        <f>Target_AM[[#This Row],[PROPORSI]]*VLOOKUP(Target_AM[[#This Row],[NIPNAS]],Target_CC[],COLUMN(DB$2)+9,0)</f>
        <v>0</v>
      </c>
      <c r="DQ525" s="22">
        <f>Target_AM[[#This Row],[PROPORSI]]*VLOOKUP(Target_AM[[#This Row],[NIPNAS]],Target_CC[],COLUMN(DC$2)+9,0)</f>
        <v>0</v>
      </c>
      <c r="DR525" s="22">
        <f>Target_AM[[#This Row],[PROPORSI]]*VLOOKUP(Target_AM[[#This Row],[NIPNAS]],Target_CC[],COLUMN(DD$2)+9,0)</f>
        <v>0</v>
      </c>
      <c r="DS525" s="22">
        <f>Target_AM[[#This Row],[PROPORSI]]*VLOOKUP(Target_AM[[#This Row],[NIPNAS]],Target_CC[],COLUMN(DE$2)+9,0)</f>
        <v>0</v>
      </c>
      <c r="DT525" s="22">
        <f>Target_AM[[#This Row],[PROPORSI]]*VLOOKUP(Target_AM[[#This Row],[NIPNAS]],Target_CC[],COLUMN(DF$2)+9,0)</f>
        <v>0</v>
      </c>
      <c r="DU525" s="22">
        <f>Target_AM[[#This Row],[PROPORSI]]*VLOOKUP(Target_AM[[#This Row],[NIPNAS]],Target_CC[],COLUMN(DG$2)+9,0)</f>
        <v>0</v>
      </c>
      <c r="DV525" s="22">
        <f>Target_AM[[#This Row],[PROPORSI]]*VLOOKUP(Target_AM[[#This Row],[NIPNAS]],Target_CC[],COLUMN(DH$2)+9,0)</f>
        <v>0</v>
      </c>
      <c r="DW525" s="22">
        <f>Target_AM[[#This Row],[PROPORSI]]*VLOOKUP(Target_AM[[#This Row],[NIPNAS]],Target_CC[],COLUMN(DI$2)+9,0)</f>
        <v>0</v>
      </c>
      <c r="DX525" s="22">
        <f>Target_AM[[#This Row],[PROPORSI]]*VLOOKUP(Target_AM[[#This Row],[NIPNAS]],Target_CC[],COLUMN(DJ$2)+9,0)</f>
        <v>0</v>
      </c>
      <c r="DY525" s="22">
        <f>Target_AM[[#This Row],[PROPORSI]]*VLOOKUP(Target_AM[[#This Row],[NIPNAS]],Target_CC[],COLUMN(DK$2)+9,0)</f>
        <v>0</v>
      </c>
      <c r="DZ525" s="22">
        <f>Target_AM[[#This Row],[PROPORSI]]*VLOOKUP(Target_AM[[#This Row],[NIPNAS]],Target_CC[],COLUMN(DL$2)+9,0)</f>
        <v>0</v>
      </c>
      <c r="EA525" s="22">
        <f>Target_AM[[#This Row],[PROPORSI]]*VLOOKUP(Target_AM[[#This Row],[NIPNAS]],Target_CC[],COLUMN(DM$2)+9,0)</f>
        <v>0</v>
      </c>
    </row>
    <row r="526" spans="2:131" x14ac:dyDescent="0.3">
      <c r="B526">
        <v>401431</v>
      </c>
      <c r="C526" t="s">
        <v>983</v>
      </c>
      <c r="D526">
        <v>1</v>
      </c>
      <c r="E526" s="8">
        <v>45658</v>
      </c>
      <c r="F526">
        <v>19000868</v>
      </c>
      <c r="G526" t="s">
        <v>642</v>
      </c>
      <c r="J526" t="s">
        <v>300</v>
      </c>
      <c r="K526" t="s">
        <v>25</v>
      </c>
      <c r="L526" t="s">
        <v>159</v>
      </c>
      <c r="M526" t="s">
        <v>29</v>
      </c>
      <c r="N526" s="23">
        <f>Target_AM[[#This Row],[PROPORSI]]*VLOOKUP(Target_AM[[#This Row],[NIPNAS]],Target_CC[],9,0)</f>
        <v>0</v>
      </c>
      <c r="O526" s="22">
        <f>Target_AM[[#This Row],[PROPORSI]]*VLOOKUP(Target_AM[[#This Row],[NIPNAS]],Target_CC[],COLUMN(A$2)+9,0)</f>
        <v>3538495.7408173885</v>
      </c>
      <c r="P526" s="22">
        <f>Target_AM[[#This Row],[PROPORSI]]*VLOOKUP(Target_AM[[#This Row],[NIPNAS]],Target_CC[],COLUMN(B$2)+9,0)</f>
        <v>3600296.7159739248</v>
      </c>
      <c r="Q526" s="22">
        <f>Target_AM[[#This Row],[PROPORSI]]*VLOOKUP(Target_AM[[#This Row],[NIPNAS]],Target_CC[],COLUMN(C$2)+9,0)</f>
        <v>3849165.4527059933</v>
      </c>
      <c r="R526" s="22">
        <f>Target_AM[[#This Row],[PROPORSI]]*VLOOKUP(Target_AM[[#This Row],[NIPNAS]],Target_CC[],COLUMN(D$2)+9,0)</f>
        <v>3616872.0432955818</v>
      </c>
      <c r="S526" s="22">
        <f>Target_AM[[#This Row],[PROPORSI]]*VLOOKUP(Target_AM[[#This Row],[NIPNAS]],Target_CC[],COLUMN(E$2)+9,0)</f>
        <v>3800195.0786263444</v>
      </c>
      <c r="T526" s="22">
        <f>Target_AM[[#This Row],[PROPORSI]]*VLOOKUP(Target_AM[[#This Row],[NIPNAS]],Target_CC[],COLUMN(F$2)+9,0)</f>
        <v>3749500.0456363461</v>
      </c>
      <c r="U526" s="22">
        <f>Target_AM[[#This Row],[PROPORSI]]*VLOOKUP(Target_AM[[#This Row],[NIPNAS]],Target_CC[],COLUMN(G$2)+9,0)</f>
        <v>3928864.2303210106</v>
      </c>
      <c r="V526" s="22">
        <f>Target_AM[[#This Row],[PROPORSI]]*VLOOKUP(Target_AM[[#This Row],[NIPNAS]],Target_CC[],COLUMN(H$2)+9,0)</f>
        <v>3968022.8142047315</v>
      </c>
      <c r="W526" s="22">
        <f>Target_AM[[#This Row],[PROPORSI]]*VLOOKUP(Target_AM[[#This Row],[NIPNAS]],Target_CC[],COLUMN(I$2)+9,0)</f>
        <v>3917232.2232189407</v>
      </c>
      <c r="X526" s="22">
        <f>Target_AM[[#This Row],[PROPORSI]]*VLOOKUP(Target_AM[[#This Row],[NIPNAS]],Target_CC[],COLUMN(J$2)+9,0)</f>
        <v>3996040.7891560337</v>
      </c>
      <c r="Y526" s="22">
        <f>Target_AM[[#This Row],[PROPORSI]]*VLOOKUP(Target_AM[[#This Row],[NIPNAS]],Target_CC[],COLUMN(K$2)+9,0)</f>
        <v>3966884.5294123334</v>
      </c>
      <c r="Z526" s="22">
        <f>Target_AM[[#This Row],[PROPORSI]]*VLOOKUP(Target_AM[[#This Row],[NIPNAS]],Target_CC[],COLUMN(L$2)+9,0)</f>
        <v>3742830.3366313688</v>
      </c>
      <c r="AA526" s="22">
        <f>Target_AM[[#This Row],[PROPORSI]]*VLOOKUP(Target_AM[[#This Row],[NIPNAS]],Target_CC[],COLUMN(M$2)+9,0)</f>
        <v>45674400</v>
      </c>
      <c r="AB526" s="22">
        <f>Target_AM[[#This Row],[PROPORSI]]*VLOOKUP(Target_AM[[#This Row],[NIPNAS]],Target_CC[],COLUMN(N$2)+9,0)</f>
        <v>804107.16488228703</v>
      </c>
      <c r="AC526" s="22">
        <f>Target_AM[[#This Row],[PROPORSI]]*VLOOKUP(Target_AM[[#This Row],[NIPNAS]],Target_CC[],COLUMN(O$2)+9,0)</f>
        <v>818151.15717733023</v>
      </c>
      <c r="AD526" s="22">
        <f>Target_AM[[#This Row],[PROPORSI]]*VLOOKUP(Target_AM[[#This Row],[NIPNAS]],Target_CC[],COLUMN(P$2)+9,0)</f>
        <v>874705.45283835405</v>
      </c>
      <c r="AE526" s="22">
        <f>Target_AM[[#This Row],[PROPORSI]]*VLOOKUP(Target_AM[[#This Row],[NIPNAS]],Target_CC[],COLUMN(Q$2)+9,0)</f>
        <v>821917.82539904595</v>
      </c>
      <c r="AF526" s="22">
        <f>Target_AM[[#This Row],[PROPORSI]]*VLOOKUP(Target_AM[[#This Row],[NIPNAS]],Target_CC[],COLUMN(R$2)+9,0)</f>
        <v>863577.15665017895</v>
      </c>
      <c r="AG526" s="22">
        <f>Target_AM[[#This Row],[PROPORSI]]*VLOOKUP(Target_AM[[#This Row],[NIPNAS]],Target_CC[],COLUMN(S$2)+9,0)</f>
        <v>852056.93951921677</v>
      </c>
      <c r="AH526" s="22">
        <f>Target_AM[[#This Row],[PROPORSI]]*VLOOKUP(Target_AM[[#This Row],[NIPNAS]],Target_CC[],COLUMN(T$2)+9,0)</f>
        <v>892816.6398530351</v>
      </c>
      <c r="AI526" s="22">
        <f>Target_AM[[#This Row],[PROPORSI]]*VLOOKUP(Target_AM[[#This Row],[NIPNAS]],Target_CC[],COLUMN(U$2)+9,0)</f>
        <v>901715.25106353476</v>
      </c>
      <c r="AJ526" s="22">
        <f>Target_AM[[#This Row],[PROPORSI]]*VLOOKUP(Target_AM[[#This Row],[NIPNAS]],Target_CC[],COLUMN(V$2)+9,0)</f>
        <v>890173.31880990288</v>
      </c>
      <c r="AK526" s="22">
        <f>Target_AM[[#This Row],[PROPORSI]]*VLOOKUP(Target_AM[[#This Row],[NIPNAS]],Target_CC[],COLUMN(W$2)+9,0)</f>
        <v>908082.20924408373</v>
      </c>
      <c r="AL526" s="22">
        <f>Target_AM[[#This Row],[PROPORSI]]*VLOOKUP(Target_AM[[#This Row],[NIPNAS]],Target_CC[],COLUMN(X$2)+9,0)</f>
        <v>901456.58098893624</v>
      </c>
      <c r="AM526" s="22">
        <f>Target_AM[[#This Row],[PROPORSI]]*VLOOKUP(Target_AM[[#This Row],[NIPNAS]],Target_CC[],COLUMN(Y$2)+9,0)</f>
        <v>850541.27829156094</v>
      </c>
      <c r="AN526" s="22">
        <f>Target_AM[[#This Row],[PROPORSI]]*VLOOKUP(Target_AM[[#This Row],[NIPNAS]],Target_CC[],COLUMN(Z$2)+9,0)</f>
        <v>10379300.974717466</v>
      </c>
      <c r="AO526" s="22">
        <f>Target_AM[[#This Row],[PROPORSI]]*VLOOKUP(Target_AM[[#This Row],[NIPNAS]],Target_CC[],COLUMN(AA$2)+9,0)</f>
        <v>4342602.9056996759</v>
      </c>
      <c r="AP526" s="22">
        <f>Target_AM[[#This Row],[PROPORSI]]*VLOOKUP(Target_AM[[#This Row],[NIPNAS]],Target_CC[],COLUMN(AB$2)+9,0)</f>
        <v>4418447.8731512548</v>
      </c>
      <c r="AQ526" s="22">
        <f>Target_AM[[#This Row],[PROPORSI]]*VLOOKUP(Target_AM[[#This Row],[NIPNAS]],Target_CC[],COLUMN(AC$2)+9,0)</f>
        <v>4723870.9055443471</v>
      </c>
      <c r="AR526" s="22">
        <f>Target_AM[[#This Row],[PROPORSI]]*VLOOKUP(Target_AM[[#This Row],[NIPNAS]],Target_CC[],COLUMN(AD$2)+9,0)</f>
        <v>4438789.8686946277</v>
      </c>
      <c r="AS526" s="22">
        <f>Target_AM[[#This Row],[PROPORSI]]*VLOOKUP(Target_AM[[#This Row],[NIPNAS]],Target_CC[],COLUMN(AE$2)+9,0)</f>
        <v>4663772.235276523</v>
      </c>
      <c r="AT526" s="22">
        <f>Target_AM[[#This Row],[PROPORSI]]*VLOOKUP(Target_AM[[#This Row],[NIPNAS]],Target_CC[],COLUMN(AF$2)+9,0)</f>
        <v>4601556.9851555629</v>
      </c>
      <c r="AU526" s="22">
        <f>Target_AM[[#This Row],[PROPORSI]]*VLOOKUP(Target_AM[[#This Row],[NIPNAS]],Target_CC[],COLUMN(AG$2)+9,0)</f>
        <v>4821680.8701740457</v>
      </c>
      <c r="AV526" s="22">
        <f>Target_AM[[#This Row],[PROPORSI]]*VLOOKUP(Target_AM[[#This Row],[NIPNAS]],Target_CC[],COLUMN(AH$2)+9,0)</f>
        <v>4869738.065268266</v>
      </c>
      <c r="AW526" s="22">
        <f>Target_AM[[#This Row],[PROPORSI]]*VLOOKUP(Target_AM[[#This Row],[NIPNAS]],Target_CC[],COLUMN(AI$2)+9,0)</f>
        <v>4807405.5420288434</v>
      </c>
      <c r="AX526" s="22">
        <f>Target_AM[[#This Row],[PROPORSI]]*VLOOKUP(Target_AM[[#This Row],[NIPNAS]],Target_CC[],COLUMN(AJ$2)+9,0)</f>
        <v>4904122.9984001173</v>
      </c>
      <c r="AY526" s="22">
        <f>Target_AM[[#This Row],[PROPORSI]]*VLOOKUP(Target_AM[[#This Row],[NIPNAS]],Target_CC[],COLUMN(AK$2)+9,0)</f>
        <v>4868341.11040127</v>
      </c>
      <c r="AZ526" s="22">
        <f>Target_AM[[#This Row],[PROPORSI]]*VLOOKUP(Target_AM[[#This Row],[NIPNAS]],Target_CC[],COLUMN(AL$2)+9,0)</f>
        <v>4593371.6149229296</v>
      </c>
      <c r="BA526" s="22">
        <f>Target_AM[[#This Row],[PROPORSI]]*VLOOKUP(Target_AM[[#This Row],[NIPNAS]],Target_CC[],COLUMN(AM$2)+9,0)</f>
        <v>56053700.974717468</v>
      </c>
      <c r="BB526" s="22">
        <f>Target_AM[[#This Row],[PROPORSI]]*VLOOKUP(Target_AM[[#This Row],[NIPNAS]],Target_CC[],COLUMN(AN$2)+9,0)</f>
        <v>4941582.2328302255</v>
      </c>
      <c r="BC526" s="22">
        <f>Target_AM[[#This Row],[PROPORSI]]*VLOOKUP(Target_AM[[#This Row],[NIPNAS]],Target_CC[],COLUMN(AO$2)+9,0)</f>
        <v>5142088.3207596643</v>
      </c>
      <c r="BD526" s="22">
        <f>Target_AM[[#This Row],[PROPORSI]]*VLOOKUP(Target_AM[[#This Row],[NIPNAS]],Target_CC[],COLUMN(AP$2)+9,0)</f>
        <v>5200167.6767443335</v>
      </c>
      <c r="BE526" s="22">
        <f>Target_AM[[#This Row],[PROPORSI]]*VLOOKUP(Target_AM[[#This Row],[NIPNAS]],Target_CC[],COLUMN(AQ$2)+9,0)</f>
        <v>5041400.8835760169</v>
      </c>
      <c r="BF526" s="22">
        <f>Target_AM[[#This Row],[PROPORSI]]*VLOOKUP(Target_AM[[#This Row],[NIPNAS]],Target_CC[],COLUMN(AR$2)+9,0)</f>
        <v>5300908.0587014994</v>
      </c>
      <c r="BG526" s="22">
        <f>Target_AM[[#This Row],[PROPORSI]]*VLOOKUP(Target_AM[[#This Row],[NIPNAS]],Target_CC[],COLUMN(AS$2)+9,0)</f>
        <v>5267931.7796293944</v>
      </c>
      <c r="BH526" s="22">
        <f>Target_AM[[#This Row],[PROPORSI]]*VLOOKUP(Target_AM[[#This Row],[NIPNAS]],Target_CC[],COLUMN(AT$2)+9,0)</f>
        <v>5440025.0052966522</v>
      </c>
      <c r="BI526" s="22">
        <f>Target_AM[[#This Row],[PROPORSI]]*VLOOKUP(Target_AM[[#This Row],[NIPNAS]],Target_CC[],COLUMN(AU$2)+9,0)</f>
        <v>5516503.1293899361</v>
      </c>
      <c r="BJ526" s="22">
        <f>Target_AM[[#This Row],[PROPORSI]]*VLOOKUP(Target_AM[[#This Row],[NIPNAS]],Target_CC[],COLUMN(AV$2)+9,0)</f>
        <v>5430748.8535660813</v>
      </c>
      <c r="BK526" s="22">
        <f>Target_AM[[#This Row],[PROPORSI]]*VLOOKUP(Target_AM[[#This Row],[NIPNAS]],Target_CC[],COLUMN(AW$2)+9,0)</f>
        <v>5523072.6990475263</v>
      </c>
      <c r="BL526" s="22">
        <f>Target_AM[[#This Row],[PROPORSI]]*VLOOKUP(Target_AM[[#This Row],[NIPNAS]],Target_CC[],COLUMN(AX$2)+9,0)</f>
        <v>5624891.6984470263</v>
      </c>
      <c r="BM526" s="22">
        <f>Target_AM[[#This Row],[PROPORSI]]*VLOOKUP(Target_AM[[#This Row],[NIPNAS]],Target_CC[],COLUMN(AY$2)+9,0)</f>
        <v>5484201.4723760169</v>
      </c>
      <c r="BN526" s="22">
        <f>Target_AM[[#This Row],[PROPORSI]]*VLOOKUP(Target_AM[[#This Row],[NIPNAS]],Target_CC[],COLUMN(AZ$2)+9,0)</f>
        <v>63913521.810364373</v>
      </c>
      <c r="BO526" s="22">
        <f>Target_AM[[#This Row],[PROPORSI]]*VLOOKUP(Target_AM[[#This Row],[NIPNAS]],Target_CC[],COLUMN(BA$2)+9,0)</f>
        <v>1903100</v>
      </c>
      <c r="BP526" s="22">
        <f>Target_AM[[#This Row],[PROPORSI]]*VLOOKUP(Target_AM[[#This Row],[NIPNAS]],Target_CC[],COLUMN(BB$2)+9,0)</f>
        <v>1903100</v>
      </c>
      <c r="BQ526" s="22">
        <f>Target_AM[[#This Row],[PROPORSI]]*VLOOKUP(Target_AM[[#This Row],[NIPNAS]],Target_CC[],COLUMN(BC$2)+9,0)</f>
        <v>1903100</v>
      </c>
      <c r="BR526" s="22">
        <f>Target_AM[[#This Row],[PROPORSI]]*VLOOKUP(Target_AM[[#This Row],[NIPNAS]],Target_CC[],COLUMN(BD$2)+9,0)</f>
        <v>1903100</v>
      </c>
      <c r="BS526" s="22">
        <f>Target_AM[[#This Row],[PROPORSI]]*VLOOKUP(Target_AM[[#This Row],[NIPNAS]],Target_CC[],COLUMN(BE$2)+9,0)</f>
        <v>1903100</v>
      </c>
      <c r="BT526" s="22">
        <f>Target_AM[[#This Row],[PROPORSI]]*VLOOKUP(Target_AM[[#This Row],[NIPNAS]],Target_CC[],COLUMN(BF$2)+9,0)</f>
        <v>1903100</v>
      </c>
      <c r="BU526" s="22">
        <f>Target_AM[[#This Row],[PROPORSI]]*VLOOKUP(Target_AM[[#This Row],[NIPNAS]],Target_CC[],COLUMN(BG$2)+9,0)</f>
        <v>1903100</v>
      </c>
      <c r="BV526" s="22">
        <f>Target_AM[[#This Row],[PROPORSI]]*VLOOKUP(Target_AM[[#This Row],[NIPNAS]],Target_CC[],COLUMN(BH$2)+9,0)</f>
        <v>1903100</v>
      </c>
      <c r="BW526" s="22">
        <f>Target_AM[[#This Row],[PROPORSI]]*VLOOKUP(Target_AM[[#This Row],[NIPNAS]],Target_CC[],COLUMN(BI$2)+9,0)</f>
        <v>1903100</v>
      </c>
      <c r="BX526" s="22">
        <f>Target_AM[[#This Row],[PROPORSI]]*VLOOKUP(Target_AM[[#This Row],[NIPNAS]],Target_CC[],COLUMN(BJ$2)+9,0)</f>
        <v>1903100</v>
      </c>
      <c r="BY526" s="22">
        <f>Target_AM[[#This Row],[PROPORSI]]*VLOOKUP(Target_AM[[#This Row],[NIPNAS]],Target_CC[],COLUMN(BK$2)+9,0)</f>
        <v>1903100</v>
      </c>
      <c r="BZ526" s="22">
        <f>Target_AM[[#This Row],[PROPORSI]]*VLOOKUP(Target_AM[[#This Row],[NIPNAS]],Target_CC[],COLUMN(BL$2)+9,0)</f>
        <v>1903100</v>
      </c>
      <c r="CA526" s="22">
        <f>Target_AM[[#This Row],[PROPORSI]]*VLOOKUP(Target_AM[[#This Row],[NIPNAS]],Target_CC[],COLUMN(BM$2)+9,0)</f>
        <v>22837200</v>
      </c>
      <c r="CB526" s="22">
        <f>Target_AM[[#This Row],[PROPORSI]]*VLOOKUP(Target_AM[[#This Row],[NIPNAS]],Target_CC[],COLUMN(BN$2)+9,0)</f>
        <v>0</v>
      </c>
      <c r="CC526" s="22">
        <f>Target_AM[[#This Row],[PROPORSI]]*VLOOKUP(Target_AM[[#This Row],[NIPNAS]],Target_CC[],COLUMN(BO$2)+9,0)</f>
        <v>0</v>
      </c>
      <c r="CD526" s="22">
        <f>Target_AM[[#This Row],[PROPORSI]]*VLOOKUP(Target_AM[[#This Row],[NIPNAS]],Target_CC[],COLUMN(BP$2)+9,0)</f>
        <v>0</v>
      </c>
      <c r="CE526" s="22">
        <f>Target_AM[[#This Row],[PROPORSI]]*VLOOKUP(Target_AM[[#This Row],[NIPNAS]],Target_CC[],COLUMN(BQ$2)+9,0)</f>
        <v>0</v>
      </c>
      <c r="CF526" s="22">
        <f>Target_AM[[#This Row],[PROPORSI]]*VLOOKUP(Target_AM[[#This Row],[NIPNAS]],Target_CC[],COLUMN(BR$2)+9,0)</f>
        <v>0</v>
      </c>
      <c r="CG526" s="22">
        <f>Target_AM[[#This Row],[PROPORSI]]*VLOOKUP(Target_AM[[#This Row],[NIPNAS]],Target_CC[],COLUMN(BS$2)+9,0)</f>
        <v>0</v>
      </c>
      <c r="CH526" s="22">
        <f>Target_AM[[#This Row],[PROPORSI]]*VLOOKUP(Target_AM[[#This Row],[NIPNAS]],Target_CC[],COLUMN(BT$2)+9,0)</f>
        <v>0</v>
      </c>
      <c r="CI526" s="22">
        <f>Target_AM[[#This Row],[PROPORSI]]*VLOOKUP(Target_AM[[#This Row],[NIPNAS]],Target_CC[],COLUMN(BU$2)+9,0)</f>
        <v>0</v>
      </c>
      <c r="CJ526" s="22">
        <f>Target_AM[[#This Row],[PROPORSI]]*VLOOKUP(Target_AM[[#This Row],[NIPNAS]],Target_CC[],COLUMN(BV$2)+9,0)</f>
        <v>0</v>
      </c>
      <c r="CK526" s="22">
        <f>Target_AM[[#This Row],[PROPORSI]]*VLOOKUP(Target_AM[[#This Row],[NIPNAS]],Target_CC[],COLUMN(BW$2)+9,0)</f>
        <v>0</v>
      </c>
      <c r="CL526" s="22">
        <f>Target_AM[[#This Row],[PROPORSI]]*VLOOKUP(Target_AM[[#This Row],[NIPNAS]],Target_CC[],COLUMN(BX$2)+9,0)</f>
        <v>0</v>
      </c>
      <c r="CM526" s="22">
        <f>Target_AM[[#This Row],[PROPORSI]]*VLOOKUP(Target_AM[[#This Row],[NIPNAS]],Target_CC[],COLUMN(BY$2)+9,0)</f>
        <v>0</v>
      </c>
      <c r="CN526" s="22">
        <f>Target_AM[[#This Row],[PROPORSI]]*VLOOKUP(Target_AM[[#This Row],[NIPNAS]],Target_CC[],COLUMN(BZ$2)+9,0)</f>
        <v>0</v>
      </c>
      <c r="CO526" s="22">
        <f>Target_AM[[#This Row],[PROPORSI]]*VLOOKUP(Target_AM[[#This Row],[NIPNAS]],Target_CC[],COLUMN(CA$2)+9,0)</f>
        <v>1903100</v>
      </c>
      <c r="CP526" s="22">
        <f>Target_AM[[#This Row],[PROPORSI]]*VLOOKUP(Target_AM[[#This Row],[NIPNAS]],Target_CC[],COLUMN(CB$2)+9,0)</f>
        <v>1903100</v>
      </c>
      <c r="CQ526" s="22">
        <f>Target_AM[[#This Row],[PROPORSI]]*VLOOKUP(Target_AM[[#This Row],[NIPNAS]],Target_CC[],COLUMN(CC$2)+9,0)</f>
        <v>1903100</v>
      </c>
      <c r="CR526" s="22">
        <f>Target_AM[[#This Row],[PROPORSI]]*VLOOKUP(Target_AM[[#This Row],[NIPNAS]],Target_CC[],COLUMN(CD$2)+9,0)</f>
        <v>1903100</v>
      </c>
      <c r="CS526" s="22">
        <f>Target_AM[[#This Row],[PROPORSI]]*VLOOKUP(Target_AM[[#This Row],[NIPNAS]],Target_CC[],COLUMN(CE$2)+9,0)</f>
        <v>1903100</v>
      </c>
      <c r="CT526" s="22">
        <f>Target_AM[[#This Row],[PROPORSI]]*VLOOKUP(Target_AM[[#This Row],[NIPNAS]],Target_CC[],COLUMN(CF$2)+9,0)</f>
        <v>1903100</v>
      </c>
      <c r="CU526" s="22">
        <f>Target_AM[[#This Row],[PROPORSI]]*VLOOKUP(Target_AM[[#This Row],[NIPNAS]],Target_CC[],COLUMN(CG$2)+9,0)</f>
        <v>1903100</v>
      </c>
      <c r="CV526" s="22">
        <f>Target_AM[[#This Row],[PROPORSI]]*VLOOKUP(Target_AM[[#This Row],[NIPNAS]],Target_CC[],COLUMN(CH$2)+9,0)</f>
        <v>1903100</v>
      </c>
      <c r="CW526" s="22">
        <f>Target_AM[[#This Row],[PROPORSI]]*VLOOKUP(Target_AM[[#This Row],[NIPNAS]],Target_CC[],COLUMN(CI$2)+9,0)</f>
        <v>1903100</v>
      </c>
      <c r="CX526" s="22">
        <f>Target_AM[[#This Row],[PROPORSI]]*VLOOKUP(Target_AM[[#This Row],[NIPNAS]],Target_CC[],COLUMN(CJ$2)+9,0)</f>
        <v>1903100</v>
      </c>
      <c r="CY526" s="22">
        <f>Target_AM[[#This Row],[PROPORSI]]*VLOOKUP(Target_AM[[#This Row],[NIPNAS]],Target_CC[],COLUMN(CK$2)+9,0)</f>
        <v>1903100</v>
      </c>
      <c r="CZ526" s="22">
        <f>Target_AM[[#This Row],[PROPORSI]]*VLOOKUP(Target_AM[[#This Row],[NIPNAS]],Target_CC[],COLUMN(CL$2)+9,0)</f>
        <v>1903100</v>
      </c>
      <c r="DA526" s="22">
        <f>Target_AM[[#This Row],[PROPORSI]]*VLOOKUP(Target_AM[[#This Row],[NIPNAS]],Target_CC[],COLUMN(CM$2)+9,0)</f>
        <v>22837200</v>
      </c>
      <c r="DB526" s="22">
        <f>Target_AM[[#This Row],[PROPORSI]]*VLOOKUP(Target_AM[[#This Row],[NIPNAS]],Target_CC[],COLUMN(CN$2)+9,0)</f>
        <v>0</v>
      </c>
      <c r="DC526" s="22">
        <f>Target_AM[[#This Row],[PROPORSI]]*VLOOKUP(Target_AM[[#This Row],[NIPNAS]],Target_CC[],COLUMN(CO$2)+9,0)</f>
        <v>0</v>
      </c>
      <c r="DD526" s="22">
        <f>Target_AM[[#This Row],[PROPORSI]]*VLOOKUP(Target_AM[[#This Row],[NIPNAS]],Target_CC[],COLUMN(CP$2)+9,0)</f>
        <v>0</v>
      </c>
      <c r="DE526" s="22">
        <f>Target_AM[[#This Row],[PROPORSI]]*VLOOKUP(Target_AM[[#This Row],[NIPNAS]],Target_CC[],COLUMN(CQ$2)+9,0)</f>
        <v>0</v>
      </c>
      <c r="DF526" s="22">
        <f>Target_AM[[#This Row],[PROPORSI]]*VLOOKUP(Target_AM[[#This Row],[NIPNAS]],Target_CC[],COLUMN(CR$2)+9,0)</f>
        <v>0</v>
      </c>
      <c r="DG526" s="22">
        <f>Target_AM[[#This Row],[PROPORSI]]*VLOOKUP(Target_AM[[#This Row],[NIPNAS]],Target_CC[],COLUMN(CS$2)+9,0)</f>
        <v>0</v>
      </c>
      <c r="DH526" s="22">
        <f>Target_AM[[#This Row],[PROPORSI]]*VLOOKUP(Target_AM[[#This Row],[NIPNAS]],Target_CC[],COLUMN(CT$2)+9,0)</f>
        <v>0</v>
      </c>
      <c r="DI526" s="22">
        <f>Target_AM[[#This Row],[PROPORSI]]*VLOOKUP(Target_AM[[#This Row],[NIPNAS]],Target_CC[],COLUMN(CU$2)+9,0)</f>
        <v>0</v>
      </c>
      <c r="DJ526" s="22">
        <f>Target_AM[[#This Row],[PROPORSI]]*VLOOKUP(Target_AM[[#This Row],[NIPNAS]],Target_CC[],COLUMN(CV$2)+9,0)</f>
        <v>0</v>
      </c>
      <c r="DK526" s="22">
        <f>Target_AM[[#This Row],[PROPORSI]]*VLOOKUP(Target_AM[[#This Row],[NIPNAS]],Target_CC[],COLUMN(CW$2)+9,0)</f>
        <v>0</v>
      </c>
      <c r="DL526" s="22">
        <f>Target_AM[[#This Row],[PROPORSI]]*VLOOKUP(Target_AM[[#This Row],[NIPNAS]],Target_CC[],COLUMN(CX$2)+9,0)</f>
        <v>0</v>
      </c>
      <c r="DM526" s="22">
        <f>Target_AM[[#This Row],[PROPORSI]]*VLOOKUP(Target_AM[[#This Row],[NIPNAS]],Target_CC[],COLUMN(CY$2)+9,0)</f>
        <v>0</v>
      </c>
      <c r="DN526" s="22">
        <f>Target_AM[[#This Row],[PROPORSI]]*VLOOKUP(Target_AM[[#This Row],[NIPNAS]],Target_CC[],COLUMN(CZ$2)+9,0)</f>
        <v>0</v>
      </c>
      <c r="DO526" s="22">
        <f>Target_AM[[#This Row],[PROPORSI]]*VLOOKUP(Target_AM[[#This Row],[NIPNAS]],Target_CC[],COLUMN(DA$2)+9,0)</f>
        <v>0</v>
      </c>
      <c r="DP526" s="22">
        <f>Target_AM[[#This Row],[PROPORSI]]*VLOOKUP(Target_AM[[#This Row],[NIPNAS]],Target_CC[],COLUMN(DB$2)+9,0)</f>
        <v>0</v>
      </c>
      <c r="DQ526" s="22">
        <f>Target_AM[[#This Row],[PROPORSI]]*VLOOKUP(Target_AM[[#This Row],[NIPNAS]],Target_CC[],COLUMN(DC$2)+9,0)</f>
        <v>0</v>
      </c>
      <c r="DR526" s="22">
        <f>Target_AM[[#This Row],[PROPORSI]]*VLOOKUP(Target_AM[[#This Row],[NIPNAS]],Target_CC[],COLUMN(DD$2)+9,0)</f>
        <v>0</v>
      </c>
      <c r="DS526" s="22">
        <f>Target_AM[[#This Row],[PROPORSI]]*VLOOKUP(Target_AM[[#This Row],[NIPNAS]],Target_CC[],COLUMN(DE$2)+9,0)</f>
        <v>0</v>
      </c>
      <c r="DT526" s="22">
        <f>Target_AM[[#This Row],[PROPORSI]]*VLOOKUP(Target_AM[[#This Row],[NIPNAS]],Target_CC[],COLUMN(DF$2)+9,0)</f>
        <v>0</v>
      </c>
      <c r="DU526" s="22">
        <f>Target_AM[[#This Row],[PROPORSI]]*VLOOKUP(Target_AM[[#This Row],[NIPNAS]],Target_CC[],COLUMN(DG$2)+9,0)</f>
        <v>0</v>
      </c>
      <c r="DV526" s="22">
        <f>Target_AM[[#This Row],[PROPORSI]]*VLOOKUP(Target_AM[[#This Row],[NIPNAS]],Target_CC[],COLUMN(DH$2)+9,0)</f>
        <v>0</v>
      </c>
      <c r="DW526" s="22">
        <f>Target_AM[[#This Row],[PROPORSI]]*VLOOKUP(Target_AM[[#This Row],[NIPNAS]],Target_CC[],COLUMN(DI$2)+9,0)</f>
        <v>0</v>
      </c>
      <c r="DX526" s="22">
        <f>Target_AM[[#This Row],[PROPORSI]]*VLOOKUP(Target_AM[[#This Row],[NIPNAS]],Target_CC[],COLUMN(DJ$2)+9,0)</f>
        <v>0</v>
      </c>
      <c r="DY526" s="22">
        <f>Target_AM[[#This Row],[PROPORSI]]*VLOOKUP(Target_AM[[#This Row],[NIPNAS]],Target_CC[],COLUMN(DK$2)+9,0)</f>
        <v>0</v>
      </c>
      <c r="DZ526" s="22">
        <f>Target_AM[[#This Row],[PROPORSI]]*VLOOKUP(Target_AM[[#This Row],[NIPNAS]],Target_CC[],COLUMN(DL$2)+9,0)</f>
        <v>0</v>
      </c>
      <c r="EA526" s="22">
        <f>Target_AM[[#This Row],[PROPORSI]]*VLOOKUP(Target_AM[[#This Row],[NIPNAS]],Target_CC[],COLUMN(DM$2)+9,0)</f>
        <v>0</v>
      </c>
    </row>
    <row r="527" spans="2:131" x14ac:dyDescent="0.3">
      <c r="B527">
        <v>888342</v>
      </c>
      <c r="C527" t="s">
        <v>1041</v>
      </c>
      <c r="D527">
        <v>1</v>
      </c>
      <c r="E527" s="8">
        <v>45658</v>
      </c>
      <c r="F527">
        <v>19018769</v>
      </c>
      <c r="G527" t="s">
        <v>368</v>
      </c>
      <c r="J527" t="s">
        <v>363</v>
      </c>
      <c r="K527" t="s">
        <v>20</v>
      </c>
      <c r="L527" t="s">
        <v>159</v>
      </c>
      <c r="M527" t="s">
        <v>29</v>
      </c>
      <c r="N527" s="23">
        <f>Target_AM[[#This Row],[PROPORSI]]*VLOOKUP(Target_AM[[#This Row],[NIPNAS]],Target_CC[],9,0)</f>
        <v>0</v>
      </c>
      <c r="O527" s="22">
        <f>Target_AM[[#This Row],[PROPORSI]]*VLOOKUP(Target_AM[[#This Row],[NIPNAS]],Target_CC[],COLUMN(A$2)+9,0)</f>
        <v>0</v>
      </c>
      <c r="P527" s="22">
        <f>Target_AM[[#This Row],[PROPORSI]]*VLOOKUP(Target_AM[[#This Row],[NIPNAS]],Target_CC[],COLUMN(B$2)+9,0)</f>
        <v>0</v>
      </c>
      <c r="Q527" s="22">
        <f>Target_AM[[#This Row],[PROPORSI]]*VLOOKUP(Target_AM[[#This Row],[NIPNAS]],Target_CC[],COLUMN(C$2)+9,0)</f>
        <v>0</v>
      </c>
      <c r="R527" s="22">
        <f>Target_AM[[#This Row],[PROPORSI]]*VLOOKUP(Target_AM[[#This Row],[NIPNAS]],Target_CC[],COLUMN(D$2)+9,0)</f>
        <v>0</v>
      </c>
      <c r="S527" s="22">
        <f>Target_AM[[#This Row],[PROPORSI]]*VLOOKUP(Target_AM[[#This Row],[NIPNAS]],Target_CC[],COLUMN(E$2)+9,0)</f>
        <v>0</v>
      </c>
      <c r="T527" s="22">
        <f>Target_AM[[#This Row],[PROPORSI]]*VLOOKUP(Target_AM[[#This Row],[NIPNAS]],Target_CC[],COLUMN(F$2)+9,0)</f>
        <v>0</v>
      </c>
      <c r="U527" s="22">
        <f>Target_AM[[#This Row],[PROPORSI]]*VLOOKUP(Target_AM[[#This Row],[NIPNAS]],Target_CC[],COLUMN(G$2)+9,0)</f>
        <v>0</v>
      </c>
      <c r="V527" s="22">
        <f>Target_AM[[#This Row],[PROPORSI]]*VLOOKUP(Target_AM[[#This Row],[NIPNAS]],Target_CC[],COLUMN(H$2)+9,0)</f>
        <v>0</v>
      </c>
      <c r="W527" s="22">
        <f>Target_AM[[#This Row],[PROPORSI]]*VLOOKUP(Target_AM[[#This Row],[NIPNAS]],Target_CC[],COLUMN(I$2)+9,0)</f>
        <v>0</v>
      </c>
      <c r="X527" s="22">
        <f>Target_AM[[#This Row],[PROPORSI]]*VLOOKUP(Target_AM[[#This Row],[NIPNAS]],Target_CC[],COLUMN(J$2)+9,0)</f>
        <v>0</v>
      </c>
      <c r="Y527" s="22">
        <f>Target_AM[[#This Row],[PROPORSI]]*VLOOKUP(Target_AM[[#This Row],[NIPNAS]],Target_CC[],COLUMN(K$2)+9,0)</f>
        <v>0</v>
      </c>
      <c r="Z527" s="22">
        <f>Target_AM[[#This Row],[PROPORSI]]*VLOOKUP(Target_AM[[#This Row],[NIPNAS]],Target_CC[],COLUMN(L$2)+9,0)</f>
        <v>0</v>
      </c>
      <c r="AA527" s="22">
        <f>Target_AM[[#This Row],[PROPORSI]]*VLOOKUP(Target_AM[[#This Row],[NIPNAS]],Target_CC[],COLUMN(M$2)+9,0)</f>
        <v>0</v>
      </c>
      <c r="AB527" s="22">
        <f>Target_AM[[#This Row],[PROPORSI]]*VLOOKUP(Target_AM[[#This Row],[NIPNAS]],Target_CC[],COLUMN(N$2)+9,0)</f>
        <v>53498.927256033632</v>
      </c>
      <c r="AC527" s="22">
        <f>Target_AM[[#This Row],[PROPORSI]]*VLOOKUP(Target_AM[[#This Row],[NIPNAS]],Target_CC[],COLUMN(O$2)+9,0)</f>
        <v>312967.39748443163</v>
      </c>
      <c r="AD527" s="22">
        <f>Target_AM[[#This Row],[PROPORSI]]*VLOOKUP(Target_AM[[#This Row],[NIPNAS]],Target_CC[],COLUMN(P$2)+9,0)</f>
        <v>285953.57528748817</v>
      </c>
      <c r="AE527" s="22">
        <f>Target_AM[[#This Row],[PROPORSI]]*VLOOKUP(Target_AM[[#This Row],[NIPNAS]],Target_CC[],COLUMN(Q$2)+9,0)</f>
        <v>197380.93215381698</v>
      </c>
      <c r="AF527" s="22">
        <f>Target_AM[[#This Row],[PROPORSI]]*VLOOKUP(Target_AM[[#This Row],[NIPNAS]],Target_CC[],COLUMN(R$2)+9,0)</f>
        <v>266703.96983688645</v>
      </c>
      <c r="AG527" s="22">
        <f>Target_AM[[#This Row],[PROPORSI]]*VLOOKUP(Target_AM[[#This Row],[NIPNAS]],Target_CC[],COLUMN(S$2)+9,0)</f>
        <v>385583.70342976332</v>
      </c>
      <c r="AH527" s="22">
        <f>Target_AM[[#This Row],[PROPORSI]]*VLOOKUP(Target_AM[[#This Row],[NIPNAS]],Target_CC[],COLUMN(T$2)+9,0)</f>
        <v>453774.61308961717</v>
      </c>
      <c r="AI527" s="22">
        <f>Target_AM[[#This Row],[PROPORSI]]*VLOOKUP(Target_AM[[#This Row],[NIPNAS]],Target_CC[],COLUMN(U$2)+9,0)</f>
        <v>501321.54196486692</v>
      </c>
      <c r="AJ527" s="22">
        <f>Target_AM[[#This Row],[PROPORSI]]*VLOOKUP(Target_AM[[#This Row],[NIPNAS]],Target_CC[],COLUMN(V$2)+9,0)</f>
        <v>410653.76061666978</v>
      </c>
      <c r="AK527" s="22">
        <f>Target_AM[[#This Row],[PROPORSI]]*VLOOKUP(Target_AM[[#This Row],[NIPNAS]],Target_CC[],COLUMN(W$2)+9,0)</f>
        <v>505257.9980025416</v>
      </c>
      <c r="AL527" s="22">
        <f>Target_AM[[#This Row],[PROPORSI]]*VLOOKUP(Target_AM[[#This Row],[NIPNAS]],Target_CC[],COLUMN(X$2)+9,0)</f>
        <v>680207.15230683296</v>
      </c>
      <c r="AM527" s="22">
        <f>Target_AM[[#This Row],[PROPORSI]]*VLOOKUP(Target_AM[[#This Row],[NIPNAS]],Target_CC[],COLUMN(Y$2)+9,0)</f>
        <v>425951.61857105017</v>
      </c>
      <c r="AN527" s="22">
        <f>Target_AM[[#This Row],[PROPORSI]]*VLOOKUP(Target_AM[[#This Row],[NIPNAS]],Target_CC[],COLUMN(Z$2)+9,0)</f>
        <v>4479255.1899999995</v>
      </c>
      <c r="AO527" s="22">
        <f>Target_AM[[#This Row],[PROPORSI]]*VLOOKUP(Target_AM[[#This Row],[NIPNAS]],Target_CC[],COLUMN(AA$2)+9,0)</f>
        <v>53498.927256033632</v>
      </c>
      <c r="AP527" s="22">
        <f>Target_AM[[#This Row],[PROPORSI]]*VLOOKUP(Target_AM[[#This Row],[NIPNAS]],Target_CC[],COLUMN(AB$2)+9,0)</f>
        <v>312967.39748443163</v>
      </c>
      <c r="AQ527" s="22">
        <f>Target_AM[[#This Row],[PROPORSI]]*VLOOKUP(Target_AM[[#This Row],[NIPNAS]],Target_CC[],COLUMN(AC$2)+9,0)</f>
        <v>285953.57528748817</v>
      </c>
      <c r="AR527" s="22">
        <f>Target_AM[[#This Row],[PROPORSI]]*VLOOKUP(Target_AM[[#This Row],[NIPNAS]],Target_CC[],COLUMN(AD$2)+9,0)</f>
        <v>197380.93215381698</v>
      </c>
      <c r="AS527" s="22">
        <f>Target_AM[[#This Row],[PROPORSI]]*VLOOKUP(Target_AM[[#This Row],[NIPNAS]],Target_CC[],COLUMN(AE$2)+9,0)</f>
        <v>266703.96983688645</v>
      </c>
      <c r="AT527" s="22">
        <f>Target_AM[[#This Row],[PROPORSI]]*VLOOKUP(Target_AM[[#This Row],[NIPNAS]],Target_CC[],COLUMN(AF$2)+9,0)</f>
        <v>385583.70342976332</v>
      </c>
      <c r="AU527" s="22">
        <f>Target_AM[[#This Row],[PROPORSI]]*VLOOKUP(Target_AM[[#This Row],[NIPNAS]],Target_CC[],COLUMN(AG$2)+9,0)</f>
        <v>453774.61308961717</v>
      </c>
      <c r="AV527" s="22">
        <f>Target_AM[[#This Row],[PROPORSI]]*VLOOKUP(Target_AM[[#This Row],[NIPNAS]],Target_CC[],COLUMN(AH$2)+9,0)</f>
        <v>501321.54196486692</v>
      </c>
      <c r="AW527" s="22">
        <f>Target_AM[[#This Row],[PROPORSI]]*VLOOKUP(Target_AM[[#This Row],[NIPNAS]],Target_CC[],COLUMN(AI$2)+9,0)</f>
        <v>410653.76061666978</v>
      </c>
      <c r="AX527" s="22">
        <f>Target_AM[[#This Row],[PROPORSI]]*VLOOKUP(Target_AM[[#This Row],[NIPNAS]],Target_CC[],COLUMN(AJ$2)+9,0)</f>
        <v>505257.9980025416</v>
      </c>
      <c r="AY527" s="22">
        <f>Target_AM[[#This Row],[PROPORSI]]*VLOOKUP(Target_AM[[#This Row],[NIPNAS]],Target_CC[],COLUMN(AK$2)+9,0)</f>
        <v>680207.15230683296</v>
      </c>
      <c r="AZ527" s="22">
        <f>Target_AM[[#This Row],[PROPORSI]]*VLOOKUP(Target_AM[[#This Row],[NIPNAS]],Target_CC[],COLUMN(AL$2)+9,0)</f>
        <v>425951.61857105017</v>
      </c>
      <c r="BA527" s="22">
        <f>Target_AM[[#This Row],[PROPORSI]]*VLOOKUP(Target_AM[[#This Row],[NIPNAS]],Target_CC[],COLUMN(AM$2)+9,0)</f>
        <v>4479255.1899999985</v>
      </c>
      <c r="BB527" s="22">
        <f>Target_AM[[#This Row],[PROPORSI]]*VLOOKUP(Target_AM[[#This Row],[NIPNAS]],Target_CC[],COLUMN(AN$2)+9,0)</f>
        <v>792396.75529236195</v>
      </c>
      <c r="BC527" s="22">
        <f>Target_AM[[#This Row],[PROPORSI]]*VLOOKUP(Target_AM[[#This Row],[NIPNAS]],Target_CC[],COLUMN(AO$2)+9,0)</f>
        <v>6032290.547343405</v>
      </c>
      <c r="BD527" s="22">
        <f>Target_AM[[#This Row],[PROPORSI]]*VLOOKUP(Target_AM[[#This Row],[NIPNAS]],Target_CC[],COLUMN(AP$2)+9,0)</f>
        <v>1721168.2227272117</v>
      </c>
      <c r="BE527" s="22">
        <f>Target_AM[[#This Row],[PROPORSI]]*VLOOKUP(Target_AM[[#This Row],[NIPNAS]],Target_CC[],COLUMN(AQ$2)+9,0)</f>
        <v>3730263.1812121775</v>
      </c>
      <c r="BF527" s="22">
        <f>Target_AM[[#This Row],[PROPORSI]]*VLOOKUP(Target_AM[[#This Row],[NIPNAS]],Target_CC[],COLUMN(AR$2)+9,0)</f>
        <v>4356146.5649457099</v>
      </c>
      <c r="BG527" s="22">
        <f>Target_AM[[#This Row],[PROPORSI]]*VLOOKUP(Target_AM[[#This Row],[NIPNAS]],Target_CC[],COLUMN(AS$2)+9,0)</f>
        <v>4727385.5144472579</v>
      </c>
      <c r="BH527" s="22">
        <f>Target_AM[[#This Row],[PROPORSI]]*VLOOKUP(Target_AM[[#This Row],[NIPNAS]],Target_CC[],COLUMN(AT$2)+9,0)</f>
        <v>304335.51175167295</v>
      </c>
      <c r="BI527" s="22">
        <f>Target_AM[[#This Row],[PROPORSI]]*VLOOKUP(Target_AM[[#This Row],[NIPNAS]],Target_CC[],COLUMN(AU$2)+9,0)</f>
        <v>6178364.2199487239</v>
      </c>
      <c r="BJ527" s="22">
        <f>Target_AM[[#This Row],[PROPORSI]]*VLOOKUP(Target_AM[[#This Row],[NIPNAS]],Target_CC[],COLUMN(AV$2)+9,0)</f>
        <v>2219161.1340547749</v>
      </c>
      <c r="BK527" s="22">
        <f>Target_AM[[#This Row],[PROPORSI]]*VLOOKUP(Target_AM[[#This Row],[NIPNAS]],Target_CC[],COLUMN(AW$2)+9,0)</f>
        <v>6294176.2929679696</v>
      </c>
      <c r="BL527" s="22">
        <f>Target_AM[[#This Row],[PROPORSI]]*VLOOKUP(Target_AM[[#This Row],[NIPNAS]],Target_CC[],COLUMN(AX$2)+9,0)</f>
        <v>4667404.7998496499</v>
      </c>
      <c r="BM527" s="22">
        <f>Target_AM[[#This Row],[PROPORSI]]*VLOOKUP(Target_AM[[#This Row],[NIPNAS]],Target_CC[],COLUMN(AY$2)+9,0)</f>
        <v>3677144.2621599752</v>
      </c>
      <c r="BN527" s="22">
        <f>Target_AM[[#This Row],[PROPORSI]]*VLOOKUP(Target_AM[[#This Row],[NIPNAS]],Target_CC[],COLUMN(AZ$2)+9,0)</f>
        <v>44700237.006700888</v>
      </c>
      <c r="BO527" s="22">
        <f>Target_AM[[#This Row],[PROPORSI]]*VLOOKUP(Target_AM[[#This Row],[NIPNAS]],Target_CC[],COLUMN(BA$2)+9,0)</f>
        <v>0</v>
      </c>
      <c r="BP527" s="22">
        <f>Target_AM[[#This Row],[PROPORSI]]*VLOOKUP(Target_AM[[#This Row],[NIPNAS]],Target_CC[],COLUMN(BB$2)+9,0)</f>
        <v>0</v>
      </c>
      <c r="BQ527" s="22">
        <f>Target_AM[[#This Row],[PROPORSI]]*VLOOKUP(Target_AM[[#This Row],[NIPNAS]],Target_CC[],COLUMN(BC$2)+9,0)</f>
        <v>0</v>
      </c>
      <c r="BR527" s="22">
        <f>Target_AM[[#This Row],[PROPORSI]]*VLOOKUP(Target_AM[[#This Row],[NIPNAS]],Target_CC[],COLUMN(BD$2)+9,0)</f>
        <v>0</v>
      </c>
      <c r="BS527" s="22">
        <f>Target_AM[[#This Row],[PROPORSI]]*VLOOKUP(Target_AM[[#This Row],[NIPNAS]],Target_CC[],COLUMN(BE$2)+9,0)</f>
        <v>0</v>
      </c>
      <c r="BT527" s="22">
        <f>Target_AM[[#This Row],[PROPORSI]]*VLOOKUP(Target_AM[[#This Row],[NIPNAS]],Target_CC[],COLUMN(BF$2)+9,0)</f>
        <v>0</v>
      </c>
      <c r="BU527" s="22">
        <f>Target_AM[[#This Row],[PROPORSI]]*VLOOKUP(Target_AM[[#This Row],[NIPNAS]],Target_CC[],COLUMN(BG$2)+9,0)</f>
        <v>0</v>
      </c>
      <c r="BV527" s="22">
        <f>Target_AM[[#This Row],[PROPORSI]]*VLOOKUP(Target_AM[[#This Row],[NIPNAS]],Target_CC[],COLUMN(BH$2)+9,0)</f>
        <v>0</v>
      </c>
      <c r="BW527" s="22">
        <f>Target_AM[[#This Row],[PROPORSI]]*VLOOKUP(Target_AM[[#This Row],[NIPNAS]],Target_CC[],COLUMN(BI$2)+9,0)</f>
        <v>0</v>
      </c>
      <c r="BX527" s="22">
        <f>Target_AM[[#This Row],[PROPORSI]]*VLOOKUP(Target_AM[[#This Row],[NIPNAS]],Target_CC[],COLUMN(BJ$2)+9,0)</f>
        <v>0</v>
      </c>
      <c r="BY527" s="22">
        <f>Target_AM[[#This Row],[PROPORSI]]*VLOOKUP(Target_AM[[#This Row],[NIPNAS]],Target_CC[],COLUMN(BK$2)+9,0)</f>
        <v>0</v>
      </c>
      <c r="BZ527" s="22">
        <f>Target_AM[[#This Row],[PROPORSI]]*VLOOKUP(Target_AM[[#This Row],[NIPNAS]],Target_CC[],COLUMN(BL$2)+9,0)</f>
        <v>0</v>
      </c>
      <c r="CA527" s="22">
        <f>Target_AM[[#This Row],[PROPORSI]]*VLOOKUP(Target_AM[[#This Row],[NIPNAS]],Target_CC[],COLUMN(BM$2)+9,0)</f>
        <v>0</v>
      </c>
      <c r="CB527" s="22">
        <f>Target_AM[[#This Row],[PROPORSI]]*VLOOKUP(Target_AM[[#This Row],[NIPNAS]],Target_CC[],COLUMN(BN$2)+9,0)</f>
        <v>0</v>
      </c>
      <c r="CC527" s="22">
        <f>Target_AM[[#This Row],[PROPORSI]]*VLOOKUP(Target_AM[[#This Row],[NIPNAS]],Target_CC[],COLUMN(BO$2)+9,0)</f>
        <v>0</v>
      </c>
      <c r="CD527" s="22">
        <f>Target_AM[[#This Row],[PROPORSI]]*VLOOKUP(Target_AM[[#This Row],[NIPNAS]],Target_CC[],COLUMN(BP$2)+9,0)</f>
        <v>0</v>
      </c>
      <c r="CE527" s="22">
        <f>Target_AM[[#This Row],[PROPORSI]]*VLOOKUP(Target_AM[[#This Row],[NIPNAS]],Target_CC[],COLUMN(BQ$2)+9,0)</f>
        <v>0</v>
      </c>
      <c r="CF527" s="22">
        <f>Target_AM[[#This Row],[PROPORSI]]*VLOOKUP(Target_AM[[#This Row],[NIPNAS]],Target_CC[],COLUMN(BR$2)+9,0)</f>
        <v>0</v>
      </c>
      <c r="CG527" s="22">
        <f>Target_AM[[#This Row],[PROPORSI]]*VLOOKUP(Target_AM[[#This Row],[NIPNAS]],Target_CC[],COLUMN(BS$2)+9,0)</f>
        <v>0</v>
      </c>
      <c r="CH527" s="22">
        <f>Target_AM[[#This Row],[PROPORSI]]*VLOOKUP(Target_AM[[#This Row],[NIPNAS]],Target_CC[],COLUMN(BT$2)+9,0)</f>
        <v>0</v>
      </c>
      <c r="CI527" s="22">
        <f>Target_AM[[#This Row],[PROPORSI]]*VLOOKUP(Target_AM[[#This Row],[NIPNAS]],Target_CC[],COLUMN(BU$2)+9,0)</f>
        <v>0</v>
      </c>
      <c r="CJ527" s="22">
        <f>Target_AM[[#This Row],[PROPORSI]]*VLOOKUP(Target_AM[[#This Row],[NIPNAS]],Target_CC[],COLUMN(BV$2)+9,0)</f>
        <v>0</v>
      </c>
      <c r="CK527" s="22">
        <f>Target_AM[[#This Row],[PROPORSI]]*VLOOKUP(Target_AM[[#This Row],[NIPNAS]],Target_CC[],COLUMN(BW$2)+9,0)</f>
        <v>0</v>
      </c>
      <c r="CL527" s="22">
        <f>Target_AM[[#This Row],[PROPORSI]]*VLOOKUP(Target_AM[[#This Row],[NIPNAS]],Target_CC[],COLUMN(BX$2)+9,0)</f>
        <v>0</v>
      </c>
      <c r="CM527" s="22">
        <f>Target_AM[[#This Row],[PROPORSI]]*VLOOKUP(Target_AM[[#This Row],[NIPNAS]],Target_CC[],COLUMN(BY$2)+9,0)</f>
        <v>0</v>
      </c>
      <c r="CN527" s="22">
        <f>Target_AM[[#This Row],[PROPORSI]]*VLOOKUP(Target_AM[[#This Row],[NIPNAS]],Target_CC[],COLUMN(BZ$2)+9,0)</f>
        <v>0</v>
      </c>
      <c r="CO527" s="22">
        <f>Target_AM[[#This Row],[PROPORSI]]*VLOOKUP(Target_AM[[#This Row],[NIPNAS]],Target_CC[],COLUMN(CA$2)+9,0)</f>
        <v>0</v>
      </c>
      <c r="CP527" s="22">
        <f>Target_AM[[#This Row],[PROPORSI]]*VLOOKUP(Target_AM[[#This Row],[NIPNAS]],Target_CC[],COLUMN(CB$2)+9,0)</f>
        <v>0</v>
      </c>
      <c r="CQ527" s="22">
        <f>Target_AM[[#This Row],[PROPORSI]]*VLOOKUP(Target_AM[[#This Row],[NIPNAS]],Target_CC[],COLUMN(CC$2)+9,0)</f>
        <v>0</v>
      </c>
      <c r="CR527" s="22">
        <f>Target_AM[[#This Row],[PROPORSI]]*VLOOKUP(Target_AM[[#This Row],[NIPNAS]],Target_CC[],COLUMN(CD$2)+9,0)</f>
        <v>0</v>
      </c>
      <c r="CS527" s="22">
        <f>Target_AM[[#This Row],[PROPORSI]]*VLOOKUP(Target_AM[[#This Row],[NIPNAS]],Target_CC[],COLUMN(CE$2)+9,0)</f>
        <v>0</v>
      </c>
      <c r="CT527" s="22">
        <f>Target_AM[[#This Row],[PROPORSI]]*VLOOKUP(Target_AM[[#This Row],[NIPNAS]],Target_CC[],COLUMN(CF$2)+9,0)</f>
        <v>0</v>
      </c>
      <c r="CU527" s="22">
        <f>Target_AM[[#This Row],[PROPORSI]]*VLOOKUP(Target_AM[[#This Row],[NIPNAS]],Target_CC[],COLUMN(CG$2)+9,0)</f>
        <v>0</v>
      </c>
      <c r="CV527" s="22">
        <f>Target_AM[[#This Row],[PROPORSI]]*VLOOKUP(Target_AM[[#This Row],[NIPNAS]],Target_CC[],COLUMN(CH$2)+9,0)</f>
        <v>0</v>
      </c>
      <c r="CW527" s="22">
        <f>Target_AM[[#This Row],[PROPORSI]]*VLOOKUP(Target_AM[[#This Row],[NIPNAS]],Target_CC[],COLUMN(CI$2)+9,0)</f>
        <v>0</v>
      </c>
      <c r="CX527" s="22">
        <f>Target_AM[[#This Row],[PROPORSI]]*VLOOKUP(Target_AM[[#This Row],[NIPNAS]],Target_CC[],COLUMN(CJ$2)+9,0)</f>
        <v>0</v>
      </c>
      <c r="CY527" s="22">
        <f>Target_AM[[#This Row],[PROPORSI]]*VLOOKUP(Target_AM[[#This Row],[NIPNAS]],Target_CC[],COLUMN(CK$2)+9,0)</f>
        <v>0</v>
      </c>
      <c r="CZ527" s="22">
        <f>Target_AM[[#This Row],[PROPORSI]]*VLOOKUP(Target_AM[[#This Row],[NIPNAS]],Target_CC[],COLUMN(CL$2)+9,0)</f>
        <v>0</v>
      </c>
      <c r="DA527" s="22">
        <f>Target_AM[[#This Row],[PROPORSI]]*VLOOKUP(Target_AM[[#This Row],[NIPNAS]],Target_CC[],COLUMN(CM$2)+9,0)</f>
        <v>0</v>
      </c>
      <c r="DB527" s="22">
        <f>Target_AM[[#This Row],[PROPORSI]]*VLOOKUP(Target_AM[[#This Row],[NIPNAS]],Target_CC[],COLUMN(CN$2)+9,0)</f>
        <v>0</v>
      </c>
      <c r="DC527" s="22">
        <f>Target_AM[[#This Row],[PROPORSI]]*VLOOKUP(Target_AM[[#This Row],[NIPNAS]],Target_CC[],COLUMN(CO$2)+9,0)</f>
        <v>0</v>
      </c>
      <c r="DD527" s="22">
        <f>Target_AM[[#This Row],[PROPORSI]]*VLOOKUP(Target_AM[[#This Row],[NIPNAS]],Target_CC[],COLUMN(CP$2)+9,0)</f>
        <v>0</v>
      </c>
      <c r="DE527" s="22">
        <f>Target_AM[[#This Row],[PROPORSI]]*VLOOKUP(Target_AM[[#This Row],[NIPNAS]],Target_CC[],COLUMN(CQ$2)+9,0)</f>
        <v>0</v>
      </c>
      <c r="DF527" s="22">
        <f>Target_AM[[#This Row],[PROPORSI]]*VLOOKUP(Target_AM[[#This Row],[NIPNAS]],Target_CC[],COLUMN(CR$2)+9,0)</f>
        <v>0</v>
      </c>
      <c r="DG527" s="22">
        <f>Target_AM[[#This Row],[PROPORSI]]*VLOOKUP(Target_AM[[#This Row],[NIPNAS]],Target_CC[],COLUMN(CS$2)+9,0)</f>
        <v>0</v>
      </c>
      <c r="DH527" s="22">
        <f>Target_AM[[#This Row],[PROPORSI]]*VLOOKUP(Target_AM[[#This Row],[NIPNAS]],Target_CC[],COLUMN(CT$2)+9,0)</f>
        <v>0</v>
      </c>
      <c r="DI527" s="22">
        <f>Target_AM[[#This Row],[PROPORSI]]*VLOOKUP(Target_AM[[#This Row],[NIPNAS]],Target_CC[],COLUMN(CU$2)+9,0)</f>
        <v>0</v>
      </c>
      <c r="DJ527" s="22">
        <f>Target_AM[[#This Row],[PROPORSI]]*VLOOKUP(Target_AM[[#This Row],[NIPNAS]],Target_CC[],COLUMN(CV$2)+9,0)</f>
        <v>0</v>
      </c>
      <c r="DK527" s="22">
        <f>Target_AM[[#This Row],[PROPORSI]]*VLOOKUP(Target_AM[[#This Row],[NIPNAS]],Target_CC[],COLUMN(CW$2)+9,0)</f>
        <v>0</v>
      </c>
      <c r="DL527" s="22">
        <f>Target_AM[[#This Row],[PROPORSI]]*VLOOKUP(Target_AM[[#This Row],[NIPNAS]],Target_CC[],COLUMN(CX$2)+9,0)</f>
        <v>0</v>
      </c>
      <c r="DM527" s="22">
        <f>Target_AM[[#This Row],[PROPORSI]]*VLOOKUP(Target_AM[[#This Row],[NIPNAS]],Target_CC[],COLUMN(CY$2)+9,0)</f>
        <v>0</v>
      </c>
      <c r="DN527" s="22">
        <f>Target_AM[[#This Row],[PROPORSI]]*VLOOKUP(Target_AM[[#This Row],[NIPNAS]],Target_CC[],COLUMN(CZ$2)+9,0)</f>
        <v>0</v>
      </c>
      <c r="DO527" s="22">
        <f>Target_AM[[#This Row],[PROPORSI]]*VLOOKUP(Target_AM[[#This Row],[NIPNAS]],Target_CC[],COLUMN(DA$2)+9,0)</f>
        <v>0</v>
      </c>
      <c r="DP527" s="22">
        <f>Target_AM[[#This Row],[PROPORSI]]*VLOOKUP(Target_AM[[#This Row],[NIPNAS]],Target_CC[],COLUMN(DB$2)+9,0)</f>
        <v>0</v>
      </c>
      <c r="DQ527" s="22">
        <f>Target_AM[[#This Row],[PROPORSI]]*VLOOKUP(Target_AM[[#This Row],[NIPNAS]],Target_CC[],COLUMN(DC$2)+9,0)</f>
        <v>0</v>
      </c>
      <c r="DR527" s="22">
        <f>Target_AM[[#This Row],[PROPORSI]]*VLOOKUP(Target_AM[[#This Row],[NIPNAS]],Target_CC[],COLUMN(DD$2)+9,0)</f>
        <v>0</v>
      </c>
      <c r="DS527" s="22">
        <f>Target_AM[[#This Row],[PROPORSI]]*VLOOKUP(Target_AM[[#This Row],[NIPNAS]],Target_CC[],COLUMN(DE$2)+9,0)</f>
        <v>0</v>
      </c>
      <c r="DT527" s="22">
        <f>Target_AM[[#This Row],[PROPORSI]]*VLOOKUP(Target_AM[[#This Row],[NIPNAS]],Target_CC[],COLUMN(DF$2)+9,0)</f>
        <v>0</v>
      </c>
      <c r="DU527" s="22">
        <f>Target_AM[[#This Row],[PROPORSI]]*VLOOKUP(Target_AM[[#This Row],[NIPNAS]],Target_CC[],COLUMN(DG$2)+9,0)</f>
        <v>0</v>
      </c>
      <c r="DV527" s="22">
        <f>Target_AM[[#This Row],[PROPORSI]]*VLOOKUP(Target_AM[[#This Row],[NIPNAS]],Target_CC[],COLUMN(DH$2)+9,0)</f>
        <v>0</v>
      </c>
      <c r="DW527" s="22">
        <f>Target_AM[[#This Row],[PROPORSI]]*VLOOKUP(Target_AM[[#This Row],[NIPNAS]],Target_CC[],COLUMN(DI$2)+9,0)</f>
        <v>0</v>
      </c>
      <c r="DX527" s="22">
        <f>Target_AM[[#This Row],[PROPORSI]]*VLOOKUP(Target_AM[[#This Row],[NIPNAS]],Target_CC[],COLUMN(DJ$2)+9,0)</f>
        <v>0</v>
      </c>
      <c r="DY527" s="22">
        <f>Target_AM[[#This Row],[PROPORSI]]*VLOOKUP(Target_AM[[#This Row],[NIPNAS]],Target_CC[],COLUMN(DK$2)+9,0)</f>
        <v>0</v>
      </c>
      <c r="DZ527" s="22">
        <f>Target_AM[[#This Row],[PROPORSI]]*VLOOKUP(Target_AM[[#This Row],[NIPNAS]],Target_CC[],COLUMN(DL$2)+9,0)</f>
        <v>0</v>
      </c>
      <c r="EA527" s="22">
        <f>Target_AM[[#This Row],[PROPORSI]]*VLOOKUP(Target_AM[[#This Row],[NIPNAS]],Target_CC[],COLUMN(DM$2)+9,0)</f>
        <v>0</v>
      </c>
    </row>
    <row r="528" spans="2:131" x14ac:dyDescent="0.3">
      <c r="B528">
        <v>906836</v>
      </c>
      <c r="C528" t="s">
        <v>1048</v>
      </c>
      <c r="D528">
        <v>1</v>
      </c>
      <c r="E528" s="8">
        <v>45658</v>
      </c>
      <c r="F528">
        <v>19215167</v>
      </c>
      <c r="G528" t="s">
        <v>600</v>
      </c>
      <c r="J528" t="s">
        <v>363</v>
      </c>
      <c r="K528" t="s">
        <v>23</v>
      </c>
      <c r="L528" t="s">
        <v>159</v>
      </c>
      <c r="M528" t="s">
        <v>29</v>
      </c>
      <c r="N528" s="23">
        <f>Target_AM[[#This Row],[PROPORSI]]*VLOOKUP(Target_AM[[#This Row],[NIPNAS]],Target_CC[],9,0)</f>
        <v>0</v>
      </c>
      <c r="O528" s="22">
        <f>Target_AM[[#This Row],[PROPORSI]]*VLOOKUP(Target_AM[[#This Row],[NIPNAS]],Target_CC[],COLUMN(A$2)+9,0)</f>
        <v>2076056</v>
      </c>
      <c r="P528" s="22">
        <f>Target_AM[[#This Row],[PROPORSI]]*VLOOKUP(Target_AM[[#This Row],[NIPNAS]],Target_CC[],COLUMN(B$2)+9,0)</f>
        <v>2076056</v>
      </c>
      <c r="Q528" s="22">
        <f>Target_AM[[#This Row],[PROPORSI]]*VLOOKUP(Target_AM[[#This Row],[NIPNAS]],Target_CC[],COLUMN(C$2)+9,0)</f>
        <v>1993013.76</v>
      </c>
      <c r="R528" s="22">
        <f>Target_AM[[#This Row],[PROPORSI]]*VLOOKUP(Target_AM[[#This Row],[NIPNAS]],Target_CC[],COLUMN(D$2)+9,0)</f>
        <v>2095986.1376</v>
      </c>
      <c r="S528" s="22">
        <f>Target_AM[[#This Row],[PROPORSI]]*VLOOKUP(Target_AM[[#This Row],[NIPNAS]],Target_CC[],COLUMN(E$2)+9,0)</f>
        <v>1993213.0613760001</v>
      </c>
      <c r="T528" s="22">
        <f>Target_AM[[#This Row],[PROPORSI]]*VLOOKUP(Target_AM[[#This Row],[NIPNAS]],Target_CC[],COLUMN(F$2)+9,0)</f>
        <v>1992185.33061376</v>
      </c>
      <c r="U528" s="22">
        <f>Target_AM[[#This Row],[PROPORSI]]*VLOOKUP(Target_AM[[#This Row],[NIPNAS]],Target_CC[],COLUMN(G$2)+9,0)</f>
        <v>2407386.2533061374</v>
      </c>
      <c r="V528" s="22">
        <f>Target_AM[[#This Row],[PROPORSI]]*VLOOKUP(Target_AM[[#This Row],[NIPNAS]],Target_CC[],COLUMN(H$2)+9,0)</f>
        <v>2100129.8625330613</v>
      </c>
      <c r="W528" s="22">
        <f>Target_AM[[#This Row],[PROPORSI]]*VLOOKUP(Target_AM[[#This Row],[NIPNAS]],Target_CC[],COLUMN(I$2)+9,0)</f>
        <v>2200860.0986253307</v>
      </c>
      <c r="X528" s="22">
        <f>Target_AM[[#This Row],[PROPORSI]]*VLOOKUP(Target_AM[[#This Row],[NIPNAS]],Target_CC[],COLUMN(J$2)+9,0)</f>
        <v>2409473.0009862534</v>
      </c>
      <c r="Y528" s="22">
        <f>Target_AM[[#This Row],[PROPORSI]]*VLOOKUP(Target_AM[[#This Row],[NIPNAS]],Target_CC[],COLUMN(K$2)+9,0)</f>
        <v>2100150.7300098627</v>
      </c>
      <c r="Z528" s="22">
        <f>Target_AM[[#This Row],[PROPORSI]]*VLOOKUP(Target_AM[[#This Row],[NIPNAS]],Target_CC[],COLUMN(L$2)+9,0)</f>
        <v>2304663.1073000985</v>
      </c>
      <c r="AA528" s="22">
        <f>Target_AM[[#This Row],[PROPORSI]]*VLOOKUP(Target_AM[[#This Row],[NIPNAS]],Target_CC[],COLUMN(M$2)+9,0)</f>
        <v>25749173.342350502</v>
      </c>
      <c r="AB528" s="22">
        <f>Target_AM[[#This Row],[PROPORSI]]*VLOOKUP(Target_AM[[#This Row],[NIPNAS]],Target_CC[],COLUMN(N$2)+9,0)</f>
        <v>39909.308618674608</v>
      </c>
      <c r="AC528" s="22">
        <f>Target_AM[[#This Row],[PROPORSI]]*VLOOKUP(Target_AM[[#This Row],[NIPNAS]],Target_CC[],COLUMN(O$2)+9,0)</f>
        <v>233468.46552667889</v>
      </c>
      <c r="AD528" s="22">
        <f>Target_AM[[#This Row],[PROPORSI]]*VLOOKUP(Target_AM[[#This Row],[NIPNAS]],Target_CC[],COLUMN(P$2)+9,0)</f>
        <v>213316.60412825749</v>
      </c>
      <c r="AE528" s="22">
        <f>Target_AM[[#This Row],[PROPORSI]]*VLOOKUP(Target_AM[[#This Row],[NIPNAS]],Target_CC[],COLUMN(Q$2)+9,0)</f>
        <v>147242.88767640563</v>
      </c>
      <c r="AF528" s="22">
        <f>Target_AM[[#This Row],[PROPORSI]]*VLOOKUP(Target_AM[[#This Row],[NIPNAS]],Target_CC[],COLUMN(R$2)+9,0)</f>
        <v>198956.71909656009</v>
      </c>
      <c r="AG528" s="22">
        <f>Target_AM[[#This Row],[PROPORSI]]*VLOOKUP(Target_AM[[#This Row],[NIPNAS]],Target_CC[],COLUMN(S$2)+9,0)</f>
        <v>287639.02021557675</v>
      </c>
      <c r="AH528" s="22">
        <f>Target_AM[[#This Row],[PROPORSI]]*VLOOKUP(Target_AM[[#This Row],[NIPNAS]],Target_CC[],COLUMN(T$2)+9,0)</f>
        <v>338508.3029879026</v>
      </c>
      <c r="AI528" s="22">
        <f>Target_AM[[#This Row],[PROPORSI]]*VLOOKUP(Target_AM[[#This Row],[NIPNAS]],Target_CC[],COLUMN(U$2)+9,0)</f>
        <v>373977.51995502424</v>
      </c>
      <c r="AJ528" s="22">
        <f>Target_AM[[#This Row],[PROPORSI]]*VLOOKUP(Target_AM[[#This Row],[NIPNAS]],Target_CC[],COLUMN(V$2)+9,0)</f>
        <v>306340.86529317556</v>
      </c>
      <c r="AK528" s="22">
        <f>Target_AM[[#This Row],[PROPORSI]]*VLOOKUP(Target_AM[[#This Row],[NIPNAS]],Target_CC[],COLUMN(W$2)+9,0)</f>
        <v>376914.0505908546</v>
      </c>
      <c r="AL528" s="22">
        <f>Target_AM[[#This Row],[PROPORSI]]*VLOOKUP(Target_AM[[#This Row],[NIPNAS]],Target_CC[],COLUMN(X$2)+9,0)</f>
        <v>507423.205630382</v>
      </c>
      <c r="AM528" s="22">
        <f>Target_AM[[#This Row],[PROPORSI]]*VLOOKUP(Target_AM[[#This Row],[NIPNAS]],Target_CC[],COLUMN(Y$2)+9,0)</f>
        <v>317752.81251567166</v>
      </c>
      <c r="AN528" s="22">
        <f>Target_AM[[#This Row],[PROPORSI]]*VLOOKUP(Target_AM[[#This Row],[NIPNAS]],Target_CC[],COLUMN(Z$2)+9,0)</f>
        <v>3341449.7622351646</v>
      </c>
      <c r="AO528" s="22">
        <f>Target_AM[[#This Row],[PROPORSI]]*VLOOKUP(Target_AM[[#This Row],[NIPNAS]],Target_CC[],COLUMN(AA$2)+9,0)</f>
        <v>2115965.3086186745</v>
      </c>
      <c r="AP528" s="22">
        <f>Target_AM[[#This Row],[PROPORSI]]*VLOOKUP(Target_AM[[#This Row],[NIPNAS]],Target_CC[],COLUMN(AB$2)+9,0)</f>
        <v>2309524.4655266791</v>
      </c>
      <c r="AQ528" s="22">
        <f>Target_AM[[#This Row],[PROPORSI]]*VLOOKUP(Target_AM[[#This Row],[NIPNAS]],Target_CC[],COLUMN(AC$2)+9,0)</f>
        <v>2206330.3641282576</v>
      </c>
      <c r="AR528" s="22">
        <f>Target_AM[[#This Row],[PROPORSI]]*VLOOKUP(Target_AM[[#This Row],[NIPNAS]],Target_CC[],COLUMN(AD$2)+9,0)</f>
        <v>2243229.0252764057</v>
      </c>
      <c r="AS528" s="22">
        <f>Target_AM[[#This Row],[PROPORSI]]*VLOOKUP(Target_AM[[#This Row],[NIPNAS]],Target_CC[],COLUMN(AE$2)+9,0)</f>
        <v>2192169.7804725603</v>
      </c>
      <c r="AT528" s="22">
        <f>Target_AM[[#This Row],[PROPORSI]]*VLOOKUP(Target_AM[[#This Row],[NIPNAS]],Target_CC[],COLUMN(AF$2)+9,0)</f>
        <v>2279824.3508293368</v>
      </c>
      <c r="AU528" s="22">
        <f>Target_AM[[#This Row],[PROPORSI]]*VLOOKUP(Target_AM[[#This Row],[NIPNAS]],Target_CC[],COLUMN(AG$2)+9,0)</f>
        <v>2745894.5562940398</v>
      </c>
      <c r="AV528" s="22">
        <f>Target_AM[[#This Row],[PROPORSI]]*VLOOKUP(Target_AM[[#This Row],[NIPNAS]],Target_CC[],COLUMN(AH$2)+9,0)</f>
        <v>2474107.3824880854</v>
      </c>
      <c r="AW528" s="22">
        <f>Target_AM[[#This Row],[PROPORSI]]*VLOOKUP(Target_AM[[#This Row],[NIPNAS]],Target_CC[],COLUMN(AI$2)+9,0)</f>
        <v>2507200.9639185062</v>
      </c>
      <c r="AX528" s="22">
        <f>Target_AM[[#This Row],[PROPORSI]]*VLOOKUP(Target_AM[[#This Row],[NIPNAS]],Target_CC[],COLUMN(AJ$2)+9,0)</f>
        <v>2786387.051577108</v>
      </c>
      <c r="AY528" s="22">
        <f>Target_AM[[#This Row],[PROPORSI]]*VLOOKUP(Target_AM[[#This Row],[NIPNAS]],Target_CC[],COLUMN(AK$2)+9,0)</f>
        <v>2607573.9356402447</v>
      </c>
      <c r="AZ528" s="22">
        <f>Target_AM[[#This Row],[PROPORSI]]*VLOOKUP(Target_AM[[#This Row],[NIPNAS]],Target_CC[],COLUMN(AL$2)+9,0)</f>
        <v>2622415.9198157704</v>
      </c>
      <c r="BA528" s="22">
        <f>Target_AM[[#This Row],[PROPORSI]]*VLOOKUP(Target_AM[[#This Row],[NIPNAS]],Target_CC[],COLUMN(AM$2)+9,0)</f>
        <v>29090623.10458567</v>
      </c>
      <c r="BB528" s="22">
        <f>Target_AM[[#This Row],[PROPORSI]]*VLOOKUP(Target_AM[[#This Row],[NIPNAS]],Target_CC[],COLUMN(AN$2)+9,0)</f>
        <v>792396.75529236195</v>
      </c>
      <c r="BC528" s="22">
        <f>Target_AM[[#This Row],[PROPORSI]]*VLOOKUP(Target_AM[[#This Row],[NIPNAS]],Target_CC[],COLUMN(AO$2)+9,0)</f>
        <v>6032290.547343405</v>
      </c>
      <c r="BD528" s="22">
        <f>Target_AM[[#This Row],[PROPORSI]]*VLOOKUP(Target_AM[[#This Row],[NIPNAS]],Target_CC[],COLUMN(AP$2)+9,0)</f>
        <v>1721168.2227272117</v>
      </c>
      <c r="BE528" s="22">
        <f>Target_AM[[#This Row],[PROPORSI]]*VLOOKUP(Target_AM[[#This Row],[NIPNAS]],Target_CC[],COLUMN(AQ$2)+9,0)</f>
        <v>3730263.1812121775</v>
      </c>
      <c r="BF528" s="22">
        <f>Target_AM[[#This Row],[PROPORSI]]*VLOOKUP(Target_AM[[#This Row],[NIPNAS]],Target_CC[],COLUMN(AR$2)+9,0)</f>
        <v>4356146.5649457099</v>
      </c>
      <c r="BG528" s="22">
        <f>Target_AM[[#This Row],[PROPORSI]]*VLOOKUP(Target_AM[[#This Row],[NIPNAS]],Target_CC[],COLUMN(AS$2)+9,0)</f>
        <v>4727385.5144472579</v>
      </c>
      <c r="BH528" s="22">
        <f>Target_AM[[#This Row],[PROPORSI]]*VLOOKUP(Target_AM[[#This Row],[NIPNAS]],Target_CC[],COLUMN(AT$2)+9,0)</f>
        <v>304335.51175167295</v>
      </c>
      <c r="BI528" s="22">
        <f>Target_AM[[#This Row],[PROPORSI]]*VLOOKUP(Target_AM[[#This Row],[NIPNAS]],Target_CC[],COLUMN(AU$2)+9,0)</f>
        <v>6178364.2199487239</v>
      </c>
      <c r="BJ528" s="22">
        <f>Target_AM[[#This Row],[PROPORSI]]*VLOOKUP(Target_AM[[#This Row],[NIPNAS]],Target_CC[],COLUMN(AV$2)+9,0)</f>
        <v>2219161.1340547749</v>
      </c>
      <c r="BK528" s="22">
        <f>Target_AM[[#This Row],[PROPORSI]]*VLOOKUP(Target_AM[[#This Row],[NIPNAS]],Target_CC[],COLUMN(AW$2)+9,0)</f>
        <v>6294176.2929679696</v>
      </c>
      <c r="BL528" s="22">
        <f>Target_AM[[#This Row],[PROPORSI]]*VLOOKUP(Target_AM[[#This Row],[NIPNAS]],Target_CC[],COLUMN(AX$2)+9,0)</f>
        <v>4667404.7998496499</v>
      </c>
      <c r="BM528" s="22">
        <f>Target_AM[[#This Row],[PROPORSI]]*VLOOKUP(Target_AM[[#This Row],[NIPNAS]],Target_CC[],COLUMN(AY$2)+9,0)</f>
        <v>3677144.2621599752</v>
      </c>
      <c r="BN528" s="22">
        <f>Target_AM[[#This Row],[PROPORSI]]*VLOOKUP(Target_AM[[#This Row],[NIPNAS]],Target_CC[],COLUMN(AZ$2)+9,0)</f>
        <v>44700237.006700888</v>
      </c>
      <c r="BO528" s="22">
        <f>Target_AM[[#This Row],[PROPORSI]]*VLOOKUP(Target_AM[[#This Row],[NIPNAS]],Target_CC[],COLUMN(BA$2)+9,0)</f>
        <v>1003168</v>
      </c>
      <c r="BP528" s="22">
        <f>Target_AM[[#This Row],[PROPORSI]]*VLOOKUP(Target_AM[[#This Row],[NIPNAS]],Target_CC[],COLUMN(BB$2)+9,0)</f>
        <v>1083973</v>
      </c>
      <c r="BQ528" s="22">
        <f>Target_AM[[#This Row],[PROPORSI]]*VLOOKUP(Target_AM[[#This Row],[NIPNAS]],Target_CC[],COLUMN(BC$2)+9,0)</f>
        <v>1018570</v>
      </c>
      <c r="BR528" s="22">
        <f>Target_AM[[#This Row],[PROPORSI]]*VLOOKUP(Target_AM[[#This Row],[NIPNAS]],Target_CC[],COLUMN(BD$2)+9,0)</f>
        <v>988494</v>
      </c>
      <c r="BS528" s="22">
        <f>Target_AM[[#This Row],[PROPORSI]]*VLOOKUP(Target_AM[[#This Row],[NIPNAS]],Target_CC[],COLUMN(BE$2)+9,0)</f>
        <v>988494</v>
      </c>
      <c r="BT528" s="22">
        <f>Target_AM[[#This Row],[PROPORSI]]*VLOOKUP(Target_AM[[#This Row],[NIPNAS]],Target_CC[],COLUMN(BF$2)+9,0)</f>
        <v>988494</v>
      </c>
      <c r="BU528" s="22">
        <f>Target_AM[[#This Row],[PROPORSI]]*VLOOKUP(Target_AM[[#This Row],[NIPNAS]],Target_CC[],COLUMN(BG$2)+9,0)</f>
        <v>988494</v>
      </c>
      <c r="BV528" s="22">
        <f>Target_AM[[#This Row],[PROPORSI]]*VLOOKUP(Target_AM[[#This Row],[NIPNAS]],Target_CC[],COLUMN(BH$2)+9,0)</f>
        <v>988494</v>
      </c>
      <c r="BW528" s="22">
        <f>Target_AM[[#This Row],[PROPORSI]]*VLOOKUP(Target_AM[[#This Row],[NIPNAS]],Target_CC[],COLUMN(BI$2)+9,0)</f>
        <v>988494</v>
      </c>
      <c r="BX528" s="22">
        <f>Target_AM[[#This Row],[PROPORSI]]*VLOOKUP(Target_AM[[#This Row],[NIPNAS]],Target_CC[],COLUMN(BJ$2)+9,0)</f>
        <v>988494</v>
      </c>
      <c r="BY528" s="22">
        <f>Target_AM[[#This Row],[PROPORSI]]*VLOOKUP(Target_AM[[#This Row],[NIPNAS]],Target_CC[],COLUMN(BK$2)+9,0)</f>
        <v>988494</v>
      </c>
      <c r="BZ528" s="22">
        <f>Target_AM[[#This Row],[PROPORSI]]*VLOOKUP(Target_AM[[#This Row],[NIPNAS]],Target_CC[],COLUMN(BL$2)+9,0)</f>
        <v>988494</v>
      </c>
      <c r="CA528" s="22">
        <f>Target_AM[[#This Row],[PROPORSI]]*VLOOKUP(Target_AM[[#This Row],[NIPNAS]],Target_CC[],COLUMN(BM$2)+9,0)</f>
        <v>12002157</v>
      </c>
      <c r="CB528" s="22">
        <f>Target_AM[[#This Row],[PROPORSI]]*VLOOKUP(Target_AM[[#This Row],[NIPNAS]],Target_CC[],COLUMN(BN$2)+9,0)</f>
        <v>0</v>
      </c>
      <c r="CC528" s="22">
        <f>Target_AM[[#This Row],[PROPORSI]]*VLOOKUP(Target_AM[[#This Row],[NIPNAS]],Target_CC[],COLUMN(BO$2)+9,0)</f>
        <v>0</v>
      </c>
      <c r="CD528" s="22">
        <f>Target_AM[[#This Row],[PROPORSI]]*VLOOKUP(Target_AM[[#This Row],[NIPNAS]],Target_CC[],COLUMN(BP$2)+9,0)</f>
        <v>0</v>
      </c>
      <c r="CE528" s="22">
        <f>Target_AM[[#This Row],[PROPORSI]]*VLOOKUP(Target_AM[[#This Row],[NIPNAS]],Target_CC[],COLUMN(BQ$2)+9,0)</f>
        <v>0</v>
      </c>
      <c r="CF528" s="22">
        <f>Target_AM[[#This Row],[PROPORSI]]*VLOOKUP(Target_AM[[#This Row],[NIPNAS]],Target_CC[],COLUMN(BR$2)+9,0)</f>
        <v>0</v>
      </c>
      <c r="CG528" s="22">
        <f>Target_AM[[#This Row],[PROPORSI]]*VLOOKUP(Target_AM[[#This Row],[NIPNAS]],Target_CC[],COLUMN(BS$2)+9,0)</f>
        <v>0</v>
      </c>
      <c r="CH528" s="22">
        <f>Target_AM[[#This Row],[PROPORSI]]*VLOOKUP(Target_AM[[#This Row],[NIPNAS]],Target_CC[],COLUMN(BT$2)+9,0)</f>
        <v>0</v>
      </c>
      <c r="CI528" s="22">
        <f>Target_AM[[#This Row],[PROPORSI]]*VLOOKUP(Target_AM[[#This Row],[NIPNAS]],Target_CC[],COLUMN(BU$2)+9,0)</f>
        <v>0</v>
      </c>
      <c r="CJ528" s="22">
        <f>Target_AM[[#This Row],[PROPORSI]]*VLOOKUP(Target_AM[[#This Row],[NIPNAS]],Target_CC[],COLUMN(BV$2)+9,0)</f>
        <v>0</v>
      </c>
      <c r="CK528" s="22">
        <f>Target_AM[[#This Row],[PROPORSI]]*VLOOKUP(Target_AM[[#This Row],[NIPNAS]],Target_CC[],COLUMN(BW$2)+9,0)</f>
        <v>0</v>
      </c>
      <c r="CL528" s="22">
        <f>Target_AM[[#This Row],[PROPORSI]]*VLOOKUP(Target_AM[[#This Row],[NIPNAS]],Target_CC[],COLUMN(BX$2)+9,0)</f>
        <v>0</v>
      </c>
      <c r="CM528" s="22">
        <f>Target_AM[[#This Row],[PROPORSI]]*VLOOKUP(Target_AM[[#This Row],[NIPNAS]],Target_CC[],COLUMN(BY$2)+9,0)</f>
        <v>0</v>
      </c>
      <c r="CN528" s="22">
        <f>Target_AM[[#This Row],[PROPORSI]]*VLOOKUP(Target_AM[[#This Row],[NIPNAS]],Target_CC[],COLUMN(BZ$2)+9,0)</f>
        <v>0</v>
      </c>
      <c r="CO528" s="22">
        <f>Target_AM[[#This Row],[PROPORSI]]*VLOOKUP(Target_AM[[#This Row],[NIPNAS]],Target_CC[],COLUMN(CA$2)+9,0)</f>
        <v>996390</v>
      </c>
      <c r="CP528" s="22">
        <f>Target_AM[[#This Row],[PROPORSI]]*VLOOKUP(Target_AM[[#This Row],[NIPNAS]],Target_CC[],COLUMN(CB$2)+9,0)</f>
        <v>1048170</v>
      </c>
      <c r="CQ528" s="22">
        <f>Target_AM[[#This Row],[PROPORSI]]*VLOOKUP(Target_AM[[#This Row],[NIPNAS]],Target_CC[],COLUMN(CC$2)+9,0)</f>
        <v>988494</v>
      </c>
      <c r="CR528" s="22">
        <f>Target_AM[[#This Row],[PROPORSI]]*VLOOKUP(Target_AM[[#This Row],[NIPNAS]],Target_CC[],COLUMN(CD$2)+9,0)</f>
        <v>988494</v>
      </c>
      <c r="CS528" s="22">
        <f>Target_AM[[#This Row],[PROPORSI]]*VLOOKUP(Target_AM[[#This Row],[NIPNAS]],Target_CC[],COLUMN(CE$2)+9,0)</f>
        <v>988494</v>
      </c>
      <c r="CT528" s="22">
        <f>Target_AM[[#This Row],[PROPORSI]]*VLOOKUP(Target_AM[[#This Row],[NIPNAS]],Target_CC[],COLUMN(CF$2)+9,0)</f>
        <v>988494</v>
      </c>
      <c r="CU528" s="22">
        <f>Target_AM[[#This Row],[PROPORSI]]*VLOOKUP(Target_AM[[#This Row],[NIPNAS]],Target_CC[],COLUMN(CG$2)+9,0)</f>
        <v>988494</v>
      </c>
      <c r="CV528" s="22">
        <f>Target_AM[[#This Row],[PROPORSI]]*VLOOKUP(Target_AM[[#This Row],[NIPNAS]],Target_CC[],COLUMN(CH$2)+9,0)</f>
        <v>988494</v>
      </c>
      <c r="CW528" s="22">
        <f>Target_AM[[#This Row],[PROPORSI]]*VLOOKUP(Target_AM[[#This Row],[NIPNAS]],Target_CC[],COLUMN(CI$2)+9,0)</f>
        <v>988494</v>
      </c>
      <c r="CX528" s="22">
        <f>Target_AM[[#This Row],[PROPORSI]]*VLOOKUP(Target_AM[[#This Row],[NIPNAS]],Target_CC[],COLUMN(CJ$2)+9,0)</f>
        <v>988494</v>
      </c>
      <c r="CY528" s="22">
        <f>Target_AM[[#This Row],[PROPORSI]]*VLOOKUP(Target_AM[[#This Row],[NIPNAS]],Target_CC[],COLUMN(CK$2)+9,0)</f>
        <v>988494</v>
      </c>
      <c r="CZ528" s="22">
        <f>Target_AM[[#This Row],[PROPORSI]]*VLOOKUP(Target_AM[[#This Row],[NIPNAS]],Target_CC[],COLUMN(CL$2)+9,0)</f>
        <v>988494</v>
      </c>
      <c r="DA528" s="22">
        <f>Target_AM[[#This Row],[PROPORSI]]*VLOOKUP(Target_AM[[#This Row],[NIPNAS]],Target_CC[],COLUMN(CM$2)+9,0)</f>
        <v>11929500</v>
      </c>
      <c r="DB528" s="22">
        <f>Target_AM[[#This Row],[PROPORSI]]*VLOOKUP(Target_AM[[#This Row],[NIPNAS]],Target_CC[],COLUMN(CN$2)+9,0)</f>
        <v>0</v>
      </c>
      <c r="DC528" s="22">
        <f>Target_AM[[#This Row],[PROPORSI]]*VLOOKUP(Target_AM[[#This Row],[NIPNAS]],Target_CC[],COLUMN(CO$2)+9,0)</f>
        <v>0</v>
      </c>
      <c r="DD528" s="22">
        <f>Target_AM[[#This Row],[PROPORSI]]*VLOOKUP(Target_AM[[#This Row],[NIPNAS]],Target_CC[],COLUMN(CP$2)+9,0)</f>
        <v>0</v>
      </c>
      <c r="DE528" s="22">
        <f>Target_AM[[#This Row],[PROPORSI]]*VLOOKUP(Target_AM[[#This Row],[NIPNAS]],Target_CC[],COLUMN(CQ$2)+9,0)</f>
        <v>0</v>
      </c>
      <c r="DF528" s="22">
        <f>Target_AM[[#This Row],[PROPORSI]]*VLOOKUP(Target_AM[[#This Row],[NIPNAS]],Target_CC[],COLUMN(CR$2)+9,0)</f>
        <v>0</v>
      </c>
      <c r="DG528" s="22">
        <f>Target_AM[[#This Row],[PROPORSI]]*VLOOKUP(Target_AM[[#This Row],[NIPNAS]],Target_CC[],COLUMN(CS$2)+9,0)</f>
        <v>0</v>
      </c>
      <c r="DH528" s="22">
        <f>Target_AM[[#This Row],[PROPORSI]]*VLOOKUP(Target_AM[[#This Row],[NIPNAS]],Target_CC[],COLUMN(CT$2)+9,0)</f>
        <v>0</v>
      </c>
      <c r="DI528" s="22">
        <f>Target_AM[[#This Row],[PROPORSI]]*VLOOKUP(Target_AM[[#This Row],[NIPNAS]],Target_CC[],COLUMN(CU$2)+9,0)</f>
        <v>0</v>
      </c>
      <c r="DJ528" s="22">
        <f>Target_AM[[#This Row],[PROPORSI]]*VLOOKUP(Target_AM[[#This Row],[NIPNAS]],Target_CC[],COLUMN(CV$2)+9,0)</f>
        <v>0</v>
      </c>
      <c r="DK528" s="22">
        <f>Target_AM[[#This Row],[PROPORSI]]*VLOOKUP(Target_AM[[#This Row],[NIPNAS]],Target_CC[],COLUMN(CW$2)+9,0)</f>
        <v>0</v>
      </c>
      <c r="DL528" s="22">
        <f>Target_AM[[#This Row],[PROPORSI]]*VLOOKUP(Target_AM[[#This Row],[NIPNAS]],Target_CC[],COLUMN(CX$2)+9,0)</f>
        <v>0</v>
      </c>
      <c r="DM528" s="22">
        <f>Target_AM[[#This Row],[PROPORSI]]*VLOOKUP(Target_AM[[#This Row],[NIPNAS]],Target_CC[],COLUMN(CY$2)+9,0)</f>
        <v>0</v>
      </c>
      <c r="DN528" s="22">
        <f>Target_AM[[#This Row],[PROPORSI]]*VLOOKUP(Target_AM[[#This Row],[NIPNAS]],Target_CC[],COLUMN(CZ$2)+9,0)</f>
        <v>0</v>
      </c>
      <c r="DO528" s="22">
        <f>Target_AM[[#This Row],[PROPORSI]]*VLOOKUP(Target_AM[[#This Row],[NIPNAS]],Target_CC[],COLUMN(DA$2)+9,0)</f>
        <v>0</v>
      </c>
      <c r="DP528" s="22">
        <f>Target_AM[[#This Row],[PROPORSI]]*VLOOKUP(Target_AM[[#This Row],[NIPNAS]],Target_CC[],COLUMN(DB$2)+9,0)</f>
        <v>0</v>
      </c>
      <c r="DQ528" s="22">
        <f>Target_AM[[#This Row],[PROPORSI]]*VLOOKUP(Target_AM[[#This Row],[NIPNAS]],Target_CC[],COLUMN(DC$2)+9,0)</f>
        <v>0</v>
      </c>
      <c r="DR528" s="22">
        <f>Target_AM[[#This Row],[PROPORSI]]*VLOOKUP(Target_AM[[#This Row],[NIPNAS]],Target_CC[],COLUMN(DD$2)+9,0)</f>
        <v>0</v>
      </c>
      <c r="DS528" s="22">
        <f>Target_AM[[#This Row],[PROPORSI]]*VLOOKUP(Target_AM[[#This Row],[NIPNAS]],Target_CC[],COLUMN(DE$2)+9,0)</f>
        <v>0</v>
      </c>
      <c r="DT528" s="22">
        <f>Target_AM[[#This Row],[PROPORSI]]*VLOOKUP(Target_AM[[#This Row],[NIPNAS]],Target_CC[],COLUMN(DF$2)+9,0)</f>
        <v>0</v>
      </c>
      <c r="DU528" s="22">
        <f>Target_AM[[#This Row],[PROPORSI]]*VLOOKUP(Target_AM[[#This Row],[NIPNAS]],Target_CC[],COLUMN(DG$2)+9,0)</f>
        <v>0</v>
      </c>
      <c r="DV528" s="22">
        <f>Target_AM[[#This Row],[PROPORSI]]*VLOOKUP(Target_AM[[#This Row],[NIPNAS]],Target_CC[],COLUMN(DH$2)+9,0)</f>
        <v>0</v>
      </c>
      <c r="DW528" s="22">
        <f>Target_AM[[#This Row],[PROPORSI]]*VLOOKUP(Target_AM[[#This Row],[NIPNAS]],Target_CC[],COLUMN(DI$2)+9,0)</f>
        <v>0</v>
      </c>
      <c r="DX528" s="22">
        <f>Target_AM[[#This Row],[PROPORSI]]*VLOOKUP(Target_AM[[#This Row],[NIPNAS]],Target_CC[],COLUMN(DJ$2)+9,0)</f>
        <v>0</v>
      </c>
      <c r="DY528" s="22">
        <f>Target_AM[[#This Row],[PROPORSI]]*VLOOKUP(Target_AM[[#This Row],[NIPNAS]],Target_CC[],COLUMN(DK$2)+9,0)</f>
        <v>0</v>
      </c>
      <c r="DZ528" s="22">
        <f>Target_AM[[#This Row],[PROPORSI]]*VLOOKUP(Target_AM[[#This Row],[NIPNAS]],Target_CC[],COLUMN(DL$2)+9,0)</f>
        <v>0</v>
      </c>
      <c r="EA528" s="22">
        <f>Target_AM[[#This Row],[PROPORSI]]*VLOOKUP(Target_AM[[#This Row],[NIPNAS]],Target_CC[],COLUMN(DM$2)+9,0)</f>
        <v>0</v>
      </c>
    </row>
    <row r="529" spans="2:131" x14ac:dyDescent="0.3">
      <c r="B529">
        <v>720266</v>
      </c>
      <c r="C529" t="s">
        <v>1031</v>
      </c>
      <c r="D529">
        <v>1</v>
      </c>
      <c r="E529" s="8">
        <v>45658</v>
      </c>
      <c r="F529">
        <v>19100937</v>
      </c>
      <c r="G529" t="s">
        <v>305</v>
      </c>
      <c r="K529" t="s">
        <v>26</v>
      </c>
      <c r="L529" t="s">
        <v>159</v>
      </c>
      <c r="M529" t="s">
        <v>29</v>
      </c>
      <c r="N529" s="23">
        <f>Target_AM[[#This Row],[PROPORSI]]*VLOOKUP(Target_AM[[#This Row],[NIPNAS]],Target_CC[],9,0)</f>
        <v>0</v>
      </c>
      <c r="O529" s="22">
        <f>Target_AM[[#This Row],[PROPORSI]]*VLOOKUP(Target_AM[[#This Row],[NIPNAS]],Target_CC[],COLUMN(A$2)+9,0)</f>
        <v>0</v>
      </c>
      <c r="P529" s="22">
        <f>Target_AM[[#This Row],[PROPORSI]]*VLOOKUP(Target_AM[[#This Row],[NIPNAS]],Target_CC[],COLUMN(B$2)+9,0)</f>
        <v>0</v>
      </c>
      <c r="Q529" s="22">
        <f>Target_AM[[#This Row],[PROPORSI]]*VLOOKUP(Target_AM[[#This Row],[NIPNAS]],Target_CC[],COLUMN(C$2)+9,0)</f>
        <v>0</v>
      </c>
      <c r="R529" s="22">
        <f>Target_AM[[#This Row],[PROPORSI]]*VLOOKUP(Target_AM[[#This Row],[NIPNAS]],Target_CC[],COLUMN(D$2)+9,0)</f>
        <v>0</v>
      </c>
      <c r="S529" s="22">
        <f>Target_AM[[#This Row],[PROPORSI]]*VLOOKUP(Target_AM[[#This Row],[NIPNAS]],Target_CC[],COLUMN(E$2)+9,0)</f>
        <v>0</v>
      </c>
      <c r="T529" s="22">
        <f>Target_AM[[#This Row],[PROPORSI]]*VLOOKUP(Target_AM[[#This Row],[NIPNAS]],Target_CC[],COLUMN(F$2)+9,0)</f>
        <v>0</v>
      </c>
      <c r="U529" s="22">
        <f>Target_AM[[#This Row],[PROPORSI]]*VLOOKUP(Target_AM[[#This Row],[NIPNAS]],Target_CC[],COLUMN(G$2)+9,0)</f>
        <v>0</v>
      </c>
      <c r="V529" s="22">
        <f>Target_AM[[#This Row],[PROPORSI]]*VLOOKUP(Target_AM[[#This Row],[NIPNAS]],Target_CC[],COLUMN(H$2)+9,0)</f>
        <v>0</v>
      </c>
      <c r="W529" s="22">
        <f>Target_AM[[#This Row],[PROPORSI]]*VLOOKUP(Target_AM[[#This Row],[NIPNAS]],Target_CC[],COLUMN(I$2)+9,0)</f>
        <v>0</v>
      </c>
      <c r="X529" s="22">
        <f>Target_AM[[#This Row],[PROPORSI]]*VLOOKUP(Target_AM[[#This Row],[NIPNAS]],Target_CC[],COLUMN(J$2)+9,0)</f>
        <v>0</v>
      </c>
      <c r="Y529" s="22">
        <f>Target_AM[[#This Row],[PROPORSI]]*VLOOKUP(Target_AM[[#This Row],[NIPNAS]],Target_CC[],COLUMN(K$2)+9,0)</f>
        <v>0</v>
      </c>
      <c r="Z529" s="22">
        <f>Target_AM[[#This Row],[PROPORSI]]*VLOOKUP(Target_AM[[#This Row],[NIPNAS]],Target_CC[],COLUMN(L$2)+9,0)</f>
        <v>0</v>
      </c>
      <c r="AA529" s="22">
        <f>Target_AM[[#This Row],[PROPORSI]]*VLOOKUP(Target_AM[[#This Row],[NIPNAS]],Target_CC[],COLUMN(M$2)+9,0)</f>
        <v>0</v>
      </c>
      <c r="AB529" s="22">
        <f>Target_AM[[#This Row],[PROPORSI]]*VLOOKUP(Target_AM[[#This Row],[NIPNAS]],Target_CC[],COLUMN(N$2)+9,0)</f>
        <v>0</v>
      </c>
      <c r="AC529" s="22">
        <f>Target_AM[[#This Row],[PROPORSI]]*VLOOKUP(Target_AM[[#This Row],[NIPNAS]],Target_CC[],COLUMN(O$2)+9,0)</f>
        <v>690859.22431823774</v>
      </c>
      <c r="AD529" s="22">
        <f>Target_AM[[#This Row],[PROPORSI]]*VLOOKUP(Target_AM[[#This Row],[NIPNAS]],Target_CC[],COLUMN(P$2)+9,0)</f>
        <v>683729.23020126333</v>
      </c>
      <c r="AE529" s="22">
        <f>Target_AM[[#This Row],[PROPORSI]]*VLOOKUP(Target_AM[[#This Row],[NIPNAS]],Target_CC[],COLUMN(Q$2)+9,0)</f>
        <v>537486.86343142285</v>
      </c>
      <c r="AF529" s="22">
        <f>Target_AM[[#This Row],[PROPORSI]]*VLOOKUP(Target_AM[[#This Row],[NIPNAS]],Target_CC[],COLUMN(R$2)+9,0)</f>
        <v>586231.66372162709</v>
      </c>
      <c r="AG529" s="22">
        <f>Target_AM[[#This Row],[PROPORSI]]*VLOOKUP(Target_AM[[#This Row],[NIPNAS]],Target_CC[],COLUMN(S$2)+9,0)</f>
        <v>571553.53985494352</v>
      </c>
      <c r="AH529" s="22">
        <f>Target_AM[[#This Row],[PROPORSI]]*VLOOKUP(Target_AM[[#This Row],[NIPNAS]],Target_CC[],COLUMN(T$2)+9,0)</f>
        <v>710365.72728492401</v>
      </c>
      <c r="AI529" s="22">
        <f>Target_AM[[#This Row],[PROPORSI]]*VLOOKUP(Target_AM[[#This Row],[NIPNAS]],Target_CC[],COLUMN(U$2)+9,0)</f>
        <v>598269.13892134407</v>
      </c>
      <c r="AJ529" s="22">
        <f>Target_AM[[#This Row],[PROPORSI]]*VLOOKUP(Target_AM[[#This Row],[NIPNAS]],Target_CC[],COLUMN(V$2)+9,0)</f>
        <v>715610.41381648171</v>
      </c>
      <c r="AK529" s="22">
        <f>Target_AM[[#This Row],[PROPORSI]]*VLOOKUP(Target_AM[[#This Row],[NIPNAS]],Target_CC[],COLUMN(W$2)+9,0)</f>
        <v>720720.50871695695</v>
      </c>
      <c r="AL529" s="22">
        <f>Target_AM[[#This Row],[PROPORSI]]*VLOOKUP(Target_AM[[#This Row],[NIPNAS]],Target_CC[],COLUMN(X$2)+9,0)</f>
        <v>611960.29877694696</v>
      </c>
      <c r="AM529" s="22">
        <f>Target_AM[[#This Row],[PROPORSI]]*VLOOKUP(Target_AM[[#This Row],[NIPNAS]],Target_CC[],COLUMN(Y$2)+9,0)</f>
        <v>623089.45347582689</v>
      </c>
      <c r="AN529" s="22">
        <f>Target_AM[[#This Row],[PROPORSI]]*VLOOKUP(Target_AM[[#This Row],[NIPNAS]],Target_CC[],COLUMN(Z$2)+9,0)</f>
        <v>7049876.062519975</v>
      </c>
      <c r="AO529" s="22">
        <f>Target_AM[[#This Row],[PROPORSI]]*VLOOKUP(Target_AM[[#This Row],[NIPNAS]],Target_CC[],COLUMN(AA$2)+9,0)</f>
        <v>0</v>
      </c>
      <c r="AP529" s="22">
        <f>Target_AM[[#This Row],[PROPORSI]]*VLOOKUP(Target_AM[[#This Row],[NIPNAS]],Target_CC[],COLUMN(AB$2)+9,0)</f>
        <v>690859.22431823774</v>
      </c>
      <c r="AQ529" s="22">
        <f>Target_AM[[#This Row],[PROPORSI]]*VLOOKUP(Target_AM[[#This Row],[NIPNAS]],Target_CC[],COLUMN(AC$2)+9,0)</f>
        <v>683729.23020126333</v>
      </c>
      <c r="AR529" s="22">
        <f>Target_AM[[#This Row],[PROPORSI]]*VLOOKUP(Target_AM[[#This Row],[NIPNAS]],Target_CC[],COLUMN(AD$2)+9,0)</f>
        <v>537486.86343142285</v>
      </c>
      <c r="AS529" s="22">
        <f>Target_AM[[#This Row],[PROPORSI]]*VLOOKUP(Target_AM[[#This Row],[NIPNAS]],Target_CC[],COLUMN(AE$2)+9,0)</f>
        <v>586231.66372162709</v>
      </c>
      <c r="AT529" s="22">
        <f>Target_AM[[#This Row],[PROPORSI]]*VLOOKUP(Target_AM[[#This Row],[NIPNAS]],Target_CC[],COLUMN(AF$2)+9,0)</f>
        <v>571553.53985494352</v>
      </c>
      <c r="AU529" s="22">
        <f>Target_AM[[#This Row],[PROPORSI]]*VLOOKUP(Target_AM[[#This Row],[NIPNAS]],Target_CC[],COLUMN(AG$2)+9,0)</f>
        <v>710365.72728492401</v>
      </c>
      <c r="AV529" s="22">
        <f>Target_AM[[#This Row],[PROPORSI]]*VLOOKUP(Target_AM[[#This Row],[NIPNAS]],Target_CC[],COLUMN(AH$2)+9,0)</f>
        <v>598269.13892134407</v>
      </c>
      <c r="AW529" s="22">
        <f>Target_AM[[#This Row],[PROPORSI]]*VLOOKUP(Target_AM[[#This Row],[NIPNAS]],Target_CC[],COLUMN(AI$2)+9,0)</f>
        <v>715610.41381648171</v>
      </c>
      <c r="AX529" s="22">
        <f>Target_AM[[#This Row],[PROPORSI]]*VLOOKUP(Target_AM[[#This Row],[NIPNAS]],Target_CC[],COLUMN(AJ$2)+9,0)</f>
        <v>720720.50871695695</v>
      </c>
      <c r="AY529" s="22">
        <f>Target_AM[[#This Row],[PROPORSI]]*VLOOKUP(Target_AM[[#This Row],[NIPNAS]],Target_CC[],COLUMN(AK$2)+9,0)</f>
        <v>611960.29877694696</v>
      </c>
      <c r="AZ529" s="22">
        <f>Target_AM[[#This Row],[PROPORSI]]*VLOOKUP(Target_AM[[#This Row],[NIPNAS]],Target_CC[],COLUMN(AL$2)+9,0)</f>
        <v>623089.45347582689</v>
      </c>
      <c r="BA529" s="22">
        <f>Target_AM[[#This Row],[PROPORSI]]*VLOOKUP(Target_AM[[#This Row],[NIPNAS]],Target_CC[],COLUMN(AM$2)+9,0)</f>
        <v>7049876.062519975</v>
      </c>
      <c r="BB529" s="22">
        <f>Target_AM[[#This Row],[PROPORSI]]*VLOOKUP(Target_AM[[#This Row],[NIPNAS]],Target_CC[],COLUMN(AN$2)+9,0)</f>
        <v>0</v>
      </c>
      <c r="BC529" s="22">
        <f>Target_AM[[#This Row],[PROPORSI]]*VLOOKUP(Target_AM[[#This Row],[NIPNAS]],Target_CC[],COLUMN(AO$2)+9,0)</f>
        <v>0</v>
      </c>
      <c r="BD529" s="22">
        <f>Target_AM[[#This Row],[PROPORSI]]*VLOOKUP(Target_AM[[#This Row],[NIPNAS]],Target_CC[],COLUMN(AP$2)+9,0)</f>
        <v>0</v>
      </c>
      <c r="BE529" s="22">
        <f>Target_AM[[#This Row],[PROPORSI]]*VLOOKUP(Target_AM[[#This Row],[NIPNAS]],Target_CC[],COLUMN(AQ$2)+9,0)</f>
        <v>0</v>
      </c>
      <c r="BF529" s="22">
        <f>Target_AM[[#This Row],[PROPORSI]]*VLOOKUP(Target_AM[[#This Row],[NIPNAS]],Target_CC[],COLUMN(AR$2)+9,0)</f>
        <v>0</v>
      </c>
      <c r="BG529" s="22">
        <f>Target_AM[[#This Row],[PROPORSI]]*VLOOKUP(Target_AM[[#This Row],[NIPNAS]],Target_CC[],COLUMN(AS$2)+9,0)</f>
        <v>0</v>
      </c>
      <c r="BH529" s="22">
        <f>Target_AM[[#This Row],[PROPORSI]]*VLOOKUP(Target_AM[[#This Row],[NIPNAS]],Target_CC[],COLUMN(AT$2)+9,0)</f>
        <v>0</v>
      </c>
      <c r="BI529" s="22">
        <f>Target_AM[[#This Row],[PROPORSI]]*VLOOKUP(Target_AM[[#This Row],[NIPNAS]],Target_CC[],COLUMN(AU$2)+9,0)</f>
        <v>0</v>
      </c>
      <c r="BJ529" s="22">
        <f>Target_AM[[#This Row],[PROPORSI]]*VLOOKUP(Target_AM[[#This Row],[NIPNAS]],Target_CC[],COLUMN(AV$2)+9,0)</f>
        <v>0</v>
      </c>
      <c r="BK529" s="22">
        <f>Target_AM[[#This Row],[PROPORSI]]*VLOOKUP(Target_AM[[#This Row],[NIPNAS]],Target_CC[],COLUMN(AW$2)+9,0)</f>
        <v>0</v>
      </c>
      <c r="BL529" s="22">
        <f>Target_AM[[#This Row],[PROPORSI]]*VLOOKUP(Target_AM[[#This Row],[NIPNAS]],Target_CC[],COLUMN(AX$2)+9,0)</f>
        <v>0</v>
      </c>
      <c r="BM529" s="22">
        <f>Target_AM[[#This Row],[PROPORSI]]*VLOOKUP(Target_AM[[#This Row],[NIPNAS]],Target_CC[],COLUMN(AY$2)+9,0)</f>
        <v>0</v>
      </c>
      <c r="BN529" s="22">
        <f>Target_AM[[#This Row],[PROPORSI]]*VLOOKUP(Target_AM[[#This Row],[NIPNAS]],Target_CC[],COLUMN(AZ$2)+9,0)</f>
        <v>0</v>
      </c>
      <c r="BO529" s="22">
        <f>Target_AM[[#This Row],[PROPORSI]]*VLOOKUP(Target_AM[[#This Row],[NIPNAS]],Target_CC[],COLUMN(BA$2)+9,0)</f>
        <v>220000</v>
      </c>
      <c r="BP529" s="22">
        <f>Target_AM[[#This Row],[PROPORSI]]*VLOOKUP(Target_AM[[#This Row],[NIPNAS]],Target_CC[],COLUMN(BB$2)+9,0)</f>
        <v>220000</v>
      </c>
      <c r="BQ529" s="22">
        <f>Target_AM[[#This Row],[PROPORSI]]*VLOOKUP(Target_AM[[#This Row],[NIPNAS]],Target_CC[],COLUMN(BC$2)+9,0)</f>
        <v>220000</v>
      </c>
      <c r="BR529" s="22">
        <f>Target_AM[[#This Row],[PROPORSI]]*VLOOKUP(Target_AM[[#This Row],[NIPNAS]],Target_CC[],COLUMN(BD$2)+9,0)</f>
        <v>0</v>
      </c>
      <c r="BS529" s="22">
        <f>Target_AM[[#This Row],[PROPORSI]]*VLOOKUP(Target_AM[[#This Row],[NIPNAS]],Target_CC[],COLUMN(BE$2)+9,0)</f>
        <v>0</v>
      </c>
      <c r="BT529" s="22">
        <f>Target_AM[[#This Row],[PROPORSI]]*VLOOKUP(Target_AM[[#This Row],[NIPNAS]],Target_CC[],COLUMN(BF$2)+9,0)</f>
        <v>0</v>
      </c>
      <c r="BU529" s="22">
        <f>Target_AM[[#This Row],[PROPORSI]]*VLOOKUP(Target_AM[[#This Row],[NIPNAS]],Target_CC[],COLUMN(BG$2)+9,0)</f>
        <v>0</v>
      </c>
      <c r="BV529" s="22">
        <f>Target_AM[[#This Row],[PROPORSI]]*VLOOKUP(Target_AM[[#This Row],[NIPNAS]],Target_CC[],COLUMN(BH$2)+9,0)</f>
        <v>0</v>
      </c>
      <c r="BW529" s="22">
        <f>Target_AM[[#This Row],[PROPORSI]]*VLOOKUP(Target_AM[[#This Row],[NIPNAS]],Target_CC[],COLUMN(BI$2)+9,0)</f>
        <v>0</v>
      </c>
      <c r="BX529" s="22">
        <f>Target_AM[[#This Row],[PROPORSI]]*VLOOKUP(Target_AM[[#This Row],[NIPNAS]],Target_CC[],COLUMN(BJ$2)+9,0)</f>
        <v>0</v>
      </c>
      <c r="BY529" s="22">
        <f>Target_AM[[#This Row],[PROPORSI]]*VLOOKUP(Target_AM[[#This Row],[NIPNAS]],Target_CC[],COLUMN(BK$2)+9,0)</f>
        <v>0</v>
      </c>
      <c r="BZ529" s="22">
        <f>Target_AM[[#This Row],[PROPORSI]]*VLOOKUP(Target_AM[[#This Row],[NIPNAS]],Target_CC[],COLUMN(BL$2)+9,0)</f>
        <v>0</v>
      </c>
      <c r="CA529" s="22">
        <f>Target_AM[[#This Row],[PROPORSI]]*VLOOKUP(Target_AM[[#This Row],[NIPNAS]],Target_CC[],COLUMN(BM$2)+9,0)</f>
        <v>660000</v>
      </c>
      <c r="CB529" s="22">
        <f>Target_AM[[#This Row],[PROPORSI]]*VLOOKUP(Target_AM[[#This Row],[NIPNAS]],Target_CC[],COLUMN(BN$2)+9,0)</f>
        <v>0</v>
      </c>
      <c r="CC529" s="22">
        <f>Target_AM[[#This Row],[PROPORSI]]*VLOOKUP(Target_AM[[#This Row],[NIPNAS]],Target_CC[],COLUMN(BO$2)+9,0)</f>
        <v>0</v>
      </c>
      <c r="CD529" s="22">
        <f>Target_AM[[#This Row],[PROPORSI]]*VLOOKUP(Target_AM[[#This Row],[NIPNAS]],Target_CC[],COLUMN(BP$2)+9,0)</f>
        <v>0</v>
      </c>
      <c r="CE529" s="22">
        <f>Target_AM[[#This Row],[PROPORSI]]*VLOOKUP(Target_AM[[#This Row],[NIPNAS]],Target_CC[],COLUMN(BQ$2)+9,0)</f>
        <v>0</v>
      </c>
      <c r="CF529" s="22">
        <f>Target_AM[[#This Row],[PROPORSI]]*VLOOKUP(Target_AM[[#This Row],[NIPNAS]],Target_CC[],COLUMN(BR$2)+9,0)</f>
        <v>0</v>
      </c>
      <c r="CG529" s="22">
        <f>Target_AM[[#This Row],[PROPORSI]]*VLOOKUP(Target_AM[[#This Row],[NIPNAS]],Target_CC[],COLUMN(BS$2)+9,0)</f>
        <v>0</v>
      </c>
      <c r="CH529" s="22">
        <f>Target_AM[[#This Row],[PROPORSI]]*VLOOKUP(Target_AM[[#This Row],[NIPNAS]],Target_CC[],COLUMN(BT$2)+9,0)</f>
        <v>0</v>
      </c>
      <c r="CI529" s="22">
        <f>Target_AM[[#This Row],[PROPORSI]]*VLOOKUP(Target_AM[[#This Row],[NIPNAS]],Target_CC[],COLUMN(BU$2)+9,0)</f>
        <v>0</v>
      </c>
      <c r="CJ529" s="22">
        <f>Target_AM[[#This Row],[PROPORSI]]*VLOOKUP(Target_AM[[#This Row],[NIPNAS]],Target_CC[],COLUMN(BV$2)+9,0)</f>
        <v>0</v>
      </c>
      <c r="CK529" s="22">
        <f>Target_AM[[#This Row],[PROPORSI]]*VLOOKUP(Target_AM[[#This Row],[NIPNAS]],Target_CC[],COLUMN(BW$2)+9,0)</f>
        <v>0</v>
      </c>
      <c r="CL529" s="22">
        <f>Target_AM[[#This Row],[PROPORSI]]*VLOOKUP(Target_AM[[#This Row],[NIPNAS]],Target_CC[],COLUMN(BX$2)+9,0)</f>
        <v>0</v>
      </c>
      <c r="CM529" s="22">
        <f>Target_AM[[#This Row],[PROPORSI]]*VLOOKUP(Target_AM[[#This Row],[NIPNAS]],Target_CC[],COLUMN(BY$2)+9,0)</f>
        <v>0</v>
      </c>
      <c r="CN529" s="22">
        <f>Target_AM[[#This Row],[PROPORSI]]*VLOOKUP(Target_AM[[#This Row],[NIPNAS]],Target_CC[],COLUMN(BZ$2)+9,0)</f>
        <v>0</v>
      </c>
      <c r="CO529" s="22">
        <f>Target_AM[[#This Row],[PROPORSI]]*VLOOKUP(Target_AM[[#This Row],[NIPNAS]],Target_CC[],COLUMN(CA$2)+9,0)</f>
        <v>0</v>
      </c>
      <c r="CP529" s="22">
        <f>Target_AM[[#This Row],[PROPORSI]]*VLOOKUP(Target_AM[[#This Row],[NIPNAS]],Target_CC[],COLUMN(CB$2)+9,0)</f>
        <v>0</v>
      </c>
      <c r="CQ529" s="22">
        <f>Target_AM[[#This Row],[PROPORSI]]*VLOOKUP(Target_AM[[#This Row],[NIPNAS]],Target_CC[],COLUMN(CC$2)+9,0)</f>
        <v>0</v>
      </c>
      <c r="CR529" s="22">
        <f>Target_AM[[#This Row],[PROPORSI]]*VLOOKUP(Target_AM[[#This Row],[NIPNAS]],Target_CC[],COLUMN(CD$2)+9,0)</f>
        <v>0</v>
      </c>
      <c r="CS529" s="22">
        <f>Target_AM[[#This Row],[PROPORSI]]*VLOOKUP(Target_AM[[#This Row],[NIPNAS]],Target_CC[],COLUMN(CE$2)+9,0)</f>
        <v>0</v>
      </c>
      <c r="CT529" s="22">
        <f>Target_AM[[#This Row],[PROPORSI]]*VLOOKUP(Target_AM[[#This Row],[NIPNAS]],Target_CC[],COLUMN(CF$2)+9,0)</f>
        <v>0</v>
      </c>
      <c r="CU529" s="22">
        <f>Target_AM[[#This Row],[PROPORSI]]*VLOOKUP(Target_AM[[#This Row],[NIPNAS]],Target_CC[],COLUMN(CG$2)+9,0)</f>
        <v>0</v>
      </c>
      <c r="CV529" s="22">
        <f>Target_AM[[#This Row],[PROPORSI]]*VLOOKUP(Target_AM[[#This Row],[NIPNAS]],Target_CC[],COLUMN(CH$2)+9,0)</f>
        <v>0</v>
      </c>
      <c r="CW529" s="22">
        <f>Target_AM[[#This Row],[PROPORSI]]*VLOOKUP(Target_AM[[#This Row],[NIPNAS]],Target_CC[],COLUMN(CI$2)+9,0)</f>
        <v>0</v>
      </c>
      <c r="CX529" s="22">
        <f>Target_AM[[#This Row],[PROPORSI]]*VLOOKUP(Target_AM[[#This Row],[NIPNAS]],Target_CC[],COLUMN(CJ$2)+9,0)</f>
        <v>0</v>
      </c>
      <c r="CY529" s="22">
        <f>Target_AM[[#This Row],[PROPORSI]]*VLOOKUP(Target_AM[[#This Row],[NIPNAS]],Target_CC[],COLUMN(CK$2)+9,0)</f>
        <v>0</v>
      </c>
      <c r="CZ529" s="22">
        <f>Target_AM[[#This Row],[PROPORSI]]*VLOOKUP(Target_AM[[#This Row],[NIPNAS]],Target_CC[],COLUMN(CL$2)+9,0)</f>
        <v>0</v>
      </c>
      <c r="DA529" s="22">
        <f>Target_AM[[#This Row],[PROPORSI]]*VLOOKUP(Target_AM[[#This Row],[NIPNAS]],Target_CC[],COLUMN(CM$2)+9,0)</f>
        <v>0</v>
      </c>
      <c r="DB529" s="22">
        <f>Target_AM[[#This Row],[PROPORSI]]*VLOOKUP(Target_AM[[#This Row],[NIPNAS]],Target_CC[],COLUMN(CN$2)+9,0)</f>
        <v>0</v>
      </c>
      <c r="DC529" s="22">
        <f>Target_AM[[#This Row],[PROPORSI]]*VLOOKUP(Target_AM[[#This Row],[NIPNAS]],Target_CC[],COLUMN(CO$2)+9,0)</f>
        <v>0</v>
      </c>
      <c r="DD529" s="22">
        <f>Target_AM[[#This Row],[PROPORSI]]*VLOOKUP(Target_AM[[#This Row],[NIPNAS]],Target_CC[],COLUMN(CP$2)+9,0)</f>
        <v>0</v>
      </c>
      <c r="DE529" s="22">
        <f>Target_AM[[#This Row],[PROPORSI]]*VLOOKUP(Target_AM[[#This Row],[NIPNAS]],Target_CC[],COLUMN(CQ$2)+9,0)</f>
        <v>0</v>
      </c>
      <c r="DF529" s="22">
        <f>Target_AM[[#This Row],[PROPORSI]]*VLOOKUP(Target_AM[[#This Row],[NIPNAS]],Target_CC[],COLUMN(CR$2)+9,0)</f>
        <v>0</v>
      </c>
      <c r="DG529" s="22">
        <f>Target_AM[[#This Row],[PROPORSI]]*VLOOKUP(Target_AM[[#This Row],[NIPNAS]],Target_CC[],COLUMN(CS$2)+9,0)</f>
        <v>0</v>
      </c>
      <c r="DH529" s="22">
        <f>Target_AM[[#This Row],[PROPORSI]]*VLOOKUP(Target_AM[[#This Row],[NIPNAS]],Target_CC[],COLUMN(CT$2)+9,0)</f>
        <v>0</v>
      </c>
      <c r="DI529" s="22">
        <f>Target_AM[[#This Row],[PROPORSI]]*VLOOKUP(Target_AM[[#This Row],[NIPNAS]],Target_CC[],COLUMN(CU$2)+9,0)</f>
        <v>0</v>
      </c>
      <c r="DJ529" s="22">
        <f>Target_AM[[#This Row],[PROPORSI]]*VLOOKUP(Target_AM[[#This Row],[NIPNAS]],Target_CC[],COLUMN(CV$2)+9,0)</f>
        <v>0</v>
      </c>
      <c r="DK529" s="22">
        <f>Target_AM[[#This Row],[PROPORSI]]*VLOOKUP(Target_AM[[#This Row],[NIPNAS]],Target_CC[],COLUMN(CW$2)+9,0)</f>
        <v>0</v>
      </c>
      <c r="DL529" s="22">
        <f>Target_AM[[#This Row],[PROPORSI]]*VLOOKUP(Target_AM[[#This Row],[NIPNAS]],Target_CC[],COLUMN(CX$2)+9,0)</f>
        <v>0</v>
      </c>
      <c r="DM529" s="22">
        <f>Target_AM[[#This Row],[PROPORSI]]*VLOOKUP(Target_AM[[#This Row],[NIPNAS]],Target_CC[],COLUMN(CY$2)+9,0)</f>
        <v>0</v>
      </c>
      <c r="DN529" s="22">
        <f>Target_AM[[#This Row],[PROPORSI]]*VLOOKUP(Target_AM[[#This Row],[NIPNAS]],Target_CC[],COLUMN(CZ$2)+9,0)</f>
        <v>0</v>
      </c>
      <c r="DO529" s="22">
        <f>Target_AM[[#This Row],[PROPORSI]]*VLOOKUP(Target_AM[[#This Row],[NIPNAS]],Target_CC[],COLUMN(DA$2)+9,0)</f>
        <v>0</v>
      </c>
      <c r="DP529" s="22">
        <f>Target_AM[[#This Row],[PROPORSI]]*VLOOKUP(Target_AM[[#This Row],[NIPNAS]],Target_CC[],COLUMN(DB$2)+9,0)</f>
        <v>0</v>
      </c>
      <c r="DQ529" s="22">
        <f>Target_AM[[#This Row],[PROPORSI]]*VLOOKUP(Target_AM[[#This Row],[NIPNAS]],Target_CC[],COLUMN(DC$2)+9,0)</f>
        <v>0</v>
      </c>
      <c r="DR529" s="22">
        <f>Target_AM[[#This Row],[PROPORSI]]*VLOOKUP(Target_AM[[#This Row],[NIPNAS]],Target_CC[],COLUMN(DD$2)+9,0)</f>
        <v>0</v>
      </c>
      <c r="DS529" s="22">
        <f>Target_AM[[#This Row],[PROPORSI]]*VLOOKUP(Target_AM[[#This Row],[NIPNAS]],Target_CC[],COLUMN(DE$2)+9,0)</f>
        <v>0</v>
      </c>
      <c r="DT529" s="22">
        <f>Target_AM[[#This Row],[PROPORSI]]*VLOOKUP(Target_AM[[#This Row],[NIPNAS]],Target_CC[],COLUMN(DF$2)+9,0)</f>
        <v>0</v>
      </c>
      <c r="DU529" s="22">
        <f>Target_AM[[#This Row],[PROPORSI]]*VLOOKUP(Target_AM[[#This Row],[NIPNAS]],Target_CC[],COLUMN(DG$2)+9,0)</f>
        <v>0</v>
      </c>
      <c r="DV529" s="22">
        <f>Target_AM[[#This Row],[PROPORSI]]*VLOOKUP(Target_AM[[#This Row],[NIPNAS]],Target_CC[],COLUMN(DH$2)+9,0)</f>
        <v>0</v>
      </c>
      <c r="DW529" s="22">
        <f>Target_AM[[#This Row],[PROPORSI]]*VLOOKUP(Target_AM[[#This Row],[NIPNAS]],Target_CC[],COLUMN(DI$2)+9,0)</f>
        <v>0</v>
      </c>
      <c r="DX529" s="22">
        <f>Target_AM[[#This Row],[PROPORSI]]*VLOOKUP(Target_AM[[#This Row],[NIPNAS]],Target_CC[],COLUMN(DJ$2)+9,0)</f>
        <v>0</v>
      </c>
      <c r="DY529" s="22">
        <f>Target_AM[[#This Row],[PROPORSI]]*VLOOKUP(Target_AM[[#This Row],[NIPNAS]],Target_CC[],COLUMN(DK$2)+9,0)</f>
        <v>0</v>
      </c>
      <c r="DZ529" s="22">
        <f>Target_AM[[#This Row],[PROPORSI]]*VLOOKUP(Target_AM[[#This Row],[NIPNAS]],Target_CC[],COLUMN(DL$2)+9,0)</f>
        <v>0</v>
      </c>
      <c r="EA529" s="22">
        <f>Target_AM[[#This Row],[PROPORSI]]*VLOOKUP(Target_AM[[#This Row],[NIPNAS]],Target_CC[],COLUMN(DM$2)+9,0)</f>
        <v>0</v>
      </c>
    </row>
    <row r="530" spans="2:131" x14ac:dyDescent="0.3">
      <c r="B530">
        <v>406107</v>
      </c>
      <c r="C530" t="s">
        <v>1027</v>
      </c>
      <c r="D530">
        <v>1</v>
      </c>
      <c r="E530" s="8">
        <v>45658</v>
      </c>
      <c r="F530">
        <v>2000385</v>
      </c>
      <c r="G530" t="s">
        <v>740</v>
      </c>
      <c r="J530" t="s">
        <v>296</v>
      </c>
      <c r="K530" t="s">
        <v>22</v>
      </c>
      <c r="L530" t="s">
        <v>159</v>
      </c>
      <c r="M530" t="s">
        <v>29</v>
      </c>
      <c r="N530" s="23">
        <f>Target_AM[[#This Row],[PROPORSI]]*VLOOKUP(Target_AM[[#This Row],[NIPNAS]],Target_CC[],9,0)</f>
        <v>200938088.69982749</v>
      </c>
      <c r="O530" s="22">
        <f>Target_AM[[#This Row],[PROPORSI]]*VLOOKUP(Target_AM[[#This Row],[NIPNAS]],Target_CC[],COLUMN(A$2)+9,0)</f>
        <v>13513514</v>
      </c>
      <c r="P530" s="22">
        <f>Target_AM[[#This Row],[PROPORSI]]*VLOOKUP(Target_AM[[#This Row],[NIPNAS]],Target_CC[],COLUMN(B$2)+9,0)</f>
        <v>13513514</v>
      </c>
      <c r="Q530" s="22">
        <f>Target_AM[[#This Row],[PROPORSI]]*VLOOKUP(Target_AM[[#This Row],[NIPNAS]],Target_CC[],COLUMN(C$2)+9,0)</f>
        <v>13513514</v>
      </c>
      <c r="R530" s="22">
        <f>Target_AM[[#This Row],[PROPORSI]]*VLOOKUP(Target_AM[[#This Row],[NIPNAS]],Target_CC[],COLUMN(D$2)+9,0)</f>
        <v>13513514</v>
      </c>
      <c r="S530" s="22">
        <f>Target_AM[[#This Row],[PROPORSI]]*VLOOKUP(Target_AM[[#This Row],[NIPNAS]],Target_CC[],COLUMN(E$2)+9,0)</f>
        <v>13513514</v>
      </c>
      <c r="T530" s="22">
        <f>Target_AM[[#This Row],[PROPORSI]]*VLOOKUP(Target_AM[[#This Row],[NIPNAS]],Target_CC[],COLUMN(F$2)+9,0)</f>
        <v>13513514</v>
      </c>
      <c r="U530" s="22">
        <f>Target_AM[[#This Row],[PROPORSI]]*VLOOKUP(Target_AM[[#This Row],[NIPNAS]],Target_CC[],COLUMN(G$2)+9,0)</f>
        <v>13513514</v>
      </c>
      <c r="V530" s="22">
        <f>Target_AM[[#This Row],[PROPORSI]]*VLOOKUP(Target_AM[[#This Row],[NIPNAS]],Target_CC[],COLUMN(H$2)+9,0)</f>
        <v>13513514</v>
      </c>
      <c r="W530" s="22">
        <f>Target_AM[[#This Row],[PROPORSI]]*VLOOKUP(Target_AM[[#This Row],[NIPNAS]],Target_CC[],COLUMN(I$2)+9,0)</f>
        <v>13513514</v>
      </c>
      <c r="X530" s="22">
        <f>Target_AM[[#This Row],[PROPORSI]]*VLOOKUP(Target_AM[[#This Row],[NIPNAS]],Target_CC[],COLUMN(J$2)+9,0)</f>
        <v>13513514</v>
      </c>
      <c r="Y530" s="22">
        <f>Target_AM[[#This Row],[PROPORSI]]*VLOOKUP(Target_AM[[#This Row],[NIPNAS]],Target_CC[],COLUMN(K$2)+9,0)</f>
        <v>13513514</v>
      </c>
      <c r="Z530" s="22">
        <f>Target_AM[[#This Row],[PROPORSI]]*VLOOKUP(Target_AM[[#This Row],[NIPNAS]],Target_CC[],COLUMN(L$2)+9,0)</f>
        <v>13513514</v>
      </c>
      <c r="AA530" s="22">
        <f>Target_AM[[#This Row],[PROPORSI]]*VLOOKUP(Target_AM[[#This Row],[NIPNAS]],Target_CC[],COLUMN(M$2)+9,0)</f>
        <v>162162168</v>
      </c>
      <c r="AB530" s="22">
        <f>Target_AM[[#This Row],[PROPORSI]]*VLOOKUP(Target_AM[[#This Row],[NIPNAS]],Target_CC[],COLUMN(N$2)+9,0)</f>
        <v>0</v>
      </c>
      <c r="AC530" s="22">
        <f>Target_AM[[#This Row],[PROPORSI]]*VLOOKUP(Target_AM[[#This Row],[NIPNAS]],Target_CC[],COLUMN(O$2)+9,0)</f>
        <v>11950724.263759997</v>
      </c>
      <c r="AD530" s="22">
        <f>Target_AM[[#This Row],[PROPORSI]]*VLOOKUP(Target_AM[[#This Row],[NIPNAS]],Target_CC[],COLUMN(P$2)+9,0)</f>
        <v>11827387.134146826</v>
      </c>
      <c r="AE530" s="22">
        <f>Target_AM[[#This Row],[PROPORSI]]*VLOOKUP(Target_AM[[#This Row],[NIPNAS]],Target_CC[],COLUMN(Q$2)+9,0)</f>
        <v>9297635.5734425317</v>
      </c>
      <c r="AF530" s="22">
        <f>Target_AM[[#This Row],[PROPORSI]]*VLOOKUP(Target_AM[[#This Row],[NIPNAS]],Target_CC[],COLUMN(R$2)+9,0)</f>
        <v>10140840.16137453</v>
      </c>
      <c r="AG530" s="22">
        <f>Target_AM[[#This Row],[PROPORSI]]*VLOOKUP(Target_AM[[#This Row],[NIPNAS]],Target_CC[],COLUMN(S$2)+9,0)</f>
        <v>9886932.8458673004</v>
      </c>
      <c r="AH530" s="22">
        <f>Target_AM[[#This Row],[PROPORSI]]*VLOOKUP(Target_AM[[#This Row],[NIPNAS]],Target_CC[],COLUMN(T$2)+9,0)</f>
        <v>12288154.568081591</v>
      </c>
      <c r="AI530" s="22">
        <f>Target_AM[[#This Row],[PROPORSI]]*VLOOKUP(Target_AM[[#This Row],[NIPNAS]],Target_CC[],COLUMN(U$2)+9,0)</f>
        <v>10349068.613539482</v>
      </c>
      <c r="AJ530" s="22">
        <f>Target_AM[[#This Row],[PROPORSI]]*VLOOKUP(Target_AM[[#This Row],[NIPNAS]],Target_CC[],COLUMN(V$2)+9,0)</f>
        <v>12378878.988314027</v>
      </c>
      <c r="AK530" s="22">
        <f>Target_AM[[#This Row],[PROPORSI]]*VLOOKUP(Target_AM[[#This Row],[NIPNAS]],Target_CC[],COLUMN(W$2)+9,0)</f>
        <v>12467275.195482703</v>
      </c>
      <c r="AL530" s="22">
        <f>Target_AM[[#This Row],[PROPORSI]]*VLOOKUP(Target_AM[[#This Row],[NIPNAS]],Target_CC[],COLUMN(X$2)+9,0)</f>
        <v>10585903.080715967</v>
      </c>
      <c r="AM530" s="22">
        <f>Target_AM[[#This Row],[PROPORSI]]*VLOOKUP(Target_AM[[#This Row],[NIPNAS]],Target_CC[],COLUMN(Y$2)+9,0)</f>
        <v>10778419.087470157</v>
      </c>
      <c r="AN530" s="22">
        <f>Target_AM[[#This Row],[PROPORSI]]*VLOOKUP(Target_AM[[#This Row],[NIPNAS]],Target_CC[],COLUMN(Z$2)+9,0)</f>
        <v>121951219.51219513</v>
      </c>
      <c r="AO530" s="22">
        <f>Target_AM[[#This Row],[PROPORSI]]*VLOOKUP(Target_AM[[#This Row],[NIPNAS]],Target_CC[],COLUMN(AA$2)+9,0)</f>
        <v>13513514</v>
      </c>
      <c r="AP530" s="22">
        <f>Target_AM[[#This Row],[PROPORSI]]*VLOOKUP(Target_AM[[#This Row],[NIPNAS]],Target_CC[],COLUMN(AB$2)+9,0)</f>
        <v>25464238.263759997</v>
      </c>
      <c r="AQ530" s="22">
        <f>Target_AM[[#This Row],[PROPORSI]]*VLOOKUP(Target_AM[[#This Row],[NIPNAS]],Target_CC[],COLUMN(AC$2)+9,0)</f>
        <v>25340901.134146824</v>
      </c>
      <c r="AR530" s="22">
        <f>Target_AM[[#This Row],[PROPORSI]]*VLOOKUP(Target_AM[[#This Row],[NIPNAS]],Target_CC[],COLUMN(AD$2)+9,0)</f>
        <v>22811149.573442534</v>
      </c>
      <c r="AS530" s="22">
        <f>Target_AM[[#This Row],[PROPORSI]]*VLOOKUP(Target_AM[[#This Row],[NIPNAS]],Target_CC[],COLUMN(AE$2)+9,0)</f>
        <v>23654354.161374532</v>
      </c>
      <c r="AT530" s="22">
        <f>Target_AM[[#This Row],[PROPORSI]]*VLOOKUP(Target_AM[[#This Row],[NIPNAS]],Target_CC[],COLUMN(AF$2)+9,0)</f>
        <v>23400446.845867299</v>
      </c>
      <c r="AU530" s="22">
        <f>Target_AM[[#This Row],[PROPORSI]]*VLOOKUP(Target_AM[[#This Row],[NIPNAS]],Target_CC[],COLUMN(AG$2)+9,0)</f>
        <v>25801668.568081591</v>
      </c>
      <c r="AV530" s="22">
        <f>Target_AM[[#This Row],[PROPORSI]]*VLOOKUP(Target_AM[[#This Row],[NIPNAS]],Target_CC[],COLUMN(AH$2)+9,0)</f>
        <v>23862582.61353948</v>
      </c>
      <c r="AW530" s="22">
        <f>Target_AM[[#This Row],[PROPORSI]]*VLOOKUP(Target_AM[[#This Row],[NIPNAS]],Target_CC[],COLUMN(AI$2)+9,0)</f>
        <v>25892392.988314025</v>
      </c>
      <c r="AX530" s="22">
        <f>Target_AM[[#This Row],[PROPORSI]]*VLOOKUP(Target_AM[[#This Row],[NIPNAS]],Target_CC[],COLUMN(AJ$2)+9,0)</f>
        <v>25980789.195482701</v>
      </c>
      <c r="AY530" s="22">
        <f>Target_AM[[#This Row],[PROPORSI]]*VLOOKUP(Target_AM[[#This Row],[NIPNAS]],Target_CC[],COLUMN(AK$2)+9,0)</f>
        <v>24099417.080715969</v>
      </c>
      <c r="AZ530" s="22">
        <f>Target_AM[[#This Row],[PROPORSI]]*VLOOKUP(Target_AM[[#This Row],[NIPNAS]],Target_CC[],COLUMN(AL$2)+9,0)</f>
        <v>24291933.087470159</v>
      </c>
      <c r="BA530" s="22">
        <f>Target_AM[[#This Row],[PROPORSI]]*VLOOKUP(Target_AM[[#This Row],[NIPNAS]],Target_CC[],COLUMN(AM$2)+9,0)</f>
        <v>284113387.51219517</v>
      </c>
      <c r="BB530" s="22">
        <f>Target_AM[[#This Row],[PROPORSI]]*VLOOKUP(Target_AM[[#This Row],[NIPNAS]],Target_CC[],COLUMN(AN$2)+9,0)</f>
        <v>0</v>
      </c>
      <c r="BC530" s="22">
        <f>Target_AM[[#This Row],[PROPORSI]]*VLOOKUP(Target_AM[[#This Row],[NIPNAS]],Target_CC[],COLUMN(AO$2)+9,0)</f>
        <v>0</v>
      </c>
      <c r="BD530" s="22">
        <f>Target_AM[[#This Row],[PROPORSI]]*VLOOKUP(Target_AM[[#This Row],[NIPNAS]],Target_CC[],COLUMN(AP$2)+9,0)</f>
        <v>0</v>
      </c>
      <c r="BE530" s="22">
        <f>Target_AM[[#This Row],[PROPORSI]]*VLOOKUP(Target_AM[[#This Row],[NIPNAS]],Target_CC[],COLUMN(AQ$2)+9,0)</f>
        <v>0</v>
      </c>
      <c r="BF530" s="22">
        <f>Target_AM[[#This Row],[PROPORSI]]*VLOOKUP(Target_AM[[#This Row],[NIPNAS]],Target_CC[],COLUMN(AR$2)+9,0)</f>
        <v>0</v>
      </c>
      <c r="BG530" s="22">
        <f>Target_AM[[#This Row],[PROPORSI]]*VLOOKUP(Target_AM[[#This Row],[NIPNAS]],Target_CC[],COLUMN(AS$2)+9,0)</f>
        <v>0</v>
      </c>
      <c r="BH530" s="22">
        <f>Target_AM[[#This Row],[PROPORSI]]*VLOOKUP(Target_AM[[#This Row],[NIPNAS]],Target_CC[],COLUMN(AT$2)+9,0)</f>
        <v>0</v>
      </c>
      <c r="BI530" s="22">
        <f>Target_AM[[#This Row],[PROPORSI]]*VLOOKUP(Target_AM[[#This Row],[NIPNAS]],Target_CC[],COLUMN(AU$2)+9,0)</f>
        <v>0</v>
      </c>
      <c r="BJ530" s="22">
        <f>Target_AM[[#This Row],[PROPORSI]]*VLOOKUP(Target_AM[[#This Row],[NIPNAS]],Target_CC[],COLUMN(AV$2)+9,0)</f>
        <v>0</v>
      </c>
      <c r="BK530" s="22">
        <f>Target_AM[[#This Row],[PROPORSI]]*VLOOKUP(Target_AM[[#This Row],[NIPNAS]],Target_CC[],COLUMN(AW$2)+9,0)</f>
        <v>0</v>
      </c>
      <c r="BL530" s="22">
        <f>Target_AM[[#This Row],[PROPORSI]]*VLOOKUP(Target_AM[[#This Row],[NIPNAS]],Target_CC[],COLUMN(AX$2)+9,0)</f>
        <v>0</v>
      </c>
      <c r="BM530" s="22">
        <f>Target_AM[[#This Row],[PROPORSI]]*VLOOKUP(Target_AM[[#This Row],[NIPNAS]],Target_CC[],COLUMN(AY$2)+9,0)</f>
        <v>0</v>
      </c>
      <c r="BN530" s="22">
        <f>Target_AM[[#This Row],[PROPORSI]]*VLOOKUP(Target_AM[[#This Row],[NIPNAS]],Target_CC[],COLUMN(AZ$2)+9,0)</f>
        <v>0</v>
      </c>
      <c r="BO530" s="22">
        <f>Target_AM[[#This Row],[PROPORSI]]*VLOOKUP(Target_AM[[#This Row],[NIPNAS]],Target_CC[],COLUMN(BA$2)+9,0)</f>
        <v>13513514</v>
      </c>
      <c r="BP530" s="22">
        <f>Target_AM[[#This Row],[PROPORSI]]*VLOOKUP(Target_AM[[#This Row],[NIPNAS]],Target_CC[],COLUMN(BB$2)+9,0)</f>
        <v>13513514</v>
      </c>
      <c r="BQ530" s="22">
        <f>Target_AM[[#This Row],[PROPORSI]]*VLOOKUP(Target_AM[[#This Row],[NIPNAS]],Target_CC[],COLUMN(BC$2)+9,0)</f>
        <v>13513514</v>
      </c>
      <c r="BR530" s="22">
        <f>Target_AM[[#This Row],[PROPORSI]]*VLOOKUP(Target_AM[[#This Row],[NIPNAS]],Target_CC[],COLUMN(BD$2)+9,0)</f>
        <v>12837838.299999999</v>
      </c>
      <c r="BS530" s="22">
        <f>Target_AM[[#This Row],[PROPORSI]]*VLOOKUP(Target_AM[[#This Row],[NIPNAS]],Target_CC[],COLUMN(BE$2)+9,0)</f>
        <v>12837838.299999999</v>
      </c>
      <c r="BT530" s="22">
        <f>Target_AM[[#This Row],[PROPORSI]]*VLOOKUP(Target_AM[[#This Row],[NIPNAS]],Target_CC[],COLUMN(BF$2)+9,0)</f>
        <v>12837838.299999999</v>
      </c>
      <c r="BU530" s="22">
        <f>Target_AM[[#This Row],[PROPORSI]]*VLOOKUP(Target_AM[[#This Row],[NIPNAS]],Target_CC[],COLUMN(BG$2)+9,0)</f>
        <v>12837838.299999999</v>
      </c>
      <c r="BV530" s="22">
        <f>Target_AM[[#This Row],[PROPORSI]]*VLOOKUP(Target_AM[[#This Row],[NIPNAS]],Target_CC[],COLUMN(BH$2)+9,0)</f>
        <v>12837838.299999999</v>
      </c>
      <c r="BW530" s="22">
        <f>Target_AM[[#This Row],[PROPORSI]]*VLOOKUP(Target_AM[[#This Row],[NIPNAS]],Target_CC[],COLUMN(BI$2)+9,0)</f>
        <v>12837838.299999999</v>
      </c>
      <c r="BX530" s="22">
        <f>Target_AM[[#This Row],[PROPORSI]]*VLOOKUP(Target_AM[[#This Row],[NIPNAS]],Target_CC[],COLUMN(BJ$2)+9,0)</f>
        <v>12837838.299999999</v>
      </c>
      <c r="BY530" s="22">
        <f>Target_AM[[#This Row],[PROPORSI]]*VLOOKUP(Target_AM[[#This Row],[NIPNAS]],Target_CC[],COLUMN(BK$2)+9,0)</f>
        <v>12837838.299999999</v>
      </c>
      <c r="BZ530" s="22">
        <f>Target_AM[[#This Row],[PROPORSI]]*VLOOKUP(Target_AM[[#This Row],[NIPNAS]],Target_CC[],COLUMN(BL$2)+9,0)</f>
        <v>12837838.299999999</v>
      </c>
      <c r="CA530" s="22">
        <f>Target_AM[[#This Row],[PROPORSI]]*VLOOKUP(Target_AM[[#This Row],[NIPNAS]],Target_CC[],COLUMN(BM$2)+9,0)</f>
        <v>156081086.69999999</v>
      </c>
      <c r="CB530" s="22">
        <f>Target_AM[[#This Row],[PROPORSI]]*VLOOKUP(Target_AM[[#This Row],[NIPNAS]],Target_CC[],COLUMN(BN$2)+9,0)</f>
        <v>13513514</v>
      </c>
      <c r="CC530" s="22">
        <f>Target_AM[[#This Row],[PROPORSI]]*VLOOKUP(Target_AM[[#This Row],[NIPNAS]],Target_CC[],COLUMN(BO$2)+9,0)</f>
        <v>13513514</v>
      </c>
      <c r="CD530" s="22">
        <f>Target_AM[[#This Row],[PROPORSI]]*VLOOKUP(Target_AM[[#This Row],[NIPNAS]],Target_CC[],COLUMN(BP$2)+9,0)</f>
        <v>13513514</v>
      </c>
      <c r="CE530" s="22">
        <f>Target_AM[[#This Row],[PROPORSI]]*VLOOKUP(Target_AM[[#This Row],[NIPNAS]],Target_CC[],COLUMN(BQ$2)+9,0)</f>
        <v>12837838.299999999</v>
      </c>
      <c r="CF530" s="22">
        <f>Target_AM[[#This Row],[PROPORSI]]*VLOOKUP(Target_AM[[#This Row],[NIPNAS]],Target_CC[],COLUMN(BR$2)+9,0)</f>
        <v>12837838.299999999</v>
      </c>
      <c r="CG530" s="22">
        <f>Target_AM[[#This Row],[PROPORSI]]*VLOOKUP(Target_AM[[#This Row],[NIPNAS]],Target_CC[],COLUMN(BS$2)+9,0)</f>
        <v>12837838.299999999</v>
      </c>
      <c r="CH530" s="22">
        <f>Target_AM[[#This Row],[PROPORSI]]*VLOOKUP(Target_AM[[#This Row],[NIPNAS]],Target_CC[],COLUMN(BT$2)+9,0)</f>
        <v>12837838.299999999</v>
      </c>
      <c r="CI530" s="22">
        <f>Target_AM[[#This Row],[PROPORSI]]*VLOOKUP(Target_AM[[#This Row],[NIPNAS]],Target_CC[],COLUMN(BU$2)+9,0)</f>
        <v>12837838.299999999</v>
      </c>
      <c r="CJ530" s="22">
        <f>Target_AM[[#This Row],[PROPORSI]]*VLOOKUP(Target_AM[[#This Row],[NIPNAS]],Target_CC[],COLUMN(BV$2)+9,0)</f>
        <v>12837838.299999999</v>
      </c>
      <c r="CK530" s="22">
        <f>Target_AM[[#This Row],[PROPORSI]]*VLOOKUP(Target_AM[[#This Row],[NIPNAS]],Target_CC[],COLUMN(BW$2)+9,0)</f>
        <v>12837838.299999999</v>
      </c>
      <c r="CL530" s="22">
        <f>Target_AM[[#This Row],[PROPORSI]]*VLOOKUP(Target_AM[[#This Row],[NIPNAS]],Target_CC[],COLUMN(BX$2)+9,0)</f>
        <v>12837838.299999999</v>
      </c>
      <c r="CM530" s="22">
        <f>Target_AM[[#This Row],[PROPORSI]]*VLOOKUP(Target_AM[[#This Row],[NIPNAS]],Target_CC[],COLUMN(BY$2)+9,0)</f>
        <v>12837838.299999999</v>
      </c>
      <c r="CN530" s="22">
        <f>Target_AM[[#This Row],[PROPORSI]]*VLOOKUP(Target_AM[[#This Row],[NIPNAS]],Target_CC[],COLUMN(BZ$2)+9,0)</f>
        <v>156081086.69999999</v>
      </c>
      <c r="CO530" s="22">
        <f>Target_AM[[#This Row],[PROPORSI]]*VLOOKUP(Target_AM[[#This Row],[NIPNAS]],Target_CC[],COLUMN(CA$2)+9,0)</f>
        <v>0</v>
      </c>
      <c r="CP530" s="22">
        <f>Target_AM[[#This Row],[PROPORSI]]*VLOOKUP(Target_AM[[#This Row],[NIPNAS]],Target_CC[],COLUMN(CB$2)+9,0)</f>
        <v>0</v>
      </c>
      <c r="CQ530" s="22">
        <f>Target_AM[[#This Row],[PROPORSI]]*VLOOKUP(Target_AM[[#This Row],[NIPNAS]],Target_CC[],COLUMN(CC$2)+9,0)</f>
        <v>0</v>
      </c>
      <c r="CR530" s="22">
        <f>Target_AM[[#This Row],[PROPORSI]]*VLOOKUP(Target_AM[[#This Row],[NIPNAS]],Target_CC[],COLUMN(CD$2)+9,0)</f>
        <v>0</v>
      </c>
      <c r="CS530" s="22">
        <f>Target_AM[[#This Row],[PROPORSI]]*VLOOKUP(Target_AM[[#This Row],[NIPNAS]],Target_CC[],COLUMN(CE$2)+9,0)</f>
        <v>0</v>
      </c>
      <c r="CT530" s="22">
        <f>Target_AM[[#This Row],[PROPORSI]]*VLOOKUP(Target_AM[[#This Row],[NIPNAS]],Target_CC[],COLUMN(CF$2)+9,0)</f>
        <v>0</v>
      </c>
      <c r="CU530" s="22">
        <f>Target_AM[[#This Row],[PROPORSI]]*VLOOKUP(Target_AM[[#This Row],[NIPNAS]],Target_CC[],COLUMN(CG$2)+9,0)</f>
        <v>0</v>
      </c>
      <c r="CV530" s="22">
        <f>Target_AM[[#This Row],[PROPORSI]]*VLOOKUP(Target_AM[[#This Row],[NIPNAS]],Target_CC[],COLUMN(CH$2)+9,0)</f>
        <v>0</v>
      </c>
      <c r="CW530" s="22">
        <f>Target_AM[[#This Row],[PROPORSI]]*VLOOKUP(Target_AM[[#This Row],[NIPNAS]],Target_CC[],COLUMN(CI$2)+9,0)</f>
        <v>0</v>
      </c>
      <c r="CX530" s="22">
        <f>Target_AM[[#This Row],[PROPORSI]]*VLOOKUP(Target_AM[[#This Row],[NIPNAS]],Target_CC[],COLUMN(CJ$2)+9,0)</f>
        <v>0</v>
      </c>
      <c r="CY530" s="22">
        <f>Target_AM[[#This Row],[PROPORSI]]*VLOOKUP(Target_AM[[#This Row],[NIPNAS]],Target_CC[],COLUMN(CK$2)+9,0)</f>
        <v>0</v>
      </c>
      <c r="CZ530" s="22">
        <f>Target_AM[[#This Row],[PROPORSI]]*VLOOKUP(Target_AM[[#This Row],[NIPNAS]],Target_CC[],COLUMN(CL$2)+9,0)</f>
        <v>0</v>
      </c>
      <c r="DA530" s="22">
        <f>Target_AM[[#This Row],[PROPORSI]]*VLOOKUP(Target_AM[[#This Row],[NIPNAS]],Target_CC[],COLUMN(CM$2)+9,0)</f>
        <v>0</v>
      </c>
      <c r="DB530" s="22">
        <f>Target_AM[[#This Row],[PROPORSI]]*VLOOKUP(Target_AM[[#This Row],[NIPNAS]],Target_CC[],COLUMN(CN$2)+9,0)</f>
        <v>0</v>
      </c>
      <c r="DC530" s="22">
        <f>Target_AM[[#This Row],[PROPORSI]]*VLOOKUP(Target_AM[[#This Row],[NIPNAS]],Target_CC[],COLUMN(CO$2)+9,0)</f>
        <v>0</v>
      </c>
      <c r="DD530" s="22">
        <f>Target_AM[[#This Row],[PROPORSI]]*VLOOKUP(Target_AM[[#This Row],[NIPNAS]],Target_CC[],COLUMN(CP$2)+9,0)</f>
        <v>0</v>
      </c>
      <c r="DE530" s="22">
        <f>Target_AM[[#This Row],[PROPORSI]]*VLOOKUP(Target_AM[[#This Row],[NIPNAS]],Target_CC[],COLUMN(CQ$2)+9,0)</f>
        <v>0</v>
      </c>
      <c r="DF530" s="22">
        <f>Target_AM[[#This Row],[PROPORSI]]*VLOOKUP(Target_AM[[#This Row],[NIPNAS]],Target_CC[],COLUMN(CR$2)+9,0)</f>
        <v>0</v>
      </c>
      <c r="DG530" s="22">
        <f>Target_AM[[#This Row],[PROPORSI]]*VLOOKUP(Target_AM[[#This Row],[NIPNAS]],Target_CC[],COLUMN(CS$2)+9,0)</f>
        <v>0</v>
      </c>
      <c r="DH530" s="22">
        <f>Target_AM[[#This Row],[PROPORSI]]*VLOOKUP(Target_AM[[#This Row],[NIPNAS]],Target_CC[],COLUMN(CT$2)+9,0)</f>
        <v>0</v>
      </c>
      <c r="DI530" s="22">
        <f>Target_AM[[#This Row],[PROPORSI]]*VLOOKUP(Target_AM[[#This Row],[NIPNAS]],Target_CC[],COLUMN(CU$2)+9,0)</f>
        <v>0</v>
      </c>
      <c r="DJ530" s="22">
        <f>Target_AM[[#This Row],[PROPORSI]]*VLOOKUP(Target_AM[[#This Row],[NIPNAS]],Target_CC[],COLUMN(CV$2)+9,0)</f>
        <v>0</v>
      </c>
      <c r="DK530" s="22">
        <f>Target_AM[[#This Row],[PROPORSI]]*VLOOKUP(Target_AM[[#This Row],[NIPNAS]],Target_CC[],COLUMN(CW$2)+9,0)</f>
        <v>0</v>
      </c>
      <c r="DL530" s="22">
        <f>Target_AM[[#This Row],[PROPORSI]]*VLOOKUP(Target_AM[[#This Row],[NIPNAS]],Target_CC[],COLUMN(CX$2)+9,0)</f>
        <v>0</v>
      </c>
      <c r="DM530" s="22">
        <f>Target_AM[[#This Row],[PROPORSI]]*VLOOKUP(Target_AM[[#This Row],[NIPNAS]],Target_CC[],COLUMN(CY$2)+9,0)</f>
        <v>0</v>
      </c>
      <c r="DN530" s="22">
        <f>Target_AM[[#This Row],[PROPORSI]]*VLOOKUP(Target_AM[[#This Row],[NIPNAS]],Target_CC[],COLUMN(CZ$2)+9,0)</f>
        <v>0</v>
      </c>
      <c r="DO530" s="22">
        <f>Target_AM[[#This Row],[PROPORSI]]*VLOOKUP(Target_AM[[#This Row],[NIPNAS]],Target_CC[],COLUMN(DA$2)+9,0)</f>
        <v>0</v>
      </c>
      <c r="DP530" s="22">
        <f>Target_AM[[#This Row],[PROPORSI]]*VLOOKUP(Target_AM[[#This Row],[NIPNAS]],Target_CC[],COLUMN(DB$2)+9,0)</f>
        <v>0</v>
      </c>
      <c r="DQ530" s="22">
        <f>Target_AM[[#This Row],[PROPORSI]]*VLOOKUP(Target_AM[[#This Row],[NIPNAS]],Target_CC[],COLUMN(DC$2)+9,0)</f>
        <v>0</v>
      </c>
      <c r="DR530" s="22">
        <f>Target_AM[[#This Row],[PROPORSI]]*VLOOKUP(Target_AM[[#This Row],[NIPNAS]],Target_CC[],COLUMN(DD$2)+9,0)</f>
        <v>0</v>
      </c>
      <c r="DS530" s="22">
        <f>Target_AM[[#This Row],[PROPORSI]]*VLOOKUP(Target_AM[[#This Row],[NIPNAS]],Target_CC[],COLUMN(DE$2)+9,0)</f>
        <v>0</v>
      </c>
      <c r="DT530" s="22">
        <f>Target_AM[[#This Row],[PROPORSI]]*VLOOKUP(Target_AM[[#This Row],[NIPNAS]],Target_CC[],COLUMN(DF$2)+9,0)</f>
        <v>0</v>
      </c>
      <c r="DU530" s="22">
        <f>Target_AM[[#This Row],[PROPORSI]]*VLOOKUP(Target_AM[[#This Row],[NIPNAS]],Target_CC[],COLUMN(DG$2)+9,0)</f>
        <v>0</v>
      </c>
      <c r="DV530" s="22">
        <f>Target_AM[[#This Row],[PROPORSI]]*VLOOKUP(Target_AM[[#This Row],[NIPNAS]],Target_CC[],COLUMN(DH$2)+9,0)</f>
        <v>0</v>
      </c>
      <c r="DW530" s="22">
        <f>Target_AM[[#This Row],[PROPORSI]]*VLOOKUP(Target_AM[[#This Row],[NIPNAS]],Target_CC[],COLUMN(DI$2)+9,0)</f>
        <v>0</v>
      </c>
      <c r="DX530" s="22">
        <f>Target_AM[[#This Row],[PROPORSI]]*VLOOKUP(Target_AM[[#This Row],[NIPNAS]],Target_CC[],COLUMN(DJ$2)+9,0)</f>
        <v>0</v>
      </c>
      <c r="DY530" s="22">
        <f>Target_AM[[#This Row],[PROPORSI]]*VLOOKUP(Target_AM[[#This Row],[NIPNAS]],Target_CC[],COLUMN(DK$2)+9,0)</f>
        <v>0</v>
      </c>
      <c r="DZ530" s="22">
        <f>Target_AM[[#This Row],[PROPORSI]]*VLOOKUP(Target_AM[[#This Row],[NIPNAS]],Target_CC[],COLUMN(DL$2)+9,0)</f>
        <v>0</v>
      </c>
      <c r="EA530" s="22">
        <f>Target_AM[[#This Row],[PROPORSI]]*VLOOKUP(Target_AM[[#This Row],[NIPNAS]],Target_CC[],COLUMN(DM$2)+9,0)</f>
        <v>0</v>
      </c>
    </row>
    <row r="531" spans="2:131" x14ac:dyDescent="0.3">
      <c r="B531">
        <v>980067</v>
      </c>
      <c r="C531" t="s">
        <v>1073</v>
      </c>
      <c r="D531">
        <v>1</v>
      </c>
      <c r="E531" s="8">
        <v>45658</v>
      </c>
      <c r="F531">
        <v>5587428</v>
      </c>
      <c r="G531" t="s">
        <v>706</v>
      </c>
      <c r="J531" t="s">
        <v>300</v>
      </c>
      <c r="K531" t="s">
        <v>25</v>
      </c>
      <c r="L531" t="s">
        <v>159</v>
      </c>
      <c r="M531" t="s">
        <v>29</v>
      </c>
      <c r="N531" s="23">
        <f>Target_AM[[#This Row],[PROPORSI]]*VLOOKUP(Target_AM[[#This Row],[NIPNAS]],Target_CC[],9,0)</f>
        <v>0</v>
      </c>
      <c r="O531" s="22">
        <f>Target_AM[[#This Row],[PROPORSI]]*VLOOKUP(Target_AM[[#This Row],[NIPNAS]],Target_CC[],COLUMN(A$2)+9,0)</f>
        <v>11266055.899473328</v>
      </c>
      <c r="P531" s="22">
        <f>Target_AM[[#This Row],[PROPORSI]]*VLOOKUP(Target_AM[[#This Row],[NIPNAS]],Target_CC[],COLUMN(B$2)+9,0)</f>
        <v>11462821.217776261</v>
      </c>
      <c r="Q531" s="22">
        <f>Target_AM[[#This Row],[PROPORSI]]*VLOOKUP(Target_AM[[#This Row],[NIPNAS]],Target_CC[],COLUMN(C$2)+9,0)</f>
        <v>12255183.08706231</v>
      </c>
      <c r="R531" s="22">
        <f>Target_AM[[#This Row],[PROPORSI]]*VLOOKUP(Target_AM[[#This Row],[NIPNAS]],Target_CC[],COLUMN(D$2)+9,0)</f>
        <v>11515594.649719043</v>
      </c>
      <c r="S531" s="22">
        <f>Target_AM[[#This Row],[PROPORSI]]*VLOOKUP(Target_AM[[#This Row],[NIPNAS]],Target_CC[],COLUMN(E$2)+9,0)</f>
        <v>12099268.536866469</v>
      </c>
      <c r="T531" s="22">
        <f>Target_AM[[#This Row],[PROPORSI]]*VLOOKUP(Target_AM[[#This Row],[NIPNAS]],Target_CC[],COLUMN(F$2)+9,0)</f>
        <v>11937862.923485955</v>
      </c>
      <c r="U531" s="22">
        <f>Target_AM[[#This Row],[PROPORSI]]*VLOOKUP(Target_AM[[#This Row],[NIPNAS]],Target_CC[],COLUMN(G$2)+9,0)</f>
        <v>12508932.405840088</v>
      </c>
      <c r="V531" s="22">
        <f>Target_AM[[#This Row],[PROPORSI]]*VLOOKUP(Target_AM[[#This Row],[NIPNAS]],Target_CC[],COLUMN(H$2)+9,0)</f>
        <v>12633607.642802872</v>
      </c>
      <c r="W531" s="22">
        <f>Target_AM[[#This Row],[PROPORSI]]*VLOOKUP(Target_AM[[#This Row],[NIPNAS]],Target_CC[],COLUMN(I$2)+9,0)</f>
        <v>12471897.786659023</v>
      </c>
      <c r="X531" s="22">
        <f>Target_AM[[#This Row],[PROPORSI]]*VLOOKUP(Target_AM[[#This Row],[NIPNAS]],Target_CC[],COLUMN(J$2)+9,0)</f>
        <v>12722812.800901636</v>
      </c>
      <c r="Y531" s="22">
        <f>Target_AM[[#This Row],[PROPORSI]]*VLOOKUP(Target_AM[[#This Row],[NIPNAS]],Target_CC[],COLUMN(K$2)+9,0)</f>
        <v>12629983.509544</v>
      </c>
      <c r="Z531" s="22">
        <f>Target_AM[[#This Row],[PROPORSI]]*VLOOKUP(Target_AM[[#This Row],[NIPNAS]],Target_CC[],COLUMN(L$2)+9,0)</f>
        <v>11916627.539868979</v>
      </c>
      <c r="AA531" s="22">
        <f>Target_AM[[#This Row],[PROPORSI]]*VLOOKUP(Target_AM[[#This Row],[NIPNAS]],Target_CC[],COLUMN(M$2)+9,0)</f>
        <v>145420647.99999994</v>
      </c>
      <c r="AB531" s="22">
        <f>Target_AM[[#This Row],[PROPORSI]]*VLOOKUP(Target_AM[[#This Row],[NIPNAS]],Target_CC[],COLUMN(N$2)+9,0)</f>
        <v>1714220.3112760175</v>
      </c>
      <c r="AC531" s="22">
        <f>Target_AM[[#This Row],[PROPORSI]]*VLOOKUP(Target_AM[[#This Row],[NIPNAS]],Target_CC[],COLUMN(O$2)+9,0)</f>
        <v>1744159.7246962315</v>
      </c>
      <c r="AD531" s="22">
        <f>Target_AM[[#This Row],[PROPORSI]]*VLOOKUP(Target_AM[[#This Row],[NIPNAS]],Target_CC[],COLUMN(P$2)+9,0)</f>
        <v>1864723.9063699867</v>
      </c>
      <c r="AE531" s="22">
        <f>Target_AM[[#This Row],[PROPORSI]]*VLOOKUP(Target_AM[[#This Row],[NIPNAS]],Target_CC[],COLUMN(Q$2)+9,0)</f>
        <v>1752189.6235125768</v>
      </c>
      <c r="AF531" s="22">
        <f>Target_AM[[#This Row],[PROPORSI]]*VLOOKUP(Target_AM[[#This Row],[NIPNAS]],Target_CC[],COLUMN(R$2)+9,0)</f>
        <v>1841000.2633174369</v>
      </c>
      <c r="AG531" s="22">
        <f>Target_AM[[#This Row],[PROPORSI]]*VLOOKUP(Target_AM[[#This Row],[NIPNAS]],Target_CC[],COLUMN(S$2)+9,0)</f>
        <v>1816441.1111811711</v>
      </c>
      <c r="AH531" s="22">
        <f>Target_AM[[#This Row],[PROPORSI]]*VLOOKUP(Target_AM[[#This Row],[NIPNAS]],Target_CC[],COLUMN(T$2)+9,0)</f>
        <v>1903333.890210175</v>
      </c>
      <c r="AI531" s="22">
        <f>Target_AM[[#This Row],[PROPORSI]]*VLOOKUP(Target_AM[[#This Row],[NIPNAS]],Target_CC[],COLUMN(U$2)+9,0)</f>
        <v>1922304.2224561512</v>
      </c>
      <c r="AJ531" s="22">
        <f>Target_AM[[#This Row],[PROPORSI]]*VLOOKUP(Target_AM[[#This Row],[NIPNAS]],Target_CC[],COLUMN(V$2)+9,0)</f>
        <v>1897698.7773555047</v>
      </c>
      <c r="AK531" s="22">
        <f>Target_AM[[#This Row],[PROPORSI]]*VLOOKUP(Target_AM[[#This Row],[NIPNAS]],Target_CC[],COLUMN(W$2)+9,0)</f>
        <v>1935877.4991421509</v>
      </c>
      <c r="AL531" s="22">
        <f>Target_AM[[#This Row],[PROPORSI]]*VLOOKUP(Target_AM[[#This Row],[NIPNAS]],Target_CC[],COLUMN(X$2)+9,0)</f>
        <v>1921752.7816592508</v>
      </c>
      <c r="AM531" s="22">
        <f>Target_AM[[#This Row],[PROPORSI]]*VLOOKUP(Target_AM[[#This Row],[NIPNAS]],Target_CC[],COLUMN(Y$2)+9,0)</f>
        <v>1813209.9780997471</v>
      </c>
      <c r="AN531" s="22">
        <f>Target_AM[[#This Row],[PROPORSI]]*VLOOKUP(Target_AM[[#This Row],[NIPNAS]],Target_CC[],COLUMN(Z$2)+9,0)</f>
        <v>22126912.089276403</v>
      </c>
      <c r="AO531" s="22">
        <f>Target_AM[[#This Row],[PROPORSI]]*VLOOKUP(Target_AM[[#This Row],[NIPNAS]],Target_CC[],COLUMN(AA$2)+9,0)</f>
        <v>12980276.210749345</v>
      </c>
      <c r="AP531" s="22">
        <f>Target_AM[[#This Row],[PROPORSI]]*VLOOKUP(Target_AM[[#This Row],[NIPNAS]],Target_CC[],COLUMN(AB$2)+9,0)</f>
        <v>13206980.942472493</v>
      </c>
      <c r="AQ531" s="22">
        <f>Target_AM[[#This Row],[PROPORSI]]*VLOOKUP(Target_AM[[#This Row],[NIPNAS]],Target_CC[],COLUMN(AC$2)+9,0)</f>
        <v>14119906.993432296</v>
      </c>
      <c r="AR531" s="22">
        <f>Target_AM[[#This Row],[PROPORSI]]*VLOOKUP(Target_AM[[#This Row],[NIPNAS]],Target_CC[],COLUMN(AD$2)+9,0)</f>
        <v>13267784.27323162</v>
      </c>
      <c r="AS531" s="22">
        <f>Target_AM[[#This Row],[PROPORSI]]*VLOOKUP(Target_AM[[#This Row],[NIPNAS]],Target_CC[],COLUMN(AE$2)+9,0)</f>
        <v>13940268.800183907</v>
      </c>
      <c r="AT531" s="22">
        <f>Target_AM[[#This Row],[PROPORSI]]*VLOOKUP(Target_AM[[#This Row],[NIPNAS]],Target_CC[],COLUMN(AF$2)+9,0)</f>
        <v>13754304.034667127</v>
      </c>
      <c r="AU531" s="22">
        <f>Target_AM[[#This Row],[PROPORSI]]*VLOOKUP(Target_AM[[#This Row],[NIPNAS]],Target_CC[],COLUMN(AG$2)+9,0)</f>
        <v>14412266.296050262</v>
      </c>
      <c r="AV531" s="22">
        <f>Target_AM[[#This Row],[PROPORSI]]*VLOOKUP(Target_AM[[#This Row],[NIPNAS]],Target_CC[],COLUMN(AH$2)+9,0)</f>
        <v>14555911.865259023</v>
      </c>
      <c r="AW531" s="22">
        <f>Target_AM[[#This Row],[PROPORSI]]*VLOOKUP(Target_AM[[#This Row],[NIPNAS]],Target_CC[],COLUMN(AI$2)+9,0)</f>
        <v>14369596.564014528</v>
      </c>
      <c r="AX531" s="22">
        <f>Target_AM[[#This Row],[PROPORSI]]*VLOOKUP(Target_AM[[#This Row],[NIPNAS]],Target_CC[],COLUMN(AJ$2)+9,0)</f>
        <v>14658690.300043788</v>
      </c>
      <c r="AY531" s="22">
        <f>Target_AM[[#This Row],[PROPORSI]]*VLOOKUP(Target_AM[[#This Row],[NIPNAS]],Target_CC[],COLUMN(AK$2)+9,0)</f>
        <v>14551736.291203251</v>
      </c>
      <c r="AZ531" s="22">
        <f>Target_AM[[#This Row],[PROPORSI]]*VLOOKUP(Target_AM[[#This Row],[NIPNAS]],Target_CC[],COLUMN(AL$2)+9,0)</f>
        <v>13729837.517968725</v>
      </c>
      <c r="BA531" s="22">
        <f>Target_AM[[#This Row],[PROPORSI]]*VLOOKUP(Target_AM[[#This Row],[NIPNAS]],Target_CC[],COLUMN(AM$2)+9,0)</f>
        <v>167547560.08927634</v>
      </c>
      <c r="BB531" s="22">
        <f>Target_AM[[#This Row],[PROPORSI]]*VLOOKUP(Target_AM[[#This Row],[NIPNAS]],Target_CC[],COLUMN(AN$2)+9,0)</f>
        <v>4941582.2328302255</v>
      </c>
      <c r="BC531" s="22">
        <f>Target_AM[[#This Row],[PROPORSI]]*VLOOKUP(Target_AM[[#This Row],[NIPNAS]],Target_CC[],COLUMN(AO$2)+9,0)</f>
        <v>5142088.3207596643</v>
      </c>
      <c r="BD531" s="22">
        <f>Target_AM[[#This Row],[PROPORSI]]*VLOOKUP(Target_AM[[#This Row],[NIPNAS]],Target_CC[],COLUMN(AP$2)+9,0)</f>
        <v>5200167.6767443335</v>
      </c>
      <c r="BE531" s="22">
        <f>Target_AM[[#This Row],[PROPORSI]]*VLOOKUP(Target_AM[[#This Row],[NIPNAS]],Target_CC[],COLUMN(AQ$2)+9,0)</f>
        <v>5041400.8835760169</v>
      </c>
      <c r="BF531" s="22">
        <f>Target_AM[[#This Row],[PROPORSI]]*VLOOKUP(Target_AM[[#This Row],[NIPNAS]],Target_CC[],COLUMN(AR$2)+9,0)</f>
        <v>5300908.0587014994</v>
      </c>
      <c r="BG531" s="22">
        <f>Target_AM[[#This Row],[PROPORSI]]*VLOOKUP(Target_AM[[#This Row],[NIPNAS]],Target_CC[],COLUMN(AS$2)+9,0)</f>
        <v>5267931.7796293944</v>
      </c>
      <c r="BH531" s="22">
        <f>Target_AM[[#This Row],[PROPORSI]]*VLOOKUP(Target_AM[[#This Row],[NIPNAS]],Target_CC[],COLUMN(AT$2)+9,0)</f>
        <v>5440025.0052966522</v>
      </c>
      <c r="BI531" s="22">
        <f>Target_AM[[#This Row],[PROPORSI]]*VLOOKUP(Target_AM[[#This Row],[NIPNAS]],Target_CC[],COLUMN(AU$2)+9,0)</f>
        <v>5516503.1293899361</v>
      </c>
      <c r="BJ531" s="22">
        <f>Target_AM[[#This Row],[PROPORSI]]*VLOOKUP(Target_AM[[#This Row],[NIPNAS]],Target_CC[],COLUMN(AV$2)+9,0)</f>
        <v>5430748.8535660813</v>
      </c>
      <c r="BK531" s="22">
        <f>Target_AM[[#This Row],[PROPORSI]]*VLOOKUP(Target_AM[[#This Row],[NIPNAS]],Target_CC[],COLUMN(AW$2)+9,0)</f>
        <v>5523072.6990475263</v>
      </c>
      <c r="BL531" s="22">
        <f>Target_AM[[#This Row],[PROPORSI]]*VLOOKUP(Target_AM[[#This Row],[NIPNAS]],Target_CC[],COLUMN(AX$2)+9,0)</f>
        <v>5624891.6984470263</v>
      </c>
      <c r="BM531" s="22">
        <f>Target_AM[[#This Row],[PROPORSI]]*VLOOKUP(Target_AM[[#This Row],[NIPNAS]],Target_CC[],COLUMN(AY$2)+9,0)</f>
        <v>5484201.4723760169</v>
      </c>
      <c r="BN531" s="22">
        <f>Target_AM[[#This Row],[PROPORSI]]*VLOOKUP(Target_AM[[#This Row],[NIPNAS]],Target_CC[],COLUMN(AZ$2)+9,0)</f>
        <v>63913521.810364373</v>
      </c>
      <c r="BO531" s="22">
        <f>Target_AM[[#This Row],[PROPORSI]]*VLOOKUP(Target_AM[[#This Row],[NIPNAS]],Target_CC[],COLUMN(BA$2)+9,0)</f>
        <v>6679849</v>
      </c>
      <c r="BP531" s="22">
        <f>Target_AM[[#This Row],[PROPORSI]]*VLOOKUP(Target_AM[[#This Row],[NIPNAS]],Target_CC[],COLUMN(BB$2)+9,0)</f>
        <v>6618856</v>
      </c>
      <c r="BQ531" s="22">
        <f>Target_AM[[#This Row],[PROPORSI]]*VLOOKUP(Target_AM[[#This Row],[NIPNAS]],Target_CC[],COLUMN(BC$2)+9,0)</f>
        <v>6660110</v>
      </c>
      <c r="BR531" s="22">
        <f>Target_AM[[#This Row],[PROPORSI]]*VLOOKUP(Target_AM[[#This Row],[NIPNAS]],Target_CC[],COLUMN(BD$2)+9,0)</f>
        <v>6587530</v>
      </c>
      <c r="BS531" s="22">
        <f>Target_AM[[#This Row],[PROPORSI]]*VLOOKUP(Target_AM[[#This Row],[NIPNAS]],Target_CC[],COLUMN(BE$2)+9,0)</f>
        <v>6587530</v>
      </c>
      <c r="BT531" s="22">
        <f>Target_AM[[#This Row],[PROPORSI]]*VLOOKUP(Target_AM[[#This Row],[NIPNAS]],Target_CC[],COLUMN(BF$2)+9,0)</f>
        <v>6587530</v>
      </c>
      <c r="BU531" s="22">
        <f>Target_AM[[#This Row],[PROPORSI]]*VLOOKUP(Target_AM[[#This Row],[NIPNAS]],Target_CC[],COLUMN(BG$2)+9,0)</f>
        <v>6587530</v>
      </c>
      <c r="BV531" s="22">
        <f>Target_AM[[#This Row],[PROPORSI]]*VLOOKUP(Target_AM[[#This Row],[NIPNAS]],Target_CC[],COLUMN(BH$2)+9,0)</f>
        <v>6587530</v>
      </c>
      <c r="BW531" s="22">
        <f>Target_AM[[#This Row],[PROPORSI]]*VLOOKUP(Target_AM[[#This Row],[NIPNAS]],Target_CC[],COLUMN(BI$2)+9,0)</f>
        <v>6587530</v>
      </c>
      <c r="BX531" s="22">
        <f>Target_AM[[#This Row],[PROPORSI]]*VLOOKUP(Target_AM[[#This Row],[NIPNAS]],Target_CC[],COLUMN(BJ$2)+9,0)</f>
        <v>6587530</v>
      </c>
      <c r="BY531" s="22">
        <f>Target_AM[[#This Row],[PROPORSI]]*VLOOKUP(Target_AM[[#This Row],[NIPNAS]],Target_CC[],COLUMN(BK$2)+9,0)</f>
        <v>6587530</v>
      </c>
      <c r="BZ531" s="22">
        <f>Target_AM[[#This Row],[PROPORSI]]*VLOOKUP(Target_AM[[#This Row],[NIPNAS]],Target_CC[],COLUMN(BL$2)+9,0)</f>
        <v>6587530</v>
      </c>
      <c r="CA531" s="22">
        <f>Target_AM[[#This Row],[PROPORSI]]*VLOOKUP(Target_AM[[#This Row],[NIPNAS]],Target_CC[],COLUMN(BM$2)+9,0)</f>
        <v>79246585</v>
      </c>
      <c r="CB531" s="22">
        <f>Target_AM[[#This Row],[PROPORSI]]*VLOOKUP(Target_AM[[#This Row],[NIPNAS]],Target_CC[],COLUMN(BN$2)+9,0)</f>
        <v>0</v>
      </c>
      <c r="CC531" s="22">
        <f>Target_AM[[#This Row],[PROPORSI]]*VLOOKUP(Target_AM[[#This Row],[NIPNAS]],Target_CC[],COLUMN(BO$2)+9,0)</f>
        <v>0</v>
      </c>
      <c r="CD531" s="22">
        <f>Target_AM[[#This Row],[PROPORSI]]*VLOOKUP(Target_AM[[#This Row],[NIPNAS]],Target_CC[],COLUMN(BP$2)+9,0)</f>
        <v>0</v>
      </c>
      <c r="CE531" s="22">
        <f>Target_AM[[#This Row],[PROPORSI]]*VLOOKUP(Target_AM[[#This Row],[NIPNAS]],Target_CC[],COLUMN(BQ$2)+9,0)</f>
        <v>0</v>
      </c>
      <c r="CF531" s="22">
        <f>Target_AM[[#This Row],[PROPORSI]]*VLOOKUP(Target_AM[[#This Row],[NIPNAS]],Target_CC[],COLUMN(BR$2)+9,0)</f>
        <v>0</v>
      </c>
      <c r="CG531" s="22">
        <f>Target_AM[[#This Row],[PROPORSI]]*VLOOKUP(Target_AM[[#This Row],[NIPNAS]],Target_CC[],COLUMN(BS$2)+9,0)</f>
        <v>0</v>
      </c>
      <c r="CH531" s="22">
        <f>Target_AM[[#This Row],[PROPORSI]]*VLOOKUP(Target_AM[[#This Row],[NIPNAS]],Target_CC[],COLUMN(BT$2)+9,0)</f>
        <v>0</v>
      </c>
      <c r="CI531" s="22">
        <f>Target_AM[[#This Row],[PROPORSI]]*VLOOKUP(Target_AM[[#This Row],[NIPNAS]],Target_CC[],COLUMN(BU$2)+9,0)</f>
        <v>0</v>
      </c>
      <c r="CJ531" s="22">
        <f>Target_AM[[#This Row],[PROPORSI]]*VLOOKUP(Target_AM[[#This Row],[NIPNAS]],Target_CC[],COLUMN(BV$2)+9,0)</f>
        <v>0</v>
      </c>
      <c r="CK531" s="22">
        <f>Target_AM[[#This Row],[PROPORSI]]*VLOOKUP(Target_AM[[#This Row],[NIPNAS]],Target_CC[],COLUMN(BW$2)+9,0)</f>
        <v>0</v>
      </c>
      <c r="CL531" s="22">
        <f>Target_AM[[#This Row],[PROPORSI]]*VLOOKUP(Target_AM[[#This Row],[NIPNAS]],Target_CC[],COLUMN(BX$2)+9,0)</f>
        <v>0</v>
      </c>
      <c r="CM531" s="22">
        <f>Target_AM[[#This Row],[PROPORSI]]*VLOOKUP(Target_AM[[#This Row],[NIPNAS]],Target_CC[],COLUMN(BY$2)+9,0)</f>
        <v>0</v>
      </c>
      <c r="CN531" s="22">
        <f>Target_AM[[#This Row],[PROPORSI]]*VLOOKUP(Target_AM[[#This Row],[NIPNAS]],Target_CC[],COLUMN(BZ$2)+9,0)</f>
        <v>0</v>
      </c>
      <c r="CO531" s="22">
        <f>Target_AM[[#This Row],[PROPORSI]]*VLOOKUP(Target_AM[[#This Row],[NIPNAS]],Target_CC[],COLUMN(CA$2)+9,0)</f>
        <v>6720360</v>
      </c>
      <c r="CP531" s="22">
        <f>Target_AM[[#This Row],[PROPORSI]]*VLOOKUP(Target_AM[[#This Row],[NIPNAS]],Target_CC[],COLUMN(CB$2)+9,0)</f>
        <v>6650234</v>
      </c>
      <c r="CQ531" s="22">
        <f>Target_AM[[#This Row],[PROPORSI]]*VLOOKUP(Target_AM[[#This Row],[NIPNAS]],Target_CC[],COLUMN(CC$2)+9,0)</f>
        <v>6587530</v>
      </c>
      <c r="CR531" s="22">
        <f>Target_AM[[#This Row],[PROPORSI]]*VLOOKUP(Target_AM[[#This Row],[NIPNAS]],Target_CC[],COLUMN(CD$2)+9,0)</f>
        <v>6587530</v>
      </c>
      <c r="CS531" s="22">
        <f>Target_AM[[#This Row],[PROPORSI]]*VLOOKUP(Target_AM[[#This Row],[NIPNAS]],Target_CC[],COLUMN(CE$2)+9,0)</f>
        <v>6587530</v>
      </c>
      <c r="CT531" s="22">
        <f>Target_AM[[#This Row],[PROPORSI]]*VLOOKUP(Target_AM[[#This Row],[NIPNAS]],Target_CC[],COLUMN(CF$2)+9,0)</f>
        <v>6587530</v>
      </c>
      <c r="CU531" s="22">
        <f>Target_AM[[#This Row],[PROPORSI]]*VLOOKUP(Target_AM[[#This Row],[NIPNAS]],Target_CC[],COLUMN(CG$2)+9,0)</f>
        <v>6587530</v>
      </c>
      <c r="CV531" s="22">
        <f>Target_AM[[#This Row],[PROPORSI]]*VLOOKUP(Target_AM[[#This Row],[NIPNAS]],Target_CC[],COLUMN(CH$2)+9,0)</f>
        <v>6587530</v>
      </c>
      <c r="CW531" s="22">
        <f>Target_AM[[#This Row],[PROPORSI]]*VLOOKUP(Target_AM[[#This Row],[NIPNAS]],Target_CC[],COLUMN(CI$2)+9,0)</f>
        <v>6587530</v>
      </c>
      <c r="CX531" s="22">
        <f>Target_AM[[#This Row],[PROPORSI]]*VLOOKUP(Target_AM[[#This Row],[NIPNAS]],Target_CC[],COLUMN(CJ$2)+9,0)</f>
        <v>6587530</v>
      </c>
      <c r="CY531" s="22">
        <f>Target_AM[[#This Row],[PROPORSI]]*VLOOKUP(Target_AM[[#This Row],[NIPNAS]],Target_CC[],COLUMN(CK$2)+9,0)</f>
        <v>6587530</v>
      </c>
      <c r="CZ531" s="22">
        <f>Target_AM[[#This Row],[PROPORSI]]*VLOOKUP(Target_AM[[#This Row],[NIPNAS]],Target_CC[],COLUMN(CL$2)+9,0)</f>
        <v>6587530</v>
      </c>
      <c r="DA531" s="22">
        <f>Target_AM[[#This Row],[PROPORSI]]*VLOOKUP(Target_AM[[#This Row],[NIPNAS]],Target_CC[],COLUMN(CM$2)+9,0)</f>
        <v>79245894</v>
      </c>
      <c r="DB531" s="22">
        <f>Target_AM[[#This Row],[PROPORSI]]*VLOOKUP(Target_AM[[#This Row],[NIPNAS]],Target_CC[],COLUMN(CN$2)+9,0)</f>
        <v>0</v>
      </c>
      <c r="DC531" s="22">
        <f>Target_AM[[#This Row],[PROPORSI]]*VLOOKUP(Target_AM[[#This Row],[NIPNAS]],Target_CC[],COLUMN(CO$2)+9,0)</f>
        <v>0</v>
      </c>
      <c r="DD531" s="22">
        <f>Target_AM[[#This Row],[PROPORSI]]*VLOOKUP(Target_AM[[#This Row],[NIPNAS]],Target_CC[],COLUMN(CP$2)+9,0)</f>
        <v>0</v>
      </c>
      <c r="DE531" s="22">
        <f>Target_AM[[#This Row],[PROPORSI]]*VLOOKUP(Target_AM[[#This Row],[NIPNAS]],Target_CC[],COLUMN(CQ$2)+9,0)</f>
        <v>0</v>
      </c>
      <c r="DF531" s="22">
        <f>Target_AM[[#This Row],[PROPORSI]]*VLOOKUP(Target_AM[[#This Row],[NIPNAS]],Target_CC[],COLUMN(CR$2)+9,0)</f>
        <v>0</v>
      </c>
      <c r="DG531" s="22">
        <f>Target_AM[[#This Row],[PROPORSI]]*VLOOKUP(Target_AM[[#This Row],[NIPNAS]],Target_CC[],COLUMN(CS$2)+9,0)</f>
        <v>0</v>
      </c>
      <c r="DH531" s="22">
        <f>Target_AM[[#This Row],[PROPORSI]]*VLOOKUP(Target_AM[[#This Row],[NIPNAS]],Target_CC[],COLUMN(CT$2)+9,0)</f>
        <v>0</v>
      </c>
      <c r="DI531" s="22">
        <f>Target_AM[[#This Row],[PROPORSI]]*VLOOKUP(Target_AM[[#This Row],[NIPNAS]],Target_CC[],COLUMN(CU$2)+9,0)</f>
        <v>0</v>
      </c>
      <c r="DJ531" s="22">
        <f>Target_AM[[#This Row],[PROPORSI]]*VLOOKUP(Target_AM[[#This Row],[NIPNAS]],Target_CC[],COLUMN(CV$2)+9,0)</f>
        <v>0</v>
      </c>
      <c r="DK531" s="22">
        <f>Target_AM[[#This Row],[PROPORSI]]*VLOOKUP(Target_AM[[#This Row],[NIPNAS]],Target_CC[],COLUMN(CW$2)+9,0)</f>
        <v>0</v>
      </c>
      <c r="DL531" s="22">
        <f>Target_AM[[#This Row],[PROPORSI]]*VLOOKUP(Target_AM[[#This Row],[NIPNAS]],Target_CC[],COLUMN(CX$2)+9,0)</f>
        <v>0</v>
      </c>
      <c r="DM531" s="22">
        <f>Target_AM[[#This Row],[PROPORSI]]*VLOOKUP(Target_AM[[#This Row],[NIPNAS]],Target_CC[],COLUMN(CY$2)+9,0)</f>
        <v>0</v>
      </c>
      <c r="DN531" s="22">
        <f>Target_AM[[#This Row],[PROPORSI]]*VLOOKUP(Target_AM[[#This Row],[NIPNAS]],Target_CC[],COLUMN(CZ$2)+9,0)</f>
        <v>0</v>
      </c>
      <c r="DO531" s="22">
        <f>Target_AM[[#This Row],[PROPORSI]]*VLOOKUP(Target_AM[[#This Row],[NIPNAS]],Target_CC[],COLUMN(DA$2)+9,0)</f>
        <v>0</v>
      </c>
      <c r="DP531" s="22">
        <f>Target_AM[[#This Row],[PROPORSI]]*VLOOKUP(Target_AM[[#This Row],[NIPNAS]],Target_CC[],COLUMN(DB$2)+9,0)</f>
        <v>0</v>
      </c>
      <c r="DQ531" s="22">
        <f>Target_AM[[#This Row],[PROPORSI]]*VLOOKUP(Target_AM[[#This Row],[NIPNAS]],Target_CC[],COLUMN(DC$2)+9,0)</f>
        <v>0</v>
      </c>
      <c r="DR531" s="22">
        <f>Target_AM[[#This Row],[PROPORSI]]*VLOOKUP(Target_AM[[#This Row],[NIPNAS]],Target_CC[],COLUMN(DD$2)+9,0)</f>
        <v>0</v>
      </c>
      <c r="DS531" s="22">
        <f>Target_AM[[#This Row],[PROPORSI]]*VLOOKUP(Target_AM[[#This Row],[NIPNAS]],Target_CC[],COLUMN(DE$2)+9,0)</f>
        <v>0</v>
      </c>
      <c r="DT531" s="22">
        <f>Target_AM[[#This Row],[PROPORSI]]*VLOOKUP(Target_AM[[#This Row],[NIPNAS]],Target_CC[],COLUMN(DF$2)+9,0)</f>
        <v>0</v>
      </c>
      <c r="DU531" s="22">
        <f>Target_AM[[#This Row],[PROPORSI]]*VLOOKUP(Target_AM[[#This Row],[NIPNAS]],Target_CC[],COLUMN(DG$2)+9,0)</f>
        <v>0</v>
      </c>
      <c r="DV531" s="22">
        <f>Target_AM[[#This Row],[PROPORSI]]*VLOOKUP(Target_AM[[#This Row],[NIPNAS]],Target_CC[],COLUMN(DH$2)+9,0)</f>
        <v>0</v>
      </c>
      <c r="DW531" s="22">
        <f>Target_AM[[#This Row],[PROPORSI]]*VLOOKUP(Target_AM[[#This Row],[NIPNAS]],Target_CC[],COLUMN(DI$2)+9,0)</f>
        <v>0</v>
      </c>
      <c r="DX531" s="22">
        <f>Target_AM[[#This Row],[PROPORSI]]*VLOOKUP(Target_AM[[#This Row],[NIPNAS]],Target_CC[],COLUMN(DJ$2)+9,0)</f>
        <v>0</v>
      </c>
      <c r="DY531" s="22">
        <f>Target_AM[[#This Row],[PROPORSI]]*VLOOKUP(Target_AM[[#This Row],[NIPNAS]],Target_CC[],COLUMN(DK$2)+9,0)</f>
        <v>0</v>
      </c>
      <c r="DZ531" s="22">
        <f>Target_AM[[#This Row],[PROPORSI]]*VLOOKUP(Target_AM[[#This Row],[NIPNAS]],Target_CC[],COLUMN(DL$2)+9,0)</f>
        <v>0</v>
      </c>
      <c r="EA531" s="22">
        <f>Target_AM[[#This Row],[PROPORSI]]*VLOOKUP(Target_AM[[#This Row],[NIPNAS]],Target_CC[],COLUMN(DM$2)+9,0)</f>
        <v>0</v>
      </c>
    </row>
    <row r="532" spans="2:131" x14ac:dyDescent="0.3">
      <c r="B532">
        <v>404930</v>
      </c>
      <c r="C532" t="s">
        <v>1011</v>
      </c>
      <c r="D532">
        <v>1</v>
      </c>
      <c r="E532" s="8">
        <v>45658</v>
      </c>
      <c r="F532">
        <v>10309189</v>
      </c>
      <c r="G532" t="s">
        <v>659</v>
      </c>
      <c r="J532" t="s">
        <v>300</v>
      </c>
      <c r="K532" t="s">
        <v>24</v>
      </c>
      <c r="L532" t="s">
        <v>159</v>
      </c>
      <c r="M532" t="s">
        <v>29</v>
      </c>
      <c r="N532" s="23">
        <f>Target_AM[[#This Row],[PROPORSI]]*VLOOKUP(Target_AM[[#This Row],[NIPNAS]],Target_CC[],9,0)</f>
        <v>0</v>
      </c>
      <c r="O532" s="22">
        <f>Target_AM[[#This Row],[PROPORSI]]*VLOOKUP(Target_AM[[#This Row],[NIPNAS]],Target_CC[],COLUMN(A$2)+9,0)</f>
        <v>4580001.11403058</v>
      </c>
      <c r="P532" s="22">
        <f>Target_AM[[#This Row],[PROPORSI]]*VLOOKUP(Target_AM[[#This Row],[NIPNAS]],Target_CC[],COLUMN(B$2)+9,0)</f>
        <v>4659992.3181459568</v>
      </c>
      <c r="Q532" s="22">
        <f>Target_AM[[#This Row],[PROPORSI]]*VLOOKUP(Target_AM[[#This Row],[NIPNAS]],Target_CC[],COLUMN(C$2)+9,0)</f>
        <v>4982111.9912975086</v>
      </c>
      <c r="R532" s="22">
        <f>Target_AM[[#This Row],[PROPORSI]]*VLOOKUP(Target_AM[[#This Row],[NIPNAS]],Target_CC[],COLUMN(D$2)+9,0)</f>
        <v>4681446.3548776982</v>
      </c>
      <c r="S532" s="22">
        <f>Target_AM[[#This Row],[PROPORSI]]*VLOOKUP(Target_AM[[#This Row],[NIPNAS]],Target_CC[],COLUMN(E$2)+9,0)</f>
        <v>4918727.891310581</v>
      </c>
      <c r="T532" s="22">
        <f>Target_AM[[#This Row],[PROPORSI]]*VLOOKUP(Target_AM[[#This Row],[NIPNAS]],Target_CC[],COLUMN(F$2)+9,0)</f>
        <v>4853111.5038463492</v>
      </c>
      <c r="U532" s="22">
        <f>Target_AM[[#This Row],[PROPORSI]]*VLOOKUP(Target_AM[[#This Row],[NIPNAS]],Target_CC[],COLUMN(G$2)+9,0)</f>
        <v>5085268.95883404</v>
      </c>
      <c r="V532" s="22">
        <f>Target_AM[[#This Row],[PROPORSI]]*VLOOKUP(Target_AM[[#This Row],[NIPNAS]],Target_CC[],COLUMN(H$2)+9,0)</f>
        <v>5135953.3091760511</v>
      </c>
      <c r="W532" s="22">
        <f>Target_AM[[#This Row],[PROPORSI]]*VLOOKUP(Target_AM[[#This Row],[NIPNAS]],Target_CC[],COLUMN(I$2)+9,0)</f>
        <v>5070213.2375931311</v>
      </c>
      <c r="X532" s="22">
        <f>Target_AM[[#This Row],[PROPORSI]]*VLOOKUP(Target_AM[[#This Row],[NIPNAS]],Target_CC[],COLUMN(J$2)+9,0)</f>
        <v>5172217.9724366609</v>
      </c>
      <c r="Y532" s="22">
        <f>Target_AM[[#This Row],[PROPORSI]]*VLOOKUP(Target_AM[[#This Row],[NIPNAS]],Target_CC[],COLUMN(K$2)+9,0)</f>
        <v>5134479.9866121346</v>
      </c>
      <c r="Z532" s="22">
        <f>Target_AM[[#This Row],[PROPORSI]]*VLOOKUP(Target_AM[[#This Row],[NIPNAS]],Target_CC[],COLUMN(L$2)+9,0)</f>
        <v>4844478.6618393101</v>
      </c>
      <c r="AA532" s="22">
        <f>Target_AM[[#This Row],[PROPORSI]]*VLOOKUP(Target_AM[[#This Row],[NIPNAS]],Target_CC[],COLUMN(M$2)+9,0)</f>
        <v>59118003.299999997</v>
      </c>
      <c r="AB532" s="22">
        <f>Target_AM[[#This Row],[PROPORSI]]*VLOOKUP(Target_AM[[#This Row],[NIPNAS]],Target_CC[],COLUMN(N$2)+9,0)</f>
        <v>926770.42634383251</v>
      </c>
      <c r="AC532" s="22">
        <f>Target_AM[[#This Row],[PROPORSI]]*VLOOKUP(Target_AM[[#This Row],[NIPNAS]],Target_CC[],COLUMN(O$2)+9,0)</f>
        <v>942956.77226297639</v>
      </c>
      <c r="AD532" s="22">
        <f>Target_AM[[#This Row],[PROPORSI]]*VLOOKUP(Target_AM[[#This Row],[NIPNAS]],Target_CC[],COLUMN(P$2)+9,0)</f>
        <v>1008138.194578763</v>
      </c>
      <c r="AE532" s="22">
        <f>Target_AM[[#This Row],[PROPORSI]]*VLOOKUP(Target_AM[[#This Row],[NIPNAS]],Target_CC[],COLUMN(Q$2)+9,0)</f>
        <v>947298.03032681451</v>
      </c>
      <c r="AF532" s="22">
        <f>Target_AM[[#This Row],[PROPORSI]]*VLOOKUP(Target_AM[[#This Row],[NIPNAS]],Target_CC[],COLUMN(R$2)+9,0)</f>
        <v>995312.32229057711</v>
      </c>
      <c r="AG532" s="22">
        <f>Target_AM[[#This Row],[PROPORSI]]*VLOOKUP(Target_AM[[#This Row],[NIPNAS]],Target_CC[],COLUMN(S$2)+9,0)</f>
        <v>982034.74312163831</v>
      </c>
      <c r="AH532" s="22">
        <f>Target_AM[[#This Row],[PROPORSI]]*VLOOKUP(Target_AM[[#This Row],[NIPNAS]],Target_CC[],COLUMN(T$2)+9,0)</f>
        <v>1029012.1691486152</v>
      </c>
      <c r="AI532" s="22">
        <f>Target_AM[[#This Row],[PROPORSI]]*VLOOKUP(Target_AM[[#This Row],[NIPNAS]],Target_CC[],COLUMN(U$2)+9,0)</f>
        <v>1039268.2271289343</v>
      </c>
      <c r="AJ532" s="22">
        <f>Target_AM[[#This Row],[PROPORSI]]*VLOOKUP(Target_AM[[#This Row],[NIPNAS]],Target_CC[],COLUMN(V$2)+9,0)</f>
        <v>1025965.6202841166</v>
      </c>
      <c r="AK532" s="22">
        <f>Target_AM[[#This Row],[PROPORSI]]*VLOOKUP(Target_AM[[#This Row],[NIPNAS]],Target_CC[],COLUMN(W$2)+9,0)</f>
        <v>1046606.4387569386</v>
      </c>
      <c r="AL532" s="22">
        <f>Target_AM[[#This Row],[PROPORSI]]*VLOOKUP(Target_AM[[#This Row],[NIPNAS]],Target_CC[],COLUMN(X$2)+9,0)</f>
        <v>1038970.0979916904</v>
      </c>
      <c r="AM532" s="22">
        <f>Target_AM[[#This Row],[PROPORSI]]*VLOOKUP(Target_AM[[#This Row],[NIPNAS]],Target_CC[],COLUMN(Y$2)+9,0)</f>
        <v>980287.87396850367</v>
      </c>
      <c r="AN532" s="22">
        <f>Target_AM[[#This Row],[PROPORSI]]*VLOOKUP(Target_AM[[#This Row],[NIPNAS]],Target_CC[],COLUMN(Z$2)+9,0)</f>
        <v>11962620.9162034</v>
      </c>
      <c r="AO532" s="22">
        <f>Target_AM[[#This Row],[PROPORSI]]*VLOOKUP(Target_AM[[#This Row],[NIPNAS]],Target_CC[],COLUMN(AA$2)+9,0)</f>
        <v>5506771.5403744122</v>
      </c>
      <c r="AP532" s="22">
        <f>Target_AM[[#This Row],[PROPORSI]]*VLOOKUP(Target_AM[[#This Row],[NIPNAS]],Target_CC[],COLUMN(AB$2)+9,0)</f>
        <v>5602949.0904089333</v>
      </c>
      <c r="AQ532" s="22">
        <f>Target_AM[[#This Row],[PROPORSI]]*VLOOKUP(Target_AM[[#This Row],[NIPNAS]],Target_CC[],COLUMN(AC$2)+9,0)</f>
        <v>5990250.1858762717</v>
      </c>
      <c r="AR532" s="22">
        <f>Target_AM[[#This Row],[PROPORSI]]*VLOOKUP(Target_AM[[#This Row],[NIPNAS]],Target_CC[],COLUMN(AD$2)+9,0)</f>
        <v>5628744.3852045126</v>
      </c>
      <c r="AS532" s="22">
        <f>Target_AM[[#This Row],[PROPORSI]]*VLOOKUP(Target_AM[[#This Row],[NIPNAS]],Target_CC[],COLUMN(AE$2)+9,0)</f>
        <v>5914040.213601158</v>
      </c>
      <c r="AT532" s="22">
        <f>Target_AM[[#This Row],[PROPORSI]]*VLOOKUP(Target_AM[[#This Row],[NIPNAS]],Target_CC[],COLUMN(AF$2)+9,0)</f>
        <v>5835146.2469679872</v>
      </c>
      <c r="AU532" s="22">
        <f>Target_AM[[#This Row],[PROPORSI]]*VLOOKUP(Target_AM[[#This Row],[NIPNAS]],Target_CC[],COLUMN(AG$2)+9,0)</f>
        <v>6114281.1279826555</v>
      </c>
      <c r="AV532" s="22">
        <f>Target_AM[[#This Row],[PROPORSI]]*VLOOKUP(Target_AM[[#This Row],[NIPNAS]],Target_CC[],COLUMN(AH$2)+9,0)</f>
        <v>6175221.5363049852</v>
      </c>
      <c r="AW532" s="22">
        <f>Target_AM[[#This Row],[PROPORSI]]*VLOOKUP(Target_AM[[#This Row],[NIPNAS]],Target_CC[],COLUMN(AI$2)+9,0)</f>
        <v>6096178.857877248</v>
      </c>
      <c r="AX532" s="22">
        <f>Target_AM[[#This Row],[PROPORSI]]*VLOOKUP(Target_AM[[#This Row],[NIPNAS]],Target_CC[],COLUMN(AJ$2)+9,0)</f>
        <v>6218824.4111935999</v>
      </c>
      <c r="AY532" s="22">
        <f>Target_AM[[#This Row],[PROPORSI]]*VLOOKUP(Target_AM[[#This Row],[NIPNAS]],Target_CC[],COLUMN(AK$2)+9,0)</f>
        <v>6173450.0846038247</v>
      </c>
      <c r="AZ532" s="22">
        <f>Target_AM[[#This Row],[PROPORSI]]*VLOOKUP(Target_AM[[#This Row],[NIPNAS]],Target_CC[],COLUMN(AL$2)+9,0)</f>
        <v>5824766.5358078135</v>
      </c>
      <c r="BA532" s="22">
        <f>Target_AM[[#This Row],[PROPORSI]]*VLOOKUP(Target_AM[[#This Row],[NIPNAS]],Target_CC[],COLUMN(AM$2)+9,0)</f>
        <v>71080624.216203406</v>
      </c>
      <c r="BB532" s="22">
        <f>Target_AM[[#This Row],[PROPORSI]]*VLOOKUP(Target_AM[[#This Row],[NIPNAS]],Target_CC[],COLUMN(AN$2)+9,0)</f>
        <v>4941582.2328302255</v>
      </c>
      <c r="BC532" s="22">
        <f>Target_AM[[#This Row],[PROPORSI]]*VLOOKUP(Target_AM[[#This Row],[NIPNAS]],Target_CC[],COLUMN(AO$2)+9,0)</f>
        <v>5142088.3207596643</v>
      </c>
      <c r="BD532" s="22">
        <f>Target_AM[[#This Row],[PROPORSI]]*VLOOKUP(Target_AM[[#This Row],[NIPNAS]],Target_CC[],COLUMN(AP$2)+9,0)</f>
        <v>5200167.6767443335</v>
      </c>
      <c r="BE532" s="22">
        <f>Target_AM[[#This Row],[PROPORSI]]*VLOOKUP(Target_AM[[#This Row],[NIPNAS]],Target_CC[],COLUMN(AQ$2)+9,0)</f>
        <v>5041400.8835760169</v>
      </c>
      <c r="BF532" s="22">
        <f>Target_AM[[#This Row],[PROPORSI]]*VLOOKUP(Target_AM[[#This Row],[NIPNAS]],Target_CC[],COLUMN(AR$2)+9,0)</f>
        <v>5300908.0587014994</v>
      </c>
      <c r="BG532" s="22">
        <f>Target_AM[[#This Row],[PROPORSI]]*VLOOKUP(Target_AM[[#This Row],[NIPNAS]],Target_CC[],COLUMN(AS$2)+9,0)</f>
        <v>5267931.7796293944</v>
      </c>
      <c r="BH532" s="22">
        <f>Target_AM[[#This Row],[PROPORSI]]*VLOOKUP(Target_AM[[#This Row],[NIPNAS]],Target_CC[],COLUMN(AT$2)+9,0)</f>
        <v>5440025.0052966522</v>
      </c>
      <c r="BI532" s="22">
        <f>Target_AM[[#This Row],[PROPORSI]]*VLOOKUP(Target_AM[[#This Row],[NIPNAS]],Target_CC[],COLUMN(AU$2)+9,0)</f>
        <v>5516503.1293899361</v>
      </c>
      <c r="BJ532" s="22">
        <f>Target_AM[[#This Row],[PROPORSI]]*VLOOKUP(Target_AM[[#This Row],[NIPNAS]],Target_CC[],COLUMN(AV$2)+9,0)</f>
        <v>5430748.8535660813</v>
      </c>
      <c r="BK532" s="22">
        <f>Target_AM[[#This Row],[PROPORSI]]*VLOOKUP(Target_AM[[#This Row],[NIPNAS]],Target_CC[],COLUMN(AW$2)+9,0)</f>
        <v>5523072.6990475263</v>
      </c>
      <c r="BL532" s="22">
        <f>Target_AM[[#This Row],[PROPORSI]]*VLOOKUP(Target_AM[[#This Row],[NIPNAS]],Target_CC[],COLUMN(AX$2)+9,0)</f>
        <v>5624891.6984470263</v>
      </c>
      <c r="BM532" s="22">
        <f>Target_AM[[#This Row],[PROPORSI]]*VLOOKUP(Target_AM[[#This Row],[NIPNAS]],Target_CC[],COLUMN(AY$2)+9,0)</f>
        <v>5484201.4723760169</v>
      </c>
      <c r="BN532" s="22">
        <f>Target_AM[[#This Row],[PROPORSI]]*VLOOKUP(Target_AM[[#This Row],[NIPNAS]],Target_CC[],COLUMN(AZ$2)+9,0)</f>
        <v>63913521.810364373</v>
      </c>
      <c r="BO532" s="22">
        <f>Target_AM[[#This Row],[PROPORSI]]*VLOOKUP(Target_AM[[#This Row],[NIPNAS]],Target_CC[],COLUMN(BA$2)+9,0)</f>
        <v>2860425</v>
      </c>
      <c r="BP532" s="22">
        <f>Target_AM[[#This Row],[PROPORSI]]*VLOOKUP(Target_AM[[#This Row],[NIPNAS]],Target_CC[],COLUMN(BB$2)+9,0)</f>
        <v>3153941</v>
      </c>
      <c r="BQ532" s="22">
        <f>Target_AM[[#This Row],[PROPORSI]]*VLOOKUP(Target_AM[[#This Row],[NIPNAS]],Target_CC[],COLUMN(BC$2)+9,0)</f>
        <v>2720975</v>
      </c>
      <c r="BR532" s="22">
        <f>Target_AM[[#This Row],[PROPORSI]]*VLOOKUP(Target_AM[[#This Row],[NIPNAS]],Target_CC[],COLUMN(BD$2)+9,0)</f>
        <v>1831886</v>
      </c>
      <c r="BS532" s="22">
        <f>Target_AM[[#This Row],[PROPORSI]]*VLOOKUP(Target_AM[[#This Row],[NIPNAS]],Target_CC[],COLUMN(BE$2)+9,0)</f>
        <v>1831886</v>
      </c>
      <c r="BT532" s="22">
        <f>Target_AM[[#This Row],[PROPORSI]]*VLOOKUP(Target_AM[[#This Row],[NIPNAS]],Target_CC[],COLUMN(BF$2)+9,0)</f>
        <v>1831886</v>
      </c>
      <c r="BU532" s="22">
        <f>Target_AM[[#This Row],[PROPORSI]]*VLOOKUP(Target_AM[[#This Row],[NIPNAS]],Target_CC[],COLUMN(BG$2)+9,0)</f>
        <v>1831886</v>
      </c>
      <c r="BV532" s="22">
        <f>Target_AM[[#This Row],[PROPORSI]]*VLOOKUP(Target_AM[[#This Row],[NIPNAS]],Target_CC[],COLUMN(BH$2)+9,0)</f>
        <v>1831886</v>
      </c>
      <c r="BW532" s="22">
        <f>Target_AM[[#This Row],[PROPORSI]]*VLOOKUP(Target_AM[[#This Row],[NIPNAS]],Target_CC[],COLUMN(BI$2)+9,0)</f>
        <v>1831886</v>
      </c>
      <c r="BX532" s="22">
        <f>Target_AM[[#This Row],[PROPORSI]]*VLOOKUP(Target_AM[[#This Row],[NIPNAS]],Target_CC[],COLUMN(BJ$2)+9,0)</f>
        <v>1831886</v>
      </c>
      <c r="BY532" s="22">
        <f>Target_AM[[#This Row],[PROPORSI]]*VLOOKUP(Target_AM[[#This Row],[NIPNAS]],Target_CC[],COLUMN(BK$2)+9,0)</f>
        <v>1831886</v>
      </c>
      <c r="BZ532" s="22">
        <f>Target_AM[[#This Row],[PROPORSI]]*VLOOKUP(Target_AM[[#This Row],[NIPNAS]],Target_CC[],COLUMN(BL$2)+9,0)</f>
        <v>1831886</v>
      </c>
      <c r="CA532" s="22">
        <f>Target_AM[[#This Row],[PROPORSI]]*VLOOKUP(Target_AM[[#This Row],[NIPNAS]],Target_CC[],COLUMN(BM$2)+9,0)</f>
        <v>25222315</v>
      </c>
      <c r="CB532" s="22">
        <f>Target_AM[[#This Row],[PROPORSI]]*VLOOKUP(Target_AM[[#This Row],[NIPNAS]],Target_CC[],COLUMN(BN$2)+9,0)</f>
        <v>0</v>
      </c>
      <c r="CC532" s="22">
        <f>Target_AM[[#This Row],[PROPORSI]]*VLOOKUP(Target_AM[[#This Row],[NIPNAS]],Target_CC[],COLUMN(BO$2)+9,0)</f>
        <v>0</v>
      </c>
      <c r="CD532" s="22">
        <f>Target_AM[[#This Row],[PROPORSI]]*VLOOKUP(Target_AM[[#This Row],[NIPNAS]],Target_CC[],COLUMN(BP$2)+9,0)</f>
        <v>0</v>
      </c>
      <c r="CE532" s="22">
        <f>Target_AM[[#This Row],[PROPORSI]]*VLOOKUP(Target_AM[[#This Row],[NIPNAS]],Target_CC[],COLUMN(BQ$2)+9,0)</f>
        <v>0</v>
      </c>
      <c r="CF532" s="22">
        <f>Target_AM[[#This Row],[PROPORSI]]*VLOOKUP(Target_AM[[#This Row],[NIPNAS]],Target_CC[],COLUMN(BR$2)+9,0)</f>
        <v>0</v>
      </c>
      <c r="CG532" s="22">
        <f>Target_AM[[#This Row],[PROPORSI]]*VLOOKUP(Target_AM[[#This Row],[NIPNAS]],Target_CC[],COLUMN(BS$2)+9,0)</f>
        <v>0</v>
      </c>
      <c r="CH532" s="22">
        <f>Target_AM[[#This Row],[PROPORSI]]*VLOOKUP(Target_AM[[#This Row],[NIPNAS]],Target_CC[],COLUMN(BT$2)+9,0)</f>
        <v>0</v>
      </c>
      <c r="CI532" s="22">
        <f>Target_AM[[#This Row],[PROPORSI]]*VLOOKUP(Target_AM[[#This Row],[NIPNAS]],Target_CC[],COLUMN(BU$2)+9,0)</f>
        <v>0</v>
      </c>
      <c r="CJ532" s="22">
        <f>Target_AM[[#This Row],[PROPORSI]]*VLOOKUP(Target_AM[[#This Row],[NIPNAS]],Target_CC[],COLUMN(BV$2)+9,0)</f>
        <v>0</v>
      </c>
      <c r="CK532" s="22">
        <f>Target_AM[[#This Row],[PROPORSI]]*VLOOKUP(Target_AM[[#This Row],[NIPNAS]],Target_CC[],COLUMN(BW$2)+9,0)</f>
        <v>0</v>
      </c>
      <c r="CL532" s="22">
        <f>Target_AM[[#This Row],[PROPORSI]]*VLOOKUP(Target_AM[[#This Row],[NIPNAS]],Target_CC[],COLUMN(BX$2)+9,0)</f>
        <v>0</v>
      </c>
      <c r="CM532" s="22">
        <f>Target_AM[[#This Row],[PROPORSI]]*VLOOKUP(Target_AM[[#This Row],[NIPNAS]],Target_CC[],COLUMN(BY$2)+9,0)</f>
        <v>0</v>
      </c>
      <c r="CN532" s="22">
        <f>Target_AM[[#This Row],[PROPORSI]]*VLOOKUP(Target_AM[[#This Row],[NIPNAS]],Target_CC[],COLUMN(BZ$2)+9,0)</f>
        <v>0</v>
      </c>
      <c r="CO532" s="22">
        <f>Target_AM[[#This Row],[PROPORSI]]*VLOOKUP(Target_AM[[#This Row],[NIPNAS]],Target_CC[],COLUMN(CA$2)+9,0)</f>
        <v>2399431</v>
      </c>
      <c r="CP532" s="22">
        <f>Target_AM[[#This Row],[PROPORSI]]*VLOOKUP(Target_AM[[#This Row],[NIPNAS]],Target_CC[],COLUMN(CB$2)+9,0)</f>
        <v>2356988</v>
      </c>
      <c r="CQ532" s="22">
        <f>Target_AM[[#This Row],[PROPORSI]]*VLOOKUP(Target_AM[[#This Row],[NIPNAS]],Target_CC[],COLUMN(CC$2)+9,0)</f>
        <v>1831886</v>
      </c>
      <c r="CR532" s="22">
        <f>Target_AM[[#This Row],[PROPORSI]]*VLOOKUP(Target_AM[[#This Row],[NIPNAS]],Target_CC[],COLUMN(CD$2)+9,0)</f>
        <v>1831886</v>
      </c>
      <c r="CS532" s="22">
        <f>Target_AM[[#This Row],[PROPORSI]]*VLOOKUP(Target_AM[[#This Row],[NIPNAS]],Target_CC[],COLUMN(CE$2)+9,0)</f>
        <v>1831886</v>
      </c>
      <c r="CT532" s="22">
        <f>Target_AM[[#This Row],[PROPORSI]]*VLOOKUP(Target_AM[[#This Row],[NIPNAS]],Target_CC[],COLUMN(CF$2)+9,0)</f>
        <v>1831886</v>
      </c>
      <c r="CU532" s="22">
        <f>Target_AM[[#This Row],[PROPORSI]]*VLOOKUP(Target_AM[[#This Row],[NIPNAS]],Target_CC[],COLUMN(CG$2)+9,0)</f>
        <v>1831886</v>
      </c>
      <c r="CV532" s="22">
        <f>Target_AM[[#This Row],[PROPORSI]]*VLOOKUP(Target_AM[[#This Row],[NIPNAS]],Target_CC[],COLUMN(CH$2)+9,0)</f>
        <v>1831886</v>
      </c>
      <c r="CW532" s="22">
        <f>Target_AM[[#This Row],[PROPORSI]]*VLOOKUP(Target_AM[[#This Row],[NIPNAS]],Target_CC[],COLUMN(CI$2)+9,0)</f>
        <v>1831886</v>
      </c>
      <c r="CX532" s="22">
        <f>Target_AM[[#This Row],[PROPORSI]]*VLOOKUP(Target_AM[[#This Row],[NIPNAS]],Target_CC[],COLUMN(CJ$2)+9,0)</f>
        <v>1831886</v>
      </c>
      <c r="CY532" s="22">
        <f>Target_AM[[#This Row],[PROPORSI]]*VLOOKUP(Target_AM[[#This Row],[NIPNAS]],Target_CC[],COLUMN(CK$2)+9,0)</f>
        <v>1831886</v>
      </c>
      <c r="CZ532" s="22">
        <f>Target_AM[[#This Row],[PROPORSI]]*VLOOKUP(Target_AM[[#This Row],[NIPNAS]],Target_CC[],COLUMN(CL$2)+9,0)</f>
        <v>1831886</v>
      </c>
      <c r="DA532" s="22">
        <f>Target_AM[[#This Row],[PROPORSI]]*VLOOKUP(Target_AM[[#This Row],[NIPNAS]],Target_CC[],COLUMN(CM$2)+9,0)</f>
        <v>23075279</v>
      </c>
      <c r="DB532" s="22">
        <f>Target_AM[[#This Row],[PROPORSI]]*VLOOKUP(Target_AM[[#This Row],[NIPNAS]],Target_CC[],COLUMN(CN$2)+9,0)</f>
        <v>0</v>
      </c>
      <c r="DC532" s="22">
        <f>Target_AM[[#This Row],[PROPORSI]]*VLOOKUP(Target_AM[[#This Row],[NIPNAS]],Target_CC[],COLUMN(CO$2)+9,0)</f>
        <v>0</v>
      </c>
      <c r="DD532" s="22">
        <f>Target_AM[[#This Row],[PROPORSI]]*VLOOKUP(Target_AM[[#This Row],[NIPNAS]],Target_CC[],COLUMN(CP$2)+9,0)</f>
        <v>0</v>
      </c>
      <c r="DE532" s="22">
        <f>Target_AM[[#This Row],[PROPORSI]]*VLOOKUP(Target_AM[[#This Row],[NIPNAS]],Target_CC[],COLUMN(CQ$2)+9,0)</f>
        <v>0</v>
      </c>
      <c r="DF532" s="22">
        <f>Target_AM[[#This Row],[PROPORSI]]*VLOOKUP(Target_AM[[#This Row],[NIPNAS]],Target_CC[],COLUMN(CR$2)+9,0)</f>
        <v>0</v>
      </c>
      <c r="DG532" s="22">
        <f>Target_AM[[#This Row],[PROPORSI]]*VLOOKUP(Target_AM[[#This Row],[NIPNAS]],Target_CC[],COLUMN(CS$2)+9,0)</f>
        <v>0</v>
      </c>
      <c r="DH532" s="22">
        <f>Target_AM[[#This Row],[PROPORSI]]*VLOOKUP(Target_AM[[#This Row],[NIPNAS]],Target_CC[],COLUMN(CT$2)+9,0)</f>
        <v>0</v>
      </c>
      <c r="DI532" s="22">
        <f>Target_AM[[#This Row],[PROPORSI]]*VLOOKUP(Target_AM[[#This Row],[NIPNAS]],Target_CC[],COLUMN(CU$2)+9,0)</f>
        <v>0</v>
      </c>
      <c r="DJ532" s="22">
        <f>Target_AM[[#This Row],[PROPORSI]]*VLOOKUP(Target_AM[[#This Row],[NIPNAS]],Target_CC[],COLUMN(CV$2)+9,0)</f>
        <v>0</v>
      </c>
      <c r="DK532" s="22">
        <f>Target_AM[[#This Row],[PROPORSI]]*VLOOKUP(Target_AM[[#This Row],[NIPNAS]],Target_CC[],COLUMN(CW$2)+9,0)</f>
        <v>0</v>
      </c>
      <c r="DL532" s="22">
        <f>Target_AM[[#This Row],[PROPORSI]]*VLOOKUP(Target_AM[[#This Row],[NIPNAS]],Target_CC[],COLUMN(CX$2)+9,0)</f>
        <v>0</v>
      </c>
      <c r="DM532" s="22">
        <f>Target_AM[[#This Row],[PROPORSI]]*VLOOKUP(Target_AM[[#This Row],[NIPNAS]],Target_CC[],COLUMN(CY$2)+9,0)</f>
        <v>0</v>
      </c>
      <c r="DN532" s="22">
        <f>Target_AM[[#This Row],[PROPORSI]]*VLOOKUP(Target_AM[[#This Row],[NIPNAS]],Target_CC[],COLUMN(CZ$2)+9,0)</f>
        <v>0</v>
      </c>
      <c r="DO532" s="22">
        <f>Target_AM[[#This Row],[PROPORSI]]*VLOOKUP(Target_AM[[#This Row],[NIPNAS]],Target_CC[],COLUMN(DA$2)+9,0)</f>
        <v>0</v>
      </c>
      <c r="DP532" s="22">
        <f>Target_AM[[#This Row],[PROPORSI]]*VLOOKUP(Target_AM[[#This Row],[NIPNAS]],Target_CC[],COLUMN(DB$2)+9,0)</f>
        <v>0</v>
      </c>
      <c r="DQ532" s="22">
        <f>Target_AM[[#This Row],[PROPORSI]]*VLOOKUP(Target_AM[[#This Row],[NIPNAS]],Target_CC[],COLUMN(DC$2)+9,0)</f>
        <v>0</v>
      </c>
      <c r="DR532" s="22">
        <f>Target_AM[[#This Row],[PROPORSI]]*VLOOKUP(Target_AM[[#This Row],[NIPNAS]],Target_CC[],COLUMN(DD$2)+9,0)</f>
        <v>0</v>
      </c>
      <c r="DS532" s="22">
        <f>Target_AM[[#This Row],[PROPORSI]]*VLOOKUP(Target_AM[[#This Row],[NIPNAS]],Target_CC[],COLUMN(DE$2)+9,0)</f>
        <v>0</v>
      </c>
      <c r="DT532" s="22">
        <f>Target_AM[[#This Row],[PROPORSI]]*VLOOKUP(Target_AM[[#This Row],[NIPNAS]],Target_CC[],COLUMN(DF$2)+9,0)</f>
        <v>0</v>
      </c>
      <c r="DU532" s="22">
        <f>Target_AM[[#This Row],[PROPORSI]]*VLOOKUP(Target_AM[[#This Row],[NIPNAS]],Target_CC[],COLUMN(DG$2)+9,0)</f>
        <v>0</v>
      </c>
      <c r="DV532" s="22">
        <f>Target_AM[[#This Row],[PROPORSI]]*VLOOKUP(Target_AM[[#This Row],[NIPNAS]],Target_CC[],COLUMN(DH$2)+9,0)</f>
        <v>0</v>
      </c>
      <c r="DW532" s="22">
        <f>Target_AM[[#This Row],[PROPORSI]]*VLOOKUP(Target_AM[[#This Row],[NIPNAS]],Target_CC[],COLUMN(DI$2)+9,0)</f>
        <v>0</v>
      </c>
      <c r="DX532" s="22">
        <f>Target_AM[[#This Row],[PROPORSI]]*VLOOKUP(Target_AM[[#This Row],[NIPNAS]],Target_CC[],COLUMN(DJ$2)+9,0)</f>
        <v>0</v>
      </c>
      <c r="DY532" s="22">
        <f>Target_AM[[#This Row],[PROPORSI]]*VLOOKUP(Target_AM[[#This Row],[NIPNAS]],Target_CC[],COLUMN(DK$2)+9,0)</f>
        <v>0</v>
      </c>
      <c r="DZ532" s="22">
        <f>Target_AM[[#This Row],[PROPORSI]]*VLOOKUP(Target_AM[[#This Row],[NIPNAS]],Target_CC[],COLUMN(DL$2)+9,0)</f>
        <v>0</v>
      </c>
      <c r="EA532" s="22">
        <f>Target_AM[[#This Row],[PROPORSI]]*VLOOKUP(Target_AM[[#This Row],[NIPNAS]],Target_CC[],COLUMN(DM$2)+9,0)</f>
        <v>0</v>
      </c>
    </row>
    <row r="533" spans="2:131" x14ac:dyDescent="0.3">
      <c r="B533">
        <v>404930</v>
      </c>
      <c r="C533" t="s">
        <v>1011</v>
      </c>
      <c r="D533">
        <v>1</v>
      </c>
      <c r="E533" s="8">
        <v>45658</v>
      </c>
      <c r="F533">
        <v>4645138</v>
      </c>
      <c r="G533" t="s">
        <v>361</v>
      </c>
      <c r="J533" t="s">
        <v>363</v>
      </c>
      <c r="K533" t="s">
        <v>24</v>
      </c>
      <c r="L533" t="s">
        <v>159</v>
      </c>
      <c r="M533" t="s">
        <v>29</v>
      </c>
      <c r="N533" s="23">
        <f>Target_AM[[#This Row],[PROPORSI]]*VLOOKUP(Target_AM[[#This Row],[NIPNAS]],Target_CC[],9,0)</f>
        <v>0</v>
      </c>
      <c r="O533" s="22">
        <f>Target_AM[[#This Row],[PROPORSI]]*VLOOKUP(Target_AM[[#This Row],[NIPNAS]],Target_CC[],COLUMN(A$2)+9,0)</f>
        <v>0</v>
      </c>
      <c r="P533" s="22">
        <f>Target_AM[[#This Row],[PROPORSI]]*VLOOKUP(Target_AM[[#This Row],[NIPNAS]],Target_CC[],COLUMN(B$2)+9,0)</f>
        <v>0</v>
      </c>
      <c r="Q533" s="22">
        <f>Target_AM[[#This Row],[PROPORSI]]*VLOOKUP(Target_AM[[#This Row],[NIPNAS]],Target_CC[],COLUMN(C$2)+9,0)</f>
        <v>0</v>
      </c>
      <c r="R533" s="22">
        <f>Target_AM[[#This Row],[PROPORSI]]*VLOOKUP(Target_AM[[#This Row],[NIPNAS]],Target_CC[],COLUMN(D$2)+9,0)</f>
        <v>0</v>
      </c>
      <c r="S533" s="22">
        <f>Target_AM[[#This Row],[PROPORSI]]*VLOOKUP(Target_AM[[#This Row],[NIPNAS]],Target_CC[],COLUMN(E$2)+9,0)</f>
        <v>0</v>
      </c>
      <c r="T533" s="22">
        <f>Target_AM[[#This Row],[PROPORSI]]*VLOOKUP(Target_AM[[#This Row],[NIPNAS]],Target_CC[],COLUMN(F$2)+9,0)</f>
        <v>0</v>
      </c>
      <c r="U533" s="22">
        <f>Target_AM[[#This Row],[PROPORSI]]*VLOOKUP(Target_AM[[#This Row],[NIPNAS]],Target_CC[],COLUMN(G$2)+9,0)</f>
        <v>0</v>
      </c>
      <c r="V533" s="22">
        <f>Target_AM[[#This Row],[PROPORSI]]*VLOOKUP(Target_AM[[#This Row],[NIPNAS]],Target_CC[],COLUMN(H$2)+9,0)</f>
        <v>0</v>
      </c>
      <c r="W533" s="22">
        <f>Target_AM[[#This Row],[PROPORSI]]*VLOOKUP(Target_AM[[#This Row],[NIPNAS]],Target_CC[],COLUMN(I$2)+9,0)</f>
        <v>0</v>
      </c>
      <c r="X533" s="22">
        <f>Target_AM[[#This Row],[PROPORSI]]*VLOOKUP(Target_AM[[#This Row],[NIPNAS]],Target_CC[],COLUMN(J$2)+9,0)</f>
        <v>0</v>
      </c>
      <c r="Y533" s="22">
        <f>Target_AM[[#This Row],[PROPORSI]]*VLOOKUP(Target_AM[[#This Row],[NIPNAS]],Target_CC[],COLUMN(K$2)+9,0)</f>
        <v>0</v>
      </c>
      <c r="Z533" s="22">
        <f>Target_AM[[#This Row],[PROPORSI]]*VLOOKUP(Target_AM[[#This Row],[NIPNAS]],Target_CC[],COLUMN(L$2)+9,0)</f>
        <v>0</v>
      </c>
      <c r="AA533" s="22">
        <f>Target_AM[[#This Row],[PROPORSI]]*VLOOKUP(Target_AM[[#This Row],[NIPNAS]],Target_CC[],COLUMN(M$2)+9,0)</f>
        <v>0</v>
      </c>
      <c r="AB533" s="22">
        <f>Target_AM[[#This Row],[PROPORSI]]*VLOOKUP(Target_AM[[#This Row],[NIPNAS]],Target_CC[],COLUMN(N$2)+9,0)</f>
        <v>53990.35827144685</v>
      </c>
      <c r="AC533" s="22">
        <f>Target_AM[[#This Row],[PROPORSI]]*VLOOKUP(Target_AM[[#This Row],[NIPNAS]],Target_CC[],COLUMN(O$2)+9,0)</f>
        <v>315842.25673536473</v>
      </c>
      <c r="AD533" s="22">
        <f>Target_AM[[#This Row],[PROPORSI]]*VLOOKUP(Target_AM[[#This Row],[NIPNAS]],Target_CC[],COLUMN(P$2)+9,0)</f>
        <v>288580.2906829585</v>
      </c>
      <c r="AE533" s="22">
        <f>Target_AM[[#This Row],[PROPORSI]]*VLOOKUP(Target_AM[[#This Row],[NIPNAS]],Target_CC[],COLUMN(Q$2)+9,0)</f>
        <v>199194.03602125234</v>
      </c>
      <c r="AF533" s="22">
        <f>Target_AM[[#This Row],[PROPORSI]]*VLOOKUP(Target_AM[[#This Row],[NIPNAS]],Target_CC[],COLUMN(R$2)+9,0)</f>
        <v>269153.86200172227</v>
      </c>
      <c r="AG533" s="22">
        <f>Target_AM[[#This Row],[PROPORSI]]*VLOOKUP(Target_AM[[#This Row],[NIPNAS]],Target_CC[],COLUMN(S$2)+9,0)</f>
        <v>389125.60231675283</v>
      </c>
      <c r="AH533" s="22">
        <f>Target_AM[[#This Row],[PROPORSI]]*VLOOKUP(Target_AM[[#This Row],[NIPNAS]],Target_CC[],COLUMN(T$2)+9,0)</f>
        <v>457942.90076036146</v>
      </c>
      <c r="AI533" s="22">
        <f>Target_AM[[#This Row],[PROPORSI]]*VLOOKUP(Target_AM[[#This Row],[NIPNAS]],Target_CC[],COLUMN(U$2)+9,0)</f>
        <v>505926.58672094718</v>
      </c>
      <c r="AJ533" s="22">
        <f>Target_AM[[#This Row],[PROPORSI]]*VLOOKUP(Target_AM[[#This Row],[NIPNAS]],Target_CC[],COLUMN(V$2)+9,0)</f>
        <v>414425.94830180408</v>
      </c>
      <c r="AK533" s="22">
        <f>Target_AM[[#This Row],[PROPORSI]]*VLOOKUP(Target_AM[[#This Row],[NIPNAS]],Target_CC[],COLUMN(W$2)+9,0)</f>
        <v>509899.20229839097</v>
      </c>
      <c r="AL533" s="22">
        <f>Target_AM[[#This Row],[PROPORSI]]*VLOOKUP(Target_AM[[#This Row],[NIPNAS]],Target_CC[],COLUMN(X$2)+9,0)</f>
        <v>686455.40640639118</v>
      </c>
      <c r="AM533" s="22">
        <f>Target_AM[[#This Row],[PROPORSI]]*VLOOKUP(Target_AM[[#This Row],[NIPNAS]],Target_CC[],COLUMN(Y$2)+9,0)</f>
        <v>429864.32948260714</v>
      </c>
      <c r="AN533" s="22">
        <f>Target_AM[[#This Row],[PROPORSI]]*VLOOKUP(Target_AM[[#This Row],[NIPNAS]],Target_CC[],COLUMN(Z$2)+9,0)</f>
        <v>4520400.78</v>
      </c>
      <c r="AO533" s="22">
        <f>Target_AM[[#This Row],[PROPORSI]]*VLOOKUP(Target_AM[[#This Row],[NIPNAS]],Target_CC[],COLUMN(AA$2)+9,0)</f>
        <v>53990.35827144685</v>
      </c>
      <c r="AP533" s="22">
        <f>Target_AM[[#This Row],[PROPORSI]]*VLOOKUP(Target_AM[[#This Row],[NIPNAS]],Target_CC[],COLUMN(AB$2)+9,0)</f>
        <v>315842.25673536473</v>
      </c>
      <c r="AQ533" s="22">
        <f>Target_AM[[#This Row],[PROPORSI]]*VLOOKUP(Target_AM[[#This Row],[NIPNAS]],Target_CC[],COLUMN(AC$2)+9,0)</f>
        <v>288580.2906829585</v>
      </c>
      <c r="AR533" s="22">
        <f>Target_AM[[#This Row],[PROPORSI]]*VLOOKUP(Target_AM[[#This Row],[NIPNAS]],Target_CC[],COLUMN(AD$2)+9,0)</f>
        <v>199194.03602125234</v>
      </c>
      <c r="AS533" s="22">
        <f>Target_AM[[#This Row],[PROPORSI]]*VLOOKUP(Target_AM[[#This Row],[NIPNAS]],Target_CC[],COLUMN(AE$2)+9,0)</f>
        <v>269153.86200172227</v>
      </c>
      <c r="AT533" s="22">
        <f>Target_AM[[#This Row],[PROPORSI]]*VLOOKUP(Target_AM[[#This Row],[NIPNAS]],Target_CC[],COLUMN(AF$2)+9,0)</f>
        <v>389125.60231675283</v>
      </c>
      <c r="AU533" s="22">
        <f>Target_AM[[#This Row],[PROPORSI]]*VLOOKUP(Target_AM[[#This Row],[NIPNAS]],Target_CC[],COLUMN(AG$2)+9,0)</f>
        <v>457942.90076036146</v>
      </c>
      <c r="AV533" s="22">
        <f>Target_AM[[#This Row],[PROPORSI]]*VLOOKUP(Target_AM[[#This Row],[NIPNAS]],Target_CC[],COLUMN(AH$2)+9,0)</f>
        <v>505926.58672094718</v>
      </c>
      <c r="AW533" s="22">
        <f>Target_AM[[#This Row],[PROPORSI]]*VLOOKUP(Target_AM[[#This Row],[NIPNAS]],Target_CC[],COLUMN(AI$2)+9,0)</f>
        <v>414425.94830180408</v>
      </c>
      <c r="AX533" s="22">
        <f>Target_AM[[#This Row],[PROPORSI]]*VLOOKUP(Target_AM[[#This Row],[NIPNAS]],Target_CC[],COLUMN(AJ$2)+9,0)</f>
        <v>509899.20229839097</v>
      </c>
      <c r="AY533" s="22">
        <f>Target_AM[[#This Row],[PROPORSI]]*VLOOKUP(Target_AM[[#This Row],[NIPNAS]],Target_CC[],COLUMN(AK$2)+9,0)</f>
        <v>686455.40640639118</v>
      </c>
      <c r="AZ533" s="22">
        <f>Target_AM[[#This Row],[PROPORSI]]*VLOOKUP(Target_AM[[#This Row],[NIPNAS]],Target_CC[],COLUMN(AL$2)+9,0)</f>
        <v>429864.32948260714</v>
      </c>
      <c r="BA533" s="22">
        <f>Target_AM[[#This Row],[PROPORSI]]*VLOOKUP(Target_AM[[#This Row],[NIPNAS]],Target_CC[],COLUMN(AM$2)+9,0)</f>
        <v>4520400.78</v>
      </c>
      <c r="BB533" s="22">
        <f>Target_AM[[#This Row],[PROPORSI]]*VLOOKUP(Target_AM[[#This Row],[NIPNAS]],Target_CC[],COLUMN(AN$2)+9,0)</f>
        <v>792396.75529236195</v>
      </c>
      <c r="BC533" s="22">
        <f>Target_AM[[#This Row],[PROPORSI]]*VLOOKUP(Target_AM[[#This Row],[NIPNAS]],Target_CC[],COLUMN(AO$2)+9,0)</f>
        <v>6032290.547343405</v>
      </c>
      <c r="BD533" s="22">
        <f>Target_AM[[#This Row],[PROPORSI]]*VLOOKUP(Target_AM[[#This Row],[NIPNAS]],Target_CC[],COLUMN(AP$2)+9,0)</f>
        <v>1721168.2227272117</v>
      </c>
      <c r="BE533" s="22">
        <f>Target_AM[[#This Row],[PROPORSI]]*VLOOKUP(Target_AM[[#This Row],[NIPNAS]],Target_CC[],COLUMN(AQ$2)+9,0)</f>
        <v>3730263.1812121775</v>
      </c>
      <c r="BF533" s="22">
        <f>Target_AM[[#This Row],[PROPORSI]]*VLOOKUP(Target_AM[[#This Row],[NIPNAS]],Target_CC[],COLUMN(AR$2)+9,0)</f>
        <v>4356146.5649457099</v>
      </c>
      <c r="BG533" s="22">
        <f>Target_AM[[#This Row],[PROPORSI]]*VLOOKUP(Target_AM[[#This Row],[NIPNAS]],Target_CC[],COLUMN(AS$2)+9,0)</f>
        <v>4727385.5144472579</v>
      </c>
      <c r="BH533" s="22">
        <f>Target_AM[[#This Row],[PROPORSI]]*VLOOKUP(Target_AM[[#This Row],[NIPNAS]],Target_CC[],COLUMN(AT$2)+9,0)</f>
        <v>304335.51175167295</v>
      </c>
      <c r="BI533" s="22">
        <f>Target_AM[[#This Row],[PROPORSI]]*VLOOKUP(Target_AM[[#This Row],[NIPNAS]],Target_CC[],COLUMN(AU$2)+9,0)</f>
        <v>6178364.2199487239</v>
      </c>
      <c r="BJ533" s="22">
        <f>Target_AM[[#This Row],[PROPORSI]]*VLOOKUP(Target_AM[[#This Row],[NIPNAS]],Target_CC[],COLUMN(AV$2)+9,0)</f>
        <v>2219161.1340547749</v>
      </c>
      <c r="BK533" s="22">
        <f>Target_AM[[#This Row],[PROPORSI]]*VLOOKUP(Target_AM[[#This Row],[NIPNAS]],Target_CC[],COLUMN(AW$2)+9,0)</f>
        <v>6294176.2929679696</v>
      </c>
      <c r="BL533" s="22">
        <f>Target_AM[[#This Row],[PROPORSI]]*VLOOKUP(Target_AM[[#This Row],[NIPNAS]],Target_CC[],COLUMN(AX$2)+9,0)</f>
        <v>4667404.7998496499</v>
      </c>
      <c r="BM533" s="22">
        <f>Target_AM[[#This Row],[PROPORSI]]*VLOOKUP(Target_AM[[#This Row],[NIPNAS]],Target_CC[],COLUMN(AY$2)+9,0)</f>
        <v>3677144.2621599752</v>
      </c>
      <c r="BN533" s="22">
        <f>Target_AM[[#This Row],[PROPORSI]]*VLOOKUP(Target_AM[[#This Row],[NIPNAS]],Target_CC[],COLUMN(AZ$2)+9,0)</f>
        <v>44700237.006700888</v>
      </c>
      <c r="BO533" s="22">
        <f>Target_AM[[#This Row],[PROPORSI]]*VLOOKUP(Target_AM[[#This Row],[NIPNAS]],Target_CC[],COLUMN(BA$2)+9,0)</f>
        <v>0</v>
      </c>
      <c r="BP533" s="22">
        <f>Target_AM[[#This Row],[PROPORSI]]*VLOOKUP(Target_AM[[#This Row],[NIPNAS]],Target_CC[],COLUMN(BB$2)+9,0)</f>
        <v>0</v>
      </c>
      <c r="BQ533" s="22">
        <f>Target_AM[[#This Row],[PROPORSI]]*VLOOKUP(Target_AM[[#This Row],[NIPNAS]],Target_CC[],COLUMN(BC$2)+9,0)</f>
        <v>0</v>
      </c>
      <c r="BR533" s="22">
        <f>Target_AM[[#This Row],[PROPORSI]]*VLOOKUP(Target_AM[[#This Row],[NIPNAS]],Target_CC[],COLUMN(BD$2)+9,0)</f>
        <v>0</v>
      </c>
      <c r="BS533" s="22">
        <f>Target_AM[[#This Row],[PROPORSI]]*VLOOKUP(Target_AM[[#This Row],[NIPNAS]],Target_CC[],COLUMN(BE$2)+9,0)</f>
        <v>0</v>
      </c>
      <c r="BT533" s="22">
        <f>Target_AM[[#This Row],[PROPORSI]]*VLOOKUP(Target_AM[[#This Row],[NIPNAS]],Target_CC[],COLUMN(BF$2)+9,0)</f>
        <v>0</v>
      </c>
      <c r="BU533" s="22">
        <f>Target_AM[[#This Row],[PROPORSI]]*VLOOKUP(Target_AM[[#This Row],[NIPNAS]],Target_CC[],COLUMN(BG$2)+9,0)</f>
        <v>0</v>
      </c>
      <c r="BV533" s="22">
        <f>Target_AM[[#This Row],[PROPORSI]]*VLOOKUP(Target_AM[[#This Row],[NIPNAS]],Target_CC[],COLUMN(BH$2)+9,0)</f>
        <v>0</v>
      </c>
      <c r="BW533" s="22">
        <f>Target_AM[[#This Row],[PROPORSI]]*VLOOKUP(Target_AM[[#This Row],[NIPNAS]],Target_CC[],COLUMN(BI$2)+9,0)</f>
        <v>0</v>
      </c>
      <c r="BX533" s="22">
        <f>Target_AM[[#This Row],[PROPORSI]]*VLOOKUP(Target_AM[[#This Row],[NIPNAS]],Target_CC[],COLUMN(BJ$2)+9,0)</f>
        <v>0</v>
      </c>
      <c r="BY533" s="22">
        <f>Target_AM[[#This Row],[PROPORSI]]*VLOOKUP(Target_AM[[#This Row],[NIPNAS]],Target_CC[],COLUMN(BK$2)+9,0)</f>
        <v>0</v>
      </c>
      <c r="BZ533" s="22">
        <f>Target_AM[[#This Row],[PROPORSI]]*VLOOKUP(Target_AM[[#This Row],[NIPNAS]],Target_CC[],COLUMN(BL$2)+9,0)</f>
        <v>0</v>
      </c>
      <c r="CA533" s="22">
        <f>Target_AM[[#This Row],[PROPORSI]]*VLOOKUP(Target_AM[[#This Row],[NIPNAS]],Target_CC[],COLUMN(BM$2)+9,0)</f>
        <v>0</v>
      </c>
      <c r="CB533" s="22">
        <f>Target_AM[[#This Row],[PROPORSI]]*VLOOKUP(Target_AM[[#This Row],[NIPNAS]],Target_CC[],COLUMN(BN$2)+9,0)</f>
        <v>0</v>
      </c>
      <c r="CC533" s="22">
        <f>Target_AM[[#This Row],[PROPORSI]]*VLOOKUP(Target_AM[[#This Row],[NIPNAS]],Target_CC[],COLUMN(BO$2)+9,0)</f>
        <v>0</v>
      </c>
      <c r="CD533" s="22">
        <f>Target_AM[[#This Row],[PROPORSI]]*VLOOKUP(Target_AM[[#This Row],[NIPNAS]],Target_CC[],COLUMN(BP$2)+9,0)</f>
        <v>0</v>
      </c>
      <c r="CE533" s="22">
        <f>Target_AM[[#This Row],[PROPORSI]]*VLOOKUP(Target_AM[[#This Row],[NIPNAS]],Target_CC[],COLUMN(BQ$2)+9,0)</f>
        <v>0</v>
      </c>
      <c r="CF533" s="22">
        <f>Target_AM[[#This Row],[PROPORSI]]*VLOOKUP(Target_AM[[#This Row],[NIPNAS]],Target_CC[],COLUMN(BR$2)+9,0)</f>
        <v>0</v>
      </c>
      <c r="CG533" s="22">
        <f>Target_AM[[#This Row],[PROPORSI]]*VLOOKUP(Target_AM[[#This Row],[NIPNAS]],Target_CC[],COLUMN(BS$2)+9,0)</f>
        <v>0</v>
      </c>
      <c r="CH533" s="22">
        <f>Target_AM[[#This Row],[PROPORSI]]*VLOOKUP(Target_AM[[#This Row],[NIPNAS]],Target_CC[],COLUMN(BT$2)+9,0)</f>
        <v>0</v>
      </c>
      <c r="CI533" s="22">
        <f>Target_AM[[#This Row],[PROPORSI]]*VLOOKUP(Target_AM[[#This Row],[NIPNAS]],Target_CC[],COLUMN(BU$2)+9,0)</f>
        <v>0</v>
      </c>
      <c r="CJ533" s="22">
        <f>Target_AM[[#This Row],[PROPORSI]]*VLOOKUP(Target_AM[[#This Row],[NIPNAS]],Target_CC[],COLUMN(BV$2)+9,0)</f>
        <v>0</v>
      </c>
      <c r="CK533" s="22">
        <f>Target_AM[[#This Row],[PROPORSI]]*VLOOKUP(Target_AM[[#This Row],[NIPNAS]],Target_CC[],COLUMN(BW$2)+9,0)</f>
        <v>0</v>
      </c>
      <c r="CL533" s="22">
        <f>Target_AM[[#This Row],[PROPORSI]]*VLOOKUP(Target_AM[[#This Row],[NIPNAS]],Target_CC[],COLUMN(BX$2)+9,0)</f>
        <v>0</v>
      </c>
      <c r="CM533" s="22">
        <f>Target_AM[[#This Row],[PROPORSI]]*VLOOKUP(Target_AM[[#This Row],[NIPNAS]],Target_CC[],COLUMN(BY$2)+9,0)</f>
        <v>0</v>
      </c>
      <c r="CN533" s="22">
        <f>Target_AM[[#This Row],[PROPORSI]]*VLOOKUP(Target_AM[[#This Row],[NIPNAS]],Target_CC[],COLUMN(BZ$2)+9,0)</f>
        <v>0</v>
      </c>
      <c r="CO533" s="22">
        <f>Target_AM[[#This Row],[PROPORSI]]*VLOOKUP(Target_AM[[#This Row],[NIPNAS]],Target_CC[],COLUMN(CA$2)+9,0)</f>
        <v>0</v>
      </c>
      <c r="CP533" s="22">
        <f>Target_AM[[#This Row],[PROPORSI]]*VLOOKUP(Target_AM[[#This Row],[NIPNAS]],Target_CC[],COLUMN(CB$2)+9,0)</f>
        <v>0</v>
      </c>
      <c r="CQ533" s="22">
        <f>Target_AM[[#This Row],[PROPORSI]]*VLOOKUP(Target_AM[[#This Row],[NIPNAS]],Target_CC[],COLUMN(CC$2)+9,0)</f>
        <v>0</v>
      </c>
      <c r="CR533" s="22">
        <f>Target_AM[[#This Row],[PROPORSI]]*VLOOKUP(Target_AM[[#This Row],[NIPNAS]],Target_CC[],COLUMN(CD$2)+9,0)</f>
        <v>0</v>
      </c>
      <c r="CS533" s="22">
        <f>Target_AM[[#This Row],[PROPORSI]]*VLOOKUP(Target_AM[[#This Row],[NIPNAS]],Target_CC[],COLUMN(CE$2)+9,0)</f>
        <v>0</v>
      </c>
      <c r="CT533" s="22">
        <f>Target_AM[[#This Row],[PROPORSI]]*VLOOKUP(Target_AM[[#This Row],[NIPNAS]],Target_CC[],COLUMN(CF$2)+9,0)</f>
        <v>0</v>
      </c>
      <c r="CU533" s="22">
        <f>Target_AM[[#This Row],[PROPORSI]]*VLOOKUP(Target_AM[[#This Row],[NIPNAS]],Target_CC[],COLUMN(CG$2)+9,0)</f>
        <v>0</v>
      </c>
      <c r="CV533" s="22">
        <f>Target_AM[[#This Row],[PROPORSI]]*VLOOKUP(Target_AM[[#This Row],[NIPNAS]],Target_CC[],COLUMN(CH$2)+9,0)</f>
        <v>0</v>
      </c>
      <c r="CW533" s="22">
        <f>Target_AM[[#This Row],[PROPORSI]]*VLOOKUP(Target_AM[[#This Row],[NIPNAS]],Target_CC[],COLUMN(CI$2)+9,0)</f>
        <v>0</v>
      </c>
      <c r="CX533" s="22">
        <f>Target_AM[[#This Row],[PROPORSI]]*VLOOKUP(Target_AM[[#This Row],[NIPNAS]],Target_CC[],COLUMN(CJ$2)+9,0)</f>
        <v>0</v>
      </c>
      <c r="CY533" s="22">
        <f>Target_AM[[#This Row],[PROPORSI]]*VLOOKUP(Target_AM[[#This Row],[NIPNAS]],Target_CC[],COLUMN(CK$2)+9,0)</f>
        <v>0</v>
      </c>
      <c r="CZ533" s="22">
        <f>Target_AM[[#This Row],[PROPORSI]]*VLOOKUP(Target_AM[[#This Row],[NIPNAS]],Target_CC[],COLUMN(CL$2)+9,0)</f>
        <v>0</v>
      </c>
      <c r="DA533" s="22">
        <f>Target_AM[[#This Row],[PROPORSI]]*VLOOKUP(Target_AM[[#This Row],[NIPNAS]],Target_CC[],COLUMN(CM$2)+9,0)</f>
        <v>0</v>
      </c>
      <c r="DB533" s="22">
        <f>Target_AM[[#This Row],[PROPORSI]]*VLOOKUP(Target_AM[[#This Row],[NIPNAS]],Target_CC[],COLUMN(CN$2)+9,0)</f>
        <v>0</v>
      </c>
      <c r="DC533" s="22">
        <f>Target_AM[[#This Row],[PROPORSI]]*VLOOKUP(Target_AM[[#This Row],[NIPNAS]],Target_CC[],COLUMN(CO$2)+9,0)</f>
        <v>0</v>
      </c>
      <c r="DD533" s="22">
        <f>Target_AM[[#This Row],[PROPORSI]]*VLOOKUP(Target_AM[[#This Row],[NIPNAS]],Target_CC[],COLUMN(CP$2)+9,0)</f>
        <v>0</v>
      </c>
      <c r="DE533" s="22">
        <f>Target_AM[[#This Row],[PROPORSI]]*VLOOKUP(Target_AM[[#This Row],[NIPNAS]],Target_CC[],COLUMN(CQ$2)+9,0)</f>
        <v>0</v>
      </c>
      <c r="DF533" s="22">
        <f>Target_AM[[#This Row],[PROPORSI]]*VLOOKUP(Target_AM[[#This Row],[NIPNAS]],Target_CC[],COLUMN(CR$2)+9,0)</f>
        <v>0</v>
      </c>
      <c r="DG533" s="22">
        <f>Target_AM[[#This Row],[PROPORSI]]*VLOOKUP(Target_AM[[#This Row],[NIPNAS]],Target_CC[],COLUMN(CS$2)+9,0)</f>
        <v>0</v>
      </c>
      <c r="DH533" s="22">
        <f>Target_AM[[#This Row],[PROPORSI]]*VLOOKUP(Target_AM[[#This Row],[NIPNAS]],Target_CC[],COLUMN(CT$2)+9,0)</f>
        <v>0</v>
      </c>
      <c r="DI533" s="22">
        <f>Target_AM[[#This Row],[PROPORSI]]*VLOOKUP(Target_AM[[#This Row],[NIPNAS]],Target_CC[],COLUMN(CU$2)+9,0)</f>
        <v>0</v>
      </c>
      <c r="DJ533" s="22">
        <f>Target_AM[[#This Row],[PROPORSI]]*VLOOKUP(Target_AM[[#This Row],[NIPNAS]],Target_CC[],COLUMN(CV$2)+9,0)</f>
        <v>0</v>
      </c>
      <c r="DK533" s="22">
        <f>Target_AM[[#This Row],[PROPORSI]]*VLOOKUP(Target_AM[[#This Row],[NIPNAS]],Target_CC[],COLUMN(CW$2)+9,0)</f>
        <v>0</v>
      </c>
      <c r="DL533" s="22">
        <f>Target_AM[[#This Row],[PROPORSI]]*VLOOKUP(Target_AM[[#This Row],[NIPNAS]],Target_CC[],COLUMN(CX$2)+9,0)</f>
        <v>0</v>
      </c>
      <c r="DM533" s="22">
        <f>Target_AM[[#This Row],[PROPORSI]]*VLOOKUP(Target_AM[[#This Row],[NIPNAS]],Target_CC[],COLUMN(CY$2)+9,0)</f>
        <v>0</v>
      </c>
      <c r="DN533" s="22">
        <f>Target_AM[[#This Row],[PROPORSI]]*VLOOKUP(Target_AM[[#This Row],[NIPNAS]],Target_CC[],COLUMN(CZ$2)+9,0)</f>
        <v>0</v>
      </c>
      <c r="DO533" s="22">
        <f>Target_AM[[#This Row],[PROPORSI]]*VLOOKUP(Target_AM[[#This Row],[NIPNAS]],Target_CC[],COLUMN(DA$2)+9,0)</f>
        <v>0</v>
      </c>
      <c r="DP533" s="22">
        <f>Target_AM[[#This Row],[PROPORSI]]*VLOOKUP(Target_AM[[#This Row],[NIPNAS]],Target_CC[],COLUMN(DB$2)+9,0)</f>
        <v>0</v>
      </c>
      <c r="DQ533" s="22">
        <f>Target_AM[[#This Row],[PROPORSI]]*VLOOKUP(Target_AM[[#This Row],[NIPNAS]],Target_CC[],COLUMN(DC$2)+9,0)</f>
        <v>0</v>
      </c>
      <c r="DR533" s="22">
        <f>Target_AM[[#This Row],[PROPORSI]]*VLOOKUP(Target_AM[[#This Row],[NIPNAS]],Target_CC[],COLUMN(DD$2)+9,0)</f>
        <v>0</v>
      </c>
      <c r="DS533" s="22">
        <f>Target_AM[[#This Row],[PROPORSI]]*VLOOKUP(Target_AM[[#This Row],[NIPNAS]],Target_CC[],COLUMN(DE$2)+9,0)</f>
        <v>0</v>
      </c>
      <c r="DT533" s="22">
        <f>Target_AM[[#This Row],[PROPORSI]]*VLOOKUP(Target_AM[[#This Row],[NIPNAS]],Target_CC[],COLUMN(DF$2)+9,0)</f>
        <v>0</v>
      </c>
      <c r="DU533" s="22">
        <f>Target_AM[[#This Row],[PROPORSI]]*VLOOKUP(Target_AM[[#This Row],[NIPNAS]],Target_CC[],COLUMN(DG$2)+9,0)</f>
        <v>0</v>
      </c>
      <c r="DV533" s="22">
        <f>Target_AM[[#This Row],[PROPORSI]]*VLOOKUP(Target_AM[[#This Row],[NIPNAS]],Target_CC[],COLUMN(DH$2)+9,0)</f>
        <v>0</v>
      </c>
      <c r="DW533" s="22">
        <f>Target_AM[[#This Row],[PROPORSI]]*VLOOKUP(Target_AM[[#This Row],[NIPNAS]],Target_CC[],COLUMN(DI$2)+9,0)</f>
        <v>0</v>
      </c>
      <c r="DX533" s="22">
        <f>Target_AM[[#This Row],[PROPORSI]]*VLOOKUP(Target_AM[[#This Row],[NIPNAS]],Target_CC[],COLUMN(DJ$2)+9,0)</f>
        <v>0</v>
      </c>
      <c r="DY533" s="22">
        <f>Target_AM[[#This Row],[PROPORSI]]*VLOOKUP(Target_AM[[#This Row],[NIPNAS]],Target_CC[],COLUMN(DK$2)+9,0)</f>
        <v>0</v>
      </c>
      <c r="DZ533" s="22">
        <f>Target_AM[[#This Row],[PROPORSI]]*VLOOKUP(Target_AM[[#This Row],[NIPNAS]],Target_CC[],COLUMN(DL$2)+9,0)</f>
        <v>0</v>
      </c>
      <c r="EA533" s="22">
        <f>Target_AM[[#This Row],[PROPORSI]]*VLOOKUP(Target_AM[[#This Row],[NIPNAS]],Target_CC[],COLUMN(DM$2)+9,0)</f>
        <v>0</v>
      </c>
    </row>
    <row r="534" spans="2:131" x14ac:dyDescent="0.3">
      <c r="B534">
        <v>404429</v>
      </c>
      <c r="C534" t="s">
        <v>1008</v>
      </c>
      <c r="D534">
        <v>1</v>
      </c>
      <c r="E534" s="8">
        <v>45658</v>
      </c>
      <c r="F534">
        <v>10241675</v>
      </c>
      <c r="G534" t="s">
        <v>382</v>
      </c>
      <c r="J534" t="s">
        <v>309</v>
      </c>
      <c r="K534" t="s">
        <v>25</v>
      </c>
      <c r="L534" t="s">
        <v>159</v>
      </c>
      <c r="M534" t="s">
        <v>29</v>
      </c>
      <c r="N534" s="23">
        <f>Target_AM[[#This Row],[PROPORSI]]*VLOOKUP(Target_AM[[#This Row],[NIPNAS]],Target_CC[],9,0)</f>
        <v>43952.631436695105</v>
      </c>
      <c r="O534" s="22">
        <f>Target_AM[[#This Row],[PROPORSI]]*VLOOKUP(Target_AM[[#This Row],[NIPNAS]],Target_CC[],COLUMN(A$2)+9,0)</f>
        <v>0</v>
      </c>
      <c r="P534" s="22">
        <f>Target_AM[[#This Row],[PROPORSI]]*VLOOKUP(Target_AM[[#This Row],[NIPNAS]],Target_CC[],COLUMN(B$2)+9,0)</f>
        <v>0</v>
      </c>
      <c r="Q534" s="22">
        <f>Target_AM[[#This Row],[PROPORSI]]*VLOOKUP(Target_AM[[#This Row],[NIPNAS]],Target_CC[],COLUMN(C$2)+9,0)</f>
        <v>0</v>
      </c>
      <c r="R534" s="22">
        <f>Target_AM[[#This Row],[PROPORSI]]*VLOOKUP(Target_AM[[#This Row],[NIPNAS]],Target_CC[],COLUMN(D$2)+9,0)</f>
        <v>0</v>
      </c>
      <c r="S534" s="22">
        <f>Target_AM[[#This Row],[PROPORSI]]*VLOOKUP(Target_AM[[#This Row],[NIPNAS]],Target_CC[],COLUMN(E$2)+9,0)</f>
        <v>0</v>
      </c>
      <c r="T534" s="22">
        <f>Target_AM[[#This Row],[PROPORSI]]*VLOOKUP(Target_AM[[#This Row],[NIPNAS]],Target_CC[],COLUMN(F$2)+9,0)</f>
        <v>0</v>
      </c>
      <c r="U534" s="22">
        <f>Target_AM[[#This Row],[PROPORSI]]*VLOOKUP(Target_AM[[#This Row],[NIPNAS]],Target_CC[],COLUMN(G$2)+9,0)</f>
        <v>0</v>
      </c>
      <c r="V534" s="22">
        <f>Target_AM[[#This Row],[PROPORSI]]*VLOOKUP(Target_AM[[#This Row],[NIPNAS]],Target_CC[],COLUMN(H$2)+9,0)</f>
        <v>0</v>
      </c>
      <c r="W534" s="22">
        <f>Target_AM[[#This Row],[PROPORSI]]*VLOOKUP(Target_AM[[#This Row],[NIPNAS]],Target_CC[],COLUMN(I$2)+9,0)</f>
        <v>0</v>
      </c>
      <c r="X534" s="22">
        <f>Target_AM[[#This Row],[PROPORSI]]*VLOOKUP(Target_AM[[#This Row],[NIPNAS]],Target_CC[],COLUMN(J$2)+9,0)</f>
        <v>0</v>
      </c>
      <c r="Y534" s="22">
        <f>Target_AM[[#This Row],[PROPORSI]]*VLOOKUP(Target_AM[[#This Row],[NIPNAS]],Target_CC[],COLUMN(K$2)+9,0)</f>
        <v>0</v>
      </c>
      <c r="Z534" s="22">
        <f>Target_AM[[#This Row],[PROPORSI]]*VLOOKUP(Target_AM[[#This Row],[NIPNAS]],Target_CC[],COLUMN(L$2)+9,0)</f>
        <v>0</v>
      </c>
      <c r="AA534" s="22">
        <f>Target_AM[[#This Row],[PROPORSI]]*VLOOKUP(Target_AM[[#This Row],[NIPNAS]],Target_CC[],COLUMN(M$2)+9,0)</f>
        <v>0</v>
      </c>
      <c r="AB534" s="22">
        <f>Target_AM[[#This Row],[PROPORSI]]*VLOOKUP(Target_AM[[#This Row],[NIPNAS]],Target_CC[],COLUMN(N$2)+9,0)</f>
        <v>292244.36682015826</v>
      </c>
      <c r="AC534" s="22">
        <f>Target_AM[[#This Row],[PROPORSI]]*VLOOKUP(Target_AM[[#This Row],[NIPNAS]],Target_CC[],COLUMN(O$2)+9,0)</f>
        <v>310786.66001400823</v>
      </c>
      <c r="AD534" s="22">
        <f>Target_AM[[#This Row],[PROPORSI]]*VLOOKUP(Target_AM[[#This Row],[NIPNAS]],Target_CC[],COLUMN(P$2)+9,0)</f>
        <v>408924.95962051454</v>
      </c>
      <c r="AE534" s="22">
        <f>Target_AM[[#This Row],[PROPORSI]]*VLOOKUP(Target_AM[[#This Row],[NIPNAS]],Target_CC[],COLUMN(Q$2)+9,0)</f>
        <v>416920.84652771457</v>
      </c>
      <c r="AF534" s="22">
        <f>Target_AM[[#This Row],[PROPORSI]]*VLOOKUP(Target_AM[[#This Row],[NIPNAS]],Target_CC[],COLUMN(R$2)+9,0)</f>
        <v>545325.5214648312</v>
      </c>
      <c r="AG534" s="22">
        <f>Target_AM[[#This Row],[PROPORSI]]*VLOOKUP(Target_AM[[#This Row],[NIPNAS]],Target_CC[],COLUMN(S$2)+9,0)</f>
        <v>509527.10494905798</v>
      </c>
      <c r="AH534" s="22">
        <f>Target_AM[[#This Row],[PROPORSI]]*VLOOKUP(Target_AM[[#This Row],[NIPNAS]],Target_CC[],COLUMN(T$2)+9,0)</f>
        <v>447436.42448227189</v>
      </c>
      <c r="AI534" s="22">
        <f>Target_AM[[#This Row],[PROPORSI]]*VLOOKUP(Target_AM[[#This Row],[NIPNAS]],Target_CC[],COLUMN(U$2)+9,0)</f>
        <v>506144.66350676445</v>
      </c>
      <c r="AJ534" s="22">
        <f>Target_AM[[#This Row],[PROPORSI]]*VLOOKUP(Target_AM[[#This Row],[NIPNAS]],Target_CC[],COLUMN(V$2)+9,0)</f>
        <v>439484.56497701543</v>
      </c>
      <c r="AK534" s="22">
        <f>Target_AM[[#This Row],[PROPORSI]]*VLOOKUP(Target_AM[[#This Row],[NIPNAS]],Target_CC[],COLUMN(W$2)+9,0)</f>
        <v>462520.25062679447</v>
      </c>
      <c r="AL534" s="22">
        <f>Target_AM[[#This Row],[PROPORSI]]*VLOOKUP(Target_AM[[#This Row],[NIPNAS]],Target_CC[],COLUMN(X$2)+9,0)</f>
        <v>568273.91259022441</v>
      </c>
      <c r="AM534" s="22">
        <f>Target_AM[[#This Row],[PROPORSI]]*VLOOKUP(Target_AM[[#This Row],[NIPNAS]],Target_CC[],COLUMN(Y$2)+9,0)</f>
        <v>674214.80294943717</v>
      </c>
      <c r="AN534" s="22">
        <f>Target_AM[[#This Row],[PROPORSI]]*VLOOKUP(Target_AM[[#This Row],[NIPNAS]],Target_CC[],COLUMN(Z$2)+9,0)</f>
        <v>5581804.0785287917</v>
      </c>
      <c r="AO534" s="22">
        <f>Target_AM[[#This Row],[PROPORSI]]*VLOOKUP(Target_AM[[#This Row],[NIPNAS]],Target_CC[],COLUMN(AA$2)+9,0)</f>
        <v>292244.36682015826</v>
      </c>
      <c r="AP534" s="22">
        <f>Target_AM[[#This Row],[PROPORSI]]*VLOOKUP(Target_AM[[#This Row],[NIPNAS]],Target_CC[],COLUMN(AB$2)+9,0)</f>
        <v>310786.66001400823</v>
      </c>
      <c r="AQ534" s="22">
        <f>Target_AM[[#This Row],[PROPORSI]]*VLOOKUP(Target_AM[[#This Row],[NIPNAS]],Target_CC[],COLUMN(AC$2)+9,0)</f>
        <v>408924.95962051454</v>
      </c>
      <c r="AR534" s="22">
        <f>Target_AM[[#This Row],[PROPORSI]]*VLOOKUP(Target_AM[[#This Row],[NIPNAS]],Target_CC[],COLUMN(AD$2)+9,0)</f>
        <v>416920.84652771457</v>
      </c>
      <c r="AS534" s="22">
        <f>Target_AM[[#This Row],[PROPORSI]]*VLOOKUP(Target_AM[[#This Row],[NIPNAS]],Target_CC[],COLUMN(AE$2)+9,0)</f>
        <v>545325.5214648312</v>
      </c>
      <c r="AT534" s="22">
        <f>Target_AM[[#This Row],[PROPORSI]]*VLOOKUP(Target_AM[[#This Row],[NIPNAS]],Target_CC[],COLUMN(AF$2)+9,0)</f>
        <v>509527.10494905798</v>
      </c>
      <c r="AU534" s="22">
        <f>Target_AM[[#This Row],[PROPORSI]]*VLOOKUP(Target_AM[[#This Row],[NIPNAS]],Target_CC[],COLUMN(AG$2)+9,0)</f>
        <v>447436.42448227189</v>
      </c>
      <c r="AV534" s="22">
        <f>Target_AM[[#This Row],[PROPORSI]]*VLOOKUP(Target_AM[[#This Row],[NIPNAS]],Target_CC[],COLUMN(AH$2)+9,0)</f>
        <v>506144.66350676445</v>
      </c>
      <c r="AW534" s="22">
        <f>Target_AM[[#This Row],[PROPORSI]]*VLOOKUP(Target_AM[[#This Row],[NIPNAS]],Target_CC[],COLUMN(AI$2)+9,0)</f>
        <v>439484.56497701543</v>
      </c>
      <c r="AX534" s="22">
        <f>Target_AM[[#This Row],[PROPORSI]]*VLOOKUP(Target_AM[[#This Row],[NIPNAS]],Target_CC[],COLUMN(AJ$2)+9,0)</f>
        <v>462520.25062679447</v>
      </c>
      <c r="AY534" s="22">
        <f>Target_AM[[#This Row],[PROPORSI]]*VLOOKUP(Target_AM[[#This Row],[NIPNAS]],Target_CC[],COLUMN(AK$2)+9,0)</f>
        <v>568273.91259022441</v>
      </c>
      <c r="AZ534" s="22">
        <f>Target_AM[[#This Row],[PROPORSI]]*VLOOKUP(Target_AM[[#This Row],[NIPNAS]],Target_CC[],COLUMN(AL$2)+9,0)</f>
        <v>674214.80294943717</v>
      </c>
      <c r="BA534" s="22">
        <f>Target_AM[[#This Row],[PROPORSI]]*VLOOKUP(Target_AM[[#This Row],[NIPNAS]],Target_CC[],COLUMN(AM$2)+9,0)</f>
        <v>5581804.0785287917</v>
      </c>
      <c r="BB534" s="22">
        <f>Target_AM[[#This Row],[PROPORSI]]*VLOOKUP(Target_AM[[#This Row],[NIPNAS]],Target_CC[],COLUMN(AN$2)+9,0)</f>
        <v>0</v>
      </c>
      <c r="BC534" s="22">
        <f>Target_AM[[#This Row],[PROPORSI]]*VLOOKUP(Target_AM[[#This Row],[NIPNAS]],Target_CC[],COLUMN(AO$2)+9,0)</f>
        <v>0</v>
      </c>
      <c r="BD534" s="22">
        <f>Target_AM[[#This Row],[PROPORSI]]*VLOOKUP(Target_AM[[#This Row],[NIPNAS]],Target_CC[],COLUMN(AP$2)+9,0)</f>
        <v>0</v>
      </c>
      <c r="BE534" s="22">
        <f>Target_AM[[#This Row],[PROPORSI]]*VLOOKUP(Target_AM[[#This Row],[NIPNAS]],Target_CC[],COLUMN(AQ$2)+9,0)</f>
        <v>0</v>
      </c>
      <c r="BF534" s="22">
        <f>Target_AM[[#This Row],[PROPORSI]]*VLOOKUP(Target_AM[[#This Row],[NIPNAS]],Target_CC[],COLUMN(AR$2)+9,0)</f>
        <v>0</v>
      </c>
      <c r="BG534" s="22">
        <f>Target_AM[[#This Row],[PROPORSI]]*VLOOKUP(Target_AM[[#This Row],[NIPNAS]],Target_CC[],COLUMN(AS$2)+9,0)</f>
        <v>0</v>
      </c>
      <c r="BH534" s="22">
        <f>Target_AM[[#This Row],[PROPORSI]]*VLOOKUP(Target_AM[[#This Row],[NIPNAS]],Target_CC[],COLUMN(AT$2)+9,0)</f>
        <v>0</v>
      </c>
      <c r="BI534" s="22">
        <f>Target_AM[[#This Row],[PROPORSI]]*VLOOKUP(Target_AM[[#This Row],[NIPNAS]],Target_CC[],COLUMN(AU$2)+9,0)</f>
        <v>0</v>
      </c>
      <c r="BJ534" s="22">
        <f>Target_AM[[#This Row],[PROPORSI]]*VLOOKUP(Target_AM[[#This Row],[NIPNAS]],Target_CC[],COLUMN(AV$2)+9,0)</f>
        <v>0</v>
      </c>
      <c r="BK534" s="22">
        <f>Target_AM[[#This Row],[PROPORSI]]*VLOOKUP(Target_AM[[#This Row],[NIPNAS]],Target_CC[],COLUMN(AW$2)+9,0)</f>
        <v>0</v>
      </c>
      <c r="BL534" s="22">
        <f>Target_AM[[#This Row],[PROPORSI]]*VLOOKUP(Target_AM[[#This Row],[NIPNAS]],Target_CC[],COLUMN(AX$2)+9,0)</f>
        <v>0</v>
      </c>
      <c r="BM534" s="22">
        <f>Target_AM[[#This Row],[PROPORSI]]*VLOOKUP(Target_AM[[#This Row],[NIPNAS]],Target_CC[],COLUMN(AY$2)+9,0)</f>
        <v>0</v>
      </c>
      <c r="BN534" s="22">
        <f>Target_AM[[#This Row],[PROPORSI]]*VLOOKUP(Target_AM[[#This Row],[NIPNAS]],Target_CC[],COLUMN(AZ$2)+9,0)</f>
        <v>0</v>
      </c>
      <c r="BO534" s="22">
        <f>Target_AM[[#This Row],[PROPORSI]]*VLOOKUP(Target_AM[[#This Row],[NIPNAS]],Target_CC[],COLUMN(BA$2)+9,0)</f>
        <v>0</v>
      </c>
      <c r="BP534" s="22">
        <f>Target_AM[[#This Row],[PROPORSI]]*VLOOKUP(Target_AM[[#This Row],[NIPNAS]],Target_CC[],COLUMN(BB$2)+9,0)</f>
        <v>0</v>
      </c>
      <c r="BQ534" s="22">
        <f>Target_AM[[#This Row],[PROPORSI]]*VLOOKUP(Target_AM[[#This Row],[NIPNAS]],Target_CC[],COLUMN(BC$2)+9,0)</f>
        <v>0</v>
      </c>
      <c r="BR534" s="22">
        <f>Target_AM[[#This Row],[PROPORSI]]*VLOOKUP(Target_AM[[#This Row],[NIPNAS]],Target_CC[],COLUMN(BD$2)+9,0)</f>
        <v>0</v>
      </c>
      <c r="BS534" s="22">
        <f>Target_AM[[#This Row],[PROPORSI]]*VLOOKUP(Target_AM[[#This Row],[NIPNAS]],Target_CC[],COLUMN(BE$2)+9,0)</f>
        <v>0</v>
      </c>
      <c r="BT534" s="22">
        <f>Target_AM[[#This Row],[PROPORSI]]*VLOOKUP(Target_AM[[#This Row],[NIPNAS]],Target_CC[],COLUMN(BF$2)+9,0)</f>
        <v>0</v>
      </c>
      <c r="BU534" s="22">
        <f>Target_AM[[#This Row],[PROPORSI]]*VLOOKUP(Target_AM[[#This Row],[NIPNAS]],Target_CC[],COLUMN(BG$2)+9,0)</f>
        <v>0</v>
      </c>
      <c r="BV534" s="22">
        <f>Target_AM[[#This Row],[PROPORSI]]*VLOOKUP(Target_AM[[#This Row],[NIPNAS]],Target_CC[],COLUMN(BH$2)+9,0)</f>
        <v>0</v>
      </c>
      <c r="BW534" s="22">
        <f>Target_AM[[#This Row],[PROPORSI]]*VLOOKUP(Target_AM[[#This Row],[NIPNAS]],Target_CC[],COLUMN(BI$2)+9,0)</f>
        <v>0</v>
      </c>
      <c r="BX534" s="22">
        <f>Target_AM[[#This Row],[PROPORSI]]*VLOOKUP(Target_AM[[#This Row],[NIPNAS]],Target_CC[],COLUMN(BJ$2)+9,0)</f>
        <v>0</v>
      </c>
      <c r="BY534" s="22">
        <f>Target_AM[[#This Row],[PROPORSI]]*VLOOKUP(Target_AM[[#This Row],[NIPNAS]],Target_CC[],COLUMN(BK$2)+9,0)</f>
        <v>0</v>
      </c>
      <c r="BZ534" s="22">
        <f>Target_AM[[#This Row],[PROPORSI]]*VLOOKUP(Target_AM[[#This Row],[NIPNAS]],Target_CC[],COLUMN(BL$2)+9,0)</f>
        <v>0</v>
      </c>
      <c r="CA534" s="22">
        <f>Target_AM[[#This Row],[PROPORSI]]*VLOOKUP(Target_AM[[#This Row],[NIPNAS]],Target_CC[],COLUMN(BM$2)+9,0)</f>
        <v>0</v>
      </c>
      <c r="CB534" s="22">
        <f>Target_AM[[#This Row],[PROPORSI]]*VLOOKUP(Target_AM[[#This Row],[NIPNAS]],Target_CC[],COLUMN(BN$2)+9,0)</f>
        <v>0</v>
      </c>
      <c r="CC534" s="22">
        <f>Target_AM[[#This Row],[PROPORSI]]*VLOOKUP(Target_AM[[#This Row],[NIPNAS]],Target_CC[],COLUMN(BO$2)+9,0)</f>
        <v>0</v>
      </c>
      <c r="CD534" s="22">
        <f>Target_AM[[#This Row],[PROPORSI]]*VLOOKUP(Target_AM[[#This Row],[NIPNAS]],Target_CC[],COLUMN(BP$2)+9,0)</f>
        <v>0</v>
      </c>
      <c r="CE534" s="22">
        <f>Target_AM[[#This Row],[PROPORSI]]*VLOOKUP(Target_AM[[#This Row],[NIPNAS]],Target_CC[],COLUMN(BQ$2)+9,0)</f>
        <v>0</v>
      </c>
      <c r="CF534" s="22">
        <f>Target_AM[[#This Row],[PROPORSI]]*VLOOKUP(Target_AM[[#This Row],[NIPNAS]],Target_CC[],COLUMN(BR$2)+9,0)</f>
        <v>0</v>
      </c>
      <c r="CG534" s="22">
        <f>Target_AM[[#This Row],[PROPORSI]]*VLOOKUP(Target_AM[[#This Row],[NIPNAS]],Target_CC[],COLUMN(BS$2)+9,0)</f>
        <v>0</v>
      </c>
      <c r="CH534" s="22">
        <f>Target_AM[[#This Row],[PROPORSI]]*VLOOKUP(Target_AM[[#This Row],[NIPNAS]],Target_CC[],COLUMN(BT$2)+9,0)</f>
        <v>0</v>
      </c>
      <c r="CI534" s="22">
        <f>Target_AM[[#This Row],[PROPORSI]]*VLOOKUP(Target_AM[[#This Row],[NIPNAS]],Target_CC[],COLUMN(BU$2)+9,0)</f>
        <v>0</v>
      </c>
      <c r="CJ534" s="22">
        <f>Target_AM[[#This Row],[PROPORSI]]*VLOOKUP(Target_AM[[#This Row],[NIPNAS]],Target_CC[],COLUMN(BV$2)+9,0)</f>
        <v>0</v>
      </c>
      <c r="CK534" s="22">
        <f>Target_AM[[#This Row],[PROPORSI]]*VLOOKUP(Target_AM[[#This Row],[NIPNAS]],Target_CC[],COLUMN(BW$2)+9,0)</f>
        <v>0</v>
      </c>
      <c r="CL534" s="22">
        <f>Target_AM[[#This Row],[PROPORSI]]*VLOOKUP(Target_AM[[#This Row],[NIPNAS]],Target_CC[],COLUMN(BX$2)+9,0)</f>
        <v>0</v>
      </c>
      <c r="CM534" s="22">
        <f>Target_AM[[#This Row],[PROPORSI]]*VLOOKUP(Target_AM[[#This Row],[NIPNAS]],Target_CC[],COLUMN(BY$2)+9,0)</f>
        <v>0</v>
      </c>
      <c r="CN534" s="22">
        <f>Target_AM[[#This Row],[PROPORSI]]*VLOOKUP(Target_AM[[#This Row],[NIPNAS]],Target_CC[],COLUMN(BZ$2)+9,0)</f>
        <v>0</v>
      </c>
      <c r="CO534" s="22">
        <f>Target_AM[[#This Row],[PROPORSI]]*VLOOKUP(Target_AM[[#This Row],[NIPNAS]],Target_CC[],COLUMN(CA$2)+9,0)</f>
        <v>0</v>
      </c>
      <c r="CP534" s="22">
        <f>Target_AM[[#This Row],[PROPORSI]]*VLOOKUP(Target_AM[[#This Row],[NIPNAS]],Target_CC[],COLUMN(CB$2)+9,0)</f>
        <v>0</v>
      </c>
      <c r="CQ534" s="22">
        <f>Target_AM[[#This Row],[PROPORSI]]*VLOOKUP(Target_AM[[#This Row],[NIPNAS]],Target_CC[],COLUMN(CC$2)+9,0)</f>
        <v>0</v>
      </c>
      <c r="CR534" s="22">
        <f>Target_AM[[#This Row],[PROPORSI]]*VLOOKUP(Target_AM[[#This Row],[NIPNAS]],Target_CC[],COLUMN(CD$2)+9,0)</f>
        <v>0</v>
      </c>
      <c r="CS534" s="22">
        <f>Target_AM[[#This Row],[PROPORSI]]*VLOOKUP(Target_AM[[#This Row],[NIPNAS]],Target_CC[],COLUMN(CE$2)+9,0)</f>
        <v>0</v>
      </c>
      <c r="CT534" s="22">
        <f>Target_AM[[#This Row],[PROPORSI]]*VLOOKUP(Target_AM[[#This Row],[NIPNAS]],Target_CC[],COLUMN(CF$2)+9,0)</f>
        <v>0</v>
      </c>
      <c r="CU534" s="22">
        <f>Target_AM[[#This Row],[PROPORSI]]*VLOOKUP(Target_AM[[#This Row],[NIPNAS]],Target_CC[],COLUMN(CG$2)+9,0)</f>
        <v>0</v>
      </c>
      <c r="CV534" s="22">
        <f>Target_AM[[#This Row],[PROPORSI]]*VLOOKUP(Target_AM[[#This Row],[NIPNAS]],Target_CC[],COLUMN(CH$2)+9,0)</f>
        <v>0</v>
      </c>
      <c r="CW534" s="22">
        <f>Target_AM[[#This Row],[PROPORSI]]*VLOOKUP(Target_AM[[#This Row],[NIPNAS]],Target_CC[],COLUMN(CI$2)+9,0)</f>
        <v>0</v>
      </c>
      <c r="CX534" s="22">
        <f>Target_AM[[#This Row],[PROPORSI]]*VLOOKUP(Target_AM[[#This Row],[NIPNAS]],Target_CC[],COLUMN(CJ$2)+9,0)</f>
        <v>0</v>
      </c>
      <c r="CY534" s="22">
        <f>Target_AM[[#This Row],[PROPORSI]]*VLOOKUP(Target_AM[[#This Row],[NIPNAS]],Target_CC[],COLUMN(CK$2)+9,0)</f>
        <v>0</v>
      </c>
      <c r="CZ534" s="22">
        <f>Target_AM[[#This Row],[PROPORSI]]*VLOOKUP(Target_AM[[#This Row],[NIPNAS]],Target_CC[],COLUMN(CL$2)+9,0)</f>
        <v>0</v>
      </c>
      <c r="DA534" s="22">
        <f>Target_AM[[#This Row],[PROPORSI]]*VLOOKUP(Target_AM[[#This Row],[NIPNAS]],Target_CC[],COLUMN(CM$2)+9,0)</f>
        <v>0</v>
      </c>
      <c r="DB534" s="22">
        <f>Target_AM[[#This Row],[PROPORSI]]*VLOOKUP(Target_AM[[#This Row],[NIPNAS]],Target_CC[],COLUMN(CN$2)+9,0)</f>
        <v>0</v>
      </c>
      <c r="DC534" s="22">
        <f>Target_AM[[#This Row],[PROPORSI]]*VLOOKUP(Target_AM[[#This Row],[NIPNAS]],Target_CC[],COLUMN(CO$2)+9,0)</f>
        <v>0</v>
      </c>
      <c r="DD534" s="22">
        <f>Target_AM[[#This Row],[PROPORSI]]*VLOOKUP(Target_AM[[#This Row],[NIPNAS]],Target_CC[],COLUMN(CP$2)+9,0)</f>
        <v>0</v>
      </c>
      <c r="DE534" s="22">
        <f>Target_AM[[#This Row],[PROPORSI]]*VLOOKUP(Target_AM[[#This Row],[NIPNAS]],Target_CC[],COLUMN(CQ$2)+9,0)</f>
        <v>0</v>
      </c>
      <c r="DF534" s="22">
        <f>Target_AM[[#This Row],[PROPORSI]]*VLOOKUP(Target_AM[[#This Row],[NIPNAS]],Target_CC[],COLUMN(CR$2)+9,0)</f>
        <v>0</v>
      </c>
      <c r="DG534" s="22">
        <f>Target_AM[[#This Row],[PROPORSI]]*VLOOKUP(Target_AM[[#This Row],[NIPNAS]],Target_CC[],COLUMN(CS$2)+9,0)</f>
        <v>0</v>
      </c>
      <c r="DH534" s="22">
        <f>Target_AM[[#This Row],[PROPORSI]]*VLOOKUP(Target_AM[[#This Row],[NIPNAS]],Target_CC[],COLUMN(CT$2)+9,0)</f>
        <v>0</v>
      </c>
      <c r="DI534" s="22">
        <f>Target_AM[[#This Row],[PROPORSI]]*VLOOKUP(Target_AM[[#This Row],[NIPNAS]],Target_CC[],COLUMN(CU$2)+9,0)</f>
        <v>0</v>
      </c>
      <c r="DJ534" s="22">
        <f>Target_AM[[#This Row],[PROPORSI]]*VLOOKUP(Target_AM[[#This Row],[NIPNAS]],Target_CC[],COLUMN(CV$2)+9,0)</f>
        <v>0</v>
      </c>
      <c r="DK534" s="22">
        <f>Target_AM[[#This Row],[PROPORSI]]*VLOOKUP(Target_AM[[#This Row],[NIPNAS]],Target_CC[],COLUMN(CW$2)+9,0)</f>
        <v>0</v>
      </c>
      <c r="DL534" s="22">
        <f>Target_AM[[#This Row],[PROPORSI]]*VLOOKUP(Target_AM[[#This Row],[NIPNAS]],Target_CC[],COLUMN(CX$2)+9,0)</f>
        <v>0</v>
      </c>
      <c r="DM534" s="22">
        <f>Target_AM[[#This Row],[PROPORSI]]*VLOOKUP(Target_AM[[#This Row],[NIPNAS]],Target_CC[],COLUMN(CY$2)+9,0)</f>
        <v>0</v>
      </c>
      <c r="DN534" s="22">
        <f>Target_AM[[#This Row],[PROPORSI]]*VLOOKUP(Target_AM[[#This Row],[NIPNAS]],Target_CC[],COLUMN(CZ$2)+9,0)</f>
        <v>0</v>
      </c>
      <c r="DO534" s="22">
        <f>Target_AM[[#This Row],[PROPORSI]]*VLOOKUP(Target_AM[[#This Row],[NIPNAS]],Target_CC[],COLUMN(DA$2)+9,0)</f>
        <v>0</v>
      </c>
      <c r="DP534" s="22">
        <f>Target_AM[[#This Row],[PROPORSI]]*VLOOKUP(Target_AM[[#This Row],[NIPNAS]],Target_CC[],COLUMN(DB$2)+9,0)</f>
        <v>0</v>
      </c>
      <c r="DQ534" s="22">
        <f>Target_AM[[#This Row],[PROPORSI]]*VLOOKUP(Target_AM[[#This Row],[NIPNAS]],Target_CC[],COLUMN(DC$2)+9,0)</f>
        <v>0</v>
      </c>
      <c r="DR534" s="22">
        <f>Target_AM[[#This Row],[PROPORSI]]*VLOOKUP(Target_AM[[#This Row],[NIPNAS]],Target_CC[],COLUMN(DD$2)+9,0)</f>
        <v>0</v>
      </c>
      <c r="DS534" s="22">
        <f>Target_AM[[#This Row],[PROPORSI]]*VLOOKUP(Target_AM[[#This Row],[NIPNAS]],Target_CC[],COLUMN(DE$2)+9,0)</f>
        <v>0</v>
      </c>
      <c r="DT534" s="22">
        <f>Target_AM[[#This Row],[PROPORSI]]*VLOOKUP(Target_AM[[#This Row],[NIPNAS]],Target_CC[],COLUMN(DF$2)+9,0)</f>
        <v>0</v>
      </c>
      <c r="DU534" s="22">
        <f>Target_AM[[#This Row],[PROPORSI]]*VLOOKUP(Target_AM[[#This Row],[NIPNAS]],Target_CC[],COLUMN(DG$2)+9,0)</f>
        <v>0</v>
      </c>
      <c r="DV534" s="22">
        <f>Target_AM[[#This Row],[PROPORSI]]*VLOOKUP(Target_AM[[#This Row],[NIPNAS]],Target_CC[],COLUMN(DH$2)+9,0)</f>
        <v>0</v>
      </c>
      <c r="DW534" s="22">
        <f>Target_AM[[#This Row],[PROPORSI]]*VLOOKUP(Target_AM[[#This Row],[NIPNAS]],Target_CC[],COLUMN(DI$2)+9,0)</f>
        <v>0</v>
      </c>
      <c r="DX534" s="22">
        <f>Target_AM[[#This Row],[PROPORSI]]*VLOOKUP(Target_AM[[#This Row],[NIPNAS]],Target_CC[],COLUMN(DJ$2)+9,0)</f>
        <v>0</v>
      </c>
      <c r="DY534" s="22">
        <f>Target_AM[[#This Row],[PROPORSI]]*VLOOKUP(Target_AM[[#This Row],[NIPNAS]],Target_CC[],COLUMN(DK$2)+9,0)</f>
        <v>0</v>
      </c>
      <c r="DZ534" s="22">
        <f>Target_AM[[#This Row],[PROPORSI]]*VLOOKUP(Target_AM[[#This Row],[NIPNAS]],Target_CC[],COLUMN(DL$2)+9,0)</f>
        <v>0</v>
      </c>
      <c r="EA534" s="22">
        <f>Target_AM[[#This Row],[PROPORSI]]*VLOOKUP(Target_AM[[#This Row],[NIPNAS]],Target_CC[],COLUMN(DM$2)+9,0)</f>
        <v>0</v>
      </c>
    </row>
    <row r="535" spans="2:131" x14ac:dyDescent="0.3">
      <c r="B535">
        <v>920064</v>
      </c>
      <c r="C535" t="s">
        <v>1051</v>
      </c>
      <c r="D535">
        <v>1</v>
      </c>
      <c r="E535" s="8">
        <v>45658</v>
      </c>
      <c r="F535">
        <v>59158720</v>
      </c>
      <c r="G535" t="s">
        <v>358</v>
      </c>
      <c r="J535" t="s">
        <v>300</v>
      </c>
      <c r="K535" t="s">
        <v>25</v>
      </c>
      <c r="L535" t="s">
        <v>159</v>
      </c>
      <c r="M535" t="s">
        <v>29</v>
      </c>
      <c r="N535" s="23">
        <f>Target_AM[[#This Row],[PROPORSI]]*VLOOKUP(Target_AM[[#This Row],[NIPNAS]],Target_CC[],9,0)</f>
        <v>13898687.887916537</v>
      </c>
      <c r="O535" s="22">
        <f>Target_AM[[#This Row],[PROPORSI]]*VLOOKUP(Target_AM[[#This Row],[NIPNAS]],Target_CC[],COLUMN(A$2)+9,0)</f>
        <v>0</v>
      </c>
      <c r="P535" s="22">
        <f>Target_AM[[#This Row],[PROPORSI]]*VLOOKUP(Target_AM[[#This Row],[NIPNAS]],Target_CC[],COLUMN(B$2)+9,0)</f>
        <v>0</v>
      </c>
      <c r="Q535" s="22">
        <f>Target_AM[[#This Row],[PROPORSI]]*VLOOKUP(Target_AM[[#This Row],[NIPNAS]],Target_CC[],COLUMN(C$2)+9,0)</f>
        <v>0</v>
      </c>
      <c r="R535" s="22">
        <f>Target_AM[[#This Row],[PROPORSI]]*VLOOKUP(Target_AM[[#This Row],[NIPNAS]],Target_CC[],COLUMN(D$2)+9,0)</f>
        <v>0</v>
      </c>
      <c r="S535" s="22">
        <f>Target_AM[[#This Row],[PROPORSI]]*VLOOKUP(Target_AM[[#This Row],[NIPNAS]],Target_CC[],COLUMN(E$2)+9,0)</f>
        <v>0</v>
      </c>
      <c r="T535" s="22">
        <f>Target_AM[[#This Row],[PROPORSI]]*VLOOKUP(Target_AM[[#This Row],[NIPNAS]],Target_CC[],COLUMN(F$2)+9,0)</f>
        <v>0</v>
      </c>
      <c r="U535" s="22">
        <f>Target_AM[[#This Row],[PROPORSI]]*VLOOKUP(Target_AM[[#This Row],[NIPNAS]],Target_CC[],COLUMN(G$2)+9,0)</f>
        <v>0</v>
      </c>
      <c r="V535" s="22">
        <f>Target_AM[[#This Row],[PROPORSI]]*VLOOKUP(Target_AM[[#This Row],[NIPNAS]],Target_CC[],COLUMN(H$2)+9,0)</f>
        <v>0</v>
      </c>
      <c r="W535" s="22">
        <f>Target_AM[[#This Row],[PROPORSI]]*VLOOKUP(Target_AM[[#This Row],[NIPNAS]],Target_CC[],COLUMN(I$2)+9,0)</f>
        <v>0</v>
      </c>
      <c r="X535" s="22">
        <f>Target_AM[[#This Row],[PROPORSI]]*VLOOKUP(Target_AM[[#This Row],[NIPNAS]],Target_CC[],COLUMN(J$2)+9,0)</f>
        <v>0</v>
      </c>
      <c r="Y535" s="22">
        <f>Target_AM[[#This Row],[PROPORSI]]*VLOOKUP(Target_AM[[#This Row],[NIPNAS]],Target_CC[],COLUMN(K$2)+9,0)</f>
        <v>0</v>
      </c>
      <c r="Z535" s="22">
        <f>Target_AM[[#This Row],[PROPORSI]]*VLOOKUP(Target_AM[[#This Row],[NIPNAS]],Target_CC[],COLUMN(L$2)+9,0)</f>
        <v>0</v>
      </c>
      <c r="AA535" s="22">
        <f>Target_AM[[#This Row],[PROPORSI]]*VLOOKUP(Target_AM[[#This Row],[NIPNAS]],Target_CC[],COLUMN(M$2)+9,0)</f>
        <v>0</v>
      </c>
      <c r="AB535" s="22">
        <f>Target_AM[[#This Row],[PROPORSI]]*VLOOKUP(Target_AM[[#This Row],[NIPNAS]],Target_CC[],COLUMN(N$2)+9,0)</f>
        <v>1818835.7038306489</v>
      </c>
      <c r="AC535" s="22">
        <f>Target_AM[[#This Row],[PROPORSI]]*VLOOKUP(Target_AM[[#This Row],[NIPNAS]],Target_CC[],COLUMN(O$2)+9,0)</f>
        <v>1850602.2589940848</v>
      </c>
      <c r="AD535" s="22">
        <f>Target_AM[[#This Row],[PROPORSI]]*VLOOKUP(Target_AM[[#This Row],[NIPNAS]],Target_CC[],COLUMN(P$2)+9,0)</f>
        <v>1978524.2284100929</v>
      </c>
      <c r="AE535" s="22">
        <f>Target_AM[[#This Row],[PROPORSI]]*VLOOKUP(Target_AM[[#This Row],[NIPNAS]],Target_CC[],COLUMN(Q$2)+9,0)</f>
        <v>1859122.2062664656</v>
      </c>
      <c r="AF535" s="22">
        <f>Target_AM[[#This Row],[PROPORSI]]*VLOOKUP(Target_AM[[#This Row],[NIPNAS]],Target_CC[],COLUMN(R$2)+9,0)</f>
        <v>1953352.7794865922</v>
      </c>
      <c r="AG535" s="22">
        <f>Target_AM[[#This Row],[PROPORSI]]*VLOOKUP(Target_AM[[#This Row],[NIPNAS]],Target_CC[],COLUMN(S$2)+9,0)</f>
        <v>1927294.8320527535</v>
      </c>
      <c r="AH535" s="22">
        <f>Target_AM[[#This Row],[PROPORSI]]*VLOOKUP(Target_AM[[#This Row],[NIPNAS]],Target_CC[],COLUMN(T$2)+9,0)</f>
        <v>2019490.5013394954</v>
      </c>
      <c r="AI535" s="22">
        <f>Target_AM[[#This Row],[PROPORSI]]*VLOOKUP(Target_AM[[#This Row],[NIPNAS]],Target_CC[],COLUMN(U$2)+9,0)</f>
        <v>2039618.5545281942</v>
      </c>
      <c r="AJ535" s="22">
        <f>Target_AM[[#This Row],[PROPORSI]]*VLOOKUP(Target_AM[[#This Row],[NIPNAS]],Target_CC[],COLUMN(V$2)+9,0)</f>
        <v>2013511.488964149</v>
      </c>
      <c r="AK535" s="22">
        <f>Target_AM[[#This Row],[PROPORSI]]*VLOOKUP(Target_AM[[#This Row],[NIPNAS]],Target_CC[],COLUMN(W$2)+9,0)</f>
        <v>2054020.1807906269</v>
      </c>
      <c r="AL535" s="22">
        <f>Target_AM[[#This Row],[PROPORSI]]*VLOOKUP(Target_AM[[#This Row],[NIPNAS]],Target_CC[],COLUMN(X$2)+9,0)</f>
        <v>2039033.4604166884</v>
      </c>
      <c r="AM535" s="22">
        <f>Target_AM[[#This Row],[PROPORSI]]*VLOOKUP(Target_AM[[#This Row],[NIPNAS]],Target_CC[],COLUMN(Y$2)+9,0)</f>
        <v>1923866.5094657068</v>
      </c>
      <c r="AN535" s="22">
        <f>Target_AM[[#This Row],[PROPORSI]]*VLOOKUP(Target_AM[[#This Row],[NIPNAS]],Target_CC[],COLUMN(Z$2)+9,0)</f>
        <v>23477272.704545498</v>
      </c>
      <c r="AO535" s="22">
        <f>Target_AM[[#This Row],[PROPORSI]]*VLOOKUP(Target_AM[[#This Row],[NIPNAS]],Target_CC[],COLUMN(AA$2)+9,0)</f>
        <v>1818835.7038306489</v>
      </c>
      <c r="AP535" s="22">
        <f>Target_AM[[#This Row],[PROPORSI]]*VLOOKUP(Target_AM[[#This Row],[NIPNAS]],Target_CC[],COLUMN(AB$2)+9,0)</f>
        <v>1850602.2589940848</v>
      </c>
      <c r="AQ535" s="22">
        <f>Target_AM[[#This Row],[PROPORSI]]*VLOOKUP(Target_AM[[#This Row],[NIPNAS]],Target_CC[],COLUMN(AC$2)+9,0)</f>
        <v>1978524.2284100929</v>
      </c>
      <c r="AR535" s="22">
        <f>Target_AM[[#This Row],[PROPORSI]]*VLOOKUP(Target_AM[[#This Row],[NIPNAS]],Target_CC[],COLUMN(AD$2)+9,0)</f>
        <v>1859122.2062664656</v>
      </c>
      <c r="AS535" s="22">
        <f>Target_AM[[#This Row],[PROPORSI]]*VLOOKUP(Target_AM[[#This Row],[NIPNAS]],Target_CC[],COLUMN(AE$2)+9,0)</f>
        <v>1953352.7794865922</v>
      </c>
      <c r="AT535" s="22">
        <f>Target_AM[[#This Row],[PROPORSI]]*VLOOKUP(Target_AM[[#This Row],[NIPNAS]],Target_CC[],COLUMN(AF$2)+9,0)</f>
        <v>1927294.8320527535</v>
      </c>
      <c r="AU535" s="22">
        <f>Target_AM[[#This Row],[PROPORSI]]*VLOOKUP(Target_AM[[#This Row],[NIPNAS]],Target_CC[],COLUMN(AG$2)+9,0)</f>
        <v>2019490.5013394954</v>
      </c>
      <c r="AV535" s="22">
        <f>Target_AM[[#This Row],[PROPORSI]]*VLOOKUP(Target_AM[[#This Row],[NIPNAS]],Target_CC[],COLUMN(AH$2)+9,0)</f>
        <v>2039618.5545281942</v>
      </c>
      <c r="AW535" s="22">
        <f>Target_AM[[#This Row],[PROPORSI]]*VLOOKUP(Target_AM[[#This Row],[NIPNAS]],Target_CC[],COLUMN(AI$2)+9,0)</f>
        <v>2013511.488964149</v>
      </c>
      <c r="AX535" s="22">
        <f>Target_AM[[#This Row],[PROPORSI]]*VLOOKUP(Target_AM[[#This Row],[NIPNAS]],Target_CC[],COLUMN(AJ$2)+9,0)</f>
        <v>2054020.1807906269</v>
      </c>
      <c r="AY535" s="22">
        <f>Target_AM[[#This Row],[PROPORSI]]*VLOOKUP(Target_AM[[#This Row],[NIPNAS]],Target_CC[],COLUMN(AK$2)+9,0)</f>
        <v>2039033.4604166884</v>
      </c>
      <c r="AZ535" s="22">
        <f>Target_AM[[#This Row],[PROPORSI]]*VLOOKUP(Target_AM[[#This Row],[NIPNAS]],Target_CC[],COLUMN(AL$2)+9,0)</f>
        <v>1923866.5094657068</v>
      </c>
      <c r="BA535" s="22">
        <f>Target_AM[[#This Row],[PROPORSI]]*VLOOKUP(Target_AM[[#This Row],[NIPNAS]],Target_CC[],COLUMN(AM$2)+9,0)</f>
        <v>23477272.704545498</v>
      </c>
      <c r="BB535" s="22">
        <f>Target_AM[[#This Row],[PROPORSI]]*VLOOKUP(Target_AM[[#This Row],[NIPNAS]],Target_CC[],COLUMN(AN$2)+9,0)</f>
        <v>0</v>
      </c>
      <c r="BC535" s="22">
        <f>Target_AM[[#This Row],[PROPORSI]]*VLOOKUP(Target_AM[[#This Row],[NIPNAS]],Target_CC[],COLUMN(AO$2)+9,0)</f>
        <v>0</v>
      </c>
      <c r="BD535" s="22">
        <f>Target_AM[[#This Row],[PROPORSI]]*VLOOKUP(Target_AM[[#This Row],[NIPNAS]],Target_CC[],COLUMN(AP$2)+9,0)</f>
        <v>0</v>
      </c>
      <c r="BE535" s="22">
        <f>Target_AM[[#This Row],[PROPORSI]]*VLOOKUP(Target_AM[[#This Row],[NIPNAS]],Target_CC[],COLUMN(AQ$2)+9,0)</f>
        <v>0</v>
      </c>
      <c r="BF535" s="22">
        <f>Target_AM[[#This Row],[PROPORSI]]*VLOOKUP(Target_AM[[#This Row],[NIPNAS]],Target_CC[],COLUMN(AR$2)+9,0)</f>
        <v>0</v>
      </c>
      <c r="BG535" s="22">
        <f>Target_AM[[#This Row],[PROPORSI]]*VLOOKUP(Target_AM[[#This Row],[NIPNAS]],Target_CC[],COLUMN(AS$2)+9,0)</f>
        <v>0</v>
      </c>
      <c r="BH535" s="22">
        <f>Target_AM[[#This Row],[PROPORSI]]*VLOOKUP(Target_AM[[#This Row],[NIPNAS]],Target_CC[],COLUMN(AT$2)+9,0)</f>
        <v>0</v>
      </c>
      <c r="BI535" s="22">
        <f>Target_AM[[#This Row],[PROPORSI]]*VLOOKUP(Target_AM[[#This Row],[NIPNAS]],Target_CC[],COLUMN(AU$2)+9,0)</f>
        <v>0</v>
      </c>
      <c r="BJ535" s="22">
        <f>Target_AM[[#This Row],[PROPORSI]]*VLOOKUP(Target_AM[[#This Row],[NIPNAS]],Target_CC[],COLUMN(AV$2)+9,0)</f>
        <v>0</v>
      </c>
      <c r="BK535" s="22">
        <f>Target_AM[[#This Row],[PROPORSI]]*VLOOKUP(Target_AM[[#This Row],[NIPNAS]],Target_CC[],COLUMN(AW$2)+9,0)</f>
        <v>0</v>
      </c>
      <c r="BL535" s="22">
        <f>Target_AM[[#This Row],[PROPORSI]]*VLOOKUP(Target_AM[[#This Row],[NIPNAS]],Target_CC[],COLUMN(AX$2)+9,0)</f>
        <v>0</v>
      </c>
      <c r="BM535" s="22">
        <f>Target_AM[[#This Row],[PROPORSI]]*VLOOKUP(Target_AM[[#This Row],[NIPNAS]],Target_CC[],COLUMN(AY$2)+9,0)</f>
        <v>0</v>
      </c>
      <c r="BN535" s="22">
        <f>Target_AM[[#This Row],[PROPORSI]]*VLOOKUP(Target_AM[[#This Row],[NIPNAS]],Target_CC[],COLUMN(AZ$2)+9,0)</f>
        <v>0</v>
      </c>
      <c r="BO535" s="22">
        <f>Target_AM[[#This Row],[PROPORSI]]*VLOOKUP(Target_AM[[#This Row],[NIPNAS]],Target_CC[],COLUMN(BA$2)+9,0)</f>
        <v>0</v>
      </c>
      <c r="BP535" s="22">
        <f>Target_AM[[#This Row],[PROPORSI]]*VLOOKUP(Target_AM[[#This Row],[NIPNAS]],Target_CC[],COLUMN(BB$2)+9,0)</f>
        <v>0</v>
      </c>
      <c r="BQ535" s="22">
        <f>Target_AM[[#This Row],[PROPORSI]]*VLOOKUP(Target_AM[[#This Row],[NIPNAS]],Target_CC[],COLUMN(BC$2)+9,0)</f>
        <v>0</v>
      </c>
      <c r="BR535" s="22">
        <f>Target_AM[[#This Row],[PROPORSI]]*VLOOKUP(Target_AM[[#This Row],[NIPNAS]],Target_CC[],COLUMN(BD$2)+9,0)</f>
        <v>0</v>
      </c>
      <c r="BS535" s="22">
        <f>Target_AM[[#This Row],[PROPORSI]]*VLOOKUP(Target_AM[[#This Row],[NIPNAS]],Target_CC[],COLUMN(BE$2)+9,0)</f>
        <v>0</v>
      </c>
      <c r="BT535" s="22">
        <f>Target_AM[[#This Row],[PROPORSI]]*VLOOKUP(Target_AM[[#This Row],[NIPNAS]],Target_CC[],COLUMN(BF$2)+9,0)</f>
        <v>0</v>
      </c>
      <c r="BU535" s="22">
        <f>Target_AM[[#This Row],[PROPORSI]]*VLOOKUP(Target_AM[[#This Row],[NIPNAS]],Target_CC[],COLUMN(BG$2)+9,0)</f>
        <v>0</v>
      </c>
      <c r="BV535" s="22">
        <f>Target_AM[[#This Row],[PROPORSI]]*VLOOKUP(Target_AM[[#This Row],[NIPNAS]],Target_CC[],COLUMN(BH$2)+9,0)</f>
        <v>0</v>
      </c>
      <c r="BW535" s="22">
        <f>Target_AM[[#This Row],[PROPORSI]]*VLOOKUP(Target_AM[[#This Row],[NIPNAS]],Target_CC[],COLUMN(BI$2)+9,0)</f>
        <v>0</v>
      </c>
      <c r="BX535" s="22">
        <f>Target_AM[[#This Row],[PROPORSI]]*VLOOKUP(Target_AM[[#This Row],[NIPNAS]],Target_CC[],COLUMN(BJ$2)+9,0)</f>
        <v>0</v>
      </c>
      <c r="BY535" s="22">
        <f>Target_AM[[#This Row],[PROPORSI]]*VLOOKUP(Target_AM[[#This Row],[NIPNAS]],Target_CC[],COLUMN(BK$2)+9,0)</f>
        <v>0</v>
      </c>
      <c r="BZ535" s="22">
        <f>Target_AM[[#This Row],[PROPORSI]]*VLOOKUP(Target_AM[[#This Row],[NIPNAS]],Target_CC[],COLUMN(BL$2)+9,0)</f>
        <v>0</v>
      </c>
      <c r="CA535" s="22">
        <f>Target_AM[[#This Row],[PROPORSI]]*VLOOKUP(Target_AM[[#This Row],[NIPNAS]],Target_CC[],COLUMN(BM$2)+9,0)</f>
        <v>0</v>
      </c>
      <c r="CB535" s="22">
        <f>Target_AM[[#This Row],[PROPORSI]]*VLOOKUP(Target_AM[[#This Row],[NIPNAS]],Target_CC[],COLUMN(BN$2)+9,0)</f>
        <v>0</v>
      </c>
      <c r="CC535" s="22">
        <f>Target_AM[[#This Row],[PROPORSI]]*VLOOKUP(Target_AM[[#This Row],[NIPNAS]],Target_CC[],COLUMN(BO$2)+9,0)</f>
        <v>0</v>
      </c>
      <c r="CD535" s="22">
        <f>Target_AM[[#This Row],[PROPORSI]]*VLOOKUP(Target_AM[[#This Row],[NIPNAS]],Target_CC[],COLUMN(BP$2)+9,0)</f>
        <v>0</v>
      </c>
      <c r="CE535" s="22">
        <f>Target_AM[[#This Row],[PROPORSI]]*VLOOKUP(Target_AM[[#This Row],[NIPNAS]],Target_CC[],COLUMN(BQ$2)+9,0)</f>
        <v>0</v>
      </c>
      <c r="CF535" s="22">
        <f>Target_AM[[#This Row],[PROPORSI]]*VLOOKUP(Target_AM[[#This Row],[NIPNAS]],Target_CC[],COLUMN(BR$2)+9,0)</f>
        <v>0</v>
      </c>
      <c r="CG535" s="22">
        <f>Target_AM[[#This Row],[PROPORSI]]*VLOOKUP(Target_AM[[#This Row],[NIPNAS]],Target_CC[],COLUMN(BS$2)+9,0)</f>
        <v>0</v>
      </c>
      <c r="CH535" s="22">
        <f>Target_AM[[#This Row],[PROPORSI]]*VLOOKUP(Target_AM[[#This Row],[NIPNAS]],Target_CC[],COLUMN(BT$2)+9,0)</f>
        <v>0</v>
      </c>
      <c r="CI535" s="22">
        <f>Target_AM[[#This Row],[PROPORSI]]*VLOOKUP(Target_AM[[#This Row],[NIPNAS]],Target_CC[],COLUMN(BU$2)+9,0)</f>
        <v>0</v>
      </c>
      <c r="CJ535" s="22">
        <f>Target_AM[[#This Row],[PROPORSI]]*VLOOKUP(Target_AM[[#This Row],[NIPNAS]],Target_CC[],COLUMN(BV$2)+9,0)</f>
        <v>0</v>
      </c>
      <c r="CK535" s="22">
        <f>Target_AM[[#This Row],[PROPORSI]]*VLOOKUP(Target_AM[[#This Row],[NIPNAS]],Target_CC[],COLUMN(BW$2)+9,0)</f>
        <v>0</v>
      </c>
      <c r="CL535" s="22">
        <f>Target_AM[[#This Row],[PROPORSI]]*VLOOKUP(Target_AM[[#This Row],[NIPNAS]],Target_CC[],COLUMN(BX$2)+9,0)</f>
        <v>0</v>
      </c>
      <c r="CM535" s="22">
        <f>Target_AM[[#This Row],[PROPORSI]]*VLOOKUP(Target_AM[[#This Row],[NIPNAS]],Target_CC[],COLUMN(BY$2)+9,0)</f>
        <v>0</v>
      </c>
      <c r="CN535" s="22">
        <f>Target_AM[[#This Row],[PROPORSI]]*VLOOKUP(Target_AM[[#This Row],[NIPNAS]],Target_CC[],COLUMN(BZ$2)+9,0)</f>
        <v>0</v>
      </c>
      <c r="CO535" s="22">
        <f>Target_AM[[#This Row],[PROPORSI]]*VLOOKUP(Target_AM[[#This Row],[NIPNAS]],Target_CC[],COLUMN(CA$2)+9,0)</f>
        <v>0</v>
      </c>
      <c r="CP535" s="22">
        <f>Target_AM[[#This Row],[PROPORSI]]*VLOOKUP(Target_AM[[#This Row],[NIPNAS]],Target_CC[],COLUMN(CB$2)+9,0)</f>
        <v>0</v>
      </c>
      <c r="CQ535" s="22">
        <f>Target_AM[[#This Row],[PROPORSI]]*VLOOKUP(Target_AM[[#This Row],[NIPNAS]],Target_CC[],COLUMN(CC$2)+9,0)</f>
        <v>0</v>
      </c>
      <c r="CR535" s="22">
        <f>Target_AM[[#This Row],[PROPORSI]]*VLOOKUP(Target_AM[[#This Row],[NIPNAS]],Target_CC[],COLUMN(CD$2)+9,0)</f>
        <v>0</v>
      </c>
      <c r="CS535" s="22">
        <f>Target_AM[[#This Row],[PROPORSI]]*VLOOKUP(Target_AM[[#This Row],[NIPNAS]],Target_CC[],COLUMN(CE$2)+9,0)</f>
        <v>0</v>
      </c>
      <c r="CT535" s="22">
        <f>Target_AM[[#This Row],[PROPORSI]]*VLOOKUP(Target_AM[[#This Row],[NIPNAS]],Target_CC[],COLUMN(CF$2)+9,0)</f>
        <v>0</v>
      </c>
      <c r="CU535" s="22">
        <f>Target_AM[[#This Row],[PROPORSI]]*VLOOKUP(Target_AM[[#This Row],[NIPNAS]],Target_CC[],COLUMN(CG$2)+9,0)</f>
        <v>0</v>
      </c>
      <c r="CV535" s="22">
        <f>Target_AM[[#This Row],[PROPORSI]]*VLOOKUP(Target_AM[[#This Row],[NIPNAS]],Target_CC[],COLUMN(CH$2)+9,0)</f>
        <v>0</v>
      </c>
      <c r="CW535" s="22">
        <f>Target_AM[[#This Row],[PROPORSI]]*VLOOKUP(Target_AM[[#This Row],[NIPNAS]],Target_CC[],COLUMN(CI$2)+9,0)</f>
        <v>0</v>
      </c>
      <c r="CX535" s="22">
        <f>Target_AM[[#This Row],[PROPORSI]]*VLOOKUP(Target_AM[[#This Row],[NIPNAS]],Target_CC[],COLUMN(CJ$2)+9,0)</f>
        <v>0</v>
      </c>
      <c r="CY535" s="22">
        <f>Target_AM[[#This Row],[PROPORSI]]*VLOOKUP(Target_AM[[#This Row],[NIPNAS]],Target_CC[],COLUMN(CK$2)+9,0)</f>
        <v>0</v>
      </c>
      <c r="CZ535" s="22">
        <f>Target_AM[[#This Row],[PROPORSI]]*VLOOKUP(Target_AM[[#This Row],[NIPNAS]],Target_CC[],COLUMN(CL$2)+9,0)</f>
        <v>0</v>
      </c>
      <c r="DA535" s="22">
        <f>Target_AM[[#This Row],[PROPORSI]]*VLOOKUP(Target_AM[[#This Row],[NIPNAS]],Target_CC[],COLUMN(CM$2)+9,0)</f>
        <v>0</v>
      </c>
      <c r="DB535" s="22">
        <f>Target_AM[[#This Row],[PROPORSI]]*VLOOKUP(Target_AM[[#This Row],[NIPNAS]],Target_CC[],COLUMN(CN$2)+9,0)</f>
        <v>0</v>
      </c>
      <c r="DC535" s="22">
        <f>Target_AM[[#This Row],[PROPORSI]]*VLOOKUP(Target_AM[[#This Row],[NIPNAS]],Target_CC[],COLUMN(CO$2)+9,0)</f>
        <v>0</v>
      </c>
      <c r="DD535" s="22">
        <f>Target_AM[[#This Row],[PROPORSI]]*VLOOKUP(Target_AM[[#This Row],[NIPNAS]],Target_CC[],COLUMN(CP$2)+9,0)</f>
        <v>0</v>
      </c>
      <c r="DE535" s="22">
        <f>Target_AM[[#This Row],[PROPORSI]]*VLOOKUP(Target_AM[[#This Row],[NIPNAS]],Target_CC[],COLUMN(CQ$2)+9,0)</f>
        <v>0</v>
      </c>
      <c r="DF535" s="22">
        <f>Target_AM[[#This Row],[PROPORSI]]*VLOOKUP(Target_AM[[#This Row],[NIPNAS]],Target_CC[],COLUMN(CR$2)+9,0)</f>
        <v>0</v>
      </c>
      <c r="DG535" s="22">
        <f>Target_AM[[#This Row],[PROPORSI]]*VLOOKUP(Target_AM[[#This Row],[NIPNAS]],Target_CC[],COLUMN(CS$2)+9,0)</f>
        <v>0</v>
      </c>
      <c r="DH535" s="22">
        <f>Target_AM[[#This Row],[PROPORSI]]*VLOOKUP(Target_AM[[#This Row],[NIPNAS]],Target_CC[],COLUMN(CT$2)+9,0)</f>
        <v>0</v>
      </c>
      <c r="DI535" s="22">
        <f>Target_AM[[#This Row],[PROPORSI]]*VLOOKUP(Target_AM[[#This Row],[NIPNAS]],Target_CC[],COLUMN(CU$2)+9,0)</f>
        <v>0</v>
      </c>
      <c r="DJ535" s="22">
        <f>Target_AM[[#This Row],[PROPORSI]]*VLOOKUP(Target_AM[[#This Row],[NIPNAS]],Target_CC[],COLUMN(CV$2)+9,0)</f>
        <v>0</v>
      </c>
      <c r="DK535" s="22">
        <f>Target_AM[[#This Row],[PROPORSI]]*VLOOKUP(Target_AM[[#This Row],[NIPNAS]],Target_CC[],COLUMN(CW$2)+9,0)</f>
        <v>0</v>
      </c>
      <c r="DL535" s="22">
        <f>Target_AM[[#This Row],[PROPORSI]]*VLOOKUP(Target_AM[[#This Row],[NIPNAS]],Target_CC[],COLUMN(CX$2)+9,0)</f>
        <v>0</v>
      </c>
      <c r="DM535" s="22">
        <f>Target_AM[[#This Row],[PROPORSI]]*VLOOKUP(Target_AM[[#This Row],[NIPNAS]],Target_CC[],COLUMN(CY$2)+9,0)</f>
        <v>0</v>
      </c>
      <c r="DN535" s="22">
        <f>Target_AM[[#This Row],[PROPORSI]]*VLOOKUP(Target_AM[[#This Row],[NIPNAS]],Target_CC[],COLUMN(CZ$2)+9,0)</f>
        <v>0</v>
      </c>
      <c r="DO535" s="22">
        <f>Target_AM[[#This Row],[PROPORSI]]*VLOOKUP(Target_AM[[#This Row],[NIPNAS]],Target_CC[],COLUMN(DA$2)+9,0)</f>
        <v>0</v>
      </c>
      <c r="DP535" s="22">
        <f>Target_AM[[#This Row],[PROPORSI]]*VLOOKUP(Target_AM[[#This Row],[NIPNAS]],Target_CC[],COLUMN(DB$2)+9,0)</f>
        <v>0</v>
      </c>
      <c r="DQ535" s="22">
        <f>Target_AM[[#This Row],[PROPORSI]]*VLOOKUP(Target_AM[[#This Row],[NIPNAS]],Target_CC[],COLUMN(DC$2)+9,0)</f>
        <v>0</v>
      </c>
      <c r="DR535" s="22">
        <f>Target_AM[[#This Row],[PROPORSI]]*VLOOKUP(Target_AM[[#This Row],[NIPNAS]],Target_CC[],COLUMN(DD$2)+9,0)</f>
        <v>0</v>
      </c>
      <c r="DS535" s="22">
        <f>Target_AM[[#This Row],[PROPORSI]]*VLOOKUP(Target_AM[[#This Row],[NIPNAS]],Target_CC[],COLUMN(DE$2)+9,0)</f>
        <v>0</v>
      </c>
      <c r="DT535" s="22">
        <f>Target_AM[[#This Row],[PROPORSI]]*VLOOKUP(Target_AM[[#This Row],[NIPNAS]],Target_CC[],COLUMN(DF$2)+9,0)</f>
        <v>0</v>
      </c>
      <c r="DU535" s="22">
        <f>Target_AM[[#This Row],[PROPORSI]]*VLOOKUP(Target_AM[[#This Row],[NIPNAS]],Target_CC[],COLUMN(DG$2)+9,0)</f>
        <v>0</v>
      </c>
      <c r="DV535" s="22">
        <f>Target_AM[[#This Row],[PROPORSI]]*VLOOKUP(Target_AM[[#This Row],[NIPNAS]],Target_CC[],COLUMN(DH$2)+9,0)</f>
        <v>0</v>
      </c>
      <c r="DW535" s="22">
        <f>Target_AM[[#This Row],[PROPORSI]]*VLOOKUP(Target_AM[[#This Row],[NIPNAS]],Target_CC[],COLUMN(DI$2)+9,0)</f>
        <v>0</v>
      </c>
      <c r="DX535" s="22">
        <f>Target_AM[[#This Row],[PROPORSI]]*VLOOKUP(Target_AM[[#This Row],[NIPNAS]],Target_CC[],COLUMN(DJ$2)+9,0)</f>
        <v>0</v>
      </c>
      <c r="DY535" s="22">
        <f>Target_AM[[#This Row],[PROPORSI]]*VLOOKUP(Target_AM[[#This Row],[NIPNAS]],Target_CC[],COLUMN(DK$2)+9,0)</f>
        <v>0</v>
      </c>
      <c r="DZ535" s="22">
        <f>Target_AM[[#This Row],[PROPORSI]]*VLOOKUP(Target_AM[[#This Row],[NIPNAS]],Target_CC[],COLUMN(DL$2)+9,0)</f>
        <v>0</v>
      </c>
      <c r="EA535" s="22">
        <f>Target_AM[[#This Row],[PROPORSI]]*VLOOKUP(Target_AM[[#This Row],[NIPNAS]],Target_CC[],COLUMN(DM$2)+9,0)</f>
        <v>0</v>
      </c>
    </row>
    <row r="536" spans="2:131" x14ac:dyDescent="0.3">
      <c r="B536">
        <v>826150</v>
      </c>
      <c r="C536" t="s">
        <v>1034</v>
      </c>
      <c r="D536">
        <v>1</v>
      </c>
      <c r="E536" s="8">
        <v>45658</v>
      </c>
      <c r="F536">
        <v>19390186</v>
      </c>
      <c r="G536" t="s">
        <v>499</v>
      </c>
      <c r="J536" t="s">
        <v>294</v>
      </c>
      <c r="K536" t="s">
        <v>26</v>
      </c>
      <c r="L536" t="s">
        <v>159</v>
      </c>
      <c r="M536" t="s">
        <v>29</v>
      </c>
      <c r="N536" s="23">
        <f>Target_AM[[#This Row],[PROPORSI]]*VLOOKUP(Target_AM[[#This Row],[NIPNAS]],Target_CC[],9,0)</f>
        <v>0</v>
      </c>
      <c r="O536" s="22">
        <f>Target_AM[[#This Row],[PROPORSI]]*VLOOKUP(Target_AM[[#This Row],[NIPNAS]],Target_CC[],COLUMN(A$2)+9,0)</f>
        <v>544090.90909090906</v>
      </c>
      <c r="P536" s="22">
        <f>Target_AM[[#This Row],[PROPORSI]]*VLOOKUP(Target_AM[[#This Row],[NIPNAS]],Target_CC[],COLUMN(B$2)+9,0)</f>
        <v>572727.27272727271</v>
      </c>
      <c r="Q536" s="22">
        <f>Target_AM[[#This Row],[PROPORSI]]*VLOOKUP(Target_AM[[#This Row],[NIPNAS]],Target_CC[],COLUMN(C$2)+9,0)</f>
        <v>515454.54545454541</v>
      </c>
      <c r="R536" s="22">
        <f>Target_AM[[#This Row],[PROPORSI]]*VLOOKUP(Target_AM[[#This Row],[NIPNAS]],Target_CC[],COLUMN(D$2)+9,0)</f>
        <v>458181.81818181812</v>
      </c>
      <c r="S536" s="22">
        <f>Target_AM[[#This Row],[PROPORSI]]*VLOOKUP(Target_AM[[#This Row],[NIPNAS]],Target_CC[],COLUMN(E$2)+9,0)</f>
        <v>486818.18181818177</v>
      </c>
      <c r="T536" s="22">
        <f>Target_AM[[#This Row],[PROPORSI]]*VLOOKUP(Target_AM[[#This Row],[NIPNAS]],Target_CC[],COLUMN(F$2)+9,0)</f>
        <v>515454.54545454541</v>
      </c>
      <c r="U536" s="22">
        <f>Target_AM[[#This Row],[PROPORSI]]*VLOOKUP(Target_AM[[#This Row],[NIPNAS]],Target_CC[],COLUMN(G$2)+9,0)</f>
        <v>658636.36363636365</v>
      </c>
      <c r="V536" s="22">
        <f>Target_AM[[#This Row],[PROPORSI]]*VLOOKUP(Target_AM[[#This Row],[NIPNAS]],Target_CC[],COLUMN(H$2)+9,0)</f>
        <v>601363.63636363635</v>
      </c>
      <c r="W536" s="22">
        <f>Target_AM[[#This Row],[PROPORSI]]*VLOOKUP(Target_AM[[#This Row],[NIPNAS]],Target_CC[],COLUMN(I$2)+9,0)</f>
        <v>601363.63636363635</v>
      </c>
      <c r="X536" s="22">
        <f>Target_AM[[#This Row],[PROPORSI]]*VLOOKUP(Target_AM[[#This Row],[NIPNAS]],Target_CC[],COLUMN(J$2)+9,0)</f>
        <v>658636.36363636365</v>
      </c>
      <c r="Y536" s="22">
        <f>Target_AM[[#This Row],[PROPORSI]]*VLOOKUP(Target_AM[[#This Row],[NIPNAS]],Target_CC[],COLUMN(K$2)+9,0)</f>
        <v>572727.27272727271</v>
      </c>
      <c r="Z536" s="22">
        <f>Target_AM[[#This Row],[PROPORSI]]*VLOOKUP(Target_AM[[#This Row],[NIPNAS]],Target_CC[],COLUMN(L$2)+9,0)</f>
        <v>601363.63636363635</v>
      </c>
      <c r="AA536" s="22">
        <f>Target_AM[[#This Row],[PROPORSI]]*VLOOKUP(Target_AM[[#This Row],[NIPNAS]],Target_CC[],COLUMN(M$2)+9,0)</f>
        <v>6786818.1818181816</v>
      </c>
      <c r="AB536" s="22">
        <f>Target_AM[[#This Row],[PROPORSI]]*VLOOKUP(Target_AM[[#This Row],[NIPNAS]],Target_CC[],COLUMN(N$2)+9,0)</f>
        <v>184126.23560858588</v>
      </c>
      <c r="AC536" s="22">
        <f>Target_AM[[#This Row],[PROPORSI]]*VLOOKUP(Target_AM[[#This Row],[NIPNAS]],Target_CC[],COLUMN(O$2)+9,0)</f>
        <v>351792.06045454554</v>
      </c>
      <c r="AD536" s="22">
        <f>Target_AM[[#This Row],[PROPORSI]]*VLOOKUP(Target_AM[[#This Row],[NIPNAS]],Target_CC[],COLUMN(P$2)+9,0)</f>
        <v>386971.26650000003</v>
      </c>
      <c r="AE536" s="22">
        <f>Target_AM[[#This Row],[PROPORSI]]*VLOOKUP(Target_AM[[#This Row],[NIPNAS]],Target_CC[],COLUMN(Q$2)+9,0)</f>
        <v>376612.94471994956</v>
      </c>
      <c r="AF536" s="22">
        <f>Target_AM[[#This Row],[PROPORSI]]*VLOOKUP(Target_AM[[#This Row],[NIPNAS]],Target_CC[],COLUMN(R$2)+9,0)</f>
        <v>604753.47854068817</v>
      </c>
      <c r="AG536" s="22">
        <f>Target_AM[[#This Row],[PROPORSI]]*VLOOKUP(Target_AM[[#This Row],[NIPNAS]],Target_CC[],COLUMN(S$2)+9,0)</f>
        <v>544278.13068661944</v>
      </c>
      <c r="AH536" s="22">
        <f>Target_AM[[#This Row],[PROPORSI]]*VLOOKUP(Target_AM[[#This Row],[NIPNAS]],Target_CC[],COLUMN(T$2)+9,0)</f>
        <v>307416.35159151646</v>
      </c>
      <c r="AI536" s="22">
        <f>Target_AM[[#This Row],[PROPORSI]]*VLOOKUP(Target_AM[[#This Row],[NIPNAS]],Target_CC[],COLUMN(U$2)+9,0)</f>
        <v>676315.9735013363</v>
      </c>
      <c r="AJ536" s="22">
        <f>Target_AM[[#This Row],[PROPORSI]]*VLOOKUP(Target_AM[[#This Row],[NIPNAS]],Target_CC[],COLUMN(V$2)+9,0)</f>
        <v>563596.64458444691</v>
      </c>
      <c r="AK536" s="22">
        <f>Target_AM[[#This Row],[PROPORSI]]*VLOOKUP(Target_AM[[#This Row],[NIPNAS]],Target_CC[],COLUMN(W$2)+9,0)</f>
        <v>676315.9735013363</v>
      </c>
      <c r="AL536" s="22">
        <f>Target_AM[[#This Row],[PROPORSI]]*VLOOKUP(Target_AM[[#This Row],[NIPNAS]],Target_CC[],COLUMN(X$2)+9,0)</f>
        <v>732675.63795978075</v>
      </c>
      <c r="AM536" s="22">
        <f>Target_AM[[#This Row],[PROPORSI]]*VLOOKUP(Target_AM[[#This Row],[NIPNAS]],Target_CC[],COLUMN(Y$2)+9,0)</f>
        <v>732675.63795978075</v>
      </c>
      <c r="AN536" s="22">
        <f>Target_AM[[#This Row],[PROPORSI]]*VLOOKUP(Target_AM[[#This Row],[NIPNAS]],Target_CC[],COLUMN(Z$2)+9,0)</f>
        <v>6137530.3356085867</v>
      </c>
      <c r="AO536" s="22">
        <f>Target_AM[[#This Row],[PROPORSI]]*VLOOKUP(Target_AM[[#This Row],[NIPNAS]],Target_CC[],COLUMN(AA$2)+9,0)</f>
        <v>728217.14469949494</v>
      </c>
      <c r="AP536" s="22">
        <f>Target_AM[[#This Row],[PROPORSI]]*VLOOKUP(Target_AM[[#This Row],[NIPNAS]],Target_CC[],COLUMN(AB$2)+9,0)</f>
        <v>924519.33318181825</v>
      </c>
      <c r="AQ536" s="22">
        <f>Target_AM[[#This Row],[PROPORSI]]*VLOOKUP(Target_AM[[#This Row],[NIPNAS]],Target_CC[],COLUMN(AC$2)+9,0)</f>
        <v>902425.81195454544</v>
      </c>
      <c r="AR536" s="22">
        <f>Target_AM[[#This Row],[PROPORSI]]*VLOOKUP(Target_AM[[#This Row],[NIPNAS]],Target_CC[],COLUMN(AD$2)+9,0)</f>
        <v>834794.76290176762</v>
      </c>
      <c r="AS536" s="22">
        <f>Target_AM[[#This Row],[PROPORSI]]*VLOOKUP(Target_AM[[#This Row],[NIPNAS]],Target_CC[],COLUMN(AE$2)+9,0)</f>
        <v>1091571.6603588699</v>
      </c>
      <c r="AT536" s="22">
        <f>Target_AM[[#This Row],[PROPORSI]]*VLOOKUP(Target_AM[[#This Row],[NIPNAS]],Target_CC[],COLUMN(AF$2)+9,0)</f>
        <v>1059732.6761411647</v>
      </c>
      <c r="AU536" s="22">
        <f>Target_AM[[#This Row],[PROPORSI]]*VLOOKUP(Target_AM[[#This Row],[NIPNAS]],Target_CC[],COLUMN(AG$2)+9,0)</f>
        <v>966052.71522788005</v>
      </c>
      <c r="AV536" s="22">
        <f>Target_AM[[#This Row],[PROPORSI]]*VLOOKUP(Target_AM[[#This Row],[NIPNAS]],Target_CC[],COLUMN(AH$2)+9,0)</f>
        <v>1277679.6098649725</v>
      </c>
      <c r="AW536" s="22">
        <f>Target_AM[[#This Row],[PROPORSI]]*VLOOKUP(Target_AM[[#This Row],[NIPNAS]],Target_CC[],COLUMN(AI$2)+9,0)</f>
        <v>1164960.2809480834</v>
      </c>
      <c r="AX536" s="22">
        <f>Target_AM[[#This Row],[PROPORSI]]*VLOOKUP(Target_AM[[#This Row],[NIPNAS]],Target_CC[],COLUMN(AJ$2)+9,0)</f>
        <v>1334952.3371377001</v>
      </c>
      <c r="AY536" s="22">
        <f>Target_AM[[#This Row],[PROPORSI]]*VLOOKUP(Target_AM[[#This Row],[NIPNAS]],Target_CC[],COLUMN(AK$2)+9,0)</f>
        <v>1305402.9106870536</v>
      </c>
      <c r="AZ536" s="22">
        <f>Target_AM[[#This Row],[PROPORSI]]*VLOOKUP(Target_AM[[#This Row],[NIPNAS]],Target_CC[],COLUMN(AL$2)+9,0)</f>
        <v>1334039.2743234171</v>
      </c>
      <c r="BA536" s="22">
        <f>Target_AM[[#This Row],[PROPORSI]]*VLOOKUP(Target_AM[[#This Row],[NIPNAS]],Target_CC[],COLUMN(AM$2)+9,0)</f>
        <v>12924348.517426766</v>
      </c>
      <c r="BB536" s="22">
        <f>Target_AM[[#This Row],[PROPORSI]]*VLOOKUP(Target_AM[[#This Row],[NIPNAS]],Target_CC[],COLUMN(AN$2)+9,0)</f>
        <v>0</v>
      </c>
      <c r="BC536" s="22">
        <f>Target_AM[[#This Row],[PROPORSI]]*VLOOKUP(Target_AM[[#This Row],[NIPNAS]],Target_CC[],COLUMN(AO$2)+9,0)</f>
        <v>0</v>
      </c>
      <c r="BD536" s="22">
        <f>Target_AM[[#This Row],[PROPORSI]]*VLOOKUP(Target_AM[[#This Row],[NIPNAS]],Target_CC[],COLUMN(AP$2)+9,0)</f>
        <v>0</v>
      </c>
      <c r="BE536" s="22">
        <f>Target_AM[[#This Row],[PROPORSI]]*VLOOKUP(Target_AM[[#This Row],[NIPNAS]],Target_CC[],COLUMN(AQ$2)+9,0)</f>
        <v>0</v>
      </c>
      <c r="BF536" s="22">
        <f>Target_AM[[#This Row],[PROPORSI]]*VLOOKUP(Target_AM[[#This Row],[NIPNAS]],Target_CC[],COLUMN(AR$2)+9,0)</f>
        <v>0</v>
      </c>
      <c r="BG536" s="22">
        <f>Target_AM[[#This Row],[PROPORSI]]*VLOOKUP(Target_AM[[#This Row],[NIPNAS]],Target_CC[],COLUMN(AS$2)+9,0)</f>
        <v>0</v>
      </c>
      <c r="BH536" s="22">
        <f>Target_AM[[#This Row],[PROPORSI]]*VLOOKUP(Target_AM[[#This Row],[NIPNAS]],Target_CC[],COLUMN(AT$2)+9,0)</f>
        <v>0</v>
      </c>
      <c r="BI536" s="22">
        <f>Target_AM[[#This Row],[PROPORSI]]*VLOOKUP(Target_AM[[#This Row],[NIPNAS]],Target_CC[],COLUMN(AU$2)+9,0)</f>
        <v>0</v>
      </c>
      <c r="BJ536" s="22">
        <f>Target_AM[[#This Row],[PROPORSI]]*VLOOKUP(Target_AM[[#This Row],[NIPNAS]],Target_CC[],COLUMN(AV$2)+9,0)</f>
        <v>0</v>
      </c>
      <c r="BK536" s="22">
        <f>Target_AM[[#This Row],[PROPORSI]]*VLOOKUP(Target_AM[[#This Row],[NIPNAS]],Target_CC[],COLUMN(AW$2)+9,0)</f>
        <v>0</v>
      </c>
      <c r="BL536" s="22">
        <f>Target_AM[[#This Row],[PROPORSI]]*VLOOKUP(Target_AM[[#This Row],[NIPNAS]],Target_CC[],COLUMN(AX$2)+9,0)</f>
        <v>0</v>
      </c>
      <c r="BM536" s="22">
        <f>Target_AM[[#This Row],[PROPORSI]]*VLOOKUP(Target_AM[[#This Row],[NIPNAS]],Target_CC[],COLUMN(AY$2)+9,0)</f>
        <v>0</v>
      </c>
      <c r="BN536" s="22">
        <f>Target_AM[[#This Row],[PROPORSI]]*VLOOKUP(Target_AM[[#This Row],[NIPNAS]],Target_CC[],COLUMN(AZ$2)+9,0)</f>
        <v>0</v>
      </c>
      <c r="BO536" s="22">
        <f>Target_AM[[#This Row],[PROPORSI]]*VLOOKUP(Target_AM[[#This Row],[NIPNAS]],Target_CC[],COLUMN(BA$2)+9,0)</f>
        <v>315000</v>
      </c>
      <c r="BP536" s="22">
        <f>Target_AM[[#This Row],[PROPORSI]]*VLOOKUP(Target_AM[[#This Row],[NIPNAS]],Target_CC[],COLUMN(BB$2)+9,0)</f>
        <v>315000</v>
      </c>
      <c r="BQ536" s="22">
        <f>Target_AM[[#This Row],[PROPORSI]]*VLOOKUP(Target_AM[[#This Row],[NIPNAS]],Target_CC[],COLUMN(BC$2)+9,0)</f>
        <v>315000</v>
      </c>
      <c r="BR536" s="22">
        <f>Target_AM[[#This Row],[PROPORSI]]*VLOOKUP(Target_AM[[#This Row],[NIPNAS]],Target_CC[],COLUMN(BD$2)+9,0)</f>
        <v>363100</v>
      </c>
      <c r="BS536" s="22">
        <f>Target_AM[[#This Row],[PROPORSI]]*VLOOKUP(Target_AM[[#This Row],[NIPNAS]],Target_CC[],COLUMN(BE$2)+9,0)</f>
        <v>363100</v>
      </c>
      <c r="BT536" s="22">
        <f>Target_AM[[#This Row],[PROPORSI]]*VLOOKUP(Target_AM[[#This Row],[NIPNAS]],Target_CC[],COLUMN(BF$2)+9,0)</f>
        <v>363100</v>
      </c>
      <c r="BU536" s="22">
        <f>Target_AM[[#This Row],[PROPORSI]]*VLOOKUP(Target_AM[[#This Row],[NIPNAS]],Target_CC[],COLUMN(BG$2)+9,0)</f>
        <v>363100</v>
      </c>
      <c r="BV536" s="22">
        <f>Target_AM[[#This Row],[PROPORSI]]*VLOOKUP(Target_AM[[#This Row],[NIPNAS]],Target_CC[],COLUMN(BH$2)+9,0)</f>
        <v>363100</v>
      </c>
      <c r="BW536" s="22">
        <f>Target_AM[[#This Row],[PROPORSI]]*VLOOKUP(Target_AM[[#This Row],[NIPNAS]],Target_CC[],COLUMN(BI$2)+9,0)</f>
        <v>363100</v>
      </c>
      <c r="BX536" s="22">
        <f>Target_AM[[#This Row],[PROPORSI]]*VLOOKUP(Target_AM[[#This Row],[NIPNAS]],Target_CC[],COLUMN(BJ$2)+9,0)</f>
        <v>363100</v>
      </c>
      <c r="BY536" s="22">
        <f>Target_AM[[#This Row],[PROPORSI]]*VLOOKUP(Target_AM[[#This Row],[NIPNAS]],Target_CC[],COLUMN(BK$2)+9,0)</f>
        <v>363100</v>
      </c>
      <c r="BZ536" s="22">
        <f>Target_AM[[#This Row],[PROPORSI]]*VLOOKUP(Target_AM[[#This Row],[NIPNAS]],Target_CC[],COLUMN(BL$2)+9,0)</f>
        <v>363100</v>
      </c>
      <c r="CA536" s="22">
        <f>Target_AM[[#This Row],[PROPORSI]]*VLOOKUP(Target_AM[[#This Row],[NIPNAS]],Target_CC[],COLUMN(BM$2)+9,0)</f>
        <v>4212900</v>
      </c>
      <c r="CB536" s="22">
        <f>Target_AM[[#This Row],[PROPORSI]]*VLOOKUP(Target_AM[[#This Row],[NIPNAS]],Target_CC[],COLUMN(BN$2)+9,0)</f>
        <v>0</v>
      </c>
      <c r="CC536" s="22">
        <f>Target_AM[[#This Row],[PROPORSI]]*VLOOKUP(Target_AM[[#This Row],[NIPNAS]],Target_CC[],COLUMN(BO$2)+9,0)</f>
        <v>0</v>
      </c>
      <c r="CD536" s="22">
        <f>Target_AM[[#This Row],[PROPORSI]]*VLOOKUP(Target_AM[[#This Row],[NIPNAS]],Target_CC[],COLUMN(BP$2)+9,0)</f>
        <v>0</v>
      </c>
      <c r="CE536" s="22">
        <f>Target_AM[[#This Row],[PROPORSI]]*VLOOKUP(Target_AM[[#This Row],[NIPNAS]],Target_CC[],COLUMN(BQ$2)+9,0)</f>
        <v>0</v>
      </c>
      <c r="CF536" s="22">
        <f>Target_AM[[#This Row],[PROPORSI]]*VLOOKUP(Target_AM[[#This Row],[NIPNAS]],Target_CC[],COLUMN(BR$2)+9,0)</f>
        <v>0</v>
      </c>
      <c r="CG536" s="22">
        <f>Target_AM[[#This Row],[PROPORSI]]*VLOOKUP(Target_AM[[#This Row],[NIPNAS]],Target_CC[],COLUMN(BS$2)+9,0)</f>
        <v>0</v>
      </c>
      <c r="CH536" s="22">
        <f>Target_AM[[#This Row],[PROPORSI]]*VLOOKUP(Target_AM[[#This Row],[NIPNAS]],Target_CC[],COLUMN(BT$2)+9,0)</f>
        <v>0</v>
      </c>
      <c r="CI536" s="22">
        <f>Target_AM[[#This Row],[PROPORSI]]*VLOOKUP(Target_AM[[#This Row],[NIPNAS]],Target_CC[],COLUMN(BU$2)+9,0)</f>
        <v>0</v>
      </c>
      <c r="CJ536" s="22">
        <f>Target_AM[[#This Row],[PROPORSI]]*VLOOKUP(Target_AM[[#This Row],[NIPNAS]],Target_CC[],COLUMN(BV$2)+9,0)</f>
        <v>0</v>
      </c>
      <c r="CK536" s="22">
        <f>Target_AM[[#This Row],[PROPORSI]]*VLOOKUP(Target_AM[[#This Row],[NIPNAS]],Target_CC[],COLUMN(BW$2)+9,0)</f>
        <v>0</v>
      </c>
      <c r="CL536" s="22">
        <f>Target_AM[[#This Row],[PROPORSI]]*VLOOKUP(Target_AM[[#This Row],[NIPNAS]],Target_CC[],COLUMN(BX$2)+9,0)</f>
        <v>0</v>
      </c>
      <c r="CM536" s="22">
        <f>Target_AM[[#This Row],[PROPORSI]]*VLOOKUP(Target_AM[[#This Row],[NIPNAS]],Target_CC[],COLUMN(BY$2)+9,0)</f>
        <v>0</v>
      </c>
      <c r="CN536" s="22">
        <f>Target_AM[[#This Row],[PROPORSI]]*VLOOKUP(Target_AM[[#This Row],[NIPNAS]],Target_CC[],COLUMN(BZ$2)+9,0)</f>
        <v>0</v>
      </c>
      <c r="CO536" s="22">
        <f>Target_AM[[#This Row],[PROPORSI]]*VLOOKUP(Target_AM[[#This Row],[NIPNAS]],Target_CC[],COLUMN(CA$2)+9,0)</f>
        <v>363100</v>
      </c>
      <c r="CP536" s="22">
        <f>Target_AM[[#This Row],[PROPORSI]]*VLOOKUP(Target_AM[[#This Row],[NIPNAS]],Target_CC[],COLUMN(CB$2)+9,0)</f>
        <v>363100</v>
      </c>
      <c r="CQ536" s="22">
        <f>Target_AM[[#This Row],[PROPORSI]]*VLOOKUP(Target_AM[[#This Row],[NIPNAS]],Target_CC[],COLUMN(CC$2)+9,0)</f>
        <v>363100</v>
      </c>
      <c r="CR536" s="22">
        <f>Target_AM[[#This Row],[PROPORSI]]*VLOOKUP(Target_AM[[#This Row],[NIPNAS]],Target_CC[],COLUMN(CD$2)+9,0)</f>
        <v>363100</v>
      </c>
      <c r="CS536" s="22">
        <f>Target_AM[[#This Row],[PROPORSI]]*VLOOKUP(Target_AM[[#This Row],[NIPNAS]],Target_CC[],COLUMN(CE$2)+9,0)</f>
        <v>363100</v>
      </c>
      <c r="CT536" s="22">
        <f>Target_AM[[#This Row],[PROPORSI]]*VLOOKUP(Target_AM[[#This Row],[NIPNAS]],Target_CC[],COLUMN(CF$2)+9,0)</f>
        <v>363100</v>
      </c>
      <c r="CU536" s="22">
        <f>Target_AM[[#This Row],[PROPORSI]]*VLOOKUP(Target_AM[[#This Row],[NIPNAS]],Target_CC[],COLUMN(CG$2)+9,0)</f>
        <v>363100</v>
      </c>
      <c r="CV536" s="22">
        <f>Target_AM[[#This Row],[PROPORSI]]*VLOOKUP(Target_AM[[#This Row],[NIPNAS]],Target_CC[],COLUMN(CH$2)+9,0)</f>
        <v>363100</v>
      </c>
      <c r="CW536" s="22">
        <f>Target_AM[[#This Row],[PROPORSI]]*VLOOKUP(Target_AM[[#This Row],[NIPNAS]],Target_CC[],COLUMN(CI$2)+9,0)</f>
        <v>363100</v>
      </c>
      <c r="CX536" s="22">
        <f>Target_AM[[#This Row],[PROPORSI]]*VLOOKUP(Target_AM[[#This Row],[NIPNAS]],Target_CC[],COLUMN(CJ$2)+9,0)</f>
        <v>363100</v>
      </c>
      <c r="CY536" s="22">
        <f>Target_AM[[#This Row],[PROPORSI]]*VLOOKUP(Target_AM[[#This Row],[NIPNAS]],Target_CC[],COLUMN(CK$2)+9,0)</f>
        <v>363100</v>
      </c>
      <c r="CZ536" s="22">
        <f>Target_AM[[#This Row],[PROPORSI]]*VLOOKUP(Target_AM[[#This Row],[NIPNAS]],Target_CC[],COLUMN(CL$2)+9,0)</f>
        <v>363100</v>
      </c>
      <c r="DA536" s="22">
        <f>Target_AM[[#This Row],[PROPORSI]]*VLOOKUP(Target_AM[[#This Row],[NIPNAS]],Target_CC[],COLUMN(CM$2)+9,0)</f>
        <v>4357200</v>
      </c>
      <c r="DB536" s="22">
        <f>Target_AM[[#This Row],[PROPORSI]]*VLOOKUP(Target_AM[[#This Row],[NIPNAS]],Target_CC[],COLUMN(CN$2)+9,0)</f>
        <v>0</v>
      </c>
      <c r="DC536" s="22">
        <f>Target_AM[[#This Row],[PROPORSI]]*VLOOKUP(Target_AM[[#This Row],[NIPNAS]],Target_CC[],COLUMN(CO$2)+9,0)</f>
        <v>0</v>
      </c>
      <c r="DD536" s="22">
        <f>Target_AM[[#This Row],[PROPORSI]]*VLOOKUP(Target_AM[[#This Row],[NIPNAS]],Target_CC[],COLUMN(CP$2)+9,0)</f>
        <v>0</v>
      </c>
      <c r="DE536" s="22">
        <f>Target_AM[[#This Row],[PROPORSI]]*VLOOKUP(Target_AM[[#This Row],[NIPNAS]],Target_CC[],COLUMN(CQ$2)+9,0)</f>
        <v>0</v>
      </c>
      <c r="DF536" s="22">
        <f>Target_AM[[#This Row],[PROPORSI]]*VLOOKUP(Target_AM[[#This Row],[NIPNAS]],Target_CC[],COLUMN(CR$2)+9,0)</f>
        <v>0</v>
      </c>
      <c r="DG536" s="22">
        <f>Target_AM[[#This Row],[PROPORSI]]*VLOOKUP(Target_AM[[#This Row],[NIPNAS]],Target_CC[],COLUMN(CS$2)+9,0)</f>
        <v>0</v>
      </c>
      <c r="DH536" s="22">
        <f>Target_AM[[#This Row],[PROPORSI]]*VLOOKUP(Target_AM[[#This Row],[NIPNAS]],Target_CC[],COLUMN(CT$2)+9,0)</f>
        <v>0</v>
      </c>
      <c r="DI536" s="22">
        <f>Target_AM[[#This Row],[PROPORSI]]*VLOOKUP(Target_AM[[#This Row],[NIPNAS]],Target_CC[],COLUMN(CU$2)+9,0)</f>
        <v>0</v>
      </c>
      <c r="DJ536" s="22">
        <f>Target_AM[[#This Row],[PROPORSI]]*VLOOKUP(Target_AM[[#This Row],[NIPNAS]],Target_CC[],COLUMN(CV$2)+9,0)</f>
        <v>0</v>
      </c>
      <c r="DK536" s="22">
        <f>Target_AM[[#This Row],[PROPORSI]]*VLOOKUP(Target_AM[[#This Row],[NIPNAS]],Target_CC[],COLUMN(CW$2)+9,0)</f>
        <v>0</v>
      </c>
      <c r="DL536" s="22">
        <f>Target_AM[[#This Row],[PROPORSI]]*VLOOKUP(Target_AM[[#This Row],[NIPNAS]],Target_CC[],COLUMN(CX$2)+9,0)</f>
        <v>0</v>
      </c>
      <c r="DM536" s="22">
        <f>Target_AM[[#This Row],[PROPORSI]]*VLOOKUP(Target_AM[[#This Row],[NIPNAS]],Target_CC[],COLUMN(CY$2)+9,0)</f>
        <v>0</v>
      </c>
      <c r="DN536" s="22">
        <f>Target_AM[[#This Row],[PROPORSI]]*VLOOKUP(Target_AM[[#This Row],[NIPNAS]],Target_CC[],COLUMN(CZ$2)+9,0)</f>
        <v>0</v>
      </c>
      <c r="DO536" s="22">
        <f>Target_AM[[#This Row],[PROPORSI]]*VLOOKUP(Target_AM[[#This Row],[NIPNAS]],Target_CC[],COLUMN(DA$2)+9,0)</f>
        <v>0</v>
      </c>
      <c r="DP536" s="22">
        <f>Target_AM[[#This Row],[PROPORSI]]*VLOOKUP(Target_AM[[#This Row],[NIPNAS]],Target_CC[],COLUMN(DB$2)+9,0)</f>
        <v>0</v>
      </c>
      <c r="DQ536" s="22">
        <f>Target_AM[[#This Row],[PROPORSI]]*VLOOKUP(Target_AM[[#This Row],[NIPNAS]],Target_CC[],COLUMN(DC$2)+9,0)</f>
        <v>0</v>
      </c>
      <c r="DR536" s="22">
        <f>Target_AM[[#This Row],[PROPORSI]]*VLOOKUP(Target_AM[[#This Row],[NIPNAS]],Target_CC[],COLUMN(DD$2)+9,0)</f>
        <v>0</v>
      </c>
      <c r="DS536" s="22">
        <f>Target_AM[[#This Row],[PROPORSI]]*VLOOKUP(Target_AM[[#This Row],[NIPNAS]],Target_CC[],COLUMN(DE$2)+9,0)</f>
        <v>0</v>
      </c>
      <c r="DT536" s="22">
        <f>Target_AM[[#This Row],[PROPORSI]]*VLOOKUP(Target_AM[[#This Row],[NIPNAS]],Target_CC[],COLUMN(DF$2)+9,0)</f>
        <v>0</v>
      </c>
      <c r="DU536" s="22">
        <f>Target_AM[[#This Row],[PROPORSI]]*VLOOKUP(Target_AM[[#This Row],[NIPNAS]],Target_CC[],COLUMN(DG$2)+9,0)</f>
        <v>0</v>
      </c>
      <c r="DV536" s="22">
        <f>Target_AM[[#This Row],[PROPORSI]]*VLOOKUP(Target_AM[[#This Row],[NIPNAS]],Target_CC[],COLUMN(DH$2)+9,0)</f>
        <v>0</v>
      </c>
      <c r="DW536" s="22">
        <f>Target_AM[[#This Row],[PROPORSI]]*VLOOKUP(Target_AM[[#This Row],[NIPNAS]],Target_CC[],COLUMN(DI$2)+9,0)</f>
        <v>0</v>
      </c>
      <c r="DX536" s="22">
        <f>Target_AM[[#This Row],[PROPORSI]]*VLOOKUP(Target_AM[[#This Row],[NIPNAS]],Target_CC[],COLUMN(DJ$2)+9,0)</f>
        <v>0</v>
      </c>
      <c r="DY536" s="22">
        <f>Target_AM[[#This Row],[PROPORSI]]*VLOOKUP(Target_AM[[#This Row],[NIPNAS]],Target_CC[],COLUMN(DK$2)+9,0)</f>
        <v>0</v>
      </c>
      <c r="DZ536" s="22">
        <f>Target_AM[[#This Row],[PROPORSI]]*VLOOKUP(Target_AM[[#This Row],[NIPNAS]],Target_CC[],COLUMN(DL$2)+9,0)</f>
        <v>0</v>
      </c>
      <c r="EA536" s="22">
        <f>Target_AM[[#This Row],[PROPORSI]]*VLOOKUP(Target_AM[[#This Row],[NIPNAS]],Target_CC[],COLUMN(DM$2)+9,0)</f>
        <v>0</v>
      </c>
    </row>
    <row r="537" spans="2:131" x14ac:dyDescent="0.3">
      <c r="B537">
        <v>404429</v>
      </c>
      <c r="C537" t="s">
        <v>1008</v>
      </c>
      <c r="D537">
        <v>1</v>
      </c>
      <c r="E537" s="8">
        <v>45658</v>
      </c>
      <c r="F537">
        <v>10227356</v>
      </c>
      <c r="G537" t="s">
        <v>379</v>
      </c>
      <c r="J537" t="s">
        <v>309</v>
      </c>
      <c r="K537" t="s">
        <v>25</v>
      </c>
      <c r="L537" t="s">
        <v>159</v>
      </c>
      <c r="M537" t="s">
        <v>29</v>
      </c>
      <c r="N537" s="23">
        <f>Target_AM[[#This Row],[PROPORSI]]*VLOOKUP(Target_AM[[#This Row],[NIPNAS]],Target_CC[],9,0)</f>
        <v>261913.32178687977</v>
      </c>
      <c r="O537" s="22">
        <f>Target_AM[[#This Row],[PROPORSI]]*VLOOKUP(Target_AM[[#This Row],[NIPNAS]],Target_CC[],COLUMN(A$2)+9,0)</f>
        <v>0</v>
      </c>
      <c r="P537" s="22">
        <f>Target_AM[[#This Row],[PROPORSI]]*VLOOKUP(Target_AM[[#This Row],[NIPNAS]],Target_CC[],COLUMN(B$2)+9,0)</f>
        <v>0</v>
      </c>
      <c r="Q537" s="22">
        <f>Target_AM[[#This Row],[PROPORSI]]*VLOOKUP(Target_AM[[#This Row],[NIPNAS]],Target_CC[],COLUMN(C$2)+9,0)</f>
        <v>0</v>
      </c>
      <c r="R537" s="22">
        <f>Target_AM[[#This Row],[PROPORSI]]*VLOOKUP(Target_AM[[#This Row],[NIPNAS]],Target_CC[],COLUMN(D$2)+9,0)</f>
        <v>0</v>
      </c>
      <c r="S537" s="22">
        <f>Target_AM[[#This Row],[PROPORSI]]*VLOOKUP(Target_AM[[#This Row],[NIPNAS]],Target_CC[],COLUMN(E$2)+9,0)</f>
        <v>0</v>
      </c>
      <c r="T537" s="22">
        <f>Target_AM[[#This Row],[PROPORSI]]*VLOOKUP(Target_AM[[#This Row],[NIPNAS]],Target_CC[],COLUMN(F$2)+9,0)</f>
        <v>0</v>
      </c>
      <c r="U537" s="22">
        <f>Target_AM[[#This Row],[PROPORSI]]*VLOOKUP(Target_AM[[#This Row],[NIPNAS]],Target_CC[],COLUMN(G$2)+9,0)</f>
        <v>0</v>
      </c>
      <c r="V537" s="22">
        <f>Target_AM[[#This Row],[PROPORSI]]*VLOOKUP(Target_AM[[#This Row],[NIPNAS]],Target_CC[],COLUMN(H$2)+9,0)</f>
        <v>0</v>
      </c>
      <c r="W537" s="22">
        <f>Target_AM[[#This Row],[PROPORSI]]*VLOOKUP(Target_AM[[#This Row],[NIPNAS]],Target_CC[],COLUMN(I$2)+9,0)</f>
        <v>0</v>
      </c>
      <c r="X537" s="22">
        <f>Target_AM[[#This Row],[PROPORSI]]*VLOOKUP(Target_AM[[#This Row],[NIPNAS]],Target_CC[],COLUMN(J$2)+9,0)</f>
        <v>0</v>
      </c>
      <c r="Y537" s="22">
        <f>Target_AM[[#This Row],[PROPORSI]]*VLOOKUP(Target_AM[[#This Row],[NIPNAS]],Target_CC[],COLUMN(K$2)+9,0)</f>
        <v>0</v>
      </c>
      <c r="Z537" s="22">
        <f>Target_AM[[#This Row],[PROPORSI]]*VLOOKUP(Target_AM[[#This Row],[NIPNAS]],Target_CC[],COLUMN(L$2)+9,0)</f>
        <v>0</v>
      </c>
      <c r="AA537" s="22">
        <f>Target_AM[[#This Row],[PROPORSI]]*VLOOKUP(Target_AM[[#This Row],[NIPNAS]],Target_CC[],COLUMN(M$2)+9,0)</f>
        <v>0</v>
      </c>
      <c r="AB537" s="22">
        <f>Target_AM[[#This Row],[PROPORSI]]*VLOOKUP(Target_AM[[#This Row],[NIPNAS]],Target_CC[],COLUMN(N$2)+9,0)</f>
        <v>292244.36682015826</v>
      </c>
      <c r="AC537" s="22">
        <f>Target_AM[[#This Row],[PROPORSI]]*VLOOKUP(Target_AM[[#This Row],[NIPNAS]],Target_CC[],COLUMN(O$2)+9,0)</f>
        <v>310786.66001400823</v>
      </c>
      <c r="AD537" s="22">
        <f>Target_AM[[#This Row],[PROPORSI]]*VLOOKUP(Target_AM[[#This Row],[NIPNAS]],Target_CC[],COLUMN(P$2)+9,0)</f>
        <v>408924.95962051454</v>
      </c>
      <c r="AE537" s="22">
        <f>Target_AM[[#This Row],[PROPORSI]]*VLOOKUP(Target_AM[[#This Row],[NIPNAS]],Target_CC[],COLUMN(Q$2)+9,0)</f>
        <v>416920.84652771457</v>
      </c>
      <c r="AF537" s="22">
        <f>Target_AM[[#This Row],[PROPORSI]]*VLOOKUP(Target_AM[[#This Row],[NIPNAS]],Target_CC[],COLUMN(R$2)+9,0)</f>
        <v>545325.5214648312</v>
      </c>
      <c r="AG537" s="22">
        <f>Target_AM[[#This Row],[PROPORSI]]*VLOOKUP(Target_AM[[#This Row],[NIPNAS]],Target_CC[],COLUMN(S$2)+9,0)</f>
        <v>509527.10494905798</v>
      </c>
      <c r="AH537" s="22">
        <f>Target_AM[[#This Row],[PROPORSI]]*VLOOKUP(Target_AM[[#This Row],[NIPNAS]],Target_CC[],COLUMN(T$2)+9,0)</f>
        <v>447436.42448227189</v>
      </c>
      <c r="AI537" s="22">
        <f>Target_AM[[#This Row],[PROPORSI]]*VLOOKUP(Target_AM[[#This Row],[NIPNAS]],Target_CC[],COLUMN(U$2)+9,0)</f>
        <v>506144.66350676445</v>
      </c>
      <c r="AJ537" s="22">
        <f>Target_AM[[#This Row],[PROPORSI]]*VLOOKUP(Target_AM[[#This Row],[NIPNAS]],Target_CC[],COLUMN(V$2)+9,0)</f>
        <v>439484.56497701543</v>
      </c>
      <c r="AK537" s="22">
        <f>Target_AM[[#This Row],[PROPORSI]]*VLOOKUP(Target_AM[[#This Row],[NIPNAS]],Target_CC[],COLUMN(W$2)+9,0)</f>
        <v>462520.25062679447</v>
      </c>
      <c r="AL537" s="22">
        <f>Target_AM[[#This Row],[PROPORSI]]*VLOOKUP(Target_AM[[#This Row],[NIPNAS]],Target_CC[],COLUMN(X$2)+9,0)</f>
        <v>568273.91259022441</v>
      </c>
      <c r="AM537" s="22">
        <f>Target_AM[[#This Row],[PROPORSI]]*VLOOKUP(Target_AM[[#This Row],[NIPNAS]],Target_CC[],COLUMN(Y$2)+9,0)</f>
        <v>674214.80294943717</v>
      </c>
      <c r="AN537" s="22">
        <f>Target_AM[[#This Row],[PROPORSI]]*VLOOKUP(Target_AM[[#This Row],[NIPNAS]],Target_CC[],COLUMN(Z$2)+9,0)</f>
        <v>5581804.0785287917</v>
      </c>
      <c r="AO537" s="22">
        <f>Target_AM[[#This Row],[PROPORSI]]*VLOOKUP(Target_AM[[#This Row],[NIPNAS]],Target_CC[],COLUMN(AA$2)+9,0)</f>
        <v>292244.36682015826</v>
      </c>
      <c r="AP537" s="22">
        <f>Target_AM[[#This Row],[PROPORSI]]*VLOOKUP(Target_AM[[#This Row],[NIPNAS]],Target_CC[],COLUMN(AB$2)+9,0)</f>
        <v>310786.66001400823</v>
      </c>
      <c r="AQ537" s="22">
        <f>Target_AM[[#This Row],[PROPORSI]]*VLOOKUP(Target_AM[[#This Row],[NIPNAS]],Target_CC[],COLUMN(AC$2)+9,0)</f>
        <v>408924.95962051454</v>
      </c>
      <c r="AR537" s="22">
        <f>Target_AM[[#This Row],[PROPORSI]]*VLOOKUP(Target_AM[[#This Row],[NIPNAS]],Target_CC[],COLUMN(AD$2)+9,0)</f>
        <v>416920.84652771457</v>
      </c>
      <c r="AS537" s="22">
        <f>Target_AM[[#This Row],[PROPORSI]]*VLOOKUP(Target_AM[[#This Row],[NIPNAS]],Target_CC[],COLUMN(AE$2)+9,0)</f>
        <v>545325.5214648312</v>
      </c>
      <c r="AT537" s="22">
        <f>Target_AM[[#This Row],[PROPORSI]]*VLOOKUP(Target_AM[[#This Row],[NIPNAS]],Target_CC[],COLUMN(AF$2)+9,0)</f>
        <v>509527.10494905798</v>
      </c>
      <c r="AU537" s="22">
        <f>Target_AM[[#This Row],[PROPORSI]]*VLOOKUP(Target_AM[[#This Row],[NIPNAS]],Target_CC[],COLUMN(AG$2)+9,0)</f>
        <v>447436.42448227189</v>
      </c>
      <c r="AV537" s="22">
        <f>Target_AM[[#This Row],[PROPORSI]]*VLOOKUP(Target_AM[[#This Row],[NIPNAS]],Target_CC[],COLUMN(AH$2)+9,0)</f>
        <v>506144.66350676445</v>
      </c>
      <c r="AW537" s="22">
        <f>Target_AM[[#This Row],[PROPORSI]]*VLOOKUP(Target_AM[[#This Row],[NIPNAS]],Target_CC[],COLUMN(AI$2)+9,0)</f>
        <v>439484.56497701543</v>
      </c>
      <c r="AX537" s="22">
        <f>Target_AM[[#This Row],[PROPORSI]]*VLOOKUP(Target_AM[[#This Row],[NIPNAS]],Target_CC[],COLUMN(AJ$2)+9,0)</f>
        <v>462520.25062679447</v>
      </c>
      <c r="AY537" s="22">
        <f>Target_AM[[#This Row],[PROPORSI]]*VLOOKUP(Target_AM[[#This Row],[NIPNAS]],Target_CC[],COLUMN(AK$2)+9,0)</f>
        <v>568273.91259022441</v>
      </c>
      <c r="AZ537" s="22">
        <f>Target_AM[[#This Row],[PROPORSI]]*VLOOKUP(Target_AM[[#This Row],[NIPNAS]],Target_CC[],COLUMN(AL$2)+9,0)</f>
        <v>674214.80294943717</v>
      </c>
      <c r="BA537" s="22">
        <f>Target_AM[[#This Row],[PROPORSI]]*VLOOKUP(Target_AM[[#This Row],[NIPNAS]],Target_CC[],COLUMN(AM$2)+9,0)</f>
        <v>5581804.0785287917</v>
      </c>
      <c r="BB537" s="22">
        <f>Target_AM[[#This Row],[PROPORSI]]*VLOOKUP(Target_AM[[#This Row],[NIPNAS]],Target_CC[],COLUMN(AN$2)+9,0)</f>
        <v>0</v>
      </c>
      <c r="BC537" s="22">
        <f>Target_AM[[#This Row],[PROPORSI]]*VLOOKUP(Target_AM[[#This Row],[NIPNAS]],Target_CC[],COLUMN(AO$2)+9,0)</f>
        <v>0</v>
      </c>
      <c r="BD537" s="22">
        <f>Target_AM[[#This Row],[PROPORSI]]*VLOOKUP(Target_AM[[#This Row],[NIPNAS]],Target_CC[],COLUMN(AP$2)+9,0)</f>
        <v>0</v>
      </c>
      <c r="BE537" s="22">
        <f>Target_AM[[#This Row],[PROPORSI]]*VLOOKUP(Target_AM[[#This Row],[NIPNAS]],Target_CC[],COLUMN(AQ$2)+9,0)</f>
        <v>0</v>
      </c>
      <c r="BF537" s="22">
        <f>Target_AM[[#This Row],[PROPORSI]]*VLOOKUP(Target_AM[[#This Row],[NIPNAS]],Target_CC[],COLUMN(AR$2)+9,0)</f>
        <v>0</v>
      </c>
      <c r="BG537" s="22">
        <f>Target_AM[[#This Row],[PROPORSI]]*VLOOKUP(Target_AM[[#This Row],[NIPNAS]],Target_CC[],COLUMN(AS$2)+9,0)</f>
        <v>0</v>
      </c>
      <c r="BH537" s="22">
        <f>Target_AM[[#This Row],[PROPORSI]]*VLOOKUP(Target_AM[[#This Row],[NIPNAS]],Target_CC[],COLUMN(AT$2)+9,0)</f>
        <v>0</v>
      </c>
      <c r="BI537" s="22">
        <f>Target_AM[[#This Row],[PROPORSI]]*VLOOKUP(Target_AM[[#This Row],[NIPNAS]],Target_CC[],COLUMN(AU$2)+9,0)</f>
        <v>0</v>
      </c>
      <c r="BJ537" s="22">
        <f>Target_AM[[#This Row],[PROPORSI]]*VLOOKUP(Target_AM[[#This Row],[NIPNAS]],Target_CC[],COLUMN(AV$2)+9,0)</f>
        <v>0</v>
      </c>
      <c r="BK537" s="22">
        <f>Target_AM[[#This Row],[PROPORSI]]*VLOOKUP(Target_AM[[#This Row],[NIPNAS]],Target_CC[],COLUMN(AW$2)+9,0)</f>
        <v>0</v>
      </c>
      <c r="BL537" s="22">
        <f>Target_AM[[#This Row],[PROPORSI]]*VLOOKUP(Target_AM[[#This Row],[NIPNAS]],Target_CC[],COLUMN(AX$2)+9,0)</f>
        <v>0</v>
      </c>
      <c r="BM537" s="22">
        <f>Target_AM[[#This Row],[PROPORSI]]*VLOOKUP(Target_AM[[#This Row],[NIPNAS]],Target_CC[],COLUMN(AY$2)+9,0)</f>
        <v>0</v>
      </c>
      <c r="BN537" s="22">
        <f>Target_AM[[#This Row],[PROPORSI]]*VLOOKUP(Target_AM[[#This Row],[NIPNAS]],Target_CC[],COLUMN(AZ$2)+9,0)</f>
        <v>0</v>
      </c>
      <c r="BO537" s="22">
        <f>Target_AM[[#This Row],[PROPORSI]]*VLOOKUP(Target_AM[[#This Row],[NIPNAS]],Target_CC[],COLUMN(BA$2)+9,0)</f>
        <v>0</v>
      </c>
      <c r="BP537" s="22">
        <f>Target_AM[[#This Row],[PROPORSI]]*VLOOKUP(Target_AM[[#This Row],[NIPNAS]],Target_CC[],COLUMN(BB$2)+9,0)</f>
        <v>0</v>
      </c>
      <c r="BQ537" s="22">
        <f>Target_AM[[#This Row],[PROPORSI]]*VLOOKUP(Target_AM[[#This Row],[NIPNAS]],Target_CC[],COLUMN(BC$2)+9,0)</f>
        <v>0</v>
      </c>
      <c r="BR537" s="22">
        <f>Target_AM[[#This Row],[PROPORSI]]*VLOOKUP(Target_AM[[#This Row],[NIPNAS]],Target_CC[],COLUMN(BD$2)+9,0)</f>
        <v>0</v>
      </c>
      <c r="BS537" s="22">
        <f>Target_AM[[#This Row],[PROPORSI]]*VLOOKUP(Target_AM[[#This Row],[NIPNAS]],Target_CC[],COLUMN(BE$2)+9,0)</f>
        <v>0</v>
      </c>
      <c r="BT537" s="22">
        <f>Target_AM[[#This Row],[PROPORSI]]*VLOOKUP(Target_AM[[#This Row],[NIPNAS]],Target_CC[],COLUMN(BF$2)+9,0)</f>
        <v>0</v>
      </c>
      <c r="BU537" s="22">
        <f>Target_AM[[#This Row],[PROPORSI]]*VLOOKUP(Target_AM[[#This Row],[NIPNAS]],Target_CC[],COLUMN(BG$2)+9,0)</f>
        <v>0</v>
      </c>
      <c r="BV537" s="22">
        <f>Target_AM[[#This Row],[PROPORSI]]*VLOOKUP(Target_AM[[#This Row],[NIPNAS]],Target_CC[],COLUMN(BH$2)+9,0)</f>
        <v>0</v>
      </c>
      <c r="BW537" s="22">
        <f>Target_AM[[#This Row],[PROPORSI]]*VLOOKUP(Target_AM[[#This Row],[NIPNAS]],Target_CC[],COLUMN(BI$2)+9,0)</f>
        <v>0</v>
      </c>
      <c r="BX537" s="22">
        <f>Target_AM[[#This Row],[PROPORSI]]*VLOOKUP(Target_AM[[#This Row],[NIPNAS]],Target_CC[],COLUMN(BJ$2)+9,0)</f>
        <v>0</v>
      </c>
      <c r="BY537" s="22">
        <f>Target_AM[[#This Row],[PROPORSI]]*VLOOKUP(Target_AM[[#This Row],[NIPNAS]],Target_CC[],COLUMN(BK$2)+9,0)</f>
        <v>0</v>
      </c>
      <c r="BZ537" s="22">
        <f>Target_AM[[#This Row],[PROPORSI]]*VLOOKUP(Target_AM[[#This Row],[NIPNAS]],Target_CC[],COLUMN(BL$2)+9,0)</f>
        <v>0</v>
      </c>
      <c r="CA537" s="22">
        <f>Target_AM[[#This Row],[PROPORSI]]*VLOOKUP(Target_AM[[#This Row],[NIPNAS]],Target_CC[],COLUMN(BM$2)+9,0)</f>
        <v>0</v>
      </c>
      <c r="CB537" s="22">
        <f>Target_AM[[#This Row],[PROPORSI]]*VLOOKUP(Target_AM[[#This Row],[NIPNAS]],Target_CC[],COLUMN(BN$2)+9,0)</f>
        <v>0</v>
      </c>
      <c r="CC537" s="22">
        <f>Target_AM[[#This Row],[PROPORSI]]*VLOOKUP(Target_AM[[#This Row],[NIPNAS]],Target_CC[],COLUMN(BO$2)+9,0)</f>
        <v>0</v>
      </c>
      <c r="CD537" s="22">
        <f>Target_AM[[#This Row],[PROPORSI]]*VLOOKUP(Target_AM[[#This Row],[NIPNAS]],Target_CC[],COLUMN(BP$2)+9,0)</f>
        <v>0</v>
      </c>
      <c r="CE537" s="22">
        <f>Target_AM[[#This Row],[PROPORSI]]*VLOOKUP(Target_AM[[#This Row],[NIPNAS]],Target_CC[],COLUMN(BQ$2)+9,0)</f>
        <v>0</v>
      </c>
      <c r="CF537" s="22">
        <f>Target_AM[[#This Row],[PROPORSI]]*VLOOKUP(Target_AM[[#This Row],[NIPNAS]],Target_CC[],COLUMN(BR$2)+9,0)</f>
        <v>0</v>
      </c>
      <c r="CG537" s="22">
        <f>Target_AM[[#This Row],[PROPORSI]]*VLOOKUP(Target_AM[[#This Row],[NIPNAS]],Target_CC[],COLUMN(BS$2)+9,0)</f>
        <v>0</v>
      </c>
      <c r="CH537" s="22">
        <f>Target_AM[[#This Row],[PROPORSI]]*VLOOKUP(Target_AM[[#This Row],[NIPNAS]],Target_CC[],COLUMN(BT$2)+9,0)</f>
        <v>0</v>
      </c>
      <c r="CI537" s="22">
        <f>Target_AM[[#This Row],[PROPORSI]]*VLOOKUP(Target_AM[[#This Row],[NIPNAS]],Target_CC[],COLUMN(BU$2)+9,0)</f>
        <v>0</v>
      </c>
      <c r="CJ537" s="22">
        <f>Target_AM[[#This Row],[PROPORSI]]*VLOOKUP(Target_AM[[#This Row],[NIPNAS]],Target_CC[],COLUMN(BV$2)+9,0)</f>
        <v>0</v>
      </c>
      <c r="CK537" s="22">
        <f>Target_AM[[#This Row],[PROPORSI]]*VLOOKUP(Target_AM[[#This Row],[NIPNAS]],Target_CC[],COLUMN(BW$2)+9,0)</f>
        <v>0</v>
      </c>
      <c r="CL537" s="22">
        <f>Target_AM[[#This Row],[PROPORSI]]*VLOOKUP(Target_AM[[#This Row],[NIPNAS]],Target_CC[],COLUMN(BX$2)+9,0)</f>
        <v>0</v>
      </c>
      <c r="CM537" s="22">
        <f>Target_AM[[#This Row],[PROPORSI]]*VLOOKUP(Target_AM[[#This Row],[NIPNAS]],Target_CC[],COLUMN(BY$2)+9,0)</f>
        <v>0</v>
      </c>
      <c r="CN537" s="22">
        <f>Target_AM[[#This Row],[PROPORSI]]*VLOOKUP(Target_AM[[#This Row],[NIPNAS]],Target_CC[],COLUMN(BZ$2)+9,0)</f>
        <v>0</v>
      </c>
      <c r="CO537" s="22">
        <f>Target_AM[[#This Row],[PROPORSI]]*VLOOKUP(Target_AM[[#This Row],[NIPNAS]],Target_CC[],COLUMN(CA$2)+9,0)</f>
        <v>0</v>
      </c>
      <c r="CP537" s="22">
        <f>Target_AM[[#This Row],[PROPORSI]]*VLOOKUP(Target_AM[[#This Row],[NIPNAS]],Target_CC[],COLUMN(CB$2)+9,0)</f>
        <v>0</v>
      </c>
      <c r="CQ537" s="22">
        <f>Target_AM[[#This Row],[PROPORSI]]*VLOOKUP(Target_AM[[#This Row],[NIPNAS]],Target_CC[],COLUMN(CC$2)+9,0)</f>
        <v>0</v>
      </c>
      <c r="CR537" s="22">
        <f>Target_AM[[#This Row],[PROPORSI]]*VLOOKUP(Target_AM[[#This Row],[NIPNAS]],Target_CC[],COLUMN(CD$2)+9,0)</f>
        <v>0</v>
      </c>
      <c r="CS537" s="22">
        <f>Target_AM[[#This Row],[PROPORSI]]*VLOOKUP(Target_AM[[#This Row],[NIPNAS]],Target_CC[],COLUMN(CE$2)+9,0)</f>
        <v>0</v>
      </c>
      <c r="CT537" s="22">
        <f>Target_AM[[#This Row],[PROPORSI]]*VLOOKUP(Target_AM[[#This Row],[NIPNAS]],Target_CC[],COLUMN(CF$2)+9,0)</f>
        <v>0</v>
      </c>
      <c r="CU537" s="22">
        <f>Target_AM[[#This Row],[PROPORSI]]*VLOOKUP(Target_AM[[#This Row],[NIPNAS]],Target_CC[],COLUMN(CG$2)+9,0)</f>
        <v>0</v>
      </c>
      <c r="CV537" s="22">
        <f>Target_AM[[#This Row],[PROPORSI]]*VLOOKUP(Target_AM[[#This Row],[NIPNAS]],Target_CC[],COLUMN(CH$2)+9,0)</f>
        <v>0</v>
      </c>
      <c r="CW537" s="22">
        <f>Target_AM[[#This Row],[PROPORSI]]*VLOOKUP(Target_AM[[#This Row],[NIPNAS]],Target_CC[],COLUMN(CI$2)+9,0)</f>
        <v>0</v>
      </c>
      <c r="CX537" s="22">
        <f>Target_AM[[#This Row],[PROPORSI]]*VLOOKUP(Target_AM[[#This Row],[NIPNAS]],Target_CC[],COLUMN(CJ$2)+9,0)</f>
        <v>0</v>
      </c>
      <c r="CY537" s="22">
        <f>Target_AM[[#This Row],[PROPORSI]]*VLOOKUP(Target_AM[[#This Row],[NIPNAS]],Target_CC[],COLUMN(CK$2)+9,0)</f>
        <v>0</v>
      </c>
      <c r="CZ537" s="22">
        <f>Target_AM[[#This Row],[PROPORSI]]*VLOOKUP(Target_AM[[#This Row],[NIPNAS]],Target_CC[],COLUMN(CL$2)+9,0)</f>
        <v>0</v>
      </c>
      <c r="DA537" s="22">
        <f>Target_AM[[#This Row],[PROPORSI]]*VLOOKUP(Target_AM[[#This Row],[NIPNAS]],Target_CC[],COLUMN(CM$2)+9,0)</f>
        <v>0</v>
      </c>
      <c r="DB537" s="22">
        <f>Target_AM[[#This Row],[PROPORSI]]*VLOOKUP(Target_AM[[#This Row],[NIPNAS]],Target_CC[],COLUMN(CN$2)+9,0)</f>
        <v>0</v>
      </c>
      <c r="DC537" s="22">
        <f>Target_AM[[#This Row],[PROPORSI]]*VLOOKUP(Target_AM[[#This Row],[NIPNAS]],Target_CC[],COLUMN(CO$2)+9,0)</f>
        <v>0</v>
      </c>
      <c r="DD537" s="22">
        <f>Target_AM[[#This Row],[PROPORSI]]*VLOOKUP(Target_AM[[#This Row],[NIPNAS]],Target_CC[],COLUMN(CP$2)+9,0)</f>
        <v>0</v>
      </c>
      <c r="DE537" s="22">
        <f>Target_AM[[#This Row],[PROPORSI]]*VLOOKUP(Target_AM[[#This Row],[NIPNAS]],Target_CC[],COLUMN(CQ$2)+9,0)</f>
        <v>0</v>
      </c>
      <c r="DF537" s="22">
        <f>Target_AM[[#This Row],[PROPORSI]]*VLOOKUP(Target_AM[[#This Row],[NIPNAS]],Target_CC[],COLUMN(CR$2)+9,0)</f>
        <v>0</v>
      </c>
      <c r="DG537" s="22">
        <f>Target_AM[[#This Row],[PROPORSI]]*VLOOKUP(Target_AM[[#This Row],[NIPNAS]],Target_CC[],COLUMN(CS$2)+9,0)</f>
        <v>0</v>
      </c>
      <c r="DH537" s="22">
        <f>Target_AM[[#This Row],[PROPORSI]]*VLOOKUP(Target_AM[[#This Row],[NIPNAS]],Target_CC[],COLUMN(CT$2)+9,0)</f>
        <v>0</v>
      </c>
      <c r="DI537" s="22">
        <f>Target_AM[[#This Row],[PROPORSI]]*VLOOKUP(Target_AM[[#This Row],[NIPNAS]],Target_CC[],COLUMN(CU$2)+9,0)</f>
        <v>0</v>
      </c>
      <c r="DJ537" s="22">
        <f>Target_AM[[#This Row],[PROPORSI]]*VLOOKUP(Target_AM[[#This Row],[NIPNAS]],Target_CC[],COLUMN(CV$2)+9,0)</f>
        <v>0</v>
      </c>
      <c r="DK537" s="22">
        <f>Target_AM[[#This Row],[PROPORSI]]*VLOOKUP(Target_AM[[#This Row],[NIPNAS]],Target_CC[],COLUMN(CW$2)+9,0)</f>
        <v>0</v>
      </c>
      <c r="DL537" s="22">
        <f>Target_AM[[#This Row],[PROPORSI]]*VLOOKUP(Target_AM[[#This Row],[NIPNAS]],Target_CC[],COLUMN(CX$2)+9,0)</f>
        <v>0</v>
      </c>
      <c r="DM537" s="22">
        <f>Target_AM[[#This Row],[PROPORSI]]*VLOOKUP(Target_AM[[#This Row],[NIPNAS]],Target_CC[],COLUMN(CY$2)+9,0)</f>
        <v>0</v>
      </c>
      <c r="DN537" s="22">
        <f>Target_AM[[#This Row],[PROPORSI]]*VLOOKUP(Target_AM[[#This Row],[NIPNAS]],Target_CC[],COLUMN(CZ$2)+9,0)</f>
        <v>0</v>
      </c>
      <c r="DO537" s="22">
        <f>Target_AM[[#This Row],[PROPORSI]]*VLOOKUP(Target_AM[[#This Row],[NIPNAS]],Target_CC[],COLUMN(DA$2)+9,0)</f>
        <v>0</v>
      </c>
      <c r="DP537" s="22">
        <f>Target_AM[[#This Row],[PROPORSI]]*VLOOKUP(Target_AM[[#This Row],[NIPNAS]],Target_CC[],COLUMN(DB$2)+9,0)</f>
        <v>0</v>
      </c>
      <c r="DQ537" s="22">
        <f>Target_AM[[#This Row],[PROPORSI]]*VLOOKUP(Target_AM[[#This Row],[NIPNAS]],Target_CC[],COLUMN(DC$2)+9,0)</f>
        <v>0</v>
      </c>
      <c r="DR537" s="22">
        <f>Target_AM[[#This Row],[PROPORSI]]*VLOOKUP(Target_AM[[#This Row],[NIPNAS]],Target_CC[],COLUMN(DD$2)+9,0)</f>
        <v>0</v>
      </c>
      <c r="DS537" s="22">
        <f>Target_AM[[#This Row],[PROPORSI]]*VLOOKUP(Target_AM[[#This Row],[NIPNAS]],Target_CC[],COLUMN(DE$2)+9,0)</f>
        <v>0</v>
      </c>
      <c r="DT537" s="22">
        <f>Target_AM[[#This Row],[PROPORSI]]*VLOOKUP(Target_AM[[#This Row],[NIPNAS]],Target_CC[],COLUMN(DF$2)+9,0)</f>
        <v>0</v>
      </c>
      <c r="DU537" s="22">
        <f>Target_AM[[#This Row],[PROPORSI]]*VLOOKUP(Target_AM[[#This Row],[NIPNAS]],Target_CC[],COLUMN(DG$2)+9,0)</f>
        <v>0</v>
      </c>
      <c r="DV537" s="22">
        <f>Target_AM[[#This Row],[PROPORSI]]*VLOOKUP(Target_AM[[#This Row],[NIPNAS]],Target_CC[],COLUMN(DH$2)+9,0)</f>
        <v>0</v>
      </c>
      <c r="DW537" s="22">
        <f>Target_AM[[#This Row],[PROPORSI]]*VLOOKUP(Target_AM[[#This Row],[NIPNAS]],Target_CC[],COLUMN(DI$2)+9,0)</f>
        <v>0</v>
      </c>
      <c r="DX537" s="22">
        <f>Target_AM[[#This Row],[PROPORSI]]*VLOOKUP(Target_AM[[#This Row],[NIPNAS]],Target_CC[],COLUMN(DJ$2)+9,0)</f>
        <v>0</v>
      </c>
      <c r="DY537" s="22">
        <f>Target_AM[[#This Row],[PROPORSI]]*VLOOKUP(Target_AM[[#This Row],[NIPNAS]],Target_CC[],COLUMN(DK$2)+9,0)</f>
        <v>0</v>
      </c>
      <c r="DZ537" s="22">
        <f>Target_AM[[#This Row],[PROPORSI]]*VLOOKUP(Target_AM[[#This Row],[NIPNAS]],Target_CC[],COLUMN(DL$2)+9,0)</f>
        <v>0</v>
      </c>
      <c r="EA537" s="22">
        <f>Target_AM[[#This Row],[PROPORSI]]*VLOOKUP(Target_AM[[#This Row],[NIPNAS]],Target_CC[],COLUMN(DM$2)+9,0)</f>
        <v>0</v>
      </c>
    </row>
    <row r="538" spans="2:131" x14ac:dyDescent="0.3">
      <c r="B538">
        <v>850046</v>
      </c>
      <c r="C538" t="s">
        <v>1036</v>
      </c>
      <c r="D538">
        <v>1</v>
      </c>
      <c r="E538" s="8">
        <v>45658</v>
      </c>
      <c r="F538">
        <v>19113864</v>
      </c>
      <c r="G538" t="s">
        <v>562</v>
      </c>
      <c r="J538" t="s">
        <v>300</v>
      </c>
      <c r="K538" t="s">
        <v>25</v>
      </c>
      <c r="L538" t="s">
        <v>159</v>
      </c>
      <c r="M538" t="s">
        <v>29</v>
      </c>
      <c r="N538" s="23">
        <f>Target_AM[[#This Row],[PROPORSI]]*VLOOKUP(Target_AM[[#This Row],[NIPNAS]],Target_CC[],9,0)</f>
        <v>0</v>
      </c>
      <c r="O538" s="22">
        <f>Target_AM[[#This Row],[PROPORSI]]*VLOOKUP(Target_AM[[#This Row],[NIPNAS]],Target_CC[],COLUMN(A$2)+9,0)</f>
        <v>1069116.2056486777</v>
      </c>
      <c r="P538" s="22">
        <f>Target_AM[[#This Row],[PROPORSI]]*VLOOKUP(Target_AM[[#This Row],[NIPNAS]],Target_CC[],COLUMN(B$2)+9,0)</f>
        <v>1087788.6667463649</v>
      </c>
      <c r="Q538" s="22">
        <f>Target_AM[[#This Row],[PROPORSI]]*VLOOKUP(Target_AM[[#This Row],[NIPNAS]],Target_CC[],COLUMN(C$2)+9,0)</f>
        <v>1162981.5224139278</v>
      </c>
      <c r="R538" s="22">
        <f>Target_AM[[#This Row],[PROPORSI]]*VLOOKUP(Target_AM[[#This Row],[NIPNAS]],Target_CC[],COLUMN(D$2)+9,0)</f>
        <v>1092796.7132021226</v>
      </c>
      <c r="S538" s="22">
        <f>Target_AM[[#This Row],[PROPORSI]]*VLOOKUP(Target_AM[[#This Row],[NIPNAS]],Target_CC[],COLUMN(E$2)+9,0)</f>
        <v>1148185.6813673207</v>
      </c>
      <c r="T538" s="22">
        <f>Target_AM[[#This Row],[PROPORSI]]*VLOOKUP(Target_AM[[#This Row],[NIPNAS]],Target_CC[],COLUMN(F$2)+9,0)</f>
        <v>1132868.754264568</v>
      </c>
      <c r="U538" s="22">
        <f>Target_AM[[#This Row],[PROPORSI]]*VLOOKUP(Target_AM[[#This Row],[NIPNAS]],Target_CC[],COLUMN(G$2)+9,0)</f>
        <v>1187061.6007748311</v>
      </c>
      <c r="V538" s="22">
        <f>Target_AM[[#This Row],[PROPORSI]]*VLOOKUP(Target_AM[[#This Row],[NIPNAS]],Target_CC[],COLUMN(H$2)+9,0)</f>
        <v>1198892.9211117232</v>
      </c>
      <c r="W538" s="22">
        <f>Target_AM[[#This Row],[PROPORSI]]*VLOOKUP(Target_AM[[#This Row],[NIPNAS]],Target_CC[],COLUMN(I$2)+9,0)</f>
        <v>1183547.1222483795</v>
      </c>
      <c r="X538" s="22">
        <f>Target_AM[[#This Row],[PROPORSI]]*VLOOKUP(Target_AM[[#This Row],[NIPNAS]],Target_CC[],COLUMN(J$2)+9,0)</f>
        <v>1207358.2332850189</v>
      </c>
      <c r="Y538" s="22">
        <f>Target_AM[[#This Row],[PROPORSI]]*VLOOKUP(Target_AM[[#This Row],[NIPNAS]],Target_CC[],COLUMN(K$2)+9,0)</f>
        <v>1198549.0013199998</v>
      </c>
      <c r="Z538" s="22">
        <f>Target_AM[[#This Row],[PROPORSI]]*VLOOKUP(Target_AM[[#This Row],[NIPNAS]],Target_CC[],COLUMN(L$2)+9,0)</f>
        <v>1130853.5776170653</v>
      </c>
      <c r="AA538" s="22">
        <f>Target_AM[[#This Row],[PROPORSI]]*VLOOKUP(Target_AM[[#This Row],[NIPNAS]],Target_CC[],COLUMN(M$2)+9,0)</f>
        <v>13800000.000000002</v>
      </c>
      <c r="AB538" s="22">
        <f>Target_AM[[#This Row],[PROPORSI]]*VLOOKUP(Target_AM[[#This Row],[NIPNAS]],Target_CC[],COLUMN(N$2)+9,0)</f>
        <v>1944750.8301844089</v>
      </c>
      <c r="AC538" s="22">
        <f>Target_AM[[#This Row],[PROPORSI]]*VLOOKUP(Target_AM[[#This Row],[NIPNAS]],Target_CC[],COLUMN(O$2)+9,0)</f>
        <v>1978716.5338464165</v>
      </c>
      <c r="AD538" s="22">
        <f>Target_AM[[#This Row],[PROPORSI]]*VLOOKUP(Target_AM[[#This Row],[NIPNAS]],Target_CC[],COLUMN(P$2)+9,0)</f>
        <v>2115494.3393934807</v>
      </c>
      <c r="AE538" s="22">
        <f>Target_AM[[#This Row],[PROPORSI]]*VLOOKUP(Target_AM[[#This Row],[NIPNAS]],Target_CC[],COLUMN(Q$2)+9,0)</f>
        <v>1987826.3036272679</v>
      </c>
      <c r="AF538" s="22">
        <f>Target_AM[[#This Row],[PROPORSI]]*VLOOKUP(Target_AM[[#This Row],[NIPNAS]],Target_CC[],COLUMN(R$2)+9,0)</f>
        <v>2088580.3107718609</v>
      </c>
      <c r="AG538" s="22">
        <f>Target_AM[[#This Row],[PROPORSI]]*VLOOKUP(Target_AM[[#This Row],[NIPNAS]],Target_CC[],COLUMN(S$2)+9,0)</f>
        <v>2060718.4127465857</v>
      </c>
      <c r="AH538" s="22">
        <f>Target_AM[[#This Row],[PROPORSI]]*VLOOKUP(Target_AM[[#This Row],[NIPNAS]],Target_CC[],COLUMN(T$2)+9,0)</f>
        <v>2159296.6427687807</v>
      </c>
      <c r="AI538" s="22">
        <f>Target_AM[[#This Row],[PROPORSI]]*VLOOKUP(Target_AM[[#This Row],[NIPNAS]],Target_CC[],COLUMN(U$2)+9,0)</f>
        <v>2180818.1293254145</v>
      </c>
      <c r="AJ538" s="22">
        <f>Target_AM[[#This Row],[PROPORSI]]*VLOOKUP(Target_AM[[#This Row],[NIPNAS]],Target_CC[],COLUMN(V$2)+9,0)</f>
        <v>2152903.7127992683</v>
      </c>
      <c r="AK538" s="22">
        <f>Target_AM[[#This Row],[PROPORSI]]*VLOOKUP(Target_AM[[#This Row],[NIPNAS]],Target_CC[],COLUMN(W$2)+9,0)</f>
        <v>2196216.7574537746</v>
      </c>
      <c r="AL538" s="22">
        <f>Target_AM[[#This Row],[PROPORSI]]*VLOOKUP(Target_AM[[#This Row],[NIPNAS]],Target_CC[],COLUMN(X$2)+9,0)</f>
        <v>2180192.5300716227</v>
      </c>
      <c r="AM538" s="22">
        <f>Target_AM[[#This Row],[PROPORSI]]*VLOOKUP(Target_AM[[#This Row],[NIPNAS]],Target_CC[],COLUMN(Y$2)+9,0)</f>
        <v>2057052.7527954106</v>
      </c>
      <c r="AN538" s="22">
        <f>Target_AM[[#This Row],[PROPORSI]]*VLOOKUP(Target_AM[[#This Row],[NIPNAS]],Target_CC[],COLUMN(Z$2)+9,0)</f>
        <v>25102567.255784288</v>
      </c>
      <c r="AO538" s="22">
        <f>Target_AM[[#This Row],[PROPORSI]]*VLOOKUP(Target_AM[[#This Row],[NIPNAS]],Target_CC[],COLUMN(AA$2)+9,0)</f>
        <v>3013867.0358330868</v>
      </c>
      <c r="AP538" s="22">
        <f>Target_AM[[#This Row],[PROPORSI]]*VLOOKUP(Target_AM[[#This Row],[NIPNAS]],Target_CC[],COLUMN(AB$2)+9,0)</f>
        <v>3066505.2005927814</v>
      </c>
      <c r="AQ538" s="22">
        <f>Target_AM[[#This Row],[PROPORSI]]*VLOOKUP(Target_AM[[#This Row],[NIPNAS]],Target_CC[],COLUMN(AC$2)+9,0)</f>
        <v>3278475.8618074087</v>
      </c>
      <c r="AR538" s="22">
        <f>Target_AM[[#This Row],[PROPORSI]]*VLOOKUP(Target_AM[[#This Row],[NIPNAS]],Target_CC[],COLUMN(AD$2)+9,0)</f>
        <v>3080623.0168293905</v>
      </c>
      <c r="AS538" s="22">
        <f>Target_AM[[#This Row],[PROPORSI]]*VLOOKUP(Target_AM[[#This Row],[NIPNAS]],Target_CC[],COLUMN(AE$2)+9,0)</f>
        <v>3236765.9921391816</v>
      </c>
      <c r="AT538" s="22">
        <f>Target_AM[[#This Row],[PROPORSI]]*VLOOKUP(Target_AM[[#This Row],[NIPNAS]],Target_CC[],COLUMN(AF$2)+9,0)</f>
        <v>3193587.1670111539</v>
      </c>
      <c r="AU538" s="22">
        <f>Target_AM[[#This Row],[PROPORSI]]*VLOOKUP(Target_AM[[#This Row],[NIPNAS]],Target_CC[],COLUMN(AG$2)+9,0)</f>
        <v>3346358.2435436118</v>
      </c>
      <c r="AV538" s="22">
        <f>Target_AM[[#This Row],[PROPORSI]]*VLOOKUP(Target_AM[[#This Row],[NIPNAS]],Target_CC[],COLUMN(AH$2)+9,0)</f>
        <v>3379711.0504371375</v>
      </c>
      <c r="AW538" s="22">
        <f>Target_AM[[#This Row],[PROPORSI]]*VLOOKUP(Target_AM[[#This Row],[NIPNAS]],Target_CC[],COLUMN(AI$2)+9,0)</f>
        <v>3336450.8350476478</v>
      </c>
      <c r="AX538" s="22">
        <f>Target_AM[[#This Row],[PROPORSI]]*VLOOKUP(Target_AM[[#This Row],[NIPNAS]],Target_CC[],COLUMN(AJ$2)+9,0)</f>
        <v>3403574.9907387933</v>
      </c>
      <c r="AY538" s="22">
        <f>Target_AM[[#This Row],[PROPORSI]]*VLOOKUP(Target_AM[[#This Row],[NIPNAS]],Target_CC[],COLUMN(AK$2)+9,0)</f>
        <v>3378741.5313916225</v>
      </c>
      <c r="AZ538" s="22">
        <f>Target_AM[[#This Row],[PROPORSI]]*VLOOKUP(Target_AM[[#This Row],[NIPNAS]],Target_CC[],COLUMN(AL$2)+9,0)</f>
        <v>3187906.3304124759</v>
      </c>
      <c r="BA538" s="22">
        <f>Target_AM[[#This Row],[PROPORSI]]*VLOOKUP(Target_AM[[#This Row],[NIPNAS]],Target_CC[],COLUMN(AM$2)+9,0)</f>
        <v>38902567.255784288</v>
      </c>
      <c r="BB538" s="22">
        <f>Target_AM[[#This Row],[PROPORSI]]*VLOOKUP(Target_AM[[#This Row],[NIPNAS]],Target_CC[],COLUMN(AN$2)+9,0)</f>
        <v>0</v>
      </c>
      <c r="BC538" s="22">
        <f>Target_AM[[#This Row],[PROPORSI]]*VLOOKUP(Target_AM[[#This Row],[NIPNAS]],Target_CC[],COLUMN(AO$2)+9,0)</f>
        <v>0</v>
      </c>
      <c r="BD538" s="22">
        <f>Target_AM[[#This Row],[PROPORSI]]*VLOOKUP(Target_AM[[#This Row],[NIPNAS]],Target_CC[],COLUMN(AP$2)+9,0)</f>
        <v>0</v>
      </c>
      <c r="BE538" s="22">
        <f>Target_AM[[#This Row],[PROPORSI]]*VLOOKUP(Target_AM[[#This Row],[NIPNAS]],Target_CC[],COLUMN(AQ$2)+9,0)</f>
        <v>0</v>
      </c>
      <c r="BF538" s="22">
        <f>Target_AM[[#This Row],[PROPORSI]]*VLOOKUP(Target_AM[[#This Row],[NIPNAS]],Target_CC[],COLUMN(AR$2)+9,0)</f>
        <v>0</v>
      </c>
      <c r="BG538" s="22">
        <f>Target_AM[[#This Row],[PROPORSI]]*VLOOKUP(Target_AM[[#This Row],[NIPNAS]],Target_CC[],COLUMN(AS$2)+9,0)</f>
        <v>0</v>
      </c>
      <c r="BH538" s="22">
        <f>Target_AM[[#This Row],[PROPORSI]]*VLOOKUP(Target_AM[[#This Row],[NIPNAS]],Target_CC[],COLUMN(AT$2)+9,0)</f>
        <v>0</v>
      </c>
      <c r="BI538" s="22">
        <f>Target_AM[[#This Row],[PROPORSI]]*VLOOKUP(Target_AM[[#This Row],[NIPNAS]],Target_CC[],COLUMN(AU$2)+9,0)</f>
        <v>0</v>
      </c>
      <c r="BJ538" s="22">
        <f>Target_AM[[#This Row],[PROPORSI]]*VLOOKUP(Target_AM[[#This Row],[NIPNAS]],Target_CC[],COLUMN(AV$2)+9,0)</f>
        <v>0</v>
      </c>
      <c r="BK538" s="22">
        <f>Target_AM[[#This Row],[PROPORSI]]*VLOOKUP(Target_AM[[#This Row],[NIPNAS]],Target_CC[],COLUMN(AW$2)+9,0)</f>
        <v>0</v>
      </c>
      <c r="BL538" s="22">
        <f>Target_AM[[#This Row],[PROPORSI]]*VLOOKUP(Target_AM[[#This Row],[NIPNAS]],Target_CC[],COLUMN(AX$2)+9,0)</f>
        <v>0</v>
      </c>
      <c r="BM538" s="22">
        <f>Target_AM[[#This Row],[PROPORSI]]*VLOOKUP(Target_AM[[#This Row],[NIPNAS]],Target_CC[],COLUMN(AY$2)+9,0)</f>
        <v>0</v>
      </c>
      <c r="BN538" s="22">
        <f>Target_AM[[#This Row],[PROPORSI]]*VLOOKUP(Target_AM[[#This Row],[NIPNAS]],Target_CC[],COLUMN(AZ$2)+9,0)</f>
        <v>0</v>
      </c>
      <c r="BO538" s="22">
        <f>Target_AM[[#This Row],[PROPORSI]]*VLOOKUP(Target_AM[[#This Row],[NIPNAS]],Target_CC[],COLUMN(BA$2)+9,0)</f>
        <v>575000</v>
      </c>
      <c r="BP538" s="22">
        <f>Target_AM[[#This Row],[PROPORSI]]*VLOOKUP(Target_AM[[#This Row],[NIPNAS]],Target_CC[],COLUMN(BB$2)+9,0)</f>
        <v>575000</v>
      </c>
      <c r="BQ538" s="22">
        <f>Target_AM[[#This Row],[PROPORSI]]*VLOOKUP(Target_AM[[#This Row],[NIPNAS]],Target_CC[],COLUMN(BC$2)+9,0)</f>
        <v>575000</v>
      </c>
      <c r="BR538" s="22">
        <f>Target_AM[[#This Row],[PROPORSI]]*VLOOKUP(Target_AM[[#This Row],[NIPNAS]],Target_CC[],COLUMN(BD$2)+9,0)</f>
        <v>690200</v>
      </c>
      <c r="BS538" s="22">
        <f>Target_AM[[#This Row],[PROPORSI]]*VLOOKUP(Target_AM[[#This Row],[NIPNAS]],Target_CC[],COLUMN(BE$2)+9,0)</f>
        <v>690200</v>
      </c>
      <c r="BT538" s="22">
        <f>Target_AM[[#This Row],[PROPORSI]]*VLOOKUP(Target_AM[[#This Row],[NIPNAS]],Target_CC[],COLUMN(BF$2)+9,0)</f>
        <v>690200</v>
      </c>
      <c r="BU538" s="22">
        <f>Target_AM[[#This Row],[PROPORSI]]*VLOOKUP(Target_AM[[#This Row],[NIPNAS]],Target_CC[],COLUMN(BG$2)+9,0)</f>
        <v>690200</v>
      </c>
      <c r="BV538" s="22">
        <f>Target_AM[[#This Row],[PROPORSI]]*VLOOKUP(Target_AM[[#This Row],[NIPNAS]],Target_CC[],COLUMN(BH$2)+9,0)</f>
        <v>690200</v>
      </c>
      <c r="BW538" s="22">
        <f>Target_AM[[#This Row],[PROPORSI]]*VLOOKUP(Target_AM[[#This Row],[NIPNAS]],Target_CC[],COLUMN(BI$2)+9,0)</f>
        <v>690200</v>
      </c>
      <c r="BX538" s="22">
        <f>Target_AM[[#This Row],[PROPORSI]]*VLOOKUP(Target_AM[[#This Row],[NIPNAS]],Target_CC[],COLUMN(BJ$2)+9,0)</f>
        <v>690200</v>
      </c>
      <c r="BY538" s="22">
        <f>Target_AM[[#This Row],[PROPORSI]]*VLOOKUP(Target_AM[[#This Row],[NIPNAS]],Target_CC[],COLUMN(BK$2)+9,0)</f>
        <v>690200</v>
      </c>
      <c r="BZ538" s="22">
        <f>Target_AM[[#This Row],[PROPORSI]]*VLOOKUP(Target_AM[[#This Row],[NIPNAS]],Target_CC[],COLUMN(BL$2)+9,0)</f>
        <v>690200</v>
      </c>
      <c r="CA538" s="22">
        <f>Target_AM[[#This Row],[PROPORSI]]*VLOOKUP(Target_AM[[#This Row],[NIPNAS]],Target_CC[],COLUMN(BM$2)+9,0)</f>
        <v>7936800</v>
      </c>
      <c r="CB538" s="22">
        <f>Target_AM[[#This Row],[PROPORSI]]*VLOOKUP(Target_AM[[#This Row],[NIPNAS]],Target_CC[],COLUMN(BN$2)+9,0)</f>
        <v>0</v>
      </c>
      <c r="CC538" s="22">
        <f>Target_AM[[#This Row],[PROPORSI]]*VLOOKUP(Target_AM[[#This Row],[NIPNAS]],Target_CC[],COLUMN(BO$2)+9,0)</f>
        <v>0</v>
      </c>
      <c r="CD538" s="22">
        <f>Target_AM[[#This Row],[PROPORSI]]*VLOOKUP(Target_AM[[#This Row],[NIPNAS]],Target_CC[],COLUMN(BP$2)+9,0)</f>
        <v>0</v>
      </c>
      <c r="CE538" s="22">
        <f>Target_AM[[#This Row],[PROPORSI]]*VLOOKUP(Target_AM[[#This Row],[NIPNAS]],Target_CC[],COLUMN(BQ$2)+9,0)</f>
        <v>0</v>
      </c>
      <c r="CF538" s="22">
        <f>Target_AM[[#This Row],[PROPORSI]]*VLOOKUP(Target_AM[[#This Row],[NIPNAS]],Target_CC[],COLUMN(BR$2)+9,0)</f>
        <v>0</v>
      </c>
      <c r="CG538" s="22">
        <f>Target_AM[[#This Row],[PROPORSI]]*VLOOKUP(Target_AM[[#This Row],[NIPNAS]],Target_CC[],COLUMN(BS$2)+9,0)</f>
        <v>0</v>
      </c>
      <c r="CH538" s="22">
        <f>Target_AM[[#This Row],[PROPORSI]]*VLOOKUP(Target_AM[[#This Row],[NIPNAS]],Target_CC[],COLUMN(BT$2)+9,0)</f>
        <v>0</v>
      </c>
      <c r="CI538" s="22">
        <f>Target_AM[[#This Row],[PROPORSI]]*VLOOKUP(Target_AM[[#This Row],[NIPNAS]],Target_CC[],COLUMN(BU$2)+9,0)</f>
        <v>0</v>
      </c>
      <c r="CJ538" s="22">
        <f>Target_AM[[#This Row],[PROPORSI]]*VLOOKUP(Target_AM[[#This Row],[NIPNAS]],Target_CC[],COLUMN(BV$2)+9,0)</f>
        <v>0</v>
      </c>
      <c r="CK538" s="22">
        <f>Target_AM[[#This Row],[PROPORSI]]*VLOOKUP(Target_AM[[#This Row],[NIPNAS]],Target_CC[],COLUMN(BW$2)+9,0)</f>
        <v>0</v>
      </c>
      <c r="CL538" s="22">
        <f>Target_AM[[#This Row],[PROPORSI]]*VLOOKUP(Target_AM[[#This Row],[NIPNAS]],Target_CC[],COLUMN(BX$2)+9,0)</f>
        <v>0</v>
      </c>
      <c r="CM538" s="22">
        <f>Target_AM[[#This Row],[PROPORSI]]*VLOOKUP(Target_AM[[#This Row],[NIPNAS]],Target_CC[],COLUMN(BY$2)+9,0)</f>
        <v>0</v>
      </c>
      <c r="CN538" s="22">
        <f>Target_AM[[#This Row],[PROPORSI]]*VLOOKUP(Target_AM[[#This Row],[NIPNAS]],Target_CC[],COLUMN(BZ$2)+9,0)</f>
        <v>0</v>
      </c>
      <c r="CO538" s="22">
        <f>Target_AM[[#This Row],[PROPORSI]]*VLOOKUP(Target_AM[[#This Row],[NIPNAS]],Target_CC[],COLUMN(CA$2)+9,0)</f>
        <v>690200</v>
      </c>
      <c r="CP538" s="22">
        <f>Target_AM[[#This Row],[PROPORSI]]*VLOOKUP(Target_AM[[#This Row],[NIPNAS]],Target_CC[],COLUMN(CB$2)+9,0)</f>
        <v>690200</v>
      </c>
      <c r="CQ538" s="22">
        <f>Target_AM[[#This Row],[PROPORSI]]*VLOOKUP(Target_AM[[#This Row],[NIPNAS]],Target_CC[],COLUMN(CC$2)+9,0)</f>
        <v>690200</v>
      </c>
      <c r="CR538" s="22">
        <f>Target_AM[[#This Row],[PROPORSI]]*VLOOKUP(Target_AM[[#This Row],[NIPNAS]],Target_CC[],COLUMN(CD$2)+9,0)</f>
        <v>690200</v>
      </c>
      <c r="CS538" s="22">
        <f>Target_AM[[#This Row],[PROPORSI]]*VLOOKUP(Target_AM[[#This Row],[NIPNAS]],Target_CC[],COLUMN(CE$2)+9,0)</f>
        <v>690200</v>
      </c>
      <c r="CT538" s="22">
        <f>Target_AM[[#This Row],[PROPORSI]]*VLOOKUP(Target_AM[[#This Row],[NIPNAS]],Target_CC[],COLUMN(CF$2)+9,0)</f>
        <v>690200</v>
      </c>
      <c r="CU538" s="22">
        <f>Target_AM[[#This Row],[PROPORSI]]*VLOOKUP(Target_AM[[#This Row],[NIPNAS]],Target_CC[],COLUMN(CG$2)+9,0)</f>
        <v>690200</v>
      </c>
      <c r="CV538" s="22">
        <f>Target_AM[[#This Row],[PROPORSI]]*VLOOKUP(Target_AM[[#This Row],[NIPNAS]],Target_CC[],COLUMN(CH$2)+9,0)</f>
        <v>690200</v>
      </c>
      <c r="CW538" s="22">
        <f>Target_AM[[#This Row],[PROPORSI]]*VLOOKUP(Target_AM[[#This Row],[NIPNAS]],Target_CC[],COLUMN(CI$2)+9,0)</f>
        <v>690200</v>
      </c>
      <c r="CX538" s="22">
        <f>Target_AM[[#This Row],[PROPORSI]]*VLOOKUP(Target_AM[[#This Row],[NIPNAS]],Target_CC[],COLUMN(CJ$2)+9,0)</f>
        <v>690200</v>
      </c>
      <c r="CY538" s="22">
        <f>Target_AM[[#This Row],[PROPORSI]]*VLOOKUP(Target_AM[[#This Row],[NIPNAS]],Target_CC[],COLUMN(CK$2)+9,0)</f>
        <v>690200</v>
      </c>
      <c r="CZ538" s="22">
        <f>Target_AM[[#This Row],[PROPORSI]]*VLOOKUP(Target_AM[[#This Row],[NIPNAS]],Target_CC[],COLUMN(CL$2)+9,0)</f>
        <v>690200</v>
      </c>
      <c r="DA538" s="22">
        <f>Target_AM[[#This Row],[PROPORSI]]*VLOOKUP(Target_AM[[#This Row],[NIPNAS]],Target_CC[],COLUMN(CM$2)+9,0)</f>
        <v>8282400</v>
      </c>
      <c r="DB538" s="22">
        <f>Target_AM[[#This Row],[PROPORSI]]*VLOOKUP(Target_AM[[#This Row],[NIPNAS]],Target_CC[],COLUMN(CN$2)+9,0)</f>
        <v>0</v>
      </c>
      <c r="DC538" s="22">
        <f>Target_AM[[#This Row],[PROPORSI]]*VLOOKUP(Target_AM[[#This Row],[NIPNAS]],Target_CC[],COLUMN(CO$2)+9,0)</f>
        <v>0</v>
      </c>
      <c r="DD538" s="22">
        <f>Target_AM[[#This Row],[PROPORSI]]*VLOOKUP(Target_AM[[#This Row],[NIPNAS]],Target_CC[],COLUMN(CP$2)+9,0)</f>
        <v>0</v>
      </c>
      <c r="DE538" s="22">
        <f>Target_AM[[#This Row],[PROPORSI]]*VLOOKUP(Target_AM[[#This Row],[NIPNAS]],Target_CC[],COLUMN(CQ$2)+9,0)</f>
        <v>0</v>
      </c>
      <c r="DF538" s="22">
        <f>Target_AM[[#This Row],[PROPORSI]]*VLOOKUP(Target_AM[[#This Row],[NIPNAS]],Target_CC[],COLUMN(CR$2)+9,0)</f>
        <v>0</v>
      </c>
      <c r="DG538" s="22">
        <f>Target_AM[[#This Row],[PROPORSI]]*VLOOKUP(Target_AM[[#This Row],[NIPNAS]],Target_CC[],COLUMN(CS$2)+9,0)</f>
        <v>0</v>
      </c>
      <c r="DH538" s="22">
        <f>Target_AM[[#This Row],[PROPORSI]]*VLOOKUP(Target_AM[[#This Row],[NIPNAS]],Target_CC[],COLUMN(CT$2)+9,0)</f>
        <v>0</v>
      </c>
      <c r="DI538" s="22">
        <f>Target_AM[[#This Row],[PROPORSI]]*VLOOKUP(Target_AM[[#This Row],[NIPNAS]],Target_CC[],COLUMN(CU$2)+9,0)</f>
        <v>0</v>
      </c>
      <c r="DJ538" s="22">
        <f>Target_AM[[#This Row],[PROPORSI]]*VLOOKUP(Target_AM[[#This Row],[NIPNAS]],Target_CC[],COLUMN(CV$2)+9,0)</f>
        <v>0</v>
      </c>
      <c r="DK538" s="22">
        <f>Target_AM[[#This Row],[PROPORSI]]*VLOOKUP(Target_AM[[#This Row],[NIPNAS]],Target_CC[],COLUMN(CW$2)+9,0)</f>
        <v>0</v>
      </c>
      <c r="DL538" s="22">
        <f>Target_AM[[#This Row],[PROPORSI]]*VLOOKUP(Target_AM[[#This Row],[NIPNAS]],Target_CC[],COLUMN(CX$2)+9,0)</f>
        <v>0</v>
      </c>
      <c r="DM538" s="22">
        <f>Target_AM[[#This Row],[PROPORSI]]*VLOOKUP(Target_AM[[#This Row],[NIPNAS]],Target_CC[],COLUMN(CY$2)+9,0)</f>
        <v>0</v>
      </c>
      <c r="DN538" s="22">
        <f>Target_AM[[#This Row],[PROPORSI]]*VLOOKUP(Target_AM[[#This Row],[NIPNAS]],Target_CC[],COLUMN(CZ$2)+9,0)</f>
        <v>0</v>
      </c>
      <c r="DO538" s="22">
        <f>Target_AM[[#This Row],[PROPORSI]]*VLOOKUP(Target_AM[[#This Row],[NIPNAS]],Target_CC[],COLUMN(DA$2)+9,0)</f>
        <v>0</v>
      </c>
      <c r="DP538" s="22">
        <f>Target_AM[[#This Row],[PROPORSI]]*VLOOKUP(Target_AM[[#This Row],[NIPNAS]],Target_CC[],COLUMN(DB$2)+9,0)</f>
        <v>0</v>
      </c>
      <c r="DQ538" s="22">
        <f>Target_AM[[#This Row],[PROPORSI]]*VLOOKUP(Target_AM[[#This Row],[NIPNAS]],Target_CC[],COLUMN(DC$2)+9,0)</f>
        <v>0</v>
      </c>
      <c r="DR538" s="22">
        <f>Target_AM[[#This Row],[PROPORSI]]*VLOOKUP(Target_AM[[#This Row],[NIPNAS]],Target_CC[],COLUMN(DD$2)+9,0)</f>
        <v>0</v>
      </c>
      <c r="DS538" s="22">
        <f>Target_AM[[#This Row],[PROPORSI]]*VLOOKUP(Target_AM[[#This Row],[NIPNAS]],Target_CC[],COLUMN(DE$2)+9,0)</f>
        <v>0</v>
      </c>
      <c r="DT538" s="22">
        <f>Target_AM[[#This Row],[PROPORSI]]*VLOOKUP(Target_AM[[#This Row],[NIPNAS]],Target_CC[],COLUMN(DF$2)+9,0)</f>
        <v>0</v>
      </c>
      <c r="DU538" s="22">
        <f>Target_AM[[#This Row],[PROPORSI]]*VLOOKUP(Target_AM[[#This Row],[NIPNAS]],Target_CC[],COLUMN(DG$2)+9,0)</f>
        <v>0</v>
      </c>
      <c r="DV538" s="22">
        <f>Target_AM[[#This Row],[PROPORSI]]*VLOOKUP(Target_AM[[#This Row],[NIPNAS]],Target_CC[],COLUMN(DH$2)+9,0)</f>
        <v>0</v>
      </c>
      <c r="DW538" s="22">
        <f>Target_AM[[#This Row],[PROPORSI]]*VLOOKUP(Target_AM[[#This Row],[NIPNAS]],Target_CC[],COLUMN(DI$2)+9,0)</f>
        <v>0</v>
      </c>
      <c r="DX538" s="22">
        <f>Target_AM[[#This Row],[PROPORSI]]*VLOOKUP(Target_AM[[#This Row],[NIPNAS]],Target_CC[],COLUMN(DJ$2)+9,0)</f>
        <v>0</v>
      </c>
      <c r="DY538" s="22">
        <f>Target_AM[[#This Row],[PROPORSI]]*VLOOKUP(Target_AM[[#This Row],[NIPNAS]],Target_CC[],COLUMN(DK$2)+9,0)</f>
        <v>0</v>
      </c>
      <c r="DZ538" s="22">
        <f>Target_AM[[#This Row],[PROPORSI]]*VLOOKUP(Target_AM[[#This Row],[NIPNAS]],Target_CC[],COLUMN(DL$2)+9,0)</f>
        <v>0</v>
      </c>
      <c r="EA538" s="22">
        <f>Target_AM[[#This Row],[PROPORSI]]*VLOOKUP(Target_AM[[#This Row],[NIPNAS]],Target_CC[],COLUMN(DM$2)+9,0)</f>
        <v>0</v>
      </c>
    </row>
    <row r="539" spans="2:131" x14ac:dyDescent="0.3">
      <c r="B539">
        <v>405886</v>
      </c>
      <c r="C539" t="s">
        <v>1025</v>
      </c>
      <c r="D539">
        <v>1</v>
      </c>
      <c r="E539" s="8">
        <v>45658</v>
      </c>
      <c r="F539">
        <v>2000357</v>
      </c>
      <c r="G539" t="s">
        <v>319</v>
      </c>
      <c r="J539" t="s">
        <v>875</v>
      </c>
      <c r="K539" t="s">
        <v>20</v>
      </c>
      <c r="L539" t="s">
        <v>159</v>
      </c>
      <c r="M539" t="s">
        <v>29</v>
      </c>
      <c r="N539" s="23">
        <f>Target_AM[[#This Row],[PROPORSI]]*VLOOKUP(Target_AM[[#This Row],[NIPNAS]],Target_CC[],9,0)</f>
        <v>0</v>
      </c>
      <c r="O539" s="22">
        <f>Target_AM[[#This Row],[PROPORSI]]*VLOOKUP(Target_AM[[#This Row],[NIPNAS]],Target_CC[],COLUMN(A$2)+9,0)</f>
        <v>0</v>
      </c>
      <c r="P539" s="22">
        <f>Target_AM[[#This Row],[PROPORSI]]*VLOOKUP(Target_AM[[#This Row],[NIPNAS]],Target_CC[],COLUMN(B$2)+9,0)</f>
        <v>0</v>
      </c>
      <c r="Q539" s="22">
        <f>Target_AM[[#This Row],[PROPORSI]]*VLOOKUP(Target_AM[[#This Row],[NIPNAS]],Target_CC[],COLUMN(C$2)+9,0)</f>
        <v>0</v>
      </c>
      <c r="R539" s="22">
        <f>Target_AM[[#This Row],[PROPORSI]]*VLOOKUP(Target_AM[[#This Row],[NIPNAS]],Target_CC[],COLUMN(D$2)+9,0)</f>
        <v>0</v>
      </c>
      <c r="S539" s="22">
        <f>Target_AM[[#This Row],[PROPORSI]]*VLOOKUP(Target_AM[[#This Row],[NIPNAS]],Target_CC[],COLUMN(E$2)+9,0)</f>
        <v>0</v>
      </c>
      <c r="T539" s="22">
        <f>Target_AM[[#This Row],[PROPORSI]]*VLOOKUP(Target_AM[[#This Row],[NIPNAS]],Target_CC[],COLUMN(F$2)+9,0)</f>
        <v>0</v>
      </c>
      <c r="U539" s="22">
        <f>Target_AM[[#This Row],[PROPORSI]]*VLOOKUP(Target_AM[[#This Row],[NIPNAS]],Target_CC[],COLUMN(G$2)+9,0)</f>
        <v>0</v>
      </c>
      <c r="V539" s="22">
        <f>Target_AM[[#This Row],[PROPORSI]]*VLOOKUP(Target_AM[[#This Row],[NIPNAS]],Target_CC[],COLUMN(H$2)+9,0)</f>
        <v>0</v>
      </c>
      <c r="W539" s="22">
        <f>Target_AM[[#This Row],[PROPORSI]]*VLOOKUP(Target_AM[[#This Row],[NIPNAS]],Target_CC[],COLUMN(I$2)+9,0)</f>
        <v>0</v>
      </c>
      <c r="X539" s="22">
        <f>Target_AM[[#This Row],[PROPORSI]]*VLOOKUP(Target_AM[[#This Row],[NIPNAS]],Target_CC[],COLUMN(J$2)+9,0)</f>
        <v>0</v>
      </c>
      <c r="Y539" s="22">
        <f>Target_AM[[#This Row],[PROPORSI]]*VLOOKUP(Target_AM[[#This Row],[NIPNAS]],Target_CC[],COLUMN(K$2)+9,0)</f>
        <v>0</v>
      </c>
      <c r="Z539" s="22">
        <f>Target_AM[[#This Row],[PROPORSI]]*VLOOKUP(Target_AM[[#This Row],[NIPNAS]],Target_CC[],COLUMN(L$2)+9,0)</f>
        <v>0</v>
      </c>
      <c r="AA539" s="22">
        <f>Target_AM[[#This Row],[PROPORSI]]*VLOOKUP(Target_AM[[#This Row],[NIPNAS]],Target_CC[],COLUMN(M$2)+9,0)</f>
        <v>0</v>
      </c>
      <c r="AB539" s="22">
        <f>Target_AM[[#This Row],[PROPORSI]]*VLOOKUP(Target_AM[[#This Row],[NIPNAS]],Target_CC[],COLUMN(N$2)+9,0)</f>
        <v>0</v>
      </c>
      <c r="AC539" s="22">
        <f>Target_AM[[#This Row],[PROPORSI]]*VLOOKUP(Target_AM[[#This Row],[NIPNAS]],Target_CC[],COLUMN(O$2)+9,0)</f>
        <v>690859.22431823774</v>
      </c>
      <c r="AD539" s="22">
        <f>Target_AM[[#This Row],[PROPORSI]]*VLOOKUP(Target_AM[[#This Row],[NIPNAS]],Target_CC[],COLUMN(P$2)+9,0)</f>
        <v>683729.23020126333</v>
      </c>
      <c r="AE539" s="22">
        <f>Target_AM[[#This Row],[PROPORSI]]*VLOOKUP(Target_AM[[#This Row],[NIPNAS]],Target_CC[],COLUMN(Q$2)+9,0)</f>
        <v>537486.86343142285</v>
      </c>
      <c r="AF539" s="22">
        <f>Target_AM[[#This Row],[PROPORSI]]*VLOOKUP(Target_AM[[#This Row],[NIPNAS]],Target_CC[],COLUMN(R$2)+9,0)</f>
        <v>586231.66372162709</v>
      </c>
      <c r="AG539" s="22">
        <f>Target_AM[[#This Row],[PROPORSI]]*VLOOKUP(Target_AM[[#This Row],[NIPNAS]],Target_CC[],COLUMN(S$2)+9,0)</f>
        <v>571553.53985494352</v>
      </c>
      <c r="AH539" s="22">
        <f>Target_AM[[#This Row],[PROPORSI]]*VLOOKUP(Target_AM[[#This Row],[NIPNAS]],Target_CC[],COLUMN(T$2)+9,0)</f>
        <v>710365.72728492401</v>
      </c>
      <c r="AI539" s="22">
        <f>Target_AM[[#This Row],[PROPORSI]]*VLOOKUP(Target_AM[[#This Row],[NIPNAS]],Target_CC[],COLUMN(U$2)+9,0)</f>
        <v>598269.13892134407</v>
      </c>
      <c r="AJ539" s="22">
        <f>Target_AM[[#This Row],[PROPORSI]]*VLOOKUP(Target_AM[[#This Row],[NIPNAS]],Target_CC[],COLUMN(V$2)+9,0)</f>
        <v>715610.41381648171</v>
      </c>
      <c r="AK539" s="22">
        <f>Target_AM[[#This Row],[PROPORSI]]*VLOOKUP(Target_AM[[#This Row],[NIPNAS]],Target_CC[],COLUMN(W$2)+9,0)</f>
        <v>720720.50871695695</v>
      </c>
      <c r="AL539" s="22">
        <f>Target_AM[[#This Row],[PROPORSI]]*VLOOKUP(Target_AM[[#This Row],[NIPNAS]],Target_CC[],COLUMN(X$2)+9,0)</f>
        <v>611960.29877694696</v>
      </c>
      <c r="AM539" s="22">
        <f>Target_AM[[#This Row],[PROPORSI]]*VLOOKUP(Target_AM[[#This Row],[NIPNAS]],Target_CC[],COLUMN(Y$2)+9,0)</f>
        <v>623089.45347582689</v>
      </c>
      <c r="AN539" s="22">
        <f>Target_AM[[#This Row],[PROPORSI]]*VLOOKUP(Target_AM[[#This Row],[NIPNAS]],Target_CC[],COLUMN(Z$2)+9,0)</f>
        <v>7049876.062519975</v>
      </c>
      <c r="AO539" s="22">
        <f>Target_AM[[#This Row],[PROPORSI]]*VLOOKUP(Target_AM[[#This Row],[NIPNAS]],Target_CC[],COLUMN(AA$2)+9,0)</f>
        <v>0</v>
      </c>
      <c r="AP539" s="22">
        <f>Target_AM[[#This Row],[PROPORSI]]*VLOOKUP(Target_AM[[#This Row],[NIPNAS]],Target_CC[],COLUMN(AB$2)+9,0)</f>
        <v>690859.22431823774</v>
      </c>
      <c r="AQ539" s="22">
        <f>Target_AM[[#This Row],[PROPORSI]]*VLOOKUP(Target_AM[[#This Row],[NIPNAS]],Target_CC[],COLUMN(AC$2)+9,0)</f>
        <v>683729.23020126333</v>
      </c>
      <c r="AR539" s="22">
        <f>Target_AM[[#This Row],[PROPORSI]]*VLOOKUP(Target_AM[[#This Row],[NIPNAS]],Target_CC[],COLUMN(AD$2)+9,0)</f>
        <v>537486.86343142285</v>
      </c>
      <c r="AS539" s="22">
        <f>Target_AM[[#This Row],[PROPORSI]]*VLOOKUP(Target_AM[[#This Row],[NIPNAS]],Target_CC[],COLUMN(AE$2)+9,0)</f>
        <v>586231.66372162709</v>
      </c>
      <c r="AT539" s="22">
        <f>Target_AM[[#This Row],[PROPORSI]]*VLOOKUP(Target_AM[[#This Row],[NIPNAS]],Target_CC[],COLUMN(AF$2)+9,0)</f>
        <v>571553.53985494352</v>
      </c>
      <c r="AU539" s="22">
        <f>Target_AM[[#This Row],[PROPORSI]]*VLOOKUP(Target_AM[[#This Row],[NIPNAS]],Target_CC[],COLUMN(AG$2)+9,0)</f>
        <v>710365.72728492401</v>
      </c>
      <c r="AV539" s="22">
        <f>Target_AM[[#This Row],[PROPORSI]]*VLOOKUP(Target_AM[[#This Row],[NIPNAS]],Target_CC[],COLUMN(AH$2)+9,0)</f>
        <v>598269.13892134407</v>
      </c>
      <c r="AW539" s="22">
        <f>Target_AM[[#This Row],[PROPORSI]]*VLOOKUP(Target_AM[[#This Row],[NIPNAS]],Target_CC[],COLUMN(AI$2)+9,0)</f>
        <v>715610.41381648171</v>
      </c>
      <c r="AX539" s="22">
        <f>Target_AM[[#This Row],[PROPORSI]]*VLOOKUP(Target_AM[[#This Row],[NIPNAS]],Target_CC[],COLUMN(AJ$2)+9,0)</f>
        <v>720720.50871695695</v>
      </c>
      <c r="AY539" s="22">
        <f>Target_AM[[#This Row],[PROPORSI]]*VLOOKUP(Target_AM[[#This Row],[NIPNAS]],Target_CC[],COLUMN(AK$2)+9,0)</f>
        <v>611960.29877694696</v>
      </c>
      <c r="AZ539" s="22">
        <f>Target_AM[[#This Row],[PROPORSI]]*VLOOKUP(Target_AM[[#This Row],[NIPNAS]],Target_CC[],COLUMN(AL$2)+9,0)</f>
        <v>623089.45347582689</v>
      </c>
      <c r="BA539" s="22">
        <f>Target_AM[[#This Row],[PROPORSI]]*VLOOKUP(Target_AM[[#This Row],[NIPNAS]],Target_CC[],COLUMN(AM$2)+9,0)</f>
        <v>7049876.062519975</v>
      </c>
      <c r="BB539" s="22">
        <f>Target_AM[[#This Row],[PROPORSI]]*VLOOKUP(Target_AM[[#This Row],[NIPNAS]],Target_CC[],COLUMN(AN$2)+9,0)</f>
        <v>0</v>
      </c>
      <c r="BC539" s="22">
        <f>Target_AM[[#This Row],[PROPORSI]]*VLOOKUP(Target_AM[[#This Row],[NIPNAS]],Target_CC[],COLUMN(AO$2)+9,0)</f>
        <v>0</v>
      </c>
      <c r="BD539" s="22">
        <f>Target_AM[[#This Row],[PROPORSI]]*VLOOKUP(Target_AM[[#This Row],[NIPNAS]],Target_CC[],COLUMN(AP$2)+9,0)</f>
        <v>0</v>
      </c>
      <c r="BE539" s="22">
        <f>Target_AM[[#This Row],[PROPORSI]]*VLOOKUP(Target_AM[[#This Row],[NIPNAS]],Target_CC[],COLUMN(AQ$2)+9,0)</f>
        <v>0</v>
      </c>
      <c r="BF539" s="22">
        <f>Target_AM[[#This Row],[PROPORSI]]*VLOOKUP(Target_AM[[#This Row],[NIPNAS]],Target_CC[],COLUMN(AR$2)+9,0)</f>
        <v>0</v>
      </c>
      <c r="BG539" s="22">
        <f>Target_AM[[#This Row],[PROPORSI]]*VLOOKUP(Target_AM[[#This Row],[NIPNAS]],Target_CC[],COLUMN(AS$2)+9,0)</f>
        <v>0</v>
      </c>
      <c r="BH539" s="22">
        <f>Target_AM[[#This Row],[PROPORSI]]*VLOOKUP(Target_AM[[#This Row],[NIPNAS]],Target_CC[],COLUMN(AT$2)+9,0)</f>
        <v>0</v>
      </c>
      <c r="BI539" s="22">
        <f>Target_AM[[#This Row],[PROPORSI]]*VLOOKUP(Target_AM[[#This Row],[NIPNAS]],Target_CC[],COLUMN(AU$2)+9,0)</f>
        <v>0</v>
      </c>
      <c r="BJ539" s="22">
        <f>Target_AM[[#This Row],[PROPORSI]]*VLOOKUP(Target_AM[[#This Row],[NIPNAS]],Target_CC[],COLUMN(AV$2)+9,0)</f>
        <v>0</v>
      </c>
      <c r="BK539" s="22">
        <f>Target_AM[[#This Row],[PROPORSI]]*VLOOKUP(Target_AM[[#This Row],[NIPNAS]],Target_CC[],COLUMN(AW$2)+9,0)</f>
        <v>0</v>
      </c>
      <c r="BL539" s="22">
        <f>Target_AM[[#This Row],[PROPORSI]]*VLOOKUP(Target_AM[[#This Row],[NIPNAS]],Target_CC[],COLUMN(AX$2)+9,0)</f>
        <v>0</v>
      </c>
      <c r="BM539" s="22">
        <f>Target_AM[[#This Row],[PROPORSI]]*VLOOKUP(Target_AM[[#This Row],[NIPNAS]],Target_CC[],COLUMN(AY$2)+9,0)</f>
        <v>0</v>
      </c>
      <c r="BN539" s="22">
        <f>Target_AM[[#This Row],[PROPORSI]]*VLOOKUP(Target_AM[[#This Row],[NIPNAS]],Target_CC[],COLUMN(AZ$2)+9,0)</f>
        <v>0</v>
      </c>
      <c r="BO539" s="22">
        <f>Target_AM[[#This Row],[PROPORSI]]*VLOOKUP(Target_AM[[#This Row],[NIPNAS]],Target_CC[],COLUMN(BA$2)+9,0)</f>
        <v>0</v>
      </c>
      <c r="BP539" s="22">
        <f>Target_AM[[#This Row],[PROPORSI]]*VLOOKUP(Target_AM[[#This Row],[NIPNAS]],Target_CC[],COLUMN(BB$2)+9,0)</f>
        <v>0</v>
      </c>
      <c r="BQ539" s="22">
        <f>Target_AM[[#This Row],[PROPORSI]]*VLOOKUP(Target_AM[[#This Row],[NIPNAS]],Target_CC[],COLUMN(BC$2)+9,0)</f>
        <v>0</v>
      </c>
      <c r="BR539" s="22">
        <f>Target_AM[[#This Row],[PROPORSI]]*VLOOKUP(Target_AM[[#This Row],[NIPNAS]],Target_CC[],COLUMN(BD$2)+9,0)</f>
        <v>0</v>
      </c>
      <c r="BS539" s="22">
        <f>Target_AM[[#This Row],[PROPORSI]]*VLOOKUP(Target_AM[[#This Row],[NIPNAS]],Target_CC[],COLUMN(BE$2)+9,0)</f>
        <v>0</v>
      </c>
      <c r="BT539" s="22">
        <f>Target_AM[[#This Row],[PROPORSI]]*VLOOKUP(Target_AM[[#This Row],[NIPNAS]],Target_CC[],COLUMN(BF$2)+9,0)</f>
        <v>0</v>
      </c>
      <c r="BU539" s="22">
        <f>Target_AM[[#This Row],[PROPORSI]]*VLOOKUP(Target_AM[[#This Row],[NIPNAS]],Target_CC[],COLUMN(BG$2)+9,0)</f>
        <v>0</v>
      </c>
      <c r="BV539" s="22">
        <f>Target_AM[[#This Row],[PROPORSI]]*VLOOKUP(Target_AM[[#This Row],[NIPNAS]],Target_CC[],COLUMN(BH$2)+9,0)</f>
        <v>0</v>
      </c>
      <c r="BW539" s="22">
        <f>Target_AM[[#This Row],[PROPORSI]]*VLOOKUP(Target_AM[[#This Row],[NIPNAS]],Target_CC[],COLUMN(BI$2)+9,0)</f>
        <v>0</v>
      </c>
      <c r="BX539" s="22">
        <f>Target_AM[[#This Row],[PROPORSI]]*VLOOKUP(Target_AM[[#This Row],[NIPNAS]],Target_CC[],COLUMN(BJ$2)+9,0)</f>
        <v>0</v>
      </c>
      <c r="BY539" s="22">
        <f>Target_AM[[#This Row],[PROPORSI]]*VLOOKUP(Target_AM[[#This Row],[NIPNAS]],Target_CC[],COLUMN(BK$2)+9,0)</f>
        <v>0</v>
      </c>
      <c r="BZ539" s="22">
        <f>Target_AM[[#This Row],[PROPORSI]]*VLOOKUP(Target_AM[[#This Row],[NIPNAS]],Target_CC[],COLUMN(BL$2)+9,0)</f>
        <v>0</v>
      </c>
      <c r="CA539" s="22">
        <f>Target_AM[[#This Row],[PROPORSI]]*VLOOKUP(Target_AM[[#This Row],[NIPNAS]],Target_CC[],COLUMN(BM$2)+9,0)</f>
        <v>0</v>
      </c>
      <c r="CB539" s="22">
        <f>Target_AM[[#This Row],[PROPORSI]]*VLOOKUP(Target_AM[[#This Row],[NIPNAS]],Target_CC[],COLUMN(BN$2)+9,0)</f>
        <v>0</v>
      </c>
      <c r="CC539" s="22">
        <f>Target_AM[[#This Row],[PROPORSI]]*VLOOKUP(Target_AM[[#This Row],[NIPNAS]],Target_CC[],COLUMN(BO$2)+9,0)</f>
        <v>0</v>
      </c>
      <c r="CD539" s="22">
        <f>Target_AM[[#This Row],[PROPORSI]]*VLOOKUP(Target_AM[[#This Row],[NIPNAS]],Target_CC[],COLUMN(BP$2)+9,0)</f>
        <v>0</v>
      </c>
      <c r="CE539" s="22">
        <f>Target_AM[[#This Row],[PROPORSI]]*VLOOKUP(Target_AM[[#This Row],[NIPNAS]],Target_CC[],COLUMN(BQ$2)+9,0)</f>
        <v>0</v>
      </c>
      <c r="CF539" s="22">
        <f>Target_AM[[#This Row],[PROPORSI]]*VLOOKUP(Target_AM[[#This Row],[NIPNAS]],Target_CC[],COLUMN(BR$2)+9,0)</f>
        <v>0</v>
      </c>
      <c r="CG539" s="22">
        <f>Target_AM[[#This Row],[PROPORSI]]*VLOOKUP(Target_AM[[#This Row],[NIPNAS]],Target_CC[],COLUMN(BS$2)+9,0)</f>
        <v>0</v>
      </c>
      <c r="CH539" s="22">
        <f>Target_AM[[#This Row],[PROPORSI]]*VLOOKUP(Target_AM[[#This Row],[NIPNAS]],Target_CC[],COLUMN(BT$2)+9,0)</f>
        <v>0</v>
      </c>
      <c r="CI539" s="22">
        <f>Target_AM[[#This Row],[PROPORSI]]*VLOOKUP(Target_AM[[#This Row],[NIPNAS]],Target_CC[],COLUMN(BU$2)+9,0)</f>
        <v>0</v>
      </c>
      <c r="CJ539" s="22">
        <f>Target_AM[[#This Row],[PROPORSI]]*VLOOKUP(Target_AM[[#This Row],[NIPNAS]],Target_CC[],COLUMN(BV$2)+9,0)</f>
        <v>0</v>
      </c>
      <c r="CK539" s="22">
        <f>Target_AM[[#This Row],[PROPORSI]]*VLOOKUP(Target_AM[[#This Row],[NIPNAS]],Target_CC[],COLUMN(BW$2)+9,0)</f>
        <v>0</v>
      </c>
      <c r="CL539" s="22">
        <f>Target_AM[[#This Row],[PROPORSI]]*VLOOKUP(Target_AM[[#This Row],[NIPNAS]],Target_CC[],COLUMN(BX$2)+9,0)</f>
        <v>0</v>
      </c>
      <c r="CM539" s="22">
        <f>Target_AM[[#This Row],[PROPORSI]]*VLOOKUP(Target_AM[[#This Row],[NIPNAS]],Target_CC[],COLUMN(BY$2)+9,0)</f>
        <v>0</v>
      </c>
      <c r="CN539" s="22">
        <f>Target_AM[[#This Row],[PROPORSI]]*VLOOKUP(Target_AM[[#This Row],[NIPNAS]],Target_CC[],COLUMN(BZ$2)+9,0)</f>
        <v>0</v>
      </c>
      <c r="CO539" s="22">
        <f>Target_AM[[#This Row],[PROPORSI]]*VLOOKUP(Target_AM[[#This Row],[NIPNAS]],Target_CC[],COLUMN(CA$2)+9,0)</f>
        <v>0</v>
      </c>
      <c r="CP539" s="22">
        <f>Target_AM[[#This Row],[PROPORSI]]*VLOOKUP(Target_AM[[#This Row],[NIPNAS]],Target_CC[],COLUMN(CB$2)+9,0)</f>
        <v>0</v>
      </c>
      <c r="CQ539" s="22">
        <f>Target_AM[[#This Row],[PROPORSI]]*VLOOKUP(Target_AM[[#This Row],[NIPNAS]],Target_CC[],COLUMN(CC$2)+9,0)</f>
        <v>0</v>
      </c>
      <c r="CR539" s="22">
        <f>Target_AM[[#This Row],[PROPORSI]]*VLOOKUP(Target_AM[[#This Row],[NIPNAS]],Target_CC[],COLUMN(CD$2)+9,0)</f>
        <v>0</v>
      </c>
      <c r="CS539" s="22">
        <f>Target_AM[[#This Row],[PROPORSI]]*VLOOKUP(Target_AM[[#This Row],[NIPNAS]],Target_CC[],COLUMN(CE$2)+9,0)</f>
        <v>0</v>
      </c>
      <c r="CT539" s="22">
        <f>Target_AM[[#This Row],[PROPORSI]]*VLOOKUP(Target_AM[[#This Row],[NIPNAS]],Target_CC[],COLUMN(CF$2)+9,0)</f>
        <v>0</v>
      </c>
      <c r="CU539" s="22">
        <f>Target_AM[[#This Row],[PROPORSI]]*VLOOKUP(Target_AM[[#This Row],[NIPNAS]],Target_CC[],COLUMN(CG$2)+9,0)</f>
        <v>0</v>
      </c>
      <c r="CV539" s="22">
        <f>Target_AM[[#This Row],[PROPORSI]]*VLOOKUP(Target_AM[[#This Row],[NIPNAS]],Target_CC[],COLUMN(CH$2)+9,0)</f>
        <v>0</v>
      </c>
      <c r="CW539" s="22">
        <f>Target_AM[[#This Row],[PROPORSI]]*VLOOKUP(Target_AM[[#This Row],[NIPNAS]],Target_CC[],COLUMN(CI$2)+9,0)</f>
        <v>0</v>
      </c>
      <c r="CX539" s="22">
        <f>Target_AM[[#This Row],[PROPORSI]]*VLOOKUP(Target_AM[[#This Row],[NIPNAS]],Target_CC[],COLUMN(CJ$2)+9,0)</f>
        <v>0</v>
      </c>
      <c r="CY539" s="22">
        <f>Target_AM[[#This Row],[PROPORSI]]*VLOOKUP(Target_AM[[#This Row],[NIPNAS]],Target_CC[],COLUMN(CK$2)+9,0)</f>
        <v>0</v>
      </c>
      <c r="CZ539" s="22">
        <f>Target_AM[[#This Row],[PROPORSI]]*VLOOKUP(Target_AM[[#This Row],[NIPNAS]],Target_CC[],COLUMN(CL$2)+9,0)</f>
        <v>0</v>
      </c>
      <c r="DA539" s="22">
        <f>Target_AM[[#This Row],[PROPORSI]]*VLOOKUP(Target_AM[[#This Row],[NIPNAS]],Target_CC[],COLUMN(CM$2)+9,0)</f>
        <v>0</v>
      </c>
      <c r="DB539" s="22">
        <f>Target_AM[[#This Row],[PROPORSI]]*VLOOKUP(Target_AM[[#This Row],[NIPNAS]],Target_CC[],COLUMN(CN$2)+9,0)</f>
        <v>0</v>
      </c>
      <c r="DC539" s="22">
        <f>Target_AM[[#This Row],[PROPORSI]]*VLOOKUP(Target_AM[[#This Row],[NIPNAS]],Target_CC[],COLUMN(CO$2)+9,0)</f>
        <v>0</v>
      </c>
      <c r="DD539" s="22">
        <f>Target_AM[[#This Row],[PROPORSI]]*VLOOKUP(Target_AM[[#This Row],[NIPNAS]],Target_CC[],COLUMN(CP$2)+9,0)</f>
        <v>0</v>
      </c>
      <c r="DE539" s="22">
        <f>Target_AM[[#This Row],[PROPORSI]]*VLOOKUP(Target_AM[[#This Row],[NIPNAS]],Target_CC[],COLUMN(CQ$2)+9,0)</f>
        <v>0</v>
      </c>
      <c r="DF539" s="22">
        <f>Target_AM[[#This Row],[PROPORSI]]*VLOOKUP(Target_AM[[#This Row],[NIPNAS]],Target_CC[],COLUMN(CR$2)+9,0)</f>
        <v>0</v>
      </c>
      <c r="DG539" s="22">
        <f>Target_AM[[#This Row],[PROPORSI]]*VLOOKUP(Target_AM[[#This Row],[NIPNAS]],Target_CC[],COLUMN(CS$2)+9,0)</f>
        <v>0</v>
      </c>
      <c r="DH539" s="22">
        <f>Target_AM[[#This Row],[PROPORSI]]*VLOOKUP(Target_AM[[#This Row],[NIPNAS]],Target_CC[],COLUMN(CT$2)+9,0)</f>
        <v>0</v>
      </c>
      <c r="DI539" s="22">
        <f>Target_AM[[#This Row],[PROPORSI]]*VLOOKUP(Target_AM[[#This Row],[NIPNAS]],Target_CC[],COLUMN(CU$2)+9,0)</f>
        <v>0</v>
      </c>
      <c r="DJ539" s="22">
        <f>Target_AM[[#This Row],[PROPORSI]]*VLOOKUP(Target_AM[[#This Row],[NIPNAS]],Target_CC[],COLUMN(CV$2)+9,0)</f>
        <v>0</v>
      </c>
      <c r="DK539" s="22">
        <f>Target_AM[[#This Row],[PROPORSI]]*VLOOKUP(Target_AM[[#This Row],[NIPNAS]],Target_CC[],COLUMN(CW$2)+9,0)</f>
        <v>0</v>
      </c>
      <c r="DL539" s="22">
        <f>Target_AM[[#This Row],[PROPORSI]]*VLOOKUP(Target_AM[[#This Row],[NIPNAS]],Target_CC[],COLUMN(CX$2)+9,0)</f>
        <v>0</v>
      </c>
      <c r="DM539" s="22">
        <f>Target_AM[[#This Row],[PROPORSI]]*VLOOKUP(Target_AM[[#This Row],[NIPNAS]],Target_CC[],COLUMN(CY$2)+9,0)</f>
        <v>0</v>
      </c>
      <c r="DN539" s="22">
        <f>Target_AM[[#This Row],[PROPORSI]]*VLOOKUP(Target_AM[[#This Row],[NIPNAS]],Target_CC[],COLUMN(CZ$2)+9,0)</f>
        <v>0</v>
      </c>
      <c r="DO539" s="22">
        <f>Target_AM[[#This Row],[PROPORSI]]*VLOOKUP(Target_AM[[#This Row],[NIPNAS]],Target_CC[],COLUMN(DA$2)+9,0)</f>
        <v>0</v>
      </c>
      <c r="DP539" s="22">
        <f>Target_AM[[#This Row],[PROPORSI]]*VLOOKUP(Target_AM[[#This Row],[NIPNAS]],Target_CC[],COLUMN(DB$2)+9,0)</f>
        <v>0</v>
      </c>
      <c r="DQ539" s="22">
        <f>Target_AM[[#This Row],[PROPORSI]]*VLOOKUP(Target_AM[[#This Row],[NIPNAS]],Target_CC[],COLUMN(DC$2)+9,0)</f>
        <v>0</v>
      </c>
      <c r="DR539" s="22">
        <f>Target_AM[[#This Row],[PROPORSI]]*VLOOKUP(Target_AM[[#This Row],[NIPNAS]],Target_CC[],COLUMN(DD$2)+9,0)</f>
        <v>0</v>
      </c>
      <c r="DS539" s="22">
        <f>Target_AM[[#This Row],[PROPORSI]]*VLOOKUP(Target_AM[[#This Row],[NIPNAS]],Target_CC[],COLUMN(DE$2)+9,0)</f>
        <v>0</v>
      </c>
      <c r="DT539" s="22">
        <f>Target_AM[[#This Row],[PROPORSI]]*VLOOKUP(Target_AM[[#This Row],[NIPNAS]],Target_CC[],COLUMN(DF$2)+9,0)</f>
        <v>0</v>
      </c>
      <c r="DU539" s="22">
        <f>Target_AM[[#This Row],[PROPORSI]]*VLOOKUP(Target_AM[[#This Row],[NIPNAS]],Target_CC[],COLUMN(DG$2)+9,0)</f>
        <v>0</v>
      </c>
      <c r="DV539" s="22">
        <f>Target_AM[[#This Row],[PROPORSI]]*VLOOKUP(Target_AM[[#This Row],[NIPNAS]],Target_CC[],COLUMN(DH$2)+9,0)</f>
        <v>0</v>
      </c>
      <c r="DW539" s="22">
        <f>Target_AM[[#This Row],[PROPORSI]]*VLOOKUP(Target_AM[[#This Row],[NIPNAS]],Target_CC[],COLUMN(DI$2)+9,0)</f>
        <v>0</v>
      </c>
      <c r="DX539" s="22">
        <f>Target_AM[[#This Row],[PROPORSI]]*VLOOKUP(Target_AM[[#This Row],[NIPNAS]],Target_CC[],COLUMN(DJ$2)+9,0)</f>
        <v>0</v>
      </c>
      <c r="DY539" s="22">
        <f>Target_AM[[#This Row],[PROPORSI]]*VLOOKUP(Target_AM[[#This Row],[NIPNAS]],Target_CC[],COLUMN(DK$2)+9,0)</f>
        <v>0</v>
      </c>
      <c r="DZ539" s="22">
        <f>Target_AM[[#This Row],[PROPORSI]]*VLOOKUP(Target_AM[[#This Row],[NIPNAS]],Target_CC[],COLUMN(DL$2)+9,0)</f>
        <v>0</v>
      </c>
      <c r="EA539" s="22">
        <f>Target_AM[[#This Row],[PROPORSI]]*VLOOKUP(Target_AM[[#This Row],[NIPNAS]],Target_CC[],COLUMN(DM$2)+9,0)</f>
        <v>0</v>
      </c>
    </row>
    <row r="540" spans="2:131" x14ac:dyDescent="0.3">
      <c r="B540">
        <v>970167</v>
      </c>
      <c r="C540" t="s">
        <v>1071</v>
      </c>
      <c r="D540">
        <v>1</v>
      </c>
      <c r="E540" s="8">
        <v>45658</v>
      </c>
      <c r="F540">
        <v>4600022</v>
      </c>
      <c r="G540" t="s">
        <v>483</v>
      </c>
      <c r="J540" t="s">
        <v>296</v>
      </c>
      <c r="K540" t="s">
        <v>22</v>
      </c>
      <c r="L540" t="s">
        <v>159</v>
      </c>
      <c r="M540" t="s">
        <v>29</v>
      </c>
      <c r="N540" s="23">
        <f>Target_AM[[#This Row],[PROPORSI]]*VLOOKUP(Target_AM[[#This Row],[NIPNAS]],Target_CC[],9,0)</f>
        <v>75505826.397389933</v>
      </c>
      <c r="O540" s="22">
        <f>Target_AM[[#This Row],[PROPORSI]]*VLOOKUP(Target_AM[[#This Row],[NIPNAS]],Target_CC[],COLUMN(A$2)+9,0)</f>
        <v>3906406.9679999999</v>
      </c>
      <c r="P540" s="22">
        <f>Target_AM[[#This Row],[PROPORSI]]*VLOOKUP(Target_AM[[#This Row],[NIPNAS]],Target_CC[],COLUMN(B$2)+9,0)</f>
        <v>3828893.6</v>
      </c>
      <c r="Q540" s="22">
        <f>Target_AM[[#This Row],[PROPORSI]]*VLOOKUP(Target_AM[[#This Row],[NIPNAS]],Target_CC[],COLUMN(C$2)+9,0)</f>
        <v>3828134.9679999999</v>
      </c>
      <c r="R540" s="22">
        <f>Target_AM[[#This Row],[PROPORSI]]*VLOOKUP(Target_AM[[#This Row],[NIPNAS]],Target_CC[],COLUMN(D$2)+9,0)</f>
        <v>3751500.6719999998</v>
      </c>
      <c r="S540" s="22">
        <f>Target_AM[[#This Row],[PROPORSI]]*VLOOKUP(Target_AM[[#This Row],[NIPNAS]],Target_CC[],COLUMN(E$2)+9,0)</f>
        <v>3637687.176</v>
      </c>
      <c r="T540" s="22">
        <f>Target_AM[[#This Row],[PROPORSI]]*VLOOKUP(Target_AM[[#This Row],[NIPNAS]],Target_CC[],COLUMN(F$2)+9,0)</f>
        <v>3678659.5359999994</v>
      </c>
      <c r="U540" s="22">
        <f>Target_AM[[#This Row],[PROPORSI]]*VLOOKUP(Target_AM[[#This Row],[NIPNAS]],Target_CC[],COLUMN(G$2)+9,0)</f>
        <v>3849000.4639999997</v>
      </c>
      <c r="V540" s="22">
        <f>Target_AM[[#This Row],[PROPORSI]]*VLOOKUP(Target_AM[[#This Row],[NIPNAS]],Target_CC[],COLUMN(H$2)+9,0)</f>
        <v>3904010.6320000002</v>
      </c>
      <c r="W540" s="22">
        <f>Target_AM[[#This Row],[PROPORSI]]*VLOOKUP(Target_AM[[#This Row],[NIPNAS]],Target_CC[],COLUMN(I$2)+9,0)</f>
        <v>3885421.0320000001</v>
      </c>
      <c r="X540" s="22">
        <f>Target_AM[[#This Row],[PROPORSI]]*VLOOKUP(Target_AM[[#This Row],[NIPNAS]],Target_CC[],COLUMN(J$2)+9,0)</f>
        <v>3904769.264</v>
      </c>
      <c r="Y540" s="22">
        <f>Target_AM[[#This Row],[PROPORSI]]*VLOOKUP(Target_AM[[#This Row],[NIPNAS]],Target_CC[],COLUMN(K$2)+9,0)</f>
        <v>3884662.4000000004</v>
      </c>
      <c r="Z540" s="22">
        <f>Target_AM[[#This Row],[PROPORSI]]*VLOOKUP(Target_AM[[#This Row],[NIPNAS]],Target_CC[],COLUMN(L$2)+9,0)</f>
        <v>3866831.432</v>
      </c>
      <c r="AA540" s="22">
        <f>Target_AM[[#This Row],[PROPORSI]]*VLOOKUP(Target_AM[[#This Row],[NIPNAS]],Target_CC[],COLUMN(M$2)+9,0)</f>
        <v>45925978.143999994</v>
      </c>
      <c r="AB540" s="22">
        <f>Target_AM[[#This Row],[PROPORSI]]*VLOOKUP(Target_AM[[#This Row],[NIPNAS]],Target_CC[],COLUMN(N$2)+9,0)</f>
        <v>0</v>
      </c>
      <c r="AC540" s="22">
        <f>Target_AM[[#This Row],[PROPORSI]]*VLOOKUP(Target_AM[[#This Row],[NIPNAS]],Target_CC[],COLUMN(O$2)+9,0)</f>
        <v>11950724.263759997</v>
      </c>
      <c r="AD540" s="22">
        <f>Target_AM[[#This Row],[PROPORSI]]*VLOOKUP(Target_AM[[#This Row],[NIPNAS]],Target_CC[],COLUMN(P$2)+9,0)</f>
        <v>11827387.134146826</v>
      </c>
      <c r="AE540" s="22">
        <f>Target_AM[[#This Row],[PROPORSI]]*VLOOKUP(Target_AM[[#This Row],[NIPNAS]],Target_CC[],COLUMN(Q$2)+9,0)</f>
        <v>9297635.5734425317</v>
      </c>
      <c r="AF540" s="22">
        <f>Target_AM[[#This Row],[PROPORSI]]*VLOOKUP(Target_AM[[#This Row],[NIPNAS]],Target_CC[],COLUMN(R$2)+9,0)</f>
        <v>10140840.16137453</v>
      </c>
      <c r="AG540" s="22">
        <f>Target_AM[[#This Row],[PROPORSI]]*VLOOKUP(Target_AM[[#This Row],[NIPNAS]],Target_CC[],COLUMN(S$2)+9,0)</f>
        <v>9886932.8458673004</v>
      </c>
      <c r="AH540" s="22">
        <f>Target_AM[[#This Row],[PROPORSI]]*VLOOKUP(Target_AM[[#This Row],[NIPNAS]],Target_CC[],COLUMN(T$2)+9,0)</f>
        <v>12288154.568081591</v>
      </c>
      <c r="AI540" s="22">
        <f>Target_AM[[#This Row],[PROPORSI]]*VLOOKUP(Target_AM[[#This Row],[NIPNAS]],Target_CC[],COLUMN(U$2)+9,0)</f>
        <v>10349068.613539482</v>
      </c>
      <c r="AJ540" s="22">
        <f>Target_AM[[#This Row],[PROPORSI]]*VLOOKUP(Target_AM[[#This Row],[NIPNAS]],Target_CC[],COLUMN(V$2)+9,0)</f>
        <v>12378878.988314027</v>
      </c>
      <c r="AK540" s="22">
        <f>Target_AM[[#This Row],[PROPORSI]]*VLOOKUP(Target_AM[[#This Row],[NIPNAS]],Target_CC[],COLUMN(W$2)+9,0)</f>
        <v>12467275.195482703</v>
      </c>
      <c r="AL540" s="22">
        <f>Target_AM[[#This Row],[PROPORSI]]*VLOOKUP(Target_AM[[#This Row],[NIPNAS]],Target_CC[],COLUMN(X$2)+9,0)</f>
        <v>10585903.080715967</v>
      </c>
      <c r="AM540" s="22">
        <f>Target_AM[[#This Row],[PROPORSI]]*VLOOKUP(Target_AM[[#This Row],[NIPNAS]],Target_CC[],COLUMN(Y$2)+9,0)</f>
        <v>10778419.087470157</v>
      </c>
      <c r="AN540" s="22">
        <f>Target_AM[[#This Row],[PROPORSI]]*VLOOKUP(Target_AM[[#This Row],[NIPNAS]],Target_CC[],COLUMN(Z$2)+9,0)</f>
        <v>121951219.51219513</v>
      </c>
      <c r="AO540" s="22">
        <f>Target_AM[[#This Row],[PROPORSI]]*VLOOKUP(Target_AM[[#This Row],[NIPNAS]],Target_CC[],COLUMN(AA$2)+9,0)</f>
        <v>3906406.9679999999</v>
      </c>
      <c r="AP540" s="22">
        <f>Target_AM[[#This Row],[PROPORSI]]*VLOOKUP(Target_AM[[#This Row],[NIPNAS]],Target_CC[],COLUMN(AB$2)+9,0)</f>
        <v>15779617.863759996</v>
      </c>
      <c r="AQ540" s="22">
        <f>Target_AM[[#This Row],[PROPORSI]]*VLOOKUP(Target_AM[[#This Row],[NIPNAS]],Target_CC[],COLUMN(AC$2)+9,0)</f>
        <v>15655522.102146827</v>
      </c>
      <c r="AR540" s="22">
        <f>Target_AM[[#This Row],[PROPORSI]]*VLOOKUP(Target_AM[[#This Row],[NIPNAS]],Target_CC[],COLUMN(AD$2)+9,0)</f>
        <v>13049136.245442532</v>
      </c>
      <c r="AS540" s="22">
        <f>Target_AM[[#This Row],[PROPORSI]]*VLOOKUP(Target_AM[[#This Row],[NIPNAS]],Target_CC[],COLUMN(AE$2)+9,0)</f>
        <v>13778527.337374531</v>
      </c>
      <c r="AT540" s="22">
        <f>Target_AM[[#This Row],[PROPORSI]]*VLOOKUP(Target_AM[[#This Row],[NIPNAS]],Target_CC[],COLUMN(AF$2)+9,0)</f>
        <v>13565592.381867301</v>
      </c>
      <c r="AU540" s="22">
        <f>Target_AM[[#This Row],[PROPORSI]]*VLOOKUP(Target_AM[[#This Row],[NIPNAS]],Target_CC[],COLUMN(AG$2)+9,0)</f>
        <v>16137155.032081591</v>
      </c>
      <c r="AV540" s="22">
        <f>Target_AM[[#This Row],[PROPORSI]]*VLOOKUP(Target_AM[[#This Row],[NIPNAS]],Target_CC[],COLUMN(AH$2)+9,0)</f>
        <v>14253079.245539483</v>
      </c>
      <c r="AW540" s="22">
        <f>Target_AM[[#This Row],[PROPORSI]]*VLOOKUP(Target_AM[[#This Row],[NIPNAS]],Target_CC[],COLUMN(AI$2)+9,0)</f>
        <v>16264300.020314027</v>
      </c>
      <c r="AX540" s="22">
        <f>Target_AM[[#This Row],[PROPORSI]]*VLOOKUP(Target_AM[[#This Row],[NIPNAS]],Target_CC[],COLUMN(AJ$2)+9,0)</f>
        <v>16372044.459482703</v>
      </c>
      <c r="AY540" s="22">
        <f>Target_AM[[#This Row],[PROPORSI]]*VLOOKUP(Target_AM[[#This Row],[NIPNAS]],Target_CC[],COLUMN(AK$2)+9,0)</f>
        <v>14470565.480715968</v>
      </c>
      <c r="AZ540" s="22">
        <f>Target_AM[[#This Row],[PROPORSI]]*VLOOKUP(Target_AM[[#This Row],[NIPNAS]],Target_CC[],COLUMN(AL$2)+9,0)</f>
        <v>14645250.519470157</v>
      </c>
      <c r="BA540" s="22">
        <f>Target_AM[[#This Row],[PROPORSI]]*VLOOKUP(Target_AM[[#This Row],[NIPNAS]],Target_CC[],COLUMN(AM$2)+9,0)</f>
        <v>167877197.6561951</v>
      </c>
      <c r="BB540" s="22">
        <f>Target_AM[[#This Row],[PROPORSI]]*VLOOKUP(Target_AM[[#This Row],[NIPNAS]],Target_CC[],COLUMN(AN$2)+9,0)</f>
        <v>0</v>
      </c>
      <c r="BC540" s="22">
        <f>Target_AM[[#This Row],[PROPORSI]]*VLOOKUP(Target_AM[[#This Row],[NIPNAS]],Target_CC[],COLUMN(AO$2)+9,0)</f>
        <v>0</v>
      </c>
      <c r="BD540" s="22">
        <f>Target_AM[[#This Row],[PROPORSI]]*VLOOKUP(Target_AM[[#This Row],[NIPNAS]],Target_CC[],COLUMN(AP$2)+9,0)</f>
        <v>0</v>
      </c>
      <c r="BE540" s="22">
        <f>Target_AM[[#This Row],[PROPORSI]]*VLOOKUP(Target_AM[[#This Row],[NIPNAS]],Target_CC[],COLUMN(AQ$2)+9,0)</f>
        <v>0</v>
      </c>
      <c r="BF540" s="22">
        <f>Target_AM[[#This Row],[PROPORSI]]*VLOOKUP(Target_AM[[#This Row],[NIPNAS]],Target_CC[],COLUMN(AR$2)+9,0)</f>
        <v>0</v>
      </c>
      <c r="BG540" s="22">
        <f>Target_AM[[#This Row],[PROPORSI]]*VLOOKUP(Target_AM[[#This Row],[NIPNAS]],Target_CC[],COLUMN(AS$2)+9,0)</f>
        <v>0</v>
      </c>
      <c r="BH540" s="22">
        <f>Target_AM[[#This Row],[PROPORSI]]*VLOOKUP(Target_AM[[#This Row],[NIPNAS]],Target_CC[],COLUMN(AT$2)+9,0)</f>
        <v>0</v>
      </c>
      <c r="BI540" s="22">
        <f>Target_AM[[#This Row],[PROPORSI]]*VLOOKUP(Target_AM[[#This Row],[NIPNAS]],Target_CC[],COLUMN(AU$2)+9,0)</f>
        <v>0</v>
      </c>
      <c r="BJ540" s="22">
        <f>Target_AM[[#This Row],[PROPORSI]]*VLOOKUP(Target_AM[[#This Row],[NIPNAS]],Target_CC[],COLUMN(AV$2)+9,0)</f>
        <v>0</v>
      </c>
      <c r="BK540" s="22">
        <f>Target_AM[[#This Row],[PROPORSI]]*VLOOKUP(Target_AM[[#This Row],[NIPNAS]],Target_CC[],COLUMN(AW$2)+9,0)</f>
        <v>0</v>
      </c>
      <c r="BL540" s="22">
        <f>Target_AM[[#This Row],[PROPORSI]]*VLOOKUP(Target_AM[[#This Row],[NIPNAS]],Target_CC[],COLUMN(AX$2)+9,0)</f>
        <v>0</v>
      </c>
      <c r="BM540" s="22">
        <f>Target_AM[[#This Row],[PROPORSI]]*VLOOKUP(Target_AM[[#This Row],[NIPNAS]],Target_CC[],COLUMN(AY$2)+9,0)</f>
        <v>0</v>
      </c>
      <c r="BN540" s="22">
        <f>Target_AM[[#This Row],[PROPORSI]]*VLOOKUP(Target_AM[[#This Row],[NIPNAS]],Target_CC[],COLUMN(AZ$2)+9,0)</f>
        <v>0</v>
      </c>
      <c r="BO540" s="22">
        <f>Target_AM[[#This Row],[PROPORSI]]*VLOOKUP(Target_AM[[#This Row],[NIPNAS]],Target_CC[],COLUMN(BA$2)+9,0)</f>
        <v>290000</v>
      </c>
      <c r="BP540" s="22">
        <f>Target_AM[[#This Row],[PROPORSI]]*VLOOKUP(Target_AM[[#This Row],[NIPNAS]],Target_CC[],COLUMN(BB$2)+9,0)</f>
        <v>290000</v>
      </c>
      <c r="BQ540" s="22">
        <f>Target_AM[[#This Row],[PROPORSI]]*VLOOKUP(Target_AM[[#This Row],[NIPNAS]],Target_CC[],COLUMN(BC$2)+9,0)</f>
        <v>290000</v>
      </c>
      <c r="BR540" s="22">
        <f>Target_AM[[#This Row],[PROPORSI]]*VLOOKUP(Target_AM[[#This Row],[NIPNAS]],Target_CC[],COLUMN(BD$2)+9,0)</f>
        <v>318700</v>
      </c>
      <c r="BS540" s="22">
        <f>Target_AM[[#This Row],[PROPORSI]]*VLOOKUP(Target_AM[[#This Row],[NIPNAS]],Target_CC[],COLUMN(BE$2)+9,0)</f>
        <v>318700</v>
      </c>
      <c r="BT540" s="22">
        <f>Target_AM[[#This Row],[PROPORSI]]*VLOOKUP(Target_AM[[#This Row],[NIPNAS]],Target_CC[],COLUMN(BF$2)+9,0)</f>
        <v>318700</v>
      </c>
      <c r="BU540" s="22">
        <f>Target_AM[[#This Row],[PROPORSI]]*VLOOKUP(Target_AM[[#This Row],[NIPNAS]],Target_CC[],COLUMN(BG$2)+9,0)</f>
        <v>318700</v>
      </c>
      <c r="BV540" s="22">
        <f>Target_AM[[#This Row],[PROPORSI]]*VLOOKUP(Target_AM[[#This Row],[NIPNAS]],Target_CC[],COLUMN(BH$2)+9,0)</f>
        <v>318700</v>
      </c>
      <c r="BW540" s="22">
        <f>Target_AM[[#This Row],[PROPORSI]]*VLOOKUP(Target_AM[[#This Row],[NIPNAS]],Target_CC[],COLUMN(BI$2)+9,0)</f>
        <v>318700</v>
      </c>
      <c r="BX540" s="22">
        <f>Target_AM[[#This Row],[PROPORSI]]*VLOOKUP(Target_AM[[#This Row],[NIPNAS]],Target_CC[],COLUMN(BJ$2)+9,0)</f>
        <v>318700</v>
      </c>
      <c r="BY540" s="22">
        <f>Target_AM[[#This Row],[PROPORSI]]*VLOOKUP(Target_AM[[#This Row],[NIPNAS]],Target_CC[],COLUMN(BK$2)+9,0)</f>
        <v>318700</v>
      </c>
      <c r="BZ540" s="22">
        <f>Target_AM[[#This Row],[PROPORSI]]*VLOOKUP(Target_AM[[#This Row],[NIPNAS]],Target_CC[],COLUMN(BL$2)+9,0)</f>
        <v>318700</v>
      </c>
      <c r="CA540" s="22">
        <f>Target_AM[[#This Row],[PROPORSI]]*VLOOKUP(Target_AM[[#This Row],[NIPNAS]],Target_CC[],COLUMN(BM$2)+9,0)</f>
        <v>3738300</v>
      </c>
      <c r="CB540" s="22">
        <f>Target_AM[[#This Row],[PROPORSI]]*VLOOKUP(Target_AM[[#This Row],[NIPNAS]],Target_CC[],COLUMN(BN$2)+9,0)</f>
        <v>0</v>
      </c>
      <c r="CC540" s="22">
        <f>Target_AM[[#This Row],[PROPORSI]]*VLOOKUP(Target_AM[[#This Row],[NIPNAS]],Target_CC[],COLUMN(BO$2)+9,0)</f>
        <v>0</v>
      </c>
      <c r="CD540" s="22">
        <f>Target_AM[[#This Row],[PROPORSI]]*VLOOKUP(Target_AM[[#This Row],[NIPNAS]],Target_CC[],COLUMN(BP$2)+9,0)</f>
        <v>0</v>
      </c>
      <c r="CE540" s="22">
        <f>Target_AM[[#This Row],[PROPORSI]]*VLOOKUP(Target_AM[[#This Row],[NIPNAS]],Target_CC[],COLUMN(BQ$2)+9,0)</f>
        <v>0</v>
      </c>
      <c r="CF540" s="22">
        <f>Target_AM[[#This Row],[PROPORSI]]*VLOOKUP(Target_AM[[#This Row],[NIPNAS]],Target_CC[],COLUMN(BR$2)+9,0)</f>
        <v>0</v>
      </c>
      <c r="CG540" s="22">
        <f>Target_AM[[#This Row],[PROPORSI]]*VLOOKUP(Target_AM[[#This Row],[NIPNAS]],Target_CC[],COLUMN(BS$2)+9,0)</f>
        <v>0</v>
      </c>
      <c r="CH540" s="22">
        <f>Target_AM[[#This Row],[PROPORSI]]*VLOOKUP(Target_AM[[#This Row],[NIPNAS]],Target_CC[],COLUMN(BT$2)+9,0)</f>
        <v>0</v>
      </c>
      <c r="CI540" s="22">
        <f>Target_AM[[#This Row],[PROPORSI]]*VLOOKUP(Target_AM[[#This Row],[NIPNAS]],Target_CC[],COLUMN(BU$2)+9,0)</f>
        <v>0</v>
      </c>
      <c r="CJ540" s="22">
        <f>Target_AM[[#This Row],[PROPORSI]]*VLOOKUP(Target_AM[[#This Row],[NIPNAS]],Target_CC[],COLUMN(BV$2)+9,0)</f>
        <v>0</v>
      </c>
      <c r="CK540" s="22">
        <f>Target_AM[[#This Row],[PROPORSI]]*VLOOKUP(Target_AM[[#This Row],[NIPNAS]],Target_CC[],COLUMN(BW$2)+9,0)</f>
        <v>0</v>
      </c>
      <c r="CL540" s="22">
        <f>Target_AM[[#This Row],[PROPORSI]]*VLOOKUP(Target_AM[[#This Row],[NIPNAS]],Target_CC[],COLUMN(BX$2)+9,0)</f>
        <v>0</v>
      </c>
      <c r="CM540" s="22">
        <f>Target_AM[[#This Row],[PROPORSI]]*VLOOKUP(Target_AM[[#This Row],[NIPNAS]],Target_CC[],COLUMN(BY$2)+9,0)</f>
        <v>0</v>
      </c>
      <c r="CN540" s="22">
        <f>Target_AM[[#This Row],[PROPORSI]]*VLOOKUP(Target_AM[[#This Row],[NIPNAS]],Target_CC[],COLUMN(BZ$2)+9,0)</f>
        <v>0</v>
      </c>
      <c r="CO540" s="22">
        <f>Target_AM[[#This Row],[PROPORSI]]*VLOOKUP(Target_AM[[#This Row],[NIPNAS]],Target_CC[],COLUMN(CA$2)+9,0)</f>
        <v>318700</v>
      </c>
      <c r="CP540" s="22">
        <f>Target_AM[[#This Row],[PROPORSI]]*VLOOKUP(Target_AM[[#This Row],[NIPNAS]],Target_CC[],COLUMN(CB$2)+9,0)</f>
        <v>318700</v>
      </c>
      <c r="CQ540" s="22">
        <f>Target_AM[[#This Row],[PROPORSI]]*VLOOKUP(Target_AM[[#This Row],[NIPNAS]],Target_CC[],COLUMN(CC$2)+9,0)</f>
        <v>318700</v>
      </c>
      <c r="CR540" s="22">
        <f>Target_AM[[#This Row],[PROPORSI]]*VLOOKUP(Target_AM[[#This Row],[NIPNAS]],Target_CC[],COLUMN(CD$2)+9,0)</f>
        <v>318700</v>
      </c>
      <c r="CS540" s="22">
        <f>Target_AM[[#This Row],[PROPORSI]]*VLOOKUP(Target_AM[[#This Row],[NIPNAS]],Target_CC[],COLUMN(CE$2)+9,0)</f>
        <v>318700</v>
      </c>
      <c r="CT540" s="22">
        <f>Target_AM[[#This Row],[PROPORSI]]*VLOOKUP(Target_AM[[#This Row],[NIPNAS]],Target_CC[],COLUMN(CF$2)+9,0)</f>
        <v>318700</v>
      </c>
      <c r="CU540" s="22">
        <f>Target_AM[[#This Row],[PROPORSI]]*VLOOKUP(Target_AM[[#This Row],[NIPNAS]],Target_CC[],COLUMN(CG$2)+9,0)</f>
        <v>318700</v>
      </c>
      <c r="CV540" s="22">
        <f>Target_AM[[#This Row],[PROPORSI]]*VLOOKUP(Target_AM[[#This Row],[NIPNAS]],Target_CC[],COLUMN(CH$2)+9,0)</f>
        <v>318700</v>
      </c>
      <c r="CW540" s="22">
        <f>Target_AM[[#This Row],[PROPORSI]]*VLOOKUP(Target_AM[[#This Row],[NIPNAS]],Target_CC[],COLUMN(CI$2)+9,0)</f>
        <v>318700</v>
      </c>
      <c r="CX540" s="22">
        <f>Target_AM[[#This Row],[PROPORSI]]*VLOOKUP(Target_AM[[#This Row],[NIPNAS]],Target_CC[],COLUMN(CJ$2)+9,0)</f>
        <v>318700</v>
      </c>
      <c r="CY540" s="22">
        <f>Target_AM[[#This Row],[PROPORSI]]*VLOOKUP(Target_AM[[#This Row],[NIPNAS]],Target_CC[],COLUMN(CK$2)+9,0)</f>
        <v>318700</v>
      </c>
      <c r="CZ540" s="22">
        <f>Target_AM[[#This Row],[PROPORSI]]*VLOOKUP(Target_AM[[#This Row],[NIPNAS]],Target_CC[],COLUMN(CL$2)+9,0)</f>
        <v>318700</v>
      </c>
      <c r="DA540" s="22">
        <f>Target_AM[[#This Row],[PROPORSI]]*VLOOKUP(Target_AM[[#This Row],[NIPNAS]],Target_CC[],COLUMN(CM$2)+9,0)</f>
        <v>3824400</v>
      </c>
      <c r="DB540" s="22">
        <f>Target_AM[[#This Row],[PROPORSI]]*VLOOKUP(Target_AM[[#This Row],[NIPNAS]],Target_CC[],COLUMN(CN$2)+9,0)</f>
        <v>0</v>
      </c>
      <c r="DC540" s="22">
        <f>Target_AM[[#This Row],[PROPORSI]]*VLOOKUP(Target_AM[[#This Row],[NIPNAS]],Target_CC[],COLUMN(CO$2)+9,0)</f>
        <v>0</v>
      </c>
      <c r="DD540" s="22">
        <f>Target_AM[[#This Row],[PROPORSI]]*VLOOKUP(Target_AM[[#This Row],[NIPNAS]],Target_CC[],COLUMN(CP$2)+9,0)</f>
        <v>0</v>
      </c>
      <c r="DE540" s="22">
        <f>Target_AM[[#This Row],[PROPORSI]]*VLOOKUP(Target_AM[[#This Row],[NIPNAS]],Target_CC[],COLUMN(CQ$2)+9,0)</f>
        <v>0</v>
      </c>
      <c r="DF540" s="22">
        <f>Target_AM[[#This Row],[PROPORSI]]*VLOOKUP(Target_AM[[#This Row],[NIPNAS]],Target_CC[],COLUMN(CR$2)+9,0)</f>
        <v>0</v>
      </c>
      <c r="DG540" s="22">
        <f>Target_AM[[#This Row],[PROPORSI]]*VLOOKUP(Target_AM[[#This Row],[NIPNAS]],Target_CC[],COLUMN(CS$2)+9,0)</f>
        <v>0</v>
      </c>
      <c r="DH540" s="22">
        <f>Target_AM[[#This Row],[PROPORSI]]*VLOOKUP(Target_AM[[#This Row],[NIPNAS]],Target_CC[],COLUMN(CT$2)+9,0)</f>
        <v>0</v>
      </c>
      <c r="DI540" s="22">
        <f>Target_AM[[#This Row],[PROPORSI]]*VLOOKUP(Target_AM[[#This Row],[NIPNAS]],Target_CC[],COLUMN(CU$2)+9,0)</f>
        <v>0</v>
      </c>
      <c r="DJ540" s="22">
        <f>Target_AM[[#This Row],[PROPORSI]]*VLOOKUP(Target_AM[[#This Row],[NIPNAS]],Target_CC[],COLUMN(CV$2)+9,0)</f>
        <v>0</v>
      </c>
      <c r="DK540" s="22">
        <f>Target_AM[[#This Row],[PROPORSI]]*VLOOKUP(Target_AM[[#This Row],[NIPNAS]],Target_CC[],COLUMN(CW$2)+9,0)</f>
        <v>0</v>
      </c>
      <c r="DL540" s="22">
        <f>Target_AM[[#This Row],[PROPORSI]]*VLOOKUP(Target_AM[[#This Row],[NIPNAS]],Target_CC[],COLUMN(CX$2)+9,0)</f>
        <v>0</v>
      </c>
      <c r="DM540" s="22">
        <f>Target_AM[[#This Row],[PROPORSI]]*VLOOKUP(Target_AM[[#This Row],[NIPNAS]],Target_CC[],COLUMN(CY$2)+9,0)</f>
        <v>0</v>
      </c>
      <c r="DN540" s="22">
        <f>Target_AM[[#This Row],[PROPORSI]]*VLOOKUP(Target_AM[[#This Row],[NIPNAS]],Target_CC[],COLUMN(CZ$2)+9,0)</f>
        <v>0</v>
      </c>
      <c r="DO540" s="22">
        <f>Target_AM[[#This Row],[PROPORSI]]*VLOOKUP(Target_AM[[#This Row],[NIPNAS]],Target_CC[],COLUMN(DA$2)+9,0)</f>
        <v>0</v>
      </c>
      <c r="DP540" s="22">
        <f>Target_AM[[#This Row],[PROPORSI]]*VLOOKUP(Target_AM[[#This Row],[NIPNAS]],Target_CC[],COLUMN(DB$2)+9,0)</f>
        <v>0</v>
      </c>
      <c r="DQ540" s="22">
        <f>Target_AM[[#This Row],[PROPORSI]]*VLOOKUP(Target_AM[[#This Row],[NIPNAS]],Target_CC[],COLUMN(DC$2)+9,0)</f>
        <v>0</v>
      </c>
      <c r="DR540" s="22">
        <f>Target_AM[[#This Row],[PROPORSI]]*VLOOKUP(Target_AM[[#This Row],[NIPNAS]],Target_CC[],COLUMN(DD$2)+9,0)</f>
        <v>0</v>
      </c>
      <c r="DS540" s="22">
        <f>Target_AM[[#This Row],[PROPORSI]]*VLOOKUP(Target_AM[[#This Row],[NIPNAS]],Target_CC[],COLUMN(DE$2)+9,0)</f>
        <v>0</v>
      </c>
      <c r="DT540" s="22">
        <f>Target_AM[[#This Row],[PROPORSI]]*VLOOKUP(Target_AM[[#This Row],[NIPNAS]],Target_CC[],COLUMN(DF$2)+9,0)</f>
        <v>0</v>
      </c>
      <c r="DU540" s="22">
        <f>Target_AM[[#This Row],[PROPORSI]]*VLOOKUP(Target_AM[[#This Row],[NIPNAS]],Target_CC[],COLUMN(DG$2)+9,0)</f>
        <v>0</v>
      </c>
      <c r="DV540" s="22">
        <f>Target_AM[[#This Row],[PROPORSI]]*VLOOKUP(Target_AM[[#This Row],[NIPNAS]],Target_CC[],COLUMN(DH$2)+9,0)</f>
        <v>0</v>
      </c>
      <c r="DW540" s="22">
        <f>Target_AM[[#This Row],[PROPORSI]]*VLOOKUP(Target_AM[[#This Row],[NIPNAS]],Target_CC[],COLUMN(DI$2)+9,0)</f>
        <v>0</v>
      </c>
      <c r="DX540" s="22">
        <f>Target_AM[[#This Row],[PROPORSI]]*VLOOKUP(Target_AM[[#This Row],[NIPNAS]],Target_CC[],COLUMN(DJ$2)+9,0)</f>
        <v>0</v>
      </c>
      <c r="DY540" s="22">
        <f>Target_AM[[#This Row],[PROPORSI]]*VLOOKUP(Target_AM[[#This Row],[NIPNAS]],Target_CC[],COLUMN(DK$2)+9,0)</f>
        <v>0</v>
      </c>
      <c r="DZ540" s="22">
        <f>Target_AM[[#This Row],[PROPORSI]]*VLOOKUP(Target_AM[[#This Row],[NIPNAS]],Target_CC[],COLUMN(DL$2)+9,0)</f>
        <v>0</v>
      </c>
      <c r="EA540" s="22">
        <f>Target_AM[[#This Row],[PROPORSI]]*VLOOKUP(Target_AM[[#This Row],[NIPNAS]],Target_CC[],COLUMN(DM$2)+9,0)</f>
        <v>0</v>
      </c>
    </row>
    <row r="541" spans="2:131" x14ac:dyDescent="0.3">
      <c r="B541">
        <v>405403</v>
      </c>
      <c r="C541" t="s">
        <v>1017</v>
      </c>
      <c r="D541">
        <v>1</v>
      </c>
      <c r="E541" s="8">
        <v>45658</v>
      </c>
      <c r="F541">
        <v>19636647</v>
      </c>
      <c r="G541" t="s">
        <v>515</v>
      </c>
      <c r="J541" t="s">
        <v>300</v>
      </c>
      <c r="K541" t="s">
        <v>21</v>
      </c>
      <c r="L541" t="s">
        <v>159</v>
      </c>
      <c r="M541" t="s">
        <v>29</v>
      </c>
      <c r="N541" s="23">
        <f>Target_AM[[#This Row],[PROPORSI]]*VLOOKUP(Target_AM[[#This Row],[NIPNAS]],Target_CC[],9,0)</f>
        <v>0</v>
      </c>
      <c r="O541" s="22">
        <f>Target_AM[[#This Row],[PROPORSI]]*VLOOKUP(Target_AM[[#This Row],[NIPNAS]],Target_CC[],COLUMN(A$2)+9,0)</f>
        <v>834282.50691228115</v>
      </c>
      <c r="P541" s="22">
        <f>Target_AM[[#This Row],[PROPORSI]]*VLOOKUP(Target_AM[[#This Row],[NIPNAS]],Target_CC[],COLUMN(B$2)+9,0)</f>
        <v>848853.52133755456</v>
      </c>
      <c r="Q541" s="22">
        <f>Target_AM[[#This Row],[PROPORSI]]*VLOOKUP(Target_AM[[#This Row],[NIPNAS]],Target_CC[],COLUMN(C$2)+9,0)</f>
        <v>907530.10279500776</v>
      </c>
      <c r="R541" s="22">
        <f>Target_AM[[#This Row],[PROPORSI]]*VLOOKUP(Target_AM[[#This Row],[NIPNAS]],Target_CC[],COLUMN(D$2)+9,0)</f>
        <v>852761.5395022477</v>
      </c>
      <c r="S541" s="22">
        <f>Target_AM[[#This Row],[PROPORSI]]*VLOOKUP(Target_AM[[#This Row],[NIPNAS]],Target_CC[],COLUMN(E$2)+9,0)</f>
        <v>895984.20039915969</v>
      </c>
      <c r="T541" s="22">
        <f>Target_AM[[#This Row],[PROPORSI]]*VLOOKUP(Target_AM[[#This Row],[NIPNAS]],Target_CC[],COLUMN(F$2)+9,0)</f>
        <v>884031.6696321941</v>
      </c>
      <c r="U541" s="22">
        <f>Target_AM[[#This Row],[PROPORSI]]*VLOOKUP(Target_AM[[#This Row],[NIPNAS]],Target_CC[],COLUMN(G$2)+9,0)</f>
        <v>926320.93959594215</v>
      </c>
      <c r="V541" s="22">
        <f>Target_AM[[#This Row],[PROPORSI]]*VLOOKUP(Target_AM[[#This Row],[NIPNAS]],Target_CC[],COLUMN(H$2)+9,0)</f>
        <v>935553.48470057431</v>
      </c>
      <c r="W541" s="22">
        <f>Target_AM[[#This Row],[PROPORSI]]*VLOOKUP(Target_AM[[#This Row],[NIPNAS]],Target_CC[],COLUMN(I$2)+9,0)</f>
        <v>923578.42391799623</v>
      </c>
      <c r="X541" s="22">
        <f>Target_AM[[#This Row],[PROPORSI]]*VLOOKUP(Target_AM[[#This Row],[NIPNAS]],Target_CC[],COLUMN(J$2)+9,0)</f>
        <v>942159.3726521529</v>
      </c>
      <c r="Y541" s="22">
        <f>Target_AM[[#This Row],[PROPORSI]]*VLOOKUP(Target_AM[[#This Row],[NIPNAS]],Target_CC[],COLUMN(K$2)+9,0)</f>
        <v>935285.10763875465</v>
      </c>
      <c r="Z541" s="22">
        <f>Target_AM[[#This Row],[PROPORSI]]*VLOOKUP(Target_AM[[#This Row],[NIPNAS]],Target_CC[],COLUMN(L$2)+9,0)</f>
        <v>882459.13091613434</v>
      </c>
      <c r="AA541" s="22">
        <f>Target_AM[[#This Row],[PROPORSI]]*VLOOKUP(Target_AM[[#This Row],[NIPNAS]],Target_CC[],COLUMN(M$2)+9,0)</f>
        <v>10768799.999999998</v>
      </c>
      <c r="AB541" s="22">
        <f>Target_AM[[#This Row],[PROPORSI]]*VLOOKUP(Target_AM[[#This Row],[NIPNAS]],Target_CC[],COLUMN(N$2)+9,0)</f>
        <v>1917093.2989522698</v>
      </c>
      <c r="AC541" s="22">
        <f>Target_AM[[#This Row],[PROPORSI]]*VLOOKUP(Target_AM[[#This Row],[NIPNAS]],Target_CC[],COLUMN(O$2)+9,0)</f>
        <v>1950575.9548658086</v>
      </c>
      <c r="AD541" s="22">
        <f>Target_AM[[#This Row],[PROPORSI]]*VLOOKUP(Target_AM[[#This Row],[NIPNAS]],Target_CC[],COLUMN(P$2)+9,0)</f>
        <v>2085408.5567548687</v>
      </c>
      <c r="AE541" s="22">
        <f>Target_AM[[#This Row],[PROPORSI]]*VLOOKUP(Target_AM[[#This Row],[NIPNAS]],Target_CC[],COLUMN(Q$2)+9,0)</f>
        <v>1959556.1688504517</v>
      </c>
      <c r="AF541" s="22">
        <f>Target_AM[[#This Row],[PROPORSI]]*VLOOKUP(Target_AM[[#This Row],[NIPNAS]],Target_CC[],COLUMN(R$2)+9,0)</f>
        <v>2058877.2895521575</v>
      </c>
      <c r="AG541" s="22">
        <f>Target_AM[[#This Row],[PROPORSI]]*VLOOKUP(Target_AM[[#This Row],[NIPNAS]],Target_CC[],COLUMN(S$2)+9,0)</f>
        <v>2031411.6331959229</v>
      </c>
      <c r="AH541" s="22">
        <f>Target_AM[[#This Row],[PROPORSI]]*VLOOKUP(Target_AM[[#This Row],[NIPNAS]],Target_CC[],COLUMN(T$2)+9,0)</f>
        <v>2128587.9198774435</v>
      </c>
      <c r="AI541" s="22">
        <f>Target_AM[[#This Row],[PROPORSI]]*VLOOKUP(Target_AM[[#This Row],[NIPNAS]],Target_CC[],COLUMN(U$2)+9,0)</f>
        <v>2149803.3357656077</v>
      </c>
      <c r="AJ541" s="22">
        <f>Target_AM[[#This Row],[PROPORSI]]*VLOOKUP(Target_AM[[#This Row],[NIPNAS]],Target_CC[],COLUMN(V$2)+9,0)</f>
        <v>2122285.9078073106</v>
      </c>
      <c r="AK541" s="22">
        <f>Target_AM[[#This Row],[PROPORSI]]*VLOOKUP(Target_AM[[#This Row],[NIPNAS]],Target_CC[],COLUMN(W$2)+9,0)</f>
        <v>2164982.9702667212</v>
      </c>
      <c r="AL541" s="22">
        <f>Target_AM[[#This Row],[PROPORSI]]*VLOOKUP(Target_AM[[#This Row],[NIPNAS]],Target_CC[],COLUMN(X$2)+9,0)</f>
        <v>2149186.6335543734</v>
      </c>
      <c r="AM541" s="22">
        <f>Target_AM[[#This Row],[PROPORSI]]*VLOOKUP(Target_AM[[#This Row],[NIPNAS]],Target_CC[],COLUMN(Y$2)+9,0)</f>
        <v>2027798.1049127295</v>
      </c>
      <c r="AN541" s="22">
        <f>Target_AM[[#This Row],[PROPORSI]]*VLOOKUP(Target_AM[[#This Row],[NIPNAS]],Target_CC[],COLUMN(Z$2)+9,0)</f>
        <v>24745567.774355665</v>
      </c>
      <c r="AO541" s="22">
        <f>Target_AM[[#This Row],[PROPORSI]]*VLOOKUP(Target_AM[[#This Row],[NIPNAS]],Target_CC[],COLUMN(AA$2)+9,0)</f>
        <v>2751375.8058645511</v>
      </c>
      <c r="AP541" s="22">
        <f>Target_AM[[#This Row],[PROPORSI]]*VLOOKUP(Target_AM[[#This Row],[NIPNAS]],Target_CC[],COLUMN(AB$2)+9,0)</f>
        <v>2799429.4762033634</v>
      </c>
      <c r="AQ541" s="22">
        <f>Target_AM[[#This Row],[PROPORSI]]*VLOOKUP(Target_AM[[#This Row],[NIPNAS]],Target_CC[],COLUMN(AC$2)+9,0)</f>
        <v>2992938.6595498766</v>
      </c>
      <c r="AR541" s="22">
        <f>Target_AM[[#This Row],[PROPORSI]]*VLOOKUP(Target_AM[[#This Row],[NIPNAS]],Target_CC[],COLUMN(AD$2)+9,0)</f>
        <v>2812317.7083526994</v>
      </c>
      <c r="AS541" s="22">
        <f>Target_AM[[#This Row],[PROPORSI]]*VLOOKUP(Target_AM[[#This Row],[NIPNAS]],Target_CC[],COLUMN(AE$2)+9,0)</f>
        <v>2954861.4899513172</v>
      </c>
      <c r="AT541" s="22">
        <f>Target_AM[[#This Row],[PROPORSI]]*VLOOKUP(Target_AM[[#This Row],[NIPNAS]],Target_CC[],COLUMN(AF$2)+9,0)</f>
        <v>2915443.3028281173</v>
      </c>
      <c r="AU541" s="22">
        <f>Target_AM[[#This Row],[PROPORSI]]*VLOOKUP(Target_AM[[#This Row],[NIPNAS]],Target_CC[],COLUMN(AG$2)+9,0)</f>
        <v>3054908.8594733858</v>
      </c>
      <c r="AV541" s="22">
        <f>Target_AM[[#This Row],[PROPORSI]]*VLOOKUP(Target_AM[[#This Row],[NIPNAS]],Target_CC[],COLUMN(AH$2)+9,0)</f>
        <v>3085356.8204661822</v>
      </c>
      <c r="AW541" s="22">
        <f>Target_AM[[#This Row],[PROPORSI]]*VLOOKUP(Target_AM[[#This Row],[NIPNAS]],Target_CC[],COLUMN(AI$2)+9,0)</f>
        <v>3045864.3317253068</v>
      </c>
      <c r="AX541" s="22">
        <f>Target_AM[[#This Row],[PROPORSI]]*VLOOKUP(Target_AM[[#This Row],[NIPNAS]],Target_CC[],COLUMN(AJ$2)+9,0)</f>
        <v>3107142.3429188742</v>
      </c>
      <c r="AY541" s="22">
        <f>Target_AM[[#This Row],[PROPORSI]]*VLOOKUP(Target_AM[[#This Row],[NIPNAS]],Target_CC[],COLUMN(AK$2)+9,0)</f>
        <v>3084471.7411931278</v>
      </c>
      <c r="AZ541" s="22">
        <f>Target_AM[[#This Row],[PROPORSI]]*VLOOKUP(Target_AM[[#This Row],[NIPNAS]],Target_CC[],COLUMN(AL$2)+9,0)</f>
        <v>2910257.2358288639</v>
      </c>
      <c r="BA541" s="22">
        <f>Target_AM[[#This Row],[PROPORSI]]*VLOOKUP(Target_AM[[#This Row],[NIPNAS]],Target_CC[],COLUMN(AM$2)+9,0)</f>
        <v>35514367.774355665</v>
      </c>
      <c r="BB541" s="22">
        <f>Target_AM[[#This Row],[PROPORSI]]*VLOOKUP(Target_AM[[#This Row],[NIPNAS]],Target_CC[],COLUMN(AN$2)+9,0)</f>
        <v>0</v>
      </c>
      <c r="BC541" s="22">
        <f>Target_AM[[#This Row],[PROPORSI]]*VLOOKUP(Target_AM[[#This Row],[NIPNAS]],Target_CC[],COLUMN(AO$2)+9,0)</f>
        <v>0</v>
      </c>
      <c r="BD541" s="22">
        <f>Target_AM[[#This Row],[PROPORSI]]*VLOOKUP(Target_AM[[#This Row],[NIPNAS]],Target_CC[],COLUMN(AP$2)+9,0)</f>
        <v>0</v>
      </c>
      <c r="BE541" s="22">
        <f>Target_AM[[#This Row],[PROPORSI]]*VLOOKUP(Target_AM[[#This Row],[NIPNAS]],Target_CC[],COLUMN(AQ$2)+9,0)</f>
        <v>0</v>
      </c>
      <c r="BF541" s="22">
        <f>Target_AM[[#This Row],[PROPORSI]]*VLOOKUP(Target_AM[[#This Row],[NIPNAS]],Target_CC[],COLUMN(AR$2)+9,0)</f>
        <v>0</v>
      </c>
      <c r="BG541" s="22">
        <f>Target_AM[[#This Row],[PROPORSI]]*VLOOKUP(Target_AM[[#This Row],[NIPNAS]],Target_CC[],COLUMN(AS$2)+9,0)</f>
        <v>0</v>
      </c>
      <c r="BH541" s="22">
        <f>Target_AM[[#This Row],[PROPORSI]]*VLOOKUP(Target_AM[[#This Row],[NIPNAS]],Target_CC[],COLUMN(AT$2)+9,0)</f>
        <v>0</v>
      </c>
      <c r="BI541" s="22">
        <f>Target_AM[[#This Row],[PROPORSI]]*VLOOKUP(Target_AM[[#This Row],[NIPNAS]],Target_CC[],COLUMN(AU$2)+9,0)</f>
        <v>0</v>
      </c>
      <c r="BJ541" s="22">
        <f>Target_AM[[#This Row],[PROPORSI]]*VLOOKUP(Target_AM[[#This Row],[NIPNAS]],Target_CC[],COLUMN(AV$2)+9,0)</f>
        <v>0</v>
      </c>
      <c r="BK541" s="22">
        <f>Target_AM[[#This Row],[PROPORSI]]*VLOOKUP(Target_AM[[#This Row],[NIPNAS]],Target_CC[],COLUMN(AW$2)+9,0)</f>
        <v>0</v>
      </c>
      <c r="BL541" s="22">
        <f>Target_AM[[#This Row],[PROPORSI]]*VLOOKUP(Target_AM[[#This Row],[NIPNAS]],Target_CC[],COLUMN(AX$2)+9,0)</f>
        <v>0</v>
      </c>
      <c r="BM541" s="22">
        <f>Target_AM[[#This Row],[PROPORSI]]*VLOOKUP(Target_AM[[#This Row],[NIPNAS]],Target_CC[],COLUMN(AY$2)+9,0)</f>
        <v>0</v>
      </c>
      <c r="BN541" s="22">
        <f>Target_AM[[#This Row],[PROPORSI]]*VLOOKUP(Target_AM[[#This Row],[NIPNAS]],Target_CC[],COLUMN(AZ$2)+9,0)</f>
        <v>0</v>
      </c>
      <c r="BO541" s="22">
        <f>Target_AM[[#This Row],[PROPORSI]]*VLOOKUP(Target_AM[[#This Row],[NIPNAS]],Target_CC[],COLUMN(BA$2)+9,0)</f>
        <v>408700</v>
      </c>
      <c r="BP541" s="22">
        <f>Target_AM[[#This Row],[PROPORSI]]*VLOOKUP(Target_AM[[#This Row],[NIPNAS]],Target_CC[],COLUMN(BB$2)+9,0)</f>
        <v>137273</v>
      </c>
      <c r="BQ541" s="22">
        <f>Target_AM[[#This Row],[PROPORSI]]*VLOOKUP(Target_AM[[#This Row],[NIPNAS]],Target_CC[],COLUMN(BC$2)+9,0)</f>
        <v>28700</v>
      </c>
      <c r="BR541" s="22">
        <f>Target_AM[[#This Row],[PROPORSI]]*VLOOKUP(Target_AM[[#This Row],[NIPNAS]],Target_CC[],COLUMN(BD$2)+9,0)</f>
        <v>28700</v>
      </c>
      <c r="BS541" s="22">
        <f>Target_AM[[#This Row],[PROPORSI]]*VLOOKUP(Target_AM[[#This Row],[NIPNAS]],Target_CC[],COLUMN(BE$2)+9,0)</f>
        <v>28700</v>
      </c>
      <c r="BT541" s="22">
        <f>Target_AM[[#This Row],[PROPORSI]]*VLOOKUP(Target_AM[[#This Row],[NIPNAS]],Target_CC[],COLUMN(BF$2)+9,0)</f>
        <v>28700</v>
      </c>
      <c r="BU541" s="22">
        <f>Target_AM[[#This Row],[PROPORSI]]*VLOOKUP(Target_AM[[#This Row],[NIPNAS]],Target_CC[],COLUMN(BG$2)+9,0)</f>
        <v>28700</v>
      </c>
      <c r="BV541" s="22">
        <f>Target_AM[[#This Row],[PROPORSI]]*VLOOKUP(Target_AM[[#This Row],[NIPNAS]],Target_CC[],COLUMN(BH$2)+9,0)</f>
        <v>28700</v>
      </c>
      <c r="BW541" s="22">
        <f>Target_AM[[#This Row],[PROPORSI]]*VLOOKUP(Target_AM[[#This Row],[NIPNAS]],Target_CC[],COLUMN(BI$2)+9,0)</f>
        <v>28700</v>
      </c>
      <c r="BX541" s="22">
        <f>Target_AM[[#This Row],[PROPORSI]]*VLOOKUP(Target_AM[[#This Row],[NIPNAS]],Target_CC[],COLUMN(BJ$2)+9,0)</f>
        <v>28700</v>
      </c>
      <c r="BY541" s="22">
        <f>Target_AM[[#This Row],[PROPORSI]]*VLOOKUP(Target_AM[[#This Row],[NIPNAS]],Target_CC[],COLUMN(BK$2)+9,0)</f>
        <v>28700</v>
      </c>
      <c r="BZ541" s="22">
        <f>Target_AM[[#This Row],[PROPORSI]]*VLOOKUP(Target_AM[[#This Row],[NIPNAS]],Target_CC[],COLUMN(BL$2)+9,0)</f>
        <v>28700</v>
      </c>
      <c r="CA541" s="22">
        <f>Target_AM[[#This Row],[PROPORSI]]*VLOOKUP(Target_AM[[#This Row],[NIPNAS]],Target_CC[],COLUMN(BM$2)+9,0)</f>
        <v>832973</v>
      </c>
      <c r="CB541" s="22">
        <f>Target_AM[[#This Row],[PROPORSI]]*VLOOKUP(Target_AM[[#This Row],[NIPNAS]],Target_CC[],COLUMN(BN$2)+9,0)</f>
        <v>0</v>
      </c>
      <c r="CC541" s="22">
        <f>Target_AM[[#This Row],[PROPORSI]]*VLOOKUP(Target_AM[[#This Row],[NIPNAS]],Target_CC[],COLUMN(BO$2)+9,0)</f>
        <v>0</v>
      </c>
      <c r="CD541" s="22">
        <f>Target_AM[[#This Row],[PROPORSI]]*VLOOKUP(Target_AM[[#This Row],[NIPNAS]],Target_CC[],COLUMN(BP$2)+9,0)</f>
        <v>0</v>
      </c>
      <c r="CE541" s="22">
        <f>Target_AM[[#This Row],[PROPORSI]]*VLOOKUP(Target_AM[[#This Row],[NIPNAS]],Target_CC[],COLUMN(BQ$2)+9,0)</f>
        <v>0</v>
      </c>
      <c r="CF541" s="22">
        <f>Target_AM[[#This Row],[PROPORSI]]*VLOOKUP(Target_AM[[#This Row],[NIPNAS]],Target_CC[],COLUMN(BR$2)+9,0)</f>
        <v>0</v>
      </c>
      <c r="CG541" s="22">
        <f>Target_AM[[#This Row],[PROPORSI]]*VLOOKUP(Target_AM[[#This Row],[NIPNAS]],Target_CC[],COLUMN(BS$2)+9,0)</f>
        <v>0</v>
      </c>
      <c r="CH541" s="22">
        <f>Target_AM[[#This Row],[PROPORSI]]*VLOOKUP(Target_AM[[#This Row],[NIPNAS]],Target_CC[],COLUMN(BT$2)+9,0)</f>
        <v>0</v>
      </c>
      <c r="CI541" s="22">
        <f>Target_AM[[#This Row],[PROPORSI]]*VLOOKUP(Target_AM[[#This Row],[NIPNAS]],Target_CC[],COLUMN(BU$2)+9,0)</f>
        <v>0</v>
      </c>
      <c r="CJ541" s="22">
        <f>Target_AM[[#This Row],[PROPORSI]]*VLOOKUP(Target_AM[[#This Row],[NIPNAS]],Target_CC[],COLUMN(BV$2)+9,0)</f>
        <v>0</v>
      </c>
      <c r="CK541" s="22">
        <f>Target_AM[[#This Row],[PROPORSI]]*VLOOKUP(Target_AM[[#This Row],[NIPNAS]],Target_CC[],COLUMN(BW$2)+9,0)</f>
        <v>0</v>
      </c>
      <c r="CL541" s="22">
        <f>Target_AM[[#This Row],[PROPORSI]]*VLOOKUP(Target_AM[[#This Row],[NIPNAS]],Target_CC[],COLUMN(BX$2)+9,0)</f>
        <v>0</v>
      </c>
      <c r="CM541" s="22">
        <f>Target_AM[[#This Row],[PROPORSI]]*VLOOKUP(Target_AM[[#This Row],[NIPNAS]],Target_CC[],COLUMN(BY$2)+9,0)</f>
        <v>0</v>
      </c>
      <c r="CN541" s="22">
        <f>Target_AM[[#This Row],[PROPORSI]]*VLOOKUP(Target_AM[[#This Row],[NIPNAS]],Target_CC[],COLUMN(BZ$2)+9,0)</f>
        <v>0</v>
      </c>
      <c r="CO541" s="22">
        <f>Target_AM[[#This Row],[PROPORSI]]*VLOOKUP(Target_AM[[#This Row],[NIPNAS]],Target_CC[],COLUMN(CA$2)+9,0)</f>
        <v>437400</v>
      </c>
      <c r="CP541" s="22">
        <f>Target_AM[[#This Row],[PROPORSI]]*VLOOKUP(Target_AM[[#This Row],[NIPNAS]],Target_CC[],COLUMN(CB$2)+9,0)</f>
        <v>145473</v>
      </c>
      <c r="CQ541" s="22">
        <f>Target_AM[[#This Row],[PROPORSI]]*VLOOKUP(Target_AM[[#This Row],[NIPNAS]],Target_CC[],COLUMN(CC$2)+9,0)</f>
        <v>28700</v>
      </c>
      <c r="CR541" s="22">
        <f>Target_AM[[#This Row],[PROPORSI]]*VLOOKUP(Target_AM[[#This Row],[NIPNAS]],Target_CC[],COLUMN(CD$2)+9,0)</f>
        <v>28700</v>
      </c>
      <c r="CS541" s="22">
        <f>Target_AM[[#This Row],[PROPORSI]]*VLOOKUP(Target_AM[[#This Row],[NIPNAS]],Target_CC[],COLUMN(CE$2)+9,0)</f>
        <v>28700</v>
      </c>
      <c r="CT541" s="22">
        <f>Target_AM[[#This Row],[PROPORSI]]*VLOOKUP(Target_AM[[#This Row],[NIPNAS]],Target_CC[],COLUMN(CF$2)+9,0)</f>
        <v>28700</v>
      </c>
      <c r="CU541" s="22">
        <f>Target_AM[[#This Row],[PROPORSI]]*VLOOKUP(Target_AM[[#This Row],[NIPNAS]],Target_CC[],COLUMN(CG$2)+9,0)</f>
        <v>28700</v>
      </c>
      <c r="CV541" s="22">
        <f>Target_AM[[#This Row],[PROPORSI]]*VLOOKUP(Target_AM[[#This Row],[NIPNAS]],Target_CC[],COLUMN(CH$2)+9,0)</f>
        <v>28700</v>
      </c>
      <c r="CW541" s="22">
        <f>Target_AM[[#This Row],[PROPORSI]]*VLOOKUP(Target_AM[[#This Row],[NIPNAS]],Target_CC[],COLUMN(CI$2)+9,0)</f>
        <v>28700</v>
      </c>
      <c r="CX541" s="22">
        <f>Target_AM[[#This Row],[PROPORSI]]*VLOOKUP(Target_AM[[#This Row],[NIPNAS]],Target_CC[],COLUMN(CJ$2)+9,0)</f>
        <v>28700</v>
      </c>
      <c r="CY541" s="22">
        <f>Target_AM[[#This Row],[PROPORSI]]*VLOOKUP(Target_AM[[#This Row],[NIPNAS]],Target_CC[],COLUMN(CK$2)+9,0)</f>
        <v>28700</v>
      </c>
      <c r="CZ541" s="22">
        <f>Target_AM[[#This Row],[PROPORSI]]*VLOOKUP(Target_AM[[#This Row],[NIPNAS]],Target_CC[],COLUMN(CL$2)+9,0)</f>
        <v>28700</v>
      </c>
      <c r="DA541" s="22">
        <f>Target_AM[[#This Row],[PROPORSI]]*VLOOKUP(Target_AM[[#This Row],[NIPNAS]],Target_CC[],COLUMN(CM$2)+9,0)</f>
        <v>869873</v>
      </c>
      <c r="DB541" s="22">
        <f>Target_AM[[#This Row],[PROPORSI]]*VLOOKUP(Target_AM[[#This Row],[NIPNAS]],Target_CC[],COLUMN(CN$2)+9,0)</f>
        <v>0</v>
      </c>
      <c r="DC541" s="22">
        <f>Target_AM[[#This Row],[PROPORSI]]*VLOOKUP(Target_AM[[#This Row],[NIPNAS]],Target_CC[],COLUMN(CO$2)+9,0)</f>
        <v>0</v>
      </c>
      <c r="DD541" s="22">
        <f>Target_AM[[#This Row],[PROPORSI]]*VLOOKUP(Target_AM[[#This Row],[NIPNAS]],Target_CC[],COLUMN(CP$2)+9,0)</f>
        <v>0</v>
      </c>
      <c r="DE541" s="22">
        <f>Target_AM[[#This Row],[PROPORSI]]*VLOOKUP(Target_AM[[#This Row],[NIPNAS]],Target_CC[],COLUMN(CQ$2)+9,0)</f>
        <v>0</v>
      </c>
      <c r="DF541" s="22">
        <f>Target_AM[[#This Row],[PROPORSI]]*VLOOKUP(Target_AM[[#This Row],[NIPNAS]],Target_CC[],COLUMN(CR$2)+9,0)</f>
        <v>0</v>
      </c>
      <c r="DG541" s="22">
        <f>Target_AM[[#This Row],[PROPORSI]]*VLOOKUP(Target_AM[[#This Row],[NIPNAS]],Target_CC[],COLUMN(CS$2)+9,0)</f>
        <v>0</v>
      </c>
      <c r="DH541" s="22">
        <f>Target_AM[[#This Row],[PROPORSI]]*VLOOKUP(Target_AM[[#This Row],[NIPNAS]],Target_CC[],COLUMN(CT$2)+9,0)</f>
        <v>0</v>
      </c>
      <c r="DI541" s="22">
        <f>Target_AM[[#This Row],[PROPORSI]]*VLOOKUP(Target_AM[[#This Row],[NIPNAS]],Target_CC[],COLUMN(CU$2)+9,0)</f>
        <v>0</v>
      </c>
      <c r="DJ541" s="22">
        <f>Target_AM[[#This Row],[PROPORSI]]*VLOOKUP(Target_AM[[#This Row],[NIPNAS]],Target_CC[],COLUMN(CV$2)+9,0)</f>
        <v>0</v>
      </c>
      <c r="DK541" s="22">
        <f>Target_AM[[#This Row],[PROPORSI]]*VLOOKUP(Target_AM[[#This Row],[NIPNAS]],Target_CC[],COLUMN(CW$2)+9,0)</f>
        <v>0</v>
      </c>
      <c r="DL541" s="22">
        <f>Target_AM[[#This Row],[PROPORSI]]*VLOOKUP(Target_AM[[#This Row],[NIPNAS]],Target_CC[],COLUMN(CX$2)+9,0)</f>
        <v>0</v>
      </c>
      <c r="DM541" s="22">
        <f>Target_AM[[#This Row],[PROPORSI]]*VLOOKUP(Target_AM[[#This Row],[NIPNAS]],Target_CC[],COLUMN(CY$2)+9,0)</f>
        <v>0</v>
      </c>
      <c r="DN541" s="22">
        <f>Target_AM[[#This Row],[PROPORSI]]*VLOOKUP(Target_AM[[#This Row],[NIPNAS]],Target_CC[],COLUMN(CZ$2)+9,0)</f>
        <v>0</v>
      </c>
      <c r="DO541" s="22">
        <f>Target_AM[[#This Row],[PROPORSI]]*VLOOKUP(Target_AM[[#This Row],[NIPNAS]],Target_CC[],COLUMN(DA$2)+9,0)</f>
        <v>0</v>
      </c>
      <c r="DP541" s="22">
        <f>Target_AM[[#This Row],[PROPORSI]]*VLOOKUP(Target_AM[[#This Row],[NIPNAS]],Target_CC[],COLUMN(DB$2)+9,0)</f>
        <v>0</v>
      </c>
      <c r="DQ541" s="22">
        <f>Target_AM[[#This Row],[PROPORSI]]*VLOOKUP(Target_AM[[#This Row],[NIPNAS]],Target_CC[],COLUMN(DC$2)+9,0)</f>
        <v>0</v>
      </c>
      <c r="DR541" s="22">
        <f>Target_AM[[#This Row],[PROPORSI]]*VLOOKUP(Target_AM[[#This Row],[NIPNAS]],Target_CC[],COLUMN(DD$2)+9,0)</f>
        <v>0</v>
      </c>
      <c r="DS541" s="22">
        <f>Target_AM[[#This Row],[PROPORSI]]*VLOOKUP(Target_AM[[#This Row],[NIPNAS]],Target_CC[],COLUMN(DE$2)+9,0)</f>
        <v>0</v>
      </c>
      <c r="DT541" s="22">
        <f>Target_AM[[#This Row],[PROPORSI]]*VLOOKUP(Target_AM[[#This Row],[NIPNAS]],Target_CC[],COLUMN(DF$2)+9,0)</f>
        <v>0</v>
      </c>
      <c r="DU541" s="22">
        <f>Target_AM[[#This Row],[PROPORSI]]*VLOOKUP(Target_AM[[#This Row],[NIPNAS]],Target_CC[],COLUMN(DG$2)+9,0)</f>
        <v>0</v>
      </c>
      <c r="DV541" s="22">
        <f>Target_AM[[#This Row],[PROPORSI]]*VLOOKUP(Target_AM[[#This Row],[NIPNAS]],Target_CC[],COLUMN(DH$2)+9,0)</f>
        <v>0</v>
      </c>
      <c r="DW541" s="22">
        <f>Target_AM[[#This Row],[PROPORSI]]*VLOOKUP(Target_AM[[#This Row],[NIPNAS]],Target_CC[],COLUMN(DI$2)+9,0)</f>
        <v>0</v>
      </c>
      <c r="DX541" s="22">
        <f>Target_AM[[#This Row],[PROPORSI]]*VLOOKUP(Target_AM[[#This Row],[NIPNAS]],Target_CC[],COLUMN(DJ$2)+9,0)</f>
        <v>0</v>
      </c>
      <c r="DY541" s="22">
        <f>Target_AM[[#This Row],[PROPORSI]]*VLOOKUP(Target_AM[[#This Row],[NIPNAS]],Target_CC[],COLUMN(DK$2)+9,0)</f>
        <v>0</v>
      </c>
      <c r="DZ541" s="22">
        <f>Target_AM[[#This Row],[PROPORSI]]*VLOOKUP(Target_AM[[#This Row],[NIPNAS]],Target_CC[],COLUMN(DL$2)+9,0)</f>
        <v>0</v>
      </c>
      <c r="EA541" s="22">
        <f>Target_AM[[#This Row],[PROPORSI]]*VLOOKUP(Target_AM[[#This Row],[NIPNAS]],Target_CC[],COLUMN(DM$2)+9,0)</f>
        <v>0</v>
      </c>
    </row>
    <row r="542" spans="2:131" x14ac:dyDescent="0.3">
      <c r="B542">
        <v>896661</v>
      </c>
      <c r="C542" t="s">
        <v>1045</v>
      </c>
      <c r="D542">
        <v>1</v>
      </c>
      <c r="E542" s="8">
        <v>45658</v>
      </c>
      <c r="F542">
        <v>19626284</v>
      </c>
      <c r="G542" t="s">
        <v>418</v>
      </c>
      <c r="J542" t="s">
        <v>296</v>
      </c>
      <c r="K542" t="s">
        <v>25</v>
      </c>
      <c r="L542" t="s">
        <v>159</v>
      </c>
      <c r="M542" t="s">
        <v>29</v>
      </c>
      <c r="N542" s="23">
        <f>Target_AM[[#This Row],[PROPORSI]]*VLOOKUP(Target_AM[[#This Row],[NIPNAS]],Target_CC[],9,0)</f>
        <v>0</v>
      </c>
      <c r="O542" s="22">
        <f>Target_AM[[#This Row],[PROPORSI]]*VLOOKUP(Target_AM[[#This Row],[NIPNAS]],Target_CC[],COLUMN(A$2)+9,0)</f>
        <v>0</v>
      </c>
      <c r="P542" s="22">
        <f>Target_AM[[#This Row],[PROPORSI]]*VLOOKUP(Target_AM[[#This Row],[NIPNAS]],Target_CC[],COLUMN(B$2)+9,0)</f>
        <v>0</v>
      </c>
      <c r="Q542" s="22">
        <f>Target_AM[[#This Row],[PROPORSI]]*VLOOKUP(Target_AM[[#This Row],[NIPNAS]],Target_CC[],COLUMN(C$2)+9,0)</f>
        <v>0</v>
      </c>
      <c r="R542" s="22">
        <f>Target_AM[[#This Row],[PROPORSI]]*VLOOKUP(Target_AM[[#This Row],[NIPNAS]],Target_CC[],COLUMN(D$2)+9,0)</f>
        <v>0</v>
      </c>
      <c r="S542" s="22">
        <f>Target_AM[[#This Row],[PROPORSI]]*VLOOKUP(Target_AM[[#This Row],[NIPNAS]],Target_CC[],COLUMN(E$2)+9,0)</f>
        <v>0</v>
      </c>
      <c r="T542" s="22">
        <f>Target_AM[[#This Row],[PROPORSI]]*VLOOKUP(Target_AM[[#This Row],[NIPNAS]],Target_CC[],COLUMN(F$2)+9,0)</f>
        <v>0</v>
      </c>
      <c r="U542" s="22">
        <f>Target_AM[[#This Row],[PROPORSI]]*VLOOKUP(Target_AM[[#This Row],[NIPNAS]],Target_CC[],COLUMN(G$2)+9,0)</f>
        <v>0</v>
      </c>
      <c r="V542" s="22">
        <f>Target_AM[[#This Row],[PROPORSI]]*VLOOKUP(Target_AM[[#This Row],[NIPNAS]],Target_CC[],COLUMN(H$2)+9,0)</f>
        <v>0</v>
      </c>
      <c r="W542" s="22">
        <f>Target_AM[[#This Row],[PROPORSI]]*VLOOKUP(Target_AM[[#This Row],[NIPNAS]],Target_CC[],COLUMN(I$2)+9,0)</f>
        <v>0</v>
      </c>
      <c r="X542" s="22">
        <f>Target_AM[[#This Row],[PROPORSI]]*VLOOKUP(Target_AM[[#This Row],[NIPNAS]],Target_CC[],COLUMN(J$2)+9,0)</f>
        <v>0</v>
      </c>
      <c r="Y542" s="22">
        <f>Target_AM[[#This Row],[PROPORSI]]*VLOOKUP(Target_AM[[#This Row],[NIPNAS]],Target_CC[],COLUMN(K$2)+9,0)</f>
        <v>0</v>
      </c>
      <c r="Z542" s="22">
        <f>Target_AM[[#This Row],[PROPORSI]]*VLOOKUP(Target_AM[[#This Row],[NIPNAS]],Target_CC[],COLUMN(L$2)+9,0)</f>
        <v>0</v>
      </c>
      <c r="AA542" s="22">
        <f>Target_AM[[#This Row],[PROPORSI]]*VLOOKUP(Target_AM[[#This Row],[NIPNAS]],Target_CC[],COLUMN(M$2)+9,0)</f>
        <v>0</v>
      </c>
      <c r="AB542" s="22">
        <f>Target_AM[[#This Row],[PROPORSI]]*VLOOKUP(Target_AM[[#This Row],[NIPNAS]],Target_CC[],COLUMN(N$2)+9,0)</f>
        <v>0</v>
      </c>
      <c r="AC542" s="22">
        <f>Target_AM[[#This Row],[PROPORSI]]*VLOOKUP(Target_AM[[#This Row],[NIPNAS]],Target_CC[],COLUMN(O$2)+9,0)</f>
        <v>690859.22431823774</v>
      </c>
      <c r="AD542" s="22">
        <f>Target_AM[[#This Row],[PROPORSI]]*VLOOKUP(Target_AM[[#This Row],[NIPNAS]],Target_CC[],COLUMN(P$2)+9,0)</f>
        <v>683729.23020126333</v>
      </c>
      <c r="AE542" s="22">
        <f>Target_AM[[#This Row],[PROPORSI]]*VLOOKUP(Target_AM[[#This Row],[NIPNAS]],Target_CC[],COLUMN(Q$2)+9,0)</f>
        <v>537486.86343142285</v>
      </c>
      <c r="AF542" s="22">
        <f>Target_AM[[#This Row],[PROPORSI]]*VLOOKUP(Target_AM[[#This Row],[NIPNAS]],Target_CC[],COLUMN(R$2)+9,0)</f>
        <v>586231.66372162709</v>
      </c>
      <c r="AG542" s="22">
        <f>Target_AM[[#This Row],[PROPORSI]]*VLOOKUP(Target_AM[[#This Row],[NIPNAS]],Target_CC[],COLUMN(S$2)+9,0)</f>
        <v>571553.53985494352</v>
      </c>
      <c r="AH542" s="22">
        <f>Target_AM[[#This Row],[PROPORSI]]*VLOOKUP(Target_AM[[#This Row],[NIPNAS]],Target_CC[],COLUMN(T$2)+9,0)</f>
        <v>710365.72728492401</v>
      </c>
      <c r="AI542" s="22">
        <f>Target_AM[[#This Row],[PROPORSI]]*VLOOKUP(Target_AM[[#This Row],[NIPNAS]],Target_CC[],COLUMN(U$2)+9,0)</f>
        <v>598269.13892134407</v>
      </c>
      <c r="AJ542" s="22">
        <f>Target_AM[[#This Row],[PROPORSI]]*VLOOKUP(Target_AM[[#This Row],[NIPNAS]],Target_CC[],COLUMN(V$2)+9,0)</f>
        <v>715610.41381648171</v>
      </c>
      <c r="AK542" s="22">
        <f>Target_AM[[#This Row],[PROPORSI]]*VLOOKUP(Target_AM[[#This Row],[NIPNAS]],Target_CC[],COLUMN(W$2)+9,0)</f>
        <v>720720.50871695695</v>
      </c>
      <c r="AL542" s="22">
        <f>Target_AM[[#This Row],[PROPORSI]]*VLOOKUP(Target_AM[[#This Row],[NIPNAS]],Target_CC[],COLUMN(X$2)+9,0)</f>
        <v>611960.29877694696</v>
      </c>
      <c r="AM542" s="22">
        <f>Target_AM[[#This Row],[PROPORSI]]*VLOOKUP(Target_AM[[#This Row],[NIPNAS]],Target_CC[],COLUMN(Y$2)+9,0)</f>
        <v>623089.45347582689</v>
      </c>
      <c r="AN542" s="22">
        <f>Target_AM[[#This Row],[PROPORSI]]*VLOOKUP(Target_AM[[#This Row],[NIPNAS]],Target_CC[],COLUMN(Z$2)+9,0)</f>
        <v>7049876.062519975</v>
      </c>
      <c r="AO542" s="22">
        <f>Target_AM[[#This Row],[PROPORSI]]*VLOOKUP(Target_AM[[#This Row],[NIPNAS]],Target_CC[],COLUMN(AA$2)+9,0)</f>
        <v>0</v>
      </c>
      <c r="AP542" s="22">
        <f>Target_AM[[#This Row],[PROPORSI]]*VLOOKUP(Target_AM[[#This Row],[NIPNAS]],Target_CC[],COLUMN(AB$2)+9,0)</f>
        <v>690859.22431823774</v>
      </c>
      <c r="AQ542" s="22">
        <f>Target_AM[[#This Row],[PROPORSI]]*VLOOKUP(Target_AM[[#This Row],[NIPNAS]],Target_CC[],COLUMN(AC$2)+9,0)</f>
        <v>683729.23020126333</v>
      </c>
      <c r="AR542" s="22">
        <f>Target_AM[[#This Row],[PROPORSI]]*VLOOKUP(Target_AM[[#This Row],[NIPNAS]],Target_CC[],COLUMN(AD$2)+9,0)</f>
        <v>537486.86343142285</v>
      </c>
      <c r="AS542" s="22">
        <f>Target_AM[[#This Row],[PROPORSI]]*VLOOKUP(Target_AM[[#This Row],[NIPNAS]],Target_CC[],COLUMN(AE$2)+9,0)</f>
        <v>586231.66372162709</v>
      </c>
      <c r="AT542" s="22">
        <f>Target_AM[[#This Row],[PROPORSI]]*VLOOKUP(Target_AM[[#This Row],[NIPNAS]],Target_CC[],COLUMN(AF$2)+9,0)</f>
        <v>571553.53985494352</v>
      </c>
      <c r="AU542" s="22">
        <f>Target_AM[[#This Row],[PROPORSI]]*VLOOKUP(Target_AM[[#This Row],[NIPNAS]],Target_CC[],COLUMN(AG$2)+9,0)</f>
        <v>710365.72728492401</v>
      </c>
      <c r="AV542" s="22">
        <f>Target_AM[[#This Row],[PROPORSI]]*VLOOKUP(Target_AM[[#This Row],[NIPNAS]],Target_CC[],COLUMN(AH$2)+9,0)</f>
        <v>598269.13892134407</v>
      </c>
      <c r="AW542" s="22">
        <f>Target_AM[[#This Row],[PROPORSI]]*VLOOKUP(Target_AM[[#This Row],[NIPNAS]],Target_CC[],COLUMN(AI$2)+9,0)</f>
        <v>715610.41381648171</v>
      </c>
      <c r="AX542" s="22">
        <f>Target_AM[[#This Row],[PROPORSI]]*VLOOKUP(Target_AM[[#This Row],[NIPNAS]],Target_CC[],COLUMN(AJ$2)+9,0)</f>
        <v>720720.50871695695</v>
      </c>
      <c r="AY542" s="22">
        <f>Target_AM[[#This Row],[PROPORSI]]*VLOOKUP(Target_AM[[#This Row],[NIPNAS]],Target_CC[],COLUMN(AK$2)+9,0)</f>
        <v>611960.29877694696</v>
      </c>
      <c r="AZ542" s="22">
        <f>Target_AM[[#This Row],[PROPORSI]]*VLOOKUP(Target_AM[[#This Row],[NIPNAS]],Target_CC[],COLUMN(AL$2)+9,0)</f>
        <v>623089.45347582689</v>
      </c>
      <c r="BA542" s="22">
        <f>Target_AM[[#This Row],[PROPORSI]]*VLOOKUP(Target_AM[[#This Row],[NIPNAS]],Target_CC[],COLUMN(AM$2)+9,0)</f>
        <v>7049876.062519975</v>
      </c>
      <c r="BB542" s="22">
        <f>Target_AM[[#This Row],[PROPORSI]]*VLOOKUP(Target_AM[[#This Row],[NIPNAS]],Target_CC[],COLUMN(AN$2)+9,0)</f>
        <v>0</v>
      </c>
      <c r="BC542" s="22">
        <f>Target_AM[[#This Row],[PROPORSI]]*VLOOKUP(Target_AM[[#This Row],[NIPNAS]],Target_CC[],COLUMN(AO$2)+9,0)</f>
        <v>0</v>
      </c>
      <c r="BD542" s="22">
        <f>Target_AM[[#This Row],[PROPORSI]]*VLOOKUP(Target_AM[[#This Row],[NIPNAS]],Target_CC[],COLUMN(AP$2)+9,0)</f>
        <v>0</v>
      </c>
      <c r="BE542" s="22">
        <f>Target_AM[[#This Row],[PROPORSI]]*VLOOKUP(Target_AM[[#This Row],[NIPNAS]],Target_CC[],COLUMN(AQ$2)+9,0)</f>
        <v>0</v>
      </c>
      <c r="BF542" s="22">
        <f>Target_AM[[#This Row],[PROPORSI]]*VLOOKUP(Target_AM[[#This Row],[NIPNAS]],Target_CC[],COLUMN(AR$2)+9,0)</f>
        <v>0</v>
      </c>
      <c r="BG542" s="22">
        <f>Target_AM[[#This Row],[PROPORSI]]*VLOOKUP(Target_AM[[#This Row],[NIPNAS]],Target_CC[],COLUMN(AS$2)+9,0)</f>
        <v>0</v>
      </c>
      <c r="BH542" s="22">
        <f>Target_AM[[#This Row],[PROPORSI]]*VLOOKUP(Target_AM[[#This Row],[NIPNAS]],Target_CC[],COLUMN(AT$2)+9,0)</f>
        <v>0</v>
      </c>
      <c r="BI542" s="22">
        <f>Target_AM[[#This Row],[PROPORSI]]*VLOOKUP(Target_AM[[#This Row],[NIPNAS]],Target_CC[],COLUMN(AU$2)+9,0)</f>
        <v>0</v>
      </c>
      <c r="BJ542" s="22">
        <f>Target_AM[[#This Row],[PROPORSI]]*VLOOKUP(Target_AM[[#This Row],[NIPNAS]],Target_CC[],COLUMN(AV$2)+9,0)</f>
        <v>0</v>
      </c>
      <c r="BK542" s="22">
        <f>Target_AM[[#This Row],[PROPORSI]]*VLOOKUP(Target_AM[[#This Row],[NIPNAS]],Target_CC[],COLUMN(AW$2)+9,0)</f>
        <v>0</v>
      </c>
      <c r="BL542" s="22">
        <f>Target_AM[[#This Row],[PROPORSI]]*VLOOKUP(Target_AM[[#This Row],[NIPNAS]],Target_CC[],COLUMN(AX$2)+9,0)</f>
        <v>0</v>
      </c>
      <c r="BM542" s="22">
        <f>Target_AM[[#This Row],[PROPORSI]]*VLOOKUP(Target_AM[[#This Row],[NIPNAS]],Target_CC[],COLUMN(AY$2)+9,0)</f>
        <v>0</v>
      </c>
      <c r="BN542" s="22">
        <f>Target_AM[[#This Row],[PROPORSI]]*VLOOKUP(Target_AM[[#This Row],[NIPNAS]],Target_CC[],COLUMN(AZ$2)+9,0)</f>
        <v>0</v>
      </c>
      <c r="BO542" s="22">
        <f>Target_AM[[#This Row],[PROPORSI]]*VLOOKUP(Target_AM[[#This Row],[NIPNAS]],Target_CC[],COLUMN(BA$2)+9,0)</f>
        <v>57600</v>
      </c>
      <c r="BP542" s="22">
        <f>Target_AM[[#This Row],[PROPORSI]]*VLOOKUP(Target_AM[[#This Row],[NIPNAS]],Target_CC[],COLUMN(BB$2)+9,0)</f>
        <v>57600</v>
      </c>
      <c r="BQ542" s="22">
        <f>Target_AM[[#This Row],[PROPORSI]]*VLOOKUP(Target_AM[[#This Row],[NIPNAS]],Target_CC[],COLUMN(BC$2)+9,0)</f>
        <v>57600</v>
      </c>
      <c r="BR542" s="22">
        <f>Target_AM[[#This Row],[PROPORSI]]*VLOOKUP(Target_AM[[#This Row],[NIPNAS]],Target_CC[],COLUMN(BD$2)+9,0)</f>
        <v>57600</v>
      </c>
      <c r="BS542" s="22">
        <f>Target_AM[[#This Row],[PROPORSI]]*VLOOKUP(Target_AM[[#This Row],[NIPNAS]],Target_CC[],COLUMN(BE$2)+9,0)</f>
        <v>57600</v>
      </c>
      <c r="BT542" s="22">
        <f>Target_AM[[#This Row],[PROPORSI]]*VLOOKUP(Target_AM[[#This Row],[NIPNAS]],Target_CC[],COLUMN(BF$2)+9,0)</f>
        <v>57600</v>
      </c>
      <c r="BU542" s="22">
        <f>Target_AM[[#This Row],[PROPORSI]]*VLOOKUP(Target_AM[[#This Row],[NIPNAS]],Target_CC[],COLUMN(BG$2)+9,0)</f>
        <v>57600</v>
      </c>
      <c r="BV542" s="22">
        <f>Target_AM[[#This Row],[PROPORSI]]*VLOOKUP(Target_AM[[#This Row],[NIPNAS]],Target_CC[],COLUMN(BH$2)+9,0)</f>
        <v>57600</v>
      </c>
      <c r="BW542" s="22">
        <f>Target_AM[[#This Row],[PROPORSI]]*VLOOKUP(Target_AM[[#This Row],[NIPNAS]],Target_CC[],COLUMN(BI$2)+9,0)</f>
        <v>57600</v>
      </c>
      <c r="BX542" s="22">
        <f>Target_AM[[#This Row],[PROPORSI]]*VLOOKUP(Target_AM[[#This Row],[NIPNAS]],Target_CC[],COLUMN(BJ$2)+9,0)</f>
        <v>57600</v>
      </c>
      <c r="BY542" s="22">
        <f>Target_AM[[#This Row],[PROPORSI]]*VLOOKUP(Target_AM[[#This Row],[NIPNAS]],Target_CC[],COLUMN(BK$2)+9,0)</f>
        <v>57600</v>
      </c>
      <c r="BZ542" s="22">
        <f>Target_AM[[#This Row],[PROPORSI]]*VLOOKUP(Target_AM[[#This Row],[NIPNAS]],Target_CC[],COLUMN(BL$2)+9,0)</f>
        <v>57600</v>
      </c>
      <c r="CA542" s="22">
        <f>Target_AM[[#This Row],[PROPORSI]]*VLOOKUP(Target_AM[[#This Row],[NIPNAS]],Target_CC[],COLUMN(BM$2)+9,0)</f>
        <v>691200</v>
      </c>
      <c r="CB542" s="22">
        <f>Target_AM[[#This Row],[PROPORSI]]*VLOOKUP(Target_AM[[#This Row],[NIPNAS]],Target_CC[],COLUMN(BN$2)+9,0)</f>
        <v>0</v>
      </c>
      <c r="CC542" s="22">
        <f>Target_AM[[#This Row],[PROPORSI]]*VLOOKUP(Target_AM[[#This Row],[NIPNAS]],Target_CC[],COLUMN(BO$2)+9,0)</f>
        <v>0</v>
      </c>
      <c r="CD542" s="22">
        <f>Target_AM[[#This Row],[PROPORSI]]*VLOOKUP(Target_AM[[#This Row],[NIPNAS]],Target_CC[],COLUMN(BP$2)+9,0)</f>
        <v>0</v>
      </c>
      <c r="CE542" s="22">
        <f>Target_AM[[#This Row],[PROPORSI]]*VLOOKUP(Target_AM[[#This Row],[NIPNAS]],Target_CC[],COLUMN(BQ$2)+9,0)</f>
        <v>0</v>
      </c>
      <c r="CF542" s="22">
        <f>Target_AM[[#This Row],[PROPORSI]]*VLOOKUP(Target_AM[[#This Row],[NIPNAS]],Target_CC[],COLUMN(BR$2)+9,0)</f>
        <v>0</v>
      </c>
      <c r="CG542" s="22">
        <f>Target_AM[[#This Row],[PROPORSI]]*VLOOKUP(Target_AM[[#This Row],[NIPNAS]],Target_CC[],COLUMN(BS$2)+9,0)</f>
        <v>0</v>
      </c>
      <c r="CH542" s="22">
        <f>Target_AM[[#This Row],[PROPORSI]]*VLOOKUP(Target_AM[[#This Row],[NIPNAS]],Target_CC[],COLUMN(BT$2)+9,0)</f>
        <v>0</v>
      </c>
      <c r="CI542" s="22">
        <f>Target_AM[[#This Row],[PROPORSI]]*VLOOKUP(Target_AM[[#This Row],[NIPNAS]],Target_CC[],COLUMN(BU$2)+9,0)</f>
        <v>0</v>
      </c>
      <c r="CJ542" s="22">
        <f>Target_AM[[#This Row],[PROPORSI]]*VLOOKUP(Target_AM[[#This Row],[NIPNAS]],Target_CC[],COLUMN(BV$2)+9,0)</f>
        <v>0</v>
      </c>
      <c r="CK542" s="22">
        <f>Target_AM[[#This Row],[PROPORSI]]*VLOOKUP(Target_AM[[#This Row],[NIPNAS]],Target_CC[],COLUMN(BW$2)+9,0)</f>
        <v>0</v>
      </c>
      <c r="CL542" s="22">
        <f>Target_AM[[#This Row],[PROPORSI]]*VLOOKUP(Target_AM[[#This Row],[NIPNAS]],Target_CC[],COLUMN(BX$2)+9,0)</f>
        <v>0</v>
      </c>
      <c r="CM542" s="22">
        <f>Target_AM[[#This Row],[PROPORSI]]*VLOOKUP(Target_AM[[#This Row],[NIPNAS]],Target_CC[],COLUMN(BY$2)+9,0)</f>
        <v>0</v>
      </c>
      <c r="CN542" s="22">
        <f>Target_AM[[#This Row],[PROPORSI]]*VLOOKUP(Target_AM[[#This Row],[NIPNAS]],Target_CC[],COLUMN(BZ$2)+9,0)</f>
        <v>0</v>
      </c>
      <c r="CO542" s="22">
        <f>Target_AM[[#This Row],[PROPORSI]]*VLOOKUP(Target_AM[[#This Row],[NIPNAS]],Target_CC[],COLUMN(CA$2)+9,0)</f>
        <v>57600</v>
      </c>
      <c r="CP542" s="22">
        <f>Target_AM[[#This Row],[PROPORSI]]*VLOOKUP(Target_AM[[#This Row],[NIPNAS]],Target_CC[],COLUMN(CB$2)+9,0)</f>
        <v>57600</v>
      </c>
      <c r="CQ542" s="22">
        <f>Target_AM[[#This Row],[PROPORSI]]*VLOOKUP(Target_AM[[#This Row],[NIPNAS]],Target_CC[],COLUMN(CC$2)+9,0)</f>
        <v>57600</v>
      </c>
      <c r="CR542" s="22">
        <f>Target_AM[[#This Row],[PROPORSI]]*VLOOKUP(Target_AM[[#This Row],[NIPNAS]],Target_CC[],COLUMN(CD$2)+9,0)</f>
        <v>57600</v>
      </c>
      <c r="CS542" s="22">
        <f>Target_AM[[#This Row],[PROPORSI]]*VLOOKUP(Target_AM[[#This Row],[NIPNAS]],Target_CC[],COLUMN(CE$2)+9,0)</f>
        <v>57600</v>
      </c>
      <c r="CT542" s="22">
        <f>Target_AM[[#This Row],[PROPORSI]]*VLOOKUP(Target_AM[[#This Row],[NIPNAS]],Target_CC[],COLUMN(CF$2)+9,0)</f>
        <v>57600</v>
      </c>
      <c r="CU542" s="22">
        <f>Target_AM[[#This Row],[PROPORSI]]*VLOOKUP(Target_AM[[#This Row],[NIPNAS]],Target_CC[],COLUMN(CG$2)+9,0)</f>
        <v>57600</v>
      </c>
      <c r="CV542" s="22">
        <f>Target_AM[[#This Row],[PROPORSI]]*VLOOKUP(Target_AM[[#This Row],[NIPNAS]],Target_CC[],COLUMN(CH$2)+9,0)</f>
        <v>57600</v>
      </c>
      <c r="CW542" s="22">
        <f>Target_AM[[#This Row],[PROPORSI]]*VLOOKUP(Target_AM[[#This Row],[NIPNAS]],Target_CC[],COLUMN(CI$2)+9,0)</f>
        <v>57600</v>
      </c>
      <c r="CX542" s="22">
        <f>Target_AM[[#This Row],[PROPORSI]]*VLOOKUP(Target_AM[[#This Row],[NIPNAS]],Target_CC[],COLUMN(CJ$2)+9,0)</f>
        <v>57600</v>
      </c>
      <c r="CY542" s="22">
        <f>Target_AM[[#This Row],[PROPORSI]]*VLOOKUP(Target_AM[[#This Row],[NIPNAS]],Target_CC[],COLUMN(CK$2)+9,0)</f>
        <v>57600</v>
      </c>
      <c r="CZ542" s="22">
        <f>Target_AM[[#This Row],[PROPORSI]]*VLOOKUP(Target_AM[[#This Row],[NIPNAS]],Target_CC[],COLUMN(CL$2)+9,0)</f>
        <v>57600</v>
      </c>
      <c r="DA542" s="22">
        <f>Target_AM[[#This Row],[PROPORSI]]*VLOOKUP(Target_AM[[#This Row],[NIPNAS]],Target_CC[],COLUMN(CM$2)+9,0)</f>
        <v>691200</v>
      </c>
      <c r="DB542" s="22">
        <f>Target_AM[[#This Row],[PROPORSI]]*VLOOKUP(Target_AM[[#This Row],[NIPNAS]],Target_CC[],COLUMN(CN$2)+9,0)</f>
        <v>0</v>
      </c>
      <c r="DC542" s="22">
        <f>Target_AM[[#This Row],[PROPORSI]]*VLOOKUP(Target_AM[[#This Row],[NIPNAS]],Target_CC[],COLUMN(CO$2)+9,0)</f>
        <v>0</v>
      </c>
      <c r="DD542" s="22">
        <f>Target_AM[[#This Row],[PROPORSI]]*VLOOKUP(Target_AM[[#This Row],[NIPNAS]],Target_CC[],COLUMN(CP$2)+9,0)</f>
        <v>0</v>
      </c>
      <c r="DE542" s="22">
        <f>Target_AM[[#This Row],[PROPORSI]]*VLOOKUP(Target_AM[[#This Row],[NIPNAS]],Target_CC[],COLUMN(CQ$2)+9,0)</f>
        <v>0</v>
      </c>
      <c r="DF542" s="22">
        <f>Target_AM[[#This Row],[PROPORSI]]*VLOOKUP(Target_AM[[#This Row],[NIPNAS]],Target_CC[],COLUMN(CR$2)+9,0)</f>
        <v>0</v>
      </c>
      <c r="DG542" s="22">
        <f>Target_AM[[#This Row],[PROPORSI]]*VLOOKUP(Target_AM[[#This Row],[NIPNAS]],Target_CC[],COLUMN(CS$2)+9,0)</f>
        <v>0</v>
      </c>
      <c r="DH542" s="22">
        <f>Target_AM[[#This Row],[PROPORSI]]*VLOOKUP(Target_AM[[#This Row],[NIPNAS]],Target_CC[],COLUMN(CT$2)+9,0)</f>
        <v>0</v>
      </c>
      <c r="DI542" s="22">
        <f>Target_AM[[#This Row],[PROPORSI]]*VLOOKUP(Target_AM[[#This Row],[NIPNAS]],Target_CC[],COLUMN(CU$2)+9,0)</f>
        <v>0</v>
      </c>
      <c r="DJ542" s="22">
        <f>Target_AM[[#This Row],[PROPORSI]]*VLOOKUP(Target_AM[[#This Row],[NIPNAS]],Target_CC[],COLUMN(CV$2)+9,0)</f>
        <v>0</v>
      </c>
      <c r="DK542" s="22">
        <f>Target_AM[[#This Row],[PROPORSI]]*VLOOKUP(Target_AM[[#This Row],[NIPNAS]],Target_CC[],COLUMN(CW$2)+9,0)</f>
        <v>0</v>
      </c>
      <c r="DL542" s="22">
        <f>Target_AM[[#This Row],[PROPORSI]]*VLOOKUP(Target_AM[[#This Row],[NIPNAS]],Target_CC[],COLUMN(CX$2)+9,0)</f>
        <v>0</v>
      </c>
      <c r="DM542" s="22">
        <f>Target_AM[[#This Row],[PROPORSI]]*VLOOKUP(Target_AM[[#This Row],[NIPNAS]],Target_CC[],COLUMN(CY$2)+9,0)</f>
        <v>0</v>
      </c>
      <c r="DN542" s="22">
        <f>Target_AM[[#This Row],[PROPORSI]]*VLOOKUP(Target_AM[[#This Row],[NIPNAS]],Target_CC[],COLUMN(CZ$2)+9,0)</f>
        <v>0</v>
      </c>
      <c r="DO542" s="22">
        <f>Target_AM[[#This Row],[PROPORSI]]*VLOOKUP(Target_AM[[#This Row],[NIPNAS]],Target_CC[],COLUMN(DA$2)+9,0)</f>
        <v>0</v>
      </c>
      <c r="DP542" s="22">
        <f>Target_AM[[#This Row],[PROPORSI]]*VLOOKUP(Target_AM[[#This Row],[NIPNAS]],Target_CC[],COLUMN(DB$2)+9,0)</f>
        <v>0</v>
      </c>
      <c r="DQ542" s="22">
        <f>Target_AM[[#This Row],[PROPORSI]]*VLOOKUP(Target_AM[[#This Row],[NIPNAS]],Target_CC[],COLUMN(DC$2)+9,0)</f>
        <v>0</v>
      </c>
      <c r="DR542" s="22">
        <f>Target_AM[[#This Row],[PROPORSI]]*VLOOKUP(Target_AM[[#This Row],[NIPNAS]],Target_CC[],COLUMN(DD$2)+9,0)</f>
        <v>0</v>
      </c>
      <c r="DS542" s="22">
        <f>Target_AM[[#This Row],[PROPORSI]]*VLOOKUP(Target_AM[[#This Row],[NIPNAS]],Target_CC[],COLUMN(DE$2)+9,0)</f>
        <v>0</v>
      </c>
      <c r="DT542" s="22">
        <f>Target_AM[[#This Row],[PROPORSI]]*VLOOKUP(Target_AM[[#This Row],[NIPNAS]],Target_CC[],COLUMN(DF$2)+9,0)</f>
        <v>0</v>
      </c>
      <c r="DU542" s="22">
        <f>Target_AM[[#This Row],[PROPORSI]]*VLOOKUP(Target_AM[[#This Row],[NIPNAS]],Target_CC[],COLUMN(DG$2)+9,0)</f>
        <v>0</v>
      </c>
      <c r="DV542" s="22">
        <f>Target_AM[[#This Row],[PROPORSI]]*VLOOKUP(Target_AM[[#This Row],[NIPNAS]],Target_CC[],COLUMN(DH$2)+9,0)</f>
        <v>0</v>
      </c>
      <c r="DW542" s="22">
        <f>Target_AM[[#This Row],[PROPORSI]]*VLOOKUP(Target_AM[[#This Row],[NIPNAS]],Target_CC[],COLUMN(DI$2)+9,0)</f>
        <v>0</v>
      </c>
      <c r="DX542" s="22">
        <f>Target_AM[[#This Row],[PROPORSI]]*VLOOKUP(Target_AM[[#This Row],[NIPNAS]],Target_CC[],COLUMN(DJ$2)+9,0)</f>
        <v>0</v>
      </c>
      <c r="DY542" s="22">
        <f>Target_AM[[#This Row],[PROPORSI]]*VLOOKUP(Target_AM[[#This Row],[NIPNAS]],Target_CC[],COLUMN(DK$2)+9,0)</f>
        <v>0</v>
      </c>
      <c r="DZ542" s="22">
        <f>Target_AM[[#This Row],[PROPORSI]]*VLOOKUP(Target_AM[[#This Row],[NIPNAS]],Target_CC[],COLUMN(DL$2)+9,0)</f>
        <v>0</v>
      </c>
      <c r="EA542" s="22">
        <f>Target_AM[[#This Row],[PROPORSI]]*VLOOKUP(Target_AM[[#This Row],[NIPNAS]],Target_CC[],COLUMN(DM$2)+9,0)</f>
        <v>0</v>
      </c>
    </row>
    <row r="543" spans="2:131" x14ac:dyDescent="0.3">
      <c r="B543">
        <v>403613</v>
      </c>
      <c r="C543" t="s">
        <v>1003</v>
      </c>
      <c r="D543">
        <v>1</v>
      </c>
      <c r="E543" s="8">
        <v>45658</v>
      </c>
      <c r="F543">
        <v>4659641</v>
      </c>
      <c r="G543" t="s">
        <v>374</v>
      </c>
      <c r="J543" t="s">
        <v>309</v>
      </c>
      <c r="K543" t="s">
        <v>21</v>
      </c>
      <c r="L543" t="s">
        <v>159</v>
      </c>
      <c r="M543" t="s">
        <v>29</v>
      </c>
      <c r="N543" s="23">
        <f>Target_AM[[#This Row],[PROPORSI]]*VLOOKUP(Target_AM[[#This Row],[NIPNAS]],Target_CC[],9,0)</f>
        <v>0</v>
      </c>
      <c r="O543" s="22">
        <f>Target_AM[[#This Row],[PROPORSI]]*VLOOKUP(Target_AM[[#This Row],[NIPNAS]],Target_CC[],COLUMN(A$2)+9,0)</f>
        <v>0</v>
      </c>
      <c r="P543" s="22">
        <f>Target_AM[[#This Row],[PROPORSI]]*VLOOKUP(Target_AM[[#This Row],[NIPNAS]],Target_CC[],COLUMN(B$2)+9,0)</f>
        <v>0</v>
      </c>
      <c r="Q543" s="22">
        <f>Target_AM[[#This Row],[PROPORSI]]*VLOOKUP(Target_AM[[#This Row],[NIPNAS]],Target_CC[],COLUMN(C$2)+9,0)</f>
        <v>0</v>
      </c>
      <c r="R543" s="22">
        <f>Target_AM[[#This Row],[PROPORSI]]*VLOOKUP(Target_AM[[#This Row],[NIPNAS]],Target_CC[],COLUMN(D$2)+9,0)</f>
        <v>0</v>
      </c>
      <c r="S543" s="22">
        <f>Target_AM[[#This Row],[PROPORSI]]*VLOOKUP(Target_AM[[#This Row],[NIPNAS]],Target_CC[],COLUMN(E$2)+9,0)</f>
        <v>0</v>
      </c>
      <c r="T543" s="22">
        <f>Target_AM[[#This Row],[PROPORSI]]*VLOOKUP(Target_AM[[#This Row],[NIPNAS]],Target_CC[],COLUMN(F$2)+9,0)</f>
        <v>0</v>
      </c>
      <c r="U543" s="22">
        <f>Target_AM[[#This Row],[PROPORSI]]*VLOOKUP(Target_AM[[#This Row],[NIPNAS]],Target_CC[],COLUMN(G$2)+9,0)</f>
        <v>0</v>
      </c>
      <c r="V543" s="22">
        <f>Target_AM[[#This Row],[PROPORSI]]*VLOOKUP(Target_AM[[#This Row],[NIPNAS]],Target_CC[],COLUMN(H$2)+9,0)</f>
        <v>0</v>
      </c>
      <c r="W543" s="22">
        <f>Target_AM[[#This Row],[PROPORSI]]*VLOOKUP(Target_AM[[#This Row],[NIPNAS]],Target_CC[],COLUMN(I$2)+9,0)</f>
        <v>0</v>
      </c>
      <c r="X543" s="22">
        <f>Target_AM[[#This Row],[PROPORSI]]*VLOOKUP(Target_AM[[#This Row],[NIPNAS]],Target_CC[],COLUMN(J$2)+9,0)</f>
        <v>0</v>
      </c>
      <c r="Y543" s="22">
        <f>Target_AM[[#This Row],[PROPORSI]]*VLOOKUP(Target_AM[[#This Row],[NIPNAS]],Target_CC[],COLUMN(K$2)+9,0)</f>
        <v>0</v>
      </c>
      <c r="Z543" s="22">
        <f>Target_AM[[#This Row],[PROPORSI]]*VLOOKUP(Target_AM[[#This Row],[NIPNAS]],Target_CC[],COLUMN(L$2)+9,0)</f>
        <v>0</v>
      </c>
      <c r="AA543" s="22">
        <f>Target_AM[[#This Row],[PROPORSI]]*VLOOKUP(Target_AM[[#This Row],[NIPNAS]],Target_CC[],COLUMN(M$2)+9,0)</f>
        <v>0</v>
      </c>
      <c r="AB543" s="22">
        <f>Target_AM[[#This Row],[PROPORSI]]*VLOOKUP(Target_AM[[#This Row],[NIPNAS]],Target_CC[],COLUMN(N$2)+9,0)</f>
        <v>292244.36682015826</v>
      </c>
      <c r="AC543" s="22">
        <f>Target_AM[[#This Row],[PROPORSI]]*VLOOKUP(Target_AM[[#This Row],[NIPNAS]],Target_CC[],COLUMN(O$2)+9,0)</f>
        <v>310786.66001400823</v>
      </c>
      <c r="AD543" s="22">
        <f>Target_AM[[#This Row],[PROPORSI]]*VLOOKUP(Target_AM[[#This Row],[NIPNAS]],Target_CC[],COLUMN(P$2)+9,0)</f>
        <v>408924.95962051454</v>
      </c>
      <c r="AE543" s="22">
        <f>Target_AM[[#This Row],[PROPORSI]]*VLOOKUP(Target_AM[[#This Row],[NIPNAS]],Target_CC[],COLUMN(Q$2)+9,0)</f>
        <v>416920.84652771457</v>
      </c>
      <c r="AF543" s="22">
        <f>Target_AM[[#This Row],[PROPORSI]]*VLOOKUP(Target_AM[[#This Row],[NIPNAS]],Target_CC[],COLUMN(R$2)+9,0)</f>
        <v>545325.5214648312</v>
      </c>
      <c r="AG543" s="22">
        <f>Target_AM[[#This Row],[PROPORSI]]*VLOOKUP(Target_AM[[#This Row],[NIPNAS]],Target_CC[],COLUMN(S$2)+9,0)</f>
        <v>509527.10494905798</v>
      </c>
      <c r="AH543" s="22">
        <f>Target_AM[[#This Row],[PROPORSI]]*VLOOKUP(Target_AM[[#This Row],[NIPNAS]],Target_CC[],COLUMN(T$2)+9,0)</f>
        <v>447436.42448227189</v>
      </c>
      <c r="AI543" s="22">
        <f>Target_AM[[#This Row],[PROPORSI]]*VLOOKUP(Target_AM[[#This Row],[NIPNAS]],Target_CC[],COLUMN(U$2)+9,0)</f>
        <v>506144.66350676445</v>
      </c>
      <c r="AJ543" s="22">
        <f>Target_AM[[#This Row],[PROPORSI]]*VLOOKUP(Target_AM[[#This Row],[NIPNAS]],Target_CC[],COLUMN(V$2)+9,0)</f>
        <v>439484.56497701543</v>
      </c>
      <c r="AK543" s="22">
        <f>Target_AM[[#This Row],[PROPORSI]]*VLOOKUP(Target_AM[[#This Row],[NIPNAS]],Target_CC[],COLUMN(W$2)+9,0)</f>
        <v>462520.25062679447</v>
      </c>
      <c r="AL543" s="22">
        <f>Target_AM[[#This Row],[PROPORSI]]*VLOOKUP(Target_AM[[#This Row],[NIPNAS]],Target_CC[],COLUMN(X$2)+9,0)</f>
        <v>568273.91259022441</v>
      </c>
      <c r="AM543" s="22">
        <f>Target_AM[[#This Row],[PROPORSI]]*VLOOKUP(Target_AM[[#This Row],[NIPNAS]],Target_CC[],COLUMN(Y$2)+9,0)</f>
        <v>674214.80294943717</v>
      </c>
      <c r="AN543" s="22">
        <f>Target_AM[[#This Row],[PROPORSI]]*VLOOKUP(Target_AM[[#This Row],[NIPNAS]],Target_CC[],COLUMN(Z$2)+9,0)</f>
        <v>5581804.0785287917</v>
      </c>
      <c r="AO543" s="22">
        <f>Target_AM[[#This Row],[PROPORSI]]*VLOOKUP(Target_AM[[#This Row],[NIPNAS]],Target_CC[],COLUMN(AA$2)+9,0)</f>
        <v>292244.36682015826</v>
      </c>
      <c r="AP543" s="22">
        <f>Target_AM[[#This Row],[PROPORSI]]*VLOOKUP(Target_AM[[#This Row],[NIPNAS]],Target_CC[],COLUMN(AB$2)+9,0)</f>
        <v>310786.66001400823</v>
      </c>
      <c r="AQ543" s="22">
        <f>Target_AM[[#This Row],[PROPORSI]]*VLOOKUP(Target_AM[[#This Row],[NIPNAS]],Target_CC[],COLUMN(AC$2)+9,0)</f>
        <v>408924.95962051454</v>
      </c>
      <c r="AR543" s="22">
        <f>Target_AM[[#This Row],[PROPORSI]]*VLOOKUP(Target_AM[[#This Row],[NIPNAS]],Target_CC[],COLUMN(AD$2)+9,0)</f>
        <v>416920.84652771457</v>
      </c>
      <c r="AS543" s="22">
        <f>Target_AM[[#This Row],[PROPORSI]]*VLOOKUP(Target_AM[[#This Row],[NIPNAS]],Target_CC[],COLUMN(AE$2)+9,0)</f>
        <v>545325.5214648312</v>
      </c>
      <c r="AT543" s="22">
        <f>Target_AM[[#This Row],[PROPORSI]]*VLOOKUP(Target_AM[[#This Row],[NIPNAS]],Target_CC[],COLUMN(AF$2)+9,0)</f>
        <v>509527.10494905798</v>
      </c>
      <c r="AU543" s="22">
        <f>Target_AM[[#This Row],[PROPORSI]]*VLOOKUP(Target_AM[[#This Row],[NIPNAS]],Target_CC[],COLUMN(AG$2)+9,0)</f>
        <v>447436.42448227189</v>
      </c>
      <c r="AV543" s="22">
        <f>Target_AM[[#This Row],[PROPORSI]]*VLOOKUP(Target_AM[[#This Row],[NIPNAS]],Target_CC[],COLUMN(AH$2)+9,0)</f>
        <v>506144.66350676445</v>
      </c>
      <c r="AW543" s="22">
        <f>Target_AM[[#This Row],[PROPORSI]]*VLOOKUP(Target_AM[[#This Row],[NIPNAS]],Target_CC[],COLUMN(AI$2)+9,0)</f>
        <v>439484.56497701543</v>
      </c>
      <c r="AX543" s="22">
        <f>Target_AM[[#This Row],[PROPORSI]]*VLOOKUP(Target_AM[[#This Row],[NIPNAS]],Target_CC[],COLUMN(AJ$2)+9,0)</f>
        <v>462520.25062679447</v>
      </c>
      <c r="AY543" s="22">
        <f>Target_AM[[#This Row],[PROPORSI]]*VLOOKUP(Target_AM[[#This Row],[NIPNAS]],Target_CC[],COLUMN(AK$2)+9,0)</f>
        <v>568273.91259022441</v>
      </c>
      <c r="AZ543" s="22">
        <f>Target_AM[[#This Row],[PROPORSI]]*VLOOKUP(Target_AM[[#This Row],[NIPNAS]],Target_CC[],COLUMN(AL$2)+9,0)</f>
        <v>674214.80294943717</v>
      </c>
      <c r="BA543" s="22">
        <f>Target_AM[[#This Row],[PROPORSI]]*VLOOKUP(Target_AM[[#This Row],[NIPNAS]],Target_CC[],COLUMN(AM$2)+9,0)</f>
        <v>5581804.0785287917</v>
      </c>
      <c r="BB543" s="22">
        <f>Target_AM[[#This Row],[PROPORSI]]*VLOOKUP(Target_AM[[#This Row],[NIPNAS]],Target_CC[],COLUMN(AN$2)+9,0)</f>
        <v>0</v>
      </c>
      <c r="BC543" s="22">
        <f>Target_AM[[#This Row],[PROPORSI]]*VLOOKUP(Target_AM[[#This Row],[NIPNAS]],Target_CC[],COLUMN(AO$2)+9,0)</f>
        <v>0</v>
      </c>
      <c r="BD543" s="22">
        <f>Target_AM[[#This Row],[PROPORSI]]*VLOOKUP(Target_AM[[#This Row],[NIPNAS]],Target_CC[],COLUMN(AP$2)+9,0)</f>
        <v>0</v>
      </c>
      <c r="BE543" s="22">
        <f>Target_AM[[#This Row],[PROPORSI]]*VLOOKUP(Target_AM[[#This Row],[NIPNAS]],Target_CC[],COLUMN(AQ$2)+9,0)</f>
        <v>0</v>
      </c>
      <c r="BF543" s="22">
        <f>Target_AM[[#This Row],[PROPORSI]]*VLOOKUP(Target_AM[[#This Row],[NIPNAS]],Target_CC[],COLUMN(AR$2)+9,0)</f>
        <v>0</v>
      </c>
      <c r="BG543" s="22">
        <f>Target_AM[[#This Row],[PROPORSI]]*VLOOKUP(Target_AM[[#This Row],[NIPNAS]],Target_CC[],COLUMN(AS$2)+9,0)</f>
        <v>0</v>
      </c>
      <c r="BH543" s="22">
        <f>Target_AM[[#This Row],[PROPORSI]]*VLOOKUP(Target_AM[[#This Row],[NIPNAS]],Target_CC[],COLUMN(AT$2)+9,0)</f>
        <v>0</v>
      </c>
      <c r="BI543" s="22">
        <f>Target_AM[[#This Row],[PROPORSI]]*VLOOKUP(Target_AM[[#This Row],[NIPNAS]],Target_CC[],COLUMN(AU$2)+9,0)</f>
        <v>0</v>
      </c>
      <c r="BJ543" s="22">
        <f>Target_AM[[#This Row],[PROPORSI]]*VLOOKUP(Target_AM[[#This Row],[NIPNAS]],Target_CC[],COLUMN(AV$2)+9,0)</f>
        <v>0</v>
      </c>
      <c r="BK543" s="22">
        <f>Target_AM[[#This Row],[PROPORSI]]*VLOOKUP(Target_AM[[#This Row],[NIPNAS]],Target_CC[],COLUMN(AW$2)+9,0)</f>
        <v>0</v>
      </c>
      <c r="BL543" s="22">
        <f>Target_AM[[#This Row],[PROPORSI]]*VLOOKUP(Target_AM[[#This Row],[NIPNAS]],Target_CC[],COLUMN(AX$2)+9,0)</f>
        <v>0</v>
      </c>
      <c r="BM543" s="22">
        <f>Target_AM[[#This Row],[PROPORSI]]*VLOOKUP(Target_AM[[#This Row],[NIPNAS]],Target_CC[],COLUMN(AY$2)+9,0)</f>
        <v>0</v>
      </c>
      <c r="BN543" s="22">
        <f>Target_AM[[#This Row],[PROPORSI]]*VLOOKUP(Target_AM[[#This Row],[NIPNAS]],Target_CC[],COLUMN(AZ$2)+9,0)</f>
        <v>0</v>
      </c>
      <c r="BO543" s="22">
        <f>Target_AM[[#This Row],[PROPORSI]]*VLOOKUP(Target_AM[[#This Row],[NIPNAS]],Target_CC[],COLUMN(BA$2)+9,0)</f>
        <v>0</v>
      </c>
      <c r="BP543" s="22">
        <f>Target_AM[[#This Row],[PROPORSI]]*VLOOKUP(Target_AM[[#This Row],[NIPNAS]],Target_CC[],COLUMN(BB$2)+9,0)</f>
        <v>0</v>
      </c>
      <c r="BQ543" s="22">
        <f>Target_AM[[#This Row],[PROPORSI]]*VLOOKUP(Target_AM[[#This Row],[NIPNAS]],Target_CC[],COLUMN(BC$2)+9,0)</f>
        <v>0</v>
      </c>
      <c r="BR543" s="22">
        <f>Target_AM[[#This Row],[PROPORSI]]*VLOOKUP(Target_AM[[#This Row],[NIPNAS]],Target_CC[],COLUMN(BD$2)+9,0)</f>
        <v>0</v>
      </c>
      <c r="BS543" s="22">
        <f>Target_AM[[#This Row],[PROPORSI]]*VLOOKUP(Target_AM[[#This Row],[NIPNAS]],Target_CC[],COLUMN(BE$2)+9,0)</f>
        <v>0</v>
      </c>
      <c r="BT543" s="22">
        <f>Target_AM[[#This Row],[PROPORSI]]*VLOOKUP(Target_AM[[#This Row],[NIPNAS]],Target_CC[],COLUMN(BF$2)+9,0)</f>
        <v>0</v>
      </c>
      <c r="BU543" s="22">
        <f>Target_AM[[#This Row],[PROPORSI]]*VLOOKUP(Target_AM[[#This Row],[NIPNAS]],Target_CC[],COLUMN(BG$2)+9,0)</f>
        <v>0</v>
      </c>
      <c r="BV543" s="22">
        <f>Target_AM[[#This Row],[PROPORSI]]*VLOOKUP(Target_AM[[#This Row],[NIPNAS]],Target_CC[],COLUMN(BH$2)+9,0)</f>
        <v>0</v>
      </c>
      <c r="BW543" s="22">
        <f>Target_AM[[#This Row],[PROPORSI]]*VLOOKUP(Target_AM[[#This Row],[NIPNAS]],Target_CC[],COLUMN(BI$2)+9,0)</f>
        <v>0</v>
      </c>
      <c r="BX543" s="22">
        <f>Target_AM[[#This Row],[PROPORSI]]*VLOOKUP(Target_AM[[#This Row],[NIPNAS]],Target_CC[],COLUMN(BJ$2)+9,0)</f>
        <v>0</v>
      </c>
      <c r="BY543" s="22">
        <f>Target_AM[[#This Row],[PROPORSI]]*VLOOKUP(Target_AM[[#This Row],[NIPNAS]],Target_CC[],COLUMN(BK$2)+9,0)</f>
        <v>0</v>
      </c>
      <c r="BZ543" s="22">
        <f>Target_AM[[#This Row],[PROPORSI]]*VLOOKUP(Target_AM[[#This Row],[NIPNAS]],Target_CC[],COLUMN(BL$2)+9,0)</f>
        <v>0</v>
      </c>
      <c r="CA543" s="22">
        <f>Target_AM[[#This Row],[PROPORSI]]*VLOOKUP(Target_AM[[#This Row],[NIPNAS]],Target_CC[],COLUMN(BM$2)+9,0)</f>
        <v>0</v>
      </c>
      <c r="CB543" s="22">
        <f>Target_AM[[#This Row],[PROPORSI]]*VLOOKUP(Target_AM[[#This Row],[NIPNAS]],Target_CC[],COLUMN(BN$2)+9,0)</f>
        <v>0</v>
      </c>
      <c r="CC543" s="22">
        <f>Target_AM[[#This Row],[PROPORSI]]*VLOOKUP(Target_AM[[#This Row],[NIPNAS]],Target_CC[],COLUMN(BO$2)+9,0)</f>
        <v>0</v>
      </c>
      <c r="CD543" s="22">
        <f>Target_AM[[#This Row],[PROPORSI]]*VLOOKUP(Target_AM[[#This Row],[NIPNAS]],Target_CC[],COLUMN(BP$2)+9,0)</f>
        <v>0</v>
      </c>
      <c r="CE543" s="22">
        <f>Target_AM[[#This Row],[PROPORSI]]*VLOOKUP(Target_AM[[#This Row],[NIPNAS]],Target_CC[],COLUMN(BQ$2)+9,0)</f>
        <v>0</v>
      </c>
      <c r="CF543" s="22">
        <f>Target_AM[[#This Row],[PROPORSI]]*VLOOKUP(Target_AM[[#This Row],[NIPNAS]],Target_CC[],COLUMN(BR$2)+9,0)</f>
        <v>0</v>
      </c>
      <c r="CG543" s="22">
        <f>Target_AM[[#This Row],[PROPORSI]]*VLOOKUP(Target_AM[[#This Row],[NIPNAS]],Target_CC[],COLUMN(BS$2)+9,0)</f>
        <v>0</v>
      </c>
      <c r="CH543" s="22">
        <f>Target_AM[[#This Row],[PROPORSI]]*VLOOKUP(Target_AM[[#This Row],[NIPNAS]],Target_CC[],COLUMN(BT$2)+9,0)</f>
        <v>0</v>
      </c>
      <c r="CI543" s="22">
        <f>Target_AM[[#This Row],[PROPORSI]]*VLOOKUP(Target_AM[[#This Row],[NIPNAS]],Target_CC[],COLUMN(BU$2)+9,0)</f>
        <v>0</v>
      </c>
      <c r="CJ543" s="22">
        <f>Target_AM[[#This Row],[PROPORSI]]*VLOOKUP(Target_AM[[#This Row],[NIPNAS]],Target_CC[],COLUMN(BV$2)+9,0)</f>
        <v>0</v>
      </c>
      <c r="CK543" s="22">
        <f>Target_AM[[#This Row],[PROPORSI]]*VLOOKUP(Target_AM[[#This Row],[NIPNAS]],Target_CC[],COLUMN(BW$2)+9,0)</f>
        <v>0</v>
      </c>
      <c r="CL543" s="22">
        <f>Target_AM[[#This Row],[PROPORSI]]*VLOOKUP(Target_AM[[#This Row],[NIPNAS]],Target_CC[],COLUMN(BX$2)+9,0)</f>
        <v>0</v>
      </c>
      <c r="CM543" s="22">
        <f>Target_AM[[#This Row],[PROPORSI]]*VLOOKUP(Target_AM[[#This Row],[NIPNAS]],Target_CC[],COLUMN(BY$2)+9,0)</f>
        <v>0</v>
      </c>
      <c r="CN543" s="22">
        <f>Target_AM[[#This Row],[PROPORSI]]*VLOOKUP(Target_AM[[#This Row],[NIPNAS]],Target_CC[],COLUMN(BZ$2)+9,0)</f>
        <v>0</v>
      </c>
      <c r="CO543" s="22">
        <f>Target_AM[[#This Row],[PROPORSI]]*VLOOKUP(Target_AM[[#This Row],[NIPNAS]],Target_CC[],COLUMN(CA$2)+9,0)</f>
        <v>0</v>
      </c>
      <c r="CP543" s="22">
        <f>Target_AM[[#This Row],[PROPORSI]]*VLOOKUP(Target_AM[[#This Row],[NIPNAS]],Target_CC[],COLUMN(CB$2)+9,0)</f>
        <v>0</v>
      </c>
      <c r="CQ543" s="22">
        <f>Target_AM[[#This Row],[PROPORSI]]*VLOOKUP(Target_AM[[#This Row],[NIPNAS]],Target_CC[],COLUMN(CC$2)+9,0)</f>
        <v>0</v>
      </c>
      <c r="CR543" s="22">
        <f>Target_AM[[#This Row],[PROPORSI]]*VLOOKUP(Target_AM[[#This Row],[NIPNAS]],Target_CC[],COLUMN(CD$2)+9,0)</f>
        <v>0</v>
      </c>
      <c r="CS543" s="22">
        <f>Target_AM[[#This Row],[PROPORSI]]*VLOOKUP(Target_AM[[#This Row],[NIPNAS]],Target_CC[],COLUMN(CE$2)+9,0)</f>
        <v>0</v>
      </c>
      <c r="CT543" s="22">
        <f>Target_AM[[#This Row],[PROPORSI]]*VLOOKUP(Target_AM[[#This Row],[NIPNAS]],Target_CC[],COLUMN(CF$2)+9,0)</f>
        <v>0</v>
      </c>
      <c r="CU543" s="22">
        <f>Target_AM[[#This Row],[PROPORSI]]*VLOOKUP(Target_AM[[#This Row],[NIPNAS]],Target_CC[],COLUMN(CG$2)+9,0)</f>
        <v>0</v>
      </c>
      <c r="CV543" s="22">
        <f>Target_AM[[#This Row],[PROPORSI]]*VLOOKUP(Target_AM[[#This Row],[NIPNAS]],Target_CC[],COLUMN(CH$2)+9,0)</f>
        <v>0</v>
      </c>
      <c r="CW543" s="22">
        <f>Target_AM[[#This Row],[PROPORSI]]*VLOOKUP(Target_AM[[#This Row],[NIPNAS]],Target_CC[],COLUMN(CI$2)+9,0)</f>
        <v>0</v>
      </c>
      <c r="CX543" s="22">
        <f>Target_AM[[#This Row],[PROPORSI]]*VLOOKUP(Target_AM[[#This Row],[NIPNAS]],Target_CC[],COLUMN(CJ$2)+9,0)</f>
        <v>0</v>
      </c>
      <c r="CY543" s="22">
        <f>Target_AM[[#This Row],[PROPORSI]]*VLOOKUP(Target_AM[[#This Row],[NIPNAS]],Target_CC[],COLUMN(CK$2)+9,0)</f>
        <v>0</v>
      </c>
      <c r="CZ543" s="22">
        <f>Target_AM[[#This Row],[PROPORSI]]*VLOOKUP(Target_AM[[#This Row],[NIPNAS]],Target_CC[],COLUMN(CL$2)+9,0)</f>
        <v>0</v>
      </c>
      <c r="DA543" s="22">
        <f>Target_AM[[#This Row],[PROPORSI]]*VLOOKUP(Target_AM[[#This Row],[NIPNAS]],Target_CC[],COLUMN(CM$2)+9,0)</f>
        <v>0</v>
      </c>
      <c r="DB543" s="22">
        <f>Target_AM[[#This Row],[PROPORSI]]*VLOOKUP(Target_AM[[#This Row],[NIPNAS]],Target_CC[],COLUMN(CN$2)+9,0)</f>
        <v>0</v>
      </c>
      <c r="DC543" s="22">
        <f>Target_AM[[#This Row],[PROPORSI]]*VLOOKUP(Target_AM[[#This Row],[NIPNAS]],Target_CC[],COLUMN(CO$2)+9,0)</f>
        <v>0</v>
      </c>
      <c r="DD543" s="22">
        <f>Target_AM[[#This Row],[PROPORSI]]*VLOOKUP(Target_AM[[#This Row],[NIPNAS]],Target_CC[],COLUMN(CP$2)+9,0)</f>
        <v>0</v>
      </c>
      <c r="DE543" s="22">
        <f>Target_AM[[#This Row],[PROPORSI]]*VLOOKUP(Target_AM[[#This Row],[NIPNAS]],Target_CC[],COLUMN(CQ$2)+9,0)</f>
        <v>0</v>
      </c>
      <c r="DF543" s="22">
        <f>Target_AM[[#This Row],[PROPORSI]]*VLOOKUP(Target_AM[[#This Row],[NIPNAS]],Target_CC[],COLUMN(CR$2)+9,0)</f>
        <v>0</v>
      </c>
      <c r="DG543" s="22">
        <f>Target_AM[[#This Row],[PROPORSI]]*VLOOKUP(Target_AM[[#This Row],[NIPNAS]],Target_CC[],COLUMN(CS$2)+9,0)</f>
        <v>0</v>
      </c>
      <c r="DH543" s="22">
        <f>Target_AM[[#This Row],[PROPORSI]]*VLOOKUP(Target_AM[[#This Row],[NIPNAS]],Target_CC[],COLUMN(CT$2)+9,0)</f>
        <v>0</v>
      </c>
      <c r="DI543" s="22">
        <f>Target_AM[[#This Row],[PROPORSI]]*VLOOKUP(Target_AM[[#This Row],[NIPNAS]],Target_CC[],COLUMN(CU$2)+9,0)</f>
        <v>0</v>
      </c>
      <c r="DJ543" s="22">
        <f>Target_AM[[#This Row],[PROPORSI]]*VLOOKUP(Target_AM[[#This Row],[NIPNAS]],Target_CC[],COLUMN(CV$2)+9,0)</f>
        <v>0</v>
      </c>
      <c r="DK543" s="22">
        <f>Target_AM[[#This Row],[PROPORSI]]*VLOOKUP(Target_AM[[#This Row],[NIPNAS]],Target_CC[],COLUMN(CW$2)+9,0)</f>
        <v>0</v>
      </c>
      <c r="DL543" s="22">
        <f>Target_AM[[#This Row],[PROPORSI]]*VLOOKUP(Target_AM[[#This Row],[NIPNAS]],Target_CC[],COLUMN(CX$2)+9,0)</f>
        <v>0</v>
      </c>
      <c r="DM543" s="22">
        <f>Target_AM[[#This Row],[PROPORSI]]*VLOOKUP(Target_AM[[#This Row],[NIPNAS]],Target_CC[],COLUMN(CY$2)+9,0)</f>
        <v>0</v>
      </c>
      <c r="DN543" s="22">
        <f>Target_AM[[#This Row],[PROPORSI]]*VLOOKUP(Target_AM[[#This Row],[NIPNAS]],Target_CC[],COLUMN(CZ$2)+9,0)</f>
        <v>0</v>
      </c>
      <c r="DO543" s="22">
        <f>Target_AM[[#This Row],[PROPORSI]]*VLOOKUP(Target_AM[[#This Row],[NIPNAS]],Target_CC[],COLUMN(DA$2)+9,0)</f>
        <v>0</v>
      </c>
      <c r="DP543" s="22">
        <f>Target_AM[[#This Row],[PROPORSI]]*VLOOKUP(Target_AM[[#This Row],[NIPNAS]],Target_CC[],COLUMN(DB$2)+9,0)</f>
        <v>0</v>
      </c>
      <c r="DQ543" s="22">
        <f>Target_AM[[#This Row],[PROPORSI]]*VLOOKUP(Target_AM[[#This Row],[NIPNAS]],Target_CC[],COLUMN(DC$2)+9,0)</f>
        <v>0</v>
      </c>
      <c r="DR543" s="22">
        <f>Target_AM[[#This Row],[PROPORSI]]*VLOOKUP(Target_AM[[#This Row],[NIPNAS]],Target_CC[],COLUMN(DD$2)+9,0)</f>
        <v>0</v>
      </c>
      <c r="DS543" s="22">
        <f>Target_AM[[#This Row],[PROPORSI]]*VLOOKUP(Target_AM[[#This Row],[NIPNAS]],Target_CC[],COLUMN(DE$2)+9,0)</f>
        <v>0</v>
      </c>
      <c r="DT543" s="22">
        <f>Target_AM[[#This Row],[PROPORSI]]*VLOOKUP(Target_AM[[#This Row],[NIPNAS]],Target_CC[],COLUMN(DF$2)+9,0)</f>
        <v>0</v>
      </c>
      <c r="DU543" s="22">
        <f>Target_AM[[#This Row],[PROPORSI]]*VLOOKUP(Target_AM[[#This Row],[NIPNAS]],Target_CC[],COLUMN(DG$2)+9,0)</f>
        <v>0</v>
      </c>
      <c r="DV543" s="22">
        <f>Target_AM[[#This Row],[PROPORSI]]*VLOOKUP(Target_AM[[#This Row],[NIPNAS]],Target_CC[],COLUMN(DH$2)+9,0)</f>
        <v>0</v>
      </c>
      <c r="DW543" s="22">
        <f>Target_AM[[#This Row],[PROPORSI]]*VLOOKUP(Target_AM[[#This Row],[NIPNAS]],Target_CC[],COLUMN(DI$2)+9,0)</f>
        <v>0</v>
      </c>
      <c r="DX543" s="22">
        <f>Target_AM[[#This Row],[PROPORSI]]*VLOOKUP(Target_AM[[#This Row],[NIPNAS]],Target_CC[],COLUMN(DJ$2)+9,0)</f>
        <v>0</v>
      </c>
      <c r="DY543" s="22">
        <f>Target_AM[[#This Row],[PROPORSI]]*VLOOKUP(Target_AM[[#This Row],[NIPNAS]],Target_CC[],COLUMN(DK$2)+9,0)</f>
        <v>0</v>
      </c>
      <c r="DZ543" s="22">
        <f>Target_AM[[#This Row],[PROPORSI]]*VLOOKUP(Target_AM[[#This Row],[NIPNAS]],Target_CC[],COLUMN(DL$2)+9,0)</f>
        <v>0</v>
      </c>
      <c r="EA543" s="22">
        <f>Target_AM[[#This Row],[PROPORSI]]*VLOOKUP(Target_AM[[#This Row],[NIPNAS]],Target_CC[],COLUMN(DM$2)+9,0)</f>
        <v>0</v>
      </c>
    </row>
    <row r="544" spans="2:131" x14ac:dyDescent="0.3">
      <c r="B544">
        <v>405403</v>
      </c>
      <c r="C544" t="s">
        <v>1017</v>
      </c>
      <c r="D544">
        <v>1</v>
      </c>
      <c r="E544" s="8">
        <v>45658</v>
      </c>
      <c r="F544">
        <v>19650683</v>
      </c>
      <c r="G544" t="s">
        <v>622</v>
      </c>
      <c r="J544" t="s">
        <v>300</v>
      </c>
      <c r="K544" t="s">
        <v>21</v>
      </c>
      <c r="L544" t="s">
        <v>159</v>
      </c>
      <c r="M544" t="s">
        <v>29</v>
      </c>
      <c r="N544" s="23">
        <f>Target_AM[[#This Row],[PROPORSI]]*VLOOKUP(Target_AM[[#This Row],[NIPNAS]],Target_CC[],9,0)</f>
        <v>0</v>
      </c>
      <c r="O544" s="22">
        <f>Target_AM[[#This Row],[PROPORSI]]*VLOOKUP(Target_AM[[#This Row],[NIPNAS]],Target_CC[],COLUMN(A$2)+9,0)</f>
        <v>2528692.242925568</v>
      </c>
      <c r="P544" s="22">
        <f>Target_AM[[#This Row],[PROPORSI]]*VLOOKUP(Target_AM[[#This Row],[NIPNAS]],Target_CC[],COLUMN(B$2)+9,0)</f>
        <v>2572856.6726522716</v>
      </c>
      <c r="Q544" s="22">
        <f>Target_AM[[#This Row],[PROPORSI]]*VLOOKUP(Target_AM[[#This Row],[NIPNAS]],Target_CC[],COLUMN(C$2)+9,0)</f>
        <v>2750704.1225790293</v>
      </c>
      <c r="R544" s="22">
        <f>Target_AM[[#This Row],[PROPORSI]]*VLOOKUP(Target_AM[[#This Row],[NIPNAS]],Target_CC[],COLUMN(D$2)+9,0)</f>
        <v>2584701.7912258897</v>
      </c>
      <c r="S544" s="22">
        <f>Target_AM[[#This Row],[PROPORSI]]*VLOOKUP(Target_AM[[#This Row],[NIPNAS]],Target_CC[],COLUMN(E$2)+9,0)</f>
        <v>2715708.7420166195</v>
      </c>
      <c r="T544" s="22">
        <f>Target_AM[[#This Row],[PROPORSI]]*VLOOKUP(Target_AM[[#This Row],[NIPNAS]],Target_CC[],COLUMN(F$2)+9,0)</f>
        <v>2679480.8796518473</v>
      </c>
      <c r="U544" s="22">
        <f>Target_AM[[#This Row],[PROPORSI]]*VLOOKUP(Target_AM[[#This Row],[NIPNAS]],Target_CC[],COLUMN(G$2)+9,0)</f>
        <v>2807658.7427022094</v>
      </c>
      <c r="V544" s="22">
        <f>Target_AM[[#This Row],[PROPORSI]]*VLOOKUP(Target_AM[[#This Row],[NIPNAS]],Target_CC[],COLUMN(H$2)+9,0)</f>
        <v>2835642.3873251192</v>
      </c>
      <c r="W544" s="22">
        <f>Target_AM[[#This Row],[PROPORSI]]*VLOOKUP(Target_AM[[#This Row],[NIPNAS]],Target_CC[],COLUMN(I$2)+9,0)</f>
        <v>2799346.2369700801</v>
      </c>
      <c r="X544" s="22">
        <f>Target_AM[[#This Row],[PROPORSI]]*VLOOKUP(Target_AM[[#This Row],[NIPNAS]],Target_CC[],COLUMN(J$2)+9,0)</f>
        <v>2855664.6909002187</v>
      </c>
      <c r="Y544" s="22">
        <f>Target_AM[[#This Row],[PROPORSI]]*VLOOKUP(Target_AM[[#This Row],[NIPNAS]],Target_CC[],COLUMN(K$2)+9,0)</f>
        <v>2834828.9422525214</v>
      </c>
      <c r="Z544" s="22">
        <f>Target_AM[[#This Row],[PROPORSI]]*VLOOKUP(Target_AM[[#This Row],[NIPNAS]],Target_CC[],COLUMN(L$2)+9,0)</f>
        <v>2674714.5487986244</v>
      </c>
      <c r="AA544" s="22">
        <f>Target_AM[[#This Row],[PROPORSI]]*VLOOKUP(Target_AM[[#This Row],[NIPNAS]],Target_CC[],COLUMN(M$2)+9,0)</f>
        <v>32639999.999999996</v>
      </c>
      <c r="AB544" s="22">
        <f>Target_AM[[#This Row],[PROPORSI]]*VLOOKUP(Target_AM[[#This Row],[NIPNAS]],Target_CC[],COLUMN(N$2)+9,0)</f>
        <v>685177.59075580549</v>
      </c>
      <c r="AC544" s="22">
        <f>Target_AM[[#This Row],[PROPORSI]]*VLOOKUP(Target_AM[[#This Row],[NIPNAS]],Target_CC[],COLUMN(O$2)+9,0)</f>
        <v>697144.43948637182</v>
      </c>
      <c r="AD544" s="22">
        <f>Target_AM[[#This Row],[PROPORSI]]*VLOOKUP(Target_AM[[#This Row],[NIPNAS]],Target_CC[],COLUMN(P$2)+9,0)</f>
        <v>745334.20540343632</v>
      </c>
      <c r="AE544" s="22">
        <f>Target_AM[[#This Row],[PROPORSI]]*VLOOKUP(Target_AM[[#This Row],[NIPNAS]],Target_CC[],COLUMN(Q$2)+9,0)</f>
        <v>700354.00752660865</v>
      </c>
      <c r="AF544" s="22">
        <f>Target_AM[[#This Row],[PROPORSI]]*VLOOKUP(Target_AM[[#This Row],[NIPNAS]],Target_CC[],COLUMN(R$2)+9,0)</f>
        <v>735851.81362230226</v>
      </c>
      <c r="AG544" s="22">
        <f>Target_AM[[#This Row],[PROPORSI]]*VLOOKUP(Target_AM[[#This Row],[NIPNAS]],Target_CC[],COLUMN(S$2)+9,0)</f>
        <v>726035.46704126918</v>
      </c>
      <c r="AH544" s="22">
        <f>Target_AM[[#This Row],[PROPORSI]]*VLOOKUP(Target_AM[[#This Row],[NIPNAS]],Target_CC[],COLUMN(T$2)+9,0)</f>
        <v>760766.7000091318</v>
      </c>
      <c r="AI544" s="22">
        <f>Target_AM[[#This Row],[PROPORSI]]*VLOOKUP(Target_AM[[#This Row],[NIPNAS]],Target_CC[],COLUMN(U$2)+9,0)</f>
        <v>768349.18311158661</v>
      </c>
      <c r="AJ544" s="22">
        <f>Target_AM[[#This Row],[PROPORSI]]*VLOOKUP(Target_AM[[#This Row],[NIPNAS]],Target_CC[],COLUMN(V$2)+9,0)</f>
        <v>758514.33313189773</v>
      </c>
      <c r="AK544" s="22">
        <f>Target_AM[[#This Row],[PROPORSI]]*VLOOKUP(Target_AM[[#This Row],[NIPNAS]],Target_CC[],COLUMN(W$2)+9,0)</f>
        <v>773774.45135581389</v>
      </c>
      <c r="AL544" s="22">
        <f>Target_AM[[#This Row],[PROPORSI]]*VLOOKUP(Target_AM[[#This Row],[NIPNAS]],Target_CC[],COLUMN(X$2)+9,0)</f>
        <v>768128.77102442412</v>
      </c>
      <c r="AM544" s="22">
        <f>Target_AM[[#This Row],[PROPORSI]]*VLOOKUP(Target_AM[[#This Row],[NIPNAS]],Target_CC[],COLUMN(Y$2)+9,0)</f>
        <v>724743.97611354035</v>
      </c>
      <c r="AN544" s="22">
        <f>Target_AM[[#This Row],[PROPORSI]]*VLOOKUP(Target_AM[[#This Row],[NIPNAS]],Target_CC[],COLUMN(Z$2)+9,0)</f>
        <v>8844174.9385821894</v>
      </c>
      <c r="AO544" s="22">
        <f>Target_AM[[#This Row],[PROPORSI]]*VLOOKUP(Target_AM[[#This Row],[NIPNAS]],Target_CC[],COLUMN(AA$2)+9,0)</f>
        <v>3213869.8336813734</v>
      </c>
      <c r="AP544" s="22">
        <f>Target_AM[[#This Row],[PROPORSI]]*VLOOKUP(Target_AM[[#This Row],[NIPNAS]],Target_CC[],COLUMN(AB$2)+9,0)</f>
        <v>3270001.1121386434</v>
      </c>
      <c r="AQ544" s="22">
        <f>Target_AM[[#This Row],[PROPORSI]]*VLOOKUP(Target_AM[[#This Row],[NIPNAS]],Target_CC[],COLUMN(AC$2)+9,0)</f>
        <v>3496038.3279824657</v>
      </c>
      <c r="AR544" s="22">
        <f>Target_AM[[#This Row],[PROPORSI]]*VLOOKUP(Target_AM[[#This Row],[NIPNAS]],Target_CC[],COLUMN(AD$2)+9,0)</f>
        <v>3285055.7987524983</v>
      </c>
      <c r="AS544" s="22">
        <f>Target_AM[[#This Row],[PROPORSI]]*VLOOKUP(Target_AM[[#This Row],[NIPNAS]],Target_CC[],COLUMN(AE$2)+9,0)</f>
        <v>3451560.5556389219</v>
      </c>
      <c r="AT544" s="22">
        <f>Target_AM[[#This Row],[PROPORSI]]*VLOOKUP(Target_AM[[#This Row],[NIPNAS]],Target_CC[],COLUMN(AF$2)+9,0)</f>
        <v>3405516.3466931162</v>
      </c>
      <c r="AU544" s="22">
        <f>Target_AM[[#This Row],[PROPORSI]]*VLOOKUP(Target_AM[[#This Row],[NIPNAS]],Target_CC[],COLUMN(AG$2)+9,0)</f>
        <v>3568425.4427113412</v>
      </c>
      <c r="AV544" s="22">
        <f>Target_AM[[#This Row],[PROPORSI]]*VLOOKUP(Target_AM[[#This Row],[NIPNAS]],Target_CC[],COLUMN(AH$2)+9,0)</f>
        <v>3603991.5704367058</v>
      </c>
      <c r="AW544" s="22">
        <f>Target_AM[[#This Row],[PROPORSI]]*VLOOKUP(Target_AM[[#This Row],[NIPNAS]],Target_CC[],COLUMN(AI$2)+9,0)</f>
        <v>3557860.5701019778</v>
      </c>
      <c r="AX544" s="22">
        <f>Target_AM[[#This Row],[PROPORSI]]*VLOOKUP(Target_AM[[#This Row],[NIPNAS]],Target_CC[],COLUMN(AJ$2)+9,0)</f>
        <v>3629439.1422560327</v>
      </c>
      <c r="AY544" s="22">
        <f>Target_AM[[#This Row],[PROPORSI]]*VLOOKUP(Target_AM[[#This Row],[NIPNAS]],Target_CC[],COLUMN(AK$2)+9,0)</f>
        <v>3602957.7132769455</v>
      </c>
      <c r="AZ544" s="22">
        <f>Target_AM[[#This Row],[PROPORSI]]*VLOOKUP(Target_AM[[#This Row],[NIPNAS]],Target_CC[],COLUMN(AL$2)+9,0)</f>
        <v>3399458.5249121645</v>
      </c>
      <c r="BA544" s="22">
        <f>Target_AM[[#This Row],[PROPORSI]]*VLOOKUP(Target_AM[[#This Row],[NIPNAS]],Target_CC[],COLUMN(AM$2)+9,0)</f>
        <v>41484174.938582182</v>
      </c>
      <c r="BB544" s="22">
        <f>Target_AM[[#This Row],[PROPORSI]]*VLOOKUP(Target_AM[[#This Row],[NIPNAS]],Target_CC[],COLUMN(AN$2)+9,0)</f>
        <v>0</v>
      </c>
      <c r="BC544" s="22">
        <f>Target_AM[[#This Row],[PROPORSI]]*VLOOKUP(Target_AM[[#This Row],[NIPNAS]],Target_CC[],COLUMN(AO$2)+9,0)</f>
        <v>0</v>
      </c>
      <c r="BD544" s="22">
        <f>Target_AM[[#This Row],[PROPORSI]]*VLOOKUP(Target_AM[[#This Row],[NIPNAS]],Target_CC[],COLUMN(AP$2)+9,0)</f>
        <v>0</v>
      </c>
      <c r="BE544" s="22">
        <f>Target_AM[[#This Row],[PROPORSI]]*VLOOKUP(Target_AM[[#This Row],[NIPNAS]],Target_CC[],COLUMN(AQ$2)+9,0)</f>
        <v>0</v>
      </c>
      <c r="BF544" s="22">
        <f>Target_AM[[#This Row],[PROPORSI]]*VLOOKUP(Target_AM[[#This Row],[NIPNAS]],Target_CC[],COLUMN(AR$2)+9,0)</f>
        <v>0</v>
      </c>
      <c r="BG544" s="22">
        <f>Target_AM[[#This Row],[PROPORSI]]*VLOOKUP(Target_AM[[#This Row],[NIPNAS]],Target_CC[],COLUMN(AS$2)+9,0)</f>
        <v>0</v>
      </c>
      <c r="BH544" s="22">
        <f>Target_AM[[#This Row],[PROPORSI]]*VLOOKUP(Target_AM[[#This Row],[NIPNAS]],Target_CC[],COLUMN(AT$2)+9,0)</f>
        <v>0</v>
      </c>
      <c r="BI544" s="22">
        <f>Target_AM[[#This Row],[PROPORSI]]*VLOOKUP(Target_AM[[#This Row],[NIPNAS]],Target_CC[],COLUMN(AU$2)+9,0)</f>
        <v>0</v>
      </c>
      <c r="BJ544" s="22">
        <f>Target_AM[[#This Row],[PROPORSI]]*VLOOKUP(Target_AM[[#This Row],[NIPNAS]],Target_CC[],COLUMN(AV$2)+9,0)</f>
        <v>0</v>
      </c>
      <c r="BK544" s="22">
        <f>Target_AM[[#This Row],[PROPORSI]]*VLOOKUP(Target_AM[[#This Row],[NIPNAS]],Target_CC[],COLUMN(AW$2)+9,0)</f>
        <v>0</v>
      </c>
      <c r="BL544" s="22">
        <f>Target_AM[[#This Row],[PROPORSI]]*VLOOKUP(Target_AM[[#This Row],[NIPNAS]],Target_CC[],COLUMN(AX$2)+9,0)</f>
        <v>0</v>
      </c>
      <c r="BM544" s="22">
        <f>Target_AM[[#This Row],[PROPORSI]]*VLOOKUP(Target_AM[[#This Row],[NIPNAS]],Target_CC[],COLUMN(AY$2)+9,0)</f>
        <v>0</v>
      </c>
      <c r="BN544" s="22">
        <f>Target_AM[[#This Row],[PROPORSI]]*VLOOKUP(Target_AM[[#This Row],[NIPNAS]],Target_CC[],COLUMN(AZ$2)+9,0)</f>
        <v>0</v>
      </c>
      <c r="BO544" s="22">
        <f>Target_AM[[#This Row],[PROPORSI]]*VLOOKUP(Target_AM[[#This Row],[NIPNAS]],Target_CC[],COLUMN(BA$2)+9,0)</f>
        <v>1320000</v>
      </c>
      <c r="BP544" s="22">
        <f>Target_AM[[#This Row],[PROPORSI]]*VLOOKUP(Target_AM[[#This Row],[NIPNAS]],Target_CC[],COLUMN(BB$2)+9,0)</f>
        <v>1320000</v>
      </c>
      <c r="BQ544" s="22">
        <f>Target_AM[[#This Row],[PROPORSI]]*VLOOKUP(Target_AM[[#This Row],[NIPNAS]],Target_CC[],COLUMN(BC$2)+9,0)</f>
        <v>1320000</v>
      </c>
      <c r="BR544" s="22">
        <f>Target_AM[[#This Row],[PROPORSI]]*VLOOKUP(Target_AM[[#This Row],[NIPNAS]],Target_CC[],COLUMN(BD$2)+9,0)</f>
        <v>1352600</v>
      </c>
      <c r="BS544" s="22">
        <f>Target_AM[[#This Row],[PROPORSI]]*VLOOKUP(Target_AM[[#This Row],[NIPNAS]],Target_CC[],COLUMN(BE$2)+9,0)</f>
        <v>1352600</v>
      </c>
      <c r="BT544" s="22">
        <f>Target_AM[[#This Row],[PROPORSI]]*VLOOKUP(Target_AM[[#This Row],[NIPNAS]],Target_CC[],COLUMN(BF$2)+9,0)</f>
        <v>1352600</v>
      </c>
      <c r="BU544" s="22">
        <f>Target_AM[[#This Row],[PROPORSI]]*VLOOKUP(Target_AM[[#This Row],[NIPNAS]],Target_CC[],COLUMN(BG$2)+9,0)</f>
        <v>1352600</v>
      </c>
      <c r="BV544" s="22">
        <f>Target_AM[[#This Row],[PROPORSI]]*VLOOKUP(Target_AM[[#This Row],[NIPNAS]],Target_CC[],COLUMN(BH$2)+9,0)</f>
        <v>1352600</v>
      </c>
      <c r="BW544" s="22">
        <f>Target_AM[[#This Row],[PROPORSI]]*VLOOKUP(Target_AM[[#This Row],[NIPNAS]],Target_CC[],COLUMN(BI$2)+9,0)</f>
        <v>1352600</v>
      </c>
      <c r="BX544" s="22">
        <f>Target_AM[[#This Row],[PROPORSI]]*VLOOKUP(Target_AM[[#This Row],[NIPNAS]],Target_CC[],COLUMN(BJ$2)+9,0)</f>
        <v>1352600</v>
      </c>
      <c r="BY544" s="22">
        <f>Target_AM[[#This Row],[PROPORSI]]*VLOOKUP(Target_AM[[#This Row],[NIPNAS]],Target_CC[],COLUMN(BK$2)+9,0)</f>
        <v>1352600</v>
      </c>
      <c r="BZ544" s="22">
        <f>Target_AM[[#This Row],[PROPORSI]]*VLOOKUP(Target_AM[[#This Row],[NIPNAS]],Target_CC[],COLUMN(BL$2)+9,0)</f>
        <v>1352600</v>
      </c>
      <c r="CA544" s="22">
        <f>Target_AM[[#This Row],[PROPORSI]]*VLOOKUP(Target_AM[[#This Row],[NIPNAS]],Target_CC[],COLUMN(BM$2)+9,0)</f>
        <v>16133400</v>
      </c>
      <c r="CB544" s="22">
        <f>Target_AM[[#This Row],[PROPORSI]]*VLOOKUP(Target_AM[[#This Row],[NIPNAS]],Target_CC[],COLUMN(BN$2)+9,0)</f>
        <v>0</v>
      </c>
      <c r="CC544" s="22">
        <f>Target_AM[[#This Row],[PROPORSI]]*VLOOKUP(Target_AM[[#This Row],[NIPNAS]],Target_CC[],COLUMN(BO$2)+9,0)</f>
        <v>0</v>
      </c>
      <c r="CD544" s="22">
        <f>Target_AM[[#This Row],[PROPORSI]]*VLOOKUP(Target_AM[[#This Row],[NIPNAS]],Target_CC[],COLUMN(BP$2)+9,0)</f>
        <v>0</v>
      </c>
      <c r="CE544" s="22">
        <f>Target_AM[[#This Row],[PROPORSI]]*VLOOKUP(Target_AM[[#This Row],[NIPNAS]],Target_CC[],COLUMN(BQ$2)+9,0)</f>
        <v>0</v>
      </c>
      <c r="CF544" s="22">
        <f>Target_AM[[#This Row],[PROPORSI]]*VLOOKUP(Target_AM[[#This Row],[NIPNAS]],Target_CC[],COLUMN(BR$2)+9,0)</f>
        <v>0</v>
      </c>
      <c r="CG544" s="22">
        <f>Target_AM[[#This Row],[PROPORSI]]*VLOOKUP(Target_AM[[#This Row],[NIPNAS]],Target_CC[],COLUMN(BS$2)+9,0)</f>
        <v>0</v>
      </c>
      <c r="CH544" s="22">
        <f>Target_AM[[#This Row],[PROPORSI]]*VLOOKUP(Target_AM[[#This Row],[NIPNAS]],Target_CC[],COLUMN(BT$2)+9,0)</f>
        <v>0</v>
      </c>
      <c r="CI544" s="22">
        <f>Target_AM[[#This Row],[PROPORSI]]*VLOOKUP(Target_AM[[#This Row],[NIPNAS]],Target_CC[],COLUMN(BU$2)+9,0)</f>
        <v>0</v>
      </c>
      <c r="CJ544" s="22">
        <f>Target_AM[[#This Row],[PROPORSI]]*VLOOKUP(Target_AM[[#This Row],[NIPNAS]],Target_CC[],COLUMN(BV$2)+9,0)</f>
        <v>0</v>
      </c>
      <c r="CK544" s="22">
        <f>Target_AM[[#This Row],[PROPORSI]]*VLOOKUP(Target_AM[[#This Row],[NIPNAS]],Target_CC[],COLUMN(BW$2)+9,0)</f>
        <v>0</v>
      </c>
      <c r="CL544" s="22">
        <f>Target_AM[[#This Row],[PROPORSI]]*VLOOKUP(Target_AM[[#This Row],[NIPNAS]],Target_CC[],COLUMN(BX$2)+9,0)</f>
        <v>0</v>
      </c>
      <c r="CM544" s="22">
        <f>Target_AM[[#This Row],[PROPORSI]]*VLOOKUP(Target_AM[[#This Row],[NIPNAS]],Target_CC[],COLUMN(BY$2)+9,0)</f>
        <v>0</v>
      </c>
      <c r="CN544" s="22">
        <f>Target_AM[[#This Row],[PROPORSI]]*VLOOKUP(Target_AM[[#This Row],[NIPNAS]],Target_CC[],COLUMN(BZ$2)+9,0)</f>
        <v>0</v>
      </c>
      <c r="CO544" s="22">
        <f>Target_AM[[#This Row],[PROPORSI]]*VLOOKUP(Target_AM[[#This Row],[NIPNAS]],Target_CC[],COLUMN(CA$2)+9,0)</f>
        <v>1352600</v>
      </c>
      <c r="CP544" s="22">
        <f>Target_AM[[#This Row],[PROPORSI]]*VLOOKUP(Target_AM[[#This Row],[NIPNAS]],Target_CC[],COLUMN(CB$2)+9,0)</f>
        <v>1352600</v>
      </c>
      <c r="CQ544" s="22">
        <f>Target_AM[[#This Row],[PROPORSI]]*VLOOKUP(Target_AM[[#This Row],[NIPNAS]],Target_CC[],COLUMN(CC$2)+9,0)</f>
        <v>1352600</v>
      </c>
      <c r="CR544" s="22">
        <f>Target_AM[[#This Row],[PROPORSI]]*VLOOKUP(Target_AM[[#This Row],[NIPNAS]],Target_CC[],COLUMN(CD$2)+9,0)</f>
        <v>1352600</v>
      </c>
      <c r="CS544" s="22">
        <f>Target_AM[[#This Row],[PROPORSI]]*VLOOKUP(Target_AM[[#This Row],[NIPNAS]],Target_CC[],COLUMN(CE$2)+9,0)</f>
        <v>1352600</v>
      </c>
      <c r="CT544" s="22">
        <f>Target_AM[[#This Row],[PROPORSI]]*VLOOKUP(Target_AM[[#This Row],[NIPNAS]],Target_CC[],COLUMN(CF$2)+9,0)</f>
        <v>1352600</v>
      </c>
      <c r="CU544" s="22">
        <f>Target_AM[[#This Row],[PROPORSI]]*VLOOKUP(Target_AM[[#This Row],[NIPNAS]],Target_CC[],COLUMN(CG$2)+9,0)</f>
        <v>1352600</v>
      </c>
      <c r="CV544" s="22">
        <f>Target_AM[[#This Row],[PROPORSI]]*VLOOKUP(Target_AM[[#This Row],[NIPNAS]],Target_CC[],COLUMN(CH$2)+9,0)</f>
        <v>1352600</v>
      </c>
      <c r="CW544" s="22">
        <f>Target_AM[[#This Row],[PROPORSI]]*VLOOKUP(Target_AM[[#This Row],[NIPNAS]],Target_CC[],COLUMN(CI$2)+9,0)</f>
        <v>1352600</v>
      </c>
      <c r="CX544" s="22">
        <f>Target_AM[[#This Row],[PROPORSI]]*VLOOKUP(Target_AM[[#This Row],[NIPNAS]],Target_CC[],COLUMN(CJ$2)+9,0)</f>
        <v>1352600</v>
      </c>
      <c r="CY544" s="22">
        <f>Target_AM[[#This Row],[PROPORSI]]*VLOOKUP(Target_AM[[#This Row],[NIPNAS]],Target_CC[],COLUMN(CK$2)+9,0)</f>
        <v>1352600</v>
      </c>
      <c r="CZ544" s="22">
        <f>Target_AM[[#This Row],[PROPORSI]]*VLOOKUP(Target_AM[[#This Row],[NIPNAS]],Target_CC[],COLUMN(CL$2)+9,0)</f>
        <v>1352600</v>
      </c>
      <c r="DA544" s="22">
        <f>Target_AM[[#This Row],[PROPORSI]]*VLOOKUP(Target_AM[[#This Row],[NIPNAS]],Target_CC[],COLUMN(CM$2)+9,0)</f>
        <v>16231200</v>
      </c>
      <c r="DB544" s="22">
        <f>Target_AM[[#This Row],[PROPORSI]]*VLOOKUP(Target_AM[[#This Row],[NIPNAS]],Target_CC[],COLUMN(CN$2)+9,0)</f>
        <v>0</v>
      </c>
      <c r="DC544" s="22">
        <f>Target_AM[[#This Row],[PROPORSI]]*VLOOKUP(Target_AM[[#This Row],[NIPNAS]],Target_CC[],COLUMN(CO$2)+9,0)</f>
        <v>0</v>
      </c>
      <c r="DD544" s="22">
        <f>Target_AM[[#This Row],[PROPORSI]]*VLOOKUP(Target_AM[[#This Row],[NIPNAS]],Target_CC[],COLUMN(CP$2)+9,0)</f>
        <v>0</v>
      </c>
      <c r="DE544" s="22">
        <f>Target_AM[[#This Row],[PROPORSI]]*VLOOKUP(Target_AM[[#This Row],[NIPNAS]],Target_CC[],COLUMN(CQ$2)+9,0)</f>
        <v>0</v>
      </c>
      <c r="DF544" s="22">
        <f>Target_AM[[#This Row],[PROPORSI]]*VLOOKUP(Target_AM[[#This Row],[NIPNAS]],Target_CC[],COLUMN(CR$2)+9,0)</f>
        <v>0</v>
      </c>
      <c r="DG544" s="22">
        <f>Target_AM[[#This Row],[PROPORSI]]*VLOOKUP(Target_AM[[#This Row],[NIPNAS]],Target_CC[],COLUMN(CS$2)+9,0)</f>
        <v>0</v>
      </c>
      <c r="DH544" s="22">
        <f>Target_AM[[#This Row],[PROPORSI]]*VLOOKUP(Target_AM[[#This Row],[NIPNAS]],Target_CC[],COLUMN(CT$2)+9,0)</f>
        <v>0</v>
      </c>
      <c r="DI544" s="22">
        <f>Target_AM[[#This Row],[PROPORSI]]*VLOOKUP(Target_AM[[#This Row],[NIPNAS]],Target_CC[],COLUMN(CU$2)+9,0)</f>
        <v>0</v>
      </c>
      <c r="DJ544" s="22">
        <f>Target_AM[[#This Row],[PROPORSI]]*VLOOKUP(Target_AM[[#This Row],[NIPNAS]],Target_CC[],COLUMN(CV$2)+9,0)</f>
        <v>0</v>
      </c>
      <c r="DK544" s="22">
        <f>Target_AM[[#This Row],[PROPORSI]]*VLOOKUP(Target_AM[[#This Row],[NIPNAS]],Target_CC[],COLUMN(CW$2)+9,0)</f>
        <v>0</v>
      </c>
      <c r="DL544" s="22">
        <f>Target_AM[[#This Row],[PROPORSI]]*VLOOKUP(Target_AM[[#This Row],[NIPNAS]],Target_CC[],COLUMN(CX$2)+9,0)</f>
        <v>0</v>
      </c>
      <c r="DM544" s="22">
        <f>Target_AM[[#This Row],[PROPORSI]]*VLOOKUP(Target_AM[[#This Row],[NIPNAS]],Target_CC[],COLUMN(CY$2)+9,0)</f>
        <v>0</v>
      </c>
      <c r="DN544" s="22">
        <f>Target_AM[[#This Row],[PROPORSI]]*VLOOKUP(Target_AM[[#This Row],[NIPNAS]],Target_CC[],COLUMN(CZ$2)+9,0)</f>
        <v>0</v>
      </c>
      <c r="DO544" s="22">
        <f>Target_AM[[#This Row],[PROPORSI]]*VLOOKUP(Target_AM[[#This Row],[NIPNAS]],Target_CC[],COLUMN(DA$2)+9,0)</f>
        <v>0</v>
      </c>
      <c r="DP544" s="22">
        <f>Target_AM[[#This Row],[PROPORSI]]*VLOOKUP(Target_AM[[#This Row],[NIPNAS]],Target_CC[],COLUMN(DB$2)+9,0)</f>
        <v>0</v>
      </c>
      <c r="DQ544" s="22">
        <f>Target_AM[[#This Row],[PROPORSI]]*VLOOKUP(Target_AM[[#This Row],[NIPNAS]],Target_CC[],COLUMN(DC$2)+9,0)</f>
        <v>0</v>
      </c>
      <c r="DR544" s="22">
        <f>Target_AM[[#This Row],[PROPORSI]]*VLOOKUP(Target_AM[[#This Row],[NIPNAS]],Target_CC[],COLUMN(DD$2)+9,0)</f>
        <v>0</v>
      </c>
      <c r="DS544" s="22">
        <f>Target_AM[[#This Row],[PROPORSI]]*VLOOKUP(Target_AM[[#This Row],[NIPNAS]],Target_CC[],COLUMN(DE$2)+9,0)</f>
        <v>0</v>
      </c>
      <c r="DT544" s="22">
        <f>Target_AM[[#This Row],[PROPORSI]]*VLOOKUP(Target_AM[[#This Row],[NIPNAS]],Target_CC[],COLUMN(DF$2)+9,0)</f>
        <v>0</v>
      </c>
      <c r="DU544" s="22">
        <f>Target_AM[[#This Row],[PROPORSI]]*VLOOKUP(Target_AM[[#This Row],[NIPNAS]],Target_CC[],COLUMN(DG$2)+9,0)</f>
        <v>0</v>
      </c>
      <c r="DV544" s="22">
        <f>Target_AM[[#This Row],[PROPORSI]]*VLOOKUP(Target_AM[[#This Row],[NIPNAS]],Target_CC[],COLUMN(DH$2)+9,0)</f>
        <v>0</v>
      </c>
      <c r="DW544" s="22">
        <f>Target_AM[[#This Row],[PROPORSI]]*VLOOKUP(Target_AM[[#This Row],[NIPNAS]],Target_CC[],COLUMN(DI$2)+9,0)</f>
        <v>0</v>
      </c>
      <c r="DX544" s="22">
        <f>Target_AM[[#This Row],[PROPORSI]]*VLOOKUP(Target_AM[[#This Row],[NIPNAS]],Target_CC[],COLUMN(DJ$2)+9,0)</f>
        <v>0</v>
      </c>
      <c r="DY544" s="22">
        <f>Target_AM[[#This Row],[PROPORSI]]*VLOOKUP(Target_AM[[#This Row],[NIPNAS]],Target_CC[],COLUMN(DK$2)+9,0)</f>
        <v>0</v>
      </c>
      <c r="DZ544" s="22">
        <f>Target_AM[[#This Row],[PROPORSI]]*VLOOKUP(Target_AM[[#This Row],[NIPNAS]],Target_CC[],COLUMN(DL$2)+9,0)</f>
        <v>0</v>
      </c>
      <c r="EA544" s="22">
        <f>Target_AM[[#This Row],[PROPORSI]]*VLOOKUP(Target_AM[[#This Row],[NIPNAS]],Target_CC[],COLUMN(DM$2)+9,0)</f>
        <v>0</v>
      </c>
    </row>
    <row r="545" spans="2:131" x14ac:dyDescent="0.3">
      <c r="B545">
        <v>850046</v>
      </c>
      <c r="C545" t="s">
        <v>1036</v>
      </c>
      <c r="D545">
        <v>0.7</v>
      </c>
      <c r="E545" s="8">
        <v>45658</v>
      </c>
      <c r="F545">
        <v>19436659</v>
      </c>
      <c r="G545" t="s">
        <v>866</v>
      </c>
      <c r="J545" t="s">
        <v>300</v>
      </c>
      <c r="K545" t="s">
        <v>25</v>
      </c>
      <c r="L545" t="s">
        <v>159</v>
      </c>
      <c r="M545" t="s">
        <v>29</v>
      </c>
      <c r="N545" s="23">
        <f>Target_AM[[#This Row],[PROPORSI]]*VLOOKUP(Target_AM[[#This Row],[NIPNAS]],Target_CC[],9,0)</f>
        <v>0</v>
      </c>
      <c r="O545" s="22">
        <f>Target_AM[[#This Row],[PROPORSI]]*VLOOKUP(Target_AM[[#This Row],[NIPNAS]],Target_CC[],COLUMN(A$2)+9,0)</f>
        <v>547729728.01807153</v>
      </c>
      <c r="P545" s="22">
        <f>Target_AM[[#This Row],[PROPORSI]]*VLOOKUP(Target_AM[[#This Row],[NIPNAS]],Target_CC[],COLUMN(B$2)+9,0)</f>
        <v>557296005.27065408</v>
      </c>
      <c r="Q545" s="22">
        <f>Target_AM[[#This Row],[PROPORSI]]*VLOOKUP(Target_AM[[#This Row],[NIPNAS]],Target_CC[],COLUMN(C$2)+9,0)</f>
        <v>595818817.07174122</v>
      </c>
      <c r="R545" s="22">
        <f>Target_AM[[#This Row],[PROPORSI]]*VLOOKUP(Target_AM[[#This Row],[NIPNAS]],Target_CC[],COLUMN(D$2)+9,0)</f>
        <v>559861728.16272235</v>
      </c>
      <c r="S545" s="22">
        <f>Target_AM[[#This Row],[PROPORSI]]*VLOOKUP(Target_AM[[#This Row],[NIPNAS]],Target_CC[],COLUMN(E$2)+9,0)</f>
        <v>588238610.21542513</v>
      </c>
      <c r="T545" s="22">
        <f>Target_AM[[#This Row],[PROPORSI]]*VLOOKUP(Target_AM[[#This Row],[NIPNAS]],Target_CC[],COLUMN(F$2)+9,0)</f>
        <v>580391440.49548519</v>
      </c>
      <c r="U545" s="22">
        <f>Target_AM[[#This Row],[PROPORSI]]*VLOOKUP(Target_AM[[#This Row],[NIPNAS]],Target_CC[],COLUMN(G$2)+9,0)</f>
        <v>608155525.37490356</v>
      </c>
      <c r="V545" s="22">
        <f>Target_AM[[#This Row],[PROPORSI]]*VLOOKUP(Target_AM[[#This Row],[NIPNAS]],Target_CC[],COLUMN(H$2)+9,0)</f>
        <v>614216948.66638637</v>
      </c>
      <c r="W545" s="22">
        <f>Target_AM[[#This Row],[PROPORSI]]*VLOOKUP(Target_AM[[#This Row],[NIPNAS]],Target_CC[],COLUMN(I$2)+9,0)</f>
        <v>606354987.36299419</v>
      </c>
      <c r="X545" s="22">
        <f>Target_AM[[#This Row],[PROPORSI]]*VLOOKUP(Target_AM[[#This Row],[NIPNAS]],Target_CC[],COLUMN(J$2)+9,0)</f>
        <v>618553898.29802525</v>
      </c>
      <c r="Y545" s="22">
        <f>Target_AM[[#This Row],[PROPORSI]]*VLOOKUP(Target_AM[[#This Row],[NIPNAS]],Target_CC[],COLUMN(K$2)+9,0)</f>
        <v>614040751.64216638</v>
      </c>
      <c r="Z545" s="22">
        <f>Target_AM[[#This Row],[PROPORSI]]*VLOOKUP(Target_AM[[#This Row],[NIPNAS]],Target_CC[],COLUMN(L$2)+9,0)</f>
        <v>579359024.98142493</v>
      </c>
      <c r="AA545" s="22">
        <f>Target_AM[[#This Row],[PROPORSI]]*VLOOKUP(Target_AM[[#This Row],[NIPNAS]],Target_CC[],COLUMN(M$2)+9,0)</f>
        <v>7070017465.5600004</v>
      </c>
      <c r="AB545" s="22">
        <f>Target_AM[[#This Row],[PROPORSI]]*VLOOKUP(Target_AM[[#This Row],[NIPNAS]],Target_CC[],COLUMN(N$2)+9,0)</f>
        <v>59085797.688686125</v>
      </c>
      <c r="AC545" s="22">
        <f>Target_AM[[#This Row],[PROPORSI]]*VLOOKUP(Target_AM[[#This Row],[NIPNAS]],Target_CC[],COLUMN(O$2)+9,0)</f>
        <v>60117750.298644356</v>
      </c>
      <c r="AD545" s="22">
        <f>Target_AM[[#This Row],[PROPORSI]]*VLOOKUP(Target_AM[[#This Row],[NIPNAS]],Target_CC[],COLUMN(P$2)+9,0)</f>
        <v>64273360.169801965</v>
      </c>
      <c r="AE545" s="22">
        <f>Target_AM[[#This Row],[PROPORSI]]*VLOOKUP(Target_AM[[#This Row],[NIPNAS]],Target_CC[],COLUMN(Q$2)+9,0)</f>
        <v>60394525.094627269</v>
      </c>
      <c r="AF545" s="22">
        <f>Target_AM[[#This Row],[PROPORSI]]*VLOOKUP(Target_AM[[#This Row],[NIPNAS]],Target_CC[],COLUMN(R$2)+9,0)</f>
        <v>63455652.921427257</v>
      </c>
      <c r="AG545" s="22">
        <f>Target_AM[[#This Row],[PROPORSI]]*VLOOKUP(Target_AM[[#This Row],[NIPNAS]],Target_CC[],COLUMN(S$2)+9,0)</f>
        <v>62609147.320610456</v>
      </c>
      <c r="AH545" s="22">
        <f>Target_AM[[#This Row],[PROPORSI]]*VLOOKUP(Target_AM[[#This Row],[NIPNAS]],Target_CC[],COLUMN(T$2)+9,0)</f>
        <v>65604170.264011309</v>
      </c>
      <c r="AI545" s="22">
        <f>Target_AM[[#This Row],[PROPORSI]]*VLOOKUP(Target_AM[[#This Row],[NIPNAS]],Target_CC[],COLUMN(U$2)+9,0)</f>
        <v>66258040.251316823</v>
      </c>
      <c r="AJ545" s="22">
        <f>Target_AM[[#This Row],[PROPORSI]]*VLOOKUP(Target_AM[[#This Row],[NIPNAS]],Target_CC[],COLUMN(V$2)+9,0)</f>
        <v>65409939.023199491</v>
      </c>
      <c r="AK545" s="22">
        <f>Target_AM[[#This Row],[PROPORSI]]*VLOOKUP(Target_AM[[#This Row],[NIPNAS]],Target_CC[],COLUMN(W$2)+9,0)</f>
        <v>66725884.363865331</v>
      </c>
      <c r="AL545" s="22">
        <f>Target_AM[[#This Row],[PROPORSI]]*VLOOKUP(Target_AM[[#This Row],[NIPNAS]],Target_CC[],COLUMN(X$2)+9,0)</f>
        <v>66239033.17320171</v>
      </c>
      <c r="AM545" s="22">
        <f>Target_AM[[#This Row],[PROPORSI]]*VLOOKUP(Target_AM[[#This Row],[NIPNAS]],Target_CC[],COLUMN(Y$2)+9,0)</f>
        <v>62497776.527545869</v>
      </c>
      <c r="AN545" s="22">
        <f>Target_AM[[#This Row],[PROPORSI]]*VLOOKUP(Target_AM[[#This Row],[NIPNAS]],Target_CC[],COLUMN(Z$2)+9,0)</f>
        <v>762671077.09693789</v>
      </c>
      <c r="AO545" s="22">
        <f>Target_AM[[#This Row],[PROPORSI]]*VLOOKUP(Target_AM[[#This Row],[NIPNAS]],Target_CC[],COLUMN(AA$2)+9,0)</f>
        <v>606815525.70675766</v>
      </c>
      <c r="AP545" s="22">
        <f>Target_AM[[#This Row],[PROPORSI]]*VLOOKUP(Target_AM[[#This Row],[NIPNAS]],Target_CC[],COLUMN(AB$2)+9,0)</f>
        <v>617413755.56929851</v>
      </c>
      <c r="AQ545" s="22">
        <f>Target_AM[[#This Row],[PROPORSI]]*VLOOKUP(Target_AM[[#This Row],[NIPNAS]],Target_CC[],COLUMN(AC$2)+9,0)</f>
        <v>660092177.24154317</v>
      </c>
      <c r="AR545" s="22">
        <f>Target_AM[[#This Row],[PROPORSI]]*VLOOKUP(Target_AM[[#This Row],[NIPNAS]],Target_CC[],COLUMN(AD$2)+9,0)</f>
        <v>620256253.25734961</v>
      </c>
      <c r="AS545" s="22">
        <f>Target_AM[[#This Row],[PROPORSI]]*VLOOKUP(Target_AM[[#This Row],[NIPNAS]],Target_CC[],COLUMN(AE$2)+9,0)</f>
        <v>651694263.13685238</v>
      </c>
      <c r="AT545" s="22">
        <f>Target_AM[[#This Row],[PROPORSI]]*VLOOKUP(Target_AM[[#This Row],[NIPNAS]],Target_CC[],COLUMN(AF$2)+9,0)</f>
        <v>643000587.81609559</v>
      </c>
      <c r="AU545" s="22">
        <f>Target_AM[[#This Row],[PROPORSI]]*VLOOKUP(Target_AM[[#This Row],[NIPNAS]],Target_CC[],COLUMN(AG$2)+9,0)</f>
        <v>673759695.63891482</v>
      </c>
      <c r="AV545" s="22">
        <f>Target_AM[[#This Row],[PROPORSI]]*VLOOKUP(Target_AM[[#This Row],[NIPNAS]],Target_CC[],COLUMN(AH$2)+9,0)</f>
        <v>680474988.91770315</v>
      </c>
      <c r="AW545" s="22">
        <f>Target_AM[[#This Row],[PROPORSI]]*VLOOKUP(Target_AM[[#This Row],[NIPNAS]],Target_CC[],COLUMN(AI$2)+9,0)</f>
        <v>671764926.38619363</v>
      </c>
      <c r="AX545" s="22">
        <f>Target_AM[[#This Row],[PROPORSI]]*VLOOKUP(Target_AM[[#This Row],[NIPNAS]],Target_CC[],COLUMN(AJ$2)+9,0)</f>
        <v>685279782.66189051</v>
      </c>
      <c r="AY545" s="22">
        <f>Target_AM[[#This Row],[PROPORSI]]*VLOOKUP(Target_AM[[#This Row],[NIPNAS]],Target_CC[],COLUMN(AK$2)+9,0)</f>
        <v>680279784.81536806</v>
      </c>
      <c r="AZ545" s="22">
        <f>Target_AM[[#This Row],[PROPORSI]]*VLOOKUP(Target_AM[[#This Row],[NIPNAS]],Target_CC[],COLUMN(AL$2)+9,0)</f>
        <v>641856801.50897086</v>
      </c>
      <c r="BA545" s="22">
        <f>Target_AM[[#This Row],[PROPORSI]]*VLOOKUP(Target_AM[[#This Row],[NIPNAS]],Target_CC[],COLUMN(AM$2)+9,0)</f>
        <v>7832688542.6569366</v>
      </c>
      <c r="BB545" s="22">
        <f>Target_AM[[#This Row],[PROPORSI]]*VLOOKUP(Target_AM[[#This Row],[NIPNAS]],Target_CC[],COLUMN(AN$2)+9,0)</f>
        <v>13836430.25192463</v>
      </c>
      <c r="BC545" s="22">
        <f>Target_AM[[#This Row],[PROPORSI]]*VLOOKUP(Target_AM[[#This Row],[NIPNAS]],Target_CC[],COLUMN(AO$2)+9,0)</f>
        <v>14397847.298127059</v>
      </c>
      <c r="BD545" s="22">
        <f>Target_AM[[#This Row],[PROPORSI]]*VLOOKUP(Target_AM[[#This Row],[NIPNAS]],Target_CC[],COLUMN(AP$2)+9,0)</f>
        <v>14560469.494884133</v>
      </c>
      <c r="BE545" s="22">
        <f>Target_AM[[#This Row],[PROPORSI]]*VLOOKUP(Target_AM[[#This Row],[NIPNAS]],Target_CC[],COLUMN(AQ$2)+9,0)</f>
        <v>14115922.474012846</v>
      </c>
      <c r="BF545" s="22">
        <f>Target_AM[[#This Row],[PROPORSI]]*VLOOKUP(Target_AM[[#This Row],[NIPNAS]],Target_CC[],COLUMN(AR$2)+9,0)</f>
        <v>14842542.564364197</v>
      </c>
      <c r="BG545" s="22">
        <f>Target_AM[[#This Row],[PROPORSI]]*VLOOKUP(Target_AM[[#This Row],[NIPNAS]],Target_CC[],COLUMN(AS$2)+9,0)</f>
        <v>14750208.982962303</v>
      </c>
      <c r="BH545" s="22">
        <f>Target_AM[[#This Row],[PROPORSI]]*VLOOKUP(Target_AM[[#This Row],[NIPNAS]],Target_CC[],COLUMN(AT$2)+9,0)</f>
        <v>15232070.014830625</v>
      </c>
      <c r="BI545" s="22">
        <f>Target_AM[[#This Row],[PROPORSI]]*VLOOKUP(Target_AM[[#This Row],[NIPNAS]],Target_CC[],COLUMN(AU$2)+9,0)</f>
        <v>15446208.762291821</v>
      </c>
      <c r="BJ545" s="22">
        <f>Target_AM[[#This Row],[PROPORSI]]*VLOOKUP(Target_AM[[#This Row],[NIPNAS]],Target_CC[],COLUMN(AV$2)+9,0)</f>
        <v>15206096.789985027</v>
      </c>
      <c r="BK545" s="22">
        <f>Target_AM[[#This Row],[PROPORSI]]*VLOOKUP(Target_AM[[#This Row],[NIPNAS]],Target_CC[],COLUMN(AW$2)+9,0)</f>
        <v>15464603.557333073</v>
      </c>
      <c r="BL545" s="22">
        <f>Target_AM[[#This Row],[PROPORSI]]*VLOOKUP(Target_AM[[#This Row],[NIPNAS]],Target_CC[],COLUMN(AX$2)+9,0)</f>
        <v>15749696.755651673</v>
      </c>
      <c r="BM545" s="22">
        <f>Target_AM[[#This Row],[PROPORSI]]*VLOOKUP(Target_AM[[#This Row],[NIPNAS]],Target_CC[],COLUMN(AY$2)+9,0)</f>
        <v>15355764.122652845</v>
      </c>
      <c r="BN545" s="22">
        <f>Target_AM[[#This Row],[PROPORSI]]*VLOOKUP(Target_AM[[#This Row],[NIPNAS]],Target_CC[],COLUMN(AZ$2)+9,0)</f>
        <v>178957861.06902024</v>
      </c>
      <c r="BO545" s="22">
        <f>Target_AM[[#This Row],[PROPORSI]]*VLOOKUP(Target_AM[[#This Row],[NIPNAS]],Target_CC[],COLUMN(BA$2)+9,0)</f>
        <v>278541131.39999998</v>
      </c>
      <c r="BP545" s="22">
        <f>Target_AM[[#This Row],[PROPORSI]]*VLOOKUP(Target_AM[[#This Row],[NIPNAS]],Target_CC[],COLUMN(BB$2)+9,0)</f>
        <v>274380922.89999998</v>
      </c>
      <c r="BQ545" s="22">
        <f>Target_AM[[#This Row],[PROPORSI]]*VLOOKUP(Target_AM[[#This Row],[NIPNAS]],Target_CC[],COLUMN(BC$2)+9,0)</f>
        <v>270003911.09999996</v>
      </c>
      <c r="BR545" s="22">
        <f>Target_AM[[#This Row],[PROPORSI]]*VLOOKUP(Target_AM[[#This Row],[NIPNAS]],Target_CC[],COLUMN(BD$2)+9,0)</f>
        <v>0</v>
      </c>
      <c r="BS545" s="22">
        <f>Target_AM[[#This Row],[PROPORSI]]*VLOOKUP(Target_AM[[#This Row],[NIPNAS]],Target_CC[],COLUMN(BE$2)+9,0)</f>
        <v>0</v>
      </c>
      <c r="BT545" s="22">
        <f>Target_AM[[#This Row],[PROPORSI]]*VLOOKUP(Target_AM[[#This Row],[NIPNAS]],Target_CC[],COLUMN(BF$2)+9,0)</f>
        <v>0</v>
      </c>
      <c r="BU545" s="22">
        <f>Target_AM[[#This Row],[PROPORSI]]*VLOOKUP(Target_AM[[#This Row],[NIPNAS]],Target_CC[],COLUMN(BG$2)+9,0)</f>
        <v>0</v>
      </c>
      <c r="BV545" s="22">
        <f>Target_AM[[#This Row],[PROPORSI]]*VLOOKUP(Target_AM[[#This Row],[NIPNAS]],Target_CC[],COLUMN(BH$2)+9,0)</f>
        <v>0</v>
      </c>
      <c r="BW545" s="22">
        <f>Target_AM[[#This Row],[PROPORSI]]*VLOOKUP(Target_AM[[#This Row],[NIPNAS]],Target_CC[],COLUMN(BI$2)+9,0)</f>
        <v>0</v>
      </c>
      <c r="BX545" s="22">
        <f>Target_AM[[#This Row],[PROPORSI]]*VLOOKUP(Target_AM[[#This Row],[NIPNAS]],Target_CC[],COLUMN(BJ$2)+9,0)</f>
        <v>0</v>
      </c>
      <c r="BY545" s="22">
        <f>Target_AM[[#This Row],[PROPORSI]]*VLOOKUP(Target_AM[[#This Row],[NIPNAS]],Target_CC[],COLUMN(BK$2)+9,0)</f>
        <v>0</v>
      </c>
      <c r="BZ545" s="22">
        <f>Target_AM[[#This Row],[PROPORSI]]*VLOOKUP(Target_AM[[#This Row],[NIPNAS]],Target_CC[],COLUMN(BL$2)+9,0)</f>
        <v>0</v>
      </c>
      <c r="CA545" s="22">
        <f>Target_AM[[#This Row],[PROPORSI]]*VLOOKUP(Target_AM[[#This Row],[NIPNAS]],Target_CC[],COLUMN(BM$2)+9,0)</f>
        <v>822925965.39999998</v>
      </c>
      <c r="CB545" s="22">
        <f>Target_AM[[#This Row],[PROPORSI]]*VLOOKUP(Target_AM[[#This Row],[NIPNAS]],Target_CC[],COLUMN(BN$2)+9,0)</f>
        <v>0</v>
      </c>
      <c r="CC545" s="22">
        <f>Target_AM[[#This Row],[PROPORSI]]*VLOOKUP(Target_AM[[#This Row],[NIPNAS]],Target_CC[],COLUMN(BO$2)+9,0)</f>
        <v>0</v>
      </c>
      <c r="CD545" s="22">
        <f>Target_AM[[#This Row],[PROPORSI]]*VLOOKUP(Target_AM[[#This Row],[NIPNAS]],Target_CC[],COLUMN(BP$2)+9,0)</f>
        <v>0</v>
      </c>
      <c r="CE545" s="22">
        <f>Target_AM[[#This Row],[PROPORSI]]*VLOOKUP(Target_AM[[#This Row],[NIPNAS]],Target_CC[],COLUMN(BQ$2)+9,0)</f>
        <v>0</v>
      </c>
      <c r="CF545" s="22">
        <f>Target_AM[[#This Row],[PROPORSI]]*VLOOKUP(Target_AM[[#This Row],[NIPNAS]],Target_CC[],COLUMN(BR$2)+9,0)</f>
        <v>0</v>
      </c>
      <c r="CG545" s="22">
        <f>Target_AM[[#This Row],[PROPORSI]]*VLOOKUP(Target_AM[[#This Row],[NIPNAS]],Target_CC[],COLUMN(BS$2)+9,0)</f>
        <v>0</v>
      </c>
      <c r="CH545" s="22">
        <f>Target_AM[[#This Row],[PROPORSI]]*VLOOKUP(Target_AM[[#This Row],[NIPNAS]],Target_CC[],COLUMN(BT$2)+9,0)</f>
        <v>0</v>
      </c>
      <c r="CI545" s="22">
        <f>Target_AM[[#This Row],[PROPORSI]]*VLOOKUP(Target_AM[[#This Row],[NIPNAS]],Target_CC[],COLUMN(BU$2)+9,0)</f>
        <v>0</v>
      </c>
      <c r="CJ545" s="22">
        <f>Target_AM[[#This Row],[PROPORSI]]*VLOOKUP(Target_AM[[#This Row],[NIPNAS]],Target_CC[],COLUMN(BV$2)+9,0)</f>
        <v>0</v>
      </c>
      <c r="CK545" s="22">
        <f>Target_AM[[#This Row],[PROPORSI]]*VLOOKUP(Target_AM[[#This Row],[NIPNAS]],Target_CC[],COLUMN(BW$2)+9,0)</f>
        <v>0</v>
      </c>
      <c r="CL545" s="22">
        <f>Target_AM[[#This Row],[PROPORSI]]*VLOOKUP(Target_AM[[#This Row],[NIPNAS]],Target_CC[],COLUMN(BX$2)+9,0)</f>
        <v>0</v>
      </c>
      <c r="CM545" s="22">
        <f>Target_AM[[#This Row],[PROPORSI]]*VLOOKUP(Target_AM[[#This Row],[NIPNAS]],Target_CC[],COLUMN(BY$2)+9,0)</f>
        <v>0</v>
      </c>
      <c r="CN545" s="22">
        <f>Target_AM[[#This Row],[PROPORSI]]*VLOOKUP(Target_AM[[#This Row],[NIPNAS]],Target_CC[],COLUMN(BZ$2)+9,0)</f>
        <v>0</v>
      </c>
      <c r="CO545" s="22">
        <f>Target_AM[[#This Row],[PROPORSI]]*VLOOKUP(Target_AM[[#This Row],[NIPNAS]],Target_CC[],COLUMN(CA$2)+9,0)</f>
        <v>297620691.89999998</v>
      </c>
      <c r="CP545" s="22">
        <f>Target_AM[[#This Row],[PROPORSI]]*VLOOKUP(Target_AM[[#This Row],[NIPNAS]],Target_CC[],COLUMN(CB$2)+9,0)</f>
        <v>0</v>
      </c>
      <c r="CQ545" s="22">
        <f>Target_AM[[#This Row],[PROPORSI]]*VLOOKUP(Target_AM[[#This Row],[NIPNAS]],Target_CC[],COLUMN(CC$2)+9,0)</f>
        <v>0</v>
      </c>
      <c r="CR545" s="22">
        <f>Target_AM[[#This Row],[PROPORSI]]*VLOOKUP(Target_AM[[#This Row],[NIPNAS]],Target_CC[],COLUMN(CD$2)+9,0)</f>
        <v>0</v>
      </c>
      <c r="CS545" s="22">
        <f>Target_AM[[#This Row],[PROPORSI]]*VLOOKUP(Target_AM[[#This Row],[NIPNAS]],Target_CC[],COLUMN(CE$2)+9,0)</f>
        <v>0</v>
      </c>
      <c r="CT545" s="22">
        <f>Target_AM[[#This Row],[PROPORSI]]*VLOOKUP(Target_AM[[#This Row],[NIPNAS]],Target_CC[],COLUMN(CF$2)+9,0)</f>
        <v>0</v>
      </c>
      <c r="CU545" s="22">
        <f>Target_AM[[#This Row],[PROPORSI]]*VLOOKUP(Target_AM[[#This Row],[NIPNAS]],Target_CC[],COLUMN(CG$2)+9,0)</f>
        <v>0</v>
      </c>
      <c r="CV545" s="22">
        <f>Target_AM[[#This Row],[PROPORSI]]*VLOOKUP(Target_AM[[#This Row],[NIPNAS]],Target_CC[],COLUMN(CH$2)+9,0)</f>
        <v>0</v>
      </c>
      <c r="CW545" s="22">
        <f>Target_AM[[#This Row],[PROPORSI]]*VLOOKUP(Target_AM[[#This Row],[NIPNAS]],Target_CC[],COLUMN(CI$2)+9,0)</f>
        <v>0</v>
      </c>
      <c r="CX545" s="22">
        <f>Target_AM[[#This Row],[PROPORSI]]*VLOOKUP(Target_AM[[#This Row],[NIPNAS]],Target_CC[],COLUMN(CJ$2)+9,0)</f>
        <v>0</v>
      </c>
      <c r="CY545" s="22">
        <f>Target_AM[[#This Row],[PROPORSI]]*VLOOKUP(Target_AM[[#This Row],[NIPNAS]],Target_CC[],COLUMN(CK$2)+9,0)</f>
        <v>0</v>
      </c>
      <c r="CZ545" s="22">
        <f>Target_AM[[#This Row],[PROPORSI]]*VLOOKUP(Target_AM[[#This Row],[NIPNAS]],Target_CC[],COLUMN(CL$2)+9,0)</f>
        <v>0</v>
      </c>
      <c r="DA545" s="22">
        <f>Target_AM[[#This Row],[PROPORSI]]*VLOOKUP(Target_AM[[#This Row],[NIPNAS]],Target_CC[],COLUMN(CM$2)+9,0)</f>
        <v>297620691.89999998</v>
      </c>
      <c r="DB545" s="22">
        <f>Target_AM[[#This Row],[PROPORSI]]*VLOOKUP(Target_AM[[#This Row],[NIPNAS]],Target_CC[],COLUMN(CN$2)+9,0)</f>
        <v>0</v>
      </c>
      <c r="DC545" s="22">
        <f>Target_AM[[#This Row],[PROPORSI]]*VLOOKUP(Target_AM[[#This Row],[NIPNAS]],Target_CC[],COLUMN(CO$2)+9,0)</f>
        <v>0</v>
      </c>
      <c r="DD545" s="22">
        <f>Target_AM[[#This Row],[PROPORSI]]*VLOOKUP(Target_AM[[#This Row],[NIPNAS]],Target_CC[],COLUMN(CP$2)+9,0)</f>
        <v>0</v>
      </c>
      <c r="DE545" s="22">
        <f>Target_AM[[#This Row],[PROPORSI]]*VLOOKUP(Target_AM[[#This Row],[NIPNAS]],Target_CC[],COLUMN(CQ$2)+9,0)</f>
        <v>0</v>
      </c>
      <c r="DF545" s="22">
        <f>Target_AM[[#This Row],[PROPORSI]]*VLOOKUP(Target_AM[[#This Row],[NIPNAS]],Target_CC[],COLUMN(CR$2)+9,0)</f>
        <v>0</v>
      </c>
      <c r="DG545" s="22">
        <f>Target_AM[[#This Row],[PROPORSI]]*VLOOKUP(Target_AM[[#This Row],[NIPNAS]],Target_CC[],COLUMN(CS$2)+9,0)</f>
        <v>0</v>
      </c>
      <c r="DH545" s="22">
        <f>Target_AM[[#This Row],[PROPORSI]]*VLOOKUP(Target_AM[[#This Row],[NIPNAS]],Target_CC[],COLUMN(CT$2)+9,0)</f>
        <v>0</v>
      </c>
      <c r="DI545" s="22">
        <f>Target_AM[[#This Row],[PROPORSI]]*VLOOKUP(Target_AM[[#This Row],[NIPNAS]],Target_CC[],COLUMN(CU$2)+9,0)</f>
        <v>0</v>
      </c>
      <c r="DJ545" s="22">
        <f>Target_AM[[#This Row],[PROPORSI]]*VLOOKUP(Target_AM[[#This Row],[NIPNAS]],Target_CC[],COLUMN(CV$2)+9,0)</f>
        <v>0</v>
      </c>
      <c r="DK545" s="22">
        <f>Target_AM[[#This Row],[PROPORSI]]*VLOOKUP(Target_AM[[#This Row],[NIPNAS]],Target_CC[],COLUMN(CW$2)+9,0)</f>
        <v>0</v>
      </c>
      <c r="DL545" s="22">
        <f>Target_AM[[#This Row],[PROPORSI]]*VLOOKUP(Target_AM[[#This Row],[NIPNAS]],Target_CC[],COLUMN(CX$2)+9,0)</f>
        <v>0</v>
      </c>
      <c r="DM545" s="22">
        <f>Target_AM[[#This Row],[PROPORSI]]*VLOOKUP(Target_AM[[#This Row],[NIPNAS]],Target_CC[],COLUMN(CY$2)+9,0)</f>
        <v>0</v>
      </c>
      <c r="DN545" s="22">
        <f>Target_AM[[#This Row],[PROPORSI]]*VLOOKUP(Target_AM[[#This Row],[NIPNAS]],Target_CC[],COLUMN(CZ$2)+9,0)</f>
        <v>0</v>
      </c>
      <c r="DO545" s="22">
        <f>Target_AM[[#This Row],[PROPORSI]]*VLOOKUP(Target_AM[[#This Row],[NIPNAS]],Target_CC[],COLUMN(DA$2)+9,0)</f>
        <v>0</v>
      </c>
      <c r="DP545" s="22">
        <f>Target_AM[[#This Row],[PROPORSI]]*VLOOKUP(Target_AM[[#This Row],[NIPNAS]],Target_CC[],COLUMN(DB$2)+9,0)</f>
        <v>0</v>
      </c>
      <c r="DQ545" s="22">
        <f>Target_AM[[#This Row],[PROPORSI]]*VLOOKUP(Target_AM[[#This Row],[NIPNAS]],Target_CC[],COLUMN(DC$2)+9,0)</f>
        <v>0</v>
      </c>
      <c r="DR545" s="22">
        <f>Target_AM[[#This Row],[PROPORSI]]*VLOOKUP(Target_AM[[#This Row],[NIPNAS]],Target_CC[],COLUMN(DD$2)+9,0)</f>
        <v>0</v>
      </c>
      <c r="DS545" s="22">
        <f>Target_AM[[#This Row],[PROPORSI]]*VLOOKUP(Target_AM[[#This Row],[NIPNAS]],Target_CC[],COLUMN(DE$2)+9,0)</f>
        <v>0</v>
      </c>
      <c r="DT545" s="22">
        <f>Target_AM[[#This Row],[PROPORSI]]*VLOOKUP(Target_AM[[#This Row],[NIPNAS]],Target_CC[],COLUMN(DF$2)+9,0)</f>
        <v>0</v>
      </c>
      <c r="DU545" s="22">
        <f>Target_AM[[#This Row],[PROPORSI]]*VLOOKUP(Target_AM[[#This Row],[NIPNAS]],Target_CC[],COLUMN(DG$2)+9,0)</f>
        <v>0</v>
      </c>
      <c r="DV545" s="22">
        <f>Target_AM[[#This Row],[PROPORSI]]*VLOOKUP(Target_AM[[#This Row],[NIPNAS]],Target_CC[],COLUMN(DH$2)+9,0)</f>
        <v>0</v>
      </c>
      <c r="DW545" s="22">
        <f>Target_AM[[#This Row],[PROPORSI]]*VLOOKUP(Target_AM[[#This Row],[NIPNAS]],Target_CC[],COLUMN(DI$2)+9,0)</f>
        <v>0</v>
      </c>
      <c r="DX545" s="22">
        <f>Target_AM[[#This Row],[PROPORSI]]*VLOOKUP(Target_AM[[#This Row],[NIPNAS]],Target_CC[],COLUMN(DJ$2)+9,0)</f>
        <v>0</v>
      </c>
      <c r="DY545" s="22">
        <f>Target_AM[[#This Row],[PROPORSI]]*VLOOKUP(Target_AM[[#This Row],[NIPNAS]],Target_CC[],COLUMN(DK$2)+9,0)</f>
        <v>0</v>
      </c>
      <c r="DZ545" s="22">
        <f>Target_AM[[#This Row],[PROPORSI]]*VLOOKUP(Target_AM[[#This Row],[NIPNAS]],Target_CC[],COLUMN(DL$2)+9,0)</f>
        <v>0</v>
      </c>
      <c r="EA545" s="22">
        <f>Target_AM[[#This Row],[PROPORSI]]*VLOOKUP(Target_AM[[#This Row],[NIPNAS]],Target_CC[],COLUMN(DM$2)+9,0)</f>
        <v>0</v>
      </c>
    </row>
    <row r="546" spans="2:131" x14ac:dyDescent="0.3">
      <c r="B546">
        <v>920064</v>
      </c>
      <c r="C546" t="s">
        <v>1051</v>
      </c>
      <c r="D546">
        <v>0.3</v>
      </c>
      <c r="E546" s="8">
        <v>45658</v>
      </c>
      <c r="F546">
        <v>19436659</v>
      </c>
      <c r="G546" t="s">
        <v>866</v>
      </c>
      <c r="J546" t="s">
        <v>300</v>
      </c>
      <c r="K546" t="s">
        <v>25</v>
      </c>
      <c r="L546" t="s">
        <v>159</v>
      </c>
      <c r="M546" t="s">
        <v>29</v>
      </c>
      <c r="N546" s="23">
        <f>Target_AM[[#This Row],[PROPORSI]]*VLOOKUP(Target_AM[[#This Row],[NIPNAS]],Target_CC[],9,0)</f>
        <v>0</v>
      </c>
      <c r="O546" s="22">
        <f>Target_AM[[#This Row],[PROPORSI]]*VLOOKUP(Target_AM[[#This Row],[NIPNAS]],Target_CC[],COLUMN(A$2)+9,0)</f>
        <v>234741312.00774497</v>
      </c>
      <c r="P546" s="22">
        <f>Target_AM[[#This Row],[PROPORSI]]*VLOOKUP(Target_AM[[#This Row],[NIPNAS]],Target_CC[],COLUMN(B$2)+9,0)</f>
        <v>238841145.11599463</v>
      </c>
      <c r="Q546" s="22">
        <f>Target_AM[[#This Row],[PROPORSI]]*VLOOKUP(Target_AM[[#This Row],[NIPNAS]],Target_CC[],COLUMN(C$2)+9,0)</f>
        <v>255350921.60217482</v>
      </c>
      <c r="R546" s="22">
        <f>Target_AM[[#This Row],[PROPORSI]]*VLOOKUP(Target_AM[[#This Row],[NIPNAS]],Target_CC[],COLUMN(D$2)+9,0)</f>
        <v>239940740.64116675</v>
      </c>
      <c r="S546" s="22">
        <f>Target_AM[[#This Row],[PROPORSI]]*VLOOKUP(Target_AM[[#This Row],[NIPNAS]],Target_CC[],COLUMN(E$2)+9,0)</f>
        <v>252102261.52089649</v>
      </c>
      <c r="T546" s="22">
        <f>Target_AM[[#This Row],[PROPORSI]]*VLOOKUP(Target_AM[[#This Row],[NIPNAS]],Target_CC[],COLUMN(F$2)+9,0)</f>
        <v>248739188.78377935</v>
      </c>
      <c r="U546" s="22">
        <f>Target_AM[[#This Row],[PROPORSI]]*VLOOKUP(Target_AM[[#This Row],[NIPNAS]],Target_CC[],COLUMN(G$2)+9,0)</f>
        <v>260638082.3035301</v>
      </c>
      <c r="V546" s="22">
        <f>Target_AM[[#This Row],[PROPORSI]]*VLOOKUP(Target_AM[[#This Row],[NIPNAS]],Target_CC[],COLUMN(H$2)+9,0)</f>
        <v>263235835.142737</v>
      </c>
      <c r="W546" s="22">
        <f>Target_AM[[#This Row],[PROPORSI]]*VLOOKUP(Target_AM[[#This Row],[NIPNAS]],Target_CC[],COLUMN(I$2)+9,0)</f>
        <v>259866423.15556893</v>
      </c>
      <c r="X546" s="22">
        <f>Target_AM[[#This Row],[PROPORSI]]*VLOOKUP(Target_AM[[#This Row],[NIPNAS]],Target_CC[],COLUMN(J$2)+9,0)</f>
        <v>265094527.84201083</v>
      </c>
      <c r="Y546" s="22">
        <f>Target_AM[[#This Row],[PROPORSI]]*VLOOKUP(Target_AM[[#This Row],[NIPNAS]],Target_CC[],COLUMN(K$2)+9,0)</f>
        <v>263160322.132357</v>
      </c>
      <c r="Z546" s="22">
        <f>Target_AM[[#This Row],[PROPORSI]]*VLOOKUP(Target_AM[[#This Row],[NIPNAS]],Target_CC[],COLUMN(L$2)+9,0)</f>
        <v>248296724.99203926</v>
      </c>
      <c r="AA546" s="22">
        <f>Target_AM[[#This Row],[PROPORSI]]*VLOOKUP(Target_AM[[#This Row],[NIPNAS]],Target_CC[],COLUMN(M$2)+9,0)</f>
        <v>3030007485.2400002</v>
      </c>
      <c r="AB546" s="22">
        <f>Target_AM[[#This Row],[PROPORSI]]*VLOOKUP(Target_AM[[#This Row],[NIPNAS]],Target_CC[],COLUMN(N$2)+9,0)</f>
        <v>25322484.723722626</v>
      </c>
      <c r="AC546" s="22">
        <f>Target_AM[[#This Row],[PROPORSI]]*VLOOKUP(Target_AM[[#This Row],[NIPNAS]],Target_CC[],COLUMN(O$2)+9,0)</f>
        <v>25764750.12799044</v>
      </c>
      <c r="AD546" s="22">
        <f>Target_AM[[#This Row],[PROPORSI]]*VLOOKUP(Target_AM[[#This Row],[NIPNAS]],Target_CC[],COLUMN(P$2)+9,0)</f>
        <v>27545725.787057988</v>
      </c>
      <c r="AE546" s="22">
        <f>Target_AM[[#This Row],[PROPORSI]]*VLOOKUP(Target_AM[[#This Row],[NIPNAS]],Target_CC[],COLUMN(Q$2)+9,0)</f>
        <v>25883367.897697404</v>
      </c>
      <c r="AF546" s="22">
        <f>Target_AM[[#This Row],[PROPORSI]]*VLOOKUP(Target_AM[[#This Row],[NIPNAS]],Target_CC[],COLUMN(R$2)+9,0)</f>
        <v>27195279.823468823</v>
      </c>
      <c r="AG546" s="22">
        <f>Target_AM[[#This Row],[PROPORSI]]*VLOOKUP(Target_AM[[#This Row],[NIPNAS]],Target_CC[],COLUMN(S$2)+9,0)</f>
        <v>26832491.708833054</v>
      </c>
      <c r="AH546" s="22">
        <f>Target_AM[[#This Row],[PROPORSI]]*VLOOKUP(Target_AM[[#This Row],[NIPNAS]],Target_CC[],COLUMN(T$2)+9,0)</f>
        <v>28116072.970290564</v>
      </c>
      <c r="AI546" s="22">
        <f>Target_AM[[#This Row],[PROPORSI]]*VLOOKUP(Target_AM[[#This Row],[NIPNAS]],Target_CC[],COLUMN(U$2)+9,0)</f>
        <v>28396302.964850068</v>
      </c>
      <c r="AJ546" s="22">
        <f>Target_AM[[#This Row],[PROPORSI]]*VLOOKUP(Target_AM[[#This Row],[NIPNAS]],Target_CC[],COLUMN(V$2)+9,0)</f>
        <v>28032831.00994264</v>
      </c>
      <c r="AK546" s="22">
        <f>Target_AM[[#This Row],[PROPORSI]]*VLOOKUP(Target_AM[[#This Row],[NIPNAS]],Target_CC[],COLUMN(W$2)+9,0)</f>
        <v>28596807.584513716</v>
      </c>
      <c r="AL546" s="22">
        <f>Target_AM[[#This Row],[PROPORSI]]*VLOOKUP(Target_AM[[#This Row],[NIPNAS]],Target_CC[],COLUMN(X$2)+9,0)</f>
        <v>28388157.074229307</v>
      </c>
      <c r="AM546" s="22">
        <f>Target_AM[[#This Row],[PROPORSI]]*VLOOKUP(Target_AM[[#This Row],[NIPNAS]],Target_CC[],COLUMN(Y$2)+9,0)</f>
        <v>26784761.368948232</v>
      </c>
      <c r="AN546" s="22">
        <f>Target_AM[[#This Row],[PROPORSI]]*VLOOKUP(Target_AM[[#This Row],[NIPNAS]],Target_CC[],COLUMN(Z$2)+9,0)</f>
        <v>326859033.04154485</v>
      </c>
      <c r="AO546" s="22">
        <f>Target_AM[[#This Row],[PROPORSI]]*VLOOKUP(Target_AM[[#This Row],[NIPNAS]],Target_CC[],COLUMN(AA$2)+9,0)</f>
        <v>260063796.73146757</v>
      </c>
      <c r="AP546" s="22">
        <f>Target_AM[[#This Row],[PROPORSI]]*VLOOKUP(Target_AM[[#This Row],[NIPNAS]],Target_CC[],COLUMN(AB$2)+9,0)</f>
        <v>264605895.24398506</v>
      </c>
      <c r="AQ546" s="22">
        <f>Target_AM[[#This Row],[PROPORSI]]*VLOOKUP(Target_AM[[#This Row],[NIPNAS]],Target_CC[],COLUMN(AC$2)+9,0)</f>
        <v>282896647.38923281</v>
      </c>
      <c r="AR546" s="22">
        <f>Target_AM[[#This Row],[PROPORSI]]*VLOOKUP(Target_AM[[#This Row],[NIPNAS]],Target_CC[],COLUMN(AD$2)+9,0)</f>
        <v>265824108.53886414</v>
      </c>
      <c r="AS546" s="22">
        <f>Target_AM[[#This Row],[PROPORSI]]*VLOOKUP(Target_AM[[#This Row],[NIPNAS]],Target_CC[],COLUMN(AE$2)+9,0)</f>
        <v>279297541.3443653</v>
      </c>
      <c r="AT546" s="22">
        <f>Target_AM[[#This Row],[PROPORSI]]*VLOOKUP(Target_AM[[#This Row],[NIPNAS]],Target_CC[],COLUMN(AF$2)+9,0)</f>
        <v>275571680.49261242</v>
      </c>
      <c r="AU546" s="22">
        <f>Target_AM[[#This Row],[PROPORSI]]*VLOOKUP(Target_AM[[#This Row],[NIPNAS]],Target_CC[],COLUMN(AG$2)+9,0)</f>
        <v>288754155.27382064</v>
      </c>
      <c r="AV546" s="22">
        <f>Target_AM[[#This Row],[PROPORSI]]*VLOOKUP(Target_AM[[#This Row],[NIPNAS]],Target_CC[],COLUMN(AH$2)+9,0)</f>
        <v>291632138.10758704</v>
      </c>
      <c r="AW546" s="22">
        <f>Target_AM[[#This Row],[PROPORSI]]*VLOOKUP(Target_AM[[#This Row],[NIPNAS]],Target_CC[],COLUMN(AI$2)+9,0)</f>
        <v>287899254.16551155</v>
      </c>
      <c r="AX546" s="22">
        <f>Target_AM[[#This Row],[PROPORSI]]*VLOOKUP(Target_AM[[#This Row],[NIPNAS]],Target_CC[],COLUMN(AJ$2)+9,0)</f>
        <v>293691335.42652452</v>
      </c>
      <c r="AY546" s="22">
        <f>Target_AM[[#This Row],[PROPORSI]]*VLOOKUP(Target_AM[[#This Row],[NIPNAS]],Target_CC[],COLUMN(AK$2)+9,0)</f>
        <v>291548479.2065863</v>
      </c>
      <c r="AZ546" s="22">
        <f>Target_AM[[#This Row],[PROPORSI]]*VLOOKUP(Target_AM[[#This Row],[NIPNAS]],Target_CC[],COLUMN(AL$2)+9,0)</f>
        <v>275081486.36098748</v>
      </c>
      <c r="BA546" s="22">
        <f>Target_AM[[#This Row],[PROPORSI]]*VLOOKUP(Target_AM[[#This Row],[NIPNAS]],Target_CC[],COLUMN(AM$2)+9,0)</f>
        <v>3356866518.2815447</v>
      </c>
      <c r="BB546" s="22">
        <f>Target_AM[[#This Row],[PROPORSI]]*VLOOKUP(Target_AM[[#This Row],[NIPNAS]],Target_CC[],COLUMN(AN$2)+9,0)</f>
        <v>5929898.6793962708</v>
      </c>
      <c r="BC546" s="22">
        <f>Target_AM[[#This Row],[PROPORSI]]*VLOOKUP(Target_AM[[#This Row],[NIPNAS]],Target_CC[],COLUMN(AO$2)+9,0)</f>
        <v>6170505.9849115973</v>
      </c>
      <c r="BD546" s="22">
        <f>Target_AM[[#This Row],[PROPORSI]]*VLOOKUP(Target_AM[[#This Row],[NIPNAS]],Target_CC[],COLUMN(AP$2)+9,0)</f>
        <v>6240201.2120931996</v>
      </c>
      <c r="BE546" s="22">
        <f>Target_AM[[#This Row],[PROPORSI]]*VLOOKUP(Target_AM[[#This Row],[NIPNAS]],Target_CC[],COLUMN(AQ$2)+9,0)</f>
        <v>6049681.0602912204</v>
      </c>
      <c r="BF546" s="22">
        <f>Target_AM[[#This Row],[PROPORSI]]*VLOOKUP(Target_AM[[#This Row],[NIPNAS]],Target_CC[],COLUMN(AR$2)+9,0)</f>
        <v>6361089.6704417989</v>
      </c>
      <c r="BG546" s="22">
        <f>Target_AM[[#This Row],[PROPORSI]]*VLOOKUP(Target_AM[[#This Row],[NIPNAS]],Target_CC[],COLUMN(AS$2)+9,0)</f>
        <v>6321518.1355552729</v>
      </c>
      <c r="BH546" s="22">
        <f>Target_AM[[#This Row],[PROPORSI]]*VLOOKUP(Target_AM[[#This Row],[NIPNAS]],Target_CC[],COLUMN(AT$2)+9,0)</f>
        <v>6528030.0063559823</v>
      </c>
      <c r="BI546" s="22">
        <f>Target_AM[[#This Row],[PROPORSI]]*VLOOKUP(Target_AM[[#This Row],[NIPNAS]],Target_CC[],COLUMN(AU$2)+9,0)</f>
        <v>6619803.7552679228</v>
      </c>
      <c r="BJ546" s="22">
        <f>Target_AM[[#This Row],[PROPORSI]]*VLOOKUP(Target_AM[[#This Row],[NIPNAS]],Target_CC[],COLUMN(AV$2)+9,0)</f>
        <v>6516898.624279297</v>
      </c>
      <c r="BK546" s="22">
        <f>Target_AM[[#This Row],[PROPORSI]]*VLOOKUP(Target_AM[[#This Row],[NIPNAS]],Target_CC[],COLUMN(AW$2)+9,0)</f>
        <v>6627687.2388570318</v>
      </c>
      <c r="BL546" s="22">
        <f>Target_AM[[#This Row],[PROPORSI]]*VLOOKUP(Target_AM[[#This Row],[NIPNAS]],Target_CC[],COLUMN(AX$2)+9,0)</f>
        <v>6749870.038136431</v>
      </c>
      <c r="BM546" s="22">
        <f>Target_AM[[#This Row],[PROPORSI]]*VLOOKUP(Target_AM[[#This Row],[NIPNAS]],Target_CC[],COLUMN(AY$2)+9,0)</f>
        <v>6581041.7668512203</v>
      </c>
      <c r="BN546" s="22">
        <f>Target_AM[[#This Row],[PROPORSI]]*VLOOKUP(Target_AM[[#This Row],[NIPNAS]],Target_CC[],COLUMN(AZ$2)+9,0)</f>
        <v>76696226.172437251</v>
      </c>
      <c r="BO546" s="22">
        <f>Target_AM[[#This Row],[PROPORSI]]*VLOOKUP(Target_AM[[#This Row],[NIPNAS]],Target_CC[],COLUMN(BA$2)+9,0)</f>
        <v>119374770.59999999</v>
      </c>
      <c r="BP546" s="22">
        <f>Target_AM[[#This Row],[PROPORSI]]*VLOOKUP(Target_AM[[#This Row],[NIPNAS]],Target_CC[],COLUMN(BB$2)+9,0)</f>
        <v>117591824.09999999</v>
      </c>
      <c r="BQ546" s="22">
        <f>Target_AM[[#This Row],[PROPORSI]]*VLOOKUP(Target_AM[[#This Row],[NIPNAS]],Target_CC[],COLUMN(BC$2)+9,0)</f>
        <v>115715961.89999999</v>
      </c>
      <c r="BR546" s="22">
        <f>Target_AM[[#This Row],[PROPORSI]]*VLOOKUP(Target_AM[[#This Row],[NIPNAS]],Target_CC[],COLUMN(BD$2)+9,0)</f>
        <v>0</v>
      </c>
      <c r="BS546" s="22">
        <f>Target_AM[[#This Row],[PROPORSI]]*VLOOKUP(Target_AM[[#This Row],[NIPNAS]],Target_CC[],COLUMN(BE$2)+9,0)</f>
        <v>0</v>
      </c>
      <c r="BT546" s="22">
        <f>Target_AM[[#This Row],[PROPORSI]]*VLOOKUP(Target_AM[[#This Row],[NIPNAS]],Target_CC[],COLUMN(BF$2)+9,0)</f>
        <v>0</v>
      </c>
      <c r="BU546" s="22">
        <f>Target_AM[[#This Row],[PROPORSI]]*VLOOKUP(Target_AM[[#This Row],[NIPNAS]],Target_CC[],COLUMN(BG$2)+9,0)</f>
        <v>0</v>
      </c>
      <c r="BV546" s="22">
        <f>Target_AM[[#This Row],[PROPORSI]]*VLOOKUP(Target_AM[[#This Row],[NIPNAS]],Target_CC[],COLUMN(BH$2)+9,0)</f>
        <v>0</v>
      </c>
      <c r="BW546" s="22">
        <f>Target_AM[[#This Row],[PROPORSI]]*VLOOKUP(Target_AM[[#This Row],[NIPNAS]],Target_CC[],COLUMN(BI$2)+9,0)</f>
        <v>0</v>
      </c>
      <c r="BX546" s="22">
        <f>Target_AM[[#This Row],[PROPORSI]]*VLOOKUP(Target_AM[[#This Row],[NIPNAS]],Target_CC[],COLUMN(BJ$2)+9,0)</f>
        <v>0</v>
      </c>
      <c r="BY546" s="22">
        <f>Target_AM[[#This Row],[PROPORSI]]*VLOOKUP(Target_AM[[#This Row],[NIPNAS]],Target_CC[],COLUMN(BK$2)+9,0)</f>
        <v>0</v>
      </c>
      <c r="BZ546" s="22">
        <f>Target_AM[[#This Row],[PROPORSI]]*VLOOKUP(Target_AM[[#This Row],[NIPNAS]],Target_CC[],COLUMN(BL$2)+9,0)</f>
        <v>0</v>
      </c>
      <c r="CA546" s="22">
        <f>Target_AM[[#This Row],[PROPORSI]]*VLOOKUP(Target_AM[[#This Row],[NIPNAS]],Target_CC[],COLUMN(BM$2)+9,0)</f>
        <v>352682556.59999996</v>
      </c>
      <c r="CB546" s="22">
        <f>Target_AM[[#This Row],[PROPORSI]]*VLOOKUP(Target_AM[[#This Row],[NIPNAS]],Target_CC[],COLUMN(BN$2)+9,0)</f>
        <v>0</v>
      </c>
      <c r="CC546" s="22">
        <f>Target_AM[[#This Row],[PROPORSI]]*VLOOKUP(Target_AM[[#This Row],[NIPNAS]],Target_CC[],COLUMN(BO$2)+9,0)</f>
        <v>0</v>
      </c>
      <c r="CD546" s="22">
        <f>Target_AM[[#This Row],[PROPORSI]]*VLOOKUP(Target_AM[[#This Row],[NIPNAS]],Target_CC[],COLUMN(BP$2)+9,0)</f>
        <v>0</v>
      </c>
      <c r="CE546" s="22">
        <f>Target_AM[[#This Row],[PROPORSI]]*VLOOKUP(Target_AM[[#This Row],[NIPNAS]],Target_CC[],COLUMN(BQ$2)+9,0)</f>
        <v>0</v>
      </c>
      <c r="CF546" s="22">
        <f>Target_AM[[#This Row],[PROPORSI]]*VLOOKUP(Target_AM[[#This Row],[NIPNAS]],Target_CC[],COLUMN(BR$2)+9,0)</f>
        <v>0</v>
      </c>
      <c r="CG546" s="22">
        <f>Target_AM[[#This Row],[PROPORSI]]*VLOOKUP(Target_AM[[#This Row],[NIPNAS]],Target_CC[],COLUMN(BS$2)+9,0)</f>
        <v>0</v>
      </c>
      <c r="CH546" s="22">
        <f>Target_AM[[#This Row],[PROPORSI]]*VLOOKUP(Target_AM[[#This Row],[NIPNAS]],Target_CC[],COLUMN(BT$2)+9,0)</f>
        <v>0</v>
      </c>
      <c r="CI546" s="22">
        <f>Target_AM[[#This Row],[PROPORSI]]*VLOOKUP(Target_AM[[#This Row],[NIPNAS]],Target_CC[],COLUMN(BU$2)+9,0)</f>
        <v>0</v>
      </c>
      <c r="CJ546" s="22">
        <f>Target_AM[[#This Row],[PROPORSI]]*VLOOKUP(Target_AM[[#This Row],[NIPNAS]],Target_CC[],COLUMN(BV$2)+9,0)</f>
        <v>0</v>
      </c>
      <c r="CK546" s="22">
        <f>Target_AM[[#This Row],[PROPORSI]]*VLOOKUP(Target_AM[[#This Row],[NIPNAS]],Target_CC[],COLUMN(BW$2)+9,0)</f>
        <v>0</v>
      </c>
      <c r="CL546" s="22">
        <f>Target_AM[[#This Row],[PROPORSI]]*VLOOKUP(Target_AM[[#This Row],[NIPNAS]],Target_CC[],COLUMN(BX$2)+9,0)</f>
        <v>0</v>
      </c>
      <c r="CM546" s="22">
        <f>Target_AM[[#This Row],[PROPORSI]]*VLOOKUP(Target_AM[[#This Row],[NIPNAS]],Target_CC[],COLUMN(BY$2)+9,0)</f>
        <v>0</v>
      </c>
      <c r="CN546" s="22">
        <f>Target_AM[[#This Row],[PROPORSI]]*VLOOKUP(Target_AM[[#This Row],[NIPNAS]],Target_CC[],COLUMN(BZ$2)+9,0)</f>
        <v>0</v>
      </c>
      <c r="CO546" s="22">
        <f>Target_AM[[#This Row],[PROPORSI]]*VLOOKUP(Target_AM[[#This Row],[NIPNAS]],Target_CC[],COLUMN(CA$2)+9,0)</f>
        <v>127551725.09999999</v>
      </c>
      <c r="CP546" s="22">
        <f>Target_AM[[#This Row],[PROPORSI]]*VLOOKUP(Target_AM[[#This Row],[NIPNAS]],Target_CC[],COLUMN(CB$2)+9,0)</f>
        <v>0</v>
      </c>
      <c r="CQ546" s="22">
        <f>Target_AM[[#This Row],[PROPORSI]]*VLOOKUP(Target_AM[[#This Row],[NIPNAS]],Target_CC[],COLUMN(CC$2)+9,0)</f>
        <v>0</v>
      </c>
      <c r="CR546" s="22">
        <f>Target_AM[[#This Row],[PROPORSI]]*VLOOKUP(Target_AM[[#This Row],[NIPNAS]],Target_CC[],COLUMN(CD$2)+9,0)</f>
        <v>0</v>
      </c>
      <c r="CS546" s="22">
        <f>Target_AM[[#This Row],[PROPORSI]]*VLOOKUP(Target_AM[[#This Row],[NIPNAS]],Target_CC[],COLUMN(CE$2)+9,0)</f>
        <v>0</v>
      </c>
      <c r="CT546" s="22">
        <f>Target_AM[[#This Row],[PROPORSI]]*VLOOKUP(Target_AM[[#This Row],[NIPNAS]],Target_CC[],COLUMN(CF$2)+9,0)</f>
        <v>0</v>
      </c>
      <c r="CU546" s="22">
        <f>Target_AM[[#This Row],[PROPORSI]]*VLOOKUP(Target_AM[[#This Row],[NIPNAS]],Target_CC[],COLUMN(CG$2)+9,0)</f>
        <v>0</v>
      </c>
      <c r="CV546" s="22">
        <f>Target_AM[[#This Row],[PROPORSI]]*VLOOKUP(Target_AM[[#This Row],[NIPNAS]],Target_CC[],COLUMN(CH$2)+9,0)</f>
        <v>0</v>
      </c>
      <c r="CW546" s="22">
        <f>Target_AM[[#This Row],[PROPORSI]]*VLOOKUP(Target_AM[[#This Row],[NIPNAS]],Target_CC[],COLUMN(CI$2)+9,0)</f>
        <v>0</v>
      </c>
      <c r="CX546" s="22">
        <f>Target_AM[[#This Row],[PROPORSI]]*VLOOKUP(Target_AM[[#This Row],[NIPNAS]],Target_CC[],COLUMN(CJ$2)+9,0)</f>
        <v>0</v>
      </c>
      <c r="CY546" s="22">
        <f>Target_AM[[#This Row],[PROPORSI]]*VLOOKUP(Target_AM[[#This Row],[NIPNAS]],Target_CC[],COLUMN(CK$2)+9,0)</f>
        <v>0</v>
      </c>
      <c r="CZ546" s="22">
        <f>Target_AM[[#This Row],[PROPORSI]]*VLOOKUP(Target_AM[[#This Row],[NIPNAS]],Target_CC[],COLUMN(CL$2)+9,0)</f>
        <v>0</v>
      </c>
      <c r="DA546" s="22">
        <f>Target_AM[[#This Row],[PROPORSI]]*VLOOKUP(Target_AM[[#This Row],[NIPNAS]],Target_CC[],COLUMN(CM$2)+9,0)</f>
        <v>127551725.09999999</v>
      </c>
      <c r="DB546" s="22">
        <f>Target_AM[[#This Row],[PROPORSI]]*VLOOKUP(Target_AM[[#This Row],[NIPNAS]],Target_CC[],COLUMN(CN$2)+9,0)</f>
        <v>0</v>
      </c>
      <c r="DC546" s="22">
        <f>Target_AM[[#This Row],[PROPORSI]]*VLOOKUP(Target_AM[[#This Row],[NIPNAS]],Target_CC[],COLUMN(CO$2)+9,0)</f>
        <v>0</v>
      </c>
      <c r="DD546" s="22">
        <f>Target_AM[[#This Row],[PROPORSI]]*VLOOKUP(Target_AM[[#This Row],[NIPNAS]],Target_CC[],COLUMN(CP$2)+9,0)</f>
        <v>0</v>
      </c>
      <c r="DE546" s="22">
        <f>Target_AM[[#This Row],[PROPORSI]]*VLOOKUP(Target_AM[[#This Row],[NIPNAS]],Target_CC[],COLUMN(CQ$2)+9,0)</f>
        <v>0</v>
      </c>
      <c r="DF546" s="22">
        <f>Target_AM[[#This Row],[PROPORSI]]*VLOOKUP(Target_AM[[#This Row],[NIPNAS]],Target_CC[],COLUMN(CR$2)+9,0)</f>
        <v>0</v>
      </c>
      <c r="DG546" s="22">
        <f>Target_AM[[#This Row],[PROPORSI]]*VLOOKUP(Target_AM[[#This Row],[NIPNAS]],Target_CC[],COLUMN(CS$2)+9,0)</f>
        <v>0</v>
      </c>
      <c r="DH546" s="22">
        <f>Target_AM[[#This Row],[PROPORSI]]*VLOOKUP(Target_AM[[#This Row],[NIPNAS]],Target_CC[],COLUMN(CT$2)+9,0)</f>
        <v>0</v>
      </c>
      <c r="DI546" s="22">
        <f>Target_AM[[#This Row],[PROPORSI]]*VLOOKUP(Target_AM[[#This Row],[NIPNAS]],Target_CC[],COLUMN(CU$2)+9,0)</f>
        <v>0</v>
      </c>
      <c r="DJ546" s="22">
        <f>Target_AM[[#This Row],[PROPORSI]]*VLOOKUP(Target_AM[[#This Row],[NIPNAS]],Target_CC[],COLUMN(CV$2)+9,0)</f>
        <v>0</v>
      </c>
      <c r="DK546" s="22">
        <f>Target_AM[[#This Row],[PROPORSI]]*VLOOKUP(Target_AM[[#This Row],[NIPNAS]],Target_CC[],COLUMN(CW$2)+9,0)</f>
        <v>0</v>
      </c>
      <c r="DL546" s="22">
        <f>Target_AM[[#This Row],[PROPORSI]]*VLOOKUP(Target_AM[[#This Row],[NIPNAS]],Target_CC[],COLUMN(CX$2)+9,0)</f>
        <v>0</v>
      </c>
      <c r="DM546" s="22">
        <f>Target_AM[[#This Row],[PROPORSI]]*VLOOKUP(Target_AM[[#This Row],[NIPNAS]],Target_CC[],COLUMN(CY$2)+9,0)</f>
        <v>0</v>
      </c>
      <c r="DN546" s="22">
        <f>Target_AM[[#This Row],[PROPORSI]]*VLOOKUP(Target_AM[[#This Row],[NIPNAS]],Target_CC[],COLUMN(CZ$2)+9,0)</f>
        <v>0</v>
      </c>
      <c r="DO546" s="22">
        <f>Target_AM[[#This Row],[PROPORSI]]*VLOOKUP(Target_AM[[#This Row],[NIPNAS]],Target_CC[],COLUMN(DA$2)+9,0)</f>
        <v>0</v>
      </c>
      <c r="DP546" s="22">
        <f>Target_AM[[#This Row],[PROPORSI]]*VLOOKUP(Target_AM[[#This Row],[NIPNAS]],Target_CC[],COLUMN(DB$2)+9,0)</f>
        <v>0</v>
      </c>
      <c r="DQ546" s="22">
        <f>Target_AM[[#This Row],[PROPORSI]]*VLOOKUP(Target_AM[[#This Row],[NIPNAS]],Target_CC[],COLUMN(DC$2)+9,0)</f>
        <v>0</v>
      </c>
      <c r="DR546" s="22">
        <f>Target_AM[[#This Row],[PROPORSI]]*VLOOKUP(Target_AM[[#This Row],[NIPNAS]],Target_CC[],COLUMN(DD$2)+9,0)</f>
        <v>0</v>
      </c>
      <c r="DS546" s="22">
        <f>Target_AM[[#This Row],[PROPORSI]]*VLOOKUP(Target_AM[[#This Row],[NIPNAS]],Target_CC[],COLUMN(DE$2)+9,0)</f>
        <v>0</v>
      </c>
      <c r="DT546" s="22">
        <f>Target_AM[[#This Row],[PROPORSI]]*VLOOKUP(Target_AM[[#This Row],[NIPNAS]],Target_CC[],COLUMN(DF$2)+9,0)</f>
        <v>0</v>
      </c>
      <c r="DU546" s="22">
        <f>Target_AM[[#This Row],[PROPORSI]]*VLOOKUP(Target_AM[[#This Row],[NIPNAS]],Target_CC[],COLUMN(DG$2)+9,0)</f>
        <v>0</v>
      </c>
      <c r="DV546" s="22">
        <f>Target_AM[[#This Row],[PROPORSI]]*VLOOKUP(Target_AM[[#This Row],[NIPNAS]],Target_CC[],COLUMN(DH$2)+9,0)</f>
        <v>0</v>
      </c>
      <c r="DW546" s="22">
        <f>Target_AM[[#This Row],[PROPORSI]]*VLOOKUP(Target_AM[[#This Row],[NIPNAS]],Target_CC[],COLUMN(DI$2)+9,0)</f>
        <v>0</v>
      </c>
      <c r="DX546" s="22">
        <f>Target_AM[[#This Row],[PROPORSI]]*VLOOKUP(Target_AM[[#This Row],[NIPNAS]],Target_CC[],COLUMN(DJ$2)+9,0)</f>
        <v>0</v>
      </c>
      <c r="DY546" s="22">
        <f>Target_AM[[#This Row],[PROPORSI]]*VLOOKUP(Target_AM[[#This Row],[NIPNAS]],Target_CC[],COLUMN(DK$2)+9,0)</f>
        <v>0</v>
      </c>
      <c r="DZ546" s="22">
        <f>Target_AM[[#This Row],[PROPORSI]]*VLOOKUP(Target_AM[[#This Row],[NIPNAS]],Target_CC[],COLUMN(DL$2)+9,0)</f>
        <v>0</v>
      </c>
      <c r="EA546" s="22">
        <f>Target_AM[[#This Row],[PROPORSI]]*VLOOKUP(Target_AM[[#This Row],[NIPNAS]],Target_CC[],COLUMN(DM$2)+9,0)</f>
        <v>0</v>
      </c>
    </row>
    <row r="547" spans="2:131" x14ac:dyDescent="0.3">
      <c r="B547">
        <v>896661</v>
      </c>
      <c r="C547" t="s">
        <v>1045</v>
      </c>
      <c r="D547">
        <v>1</v>
      </c>
      <c r="E547" s="8">
        <v>45658</v>
      </c>
      <c r="F547">
        <v>4626981</v>
      </c>
      <c r="G547" t="s">
        <v>397</v>
      </c>
      <c r="J547" t="s">
        <v>309</v>
      </c>
      <c r="K547" t="s">
        <v>25</v>
      </c>
      <c r="L547" t="s">
        <v>159</v>
      </c>
      <c r="M547" t="s">
        <v>29</v>
      </c>
      <c r="N547" s="23">
        <f>Target_AM[[#This Row],[PROPORSI]]*VLOOKUP(Target_AM[[#This Row],[NIPNAS]],Target_CC[],9,0)</f>
        <v>0</v>
      </c>
      <c r="O547" s="22">
        <f>Target_AM[[#This Row],[PROPORSI]]*VLOOKUP(Target_AM[[#This Row],[NIPNAS]],Target_CC[],COLUMN(A$2)+9,0)</f>
        <v>423124.31727272726</v>
      </c>
      <c r="P547" s="22">
        <f>Target_AM[[#This Row],[PROPORSI]]*VLOOKUP(Target_AM[[#This Row],[NIPNAS]],Target_CC[],COLUMN(B$2)+9,0)</f>
        <v>445394.01818181819</v>
      </c>
      <c r="Q547" s="22">
        <f>Target_AM[[#This Row],[PROPORSI]]*VLOOKUP(Target_AM[[#This Row],[NIPNAS]],Target_CC[],COLUMN(C$2)+9,0)</f>
        <v>400854.61636363633</v>
      </c>
      <c r="R547" s="22">
        <f>Target_AM[[#This Row],[PROPORSI]]*VLOOKUP(Target_AM[[#This Row],[NIPNAS]],Target_CC[],COLUMN(D$2)+9,0)</f>
        <v>356315.21454545454</v>
      </c>
      <c r="S547" s="22">
        <f>Target_AM[[#This Row],[PROPORSI]]*VLOOKUP(Target_AM[[#This Row],[NIPNAS]],Target_CC[],COLUMN(E$2)+9,0)</f>
        <v>378584.91545454547</v>
      </c>
      <c r="T547" s="22">
        <f>Target_AM[[#This Row],[PROPORSI]]*VLOOKUP(Target_AM[[#This Row],[NIPNAS]],Target_CC[],COLUMN(F$2)+9,0)</f>
        <v>400854.61636363633</v>
      </c>
      <c r="U547" s="22">
        <f>Target_AM[[#This Row],[PROPORSI]]*VLOOKUP(Target_AM[[#This Row],[NIPNAS]],Target_CC[],COLUMN(G$2)+9,0)</f>
        <v>512203.12090909091</v>
      </c>
      <c r="V547" s="22">
        <f>Target_AM[[#This Row],[PROPORSI]]*VLOOKUP(Target_AM[[#This Row],[NIPNAS]],Target_CC[],COLUMN(H$2)+9,0)</f>
        <v>467663.71909090906</v>
      </c>
      <c r="W547" s="22">
        <f>Target_AM[[#This Row],[PROPORSI]]*VLOOKUP(Target_AM[[#This Row],[NIPNAS]],Target_CC[],COLUMN(I$2)+9,0)</f>
        <v>467663.71909090906</v>
      </c>
      <c r="X547" s="22">
        <f>Target_AM[[#This Row],[PROPORSI]]*VLOOKUP(Target_AM[[#This Row],[NIPNAS]],Target_CC[],COLUMN(J$2)+9,0)</f>
        <v>512203.12090909091</v>
      </c>
      <c r="Y547" s="22">
        <f>Target_AM[[#This Row],[PROPORSI]]*VLOOKUP(Target_AM[[#This Row],[NIPNAS]],Target_CC[],COLUMN(K$2)+9,0)</f>
        <v>445394.01818181819</v>
      </c>
      <c r="Z547" s="22">
        <f>Target_AM[[#This Row],[PROPORSI]]*VLOOKUP(Target_AM[[#This Row],[NIPNAS]],Target_CC[],COLUMN(L$2)+9,0)</f>
        <v>467663.71909090906</v>
      </c>
      <c r="AA547" s="22">
        <f>Target_AM[[#This Row],[PROPORSI]]*VLOOKUP(Target_AM[[#This Row],[NIPNAS]],Target_CC[],COLUMN(M$2)+9,0)</f>
        <v>5277919.1154545462</v>
      </c>
      <c r="AB547" s="22">
        <f>Target_AM[[#This Row],[PROPORSI]]*VLOOKUP(Target_AM[[#This Row],[NIPNAS]],Target_CC[],COLUMN(N$2)+9,0)</f>
        <v>56699.896299456384</v>
      </c>
      <c r="AC547" s="22">
        <f>Target_AM[[#This Row],[PROPORSI]]*VLOOKUP(Target_AM[[#This Row],[NIPNAS]],Target_CC[],COLUMN(O$2)+9,0)</f>
        <v>60297.386005365363</v>
      </c>
      <c r="AD547" s="22">
        <f>Target_AM[[#This Row],[PROPORSI]]*VLOOKUP(Target_AM[[#This Row],[NIPNAS]],Target_CC[],COLUMN(P$2)+9,0)</f>
        <v>79337.723621584111</v>
      </c>
      <c r="AE547" s="22">
        <f>Target_AM[[#This Row],[PROPORSI]]*VLOOKUP(Target_AM[[#This Row],[NIPNAS]],Target_CC[],COLUMN(Q$2)+9,0)</f>
        <v>80889.048505596045</v>
      </c>
      <c r="AF547" s="22">
        <f>Target_AM[[#This Row],[PROPORSI]]*VLOOKUP(Target_AM[[#This Row],[NIPNAS]],Target_CC[],COLUMN(R$2)+9,0)</f>
        <v>105801.52785470262</v>
      </c>
      <c r="AG547" s="22">
        <f>Target_AM[[#This Row],[PROPORSI]]*VLOOKUP(Target_AM[[#This Row],[NIPNAS]],Target_CC[],COLUMN(S$2)+9,0)</f>
        <v>98856.085154764558</v>
      </c>
      <c r="AH547" s="22">
        <f>Target_AM[[#This Row],[PROPORSI]]*VLOOKUP(Target_AM[[#This Row],[NIPNAS]],Target_CC[],COLUMN(T$2)+9,0)</f>
        <v>86809.53937550605</v>
      </c>
      <c r="AI547" s="22">
        <f>Target_AM[[#This Row],[PROPORSI]]*VLOOKUP(Target_AM[[#This Row],[NIPNAS]],Target_CC[],COLUMN(U$2)+9,0)</f>
        <v>98199.839557616579</v>
      </c>
      <c r="AJ547" s="22">
        <f>Target_AM[[#This Row],[PROPORSI]]*VLOOKUP(Target_AM[[#This Row],[NIPNAS]],Target_CC[],COLUMN(V$2)+9,0)</f>
        <v>85266.756483771664</v>
      </c>
      <c r="AK547" s="22">
        <f>Target_AM[[#This Row],[PROPORSI]]*VLOOKUP(Target_AM[[#This Row],[NIPNAS]],Target_CC[],COLUMN(W$2)+9,0)</f>
        <v>89736.033348680779</v>
      </c>
      <c r="AL547" s="22">
        <f>Target_AM[[#This Row],[PROPORSI]]*VLOOKUP(Target_AM[[#This Row],[NIPNAS]],Target_CC[],COLUMN(X$2)+9,0)</f>
        <v>110253.86824095847</v>
      </c>
      <c r="AM547" s="22">
        <f>Target_AM[[#This Row],[PROPORSI]]*VLOOKUP(Target_AM[[#This Row],[NIPNAS]],Target_CC[],COLUMN(Y$2)+9,0)</f>
        <v>130808.02831801462</v>
      </c>
      <c r="AN547" s="22">
        <f>Target_AM[[#This Row],[PROPORSI]]*VLOOKUP(Target_AM[[#This Row],[NIPNAS]],Target_CC[],COLUMN(Z$2)+9,0)</f>
        <v>1082955.7327660173</v>
      </c>
      <c r="AO547" s="22">
        <f>Target_AM[[#This Row],[PROPORSI]]*VLOOKUP(Target_AM[[#This Row],[NIPNAS]],Target_CC[],COLUMN(AA$2)+9,0)</f>
        <v>479824.21357218362</v>
      </c>
      <c r="AP547" s="22">
        <f>Target_AM[[#This Row],[PROPORSI]]*VLOOKUP(Target_AM[[#This Row],[NIPNAS]],Target_CC[],COLUMN(AB$2)+9,0)</f>
        <v>505691.40418718354</v>
      </c>
      <c r="AQ547" s="22">
        <f>Target_AM[[#This Row],[PROPORSI]]*VLOOKUP(Target_AM[[#This Row],[NIPNAS]],Target_CC[],COLUMN(AC$2)+9,0)</f>
        <v>480192.33998522046</v>
      </c>
      <c r="AR547" s="22">
        <f>Target_AM[[#This Row],[PROPORSI]]*VLOOKUP(Target_AM[[#This Row],[NIPNAS]],Target_CC[],COLUMN(AD$2)+9,0)</f>
        <v>437204.2630510506</v>
      </c>
      <c r="AS547" s="22">
        <f>Target_AM[[#This Row],[PROPORSI]]*VLOOKUP(Target_AM[[#This Row],[NIPNAS]],Target_CC[],COLUMN(AE$2)+9,0)</f>
        <v>484386.44330924808</v>
      </c>
      <c r="AT547" s="22">
        <f>Target_AM[[#This Row],[PROPORSI]]*VLOOKUP(Target_AM[[#This Row],[NIPNAS]],Target_CC[],COLUMN(AF$2)+9,0)</f>
        <v>499710.70151840092</v>
      </c>
      <c r="AU547" s="22">
        <f>Target_AM[[#This Row],[PROPORSI]]*VLOOKUP(Target_AM[[#This Row],[NIPNAS]],Target_CC[],COLUMN(AG$2)+9,0)</f>
        <v>599012.66028459696</v>
      </c>
      <c r="AV547" s="22">
        <f>Target_AM[[#This Row],[PROPORSI]]*VLOOKUP(Target_AM[[#This Row],[NIPNAS]],Target_CC[],COLUMN(AH$2)+9,0)</f>
        <v>565863.55864852562</v>
      </c>
      <c r="AW547" s="22">
        <f>Target_AM[[#This Row],[PROPORSI]]*VLOOKUP(Target_AM[[#This Row],[NIPNAS]],Target_CC[],COLUMN(AI$2)+9,0)</f>
        <v>552930.47557468072</v>
      </c>
      <c r="AX547" s="22">
        <f>Target_AM[[#This Row],[PROPORSI]]*VLOOKUP(Target_AM[[#This Row],[NIPNAS]],Target_CC[],COLUMN(AJ$2)+9,0)</f>
        <v>601939.15425777168</v>
      </c>
      <c r="AY547" s="22">
        <f>Target_AM[[#This Row],[PROPORSI]]*VLOOKUP(Target_AM[[#This Row],[NIPNAS]],Target_CC[],COLUMN(AK$2)+9,0)</f>
        <v>555647.88642277662</v>
      </c>
      <c r="AZ547" s="22">
        <f>Target_AM[[#This Row],[PROPORSI]]*VLOOKUP(Target_AM[[#This Row],[NIPNAS]],Target_CC[],COLUMN(AL$2)+9,0)</f>
        <v>598471.74740892369</v>
      </c>
      <c r="BA547" s="22">
        <f>Target_AM[[#This Row],[PROPORSI]]*VLOOKUP(Target_AM[[#This Row],[NIPNAS]],Target_CC[],COLUMN(AM$2)+9,0)</f>
        <v>6360874.8482205626</v>
      </c>
      <c r="BB547" s="22">
        <f>Target_AM[[#This Row],[PROPORSI]]*VLOOKUP(Target_AM[[#This Row],[NIPNAS]],Target_CC[],COLUMN(AN$2)+9,0)</f>
        <v>0</v>
      </c>
      <c r="BC547" s="22">
        <f>Target_AM[[#This Row],[PROPORSI]]*VLOOKUP(Target_AM[[#This Row],[NIPNAS]],Target_CC[],COLUMN(AO$2)+9,0)</f>
        <v>0</v>
      </c>
      <c r="BD547" s="22">
        <f>Target_AM[[#This Row],[PROPORSI]]*VLOOKUP(Target_AM[[#This Row],[NIPNAS]],Target_CC[],COLUMN(AP$2)+9,0)</f>
        <v>0</v>
      </c>
      <c r="BE547" s="22">
        <f>Target_AM[[#This Row],[PROPORSI]]*VLOOKUP(Target_AM[[#This Row],[NIPNAS]],Target_CC[],COLUMN(AQ$2)+9,0)</f>
        <v>0</v>
      </c>
      <c r="BF547" s="22">
        <f>Target_AM[[#This Row],[PROPORSI]]*VLOOKUP(Target_AM[[#This Row],[NIPNAS]],Target_CC[],COLUMN(AR$2)+9,0)</f>
        <v>0</v>
      </c>
      <c r="BG547" s="22">
        <f>Target_AM[[#This Row],[PROPORSI]]*VLOOKUP(Target_AM[[#This Row],[NIPNAS]],Target_CC[],COLUMN(AS$2)+9,0)</f>
        <v>0</v>
      </c>
      <c r="BH547" s="22">
        <f>Target_AM[[#This Row],[PROPORSI]]*VLOOKUP(Target_AM[[#This Row],[NIPNAS]],Target_CC[],COLUMN(AT$2)+9,0)</f>
        <v>0</v>
      </c>
      <c r="BI547" s="22">
        <f>Target_AM[[#This Row],[PROPORSI]]*VLOOKUP(Target_AM[[#This Row],[NIPNAS]],Target_CC[],COLUMN(AU$2)+9,0)</f>
        <v>0</v>
      </c>
      <c r="BJ547" s="22">
        <f>Target_AM[[#This Row],[PROPORSI]]*VLOOKUP(Target_AM[[#This Row],[NIPNAS]],Target_CC[],COLUMN(AV$2)+9,0)</f>
        <v>0</v>
      </c>
      <c r="BK547" s="22">
        <f>Target_AM[[#This Row],[PROPORSI]]*VLOOKUP(Target_AM[[#This Row],[NIPNAS]],Target_CC[],COLUMN(AW$2)+9,0)</f>
        <v>0</v>
      </c>
      <c r="BL547" s="22">
        <f>Target_AM[[#This Row],[PROPORSI]]*VLOOKUP(Target_AM[[#This Row],[NIPNAS]],Target_CC[],COLUMN(AX$2)+9,0)</f>
        <v>0</v>
      </c>
      <c r="BM547" s="22">
        <f>Target_AM[[#This Row],[PROPORSI]]*VLOOKUP(Target_AM[[#This Row],[NIPNAS]],Target_CC[],COLUMN(AY$2)+9,0)</f>
        <v>0</v>
      </c>
      <c r="BN547" s="22">
        <f>Target_AM[[#This Row],[PROPORSI]]*VLOOKUP(Target_AM[[#This Row],[NIPNAS]],Target_CC[],COLUMN(AZ$2)+9,0)</f>
        <v>0</v>
      </c>
      <c r="BO547" s="22">
        <f>Target_AM[[#This Row],[PROPORSI]]*VLOOKUP(Target_AM[[#This Row],[NIPNAS]],Target_CC[],COLUMN(BA$2)+9,0)</f>
        <v>0</v>
      </c>
      <c r="BP547" s="22">
        <f>Target_AM[[#This Row],[PROPORSI]]*VLOOKUP(Target_AM[[#This Row],[NIPNAS]],Target_CC[],COLUMN(BB$2)+9,0)</f>
        <v>0</v>
      </c>
      <c r="BQ547" s="22">
        <f>Target_AM[[#This Row],[PROPORSI]]*VLOOKUP(Target_AM[[#This Row],[NIPNAS]],Target_CC[],COLUMN(BC$2)+9,0)</f>
        <v>0</v>
      </c>
      <c r="BR547" s="22">
        <f>Target_AM[[#This Row],[PROPORSI]]*VLOOKUP(Target_AM[[#This Row],[NIPNAS]],Target_CC[],COLUMN(BD$2)+9,0)</f>
        <v>0</v>
      </c>
      <c r="BS547" s="22">
        <f>Target_AM[[#This Row],[PROPORSI]]*VLOOKUP(Target_AM[[#This Row],[NIPNAS]],Target_CC[],COLUMN(BE$2)+9,0)</f>
        <v>0</v>
      </c>
      <c r="BT547" s="22">
        <f>Target_AM[[#This Row],[PROPORSI]]*VLOOKUP(Target_AM[[#This Row],[NIPNAS]],Target_CC[],COLUMN(BF$2)+9,0)</f>
        <v>0</v>
      </c>
      <c r="BU547" s="22">
        <f>Target_AM[[#This Row],[PROPORSI]]*VLOOKUP(Target_AM[[#This Row],[NIPNAS]],Target_CC[],COLUMN(BG$2)+9,0)</f>
        <v>0</v>
      </c>
      <c r="BV547" s="22">
        <f>Target_AM[[#This Row],[PROPORSI]]*VLOOKUP(Target_AM[[#This Row],[NIPNAS]],Target_CC[],COLUMN(BH$2)+9,0)</f>
        <v>0</v>
      </c>
      <c r="BW547" s="22">
        <f>Target_AM[[#This Row],[PROPORSI]]*VLOOKUP(Target_AM[[#This Row],[NIPNAS]],Target_CC[],COLUMN(BI$2)+9,0)</f>
        <v>0</v>
      </c>
      <c r="BX547" s="22">
        <f>Target_AM[[#This Row],[PROPORSI]]*VLOOKUP(Target_AM[[#This Row],[NIPNAS]],Target_CC[],COLUMN(BJ$2)+9,0)</f>
        <v>0</v>
      </c>
      <c r="BY547" s="22">
        <f>Target_AM[[#This Row],[PROPORSI]]*VLOOKUP(Target_AM[[#This Row],[NIPNAS]],Target_CC[],COLUMN(BK$2)+9,0)</f>
        <v>0</v>
      </c>
      <c r="BZ547" s="22">
        <f>Target_AM[[#This Row],[PROPORSI]]*VLOOKUP(Target_AM[[#This Row],[NIPNAS]],Target_CC[],COLUMN(BL$2)+9,0)</f>
        <v>0</v>
      </c>
      <c r="CA547" s="22">
        <f>Target_AM[[#This Row],[PROPORSI]]*VLOOKUP(Target_AM[[#This Row],[NIPNAS]],Target_CC[],COLUMN(BM$2)+9,0)</f>
        <v>0</v>
      </c>
      <c r="CB547" s="22">
        <f>Target_AM[[#This Row],[PROPORSI]]*VLOOKUP(Target_AM[[#This Row],[NIPNAS]],Target_CC[],COLUMN(BN$2)+9,0)</f>
        <v>0</v>
      </c>
      <c r="CC547" s="22">
        <f>Target_AM[[#This Row],[PROPORSI]]*VLOOKUP(Target_AM[[#This Row],[NIPNAS]],Target_CC[],COLUMN(BO$2)+9,0)</f>
        <v>0</v>
      </c>
      <c r="CD547" s="22">
        <f>Target_AM[[#This Row],[PROPORSI]]*VLOOKUP(Target_AM[[#This Row],[NIPNAS]],Target_CC[],COLUMN(BP$2)+9,0)</f>
        <v>0</v>
      </c>
      <c r="CE547" s="22">
        <f>Target_AM[[#This Row],[PROPORSI]]*VLOOKUP(Target_AM[[#This Row],[NIPNAS]],Target_CC[],COLUMN(BQ$2)+9,0)</f>
        <v>0</v>
      </c>
      <c r="CF547" s="22">
        <f>Target_AM[[#This Row],[PROPORSI]]*VLOOKUP(Target_AM[[#This Row],[NIPNAS]],Target_CC[],COLUMN(BR$2)+9,0)</f>
        <v>0</v>
      </c>
      <c r="CG547" s="22">
        <f>Target_AM[[#This Row],[PROPORSI]]*VLOOKUP(Target_AM[[#This Row],[NIPNAS]],Target_CC[],COLUMN(BS$2)+9,0)</f>
        <v>0</v>
      </c>
      <c r="CH547" s="22">
        <f>Target_AM[[#This Row],[PROPORSI]]*VLOOKUP(Target_AM[[#This Row],[NIPNAS]],Target_CC[],COLUMN(BT$2)+9,0)</f>
        <v>0</v>
      </c>
      <c r="CI547" s="22">
        <f>Target_AM[[#This Row],[PROPORSI]]*VLOOKUP(Target_AM[[#This Row],[NIPNAS]],Target_CC[],COLUMN(BU$2)+9,0)</f>
        <v>0</v>
      </c>
      <c r="CJ547" s="22">
        <f>Target_AM[[#This Row],[PROPORSI]]*VLOOKUP(Target_AM[[#This Row],[NIPNAS]],Target_CC[],COLUMN(BV$2)+9,0)</f>
        <v>0</v>
      </c>
      <c r="CK547" s="22">
        <f>Target_AM[[#This Row],[PROPORSI]]*VLOOKUP(Target_AM[[#This Row],[NIPNAS]],Target_CC[],COLUMN(BW$2)+9,0)</f>
        <v>0</v>
      </c>
      <c r="CL547" s="22">
        <f>Target_AM[[#This Row],[PROPORSI]]*VLOOKUP(Target_AM[[#This Row],[NIPNAS]],Target_CC[],COLUMN(BX$2)+9,0)</f>
        <v>0</v>
      </c>
      <c r="CM547" s="22">
        <f>Target_AM[[#This Row],[PROPORSI]]*VLOOKUP(Target_AM[[#This Row],[NIPNAS]],Target_CC[],COLUMN(BY$2)+9,0)</f>
        <v>0</v>
      </c>
      <c r="CN547" s="22">
        <f>Target_AM[[#This Row],[PROPORSI]]*VLOOKUP(Target_AM[[#This Row],[NIPNAS]],Target_CC[],COLUMN(BZ$2)+9,0)</f>
        <v>0</v>
      </c>
      <c r="CO547" s="22">
        <f>Target_AM[[#This Row],[PROPORSI]]*VLOOKUP(Target_AM[[#This Row],[NIPNAS]],Target_CC[],COLUMN(CA$2)+9,0)</f>
        <v>0</v>
      </c>
      <c r="CP547" s="22">
        <f>Target_AM[[#This Row],[PROPORSI]]*VLOOKUP(Target_AM[[#This Row],[NIPNAS]],Target_CC[],COLUMN(CB$2)+9,0)</f>
        <v>0</v>
      </c>
      <c r="CQ547" s="22">
        <f>Target_AM[[#This Row],[PROPORSI]]*VLOOKUP(Target_AM[[#This Row],[NIPNAS]],Target_CC[],COLUMN(CC$2)+9,0)</f>
        <v>0</v>
      </c>
      <c r="CR547" s="22">
        <f>Target_AM[[#This Row],[PROPORSI]]*VLOOKUP(Target_AM[[#This Row],[NIPNAS]],Target_CC[],COLUMN(CD$2)+9,0)</f>
        <v>0</v>
      </c>
      <c r="CS547" s="22">
        <f>Target_AM[[#This Row],[PROPORSI]]*VLOOKUP(Target_AM[[#This Row],[NIPNAS]],Target_CC[],COLUMN(CE$2)+9,0)</f>
        <v>0</v>
      </c>
      <c r="CT547" s="22">
        <f>Target_AM[[#This Row],[PROPORSI]]*VLOOKUP(Target_AM[[#This Row],[NIPNAS]],Target_CC[],COLUMN(CF$2)+9,0)</f>
        <v>0</v>
      </c>
      <c r="CU547" s="22">
        <f>Target_AM[[#This Row],[PROPORSI]]*VLOOKUP(Target_AM[[#This Row],[NIPNAS]],Target_CC[],COLUMN(CG$2)+9,0)</f>
        <v>0</v>
      </c>
      <c r="CV547" s="22">
        <f>Target_AM[[#This Row],[PROPORSI]]*VLOOKUP(Target_AM[[#This Row],[NIPNAS]],Target_CC[],COLUMN(CH$2)+9,0)</f>
        <v>0</v>
      </c>
      <c r="CW547" s="22">
        <f>Target_AM[[#This Row],[PROPORSI]]*VLOOKUP(Target_AM[[#This Row],[NIPNAS]],Target_CC[],COLUMN(CI$2)+9,0)</f>
        <v>0</v>
      </c>
      <c r="CX547" s="22">
        <f>Target_AM[[#This Row],[PROPORSI]]*VLOOKUP(Target_AM[[#This Row],[NIPNAS]],Target_CC[],COLUMN(CJ$2)+9,0)</f>
        <v>0</v>
      </c>
      <c r="CY547" s="22">
        <f>Target_AM[[#This Row],[PROPORSI]]*VLOOKUP(Target_AM[[#This Row],[NIPNAS]],Target_CC[],COLUMN(CK$2)+9,0)</f>
        <v>0</v>
      </c>
      <c r="CZ547" s="22">
        <f>Target_AM[[#This Row],[PROPORSI]]*VLOOKUP(Target_AM[[#This Row],[NIPNAS]],Target_CC[],COLUMN(CL$2)+9,0)</f>
        <v>0</v>
      </c>
      <c r="DA547" s="22">
        <f>Target_AM[[#This Row],[PROPORSI]]*VLOOKUP(Target_AM[[#This Row],[NIPNAS]],Target_CC[],COLUMN(CM$2)+9,0)</f>
        <v>0</v>
      </c>
      <c r="DB547" s="22">
        <f>Target_AM[[#This Row],[PROPORSI]]*VLOOKUP(Target_AM[[#This Row],[NIPNAS]],Target_CC[],COLUMN(CN$2)+9,0)</f>
        <v>0</v>
      </c>
      <c r="DC547" s="22">
        <f>Target_AM[[#This Row],[PROPORSI]]*VLOOKUP(Target_AM[[#This Row],[NIPNAS]],Target_CC[],COLUMN(CO$2)+9,0)</f>
        <v>0</v>
      </c>
      <c r="DD547" s="22">
        <f>Target_AM[[#This Row],[PROPORSI]]*VLOOKUP(Target_AM[[#This Row],[NIPNAS]],Target_CC[],COLUMN(CP$2)+9,0)</f>
        <v>0</v>
      </c>
      <c r="DE547" s="22">
        <f>Target_AM[[#This Row],[PROPORSI]]*VLOOKUP(Target_AM[[#This Row],[NIPNAS]],Target_CC[],COLUMN(CQ$2)+9,0)</f>
        <v>0</v>
      </c>
      <c r="DF547" s="22">
        <f>Target_AM[[#This Row],[PROPORSI]]*VLOOKUP(Target_AM[[#This Row],[NIPNAS]],Target_CC[],COLUMN(CR$2)+9,0)</f>
        <v>0</v>
      </c>
      <c r="DG547" s="22">
        <f>Target_AM[[#This Row],[PROPORSI]]*VLOOKUP(Target_AM[[#This Row],[NIPNAS]],Target_CC[],COLUMN(CS$2)+9,0)</f>
        <v>0</v>
      </c>
      <c r="DH547" s="22">
        <f>Target_AM[[#This Row],[PROPORSI]]*VLOOKUP(Target_AM[[#This Row],[NIPNAS]],Target_CC[],COLUMN(CT$2)+9,0)</f>
        <v>0</v>
      </c>
      <c r="DI547" s="22">
        <f>Target_AM[[#This Row],[PROPORSI]]*VLOOKUP(Target_AM[[#This Row],[NIPNAS]],Target_CC[],COLUMN(CU$2)+9,0)</f>
        <v>0</v>
      </c>
      <c r="DJ547" s="22">
        <f>Target_AM[[#This Row],[PROPORSI]]*VLOOKUP(Target_AM[[#This Row],[NIPNAS]],Target_CC[],COLUMN(CV$2)+9,0)</f>
        <v>0</v>
      </c>
      <c r="DK547" s="22">
        <f>Target_AM[[#This Row],[PROPORSI]]*VLOOKUP(Target_AM[[#This Row],[NIPNAS]],Target_CC[],COLUMN(CW$2)+9,0)</f>
        <v>0</v>
      </c>
      <c r="DL547" s="22">
        <f>Target_AM[[#This Row],[PROPORSI]]*VLOOKUP(Target_AM[[#This Row],[NIPNAS]],Target_CC[],COLUMN(CX$2)+9,0)</f>
        <v>0</v>
      </c>
      <c r="DM547" s="22">
        <f>Target_AM[[#This Row],[PROPORSI]]*VLOOKUP(Target_AM[[#This Row],[NIPNAS]],Target_CC[],COLUMN(CY$2)+9,0)</f>
        <v>0</v>
      </c>
      <c r="DN547" s="22">
        <f>Target_AM[[#This Row],[PROPORSI]]*VLOOKUP(Target_AM[[#This Row],[NIPNAS]],Target_CC[],COLUMN(CZ$2)+9,0)</f>
        <v>0</v>
      </c>
      <c r="DO547" s="22">
        <f>Target_AM[[#This Row],[PROPORSI]]*VLOOKUP(Target_AM[[#This Row],[NIPNAS]],Target_CC[],COLUMN(DA$2)+9,0)</f>
        <v>0</v>
      </c>
      <c r="DP547" s="22">
        <f>Target_AM[[#This Row],[PROPORSI]]*VLOOKUP(Target_AM[[#This Row],[NIPNAS]],Target_CC[],COLUMN(DB$2)+9,0)</f>
        <v>0</v>
      </c>
      <c r="DQ547" s="22">
        <f>Target_AM[[#This Row],[PROPORSI]]*VLOOKUP(Target_AM[[#This Row],[NIPNAS]],Target_CC[],COLUMN(DC$2)+9,0)</f>
        <v>0</v>
      </c>
      <c r="DR547" s="22">
        <f>Target_AM[[#This Row],[PROPORSI]]*VLOOKUP(Target_AM[[#This Row],[NIPNAS]],Target_CC[],COLUMN(DD$2)+9,0)</f>
        <v>0</v>
      </c>
      <c r="DS547" s="22">
        <f>Target_AM[[#This Row],[PROPORSI]]*VLOOKUP(Target_AM[[#This Row],[NIPNAS]],Target_CC[],COLUMN(DE$2)+9,0)</f>
        <v>0</v>
      </c>
      <c r="DT547" s="22">
        <f>Target_AM[[#This Row],[PROPORSI]]*VLOOKUP(Target_AM[[#This Row],[NIPNAS]],Target_CC[],COLUMN(DF$2)+9,0)</f>
        <v>0</v>
      </c>
      <c r="DU547" s="22">
        <f>Target_AM[[#This Row],[PROPORSI]]*VLOOKUP(Target_AM[[#This Row],[NIPNAS]],Target_CC[],COLUMN(DG$2)+9,0)</f>
        <v>0</v>
      </c>
      <c r="DV547" s="22">
        <f>Target_AM[[#This Row],[PROPORSI]]*VLOOKUP(Target_AM[[#This Row],[NIPNAS]],Target_CC[],COLUMN(DH$2)+9,0)</f>
        <v>0</v>
      </c>
      <c r="DW547" s="22">
        <f>Target_AM[[#This Row],[PROPORSI]]*VLOOKUP(Target_AM[[#This Row],[NIPNAS]],Target_CC[],COLUMN(DI$2)+9,0)</f>
        <v>0</v>
      </c>
      <c r="DX547" s="22">
        <f>Target_AM[[#This Row],[PROPORSI]]*VLOOKUP(Target_AM[[#This Row],[NIPNAS]],Target_CC[],COLUMN(DJ$2)+9,0)</f>
        <v>0</v>
      </c>
      <c r="DY547" s="22">
        <f>Target_AM[[#This Row],[PROPORSI]]*VLOOKUP(Target_AM[[#This Row],[NIPNAS]],Target_CC[],COLUMN(DK$2)+9,0)</f>
        <v>0</v>
      </c>
      <c r="DZ547" s="22">
        <f>Target_AM[[#This Row],[PROPORSI]]*VLOOKUP(Target_AM[[#This Row],[NIPNAS]],Target_CC[],COLUMN(DL$2)+9,0)</f>
        <v>0</v>
      </c>
      <c r="EA547" s="22">
        <f>Target_AM[[#This Row],[PROPORSI]]*VLOOKUP(Target_AM[[#This Row],[NIPNAS]],Target_CC[],COLUMN(DM$2)+9,0)</f>
        <v>0</v>
      </c>
    </row>
    <row r="548" spans="2:131" x14ac:dyDescent="0.3">
      <c r="B548">
        <v>406077</v>
      </c>
      <c r="C548" t="s">
        <v>1026</v>
      </c>
      <c r="D548">
        <v>1</v>
      </c>
      <c r="E548" s="8">
        <v>45658</v>
      </c>
      <c r="F548">
        <v>4661407</v>
      </c>
      <c r="G548" t="s">
        <v>557</v>
      </c>
      <c r="J548" t="s">
        <v>363</v>
      </c>
      <c r="K548" t="s">
        <v>26</v>
      </c>
      <c r="L548" t="s">
        <v>159</v>
      </c>
      <c r="M548" t="s">
        <v>29</v>
      </c>
      <c r="N548" s="23">
        <f>Target_AM[[#This Row],[PROPORSI]]*VLOOKUP(Target_AM[[#This Row],[NIPNAS]],Target_CC[],9,0)</f>
        <v>0</v>
      </c>
      <c r="O548" s="22">
        <f>Target_AM[[#This Row],[PROPORSI]]*VLOOKUP(Target_AM[[#This Row],[NIPNAS]],Target_CC[],COLUMN(A$2)+9,0)</f>
        <v>1338000</v>
      </c>
      <c r="P548" s="22">
        <f>Target_AM[[#This Row],[PROPORSI]]*VLOOKUP(Target_AM[[#This Row],[NIPNAS]],Target_CC[],COLUMN(B$2)+9,0)</f>
        <v>1338000</v>
      </c>
      <c r="Q548" s="22">
        <f>Target_AM[[#This Row],[PROPORSI]]*VLOOKUP(Target_AM[[#This Row],[NIPNAS]],Target_CC[],COLUMN(C$2)+9,0)</f>
        <v>1284480</v>
      </c>
      <c r="R548" s="22">
        <f>Target_AM[[#This Row],[PROPORSI]]*VLOOKUP(Target_AM[[#This Row],[NIPNAS]],Target_CC[],COLUMN(D$2)+9,0)</f>
        <v>1350844.8</v>
      </c>
      <c r="S548" s="22">
        <f>Target_AM[[#This Row],[PROPORSI]]*VLOOKUP(Target_AM[[#This Row],[NIPNAS]],Target_CC[],COLUMN(E$2)+9,0)</f>
        <v>1284608.4480000001</v>
      </c>
      <c r="T548" s="22">
        <f>Target_AM[[#This Row],[PROPORSI]]*VLOOKUP(Target_AM[[#This Row],[NIPNAS]],Target_CC[],COLUMN(F$2)+9,0)</f>
        <v>1283946.08448</v>
      </c>
      <c r="U548" s="22">
        <f>Target_AM[[#This Row],[PROPORSI]]*VLOOKUP(Target_AM[[#This Row],[NIPNAS]],Target_CC[],COLUMN(G$2)+9,0)</f>
        <v>1551539.4608447999</v>
      </c>
      <c r="V548" s="22">
        <f>Target_AM[[#This Row],[PROPORSI]]*VLOOKUP(Target_AM[[#This Row],[NIPNAS]],Target_CC[],COLUMN(H$2)+9,0)</f>
        <v>1353515.394608448</v>
      </c>
      <c r="W548" s="22">
        <f>Target_AM[[#This Row],[PROPORSI]]*VLOOKUP(Target_AM[[#This Row],[NIPNAS]],Target_CC[],COLUMN(I$2)+9,0)</f>
        <v>1418435.1539460844</v>
      </c>
      <c r="X548" s="22">
        <f>Target_AM[[#This Row],[PROPORSI]]*VLOOKUP(Target_AM[[#This Row],[NIPNAS]],Target_CC[],COLUMN(J$2)+9,0)</f>
        <v>1552884.3515394607</v>
      </c>
      <c r="Y548" s="22">
        <f>Target_AM[[#This Row],[PROPORSI]]*VLOOKUP(Target_AM[[#This Row],[NIPNAS]],Target_CC[],COLUMN(K$2)+9,0)</f>
        <v>1353528.8435153947</v>
      </c>
      <c r="Z548" s="22">
        <f>Target_AM[[#This Row],[PROPORSI]]*VLOOKUP(Target_AM[[#This Row],[NIPNAS]],Target_CC[],COLUMN(L$2)+9,0)</f>
        <v>1485335.2884351541</v>
      </c>
      <c r="AA548" s="22">
        <f>Target_AM[[#This Row],[PROPORSI]]*VLOOKUP(Target_AM[[#This Row],[NIPNAS]],Target_CC[],COLUMN(M$2)+9,0)</f>
        <v>16595117.825369339</v>
      </c>
      <c r="AB548" s="22">
        <f>Target_AM[[#This Row],[PROPORSI]]*VLOOKUP(Target_AM[[#This Row],[NIPNAS]],Target_CC[],COLUMN(N$2)+9,0)</f>
        <v>53344.910600925126</v>
      </c>
      <c r="AC548" s="22">
        <f>Target_AM[[#This Row],[PROPORSI]]*VLOOKUP(Target_AM[[#This Row],[NIPNAS]],Target_CC[],COLUMN(O$2)+9,0)</f>
        <v>312066.40387220681</v>
      </c>
      <c r="AD548" s="22">
        <f>Target_AM[[#This Row],[PROPORSI]]*VLOOKUP(Target_AM[[#This Row],[NIPNAS]],Target_CC[],COLUMN(P$2)+9,0)</f>
        <v>285130.35105775134</v>
      </c>
      <c r="AE548" s="22">
        <f>Target_AM[[#This Row],[PROPORSI]]*VLOOKUP(Target_AM[[#This Row],[NIPNAS]],Target_CC[],COLUMN(Q$2)+9,0)</f>
        <v>196812.69737768694</v>
      </c>
      <c r="AF548" s="22">
        <f>Target_AM[[#This Row],[PROPORSI]]*VLOOKUP(Target_AM[[#This Row],[NIPNAS]],Target_CC[],COLUMN(R$2)+9,0)</f>
        <v>265936.16279017966</v>
      </c>
      <c r="AG548" s="22">
        <f>Target_AM[[#This Row],[PROPORSI]]*VLOOKUP(Target_AM[[#This Row],[NIPNAS]],Target_CC[],COLUMN(S$2)+9,0)</f>
        <v>384473.65664354659</v>
      </c>
      <c r="AH548" s="22">
        <f>Target_AM[[#This Row],[PROPORSI]]*VLOOKUP(Target_AM[[#This Row],[NIPNAS]],Target_CC[],COLUMN(T$2)+9,0)</f>
        <v>452468.25328642433</v>
      </c>
      <c r="AI548" s="22">
        <f>Target_AM[[#This Row],[PROPORSI]]*VLOOKUP(Target_AM[[#This Row],[NIPNAS]],Target_CC[],COLUMN(U$2)+9,0)</f>
        <v>499878.30055821687</v>
      </c>
      <c r="AJ548" s="22">
        <f>Target_AM[[#This Row],[PROPORSI]]*VLOOKUP(Target_AM[[#This Row],[NIPNAS]],Target_CC[],COLUMN(V$2)+9,0)</f>
        <v>409471.54030194791</v>
      </c>
      <c r="AK548" s="22">
        <f>Target_AM[[#This Row],[PROPORSI]]*VLOOKUP(Target_AM[[#This Row],[NIPNAS]],Target_CC[],COLUMN(W$2)+9,0)</f>
        <v>503803.4240361001</v>
      </c>
      <c r="AL548" s="22">
        <f>Target_AM[[#This Row],[PROPORSI]]*VLOOKUP(Target_AM[[#This Row],[NIPNAS]],Target_CC[],COLUMN(X$2)+9,0)</f>
        <v>678248.92181974661</v>
      </c>
      <c r="AM548" s="22">
        <f>Target_AM[[#This Row],[PROPORSI]]*VLOOKUP(Target_AM[[#This Row],[NIPNAS]],Target_CC[],COLUMN(Y$2)+9,0)</f>
        <v>424725.35765526758</v>
      </c>
      <c r="AN548" s="22">
        <f>Target_AM[[#This Row],[PROPORSI]]*VLOOKUP(Target_AM[[#This Row],[NIPNAS]],Target_CC[],COLUMN(Z$2)+9,0)</f>
        <v>4466359.9800000004</v>
      </c>
      <c r="AO548" s="22">
        <f>Target_AM[[#This Row],[PROPORSI]]*VLOOKUP(Target_AM[[#This Row],[NIPNAS]],Target_CC[],COLUMN(AA$2)+9,0)</f>
        <v>1391344.9106009251</v>
      </c>
      <c r="AP548" s="22">
        <f>Target_AM[[#This Row],[PROPORSI]]*VLOOKUP(Target_AM[[#This Row],[NIPNAS]],Target_CC[],COLUMN(AB$2)+9,0)</f>
        <v>1650066.4038722068</v>
      </c>
      <c r="AQ548" s="22">
        <f>Target_AM[[#This Row],[PROPORSI]]*VLOOKUP(Target_AM[[#This Row],[NIPNAS]],Target_CC[],COLUMN(AC$2)+9,0)</f>
        <v>1569610.3510577513</v>
      </c>
      <c r="AR548" s="22">
        <f>Target_AM[[#This Row],[PROPORSI]]*VLOOKUP(Target_AM[[#This Row],[NIPNAS]],Target_CC[],COLUMN(AD$2)+9,0)</f>
        <v>1547657.4973776869</v>
      </c>
      <c r="AS548" s="22">
        <f>Target_AM[[#This Row],[PROPORSI]]*VLOOKUP(Target_AM[[#This Row],[NIPNAS]],Target_CC[],COLUMN(AE$2)+9,0)</f>
        <v>1550544.6107901798</v>
      </c>
      <c r="AT548" s="22">
        <f>Target_AM[[#This Row],[PROPORSI]]*VLOOKUP(Target_AM[[#This Row],[NIPNAS]],Target_CC[],COLUMN(AF$2)+9,0)</f>
        <v>1668419.7411235466</v>
      </c>
      <c r="AU548" s="22">
        <f>Target_AM[[#This Row],[PROPORSI]]*VLOOKUP(Target_AM[[#This Row],[NIPNAS]],Target_CC[],COLUMN(AG$2)+9,0)</f>
        <v>2004007.7141312242</v>
      </c>
      <c r="AV548" s="22">
        <f>Target_AM[[#This Row],[PROPORSI]]*VLOOKUP(Target_AM[[#This Row],[NIPNAS]],Target_CC[],COLUMN(AH$2)+9,0)</f>
        <v>1853393.6951666649</v>
      </c>
      <c r="AW548" s="22">
        <f>Target_AM[[#This Row],[PROPORSI]]*VLOOKUP(Target_AM[[#This Row],[NIPNAS]],Target_CC[],COLUMN(AI$2)+9,0)</f>
        <v>1827906.6942480323</v>
      </c>
      <c r="AX548" s="22">
        <f>Target_AM[[#This Row],[PROPORSI]]*VLOOKUP(Target_AM[[#This Row],[NIPNAS]],Target_CC[],COLUMN(AJ$2)+9,0)</f>
        <v>2056687.7755755608</v>
      </c>
      <c r="AY548" s="22">
        <f>Target_AM[[#This Row],[PROPORSI]]*VLOOKUP(Target_AM[[#This Row],[NIPNAS]],Target_CC[],COLUMN(AK$2)+9,0)</f>
        <v>2031777.7653351412</v>
      </c>
      <c r="AZ548" s="22">
        <f>Target_AM[[#This Row],[PROPORSI]]*VLOOKUP(Target_AM[[#This Row],[NIPNAS]],Target_CC[],COLUMN(AL$2)+9,0)</f>
        <v>1910060.6460904218</v>
      </c>
      <c r="BA548" s="22">
        <f>Target_AM[[#This Row],[PROPORSI]]*VLOOKUP(Target_AM[[#This Row],[NIPNAS]],Target_CC[],COLUMN(AM$2)+9,0)</f>
        <v>21061477.805369344</v>
      </c>
      <c r="BB548" s="22">
        <f>Target_AM[[#This Row],[PROPORSI]]*VLOOKUP(Target_AM[[#This Row],[NIPNAS]],Target_CC[],COLUMN(AN$2)+9,0)</f>
        <v>792396.75529236195</v>
      </c>
      <c r="BC548" s="22">
        <f>Target_AM[[#This Row],[PROPORSI]]*VLOOKUP(Target_AM[[#This Row],[NIPNAS]],Target_CC[],COLUMN(AO$2)+9,0)</f>
        <v>6032290.547343405</v>
      </c>
      <c r="BD548" s="22">
        <f>Target_AM[[#This Row],[PROPORSI]]*VLOOKUP(Target_AM[[#This Row],[NIPNAS]],Target_CC[],COLUMN(AP$2)+9,0)</f>
        <v>1721168.2227272117</v>
      </c>
      <c r="BE548" s="22">
        <f>Target_AM[[#This Row],[PROPORSI]]*VLOOKUP(Target_AM[[#This Row],[NIPNAS]],Target_CC[],COLUMN(AQ$2)+9,0)</f>
        <v>3730263.1812121775</v>
      </c>
      <c r="BF548" s="22">
        <f>Target_AM[[#This Row],[PROPORSI]]*VLOOKUP(Target_AM[[#This Row],[NIPNAS]],Target_CC[],COLUMN(AR$2)+9,0)</f>
        <v>4356146.5649457099</v>
      </c>
      <c r="BG548" s="22">
        <f>Target_AM[[#This Row],[PROPORSI]]*VLOOKUP(Target_AM[[#This Row],[NIPNAS]],Target_CC[],COLUMN(AS$2)+9,0)</f>
        <v>4727385.5144472579</v>
      </c>
      <c r="BH548" s="22">
        <f>Target_AM[[#This Row],[PROPORSI]]*VLOOKUP(Target_AM[[#This Row],[NIPNAS]],Target_CC[],COLUMN(AT$2)+9,0)</f>
        <v>304335.51175167295</v>
      </c>
      <c r="BI548" s="22">
        <f>Target_AM[[#This Row],[PROPORSI]]*VLOOKUP(Target_AM[[#This Row],[NIPNAS]],Target_CC[],COLUMN(AU$2)+9,0)</f>
        <v>6178364.2199487239</v>
      </c>
      <c r="BJ548" s="22">
        <f>Target_AM[[#This Row],[PROPORSI]]*VLOOKUP(Target_AM[[#This Row],[NIPNAS]],Target_CC[],COLUMN(AV$2)+9,0)</f>
        <v>2219161.1340547749</v>
      </c>
      <c r="BK548" s="22">
        <f>Target_AM[[#This Row],[PROPORSI]]*VLOOKUP(Target_AM[[#This Row],[NIPNAS]],Target_CC[],COLUMN(AW$2)+9,0)</f>
        <v>6294176.2929679696</v>
      </c>
      <c r="BL548" s="22">
        <f>Target_AM[[#This Row],[PROPORSI]]*VLOOKUP(Target_AM[[#This Row],[NIPNAS]],Target_CC[],COLUMN(AX$2)+9,0)</f>
        <v>4667404.7998496499</v>
      </c>
      <c r="BM548" s="22">
        <f>Target_AM[[#This Row],[PROPORSI]]*VLOOKUP(Target_AM[[#This Row],[NIPNAS]],Target_CC[],COLUMN(AY$2)+9,0)</f>
        <v>3677144.2621599752</v>
      </c>
      <c r="BN548" s="22">
        <f>Target_AM[[#This Row],[PROPORSI]]*VLOOKUP(Target_AM[[#This Row],[NIPNAS]],Target_CC[],COLUMN(AZ$2)+9,0)</f>
        <v>44700237.006700888</v>
      </c>
      <c r="BO548" s="22">
        <f>Target_AM[[#This Row],[PROPORSI]]*VLOOKUP(Target_AM[[#This Row],[NIPNAS]],Target_CC[],COLUMN(BA$2)+9,0)</f>
        <v>669000</v>
      </c>
      <c r="BP548" s="22">
        <f>Target_AM[[#This Row],[PROPORSI]]*VLOOKUP(Target_AM[[#This Row],[NIPNAS]],Target_CC[],COLUMN(BB$2)+9,0)</f>
        <v>669000</v>
      </c>
      <c r="BQ548" s="22">
        <f>Target_AM[[#This Row],[PROPORSI]]*VLOOKUP(Target_AM[[#This Row],[NIPNAS]],Target_CC[],COLUMN(BC$2)+9,0)</f>
        <v>669000</v>
      </c>
      <c r="BR548" s="22">
        <f>Target_AM[[#This Row],[PROPORSI]]*VLOOKUP(Target_AM[[#This Row],[NIPNAS]],Target_CC[],COLUMN(BD$2)+9,0)</f>
        <v>669000</v>
      </c>
      <c r="BS548" s="22">
        <f>Target_AM[[#This Row],[PROPORSI]]*VLOOKUP(Target_AM[[#This Row],[NIPNAS]],Target_CC[],COLUMN(BE$2)+9,0)</f>
        <v>669000</v>
      </c>
      <c r="BT548" s="22">
        <f>Target_AM[[#This Row],[PROPORSI]]*VLOOKUP(Target_AM[[#This Row],[NIPNAS]],Target_CC[],COLUMN(BF$2)+9,0)</f>
        <v>669000</v>
      </c>
      <c r="BU548" s="22">
        <f>Target_AM[[#This Row],[PROPORSI]]*VLOOKUP(Target_AM[[#This Row],[NIPNAS]],Target_CC[],COLUMN(BG$2)+9,0)</f>
        <v>669000</v>
      </c>
      <c r="BV548" s="22">
        <f>Target_AM[[#This Row],[PROPORSI]]*VLOOKUP(Target_AM[[#This Row],[NIPNAS]],Target_CC[],COLUMN(BH$2)+9,0)</f>
        <v>669000</v>
      </c>
      <c r="BW548" s="22">
        <f>Target_AM[[#This Row],[PROPORSI]]*VLOOKUP(Target_AM[[#This Row],[NIPNAS]],Target_CC[],COLUMN(BI$2)+9,0)</f>
        <v>669000</v>
      </c>
      <c r="BX548" s="22">
        <f>Target_AM[[#This Row],[PROPORSI]]*VLOOKUP(Target_AM[[#This Row],[NIPNAS]],Target_CC[],COLUMN(BJ$2)+9,0)</f>
        <v>669000</v>
      </c>
      <c r="BY548" s="22">
        <f>Target_AM[[#This Row],[PROPORSI]]*VLOOKUP(Target_AM[[#This Row],[NIPNAS]],Target_CC[],COLUMN(BK$2)+9,0)</f>
        <v>669000</v>
      </c>
      <c r="BZ548" s="22">
        <f>Target_AM[[#This Row],[PROPORSI]]*VLOOKUP(Target_AM[[#This Row],[NIPNAS]],Target_CC[],COLUMN(BL$2)+9,0)</f>
        <v>669000</v>
      </c>
      <c r="CA548" s="22">
        <f>Target_AM[[#This Row],[PROPORSI]]*VLOOKUP(Target_AM[[#This Row],[NIPNAS]],Target_CC[],COLUMN(BM$2)+9,0)</f>
        <v>8028000</v>
      </c>
      <c r="CB548" s="22">
        <f>Target_AM[[#This Row],[PROPORSI]]*VLOOKUP(Target_AM[[#This Row],[NIPNAS]],Target_CC[],COLUMN(BN$2)+9,0)</f>
        <v>0</v>
      </c>
      <c r="CC548" s="22">
        <f>Target_AM[[#This Row],[PROPORSI]]*VLOOKUP(Target_AM[[#This Row],[NIPNAS]],Target_CC[],COLUMN(BO$2)+9,0)</f>
        <v>0</v>
      </c>
      <c r="CD548" s="22">
        <f>Target_AM[[#This Row],[PROPORSI]]*VLOOKUP(Target_AM[[#This Row],[NIPNAS]],Target_CC[],COLUMN(BP$2)+9,0)</f>
        <v>0</v>
      </c>
      <c r="CE548" s="22">
        <f>Target_AM[[#This Row],[PROPORSI]]*VLOOKUP(Target_AM[[#This Row],[NIPNAS]],Target_CC[],COLUMN(BQ$2)+9,0)</f>
        <v>0</v>
      </c>
      <c r="CF548" s="22">
        <f>Target_AM[[#This Row],[PROPORSI]]*VLOOKUP(Target_AM[[#This Row],[NIPNAS]],Target_CC[],COLUMN(BR$2)+9,0)</f>
        <v>0</v>
      </c>
      <c r="CG548" s="22">
        <f>Target_AM[[#This Row],[PROPORSI]]*VLOOKUP(Target_AM[[#This Row],[NIPNAS]],Target_CC[],COLUMN(BS$2)+9,0)</f>
        <v>0</v>
      </c>
      <c r="CH548" s="22">
        <f>Target_AM[[#This Row],[PROPORSI]]*VLOOKUP(Target_AM[[#This Row],[NIPNAS]],Target_CC[],COLUMN(BT$2)+9,0)</f>
        <v>0</v>
      </c>
      <c r="CI548" s="22">
        <f>Target_AM[[#This Row],[PROPORSI]]*VLOOKUP(Target_AM[[#This Row],[NIPNAS]],Target_CC[],COLUMN(BU$2)+9,0)</f>
        <v>0</v>
      </c>
      <c r="CJ548" s="22">
        <f>Target_AM[[#This Row],[PROPORSI]]*VLOOKUP(Target_AM[[#This Row],[NIPNAS]],Target_CC[],COLUMN(BV$2)+9,0)</f>
        <v>0</v>
      </c>
      <c r="CK548" s="22">
        <f>Target_AM[[#This Row],[PROPORSI]]*VLOOKUP(Target_AM[[#This Row],[NIPNAS]],Target_CC[],COLUMN(BW$2)+9,0)</f>
        <v>0</v>
      </c>
      <c r="CL548" s="22">
        <f>Target_AM[[#This Row],[PROPORSI]]*VLOOKUP(Target_AM[[#This Row],[NIPNAS]],Target_CC[],COLUMN(BX$2)+9,0)</f>
        <v>0</v>
      </c>
      <c r="CM548" s="22">
        <f>Target_AM[[#This Row],[PROPORSI]]*VLOOKUP(Target_AM[[#This Row],[NIPNAS]],Target_CC[],COLUMN(BY$2)+9,0)</f>
        <v>0</v>
      </c>
      <c r="CN548" s="22">
        <f>Target_AM[[#This Row],[PROPORSI]]*VLOOKUP(Target_AM[[#This Row],[NIPNAS]],Target_CC[],COLUMN(BZ$2)+9,0)</f>
        <v>0</v>
      </c>
      <c r="CO548" s="22">
        <f>Target_AM[[#This Row],[PROPORSI]]*VLOOKUP(Target_AM[[#This Row],[NIPNAS]],Target_CC[],COLUMN(CA$2)+9,0)</f>
        <v>669000</v>
      </c>
      <c r="CP548" s="22">
        <f>Target_AM[[#This Row],[PROPORSI]]*VLOOKUP(Target_AM[[#This Row],[NIPNAS]],Target_CC[],COLUMN(CB$2)+9,0)</f>
        <v>669000</v>
      </c>
      <c r="CQ548" s="22">
        <f>Target_AM[[#This Row],[PROPORSI]]*VLOOKUP(Target_AM[[#This Row],[NIPNAS]],Target_CC[],COLUMN(CC$2)+9,0)</f>
        <v>669000</v>
      </c>
      <c r="CR548" s="22">
        <f>Target_AM[[#This Row],[PROPORSI]]*VLOOKUP(Target_AM[[#This Row],[NIPNAS]],Target_CC[],COLUMN(CD$2)+9,0)</f>
        <v>669000</v>
      </c>
      <c r="CS548" s="22">
        <f>Target_AM[[#This Row],[PROPORSI]]*VLOOKUP(Target_AM[[#This Row],[NIPNAS]],Target_CC[],COLUMN(CE$2)+9,0)</f>
        <v>669000</v>
      </c>
      <c r="CT548" s="22">
        <f>Target_AM[[#This Row],[PROPORSI]]*VLOOKUP(Target_AM[[#This Row],[NIPNAS]],Target_CC[],COLUMN(CF$2)+9,0)</f>
        <v>669000</v>
      </c>
      <c r="CU548" s="22">
        <f>Target_AM[[#This Row],[PROPORSI]]*VLOOKUP(Target_AM[[#This Row],[NIPNAS]],Target_CC[],COLUMN(CG$2)+9,0)</f>
        <v>669000</v>
      </c>
      <c r="CV548" s="22">
        <f>Target_AM[[#This Row],[PROPORSI]]*VLOOKUP(Target_AM[[#This Row],[NIPNAS]],Target_CC[],COLUMN(CH$2)+9,0)</f>
        <v>669000</v>
      </c>
      <c r="CW548" s="22">
        <f>Target_AM[[#This Row],[PROPORSI]]*VLOOKUP(Target_AM[[#This Row],[NIPNAS]],Target_CC[],COLUMN(CI$2)+9,0)</f>
        <v>669000</v>
      </c>
      <c r="CX548" s="22">
        <f>Target_AM[[#This Row],[PROPORSI]]*VLOOKUP(Target_AM[[#This Row],[NIPNAS]],Target_CC[],COLUMN(CJ$2)+9,0)</f>
        <v>669000</v>
      </c>
      <c r="CY548" s="22">
        <f>Target_AM[[#This Row],[PROPORSI]]*VLOOKUP(Target_AM[[#This Row],[NIPNAS]],Target_CC[],COLUMN(CK$2)+9,0)</f>
        <v>669000</v>
      </c>
      <c r="CZ548" s="22">
        <f>Target_AM[[#This Row],[PROPORSI]]*VLOOKUP(Target_AM[[#This Row],[NIPNAS]],Target_CC[],COLUMN(CL$2)+9,0)</f>
        <v>669000</v>
      </c>
      <c r="DA548" s="22">
        <f>Target_AM[[#This Row],[PROPORSI]]*VLOOKUP(Target_AM[[#This Row],[NIPNAS]],Target_CC[],COLUMN(CM$2)+9,0)</f>
        <v>8028000</v>
      </c>
      <c r="DB548" s="22">
        <f>Target_AM[[#This Row],[PROPORSI]]*VLOOKUP(Target_AM[[#This Row],[NIPNAS]],Target_CC[],COLUMN(CN$2)+9,0)</f>
        <v>0</v>
      </c>
      <c r="DC548" s="22">
        <f>Target_AM[[#This Row],[PROPORSI]]*VLOOKUP(Target_AM[[#This Row],[NIPNAS]],Target_CC[],COLUMN(CO$2)+9,0)</f>
        <v>0</v>
      </c>
      <c r="DD548" s="22">
        <f>Target_AM[[#This Row],[PROPORSI]]*VLOOKUP(Target_AM[[#This Row],[NIPNAS]],Target_CC[],COLUMN(CP$2)+9,0)</f>
        <v>0</v>
      </c>
      <c r="DE548" s="22">
        <f>Target_AM[[#This Row],[PROPORSI]]*VLOOKUP(Target_AM[[#This Row],[NIPNAS]],Target_CC[],COLUMN(CQ$2)+9,0)</f>
        <v>0</v>
      </c>
      <c r="DF548" s="22">
        <f>Target_AM[[#This Row],[PROPORSI]]*VLOOKUP(Target_AM[[#This Row],[NIPNAS]],Target_CC[],COLUMN(CR$2)+9,0)</f>
        <v>0</v>
      </c>
      <c r="DG548" s="22">
        <f>Target_AM[[#This Row],[PROPORSI]]*VLOOKUP(Target_AM[[#This Row],[NIPNAS]],Target_CC[],COLUMN(CS$2)+9,0)</f>
        <v>0</v>
      </c>
      <c r="DH548" s="22">
        <f>Target_AM[[#This Row],[PROPORSI]]*VLOOKUP(Target_AM[[#This Row],[NIPNAS]],Target_CC[],COLUMN(CT$2)+9,0)</f>
        <v>0</v>
      </c>
      <c r="DI548" s="22">
        <f>Target_AM[[#This Row],[PROPORSI]]*VLOOKUP(Target_AM[[#This Row],[NIPNAS]],Target_CC[],COLUMN(CU$2)+9,0)</f>
        <v>0</v>
      </c>
      <c r="DJ548" s="22">
        <f>Target_AM[[#This Row],[PROPORSI]]*VLOOKUP(Target_AM[[#This Row],[NIPNAS]],Target_CC[],COLUMN(CV$2)+9,0)</f>
        <v>0</v>
      </c>
      <c r="DK548" s="22">
        <f>Target_AM[[#This Row],[PROPORSI]]*VLOOKUP(Target_AM[[#This Row],[NIPNAS]],Target_CC[],COLUMN(CW$2)+9,0)</f>
        <v>0</v>
      </c>
      <c r="DL548" s="22">
        <f>Target_AM[[#This Row],[PROPORSI]]*VLOOKUP(Target_AM[[#This Row],[NIPNAS]],Target_CC[],COLUMN(CX$2)+9,0)</f>
        <v>0</v>
      </c>
      <c r="DM548" s="22">
        <f>Target_AM[[#This Row],[PROPORSI]]*VLOOKUP(Target_AM[[#This Row],[NIPNAS]],Target_CC[],COLUMN(CY$2)+9,0)</f>
        <v>0</v>
      </c>
      <c r="DN548" s="22">
        <f>Target_AM[[#This Row],[PROPORSI]]*VLOOKUP(Target_AM[[#This Row],[NIPNAS]],Target_CC[],COLUMN(CZ$2)+9,0)</f>
        <v>0</v>
      </c>
      <c r="DO548" s="22">
        <f>Target_AM[[#This Row],[PROPORSI]]*VLOOKUP(Target_AM[[#This Row],[NIPNAS]],Target_CC[],COLUMN(DA$2)+9,0)</f>
        <v>0</v>
      </c>
      <c r="DP548" s="22">
        <f>Target_AM[[#This Row],[PROPORSI]]*VLOOKUP(Target_AM[[#This Row],[NIPNAS]],Target_CC[],COLUMN(DB$2)+9,0)</f>
        <v>0</v>
      </c>
      <c r="DQ548" s="22">
        <f>Target_AM[[#This Row],[PROPORSI]]*VLOOKUP(Target_AM[[#This Row],[NIPNAS]],Target_CC[],COLUMN(DC$2)+9,0)</f>
        <v>0</v>
      </c>
      <c r="DR548" s="22">
        <f>Target_AM[[#This Row],[PROPORSI]]*VLOOKUP(Target_AM[[#This Row],[NIPNAS]],Target_CC[],COLUMN(DD$2)+9,0)</f>
        <v>0</v>
      </c>
      <c r="DS548" s="22">
        <f>Target_AM[[#This Row],[PROPORSI]]*VLOOKUP(Target_AM[[#This Row],[NIPNAS]],Target_CC[],COLUMN(DE$2)+9,0)</f>
        <v>0</v>
      </c>
      <c r="DT548" s="22">
        <f>Target_AM[[#This Row],[PROPORSI]]*VLOOKUP(Target_AM[[#This Row],[NIPNAS]],Target_CC[],COLUMN(DF$2)+9,0)</f>
        <v>0</v>
      </c>
      <c r="DU548" s="22">
        <f>Target_AM[[#This Row],[PROPORSI]]*VLOOKUP(Target_AM[[#This Row],[NIPNAS]],Target_CC[],COLUMN(DG$2)+9,0)</f>
        <v>0</v>
      </c>
      <c r="DV548" s="22">
        <f>Target_AM[[#This Row],[PROPORSI]]*VLOOKUP(Target_AM[[#This Row],[NIPNAS]],Target_CC[],COLUMN(DH$2)+9,0)</f>
        <v>0</v>
      </c>
      <c r="DW548" s="22">
        <f>Target_AM[[#This Row],[PROPORSI]]*VLOOKUP(Target_AM[[#This Row],[NIPNAS]],Target_CC[],COLUMN(DI$2)+9,0)</f>
        <v>0</v>
      </c>
      <c r="DX548" s="22">
        <f>Target_AM[[#This Row],[PROPORSI]]*VLOOKUP(Target_AM[[#This Row],[NIPNAS]],Target_CC[],COLUMN(DJ$2)+9,0)</f>
        <v>0</v>
      </c>
      <c r="DY548" s="22">
        <f>Target_AM[[#This Row],[PROPORSI]]*VLOOKUP(Target_AM[[#This Row],[NIPNAS]],Target_CC[],COLUMN(DK$2)+9,0)</f>
        <v>0</v>
      </c>
      <c r="DZ548" s="22">
        <f>Target_AM[[#This Row],[PROPORSI]]*VLOOKUP(Target_AM[[#This Row],[NIPNAS]],Target_CC[],COLUMN(DL$2)+9,0)</f>
        <v>0</v>
      </c>
      <c r="EA548" s="22">
        <f>Target_AM[[#This Row],[PROPORSI]]*VLOOKUP(Target_AM[[#This Row],[NIPNAS]],Target_CC[],COLUMN(DM$2)+9,0)</f>
        <v>0</v>
      </c>
    </row>
    <row r="549" spans="2:131" x14ac:dyDescent="0.3">
      <c r="B549">
        <v>401431</v>
      </c>
      <c r="C549" t="s">
        <v>983</v>
      </c>
      <c r="D549">
        <v>1</v>
      </c>
      <c r="E549" s="8">
        <v>45658</v>
      </c>
      <c r="F549">
        <v>19447943</v>
      </c>
      <c r="G549" t="s">
        <v>618</v>
      </c>
      <c r="J549" t="s">
        <v>300</v>
      </c>
      <c r="K549" t="s">
        <v>25</v>
      </c>
      <c r="L549" t="s">
        <v>159</v>
      </c>
      <c r="M549" t="s">
        <v>29</v>
      </c>
      <c r="N549" s="23">
        <f>Target_AM[[#This Row],[PROPORSI]]*VLOOKUP(Target_AM[[#This Row],[NIPNAS]],Target_CC[],9,0)</f>
        <v>0</v>
      </c>
      <c r="O549" s="22">
        <f>Target_AM[[#This Row],[PROPORSI]]*VLOOKUP(Target_AM[[#This Row],[NIPNAS]],Target_CC[],COLUMN(A$2)+9,0)</f>
        <v>2324165.6644536471</v>
      </c>
      <c r="P549" s="22">
        <f>Target_AM[[#This Row],[PROPORSI]]*VLOOKUP(Target_AM[[#This Row],[NIPNAS]],Target_CC[],COLUMN(B$2)+9,0)</f>
        <v>2364757.9711877494</v>
      </c>
      <c r="Q549" s="22">
        <f>Target_AM[[#This Row],[PROPORSI]]*VLOOKUP(Target_AM[[#This Row],[NIPNAS]],Target_CC[],COLUMN(C$2)+9,0)</f>
        <v>2528220.7008998431</v>
      </c>
      <c r="R549" s="22">
        <f>Target_AM[[#This Row],[PROPORSI]]*VLOOKUP(Target_AM[[#This Row],[NIPNAS]],Target_CC[],COLUMN(D$2)+9,0)</f>
        <v>2375645.0287002665</v>
      </c>
      <c r="S549" s="22">
        <f>Target_AM[[#This Row],[PROPORSI]]*VLOOKUP(Target_AM[[#This Row],[NIPNAS]],Target_CC[],COLUMN(E$2)+9,0)</f>
        <v>2496055.8290593927</v>
      </c>
      <c r="T549" s="22">
        <f>Target_AM[[#This Row],[PROPORSI]]*VLOOKUP(Target_AM[[#This Row],[NIPNAS]],Target_CC[],COLUMN(F$2)+9,0)</f>
        <v>2462758.1614447129</v>
      </c>
      <c r="U549" s="22">
        <f>Target_AM[[#This Row],[PROPORSI]]*VLOOKUP(Target_AM[[#This Row],[NIPNAS]],Target_CC[],COLUMN(G$2)+9,0)</f>
        <v>2580568.6973365895</v>
      </c>
      <c r="V549" s="22">
        <f>Target_AM[[#This Row],[PROPORSI]]*VLOOKUP(Target_AM[[#This Row],[NIPNAS]],Target_CC[],COLUMN(H$2)+9,0)</f>
        <v>2606288.9589385288</v>
      </c>
      <c r="W549" s="22">
        <f>Target_AM[[#This Row],[PROPORSI]]*VLOOKUP(Target_AM[[#This Row],[NIPNAS]],Target_CC[],COLUMN(I$2)+9,0)</f>
        <v>2572928.5266269119</v>
      </c>
      <c r="X549" s="22">
        <f>Target_AM[[#This Row],[PROPORSI]]*VLOOKUP(Target_AM[[#This Row],[NIPNAS]],Target_CC[],COLUMN(J$2)+9,0)</f>
        <v>2624691.8114891713</v>
      </c>
      <c r="Y549" s="22">
        <f>Target_AM[[#This Row],[PROPORSI]]*VLOOKUP(Target_AM[[#This Row],[NIPNAS]],Target_CC[],COLUMN(K$2)+9,0)</f>
        <v>2605541.3072173912</v>
      </c>
      <c r="Z549" s="22">
        <f>Target_AM[[#This Row],[PROPORSI]]*VLOOKUP(Target_AM[[#This Row],[NIPNAS]],Target_CC[],COLUMN(L$2)+9,0)</f>
        <v>2458377.3426457942</v>
      </c>
      <c r="AA549" s="22">
        <f>Target_AM[[#This Row],[PROPORSI]]*VLOOKUP(Target_AM[[#This Row],[NIPNAS]],Target_CC[],COLUMN(M$2)+9,0)</f>
        <v>29999999.999999993</v>
      </c>
      <c r="AB549" s="22">
        <f>Target_AM[[#This Row],[PROPORSI]]*VLOOKUP(Target_AM[[#This Row],[NIPNAS]],Target_CC[],COLUMN(N$2)+9,0)</f>
        <v>2092564.239382301</v>
      </c>
      <c r="AC549" s="22">
        <f>Target_AM[[#This Row],[PROPORSI]]*VLOOKUP(Target_AM[[#This Row],[NIPNAS]],Target_CC[],COLUMN(O$2)+9,0)</f>
        <v>2129111.5521513275</v>
      </c>
      <c r="AD549" s="22">
        <f>Target_AM[[#This Row],[PROPORSI]]*VLOOKUP(Target_AM[[#This Row],[NIPNAS]],Target_CC[],COLUMN(P$2)+9,0)</f>
        <v>2276285.3392435447</v>
      </c>
      <c r="AE549" s="22">
        <f>Target_AM[[#This Row],[PROPORSI]]*VLOOKUP(Target_AM[[#This Row],[NIPNAS]],Target_CC[],COLUMN(Q$2)+9,0)</f>
        <v>2138913.7222682098</v>
      </c>
      <c r="AF549" s="22">
        <f>Target_AM[[#This Row],[PROPORSI]]*VLOOKUP(Target_AM[[#This Row],[NIPNAS]],Target_CC[],COLUMN(R$2)+9,0)</f>
        <v>2247325.6735850023</v>
      </c>
      <c r="AG549" s="22">
        <f>Target_AM[[#This Row],[PROPORSI]]*VLOOKUP(Target_AM[[#This Row],[NIPNAS]],Target_CC[],COLUMN(S$2)+9,0)</f>
        <v>2217346.0944306492</v>
      </c>
      <c r="AH549" s="22">
        <f>Target_AM[[#This Row],[PROPORSI]]*VLOOKUP(Target_AM[[#This Row],[NIPNAS]],Target_CC[],COLUMN(T$2)+9,0)</f>
        <v>2323416.8957509845</v>
      </c>
      <c r="AI549" s="22">
        <f>Target_AM[[#This Row],[PROPORSI]]*VLOOKUP(Target_AM[[#This Row],[NIPNAS]],Target_CC[],COLUMN(U$2)+9,0)</f>
        <v>2346574.1519134562</v>
      </c>
      <c r="AJ549" s="22">
        <f>Target_AM[[#This Row],[PROPORSI]]*VLOOKUP(Target_AM[[#This Row],[NIPNAS]],Target_CC[],COLUMN(V$2)+9,0)</f>
        <v>2316538.0625187559</v>
      </c>
      <c r="AK549" s="22">
        <f>Target_AM[[#This Row],[PROPORSI]]*VLOOKUP(Target_AM[[#This Row],[NIPNAS]],Target_CC[],COLUMN(W$2)+9,0)</f>
        <v>2363143.1735365996</v>
      </c>
      <c r="AL549" s="22">
        <f>Target_AM[[#This Row],[PROPORSI]]*VLOOKUP(Target_AM[[#This Row],[NIPNAS]],Target_CC[],COLUMN(X$2)+9,0)</f>
        <v>2345901.0031448063</v>
      </c>
      <c r="AM549" s="22">
        <f>Target_AM[[#This Row],[PROPORSI]]*VLOOKUP(Target_AM[[#This Row],[NIPNAS]],Target_CC[],COLUMN(Y$2)+9,0)</f>
        <v>2213401.821052019</v>
      </c>
      <c r="AN549" s="22">
        <f>Target_AM[[#This Row],[PROPORSI]]*VLOOKUP(Target_AM[[#This Row],[NIPNAS]],Target_CC[],COLUMN(Z$2)+9,0)</f>
        <v>27010521.728977654</v>
      </c>
      <c r="AO549" s="22">
        <f>Target_AM[[#This Row],[PROPORSI]]*VLOOKUP(Target_AM[[#This Row],[NIPNAS]],Target_CC[],COLUMN(AA$2)+9,0)</f>
        <v>4416729.9038359486</v>
      </c>
      <c r="AP549" s="22">
        <f>Target_AM[[#This Row],[PROPORSI]]*VLOOKUP(Target_AM[[#This Row],[NIPNAS]],Target_CC[],COLUMN(AB$2)+9,0)</f>
        <v>4493869.5233390769</v>
      </c>
      <c r="AQ549" s="22">
        <f>Target_AM[[#This Row],[PROPORSI]]*VLOOKUP(Target_AM[[#This Row],[NIPNAS]],Target_CC[],COLUMN(AC$2)+9,0)</f>
        <v>4804506.0401433874</v>
      </c>
      <c r="AR549" s="22">
        <f>Target_AM[[#This Row],[PROPORSI]]*VLOOKUP(Target_AM[[#This Row],[NIPNAS]],Target_CC[],COLUMN(AD$2)+9,0)</f>
        <v>4514558.7509684768</v>
      </c>
      <c r="AS549" s="22">
        <f>Target_AM[[#This Row],[PROPORSI]]*VLOOKUP(Target_AM[[#This Row],[NIPNAS]],Target_CC[],COLUMN(AE$2)+9,0)</f>
        <v>4743381.5026443955</v>
      </c>
      <c r="AT549" s="22">
        <f>Target_AM[[#This Row],[PROPORSI]]*VLOOKUP(Target_AM[[#This Row],[NIPNAS]],Target_CC[],COLUMN(AF$2)+9,0)</f>
        <v>4680104.2558753621</v>
      </c>
      <c r="AU549" s="22">
        <f>Target_AM[[#This Row],[PROPORSI]]*VLOOKUP(Target_AM[[#This Row],[NIPNAS]],Target_CC[],COLUMN(AG$2)+9,0)</f>
        <v>4903985.5930875745</v>
      </c>
      <c r="AV549" s="22">
        <f>Target_AM[[#This Row],[PROPORSI]]*VLOOKUP(Target_AM[[#This Row],[NIPNAS]],Target_CC[],COLUMN(AH$2)+9,0)</f>
        <v>4952863.1108519845</v>
      </c>
      <c r="AW549" s="22">
        <f>Target_AM[[#This Row],[PROPORSI]]*VLOOKUP(Target_AM[[#This Row],[NIPNAS]],Target_CC[],COLUMN(AI$2)+9,0)</f>
        <v>4889466.5891456679</v>
      </c>
      <c r="AX549" s="22">
        <f>Target_AM[[#This Row],[PROPORSI]]*VLOOKUP(Target_AM[[#This Row],[NIPNAS]],Target_CC[],COLUMN(AJ$2)+9,0)</f>
        <v>4987834.985025771</v>
      </c>
      <c r="AY549" s="22">
        <f>Target_AM[[#This Row],[PROPORSI]]*VLOOKUP(Target_AM[[#This Row],[NIPNAS]],Target_CC[],COLUMN(AK$2)+9,0)</f>
        <v>4951442.3103621975</v>
      </c>
      <c r="AZ549" s="22">
        <f>Target_AM[[#This Row],[PROPORSI]]*VLOOKUP(Target_AM[[#This Row],[NIPNAS]],Target_CC[],COLUMN(AL$2)+9,0)</f>
        <v>4671779.1636978127</v>
      </c>
      <c r="BA549" s="22">
        <f>Target_AM[[#This Row],[PROPORSI]]*VLOOKUP(Target_AM[[#This Row],[NIPNAS]],Target_CC[],COLUMN(AM$2)+9,0)</f>
        <v>57010521.728977665</v>
      </c>
      <c r="BB549" s="22">
        <f>Target_AM[[#This Row],[PROPORSI]]*VLOOKUP(Target_AM[[#This Row],[NIPNAS]],Target_CC[],COLUMN(AN$2)+9,0)</f>
        <v>0</v>
      </c>
      <c r="BC549" s="22">
        <f>Target_AM[[#This Row],[PROPORSI]]*VLOOKUP(Target_AM[[#This Row],[NIPNAS]],Target_CC[],COLUMN(AO$2)+9,0)</f>
        <v>0</v>
      </c>
      <c r="BD549" s="22">
        <f>Target_AM[[#This Row],[PROPORSI]]*VLOOKUP(Target_AM[[#This Row],[NIPNAS]],Target_CC[],COLUMN(AP$2)+9,0)</f>
        <v>0</v>
      </c>
      <c r="BE549" s="22">
        <f>Target_AM[[#This Row],[PROPORSI]]*VLOOKUP(Target_AM[[#This Row],[NIPNAS]],Target_CC[],COLUMN(AQ$2)+9,0)</f>
        <v>0</v>
      </c>
      <c r="BF549" s="22">
        <f>Target_AM[[#This Row],[PROPORSI]]*VLOOKUP(Target_AM[[#This Row],[NIPNAS]],Target_CC[],COLUMN(AR$2)+9,0)</f>
        <v>0</v>
      </c>
      <c r="BG549" s="22">
        <f>Target_AM[[#This Row],[PROPORSI]]*VLOOKUP(Target_AM[[#This Row],[NIPNAS]],Target_CC[],COLUMN(AS$2)+9,0)</f>
        <v>0</v>
      </c>
      <c r="BH549" s="22">
        <f>Target_AM[[#This Row],[PROPORSI]]*VLOOKUP(Target_AM[[#This Row],[NIPNAS]],Target_CC[],COLUMN(AT$2)+9,0)</f>
        <v>0</v>
      </c>
      <c r="BI549" s="22">
        <f>Target_AM[[#This Row],[PROPORSI]]*VLOOKUP(Target_AM[[#This Row],[NIPNAS]],Target_CC[],COLUMN(AU$2)+9,0)</f>
        <v>0</v>
      </c>
      <c r="BJ549" s="22">
        <f>Target_AM[[#This Row],[PROPORSI]]*VLOOKUP(Target_AM[[#This Row],[NIPNAS]],Target_CC[],COLUMN(AV$2)+9,0)</f>
        <v>0</v>
      </c>
      <c r="BK549" s="22">
        <f>Target_AM[[#This Row],[PROPORSI]]*VLOOKUP(Target_AM[[#This Row],[NIPNAS]],Target_CC[],COLUMN(AW$2)+9,0)</f>
        <v>0</v>
      </c>
      <c r="BL549" s="22">
        <f>Target_AM[[#This Row],[PROPORSI]]*VLOOKUP(Target_AM[[#This Row],[NIPNAS]],Target_CC[],COLUMN(AX$2)+9,0)</f>
        <v>0</v>
      </c>
      <c r="BM549" s="22">
        <f>Target_AM[[#This Row],[PROPORSI]]*VLOOKUP(Target_AM[[#This Row],[NIPNAS]],Target_CC[],COLUMN(AY$2)+9,0)</f>
        <v>0</v>
      </c>
      <c r="BN549" s="22">
        <f>Target_AM[[#This Row],[PROPORSI]]*VLOOKUP(Target_AM[[#This Row],[NIPNAS]],Target_CC[],COLUMN(AZ$2)+9,0)</f>
        <v>0</v>
      </c>
      <c r="BO549" s="22">
        <f>Target_AM[[#This Row],[PROPORSI]]*VLOOKUP(Target_AM[[#This Row],[NIPNAS]],Target_CC[],COLUMN(BA$2)+9,0)</f>
        <v>1250000</v>
      </c>
      <c r="BP549" s="22">
        <f>Target_AM[[#This Row],[PROPORSI]]*VLOOKUP(Target_AM[[#This Row],[NIPNAS]],Target_CC[],COLUMN(BB$2)+9,0)</f>
        <v>1250000</v>
      </c>
      <c r="BQ549" s="22">
        <f>Target_AM[[#This Row],[PROPORSI]]*VLOOKUP(Target_AM[[#This Row],[NIPNAS]],Target_CC[],COLUMN(BC$2)+9,0)</f>
        <v>1332068</v>
      </c>
      <c r="BR549" s="22">
        <f>Target_AM[[#This Row],[PROPORSI]]*VLOOKUP(Target_AM[[#This Row],[NIPNAS]],Target_CC[],COLUMN(BD$2)+9,0)</f>
        <v>1364668</v>
      </c>
      <c r="BS549" s="22">
        <f>Target_AM[[#This Row],[PROPORSI]]*VLOOKUP(Target_AM[[#This Row],[NIPNAS]],Target_CC[],COLUMN(BE$2)+9,0)</f>
        <v>1364668</v>
      </c>
      <c r="BT549" s="22">
        <f>Target_AM[[#This Row],[PROPORSI]]*VLOOKUP(Target_AM[[#This Row],[NIPNAS]],Target_CC[],COLUMN(BF$2)+9,0)</f>
        <v>1364668</v>
      </c>
      <c r="BU549" s="22">
        <f>Target_AM[[#This Row],[PROPORSI]]*VLOOKUP(Target_AM[[#This Row],[NIPNAS]],Target_CC[],COLUMN(BG$2)+9,0)</f>
        <v>1364668</v>
      </c>
      <c r="BV549" s="22">
        <f>Target_AM[[#This Row],[PROPORSI]]*VLOOKUP(Target_AM[[#This Row],[NIPNAS]],Target_CC[],COLUMN(BH$2)+9,0)</f>
        <v>1364668</v>
      </c>
      <c r="BW549" s="22">
        <f>Target_AM[[#This Row],[PROPORSI]]*VLOOKUP(Target_AM[[#This Row],[NIPNAS]],Target_CC[],COLUMN(BI$2)+9,0)</f>
        <v>1364668</v>
      </c>
      <c r="BX549" s="22">
        <f>Target_AM[[#This Row],[PROPORSI]]*VLOOKUP(Target_AM[[#This Row],[NIPNAS]],Target_CC[],COLUMN(BJ$2)+9,0)</f>
        <v>1364668</v>
      </c>
      <c r="BY549" s="22">
        <f>Target_AM[[#This Row],[PROPORSI]]*VLOOKUP(Target_AM[[#This Row],[NIPNAS]],Target_CC[],COLUMN(BK$2)+9,0)</f>
        <v>1364668</v>
      </c>
      <c r="BZ549" s="22">
        <f>Target_AM[[#This Row],[PROPORSI]]*VLOOKUP(Target_AM[[#This Row],[NIPNAS]],Target_CC[],COLUMN(BL$2)+9,0)</f>
        <v>1364668</v>
      </c>
      <c r="CA549" s="22">
        <f>Target_AM[[#This Row],[PROPORSI]]*VLOOKUP(Target_AM[[#This Row],[NIPNAS]],Target_CC[],COLUMN(BM$2)+9,0)</f>
        <v>16114080</v>
      </c>
      <c r="CB549" s="22">
        <f>Target_AM[[#This Row],[PROPORSI]]*VLOOKUP(Target_AM[[#This Row],[NIPNAS]],Target_CC[],COLUMN(BN$2)+9,0)</f>
        <v>0</v>
      </c>
      <c r="CC549" s="22">
        <f>Target_AM[[#This Row],[PROPORSI]]*VLOOKUP(Target_AM[[#This Row],[NIPNAS]],Target_CC[],COLUMN(BO$2)+9,0)</f>
        <v>0</v>
      </c>
      <c r="CD549" s="22">
        <f>Target_AM[[#This Row],[PROPORSI]]*VLOOKUP(Target_AM[[#This Row],[NIPNAS]],Target_CC[],COLUMN(BP$2)+9,0)</f>
        <v>0</v>
      </c>
      <c r="CE549" s="22">
        <f>Target_AM[[#This Row],[PROPORSI]]*VLOOKUP(Target_AM[[#This Row],[NIPNAS]],Target_CC[],COLUMN(BQ$2)+9,0)</f>
        <v>0</v>
      </c>
      <c r="CF549" s="22">
        <f>Target_AM[[#This Row],[PROPORSI]]*VLOOKUP(Target_AM[[#This Row],[NIPNAS]],Target_CC[],COLUMN(BR$2)+9,0)</f>
        <v>0</v>
      </c>
      <c r="CG549" s="22">
        <f>Target_AM[[#This Row],[PROPORSI]]*VLOOKUP(Target_AM[[#This Row],[NIPNAS]],Target_CC[],COLUMN(BS$2)+9,0)</f>
        <v>0</v>
      </c>
      <c r="CH549" s="22">
        <f>Target_AM[[#This Row],[PROPORSI]]*VLOOKUP(Target_AM[[#This Row],[NIPNAS]],Target_CC[],COLUMN(BT$2)+9,0)</f>
        <v>0</v>
      </c>
      <c r="CI549" s="22">
        <f>Target_AM[[#This Row],[PROPORSI]]*VLOOKUP(Target_AM[[#This Row],[NIPNAS]],Target_CC[],COLUMN(BU$2)+9,0)</f>
        <v>0</v>
      </c>
      <c r="CJ549" s="22">
        <f>Target_AM[[#This Row],[PROPORSI]]*VLOOKUP(Target_AM[[#This Row],[NIPNAS]],Target_CC[],COLUMN(BV$2)+9,0)</f>
        <v>0</v>
      </c>
      <c r="CK549" s="22">
        <f>Target_AM[[#This Row],[PROPORSI]]*VLOOKUP(Target_AM[[#This Row],[NIPNAS]],Target_CC[],COLUMN(BW$2)+9,0)</f>
        <v>0</v>
      </c>
      <c r="CL549" s="22">
        <f>Target_AM[[#This Row],[PROPORSI]]*VLOOKUP(Target_AM[[#This Row],[NIPNAS]],Target_CC[],COLUMN(BX$2)+9,0)</f>
        <v>0</v>
      </c>
      <c r="CM549" s="22">
        <f>Target_AM[[#This Row],[PROPORSI]]*VLOOKUP(Target_AM[[#This Row],[NIPNAS]],Target_CC[],COLUMN(BY$2)+9,0)</f>
        <v>0</v>
      </c>
      <c r="CN549" s="22">
        <f>Target_AM[[#This Row],[PROPORSI]]*VLOOKUP(Target_AM[[#This Row],[NIPNAS]],Target_CC[],COLUMN(BZ$2)+9,0)</f>
        <v>0</v>
      </c>
      <c r="CO549" s="22">
        <f>Target_AM[[#This Row],[PROPORSI]]*VLOOKUP(Target_AM[[#This Row],[NIPNAS]],Target_CC[],COLUMN(CA$2)+9,0)</f>
        <v>1282600</v>
      </c>
      <c r="CP549" s="22">
        <f>Target_AM[[#This Row],[PROPORSI]]*VLOOKUP(Target_AM[[#This Row],[NIPNAS]],Target_CC[],COLUMN(CB$2)+9,0)</f>
        <v>1282600</v>
      </c>
      <c r="CQ549" s="22">
        <f>Target_AM[[#This Row],[PROPORSI]]*VLOOKUP(Target_AM[[#This Row],[NIPNAS]],Target_CC[],COLUMN(CC$2)+9,0)</f>
        <v>1364668</v>
      </c>
      <c r="CR549" s="22">
        <f>Target_AM[[#This Row],[PROPORSI]]*VLOOKUP(Target_AM[[#This Row],[NIPNAS]],Target_CC[],COLUMN(CD$2)+9,0)</f>
        <v>1364668</v>
      </c>
      <c r="CS549" s="22">
        <f>Target_AM[[#This Row],[PROPORSI]]*VLOOKUP(Target_AM[[#This Row],[NIPNAS]],Target_CC[],COLUMN(CE$2)+9,0)</f>
        <v>1364668</v>
      </c>
      <c r="CT549" s="22">
        <f>Target_AM[[#This Row],[PROPORSI]]*VLOOKUP(Target_AM[[#This Row],[NIPNAS]],Target_CC[],COLUMN(CF$2)+9,0)</f>
        <v>1364668</v>
      </c>
      <c r="CU549" s="22">
        <f>Target_AM[[#This Row],[PROPORSI]]*VLOOKUP(Target_AM[[#This Row],[NIPNAS]],Target_CC[],COLUMN(CG$2)+9,0)</f>
        <v>1364668</v>
      </c>
      <c r="CV549" s="22">
        <f>Target_AM[[#This Row],[PROPORSI]]*VLOOKUP(Target_AM[[#This Row],[NIPNAS]],Target_CC[],COLUMN(CH$2)+9,0)</f>
        <v>1364668</v>
      </c>
      <c r="CW549" s="22">
        <f>Target_AM[[#This Row],[PROPORSI]]*VLOOKUP(Target_AM[[#This Row],[NIPNAS]],Target_CC[],COLUMN(CI$2)+9,0)</f>
        <v>1364668</v>
      </c>
      <c r="CX549" s="22">
        <f>Target_AM[[#This Row],[PROPORSI]]*VLOOKUP(Target_AM[[#This Row],[NIPNAS]],Target_CC[],COLUMN(CJ$2)+9,0)</f>
        <v>1364668</v>
      </c>
      <c r="CY549" s="22">
        <f>Target_AM[[#This Row],[PROPORSI]]*VLOOKUP(Target_AM[[#This Row],[NIPNAS]],Target_CC[],COLUMN(CK$2)+9,0)</f>
        <v>1364668</v>
      </c>
      <c r="CZ549" s="22">
        <f>Target_AM[[#This Row],[PROPORSI]]*VLOOKUP(Target_AM[[#This Row],[NIPNAS]],Target_CC[],COLUMN(CL$2)+9,0)</f>
        <v>1364668</v>
      </c>
      <c r="DA549" s="22">
        <f>Target_AM[[#This Row],[PROPORSI]]*VLOOKUP(Target_AM[[#This Row],[NIPNAS]],Target_CC[],COLUMN(CM$2)+9,0)</f>
        <v>16211880</v>
      </c>
      <c r="DB549" s="22">
        <f>Target_AM[[#This Row],[PROPORSI]]*VLOOKUP(Target_AM[[#This Row],[NIPNAS]],Target_CC[],COLUMN(CN$2)+9,0)</f>
        <v>0</v>
      </c>
      <c r="DC549" s="22">
        <f>Target_AM[[#This Row],[PROPORSI]]*VLOOKUP(Target_AM[[#This Row],[NIPNAS]],Target_CC[],COLUMN(CO$2)+9,0)</f>
        <v>0</v>
      </c>
      <c r="DD549" s="22">
        <f>Target_AM[[#This Row],[PROPORSI]]*VLOOKUP(Target_AM[[#This Row],[NIPNAS]],Target_CC[],COLUMN(CP$2)+9,0)</f>
        <v>0</v>
      </c>
      <c r="DE549" s="22">
        <f>Target_AM[[#This Row],[PROPORSI]]*VLOOKUP(Target_AM[[#This Row],[NIPNAS]],Target_CC[],COLUMN(CQ$2)+9,0)</f>
        <v>0</v>
      </c>
      <c r="DF549" s="22">
        <f>Target_AM[[#This Row],[PROPORSI]]*VLOOKUP(Target_AM[[#This Row],[NIPNAS]],Target_CC[],COLUMN(CR$2)+9,0)</f>
        <v>0</v>
      </c>
      <c r="DG549" s="22">
        <f>Target_AM[[#This Row],[PROPORSI]]*VLOOKUP(Target_AM[[#This Row],[NIPNAS]],Target_CC[],COLUMN(CS$2)+9,0)</f>
        <v>0</v>
      </c>
      <c r="DH549" s="22">
        <f>Target_AM[[#This Row],[PROPORSI]]*VLOOKUP(Target_AM[[#This Row],[NIPNAS]],Target_CC[],COLUMN(CT$2)+9,0)</f>
        <v>0</v>
      </c>
      <c r="DI549" s="22">
        <f>Target_AM[[#This Row],[PROPORSI]]*VLOOKUP(Target_AM[[#This Row],[NIPNAS]],Target_CC[],COLUMN(CU$2)+9,0)</f>
        <v>0</v>
      </c>
      <c r="DJ549" s="22">
        <f>Target_AM[[#This Row],[PROPORSI]]*VLOOKUP(Target_AM[[#This Row],[NIPNAS]],Target_CC[],COLUMN(CV$2)+9,0)</f>
        <v>0</v>
      </c>
      <c r="DK549" s="22">
        <f>Target_AM[[#This Row],[PROPORSI]]*VLOOKUP(Target_AM[[#This Row],[NIPNAS]],Target_CC[],COLUMN(CW$2)+9,0)</f>
        <v>0</v>
      </c>
      <c r="DL549" s="22">
        <f>Target_AM[[#This Row],[PROPORSI]]*VLOOKUP(Target_AM[[#This Row],[NIPNAS]],Target_CC[],COLUMN(CX$2)+9,0)</f>
        <v>0</v>
      </c>
      <c r="DM549" s="22">
        <f>Target_AM[[#This Row],[PROPORSI]]*VLOOKUP(Target_AM[[#This Row],[NIPNAS]],Target_CC[],COLUMN(CY$2)+9,0)</f>
        <v>0</v>
      </c>
      <c r="DN549" s="22">
        <f>Target_AM[[#This Row],[PROPORSI]]*VLOOKUP(Target_AM[[#This Row],[NIPNAS]],Target_CC[],COLUMN(CZ$2)+9,0)</f>
        <v>0</v>
      </c>
      <c r="DO549" s="22">
        <f>Target_AM[[#This Row],[PROPORSI]]*VLOOKUP(Target_AM[[#This Row],[NIPNAS]],Target_CC[],COLUMN(DA$2)+9,0)</f>
        <v>0</v>
      </c>
      <c r="DP549" s="22">
        <f>Target_AM[[#This Row],[PROPORSI]]*VLOOKUP(Target_AM[[#This Row],[NIPNAS]],Target_CC[],COLUMN(DB$2)+9,0)</f>
        <v>0</v>
      </c>
      <c r="DQ549" s="22">
        <f>Target_AM[[#This Row],[PROPORSI]]*VLOOKUP(Target_AM[[#This Row],[NIPNAS]],Target_CC[],COLUMN(DC$2)+9,0)</f>
        <v>0</v>
      </c>
      <c r="DR549" s="22">
        <f>Target_AM[[#This Row],[PROPORSI]]*VLOOKUP(Target_AM[[#This Row],[NIPNAS]],Target_CC[],COLUMN(DD$2)+9,0)</f>
        <v>0</v>
      </c>
      <c r="DS549" s="22">
        <f>Target_AM[[#This Row],[PROPORSI]]*VLOOKUP(Target_AM[[#This Row],[NIPNAS]],Target_CC[],COLUMN(DE$2)+9,0)</f>
        <v>0</v>
      </c>
      <c r="DT549" s="22">
        <f>Target_AM[[#This Row],[PROPORSI]]*VLOOKUP(Target_AM[[#This Row],[NIPNAS]],Target_CC[],COLUMN(DF$2)+9,0)</f>
        <v>0</v>
      </c>
      <c r="DU549" s="22">
        <f>Target_AM[[#This Row],[PROPORSI]]*VLOOKUP(Target_AM[[#This Row],[NIPNAS]],Target_CC[],COLUMN(DG$2)+9,0)</f>
        <v>0</v>
      </c>
      <c r="DV549" s="22">
        <f>Target_AM[[#This Row],[PROPORSI]]*VLOOKUP(Target_AM[[#This Row],[NIPNAS]],Target_CC[],COLUMN(DH$2)+9,0)</f>
        <v>0</v>
      </c>
      <c r="DW549" s="22">
        <f>Target_AM[[#This Row],[PROPORSI]]*VLOOKUP(Target_AM[[#This Row],[NIPNAS]],Target_CC[],COLUMN(DI$2)+9,0)</f>
        <v>0</v>
      </c>
      <c r="DX549" s="22">
        <f>Target_AM[[#This Row],[PROPORSI]]*VLOOKUP(Target_AM[[#This Row],[NIPNAS]],Target_CC[],COLUMN(DJ$2)+9,0)</f>
        <v>0</v>
      </c>
      <c r="DY549" s="22">
        <f>Target_AM[[#This Row],[PROPORSI]]*VLOOKUP(Target_AM[[#This Row],[NIPNAS]],Target_CC[],COLUMN(DK$2)+9,0)</f>
        <v>0</v>
      </c>
      <c r="DZ549" s="22">
        <f>Target_AM[[#This Row],[PROPORSI]]*VLOOKUP(Target_AM[[#This Row],[NIPNAS]],Target_CC[],COLUMN(DL$2)+9,0)</f>
        <v>0</v>
      </c>
      <c r="EA549" s="22">
        <f>Target_AM[[#This Row],[PROPORSI]]*VLOOKUP(Target_AM[[#This Row],[NIPNAS]],Target_CC[],COLUMN(DM$2)+9,0)</f>
        <v>0</v>
      </c>
    </row>
    <row r="550" spans="2:131" x14ac:dyDescent="0.3">
      <c r="B550">
        <v>910017</v>
      </c>
      <c r="C550" t="s">
        <v>1049</v>
      </c>
      <c r="D550">
        <v>1</v>
      </c>
      <c r="E550" s="8">
        <v>45658</v>
      </c>
      <c r="F550">
        <v>4659220</v>
      </c>
      <c r="G550" t="s">
        <v>370</v>
      </c>
      <c r="J550" t="s">
        <v>363</v>
      </c>
      <c r="K550" t="s">
        <v>25</v>
      </c>
      <c r="L550" t="s">
        <v>159</v>
      </c>
      <c r="M550" t="s">
        <v>29</v>
      </c>
      <c r="N550" s="23">
        <f>Target_AM[[#This Row],[PROPORSI]]*VLOOKUP(Target_AM[[#This Row],[NIPNAS]],Target_CC[],9,0)</f>
        <v>0</v>
      </c>
      <c r="O550" s="22">
        <f>Target_AM[[#This Row],[PROPORSI]]*VLOOKUP(Target_AM[[#This Row],[NIPNAS]],Target_CC[],COLUMN(A$2)+9,0)</f>
        <v>0</v>
      </c>
      <c r="P550" s="22">
        <f>Target_AM[[#This Row],[PROPORSI]]*VLOOKUP(Target_AM[[#This Row],[NIPNAS]],Target_CC[],COLUMN(B$2)+9,0)</f>
        <v>0</v>
      </c>
      <c r="Q550" s="22">
        <f>Target_AM[[#This Row],[PROPORSI]]*VLOOKUP(Target_AM[[#This Row],[NIPNAS]],Target_CC[],COLUMN(C$2)+9,0)</f>
        <v>0</v>
      </c>
      <c r="R550" s="22">
        <f>Target_AM[[#This Row],[PROPORSI]]*VLOOKUP(Target_AM[[#This Row],[NIPNAS]],Target_CC[],COLUMN(D$2)+9,0)</f>
        <v>0</v>
      </c>
      <c r="S550" s="22">
        <f>Target_AM[[#This Row],[PROPORSI]]*VLOOKUP(Target_AM[[#This Row],[NIPNAS]],Target_CC[],COLUMN(E$2)+9,0)</f>
        <v>0</v>
      </c>
      <c r="T550" s="22">
        <f>Target_AM[[#This Row],[PROPORSI]]*VLOOKUP(Target_AM[[#This Row],[NIPNAS]],Target_CC[],COLUMN(F$2)+9,0)</f>
        <v>0</v>
      </c>
      <c r="U550" s="22">
        <f>Target_AM[[#This Row],[PROPORSI]]*VLOOKUP(Target_AM[[#This Row],[NIPNAS]],Target_CC[],COLUMN(G$2)+9,0)</f>
        <v>0</v>
      </c>
      <c r="V550" s="22">
        <f>Target_AM[[#This Row],[PROPORSI]]*VLOOKUP(Target_AM[[#This Row],[NIPNAS]],Target_CC[],COLUMN(H$2)+9,0)</f>
        <v>0</v>
      </c>
      <c r="W550" s="22">
        <f>Target_AM[[#This Row],[PROPORSI]]*VLOOKUP(Target_AM[[#This Row],[NIPNAS]],Target_CC[],COLUMN(I$2)+9,0)</f>
        <v>0</v>
      </c>
      <c r="X550" s="22">
        <f>Target_AM[[#This Row],[PROPORSI]]*VLOOKUP(Target_AM[[#This Row],[NIPNAS]],Target_CC[],COLUMN(J$2)+9,0)</f>
        <v>0</v>
      </c>
      <c r="Y550" s="22">
        <f>Target_AM[[#This Row],[PROPORSI]]*VLOOKUP(Target_AM[[#This Row],[NIPNAS]],Target_CC[],COLUMN(K$2)+9,0)</f>
        <v>0</v>
      </c>
      <c r="Z550" s="22">
        <f>Target_AM[[#This Row],[PROPORSI]]*VLOOKUP(Target_AM[[#This Row],[NIPNAS]],Target_CC[],COLUMN(L$2)+9,0)</f>
        <v>0</v>
      </c>
      <c r="AA550" s="22">
        <f>Target_AM[[#This Row],[PROPORSI]]*VLOOKUP(Target_AM[[#This Row],[NIPNAS]],Target_CC[],COLUMN(M$2)+9,0)</f>
        <v>0</v>
      </c>
      <c r="AB550" s="22">
        <f>Target_AM[[#This Row],[PROPORSI]]*VLOOKUP(Target_AM[[#This Row],[NIPNAS]],Target_CC[],COLUMN(N$2)+9,0)</f>
        <v>53149.511735978966</v>
      </c>
      <c r="AC550" s="22">
        <f>Target_AM[[#This Row],[PROPORSI]]*VLOOKUP(Target_AM[[#This Row],[NIPNAS]],Target_CC[],COLUMN(O$2)+9,0)</f>
        <v>310923.32535885746</v>
      </c>
      <c r="AD550" s="22">
        <f>Target_AM[[#This Row],[PROPORSI]]*VLOOKUP(Target_AM[[#This Row],[NIPNAS]],Target_CC[],COLUMN(P$2)+9,0)</f>
        <v>284085.93751706358</v>
      </c>
      <c r="AE550" s="22">
        <f>Target_AM[[#This Row],[PROPORSI]]*VLOOKUP(Target_AM[[#This Row],[NIPNAS]],Target_CC[],COLUMN(Q$2)+9,0)</f>
        <v>196091.78553733745</v>
      </c>
      <c r="AF550" s="22">
        <f>Target_AM[[#This Row],[PROPORSI]]*VLOOKUP(Target_AM[[#This Row],[NIPNAS]],Target_CC[],COLUMN(R$2)+9,0)</f>
        <v>264962.05628644815</v>
      </c>
      <c r="AG550" s="22">
        <f>Target_AM[[#This Row],[PROPORSI]]*VLOOKUP(Target_AM[[#This Row],[NIPNAS]],Target_CC[],COLUMN(S$2)+9,0)</f>
        <v>383065.35517179297</v>
      </c>
      <c r="AH550" s="22">
        <f>Target_AM[[#This Row],[PROPORSI]]*VLOOKUP(Target_AM[[#This Row],[NIPNAS]],Target_CC[],COLUMN(T$2)+9,0)</f>
        <v>450810.89212262467</v>
      </c>
      <c r="AI550" s="22">
        <f>Target_AM[[#This Row],[PROPORSI]]*VLOOKUP(Target_AM[[#This Row],[NIPNAS]],Target_CC[],COLUMN(U$2)+9,0)</f>
        <v>498047.27953971701</v>
      </c>
      <c r="AJ550" s="22">
        <f>Target_AM[[#This Row],[PROPORSI]]*VLOOKUP(Target_AM[[#This Row],[NIPNAS]],Target_CC[],COLUMN(V$2)+9,0)</f>
        <v>407971.67324243934</v>
      </c>
      <c r="AK550" s="22">
        <f>Target_AM[[#This Row],[PROPORSI]]*VLOOKUP(Target_AM[[#This Row],[NIPNAS]],Target_CC[],COLUMN(W$2)+9,0)</f>
        <v>501958.02555096446</v>
      </c>
      <c r="AL550" s="22">
        <f>Target_AM[[#This Row],[PROPORSI]]*VLOOKUP(Target_AM[[#This Row],[NIPNAS]],Target_CC[],COLUMN(X$2)+9,0)</f>
        <v>675764.54106098984</v>
      </c>
      <c r="AM550" s="22">
        <f>Target_AM[[#This Row],[PROPORSI]]*VLOOKUP(Target_AM[[#This Row],[NIPNAS]],Target_CC[],COLUMN(Y$2)+9,0)</f>
        <v>423169.6168757854</v>
      </c>
      <c r="AN550" s="22">
        <f>Target_AM[[#This Row],[PROPORSI]]*VLOOKUP(Target_AM[[#This Row],[NIPNAS]],Target_CC[],COLUMN(Z$2)+9,0)</f>
        <v>4450000</v>
      </c>
      <c r="AO550" s="22">
        <f>Target_AM[[#This Row],[PROPORSI]]*VLOOKUP(Target_AM[[#This Row],[NIPNAS]],Target_CC[],COLUMN(AA$2)+9,0)</f>
        <v>53149.511735978966</v>
      </c>
      <c r="AP550" s="22">
        <f>Target_AM[[#This Row],[PROPORSI]]*VLOOKUP(Target_AM[[#This Row],[NIPNAS]],Target_CC[],COLUMN(AB$2)+9,0)</f>
        <v>310923.32535885746</v>
      </c>
      <c r="AQ550" s="22">
        <f>Target_AM[[#This Row],[PROPORSI]]*VLOOKUP(Target_AM[[#This Row],[NIPNAS]],Target_CC[],COLUMN(AC$2)+9,0)</f>
        <v>284085.93751706358</v>
      </c>
      <c r="AR550" s="22">
        <f>Target_AM[[#This Row],[PROPORSI]]*VLOOKUP(Target_AM[[#This Row],[NIPNAS]],Target_CC[],COLUMN(AD$2)+9,0)</f>
        <v>196091.78553733745</v>
      </c>
      <c r="AS550" s="22">
        <f>Target_AM[[#This Row],[PROPORSI]]*VLOOKUP(Target_AM[[#This Row],[NIPNAS]],Target_CC[],COLUMN(AE$2)+9,0)</f>
        <v>264962.05628644815</v>
      </c>
      <c r="AT550" s="22">
        <f>Target_AM[[#This Row],[PROPORSI]]*VLOOKUP(Target_AM[[#This Row],[NIPNAS]],Target_CC[],COLUMN(AF$2)+9,0)</f>
        <v>383065.35517179297</v>
      </c>
      <c r="AU550" s="22">
        <f>Target_AM[[#This Row],[PROPORSI]]*VLOOKUP(Target_AM[[#This Row],[NIPNAS]],Target_CC[],COLUMN(AG$2)+9,0)</f>
        <v>450810.89212262467</v>
      </c>
      <c r="AV550" s="22">
        <f>Target_AM[[#This Row],[PROPORSI]]*VLOOKUP(Target_AM[[#This Row],[NIPNAS]],Target_CC[],COLUMN(AH$2)+9,0)</f>
        <v>498047.27953971701</v>
      </c>
      <c r="AW550" s="22">
        <f>Target_AM[[#This Row],[PROPORSI]]*VLOOKUP(Target_AM[[#This Row],[NIPNAS]],Target_CC[],COLUMN(AI$2)+9,0)</f>
        <v>407971.67324243934</v>
      </c>
      <c r="AX550" s="22">
        <f>Target_AM[[#This Row],[PROPORSI]]*VLOOKUP(Target_AM[[#This Row],[NIPNAS]],Target_CC[],COLUMN(AJ$2)+9,0)</f>
        <v>501958.02555096446</v>
      </c>
      <c r="AY550" s="22">
        <f>Target_AM[[#This Row],[PROPORSI]]*VLOOKUP(Target_AM[[#This Row],[NIPNAS]],Target_CC[],COLUMN(AK$2)+9,0)</f>
        <v>675764.54106098984</v>
      </c>
      <c r="AZ550" s="22">
        <f>Target_AM[[#This Row],[PROPORSI]]*VLOOKUP(Target_AM[[#This Row],[NIPNAS]],Target_CC[],COLUMN(AL$2)+9,0)</f>
        <v>423169.6168757854</v>
      </c>
      <c r="BA550" s="22">
        <f>Target_AM[[#This Row],[PROPORSI]]*VLOOKUP(Target_AM[[#This Row],[NIPNAS]],Target_CC[],COLUMN(AM$2)+9,0)</f>
        <v>4449999.9999999991</v>
      </c>
      <c r="BB550" s="22">
        <f>Target_AM[[#This Row],[PROPORSI]]*VLOOKUP(Target_AM[[#This Row],[NIPNAS]],Target_CC[],COLUMN(AN$2)+9,0)</f>
        <v>792396.75529236195</v>
      </c>
      <c r="BC550" s="22">
        <f>Target_AM[[#This Row],[PROPORSI]]*VLOOKUP(Target_AM[[#This Row],[NIPNAS]],Target_CC[],COLUMN(AO$2)+9,0)</f>
        <v>6032290.547343405</v>
      </c>
      <c r="BD550" s="22">
        <f>Target_AM[[#This Row],[PROPORSI]]*VLOOKUP(Target_AM[[#This Row],[NIPNAS]],Target_CC[],COLUMN(AP$2)+9,0)</f>
        <v>1721168.2227272117</v>
      </c>
      <c r="BE550" s="22">
        <f>Target_AM[[#This Row],[PROPORSI]]*VLOOKUP(Target_AM[[#This Row],[NIPNAS]],Target_CC[],COLUMN(AQ$2)+9,0)</f>
        <v>3730263.1812121775</v>
      </c>
      <c r="BF550" s="22">
        <f>Target_AM[[#This Row],[PROPORSI]]*VLOOKUP(Target_AM[[#This Row],[NIPNAS]],Target_CC[],COLUMN(AR$2)+9,0)</f>
        <v>4356146.5649457099</v>
      </c>
      <c r="BG550" s="22">
        <f>Target_AM[[#This Row],[PROPORSI]]*VLOOKUP(Target_AM[[#This Row],[NIPNAS]],Target_CC[],COLUMN(AS$2)+9,0)</f>
        <v>4727385.5144472579</v>
      </c>
      <c r="BH550" s="22">
        <f>Target_AM[[#This Row],[PROPORSI]]*VLOOKUP(Target_AM[[#This Row],[NIPNAS]],Target_CC[],COLUMN(AT$2)+9,0)</f>
        <v>304335.51175167295</v>
      </c>
      <c r="BI550" s="22">
        <f>Target_AM[[#This Row],[PROPORSI]]*VLOOKUP(Target_AM[[#This Row],[NIPNAS]],Target_CC[],COLUMN(AU$2)+9,0)</f>
        <v>6178364.2199487239</v>
      </c>
      <c r="BJ550" s="22">
        <f>Target_AM[[#This Row],[PROPORSI]]*VLOOKUP(Target_AM[[#This Row],[NIPNAS]],Target_CC[],COLUMN(AV$2)+9,0)</f>
        <v>2219161.1340547749</v>
      </c>
      <c r="BK550" s="22">
        <f>Target_AM[[#This Row],[PROPORSI]]*VLOOKUP(Target_AM[[#This Row],[NIPNAS]],Target_CC[],COLUMN(AW$2)+9,0)</f>
        <v>6294176.2929679696</v>
      </c>
      <c r="BL550" s="22">
        <f>Target_AM[[#This Row],[PROPORSI]]*VLOOKUP(Target_AM[[#This Row],[NIPNAS]],Target_CC[],COLUMN(AX$2)+9,0)</f>
        <v>4667404.7998496499</v>
      </c>
      <c r="BM550" s="22">
        <f>Target_AM[[#This Row],[PROPORSI]]*VLOOKUP(Target_AM[[#This Row],[NIPNAS]],Target_CC[],COLUMN(AY$2)+9,0)</f>
        <v>3677144.2621599752</v>
      </c>
      <c r="BN550" s="22">
        <f>Target_AM[[#This Row],[PROPORSI]]*VLOOKUP(Target_AM[[#This Row],[NIPNAS]],Target_CC[],COLUMN(AZ$2)+9,0)</f>
        <v>44700237.006700888</v>
      </c>
      <c r="BO550" s="22">
        <f>Target_AM[[#This Row],[PROPORSI]]*VLOOKUP(Target_AM[[#This Row],[NIPNAS]],Target_CC[],COLUMN(BA$2)+9,0)</f>
        <v>0</v>
      </c>
      <c r="BP550" s="22">
        <f>Target_AM[[#This Row],[PROPORSI]]*VLOOKUP(Target_AM[[#This Row],[NIPNAS]],Target_CC[],COLUMN(BB$2)+9,0)</f>
        <v>0</v>
      </c>
      <c r="BQ550" s="22">
        <f>Target_AM[[#This Row],[PROPORSI]]*VLOOKUP(Target_AM[[#This Row],[NIPNAS]],Target_CC[],COLUMN(BC$2)+9,0)</f>
        <v>0</v>
      </c>
      <c r="BR550" s="22">
        <f>Target_AM[[#This Row],[PROPORSI]]*VLOOKUP(Target_AM[[#This Row],[NIPNAS]],Target_CC[],COLUMN(BD$2)+9,0)</f>
        <v>0</v>
      </c>
      <c r="BS550" s="22">
        <f>Target_AM[[#This Row],[PROPORSI]]*VLOOKUP(Target_AM[[#This Row],[NIPNAS]],Target_CC[],COLUMN(BE$2)+9,0)</f>
        <v>0</v>
      </c>
      <c r="BT550" s="22">
        <f>Target_AM[[#This Row],[PROPORSI]]*VLOOKUP(Target_AM[[#This Row],[NIPNAS]],Target_CC[],COLUMN(BF$2)+9,0)</f>
        <v>0</v>
      </c>
      <c r="BU550" s="22">
        <f>Target_AM[[#This Row],[PROPORSI]]*VLOOKUP(Target_AM[[#This Row],[NIPNAS]],Target_CC[],COLUMN(BG$2)+9,0)</f>
        <v>0</v>
      </c>
      <c r="BV550" s="22">
        <f>Target_AM[[#This Row],[PROPORSI]]*VLOOKUP(Target_AM[[#This Row],[NIPNAS]],Target_CC[],COLUMN(BH$2)+9,0)</f>
        <v>0</v>
      </c>
      <c r="BW550" s="22">
        <f>Target_AM[[#This Row],[PROPORSI]]*VLOOKUP(Target_AM[[#This Row],[NIPNAS]],Target_CC[],COLUMN(BI$2)+9,0)</f>
        <v>0</v>
      </c>
      <c r="BX550" s="22">
        <f>Target_AM[[#This Row],[PROPORSI]]*VLOOKUP(Target_AM[[#This Row],[NIPNAS]],Target_CC[],COLUMN(BJ$2)+9,0)</f>
        <v>0</v>
      </c>
      <c r="BY550" s="22">
        <f>Target_AM[[#This Row],[PROPORSI]]*VLOOKUP(Target_AM[[#This Row],[NIPNAS]],Target_CC[],COLUMN(BK$2)+9,0)</f>
        <v>0</v>
      </c>
      <c r="BZ550" s="22">
        <f>Target_AM[[#This Row],[PROPORSI]]*VLOOKUP(Target_AM[[#This Row],[NIPNAS]],Target_CC[],COLUMN(BL$2)+9,0)</f>
        <v>0</v>
      </c>
      <c r="CA550" s="22">
        <f>Target_AM[[#This Row],[PROPORSI]]*VLOOKUP(Target_AM[[#This Row],[NIPNAS]],Target_CC[],COLUMN(BM$2)+9,0)</f>
        <v>0</v>
      </c>
      <c r="CB550" s="22">
        <f>Target_AM[[#This Row],[PROPORSI]]*VLOOKUP(Target_AM[[#This Row],[NIPNAS]],Target_CC[],COLUMN(BN$2)+9,0)</f>
        <v>0</v>
      </c>
      <c r="CC550" s="22">
        <f>Target_AM[[#This Row],[PROPORSI]]*VLOOKUP(Target_AM[[#This Row],[NIPNAS]],Target_CC[],COLUMN(BO$2)+9,0)</f>
        <v>0</v>
      </c>
      <c r="CD550" s="22">
        <f>Target_AM[[#This Row],[PROPORSI]]*VLOOKUP(Target_AM[[#This Row],[NIPNAS]],Target_CC[],COLUMN(BP$2)+9,0)</f>
        <v>0</v>
      </c>
      <c r="CE550" s="22">
        <f>Target_AM[[#This Row],[PROPORSI]]*VLOOKUP(Target_AM[[#This Row],[NIPNAS]],Target_CC[],COLUMN(BQ$2)+9,0)</f>
        <v>0</v>
      </c>
      <c r="CF550" s="22">
        <f>Target_AM[[#This Row],[PROPORSI]]*VLOOKUP(Target_AM[[#This Row],[NIPNAS]],Target_CC[],COLUMN(BR$2)+9,0)</f>
        <v>0</v>
      </c>
      <c r="CG550" s="22">
        <f>Target_AM[[#This Row],[PROPORSI]]*VLOOKUP(Target_AM[[#This Row],[NIPNAS]],Target_CC[],COLUMN(BS$2)+9,0)</f>
        <v>0</v>
      </c>
      <c r="CH550" s="22">
        <f>Target_AM[[#This Row],[PROPORSI]]*VLOOKUP(Target_AM[[#This Row],[NIPNAS]],Target_CC[],COLUMN(BT$2)+9,0)</f>
        <v>0</v>
      </c>
      <c r="CI550" s="22">
        <f>Target_AM[[#This Row],[PROPORSI]]*VLOOKUP(Target_AM[[#This Row],[NIPNAS]],Target_CC[],COLUMN(BU$2)+9,0)</f>
        <v>0</v>
      </c>
      <c r="CJ550" s="22">
        <f>Target_AM[[#This Row],[PROPORSI]]*VLOOKUP(Target_AM[[#This Row],[NIPNAS]],Target_CC[],COLUMN(BV$2)+9,0)</f>
        <v>0</v>
      </c>
      <c r="CK550" s="22">
        <f>Target_AM[[#This Row],[PROPORSI]]*VLOOKUP(Target_AM[[#This Row],[NIPNAS]],Target_CC[],COLUMN(BW$2)+9,0)</f>
        <v>0</v>
      </c>
      <c r="CL550" s="22">
        <f>Target_AM[[#This Row],[PROPORSI]]*VLOOKUP(Target_AM[[#This Row],[NIPNAS]],Target_CC[],COLUMN(BX$2)+9,0)</f>
        <v>0</v>
      </c>
      <c r="CM550" s="22">
        <f>Target_AM[[#This Row],[PROPORSI]]*VLOOKUP(Target_AM[[#This Row],[NIPNAS]],Target_CC[],COLUMN(BY$2)+9,0)</f>
        <v>0</v>
      </c>
      <c r="CN550" s="22">
        <f>Target_AM[[#This Row],[PROPORSI]]*VLOOKUP(Target_AM[[#This Row],[NIPNAS]],Target_CC[],COLUMN(BZ$2)+9,0)</f>
        <v>0</v>
      </c>
      <c r="CO550" s="22">
        <f>Target_AM[[#This Row],[PROPORSI]]*VLOOKUP(Target_AM[[#This Row],[NIPNAS]],Target_CC[],COLUMN(CA$2)+9,0)</f>
        <v>0</v>
      </c>
      <c r="CP550" s="22">
        <f>Target_AM[[#This Row],[PROPORSI]]*VLOOKUP(Target_AM[[#This Row],[NIPNAS]],Target_CC[],COLUMN(CB$2)+9,0)</f>
        <v>0</v>
      </c>
      <c r="CQ550" s="22">
        <f>Target_AM[[#This Row],[PROPORSI]]*VLOOKUP(Target_AM[[#This Row],[NIPNAS]],Target_CC[],COLUMN(CC$2)+9,0)</f>
        <v>0</v>
      </c>
      <c r="CR550" s="22">
        <f>Target_AM[[#This Row],[PROPORSI]]*VLOOKUP(Target_AM[[#This Row],[NIPNAS]],Target_CC[],COLUMN(CD$2)+9,0)</f>
        <v>0</v>
      </c>
      <c r="CS550" s="22">
        <f>Target_AM[[#This Row],[PROPORSI]]*VLOOKUP(Target_AM[[#This Row],[NIPNAS]],Target_CC[],COLUMN(CE$2)+9,0)</f>
        <v>0</v>
      </c>
      <c r="CT550" s="22">
        <f>Target_AM[[#This Row],[PROPORSI]]*VLOOKUP(Target_AM[[#This Row],[NIPNAS]],Target_CC[],COLUMN(CF$2)+9,0)</f>
        <v>0</v>
      </c>
      <c r="CU550" s="22">
        <f>Target_AM[[#This Row],[PROPORSI]]*VLOOKUP(Target_AM[[#This Row],[NIPNAS]],Target_CC[],COLUMN(CG$2)+9,0)</f>
        <v>0</v>
      </c>
      <c r="CV550" s="22">
        <f>Target_AM[[#This Row],[PROPORSI]]*VLOOKUP(Target_AM[[#This Row],[NIPNAS]],Target_CC[],COLUMN(CH$2)+9,0)</f>
        <v>0</v>
      </c>
      <c r="CW550" s="22">
        <f>Target_AM[[#This Row],[PROPORSI]]*VLOOKUP(Target_AM[[#This Row],[NIPNAS]],Target_CC[],COLUMN(CI$2)+9,0)</f>
        <v>0</v>
      </c>
      <c r="CX550" s="22">
        <f>Target_AM[[#This Row],[PROPORSI]]*VLOOKUP(Target_AM[[#This Row],[NIPNAS]],Target_CC[],COLUMN(CJ$2)+9,0)</f>
        <v>0</v>
      </c>
      <c r="CY550" s="22">
        <f>Target_AM[[#This Row],[PROPORSI]]*VLOOKUP(Target_AM[[#This Row],[NIPNAS]],Target_CC[],COLUMN(CK$2)+9,0)</f>
        <v>0</v>
      </c>
      <c r="CZ550" s="22">
        <f>Target_AM[[#This Row],[PROPORSI]]*VLOOKUP(Target_AM[[#This Row],[NIPNAS]],Target_CC[],COLUMN(CL$2)+9,0)</f>
        <v>0</v>
      </c>
      <c r="DA550" s="22">
        <f>Target_AM[[#This Row],[PROPORSI]]*VLOOKUP(Target_AM[[#This Row],[NIPNAS]],Target_CC[],COLUMN(CM$2)+9,0)</f>
        <v>0</v>
      </c>
      <c r="DB550" s="22">
        <f>Target_AM[[#This Row],[PROPORSI]]*VLOOKUP(Target_AM[[#This Row],[NIPNAS]],Target_CC[],COLUMN(CN$2)+9,0)</f>
        <v>0</v>
      </c>
      <c r="DC550" s="22">
        <f>Target_AM[[#This Row],[PROPORSI]]*VLOOKUP(Target_AM[[#This Row],[NIPNAS]],Target_CC[],COLUMN(CO$2)+9,0)</f>
        <v>0</v>
      </c>
      <c r="DD550" s="22">
        <f>Target_AM[[#This Row],[PROPORSI]]*VLOOKUP(Target_AM[[#This Row],[NIPNAS]],Target_CC[],COLUMN(CP$2)+9,0)</f>
        <v>0</v>
      </c>
      <c r="DE550" s="22">
        <f>Target_AM[[#This Row],[PROPORSI]]*VLOOKUP(Target_AM[[#This Row],[NIPNAS]],Target_CC[],COLUMN(CQ$2)+9,0)</f>
        <v>0</v>
      </c>
      <c r="DF550" s="22">
        <f>Target_AM[[#This Row],[PROPORSI]]*VLOOKUP(Target_AM[[#This Row],[NIPNAS]],Target_CC[],COLUMN(CR$2)+9,0)</f>
        <v>0</v>
      </c>
      <c r="DG550" s="22">
        <f>Target_AM[[#This Row],[PROPORSI]]*VLOOKUP(Target_AM[[#This Row],[NIPNAS]],Target_CC[],COLUMN(CS$2)+9,0)</f>
        <v>0</v>
      </c>
      <c r="DH550" s="22">
        <f>Target_AM[[#This Row],[PROPORSI]]*VLOOKUP(Target_AM[[#This Row],[NIPNAS]],Target_CC[],COLUMN(CT$2)+9,0)</f>
        <v>0</v>
      </c>
      <c r="DI550" s="22">
        <f>Target_AM[[#This Row],[PROPORSI]]*VLOOKUP(Target_AM[[#This Row],[NIPNAS]],Target_CC[],COLUMN(CU$2)+9,0)</f>
        <v>0</v>
      </c>
      <c r="DJ550" s="22">
        <f>Target_AM[[#This Row],[PROPORSI]]*VLOOKUP(Target_AM[[#This Row],[NIPNAS]],Target_CC[],COLUMN(CV$2)+9,0)</f>
        <v>0</v>
      </c>
      <c r="DK550" s="22">
        <f>Target_AM[[#This Row],[PROPORSI]]*VLOOKUP(Target_AM[[#This Row],[NIPNAS]],Target_CC[],COLUMN(CW$2)+9,0)</f>
        <v>0</v>
      </c>
      <c r="DL550" s="22">
        <f>Target_AM[[#This Row],[PROPORSI]]*VLOOKUP(Target_AM[[#This Row],[NIPNAS]],Target_CC[],COLUMN(CX$2)+9,0)</f>
        <v>0</v>
      </c>
      <c r="DM550" s="22">
        <f>Target_AM[[#This Row],[PROPORSI]]*VLOOKUP(Target_AM[[#This Row],[NIPNAS]],Target_CC[],COLUMN(CY$2)+9,0)</f>
        <v>0</v>
      </c>
      <c r="DN550" s="22">
        <f>Target_AM[[#This Row],[PROPORSI]]*VLOOKUP(Target_AM[[#This Row],[NIPNAS]],Target_CC[],COLUMN(CZ$2)+9,0)</f>
        <v>0</v>
      </c>
      <c r="DO550" s="22">
        <f>Target_AM[[#This Row],[PROPORSI]]*VLOOKUP(Target_AM[[#This Row],[NIPNAS]],Target_CC[],COLUMN(DA$2)+9,0)</f>
        <v>0</v>
      </c>
      <c r="DP550" s="22">
        <f>Target_AM[[#This Row],[PROPORSI]]*VLOOKUP(Target_AM[[#This Row],[NIPNAS]],Target_CC[],COLUMN(DB$2)+9,0)</f>
        <v>0</v>
      </c>
      <c r="DQ550" s="22">
        <f>Target_AM[[#This Row],[PROPORSI]]*VLOOKUP(Target_AM[[#This Row],[NIPNAS]],Target_CC[],COLUMN(DC$2)+9,0)</f>
        <v>0</v>
      </c>
      <c r="DR550" s="22">
        <f>Target_AM[[#This Row],[PROPORSI]]*VLOOKUP(Target_AM[[#This Row],[NIPNAS]],Target_CC[],COLUMN(DD$2)+9,0)</f>
        <v>0</v>
      </c>
      <c r="DS550" s="22">
        <f>Target_AM[[#This Row],[PROPORSI]]*VLOOKUP(Target_AM[[#This Row],[NIPNAS]],Target_CC[],COLUMN(DE$2)+9,0)</f>
        <v>0</v>
      </c>
      <c r="DT550" s="22">
        <f>Target_AM[[#This Row],[PROPORSI]]*VLOOKUP(Target_AM[[#This Row],[NIPNAS]],Target_CC[],COLUMN(DF$2)+9,0)</f>
        <v>0</v>
      </c>
      <c r="DU550" s="22">
        <f>Target_AM[[#This Row],[PROPORSI]]*VLOOKUP(Target_AM[[#This Row],[NIPNAS]],Target_CC[],COLUMN(DG$2)+9,0)</f>
        <v>0</v>
      </c>
      <c r="DV550" s="22">
        <f>Target_AM[[#This Row],[PROPORSI]]*VLOOKUP(Target_AM[[#This Row],[NIPNAS]],Target_CC[],COLUMN(DH$2)+9,0)</f>
        <v>0</v>
      </c>
      <c r="DW550" s="22">
        <f>Target_AM[[#This Row],[PROPORSI]]*VLOOKUP(Target_AM[[#This Row],[NIPNAS]],Target_CC[],COLUMN(DI$2)+9,0)</f>
        <v>0</v>
      </c>
      <c r="DX550" s="22">
        <f>Target_AM[[#This Row],[PROPORSI]]*VLOOKUP(Target_AM[[#This Row],[NIPNAS]],Target_CC[],COLUMN(DJ$2)+9,0)</f>
        <v>0</v>
      </c>
      <c r="DY550" s="22">
        <f>Target_AM[[#This Row],[PROPORSI]]*VLOOKUP(Target_AM[[#This Row],[NIPNAS]],Target_CC[],COLUMN(DK$2)+9,0)</f>
        <v>0</v>
      </c>
      <c r="DZ550" s="22">
        <f>Target_AM[[#This Row],[PROPORSI]]*VLOOKUP(Target_AM[[#This Row],[NIPNAS]],Target_CC[],COLUMN(DL$2)+9,0)</f>
        <v>0</v>
      </c>
      <c r="EA550" s="22">
        <f>Target_AM[[#This Row],[PROPORSI]]*VLOOKUP(Target_AM[[#This Row],[NIPNAS]],Target_CC[],COLUMN(DM$2)+9,0)</f>
        <v>0</v>
      </c>
    </row>
    <row r="551" spans="2:131" x14ac:dyDescent="0.3">
      <c r="B551">
        <v>406108</v>
      </c>
      <c r="C551" t="s">
        <v>999</v>
      </c>
      <c r="D551">
        <v>1</v>
      </c>
      <c r="E551" s="8">
        <v>45658</v>
      </c>
      <c r="F551">
        <v>3001075405</v>
      </c>
      <c r="G551" t="s">
        <v>372</v>
      </c>
      <c r="J551" t="s">
        <v>363</v>
      </c>
      <c r="K551" t="s">
        <v>23</v>
      </c>
      <c r="L551" t="s">
        <v>159</v>
      </c>
      <c r="M551" t="s">
        <v>29</v>
      </c>
      <c r="N551" s="23">
        <f>Target_AM[[#This Row],[PROPORSI]]*VLOOKUP(Target_AM[[#This Row],[NIPNAS]],Target_CC[],9,0)</f>
        <v>0</v>
      </c>
      <c r="O551" s="22">
        <f>Target_AM[[#This Row],[PROPORSI]]*VLOOKUP(Target_AM[[#This Row],[NIPNAS]],Target_CC[],COLUMN(A$2)+9,0)</f>
        <v>0</v>
      </c>
      <c r="P551" s="22">
        <f>Target_AM[[#This Row],[PROPORSI]]*VLOOKUP(Target_AM[[#This Row],[NIPNAS]],Target_CC[],COLUMN(B$2)+9,0)</f>
        <v>0</v>
      </c>
      <c r="Q551" s="22">
        <f>Target_AM[[#This Row],[PROPORSI]]*VLOOKUP(Target_AM[[#This Row],[NIPNAS]],Target_CC[],COLUMN(C$2)+9,0)</f>
        <v>0</v>
      </c>
      <c r="R551" s="22">
        <f>Target_AM[[#This Row],[PROPORSI]]*VLOOKUP(Target_AM[[#This Row],[NIPNAS]],Target_CC[],COLUMN(D$2)+9,0)</f>
        <v>0</v>
      </c>
      <c r="S551" s="22">
        <f>Target_AM[[#This Row],[PROPORSI]]*VLOOKUP(Target_AM[[#This Row],[NIPNAS]],Target_CC[],COLUMN(E$2)+9,0)</f>
        <v>0</v>
      </c>
      <c r="T551" s="22">
        <f>Target_AM[[#This Row],[PROPORSI]]*VLOOKUP(Target_AM[[#This Row],[NIPNAS]],Target_CC[],COLUMN(F$2)+9,0)</f>
        <v>0</v>
      </c>
      <c r="U551" s="22">
        <f>Target_AM[[#This Row],[PROPORSI]]*VLOOKUP(Target_AM[[#This Row],[NIPNAS]],Target_CC[],COLUMN(G$2)+9,0)</f>
        <v>0</v>
      </c>
      <c r="V551" s="22">
        <f>Target_AM[[#This Row],[PROPORSI]]*VLOOKUP(Target_AM[[#This Row],[NIPNAS]],Target_CC[],COLUMN(H$2)+9,0)</f>
        <v>0</v>
      </c>
      <c r="W551" s="22">
        <f>Target_AM[[#This Row],[PROPORSI]]*VLOOKUP(Target_AM[[#This Row],[NIPNAS]],Target_CC[],COLUMN(I$2)+9,0)</f>
        <v>0</v>
      </c>
      <c r="X551" s="22">
        <f>Target_AM[[#This Row],[PROPORSI]]*VLOOKUP(Target_AM[[#This Row],[NIPNAS]],Target_CC[],COLUMN(J$2)+9,0)</f>
        <v>0</v>
      </c>
      <c r="Y551" s="22">
        <f>Target_AM[[#This Row],[PROPORSI]]*VLOOKUP(Target_AM[[#This Row],[NIPNAS]],Target_CC[],COLUMN(K$2)+9,0)</f>
        <v>0</v>
      </c>
      <c r="Z551" s="22">
        <f>Target_AM[[#This Row],[PROPORSI]]*VLOOKUP(Target_AM[[#This Row],[NIPNAS]],Target_CC[],COLUMN(L$2)+9,0)</f>
        <v>0</v>
      </c>
      <c r="AA551" s="22">
        <f>Target_AM[[#This Row],[PROPORSI]]*VLOOKUP(Target_AM[[#This Row],[NIPNAS]],Target_CC[],COLUMN(M$2)+9,0)</f>
        <v>0</v>
      </c>
      <c r="AB551" s="22">
        <f>Target_AM[[#This Row],[PROPORSI]]*VLOOKUP(Target_AM[[#This Row],[NIPNAS]],Target_CC[],COLUMN(N$2)+9,0)</f>
        <v>53149.511735978966</v>
      </c>
      <c r="AC551" s="22">
        <f>Target_AM[[#This Row],[PROPORSI]]*VLOOKUP(Target_AM[[#This Row],[NIPNAS]],Target_CC[],COLUMN(O$2)+9,0)</f>
        <v>310923.32535885746</v>
      </c>
      <c r="AD551" s="22">
        <f>Target_AM[[#This Row],[PROPORSI]]*VLOOKUP(Target_AM[[#This Row],[NIPNAS]],Target_CC[],COLUMN(P$2)+9,0)</f>
        <v>284085.93751706358</v>
      </c>
      <c r="AE551" s="22">
        <f>Target_AM[[#This Row],[PROPORSI]]*VLOOKUP(Target_AM[[#This Row],[NIPNAS]],Target_CC[],COLUMN(Q$2)+9,0)</f>
        <v>196091.78553733745</v>
      </c>
      <c r="AF551" s="22">
        <f>Target_AM[[#This Row],[PROPORSI]]*VLOOKUP(Target_AM[[#This Row],[NIPNAS]],Target_CC[],COLUMN(R$2)+9,0)</f>
        <v>264962.05628644815</v>
      </c>
      <c r="AG551" s="22">
        <f>Target_AM[[#This Row],[PROPORSI]]*VLOOKUP(Target_AM[[#This Row],[NIPNAS]],Target_CC[],COLUMN(S$2)+9,0)</f>
        <v>383065.35517179297</v>
      </c>
      <c r="AH551" s="22">
        <f>Target_AM[[#This Row],[PROPORSI]]*VLOOKUP(Target_AM[[#This Row],[NIPNAS]],Target_CC[],COLUMN(T$2)+9,0)</f>
        <v>450810.89212262467</v>
      </c>
      <c r="AI551" s="22">
        <f>Target_AM[[#This Row],[PROPORSI]]*VLOOKUP(Target_AM[[#This Row],[NIPNAS]],Target_CC[],COLUMN(U$2)+9,0)</f>
        <v>498047.27953971701</v>
      </c>
      <c r="AJ551" s="22">
        <f>Target_AM[[#This Row],[PROPORSI]]*VLOOKUP(Target_AM[[#This Row],[NIPNAS]],Target_CC[],COLUMN(V$2)+9,0)</f>
        <v>407971.67324243934</v>
      </c>
      <c r="AK551" s="22">
        <f>Target_AM[[#This Row],[PROPORSI]]*VLOOKUP(Target_AM[[#This Row],[NIPNAS]],Target_CC[],COLUMN(W$2)+9,0)</f>
        <v>501958.02555096446</v>
      </c>
      <c r="AL551" s="22">
        <f>Target_AM[[#This Row],[PROPORSI]]*VLOOKUP(Target_AM[[#This Row],[NIPNAS]],Target_CC[],COLUMN(X$2)+9,0)</f>
        <v>675764.54106098984</v>
      </c>
      <c r="AM551" s="22">
        <f>Target_AM[[#This Row],[PROPORSI]]*VLOOKUP(Target_AM[[#This Row],[NIPNAS]],Target_CC[],COLUMN(Y$2)+9,0)</f>
        <v>423169.6168757854</v>
      </c>
      <c r="AN551" s="22">
        <f>Target_AM[[#This Row],[PROPORSI]]*VLOOKUP(Target_AM[[#This Row],[NIPNAS]],Target_CC[],COLUMN(Z$2)+9,0)</f>
        <v>4450000</v>
      </c>
      <c r="AO551" s="22">
        <f>Target_AM[[#This Row],[PROPORSI]]*VLOOKUP(Target_AM[[#This Row],[NIPNAS]],Target_CC[],COLUMN(AA$2)+9,0)</f>
        <v>53149.511735978966</v>
      </c>
      <c r="AP551" s="22">
        <f>Target_AM[[#This Row],[PROPORSI]]*VLOOKUP(Target_AM[[#This Row],[NIPNAS]],Target_CC[],COLUMN(AB$2)+9,0)</f>
        <v>310923.32535885746</v>
      </c>
      <c r="AQ551" s="22">
        <f>Target_AM[[#This Row],[PROPORSI]]*VLOOKUP(Target_AM[[#This Row],[NIPNAS]],Target_CC[],COLUMN(AC$2)+9,0)</f>
        <v>284085.93751706358</v>
      </c>
      <c r="AR551" s="22">
        <f>Target_AM[[#This Row],[PROPORSI]]*VLOOKUP(Target_AM[[#This Row],[NIPNAS]],Target_CC[],COLUMN(AD$2)+9,0)</f>
        <v>196091.78553733745</v>
      </c>
      <c r="AS551" s="22">
        <f>Target_AM[[#This Row],[PROPORSI]]*VLOOKUP(Target_AM[[#This Row],[NIPNAS]],Target_CC[],COLUMN(AE$2)+9,0)</f>
        <v>264962.05628644815</v>
      </c>
      <c r="AT551" s="22">
        <f>Target_AM[[#This Row],[PROPORSI]]*VLOOKUP(Target_AM[[#This Row],[NIPNAS]],Target_CC[],COLUMN(AF$2)+9,0)</f>
        <v>383065.35517179297</v>
      </c>
      <c r="AU551" s="22">
        <f>Target_AM[[#This Row],[PROPORSI]]*VLOOKUP(Target_AM[[#This Row],[NIPNAS]],Target_CC[],COLUMN(AG$2)+9,0)</f>
        <v>450810.89212262467</v>
      </c>
      <c r="AV551" s="22">
        <f>Target_AM[[#This Row],[PROPORSI]]*VLOOKUP(Target_AM[[#This Row],[NIPNAS]],Target_CC[],COLUMN(AH$2)+9,0)</f>
        <v>498047.27953971701</v>
      </c>
      <c r="AW551" s="22">
        <f>Target_AM[[#This Row],[PROPORSI]]*VLOOKUP(Target_AM[[#This Row],[NIPNAS]],Target_CC[],COLUMN(AI$2)+9,0)</f>
        <v>407971.67324243934</v>
      </c>
      <c r="AX551" s="22">
        <f>Target_AM[[#This Row],[PROPORSI]]*VLOOKUP(Target_AM[[#This Row],[NIPNAS]],Target_CC[],COLUMN(AJ$2)+9,0)</f>
        <v>501958.02555096446</v>
      </c>
      <c r="AY551" s="22">
        <f>Target_AM[[#This Row],[PROPORSI]]*VLOOKUP(Target_AM[[#This Row],[NIPNAS]],Target_CC[],COLUMN(AK$2)+9,0)</f>
        <v>675764.54106098984</v>
      </c>
      <c r="AZ551" s="22">
        <f>Target_AM[[#This Row],[PROPORSI]]*VLOOKUP(Target_AM[[#This Row],[NIPNAS]],Target_CC[],COLUMN(AL$2)+9,0)</f>
        <v>423169.6168757854</v>
      </c>
      <c r="BA551" s="22">
        <f>Target_AM[[#This Row],[PROPORSI]]*VLOOKUP(Target_AM[[#This Row],[NIPNAS]],Target_CC[],COLUMN(AM$2)+9,0)</f>
        <v>4449999.9999999991</v>
      </c>
      <c r="BB551" s="22">
        <f>Target_AM[[#This Row],[PROPORSI]]*VLOOKUP(Target_AM[[#This Row],[NIPNAS]],Target_CC[],COLUMN(AN$2)+9,0)</f>
        <v>792396.75529236195</v>
      </c>
      <c r="BC551" s="22">
        <f>Target_AM[[#This Row],[PROPORSI]]*VLOOKUP(Target_AM[[#This Row],[NIPNAS]],Target_CC[],COLUMN(AO$2)+9,0)</f>
        <v>6032290.547343405</v>
      </c>
      <c r="BD551" s="22">
        <f>Target_AM[[#This Row],[PROPORSI]]*VLOOKUP(Target_AM[[#This Row],[NIPNAS]],Target_CC[],COLUMN(AP$2)+9,0)</f>
        <v>1721168.2227272117</v>
      </c>
      <c r="BE551" s="22">
        <f>Target_AM[[#This Row],[PROPORSI]]*VLOOKUP(Target_AM[[#This Row],[NIPNAS]],Target_CC[],COLUMN(AQ$2)+9,0)</f>
        <v>3730263.1812121775</v>
      </c>
      <c r="BF551" s="22">
        <f>Target_AM[[#This Row],[PROPORSI]]*VLOOKUP(Target_AM[[#This Row],[NIPNAS]],Target_CC[],COLUMN(AR$2)+9,0)</f>
        <v>4356146.5649457099</v>
      </c>
      <c r="BG551" s="22">
        <f>Target_AM[[#This Row],[PROPORSI]]*VLOOKUP(Target_AM[[#This Row],[NIPNAS]],Target_CC[],COLUMN(AS$2)+9,0)</f>
        <v>4727385.5144472579</v>
      </c>
      <c r="BH551" s="22">
        <f>Target_AM[[#This Row],[PROPORSI]]*VLOOKUP(Target_AM[[#This Row],[NIPNAS]],Target_CC[],COLUMN(AT$2)+9,0)</f>
        <v>304335.51175167295</v>
      </c>
      <c r="BI551" s="22">
        <f>Target_AM[[#This Row],[PROPORSI]]*VLOOKUP(Target_AM[[#This Row],[NIPNAS]],Target_CC[],COLUMN(AU$2)+9,0)</f>
        <v>6178364.2199487239</v>
      </c>
      <c r="BJ551" s="22">
        <f>Target_AM[[#This Row],[PROPORSI]]*VLOOKUP(Target_AM[[#This Row],[NIPNAS]],Target_CC[],COLUMN(AV$2)+9,0)</f>
        <v>2219161.1340547749</v>
      </c>
      <c r="BK551" s="22">
        <f>Target_AM[[#This Row],[PROPORSI]]*VLOOKUP(Target_AM[[#This Row],[NIPNAS]],Target_CC[],COLUMN(AW$2)+9,0)</f>
        <v>6294176.2929679696</v>
      </c>
      <c r="BL551" s="22">
        <f>Target_AM[[#This Row],[PROPORSI]]*VLOOKUP(Target_AM[[#This Row],[NIPNAS]],Target_CC[],COLUMN(AX$2)+9,0)</f>
        <v>4667404.7998496499</v>
      </c>
      <c r="BM551" s="22">
        <f>Target_AM[[#This Row],[PROPORSI]]*VLOOKUP(Target_AM[[#This Row],[NIPNAS]],Target_CC[],COLUMN(AY$2)+9,0)</f>
        <v>3677144.2621599752</v>
      </c>
      <c r="BN551" s="22">
        <f>Target_AM[[#This Row],[PROPORSI]]*VLOOKUP(Target_AM[[#This Row],[NIPNAS]],Target_CC[],COLUMN(AZ$2)+9,0)</f>
        <v>44700237.006700888</v>
      </c>
      <c r="BO551" s="22">
        <f>Target_AM[[#This Row],[PROPORSI]]*VLOOKUP(Target_AM[[#This Row],[NIPNAS]],Target_CC[],COLUMN(BA$2)+9,0)</f>
        <v>0</v>
      </c>
      <c r="BP551" s="22">
        <f>Target_AM[[#This Row],[PROPORSI]]*VLOOKUP(Target_AM[[#This Row],[NIPNAS]],Target_CC[],COLUMN(BB$2)+9,0)</f>
        <v>0</v>
      </c>
      <c r="BQ551" s="22">
        <f>Target_AM[[#This Row],[PROPORSI]]*VLOOKUP(Target_AM[[#This Row],[NIPNAS]],Target_CC[],COLUMN(BC$2)+9,0)</f>
        <v>0</v>
      </c>
      <c r="BR551" s="22">
        <f>Target_AM[[#This Row],[PROPORSI]]*VLOOKUP(Target_AM[[#This Row],[NIPNAS]],Target_CC[],COLUMN(BD$2)+9,0)</f>
        <v>0</v>
      </c>
      <c r="BS551" s="22">
        <f>Target_AM[[#This Row],[PROPORSI]]*VLOOKUP(Target_AM[[#This Row],[NIPNAS]],Target_CC[],COLUMN(BE$2)+9,0)</f>
        <v>0</v>
      </c>
      <c r="BT551" s="22">
        <f>Target_AM[[#This Row],[PROPORSI]]*VLOOKUP(Target_AM[[#This Row],[NIPNAS]],Target_CC[],COLUMN(BF$2)+9,0)</f>
        <v>0</v>
      </c>
      <c r="BU551" s="22">
        <f>Target_AM[[#This Row],[PROPORSI]]*VLOOKUP(Target_AM[[#This Row],[NIPNAS]],Target_CC[],COLUMN(BG$2)+9,0)</f>
        <v>0</v>
      </c>
      <c r="BV551" s="22">
        <f>Target_AM[[#This Row],[PROPORSI]]*VLOOKUP(Target_AM[[#This Row],[NIPNAS]],Target_CC[],COLUMN(BH$2)+9,0)</f>
        <v>0</v>
      </c>
      <c r="BW551" s="22">
        <f>Target_AM[[#This Row],[PROPORSI]]*VLOOKUP(Target_AM[[#This Row],[NIPNAS]],Target_CC[],COLUMN(BI$2)+9,0)</f>
        <v>0</v>
      </c>
      <c r="BX551" s="22">
        <f>Target_AM[[#This Row],[PROPORSI]]*VLOOKUP(Target_AM[[#This Row],[NIPNAS]],Target_CC[],COLUMN(BJ$2)+9,0)</f>
        <v>0</v>
      </c>
      <c r="BY551" s="22">
        <f>Target_AM[[#This Row],[PROPORSI]]*VLOOKUP(Target_AM[[#This Row],[NIPNAS]],Target_CC[],COLUMN(BK$2)+9,0)</f>
        <v>0</v>
      </c>
      <c r="BZ551" s="22">
        <f>Target_AM[[#This Row],[PROPORSI]]*VLOOKUP(Target_AM[[#This Row],[NIPNAS]],Target_CC[],COLUMN(BL$2)+9,0)</f>
        <v>0</v>
      </c>
      <c r="CA551" s="22">
        <f>Target_AM[[#This Row],[PROPORSI]]*VLOOKUP(Target_AM[[#This Row],[NIPNAS]],Target_CC[],COLUMN(BM$2)+9,0)</f>
        <v>0</v>
      </c>
      <c r="CB551" s="22">
        <f>Target_AM[[#This Row],[PROPORSI]]*VLOOKUP(Target_AM[[#This Row],[NIPNAS]],Target_CC[],COLUMN(BN$2)+9,0)</f>
        <v>0</v>
      </c>
      <c r="CC551" s="22">
        <f>Target_AM[[#This Row],[PROPORSI]]*VLOOKUP(Target_AM[[#This Row],[NIPNAS]],Target_CC[],COLUMN(BO$2)+9,0)</f>
        <v>0</v>
      </c>
      <c r="CD551" s="22">
        <f>Target_AM[[#This Row],[PROPORSI]]*VLOOKUP(Target_AM[[#This Row],[NIPNAS]],Target_CC[],COLUMN(BP$2)+9,0)</f>
        <v>0</v>
      </c>
      <c r="CE551" s="22">
        <f>Target_AM[[#This Row],[PROPORSI]]*VLOOKUP(Target_AM[[#This Row],[NIPNAS]],Target_CC[],COLUMN(BQ$2)+9,0)</f>
        <v>0</v>
      </c>
      <c r="CF551" s="22">
        <f>Target_AM[[#This Row],[PROPORSI]]*VLOOKUP(Target_AM[[#This Row],[NIPNAS]],Target_CC[],COLUMN(BR$2)+9,0)</f>
        <v>0</v>
      </c>
      <c r="CG551" s="22">
        <f>Target_AM[[#This Row],[PROPORSI]]*VLOOKUP(Target_AM[[#This Row],[NIPNAS]],Target_CC[],COLUMN(BS$2)+9,0)</f>
        <v>0</v>
      </c>
      <c r="CH551" s="22">
        <f>Target_AM[[#This Row],[PROPORSI]]*VLOOKUP(Target_AM[[#This Row],[NIPNAS]],Target_CC[],COLUMN(BT$2)+9,0)</f>
        <v>0</v>
      </c>
      <c r="CI551" s="22">
        <f>Target_AM[[#This Row],[PROPORSI]]*VLOOKUP(Target_AM[[#This Row],[NIPNAS]],Target_CC[],COLUMN(BU$2)+9,0)</f>
        <v>0</v>
      </c>
      <c r="CJ551" s="22">
        <f>Target_AM[[#This Row],[PROPORSI]]*VLOOKUP(Target_AM[[#This Row],[NIPNAS]],Target_CC[],COLUMN(BV$2)+9,0)</f>
        <v>0</v>
      </c>
      <c r="CK551" s="22">
        <f>Target_AM[[#This Row],[PROPORSI]]*VLOOKUP(Target_AM[[#This Row],[NIPNAS]],Target_CC[],COLUMN(BW$2)+9,0)</f>
        <v>0</v>
      </c>
      <c r="CL551" s="22">
        <f>Target_AM[[#This Row],[PROPORSI]]*VLOOKUP(Target_AM[[#This Row],[NIPNAS]],Target_CC[],COLUMN(BX$2)+9,0)</f>
        <v>0</v>
      </c>
      <c r="CM551" s="22">
        <f>Target_AM[[#This Row],[PROPORSI]]*VLOOKUP(Target_AM[[#This Row],[NIPNAS]],Target_CC[],COLUMN(BY$2)+9,0)</f>
        <v>0</v>
      </c>
      <c r="CN551" s="22">
        <f>Target_AM[[#This Row],[PROPORSI]]*VLOOKUP(Target_AM[[#This Row],[NIPNAS]],Target_CC[],COLUMN(BZ$2)+9,0)</f>
        <v>0</v>
      </c>
      <c r="CO551" s="22">
        <f>Target_AM[[#This Row],[PROPORSI]]*VLOOKUP(Target_AM[[#This Row],[NIPNAS]],Target_CC[],COLUMN(CA$2)+9,0)</f>
        <v>0</v>
      </c>
      <c r="CP551" s="22">
        <f>Target_AM[[#This Row],[PROPORSI]]*VLOOKUP(Target_AM[[#This Row],[NIPNAS]],Target_CC[],COLUMN(CB$2)+9,0)</f>
        <v>0</v>
      </c>
      <c r="CQ551" s="22">
        <f>Target_AM[[#This Row],[PROPORSI]]*VLOOKUP(Target_AM[[#This Row],[NIPNAS]],Target_CC[],COLUMN(CC$2)+9,0)</f>
        <v>0</v>
      </c>
      <c r="CR551" s="22">
        <f>Target_AM[[#This Row],[PROPORSI]]*VLOOKUP(Target_AM[[#This Row],[NIPNAS]],Target_CC[],COLUMN(CD$2)+9,0)</f>
        <v>0</v>
      </c>
      <c r="CS551" s="22">
        <f>Target_AM[[#This Row],[PROPORSI]]*VLOOKUP(Target_AM[[#This Row],[NIPNAS]],Target_CC[],COLUMN(CE$2)+9,0)</f>
        <v>0</v>
      </c>
      <c r="CT551" s="22">
        <f>Target_AM[[#This Row],[PROPORSI]]*VLOOKUP(Target_AM[[#This Row],[NIPNAS]],Target_CC[],COLUMN(CF$2)+9,0)</f>
        <v>0</v>
      </c>
      <c r="CU551" s="22">
        <f>Target_AM[[#This Row],[PROPORSI]]*VLOOKUP(Target_AM[[#This Row],[NIPNAS]],Target_CC[],COLUMN(CG$2)+9,0)</f>
        <v>0</v>
      </c>
      <c r="CV551" s="22">
        <f>Target_AM[[#This Row],[PROPORSI]]*VLOOKUP(Target_AM[[#This Row],[NIPNAS]],Target_CC[],COLUMN(CH$2)+9,0)</f>
        <v>0</v>
      </c>
      <c r="CW551" s="22">
        <f>Target_AM[[#This Row],[PROPORSI]]*VLOOKUP(Target_AM[[#This Row],[NIPNAS]],Target_CC[],COLUMN(CI$2)+9,0)</f>
        <v>0</v>
      </c>
      <c r="CX551" s="22">
        <f>Target_AM[[#This Row],[PROPORSI]]*VLOOKUP(Target_AM[[#This Row],[NIPNAS]],Target_CC[],COLUMN(CJ$2)+9,0)</f>
        <v>0</v>
      </c>
      <c r="CY551" s="22">
        <f>Target_AM[[#This Row],[PROPORSI]]*VLOOKUP(Target_AM[[#This Row],[NIPNAS]],Target_CC[],COLUMN(CK$2)+9,0)</f>
        <v>0</v>
      </c>
      <c r="CZ551" s="22">
        <f>Target_AM[[#This Row],[PROPORSI]]*VLOOKUP(Target_AM[[#This Row],[NIPNAS]],Target_CC[],COLUMN(CL$2)+9,0)</f>
        <v>0</v>
      </c>
      <c r="DA551" s="22">
        <f>Target_AM[[#This Row],[PROPORSI]]*VLOOKUP(Target_AM[[#This Row],[NIPNAS]],Target_CC[],COLUMN(CM$2)+9,0)</f>
        <v>0</v>
      </c>
      <c r="DB551" s="22">
        <f>Target_AM[[#This Row],[PROPORSI]]*VLOOKUP(Target_AM[[#This Row],[NIPNAS]],Target_CC[],COLUMN(CN$2)+9,0)</f>
        <v>0</v>
      </c>
      <c r="DC551" s="22">
        <f>Target_AM[[#This Row],[PROPORSI]]*VLOOKUP(Target_AM[[#This Row],[NIPNAS]],Target_CC[],COLUMN(CO$2)+9,0)</f>
        <v>0</v>
      </c>
      <c r="DD551" s="22">
        <f>Target_AM[[#This Row],[PROPORSI]]*VLOOKUP(Target_AM[[#This Row],[NIPNAS]],Target_CC[],COLUMN(CP$2)+9,0)</f>
        <v>0</v>
      </c>
      <c r="DE551" s="22">
        <f>Target_AM[[#This Row],[PROPORSI]]*VLOOKUP(Target_AM[[#This Row],[NIPNAS]],Target_CC[],COLUMN(CQ$2)+9,0)</f>
        <v>0</v>
      </c>
      <c r="DF551" s="22">
        <f>Target_AM[[#This Row],[PROPORSI]]*VLOOKUP(Target_AM[[#This Row],[NIPNAS]],Target_CC[],COLUMN(CR$2)+9,0)</f>
        <v>0</v>
      </c>
      <c r="DG551" s="22">
        <f>Target_AM[[#This Row],[PROPORSI]]*VLOOKUP(Target_AM[[#This Row],[NIPNAS]],Target_CC[],COLUMN(CS$2)+9,0)</f>
        <v>0</v>
      </c>
      <c r="DH551" s="22">
        <f>Target_AM[[#This Row],[PROPORSI]]*VLOOKUP(Target_AM[[#This Row],[NIPNAS]],Target_CC[],COLUMN(CT$2)+9,0)</f>
        <v>0</v>
      </c>
      <c r="DI551" s="22">
        <f>Target_AM[[#This Row],[PROPORSI]]*VLOOKUP(Target_AM[[#This Row],[NIPNAS]],Target_CC[],COLUMN(CU$2)+9,0)</f>
        <v>0</v>
      </c>
      <c r="DJ551" s="22">
        <f>Target_AM[[#This Row],[PROPORSI]]*VLOOKUP(Target_AM[[#This Row],[NIPNAS]],Target_CC[],COLUMN(CV$2)+9,0)</f>
        <v>0</v>
      </c>
      <c r="DK551" s="22">
        <f>Target_AM[[#This Row],[PROPORSI]]*VLOOKUP(Target_AM[[#This Row],[NIPNAS]],Target_CC[],COLUMN(CW$2)+9,0)</f>
        <v>0</v>
      </c>
      <c r="DL551" s="22">
        <f>Target_AM[[#This Row],[PROPORSI]]*VLOOKUP(Target_AM[[#This Row],[NIPNAS]],Target_CC[],COLUMN(CX$2)+9,0)</f>
        <v>0</v>
      </c>
      <c r="DM551" s="22">
        <f>Target_AM[[#This Row],[PROPORSI]]*VLOOKUP(Target_AM[[#This Row],[NIPNAS]],Target_CC[],COLUMN(CY$2)+9,0)</f>
        <v>0</v>
      </c>
      <c r="DN551" s="22">
        <f>Target_AM[[#This Row],[PROPORSI]]*VLOOKUP(Target_AM[[#This Row],[NIPNAS]],Target_CC[],COLUMN(CZ$2)+9,0)</f>
        <v>0</v>
      </c>
      <c r="DO551" s="22">
        <f>Target_AM[[#This Row],[PROPORSI]]*VLOOKUP(Target_AM[[#This Row],[NIPNAS]],Target_CC[],COLUMN(DA$2)+9,0)</f>
        <v>0</v>
      </c>
      <c r="DP551" s="22">
        <f>Target_AM[[#This Row],[PROPORSI]]*VLOOKUP(Target_AM[[#This Row],[NIPNAS]],Target_CC[],COLUMN(DB$2)+9,0)</f>
        <v>0</v>
      </c>
      <c r="DQ551" s="22">
        <f>Target_AM[[#This Row],[PROPORSI]]*VLOOKUP(Target_AM[[#This Row],[NIPNAS]],Target_CC[],COLUMN(DC$2)+9,0)</f>
        <v>0</v>
      </c>
      <c r="DR551" s="22">
        <f>Target_AM[[#This Row],[PROPORSI]]*VLOOKUP(Target_AM[[#This Row],[NIPNAS]],Target_CC[],COLUMN(DD$2)+9,0)</f>
        <v>0</v>
      </c>
      <c r="DS551" s="22">
        <f>Target_AM[[#This Row],[PROPORSI]]*VLOOKUP(Target_AM[[#This Row],[NIPNAS]],Target_CC[],COLUMN(DE$2)+9,0)</f>
        <v>0</v>
      </c>
      <c r="DT551" s="22">
        <f>Target_AM[[#This Row],[PROPORSI]]*VLOOKUP(Target_AM[[#This Row],[NIPNAS]],Target_CC[],COLUMN(DF$2)+9,0)</f>
        <v>0</v>
      </c>
      <c r="DU551" s="22">
        <f>Target_AM[[#This Row],[PROPORSI]]*VLOOKUP(Target_AM[[#This Row],[NIPNAS]],Target_CC[],COLUMN(DG$2)+9,0)</f>
        <v>0</v>
      </c>
      <c r="DV551" s="22">
        <f>Target_AM[[#This Row],[PROPORSI]]*VLOOKUP(Target_AM[[#This Row],[NIPNAS]],Target_CC[],COLUMN(DH$2)+9,0)</f>
        <v>0</v>
      </c>
      <c r="DW551" s="22">
        <f>Target_AM[[#This Row],[PROPORSI]]*VLOOKUP(Target_AM[[#This Row],[NIPNAS]],Target_CC[],COLUMN(DI$2)+9,0)</f>
        <v>0</v>
      </c>
      <c r="DX551" s="22">
        <f>Target_AM[[#This Row],[PROPORSI]]*VLOOKUP(Target_AM[[#This Row],[NIPNAS]],Target_CC[],COLUMN(DJ$2)+9,0)</f>
        <v>0</v>
      </c>
      <c r="DY551" s="22">
        <f>Target_AM[[#This Row],[PROPORSI]]*VLOOKUP(Target_AM[[#This Row],[NIPNAS]],Target_CC[],COLUMN(DK$2)+9,0)</f>
        <v>0</v>
      </c>
      <c r="DZ551" s="22">
        <f>Target_AM[[#This Row],[PROPORSI]]*VLOOKUP(Target_AM[[#This Row],[NIPNAS]],Target_CC[],COLUMN(DL$2)+9,0)</f>
        <v>0</v>
      </c>
      <c r="EA551" s="22">
        <f>Target_AM[[#This Row],[PROPORSI]]*VLOOKUP(Target_AM[[#This Row],[NIPNAS]],Target_CC[],COLUMN(DM$2)+9,0)</f>
        <v>0</v>
      </c>
    </row>
    <row r="552" spans="2:131" x14ac:dyDescent="0.3">
      <c r="B552">
        <v>720266</v>
      </c>
      <c r="C552" t="s">
        <v>1031</v>
      </c>
      <c r="D552">
        <v>1</v>
      </c>
      <c r="E552" s="8">
        <v>45658</v>
      </c>
      <c r="F552">
        <v>19652594</v>
      </c>
      <c r="G552" t="s">
        <v>303</v>
      </c>
      <c r="J552" t="s">
        <v>296</v>
      </c>
      <c r="K552" t="s">
        <v>26</v>
      </c>
      <c r="L552" t="s">
        <v>159</v>
      </c>
      <c r="M552" t="s">
        <v>29</v>
      </c>
      <c r="N552" s="23">
        <f>Target_AM[[#This Row],[PROPORSI]]*VLOOKUP(Target_AM[[#This Row],[NIPNAS]],Target_CC[],9,0)</f>
        <v>0</v>
      </c>
      <c r="O552" s="22">
        <f>Target_AM[[#This Row],[PROPORSI]]*VLOOKUP(Target_AM[[#This Row],[NIPNAS]],Target_CC[],COLUMN(A$2)+9,0)</f>
        <v>0</v>
      </c>
      <c r="P552" s="22">
        <f>Target_AM[[#This Row],[PROPORSI]]*VLOOKUP(Target_AM[[#This Row],[NIPNAS]],Target_CC[],COLUMN(B$2)+9,0)</f>
        <v>0</v>
      </c>
      <c r="Q552" s="22">
        <f>Target_AM[[#This Row],[PROPORSI]]*VLOOKUP(Target_AM[[#This Row],[NIPNAS]],Target_CC[],COLUMN(C$2)+9,0)</f>
        <v>0</v>
      </c>
      <c r="R552" s="22">
        <f>Target_AM[[#This Row],[PROPORSI]]*VLOOKUP(Target_AM[[#This Row],[NIPNAS]],Target_CC[],COLUMN(D$2)+9,0)</f>
        <v>0</v>
      </c>
      <c r="S552" s="22">
        <f>Target_AM[[#This Row],[PROPORSI]]*VLOOKUP(Target_AM[[#This Row],[NIPNAS]],Target_CC[],COLUMN(E$2)+9,0)</f>
        <v>0</v>
      </c>
      <c r="T552" s="22">
        <f>Target_AM[[#This Row],[PROPORSI]]*VLOOKUP(Target_AM[[#This Row],[NIPNAS]],Target_CC[],COLUMN(F$2)+9,0)</f>
        <v>0</v>
      </c>
      <c r="U552" s="22">
        <f>Target_AM[[#This Row],[PROPORSI]]*VLOOKUP(Target_AM[[#This Row],[NIPNAS]],Target_CC[],COLUMN(G$2)+9,0)</f>
        <v>0</v>
      </c>
      <c r="V552" s="22">
        <f>Target_AM[[#This Row],[PROPORSI]]*VLOOKUP(Target_AM[[#This Row],[NIPNAS]],Target_CC[],COLUMN(H$2)+9,0)</f>
        <v>0</v>
      </c>
      <c r="W552" s="22">
        <f>Target_AM[[#This Row],[PROPORSI]]*VLOOKUP(Target_AM[[#This Row],[NIPNAS]],Target_CC[],COLUMN(I$2)+9,0)</f>
        <v>0</v>
      </c>
      <c r="X552" s="22">
        <f>Target_AM[[#This Row],[PROPORSI]]*VLOOKUP(Target_AM[[#This Row],[NIPNAS]],Target_CC[],COLUMN(J$2)+9,0)</f>
        <v>0</v>
      </c>
      <c r="Y552" s="22">
        <f>Target_AM[[#This Row],[PROPORSI]]*VLOOKUP(Target_AM[[#This Row],[NIPNAS]],Target_CC[],COLUMN(K$2)+9,0)</f>
        <v>0</v>
      </c>
      <c r="Z552" s="22">
        <f>Target_AM[[#This Row],[PROPORSI]]*VLOOKUP(Target_AM[[#This Row],[NIPNAS]],Target_CC[],COLUMN(L$2)+9,0)</f>
        <v>0</v>
      </c>
      <c r="AA552" s="22">
        <f>Target_AM[[#This Row],[PROPORSI]]*VLOOKUP(Target_AM[[#This Row],[NIPNAS]],Target_CC[],COLUMN(M$2)+9,0)</f>
        <v>0</v>
      </c>
      <c r="AB552" s="22">
        <f>Target_AM[[#This Row],[PROPORSI]]*VLOOKUP(Target_AM[[#This Row],[NIPNAS]],Target_CC[],COLUMN(N$2)+9,0)</f>
        <v>0</v>
      </c>
      <c r="AC552" s="22">
        <f>Target_AM[[#This Row],[PROPORSI]]*VLOOKUP(Target_AM[[#This Row],[NIPNAS]],Target_CC[],COLUMN(O$2)+9,0)</f>
        <v>690859.22431823774</v>
      </c>
      <c r="AD552" s="22">
        <f>Target_AM[[#This Row],[PROPORSI]]*VLOOKUP(Target_AM[[#This Row],[NIPNAS]],Target_CC[],COLUMN(P$2)+9,0)</f>
        <v>683729.23020126333</v>
      </c>
      <c r="AE552" s="22">
        <f>Target_AM[[#This Row],[PROPORSI]]*VLOOKUP(Target_AM[[#This Row],[NIPNAS]],Target_CC[],COLUMN(Q$2)+9,0)</f>
        <v>537486.86343142285</v>
      </c>
      <c r="AF552" s="22">
        <f>Target_AM[[#This Row],[PROPORSI]]*VLOOKUP(Target_AM[[#This Row],[NIPNAS]],Target_CC[],COLUMN(R$2)+9,0)</f>
        <v>586231.66372162709</v>
      </c>
      <c r="AG552" s="22">
        <f>Target_AM[[#This Row],[PROPORSI]]*VLOOKUP(Target_AM[[#This Row],[NIPNAS]],Target_CC[],COLUMN(S$2)+9,0)</f>
        <v>571553.53985494352</v>
      </c>
      <c r="AH552" s="22">
        <f>Target_AM[[#This Row],[PROPORSI]]*VLOOKUP(Target_AM[[#This Row],[NIPNAS]],Target_CC[],COLUMN(T$2)+9,0)</f>
        <v>710365.72728492401</v>
      </c>
      <c r="AI552" s="22">
        <f>Target_AM[[#This Row],[PROPORSI]]*VLOOKUP(Target_AM[[#This Row],[NIPNAS]],Target_CC[],COLUMN(U$2)+9,0)</f>
        <v>598269.13892134407</v>
      </c>
      <c r="AJ552" s="22">
        <f>Target_AM[[#This Row],[PROPORSI]]*VLOOKUP(Target_AM[[#This Row],[NIPNAS]],Target_CC[],COLUMN(V$2)+9,0)</f>
        <v>715610.41381648171</v>
      </c>
      <c r="AK552" s="22">
        <f>Target_AM[[#This Row],[PROPORSI]]*VLOOKUP(Target_AM[[#This Row],[NIPNAS]],Target_CC[],COLUMN(W$2)+9,0)</f>
        <v>720720.50871695695</v>
      </c>
      <c r="AL552" s="22">
        <f>Target_AM[[#This Row],[PROPORSI]]*VLOOKUP(Target_AM[[#This Row],[NIPNAS]],Target_CC[],COLUMN(X$2)+9,0)</f>
        <v>611960.29877694696</v>
      </c>
      <c r="AM552" s="22">
        <f>Target_AM[[#This Row],[PROPORSI]]*VLOOKUP(Target_AM[[#This Row],[NIPNAS]],Target_CC[],COLUMN(Y$2)+9,0)</f>
        <v>623089.45347582689</v>
      </c>
      <c r="AN552" s="22">
        <f>Target_AM[[#This Row],[PROPORSI]]*VLOOKUP(Target_AM[[#This Row],[NIPNAS]],Target_CC[],COLUMN(Z$2)+9,0)</f>
        <v>7049876.062519975</v>
      </c>
      <c r="AO552" s="22">
        <f>Target_AM[[#This Row],[PROPORSI]]*VLOOKUP(Target_AM[[#This Row],[NIPNAS]],Target_CC[],COLUMN(AA$2)+9,0)</f>
        <v>0</v>
      </c>
      <c r="AP552" s="22">
        <f>Target_AM[[#This Row],[PROPORSI]]*VLOOKUP(Target_AM[[#This Row],[NIPNAS]],Target_CC[],COLUMN(AB$2)+9,0)</f>
        <v>690859.22431823774</v>
      </c>
      <c r="AQ552" s="22">
        <f>Target_AM[[#This Row],[PROPORSI]]*VLOOKUP(Target_AM[[#This Row],[NIPNAS]],Target_CC[],COLUMN(AC$2)+9,0)</f>
        <v>683729.23020126333</v>
      </c>
      <c r="AR552" s="22">
        <f>Target_AM[[#This Row],[PROPORSI]]*VLOOKUP(Target_AM[[#This Row],[NIPNAS]],Target_CC[],COLUMN(AD$2)+9,0)</f>
        <v>537486.86343142285</v>
      </c>
      <c r="AS552" s="22">
        <f>Target_AM[[#This Row],[PROPORSI]]*VLOOKUP(Target_AM[[#This Row],[NIPNAS]],Target_CC[],COLUMN(AE$2)+9,0)</f>
        <v>586231.66372162709</v>
      </c>
      <c r="AT552" s="22">
        <f>Target_AM[[#This Row],[PROPORSI]]*VLOOKUP(Target_AM[[#This Row],[NIPNAS]],Target_CC[],COLUMN(AF$2)+9,0)</f>
        <v>571553.53985494352</v>
      </c>
      <c r="AU552" s="22">
        <f>Target_AM[[#This Row],[PROPORSI]]*VLOOKUP(Target_AM[[#This Row],[NIPNAS]],Target_CC[],COLUMN(AG$2)+9,0)</f>
        <v>710365.72728492401</v>
      </c>
      <c r="AV552" s="22">
        <f>Target_AM[[#This Row],[PROPORSI]]*VLOOKUP(Target_AM[[#This Row],[NIPNAS]],Target_CC[],COLUMN(AH$2)+9,0)</f>
        <v>598269.13892134407</v>
      </c>
      <c r="AW552" s="22">
        <f>Target_AM[[#This Row],[PROPORSI]]*VLOOKUP(Target_AM[[#This Row],[NIPNAS]],Target_CC[],COLUMN(AI$2)+9,0)</f>
        <v>715610.41381648171</v>
      </c>
      <c r="AX552" s="22">
        <f>Target_AM[[#This Row],[PROPORSI]]*VLOOKUP(Target_AM[[#This Row],[NIPNAS]],Target_CC[],COLUMN(AJ$2)+9,0)</f>
        <v>720720.50871695695</v>
      </c>
      <c r="AY552" s="22">
        <f>Target_AM[[#This Row],[PROPORSI]]*VLOOKUP(Target_AM[[#This Row],[NIPNAS]],Target_CC[],COLUMN(AK$2)+9,0)</f>
        <v>611960.29877694696</v>
      </c>
      <c r="AZ552" s="22">
        <f>Target_AM[[#This Row],[PROPORSI]]*VLOOKUP(Target_AM[[#This Row],[NIPNAS]],Target_CC[],COLUMN(AL$2)+9,0)</f>
        <v>623089.45347582689</v>
      </c>
      <c r="BA552" s="22">
        <f>Target_AM[[#This Row],[PROPORSI]]*VLOOKUP(Target_AM[[#This Row],[NIPNAS]],Target_CC[],COLUMN(AM$2)+9,0)</f>
        <v>7049876.062519975</v>
      </c>
      <c r="BB552" s="22">
        <f>Target_AM[[#This Row],[PROPORSI]]*VLOOKUP(Target_AM[[#This Row],[NIPNAS]],Target_CC[],COLUMN(AN$2)+9,0)</f>
        <v>0</v>
      </c>
      <c r="BC552" s="22">
        <f>Target_AM[[#This Row],[PROPORSI]]*VLOOKUP(Target_AM[[#This Row],[NIPNAS]],Target_CC[],COLUMN(AO$2)+9,0)</f>
        <v>0</v>
      </c>
      <c r="BD552" s="22">
        <f>Target_AM[[#This Row],[PROPORSI]]*VLOOKUP(Target_AM[[#This Row],[NIPNAS]],Target_CC[],COLUMN(AP$2)+9,0)</f>
        <v>0</v>
      </c>
      <c r="BE552" s="22">
        <f>Target_AM[[#This Row],[PROPORSI]]*VLOOKUP(Target_AM[[#This Row],[NIPNAS]],Target_CC[],COLUMN(AQ$2)+9,0)</f>
        <v>0</v>
      </c>
      <c r="BF552" s="22">
        <f>Target_AM[[#This Row],[PROPORSI]]*VLOOKUP(Target_AM[[#This Row],[NIPNAS]],Target_CC[],COLUMN(AR$2)+9,0)</f>
        <v>0</v>
      </c>
      <c r="BG552" s="22">
        <f>Target_AM[[#This Row],[PROPORSI]]*VLOOKUP(Target_AM[[#This Row],[NIPNAS]],Target_CC[],COLUMN(AS$2)+9,0)</f>
        <v>0</v>
      </c>
      <c r="BH552" s="22">
        <f>Target_AM[[#This Row],[PROPORSI]]*VLOOKUP(Target_AM[[#This Row],[NIPNAS]],Target_CC[],COLUMN(AT$2)+9,0)</f>
        <v>0</v>
      </c>
      <c r="BI552" s="22">
        <f>Target_AM[[#This Row],[PROPORSI]]*VLOOKUP(Target_AM[[#This Row],[NIPNAS]],Target_CC[],COLUMN(AU$2)+9,0)</f>
        <v>0</v>
      </c>
      <c r="BJ552" s="22">
        <f>Target_AM[[#This Row],[PROPORSI]]*VLOOKUP(Target_AM[[#This Row],[NIPNAS]],Target_CC[],COLUMN(AV$2)+9,0)</f>
        <v>0</v>
      </c>
      <c r="BK552" s="22">
        <f>Target_AM[[#This Row],[PROPORSI]]*VLOOKUP(Target_AM[[#This Row],[NIPNAS]],Target_CC[],COLUMN(AW$2)+9,0)</f>
        <v>0</v>
      </c>
      <c r="BL552" s="22">
        <f>Target_AM[[#This Row],[PROPORSI]]*VLOOKUP(Target_AM[[#This Row],[NIPNAS]],Target_CC[],COLUMN(AX$2)+9,0)</f>
        <v>0</v>
      </c>
      <c r="BM552" s="22">
        <f>Target_AM[[#This Row],[PROPORSI]]*VLOOKUP(Target_AM[[#This Row],[NIPNAS]],Target_CC[],COLUMN(AY$2)+9,0)</f>
        <v>0</v>
      </c>
      <c r="BN552" s="22">
        <f>Target_AM[[#This Row],[PROPORSI]]*VLOOKUP(Target_AM[[#This Row],[NIPNAS]],Target_CC[],COLUMN(AZ$2)+9,0)</f>
        <v>0</v>
      </c>
      <c r="BO552" s="22">
        <f>Target_AM[[#This Row],[PROPORSI]]*VLOOKUP(Target_AM[[#This Row],[NIPNAS]],Target_CC[],COLUMN(BA$2)+9,0)</f>
        <v>0</v>
      </c>
      <c r="BP552" s="22">
        <f>Target_AM[[#This Row],[PROPORSI]]*VLOOKUP(Target_AM[[#This Row],[NIPNAS]],Target_CC[],COLUMN(BB$2)+9,0)</f>
        <v>0</v>
      </c>
      <c r="BQ552" s="22">
        <f>Target_AM[[#This Row],[PROPORSI]]*VLOOKUP(Target_AM[[#This Row],[NIPNAS]],Target_CC[],COLUMN(BC$2)+9,0)</f>
        <v>0</v>
      </c>
      <c r="BR552" s="22">
        <f>Target_AM[[#This Row],[PROPORSI]]*VLOOKUP(Target_AM[[#This Row],[NIPNAS]],Target_CC[],COLUMN(BD$2)+9,0)</f>
        <v>0</v>
      </c>
      <c r="BS552" s="22">
        <f>Target_AM[[#This Row],[PROPORSI]]*VLOOKUP(Target_AM[[#This Row],[NIPNAS]],Target_CC[],COLUMN(BE$2)+9,0)</f>
        <v>0</v>
      </c>
      <c r="BT552" s="22">
        <f>Target_AM[[#This Row],[PROPORSI]]*VLOOKUP(Target_AM[[#This Row],[NIPNAS]],Target_CC[],COLUMN(BF$2)+9,0)</f>
        <v>0</v>
      </c>
      <c r="BU552" s="22">
        <f>Target_AM[[#This Row],[PROPORSI]]*VLOOKUP(Target_AM[[#This Row],[NIPNAS]],Target_CC[],COLUMN(BG$2)+9,0)</f>
        <v>0</v>
      </c>
      <c r="BV552" s="22">
        <f>Target_AM[[#This Row],[PROPORSI]]*VLOOKUP(Target_AM[[#This Row],[NIPNAS]],Target_CC[],COLUMN(BH$2)+9,0)</f>
        <v>0</v>
      </c>
      <c r="BW552" s="22">
        <f>Target_AM[[#This Row],[PROPORSI]]*VLOOKUP(Target_AM[[#This Row],[NIPNAS]],Target_CC[],COLUMN(BI$2)+9,0)</f>
        <v>0</v>
      </c>
      <c r="BX552" s="22">
        <f>Target_AM[[#This Row],[PROPORSI]]*VLOOKUP(Target_AM[[#This Row],[NIPNAS]],Target_CC[],COLUMN(BJ$2)+9,0)</f>
        <v>0</v>
      </c>
      <c r="BY552" s="22">
        <f>Target_AM[[#This Row],[PROPORSI]]*VLOOKUP(Target_AM[[#This Row],[NIPNAS]],Target_CC[],COLUMN(BK$2)+9,0)</f>
        <v>0</v>
      </c>
      <c r="BZ552" s="22">
        <f>Target_AM[[#This Row],[PROPORSI]]*VLOOKUP(Target_AM[[#This Row],[NIPNAS]],Target_CC[],COLUMN(BL$2)+9,0)</f>
        <v>0</v>
      </c>
      <c r="CA552" s="22">
        <f>Target_AM[[#This Row],[PROPORSI]]*VLOOKUP(Target_AM[[#This Row],[NIPNAS]],Target_CC[],COLUMN(BM$2)+9,0)</f>
        <v>0</v>
      </c>
      <c r="CB552" s="22">
        <f>Target_AM[[#This Row],[PROPORSI]]*VLOOKUP(Target_AM[[#This Row],[NIPNAS]],Target_CC[],COLUMN(BN$2)+9,0)</f>
        <v>0</v>
      </c>
      <c r="CC552" s="22">
        <f>Target_AM[[#This Row],[PROPORSI]]*VLOOKUP(Target_AM[[#This Row],[NIPNAS]],Target_CC[],COLUMN(BO$2)+9,0)</f>
        <v>0</v>
      </c>
      <c r="CD552" s="22">
        <f>Target_AM[[#This Row],[PROPORSI]]*VLOOKUP(Target_AM[[#This Row],[NIPNAS]],Target_CC[],COLUMN(BP$2)+9,0)</f>
        <v>0</v>
      </c>
      <c r="CE552" s="22">
        <f>Target_AM[[#This Row],[PROPORSI]]*VLOOKUP(Target_AM[[#This Row],[NIPNAS]],Target_CC[],COLUMN(BQ$2)+9,0)</f>
        <v>0</v>
      </c>
      <c r="CF552" s="22">
        <f>Target_AM[[#This Row],[PROPORSI]]*VLOOKUP(Target_AM[[#This Row],[NIPNAS]],Target_CC[],COLUMN(BR$2)+9,0)</f>
        <v>0</v>
      </c>
      <c r="CG552" s="22">
        <f>Target_AM[[#This Row],[PROPORSI]]*VLOOKUP(Target_AM[[#This Row],[NIPNAS]],Target_CC[],COLUMN(BS$2)+9,0)</f>
        <v>0</v>
      </c>
      <c r="CH552" s="22">
        <f>Target_AM[[#This Row],[PROPORSI]]*VLOOKUP(Target_AM[[#This Row],[NIPNAS]],Target_CC[],COLUMN(BT$2)+9,0)</f>
        <v>0</v>
      </c>
      <c r="CI552" s="22">
        <f>Target_AM[[#This Row],[PROPORSI]]*VLOOKUP(Target_AM[[#This Row],[NIPNAS]],Target_CC[],COLUMN(BU$2)+9,0)</f>
        <v>0</v>
      </c>
      <c r="CJ552" s="22">
        <f>Target_AM[[#This Row],[PROPORSI]]*VLOOKUP(Target_AM[[#This Row],[NIPNAS]],Target_CC[],COLUMN(BV$2)+9,0)</f>
        <v>0</v>
      </c>
      <c r="CK552" s="22">
        <f>Target_AM[[#This Row],[PROPORSI]]*VLOOKUP(Target_AM[[#This Row],[NIPNAS]],Target_CC[],COLUMN(BW$2)+9,0)</f>
        <v>0</v>
      </c>
      <c r="CL552" s="22">
        <f>Target_AM[[#This Row],[PROPORSI]]*VLOOKUP(Target_AM[[#This Row],[NIPNAS]],Target_CC[],COLUMN(BX$2)+9,0)</f>
        <v>0</v>
      </c>
      <c r="CM552" s="22">
        <f>Target_AM[[#This Row],[PROPORSI]]*VLOOKUP(Target_AM[[#This Row],[NIPNAS]],Target_CC[],COLUMN(BY$2)+9,0)</f>
        <v>0</v>
      </c>
      <c r="CN552" s="22">
        <f>Target_AM[[#This Row],[PROPORSI]]*VLOOKUP(Target_AM[[#This Row],[NIPNAS]],Target_CC[],COLUMN(BZ$2)+9,0)</f>
        <v>0</v>
      </c>
      <c r="CO552" s="22">
        <f>Target_AM[[#This Row],[PROPORSI]]*VLOOKUP(Target_AM[[#This Row],[NIPNAS]],Target_CC[],COLUMN(CA$2)+9,0)</f>
        <v>0</v>
      </c>
      <c r="CP552" s="22">
        <f>Target_AM[[#This Row],[PROPORSI]]*VLOOKUP(Target_AM[[#This Row],[NIPNAS]],Target_CC[],COLUMN(CB$2)+9,0)</f>
        <v>0</v>
      </c>
      <c r="CQ552" s="22">
        <f>Target_AM[[#This Row],[PROPORSI]]*VLOOKUP(Target_AM[[#This Row],[NIPNAS]],Target_CC[],COLUMN(CC$2)+9,0)</f>
        <v>0</v>
      </c>
      <c r="CR552" s="22">
        <f>Target_AM[[#This Row],[PROPORSI]]*VLOOKUP(Target_AM[[#This Row],[NIPNAS]],Target_CC[],COLUMN(CD$2)+9,0)</f>
        <v>0</v>
      </c>
      <c r="CS552" s="22">
        <f>Target_AM[[#This Row],[PROPORSI]]*VLOOKUP(Target_AM[[#This Row],[NIPNAS]],Target_CC[],COLUMN(CE$2)+9,0)</f>
        <v>0</v>
      </c>
      <c r="CT552" s="22">
        <f>Target_AM[[#This Row],[PROPORSI]]*VLOOKUP(Target_AM[[#This Row],[NIPNAS]],Target_CC[],COLUMN(CF$2)+9,0)</f>
        <v>0</v>
      </c>
      <c r="CU552" s="22">
        <f>Target_AM[[#This Row],[PROPORSI]]*VLOOKUP(Target_AM[[#This Row],[NIPNAS]],Target_CC[],COLUMN(CG$2)+9,0)</f>
        <v>0</v>
      </c>
      <c r="CV552" s="22">
        <f>Target_AM[[#This Row],[PROPORSI]]*VLOOKUP(Target_AM[[#This Row],[NIPNAS]],Target_CC[],COLUMN(CH$2)+9,0)</f>
        <v>0</v>
      </c>
      <c r="CW552" s="22">
        <f>Target_AM[[#This Row],[PROPORSI]]*VLOOKUP(Target_AM[[#This Row],[NIPNAS]],Target_CC[],COLUMN(CI$2)+9,0)</f>
        <v>0</v>
      </c>
      <c r="CX552" s="22">
        <f>Target_AM[[#This Row],[PROPORSI]]*VLOOKUP(Target_AM[[#This Row],[NIPNAS]],Target_CC[],COLUMN(CJ$2)+9,0)</f>
        <v>0</v>
      </c>
      <c r="CY552" s="22">
        <f>Target_AM[[#This Row],[PROPORSI]]*VLOOKUP(Target_AM[[#This Row],[NIPNAS]],Target_CC[],COLUMN(CK$2)+9,0)</f>
        <v>0</v>
      </c>
      <c r="CZ552" s="22">
        <f>Target_AM[[#This Row],[PROPORSI]]*VLOOKUP(Target_AM[[#This Row],[NIPNAS]],Target_CC[],COLUMN(CL$2)+9,0)</f>
        <v>0</v>
      </c>
      <c r="DA552" s="22">
        <f>Target_AM[[#This Row],[PROPORSI]]*VLOOKUP(Target_AM[[#This Row],[NIPNAS]],Target_CC[],COLUMN(CM$2)+9,0)</f>
        <v>0</v>
      </c>
      <c r="DB552" s="22">
        <f>Target_AM[[#This Row],[PROPORSI]]*VLOOKUP(Target_AM[[#This Row],[NIPNAS]],Target_CC[],COLUMN(CN$2)+9,0)</f>
        <v>0</v>
      </c>
      <c r="DC552" s="22">
        <f>Target_AM[[#This Row],[PROPORSI]]*VLOOKUP(Target_AM[[#This Row],[NIPNAS]],Target_CC[],COLUMN(CO$2)+9,0)</f>
        <v>0</v>
      </c>
      <c r="DD552" s="22">
        <f>Target_AM[[#This Row],[PROPORSI]]*VLOOKUP(Target_AM[[#This Row],[NIPNAS]],Target_CC[],COLUMN(CP$2)+9,0)</f>
        <v>0</v>
      </c>
      <c r="DE552" s="22">
        <f>Target_AM[[#This Row],[PROPORSI]]*VLOOKUP(Target_AM[[#This Row],[NIPNAS]],Target_CC[],COLUMN(CQ$2)+9,0)</f>
        <v>0</v>
      </c>
      <c r="DF552" s="22">
        <f>Target_AM[[#This Row],[PROPORSI]]*VLOOKUP(Target_AM[[#This Row],[NIPNAS]],Target_CC[],COLUMN(CR$2)+9,0)</f>
        <v>0</v>
      </c>
      <c r="DG552" s="22">
        <f>Target_AM[[#This Row],[PROPORSI]]*VLOOKUP(Target_AM[[#This Row],[NIPNAS]],Target_CC[],COLUMN(CS$2)+9,0)</f>
        <v>0</v>
      </c>
      <c r="DH552" s="22">
        <f>Target_AM[[#This Row],[PROPORSI]]*VLOOKUP(Target_AM[[#This Row],[NIPNAS]],Target_CC[],COLUMN(CT$2)+9,0)</f>
        <v>0</v>
      </c>
      <c r="DI552" s="22">
        <f>Target_AM[[#This Row],[PROPORSI]]*VLOOKUP(Target_AM[[#This Row],[NIPNAS]],Target_CC[],COLUMN(CU$2)+9,0)</f>
        <v>0</v>
      </c>
      <c r="DJ552" s="22">
        <f>Target_AM[[#This Row],[PROPORSI]]*VLOOKUP(Target_AM[[#This Row],[NIPNAS]],Target_CC[],COLUMN(CV$2)+9,0)</f>
        <v>0</v>
      </c>
      <c r="DK552" s="22">
        <f>Target_AM[[#This Row],[PROPORSI]]*VLOOKUP(Target_AM[[#This Row],[NIPNAS]],Target_CC[],COLUMN(CW$2)+9,0)</f>
        <v>0</v>
      </c>
      <c r="DL552" s="22">
        <f>Target_AM[[#This Row],[PROPORSI]]*VLOOKUP(Target_AM[[#This Row],[NIPNAS]],Target_CC[],COLUMN(CX$2)+9,0)</f>
        <v>0</v>
      </c>
      <c r="DM552" s="22">
        <f>Target_AM[[#This Row],[PROPORSI]]*VLOOKUP(Target_AM[[#This Row],[NIPNAS]],Target_CC[],COLUMN(CY$2)+9,0)</f>
        <v>0</v>
      </c>
      <c r="DN552" s="22">
        <f>Target_AM[[#This Row],[PROPORSI]]*VLOOKUP(Target_AM[[#This Row],[NIPNAS]],Target_CC[],COLUMN(CZ$2)+9,0)</f>
        <v>0</v>
      </c>
      <c r="DO552" s="22">
        <f>Target_AM[[#This Row],[PROPORSI]]*VLOOKUP(Target_AM[[#This Row],[NIPNAS]],Target_CC[],COLUMN(DA$2)+9,0)</f>
        <v>0</v>
      </c>
      <c r="DP552" s="22">
        <f>Target_AM[[#This Row],[PROPORSI]]*VLOOKUP(Target_AM[[#This Row],[NIPNAS]],Target_CC[],COLUMN(DB$2)+9,0)</f>
        <v>0</v>
      </c>
      <c r="DQ552" s="22">
        <f>Target_AM[[#This Row],[PROPORSI]]*VLOOKUP(Target_AM[[#This Row],[NIPNAS]],Target_CC[],COLUMN(DC$2)+9,0)</f>
        <v>0</v>
      </c>
      <c r="DR552" s="22">
        <f>Target_AM[[#This Row],[PROPORSI]]*VLOOKUP(Target_AM[[#This Row],[NIPNAS]],Target_CC[],COLUMN(DD$2)+9,0)</f>
        <v>0</v>
      </c>
      <c r="DS552" s="22">
        <f>Target_AM[[#This Row],[PROPORSI]]*VLOOKUP(Target_AM[[#This Row],[NIPNAS]],Target_CC[],COLUMN(DE$2)+9,0)</f>
        <v>0</v>
      </c>
      <c r="DT552" s="22">
        <f>Target_AM[[#This Row],[PROPORSI]]*VLOOKUP(Target_AM[[#This Row],[NIPNAS]],Target_CC[],COLUMN(DF$2)+9,0)</f>
        <v>0</v>
      </c>
      <c r="DU552" s="22">
        <f>Target_AM[[#This Row],[PROPORSI]]*VLOOKUP(Target_AM[[#This Row],[NIPNAS]],Target_CC[],COLUMN(DG$2)+9,0)</f>
        <v>0</v>
      </c>
      <c r="DV552" s="22">
        <f>Target_AM[[#This Row],[PROPORSI]]*VLOOKUP(Target_AM[[#This Row],[NIPNAS]],Target_CC[],COLUMN(DH$2)+9,0)</f>
        <v>0</v>
      </c>
      <c r="DW552" s="22">
        <f>Target_AM[[#This Row],[PROPORSI]]*VLOOKUP(Target_AM[[#This Row],[NIPNAS]],Target_CC[],COLUMN(DI$2)+9,0)</f>
        <v>0</v>
      </c>
      <c r="DX552" s="22">
        <f>Target_AM[[#This Row],[PROPORSI]]*VLOOKUP(Target_AM[[#This Row],[NIPNAS]],Target_CC[],COLUMN(DJ$2)+9,0)</f>
        <v>0</v>
      </c>
      <c r="DY552" s="22">
        <f>Target_AM[[#This Row],[PROPORSI]]*VLOOKUP(Target_AM[[#This Row],[NIPNAS]],Target_CC[],COLUMN(DK$2)+9,0)</f>
        <v>0</v>
      </c>
      <c r="DZ552" s="22">
        <f>Target_AM[[#This Row],[PROPORSI]]*VLOOKUP(Target_AM[[#This Row],[NIPNAS]],Target_CC[],COLUMN(DL$2)+9,0)</f>
        <v>0</v>
      </c>
      <c r="EA552" s="22">
        <f>Target_AM[[#This Row],[PROPORSI]]*VLOOKUP(Target_AM[[#This Row],[NIPNAS]],Target_CC[],COLUMN(DM$2)+9,0)</f>
        <v>0</v>
      </c>
    </row>
    <row r="553" spans="2:131" x14ac:dyDescent="0.3">
      <c r="B553">
        <v>404429</v>
      </c>
      <c r="C553" t="s">
        <v>1008</v>
      </c>
      <c r="D553">
        <v>1</v>
      </c>
      <c r="E553" s="8">
        <v>45658</v>
      </c>
      <c r="F553">
        <v>19448306</v>
      </c>
      <c r="G553" t="s">
        <v>396</v>
      </c>
      <c r="J553" t="s">
        <v>309</v>
      </c>
      <c r="K553" t="s">
        <v>25</v>
      </c>
      <c r="L553" t="s">
        <v>159</v>
      </c>
      <c r="M553" t="s">
        <v>29</v>
      </c>
      <c r="N553" s="23">
        <f>Target_AM[[#This Row],[PROPORSI]]*VLOOKUP(Target_AM[[#This Row],[NIPNAS]],Target_CC[],9,0)</f>
        <v>3337119.5440027146</v>
      </c>
      <c r="O553" s="22">
        <f>Target_AM[[#This Row],[PROPORSI]]*VLOOKUP(Target_AM[[#This Row],[NIPNAS]],Target_CC[],COLUMN(A$2)+9,0)</f>
        <v>0</v>
      </c>
      <c r="P553" s="22">
        <f>Target_AM[[#This Row],[PROPORSI]]*VLOOKUP(Target_AM[[#This Row],[NIPNAS]],Target_CC[],COLUMN(B$2)+9,0)</f>
        <v>0</v>
      </c>
      <c r="Q553" s="22">
        <f>Target_AM[[#This Row],[PROPORSI]]*VLOOKUP(Target_AM[[#This Row],[NIPNAS]],Target_CC[],COLUMN(C$2)+9,0)</f>
        <v>0</v>
      </c>
      <c r="R553" s="22">
        <f>Target_AM[[#This Row],[PROPORSI]]*VLOOKUP(Target_AM[[#This Row],[NIPNAS]],Target_CC[],COLUMN(D$2)+9,0)</f>
        <v>0</v>
      </c>
      <c r="S553" s="22">
        <f>Target_AM[[#This Row],[PROPORSI]]*VLOOKUP(Target_AM[[#This Row],[NIPNAS]],Target_CC[],COLUMN(E$2)+9,0)</f>
        <v>0</v>
      </c>
      <c r="T553" s="22">
        <f>Target_AM[[#This Row],[PROPORSI]]*VLOOKUP(Target_AM[[#This Row],[NIPNAS]],Target_CC[],COLUMN(F$2)+9,0)</f>
        <v>0</v>
      </c>
      <c r="U553" s="22">
        <f>Target_AM[[#This Row],[PROPORSI]]*VLOOKUP(Target_AM[[#This Row],[NIPNAS]],Target_CC[],COLUMN(G$2)+9,0)</f>
        <v>0</v>
      </c>
      <c r="V553" s="22">
        <f>Target_AM[[#This Row],[PROPORSI]]*VLOOKUP(Target_AM[[#This Row],[NIPNAS]],Target_CC[],COLUMN(H$2)+9,0)</f>
        <v>0</v>
      </c>
      <c r="W553" s="22">
        <f>Target_AM[[#This Row],[PROPORSI]]*VLOOKUP(Target_AM[[#This Row],[NIPNAS]],Target_CC[],COLUMN(I$2)+9,0)</f>
        <v>0</v>
      </c>
      <c r="X553" s="22">
        <f>Target_AM[[#This Row],[PROPORSI]]*VLOOKUP(Target_AM[[#This Row],[NIPNAS]],Target_CC[],COLUMN(J$2)+9,0)</f>
        <v>0</v>
      </c>
      <c r="Y553" s="22">
        <f>Target_AM[[#This Row],[PROPORSI]]*VLOOKUP(Target_AM[[#This Row],[NIPNAS]],Target_CC[],COLUMN(K$2)+9,0)</f>
        <v>0</v>
      </c>
      <c r="Z553" s="22">
        <f>Target_AM[[#This Row],[PROPORSI]]*VLOOKUP(Target_AM[[#This Row],[NIPNAS]],Target_CC[],COLUMN(L$2)+9,0)</f>
        <v>0</v>
      </c>
      <c r="AA553" s="22">
        <f>Target_AM[[#This Row],[PROPORSI]]*VLOOKUP(Target_AM[[#This Row],[NIPNAS]],Target_CC[],COLUMN(M$2)+9,0)</f>
        <v>0</v>
      </c>
      <c r="AB553" s="22">
        <f>Target_AM[[#This Row],[PROPORSI]]*VLOOKUP(Target_AM[[#This Row],[NIPNAS]],Target_CC[],COLUMN(N$2)+9,0)</f>
        <v>292244.36682015826</v>
      </c>
      <c r="AC553" s="22">
        <f>Target_AM[[#This Row],[PROPORSI]]*VLOOKUP(Target_AM[[#This Row],[NIPNAS]],Target_CC[],COLUMN(O$2)+9,0)</f>
        <v>310786.66001400823</v>
      </c>
      <c r="AD553" s="22">
        <f>Target_AM[[#This Row],[PROPORSI]]*VLOOKUP(Target_AM[[#This Row],[NIPNAS]],Target_CC[],COLUMN(P$2)+9,0)</f>
        <v>408924.95962051454</v>
      </c>
      <c r="AE553" s="22">
        <f>Target_AM[[#This Row],[PROPORSI]]*VLOOKUP(Target_AM[[#This Row],[NIPNAS]],Target_CC[],COLUMN(Q$2)+9,0)</f>
        <v>416920.84652771457</v>
      </c>
      <c r="AF553" s="22">
        <f>Target_AM[[#This Row],[PROPORSI]]*VLOOKUP(Target_AM[[#This Row],[NIPNAS]],Target_CC[],COLUMN(R$2)+9,0)</f>
        <v>545325.5214648312</v>
      </c>
      <c r="AG553" s="22">
        <f>Target_AM[[#This Row],[PROPORSI]]*VLOOKUP(Target_AM[[#This Row],[NIPNAS]],Target_CC[],COLUMN(S$2)+9,0)</f>
        <v>509527.10494905798</v>
      </c>
      <c r="AH553" s="22">
        <f>Target_AM[[#This Row],[PROPORSI]]*VLOOKUP(Target_AM[[#This Row],[NIPNAS]],Target_CC[],COLUMN(T$2)+9,0)</f>
        <v>447436.42448227189</v>
      </c>
      <c r="AI553" s="22">
        <f>Target_AM[[#This Row],[PROPORSI]]*VLOOKUP(Target_AM[[#This Row],[NIPNAS]],Target_CC[],COLUMN(U$2)+9,0)</f>
        <v>506144.66350676445</v>
      </c>
      <c r="AJ553" s="22">
        <f>Target_AM[[#This Row],[PROPORSI]]*VLOOKUP(Target_AM[[#This Row],[NIPNAS]],Target_CC[],COLUMN(V$2)+9,0)</f>
        <v>439484.56497701543</v>
      </c>
      <c r="AK553" s="22">
        <f>Target_AM[[#This Row],[PROPORSI]]*VLOOKUP(Target_AM[[#This Row],[NIPNAS]],Target_CC[],COLUMN(W$2)+9,0)</f>
        <v>462520.25062679447</v>
      </c>
      <c r="AL553" s="22">
        <f>Target_AM[[#This Row],[PROPORSI]]*VLOOKUP(Target_AM[[#This Row],[NIPNAS]],Target_CC[],COLUMN(X$2)+9,0)</f>
        <v>568273.91259022441</v>
      </c>
      <c r="AM553" s="22">
        <f>Target_AM[[#This Row],[PROPORSI]]*VLOOKUP(Target_AM[[#This Row],[NIPNAS]],Target_CC[],COLUMN(Y$2)+9,0)</f>
        <v>674214.80294943717</v>
      </c>
      <c r="AN553" s="22">
        <f>Target_AM[[#This Row],[PROPORSI]]*VLOOKUP(Target_AM[[#This Row],[NIPNAS]],Target_CC[],COLUMN(Z$2)+9,0)</f>
        <v>5581804.0785287917</v>
      </c>
      <c r="AO553" s="22">
        <f>Target_AM[[#This Row],[PROPORSI]]*VLOOKUP(Target_AM[[#This Row],[NIPNAS]],Target_CC[],COLUMN(AA$2)+9,0)</f>
        <v>292244.36682015826</v>
      </c>
      <c r="AP553" s="22">
        <f>Target_AM[[#This Row],[PROPORSI]]*VLOOKUP(Target_AM[[#This Row],[NIPNAS]],Target_CC[],COLUMN(AB$2)+9,0)</f>
        <v>310786.66001400823</v>
      </c>
      <c r="AQ553" s="22">
        <f>Target_AM[[#This Row],[PROPORSI]]*VLOOKUP(Target_AM[[#This Row],[NIPNAS]],Target_CC[],COLUMN(AC$2)+9,0)</f>
        <v>408924.95962051454</v>
      </c>
      <c r="AR553" s="22">
        <f>Target_AM[[#This Row],[PROPORSI]]*VLOOKUP(Target_AM[[#This Row],[NIPNAS]],Target_CC[],COLUMN(AD$2)+9,0)</f>
        <v>416920.84652771457</v>
      </c>
      <c r="AS553" s="22">
        <f>Target_AM[[#This Row],[PROPORSI]]*VLOOKUP(Target_AM[[#This Row],[NIPNAS]],Target_CC[],COLUMN(AE$2)+9,0)</f>
        <v>545325.5214648312</v>
      </c>
      <c r="AT553" s="22">
        <f>Target_AM[[#This Row],[PROPORSI]]*VLOOKUP(Target_AM[[#This Row],[NIPNAS]],Target_CC[],COLUMN(AF$2)+9,0)</f>
        <v>509527.10494905798</v>
      </c>
      <c r="AU553" s="22">
        <f>Target_AM[[#This Row],[PROPORSI]]*VLOOKUP(Target_AM[[#This Row],[NIPNAS]],Target_CC[],COLUMN(AG$2)+9,0)</f>
        <v>447436.42448227189</v>
      </c>
      <c r="AV553" s="22">
        <f>Target_AM[[#This Row],[PROPORSI]]*VLOOKUP(Target_AM[[#This Row],[NIPNAS]],Target_CC[],COLUMN(AH$2)+9,0)</f>
        <v>506144.66350676445</v>
      </c>
      <c r="AW553" s="22">
        <f>Target_AM[[#This Row],[PROPORSI]]*VLOOKUP(Target_AM[[#This Row],[NIPNAS]],Target_CC[],COLUMN(AI$2)+9,0)</f>
        <v>439484.56497701543</v>
      </c>
      <c r="AX553" s="22">
        <f>Target_AM[[#This Row],[PROPORSI]]*VLOOKUP(Target_AM[[#This Row],[NIPNAS]],Target_CC[],COLUMN(AJ$2)+9,0)</f>
        <v>462520.25062679447</v>
      </c>
      <c r="AY553" s="22">
        <f>Target_AM[[#This Row],[PROPORSI]]*VLOOKUP(Target_AM[[#This Row],[NIPNAS]],Target_CC[],COLUMN(AK$2)+9,0)</f>
        <v>568273.91259022441</v>
      </c>
      <c r="AZ553" s="22">
        <f>Target_AM[[#This Row],[PROPORSI]]*VLOOKUP(Target_AM[[#This Row],[NIPNAS]],Target_CC[],COLUMN(AL$2)+9,0)</f>
        <v>674214.80294943717</v>
      </c>
      <c r="BA553" s="22">
        <f>Target_AM[[#This Row],[PROPORSI]]*VLOOKUP(Target_AM[[#This Row],[NIPNAS]],Target_CC[],COLUMN(AM$2)+9,0)</f>
        <v>5581804.0785287917</v>
      </c>
      <c r="BB553" s="22">
        <f>Target_AM[[#This Row],[PROPORSI]]*VLOOKUP(Target_AM[[#This Row],[NIPNAS]],Target_CC[],COLUMN(AN$2)+9,0)</f>
        <v>0</v>
      </c>
      <c r="BC553" s="22">
        <f>Target_AM[[#This Row],[PROPORSI]]*VLOOKUP(Target_AM[[#This Row],[NIPNAS]],Target_CC[],COLUMN(AO$2)+9,0)</f>
        <v>0</v>
      </c>
      <c r="BD553" s="22">
        <f>Target_AM[[#This Row],[PROPORSI]]*VLOOKUP(Target_AM[[#This Row],[NIPNAS]],Target_CC[],COLUMN(AP$2)+9,0)</f>
        <v>0</v>
      </c>
      <c r="BE553" s="22">
        <f>Target_AM[[#This Row],[PROPORSI]]*VLOOKUP(Target_AM[[#This Row],[NIPNAS]],Target_CC[],COLUMN(AQ$2)+9,0)</f>
        <v>0</v>
      </c>
      <c r="BF553" s="22">
        <f>Target_AM[[#This Row],[PROPORSI]]*VLOOKUP(Target_AM[[#This Row],[NIPNAS]],Target_CC[],COLUMN(AR$2)+9,0)</f>
        <v>0</v>
      </c>
      <c r="BG553" s="22">
        <f>Target_AM[[#This Row],[PROPORSI]]*VLOOKUP(Target_AM[[#This Row],[NIPNAS]],Target_CC[],COLUMN(AS$2)+9,0)</f>
        <v>0</v>
      </c>
      <c r="BH553" s="22">
        <f>Target_AM[[#This Row],[PROPORSI]]*VLOOKUP(Target_AM[[#This Row],[NIPNAS]],Target_CC[],COLUMN(AT$2)+9,0)</f>
        <v>0</v>
      </c>
      <c r="BI553" s="22">
        <f>Target_AM[[#This Row],[PROPORSI]]*VLOOKUP(Target_AM[[#This Row],[NIPNAS]],Target_CC[],COLUMN(AU$2)+9,0)</f>
        <v>0</v>
      </c>
      <c r="BJ553" s="22">
        <f>Target_AM[[#This Row],[PROPORSI]]*VLOOKUP(Target_AM[[#This Row],[NIPNAS]],Target_CC[],COLUMN(AV$2)+9,0)</f>
        <v>0</v>
      </c>
      <c r="BK553" s="22">
        <f>Target_AM[[#This Row],[PROPORSI]]*VLOOKUP(Target_AM[[#This Row],[NIPNAS]],Target_CC[],COLUMN(AW$2)+9,0)</f>
        <v>0</v>
      </c>
      <c r="BL553" s="22">
        <f>Target_AM[[#This Row],[PROPORSI]]*VLOOKUP(Target_AM[[#This Row],[NIPNAS]],Target_CC[],COLUMN(AX$2)+9,0)</f>
        <v>0</v>
      </c>
      <c r="BM553" s="22">
        <f>Target_AM[[#This Row],[PROPORSI]]*VLOOKUP(Target_AM[[#This Row],[NIPNAS]],Target_CC[],COLUMN(AY$2)+9,0)</f>
        <v>0</v>
      </c>
      <c r="BN553" s="22">
        <f>Target_AM[[#This Row],[PROPORSI]]*VLOOKUP(Target_AM[[#This Row],[NIPNAS]],Target_CC[],COLUMN(AZ$2)+9,0)</f>
        <v>0</v>
      </c>
      <c r="BO553" s="22">
        <f>Target_AM[[#This Row],[PROPORSI]]*VLOOKUP(Target_AM[[#This Row],[NIPNAS]],Target_CC[],COLUMN(BA$2)+9,0)</f>
        <v>0</v>
      </c>
      <c r="BP553" s="22">
        <f>Target_AM[[#This Row],[PROPORSI]]*VLOOKUP(Target_AM[[#This Row],[NIPNAS]],Target_CC[],COLUMN(BB$2)+9,0)</f>
        <v>0</v>
      </c>
      <c r="BQ553" s="22">
        <f>Target_AM[[#This Row],[PROPORSI]]*VLOOKUP(Target_AM[[#This Row],[NIPNAS]],Target_CC[],COLUMN(BC$2)+9,0)</f>
        <v>0</v>
      </c>
      <c r="BR553" s="22">
        <f>Target_AM[[#This Row],[PROPORSI]]*VLOOKUP(Target_AM[[#This Row],[NIPNAS]],Target_CC[],COLUMN(BD$2)+9,0)</f>
        <v>0</v>
      </c>
      <c r="BS553" s="22">
        <f>Target_AM[[#This Row],[PROPORSI]]*VLOOKUP(Target_AM[[#This Row],[NIPNAS]],Target_CC[],COLUMN(BE$2)+9,0)</f>
        <v>0</v>
      </c>
      <c r="BT553" s="22">
        <f>Target_AM[[#This Row],[PROPORSI]]*VLOOKUP(Target_AM[[#This Row],[NIPNAS]],Target_CC[],COLUMN(BF$2)+9,0)</f>
        <v>0</v>
      </c>
      <c r="BU553" s="22">
        <f>Target_AM[[#This Row],[PROPORSI]]*VLOOKUP(Target_AM[[#This Row],[NIPNAS]],Target_CC[],COLUMN(BG$2)+9,0)</f>
        <v>0</v>
      </c>
      <c r="BV553" s="22">
        <f>Target_AM[[#This Row],[PROPORSI]]*VLOOKUP(Target_AM[[#This Row],[NIPNAS]],Target_CC[],COLUMN(BH$2)+9,0)</f>
        <v>0</v>
      </c>
      <c r="BW553" s="22">
        <f>Target_AM[[#This Row],[PROPORSI]]*VLOOKUP(Target_AM[[#This Row],[NIPNAS]],Target_CC[],COLUMN(BI$2)+9,0)</f>
        <v>0</v>
      </c>
      <c r="BX553" s="22">
        <f>Target_AM[[#This Row],[PROPORSI]]*VLOOKUP(Target_AM[[#This Row],[NIPNAS]],Target_CC[],COLUMN(BJ$2)+9,0)</f>
        <v>0</v>
      </c>
      <c r="BY553" s="22">
        <f>Target_AM[[#This Row],[PROPORSI]]*VLOOKUP(Target_AM[[#This Row],[NIPNAS]],Target_CC[],COLUMN(BK$2)+9,0)</f>
        <v>0</v>
      </c>
      <c r="BZ553" s="22">
        <f>Target_AM[[#This Row],[PROPORSI]]*VLOOKUP(Target_AM[[#This Row],[NIPNAS]],Target_CC[],COLUMN(BL$2)+9,0)</f>
        <v>0</v>
      </c>
      <c r="CA553" s="22">
        <f>Target_AM[[#This Row],[PROPORSI]]*VLOOKUP(Target_AM[[#This Row],[NIPNAS]],Target_CC[],COLUMN(BM$2)+9,0)</f>
        <v>0</v>
      </c>
      <c r="CB553" s="22">
        <f>Target_AM[[#This Row],[PROPORSI]]*VLOOKUP(Target_AM[[#This Row],[NIPNAS]],Target_CC[],COLUMN(BN$2)+9,0)</f>
        <v>0</v>
      </c>
      <c r="CC553" s="22">
        <f>Target_AM[[#This Row],[PROPORSI]]*VLOOKUP(Target_AM[[#This Row],[NIPNAS]],Target_CC[],COLUMN(BO$2)+9,0)</f>
        <v>0</v>
      </c>
      <c r="CD553" s="22">
        <f>Target_AM[[#This Row],[PROPORSI]]*VLOOKUP(Target_AM[[#This Row],[NIPNAS]],Target_CC[],COLUMN(BP$2)+9,0)</f>
        <v>0</v>
      </c>
      <c r="CE553" s="22">
        <f>Target_AM[[#This Row],[PROPORSI]]*VLOOKUP(Target_AM[[#This Row],[NIPNAS]],Target_CC[],COLUMN(BQ$2)+9,0)</f>
        <v>0</v>
      </c>
      <c r="CF553" s="22">
        <f>Target_AM[[#This Row],[PROPORSI]]*VLOOKUP(Target_AM[[#This Row],[NIPNAS]],Target_CC[],COLUMN(BR$2)+9,0)</f>
        <v>0</v>
      </c>
      <c r="CG553" s="22">
        <f>Target_AM[[#This Row],[PROPORSI]]*VLOOKUP(Target_AM[[#This Row],[NIPNAS]],Target_CC[],COLUMN(BS$2)+9,0)</f>
        <v>0</v>
      </c>
      <c r="CH553" s="22">
        <f>Target_AM[[#This Row],[PROPORSI]]*VLOOKUP(Target_AM[[#This Row],[NIPNAS]],Target_CC[],COLUMN(BT$2)+9,0)</f>
        <v>0</v>
      </c>
      <c r="CI553" s="22">
        <f>Target_AM[[#This Row],[PROPORSI]]*VLOOKUP(Target_AM[[#This Row],[NIPNAS]],Target_CC[],COLUMN(BU$2)+9,0)</f>
        <v>0</v>
      </c>
      <c r="CJ553" s="22">
        <f>Target_AM[[#This Row],[PROPORSI]]*VLOOKUP(Target_AM[[#This Row],[NIPNAS]],Target_CC[],COLUMN(BV$2)+9,0)</f>
        <v>0</v>
      </c>
      <c r="CK553" s="22">
        <f>Target_AM[[#This Row],[PROPORSI]]*VLOOKUP(Target_AM[[#This Row],[NIPNAS]],Target_CC[],COLUMN(BW$2)+9,0)</f>
        <v>0</v>
      </c>
      <c r="CL553" s="22">
        <f>Target_AM[[#This Row],[PROPORSI]]*VLOOKUP(Target_AM[[#This Row],[NIPNAS]],Target_CC[],COLUMN(BX$2)+9,0)</f>
        <v>0</v>
      </c>
      <c r="CM553" s="22">
        <f>Target_AM[[#This Row],[PROPORSI]]*VLOOKUP(Target_AM[[#This Row],[NIPNAS]],Target_CC[],COLUMN(BY$2)+9,0)</f>
        <v>0</v>
      </c>
      <c r="CN553" s="22">
        <f>Target_AM[[#This Row],[PROPORSI]]*VLOOKUP(Target_AM[[#This Row],[NIPNAS]],Target_CC[],COLUMN(BZ$2)+9,0)</f>
        <v>0</v>
      </c>
      <c r="CO553" s="22">
        <f>Target_AM[[#This Row],[PROPORSI]]*VLOOKUP(Target_AM[[#This Row],[NIPNAS]],Target_CC[],COLUMN(CA$2)+9,0)</f>
        <v>0</v>
      </c>
      <c r="CP553" s="22">
        <f>Target_AM[[#This Row],[PROPORSI]]*VLOOKUP(Target_AM[[#This Row],[NIPNAS]],Target_CC[],COLUMN(CB$2)+9,0)</f>
        <v>0</v>
      </c>
      <c r="CQ553" s="22">
        <f>Target_AM[[#This Row],[PROPORSI]]*VLOOKUP(Target_AM[[#This Row],[NIPNAS]],Target_CC[],COLUMN(CC$2)+9,0)</f>
        <v>0</v>
      </c>
      <c r="CR553" s="22">
        <f>Target_AM[[#This Row],[PROPORSI]]*VLOOKUP(Target_AM[[#This Row],[NIPNAS]],Target_CC[],COLUMN(CD$2)+9,0)</f>
        <v>0</v>
      </c>
      <c r="CS553" s="22">
        <f>Target_AM[[#This Row],[PROPORSI]]*VLOOKUP(Target_AM[[#This Row],[NIPNAS]],Target_CC[],COLUMN(CE$2)+9,0)</f>
        <v>0</v>
      </c>
      <c r="CT553" s="22">
        <f>Target_AM[[#This Row],[PROPORSI]]*VLOOKUP(Target_AM[[#This Row],[NIPNAS]],Target_CC[],COLUMN(CF$2)+9,0)</f>
        <v>0</v>
      </c>
      <c r="CU553" s="22">
        <f>Target_AM[[#This Row],[PROPORSI]]*VLOOKUP(Target_AM[[#This Row],[NIPNAS]],Target_CC[],COLUMN(CG$2)+9,0)</f>
        <v>0</v>
      </c>
      <c r="CV553" s="22">
        <f>Target_AM[[#This Row],[PROPORSI]]*VLOOKUP(Target_AM[[#This Row],[NIPNAS]],Target_CC[],COLUMN(CH$2)+9,0)</f>
        <v>0</v>
      </c>
      <c r="CW553" s="22">
        <f>Target_AM[[#This Row],[PROPORSI]]*VLOOKUP(Target_AM[[#This Row],[NIPNAS]],Target_CC[],COLUMN(CI$2)+9,0)</f>
        <v>0</v>
      </c>
      <c r="CX553" s="22">
        <f>Target_AM[[#This Row],[PROPORSI]]*VLOOKUP(Target_AM[[#This Row],[NIPNAS]],Target_CC[],COLUMN(CJ$2)+9,0)</f>
        <v>0</v>
      </c>
      <c r="CY553" s="22">
        <f>Target_AM[[#This Row],[PROPORSI]]*VLOOKUP(Target_AM[[#This Row],[NIPNAS]],Target_CC[],COLUMN(CK$2)+9,0)</f>
        <v>0</v>
      </c>
      <c r="CZ553" s="22">
        <f>Target_AM[[#This Row],[PROPORSI]]*VLOOKUP(Target_AM[[#This Row],[NIPNAS]],Target_CC[],COLUMN(CL$2)+9,0)</f>
        <v>0</v>
      </c>
      <c r="DA553" s="22">
        <f>Target_AM[[#This Row],[PROPORSI]]*VLOOKUP(Target_AM[[#This Row],[NIPNAS]],Target_CC[],COLUMN(CM$2)+9,0)</f>
        <v>0</v>
      </c>
      <c r="DB553" s="22">
        <f>Target_AM[[#This Row],[PROPORSI]]*VLOOKUP(Target_AM[[#This Row],[NIPNAS]],Target_CC[],COLUMN(CN$2)+9,0)</f>
        <v>0</v>
      </c>
      <c r="DC553" s="22">
        <f>Target_AM[[#This Row],[PROPORSI]]*VLOOKUP(Target_AM[[#This Row],[NIPNAS]],Target_CC[],COLUMN(CO$2)+9,0)</f>
        <v>0</v>
      </c>
      <c r="DD553" s="22">
        <f>Target_AM[[#This Row],[PROPORSI]]*VLOOKUP(Target_AM[[#This Row],[NIPNAS]],Target_CC[],COLUMN(CP$2)+9,0)</f>
        <v>0</v>
      </c>
      <c r="DE553" s="22">
        <f>Target_AM[[#This Row],[PROPORSI]]*VLOOKUP(Target_AM[[#This Row],[NIPNAS]],Target_CC[],COLUMN(CQ$2)+9,0)</f>
        <v>0</v>
      </c>
      <c r="DF553" s="22">
        <f>Target_AM[[#This Row],[PROPORSI]]*VLOOKUP(Target_AM[[#This Row],[NIPNAS]],Target_CC[],COLUMN(CR$2)+9,0)</f>
        <v>0</v>
      </c>
      <c r="DG553" s="22">
        <f>Target_AM[[#This Row],[PROPORSI]]*VLOOKUP(Target_AM[[#This Row],[NIPNAS]],Target_CC[],COLUMN(CS$2)+9,0)</f>
        <v>0</v>
      </c>
      <c r="DH553" s="22">
        <f>Target_AM[[#This Row],[PROPORSI]]*VLOOKUP(Target_AM[[#This Row],[NIPNAS]],Target_CC[],COLUMN(CT$2)+9,0)</f>
        <v>0</v>
      </c>
      <c r="DI553" s="22">
        <f>Target_AM[[#This Row],[PROPORSI]]*VLOOKUP(Target_AM[[#This Row],[NIPNAS]],Target_CC[],COLUMN(CU$2)+9,0)</f>
        <v>0</v>
      </c>
      <c r="DJ553" s="22">
        <f>Target_AM[[#This Row],[PROPORSI]]*VLOOKUP(Target_AM[[#This Row],[NIPNAS]],Target_CC[],COLUMN(CV$2)+9,0)</f>
        <v>0</v>
      </c>
      <c r="DK553" s="22">
        <f>Target_AM[[#This Row],[PROPORSI]]*VLOOKUP(Target_AM[[#This Row],[NIPNAS]],Target_CC[],COLUMN(CW$2)+9,0)</f>
        <v>0</v>
      </c>
      <c r="DL553" s="22">
        <f>Target_AM[[#This Row],[PROPORSI]]*VLOOKUP(Target_AM[[#This Row],[NIPNAS]],Target_CC[],COLUMN(CX$2)+9,0)</f>
        <v>0</v>
      </c>
      <c r="DM553" s="22">
        <f>Target_AM[[#This Row],[PROPORSI]]*VLOOKUP(Target_AM[[#This Row],[NIPNAS]],Target_CC[],COLUMN(CY$2)+9,0)</f>
        <v>0</v>
      </c>
      <c r="DN553" s="22">
        <f>Target_AM[[#This Row],[PROPORSI]]*VLOOKUP(Target_AM[[#This Row],[NIPNAS]],Target_CC[],COLUMN(CZ$2)+9,0)</f>
        <v>0</v>
      </c>
      <c r="DO553" s="22">
        <f>Target_AM[[#This Row],[PROPORSI]]*VLOOKUP(Target_AM[[#This Row],[NIPNAS]],Target_CC[],COLUMN(DA$2)+9,0)</f>
        <v>0</v>
      </c>
      <c r="DP553" s="22">
        <f>Target_AM[[#This Row],[PROPORSI]]*VLOOKUP(Target_AM[[#This Row],[NIPNAS]],Target_CC[],COLUMN(DB$2)+9,0)</f>
        <v>0</v>
      </c>
      <c r="DQ553" s="22">
        <f>Target_AM[[#This Row],[PROPORSI]]*VLOOKUP(Target_AM[[#This Row],[NIPNAS]],Target_CC[],COLUMN(DC$2)+9,0)</f>
        <v>0</v>
      </c>
      <c r="DR553" s="22">
        <f>Target_AM[[#This Row],[PROPORSI]]*VLOOKUP(Target_AM[[#This Row],[NIPNAS]],Target_CC[],COLUMN(DD$2)+9,0)</f>
        <v>0</v>
      </c>
      <c r="DS553" s="22">
        <f>Target_AM[[#This Row],[PROPORSI]]*VLOOKUP(Target_AM[[#This Row],[NIPNAS]],Target_CC[],COLUMN(DE$2)+9,0)</f>
        <v>0</v>
      </c>
      <c r="DT553" s="22">
        <f>Target_AM[[#This Row],[PROPORSI]]*VLOOKUP(Target_AM[[#This Row],[NIPNAS]],Target_CC[],COLUMN(DF$2)+9,0)</f>
        <v>0</v>
      </c>
      <c r="DU553" s="22">
        <f>Target_AM[[#This Row],[PROPORSI]]*VLOOKUP(Target_AM[[#This Row],[NIPNAS]],Target_CC[],COLUMN(DG$2)+9,0)</f>
        <v>0</v>
      </c>
      <c r="DV553" s="22">
        <f>Target_AM[[#This Row],[PROPORSI]]*VLOOKUP(Target_AM[[#This Row],[NIPNAS]],Target_CC[],COLUMN(DH$2)+9,0)</f>
        <v>0</v>
      </c>
      <c r="DW553" s="22">
        <f>Target_AM[[#This Row],[PROPORSI]]*VLOOKUP(Target_AM[[#This Row],[NIPNAS]],Target_CC[],COLUMN(DI$2)+9,0)</f>
        <v>0</v>
      </c>
      <c r="DX553" s="22">
        <f>Target_AM[[#This Row],[PROPORSI]]*VLOOKUP(Target_AM[[#This Row],[NIPNAS]],Target_CC[],COLUMN(DJ$2)+9,0)</f>
        <v>0</v>
      </c>
      <c r="DY553" s="22">
        <f>Target_AM[[#This Row],[PROPORSI]]*VLOOKUP(Target_AM[[#This Row],[NIPNAS]],Target_CC[],COLUMN(DK$2)+9,0)</f>
        <v>0</v>
      </c>
      <c r="DZ553" s="22">
        <f>Target_AM[[#This Row],[PROPORSI]]*VLOOKUP(Target_AM[[#This Row],[NIPNAS]],Target_CC[],COLUMN(DL$2)+9,0)</f>
        <v>0</v>
      </c>
      <c r="EA553" s="22">
        <f>Target_AM[[#This Row],[PROPORSI]]*VLOOKUP(Target_AM[[#This Row],[NIPNAS]],Target_CC[],COLUMN(DM$2)+9,0)</f>
        <v>0</v>
      </c>
    </row>
    <row r="554" spans="2:131" x14ac:dyDescent="0.3">
      <c r="B554">
        <v>906836</v>
      </c>
      <c r="C554" t="s">
        <v>1048</v>
      </c>
      <c r="D554">
        <v>1</v>
      </c>
      <c r="E554" s="8">
        <v>45658</v>
      </c>
      <c r="F554">
        <v>321146800</v>
      </c>
      <c r="G554" t="s">
        <v>324</v>
      </c>
      <c r="J554" t="s">
        <v>294</v>
      </c>
      <c r="K554" t="s">
        <v>23</v>
      </c>
      <c r="L554" t="s">
        <v>159</v>
      </c>
      <c r="M554" t="s">
        <v>29</v>
      </c>
      <c r="N554" s="23">
        <f>Target_AM[[#This Row],[PROPORSI]]*VLOOKUP(Target_AM[[#This Row],[NIPNAS]],Target_CC[],9,0)</f>
        <v>0</v>
      </c>
      <c r="O554" s="22">
        <f>Target_AM[[#This Row],[PROPORSI]]*VLOOKUP(Target_AM[[#This Row],[NIPNAS]],Target_CC[],COLUMN(A$2)+9,0)</f>
        <v>40000</v>
      </c>
      <c r="P554" s="22">
        <f>Target_AM[[#This Row],[PROPORSI]]*VLOOKUP(Target_AM[[#This Row],[NIPNAS]],Target_CC[],COLUMN(B$2)+9,0)</f>
        <v>42105.263157894733</v>
      </c>
      <c r="Q554" s="22">
        <f>Target_AM[[#This Row],[PROPORSI]]*VLOOKUP(Target_AM[[#This Row],[NIPNAS]],Target_CC[],COLUMN(C$2)+9,0)</f>
        <v>37894.73684210526</v>
      </c>
      <c r="R554" s="22">
        <f>Target_AM[[#This Row],[PROPORSI]]*VLOOKUP(Target_AM[[#This Row],[NIPNAS]],Target_CC[],COLUMN(D$2)+9,0)</f>
        <v>33684.210526315786</v>
      </c>
      <c r="S554" s="22">
        <f>Target_AM[[#This Row],[PROPORSI]]*VLOOKUP(Target_AM[[#This Row],[NIPNAS]],Target_CC[],COLUMN(E$2)+9,0)</f>
        <v>35789.473684210527</v>
      </c>
      <c r="T554" s="22">
        <f>Target_AM[[#This Row],[PROPORSI]]*VLOOKUP(Target_AM[[#This Row],[NIPNAS]],Target_CC[],COLUMN(F$2)+9,0)</f>
        <v>37894.73684210526</v>
      </c>
      <c r="U554" s="22">
        <f>Target_AM[[#This Row],[PROPORSI]]*VLOOKUP(Target_AM[[#This Row],[NIPNAS]],Target_CC[],COLUMN(G$2)+9,0)</f>
        <v>48421.052631578947</v>
      </c>
      <c r="V554" s="22">
        <f>Target_AM[[#This Row],[PROPORSI]]*VLOOKUP(Target_AM[[#This Row],[NIPNAS]],Target_CC[],COLUMN(H$2)+9,0)</f>
        <v>44210.526315789481</v>
      </c>
      <c r="W554" s="22">
        <f>Target_AM[[#This Row],[PROPORSI]]*VLOOKUP(Target_AM[[#This Row],[NIPNAS]],Target_CC[],COLUMN(I$2)+9,0)</f>
        <v>44210.526315789481</v>
      </c>
      <c r="X554" s="22">
        <f>Target_AM[[#This Row],[PROPORSI]]*VLOOKUP(Target_AM[[#This Row],[NIPNAS]],Target_CC[],COLUMN(J$2)+9,0)</f>
        <v>48421.052631578947</v>
      </c>
      <c r="Y554" s="22">
        <f>Target_AM[[#This Row],[PROPORSI]]*VLOOKUP(Target_AM[[#This Row],[NIPNAS]],Target_CC[],COLUMN(K$2)+9,0)</f>
        <v>42105.263157894733</v>
      </c>
      <c r="Z554" s="22">
        <f>Target_AM[[#This Row],[PROPORSI]]*VLOOKUP(Target_AM[[#This Row],[NIPNAS]],Target_CC[],COLUMN(L$2)+9,0)</f>
        <v>44210.526315789481</v>
      </c>
      <c r="AA554" s="22">
        <f>Target_AM[[#This Row],[PROPORSI]]*VLOOKUP(Target_AM[[#This Row],[NIPNAS]],Target_CC[],COLUMN(M$2)+9,0)</f>
        <v>498947.36842105264</v>
      </c>
      <c r="AB554" s="22">
        <f>Target_AM[[#This Row],[PROPORSI]]*VLOOKUP(Target_AM[[#This Row],[NIPNAS]],Target_CC[],COLUMN(N$2)+9,0)</f>
        <v>3945.5621916125542</v>
      </c>
      <c r="AC554" s="22">
        <f>Target_AM[[#This Row],[PROPORSI]]*VLOOKUP(Target_AM[[#This Row],[NIPNAS]],Target_CC[],COLUMN(O$2)+9,0)</f>
        <v>7538.4012954545469</v>
      </c>
      <c r="AD554" s="22">
        <f>Target_AM[[#This Row],[PROPORSI]]*VLOOKUP(Target_AM[[#This Row],[NIPNAS]],Target_CC[],COLUMN(P$2)+9,0)</f>
        <v>8292.2414250000002</v>
      </c>
      <c r="AE554" s="22">
        <f>Target_AM[[#This Row],[PROPORSI]]*VLOOKUP(Target_AM[[#This Row],[NIPNAS]],Target_CC[],COLUMN(Q$2)+9,0)</f>
        <v>8070.2773868560616</v>
      </c>
      <c r="AF554" s="22">
        <f>Target_AM[[#This Row],[PROPORSI]]*VLOOKUP(Target_AM[[#This Row],[NIPNAS]],Target_CC[],COLUMN(R$2)+9,0)</f>
        <v>12959.003111586177</v>
      </c>
      <c r="AG554" s="22">
        <f>Target_AM[[#This Row],[PROPORSI]]*VLOOKUP(Target_AM[[#This Row],[NIPNAS]],Target_CC[],COLUMN(S$2)+9,0)</f>
        <v>11663.102800427558</v>
      </c>
      <c r="AH554" s="22">
        <f>Target_AM[[#This Row],[PROPORSI]]*VLOOKUP(Target_AM[[#This Row],[NIPNAS]],Target_CC[],COLUMN(T$2)+9,0)</f>
        <v>6587.4932483896391</v>
      </c>
      <c r="AI554" s="22">
        <f>Target_AM[[#This Row],[PROPORSI]]*VLOOKUP(Target_AM[[#This Row],[NIPNAS]],Target_CC[],COLUMN(U$2)+9,0)</f>
        <v>14492.485146457208</v>
      </c>
      <c r="AJ554" s="22">
        <f>Target_AM[[#This Row],[PROPORSI]]*VLOOKUP(Target_AM[[#This Row],[NIPNAS]],Target_CC[],COLUMN(V$2)+9,0)</f>
        <v>12077.070955381005</v>
      </c>
      <c r="AK554" s="22">
        <f>Target_AM[[#This Row],[PROPORSI]]*VLOOKUP(Target_AM[[#This Row],[NIPNAS]],Target_CC[],COLUMN(W$2)+9,0)</f>
        <v>14492.485146457208</v>
      </c>
      <c r="AL554" s="22">
        <f>Target_AM[[#This Row],[PROPORSI]]*VLOOKUP(Target_AM[[#This Row],[NIPNAS]],Target_CC[],COLUMN(X$2)+9,0)</f>
        <v>15700.192241995306</v>
      </c>
      <c r="AM554" s="22">
        <f>Target_AM[[#This Row],[PROPORSI]]*VLOOKUP(Target_AM[[#This Row],[NIPNAS]],Target_CC[],COLUMN(Y$2)+9,0)</f>
        <v>15700.192241995306</v>
      </c>
      <c r="AN554" s="22">
        <f>Target_AM[[#This Row],[PROPORSI]]*VLOOKUP(Target_AM[[#This Row],[NIPNAS]],Target_CC[],COLUMN(Z$2)+9,0)</f>
        <v>131518.50719161259</v>
      </c>
      <c r="AO554" s="22">
        <f>Target_AM[[#This Row],[PROPORSI]]*VLOOKUP(Target_AM[[#This Row],[NIPNAS]],Target_CC[],COLUMN(AA$2)+9,0)</f>
        <v>43945.562191612553</v>
      </c>
      <c r="AP554" s="22">
        <f>Target_AM[[#This Row],[PROPORSI]]*VLOOKUP(Target_AM[[#This Row],[NIPNAS]],Target_CC[],COLUMN(AB$2)+9,0)</f>
        <v>49643.66445334928</v>
      </c>
      <c r="AQ554" s="22">
        <f>Target_AM[[#This Row],[PROPORSI]]*VLOOKUP(Target_AM[[#This Row],[NIPNAS]],Target_CC[],COLUMN(AC$2)+9,0)</f>
        <v>46186.97826710526</v>
      </c>
      <c r="AR554" s="22">
        <f>Target_AM[[#This Row],[PROPORSI]]*VLOOKUP(Target_AM[[#This Row],[NIPNAS]],Target_CC[],COLUMN(AD$2)+9,0)</f>
        <v>41754.487913171848</v>
      </c>
      <c r="AS554" s="22">
        <f>Target_AM[[#This Row],[PROPORSI]]*VLOOKUP(Target_AM[[#This Row],[NIPNAS]],Target_CC[],COLUMN(AE$2)+9,0)</f>
        <v>48748.476795796705</v>
      </c>
      <c r="AT554" s="22">
        <f>Target_AM[[#This Row],[PROPORSI]]*VLOOKUP(Target_AM[[#This Row],[NIPNAS]],Target_CC[],COLUMN(AF$2)+9,0)</f>
        <v>49557.839642532817</v>
      </c>
      <c r="AU554" s="22">
        <f>Target_AM[[#This Row],[PROPORSI]]*VLOOKUP(Target_AM[[#This Row],[NIPNAS]],Target_CC[],COLUMN(AG$2)+9,0)</f>
        <v>55008.545879968588</v>
      </c>
      <c r="AV554" s="22">
        <f>Target_AM[[#This Row],[PROPORSI]]*VLOOKUP(Target_AM[[#This Row],[NIPNAS]],Target_CC[],COLUMN(AH$2)+9,0)</f>
        <v>58703.011462246686</v>
      </c>
      <c r="AW554" s="22">
        <f>Target_AM[[#This Row],[PROPORSI]]*VLOOKUP(Target_AM[[#This Row],[NIPNAS]],Target_CC[],COLUMN(AI$2)+9,0)</f>
        <v>56287.597271170482</v>
      </c>
      <c r="AX554" s="22">
        <f>Target_AM[[#This Row],[PROPORSI]]*VLOOKUP(Target_AM[[#This Row],[NIPNAS]],Target_CC[],COLUMN(AJ$2)+9,0)</f>
        <v>62913.537778036152</v>
      </c>
      <c r="AY554" s="22">
        <f>Target_AM[[#This Row],[PROPORSI]]*VLOOKUP(Target_AM[[#This Row],[NIPNAS]],Target_CC[],COLUMN(AK$2)+9,0)</f>
        <v>57805.455399890037</v>
      </c>
      <c r="AZ554" s="22">
        <f>Target_AM[[#This Row],[PROPORSI]]*VLOOKUP(Target_AM[[#This Row],[NIPNAS]],Target_CC[],COLUMN(AL$2)+9,0)</f>
        <v>59910.718557784785</v>
      </c>
      <c r="BA554" s="22">
        <f>Target_AM[[#This Row],[PROPORSI]]*VLOOKUP(Target_AM[[#This Row],[NIPNAS]],Target_CC[],COLUMN(AM$2)+9,0)</f>
        <v>630465.87561266532</v>
      </c>
      <c r="BB554" s="22">
        <f>Target_AM[[#This Row],[PROPORSI]]*VLOOKUP(Target_AM[[#This Row],[NIPNAS]],Target_CC[],COLUMN(AN$2)+9,0)</f>
        <v>0</v>
      </c>
      <c r="BC554" s="22">
        <f>Target_AM[[#This Row],[PROPORSI]]*VLOOKUP(Target_AM[[#This Row],[NIPNAS]],Target_CC[],COLUMN(AO$2)+9,0)</f>
        <v>0</v>
      </c>
      <c r="BD554" s="22">
        <f>Target_AM[[#This Row],[PROPORSI]]*VLOOKUP(Target_AM[[#This Row],[NIPNAS]],Target_CC[],COLUMN(AP$2)+9,0)</f>
        <v>0</v>
      </c>
      <c r="BE554" s="22">
        <f>Target_AM[[#This Row],[PROPORSI]]*VLOOKUP(Target_AM[[#This Row],[NIPNAS]],Target_CC[],COLUMN(AQ$2)+9,0)</f>
        <v>0</v>
      </c>
      <c r="BF554" s="22">
        <f>Target_AM[[#This Row],[PROPORSI]]*VLOOKUP(Target_AM[[#This Row],[NIPNAS]],Target_CC[],COLUMN(AR$2)+9,0)</f>
        <v>0</v>
      </c>
      <c r="BG554" s="22">
        <f>Target_AM[[#This Row],[PROPORSI]]*VLOOKUP(Target_AM[[#This Row],[NIPNAS]],Target_CC[],COLUMN(AS$2)+9,0)</f>
        <v>0</v>
      </c>
      <c r="BH554" s="22">
        <f>Target_AM[[#This Row],[PROPORSI]]*VLOOKUP(Target_AM[[#This Row],[NIPNAS]],Target_CC[],COLUMN(AT$2)+9,0)</f>
        <v>0</v>
      </c>
      <c r="BI554" s="22">
        <f>Target_AM[[#This Row],[PROPORSI]]*VLOOKUP(Target_AM[[#This Row],[NIPNAS]],Target_CC[],COLUMN(AU$2)+9,0)</f>
        <v>0</v>
      </c>
      <c r="BJ554" s="22">
        <f>Target_AM[[#This Row],[PROPORSI]]*VLOOKUP(Target_AM[[#This Row],[NIPNAS]],Target_CC[],COLUMN(AV$2)+9,0)</f>
        <v>0</v>
      </c>
      <c r="BK554" s="22">
        <f>Target_AM[[#This Row],[PROPORSI]]*VLOOKUP(Target_AM[[#This Row],[NIPNAS]],Target_CC[],COLUMN(AW$2)+9,0)</f>
        <v>0</v>
      </c>
      <c r="BL554" s="22">
        <f>Target_AM[[#This Row],[PROPORSI]]*VLOOKUP(Target_AM[[#This Row],[NIPNAS]],Target_CC[],COLUMN(AX$2)+9,0)</f>
        <v>0</v>
      </c>
      <c r="BM554" s="22">
        <f>Target_AM[[#This Row],[PROPORSI]]*VLOOKUP(Target_AM[[#This Row],[NIPNAS]],Target_CC[],COLUMN(AY$2)+9,0)</f>
        <v>0</v>
      </c>
      <c r="BN554" s="22">
        <f>Target_AM[[#This Row],[PROPORSI]]*VLOOKUP(Target_AM[[#This Row],[NIPNAS]],Target_CC[],COLUMN(AZ$2)+9,0)</f>
        <v>0</v>
      </c>
      <c r="BO554" s="22">
        <f>Target_AM[[#This Row],[PROPORSI]]*VLOOKUP(Target_AM[[#This Row],[NIPNAS]],Target_CC[],COLUMN(BA$2)+9,0)</f>
        <v>0</v>
      </c>
      <c r="BP554" s="22">
        <f>Target_AM[[#This Row],[PROPORSI]]*VLOOKUP(Target_AM[[#This Row],[NIPNAS]],Target_CC[],COLUMN(BB$2)+9,0)</f>
        <v>0</v>
      </c>
      <c r="BQ554" s="22">
        <f>Target_AM[[#This Row],[PROPORSI]]*VLOOKUP(Target_AM[[#This Row],[NIPNAS]],Target_CC[],COLUMN(BC$2)+9,0)</f>
        <v>0</v>
      </c>
      <c r="BR554" s="22">
        <f>Target_AM[[#This Row],[PROPORSI]]*VLOOKUP(Target_AM[[#This Row],[NIPNAS]],Target_CC[],COLUMN(BD$2)+9,0)</f>
        <v>0</v>
      </c>
      <c r="BS554" s="22">
        <f>Target_AM[[#This Row],[PROPORSI]]*VLOOKUP(Target_AM[[#This Row],[NIPNAS]],Target_CC[],COLUMN(BE$2)+9,0)</f>
        <v>0</v>
      </c>
      <c r="BT554" s="22">
        <f>Target_AM[[#This Row],[PROPORSI]]*VLOOKUP(Target_AM[[#This Row],[NIPNAS]],Target_CC[],COLUMN(BF$2)+9,0)</f>
        <v>0</v>
      </c>
      <c r="BU554" s="22">
        <f>Target_AM[[#This Row],[PROPORSI]]*VLOOKUP(Target_AM[[#This Row],[NIPNAS]],Target_CC[],COLUMN(BG$2)+9,0)</f>
        <v>0</v>
      </c>
      <c r="BV554" s="22">
        <f>Target_AM[[#This Row],[PROPORSI]]*VLOOKUP(Target_AM[[#This Row],[NIPNAS]],Target_CC[],COLUMN(BH$2)+9,0)</f>
        <v>0</v>
      </c>
      <c r="BW554" s="22">
        <f>Target_AM[[#This Row],[PROPORSI]]*VLOOKUP(Target_AM[[#This Row],[NIPNAS]],Target_CC[],COLUMN(BI$2)+9,0)</f>
        <v>0</v>
      </c>
      <c r="BX554" s="22">
        <f>Target_AM[[#This Row],[PROPORSI]]*VLOOKUP(Target_AM[[#This Row],[NIPNAS]],Target_CC[],COLUMN(BJ$2)+9,0)</f>
        <v>0</v>
      </c>
      <c r="BY554" s="22">
        <f>Target_AM[[#This Row],[PROPORSI]]*VLOOKUP(Target_AM[[#This Row],[NIPNAS]],Target_CC[],COLUMN(BK$2)+9,0)</f>
        <v>0</v>
      </c>
      <c r="BZ554" s="22">
        <f>Target_AM[[#This Row],[PROPORSI]]*VLOOKUP(Target_AM[[#This Row],[NIPNAS]],Target_CC[],COLUMN(BL$2)+9,0)</f>
        <v>0</v>
      </c>
      <c r="CA554" s="22">
        <f>Target_AM[[#This Row],[PROPORSI]]*VLOOKUP(Target_AM[[#This Row],[NIPNAS]],Target_CC[],COLUMN(BM$2)+9,0)</f>
        <v>0</v>
      </c>
      <c r="CB554" s="22">
        <f>Target_AM[[#This Row],[PROPORSI]]*VLOOKUP(Target_AM[[#This Row],[NIPNAS]],Target_CC[],COLUMN(BN$2)+9,0)</f>
        <v>0</v>
      </c>
      <c r="CC554" s="22">
        <f>Target_AM[[#This Row],[PROPORSI]]*VLOOKUP(Target_AM[[#This Row],[NIPNAS]],Target_CC[],COLUMN(BO$2)+9,0)</f>
        <v>0</v>
      </c>
      <c r="CD554" s="22">
        <f>Target_AM[[#This Row],[PROPORSI]]*VLOOKUP(Target_AM[[#This Row],[NIPNAS]],Target_CC[],COLUMN(BP$2)+9,0)</f>
        <v>0</v>
      </c>
      <c r="CE554" s="22">
        <f>Target_AM[[#This Row],[PROPORSI]]*VLOOKUP(Target_AM[[#This Row],[NIPNAS]],Target_CC[],COLUMN(BQ$2)+9,0)</f>
        <v>0</v>
      </c>
      <c r="CF554" s="22">
        <f>Target_AM[[#This Row],[PROPORSI]]*VLOOKUP(Target_AM[[#This Row],[NIPNAS]],Target_CC[],COLUMN(BR$2)+9,0)</f>
        <v>0</v>
      </c>
      <c r="CG554" s="22">
        <f>Target_AM[[#This Row],[PROPORSI]]*VLOOKUP(Target_AM[[#This Row],[NIPNAS]],Target_CC[],COLUMN(BS$2)+9,0)</f>
        <v>0</v>
      </c>
      <c r="CH554" s="22">
        <f>Target_AM[[#This Row],[PROPORSI]]*VLOOKUP(Target_AM[[#This Row],[NIPNAS]],Target_CC[],COLUMN(BT$2)+9,0)</f>
        <v>0</v>
      </c>
      <c r="CI554" s="22">
        <f>Target_AM[[#This Row],[PROPORSI]]*VLOOKUP(Target_AM[[#This Row],[NIPNAS]],Target_CC[],COLUMN(BU$2)+9,0)</f>
        <v>0</v>
      </c>
      <c r="CJ554" s="22">
        <f>Target_AM[[#This Row],[PROPORSI]]*VLOOKUP(Target_AM[[#This Row],[NIPNAS]],Target_CC[],COLUMN(BV$2)+9,0)</f>
        <v>0</v>
      </c>
      <c r="CK554" s="22">
        <f>Target_AM[[#This Row],[PROPORSI]]*VLOOKUP(Target_AM[[#This Row],[NIPNAS]],Target_CC[],COLUMN(BW$2)+9,0)</f>
        <v>0</v>
      </c>
      <c r="CL554" s="22">
        <f>Target_AM[[#This Row],[PROPORSI]]*VLOOKUP(Target_AM[[#This Row],[NIPNAS]],Target_CC[],COLUMN(BX$2)+9,0)</f>
        <v>0</v>
      </c>
      <c r="CM554" s="22">
        <f>Target_AM[[#This Row],[PROPORSI]]*VLOOKUP(Target_AM[[#This Row],[NIPNAS]],Target_CC[],COLUMN(BY$2)+9,0)</f>
        <v>0</v>
      </c>
      <c r="CN554" s="22">
        <f>Target_AM[[#This Row],[PROPORSI]]*VLOOKUP(Target_AM[[#This Row],[NIPNAS]],Target_CC[],COLUMN(BZ$2)+9,0)</f>
        <v>0</v>
      </c>
      <c r="CO554" s="22">
        <f>Target_AM[[#This Row],[PROPORSI]]*VLOOKUP(Target_AM[[#This Row],[NIPNAS]],Target_CC[],COLUMN(CA$2)+9,0)</f>
        <v>0</v>
      </c>
      <c r="CP554" s="22">
        <f>Target_AM[[#This Row],[PROPORSI]]*VLOOKUP(Target_AM[[#This Row],[NIPNAS]],Target_CC[],COLUMN(CB$2)+9,0)</f>
        <v>0</v>
      </c>
      <c r="CQ554" s="22">
        <f>Target_AM[[#This Row],[PROPORSI]]*VLOOKUP(Target_AM[[#This Row],[NIPNAS]],Target_CC[],COLUMN(CC$2)+9,0)</f>
        <v>0</v>
      </c>
      <c r="CR554" s="22">
        <f>Target_AM[[#This Row],[PROPORSI]]*VLOOKUP(Target_AM[[#This Row],[NIPNAS]],Target_CC[],COLUMN(CD$2)+9,0)</f>
        <v>0</v>
      </c>
      <c r="CS554" s="22">
        <f>Target_AM[[#This Row],[PROPORSI]]*VLOOKUP(Target_AM[[#This Row],[NIPNAS]],Target_CC[],COLUMN(CE$2)+9,0)</f>
        <v>0</v>
      </c>
      <c r="CT554" s="22">
        <f>Target_AM[[#This Row],[PROPORSI]]*VLOOKUP(Target_AM[[#This Row],[NIPNAS]],Target_CC[],COLUMN(CF$2)+9,0)</f>
        <v>0</v>
      </c>
      <c r="CU554" s="22">
        <f>Target_AM[[#This Row],[PROPORSI]]*VLOOKUP(Target_AM[[#This Row],[NIPNAS]],Target_CC[],COLUMN(CG$2)+9,0)</f>
        <v>0</v>
      </c>
      <c r="CV554" s="22">
        <f>Target_AM[[#This Row],[PROPORSI]]*VLOOKUP(Target_AM[[#This Row],[NIPNAS]],Target_CC[],COLUMN(CH$2)+9,0)</f>
        <v>0</v>
      </c>
      <c r="CW554" s="22">
        <f>Target_AM[[#This Row],[PROPORSI]]*VLOOKUP(Target_AM[[#This Row],[NIPNAS]],Target_CC[],COLUMN(CI$2)+9,0)</f>
        <v>0</v>
      </c>
      <c r="CX554" s="22">
        <f>Target_AM[[#This Row],[PROPORSI]]*VLOOKUP(Target_AM[[#This Row],[NIPNAS]],Target_CC[],COLUMN(CJ$2)+9,0)</f>
        <v>0</v>
      </c>
      <c r="CY554" s="22">
        <f>Target_AM[[#This Row],[PROPORSI]]*VLOOKUP(Target_AM[[#This Row],[NIPNAS]],Target_CC[],COLUMN(CK$2)+9,0)</f>
        <v>0</v>
      </c>
      <c r="CZ554" s="22">
        <f>Target_AM[[#This Row],[PROPORSI]]*VLOOKUP(Target_AM[[#This Row],[NIPNAS]],Target_CC[],COLUMN(CL$2)+9,0)</f>
        <v>0</v>
      </c>
      <c r="DA554" s="22">
        <f>Target_AM[[#This Row],[PROPORSI]]*VLOOKUP(Target_AM[[#This Row],[NIPNAS]],Target_CC[],COLUMN(CM$2)+9,0)</f>
        <v>0</v>
      </c>
      <c r="DB554" s="22">
        <f>Target_AM[[#This Row],[PROPORSI]]*VLOOKUP(Target_AM[[#This Row],[NIPNAS]],Target_CC[],COLUMN(CN$2)+9,0)</f>
        <v>0</v>
      </c>
      <c r="DC554" s="22">
        <f>Target_AM[[#This Row],[PROPORSI]]*VLOOKUP(Target_AM[[#This Row],[NIPNAS]],Target_CC[],COLUMN(CO$2)+9,0)</f>
        <v>0</v>
      </c>
      <c r="DD554" s="22">
        <f>Target_AM[[#This Row],[PROPORSI]]*VLOOKUP(Target_AM[[#This Row],[NIPNAS]],Target_CC[],COLUMN(CP$2)+9,0)</f>
        <v>0</v>
      </c>
      <c r="DE554" s="22">
        <f>Target_AM[[#This Row],[PROPORSI]]*VLOOKUP(Target_AM[[#This Row],[NIPNAS]],Target_CC[],COLUMN(CQ$2)+9,0)</f>
        <v>0</v>
      </c>
      <c r="DF554" s="22">
        <f>Target_AM[[#This Row],[PROPORSI]]*VLOOKUP(Target_AM[[#This Row],[NIPNAS]],Target_CC[],COLUMN(CR$2)+9,0)</f>
        <v>0</v>
      </c>
      <c r="DG554" s="22">
        <f>Target_AM[[#This Row],[PROPORSI]]*VLOOKUP(Target_AM[[#This Row],[NIPNAS]],Target_CC[],COLUMN(CS$2)+9,0)</f>
        <v>0</v>
      </c>
      <c r="DH554" s="22">
        <f>Target_AM[[#This Row],[PROPORSI]]*VLOOKUP(Target_AM[[#This Row],[NIPNAS]],Target_CC[],COLUMN(CT$2)+9,0)</f>
        <v>0</v>
      </c>
      <c r="DI554" s="22">
        <f>Target_AM[[#This Row],[PROPORSI]]*VLOOKUP(Target_AM[[#This Row],[NIPNAS]],Target_CC[],COLUMN(CU$2)+9,0)</f>
        <v>0</v>
      </c>
      <c r="DJ554" s="22">
        <f>Target_AM[[#This Row],[PROPORSI]]*VLOOKUP(Target_AM[[#This Row],[NIPNAS]],Target_CC[],COLUMN(CV$2)+9,0)</f>
        <v>0</v>
      </c>
      <c r="DK554" s="22">
        <f>Target_AM[[#This Row],[PROPORSI]]*VLOOKUP(Target_AM[[#This Row],[NIPNAS]],Target_CC[],COLUMN(CW$2)+9,0)</f>
        <v>0</v>
      </c>
      <c r="DL554" s="22">
        <f>Target_AM[[#This Row],[PROPORSI]]*VLOOKUP(Target_AM[[#This Row],[NIPNAS]],Target_CC[],COLUMN(CX$2)+9,0)</f>
        <v>0</v>
      </c>
      <c r="DM554" s="22">
        <f>Target_AM[[#This Row],[PROPORSI]]*VLOOKUP(Target_AM[[#This Row],[NIPNAS]],Target_CC[],COLUMN(CY$2)+9,0)</f>
        <v>0</v>
      </c>
      <c r="DN554" s="22">
        <f>Target_AM[[#This Row],[PROPORSI]]*VLOOKUP(Target_AM[[#This Row],[NIPNAS]],Target_CC[],COLUMN(CZ$2)+9,0)</f>
        <v>0</v>
      </c>
      <c r="DO554" s="22">
        <f>Target_AM[[#This Row],[PROPORSI]]*VLOOKUP(Target_AM[[#This Row],[NIPNAS]],Target_CC[],COLUMN(DA$2)+9,0)</f>
        <v>0</v>
      </c>
      <c r="DP554" s="22">
        <f>Target_AM[[#This Row],[PROPORSI]]*VLOOKUP(Target_AM[[#This Row],[NIPNAS]],Target_CC[],COLUMN(DB$2)+9,0)</f>
        <v>0</v>
      </c>
      <c r="DQ554" s="22">
        <f>Target_AM[[#This Row],[PROPORSI]]*VLOOKUP(Target_AM[[#This Row],[NIPNAS]],Target_CC[],COLUMN(DC$2)+9,0)</f>
        <v>0</v>
      </c>
      <c r="DR554" s="22">
        <f>Target_AM[[#This Row],[PROPORSI]]*VLOOKUP(Target_AM[[#This Row],[NIPNAS]],Target_CC[],COLUMN(DD$2)+9,0)</f>
        <v>0</v>
      </c>
      <c r="DS554" s="22">
        <f>Target_AM[[#This Row],[PROPORSI]]*VLOOKUP(Target_AM[[#This Row],[NIPNAS]],Target_CC[],COLUMN(DE$2)+9,0)</f>
        <v>0</v>
      </c>
      <c r="DT554" s="22">
        <f>Target_AM[[#This Row],[PROPORSI]]*VLOOKUP(Target_AM[[#This Row],[NIPNAS]],Target_CC[],COLUMN(DF$2)+9,0)</f>
        <v>0</v>
      </c>
      <c r="DU554" s="22">
        <f>Target_AM[[#This Row],[PROPORSI]]*VLOOKUP(Target_AM[[#This Row],[NIPNAS]],Target_CC[],COLUMN(DG$2)+9,0)</f>
        <v>0</v>
      </c>
      <c r="DV554" s="22">
        <f>Target_AM[[#This Row],[PROPORSI]]*VLOOKUP(Target_AM[[#This Row],[NIPNAS]],Target_CC[],COLUMN(DH$2)+9,0)</f>
        <v>0</v>
      </c>
      <c r="DW554" s="22">
        <f>Target_AM[[#This Row],[PROPORSI]]*VLOOKUP(Target_AM[[#This Row],[NIPNAS]],Target_CC[],COLUMN(DI$2)+9,0)</f>
        <v>0</v>
      </c>
      <c r="DX554" s="22">
        <f>Target_AM[[#This Row],[PROPORSI]]*VLOOKUP(Target_AM[[#This Row],[NIPNAS]],Target_CC[],COLUMN(DJ$2)+9,0)</f>
        <v>0</v>
      </c>
      <c r="DY554" s="22">
        <f>Target_AM[[#This Row],[PROPORSI]]*VLOOKUP(Target_AM[[#This Row],[NIPNAS]],Target_CC[],COLUMN(DK$2)+9,0)</f>
        <v>0</v>
      </c>
      <c r="DZ554" s="22">
        <f>Target_AM[[#This Row],[PROPORSI]]*VLOOKUP(Target_AM[[#This Row],[NIPNAS]],Target_CC[],COLUMN(DL$2)+9,0)</f>
        <v>0</v>
      </c>
      <c r="EA554" s="22">
        <f>Target_AM[[#This Row],[PROPORSI]]*VLOOKUP(Target_AM[[#This Row],[NIPNAS]],Target_CC[],COLUMN(DM$2)+9,0)</f>
        <v>0</v>
      </c>
    </row>
    <row r="555" spans="2:131" x14ac:dyDescent="0.3">
      <c r="B555">
        <v>720266</v>
      </c>
      <c r="C555" t="s">
        <v>1031</v>
      </c>
      <c r="D555">
        <v>1</v>
      </c>
      <c r="E555" s="8">
        <v>45658</v>
      </c>
      <c r="F555">
        <v>19643309</v>
      </c>
      <c r="G555" t="s">
        <v>301</v>
      </c>
      <c r="J555" t="s">
        <v>296</v>
      </c>
      <c r="K555" t="s">
        <v>26</v>
      </c>
      <c r="L555" t="s">
        <v>159</v>
      </c>
      <c r="M555" t="s">
        <v>29</v>
      </c>
      <c r="N555" s="23">
        <f>Target_AM[[#This Row],[PROPORSI]]*VLOOKUP(Target_AM[[#This Row],[NIPNAS]],Target_CC[],9,0)</f>
        <v>0</v>
      </c>
      <c r="O555" s="22">
        <f>Target_AM[[#This Row],[PROPORSI]]*VLOOKUP(Target_AM[[#This Row],[NIPNAS]],Target_CC[],COLUMN(A$2)+9,0)</f>
        <v>0</v>
      </c>
      <c r="P555" s="22">
        <f>Target_AM[[#This Row],[PROPORSI]]*VLOOKUP(Target_AM[[#This Row],[NIPNAS]],Target_CC[],COLUMN(B$2)+9,0)</f>
        <v>0</v>
      </c>
      <c r="Q555" s="22">
        <f>Target_AM[[#This Row],[PROPORSI]]*VLOOKUP(Target_AM[[#This Row],[NIPNAS]],Target_CC[],COLUMN(C$2)+9,0)</f>
        <v>0</v>
      </c>
      <c r="R555" s="22">
        <f>Target_AM[[#This Row],[PROPORSI]]*VLOOKUP(Target_AM[[#This Row],[NIPNAS]],Target_CC[],COLUMN(D$2)+9,0)</f>
        <v>0</v>
      </c>
      <c r="S555" s="22">
        <f>Target_AM[[#This Row],[PROPORSI]]*VLOOKUP(Target_AM[[#This Row],[NIPNAS]],Target_CC[],COLUMN(E$2)+9,0)</f>
        <v>0</v>
      </c>
      <c r="T555" s="22">
        <f>Target_AM[[#This Row],[PROPORSI]]*VLOOKUP(Target_AM[[#This Row],[NIPNAS]],Target_CC[],COLUMN(F$2)+9,0)</f>
        <v>0</v>
      </c>
      <c r="U555" s="22">
        <f>Target_AM[[#This Row],[PROPORSI]]*VLOOKUP(Target_AM[[#This Row],[NIPNAS]],Target_CC[],COLUMN(G$2)+9,0)</f>
        <v>0</v>
      </c>
      <c r="V555" s="22">
        <f>Target_AM[[#This Row],[PROPORSI]]*VLOOKUP(Target_AM[[#This Row],[NIPNAS]],Target_CC[],COLUMN(H$2)+9,0)</f>
        <v>0</v>
      </c>
      <c r="W555" s="22">
        <f>Target_AM[[#This Row],[PROPORSI]]*VLOOKUP(Target_AM[[#This Row],[NIPNAS]],Target_CC[],COLUMN(I$2)+9,0)</f>
        <v>0</v>
      </c>
      <c r="X555" s="22">
        <f>Target_AM[[#This Row],[PROPORSI]]*VLOOKUP(Target_AM[[#This Row],[NIPNAS]],Target_CC[],COLUMN(J$2)+9,0)</f>
        <v>0</v>
      </c>
      <c r="Y555" s="22">
        <f>Target_AM[[#This Row],[PROPORSI]]*VLOOKUP(Target_AM[[#This Row],[NIPNAS]],Target_CC[],COLUMN(K$2)+9,0)</f>
        <v>0</v>
      </c>
      <c r="Z555" s="22">
        <f>Target_AM[[#This Row],[PROPORSI]]*VLOOKUP(Target_AM[[#This Row],[NIPNAS]],Target_CC[],COLUMN(L$2)+9,0)</f>
        <v>0</v>
      </c>
      <c r="AA555" s="22">
        <f>Target_AM[[#This Row],[PROPORSI]]*VLOOKUP(Target_AM[[#This Row],[NIPNAS]],Target_CC[],COLUMN(M$2)+9,0)</f>
        <v>0</v>
      </c>
      <c r="AB555" s="22">
        <f>Target_AM[[#This Row],[PROPORSI]]*VLOOKUP(Target_AM[[#This Row],[NIPNAS]],Target_CC[],COLUMN(N$2)+9,0)</f>
        <v>0</v>
      </c>
      <c r="AC555" s="22">
        <f>Target_AM[[#This Row],[PROPORSI]]*VLOOKUP(Target_AM[[#This Row],[NIPNAS]],Target_CC[],COLUMN(O$2)+9,0)</f>
        <v>690859.22431823774</v>
      </c>
      <c r="AD555" s="22">
        <f>Target_AM[[#This Row],[PROPORSI]]*VLOOKUP(Target_AM[[#This Row],[NIPNAS]],Target_CC[],COLUMN(P$2)+9,0)</f>
        <v>683729.23020126333</v>
      </c>
      <c r="AE555" s="22">
        <f>Target_AM[[#This Row],[PROPORSI]]*VLOOKUP(Target_AM[[#This Row],[NIPNAS]],Target_CC[],COLUMN(Q$2)+9,0)</f>
        <v>537486.86343142285</v>
      </c>
      <c r="AF555" s="22">
        <f>Target_AM[[#This Row],[PROPORSI]]*VLOOKUP(Target_AM[[#This Row],[NIPNAS]],Target_CC[],COLUMN(R$2)+9,0)</f>
        <v>586231.66372162709</v>
      </c>
      <c r="AG555" s="22">
        <f>Target_AM[[#This Row],[PROPORSI]]*VLOOKUP(Target_AM[[#This Row],[NIPNAS]],Target_CC[],COLUMN(S$2)+9,0)</f>
        <v>571553.53985494352</v>
      </c>
      <c r="AH555" s="22">
        <f>Target_AM[[#This Row],[PROPORSI]]*VLOOKUP(Target_AM[[#This Row],[NIPNAS]],Target_CC[],COLUMN(T$2)+9,0)</f>
        <v>710365.72728492401</v>
      </c>
      <c r="AI555" s="22">
        <f>Target_AM[[#This Row],[PROPORSI]]*VLOOKUP(Target_AM[[#This Row],[NIPNAS]],Target_CC[],COLUMN(U$2)+9,0)</f>
        <v>598269.13892134407</v>
      </c>
      <c r="AJ555" s="22">
        <f>Target_AM[[#This Row],[PROPORSI]]*VLOOKUP(Target_AM[[#This Row],[NIPNAS]],Target_CC[],COLUMN(V$2)+9,0)</f>
        <v>715610.41381648171</v>
      </c>
      <c r="AK555" s="22">
        <f>Target_AM[[#This Row],[PROPORSI]]*VLOOKUP(Target_AM[[#This Row],[NIPNAS]],Target_CC[],COLUMN(W$2)+9,0)</f>
        <v>720720.50871695695</v>
      </c>
      <c r="AL555" s="22">
        <f>Target_AM[[#This Row],[PROPORSI]]*VLOOKUP(Target_AM[[#This Row],[NIPNAS]],Target_CC[],COLUMN(X$2)+9,0)</f>
        <v>611960.29877694696</v>
      </c>
      <c r="AM555" s="22">
        <f>Target_AM[[#This Row],[PROPORSI]]*VLOOKUP(Target_AM[[#This Row],[NIPNAS]],Target_CC[],COLUMN(Y$2)+9,0)</f>
        <v>623089.45347582689</v>
      </c>
      <c r="AN555" s="22">
        <f>Target_AM[[#This Row],[PROPORSI]]*VLOOKUP(Target_AM[[#This Row],[NIPNAS]],Target_CC[],COLUMN(Z$2)+9,0)</f>
        <v>7049876.062519975</v>
      </c>
      <c r="AO555" s="22">
        <f>Target_AM[[#This Row],[PROPORSI]]*VLOOKUP(Target_AM[[#This Row],[NIPNAS]],Target_CC[],COLUMN(AA$2)+9,0)</f>
        <v>0</v>
      </c>
      <c r="AP555" s="22">
        <f>Target_AM[[#This Row],[PROPORSI]]*VLOOKUP(Target_AM[[#This Row],[NIPNAS]],Target_CC[],COLUMN(AB$2)+9,0)</f>
        <v>690859.22431823774</v>
      </c>
      <c r="AQ555" s="22">
        <f>Target_AM[[#This Row],[PROPORSI]]*VLOOKUP(Target_AM[[#This Row],[NIPNAS]],Target_CC[],COLUMN(AC$2)+9,0)</f>
        <v>683729.23020126333</v>
      </c>
      <c r="AR555" s="22">
        <f>Target_AM[[#This Row],[PROPORSI]]*VLOOKUP(Target_AM[[#This Row],[NIPNAS]],Target_CC[],COLUMN(AD$2)+9,0)</f>
        <v>537486.86343142285</v>
      </c>
      <c r="AS555" s="22">
        <f>Target_AM[[#This Row],[PROPORSI]]*VLOOKUP(Target_AM[[#This Row],[NIPNAS]],Target_CC[],COLUMN(AE$2)+9,0)</f>
        <v>586231.66372162709</v>
      </c>
      <c r="AT555" s="22">
        <f>Target_AM[[#This Row],[PROPORSI]]*VLOOKUP(Target_AM[[#This Row],[NIPNAS]],Target_CC[],COLUMN(AF$2)+9,0)</f>
        <v>571553.53985494352</v>
      </c>
      <c r="AU555" s="22">
        <f>Target_AM[[#This Row],[PROPORSI]]*VLOOKUP(Target_AM[[#This Row],[NIPNAS]],Target_CC[],COLUMN(AG$2)+9,0)</f>
        <v>710365.72728492401</v>
      </c>
      <c r="AV555" s="22">
        <f>Target_AM[[#This Row],[PROPORSI]]*VLOOKUP(Target_AM[[#This Row],[NIPNAS]],Target_CC[],COLUMN(AH$2)+9,0)</f>
        <v>598269.13892134407</v>
      </c>
      <c r="AW555" s="22">
        <f>Target_AM[[#This Row],[PROPORSI]]*VLOOKUP(Target_AM[[#This Row],[NIPNAS]],Target_CC[],COLUMN(AI$2)+9,0)</f>
        <v>715610.41381648171</v>
      </c>
      <c r="AX555" s="22">
        <f>Target_AM[[#This Row],[PROPORSI]]*VLOOKUP(Target_AM[[#This Row],[NIPNAS]],Target_CC[],COLUMN(AJ$2)+9,0)</f>
        <v>720720.50871695695</v>
      </c>
      <c r="AY555" s="22">
        <f>Target_AM[[#This Row],[PROPORSI]]*VLOOKUP(Target_AM[[#This Row],[NIPNAS]],Target_CC[],COLUMN(AK$2)+9,0)</f>
        <v>611960.29877694696</v>
      </c>
      <c r="AZ555" s="22">
        <f>Target_AM[[#This Row],[PROPORSI]]*VLOOKUP(Target_AM[[#This Row],[NIPNAS]],Target_CC[],COLUMN(AL$2)+9,0)</f>
        <v>623089.45347582689</v>
      </c>
      <c r="BA555" s="22">
        <f>Target_AM[[#This Row],[PROPORSI]]*VLOOKUP(Target_AM[[#This Row],[NIPNAS]],Target_CC[],COLUMN(AM$2)+9,0)</f>
        <v>7049876.062519975</v>
      </c>
      <c r="BB555" s="22">
        <f>Target_AM[[#This Row],[PROPORSI]]*VLOOKUP(Target_AM[[#This Row],[NIPNAS]],Target_CC[],COLUMN(AN$2)+9,0)</f>
        <v>0</v>
      </c>
      <c r="BC555" s="22">
        <f>Target_AM[[#This Row],[PROPORSI]]*VLOOKUP(Target_AM[[#This Row],[NIPNAS]],Target_CC[],COLUMN(AO$2)+9,0)</f>
        <v>0</v>
      </c>
      <c r="BD555" s="22">
        <f>Target_AM[[#This Row],[PROPORSI]]*VLOOKUP(Target_AM[[#This Row],[NIPNAS]],Target_CC[],COLUMN(AP$2)+9,0)</f>
        <v>0</v>
      </c>
      <c r="BE555" s="22">
        <f>Target_AM[[#This Row],[PROPORSI]]*VLOOKUP(Target_AM[[#This Row],[NIPNAS]],Target_CC[],COLUMN(AQ$2)+9,0)</f>
        <v>0</v>
      </c>
      <c r="BF555" s="22">
        <f>Target_AM[[#This Row],[PROPORSI]]*VLOOKUP(Target_AM[[#This Row],[NIPNAS]],Target_CC[],COLUMN(AR$2)+9,0)</f>
        <v>0</v>
      </c>
      <c r="BG555" s="22">
        <f>Target_AM[[#This Row],[PROPORSI]]*VLOOKUP(Target_AM[[#This Row],[NIPNAS]],Target_CC[],COLUMN(AS$2)+9,0)</f>
        <v>0</v>
      </c>
      <c r="BH555" s="22">
        <f>Target_AM[[#This Row],[PROPORSI]]*VLOOKUP(Target_AM[[#This Row],[NIPNAS]],Target_CC[],COLUMN(AT$2)+9,0)</f>
        <v>0</v>
      </c>
      <c r="BI555" s="22">
        <f>Target_AM[[#This Row],[PROPORSI]]*VLOOKUP(Target_AM[[#This Row],[NIPNAS]],Target_CC[],COLUMN(AU$2)+9,0)</f>
        <v>0</v>
      </c>
      <c r="BJ555" s="22">
        <f>Target_AM[[#This Row],[PROPORSI]]*VLOOKUP(Target_AM[[#This Row],[NIPNAS]],Target_CC[],COLUMN(AV$2)+9,0)</f>
        <v>0</v>
      </c>
      <c r="BK555" s="22">
        <f>Target_AM[[#This Row],[PROPORSI]]*VLOOKUP(Target_AM[[#This Row],[NIPNAS]],Target_CC[],COLUMN(AW$2)+9,0)</f>
        <v>0</v>
      </c>
      <c r="BL555" s="22">
        <f>Target_AM[[#This Row],[PROPORSI]]*VLOOKUP(Target_AM[[#This Row],[NIPNAS]],Target_CC[],COLUMN(AX$2)+9,0)</f>
        <v>0</v>
      </c>
      <c r="BM555" s="22">
        <f>Target_AM[[#This Row],[PROPORSI]]*VLOOKUP(Target_AM[[#This Row],[NIPNAS]],Target_CC[],COLUMN(AY$2)+9,0)</f>
        <v>0</v>
      </c>
      <c r="BN555" s="22">
        <f>Target_AM[[#This Row],[PROPORSI]]*VLOOKUP(Target_AM[[#This Row],[NIPNAS]],Target_CC[],COLUMN(AZ$2)+9,0)</f>
        <v>0</v>
      </c>
      <c r="BO555" s="22">
        <f>Target_AM[[#This Row],[PROPORSI]]*VLOOKUP(Target_AM[[#This Row],[NIPNAS]],Target_CC[],COLUMN(BA$2)+9,0)</f>
        <v>0</v>
      </c>
      <c r="BP555" s="22">
        <f>Target_AM[[#This Row],[PROPORSI]]*VLOOKUP(Target_AM[[#This Row],[NIPNAS]],Target_CC[],COLUMN(BB$2)+9,0)</f>
        <v>0</v>
      </c>
      <c r="BQ555" s="22">
        <f>Target_AM[[#This Row],[PROPORSI]]*VLOOKUP(Target_AM[[#This Row],[NIPNAS]],Target_CC[],COLUMN(BC$2)+9,0)</f>
        <v>0</v>
      </c>
      <c r="BR555" s="22">
        <f>Target_AM[[#This Row],[PROPORSI]]*VLOOKUP(Target_AM[[#This Row],[NIPNAS]],Target_CC[],COLUMN(BD$2)+9,0)</f>
        <v>0</v>
      </c>
      <c r="BS555" s="22">
        <f>Target_AM[[#This Row],[PROPORSI]]*VLOOKUP(Target_AM[[#This Row],[NIPNAS]],Target_CC[],COLUMN(BE$2)+9,0)</f>
        <v>0</v>
      </c>
      <c r="BT555" s="22">
        <f>Target_AM[[#This Row],[PROPORSI]]*VLOOKUP(Target_AM[[#This Row],[NIPNAS]],Target_CC[],COLUMN(BF$2)+9,0)</f>
        <v>0</v>
      </c>
      <c r="BU555" s="22">
        <f>Target_AM[[#This Row],[PROPORSI]]*VLOOKUP(Target_AM[[#This Row],[NIPNAS]],Target_CC[],COLUMN(BG$2)+9,0)</f>
        <v>0</v>
      </c>
      <c r="BV555" s="22">
        <f>Target_AM[[#This Row],[PROPORSI]]*VLOOKUP(Target_AM[[#This Row],[NIPNAS]],Target_CC[],COLUMN(BH$2)+9,0)</f>
        <v>0</v>
      </c>
      <c r="BW555" s="22">
        <f>Target_AM[[#This Row],[PROPORSI]]*VLOOKUP(Target_AM[[#This Row],[NIPNAS]],Target_CC[],COLUMN(BI$2)+9,0)</f>
        <v>0</v>
      </c>
      <c r="BX555" s="22">
        <f>Target_AM[[#This Row],[PROPORSI]]*VLOOKUP(Target_AM[[#This Row],[NIPNAS]],Target_CC[],COLUMN(BJ$2)+9,0)</f>
        <v>0</v>
      </c>
      <c r="BY555" s="22">
        <f>Target_AM[[#This Row],[PROPORSI]]*VLOOKUP(Target_AM[[#This Row],[NIPNAS]],Target_CC[],COLUMN(BK$2)+9,0)</f>
        <v>0</v>
      </c>
      <c r="BZ555" s="22">
        <f>Target_AM[[#This Row],[PROPORSI]]*VLOOKUP(Target_AM[[#This Row],[NIPNAS]],Target_CC[],COLUMN(BL$2)+9,0)</f>
        <v>0</v>
      </c>
      <c r="CA555" s="22">
        <f>Target_AM[[#This Row],[PROPORSI]]*VLOOKUP(Target_AM[[#This Row],[NIPNAS]],Target_CC[],COLUMN(BM$2)+9,0)</f>
        <v>0</v>
      </c>
      <c r="CB555" s="22">
        <f>Target_AM[[#This Row],[PROPORSI]]*VLOOKUP(Target_AM[[#This Row],[NIPNAS]],Target_CC[],COLUMN(BN$2)+9,0)</f>
        <v>0</v>
      </c>
      <c r="CC555" s="22">
        <f>Target_AM[[#This Row],[PROPORSI]]*VLOOKUP(Target_AM[[#This Row],[NIPNAS]],Target_CC[],COLUMN(BO$2)+9,0)</f>
        <v>0</v>
      </c>
      <c r="CD555" s="22">
        <f>Target_AM[[#This Row],[PROPORSI]]*VLOOKUP(Target_AM[[#This Row],[NIPNAS]],Target_CC[],COLUMN(BP$2)+9,0)</f>
        <v>0</v>
      </c>
      <c r="CE555" s="22">
        <f>Target_AM[[#This Row],[PROPORSI]]*VLOOKUP(Target_AM[[#This Row],[NIPNAS]],Target_CC[],COLUMN(BQ$2)+9,0)</f>
        <v>0</v>
      </c>
      <c r="CF555" s="22">
        <f>Target_AM[[#This Row],[PROPORSI]]*VLOOKUP(Target_AM[[#This Row],[NIPNAS]],Target_CC[],COLUMN(BR$2)+9,0)</f>
        <v>0</v>
      </c>
      <c r="CG555" s="22">
        <f>Target_AM[[#This Row],[PROPORSI]]*VLOOKUP(Target_AM[[#This Row],[NIPNAS]],Target_CC[],COLUMN(BS$2)+9,0)</f>
        <v>0</v>
      </c>
      <c r="CH555" s="22">
        <f>Target_AM[[#This Row],[PROPORSI]]*VLOOKUP(Target_AM[[#This Row],[NIPNAS]],Target_CC[],COLUMN(BT$2)+9,0)</f>
        <v>0</v>
      </c>
      <c r="CI555" s="22">
        <f>Target_AM[[#This Row],[PROPORSI]]*VLOOKUP(Target_AM[[#This Row],[NIPNAS]],Target_CC[],COLUMN(BU$2)+9,0)</f>
        <v>0</v>
      </c>
      <c r="CJ555" s="22">
        <f>Target_AM[[#This Row],[PROPORSI]]*VLOOKUP(Target_AM[[#This Row],[NIPNAS]],Target_CC[],COLUMN(BV$2)+9,0)</f>
        <v>0</v>
      </c>
      <c r="CK555" s="22">
        <f>Target_AM[[#This Row],[PROPORSI]]*VLOOKUP(Target_AM[[#This Row],[NIPNAS]],Target_CC[],COLUMN(BW$2)+9,0)</f>
        <v>0</v>
      </c>
      <c r="CL555" s="22">
        <f>Target_AM[[#This Row],[PROPORSI]]*VLOOKUP(Target_AM[[#This Row],[NIPNAS]],Target_CC[],COLUMN(BX$2)+9,0)</f>
        <v>0</v>
      </c>
      <c r="CM555" s="22">
        <f>Target_AM[[#This Row],[PROPORSI]]*VLOOKUP(Target_AM[[#This Row],[NIPNAS]],Target_CC[],COLUMN(BY$2)+9,0)</f>
        <v>0</v>
      </c>
      <c r="CN555" s="22">
        <f>Target_AM[[#This Row],[PROPORSI]]*VLOOKUP(Target_AM[[#This Row],[NIPNAS]],Target_CC[],COLUMN(BZ$2)+9,0)</f>
        <v>0</v>
      </c>
      <c r="CO555" s="22">
        <f>Target_AM[[#This Row],[PROPORSI]]*VLOOKUP(Target_AM[[#This Row],[NIPNAS]],Target_CC[],COLUMN(CA$2)+9,0)</f>
        <v>0</v>
      </c>
      <c r="CP555" s="22">
        <f>Target_AM[[#This Row],[PROPORSI]]*VLOOKUP(Target_AM[[#This Row],[NIPNAS]],Target_CC[],COLUMN(CB$2)+9,0)</f>
        <v>0</v>
      </c>
      <c r="CQ555" s="22">
        <f>Target_AM[[#This Row],[PROPORSI]]*VLOOKUP(Target_AM[[#This Row],[NIPNAS]],Target_CC[],COLUMN(CC$2)+9,0)</f>
        <v>0</v>
      </c>
      <c r="CR555" s="22">
        <f>Target_AM[[#This Row],[PROPORSI]]*VLOOKUP(Target_AM[[#This Row],[NIPNAS]],Target_CC[],COLUMN(CD$2)+9,0)</f>
        <v>0</v>
      </c>
      <c r="CS555" s="22">
        <f>Target_AM[[#This Row],[PROPORSI]]*VLOOKUP(Target_AM[[#This Row],[NIPNAS]],Target_CC[],COLUMN(CE$2)+9,0)</f>
        <v>0</v>
      </c>
      <c r="CT555" s="22">
        <f>Target_AM[[#This Row],[PROPORSI]]*VLOOKUP(Target_AM[[#This Row],[NIPNAS]],Target_CC[],COLUMN(CF$2)+9,0)</f>
        <v>0</v>
      </c>
      <c r="CU555" s="22">
        <f>Target_AM[[#This Row],[PROPORSI]]*VLOOKUP(Target_AM[[#This Row],[NIPNAS]],Target_CC[],COLUMN(CG$2)+9,0)</f>
        <v>0</v>
      </c>
      <c r="CV555" s="22">
        <f>Target_AM[[#This Row],[PROPORSI]]*VLOOKUP(Target_AM[[#This Row],[NIPNAS]],Target_CC[],COLUMN(CH$2)+9,0)</f>
        <v>0</v>
      </c>
      <c r="CW555" s="22">
        <f>Target_AM[[#This Row],[PROPORSI]]*VLOOKUP(Target_AM[[#This Row],[NIPNAS]],Target_CC[],COLUMN(CI$2)+9,0)</f>
        <v>0</v>
      </c>
      <c r="CX555" s="22">
        <f>Target_AM[[#This Row],[PROPORSI]]*VLOOKUP(Target_AM[[#This Row],[NIPNAS]],Target_CC[],COLUMN(CJ$2)+9,0)</f>
        <v>0</v>
      </c>
      <c r="CY555" s="22">
        <f>Target_AM[[#This Row],[PROPORSI]]*VLOOKUP(Target_AM[[#This Row],[NIPNAS]],Target_CC[],COLUMN(CK$2)+9,0)</f>
        <v>0</v>
      </c>
      <c r="CZ555" s="22">
        <f>Target_AM[[#This Row],[PROPORSI]]*VLOOKUP(Target_AM[[#This Row],[NIPNAS]],Target_CC[],COLUMN(CL$2)+9,0)</f>
        <v>0</v>
      </c>
      <c r="DA555" s="22">
        <f>Target_AM[[#This Row],[PROPORSI]]*VLOOKUP(Target_AM[[#This Row],[NIPNAS]],Target_CC[],COLUMN(CM$2)+9,0)</f>
        <v>0</v>
      </c>
      <c r="DB555" s="22">
        <f>Target_AM[[#This Row],[PROPORSI]]*VLOOKUP(Target_AM[[#This Row],[NIPNAS]],Target_CC[],COLUMN(CN$2)+9,0)</f>
        <v>0</v>
      </c>
      <c r="DC555" s="22">
        <f>Target_AM[[#This Row],[PROPORSI]]*VLOOKUP(Target_AM[[#This Row],[NIPNAS]],Target_CC[],COLUMN(CO$2)+9,0)</f>
        <v>0</v>
      </c>
      <c r="DD555" s="22">
        <f>Target_AM[[#This Row],[PROPORSI]]*VLOOKUP(Target_AM[[#This Row],[NIPNAS]],Target_CC[],COLUMN(CP$2)+9,0)</f>
        <v>0</v>
      </c>
      <c r="DE555" s="22">
        <f>Target_AM[[#This Row],[PROPORSI]]*VLOOKUP(Target_AM[[#This Row],[NIPNAS]],Target_CC[],COLUMN(CQ$2)+9,0)</f>
        <v>0</v>
      </c>
      <c r="DF555" s="22">
        <f>Target_AM[[#This Row],[PROPORSI]]*VLOOKUP(Target_AM[[#This Row],[NIPNAS]],Target_CC[],COLUMN(CR$2)+9,0)</f>
        <v>0</v>
      </c>
      <c r="DG555" s="22">
        <f>Target_AM[[#This Row],[PROPORSI]]*VLOOKUP(Target_AM[[#This Row],[NIPNAS]],Target_CC[],COLUMN(CS$2)+9,0)</f>
        <v>0</v>
      </c>
      <c r="DH555" s="22">
        <f>Target_AM[[#This Row],[PROPORSI]]*VLOOKUP(Target_AM[[#This Row],[NIPNAS]],Target_CC[],COLUMN(CT$2)+9,0)</f>
        <v>0</v>
      </c>
      <c r="DI555" s="22">
        <f>Target_AM[[#This Row],[PROPORSI]]*VLOOKUP(Target_AM[[#This Row],[NIPNAS]],Target_CC[],COLUMN(CU$2)+9,0)</f>
        <v>0</v>
      </c>
      <c r="DJ555" s="22">
        <f>Target_AM[[#This Row],[PROPORSI]]*VLOOKUP(Target_AM[[#This Row],[NIPNAS]],Target_CC[],COLUMN(CV$2)+9,0)</f>
        <v>0</v>
      </c>
      <c r="DK555" s="22">
        <f>Target_AM[[#This Row],[PROPORSI]]*VLOOKUP(Target_AM[[#This Row],[NIPNAS]],Target_CC[],COLUMN(CW$2)+9,0)</f>
        <v>0</v>
      </c>
      <c r="DL555" s="22">
        <f>Target_AM[[#This Row],[PROPORSI]]*VLOOKUP(Target_AM[[#This Row],[NIPNAS]],Target_CC[],COLUMN(CX$2)+9,0)</f>
        <v>0</v>
      </c>
      <c r="DM555" s="22">
        <f>Target_AM[[#This Row],[PROPORSI]]*VLOOKUP(Target_AM[[#This Row],[NIPNAS]],Target_CC[],COLUMN(CY$2)+9,0)</f>
        <v>0</v>
      </c>
      <c r="DN555" s="22">
        <f>Target_AM[[#This Row],[PROPORSI]]*VLOOKUP(Target_AM[[#This Row],[NIPNAS]],Target_CC[],COLUMN(CZ$2)+9,0)</f>
        <v>0</v>
      </c>
      <c r="DO555" s="22">
        <f>Target_AM[[#This Row],[PROPORSI]]*VLOOKUP(Target_AM[[#This Row],[NIPNAS]],Target_CC[],COLUMN(DA$2)+9,0)</f>
        <v>0</v>
      </c>
      <c r="DP555" s="22">
        <f>Target_AM[[#This Row],[PROPORSI]]*VLOOKUP(Target_AM[[#This Row],[NIPNAS]],Target_CC[],COLUMN(DB$2)+9,0)</f>
        <v>0</v>
      </c>
      <c r="DQ555" s="22">
        <f>Target_AM[[#This Row],[PROPORSI]]*VLOOKUP(Target_AM[[#This Row],[NIPNAS]],Target_CC[],COLUMN(DC$2)+9,0)</f>
        <v>0</v>
      </c>
      <c r="DR555" s="22">
        <f>Target_AM[[#This Row],[PROPORSI]]*VLOOKUP(Target_AM[[#This Row],[NIPNAS]],Target_CC[],COLUMN(DD$2)+9,0)</f>
        <v>0</v>
      </c>
      <c r="DS555" s="22">
        <f>Target_AM[[#This Row],[PROPORSI]]*VLOOKUP(Target_AM[[#This Row],[NIPNAS]],Target_CC[],COLUMN(DE$2)+9,0)</f>
        <v>0</v>
      </c>
      <c r="DT555" s="22">
        <f>Target_AM[[#This Row],[PROPORSI]]*VLOOKUP(Target_AM[[#This Row],[NIPNAS]],Target_CC[],COLUMN(DF$2)+9,0)</f>
        <v>0</v>
      </c>
      <c r="DU555" s="22">
        <f>Target_AM[[#This Row],[PROPORSI]]*VLOOKUP(Target_AM[[#This Row],[NIPNAS]],Target_CC[],COLUMN(DG$2)+9,0)</f>
        <v>0</v>
      </c>
      <c r="DV555" s="22">
        <f>Target_AM[[#This Row],[PROPORSI]]*VLOOKUP(Target_AM[[#This Row],[NIPNAS]],Target_CC[],COLUMN(DH$2)+9,0)</f>
        <v>0</v>
      </c>
      <c r="DW555" s="22">
        <f>Target_AM[[#This Row],[PROPORSI]]*VLOOKUP(Target_AM[[#This Row],[NIPNAS]],Target_CC[],COLUMN(DI$2)+9,0)</f>
        <v>0</v>
      </c>
      <c r="DX555" s="22">
        <f>Target_AM[[#This Row],[PROPORSI]]*VLOOKUP(Target_AM[[#This Row],[NIPNAS]],Target_CC[],COLUMN(DJ$2)+9,0)</f>
        <v>0</v>
      </c>
      <c r="DY555" s="22">
        <f>Target_AM[[#This Row],[PROPORSI]]*VLOOKUP(Target_AM[[#This Row],[NIPNAS]],Target_CC[],COLUMN(DK$2)+9,0)</f>
        <v>0</v>
      </c>
      <c r="DZ555" s="22">
        <f>Target_AM[[#This Row],[PROPORSI]]*VLOOKUP(Target_AM[[#This Row],[NIPNAS]],Target_CC[],COLUMN(DL$2)+9,0)</f>
        <v>0</v>
      </c>
      <c r="EA555" s="22">
        <f>Target_AM[[#This Row],[PROPORSI]]*VLOOKUP(Target_AM[[#This Row],[NIPNAS]],Target_CC[],COLUMN(DM$2)+9,0)</f>
        <v>0</v>
      </c>
    </row>
    <row r="556" spans="2:131" x14ac:dyDescent="0.3">
      <c r="B556">
        <v>920064</v>
      </c>
      <c r="C556" t="s">
        <v>1051</v>
      </c>
      <c r="D556">
        <v>1</v>
      </c>
      <c r="E556" s="8">
        <v>45658</v>
      </c>
      <c r="F556">
        <v>10072006</v>
      </c>
      <c r="G556" t="s">
        <v>424</v>
      </c>
      <c r="J556" t="s">
        <v>300</v>
      </c>
      <c r="K556" t="s">
        <v>25</v>
      </c>
      <c r="L556" t="s">
        <v>159</v>
      </c>
      <c r="M556" t="s">
        <v>29</v>
      </c>
      <c r="N556" s="23">
        <f>Target_AM[[#This Row],[PROPORSI]]*VLOOKUP(Target_AM[[#This Row],[NIPNAS]],Target_CC[],9,0)</f>
        <v>0</v>
      </c>
      <c r="O556" s="22">
        <f>Target_AM[[#This Row],[PROPORSI]]*VLOOKUP(Target_AM[[#This Row],[NIPNAS]],Target_CC[],COLUMN(A$2)+9,0)</f>
        <v>112353.13153091147</v>
      </c>
      <c r="P556" s="22">
        <f>Target_AM[[#This Row],[PROPORSI]]*VLOOKUP(Target_AM[[#This Row],[NIPNAS]],Target_CC[],COLUMN(B$2)+9,0)</f>
        <v>114315.41539362908</v>
      </c>
      <c r="Q556" s="22">
        <f>Target_AM[[#This Row],[PROPORSI]]*VLOOKUP(Target_AM[[#This Row],[NIPNAS]],Target_CC[],COLUMN(C$2)+9,0)</f>
        <v>122217.41216289207</v>
      </c>
      <c r="R556" s="22">
        <f>Target_AM[[#This Row],[PROPORSI]]*VLOOKUP(Target_AM[[#This Row],[NIPNAS]],Target_CC[],COLUMN(D$2)+9,0)</f>
        <v>114841.70963478247</v>
      </c>
      <c r="S556" s="22">
        <f>Target_AM[[#This Row],[PROPORSI]]*VLOOKUP(Target_AM[[#This Row],[NIPNAS]],Target_CC[],COLUMN(E$2)+9,0)</f>
        <v>120662.5212479131</v>
      </c>
      <c r="T556" s="22">
        <f>Target_AM[[#This Row],[PROPORSI]]*VLOOKUP(Target_AM[[#This Row],[NIPNAS]],Target_CC[],COLUMN(F$2)+9,0)</f>
        <v>119052.86954089325</v>
      </c>
      <c r="U556" s="22">
        <f>Target_AM[[#This Row],[PROPORSI]]*VLOOKUP(Target_AM[[#This Row],[NIPNAS]],Target_CC[],COLUMN(G$2)+9,0)</f>
        <v>124747.98105433983</v>
      </c>
      <c r="V556" s="22">
        <f>Target_AM[[#This Row],[PROPORSI]]*VLOOKUP(Target_AM[[#This Row],[NIPNAS]],Target_CC[],COLUMN(H$2)+9,0)</f>
        <v>125991.33129351113</v>
      </c>
      <c r="W556" s="22">
        <f>Target_AM[[#This Row],[PROPORSI]]*VLOOKUP(Target_AM[[#This Row],[NIPNAS]],Target_CC[],COLUMN(I$2)+9,0)</f>
        <v>124378.64546101636</v>
      </c>
      <c r="X556" s="22">
        <f>Target_AM[[#This Row],[PROPORSI]]*VLOOKUP(Target_AM[[#This Row],[NIPNAS]],Target_CC[],COLUMN(J$2)+9,0)</f>
        <v>126880.94864944619</v>
      </c>
      <c r="Y556" s="22">
        <f>Target_AM[[#This Row],[PROPORSI]]*VLOOKUP(Target_AM[[#This Row],[NIPNAS]],Target_CC[],COLUMN(K$2)+9,0)</f>
        <v>125955.18885605539</v>
      </c>
      <c r="Z556" s="22">
        <f>Target_AM[[#This Row],[PROPORSI]]*VLOOKUP(Target_AM[[#This Row],[NIPNAS]],Target_CC[],COLUMN(L$2)+9,0)</f>
        <v>118841.09517460957</v>
      </c>
      <c r="AA556" s="22">
        <f>Target_AM[[#This Row],[PROPORSI]]*VLOOKUP(Target_AM[[#This Row],[NIPNAS]],Target_CC[],COLUMN(M$2)+9,0)</f>
        <v>1450238.25</v>
      </c>
      <c r="AB556" s="22">
        <f>Target_AM[[#This Row],[PROPORSI]]*VLOOKUP(Target_AM[[#This Row],[NIPNAS]],Target_CC[],COLUMN(N$2)+9,0)</f>
        <v>1832068.0902430986</v>
      </c>
      <c r="AC556" s="22">
        <f>Target_AM[[#This Row],[PROPORSI]]*VLOOKUP(Target_AM[[#This Row],[NIPNAS]],Target_CC[],COLUMN(O$2)+9,0)</f>
        <v>1864065.7533246547</v>
      </c>
      <c r="AD556" s="22">
        <f>Target_AM[[#This Row],[PROPORSI]]*VLOOKUP(Target_AM[[#This Row],[NIPNAS]],Target_CC[],COLUMN(P$2)+9,0)</f>
        <v>1992918.3801531983</v>
      </c>
      <c r="AE556" s="22">
        <f>Target_AM[[#This Row],[PROPORSI]]*VLOOKUP(Target_AM[[#This Row],[NIPNAS]],Target_CC[],COLUMN(Q$2)+9,0)</f>
        <v>1872647.6848841729</v>
      </c>
      <c r="AF556" s="22">
        <f>Target_AM[[#This Row],[PROPORSI]]*VLOOKUP(Target_AM[[#This Row],[NIPNAS]],Target_CC[],COLUMN(R$2)+9,0)</f>
        <v>1967563.8040027493</v>
      </c>
      <c r="AG556" s="22">
        <f>Target_AM[[#This Row],[PROPORSI]]*VLOOKUP(Target_AM[[#This Row],[NIPNAS]],Target_CC[],COLUMN(S$2)+9,0)</f>
        <v>1941316.2798914607</v>
      </c>
      <c r="AH556" s="22">
        <f>Target_AM[[#This Row],[PROPORSI]]*VLOOKUP(Target_AM[[#This Row],[NIPNAS]],Target_CC[],COLUMN(T$2)+9,0)</f>
        <v>2034182.6907514997</v>
      </c>
      <c r="AI556" s="22">
        <f>Target_AM[[#This Row],[PROPORSI]]*VLOOKUP(Target_AM[[#This Row],[NIPNAS]],Target_CC[],COLUMN(U$2)+9,0)</f>
        <v>2054457.1794741843</v>
      </c>
      <c r="AJ556" s="22">
        <f>Target_AM[[#This Row],[PROPORSI]]*VLOOKUP(Target_AM[[#This Row],[NIPNAS]],Target_CC[],COLUMN(V$2)+9,0)</f>
        <v>2028160.1798886601</v>
      </c>
      <c r="AK556" s="22">
        <f>Target_AM[[#This Row],[PROPORSI]]*VLOOKUP(Target_AM[[#This Row],[NIPNAS]],Target_CC[],COLUMN(W$2)+9,0)</f>
        <v>2068963.580391783</v>
      </c>
      <c r="AL556" s="22">
        <f>Target_AM[[#This Row],[PROPORSI]]*VLOOKUP(Target_AM[[#This Row],[NIPNAS]],Target_CC[],COLUMN(X$2)+9,0)</f>
        <v>2053867.8286882825</v>
      </c>
      <c r="AM556" s="22">
        <f>Target_AM[[#This Row],[PROPORSI]]*VLOOKUP(Target_AM[[#This Row],[NIPNAS]],Target_CC[],COLUMN(Y$2)+9,0)</f>
        <v>1937863.0155853112</v>
      </c>
      <c r="AN556" s="22">
        <f>Target_AM[[#This Row],[PROPORSI]]*VLOOKUP(Target_AM[[#This Row],[NIPNAS]],Target_CC[],COLUMN(Z$2)+9,0)</f>
        <v>23648074.467279054</v>
      </c>
      <c r="AO556" s="22">
        <f>Target_AM[[#This Row],[PROPORSI]]*VLOOKUP(Target_AM[[#This Row],[NIPNAS]],Target_CC[],COLUMN(AA$2)+9,0)</f>
        <v>1944421.22177401</v>
      </c>
      <c r="AP556" s="22">
        <f>Target_AM[[#This Row],[PROPORSI]]*VLOOKUP(Target_AM[[#This Row],[NIPNAS]],Target_CC[],COLUMN(AB$2)+9,0)</f>
        <v>1978381.1687182838</v>
      </c>
      <c r="AQ556" s="22">
        <f>Target_AM[[#This Row],[PROPORSI]]*VLOOKUP(Target_AM[[#This Row],[NIPNAS]],Target_CC[],COLUMN(AC$2)+9,0)</f>
        <v>2115135.7923160903</v>
      </c>
      <c r="AR556" s="22">
        <f>Target_AM[[#This Row],[PROPORSI]]*VLOOKUP(Target_AM[[#This Row],[NIPNAS]],Target_CC[],COLUMN(AD$2)+9,0)</f>
        <v>1987489.3945189554</v>
      </c>
      <c r="AS556" s="22">
        <f>Target_AM[[#This Row],[PROPORSI]]*VLOOKUP(Target_AM[[#This Row],[NIPNAS]],Target_CC[],COLUMN(AE$2)+9,0)</f>
        <v>2088226.3252506624</v>
      </c>
      <c r="AT556" s="22">
        <f>Target_AM[[#This Row],[PROPORSI]]*VLOOKUP(Target_AM[[#This Row],[NIPNAS]],Target_CC[],COLUMN(AF$2)+9,0)</f>
        <v>2060369.1494323539</v>
      </c>
      <c r="AU556" s="22">
        <f>Target_AM[[#This Row],[PROPORSI]]*VLOOKUP(Target_AM[[#This Row],[NIPNAS]],Target_CC[],COLUMN(AG$2)+9,0)</f>
        <v>2158930.6718058395</v>
      </c>
      <c r="AV556" s="22">
        <f>Target_AM[[#This Row],[PROPORSI]]*VLOOKUP(Target_AM[[#This Row],[NIPNAS]],Target_CC[],COLUMN(AH$2)+9,0)</f>
        <v>2180448.5107676955</v>
      </c>
      <c r="AW556" s="22">
        <f>Target_AM[[#This Row],[PROPORSI]]*VLOOKUP(Target_AM[[#This Row],[NIPNAS]],Target_CC[],COLUMN(AI$2)+9,0)</f>
        <v>2152538.8253496764</v>
      </c>
      <c r="AX556" s="22">
        <f>Target_AM[[#This Row],[PROPORSI]]*VLOOKUP(Target_AM[[#This Row],[NIPNAS]],Target_CC[],COLUMN(AJ$2)+9,0)</f>
        <v>2195844.5290412293</v>
      </c>
      <c r="AY556" s="22">
        <f>Target_AM[[#This Row],[PROPORSI]]*VLOOKUP(Target_AM[[#This Row],[NIPNAS]],Target_CC[],COLUMN(AK$2)+9,0)</f>
        <v>2179823.017544338</v>
      </c>
      <c r="AZ556" s="22">
        <f>Target_AM[[#This Row],[PROPORSI]]*VLOOKUP(Target_AM[[#This Row],[NIPNAS]],Target_CC[],COLUMN(AL$2)+9,0)</f>
        <v>2056704.1107599209</v>
      </c>
      <c r="BA556" s="22">
        <f>Target_AM[[#This Row],[PROPORSI]]*VLOOKUP(Target_AM[[#This Row],[NIPNAS]],Target_CC[],COLUMN(AM$2)+9,0)</f>
        <v>25098312.717279058</v>
      </c>
      <c r="BB556" s="22">
        <f>Target_AM[[#This Row],[PROPORSI]]*VLOOKUP(Target_AM[[#This Row],[NIPNAS]],Target_CC[],COLUMN(AN$2)+9,0)</f>
        <v>0</v>
      </c>
      <c r="BC556" s="22">
        <f>Target_AM[[#This Row],[PROPORSI]]*VLOOKUP(Target_AM[[#This Row],[NIPNAS]],Target_CC[],COLUMN(AO$2)+9,0)</f>
        <v>0</v>
      </c>
      <c r="BD556" s="22">
        <f>Target_AM[[#This Row],[PROPORSI]]*VLOOKUP(Target_AM[[#This Row],[NIPNAS]],Target_CC[],COLUMN(AP$2)+9,0)</f>
        <v>0</v>
      </c>
      <c r="BE556" s="22">
        <f>Target_AM[[#This Row],[PROPORSI]]*VLOOKUP(Target_AM[[#This Row],[NIPNAS]],Target_CC[],COLUMN(AQ$2)+9,0)</f>
        <v>0</v>
      </c>
      <c r="BF556" s="22">
        <f>Target_AM[[#This Row],[PROPORSI]]*VLOOKUP(Target_AM[[#This Row],[NIPNAS]],Target_CC[],COLUMN(AR$2)+9,0)</f>
        <v>0</v>
      </c>
      <c r="BG556" s="22">
        <f>Target_AM[[#This Row],[PROPORSI]]*VLOOKUP(Target_AM[[#This Row],[NIPNAS]],Target_CC[],COLUMN(AS$2)+9,0)</f>
        <v>0</v>
      </c>
      <c r="BH556" s="22">
        <f>Target_AM[[#This Row],[PROPORSI]]*VLOOKUP(Target_AM[[#This Row],[NIPNAS]],Target_CC[],COLUMN(AT$2)+9,0)</f>
        <v>0</v>
      </c>
      <c r="BI556" s="22">
        <f>Target_AM[[#This Row],[PROPORSI]]*VLOOKUP(Target_AM[[#This Row],[NIPNAS]],Target_CC[],COLUMN(AU$2)+9,0)</f>
        <v>0</v>
      </c>
      <c r="BJ556" s="22">
        <f>Target_AM[[#This Row],[PROPORSI]]*VLOOKUP(Target_AM[[#This Row],[NIPNAS]],Target_CC[],COLUMN(AV$2)+9,0)</f>
        <v>0</v>
      </c>
      <c r="BK556" s="22">
        <f>Target_AM[[#This Row],[PROPORSI]]*VLOOKUP(Target_AM[[#This Row],[NIPNAS]],Target_CC[],COLUMN(AW$2)+9,0)</f>
        <v>0</v>
      </c>
      <c r="BL556" s="22">
        <f>Target_AM[[#This Row],[PROPORSI]]*VLOOKUP(Target_AM[[#This Row],[NIPNAS]],Target_CC[],COLUMN(AX$2)+9,0)</f>
        <v>0</v>
      </c>
      <c r="BM556" s="22">
        <f>Target_AM[[#This Row],[PROPORSI]]*VLOOKUP(Target_AM[[#This Row],[NIPNAS]],Target_CC[],COLUMN(AY$2)+9,0)</f>
        <v>0</v>
      </c>
      <c r="BN556" s="22">
        <f>Target_AM[[#This Row],[PROPORSI]]*VLOOKUP(Target_AM[[#This Row],[NIPNAS]],Target_CC[],COLUMN(AZ$2)+9,0)</f>
        <v>0</v>
      </c>
      <c r="BO556" s="22">
        <f>Target_AM[[#This Row],[PROPORSI]]*VLOOKUP(Target_AM[[#This Row],[NIPNAS]],Target_CC[],COLUMN(BA$2)+9,0)</f>
        <v>61350</v>
      </c>
      <c r="BP556" s="22">
        <f>Target_AM[[#This Row],[PROPORSI]]*VLOOKUP(Target_AM[[#This Row],[NIPNAS]],Target_CC[],COLUMN(BB$2)+9,0)</f>
        <v>59350</v>
      </c>
      <c r="BQ556" s="22">
        <f>Target_AM[[#This Row],[PROPORSI]]*VLOOKUP(Target_AM[[#This Row],[NIPNAS]],Target_CC[],COLUMN(BC$2)+9,0)</f>
        <v>57600</v>
      </c>
      <c r="BR556" s="22">
        <f>Target_AM[[#This Row],[PROPORSI]]*VLOOKUP(Target_AM[[#This Row],[NIPNAS]],Target_CC[],COLUMN(BD$2)+9,0)</f>
        <v>57600</v>
      </c>
      <c r="BS556" s="22">
        <f>Target_AM[[#This Row],[PROPORSI]]*VLOOKUP(Target_AM[[#This Row],[NIPNAS]],Target_CC[],COLUMN(BE$2)+9,0)</f>
        <v>57600</v>
      </c>
      <c r="BT556" s="22">
        <f>Target_AM[[#This Row],[PROPORSI]]*VLOOKUP(Target_AM[[#This Row],[NIPNAS]],Target_CC[],COLUMN(BF$2)+9,0)</f>
        <v>57600</v>
      </c>
      <c r="BU556" s="22">
        <f>Target_AM[[#This Row],[PROPORSI]]*VLOOKUP(Target_AM[[#This Row],[NIPNAS]],Target_CC[],COLUMN(BG$2)+9,0)</f>
        <v>57600</v>
      </c>
      <c r="BV556" s="22">
        <f>Target_AM[[#This Row],[PROPORSI]]*VLOOKUP(Target_AM[[#This Row],[NIPNAS]],Target_CC[],COLUMN(BH$2)+9,0)</f>
        <v>57600</v>
      </c>
      <c r="BW556" s="22">
        <f>Target_AM[[#This Row],[PROPORSI]]*VLOOKUP(Target_AM[[#This Row],[NIPNAS]],Target_CC[],COLUMN(BI$2)+9,0)</f>
        <v>57600</v>
      </c>
      <c r="BX556" s="22">
        <f>Target_AM[[#This Row],[PROPORSI]]*VLOOKUP(Target_AM[[#This Row],[NIPNAS]],Target_CC[],COLUMN(BJ$2)+9,0)</f>
        <v>57600</v>
      </c>
      <c r="BY556" s="22">
        <f>Target_AM[[#This Row],[PROPORSI]]*VLOOKUP(Target_AM[[#This Row],[NIPNAS]],Target_CC[],COLUMN(BK$2)+9,0)</f>
        <v>57600</v>
      </c>
      <c r="BZ556" s="22">
        <f>Target_AM[[#This Row],[PROPORSI]]*VLOOKUP(Target_AM[[#This Row],[NIPNAS]],Target_CC[],COLUMN(BL$2)+9,0)</f>
        <v>57600</v>
      </c>
      <c r="CA556" s="22">
        <f>Target_AM[[#This Row],[PROPORSI]]*VLOOKUP(Target_AM[[#This Row],[NIPNAS]],Target_CC[],COLUMN(BM$2)+9,0)</f>
        <v>696700</v>
      </c>
      <c r="CB556" s="22">
        <f>Target_AM[[#This Row],[PROPORSI]]*VLOOKUP(Target_AM[[#This Row],[NIPNAS]],Target_CC[],COLUMN(BN$2)+9,0)</f>
        <v>0</v>
      </c>
      <c r="CC556" s="22">
        <f>Target_AM[[#This Row],[PROPORSI]]*VLOOKUP(Target_AM[[#This Row],[NIPNAS]],Target_CC[],COLUMN(BO$2)+9,0)</f>
        <v>0</v>
      </c>
      <c r="CD556" s="22">
        <f>Target_AM[[#This Row],[PROPORSI]]*VLOOKUP(Target_AM[[#This Row],[NIPNAS]],Target_CC[],COLUMN(BP$2)+9,0)</f>
        <v>0</v>
      </c>
      <c r="CE556" s="22">
        <f>Target_AM[[#This Row],[PROPORSI]]*VLOOKUP(Target_AM[[#This Row],[NIPNAS]],Target_CC[],COLUMN(BQ$2)+9,0)</f>
        <v>0</v>
      </c>
      <c r="CF556" s="22">
        <f>Target_AM[[#This Row],[PROPORSI]]*VLOOKUP(Target_AM[[#This Row],[NIPNAS]],Target_CC[],COLUMN(BR$2)+9,0)</f>
        <v>0</v>
      </c>
      <c r="CG556" s="22">
        <f>Target_AM[[#This Row],[PROPORSI]]*VLOOKUP(Target_AM[[#This Row],[NIPNAS]],Target_CC[],COLUMN(BS$2)+9,0)</f>
        <v>0</v>
      </c>
      <c r="CH556" s="22">
        <f>Target_AM[[#This Row],[PROPORSI]]*VLOOKUP(Target_AM[[#This Row],[NIPNAS]],Target_CC[],COLUMN(BT$2)+9,0)</f>
        <v>0</v>
      </c>
      <c r="CI556" s="22">
        <f>Target_AM[[#This Row],[PROPORSI]]*VLOOKUP(Target_AM[[#This Row],[NIPNAS]],Target_CC[],COLUMN(BU$2)+9,0)</f>
        <v>0</v>
      </c>
      <c r="CJ556" s="22">
        <f>Target_AM[[#This Row],[PROPORSI]]*VLOOKUP(Target_AM[[#This Row],[NIPNAS]],Target_CC[],COLUMN(BV$2)+9,0)</f>
        <v>0</v>
      </c>
      <c r="CK556" s="22">
        <f>Target_AM[[#This Row],[PROPORSI]]*VLOOKUP(Target_AM[[#This Row],[NIPNAS]],Target_CC[],COLUMN(BW$2)+9,0)</f>
        <v>0</v>
      </c>
      <c r="CL556" s="22">
        <f>Target_AM[[#This Row],[PROPORSI]]*VLOOKUP(Target_AM[[#This Row],[NIPNAS]],Target_CC[],COLUMN(BX$2)+9,0)</f>
        <v>0</v>
      </c>
      <c r="CM556" s="22">
        <f>Target_AM[[#This Row],[PROPORSI]]*VLOOKUP(Target_AM[[#This Row],[NIPNAS]],Target_CC[],COLUMN(BY$2)+9,0)</f>
        <v>0</v>
      </c>
      <c r="CN556" s="22">
        <f>Target_AM[[#This Row],[PROPORSI]]*VLOOKUP(Target_AM[[#This Row],[NIPNAS]],Target_CC[],COLUMN(BZ$2)+9,0)</f>
        <v>0</v>
      </c>
      <c r="CO556" s="22">
        <f>Target_AM[[#This Row],[PROPORSI]]*VLOOKUP(Target_AM[[#This Row],[NIPNAS]],Target_CC[],COLUMN(CA$2)+9,0)</f>
        <v>61350</v>
      </c>
      <c r="CP556" s="22">
        <f>Target_AM[[#This Row],[PROPORSI]]*VLOOKUP(Target_AM[[#This Row],[NIPNAS]],Target_CC[],COLUMN(CB$2)+9,0)</f>
        <v>59350</v>
      </c>
      <c r="CQ556" s="22">
        <f>Target_AM[[#This Row],[PROPORSI]]*VLOOKUP(Target_AM[[#This Row],[NIPNAS]],Target_CC[],COLUMN(CC$2)+9,0)</f>
        <v>57600</v>
      </c>
      <c r="CR556" s="22">
        <f>Target_AM[[#This Row],[PROPORSI]]*VLOOKUP(Target_AM[[#This Row],[NIPNAS]],Target_CC[],COLUMN(CD$2)+9,0)</f>
        <v>57600</v>
      </c>
      <c r="CS556" s="22">
        <f>Target_AM[[#This Row],[PROPORSI]]*VLOOKUP(Target_AM[[#This Row],[NIPNAS]],Target_CC[],COLUMN(CE$2)+9,0)</f>
        <v>57600</v>
      </c>
      <c r="CT556" s="22">
        <f>Target_AM[[#This Row],[PROPORSI]]*VLOOKUP(Target_AM[[#This Row],[NIPNAS]],Target_CC[],COLUMN(CF$2)+9,0)</f>
        <v>57600</v>
      </c>
      <c r="CU556" s="22">
        <f>Target_AM[[#This Row],[PROPORSI]]*VLOOKUP(Target_AM[[#This Row],[NIPNAS]],Target_CC[],COLUMN(CG$2)+9,0)</f>
        <v>57600</v>
      </c>
      <c r="CV556" s="22">
        <f>Target_AM[[#This Row],[PROPORSI]]*VLOOKUP(Target_AM[[#This Row],[NIPNAS]],Target_CC[],COLUMN(CH$2)+9,0)</f>
        <v>57600</v>
      </c>
      <c r="CW556" s="22">
        <f>Target_AM[[#This Row],[PROPORSI]]*VLOOKUP(Target_AM[[#This Row],[NIPNAS]],Target_CC[],COLUMN(CI$2)+9,0)</f>
        <v>57600</v>
      </c>
      <c r="CX556" s="22">
        <f>Target_AM[[#This Row],[PROPORSI]]*VLOOKUP(Target_AM[[#This Row],[NIPNAS]],Target_CC[],COLUMN(CJ$2)+9,0)</f>
        <v>57600</v>
      </c>
      <c r="CY556" s="22">
        <f>Target_AM[[#This Row],[PROPORSI]]*VLOOKUP(Target_AM[[#This Row],[NIPNAS]],Target_CC[],COLUMN(CK$2)+9,0)</f>
        <v>57600</v>
      </c>
      <c r="CZ556" s="22">
        <f>Target_AM[[#This Row],[PROPORSI]]*VLOOKUP(Target_AM[[#This Row],[NIPNAS]],Target_CC[],COLUMN(CL$2)+9,0)</f>
        <v>57600</v>
      </c>
      <c r="DA556" s="22">
        <f>Target_AM[[#This Row],[PROPORSI]]*VLOOKUP(Target_AM[[#This Row],[NIPNAS]],Target_CC[],COLUMN(CM$2)+9,0)</f>
        <v>696700</v>
      </c>
      <c r="DB556" s="22">
        <f>Target_AM[[#This Row],[PROPORSI]]*VLOOKUP(Target_AM[[#This Row],[NIPNAS]],Target_CC[],COLUMN(CN$2)+9,0)</f>
        <v>0</v>
      </c>
      <c r="DC556" s="22">
        <f>Target_AM[[#This Row],[PROPORSI]]*VLOOKUP(Target_AM[[#This Row],[NIPNAS]],Target_CC[],COLUMN(CO$2)+9,0)</f>
        <v>0</v>
      </c>
      <c r="DD556" s="22">
        <f>Target_AM[[#This Row],[PROPORSI]]*VLOOKUP(Target_AM[[#This Row],[NIPNAS]],Target_CC[],COLUMN(CP$2)+9,0)</f>
        <v>0</v>
      </c>
      <c r="DE556" s="22">
        <f>Target_AM[[#This Row],[PROPORSI]]*VLOOKUP(Target_AM[[#This Row],[NIPNAS]],Target_CC[],COLUMN(CQ$2)+9,0)</f>
        <v>0</v>
      </c>
      <c r="DF556" s="22">
        <f>Target_AM[[#This Row],[PROPORSI]]*VLOOKUP(Target_AM[[#This Row],[NIPNAS]],Target_CC[],COLUMN(CR$2)+9,0)</f>
        <v>0</v>
      </c>
      <c r="DG556" s="22">
        <f>Target_AM[[#This Row],[PROPORSI]]*VLOOKUP(Target_AM[[#This Row],[NIPNAS]],Target_CC[],COLUMN(CS$2)+9,0)</f>
        <v>0</v>
      </c>
      <c r="DH556" s="22">
        <f>Target_AM[[#This Row],[PROPORSI]]*VLOOKUP(Target_AM[[#This Row],[NIPNAS]],Target_CC[],COLUMN(CT$2)+9,0)</f>
        <v>0</v>
      </c>
      <c r="DI556" s="22">
        <f>Target_AM[[#This Row],[PROPORSI]]*VLOOKUP(Target_AM[[#This Row],[NIPNAS]],Target_CC[],COLUMN(CU$2)+9,0)</f>
        <v>0</v>
      </c>
      <c r="DJ556" s="22">
        <f>Target_AM[[#This Row],[PROPORSI]]*VLOOKUP(Target_AM[[#This Row],[NIPNAS]],Target_CC[],COLUMN(CV$2)+9,0)</f>
        <v>0</v>
      </c>
      <c r="DK556" s="22">
        <f>Target_AM[[#This Row],[PROPORSI]]*VLOOKUP(Target_AM[[#This Row],[NIPNAS]],Target_CC[],COLUMN(CW$2)+9,0)</f>
        <v>0</v>
      </c>
      <c r="DL556" s="22">
        <f>Target_AM[[#This Row],[PROPORSI]]*VLOOKUP(Target_AM[[#This Row],[NIPNAS]],Target_CC[],COLUMN(CX$2)+9,0)</f>
        <v>0</v>
      </c>
      <c r="DM556" s="22">
        <f>Target_AM[[#This Row],[PROPORSI]]*VLOOKUP(Target_AM[[#This Row],[NIPNAS]],Target_CC[],COLUMN(CY$2)+9,0)</f>
        <v>0</v>
      </c>
      <c r="DN556" s="22">
        <f>Target_AM[[#This Row],[PROPORSI]]*VLOOKUP(Target_AM[[#This Row],[NIPNAS]],Target_CC[],COLUMN(CZ$2)+9,0)</f>
        <v>0</v>
      </c>
      <c r="DO556" s="22">
        <f>Target_AM[[#This Row],[PROPORSI]]*VLOOKUP(Target_AM[[#This Row],[NIPNAS]],Target_CC[],COLUMN(DA$2)+9,0)</f>
        <v>0</v>
      </c>
      <c r="DP556" s="22">
        <f>Target_AM[[#This Row],[PROPORSI]]*VLOOKUP(Target_AM[[#This Row],[NIPNAS]],Target_CC[],COLUMN(DB$2)+9,0)</f>
        <v>0</v>
      </c>
      <c r="DQ556" s="22">
        <f>Target_AM[[#This Row],[PROPORSI]]*VLOOKUP(Target_AM[[#This Row],[NIPNAS]],Target_CC[],COLUMN(DC$2)+9,0)</f>
        <v>0</v>
      </c>
      <c r="DR556" s="22">
        <f>Target_AM[[#This Row],[PROPORSI]]*VLOOKUP(Target_AM[[#This Row],[NIPNAS]],Target_CC[],COLUMN(DD$2)+9,0)</f>
        <v>0</v>
      </c>
      <c r="DS556" s="22">
        <f>Target_AM[[#This Row],[PROPORSI]]*VLOOKUP(Target_AM[[#This Row],[NIPNAS]],Target_CC[],COLUMN(DE$2)+9,0)</f>
        <v>0</v>
      </c>
      <c r="DT556" s="22">
        <f>Target_AM[[#This Row],[PROPORSI]]*VLOOKUP(Target_AM[[#This Row],[NIPNAS]],Target_CC[],COLUMN(DF$2)+9,0)</f>
        <v>0</v>
      </c>
      <c r="DU556" s="22">
        <f>Target_AM[[#This Row],[PROPORSI]]*VLOOKUP(Target_AM[[#This Row],[NIPNAS]],Target_CC[],COLUMN(DG$2)+9,0)</f>
        <v>0</v>
      </c>
      <c r="DV556" s="22">
        <f>Target_AM[[#This Row],[PROPORSI]]*VLOOKUP(Target_AM[[#This Row],[NIPNAS]],Target_CC[],COLUMN(DH$2)+9,0)</f>
        <v>0</v>
      </c>
      <c r="DW556" s="22">
        <f>Target_AM[[#This Row],[PROPORSI]]*VLOOKUP(Target_AM[[#This Row],[NIPNAS]],Target_CC[],COLUMN(DI$2)+9,0)</f>
        <v>0</v>
      </c>
      <c r="DX556" s="22">
        <f>Target_AM[[#This Row],[PROPORSI]]*VLOOKUP(Target_AM[[#This Row],[NIPNAS]],Target_CC[],COLUMN(DJ$2)+9,0)</f>
        <v>0</v>
      </c>
      <c r="DY556" s="22">
        <f>Target_AM[[#This Row],[PROPORSI]]*VLOOKUP(Target_AM[[#This Row],[NIPNAS]],Target_CC[],COLUMN(DK$2)+9,0)</f>
        <v>0</v>
      </c>
      <c r="DZ556" s="22">
        <f>Target_AM[[#This Row],[PROPORSI]]*VLOOKUP(Target_AM[[#This Row],[NIPNAS]],Target_CC[],COLUMN(DL$2)+9,0)</f>
        <v>0</v>
      </c>
      <c r="EA556" s="22">
        <f>Target_AM[[#This Row],[PROPORSI]]*VLOOKUP(Target_AM[[#This Row],[NIPNAS]],Target_CC[],COLUMN(DM$2)+9,0)</f>
        <v>0</v>
      </c>
    </row>
    <row r="557" spans="2:131" x14ac:dyDescent="0.3">
      <c r="B557">
        <v>970252</v>
      </c>
      <c r="C557" t="s">
        <v>1072</v>
      </c>
      <c r="D557">
        <v>0.5</v>
      </c>
      <c r="E557" s="8">
        <v>45658</v>
      </c>
      <c r="F557">
        <v>2000043</v>
      </c>
      <c r="G557" t="s">
        <v>969</v>
      </c>
      <c r="J557" t="s">
        <v>875</v>
      </c>
      <c r="K557" t="s">
        <v>22</v>
      </c>
      <c r="L557" t="s">
        <v>159</v>
      </c>
      <c r="M557" t="s">
        <v>18</v>
      </c>
      <c r="N557" s="23">
        <f>Target_AM[[#This Row],[PROPORSI]]*VLOOKUP(Target_AM[[#This Row],[NIPNAS]],Target_CC[],9,0)</f>
        <v>1122326400</v>
      </c>
      <c r="O557" s="22">
        <f>Target_AM[[#This Row],[PROPORSI]]*VLOOKUP(Target_AM[[#This Row],[NIPNAS]],Target_CC[],COLUMN(A$2)+9,0)</f>
        <v>140538832.44782609</v>
      </c>
      <c r="P557" s="22">
        <f>Target_AM[[#This Row],[PROPORSI]]*VLOOKUP(Target_AM[[#This Row],[NIPNAS]],Target_CC[],COLUMN(B$2)+9,0)</f>
        <v>140461643.52173913</v>
      </c>
      <c r="Q557" s="22">
        <f>Target_AM[[#This Row],[PROPORSI]]*VLOOKUP(Target_AM[[#This Row],[NIPNAS]],Target_CC[],COLUMN(C$2)+9,0)</f>
        <v>140461643.52173913</v>
      </c>
      <c r="R557" s="22">
        <f>Target_AM[[#This Row],[PROPORSI]]*VLOOKUP(Target_AM[[#This Row],[NIPNAS]],Target_CC[],COLUMN(D$2)+9,0)</f>
        <v>140461643.52173913</v>
      </c>
      <c r="S557" s="22">
        <f>Target_AM[[#This Row],[PROPORSI]]*VLOOKUP(Target_AM[[#This Row],[NIPNAS]],Target_CC[],COLUMN(E$2)+9,0)</f>
        <v>140384454.59565216</v>
      </c>
      <c r="T557" s="22">
        <f>Target_AM[[#This Row],[PROPORSI]]*VLOOKUP(Target_AM[[#This Row],[NIPNAS]],Target_CC[],COLUMN(F$2)+9,0)</f>
        <v>140461643.52173913</v>
      </c>
      <c r="U557" s="22">
        <f>Target_AM[[#This Row],[PROPORSI]]*VLOOKUP(Target_AM[[#This Row],[NIPNAS]],Target_CC[],COLUMN(G$2)+9,0)</f>
        <v>140693210.30000001</v>
      </c>
      <c r="V557" s="22">
        <f>Target_AM[[#This Row],[PROPORSI]]*VLOOKUP(Target_AM[[#This Row],[NIPNAS]],Target_CC[],COLUMN(H$2)+9,0)</f>
        <v>140538832.44782609</v>
      </c>
      <c r="W557" s="22">
        <f>Target_AM[[#This Row],[PROPORSI]]*VLOOKUP(Target_AM[[#This Row],[NIPNAS]],Target_CC[],COLUMN(I$2)+9,0)</f>
        <v>140538832.44782609</v>
      </c>
      <c r="X557" s="22">
        <f>Target_AM[[#This Row],[PROPORSI]]*VLOOKUP(Target_AM[[#This Row],[NIPNAS]],Target_CC[],COLUMN(J$2)+9,0)</f>
        <v>140693210.30000001</v>
      </c>
      <c r="Y557" s="22">
        <f>Target_AM[[#This Row],[PROPORSI]]*VLOOKUP(Target_AM[[#This Row],[NIPNAS]],Target_CC[],COLUMN(K$2)+9,0)</f>
        <v>140461643.52173913</v>
      </c>
      <c r="Z557" s="22">
        <f>Target_AM[[#This Row],[PROPORSI]]*VLOOKUP(Target_AM[[#This Row],[NIPNAS]],Target_CC[],COLUMN(L$2)+9,0)</f>
        <v>140616021.37391305</v>
      </c>
      <c r="AA557" s="22">
        <f>Target_AM[[#This Row],[PROPORSI]]*VLOOKUP(Target_AM[[#This Row],[NIPNAS]],Target_CC[],COLUMN(M$2)+9,0)</f>
        <v>1686311611.5217392</v>
      </c>
      <c r="AB557" s="22">
        <f>Target_AM[[#This Row],[PROPORSI]]*VLOOKUP(Target_AM[[#This Row],[NIPNAS]],Target_CC[],COLUMN(N$2)+9,0)</f>
        <v>0</v>
      </c>
      <c r="AC557" s="22">
        <f>Target_AM[[#This Row],[PROPORSI]]*VLOOKUP(Target_AM[[#This Row],[NIPNAS]],Target_CC[],COLUMN(O$2)+9,0)</f>
        <v>0</v>
      </c>
      <c r="AD557" s="22">
        <f>Target_AM[[#This Row],[PROPORSI]]*VLOOKUP(Target_AM[[#This Row],[NIPNAS]],Target_CC[],COLUMN(P$2)+9,0)</f>
        <v>0</v>
      </c>
      <c r="AE557" s="22">
        <f>Target_AM[[#This Row],[PROPORSI]]*VLOOKUP(Target_AM[[#This Row],[NIPNAS]],Target_CC[],COLUMN(Q$2)+9,0)</f>
        <v>0</v>
      </c>
      <c r="AF557" s="22">
        <f>Target_AM[[#This Row],[PROPORSI]]*VLOOKUP(Target_AM[[#This Row],[NIPNAS]],Target_CC[],COLUMN(R$2)+9,0)</f>
        <v>0</v>
      </c>
      <c r="AG557" s="22">
        <f>Target_AM[[#This Row],[PROPORSI]]*VLOOKUP(Target_AM[[#This Row],[NIPNAS]],Target_CC[],COLUMN(S$2)+9,0)</f>
        <v>0</v>
      </c>
      <c r="AH557" s="22">
        <f>Target_AM[[#This Row],[PROPORSI]]*VLOOKUP(Target_AM[[#This Row],[NIPNAS]],Target_CC[],COLUMN(T$2)+9,0)</f>
        <v>0</v>
      </c>
      <c r="AI557" s="22">
        <f>Target_AM[[#This Row],[PROPORSI]]*VLOOKUP(Target_AM[[#This Row],[NIPNAS]],Target_CC[],COLUMN(U$2)+9,0)</f>
        <v>0</v>
      </c>
      <c r="AJ557" s="22">
        <f>Target_AM[[#This Row],[PROPORSI]]*VLOOKUP(Target_AM[[#This Row],[NIPNAS]],Target_CC[],COLUMN(V$2)+9,0)</f>
        <v>0</v>
      </c>
      <c r="AK557" s="22">
        <f>Target_AM[[#This Row],[PROPORSI]]*VLOOKUP(Target_AM[[#This Row],[NIPNAS]],Target_CC[],COLUMN(W$2)+9,0)</f>
        <v>0</v>
      </c>
      <c r="AL557" s="22">
        <f>Target_AM[[#This Row],[PROPORSI]]*VLOOKUP(Target_AM[[#This Row],[NIPNAS]],Target_CC[],COLUMN(X$2)+9,0)</f>
        <v>0</v>
      </c>
      <c r="AM557" s="22">
        <f>Target_AM[[#This Row],[PROPORSI]]*VLOOKUP(Target_AM[[#This Row],[NIPNAS]],Target_CC[],COLUMN(Y$2)+9,0)</f>
        <v>0</v>
      </c>
      <c r="AN557" s="22">
        <f>Target_AM[[#This Row],[PROPORSI]]*VLOOKUP(Target_AM[[#This Row],[NIPNAS]],Target_CC[],COLUMN(Z$2)+9,0)</f>
        <v>0</v>
      </c>
      <c r="AO557" s="22">
        <f>Target_AM[[#This Row],[PROPORSI]]*VLOOKUP(Target_AM[[#This Row],[NIPNAS]],Target_CC[],COLUMN(AA$2)+9,0)</f>
        <v>140538832.44782609</v>
      </c>
      <c r="AP557" s="22">
        <f>Target_AM[[#This Row],[PROPORSI]]*VLOOKUP(Target_AM[[#This Row],[NIPNAS]],Target_CC[],COLUMN(AB$2)+9,0)</f>
        <v>140461643.52173913</v>
      </c>
      <c r="AQ557" s="22">
        <f>Target_AM[[#This Row],[PROPORSI]]*VLOOKUP(Target_AM[[#This Row],[NIPNAS]],Target_CC[],COLUMN(AC$2)+9,0)</f>
        <v>140461643.52173913</v>
      </c>
      <c r="AR557" s="22">
        <f>Target_AM[[#This Row],[PROPORSI]]*VLOOKUP(Target_AM[[#This Row],[NIPNAS]],Target_CC[],COLUMN(AD$2)+9,0)</f>
        <v>140461643.52173913</v>
      </c>
      <c r="AS557" s="22">
        <f>Target_AM[[#This Row],[PROPORSI]]*VLOOKUP(Target_AM[[#This Row],[NIPNAS]],Target_CC[],COLUMN(AE$2)+9,0)</f>
        <v>140384454.59565216</v>
      </c>
      <c r="AT557" s="22">
        <f>Target_AM[[#This Row],[PROPORSI]]*VLOOKUP(Target_AM[[#This Row],[NIPNAS]],Target_CC[],COLUMN(AF$2)+9,0)</f>
        <v>140461643.52173913</v>
      </c>
      <c r="AU557" s="22">
        <f>Target_AM[[#This Row],[PROPORSI]]*VLOOKUP(Target_AM[[#This Row],[NIPNAS]],Target_CC[],COLUMN(AG$2)+9,0)</f>
        <v>140693210.30000001</v>
      </c>
      <c r="AV557" s="22">
        <f>Target_AM[[#This Row],[PROPORSI]]*VLOOKUP(Target_AM[[#This Row],[NIPNAS]],Target_CC[],COLUMN(AH$2)+9,0)</f>
        <v>140538832.44782609</v>
      </c>
      <c r="AW557" s="22">
        <f>Target_AM[[#This Row],[PROPORSI]]*VLOOKUP(Target_AM[[#This Row],[NIPNAS]],Target_CC[],COLUMN(AI$2)+9,0)</f>
        <v>140538832.44782609</v>
      </c>
      <c r="AX557" s="22">
        <f>Target_AM[[#This Row],[PROPORSI]]*VLOOKUP(Target_AM[[#This Row],[NIPNAS]],Target_CC[],COLUMN(AJ$2)+9,0)</f>
        <v>140693210.30000001</v>
      </c>
      <c r="AY557" s="22">
        <f>Target_AM[[#This Row],[PROPORSI]]*VLOOKUP(Target_AM[[#This Row],[NIPNAS]],Target_CC[],COLUMN(AK$2)+9,0)</f>
        <v>140461643.52173913</v>
      </c>
      <c r="AZ557" s="22">
        <f>Target_AM[[#This Row],[PROPORSI]]*VLOOKUP(Target_AM[[#This Row],[NIPNAS]],Target_CC[],COLUMN(AL$2)+9,0)</f>
        <v>140616021.37391305</v>
      </c>
      <c r="BA557" s="22">
        <f>Target_AM[[#This Row],[PROPORSI]]*VLOOKUP(Target_AM[[#This Row],[NIPNAS]],Target_CC[],COLUMN(AM$2)+9,0)</f>
        <v>1686311611.5217392</v>
      </c>
      <c r="BB557" s="22">
        <f>Target_AM[[#This Row],[PROPORSI]]*VLOOKUP(Target_AM[[#This Row],[NIPNAS]],Target_CC[],COLUMN(AN$2)+9,0)</f>
        <v>1992158.2705241924</v>
      </c>
      <c r="BC557" s="22">
        <f>Target_AM[[#This Row],[PROPORSI]]*VLOOKUP(Target_AM[[#This Row],[NIPNAS]],Target_CC[],COLUMN(AO$2)+9,0)</f>
        <v>2000674.146636653</v>
      </c>
      <c r="BD557" s="22">
        <f>Target_AM[[#This Row],[PROPORSI]]*VLOOKUP(Target_AM[[#This Row],[NIPNAS]],Target_CC[],COLUMN(AP$2)+9,0)</f>
        <v>1990959.3555636609</v>
      </c>
      <c r="BE557" s="22">
        <f>Target_AM[[#This Row],[PROPORSI]]*VLOOKUP(Target_AM[[#This Row],[NIPNAS]],Target_CC[],COLUMN(AQ$2)+9,0)</f>
        <v>1965931.7647499917</v>
      </c>
      <c r="BF557" s="22">
        <f>Target_AM[[#This Row],[PROPORSI]]*VLOOKUP(Target_AM[[#This Row],[NIPNAS]],Target_CC[],COLUMN(AR$2)+9,0)</f>
        <v>1984839.6039455752</v>
      </c>
      <c r="BG557" s="22">
        <f>Target_AM[[#This Row],[PROPORSI]]*VLOOKUP(Target_AM[[#This Row],[NIPNAS]],Target_CC[],COLUMN(AS$2)+9,0)</f>
        <v>1993682.9775935635</v>
      </c>
      <c r="BH557" s="22">
        <f>Target_AM[[#This Row],[PROPORSI]]*VLOOKUP(Target_AM[[#This Row],[NIPNAS]],Target_CC[],COLUMN(AT$2)+9,0)</f>
        <v>2196730.8379377043</v>
      </c>
      <c r="BI557" s="22">
        <f>Target_AM[[#This Row],[PROPORSI]]*VLOOKUP(Target_AM[[#This Row],[NIPNAS]],Target_CC[],COLUMN(AU$2)+9,0)</f>
        <v>2176204.7173790717</v>
      </c>
      <c r="BJ557" s="22">
        <f>Target_AM[[#This Row],[PROPORSI]]*VLOOKUP(Target_AM[[#This Row],[NIPNAS]],Target_CC[],COLUMN(AV$2)+9,0)</f>
        <v>2175538.9212845364</v>
      </c>
      <c r="BK557" s="22">
        <f>Target_AM[[#This Row],[PROPORSI]]*VLOOKUP(Target_AM[[#This Row],[NIPNAS]],Target_CC[],COLUMN(AW$2)+9,0)</f>
        <v>2193331.5955167846</v>
      </c>
      <c r="BL557" s="22">
        <f>Target_AM[[#This Row],[PROPORSI]]*VLOOKUP(Target_AM[[#This Row],[NIPNAS]],Target_CC[],COLUMN(AX$2)+9,0)</f>
        <v>2164985.5274251369</v>
      </c>
      <c r="BM557" s="22">
        <f>Target_AM[[#This Row],[PROPORSI]]*VLOOKUP(Target_AM[[#This Row],[NIPNAS]],Target_CC[],COLUMN(AY$2)+9,0)</f>
        <v>2164962.2814431349</v>
      </c>
      <c r="BN557" s="22">
        <f>Target_AM[[#This Row],[PROPORSI]]*VLOOKUP(Target_AM[[#This Row],[NIPNAS]],Target_CC[],COLUMN(AZ$2)+9,0)</f>
        <v>25000000.000000007</v>
      </c>
      <c r="BO557" s="22">
        <f>Target_AM[[#This Row],[PROPORSI]]*VLOOKUP(Target_AM[[#This Row],[NIPNAS]],Target_CC[],COLUMN(BA$2)+9,0)</f>
        <v>137050775</v>
      </c>
      <c r="BP557" s="22">
        <f>Target_AM[[#This Row],[PROPORSI]]*VLOOKUP(Target_AM[[#This Row],[NIPNAS]],Target_CC[],COLUMN(BB$2)+9,0)</f>
        <v>74142144.5</v>
      </c>
      <c r="BQ557" s="22">
        <f>Target_AM[[#This Row],[PROPORSI]]*VLOOKUP(Target_AM[[#This Row],[NIPNAS]],Target_CC[],COLUMN(BC$2)+9,0)</f>
        <v>63142965</v>
      </c>
      <c r="BR557" s="22">
        <f>Target_AM[[#This Row],[PROPORSI]]*VLOOKUP(Target_AM[[#This Row],[NIPNAS]],Target_CC[],COLUMN(BD$2)+9,0)</f>
        <v>60101276.75</v>
      </c>
      <c r="BS557" s="22">
        <f>Target_AM[[#This Row],[PROPORSI]]*VLOOKUP(Target_AM[[#This Row],[NIPNAS]],Target_CC[],COLUMN(BE$2)+9,0)</f>
        <v>60101276.75</v>
      </c>
      <c r="BT557" s="22">
        <f>Target_AM[[#This Row],[PROPORSI]]*VLOOKUP(Target_AM[[#This Row],[NIPNAS]],Target_CC[],COLUMN(BF$2)+9,0)</f>
        <v>60101276.75</v>
      </c>
      <c r="BU557" s="22">
        <f>Target_AM[[#This Row],[PROPORSI]]*VLOOKUP(Target_AM[[#This Row],[NIPNAS]],Target_CC[],COLUMN(BG$2)+9,0)</f>
        <v>60101276.75</v>
      </c>
      <c r="BV557" s="22">
        <f>Target_AM[[#This Row],[PROPORSI]]*VLOOKUP(Target_AM[[#This Row],[NIPNAS]],Target_CC[],COLUMN(BH$2)+9,0)</f>
        <v>60101276.75</v>
      </c>
      <c r="BW557" s="22">
        <f>Target_AM[[#This Row],[PROPORSI]]*VLOOKUP(Target_AM[[#This Row],[NIPNAS]],Target_CC[],COLUMN(BI$2)+9,0)</f>
        <v>60101276.75</v>
      </c>
      <c r="BX557" s="22">
        <f>Target_AM[[#This Row],[PROPORSI]]*VLOOKUP(Target_AM[[#This Row],[NIPNAS]],Target_CC[],COLUMN(BJ$2)+9,0)</f>
        <v>60101276.75</v>
      </c>
      <c r="BY557" s="22">
        <f>Target_AM[[#This Row],[PROPORSI]]*VLOOKUP(Target_AM[[#This Row],[NIPNAS]],Target_CC[],COLUMN(BK$2)+9,0)</f>
        <v>60101276.75</v>
      </c>
      <c r="BZ557" s="22">
        <f>Target_AM[[#This Row],[PROPORSI]]*VLOOKUP(Target_AM[[#This Row],[NIPNAS]],Target_CC[],COLUMN(BL$2)+9,0)</f>
        <v>60101276.75</v>
      </c>
      <c r="CA557" s="22">
        <f>Target_AM[[#This Row],[PROPORSI]]*VLOOKUP(Target_AM[[#This Row],[NIPNAS]],Target_CC[],COLUMN(BM$2)+9,0)</f>
        <v>815247375.25</v>
      </c>
      <c r="CB557" s="22">
        <f>Target_AM[[#This Row],[PROPORSI]]*VLOOKUP(Target_AM[[#This Row],[NIPNAS]],Target_CC[],COLUMN(BN$2)+9,0)</f>
        <v>134647365</v>
      </c>
      <c r="CC557" s="22">
        <f>Target_AM[[#This Row],[PROPORSI]]*VLOOKUP(Target_AM[[#This Row],[NIPNAS]],Target_CC[],COLUMN(BO$2)+9,0)</f>
        <v>72143359</v>
      </c>
      <c r="CD557" s="22">
        <f>Target_AM[[#This Row],[PROPORSI]]*VLOOKUP(Target_AM[[#This Row],[NIPNAS]],Target_CC[],COLUMN(BP$2)+9,0)</f>
        <v>61128855</v>
      </c>
      <c r="CE557" s="22">
        <f>Target_AM[[#This Row],[PROPORSI]]*VLOOKUP(Target_AM[[#This Row],[NIPNAS]],Target_CC[],COLUMN(BQ$2)+9,0)</f>
        <v>58072412.25</v>
      </c>
      <c r="CF557" s="22">
        <f>Target_AM[[#This Row],[PROPORSI]]*VLOOKUP(Target_AM[[#This Row],[NIPNAS]],Target_CC[],COLUMN(BR$2)+9,0)</f>
        <v>58072412.25</v>
      </c>
      <c r="CG557" s="22">
        <f>Target_AM[[#This Row],[PROPORSI]]*VLOOKUP(Target_AM[[#This Row],[NIPNAS]],Target_CC[],COLUMN(BS$2)+9,0)</f>
        <v>58072412.25</v>
      </c>
      <c r="CH557" s="22">
        <f>Target_AM[[#This Row],[PROPORSI]]*VLOOKUP(Target_AM[[#This Row],[NIPNAS]],Target_CC[],COLUMN(BT$2)+9,0)</f>
        <v>58072412.25</v>
      </c>
      <c r="CI557" s="22">
        <f>Target_AM[[#This Row],[PROPORSI]]*VLOOKUP(Target_AM[[#This Row],[NIPNAS]],Target_CC[],COLUMN(BU$2)+9,0)</f>
        <v>58072412.25</v>
      </c>
      <c r="CJ557" s="22">
        <f>Target_AM[[#This Row],[PROPORSI]]*VLOOKUP(Target_AM[[#This Row],[NIPNAS]],Target_CC[],COLUMN(BV$2)+9,0)</f>
        <v>58072412.25</v>
      </c>
      <c r="CK557" s="22">
        <f>Target_AM[[#This Row],[PROPORSI]]*VLOOKUP(Target_AM[[#This Row],[NIPNAS]],Target_CC[],COLUMN(BW$2)+9,0)</f>
        <v>58072412.25</v>
      </c>
      <c r="CL557" s="22">
        <f>Target_AM[[#This Row],[PROPORSI]]*VLOOKUP(Target_AM[[#This Row],[NIPNAS]],Target_CC[],COLUMN(BX$2)+9,0)</f>
        <v>58072412.25</v>
      </c>
      <c r="CM557" s="22">
        <f>Target_AM[[#This Row],[PROPORSI]]*VLOOKUP(Target_AM[[#This Row],[NIPNAS]],Target_CC[],COLUMN(BY$2)+9,0)</f>
        <v>58072412.25</v>
      </c>
      <c r="CN557" s="22">
        <f>Target_AM[[#This Row],[PROPORSI]]*VLOOKUP(Target_AM[[#This Row],[NIPNAS]],Target_CC[],COLUMN(BZ$2)+9,0)</f>
        <v>790571289.25</v>
      </c>
      <c r="CO557" s="22">
        <f>Target_AM[[#This Row],[PROPORSI]]*VLOOKUP(Target_AM[[#This Row],[NIPNAS]],Target_CC[],COLUMN(CA$2)+9,0)</f>
        <v>2416393</v>
      </c>
      <c r="CP557" s="22">
        <f>Target_AM[[#This Row],[PROPORSI]]*VLOOKUP(Target_AM[[#This Row],[NIPNAS]],Target_CC[],COLUMN(CB$2)+9,0)</f>
        <v>2016134</v>
      </c>
      <c r="CQ557" s="22">
        <f>Target_AM[[#This Row],[PROPORSI]]*VLOOKUP(Target_AM[[#This Row],[NIPNAS]],Target_CC[],COLUMN(CC$2)+9,0)</f>
        <v>2028864.5</v>
      </c>
      <c r="CR557" s="22">
        <f>Target_AM[[#This Row],[PROPORSI]]*VLOOKUP(Target_AM[[#This Row],[NIPNAS]],Target_CC[],COLUMN(CD$2)+9,0)</f>
        <v>2028864.5</v>
      </c>
      <c r="CS557" s="22">
        <f>Target_AM[[#This Row],[PROPORSI]]*VLOOKUP(Target_AM[[#This Row],[NIPNAS]],Target_CC[],COLUMN(CE$2)+9,0)</f>
        <v>2028864.5</v>
      </c>
      <c r="CT557" s="22">
        <f>Target_AM[[#This Row],[PROPORSI]]*VLOOKUP(Target_AM[[#This Row],[NIPNAS]],Target_CC[],COLUMN(CF$2)+9,0)</f>
        <v>2028864.5</v>
      </c>
      <c r="CU557" s="22">
        <f>Target_AM[[#This Row],[PROPORSI]]*VLOOKUP(Target_AM[[#This Row],[NIPNAS]],Target_CC[],COLUMN(CG$2)+9,0)</f>
        <v>2028864.5</v>
      </c>
      <c r="CV557" s="22">
        <f>Target_AM[[#This Row],[PROPORSI]]*VLOOKUP(Target_AM[[#This Row],[NIPNAS]],Target_CC[],COLUMN(CH$2)+9,0)</f>
        <v>2028864.5</v>
      </c>
      <c r="CW557" s="22">
        <f>Target_AM[[#This Row],[PROPORSI]]*VLOOKUP(Target_AM[[#This Row],[NIPNAS]],Target_CC[],COLUMN(CI$2)+9,0)</f>
        <v>2028864.5</v>
      </c>
      <c r="CX557" s="22">
        <f>Target_AM[[#This Row],[PROPORSI]]*VLOOKUP(Target_AM[[#This Row],[NIPNAS]],Target_CC[],COLUMN(CJ$2)+9,0)</f>
        <v>2028864.5</v>
      </c>
      <c r="CY557" s="22">
        <f>Target_AM[[#This Row],[PROPORSI]]*VLOOKUP(Target_AM[[#This Row],[NIPNAS]],Target_CC[],COLUMN(CK$2)+9,0)</f>
        <v>2028864.5</v>
      </c>
      <c r="CZ557" s="22">
        <f>Target_AM[[#This Row],[PROPORSI]]*VLOOKUP(Target_AM[[#This Row],[NIPNAS]],Target_CC[],COLUMN(CL$2)+9,0)</f>
        <v>2028864.5</v>
      </c>
      <c r="DA557" s="22">
        <f>Target_AM[[#This Row],[PROPORSI]]*VLOOKUP(Target_AM[[#This Row],[NIPNAS]],Target_CC[],COLUMN(CM$2)+9,0)</f>
        <v>24721172</v>
      </c>
      <c r="DB557" s="22">
        <f>Target_AM[[#This Row],[PROPORSI]]*VLOOKUP(Target_AM[[#This Row],[NIPNAS]],Target_CC[],COLUMN(CN$2)+9,0)</f>
        <v>0</v>
      </c>
      <c r="DC557" s="22">
        <f>Target_AM[[#This Row],[PROPORSI]]*VLOOKUP(Target_AM[[#This Row],[NIPNAS]],Target_CC[],COLUMN(CO$2)+9,0)</f>
        <v>0</v>
      </c>
      <c r="DD557" s="22">
        <f>Target_AM[[#This Row],[PROPORSI]]*VLOOKUP(Target_AM[[#This Row],[NIPNAS]],Target_CC[],COLUMN(CP$2)+9,0)</f>
        <v>0</v>
      </c>
      <c r="DE557" s="22">
        <f>Target_AM[[#This Row],[PROPORSI]]*VLOOKUP(Target_AM[[#This Row],[NIPNAS]],Target_CC[],COLUMN(CQ$2)+9,0)</f>
        <v>0</v>
      </c>
      <c r="DF557" s="22">
        <f>Target_AM[[#This Row],[PROPORSI]]*VLOOKUP(Target_AM[[#This Row],[NIPNAS]],Target_CC[],COLUMN(CR$2)+9,0)</f>
        <v>0</v>
      </c>
      <c r="DG557" s="22">
        <f>Target_AM[[#This Row],[PROPORSI]]*VLOOKUP(Target_AM[[#This Row],[NIPNAS]],Target_CC[],COLUMN(CS$2)+9,0)</f>
        <v>0</v>
      </c>
      <c r="DH557" s="22">
        <f>Target_AM[[#This Row],[PROPORSI]]*VLOOKUP(Target_AM[[#This Row],[NIPNAS]],Target_CC[],COLUMN(CT$2)+9,0)</f>
        <v>0</v>
      </c>
      <c r="DI557" s="22">
        <f>Target_AM[[#This Row],[PROPORSI]]*VLOOKUP(Target_AM[[#This Row],[NIPNAS]],Target_CC[],COLUMN(CU$2)+9,0)</f>
        <v>0</v>
      </c>
      <c r="DJ557" s="22">
        <f>Target_AM[[#This Row],[PROPORSI]]*VLOOKUP(Target_AM[[#This Row],[NIPNAS]],Target_CC[],COLUMN(CV$2)+9,0)</f>
        <v>0</v>
      </c>
      <c r="DK557" s="22">
        <f>Target_AM[[#This Row],[PROPORSI]]*VLOOKUP(Target_AM[[#This Row],[NIPNAS]],Target_CC[],COLUMN(CW$2)+9,0)</f>
        <v>0</v>
      </c>
      <c r="DL557" s="22">
        <f>Target_AM[[#This Row],[PROPORSI]]*VLOOKUP(Target_AM[[#This Row],[NIPNAS]],Target_CC[],COLUMN(CX$2)+9,0)</f>
        <v>0</v>
      </c>
      <c r="DM557" s="22">
        <f>Target_AM[[#This Row],[PROPORSI]]*VLOOKUP(Target_AM[[#This Row],[NIPNAS]],Target_CC[],COLUMN(CY$2)+9,0)</f>
        <v>0</v>
      </c>
      <c r="DN557" s="22">
        <f>Target_AM[[#This Row],[PROPORSI]]*VLOOKUP(Target_AM[[#This Row],[NIPNAS]],Target_CC[],COLUMN(CZ$2)+9,0)</f>
        <v>0</v>
      </c>
      <c r="DO557" s="22">
        <f>Target_AM[[#This Row],[PROPORSI]]*VLOOKUP(Target_AM[[#This Row],[NIPNAS]],Target_CC[],COLUMN(DA$2)+9,0)</f>
        <v>0</v>
      </c>
      <c r="DP557" s="22">
        <f>Target_AM[[#This Row],[PROPORSI]]*VLOOKUP(Target_AM[[#This Row],[NIPNAS]],Target_CC[],COLUMN(DB$2)+9,0)</f>
        <v>0</v>
      </c>
      <c r="DQ557" s="22">
        <f>Target_AM[[#This Row],[PROPORSI]]*VLOOKUP(Target_AM[[#This Row],[NIPNAS]],Target_CC[],COLUMN(DC$2)+9,0)</f>
        <v>0</v>
      </c>
      <c r="DR557" s="22">
        <f>Target_AM[[#This Row],[PROPORSI]]*VLOOKUP(Target_AM[[#This Row],[NIPNAS]],Target_CC[],COLUMN(DD$2)+9,0)</f>
        <v>0</v>
      </c>
      <c r="DS557" s="22">
        <f>Target_AM[[#This Row],[PROPORSI]]*VLOOKUP(Target_AM[[#This Row],[NIPNAS]],Target_CC[],COLUMN(DE$2)+9,0)</f>
        <v>0</v>
      </c>
      <c r="DT557" s="22">
        <f>Target_AM[[#This Row],[PROPORSI]]*VLOOKUP(Target_AM[[#This Row],[NIPNAS]],Target_CC[],COLUMN(DF$2)+9,0)</f>
        <v>0</v>
      </c>
      <c r="DU557" s="22">
        <f>Target_AM[[#This Row],[PROPORSI]]*VLOOKUP(Target_AM[[#This Row],[NIPNAS]],Target_CC[],COLUMN(DG$2)+9,0)</f>
        <v>0</v>
      </c>
      <c r="DV557" s="22">
        <f>Target_AM[[#This Row],[PROPORSI]]*VLOOKUP(Target_AM[[#This Row],[NIPNAS]],Target_CC[],COLUMN(DH$2)+9,0)</f>
        <v>0</v>
      </c>
      <c r="DW557" s="22">
        <f>Target_AM[[#This Row],[PROPORSI]]*VLOOKUP(Target_AM[[#This Row],[NIPNAS]],Target_CC[],COLUMN(DI$2)+9,0)</f>
        <v>0</v>
      </c>
      <c r="DX557" s="22">
        <f>Target_AM[[#This Row],[PROPORSI]]*VLOOKUP(Target_AM[[#This Row],[NIPNAS]],Target_CC[],COLUMN(DJ$2)+9,0)</f>
        <v>0</v>
      </c>
      <c r="DY557" s="22">
        <f>Target_AM[[#This Row],[PROPORSI]]*VLOOKUP(Target_AM[[#This Row],[NIPNAS]],Target_CC[],COLUMN(DK$2)+9,0)</f>
        <v>0</v>
      </c>
      <c r="DZ557" s="22">
        <f>Target_AM[[#This Row],[PROPORSI]]*VLOOKUP(Target_AM[[#This Row],[NIPNAS]],Target_CC[],COLUMN(DL$2)+9,0)</f>
        <v>0</v>
      </c>
      <c r="EA557" s="22">
        <f>Target_AM[[#This Row],[PROPORSI]]*VLOOKUP(Target_AM[[#This Row],[NIPNAS]],Target_CC[],COLUMN(DM$2)+9,0)</f>
        <v>0</v>
      </c>
    </row>
    <row r="558" spans="2:131" x14ac:dyDescent="0.3">
      <c r="B558">
        <v>406573</v>
      </c>
      <c r="C558" t="s">
        <v>1029</v>
      </c>
      <c r="D558">
        <v>0.5</v>
      </c>
      <c r="E558" s="8">
        <v>45658</v>
      </c>
      <c r="F558">
        <v>2000043</v>
      </c>
      <c r="G558" t="s">
        <v>969</v>
      </c>
      <c r="J558" t="s">
        <v>875</v>
      </c>
      <c r="K558" t="s">
        <v>22</v>
      </c>
      <c r="L558" t="s">
        <v>159</v>
      </c>
      <c r="M558" t="s">
        <v>18</v>
      </c>
      <c r="N558" s="23">
        <f>Target_AM[[#This Row],[PROPORSI]]*VLOOKUP(Target_AM[[#This Row],[NIPNAS]],Target_CC[],9,0)</f>
        <v>1122326400</v>
      </c>
      <c r="O558" s="22">
        <f>Target_AM[[#This Row],[PROPORSI]]*VLOOKUP(Target_AM[[#This Row],[NIPNAS]],Target_CC[],COLUMN(A$2)+9,0)</f>
        <v>140538832.44782609</v>
      </c>
      <c r="P558" s="22">
        <f>Target_AM[[#This Row],[PROPORSI]]*VLOOKUP(Target_AM[[#This Row],[NIPNAS]],Target_CC[],COLUMN(B$2)+9,0)</f>
        <v>140461643.52173913</v>
      </c>
      <c r="Q558" s="22">
        <f>Target_AM[[#This Row],[PROPORSI]]*VLOOKUP(Target_AM[[#This Row],[NIPNAS]],Target_CC[],COLUMN(C$2)+9,0)</f>
        <v>140461643.52173913</v>
      </c>
      <c r="R558" s="22">
        <f>Target_AM[[#This Row],[PROPORSI]]*VLOOKUP(Target_AM[[#This Row],[NIPNAS]],Target_CC[],COLUMN(D$2)+9,0)</f>
        <v>140461643.52173913</v>
      </c>
      <c r="S558" s="22">
        <f>Target_AM[[#This Row],[PROPORSI]]*VLOOKUP(Target_AM[[#This Row],[NIPNAS]],Target_CC[],COLUMN(E$2)+9,0)</f>
        <v>140384454.59565216</v>
      </c>
      <c r="T558" s="22">
        <f>Target_AM[[#This Row],[PROPORSI]]*VLOOKUP(Target_AM[[#This Row],[NIPNAS]],Target_CC[],COLUMN(F$2)+9,0)</f>
        <v>140461643.52173913</v>
      </c>
      <c r="U558" s="22">
        <f>Target_AM[[#This Row],[PROPORSI]]*VLOOKUP(Target_AM[[#This Row],[NIPNAS]],Target_CC[],COLUMN(G$2)+9,0)</f>
        <v>140693210.30000001</v>
      </c>
      <c r="V558" s="22">
        <f>Target_AM[[#This Row],[PROPORSI]]*VLOOKUP(Target_AM[[#This Row],[NIPNAS]],Target_CC[],COLUMN(H$2)+9,0)</f>
        <v>140538832.44782609</v>
      </c>
      <c r="W558" s="22">
        <f>Target_AM[[#This Row],[PROPORSI]]*VLOOKUP(Target_AM[[#This Row],[NIPNAS]],Target_CC[],COLUMN(I$2)+9,0)</f>
        <v>140538832.44782609</v>
      </c>
      <c r="X558" s="22">
        <f>Target_AM[[#This Row],[PROPORSI]]*VLOOKUP(Target_AM[[#This Row],[NIPNAS]],Target_CC[],COLUMN(J$2)+9,0)</f>
        <v>140693210.30000001</v>
      </c>
      <c r="Y558" s="22">
        <f>Target_AM[[#This Row],[PROPORSI]]*VLOOKUP(Target_AM[[#This Row],[NIPNAS]],Target_CC[],COLUMN(K$2)+9,0)</f>
        <v>140461643.52173913</v>
      </c>
      <c r="Z558" s="22">
        <f>Target_AM[[#This Row],[PROPORSI]]*VLOOKUP(Target_AM[[#This Row],[NIPNAS]],Target_CC[],COLUMN(L$2)+9,0)</f>
        <v>140616021.37391305</v>
      </c>
      <c r="AA558" s="22">
        <f>Target_AM[[#This Row],[PROPORSI]]*VLOOKUP(Target_AM[[#This Row],[NIPNAS]],Target_CC[],COLUMN(M$2)+9,0)</f>
        <v>1686311611.5217392</v>
      </c>
      <c r="AB558" s="22">
        <f>Target_AM[[#This Row],[PROPORSI]]*VLOOKUP(Target_AM[[#This Row],[NIPNAS]],Target_CC[],COLUMN(N$2)+9,0)</f>
        <v>0</v>
      </c>
      <c r="AC558" s="22">
        <f>Target_AM[[#This Row],[PROPORSI]]*VLOOKUP(Target_AM[[#This Row],[NIPNAS]],Target_CC[],COLUMN(O$2)+9,0)</f>
        <v>0</v>
      </c>
      <c r="AD558" s="22">
        <f>Target_AM[[#This Row],[PROPORSI]]*VLOOKUP(Target_AM[[#This Row],[NIPNAS]],Target_CC[],COLUMN(P$2)+9,0)</f>
        <v>0</v>
      </c>
      <c r="AE558" s="22">
        <f>Target_AM[[#This Row],[PROPORSI]]*VLOOKUP(Target_AM[[#This Row],[NIPNAS]],Target_CC[],COLUMN(Q$2)+9,0)</f>
        <v>0</v>
      </c>
      <c r="AF558" s="22">
        <f>Target_AM[[#This Row],[PROPORSI]]*VLOOKUP(Target_AM[[#This Row],[NIPNAS]],Target_CC[],COLUMN(R$2)+9,0)</f>
        <v>0</v>
      </c>
      <c r="AG558" s="22">
        <f>Target_AM[[#This Row],[PROPORSI]]*VLOOKUP(Target_AM[[#This Row],[NIPNAS]],Target_CC[],COLUMN(S$2)+9,0)</f>
        <v>0</v>
      </c>
      <c r="AH558" s="22">
        <f>Target_AM[[#This Row],[PROPORSI]]*VLOOKUP(Target_AM[[#This Row],[NIPNAS]],Target_CC[],COLUMN(T$2)+9,0)</f>
        <v>0</v>
      </c>
      <c r="AI558" s="22">
        <f>Target_AM[[#This Row],[PROPORSI]]*VLOOKUP(Target_AM[[#This Row],[NIPNAS]],Target_CC[],COLUMN(U$2)+9,0)</f>
        <v>0</v>
      </c>
      <c r="AJ558" s="22">
        <f>Target_AM[[#This Row],[PROPORSI]]*VLOOKUP(Target_AM[[#This Row],[NIPNAS]],Target_CC[],COLUMN(V$2)+9,0)</f>
        <v>0</v>
      </c>
      <c r="AK558" s="22">
        <f>Target_AM[[#This Row],[PROPORSI]]*VLOOKUP(Target_AM[[#This Row],[NIPNAS]],Target_CC[],COLUMN(W$2)+9,0)</f>
        <v>0</v>
      </c>
      <c r="AL558" s="22">
        <f>Target_AM[[#This Row],[PROPORSI]]*VLOOKUP(Target_AM[[#This Row],[NIPNAS]],Target_CC[],COLUMN(X$2)+9,0)</f>
        <v>0</v>
      </c>
      <c r="AM558" s="22">
        <f>Target_AM[[#This Row],[PROPORSI]]*VLOOKUP(Target_AM[[#This Row],[NIPNAS]],Target_CC[],COLUMN(Y$2)+9,0)</f>
        <v>0</v>
      </c>
      <c r="AN558" s="22">
        <f>Target_AM[[#This Row],[PROPORSI]]*VLOOKUP(Target_AM[[#This Row],[NIPNAS]],Target_CC[],COLUMN(Z$2)+9,0)</f>
        <v>0</v>
      </c>
      <c r="AO558" s="22">
        <f>Target_AM[[#This Row],[PROPORSI]]*VLOOKUP(Target_AM[[#This Row],[NIPNAS]],Target_CC[],COLUMN(AA$2)+9,0)</f>
        <v>140538832.44782609</v>
      </c>
      <c r="AP558" s="22">
        <f>Target_AM[[#This Row],[PROPORSI]]*VLOOKUP(Target_AM[[#This Row],[NIPNAS]],Target_CC[],COLUMN(AB$2)+9,0)</f>
        <v>140461643.52173913</v>
      </c>
      <c r="AQ558" s="22">
        <f>Target_AM[[#This Row],[PROPORSI]]*VLOOKUP(Target_AM[[#This Row],[NIPNAS]],Target_CC[],COLUMN(AC$2)+9,0)</f>
        <v>140461643.52173913</v>
      </c>
      <c r="AR558" s="22">
        <f>Target_AM[[#This Row],[PROPORSI]]*VLOOKUP(Target_AM[[#This Row],[NIPNAS]],Target_CC[],COLUMN(AD$2)+9,0)</f>
        <v>140461643.52173913</v>
      </c>
      <c r="AS558" s="22">
        <f>Target_AM[[#This Row],[PROPORSI]]*VLOOKUP(Target_AM[[#This Row],[NIPNAS]],Target_CC[],COLUMN(AE$2)+9,0)</f>
        <v>140384454.59565216</v>
      </c>
      <c r="AT558" s="22">
        <f>Target_AM[[#This Row],[PROPORSI]]*VLOOKUP(Target_AM[[#This Row],[NIPNAS]],Target_CC[],COLUMN(AF$2)+9,0)</f>
        <v>140461643.52173913</v>
      </c>
      <c r="AU558" s="22">
        <f>Target_AM[[#This Row],[PROPORSI]]*VLOOKUP(Target_AM[[#This Row],[NIPNAS]],Target_CC[],COLUMN(AG$2)+9,0)</f>
        <v>140693210.30000001</v>
      </c>
      <c r="AV558" s="22">
        <f>Target_AM[[#This Row],[PROPORSI]]*VLOOKUP(Target_AM[[#This Row],[NIPNAS]],Target_CC[],COLUMN(AH$2)+9,0)</f>
        <v>140538832.44782609</v>
      </c>
      <c r="AW558" s="22">
        <f>Target_AM[[#This Row],[PROPORSI]]*VLOOKUP(Target_AM[[#This Row],[NIPNAS]],Target_CC[],COLUMN(AI$2)+9,0)</f>
        <v>140538832.44782609</v>
      </c>
      <c r="AX558" s="22">
        <f>Target_AM[[#This Row],[PROPORSI]]*VLOOKUP(Target_AM[[#This Row],[NIPNAS]],Target_CC[],COLUMN(AJ$2)+9,0)</f>
        <v>140693210.30000001</v>
      </c>
      <c r="AY558" s="22">
        <f>Target_AM[[#This Row],[PROPORSI]]*VLOOKUP(Target_AM[[#This Row],[NIPNAS]],Target_CC[],COLUMN(AK$2)+9,0)</f>
        <v>140461643.52173913</v>
      </c>
      <c r="AZ558" s="22">
        <f>Target_AM[[#This Row],[PROPORSI]]*VLOOKUP(Target_AM[[#This Row],[NIPNAS]],Target_CC[],COLUMN(AL$2)+9,0)</f>
        <v>140616021.37391305</v>
      </c>
      <c r="BA558" s="22">
        <f>Target_AM[[#This Row],[PROPORSI]]*VLOOKUP(Target_AM[[#This Row],[NIPNAS]],Target_CC[],COLUMN(AM$2)+9,0)</f>
        <v>1686311611.5217392</v>
      </c>
      <c r="BB558" s="22">
        <f>Target_AM[[#This Row],[PROPORSI]]*VLOOKUP(Target_AM[[#This Row],[NIPNAS]],Target_CC[],COLUMN(AN$2)+9,0)</f>
        <v>1992158.2705241924</v>
      </c>
      <c r="BC558" s="22">
        <f>Target_AM[[#This Row],[PROPORSI]]*VLOOKUP(Target_AM[[#This Row],[NIPNAS]],Target_CC[],COLUMN(AO$2)+9,0)</f>
        <v>2000674.146636653</v>
      </c>
      <c r="BD558" s="22">
        <f>Target_AM[[#This Row],[PROPORSI]]*VLOOKUP(Target_AM[[#This Row],[NIPNAS]],Target_CC[],COLUMN(AP$2)+9,0)</f>
        <v>1990959.3555636609</v>
      </c>
      <c r="BE558" s="22">
        <f>Target_AM[[#This Row],[PROPORSI]]*VLOOKUP(Target_AM[[#This Row],[NIPNAS]],Target_CC[],COLUMN(AQ$2)+9,0)</f>
        <v>1965931.7647499917</v>
      </c>
      <c r="BF558" s="22">
        <f>Target_AM[[#This Row],[PROPORSI]]*VLOOKUP(Target_AM[[#This Row],[NIPNAS]],Target_CC[],COLUMN(AR$2)+9,0)</f>
        <v>1984839.6039455752</v>
      </c>
      <c r="BG558" s="22">
        <f>Target_AM[[#This Row],[PROPORSI]]*VLOOKUP(Target_AM[[#This Row],[NIPNAS]],Target_CC[],COLUMN(AS$2)+9,0)</f>
        <v>1993682.9775935635</v>
      </c>
      <c r="BH558" s="22">
        <f>Target_AM[[#This Row],[PROPORSI]]*VLOOKUP(Target_AM[[#This Row],[NIPNAS]],Target_CC[],COLUMN(AT$2)+9,0)</f>
        <v>2196730.8379377043</v>
      </c>
      <c r="BI558" s="22">
        <f>Target_AM[[#This Row],[PROPORSI]]*VLOOKUP(Target_AM[[#This Row],[NIPNAS]],Target_CC[],COLUMN(AU$2)+9,0)</f>
        <v>2176204.7173790717</v>
      </c>
      <c r="BJ558" s="22">
        <f>Target_AM[[#This Row],[PROPORSI]]*VLOOKUP(Target_AM[[#This Row],[NIPNAS]],Target_CC[],COLUMN(AV$2)+9,0)</f>
        <v>2175538.9212845364</v>
      </c>
      <c r="BK558" s="22">
        <f>Target_AM[[#This Row],[PROPORSI]]*VLOOKUP(Target_AM[[#This Row],[NIPNAS]],Target_CC[],COLUMN(AW$2)+9,0)</f>
        <v>2193331.5955167846</v>
      </c>
      <c r="BL558" s="22">
        <f>Target_AM[[#This Row],[PROPORSI]]*VLOOKUP(Target_AM[[#This Row],[NIPNAS]],Target_CC[],COLUMN(AX$2)+9,0)</f>
        <v>2164985.5274251369</v>
      </c>
      <c r="BM558" s="22">
        <f>Target_AM[[#This Row],[PROPORSI]]*VLOOKUP(Target_AM[[#This Row],[NIPNAS]],Target_CC[],COLUMN(AY$2)+9,0)</f>
        <v>2164962.2814431349</v>
      </c>
      <c r="BN558" s="22">
        <f>Target_AM[[#This Row],[PROPORSI]]*VLOOKUP(Target_AM[[#This Row],[NIPNAS]],Target_CC[],COLUMN(AZ$2)+9,0)</f>
        <v>25000000.000000007</v>
      </c>
      <c r="BO558" s="22">
        <f>Target_AM[[#This Row],[PROPORSI]]*VLOOKUP(Target_AM[[#This Row],[NIPNAS]],Target_CC[],COLUMN(BA$2)+9,0)</f>
        <v>137050775</v>
      </c>
      <c r="BP558" s="22">
        <f>Target_AM[[#This Row],[PROPORSI]]*VLOOKUP(Target_AM[[#This Row],[NIPNAS]],Target_CC[],COLUMN(BB$2)+9,0)</f>
        <v>74142144.5</v>
      </c>
      <c r="BQ558" s="22">
        <f>Target_AM[[#This Row],[PROPORSI]]*VLOOKUP(Target_AM[[#This Row],[NIPNAS]],Target_CC[],COLUMN(BC$2)+9,0)</f>
        <v>63142965</v>
      </c>
      <c r="BR558" s="22">
        <f>Target_AM[[#This Row],[PROPORSI]]*VLOOKUP(Target_AM[[#This Row],[NIPNAS]],Target_CC[],COLUMN(BD$2)+9,0)</f>
        <v>60101276.75</v>
      </c>
      <c r="BS558" s="22">
        <f>Target_AM[[#This Row],[PROPORSI]]*VLOOKUP(Target_AM[[#This Row],[NIPNAS]],Target_CC[],COLUMN(BE$2)+9,0)</f>
        <v>60101276.75</v>
      </c>
      <c r="BT558" s="22">
        <f>Target_AM[[#This Row],[PROPORSI]]*VLOOKUP(Target_AM[[#This Row],[NIPNAS]],Target_CC[],COLUMN(BF$2)+9,0)</f>
        <v>60101276.75</v>
      </c>
      <c r="BU558" s="22">
        <f>Target_AM[[#This Row],[PROPORSI]]*VLOOKUP(Target_AM[[#This Row],[NIPNAS]],Target_CC[],COLUMN(BG$2)+9,0)</f>
        <v>60101276.75</v>
      </c>
      <c r="BV558" s="22">
        <f>Target_AM[[#This Row],[PROPORSI]]*VLOOKUP(Target_AM[[#This Row],[NIPNAS]],Target_CC[],COLUMN(BH$2)+9,0)</f>
        <v>60101276.75</v>
      </c>
      <c r="BW558" s="22">
        <f>Target_AM[[#This Row],[PROPORSI]]*VLOOKUP(Target_AM[[#This Row],[NIPNAS]],Target_CC[],COLUMN(BI$2)+9,0)</f>
        <v>60101276.75</v>
      </c>
      <c r="BX558" s="22">
        <f>Target_AM[[#This Row],[PROPORSI]]*VLOOKUP(Target_AM[[#This Row],[NIPNAS]],Target_CC[],COLUMN(BJ$2)+9,0)</f>
        <v>60101276.75</v>
      </c>
      <c r="BY558" s="22">
        <f>Target_AM[[#This Row],[PROPORSI]]*VLOOKUP(Target_AM[[#This Row],[NIPNAS]],Target_CC[],COLUMN(BK$2)+9,0)</f>
        <v>60101276.75</v>
      </c>
      <c r="BZ558" s="22">
        <f>Target_AM[[#This Row],[PROPORSI]]*VLOOKUP(Target_AM[[#This Row],[NIPNAS]],Target_CC[],COLUMN(BL$2)+9,0)</f>
        <v>60101276.75</v>
      </c>
      <c r="CA558" s="22">
        <f>Target_AM[[#This Row],[PROPORSI]]*VLOOKUP(Target_AM[[#This Row],[NIPNAS]],Target_CC[],COLUMN(BM$2)+9,0)</f>
        <v>815247375.25</v>
      </c>
      <c r="CB558" s="22">
        <f>Target_AM[[#This Row],[PROPORSI]]*VLOOKUP(Target_AM[[#This Row],[NIPNAS]],Target_CC[],COLUMN(BN$2)+9,0)</f>
        <v>134647365</v>
      </c>
      <c r="CC558" s="22">
        <f>Target_AM[[#This Row],[PROPORSI]]*VLOOKUP(Target_AM[[#This Row],[NIPNAS]],Target_CC[],COLUMN(BO$2)+9,0)</f>
        <v>72143359</v>
      </c>
      <c r="CD558" s="22">
        <f>Target_AM[[#This Row],[PROPORSI]]*VLOOKUP(Target_AM[[#This Row],[NIPNAS]],Target_CC[],COLUMN(BP$2)+9,0)</f>
        <v>61128855</v>
      </c>
      <c r="CE558" s="22">
        <f>Target_AM[[#This Row],[PROPORSI]]*VLOOKUP(Target_AM[[#This Row],[NIPNAS]],Target_CC[],COLUMN(BQ$2)+9,0)</f>
        <v>58072412.25</v>
      </c>
      <c r="CF558" s="22">
        <f>Target_AM[[#This Row],[PROPORSI]]*VLOOKUP(Target_AM[[#This Row],[NIPNAS]],Target_CC[],COLUMN(BR$2)+9,0)</f>
        <v>58072412.25</v>
      </c>
      <c r="CG558" s="22">
        <f>Target_AM[[#This Row],[PROPORSI]]*VLOOKUP(Target_AM[[#This Row],[NIPNAS]],Target_CC[],COLUMN(BS$2)+9,0)</f>
        <v>58072412.25</v>
      </c>
      <c r="CH558" s="22">
        <f>Target_AM[[#This Row],[PROPORSI]]*VLOOKUP(Target_AM[[#This Row],[NIPNAS]],Target_CC[],COLUMN(BT$2)+9,0)</f>
        <v>58072412.25</v>
      </c>
      <c r="CI558" s="22">
        <f>Target_AM[[#This Row],[PROPORSI]]*VLOOKUP(Target_AM[[#This Row],[NIPNAS]],Target_CC[],COLUMN(BU$2)+9,0)</f>
        <v>58072412.25</v>
      </c>
      <c r="CJ558" s="22">
        <f>Target_AM[[#This Row],[PROPORSI]]*VLOOKUP(Target_AM[[#This Row],[NIPNAS]],Target_CC[],COLUMN(BV$2)+9,0)</f>
        <v>58072412.25</v>
      </c>
      <c r="CK558" s="22">
        <f>Target_AM[[#This Row],[PROPORSI]]*VLOOKUP(Target_AM[[#This Row],[NIPNAS]],Target_CC[],COLUMN(BW$2)+9,0)</f>
        <v>58072412.25</v>
      </c>
      <c r="CL558" s="22">
        <f>Target_AM[[#This Row],[PROPORSI]]*VLOOKUP(Target_AM[[#This Row],[NIPNAS]],Target_CC[],COLUMN(BX$2)+9,0)</f>
        <v>58072412.25</v>
      </c>
      <c r="CM558" s="22">
        <f>Target_AM[[#This Row],[PROPORSI]]*VLOOKUP(Target_AM[[#This Row],[NIPNAS]],Target_CC[],COLUMN(BY$2)+9,0)</f>
        <v>58072412.25</v>
      </c>
      <c r="CN558" s="22">
        <f>Target_AM[[#This Row],[PROPORSI]]*VLOOKUP(Target_AM[[#This Row],[NIPNAS]],Target_CC[],COLUMN(BZ$2)+9,0)</f>
        <v>790571289.25</v>
      </c>
      <c r="CO558" s="22">
        <f>Target_AM[[#This Row],[PROPORSI]]*VLOOKUP(Target_AM[[#This Row],[NIPNAS]],Target_CC[],COLUMN(CA$2)+9,0)</f>
        <v>2416393</v>
      </c>
      <c r="CP558" s="22">
        <f>Target_AM[[#This Row],[PROPORSI]]*VLOOKUP(Target_AM[[#This Row],[NIPNAS]],Target_CC[],COLUMN(CB$2)+9,0)</f>
        <v>2016134</v>
      </c>
      <c r="CQ558" s="22">
        <f>Target_AM[[#This Row],[PROPORSI]]*VLOOKUP(Target_AM[[#This Row],[NIPNAS]],Target_CC[],COLUMN(CC$2)+9,0)</f>
        <v>2028864.5</v>
      </c>
      <c r="CR558" s="22">
        <f>Target_AM[[#This Row],[PROPORSI]]*VLOOKUP(Target_AM[[#This Row],[NIPNAS]],Target_CC[],COLUMN(CD$2)+9,0)</f>
        <v>2028864.5</v>
      </c>
      <c r="CS558" s="22">
        <f>Target_AM[[#This Row],[PROPORSI]]*VLOOKUP(Target_AM[[#This Row],[NIPNAS]],Target_CC[],COLUMN(CE$2)+9,0)</f>
        <v>2028864.5</v>
      </c>
      <c r="CT558" s="22">
        <f>Target_AM[[#This Row],[PROPORSI]]*VLOOKUP(Target_AM[[#This Row],[NIPNAS]],Target_CC[],COLUMN(CF$2)+9,0)</f>
        <v>2028864.5</v>
      </c>
      <c r="CU558" s="22">
        <f>Target_AM[[#This Row],[PROPORSI]]*VLOOKUP(Target_AM[[#This Row],[NIPNAS]],Target_CC[],COLUMN(CG$2)+9,0)</f>
        <v>2028864.5</v>
      </c>
      <c r="CV558" s="22">
        <f>Target_AM[[#This Row],[PROPORSI]]*VLOOKUP(Target_AM[[#This Row],[NIPNAS]],Target_CC[],COLUMN(CH$2)+9,0)</f>
        <v>2028864.5</v>
      </c>
      <c r="CW558" s="22">
        <f>Target_AM[[#This Row],[PROPORSI]]*VLOOKUP(Target_AM[[#This Row],[NIPNAS]],Target_CC[],COLUMN(CI$2)+9,0)</f>
        <v>2028864.5</v>
      </c>
      <c r="CX558" s="22">
        <f>Target_AM[[#This Row],[PROPORSI]]*VLOOKUP(Target_AM[[#This Row],[NIPNAS]],Target_CC[],COLUMN(CJ$2)+9,0)</f>
        <v>2028864.5</v>
      </c>
      <c r="CY558" s="22">
        <f>Target_AM[[#This Row],[PROPORSI]]*VLOOKUP(Target_AM[[#This Row],[NIPNAS]],Target_CC[],COLUMN(CK$2)+9,0)</f>
        <v>2028864.5</v>
      </c>
      <c r="CZ558" s="22">
        <f>Target_AM[[#This Row],[PROPORSI]]*VLOOKUP(Target_AM[[#This Row],[NIPNAS]],Target_CC[],COLUMN(CL$2)+9,0)</f>
        <v>2028864.5</v>
      </c>
      <c r="DA558" s="22">
        <f>Target_AM[[#This Row],[PROPORSI]]*VLOOKUP(Target_AM[[#This Row],[NIPNAS]],Target_CC[],COLUMN(CM$2)+9,0)</f>
        <v>24721172</v>
      </c>
      <c r="DB558" s="22">
        <f>Target_AM[[#This Row],[PROPORSI]]*VLOOKUP(Target_AM[[#This Row],[NIPNAS]],Target_CC[],COLUMN(CN$2)+9,0)</f>
        <v>0</v>
      </c>
      <c r="DC558" s="22">
        <f>Target_AM[[#This Row],[PROPORSI]]*VLOOKUP(Target_AM[[#This Row],[NIPNAS]],Target_CC[],COLUMN(CO$2)+9,0)</f>
        <v>0</v>
      </c>
      <c r="DD558" s="22">
        <f>Target_AM[[#This Row],[PROPORSI]]*VLOOKUP(Target_AM[[#This Row],[NIPNAS]],Target_CC[],COLUMN(CP$2)+9,0)</f>
        <v>0</v>
      </c>
      <c r="DE558" s="22">
        <f>Target_AM[[#This Row],[PROPORSI]]*VLOOKUP(Target_AM[[#This Row],[NIPNAS]],Target_CC[],COLUMN(CQ$2)+9,0)</f>
        <v>0</v>
      </c>
      <c r="DF558" s="22">
        <f>Target_AM[[#This Row],[PROPORSI]]*VLOOKUP(Target_AM[[#This Row],[NIPNAS]],Target_CC[],COLUMN(CR$2)+9,0)</f>
        <v>0</v>
      </c>
      <c r="DG558" s="22">
        <f>Target_AM[[#This Row],[PROPORSI]]*VLOOKUP(Target_AM[[#This Row],[NIPNAS]],Target_CC[],COLUMN(CS$2)+9,0)</f>
        <v>0</v>
      </c>
      <c r="DH558" s="22">
        <f>Target_AM[[#This Row],[PROPORSI]]*VLOOKUP(Target_AM[[#This Row],[NIPNAS]],Target_CC[],COLUMN(CT$2)+9,0)</f>
        <v>0</v>
      </c>
      <c r="DI558" s="22">
        <f>Target_AM[[#This Row],[PROPORSI]]*VLOOKUP(Target_AM[[#This Row],[NIPNAS]],Target_CC[],COLUMN(CU$2)+9,0)</f>
        <v>0</v>
      </c>
      <c r="DJ558" s="22">
        <f>Target_AM[[#This Row],[PROPORSI]]*VLOOKUP(Target_AM[[#This Row],[NIPNAS]],Target_CC[],COLUMN(CV$2)+9,0)</f>
        <v>0</v>
      </c>
      <c r="DK558" s="22">
        <f>Target_AM[[#This Row],[PROPORSI]]*VLOOKUP(Target_AM[[#This Row],[NIPNAS]],Target_CC[],COLUMN(CW$2)+9,0)</f>
        <v>0</v>
      </c>
      <c r="DL558" s="22">
        <f>Target_AM[[#This Row],[PROPORSI]]*VLOOKUP(Target_AM[[#This Row],[NIPNAS]],Target_CC[],COLUMN(CX$2)+9,0)</f>
        <v>0</v>
      </c>
      <c r="DM558" s="22">
        <f>Target_AM[[#This Row],[PROPORSI]]*VLOOKUP(Target_AM[[#This Row],[NIPNAS]],Target_CC[],COLUMN(CY$2)+9,0)</f>
        <v>0</v>
      </c>
      <c r="DN558" s="22">
        <f>Target_AM[[#This Row],[PROPORSI]]*VLOOKUP(Target_AM[[#This Row],[NIPNAS]],Target_CC[],COLUMN(CZ$2)+9,0)</f>
        <v>0</v>
      </c>
      <c r="DO558" s="22">
        <f>Target_AM[[#This Row],[PROPORSI]]*VLOOKUP(Target_AM[[#This Row],[NIPNAS]],Target_CC[],COLUMN(DA$2)+9,0)</f>
        <v>0</v>
      </c>
      <c r="DP558" s="22">
        <f>Target_AM[[#This Row],[PROPORSI]]*VLOOKUP(Target_AM[[#This Row],[NIPNAS]],Target_CC[],COLUMN(DB$2)+9,0)</f>
        <v>0</v>
      </c>
      <c r="DQ558" s="22">
        <f>Target_AM[[#This Row],[PROPORSI]]*VLOOKUP(Target_AM[[#This Row],[NIPNAS]],Target_CC[],COLUMN(DC$2)+9,0)</f>
        <v>0</v>
      </c>
      <c r="DR558" s="22">
        <f>Target_AM[[#This Row],[PROPORSI]]*VLOOKUP(Target_AM[[#This Row],[NIPNAS]],Target_CC[],COLUMN(DD$2)+9,0)</f>
        <v>0</v>
      </c>
      <c r="DS558" s="22">
        <f>Target_AM[[#This Row],[PROPORSI]]*VLOOKUP(Target_AM[[#This Row],[NIPNAS]],Target_CC[],COLUMN(DE$2)+9,0)</f>
        <v>0</v>
      </c>
      <c r="DT558" s="22">
        <f>Target_AM[[#This Row],[PROPORSI]]*VLOOKUP(Target_AM[[#This Row],[NIPNAS]],Target_CC[],COLUMN(DF$2)+9,0)</f>
        <v>0</v>
      </c>
      <c r="DU558" s="22">
        <f>Target_AM[[#This Row],[PROPORSI]]*VLOOKUP(Target_AM[[#This Row],[NIPNAS]],Target_CC[],COLUMN(DG$2)+9,0)</f>
        <v>0</v>
      </c>
      <c r="DV558" s="22">
        <f>Target_AM[[#This Row],[PROPORSI]]*VLOOKUP(Target_AM[[#This Row],[NIPNAS]],Target_CC[],COLUMN(DH$2)+9,0)</f>
        <v>0</v>
      </c>
      <c r="DW558" s="22">
        <f>Target_AM[[#This Row],[PROPORSI]]*VLOOKUP(Target_AM[[#This Row],[NIPNAS]],Target_CC[],COLUMN(DI$2)+9,0)</f>
        <v>0</v>
      </c>
      <c r="DX558" s="22">
        <f>Target_AM[[#This Row],[PROPORSI]]*VLOOKUP(Target_AM[[#This Row],[NIPNAS]],Target_CC[],COLUMN(DJ$2)+9,0)</f>
        <v>0</v>
      </c>
      <c r="DY558" s="22">
        <f>Target_AM[[#This Row],[PROPORSI]]*VLOOKUP(Target_AM[[#This Row],[NIPNAS]],Target_CC[],COLUMN(DK$2)+9,0)</f>
        <v>0</v>
      </c>
      <c r="DZ558" s="22">
        <f>Target_AM[[#This Row],[PROPORSI]]*VLOOKUP(Target_AM[[#This Row],[NIPNAS]],Target_CC[],COLUMN(DL$2)+9,0)</f>
        <v>0</v>
      </c>
      <c r="EA558" s="22">
        <f>Target_AM[[#This Row],[PROPORSI]]*VLOOKUP(Target_AM[[#This Row],[NIPNAS]],Target_CC[],COLUMN(DM$2)+9,0)</f>
        <v>0</v>
      </c>
    </row>
    <row r="559" spans="2:131" x14ac:dyDescent="0.3">
      <c r="B559">
        <v>402460</v>
      </c>
      <c r="C559" t="s">
        <v>991</v>
      </c>
      <c r="D559">
        <v>1</v>
      </c>
      <c r="E559" s="8">
        <v>45658</v>
      </c>
      <c r="F559">
        <v>10295079</v>
      </c>
      <c r="G559" t="s">
        <v>799</v>
      </c>
      <c r="J559" t="s">
        <v>296</v>
      </c>
      <c r="K559" t="s">
        <v>26</v>
      </c>
      <c r="L559" t="s">
        <v>159</v>
      </c>
      <c r="M559" t="s">
        <v>29</v>
      </c>
      <c r="N559" s="23">
        <f>Target_AM[[#This Row],[PROPORSI]]*VLOOKUP(Target_AM[[#This Row],[NIPNAS]],Target_CC[],9,0)</f>
        <v>0</v>
      </c>
      <c r="O559" s="22">
        <f>Target_AM[[#This Row],[PROPORSI]]*VLOOKUP(Target_AM[[#This Row],[NIPNAS]],Target_CC[],COLUMN(A$2)+9,0)</f>
        <v>0</v>
      </c>
      <c r="P559" s="22">
        <f>Target_AM[[#This Row],[PROPORSI]]*VLOOKUP(Target_AM[[#This Row],[NIPNAS]],Target_CC[],COLUMN(B$2)+9,0)</f>
        <v>0</v>
      </c>
      <c r="Q559" s="22">
        <f>Target_AM[[#This Row],[PROPORSI]]*VLOOKUP(Target_AM[[#This Row],[NIPNAS]],Target_CC[],COLUMN(C$2)+9,0)</f>
        <v>0</v>
      </c>
      <c r="R559" s="22">
        <f>Target_AM[[#This Row],[PROPORSI]]*VLOOKUP(Target_AM[[#This Row],[NIPNAS]],Target_CC[],COLUMN(D$2)+9,0)</f>
        <v>0</v>
      </c>
      <c r="S559" s="22">
        <f>Target_AM[[#This Row],[PROPORSI]]*VLOOKUP(Target_AM[[#This Row],[NIPNAS]],Target_CC[],COLUMN(E$2)+9,0)</f>
        <v>0</v>
      </c>
      <c r="T559" s="22">
        <f>Target_AM[[#This Row],[PROPORSI]]*VLOOKUP(Target_AM[[#This Row],[NIPNAS]],Target_CC[],COLUMN(F$2)+9,0)</f>
        <v>0</v>
      </c>
      <c r="U559" s="22">
        <f>Target_AM[[#This Row],[PROPORSI]]*VLOOKUP(Target_AM[[#This Row],[NIPNAS]],Target_CC[],COLUMN(G$2)+9,0)</f>
        <v>0</v>
      </c>
      <c r="V559" s="22">
        <f>Target_AM[[#This Row],[PROPORSI]]*VLOOKUP(Target_AM[[#This Row],[NIPNAS]],Target_CC[],COLUMN(H$2)+9,0)</f>
        <v>0</v>
      </c>
      <c r="W559" s="22">
        <f>Target_AM[[#This Row],[PROPORSI]]*VLOOKUP(Target_AM[[#This Row],[NIPNAS]],Target_CC[],COLUMN(I$2)+9,0)</f>
        <v>0</v>
      </c>
      <c r="X559" s="22">
        <f>Target_AM[[#This Row],[PROPORSI]]*VLOOKUP(Target_AM[[#This Row],[NIPNAS]],Target_CC[],COLUMN(J$2)+9,0)</f>
        <v>0</v>
      </c>
      <c r="Y559" s="22">
        <f>Target_AM[[#This Row],[PROPORSI]]*VLOOKUP(Target_AM[[#This Row],[NIPNAS]],Target_CC[],COLUMN(K$2)+9,0)</f>
        <v>0</v>
      </c>
      <c r="Z559" s="22">
        <f>Target_AM[[#This Row],[PROPORSI]]*VLOOKUP(Target_AM[[#This Row],[NIPNAS]],Target_CC[],COLUMN(L$2)+9,0)</f>
        <v>0</v>
      </c>
      <c r="AA559" s="22">
        <f>Target_AM[[#This Row],[PROPORSI]]*VLOOKUP(Target_AM[[#This Row],[NIPNAS]],Target_CC[],COLUMN(M$2)+9,0)</f>
        <v>0</v>
      </c>
      <c r="AB559" s="22">
        <f>Target_AM[[#This Row],[PROPORSI]]*VLOOKUP(Target_AM[[#This Row],[NIPNAS]],Target_CC[],COLUMN(N$2)+9,0)</f>
        <v>0</v>
      </c>
      <c r="AC559" s="22">
        <f>Target_AM[[#This Row],[PROPORSI]]*VLOOKUP(Target_AM[[#This Row],[NIPNAS]],Target_CC[],COLUMN(O$2)+9,0)</f>
        <v>690859.22431823774</v>
      </c>
      <c r="AD559" s="22">
        <f>Target_AM[[#This Row],[PROPORSI]]*VLOOKUP(Target_AM[[#This Row],[NIPNAS]],Target_CC[],COLUMN(P$2)+9,0)</f>
        <v>683729.23020126333</v>
      </c>
      <c r="AE559" s="22">
        <f>Target_AM[[#This Row],[PROPORSI]]*VLOOKUP(Target_AM[[#This Row],[NIPNAS]],Target_CC[],COLUMN(Q$2)+9,0)</f>
        <v>537486.86343142285</v>
      </c>
      <c r="AF559" s="22">
        <f>Target_AM[[#This Row],[PROPORSI]]*VLOOKUP(Target_AM[[#This Row],[NIPNAS]],Target_CC[],COLUMN(R$2)+9,0)</f>
        <v>586231.66372162709</v>
      </c>
      <c r="AG559" s="22">
        <f>Target_AM[[#This Row],[PROPORSI]]*VLOOKUP(Target_AM[[#This Row],[NIPNAS]],Target_CC[],COLUMN(S$2)+9,0)</f>
        <v>571553.53985494352</v>
      </c>
      <c r="AH559" s="22">
        <f>Target_AM[[#This Row],[PROPORSI]]*VLOOKUP(Target_AM[[#This Row],[NIPNAS]],Target_CC[],COLUMN(T$2)+9,0)</f>
        <v>710365.72728492401</v>
      </c>
      <c r="AI559" s="22">
        <f>Target_AM[[#This Row],[PROPORSI]]*VLOOKUP(Target_AM[[#This Row],[NIPNAS]],Target_CC[],COLUMN(U$2)+9,0)</f>
        <v>598269.13892134407</v>
      </c>
      <c r="AJ559" s="22">
        <f>Target_AM[[#This Row],[PROPORSI]]*VLOOKUP(Target_AM[[#This Row],[NIPNAS]],Target_CC[],COLUMN(V$2)+9,0)</f>
        <v>715610.41381648171</v>
      </c>
      <c r="AK559" s="22">
        <f>Target_AM[[#This Row],[PROPORSI]]*VLOOKUP(Target_AM[[#This Row],[NIPNAS]],Target_CC[],COLUMN(W$2)+9,0)</f>
        <v>720720.50871695695</v>
      </c>
      <c r="AL559" s="22">
        <f>Target_AM[[#This Row],[PROPORSI]]*VLOOKUP(Target_AM[[#This Row],[NIPNAS]],Target_CC[],COLUMN(X$2)+9,0)</f>
        <v>611960.29877694696</v>
      </c>
      <c r="AM559" s="22">
        <f>Target_AM[[#This Row],[PROPORSI]]*VLOOKUP(Target_AM[[#This Row],[NIPNAS]],Target_CC[],COLUMN(Y$2)+9,0)</f>
        <v>623089.45347582689</v>
      </c>
      <c r="AN559" s="22">
        <f>Target_AM[[#This Row],[PROPORSI]]*VLOOKUP(Target_AM[[#This Row],[NIPNAS]],Target_CC[],COLUMN(Z$2)+9,0)</f>
        <v>7049876.062519975</v>
      </c>
      <c r="AO559" s="22">
        <f>Target_AM[[#This Row],[PROPORSI]]*VLOOKUP(Target_AM[[#This Row],[NIPNAS]],Target_CC[],COLUMN(AA$2)+9,0)</f>
        <v>0</v>
      </c>
      <c r="AP559" s="22">
        <f>Target_AM[[#This Row],[PROPORSI]]*VLOOKUP(Target_AM[[#This Row],[NIPNAS]],Target_CC[],COLUMN(AB$2)+9,0)</f>
        <v>690859.22431823774</v>
      </c>
      <c r="AQ559" s="22">
        <f>Target_AM[[#This Row],[PROPORSI]]*VLOOKUP(Target_AM[[#This Row],[NIPNAS]],Target_CC[],COLUMN(AC$2)+9,0)</f>
        <v>683729.23020126333</v>
      </c>
      <c r="AR559" s="22">
        <f>Target_AM[[#This Row],[PROPORSI]]*VLOOKUP(Target_AM[[#This Row],[NIPNAS]],Target_CC[],COLUMN(AD$2)+9,0)</f>
        <v>537486.86343142285</v>
      </c>
      <c r="AS559" s="22">
        <f>Target_AM[[#This Row],[PROPORSI]]*VLOOKUP(Target_AM[[#This Row],[NIPNAS]],Target_CC[],COLUMN(AE$2)+9,0)</f>
        <v>586231.66372162709</v>
      </c>
      <c r="AT559" s="22">
        <f>Target_AM[[#This Row],[PROPORSI]]*VLOOKUP(Target_AM[[#This Row],[NIPNAS]],Target_CC[],COLUMN(AF$2)+9,0)</f>
        <v>571553.53985494352</v>
      </c>
      <c r="AU559" s="22">
        <f>Target_AM[[#This Row],[PROPORSI]]*VLOOKUP(Target_AM[[#This Row],[NIPNAS]],Target_CC[],COLUMN(AG$2)+9,0)</f>
        <v>710365.72728492401</v>
      </c>
      <c r="AV559" s="22">
        <f>Target_AM[[#This Row],[PROPORSI]]*VLOOKUP(Target_AM[[#This Row],[NIPNAS]],Target_CC[],COLUMN(AH$2)+9,0)</f>
        <v>598269.13892134407</v>
      </c>
      <c r="AW559" s="22">
        <f>Target_AM[[#This Row],[PROPORSI]]*VLOOKUP(Target_AM[[#This Row],[NIPNAS]],Target_CC[],COLUMN(AI$2)+9,0)</f>
        <v>715610.41381648171</v>
      </c>
      <c r="AX559" s="22">
        <f>Target_AM[[#This Row],[PROPORSI]]*VLOOKUP(Target_AM[[#This Row],[NIPNAS]],Target_CC[],COLUMN(AJ$2)+9,0)</f>
        <v>720720.50871695695</v>
      </c>
      <c r="AY559" s="22">
        <f>Target_AM[[#This Row],[PROPORSI]]*VLOOKUP(Target_AM[[#This Row],[NIPNAS]],Target_CC[],COLUMN(AK$2)+9,0)</f>
        <v>611960.29877694696</v>
      </c>
      <c r="AZ559" s="22">
        <f>Target_AM[[#This Row],[PROPORSI]]*VLOOKUP(Target_AM[[#This Row],[NIPNAS]],Target_CC[],COLUMN(AL$2)+9,0)</f>
        <v>623089.45347582689</v>
      </c>
      <c r="BA559" s="22">
        <f>Target_AM[[#This Row],[PROPORSI]]*VLOOKUP(Target_AM[[#This Row],[NIPNAS]],Target_CC[],COLUMN(AM$2)+9,0)</f>
        <v>7049876.062519975</v>
      </c>
      <c r="BB559" s="22">
        <f>Target_AM[[#This Row],[PROPORSI]]*VLOOKUP(Target_AM[[#This Row],[NIPNAS]],Target_CC[],COLUMN(AN$2)+9,0)</f>
        <v>0</v>
      </c>
      <c r="BC559" s="22">
        <f>Target_AM[[#This Row],[PROPORSI]]*VLOOKUP(Target_AM[[#This Row],[NIPNAS]],Target_CC[],COLUMN(AO$2)+9,0)</f>
        <v>0</v>
      </c>
      <c r="BD559" s="22">
        <f>Target_AM[[#This Row],[PROPORSI]]*VLOOKUP(Target_AM[[#This Row],[NIPNAS]],Target_CC[],COLUMN(AP$2)+9,0)</f>
        <v>0</v>
      </c>
      <c r="BE559" s="22">
        <f>Target_AM[[#This Row],[PROPORSI]]*VLOOKUP(Target_AM[[#This Row],[NIPNAS]],Target_CC[],COLUMN(AQ$2)+9,0)</f>
        <v>0</v>
      </c>
      <c r="BF559" s="22">
        <f>Target_AM[[#This Row],[PROPORSI]]*VLOOKUP(Target_AM[[#This Row],[NIPNAS]],Target_CC[],COLUMN(AR$2)+9,0)</f>
        <v>0</v>
      </c>
      <c r="BG559" s="22">
        <f>Target_AM[[#This Row],[PROPORSI]]*VLOOKUP(Target_AM[[#This Row],[NIPNAS]],Target_CC[],COLUMN(AS$2)+9,0)</f>
        <v>0</v>
      </c>
      <c r="BH559" s="22">
        <f>Target_AM[[#This Row],[PROPORSI]]*VLOOKUP(Target_AM[[#This Row],[NIPNAS]],Target_CC[],COLUMN(AT$2)+9,0)</f>
        <v>0</v>
      </c>
      <c r="BI559" s="22">
        <f>Target_AM[[#This Row],[PROPORSI]]*VLOOKUP(Target_AM[[#This Row],[NIPNAS]],Target_CC[],COLUMN(AU$2)+9,0)</f>
        <v>0</v>
      </c>
      <c r="BJ559" s="22">
        <f>Target_AM[[#This Row],[PROPORSI]]*VLOOKUP(Target_AM[[#This Row],[NIPNAS]],Target_CC[],COLUMN(AV$2)+9,0)</f>
        <v>0</v>
      </c>
      <c r="BK559" s="22">
        <f>Target_AM[[#This Row],[PROPORSI]]*VLOOKUP(Target_AM[[#This Row],[NIPNAS]],Target_CC[],COLUMN(AW$2)+9,0)</f>
        <v>0</v>
      </c>
      <c r="BL559" s="22">
        <f>Target_AM[[#This Row],[PROPORSI]]*VLOOKUP(Target_AM[[#This Row],[NIPNAS]],Target_CC[],COLUMN(AX$2)+9,0)</f>
        <v>0</v>
      </c>
      <c r="BM559" s="22">
        <f>Target_AM[[#This Row],[PROPORSI]]*VLOOKUP(Target_AM[[#This Row],[NIPNAS]],Target_CC[],COLUMN(AY$2)+9,0)</f>
        <v>0</v>
      </c>
      <c r="BN559" s="22">
        <f>Target_AM[[#This Row],[PROPORSI]]*VLOOKUP(Target_AM[[#This Row],[NIPNAS]],Target_CC[],COLUMN(AZ$2)+9,0)</f>
        <v>0</v>
      </c>
      <c r="BO559" s="22">
        <f>Target_AM[[#This Row],[PROPORSI]]*VLOOKUP(Target_AM[[#This Row],[NIPNAS]],Target_CC[],COLUMN(BA$2)+9,0)</f>
        <v>40806300</v>
      </c>
      <c r="BP559" s="22">
        <f>Target_AM[[#This Row],[PROPORSI]]*VLOOKUP(Target_AM[[#This Row],[NIPNAS]],Target_CC[],COLUMN(BB$2)+9,0)</f>
        <v>26277468</v>
      </c>
      <c r="BQ559" s="22">
        <f>Target_AM[[#This Row],[PROPORSI]]*VLOOKUP(Target_AM[[#This Row],[NIPNAS]],Target_CC[],COLUMN(BC$2)+9,0)</f>
        <v>18797564</v>
      </c>
      <c r="BR559" s="22">
        <f>Target_AM[[#This Row],[PROPORSI]]*VLOOKUP(Target_AM[[#This Row],[NIPNAS]],Target_CC[],COLUMN(BD$2)+9,0)</f>
        <v>18797564</v>
      </c>
      <c r="BS559" s="22">
        <f>Target_AM[[#This Row],[PROPORSI]]*VLOOKUP(Target_AM[[#This Row],[NIPNAS]],Target_CC[],COLUMN(BE$2)+9,0)</f>
        <v>18797564</v>
      </c>
      <c r="BT559" s="22">
        <f>Target_AM[[#This Row],[PROPORSI]]*VLOOKUP(Target_AM[[#This Row],[NIPNAS]],Target_CC[],COLUMN(BF$2)+9,0)</f>
        <v>18797564</v>
      </c>
      <c r="BU559" s="22">
        <f>Target_AM[[#This Row],[PROPORSI]]*VLOOKUP(Target_AM[[#This Row],[NIPNAS]],Target_CC[],COLUMN(BG$2)+9,0)</f>
        <v>18797564</v>
      </c>
      <c r="BV559" s="22">
        <f>Target_AM[[#This Row],[PROPORSI]]*VLOOKUP(Target_AM[[#This Row],[NIPNAS]],Target_CC[],COLUMN(BH$2)+9,0)</f>
        <v>18797564</v>
      </c>
      <c r="BW559" s="22">
        <f>Target_AM[[#This Row],[PROPORSI]]*VLOOKUP(Target_AM[[#This Row],[NIPNAS]],Target_CC[],COLUMN(BI$2)+9,0)</f>
        <v>18797564</v>
      </c>
      <c r="BX559" s="22">
        <f>Target_AM[[#This Row],[PROPORSI]]*VLOOKUP(Target_AM[[#This Row],[NIPNAS]],Target_CC[],COLUMN(BJ$2)+9,0)</f>
        <v>18797564</v>
      </c>
      <c r="BY559" s="22">
        <f>Target_AM[[#This Row],[PROPORSI]]*VLOOKUP(Target_AM[[#This Row],[NIPNAS]],Target_CC[],COLUMN(BK$2)+9,0)</f>
        <v>18797564</v>
      </c>
      <c r="BZ559" s="22">
        <f>Target_AM[[#This Row],[PROPORSI]]*VLOOKUP(Target_AM[[#This Row],[NIPNAS]],Target_CC[],COLUMN(BL$2)+9,0)</f>
        <v>18797564</v>
      </c>
      <c r="CA559" s="22">
        <f>Target_AM[[#This Row],[PROPORSI]]*VLOOKUP(Target_AM[[#This Row],[NIPNAS]],Target_CC[],COLUMN(BM$2)+9,0)</f>
        <v>255059408</v>
      </c>
      <c r="CB559" s="22">
        <f>Target_AM[[#This Row],[PROPORSI]]*VLOOKUP(Target_AM[[#This Row],[NIPNAS]],Target_CC[],COLUMN(BN$2)+9,0)</f>
        <v>0</v>
      </c>
      <c r="CC559" s="22">
        <f>Target_AM[[#This Row],[PROPORSI]]*VLOOKUP(Target_AM[[#This Row],[NIPNAS]],Target_CC[],COLUMN(BO$2)+9,0)</f>
        <v>0</v>
      </c>
      <c r="CD559" s="22">
        <f>Target_AM[[#This Row],[PROPORSI]]*VLOOKUP(Target_AM[[#This Row],[NIPNAS]],Target_CC[],COLUMN(BP$2)+9,0)</f>
        <v>0</v>
      </c>
      <c r="CE559" s="22">
        <f>Target_AM[[#This Row],[PROPORSI]]*VLOOKUP(Target_AM[[#This Row],[NIPNAS]],Target_CC[],COLUMN(BQ$2)+9,0)</f>
        <v>0</v>
      </c>
      <c r="CF559" s="22">
        <f>Target_AM[[#This Row],[PROPORSI]]*VLOOKUP(Target_AM[[#This Row],[NIPNAS]],Target_CC[],COLUMN(BR$2)+9,0)</f>
        <v>0</v>
      </c>
      <c r="CG559" s="22">
        <f>Target_AM[[#This Row],[PROPORSI]]*VLOOKUP(Target_AM[[#This Row],[NIPNAS]],Target_CC[],COLUMN(BS$2)+9,0)</f>
        <v>0</v>
      </c>
      <c r="CH559" s="22">
        <f>Target_AM[[#This Row],[PROPORSI]]*VLOOKUP(Target_AM[[#This Row],[NIPNAS]],Target_CC[],COLUMN(BT$2)+9,0)</f>
        <v>0</v>
      </c>
      <c r="CI559" s="22">
        <f>Target_AM[[#This Row],[PROPORSI]]*VLOOKUP(Target_AM[[#This Row],[NIPNAS]],Target_CC[],COLUMN(BU$2)+9,0)</f>
        <v>0</v>
      </c>
      <c r="CJ559" s="22">
        <f>Target_AM[[#This Row],[PROPORSI]]*VLOOKUP(Target_AM[[#This Row],[NIPNAS]],Target_CC[],COLUMN(BV$2)+9,0)</f>
        <v>0</v>
      </c>
      <c r="CK559" s="22">
        <f>Target_AM[[#This Row],[PROPORSI]]*VLOOKUP(Target_AM[[#This Row],[NIPNAS]],Target_CC[],COLUMN(BW$2)+9,0)</f>
        <v>0</v>
      </c>
      <c r="CL559" s="22">
        <f>Target_AM[[#This Row],[PROPORSI]]*VLOOKUP(Target_AM[[#This Row],[NIPNAS]],Target_CC[],COLUMN(BX$2)+9,0)</f>
        <v>0</v>
      </c>
      <c r="CM559" s="22">
        <f>Target_AM[[#This Row],[PROPORSI]]*VLOOKUP(Target_AM[[#This Row],[NIPNAS]],Target_CC[],COLUMN(BY$2)+9,0)</f>
        <v>0</v>
      </c>
      <c r="CN559" s="22">
        <f>Target_AM[[#This Row],[PROPORSI]]*VLOOKUP(Target_AM[[#This Row],[NIPNAS]],Target_CC[],COLUMN(BZ$2)+9,0)</f>
        <v>0</v>
      </c>
      <c r="CO559" s="22">
        <f>Target_AM[[#This Row],[PROPORSI]]*VLOOKUP(Target_AM[[#This Row],[NIPNAS]],Target_CC[],COLUMN(CA$2)+9,0)</f>
        <v>40806300</v>
      </c>
      <c r="CP559" s="22">
        <f>Target_AM[[#This Row],[PROPORSI]]*VLOOKUP(Target_AM[[#This Row],[NIPNAS]],Target_CC[],COLUMN(CB$2)+9,0)</f>
        <v>26277468</v>
      </c>
      <c r="CQ559" s="22">
        <f>Target_AM[[#This Row],[PROPORSI]]*VLOOKUP(Target_AM[[#This Row],[NIPNAS]],Target_CC[],COLUMN(CC$2)+9,0)</f>
        <v>18797564</v>
      </c>
      <c r="CR559" s="22">
        <f>Target_AM[[#This Row],[PROPORSI]]*VLOOKUP(Target_AM[[#This Row],[NIPNAS]],Target_CC[],COLUMN(CD$2)+9,0)</f>
        <v>18797564</v>
      </c>
      <c r="CS559" s="22">
        <f>Target_AM[[#This Row],[PROPORSI]]*VLOOKUP(Target_AM[[#This Row],[NIPNAS]],Target_CC[],COLUMN(CE$2)+9,0)</f>
        <v>18797564</v>
      </c>
      <c r="CT559" s="22">
        <f>Target_AM[[#This Row],[PROPORSI]]*VLOOKUP(Target_AM[[#This Row],[NIPNAS]],Target_CC[],COLUMN(CF$2)+9,0)</f>
        <v>18797564</v>
      </c>
      <c r="CU559" s="22">
        <f>Target_AM[[#This Row],[PROPORSI]]*VLOOKUP(Target_AM[[#This Row],[NIPNAS]],Target_CC[],COLUMN(CG$2)+9,0)</f>
        <v>18797564</v>
      </c>
      <c r="CV559" s="22">
        <f>Target_AM[[#This Row],[PROPORSI]]*VLOOKUP(Target_AM[[#This Row],[NIPNAS]],Target_CC[],COLUMN(CH$2)+9,0)</f>
        <v>18797564</v>
      </c>
      <c r="CW559" s="22">
        <f>Target_AM[[#This Row],[PROPORSI]]*VLOOKUP(Target_AM[[#This Row],[NIPNAS]],Target_CC[],COLUMN(CI$2)+9,0)</f>
        <v>18797564</v>
      </c>
      <c r="CX559" s="22">
        <f>Target_AM[[#This Row],[PROPORSI]]*VLOOKUP(Target_AM[[#This Row],[NIPNAS]],Target_CC[],COLUMN(CJ$2)+9,0)</f>
        <v>18797564</v>
      </c>
      <c r="CY559" s="22">
        <f>Target_AM[[#This Row],[PROPORSI]]*VLOOKUP(Target_AM[[#This Row],[NIPNAS]],Target_CC[],COLUMN(CK$2)+9,0)</f>
        <v>18797564</v>
      </c>
      <c r="CZ559" s="22">
        <f>Target_AM[[#This Row],[PROPORSI]]*VLOOKUP(Target_AM[[#This Row],[NIPNAS]],Target_CC[],COLUMN(CL$2)+9,0)</f>
        <v>18797564</v>
      </c>
      <c r="DA559" s="22">
        <f>Target_AM[[#This Row],[PROPORSI]]*VLOOKUP(Target_AM[[#This Row],[NIPNAS]],Target_CC[],COLUMN(CM$2)+9,0)</f>
        <v>255059408</v>
      </c>
      <c r="DB559" s="22">
        <f>Target_AM[[#This Row],[PROPORSI]]*VLOOKUP(Target_AM[[#This Row],[NIPNAS]],Target_CC[],COLUMN(CN$2)+9,0)</f>
        <v>0</v>
      </c>
      <c r="DC559" s="22">
        <f>Target_AM[[#This Row],[PROPORSI]]*VLOOKUP(Target_AM[[#This Row],[NIPNAS]],Target_CC[],COLUMN(CO$2)+9,0)</f>
        <v>0</v>
      </c>
      <c r="DD559" s="22">
        <f>Target_AM[[#This Row],[PROPORSI]]*VLOOKUP(Target_AM[[#This Row],[NIPNAS]],Target_CC[],COLUMN(CP$2)+9,0)</f>
        <v>0</v>
      </c>
      <c r="DE559" s="22">
        <f>Target_AM[[#This Row],[PROPORSI]]*VLOOKUP(Target_AM[[#This Row],[NIPNAS]],Target_CC[],COLUMN(CQ$2)+9,0)</f>
        <v>0</v>
      </c>
      <c r="DF559" s="22">
        <f>Target_AM[[#This Row],[PROPORSI]]*VLOOKUP(Target_AM[[#This Row],[NIPNAS]],Target_CC[],COLUMN(CR$2)+9,0)</f>
        <v>0</v>
      </c>
      <c r="DG559" s="22">
        <f>Target_AM[[#This Row],[PROPORSI]]*VLOOKUP(Target_AM[[#This Row],[NIPNAS]],Target_CC[],COLUMN(CS$2)+9,0)</f>
        <v>0</v>
      </c>
      <c r="DH559" s="22">
        <f>Target_AM[[#This Row],[PROPORSI]]*VLOOKUP(Target_AM[[#This Row],[NIPNAS]],Target_CC[],COLUMN(CT$2)+9,0)</f>
        <v>0</v>
      </c>
      <c r="DI559" s="22">
        <f>Target_AM[[#This Row],[PROPORSI]]*VLOOKUP(Target_AM[[#This Row],[NIPNAS]],Target_CC[],COLUMN(CU$2)+9,0)</f>
        <v>0</v>
      </c>
      <c r="DJ559" s="22">
        <f>Target_AM[[#This Row],[PROPORSI]]*VLOOKUP(Target_AM[[#This Row],[NIPNAS]],Target_CC[],COLUMN(CV$2)+9,0)</f>
        <v>0</v>
      </c>
      <c r="DK559" s="22">
        <f>Target_AM[[#This Row],[PROPORSI]]*VLOOKUP(Target_AM[[#This Row],[NIPNAS]],Target_CC[],COLUMN(CW$2)+9,0)</f>
        <v>0</v>
      </c>
      <c r="DL559" s="22">
        <f>Target_AM[[#This Row],[PROPORSI]]*VLOOKUP(Target_AM[[#This Row],[NIPNAS]],Target_CC[],COLUMN(CX$2)+9,0)</f>
        <v>0</v>
      </c>
      <c r="DM559" s="22">
        <f>Target_AM[[#This Row],[PROPORSI]]*VLOOKUP(Target_AM[[#This Row],[NIPNAS]],Target_CC[],COLUMN(CY$2)+9,0)</f>
        <v>0</v>
      </c>
      <c r="DN559" s="22">
        <f>Target_AM[[#This Row],[PROPORSI]]*VLOOKUP(Target_AM[[#This Row],[NIPNAS]],Target_CC[],COLUMN(CZ$2)+9,0)</f>
        <v>0</v>
      </c>
      <c r="DO559" s="22">
        <f>Target_AM[[#This Row],[PROPORSI]]*VLOOKUP(Target_AM[[#This Row],[NIPNAS]],Target_CC[],COLUMN(DA$2)+9,0)</f>
        <v>0</v>
      </c>
      <c r="DP559" s="22">
        <f>Target_AM[[#This Row],[PROPORSI]]*VLOOKUP(Target_AM[[#This Row],[NIPNAS]],Target_CC[],COLUMN(DB$2)+9,0)</f>
        <v>0</v>
      </c>
      <c r="DQ559" s="22">
        <f>Target_AM[[#This Row],[PROPORSI]]*VLOOKUP(Target_AM[[#This Row],[NIPNAS]],Target_CC[],COLUMN(DC$2)+9,0)</f>
        <v>0</v>
      </c>
      <c r="DR559" s="22">
        <f>Target_AM[[#This Row],[PROPORSI]]*VLOOKUP(Target_AM[[#This Row],[NIPNAS]],Target_CC[],COLUMN(DD$2)+9,0)</f>
        <v>0</v>
      </c>
      <c r="DS559" s="22">
        <f>Target_AM[[#This Row],[PROPORSI]]*VLOOKUP(Target_AM[[#This Row],[NIPNAS]],Target_CC[],COLUMN(DE$2)+9,0)</f>
        <v>0</v>
      </c>
      <c r="DT559" s="22">
        <f>Target_AM[[#This Row],[PROPORSI]]*VLOOKUP(Target_AM[[#This Row],[NIPNAS]],Target_CC[],COLUMN(DF$2)+9,0)</f>
        <v>0</v>
      </c>
      <c r="DU559" s="22">
        <f>Target_AM[[#This Row],[PROPORSI]]*VLOOKUP(Target_AM[[#This Row],[NIPNAS]],Target_CC[],COLUMN(DG$2)+9,0)</f>
        <v>0</v>
      </c>
      <c r="DV559" s="22">
        <f>Target_AM[[#This Row],[PROPORSI]]*VLOOKUP(Target_AM[[#This Row],[NIPNAS]],Target_CC[],COLUMN(DH$2)+9,0)</f>
        <v>0</v>
      </c>
      <c r="DW559" s="22">
        <f>Target_AM[[#This Row],[PROPORSI]]*VLOOKUP(Target_AM[[#This Row],[NIPNAS]],Target_CC[],COLUMN(DI$2)+9,0)</f>
        <v>0</v>
      </c>
      <c r="DX559" s="22">
        <f>Target_AM[[#This Row],[PROPORSI]]*VLOOKUP(Target_AM[[#This Row],[NIPNAS]],Target_CC[],COLUMN(DJ$2)+9,0)</f>
        <v>0</v>
      </c>
      <c r="DY559" s="22">
        <f>Target_AM[[#This Row],[PROPORSI]]*VLOOKUP(Target_AM[[#This Row],[NIPNAS]],Target_CC[],COLUMN(DK$2)+9,0)</f>
        <v>0</v>
      </c>
      <c r="DZ559" s="22">
        <f>Target_AM[[#This Row],[PROPORSI]]*VLOOKUP(Target_AM[[#This Row],[NIPNAS]],Target_CC[],COLUMN(DL$2)+9,0)</f>
        <v>0</v>
      </c>
      <c r="EA559" s="22">
        <f>Target_AM[[#This Row],[PROPORSI]]*VLOOKUP(Target_AM[[#This Row],[NIPNAS]],Target_CC[],COLUMN(DM$2)+9,0)</f>
        <v>0</v>
      </c>
    </row>
    <row r="560" spans="2:131" x14ac:dyDescent="0.3">
      <c r="B560">
        <v>405403</v>
      </c>
      <c r="C560" t="s">
        <v>1017</v>
      </c>
      <c r="D560">
        <v>1</v>
      </c>
      <c r="E560" s="8">
        <v>45658</v>
      </c>
      <c r="F560">
        <v>19021568</v>
      </c>
      <c r="G560" t="s">
        <v>612</v>
      </c>
      <c r="J560" t="s">
        <v>300</v>
      </c>
      <c r="K560" t="s">
        <v>21</v>
      </c>
      <c r="L560" t="s">
        <v>159</v>
      </c>
      <c r="M560" t="s">
        <v>29</v>
      </c>
      <c r="N560" s="23">
        <f>Target_AM[[#This Row],[PROPORSI]]*VLOOKUP(Target_AM[[#This Row],[NIPNAS]],Target_CC[],9,0)</f>
        <v>0</v>
      </c>
      <c r="O560" s="22">
        <f>Target_AM[[#This Row],[PROPORSI]]*VLOOKUP(Target_AM[[#This Row],[NIPNAS]],Target_CC[],COLUMN(A$2)+9,0)</f>
        <v>2262807.6909120707</v>
      </c>
      <c r="P560" s="22">
        <f>Target_AM[[#This Row],[PROPORSI]]*VLOOKUP(Target_AM[[#This Row],[NIPNAS]],Target_CC[],COLUMN(B$2)+9,0)</f>
        <v>2302328.360748393</v>
      </c>
      <c r="Q560" s="22">
        <f>Target_AM[[#This Row],[PROPORSI]]*VLOOKUP(Target_AM[[#This Row],[NIPNAS]],Target_CC[],COLUMN(C$2)+9,0)</f>
        <v>2461475.6743960874</v>
      </c>
      <c r="R560" s="22">
        <f>Target_AM[[#This Row],[PROPORSI]]*VLOOKUP(Target_AM[[#This Row],[NIPNAS]],Target_CC[],COLUMN(D$2)+9,0)</f>
        <v>2312927.9999425793</v>
      </c>
      <c r="S560" s="22">
        <f>Target_AM[[#This Row],[PROPORSI]]*VLOOKUP(Target_AM[[#This Row],[NIPNAS]],Target_CC[],COLUMN(E$2)+9,0)</f>
        <v>2430159.9551722249</v>
      </c>
      <c r="T560" s="22">
        <f>Target_AM[[#This Row],[PROPORSI]]*VLOOKUP(Target_AM[[#This Row],[NIPNAS]],Target_CC[],COLUMN(F$2)+9,0)</f>
        <v>2397741.3459825725</v>
      </c>
      <c r="U560" s="22">
        <f>Target_AM[[#This Row],[PROPORSI]]*VLOOKUP(Target_AM[[#This Row],[NIPNAS]],Target_CC[],COLUMN(G$2)+9,0)</f>
        <v>2512441.6837269035</v>
      </c>
      <c r="V560" s="22">
        <f>Target_AM[[#This Row],[PROPORSI]]*VLOOKUP(Target_AM[[#This Row],[NIPNAS]],Target_CC[],COLUMN(H$2)+9,0)</f>
        <v>2537482.9304225515</v>
      </c>
      <c r="W560" s="22">
        <f>Target_AM[[#This Row],[PROPORSI]]*VLOOKUP(Target_AM[[#This Row],[NIPNAS]],Target_CC[],COLUMN(I$2)+9,0)</f>
        <v>2505003.2135239611</v>
      </c>
      <c r="X560" s="22">
        <f>Target_AM[[#This Row],[PROPORSI]]*VLOOKUP(Target_AM[[#This Row],[NIPNAS]],Target_CC[],COLUMN(J$2)+9,0)</f>
        <v>2555399.9476658572</v>
      </c>
      <c r="Y560" s="22">
        <f>Target_AM[[#This Row],[PROPORSI]]*VLOOKUP(Target_AM[[#This Row],[NIPNAS]],Target_CC[],COLUMN(K$2)+9,0)</f>
        <v>2536755.0167068518</v>
      </c>
      <c r="Z560" s="22">
        <f>Target_AM[[#This Row],[PROPORSI]]*VLOOKUP(Target_AM[[#This Row],[NIPNAS]],Target_CC[],COLUMN(L$2)+9,0)</f>
        <v>2393476.1807999453</v>
      </c>
      <c r="AA560" s="22">
        <f>Target_AM[[#This Row],[PROPORSI]]*VLOOKUP(Target_AM[[#This Row],[NIPNAS]],Target_CC[],COLUMN(M$2)+9,0)</f>
        <v>29207999.999999996</v>
      </c>
      <c r="AB560" s="22">
        <f>Target_AM[[#This Row],[PROPORSI]]*VLOOKUP(Target_AM[[#This Row],[NIPNAS]],Target_CC[],COLUMN(N$2)+9,0)</f>
        <v>2085337.8060437373</v>
      </c>
      <c r="AC560" s="22">
        <f>Target_AM[[#This Row],[PROPORSI]]*VLOOKUP(Target_AM[[#This Row],[NIPNAS]],Target_CC[],COLUMN(O$2)+9,0)</f>
        <v>2121758.9068119763</v>
      </c>
      <c r="AD560" s="22">
        <f>Target_AM[[#This Row],[PROPORSI]]*VLOOKUP(Target_AM[[#This Row],[NIPNAS]],Target_CC[],COLUMN(P$2)+9,0)</f>
        <v>2268424.4459175416</v>
      </c>
      <c r="AE560" s="22">
        <f>Target_AM[[#This Row],[PROPORSI]]*VLOOKUP(Target_AM[[#This Row],[NIPNAS]],Target_CC[],COLUMN(Q$2)+9,0)</f>
        <v>2131527.2262457637</v>
      </c>
      <c r="AF560" s="22">
        <f>Target_AM[[#This Row],[PROPORSI]]*VLOOKUP(Target_AM[[#This Row],[NIPNAS]],Target_CC[],COLUMN(R$2)+9,0)</f>
        <v>2239564.789180804</v>
      </c>
      <c r="AG560" s="22">
        <f>Target_AM[[#This Row],[PROPORSI]]*VLOOKUP(Target_AM[[#This Row],[NIPNAS]],Target_CC[],COLUMN(S$2)+9,0)</f>
        <v>2209688.7411038727</v>
      </c>
      <c r="AH560" s="22">
        <f>Target_AM[[#This Row],[PROPORSI]]*VLOOKUP(Target_AM[[#This Row],[NIPNAS]],Target_CC[],COLUMN(T$2)+9,0)</f>
        <v>2315393.2389385211</v>
      </c>
      <c r="AI560" s="22">
        <f>Target_AM[[#This Row],[PROPORSI]]*VLOOKUP(Target_AM[[#This Row],[NIPNAS]],Target_CC[],COLUMN(U$2)+9,0)</f>
        <v>2338470.5241424851</v>
      </c>
      <c r="AJ560" s="22">
        <f>Target_AM[[#This Row],[PROPORSI]]*VLOOKUP(Target_AM[[#This Row],[NIPNAS]],Target_CC[],COLUMN(V$2)+9,0)</f>
        <v>2308538.1609769142</v>
      </c>
      <c r="AK560" s="22">
        <f>Target_AM[[#This Row],[PROPORSI]]*VLOOKUP(Target_AM[[#This Row],[NIPNAS]],Target_CC[],COLUMN(W$2)+9,0)</f>
        <v>2354982.3265281064</v>
      </c>
      <c r="AL560" s="22">
        <f>Target_AM[[#This Row],[PROPORSI]]*VLOOKUP(Target_AM[[#This Row],[NIPNAS]],Target_CC[],COLUMN(X$2)+9,0)</f>
        <v>2337799.7000167836</v>
      </c>
      <c r="AM560" s="22">
        <f>Target_AM[[#This Row],[PROPORSI]]*VLOOKUP(Target_AM[[#This Row],[NIPNAS]],Target_CC[],COLUMN(Y$2)+9,0)</f>
        <v>2205758.0888261404</v>
      </c>
      <c r="AN560" s="22">
        <f>Target_AM[[#This Row],[PROPORSI]]*VLOOKUP(Target_AM[[#This Row],[NIPNAS]],Target_CC[],COLUMN(Z$2)+9,0)</f>
        <v>26917243.954732649</v>
      </c>
      <c r="AO560" s="22">
        <f>Target_AM[[#This Row],[PROPORSI]]*VLOOKUP(Target_AM[[#This Row],[NIPNAS]],Target_CC[],COLUMN(AA$2)+9,0)</f>
        <v>4348145.4969558083</v>
      </c>
      <c r="AP560" s="22">
        <f>Target_AM[[#This Row],[PROPORSI]]*VLOOKUP(Target_AM[[#This Row],[NIPNAS]],Target_CC[],COLUMN(AB$2)+9,0)</f>
        <v>4424087.2675603693</v>
      </c>
      <c r="AQ560" s="22">
        <f>Target_AM[[#This Row],[PROPORSI]]*VLOOKUP(Target_AM[[#This Row],[NIPNAS]],Target_CC[],COLUMN(AC$2)+9,0)</f>
        <v>4729900.1203136295</v>
      </c>
      <c r="AR560" s="22">
        <f>Target_AM[[#This Row],[PROPORSI]]*VLOOKUP(Target_AM[[#This Row],[NIPNAS]],Target_CC[],COLUMN(AD$2)+9,0)</f>
        <v>4444455.226188343</v>
      </c>
      <c r="AS560" s="22">
        <f>Target_AM[[#This Row],[PROPORSI]]*VLOOKUP(Target_AM[[#This Row],[NIPNAS]],Target_CC[],COLUMN(AE$2)+9,0)</f>
        <v>4669724.7443530289</v>
      </c>
      <c r="AT560" s="22">
        <f>Target_AM[[#This Row],[PROPORSI]]*VLOOKUP(Target_AM[[#This Row],[NIPNAS]],Target_CC[],COLUMN(AF$2)+9,0)</f>
        <v>4607430.0870864447</v>
      </c>
      <c r="AU560" s="22">
        <f>Target_AM[[#This Row],[PROPORSI]]*VLOOKUP(Target_AM[[#This Row],[NIPNAS]],Target_CC[],COLUMN(AG$2)+9,0)</f>
        <v>4827834.9226654246</v>
      </c>
      <c r="AV560" s="22">
        <f>Target_AM[[#This Row],[PROPORSI]]*VLOOKUP(Target_AM[[#This Row],[NIPNAS]],Target_CC[],COLUMN(AH$2)+9,0)</f>
        <v>4875953.454565037</v>
      </c>
      <c r="AW560" s="22">
        <f>Target_AM[[#This Row],[PROPORSI]]*VLOOKUP(Target_AM[[#This Row],[NIPNAS]],Target_CC[],COLUMN(AI$2)+9,0)</f>
        <v>4813541.3745008754</v>
      </c>
      <c r="AX560" s="22">
        <f>Target_AM[[#This Row],[PROPORSI]]*VLOOKUP(Target_AM[[#This Row],[NIPNAS]],Target_CC[],COLUMN(AJ$2)+9,0)</f>
        <v>4910382.274193963</v>
      </c>
      <c r="AY560" s="22">
        <f>Target_AM[[#This Row],[PROPORSI]]*VLOOKUP(Target_AM[[#This Row],[NIPNAS]],Target_CC[],COLUMN(AK$2)+9,0)</f>
        <v>4874554.7167236358</v>
      </c>
      <c r="AZ560" s="22">
        <f>Target_AM[[#This Row],[PROPORSI]]*VLOOKUP(Target_AM[[#This Row],[NIPNAS]],Target_CC[],COLUMN(AL$2)+9,0)</f>
        <v>4599234.2696260856</v>
      </c>
      <c r="BA560" s="22">
        <f>Target_AM[[#This Row],[PROPORSI]]*VLOOKUP(Target_AM[[#This Row],[NIPNAS]],Target_CC[],COLUMN(AM$2)+9,0)</f>
        <v>56125243.954732649</v>
      </c>
      <c r="BB560" s="22">
        <f>Target_AM[[#This Row],[PROPORSI]]*VLOOKUP(Target_AM[[#This Row],[NIPNAS]],Target_CC[],COLUMN(AN$2)+9,0)</f>
        <v>9883164.465660451</v>
      </c>
      <c r="BC560" s="22">
        <f>Target_AM[[#This Row],[PROPORSI]]*VLOOKUP(Target_AM[[#This Row],[NIPNAS]],Target_CC[],COLUMN(AO$2)+9,0)</f>
        <v>10284176.641519329</v>
      </c>
      <c r="BD560" s="22">
        <f>Target_AM[[#This Row],[PROPORSI]]*VLOOKUP(Target_AM[[#This Row],[NIPNAS]],Target_CC[],COLUMN(AP$2)+9,0)</f>
        <v>10400335.353488667</v>
      </c>
      <c r="BE560" s="22">
        <f>Target_AM[[#This Row],[PROPORSI]]*VLOOKUP(Target_AM[[#This Row],[NIPNAS]],Target_CC[],COLUMN(AQ$2)+9,0)</f>
        <v>10082801.767152034</v>
      </c>
      <c r="BF560" s="22">
        <f>Target_AM[[#This Row],[PROPORSI]]*VLOOKUP(Target_AM[[#This Row],[NIPNAS]],Target_CC[],COLUMN(AR$2)+9,0)</f>
        <v>10601816.117402999</v>
      </c>
      <c r="BG560" s="22">
        <f>Target_AM[[#This Row],[PROPORSI]]*VLOOKUP(Target_AM[[#This Row],[NIPNAS]],Target_CC[],COLUMN(AS$2)+9,0)</f>
        <v>10535863.559258789</v>
      </c>
      <c r="BH560" s="22">
        <f>Target_AM[[#This Row],[PROPORSI]]*VLOOKUP(Target_AM[[#This Row],[NIPNAS]],Target_CC[],COLUMN(AT$2)+9,0)</f>
        <v>10880050.010593304</v>
      </c>
      <c r="BI560" s="22">
        <f>Target_AM[[#This Row],[PROPORSI]]*VLOOKUP(Target_AM[[#This Row],[NIPNAS]],Target_CC[],COLUMN(AU$2)+9,0)</f>
        <v>11033006.258779872</v>
      </c>
      <c r="BJ560" s="22">
        <f>Target_AM[[#This Row],[PROPORSI]]*VLOOKUP(Target_AM[[#This Row],[NIPNAS]],Target_CC[],COLUMN(AV$2)+9,0)</f>
        <v>10861497.707132163</v>
      </c>
      <c r="BK560" s="22">
        <f>Target_AM[[#This Row],[PROPORSI]]*VLOOKUP(Target_AM[[#This Row],[NIPNAS]],Target_CC[],COLUMN(AW$2)+9,0)</f>
        <v>11046145.398095053</v>
      </c>
      <c r="BL560" s="22">
        <f>Target_AM[[#This Row],[PROPORSI]]*VLOOKUP(Target_AM[[#This Row],[NIPNAS]],Target_CC[],COLUMN(AX$2)+9,0)</f>
        <v>11249783.396894053</v>
      </c>
      <c r="BM560" s="22">
        <f>Target_AM[[#This Row],[PROPORSI]]*VLOOKUP(Target_AM[[#This Row],[NIPNAS]],Target_CC[],COLUMN(AY$2)+9,0)</f>
        <v>10968402.944752034</v>
      </c>
      <c r="BN560" s="22">
        <f>Target_AM[[#This Row],[PROPORSI]]*VLOOKUP(Target_AM[[#This Row],[NIPNAS]],Target_CC[],COLUMN(AZ$2)+9,0)</f>
        <v>127827043.62072875</v>
      </c>
      <c r="BO560" s="22">
        <f>Target_AM[[#This Row],[PROPORSI]]*VLOOKUP(Target_AM[[#This Row],[NIPNAS]],Target_CC[],COLUMN(BA$2)+9,0)</f>
        <v>1217000</v>
      </c>
      <c r="BP560" s="22">
        <f>Target_AM[[#This Row],[PROPORSI]]*VLOOKUP(Target_AM[[#This Row],[NIPNAS]],Target_CC[],COLUMN(BB$2)+9,0)</f>
        <v>1217000</v>
      </c>
      <c r="BQ560" s="22">
        <f>Target_AM[[#This Row],[PROPORSI]]*VLOOKUP(Target_AM[[#This Row],[NIPNAS]],Target_CC[],COLUMN(BC$2)+9,0)</f>
        <v>1217000</v>
      </c>
      <c r="BR560" s="22">
        <f>Target_AM[[#This Row],[PROPORSI]]*VLOOKUP(Target_AM[[#This Row],[NIPNAS]],Target_CC[],COLUMN(BD$2)+9,0)</f>
        <v>1217000</v>
      </c>
      <c r="BS560" s="22">
        <f>Target_AM[[#This Row],[PROPORSI]]*VLOOKUP(Target_AM[[#This Row],[NIPNAS]],Target_CC[],COLUMN(BE$2)+9,0)</f>
        <v>1217000</v>
      </c>
      <c r="BT560" s="22">
        <f>Target_AM[[#This Row],[PROPORSI]]*VLOOKUP(Target_AM[[#This Row],[NIPNAS]],Target_CC[],COLUMN(BF$2)+9,0)</f>
        <v>1217000</v>
      </c>
      <c r="BU560" s="22">
        <f>Target_AM[[#This Row],[PROPORSI]]*VLOOKUP(Target_AM[[#This Row],[NIPNAS]],Target_CC[],COLUMN(BG$2)+9,0)</f>
        <v>1217000</v>
      </c>
      <c r="BV560" s="22">
        <f>Target_AM[[#This Row],[PROPORSI]]*VLOOKUP(Target_AM[[#This Row],[NIPNAS]],Target_CC[],COLUMN(BH$2)+9,0)</f>
        <v>1217000</v>
      </c>
      <c r="BW560" s="22">
        <f>Target_AM[[#This Row],[PROPORSI]]*VLOOKUP(Target_AM[[#This Row],[NIPNAS]],Target_CC[],COLUMN(BI$2)+9,0)</f>
        <v>1217000</v>
      </c>
      <c r="BX560" s="22">
        <f>Target_AM[[#This Row],[PROPORSI]]*VLOOKUP(Target_AM[[#This Row],[NIPNAS]],Target_CC[],COLUMN(BJ$2)+9,0)</f>
        <v>1217000</v>
      </c>
      <c r="BY560" s="22">
        <f>Target_AM[[#This Row],[PROPORSI]]*VLOOKUP(Target_AM[[#This Row],[NIPNAS]],Target_CC[],COLUMN(BK$2)+9,0)</f>
        <v>1217000</v>
      </c>
      <c r="BZ560" s="22">
        <f>Target_AM[[#This Row],[PROPORSI]]*VLOOKUP(Target_AM[[#This Row],[NIPNAS]],Target_CC[],COLUMN(BL$2)+9,0)</f>
        <v>1217000</v>
      </c>
      <c r="CA560" s="22">
        <f>Target_AM[[#This Row],[PROPORSI]]*VLOOKUP(Target_AM[[#This Row],[NIPNAS]],Target_CC[],COLUMN(BM$2)+9,0)</f>
        <v>14604000</v>
      </c>
      <c r="CB560" s="22">
        <f>Target_AM[[#This Row],[PROPORSI]]*VLOOKUP(Target_AM[[#This Row],[NIPNAS]],Target_CC[],COLUMN(BN$2)+9,0)</f>
        <v>0</v>
      </c>
      <c r="CC560" s="22">
        <f>Target_AM[[#This Row],[PROPORSI]]*VLOOKUP(Target_AM[[#This Row],[NIPNAS]],Target_CC[],COLUMN(BO$2)+9,0)</f>
        <v>0</v>
      </c>
      <c r="CD560" s="22">
        <f>Target_AM[[#This Row],[PROPORSI]]*VLOOKUP(Target_AM[[#This Row],[NIPNAS]],Target_CC[],COLUMN(BP$2)+9,0)</f>
        <v>0</v>
      </c>
      <c r="CE560" s="22">
        <f>Target_AM[[#This Row],[PROPORSI]]*VLOOKUP(Target_AM[[#This Row],[NIPNAS]],Target_CC[],COLUMN(BQ$2)+9,0)</f>
        <v>0</v>
      </c>
      <c r="CF560" s="22">
        <f>Target_AM[[#This Row],[PROPORSI]]*VLOOKUP(Target_AM[[#This Row],[NIPNAS]],Target_CC[],COLUMN(BR$2)+9,0)</f>
        <v>0</v>
      </c>
      <c r="CG560" s="22">
        <f>Target_AM[[#This Row],[PROPORSI]]*VLOOKUP(Target_AM[[#This Row],[NIPNAS]],Target_CC[],COLUMN(BS$2)+9,0)</f>
        <v>0</v>
      </c>
      <c r="CH560" s="22">
        <f>Target_AM[[#This Row],[PROPORSI]]*VLOOKUP(Target_AM[[#This Row],[NIPNAS]],Target_CC[],COLUMN(BT$2)+9,0)</f>
        <v>0</v>
      </c>
      <c r="CI560" s="22">
        <f>Target_AM[[#This Row],[PROPORSI]]*VLOOKUP(Target_AM[[#This Row],[NIPNAS]],Target_CC[],COLUMN(BU$2)+9,0)</f>
        <v>0</v>
      </c>
      <c r="CJ560" s="22">
        <f>Target_AM[[#This Row],[PROPORSI]]*VLOOKUP(Target_AM[[#This Row],[NIPNAS]],Target_CC[],COLUMN(BV$2)+9,0)</f>
        <v>0</v>
      </c>
      <c r="CK560" s="22">
        <f>Target_AM[[#This Row],[PROPORSI]]*VLOOKUP(Target_AM[[#This Row],[NIPNAS]],Target_CC[],COLUMN(BW$2)+9,0)</f>
        <v>0</v>
      </c>
      <c r="CL560" s="22">
        <f>Target_AM[[#This Row],[PROPORSI]]*VLOOKUP(Target_AM[[#This Row],[NIPNAS]],Target_CC[],COLUMN(BX$2)+9,0)</f>
        <v>0</v>
      </c>
      <c r="CM560" s="22">
        <f>Target_AM[[#This Row],[PROPORSI]]*VLOOKUP(Target_AM[[#This Row],[NIPNAS]],Target_CC[],COLUMN(BY$2)+9,0)</f>
        <v>0</v>
      </c>
      <c r="CN560" s="22">
        <f>Target_AM[[#This Row],[PROPORSI]]*VLOOKUP(Target_AM[[#This Row],[NIPNAS]],Target_CC[],COLUMN(BZ$2)+9,0)</f>
        <v>0</v>
      </c>
      <c r="CO560" s="22">
        <f>Target_AM[[#This Row],[PROPORSI]]*VLOOKUP(Target_AM[[#This Row],[NIPNAS]],Target_CC[],COLUMN(CA$2)+9,0)</f>
        <v>1217000</v>
      </c>
      <c r="CP560" s="22">
        <f>Target_AM[[#This Row],[PROPORSI]]*VLOOKUP(Target_AM[[#This Row],[NIPNAS]],Target_CC[],COLUMN(CB$2)+9,0)</f>
        <v>1217000</v>
      </c>
      <c r="CQ560" s="22">
        <f>Target_AM[[#This Row],[PROPORSI]]*VLOOKUP(Target_AM[[#This Row],[NIPNAS]],Target_CC[],COLUMN(CC$2)+9,0)</f>
        <v>1217000</v>
      </c>
      <c r="CR560" s="22">
        <f>Target_AM[[#This Row],[PROPORSI]]*VLOOKUP(Target_AM[[#This Row],[NIPNAS]],Target_CC[],COLUMN(CD$2)+9,0)</f>
        <v>1217000</v>
      </c>
      <c r="CS560" s="22">
        <f>Target_AM[[#This Row],[PROPORSI]]*VLOOKUP(Target_AM[[#This Row],[NIPNAS]],Target_CC[],COLUMN(CE$2)+9,0)</f>
        <v>1217000</v>
      </c>
      <c r="CT560" s="22">
        <f>Target_AM[[#This Row],[PROPORSI]]*VLOOKUP(Target_AM[[#This Row],[NIPNAS]],Target_CC[],COLUMN(CF$2)+9,0)</f>
        <v>1217000</v>
      </c>
      <c r="CU560" s="22">
        <f>Target_AM[[#This Row],[PROPORSI]]*VLOOKUP(Target_AM[[#This Row],[NIPNAS]],Target_CC[],COLUMN(CG$2)+9,0)</f>
        <v>1217000</v>
      </c>
      <c r="CV560" s="22">
        <f>Target_AM[[#This Row],[PROPORSI]]*VLOOKUP(Target_AM[[#This Row],[NIPNAS]],Target_CC[],COLUMN(CH$2)+9,0)</f>
        <v>1217000</v>
      </c>
      <c r="CW560" s="22">
        <f>Target_AM[[#This Row],[PROPORSI]]*VLOOKUP(Target_AM[[#This Row],[NIPNAS]],Target_CC[],COLUMN(CI$2)+9,0)</f>
        <v>1217000</v>
      </c>
      <c r="CX560" s="22">
        <f>Target_AM[[#This Row],[PROPORSI]]*VLOOKUP(Target_AM[[#This Row],[NIPNAS]],Target_CC[],COLUMN(CJ$2)+9,0)</f>
        <v>1217000</v>
      </c>
      <c r="CY560" s="22">
        <f>Target_AM[[#This Row],[PROPORSI]]*VLOOKUP(Target_AM[[#This Row],[NIPNAS]],Target_CC[],COLUMN(CK$2)+9,0)</f>
        <v>1217000</v>
      </c>
      <c r="CZ560" s="22">
        <f>Target_AM[[#This Row],[PROPORSI]]*VLOOKUP(Target_AM[[#This Row],[NIPNAS]],Target_CC[],COLUMN(CL$2)+9,0)</f>
        <v>1217000</v>
      </c>
      <c r="DA560" s="22">
        <f>Target_AM[[#This Row],[PROPORSI]]*VLOOKUP(Target_AM[[#This Row],[NIPNAS]],Target_CC[],COLUMN(CM$2)+9,0)</f>
        <v>14604000</v>
      </c>
      <c r="DB560" s="22">
        <f>Target_AM[[#This Row],[PROPORSI]]*VLOOKUP(Target_AM[[#This Row],[NIPNAS]],Target_CC[],COLUMN(CN$2)+9,0)</f>
        <v>0</v>
      </c>
      <c r="DC560" s="22">
        <f>Target_AM[[#This Row],[PROPORSI]]*VLOOKUP(Target_AM[[#This Row],[NIPNAS]],Target_CC[],COLUMN(CO$2)+9,0)</f>
        <v>0</v>
      </c>
      <c r="DD560" s="22">
        <f>Target_AM[[#This Row],[PROPORSI]]*VLOOKUP(Target_AM[[#This Row],[NIPNAS]],Target_CC[],COLUMN(CP$2)+9,0)</f>
        <v>0</v>
      </c>
      <c r="DE560" s="22">
        <f>Target_AM[[#This Row],[PROPORSI]]*VLOOKUP(Target_AM[[#This Row],[NIPNAS]],Target_CC[],COLUMN(CQ$2)+9,0)</f>
        <v>0</v>
      </c>
      <c r="DF560" s="22">
        <f>Target_AM[[#This Row],[PROPORSI]]*VLOOKUP(Target_AM[[#This Row],[NIPNAS]],Target_CC[],COLUMN(CR$2)+9,0)</f>
        <v>0</v>
      </c>
      <c r="DG560" s="22">
        <f>Target_AM[[#This Row],[PROPORSI]]*VLOOKUP(Target_AM[[#This Row],[NIPNAS]],Target_CC[],COLUMN(CS$2)+9,0)</f>
        <v>0</v>
      </c>
      <c r="DH560" s="22">
        <f>Target_AM[[#This Row],[PROPORSI]]*VLOOKUP(Target_AM[[#This Row],[NIPNAS]],Target_CC[],COLUMN(CT$2)+9,0)</f>
        <v>0</v>
      </c>
      <c r="DI560" s="22">
        <f>Target_AM[[#This Row],[PROPORSI]]*VLOOKUP(Target_AM[[#This Row],[NIPNAS]],Target_CC[],COLUMN(CU$2)+9,0)</f>
        <v>0</v>
      </c>
      <c r="DJ560" s="22">
        <f>Target_AM[[#This Row],[PROPORSI]]*VLOOKUP(Target_AM[[#This Row],[NIPNAS]],Target_CC[],COLUMN(CV$2)+9,0)</f>
        <v>0</v>
      </c>
      <c r="DK560" s="22">
        <f>Target_AM[[#This Row],[PROPORSI]]*VLOOKUP(Target_AM[[#This Row],[NIPNAS]],Target_CC[],COLUMN(CW$2)+9,0)</f>
        <v>0</v>
      </c>
      <c r="DL560" s="22">
        <f>Target_AM[[#This Row],[PROPORSI]]*VLOOKUP(Target_AM[[#This Row],[NIPNAS]],Target_CC[],COLUMN(CX$2)+9,0)</f>
        <v>0</v>
      </c>
      <c r="DM560" s="22">
        <f>Target_AM[[#This Row],[PROPORSI]]*VLOOKUP(Target_AM[[#This Row],[NIPNAS]],Target_CC[],COLUMN(CY$2)+9,0)</f>
        <v>0</v>
      </c>
      <c r="DN560" s="22">
        <f>Target_AM[[#This Row],[PROPORSI]]*VLOOKUP(Target_AM[[#This Row],[NIPNAS]],Target_CC[],COLUMN(CZ$2)+9,0)</f>
        <v>0</v>
      </c>
      <c r="DO560" s="22">
        <f>Target_AM[[#This Row],[PROPORSI]]*VLOOKUP(Target_AM[[#This Row],[NIPNAS]],Target_CC[],COLUMN(DA$2)+9,0)</f>
        <v>0</v>
      </c>
      <c r="DP560" s="22">
        <f>Target_AM[[#This Row],[PROPORSI]]*VLOOKUP(Target_AM[[#This Row],[NIPNAS]],Target_CC[],COLUMN(DB$2)+9,0)</f>
        <v>0</v>
      </c>
      <c r="DQ560" s="22">
        <f>Target_AM[[#This Row],[PROPORSI]]*VLOOKUP(Target_AM[[#This Row],[NIPNAS]],Target_CC[],COLUMN(DC$2)+9,0)</f>
        <v>0</v>
      </c>
      <c r="DR560" s="22">
        <f>Target_AM[[#This Row],[PROPORSI]]*VLOOKUP(Target_AM[[#This Row],[NIPNAS]],Target_CC[],COLUMN(DD$2)+9,0)</f>
        <v>0</v>
      </c>
      <c r="DS560" s="22">
        <f>Target_AM[[#This Row],[PROPORSI]]*VLOOKUP(Target_AM[[#This Row],[NIPNAS]],Target_CC[],COLUMN(DE$2)+9,0)</f>
        <v>0</v>
      </c>
      <c r="DT560" s="22">
        <f>Target_AM[[#This Row],[PROPORSI]]*VLOOKUP(Target_AM[[#This Row],[NIPNAS]],Target_CC[],COLUMN(DF$2)+9,0)</f>
        <v>0</v>
      </c>
      <c r="DU560" s="22">
        <f>Target_AM[[#This Row],[PROPORSI]]*VLOOKUP(Target_AM[[#This Row],[NIPNAS]],Target_CC[],COLUMN(DG$2)+9,0)</f>
        <v>0</v>
      </c>
      <c r="DV560" s="22">
        <f>Target_AM[[#This Row],[PROPORSI]]*VLOOKUP(Target_AM[[#This Row],[NIPNAS]],Target_CC[],COLUMN(DH$2)+9,0)</f>
        <v>0</v>
      </c>
      <c r="DW560" s="22">
        <f>Target_AM[[#This Row],[PROPORSI]]*VLOOKUP(Target_AM[[#This Row],[NIPNAS]],Target_CC[],COLUMN(DI$2)+9,0)</f>
        <v>0</v>
      </c>
      <c r="DX560" s="22">
        <f>Target_AM[[#This Row],[PROPORSI]]*VLOOKUP(Target_AM[[#This Row],[NIPNAS]],Target_CC[],COLUMN(DJ$2)+9,0)</f>
        <v>0</v>
      </c>
      <c r="DY560" s="22">
        <f>Target_AM[[#This Row],[PROPORSI]]*VLOOKUP(Target_AM[[#This Row],[NIPNAS]],Target_CC[],COLUMN(DK$2)+9,0)</f>
        <v>0</v>
      </c>
      <c r="DZ560" s="22">
        <f>Target_AM[[#This Row],[PROPORSI]]*VLOOKUP(Target_AM[[#This Row],[NIPNAS]],Target_CC[],COLUMN(DL$2)+9,0)</f>
        <v>0</v>
      </c>
      <c r="EA560" s="22">
        <f>Target_AM[[#This Row],[PROPORSI]]*VLOOKUP(Target_AM[[#This Row],[NIPNAS]],Target_CC[],COLUMN(DM$2)+9,0)</f>
        <v>0</v>
      </c>
    </row>
    <row r="561" spans="2:131" x14ac:dyDescent="0.3">
      <c r="B561">
        <v>406077</v>
      </c>
      <c r="C561" t="s">
        <v>1026</v>
      </c>
      <c r="D561">
        <v>1</v>
      </c>
      <c r="E561" s="8">
        <v>45658</v>
      </c>
      <c r="F561">
        <v>19261503</v>
      </c>
      <c r="G561" t="s">
        <v>658</v>
      </c>
      <c r="J561" t="s">
        <v>363</v>
      </c>
      <c r="K561" t="s">
        <v>26</v>
      </c>
      <c r="L561" t="s">
        <v>159</v>
      </c>
      <c r="M561" t="s">
        <v>29</v>
      </c>
      <c r="N561" s="23">
        <f>Target_AM[[#This Row],[PROPORSI]]*VLOOKUP(Target_AM[[#This Row],[NIPNAS]],Target_CC[],9,0)</f>
        <v>0</v>
      </c>
      <c r="O561" s="22">
        <f>Target_AM[[#This Row],[PROPORSI]]*VLOOKUP(Target_AM[[#This Row],[NIPNAS]],Target_CC[],COLUMN(A$2)+9,0)</f>
        <v>4608454</v>
      </c>
      <c r="P561" s="22">
        <f>Target_AM[[#This Row],[PROPORSI]]*VLOOKUP(Target_AM[[#This Row],[NIPNAS]],Target_CC[],COLUMN(B$2)+9,0)</f>
        <v>4608454</v>
      </c>
      <c r="Q561" s="22">
        <f>Target_AM[[#This Row],[PROPORSI]]*VLOOKUP(Target_AM[[#This Row],[NIPNAS]],Target_CC[],COLUMN(C$2)+9,0)</f>
        <v>4424115.84</v>
      </c>
      <c r="R561" s="22">
        <f>Target_AM[[#This Row],[PROPORSI]]*VLOOKUP(Target_AM[[#This Row],[NIPNAS]],Target_CC[],COLUMN(D$2)+9,0)</f>
        <v>4652695.1584000001</v>
      </c>
      <c r="S561" s="22">
        <f>Target_AM[[#This Row],[PROPORSI]]*VLOOKUP(Target_AM[[#This Row],[NIPNAS]],Target_CC[],COLUMN(E$2)+9,0)</f>
        <v>4424558.251584</v>
      </c>
      <c r="T561" s="22">
        <f>Target_AM[[#This Row],[PROPORSI]]*VLOOKUP(Target_AM[[#This Row],[NIPNAS]],Target_CC[],COLUMN(F$2)+9,0)</f>
        <v>4422276.8825158402</v>
      </c>
      <c r="U561" s="22">
        <f>Target_AM[[#This Row],[PROPORSI]]*VLOOKUP(Target_AM[[#This Row],[NIPNAS]],Target_CC[],COLUMN(G$2)+9,0)</f>
        <v>5343944.8688251581</v>
      </c>
      <c r="V561" s="22">
        <f>Target_AM[[#This Row],[PROPORSI]]*VLOOKUP(Target_AM[[#This Row],[NIPNAS]],Target_CC[],COLUMN(H$2)+9,0)</f>
        <v>4661893.4486882519</v>
      </c>
      <c r="W561" s="22">
        <f>Target_AM[[#This Row],[PROPORSI]]*VLOOKUP(Target_AM[[#This Row],[NIPNAS]],Target_CC[],COLUMN(I$2)+9,0)</f>
        <v>4885495.6344868829</v>
      </c>
      <c r="X561" s="22">
        <f>Target_AM[[#This Row],[PROPORSI]]*VLOOKUP(Target_AM[[#This Row],[NIPNAS]],Target_CC[],COLUMN(J$2)+9,0)</f>
        <v>5348577.0563448686</v>
      </c>
      <c r="Y561" s="22">
        <f>Target_AM[[#This Row],[PROPORSI]]*VLOOKUP(Target_AM[[#This Row],[NIPNAS]],Target_CC[],COLUMN(K$2)+9,0)</f>
        <v>4661939.7705634488</v>
      </c>
      <c r="Z561" s="22">
        <f>Target_AM[[#This Row],[PROPORSI]]*VLOOKUP(Target_AM[[#This Row],[NIPNAS]],Target_CC[],COLUMN(L$2)+9,0)</f>
        <v>5115918.7977056345</v>
      </c>
      <c r="AA561" s="22">
        <f>Target_AM[[#This Row],[PROPORSI]]*VLOOKUP(Target_AM[[#This Row],[NIPNAS]],Target_CC[],COLUMN(M$2)+9,0)</f>
        <v>57158323.709114082</v>
      </c>
      <c r="AB561" s="22">
        <f>Target_AM[[#This Row],[PROPORSI]]*VLOOKUP(Target_AM[[#This Row],[NIPNAS]],Target_CC[],COLUMN(N$2)+9,0)</f>
        <v>88591.161770667779</v>
      </c>
      <c r="AC561" s="22">
        <f>Target_AM[[#This Row],[PROPORSI]]*VLOOKUP(Target_AM[[#This Row],[NIPNAS]],Target_CC[],COLUMN(O$2)+9,0)</f>
        <v>518256.09898301651</v>
      </c>
      <c r="AD561" s="22">
        <f>Target_AM[[#This Row],[PROPORSI]]*VLOOKUP(Target_AM[[#This Row],[NIPNAS]],Target_CC[],COLUMN(P$2)+9,0)</f>
        <v>473522.75543688831</v>
      </c>
      <c r="AE561" s="22">
        <f>Target_AM[[#This Row],[PROPORSI]]*VLOOKUP(Target_AM[[#This Row],[NIPNAS]],Target_CC[],COLUMN(Q$2)+9,0)</f>
        <v>326851.52745585004</v>
      </c>
      <c r="AF561" s="22">
        <f>Target_AM[[#This Row],[PROPORSI]]*VLOOKUP(Target_AM[[#This Row],[NIPNAS]],Target_CC[],COLUMN(R$2)+9,0)</f>
        <v>441646.51047342585</v>
      </c>
      <c r="AG561" s="22">
        <f>Target_AM[[#This Row],[PROPORSI]]*VLOOKUP(Target_AM[[#This Row],[NIPNAS]],Target_CC[],COLUMN(S$2)+9,0)</f>
        <v>638504.54576781904</v>
      </c>
      <c r="AH561" s="22">
        <f>Target_AM[[#This Row],[PROPORSI]]*VLOOKUP(Target_AM[[#This Row],[NIPNAS]],Target_CC[],COLUMN(T$2)+9,0)</f>
        <v>751424.78957109619</v>
      </c>
      <c r="AI561" s="22">
        <f>Target_AM[[#This Row],[PROPORSI]]*VLOOKUP(Target_AM[[#This Row],[NIPNAS]],Target_CC[],COLUMN(U$2)+9,0)</f>
        <v>830159.78265846928</v>
      </c>
      <c r="AJ561" s="22">
        <f>Target_AM[[#This Row],[PROPORSI]]*VLOOKUP(Target_AM[[#This Row],[NIPNAS]],Target_CC[],COLUMN(V$2)+9,0)</f>
        <v>680019.12569978647</v>
      </c>
      <c r="AK561" s="22">
        <f>Target_AM[[#This Row],[PROPORSI]]*VLOOKUP(Target_AM[[#This Row],[NIPNAS]],Target_CC[],COLUMN(W$2)+9,0)</f>
        <v>836678.32857188152</v>
      </c>
      <c r="AL561" s="22">
        <f>Target_AM[[#This Row],[PROPORSI]]*VLOOKUP(Target_AM[[#This Row],[NIPNAS]],Target_CC[],COLUMN(X$2)+9,0)</f>
        <v>1126384.1156886693</v>
      </c>
      <c r="AM561" s="22">
        <f>Target_AM[[#This Row],[PROPORSI]]*VLOOKUP(Target_AM[[#This Row],[NIPNAS]],Target_CC[],COLUMN(Y$2)+9,0)</f>
        <v>705351.5029696197</v>
      </c>
      <c r="AN561" s="22">
        <f>Target_AM[[#This Row],[PROPORSI]]*VLOOKUP(Target_AM[[#This Row],[NIPNAS]],Target_CC[],COLUMN(Z$2)+9,0)</f>
        <v>7417390.2450471912</v>
      </c>
      <c r="AO561" s="22">
        <f>Target_AM[[#This Row],[PROPORSI]]*VLOOKUP(Target_AM[[#This Row],[NIPNAS]],Target_CC[],COLUMN(AA$2)+9,0)</f>
        <v>4697045.1617706679</v>
      </c>
      <c r="AP561" s="22">
        <f>Target_AM[[#This Row],[PROPORSI]]*VLOOKUP(Target_AM[[#This Row],[NIPNAS]],Target_CC[],COLUMN(AB$2)+9,0)</f>
        <v>5126710.0989830168</v>
      </c>
      <c r="AQ561" s="22">
        <f>Target_AM[[#This Row],[PROPORSI]]*VLOOKUP(Target_AM[[#This Row],[NIPNAS]],Target_CC[],COLUMN(AC$2)+9,0)</f>
        <v>4897638.5954368878</v>
      </c>
      <c r="AR561" s="22">
        <f>Target_AM[[#This Row],[PROPORSI]]*VLOOKUP(Target_AM[[#This Row],[NIPNAS]],Target_CC[],COLUMN(AD$2)+9,0)</f>
        <v>4979546.6858558506</v>
      </c>
      <c r="AS561" s="22">
        <f>Target_AM[[#This Row],[PROPORSI]]*VLOOKUP(Target_AM[[#This Row],[NIPNAS]],Target_CC[],COLUMN(AE$2)+9,0)</f>
        <v>4866204.7620574255</v>
      </c>
      <c r="AT561" s="22">
        <f>Target_AM[[#This Row],[PROPORSI]]*VLOOKUP(Target_AM[[#This Row],[NIPNAS]],Target_CC[],COLUMN(AF$2)+9,0)</f>
        <v>5060781.4282836597</v>
      </c>
      <c r="AU561" s="22">
        <f>Target_AM[[#This Row],[PROPORSI]]*VLOOKUP(Target_AM[[#This Row],[NIPNAS]],Target_CC[],COLUMN(AG$2)+9,0)</f>
        <v>6095369.6583962543</v>
      </c>
      <c r="AV561" s="22">
        <f>Target_AM[[#This Row],[PROPORSI]]*VLOOKUP(Target_AM[[#This Row],[NIPNAS]],Target_CC[],COLUMN(AH$2)+9,0)</f>
        <v>5492053.2313467208</v>
      </c>
      <c r="AW561" s="22">
        <f>Target_AM[[#This Row],[PROPORSI]]*VLOOKUP(Target_AM[[#This Row],[NIPNAS]],Target_CC[],COLUMN(AI$2)+9,0)</f>
        <v>5565514.7601866694</v>
      </c>
      <c r="AX561" s="22">
        <f>Target_AM[[#This Row],[PROPORSI]]*VLOOKUP(Target_AM[[#This Row],[NIPNAS]],Target_CC[],COLUMN(AJ$2)+9,0)</f>
        <v>6185255.3849167498</v>
      </c>
      <c r="AY561" s="22">
        <f>Target_AM[[#This Row],[PROPORSI]]*VLOOKUP(Target_AM[[#This Row],[NIPNAS]],Target_CC[],COLUMN(AK$2)+9,0)</f>
        <v>5788323.8862521183</v>
      </c>
      <c r="AZ561" s="22">
        <f>Target_AM[[#This Row],[PROPORSI]]*VLOOKUP(Target_AM[[#This Row],[NIPNAS]],Target_CC[],COLUMN(AL$2)+9,0)</f>
        <v>5821270.3006752543</v>
      </c>
      <c r="BA561" s="22">
        <f>Target_AM[[#This Row],[PROPORSI]]*VLOOKUP(Target_AM[[#This Row],[NIPNAS]],Target_CC[],COLUMN(AM$2)+9,0)</f>
        <v>64575713.954161271</v>
      </c>
      <c r="BB561" s="22">
        <f>Target_AM[[#This Row],[PROPORSI]]*VLOOKUP(Target_AM[[#This Row],[NIPNAS]],Target_CC[],COLUMN(AN$2)+9,0)</f>
        <v>792396.75529236195</v>
      </c>
      <c r="BC561" s="22">
        <f>Target_AM[[#This Row],[PROPORSI]]*VLOOKUP(Target_AM[[#This Row],[NIPNAS]],Target_CC[],COLUMN(AO$2)+9,0)</f>
        <v>6032290.547343405</v>
      </c>
      <c r="BD561" s="22">
        <f>Target_AM[[#This Row],[PROPORSI]]*VLOOKUP(Target_AM[[#This Row],[NIPNAS]],Target_CC[],COLUMN(AP$2)+9,0)</f>
        <v>1721168.2227272117</v>
      </c>
      <c r="BE561" s="22">
        <f>Target_AM[[#This Row],[PROPORSI]]*VLOOKUP(Target_AM[[#This Row],[NIPNAS]],Target_CC[],COLUMN(AQ$2)+9,0)</f>
        <v>3730263.1812121775</v>
      </c>
      <c r="BF561" s="22">
        <f>Target_AM[[#This Row],[PROPORSI]]*VLOOKUP(Target_AM[[#This Row],[NIPNAS]],Target_CC[],COLUMN(AR$2)+9,0)</f>
        <v>4356146.5649457099</v>
      </c>
      <c r="BG561" s="22">
        <f>Target_AM[[#This Row],[PROPORSI]]*VLOOKUP(Target_AM[[#This Row],[NIPNAS]],Target_CC[],COLUMN(AS$2)+9,0)</f>
        <v>4727385.5144472579</v>
      </c>
      <c r="BH561" s="22">
        <f>Target_AM[[#This Row],[PROPORSI]]*VLOOKUP(Target_AM[[#This Row],[NIPNAS]],Target_CC[],COLUMN(AT$2)+9,0)</f>
        <v>304335.51175167295</v>
      </c>
      <c r="BI561" s="22">
        <f>Target_AM[[#This Row],[PROPORSI]]*VLOOKUP(Target_AM[[#This Row],[NIPNAS]],Target_CC[],COLUMN(AU$2)+9,0)</f>
        <v>6178364.2199487239</v>
      </c>
      <c r="BJ561" s="22">
        <f>Target_AM[[#This Row],[PROPORSI]]*VLOOKUP(Target_AM[[#This Row],[NIPNAS]],Target_CC[],COLUMN(AV$2)+9,0)</f>
        <v>2219161.1340547749</v>
      </c>
      <c r="BK561" s="22">
        <f>Target_AM[[#This Row],[PROPORSI]]*VLOOKUP(Target_AM[[#This Row],[NIPNAS]],Target_CC[],COLUMN(AW$2)+9,0)</f>
        <v>6294176.2929679696</v>
      </c>
      <c r="BL561" s="22">
        <f>Target_AM[[#This Row],[PROPORSI]]*VLOOKUP(Target_AM[[#This Row],[NIPNAS]],Target_CC[],COLUMN(AX$2)+9,0)</f>
        <v>4667404.7998496499</v>
      </c>
      <c r="BM561" s="22">
        <f>Target_AM[[#This Row],[PROPORSI]]*VLOOKUP(Target_AM[[#This Row],[NIPNAS]],Target_CC[],COLUMN(AY$2)+9,0)</f>
        <v>3677144.2621599752</v>
      </c>
      <c r="BN561" s="22">
        <f>Target_AM[[#This Row],[PROPORSI]]*VLOOKUP(Target_AM[[#This Row],[NIPNAS]],Target_CC[],COLUMN(AZ$2)+9,0)</f>
        <v>44700237.006700888</v>
      </c>
      <c r="BO561" s="22">
        <f>Target_AM[[#This Row],[PROPORSI]]*VLOOKUP(Target_AM[[#This Row],[NIPNAS]],Target_CC[],COLUMN(BA$2)+9,0)</f>
        <v>2252789</v>
      </c>
      <c r="BP561" s="22">
        <f>Target_AM[[#This Row],[PROPORSI]]*VLOOKUP(Target_AM[[#This Row],[NIPNAS]],Target_CC[],COLUMN(BB$2)+9,0)</f>
        <v>2244878</v>
      </c>
      <c r="BQ561" s="22">
        <f>Target_AM[[#This Row],[PROPORSI]]*VLOOKUP(Target_AM[[#This Row],[NIPNAS]],Target_CC[],COLUMN(BC$2)+9,0)</f>
        <v>2258262</v>
      </c>
      <c r="BR561" s="22">
        <f>Target_AM[[#This Row],[PROPORSI]]*VLOOKUP(Target_AM[[#This Row],[NIPNAS]],Target_CC[],COLUMN(BD$2)+9,0)</f>
        <v>2367550</v>
      </c>
      <c r="BS561" s="22">
        <f>Target_AM[[#This Row],[PROPORSI]]*VLOOKUP(Target_AM[[#This Row],[NIPNAS]],Target_CC[],COLUMN(BE$2)+9,0)</f>
        <v>2367550</v>
      </c>
      <c r="BT561" s="22">
        <f>Target_AM[[#This Row],[PROPORSI]]*VLOOKUP(Target_AM[[#This Row],[NIPNAS]],Target_CC[],COLUMN(BF$2)+9,0)</f>
        <v>2367550</v>
      </c>
      <c r="BU561" s="22">
        <f>Target_AM[[#This Row],[PROPORSI]]*VLOOKUP(Target_AM[[#This Row],[NIPNAS]],Target_CC[],COLUMN(BG$2)+9,0)</f>
        <v>2367550</v>
      </c>
      <c r="BV561" s="22">
        <f>Target_AM[[#This Row],[PROPORSI]]*VLOOKUP(Target_AM[[#This Row],[NIPNAS]],Target_CC[],COLUMN(BH$2)+9,0)</f>
        <v>2367550</v>
      </c>
      <c r="BW561" s="22">
        <f>Target_AM[[#This Row],[PROPORSI]]*VLOOKUP(Target_AM[[#This Row],[NIPNAS]],Target_CC[],COLUMN(BI$2)+9,0)</f>
        <v>2367550</v>
      </c>
      <c r="BX561" s="22">
        <f>Target_AM[[#This Row],[PROPORSI]]*VLOOKUP(Target_AM[[#This Row],[NIPNAS]],Target_CC[],COLUMN(BJ$2)+9,0)</f>
        <v>2367550</v>
      </c>
      <c r="BY561" s="22">
        <f>Target_AM[[#This Row],[PROPORSI]]*VLOOKUP(Target_AM[[#This Row],[NIPNAS]],Target_CC[],COLUMN(BK$2)+9,0)</f>
        <v>2367550</v>
      </c>
      <c r="BZ561" s="22">
        <f>Target_AM[[#This Row],[PROPORSI]]*VLOOKUP(Target_AM[[#This Row],[NIPNAS]],Target_CC[],COLUMN(BL$2)+9,0)</f>
        <v>2367550</v>
      </c>
      <c r="CA561" s="22">
        <f>Target_AM[[#This Row],[PROPORSI]]*VLOOKUP(Target_AM[[#This Row],[NIPNAS]],Target_CC[],COLUMN(BM$2)+9,0)</f>
        <v>28063879</v>
      </c>
      <c r="CB561" s="22">
        <f>Target_AM[[#This Row],[PROPORSI]]*VLOOKUP(Target_AM[[#This Row],[NIPNAS]],Target_CC[],COLUMN(BN$2)+9,0)</f>
        <v>0</v>
      </c>
      <c r="CC561" s="22">
        <f>Target_AM[[#This Row],[PROPORSI]]*VLOOKUP(Target_AM[[#This Row],[NIPNAS]],Target_CC[],COLUMN(BO$2)+9,0)</f>
        <v>0</v>
      </c>
      <c r="CD561" s="22">
        <f>Target_AM[[#This Row],[PROPORSI]]*VLOOKUP(Target_AM[[#This Row],[NIPNAS]],Target_CC[],COLUMN(BP$2)+9,0)</f>
        <v>0</v>
      </c>
      <c r="CE561" s="22">
        <f>Target_AM[[#This Row],[PROPORSI]]*VLOOKUP(Target_AM[[#This Row],[NIPNAS]],Target_CC[],COLUMN(BQ$2)+9,0)</f>
        <v>0</v>
      </c>
      <c r="CF561" s="22">
        <f>Target_AM[[#This Row],[PROPORSI]]*VLOOKUP(Target_AM[[#This Row],[NIPNAS]],Target_CC[],COLUMN(BR$2)+9,0)</f>
        <v>0</v>
      </c>
      <c r="CG561" s="22">
        <f>Target_AM[[#This Row],[PROPORSI]]*VLOOKUP(Target_AM[[#This Row],[NIPNAS]],Target_CC[],COLUMN(BS$2)+9,0)</f>
        <v>0</v>
      </c>
      <c r="CH561" s="22">
        <f>Target_AM[[#This Row],[PROPORSI]]*VLOOKUP(Target_AM[[#This Row],[NIPNAS]],Target_CC[],COLUMN(BT$2)+9,0)</f>
        <v>0</v>
      </c>
      <c r="CI561" s="22">
        <f>Target_AM[[#This Row],[PROPORSI]]*VLOOKUP(Target_AM[[#This Row],[NIPNAS]],Target_CC[],COLUMN(BU$2)+9,0)</f>
        <v>0</v>
      </c>
      <c r="CJ561" s="22">
        <f>Target_AM[[#This Row],[PROPORSI]]*VLOOKUP(Target_AM[[#This Row],[NIPNAS]],Target_CC[],COLUMN(BV$2)+9,0)</f>
        <v>0</v>
      </c>
      <c r="CK561" s="22">
        <f>Target_AM[[#This Row],[PROPORSI]]*VLOOKUP(Target_AM[[#This Row],[NIPNAS]],Target_CC[],COLUMN(BW$2)+9,0)</f>
        <v>0</v>
      </c>
      <c r="CL561" s="22">
        <f>Target_AM[[#This Row],[PROPORSI]]*VLOOKUP(Target_AM[[#This Row],[NIPNAS]],Target_CC[],COLUMN(BX$2)+9,0)</f>
        <v>0</v>
      </c>
      <c r="CM561" s="22">
        <f>Target_AM[[#This Row],[PROPORSI]]*VLOOKUP(Target_AM[[#This Row],[NIPNAS]],Target_CC[],COLUMN(BY$2)+9,0)</f>
        <v>0</v>
      </c>
      <c r="CN561" s="22">
        <f>Target_AM[[#This Row],[PROPORSI]]*VLOOKUP(Target_AM[[#This Row],[NIPNAS]],Target_CC[],COLUMN(BZ$2)+9,0)</f>
        <v>0</v>
      </c>
      <c r="CO561" s="22">
        <f>Target_AM[[#This Row],[PROPORSI]]*VLOOKUP(Target_AM[[#This Row],[NIPNAS]],Target_CC[],COLUMN(CA$2)+9,0)</f>
        <v>2392320</v>
      </c>
      <c r="CP561" s="22">
        <f>Target_AM[[#This Row],[PROPORSI]]*VLOOKUP(Target_AM[[#This Row],[NIPNAS]],Target_CC[],COLUMN(CB$2)+9,0)</f>
        <v>2391210</v>
      </c>
      <c r="CQ561" s="22">
        <f>Target_AM[[#This Row],[PROPORSI]]*VLOOKUP(Target_AM[[#This Row],[NIPNAS]],Target_CC[],COLUMN(CC$2)+9,0)</f>
        <v>2367550</v>
      </c>
      <c r="CR561" s="22">
        <f>Target_AM[[#This Row],[PROPORSI]]*VLOOKUP(Target_AM[[#This Row],[NIPNAS]],Target_CC[],COLUMN(CD$2)+9,0)</f>
        <v>2367550</v>
      </c>
      <c r="CS561" s="22">
        <f>Target_AM[[#This Row],[PROPORSI]]*VLOOKUP(Target_AM[[#This Row],[NIPNAS]],Target_CC[],COLUMN(CE$2)+9,0)</f>
        <v>2367550</v>
      </c>
      <c r="CT561" s="22">
        <f>Target_AM[[#This Row],[PROPORSI]]*VLOOKUP(Target_AM[[#This Row],[NIPNAS]],Target_CC[],COLUMN(CF$2)+9,0)</f>
        <v>2367550</v>
      </c>
      <c r="CU561" s="22">
        <f>Target_AM[[#This Row],[PROPORSI]]*VLOOKUP(Target_AM[[#This Row],[NIPNAS]],Target_CC[],COLUMN(CG$2)+9,0)</f>
        <v>2367550</v>
      </c>
      <c r="CV561" s="22">
        <f>Target_AM[[#This Row],[PROPORSI]]*VLOOKUP(Target_AM[[#This Row],[NIPNAS]],Target_CC[],COLUMN(CH$2)+9,0)</f>
        <v>2367550</v>
      </c>
      <c r="CW561" s="22">
        <f>Target_AM[[#This Row],[PROPORSI]]*VLOOKUP(Target_AM[[#This Row],[NIPNAS]],Target_CC[],COLUMN(CI$2)+9,0)</f>
        <v>2367550</v>
      </c>
      <c r="CX561" s="22">
        <f>Target_AM[[#This Row],[PROPORSI]]*VLOOKUP(Target_AM[[#This Row],[NIPNAS]],Target_CC[],COLUMN(CJ$2)+9,0)</f>
        <v>2367550</v>
      </c>
      <c r="CY561" s="22">
        <f>Target_AM[[#This Row],[PROPORSI]]*VLOOKUP(Target_AM[[#This Row],[NIPNAS]],Target_CC[],COLUMN(CK$2)+9,0)</f>
        <v>2367550</v>
      </c>
      <c r="CZ561" s="22">
        <f>Target_AM[[#This Row],[PROPORSI]]*VLOOKUP(Target_AM[[#This Row],[NIPNAS]],Target_CC[],COLUMN(CL$2)+9,0)</f>
        <v>2367550</v>
      </c>
      <c r="DA561" s="22">
        <f>Target_AM[[#This Row],[PROPORSI]]*VLOOKUP(Target_AM[[#This Row],[NIPNAS]],Target_CC[],COLUMN(CM$2)+9,0)</f>
        <v>28459030</v>
      </c>
      <c r="DB561" s="22">
        <f>Target_AM[[#This Row],[PROPORSI]]*VLOOKUP(Target_AM[[#This Row],[NIPNAS]],Target_CC[],COLUMN(CN$2)+9,0)</f>
        <v>0</v>
      </c>
      <c r="DC561" s="22">
        <f>Target_AM[[#This Row],[PROPORSI]]*VLOOKUP(Target_AM[[#This Row],[NIPNAS]],Target_CC[],COLUMN(CO$2)+9,0)</f>
        <v>0</v>
      </c>
      <c r="DD561" s="22">
        <f>Target_AM[[#This Row],[PROPORSI]]*VLOOKUP(Target_AM[[#This Row],[NIPNAS]],Target_CC[],COLUMN(CP$2)+9,0)</f>
        <v>0</v>
      </c>
      <c r="DE561" s="22">
        <f>Target_AM[[#This Row],[PROPORSI]]*VLOOKUP(Target_AM[[#This Row],[NIPNAS]],Target_CC[],COLUMN(CQ$2)+9,0)</f>
        <v>0</v>
      </c>
      <c r="DF561" s="22">
        <f>Target_AM[[#This Row],[PROPORSI]]*VLOOKUP(Target_AM[[#This Row],[NIPNAS]],Target_CC[],COLUMN(CR$2)+9,0)</f>
        <v>0</v>
      </c>
      <c r="DG561" s="22">
        <f>Target_AM[[#This Row],[PROPORSI]]*VLOOKUP(Target_AM[[#This Row],[NIPNAS]],Target_CC[],COLUMN(CS$2)+9,0)</f>
        <v>0</v>
      </c>
      <c r="DH561" s="22">
        <f>Target_AM[[#This Row],[PROPORSI]]*VLOOKUP(Target_AM[[#This Row],[NIPNAS]],Target_CC[],COLUMN(CT$2)+9,0)</f>
        <v>0</v>
      </c>
      <c r="DI561" s="22">
        <f>Target_AM[[#This Row],[PROPORSI]]*VLOOKUP(Target_AM[[#This Row],[NIPNAS]],Target_CC[],COLUMN(CU$2)+9,0)</f>
        <v>0</v>
      </c>
      <c r="DJ561" s="22">
        <f>Target_AM[[#This Row],[PROPORSI]]*VLOOKUP(Target_AM[[#This Row],[NIPNAS]],Target_CC[],COLUMN(CV$2)+9,0)</f>
        <v>0</v>
      </c>
      <c r="DK561" s="22">
        <f>Target_AM[[#This Row],[PROPORSI]]*VLOOKUP(Target_AM[[#This Row],[NIPNAS]],Target_CC[],COLUMN(CW$2)+9,0)</f>
        <v>0</v>
      </c>
      <c r="DL561" s="22">
        <f>Target_AM[[#This Row],[PROPORSI]]*VLOOKUP(Target_AM[[#This Row],[NIPNAS]],Target_CC[],COLUMN(CX$2)+9,0)</f>
        <v>0</v>
      </c>
      <c r="DM561" s="22">
        <f>Target_AM[[#This Row],[PROPORSI]]*VLOOKUP(Target_AM[[#This Row],[NIPNAS]],Target_CC[],COLUMN(CY$2)+9,0)</f>
        <v>0</v>
      </c>
      <c r="DN561" s="22">
        <f>Target_AM[[#This Row],[PROPORSI]]*VLOOKUP(Target_AM[[#This Row],[NIPNAS]],Target_CC[],COLUMN(CZ$2)+9,0)</f>
        <v>0</v>
      </c>
      <c r="DO561" s="22">
        <f>Target_AM[[#This Row],[PROPORSI]]*VLOOKUP(Target_AM[[#This Row],[NIPNAS]],Target_CC[],COLUMN(DA$2)+9,0)</f>
        <v>0</v>
      </c>
      <c r="DP561" s="22">
        <f>Target_AM[[#This Row],[PROPORSI]]*VLOOKUP(Target_AM[[#This Row],[NIPNAS]],Target_CC[],COLUMN(DB$2)+9,0)</f>
        <v>0</v>
      </c>
      <c r="DQ561" s="22">
        <f>Target_AM[[#This Row],[PROPORSI]]*VLOOKUP(Target_AM[[#This Row],[NIPNAS]],Target_CC[],COLUMN(DC$2)+9,0)</f>
        <v>0</v>
      </c>
      <c r="DR561" s="22">
        <f>Target_AM[[#This Row],[PROPORSI]]*VLOOKUP(Target_AM[[#This Row],[NIPNAS]],Target_CC[],COLUMN(DD$2)+9,0)</f>
        <v>0</v>
      </c>
      <c r="DS561" s="22">
        <f>Target_AM[[#This Row],[PROPORSI]]*VLOOKUP(Target_AM[[#This Row],[NIPNAS]],Target_CC[],COLUMN(DE$2)+9,0)</f>
        <v>0</v>
      </c>
      <c r="DT561" s="22">
        <f>Target_AM[[#This Row],[PROPORSI]]*VLOOKUP(Target_AM[[#This Row],[NIPNAS]],Target_CC[],COLUMN(DF$2)+9,0)</f>
        <v>0</v>
      </c>
      <c r="DU561" s="22">
        <f>Target_AM[[#This Row],[PROPORSI]]*VLOOKUP(Target_AM[[#This Row],[NIPNAS]],Target_CC[],COLUMN(DG$2)+9,0)</f>
        <v>0</v>
      </c>
      <c r="DV561" s="22">
        <f>Target_AM[[#This Row],[PROPORSI]]*VLOOKUP(Target_AM[[#This Row],[NIPNAS]],Target_CC[],COLUMN(DH$2)+9,0)</f>
        <v>0</v>
      </c>
      <c r="DW561" s="22">
        <f>Target_AM[[#This Row],[PROPORSI]]*VLOOKUP(Target_AM[[#This Row],[NIPNAS]],Target_CC[],COLUMN(DI$2)+9,0)</f>
        <v>0</v>
      </c>
      <c r="DX561" s="22">
        <f>Target_AM[[#This Row],[PROPORSI]]*VLOOKUP(Target_AM[[#This Row],[NIPNAS]],Target_CC[],COLUMN(DJ$2)+9,0)</f>
        <v>0</v>
      </c>
      <c r="DY561" s="22">
        <f>Target_AM[[#This Row],[PROPORSI]]*VLOOKUP(Target_AM[[#This Row],[NIPNAS]],Target_CC[],COLUMN(DK$2)+9,0)</f>
        <v>0</v>
      </c>
      <c r="DZ561" s="22">
        <f>Target_AM[[#This Row],[PROPORSI]]*VLOOKUP(Target_AM[[#This Row],[NIPNAS]],Target_CC[],COLUMN(DL$2)+9,0)</f>
        <v>0</v>
      </c>
      <c r="EA561" s="22">
        <f>Target_AM[[#This Row],[PROPORSI]]*VLOOKUP(Target_AM[[#This Row],[NIPNAS]],Target_CC[],COLUMN(DM$2)+9,0)</f>
        <v>0</v>
      </c>
    </row>
    <row r="562" spans="2:131" x14ac:dyDescent="0.3">
      <c r="B562">
        <v>403613</v>
      </c>
      <c r="C562" t="s">
        <v>1003</v>
      </c>
      <c r="D562">
        <v>1</v>
      </c>
      <c r="E562" s="8">
        <v>45658</v>
      </c>
      <c r="F562">
        <v>19423664</v>
      </c>
      <c r="G562" t="s">
        <v>638</v>
      </c>
      <c r="J562" t="s">
        <v>300</v>
      </c>
      <c r="K562" t="s">
        <v>20</v>
      </c>
      <c r="L562" t="s">
        <v>159</v>
      </c>
      <c r="M562" t="s">
        <v>29</v>
      </c>
      <c r="N562" s="23">
        <f>Target_AM[[#This Row],[PROPORSI]]*VLOOKUP(Target_AM[[#This Row],[NIPNAS]],Target_CC[],9,0)</f>
        <v>0</v>
      </c>
      <c r="O562" s="22">
        <f>Target_AM[[#This Row],[PROPORSI]]*VLOOKUP(Target_AM[[#This Row],[NIPNAS]],Target_CC[],COLUMN(A$2)+9,0)</f>
        <v>3040008.6891053701</v>
      </c>
      <c r="P562" s="22">
        <f>Target_AM[[#This Row],[PROPORSI]]*VLOOKUP(Target_AM[[#This Row],[NIPNAS]],Target_CC[],COLUMN(B$2)+9,0)</f>
        <v>3093103.4263135768</v>
      </c>
      <c r="Q562" s="22">
        <f>Target_AM[[#This Row],[PROPORSI]]*VLOOKUP(Target_AM[[#This Row],[NIPNAS]],Target_CC[],COLUMN(C$2)+9,0)</f>
        <v>3306912.676776995</v>
      </c>
      <c r="R562" s="22">
        <f>Target_AM[[#This Row],[PROPORSI]]*VLOOKUP(Target_AM[[#This Row],[NIPNAS]],Target_CC[],COLUMN(D$2)+9,0)</f>
        <v>3107343.6975399484</v>
      </c>
      <c r="S562" s="22">
        <f>Target_AM[[#This Row],[PROPORSI]]*VLOOKUP(Target_AM[[#This Row],[NIPNAS]],Target_CC[],COLUMN(E$2)+9,0)</f>
        <v>3264841.0244096857</v>
      </c>
      <c r="T562" s="22">
        <f>Target_AM[[#This Row],[PROPORSI]]*VLOOKUP(Target_AM[[#This Row],[NIPNAS]],Target_CC[],COLUMN(F$2)+9,0)</f>
        <v>3221287.6751696845</v>
      </c>
      <c r="U562" s="22">
        <f>Target_AM[[#This Row],[PROPORSI]]*VLOOKUP(Target_AM[[#This Row],[NIPNAS]],Target_CC[],COLUMN(G$2)+9,0)</f>
        <v>3375383.856116259</v>
      </c>
      <c r="V562" s="22">
        <f>Target_AM[[#This Row],[PROPORSI]]*VLOOKUP(Target_AM[[#This Row],[NIPNAS]],Target_CC[],COLUMN(H$2)+9,0)</f>
        <v>3409025.9582915958</v>
      </c>
      <c r="W562" s="22">
        <f>Target_AM[[#This Row],[PROPORSI]]*VLOOKUP(Target_AM[[#This Row],[NIPNAS]],Target_CC[],COLUMN(I$2)+9,0)</f>
        <v>3365390.5128280008</v>
      </c>
      <c r="X562" s="22">
        <f>Target_AM[[#This Row],[PROPORSI]]*VLOOKUP(Target_AM[[#This Row],[NIPNAS]],Target_CC[],COLUMN(J$2)+9,0)</f>
        <v>3433096.8894278361</v>
      </c>
      <c r="Y562" s="22">
        <f>Target_AM[[#This Row],[PROPORSI]]*VLOOKUP(Target_AM[[#This Row],[NIPNAS]],Target_CC[],COLUMN(K$2)+9,0)</f>
        <v>3408048.0298403474</v>
      </c>
      <c r="Z562" s="22">
        <f>Target_AM[[#This Row],[PROPORSI]]*VLOOKUP(Target_AM[[#This Row],[NIPNAS]],Target_CC[],COLUMN(L$2)+9,0)</f>
        <v>3215557.5641806992</v>
      </c>
      <c r="AA562" s="22">
        <f>Target_AM[[#This Row],[PROPORSI]]*VLOOKUP(Target_AM[[#This Row],[NIPNAS]],Target_CC[],COLUMN(M$2)+9,0)</f>
        <v>39240000</v>
      </c>
      <c r="AB562" s="22">
        <f>Target_AM[[#This Row],[PROPORSI]]*VLOOKUP(Target_AM[[#This Row],[NIPNAS]],Target_CC[],COLUMN(N$2)+9,0)</f>
        <v>745397.86857716832</v>
      </c>
      <c r="AC562" s="22">
        <f>Target_AM[[#This Row],[PROPORSI]]*VLOOKUP(Target_AM[[#This Row],[NIPNAS]],Target_CC[],COLUMN(O$2)+9,0)</f>
        <v>758416.48398096452</v>
      </c>
      <c r="AD562" s="22">
        <f>Target_AM[[#This Row],[PROPORSI]]*VLOOKUP(Target_AM[[#This Row],[NIPNAS]],Target_CC[],COLUMN(P$2)+9,0)</f>
        <v>810841.64978679502</v>
      </c>
      <c r="AE562" s="22">
        <f>Target_AM[[#This Row],[PROPORSI]]*VLOOKUP(Target_AM[[#This Row],[NIPNAS]],Target_CC[],COLUMN(Q$2)+9,0)</f>
        <v>761908.14104699157</v>
      </c>
      <c r="AF562" s="22">
        <f>Target_AM[[#This Row],[PROPORSI]]*VLOOKUP(Target_AM[[#This Row],[NIPNAS]],Target_CC[],COLUMN(R$2)+9,0)</f>
        <v>800525.8503239518</v>
      </c>
      <c r="AG562" s="22">
        <f>Target_AM[[#This Row],[PROPORSI]]*VLOOKUP(Target_AM[[#This Row],[NIPNAS]],Target_CC[],COLUMN(S$2)+9,0)</f>
        <v>789846.74476440542</v>
      </c>
      <c r="AH562" s="22">
        <f>Target_AM[[#This Row],[PROPORSI]]*VLOOKUP(Target_AM[[#This Row],[NIPNAS]],Target_CC[],COLUMN(T$2)+9,0)</f>
        <v>827630.50677965872</v>
      </c>
      <c r="AI562" s="22">
        <f>Target_AM[[#This Row],[PROPORSI]]*VLOOKUP(Target_AM[[#This Row],[NIPNAS]],Target_CC[],COLUMN(U$2)+9,0)</f>
        <v>835879.41453634342</v>
      </c>
      <c r="AJ562" s="22">
        <f>Target_AM[[#This Row],[PROPORSI]]*VLOOKUP(Target_AM[[#This Row],[NIPNAS]],Target_CC[],COLUMN(V$2)+9,0)</f>
        <v>825180.17931391043</v>
      </c>
      <c r="AK562" s="22">
        <f>Target_AM[[#This Row],[PROPORSI]]*VLOOKUP(Target_AM[[#This Row],[NIPNAS]],Target_CC[],COLUMN(W$2)+9,0)</f>
        <v>841781.50975992717</v>
      </c>
      <c r="AL562" s="22">
        <f>Target_AM[[#This Row],[PROPORSI]]*VLOOKUP(Target_AM[[#This Row],[NIPNAS]],Target_CC[],COLUMN(X$2)+9,0)</f>
        <v>835639.63042460929</v>
      </c>
      <c r="AM562" s="22">
        <f>Target_AM[[#This Row],[PROPORSI]]*VLOOKUP(Target_AM[[#This Row],[NIPNAS]],Target_CC[],COLUMN(Y$2)+9,0)</f>
        <v>788441.74466252839</v>
      </c>
      <c r="AN562" s="22">
        <f>Target_AM[[#This Row],[PROPORSI]]*VLOOKUP(Target_AM[[#This Row],[NIPNAS]],Target_CC[],COLUMN(Z$2)+9,0)</f>
        <v>9621489.7239572536</v>
      </c>
      <c r="AO562" s="22">
        <f>Target_AM[[#This Row],[PROPORSI]]*VLOOKUP(Target_AM[[#This Row],[NIPNAS]],Target_CC[],COLUMN(AA$2)+9,0)</f>
        <v>3785406.5576825384</v>
      </c>
      <c r="AP562" s="22">
        <f>Target_AM[[#This Row],[PROPORSI]]*VLOOKUP(Target_AM[[#This Row],[NIPNAS]],Target_CC[],COLUMN(AB$2)+9,0)</f>
        <v>3851519.9102945412</v>
      </c>
      <c r="AQ562" s="22">
        <f>Target_AM[[#This Row],[PROPORSI]]*VLOOKUP(Target_AM[[#This Row],[NIPNAS]],Target_CC[],COLUMN(AC$2)+9,0)</f>
        <v>4117754.32656379</v>
      </c>
      <c r="AR562" s="22">
        <f>Target_AM[[#This Row],[PROPORSI]]*VLOOKUP(Target_AM[[#This Row],[NIPNAS]],Target_CC[],COLUMN(AD$2)+9,0)</f>
        <v>3869251.83858694</v>
      </c>
      <c r="AS562" s="22">
        <f>Target_AM[[#This Row],[PROPORSI]]*VLOOKUP(Target_AM[[#This Row],[NIPNAS]],Target_CC[],COLUMN(AE$2)+9,0)</f>
        <v>4065366.8747336376</v>
      </c>
      <c r="AT562" s="22">
        <f>Target_AM[[#This Row],[PROPORSI]]*VLOOKUP(Target_AM[[#This Row],[NIPNAS]],Target_CC[],COLUMN(AF$2)+9,0)</f>
        <v>4011134.4199340898</v>
      </c>
      <c r="AU562" s="22">
        <f>Target_AM[[#This Row],[PROPORSI]]*VLOOKUP(Target_AM[[#This Row],[NIPNAS]],Target_CC[],COLUMN(AG$2)+9,0)</f>
        <v>4203014.3628959181</v>
      </c>
      <c r="AV562" s="22">
        <f>Target_AM[[#This Row],[PROPORSI]]*VLOOKUP(Target_AM[[#This Row],[NIPNAS]],Target_CC[],COLUMN(AH$2)+9,0)</f>
        <v>4244905.3728279397</v>
      </c>
      <c r="AW562" s="22">
        <f>Target_AM[[#This Row],[PROPORSI]]*VLOOKUP(Target_AM[[#This Row],[NIPNAS]],Target_CC[],COLUMN(AI$2)+9,0)</f>
        <v>4190570.692141911</v>
      </c>
      <c r="AX562" s="22">
        <f>Target_AM[[#This Row],[PROPORSI]]*VLOOKUP(Target_AM[[#This Row],[NIPNAS]],Target_CC[],COLUMN(AJ$2)+9,0)</f>
        <v>4274878.3991877632</v>
      </c>
      <c r="AY562" s="22">
        <f>Target_AM[[#This Row],[PROPORSI]]*VLOOKUP(Target_AM[[#This Row],[NIPNAS]],Target_CC[],COLUMN(AK$2)+9,0)</f>
        <v>4243687.6602649568</v>
      </c>
      <c r="AZ562" s="22">
        <f>Target_AM[[#This Row],[PROPORSI]]*VLOOKUP(Target_AM[[#This Row],[NIPNAS]],Target_CC[],COLUMN(AL$2)+9,0)</f>
        <v>4003999.3088432276</v>
      </c>
      <c r="BA562" s="22">
        <f>Target_AM[[#This Row],[PROPORSI]]*VLOOKUP(Target_AM[[#This Row],[NIPNAS]],Target_CC[],COLUMN(AM$2)+9,0)</f>
        <v>48861489.723957248</v>
      </c>
      <c r="BB562" s="22">
        <f>Target_AM[[#This Row],[PROPORSI]]*VLOOKUP(Target_AM[[#This Row],[NIPNAS]],Target_CC[],COLUMN(AN$2)+9,0)</f>
        <v>4941582.2328302255</v>
      </c>
      <c r="BC562" s="22">
        <f>Target_AM[[#This Row],[PROPORSI]]*VLOOKUP(Target_AM[[#This Row],[NIPNAS]],Target_CC[],COLUMN(AO$2)+9,0)</f>
        <v>5142088.3207596643</v>
      </c>
      <c r="BD562" s="22">
        <f>Target_AM[[#This Row],[PROPORSI]]*VLOOKUP(Target_AM[[#This Row],[NIPNAS]],Target_CC[],COLUMN(AP$2)+9,0)</f>
        <v>5200167.6767443335</v>
      </c>
      <c r="BE562" s="22">
        <f>Target_AM[[#This Row],[PROPORSI]]*VLOOKUP(Target_AM[[#This Row],[NIPNAS]],Target_CC[],COLUMN(AQ$2)+9,0)</f>
        <v>5041400.8835760169</v>
      </c>
      <c r="BF562" s="22">
        <f>Target_AM[[#This Row],[PROPORSI]]*VLOOKUP(Target_AM[[#This Row],[NIPNAS]],Target_CC[],COLUMN(AR$2)+9,0)</f>
        <v>5300908.0587014994</v>
      </c>
      <c r="BG562" s="22">
        <f>Target_AM[[#This Row],[PROPORSI]]*VLOOKUP(Target_AM[[#This Row],[NIPNAS]],Target_CC[],COLUMN(AS$2)+9,0)</f>
        <v>5267931.7796293944</v>
      </c>
      <c r="BH562" s="22">
        <f>Target_AM[[#This Row],[PROPORSI]]*VLOOKUP(Target_AM[[#This Row],[NIPNAS]],Target_CC[],COLUMN(AT$2)+9,0)</f>
        <v>5440025.0052966522</v>
      </c>
      <c r="BI562" s="22">
        <f>Target_AM[[#This Row],[PROPORSI]]*VLOOKUP(Target_AM[[#This Row],[NIPNAS]],Target_CC[],COLUMN(AU$2)+9,0)</f>
        <v>5516503.1293899361</v>
      </c>
      <c r="BJ562" s="22">
        <f>Target_AM[[#This Row],[PROPORSI]]*VLOOKUP(Target_AM[[#This Row],[NIPNAS]],Target_CC[],COLUMN(AV$2)+9,0)</f>
        <v>5430748.8535660813</v>
      </c>
      <c r="BK562" s="22">
        <f>Target_AM[[#This Row],[PROPORSI]]*VLOOKUP(Target_AM[[#This Row],[NIPNAS]],Target_CC[],COLUMN(AW$2)+9,0)</f>
        <v>5523072.6990475263</v>
      </c>
      <c r="BL562" s="22">
        <f>Target_AM[[#This Row],[PROPORSI]]*VLOOKUP(Target_AM[[#This Row],[NIPNAS]],Target_CC[],COLUMN(AX$2)+9,0)</f>
        <v>5624891.6984470263</v>
      </c>
      <c r="BM562" s="22">
        <f>Target_AM[[#This Row],[PROPORSI]]*VLOOKUP(Target_AM[[#This Row],[NIPNAS]],Target_CC[],COLUMN(AY$2)+9,0)</f>
        <v>5484201.4723760169</v>
      </c>
      <c r="BN562" s="22">
        <f>Target_AM[[#This Row],[PROPORSI]]*VLOOKUP(Target_AM[[#This Row],[NIPNAS]],Target_CC[],COLUMN(AZ$2)+9,0)</f>
        <v>63913521.810364373</v>
      </c>
      <c r="BO562" s="22">
        <f>Target_AM[[#This Row],[PROPORSI]]*VLOOKUP(Target_AM[[#This Row],[NIPNAS]],Target_CC[],COLUMN(BA$2)+9,0)</f>
        <v>1635000</v>
      </c>
      <c r="BP562" s="22">
        <f>Target_AM[[#This Row],[PROPORSI]]*VLOOKUP(Target_AM[[#This Row],[NIPNAS]],Target_CC[],COLUMN(BB$2)+9,0)</f>
        <v>1635000</v>
      </c>
      <c r="BQ562" s="22">
        <f>Target_AM[[#This Row],[PROPORSI]]*VLOOKUP(Target_AM[[#This Row],[NIPNAS]],Target_CC[],COLUMN(BC$2)+9,0)</f>
        <v>1635000</v>
      </c>
      <c r="BR562" s="22">
        <f>Target_AM[[#This Row],[PROPORSI]]*VLOOKUP(Target_AM[[#This Row],[NIPNAS]],Target_CC[],COLUMN(BD$2)+9,0)</f>
        <v>1763800</v>
      </c>
      <c r="BS562" s="22">
        <f>Target_AM[[#This Row],[PROPORSI]]*VLOOKUP(Target_AM[[#This Row],[NIPNAS]],Target_CC[],COLUMN(BE$2)+9,0)</f>
        <v>1763800</v>
      </c>
      <c r="BT562" s="22">
        <f>Target_AM[[#This Row],[PROPORSI]]*VLOOKUP(Target_AM[[#This Row],[NIPNAS]],Target_CC[],COLUMN(BF$2)+9,0)</f>
        <v>1763800</v>
      </c>
      <c r="BU562" s="22">
        <f>Target_AM[[#This Row],[PROPORSI]]*VLOOKUP(Target_AM[[#This Row],[NIPNAS]],Target_CC[],COLUMN(BG$2)+9,0)</f>
        <v>1763800</v>
      </c>
      <c r="BV562" s="22">
        <f>Target_AM[[#This Row],[PROPORSI]]*VLOOKUP(Target_AM[[#This Row],[NIPNAS]],Target_CC[],COLUMN(BH$2)+9,0)</f>
        <v>1763800</v>
      </c>
      <c r="BW562" s="22">
        <f>Target_AM[[#This Row],[PROPORSI]]*VLOOKUP(Target_AM[[#This Row],[NIPNAS]],Target_CC[],COLUMN(BI$2)+9,0)</f>
        <v>1763800</v>
      </c>
      <c r="BX562" s="22">
        <f>Target_AM[[#This Row],[PROPORSI]]*VLOOKUP(Target_AM[[#This Row],[NIPNAS]],Target_CC[],COLUMN(BJ$2)+9,0)</f>
        <v>1763800</v>
      </c>
      <c r="BY562" s="22">
        <f>Target_AM[[#This Row],[PROPORSI]]*VLOOKUP(Target_AM[[#This Row],[NIPNAS]],Target_CC[],COLUMN(BK$2)+9,0)</f>
        <v>1763800</v>
      </c>
      <c r="BZ562" s="22">
        <f>Target_AM[[#This Row],[PROPORSI]]*VLOOKUP(Target_AM[[#This Row],[NIPNAS]],Target_CC[],COLUMN(BL$2)+9,0)</f>
        <v>1763800</v>
      </c>
      <c r="CA562" s="22">
        <f>Target_AM[[#This Row],[PROPORSI]]*VLOOKUP(Target_AM[[#This Row],[NIPNAS]],Target_CC[],COLUMN(BM$2)+9,0)</f>
        <v>20779200</v>
      </c>
      <c r="CB562" s="22">
        <f>Target_AM[[#This Row],[PROPORSI]]*VLOOKUP(Target_AM[[#This Row],[NIPNAS]],Target_CC[],COLUMN(BN$2)+9,0)</f>
        <v>0</v>
      </c>
      <c r="CC562" s="22">
        <f>Target_AM[[#This Row],[PROPORSI]]*VLOOKUP(Target_AM[[#This Row],[NIPNAS]],Target_CC[],COLUMN(BO$2)+9,0)</f>
        <v>0</v>
      </c>
      <c r="CD562" s="22">
        <f>Target_AM[[#This Row],[PROPORSI]]*VLOOKUP(Target_AM[[#This Row],[NIPNAS]],Target_CC[],COLUMN(BP$2)+9,0)</f>
        <v>0</v>
      </c>
      <c r="CE562" s="22">
        <f>Target_AM[[#This Row],[PROPORSI]]*VLOOKUP(Target_AM[[#This Row],[NIPNAS]],Target_CC[],COLUMN(BQ$2)+9,0)</f>
        <v>0</v>
      </c>
      <c r="CF562" s="22">
        <f>Target_AM[[#This Row],[PROPORSI]]*VLOOKUP(Target_AM[[#This Row],[NIPNAS]],Target_CC[],COLUMN(BR$2)+9,0)</f>
        <v>0</v>
      </c>
      <c r="CG562" s="22">
        <f>Target_AM[[#This Row],[PROPORSI]]*VLOOKUP(Target_AM[[#This Row],[NIPNAS]],Target_CC[],COLUMN(BS$2)+9,0)</f>
        <v>0</v>
      </c>
      <c r="CH562" s="22">
        <f>Target_AM[[#This Row],[PROPORSI]]*VLOOKUP(Target_AM[[#This Row],[NIPNAS]],Target_CC[],COLUMN(BT$2)+9,0)</f>
        <v>0</v>
      </c>
      <c r="CI562" s="22">
        <f>Target_AM[[#This Row],[PROPORSI]]*VLOOKUP(Target_AM[[#This Row],[NIPNAS]],Target_CC[],COLUMN(BU$2)+9,0)</f>
        <v>0</v>
      </c>
      <c r="CJ562" s="22">
        <f>Target_AM[[#This Row],[PROPORSI]]*VLOOKUP(Target_AM[[#This Row],[NIPNAS]],Target_CC[],COLUMN(BV$2)+9,0)</f>
        <v>0</v>
      </c>
      <c r="CK562" s="22">
        <f>Target_AM[[#This Row],[PROPORSI]]*VLOOKUP(Target_AM[[#This Row],[NIPNAS]],Target_CC[],COLUMN(BW$2)+9,0)</f>
        <v>0</v>
      </c>
      <c r="CL562" s="22">
        <f>Target_AM[[#This Row],[PROPORSI]]*VLOOKUP(Target_AM[[#This Row],[NIPNAS]],Target_CC[],COLUMN(BX$2)+9,0)</f>
        <v>0</v>
      </c>
      <c r="CM562" s="22">
        <f>Target_AM[[#This Row],[PROPORSI]]*VLOOKUP(Target_AM[[#This Row],[NIPNAS]],Target_CC[],COLUMN(BY$2)+9,0)</f>
        <v>0</v>
      </c>
      <c r="CN562" s="22">
        <f>Target_AM[[#This Row],[PROPORSI]]*VLOOKUP(Target_AM[[#This Row],[NIPNAS]],Target_CC[],COLUMN(BZ$2)+9,0)</f>
        <v>0</v>
      </c>
      <c r="CO562" s="22">
        <f>Target_AM[[#This Row],[PROPORSI]]*VLOOKUP(Target_AM[[#This Row],[NIPNAS]],Target_CC[],COLUMN(CA$2)+9,0)</f>
        <v>1763800</v>
      </c>
      <c r="CP562" s="22">
        <f>Target_AM[[#This Row],[PROPORSI]]*VLOOKUP(Target_AM[[#This Row],[NIPNAS]],Target_CC[],COLUMN(CB$2)+9,0)</f>
        <v>1763800</v>
      </c>
      <c r="CQ562" s="22">
        <f>Target_AM[[#This Row],[PROPORSI]]*VLOOKUP(Target_AM[[#This Row],[NIPNAS]],Target_CC[],COLUMN(CC$2)+9,0)</f>
        <v>1763800</v>
      </c>
      <c r="CR562" s="22">
        <f>Target_AM[[#This Row],[PROPORSI]]*VLOOKUP(Target_AM[[#This Row],[NIPNAS]],Target_CC[],COLUMN(CD$2)+9,0)</f>
        <v>1763800</v>
      </c>
      <c r="CS562" s="22">
        <f>Target_AM[[#This Row],[PROPORSI]]*VLOOKUP(Target_AM[[#This Row],[NIPNAS]],Target_CC[],COLUMN(CE$2)+9,0)</f>
        <v>1763800</v>
      </c>
      <c r="CT562" s="22">
        <f>Target_AM[[#This Row],[PROPORSI]]*VLOOKUP(Target_AM[[#This Row],[NIPNAS]],Target_CC[],COLUMN(CF$2)+9,0)</f>
        <v>1763800</v>
      </c>
      <c r="CU562" s="22">
        <f>Target_AM[[#This Row],[PROPORSI]]*VLOOKUP(Target_AM[[#This Row],[NIPNAS]],Target_CC[],COLUMN(CG$2)+9,0)</f>
        <v>1763800</v>
      </c>
      <c r="CV562" s="22">
        <f>Target_AM[[#This Row],[PROPORSI]]*VLOOKUP(Target_AM[[#This Row],[NIPNAS]],Target_CC[],COLUMN(CH$2)+9,0)</f>
        <v>1763800</v>
      </c>
      <c r="CW562" s="22">
        <f>Target_AM[[#This Row],[PROPORSI]]*VLOOKUP(Target_AM[[#This Row],[NIPNAS]],Target_CC[],COLUMN(CI$2)+9,0)</f>
        <v>1763800</v>
      </c>
      <c r="CX562" s="22">
        <f>Target_AM[[#This Row],[PROPORSI]]*VLOOKUP(Target_AM[[#This Row],[NIPNAS]],Target_CC[],COLUMN(CJ$2)+9,0)</f>
        <v>1763800</v>
      </c>
      <c r="CY562" s="22">
        <f>Target_AM[[#This Row],[PROPORSI]]*VLOOKUP(Target_AM[[#This Row],[NIPNAS]],Target_CC[],COLUMN(CK$2)+9,0)</f>
        <v>1763800</v>
      </c>
      <c r="CZ562" s="22">
        <f>Target_AM[[#This Row],[PROPORSI]]*VLOOKUP(Target_AM[[#This Row],[NIPNAS]],Target_CC[],COLUMN(CL$2)+9,0)</f>
        <v>1763800</v>
      </c>
      <c r="DA562" s="22">
        <f>Target_AM[[#This Row],[PROPORSI]]*VLOOKUP(Target_AM[[#This Row],[NIPNAS]],Target_CC[],COLUMN(CM$2)+9,0)</f>
        <v>21165600</v>
      </c>
      <c r="DB562" s="22">
        <f>Target_AM[[#This Row],[PROPORSI]]*VLOOKUP(Target_AM[[#This Row],[NIPNAS]],Target_CC[],COLUMN(CN$2)+9,0)</f>
        <v>0</v>
      </c>
      <c r="DC562" s="22">
        <f>Target_AM[[#This Row],[PROPORSI]]*VLOOKUP(Target_AM[[#This Row],[NIPNAS]],Target_CC[],COLUMN(CO$2)+9,0)</f>
        <v>0</v>
      </c>
      <c r="DD562" s="22">
        <f>Target_AM[[#This Row],[PROPORSI]]*VLOOKUP(Target_AM[[#This Row],[NIPNAS]],Target_CC[],COLUMN(CP$2)+9,0)</f>
        <v>0</v>
      </c>
      <c r="DE562" s="22">
        <f>Target_AM[[#This Row],[PROPORSI]]*VLOOKUP(Target_AM[[#This Row],[NIPNAS]],Target_CC[],COLUMN(CQ$2)+9,0)</f>
        <v>0</v>
      </c>
      <c r="DF562" s="22">
        <f>Target_AM[[#This Row],[PROPORSI]]*VLOOKUP(Target_AM[[#This Row],[NIPNAS]],Target_CC[],COLUMN(CR$2)+9,0)</f>
        <v>0</v>
      </c>
      <c r="DG562" s="22">
        <f>Target_AM[[#This Row],[PROPORSI]]*VLOOKUP(Target_AM[[#This Row],[NIPNAS]],Target_CC[],COLUMN(CS$2)+9,0)</f>
        <v>0</v>
      </c>
      <c r="DH562" s="22">
        <f>Target_AM[[#This Row],[PROPORSI]]*VLOOKUP(Target_AM[[#This Row],[NIPNAS]],Target_CC[],COLUMN(CT$2)+9,0)</f>
        <v>0</v>
      </c>
      <c r="DI562" s="22">
        <f>Target_AM[[#This Row],[PROPORSI]]*VLOOKUP(Target_AM[[#This Row],[NIPNAS]],Target_CC[],COLUMN(CU$2)+9,0)</f>
        <v>0</v>
      </c>
      <c r="DJ562" s="22">
        <f>Target_AM[[#This Row],[PROPORSI]]*VLOOKUP(Target_AM[[#This Row],[NIPNAS]],Target_CC[],COLUMN(CV$2)+9,0)</f>
        <v>0</v>
      </c>
      <c r="DK562" s="22">
        <f>Target_AM[[#This Row],[PROPORSI]]*VLOOKUP(Target_AM[[#This Row],[NIPNAS]],Target_CC[],COLUMN(CW$2)+9,0)</f>
        <v>0</v>
      </c>
      <c r="DL562" s="22">
        <f>Target_AM[[#This Row],[PROPORSI]]*VLOOKUP(Target_AM[[#This Row],[NIPNAS]],Target_CC[],COLUMN(CX$2)+9,0)</f>
        <v>0</v>
      </c>
      <c r="DM562" s="22">
        <f>Target_AM[[#This Row],[PROPORSI]]*VLOOKUP(Target_AM[[#This Row],[NIPNAS]],Target_CC[],COLUMN(CY$2)+9,0)</f>
        <v>0</v>
      </c>
      <c r="DN562" s="22">
        <f>Target_AM[[#This Row],[PROPORSI]]*VLOOKUP(Target_AM[[#This Row],[NIPNAS]],Target_CC[],COLUMN(CZ$2)+9,0)</f>
        <v>0</v>
      </c>
      <c r="DO562" s="22">
        <f>Target_AM[[#This Row],[PROPORSI]]*VLOOKUP(Target_AM[[#This Row],[NIPNAS]],Target_CC[],COLUMN(DA$2)+9,0)</f>
        <v>0</v>
      </c>
      <c r="DP562" s="22">
        <f>Target_AM[[#This Row],[PROPORSI]]*VLOOKUP(Target_AM[[#This Row],[NIPNAS]],Target_CC[],COLUMN(DB$2)+9,0)</f>
        <v>0</v>
      </c>
      <c r="DQ562" s="22">
        <f>Target_AM[[#This Row],[PROPORSI]]*VLOOKUP(Target_AM[[#This Row],[NIPNAS]],Target_CC[],COLUMN(DC$2)+9,0)</f>
        <v>0</v>
      </c>
      <c r="DR562" s="22">
        <f>Target_AM[[#This Row],[PROPORSI]]*VLOOKUP(Target_AM[[#This Row],[NIPNAS]],Target_CC[],COLUMN(DD$2)+9,0)</f>
        <v>0</v>
      </c>
      <c r="DS562" s="22">
        <f>Target_AM[[#This Row],[PROPORSI]]*VLOOKUP(Target_AM[[#This Row],[NIPNAS]],Target_CC[],COLUMN(DE$2)+9,0)</f>
        <v>0</v>
      </c>
      <c r="DT562" s="22">
        <f>Target_AM[[#This Row],[PROPORSI]]*VLOOKUP(Target_AM[[#This Row],[NIPNAS]],Target_CC[],COLUMN(DF$2)+9,0)</f>
        <v>0</v>
      </c>
      <c r="DU562" s="22">
        <f>Target_AM[[#This Row],[PROPORSI]]*VLOOKUP(Target_AM[[#This Row],[NIPNAS]],Target_CC[],COLUMN(DG$2)+9,0)</f>
        <v>0</v>
      </c>
      <c r="DV562" s="22">
        <f>Target_AM[[#This Row],[PROPORSI]]*VLOOKUP(Target_AM[[#This Row],[NIPNAS]],Target_CC[],COLUMN(DH$2)+9,0)</f>
        <v>0</v>
      </c>
      <c r="DW562" s="22">
        <f>Target_AM[[#This Row],[PROPORSI]]*VLOOKUP(Target_AM[[#This Row],[NIPNAS]],Target_CC[],COLUMN(DI$2)+9,0)</f>
        <v>0</v>
      </c>
      <c r="DX562" s="22">
        <f>Target_AM[[#This Row],[PROPORSI]]*VLOOKUP(Target_AM[[#This Row],[NIPNAS]],Target_CC[],COLUMN(DJ$2)+9,0)</f>
        <v>0</v>
      </c>
      <c r="DY562" s="22">
        <f>Target_AM[[#This Row],[PROPORSI]]*VLOOKUP(Target_AM[[#This Row],[NIPNAS]],Target_CC[],COLUMN(DK$2)+9,0)</f>
        <v>0</v>
      </c>
      <c r="DZ562" s="22">
        <f>Target_AM[[#This Row],[PROPORSI]]*VLOOKUP(Target_AM[[#This Row],[NIPNAS]],Target_CC[],COLUMN(DL$2)+9,0)</f>
        <v>0</v>
      </c>
      <c r="EA562" s="22">
        <f>Target_AM[[#This Row],[PROPORSI]]*VLOOKUP(Target_AM[[#This Row],[NIPNAS]],Target_CC[],COLUMN(DM$2)+9,0)</f>
        <v>0</v>
      </c>
    </row>
    <row r="563" spans="2:131" x14ac:dyDescent="0.3">
      <c r="B563">
        <v>404930</v>
      </c>
      <c r="C563" t="s">
        <v>1011</v>
      </c>
      <c r="D563">
        <v>1</v>
      </c>
      <c r="E563" s="8">
        <v>45658</v>
      </c>
      <c r="F563">
        <v>19435693</v>
      </c>
      <c r="G563" t="s">
        <v>373</v>
      </c>
      <c r="J563" t="s">
        <v>363</v>
      </c>
      <c r="K563" t="s">
        <v>24</v>
      </c>
      <c r="L563" t="s">
        <v>159</v>
      </c>
      <c r="M563" t="s">
        <v>29</v>
      </c>
      <c r="N563" s="23">
        <f>Target_AM[[#This Row],[PROPORSI]]*VLOOKUP(Target_AM[[#This Row],[NIPNAS]],Target_CC[],9,0)</f>
        <v>0</v>
      </c>
      <c r="O563" s="22">
        <f>Target_AM[[#This Row],[PROPORSI]]*VLOOKUP(Target_AM[[#This Row],[NIPNAS]],Target_CC[],COLUMN(A$2)+9,0)</f>
        <v>0</v>
      </c>
      <c r="P563" s="22">
        <f>Target_AM[[#This Row],[PROPORSI]]*VLOOKUP(Target_AM[[#This Row],[NIPNAS]],Target_CC[],COLUMN(B$2)+9,0)</f>
        <v>0</v>
      </c>
      <c r="Q563" s="22">
        <f>Target_AM[[#This Row],[PROPORSI]]*VLOOKUP(Target_AM[[#This Row],[NIPNAS]],Target_CC[],COLUMN(C$2)+9,0)</f>
        <v>0</v>
      </c>
      <c r="R563" s="22">
        <f>Target_AM[[#This Row],[PROPORSI]]*VLOOKUP(Target_AM[[#This Row],[NIPNAS]],Target_CC[],COLUMN(D$2)+9,0)</f>
        <v>0</v>
      </c>
      <c r="S563" s="22">
        <f>Target_AM[[#This Row],[PROPORSI]]*VLOOKUP(Target_AM[[#This Row],[NIPNAS]],Target_CC[],COLUMN(E$2)+9,0)</f>
        <v>0</v>
      </c>
      <c r="T563" s="22">
        <f>Target_AM[[#This Row],[PROPORSI]]*VLOOKUP(Target_AM[[#This Row],[NIPNAS]],Target_CC[],COLUMN(F$2)+9,0)</f>
        <v>0</v>
      </c>
      <c r="U563" s="22">
        <f>Target_AM[[#This Row],[PROPORSI]]*VLOOKUP(Target_AM[[#This Row],[NIPNAS]],Target_CC[],COLUMN(G$2)+9,0)</f>
        <v>0</v>
      </c>
      <c r="V563" s="22">
        <f>Target_AM[[#This Row],[PROPORSI]]*VLOOKUP(Target_AM[[#This Row],[NIPNAS]],Target_CC[],COLUMN(H$2)+9,0)</f>
        <v>0</v>
      </c>
      <c r="W563" s="22">
        <f>Target_AM[[#This Row],[PROPORSI]]*VLOOKUP(Target_AM[[#This Row],[NIPNAS]],Target_CC[],COLUMN(I$2)+9,0)</f>
        <v>0</v>
      </c>
      <c r="X563" s="22">
        <f>Target_AM[[#This Row],[PROPORSI]]*VLOOKUP(Target_AM[[#This Row],[NIPNAS]],Target_CC[],COLUMN(J$2)+9,0)</f>
        <v>0</v>
      </c>
      <c r="Y563" s="22">
        <f>Target_AM[[#This Row],[PROPORSI]]*VLOOKUP(Target_AM[[#This Row],[NIPNAS]],Target_CC[],COLUMN(K$2)+9,0)</f>
        <v>0</v>
      </c>
      <c r="Z563" s="22">
        <f>Target_AM[[#This Row],[PROPORSI]]*VLOOKUP(Target_AM[[#This Row],[NIPNAS]],Target_CC[],COLUMN(L$2)+9,0)</f>
        <v>0</v>
      </c>
      <c r="AA563" s="22">
        <f>Target_AM[[#This Row],[PROPORSI]]*VLOOKUP(Target_AM[[#This Row],[NIPNAS]],Target_CC[],COLUMN(M$2)+9,0)</f>
        <v>0</v>
      </c>
      <c r="AB563" s="22">
        <f>Target_AM[[#This Row],[PROPORSI]]*VLOOKUP(Target_AM[[#This Row],[NIPNAS]],Target_CC[],COLUMN(N$2)+9,0)</f>
        <v>55391.69829787768</v>
      </c>
      <c r="AC563" s="22">
        <f>Target_AM[[#This Row],[PROPORSI]]*VLOOKUP(Target_AM[[#This Row],[NIPNAS]],Target_CC[],COLUMN(O$2)+9,0)</f>
        <v>324040.06113177643</v>
      </c>
      <c r="AD563" s="22">
        <f>Target_AM[[#This Row],[PROPORSI]]*VLOOKUP(Target_AM[[#This Row],[NIPNAS]],Target_CC[],COLUMN(P$2)+9,0)</f>
        <v>296070.50051153341</v>
      </c>
      <c r="AE563" s="22">
        <f>Target_AM[[#This Row],[PROPORSI]]*VLOOKUP(Target_AM[[#This Row],[NIPNAS]],Target_CC[],COLUMN(Q$2)+9,0)</f>
        <v>204364.19203872979</v>
      </c>
      <c r="AF563" s="22">
        <f>Target_AM[[#This Row],[PROPORSI]]*VLOOKUP(Target_AM[[#This Row],[NIPNAS]],Target_CC[],COLUMN(R$2)+9,0)</f>
        <v>276139.85157777078</v>
      </c>
      <c r="AG563" s="22">
        <f>Target_AM[[#This Row],[PROPORSI]]*VLOOKUP(Target_AM[[#This Row],[NIPNAS]],Target_CC[],COLUMN(S$2)+9,0)</f>
        <v>399225.50347121235</v>
      </c>
      <c r="AH563" s="22">
        <f>Target_AM[[#This Row],[PROPORSI]]*VLOOKUP(Target_AM[[#This Row],[NIPNAS]],Target_CC[],COLUMN(T$2)+9,0)</f>
        <v>469828.98074206663</v>
      </c>
      <c r="AI563" s="22">
        <f>Target_AM[[#This Row],[PROPORSI]]*VLOOKUP(Target_AM[[#This Row],[NIPNAS]],Target_CC[],COLUMN(U$2)+9,0)</f>
        <v>519058.10129329137</v>
      </c>
      <c r="AJ563" s="22">
        <f>Target_AM[[#This Row],[PROPORSI]]*VLOOKUP(Target_AM[[#This Row],[NIPNAS]],Target_CC[],COLUMN(V$2)+9,0)</f>
        <v>425182.52943851426</v>
      </c>
      <c r="AK563" s="22">
        <f>Target_AM[[#This Row],[PROPORSI]]*VLOOKUP(Target_AM[[#This Row],[NIPNAS]],Target_CC[],COLUMN(W$2)+9,0)</f>
        <v>523133.82760006777</v>
      </c>
      <c r="AL563" s="22">
        <f>Target_AM[[#This Row],[PROPORSI]]*VLOOKUP(Target_AM[[#This Row],[NIPNAS]],Target_CC[],COLUMN(X$2)+9,0)</f>
        <v>704272.61429600534</v>
      </c>
      <c r="AM563" s="22">
        <f>Target_AM[[#This Row],[PROPORSI]]*VLOOKUP(Target_AM[[#This Row],[NIPNAS]],Target_CC[],COLUMN(Y$2)+9,0)</f>
        <v>441021.61960115406</v>
      </c>
      <c r="AN563" s="22">
        <f>Target_AM[[#This Row],[PROPORSI]]*VLOOKUP(Target_AM[[#This Row],[NIPNAS]],Target_CC[],COLUMN(Z$2)+9,0)</f>
        <v>4637729.4800000004</v>
      </c>
      <c r="AO563" s="22">
        <f>Target_AM[[#This Row],[PROPORSI]]*VLOOKUP(Target_AM[[#This Row],[NIPNAS]],Target_CC[],COLUMN(AA$2)+9,0)</f>
        <v>55391.69829787768</v>
      </c>
      <c r="AP563" s="22">
        <f>Target_AM[[#This Row],[PROPORSI]]*VLOOKUP(Target_AM[[#This Row],[NIPNAS]],Target_CC[],COLUMN(AB$2)+9,0)</f>
        <v>324040.06113177643</v>
      </c>
      <c r="AQ563" s="22">
        <f>Target_AM[[#This Row],[PROPORSI]]*VLOOKUP(Target_AM[[#This Row],[NIPNAS]],Target_CC[],COLUMN(AC$2)+9,0)</f>
        <v>296070.50051153341</v>
      </c>
      <c r="AR563" s="22">
        <f>Target_AM[[#This Row],[PROPORSI]]*VLOOKUP(Target_AM[[#This Row],[NIPNAS]],Target_CC[],COLUMN(AD$2)+9,0)</f>
        <v>204364.19203872979</v>
      </c>
      <c r="AS563" s="22">
        <f>Target_AM[[#This Row],[PROPORSI]]*VLOOKUP(Target_AM[[#This Row],[NIPNAS]],Target_CC[],COLUMN(AE$2)+9,0)</f>
        <v>276139.85157777078</v>
      </c>
      <c r="AT563" s="22">
        <f>Target_AM[[#This Row],[PROPORSI]]*VLOOKUP(Target_AM[[#This Row],[NIPNAS]],Target_CC[],COLUMN(AF$2)+9,0)</f>
        <v>399225.50347121235</v>
      </c>
      <c r="AU563" s="22">
        <f>Target_AM[[#This Row],[PROPORSI]]*VLOOKUP(Target_AM[[#This Row],[NIPNAS]],Target_CC[],COLUMN(AG$2)+9,0)</f>
        <v>469828.98074206663</v>
      </c>
      <c r="AV563" s="22">
        <f>Target_AM[[#This Row],[PROPORSI]]*VLOOKUP(Target_AM[[#This Row],[NIPNAS]],Target_CC[],COLUMN(AH$2)+9,0)</f>
        <v>519058.10129329137</v>
      </c>
      <c r="AW563" s="22">
        <f>Target_AM[[#This Row],[PROPORSI]]*VLOOKUP(Target_AM[[#This Row],[NIPNAS]],Target_CC[],COLUMN(AI$2)+9,0)</f>
        <v>425182.52943851426</v>
      </c>
      <c r="AX563" s="22">
        <f>Target_AM[[#This Row],[PROPORSI]]*VLOOKUP(Target_AM[[#This Row],[NIPNAS]],Target_CC[],COLUMN(AJ$2)+9,0)</f>
        <v>523133.82760006777</v>
      </c>
      <c r="AY563" s="22">
        <f>Target_AM[[#This Row],[PROPORSI]]*VLOOKUP(Target_AM[[#This Row],[NIPNAS]],Target_CC[],COLUMN(AK$2)+9,0)</f>
        <v>704272.61429600534</v>
      </c>
      <c r="AZ563" s="22">
        <f>Target_AM[[#This Row],[PROPORSI]]*VLOOKUP(Target_AM[[#This Row],[NIPNAS]],Target_CC[],COLUMN(AL$2)+9,0)</f>
        <v>441021.61960115406</v>
      </c>
      <c r="BA563" s="22">
        <f>Target_AM[[#This Row],[PROPORSI]]*VLOOKUP(Target_AM[[#This Row],[NIPNAS]],Target_CC[],COLUMN(AM$2)+9,0)</f>
        <v>4637729.4799999995</v>
      </c>
      <c r="BB563" s="22">
        <f>Target_AM[[#This Row],[PROPORSI]]*VLOOKUP(Target_AM[[#This Row],[NIPNAS]],Target_CC[],COLUMN(AN$2)+9,0)</f>
        <v>792396.75529236195</v>
      </c>
      <c r="BC563" s="22">
        <f>Target_AM[[#This Row],[PROPORSI]]*VLOOKUP(Target_AM[[#This Row],[NIPNAS]],Target_CC[],COLUMN(AO$2)+9,0)</f>
        <v>6032290.547343405</v>
      </c>
      <c r="BD563" s="22">
        <f>Target_AM[[#This Row],[PROPORSI]]*VLOOKUP(Target_AM[[#This Row],[NIPNAS]],Target_CC[],COLUMN(AP$2)+9,0)</f>
        <v>1721168.2227272117</v>
      </c>
      <c r="BE563" s="22">
        <f>Target_AM[[#This Row],[PROPORSI]]*VLOOKUP(Target_AM[[#This Row],[NIPNAS]],Target_CC[],COLUMN(AQ$2)+9,0)</f>
        <v>3730263.1812121775</v>
      </c>
      <c r="BF563" s="22">
        <f>Target_AM[[#This Row],[PROPORSI]]*VLOOKUP(Target_AM[[#This Row],[NIPNAS]],Target_CC[],COLUMN(AR$2)+9,0)</f>
        <v>4356146.5649457099</v>
      </c>
      <c r="BG563" s="22">
        <f>Target_AM[[#This Row],[PROPORSI]]*VLOOKUP(Target_AM[[#This Row],[NIPNAS]],Target_CC[],COLUMN(AS$2)+9,0)</f>
        <v>4727385.5144472579</v>
      </c>
      <c r="BH563" s="22">
        <f>Target_AM[[#This Row],[PROPORSI]]*VLOOKUP(Target_AM[[#This Row],[NIPNAS]],Target_CC[],COLUMN(AT$2)+9,0)</f>
        <v>304335.51175167295</v>
      </c>
      <c r="BI563" s="22">
        <f>Target_AM[[#This Row],[PROPORSI]]*VLOOKUP(Target_AM[[#This Row],[NIPNAS]],Target_CC[],COLUMN(AU$2)+9,0)</f>
        <v>6178364.2199487239</v>
      </c>
      <c r="BJ563" s="22">
        <f>Target_AM[[#This Row],[PROPORSI]]*VLOOKUP(Target_AM[[#This Row],[NIPNAS]],Target_CC[],COLUMN(AV$2)+9,0)</f>
        <v>2219161.1340547749</v>
      </c>
      <c r="BK563" s="22">
        <f>Target_AM[[#This Row],[PROPORSI]]*VLOOKUP(Target_AM[[#This Row],[NIPNAS]],Target_CC[],COLUMN(AW$2)+9,0)</f>
        <v>6294176.2929679696</v>
      </c>
      <c r="BL563" s="22">
        <f>Target_AM[[#This Row],[PROPORSI]]*VLOOKUP(Target_AM[[#This Row],[NIPNAS]],Target_CC[],COLUMN(AX$2)+9,0)</f>
        <v>4667404.7998496499</v>
      </c>
      <c r="BM563" s="22">
        <f>Target_AM[[#This Row],[PROPORSI]]*VLOOKUP(Target_AM[[#This Row],[NIPNAS]],Target_CC[],COLUMN(AY$2)+9,0)</f>
        <v>3677144.2621599752</v>
      </c>
      <c r="BN563" s="22">
        <f>Target_AM[[#This Row],[PROPORSI]]*VLOOKUP(Target_AM[[#This Row],[NIPNAS]],Target_CC[],COLUMN(AZ$2)+9,0)</f>
        <v>44700237.006700888</v>
      </c>
      <c r="BO563" s="22">
        <f>Target_AM[[#This Row],[PROPORSI]]*VLOOKUP(Target_AM[[#This Row],[NIPNAS]],Target_CC[],COLUMN(BA$2)+9,0)</f>
        <v>0</v>
      </c>
      <c r="BP563" s="22">
        <f>Target_AM[[#This Row],[PROPORSI]]*VLOOKUP(Target_AM[[#This Row],[NIPNAS]],Target_CC[],COLUMN(BB$2)+9,0)</f>
        <v>0</v>
      </c>
      <c r="BQ563" s="22">
        <f>Target_AM[[#This Row],[PROPORSI]]*VLOOKUP(Target_AM[[#This Row],[NIPNAS]],Target_CC[],COLUMN(BC$2)+9,0)</f>
        <v>0</v>
      </c>
      <c r="BR563" s="22">
        <f>Target_AM[[#This Row],[PROPORSI]]*VLOOKUP(Target_AM[[#This Row],[NIPNAS]],Target_CC[],COLUMN(BD$2)+9,0)</f>
        <v>0</v>
      </c>
      <c r="BS563" s="22">
        <f>Target_AM[[#This Row],[PROPORSI]]*VLOOKUP(Target_AM[[#This Row],[NIPNAS]],Target_CC[],COLUMN(BE$2)+9,0)</f>
        <v>0</v>
      </c>
      <c r="BT563" s="22">
        <f>Target_AM[[#This Row],[PROPORSI]]*VLOOKUP(Target_AM[[#This Row],[NIPNAS]],Target_CC[],COLUMN(BF$2)+9,0)</f>
        <v>0</v>
      </c>
      <c r="BU563" s="22">
        <f>Target_AM[[#This Row],[PROPORSI]]*VLOOKUP(Target_AM[[#This Row],[NIPNAS]],Target_CC[],COLUMN(BG$2)+9,0)</f>
        <v>0</v>
      </c>
      <c r="BV563" s="22">
        <f>Target_AM[[#This Row],[PROPORSI]]*VLOOKUP(Target_AM[[#This Row],[NIPNAS]],Target_CC[],COLUMN(BH$2)+9,0)</f>
        <v>0</v>
      </c>
      <c r="BW563" s="22">
        <f>Target_AM[[#This Row],[PROPORSI]]*VLOOKUP(Target_AM[[#This Row],[NIPNAS]],Target_CC[],COLUMN(BI$2)+9,0)</f>
        <v>0</v>
      </c>
      <c r="BX563" s="22">
        <f>Target_AM[[#This Row],[PROPORSI]]*VLOOKUP(Target_AM[[#This Row],[NIPNAS]],Target_CC[],COLUMN(BJ$2)+9,0)</f>
        <v>0</v>
      </c>
      <c r="BY563" s="22">
        <f>Target_AM[[#This Row],[PROPORSI]]*VLOOKUP(Target_AM[[#This Row],[NIPNAS]],Target_CC[],COLUMN(BK$2)+9,0)</f>
        <v>0</v>
      </c>
      <c r="BZ563" s="22">
        <f>Target_AM[[#This Row],[PROPORSI]]*VLOOKUP(Target_AM[[#This Row],[NIPNAS]],Target_CC[],COLUMN(BL$2)+9,0)</f>
        <v>0</v>
      </c>
      <c r="CA563" s="22">
        <f>Target_AM[[#This Row],[PROPORSI]]*VLOOKUP(Target_AM[[#This Row],[NIPNAS]],Target_CC[],COLUMN(BM$2)+9,0)</f>
        <v>0</v>
      </c>
      <c r="CB563" s="22">
        <f>Target_AM[[#This Row],[PROPORSI]]*VLOOKUP(Target_AM[[#This Row],[NIPNAS]],Target_CC[],COLUMN(BN$2)+9,0)</f>
        <v>0</v>
      </c>
      <c r="CC563" s="22">
        <f>Target_AM[[#This Row],[PROPORSI]]*VLOOKUP(Target_AM[[#This Row],[NIPNAS]],Target_CC[],COLUMN(BO$2)+9,0)</f>
        <v>0</v>
      </c>
      <c r="CD563" s="22">
        <f>Target_AM[[#This Row],[PROPORSI]]*VLOOKUP(Target_AM[[#This Row],[NIPNAS]],Target_CC[],COLUMN(BP$2)+9,0)</f>
        <v>0</v>
      </c>
      <c r="CE563" s="22">
        <f>Target_AM[[#This Row],[PROPORSI]]*VLOOKUP(Target_AM[[#This Row],[NIPNAS]],Target_CC[],COLUMN(BQ$2)+9,0)</f>
        <v>0</v>
      </c>
      <c r="CF563" s="22">
        <f>Target_AM[[#This Row],[PROPORSI]]*VLOOKUP(Target_AM[[#This Row],[NIPNAS]],Target_CC[],COLUMN(BR$2)+9,0)</f>
        <v>0</v>
      </c>
      <c r="CG563" s="22">
        <f>Target_AM[[#This Row],[PROPORSI]]*VLOOKUP(Target_AM[[#This Row],[NIPNAS]],Target_CC[],COLUMN(BS$2)+9,0)</f>
        <v>0</v>
      </c>
      <c r="CH563" s="22">
        <f>Target_AM[[#This Row],[PROPORSI]]*VLOOKUP(Target_AM[[#This Row],[NIPNAS]],Target_CC[],COLUMN(BT$2)+9,0)</f>
        <v>0</v>
      </c>
      <c r="CI563" s="22">
        <f>Target_AM[[#This Row],[PROPORSI]]*VLOOKUP(Target_AM[[#This Row],[NIPNAS]],Target_CC[],COLUMN(BU$2)+9,0)</f>
        <v>0</v>
      </c>
      <c r="CJ563" s="22">
        <f>Target_AM[[#This Row],[PROPORSI]]*VLOOKUP(Target_AM[[#This Row],[NIPNAS]],Target_CC[],COLUMN(BV$2)+9,0)</f>
        <v>0</v>
      </c>
      <c r="CK563" s="22">
        <f>Target_AM[[#This Row],[PROPORSI]]*VLOOKUP(Target_AM[[#This Row],[NIPNAS]],Target_CC[],COLUMN(BW$2)+9,0)</f>
        <v>0</v>
      </c>
      <c r="CL563" s="22">
        <f>Target_AM[[#This Row],[PROPORSI]]*VLOOKUP(Target_AM[[#This Row],[NIPNAS]],Target_CC[],COLUMN(BX$2)+9,0)</f>
        <v>0</v>
      </c>
      <c r="CM563" s="22">
        <f>Target_AM[[#This Row],[PROPORSI]]*VLOOKUP(Target_AM[[#This Row],[NIPNAS]],Target_CC[],COLUMN(BY$2)+9,0)</f>
        <v>0</v>
      </c>
      <c r="CN563" s="22">
        <f>Target_AM[[#This Row],[PROPORSI]]*VLOOKUP(Target_AM[[#This Row],[NIPNAS]],Target_CC[],COLUMN(BZ$2)+9,0)</f>
        <v>0</v>
      </c>
      <c r="CO563" s="22">
        <f>Target_AM[[#This Row],[PROPORSI]]*VLOOKUP(Target_AM[[#This Row],[NIPNAS]],Target_CC[],COLUMN(CA$2)+9,0)</f>
        <v>0</v>
      </c>
      <c r="CP563" s="22">
        <f>Target_AM[[#This Row],[PROPORSI]]*VLOOKUP(Target_AM[[#This Row],[NIPNAS]],Target_CC[],COLUMN(CB$2)+9,0)</f>
        <v>0</v>
      </c>
      <c r="CQ563" s="22">
        <f>Target_AM[[#This Row],[PROPORSI]]*VLOOKUP(Target_AM[[#This Row],[NIPNAS]],Target_CC[],COLUMN(CC$2)+9,0)</f>
        <v>0</v>
      </c>
      <c r="CR563" s="22">
        <f>Target_AM[[#This Row],[PROPORSI]]*VLOOKUP(Target_AM[[#This Row],[NIPNAS]],Target_CC[],COLUMN(CD$2)+9,0)</f>
        <v>0</v>
      </c>
      <c r="CS563" s="22">
        <f>Target_AM[[#This Row],[PROPORSI]]*VLOOKUP(Target_AM[[#This Row],[NIPNAS]],Target_CC[],COLUMN(CE$2)+9,0)</f>
        <v>0</v>
      </c>
      <c r="CT563" s="22">
        <f>Target_AM[[#This Row],[PROPORSI]]*VLOOKUP(Target_AM[[#This Row],[NIPNAS]],Target_CC[],COLUMN(CF$2)+9,0)</f>
        <v>0</v>
      </c>
      <c r="CU563" s="22">
        <f>Target_AM[[#This Row],[PROPORSI]]*VLOOKUP(Target_AM[[#This Row],[NIPNAS]],Target_CC[],COLUMN(CG$2)+9,0)</f>
        <v>0</v>
      </c>
      <c r="CV563" s="22">
        <f>Target_AM[[#This Row],[PROPORSI]]*VLOOKUP(Target_AM[[#This Row],[NIPNAS]],Target_CC[],COLUMN(CH$2)+9,0)</f>
        <v>0</v>
      </c>
      <c r="CW563" s="22">
        <f>Target_AM[[#This Row],[PROPORSI]]*VLOOKUP(Target_AM[[#This Row],[NIPNAS]],Target_CC[],COLUMN(CI$2)+9,0)</f>
        <v>0</v>
      </c>
      <c r="CX563" s="22">
        <f>Target_AM[[#This Row],[PROPORSI]]*VLOOKUP(Target_AM[[#This Row],[NIPNAS]],Target_CC[],COLUMN(CJ$2)+9,0)</f>
        <v>0</v>
      </c>
      <c r="CY563" s="22">
        <f>Target_AM[[#This Row],[PROPORSI]]*VLOOKUP(Target_AM[[#This Row],[NIPNAS]],Target_CC[],COLUMN(CK$2)+9,0)</f>
        <v>0</v>
      </c>
      <c r="CZ563" s="22">
        <f>Target_AM[[#This Row],[PROPORSI]]*VLOOKUP(Target_AM[[#This Row],[NIPNAS]],Target_CC[],COLUMN(CL$2)+9,0)</f>
        <v>0</v>
      </c>
      <c r="DA563" s="22">
        <f>Target_AM[[#This Row],[PROPORSI]]*VLOOKUP(Target_AM[[#This Row],[NIPNAS]],Target_CC[],COLUMN(CM$2)+9,0)</f>
        <v>0</v>
      </c>
      <c r="DB563" s="22">
        <f>Target_AM[[#This Row],[PROPORSI]]*VLOOKUP(Target_AM[[#This Row],[NIPNAS]],Target_CC[],COLUMN(CN$2)+9,0)</f>
        <v>0</v>
      </c>
      <c r="DC563" s="22">
        <f>Target_AM[[#This Row],[PROPORSI]]*VLOOKUP(Target_AM[[#This Row],[NIPNAS]],Target_CC[],COLUMN(CO$2)+9,0)</f>
        <v>0</v>
      </c>
      <c r="DD563" s="22">
        <f>Target_AM[[#This Row],[PROPORSI]]*VLOOKUP(Target_AM[[#This Row],[NIPNAS]],Target_CC[],COLUMN(CP$2)+9,0)</f>
        <v>0</v>
      </c>
      <c r="DE563" s="22">
        <f>Target_AM[[#This Row],[PROPORSI]]*VLOOKUP(Target_AM[[#This Row],[NIPNAS]],Target_CC[],COLUMN(CQ$2)+9,0)</f>
        <v>0</v>
      </c>
      <c r="DF563" s="22">
        <f>Target_AM[[#This Row],[PROPORSI]]*VLOOKUP(Target_AM[[#This Row],[NIPNAS]],Target_CC[],COLUMN(CR$2)+9,0)</f>
        <v>0</v>
      </c>
      <c r="DG563" s="22">
        <f>Target_AM[[#This Row],[PROPORSI]]*VLOOKUP(Target_AM[[#This Row],[NIPNAS]],Target_CC[],COLUMN(CS$2)+9,0)</f>
        <v>0</v>
      </c>
      <c r="DH563" s="22">
        <f>Target_AM[[#This Row],[PROPORSI]]*VLOOKUP(Target_AM[[#This Row],[NIPNAS]],Target_CC[],COLUMN(CT$2)+9,0)</f>
        <v>0</v>
      </c>
      <c r="DI563" s="22">
        <f>Target_AM[[#This Row],[PROPORSI]]*VLOOKUP(Target_AM[[#This Row],[NIPNAS]],Target_CC[],COLUMN(CU$2)+9,0)</f>
        <v>0</v>
      </c>
      <c r="DJ563" s="22">
        <f>Target_AM[[#This Row],[PROPORSI]]*VLOOKUP(Target_AM[[#This Row],[NIPNAS]],Target_CC[],COLUMN(CV$2)+9,0)</f>
        <v>0</v>
      </c>
      <c r="DK563" s="22">
        <f>Target_AM[[#This Row],[PROPORSI]]*VLOOKUP(Target_AM[[#This Row],[NIPNAS]],Target_CC[],COLUMN(CW$2)+9,0)</f>
        <v>0</v>
      </c>
      <c r="DL563" s="22">
        <f>Target_AM[[#This Row],[PROPORSI]]*VLOOKUP(Target_AM[[#This Row],[NIPNAS]],Target_CC[],COLUMN(CX$2)+9,0)</f>
        <v>0</v>
      </c>
      <c r="DM563" s="22">
        <f>Target_AM[[#This Row],[PROPORSI]]*VLOOKUP(Target_AM[[#This Row],[NIPNAS]],Target_CC[],COLUMN(CY$2)+9,0)</f>
        <v>0</v>
      </c>
      <c r="DN563" s="22">
        <f>Target_AM[[#This Row],[PROPORSI]]*VLOOKUP(Target_AM[[#This Row],[NIPNAS]],Target_CC[],COLUMN(CZ$2)+9,0)</f>
        <v>0</v>
      </c>
      <c r="DO563" s="22">
        <f>Target_AM[[#This Row],[PROPORSI]]*VLOOKUP(Target_AM[[#This Row],[NIPNAS]],Target_CC[],COLUMN(DA$2)+9,0)</f>
        <v>0</v>
      </c>
      <c r="DP563" s="22">
        <f>Target_AM[[#This Row],[PROPORSI]]*VLOOKUP(Target_AM[[#This Row],[NIPNAS]],Target_CC[],COLUMN(DB$2)+9,0)</f>
        <v>0</v>
      </c>
      <c r="DQ563" s="22">
        <f>Target_AM[[#This Row],[PROPORSI]]*VLOOKUP(Target_AM[[#This Row],[NIPNAS]],Target_CC[],COLUMN(DC$2)+9,0)</f>
        <v>0</v>
      </c>
      <c r="DR563" s="22">
        <f>Target_AM[[#This Row],[PROPORSI]]*VLOOKUP(Target_AM[[#This Row],[NIPNAS]],Target_CC[],COLUMN(DD$2)+9,0)</f>
        <v>0</v>
      </c>
      <c r="DS563" s="22">
        <f>Target_AM[[#This Row],[PROPORSI]]*VLOOKUP(Target_AM[[#This Row],[NIPNAS]],Target_CC[],COLUMN(DE$2)+9,0)</f>
        <v>0</v>
      </c>
      <c r="DT563" s="22">
        <f>Target_AM[[#This Row],[PROPORSI]]*VLOOKUP(Target_AM[[#This Row],[NIPNAS]],Target_CC[],COLUMN(DF$2)+9,0)</f>
        <v>0</v>
      </c>
      <c r="DU563" s="22">
        <f>Target_AM[[#This Row],[PROPORSI]]*VLOOKUP(Target_AM[[#This Row],[NIPNAS]],Target_CC[],COLUMN(DG$2)+9,0)</f>
        <v>0</v>
      </c>
      <c r="DV563" s="22">
        <f>Target_AM[[#This Row],[PROPORSI]]*VLOOKUP(Target_AM[[#This Row],[NIPNAS]],Target_CC[],COLUMN(DH$2)+9,0)</f>
        <v>0</v>
      </c>
      <c r="DW563" s="22">
        <f>Target_AM[[#This Row],[PROPORSI]]*VLOOKUP(Target_AM[[#This Row],[NIPNAS]],Target_CC[],COLUMN(DI$2)+9,0)</f>
        <v>0</v>
      </c>
      <c r="DX563" s="22">
        <f>Target_AM[[#This Row],[PROPORSI]]*VLOOKUP(Target_AM[[#This Row],[NIPNAS]],Target_CC[],COLUMN(DJ$2)+9,0)</f>
        <v>0</v>
      </c>
      <c r="DY563" s="22">
        <f>Target_AM[[#This Row],[PROPORSI]]*VLOOKUP(Target_AM[[#This Row],[NIPNAS]],Target_CC[],COLUMN(DK$2)+9,0)</f>
        <v>0</v>
      </c>
      <c r="DZ563" s="22">
        <f>Target_AM[[#This Row],[PROPORSI]]*VLOOKUP(Target_AM[[#This Row],[NIPNAS]],Target_CC[],COLUMN(DL$2)+9,0)</f>
        <v>0</v>
      </c>
      <c r="EA563" s="22">
        <f>Target_AM[[#This Row],[PROPORSI]]*VLOOKUP(Target_AM[[#This Row],[NIPNAS]],Target_CC[],COLUMN(DM$2)+9,0)</f>
        <v>0</v>
      </c>
    </row>
    <row r="564" spans="2:131" x14ac:dyDescent="0.3">
      <c r="B564">
        <v>405690</v>
      </c>
      <c r="C564" t="s">
        <v>1023</v>
      </c>
      <c r="D564">
        <v>1</v>
      </c>
      <c r="E564" s="8">
        <v>45658</v>
      </c>
      <c r="F564">
        <v>19031335</v>
      </c>
      <c r="G564" t="s">
        <v>383</v>
      </c>
      <c r="J564" t="s">
        <v>309</v>
      </c>
      <c r="K564" t="s">
        <v>25</v>
      </c>
      <c r="L564" t="s">
        <v>159</v>
      </c>
      <c r="M564" t="s">
        <v>29</v>
      </c>
      <c r="N564" s="23">
        <f>Target_AM[[#This Row],[PROPORSI]]*VLOOKUP(Target_AM[[#This Row],[NIPNAS]],Target_CC[],9,0)</f>
        <v>8941548.3474836089</v>
      </c>
      <c r="O564" s="22">
        <f>Target_AM[[#This Row],[PROPORSI]]*VLOOKUP(Target_AM[[#This Row],[NIPNAS]],Target_CC[],COLUMN(A$2)+9,0)</f>
        <v>0</v>
      </c>
      <c r="P564" s="22">
        <f>Target_AM[[#This Row],[PROPORSI]]*VLOOKUP(Target_AM[[#This Row],[NIPNAS]],Target_CC[],COLUMN(B$2)+9,0)</f>
        <v>0</v>
      </c>
      <c r="Q564" s="22">
        <f>Target_AM[[#This Row],[PROPORSI]]*VLOOKUP(Target_AM[[#This Row],[NIPNAS]],Target_CC[],COLUMN(C$2)+9,0)</f>
        <v>0</v>
      </c>
      <c r="R564" s="22">
        <f>Target_AM[[#This Row],[PROPORSI]]*VLOOKUP(Target_AM[[#This Row],[NIPNAS]],Target_CC[],COLUMN(D$2)+9,0)</f>
        <v>0</v>
      </c>
      <c r="S564" s="22">
        <f>Target_AM[[#This Row],[PROPORSI]]*VLOOKUP(Target_AM[[#This Row],[NIPNAS]],Target_CC[],COLUMN(E$2)+9,0)</f>
        <v>0</v>
      </c>
      <c r="T564" s="22">
        <f>Target_AM[[#This Row],[PROPORSI]]*VLOOKUP(Target_AM[[#This Row],[NIPNAS]],Target_CC[],COLUMN(F$2)+9,0)</f>
        <v>0</v>
      </c>
      <c r="U564" s="22">
        <f>Target_AM[[#This Row],[PROPORSI]]*VLOOKUP(Target_AM[[#This Row],[NIPNAS]],Target_CC[],COLUMN(G$2)+9,0)</f>
        <v>0</v>
      </c>
      <c r="V564" s="22">
        <f>Target_AM[[#This Row],[PROPORSI]]*VLOOKUP(Target_AM[[#This Row],[NIPNAS]],Target_CC[],COLUMN(H$2)+9,0)</f>
        <v>0</v>
      </c>
      <c r="W564" s="22">
        <f>Target_AM[[#This Row],[PROPORSI]]*VLOOKUP(Target_AM[[#This Row],[NIPNAS]],Target_CC[],COLUMN(I$2)+9,0)</f>
        <v>0</v>
      </c>
      <c r="X564" s="22">
        <f>Target_AM[[#This Row],[PROPORSI]]*VLOOKUP(Target_AM[[#This Row],[NIPNAS]],Target_CC[],COLUMN(J$2)+9,0)</f>
        <v>0</v>
      </c>
      <c r="Y564" s="22">
        <f>Target_AM[[#This Row],[PROPORSI]]*VLOOKUP(Target_AM[[#This Row],[NIPNAS]],Target_CC[],COLUMN(K$2)+9,0)</f>
        <v>0</v>
      </c>
      <c r="Z564" s="22">
        <f>Target_AM[[#This Row],[PROPORSI]]*VLOOKUP(Target_AM[[#This Row],[NIPNAS]],Target_CC[],COLUMN(L$2)+9,0)</f>
        <v>0</v>
      </c>
      <c r="AA564" s="22">
        <f>Target_AM[[#This Row],[PROPORSI]]*VLOOKUP(Target_AM[[#This Row],[NIPNAS]],Target_CC[],COLUMN(M$2)+9,0)</f>
        <v>0</v>
      </c>
      <c r="AB564" s="22">
        <f>Target_AM[[#This Row],[PROPORSI]]*VLOOKUP(Target_AM[[#This Row],[NIPNAS]],Target_CC[],COLUMN(N$2)+9,0)</f>
        <v>292244.36682015826</v>
      </c>
      <c r="AC564" s="22">
        <f>Target_AM[[#This Row],[PROPORSI]]*VLOOKUP(Target_AM[[#This Row],[NIPNAS]],Target_CC[],COLUMN(O$2)+9,0)</f>
        <v>310786.66001400823</v>
      </c>
      <c r="AD564" s="22">
        <f>Target_AM[[#This Row],[PROPORSI]]*VLOOKUP(Target_AM[[#This Row],[NIPNAS]],Target_CC[],COLUMN(P$2)+9,0)</f>
        <v>408924.95962051454</v>
      </c>
      <c r="AE564" s="22">
        <f>Target_AM[[#This Row],[PROPORSI]]*VLOOKUP(Target_AM[[#This Row],[NIPNAS]],Target_CC[],COLUMN(Q$2)+9,0)</f>
        <v>416920.84652771457</v>
      </c>
      <c r="AF564" s="22">
        <f>Target_AM[[#This Row],[PROPORSI]]*VLOOKUP(Target_AM[[#This Row],[NIPNAS]],Target_CC[],COLUMN(R$2)+9,0)</f>
        <v>545325.5214648312</v>
      </c>
      <c r="AG564" s="22">
        <f>Target_AM[[#This Row],[PROPORSI]]*VLOOKUP(Target_AM[[#This Row],[NIPNAS]],Target_CC[],COLUMN(S$2)+9,0)</f>
        <v>509527.10494905798</v>
      </c>
      <c r="AH564" s="22">
        <f>Target_AM[[#This Row],[PROPORSI]]*VLOOKUP(Target_AM[[#This Row],[NIPNAS]],Target_CC[],COLUMN(T$2)+9,0)</f>
        <v>447436.42448227189</v>
      </c>
      <c r="AI564" s="22">
        <f>Target_AM[[#This Row],[PROPORSI]]*VLOOKUP(Target_AM[[#This Row],[NIPNAS]],Target_CC[],COLUMN(U$2)+9,0)</f>
        <v>506144.66350676445</v>
      </c>
      <c r="AJ564" s="22">
        <f>Target_AM[[#This Row],[PROPORSI]]*VLOOKUP(Target_AM[[#This Row],[NIPNAS]],Target_CC[],COLUMN(V$2)+9,0)</f>
        <v>439484.56497701543</v>
      </c>
      <c r="AK564" s="22">
        <f>Target_AM[[#This Row],[PROPORSI]]*VLOOKUP(Target_AM[[#This Row],[NIPNAS]],Target_CC[],COLUMN(W$2)+9,0)</f>
        <v>462520.25062679447</v>
      </c>
      <c r="AL564" s="22">
        <f>Target_AM[[#This Row],[PROPORSI]]*VLOOKUP(Target_AM[[#This Row],[NIPNAS]],Target_CC[],COLUMN(X$2)+9,0)</f>
        <v>568273.91259022441</v>
      </c>
      <c r="AM564" s="22">
        <f>Target_AM[[#This Row],[PROPORSI]]*VLOOKUP(Target_AM[[#This Row],[NIPNAS]],Target_CC[],COLUMN(Y$2)+9,0)</f>
        <v>674214.80294943717</v>
      </c>
      <c r="AN564" s="22">
        <f>Target_AM[[#This Row],[PROPORSI]]*VLOOKUP(Target_AM[[#This Row],[NIPNAS]],Target_CC[],COLUMN(Z$2)+9,0)</f>
        <v>5581804.0785287917</v>
      </c>
      <c r="AO564" s="22">
        <f>Target_AM[[#This Row],[PROPORSI]]*VLOOKUP(Target_AM[[#This Row],[NIPNAS]],Target_CC[],COLUMN(AA$2)+9,0)</f>
        <v>292244.36682015826</v>
      </c>
      <c r="AP564" s="22">
        <f>Target_AM[[#This Row],[PROPORSI]]*VLOOKUP(Target_AM[[#This Row],[NIPNAS]],Target_CC[],COLUMN(AB$2)+9,0)</f>
        <v>310786.66001400823</v>
      </c>
      <c r="AQ564" s="22">
        <f>Target_AM[[#This Row],[PROPORSI]]*VLOOKUP(Target_AM[[#This Row],[NIPNAS]],Target_CC[],COLUMN(AC$2)+9,0)</f>
        <v>408924.95962051454</v>
      </c>
      <c r="AR564" s="22">
        <f>Target_AM[[#This Row],[PROPORSI]]*VLOOKUP(Target_AM[[#This Row],[NIPNAS]],Target_CC[],COLUMN(AD$2)+9,0)</f>
        <v>416920.84652771457</v>
      </c>
      <c r="AS564" s="22">
        <f>Target_AM[[#This Row],[PROPORSI]]*VLOOKUP(Target_AM[[#This Row],[NIPNAS]],Target_CC[],COLUMN(AE$2)+9,0)</f>
        <v>545325.5214648312</v>
      </c>
      <c r="AT564" s="22">
        <f>Target_AM[[#This Row],[PROPORSI]]*VLOOKUP(Target_AM[[#This Row],[NIPNAS]],Target_CC[],COLUMN(AF$2)+9,0)</f>
        <v>509527.10494905798</v>
      </c>
      <c r="AU564" s="22">
        <f>Target_AM[[#This Row],[PROPORSI]]*VLOOKUP(Target_AM[[#This Row],[NIPNAS]],Target_CC[],COLUMN(AG$2)+9,0)</f>
        <v>447436.42448227189</v>
      </c>
      <c r="AV564" s="22">
        <f>Target_AM[[#This Row],[PROPORSI]]*VLOOKUP(Target_AM[[#This Row],[NIPNAS]],Target_CC[],COLUMN(AH$2)+9,0)</f>
        <v>506144.66350676445</v>
      </c>
      <c r="AW564" s="22">
        <f>Target_AM[[#This Row],[PROPORSI]]*VLOOKUP(Target_AM[[#This Row],[NIPNAS]],Target_CC[],COLUMN(AI$2)+9,0)</f>
        <v>439484.56497701543</v>
      </c>
      <c r="AX564" s="22">
        <f>Target_AM[[#This Row],[PROPORSI]]*VLOOKUP(Target_AM[[#This Row],[NIPNAS]],Target_CC[],COLUMN(AJ$2)+9,0)</f>
        <v>462520.25062679447</v>
      </c>
      <c r="AY564" s="22">
        <f>Target_AM[[#This Row],[PROPORSI]]*VLOOKUP(Target_AM[[#This Row],[NIPNAS]],Target_CC[],COLUMN(AK$2)+9,0)</f>
        <v>568273.91259022441</v>
      </c>
      <c r="AZ564" s="22">
        <f>Target_AM[[#This Row],[PROPORSI]]*VLOOKUP(Target_AM[[#This Row],[NIPNAS]],Target_CC[],COLUMN(AL$2)+9,0)</f>
        <v>674214.80294943717</v>
      </c>
      <c r="BA564" s="22">
        <f>Target_AM[[#This Row],[PROPORSI]]*VLOOKUP(Target_AM[[#This Row],[NIPNAS]],Target_CC[],COLUMN(AM$2)+9,0)</f>
        <v>5581804.0785287917</v>
      </c>
      <c r="BB564" s="22">
        <f>Target_AM[[#This Row],[PROPORSI]]*VLOOKUP(Target_AM[[#This Row],[NIPNAS]],Target_CC[],COLUMN(AN$2)+9,0)</f>
        <v>0</v>
      </c>
      <c r="BC564" s="22">
        <f>Target_AM[[#This Row],[PROPORSI]]*VLOOKUP(Target_AM[[#This Row],[NIPNAS]],Target_CC[],COLUMN(AO$2)+9,0)</f>
        <v>0</v>
      </c>
      <c r="BD564" s="22">
        <f>Target_AM[[#This Row],[PROPORSI]]*VLOOKUP(Target_AM[[#This Row],[NIPNAS]],Target_CC[],COLUMN(AP$2)+9,0)</f>
        <v>0</v>
      </c>
      <c r="BE564" s="22">
        <f>Target_AM[[#This Row],[PROPORSI]]*VLOOKUP(Target_AM[[#This Row],[NIPNAS]],Target_CC[],COLUMN(AQ$2)+9,0)</f>
        <v>0</v>
      </c>
      <c r="BF564" s="22">
        <f>Target_AM[[#This Row],[PROPORSI]]*VLOOKUP(Target_AM[[#This Row],[NIPNAS]],Target_CC[],COLUMN(AR$2)+9,0)</f>
        <v>0</v>
      </c>
      <c r="BG564" s="22">
        <f>Target_AM[[#This Row],[PROPORSI]]*VLOOKUP(Target_AM[[#This Row],[NIPNAS]],Target_CC[],COLUMN(AS$2)+9,0)</f>
        <v>0</v>
      </c>
      <c r="BH564" s="22">
        <f>Target_AM[[#This Row],[PROPORSI]]*VLOOKUP(Target_AM[[#This Row],[NIPNAS]],Target_CC[],COLUMN(AT$2)+9,0)</f>
        <v>0</v>
      </c>
      <c r="BI564" s="22">
        <f>Target_AM[[#This Row],[PROPORSI]]*VLOOKUP(Target_AM[[#This Row],[NIPNAS]],Target_CC[],COLUMN(AU$2)+9,0)</f>
        <v>0</v>
      </c>
      <c r="BJ564" s="22">
        <f>Target_AM[[#This Row],[PROPORSI]]*VLOOKUP(Target_AM[[#This Row],[NIPNAS]],Target_CC[],COLUMN(AV$2)+9,0)</f>
        <v>0</v>
      </c>
      <c r="BK564" s="22">
        <f>Target_AM[[#This Row],[PROPORSI]]*VLOOKUP(Target_AM[[#This Row],[NIPNAS]],Target_CC[],COLUMN(AW$2)+9,0)</f>
        <v>0</v>
      </c>
      <c r="BL564" s="22">
        <f>Target_AM[[#This Row],[PROPORSI]]*VLOOKUP(Target_AM[[#This Row],[NIPNAS]],Target_CC[],COLUMN(AX$2)+9,0)</f>
        <v>0</v>
      </c>
      <c r="BM564" s="22">
        <f>Target_AM[[#This Row],[PROPORSI]]*VLOOKUP(Target_AM[[#This Row],[NIPNAS]],Target_CC[],COLUMN(AY$2)+9,0)</f>
        <v>0</v>
      </c>
      <c r="BN564" s="22">
        <f>Target_AM[[#This Row],[PROPORSI]]*VLOOKUP(Target_AM[[#This Row],[NIPNAS]],Target_CC[],COLUMN(AZ$2)+9,0)</f>
        <v>0</v>
      </c>
      <c r="BO564" s="22">
        <f>Target_AM[[#This Row],[PROPORSI]]*VLOOKUP(Target_AM[[#This Row],[NIPNAS]],Target_CC[],COLUMN(BA$2)+9,0)</f>
        <v>0</v>
      </c>
      <c r="BP564" s="22">
        <f>Target_AM[[#This Row],[PROPORSI]]*VLOOKUP(Target_AM[[#This Row],[NIPNAS]],Target_CC[],COLUMN(BB$2)+9,0)</f>
        <v>0</v>
      </c>
      <c r="BQ564" s="22">
        <f>Target_AM[[#This Row],[PROPORSI]]*VLOOKUP(Target_AM[[#This Row],[NIPNAS]],Target_CC[],COLUMN(BC$2)+9,0)</f>
        <v>0</v>
      </c>
      <c r="BR564" s="22">
        <f>Target_AM[[#This Row],[PROPORSI]]*VLOOKUP(Target_AM[[#This Row],[NIPNAS]],Target_CC[],COLUMN(BD$2)+9,0)</f>
        <v>0</v>
      </c>
      <c r="BS564" s="22">
        <f>Target_AM[[#This Row],[PROPORSI]]*VLOOKUP(Target_AM[[#This Row],[NIPNAS]],Target_CC[],COLUMN(BE$2)+9,0)</f>
        <v>0</v>
      </c>
      <c r="BT564" s="22">
        <f>Target_AM[[#This Row],[PROPORSI]]*VLOOKUP(Target_AM[[#This Row],[NIPNAS]],Target_CC[],COLUMN(BF$2)+9,0)</f>
        <v>0</v>
      </c>
      <c r="BU564" s="22">
        <f>Target_AM[[#This Row],[PROPORSI]]*VLOOKUP(Target_AM[[#This Row],[NIPNAS]],Target_CC[],COLUMN(BG$2)+9,0)</f>
        <v>0</v>
      </c>
      <c r="BV564" s="22">
        <f>Target_AM[[#This Row],[PROPORSI]]*VLOOKUP(Target_AM[[#This Row],[NIPNAS]],Target_CC[],COLUMN(BH$2)+9,0)</f>
        <v>0</v>
      </c>
      <c r="BW564" s="22">
        <f>Target_AM[[#This Row],[PROPORSI]]*VLOOKUP(Target_AM[[#This Row],[NIPNAS]],Target_CC[],COLUMN(BI$2)+9,0)</f>
        <v>0</v>
      </c>
      <c r="BX564" s="22">
        <f>Target_AM[[#This Row],[PROPORSI]]*VLOOKUP(Target_AM[[#This Row],[NIPNAS]],Target_CC[],COLUMN(BJ$2)+9,0)</f>
        <v>0</v>
      </c>
      <c r="BY564" s="22">
        <f>Target_AM[[#This Row],[PROPORSI]]*VLOOKUP(Target_AM[[#This Row],[NIPNAS]],Target_CC[],COLUMN(BK$2)+9,0)</f>
        <v>0</v>
      </c>
      <c r="BZ564" s="22">
        <f>Target_AM[[#This Row],[PROPORSI]]*VLOOKUP(Target_AM[[#This Row],[NIPNAS]],Target_CC[],COLUMN(BL$2)+9,0)</f>
        <v>0</v>
      </c>
      <c r="CA564" s="22">
        <f>Target_AM[[#This Row],[PROPORSI]]*VLOOKUP(Target_AM[[#This Row],[NIPNAS]],Target_CC[],COLUMN(BM$2)+9,0)</f>
        <v>0</v>
      </c>
      <c r="CB564" s="22">
        <f>Target_AM[[#This Row],[PROPORSI]]*VLOOKUP(Target_AM[[#This Row],[NIPNAS]],Target_CC[],COLUMN(BN$2)+9,0)</f>
        <v>0</v>
      </c>
      <c r="CC564" s="22">
        <f>Target_AM[[#This Row],[PROPORSI]]*VLOOKUP(Target_AM[[#This Row],[NIPNAS]],Target_CC[],COLUMN(BO$2)+9,0)</f>
        <v>0</v>
      </c>
      <c r="CD564" s="22">
        <f>Target_AM[[#This Row],[PROPORSI]]*VLOOKUP(Target_AM[[#This Row],[NIPNAS]],Target_CC[],COLUMN(BP$2)+9,0)</f>
        <v>0</v>
      </c>
      <c r="CE564" s="22">
        <f>Target_AM[[#This Row],[PROPORSI]]*VLOOKUP(Target_AM[[#This Row],[NIPNAS]],Target_CC[],COLUMN(BQ$2)+9,0)</f>
        <v>0</v>
      </c>
      <c r="CF564" s="22">
        <f>Target_AM[[#This Row],[PROPORSI]]*VLOOKUP(Target_AM[[#This Row],[NIPNAS]],Target_CC[],COLUMN(BR$2)+9,0)</f>
        <v>0</v>
      </c>
      <c r="CG564" s="22">
        <f>Target_AM[[#This Row],[PROPORSI]]*VLOOKUP(Target_AM[[#This Row],[NIPNAS]],Target_CC[],COLUMN(BS$2)+9,0)</f>
        <v>0</v>
      </c>
      <c r="CH564" s="22">
        <f>Target_AM[[#This Row],[PROPORSI]]*VLOOKUP(Target_AM[[#This Row],[NIPNAS]],Target_CC[],COLUMN(BT$2)+9,0)</f>
        <v>0</v>
      </c>
      <c r="CI564" s="22">
        <f>Target_AM[[#This Row],[PROPORSI]]*VLOOKUP(Target_AM[[#This Row],[NIPNAS]],Target_CC[],COLUMN(BU$2)+9,0)</f>
        <v>0</v>
      </c>
      <c r="CJ564" s="22">
        <f>Target_AM[[#This Row],[PROPORSI]]*VLOOKUP(Target_AM[[#This Row],[NIPNAS]],Target_CC[],COLUMN(BV$2)+9,0)</f>
        <v>0</v>
      </c>
      <c r="CK564" s="22">
        <f>Target_AM[[#This Row],[PROPORSI]]*VLOOKUP(Target_AM[[#This Row],[NIPNAS]],Target_CC[],COLUMN(BW$2)+9,0)</f>
        <v>0</v>
      </c>
      <c r="CL564" s="22">
        <f>Target_AM[[#This Row],[PROPORSI]]*VLOOKUP(Target_AM[[#This Row],[NIPNAS]],Target_CC[],COLUMN(BX$2)+9,0)</f>
        <v>0</v>
      </c>
      <c r="CM564" s="22">
        <f>Target_AM[[#This Row],[PROPORSI]]*VLOOKUP(Target_AM[[#This Row],[NIPNAS]],Target_CC[],COLUMN(BY$2)+9,0)</f>
        <v>0</v>
      </c>
      <c r="CN564" s="22">
        <f>Target_AM[[#This Row],[PROPORSI]]*VLOOKUP(Target_AM[[#This Row],[NIPNAS]],Target_CC[],COLUMN(BZ$2)+9,0)</f>
        <v>0</v>
      </c>
      <c r="CO564" s="22">
        <f>Target_AM[[#This Row],[PROPORSI]]*VLOOKUP(Target_AM[[#This Row],[NIPNAS]],Target_CC[],COLUMN(CA$2)+9,0)</f>
        <v>0</v>
      </c>
      <c r="CP564" s="22">
        <f>Target_AM[[#This Row],[PROPORSI]]*VLOOKUP(Target_AM[[#This Row],[NIPNAS]],Target_CC[],COLUMN(CB$2)+9,0)</f>
        <v>0</v>
      </c>
      <c r="CQ564" s="22">
        <f>Target_AM[[#This Row],[PROPORSI]]*VLOOKUP(Target_AM[[#This Row],[NIPNAS]],Target_CC[],COLUMN(CC$2)+9,0)</f>
        <v>0</v>
      </c>
      <c r="CR564" s="22">
        <f>Target_AM[[#This Row],[PROPORSI]]*VLOOKUP(Target_AM[[#This Row],[NIPNAS]],Target_CC[],COLUMN(CD$2)+9,0)</f>
        <v>0</v>
      </c>
      <c r="CS564" s="22">
        <f>Target_AM[[#This Row],[PROPORSI]]*VLOOKUP(Target_AM[[#This Row],[NIPNAS]],Target_CC[],COLUMN(CE$2)+9,0)</f>
        <v>0</v>
      </c>
      <c r="CT564" s="22">
        <f>Target_AM[[#This Row],[PROPORSI]]*VLOOKUP(Target_AM[[#This Row],[NIPNAS]],Target_CC[],COLUMN(CF$2)+9,0)</f>
        <v>0</v>
      </c>
      <c r="CU564" s="22">
        <f>Target_AM[[#This Row],[PROPORSI]]*VLOOKUP(Target_AM[[#This Row],[NIPNAS]],Target_CC[],COLUMN(CG$2)+9,0)</f>
        <v>0</v>
      </c>
      <c r="CV564" s="22">
        <f>Target_AM[[#This Row],[PROPORSI]]*VLOOKUP(Target_AM[[#This Row],[NIPNAS]],Target_CC[],COLUMN(CH$2)+9,0)</f>
        <v>0</v>
      </c>
      <c r="CW564" s="22">
        <f>Target_AM[[#This Row],[PROPORSI]]*VLOOKUP(Target_AM[[#This Row],[NIPNAS]],Target_CC[],COLUMN(CI$2)+9,0)</f>
        <v>0</v>
      </c>
      <c r="CX564" s="22">
        <f>Target_AM[[#This Row],[PROPORSI]]*VLOOKUP(Target_AM[[#This Row],[NIPNAS]],Target_CC[],COLUMN(CJ$2)+9,0)</f>
        <v>0</v>
      </c>
      <c r="CY564" s="22">
        <f>Target_AM[[#This Row],[PROPORSI]]*VLOOKUP(Target_AM[[#This Row],[NIPNAS]],Target_CC[],COLUMN(CK$2)+9,0)</f>
        <v>0</v>
      </c>
      <c r="CZ564" s="22">
        <f>Target_AM[[#This Row],[PROPORSI]]*VLOOKUP(Target_AM[[#This Row],[NIPNAS]],Target_CC[],COLUMN(CL$2)+9,0)</f>
        <v>0</v>
      </c>
      <c r="DA564" s="22">
        <f>Target_AM[[#This Row],[PROPORSI]]*VLOOKUP(Target_AM[[#This Row],[NIPNAS]],Target_CC[],COLUMN(CM$2)+9,0)</f>
        <v>0</v>
      </c>
      <c r="DB564" s="22">
        <f>Target_AM[[#This Row],[PROPORSI]]*VLOOKUP(Target_AM[[#This Row],[NIPNAS]],Target_CC[],COLUMN(CN$2)+9,0)</f>
        <v>0</v>
      </c>
      <c r="DC564" s="22">
        <f>Target_AM[[#This Row],[PROPORSI]]*VLOOKUP(Target_AM[[#This Row],[NIPNAS]],Target_CC[],COLUMN(CO$2)+9,0)</f>
        <v>0</v>
      </c>
      <c r="DD564" s="22">
        <f>Target_AM[[#This Row],[PROPORSI]]*VLOOKUP(Target_AM[[#This Row],[NIPNAS]],Target_CC[],COLUMN(CP$2)+9,0)</f>
        <v>0</v>
      </c>
      <c r="DE564" s="22">
        <f>Target_AM[[#This Row],[PROPORSI]]*VLOOKUP(Target_AM[[#This Row],[NIPNAS]],Target_CC[],COLUMN(CQ$2)+9,0)</f>
        <v>0</v>
      </c>
      <c r="DF564" s="22">
        <f>Target_AM[[#This Row],[PROPORSI]]*VLOOKUP(Target_AM[[#This Row],[NIPNAS]],Target_CC[],COLUMN(CR$2)+9,0)</f>
        <v>0</v>
      </c>
      <c r="DG564" s="22">
        <f>Target_AM[[#This Row],[PROPORSI]]*VLOOKUP(Target_AM[[#This Row],[NIPNAS]],Target_CC[],COLUMN(CS$2)+9,0)</f>
        <v>0</v>
      </c>
      <c r="DH564" s="22">
        <f>Target_AM[[#This Row],[PROPORSI]]*VLOOKUP(Target_AM[[#This Row],[NIPNAS]],Target_CC[],COLUMN(CT$2)+9,0)</f>
        <v>0</v>
      </c>
      <c r="DI564" s="22">
        <f>Target_AM[[#This Row],[PROPORSI]]*VLOOKUP(Target_AM[[#This Row],[NIPNAS]],Target_CC[],COLUMN(CU$2)+9,0)</f>
        <v>0</v>
      </c>
      <c r="DJ564" s="22">
        <f>Target_AM[[#This Row],[PROPORSI]]*VLOOKUP(Target_AM[[#This Row],[NIPNAS]],Target_CC[],COLUMN(CV$2)+9,0)</f>
        <v>0</v>
      </c>
      <c r="DK564" s="22">
        <f>Target_AM[[#This Row],[PROPORSI]]*VLOOKUP(Target_AM[[#This Row],[NIPNAS]],Target_CC[],COLUMN(CW$2)+9,0)</f>
        <v>0</v>
      </c>
      <c r="DL564" s="22">
        <f>Target_AM[[#This Row],[PROPORSI]]*VLOOKUP(Target_AM[[#This Row],[NIPNAS]],Target_CC[],COLUMN(CX$2)+9,0)</f>
        <v>0</v>
      </c>
      <c r="DM564" s="22">
        <f>Target_AM[[#This Row],[PROPORSI]]*VLOOKUP(Target_AM[[#This Row],[NIPNAS]],Target_CC[],COLUMN(CY$2)+9,0)</f>
        <v>0</v>
      </c>
      <c r="DN564" s="22">
        <f>Target_AM[[#This Row],[PROPORSI]]*VLOOKUP(Target_AM[[#This Row],[NIPNAS]],Target_CC[],COLUMN(CZ$2)+9,0)</f>
        <v>0</v>
      </c>
      <c r="DO564" s="22">
        <f>Target_AM[[#This Row],[PROPORSI]]*VLOOKUP(Target_AM[[#This Row],[NIPNAS]],Target_CC[],COLUMN(DA$2)+9,0)</f>
        <v>0</v>
      </c>
      <c r="DP564" s="22">
        <f>Target_AM[[#This Row],[PROPORSI]]*VLOOKUP(Target_AM[[#This Row],[NIPNAS]],Target_CC[],COLUMN(DB$2)+9,0)</f>
        <v>0</v>
      </c>
      <c r="DQ564" s="22">
        <f>Target_AM[[#This Row],[PROPORSI]]*VLOOKUP(Target_AM[[#This Row],[NIPNAS]],Target_CC[],COLUMN(DC$2)+9,0)</f>
        <v>0</v>
      </c>
      <c r="DR564" s="22">
        <f>Target_AM[[#This Row],[PROPORSI]]*VLOOKUP(Target_AM[[#This Row],[NIPNAS]],Target_CC[],COLUMN(DD$2)+9,0)</f>
        <v>0</v>
      </c>
      <c r="DS564" s="22">
        <f>Target_AM[[#This Row],[PROPORSI]]*VLOOKUP(Target_AM[[#This Row],[NIPNAS]],Target_CC[],COLUMN(DE$2)+9,0)</f>
        <v>0</v>
      </c>
      <c r="DT564" s="22">
        <f>Target_AM[[#This Row],[PROPORSI]]*VLOOKUP(Target_AM[[#This Row],[NIPNAS]],Target_CC[],COLUMN(DF$2)+9,0)</f>
        <v>0</v>
      </c>
      <c r="DU564" s="22">
        <f>Target_AM[[#This Row],[PROPORSI]]*VLOOKUP(Target_AM[[#This Row],[NIPNAS]],Target_CC[],COLUMN(DG$2)+9,0)</f>
        <v>0</v>
      </c>
      <c r="DV564" s="22">
        <f>Target_AM[[#This Row],[PROPORSI]]*VLOOKUP(Target_AM[[#This Row],[NIPNAS]],Target_CC[],COLUMN(DH$2)+9,0)</f>
        <v>0</v>
      </c>
      <c r="DW564" s="22">
        <f>Target_AM[[#This Row],[PROPORSI]]*VLOOKUP(Target_AM[[#This Row],[NIPNAS]],Target_CC[],COLUMN(DI$2)+9,0)</f>
        <v>0</v>
      </c>
      <c r="DX564" s="22">
        <f>Target_AM[[#This Row],[PROPORSI]]*VLOOKUP(Target_AM[[#This Row],[NIPNAS]],Target_CC[],COLUMN(DJ$2)+9,0)</f>
        <v>0</v>
      </c>
      <c r="DY564" s="22">
        <f>Target_AM[[#This Row],[PROPORSI]]*VLOOKUP(Target_AM[[#This Row],[NIPNAS]],Target_CC[],COLUMN(DK$2)+9,0)</f>
        <v>0</v>
      </c>
      <c r="DZ564" s="22">
        <f>Target_AM[[#This Row],[PROPORSI]]*VLOOKUP(Target_AM[[#This Row],[NIPNAS]],Target_CC[],COLUMN(DL$2)+9,0)</f>
        <v>0</v>
      </c>
      <c r="EA564" s="22">
        <f>Target_AM[[#This Row],[PROPORSI]]*VLOOKUP(Target_AM[[#This Row],[NIPNAS]],Target_CC[],COLUMN(DM$2)+9,0)</f>
        <v>0</v>
      </c>
    </row>
    <row r="565" spans="2:131" x14ac:dyDescent="0.3">
      <c r="B565">
        <v>970252</v>
      </c>
      <c r="C565" t="s">
        <v>1072</v>
      </c>
      <c r="D565">
        <v>0.5</v>
      </c>
      <c r="E565" s="8">
        <v>45658</v>
      </c>
      <c r="F565">
        <v>4604584</v>
      </c>
      <c r="G565" t="s">
        <v>925</v>
      </c>
      <c r="J565" t="s">
        <v>875</v>
      </c>
      <c r="K565" t="s">
        <v>22</v>
      </c>
      <c r="L565" t="s">
        <v>159</v>
      </c>
      <c r="M565" t="s">
        <v>18</v>
      </c>
      <c r="N565" s="23">
        <f>Target_AM[[#This Row],[PROPORSI]]*VLOOKUP(Target_AM[[#This Row],[NIPNAS]],Target_CC[],9,0)</f>
        <v>390774697.5</v>
      </c>
      <c r="O565" s="22">
        <f>Target_AM[[#This Row],[PROPORSI]]*VLOOKUP(Target_AM[[#This Row],[NIPNAS]],Target_CC[],COLUMN(A$2)+9,0)</f>
        <v>6624728.2608695654</v>
      </c>
      <c r="P565" s="22">
        <f>Target_AM[[#This Row],[PROPORSI]]*VLOOKUP(Target_AM[[#This Row],[NIPNAS]],Target_CC[],COLUMN(B$2)+9,0)</f>
        <v>6617717.3913043477</v>
      </c>
      <c r="Q565" s="22">
        <f>Target_AM[[#This Row],[PROPORSI]]*VLOOKUP(Target_AM[[#This Row],[NIPNAS]],Target_CC[],COLUMN(C$2)+9,0)</f>
        <v>6617717.3913043477</v>
      </c>
      <c r="R565" s="22">
        <f>Target_AM[[#This Row],[PROPORSI]]*VLOOKUP(Target_AM[[#This Row],[NIPNAS]],Target_CC[],COLUMN(D$2)+9,0)</f>
        <v>6617717.3913043477</v>
      </c>
      <c r="S565" s="22">
        <f>Target_AM[[#This Row],[PROPORSI]]*VLOOKUP(Target_AM[[#This Row],[NIPNAS]],Target_CC[],COLUMN(E$2)+9,0)</f>
        <v>6610706.5217391308</v>
      </c>
      <c r="T565" s="22">
        <f>Target_AM[[#This Row],[PROPORSI]]*VLOOKUP(Target_AM[[#This Row],[NIPNAS]],Target_CC[],COLUMN(F$2)+9,0)</f>
        <v>6617717.3913043477</v>
      </c>
      <c r="U565" s="22">
        <f>Target_AM[[#This Row],[PROPORSI]]*VLOOKUP(Target_AM[[#This Row],[NIPNAS]],Target_CC[],COLUMN(G$2)+9,0)</f>
        <v>6638750</v>
      </c>
      <c r="V565" s="22">
        <f>Target_AM[[#This Row],[PROPORSI]]*VLOOKUP(Target_AM[[#This Row],[NIPNAS]],Target_CC[],COLUMN(H$2)+9,0)</f>
        <v>6624728.2608695654</v>
      </c>
      <c r="W565" s="22">
        <f>Target_AM[[#This Row],[PROPORSI]]*VLOOKUP(Target_AM[[#This Row],[NIPNAS]],Target_CC[],COLUMN(I$2)+9,0)</f>
        <v>6624728.2608695654</v>
      </c>
      <c r="X565" s="22">
        <f>Target_AM[[#This Row],[PROPORSI]]*VLOOKUP(Target_AM[[#This Row],[NIPNAS]],Target_CC[],COLUMN(J$2)+9,0)</f>
        <v>6638750</v>
      </c>
      <c r="Y565" s="22">
        <f>Target_AM[[#This Row],[PROPORSI]]*VLOOKUP(Target_AM[[#This Row],[NIPNAS]],Target_CC[],COLUMN(K$2)+9,0)</f>
        <v>6617717.3913043477</v>
      </c>
      <c r="Z565" s="22">
        <f>Target_AM[[#This Row],[PROPORSI]]*VLOOKUP(Target_AM[[#This Row],[NIPNAS]],Target_CC[],COLUMN(L$2)+9,0)</f>
        <v>6631739.1304347832</v>
      </c>
      <c r="AA565" s="22">
        <f>Target_AM[[#This Row],[PROPORSI]]*VLOOKUP(Target_AM[[#This Row],[NIPNAS]],Target_CC[],COLUMN(M$2)+9,0)</f>
        <v>79482717.391304344</v>
      </c>
      <c r="AB565" s="22">
        <f>Target_AM[[#This Row],[PROPORSI]]*VLOOKUP(Target_AM[[#This Row],[NIPNAS]],Target_CC[],COLUMN(N$2)+9,0)</f>
        <v>2519492.5874229078</v>
      </c>
      <c r="AC565" s="22">
        <f>Target_AM[[#This Row],[PROPORSI]]*VLOOKUP(Target_AM[[#This Row],[NIPNAS]],Target_CC[],COLUMN(O$2)+9,0)</f>
        <v>16723185.926372752</v>
      </c>
      <c r="AD565" s="22">
        <f>Target_AM[[#This Row],[PROPORSI]]*VLOOKUP(Target_AM[[#This Row],[NIPNAS]],Target_CC[],COLUMN(P$2)+9,0)</f>
        <v>14837961.372673903</v>
      </c>
      <c r="AE565" s="22">
        <f>Target_AM[[#This Row],[PROPORSI]]*VLOOKUP(Target_AM[[#This Row],[NIPNAS]],Target_CC[],COLUMN(Q$2)+9,0)</f>
        <v>10994799.365509607</v>
      </c>
      <c r="AF565" s="22">
        <f>Target_AM[[#This Row],[PROPORSI]]*VLOOKUP(Target_AM[[#This Row],[NIPNAS]],Target_CC[],COLUMN(R$2)+9,0)</f>
        <v>11255418.077326456</v>
      </c>
      <c r="AG565" s="22">
        <f>Target_AM[[#This Row],[PROPORSI]]*VLOOKUP(Target_AM[[#This Row],[NIPNAS]],Target_CC[],COLUMN(S$2)+9,0)</f>
        <v>11352770.097395284</v>
      </c>
      <c r="AH565" s="22">
        <f>Target_AM[[#This Row],[PROPORSI]]*VLOOKUP(Target_AM[[#This Row],[NIPNAS]],Target_CC[],COLUMN(T$2)+9,0)</f>
        <v>13930455.830220155</v>
      </c>
      <c r="AI565" s="22">
        <f>Target_AM[[#This Row],[PROPORSI]]*VLOOKUP(Target_AM[[#This Row],[NIPNAS]],Target_CC[],COLUMN(U$2)+9,0)</f>
        <v>13699251.756236218</v>
      </c>
      <c r="AJ565" s="22">
        <f>Target_AM[[#This Row],[PROPORSI]]*VLOOKUP(Target_AM[[#This Row],[NIPNAS]],Target_CC[],COLUMN(V$2)+9,0)</f>
        <v>13690728.032621467</v>
      </c>
      <c r="AK565" s="22">
        <f>Target_AM[[#This Row],[PROPORSI]]*VLOOKUP(Target_AM[[#This Row],[NIPNAS]],Target_CC[],COLUMN(W$2)+9,0)</f>
        <v>13886937.697366493</v>
      </c>
      <c r="AL565" s="22">
        <f>Target_AM[[#This Row],[PROPORSI]]*VLOOKUP(Target_AM[[#This Row],[NIPNAS]],Target_CC[],COLUMN(X$2)+9,0)</f>
        <v>13571409.057045715</v>
      </c>
      <c r="AM565" s="22">
        <f>Target_AM[[#This Row],[PROPORSI]]*VLOOKUP(Target_AM[[#This Row],[NIPNAS]],Target_CC[],COLUMN(Y$2)+9,0)</f>
        <v>13537590.199809046</v>
      </c>
      <c r="AN565" s="22">
        <f>Target_AM[[#This Row],[PROPORSI]]*VLOOKUP(Target_AM[[#This Row],[NIPNAS]],Target_CC[],COLUMN(Z$2)+9,0)</f>
        <v>150000000</v>
      </c>
      <c r="AO565" s="22">
        <f>Target_AM[[#This Row],[PROPORSI]]*VLOOKUP(Target_AM[[#This Row],[NIPNAS]],Target_CC[],COLUMN(AA$2)+9,0)</f>
        <v>9144220.8482924737</v>
      </c>
      <c r="AP565" s="22">
        <f>Target_AM[[#This Row],[PROPORSI]]*VLOOKUP(Target_AM[[#This Row],[NIPNAS]],Target_CC[],COLUMN(AB$2)+9,0)</f>
        <v>23340903.317677099</v>
      </c>
      <c r="AQ565" s="22">
        <f>Target_AM[[#This Row],[PROPORSI]]*VLOOKUP(Target_AM[[#This Row],[NIPNAS]],Target_CC[],COLUMN(AC$2)+9,0)</f>
        <v>21455678.76397825</v>
      </c>
      <c r="AR565" s="22">
        <f>Target_AM[[#This Row],[PROPORSI]]*VLOOKUP(Target_AM[[#This Row],[NIPNAS]],Target_CC[],COLUMN(AD$2)+9,0)</f>
        <v>17612516.756813955</v>
      </c>
      <c r="AS565" s="22">
        <f>Target_AM[[#This Row],[PROPORSI]]*VLOOKUP(Target_AM[[#This Row],[NIPNAS]],Target_CC[],COLUMN(AE$2)+9,0)</f>
        <v>17866124.599065587</v>
      </c>
      <c r="AT565" s="22">
        <f>Target_AM[[#This Row],[PROPORSI]]*VLOOKUP(Target_AM[[#This Row],[NIPNAS]],Target_CC[],COLUMN(AF$2)+9,0)</f>
        <v>17970487.48869963</v>
      </c>
      <c r="AU565" s="22">
        <f>Target_AM[[#This Row],[PROPORSI]]*VLOOKUP(Target_AM[[#This Row],[NIPNAS]],Target_CC[],COLUMN(AG$2)+9,0)</f>
        <v>20569205.830220155</v>
      </c>
      <c r="AV565" s="22">
        <f>Target_AM[[#This Row],[PROPORSI]]*VLOOKUP(Target_AM[[#This Row],[NIPNAS]],Target_CC[],COLUMN(AH$2)+9,0)</f>
        <v>20323980.017105784</v>
      </c>
      <c r="AW565" s="22">
        <f>Target_AM[[#This Row],[PROPORSI]]*VLOOKUP(Target_AM[[#This Row],[NIPNAS]],Target_CC[],COLUMN(AI$2)+9,0)</f>
        <v>20315456.293491032</v>
      </c>
      <c r="AX565" s="22">
        <f>Target_AM[[#This Row],[PROPORSI]]*VLOOKUP(Target_AM[[#This Row],[NIPNAS]],Target_CC[],COLUMN(AJ$2)+9,0)</f>
        <v>20525687.697366491</v>
      </c>
      <c r="AY565" s="22">
        <f>Target_AM[[#This Row],[PROPORSI]]*VLOOKUP(Target_AM[[#This Row],[NIPNAS]],Target_CC[],COLUMN(AK$2)+9,0)</f>
        <v>20189126.448350064</v>
      </c>
      <c r="AZ565" s="22">
        <f>Target_AM[[#This Row],[PROPORSI]]*VLOOKUP(Target_AM[[#This Row],[NIPNAS]],Target_CC[],COLUMN(AL$2)+9,0)</f>
        <v>20169329.33024383</v>
      </c>
      <c r="BA565" s="22">
        <f>Target_AM[[#This Row],[PROPORSI]]*VLOOKUP(Target_AM[[#This Row],[NIPNAS]],Target_CC[],COLUMN(AM$2)+9,0)</f>
        <v>229482717.39130437</v>
      </c>
      <c r="BB565" s="22">
        <f>Target_AM[[#This Row],[PROPORSI]]*VLOOKUP(Target_AM[[#This Row],[NIPNAS]],Target_CC[],COLUMN(AN$2)+9,0)</f>
        <v>398431.6541048385</v>
      </c>
      <c r="BC565" s="22">
        <f>Target_AM[[#This Row],[PROPORSI]]*VLOOKUP(Target_AM[[#This Row],[NIPNAS]],Target_CC[],COLUMN(AO$2)+9,0)</f>
        <v>400134.82932733063</v>
      </c>
      <c r="BD565" s="22">
        <f>Target_AM[[#This Row],[PROPORSI]]*VLOOKUP(Target_AM[[#This Row],[NIPNAS]],Target_CC[],COLUMN(AP$2)+9,0)</f>
        <v>398191.87111273216</v>
      </c>
      <c r="BE565" s="22">
        <f>Target_AM[[#This Row],[PROPORSI]]*VLOOKUP(Target_AM[[#This Row],[NIPNAS]],Target_CC[],COLUMN(AQ$2)+9,0)</f>
        <v>393186.35294999834</v>
      </c>
      <c r="BF565" s="22">
        <f>Target_AM[[#This Row],[PROPORSI]]*VLOOKUP(Target_AM[[#This Row],[NIPNAS]],Target_CC[],COLUMN(AR$2)+9,0)</f>
        <v>396967.92078911501</v>
      </c>
      <c r="BG565" s="22">
        <f>Target_AM[[#This Row],[PROPORSI]]*VLOOKUP(Target_AM[[#This Row],[NIPNAS]],Target_CC[],COLUMN(AS$2)+9,0)</f>
        <v>398736.59551871271</v>
      </c>
      <c r="BH565" s="22">
        <f>Target_AM[[#This Row],[PROPORSI]]*VLOOKUP(Target_AM[[#This Row],[NIPNAS]],Target_CC[],COLUMN(AT$2)+9,0)</f>
        <v>439346.16758754093</v>
      </c>
      <c r="BI565" s="22">
        <f>Target_AM[[#This Row],[PROPORSI]]*VLOOKUP(Target_AM[[#This Row],[NIPNAS]],Target_CC[],COLUMN(AU$2)+9,0)</f>
        <v>435240.94347581436</v>
      </c>
      <c r="BJ565" s="22">
        <f>Target_AM[[#This Row],[PROPORSI]]*VLOOKUP(Target_AM[[#This Row],[NIPNAS]],Target_CC[],COLUMN(AV$2)+9,0)</f>
        <v>435107.78425690724</v>
      </c>
      <c r="BK565" s="22">
        <f>Target_AM[[#This Row],[PROPORSI]]*VLOOKUP(Target_AM[[#This Row],[NIPNAS]],Target_CC[],COLUMN(AW$2)+9,0)</f>
        <v>438666.31910335692</v>
      </c>
      <c r="BL565" s="22">
        <f>Target_AM[[#This Row],[PROPORSI]]*VLOOKUP(Target_AM[[#This Row],[NIPNAS]],Target_CC[],COLUMN(AX$2)+9,0)</f>
        <v>432997.10548502742</v>
      </c>
      <c r="BM565" s="22">
        <f>Target_AM[[#This Row],[PROPORSI]]*VLOOKUP(Target_AM[[#This Row],[NIPNAS]],Target_CC[],COLUMN(AY$2)+9,0)</f>
        <v>432992.456288627</v>
      </c>
      <c r="BN565" s="22">
        <f>Target_AM[[#This Row],[PROPORSI]]*VLOOKUP(Target_AM[[#This Row],[NIPNAS]],Target_CC[],COLUMN(AZ$2)+9,0)</f>
        <v>5000000.0000000019</v>
      </c>
      <c r="BO565" s="22">
        <f>Target_AM[[#This Row],[PROPORSI]]*VLOOKUP(Target_AM[[#This Row],[NIPNAS]],Target_CC[],COLUMN(BA$2)+9,0)</f>
        <v>6665000</v>
      </c>
      <c r="BP565" s="22">
        <f>Target_AM[[#This Row],[PROPORSI]]*VLOOKUP(Target_AM[[#This Row],[NIPNAS]],Target_CC[],COLUMN(BB$2)+9,0)</f>
        <v>6648036</v>
      </c>
      <c r="BQ565" s="22">
        <f>Target_AM[[#This Row],[PROPORSI]]*VLOOKUP(Target_AM[[#This Row],[NIPNAS]],Target_CC[],COLUMN(BC$2)+9,0)</f>
        <v>6619032.5</v>
      </c>
      <c r="BR565" s="22">
        <f>Target_AM[[#This Row],[PROPORSI]]*VLOOKUP(Target_AM[[#This Row],[NIPNAS]],Target_CC[],COLUMN(BD$2)+9,0)</f>
        <v>6372630.875</v>
      </c>
      <c r="BS565" s="22">
        <f>Target_AM[[#This Row],[PROPORSI]]*VLOOKUP(Target_AM[[#This Row],[NIPNAS]],Target_CC[],COLUMN(BE$2)+9,0)</f>
        <v>6372630.875</v>
      </c>
      <c r="BT565" s="22">
        <f>Target_AM[[#This Row],[PROPORSI]]*VLOOKUP(Target_AM[[#This Row],[NIPNAS]],Target_CC[],COLUMN(BF$2)+9,0)</f>
        <v>6372630.875</v>
      </c>
      <c r="BU565" s="22">
        <f>Target_AM[[#This Row],[PROPORSI]]*VLOOKUP(Target_AM[[#This Row],[NIPNAS]],Target_CC[],COLUMN(BG$2)+9,0)</f>
        <v>6372630.875</v>
      </c>
      <c r="BV565" s="22">
        <f>Target_AM[[#This Row],[PROPORSI]]*VLOOKUP(Target_AM[[#This Row],[NIPNAS]],Target_CC[],COLUMN(BH$2)+9,0)</f>
        <v>6372630.875</v>
      </c>
      <c r="BW565" s="22">
        <f>Target_AM[[#This Row],[PROPORSI]]*VLOOKUP(Target_AM[[#This Row],[NIPNAS]],Target_CC[],COLUMN(BI$2)+9,0)</f>
        <v>6372630.875</v>
      </c>
      <c r="BX565" s="22">
        <f>Target_AM[[#This Row],[PROPORSI]]*VLOOKUP(Target_AM[[#This Row],[NIPNAS]],Target_CC[],COLUMN(BJ$2)+9,0)</f>
        <v>6372630.875</v>
      </c>
      <c r="BY565" s="22">
        <f>Target_AM[[#This Row],[PROPORSI]]*VLOOKUP(Target_AM[[#This Row],[NIPNAS]],Target_CC[],COLUMN(BK$2)+9,0)</f>
        <v>6372630.875</v>
      </c>
      <c r="BZ565" s="22">
        <f>Target_AM[[#This Row],[PROPORSI]]*VLOOKUP(Target_AM[[#This Row],[NIPNAS]],Target_CC[],COLUMN(BL$2)+9,0)</f>
        <v>6372630.875</v>
      </c>
      <c r="CA565" s="22">
        <f>Target_AM[[#This Row],[PROPORSI]]*VLOOKUP(Target_AM[[#This Row],[NIPNAS]],Target_CC[],COLUMN(BM$2)+9,0)</f>
        <v>77285746.375</v>
      </c>
      <c r="CB565" s="22">
        <f>Target_AM[[#This Row],[PROPORSI]]*VLOOKUP(Target_AM[[#This Row],[NIPNAS]],Target_CC[],COLUMN(BN$2)+9,0)</f>
        <v>5300000</v>
      </c>
      <c r="CC565" s="22">
        <f>Target_AM[[#This Row],[PROPORSI]]*VLOOKUP(Target_AM[[#This Row],[NIPNAS]],Target_CC[],COLUMN(BO$2)+9,0)</f>
        <v>5283036</v>
      </c>
      <c r="CD565" s="22">
        <f>Target_AM[[#This Row],[PROPORSI]]*VLOOKUP(Target_AM[[#This Row],[NIPNAS]],Target_CC[],COLUMN(BP$2)+9,0)</f>
        <v>5254032.5</v>
      </c>
      <c r="CE565" s="22">
        <f>Target_AM[[#This Row],[PROPORSI]]*VLOOKUP(Target_AM[[#This Row],[NIPNAS]],Target_CC[],COLUMN(BQ$2)+9,0)</f>
        <v>4991330.875</v>
      </c>
      <c r="CF565" s="22">
        <f>Target_AM[[#This Row],[PROPORSI]]*VLOOKUP(Target_AM[[#This Row],[NIPNAS]],Target_CC[],COLUMN(BR$2)+9,0)</f>
        <v>4991330.875</v>
      </c>
      <c r="CG565" s="22">
        <f>Target_AM[[#This Row],[PROPORSI]]*VLOOKUP(Target_AM[[#This Row],[NIPNAS]],Target_CC[],COLUMN(BS$2)+9,0)</f>
        <v>4991330.875</v>
      </c>
      <c r="CH565" s="22">
        <f>Target_AM[[#This Row],[PROPORSI]]*VLOOKUP(Target_AM[[#This Row],[NIPNAS]],Target_CC[],COLUMN(BT$2)+9,0)</f>
        <v>4991330.875</v>
      </c>
      <c r="CI565" s="22">
        <f>Target_AM[[#This Row],[PROPORSI]]*VLOOKUP(Target_AM[[#This Row],[NIPNAS]],Target_CC[],COLUMN(BU$2)+9,0)</f>
        <v>4991330.875</v>
      </c>
      <c r="CJ565" s="22">
        <f>Target_AM[[#This Row],[PROPORSI]]*VLOOKUP(Target_AM[[#This Row],[NIPNAS]],Target_CC[],COLUMN(BV$2)+9,0)</f>
        <v>4991330.875</v>
      </c>
      <c r="CK565" s="22">
        <f>Target_AM[[#This Row],[PROPORSI]]*VLOOKUP(Target_AM[[#This Row],[NIPNAS]],Target_CC[],COLUMN(BW$2)+9,0)</f>
        <v>4991330.875</v>
      </c>
      <c r="CL565" s="22">
        <f>Target_AM[[#This Row],[PROPORSI]]*VLOOKUP(Target_AM[[#This Row],[NIPNAS]],Target_CC[],COLUMN(BX$2)+9,0)</f>
        <v>4991330.875</v>
      </c>
      <c r="CM565" s="22">
        <f>Target_AM[[#This Row],[PROPORSI]]*VLOOKUP(Target_AM[[#This Row],[NIPNAS]],Target_CC[],COLUMN(BY$2)+9,0)</f>
        <v>4991330.875</v>
      </c>
      <c r="CN565" s="22">
        <f>Target_AM[[#This Row],[PROPORSI]]*VLOOKUP(Target_AM[[#This Row],[NIPNAS]],Target_CC[],COLUMN(BZ$2)+9,0)</f>
        <v>60759046.375</v>
      </c>
      <c r="CO565" s="22">
        <f>Target_AM[[#This Row],[PROPORSI]]*VLOOKUP(Target_AM[[#This Row],[NIPNAS]],Target_CC[],COLUMN(CA$2)+9,0)</f>
        <v>1381300</v>
      </c>
      <c r="CP565" s="22">
        <f>Target_AM[[#This Row],[PROPORSI]]*VLOOKUP(Target_AM[[#This Row],[NIPNAS]],Target_CC[],COLUMN(CB$2)+9,0)</f>
        <v>1381300</v>
      </c>
      <c r="CQ565" s="22">
        <f>Target_AM[[#This Row],[PROPORSI]]*VLOOKUP(Target_AM[[#This Row],[NIPNAS]],Target_CC[],COLUMN(CC$2)+9,0)</f>
        <v>1381300</v>
      </c>
      <c r="CR565" s="22">
        <f>Target_AM[[#This Row],[PROPORSI]]*VLOOKUP(Target_AM[[#This Row],[NIPNAS]],Target_CC[],COLUMN(CD$2)+9,0)</f>
        <v>1381300</v>
      </c>
      <c r="CS565" s="22">
        <f>Target_AM[[#This Row],[PROPORSI]]*VLOOKUP(Target_AM[[#This Row],[NIPNAS]],Target_CC[],COLUMN(CE$2)+9,0)</f>
        <v>1381300</v>
      </c>
      <c r="CT565" s="22">
        <f>Target_AM[[#This Row],[PROPORSI]]*VLOOKUP(Target_AM[[#This Row],[NIPNAS]],Target_CC[],COLUMN(CF$2)+9,0)</f>
        <v>1381300</v>
      </c>
      <c r="CU565" s="22">
        <f>Target_AM[[#This Row],[PROPORSI]]*VLOOKUP(Target_AM[[#This Row],[NIPNAS]],Target_CC[],COLUMN(CG$2)+9,0)</f>
        <v>1381300</v>
      </c>
      <c r="CV565" s="22">
        <f>Target_AM[[#This Row],[PROPORSI]]*VLOOKUP(Target_AM[[#This Row],[NIPNAS]],Target_CC[],COLUMN(CH$2)+9,0)</f>
        <v>1381300</v>
      </c>
      <c r="CW565" s="22">
        <f>Target_AM[[#This Row],[PROPORSI]]*VLOOKUP(Target_AM[[#This Row],[NIPNAS]],Target_CC[],COLUMN(CI$2)+9,0)</f>
        <v>1381300</v>
      </c>
      <c r="CX565" s="22">
        <f>Target_AM[[#This Row],[PROPORSI]]*VLOOKUP(Target_AM[[#This Row],[NIPNAS]],Target_CC[],COLUMN(CJ$2)+9,0)</f>
        <v>1381300</v>
      </c>
      <c r="CY565" s="22">
        <f>Target_AM[[#This Row],[PROPORSI]]*VLOOKUP(Target_AM[[#This Row],[NIPNAS]],Target_CC[],COLUMN(CK$2)+9,0)</f>
        <v>1381300</v>
      </c>
      <c r="CZ565" s="22">
        <f>Target_AM[[#This Row],[PROPORSI]]*VLOOKUP(Target_AM[[#This Row],[NIPNAS]],Target_CC[],COLUMN(CL$2)+9,0)</f>
        <v>1381300</v>
      </c>
      <c r="DA565" s="22">
        <f>Target_AM[[#This Row],[PROPORSI]]*VLOOKUP(Target_AM[[#This Row],[NIPNAS]],Target_CC[],COLUMN(CM$2)+9,0)</f>
        <v>16575600</v>
      </c>
      <c r="DB565" s="22">
        <f>Target_AM[[#This Row],[PROPORSI]]*VLOOKUP(Target_AM[[#This Row],[NIPNAS]],Target_CC[],COLUMN(CN$2)+9,0)</f>
        <v>0</v>
      </c>
      <c r="DC565" s="22">
        <f>Target_AM[[#This Row],[PROPORSI]]*VLOOKUP(Target_AM[[#This Row],[NIPNAS]],Target_CC[],COLUMN(CO$2)+9,0)</f>
        <v>0</v>
      </c>
      <c r="DD565" s="22">
        <f>Target_AM[[#This Row],[PROPORSI]]*VLOOKUP(Target_AM[[#This Row],[NIPNAS]],Target_CC[],COLUMN(CP$2)+9,0)</f>
        <v>0</v>
      </c>
      <c r="DE565" s="22">
        <f>Target_AM[[#This Row],[PROPORSI]]*VLOOKUP(Target_AM[[#This Row],[NIPNAS]],Target_CC[],COLUMN(CQ$2)+9,0)</f>
        <v>0</v>
      </c>
      <c r="DF565" s="22">
        <f>Target_AM[[#This Row],[PROPORSI]]*VLOOKUP(Target_AM[[#This Row],[NIPNAS]],Target_CC[],COLUMN(CR$2)+9,0)</f>
        <v>0</v>
      </c>
      <c r="DG565" s="22">
        <f>Target_AM[[#This Row],[PROPORSI]]*VLOOKUP(Target_AM[[#This Row],[NIPNAS]],Target_CC[],COLUMN(CS$2)+9,0)</f>
        <v>0</v>
      </c>
      <c r="DH565" s="22">
        <f>Target_AM[[#This Row],[PROPORSI]]*VLOOKUP(Target_AM[[#This Row],[NIPNAS]],Target_CC[],COLUMN(CT$2)+9,0)</f>
        <v>0</v>
      </c>
      <c r="DI565" s="22">
        <f>Target_AM[[#This Row],[PROPORSI]]*VLOOKUP(Target_AM[[#This Row],[NIPNAS]],Target_CC[],COLUMN(CU$2)+9,0)</f>
        <v>0</v>
      </c>
      <c r="DJ565" s="22">
        <f>Target_AM[[#This Row],[PROPORSI]]*VLOOKUP(Target_AM[[#This Row],[NIPNAS]],Target_CC[],COLUMN(CV$2)+9,0)</f>
        <v>0</v>
      </c>
      <c r="DK565" s="22">
        <f>Target_AM[[#This Row],[PROPORSI]]*VLOOKUP(Target_AM[[#This Row],[NIPNAS]],Target_CC[],COLUMN(CW$2)+9,0)</f>
        <v>0</v>
      </c>
      <c r="DL565" s="22">
        <f>Target_AM[[#This Row],[PROPORSI]]*VLOOKUP(Target_AM[[#This Row],[NIPNAS]],Target_CC[],COLUMN(CX$2)+9,0)</f>
        <v>0</v>
      </c>
      <c r="DM565" s="22">
        <f>Target_AM[[#This Row],[PROPORSI]]*VLOOKUP(Target_AM[[#This Row],[NIPNAS]],Target_CC[],COLUMN(CY$2)+9,0)</f>
        <v>0</v>
      </c>
      <c r="DN565" s="22">
        <f>Target_AM[[#This Row],[PROPORSI]]*VLOOKUP(Target_AM[[#This Row],[NIPNAS]],Target_CC[],COLUMN(CZ$2)+9,0)</f>
        <v>0</v>
      </c>
      <c r="DO565" s="22">
        <f>Target_AM[[#This Row],[PROPORSI]]*VLOOKUP(Target_AM[[#This Row],[NIPNAS]],Target_CC[],COLUMN(DA$2)+9,0)</f>
        <v>0</v>
      </c>
      <c r="DP565" s="22">
        <f>Target_AM[[#This Row],[PROPORSI]]*VLOOKUP(Target_AM[[#This Row],[NIPNAS]],Target_CC[],COLUMN(DB$2)+9,0)</f>
        <v>0</v>
      </c>
      <c r="DQ565" s="22">
        <f>Target_AM[[#This Row],[PROPORSI]]*VLOOKUP(Target_AM[[#This Row],[NIPNAS]],Target_CC[],COLUMN(DC$2)+9,0)</f>
        <v>0</v>
      </c>
      <c r="DR565" s="22">
        <f>Target_AM[[#This Row],[PROPORSI]]*VLOOKUP(Target_AM[[#This Row],[NIPNAS]],Target_CC[],COLUMN(DD$2)+9,0)</f>
        <v>0</v>
      </c>
      <c r="DS565" s="22">
        <f>Target_AM[[#This Row],[PROPORSI]]*VLOOKUP(Target_AM[[#This Row],[NIPNAS]],Target_CC[],COLUMN(DE$2)+9,0)</f>
        <v>0</v>
      </c>
      <c r="DT565" s="22">
        <f>Target_AM[[#This Row],[PROPORSI]]*VLOOKUP(Target_AM[[#This Row],[NIPNAS]],Target_CC[],COLUMN(DF$2)+9,0)</f>
        <v>0</v>
      </c>
      <c r="DU565" s="22">
        <f>Target_AM[[#This Row],[PROPORSI]]*VLOOKUP(Target_AM[[#This Row],[NIPNAS]],Target_CC[],COLUMN(DG$2)+9,0)</f>
        <v>0</v>
      </c>
      <c r="DV565" s="22">
        <f>Target_AM[[#This Row],[PROPORSI]]*VLOOKUP(Target_AM[[#This Row],[NIPNAS]],Target_CC[],COLUMN(DH$2)+9,0)</f>
        <v>0</v>
      </c>
      <c r="DW565" s="22">
        <f>Target_AM[[#This Row],[PROPORSI]]*VLOOKUP(Target_AM[[#This Row],[NIPNAS]],Target_CC[],COLUMN(DI$2)+9,0)</f>
        <v>0</v>
      </c>
      <c r="DX565" s="22">
        <f>Target_AM[[#This Row],[PROPORSI]]*VLOOKUP(Target_AM[[#This Row],[NIPNAS]],Target_CC[],COLUMN(DJ$2)+9,0)</f>
        <v>0</v>
      </c>
      <c r="DY565" s="22">
        <f>Target_AM[[#This Row],[PROPORSI]]*VLOOKUP(Target_AM[[#This Row],[NIPNAS]],Target_CC[],COLUMN(DK$2)+9,0)</f>
        <v>0</v>
      </c>
      <c r="DZ565" s="22">
        <f>Target_AM[[#This Row],[PROPORSI]]*VLOOKUP(Target_AM[[#This Row],[NIPNAS]],Target_CC[],COLUMN(DL$2)+9,0)</f>
        <v>0</v>
      </c>
      <c r="EA565" s="22">
        <f>Target_AM[[#This Row],[PROPORSI]]*VLOOKUP(Target_AM[[#This Row],[NIPNAS]],Target_CC[],COLUMN(DM$2)+9,0)</f>
        <v>0</v>
      </c>
    </row>
    <row r="566" spans="2:131" x14ac:dyDescent="0.3">
      <c r="B566">
        <v>404930</v>
      </c>
      <c r="C566" t="s">
        <v>1011</v>
      </c>
      <c r="D566">
        <v>1</v>
      </c>
      <c r="E566" s="8">
        <v>45658</v>
      </c>
      <c r="F566">
        <v>10129551</v>
      </c>
      <c r="G566" t="s">
        <v>408</v>
      </c>
      <c r="J566" t="s">
        <v>300</v>
      </c>
      <c r="K566" t="s">
        <v>24</v>
      </c>
      <c r="L566" t="s">
        <v>159</v>
      </c>
      <c r="M566" t="s">
        <v>29</v>
      </c>
      <c r="N566" s="23">
        <f>Target_AM[[#This Row],[PROPORSI]]*VLOOKUP(Target_AM[[#This Row],[NIPNAS]],Target_CC[],9,0)</f>
        <v>0</v>
      </c>
      <c r="O566" s="22">
        <f>Target_AM[[#This Row],[PROPORSI]]*VLOOKUP(Target_AM[[#This Row],[NIPNAS]],Target_CC[],COLUMN(A$2)+9,0)</f>
        <v>53362.843655855737</v>
      </c>
      <c r="P566" s="22">
        <f>Target_AM[[#This Row],[PROPORSI]]*VLOOKUP(Target_AM[[#This Row],[NIPNAS]],Target_CC[],COLUMN(B$2)+9,0)</f>
        <v>54294.843018470732</v>
      </c>
      <c r="Q566" s="22">
        <f>Target_AM[[#This Row],[PROPORSI]]*VLOOKUP(Target_AM[[#This Row],[NIPNAS]],Target_CC[],COLUMN(C$2)+9,0)</f>
        <v>58047.947292660399</v>
      </c>
      <c r="R566" s="22">
        <f>Target_AM[[#This Row],[PROPORSI]]*VLOOKUP(Target_AM[[#This Row],[NIPNAS]],Target_CC[],COLUMN(D$2)+9,0)</f>
        <v>54544.80985895812</v>
      </c>
      <c r="S566" s="22">
        <f>Target_AM[[#This Row],[PROPORSI]]*VLOOKUP(Target_AM[[#This Row],[NIPNAS]],Target_CC[],COLUMN(E$2)+9,0)</f>
        <v>57309.441835203659</v>
      </c>
      <c r="T566" s="22">
        <f>Target_AM[[#This Row],[PROPORSI]]*VLOOKUP(Target_AM[[#This Row],[NIPNAS]],Target_CC[],COLUMN(F$2)+9,0)</f>
        <v>56544.927386770607</v>
      </c>
      <c r="U566" s="22">
        <f>Target_AM[[#This Row],[PROPORSI]]*VLOOKUP(Target_AM[[#This Row],[NIPNAS]],Target_CC[],COLUMN(G$2)+9,0)</f>
        <v>59249.857290848093</v>
      </c>
      <c r="V566" s="22">
        <f>Target_AM[[#This Row],[PROPORSI]]*VLOOKUP(Target_AM[[#This Row],[NIPNAS]],Target_CC[],COLUMN(H$2)+9,0)</f>
        <v>59840.394497228619</v>
      </c>
      <c r="W566" s="22">
        <f>Target_AM[[#This Row],[PROPORSI]]*VLOOKUP(Target_AM[[#This Row],[NIPNAS]],Target_CC[],COLUMN(I$2)+9,0)</f>
        <v>59074.438971353899</v>
      </c>
      <c r="X566" s="22">
        <f>Target_AM[[#This Row],[PROPORSI]]*VLOOKUP(Target_AM[[#This Row],[NIPNAS]],Target_CC[],COLUMN(J$2)+9,0)</f>
        <v>60262.923991791373</v>
      </c>
      <c r="Y566" s="22">
        <f>Target_AM[[#This Row],[PROPORSI]]*VLOOKUP(Target_AM[[#This Row],[NIPNAS]],Target_CC[],COLUMN(K$2)+9,0)</f>
        <v>59823.228413711302</v>
      </c>
      <c r="Z566" s="22">
        <f>Target_AM[[#This Row],[PROPORSI]]*VLOOKUP(Target_AM[[#This Row],[NIPNAS]],Target_CC[],COLUMN(L$2)+9,0)</f>
        <v>56444.343787147438</v>
      </c>
      <c r="AA566" s="22">
        <f>Target_AM[[#This Row],[PROPORSI]]*VLOOKUP(Target_AM[[#This Row],[NIPNAS]],Target_CC[],COLUMN(M$2)+9,0)</f>
        <v>688799.99999999988</v>
      </c>
      <c r="AB566" s="22">
        <f>Target_AM[[#This Row],[PROPORSI]]*VLOOKUP(Target_AM[[#This Row],[NIPNAS]],Target_CC[],COLUMN(N$2)+9,0)</f>
        <v>1825120.5110069148</v>
      </c>
      <c r="AC566" s="22">
        <f>Target_AM[[#This Row],[PROPORSI]]*VLOOKUP(Target_AM[[#This Row],[NIPNAS]],Target_CC[],COLUMN(O$2)+9,0)</f>
        <v>1856996.8323649752</v>
      </c>
      <c r="AD566" s="22">
        <f>Target_AM[[#This Row],[PROPORSI]]*VLOOKUP(Target_AM[[#This Row],[NIPNAS]],Target_CC[],COLUMN(P$2)+9,0)</f>
        <v>1985360.8235148289</v>
      </c>
      <c r="AE566" s="22">
        <f>Target_AM[[#This Row],[PROPORSI]]*VLOOKUP(Target_AM[[#This Row],[NIPNAS]],Target_CC[],COLUMN(Q$2)+9,0)</f>
        <v>1865546.2194738658</v>
      </c>
      <c r="AF566" s="22">
        <f>Target_AM[[#This Row],[PROPORSI]]*VLOOKUP(Target_AM[[#This Row],[NIPNAS]],Target_CC[],COLUMN(R$2)+9,0)</f>
        <v>1960102.3971350919</v>
      </c>
      <c r="AG566" s="22">
        <f>Target_AM[[#This Row],[PROPORSI]]*VLOOKUP(Target_AM[[#This Row],[NIPNAS]],Target_CC[],COLUMN(S$2)+9,0)</f>
        <v>1933954.4090369502</v>
      </c>
      <c r="AH566" s="22">
        <f>Target_AM[[#This Row],[PROPORSI]]*VLOOKUP(Target_AM[[#This Row],[NIPNAS]],Target_CC[],COLUMN(T$2)+9,0)</f>
        <v>2026468.6513551835</v>
      </c>
      <c r="AI566" s="22">
        <f>Target_AM[[#This Row],[PROPORSI]]*VLOOKUP(Target_AM[[#This Row],[NIPNAS]],Target_CC[],COLUMN(U$2)+9,0)</f>
        <v>2046666.2550441599</v>
      </c>
      <c r="AJ566" s="22">
        <f>Target_AM[[#This Row],[PROPORSI]]*VLOOKUP(Target_AM[[#This Row],[NIPNAS]],Target_CC[],COLUMN(V$2)+9,0)</f>
        <v>2020468.9790929628</v>
      </c>
      <c r="AK566" s="22">
        <f>Target_AM[[#This Row],[PROPORSI]]*VLOOKUP(Target_AM[[#This Row],[NIPNAS]],Target_CC[],COLUMN(W$2)+9,0)</f>
        <v>2061117.6447040746</v>
      </c>
      <c r="AL566" s="22">
        <f>Target_AM[[#This Row],[PROPORSI]]*VLOOKUP(Target_AM[[#This Row],[NIPNAS]],Target_CC[],COLUMN(X$2)+9,0)</f>
        <v>2046079.139197726</v>
      </c>
      <c r="AM566" s="22">
        <f>Target_AM[[#This Row],[PROPORSI]]*VLOOKUP(Target_AM[[#This Row],[NIPNAS]],Target_CC[],COLUMN(Y$2)+9,0)</f>
        <v>1930514.2402197286</v>
      </c>
      <c r="AN566" s="22">
        <f>Target_AM[[#This Row],[PROPORSI]]*VLOOKUP(Target_AM[[#This Row],[NIPNAS]],Target_CC[],COLUMN(Z$2)+9,0)</f>
        <v>23558396.102146458</v>
      </c>
      <c r="AO566" s="22">
        <f>Target_AM[[#This Row],[PROPORSI]]*VLOOKUP(Target_AM[[#This Row],[NIPNAS]],Target_CC[],COLUMN(AA$2)+9,0)</f>
        <v>1878483.3546627704</v>
      </c>
      <c r="AP566" s="22">
        <f>Target_AM[[#This Row],[PROPORSI]]*VLOOKUP(Target_AM[[#This Row],[NIPNAS]],Target_CC[],COLUMN(AB$2)+9,0)</f>
        <v>1911291.675383446</v>
      </c>
      <c r="AQ566" s="22">
        <f>Target_AM[[#This Row],[PROPORSI]]*VLOOKUP(Target_AM[[#This Row],[NIPNAS]],Target_CC[],COLUMN(AC$2)+9,0)</f>
        <v>2043408.7708074893</v>
      </c>
      <c r="AR566" s="22">
        <f>Target_AM[[#This Row],[PROPORSI]]*VLOOKUP(Target_AM[[#This Row],[NIPNAS]],Target_CC[],COLUMN(AD$2)+9,0)</f>
        <v>1920091.0293328241</v>
      </c>
      <c r="AS566" s="22">
        <f>Target_AM[[#This Row],[PROPORSI]]*VLOOKUP(Target_AM[[#This Row],[NIPNAS]],Target_CC[],COLUMN(AE$2)+9,0)</f>
        <v>2017411.8389702956</v>
      </c>
      <c r="AT566" s="22">
        <f>Target_AM[[#This Row],[PROPORSI]]*VLOOKUP(Target_AM[[#This Row],[NIPNAS]],Target_CC[],COLUMN(AF$2)+9,0)</f>
        <v>1990499.3364237207</v>
      </c>
      <c r="AU566" s="22">
        <f>Target_AM[[#This Row],[PROPORSI]]*VLOOKUP(Target_AM[[#This Row],[NIPNAS]],Target_CC[],COLUMN(AG$2)+9,0)</f>
        <v>2085718.5086460316</v>
      </c>
      <c r="AV566" s="22">
        <f>Target_AM[[#This Row],[PROPORSI]]*VLOOKUP(Target_AM[[#This Row],[NIPNAS]],Target_CC[],COLUMN(AH$2)+9,0)</f>
        <v>2106506.6495413887</v>
      </c>
      <c r="AW566" s="22">
        <f>Target_AM[[#This Row],[PROPORSI]]*VLOOKUP(Target_AM[[#This Row],[NIPNAS]],Target_CC[],COLUMN(AI$2)+9,0)</f>
        <v>2079543.4180643167</v>
      </c>
      <c r="AX566" s="22">
        <f>Target_AM[[#This Row],[PROPORSI]]*VLOOKUP(Target_AM[[#This Row],[NIPNAS]],Target_CC[],COLUMN(AJ$2)+9,0)</f>
        <v>2121380.568695866</v>
      </c>
      <c r="AY566" s="22">
        <f>Target_AM[[#This Row],[PROPORSI]]*VLOOKUP(Target_AM[[#This Row],[NIPNAS]],Target_CC[],COLUMN(AK$2)+9,0)</f>
        <v>2105902.3676114371</v>
      </c>
      <c r="AZ566" s="22">
        <f>Target_AM[[#This Row],[PROPORSI]]*VLOOKUP(Target_AM[[#This Row],[NIPNAS]],Target_CC[],COLUMN(AL$2)+9,0)</f>
        <v>1986958.584006876</v>
      </c>
      <c r="BA566" s="22">
        <f>Target_AM[[#This Row],[PROPORSI]]*VLOOKUP(Target_AM[[#This Row],[NIPNAS]],Target_CC[],COLUMN(AM$2)+9,0)</f>
        <v>24247196.102146462</v>
      </c>
      <c r="BB566" s="22">
        <f>Target_AM[[#This Row],[PROPORSI]]*VLOOKUP(Target_AM[[#This Row],[NIPNAS]],Target_CC[],COLUMN(AN$2)+9,0)</f>
        <v>4941582.2328302255</v>
      </c>
      <c r="BC566" s="22">
        <f>Target_AM[[#This Row],[PROPORSI]]*VLOOKUP(Target_AM[[#This Row],[NIPNAS]],Target_CC[],COLUMN(AO$2)+9,0)</f>
        <v>5142088.3207596643</v>
      </c>
      <c r="BD566" s="22">
        <f>Target_AM[[#This Row],[PROPORSI]]*VLOOKUP(Target_AM[[#This Row],[NIPNAS]],Target_CC[],COLUMN(AP$2)+9,0)</f>
        <v>5200167.6767443335</v>
      </c>
      <c r="BE566" s="22">
        <f>Target_AM[[#This Row],[PROPORSI]]*VLOOKUP(Target_AM[[#This Row],[NIPNAS]],Target_CC[],COLUMN(AQ$2)+9,0)</f>
        <v>5041400.8835760169</v>
      </c>
      <c r="BF566" s="22">
        <f>Target_AM[[#This Row],[PROPORSI]]*VLOOKUP(Target_AM[[#This Row],[NIPNAS]],Target_CC[],COLUMN(AR$2)+9,0)</f>
        <v>5300908.0587014994</v>
      </c>
      <c r="BG566" s="22">
        <f>Target_AM[[#This Row],[PROPORSI]]*VLOOKUP(Target_AM[[#This Row],[NIPNAS]],Target_CC[],COLUMN(AS$2)+9,0)</f>
        <v>5267931.7796293944</v>
      </c>
      <c r="BH566" s="22">
        <f>Target_AM[[#This Row],[PROPORSI]]*VLOOKUP(Target_AM[[#This Row],[NIPNAS]],Target_CC[],COLUMN(AT$2)+9,0)</f>
        <v>5440025.0052966522</v>
      </c>
      <c r="BI566" s="22">
        <f>Target_AM[[#This Row],[PROPORSI]]*VLOOKUP(Target_AM[[#This Row],[NIPNAS]],Target_CC[],COLUMN(AU$2)+9,0)</f>
        <v>5516503.1293899361</v>
      </c>
      <c r="BJ566" s="22">
        <f>Target_AM[[#This Row],[PROPORSI]]*VLOOKUP(Target_AM[[#This Row],[NIPNAS]],Target_CC[],COLUMN(AV$2)+9,0)</f>
        <v>5430748.8535660813</v>
      </c>
      <c r="BK566" s="22">
        <f>Target_AM[[#This Row],[PROPORSI]]*VLOOKUP(Target_AM[[#This Row],[NIPNAS]],Target_CC[],COLUMN(AW$2)+9,0)</f>
        <v>5523072.6990475263</v>
      </c>
      <c r="BL566" s="22">
        <f>Target_AM[[#This Row],[PROPORSI]]*VLOOKUP(Target_AM[[#This Row],[NIPNAS]],Target_CC[],COLUMN(AX$2)+9,0)</f>
        <v>5624891.6984470263</v>
      </c>
      <c r="BM566" s="22">
        <f>Target_AM[[#This Row],[PROPORSI]]*VLOOKUP(Target_AM[[#This Row],[NIPNAS]],Target_CC[],COLUMN(AY$2)+9,0)</f>
        <v>5484201.4723760169</v>
      </c>
      <c r="BN566" s="22">
        <f>Target_AM[[#This Row],[PROPORSI]]*VLOOKUP(Target_AM[[#This Row],[NIPNAS]],Target_CC[],COLUMN(AZ$2)+9,0)</f>
        <v>63913521.810364373</v>
      </c>
      <c r="BO566" s="22">
        <f>Target_AM[[#This Row],[PROPORSI]]*VLOOKUP(Target_AM[[#This Row],[NIPNAS]],Target_CC[],COLUMN(BA$2)+9,0)</f>
        <v>28700</v>
      </c>
      <c r="BP566" s="22">
        <f>Target_AM[[#This Row],[PROPORSI]]*VLOOKUP(Target_AM[[#This Row],[NIPNAS]],Target_CC[],COLUMN(BB$2)+9,0)</f>
        <v>28700</v>
      </c>
      <c r="BQ566" s="22">
        <f>Target_AM[[#This Row],[PROPORSI]]*VLOOKUP(Target_AM[[#This Row],[NIPNAS]],Target_CC[],COLUMN(BC$2)+9,0)</f>
        <v>28700</v>
      </c>
      <c r="BR566" s="22">
        <f>Target_AM[[#This Row],[PROPORSI]]*VLOOKUP(Target_AM[[#This Row],[NIPNAS]],Target_CC[],COLUMN(BD$2)+9,0)</f>
        <v>28700</v>
      </c>
      <c r="BS566" s="22">
        <f>Target_AM[[#This Row],[PROPORSI]]*VLOOKUP(Target_AM[[#This Row],[NIPNAS]],Target_CC[],COLUMN(BE$2)+9,0)</f>
        <v>28700</v>
      </c>
      <c r="BT566" s="22">
        <f>Target_AM[[#This Row],[PROPORSI]]*VLOOKUP(Target_AM[[#This Row],[NIPNAS]],Target_CC[],COLUMN(BF$2)+9,0)</f>
        <v>28700</v>
      </c>
      <c r="BU566" s="22">
        <f>Target_AM[[#This Row],[PROPORSI]]*VLOOKUP(Target_AM[[#This Row],[NIPNAS]],Target_CC[],COLUMN(BG$2)+9,0)</f>
        <v>28700</v>
      </c>
      <c r="BV566" s="22">
        <f>Target_AM[[#This Row],[PROPORSI]]*VLOOKUP(Target_AM[[#This Row],[NIPNAS]],Target_CC[],COLUMN(BH$2)+9,0)</f>
        <v>28700</v>
      </c>
      <c r="BW566" s="22">
        <f>Target_AM[[#This Row],[PROPORSI]]*VLOOKUP(Target_AM[[#This Row],[NIPNAS]],Target_CC[],COLUMN(BI$2)+9,0)</f>
        <v>28700</v>
      </c>
      <c r="BX566" s="22">
        <f>Target_AM[[#This Row],[PROPORSI]]*VLOOKUP(Target_AM[[#This Row],[NIPNAS]],Target_CC[],COLUMN(BJ$2)+9,0)</f>
        <v>28700</v>
      </c>
      <c r="BY566" s="22">
        <f>Target_AM[[#This Row],[PROPORSI]]*VLOOKUP(Target_AM[[#This Row],[NIPNAS]],Target_CC[],COLUMN(BK$2)+9,0)</f>
        <v>28700</v>
      </c>
      <c r="BZ566" s="22">
        <f>Target_AM[[#This Row],[PROPORSI]]*VLOOKUP(Target_AM[[#This Row],[NIPNAS]],Target_CC[],COLUMN(BL$2)+9,0)</f>
        <v>28700</v>
      </c>
      <c r="CA566" s="22">
        <f>Target_AM[[#This Row],[PROPORSI]]*VLOOKUP(Target_AM[[#This Row],[NIPNAS]],Target_CC[],COLUMN(BM$2)+9,0)</f>
        <v>344400</v>
      </c>
      <c r="CB566" s="22">
        <f>Target_AM[[#This Row],[PROPORSI]]*VLOOKUP(Target_AM[[#This Row],[NIPNAS]],Target_CC[],COLUMN(BN$2)+9,0)</f>
        <v>0</v>
      </c>
      <c r="CC566" s="22">
        <f>Target_AM[[#This Row],[PROPORSI]]*VLOOKUP(Target_AM[[#This Row],[NIPNAS]],Target_CC[],COLUMN(BO$2)+9,0)</f>
        <v>0</v>
      </c>
      <c r="CD566" s="22">
        <f>Target_AM[[#This Row],[PROPORSI]]*VLOOKUP(Target_AM[[#This Row],[NIPNAS]],Target_CC[],COLUMN(BP$2)+9,0)</f>
        <v>0</v>
      </c>
      <c r="CE566" s="22">
        <f>Target_AM[[#This Row],[PROPORSI]]*VLOOKUP(Target_AM[[#This Row],[NIPNAS]],Target_CC[],COLUMN(BQ$2)+9,0)</f>
        <v>0</v>
      </c>
      <c r="CF566" s="22">
        <f>Target_AM[[#This Row],[PROPORSI]]*VLOOKUP(Target_AM[[#This Row],[NIPNAS]],Target_CC[],COLUMN(BR$2)+9,0)</f>
        <v>0</v>
      </c>
      <c r="CG566" s="22">
        <f>Target_AM[[#This Row],[PROPORSI]]*VLOOKUP(Target_AM[[#This Row],[NIPNAS]],Target_CC[],COLUMN(BS$2)+9,0)</f>
        <v>0</v>
      </c>
      <c r="CH566" s="22">
        <f>Target_AM[[#This Row],[PROPORSI]]*VLOOKUP(Target_AM[[#This Row],[NIPNAS]],Target_CC[],COLUMN(BT$2)+9,0)</f>
        <v>0</v>
      </c>
      <c r="CI566" s="22">
        <f>Target_AM[[#This Row],[PROPORSI]]*VLOOKUP(Target_AM[[#This Row],[NIPNAS]],Target_CC[],COLUMN(BU$2)+9,0)</f>
        <v>0</v>
      </c>
      <c r="CJ566" s="22">
        <f>Target_AM[[#This Row],[PROPORSI]]*VLOOKUP(Target_AM[[#This Row],[NIPNAS]],Target_CC[],COLUMN(BV$2)+9,0)</f>
        <v>0</v>
      </c>
      <c r="CK566" s="22">
        <f>Target_AM[[#This Row],[PROPORSI]]*VLOOKUP(Target_AM[[#This Row],[NIPNAS]],Target_CC[],COLUMN(BW$2)+9,0)</f>
        <v>0</v>
      </c>
      <c r="CL566" s="22">
        <f>Target_AM[[#This Row],[PROPORSI]]*VLOOKUP(Target_AM[[#This Row],[NIPNAS]],Target_CC[],COLUMN(BX$2)+9,0)</f>
        <v>0</v>
      </c>
      <c r="CM566" s="22">
        <f>Target_AM[[#This Row],[PROPORSI]]*VLOOKUP(Target_AM[[#This Row],[NIPNAS]],Target_CC[],COLUMN(BY$2)+9,0)</f>
        <v>0</v>
      </c>
      <c r="CN566" s="22">
        <f>Target_AM[[#This Row],[PROPORSI]]*VLOOKUP(Target_AM[[#This Row],[NIPNAS]],Target_CC[],COLUMN(BZ$2)+9,0)</f>
        <v>0</v>
      </c>
      <c r="CO566" s="22">
        <f>Target_AM[[#This Row],[PROPORSI]]*VLOOKUP(Target_AM[[#This Row],[NIPNAS]],Target_CC[],COLUMN(CA$2)+9,0)</f>
        <v>28700</v>
      </c>
      <c r="CP566" s="22">
        <f>Target_AM[[#This Row],[PROPORSI]]*VLOOKUP(Target_AM[[#This Row],[NIPNAS]],Target_CC[],COLUMN(CB$2)+9,0)</f>
        <v>28700</v>
      </c>
      <c r="CQ566" s="22">
        <f>Target_AM[[#This Row],[PROPORSI]]*VLOOKUP(Target_AM[[#This Row],[NIPNAS]],Target_CC[],COLUMN(CC$2)+9,0)</f>
        <v>28700</v>
      </c>
      <c r="CR566" s="22">
        <f>Target_AM[[#This Row],[PROPORSI]]*VLOOKUP(Target_AM[[#This Row],[NIPNAS]],Target_CC[],COLUMN(CD$2)+9,0)</f>
        <v>28700</v>
      </c>
      <c r="CS566" s="22">
        <f>Target_AM[[#This Row],[PROPORSI]]*VLOOKUP(Target_AM[[#This Row],[NIPNAS]],Target_CC[],COLUMN(CE$2)+9,0)</f>
        <v>28700</v>
      </c>
      <c r="CT566" s="22">
        <f>Target_AM[[#This Row],[PROPORSI]]*VLOOKUP(Target_AM[[#This Row],[NIPNAS]],Target_CC[],COLUMN(CF$2)+9,0)</f>
        <v>28700</v>
      </c>
      <c r="CU566" s="22">
        <f>Target_AM[[#This Row],[PROPORSI]]*VLOOKUP(Target_AM[[#This Row],[NIPNAS]],Target_CC[],COLUMN(CG$2)+9,0)</f>
        <v>28700</v>
      </c>
      <c r="CV566" s="22">
        <f>Target_AM[[#This Row],[PROPORSI]]*VLOOKUP(Target_AM[[#This Row],[NIPNAS]],Target_CC[],COLUMN(CH$2)+9,0)</f>
        <v>28700</v>
      </c>
      <c r="CW566" s="22">
        <f>Target_AM[[#This Row],[PROPORSI]]*VLOOKUP(Target_AM[[#This Row],[NIPNAS]],Target_CC[],COLUMN(CI$2)+9,0)</f>
        <v>28700</v>
      </c>
      <c r="CX566" s="22">
        <f>Target_AM[[#This Row],[PROPORSI]]*VLOOKUP(Target_AM[[#This Row],[NIPNAS]],Target_CC[],COLUMN(CJ$2)+9,0)</f>
        <v>28700</v>
      </c>
      <c r="CY566" s="22">
        <f>Target_AM[[#This Row],[PROPORSI]]*VLOOKUP(Target_AM[[#This Row],[NIPNAS]],Target_CC[],COLUMN(CK$2)+9,0)</f>
        <v>28700</v>
      </c>
      <c r="CZ566" s="22">
        <f>Target_AM[[#This Row],[PROPORSI]]*VLOOKUP(Target_AM[[#This Row],[NIPNAS]],Target_CC[],COLUMN(CL$2)+9,0)</f>
        <v>28700</v>
      </c>
      <c r="DA566" s="22">
        <f>Target_AM[[#This Row],[PROPORSI]]*VLOOKUP(Target_AM[[#This Row],[NIPNAS]],Target_CC[],COLUMN(CM$2)+9,0)</f>
        <v>344400</v>
      </c>
      <c r="DB566" s="22">
        <f>Target_AM[[#This Row],[PROPORSI]]*VLOOKUP(Target_AM[[#This Row],[NIPNAS]],Target_CC[],COLUMN(CN$2)+9,0)</f>
        <v>0</v>
      </c>
      <c r="DC566" s="22">
        <f>Target_AM[[#This Row],[PROPORSI]]*VLOOKUP(Target_AM[[#This Row],[NIPNAS]],Target_CC[],COLUMN(CO$2)+9,0)</f>
        <v>0</v>
      </c>
      <c r="DD566" s="22">
        <f>Target_AM[[#This Row],[PROPORSI]]*VLOOKUP(Target_AM[[#This Row],[NIPNAS]],Target_CC[],COLUMN(CP$2)+9,0)</f>
        <v>0</v>
      </c>
      <c r="DE566" s="22">
        <f>Target_AM[[#This Row],[PROPORSI]]*VLOOKUP(Target_AM[[#This Row],[NIPNAS]],Target_CC[],COLUMN(CQ$2)+9,0)</f>
        <v>0</v>
      </c>
      <c r="DF566" s="22">
        <f>Target_AM[[#This Row],[PROPORSI]]*VLOOKUP(Target_AM[[#This Row],[NIPNAS]],Target_CC[],COLUMN(CR$2)+9,0)</f>
        <v>0</v>
      </c>
      <c r="DG566" s="22">
        <f>Target_AM[[#This Row],[PROPORSI]]*VLOOKUP(Target_AM[[#This Row],[NIPNAS]],Target_CC[],COLUMN(CS$2)+9,0)</f>
        <v>0</v>
      </c>
      <c r="DH566" s="22">
        <f>Target_AM[[#This Row],[PROPORSI]]*VLOOKUP(Target_AM[[#This Row],[NIPNAS]],Target_CC[],COLUMN(CT$2)+9,0)</f>
        <v>0</v>
      </c>
      <c r="DI566" s="22">
        <f>Target_AM[[#This Row],[PROPORSI]]*VLOOKUP(Target_AM[[#This Row],[NIPNAS]],Target_CC[],COLUMN(CU$2)+9,0)</f>
        <v>0</v>
      </c>
      <c r="DJ566" s="22">
        <f>Target_AM[[#This Row],[PROPORSI]]*VLOOKUP(Target_AM[[#This Row],[NIPNAS]],Target_CC[],COLUMN(CV$2)+9,0)</f>
        <v>0</v>
      </c>
      <c r="DK566" s="22">
        <f>Target_AM[[#This Row],[PROPORSI]]*VLOOKUP(Target_AM[[#This Row],[NIPNAS]],Target_CC[],COLUMN(CW$2)+9,0)</f>
        <v>0</v>
      </c>
      <c r="DL566" s="22">
        <f>Target_AM[[#This Row],[PROPORSI]]*VLOOKUP(Target_AM[[#This Row],[NIPNAS]],Target_CC[],COLUMN(CX$2)+9,0)</f>
        <v>0</v>
      </c>
      <c r="DM566" s="22">
        <f>Target_AM[[#This Row],[PROPORSI]]*VLOOKUP(Target_AM[[#This Row],[NIPNAS]],Target_CC[],COLUMN(CY$2)+9,0)</f>
        <v>0</v>
      </c>
      <c r="DN566" s="22">
        <f>Target_AM[[#This Row],[PROPORSI]]*VLOOKUP(Target_AM[[#This Row],[NIPNAS]],Target_CC[],COLUMN(CZ$2)+9,0)</f>
        <v>0</v>
      </c>
      <c r="DO566" s="22">
        <f>Target_AM[[#This Row],[PROPORSI]]*VLOOKUP(Target_AM[[#This Row],[NIPNAS]],Target_CC[],COLUMN(DA$2)+9,0)</f>
        <v>0</v>
      </c>
      <c r="DP566" s="22">
        <f>Target_AM[[#This Row],[PROPORSI]]*VLOOKUP(Target_AM[[#This Row],[NIPNAS]],Target_CC[],COLUMN(DB$2)+9,0)</f>
        <v>0</v>
      </c>
      <c r="DQ566" s="22">
        <f>Target_AM[[#This Row],[PROPORSI]]*VLOOKUP(Target_AM[[#This Row],[NIPNAS]],Target_CC[],COLUMN(DC$2)+9,0)</f>
        <v>0</v>
      </c>
      <c r="DR566" s="22">
        <f>Target_AM[[#This Row],[PROPORSI]]*VLOOKUP(Target_AM[[#This Row],[NIPNAS]],Target_CC[],COLUMN(DD$2)+9,0)</f>
        <v>0</v>
      </c>
      <c r="DS566" s="22">
        <f>Target_AM[[#This Row],[PROPORSI]]*VLOOKUP(Target_AM[[#This Row],[NIPNAS]],Target_CC[],COLUMN(DE$2)+9,0)</f>
        <v>0</v>
      </c>
      <c r="DT566" s="22">
        <f>Target_AM[[#This Row],[PROPORSI]]*VLOOKUP(Target_AM[[#This Row],[NIPNAS]],Target_CC[],COLUMN(DF$2)+9,0)</f>
        <v>0</v>
      </c>
      <c r="DU566" s="22">
        <f>Target_AM[[#This Row],[PROPORSI]]*VLOOKUP(Target_AM[[#This Row],[NIPNAS]],Target_CC[],COLUMN(DG$2)+9,0)</f>
        <v>0</v>
      </c>
      <c r="DV566" s="22">
        <f>Target_AM[[#This Row],[PROPORSI]]*VLOOKUP(Target_AM[[#This Row],[NIPNAS]],Target_CC[],COLUMN(DH$2)+9,0)</f>
        <v>0</v>
      </c>
      <c r="DW566" s="22">
        <f>Target_AM[[#This Row],[PROPORSI]]*VLOOKUP(Target_AM[[#This Row],[NIPNAS]],Target_CC[],COLUMN(DI$2)+9,0)</f>
        <v>0</v>
      </c>
      <c r="DX566" s="22">
        <f>Target_AM[[#This Row],[PROPORSI]]*VLOOKUP(Target_AM[[#This Row],[NIPNAS]],Target_CC[],COLUMN(DJ$2)+9,0)</f>
        <v>0</v>
      </c>
      <c r="DY566" s="22">
        <f>Target_AM[[#This Row],[PROPORSI]]*VLOOKUP(Target_AM[[#This Row],[NIPNAS]],Target_CC[],COLUMN(DK$2)+9,0)</f>
        <v>0</v>
      </c>
      <c r="DZ566" s="22">
        <f>Target_AM[[#This Row],[PROPORSI]]*VLOOKUP(Target_AM[[#This Row],[NIPNAS]],Target_CC[],COLUMN(DL$2)+9,0)</f>
        <v>0</v>
      </c>
      <c r="EA566" s="22">
        <f>Target_AM[[#This Row],[PROPORSI]]*VLOOKUP(Target_AM[[#This Row],[NIPNAS]],Target_CC[],COLUMN(DM$2)+9,0)</f>
        <v>0</v>
      </c>
    </row>
    <row r="567" spans="2:131" x14ac:dyDescent="0.3">
      <c r="B567">
        <v>403613</v>
      </c>
      <c r="C567" t="s">
        <v>1003</v>
      </c>
      <c r="D567">
        <v>1</v>
      </c>
      <c r="E567" s="8">
        <v>45658</v>
      </c>
      <c r="F567">
        <v>19393144</v>
      </c>
      <c r="G567" t="s">
        <v>401</v>
      </c>
      <c r="J567" t="s">
        <v>294</v>
      </c>
      <c r="K567" t="s">
        <v>25</v>
      </c>
      <c r="L567" t="s">
        <v>159</v>
      </c>
      <c r="M567" t="s">
        <v>29</v>
      </c>
      <c r="N567" s="23">
        <f>Target_AM[[#This Row],[PROPORSI]]*VLOOKUP(Target_AM[[#This Row],[NIPNAS]],Target_CC[],9,0)</f>
        <v>26246448.87480963</v>
      </c>
      <c r="O567" s="22">
        <f>Target_AM[[#This Row],[PROPORSI]]*VLOOKUP(Target_AM[[#This Row],[NIPNAS]],Target_CC[],COLUMN(A$2)+9,0)</f>
        <v>40000</v>
      </c>
      <c r="P567" s="22">
        <f>Target_AM[[#This Row],[PROPORSI]]*VLOOKUP(Target_AM[[#This Row],[NIPNAS]],Target_CC[],COLUMN(B$2)+9,0)</f>
        <v>42105.263157894733</v>
      </c>
      <c r="Q567" s="22">
        <f>Target_AM[[#This Row],[PROPORSI]]*VLOOKUP(Target_AM[[#This Row],[NIPNAS]],Target_CC[],COLUMN(C$2)+9,0)</f>
        <v>37894.73684210526</v>
      </c>
      <c r="R567" s="22">
        <f>Target_AM[[#This Row],[PROPORSI]]*VLOOKUP(Target_AM[[#This Row],[NIPNAS]],Target_CC[],COLUMN(D$2)+9,0)</f>
        <v>33684.210526315786</v>
      </c>
      <c r="S567" s="22">
        <f>Target_AM[[#This Row],[PROPORSI]]*VLOOKUP(Target_AM[[#This Row],[NIPNAS]],Target_CC[],COLUMN(E$2)+9,0)</f>
        <v>35789.473684210527</v>
      </c>
      <c r="T567" s="22">
        <f>Target_AM[[#This Row],[PROPORSI]]*VLOOKUP(Target_AM[[#This Row],[NIPNAS]],Target_CC[],COLUMN(F$2)+9,0)</f>
        <v>37894.73684210526</v>
      </c>
      <c r="U567" s="22">
        <f>Target_AM[[#This Row],[PROPORSI]]*VLOOKUP(Target_AM[[#This Row],[NIPNAS]],Target_CC[],COLUMN(G$2)+9,0)</f>
        <v>48421.052631578947</v>
      </c>
      <c r="V567" s="22">
        <f>Target_AM[[#This Row],[PROPORSI]]*VLOOKUP(Target_AM[[#This Row],[NIPNAS]],Target_CC[],COLUMN(H$2)+9,0)</f>
        <v>44210.526315789481</v>
      </c>
      <c r="W567" s="22">
        <f>Target_AM[[#This Row],[PROPORSI]]*VLOOKUP(Target_AM[[#This Row],[NIPNAS]],Target_CC[],COLUMN(I$2)+9,0)</f>
        <v>44210.526315789481</v>
      </c>
      <c r="X567" s="22">
        <f>Target_AM[[#This Row],[PROPORSI]]*VLOOKUP(Target_AM[[#This Row],[NIPNAS]],Target_CC[],COLUMN(J$2)+9,0)</f>
        <v>48421.052631578947</v>
      </c>
      <c r="Y567" s="22">
        <f>Target_AM[[#This Row],[PROPORSI]]*VLOOKUP(Target_AM[[#This Row],[NIPNAS]],Target_CC[],COLUMN(K$2)+9,0)</f>
        <v>42105.263157894733</v>
      </c>
      <c r="Z567" s="22">
        <f>Target_AM[[#This Row],[PROPORSI]]*VLOOKUP(Target_AM[[#This Row],[NIPNAS]],Target_CC[],COLUMN(L$2)+9,0)</f>
        <v>44210.526315789481</v>
      </c>
      <c r="AA567" s="22">
        <f>Target_AM[[#This Row],[PROPORSI]]*VLOOKUP(Target_AM[[#This Row],[NIPNAS]],Target_CC[],COLUMN(M$2)+9,0)</f>
        <v>498947.36842105264</v>
      </c>
      <c r="AB567" s="22">
        <f>Target_AM[[#This Row],[PROPORSI]]*VLOOKUP(Target_AM[[#This Row],[NIPNAS]],Target_CC[],COLUMN(N$2)+9,0)</f>
        <v>3945.5621916125542</v>
      </c>
      <c r="AC567" s="22">
        <f>Target_AM[[#This Row],[PROPORSI]]*VLOOKUP(Target_AM[[#This Row],[NIPNAS]],Target_CC[],COLUMN(O$2)+9,0)</f>
        <v>7538.4012954545469</v>
      </c>
      <c r="AD567" s="22">
        <f>Target_AM[[#This Row],[PROPORSI]]*VLOOKUP(Target_AM[[#This Row],[NIPNAS]],Target_CC[],COLUMN(P$2)+9,0)</f>
        <v>8292.2414250000002</v>
      </c>
      <c r="AE567" s="22">
        <f>Target_AM[[#This Row],[PROPORSI]]*VLOOKUP(Target_AM[[#This Row],[NIPNAS]],Target_CC[],COLUMN(Q$2)+9,0)</f>
        <v>8070.2773868560616</v>
      </c>
      <c r="AF567" s="22">
        <f>Target_AM[[#This Row],[PROPORSI]]*VLOOKUP(Target_AM[[#This Row],[NIPNAS]],Target_CC[],COLUMN(R$2)+9,0)</f>
        <v>12959.003111586177</v>
      </c>
      <c r="AG567" s="22">
        <f>Target_AM[[#This Row],[PROPORSI]]*VLOOKUP(Target_AM[[#This Row],[NIPNAS]],Target_CC[],COLUMN(S$2)+9,0)</f>
        <v>11663.102800427558</v>
      </c>
      <c r="AH567" s="22">
        <f>Target_AM[[#This Row],[PROPORSI]]*VLOOKUP(Target_AM[[#This Row],[NIPNAS]],Target_CC[],COLUMN(T$2)+9,0)</f>
        <v>6587.4932483896391</v>
      </c>
      <c r="AI567" s="22">
        <f>Target_AM[[#This Row],[PROPORSI]]*VLOOKUP(Target_AM[[#This Row],[NIPNAS]],Target_CC[],COLUMN(U$2)+9,0)</f>
        <v>14492.485146457208</v>
      </c>
      <c r="AJ567" s="22">
        <f>Target_AM[[#This Row],[PROPORSI]]*VLOOKUP(Target_AM[[#This Row],[NIPNAS]],Target_CC[],COLUMN(V$2)+9,0)</f>
        <v>12077.070955381005</v>
      </c>
      <c r="AK567" s="22">
        <f>Target_AM[[#This Row],[PROPORSI]]*VLOOKUP(Target_AM[[#This Row],[NIPNAS]],Target_CC[],COLUMN(W$2)+9,0)</f>
        <v>14492.485146457208</v>
      </c>
      <c r="AL567" s="22">
        <f>Target_AM[[#This Row],[PROPORSI]]*VLOOKUP(Target_AM[[#This Row],[NIPNAS]],Target_CC[],COLUMN(X$2)+9,0)</f>
        <v>15700.192241995306</v>
      </c>
      <c r="AM567" s="22">
        <f>Target_AM[[#This Row],[PROPORSI]]*VLOOKUP(Target_AM[[#This Row],[NIPNAS]],Target_CC[],COLUMN(Y$2)+9,0)</f>
        <v>15700.192241995306</v>
      </c>
      <c r="AN567" s="22">
        <f>Target_AM[[#This Row],[PROPORSI]]*VLOOKUP(Target_AM[[#This Row],[NIPNAS]],Target_CC[],COLUMN(Z$2)+9,0)</f>
        <v>131518.50719161259</v>
      </c>
      <c r="AO567" s="22">
        <f>Target_AM[[#This Row],[PROPORSI]]*VLOOKUP(Target_AM[[#This Row],[NIPNAS]],Target_CC[],COLUMN(AA$2)+9,0)</f>
        <v>43945.562191612553</v>
      </c>
      <c r="AP567" s="22">
        <f>Target_AM[[#This Row],[PROPORSI]]*VLOOKUP(Target_AM[[#This Row],[NIPNAS]],Target_CC[],COLUMN(AB$2)+9,0)</f>
        <v>49643.66445334928</v>
      </c>
      <c r="AQ567" s="22">
        <f>Target_AM[[#This Row],[PROPORSI]]*VLOOKUP(Target_AM[[#This Row],[NIPNAS]],Target_CC[],COLUMN(AC$2)+9,0)</f>
        <v>46186.97826710526</v>
      </c>
      <c r="AR567" s="22">
        <f>Target_AM[[#This Row],[PROPORSI]]*VLOOKUP(Target_AM[[#This Row],[NIPNAS]],Target_CC[],COLUMN(AD$2)+9,0)</f>
        <v>41754.487913171848</v>
      </c>
      <c r="AS567" s="22">
        <f>Target_AM[[#This Row],[PROPORSI]]*VLOOKUP(Target_AM[[#This Row],[NIPNAS]],Target_CC[],COLUMN(AE$2)+9,0)</f>
        <v>48748.476795796705</v>
      </c>
      <c r="AT567" s="22">
        <f>Target_AM[[#This Row],[PROPORSI]]*VLOOKUP(Target_AM[[#This Row],[NIPNAS]],Target_CC[],COLUMN(AF$2)+9,0)</f>
        <v>49557.839642532817</v>
      </c>
      <c r="AU567" s="22">
        <f>Target_AM[[#This Row],[PROPORSI]]*VLOOKUP(Target_AM[[#This Row],[NIPNAS]],Target_CC[],COLUMN(AG$2)+9,0)</f>
        <v>55008.545879968588</v>
      </c>
      <c r="AV567" s="22">
        <f>Target_AM[[#This Row],[PROPORSI]]*VLOOKUP(Target_AM[[#This Row],[NIPNAS]],Target_CC[],COLUMN(AH$2)+9,0)</f>
        <v>58703.011462246686</v>
      </c>
      <c r="AW567" s="22">
        <f>Target_AM[[#This Row],[PROPORSI]]*VLOOKUP(Target_AM[[#This Row],[NIPNAS]],Target_CC[],COLUMN(AI$2)+9,0)</f>
        <v>56287.597271170482</v>
      </c>
      <c r="AX567" s="22">
        <f>Target_AM[[#This Row],[PROPORSI]]*VLOOKUP(Target_AM[[#This Row],[NIPNAS]],Target_CC[],COLUMN(AJ$2)+9,0)</f>
        <v>62913.537778036152</v>
      </c>
      <c r="AY567" s="22">
        <f>Target_AM[[#This Row],[PROPORSI]]*VLOOKUP(Target_AM[[#This Row],[NIPNAS]],Target_CC[],COLUMN(AK$2)+9,0)</f>
        <v>57805.455399890037</v>
      </c>
      <c r="AZ567" s="22">
        <f>Target_AM[[#This Row],[PROPORSI]]*VLOOKUP(Target_AM[[#This Row],[NIPNAS]],Target_CC[],COLUMN(AL$2)+9,0)</f>
        <v>59910.718557784785</v>
      </c>
      <c r="BA567" s="22">
        <f>Target_AM[[#This Row],[PROPORSI]]*VLOOKUP(Target_AM[[#This Row],[NIPNAS]],Target_CC[],COLUMN(AM$2)+9,0)</f>
        <v>630465.87561266532</v>
      </c>
      <c r="BB567" s="22">
        <f>Target_AM[[#This Row],[PROPORSI]]*VLOOKUP(Target_AM[[#This Row],[NIPNAS]],Target_CC[],COLUMN(AN$2)+9,0)</f>
        <v>0</v>
      </c>
      <c r="BC567" s="22">
        <f>Target_AM[[#This Row],[PROPORSI]]*VLOOKUP(Target_AM[[#This Row],[NIPNAS]],Target_CC[],COLUMN(AO$2)+9,0)</f>
        <v>0</v>
      </c>
      <c r="BD567" s="22">
        <f>Target_AM[[#This Row],[PROPORSI]]*VLOOKUP(Target_AM[[#This Row],[NIPNAS]],Target_CC[],COLUMN(AP$2)+9,0)</f>
        <v>0</v>
      </c>
      <c r="BE567" s="22">
        <f>Target_AM[[#This Row],[PROPORSI]]*VLOOKUP(Target_AM[[#This Row],[NIPNAS]],Target_CC[],COLUMN(AQ$2)+9,0)</f>
        <v>0</v>
      </c>
      <c r="BF567" s="22">
        <f>Target_AM[[#This Row],[PROPORSI]]*VLOOKUP(Target_AM[[#This Row],[NIPNAS]],Target_CC[],COLUMN(AR$2)+9,0)</f>
        <v>0</v>
      </c>
      <c r="BG567" s="22">
        <f>Target_AM[[#This Row],[PROPORSI]]*VLOOKUP(Target_AM[[#This Row],[NIPNAS]],Target_CC[],COLUMN(AS$2)+9,0)</f>
        <v>0</v>
      </c>
      <c r="BH567" s="22">
        <f>Target_AM[[#This Row],[PROPORSI]]*VLOOKUP(Target_AM[[#This Row],[NIPNAS]],Target_CC[],COLUMN(AT$2)+9,0)</f>
        <v>0</v>
      </c>
      <c r="BI567" s="22">
        <f>Target_AM[[#This Row],[PROPORSI]]*VLOOKUP(Target_AM[[#This Row],[NIPNAS]],Target_CC[],COLUMN(AU$2)+9,0)</f>
        <v>0</v>
      </c>
      <c r="BJ567" s="22">
        <f>Target_AM[[#This Row],[PROPORSI]]*VLOOKUP(Target_AM[[#This Row],[NIPNAS]],Target_CC[],COLUMN(AV$2)+9,0)</f>
        <v>0</v>
      </c>
      <c r="BK567" s="22">
        <f>Target_AM[[#This Row],[PROPORSI]]*VLOOKUP(Target_AM[[#This Row],[NIPNAS]],Target_CC[],COLUMN(AW$2)+9,0)</f>
        <v>0</v>
      </c>
      <c r="BL567" s="22">
        <f>Target_AM[[#This Row],[PROPORSI]]*VLOOKUP(Target_AM[[#This Row],[NIPNAS]],Target_CC[],COLUMN(AX$2)+9,0)</f>
        <v>0</v>
      </c>
      <c r="BM567" s="22">
        <f>Target_AM[[#This Row],[PROPORSI]]*VLOOKUP(Target_AM[[#This Row],[NIPNAS]],Target_CC[],COLUMN(AY$2)+9,0)</f>
        <v>0</v>
      </c>
      <c r="BN567" s="22">
        <f>Target_AM[[#This Row],[PROPORSI]]*VLOOKUP(Target_AM[[#This Row],[NIPNAS]],Target_CC[],COLUMN(AZ$2)+9,0)</f>
        <v>0</v>
      </c>
      <c r="BO567" s="22">
        <f>Target_AM[[#This Row],[PROPORSI]]*VLOOKUP(Target_AM[[#This Row],[NIPNAS]],Target_CC[],COLUMN(BA$2)+9,0)</f>
        <v>0</v>
      </c>
      <c r="BP567" s="22">
        <f>Target_AM[[#This Row],[PROPORSI]]*VLOOKUP(Target_AM[[#This Row],[NIPNAS]],Target_CC[],COLUMN(BB$2)+9,0)</f>
        <v>0</v>
      </c>
      <c r="BQ567" s="22">
        <f>Target_AM[[#This Row],[PROPORSI]]*VLOOKUP(Target_AM[[#This Row],[NIPNAS]],Target_CC[],COLUMN(BC$2)+9,0)</f>
        <v>0</v>
      </c>
      <c r="BR567" s="22">
        <f>Target_AM[[#This Row],[PROPORSI]]*VLOOKUP(Target_AM[[#This Row],[NIPNAS]],Target_CC[],COLUMN(BD$2)+9,0)</f>
        <v>0</v>
      </c>
      <c r="BS567" s="22">
        <f>Target_AM[[#This Row],[PROPORSI]]*VLOOKUP(Target_AM[[#This Row],[NIPNAS]],Target_CC[],COLUMN(BE$2)+9,0)</f>
        <v>0</v>
      </c>
      <c r="BT567" s="22">
        <f>Target_AM[[#This Row],[PROPORSI]]*VLOOKUP(Target_AM[[#This Row],[NIPNAS]],Target_CC[],COLUMN(BF$2)+9,0)</f>
        <v>0</v>
      </c>
      <c r="BU567" s="22">
        <f>Target_AM[[#This Row],[PROPORSI]]*VLOOKUP(Target_AM[[#This Row],[NIPNAS]],Target_CC[],COLUMN(BG$2)+9,0)</f>
        <v>0</v>
      </c>
      <c r="BV567" s="22">
        <f>Target_AM[[#This Row],[PROPORSI]]*VLOOKUP(Target_AM[[#This Row],[NIPNAS]],Target_CC[],COLUMN(BH$2)+9,0)</f>
        <v>0</v>
      </c>
      <c r="BW567" s="22">
        <f>Target_AM[[#This Row],[PROPORSI]]*VLOOKUP(Target_AM[[#This Row],[NIPNAS]],Target_CC[],COLUMN(BI$2)+9,0)</f>
        <v>0</v>
      </c>
      <c r="BX567" s="22">
        <f>Target_AM[[#This Row],[PROPORSI]]*VLOOKUP(Target_AM[[#This Row],[NIPNAS]],Target_CC[],COLUMN(BJ$2)+9,0)</f>
        <v>0</v>
      </c>
      <c r="BY567" s="22">
        <f>Target_AM[[#This Row],[PROPORSI]]*VLOOKUP(Target_AM[[#This Row],[NIPNAS]],Target_CC[],COLUMN(BK$2)+9,0)</f>
        <v>0</v>
      </c>
      <c r="BZ567" s="22">
        <f>Target_AM[[#This Row],[PROPORSI]]*VLOOKUP(Target_AM[[#This Row],[NIPNAS]],Target_CC[],COLUMN(BL$2)+9,0)</f>
        <v>0</v>
      </c>
      <c r="CA567" s="22">
        <f>Target_AM[[#This Row],[PROPORSI]]*VLOOKUP(Target_AM[[#This Row],[NIPNAS]],Target_CC[],COLUMN(BM$2)+9,0)</f>
        <v>0</v>
      </c>
      <c r="CB567" s="22">
        <f>Target_AM[[#This Row],[PROPORSI]]*VLOOKUP(Target_AM[[#This Row],[NIPNAS]],Target_CC[],COLUMN(BN$2)+9,0)</f>
        <v>0</v>
      </c>
      <c r="CC567" s="22">
        <f>Target_AM[[#This Row],[PROPORSI]]*VLOOKUP(Target_AM[[#This Row],[NIPNAS]],Target_CC[],COLUMN(BO$2)+9,0)</f>
        <v>0</v>
      </c>
      <c r="CD567" s="22">
        <f>Target_AM[[#This Row],[PROPORSI]]*VLOOKUP(Target_AM[[#This Row],[NIPNAS]],Target_CC[],COLUMN(BP$2)+9,0)</f>
        <v>0</v>
      </c>
      <c r="CE567" s="22">
        <f>Target_AM[[#This Row],[PROPORSI]]*VLOOKUP(Target_AM[[#This Row],[NIPNAS]],Target_CC[],COLUMN(BQ$2)+9,0)</f>
        <v>0</v>
      </c>
      <c r="CF567" s="22">
        <f>Target_AM[[#This Row],[PROPORSI]]*VLOOKUP(Target_AM[[#This Row],[NIPNAS]],Target_CC[],COLUMN(BR$2)+9,0)</f>
        <v>0</v>
      </c>
      <c r="CG567" s="22">
        <f>Target_AM[[#This Row],[PROPORSI]]*VLOOKUP(Target_AM[[#This Row],[NIPNAS]],Target_CC[],COLUMN(BS$2)+9,0)</f>
        <v>0</v>
      </c>
      <c r="CH567" s="22">
        <f>Target_AM[[#This Row],[PROPORSI]]*VLOOKUP(Target_AM[[#This Row],[NIPNAS]],Target_CC[],COLUMN(BT$2)+9,0)</f>
        <v>0</v>
      </c>
      <c r="CI567" s="22">
        <f>Target_AM[[#This Row],[PROPORSI]]*VLOOKUP(Target_AM[[#This Row],[NIPNAS]],Target_CC[],COLUMN(BU$2)+9,0)</f>
        <v>0</v>
      </c>
      <c r="CJ567" s="22">
        <f>Target_AM[[#This Row],[PROPORSI]]*VLOOKUP(Target_AM[[#This Row],[NIPNAS]],Target_CC[],COLUMN(BV$2)+9,0)</f>
        <v>0</v>
      </c>
      <c r="CK567" s="22">
        <f>Target_AM[[#This Row],[PROPORSI]]*VLOOKUP(Target_AM[[#This Row],[NIPNAS]],Target_CC[],COLUMN(BW$2)+9,0)</f>
        <v>0</v>
      </c>
      <c r="CL567" s="22">
        <f>Target_AM[[#This Row],[PROPORSI]]*VLOOKUP(Target_AM[[#This Row],[NIPNAS]],Target_CC[],COLUMN(BX$2)+9,0)</f>
        <v>0</v>
      </c>
      <c r="CM567" s="22">
        <f>Target_AM[[#This Row],[PROPORSI]]*VLOOKUP(Target_AM[[#This Row],[NIPNAS]],Target_CC[],COLUMN(BY$2)+9,0)</f>
        <v>0</v>
      </c>
      <c r="CN567" s="22">
        <f>Target_AM[[#This Row],[PROPORSI]]*VLOOKUP(Target_AM[[#This Row],[NIPNAS]],Target_CC[],COLUMN(BZ$2)+9,0)</f>
        <v>0</v>
      </c>
      <c r="CO567" s="22">
        <f>Target_AM[[#This Row],[PROPORSI]]*VLOOKUP(Target_AM[[#This Row],[NIPNAS]],Target_CC[],COLUMN(CA$2)+9,0)</f>
        <v>0</v>
      </c>
      <c r="CP567" s="22">
        <f>Target_AM[[#This Row],[PROPORSI]]*VLOOKUP(Target_AM[[#This Row],[NIPNAS]],Target_CC[],COLUMN(CB$2)+9,0)</f>
        <v>0</v>
      </c>
      <c r="CQ567" s="22">
        <f>Target_AM[[#This Row],[PROPORSI]]*VLOOKUP(Target_AM[[#This Row],[NIPNAS]],Target_CC[],COLUMN(CC$2)+9,0)</f>
        <v>0</v>
      </c>
      <c r="CR567" s="22">
        <f>Target_AM[[#This Row],[PROPORSI]]*VLOOKUP(Target_AM[[#This Row],[NIPNAS]],Target_CC[],COLUMN(CD$2)+9,0)</f>
        <v>0</v>
      </c>
      <c r="CS567" s="22">
        <f>Target_AM[[#This Row],[PROPORSI]]*VLOOKUP(Target_AM[[#This Row],[NIPNAS]],Target_CC[],COLUMN(CE$2)+9,0)</f>
        <v>0</v>
      </c>
      <c r="CT567" s="22">
        <f>Target_AM[[#This Row],[PROPORSI]]*VLOOKUP(Target_AM[[#This Row],[NIPNAS]],Target_CC[],COLUMN(CF$2)+9,0)</f>
        <v>0</v>
      </c>
      <c r="CU567" s="22">
        <f>Target_AM[[#This Row],[PROPORSI]]*VLOOKUP(Target_AM[[#This Row],[NIPNAS]],Target_CC[],COLUMN(CG$2)+9,0)</f>
        <v>0</v>
      </c>
      <c r="CV567" s="22">
        <f>Target_AM[[#This Row],[PROPORSI]]*VLOOKUP(Target_AM[[#This Row],[NIPNAS]],Target_CC[],COLUMN(CH$2)+9,0)</f>
        <v>0</v>
      </c>
      <c r="CW567" s="22">
        <f>Target_AM[[#This Row],[PROPORSI]]*VLOOKUP(Target_AM[[#This Row],[NIPNAS]],Target_CC[],COLUMN(CI$2)+9,0)</f>
        <v>0</v>
      </c>
      <c r="CX567" s="22">
        <f>Target_AM[[#This Row],[PROPORSI]]*VLOOKUP(Target_AM[[#This Row],[NIPNAS]],Target_CC[],COLUMN(CJ$2)+9,0)</f>
        <v>0</v>
      </c>
      <c r="CY567" s="22">
        <f>Target_AM[[#This Row],[PROPORSI]]*VLOOKUP(Target_AM[[#This Row],[NIPNAS]],Target_CC[],COLUMN(CK$2)+9,0)</f>
        <v>0</v>
      </c>
      <c r="CZ567" s="22">
        <f>Target_AM[[#This Row],[PROPORSI]]*VLOOKUP(Target_AM[[#This Row],[NIPNAS]],Target_CC[],COLUMN(CL$2)+9,0)</f>
        <v>0</v>
      </c>
      <c r="DA567" s="22">
        <f>Target_AM[[#This Row],[PROPORSI]]*VLOOKUP(Target_AM[[#This Row],[NIPNAS]],Target_CC[],COLUMN(CM$2)+9,0)</f>
        <v>0</v>
      </c>
      <c r="DB567" s="22">
        <f>Target_AM[[#This Row],[PROPORSI]]*VLOOKUP(Target_AM[[#This Row],[NIPNAS]],Target_CC[],COLUMN(CN$2)+9,0)</f>
        <v>0</v>
      </c>
      <c r="DC567" s="22">
        <f>Target_AM[[#This Row],[PROPORSI]]*VLOOKUP(Target_AM[[#This Row],[NIPNAS]],Target_CC[],COLUMN(CO$2)+9,0)</f>
        <v>0</v>
      </c>
      <c r="DD567" s="22">
        <f>Target_AM[[#This Row],[PROPORSI]]*VLOOKUP(Target_AM[[#This Row],[NIPNAS]],Target_CC[],COLUMN(CP$2)+9,0)</f>
        <v>0</v>
      </c>
      <c r="DE567" s="22">
        <f>Target_AM[[#This Row],[PROPORSI]]*VLOOKUP(Target_AM[[#This Row],[NIPNAS]],Target_CC[],COLUMN(CQ$2)+9,0)</f>
        <v>0</v>
      </c>
      <c r="DF567" s="22">
        <f>Target_AM[[#This Row],[PROPORSI]]*VLOOKUP(Target_AM[[#This Row],[NIPNAS]],Target_CC[],COLUMN(CR$2)+9,0)</f>
        <v>0</v>
      </c>
      <c r="DG567" s="22">
        <f>Target_AM[[#This Row],[PROPORSI]]*VLOOKUP(Target_AM[[#This Row],[NIPNAS]],Target_CC[],COLUMN(CS$2)+9,0)</f>
        <v>0</v>
      </c>
      <c r="DH567" s="22">
        <f>Target_AM[[#This Row],[PROPORSI]]*VLOOKUP(Target_AM[[#This Row],[NIPNAS]],Target_CC[],COLUMN(CT$2)+9,0)</f>
        <v>0</v>
      </c>
      <c r="DI567" s="22">
        <f>Target_AM[[#This Row],[PROPORSI]]*VLOOKUP(Target_AM[[#This Row],[NIPNAS]],Target_CC[],COLUMN(CU$2)+9,0)</f>
        <v>0</v>
      </c>
      <c r="DJ567" s="22">
        <f>Target_AM[[#This Row],[PROPORSI]]*VLOOKUP(Target_AM[[#This Row],[NIPNAS]],Target_CC[],COLUMN(CV$2)+9,0)</f>
        <v>0</v>
      </c>
      <c r="DK567" s="22">
        <f>Target_AM[[#This Row],[PROPORSI]]*VLOOKUP(Target_AM[[#This Row],[NIPNAS]],Target_CC[],COLUMN(CW$2)+9,0)</f>
        <v>0</v>
      </c>
      <c r="DL567" s="22">
        <f>Target_AM[[#This Row],[PROPORSI]]*VLOOKUP(Target_AM[[#This Row],[NIPNAS]],Target_CC[],COLUMN(CX$2)+9,0)</f>
        <v>0</v>
      </c>
      <c r="DM567" s="22">
        <f>Target_AM[[#This Row],[PROPORSI]]*VLOOKUP(Target_AM[[#This Row],[NIPNAS]],Target_CC[],COLUMN(CY$2)+9,0)</f>
        <v>0</v>
      </c>
      <c r="DN567" s="22">
        <f>Target_AM[[#This Row],[PROPORSI]]*VLOOKUP(Target_AM[[#This Row],[NIPNAS]],Target_CC[],COLUMN(CZ$2)+9,0)</f>
        <v>0</v>
      </c>
      <c r="DO567" s="22">
        <f>Target_AM[[#This Row],[PROPORSI]]*VLOOKUP(Target_AM[[#This Row],[NIPNAS]],Target_CC[],COLUMN(DA$2)+9,0)</f>
        <v>0</v>
      </c>
      <c r="DP567" s="22">
        <f>Target_AM[[#This Row],[PROPORSI]]*VLOOKUP(Target_AM[[#This Row],[NIPNAS]],Target_CC[],COLUMN(DB$2)+9,0)</f>
        <v>0</v>
      </c>
      <c r="DQ567" s="22">
        <f>Target_AM[[#This Row],[PROPORSI]]*VLOOKUP(Target_AM[[#This Row],[NIPNAS]],Target_CC[],COLUMN(DC$2)+9,0)</f>
        <v>0</v>
      </c>
      <c r="DR567" s="22">
        <f>Target_AM[[#This Row],[PROPORSI]]*VLOOKUP(Target_AM[[#This Row],[NIPNAS]],Target_CC[],COLUMN(DD$2)+9,0)</f>
        <v>0</v>
      </c>
      <c r="DS567" s="22">
        <f>Target_AM[[#This Row],[PROPORSI]]*VLOOKUP(Target_AM[[#This Row],[NIPNAS]],Target_CC[],COLUMN(DE$2)+9,0)</f>
        <v>0</v>
      </c>
      <c r="DT567" s="22">
        <f>Target_AM[[#This Row],[PROPORSI]]*VLOOKUP(Target_AM[[#This Row],[NIPNAS]],Target_CC[],COLUMN(DF$2)+9,0)</f>
        <v>0</v>
      </c>
      <c r="DU567" s="22">
        <f>Target_AM[[#This Row],[PROPORSI]]*VLOOKUP(Target_AM[[#This Row],[NIPNAS]],Target_CC[],COLUMN(DG$2)+9,0)</f>
        <v>0</v>
      </c>
      <c r="DV567" s="22">
        <f>Target_AM[[#This Row],[PROPORSI]]*VLOOKUP(Target_AM[[#This Row],[NIPNAS]],Target_CC[],COLUMN(DH$2)+9,0)</f>
        <v>0</v>
      </c>
      <c r="DW567" s="22">
        <f>Target_AM[[#This Row],[PROPORSI]]*VLOOKUP(Target_AM[[#This Row],[NIPNAS]],Target_CC[],COLUMN(DI$2)+9,0)</f>
        <v>0</v>
      </c>
      <c r="DX567" s="22">
        <f>Target_AM[[#This Row],[PROPORSI]]*VLOOKUP(Target_AM[[#This Row],[NIPNAS]],Target_CC[],COLUMN(DJ$2)+9,0)</f>
        <v>0</v>
      </c>
      <c r="DY567" s="22">
        <f>Target_AM[[#This Row],[PROPORSI]]*VLOOKUP(Target_AM[[#This Row],[NIPNAS]],Target_CC[],COLUMN(DK$2)+9,0)</f>
        <v>0</v>
      </c>
      <c r="DZ567" s="22">
        <f>Target_AM[[#This Row],[PROPORSI]]*VLOOKUP(Target_AM[[#This Row],[NIPNAS]],Target_CC[],COLUMN(DL$2)+9,0)</f>
        <v>0</v>
      </c>
      <c r="EA567" s="22">
        <f>Target_AM[[#This Row],[PROPORSI]]*VLOOKUP(Target_AM[[#This Row],[NIPNAS]],Target_CC[],COLUMN(DM$2)+9,0)</f>
        <v>0</v>
      </c>
    </row>
    <row r="568" spans="2:131" x14ac:dyDescent="0.3">
      <c r="B568">
        <v>910017</v>
      </c>
      <c r="C568" t="s">
        <v>1049</v>
      </c>
      <c r="D568">
        <v>1</v>
      </c>
      <c r="E568" s="8">
        <v>45658</v>
      </c>
      <c r="F568">
        <v>10253824</v>
      </c>
      <c r="G568" t="s">
        <v>310</v>
      </c>
      <c r="J568" t="s">
        <v>300</v>
      </c>
      <c r="K568" t="s">
        <v>25</v>
      </c>
      <c r="L568" t="s">
        <v>159</v>
      </c>
      <c r="M568" t="s">
        <v>29</v>
      </c>
      <c r="N568" s="23">
        <f>Target_AM[[#This Row],[PROPORSI]]*VLOOKUP(Target_AM[[#This Row],[NIPNAS]],Target_CC[],9,0)</f>
        <v>0</v>
      </c>
      <c r="O568" s="22">
        <f>Target_AM[[#This Row],[PROPORSI]]*VLOOKUP(Target_AM[[#This Row],[NIPNAS]],Target_CC[],COLUMN(A$2)+9,0)</f>
        <v>0</v>
      </c>
      <c r="P568" s="22">
        <f>Target_AM[[#This Row],[PROPORSI]]*VLOOKUP(Target_AM[[#This Row],[NIPNAS]],Target_CC[],COLUMN(B$2)+9,0)</f>
        <v>0</v>
      </c>
      <c r="Q568" s="22">
        <f>Target_AM[[#This Row],[PROPORSI]]*VLOOKUP(Target_AM[[#This Row],[NIPNAS]],Target_CC[],COLUMN(C$2)+9,0)</f>
        <v>0</v>
      </c>
      <c r="R568" s="22">
        <f>Target_AM[[#This Row],[PROPORSI]]*VLOOKUP(Target_AM[[#This Row],[NIPNAS]],Target_CC[],COLUMN(D$2)+9,0)</f>
        <v>0</v>
      </c>
      <c r="S568" s="22">
        <f>Target_AM[[#This Row],[PROPORSI]]*VLOOKUP(Target_AM[[#This Row],[NIPNAS]],Target_CC[],COLUMN(E$2)+9,0)</f>
        <v>0</v>
      </c>
      <c r="T568" s="22">
        <f>Target_AM[[#This Row],[PROPORSI]]*VLOOKUP(Target_AM[[#This Row],[NIPNAS]],Target_CC[],COLUMN(F$2)+9,0)</f>
        <v>0</v>
      </c>
      <c r="U568" s="22">
        <f>Target_AM[[#This Row],[PROPORSI]]*VLOOKUP(Target_AM[[#This Row],[NIPNAS]],Target_CC[],COLUMN(G$2)+9,0)</f>
        <v>0</v>
      </c>
      <c r="V568" s="22">
        <f>Target_AM[[#This Row],[PROPORSI]]*VLOOKUP(Target_AM[[#This Row],[NIPNAS]],Target_CC[],COLUMN(H$2)+9,0)</f>
        <v>0</v>
      </c>
      <c r="W568" s="22">
        <f>Target_AM[[#This Row],[PROPORSI]]*VLOOKUP(Target_AM[[#This Row],[NIPNAS]],Target_CC[],COLUMN(I$2)+9,0)</f>
        <v>0</v>
      </c>
      <c r="X568" s="22">
        <f>Target_AM[[#This Row],[PROPORSI]]*VLOOKUP(Target_AM[[#This Row],[NIPNAS]],Target_CC[],COLUMN(J$2)+9,0)</f>
        <v>0</v>
      </c>
      <c r="Y568" s="22">
        <f>Target_AM[[#This Row],[PROPORSI]]*VLOOKUP(Target_AM[[#This Row],[NIPNAS]],Target_CC[],COLUMN(K$2)+9,0)</f>
        <v>0</v>
      </c>
      <c r="Z568" s="22">
        <f>Target_AM[[#This Row],[PROPORSI]]*VLOOKUP(Target_AM[[#This Row],[NIPNAS]],Target_CC[],COLUMN(L$2)+9,0)</f>
        <v>0</v>
      </c>
      <c r="AA568" s="22">
        <f>Target_AM[[#This Row],[PROPORSI]]*VLOOKUP(Target_AM[[#This Row],[NIPNAS]],Target_CC[],COLUMN(M$2)+9,0)</f>
        <v>0</v>
      </c>
      <c r="AB568" s="22">
        <f>Target_AM[[#This Row],[PROPORSI]]*VLOOKUP(Target_AM[[#This Row],[NIPNAS]],Target_CC[],COLUMN(N$2)+9,0)</f>
        <v>1818835.7038306489</v>
      </c>
      <c r="AC568" s="22">
        <f>Target_AM[[#This Row],[PROPORSI]]*VLOOKUP(Target_AM[[#This Row],[NIPNAS]],Target_CC[],COLUMN(O$2)+9,0)</f>
        <v>1850602.2589940848</v>
      </c>
      <c r="AD568" s="22">
        <f>Target_AM[[#This Row],[PROPORSI]]*VLOOKUP(Target_AM[[#This Row],[NIPNAS]],Target_CC[],COLUMN(P$2)+9,0)</f>
        <v>1978524.2284100929</v>
      </c>
      <c r="AE568" s="22">
        <f>Target_AM[[#This Row],[PROPORSI]]*VLOOKUP(Target_AM[[#This Row],[NIPNAS]],Target_CC[],COLUMN(Q$2)+9,0)</f>
        <v>1859122.2062664656</v>
      </c>
      <c r="AF568" s="22">
        <f>Target_AM[[#This Row],[PROPORSI]]*VLOOKUP(Target_AM[[#This Row],[NIPNAS]],Target_CC[],COLUMN(R$2)+9,0)</f>
        <v>1953352.7794865922</v>
      </c>
      <c r="AG568" s="22">
        <f>Target_AM[[#This Row],[PROPORSI]]*VLOOKUP(Target_AM[[#This Row],[NIPNAS]],Target_CC[],COLUMN(S$2)+9,0)</f>
        <v>1927294.8320527535</v>
      </c>
      <c r="AH568" s="22">
        <f>Target_AM[[#This Row],[PROPORSI]]*VLOOKUP(Target_AM[[#This Row],[NIPNAS]],Target_CC[],COLUMN(T$2)+9,0)</f>
        <v>2019490.5013394954</v>
      </c>
      <c r="AI568" s="22">
        <f>Target_AM[[#This Row],[PROPORSI]]*VLOOKUP(Target_AM[[#This Row],[NIPNAS]],Target_CC[],COLUMN(U$2)+9,0)</f>
        <v>2039618.5545281942</v>
      </c>
      <c r="AJ568" s="22">
        <f>Target_AM[[#This Row],[PROPORSI]]*VLOOKUP(Target_AM[[#This Row],[NIPNAS]],Target_CC[],COLUMN(V$2)+9,0)</f>
        <v>2013511.488964149</v>
      </c>
      <c r="AK568" s="22">
        <f>Target_AM[[#This Row],[PROPORSI]]*VLOOKUP(Target_AM[[#This Row],[NIPNAS]],Target_CC[],COLUMN(W$2)+9,0)</f>
        <v>2054020.1807906269</v>
      </c>
      <c r="AL568" s="22">
        <f>Target_AM[[#This Row],[PROPORSI]]*VLOOKUP(Target_AM[[#This Row],[NIPNAS]],Target_CC[],COLUMN(X$2)+9,0)</f>
        <v>2039033.4604166884</v>
      </c>
      <c r="AM568" s="22">
        <f>Target_AM[[#This Row],[PROPORSI]]*VLOOKUP(Target_AM[[#This Row],[NIPNAS]],Target_CC[],COLUMN(Y$2)+9,0)</f>
        <v>1923866.5094657068</v>
      </c>
      <c r="AN568" s="22">
        <f>Target_AM[[#This Row],[PROPORSI]]*VLOOKUP(Target_AM[[#This Row],[NIPNAS]],Target_CC[],COLUMN(Z$2)+9,0)</f>
        <v>23477272.704545498</v>
      </c>
      <c r="AO568" s="22">
        <f>Target_AM[[#This Row],[PROPORSI]]*VLOOKUP(Target_AM[[#This Row],[NIPNAS]],Target_CC[],COLUMN(AA$2)+9,0)</f>
        <v>1818835.7038306489</v>
      </c>
      <c r="AP568" s="22">
        <f>Target_AM[[#This Row],[PROPORSI]]*VLOOKUP(Target_AM[[#This Row],[NIPNAS]],Target_CC[],COLUMN(AB$2)+9,0)</f>
        <v>1850602.2589940848</v>
      </c>
      <c r="AQ568" s="22">
        <f>Target_AM[[#This Row],[PROPORSI]]*VLOOKUP(Target_AM[[#This Row],[NIPNAS]],Target_CC[],COLUMN(AC$2)+9,0)</f>
        <v>1978524.2284100929</v>
      </c>
      <c r="AR568" s="22">
        <f>Target_AM[[#This Row],[PROPORSI]]*VLOOKUP(Target_AM[[#This Row],[NIPNAS]],Target_CC[],COLUMN(AD$2)+9,0)</f>
        <v>1859122.2062664656</v>
      </c>
      <c r="AS568" s="22">
        <f>Target_AM[[#This Row],[PROPORSI]]*VLOOKUP(Target_AM[[#This Row],[NIPNAS]],Target_CC[],COLUMN(AE$2)+9,0)</f>
        <v>1953352.7794865922</v>
      </c>
      <c r="AT568" s="22">
        <f>Target_AM[[#This Row],[PROPORSI]]*VLOOKUP(Target_AM[[#This Row],[NIPNAS]],Target_CC[],COLUMN(AF$2)+9,0)</f>
        <v>1927294.8320527535</v>
      </c>
      <c r="AU568" s="22">
        <f>Target_AM[[#This Row],[PROPORSI]]*VLOOKUP(Target_AM[[#This Row],[NIPNAS]],Target_CC[],COLUMN(AG$2)+9,0)</f>
        <v>2019490.5013394954</v>
      </c>
      <c r="AV568" s="22">
        <f>Target_AM[[#This Row],[PROPORSI]]*VLOOKUP(Target_AM[[#This Row],[NIPNAS]],Target_CC[],COLUMN(AH$2)+9,0)</f>
        <v>2039618.5545281942</v>
      </c>
      <c r="AW568" s="22">
        <f>Target_AM[[#This Row],[PROPORSI]]*VLOOKUP(Target_AM[[#This Row],[NIPNAS]],Target_CC[],COLUMN(AI$2)+9,0)</f>
        <v>2013511.488964149</v>
      </c>
      <c r="AX568" s="22">
        <f>Target_AM[[#This Row],[PROPORSI]]*VLOOKUP(Target_AM[[#This Row],[NIPNAS]],Target_CC[],COLUMN(AJ$2)+9,0)</f>
        <v>2054020.1807906269</v>
      </c>
      <c r="AY568" s="22">
        <f>Target_AM[[#This Row],[PROPORSI]]*VLOOKUP(Target_AM[[#This Row],[NIPNAS]],Target_CC[],COLUMN(AK$2)+9,0)</f>
        <v>2039033.4604166884</v>
      </c>
      <c r="AZ568" s="22">
        <f>Target_AM[[#This Row],[PROPORSI]]*VLOOKUP(Target_AM[[#This Row],[NIPNAS]],Target_CC[],COLUMN(AL$2)+9,0)</f>
        <v>1923866.5094657068</v>
      </c>
      <c r="BA568" s="22">
        <f>Target_AM[[#This Row],[PROPORSI]]*VLOOKUP(Target_AM[[#This Row],[NIPNAS]],Target_CC[],COLUMN(AM$2)+9,0)</f>
        <v>23477272.704545498</v>
      </c>
      <c r="BB568" s="22">
        <f>Target_AM[[#This Row],[PROPORSI]]*VLOOKUP(Target_AM[[#This Row],[NIPNAS]],Target_CC[],COLUMN(AN$2)+9,0)</f>
        <v>4941582.2328302255</v>
      </c>
      <c r="BC568" s="22">
        <f>Target_AM[[#This Row],[PROPORSI]]*VLOOKUP(Target_AM[[#This Row],[NIPNAS]],Target_CC[],COLUMN(AO$2)+9,0)</f>
        <v>5142088.3207596643</v>
      </c>
      <c r="BD568" s="22">
        <f>Target_AM[[#This Row],[PROPORSI]]*VLOOKUP(Target_AM[[#This Row],[NIPNAS]],Target_CC[],COLUMN(AP$2)+9,0)</f>
        <v>5200167.6767443335</v>
      </c>
      <c r="BE568" s="22">
        <f>Target_AM[[#This Row],[PROPORSI]]*VLOOKUP(Target_AM[[#This Row],[NIPNAS]],Target_CC[],COLUMN(AQ$2)+9,0)</f>
        <v>5041400.8835760169</v>
      </c>
      <c r="BF568" s="22">
        <f>Target_AM[[#This Row],[PROPORSI]]*VLOOKUP(Target_AM[[#This Row],[NIPNAS]],Target_CC[],COLUMN(AR$2)+9,0)</f>
        <v>5300908.0587014994</v>
      </c>
      <c r="BG568" s="22">
        <f>Target_AM[[#This Row],[PROPORSI]]*VLOOKUP(Target_AM[[#This Row],[NIPNAS]],Target_CC[],COLUMN(AS$2)+9,0)</f>
        <v>5267931.7796293944</v>
      </c>
      <c r="BH568" s="22">
        <f>Target_AM[[#This Row],[PROPORSI]]*VLOOKUP(Target_AM[[#This Row],[NIPNAS]],Target_CC[],COLUMN(AT$2)+9,0)</f>
        <v>5440025.0052966522</v>
      </c>
      <c r="BI568" s="22">
        <f>Target_AM[[#This Row],[PROPORSI]]*VLOOKUP(Target_AM[[#This Row],[NIPNAS]],Target_CC[],COLUMN(AU$2)+9,0)</f>
        <v>5516503.1293899361</v>
      </c>
      <c r="BJ568" s="22">
        <f>Target_AM[[#This Row],[PROPORSI]]*VLOOKUP(Target_AM[[#This Row],[NIPNAS]],Target_CC[],COLUMN(AV$2)+9,0)</f>
        <v>5430748.8535660813</v>
      </c>
      <c r="BK568" s="22">
        <f>Target_AM[[#This Row],[PROPORSI]]*VLOOKUP(Target_AM[[#This Row],[NIPNAS]],Target_CC[],COLUMN(AW$2)+9,0)</f>
        <v>5523072.6990475263</v>
      </c>
      <c r="BL568" s="22">
        <f>Target_AM[[#This Row],[PROPORSI]]*VLOOKUP(Target_AM[[#This Row],[NIPNAS]],Target_CC[],COLUMN(AX$2)+9,0)</f>
        <v>5624891.6984470263</v>
      </c>
      <c r="BM568" s="22">
        <f>Target_AM[[#This Row],[PROPORSI]]*VLOOKUP(Target_AM[[#This Row],[NIPNAS]],Target_CC[],COLUMN(AY$2)+9,0)</f>
        <v>5484201.4723760169</v>
      </c>
      <c r="BN568" s="22">
        <f>Target_AM[[#This Row],[PROPORSI]]*VLOOKUP(Target_AM[[#This Row],[NIPNAS]],Target_CC[],COLUMN(AZ$2)+9,0)</f>
        <v>63913521.810364373</v>
      </c>
      <c r="BO568" s="22">
        <f>Target_AM[[#This Row],[PROPORSI]]*VLOOKUP(Target_AM[[#This Row],[NIPNAS]],Target_CC[],COLUMN(BA$2)+9,0)</f>
        <v>0</v>
      </c>
      <c r="BP568" s="22">
        <f>Target_AM[[#This Row],[PROPORSI]]*VLOOKUP(Target_AM[[#This Row],[NIPNAS]],Target_CC[],COLUMN(BB$2)+9,0)</f>
        <v>0</v>
      </c>
      <c r="BQ568" s="22">
        <f>Target_AM[[#This Row],[PROPORSI]]*VLOOKUP(Target_AM[[#This Row],[NIPNAS]],Target_CC[],COLUMN(BC$2)+9,0)</f>
        <v>0</v>
      </c>
      <c r="BR568" s="22">
        <f>Target_AM[[#This Row],[PROPORSI]]*VLOOKUP(Target_AM[[#This Row],[NIPNAS]],Target_CC[],COLUMN(BD$2)+9,0)</f>
        <v>0</v>
      </c>
      <c r="BS568" s="22">
        <f>Target_AM[[#This Row],[PROPORSI]]*VLOOKUP(Target_AM[[#This Row],[NIPNAS]],Target_CC[],COLUMN(BE$2)+9,0)</f>
        <v>0</v>
      </c>
      <c r="BT568" s="22">
        <f>Target_AM[[#This Row],[PROPORSI]]*VLOOKUP(Target_AM[[#This Row],[NIPNAS]],Target_CC[],COLUMN(BF$2)+9,0)</f>
        <v>0</v>
      </c>
      <c r="BU568" s="22">
        <f>Target_AM[[#This Row],[PROPORSI]]*VLOOKUP(Target_AM[[#This Row],[NIPNAS]],Target_CC[],COLUMN(BG$2)+9,0)</f>
        <v>0</v>
      </c>
      <c r="BV568" s="22">
        <f>Target_AM[[#This Row],[PROPORSI]]*VLOOKUP(Target_AM[[#This Row],[NIPNAS]],Target_CC[],COLUMN(BH$2)+9,0)</f>
        <v>0</v>
      </c>
      <c r="BW568" s="22">
        <f>Target_AM[[#This Row],[PROPORSI]]*VLOOKUP(Target_AM[[#This Row],[NIPNAS]],Target_CC[],COLUMN(BI$2)+9,0)</f>
        <v>0</v>
      </c>
      <c r="BX568" s="22">
        <f>Target_AM[[#This Row],[PROPORSI]]*VLOOKUP(Target_AM[[#This Row],[NIPNAS]],Target_CC[],COLUMN(BJ$2)+9,0)</f>
        <v>0</v>
      </c>
      <c r="BY568" s="22">
        <f>Target_AM[[#This Row],[PROPORSI]]*VLOOKUP(Target_AM[[#This Row],[NIPNAS]],Target_CC[],COLUMN(BK$2)+9,0)</f>
        <v>0</v>
      </c>
      <c r="BZ568" s="22">
        <f>Target_AM[[#This Row],[PROPORSI]]*VLOOKUP(Target_AM[[#This Row],[NIPNAS]],Target_CC[],COLUMN(BL$2)+9,0)</f>
        <v>0</v>
      </c>
      <c r="CA568" s="22">
        <f>Target_AM[[#This Row],[PROPORSI]]*VLOOKUP(Target_AM[[#This Row],[NIPNAS]],Target_CC[],COLUMN(BM$2)+9,0)</f>
        <v>0</v>
      </c>
      <c r="CB568" s="22">
        <f>Target_AM[[#This Row],[PROPORSI]]*VLOOKUP(Target_AM[[#This Row],[NIPNAS]],Target_CC[],COLUMN(BN$2)+9,0)</f>
        <v>0</v>
      </c>
      <c r="CC568" s="22">
        <f>Target_AM[[#This Row],[PROPORSI]]*VLOOKUP(Target_AM[[#This Row],[NIPNAS]],Target_CC[],COLUMN(BO$2)+9,0)</f>
        <v>0</v>
      </c>
      <c r="CD568" s="22">
        <f>Target_AM[[#This Row],[PROPORSI]]*VLOOKUP(Target_AM[[#This Row],[NIPNAS]],Target_CC[],COLUMN(BP$2)+9,0)</f>
        <v>0</v>
      </c>
      <c r="CE568" s="22">
        <f>Target_AM[[#This Row],[PROPORSI]]*VLOOKUP(Target_AM[[#This Row],[NIPNAS]],Target_CC[],COLUMN(BQ$2)+9,0)</f>
        <v>0</v>
      </c>
      <c r="CF568" s="22">
        <f>Target_AM[[#This Row],[PROPORSI]]*VLOOKUP(Target_AM[[#This Row],[NIPNAS]],Target_CC[],COLUMN(BR$2)+9,0)</f>
        <v>0</v>
      </c>
      <c r="CG568" s="22">
        <f>Target_AM[[#This Row],[PROPORSI]]*VLOOKUP(Target_AM[[#This Row],[NIPNAS]],Target_CC[],COLUMN(BS$2)+9,0)</f>
        <v>0</v>
      </c>
      <c r="CH568" s="22">
        <f>Target_AM[[#This Row],[PROPORSI]]*VLOOKUP(Target_AM[[#This Row],[NIPNAS]],Target_CC[],COLUMN(BT$2)+9,0)</f>
        <v>0</v>
      </c>
      <c r="CI568" s="22">
        <f>Target_AM[[#This Row],[PROPORSI]]*VLOOKUP(Target_AM[[#This Row],[NIPNAS]],Target_CC[],COLUMN(BU$2)+9,0)</f>
        <v>0</v>
      </c>
      <c r="CJ568" s="22">
        <f>Target_AM[[#This Row],[PROPORSI]]*VLOOKUP(Target_AM[[#This Row],[NIPNAS]],Target_CC[],COLUMN(BV$2)+9,0)</f>
        <v>0</v>
      </c>
      <c r="CK568" s="22">
        <f>Target_AM[[#This Row],[PROPORSI]]*VLOOKUP(Target_AM[[#This Row],[NIPNAS]],Target_CC[],COLUMN(BW$2)+9,0)</f>
        <v>0</v>
      </c>
      <c r="CL568" s="22">
        <f>Target_AM[[#This Row],[PROPORSI]]*VLOOKUP(Target_AM[[#This Row],[NIPNAS]],Target_CC[],COLUMN(BX$2)+9,0)</f>
        <v>0</v>
      </c>
      <c r="CM568" s="22">
        <f>Target_AM[[#This Row],[PROPORSI]]*VLOOKUP(Target_AM[[#This Row],[NIPNAS]],Target_CC[],COLUMN(BY$2)+9,0)</f>
        <v>0</v>
      </c>
      <c r="CN568" s="22">
        <f>Target_AM[[#This Row],[PROPORSI]]*VLOOKUP(Target_AM[[#This Row],[NIPNAS]],Target_CC[],COLUMN(BZ$2)+9,0)</f>
        <v>0</v>
      </c>
      <c r="CO568" s="22">
        <f>Target_AM[[#This Row],[PROPORSI]]*VLOOKUP(Target_AM[[#This Row],[NIPNAS]],Target_CC[],COLUMN(CA$2)+9,0)</f>
        <v>0</v>
      </c>
      <c r="CP568" s="22">
        <f>Target_AM[[#This Row],[PROPORSI]]*VLOOKUP(Target_AM[[#This Row],[NIPNAS]],Target_CC[],COLUMN(CB$2)+9,0)</f>
        <v>0</v>
      </c>
      <c r="CQ568" s="22">
        <f>Target_AM[[#This Row],[PROPORSI]]*VLOOKUP(Target_AM[[#This Row],[NIPNAS]],Target_CC[],COLUMN(CC$2)+9,0)</f>
        <v>0</v>
      </c>
      <c r="CR568" s="22">
        <f>Target_AM[[#This Row],[PROPORSI]]*VLOOKUP(Target_AM[[#This Row],[NIPNAS]],Target_CC[],COLUMN(CD$2)+9,0)</f>
        <v>0</v>
      </c>
      <c r="CS568" s="22">
        <f>Target_AM[[#This Row],[PROPORSI]]*VLOOKUP(Target_AM[[#This Row],[NIPNAS]],Target_CC[],COLUMN(CE$2)+9,0)</f>
        <v>0</v>
      </c>
      <c r="CT568" s="22">
        <f>Target_AM[[#This Row],[PROPORSI]]*VLOOKUP(Target_AM[[#This Row],[NIPNAS]],Target_CC[],COLUMN(CF$2)+9,0)</f>
        <v>0</v>
      </c>
      <c r="CU568" s="22">
        <f>Target_AM[[#This Row],[PROPORSI]]*VLOOKUP(Target_AM[[#This Row],[NIPNAS]],Target_CC[],COLUMN(CG$2)+9,0)</f>
        <v>0</v>
      </c>
      <c r="CV568" s="22">
        <f>Target_AM[[#This Row],[PROPORSI]]*VLOOKUP(Target_AM[[#This Row],[NIPNAS]],Target_CC[],COLUMN(CH$2)+9,0)</f>
        <v>0</v>
      </c>
      <c r="CW568" s="22">
        <f>Target_AM[[#This Row],[PROPORSI]]*VLOOKUP(Target_AM[[#This Row],[NIPNAS]],Target_CC[],COLUMN(CI$2)+9,0)</f>
        <v>0</v>
      </c>
      <c r="CX568" s="22">
        <f>Target_AM[[#This Row],[PROPORSI]]*VLOOKUP(Target_AM[[#This Row],[NIPNAS]],Target_CC[],COLUMN(CJ$2)+9,0)</f>
        <v>0</v>
      </c>
      <c r="CY568" s="22">
        <f>Target_AM[[#This Row],[PROPORSI]]*VLOOKUP(Target_AM[[#This Row],[NIPNAS]],Target_CC[],COLUMN(CK$2)+9,0)</f>
        <v>0</v>
      </c>
      <c r="CZ568" s="22">
        <f>Target_AM[[#This Row],[PROPORSI]]*VLOOKUP(Target_AM[[#This Row],[NIPNAS]],Target_CC[],COLUMN(CL$2)+9,0)</f>
        <v>0</v>
      </c>
      <c r="DA568" s="22">
        <f>Target_AM[[#This Row],[PROPORSI]]*VLOOKUP(Target_AM[[#This Row],[NIPNAS]],Target_CC[],COLUMN(CM$2)+9,0)</f>
        <v>0</v>
      </c>
      <c r="DB568" s="22">
        <f>Target_AM[[#This Row],[PROPORSI]]*VLOOKUP(Target_AM[[#This Row],[NIPNAS]],Target_CC[],COLUMN(CN$2)+9,0)</f>
        <v>0</v>
      </c>
      <c r="DC568" s="22">
        <f>Target_AM[[#This Row],[PROPORSI]]*VLOOKUP(Target_AM[[#This Row],[NIPNAS]],Target_CC[],COLUMN(CO$2)+9,0)</f>
        <v>0</v>
      </c>
      <c r="DD568" s="22">
        <f>Target_AM[[#This Row],[PROPORSI]]*VLOOKUP(Target_AM[[#This Row],[NIPNAS]],Target_CC[],COLUMN(CP$2)+9,0)</f>
        <v>0</v>
      </c>
      <c r="DE568" s="22">
        <f>Target_AM[[#This Row],[PROPORSI]]*VLOOKUP(Target_AM[[#This Row],[NIPNAS]],Target_CC[],COLUMN(CQ$2)+9,0)</f>
        <v>0</v>
      </c>
      <c r="DF568" s="22">
        <f>Target_AM[[#This Row],[PROPORSI]]*VLOOKUP(Target_AM[[#This Row],[NIPNAS]],Target_CC[],COLUMN(CR$2)+9,0)</f>
        <v>0</v>
      </c>
      <c r="DG568" s="22">
        <f>Target_AM[[#This Row],[PROPORSI]]*VLOOKUP(Target_AM[[#This Row],[NIPNAS]],Target_CC[],COLUMN(CS$2)+9,0)</f>
        <v>0</v>
      </c>
      <c r="DH568" s="22">
        <f>Target_AM[[#This Row],[PROPORSI]]*VLOOKUP(Target_AM[[#This Row],[NIPNAS]],Target_CC[],COLUMN(CT$2)+9,0)</f>
        <v>0</v>
      </c>
      <c r="DI568" s="22">
        <f>Target_AM[[#This Row],[PROPORSI]]*VLOOKUP(Target_AM[[#This Row],[NIPNAS]],Target_CC[],COLUMN(CU$2)+9,0)</f>
        <v>0</v>
      </c>
      <c r="DJ568" s="22">
        <f>Target_AM[[#This Row],[PROPORSI]]*VLOOKUP(Target_AM[[#This Row],[NIPNAS]],Target_CC[],COLUMN(CV$2)+9,0)</f>
        <v>0</v>
      </c>
      <c r="DK568" s="22">
        <f>Target_AM[[#This Row],[PROPORSI]]*VLOOKUP(Target_AM[[#This Row],[NIPNAS]],Target_CC[],COLUMN(CW$2)+9,0)</f>
        <v>0</v>
      </c>
      <c r="DL568" s="22">
        <f>Target_AM[[#This Row],[PROPORSI]]*VLOOKUP(Target_AM[[#This Row],[NIPNAS]],Target_CC[],COLUMN(CX$2)+9,0)</f>
        <v>0</v>
      </c>
      <c r="DM568" s="22">
        <f>Target_AM[[#This Row],[PROPORSI]]*VLOOKUP(Target_AM[[#This Row],[NIPNAS]],Target_CC[],COLUMN(CY$2)+9,0)</f>
        <v>0</v>
      </c>
      <c r="DN568" s="22">
        <f>Target_AM[[#This Row],[PROPORSI]]*VLOOKUP(Target_AM[[#This Row],[NIPNAS]],Target_CC[],COLUMN(CZ$2)+9,0)</f>
        <v>0</v>
      </c>
      <c r="DO568" s="22">
        <f>Target_AM[[#This Row],[PROPORSI]]*VLOOKUP(Target_AM[[#This Row],[NIPNAS]],Target_CC[],COLUMN(DA$2)+9,0)</f>
        <v>0</v>
      </c>
      <c r="DP568" s="22">
        <f>Target_AM[[#This Row],[PROPORSI]]*VLOOKUP(Target_AM[[#This Row],[NIPNAS]],Target_CC[],COLUMN(DB$2)+9,0)</f>
        <v>0</v>
      </c>
      <c r="DQ568" s="22">
        <f>Target_AM[[#This Row],[PROPORSI]]*VLOOKUP(Target_AM[[#This Row],[NIPNAS]],Target_CC[],COLUMN(DC$2)+9,0)</f>
        <v>0</v>
      </c>
      <c r="DR568" s="22">
        <f>Target_AM[[#This Row],[PROPORSI]]*VLOOKUP(Target_AM[[#This Row],[NIPNAS]],Target_CC[],COLUMN(DD$2)+9,0)</f>
        <v>0</v>
      </c>
      <c r="DS568" s="22">
        <f>Target_AM[[#This Row],[PROPORSI]]*VLOOKUP(Target_AM[[#This Row],[NIPNAS]],Target_CC[],COLUMN(DE$2)+9,0)</f>
        <v>0</v>
      </c>
      <c r="DT568" s="22">
        <f>Target_AM[[#This Row],[PROPORSI]]*VLOOKUP(Target_AM[[#This Row],[NIPNAS]],Target_CC[],COLUMN(DF$2)+9,0)</f>
        <v>0</v>
      </c>
      <c r="DU568" s="22">
        <f>Target_AM[[#This Row],[PROPORSI]]*VLOOKUP(Target_AM[[#This Row],[NIPNAS]],Target_CC[],COLUMN(DG$2)+9,0)</f>
        <v>0</v>
      </c>
      <c r="DV568" s="22">
        <f>Target_AM[[#This Row],[PROPORSI]]*VLOOKUP(Target_AM[[#This Row],[NIPNAS]],Target_CC[],COLUMN(DH$2)+9,0)</f>
        <v>0</v>
      </c>
      <c r="DW568" s="22">
        <f>Target_AM[[#This Row],[PROPORSI]]*VLOOKUP(Target_AM[[#This Row],[NIPNAS]],Target_CC[],COLUMN(DI$2)+9,0)</f>
        <v>0</v>
      </c>
      <c r="DX568" s="22">
        <f>Target_AM[[#This Row],[PROPORSI]]*VLOOKUP(Target_AM[[#This Row],[NIPNAS]],Target_CC[],COLUMN(DJ$2)+9,0)</f>
        <v>0</v>
      </c>
      <c r="DY568" s="22">
        <f>Target_AM[[#This Row],[PROPORSI]]*VLOOKUP(Target_AM[[#This Row],[NIPNAS]],Target_CC[],COLUMN(DK$2)+9,0)</f>
        <v>0</v>
      </c>
      <c r="DZ568" s="22">
        <f>Target_AM[[#This Row],[PROPORSI]]*VLOOKUP(Target_AM[[#This Row],[NIPNAS]],Target_CC[],COLUMN(DL$2)+9,0)</f>
        <v>0</v>
      </c>
      <c r="EA568" s="22">
        <f>Target_AM[[#This Row],[PROPORSI]]*VLOOKUP(Target_AM[[#This Row],[NIPNAS]],Target_CC[],COLUMN(DM$2)+9,0)</f>
        <v>0</v>
      </c>
    </row>
    <row r="569" spans="2:131" x14ac:dyDescent="0.3">
      <c r="B569">
        <v>406573</v>
      </c>
      <c r="C569" t="s">
        <v>1029</v>
      </c>
      <c r="D569">
        <v>0.5</v>
      </c>
      <c r="E569" s="8">
        <v>45658</v>
      </c>
      <c r="F569">
        <v>4604584</v>
      </c>
      <c r="G569" t="s">
        <v>925</v>
      </c>
      <c r="J569" t="s">
        <v>875</v>
      </c>
      <c r="K569" t="s">
        <v>22</v>
      </c>
      <c r="L569" t="s">
        <v>159</v>
      </c>
      <c r="M569" t="s">
        <v>18</v>
      </c>
      <c r="N569" s="23">
        <f>Target_AM[[#This Row],[PROPORSI]]*VLOOKUP(Target_AM[[#This Row],[NIPNAS]],Target_CC[],9,0)</f>
        <v>390774697.5</v>
      </c>
      <c r="O569" s="22">
        <f>Target_AM[[#This Row],[PROPORSI]]*VLOOKUP(Target_AM[[#This Row],[NIPNAS]],Target_CC[],COLUMN(A$2)+9,0)</f>
        <v>6624728.2608695654</v>
      </c>
      <c r="P569" s="22">
        <f>Target_AM[[#This Row],[PROPORSI]]*VLOOKUP(Target_AM[[#This Row],[NIPNAS]],Target_CC[],COLUMN(B$2)+9,0)</f>
        <v>6617717.3913043477</v>
      </c>
      <c r="Q569" s="22">
        <f>Target_AM[[#This Row],[PROPORSI]]*VLOOKUP(Target_AM[[#This Row],[NIPNAS]],Target_CC[],COLUMN(C$2)+9,0)</f>
        <v>6617717.3913043477</v>
      </c>
      <c r="R569" s="22">
        <f>Target_AM[[#This Row],[PROPORSI]]*VLOOKUP(Target_AM[[#This Row],[NIPNAS]],Target_CC[],COLUMN(D$2)+9,0)</f>
        <v>6617717.3913043477</v>
      </c>
      <c r="S569" s="22">
        <f>Target_AM[[#This Row],[PROPORSI]]*VLOOKUP(Target_AM[[#This Row],[NIPNAS]],Target_CC[],COLUMN(E$2)+9,0)</f>
        <v>6610706.5217391308</v>
      </c>
      <c r="T569" s="22">
        <f>Target_AM[[#This Row],[PROPORSI]]*VLOOKUP(Target_AM[[#This Row],[NIPNAS]],Target_CC[],COLUMN(F$2)+9,0)</f>
        <v>6617717.3913043477</v>
      </c>
      <c r="U569" s="22">
        <f>Target_AM[[#This Row],[PROPORSI]]*VLOOKUP(Target_AM[[#This Row],[NIPNAS]],Target_CC[],COLUMN(G$2)+9,0)</f>
        <v>6638750</v>
      </c>
      <c r="V569" s="22">
        <f>Target_AM[[#This Row],[PROPORSI]]*VLOOKUP(Target_AM[[#This Row],[NIPNAS]],Target_CC[],COLUMN(H$2)+9,0)</f>
        <v>6624728.2608695654</v>
      </c>
      <c r="W569" s="22">
        <f>Target_AM[[#This Row],[PROPORSI]]*VLOOKUP(Target_AM[[#This Row],[NIPNAS]],Target_CC[],COLUMN(I$2)+9,0)</f>
        <v>6624728.2608695654</v>
      </c>
      <c r="X569" s="22">
        <f>Target_AM[[#This Row],[PROPORSI]]*VLOOKUP(Target_AM[[#This Row],[NIPNAS]],Target_CC[],COLUMN(J$2)+9,0)</f>
        <v>6638750</v>
      </c>
      <c r="Y569" s="22">
        <f>Target_AM[[#This Row],[PROPORSI]]*VLOOKUP(Target_AM[[#This Row],[NIPNAS]],Target_CC[],COLUMN(K$2)+9,0)</f>
        <v>6617717.3913043477</v>
      </c>
      <c r="Z569" s="22">
        <f>Target_AM[[#This Row],[PROPORSI]]*VLOOKUP(Target_AM[[#This Row],[NIPNAS]],Target_CC[],COLUMN(L$2)+9,0)</f>
        <v>6631739.1304347832</v>
      </c>
      <c r="AA569" s="22">
        <f>Target_AM[[#This Row],[PROPORSI]]*VLOOKUP(Target_AM[[#This Row],[NIPNAS]],Target_CC[],COLUMN(M$2)+9,0)</f>
        <v>79482717.391304344</v>
      </c>
      <c r="AB569" s="22">
        <f>Target_AM[[#This Row],[PROPORSI]]*VLOOKUP(Target_AM[[#This Row],[NIPNAS]],Target_CC[],COLUMN(N$2)+9,0)</f>
        <v>2519492.5874229078</v>
      </c>
      <c r="AC569" s="22">
        <f>Target_AM[[#This Row],[PROPORSI]]*VLOOKUP(Target_AM[[#This Row],[NIPNAS]],Target_CC[],COLUMN(O$2)+9,0)</f>
        <v>16723185.926372752</v>
      </c>
      <c r="AD569" s="22">
        <f>Target_AM[[#This Row],[PROPORSI]]*VLOOKUP(Target_AM[[#This Row],[NIPNAS]],Target_CC[],COLUMN(P$2)+9,0)</f>
        <v>14837961.372673903</v>
      </c>
      <c r="AE569" s="22">
        <f>Target_AM[[#This Row],[PROPORSI]]*VLOOKUP(Target_AM[[#This Row],[NIPNAS]],Target_CC[],COLUMN(Q$2)+9,0)</f>
        <v>10994799.365509607</v>
      </c>
      <c r="AF569" s="22">
        <f>Target_AM[[#This Row],[PROPORSI]]*VLOOKUP(Target_AM[[#This Row],[NIPNAS]],Target_CC[],COLUMN(R$2)+9,0)</f>
        <v>11255418.077326456</v>
      </c>
      <c r="AG569" s="22">
        <f>Target_AM[[#This Row],[PROPORSI]]*VLOOKUP(Target_AM[[#This Row],[NIPNAS]],Target_CC[],COLUMN(S$2)+9,0)</f>
        <v>11352770.097395284</v>
      </c>
      <c r="AH569" s="22">
        <f>Target_AM[[#This Row],[PROPORSI]]*VLOOKUP(Target_AM[[#This Row],[NIPNAS]],Target_CC[],COLUMN(T$2)+9,0)</f>
        <v>13930455.830220155</v>
      </c>
      <c r="AI569" s="22">
        <f>Target_AM[[#This Row],[PROPORSI]]*VLOOKUP(Target_AM[[#This Row],[NIPNAS]],Target_CC[],COLUMN(U$2)+9,0)</f>
        <v>13699251.756236218</v>
      </c>
      <c r="AJ569" s="22">
        <f>Target_AM[[#This Row],[PROPORSI]]*VLOOKUP(Target_AM[[#This Row],[NIPNAS]],Target_CC[],COLUMN(V$2)+9,0)</f>
        <v>13690728.032621467</v>
      </c>
      <c r="AK569" s="22">
        <f>Target_AM[[#This Row],[PROPORSI]]*VLOOKUP(Target_AM[[#This Row],[NIPNAS]],Target_CC[],COLUMN(W$2)+9,0)</f>
        <v>13886937.697366493</v>
      </c>
      <c r="AL569" s="22">
        <f>Target_AM[[#This Row],[PROPORSI]]*VLOOKUP(Target_AM[[#This Row],[NIPNAS]],Target_CC[],COLUMN(X$2)+9,0)</f>
        <v>13571409.057045715</v>
      </c>
      <c r="AM569" s="22">
        <f>Target_AM[[#This Row],[PROPORSI]]*VLOOKUP(Target_AM[[#This Row],[NIPNAS]],Target_CC[],COLUMN(Y$2)+9,0)</f>
        <v>13537590.199809046</v>
      </c>
      <c r="AN569" s="22">
        <f>Target_AM[[#This Row],[PROPORSI]]*VLOOKUP(Target_AM[[#This Row],[NIPNAS]],Target_CC[],COLUMN(Z$2)+9,0)</f>
        <v>150000000</v>
      </c>
      <c r="AO569" s="22">
        <f>Target_AM[[#This Row],[PROPORSI]]*VLOOKUP(Target_AM[[#This Row],[NIPNAS]],Target_CC[],COLUMN(AA$2)+9,0)</f>
        <v>9144220.8482924737</v>
      </c>
      <c r="AP569" s="22">
        <f>Target_AM[[#This Row],[PROPORSI]]*VLOOKUP(Target_AM[[#This Row],[NIPNAS]],Target_CC[],COLUMN(AB$2)+9,0)</f>
        <v>23340903.317677099</v>
      </c>
      <c r="AQ569" s="22">
        <f>Target_AM[[#This Row],[PROPORSI]]*VLOOKUP(Target_AM[[#This Row],[NIPNAS]],Target_CC[],COLUMN(AC$2)+9,0)</f>
        <v>21455678.76397825</v>
      </c>
      <c r="AR569" s="22">
        <f>Target_AM[[#This Row],[PROPORSI]]*VLOOKUP(Target_AM[[#This Row],[NIPNAS]],Target_CC[],COLUMN(AD$2)+9,0)</f>
        <v>17612516.756813955</v>
      </c>
      <c r="AS569" s="22">
        <f>Target_AM[[#This Row],[PROPORSI]]*VLOOKUP(Target_AM[[#This Row],[NIPNAS]],Target_CC[],COLUMN(AE$2)+9,0)</f>
        <v>17866124.599065587</v>
      </c>
      <c r="AT569" s="22">
        <f>Target_AM[[#This Row],[PROPORSI]]*VLOOKUP(Target_AM[[#This Row],[NIPNAS]],Target_CC[],COLUMN(AF$2)+9,0)</f>
        <v>17970487.48869963</v>
      </c>
      <c r="AU569" s="22">
        <f>Target_AM[[#This Row],[PROPORSI]]*VLOOKUP(Target_AM[[#This Row],[NIPNAS]],Target_CC[],COLUMN(AG$2)+9,0)</f>
        <v>20569205.830220155</v>
      </c>
      <c r="AV569" s="22">
        <f>Target_AM[[#This Row],[PROPORSI]]*VLOOKUP(Target_AM[[#This Row],[NIPNAS]],Target_CC[],COLUMN(AH$2)+9,0)</f>
        <v>20323980.017105784</v>
      </c>
      <c r="AW569" s="22">
        <f>Target_AM[[#This Row],[PROPORSI]]*VLOOKUP(Target_AM[[#This Row],[NIPNAS]],Target_CC[],COLUMN(AI$2)+9,0)</f>
        <v>20315456.293491032</v>
      </c>
      <c r="AX569" s="22">
        <f>Target_AM[[#This Row],[PROPORSI]]*VLOOKUP(Target_AM[[#This Row],[NIPNAS]],Target_CC[],COLUMN(AJ$2)+9,0)</f>
        <v>20525687.697366491</v>
      </c>
      <c r="AY569" s="22">
        <f>Target_AM[[#This Row],[PROPORSI]]*VLOOKUP(Target_AM[[#This Row],[NIPNAS]],Target_CC[],COLUMN(AK$2)+9,0)</f>
        <v>20189126.448350064</v>
      </c>
      <c r="AZ569" s="22">
        <f>Target_AM[[#This Row],[PROPORSI]]*VLOOKUP(Target_AM[[#This Row],[NIPNAS]],Target_CC[],COLUMN(AL$2)+9,0)</f>
        <v>20169329.33024383</v>
      </c>
      <c r="BA569" s="22">
        <f>Target_AM[[#This Row],[PROPORSI]]*VLOOKUP(Target_AM[[#This Row],[NIPNAS]],Target_CC[],COLUMN(AM$2)+9,0)</f>
        <v>229482717.39130437</v>
      </c>
      <c r="BB569" s="22">
        <f>Target_AM[[#This Row],[PROPORSI]]*VLOOKUP(Target_AM[[#This Row],[NIPNAS]],Target_CC[],COLUMN(AN$2)+9,0)</f>
        <v>398431.6541048385</v>
      </c>
      <c r="BC569" s="22">
        <f>Target_AM[[#This Row],[PROPORSI]]*VLOOKUP(Target_AM[[#This Row],[NIPNAS]],Target_CC[],COLUMN(AO$2)+9,0)</f>
        <v>400134.82932733063</v>
      </c>
      <c r="BD569" s="22">
        <f>Target_AM[[#This Row],[PROPORSI]]*VLOOKUP(Target_AM[[#This Row],[NIPNAS]],Target_CC[],COLUMN(AP$2)+9,0)</f>
        <v>398191.87111273216</v>
      </c>
      <c r="BE569" s="22">
        <f>Target_AM[[#This Row],[PROPORSI]]*VLOOKUP(Target_AM[[#This Row],[NIPNAS]],Target_CC[],COLUMN(AQ$2)+9,0)</f>
        <v>393186.35294999834</v>
      </c>
      <c r="BF569" s="22">
        <f>Target_AM[[#This Row],[PROPORSI]]*VLOOKUP(Target_AM[[#This Row],[NIPNAS]],Target_CC[],COLUMN(AR$2)+9,0)</f>
        <v>396967.92078911501</v>
      </c>
      <c r="BG569" s="22">
        <f>Target_AM[[#This Row],[PROPORSI]]*VLOOKUP(Target_AM[[#This Row],[NIPNAS]],Target_CC[],COLUMN(AS$2)+9,0)</f>
        <v>398736.59551871271</v>
      </c>
      <c r="BH569" s="22">
        <f>Target_AM[[#This Row],[PROPORSI]]*VLOOKUP(Target_AM[[#This Row],[NIPNAS]],Target_CC[],COLUMN(AT$2)+9,0)</f>
        <v>439346.16758754093</v>
      </c>
      <c r="BI569" s="22">
        <f>Target_AM[[#This Row],[PROPORSI]]*VLOOKUP(Target_AM[[#This Row],[NIPNAS]],Target_CC[],COLUMN(AU$2)+9,0)</f>
        <v>435240.94347581436</v>
      </c>
      <c r="BJ569" s="22">
        <f>Target_AM[[#This Row],[PROPORSI]]*VLOOKUP(Target_AM[[#This Row],[NIPNAS]],Target_CC[],COLUMN(AV$2)+9,0)</f>
        <v>435107.78425690724</v>
      </c>
      <c r="BK569" s="22">
        <f>Target_AM[[#This Row],[PROPORSI]]*VLOOKUP(Target_AM[[#This Row],[NIPNAS]],Target_CC[],COLUMN(AW$2)+9,0)</f>
        <v>438666.31910335692</v>
      </c>
      <c r="BL569" s="22">
        <f>Target_AM[[#This Row],[PROPORSI]]*VLOOKUP(Target_AM[[#This Row],[NIPNAS]],Target_CC[],COLUMN(AX$2)+9,0)</f>
        <v>432997.10548502742</v>
      </c>
      <c r="BM569" s="22">
        <f>Target_AM[[#This Row],[PROPORSI]]*VLOOKUP(Target_AM[[#This Row],[NIPNAS]],Target_CC[],COLUMN(AY$2)+9,0)</f>
        <v>432992.456288627</v>
      </c>
      <c r="BN569" s="22">
        <f>Target_AM[[#This Row],[PROPORSI]]*VLOOKUP(Target_AM[[#This Row],[NIPNAS]],Target_CC[],COLUMN(AZ$2)+9,0)</f>
        <v>5000000.0000000019</v>
      </c>
      <c r="BO569" s="22">
        <f>Target_AM[[#This Row],[PROPORSI]]*VLOOKUP(Target_AM[[#This Row],[NIPNAS]],Target_CC[],COLUMN(BA$2)+9,0)</f>
        <v>6665000</v>
      </c>
      <c r="BP569" s="22">
        <f>Target_AM[[#This Row],[PROPORSI]]*VLOOKUP(Target_AM[[#This Row],[NIPNAS]],Target_CC[],COLUMN(BB$2)+9,0)</f>
        <v>6648036</v>
      </c>
      <c r="BQ569" s="22">
        <f>Target_AM[[#This Row],[PROPORSI]]*VLOOKUP(Target_AM[[#This Row],[NIPNAS]],Target_CC[],COLUMN(BC$2)+9,0)</f>
        <v>6619032.5</v>
      </c>
      <c r="BR569" s="22">
        <f>Target_AM[[#This Row],[PROPORSI]]*VLOOKUP(Target_AM[[#This Row],[NIPNAS]],Target_CC[],COLUMN(BD$2)+9,0)</f>
        <v>6372630.875</v>
      </c>
      <c r="BS569" s="22">
        <f>Target_AM[[#This Row],[PROPORSI]]*VLOOKUP(Target_AM[[#This Row],[NIPNAS]],Target_CC[],COLUMN(BE$2)+9,0)</f>
        <v>6372630.875</v>
      </c>
      <c r="BT569" s="22">
        <f>Target_AM[[#This Row],[PROPORSI]]*VLOOKUP(Target_AM[[#This Row],[NIPNAS]],Target_CC[],COLUMN(BF$2)+9,0)</f>
        <v>6372630.875</v>
      </c>
      <c r="BU569" s="22">
        <f>Target_AM[[#This Row],[PROPORSI]]*VLOOKUP(Target_AM[[#This Row],[NIPNAS]],Target_CC[],COLUMN(BG$2)+9,0)</f>
        <v>6372630.875</v>
      </c>
      <c r="BV569" s="22">
        <f>Target_AM[[#This Row],[PROPORSI]]*VLOOKUP(Target_AM[[#This Row],[NIPNAS]],Target_CC[],COLUMN(BH$2)+9,0)</f>
        <v>6372630.875</v>
      </c>
      <c r="BW569" s="22">
        <f>Target_AM[[#This Row],[PROPORSI]]*VLOOKUP(Target_AM[[#This Row],[NIPNAS]],Target_CC[],COLUMN(BI$2)+9,0)</f>
        <v>6372630.875</v>
      </c>
      <c r="BX569" s="22">
        <f>Target_AM[[#This Row],[PROPORSI]]*VLOOKUP(Target_AM[[#This Row],[NIPNAS]],Target_CC[],COLUMN(BJ$2)+9,0)</f>
        <v>6372630.875</v>
      </c>
      <c r="BY569" s="22">
        <f>Target_AM[[#This Row],[PROPORSI]]*VLOOKUP(Target_AM[[#This Row],[NIPNAS]],Target_CC[],COLUMN(BK$2)+9,0)</f>
        <v>6372630.875</v>
      </c>
      <c r="BZ569" s="22">
        <f>Target_AM[[#This Row],[PROPORSI]]*VLOOKUP(Target_AM[[#This Row],[NIPNAS]],Target_CC[],COLUMN(BL$2)+9,0)</f>
        <v>6372630.875</v>
      </c>
      <c r="CA569" s="22">
        <f>Target_AM[[#This Row],[PROPORSI]]*VLOOKUP(Target_AM[[#This Row],[NIPNAS]],Target_CC[],COLUMN(BM$2)+9,0)</f>
        <v>77285746.375</v>
      </c>
      <c r="CB569" s="22">
        <f>Target_AM[[#This Row],[PROPORSI]]*VLOOKUP(Target_AM[[#This Row],[NIPNAS]],Target_CC[],COLUMN(BN$2)+9,0)</f>
        <v>5300000</v>
      </c>
      <c r="CC569" s="22">
        <f>Target_AM[[#This Row],[PROPORSI]]*VLOOKUP(Target_AM[[#This Row],[NIPNAS]],Target_CC[],COLUMN(BO$2)+9,0)</f>
        <v>5283036</v>
      </c>
      <c r="CD569" s="22">
        <f>Target_AM[[#This Row],[PROPORSI]]*VLOOKUP(Target_AM[[#This Row],[NIPNAS]],Target_CC[],COLUMN(BP$2)+9,0)</f>
        <v>5254032.5</v>
      </c>
      <c r="CE569" s="22">
        <f>Target_AM[[#This Row],[PROPORSI]]*VLOOKUP(Target_AM[[#This Row],[NIPNAS]],Target_CC[],COLUMN(BQ$2)+9,0)</f>
        <v>4991330.875</v>
      </c>
      <c r="CF569" s="22">
        <f>Target_AM[[#This Row],[PROPORSI]]*VLOOKUP(Target_AM[[#This Row],[NIPNAS]],Target_CC[],COLUMN(BR$2)+9,0)</f>
        <v>4991330.875</v>
      </c>
      <c r="CG569" s="22">
        <f>Target_AM[[#This Row],[PROPORSI]]*VLOOKUP(Target_AM[[#This Row],[NIPNAS]],Target_CC[],COLUMN(BS$2)+9,0)</f>
        <v>4991330.875</v>
      </c>
      <c r="CH569" s="22">
        <f>Target_AM[[#This Row],[PROPORSI]]*VLOOKUP(Target_AM[[#This Row],[NIPNAS]],Target_CC[],COLUMN(BT$2)+9,0)</f>
        <v>4991330.875</v>
      </c>
      <c r="CI569" s="22">
        <f>Target_AM[[#This Row],[PROPORSI]]*VLOOKUP(Target_AM[[#This Row],[NIPNAS]],Target_CC[],COLUMN(BU$2)+9,0)</f>
        <v>4991330.875</v>
      </c>
      <c r="CJ569" s="22">
        <f>Target_AM[[#This Row],[PROPORSI]]*VLOOKUP(Target_AM[[#This Row],[NIPNAS]],Target_CC[],COLUMN(BV$2)+9,0)</f>
        <v>4991330.875</v>
      </c>
      <c r="CK569" s="22">
        <f>Target_AM[[#This Row],[PROPORSI]]*VLOOKUP(Target_AM[[#This Row],[NIPNAS]],Target_CC[],COLUMN(BW$2)+9,0)</f>
        <v>4991330.875</v>
      </c>
      <c r="CL569" s="22">
        <f>Target_AM[[#This Row],[PROPORSI]]*VLOOKUP(Target_AM[[#This Row],[NIPNAS]],Target_CC[],COLUMN(BX$2)+9,0)</f>
        <v>4991330.875</v>
      </c>
      <c r="CM569" s="22">
        <f>Target_AM[[#This Row],[PROPORSI]]*VLOOKUP(Target_AM[[#This Row],[NIPNAS]],Target_CC[],COLUMN(BY$2)+9,0)</f>
        <v>4991330.875</v>
      </c>
      <c r="CN569" s="22">
        <f>Target_AM[[#This Row],[PROPORSI]]*VLOOKUP(Target_AM[[#This Row],[NIPNAS]],Target_CC[],COLUMN(BZ$2)+9,0)</f>
        <v>60759046.375</v>
      </c>
      <c r="CO569" s="22">
        <f>Target_AM[[#This Row],[PROPORSI]]*VLOOKUP(Target_AM[[#This Row],[NIPNAS]],Target_CC[],COLUMN(CA$2)+9,0)</f>
        <v>1381300</v>
      </c>
      <c r="CP569" s="22">
        <f>Target_AM[[#This Row],[PROPORSI]]*VLOOKUP(Target_AM[[#This Row],[NIPNAS]],Target_CC[],COLUMN(CB$2)+9,0)</f>
        <v>1381300</v>
      </c>
      <c r="CQ569" s="22">
        <f>Target_AM[[#This Row],[PROPORSI]]*VLOOKUP(Target_AM[[#This Row],[NIPNAS]],Target_CC[],COLUMN(CC$2)+9,0)</f>
        <v>1381300</v>
      </c>
      <c r="CR569" s="22">
        <f>Target_AM[[#This Row],[PROPORSI]]*VLOOKUP(Target_AM[[#This Row],[NIPNAS]],Target_CC[],COLUMN(CD$2)+9,0)</f>
        <v>1381300</v>
      </c>
      <c r="CS569" s="22">
        <f>Target_AM[[#This Row],[PROPORSI]]*VLOOKUP(Target_AM[[#This Row],[NIPNAS]],Target_CC[],COLUMN(CE$2)+9,0)</f>
        <v>1381300</v>
      </c>
      <c r="CT569" s="22">
        <f>Target_AM[[#This Row],[PROPORSI]]*VLOOKUP(Target_AM[[#This Row],[NIPNAS]],Target_CC[],COLUMN(CF$2)+9,0)</f>
        <v>1381300</v>
      </c>
      <c r="CU569" s="22">
        <f>Target_AM[[#This Row],[PROPORSI]]*VLOOKUP(Target_AM[[#This Row],[NIPNAS]],Target_CC[],COLUMN(CG$2)+9,0)</f>
        <v>1381300</v>
      </c>
      <c r="CV569" s="22">
        <f>Target_AM[[#This Row],[PROPORSI]]*VLOOKUP(Target_AM[[#This Row],[NIPNAS]],Target_CC[],COLUMN(CH$2)+9,0)</f>
        <v>1381300</v>
      </c>
      <c r="CW569" s="22">
        <f>Target_AM[[#This Row],[PROPORSI]]*VLOOKUP(Target_AM[[#This Row],[NIPNAS]],Target_CC[],COLUMN(CI$2)+9,0)</f>
        <v>1381300</v>
      </c>
      <c r="CX569" s="22">
        <f>Target_AM[[#This Row],[PROPORSI]]*VLOOKUP(Target_AM[[#This Row],[NIPNAS]],Target_CC[],COLUMN(CJ$2)+9,0)</f>
        <v>1381300</v>
      </c>
      <c r="CY569" s="22">
        <f>Target_AM[[#This Row],[PROPORSI]]*VLOOKUP(Target_AM[[#This Row],[NIPNAS]],Target_CC[],COLUMN(CK$2)+9,0)</f>
        <v>1381300</v>
      </c>
      <c r="CZ569" s="22">
        <f>Target_AM[[#This Row],[PROPORSI]]*VLOOKUP(Target_AM[[#This Row],[NIPNAS]],Target_CC[],COLUMN(CL$2)+9,0)</f>
        <v>1381300</v>
      </c>
      <c r="DA569" s="22">
        <f>Target_AM[[#This Row],[PROPORSI]]*VLOOKUP(Target_AM[[#This Row],[NIPNAS]],Target_CC[],COLUMN(CM$2)+9,0)</f>
        <v>16575600</v>
      </c>
      <c r="DB569" s="22">
        <f>Target_AM[[#This Row],[PROPORSI]]*VLOOKUP(Target_AM[[#This Row],[NIPNAS]],Target_CC[],COLUMN(CN$2)+9,0)</f>
        <v>0</v>
      </c>
      <c r="DC569" s="22">
        <f>Target_AM[[#This Row],[PROPORSI]]*VLOOKUP(Target_AM[[#This Row],[NIPNAS]],Target_CC[],COLUMN(CO$2)+9,0)</f>
        <v>0</v>
      </c>
      <c r="DD569" s="22">
        <f>Target_AM[[#This Row],[PROPORSI]]*VLOOKUP(Target_AM[[#This Row],[NIPNAS]],Target_CC[],COLUMN(CP$2)+9,0)</f>
        <v>0</v>
      </c>
      <c r="DE569" s="22">
        <f>Target_AM[[#This Row],[PROPORSI]]*VLOOKUP(Target_AM[[#This Row],[NIPNAS]],Target_CC[],COLUMN(CQ$2)+9,0)</f>
        <v>0</v>
      </c>
      <c r="DF569" s="22">
        <f>Target_AM[[#This Row],[PROPORSI]]*VLOOKUP(Target_AM[[#This Row],[NIPNAS]],Target_CC[],COLUMN(CR$2)+9,0)</f>
        <v>0</v>
      </c>
      <c r="DG569" s="22">
        <f>Target_AM[[#This Row],[PROPORSI]]*VLOOKUP(Target_AM[[#This Row],[NIPNAS]],Target_CC[],COLUMN(CS$2)+9,0)</f>
        <v>0</v>
      </c>
      <c r="DH569" s="22">
        <f>Target_AM[[#This Row],[PROPORSI]]*VLOOKUP(Target_AM[[#This Row],[NIPNAS]],Target_CC[],COLUMN(CT$2)+9,0)</f>
        <v>0</v>
      </c>
      <c r="DI569" s="22">
        <f>Target_AM[[#This Row],[PROPORSI]]*VLOOKUP(Target_AM[[#This Row],[NIPNAS]],Target_CC[],COLUMN(CU$2)+9,0)</f>
        <v>0</v>
      </c>
      <c r="DJ569" s="22">
        <f>Target_AM[[#This Row],[PROPORSI]]*VLOOKUP(Target_AM[[#This Row],[NIPNAS]],Target_CC[],COLUMN(CV$2)+9,0)</f>
        <v>0</v>
      </c>
      <c r="DK569" s="22">
        <f>Target_AM[[#This Row],[PROPORSI]]*VLOOKUP(Target_AM[[#This Row],[NIPNAS]],Target_CC[],COLUMN(CW$2)+9,0)</f>
        <v>0</v>
      </c>
      <c r="DL569" s="22">
        <f>Target_AM[[#This Row],[PROPORSI]]*VLOOKUP(Target_AM[[#This Row],[NIPNAS]],Target_CC[],COLUMN(CX$2)+9,0)</f>
        <v>0</v>
      </c>
      <c r="DM569" s="22">
        <f>Target_AM[[#This Row],[PROPORSI]]*VLOOKUP(Target_AM[[#This Row],[NIPNAS]],Target_CC[],COLUMN(CY$2)+9,0)</f>
        <v>0</v>
      </c>
      <c r="DN569" s="22">
        <f>Target_AM[[#This Row],[PROPORSI]]*VLOOKUP(Target_AM[[#This Row],[NIPNAS]],Target_CC[],COLUMN(CZ$2)+9,0)</f>
        <v>0</v>
      </c>
      <c r="DO569" s="22">
        <f>Target_AM[[#This Row],[PROPORSI]]*VLOOKUP(Target_AM[[#This Row],[NIPNAS]],Target_CC[],COLUMN(DA$2)+9,0)</f>
        <v>0</v>
      </c>
      <c r="DP569" s="22">
        <f>Target_AM[[#This Row],[PROPORSI]]*VLOOKUP(Target_AM[[#This Row],[NIPNAS]],Target_CC[],COLUMN(DB$2)+9,0)</f>
        <v>0</v>
      </c>
      <c r="DQ569" s="22">
        <f>Target_AM[[#This Row],[PROPORSI]]*VLOOKUP(Target_AM[[#This Row],[NIPNAS]],Target_CC[],COLUMN(DC$2)+9,0)</f>
        <v>0</v>
      </c>
      <c r="DR569" s="22">
        <f>Target_AM[[#This Row],[PROPORSI]]*VLOOKUP(Target_AM[[#This Row],[NIPNAS]],Target_CC[],COLUMN(DD$2)+9,0)</f>
        <v>0</v>
      </c>
      <c r="DS569" s="22">
        <f>Target_AM[[#This Row],[PROPORSI]]*VLOOKUP(Target_AM[[#This Row],[NIPNAS]],Target_CC[],COLUMN(DE$2)+9,0)</f>
        <v>0</v>
      </c>
      <c r="DT569" s="22">
        <f>Target_AM[[#This Row],[PROPORSI]]*VLOOKUP(Target_AM[[#This Row],[NIPNAS]],Target_CC[],COLUMN(DF$2)+9,0)</f>
        <v>0</v>
      </c>
      <c r="DU569" s="22">
        <f>Target_AM[[#This Row],[PROPORSI]]*VLOOKUP(Target_AM[[#This Row],[NIPNAS]],Target_CC[],COLUMN(DG$2)+9,0)</f>
        <v>0</v>
      </c>
      <c r="DV569" s="22">
        <f>Target_AM[[#This Row],[PROPORSI]]*VLOOKUP(Target_AM[[#This Row],[NIPNAS]],Target_CC[],COLUMN(DH$2)+9,0)</f>
        <v>0</v>
      </c>
      <c r="DW569" s="22">
        <f>Target_AM[[#This Row],[PROPORSI]]*VLOOKUP(Target_AM[[#This Row],[NIPNAS]],Target_CC[],COLUMN(DI$2)+9,0)</f>
        <v>0</v>
      </c>
      <c r="DX569" s="22">
        <f>Target_AM[[#This Row],[PROPORSI]]*VLOOKUP(Target_AM[[#This Row],[NIPNAS]],Target_CC[],COLUMN(DJ$2)+9,0)</f>
        <v>0</v>
      </c>
      <c r="DY569" s="22">
        <f>Target_AM[[#This Row],[PROPORSI]]*VLOOKUP(Target_AM[[#This Row],[NIPNAS]],Target_CC[],COLUMN(DK$2)+9,0)</f>
        <v>0</v>
      </c>
      <c r="DZ569" s="22">
        <f>Target_AM[[#This Row],[PROPORSI]]*VLOOKUP(Target_AM[[#This Row],[NIPNAS]],Target_CC[],COLUMN(DL$2)+9,0)</f>
        <v>0</v>
      </c>
      <c r="EA569" s="22">
        <f>Target_AM[[#This Row],[PROPORSI]]*VLOOKUP(Target_AM[[#This Row],[NIPNAS]],Target_CC[],COLUMN(DM$2)+9,0)</f>
        <v>0</v>
      </c>
    </row>
    <row r="570" spans="2:131" x14ac:dyDescent="0.3">
      <c r="B570">
        <v>404424</v>
      </c>
      <c r="C570" t="s">
        <v>1007</v>
      </c>
      <c r="D570">
        <v>1</v>
      </c>
      <c r="E570" s="8">
        <v>45658</v>
      </c>
      <c r="F570">
        <v>5586971</v>
      </c>
      <c r="G570" t="s">
        <v>929</v>
      </c>
      <c r="J570" t="s">
        <v>875</v>
      </c>
      <c r="K570" t="s">
        <v>19</v>
      </c>
      <c r="L570" t="s">
        <v>159</v>
      </c>
      <c r="M570" t="s">
        <v>18</v>
      </c>
      <c r="N570" s="23">
        <f>Target_AM[[#This Row],[PROPORSI]]*VLOOKUP(Target_AM[[#This Row],[NIPNAS]],Target_CC[],9,0)</f>
        <v>4890107546</v>
      </c>
      <c r="O570" s="22">
        <f>Target_AM[[#This Row],[PROPORSI]]*VLOOKUP(Target_AM[[#This Row],[NIPNAS]],Target_CC[],COLUMN(A$2)+9,0)</f>
        <v>19141658.474782608</v>
      </c>
      <c r="P570" s="22">
        <f>Target_AM[[#This Row],[PROPORSI]]*VLOOKUP(Target_AM[[#This Row],[NIPNAS]],Target_CC[],COLUMN(B$2)+9,0)</f>
        <v>18678960.452173911</v>
      </c>
      <c r="Q570" s="22">
        <f>Target_AM[[#This Row],[PROPORSI]]*VLOOKUP(Target_AM[[#This Row],[NIPNAS]],Target_CC[],COLUMN(C$2)+9,0)</f>
        <v>18678960.452173911</v>
      </c>
      <c r="R570" s="22">
        <f>Target_AM[[#This Row],[PROPORSI]]*VLOOKUP(Target_AM[[#This Row],[NIPNAS]],Target_CC[],COLUMN(D$2)+9,0)</f>
        <v>18678960.452173911</v>
      </c>
      <c r="S570" s="22">
        <f>Target_AM[[#This Row],[PROPORSI]]*VLOOKUP(Target_AM[[#This Row],[NIPNAS]],Target_CC[],COLUMN(E$2)+9,0)</f>
        <v>18216262.429565217</v>
      </c>
      <c r="T570" s="22">
        <f>Target_AM[[#This Row],[PROPORSI]]*VLOOKUP(Target_AM[[#This Row],[NIPNAS]],Target_CC[],COLUMN(F$2)+9,0)</f>
        <v>18678960.452173911</v>
      </c>
      <c r="U570" s="22">
        <f>Target_AM[[#This Row],[PROPORSI]]*VLOOKUP(Target_AM[[#This Row],[NIPNAS]],Target_CC[],COLUMN(G$2)+9,0)</f>
        <v>20067054.52</v>
      </c>
      <c r="V570" s="22">
        <f>Target_AM[[#This Row],[PROPORSI]]*VLOOKUP(Target_AM[[#This Row],[NIPNAS]],Target_CC[],COLUMN(H$2)+9,0)</f>
        <v>19141658.474782608</v>
      </c>
      <c r="W570" s="22">
        <f>Target_AM[[#This Row],[PROPORSI]]*VLOOKUP(Target_AM[[#This Row],[NIPNAS]],Target_CC[],COLUMN(I$2)+9,0)</f>
        <v>19141658.474782608</v>
      </c>
      <c r="X570" s="22">
        <f>Target_AM[[#This Row],[PROPORSI]]*VLOOKUP(Target_AM[[#This Row],[NIPNAS]],Target_CC[],COLUMN(J$2)+9,0)</f>
        <v>20067054.52</v>
      </c>
      <c r="Y570" s="22">
        <f>Target_AM[[#This Row],[PROPORSI]]*VLOOKUP(Target_AM[[#This Row],[NIPNAS]],Target_CC[],COLUMN(K$2)+9,0)</f>
        <v>18678960.452173911</v>
      </c>
      <c r="Z570" s="22">
        <f>Target_AM[[#This Row],[PROPORSI]]*VLOOKUP(Target_AM[[#This Row],[NIPNAS]],Target_CC[],COLUMN(L$2)+9,0)</f>
        <v>19604356.497391306</v>
      </c>
      <c r="AA570" s="22">
        <f>Target_AM[[#This Row],[PROPORSI]]*VLOOKUP(Target_AM[[#This Row],[NIPNAS]],Target_CC[],COLUMN(M$2)+9,0)</f>
        <v>228774505.65217394</v>
      </c>
      <c r="AB570" s="22">
        <f>Target_AM[[#This Row],[PROPORSI]]*VLOOKUP(Target_AM[[#This Row],[NIPNAS]],Target_CC[],COLUMN(N$2)+9,0)</f>
        <v>3359323.4498972106</v>
      </c>
      <c r="AC570" s="22">
        <f>Target_AM[[#This Row],[PROPORSI]]*VLOOKUP(Target_AM[[#This Row],[NIPNAS]],Target_CC[],COLUMN(O$2)+9,0)</f>
        <v>22297581.23516367</v>
      </c>
      <c r="AD570" s="22">
        <f>Target_AM[[#This Row],[PROPORSI]]*VLOOKUP(Target_AM[[#This Row],[NIPNAS]],Target_CC[],COLUMN(P$2)+9,0)</f>
        <v>19783948.496898536</v>
      </c>
      <c r="AE570" s="22">
        <f>Target_AM[[#This Row],[PROPORSI]]*VLOOKUP(Target_AM[[#This Row],[NIPNAS]],Target_CC[],COLUMN(Q$2)+9,0)</f>
        <v>14659732.487346141</v>
      </c>
      <c r="AF570" s="22">
        <f>Target_AM[[#This Row],[PROPORSI]]*VLOOKUP(Target_AM[[#This Row],[NIPNAS]],Target_CC[],COLUMN(R$2)+9,0)</f>
        <v>15007224.103101941</v>
      </c>
      <c r="AG570" s="22">
        <f>Target_AM[[#This Row],[PROPORSI]]*VLOOKUP(Target_AM[[#This Row],[NIPNAS]],Target_CC[],COLUMN(S$2)+9,0)</f>
        <v>15137026.796527045</v>
      </c>
      <c r="AH570" s="22">
        <f>Target_AM[[#This Row],[PROPORSI]]*VLOOKUP(Target_AM[[#This Row],[NIPNAS]],Target_CC[],COLUMN(T$2)+9,0)</f>
        <v>18573941.106960207</v>
      </c>
      <c r="AI570" s="22">
        <f>Target_AM[[#This Row],[PROPORSI]]*VLOOKUP(Target_AM[[#This Row],[NIPNAS]],Target_CC[],COLUMN(U$2)+9,0)</f>
        <v>18265669.00831496</v>
      </c>
      <c r="AJ570" s="22">
        <f>Target_AM[[#This Row],[PROPORSI]]*VLOOKUP(Target_AM[[#This Row],[NIPNAS]],Target_CC[],COLUMN(V$2)+9,0)</f>
        <v>18254304.04349529</v>
      </c>
      <c r="AK570" s="22">
        <f>Target_AM[[#This Row],[PROPORSI]]*VLOOKUP(Target_AM[[#This Row],[NIPNAS]],Target_CC[],COLUMN(W$2)+9,0)</f>
        <v>18515916.92982199</v>
      </c>
      <c r="AL570" s="22">
        <f>Target_AM[[#This Row],[PROPORSI]]*VLOOKUP(Target_AM[[#This Row],[NIPNAS]],Target_CC[],COLUMN(X$2)+9,0)</f>
        <v>18095212.076060954</v>
      </c>
      <c r="AM570" s="22">
        <f>Target_AM[[#This Row],[PROPORSI]]*VLOOKUP(Target_AM[[#This Row],[NIPNAS]],Target_CC[],COLUMN(Y$2)+9,0)</f>
        <v>18050120.266412061</v>
      </c>
      <c r="AN570" s="22">
        <f>Target_AM[[#This Row],[PROPORSI]]*VLOOKUP(Target_AM[[#This Row],[NIPNAS]],Target_CC[],COLUMN(Z$2)+9,0)</f>
        <v>200000000</v>
      </c>
      <c r="AO570" s="22">
        <f>Target_AM[[#This Row],[PROPORSI]]*VLOOKUP(Target_AM[[#This Row],[NIPNAS]],Target_CC[],COLUMN(AA$2)+9,0)</f>
        <v>22500981.924679819</v>
      </c>
      <c r="AP570" s="22">
        <f>Target_AM[[#This Row],[PROPORSI]]*VLOOKUP(Target_AM[[#This Row],[NIPNAS]],Target_CC[],COLUMN(AB$2)+9,0)</f>
        <v>40976541.687337577</v>
      </c>
      <c r="AQ570" s="22">
        <f>Target_AM[[#This Row],[PROPORSI]]*VLOOKUP(Target_AM[[#This Row],[NIPNAS]],Target_CC[],COLUMN(AC$2)+9,0)</f>
        <v>38462908.94907245</v>
      </c>
      <c r="AR570" s="22">
        <f>Target_AM[[#This Row],[PROPORSI]]*VLOOKUP(Target_AM[[#This Row],[NIPNAS]],Target_CC[],COLUMN(AD$2)+9,0)</f>
        <v>33338692.939520054</v>
      </c>
      <c r="AS570" s="22">
        <f>Target_AM[[#This Row],[PROPORSI]]*VLOOKUP(Target_AM[[#This Row],[NIPNAS]],Target_CC[],COLUMN(AE$2)+9,0)</f>
        <v>33223486.53266716</v>
      </c>
      <c r="AT570" s="22">
        <f>Target_AM[[#This Row],[PROPORSI]]*VLOOKUP(Target_AM[[#This Row],[NIPNAS]],Target_CC[],COLUMN(AF$2)+9,0)</f>
        <v>33815987.248700954</v>
      </c>
      <c r="AU570" s="22">
        <f>Target_AM[[#This Row],[PROPORSI]]*VLOOKUP(Target_AM[[#This Row],[NIPNAS]],Target_CC[],COLUMN(AG$2)+9,0)</f>
        <v>38640995.626960203</v>
      </c>
      <c r="AV570" s="22">
        <f>Target_AM[[#This Row],[PROPORSI]]*VLOOKUP(Target_AM[[#This Row],[NIPNAS]],Target_CC[],COLUMN(AH$2)+9,0)</f>
        <v>37407327.483097568</v>
      </c>
      <c r="AW570" s="22">
        <f>Target_AM[[#This Row],[PROPORSI]]*VLOOKUP(Target_AM[[#This Row],[NIPNAS]],Target_CC[],COLUMN(AI$2)+9,0)</f>
        <v>37395962.518277898</v>
      </c>
      <c r="AX570" s="22">
        <f>Target_AM[[#This Row],[PROPORSI]]*VLOOKUP(Target_AM[[#This Row],[NIPNAS]],Target_CC[],COLUMN(AJ$2)+9,0)</f>
        <v>38582971.449821994</v>
      </c>
      <c r="AY570" s="22">
        <f>Target_AM[[#This Row],[PROPORSI]]*VLOOKUP(Target_AM[[#This Row],[NIPNAS]],Target_CC[],COLUMN(AK$2)+9,0)</f>
        <v>36774172.528234869</v>
      </c>
      <c r="AZ570" s="22">
        <f>Target_AM[[#This Row],[PROPORSI]]*VLOOKUP(Target_AM[[#This Row],[NIPNAS]],Target_CC[],COLUMN(AL$2)+9,0)</f>
        <v>37654476.763803363</v>
      </c>
      <c r="BA570" s="22">
        <f>Target_AM[[#This Row],[PROPORSI]]*VLOOKUP(Target_AM[[#This Row],[NIPNAS]],Target_CC[],COLUMN(AM$2)+9,0)</f>
        <v>428774505.65217388</v>
      </c>
      <c r="BB570" s="22">
        <f>Target_AM[[#This Row],[PROPORSI]]*VLOOKUP(Target_AM[[#This Row],[NIPNAS]],Target_CC[],COLUMN(AN$2)+9,0)</f>
        <v>796863.30820967699</v>
      </c>
      <c r="BC570" s="22">
        <f>Target_AM[[#This Row],[PROPORSI]]*VLOOKUP(Target_AM[[#This Row],[NIPNAS]],Target_CC[],COLUMN(AO$2)+9,0)</f>
        <v>800269.65865466127</v>
      </c>
      <c r="BD570" s="22">
        <f>Target_AM[[#This Row],[PROPORSI]]*VLOOKUP(Target_AM[[#This Row],[NIPNAS]],Target_CC[],COLUMN(AP$2)+9,0)</f>
        <v>796383.74222546432</v>
      </c>
      <c r="BE570" s="22">
        <f>Target_AM[[#This Row],[PROPORSI]]*VLOOKUP(Target_AM[[#This Row],[NIPNAS]],Target_CC[],COLUMN(AQ$2)+9,0)</f>
        <v>786372.70589999668</v>
      </c>
      <c r="BF570" s="22">
        <f>Target_AM[[#This Row],[PROPORSI]]*VLOOKUP(Target_AM[[#This Row],[NIPNAS]],Target_CC[],COLUMN(AR$2)+9,0)</f>
        <v>793935.84157823003</v>
      </c>
      <c r="BG570" s="22">
        <f>Target_AM[[#This Row],[PROPORSI]]*VLOOKUP(Target_AM[[#This Row],[NIPNAS]],Target_CC[],COLUMN(AS$2)+9,0)</f>
        <v>797473.19103742542</v>
      </c>
      <c r="BH570" s="22">
        <f>Target_AM[[#This Row],[PROPORSI]]*VLOOKUP(Target_AM[[#This Row],[NIPNAS]],Target_CC[],COLUMN(AT$2)+9,0)</f>
        <v>878692.33517508185</v>
      </c>
      <c r="BI570" s="22">
        <f>Target_AM[[#This Row],[PROPORSI]]*VLOOKUP(Target_AM[[#This Row],[NIPNAS]],Target_CC[],COLUMN(AU$2)+9,0)</f>
        <v>870481.88695162872</v>
      </c>
      <c r="BJ570" s="22">
        <f>Target_AM[[#This Row],[PROPORSI]]*VLOOKUP(Target_AM[[#This Row],[NIPNAS]],Target_CC[],COLUMN(AV$2)+9,0)</f>
        <v>870215.56851381448</v>
      </c>
      <c r="BK570" s="22">
        <f>Target_AM[[#This Row],[PROPORSI]]*VLOOKUP(Target_AM[[#This Row],[NIPNAS]],Target_CC[],COLUMN(AW$2)+9,0)</f>
        <v>877332.63820671383</v>
      </c>
      <c r="BL570" s="22">
        <f>Target_AM[[#This Row],[PROPORSI]]*VLOOKUP(Target_AM[[#This Row],[NIPNAS]],Target_CC[],COLUMN(AX$2)+9,0)</f>
        <v>865994.21097005485</v>
      </c>
      <c r="BM570" s="22">
        <f>Target_AM[[#This Row],[PROPORSI]]*VLOOKUP(Target_AM[[#This Row],[NIPNAS]],Target_CC[],COLUMN(AY$2)+9,0)</f>
        <v>865984.912577254</v>
      </c>
      <c r="BN570" s="22">
        <f>Target_AM[[#This Row],[PROPORSI]]*VLOOKUP(Target_AM[[#This Row],[NIPNAS]],Target_CC[],COLUMN(AZ$2)+9,0)</f>
        <v>10000000.000000004</v>
      </c>
      <c r="BO570" s="22">
        <f>Target_AM[[#This Row],[PROPORSI]]*VLOOKUP(Target_AM[[#This Row],[NIPNAS]],Target_CC[],COLUMN(BA$2)+9,0)</f>
        <v>16763446</v>
      </c>
      <c r="BP570" s="22">
        <f>Target_AM[[#This Row],[PROPORSI]]*VLOOKUP(Target_AM[[#This Row],[NIPNAS]],Target_CC[],COLUMN(BB$2)+9,0)</f>
        <v>16059187</v>
      </c>
      <c r="BQ570" s="22">
        <f>Target_AM[[#This Row],[PROPORSI]]*VLOOKUP(Target_AM[[#This Row],[NIPNAS]],Target_CC[],COLUMN(BC$2)+9,0)</f>
        <v>16553960</v>
      </c>
      <c r="BR570" s="22">
        <f>Target_AM[[#This Row],[PROPORSI]]*VLOOKUP(Target_AM[[#This Row],[NIPNAS]],Target_CC[],COLUMN(BD$2)+9,0)</f>
        <v>17141326</v>
      </c>
      <c r="BS570" s="22">
        <f>Target_AM[[#This Row],[PROPORSI]]*VLOOKUP(Target_AM[[#This Row],[NIPNAS]],Target_CC[],COLUMN(BE$2)+9,0)</f>
        <v>17141326</v>
      </c>
      <c r="BT570" s="22">
        <f>Target_AM[[#This Row],[PROPORSI]]*VLOOKUP(Target_AM[[#This Row],[NIPNAS]],Target_CC[],COLUMN(BF$2)+9,0)</f>
        <v>17141326</v>
      </c>
      <c r="BU570" s="22">
        <f>Target_AM[[#This Row],[PROPORSI]]*VLOOKUP(Target_AM[[#This Row],[NIPNAS]],Target_CC[],COLUMN(BG$2)+9,0)</f>
        <v>17141326</v>
      </c>
      <c r="BV570" s="22">
        <f>Target_AM[[#This Row],[PROPORSI]]*VLOOKUP(Target_AM[[#This Row],[NIPNAS]],Target_CC[],COLUMN(BH$2)+9,0)</f>
        <v>17141326</v>
      </c>
      <c r="BW570" s="22">
        <f>Target_AM[[#This Row],[PROPORSI]]*VLOOKUP(Target_AM[[#This Row],[NIPNAS]],Target_CC[],COLUMN(BI$2)+9,0)</f>
        <v>17141326</v>
      </c>
      <c r="BX570" s="22">
        <f>Target_AM[[#This Row],[PROPORSI]]*VLOOKUP(Target_AM[[#This Row],[NIPNAS]],Target_CC[],COLUMN(BJ$2)+9,0)</f>
        <v>17141326</v>
      </c>
      <c r="BY570" s="22">
        <f>Target_AM[[#This Row],[PROPORSI]]*VLOOKUP(Target_AM[[#This Row],[NIPNAS]],Target_CC[],COLUMN(BK$2)+9,0)</f>
        <v>17141326</v>
      </c>
      <c r="BZ570" s="22">
        <f>Target_AM[[#This Row],[PROPORSI]]*VLOOKUP(Target_AM[[#This Row],[NIPNAS]],Target_CC[],COLUMN(BL$2)+9,0)</f>
        <v>17141326</v>
      </c>
      <c r="CA570" s="22">
        <f>Target_AM[[#This Row],[PROPORSI]]*VLOOKUP(Target_AM[[#This Row],[NIPNAS]],Target_CC[],COLUMN(BM$2)+9,0)</f>
        <v>203648527</v>
      </c>
      <c r="CB570" s="22">
        <f>Target_AM[[#This Row],[PROPORSI]]*VLOOKUP(Target_AM[[#This Row],[NIPNAS]],Target_CC[],COLUMN(BN$2)+9,0)</f>
        <v>0</v>
      </c>
      <c r="CC570" s="22">
        <f>Target_AM[[#This Row],[PROPORSI]]*VLOOKUP(Target_AM[[#This Row],[NIPNAS]],Target_CC[],COLUMN(BO$2)+9,0)</f>
        <v>0</v>
      </c>
      <c r="CD570" s="22">
        <f>Target_AM[[#This Row],[PROPORSI]]*VLOOKUP(Target_AM[[#This Row],[NIPNAS]],Target_CC[],COLUMN(BP$2)+9,0)</f>
        <v>0</v>
      </c>
      <c r="CE570" s="22">
        <f>Target_AM[[#This Row],[PROPORSI]]*VLOOKUP(Target_AM[[#This Row],[NIPNAS]],Target_CC[],COLUMN(BQ$2)+9,0)</f>
        <v>0</v>
      </c>
      <c r="CF570" s="22">
        <f>Target_AM[[#This Row],[PROPORSI]]*VLOOKUP(Target_AM[[#This Row],[NIPNAS]],Target_CC[],COLUMN(BR$2)+9,0)</f>
        <v>0</v>
      </c>
      <c r="CG570" s="22">
        <f>Target_AM[[#This Row],[PROPORSI]]*VLOOKUP(Target_AM[[#This Row],[NIPNAS]],Target_CC[],COLUMN(BS$2)+9,0)</f>
        <v>0</v>
      </c>
      <c r="CH570" s="22">
        <f>Target_AM[[#This Row],[PROPORSI]]*VLOOKUP(Target_AM[[#This Row],[NIPNAS]],Target_CC[],COLUMN(BT$2)+9,0)</f>
        <v>0</v>
      </c>
      <c r="CI570" s="22">
        <f>Target_AM[[#This Row],[PROPORSI]]*VLOOKUP(Target_AM[[#This Row],[NIPNAS]],Target_CC[],COLUMN(BU$2)+9,0)</f>
        <v>0</v>
      </c>
      <c r="CJ570" s="22">
        <f>Target_AM[[#This Row],[PROPORSI]]*VLOOKUP(Target_AM[[#This Row],[NIPNAS]],Target_CC[],COLUMN(BV$2)+9,0)</f>
        <v>0</v>
      </c>
      <c r="CK570" s="22">
        <f>Target_AM[[#This Row],[PROPORSI]]*VLOOKUP(Target_AM[[#This Row],[NIPNAS]],Target_CC[],COLUMN(BW$2)+9,0)</f>
        <v>0</v>
      </c>
      <c r="CL570" s="22">
        <f>Target_AM[[#This Row],[PROPORSI]]*VLOOKUP(Target_AM[[#This Row],[NIPNAS]],Target_CC[],COLUMN(BX$2)+9,0)</f>
        <v>0</v>
      </c>
      <c r="CM570" s="22">
        <f>Target_AM[[#This Row],[PROPORSI]]*VLOOKUP(Target_AM[[#This Row],[NIPNAS]],Target_CC[],COLUMN(BY$2)+9,0)</f>
        <v>0</v>
      </c>
      <c r="CN570" s="22">
        <f>Target_AM[[#This Row],[PROPORSI]]*VLOOKUP(Target_AM[[#This Row],[NIPNAS]],Target_CC[],COLUMN(BZ$2)+9,0)</f>
        <v>0</v>
      </c>
      <c r="CO570" s="22">
        <f>Target_AM[[#This Row],[PROPORSI]]*VLOOKUP(Target_AM[[#This Row],[NIPNAS]],Target_CC[],COLUMN(CA$2)+9,0)</f>
        <v>17322289</v>
      </c>
      <c r="CP570" s="22">
        <f>Target_AM[[#This Row],[PROPORSI]]*VLOOKUP(Target_AM[[#This Row],[NIPNAS]],Target_CC[],COLUMN(CB$2)+9,0)</f>
        <v>16155946</v>
      </c>
      <c r="CQ570" s="22">
        <f>Target_AM[[#This Row],[PROPORSI]]*VLOOKUP(Target_AM[[#This Row],[NIPNAS]],Target_CC[],COLUMN(CC$2)+9,0)</f>
        <v>17141326</v>
      </c>
      <c r="CR570" s="22">
        <f>Target_AM[[#This Row],[PROPORSI]]*VLOOKUP(Target_AM[[#This Row],[NIPNAS]],Target_CC[],COLUMN(CD$2)+9,0)</f>
        <v>17141326</v>
      </c>
      <c r="CS570" s="22">
        <f>Target_AM[[#This Row],[PROPORSI]]*VLOOKUP(Target_AM[[#This Row],[NIPNAS]],Target_CC[],COLUMN(CE$2)+9,0)</f>
        <v>17141326</v>
      </c>
      <c r="CT570" s="22">
        <f>Target_AM[[#This Row],[PROPORSI]]*VLOOKUP(Target_AM[[#This Row],[NIPNAS]],Target_CC[],COLUMN(CF$2)+9,0)</f>
        <v>17141326</v>
      </c>
      <c r="CU570" s="22">
        <f>Target_AM[[#This Row],[PROPORSI]]*VLOOKUP(Target_AM[[#This Row],[NIPNAS]],Target_CC[],COLUMN(CG$2)+9,0)</f>
        <v>17141326</v>
      </c>
      <c r="CV570" s="22">
        <f>Target_AM[[#This Row],[PROPORSI]]*VLOOKUP(Target_AM[[#This Row],[NIPNAS]],Target_CC[],COLUMN(CH$2)+9,0)</f>
        <v>17141326</v>
      </c>
      <c r="CW570" s="22">
        <f>Target_AM[[#This Row],[PROPORSI]]*VLOOKUP(Target_AM[[#This Row],[NIPNAS]],Target_CC[],COLUMN(CI$2)+9,0)</f>
        <v>17141326</v>
      </c>
      <c r="CX570" s="22">
        <f>Target_AM[[#This Row],[PROPORSI]]*VLOOKUP(Target_AM[[#This Row],[NIPNAS]],Target_CC[],COLUMN(CJ$2)+9,0)</f>
        <v>17141326</v>
      </c>
      <c r="CY570" s="22">
        <f>Target_AM[[#This Row],[PROPORSI]]*VLOOKUP(Target_AM[[#This Row],[NIPNAS]],Target_CC[],COLUMN(CK$2)+9,0)</f>
        <v>17141326</v>
      </c>
      <c r="CZ570" s="22">
        <f>Target_AM[[#This Row],[PROPORSI]]*VLOOKUP(Target_AM[[#This Row],[NIPNAS]],Target_CC[],COLUMN(CL$2)+9,0)</f>
        <v>17141326</v>
      </c>
      <c r="DA570" s="22">
        <f>Target_AM[[#This Row],[PROPORSI]]*VLOOKUP(Target_AM[[#This Row],[NIPNAS]],Target_CC[],COLUMN(CM$2)+9,0)</f>
        <v>204891495</v>
      </c>
      <c r="DB570" s="22">
        <f>Target_AM[[#This Row],[PROPORSI]]*VLOOKUP(Target_AM[[#This Row],[NIPNAS]],Target_CC[],COLUMN(CN$2)+9,0)</f>
        <v>0</v>
      </c>
      <c r="DC570" s="22">
        <f>Target_AM[[#This Row],[PROPORSI]]*VLOOKUP(Target_AM[[#This Row],[NIPNAS]],Target_CC[],COLUMN(CO$2)+9,0)</f>
        <v>0</v>
      </c>
      <c r="DD570" s="22">
        <f>Target_AM[[#This Row],[PROPORSI]]*VLOOKUP(Target_AM[[#This Row],[NIPNAS]],Target_CC[],COLUMN(CP$2)+9,0)</f>
        <v>0</v>
      </c>
      <c r="DE570" s="22">
        <f>Target_AM[[#This Row],[PROPORSI]]*VLOOKUP(Target_AM[[#This Row],[NIPNAS]],Target_CC[],COLUMN(CQ$2)+9,0)</f>
        <v>0</v>
      </c>
      <c r="DF570" s="22">
        <f>Target_AM[[#This Row],[PROPORSI]]*VLOOKUP(Target_AM[[#This Row],[NIPNAS]],Target_CC[],COLUMN(CR$2)+9,0)</f>
        <v>0</v>
      </c>
      <c r="DG570" s="22">
        <f>Target_AM[[#This Row],[PROPORSI]]*VLOOKUP(Target_AM[[#This Row],[NIPNAS]],Target_CC[],COLUMN(CS$2)+9,0)</f>
        <v>0</v>
      </c>
      <c r="DH570" s="22">
        <f>Target_AM[[#This Row],[PROPORSI]]*VLOOKUP(Target_AM[[#This Row],[NIPNAS]],Target_CC[],COLUMN(CT$2)+9,0)</f>
        <v>0</v>
      </c>
      <c r="DI570" s="22">
        <f>Target_AM[[#This Row],[PROPORSI]]*VLOOKUP(Target_AM[[#This Row],[NIPNAS]],Target_CC[],COLUMN(CU$2)+9,0)</f>
        <v>0</v>
      </c>
      <c r="DJ570" s="22">
        <f>Target_AM[[#This Row],[PROPORSI]]*VLOOKUP(Target_AM[[#This Row],[NIPNAS]],Target_CC[],COLUMN(CV$2)+9,0)</f>
        <v>0</v>
      </c>
      <c r="DK570" s="22">
        <f>Target_AM[[#This Row],[PROPORSI]]*VLOOKUP(Target_AM[[#This Row],[NIPNAS]],Target_CC[],COLUMN(CW$2)+9,0)</f>
        <v>0</v>
      </c>
      <c r="DL570" s="22">
        <f>Target_AM[[#This Row],[PROPORSI]]*VLOOKUP(Target_AM[[#This Row],[NIPNAS]],Target_CC[],COLUMN(CX$2)+9,0)</f>
        <v>0</v>
      </c>
      <c r="DM570" s="22">
        <f>Target_AM[[#This Row],[PROPORSI]]*VLOOKUP(Target_AM[[#This Row],[NIPNAS]],Target_CC[],COLUMN(CY$2)+9,0)</f>
        <v>0</v>
      </c>
      <c r="DN570" s="22">
        <f>Target_AM[[#This Row],[PROPORSI]]*VLOOKUP(Target_AM[[#This Row],[NIPNAS]],Target_CC[],COLUMN(CZ$2)+9,0)</f>
        <v>0</v>
      </c>
      <c r="DO570" s="22">
        <f>Target_AM[[#This Row],[PROPORSI]]*VLOOKUP(Target_AM[[#This Row],[NIPNAS]],Target_CC[],COLUMN(DA$2)+9,0)</f>
        <v>0</v>
      </c>
      <c r="DP570" s="22">
        <f>Target_AM[[#This Row],[PROPORSI]]*VLOOKUP(Target_AM[[#This Row],[NIPNAS]],Target_CC[],COLUMN(DB$2)+9,0)</f>
        <v>0</v>
      </c>
      <c r="DQ570" s="22">
        <f>Target_AM[[#This Row],[PROPORSI]]*VLOOKUP(Target_AM[[#This Row],[NIPNAS]],Target_CC[],COLUMN(DC$2)+9,0)</f>
        <v>0</v>
      </c>
      <c r="DR570" s="22">
        <f>Target_AM[[#This Row],[PROPORSI]]*VLOOKUP(Target_AM[[#This Row],[NIPNAS]],Target_CC[],COLUMN(DD$2)+9,0)</f>
        <v>0</v>
      </c>
      <c r="DS570" s="22">
        <f>Target_AM[[#This Row],[PROPORSI]]*VLOOKUP(Target_AM[[#This Row],[NIPNAS]],Target_CC[],COLUMN(DE$2)+9,0)</f>
        <v>0</v>
      </c>
      <c r="DT570" s="22">
        <f>Target_AM[[#This Row],[PROPORSI]]*VLOOKUP(Target_AM[[#This Row],[NIPNAS]],Target_CC[],COLUMN(DF$2)+9,0)</f>
        <v>0</v>
      </c>
      <c r="DU570" s="22">
        <f>Target_AM[[#This Row],[PROPORSI]]*VLOOKUP(Target_AM[[#This Row],[NIPNAS]],Target_CC[],COLUMN(DG$2)+9,0)</f>
        <v>0</v>
      </c>
      <c r="DV570" s="22">
        <f>Target_AM[[#This Row],[PROPORSI]]*VLOOKUP(Target_AM[[#This Row],[NIPNAS]],Target_CC[],COLUMN(DH$2)+9,0)</f>
        <v>0</v>
      </c>
      <c r="DW570" s="22">
        <f>Target_AM[[#This Row],[PROPORSI]]*VLOOKUP(Target_AM[[#This Row],[NIPNAS]],Target_CC[],COLUMN(DI$2)+9,0)</f>
        <v>0</v>
      </c>
      <c r="DX570" s="22">
        <f>Target_AM[[#This Row],[PROPORSI]]*VLOOKUP(Target_AM[[#This Row],[NIPNAS]],Target_CC[],COLUMN(DJ$2)+9,0)</f>
        <v>0</v>
      </c>
      <c r="DY570" s="22">
        <f>Target_AM[[#This Row],[PROPORSI]]*VLOOKUP(Target_AM[[#This Row],[NIPNAS]],Target_CC[],COLUMN(DK$2)+9,0)</f>
        <v>0</v>
      </c>
      <c r="DZ570" s="22">
        <f>Target_AM[[#This Row],[PROPORSI]]*VLOOKUP(Target_AM[[#This Row],[NIPNAS]],Target_CC[],COLUMN(DL$2)+9,0)</f>
        <v>0</v>
      </c>
      <c r="EA570" s="22">
        <f>Target_AM[[#This Row],[PROPORSI]]*VLOOKUP(Target_AM[[#This Row],[NIPNAS]],Target_CC[],COLUMN(DM$2)+9,0)</f>
        <v>0</v>
      </c>
    </row>
    <row r="571" spans="2:131" x14ac:dyDescent="0.3">
      <c r="B571">
        <v>406077</v>
      </c>
      <c r="C571" t="s">
        <v>1026</v>
      </c>
      <c r="D571">
        <v>1</v>
      </c>
      <c r="E571" s="8">
        <v>45658</v>
      </c>
      <c r="F571">
        <v>19032917</v>
      </c>
      <c r="G571" t="s">
        <v>556</v>
      </c>
      <c r="J571" t="s">
        <v>296</v>
      </c>
      <c r="K571" t="s">
        <v>26</v>
      </c>
      <c r="L571" t="s">
        <v>159</v>
      </c>
      <c r="M571" t="s">
        <v>29</v>
      </c>
      <c r="N571" s="23">
        <f>Target_AM[[#This Row],[PROPORSI]]*VLOOKUP(Target_AM[[#This Row],[NIPNAS]],Target_CC[],9,0)</f>
        <v>0</v>
      </c>
      <c r="O571" s="22">
        <f>Target_AM[[#This Row],[PROPORSI]]*VLOOKUP(Target_AM[[#This Row],[NIPNAS]],Target_CC[],COLUMN(A$2)+9,0)</f>
        <v>0</v>
      </c>
      <c r="P571" s="22">
        <f>Target_AM[[#This Row],[PROPORSI]]*VLOOKUP(Target_AM[[#This Row],[NIPNAS]],Target_CC[],COLUMN(B$2)+9,0)</f>
        <v>0</v>
      </c>
      <c r="Q571" s="22">
        <f>Target_AM[[#This Row],[PROPORSI]]*VLOOKUP(Target_AM[[#This Row],[NIPNAS]],Target_CC[],COLUMN(C$2)+9,0)</f>
        <v>0</v>
      </c>
      <c r="R571" s="22">
        <f>Target_AM[[#This Row],[PROPORSI]]*VLOOKUP(Target_AM[[#This Row],[NIPNAS]],Target_CC[],COLUMN(D$2)+9,0)</f>
        <v>0</v>
      </c>
      <c r="S571" s="22">
        <f>Target_AM[[#This Row],[PROPORSI]]*VLOOKUP(Target_AM[[#This Row],[NIPNAS]],Target_CC[],COLUMN(E$2)+9,0)</f>
        <v>0</v>
      </c>
      <c r="T571" s="22">
        <f>Target_AM[[#This Row],[PROPORSI]]*VLOOKUP(Target_AM[[#This Row],[NIPNAS]],Target_CC[],COLUMN(F$2)+9,0)</f>
        <v>0</v>
      </c>
      <c r="U571" s="22">
        <f>Target_AM[[#This Row],[PROPORSI]]*VLOOKUP(Target_AM[[#This Row],[NIPNAS]],Target_CC[],COLUMN(G$2)+9,0)</f>
        <v>0</v>
      </c>
      <c r="V571" s="22">
        <f>Target_AM[[#This Row],[PROPORSI]]*VLOOKUP(Target_AM[[#This Row],[NIPNAS]],Target_CC[],COLUMN(H$2)+9,0)</f>
        <v>0</v>
      </c>
      <c r="W571" s="22">
        <f>Target_AM[[#This Row],[PROPORSI]]*VLOOKUP(Target_AM[[#This Row],[NIPNAS]],Target_CC[],COLUMN(I$2)+9,0)</f>
        <v>0</v>
      </c>
      <c r="X571" s="22">
        <f>Target_AM[[#This Row],[PROPORSI]]*VLOOKUP(Target_AM[[#This Row],[NIPNAS]],Target_CC[],COLUMN(J$2)+9,0)</f>
        <v>0</v>
      </c>
      <c r="Y571" s="22">
        <f>Target_AM[[#This Row],[PROPORSI]]*VLOOKUP(Target_AM[[#This Row],[NIPNAS]],Target_CC[],COLUMN(K$2)+9,0)</f>
        <v>0</v>
      </c>
      <c r="Z571" s="22">
        <f>Target_AM[[#This Row],[PROPORSI]]*VLOOKUP(Target_AM[[#This Row],[NIPNAS]],Target_CC[],COLUMN(L$2)+9,0)</f>
        <v>0</v>
      </c>
      <c r="AA571" s="22">
        <f>Target_AM[[#This Row],[PROPORSI]]*VLOOKUP(Target_AM[[#This Row],[NIPNAS]],Target_CC[],COLUMN(M$2)+9,0)</f>
        <v>0</v>
      </c>
      <c r="AB571" s="22">
        <f>Target_AM[[#This Row],[PROPORSI]]*VLOOKUP(Target_AM[[#This Row],[NIPNAS]],Target_CC[],COLUMN(N$2)+9,0)</f>
        <v>0</v>
      </c>
      <c r="AC571" s="22">
        <f>Target_AM[[#This Row],[PROPORSI]]*VLOOKUP(Target_AM[[#This Row],[NIPNAS]],Target_CC[],COLUMN(O$2)+9,0)</f>
        <v>690859.22431823774</v>
      </c>
      <c r="AD571" s="22">
        <f>Target_AM[[#This Row],[PROPORSI]]*VLOOKUP(Target_AM[[#This Row],[NIPNAS]],Target_CC[],COLUMN(P$2)+9,0)</f>
        <v>683729.23020126333</v>
      </c>
      <c r="AE571" s="22">
        <f>Target_AM[[#This Row],[PROPORSI]]*VLOOKUP(Target_AM[[#This Row],[NIPNAS]],Target_CC[],COLUMN(Q$2)+9,0)</f>
        <v>537486.86343142285</v>
      </c>
      <c r="AF571" s="22">
        <f>Target_AM[[#This Row],[PROPORSI]]*VLOOKUP(Target_AM[[#This Row],[NIPNAS]],Target_CC[],COLUMN(R$2)+9,0)</f>
        <v>586231.66372162709</v>
      </c>
      <c r="AG571" s="22">
        <f>Target_AM[[#This Row],[PROPORSI]]*VLOOKUP(Target_AM[[#This Row],[NIPNAS]],Target_CC[],COLUMN(S$2)+9,0)</f>
        <v>571553.53985494352</v>
      </c>
      <c r="AH571" s="22">
        <f>Target_AM[[#This Row],[PROPORSI]]*VLOOKUP(Target_AM[[#This Row],[NIPNAS]],Target_CC[],COLUMN(T$2)+9,0)</f>
        <v>710365.72728492401</v>
      </c>
      <c r="AI571" s="22">
        <f>Target_AM[[#This Row],[PROPORSI]]*VLOOKUP(Target_AM[[#This Row],[NIPNAS]],Target_CC[],COLUMN(U$2)+9,0)</f>
        <v>598269.13892134407</v>
      </c>
      <c r="AJ571" s="22">
        <f>Target_AM[[#This Row],[PROPORSI]]*VLOOKUP(Target_AM[[#This Row],[NIPNAS]],Target_CC[],COLUMN(V$2)+9,0)</f>
        <v>715610.41381648171</v>
      </c>
      <c r="AK571" s="22">
        <f>Target_AM[[#This Row],[PROPORSI]]*VLOOKUP(Target_AM[[#This Row],[NIPNAS]],Target_CC[],COLUMN(W$2)+9,0)</f>
        <v>720720.50871695695</v>
      </c>
      <c r="AL571" s="22">
        <f>Target_AM[[#This Row],[PROPORSI]]*VLOOKUP(Target_AM[[#This Row],[NIPNAS]],Target_CC[],COLUMN(X$2)+9,0)</f>
        <v>611960.29877694696</v>
      </c>
      <c r="AM571" s="22">
        <f>Target_AM[[#This Row],[PROPORSI]]*VLOOKUP(Target_AM[[#This Row],[NIPNAS]],Target_CC[],COLUMN(Y$2)+9,0)</f>
        <v>623089.45347582689</v>
      </c>
      <c r="AN571" s="22">
        <f>Target_AM[[#This Row],[PROPORSI]]*VLOOKUP(Target_AM[[#This Row],[NIPNAS]],Target_CC[],COLUMN(Z$2)+9,0)</f>
        <v>7049876.062519975</v>
      </c>
      <c r="AO571" s="22">
        <f>Target_AM[[#This Row],[PROPORSI]]*VLOOKUP(Target_AM[[#This Row],[NIPNAS]],Target_CC[],COLUMN(AA$2)+9,0)</f>
        <v>0</v>
      </c>
      <c r="AP571" s="22">
        <f>Target_AM[[#This Row],[PROPORSI]]*VLOOKUP(Target_AM[[#This Row],[NIPNAS]],Target_CC[],COLUMN(AB$2)+9,0)</f>
        <v>690859.22431823774</v>
      </c>
      <c r="AQ571" s="22">
        <f>Target_AM[[#This Row],[PROPORSI]]*VLOOKUP(Target_AM[[#This Row],[NIPNAS]],Target_CC[],COLUMN(AC$2)+9,0)</f>
        <v>683729.23020126333</v>
      </c>
      <c r="AR571" s="22">
        <f>Target_AM[[#This Row],[PROPORSI]]*VLOOKUP(Target_AM[[#This Row],[NIPNAS]],Target_CC[],COLUMN(AD$2)+9,0)</f>
        <v>537486.86343142285</v>
      </c>
      <c r="AS571" s="22">
        <f>Target_AM[[#This Row],[PROPORSI]]*VLOOKUP(Target_AM[[#This Row],[NIPNAS]],Target_CC[],COLUMN(AE$2)+9,0)</f>
        <v>586231.66372162709</v>
      </c>
      <c r="AT571" s="22">
        <f>Target_AM[[#This Row],[PROPORSI]]*VLOOKUP(Target_AM[[#This Row],[NIPNAS]],Target_CC[],COLUMN(AF$2)+9,0)</f>
        <v>571553.53985494352</v>
      </c>
      <c r="AU571" s="22">
        <f>Target_AM[[#This Row],[PROPORSI]]*VLOOKUP(Target_AM[[#This Row],[NIPNAS]],Target_CC[],COLUMN(AG$2)+9,0)</f>
        <v>710365.72728492401</v>
      </c>
      <c r="AV571" s="22">
        <f>Target_AM[[#This Row],[PROPORSI]]*VLOOKUP(Target_AM[[#This Row],[NIPNAS]],Target_CC[],COLUMN(AH$2)+9,0)</f>
        <v>598269.13892134407</v>
      </c>
      <c r="AW571" s="22">
        <f>Target_AM[[#This Row],[PROPORSI]]*VLOOKUP(Target_AM[[#This Row],[NIPNAS]],Target_CC[],COLUMN(AI$2)+9,0)</f>
        <v>715610.41381648171</v>
      </c>
      <c r="AX571" s="22">
        <f>Target_AM[[#This Row],[PROPORSI]]*VLOOKUP(Target_AM[[#This Row],[NIPNAS]],Target_CC[],COLUMN(AJ$2)+9,0)</f>
        <v>720720.50871695695</v>
      </c>
      <c r="AY571" s="22">
        <f>Target_AM[[#This Row],[PROPORSI]]*VLOOKUP(Target_AM[[#This Row],[NIPNAS]],Target_CC[],COLUMN(AK$2)+9,0)</f>
        <v>611960.29877694696</v>
      </c>
      <c r="AZ571" s="22">
        <f>Target_AM[[#This Row],[PROPORSI]]*VLOOKUP(Target_AM[[#This Row],[NIPNAS]],Target_CC[],COLUMN(AL$2)+9,0)</f>
        <v>623089.45347582689</v>
      </c>
      <c r="BA571" s="22">
        <f>Target_AM[[#This Row],[PROPORSI]]*VLOOKUP(Target_AM[[#This Row],[NIPNAS]],Target_CC[],COLUMN(AM$2)+9,0)</f>
        <v>7049876.062519975</v>
      </c>
      <c r="BB571" s="22">
        <f>Target_AM[[#This Row],[PROPORSI]]*VLOOKUP(Target_AM[[#This Row],[NIPNAS]],Target_CC[],COLUMN(AN$2)+9,0)</f>
        <v>0</v>
      </c>
      <c r="BC571" s="22">
        <f>Target_AM[[#This Row],[PROPORSI]]*VLOOKUP(Target_AM[[#This Row],[NIPNAS]],Target_CC[],COLUMN(AO$2)+9,0)</f>
        <v>0</v>
      </c>
      <c r="BD571" s="22">
        <f>Target_AM[[#This Row],[PROPORSI]]*VLOOKUP(Target_AM[[#This Row],[NIPNAS]],Target_CC[],COLUMN(AP$2)+9,0)</f>
        <v>0</v>
      </c>
      <c r="BE571" s="22">
        <f>Target_AM[[#This Row],[PROPORSI]]*VLOOKUP(Target_AM[[#This Row],[NIPNAS]],Target_CC[],COLUMN(AQ$2)+9,0)</f>
        <v>0</v>
      </c>
      <c r="BF571" s="22">
        <f>Target_AM[[#This Row],[PROPORSI]]*VLOOKUP(Target_AM[[#This Row],[NIPNAS]],Target_CC[],COLUMN(AR$2)+9,0)</f>
        <v>0</v>
      </c>
      <c r="BG571" s="22">
        <f>Target_AM[[#This Row],[PROPORSI]]*VLOOKUP(Target_AM[[#This Row],[NIPNAS]],Target_CC[],COLUMN(AS$2)+9,0)</f>
        <v>0</v>
      </c>
      <c r="BH571" s="22">
        <f>Target_AM[[#This Row],[PROPORSI]]*VLOOKUP(Target_AM[[#This Row],[NIPNAS]],Target_CC[],COLUMN(AT$2)+9,0)</f>
        <v>0</v>
      </c>
      <c r="BI571" s="22">
        <f>Target_AM[[#This Row],[PROPORSI]]*VLOOKUP(Target_AM[[#This Row],[NIPNAS]],Target_CC[],COLUMN(AU$2)+9,0)</f>
        <v>0</v>
      </c>
      <c r="BJ571" s="22">
        <f>Target_AM[[#This Row],[PROPORSI]]*VLOOKUP(Target_AM[[#This Row],[NIPNAS]],Target_CC[],COLUMN(AV$2)+9,0)</f>
        <v>0</v>
      </c>
      <c r="BK571" s="22">
        <f>Target_AM[[#This Row],[PROPORSI]]*VLOOKUP(Target_AM[[#This Row],[NIPNAS]],Target_CC[],COLUMN(AW$2)+9,0)</f>
        <v>0</v>
      </c>
      <c r="BL571" s="22">
        <f>Target_AM[[#This Row],[PROPORSI]]*VLOOKUP(Target_AM[[#This Row],[NIPNAS]],Target_CC[],COLUMN(AX$2)+9,0)</f>
        <v>0</v>
      </c>
      <c r="BM571" s="22">
        <f>Target_AM[[#This Row],[PROPORSI]]*VLOOKUP(Target_AM[[#This Row],[NIPNAS]],Target_CC[],COLUMN(AY$2)+9,0)</f>
        <v>0</v>
      </c>
      <c r="BN571" s="22">
        <f>Target_AM[[#This Row],[PROPORSI]]*VLOOKUP(Target_AM[[#This Row],[NIPNAS]],Target_CC[],COLUMN(AZ$2)+9,0)</f>
        <v>0</v>
      </c>
      <c r="BO571" s="22">
        <f>Target_AM[[#This Row],[PROPORSI]]*VLOOKUP(Target_AM[[#This Row],[NIPNAS]],Target_CC[],COLUMN(BA$2)+9,0)</f>
        <v>669000</v>
      </c>
      <c r="BP571" s="22">
        <f>Target_AM[[#This Row],[PROPORSI]]*VLOOKUP(Target_AM[[#This Row],[NIPNAS]],Target_CC[],COLUMN(BB$2)+9,0)</f>
        <v>669000</v>
      </c>
      <c r="BQ571" s="22">
        <f>Target_AM[[#This Row],[PROPORSI]]*VLOOKUP(Target_AM[[#This Row],[NIPNAS]],Target_CC[],COLUMN(BC$2)+9,0)</f>
        <v>669000</v>
      </c>
      <c r="BR571" s="22">
        <f>Target_AM[[#This Row],[PROPORSI]]*VLOOKUP(Target_AM[[#This Row],[NIPNAS]],Target_CC[],COLUMN(BD$2)+9,0)</f>
        <v>669000</v>
      </c>
      <c r="BS571" s="22">
        <f>Target_AM[[#This Row],[PROPORSI]]*VLOOKUP(Target_AM[[#This Row],[NIPNAS]],Target_CC[],COLUMN(BE$2)+9,0)</f>
        <v>669000</v>
      </c>
      <c r="BT571" s="22">
        <f>Target_AM[[#This Row],[PROPORSI]]*VLOOKUP(Target_AM[[#This Row],[NIPNAS]],Target_CC[],COLUMN(BF$2)+9,0)</f>
        <v>669000</v>
      </c>
      <c r="BU571" s="22">
        <f>Target_AM[[#This Row],[PROPORSI]]*VLOOKUP(Target_AM[[#This Row],[NIPNAS]],Target_CC[],COLUMN(BG$2)+9,0)</f>
        <v>669000</v>
      </c>
      <c r="BV571" s="22">
        <f>Target_AM[[#This Row],[PROPORSI]]*VLOOKUP(Target_AM[[#This Row],[NIPNAS]],Target_CC[],COLUMN(BH$2)+9,0)</f>
        <v>669000</v>
      </c>
      <c r="BW571" s="22">
        <f>Target_AM[[#This Row],[PROPORSI]]*VLOOKUP(Target_AM[[#This Row],[NIPNAS]],Target_CC[],COLUMN(BI$2)+9,0)</f>
        <v>669000</v>
      </c>
      <c r="BX571" s="22">
        <f>Target_AM[[#This Row],[PROPORSI]]*VLOOKUP(Target_AM[[#This Row],[NIPNAS]],Target_CC[],COLUMN(BJ$2)+9,0)</f>
        <v>669000</v>
      </c>
      <c r="BY571" s="22">
        <f>Target_AM[[#This Row],[PROPORSI]]*VLOOKUP(Target_AM[[#This Row],[NIPNAS]],Target_CC[],COLUMN(BK$2)+9,0)</f>
        <v>669000</v>
      </c>
      <c r="BZ571" s="22">
        <f>Target_AM[[#This Row],[PROPORSI]]*VLOOKUP(Target_AM[[#This Row],[NIPNAS]],Target_CC[],COLUMN(BL$2)+9,0)</f>
        <v>669000</v>
      </c>
      <c r="CA571" s="22">
        <f>Target_AM[[#This Row],[PROPORSI]]*VLOOKUP(Target_AM[[#This Row],[NIPNAS]],Target_CC[],COLUMN(BM$2)+9,0)</f>
        <v>8028000</v>
      </c>
      <c r="CB571" s="22">
        <f>Target_AM[[#This Row],[PROPORSI]]*VLOOKUP(Target_AM[[#This Row],[NIPNAS]],Target_CC[],COLUMN(BN$2)+9,0)</f>
        <v>0</v>
      </c>
      <c r="CC571" s="22">
        <f>Target_AM[[#This Row],[PROPORSI]]*VLOOKUP(Target_AM[[#This Row],[NIPNAS]],Target_CC[],COLUMN(BO$2)+9,0)</f>
        <v>0</v>
      </c>
      <c r="CD571" s="22">
        <f>Target_AM[[#This Row],[PROPORSI]]*VLOOKUP(Target_AM[[#This Row],[NIPNAS]],Target_CC[],COLUMN(BP$2)+9,0)</f>
        <v>0</v>
      </c>
      <c r="CE571" s="22">
        <f>Target_AM[[#This Row],[PROPORSI]]*VLOOKUP(Target_AM[[#This Row],[NIPNAS]],Target_CC[],COLUMN(BQ$2)+9,0)</f>
        <v>0</v>
      </c>
      <c r="CF571" s="22">
        <f>Target_AM[[#This Row],[PROPORSI]]*VLOOKUP(Target_AM[[#This Row],[NIPNAS]],Target_CC[],COLUMN(BR$2)+9,0)</f>
        <v>0</v>
      </c>
      <c r="CG571" s="22">
        <f>Target_AM[[#This Row],[PROPORSI]]*VLOOKUP(Target_AM[[#This Row],[NIPNAS]],Target_CC[],COLUMN(BS$2)+9,0)</f>
        <v>0</v>
      </c>
      <c r="CH571" s="22">
        <f>Target_AM[[#This Row],[PROPORSI]]*VLOOKUP(Target_AM[[#This Row],[NIPNAS]],Target_CC[],COLUMN(BT$2)+9,0)</f>
        <v>0</v>
      </c>
      <c r="CI571" s="22">
        <f>Target_AM[[#This Row],[PROPORSI]]*VLOOKUP(Target_AM[[#This Row],[NIPNAS]],Target_CC[],COLUMN(BU$2)+9,0)</f>
        <v>0</v>
      </c>
      <c r="CJ571" s="22">
        <f>Target_AM[[#This Row],[PROPORSI]]*VLOOKUP(Target_AM[[#This Row],[NIPNAS]],Target_CC[],COLUMN(BV$2)+9,0)</f>
        <v>0</v>
      </c>
      <c r="CK571" s="22">
        <f>Target_AM[[#This Row],[PROPORSI]]*VLOOKUP(Target_AM[[#This Row],[NIPNAS]],Target_CC[],COLUMN(BW$2)+9,0)</f>
        <v>0</v>
      </c>
      <c r="CL571" s="22">
        <f>Target_AM[[#This Row],[PROPORSI]]*VLOOKUP(Target_AM[[#This Row],[NIPNAS]],Target_CC[],COLUMN(BX$2)+9,0)</f>
        <v>0</v>
      </c>
      <c r="CM571" s="22">
        <f>Target_AM[[#This Row],[PROPORSI]]*VLOOKUP(Target_AM[[#This Row],[NIPNAS]],Target_CC[],COLUMN(BY$2)+9,0)</f>
        <v>0</v>
      </c>
      <c r="CN571" s="22">
        <f>Target_AM[[#This Row],[PROPORSI]]*VLOOKUP(Target_AM[[#This Row],[NIPNAS]],Target_CC[],COLUMN(BZ$2)+9,0)</f>
        <v>0</v>
      </c>
      <c r="CO571" s="22">
        <f>Target_AM[[#This Row],[PROPORSI]]*VLOOKUP(Target_AM[[#This Row],[NIPNAS]],Target_CC[],COLUMN(CA$2)+9,0)</f>
        <v>669000</v>
      </c>
      <c r="CP571" s="22">
        <f>Target_AM[[#This Row],[PROPORSI]]*VLOOKUP(Target_AM[[#This Row],[NIPNAS]],Target_CC[],COLUMN(CB$2)+9,0)</f>
        <v>669000</v>
      </c>
      <c r="CQ571" s="22">
        <f>Target_AM[[#This Row],[PROPORSI]]*VLOOKUP(Target_AM[[#This Row],[NIPNAS]],Target_CC[],COLUMN(CC$2)+9,0)</f>
        <v>669000</v>
      </c>
      <c r="CR571" s="22">
        <f>Target_AM[[#This Row],[PROPORSI]]*VLOOKUP(Target_AM[[#This Row],[NIPNAS]],Target_CC[],COLUMN(CD$2)+9,0)</f>
        <v>669000</v>
      </c>
      <c r="CS571" s="22">
        <f>Target_AM[[#This Row],[PROPORSI]]*VLOOKUP(Target_AM[[#This Row],[NIPNAS]],Target_CC[],COLUMN(CE$2)+9,0)</f>
        <v>669000</v>
      </c>
      <c r="CT571" s="22">
        <f>Target_AM[[#This Row],[PROPORSI]]*VLOOKUP(Target_AM[[#This Row],[NIPNAS]],Target_CC[],COLUMN(CF$2)+9,0)</f>
        <v>669000</v>
      </c>
      <c r="CU571" s="22">
        <f>Target_AM[[#This Row],[PROPORSI]]*VLOOKUP(Target_AM[[#This Row],[NIPNAS]],Target_CC[],COLUMN(CG$2)+9,0)</f>
        <v>669000</v>
      </c>
      <c r="CV571" s="22">
        <f>Target_AM[[#This Row],[PROPORSI]]*VLOOKUP(Target_AM[[#This Row],[NIPNAS]],Target_CC[],COLUMN(CH$2)+9,0)</f>
        <v>669000</v>
      </c>
      <c r="CW571" s="22">
        <f>Target_AM[[#This Row],[PROPORSI]]*VLOOKUP(Target_AM[[#This Row],[NIPNAS]],Target_CC[],COLUMN(CI$2)+9,0)</f>
        <v>669000</v>
      </c>
      <c r="CX571" s="22">
        <f>Target_AM[[#This Row],[PROPORSI]]*VLOOKUP(Target_AM[[#This Row],[NIPNAS]],Target_CC[],COLUMN(CJ$2)+9,0)</f>
        <v>669000</v>
      </c>
      <c r="CY571" s="22">
        <f>Target_AM[[#This Row],[PROPORSI]]*VLOOKUP(Target_AM[[#This Row],[NIPNAS]],Target_CC[],COLUMN(CK$2)+9,0)</f>
        <v>669000</v>
      </c>
      <c r="CZ571" s="22">
        <f>Target_AM[[#This Row],[PROPORSI]]*VLOOKUP(Target_AM[[#This Row],[NIPNAS]],Target_CC[],COLUMN(CL$2)+9,0)</f>
        <v>669000</v>
      </c>
      <c r="DA571" s="22">
        <f>Target_AM[[#This Row],[PROPORSI]]*VLOOKUP(Target_AM[[#This Row],[NIPNAS]],Target_CC[],COLUMN(CM$2)+9,0)</f>
        <v>8028000</v>
      </c>
      <c r="DB571" s="22">
        <f>Target_AM[[#This Row],[PROPORSI]]*VLOOKUP(Target_AM[[#This Row],[NIPNAS]],Target_CC[],COLUMN(CN$2)+9,0)</f>
        <v>0</v>
      </c>
      <c r="DC571" s="22">
        <f>Target_AM[[#This Row],[PROPORSI]]*VLOOKUP(Target_AM[[#This Row],[NIPNAS]],Target_CC[],COLUMN(CO$2)+9,0)</f>
        <v>0</v>
      </c>
      <c r="DD571" s="22">
        <f>Target_AM[[#This Row],[PROPORSI]]*VLOOKUP(Target_AM[[#This Row],[NIPNAS]],Target_CC[],COLUMN(CP$2)+9,0)</f>
        <v>0</v>
      </c>
      <c r="DE571" s="22">
        <f>Target_AM[[#This Row],[PROPORSI]]*VLOOKUP(Target_AM[[#This Row],[NIPNAS]],Target_CC[],COLUMN(CQ$2)+9,0)</f>
        <v>0</v>
      </c>
      <c r="DF571" s="22">
        <f>Target_AM[[#This Row],[PROPORSI]]*VLOOKUP(Target_AM[[#This Row],[NIPNAS]],Target_CC[],COLUMN(CR$2)+9,0)</f>
        <v>0</v>
      </c>
      <c r="DG571" s="22">
        <f>Target_AM[[#This Row],[PROPORSI]]*VLOOKUP(Target_AM[[#This Row],[NIPNAS]],Target_CC[],COLUMN(CS$2)+9,0)</f>
        <v>0</v>
      </c>
      <c r="DH571" s="22">
        <f>Target_AM[[#This Row],[PROPORSI]]*VLOOKUP(Target_AM[[#This Row],[NIPNAS]],Target_CC[],COLUMN(CT$2)+9,0)</f>
        <v>0</v>
      </c>
      <c r="DI571" s="22">
        <f>Target_AM[[#This Row],[PROPORSI]]*VLOOKUP(Target_AM[[#This Row],[NIPNAS]],Target_CC[],COLUMN(CU$2)+9,0)</f>
        <v>0</v>
      </c>
      <c r="DJ571" s="22">
        <f>Target_AM[[#This Row],[PROPORSI]]*VLOOKUP(Target_AM[[#This Row],[NIPNAS]],Target_CC[],COLUMN(CV$2)+9,0)</f>
        <v>0</v>
      </c>
      <c r="DK571" s="22">
        <f>Target_AM[[#This Row],[PROPORSI]]*VLOOKUP(Target_AM[[#This Row],[NIPNAS]],Target_CC[],COLUMN(CW$2)+9,0)</f>
        <v>0</v>
      </c>
      <c r="DL571" s="22">
        <f>Target_AM[[#This Row],[PROPORSI]]*VLOOKUP(Target_AM[[#This Row],[NIPNAS]],Target_CC[],COLUMN(CX$2)+9,0)</f>
        <v>0</v>
      </c>
      <c r="DM571" s="22">
        <f>Target_AM[[#This Row],[PROPORSI]]*VLOOKUP(Target_AM[[#This Row],[NIPNAS]],Target_CC[],COLUMN(CY$2)+9,0)</f>
        <v>0</v>
      </c>
      <c r="DN571" s="22">
        <f>Target_AM[[#This Row],[PROPORSI]]*VLOOKUP(Target_AM[[#This Row],[NIPNAS]],Target_CC[],COLUMN(CZ$2)+9,0)</f>
        <v>0</v>
      </c>
      <c r="DO571" s="22">
        <f>Target_AM[[#This Row],[PROPORSI]]*VLOOKUP(Target_AM[[#This Row],[NIPNAS]],Target_CC[],COLUMN(DA$2)+9,0)</f>
        <v>0</v>
      </c>
      <c r="DP571" s="22">
        <f>Target_AM[[#This Row],[PROPORSI]]*VLOOKUP(Target_AM[[#This Row],[NIPNAS]],Target_CC[],COLUMN(DB$2)+9,0)</f>
        <v>0</v>
      </c>
      <c r="DQ571" s="22">
        <f>Target_AM[[#This Row],[PROPORSI]]*VLOOKUP(Target_AM[[#This Row],[NIPNAS]],Target_CC[],COLUMN(DC$2)+9,0)</f>
        <v>0</v>
      </c>
      <c r="DR571" s="22">
        <f>Target_AM[[#This Row],[PROPORSI]]*VLOOKUP(Target_AM[[#This Row],[NIPNAS]],Target_CC[],COLUMN(DD$2)+9,0)</f>
        <v>0</v>
      </c>
      <c r="DS571" s="22">
        <f>Target_AM[[#This Row],[PROPORSI]]*VLOOKUP(Target_AM[[#This Row],[NIPNAS]],Target_CC[],COLUMN(DE$2)+9,0)</f>
        <v>0</v>
      </c>
      <c r="DT571" s="22">
        <f>Target_AM[[#This Row],[PROPORSI]]*VLOOKUP(Target_AM[[#This Row],[NIPNAS]],Target_CC[],COLUMN(DF$2)+9,0)</f>
        <v>0</v>
      </c>
      <c r="DU571" s="22">
        <f>Target_AM[[#This Row],[PROPORSI]]*VLOOKUP(Target_AM[[#This Row],[NIPNAS]],Target_CC[],COLUMN(DG$2)+9,0)</f>
        <v>0</v>
      </c>
      <c r="DV571" s="22">
        <f>Target_AM[[#This Row],[PROPORSI]]*VLOOKUP(Target_AM[[#This Row],[NIPNAS]],Target_CC[],COLUMN(DH$2)+9,0)</f>
        <v>0</v>
      </c>
      <c r="DW571" s="22">
        <f>Target_AM[[#This Row],[PROPORSI]]*VLOOKUP(Target_AM[[#This Row],[NIPNAS]],Target_CC[],COLUMN(DI$2)+9,0)</f>
        <v>0</v>
      </c>
      <c r="DX571" s="22">
        <f>Target_AM[[#This Row],[PROPORSI]]*VLOOKUP(Target_AM[[#This Row],[NIPNAS]],Target_CC[],COLUMN(DJ$2)+9,0)</f>
        <v>0</v>
      </c>
      <c r="DY571" s="22">
        <f>Target_AM[[#This Row],[PROPORSI]]*VLOOKUP(Target_AM[[#This Row],[NIPNAS]],Target_CC[],COLUMN(DK$2)+9,0)</f>
        <v>0</v>
      </c>
      <c r="DZ571" s="22">
        <f>Target_AM[[#This Row],[PROPORSI]]*VLOOKUP(Target_AM[[#This Row],[NIPNAS]],Target_CC[],COLUMN(DL$2)+9,0)</f>
        <v>0</v>
      </c>
      <c r="EA571" s="22">
        <f>Target_AM[[#This Row],[PROPORSI]]*VLOOKUP(Target_AM[[#This Row],[NIPNAS]],Target_CC[],COLUMN(DM$2)+9,0)</f>
        <v>0</v>
      </c>
    </row>
    <row r="572" spans="2:131" x14ac:dyDescent="0.3">
      <c r="B572">
        <v>403613</v>
      </c>
      <c r="C572" t="s">
        <v>1003</v>
      </c>
      <c r="D572">
        <v>1</v>
      </c>
      <c r="E572" s="8">
        <v>45658</v>
      </c>
      <c r="F572">
        <v>19065872</v>
      </c>
      <c r="G572" t="s">
        <v>657</v>
      </c>
      <c r="J572" t="s">
        <v>363</v>
      </c>
      <c r="K572" t="s">
        <v>20</v>
      </c>
      <c r="L572" t="s">
        <v>159</v>
      </c>
      <c r="M572" t="s">
        <v>29</v>
      </c>
      <c r="N572" s="23">
        <f>Target_AM[[#This Row],[PROPORSI]]*VLOOKUP(Target_AM[[#This Row],[NIPNAS]],Target_CC[],9,0)</f>
        <v>0</v>
      </c>
      <c r="O572" s="22">
        <f>Target_AM[[#This Row],[PROPORSI]]*VLOOKUP(Target_AM[[#This Row],[NIPNAS]],Target_CC[],COLUMN(A$2)+9,0)</f>
        <v>4679100</v>
      </c>
      <c r="P572" s="22">
        <f>Target_AM[[#This Row],[PROPORSI]]*VLOOKUP(Target_AM[[#This Row],[NIPNAS]],Target_CC[],COLUMN(B$2)+9,0)</f>
        <v>4679100</v>
      </c>
      <c r="Q572" s="22">
        <f>Target_AM[[#This Row],[PROPORSI]]*VLOOKUP(Target_AM[[#This Row],[NIPNAS]],Target_CC[],COLUMN(C$2)+9,0)</f>
        <v>4491936</v>
      </c>
      <c r="R572" s="22">
        <f>Target_AM[[#This Row],[PROPORSI]]*VLOOKUP(Target_AM[[#This Row],[NIPNAS]],Target_CC[],COLUMN(D$2)+9,0)</f>
        <v>4724019.3600000003</v>
      </c>
      <c r="S572" s="22">
        <f>Target_AM[[#This Row],[PROPORSI]]*VLOOKUP(Target_AM[[#This Row],[NIPNAS]],Target_CC[],COLUMN(E$2)+9,0)</f>
        <v>4492385.1935999999</v>
      </c>
      <c r="T572" s="22">
        <f>Target_AM[[#This Row],[PROPORSI]]*VLOOKUP(Target_AM[[#This Row],[NIPNAS]],Target_CC[],COLUMN(F$2)+9,0)</f>
        <v>4490068.8519360004</v>
      </c>
      <c r="U572" s="22">
        <f>Target_AM[[#This Row],[PROPORSI]]*VLOOKUP(Target_AM[[#This Row],[NIPNAS]],Target_CC[],COLUMN(G$2)+9,0)</f>
        <v>5425865.6885193596</v>
      </c>
      <c r="V572" s="22">
        <f>Target_AM[[#This Row],[PROPORSI]]*VLOOKUP(Target_AM[[#This Row],[NIPNAS]],Target_CC[],COLUMN(H$2)+9,0)</f>
        <v>4733358.6568851937</v>
      </c>
      <c r="W572" s="22">
        <f>Target_AM[[#This Row],[PROPORSI]]*VLOOKUP(Target_AM[[#This Row],[NIPNAS]],Target_CC[],COLUMN(I$2)+9,0)</f>
        <v>4960388.586568852</v>
      </c>
      <c r="X572" s="22">
        <f>Target_AM[[#This Row],[PROPORSI]]*VLOOKUP(Target_AM[[#This Row],[NIPNAS]],Target_CC[],COLUMN(J$2)+9,0)</f>
        <v>5430568.8858656883</v>
      </c>
      <c r="Y572" s="22">
        <f>Target_AM[[#This Row],[PROPORSI]]*VLOOKUP(Target_AM[[#This Row],[NIPNAS]],Target_CC[],COLUMN(K$2)+9,0)</f>
        <v>4733405.6888586571</v>
      </c>
      <c r="Z572" s="22">
        <f>Target_AM[[#This Row],[PROPORSI]]*VLOOKUP(Target_AM[[#This Row],[NIPNAS]],Target_CC[],COLUMN(L$2)+9,0)</f>
        <v>5194344.0568885868</v>
      </c>
      <c r="AA572" s="22">
        <f>Target_AM[[#This Row],[PROPORSI]]*VLOOKUP(Target_AM[[#This Row],[NIPNAS]],Target_CC[],COLUMN(M$2)+9,0)</f>
        <v>58034540.969122343</v>
      </c>
      <c r="AB572" s="22">
        <f>Target_AM[[#This Row],[PROPORSI]]*VLOOKUP(Target_AM[[#This Row],[NIPNAS]],Target_CC[],COLUMN(N$2)+9,0)</f>
        <v>89949.233526282711</v>
      </c>
      <c r="AC572" s="22">
        <f>Target_AM[[#This Row],[PROPORSI]]*VLOOKUP(Target_AM[[#This Row],[NIPNAS]],Target_CC[],COLUMN(O$2)+9,0)</f>
        <v>526200.78506836202</v>
      </c>
      <c r="AD572" s="22">
        <f>Target_AM[[#This Row],[PROPORSI]]*VLOOKUP(Target_AM[[#This Row],[NIPNAS]],Target_CC[],COLUMN(P$2)+9,0)</f>
        <v>480781.69489480526</v>
      </c>
      <c r="AE572" s="22">
        <f>Target_AM[[#This Row],[PROPORSI]]*VLOOKUP(Target_AM[[#This Row],[NIPNAS]],Target_CC[],COLUMN(Q$2)+9,0)</f>
        <v>331862.04790558142</v>
      </c>
      <c r="AF572" s="22">
        <f>Target_AM[[#This Row],[PROPORSI]]*VLOOKUP(Target_AM[[#This Row],[NIPNAS]],Target_CC[],COLUMN(R$2)+9,0)</f>
        <v>448416.79816185805</v>
      </c>
      <c r="AG572" s="22">
        <f>Target_AM[[#This Row],[PROPORSI]]*VLOOKUP(Target_AM[[#This Row],[NIPNAS]],Target_CC[],COLUMN(S$2)+9,0)</f>
        <v>648292.59879825264</v>
      </c>
      <c r="AH572" s="22">
        <f>Target_AM[[#This Row],[PROPORSI]]*VLOOKUP(Target_AM[[#This Row],[NIPNAS]],Target_CC[],COLUMN(T$2)+9,0)</f>
        <v>762943.87073888921</v>
      </c>
      <c r="AI572" s="22">
        <f>Target_AM[[#This Row],[PROPORSI]]*VLOOKUP(Target_AM[[#This Row],[NIPNAS]],Target_CC[],COLUMN(U$2)+9,0)</f>
        <v>842885.8439375211</v>
      </c>
      <c r="AJ572" s="22">
        <f>Target_AM[[#This Row],[PROPORSI]]*VLOOKUP(Target_AM[[#This Row],[NIPNAS]],Target_CC[],COLUMN(V$2)+9,0)</f>
        <v>690443.58282883407</v>
      </c>
      <c r="AK572" s="22">
        <f>Target_AM[[#This Row],[PROPORSI]]*VLOOKUP(Target_AM[[#This Row],[NIPNAS]],Target_CC[],COLUMN(W$2)+9,0)</f>
        <v>849504.31689687946</v>
      </c>
      <c r="AL572" s="22">
        <f>Target_AM[[#This Row],[PROPORSI]]*VLOOKUP(Target_AM[[#This Row],[NIPNAS]],Target_CC[],COLUMN(X$2)+9,0)</f>
        <v>1143651.193159106</v>
      </c>
      <c r="AM572" s="22">
        <f>Target_AM[[#This Row],[PROPORSI]]*VLOOKUP(Target_AM[[#This Row],[NIPNAS]],Target_CC[],COLUMN(Y$2)+9,0)</f>
        <v>716164.29664810561</v>
      </c>
      <c r="AN572" s="22">
        <f>Target_AM[[#This Row],[PROPORSI]]*VLOOKUP(Target_AM[[#This Row],[NIPNAS]],Target_CC[],COLUMN(Z$2)+9,0)</f>
        <v>7531096.2625644784</v>
      </c>
      <c r="AO572" s="22">
        <f>Target_AM[[#This Row],[PROPORSI]]*VLOOKUP(Target_AM[[#This Row],[NIPNAS]],Target_CC[],COLUMN(AA$2)+9,0)</f>
        <v>4769049.2335262829</v>
      </c>
      <c r="AP572" s="22">
        <f>Target_AM[[#This Row],[PROPORSI]]*VLOOKUP(Target_AM[[#This Row],[NIPNAS]],Target_CC[],COLUMN(AB$2)+9,0)</f>
        <v>5205300.785068362</v>
      </c>
      <c r="AQ572" s="22">
        <f>Target_AM[[#This Row],[PROPORSI]]*VLOOKUP(Target_AM[[#This Row],[NIPNAS]],Target_CC[],COLUMN(AC$2)+9,0)</f>
        <v>4972717.6948948056</v>
      </c>
      <c r="AR572" s="22">
        <f>Target_AM[[#This Row],[PROPORSI]]*VLOOKUP(Target_AM[[#This Row],[NIPNAS]],Target_CC[],COLUMN(AD$2)+9,0)</f>
        <v>5055881.4079055814</v>
      </c>
      <c r="AS572" s="22">
        <f>Target_AM[[#This Row],[PROPORSI]]*VLOOKUP(Target_AM[[#This Row],[NIPNAS]],Target_CC[],COLUMN(AE$2)+9,0)</f>
        <v>4940801.9917618576</v>
      </c>
      <c r="AT572" s="22">
        <f>Target_AM[[#This Row],[PROPORSI]]*VLOOKUP(Target_AM[[#This Row],[NIPNAS]],Target_CC[],COLUMN(AF$2)+9,0)</f>
        <v>5138361.450734253</v>
      </c>
      <c r="AU572" s="22">
        <f>Target_AM[[#This Row],[PROPORSI]]*VLOOKUP(Target_AM[[#This Row],[NIPNAS]],Target_CC[],COLUMN(AG$2)+9,0)</f>
        <v>6188809.5592582487</v>
      </c>
      <c r="AV572" s="22">
        <f>Target_AM[[#This Row],[PROPORSI]]*VLOOKUP(Target_AM[[#This Row],[NIPNAS]],Target_CC[],COLUMN(AH$2)+9,0)</f>
        <v>5576244.5008227145</v>
      </c>
      <c r="AW572" s="22">
        <f>Target_AM[[#This Row],[PROPORSI]]*VLOOKUP(Target_AM[[#This Row],[NIPNAS]],Target_CC[],COLUMN(AI$2)+9,0)</f>
        <v>5650832.1693976857</v>
      </c>
      <c r="AX572" s="22">
        <f>Target_AM[[#This Row],[PROPORSI]]*VLOOKUP(Target_AM[[#This Row],[NIPNAS]],Target_CC[],COLUMN(AJ$2)+9,0)</f>
        <v>6280073.2027625674</v>
      </c>
      <c r="AY572" s="22">
        <f>Target_AM[[#This Row],[PROPORSI]]*VLOOKUP(Target_AM[[#This Row],[NIPNAS]],Target_CC[],COLUMN(AK$2)+9,0)</f>
        <v>5877056.8820177633</v>
      </c>
      <c r="AZ572" s="22">
        <f>Target_AM[[#This Row],[PROPORSI]]*VLOOKUP(Target_AM[[#This Row],[NIPNAS]],Target_CC[],COLUMN(AL$2)+9,0)</f>
        <v>5910508.3535366924</v>
      </c>
      <c r="BA572" s="22">
        <f>Target_AM[[#This Row],[PROPORSI]]*VLOOKUP(Target_AM[[#This Row],[NIPNAS]],Target_CC[],COLUMN(AM$2)+9,0)</f>
        <v>65565637.231686823</v>
      </c>
      <c r="BB572" s="22">
        <f>Target_AM[[#This Row],[PROPORSI]]*VLOOKUP(Target_AM[[#This Row],[NIPNAS]],Target_CC[],COLUMN(AN$2)+9,0)</f>
        <v>792396.75529236195</v>
      </c>
      <c r="BC572" s="22">
        <f>Target_AM[[#This Row],[PROPORSI]]*VLOOKUP(Target_AM[[#This Row],[NIPNAS]],Target_CC[],COLUMN(AO$2)+9,0)</f>
        <v>6032290.547343405</v>
      </c>
      <c r="BD572" s="22">
        <f>Target_AM[[#This Row],[PROPORSI]]*VLOOKUP(Target_AM[[#This Row],[NIPNAS]],Target_CC[],COLUMN(AP$2)+9,0)</f>
        <v>1721168.2227272117</v>
      </c>
      <c r="BE572" s="22">
        <f>Target_AM[[#This Row],[PROPORSI]]*VLOOKUP(Target_AM[[#This Row],[NIPNAS]],Target_CC[],COLUMN(AQ$2)+9,0)</f>
        <v>3730263.1812121775</v>
      </c>
      <c r="BF572" s="22">
        <f>Target_AM[[#This Row],[PROPORSI]]*VLOOKUP(Target_AM[[#This Row],[NIPNAS]],Target_CC[],COLUMN(AR$2)+9,0)</f>
        <v>4356146.5649457099</v>
      </c>
      <c r="BG572" s="22">
        <f>Target_AM[[#This Row],[PROPORSI]]*VLOOKUP(Target_AM[[#This Row],[NIPNAS]],Target_CC[],COLUMN(AS$2)+9,0)</f>
        <v>4727385.5144472579</v>
      </c>
      <c r="BH572" s="22">
        <f>Target_AM[[#This Row],[PROPORSI]]*VLOOKUP(Target_AM[[#This Row],[NIPNAS]],Target_CC[],COLUMN(AT$2)+9,0)</f>
        <v>304335.51175167295</v>
      </c>
      <c r="BI572" s="22">
        <f>Target_AM[[#This Row],[PROPORSI]]*VLOOKUP(Target_AM[[#This Row],[NIPNAS]],Target_CC[],COLUMN(AU$2)+9,0)</f>
        <v>6178364.2199487239</v>
      </c>
      <c r="BJ572" s="22">
        <f>Target_AM[[#This Row],[PROPORSI]]*VLOOKUP(Target_AM[[#This Row],[NIPNAS]],Target_CC[],COLUMN(AV$2)+9,0)</f>
        <v>2219161.1340547749</v>
      </c>
      <c r="BK572" s="22">
        <f>Target_AM[[#This Row],[PROPORSI]]*VLOOKUP(Target_AM[[#This Row],[NIPNAS]],Target_CC[],COLUMN(AW$2)+9,0)</f>
        <v>6294176.2929679696</v>
      </c>
      <c r="BL572" s="22">
        <f>Target_AM[[#This Row],[PROPORSI]]*VLOOKUP(Target_AM[[#This Row],[NIPNAS]],Target_CC[],COLUMN(AX$2)+9,0)</f>
        <v>4667404.7998496499</v>
      </c>
      <c r="BM572" s="22">
        <f>Target_AM[[#This Row],[PROPORSI]]*VLOOKUP(Target_AM[[#This Row],[NIPNAS]],Target_CC[],COLUMN(AY$2)+9,0)</f>
        <v>3677144.2621599752</v>
      </c>
      <c r="BN572" s="22">
        <f>Target_AM[[#This Row],[PROPORSI]]*VLOOKUP(Target_AM[[#This Row],[NIPNAS]],Target_CC[],COLUMN(AZ$2)+9,0)</f>
        <v>44700237.006700888</v>
      </c>
      <c r="BO572" s="22">
        <f>Target_AM[[#This Row],[PROPORSI]]*VLOOKUP(Target_AM[[#This Row],[NIPNAS]],Target_CC[],COLUMN(BA$2)+9,0)</f>
        <v>2299000</v>
      </c>
      <c r="BP572" s="22">
        <f>Target_AM[[#This Row],[PROPORSI]]*VLOOKUP(Target_AM[[#This Row],[NIPNAS]],Target_CC[],COLUMN(BB$2)+9,0)</f>
        <v>2297300</v>
      </c>
      <c r="BQ572" s="22">
        <f>Target_AM[[#This Row],[PROPORSI]]*VLOOKUP(Target_AM[[#This Row],[NIPNAS]],Target_CC[],COLUMN(BC$2)+9,0)</f>
        <v>2297050</v>
      </c>
      <c r="BR572" s="22">
        <f>Target_AM[[#This Row],[PROPORSI]]*VLOOKUP(Target_AM[[#This Row],[NIPNAS]],Target_CC[],COLUMN(BD$2)+9,0)</f>
        <v>2297050</v>
      </c>
      <c r="BS572" s="22">
        <f>Target_AM[[#This Row],[PROPORSI]]*VLOOKUP(Target_AM[[#This Row],[NIPNAS]],Target_CC[],COLUMN(BE$2)+9,0)</f>
        <v>2297050</v>
      </c>
      <c r="BT572" s="22">
        <f>Target_AM[[#This Row],[PROPORSI]]*VLOOKUP(Target_AM[[#This Row],[NIPNAS]],Target_CC[],COLUMN(BF$2)+9,0)</f>
        <v>2297050</v>
      </c>
      <c r="BU572" s="22">
        <f>Target_AM[[#This Row],[PROPORSI]]*VLOOKUP(Target_AM[[#This Row],[NIPNAS]],Target_CC[],COLUMN(BG$2)+9,0)</f>
        <v>2297050</v>
      </c>
      <c r="BV572" s="22">
        <f>Target_AM[[#This Row],[PROPORSI]]*VLOOKUP(Target_AM[[#This Row],[NIPNAS]],Target_CC[],COLUMN(BH$2)+9,0)</f>
        <v>2297050</v>
      </c>
      <c r="BW572" s="22">
        <f>Target_AM[[#This Row],[PROPORSI]]*VLOOKUP(Target_AM[[#This Row],[NIPNAS]],Target_CC[],COLUMN(BI$2)+9,0)</f>
        <v>2297050</v>
      </c>
      <c r="BX572" s="22">
        <f>Target_AM[[#This Row],[PROPORSI]]*VLOOKUP(Target_AM[[#This Row],[NIPNAS]],Target_CC[],COLUMN(BJ$2)+9,0)</f>
        <v>2297050</v>
      </c>
      <c r="BY572" s="22">
        <f>Target_AM[[#This Row],[PROPORSI]]*VLOOKUP(Target_AM[[#This Row],[NIPNAS]],Target_CC[],COLUMN(BK$2)+9,0)</f>
        <v>2297050</v>
      </c>
      <c r="BZ572" s="22">
        <f>Target_AM[[#This Row],[PROPORSI]]*VLOOKUP(Target_AM[[#This Row],[NIPNAS]],Target_CC[],COLUMN(BL$2)+9,0)</f>
        <v>2297050</v>
      </c>
      <c r="CA572" s="22">
        <f>Target_AM[[#This Row],[PROPORSI]]*VLOOKUP(Target_AM[[#This Row],[NIPNAS]],Target_CC[],COLUMN(BM$2)+9,0)</f>
        <v>27566800</v>
      </c>
      <c r="CB572" s="22">
        <f>Target_AM[[#This Row],[PROPORSI]]*VLOOKUP(Target_AM[[#This Row],[NIPNAS]],Target_CC[],COLUMN(BN$2)+9,0)</f>
        <v>0</v>
      </c>
      <c r="CC572" s="22">
        <f>Target_AM[[#This Row],[PROPORSI]]*VLOOKUP(Target_AM[[#This Row],[NIPNAS]],Target_CC[],COLUMN(BO$2)+9,0)</f>
        <v>0</v>
      </c>
      <c r="CD572" s="22">
        <f>Target_AM[[#This Row],[PROPORSI]]*VLOOKUP(Target_AM[[#This Row],[NIPNAS]],Target_CC[],COLUMN(BP$2)+9,0)</f>
        <v>0</v>
      </c>
      <c r="CE572" s="22">
        <f>Target_AM[[#This Row],[PROPORSI]]*VLOOKUP(Target_AM[[#This Row],[NIPNAS]],Target_CC[],COLUMN(BQ$2)+9,0)</f>
        <v>0</v>
      </c>
      <c r="CF572" s="22">
        <f>Target_AM[[#This Row],[PROPORSI]]*VLOOKUP(Target_AM[[#This Row],[NIPNAS]],Target_CC[],COLUMN(BR$2)+9,0)</f>
        <v>0</v>
      </c>
      <c r="CG572" s="22">
        <f>Target_AM[[#This Row],[PROPORSI]]*VLOOKUP(Target_AM[[#This Row],[NIPNAS]],Target_CC[],COLUMN(BS$2)+9,0)</f>
        <v>0</v>
      </c>
      <c r="CH572" s="22">
        <f>Target_AM[[#This Row],[PROPORSI]]*VLOOKUP(Target_AM[[#This Row],[NIPNAS]],Target_CC[],COLUMN(BT$2)+9,0)</f>
        <v>0</v>
      </c>
      <c r="CI572" s="22">
        <f>Target_AM[[#This Row],[PROPORSI]]*VLOOKUP(Target_AM[[#This Row],[NIPNAS]],Target_CC[],COLUMN(BU$2)+9,0)</f>
        <v>0</v>
      </c>
      <c r="CJ572" s="22">
        <f>Target_AM[[#This Row],[PROPORSI]]*VLOOKUP(Target_AM[[#This Row],[NIPNAS]],Target_CC[],COLUMN(BV$2)+9,0)</f>
        <v>0</v>
      </c>
      <c r="CK572" s="22">
        <f>Target_AM[[#This Row],[PROPORSI]]*VLOOKUP(Target_AM[[#This Row],[NIPNAS]],Target_CC[],COLUMN(BW$2)+9,0)</f>
        <v>0</v>
      </c>
      <c r="CL572" s="22">
        <f>Target_AM[[#This Row],[PROPORSI]]*VLOOKUP(Target_AM[[#This Row],[NIPNAS]],Target_CC[],COLUMN(BX$2)+9,0)</f>
        <v>0</v>
      </c>
      <c r="CM572" s="22">
        <f>Target_AM[[#This Row],[PROPORSI]]*VLOOKUP(Target_AM[[#This Row],[NIPNAS]],Target_CC[],COLUMN(BY$2)+9,0)</f>
        <v>0</v>
      </c>
      <c r="CN572" s="22">
        <f>Target_AM[[#This Row],[PROPORSI]]*VLOOKUP(Target_AM[[#This Row],[NIPNAS]],Target_CC[],COLUMN(BZ$2)+9,0)</f>
        <v>0</v>
      </c>
      <c r="CO572" s="22">
        <f>Target_AM[[#This Row],[PROPORSI]]*VLOOKUP(Target_AM[[#This Row],[NIPNAS]],Target_CC[],COLUMN(CA$2)+9,0)</f>
        <v>2296800</v>
      </c>
      <c r="CP572" s="22">
        <f>Target_AM[[#This Row],[PROPORSI]]*VLOOKUP(Target_AM[[#This Row],[NIPNAS]],Target_CC[],COLUMN(CB$2)+9,0)</f>
        <v>2297300</v>
      </c>
      <c r="CQ572" s="22">
        <f>Target_AM[[#This Row],[PROPORSI]]*VLOOKUP(Target_AM[[#This Row],[NIPNAS]],Target_CC[],COLUMN(CC$2)+9,0)</f>
        <v>2297050</v>
      </c>
      <c r="CR572" s="22">
        <f>Target_AM[[#This Row],[PROPORSI]]*VLOOKUP(Target_AM[[#This Row],[NIPNAS]],Target_CC[],COLUMN(CD$2)+9,0)</f>
        <v>2297050</v>
      </c>
      <c r="CS572" s="22">
        <f>Target_AM[[#This Row],[PROPORSI]]*VLOOKUP(Target_AM[[#This Row],[NIPNAS]],Target_CC[],COLUMN(CE$2)+9,0)</f>
        <v>2297050</v>
      </c>
      <c r="CT572" s="22">
        <f>Target_AM[[#This Row],[PROPORSI]]*VLOOKUP(Target_AM[[#This Row],[NIPNAS]],Target_CC[],COLUMN(CF$2)+9,0)</f>
        <v>2297050</v>
      </c>
      <c r="CU572" s="22">
        <f>Target_AM[[#This Row],[PROPORSI]]*VLOOKUP(Target_AM[[#This Row],[NIPNAS]],Target_CC[],COLUMN(CG$2)+9,0)</f>
        <v>2297050</v>
      </c>
      <c r="CV572" s="22">
        <f>Target_AM[[#This Row],[PROPORSI]]*VLOOKUP(Target_AM[[#This Row],[NIPNAS]],Target_CC[],COLUMN(CH$2)+9,0)</f>
        <v>2297050</v>
      </c>
      <c r="CW572" s="22">
        <f>Target_AM[[#This Row],[PROPORSI]]*VLOOKUP(Target_AM[[#This Row],[NIPNAS]],Target_CC[],COLUMN(CI$2)+9,0)</f>
        <v>2297050</v>
      </c>
      <c r="CX572" s="22">
        <f>Target_AM[[#This Row],[PROPORSI]]*VLOOKUP(Target_AM[[#This Row],[NIPNAS]],Target_CC[],COLUMN(CJ$2)+9,0)</f>
        <v>2297050</v>
      </c>
      <c r="CY572" s="22">
        <f>Target_AM[[#This Row],[PROPORSI]]*VLOOKUP(Target_AM[[#This Row],[NIPNAS]],Target_CC[],COLUMN(CK$2)+9,0)</f>
        <v>2297050</v>
      </c>
      <c r="CZ572" s="22">
        <f>Target_AM[[#This Row],[PROPORSI]]*VLOOKUP(Target_AM[[#This Row],[NIPNAS]],Target_CC[],COLUMN(CL$2)+9,0)</f>
        <v>2297050</v>
      </c>
      <c r="DA572" s="22">
        <f>Target_AM[[#This Row],[PROPORSI]]*VLOOKUP(Target_AM[[#This Row],[NIPNAS]],Target_CC[],COLUMN(CM$2)+9,0)</f>
        <v>27564600</v>
      </c>
      <c r="DB572" s="22">
        <f>Target_AM[[#This Row],[PROPORSI]]*VLOOKUP(Target_AM[[#This Row],[NIPNAS]],Target_CC[],COLUMN(CN$2)+9,0)</f>
        <v>0</v>
      </c>
      <c r="DC572" s="22">
        <f>Target_AM[[#This Row],[PROPORSI]]*VLOOKUP(Target_AM[[#This Row],[NIPNAS]],Target_CC[],COLUMN(CO$2)+9,0)</f>
        <v>0</v>
      </c>
      <c r="DD572" s="22">
        <f>Target_AM[[#This Row],[PROPORSI]]*VLOOKUP(Target_AM[[#This Row],[NIPNAS]],Target_CC[],COLUMN(CP$2)+9,0)</f>
        <v>0</v>
      </c>
      <c r="DE572" s="22">
        <f>Target_AM[[#This Row],[PROPORSI]]*VLOOKUP(Target_AM[[#This Row],[NIPNAS]],Target_CC[],COLUMN(CQ$2)+9,0)</f>
        <v>0</v>
      </c>
      <c r="DF572" s="22">
        <f>Target_AM[[#This Row],[PROPORSI]]*VLOOKUP(Target_AM[[#This Row],[NIPNAS]],Target_CC[],COLUMN(CR$2)+9,0)</f>
        <v>0</v>
      </c>
      <c r="DG572" s="22">
        <f>Target_AM[[#This Row],[PROPORSI]]*VLOOKUP(Target_AM[[#This Row],[NIPNAS]],Target_CC[],COLUMN(CS$2)+9,0)</f>
        <v>0</v>
      </c>
      <c r="DH572" s="22">
        <f>Target_AM[[#This Row],[PROPORSI]]*VLOOKUP(Target_AM[[#This Row],[NIPNAS]],Target_CC[],COLUMN(CT$2)+9,0)</f>
        <v>0</v>
      </c>
      <c r="DI572" s="22">
        <f>Target_AM[[#This Row],[PROPORSI]]*VLOOKUP(Target_AM[[#This Row],[NIPNAS]],Target_CC[],COLUMN(CU$2)+9,0)</f>
        <v>0</v>
      </c>
      <c r="DJ572" s="22">
        <f>Target_AM[[#This Row],[PROPORSI]]*VLOOKUP(Target_AM[[#This Row],[NIPNAS]],Target_CC[],COLUMN(CV$2)+9,0)</f>
        <v>0</v>
      </c>
      <c r="DK572" s="22">
        <f>Target_AM[[#This Row],[PROPORSI]]*VLOOKUP(Target_AM[[#This Row],[NIPNAS]],Target_CC[],COLUMN(CW$2)+9,0)</f>
        <v>0</v>
      </c>
      <c r="DL572" s="22">
        <f>Target_AM[[#This Row],[PROPORSI]]*VLOOKUP(Target_AM[[#This Row],[NIPNAS]],Target_CC[],COLUMN(CX$2)+9,0)</f>
        <v>0</v>
      </c>
      <c r="DM572" s="22">
        <f>Target_AM[[#This Row],[PROPORSI]]*VLOOKUP(Target_AM[[#This Row],[NIPNAS]],Target_CC[],COLUMN(CY$2)+9,0)</f>
        <v>0</v>
      </c>
      <c r="DN572" s="22">
        <f>Target_AM[[#This Row],[PROPORSI]]*VLOOKUP(Target_AM[[#This Row],[NIPNAS]],Target_CC[],COLUMN(CZ$2)+9,0)</f>
        <v>0</v>
      </c>
      <c r="DO572" s="22">
        <f>Target_AM[[#This Row],[PROPORSI]]*VLOOKUP(Target_AM[[#This Row],[NIPNAS]],Target_CC[],COLUMN(DA$2)+9,0)</f>
        <v>0</v>
      </c>
      <c r="DP572" s="22">
        <f>Target_AM[[#This Row],[PROPORSI]]*VLOOKUP(Target_AM[[#This Row],[NIPNAS]],Target_CC[],COLUMN(DB$2)+9,0)</f>
        <v>0</v>
      </c>
      <c r="DQ572" s="22">
        <f>Target_AM[[#This Row],[PROPORSI]]*VLOOKUP(Target_AM[[#This Row],[NIPNAS]],Target_CC[],COLUMN(DC$2)+9,0)</f>
        <v>0</v>
      </c>
      <c r="DR572" s="22">
        <f>Target_AM[[#This Row],[PROPORSI]]*VLOOKUP(Target_AM[[#This Row],[NIPNAS]],Target_CC[],COLUMN(DD$2)+9,0)</f>
        <v>0</v>
      </c>
      <c r="DS572" s="22">
        <f>Target_AM[[#This Row],[PROPORSI]]*VLOOKUP(Target_AM[[#This Row],[NIPNAS]],Target_CC[],COLUMN(DE$2)+9,0)</f>
        <v>0</v>
      </c>
      <c r="DT572" s="22">
        <f>Target_AM[[#This Row],[PROPORSI]]*VLOOKUP(Target_AM[[#This Row],[NIPNAS]],Target_CC[],COLUMN(DF$2)+9,0)</f>
        <v>0</v>
      </c>
      <c r="DU572" s="22">
        <f>Target_AM[[#This Row],[PROPORSI]]*VLOOKUP(Target_AM[[#This Row],[NIPNAS]],Target_CC[],COLUMN(DG$2)+9,0)</f>
        <v>0</v>
      </c>
      <c r="DV572" s="22">
        <f>Target_AM[[#This Row],[PROPORSI]]*VLOOKUP(Target_AM[[#This Row],[NIPNAS]],Target_CC[],COLUMN(DH$2)+9,0)</f>
        <v>0</v>
      </c>
      <c r="DW572" s="22">
        <f>Target_AM[[#This Row],[PROPORSI]]*VLOOKUP(Target_AM[[#This Row],[NIPNAS]],Target_CC[],COLUMN(DI$2)+9,0)</f>
        <v>0</v>
      </c>
      <c r="DX572" s="22">
        <f>Target_AM[[#This Row],[PROPORSI]]*VLOOKUP(Target_AM[[#This Row],[NIPNAS]],Target_CC[],COLUMN(DJ$2)+9,0)</f>
        <v>0</v>
      </c>
      <c r="DY572" s="22">
        <f>Target_AM[[#This Row],[PROPORSI]]*VLOOKUP(Target_AM[[#This Row],[NIPNAS]],Target_CC[],COLUMN(DK$2)+9,0)</f>
        <v>0</v>
      </c>
      <c r="DZ572" s="22">
        <f>Target_AM[[#This Row],[PROPORSI]]*VLOOKUP(Target_AM[[#This Row],[NIPNAS]],Target_CC[],COLUMN(DL$2)+9,0)</f>
        <v>0</v>
      </c>
      <c r="EA572" s="22">
        <f>Target_AM[[#This Row],[PROPORSI]]*VLOOKUP(Target_AM[[#This Row],[NIPNAS]],Target_CC[],COLUMN(DM$2)+9,0)</f>
        <v>0</v>
      </c>
    </row>
    <row r="573" spans="2:131" x14ac:dyDescent="0.3">
      <c r="B573">
        <v>906836</v>
      </c>
      <c r="C573" t="s">
        <v>1048</v>
      </c>
      <c r="D573">
        <v>1</v>
      </c>
      <c r="E573" s="8">
        <v>45658</v>
      </c>
      <c r="F573">
        <v>4660468</v>
      </c>
      <c r="G573" t="s">
        <v>346</v>
      </c>
      <c r="J573" t="s">
        <v>296</v>
      </c>
      <c r="K573" t="s">
        <v>23</v>
      </c>
      <c r="L573" t="s">
        <v>159</v>
      </c>
      <c r="M573" t="s">
        <v>29</v>
      </c>
      <c r="N573" s="23">
        <f>Target_AM[[#This Row],[PROPORSI]]*VLOOKUP(Target_AM[[#This Row],[NIPNAS]],Target_CC[],9,0)</f>
        <v>0</v>
      </c>
      <c r="O573" s="22">
        <f>Target_AM[[#This Row],[PROPORSI]]*VLOOKUP(Target_AM[[#This Row],[NIPNAS]],Target_CC[],COLUMN(A$2)+9,0)</f>
        <v>0</v>
      </c>
      <c r="P573" s="22">
        <f>Target_AM[[#This Row],[PROPORSI]]*VLOOKUP(Target_AM[[#This Row],[NIPNAS]],Target_CC[],COLUMN(B$2)+9,0)</f>
        <v>0</v>
      </c>
      <c r="Q573" s="22">
        <f>Target_AM[[#This Row],[PROPORSI]]*VLOOKUP(Target_AM[[#This Row],[NIPNAS]],Target_CC[],COLUMN(C$2)+9,0)</f>
        <v>0</v>
      </c>
      <c r="R573" s="22">
        <f>Target_AM[[#This Row],[PROPORSI]]*VLOOKUP(Target_AM[[#This Row],[NIPNAS]],Target_CC[],COLUMN(D$2)+9,0)</f>
        <v>0</v>
      </c>
      <c r="S573" s="22">
        <f>Target_AM[[#This Row],[PROPORSI]]*VLOOKUP(Target_AM[[#This Row],[NIPNAS]],Target_CC[],COLUMN(E$2)+9,0)</f>
        <v>0</v>
      </c>
      <c r="T573" s="22">
        <f>Target_AM[[#This Row],[PROPORSI]]*VLOOKUP(Target_AM[[#This Row],[NIPNAS]],Target_CC[],COLUMN(F$2)+9,0)</f>
        <v>0</v>
      </c>
      <c r="U573" s="22">
        <f>Target_AM[[#This Row],[PROPORSI]]*VLOOKUP(Target_AM[[#This Row],[NIPNAS]],Target_CC[],COLUMN(G$2)+9,0)</f>
        <v>0</v>
      </c>
      <c r="V573" s="22">
        <f>Target_AM[[#This Row],[PROPORSI]]*VLOOKUP(Target_AM[[#This Row],[NIPNAS]],Target_CC[],COLUMN(H$2)+9,0)</f>
        <v>0</v>
      </c>
      <c r="W573" s="22">
        <f>Target_AM[[#This Row],[PROPORSI]]*VLOOKUP(Target_AM[[#This Row],[NIPNAS]],Target_CC[],COLUMN(I$2)+9,0)</f>
        <v>0</v>
      </c>
      <c r="X573" s="22">
        <f>Target_AM[[#This Row],[PROPORSI]]*VLOOKUP(Target_AM[[#This Row],[NIPNAS]],Target_CC[],COLUMN(J$2)+9,0)</f>
        <v>0</v>
      </c>
      <c r="Y573" s="22">
        <f>Target_AM[[#This Row],[PROPORSI]]*VLOOKUP(Target_AM[[#This Row],[NIPNAS]],Target_CC[],COLUMN(K$2)+9,0)</f>
        <v>0</v>
      </c>
      <c r="Z573" s="22">
        <f>Target_AM[[#This Row],[PROPORSI]]*VLOOKUP(Target_AM[[#This Row],[NIPNAS]],Target_CC[],COLUMN(L$2)+9,0)</f>
        <v>0</v>
      </c>
      <c r="AA573" s="22">
        <f>Target_AM[[#This Row],[PROPORSI]]*VLOOKUP(Target_AM[[#This Row],[NIPNAS]],Target_CC[],COLUMN(M$2)+9,0)</f>
        <v>0</v>
      </c>
      <c r="AB573" s="22">
        <f>Target_AM[[#This Row],[PROPORSI]]*VLOOKUP(Target_AM[[#This Row],[NIPNAS]],Target_CC[],COLUMN(N$2)+9,0)</f>
        <v>0</v>
      </c>
      <c r="AC573" s="22">
        <f>Target_AM[[#This Row],[PROPORSI]]*VLOOKUP(Target_AM[[#This Row],[NIPNAS]],Target_CC[],COLUMN(O$2)+9,0)</f>
        <v>11950724.263759997</v>
      </c>
      <c r="AD573" s="22">
        <f>Target_AM[[#This Row],[PROPORSI]]*VLOOKUP(Target_AM[[#This Row],[NIPNAS]],Target_CC[],COLUMN(P$2)+9,0)</f>
        <v>11827387.134146826</v>
      </c>
      <c r="AE573" s="22">
        <f>Target_AM[[#This Row],[PROPORSI]]*VLOOKUP(Target_AM[[#This Row],[NIPNAS]],Target_CC[],COLUMN(Q$2)+9,0)</f>
        <v>9297635.5734425317</v>
      </c>
      <c r="AF573" s="22">
        <f>Target_AM[[#This Row],[PROPORSI]]*VLOOKUP(Target_AM[[#This Row],[NIPNAS]],Target_CC[],COLUMN(R$2)+9,0)</f>
        <v>10140840.16137453</v>
      </c>
      <c r="AG573" s="22">
        <f>Target_AM[[#This Row],[PROPORSI]]*VLOOKUP(Target_AM[[#This Row],[NIPNAS]],Target_CC[],COLUMN(S$2)+9,0)</f>
        <v>9886932.8458673004</v>
      </c>
      <c r="AH573" s="22">
        <f>Target_AM[[#This Row],[PROPORSI]]*VLOOKUP(Target_AM[[#This Row],[NIPNAS]],Target_CC[],COLUMN(T$2)+9,0)</f>
        <v>12288154.568081591</v>
      </c>
      <c r="AI573" s="22">
        <f>Target_AM[[#This Row],[PROPORSI]]*VLOOKUP(Target_AM[[#This Row],[NIPNAS]],Target_CC[],COLUMN(U$2)+9,0)</f>
        <v>10349068.613539482</v>
      </c>
      <c r="AJ573" s="22">
        <f>Target_AM[[#This Row],[PROPORSI]]*VLOOKUP(Target_AM[[#This Row],[NIPNAS]],Target_CC[],COLUMN(V$2)+9,0)</f>
        <v>12378878.988314027</v>
      </c>
      <c r="AK573" s="22">
        <f>Target_AM[[#This Row],[PROPORSI]]*VLOOKUP(Target_AM[[#This Row],[NIPNAS]],Target_CC[],COLUMN(W$2)+9,0)</f>
        <v>12467275.195482703</v>
      </c>
      <c r="AL573" s="22">
        <f>Target_AM[[#This Row],[PROPORSI]]*VLOOKUP(Target_AM[[#This Row],[NIPNAS]],Target_CC[],COLUMN(X$2)+9,0)</f>
        <v>10585903.080715967</v>
      </c>
      <c r="AM573" s="22">
        <f>Target_AM[[#This Row],[PROPORSI]]*VLOOKUP(Target_AM[[#This Row],[NIPNAS]],Target_CC[],COLUMN(Y$2)+9,0)</f>
        <v>10778419.087470157</v>
      </c>
      <c r="AN573" s="22">
        <f>Target_AM[[#This Row],[PROPORSI]]*VLOOKUP(Target_AM[[#This Row],[NIPNAS]],Target_CC[],COLUMN(Z$2)+9,0)</f>
        <v>121951219.51219513</v>
      </c>
      <c r="AO573" s="22">
        <f>Target_AM[[#This Row],[PROPORSI]]*VLOOKUP(Target_AM[[#This Row],[NIPNAS]],Target_CC[],COLUMN(AA$2)+9,0)</f>
        <v>0</v>
      </c>
      <c r="AP573" s="22">
        <f>Target_AM[[#This Row],[PROPORSI]]*VLOOKUP(Target_AM[[#This Row],[NIPNAS]],Target_CC[],COLUMN(AB$2)+9,0)</f>
        <v>11950724.263759997</v>
      </c>
      <c r="AQ573" s="22">
        <f>Target_AM[[#This Row],[PROPORSI]]*VLOOKUP(Target_AM[[#This Row],[NIPNAS]],Target_CC[],COLUMN(AC$2)+9,0)</f>
        <v>11827387.134146826</v>
      </c>
      <c r="AR573" s="22">
        <f>Target_AM[[#This Row],[PROPORSI]]*VLOOKUP(Target_AM[[#This Row],[NIPNAS]],Target_CC[],COLUMN(AD$2)+9,0)</f>
        <v>9297635.5734425317</v>
      </c>
      <c r="AS573" s="22">
        <f>Target_AM[[#This Row],[PROPORSI]]*VLOOKUP(Target_AM[[#This Row],[NIPNAS]],Target_CC[],COLUMN(AE$2)+9,0)</f>
        <v>10140840.16137453</v>
      </c>
      <c r="AT573" s="22">
        <f>Target_AM[[#This Row],[PROPORSI]]*VLOOKUP(Target_AM[[#This Row],[NIPNAS]],Target_CC[],COLUMN(AF$2)+9,0)</f>
        <v>9886932.8458673004</v>
      </c>
      <c r="AU573" s="22">
        <f>Target_AM[[#This Row],[PROPORSI]]*VLOOKUP(Target_AM[[#This Row],[NIPNAS]],Target_CC[],COLUMN(AG$2)+9,0)</f>
        <v>12288154.568081591</v>
      </c>
      <c r="AV573" s="22">
        <f>Target_AM[[#This Row],[PROPORSI]]*VLOOKUP(Target_AM[[#This Row],[NIPNAS]],Target_CC[],COLUMN(AH$2)+9,0)</f>
        <v>10349068.613539482</v>
      </c>
      <c r="AW573" s="22">
        <f>Target_AM[[#This Row],[PROPORSI]]*VLOOKUP(Target_AM[[#This Row],[NIPNAS]],Target_CC[],COLUMN(AI$2)+9,0)</f>
        <v>12378878.988314027</v>
      </c>
      <c r="AX573" s="22">
        <f>Target_AM[[#This Row],[PROPORSI]]*VLOOKUP(Target_AM[[#This Row],[NIPNAS]],Target_CC[],COLUMN(AJ$2)+9,0)</f>
        <v>12467275.195482703</v>
      </c>
      <c r="AY573" s="22">
        <f>Target_AM[[#This Row],[PROPORSI]]*VLOOKUP(Target_AM[[#This Row],[NIPNAS]],Target_CC[],COLUMN(AK$2)+9,0)</f>
        <v>10585903.080715967</v>
      </c>
      <c r="AZ573" s="22">
        <f>Target_AM[[#This Row],[PROPORSI]]*VLOOKUP(Target_AM[[#This Row],[NIPNAS]],Target_CC[],COLUMN(AL$2)+9,0)</f>
        <v>10778419.087470157</v>
      </c>
      <c r="BA573" s="22">
        <f>Target_AM[[#This Row],[PROPORSI]]*VLOOKUP(Target_AM[[#This Row],[NIPNAS]],Target_CC[],COLUMN(AM$2)+9,0)</f>
        <v>121951219.51219513</v>
      </c>
      <c r="BB573" s="22">
        <f>Target_AM[[#This Row],[PROPORSI]]*VLOOKUP(Target_AM[[#This Row],[NIPNAS]],Target_CC[],COLUMN(AN$2)+9,0)</f>
        <v>0</v>
      </c>
      <c r="BC573" s="22">
        <f>Target_AM[[#This Row],[PROPORSI]]*VLOOKUP(Target_AM[[#This Row],[NIPNAS]],Target_CC[],COLUMN(AO$2)+9,0)</f>
        <v>0</v>
      </c>
      <c r="BD573" s="22">
        <f>Target_AM[[#This Row],[PROPORSI]]*VLOOKUP(Target_AM[[#This Row],[NIPNAS]],Target_CC[],COLUMN(AP$2)+9,0)</f>
        <v>0</v>
      </c>
      <c r="BE573" s="22">
        <f>Target_AM[[#This Row],[PROPORSI]]*VLOOKUP(Target_AM[[#This Row],[NIPNAS]],Target_CC[],COLUMN(AQ$2)+9,0)</f>
        <v>0</v>
      </c>
      <c r="BF573" s="22">
        <f>Target_AM[[#This Row],[PROPORSI]]*VLOOKUP(Target_AM[[#This Row],[NIPNAS]],Target_CC[],COLUMN(AR$2)+9,0)</f>
        <v>0</v>
      </c>
      <c r="BG573" s="22">
        <f>Target_AM[[#This Row],[PROPORSI]]*VLOOKUP(Target_AM[[#This Row],[NIPNAS]],Target_CC[],COLUMN(AS$2)+9,0)</f>
        <v>0</v>
      </c>
      <c r="BH573" s="22">
        <f>Target_AM[[#This Row],[PROPORSI]]*VLOOKUP(Target_AM[[#This Row],[NIPNAS]],Target_CC[],COLUMN(AT$2)+9,0)</f>
        <v>0</v>
      </c>
      <c r="BI573" s="22">
        <f>Target_AM[[#This Row],[PROPORSI]]*VLOOKUP(Target_AM[[#This Row],[NIPNAS]],Target_CC[],COLUMN(AU$2)+9,0)</f>
        <v>0</v>
      </c>
      <c r="BJ573" s="22">
        <f>Target_AM[[#This Row],[PROPORSI]]*VLOOKUP(Target_AM[[#This Row],[NIPNAS]],Target_CC[],COLUMN(AV$2)+9,0)</f>
        <v>0</v>
      </c>
      <c r="BK573" s="22">
        <f>Target_AM[[#This Row],[PROPORSI]]*VLOOKUP(Target_AM[[#This Row],[NIPNAS]],Target_CC[],COLUMN(AW$2)+9,0)</f>
        <v>0</v>
      </c>
      <c r="BL573" s="22">
        <f>Target_AM[[#This Row],[PROPORSI]]*VLOOKUP(Target_AM[[#This Row],[NIPNAS]],Target_CC[],COLUMN(AX$2)+9,0)</f>
        <v>0</v>
      </c>
      <c r="BM573" s="22">
        <f>Target_AM[[#This Row],[PROPORSI]]*VLOOKUP(Target_AM[[#This Row],[NIPNAS]],Target_CC[],COLUMN(AY$2)+9,0)</f>
        <v>0</v>
      </c>
      <c r="BN573" s="22">
        <f>Target_AM[[#This Row],[PROPORSI]]*VLOOKUP(Target_AM[[#This Row],[NIPNAS]],Target_CC[],COLUMN(AZ$2)+9,0)</f>
        <v>0</v>
      </c>
      <c r="BO573" s="22">
        <f>Target_AM[[#This Row],[PROPORSI]]*VLOOKUP(Target_AM[[#This Row],[NIPNAS]],Target_CC[],COLUMN(BA$2)+9,0)</f>
        <v>0</v>
      </c>
      <c r="BP573" s="22">
        <f>Target_AM[[#This Row],[PROPORSI]]*VLOOKUP(Target_AM[[#This Row],[NIPNAS]],Target_CC[],COLUMN(BB$2)+9,0)</f>
        <v>0</v>
      </c>
      <c r="BQ573" s="22">
        <f>Target_AM[[#This Row],[PROPORSI]]*VLOOKUP(Target_AM[[#This Row],[NIPNAS]],Target_CC[],COLUMN(BC$2)+9,0)</f>
        <v>0</v>
      </c>
      <c r="BR573" s="22">
        <f>Target_AM[[#This Row],[PROPORSI]]*VLOOKUP(Target_AM[[#This Row],[NIPNAS]],Target_CC[],COLUMN(BD$2)+9,0)</f>
        <v>0</v>
      </c>
      <c r="BS573" s="22">
        <f>Target_AM[[#This Row],[PROPORSI]]*VLOOKUP(Target_AM[[#This Row],[NIPNAS]],Target_CC[],COLUMN(BE$2)+9,0)</f>
        <v>0</v>
      </c>
      <c r="BT573" s="22">
        <f>Target_AM[[#This Row],[PROPORSI]]*VLOOKUP(Target_AM[[#This Row],[NIPNAS]],Target_CC[],COLUMN(BF$2)+9,0)</f>
        <v>0</v>
      </c>
      <c r="BU573" s="22">
        <f>Target_AM[[#This Row],[PROPORSI]]*VLOOKUP(Target_AM[[#This Row],[NIPNAS]],Target_CC[],COLUMN(BG$2)+9,0)</f>
        <v>0</v>
      </c>
      <c r="BV573" s="22">
        <f>Target_AM[[#This Row],[PROPORSI]]*VLOOKUP(Target_AM[[#This Row],[NIPNAS]],Target_CC[],COLUMN(BH$2)+9,0)</f>
        <v>0</v>
      </c>
      <c r="BW573" s="22">
        <f>Target_AM[[#This Row],[PROPORSI]]*VLOOKUP(Target_AM[[#This Row],[NIPNAS]],Target_CC[],COLUMN(BI$2)+9,0)</f>
        <v>0</v>
      </c>
      <c r="BX573" s="22">
        <f>Target_AM[[#This Row],[PROPORSI]]*VLOOKUP(Target_AM[[#This Row],[NIPNAS]],Target_CC[],COLUMN(BJ$2)+9,0)</f>
        <v>0</v>
      </c>
      <c r="BY573" s="22">
        <f>Target_AM[[#This Row],[PROPORSI]]*VLOOKUP(Target_AM[[#This Row],[NIPNAS]],Target_CC[],COLUMN(BK$2)+9,0)</f>
        <v>0</v>
      </c>
      <c r="BZ573" s="22">
        <f>Target_AM[[#This Row],[PROPORSI]]*VLOOKUP(Target_AM[[#This Row],[NIPNAS]],Target_CC[],COLUMN(BL$2)+9,0)</f>
        <v>0</v>
      </c>
      <c r="CA573" s="22">
        <f>Target_AM[[#This Row],[PROPORSI]]*VLOOKUP(Target_AM[[#This Row],[NIPNAS]],Target_CC[],COLUMN(BM$2)+9,0)</f>
        <v>0</v>
      </c>
      <c r="CB573" s="22">
        <f>Target_AM[[#This Row],[PROPORSI]]*VLOOKUP(Target_AM[[#This Row],[NIPNAS]],Target_CC[],COLUMN(BN$2)+9,0)</f>
        <v>0</v>
      </c>
      <c r="CC573" s="22">
        <f>Target_AM[[#This Row],[PROPORSI]]*VLOOKUP(Target_AM[[#This Row],[NIPNAS]],Target_CC[],COLUMN(BO$2)+9,0)</f>
        <v>0</v>
      </c>
      <c r="CD573" s="22">
        <f>Target_AM[[#This Row],[PROPORSI]]*VLOOKUP(Target_AM[[#This Row],[NIPNAS]],Target_CC[],COLUMN(BP$2)+9,0)</f>
        <v>0</v>
      </c>
      <c r="CE573" s="22">
        <f>Target_AM[[#This Row],[PROPORSI]]*VLOOKUP(Target_AM[[#This Row],[NIPNAS]],Target_CC[],COLUMN(BQ$2)+9,0)</f>
        <v>0</v>
      </c>
      <c r="CF573" s="22">
        <f>Target_AM[[#This Row],[PROPORSI]]*VLOOKUP(Target_AM[[#This Row],[NIPNAS]],Target_CC[],COLUMN(BR$2)+9,0)</f>
        <v>0</v>
      </c>
      <c r="CG573" s="22">
        <f>Target_AM[[#This Row],[PROPORSI]]*VLOOKUP(Target_AM[[#This Row],[NIPNAS]],Target_CC[],COLUMN(BS$2)+9,0)</f>
        <v>0</v>
      </c>
      <c r="CH573" s="22">
        <f>Target_AM[[#This Row],[PROPORSI]]*VLOOKUP(Target_AM[[#This Row],[NIPNAS]],Target_CC[],COLUMN(BT$2)+9,0)</f>
        <v>0</v>
      </c>
      <c r="CI573" s="22">
        <f>Target_AM[[#This Row],[PROPORSI]]*VLOOKUP(Target_AM[[#This Row],[NIPNAS]],Target_CC[],COLUMN(BU$2)+9,0)</f>
        <v>0</v>
      </c>
      <c r="CJ573" s="22">
        <f>Target_AM[[#This Row],[PROPORSI]]*VLOOKUP(Target_AM[[#This Row],[NIPNAS]],Target_CC[],COLUMN(BV$2)+9,0)</f>
        <v>0</v>
      </c>
      <c r="CK573" s="22">
        <f>Target_AM[[#This Row],[PROPORSI]]*VLOOKUP(Target_AM[[#This Row],[NIPNAS]],Target_CC[],COLUMN(BW$2)+9,0)</f>
        <v>0</v>
      </c>
      <c r="CL573" s="22">
        <f>Target_AM[[#This Row],[PROPORSI]]*VLOOKUP(Target_AM[[#This Row],[NIPNAS]],Target_CC[],COLUMN(BX$2)+9,0)</f>
        <v>0</v>
      </c>
      <c r="CM573" s="22">
        <f>Target_AM[[#This Row],[PROPORSI]]*VLOOKUP(Target_AM[[#This Row],[NIPNAS]],Target_CC[],COLUMN(BY$2)+9,0)</f>
        <v>0</v>
      </c>
      <c r="CN573" s="22">
        <f>Target_AM[[#This Row],[PROPORSI]]*VLOOKUP(Target_AM[[#This Row],[NIPNAS]],Target_CC[],COLUMN(BZ$2)+9,0)</f>
        <v>0</v>
      </c>
      <c r="CO573" s="22">
        <f>Target_AM[[#This Row],[PROPORSI]]*VLOOKUP(Target_AM[[#This Row],[NIPNAS]],Target_CC[],COLUMN(CA$2)+9,0)</f>
        <v>0</v>
      </c>
      <c r="CP573" s="22">
        <f>Target_AM[[#This Row],[PROPORSI]]*VLOOKUP(Target_AM[[#This Row],[NIPNAS]],Target_CC[],COLUMN(CB$2)+9,0)</f>
        <v>0</v>
      </c>
      <c r="CQ573" s="22">
        <f>Target_AM[[#This Row],[PROPORSI]]*VLOOKUP(Target_AM[[#This Row],[NIPNAS]],Target_CC[],COLUMN(CC$2)+9,0)</f>
        <v>0</v>
      </c>
      <c r="CR573" s="22">
        <f>Target_AM[[#This Row],[PROPORSI]]*VLOOKUP(Target_AM[[#This Row],[NIPNAS]],Target_CC[],COLUMN(CD$2)+9,0)</f>
        <v>0</v>
      </c>
      <c r="CS573" s="22">
        <f>Target_AM[[#This Row],[PROPORSI]]*VLOOKUP(Target_AM[[#This Row],[NIPNAS]],Target_CC[],COLUMN(CE$2)+9,0)</f>
        <v>0</v>
      </c>
      <c r="CT573" s="22">
        <f>Target_AM[[#This Row],[PROPORSI]]*VLOOKUP(Target_AM[[#This Row],[NIPNAS]],Target_CC[],COLUMN(CF$2)+9,0)</f>
        <v>0</v>
      </c>
      <c r="CU573" s="22">
        <f>Target_AM[[#This Row],[PROPORSI]]*VLOOKUP(Target_AM[[#This Row],[NIPNAS]],Target_CC[],COLUMN(CG$2)+9,0)</f>
        <v>0</v>
      </c>
      <c r="CV573" s="22">
        <f>Target_AM[[#This Row],[PROPORSI]]*VLOOKUP(Target_AM[[#This Row],[NIPNAS]],Target_CC[],COLUMN(CH$2)+9,0)</f>
        <v>0</v>
      </c>
      <c r="CW573" s="22">
        <f>Target_AM[[#This Row],[PROPORSI]]*VLOOKUP(Target_AM[[#This Row],[NIPNAS]],Target_CC[],COLUMN(CI$2)+9,0)</f>
        <v>0</v>
      </c>
      <c r="CX573" s="22">
        <f>Target_AM[[#This Row],[PROPORSI]]*VLOOKUP(Target_AM[[#This Row],[NIPNAS]],Target_CC[],COLUMN(CJ$2)+9,0)</f>
        <v>0</v>
      </c>
      <c r="CY573" s="22">
        <f>Target_AM[[#This Row],[PROPORSI]]*VLOOKUP(Target_AM[[#This Row],[NIPNAS]],Target_CC[],COLUMN(CK$2)+9,0)</f>
        <v>0</v>
      </c>
      <c r="CZ573" s="22">
        <f>Target_AM[[#This Row],[PROPORSI]]*VLOOKUP(Target_AM[[#This Row],[NIPNAS]],Target_CC[],COLUMN(CL$2)+9,0)</f>
        <v>0</v>
      </c>
      <c r="DA573" s="22">
        <f>Target_AM[[#This Row],[PROPORSI]]*VLOOKUP(Target_AM[[#This Row],[NIPNAS]],Target_CC[],COLUMN(CM$2)+9,0)</f>
        <v>0</v>
      </c>
      <c r="DB573" s="22">
        <f>Target_AM[[#This Row],[PROPORSI]]*VLOOKUP(Target_AM[[#This Row],[NIPNAS]],Target_CC[],COLUMN(CN$2)+9,0)</f>
        <v>0</v>
      </c>
      <c r="DC573" s="22">
        <f>Target_AM[[#This Row],[PROPORSI]]*VLOOKUP(Target_AM[[#This Row],[NIPNAS]],Target_CC[],COLUMN(CO$2)+9,0)</f>
        <v>0</v>
      </c>
      <c r="DD573" s="22">
        <f>Target_AM[[#This Row],[PROPORSI]]*VLOOKUP(Target_AM[[#This Row],[NIPNAS]],Target_CC[],COLUMN(CP$2)+9,0)</f>
        <v>0</v>
      </c>
      <c r="DE573" s="22">
        <f>Target_AM[[#This Row],[PROPORSI]]*VLOOKUP(Target_AM[[#This Row],[NIPNAS]],Target_CC[],COLUMN(CQ$2)+9,0)</f>
        <v>0</v>
      </c>
      <c r="DF573" s="22">
        <f>Target_AM[[#This Row],[PROPORSI]]*VLOOKUP(Target_AM[[#This Row],[NIPNAS]],Target_CC[],COLUMN(CR$2)+9,0)</f>
        <v>0</v>
      </c>
      <c r="DG573" s="22">
        <f>Target_AM[[#This Row],[PROPORSI]]*VLOOKUP(Target_AM[[#This Row],[NIPNAS]],Target_CC[],COLUMN(CS$2)+9,0)</f>
        <v>0</v>
      </c>
      <c r="DH573" s="22">
        <f>Target_AM[[#This Row],[PROPORSI]]*VLOOKUP(Target_AM[[#This Row],[NIPNAS]],Target_CC[],COLUMN(CT$2)+9,0)</f>
        <v>0</v>
      </c>
      <c r="DI573" s="22">
        <f>Target_AM[[#This Row],[PROPORSI]]*VLOOKUP(Target_AM[[#This Row],[NIPNAS]],Target_CC[],COLUMN(CU$2)+9,0)</f>
        <v>0</v>
      </c>
      <c r="DJ573" s="22">
        <f>Target_AM[[#This Row],[PROPORSI]]*VLOOKUP(Target_AM[[#This Row],[NIPNAS]],Target_CC[],COLUMN(CV$2)+9,0)</f>
        <v>0</v>
      </c>
      <c r="DK573" s="22">
        <f>Target_AM[[#This Row],[PROPORSI]]*VLOOKUP(Target_AM[[#This Row],[NIPNAS]],Target_CC[],COLUMN(CW$2)+9,0)</f>
        <v>0</v>
      </c>
      <c r="DL573" s="22">
        <f>Target_AM[[#This Row],[PROPORSI]]*VLOOKUP(Target_AM[[#This Row],[NIPNAS]],Target_CC[],COLUMN(CX$2)+9,0)</f>
        <v>0</v>
      </c>
      <c r="DM573" s="22">
        <f>Target_AM[[#This Row],[PROPORSI]]*VLOOKUP(Target_AM[[#This Row],[NIPNAS]],Target_CC[],COLUMN(CY$2)+9,0)</f>
        <v>0</v>
      </c>
      <c r="DN573" s="22">
        <f>Target_AM[[#This Row],[PROPORSI]]*VLOOKUP(Target_AM[[#This Row],[NIPNAS]],Target_CC[],COLUMN(CZ$2)+9,0)</f>
        <v>0</v>
      </c>
      <c r="DO573" s="22">
        <f>Target_AM[[#This Row],[PROPORSI]]*VLOOKUP(Target_AM[[#This Row],[NIPNAS]],Target_CC[],COLUMN(DA$2)+9,0)</f>
        <v>0</v>
      </c>
      <c r="DP573" s="22">
        <f>Target_AM[[#This Row],[PROPORSI]]*VLOOKUP(Target_AM[[#This Row],[NIPNAS]],Target_CC[],COLUMN(DB$2)+9,0)</f>
        <v>0</v>
      </c>
      <c r="DQ573" s="22">
        <f>Target_AM[[#This Row],[PROPORSI]]*VLOOKUP(Target_AM[[#This Row],[NIPNAS]],Target_CC[],COLUMN(DC$2)+9,0)</f>
        <v>0</v>
      </c>
      <c r="DR573" s="22">
        <f>Target_AM[[#This Row],[PROPORSI]]*VLOOKUP(Target_AM[[#This Row],[NIPNAS]],Target_CC[],COLUMN(DD$2)+9,0)</f>
        <v>0</v>
      </c>
      <c r="DS573" s="22">
        <f>Target_AM[[#This Row],[PROPORSI]]*VLOOKUP(Target_AM[[#This Row],[NIPNAS]],Target_CC[],COLUMN(DE$2)+9,0)</f>
        <v>0</v>
      </c>
      <c r="DT573" s="22">
        <f>Target_AM[[#This Row],[PROPORSI]]*VLOOKUP(Target_AM[[#This Row],[NIPNAS]],Target_CC[],COLUMN(DF$2)+9,0)</f>
        <v>0</v>
      </c>
      <c r="DU573" s="22">
        <f>Target_AM[[#This Row],[PROPORSI]]*VLOOKUP(Target_AM[[#This Row],[NIPNAS]],Target_CC[],COLUMN(DG$2)+9,0)</f>
        <v>0</v>
      </c>
      <c r="DV573" s="22">
        <f>Target_AM[[#This Row],[PROPORSI]]*VLOOKUP(Target_AM[[#This Row],[NIPNAS]],Target_CC[],COLUMN(DH$2)+9,0)</f>
        <v>0</v>
      </c>
      <c r="DW573" s="22">
        <f>Target_AM[[#This Row],[PROPORSI]]*VLOOKUP(Target_AM[[#This Row],[NIPNAS]],Target_CC[],COLUMN(DI$2)+9,0)</f>
        <v>0</v>
      </c>
      <c r="DX573" s="22">
        <f>Target_AM[[#This Row],[PROPORSI]]*VLOOKUP(Target_AM[[#This Row],[NIPNAS]],Target_CC[],COLUMN(DJ$2)+9,0)</f>
        <v>0</v>
      </c>
      <c r="DY573" s="22">
        <f>Target_AM[[#This Row],[PROPORSI]]*VLOOKUP(Target_AM[[#This Row],[NIPNAS]],Target_CC[],COLUMN(DK$2)+9,0)</f>
        <v>0</v>
      </c>
      <c r="DZ573" s="22">
        <f>Target_AM[[#This Row],[PROPORSI]]*VLOOKUP(Target_AM[[#This Row],[NIPNAS]],Target_CC[],COLUMN(DL$2)+9,0)</f>
        <v>0</v>
      </c>
      <c r="EA573" s="22">
        <f>Target_AM[[#This Row],[PROPORSI]]*VLOOKUP(Target_AM[[#This Row],[NIPNAS]],Target_CC[],COLUMN(DM$2)+9,0)</f>
        <v>0</v>
      </c>
    </row>
    <row r="574" spans="2:131" x14ac:dyDescent="0.3">
      <c r="B574">
        <v>920064</v>
      </c>
      <c r="C574" t="s">
        <v>1051</v>
      </c>
      <c r="D574">
        <v>1</v>
      </c>
      <c r="E574" s="8">
        <v>45658</v>
      </c>
      <c r="F574">
        <v>19528666</v>
      </c>
      <c r="G574" t="s">
        <v>501</v>
      </c>
      <c r="J574" t="s">
        <v>296</v>
      </c>
      <c r="K574" t="s">
        <v>25</v>
      </c>
      <c r="L574" t="s">
        <v>159</v>
      </c>
      <c r="M574" t="s">
        <v>29</v>
      </c>
      <c r="N574" s="23">
        <f>Target_AM[[#This Row],[PROPORSI]]*VLOOKUP(Target_AM[[#This Row],[NIPNAS]],Target_CC[],9,0)</f>
        <v>0</v>
      </c>
      <c r="O574" s="22">
        <f>Target_AM[[#This Row],[PROPORSI]]*VLOOKUP(Target_AM[[#This Row],[NIPNAS]],Target_CC[],COLUMN(A$2)+9,0)</f>
        <v>0</v>
      </c>
      <c r="P574" s="22">
        <f>Target_AM[[#This Row],[PROPORSI]]*VLOOKUP(Target_AM[[#This Row],[NIPNAS]],Target_CC[],COLUMN(B$2)+9,0)</f>
        <v>0</v>
      </c>
      <c r="Q574" s="22">
        <f>Target_AM[[#This Row],[PROPORSI]]*VLOOKUP(Target_AM[[#This Row],[NIPNAS]],Target_CC[],COLUMN(C$2)+9,0)</f>
        <v>0</v>
      </c>
      <c r="R574" s="22">
        <f>Target_AM[[#This Row],[PROPORSI]]*VLOOKUP(Target_AM[[#This Row],[NIPNAS]],Target_CC[],COLUMN(D$2)+9,0)</f>
        <v>0</v>
      </c>
      <c r="S574" s="22">
        <f>Target_AM[[#This Row],[PROPORSI]]*VLOOKUP(Target_AM[[#This Row],[NIPNAS]],Target_CC[],COLUMN(E$2)+9,0)</f>
        <v>0</v>
      </c>
      <c r="T574" s="22">
        <f>Target_AM[[#This Row],[PROPORSI]]*VLOOKUP(Target_AM[[#This Row],[NIPNAS]],Target_CC[],COLUMN(F$2)+9,0)</f>
        <v>0</v>
      </c>
      <c r="U574" s="22">
        <f>Target_AM[[#This Row],[PROPORSI]]*VLOOKUP(Target_AM[[#This Row],[NIPNAS]],Target_CC[],COLUMN(G$2)+9,0)</f>
        <v>0</v>
      </c>
      <c r="V574" s="22">
        <f>Target_AM[[#This Row],[PROPORSI]]*VLOOKUP(Target_AM[[#This Row],[NIPNAS]],Target_CC[],COLUMN(H$2)+9,0)</f>
        <v>0</v>
      </c>
      <c r="W574" s="22">
        <f>Target_AM[[#This Row],[PROPORSI]]*VLOOKUP(Target_AM[[#This Row],[NIPNAS]],Target_CC[],COLUMN(I$2)+9,0)</f>
        <v>0</v>
      </c>
      <c r="X574" s="22">
        <f>Target_AM[[#This Row],[PROPORSI]]*VLOOKUP(Target_AM[[#This Row],[NIPNAS]],Target_CC[],COLUMN(J$2)+9,0)</f>
        <v>0</v>
      </c>
      <c r="Y574" s="22">
        <f>Target_AM[[#This Row],[PROPORSI]]*VLOOKUP(Target_AM[[#This Row],[NIPNAS]],Target_CC[],COLUMN(K$2)+9,0)</f>
        <v>0</v>
      </c>
      <c r="Z574" s="22">
        <f>Target_AM[[#This Row],[PROPORSI]]*VLOOKUP(Target_AM[[#This Row],[NIPNAS]],Target_CC[],COLUMN(L$2)+9,0)</f>
        <v>0</v>
      </c>
      <c r="AA574" s="22">
        <f>Target_AM[[#This Row],[PROPORSI]]*VLOOKUP(Target_AM[[#This Row],[NIPNAS]],Target_CC[],COLUMN(M$2)+9,0)</f>
        <v>0</v>
      </c>
      <c r="AB574" s="22">
        <f>Target_AM[[#This Row],[PROPORSI]]*VLOOKUP(Target_AM[[#This Row],[NIPNAS]],Target_CC[],COLUMN(N$2)+9,0)</f>
        <v>0</v>
      </c>
      <c r="AC574" s="22">
        <f>Target_AM[[#This Row],[PROPORSI]]*VLOOKUP(Target_AM[[#This Row],[NIPNAS]],Target_CC[],COLUMN(O$2)+9,0)</f>
        <v>11950724.263759997</v>
      </c>
      <c r="AD574" s="22">
        <f>Target_AM[[#This Row],[PROPORSI]]*VLOOKUP(Target_AM[[#This Row],[NIPNAS]],Target_CC[],COLUMN(P$2)+9,0)</f>
        <v>11827387.134146826</v>
      </c>
      <c r="AE574" s="22">
        <f>Target_AM[[#This Row],[PROPORSI]]*VLOOKUP(Target_AM[[#This Row],[NIPNAS]],Target_CC[],COLUMN(Q$2)+9,0)</f>
        <v>9297635.5734425317</v>
      </c>
      <c r="AF574" s="22">
        <f>Target_AM[[#This Row],[PROPORSI]]*VLOOKUP(Target_AM[[#This Row],[NIPNAS]],Target_CC[],COLUMN(R$2)+9,0)</f>
        <v>10140840.16137453</v>
      </c>
      <c r="AG574" s="22">
        <f>Target_AM[[#This Row],[PROPORSI]]*VLOOKUP(Target_AM[[#This Row],[NIPNAS]],Target_CC[],COLUMN(S$2)+9,0)</f>
        <v>9886932.8458673004</v>
      </c>
      <c r="AH574" s="22">
        <f>Target_AM[[#This Row],[PROPORSI]]*VLOOKUP(Target_AM[[#This Row],[NIPNAS]],Target_CC[],COLUMN(T$2)+9,0)</f>
        <v>12288154.568081591</v>
      </c>
      <c r="AI574" s="22">
        <f>Target_AM[[#This Row],[PROPORSI]]*VLOOKUP(Target_AM[[#This Row],[NIPNAS]],Target_CC[],COLUMN(U$2)+9,0)</f>
        <v>10349068.613539482</v>
      </c>
      <c r="AJ574" s="22">
        <f>Target_AM[[#This Row],[PROPORSI]]*VLOOKUP(Target_AM[[#This Row],[NIPNAS]],Target_CC[],COLUMN(V$2)+9,0)</f>
        <v>12378878.988314027</v>
      </c>
      <c r="AK574" s="22">
        <f>Target_AM[[#This Row],[PROPORSI]]*VLOOKUP(Target_AM[[#This Row],[NIPNAS]],Target_CC[],COLUMN(W$2)+9,0)</f>
        <v>12467275.195482703</v>
      </c>
      <c r="AL574" s="22">
        <f>Target_AM[[#This Row],[PROPORSI]]*VLOOKUP(Target_AM[[#This Row],[NIPNAS]],Target_CC[],COLUMN(X$2)+9,0)</f>
        <v>10585903.080715967</v>
      </c>
      <c r="AM574" s="22">
        <f>Target_AM[[#This Row],[PROPORSI]]*VLOOKUP(Target_AM[[#This Row],[NIPNAS]],Target_CC[],COLUMN(Y$2)+9,0)</f>
        <v>10778419.087470157</v>
      </c>
      <c r="AN574" s="22">
        <f>Target_AM[[#This Row],[PROPORSI]]*VLOOKUP(Target_AM[[#This Row],[NIPNAS]],Target_CC[],COLUMN(Z$2)+9,0)</f>
        <v>121951219.51219513</v>
      </c>
      <c r="AO574" s="22">
        <f>Target_AM[[#This Row],[PROPORSI]]*VLOOKUP(Target_AM[[#This Row],[NIPNAS]],Target_CC[],COLUMN(AA$2)+9,0)</f>
        <v>0</v>
      </c>
      <c r="AP574" s="22">
        <f>Target_AM[[#This Row],[PROPORSI]]*VLOOKUP(Target_AM[[#This Row],[NIPNAS]],Target_CC[],COLUMN(AB$2)+9,0)</f>
        <v>11950724.263759997</v>
      </c>
      <c r="AQ574" s="22">
        <f>Target_AM[[#This Row],[PROPORSI]]*VLOOKUP(Target_AM[[#This Row],[NIPNAS]],Target_CC[],COLUMN(AC$2)+9,0)</f>
        <v>11827387.134146826</v>
      </c>
      <c r="AR574" s="22">
        <f>Target_AM[[#This Row],[PROPORSI]]*VLOOKUP(Target_AM[[#This Row],[NIPNAS]],Target_CC[],COLUMN(AD$2)+9,0)</f>
        <v>9297635.5734425317</v>
      </c>
      <c r="AS574" s="22">
        <f>Target_AM[[#This Row],[PROPORSI]]*VLOOKUP(Target_AM[[#This Row],[NIPNAS]],Target_CC[],COLUMN(AE$2)+9,0)</f>
        <v>10140840.16137453</v>
      </c>
      <c r="AT574" s="22">
        <f>Target_AM[[#This Row],[PROPORSI]]*VLOOKUP(Target_AM[[#This Row],[NIPNAS]],Target_CC[],COLUMN(AF$2)+9,0)</f>
        <v>9886932.8458673004</v>
      </c>
      <c r="AU574" s="22">
        <f>Target_AM[[#This Row],[PROPORSI]]*VLOOKUP(Target_AM[[#This Row],[NIPNAS]],Target_CC[],COLUMN(AG$2)+9,0)</f>
        <v>12288154.568081591</v>
      </c>
      <c r="AV574" s="22">
        <f>Target_AM[[#This Row],[PROPORSI]]*VLOOKUP(Target_AM[[#This Row],[NIPNAS]],Target_CC[],COLUMN(AH$2)+9,0)</f>
        <v>10349068.613539482</v>
      </c>
      <c r="AW574" s="22">
        <f>Target_AM[[#This Row],[PROPORSI]]*VLOOKUP(Target_AM[[#This Row],[NIPNAS]],Target_CC[],COLUMN(AI$2)+9,0)</f>
        <v>12378878.988314027</v>
      </c>
      <c r="AX574" s="22">
        <f>Target_AM[[#This Row],[PROPORSI]]*VLOOKUP(Target_AM[[#This Row],[NIPNAS]],Target_CC[],COLUMN(AJ$2)+9,0)</f>
        <v>12467275.195482703</v>
      </c>
      <c r="AY574" s="22">
        <f>Target_AM[[#This Row],[PROPORSI]]*VLOOKUP(Target_AM[[#This Row],[NIPNAS]],Target_CC[],COLUMN(AK$2)+9,0)</f>
        <v>10585903.080715967</v>
      </c>
      <c r="AZ574" s="22">
        <f>Target_AM[[#This Row],[PROPORSI]]*VLOOKUP(Target_AM[[#This Row],[NIPNAS]],Target_CC[],COLUMN(AL$2)+9,0)</f>
        <v>10778419.087470157</v>
      </c>
      <c r="BA574" s="22">
        <f>Target_AM[[#This Row],[PROPORSI]]*VLOOKUP(Target_AM[[#This Row],[NIPNAS]],Target_CC[],COLUMN(AM$2)+9,0)</f>
        <v>121951219.51219513</v>
      </c>
      <c r="BB574" s="22">
        <f>Target_AM[[#This Row],[PROPORSI]]*VLOOKUP(Target_AM[[#This Row],[NIPNAS]],Target_CC[],COLUMN(AN$2)+9,0)</f>
        <v>0</v>
      </c>
      <c r="BC574" s="22">
        <f>Target_AM[[#This Row],[PROPORSI]]*VLOOKUP(Target_AM[[#This Row],[NIPNAS]],Target_CC[],COLUMN(AO$2)+9,0)</f>
        <v>0</v>
      </c>
      <c r="BD574" s="22">
        <f>Target_AM[[#This Row],[PROPORSI]]*VLOOKUP(Target_AM[[#This Row],[NIPNAS]],Target_CC[],COLUMN(AP$2)+9,0)</f>
        <v>0</v>
      </c>
      <c r="BE574" s="22">
        <f>Target_AM[[#This Row],[PROPORSI]]*VLOOKUP(Target_AM[[#This Row],[NIPNAS]],Target_CC[],COLUMN(AQ$2)+9,0)</f>
        <v>0</v>
      </c>
      <c r="BF574" s="22">
        <f>Target_AM[[#This Row],[PROPORSI]]*VLOOKUP(Target_AM[[#This Row],[NIPNAS]],Target_CC[],COLUMN(AR$2)+9,0)</f>
        <v>0</v>
      </c>
      <c r="BG574" s="22">
        <f>Target_AM[[#This Row],[PROPORSI]]*VLOOKUP(Target_AM[[#This Row],[NIPNAS]],Target_CC[],COLUMN(AS$2)+9,0)</f>
        <v>0</v>
      </c>
      <c r="BH574" s="22">
        <f>Target_AM[[#This Row],[PROPORSI]]*VLOOKUP(Target_AM[[#This Row],[NIPNAS]],Target_CC[],COLUMN(AT$2)+9,0)</f>
        <v>0</v>
      </c>
      <c r="BI574" s="22">
        <f>Target_AM[[#This Row],[PROPORSI]]*VLOOKUP(Target_AM[[#This Row],[NIPNAS]],Target_CC[],COLUMN(AU$2)+9,0)</f>
        <v>0</v>
      </c>
      <c r="BJ574" s="22">
        <f>Target_AM[[#This Row],[PROPORSI]]*VLOOKUP(Target_AM[[#This Row],[NIPNAS]],Target_CC[],COLUMN(AV$2)+9,0)</f>
        <v>0</v>
      </c>
      <c r="BK574" s="22">
        <f>Target_AM[[#This Row],[PROPORSI]]*VLOOKUP(Target_AM[[#This Row],[NIPNAS]],Target_CC[],COLUMN(AW$2)+9,0)</f>
        <v>0</v>
      </c>
      <c r="BL574" s="22">
        <f>Target_AM[[#This Row],[PROPORSI]]*VLOOKUP(Target_AM[[#This Row],[NIPNAS]],Target_CC[],COLUMN(AX$2)+9,0)</f>
        <v>0</v>
      </c>
      <c r="BM574" s="22">
        <f>Target_AM[[#This Row],[PROPORSI]]*VLOOKUP(Target_AM[[#This Row],[NIPNAS]],Target_CC[],COLUMN(AY$2)+9,0)</f>
        <v>0</v>
      </c>
      <c r="BN574" s="22">
        <f>Target_AM[[#This Row],[PROPORSI]]*VLOOKUP(Target_AM[[#This Row],[NIPNAS]],Target_CC[],COLUMN(AZ$2)+9,0)</f>
        <v>0</v>
      </c>
      <c r="BO574" s="22">
        <f>Target_AM[[#This Row],[PROPORSI]]*VLOOKUP(Target_AM[[#This Row],[NIPNAS]],Target_CC[],COLUMN(BA$2)+9,0)</f>
        <v>335000</v>
      </c>
      <c r="BP574" s="22">
        <f>Target_AM[[#This Row],[PROPORSI]]*VLOOKUP(Target_AM[[#This Row],[NIPNAS]],Target_CC[],COLUMN(BB$2)+9,0)</f>
        <v>335000</v>
      </c>
      <c r="BQ574" s="22">
        <f>Target_AM[[#This Row],[PROPORSI]]*VLOOKUP(Target_AM[[#This Row],[NIPNAS]],Target_CC[],COLUMN(BC$2)+9,0)</f>
        <v>335000</v>
      </c>
      <c r="BR574" s="22">
        <f>Target_AM[[#This Row],[PROPORSI]]*VLOOKUP(Target_AM[[#This Row],[NIPNAS]],Target_CC[],COLUMN(BD$2)+9,0)</f>
        <v>367600</v>
      </c>
      <c r="BS574" s="22">
        <f>Target_AM[[#This Row],[PROPORSI]]*VLOOKUP(Target_AM[[#This Row],[NIPNAS]],Target_CC[],COLUMN(BE$2)+9,0)</f>
        <v>367600</v>
      </c>
      <c r="BT574" s="22">
        <f>Target_AM[[#This Row],[PROPORSI]]*VLOOKUP(Target_AM[[#This Row],[NIPNAS]],Target_CC[],COLUMN(BF$2)+9,0)</f>
        <v>367600</v>
      </c>
      <c r="BU574" s="22">
        <f>Target_AM[[#This Row],[PROPORSI]]*VLOOKUP(Target_AM[[#This Row],[NIPNAS]],Target_CC[],COLUMN(BG$2)+9,0)</f>
        <v>367600</v>
      </c>
      <c r="BV574" s="22">
        <f>Target_AM[[#This Row],[PROPORSI]]*VLOOKUP(Target_AM[[#This Row],[NIPNAS]],Target_CC[],COLUMN(BH$2)+9,0)</f>
        <v>367600</v>
      </c>
      <c r="BW574" s="22">
        <f>Target_AM[[#This Row],[PROPORSI]]*VLOOKUP(Target_AM[[#This Row],[NIPNAS]],Target_CC[],COLUMN(BI$2)+9,0)</f>
        <v>367600</v>
      </c>
      <c r="BX574" s="22">
        <f>Target_AM[[#This Row],[PROPORSI]]*VLOOKUP(Target_AM[[#This Row],[NIPNAS]],Target_CC[],COLUMN(BJ$2)+9,0)</f>
        <v>367600</v>
      </c>
      <c r="BY574" s="22">
        <f>Target_AM[[#This Row],[PROPORSI]]*VLOOKUP(Target_AM[[#This Row],[NIPNAS]],Target_CC[],COLUMN(BK$2)+9,0)</f>
        <v>367600</v>
      </c>
      <c r="BZ574" s="22">
        <f>Target_AM[[#This Row],[PROPORSI]]*VLOOKUP(Target_AM[[#This Row],[NIPNAS]],Target_CC[],COLUMN(BL$2)+9,0)</f>
        <v>367600</v>
      </c>
      <c r="CA574" s="22">
        <f>Target_AM[[#This Row],[PROPORSI]]*VLOOKUP(Target_AM[[#This Row],[NIPNAS]],Target_CC[],COLUMN(BM$2)+9,0)</f>
        <v>4313400</v>
      </c>
      <c r="CB574" s="22">
        <f>Target_AM[[#This Row],[PROPORSI]]*VLOOKUP(Target_AM[[#This Row],[NIPNAS]],Target_CC[],COLUMN(BN$2)+9,0)</f>
        <v>0</v>
      </c>
      <c r="CC574" s="22">
        <f>Target_AM[[#This Row],[PROPORSI]]*VLOOKUP(Target_AM[[#This Row],[NIPNAS]],Target_CC[],COLUMN(BO$2)+9,0)</f>
        <v>0</v>
      </c>
      <c r="CD574" s="22">
        <f>Target_AM[[#This Row],[PROPORSI]]*VLOOKUP(Target_AM[[#This Row],[NIPNAS]],Target_CC[],COLUMN(BP$2)+9,0)</f>
        <v>0</v>
      </c>
      <c r="CE574" s="22">
        <f>Target_AM[[#This Row],[PROPORSI]]*VLOOKUP(Target_AM[[#This Row],[NIPNAS]],Target_CC[],COLUMN(BQ$2)+9,0)</f>
        <v>0</v>
      </c>
      <c r="CF574" s="22">
        <f>Target_AM[[#This Row],[PROPORSI]]*VLOOKUP(Target_AM[[#This Row],[NIPNAS]],Target_CC[],COLUMN(BR$2)+9,0)</f>
        <v>0</v>
      </c>
      <c r="CG574" s="22">
        <f>Target_AM[[#This Row],[PROPORSI]]*VLOOKUP(Target_AM[[#This Row],[NIPNAS]],Target_CC[],COLUMN(BS$2)+9,0)</f>
        <v>0</v>
      </c>
      <c r="CH574" s="22">
        <f>Target_AM[[#This Row],[PROPORSI]]*VLOOKUP(Target_AM[[#This Row],[NIPNAS]],Target_CC[],COLUMN(BT$2)+9,0)</f>
        <v>0</v>
      </c>
      <c r="CI574" s="22">
        <f>Target_AM[[#This Row],[PROPORSI]]*VLOOKUP(Target_AM[[#This Row],[NIPNAS]],Target_CC[],COLUMN(BU$2)+9,0)</f>
        <v>0</v>
      </c>
      <c r="CJ574" s="22">
        <f>Target_AM[[#This Row],[PROPORSI]]*VLOOKUP(Target_AM[[#This Row],[NIPNAS]],Target_CC[],COLUMN(BV$2)+9,0)</f>
        <v>0</v>
      </c>
      <c r="CK574" s="22">
        <f>Target_AM[[#This Row],[PROPORSI]]*VLOOKUP(Target_AM[[#This Row],[NIPNAS]],Target_CC[],COLUMN(BW$2)+9,0)</f>
        <v>0</v>
      </c>
      <c r="CL574" s="22">
        <f>Target_AM[[#This Row],[PROPORSI]]*VLOOKUP(Target_AM[[#This Row],[NIPNAS]],Target_CC[],COLUMN(BX$2)+9,0)</f>
        <v>0</v>
      </c>
      <c r="CM574" s="22">
        <f>Target_AM[[#This Row],[PROPORSI]]*VLOOKUP(Target_AM[[#This Row],[NIPNAS]],Target_CC[],COLUMN(BY$2)+9,0)</f>
        <v>0</v>
      </c>
      <c r="CN574" s="22">
        <f>Target_AM[[#This Row],[PROPORSI]]*VLOOKUP(Target_AM[[#This Row],[NIPNAS]],Target_CC[],COLUMN(BZ$2)+9,0)</f>
        <v>0</v>
      </c>
      <c r="CO574" s="22">
        <f>Target_AM[[#This Row],[PROPORSI]]*VLOOKUP(Target_AM[[#This Row],[NIPNAS]],Target_CC[],COLUMN(CA$2)+9,0)</f>
        <v>367600</v>
      </c>
      <c r="CP574" s="22">
        <f>Target_AM[[#This Row],[PROPORSI]]*VLOOKUP(Target_AM[[#This Row],[NIPNAS]],Target_CC[],COLUMN(CB$2)+9,0)</f>
        <v>367600</v>
      </c>
      <c r="CQ574" s="22">
        <f>Target_AM[[#This Row],[PROPORSI]]*VLOOKUP(Target_AM[[#This Row],[NIPNAS]],Target_CC[],COLUMN(CC$2)+9,0)</f>
        <v>367600</v>
      </c>
      <c r="CR574" s="22">
        <f>Target_AM[[#This Row],[PROPORSI]]*VLOOKUP(Target_AM[[#This Row],[NIPNAS]],Target_CC[],COLUMN(CD$2)+9,0)</f>
        <v>367600</v>
      </c>
      <c r="CS574" s="22">
        <f>Target_AM[[#This Row],[PROPORSI]]*VLOOKUP(Target_AM[[#This Row],[NIPNAS]],Target_CC[],COLUMN(CE$2)+9,0)</f>
        <v>367600</v>
      </c>
      <c r="CT574" s="22">
        <f>Target_AM[[#This Row],[PROPORSI]]*VLOOKUP(Target_AM[[#This Row],[NIPNAS]],Target_CC[],COLUMN(CF$2)+9,0)</f>
        <v>367600</v>
      </c>
      <c r="CU574" s="22">
        <f>Target_AM[[#This Row],[PROPORSI]]*VLOOKUP(Target_AM[[#This Row],[NIPNAS]],Target_CC[],COLUMN(CG$2)+9,0)</f>
        <v>367600</v>
      </c>
      <c r="CV574" s="22">
        <f>Target_AM[[#This Row],[PROPORSI]]*VLOOKUP(Target_AM[[#This Row],[NIPNAS]],Target_CC[],COLUMN(CH$2)+9,0)</f>
        <v>367600</v>
      </c>
      <c r="CW574" s="22">
        <f>Target_AM[[#This Row],[PROPORSI]]*VLOOKUP(Target_AM[[#This Row],[NIPNAS]],Target_CC[],COLUMN(CI$2)+9,0)</f>
        <v>367600</v>
      </c>
      <c r="CX574" s="22">
        <f>Target_AM[[#This Row],[PROPORSI]]*VLOOKUP(Target_AM[[#This Row],[NIPNAS]],Target_CC[],COLUMN(CJ$2)+9,0)</f>
        <v>367600</v>
      </c>
      <c r="CY574" s="22">
        <f>Target_AM[[#This Row],[PROPORSI]]*VLOOKUP(Target_AM[[#This Row],[NIPNAS]],Target_CC[],COLUMN(CK$2)+9,0)</f>
        <v>367600</v>
      </c>
      <c r="CZ574" s="22">
        <f>Target_AM[[#This Row],[PROPORSI]]*VLOOKUP(Target_AM[[#This Row],[NIPNAS]],Target_CC[],COLUMN(CL$2)+9,0)</f>
        <v>367600</v>
      </c>
      <c r="DA574" s="22">
        <f>Target_AM[[#This Row],[PROPORSI]]*VLOOKUP(Target_AM[[#This Row],[NIPNAS]],Target_CC[],COLUMN(CM$2)+9,0)</f>
        <v>4411200</v>
      </c>
      <c r="DB574" s="22">
        <f>Target_AM[[#This Row],[PROPORSI]]*VLOOKUP(Target_AM[[#This Row],[NIPNAS]],Target_CC[],COLUMN(CN$2)+9,0)</f>
        <v>0</v>
      </c>
      <c r="DC574" s="22">
        <f>Target_AM[[#This Row],[PROPORSI]]*VLOOKUP(Target_AM[[#This Row],[NIPNAS]],Target_CC[],COLUMN(CO$2)+9,0)</f>
        <v>0</v>
      </c>
      <c r="DD574" s="22">
        <f>Target_AM[[#This Row],[PROPORSI]]*VLOOKUP(Target_AM[[#This Row],[NIPNAS]],Target_CC[],COLUMN(CP$2)+9,0)</f>
        <v>0</v>
      </c>
      <c r="DE574" s="22">
        <f>Target_AM[[#This Row],[PROPORSI]]*VLOOKUP(Target_AM[[#This Row],[NIPNAS]],Target_CC[],COLUMN(CQ$2)+9,0)</f>
        <v>0</v>
      </c>
      <c r="DF574" s="22">
        <f>Target_AM[[#This Row],[PROPORSI]]*VLOOKUP(Target_AM[[#This Row],[NIPNAS]],Target_CC[],COLUMN(CR$2)+9,0)</f>
        <v>0</v>
      </c>
      <c r="DG574" s="22">
        <f>Target_AM[[#This Row],[PROPORSI]]*VLOOKUP(Target_AM[[#This Row],[NIPNAS]],Target_CC[],COLUMN(CS$2)+9,0)</f>
        <v>0</v>
      </c>
      <c r="DH574" s="22">
        <f>Target_AM[[#This Row],[PROPORSI]]*VLOOKUP(Target_AM[[#This Row],[NIPNAS]],Target_CC[],COLUMN(CT$2)+9,0)</f>
        <v>0</v>
      </c>
      <c r="DI574" s="22">
        <f>Target_AM[[#This Row],[PROPORSI]]*VLOOKUP(Target_AM[[#This Row],[NIPNAS]],Target_CC[],COLUMN(CU$2)+9,0)</f>
        <v>0</v>
      </c>
      <c r="DJ574" s="22">
        <f>Target_AM[[#This Row],[PROPORSI]]*VLOOKUP(Target_AM[[#This Row],[NIPNAS]],Target_CC[],COLUMN(CV$2)+9,0)</f>
        <v>0</v>
      </c>
      <c r="DK574" s="22">
        <f>Target_AM[[#This Row],[PROPORSI]]*VLOOKUP(Target_AM[[#This Row],[NIPNAS]],Target_CC[],COLUMN(CW$2)+9,0)</f>
        <v>0</v>
      </c>
      <c r="DL574" s="22">
        <f>Target_AM[[#This Row],[PROPORSI]]*VLOOKUP(Target_AM[[#This Row],[NIPNAS]],Target_CC[],COLUMN(CX$2)+9,0)</f>
        <v>0</v>
      </c>
      <c r="DM574" s="22">
        <f>Target_AM[[#This Row],[PROPORSI]]*VLOOKUP(Target_AM[[#This Row],[NIPNAS]],Target_CC[],COLUMN(CY$2)+9,0)</f>
        <v>0</v>
      </c>
      <c r="DN574" s="22">
        <f>Target_AM[[#This Row],[PROPORSI]]*VLOOKUP(Target_AM[[#This Row],[NIPNAS]],Target_CC[],COLUMN(CZ$2)+9,0)</f>
        <v>0</v>
      </c>
      <c r="DO574" s="22">
        <f>Target_AM[[#This Row],[PROPORSI]]*VLOOKUP(Target_AM[[#This Row],[NIPNAS]],Target_CC[],COLUMN(DA$2)+9,0)</f>
        <v>0</v>
      </c>
      <c r="DP574" s="22">
        <f>Target_AM[[#This Row],[PROPORSI]]*VLOOKUP(Target_AM[[#This Row],[NIPNAS]],Target_CC[],COLUMN(DB$2)+9,0)</f>
        <v>0</v>
      </c>
      <c r="DQ574" s="22">
        <f>Target_AM[[#This Row],[PROPORSI]]*VLOOKUP(Target_AM[[#This Row],[NIPNAS]],Target_CC[],COLUMN(DC$2)+9,0)</f>
        <v>0</v>
      </c>
      <c r="DR574" s="22">
        <f>Target_AM[[#This Row],[PROPORSI]]*VLOOKUP(Target_AM[[#This Row],[NIPNAS]],Target_CC[],COLUMN(DD$2)+9,0)</f>
        <v>0</v>
      </c>
      <c r="DS574" s="22">
        <f>Target_AM[[#This Row],[PROPORSI]]*VLOOKUP(Target_AM[[#This Row],[NIPNAS]],Target_CC[],COLUMN(DE$2)+9,0)</f>
        <v>0</v>
      </c>
      <c r="DT574" s="22">
        <f>Target_AM[[#This Row],[PROPORSI]]*VLOOKUP(Target_AM[[#This Row],[NIPNAS]],Target_CC[],COLUMN(DF$2)+9,0)</f>
        <v>0</v>
      </c>
      <c r="DU574" s="22">
        <f>Target_AM[[#This Row],[PROPORSI]]*VLOOKUP(Target_AM[[#This Row],[NIPNAS]],Target_CC[],COLUMN(DG$2)+9,0)</f>
        <v>0</v>
      </c>
      <c r="DV574" s="22">
        <f>Target_AM[[#This Row],[PROPORSI]]*VLOOKUP(Target_AM[[#This Row],[NIPNAS]],Target_CC[],COLUMN(DH$2)+9,0)</f>
        <v>0</v>
      </c>
      <c r="DW574" s="22">
        <f>Target_AM[[#This Row],[PROPORSI]]*VLOOKUP(Target_AM[[#This Row],[NIPNAS]],Target_CC[],COLUMN(DI$2)+9,0)</f>
        <v>0</v>
      </c>
      <c r="DX574" s="22">
        <f>Target_AM[[#This Row],[PROPORSI]]*VLOOKUP(Target_AM[[#This Row],[NIPNAS]],Target_CC[],COLUMN(DJ$2)+9,0)</f>
        <v>0</v>
      </c>
      <c r="DY574" s="22">
        <f>Target_AM[[#This Row],[PROPORSI]]*VLOOKUP(Target_AM[[#This Row],[NIPNAS]],Target_CC[],COLUMN(DK$2)+9,0)</f>
        <v>0</v>
      </c>
      <c r="DZ574" s="22">
        <f>Target_AM[[#This Row],[PROPORSI]]*VLOOKUP(Target_AM[[#This Row],[NIPNAS]],Target_CC[],COLUMN(DL$2)+9,0)</f>
        <v>0</v>
      </c>
      <c r="EA574" s="22">
        <f>Target_AM[[#This Row],[PROPORSI]]*VLOOKUP(Target_AM[[#This Row],[NIPNAS]],Target_CC[],COLUMN(DM$2)+9,0)</f>
        <v>0</v>
      </c>
    </row>
    <row r="575" spans="2:131" x14ac:dyDescent="0.3">
      <c r="B575">
        <v>402370</v>
      </c>
      <c r="C575" t="s">
        <v>990</v>
      </c>
      <c r="D575">
        <v>1</v>
      </c>
      <c r="E575" s="8">
        <v>45658</v>
      </c>
      <c r="F575">
        <v>19100983</v>
      </c>
      <c r="G575" t="s">
        <v>580</v>
      </c>
      <c r="J575" t="s">
        <v>296</v>
      </c>
      <c r="K575" t="s">
        <v>23</v>
      </c>
      <c r="L575" t="s">
        <v>159</v>
      </c>
      <c r="M575" t="s">
        <v>29</v>
      </c>
      <c r="N575" s="23">
        <f>Target_AM[[#This Row],[PROPORSI]]*VLOOKUP(Target_AM[[#This Row],[NIPNAS]],Target_CC[],9,0)</f>
        <v>0</v>
      </c>
      <c r="O575" s="22">
        <f>Target_AM[[#This Row],[PROPORSI]]*VLOOKUP(Target_AM[[#This Row],[NIPNAS]],Target_CC[],COLUMN(A$2)+9,0)</f>
        <v>0</v>
      </c>
      <c r="P575" s="22">
        <f>Target_AM[[#This Row],[PROPORSI]]*VLOOKUP(Target_AM[[#This Row],[NIPNAS]],Target_CC[],COLUMN(B$2)+9,0)</f>
        <v>0</v>
      </c>
      <c r="Q575" s="22">
        <f>Target_AM[[#This Row],[PROPORSI]]*VLOOKUP(Target_AM[[#This Row],[NIPNAS]],Target_CC[],COLUMN(C$2)+9,0)</f>
        <v>0</v>
      </c>
      <c r="R575" s="22">
        <f>Target_AM[[#This Row],[PROPORSI]]*VLOOKUP(Target_AM[[#This Row],[NIPNAS]],Target_CC[],COLUMN(D$2)+9,0)</f>
        <v>0</v>
      </c>
      <c r="S575" s="22">
        <f>Target_AM[[#This Row],[PROPORSI]]*VLOOKUP(Target_AM[[#This Row],[NIPNAS]],Target_CC[],COLUMN(E$2)+9,0)</f>
        <v>0</v>
      </c>
      <c r="T575" s="22">
        <f>Target_AM[[#This Row],[PROPORSI]]*VLOOKUP(Target_AM[[#This Row],[NIPNAS]],Target_CC[],COLUMN(F$2)+9,0)</f>
        <v>0</v>
      </c>
      <c r="U575" s="22">
        <f>Target_AM[[#This Row],[PROPORSI]]*VLOOKUP(Target_AM[[#This Row],[NIPNAS]],Target_CC[],COLUMN(G$2)+9,0)</f>
        <v>0</v>
      </c>
      <c r="V575" s="22">
        <f>Target_AM[[#This Row],[PROPORSI]]*VLOOKUP(Target_AM[[#This Row],[NIPNAS]],Target_CC[],COLUMN(H$2)+9,0)</f>
        <v>0</v>
      </c>
      <c r="W575" s="22">
        <f>Target_AM[[#This Row],[PROPORSI]]*VLOOKUP(Target_AM[[#This Row],[NIPNAS]],Target_CC[],COLUMN(I$2)+9,0)</f>
        <v>0</v>
      </c>
      <c r="X575" s="22">
        <f>Target_AM[[#This Row],[PROPORSI]]*VLOOKUP(Target_AM[[#This Row],[NIPNAS]],Target_CC[],COLUMN(J$2)+9,0)</f>
        <v>0</v>
      </c>
      <c r="Y575" s="22">
        <f>Target_AM[[#This Row],[PROPORSI]]*VLOOKUP(Target_AM[[#This Row],[NIPNAS]],Target_CC[],COLUMN(K$2)+9,0)</f>
        <v>0</v>
      </c>
      <c r="Z575" s="22">
        <f>Target_AM[[#This Row],[PROPORSI]]*VLOOKUP(Target_AM[[#This Row],[NIPNAS]],Target_CC[],COLUMN(L$2)+9,0)</f>
        <v>0</v>
      </c>
      <c r="AA575" s="22">
        <f>Target_AM[[#This Row],[PROPORSI]]*VLOOKUP(Target_AM[[#This Row],[NIPNAS]],Target_CC[],COLUMN(M$2)+9,0)</f>
        <v>0</v>
      </c>
      <c r="AB575" s="22">
        <f>Target_AM[[#This Row],[PROPORSI]]*VLOOKUP(Target_AM[[#This Row],[NIPNAS]],Target_CC[],COLUMN(N$2)+9,0)</f>
        <v>0</v>
      </c>
      <c r="AC575" s="22">
        <f>Target_AM[[#This Row],[PROPORSI]]*VLOOKUP(Target_AM[[#This Row],[NIPNAS]],Target_CC[],COLUMN(O$2)+9,0)</f>
        <v>11950724.263759997</v>
      </c>
      <c r="AD575" s="22">
        <f>Target_AM[[#This Row],[PROPORSI]]*VLOOKUP(Target_AM[[#This Row],[NIPNAS]],Target_CC[],COLUMN(P$2)+9,0)</f>
        <v>11827387.134146826</v>
      </c>
      <c r="AE575" s="22">
        <f>Target_AM[[#This Row],[PROPORSI]]*VLOOKUP(Target_AM[[#This Row],[NIPNAS]],Target_CC[],COLUMN(Q$2)+9,0)</f>
        <v>9297635.5734425317</v>
      </c>
      <c r="AF575" s="22">
        <f>Target_AM[[#This Row],[PROPORSI]]*VLOOKUP(Target_AM[[#This Row],[NIPNAS]],Target_CC[],COLUMN(R$2)+9,0)</f>
        <v>10140840.16137453</v>
      </c>
      <c r="AG575" s="22">
        <f>Target_AM[[#This Row],[PROPORSI]]*VLOOKUP(Target_AM[[#This Row],[NIPNAS]],Target_CC[],COLUMN(S$2)+9,0)</f>
        <v>9886932.8458673004</v>
      </c>
      <c r="AH575" s="22">
        <f>Target_AM[[#This Row],[PROPORSI]]*VLOOKUP(Target_AM[[#This Row],[NIPNAS]],Target_CC[],COLUMN(T$2)+9,0)</f>
        <v>12288154.568081591</v>
      </c>
      <c r="AI575" s="22">
        <f>Target_AM[[#This Row],[PROPORSI]]*VLOOKUP(Target_AM[[#This Row],[NIPNAS]],Target_CC[],COLUMN(U$2)+9,0)</f>
        <v>10349068.613539482</v>
      </c>
      <c r="AJ575" s="22">
        <f>Target_AM[[#This Row],[PROPORSI]]*VLOOKUP(Target_AM[[#This Row],[NIPNAS]],Target_CC[],COLUMN(V$2)+9,0)</f>
        <v>12378878.988314027</v>
      </c>
      <c r="AK575" s="22">
        <f>Target_AM[[#This Row],[PROPORSI]]*VLOOKUP(Target_AM[[#This Row],[NIPNAS]],Target_CC[],COLUMN(W$2)+9,0)</f>
        <v>12467275.195482703</v>
      </c>
      <c r="AL575" s="22">
        <f>Target_AM[[#This Row],[PROPORSI]]*VLOOKUP(Target_AM[[#This Row],[NIPNAS]],Target_CC[],COLUMN(X$2)+9,0)</f>
        <v>10585903.080715967</v>
      </c>
      <c r="AM575" s="22">
        <f>Target_AM[[#This Row],[PROPORSI]]*VLOOKUP(Target_AM[[#This Row],[NIPNAS]],Target_CC[],COLUMN(Y$2)+9,0)</f>
        <v>10778419.087470157</v>
      </c>
      <c r="AN575" s="22">
        <f>Target_AM[[#This Row],[PROPORSI]]*VLOOKUP(Target_AM[[#This Row],[NIPNAS]],Target_CC[],COLUMN(Z$2)+9,0)</f>
        <v>121951219.51219513</v>
      </c>
      <c r="AO575" s="22">
        <f>Target_AM[[#This Row],[PROPORSI]]*VLOOKUP(Target_AM[[#This Row],[NIPNAS]],Target_CC[],COLUMN(AA$2)+9,0)</f>
        <v>0</v>
      </c>
      <c r="AP575" s="22">
        <f>Target_AM[[#This Row],[PROPORSI]]*VLOOKUP(Target_AM[[#This Row],[NIPNAS]],Target_CC[],COLUMN(AB$2)+9,0)</f>
        <v>11950724.263759997</v>
      </c>
      <c r="AQ575" s="22">
        <f>Target_AM[[#This Row],[PROPORSI]]*VLOOKUP(Target_AM[[#This Row],[NIPNAS]],Target_CC[],COLUMN(AC$2)+9,0)</f>
        <v>11827387.134146826</v>
      </c>
      <c r="AR575" s="22">
        <f>Target_AM[[#This Row],[PROPORSI]]*VLOOKUP(Target_AM[[#This Row],[NIPNAS]],Target_CC[],COLUMN(AD$2)+9,0)</f>
        <v>9297635.5734425317</v>
      </c>
      <c r="AS575" s="22">
        <f>Target_AM[[#This Row],[PROPORSI]]*VLOOKUP(Target_AM[[#This Row],[NIPNAS]],Target_CC[],COLUMN(AE$2)+9,0)</f>
        <v>10140840.16137453</v>
      </c>
      <c r="AT575" s="22">
        <f>Target_AM[[#This Row],[PROPORSI]]*VLOOKUP(Target_AM[[#This Row],[NIPNAS]],Target_CC[],COLUMN(AF$2)+9,0)</f>
        <v>9886932.8458673004</v>
      </c>
      <c r="AU575" s="22">
        <f>Target_AM[[#This Row],[PROPORSI]]*VLOOKUP(Target_AM[[#This Row],[NIPNAS]],Target_CC[],COLUMN(AG$2)+9,0)</f>
        <v>12288154.568081591</v>
      </c>
      <c r="AV575" s="22">
        <f>Target_AM[[#This Row],[PROPORSI]]*VLOOKUP(Target_AM[[#This Row],[NIPNAS]],Target_CC[],COLUMN(AH$2)+9,0)</f>
        <v>10349068.613539482</v>
      </c>
      <c r="AW575" s="22">
        <f>Target_AM[[#This Row],[PROPORSI]]*VLOOKUP(Target_AM[[#This Row],[NIPNAS]],Target_CC[],COLUMN(AI$2)+9,0)</f>
        <v>12378878.988314027</v>
      </c>
      <c r="AX575" s="22">
        <f>Target_AM[[#This Row],[PROPORSI]]*VLOOKUP(Target_AM[[#This Row],[NIPNAS]],Target_CC[],COLUMN(AJ$2)+9,0)</f>
        <v>12467275.195482703</v>
      </c>
      <c r="AY575" s="22">
        <f>Target_AM[[#This Row],[PROPORSI]]*VLOOKUP(Target_AM[[#This Row],[NIPNAS]],Target_CC[],COLUMN(AK$2)+9,0)</f>
        <v>10585903.080715967</v>
      </c>
      <c r="AZ575" s="22">
        <f>Target_AM[[#This Row],[PROPORSI]]*VLOOKUP(Target_AM[[#This Row],[NIPNAS]],Target_CC[],COLUMN(AL$2)+9,0)</f>
        <v>10778419.087470157</v>
      </c>
      <c r="BA575" s="22">
        <f>Target_AM[[#This Row],[PROPORSI]]*VLOOKUP(Target_AM[[#This Row],[NIPNAS]],Target_CC[],COLUMN(AM$2)+9,0)</f>
        <v>121951219.51219513</v>
      </c>
      <c r="BB575" s="22">
        <f>Target_AM[[#This Row],[PROPORSI]]*VLOOKUP(Target_AM[[#This Row],[NIPNAS]],Target_CC[],COLUMN(AN$2)+9,0)</f>
        <v>0</v>
      </c>
      <c r="BC575" s="22">
        <f>Target_AM[[#This Row],[PROPORSI]]*VLOOKUP(Target_AM[[#This Row],[NIPNAS]],Target_CC[],COLUMN(AO$2)+9,0)</f>
        <v>0</v>
      </c>
      <c r="BD575" s="22">
        <f>Target_AM[[#This Row],[PROPORSI]]*VLOOKUP(Target_AM[[#This Row],[NIPNAS]],Target_CC[],COLUMN(AP$2)+9,0)</f>
        <v>0</v>
      </c>
      <c r="BE575" s="22">
        <f>Target_AM[[#This Row],[PROPORSI]]*VLOOKUP(Target_AM[[#This Row],[NIPNAS]],Target_CC[],COLUMN(AQ$2)+9,0)</f>
        <v>0</v>
      </c>
      <c r="BF575" s="22">
        <f>Target_AM[[#This Row],[PROPORSI]]*VLOOKUP(Target_AM[[#This Row],[NIPNAS]],Target_CC[],COLUMN(AR$2)+9,0)</f>
        <v>0</v>
      </c>
      <c r="BG575" s="22">
        <f>Target_AM[[#This Row],[PROPORSI]]*VLOOKUP(Target_AM[[#This Row],[NIPNAS]],Target_CC[],COLUMN(AS$2)+9,0)</f>
        <v>0</v>
      </c>
      <c r="BH575" s="22">
        <f>Target_AM[[#This Row],[PROPORSI]]*VLOOKUP(Target_AM[[#This Row],[NIPNAS]],Target_CC[],COLUMN(AT$2)+9,0)</f>
        <v>0</v>
      </c>
      <c r="BI575" s="22">
        <f>Target_AM[[#This Row],[PROPORSI]]*VLOOKUP(Target_AM[[#This Row],[NIPNAS]],Target_CC[],COLUMN(AU$2)+9,0)</f>
        <v>0</v>
      </c>
      <c r="BJ575" s="22">
        <f>Target_AM[[#This Row],[PROPORSI]]*VLOOKUP(Target_AM[[#This Row],[NIPNAS]],Target_CC[],COLUMN(AV$2)+9,0)</f>
        <v>0</v>
      </c>
      <c r="BK575" s="22">
        <f>Target_AM[[#This Row],[PROPORSI]]*VLOOKUP(Target_AM[[#This Row],[NIPNAS]],Target_CC[],COLUMN(AW$2)+9,0)</f>
        <v>0</v>
      </c>
      <c r="BL575" s="22">
        <f>Target_AM[[#This Row],[PROPORSI]]*VLOOKUP(Target_AM[[#This Row],[NIPNAS]],Target_CC[],COLUMN(AX$2)+9,0)</f>
        <v>0</v>
      </c>
      <c r="BM575" s="22">
        <f>Target_AM[[#This Row],[PROPORSI]]*VLOOKUP(Target_AM[[#This Row],[NIPNAS]],Target_CC[],COLUMN(AY$2)+9,0)</f>
        <v>0</v>
      </c>
      <c r="BN575" s="22">
        <f>Target_AM[[#This Row],[PROPORSI]]*VLOOKUP(Target_AM[[#This Row],[NIPNAS]],Target_CC[],COLUMN(AZ$2)+9,0)</f>
        <v>0</v>
      </c>
      <c r="BO575" s="22">
        <f>Target_AM[[#This Row],[PROPORSI]]*VLOOKUP(Target_AM[[#This Row],[NIPNAS]],Target_CC[],COLUMN(BA$2)+9,0)</f>
        <v>833100</v>
      </c>
      <c r="BP575" s="22">
        <f>Target_AM[[#This Row],[PROPORSI]]*VLOOKUP(Target_AM[[#This Row],[NIPNAS]],Target_CC[],COLUMN(BB$2)+9,0)</f>
        <v>838600</v>
      </c>
      <c r="BQ575" s="22">
        <f>Target_AM[[#This Row],[PROPORSI]]*VLOOKUP(Target_AM[[#This Row],[NIPNAS]],Target_CC[],COLUMN(BC$2)+9,0)</f>
        <v>834350</v>
      </c>
      <c r="BR575" s="22">
        <f>Target_AM[[#This Row],[PROPORSI]]*VLOOKUP(Target_AM[[#This Row],[NIPNAS]],Target_CC[],COLUMN(BD$2)+9,0)</f>
        <v>834350</v>
      </c>
      <c r="BS575" s="22">
        <f>Target_AM[[#This Row],[PROPORSI]]*VLOOKUP(Target_AM[[#This Row],[NIPNAS]],Target_CC[],COLUMN(BE$2)+9,0)</f>
        <v>834350</v>
      </c>
      <c r="BT575" s="22">
        <f>Target_AM[[#This Row],[PROPORSI]]*VLOOKUP(Target_AM[[#This Row],[NIPNAS]],Target_CC[],COLUMN(BF$2)+9,0)</f>
        <v>834350</v>
      </c>
      <c r="BU575" s="22">
        <f>Target_AM[[#This Row],[PROPORSI]]*VLOOKUP(Target_AM[[#This Row],[NIPNAS]],Target_CC[],COLUMN(BG$2)+9,0)</f>
        <v>834350</v>
      </c>
      <c r="BV575" s="22">
        <f>Target_AM[[#This Row],[PROPORSI]]*VLOOKUP(Target_AM[[#This Row],[NIPNAS]],Target_CC[],COLUMN(BH$2)+9,0)</f>
        <v>834350</v>
      </c>
      <c r="BW575" s="22">
        <f>Target_AM[[#This Row],[PROPORSI]]*VLOOKUP(Target_AM[[#This Row],[NIPNAS]],Target_CC[],COLUMN(BI$2)+9,0)</f>
        <v>834350</v>
      </c>
      <c r="BX575" s="22">
        <f>Target_AM[[#This Row],[PROPORSI]]*VLOOKUP(Target_AM[[#This Row],[NIPNAS]],Target_CC[],COLUMN(BJ$2)+9,0)</f>
        <v>834350</v>
      </c>
      <c r="BY575" s="22">
        <f>Target_AM[[#This Row],[PROPORSI]]*VLOOKUP(Target_AM[[#This Row],[NIPNAS]],Target_CC[],COLUMN(BK$2)+9,0)</f>
        <v>834350</v>
      </c>
      <c r="BZ575" s="22">
        <f>Target_AM[[#This Row],[PROPORSI]]*VLOOKUP(Target_AM[[#This Row],[NIPNAS]],Target_CC[],COLUMN(BL$2)+9,0)</f>
        <v>834350</v>
      </c>
      <c r="CA575" s="22">
        <f>Target_AM[[#This Row],[PROPORSI]]*VLOOKUP(Target_AM[[#This Row],[NIPNAS]],Target_CC[],COLUMN(BM$2)+9,0)</f>
        <v>10015200</v>
      </c>
      <c r="CB575" s="22">
        <f>Target_AM[[#This Row],[PROPORSI]]*VLOOKUP(Target_AM[[#This Row],[NIPNAS]],Target_CC[],COLUMN(BN$2)+9,0)</f>
        <v>0</v>
      </c>
      <c r="CC575" s="22">
        <f>Target_AM[[#This Row],[PROPORSI]]*VLOOKUP(Target_AM[[#This Row],[NIPNAS]],Target_CC[],COLUMN(BO$2)+9,0)</f>
        <v>0</v>
      </c>
      <c r="CD575" s="22">
        <f>Target_AM[[#This Row],[PROPORSI]]*VLOOKUP(Target_AM[[#This Row],[NIPNAS]],Target_CC[],COLUMN(BP$2)+9,0)</f>
        <v>0</v>
      </c>
      <c r="CE575" s="22">
        <f>Target_AM[[#This Row],[PROPORSI]]*VLOOKUP(Target_AM[[#This Row],[NIPNAS]],Target_CC[],COLUMN(BQ$2)+9,0)</f>
        <v>0</v>
      </c>
      <c r="CF575" s="22">
        <f>Target_AM[[#This Row],[PROPORSI]]*VLOOKUP(Target_AM[[#This Row],[NIPNAS]],Target_CC[],COLUMN(BR$2)+9,0)</f>
        <v>0</v>
      </c>
      <c r="CG575" s="22">
        <f>Target_AM[[#This Row],[PROPORSI]]*VLOOKUP(Target_AM[[#This Row],[NIPNAS]],Target_CC[],COLUMN(BS$2)+9,0)</f>
        <v>0</v>
      </c>
      <c r="CH575" s="22">
        <f>Target_AM[[#This Row],[PROPORSI]]*VLOOKUP(Target_AM[[#This Row],[NIPNAS]],Target_CC[],COLUMN(BT$2)+9,0)</f>
        <v>0</v>
      </c>
      <c r="CI575" s="22">
        <f>Target_AM[[#This Row],[PROPORSI]]*VLOOKUP(Target_AM[[#This Row],[NIPNAS]],Target_CC[],COLUMN(BU$2)+9,0)</f>
        <v>0</v>
      </c>
      <c r="CJ575" s="22">
        <f>Target_AM[[#This Row],[PROPORSI]]*VLOOKUP(Target_AM[[#This Row],[NIPNAS]],Target_CC[],COLUMN(BV$2)+9,0)</f>
        <v>0</v>
      </c>
      <c r="CK575" s="22">
        <f>Target_AM[[#This Row],[PROPORSI]]*VLOOKUP(Target_AM[[#This Row],[NIPNAS]],Target_CC[],COLUMN(BW$2)+9,0)</f>
        <v>0</v>
      </c>
      <c r="CL575" s="22">
        <f>Target_AM[[#This Row],[PROPORSI]]*VLOOKUP(Target_AM[[#This Row],[NIPNAS]],Target_CC[],COLUMN(BX$2)+9,0)</f>
        <v>0</v>
      </c>
      <c r="CM575" s="22">
        <f>Target_AM[[#This Row],[PROPORSI]]*VLOOKUP(Target_AM[[#This Row],[NIPNAS]],Target_CC[],COLUMN(BY$2)+9,0)</f>
        <v>0</v>
      </c>
      <c r="CN575" s="22">
        <f>Target_AM[[#This Row],[PROPORSI]]*VLOOKUP(Target_AM[[#This Row],[NIPNAS]],Target_CC[],COLUMN(BZ$2)+9,0)</f>
        <v>0</v>
      </c>
      <c r="CO575" s="22">
        <f>Target_AM[[#This Row],[PROPORSI]]*VLOOKUP(Target_AM[[#This Row],[NIPNAS]],Target_CC[],COLUMN(CA$2)+9,0)</f>
        <v>833100</v>
      </c>
      <c r="CP575" s="22">
        <f>Target_AM[[#This Row],[PROPORSI]]*VLOOKUP(Target_AM[[#This Row],[NIPNAS]],Target_CC[],COLUMN(CB$2)+9,0)</f>
        <v>838600</v>
      </c>
      <c r="CQ575" s="22">
        <f>Target_AM[[#This Row],[PROPORSI]]*VLOOKUP(Target_AM[[#This Row],[NIPNAS]],Target_CC[],COLUMN(CC$2)+9,0)</f>
        <v>834350</v>
      </c>
      <c r="CR575" s="22">
        <f>Target_AM[[#This Row],[PROPORSI]]*VLOOKUP(Target_AM[[#This Row],[NIPNAS]],Target_CC[],COLUMN(CD$2)+9,0)</f>
        <v>834350</v>
      </c>
      <c r="CS575" s="22">
        <f>Target_AM[[#This Row],[PROPORSI]]*VLOOKUP(Target_AM[[#This Row],[NIPNAS]],Target_CC[],COLUMN(CE$2)+9,0)</f>
        <v>834350</v>
      </c>
      <c r="CT575" s="22">
        <f>Target_AM[[#This Row],[PROPORSI]]*VLOOKUP(Target_AM[[#This Row],[NIPNAS]],Target_CC[],COLUMN(CF$2)+9,0)</f>
        <v>834350</v>
      </c>
      <c r="CU575" s="22">
        <f>Target_AM[[#This Row],[PROPORSI]]*VLOOKUP(Target_AM[[#This Row],[NIPNAS]],Target_CC[],COLUMN(CG$2)+9,0)</f>
        <v>834350</v>
      </c>
      <c r="CV575" s="22">
        <f>Target_AM[[#This Row],[PROPORSI]]*VLOOKUP(Target_AM[[#This Row],[NIPNAS]],Target_CC[],COLUMN(CH$2)+9,0)</f>
        <v>834350</v>
      </c>
      <c r="CW575" s="22">
        <f>Target_AM[[#This Row],[PROPORSI]]*VLOOKUP(Target_AM[[#This Row],[NIPNAS]],Target_CC[],COLUMN(CI$2)+9,0)</f>
        <v>834350</v>
      </c>
      <c r="CX575" s="22">
        <f>Target_AM[[#This Row],[PROPORSI]]*VLOOKUP(Target_AM[[#This Row],[NIPNAS]],Target_CC[],COLUMN(CJ$2)+9,0)</f>
        <v>834350</v>
      </c>
      <c r="CY575" s="22">
        <f>Target_AM[[#This Row],[PROPORSI]]*VLOOKUP(Target_AM[[#This Row],[NIPNAS]],Target_CC[],COLUMN(CK$2)+9,0)</f>
        <v>834350</v>
      </c>
      <c r="CZ575" s="22">
        <f>Target_AM[[#This Row],[PROPORSI]]*VLOOKUP(Target_AM[[#This Row],[NIPNAS]],Target_CC[],COLUMN(CL$2)+9,0)</f>
        <v>834350</v>
      </c>
      <c r="DA575" s="22">
        <f>Target_AM[[#This Row],[PROPORSI]]*VLOOKUP(Target_AM[[#This Row],[NIPNAS]],Target_CC[],COLUMN(CM$2)+9,0)</f>
        <v>10015200</v>
      </c>
      <c r="DB575" s="22">
        <f>Target_AM[[#This Row],[PROPORSI]]*VLOOKUP(Target_AM[[#This Row],[NIPNAS]],Target_CC[],COLUMN(CN$2)+9,0)</f>
        <v>0</v>
      </c>
      <c r="DC575" s="22">
        <f>Target_AM[[#This Row],[PROPORSI]]*VLOOKUP(Target_AM[[#This Row],[NIPNAS]],Target_CC[],COLUMN(CO$2)+9,0)</f>
        <v>0</v>
      </c>
      <c r="DD575" s="22">
        <f>Target_AM[[#This Row],[PROPORSI]]*VLOOKUP(Target_AM[[#This Row],[NIPNAS]],Target_CC[],COLUMN(CP$2)+9,0)</f>
        <v>0</v>
      </c>
      <c r="DE575" s="22">
        <f>Target_AM[[#This Row],[PROPORSI]]*VLOOKUP(Target_AM[[#This Row],[NIPNAS]],Target_CC[],COLUMN(CQ$2)+9,0)</f>
        <v>0</v>
      </c>
      <c r="DF575" s="22">
        <f>Target_AM[[#This Row],[PROPORSI]]*VLOOKUP(Target_AM[[#This Row],[NIPNAS]],Target_CC[],COLUMN(CR$2)+9,0)</f>
        <v>0</v>
      </c>
      <c r="DG575" s="22">
        <f>Target_AM[[#This Row],[PROPORSI]]*VLOOKUP(Target_AM[[#This Row],[NIPNAS]],Target_CC[],COLUMN(CS$2)+9,0)</f>
        <v>0</v>
      </c>
      <c r="DH575" s="22">
        <f>Target_AM[[#This Row],[PROPORSI]]*VLOOKUP(Target_AM[[#This Row],[NIPNAS]],Target_CC[],COLUMN(CT$2)+9,0)</f>
        <v>0</v>
      </c>
      <c r="DI575" s="22">
        <f>Target_AM[[#This Row],[PROPORSI]]*VLOOKUP(Target_AM[[#This Row],[NIPNAS]],Target_CC[],COLUMN(CU$2)+9,0)</f>
        <v>0</v>
      </c>
      <c r="DJ575" s="22">
        <f>Target_AM[[#This Row],[PROPORSI]]*VLOOKUP(Target_AM[[#This Row],[NIPNAS]],Target_CC[],COLUMN(CV$2)+9,0)</f>
        <v>0</v>
      </c>
      <c r="DK575" s="22">
        <f>Target_AM[[#This Row],[PROPORSI]]*VLOOKUP(Target_AM[[#This Row],[NIPNAS]],Target_CC[],COLUMN(CW$2)+9,0)</f>
        <v>0</v>
      </c>
      <c r="DL575" s="22">
        <f>Target_AM[[#This Row],[PROPORSI]]*VLOOKUP(Target_AM[[#This Row],[NIPNAS]],Target_CC[],COLUMN(CX$2)+9,0)</f>
        <v>0</v>
      </c>
      <c r="DM575" s="22">
        <f>Target_AM[[#This Row],[PROPORSI]]*VLOOKUP(Target_AM[[#This Row],[NIPNAS]],Target_CC[],COLUMN(CY$2)+9,0)</f>
        <v>0</v>
      </c>
      <c r="DN575" s="22">
        <f>Target_AM[[#This Row],[PROPORSI]]*VLOOKUP(Target_AM[[#This Row],[NIPNAS]],Target_CC[],COLUMN(CZ$2)+9,0)</f>
        <v>0</v>
      </c>
      <c r="DO575" s="22">
        <f>Target_AM[[#This Row],[PROPORSI]]*VLOOKUP(Target_AM[[#This Row],[NIPNAS]],Target_CC[],COLUMN(DA$2)+9,0)</f>
        <v>0</v>
      </c>
      <c r="DP575" s="22">
        <f>Target_AM[[#This Row],[PROPORSI]]*VLOOKUP(Target_AM[[#This Row],[NIPNAS]],Target_CC[],COLUMN(DB$2)+9,0)</f>
        <v>0</v>
      </c>
      <c r="DQ575" s="22">
        <f>Target_AM[[#This Row],[PROPORSI]]*VLOOKUP(Target_AM[[#This Row],[NIPNAS]],Target_CC[],COLUMN(DC$2)+9,0)</f>
        <v>0</v>
      </c>
      <c r="DR575" s="22">
        <f>Target_AM[[#This Row],[PROPORSI]]*VLOOKUP(Target_AM[[#This Row],[NIPNAS]],Target_CC[],COLUMN(DD$2)+9,0)</f>
        <v>0</v>
      </c>
      <c r="DS575" s="22">
        <f>Target_AM[[#This Row],[PROPORSI]]*VLOOKUP(Target_AM[[#This Row],[NIPNAS]],Target_CC[],COLUMN(DE$2)+9,0)</f>
        <v>0</v>
      </c>
      <c r="DT575" s="22">
        <f>Target_AM[[#This Row],[PROPORSI]]*VLOOKUP(Target_AM[[#This Row],[NIPNAS]],Target_CC[],COLUMN(DF$2)+9,0)</f>
        <v>0</v>
      </c>
      <c r="DU575" s="22">
        <f>Target_AM[[#This Row],[PROPORSI]]*VLOOKUP(Target_AM[[#This Row],[NIPNAS]],Target_CC[],COLUMN(DG$2)+9,0)</f>
        <v>0</v>
      </c>
      <c r="DV575" s="22">
        <f>Target_AM[[#This Row],[PROPORSI]]*VLOOKUP(Target_AM[[#This Row],[NIPNAS]],Target_CC[],COLUMN(DH$2)+9,0)</f>
        <v>0</v>
      </c>
      <c r="DW575" s="22">
        <f>Target_AM[[#This Row],[PROPORSI]]*VLOOKUP(Target_AM[[#This Row],[NIPNAS]],Target_CC[],COLUMN(DI$2)+9,0)</f>
        <v>0</v>
      </c>
      <c r="DX575" s="22">
        <f>Target_AM[[#This Row],[PROPORSI]]*VLOOKUP(Target_AM[[#This Row],[NIPNAS]],Target_CC[],COLUMN(DJ$2)+9,0)</f>
        <v>0</v>
      </c>
      <c r="DY575" s="22">
        <f>Target_AM[[#This Row],[PROPORSI]]*VLOOKUP(Target_AM[[#This Row],[NIPNAS]],Target_CC[],COLUMN(DK$2)+9,0)</f>
        <v>0</v>
      </c>
      <c r="DZ575" s="22">
        <f>Target_AM[[#This Row],[PROPORSI]]*VLOOKUP(Target_AM[[#This Row],[NIPNAS]],Target_CC[],COLUMN(DL$2)+9,0)</f>
        <v>0</v>
      </c>
      <c r="EA575" s="22">
        <f>Target_AM[[#This Row],[PROPORSI]]*VLOOKUP(Target_AM[[#This Row],[NIPNAS]],Target_CC[],COLUMN(DM$2)+9,0)</f>
        <v>0</v>
      </c>
    </row>
    <row r="576" spans="2:131" x14ac:dyDescent="0.3">
      <c r="B576">
        <v>920112</v>
      </c>
      <c r="C576" t="s">
        <v>1054</v>
      </c>
      <c r="D576">
        <v>1</v>
      </c>
      <c r="E576" s="8">
        <v>45658</v>
      </c>
      <c r="F576">
        <v>10262004</v>
      </c>
      <c r="G576" t="s">
        <v>558</v>
      </c>
      <c r="J576" t="s">
        <v>296</v>
      </c>
      <c r="K576" t="s">
        <v>21</v>
      </c>
      <c r="L576" t="s">
        <v>159</v>
      </c>
      <c r="M576" t="s">
        <v>29</v>
      </c>
      <c r="N576" s="23">
        <f>Target_AM[[#This Row],[PROPORSI]]*VLOOKUP(Target_AM[[#This Row],[NIPNAS]],Target_CC[],9,0)</f>
        <v>129891141.69556619</v>
      </c>
      <c r="O576" s="22">
        <f>Target_AM[[#This Row],[PROPORSI]]*VLOOKUP(Target_AM[[#This Row],[NIPNAS]],Target_CC[],COLUMN(A$2)+9,0)</f>
        <v>0</v>
      </c>
      <c r="P576" s="22">
        <f>Target_AM[[#This Row],[PROPORSI]]*VLOOKUP(Target_AM[[#This Row],[NIPNAS]],Target_CC[],COLUMN(B$2)+9,0)</f>
        <v>0</v>
      </c>
      <c r="Q576" s="22">
        <f>Target_AM[[#This Row],[PROPORSI]]*VLOOKUP(Target_AM[[#This Row],[NIPNAS]],Target_CC[],COLUMN(C$2)+9,0)</f>
        <v>0</v>
      </c>
      <c r="R576" s="22">
        <f>Target_AM[[#This Row],[PROPORSI]]*VLOOKUP(Target_AM[[#This Row],[NIPNAS]],Target_CC[],COLUMN(D$2)+9,0)</f>
        <v>0</v>
      </c>
      <c r="S576" s="22">
        <f>Target_AM[[#This Row],[PROPORSI]]*VLOOKUP(Target_AM[[#This Row],[NIPNAS]],Target_CC[],COLUMN(E$2)+9,0)</f>
        <v>0</v>
      </c>
      <c r="T576" s="22">
        <f>Target_AM[[#This Row],[PROPORSI]]*VLOOKUP(Target_AM[[#This Row],[NIPNAS]],Target_CC[],COLUMN(F$2)+9,0)</f>
        <v>0</v>
      </c>
      <c r="U576" s="22">
        <f>Target_AM[[#This Row],[PROPORSI]]*VLOOKUP(Target_AM[[#This Row],[NIPNAS]],Target_CC[],COLUMN(G$2)+9,0)</f>
        <v>0</v>
      </c>
      <c r="V576" s="22">
        <f>Target_AM[[#This Row],[PROPORSI]]*VLOOKUP(Target_AM[[#This Row],[NIPNAS]],Target_CC[],COLUMN(H$2)+9,0)</f>
        <v>0</v>
      </c>
      <c r="W576" s="22">
        <f>Target_AM[[#This Row],[PROPORSI]]*VLOOKUP(Target_AM[[#This Row],[NIPNAS]],Target_CC[],COLUMN(I$2)+9,0)</f>
        <v>0</v>
      </c>
      <c r="X576" s="22">
        <f>Target_AM[[#This Row],[PROPORSI]]*VLOOKUP(Target_AM[[#This Row],[NIPNAS]],Target_CC[],COLUMN(J$2)+9,0)</f>
        <v>0</v>
      </c>
      <c r="Y576" s="22">
        <f>Target_AM[[#This Row],[PROPORSI]]*VLOOKUP(Target_AM[[#This Row],[NIPNAS]],Target_CC[],COLUMN(K$2)+9,0)</f>
        <v>0</v>
      </c>
      <c r="Z576" s="22">
        <f>Target_AM[[#This Row],[PROPORSI]]*VLOOKUP(Target_AM[[#This Row],[NIPNAS]],Target_CC[],COLUMN(L$2)+9,0)</f>
        <v>0</v>
      </c>
      <c r="AA576" s="22">
        <f>Target_AM[[#This Row],[PROPORSI]]*VLOOKUP(Target_AM[[#This Row],[NIPNAS]],Target_CC[],COLUMN(M$2)+9,0)</f>
        <v>0</v>
      </c>
      <c r="AB576" s="22">
        <f>Target_AM[[#This Row],[PROPORSI]]*VLOOKUP(Target_AM[[#This Row],[NIPNAS]],Target_CC[],COLUMN(N$2)+9,0)</f>
        <v>0</v>
      </c>
      <c r="AC576" s="22">
        <f>Target_AM[[#This Row],[PROPORSI]]*VLOOKUP(Target_AM[[#This Row],[NIPNAS]],Target_CC[],COLUMN(O$2)+9,0)</f>
        <v>11950724.263759997</v>
      </c>
      <c r="AD576" s="22">
        <f>Target_AM[[#This Row],[PROPORSI]]*VLOOKUP(Target_AM[[#This Row],[NIPNAS]],Target_CC[],COLUMN(P$2)+9,0)</f>
        <v>11827387.134146826</v>
      </c>
      <c r="AE576" s="22">
        <f>Target_AM[[#This Row],[PROPORSI]]*VLOOKUP(Target_AM[[#This Row],[NIPNAS]],Target_CC[],COLUMN(Q$2)+9,0)</f>
        <v>9297635.5734425317</v>
      </c>
      <c r="AF576" s="22">
        <f>Target_AM[[#This Row],[PROPORSI]]*VLOOKUP(Target_AM[[#This Row],[NIPNAS]],Target_CC[],COLUMN(R$2)+9,0)</f>
        <v>10140840.16137453</v>
      </c>
      <c r="AG576" s="22">
        <f>Target_AM[[#This Row],[PROPORSI]]*VLOOKUP(Target_AM[[#This Row],[NIPNAS]],Target_CC[],COLUMN(S$2)+9,0)</f>
        <v>9886932.8458673004</v>
      </c>
      <c r="AH576" s="22">
        <f>Target_AM[[#This Row],[PROPORSI]]*VLOOKUP(Target_AM[[#This Row],[NIPNAS]],Target_CC[],COLUMN(T$2)+9,0)</f>
        <v>12288154.568081591</v>
      </c>
      <c r="AI576" s="22">
        <f>Target_AM[[#This Row],[PROPORSI]]*VLOOKUP(Target_AM[[#This Row],[NIPNAS]],Target_CC[],COLUMN(U$2)+9,0)</f>
        <v>10349068.613539482</v>
      </c>
      <c r="AJ576" s="22">
        <f>Target_AM[[#This Row],[PROPORSI]]*VLOOKUP(Target_AM[[#This Row],[NIPNAS]],Target_CC[],COLUMN(V$2)+9,0)</f>
        <v>12378878.988314027</v>
      </c>
      <c r="AK576" s="22">
        <f>Target_AM[[#This Row],[PROPORSI]]*VLOOKUP(Target_AM[[#This Row],[NIPNAS]],Target_CC[],COLUMN(W$2)+9,0)</f>
        <v>12467275.195482703</v>
      </c>
      <c r="AL576" s="22">
        <f>Target_AM[[#This Row],[PROPORSI]]*VLOOKUP(Target_AM[[#This Row],[NIPNAS]],Target_CC[],COLUMN(X$2)+9,0)</f>
        <v>10585903.080715967</v>
      </c>
      <c r="AM576" s="22">
        <f>Target_AM[[#This Row],[PROPORSI]]*VLOOKUP(Target_AM[[#This Row],[NIPNAS]],Target_CC[],COLUMN(Y$2)+9,0)</f>
        <v>10778419.087470157</v>
      </c>
      <c r="AN576" s="22">
        <f>Target_AM[[#This Row],[PROPORSI]]*VLOOKUP(Target_AM[[#This Row],[NIPNAS]],Target_CC[],COLUMN(Z$2)+9,0)</f>
        <v>121951219.51219513</v>
      </c>
      <c r="AO576" s="22">
        <f>Target_AM[[#This Row],[PROPORSI]]*VLOOKUP(Target_AM[[#This Row],[NIPNAS]],Target_CC[],COLUMN(AA$2)+9,0)</f>
        <v>0</v>
      </c>
      <c r="AP576" s="22">
        <f>Target_AM[[#This Row],[PROPORSI]]*VLOOKUP(Target_AM[[#This Row],[NIPNAS]],Target_CC[],COLUMN(AB$2)+9,0)</f>
        <v>11950724.263759997</v>
      </c>
      <c r="AQ576" s="22">
        <f>Target_AM[[#This Row],[PROPORSI]]*VLOOKUP(Target_AM[[#This Row],[NIPNAS]],Target_CC[],COLUMN(AC$2)+9,0)</f>
        <v>11827387.134146826</v>
      </c>
      <c r="AR576" s="22">
        <f>Target_AM[[#This Row],[PROPORSI]]*VLOOKUP(Target_AM[[#This Row],[NIPNAS]],Target_CC[],COLUMN(AD$2)+9,0)</f>
        <v>9297635.5734425317</v>
      </c>
      <c r="AS576" s="22">
        <f>Target_AM[[#This Row],[PROPORSI]]*VLOOKUP(Target_AM[[#This Row],[NIPNAS]],Target_CC[],COLUMN(AE$2)+9,0)</f>
        <v>10140840.16137453</v>
      </c>
      <c r="AT576" s="22">
        <f>Target_AM[[#This Row],[PROPORSI]]*VLOOKUP(Target_AM[[#This Row],[NIPNAS]],Target_CC[],COLUMN(AF$2)+9,0)</f>
        <v>9886932.8458673004</v>
      </c>
      <c r="AU576" s="22">
        <f>Target_AM[[#This Row],[PROPORSI]]*VLOOKUP(Target_AM[[#This Row],[NIPNAS]],Target_CC[],COLUMN(AG$2)+9,0)</f>
        <v>12288154.568081591</v>
      </c>
      <c r="AV576" s="22">
        <f>Target_AM[[#This Row],[PROPORSI]]*VLOOKUP(Target_AM[[#This Row],[NIPNAS]],Target_CC[],COLUMN(AH$2)+9,0)</f>
        <v>10349068.613539482</v>
      </c>
      <c r="AW576" s="22">
        <f>Target_AM[[#This Row],[PROPORSI]]*VLOOKUP(Target_AM[[#This Row],[NIPNAS]],Target_CC[],COLUMN(AI$2)+9,0)</f>
        <v>12378878.988314027</v>
      </c>
      <c r="AX576" s="22">
        <f>Target_AM[[#This Row],[PROPORSI]]*VLOOKUP(Target_AM[[#This Row],[NIPNAS]],Target_CC[],COLUMN(AJ$2)+9,0)</f>
        <v>12467275.195482703</v>
      </c>
      <c r="AY576" s="22">
        <f>Target_AM[[#This Row],[PROPORSI]]*VLOOKUP(Target_AM[[#This Row],[NIPNAS]],Target_CC[],COLUMN(AK$2)+9,0)</f>
        <v>10585903.080715967</v>
      </c>
      <c r="AZ576" s="22">
        <f>Target_AM[[#This Row],[PROPORSI]]*VLOOKUP(Target_AM[[#This Row],[NIPNAS]],Target_CC[],COLUMN(AL$2)+9,0)</f>
        <v>10778419.087470157</v>
      </c>
      <c r="BA576" s="22">
        <f>Target_AM[[#This Row],[PROPORSI]]*VLOOKUP(Target_AM[[#This Row],[NIPNAS]],Target_CC[],COLUMN(AM$2)+9,0)</f>
        <v>121951219.51219513</v>
      </c>
      <c r="BB576" s="22">
        <f>Target_AM[[#This Row],[PROPORSI]]*VLOOKUP(Target_AM[[#This Row],[NIPNAS]],Target_CC[],COLUMN(AN$2)+9,0)</f>
        <v>0</v>
      </c>
      <c r="BC576" s="22">
        <f>Target_AM[[#This Row],[PROPORSI]]*VLOOKUP(Target_AM[[#This Row],[NIPNAS]],Target_CC[],COLUMN(AO$2)+9,0)</f>
        <v>0</v>
      </c>
      <c r="BD576" s="22">
        <f>Target_AM[[#This Row],[PROPORSI]]*VLOOKUP(Target_AM[[#This Row],[NIPNAS]],Target_CC[],COLUMN(AP$2)+9,0)</f>
        <v>0</v>
      </c>
      <c r="BE576" s="22">
        <f>Target_AM[[#This Row],[PROPORSI]]*VLOOKUP(Target_AM[[#This Row],[NIPNAS]],Target_CC[],COLUMN(AQ$2)+9,0)</f>
        <v>0</v>
      </c>
      <c r="BF576" s="22">
        <f>Target_AM[[#This Row],[PROPORSI]]*VLOOKUP(Target_AM[[#This Row],[NIPNAS]],Target_CC[],COLUMN(AR$2)+9,0)</f>
        <v>0</v>
      </c>
      <c r="BG576" s="22">
        <f>Target_AM[[#This Row],[PROPORSI]]*VLOOKUP(Target_AM[[#This Row],[NIPNAS]],Target_CC[],COLUMN(AS$2)+9,0)</f>
        <v>0</v>
      </c>
      <c r="BH576" s="22">
        <f>Target_AM[[#This Row],[PROPORSI]]*VLOOKUP(Target_AM[[#This Row],[NIPNAS]],Target_CC[],COLUMN(AT$2)+9,0)</f>
        <v>0</v>
      </c>
      <c r="BI576" s="22">
        <f>Target_AM[[#This Row],[PROPORSI]]*VLOOKUP(Target_AM[[#This Row],[NIPNAS]],Target_CC[],COLUMN(AU$2)+9,0)</f>
        <v>0</v>
      </c>
      <c r="BJ576" s="22">
        <f>Target_AM[[#This Row],[PROPORSI]]*VLOOKUP(Target_AM[[#This Row],[NIPNAS]],Target_CC[],COLUMN(AV$2)+9,0)</f>
        <v>0</v>
      </c>
      <c r="BK576" s="22">
        <f>Target_AM[[#This Row],[PROPORSI]]*VLOOKUP(Target_AM[[#This Row],[NIPNAS]],Target_CC[],COLUMN(AW$2)+9,0)</f>
        <v>0</v>
      </c>
      <c r="BL576" s="22">
        <f>Target_AM[[#This Row],[PROPORSI]]*VLOOKUP(Target_AM[[#This Row],[NIPNAS]],Target_CC[],COLUMN(AX$2)+9,0)</f>
        <v>0</v>
      </c>
      <c r="BM576" s="22">
        <f>Target_AM[[#This Row],[PROPORSI]]*VLOOKUP(Target_AM[[#This Row],[NIPNAS]],Target_CC[],COLUMN(AY$2)+9,0)</f>
        <v>0</v>
      </c>
      <c r="BN576" s="22">
        <f>Target_AM[[#This Row],[PROPORSI]]*VLOOKUP(Target_AM[[#This Row],[NIPNAS]],Target_CC[],COLUMN(AZ$2)+9,0)</f>
        <v>0</v>
      </c>
      <c r="BO576" s="22">
        <f>Target_AM[[#This Row],[PROPORSI]]*VLOOKUP(Target_AM[[#This Row],[NIPNAS]],Target_CC[],COLUMN(BA$2)+9,0)</f>
        <v>648000</v>
      </c>
      <c r="BP576" s="22">
        <f>Target_AM[[#This Row],[PROPORSI]]*VLOOKUP(Target_AM[[#This Row],[NIPNAS]],Target_CC[],COLUMN(BB$2)+9,0)</f>
        <v>648000</v>
      </c>
      <c r="BQ576" s="22">
        <f>Target_AM[[#This Row],[PROPORSI]]*VLOOKUP(Target_AM[[#This Row],[NIPNAS]],Target_CC[],COLUMN(BC$2)+9,0)</f>
        <v>648000</v>
      </c>
      <c r="BR576" s="22">
        <f>Target_AM[[#This Row],[PROPORSI]]*VLOOKUP(Target_AM[[#This Row],[NIPNAS]],Target_CC[],COLUMN(BD$2)+9,0)</f>
        <v>676700</v>
      </c>
      <c r="BS576" s="22">
        <f>Target_AM[[#This Row],[PROPORSI]]*VLOOKUP(Target_AM[[#This Row],[NIPNAS]],Target_CC[],COLUMN(BE$2)+9,0)</f>
        <v>676700</v>
      </c>
      <c r="BT576" s="22">
        <f>Target_AM[[#This Row],[PROPORSI]]*VLOOKUP(Target_AM[[#This Row],[NIPNAS]],Target_CC[],COLUMN(BF$2)+9,0)</f>
        <v>676700</v>
      </c>
      <c r="BU576" s="22">
        <f>Target_AM[[#This Row],[PROPORSI]]*VLOOKUP(Target_AM[[#This Row],[NIPNAS]],Target_CC[],COLUMN(BG$2)+9,0)</f>
        <v>676700</v>
      </c>
      <c r="BV576" s="22">
        <f>Target_AM[[#This Row],[PROPORSI]]*VLOOKUP(Target_AM[[#This Row],[NIPNAS]],Target_CC[],COLUMN(BH$2)+9,0)</f>
        <v>676700</v>
      </c>
      <c r="BW576" s="22">
        <f>Target_AM[[#This Row],[PROPORSI]]*VLOOKUP(Target_AM[[#This Row],[NIPNAS]],Target_CC[],COLUMN(BI$2)+9,0)</f>
        <v>676700</v>
      </c>
      <c r="BX576" s="22">
        <f>Target_AM[[#This Row],[PROPORSI]]*VLOOKUP(Target_AM[[#This Row],[NIPNAS]],Target_CC[],COLUMN(BJ$2)+9,0)</f>
        <v>676700</v>
      </c>
      <c r="BY576" s="22">
        <f>Target_AM[[#This Row],[PROPORSI]]*VLOOKUP(Target_AM[[#This Row],[NIPNAS]],Target_CC[],COLUMN(BK$2)+9,0)</f>
        <v>676700</v>
      </c>
      <c r="BZ576" s="22">
        <f>Target_AM[[#This Row],[PROPORSI]]*VLOOKUP(Target_AM[[#This Row],[NIPNAS]],Target_CC[],COLUMN(BL$2)+9,0)</f>
        <v>676700</v>
      </c>
      <c r="CA576" s="22">
        <f>Target_AM[[#This Row],[PROPORSI]]*VLOOKUP(Target_AM[[#This Row],[NIPNAS]],Target_CC[],COLUMN(BM$2)+9,0)</f>
        <v>8034300</v>
      </c>
      <c r="CB576" s="22">
        <f>Target_AM[[#This Row],[PROPORSI]]*VLOOKUP(Target_AM[[#This Row],[NIPNAS]],Target_CC[],COLUMN(BN$2)+9,0)</f>
        <v>0</v>
      </c>
      <c r="CC576" s="22">
        <f>Target_AM[[#This Row],[PROPORSI]]*VLOOKUP(Target_AM[[#This Row],[NIPNAS]],Target_CC[],COLUMN(BO$2)+9,0)</f>
        <v>0</v>
      </c>
      <c r="CD576" s="22">
        <f>Target_AM[[#This Row],[PROPORSI]]*VLOOKUP(Target_AM[[#This Row],[NIPNAS]],Target_CC[],COLUMN(BP$2)+9,0)</f>
        <v>0</v>
      </c>
      <c r="CE576" s="22">
        <f>Target_AM[[#This Row],[PROPORSI]]*VLOOKUP(Target_AM[[#This Row],[NIPNAS]],Target_CC[],COLUMN(BQ$2)+9,0)</f>
        <v>0</v>
      </c>
      <c r="CF576" s="22">
        <f>Target_AM[[#This Row],[PROPORSI]]*VLOOKUP(Target_AM[[#This Row],[NIPNAS]],Target_CC[],COLUMN(BR$2)+9,0)</f>
        <v>0</v>
      </c>
      <c r="CG576" s="22">
        <f>Target_AM[[#This Row],[PROPORSI]]*VLOOKUP(Target_AM[[#This Row],[NIPNAS]],Target_CC[],COLUMN(BS$2)+9,0)</f>
        <v>0</v>
      </c>
      <c r="CH576" s="22">
        <f>Target_AM[[#This Row],[PROPORSI]]*VLOOKUP(Target_AM[[#This Row],[NIPNAS]],Target_CC[],COLUMN(BT$2)+9,0)</f>
        <v>0</v>
      </c>
      <c r="CI576" s="22">
        <f>Target_AM[[#This Row],[PROPORSI]]*VLOOKUP(Target_AM[[#This Row],[NIPNAS]],Target_CC[],COLUMN(BU$2)+9,0)</f>
        <v>0</v>
      </c>
      <c r="CJ576" s="22">
        <f>Target_AM[[#This Row],[PROPORSI]]*VLOOKUP(Target_AM[[#This Row],[NIPNAS]],Target_CC[],COLUMN(BV$2)+9,0)</f>
        <v>0</v>
      </c>
      <c r="CK576" s="22">
        <f>Target_AM[[#This Row],[PROPORSI]]*VLOOKUP(Target_AM[[#This Row],[NIPNAS]],Target_CC[],COLUMN(BW$2)+9,0)</f>
        <v>0</v>
      </c>
      <c r="CL576" s="22">
        <f>Target_AM[[#This Row],[PROPORSI]]*VLOOKUP(Target_AM[[#This Row],[NIPNAS]],Target_CC[],COLUMN(BX$2)+9,0)</f>
        <v>0</v>
      </c>
      <c r="CM576" s="22">
        <f>Target_AM[[#This Row],[PROPORSI]]*VLOOKUP(Target_AM[[#This Row],[NIPNAS]],Target_CC[],COLUMN(BY$2)+9,0)</f>
        <v>0</v>
      </c>
      <c r="CN576" s="22">
        <f>Target_AM[[#This Row],[PROPORSI]]*VLOOKUP(Target_AM[[#This Row],[NIPNAS]],Target_CC[],COLUMN(BZ$2)+9,0)</f>
        <v>0</v>
      </c>
      <c r="CO576" s="22">
        <f>Target_AM[[#This Row],[PROPORSI]]*VLOOKUP(Target_AM[[#This Row],[NIPNAS]],Target_CC[],COLUMN(CA$2)+9,0)</f>
        <v>676700</v>
      </c>
      <c r="CP576" s="22">
        <f>Target_AM[[#This Row],[PROPORSI]]*VLOOKUP(Target_AM[[#This Row],[NIPNAS]],Target_CC[],COLUMN(CB$2)+9,0)</f>
        <v>676700</v>
      </c>
      <c r="CQ576" s="22">
        <f>Target_AM[[#This Row],[PROPORSI]]*VLOOKUP(Target_AM[[#This Row],[NIPNAS]],Target_CC[],COLUMN(CC$2)+9,0)</f>
        <v>676700</v>
      </c>
      <c r="CR576" s="22">
        <f>Target_AM[[#This Row],[PROPORSI]]*VLOOKUP(Target_AM[[#This Row],[NIPNAS]],Target_CC[],COLUMN(CD$2)+9,0)</f>
        <v>676700</v>
      </c>
      <c r="CS576" s="22">
        <f>Target_AM[[#This Row],[PROPORSI]]*VLOOKUP(Target_AM[[#This Row],[NIPNAS]],Target_CC[],COLUMN(CE$2)+9,0)</f>
        <v>676700</v>
      </c>
      <c r="CT576" s="22">
        <f>Target_AM[[#This Row],[PROPORSI]]*VLOOKUP(Target_AM[[#This Row],[NIPNAS]],Target_CC[],COLUMN(CF$2)+9,0)</f>
        <v>676700</v>
      </c>
      <c r="CU576" s="22">
        <f>Target_AM[[#This Row],[PROPORSI]]*VLOOKUP(Target_AM[[#This Row],[NIPNAS]],Target_CC[],COLUMN(CG$2)+9,0)</f>
        <v>676700</v>
      </c>
      <c r="CV576" s="22">
        <f>Target_AM[[#This Row],[PROPORSI]]*VLOOKUP(Target_AM[[#This Row],[NIPNAS]],Target_CC[],COLUMN(CH$2)+9,0)</f>
        <v>676700</v>
      </c>
      <c r="CW576" s="22">
        <f>Target_AM[[#This Row],[PROPORSI]]*VLOOKUP(Target_AM[[#This Row],[NIPNAS]],Target_CC[],COLUMN(CI$2)+9,0)</f>
        <v>676700</v>
      </c>
      <c r="CX576" s="22">
        <f>Target_AM[[#This Row],[PROPORSI]]*VLOOKUP(Target_AM[[#This Row],[NIPNAS]],Target_CC[],COLUMN(CJ$2)+9,0)</f>
        <v>676700</v>
      </c>
      <c r="CY576" s="22">
        <f>Target_AM[[#This Row],[PROPORSI]]*VLOOKUP(Target_AM[[#This Row],[NIPNAS]],Target_CC[],COLUMN(CK$2)+9,0)</f>
        <v>676700</v>
      </c>
      <c r="CZ576" s="22">
        <f>Target_AM[[#This Row],[PROPORSI]]*VLOOKUP(Target_AM[[#This Row],[NIPNAS]],Target_CC[],COLUMN(CL$2)+9,0)</f>
        <v>676700</v>
      </c>
      <c r="DA576" s="22">
        <f>Target_AM[[#This Row],[PROPORSI]]*VLOOKUP(Target_AM[[#This Row],[NIPNAS]],Target_CC[],COLUMN(CM$2)+9,0)</f>
        <v>8120400</v>
      </c>
      <c r="DB576" s="22">
        <f>Target_AM[[#This Row],[PROPORSI]]*VLOOKUP(Target_AM[[#This Row],[NIPNAS]],Target_CC[],COLUMN(CN$2)+9,0)</f>
        <v>0</v>
      </c>
      <c r="DC576" s="22">
        <f>Target_AM[[#This Row],[PROPORSI]]*VLOOKUP(Target_AM[[#This Row],[NIPNAS]],Target_CC[],COLUMN(CO$2)+9,0)</f>
        <v>0</v>
      </c>
      <c r="DD576" s="22">
        <f>Target_AM[[#This Row],[PROPORSI]]*VLOOKUP(Target_AM[[#This Row],[NIPNAS]],Target_CC[],COLUMN(CP$2)+9,0)</f>
        <v>0</v>
      </c>
      <c r="DE576" s="22">
        <f>Target_AM[[#This Row],[PROPORSI]]*VLOOKUP(Target_AM[[#This Row],[NIPNAS]],Target_CC[],COLUMN(CQ$2)+9,0)</f>
        <v>0</v>
      </c>
      <c r="DF576" s="22">
        <f>Target_AM[[#This Row],[PROPORSI]]*VLOOKUP(Target_AM[[#This Row],[NIPNAS]],Target_CC[],COLUMN(CR$2)+9,0)</f>
        <v>0</v>
      </c>
      <c r="DG576" s="22">
        <f>Target_AM[[#This Row],[PROPORSI]]*VLOOKUP(Target_AM[[#This Row],[NIPNAS]],Target_CC[],COLUMN(CS$2)+9,0)</f>
        <v>0</v>
      </c>
      <c r="DH576" s="22">
        <f>Target_AM[[#This Row],[PROPORSI]]*VLOOKUP(Target_AM[[#This Row],[NIPNAS]],Target_CC[],COLUMN(CT$2)+9,0)</f>
        <v>0</v>
      </c>
      <c r="DI576" s="22">
        <f>Target_AM[[#This Row],[PROPORSI]]*VLOOKUP(Target_AM[[#This Row],[NIPNAS]],Target_CC[],COLUMN(CU$2)+9,0)</f>
        <v>0</v>
      </c>
      <c r="DJ576" s="22">
        <f>Target_AM[[#This Row],[PROPORSI]]*VLOOKUP(Target_AM[[#This Row],[NIPNAS]],Target_CC[],COLUMN(CV$2)+9,0)</f>
        <v>0</v>
      </c>
      <c r="DK576" s="22">
        <f>Target_AM[[#This Row],[PROPORSI]]*VLOOKUP(Target_AM[[#This Row],[NIPNAS]],Target_CC[],COLUMN(CW$2)+9,0)</f>
        <v>0</v>
      </c>
      <c r="DL576" s="22">
        <f>Target_AM[[#This Row],[PROPORSI]]*VLOOKUP(Target_AM[[#This Row],[NIPNAS]],Target_CC[],COLUMN(CX$2)+9,0)</f>
        <v>0</v>
      </c>
      <c r="DM576" s="22">
        <f>Target_AM[[#This Row],[PROPORSI]]*VLOOKUP(Target_AM[[#This Row],[NIPNAS]],Target_CC[],COLUMN(CY$2)+9,0)</f>
        <v>0</v>
      </c>
      <c r="DN576" s="22">
        <f>Target_AM[[#This Row],[PROPORSI]]*VLOOKUP(Target_AM[[#This Row],[NIPNAS]],Target_CC[],COLUMN(CZ$2)+9,0)</f>
        <v>0</v>
      </c>
      <c r="DO576" s="22">
        <f>Target_AM[[#This Row],[PROPORSI]]*VLOOKUP(Target_AM[[#This Row],[NIPNAS]],Target_CC[],COLUMN(DA$2)+9,0)</f>
        <v>0</v>
      </c>
      <c r="DP576" s="22">
        <f>Target_AM[[#This Row],[PROPORSI]]*VLOOKUP(Target_AM[[#This Row],[NIPNAS]],Target_CC[],COLUMN(DB$2)+9,0)</f>
        <v>0</v>
      </c>
      <c r="DQ576" s="22">
        <f>Target_AM[[#This Row],[PROPORSI]]*VLOOKUP(Target_AM[[#This Row],[NIPNAS]],Target_CC[],COLUMN(DC$2)+9,0)</f>
        <v>0</v>
      </c>
      <c r="DR576" s="22">
        <f>Target_AM[[#This Row],[PROPORSI]]*VLOOKUP(Target_AM[[#This Row],[NIPNAS]],Target_CC[],COLUMN(DD$2)+9,0)</f>
        <v>0</v>
      </c>
      <c r="DS576" s="22">
        <f>Target_AM[[#This Row],[PROPORSI]]*VLOOKUP(Target_AM[[#This Row],[NIPNAS]],Target_CC[],COLUMN(DE$2)+9,0)</f>
        <v>0</v>
      </c>
      <c r="DT576" s="22">
        <f>Target_AM[[#This Row],[PROPORSI]]*VLOOKUP(Target_AM[[#This Row],[NIPNAS]],Target_CC[],COLUMN(DF$2)+9,0)</f>
        <v>0</v>
      </c>
      <c r="DU576" s="22">
        <f>Target_AM[[#This Row],[PROPORSI]]*VLOOKUP(Target_AM[[#This Row],[NIPNAS]],Target_CC[],COLUMN(DG$2)+9,0)</f>
        <v>0</v>
      </c>
      <c r="DV576" s="22">
        <f>Target_AM[[#This Row],[PROPORSI]]*VLOOKUP(Target_AM[[#This Row],[NIPNAS]],Target_CC[],COLUMN(DH$2)+9,0)</f>
        <v>0</v>
      </c>
      <c r="DW576" s="22">
        <f>Target_AM[[#This Row],[PROPORSI]]*VLOOKUP(Target_AM[[#This Row],[NIPNAS]],Target_CC[],COLUMN(DI$2)+9,0)</f>
        <v>0</v>
      </c>
      <c r="DX576" s="22">
        <f>Target_AM[[#This Row],[PROPORSI]]*VLOOKUP(Target_AM[[#This Row],[NIPNAS]],Target_CC[],COLUMN(DJ$2)+9,0)</f>
        <v>0</v>
      </c>
      <c r="DY576" s="22">
        <f>Target_AM[[#This Row],[PROPORSI]]*VLOOKUP(Target_AM[[#This Row],[NIPNAS]],Target_CC[],COLUMN(DK$2)+9,0)</f>
        <v>0</v>
      </c>
      <c r="DZ576" s="22">
        <f>Target_AM[[#This Row],[PROPORSI]]*VLOOKUP(Target_AM[[#This Row],[NIPNAS]],Target_CC[],COLUMN(DL$2)+9,0)</f>
        <v>0</v>
      </c>
      <c r="EA576" s="22">
        <f>Target_AM[[#This Row],[PROPORSI]]*VLOOKUP(Target_AM[[#This Row],[NIPNAS]],Target_CC[],COLUMN(DM$2)+9,0)</f>
        <v>0</v>
      </c>
    </row>
    <row r="577" spans="2:131" x14ac:dyDescent="0.3">
      <c r="B577">
        <v>930412</v>
      </c>
      <c r="C577" t="s">
        <v>1059</v>
      </c>
      <c r="D577">
        <v>1</v>
      </c>
      <c r="E577" s="8">
        <v>45658</v>
      </c>
      <c r="F577">
        <v>19219876</v>
      </c>
      <c r="G577" t="s">
        <v>507</v>
      </c>
      <c r="J577" t="s">
        <v>363</v>
      </c>
      <c r="K577" t="s">
        <v>24</v>
      </c>
      <c r="L577" t="s">
        <v>159</v>
      </c>
      <c r="M577" t="s">
        <v>29</v>
      </c>
      <c r="N577" s="23">
        <f>Target_AM[[#This Row],[PROPORSI]]*VLOOKUP(Target_AM[[#This Row],[NIPNAS]],Target_CC[],9,0)</f>
        <v>0</v>
      </c>
      <c r="O577" s="22">
        <f>Target_AM[[#This Row],[PROPORSI]]*VLOOKUP(Target_AM[[#This Row],[NIPNAS]],Target_CC[],COLUMN(A$2)+9,0)</f>
        <v>841668</v>
      </c>
      <c r="P577" s="22">
        <f>Target_AM[[#This Row],[PROPORSI]]*VLOOKUP(Target_AM[[#This Row],[NIPNAS]],Target_CC[],COLUMN(B$2)+9,0)</f>
        <v>841668</v>
      </c>
      <c r="Q577" s="22">
        <f>Target_AM[[#This Row],[PROPORSI]]*VLOOKUP(Target_AM[[#This Row],[NIPNAS]],Target_CC[],COLUMN(C$2)+9,0)</f>
        <v>808001.28</v>
      </c>
      <c r="R577" s="22">
        <f>Target_AM[[#This Row],[PROPORSI]]*VLOOKUP(Target_AM[[#This Row],[NIPNAS]],Target_CC[],COLUMN(D$2)+9,0)</f>
        <v>849748.01280000003</v>
      </c>
      <c r="S577" s="22">
        <f>Target_AM[[#This Row],[PROPORSI]]*VLOOKUP(Target_AM[[#This Row],[NIPNAS]],Target_CC[],COLUMN(E$2)+9,0)</f>
        <v>808082.080128</v>
      </c>
      <c r="T577" s="22">
        <f>Target_AM[[#This Row],[PROPORSI]]*VLOOKUP(Target_AM[[#This Row],[NIPNAS]],Target_CC[],COLUMN(F$2)+9,0)</f>
        <v>807665.42080127995</v>
      </c>
      <c r="U577" s="22">
        <f>Target_AM[[#This Row],[PROPORSI]]*VLOOKUP(Target_AM[[#This Row],[NIPNAS]],Target_CC[],COLUMN(G$2)+9,0)</f>
        <v>975994.85420801281</v>
      </c>
      <c r="V577" s="22">
        <f>Target_AM[[#This Row],[PROPORSI]]*VLOOKUP(Target_AM[[#This Row],[NIPNAS]],Target_CC[],COLUMN(H$2)+9,0)</f>
        <v>851427.94854208012</v>
      </c>
      <c r="W577" s="22">
        <f>Target_AM[[#This Row],[PROPORSI]]*VLOOKUP(Target_AM[[#This Row],[NIPNAS]],Target_CC[],COLUMN(I$2)+9,0)</f>
        <v>892265.67948542081</v>
      </c>
      <c r="X577" s="22">
        <f>Target_AM[[#This Row],[PROPORSI]]*VLOOKUP(Target_AM[[#This Row],[NIPNAS]],Target_CC[],COLUMN(J$2)+9,0)</f>
        <v>976840.85679485416</v>
      </c>
      <c r="Y577" s="22">
        <f>Target_AM[[#This Row],[PROPORSI]]*VLOOKUP(Target_AM[[#This Row],[NIPNAS]],Target_CC[],COLUMN(K$2)+9,0)</f>
        <v>851436.4085679485</v>
      </c>
      <c r="Z577" s="22">
        <f>Target_AM[[#This Row],[PROPORSI]]*VLOOKUP(Target_AM[[#This Row],[NIPNAS]],Target_CC[],COLUMN(L$2)+9,0)</f>
        <v>934349.16408567957</v>
      </c>
      <c r="AA577" s="22">
        <f>Target_AM[[#This Row],[PROPORSI]]*VLOOKUP(Target_AM[[#This Row],[NIPNAS]],Target_CC[],COLUMN(M$2)+9,0)</f>
        <v>10439147.705413274</v>
      </c>
      <c r="AB577" s="22">
        <f>Target_AM[[#This Row],[PROPORSI]]*VLOOKUP(Target_AM[[#This Row],[NIPNAS]],Target_CC[],COLUMN(N$2)+9,0)</f>
        <v>58699.513960944336</v>
      </c>
      <c r="AC577" s="22">
        <f>Target_AM[[#This Row],[PROPORSI]]*VLOOKUP(Target_AM[[#This Row],[NIPNAS]],Target_CC[],COLUMN(O$2)+9,0)</f>
        <v>343390.70071514219</v>
      </c>
      <c r="AD577" s="22">
        <f>Target_AM[[#This Row],[PROPORSI]]*VLOOKUP(Target_AM[[#This Row],[NIPNAS]],Target_CC[],COLUMN(P$2)+9,0)</f>
        <v>313750.88708674628</v>
      </c>
      <c r="AE577" s="22">
        <f>Target_AM[[#This Row],[PROPORSI]]*VLOOKUP(Target_AM[[#This Row],[NIPNAS]],Target_CC[],COLUMN(Q$2)+9,0)</f>
        <v>216568.17018289826</v>
      </c>
      <c r="AF577" s="22">
        <f>Target_AM[[#This Row],[PROPORSI]]*VLOOKUP(Target_AM[[#This Row],[NIPNAS]],Target_CC[],COLUMN(R$2)+9,0)</f>
        <v>292630.043326971</v>
      </c>
      <c r="AG577" s="22">
        <f>Target_AM[[#This Row],[PROPORSI]]*VLOOKUP(Target_AM[[#This Row],[NIPNAS]],Target_CC[],COLUMN(S$2)+9,0)</f>
        <v>423065.97801987489</v>
      </c>
      <c r="AH577" s="22">
        <f>Target_AM[[#This Row],[PROPORSI]]*VLOOKUP(Target_AM[[#This Row],[NIPNAS]],Target_CC[],COLUMN(T$2)+9,0)</f>
        <v>497885.66990699869</v>
      </c>
      <c r="AI577" s="22">
        <f>Target_AM[[#This Row],[PROPORSI]]*VLOOKUP(Target_AM[[#This Row],[NIPNAS]],Target_CC[],COLUMN(U$2)+9,0)</f>
        <v>550054.59662128123</v>
      </c>
      <c r="AJ577" s="22">
        <f>Target_AM[[#This Row],[PROPORSI]]*VLOOKUP(Target_AM[[#This Row],[NIPNAS]],Target_CC[],COLUMN(V$2)+9,0)</f>
        <v>450573.07484074659</v>
      </c>
      <c r="AK577" s="22">
        <f>Target_AM[[#This Row],[PROPORSI]]*VLOOKUP(Target_AM[[#This Row],[NIPNAS]],Target_CC[],COLUMN(W$2)+9,0)</f>
        <v>554373.71231184993</v>
      </c>
      <c r="AL577" s="22">
        <f>Target_AM[[#This Row],[PROPORSI]]*VLOOKUP(Target_AM[[#This Row],[NIPNAS]],Target_CC[],COLUMN(X$2)+9,0)</f>
        <v>746329.52997512778</v>
      </c>
      <c r="AM577" s="22">
        <f>Target_AM[[#This Row],[PROPORSI]]*VLOOKUP(Target_AM[[#This Row],[NIPNAS]],Target_CC[],COLUMN(Y$2)+9,0)</f>
        <v>467358.02498130139</v>
      </c>
      <c r="AN577" s="22">
        <f>Target_AM[[#This Row],[PROPORSI]]*VLOOKUP(Target_AM[[#This Row],[NIPNAS]],Target_CC[],COLUMN(Z$2)+9,0)</f>
        <v>4914679.9019298833</v>
      </c>
      <c r="AO577" s="22">
        <f>Target_AM[[#This Row],[PROPORSI]]*VLOOKUP(Target_AM[[#This Row],[NIPNAS]],Target_CC[],COLUMN(AA$2)+9,0)</f>
        <v>900367.51396094437</v>
      </c>
      <c r="AP577" s="22">
        <f>Target_AM[[#This Row],[PROPORSI]]*VLOOKUP(Target_AM[[#This Row],[NIPNAS]],Target_CC[],COLUMN(AB$2)+9,0)</f>
        <v>1185058.7007151423</v>
      </c>
      <c r="AQ577" s="22">
        <f>Target_AM[[#This Row],[PROPORSI]]*VLOOKUP(Target_AM[[#This Row],[NIPNAS]],Target_CC[],COLUMN(AC$2)+9,0)</f>
        <v>1121752.1670867463</v>
      </c>
      <c r="AR577" s="22">
        <f>Target_AM[[#This Row],[PROPORSI]]*VLOOKUP(Target_AM[[#This Row],[NIPNAS]],Target_CC[],COLUMN(AD$2)+9,0)</f>
        <v>1066316.1829828983</v>
      </c>
      <c r="AS577" s="22">
        <f>Target_AM[[#This Row],[PROPORSI]]*VLOOKUP(Target_AM[[#This Row],[NIPNAS]],Target_CC[],COLUMN(AE$2)+9,0)</f>
        <v>1100712.123454971</v>
      </c>
      <c r="AT577" s="22">
        <f>Target_AM[[#This Row],[PROPORSI]]*VLOOKUP(Target_AM[[#This Row],[NIPNAS]],Target_CC[],COLUMN(AF$2)+9,0)</f>
        <v>1230731.3988211548</v>
      </c>
      <c r="AU577" s="22">
        <f>Target_AM[[#This Row],[PROPORSI]]*VLOOKUP(Target_AM[[#This Row],[NIPNAS]],Target_CC[],COLUMN(AG$2)+9,0)</f>
        <v>1473880.5241150116</v>
      </c>
      <c r="AV577" s="22">
        <f>Target_AM[[#This Row],[PROPORSI]]*VLOOKUP(Target_AM[[#This Row],[NIPNAS]],Target_CC[],COLUMN(AH$2)+9,0)</f>
        <v>1401482.5451633614</v>
      </c>
      <c r="AW577" s="22">
        <f>Target_AM[[#This Row],[PROPORSI]]*VLOOKUP(Target_AM[[#This Row],[NIPNAS]],Target_CC[],COLUMN(AI$2)+9,0)</f>
        <v>1342838.7543261675</v>
      </c>
      <c r="AX577" s="22">
        <f>Target_AM[[#This Row],[PROPORSI]]*VLOOKUP(Target_AM[[#This Row],[NIPNAS]],Target_CC[],COLUMN(AJ$2)+9,0)</f>
        <v>1531214.5691067041</v>
      </c>
      <c r="AY577" s="22">
        <f>Target_AM[[#This Row],[PROPORSI]]*VLOOKUP(Target_AM[[#This Row],[NIPNAS]],Target_CC[],COLUMN(AK$2)+9,0)</f>
        <v>1597765.9385430762</v>
      </c>
      <c r="AZ577" s="22">
        <f>Target_AM[[#This Row],[PROPORSI]]*VLOOKUP(Target_AM[[#This Row],[NIPNAS]],Target_CC[],COLUMN(AL$2)+9,0)</f>
        <v>1401707.189066981</v>
      </c>
      <c r="BA577" s="22">
        <f>Target_AM[[#This Row],[PROPORSI]]*VLOOKUP(Target_AM[[#This Row],[NIPNAS]],Target_CC[],COLUMN(AM$2)+9,0)</f>
        <v>15353827.607343156</v>
      </c>
      <c r="BB577" s="22">
        <f>Target_AM[[#This Row],[PROPORSI]]*VLOOKUP(Target_AM[[#This Row],[NIPNAS]],Target_CC[],COLUMN(AN$2)+9,0)</f>
        <v>792396.75529236195</v>
      </c>
      <c r="BC577" s="22">
        <f>Target_AM[[#This Row],[PROPORSI]]*VLOOKUP(Target_AM[[#This Row],[NIPNAS]],Target_CC[],COLUMN(AO$2)+9,0)</f>
        <v>6032290.547343405</v>
      </c>
      <c r="BD577" s="22">
        <f>Target_AM[[#This Row],[PROPORSI]]*VLOOKUP(Target_AM[[#This Row],[NIPNAS]],Target_CC[],COLUMN(AP$2)+9,0)</f>
        <v>1721168.2227272117</v>
      </c>
      <c r="BE577" s="22">
        <f>Target_AM[[#This Row],[PROPORSI]]*VLOOKUP(Target_AM[[#This Row],[NIPNAS]],Target_CC[],COLUMN(AQ$2)+9,0)</f>
        <v>3730263.1812121775</v>
      </c>
      <c r="BF577" s="22">
        <f>Target_AM[[#This Row],[PROPORSI]]*VLOOKUP(Target_AM[[#This Row],[NIPNAS]],Target_CC[],COLUMN(AR$2)+9,0)</f>
        <v>4356146.5649457099</v>
      </c>
      <c r="BG577" s="22">
        <f>Target_AM[[#This Row],[PROPORSI]]*VLOOKUP(Target_AM[[#This Row],[NIPNAS]],Target_CC[],COLUMN(AS$2)+9,0)</f>
        <v>4727385.5144472579</v>
      </c>
      <c r="BH577" s="22">
        <f>Target_AM[[#This Row],[PROPORSI]]*VLOOKUP(Target_AM[[#This Row],[NIPNAS]],Target_CC[],COLUMN(AT$2)+9,0)</f>
        <v>304335.51175167295</v>
      </c>
      <c r="BI577" s="22">
        <f>Target_AM[[#This Row],[PROPORSI]]*VLOOKUP(Target_AM[[#This Row],[NIPNAS]],Target_CC[],COLUMN(AU$2)+9,0)</f>
        <v>6178364.2199487239</v>
      </c>
      <c r="BJ577" s="22">
        <f>Target_AM[[#This Row],[PROPORSI]]*VLOOKUP(Target_AM[[#This Row],[NIPNAS]],Target_CC[],COLUMN(AV$2)+9,0)</f>
        <v>2219161.1340547749</v>
      </c>
      <c r="BK577" s="22">
        <f>Target_AM[[#This Row],[PROPORSI]]*VLOOKUP(Target_AM[[#This Row],[NIPNAS]],Target_CC[],COLUMN(AW$2)+9,0)</f>
        <v>6294176.2929679696</v>
      </c>
      <c r="BL577" s="22">
        <f>Target_AM[[#This Row],[PROPORSI]]*VLOOKUP(Target_AM[[#This Row],[NIPNAS]],Target_CC[],COLUMN(AX$2)+9,0)</f>
        <v>4667404.7998496499</v>
      </c>
      <c r="BM577" s="22">
        <f>Target_AM[[#This Row],[PROPORSI]]*VLOOKUP(Target_AM[[#This Row],[NIPNAS]],Target_CC[],COLUMN(AY$2)+9,0)</f>
        <v>3677144.2621599752</v>
      </c>
      <c r="BN577" s="22">
        <f>Target_AM[[#This Row],[PROPORSI]]*VLOOKUP(Target_AM[[#This Row],[NIPNAS]],Target_CC[],COLUMN(AZ$2)+9,0)</f>
        <v>44700237.006700888</v>
      </c>
      <c r="BO577" s="22">
        <f>Target_AM[[#This Row],[PROPORSI]]*VLOOKUP(Target_AM[[#This Row],[NIPNAS]],Target_CC[],COLUMN(BA$2)+9,0)</f>
        <v>387000</v>
      </c>
      <c r="BP577" s="22">
        <f>Target_AM[[#This Row],[PROPORSI]]*VLOOKUP(Target_AM[[#This Row],[NIPNAS]],Target_CC[],COLUMN(BB$2)+9,0)</f>
        <v>387000</v>
      </c>
      <c r="BQ577" s="22">
        <f>Target_AM[[#This Row],[PROPORSI]]*VLOOKUP(Target_AM[[#This Row],[NIPNAS]],Target_CC[],COLUMN(BC$2)+9,0)</f>
        <v>387000</v>
      </c>
      <c r="BR577" s="22">
        <f>Target_AM[[#This Row],[PROPORSI]]*VLOOKUP(Target_AM[[#This Row],[NIPNAS]],Target_CC[],COLUMN(BD$2)+9,0)</f>
        <v>387000</v>
      </c>
      <c r="BS577" s="22">
        <f>Target_AM[[#This Row],[PROPORSI]]*VLOOKUP(Target_AM[[#This Row],[NIPNAS]],Target_CC[],COLUMN(BE$2)+9,0)</f>
        <v>387000</v>
      </c>
      <c r="BT577" s="22">
        <f>Target_AM[[#This Row],[PROPORSI]]*VLOOKUP(Target_AM[[#This Row],[NIPNAS]],Target_CC[],COLUMN(BF$2)+9,0)</f>
        <v>387000</v>
      </c>
      <c r="BU577" s="22">
        <f>Target_AM[[#This Row],[PROPORSI]]*VLOOKUP(Target_AM[[#This Row],[NIPNAS]],Target_CC[],COLUMN(BG$2)+9,0)</f>
        <v>387000</v>
      </c>
      <c r="BV577" s="22">
        <f>Target_AM[[#This Row],[PROPORSI]]*VLOOKUP(Target_AM[[#This Row],[NIPNAS]],Target_CC[],COLUMN(BH$2)+9,0)</f>
        <v>387000</v>
      </c>
      <c r="BW577" s="22">
        <f>Target_AM[[#This Row],[PROPORSI]]*VLOOKUP(Target_AM[[#This Row],[NIPNAS]],Target_CC[],COLUMN(BI$2)+9,0)</f>
        <v>387000</v>
      </c>
      <c r="BX577" s="22">
        <f>Target_AM[[#This Row],[PROPORSI]]*VLOOKUP(Target_AM[[#This Row],[NIPNAS]],Target_CC[],COLUMN(BJ$2)+9,0)</f>
        <v>387000</v>
      </c>
      <c r="BY577" s="22">
        <f>Target_AM[[#This Row],[PROPORSI]]*VLOOKUP(Target_AM[[#This Row],[NIPNAS]],Target_CC[],COLUMN(BK$2)+9,0)</f>
        <v>387000</v>
      </c>
      <c r="BZ577" s="22">
        <f>Target_AM[[#This Row],[PROPORSI]]*VLOOKUP(Target_AM[[#This Row],[NIPNAS]],Target_CC[],COLUMN(BL$2)+9,0)</f>
        <v>387000</v>
      </c>
      <c r="CA577" s="22">
        <f>Target_AM[[#This Row],[PROPORSI]]*VLOOKUP(Target_AM[[#This Row],[NIPNAS]],Target_CC[],COLUMN(BM$2)+9,0)</f>
        <v>4644000</v>
      </c>
      <c r="CB577" s="22">
        <f>Target_AM[[#This Row],[PROPORSI]]*VLOOKUP(Target_AM[[#This Row],[NIPNAS]],Target_CC[],COLUMN(BN$2)+9,0)</f>
        <v>0</v>
      </c>
      <c r="CC577" s="22">
        <f>Target_AM[[#This Row],[PROPORSI]]*VLOOKUP(Target_AM[[#This Row],[NIPNAS]],Target_CC[],COLUMN(BO$2)+9,0)</f>
        <v>0</v>
      </c>
      <c r="CD577" s="22">
        <f>Target_AM[[#This Row],[PROPORSI]]*VLOOKUP(Target_AM[[#This Row],[NIPNAS]],Target_CC[],COLUMN(BP$2)+9,0)</f>
        <v>0</v>
      </c>
      <c r="CE577" s="22">
        <f>Target_AM[[#This Row],[PROPORSI]]*VLOOKUP(Target_AM[[#This Row],[NIPNAS]],Target_CC[],COLUMN(BQ$2)+9,0)</f>
        <v>0</v>
      </c>
      <c r="CF577" s="22">
        <f>Target_AM[[#This Row],[PROPORSI]]*VLOOKUP(Target_AM[[#This Row],[NIPNAS]],Target_CC[],COLUMN(BR$2)+9,0)</f>
        <v>0</v>
      </c>
      <c r="CG577" s="22">
        <f>Target_AM[[#This Row],[PROPORSI]]*VLOOKUP(Target_AM[[#This Row],[NIPNAS]],Target_CC[],COLUMN(BS$2)+9,0)</f>
        <v>0</v>
      </c>
      <c r="CH577" s="22">
        <f>Target_AM[[#This Row],[PROPORSI]]*VLOOKUP(Target_AM[[#This Row],[NIPNAS]],Target_CC[],COLUMN(BT$2)+9,0)</f>
        <v>0</v>
      </c>
      <c r="CI577" s="22">
        <f>Target_AM[[#This Row],[PROPORSI]]*VLOOKUP(Target_AM[[#This Row],[NIPNAS]],Target_CC[],COLUMN(BU$2)+9,0)</f>
        <v>0</v>
      </c>
      <c r="CJ577" s="22">
        <f>Target_AM[[#This Row],[PROPORSI]]*VLOOKUP(Target_AM[[#This Row],[NIPNAS]],Target_CC[],COLUMN(BV$2)+9,0)</f>
        <v>0</v>
      </c>
      <c r="CK577" s="22">
        <f>Target_AM[[#This Row],[PROPORSI]]*VLOOKUP(Target_AM[[#This Row],[NIPNAS]],Target_CC[],COLUMN(BW$2)+9,0)</f>
        <v>0</v>
      </c>
      <c r="CL577" s="22">
        <f>Target_AM[[#This Row],[PROPORSI]]*VLOOKUP(Target_AM[[#This Row],[NIPNAS]],Target_CC[],COLUMN(BX$2)+9,0)</f>
        <v>0</v>
      </c>
      <c r="CM577" s="22">
        <f>Target_AM[[#This Row],[PROPORSI]]*VLOOKUP(Target_AM[[#This Row],[NIPNAS]],Target_CC[],COLUMN(BY$2)+9,0)</f>
        <v>0</v>
      </c>
      <c r="CN577" s="22">
        <f>Target_AM[[#This Row],[PROPORSI]]*VLOOKUP(Target_AM[[#This Row],[NIPNAS]],Target_CC[],COLUMN(BZ$2)+9,0)</f>
        <v>0</v>
      </c>
      <c r="CO577" s="22">
        <f>Target_AM[[#This Row],[PROPORSI]]*VLOOKUP(Target_AM[[#This Row],[NIPNAS]],Target_CC[],COLUMN(CA$2)+9,0)</f>
        <v>387000</v>
      </c>
      <c r="CP577" s="22">
        <f>Target_AM[[#This Row],[PROPORSI]]*VLOOKUP(Target_AM[[#This Row],[NIPNAS]],Target_CC[],COLUMN(CB$2)+9,0)</f>
        <v>387000</v>
      </c>
      <c r="CQ577" s="22">
        <f>Target_AM[[#This Row],[PROPORSI]]*VLOOKUP(Target_AM[[#This Row],[NIPNAS]],Target_CC[],COLUMN(CC$2)+9,0)</f>
        <v>387000</v>
      </c>
      <c r="CR577" s="22">
        <f>Target_AM[[#This Row],[PROPORSI]]*VLOOKUP(Target_AM[[#This Row],[NIPNAS]],Target_CC[],COLUMN(CD$2)+9,0)</f>
        <v>387000</v>
      </c>
      <c r="CS577" s="22">
        <f>Target_AM[[#This Row],[PROPORSI]]*VLOOKUP(Target_AM[[#This Row],[NIPNAS]],Target_CC[],COLUMN(CE$2)+9,0)</f>
        <v>387000</v>
      </c>
      <c r="CT577" s="22">
        <f>Target_AM[[#This Row],[PROPORSI]]*VLOOKUP(Target_AM[[#This Row],[NIPNAS]],Target_CC[],COLUMN(CF$2)+9,0)</f>
        <v>387000</v>
      </c>
      <c r="CU577" s="22">
        <f>Target_AM[[#This Row],[PROPORSI]]*VLOOKUP(Target_AM[[#This Row],[NIPNAS]],Target_CC[],COLUMN(CG$2)+9,0)</f>
        <v>387000</v>
      </c>
      <c r="CV577" s="22">
        <f>Target_AM[[#This Row],[PROPORSI]]*VLOOKUP(Target_AM[[#This Row],[NIPNAS]],Target_CC[],COLUMN(CH$2)+9,0)</f>
        <v>387000</v>
      </c>
      <c r="CW577" s="22">
        <f>Target_AM[[#This Row],[PROPORSI]]*VLOOKUP(Target_AM[[#This Row],[NIPNAS]],Target_CC[],COLUMN(CI$2)+9,0)</f>
        <v>387000</v>
      </c>
      <c r="CX577" s="22">
        <f>Target_AM[[#This Row],[PROPORSI]]*VLOOKUP(Target_AM[[#This Row],[NIPNAS]],Target_CC[],COLUMN(CJ$2)+9,0)</f>
        <v>387000</v>
      </c>
      <c r="CY577" s="22">
        <f>Target_AM[[#This Row],[PROPORSI]]*VLOOKUP(Target_AM[[#This Row],[NIPNAS]],Target_CC[],COLUMN(CK$2)+9,0)</f>
        <v>387000</v>
      </c>
      <c r="CZ577" s="22">
        <f>Target_AM[[#This Row],[PROPORSI]]*VLOOKUP(Target_AM[[#This Row],[NIPNAS]],Target_CC[],COLUMN(CL$2)+9,0)</f>
        <v>387000</v>
      </c>
      <c r="DA577" s="22">
        <f>Target_AM[[#This Row],[PROPORSI]]*VLOOKUP(Target_AM[[#This Row],[NIPNAS]],Target_CC[],COLUMN(CM$2)+9,0)</f>
        <v>4644000</v>
      </c>
      <c r="DB577" s="22">
        <f>Target_AM[[#This Row],[PROPORSI]]*VLOOKUP(Target_AM[[#This Row],[NIPNAS]],Target_CC[],COLUMN(CN$2)+9,0)</f>
        <v>0</v>
      </c>
      <c r="DC577" s="22">
        <f>Target_AM[[#This Row],[PROPORSI]]*VLOOKUP(Target_AM[[#This Row],[NIPNAS]],Target_CC[],COLUMN(CO$2)+9,0)</f>
        <v>0</v>
      </c>
      <c r="DD577" s="22">
        <f>Target_AM[[#This Row],[PROPORSI]]*VLOOKUP(Target_AM[[#This Row],[NIPNAS]],Target_CC[],COLUMN(CP$2)+9,0)</f>
        <v>0</v>
      </c>
      <c r="DE577" s="22">
        <f>Target_AM[[#This Row],[PROPORSI]]*VLOOKUP(Target_AM[[#This Row],[NIPNAS]],Target_CC[],COLUMN(CQ$2)+9,0)</f>
        <v>0</v>
      </c>
      <c r="DF577" s="22">
        <f>Target_AM[[#This Row],[PROPORSI]]*VLOOKUP(Target_AM[[#This Row],[NIPNAS]],Target_CC[],COLUMN(CR$2)+9,0)</f>
        <v>0</v>
      </c>
      <c r="DG577" s="22">
        <f>Target_AM[[#This Row],[PROPORSI]]*VLOOKUP(Target_AM[[#This Row],[NIPNAS]],Target_CC[],COLUMN(CS$2)+9,0)</f>
        <v>0</v>
      </c>
      <c r="DH577" s="22">
        <f>Target_AM[[#This Row],[PROPORSI]]*VLOOKUP(Target_AM[[#This Row],[NIPNAS]],Target_CC[],COLUMN(CT$2)+9,0)</f>
        <v>0</v>
      </c>
      <c r="DI577" s="22">
        <f>Target_AM[[#This Row],[PROPORSI]]*VLOOKUP(Target_AM[[#This Row],[NIPNAS]],Target_CC[],COLUMN(CU$2)+9,0)</f>
        <v>0</v>
      </c>
      <c r="DJ577" s="22">
        <f>Target_AM[[#This Row],[PROPORSI]]*VLOOKUP(Target_AM[[#This Row],[NIPNAS]],Target_CC[],COLUMN(CV$2)+9,0)</f>
        <v>0</v>
      </c>
      <c r="DK577" s="22">
        <f>Target_AM[[#This Row],[PROPORSI]]*VLOOKUP(Target_AM[[#This Row],[NIPNAS]],Target_CC[],COLUMN(CW$2)+9,0)</f>
        <v>0</v>
      </c>
      <c r="DL577" s="22">
        <f>Target_AM[[#This Row],[PROPORSI]]*VLOOKUP(Target_AM[[#This Row],[NIPNAS]],Target_CC[],COLUMN(CX$2)+9,0)</f>
        <v>0</v>
      </c>
      <c r="DM577" s="22">
        <f>Target_AM[[#This Row],[PROPORSI]]*VLOOKUP(Target_AM[[#This Row],[NIPNAS]],Target_CC[],COLUMN(CY$2)+9,0)</f>
        <v>0</v>
      </c>
      <c r="DN577" s="22">
        <f>Target_AM[[#This Row],[PROPORSI]]*VLOOKUP(Target_AM[[#This Row],[NIPNAS]],Target_CC[],COLUMN(CZ$2)+9,0)</f>
        <v>0</v>
      </c>
      <c r="DO577" s="22">
        <f>Target_AM[[#This Row],[PROPORSI]]*VLOOKUP(Target_AM[[#This Row],[NIPNAS]],Target_CC[],COLUMN(DA$2)+9,0)</f>
        <v>0</v>
      </c>
      <c r="DP577" s="22">
        <f>Target_AM[[#This Row],[PROPORSI]]*VLOOKUP(Target_AM[[#This Row],[NIPNAS]],Target_CC[],COLUMN(DB$2)+9,0)</f>
        <v>0</v>
      </c>
      <c r="DQ577" s="22">
        <f>Target_AM[[#This Row],[PROPORSI]]*VLOOKUP(Target_AM[[#This Row],[NIPNAS]],Target_CC[],COLUMN(DC$2)+9,0)</f>
        <v>0</v>
      </c>
      <c r="DR577" s="22">
        <f>Target_AM[[#This Row],[PROPORSI]]*VLOOKUP(Target_AM[[#This Row],[NIPNAS]],Target_CC[],COLUMN(DD$2)+9,0)</f>
        <v>0</v>
      </c>
      <c r="DS577" s="22">
        <f>Target_AM[[#This Row],[PROPORSI]]*VLOOKUP(Target_AM[[#This Row],[NIPNAS]],Target_CC[],COLUMN(DE$2)+9,0)</f>
        <v>0</v>
      </c>
      <c r="DT577" s="22">
        <f>Target_AM[[#This Row],[PROPORSI]]*VLOOKUP(Target_AM[[#This Row],[NIPNAS]],Target_CC[],COLUMN(DF$2)+9,0)</f>
        <v>0</v>
      </c>
      <c r="DU577" s="22">
        <f>Target_AM[[#This Row],[PROPORSI]]*VLOOKUP(Target_AM[[#This Row],[NIPNAS]],Target_CC[],COLUMN(DG$2)+9,0)</f>
        <v>0</v>
      </c>
      <c r="DV577" s="22">
        <f>Target_AM[[#This Row],[PROPORSI]]*VLOOKUP(Target_AM[[#This Row],[NIPNAS]],Target_CC[],COLUMN(DH$2)+9,0)</f>
        <v>0</v>
      </c>
      <c r="DW577" s="22">
        <f>Target_AM[[#This Row],[PROPORSI]]*VLOOKUP(Target_AM[[#This Row],[NIPNAS]],Target_CC[],COLUMN(DI$2)+9,0)</f>
        <v>0</v>
      </c>
      <c r="DX577" s="22">
        <f>Target_AM[[#This Row],[PROPORSI]]*VLOOKUP(Target_AM[[#This Row],[NIPNAS]],Target_CC[],COLUMN(DJ$2)+9,0)</f>
        <v>0</v>
      </c>
      <c r="DY577" s="22">
        <f>Target_AM[[#This Row],[PROPORSI]]*VLOOKUP(Target_AM[[#This Row],[NIPNAS]],Target_CC[],COLUMN(DK$2)+9,0)</f>
        <v>0</v>
      </c>
      <c r="DZ577" s="22">
        <f>Target_AM[[#This Row],[PROPORSI]]*VLOOKUP(Target_AM[[#This Row],[NIPNAS]],Target_CC[],COLUMN(DL$2)+9,0)</f>
        <v>0</v>
      </c>
      <c r="EA577" s="22">
        <f>Target_AM[[#This Row],[PROPORSI]]*VLOOKUP(Target_AM[[#This Row],[NIPNAS]],Target_CC[],COLUMN(DM$2)+9,0)</f>
        <v>0</v>
      </c>
    </row>
    <row r="578" spans="2:131" x14ac:dyDescent="0.3">
      <c r="B578">
        <v>402005</v>
      </c>
      <c r="C578" t="s">
        <v>984</v>
      </c>
      <c r="D578">
        <v>1</v>
      </c>
      <c r="E578" s="8">
        <v>45658</v>
      </c>
      <c r="F578">
        <v>19014658</v>
      </c>
      <c r="G578" t="s">
        <v>487</v>
      </c>
      <c r="J578" t="s">
        <v>363</v>
      </c>
      <c r="K578" t="s">
        <v>22</v>
      </c>
      <c r="L578" t="s">
        <v>159</v>
      </c>
      <c r="M578" t="s">
        <v>29</v>
      </c>
      <c r="N578" s="23">
        <f>Target_AM[[#This Row],[PROPORSI]]*VLOOKUP(Target_AM[[#This Row],[NIPNAS]],Target_CC[],9,0)</f>
        <v>0</v>
      </c>
      <c r="O578" s="22">
        <f>Target_AM[[#This Row],[PROPORSI]]*VLOOKUP(Target_AM[[#This Row],[NIPNAS]],Target_CC[],COLUMN(A$2)+9,0)</f>
        <v>741186</v>
      </c>
      <c r="P578" s="22">
        <f>Target_AM[[#This Row],[PROPORSI]]*VLOOKUP(Target_AM[[#This Row],[NIPNAS]],Target_CC[],COLUMN(B$2)+9,0)</f>
        <v>741186</v>
      </c>
      <c r="Q578" s="22">
        <f>Target_AM[[#This Row],[PROPORSI]]*VLOOKUP(Target_AM[[#This Row],[NIPNAS]],Target_CC[],COLUMN(C$2)+9,0)</f>
        <v>711538.55999999994</v>
      </c>
      <c r="R578" s="22">
        <f>Target_AM[[#This Row],[PROPORSI]]*VLOOKUP(Target_AM[[#This Row],[NIPNAS]],Target_CC[],COLUMN(D$2)+9,0)</f>
        <v>748301.38560000004</v>
      </c>
      <c r="S578" s="22">
        <f>Target_AM[[#This Row],[PROPORSI]]*VLOOKUP(Target_AM[[#This Row],[NIPNAS]],Target_CC[],COLUMN(E$2)+9,0)</f>
        <v>711609.71385599999</v>
      </c>
      <c r="T578" s="22">
        <f>Target_AM[[#This Row],[PROPORSI]]*VLOOKUP(Target_AM[[#This Row],[NIPNAS]],Target_CC[],COLUMN(F$2)+9,0)</f>
        <v>711242.79713855998</v>
      </c>
      <c r="U578" s="22">
        <f>Target_AM[[#This Row],[PROPORSI]]*VLOOKUP(Target_AM[[#This Row],[NIPNAS]],Target_CC[],COLUMN(G$2)+9,0)</f>
        <v>859476.32797138556</v>
      </c>
      <c r="V578" s="22">
        <f>Target_AM[[#This Row],[PROPORSI]]*VLOOKUP(Target_AM[[#This Row],[NIPNAS]],Target_CC[],COLUMN(H$2)+9,0)</f>
        <v>749780.76327971381</v>
      </c>
      <c r="W578" s="22">
        <f>Target_AM[[#This Row],[PROPORSI]]*VLOOKUP(Target_AM[[#This Row],[NIPNAS]],Target_CC[],COLUMN(I$2)+9,0)</f>
        <v>785743.10763279721</v>
      </c>
      <c r="X578" s="22">
        <f>Target_AM[[#This Row],[PROPORSI]]*VLOOKUP(Target_AM[[#This Row],[NIPNAS]],Target_CC[],COLUMN(J$2)+9,0)</f>
        <v>860221.33107632783</v>
      </c>
      <c r="Y578" s="22">
        <f>Target_AM[[#This Row],[PROPORSI]]*VLOOKUP(Target_AM[[#This Row],[NIPNAS]],Target_CC[],COLUMN(K$2)+9,0)</f>
        <v>749788.21331076324</v>
      </c>
      <c r="Z578" s="22">
        <f>Target_AM[[#This Row],[PROPORSI]]*VLOOKUP(Target_AM[[#This Row],[NIPNAS]],Target_CC[],COLUMN(L$2)+9,0)</f>
        <v>822802.48213310773</v>
      </c>
      <c r="AA578" s="22">
        <f>Target_AM[[#This Row],[PROPORSI]]*VLOOKUP(Target_AM[[#This Row],[NIPNAS]],Target_CC[],COLUMN(M$2)+9,0)</f>
        <v>9192876.6819986552</v>
      </c>
      <c r="AB578" s="22">
        <f>Target_AM[[#This Row],[PROPORSI]]*VLOOKUP(Target_AM[[#This Row],[NIPNAS]],Target_CC[],COLUMN(N$2)+9,0)</f>
        <v>56767.886322469421</v>
      </c>
      <c r="AC578" s="22">
        <f>Target_AM[[#This Row],[PROPORSI]]*VLOOKUP(Target_AM[[#This Row],[NIPNAS]],Target_CC[],COLUMN(O$2)+9,0)</f>
        <v>332090.72694128839</v>
      </c>
      <c r="AD578" s="22">
        <f>Target_AM[[#This Row],[PROPORSI]]*VLOOKUP(Target_AM[[#This Row],[NIPNAS]],Target_CC[],COLUMN(P$2)+9,0)</f>
        <v>303426.27203974576</v>
      </c>
      <c r="AE578" s="22">
        <f>Target_AM[[#This Row],[PROPORSI]]*VLOOKUP(Target_AM[[#This Row],[NIPNAS]],Target_CC[],COLUMN(Q$2)+9,0)</f>
        <v>209441.55132507329</v>
      </c>
      <c r="AF578" s="22">
        <f>Target_AM[[#This Row],[PROPORSI]]*VLOOKUP(Target_AM[[#This Row],[NIPNAS]],Target_CC[],COLUMN(R$2)+9,0)</f>
        <v>283000.4528687846</v>
      </c>
      <c r="AG578" s="22">
        <f>Target_AM[[#This Row],[PROPORSI]]*VLOOKUP(Target_AM[[#This Row],[NIPNAS]],Target_CC[],COLUMN(S$2)+9,0)</f>
        <v>409144.12618673471</v>
      </c>
      <c r="AH578" s="22">
        <f>Target_AM[[#This Row],[PROPORSI]]*VLOOKUP(Target_AM[[#This Row],[NIPNAS]],Target_CC[],COLUMN(T$2)+9,0)</f>
        <v>481501.72298994509</v>
      </c>
      <c r="AI578" s="22">
        <f>Target_AM[[#This Row],[PROPORSI]]*VLOOKUP(Target_AM[[#This Row],[NIPNAS]],Target_CC[],COLUMN(U$2)+9,0)</f>
        <v>531953.92440428853</v>
      </c>
      <c r="AJ578" s="22">
        <f>Target_AM[[#This Row],[PROPORSI]]*VLOOKUP(Target_AM[[#This Row],[NIPNAS]],Target_CC[],COLUMN(V$2)+9,0)</f>
        <v>435746.04569201986</v>
      </c>
      <c r="AK578" s="22">
        <f>Target_AM[[#This Row],[PROPORSI]]*VLOOKUP(Target_AM[[#This Row],[NIPNAS]],Target_CC[],COLUMN(W$2)+9,0)</f>
        <v>536130.91075376549</v>
      </c>
      <c r="AL578" s="22">
        <f>Target_AM[[#This Row],[PROPORSI]]*VLOOKUP(Target_AM[[#This Row],[NIPNAS]],Target_CC[],COLUMN(X$2)+9,0)</f>
        <v>721770.02938932832</v>
      </c>
      <c r="AM578" s="22">
        <f>Target_AM[[#This Row],[PROPORSI]]*VLOOKUP(Target_AM[[#This Row],[NIPNAS]],Target_CC[],COLUMN(Y$2)+9,0)</f>
        <v>451978.6526969315</v>
      </c>
      <c r="AN578" s="22">
        <f>Target_AM[[#This Row],[PROPORSI]]*VLOOKUP(Target_AM[[#This Row],[NIPNAS]],Target_CC[],COLUMN(Z$2)+9,0)</f>
        <v>4752952.3016103758</v>
      </c>
      <c r="AO578" s="22">
        <f>Target_AM[[#This Row],[PROPORSI]]*VLOOKUP(Target_AM[[#This Row],[NIPNAS]],Target_CC[],COLUMN(AA$2)+9,0)</f>
        <v>797953.88632246945</v>
      </c>
      <c r="AP578" s="22">
        <f>Target_AM[[#This Row],[PROPORSI]]*VLOOKUP(Target_AM[[#This Row],[NIPNAS]],Target_CC[],COLUMN(AB$2)+9,0)</f>
        <v>1073276.7269412884</v>
      </c>
      <c r="AQ578" s="22">
        <f>Target_AM[[#This Row],[PROPORSI]]*VLOOKUP(Target_AM[[#This Row],[NIPNAS]],Target_CC[],COLUMN(AC$2)+9,0)</f>
        <v>1014964.8320397458</v>
      </c>
      <c r="AR578" s="22">
        <f>Target_AM[[#This Row],[PROPORSI]]*VLOOKUP(Target_AM[[#This Row],[NIPNAS]],Target_CC[],COLUMN(AD$2)+9,0)</f>
        <v>957742.93692507339</v>
      </c>
      <c r="AS578" s="22">
        <f>Target_AM[[#This Row],[PROPORSI]]*VLOOKUP(Target_AM[[#This Row],[NIPNAS]],Target_CC[],COLUMN(AE$2)+9,0)</f>
        <v>994610.16672478453</v>
      </c>
      <c r="AT578" s="22">
        <f>Target_AM[[#This Row],[PROPORSI]]*VLOOKUP(Target_AM[[#This Row],[NIPNAS]],Target_CC[],COLUMN(AF$2)+9,0)</f>
        <v>1120386.9233252946</v>
      </c>
      <c r="AU578" s="22">
        <f>Target_AM[[#This Row],[PROPORSI]]*VLOOKUP(Target_AM[[#This Row],[NIPNAS]],Target_CC[],COLUMN(AG$2)+9,0)</f>
        <v>1340978.0509613305</v>
      </c>
      <c r="AV578" s="22">
        <f>Target_AM[[#This Row],[PROPORSI]]*VLOOKUP(Target_AM[[#This Row],[NIPNAS]],Target_CC[],COLUMN(AH$2)+9,0)</f>
        <v>1281734.6876840023</v>
      </c>
      <c r="AW578" s="22">
        <f>Target_AM[[#This Row],[PROPORSI]]*VLOOKUP(Target_AM[[#This Row],[NIPNAS]],Target_CC[],COLUMN(AI$2)+9,0)</f>
        <v>1221489.1533248171</v>
      </c>
      <c r="AX578" s="22">
        <f>Target_AM[[#This Row],[PROPORSI]]*VLOOKUP(Target_AM[[#This Row],[NIPNAS]],Target_CC[],COLUMN(AJ$2)+9,0)</f>
        <v>1396352.2418300933</v>
      </c>
      <c r="AY578" s="22">
        <f>Target_AM[[#This Row],[PROPORSI]]*VLOOKUP(Target_AM[[#This Row],[NIPNAS]],Target_CC[],COLUMN(AK$2)+9,0)</f>
        <v>1471558.2427000916</v>
      </c>
      <c r="AZ578" s="22">
        <f>Target_AM[[#This Row],[PROPORSI]]*VLOOKUP(Target_AM[[#This Row],[NIPNAS]],Target_CC[],COLUMN(AL$2)+9,0)</f>
        <v>1274781.1348300392</v>
      </c>
      <c r="BA578" s="22">
        <f>Target_AM[[#This Row],[PROPORSI]]*VLOOKUP(Target_AM[[#This Row],[NIPNAS]],Target_CC[],COLUMN(AM$2)+9,0)</f>
        <v>13945828.983609028</v>
      </c>
      <c r="BB578" s="22">
        <f>Target_AM[[#This Row],[PROPORSI]]*VLOOKUP(Target_AM[[#This Row],[NIPNAS]],Target_CC[],COLUMN(AN$2)+9,0)</f>
        <v>792396.75529236195</v>
      </c>
      <c r="BC578" s="22">
        <f>Target_AM[[#This Row],[PROPORSI]]*VLOOKUP(Target_AM[[#This Row],[NIPNAS]],Target_CC[],COLUMN(AO$2)+9,0)</f>
        <v>6032290.547343405</v>
      </c>
      <c r="BD578" s="22">
        <f>Target_AM[[#This Row],[PROPORSI]]*VLOOKUP(Target_AM[[#This Row],[NIPNAS]],Target_CC[],COLUMN(AP$2)+9,0)</f>
        <v>1721168.2227272117</v>
      </c>
      <c r="BE578" s="22">
        <f>Target_AM[[#This Row],[PROPORSI]]*VLOOKUP(Target_AM[[#This Row],[NIPNAS]],Target_CC[],COLUMN(AQ$2)+9,0)</f>
        <v>3730263.1812121775</v>
      </c>
      <c r="BF578" s="22">
        <f>Target_AM[[#This Row],[PROPORSI]]*VLOOKUP(Target_AM[[#This Row],[NIPNAS]],Target_CC[],COLUMN(AR$2)+9,0)</f>
        <v>4356146.5649457099</v>
      </c>
      <c r="BG578" s="22">
        <f>Target_AM[[#This Row],[PROPORSI]]*VLOOKUP(Target_AM[[#This Row],[NIPNAS]],Target_CC[],COLUMN(AS$2)+9,0)</f>
        <v>4727385.5144472579</v>
      </c>
      <c r="BH578" s="22">
        <f>Target_AM[[#This Row],[PROPORSI]]*VLOOKUP(Target_AM[[#This Row],[NIPNAS]],Target_CC[],COLUMN(AT$2)+9,0)</f>
        <v>304335.51175167295</v>
      </c>
      <c r="BI578" s="22">
        <f>Target_AM[[#This Row],[PROPORSI]]*VLOOKUP(Target_AM[[#This Row],[NIPNAS]],Target_CC[],COLUMN(AU$2)+9,0)</f>
        <v>6178364.2199487239</v>
      </c>
      <c r="BJ578" s="22">
        <f>Target_AM[[#This Row],[PROPORSI]]*VLOOKUP(Target_AM[[#This Row],[NIPNAS]],Target_CC[],COLUMN(AV$2)+9,0)</f>
        <v>2219161.1340547749</v>
      </c>
      <c r="BK578" s="22">
        <f>Target_AM[[#This Row],[PROPORSI]]*VLOOKUP(Target_AM[[#This Row],[NIPNAS]],Target_CC[],COLUMN(AW$2)+9,0)</f>
        <v>6294176.2929679696</v>
      </c>
      <c r="BL578" s="22">
        <f>Target_AM[[#This Row],[PROPORSI]]*VLOOKUP(Target_AM[[#This Row],[NIPNAS]],Target_CC[],COLUMN(AX$2)+9,0)</f>
        <v>4667404.7998496499</v>
      </c>
      <c r="BM578" s="22">
        <f>Target_AM[[#This Row],[PROPORSI]]*VLOOKUP(Target_AM[[#This Row],[NIPNAS]],Target_CC[],COLUMN(AY$2)+9,0)</f>
        <v>3677144.2621599752</v>
      </c>
      <c r="BN578" s="22">
        <f>Target_AM[[#This Row],[PROPORSI]]*VLOOKUP(Target_AM[[#This Row],[NIPNAS]],Target_CC[],COLUMN(AZ$2)+9,0)</f>
        <v>44700237.006700888</v>
      </c>
      <c r="BO578" s="22">
        <f>Target_AM[[#This Row],[PROPORSI]]*VLOOKUP(Target_AM[[#This Row],[NIPNAS]],Target_CC[],COLUMN(BA$2)+9,0)</f>
        <v>344320</v>
      </c>
      <c r="BP578" s="22">
        <f>Target_AM[[#This Row],[PROPORSI]]*VLOOKUP(Target_AM[[#This Row],[NIPNAS]],Target_CC[],COLUMN(BB$2)+9,0)</f>
        <v>338200</v>
      </c>
      <c r="BQ578" s="22">
        <f>Target_AM[[#This Row],[PROPORSI]]*VLOOKUP(Target_AM[[#This Row],[NIPNAS]],Target_CC[],COLUMN(BC$2)+9,0)</f>
        <v>350410</v>
      </c>
      <c r="BR578" s="22">
        <f>Target_AM[[#This Row],[PROPORSI]]*VLOOKUP(Target_AM[[#This Row],[NIPNAS]],Target_CC[],COLUMN(BD$2)+9,0)</f>
        <v>350410</v>
      </c>
      <c r="BS578" s="22">
        <f>Target_AM[[#This Row],[PROPORSI]]*VLOOKUP(Target_AM[[#This Row],[NIPNAS]],Target_CC[],COLUMN(BE$2)+9,0)</f>
        <v>350410</v>
      </c>
      <c r="BT578" s="22">
        <f>Target_AM[[#This Row],[PROPORSI]]*VLOOKUP(Target_AM[[#This Row],[NIPNAS]],Target_CC[],COLUMN(BF$2)+9,0)</f>
        <v>350410</v>
      </c>
      <c r="BU578" s="22">
        <f>Target_AM[[#This Row],[PROPORSI]]*VLOOKUP(Target_AM[[#This Row],[NIPNAS]],Target_CC[],COLUMN(BG$2)+9,0)</f>
        <v>350410</v>
      </c>
      <c r="BV578" s="22">
        <f>Target_AM[[#This Row],[PROPORSI]]*VLOOKUP(Target_AM[[#This Row],[NIPNAS]],Target_CC[],COLUMN(BH$2)+9,0)</f>
        <v>350410</v>
      </c>
      <c r="BW578" s="22">
        <f>Target_AM[[#This Row],[PROPORSI]]*VLOOKUP(Target_AM[[#This Row],[NIPNAS]],Target_CC[],COLUMN(BI$2)+9,0)</f>
        <v>350410</v>
      </c>
      <c r="BX578" s="22">
        <f>Target_AM[[#This Row],[PROPORSI]]*VLOOKUP(Target_AM[[#This Row],[NIPNAS]],Target_CC[],COLUMN(BJ$2)+9,0)</f>
        <v>350410</v>
      </c>
      <c r="BY578" s="22">
        <f>Target_AM[[#This Row],[PROPORSI]]*VLOOKUP(Target_AM[[#This Row],[NIPNAS]],Target_CC[],COLUMN(BK$2)+9,0)</f>
        <v>350410</v>
      </c>
      <c r="BZ578" s="22">
        <f>Target_AM[[#This Row],[PROPORSI]]*VLOOKUP(Target_AM[[#This Row],[NIPNAS]],Target_CC[],COLUMN(BL$2)+9,0)</f>
        <v>350410</v>
      </c>
      <c r="CA578" s="22">
        <f>Target_AM[[#This Row],[PROPORSI]]*VLOOKUP(Target_AM[[#This Row],[NIPNAS]],Target_CC[],COLUMN(BM$2)+9,0)</f>
        <v>4186620</v>
      </c>
      <c r="CB578" s="22">
        <f>Target_AM[[#This Row],[PROPORSI]]*VLOOKUP(Target_AM[[#This Row],[NIPNAS]],Target_CC[],COLUMN(BN$2)+9,0)</f>
        <v>0</v>
      </c>
      <c r="CC578" s="22">
        <f>Target_AM[[#This Row],[PROPORSI]]*VLOOKUP(Target_AM[[#This Row],[NIPNAS]],Target_CC[],COLUMN(BO$2)+9,0)</f>
        <v>0</v>
      </c>
      <c r="CD578" s="22">
        <f>Target_AM[[#This Row],[PROPORSI]]*VLOOKUP(Target_AM[[#This Row],[NIPNAS]],Target_CC[],COLUMN(BP$2)+9,0)</f>
        <v>0</v>
      </c>
      <c r="CE578" s="22">
        <f>Target_AM[[#This Row],[PROPORSI]]*VLOOKUP(Target_AM[[#This Row],[NIPNAS]],Target_CC[],COLUMN(BQ$2)+9,0)</f>
        <v>0</v>
      </c>
      <c r="CF578" s="22">
        <f>Target_AM[[#This Row],[PROPORSI]]*VLOOKUP(Target_AM[[#This Row],[NIPNAS]],Target_CC[],COLUMN(BR$2)+9,0)</f>
        <v>0</v>
      </c>
      <c r="CG578" s="22">
        <f>Target_AM[[#This Row],[PROPORSI]]*VLOOKUP(Target_AM[[#This Row],[NIPNAS]],Target_CC[],COLUMN(BS$2)+9,0)</f>
        <v>0</v>
      </c>
      <c r="CH578" s="22">
        <f>Target_AM[[#This Row],[PROPORSI]]*VLOOKUP(Target_AM[[#This Row],[NIPNAS]],Target_CC[],COLUMN(BT$2)+9,0)</f>
        <v>0</v>
      </c>
      <c r="CI578" s="22">
        <f>Target_AM[[#This Row],[PROPORSI]]*VLOOKUP(Target_AM[[#This Row],[NIPNAS]],Target_CC[],COLUMN(BU$2)+9,0)</f>
        <v>0</v>
      </c>
      <c r="CJ578" s="22">
        <f>Target_AM[[#This Row],[PROPORSI]]*VLOOKUP(Target_AM[[#This Row],[NIPNAS]],Target_CC[],COLUMN(BV$2)+9,0)</f>
        <v>0</v>
      </c>
      <c r="CK578" s="22">
        <f>Target_AM[[#This Row],[PROPORSI]]*VLOOKUP(Target_AM[[#This Row],[NIPNAS]],Target_CC[],COLUMN(BW$2)+9,0)</f>
        <v>0</v>
      </c>
      <c r="CL578" s="22">
        <f>Target_AM[[#This Row],[PROPORSI]]*VLOOKUP(Target_AM[[#This Row],[NIPNAS]],Target_CC[],COLUMN(BX$2)+9,0)</f>
        <v>0</v>
      </c>
      <c r="CM578" s="22">
        <f>Target_AM[[#This Row],[PROPORSI]]*VLOOKUP(Target_AM[[#This Row],[NIPNAS]],Target_CC[],COLUMN(BY$2)+9,0)</f>
        <v>0</v>
      </c>
      <c r="CN578" s="22">
        <f>Target_AM[[#This Row],[PROPORSI]]*VLOOKUP(Target_AM[[#This Row],[NIPNAS]],Target_CC[],COLUMN(BZ$2)+9,0)</f>
        <v>0</v>
      </c>
      <c r="CO578" s="22">
        <f>Target_AM[[#This Row],[PROPORSI]]*VLOOKUP(Target_AM[[#This Row],[NIPNAS]],Target_CC[],COLUMN(CA$2)+9,0)</f>
        <v>344320</v>
      </c>
      <c r="CP578" s="22">
        <f>Target_AM[[#This Row],[PROPORSI]]*VLOOKUP(Target_AM[[#This Row],[NIPNAS]],Target_CC[],COLUMN(CB$2)+9,0)</f>
        <v>338200</v>
      </c>
      <c r="CQ578" s="22">
        <f>Target_AM[[#This Row],[PROPORSI]]*VLOOKUP(Target_AM[[#This Row],[NIPNAS]],Target_CC[],COLUMN(CC$2)+9,0)</f>
        <v>350410</v>
      </c>
      <c r="CR578" s="22">
        <f>Target_AM[[#This Row],[PROPORSI]]*VLOOKUP(Target_AM[[#This Row],[NIPNAS]],Target_CC[],COLUMN(CD$2)+9,0)</f>
        <v>350410</v>
      </c>
      <c r="CS578" s="22">
        <f>Target_AM[[#This Row],[PROPORSI]]*VLOOKUP(Target_AM[[#This Row],[NIPNAS]],Target_CC[],COLUMN(CE$2)+9,0)</f>
        <v>350410</v>
      </c>
      <c r="CT578" s="22">
        <f>Target_AM[[#This Row],[PROPORSI]]*VLOOKUP(Target_AM[[#This Row],[NIPNAS]],Target_CC[],COLUMN(CF$2)+9,0)</f>
        <v>350410</v>
      </c>
      <c r="CU578" s="22">
        <f>Target_AM[[#This Row],[PROPORSI]]*VLOOKUP(Target_AM[[#This Row],[NIPNAS]],Target_CC[],COLUMN(CG$2)+9,0)</f>
        <v>350410</v>
      </c>
      <c r="CV578" s="22">
        <f>Target_AM[[#This Row],[PROPORSI]]*VLOOKUP(Target_AM[[#This Row],[NIPNAS]],Target_CC[],COLUMN(CH$2)+9,0)</f>
        <v>350410</v>
      </c>
      <c r="CW578" s="22">
        <f>Target_AM[[#This Row],[PROPORSI]]*VLOOKUP(Target_AM[[#This Row],[NIPNAS]],Target_CC[],COLUMN(CI$2)+9,0)</f>
        <v>350410</v>
      </c>
      <c r="CX578" s="22">
        <f>Target_AM[[#This Row],[PROPORSI]]*VLOOKUP(Target_AM[[#This Row],[NIPNAS]],Target_CC[],COLUMN(CJ$2)+9,0)</f>
        <v>350410</v>
      </c>
      <c r="CY578" s="22">
        <f>Target_AM[[#This Row],[PROPORSI]]*VLOOKUP(Target_AM[[#This Row],[NIPNAS]],Target_CC[],COLUMN(CK$2)+9,0)</f>
        <v>350410</v>
      </c>
      <c r="CZ578" s="22">
        <f>Target_AM[[#This Row],[PROPORSI]]*VLOOKUP(Target_AM[[#This Row],[NIPNAS]],Target_CC[],COLUMN(CL$2)+9,0)</f>
        <v>350410</v>
      </c>
      <c r="DA578" s="22">
        <f>Target_AM[[#This Row],[PROPORSI]]*VLOOKUP(Target_AM[[#This Row],[NIPNAS]],Target_CC[],COLUMN(CM$2)+9,0)</f>
        <v>4186620</v>
      </c>
      <c r="DB578" s="22">
        <f>Target_AM[[#This Row],[PROPORSI]]*VLOOKUP(Target_AM[[#This Row],[NIPNAS]],Target_CC[],COLUMN(CN$2)+9,0)</f>
        <v>0</v>
      </c>
      <c r="DC578" s="22">
        <f>Target_AM[[#This Row],[PROPORSI]]*VLOOKUP(Target_AM[[#This Row],[NIPNAS]],Target_CC[],COLUMN(CO$2)+9,0)</f>
        <v>0</v>
      </c>
      <c r="DD578" s="22">
        <f>Target_AM[[#This Row],[PROPORSI]]*VLOOKUP(Target_AM[[#This Row],[NIPNAS]],Target_CC[],COLUMN(CP$2)+9,0)</f>
        <v>0</v>
      </c>
      <c r="DE578" s="22">
        <f>Target_AM[[#This Row],[PROPORSI]]*VLOOKUP(Target_AM[[#This Row],[NIPNAS]],Target_CC[],COLUMN(CQ$2)+9,0)</f>
        <v>0</v>
      </c>
      <c r="DF578" s="22">
        <f>Target_AM[[#This Row],[PROPORSI]]*VLOOKUP(Target_AM[[#This Row],[NIPNAS]],Target_CC[],COLUMN(CR$2)+9,0)</f>
        <v>0</v>
      </c>
      <c r="DG578" s="22">
        <f>Target_AM[[#This Row],[PROPORSI]]*VLOOKUP(Target_AM[[#This Row],[NIPNAS]],Target_CC[],COLUMN(CS$2)+9,0)</f>
        <v>0</v>
      </c>
      <c r="DH578" s="22">
        <f>Target_AM[[#This Row],[PROPORSI]]*VLOOKUP(Target_AM[[#This Row],[NIPNAS]],Target_CC[],COLUMN(CT$2)+9,0)</f>
        <v>0</v>
      </c>
      <c r="DI578" s="22">
        <f>Target_AM[[#This Row],[PROPORSI]]*VLOOKUP(Target_AM[[#This Row],[NIPNAS]],Target_CC[],COLUMN(CU$2)+9,0)</f>
        <v>0</v>
      </c>
      <c r="DJ578" s="22">
        <f>Target_AM[[#This Row],[PROPORSI]]*VLOOKUP(Target_AM[[#This Row],[NIPNAS]],Target_CC[],COLUMN(CV$2)+9,0)</f>
        <v>0</v>
      </c>
      <c r="DK578" s="22">
        <f>Target_AM[[#This Row],[PROPORSI]]*VLOOKUP(Target_AM[[#This Row],[NIPNAS]],Target_CC[],COLUMN(CW$2)+9,0)</f>
        <v>0</v>
      </c>
      <c r="DL578" s="22">
        <f>Target_AM[[#This Row],[PROPORSI]]*VLOOKUP(Target_AM[[#This Row],[NIPNAS]],Target_CC[],COLUMN(CX$2)+9,0)</f>
        <v>0</v>
      </c>
      <c r="DM578" s="22">
        <f>Target_AM[[#This Row],[PROPORSI]]*VLOOKUP(Target_AM[[#This Row],[NIPNAS]],Target_CC[],COLUMN(CY$2)+9,0)</f>
        <v>0</v>
      </c>
      <c r="DN578" s="22">
        <f>Target_AM[[#This Row],[PROPORSI]]*VLOOKUP(Target_AM[[#This Row],[NIPNAS]],Target_CC[],COLUMN(CZ$2)+9,0)</f>
        <v>0</v>
      </c>
      <c r="DO578" s="22">
        <f>Target_AM[[#This Row],[PROPORSI]]*VLOOKUP(Target_AM[[#This Row],[NIPNAS]],Target_CC[],COLUMN(DA$2)+9,0)</f>
        <v>0</v>
      </c>
      <c r="DP578" s="22">
        <f>Target_AM[[#This Row],[PROPORSI]]*VLOOKUP(Target_AM[[#This Row],[NIPNAS]],Target_CC[],COLUMN(DB$2)+9,0)</f>
        <v>0</v>
      </c>
      <c r="DQ578" s="22">
        <f>Target_AM[[#This Row],[PROPORSI]]*VLOOKUP(Target_AM[[#This Row],[NIPNAS]],Target_CC[],COLUMN(DC$2)+9,0)</f>
        <v>0</v>
      </c>
      <c r="DR578" s="22">
        <f>Target_AM[[#This Row],[PROPORSI]]*VLOOKUP(Target_AM[[#This Row],[NIPNAS]],Target_CC[],COLUMN(DD$2)+9,0)</f>
        <v>0</v>
      </c>
      <c r="DS578" s="22">
        <f>Target_AM[[#This Row],[PROPORSI]]*VLOOKUP(Target_AM[[#This Row],[NIPNAS]],Target_CC[],COLUMN(DE$2)+9,0)</f>
        <v>0</v>
      </c>
      <c r="DT578" s="22">
        <f>Target_AM[[#This Row],[PROPORSI]]*VLOOKUP(Target_AM[[#This Row],[NIPNAS]],Target_CC[],COLUMN(DF$2)+9,0)</f>
        <v>0</v>
      </c>
      <c r="DU578" s="22">
        <f>Target_AM[[#This Row],[PROPORSI]]*VLOOKUP(Target_AM[[#This Row],[NIPNAS]],Target_CC[],COLUMN(DG$2)+9,0)</f>
        <v>0</v>
      </c>
      <c r="DV578" s="22">
        <f>Target_AM[[#This Row],[PROPORSI]]*VLOOKUP(Target_AM[[#This Row],[NIPNAS]],Target_CC[],COLUMN(DH$2)+9,0)</f>
        <v>0</v>
      </c>
      <c r="DW578" s="22">
        <f>Target_AM[[#This Row],[PROPORSI]]*VLOOKUP(Target_AM[[#This Row],[NIPNAS]],Target_CC[],COLUMN(DI$2)+9,0)</f>
        <v>0</v>
      </c>
      <c r="DX578" s="22">
        <f>Target_AM[[#This Row],[PROPORSI]]*VLOOKUP(Target_AM[[#This Row],[NIPNAS]],Target_CC[],COLUMN(DJ$2)+9,0)</f>
        <v>0</v>
      </c>
      <c r="DY578" s="22">
        <f>Target_AM[[#This Row],[PROPORSI]]*VLOOKUP(Target_AM[[#This Row],[NIPNAS]],Target_CC[],COLUMN(DK$2)+9,0)</f>
        <v>0</v>
      </c>
      <c r="DZ578" s="22">
        <f>Target_AM[[#This Row],[PROPORSI]]*VLOOKUP(Target_AM[[#This Row],[NIPNAS]],Target_CC[],COLUMN(DL$2)+9,0)</f>
        <v>0</v>
      </c>
      <c r="EA578" s="22">
        <f>Target_AM[[#This Row],[PROPORSI]]*VLOOKUP(Target_AM[[#This Row],[NIPNAS]],Target_CC[],COLUMN(DM$2)+9,0)</f>
        <v>0</v>
      </c>
    </row>
    <row r="579" spans="2:131" x14ac:dyDescent="0.3">
      <c r="B579">
        <v>405605</v>
      </c>
      <c r="C579" t="s">
        <v>1020</v>
      </c>
      <c r="D579">
        <v>1</v>
      </c>
      <c r="E579" s="8">
        <v>45658</v>
      </c>
      <c r="F579">
        <v>19567856</v>
      </c>
      <c r="G579" t="s">
        <v>704</v>
      </c>
      <c r="J579" t="s">
        <v>363</v>
      </c>
      <c r="K579" t="s">
        <v>20</v>
      </c>
      <c r="L579" t="s">
        <v>159</v>
      </c>
      <c r="M579" t="s">
        <v>29</v>
      </c>
      <c r="N579" s="23">
        <f>Target_AM[[#This Row],[PROPORSI]]*VLOOKUP(Target_AM[[#This Row],[NIPNAS]],Target_CC[],9,0)</f>
        <v>0</v>
      </c>
      <c r="O579" s="22">
        <f>Target_AM[[#This Row],[PROPORSI]]*VLOOKUP(Target_AM[[#This Row],[NIPNAS]],Target_CC[],COLUMN(A$2)+9,0)</f>
        <v>13004600</v>
      </c>
      <c r="P579" s="22">
        <f>Target_AM[[#This Row],[PROPORSI]]*VLOOKUP(Target_AM[[#This Row],[NIPNAS]],Target_CC[],COLUMN(B$2)+9,0)</f>
        <v>13004600</v>
      </c>
      <c r="Q579" s="22">
        <f>Target_AM[[#This Row],[PROPORSI]]*VLOOKUP(Target_AM[[#This Row],[NIPNAS]],Target_CC[],COLUMN(C$2)+9,0)</f>
        <v>12829206</v>
      </c>
      <c r="R579" s="22">
        <f>Target_AM[[#This Row],[PROPORSI]]*VLOOKUP(Target_AM[[#This Row],[NIPNAS]],Target_CC[],COLUMN(D$2)+9,0)</f>
        <v>13132892.060000001</v>
      </c>
      <c r="S579" s="22">
        <f>Target_AM[[#This Row],[PROPORSI]]*VLOOKUP(Target_AM[[#This Row],[NIPNAS]],Target_CC[],COLUMN(E$2)+9,0)</f>
        <v>12830488.920600001</v>
      </c>
      <c r="T579" s="22">
        <f>Target_AM[[#This Row],[PROPORSI]]*VLOOKUP(Target_AM[[#This Row],[NIPNAS]],Target_CC[],COLUMN(F$2)+9,0)</f>
        <v>12827464.889206</v>
      </c>
      <c r="U579" s="22">
        <f>Target_AM[[#This Row],[PROPORSI]]*VLOOKUP(Target_AM[[#This Row],[NIPNAS]],Target_CC[],COLUMN(G$2)+9,0)</f>
        <v>14049194.64889206</v>
      </c>
      <c r="V579" s="22">
        <f>Target_AM[[#This Row],[PROPORSI]]*VLOOKUP(Target_AM[[#This Row],[NIPNAS]],Target_CC[],COLUMN(H$2)+9,0)</f>
        <v>13145091.946488921</v>
      </c>
      <c r="W579" s="22">
        <f>Target_AM[[#This Row],[PROPORSI]]*VLOOKUP(Target_AM[[#This Row],[NIPNAS]],Target_CC[],COLUMN(I$2)+9,0)</f>
        <v>13441490.91946489</v>
      </c>
      <c r="X579" s="22">
        <f>Target_AM[[#This Row],[PROPORSI]]*VLOOKUP(Target_AM[[#This Row],[NIPNAS]],Target_CC[],COLUMN(J$2)+9,0)</f>
        <v>14055334.909194648</v>
      </c>
      <c r="Y579" s="22">
        <f>Target_AM[[#This Row],[PROPORSI]]*VLOOKUP(Target_AM[[#This Row],[NIPNAS]],Target_CC[],COLUMN(K$2)+9,0)</f>
        <v>13145153.349091947</v>
      </c>
      <c r="Z579" s="22">
        <f>Target_AM[[#This Row],[PROPORSI]]*VLOOKUP(Target_AM[[#This Row],[NIPNAS]],Target_CC[],COLUMN(L$2)+9,0)</f>
        <v>13746931.533490919</v>
      </c>
      <c r="AA579" s="22">
        <f>Target_AM[[#This Row],[PROPORSI]]*VLOOKUP(Target_AM[[#This Row],[NIPNAS]],Target_CC[],COLUMN(M$2)+9,0)</f>
        <v>159212449.17642936</v>
      </c>
      <c r="AB579" s="22">
        <f>Target_AM[[#This Row],[PROPORSI]]*VLOOKUP(Target_AM[[#This Row],[NIPNAS]],Target_CC[],COLUMN(N$2)+9,0)</f>
        <v>246767.4859163902</v>
      </c>
      <c r="AC579" s="22">
        <f>Target_AM[[#This Row],[PROPORSI]]*VLOOKUP(Target_AM[[#This Row],[NIPNAS]],Target_CC[],COLUMN(O$2)+9,0)</f>
        <v>1443583.671900986</v>
      </c>
      <c r="AD579" s="22">
        <f>Target_AM[[#This Row],[PROPORSI]]*VLOOKUP(Target_AM[[#This Row],[NIPNAS]],Target_CC[],COLUMN(P$2)+9,0)</f>
        <v>1318980.5568398274</v>
      </c>
      <c r="AE579" s="22">
        <f>Target_AM[[#This Row],[PROPORSI]]*VLOOKUP(Target_AM[[#This Row],[NIPNAS]],Target_CC[],COLUMN(Q$2)+9,0)</f>
        <v>910433.14125401981</v>
      </c>
      <c r="AF579" s="22">
        <f>Target_AM[[#This Row],[PROPORSI]]*VLOOKUP(Target_AM[[#This Row],[NIPNAS]],Target_CC[],COLUMN(R$2)+9,0)</f>
        <v>1230190.4261668483</v>
      </c>
      <c r="AG579" s="22">
        <f>Target_AM[[#This Row],[PROPORSI]]*VLOOKUP(Target_AM[[#This Row],[NIPNAS]],Target_CC[],COLUMN(S$2)+9,0)</f>
        <v>1778531.3834486781</v>
      </c>
      <c r="AH579" s="22">
        <f>Target_AM[[#This Row],[PROPORSI]]*VLOOKUP(Target_AM[[#This Row],[NIPNAS]],Target_CC[],COLUMN(T$2)+9,0)</f>
        <v>2093066.6498958392</v>
      </c>
      <c r="AI579" s="22">
        <f>Target_AM[[#This Row],[PROPORSI]]*VLOOKUP(Target_AM[[#This Row],[NIPNAS]],Target_CC[],COLUMN(U$2)+9,0)</f>
        <v>2312380.1334249419</v>
      </c>
      <c r="AJ579" s="22">
        <f>Target_AM[[#This Row],[PROPORSI]]*VLOOKUP(Target_AM[[#This Row],[NIPNAS]],Target_CC[],COLUMN(V$2)+9,0)</f>
        <v>1894168.7485529534</v>
      </c>
      <c r="AK579" s="22">
        <f>Target_AM[[#This Row],[PROPORSI]]*VLOOKUP(Target_AM[[#This Row],[NIPNAS]],Target_CC[],COLUMN(W$2)+9,0)</f>
        <v>2330537.3079639473</v>
      </c>
      <c r="AL579" s="22">
        <f>Target_AM[[#This Row],[PROPORSI]]*VLOOKUP(Target_AM[[#This Row],[NIPNAS]],Target_CC[],COLUMN(X$2)+9,0)</f>
        <v>3137502.3292298582</v>
      </c>
      <c r="AM579" s="22">
        <f>Target_AM[[#This Row],[PROPORSI]]*VLOOKUP(Target_AM[[#This Row],[NIPNAS]],Target_CC[],COLUMN(Y$2)+9,0)</f>
        <v>1964731.1717814072</v>
      </c>
      <c r="AN579" s="22">
        <f>Target_AM[[#This Row],[PROPORSI]]*VLOOKUP(Target_AM[[#This Row],[NIPNAS]],Target_CC[],COLUMN(Z$2)+9,0)</f>
        <v>20660873.0063757</v>
      </c>
      <c r="AO579" s="22">
        <f>Target_AM[[#This Row],[PROPORSI]]*VLOOKUP(Target_AM[[#This Row],[NIPNAS]],Target_CC[],COLUMN(AA$2)+9,0)</f>
        <v>13251367.485916391</v>
      </c>
      <c r="AP579" s="22">
        <f>Target_AM[[#This Row],[PROPORSI]]*VLOOKUP(Target_AM[[#This Row],[NIPNAS]],Target_CC[],COLUMN(AB$2)+9,0)</f>
        <v>14448183.671900986</v>
      </c>
      <c r="AQ579" s="22">
        <f>Target_AM[[#This Row],[PROPORSI]]*VLOOKUP(Target_AM[[#This Row],[NIPNAS]],Target_CC[],COLUMN(AC$2)+9,0)</f>
        <v>14148186.556839827</v>
      </c>
      <c r="AR579" s="22">
        <f>Target_AM[[#This Row],[PROPORSI]]*VLOOKUP(Target_AM[[#This Row],[NIPNAS]],Target_CC[],COLUMN(AD$2)+9,0)</f>
        <v>14043325.20125402</v>
      </c>
      <c r="AS579" s="22">
        <f>Target_AM[[#This Row],[PROPORSI]]*VLOOKUP(Target_AM[[#This Row],[NIPNAS]],Target_CC[],COLUMN(AE$2)+9,0)</f>
        <v>14060679.346766848</v>
      </c>
      <c r="AT579" s="22">
        <f>Target_AM[[#This Row],[PROPORSI]]*VLOOKUP(Target_AM[[#This Row],[NIPNAS]],Target_CC[],COLUMN(AF$2)+9,0)</f>
        <v>14605996.272654679</v>
      </c>
      <c r="AU579" s="22">
        <f>Target_AM[[#This Row],[PROPORSI]]*VLOOKUP(Target_AM[[#This Row],[NIPNAS]],Target_CC[],COLUMN(AG$2)+9,0)</f>
        <v>16142261.298787899</v>
      </c>
      <c r="AV579" s="22">
        <f>Target_AM[[#This Row],[PROPORSI]]*VLOOKUP(Target_AM[[#This Row],[NIPNAS]],Target_CC[],COLUMN(AH$2)+9,0)</f>
        <v>15457472.079913862</v>
      </c>
      <c r="AW579" s="22">
        <f>Target_AM[[#This Row],[PROPORSI]]*VLOOKUP(Target_AM[[#This Row],[NIPNAS]],Target_CC[],COLUMN(AI$2)+9,0)</f>
        <v>15335659.668017844</v>
      </c>
      <c r="AX579" s="22">
        <f>Target_AM[[#This Row],[PROPORSI]]*VLOOKUP(Target_AM[[#This Row],[NIPNAS]],Target_CC[],COLUMN(AJ$2)+9,0)</f>
        <v>16385872.217158595</v>
      </c>
      <c r="AY579" s="22">
        <f>Target_AM[[#This Row],[PROPORSI]]*VLOOKUP(Target_AM[[#This Row],[NIPNAS]],Target_CC[],COLUMN(AK$2)+9,0)</f>
        <v>16282655.678321805</v>
      </c>
      <c r="AZ579" s="22">
        <f>Target_AM[[#This Row],[PROPORSI]]*VLOOKUP(Target_AM[[#This Row],[NIPNAS]],Target_CC[],COLUMN(AL$2)+9,0)</f>
        <v>15711662.705272326</v>
      </c>
      <c r="BA579" s="22">
        <f>Target_AM[[#This Row],[PROPORSI]]*VLOOKUP(Target_AM[[#This Row],[NIPNAS]],Target_CC[],COLUMN(AM$2)+9,0)</f>
        <v>179873322.18280509</v>
      </c>
      <c r="BB579" s="22">
        <f>Target_AM[[#This Row],[PROPORSI]]*VLOOKUP(Target_AM[[#This Row],[NIPNAS]],Target_CC[],COLUMN(AN$2)+9,0)</f>
        <v>792396.75529236195</v>
      </c>
      <c r="BC579" s="22">
        <f>Target_AM[[#This Row],[PROPORSI]]*VLOOKUP(Target_AM[[#This Row],[NIPNAS]],Target_CC[],COLUMN(AO$2)+9,0)</f>
        <v>6032290.547343405</v>
      </c>
      <c r="BD579" s="22">
        <f>Target_AM[[#This Row],[PROPORSI]]*VLOOKUP(Target_AM[[#This Row],[NIPNAS]],Target_CC[],COLUMN(AP$2)+9,0)</f>
        <v>1721168.2227272117</v>
      </c>
      <c r="BE579" s="22">
        <f>Target_AM[[#This Row],[PROPORSI]]*VLOOKUP(Target_AM[[#This Row],[NIPNAS]],Target_CC[],COLUMN(AQ$2)+9,0)</f>
        <v>3730263.1812121775</v>
      </c>
      <c r="BF579" s="22">
        <f>Target_AM[[#This Row],[PROPORSI]]*VLOOKUP(Target_AM[[#This Row],[NIPNAS]],Target_CC[],COLUMN(AR$2)+9,0)</f>
        <v>4356146.5649457099</v>
      </c>
      <c r="BG579" s="22">
        <f>Target_AM[[#This Row],[PROPORSI]]*VLOOKUP(Target_AM[[#This Row],[NIPNAS]],Target_CC[],COLUMN(AS$2)+9,0)</f>
        <v>4727385.5144472579</v>
      </c>
      <c r="BH579" s="22">
        <f>Target_AM[[#This Row],[PROPORSI]]*VLOOKUP(Target_AM[[#This Row],[NIPNAS]],Target_CC[],COLUMN(AT$2)+9,0)</f>
        <v>304335.51175167295</v>
      </c>
      <c r="BI579" s="22">
        <f>Target_AM[[#This Row],[PROPORSI]]*VLOOKUP(Target_AM[[#This Row],[NIPNAS]],Target_CC[],COLUMN(AU$2)+9,0)</f>
        <v>6178364.2199487239</v>
      </c>
      <c r="BJ579" s="22">
        <f>Target_AM[[#This Row],[PROPORSI]]*VLOOKUP(Target_AM[[#This Row],[NIPNAS]],Target_CC[],COLUMN(AV$2)+9,0)</f>
        <v>2219161.1340547749</v>
      </c>
      <c r="BK579" s="22">
        <f>Target_AM[[#This Row],[PROPORSI]]*VLOOKUP(Target_AM[[#This Row],[NIPNAS]],Target_CC[],COLUMN(AW$2)+9,0)</f>
        <v>6294176.2929679696</v>
      </c>
      <c r="BL579" s="22">
        <f>Target_AM[[#This Row],[PROPORSI]]*VLOOKUP(Target_AM[[#This Row],[NIPNAS]],Target_CC[],COLUMN(AX$2)+9,0)</f>
        <v>4667404.7998496499</v>
      </c>
      <c r="BM579" s="22">
        <f>Target_AM[[#This Row],[PROPORSI]]*VLOOKUP(Target_AM[[#This Row],[NIPNAS]],Target_CC[],COLUMN(AY$2)+9,0)</f>
        <v>3677144.2621599752</v>
      </c>
      <c r="BN579" s="22">
        <f>Target_AM[[#This Row],[PROPORSI]]*VLOOKUP(Target_AM[[#This Row],[NIPNAS]],Target_CC[],COLUMN(AZ$2)+9,0)</f>
        <v>44700237.006700888</v>
      </c>
      <c r="BO579" s="22">
        <f>Target_AM[[#This Row],[PROPORSI]]*VLOOKUP(Target_AM[[#This Row],[NIPNAS]],Target_CC[],COLUMN(BA$2)+9,0)</f>
        <v>6442300</v>
      </c>
      <c r="BP579" s="22">
        <f>Target_AM[[#This Row],[PROPORSI]]*VLOOKUP(Target_AM[[#This Row],[NIPNAS]],Target_CC[],COLUMN(BB$2)+9,0)</f>
        <v>6442300</v>
      </c>
      <c r="BQ579" s="22">
        <f>Target_AM[[#This Row],[PROPORSI]]*VLOOKUP(Target_AM[[#This Row],[NIPNAS]],Target_CC[],COLUMN(BC$2)+9,0)</f>
        <v>6442300</v>
      </c>
      <c r="BR579" s="22">
        <f>Target_AM[[#This Row],[PROPORSI]]*VLOOKUP(Target_AM[[#This Row],[NIPNAS]],Target_CC[],COLUMN(BD$2)+9,0)</f>
        <v>6398505</v>
      </c>
      <c r="BS579" s="22">
        <f>Target_AM[[#This Row],[PROPORSI]]*VLOOKUP(Target_AM[[#This Row],[NIPNAS]],Target_CC[],COLUMN(BE$2)+9,0)</f>
        <v>6398505</v>
      </c>
      <c r="BT579" s="22">
        <f>Target_AM[[#This Row],[PROPORSI]]*VLOOKUP(Target_AM[[#This Row],[NIPNAS]],Target_CC[],COLUMN(BF$2)+9,0)</f>
        <v>6398505</v>
      </c>
      <c r="BU579" s="22">
        <f>Target_AM[[#This Row],[PROPORSI]]*VLOOKUP(Target_AM[[#This Row],[NIPNAS]],Target_CC[],COLUMN(BG$2)+9,0)</f>
        <v>6398505</v>
      </c>
      <c r="BV579" s="22">
        <f>Target_AM[[#This Row],[PROPORSI]]*VLOOKUP(Target_AM[[#This Row],[NIPNAS]],Target_CC[],COLUMN(BH$2)+9,0)</f>
        <v>6398505</v>
      </c>
      <c r="BW579" s="22">
        <f>Target_AM[[#This Row],[PROPORSI]]*VLOOKUP(Target_AM[[#This Row],[NIPNAS]],Target_CC[],COLUMN(BI$2)+9,0)</f>
        <v>6398505</v>
      </c>
      <c r="BX579" s="22">
        <f>Target_AM[[#This Row],[PROPORSI]]*VLOOKUP(Target_AM[[#This Row],[NIPNAS]],Target_CC[],COLUMN(BJ$2)+9,0)</f>
        <v>6398505</v>
      </c>
      <c r="BY579" s="22">
        <f>Target_AM[[#This Row],[PROPORSI]]*VLOOKUP(Target_AM[[#This Row],[NIPNAS]],Target_CC[],COLUMN(BK$2)+9,0)</f>
        <v>6398505</v>
      </c>
      <c r="BZ579" s="22">
        <f>Target_AM[[#This Row],[PROPORSI]]*VLOOKUP(Target_AM[[#This Row],[NIPNAS]],Target_CC[],COLUMN(BL$2)+9,0)</f>
        <v>6398505</v>
      </c>
      <c r="CA579" s="22">
        <f>Target_AM[[#This Row],[PROPORSI]]*VLOOKUP(Target_AM[[#This Row],[NIPNAS]],Target_CC[],COLUMN(BM$2)+9,0)</f>
        <v>76913445</v>
      </c>
      <c r="CB579" s="22">
        <f>Target_AM[[#This Row],[PROPORSI]]*VLOOKUP(Target_AM[[#This Row],[NIPNAS]],Target_CC[],COLUMN(BN$2)+9,0)</f>
        <v>3447900</v>
      </c>
      <c r="CC579" s="22">
        <f>Target_AM[[#This Row],[PROPORSI]]*VLOOKUP(Target_AM[[#This Row],[NIPNAS]],Target_CC[],COLUMN(BO$2)+9,0)</f>
        <v>3447900</v>
      </c>
      <c r="CD579" s="22">
        <f>Target_AM[[#This Row],[PROPORSI]]*VLOOKUP(Target_AM[[#This Row],[NIPNAS]],Target_CC[],COLUMN(BP$2)+9,0)</f>
        <v>3447900</v>
      </c>
      <c r="CE579" s="22">
        <f>Target_AM[[#This Row],[PROPORSI]]*VLOOKUP(Target_AM[[#This Row],[NIPNAS]],Target_CC[],COLUMN(BQ$2)+9,0)</f>
        <v>3275505</v>
      </c>
      <c r="CF579" s="22">
        <f>Target_AM[[#This Row],[PROPORSI]]*VLOOKUP(Target_AM[[#This Row],[NIPNAS]],Target_CC[],COLUMN(BR$2)+9,0)</f>
        <v>3275505</v>
      </c>
      <c r="CG579" s="22">
        <f>Target_AM[[#This Row],[PROPORSI]]*VLOOKUP(Target_AM[[#This Row],[NIPNAS]],Target_CC[],COLUMN(BS$2)+9,0)</f>
        <v>3275505</v>
      </c>
      <c r="CH579" s="22">
        <f>Target_AM[[#This Row],[PROPORSI]]*VLOOKUP(Target_AM[[#This Row],[NIPNAS]],Target_CC[],COLUMN(BT$2)+9,0)</f>
        <v>3275505</v>
      </c>
      <c r="CI579" s="22">
        <f>Target_AM[[#This Row],[PROPORSI]]*VLOOKUP(Target_AM[[#This Row],[NIPNAS]],Target_CC[],COLUMN(BU$2)+9,0)</f>
        <v>3275505</v>
      </c>
      <c r="CJ579" s="22">
        <f>Target_AM[[#This Row],[PROPORSI]]*VLOOKUP(Target_AM[[#This Row],[NIPNAS]],Target_CC[],COLUMN(BV$2)+9,0)</f>
        <v>3275505</v>
      </c>
      <c r="CK579" s="22">
        <f>Target_AM[[#This Row],[PROPORSI]]*VLOOKUP(Target_AM[[#This Row],[NIPNAS]],Target_CC[],COLUMN(BW$2)+9,0)</f>
        <v>3275505</v>
      </c>
      <c r="CL579" s="22">
        <f>Target_AM[[#This Row],[PROPORSI]]*VLOOKUP(Target_AM[[#This Row],[NIPNAS]],Target_CC[],COLUMN(BX$2)+9,0)</f>
        <v>3275505</v>
      </c>
      <c r="CM579" s="22">
        <f>Target_AM[[#This Row],[PROPORSI]]*VLOOKUP(Target_AM[[#This Row],[NIPNAS]],Target_CC[],COLUMN(BY$2)+9,0)</f>
        <v>3275505</v>
      </c>
      <c r="CN579" s="22">
        <f>Target_AM[[#This Row],[PROPORSI]]*VLOOKUP(Target_AM[[#This Row],[NIPNAS]],Target_CC[],COLUMN(BZ$2)+9,0)</f>
        <v>39823245</v>
      </c>
      <c r="CO579" s="22">
        <f>Target_AM[[#This Row],[PROPORSI]]*VLOOKUP(Target_AM[[#This Row],[NIPNAS]],Target_CC[],COLUMN(CA$2)+9,0)</f>
        <v>3123000</v>
      </c>
      <c r="CP579" s="22">
        <f>Target_AM[[#This Row],[PROPORSI]]*VLOOKUP(Target_AM[[#This Row],[NIPNAS]],Target_CC[],COLUMN(CB$2)+9,0)</f>
        <v>3123000</v>
      </c>
      <c r="CQ579" s="22">
        <f>Target_AM[[#This Row],[PROPORSI]]*VLOOKUP(Target_AM[[#This Row],[NIPNAS]],Target_CC[],COLUMN(CC$2)+9,0)</f>
        <v>3123000</v>
      </c>
      <c r="CR579" s="22">
        <f>Target_AM[[#This Row],[PROPORSI]]*VLOOKUP(Target_AM[[#This Row],[NIPNAS]],Target_CC[],COLUMN(CD$2)+9,0)</f>
        <v>3123000</v>
      </c>
      <c r="CS579" s="22">
        <f>Target_AM[[#This Row],[PROPORSI]]*VLOOKUP(Target_AM[[#This Row],[NIPNAS]],Target_CC[],COLUMN(CE$2)+9,0)</f>
        <v>3123000</v>
      </c>
      <c r="CT579" s="22">
        <f>Target_AM[[#This Row],[PROPORSI]]*VLOOKUP(Target_AM[[#This Row],[NIPNAS]],Target_CC[],COLUMN(CF$2)+9,0)</f>
        <v>3123000</v>
      </c>
      <c r="CU579" s="22">
        <f>Target_AM[[#This Row],[PROPORSI]]*VLOOKUP(Target_AM[[#This Row],[NIPNAS]],Target_CC[],COLUMN(CG$2)+9,0)</f>
        <v>3123000</v>
      </c>
      <c r="CV579" s="22">
        <f>Target_AM[[#This Row],[PROPORSI]]*VLOOKUP(Target_AM[[#This Row],[NIPNAS]],Target_CC[],COLUMN(CH$2)+9,0)</f>
        <v>3123000</v>
      </c>
      <c r="CW579" s="22">
        <f>Target_AM[[#This Row],[PROPORSI]]*VLOOKUP(Target_AM[[#This Row],[NIPNAS]],Target_CC[],COLUMN(CI$2)+9,0)</f>
        <v>3123000</v>
      </c>
      <c r="CX579" s="22">
        <f>Target_AM[[#This Row],[PROPORSI]]*VLOOKUP(Target_AM[[#This Row],[NIPNAS]],Target_CC[],COLUMN(CJ$2)+9,0)</f>
        <v>3123000</v>
      </c>
      <c r="CY579" s="22">
        <f>Target_AM[[#This Row],[PROPORSI]]*VLOOKUP(Target_AM[[#This Row],[NIPNAS]],Target_CC[],COLUMN(CK$2)+9,0)</f>
        <v>3123000</v>
      </c>
      <c r="CZ579" s="22">
        <f>Target_AM[[#This Row],[PROPORSI]]*VLOOKUP(Target_AM[[#This Row],[NIPNAS]],Target_CC[],COLUMN(CL$2)+9,0)</f>
        <v>3123000</v>
      </c>
      <c r="DA579" s="22">
        <f>Target_AM[[#This Row],[PROPORSI]]*VLOOKUP(Target_AM[[#This Row],[NIPNAS]],Target_CC[],COLUMN(CM$2)+9,0)</f>
        <v>37476000</v>
      </c>
      <c r="DB579" s="22">
        <f>Target_AM[[#This Row],[PROPORSI]]*VLOOKUP(Target_AM[[#This Row],[NIPNAS]],Target_CC[],COLUMN(CN$2)+9,0)</f>
        <v>0</v>
      </c>
      <c r="DC579" s="22">
        <f>Target_AM[[#This Row],[PROPORSI]]*VLOOKUP(Target_AM[[#This Row],[NIPNAS]],Target_CC[],COLUMN(CO$2)+9,0)</f>
        <v>0</v>
      </c>
      <c r="DD579" s="22">
        <f>Target_AM[[#This Row],[PROPORSI]]*VLOOKUP(Target_AM[[#This Row],[NIPNAS]],Target_CC[],COLUMN(CP$2)+9,0)</f>
        <v>0</v>
      </c>
      <c r="DE579" s="22">
        <f>Target_AM[[#This Row],[PROPORSI]]*VLOOKUP(Target_AM[[#This Row],[NIPNAS]],Target_CC[],COLUMN(CQ$2)+9,0)</f>
        <v>0</v>
      </c>
      <c r="DF579" s="22">
        <f>Target_AM[[#This Row],[PROPORSI]]*VLOOKUP(Target_AM[[#This Row],[NIPNAS]],Target_CC[],COLUMN(CR$2)+9,0)</f>
        <v>0</v>
      </c>
      <c r="DG579" s="22">
        <f>Target_AM[[#This Row],[PROPORSI]]*VLOOKUP(Target_AM[[#This Row],[NIPNAS]],Target_CC[],COLUMN(CS$2)+9,0)</f>
        <v>0</v>
      </c>
      <c r="DH579" s="22">
        <f>Target_AM[[#This Row],[PROPORSI]]*VLOOKUP(Target_AM[[#This Row],[NIPNAS]],Target_CC[],COLUMN(CT$2)+9,0)</f>
        <v>0</v>
      </c>
      <c r="DI579" s="22">
        <f>Target_AM[[#This Row],[PROPORSI]]*VLOOKUP(Target_AM[[#This Row],[NIPNAS]],Target_CC[],COLUMN(CU$2)+9,0)</f>
        <v>0</v>
      </c>
      <c r="DJ579" s="22">
        <f>Target_AM[[#This Row],[PROPORSI]]*VLOOKUP(Target_AM[[#This Row],[NIPNAS]],Target_CC[],COLUMN(CV$2)+9,0)</f>
        <v>0</v>
      </c>
      <c r="DK579" s="22">
        <f>Target_AM[[#This Row],[PROPORSI]]*VLOOKUP(Target_AM[[#This Row],[NIPNAS]],Target_CC[],COLUMN(CW$2)+9,0)</f>
        <v>0</v>
      </c>
      <c r="DL579" s="22">
        <f>Target_AM[[#This Row],[PROPORSI]]*VLOOKUP(Target_AM[[#This Row],[NIPNAS]],Target_CC[],COLUMN(CX$2)+9,0)</f>
        <v>0</v>
      </c>
      <c r="DM579" s="22">
        <f>Target_AM[[#This Row],[PROPORSI]]*VLOOKUP(Target_AM[[#This Row],[NIPNAS]],Target_CC[],COLUMN(CY$2)+9,0)</f>
        <v>0</v>
      </c>
      <c r="DN579" s="22">
        <f>Target_AM[[#This Row],[PROPORSI]]*VLOOKUP(Target_AM[[#This Row],[NIPNAS]],Target_CC[],COLUMN(CZ$2)+9,0)</f>
        <v>0</v>
      </c>
      <c r="DO579" s="22">
        <f>Target_AM[[#This Row],[PROPORSI]]*VLOOKUP(Target_AM[[#This Row],[NIPNAS]],Target_CC[],COLUMN(DA$2)+9,0)</f>
        <v>0</v>
      </c>
      <c r="DP579" s="22">
        <f>Target_AM[[#This Row],[PROPORSI]]*VLOOKUP(Target_AM[[#This Row],[NIPNAS]],Target_CC[],COLUMN(DB$2)+9,0)</f>
        <v>0</v>
      </c>
      <c r="DQ579" s="22">
        <f>Target_AM[[#This Row],[PROPORSI]]*VLOOKUP(Target_AM[[#This Row],[NIPNAS]],Target_CC[],COLUMN(DC$2)+9,0)</f>
        <v>0</v>
      </c>
      <c r="DR579" s="22">
        <f>Target_AM[[#This Row],[PROPORSI]]*VLOOKUP(Target_AM[[#This Row],[NIPNAS]],Target_CC[],COLUMN(DD$2)+9,0)</f>
        <v>0</v>
      </c>
      <c r="DS579" s="22">
        <f>Target_AM[[#This Row],[PROPORSI]]*VLOOKUP(Target_AM[[#This Row],[NIPNAS]],Target_CC[],COLUMN(DE$2)+9,0)</f>
        <v>0</v>
      </c>
      <c r="DT579" s="22">
        <f>Target_AM[[#This Row],[PROPORSI]]*VLOOKUP(Target_AM[[#This Row],[NIPNAS]],Target_CC[],COLUMN(DF$2)+9,0)</f>
        <v>0</v>
      </c>
      <c r="DU579" s="22">
        <f>Target_AM[[#This Row],[PROPORSI]]*VLOOKUP(Target_AM[[#This Row],[NIPNAS]],Target_CC[],COLUMN(DG$2)+9,0)</f>
        <v>0</v>
      </c>
      <c r="DV579" s="22">
        <f>Target_AM[[#This Row],[PROPORSI]]*VLOOKUP(Target_AM[[#This Row],[NIPNAS]],Target_CC[],COLUMN(DH$2)+9,0)</f>
        <v>0</v>
      </c>
      <c r="DW579" s="22">
        <f>Target_AM[[#This Row],[PROPORSI]]*VLOOKUP(Target_AM[[#This Row],[NIPNAS]],Target_CC[],COLUMN(DI$2)+9,0)</f>
        <v>0</v>
      </c>
      <c r="DX579" s="22">
        <f>Target_AM[[#This Row],[PROPORSI]]*VLOOKUP(Target_AM[[#This Row],[NIPNAS]],Target_CC[],COLUMN(DJ$2)+9,0)</f>
        <v>0</v>
      </c>
      <c r="DY579" s="22">
        <f>Target_AM[[#This Row],[PROPORSI]]*VLOOKUP(Target_AM[[#This Row],[NIPNAS]],Target_CC[],COLUMN(DK$2)+9,0)</f>
        <v>0</v>
      </c>
      <c r="DZ579" s="22">
        <f>Target_AM[[#This Row],[PROPORSI]]*VLOOKUP(Target_AM[[#This Row],[NIPNAS]],Target_CC[],COLUMN(DL$2)+9,0)</f>
        <v>0</v>
      </c>
      <c r="EA579" s="22">
        <f>Target_AM[[#This Row],[PROPORSI]]*VLOOKUP(Target_AM[[#This Row],[NIPNAS]],Target_CC[],COLUMN(DM$2)+9,0)</f>
        <v>0</v>
      </c>
    </row>
    <row r="580" spans="2:131" x14ac:dyDescent="0.3">
      <c r="B580">
        <v>405403</v>
      </c>
      <c r="C580" t="s">
        <v>1017</v>
      </c>
      <c r="D580">
        <v>1</v>
      </c>
      <c r="E580" s="8">
        <v>45658</v>
      </c>
      <c r="F580">
        <v>19240485</v>
      </c>
      <c r="G580" t="s">
        <v>625</v>
      </c>
      <c r="J580" t="s">
        <v>300</v>
      </c>
      <c r="K580" t="s">
        <v>21</v>
      </c>
      <c r="L580" t="s">
        <v>159</v>
      </c>
      <c r="M580" t="s">
        <v>29</v>
      </c>
      <c r="N580" s="23">
        <f>Target_AM[[#This Row],[PROPORSI]]*VLOOKUP(Target_AM[[#This Row],[NIPNAS]],Target_CC[],9,0)</f>
        <v>0</v>
      </c>
      <c r="O580" s="22">
        <f>Target_AM[[#This Row],[PROPORSI]]*VLOOKUP(Target_AM[[#This Row],[NIPNAS]],Target_CC[],COLUMN(A$2)+9,0)</f>
        <v>2472703.2005299437</v>
      </c>
      <c r="P580" s="22">
        <f>Target_AM[[#This Row],[PROPORSI]]*VLOOKUP(Target_AM[[#This Row],[NIPNAS]],Target_CC[],COLUMN(B$2)+9,0)</f>
        <v>2515889.7634817306</v>
      </c>
      <c r="Q580" s="22">
        <f>Target_AM[[#This Row],[PROPORSI]]*VLOOKUP(Target_AM[[#This Row],[NIPNAS]],Target_CC[],COLUMN(C$2)+9,0)</f>
        <v>2689799.4038779847</v>
      </c>
      <c r="R580" s="22">
        <f>Target_AM[[#This Row],[PROPORSI]]*VLOOKUP(Target_AM[[#This Row],[NIPNAS]],Target_CC[],COLUMN(D$2)+9,0)</f>
        <v>2527472.613347935</v>
      </c>
      <c r="S580" s="22">
        <f>Target_AM[[#This Row],[PROPORSI]]*VLOOKUP(Target_AM[[#This Row],[NIPNAS]],Target_CC[],COLUMN(E$2)+9,0)</f>
        <v>2655578.873577184</v>
      </c>
      <c r="T580" s="22">
        <f>Target_AM[[#This Row],[PROPORSI]]*VLOOKUP(Target_AM[[#This Row],[NIPNAS]],Target_CC[],COLUMN(F$2)+9,0)</f>
        <v>2620153.1504713586</v>
      </c>
      <c r="U580" s="22">
        <f>Target_AM[[#This Row],[PROPORSI]]*VLOOKUP(Target_AM[[#This Row],[NIPNAS]],Target_CC[],COLUMN(G$2)+9,0)</f>
        <v>2745492.9632099099</v>
      </c>
      <c r="V580" s="22">
        <f>Target_AM[[#This Row],[PROPORSI]]*VLOOKUP(Target_AM[[#This Row],[NIPNAS]],Target_CC[],COLUMN(H$2)+9,0)</f>
        <v>2772857.0079311081</v>
      </c>
      <c r="W580" s="22">
        <f>Target_AM[[#This Row],[PROPORSI]]*VLOOKUP(Target_AM[[#This Row],[NIPNAS]],Target_CC[],COLUMN(I$2)+9,0)</f>
        <v>2737364.5088336356</v>
      </c>
      <c r="X580" s="22">
        <f>Target_AM[[#This Row],[PROPORSI]]*VLOOKUP(Target_AM[[#This Row],[NIPNAS]],Target_CC[],COLUMN(J$2)+9,0)</f>
        <v>2792435.9876470622</v>
      </c>
      <c r="Y580" s="22">
        <f>Target_AM[[#This Row],[PROPORSI]]*VLOOKUP(Target_AM[[#This Row],[NIPNAS]],Target_CC[],COLUMN(K$2)+9,0)</f>
        <v>2772061.5737535823</v>
      </c>
      <c r="Z580" s="22">
        <f>Target_AM[[#This Row],[PROPORSI]]*VLOOKUP(Target_AM[[#This Row],[NIPNAS]],Target_CC[],COLUMN(L$2)+9,0)</f>
        <v>2615492.3533385629</v>
      </c>
      <c r="AA580" s="22">
        <f>Target_AM[[#This Row],[PROPORSI]]*VLOOKUP(Target_AM[[#This Row],[NIPNAS]],Target_CC[],COLUMN(M$2)+9,0)</f>
        <v>31917301.399999999</v>
      </c>
      <c r="AB580" s="22">
        <f>Target_AM[[#This Row],[PROPORSI]]*VLOOKUP(Target_AM[[#This Row],[NIPNAS]],Target_CC[],COLUMN(N$2)+9,0)</f>
        <v>678583.48310836439</v>
      </c>
      <c r="AC580" s="22">
        <f>Target_AM[[#This Row],[PROPORSI]]*VLOOKUP(Target_AM[[#This Row],[NIPNAS]],Target_CC[],COLUMN(O$2)+9,0)</f>
        <v>690435.16361131403</v>
      </c>
      <c r="AD580" s="22">
        <f>Target_AM[[#This Row],[PROPORSI]]*VLOOKUP(Target_AM[[#This Row],[NIPNAS]],Target_CC[],COLUMN(P$2)+9,0)</f>
        <v>738161.15413897682</v>
      </c>
      <c r="AE580" s="22">
        <f>Target_AM[[#This Row],[PROPORSI]]*VLOOKUP(Target_AM[[#This Row],[NIPNAS]],Target_CC[],COLUMN(Q$2)+9,0)</f>
        <v>693613.84296306386</v>
      </c>
      <c r="AF580" s="22">
        <f>Target_AM[[#This Row],[PROPORSI]]*VLOOKUP(Target_AM[[#This Row],[NIPNAS]],Target_CC[],COLUMN(R$2)+9,0)</f>
        <v>728770.02032220643</v>
      </c>
      <c r="AG580" s="22">
        <f>Target_AM[[#This Row],[PROPORSI]]*VLOOKUP(Target_AM[[#This Row],[NIPNAS]],Target_CC[],COLUMN(S$2)+9,0)</f>
        <v>719048.14566631103</v>
      </c>
      <c r="AH580" s="22">
        <f>Target_AM[[#This Row],[PROPORSI]]*VLOOKUP(Target_AM[[#This Row],[NIPNAS]],Target_CC[],COLUMN(T$2)+9,0)</f>
        <v>753445.12735099054</v>
      </c>
      <c r="AI580" s="22">
        <f>Target_AM[[#This Row],[PROPORSI]]*VLOOKUP(Target_AM[[#This Row],[NIPNAS]],Target_CC[],COLUMN(U$2)+9,0)</f>
        <v>760954.63709516998</v>
      </c>
      <c r="AJ580" s="22">
        <f>Target_AM[[#This Row],[PROPORSI]]*VLOOKUP(Target_AM[[#This Row],[NIPNAS]],Target_CC[],COLUMN(V$2)+9,0)</f>
        <v>751214.43711620709</v>
      </c>
      <c r="AK580" s="22">
        <f>Target_AM[[#This Row],[PROPORSI]]*VLOOKUP(Target_AM[[#This Row],[NIPNAS]],Target_CC[],COLUMN(W$2)+9,0)</f>
        <v>766327.69288630283</v>
      </c>
      <c r="AL580" s="22">
        <f>Target_AM[[#This Row],[PROPORSI]]*VLOOKUP(Target_AM[[#This Row],[NIPNAS]],Target_CC[],COLUMN(X$2)+9,0)</f>
        <v>760736.34624058881</v>
      </c>
      <c r="AM580" s="22">
        <f>Target_AM[[#This Row],[PROPORSI]]*VLOOKUP(Target_AM[[#This Row],[NIPNAS]],Target_CC[],COLUMN(Y$2)+9,0)</f>
        <v>717769.08396907372</v>
      </c>
      <c r="AN580" s="22">
        <f>Target_AM[[#This Row],[PROPORSI]]*VLOOKUP(Target_AM[[#This Row],[NIPNAS]],Target_CC[],COLUMN(Z$2)+9,0)</f>
        <v>8759059.1344685685</v>
      </c>
      <c r="AO580" s="22">
        <f>Target_AM[[#This Row],[PROPORSI]]*VLOOKUP(Target_AM[[#This Row],[NIPNAS]],Target_CC[],COLUMN(AA$2)+9,0)</f>
        <v>3151286.6836383082</v>
      </c>
      <c r="AP580" s="22">
        <f>Target_AM[[#This Row],[PROPORSI]]*VLOOKUP(Target_AM[[#This Row],[NIPNAS]],Target_CC[],COLUMN(AB$2)+9,0)</f>
        <v>3206324.9270930449</v>
      </c>
      <c r="AQ580" s="22">
        <f>Target_AM[[#This Row],[PROPORSI]]*VLOOKUP(Target_AM[[#This Row],[NIPNAS]],Target_CC[],COLUMN(AC$2)+9,0)</f>
        <v>3427960.5580169614</v>
      </c>
      <c r="AR580" s="22">
        <f>Target_AM[[#This Row],[PROPORSI]]*VLOOKUP(Target_AM[[#This Row],[NIPNAS]],Target_CC[],COLUMN(AD$2)+9,0)</f>
        <v>3221086.4563109986</v>
      </c>
      <c r="AS580" s="22">
        <f>Target_AM[[#This Row],[PROPORSI]]*VLOOKUP(Target_AM[[#This Row],[NIPNAS]],Target_CC[],COLUMN(AE$2)+9,0)</f>
        <v>3384348.8938993905</v>
      </c>
      <c r="AT580" s="22">
        <f>Target_AM[[#This Row],[PROPORSI]]*VLOOKUP(Target_AM[[#This Row],[NIPNAS]],Target_CC[],COLUMN(AF$2)+9,0)</f>
        <v>3339201.2961376696</v>
      </c>
      <c r="AU580" s="22">
        <f>Target_AM[[#This Row],[PROPORSI]]*VLOOKUP(Target_AM[[#This Row],[NIPNAS]],Target_CC[],COLUMN(AG$2)+9,0)</f>
        <v>3498938.0905609005</v>
      </c>
      <c r="AV580" s="22">
        <f>Target_AM[[#This Row],[PROPORSI]]*VLOOKUP(Target_AM[[#This Row],[NIPNAS]],Target_CC[],COLUMN(AH$2)+9,0)</f>
        <v>3533811.6450262782</v>
      </c>
      <c r="AW580" s="22">
        <f>Target_AM[[#This Row],[PROPORSI]]*VLOOKUP(Target_AM[[#This Row],[NIPNAS]],Target_CC[],COLUMN(AI$2)+9,0)</f>
        <v>3488578.9459498427</v>
      </c>
      <c r="AX580" s="22">
        <f>Target_AM[[#This Row],[PROPORSI]]*VLOOKUP(Target_AM[[#This Row],[NIPNAS]],Target_CC[],COLUMN(AJ$2)+9,0)</f>
        <v>3558763.6805333649</v>
      </c>
      <c r="AY580" s="22">
        <f>Target_AM[[#This Row],[PROPORSI]]*VLOOKUP(Target_AM[[#This Row],[NIPNAS]],Target_CC[],COLUMN(AK$2)+9,0)</f>
        <v>3532797.9199941712</v>
      </c>
      <c r="AZ580" s="22">
        <f>Target_AM[[#This Row],[PROPORSI]]*VLOOKUP(Target_AM[[#This Row],[NIPNAS]],Target_CC[],COLUMN(AL$2)+9,0)</f>
        <v>3333261.4373076367</v>
      </c>
      <c r="BA580" s="22">
        <f>Target_AM[[#This Row],[PROPORSI]]*VLOOKUP(Target_AM[[#This Row],[NIPNAS]],Target_CC[],COLUMN(AM$2)+9,0)</f>
        <v>40676360.534468561</v>
      </c>
      <c r="BB580" s="22">
        <f>Target_AM[[#This Row],[PROPORSI]]*VLOOKUP(Target_AM[[#This Row],[NIPNAS]],Target_CC[],COLUMN(AN$2)+9,0)</f>
        <v>0</v>
      </c>
      <c r="BC580" s="22">
        <f>Target_AM[[#This Row],[PROPORSI]]*VLOOKUP(Target_AM[[#This Row],[NIPNAS]],Target_CC[],COLUMN(AO$2)+9,0)</f>
        <v>0</v>
      </c>
      <c r="BD580" s="22">
        <f>Target_AM[[#This Row],[PROPORSI]]*VLOOKUP(Target_AM[[#This Row],[NIPNAS]],Target_CC[],COLUMN(AP$2)+9,0)</f>
        <v>0</v>
      </c>
      <c r="BE580" s="22">
        <f>Target_AM[[#This Row],[PROPORSI]]*VLOOKUP(Target_AM[[#This Row],[NIPNAS]],Target_CC[],COLUMN(AQ$2)+9,0)</f>
        <v>0</v>
      </c>
      <c r="BF580" s="22">
        <f>Target_AM[[#This Row],[PROPORSI]]*VLOOKUP(Target_AM[[#This Row],[NIPNAS]],Target_CC[],COLUMN(AR$2)+9,0)</f>
        <v>0</v>
      </c>
      <c r="BG580" s="22">
        <f>Target_AM[[#This Row],[PROPORSI]]*VLOOKUP(Target_AM[[#This Row],[NIPNAS]],Target_CC[],COLUMN(AS$2)+9,0)</f>
        <v>0</v>
      </c>
      <c r="BH580" s="22">
        <f>Target_AM[[#This Row],[PROPORSI]]*VLOOKUP(Target_AM[[#This Row],[NIPNAS]],Target_CC[],COLUMN(AT$2)+9,0)</f>
        <v>0</v>
      </c>
      <c r="BI580" s="22">
        <f>Target_AM[[#This Row],[PROPORSI]]*VLOOKUP(Target_AM[[#This Row],[NIPNAS]],Target_CC[],COLUMN(AU$2)+9,0)</f>
        <v>0</v>
      </c>
      <c r="BJ580" s="22">
        <f>Target_AM[[#This Row],[PROPORSI]]*VLOOKUP(Target_AM[[#This Row],[NIPNAS]],Target_CC[],COLUMN(AV$2)+9,0)</f>
        <v>0</v>
      </c>
      <c r="BK580" s="22">
        <f>Target_AM[[#This Row],[PROPORSI]]*VLOOKUP(Target_AM[[#This Row],[NIPNAS]],Target_CC[],COLUMN(AW$2)+9,0)</f>
        <v>0</v>
      </c>
      <c r="BL580" s="22">
        <f>Target_AM[[#This Row],[PROPORSI]]*VLOOKUP(Target_AM[[#This Row],[NIPNAS]],Target_CC[],COLUMN(AX$2)+9,0)</f>
        <v>0</v>
      </c>
      <c r="BM580" s="22">
        <f>Target_AM[[#This Row],[PROPORSI]]*VLOOKUP(Target_AM[[#This Row],[NIPNAS]],Target_CC[],COLUMN(AY$2)+9,0)</f>
        <v>0</v>
      </c>
      <c r="BN580" s="22">
        <f>Target_AM[[#This Row],[PROPORSI]]*VLOOKUP(Target_AM[[#This Row],[NIPNAS]],Target_CC[],COLUMN(AZ$2)+9,0)</f>
        <v>0</v>
      </c>
      <c r="BO580" s="22">
        <f>Target_AM[[#This Row],[PROPORSI]]*VLOOKUP(Target_AM[[#This Row],[NIPNAS]],Target_CC[],COLUMN(BA$2)+9,0)</f>
        <v>1290968</v>
      </c>
      <c r="BP580" s="22">
        <f>Target_AM[[#This Row],[PROPORSI]]*VLOOKUP(Target_AM[[#This Row],[NIPNAS]],Target_CC[],COLUMN(BB$2)+9,0)</f>
        <v>1290844</v>
      </c>
      <c r="BQ580" s="22">
        <f>Target_AM[[#This Row],[PROPORSI]]*VLOOKUP(Target_AM[[#This Row],[NIPNAS]],Target_CC[],COLUMN(BC$2)+9,0)</f>
        <v>1273729</v>
      </c>
      <c r="BR580" s="22">
        <f>Target_AM[[#This Row],[PROPORSI]]*VLOOKUP(Target_AM[[#This Row],[NIPNAS]],Target_CC[],COLUMN(BD$2)+9,0)</f>
        <v>1439084</v>
      </c>
      <c r="BS580" s="22">
        <f>Target_AM[[#This Row],[PROPORSI]]*VLOOKUP(Target_AM[[#This Row],[NIPNAS]],Target_CC[],COLUMN(BE$2)+9,0)</f>
        <v>1439084</v>
      </c>
      <c r="BT580" s="22">
        <f>Target_AM[[#This Row],[PROPORSI]]*VLOOKUP(Target_AM[[#This Row],[NIPNAS]],Target_CC[],COLUMN(BF$2)+9,0)</f>
        <v>1439084</v>
      </c>
      <c r="BU580" s="22">
        <f>Target_AM[[#This Row],[PROPORSI]]*VLOOKUP(Target_AM[[#This Row],[NIPNAS]],Target_CC[],COLUMN(BG$2)+9,0)</f>
        <v>1439084</v>
      </c>
      <c r="BV580" s="22">
        <f>Target_AM[[#This Row],[PROPORSI]]*VLOOKUP(Target_AM[[#This Row],[NIPNAS]],Target_CC[],COLUMN(BH$2)+9,0)</f>
        <v>1439084</v>
      </c>
      <c r="BW580" s="22">
        <f>Target_AM[[#This Row],[PROPORSI]]*VLOOKUP(Target_AM[[#This Row],[NIPNAS]],Target_CC[],COLUMN(BI$2)+9,0)</f>
        <v>1439084</v>
      </c>
      <c r="BX580" s="22">
        <f>Target_AM[[#This Row],[PROPORSI]]*VLOOKUP(Target_AM[[#This Row],[NIPNAS]],Target_CC[],COLUMN(BJ$2)+9,0)</f>
        <v>1439084</v>
      </c>
      <c r="BY580" s="22">
        <f>Target_AM[[#This Row],[PROPORSI]]*VLOOKUP(Target_AM[[#This Row],[NIPNAS]],Target_CC[],COLUMN(BK$2)+9,0)</f>
        <v>1439084</v>
      </c>
      <c r="BZ580" s="22">
        <f>Target_AM[[#This Row],[PROPORSI]]*VLOOKUP(Target_AM[[#This Row],[NIPNAS]],Target_CC[],COLUMN(BL$2)+9,0)</f>
        <v>1439084</v>
      </c>
      <c r="CA580" s="22">
        <f>Target_AM[[#This Row],[PROPORSI]]*VLOOKUP(Target_AM[[#This Row],[NIPNAS]],Target_CC[],COLUMN(BM$2)+9,0)</f>
        <v>16807297</v>
      </c>
      <c r="CB580" s="22">
        <f>Target_AM[[#This Row],[PROPORSI]]*VLOOKUP(Target_AM[[#This Row],[NIPNAS]],Target_CC[],COLUMN(BN$2)+9,0)</f>
        <v>0</v>
      </c>
      <c r="CC580" s="22">
        <f>Target_AM[[#This Row],[PROPORSI]]*VLOOKUP(Target_AM[[#This Row],[NIPNAS]],Target_CC[],COLUMN(BO$2)+9,0)</f>
        <v>0</v>
      </c>
      <c r="CD580" s="22">
        <f>Target_AM[[#This Row],[PROPORSI]]*VLOOKUP(Target_AM[[#This Row],[NIPNAS]],Target_CC[],COLUMN(BP$2)+9,0)</f>
        <v>0</v>
      </c>
      <c r="CE580" s="22">
        <f>Target_AM[[#This Row],[PROPORSI]]*VLOOKUP(Target_AM[[#This Row],[NIPNAS]],Target_CC[],COLUMN(BQ$2)+9,0)</f>
        <v>0</v>
      </c>
      <c r="CF580" s="22">
        <f>Target_AM[[#This Row],[PROPORSI]]*VLOOKUP(Target_AM[[#This Row],[NIPNAS]],Target_CC[],COLUMN(BR$2)+9,0)</f>
        <v>0</v>
      </c>
      <c r="CG580" s="22">
        <f>Target_AM[[#This Row],[PROPORSI]]*VLOOKUP(Target_AM[[#This Row],[NIPNAS]],Target_CC[],COLUMN(BS$2)+9,0)</f>
        <v>0</v>
      </c>
      <c r="CH580" s="22">
        <f>Target_AM[[#This Row],[PROPORSI]]*VLOOKUP(Target_AM[[#This Row],[NIPNAS]],Target_CC[],COLUMN(BT$2)+9,0)</f>
        <v>0</v>
      </c>
      <c r="CI580" s="22">
        <f>Target_AM[[#This Row],[PROPORSI]]*VLOOKUP(Target_AM[[#This Row],[NIPNAS]],Target_CC[],COLUMN(BU$2)+9,0)</f>
        <v>0</v>
      </c>
      <c r="CJ580" s="22">
        <f>Target_AM[[#This Row],[PROPORSI]]*VLOOKUP(Target_AM[[#This Row],[NIPNAS]],Target_CC[],COLUMN(BV$2)+9,0)</f>
        <v>0</v>
      </c>
      <c r="CK580" s="22">
        <f>Target_AM[[#This Row],[PROPORSI]]*VLOOKUP(Target_AM[[#This Row],[NIPNAS]],Target_CC[],COLUMN(BW$2)+9,0)</f>
        <v>0</v>
      </c>
      <c r="CL580" s="22">
        <f>Target_AM[[#This Row],[PROPORSI]]*VLOOKUP(Target_AM[[#This Row],[NIPNAS]],Target_CC[],COLUMN(BX$2)+9,0)</f>
        <v>0</v>
      </c>
      <c r="CM580" s="22">
        <f>Target_AM[[#This Row],[PROPORSI]]*VLOOKUP(Target_AM[[#This Row],[NIPNAS]],Target_CC[],COLUMN(BY$2)+9,0)</f>
        <v>0</v>
      </c>
      <c r="CN580" s="22">
        <f>Target_AM[[#This Row],[PROPORSI]]*VLOOKUP(Target_AM[[#This Row],[NIPNAS]],Target_CC[],COLUMN(BZ$2)+9,0)</f>
        <v>0</v>
      </c>
      <c r="CO580" s="22">
        <f>Target_AM[[#This Row],[PROPORSI]]*VLOOKUP(Target_AM[[#This Row],[NIPNAS]],Target_CC[],COLUMN(CA$2)+9,0)</f>
        <v>1422461</v>
      </c>
      <c r="CP580" s="22">
        <f>Target_AM[[#This Row],[PROPORSI]]*VLOOKUP(Target_AM[[#This Row],[NIPNAS]],Target_CC[],COLUMN(CB$2)+9,0)</f>
        <v>1411180</v>
      </c>
      <c r="CQ580" s="22">
        <f>Target_AM[[#This Row],[PROPORSI]]*VLOOKUP(Target_AM[[#This Row],[NIPNAS]],Target_CC[],COLUMN(CC$2)+9,0)</f>
        <v>1439084</v>
      </c>
      <c r="CR580" s="22">
        <f>Target_AM[[#This Row],[PROPORSI]]*VLOOKUP(Target_AM[[#This Row],[NIPNAS]],Target_CC[],COLUMN(CD$2)+9,0)</f>
        <v>1439084</v>
      </c>
      <c r="CS580" s="22">
        <f>Target_AM[[#This Row],[PROPORSI]]*VLOOKUP(Target_AM[[#This Row],[NIPNAS]],Target_CC[],COLUMN(CE$2)+9,0)</f>
        <v>1439084</v>
      </c>
      <c r="CT580" s="22">
        <f>Target_AM[[#This Row],[PROPORSI]]*VLOOKUP(Target_AM[[#This Row],[NIPNAS]],Target_CC[],COLUMN(CF$2)+9,0)</f>
        <v>1439084</v>
      </c>
      <c r="CU580" s="22">
        <f>Target_AM[[#This Row],[PROPORSI]]*VLOOKUP(Target_AM[[#This Row],[NIPNAS]],Target_CC[],COLUMN(CG$2)+9,0)</f>
        <v>1439084</v>
      </c>
      <c r="CV580" s="22">
        <f>Target_AM[[#This Row],[PROPORSI]]*VLOOKUP(Target_AM[[#This Row],[NIPNAS]],Target_CC[],COLUMN(CH$2)+9,0)</f>
        <v>1439084</v>
      </c>
      <c r="CW580" s="22">
        <f>Target_AM[[#This Row],[PROPORSI]]*VLOOKUP(Target_AM[[#This Row],[NIPNAS]],Target_CC[],COLUMN(CI$2)+9,0)</f>
        <v>1439084</v>
      </c>
      <c r="CX580" s="22">
        <f>Target_AM[[#This Row],[PROPORSI]]*VLOOKUP(Target_AM[[#This Row],[NIPNAS]],Target_CC[],COLUMN(CJ$2)+9,0)</f>
        <v>1439084</v>
      </c>
      <c r="CY580" s="22">
        <f>Target_AM[[#This Row],[PROPORSI]]*VLOOKUP(Target_AM[[#This Row],[NIPNAS]],Target_CC[],COLUMN(CK$2)+9,0)</f>
        <v>1439084</v>
      </c>
      <c r="CZ580" s="22">
        <f>Target_AM[[#This Row],[PROPORSI]]*VLOOKUP(Target_AM[[#This Row],[NIPNAS]],Target_CC[],COLUMN(CL$2)+9,0)</f>
        <v>1439084</v>
      </c>
      <c r="DA580" s="22">
        <f>Target_AM[[#This Row],[PROPORSI]]*VLOOKUP(Target_AM[[#This Row],[NIPNAS]],Target_CC[],COLUMN(CM$2)+9,0)</f>
        <v>17224481</v>
      </c>
      <c r="DB580" s="22">
        <f>Target_AM[[#This Row],[PROPORSI]]*VLOOKUP(Target_AM[[#This Row],[NIPNAS]],Target_CC[],COLUMN(CN$2)+9,0)</f>
        <v>0</v>
      </c>
      <c r="DC580" s="22">
        <f>Target_AM[[#This Row],[PROPORSI]]*VLOOKUP(Target_AM[[#This Row],[NIPNAS]],Target_CC[],COLUMN(CO$2)+9,0)</f>
        <v>0</v>
      </c>
      <c r="DD580" s="22">
        <f>Target_AM[[#This Row],[PROPORSI]]*VLOOKUP(Target_AM[[#This Row],[NIPNAS]],Target_CC[],COLUMN(CP$2)+9,0)</f>
        <v>0</v>
      </c>
      <c r="DE580" s="22">
        <f>Target_AM[[#This Row],[PROPORSI]]*VLOOKUP(Target_AM[[#This Row],[NIPNAS]],Target_CC[],COLUMN(CQ$2)+9,0)</f>
        <v>0</v>
      </c>
      <c r="DF580" s="22">
        <f>Target_AM[[#This Row],[PROPORSI]]*VLOOKUP(Target_AM[[#This Row],[NIPNAS]],Target_CC[],COLUMN(CR$2)+9,0)</f>
        <v>0</v>
      </c>
      <c r="DG580" s="22">
        <f>Target_AM[[#This Row],[PROPORSI]]*VLOOKUP(Target_AM[[#This Row],[NIPNAS]],Target_CC[],COLUMN(CS$2)+9,0)</f>
        <v>0</v>
      </c>
      <c r="DH580" s="22">
        <f>Target_AM[[#This Row],[PROPORSI]]*VLOOKUP(Target_AM[[#This Row],[NIPNAS]],Target_CC[],COLUMN(CT$2)+9,0)</f>
        <v>0</v>
      </c>
      <c r="DI580" s="22">
        <f>Target_AM[[#This Row],[PROPORSI]]*VLOOKUP(Target_AM[[#This Row],[NIPNAS]],Target_CC[],COLUMN(CU$2)+9,0)</f>
        <v>0</v>
      </c>
      <c r="DJ580" s="22">
        <f>Target_AM[[#This Row],[PROPORSI]]*VLOOKUP(Target_AM[[#This Row],[NIPNAS]],Target_CC[],COLUMN(CV$2)+9,0)</f>
        <v>0</v>
      </c>
      <c r="DK580" s="22">
        <f>Target_AM[[#This Row],[PROPORSI]]*VLOOKUP(Target_AM[[#This Row],[NIPNAS]],Target_CC[],COLUMN(CW$2)+9,0)</f>
        <v>0</v>
      </c>
      <c r="DL580" s="22">
        <f>Target_AM[[#This Row],[PROPORSI]]*VLOOKUP(Target_AM[[#This Row],[NIPNAS]],Target_CC[],COLUMN(CX$2)+9,0)</f>
        <v>0</v>
      </c>
      <c r="DM580" s="22">
        <f>Target_AM[[#This Row],[PROPORSI]]*VLOOKUP(Target_AM[[#This Row],[NIPNAS]],Target_CC[],COLUMN(CY$2)+9,0)</f>
        <v>0</v>
      </c>
      <c r="DN580" s="22">
        <f>Target_AM[[#This Row],[PROPORSI]]*VLOOKUP(Target_AM[[#This Row],[NIPNAS]],Target_CC[],COLUMN(CZ$2)+9,0)</f>
        <v>0</v>
      </c>
      <c r="DO580" s="22">
        <f>Target_AM[[#This Row],[PROPORSI]]*VLOOKUP(Target_AM[[#This Row],[NIPNAS]],Target_CC[],COLUMN(DA$2)+9,0)</f>
        <v>0</v>
      </c>
      <c r="DP580" s="22">
        <f>Target_AM[[#This Row],[PROPORSI]]*VLOOKUP(Target_AM[[#This Row],[NIPNAS]],Target_CC[],COLUMN(DB$2)+9,0)</f>
        <v>0</v>
      </c>
      <c r="DQ580" s="22">
        <f>Target_AM[[#This Row],[PROPORSI]]*VLOOKUP(Target_AM[[#This Row],[NIPNAS]],Target_CC[],COLUMN(DC$2)+9,0)</f>
        <v>0</v>
      </c>
      <c r="DR580" s="22">
        <f>Target_AM[[#This Row],[PROPORSI]]*VLOOKUP(Target_AM[[#This Row],[NIPNAS]],Target_CC[],COLUMN(DD$2)+9,0)</f>
        <v>0</v>
      </c>
      <c r="DS580" s="22">
        <f>Target_AM[[#This Row],[PROPORSI]]*VLOOKUP(Target_AM[[#This Row],[NIPNAS]],Target_CC[],COLUMN(DE$2)+9,0)</f>
        <v>0</v>
      </c>
      <c r="DT580" s="22">
        <f>Target_AM[[#This Row],[PROPORSI]]*VLOOKUP(Target_AM[[#This Row],[NIPNAS]],Target_CC[],COLUMN(DF$2)+9,0)</f>
        <v>0</v>
      </c>
      <c r="DU580" s="22">
        <f>Target_AM[[#This Row],[PROPORSI]]*VLOOKUP(Target_AM[[#This Row],[NIPNAS]],Target_CC[],COLUMN(DG$2)+9,0)</f>
        <v>0</v>
      </c>
      <c r="DV580" s="22">
        <f>Target_AM[[#This Row],[PROPORSI]]*VLOOKUP(Target_AM[[#This Row],[NIPNAS]],Target_CC[],COLUMN(DH$2)+9,0)</f>
        <v>0</v>
      </c>
      <c r="DW580" s="22">
        <f>Target_AM[[#This Row],[PROPORSI]]*VLOOKUP(Target_AM[[#This Row],[NIPNAS]],Target_CC[],COLUMN(DI$2)+9,0)</f>
        <v>0</v>
      </c>
      <c r="DX580" s="22">
        <f>Target_AM[[#This Row],[PROPORSI]]*VLOOKUP(Target_AM[[#This Row],[NIPNAS]],Target_CC[],COLUMN(DJ$2)+9,0)</f>
        <v>0</v>
      </c>
      <c r="DY580" s="22">
        <f>Target_AM[[#This Row],[PROPORSI]]*VLOOKUP(Target_AM[[#This Row],[NIPNAS]],Target_CC[],COLUMN(DK$2)+9,0)</f>
        <v>0</v>
      </c>
      <c r="DZ580" s="22">
        <f>Target_AM[[#This Row],[PROPORSI]]*VLOOKUP(Target_AM[[#This Row],[NIPNAS]],Target_CC[],COLUMN(DL$2)+9,0)</f>
        <v>0</v>
      </c>
      <c r="EA580" s="22">
        <f>Target_AM[[#This Row],[PROPORSI]]*VLOOKUP(Target_AM[[#This Row],[NIPNAS]],Target_CC[],COLUMN(DM$2)+9,0)</f>
        <v>0</v>
      </c>
    </row>
    <row r="581" spans="2:131" x14ac:dyDescent="0.3">
      <c r="B581">
        <v>950436</v>
      </c>
      <c r="C581" t="s">
        <v>1052</v>
      </c>
      <c r="D581">
        <v>1</v>
      </c>
      <c r="E581" s="8">
        <v>45658</v>
      </c>
      <c r="F581">
        <v>76510190</v>
      </c>
      <c r="G581" t="s">
        <v>276</v>
      </c>
      <c r="J581" t="s">
        <v>1081</v>
      </c>
      <c r="K581" t="s">
        <v>26</v>
      </c>
      <c r="L581" t="s">
        <v>159</v>
      </c>
      <c r="M581" t="s">
        <v>31</v>
      </c>
      <c r="N581" s="23">
        <f>Target_AM[[#This Row],[PROPORSI]]*VLOOKUP(Target_AM[[#This Row],[NIPNAS]],Target_CC[],9,0)</f>
        <v>2869981503</v>
      </c>
      <c r="O581" s="22">
        <f>Target_AM[[#This Row],[PROPORSI]]*VLOOKUP(Target_AM[[#This Row],[NIPNAS]],Target_CC[],COLUMN(A$2)+9,0)</f>
        <v>247066806.24485457</v>
      </c>
      <c r="P581" s="22">
        <f>Target_AM[[#This Row],[PROPORSI]]*VLOOKUP(Target_AM[[#This Row],[NIPNAS]],Target_CC[],COLUMN(B$2)+9,0)</f>
        <v>200649090.52990159</v>
      </c>
      <c r="Q581" s="22">
        <f>Target_AM[[#This Row],[PROPORSI]]*VLOOKUP(Target_AM[[#This Row],[NIPNAS]],Target_CC[],COLUMN(C$2)+9,0)</f>
        <v>79400632.658552334</v>
      </c>
      <c r="R581" s="22">
        <f>Target_AM[[#This Row],[PROPORSI]]*VLOOKUP(Target_AM[[#This Row],[NIPNAS]],Target_CC[],COLUMN(D$2)+9,0)</f>
        <v>155817284.80089912</v>
      </c>
      <c r="S581" s="22">
        <f>Target_AM[[#This Row],[PROPORSI]]*VLOOKUP(Target_AM[[#This Row],[NIPNAS]],Target_CC[],COLUMN(E$2)+9,0)</f>
        <v>191230424.69307497</v>
      </c>
      <c r="T581" s="22">
        <f>Target_AM[[#This Row],[PROPORSI]]*VLOOKUP(Target_AM[[#This Row],[NIPNAS]],Target_CC[],COLUMN(F$2)+9,0)</f>
        <v>109922532.31080812</v>
      </c>
      <c r="U581" s="22">
        <f>Target_AM[[#This Row],[PROPORSI]]*VLOOKUP(Target_AM[[#This Row],[NIPNAS]],Target_CC[],COLUMN(G$2)+9,0)</f>
        <v>187856585.09958637</v>
      </c>
      <c r="V581" s="22">
        <f>Target_AM[[#This Row],[PROPORSI]]*VLOOKUP(Target_AM[[#This Row],[NIPNAS]],Target_CC[],COLUMN(H$2)+9,0)</f>
        <v>183885374.89689749</v>
      </c>
      <c r="W581" s="22">
        <f>Target_AM[[#This Row],[PROPORSI]]*VLOOKUP(Target_AM[[#This Row],[NIPNAS]],Target_CC[],COLUMN(I$2)+9,0)</f>
        <v>168337358.68886384</v>
      </c>
      <c r="X581" s="22">
        <f>Target_AM[[#This Row],[PROPORSI]]*VLOOKUP(Target_AM[[#This Row],[NIPNAS]],Target_CC[],COLUMN(J$2)+9,0)</f>
        <v>240339750.17590138</v>
      </c>
      <c r="Y581" s="22">
        <f>Target_AM[[#This Row],[PROPORSI]]*VLOOKUP(Target_AM[[#This Row],[NIPNAS]],Target_CC[],COLUMN(K$2)+9,0)</f>
        <v>135253406.44187149</v>
      </c>
      <c r="Z581" s="22">
        <f>Target_AM[[#This Row],[PROPORSI]]*VLOOKUP(Target_AM[[#This Row],[NIPNAS]],Target_CC[],COLUMN(L$2)+9,0)</f>
        <v>266732392.97346222</v>
      </c>
      <c r="AA581" s="22">
        <f>Target_AM[[#This Row],[PROPORSI]]*VLOOKUP(Target_AM[[#This Row],[NIPNAS]],Target_CC[],COLUMN(M$2)+9,0)</f>
        <v>2166491639.5146732</v>
      </c>
      <c r="AB581" s="22">
        <f>Target_AM[[#This Row],[PROPORSI]]*VLOOKUP(Target_AM[[#This Row],[NIPNAS]],Target_CC[],COLUMN(N$2)+9,0)</f>
        <v>2633826.4291495383</v>
      </c>
      <c r="AC581" s="22">
        <f>Target_AM[[#This Row],[PROPORSI]]*VLOOKUP(Target_AM[[#This Row],[NIPNAS]],Target_CC[],COLUMN(O$2)+9,0)</f>
        <v>8370141.5610557199</v>
      </c>
      <c r="AD581" s="22">
        <f>Target_AM[[#This Row],[PROPORSI]]*VLOOKUP(Target_AM[[#This Row],[NIPNAS]],Target_CC[],COLUMN(P$2)+9,0)</f>
        <v>2887502.8420037925</v>
      </c>
      <c r="AE581" s="22">
        <f>Target_AM[[#This Row],[PROPORSI]]*VLOOKUP(Target_AM[[#This Row],[NIPNAS]],Target_CC[],COLUMN(Q$2)+9,0)</f>
        <v>19699622.235599309</v>
      </c>
      <c r="AF581" s="22">
        <f>Target_AM[[#This Row],[PROPORSI]]*VLOOKUP(Target_AM[[#This Row],[NIPNAS]],Target_CC[],COLUMN(R$2)+9,0)</f>
        <v>21120798.997276127</v>
      </c>
      <c r="AG581" s="22">
        <f>Target_AM[[#This Row],[PROPORSI]]*VLOOKUP(Target_AM[[#This Row],[NIPNAS]],Target_CC[],COLUMN(S$2)+9,0)</f>
        <v>16651588.737985522</v>
      </c>
      <c r="AH581" s="22">
        <f>Target_AM[[#This Row],[PROPORSI]]*VLOOKUP(Target_AM[[#This Row],[NIPNAS]],Target_CC[],COLUMN(T$2)+9,0)</f>
        <v>31154362.264663011</v>
      </c>
      <c r="AI581" s="22">
        <f>Target_AM[[#This Row],[PROPORSI]]*VLOOKUP(Target_AM[[#This Row],[NIPNAS]],Target_CC[],COLUMN(U$2)+9,0)</f>
        <v>32360060.478806287</v>
      </c>
      <c r="AJ581" s="22">
        <f>Target_AM[[#This Row],[PROPORSI]]*VLOOKUP(Target_AM[[#This Row],[NIPNAS]],Target_CC[],COLUMN(V$2)+9,0)</f>
        <v>30757093.178635895</v>
      </c>
      <c r="AK581" s="22">
        <f>Target_AM[[#This Row],[PROPORSI]]*VLOOKUP(Target_AM[[#This Row],[NIPNAS]],Target_CC[],COLUMN(W$2)+9,0)</f>
        <v>28020469.2274279</v>
      </c>
      <c r="AL581" s="22">
        <f>Target_AM[[#This Row],[PROPORSI]]*VLOOKUP(Target_AM[[#This Row],[NIPNAS]],Target_CC[],COLUMN(X$2)+9,0)</f>
        <v>15773571.648444086</v>
      </c>
      <c r="AM581" s="22">
        <f>Target_AM[[#This Row],[PROPORSI]]*VLOOKUP(Target_AM[[#This Row],[NIPNAS]],Target_CC[],COLUMN(Y$2)+9,0)</f>
        <v>35629740.392992735</v>
      </c>
      <c r="AN581" s="22">
        <f>Target_AM[[#This Row],[PROPORSI]]*VLOOKUP(Target_AM[[#This Row],[NIPNAS]],Target_CC[],COLUMN(Z$2)+9,0)</f>
        <v>245058777.99403992</v>
      </c>
      <c r="AO581" s="22">
        <f>Target_AM[[#This Row],[PROPORSI]]*VLOOKUP(Target_AM[[#This Row],[NIPNAS]],Target_CC[],COLUMN(AA$2)+9,0)</f>
        <v>249700632.67400411</v>
      </c>
      <c r="AP581" s="22">
        <f>Target_AM[[#This Row],[PROPORSI]]*VLOOKUP(Target_AM[[#This Row],[NIPNAS]],Target_CC[],COLUMN(AB$2)+9,0)</f>
        <v>209019232.09095731</v>
      </c>
      <c r="AQ581" s="22">
        <f>Target_AM[[#This Row],[PROPORSI]]*VLOOKUP(Target_AM[[#This Row],[NIPNAS]],Target_CC[],COLUMN(AC$2)+9,0)</f>
        <v>82288135.500556126</v>
      </c>
      <c r="AR581" s="22">
        <f>Target_AM[[#This Row],[PROPORSI]]*VLOOKUP(Target_AM[[#This Row],[NIPNAS]],Target_CC[],COLUMN(AD$2)+9,0)</f>
        <v>175516907.03649843</v>
      </c>
      <c r="AS581" s="22">
        <f>Target_AM[[#This Row],[PROPORSI]]*VLOOKUP(Target_AM[[#This Row],[NIPNAS]],Target_CC[],COLUMN(AE$2)+9,0)</f>
        <v>212351223.6903511</v>
      </c>
      <c r="AT581" s="22">
        <f>Target_AM[[#This Row],[PROPORSI]]*VLOOKUP(Target_AM[[#This Row],[NIPNAS]],Target_CC[],COLUMN(AF$2)+9,0)</f>
        <v>126574121.04879364</v>
      </c>
      <c r="AU581" s="22">
        <f>Target_AM[[#This Row],[PROPORSI]]*VLOOKUP(Target_AM[[#This Row],[NIPNAS]],Target_CC[],COLUMN(AG$2)+9,0)</f>
        <v>219010947.36424938</v>
      </c>
      <c r="AV581" s="22">
        <f>Target_AM[[#This Row],[PROPORSI]]*VLOOKUP(Target_AM[[#This Row],[NIPNAS]],Target_CC[],COLUMN(AH$2)+9,0)</f>
        <v>216245435.37570378</v>
      </c>
      <c r="AW581" s="22">
        <f>Target_AM[[#This Row],[PROPORSI]]*VLOOKUP(Target_AM[[#This Row],[NIPNAS]],Target_CC[],COLUMN(AI$2)+9,0)</f>
        <v>199094451.86749974</v>
      </c>
      <c r="AX581" s="22">
        <f>Target_AM[[#This Row],[PROPORSI]]*VLOOKUP(Target_AM[[#This Row],[NIPNAS]],Target_CC[],COLUMN(AJ$2)+9,0)</f>
        <v>268360219.40332928</v>
      </c>
      <c r="AY581" s="22">
        <f>Target_AM[[#This Row],[PROPORSI]]*VLOOKUP(Target_AM[[#This Row],[NIPNAS]],Target_CC[],COLUMN(AK$2)+9,0)</f>
        <v>151026978.09031558</v>
      </c>
      <c r="AZ581" s="22">
        <f>Target_AM[[#This Row],[PROPORSI]]*VLOOKUP(Target_AM[[#This Row],[NIPNAS]],Target_CC[],COLUMN(AL$2)+9,0)</f>
        <v>302362133.36645496</v>
      </c>
      <c r="BA581" s="22">
        <f>Target_AM[[#This Row],[PROPORSI]]*VLOOKUP(Target_AM[[#This Row],[NIPNAS]],Target_CC[],COLUMN(AM$2)+9,0)</f>
        <v>2411550417.5087137</v>
      </c>
      <c r="BB581" s="22">
        <f>Target_AM[[#This Row],[PROPORSI]]*VLOOKUP(Target_AM[[#This Row],[NIPNAS]],Target_CC[],COLUMN(AN$2)+9,0)</f>
        <v>0</v>
      </c>
      <c r="BC581" s="22">
        <f>Target_AM[[#This Row],[PROPORSI]]*VLOOKUP(Target_AM[[#This Row],[NIPNAS]],Target_CC[],COLUMN(AO$2)+9,0)</f>
        <v>0</v>
      </c>
      <c r="BD581" s="22">
        <f>Target_AM[[#This Row],[PROPORSI]]*VLOOKUP(Target_AM[[#This Row],[NIPNAS]],Target_CC[],COLUMN(AP$2)+9,0)</f>
        <v>0</v>
      </c>
      <c r="BE581" s="22">
        <f>Target_AM[[#This Row],[PROPORSI]]*VLOOKUP(Target_AM[[#This Row],[NIPNAS]],Target_CC[],COLUMN(AQ$2)+9,0)</f>
        <v>0</v>
      </c>
      <c r="BF581" s="22">
        <f>Target_AM[[#This Row],[PROPORSI]]*VLOOKUP(Target_AM[[#This Row],[NIPNAS]],Target_CC[],COLUMN(AR$2)+9,0)</f>
        <v>0</v>
      </c>
      <c r="BG581" s="22">
        <f>Target_AM[[#This Row],[PROPORSI]]*VLOOKUP(Target_AM[[#This Row],[NIPNAS]],Target_CC[],COLUMN(AS$2)+9,0)</f>
        <v>0</v>
      </c>
      <c r="BH581" s="22">
        <f>Target_AM[[#This Row],[PROPORSI]]*VLOOKUP(Target_AM[[#This Row],[NIPNAS]],Target_CC[],COLUMN(AT$2)+9,0)</f>
        <v>0</v>
      </c>
      <c r="BI581" s="22">
        <f>Target_AM[[#This Row],[PROPORSI]]*VLOOKUP(Target_AM[[#This Row],[NIPNAS]],Target_CC[],COLUMN(AU$2)+9,0)</f>
        <v>0</v>
      </c>
      <c r="BJ581" s="22">
        <f>Target_AM[[#This Row],[PROPORSI]]*VLOOKUP(Target_AM[[#This Row],[NIPNAS]],Target_CC[],COLUMN(AV$2)+9,0)</f>
        <v>0</v>
      </c>
      <c r="BK581" s="22">
        <f>Target_AM[[#This Row],[PROPORSI]]*VLOOKUP(Target_AM[[#This Row],[NIPNAS]],Target_CC[],COLUMN(AW$2)+9,0)</f>
        <v>0</v>
      </c>
      <c r="BL581" s="22">
        <f>Target_AM[[#This Row],[PROPORSI]]*VLOOKUP(Target_AM[[#This Row],[NIPNAS]],Target_CC[],COLUMN(AX$2)+9,0)</f>
        <v>0</v>
      </c>
      <c r="BM581" s="22">
        <f>Target_AM[[#This Row],[PROPORSI]]*VLOOKUP(Target_AM[[#This Row],[NIPNAS]],Target_CC[],COLUMN(AY$2)+9,0)</f>
        <v>0</v>
      </c>
      <c r="BN581" s="22">
        <f>Target_AM[[#This Row],[PROPORSI]]*VLOOKUP(Target_AM[[#This Row],[NIPNAS]],Target_CC[],COLUMN(AZ$2)+9,0)</f>
        <v>0</v>
      </c>
      <c r="BO581" s="22">
        <f>Target_AM[[#This Row],[PROPORSI]]*VLOOKUP(Target_AM[[#This Row],[NIPNAS]],Target_CC[],COLUMN(BA$2)+9,0)</f>
        <v>161837191</v>
      </c>
      <c r="BP581" s="22">
        <f>Target_AM[[#This Row],[PROPORSI]]*VLOOKUP(Target_AM[[#This Row],[NIPNAS]],Target_CC[],COLUMN(BB$2)+9,0)</f>
        <v>159452904</v>
      </c>
      <c r="BQ581" s="22">
        <f>Target_AM[[#This Row],[PROPORSI]]*VLOOKUP(Target_AM[[#This Row],[NIPNAS]],Target_CC[],COLUMN(BC$2)+9,0)</f>
        <v>177821034</v>
      </c>
      <c r="BR581" s="22">
        <f>Target_AM[[#This Row],[PROPORSI]]*VLOOKUP(Target_AM[[#This Row],[NIPNAS]],Target_CC[],COLUMN(BD$2)+9,0)</f>
        <v>173563350.94999999</v>
      </c>
      <c r="BS581" s="22">
        <f>Target_AM[[#This Row],[PROPORSI]]*VLOOKUP(Target_AM[[#This Row],[NIPNAS]],Target_CC[],COLUMN(BE$2)+9,0)</f>
        <v>173563350.94999999</v>
      </c>
      <c r="BT581" s="22">
        <f>Target_AM[[#This Row],[PROPORSI]]*VLOOKUP(Target_AM[[#This Row],[NIPNAS]],Target_CC[],COLUMN(BF$2)+9,0)</f>
        <v>173563350.94999999</v>
      </c>
      <c r="BU581" s="22">
        <f>Target_AM[[#This Row],[PROPORSI]]*VLOOKUP(Target_AM[[#This Row],[NIPNAS]],Target_CC[],COLUMN(BG$2)+9,0)</f>
        <v>173563350.94999999</v>
      </c>
      <c r="BV581" s="22">
        <f>Target_AM[[#This Row],[PROPORSI]]*VLOOKUP(Target_AM[[#This Row],[NIPNAS]],Target_CC[],COLUMN(BH$2)+9,0)</f>
        <v>173563350.94999999</v>
      </c>
      <c r="BW581" s="22">
        <f>Target_AM[[#This Row],[PROPORSI]]*VLOOKUP(Target_AM[[#This Row],[NIPNAS]],Target_CC[],COLUMN(BI$2)+9,0)</f>
        <v>173563350.94999999</v>
      </c>
      <c r="BX581" s="22">
        <f>Target_AM[[#This Row],[PROPORSI]]*VLOOKUP(Target_AM[[#This Row],[NIPNAS]],Target_CC[],COLUMN(BJ$2)+9,0)</f>
        <v>173563350.94999999</v>
      </c>
      <c r="BY581" s="22">
        <f>Target_AM[[#This Row],[PROPORSI]]*VLOOKUP(Target_AM[[#This Row],[NIPNAS]],Target_CC[],COLUMN(BK$2)+9,0)</f>
        <v>173563350.94999999</v>
      </c>
      <c r="BZ581" s="22">
        <f>Target_AM[[#This Row],[PROPORSI]]*VLOOKUP(Target_AM[[#This Row],[NIPNAS]],Target_CC[],COLUMN(BL$2)+9,0)</f>
        <v>173563350.94999999</v>
      </c>
      <c r="CA581" s="22">
        <f>Target_AM[[#This Row],[PROPORSI]]*VLOOKUP(Target_AM[[#This Row],[NIPNAS]],Target_CC[],COLUMN(BM$2)+9,0)</f>
        <v>2061181287.5500004</v>
      </c>
      <c r="CB581" s="22">
        <f>Target_AM[[#This Row],[PROPORSI]]*VLOOKUP(Target_AM[[#This Row],[NIPNAS]],Target_CC[],COLUMN(BN$2)+9,0)</f>
        <v>69556364</v>
      </c>
      <c r="CC581" s="22">
        <f>Target_AM[[#This Row],[PROPORSI]]*VLOOKUP(Target_AM[[#This Row],[NIPNAS]],Target_CC[],COLUMN(BO$2)+9,0)</f>
        <v>69556364</v>
      </c>
      <c r="CD581" s="22">
        <f>Target_AM[[#This Row],[PROPORSI]]*VLOOKUP(Target_AM[[#This Row],[NIPNAS]],Target_CC[],COLUMN(BP$2)+9,0)</f>
        <v>85153661</v>
      </c>
      <c r="CE581" s="22">
        <f>Target_AM[[#This Row],[PROPORSI]]*VLOOKUP(Target_AM[[#This Row],[NIPNAS]],Target_CC[],COLUMN(BQ$2)+9,0)</f>
        <v>80895977.950000003</v>
      </c>
      <c r="CF581" s="22">
        <f>Target_AM[[#This Row],[PROPORSI]]*VLOOKUP(Target_AM[[#This Row],[NIPNAS]],Target_CC[],COLUMN(BR$2)+9,0)</f>
        <v>80895977.950000003</v>
      </c>
      <c r="CG581" s="22">
        <f>Target_AM[[#This Row],[PROPORSI]]*VLOOKUP(Target_AM[[#This Row],[NIPNAS]],Target_CC[],COLUMN(BS$2)+9,0)</f>
        <v>80895977.950000003</v>
      </c>
      <c r="CH581" s="22">
        <f>Target_AM[[#This Row],[PROPORSI]]*VLOOKUP(Target_AM[[#This Row],[NIPNAS]],Target_CC[],COLUMN(BT$2)+9,0)</f>
        <v>80895977.950000003</v>
      </c>
      <c r="CI581" s="22">
        <f>Target_AM[[#This Row],[PROPORSI]]*VLOOKUP(Target_AM[[#This Row],[NIPNAS]],Target_CC[],COLUMN(BU$2)+9,0)</f>
        <v>80895977.950000003</v>
      </c>
      <c r="CJ581" s="22">
        <f>Target_AM[[#This Row],[PROPORSI]]*VLOOKUP(Target_AM[[#This Row],[NIPNAS]],Target_CC[],COLUMN(BV$2)+9,0)</f>
        <v>80895977.950000003</v>
      </c>
      <c r="CK581" s="22">
        <f>Target_AM[[#This Row],[PROPORSI]]*VLOOKUP(Target_AM[[#This Row],[NIPNAS]],Target_CC[],COLUMN(BW$2)+9,0)</f>
        <v>80895977.950000003</v>
      </c>
      <c r="CL581" s="22">
        <f>Target_AM[[#This Row],[PROPORSI]]*VLOOKUP(Target_AM[[#This Row],[NIPNAS]],Target_CC[],COLUMN(BX$2)+9,0)</f>
        <v>80895977.950000003</v>
      </c>
      <c r="CM581" s="22">
        <f>Target_AM[[#This Row],[PROPORSI]]*VLOOKUP(Target_AM[[#This Row],[NIPNAS]],Target_CC[],COLUMN(BY$2)+9,0)</f>
        <v>80895977.950000003</v>
      </c>
      <c r="CN581" s="22">
        <f>Target_AM[[#This Row],[PROPORSI]]*VLOOKUP(Target_AM[[#This Row],[NIPNAS]],Target_CC[],COLUMN(BZ$2)+9,0)</f>
        <v>952330190.55000019</v>
      </c>
      <c r="CO581" s="22">
        <f>Target_AM[[#This Row],[PROPORSI]]*VLOOKUP(Target_AM[[#This Row],[NIPNAS]],Target_CC[],COLUMN(CA$2)+9,0)</f>
        <v>92280827</v>
      </c>
      <c r="CP581" s="22">
        <f>Target_AM[[#This Row],[PROPORSI]]*VLOOKUP(Target_AM[[#This Row],[NIPNAS]],Target_CC[],COLUMN(CB$2)+9,0)</f>
        <v>89896540</v>
      </c>
      <c r="CQ581" s="22">
        <f>Target_AM[[#This Row],[PROPORSI]]*VLOOKUP(Target_AM[[#This Row],[NIPNAS]],Target_CC[],COLUMN(CC$2)+9,0)</f>
        <v>92667373</v>
      </c>
      <c r="CR581" s="22">
        <f>Target_AM[[#This Row],[PROPORSI]]*VLOOKUP(Target_AM[[#This Row],[NIPNAS]],Target_CC[],COLUMN(CD$2)+9,0)</f>
        <v>92667373</v>
      </c>
      <c r="CS581" s="22">
        <f>Target_AM[[#This Row],[PROPORSI]]*VLOOKUP(Target_AM[[#This Row],[NIPNAS]],Target_CC[],COLUMN(CE$2)+9,0)</f>
        <v>92667373</v>
      </c>
      <c r="CT581" s="22">
        <f>Target_AM[[#This Row],[PROPORSI]]*VLOOKUP(Target_AM[[#This Row],[NIPNAS]],Target_CC[],COLUMN(CF$2)+9,0)</f>
        <v>92667373</v>
      </c>
      <c r="CU581" s="22">
        <f>Target_AM[[#This Row],[PROPORSI]]*VLOOKUP(Target_AM[[#This Row],[NIPNAS]],Target_CC[],COLUMN(CG$2)+9,0)</f>
        <v>92667373</v>
      </c>
      <c r="CV581" s="22">
        <f>Target_AM[[#This Row],[PROPORSI]]*VLOOKUP(Target_AM[[#This Row],[NIPNAS]],Target_CC[],COLUMN(CH$2)+9,0)</f>
        <v>92667373</v>
      </c>
      <c r="CW581" s="22">
        <f>Target_AM[[#This Row],[PROPORSI]]*VLOOKUP(Target_AM[[#This Row],[NIPNAS]],Target_CC[],COLUMN(CI$2)+9,0)</f>
        <v>92667373</v>
      </c>
      <c r="CX581" s="22">
        <f>Target_AM[[#This Row],[PROPORSI]]*VLOOKUP(Target_AM[[#This Row],[NIPNAS]],Target_CC[],COLUMN(CJ$2)+9,0)</f>
        <v>92667373</v>
      </c>
      <c r="CY581" s="22">
        <f>Target_AM[[#This Row],[PROPORSI]]*VLOOKUP(Target_AM[[#This Row],[NIPNAS]],Target_CC[],COLUMN(CK$2)+9,0)</f>
        <v>92667373</v>
      </c>
      <c r="CZ581" s="22">
        <f>Target_AM[[#This Row],[PROPORSI]]*VLOOKUP(Target_AM[[#This Row],[NIPNAS]],Target_CC[],COLUMN(CL$2)+9,0)</f>
        <v>92667373</v>
      </c>
      <c r="DA581" s="22">
        <f>Target_AM[[#This Row],[PROPORSI]]*VLOOKUP(Target_AM[[#This Row],[NIPNAS]],Target_CC[],COLUMN(CM$2)+9,0)</f>
        <v>1108851097</v>
      </c>
      <c r="DB581" s="22">
        <f>Target_AM[[#This Row],[PROPORSI]]*VLOOKUP(Target_AM[[#This Row],[NIPNAS]],Target_CC[],COLUMN(CN$2)+9,0)</f>
        <v>0</v>
      </c>
      <c r="DC581" s="22">
        <f>Target_AM[[#This Row],[PROPORSI]]*VLOOKUP(Target_AM[[#This Row],[NIPNAS]],Target_CC[],COLUMN(CO$2)+9,0)</f>
        <v>0</v>
      </c>
      <c r="DD581" s="22">
        <f>Target_AM[[#This Row],[PROPORSI]]*VLOOKUP(Target_AM[[#This Row],[NIPNAS]],Target_CC[],COLUMN(CP$2)+9,0)</f>
        <v>25839099</v>
      </c>
      <c r="DE581" s="22">
        <f>Target_AM[[#This Row],[PROPORSI]]*VLOOKUP(Target_AM[[#This Row],[NIPNAS]],Target_CC[],COLUMN(CQ$2)+9,0)</f>
        <v>0</v>
      </c>
      <c r="DF581" s="22">
        <f>Target_AM[[#This Row],[PROPORSI]]*VLOOKUP(Target_AM[[#This Row],[NIPNAS]],Target_CC[],COLUMN(CR$2)+9,0)</f>
        <v>0</v>
      </c>
      <c r="DG581" s="22">
        <f>Target_AM[[#This Row],[PROPORSI]]*VLOOKUP(Target_AM[[#This Row],[NIPNAS]],Target_CC[],COLUMN(CS$2)+9,0)</f>
        <v>0</v>
      </c>
      <c r="DH581" s="22">
        <f>Target_AM[[#This Row],[PROPORSI]]*VLOOKUP(Target_AM[[#This Row],[NIPNAS]],Target_CC[],COLUMN(CT$2)+9,0)</f>
        <v>0</v>
      </c>
      <c r="DI581" s="22">
        <f>Target_AM[[#This Row],[PROPORSI]]*VLOOKUP(Target_AM[[#This Row],[NIPNAS]],Target_CC[],COLUMN(CU$2)+9,0)</f>
        <v>0</v>
      </c>
      <c r="DJ581" s="22">
        <f>Target_AM[[#This Row],[PROPORSI]]*VLOOKUP(Target_AM[[#This Row],[NIPNAS]],Target_CC[],COLUMN(CV$2)+9,0)</f>
        <v>0</v>
      </c>
      <c r="DK581" s="22">
        <f>Target_AM[[#This Row],[PROPORSI]]*VLOOKUP(Target_AM[[#This Row],[NIPNAS]],Target_CC[],COLUMN(CW$2)+9,0)</f>
        <v>0</v>
      </c>
      <c r="DL581" s="22">
        <f>Target_AM[[#This Row],[PROPORSI]]*VLOOKUP(Target_AM[[#This Row],[NIPNAS]],Target_CC[],COLUMN(CX$2)+9,0)</f>
        <v>0</v>
      </c>
      <c r="DM581" s="22">
        <f>Target_AM[[#This Row],[PROPORSI]]*VLOOKUP(Target_AM[[#This Row],[NIPNAS]],Target_CC[],COLUMN(CY$2)+9,0)</f>
        <v>0</v>
      </c>
      <c r="DN581" s="22">
        <f>Target_AM[[#This Row],[PROPORSI]]*VLOOKUP(Target_AM[[#This Row],[NIPNAS]],Target_CC[],COLUMN(CZ$2)+9,0)</f>
        <v>25839099</v>
      </c>
      <c r="DO581" s="22">
        <f>Target_AM[[#This Row],[PROPORSI]]*VLOOKUP(Target_AM[[#This Row],[NIPNAS]],Target_CC[],COLUMN(DA$2)+9,0)</f>
        <v>0</v>
      </c>
      <c r="DP581" s="22">
        <f>Target_AM[[#This Row],[PROPORSI]]*VLOOKUP(Target_AM[[#This Row],[NIPNAS]],Target_CC[],COLUMN(DB$2)+9,0)</f>
        <v>0</v>
      </c>
      <c r="DQ581" s="22">
        <f>Target_AM[[#This Row],[PROPORSI]]*VLOOKUP(Target_AM[[#This Row],[NIPNAS]],Target_CC[],COLUMN(DC$2)+9,0)</f>
        <v>0</v>
      </c>
      <c r="DR581" s="22">
        <f>Target_AM[[#This Row],[PROPORSI]]*VLOOKUP(Target_AM[[#This Row],[NIPNAS]],Target_CC[],COLUMN(DD$2)+9,0)</f>
        <v>0</v>
      </c>
      <c r="DS581" s="22">
        <f>Target_AM[[#This Row],[PROPORSI]]*VLOOKUP(Target_AM[[#This Row],[NIPNAS]],Target_CC[],COLUMN(DE$2)+9,0)</f>
        <v>0</v>
      </c>
      <c r="DT581" s="22">
        <f>Target_AM[[#This Row],[PROPORSI]]*VLOOKUP(Target_AM[[#This Row],[NIPNAS]],Target_CC[],COLUMN(DF$2)+9,0)</f>
        <v>0</v>
      </c>
      <c r="DU581" s="22">
        <f>Target_AM[[#This Row],[PROPORSI]]*VLOOKUP(Target_AM[[#This Row],[NIPNAS]],Target_CC[],COLUMN(DG$2)+9,0)</f>
        <v>0</v>
      </c>
      <c r="DV581" s="22">
        <f>Target_AM[[#This Row],[PROPORSI]]*VLOOKUP(Target_AM[[#This Row],[NIPNAS]],Target_CC[],COLUMN(DH$2)+9,0)</f>
        <v>0</v>
      </c>
      <c r="DW581" s="22">
        <f>Target_AM[[#This Row],[PROPORSI]]*VLOOKUP(Target_AM[[#This Row],[NIPNAS]],Target_CC[],COLUMN(DI$2)+9,0)</f>
        <v>0</v>
      </c>
      <c r="DX581" s="22">
        <f>Target_AM[[#This Row],[PROPORSI]]*VLOOKUP(Target_AM[[#This Row],[NIPNAS]],Target_CC[],COLUMN(DJ$2)+9,0)</f>
        <v>0</v>
      </c>
      <c r="DY581" s="22">
        <f>Target_AM[[#This Row],[PROPORSI]]*VLOOKUP(Target_AM[[#This Row],[NIPNAS]],Target_CC[],COLUMN(DK$2)+9,0)</f>
        <v>0</v>
      </c>
      <c r="DZ581" s="22">
        <f>Target_AM[[#This Row],[PROPORSI]]*VLOOKUP(Target_AM[[#This Row],[NIPNAS]],Target_CC[],COLUMN(DL$2)+9,0)</f>
        <v>0</v>
      </c>
      <c r="EA581" s="22">
        <f>Target_AM[[#This Row],[PROPORSI]]*VLOOKUP(Target_AM[[#This Row],[NIPNAS]],Target_CC[],COLUMN(DM$2)+9,0)</f>
        <v>0</v>
      </c>
    </row>
    <row r="582" spans="2:131" x14ac:dyDescent="0.3">
      <c r="B582">
        <v>950149</v>
      </c>
      <c r="C582" t="s">
        <v>1065</v>
      </c>
      <c r="D582">
        <v>1</v>
      </c>
      <c r="E582" s="8">
        <v>45658</v>
      </c>
      <c r="F582">
        <v>76510191</v>
      </c>
      <c r="G582" t="s">
        <v>275</v>
      </c>
      <c r="J582" t="s">
        <v>1081</v>
      </c>
      <c r="K582" t="s">
        <v>26</v>
      </c>
      <c r="L582" t="s">
        <v>159</v>
      </c>
      <c r="M582" t="s">
        <v>31</v>
      </c>
      <c r="N582" s="23">
        <f>Target_AM[[#This Row],[PROPORSI]]*VLOOKUP(Target_AM[[#This Row],[NIPNAS]],Target_CC[],9,0)</f>
        <v>3305950755</v>
      </c>
      <c r="O582" s="22">
        <f>Target_AM[[#This Row],[PROPORSI]]*VLOOKUP(Target_AM[[#This Row],[NIPNAS]],Target_CC[],COLUMN(A$2)+9,0)</f>
        <v>292638446.49918962</v>
      </c>
      <c r="P582" s="22">
        <f>Target_AM[[#This Row],[PROPORSI]]*VLOOKUP(Target_AM[[#This Row],[NIPNAS]],Target_CC[],COLUMN(B$2)+9,0)</f>
        <v>238645542.8031235</v>
      </c>
      <c r="Q582" s="22">
        <f>Target_AM[[#This Row],[PROPORSI]]*VLOOKUP(Target_AM[[#This Row],[NIPNAS]],Target_CC[],COLUMN(C$2)+9,0)</f>
        <v>206786300.86123845</v>
      </c>
      <c r="R582" s="22">
        <f>Target_AM[[#This Row],[PROPORSI]]*VLOOKUP(Target_AM[[#This Row],[NIPNAS]],Target_CC[],COLUMN(D$2)+9,0)</f>
        <v>192514439.12509659</v>
      </c>
      <c r="S582" s="22">
        <f>Target_AM[[#This Row],[PROPORSI]]*VLOOKUP(Target_AM[[#This Row],[NIPNAS]],Target_CC[],COLUMN(E$2)+9,0)</f>
        <v>257672167.4142037</v>
      </c>
      <c r="T582" s="22">
        <f>Target_AM[[#This Row],[PROPORSI]]*VLOOKUP(Target_AM[[#This Row],[NIPNAS]],Target_CC[],COLUMN(F$2)+9,0)</f>
        <v>154053164.05808496</v>
      </c>
      <c r="U582" s="22">
        <f>Target_AM[[#This Row],[PROPORSI]]*VLOOKUP(Target_AM[[#This Row],[NIPNAS]],Target_CC[],COLUMN(G$2)+9,0)</f>
        <v>258298580.7732687</v>
      </c>
      <c r="V582" s="22">
        <f>Target_AM[[#This Row],[PROPORSI]]*VLOOKUP(Target_AM[[#This Row],[NIPNAS]],Target_CC[],COLUMN(H$2)+9,0)</f>
        <v>175633471.91015798</v>
      </c>
      <c r="W582" s="22">
        <f>Target_AM[[#This Row],[PROPORSI]]*VLOOKUP(Target_AM[[#This Row],[NIPNAS]],Target_CC[],COLUMN(I$2)+9,0)</f>
        <v>212695517.8402884</v>
      </c>
      <c r="X582" s="22">
        <f>Target_AM[[#This Row],[PROPORSI]]*VLOOKUP(Target_AM[[#This Row],[NIPNAS]],Target_CC[],COLUMN(J$2)+9,0)</f>
        <v>315710745.94010741</v>
      </c>
      <c r="Y582" s="22">
        <f>Target_AM[[#This Row],[PROPORSI]]*VLOOKUP(Target_AM[[#This Row],[NIPNAS]],Target_CC[],COLUMN(K$2)+9,0)</f>
        <v>177669128.00504926</v>
      </c>
      <c r="Z582" s="22">
        <f>Target_AM[[#This Row],[PROPORSI]]*VLOOKUP(Target_AM[[#This Row],[NIPNAS]],Target_CC[],COLUMN(L$2)+9,0)</f>
        <v>350380170.94720811</v>
      </c>
      <c r="AA582" s="22">
        <f>Target_AM[[#This Row],[PROPORSI]]*VLOOKUP(Target_AM[[#This Row],[NIPNAS]],Target_CC[],COLUMN(M$2)+9,0)</f>
        <v>2832697676.1770163</v>
      </c>
      <c r="AB582" s="22">
        <f>Target_AM[[#This Row],[PROPORSI]]*VLOOKUP(Target_AM[[#This Row],[NIPNAS]],Target_CC[],COLUMN(N$2)+9,0)</f>
        <v>3119637.5032709837</v>
      </c>
      <c r="AC582" s="22">
        <f>Target_AM[[#This Row],[PROPORSI]]*VLOOKUP(Target_AM[[#This Row],[NIPNAS]],Target_CC[],COLUMN(O$2)+9,0)</f>
        <v>9955175.8291147053</v>
      </c>
      <c r="AD582" s="22">
        <f>Target_AM[[#This Row],[PROPORSI]]*VLOOKUP(Target_AM[[#This Row],[NIPNAS]],Target_CC[],COLUMN(P$2)+9,0)</f>
        <v>7520041.2318120897</v>
      </c>
      <c r="AE582" s="22">
        <f>Target_AM[[#This Row],[PROPORSI]]*VLOOKUP(Target_AM[[#This Row],[NIPNAS]],Target_CC[],COLUMN(Q$2)+9,0)</f>
        <v>24339159.359044343</v>
      </c>
      <c r="AF582" s="22">
        <f>Target_AM[[#This Row],[PROPORSI]]*VLOOKUP(Target_AM[[#This Row],[NIPNAS]],Target_CC[],COLUMN(R$2)+9,0)</f>
        <v>28459080.524883389</v>
      </c>
      <c r="AG582" s="22">
        <f>Target_AM[[#This Row],[PROPORSI]]*VLOOKUP(Target_AM[[#This Row],[NIPNAS]],Target_CC[],COLUMN(S$2)+9,0)</f>
        <v>23336707.022245497</v>
      </c>
      <c r="AH582" s="22">
        <f>Target_AM[[#This Row],[PROPORSI]]*VLOOKUP(Target_AM[[#This Row],[NIPNAS]],Target_CC[],COLUMN(T$2)+9,0)</f>
        <v>42836547.644006193</v>
      </c>
      <c r="AI582" s="22">
        <f>Target_AM[[#This Row],[PROPORSI]]*VLOOKUP(Target_AM[[#This Row],[NIPNAS]],Target_CC[],COLUMN(U$2)+9,0)</f>
        <v>30907894.531047463</v>
      </c>
      <c r="AJ582" s="22">
        <f>Target_AM[[#This Row],[PROPORSI]]*VLOOKUP(Target_AM[[#This Row],[NIPNAS]],Target_CC[],COLUMN(V$2)+9,0)</f>
        <v>38861818.385681599</v>
      </c>
      <c r="AK582" s="22">
        <f>Target_AM[[#This Row],[PROPORSI]]*VLOOKUP(Target_AM[[#This Row],[NIPNAS]],Target_CC[],COLUMN(W$2)+9,0)</f>
        <v>36807740.853972554</v>
      </c>
      <c r="AL582" s="22">
        <f>Target_AM[[#This Row],[PROPORSI]]*VLOOKUP(Target_AM[[#This Row],[NIPNAS]],Target_CC[],COLUMN(X$2)+9,0)</f>
        <v>20720193.25819093</v>
      </c>
      <c r="AM582" s="22">
        <f>Target_AM[[#This Row],[PROPORSI]]*VLOOKUP(Target_AM[[#This Row],[NIPNAS]],Target_CC[],COLUMN(Y$2)+9,0)</f>
        <v>46803293.707725585</v>
      </c>
      <c r="AN582" s="22">
        <f>Target_AM[[#This Row],[PROPORSI]]*VLOOKUP(Target_AM[[#This Row],[NIPNAS]],Target_CC[],COLUMN(Z$2)+9,0)</f>
        <v>313667289.8509953</v>
      </c>
      <c r="AO582" s="22">
        <f>Target_AM[[#This Row],[PROPORSI]]*VLOOKUP(Target_AM[[#This Row],[NIPNAS]],Target_CC[],COLUMN(AA$2)+9,0)</f>
        <v>295758084.0024606</v>
      </c>
      <c r="AP582" s="22">
        <f>Target_AM[[#This Row],[PROPORSI]]*VLOOKUP(Target_AM[[#This Row],[NIPNAS]],Target_CC[],COLUMN(AB$2)+9,0)</f>
        <v>248600718.63223821</v>
      </c>
      <c r="AQ582" s="22">
        <f>Target_AM[[#This Row],[PROPORSI]]*VLOOKUP(Target_AM[[#This Row],[NIPNAS]],Target_CC[],COLUMN(AC$2)+9,0)</f>
        <v>214306342.09305054</v>
      </c>
      <c r="AR582" s="22">
        <f>Target_AM[[#This Row],[PROPORSI]]*VLOOKUP(Target_AM[[#This Row],[NIPNAS]],Target_CC[],COLUMN(AD$2)+9,0)</f>
        <v>216853598.48414093</v>
      </c>
      <c r="AS582" s="22">
        <f>Target_AM[[#This Row],[PROPORSI]]*VLOOKUP(Target_AM[[#This Row],[NIPNAS]],Target_CC[],COLUMN(AE$2)+9,0)</f>
        <v>286131247.93908709</v>
      </c>
      <c r="AT582" s="22">
        <f>Target_AM[[#This Row],[PROPORSI]]*VLOOKUP(Target_AM[[#This Row],[NIPNAS]],Target_CC[],COLUMN(AF$2)+9,0)</f>
        <v>177389871.08033046</v>
      </c>
      <c r="AU582" s="22">
        <f>Target_AM[[#This Row],[PROPORSI]]*VLOOKUP(Target_AM[[#This Row],[NIPNAS]],Target_CC[],COLUMN(AG$2)+9,0)</f>
        <v>301135128.41727489</v>
      </c>
      <c r="AV582" s="22">
        <f>Target_AM[[#This Row],[PROPORSI]]*VLOOKUP(Target_AM[[#This Row],[NIPNAS]],Target_CC[],COLUMN(AH$2)+9,0)</f>
        <v>206541366.44120544</v>
      </c>
      <c r="AW582" s="22">
        <f>Target_AM[[#This Row],[PROPORSI]]*VLOOKUP(Target_AM[[#This Row],[NIPNAS]],Target_CC[],COLUMN(AI$2)+9,0)</f>
        <v>251557336.22597</v>
      </c>
      <c r="AX582" s="22">
        <f>Target_AM[[#This Row],[PROPORSI]]*VLOOKUP(Target_AM[[#This Row],[NIPNAS]],Target_CC[],COLUMN(AJ$2)+9,0)</f>
        <v>352518486.79407996</v>
      </c>
      <c r="AY582" s="22">
        <f>Target_AM[[#This Row],[PROPORSI]]*VLOOKUP(Target_AM[[#This Row],[NIPNAS]],Target_CC[],COLUMN(AK$2)+9,0)</f>
        <v>198389321.26324019</v>
      </c>
      <c r="AZ582" s="22">
        <f>Target_AM[[#This Row],[PROPORSI]]*VLOOKUP(Target_AM[[#This Row],[NIPNAS]],Target_CC[],COLUMN(AL$2)+9,0)</f>
        <v>397183464.65493369</v>
      </c>
      <c r="BA582" s="22">
        <f>Target_AM[[#This Row],[PROPORSI]]*VLOOKUP(Target_AM[[#This Row],[NIPNAS]],Target_CC[],COLUMN(AM$2)+9,0)</f>
        <v>3146364966.0280123</v>
      </c>
      <c r="BB582" s="22">
        <f>Target_AM[[#This Row],[PROPORSI]]*VLOOKUP(Target_AM[[#This Row],[NIPNAS]],Target_CC[],COLUMN(AN$2)+9,0)</f>
        <v>0</v>
      </c>
      <c r="BC582" s="22">
        <f>Target_AM[[#This Row],[PROPORSI]]*VLOOKUP(Target_AM[[#This Row],[NIPNAS]],Target_CC[],COLUMN(AO$2)+9,0)</f>
        <v>0</v>
      </c>
      <c r="BD582" s="22">
        <f>Target_AM[[#This Row],[PROPORSI]]*VLOOKUP(Target_AM[[#This Row],[NIPNAS]],Target_CC[],COLUMN(AP$2)+9,0)</f>
        <v>0</v>
      </c>
      <c r="BE582" s="22">
        <f>Target_AM[[#This Row],[PROPORSI]]*VLOOKUP(Target_AM[[#This Row],[NIPNAS]],Target_CC[],COLUMN(AQ$2)+9,0)</f>
        <v>0</v>
      </c>
      <c r="BF582" s="22">
        <f>Target_AM[[#This Row],[PROPORSI]]*VLOOKUP(Target_AM[[#This Row],[NIPNAS]],Target_CC[],COLUMN(AR$2)+9,0)</f>
        <v>0</v>
      </c>
      <c r="BG582" s="22">
        <f>Target_AM[[#This Row],[PROPORSI]]*VLOOKUP(Target_AM[[#This Row],[NIPNAS]],Target_CC[],COLUMN(AS$2)+9,0)</f>
        <v>0</v>
      </c>
      <c r="BH582" s="22">
        <f>Target_AM[[#This Row],[PROPORSI]]*VLOOKUP(Target_AM[[#This Row],[NIPNAS]],Target_CC[],COLUMN(AT$2)+9,0)</f>
        <v>0</v>
      </c>
      <c r="BI582" s="22">
        <f>Target_AM[[#This Row],[PROPORSI]]*VLOOKUP(Target_AM[[#This Row],[NIPNAS]],Target_CC[],COLUMN(AU$2)+9,0)</f>
        <v>0</v>
      </c>
      <c r="BJ582" s="22">
        <f>Target_AM[[#This Row],[PROPORSI]]*VLOOKUP(Target_AM[[#This Row],[NIPNAS]],Target_CC[],COLUMN(AV$2)+9,0)</f>
        <v>0</v>
      </c>
      <c r="BK582" s="22">
        <f>Target_AM[[#This Row],[PROPORSI]]*VLOOKUP(Target_AM[[#This Row],[NIPNAS]],Target_CC[],COLUMN(AW$2)+9,0)</f>
        <v>0</v>
      </c>
      <c r="BL582" s="22">
        <f>Target_AM[[#This Row],[PROPORSI]]*VLOOKUP(Target_AM[[#This Row],[NIPNAS]],Target_CC[],COLUMN(AX$2)+9,0)</f>
        <v>0</v>
      </c>
      <c r="BM582" s="22">
        <f>Target_AM[[#This Row],[PROPORSI]]*VLOOKUP(Target_AM[[#This Row],[NIPNAS]],Target_CC[],COLUMN(AY$2)+9,0)</f>
        <v>0</v>
      </c>
      <c r="BN582" s="22">
        <f>Target_AM[[#This Row],[PROPORSI]]*VLOOKUP(Target_AM[[#This Row],[NIPNAS]],Target_CC[],COLUMN(AZ$2)+9,0)</f>
        <v>0</v>
      </c>
      <c r="BO582" s="22">
        <f>Target_AM[[#This Row],[PROPORSI]]*VLOOKUP(Target_AM[[#This Row],[NIPNAS]],Target_CC[],COLUMN(BA$2)+9,0)</f>
        <v>207592830</v>
      </c>
      <c r="BP582" s="22">
        <f>Target_AM[[#This Row],[PROPORSI]]*VLOOKUP(Target_AM[[#This Row],[NIPNAS]],Target_CC[],COLUMN(BB$2)+9,0)</f>
        <v>206199604</v>
      </c>
      <c r="BQ582" s="22">
        <f>Target_AM[[#This Row],[PROPORSI]]*VLOOKUP(Target_AM[[#This Row],[NIPNAS]],Target_CC[],COLUMN(BC$2)+9,0)</f>
        <v>203517675</v>
      </c>
      <c r="BR582" s="22">
        <f>Target_AM[[#This Row],[PROPORSI]]*VLOOKUP(Target_AM[[#This Row],[NIPNAS]],Target_CC[],COLUMN(BD$2)+9,0)</f>
        <v>201462577.19999999</v>
      </c>
      <c r="BS582" s="22">
        <f>Target_AM[[#This Row],[PROPORSI]]*VLOOKUP(Target_AM[[#This Row],[NIPNAS]],Target_CC[],COLUMN(BE$2)+9,0)</f>
        <v>201462577.19999999</v>
      </c>
      <c r="BT582" s="22">
        <f>Target_AM[[#This Row],[PROPORSI]]*VLOOKUP(Target_AM[[#This Row],[NIPNAS]],Target_CC[],COLUMN(BF$2)+9,0)</f>
        <v>201462577.19999999</v>
      </c>
      <c r="BU582" s="22">
        <f>Target_AM[[#This Row],[PROPORSI]]*VLOOKUP(Target_AM[[#This Row],[NIPNAS]],Target_CC[],COLUMN(BG$2)+9,0)</f>
        <v>201462577.19999999</v>
      </c>
      <c r="BV582" s="22">
        <f>Target_AM[[#This Row],[PROPORSI]]*VLOOKUP(Target_AM[[#This Row],[NIPNAS]],Target_CC[],COLUMN(BH$2)+9,0)</f>
        <v>201462577.19999999</v>
      </c>
      <c r="BW582" s="22">
        <f>Target_AM[[#This Row],[PROPORSI]]*VLOOKUP(Target_AM[[#This Row],[NIPNAS]],Target_CC[],COLUMN(BI$2)+9,0)</f>
        <v>201462577.19999999</v>
      </c>
      <c r="BX582" s="22">
        <f>Target_AM[[#This Row],[PROPORSI]]*VLOOKUP(Target_AM[[#This Row],[NIPNAS]],Target_CC[],COLUMN(BJ$2)+9,0)</f>
        <v>201462577.19999999</v>
      </c>
      <c r="BY582" s="22">
        <f>Target_AM[[#This Row],[PROPORSI]]*VLOOKUP(Target_AM[[#This Row],[NIPNAS]],Target_CC[],COLUMN(BK$2)+9,0)</f>
        <v>201462577.19999999</v>
      </c>
      <c r="BZ582" s="22">
        <f>Target_AM[[#This Row],[PROPORSI]]*VLOOKUP(Target_AM[[#This Row],[NIPNAS]],Target_CC[],COLUMN(BL$2)+9,0)</f>
        <v>201462577.19999999</v>
      </c>
      <c r="CA582" s="22">
        <f>Target_AM[[#This Row],[PROPORSI]]*VLOOKUP(Target_AM[[#This Row],[NIPNAS]],Target_CC[],COLUMN(BM$2)+9,0)</f>
        <v>2430473303.8000002</v>
      </c>
      <c r="CB582" s="22">
        <f>Target_AM[[#This Row],[PROPORSI]]*VLOOKUP(Target_AM[[#This Row],[NIPNAS]],Target_CC[],COLUMN(BN$2)+9,0)</f>
        <v>41101956</v>
      </c>
      <c r="CC582" s="22">
        <f>Target_AM[[#This Row],[PROPORSI]]*VLOOKUP(Target_AM[[#This Row],[NIPNAS]],Target_CC[],COLUMN(BO$2)+9,0)</f>
        <v>41101956</v>
      </c>
      <c r="CD582" s="22">
        <f>Target_AM[[#This Row],[PROPORSI]]*VLOOKUP(Target_AM[[#This Row],[NIPNAS]],Target_CC[],COLUMN(BP$2)+9,0)</f>
        <v>41101956</v>
      </c>
      <c r="CE582" s="22">
        <f>Target_AM[[#This Row],[PROPORSI]]*VLOOKUP(Target_AM[[#This Row],[NIPNAS]],Target_CC[],COLUMN(BQ$2)+9,0)</f>
        <v>39046858.199999996</v>
      </c>
      <c r="CF582" s="22">
        <f>Target_AM[[#This Row],[PROPORSI]]*VLOOKUP(Target_AM[[#This Row],[NIPNAS]],Target_CC[],COLUMN(BR$2)+9,0)</f>
        <v>39046858.199999996</v>
      </c>
      <c r="CG582" s="22">
        <f>Target_AM[[#This Row],[PROPORSI]]*VLOOKUP(Target_AM[[#This Row],[NIPNAS]],Target_CC[],COLUMN(BS$2)+9,0)</f>
        <v>39046858.199999996</v>
      </c>
      <c r="CH582" s="22">
        <f>Target_AM[[#This Row],[PROPORSI]]*VLOOKUP(Target_AM[[#This Row],[NIPNAS]],Target_CC[],COLUMN(BT$2)+9,0)</f>
        <v>39046858.199999996</v>
      </c>
      <c r="CI582" s="22">
        <f>Target_AM[[#This Row],[PROPORSI]]*VLOOKUP(Target_AM[[#This Row],[NIPNAS]],Target_CC[],COLUMN(BU$2)+9,0)</f>
        <v>39046858.199999996</v>
      </c>
      <c r="CJ582" s="22">
        <f>Target_AM[[#This Row],[PROPORSI]]*VLOOKUP(Target_AM[[#This Row],[NIPNAS]],Target_CC[],COLUMN(BV$2)+9,0)</f>
        <v>39046858.199999996</v>
      </c>
      <c r="CK582" s="22">
        <f>Target_AM[[#This Row],[PROPORSI]]*VLOOKUP(Target_AM[[#This Row],[NIPNAS]],Target_CC[],COLUMN(BW$2)+9,0)</f>
        <v>39046858.199999996</v>
      </c>
      <c r="CL582" s="22">
        <f>Target_AM[[#This Row],[PROPORSI]]*VLOOKUP(Target_AM[[#This Row],[NIPNAS]],Target_CC[],COLUMN(BX$2)+9,0)</f>
        <v>39046858.199999996</v>
      </c>
      <c r="CM582" s="22">
        <f>Target_AM[[#This Row],[PROPORSI]]*VLOOKUP(Target_AM[[#This Row],[NIPNAS]],Target_CC[],COLUMN(BY$2)+9,0)</f>
        <v>39046858.199999996</v>
      </c>
      <c r="CN582" s="22">
        <f>Target_AM[[#This Row],[PROPORSI]]*VLOOKUP(Target_AM[[#This Row],[NIPNAS]],Target_CC[],COLUMN(BZ$2)+9,0)</f>
        <v>474727591.79999989</v>
      </c>
      <c r="CO582" s="22">
        <f>Target_AM[[#This Row],[PROPORSI]]*VLOOKUP(Target_AM[[#This Row],[NIPNAS]],Target_CC[],COLUMN(CA$2)+9,0)</f>
        <v>166490874</v>
      </c>
      <c r="CP582" s="22">
        <f>Target_AM[[#This Row],[PROPORSI]]*VLOOKUP(Target_AM[[#This Row],[NIPNAS]],Target_CC[],COLUMN(CB$2)+9,0)</f>
        <v>165097648</v>
      </c>
      <c r="CQ582" s="22">
        <f>Target_AM[[#This Row],[PROPORSI]]*VLOOKUP(Target_AM[[#This Row],[NIPNAS]],Target_CC[],COLUMN(CC$2)+9,0)</f>
        <v>162415719</v>
      </c>
      <c r="CR582" s="22">
        <f>Target_AM[[#This Row],[PROPORSI]]*VLOOKUP(Target_AM[[#This Row],[NIPNAS]],Target_CC[],COLUMN(CD$2)+9,0)</f>
        <v>162415719</v>
      </c>
      <c r="CS582" s="22">
        <f>Target_AM[[#This Row],[PROPORSI]]*VLOOKUP(Target_AM[[#This Row],[NIPNAS]],Target_CC[],COLUMN(CE$2)+9,0)</f>
        <v>162415719</v>
      </c>
      <c r="CT582" s="22">
        <f>Target_AM[[#This Row],[PROPORSI]]*VLOOKUP(Target_AM[[#This Row],[NIPNAS]],Target_CC[],COLUMN(CF$2)+9,0)</f>
        <v>162415719</v>
      </c>
      <c r="CU582" s="22">
        <f>Target_AM[[#This Row],[PROPORSI]]*VLOOKUP(Target_AM[[#This Row],[NIPNAS]],Target_CC[],COLUMN(CG$2)+9,0)</f>
        <v>162415719</v>
      </c>
      <c r="CV582" s="22">
        <f>Target_AM[[#This Row],[PROPORSI]]*VLOOKUP(Target_AM[[#This Row],[NIPNAS]],Target_CC[],COLUMN(CH$2)+9,0)</f>
        <v>162415719</v>
      </c>
      <c r="CW582" s="22">
        <f>Target_AM[[#This Row],[PROPORSI]]*VLOOKUP(Target_AM[[#This Row],[NIPNAS]],Target_CC[],COLUMN(CI$2)+9,0)</f>
        <v>162415719</v>
      </c>
      <c r="CX582" s="22">
        <f>Target_AM[[#This Row],[PROPORSI]]*VLOOKUP(Target_AM[[#This Row],[NIPNAS]],Target_CC[],COLUMN(CJ$2)+9,0)</f>
        <v>162415719</v>
      </c>
      <c r="CY582" s="22">
        <f>Target_AM[[#This Row],[PROPORSI]]*VLOOKUP(Target_AM[[#This Row],[NIPNAS]],Target_CC[],COLUMN(CK$2)+9,0)</f>
        <v>162415719</v>
      </c>
      <c r="CZ582" s="22">
        <f>Target_AM[[#This Row],[PROPORSI]]*VLOOKUP(Target_AM[[#This Row],[NIPNAS]],Target_CC[],COLUMN(CL$2)+9,0)</f>
        <v>162415719</v>
      </c>
      <c r="DA582" s="22">
        <f>Target_AM[[#This Row],[PROPORSI]]*VLOOKUP(Target_AM[[#This Row],[NIPNAS]],Target_CC[],COLUMN(CM$2)+9,0)</f>
        <v>1955745712</v>
      </c>
      <c r="DB582" s="22">
        <f>Target_AM[[#This Row],[PROPORSI]]*VLOOKUP(Target_AM[[#This Row],[NIPNAS]],Target_CC[],COLUMN(CN$2)+9,0)</f>
        <v>0</v>
      </c>
      <c r="DC582" s="22">
        <f>Target_AM[[#This Row],[PROPORSI]]*VLOOKUP(Target_AM[[#This Row],[NIPNAS]],Target_CC[],COLUMN(CO$2)+9,0)</f>
        <v>0</v>
      </c>
      <c r="DD582" s="22">
        <f>Target_AM[[#This Row],[PROPORSI]]*VLOOKUP(Target_AM[[#This Row],[NIPNAS]],Target_CC[],COLUMN(CP$2)+9,0)</f>
        <v>0</v>
      </c>
      <c r="DE582" s="22">
        <f>Target_AM[[#This Row],[PROPORSI]]*VLOOKUP(Target_AM[[#This Row],[NIPNAS]],Target_CC[],COLUMN(CQ$2)+9,0)</f>
        <v>0</v>
      </c>
      <c r="DF582" s="22">
        <f>Target_AM[[#This Row],[PROPORSI]]*VLOOKUP(Target_AM[[#This Row],[NIPNAS]],Target_CC[],COLUMN(CR$2)+9,0)</f>
        <v>0</v>
      </c>
      <c r="DG582" s="22">
        <f>Target_AM[[#This Row],[PROPORSI]]*VLOOKUP(Target_AM[[#This Row],[NIPNAS]],Target_CC[],COLUMN(CS$2)+9,0)</f>
        <v>0</v>
      </c>
      <c r="DH582" s="22">
        <f>Target_AM[[#This Row],[PROPORSI]]*VLOOKUP(Target_AM[[#This Row],[NIPNAS]],Target_CC[],COLUMN(CT$2)+9,0)</f>
        <v>0</v>
      </c>
      <c r="DI582" s="22">
        <f>Target_AM[[#This Row],[PROPORSI]]*VLOOKUP(Target_AM[[#This Row],[NIPNAS]],Target_CC[],COLUMN(CU$2)+9,0)</f>
        <v>0</v>
      </c>
      <c r="DJ582" s="22">
        <f>Target_AM[[#This Row],[PROPORSI]]*VLOOKUP(Target_AM[[#This Row],[NIPNAS]],Target_CC[],COLUMN(CV$2)+9,0)</f>
        <v>0</v>
      </c>
      <c r="DK582" s="22">
        <f>Target_AM[[#This Row],[PROPORSI]]*VLOOKUP(Target_AM[[#This Row],[NIPNAS]],Target_CC[],COLUMN(CW$2)+9,0)</f>
        <v>0</v>
      </c>
      <c r="DL582" s="22">
        <f>Target_AM[[#This Row],[PROPORSI]]*VLOOKUP(Target_AM[[#This Row],[NIPNAS]],Target_CC[],COLUMN(CX$2)+9,0)</f>
        <v>0</v>
      </c>
      <c r="DM582" s="22">
        <f>Target_AM[[#This Row],[PROPORSI]]*VLOOKUP(Target_AM[[#This Row],[NIPNAS]],Target_CC[],COLUMN(CY$2)+9,0)</f>
        <v>0</v>
      </c>
      <c r="DN582" s="22">
        <f>Target_AM[[#This Row],[PROPORSI]]*VLOOKUP(Target_AM[[#This Row],[NIPNAS]],Target_CC[],COLUMN(CZ$2)+9,0)</f>
        <v>0</v>
      </c>
      <c r="DO582" s="22">
        <f>Target_AM[[#This Row],[PROPORSI]]*VLOOKUP(Target_AM[[#This Row],[NIPNAS]],Target_CC[],COLUMN(DA$2)+9,0)</f>
        <v>0</v>
      </c>
      <c r="DP582" s="22">
        <f>Target_AM[[#This Row],[PROPORSI]]*VLOOKUP(Target_AM[[#This Row],[NIPNAS]],Target_CC[],COLUMN(DB$2)+9,0)</f>
        <v>0</v>
      </c>
      <c r="DQ582" s="22">
        <f>Target_AM[[#This Row],[PROPORSI]]*VLOOKUP(Target_AM[[#This Row],[NIPNAS]],Target_CC[],COLUMN(DC$2)+9,0)</f>
        <v>0</v>
      </c>
      <c r="DR582" s="22">
        <f>Target_AM[[#This Row],[PROPORSI]]*VLOOKUP(Target_AM[[#This Row],[NIPNAS]],Target_CC[],COLUMN(DD$2)+9,0)</f>
        <v>0</v>
      </c>
      <c r="DS582" s="22">
        <f>Target_AM[[#This Row],[PROPORSI]]*VLOOKUP(Target_AM[[#This Row],[NIPNAS]],Target_CC[],COLUMN(DE$2)+9,0)</f>
        <v>0</v>
      </c>
      <c r="DT582" s="22">
        <f>Target_AM[[#This Row],[PROPORSI]]*VLOOKUP(Target_AM[[#This Row],[NIPNAS]],Target_CC[],COLUMN(DF$2)+9,0)</f>
        <v>0</v>
      </c>
      <c r="DU582" s="22">
        <f>Target_AM[[#This Row],[PROPORSI]]*VLOOKUP(Target_AM[[#This Row],[NIPNAS]],Target_CC[],COLUMN(DG$2)+9,0)</f>
        <v>0</v>
      </c>
      <c r="DV582" s="22">
        <f>Target_AM[[#This Row],[PROPORSI]]*VLOOKUP(Target_AM[[#This Row],[NIPNAS]],Target_CC[],COLUMN(DH$2)+9,0)</f>
        <v>0</v>
      </c>
      <c r="DW582" s="22">
        <f>Target_AM[[#This Row],[PROPORSI]]*VLOOKUP(Target_AM[[#This Row],[NIPNAS]],Target_CC[],COLUMN(DI$2)+9,0)</f>
        <v>0</v>
      </c>
      <c r="DX582" s="22">
        <f>Target_AM[[#This Row],[PROPORSI]]*VLOOKUP(Target_AM[[#This Row],[NIPNAS]],Target_CC[],COLUMN(DJ$2)+9,0)</f>
        <v>0</v>
      </c>
      <c r="DY582" s="22">
        <f>Target_AM[[#This Row],[PROPORSI]]*VLOOKUP(Target_AM[[#This Row],[NIPNAS]],Target_CC[],COLUMN(DK$2)+9,0)</f>
        <v>0</v>
      </c>
      <c r="DZ582" s="22">
        <f>Target_AM[[#This Row],[PROPORSI]]*VLOOKUP(Target_AM[[#This Row],[NIPNAS]],Target_CC[],COLUMN(DL$2)+9,0)</f>
        <v>0</v>
      </c>
      <c r="EA582" s="22">
        <f>Target_AM[[#This Row],[PROPORSI]]*VLOOKUP(Target_AM[[#This Row],[NIPNAS]],Target_CC[],COLUMN(DM$2)+9,0)</f>
        <v>0</v>
      </c>
    </row>
    <row r="583" spans="2:131" x14ac:dyDescent="0.3">
      <c r="B583">
        <v>720035</v>
      </c>
      <c r="C583" t="s">
        <v>1030</v>
      </c>
      <c r="D583">
        <v>1</v>
      </c>
      <c r="E583" s="8">
        <v>45658</v>
      </c>
      <c r="F583">
        <v>76510192</v>
      </c>
      <c r="G583" t="s">
        <v>269</v>
      </c>
      <c r="J583" t="s">
        <v>1081</v>
      </c>
      <c r="K583" t="s">
        <v>23</v>
      </c>
      <c r="L583" t="s">
        <v>159</v>
      </c>
      <c r="M583" t="s">
        <v>31</v>
      </c>
      <c r="N583" s="23">
        <f>Target_AM[[#This Row],[PROPORSI]]*VLOOKUP(Target_AM[[#This Row],[NIPNAS]],Target_CC[],9,0)</f>
        <v>1531911406</v>
      </c>
      <c r="O583" s="22">
        <f>Target_AM[[#This Row],[PROPORSI]]*VLOOKUP(Target_AM[[#This Row],[NIPNAS]],Target_CC[],COLUMN(A$2)+9,0)</f>
        <v>85103420.003061518</v>
      </c>
      <c r="P583" s="22">
        <f>Target_AM[[#This Row],[PROPORSI]]*VLOOKUP(Target_AM[[#This Row],[NIPNAS]],Target_CC[],COLUMN(B$2)+9,0)</f>
        <v>121265643.8619712</v>
      </c>
      <c r="Q583" s="22">
        <f>Target_AM[[#This Row],[PROPORSI]]*VLOOKUP(Target_AM[[#This Row],[NIPNAS]],Target_CC[],COLUMN(C$2)+9,0)</f>
        <v>100230099.0503149</v>
      </c>
      <c r="R583" s="22">
        <f>Target_AM[[#This Row],[PROPORSI]]*VLOOKUP(Target_AM[[#This Row],[NIPNAS]],Target_CC[],COLUMN(D$2)+9,0)</f>
        <v>95181029.994022623</v>
      </c>
      <c r="S583" s="22">
        <f>Target_AM[[#This Row],[PROPORSI]]*VLOOKUP(Target_AM[[#This Row],[NIPNAS]],Target_CC[],COLUMN(E$2)+9,0)</f>
        <v>131942386.04582253</v>
      </c>
      <c r="T583" s="22">
        <f>Target_AM[[#This Row],[PROPORSI]]*VLOOKUP(Target_AM[[#This Row],[NIPNAS]],Target_CC[],COLUMN(F$2)+9,0)</f>
        <v>47882106.001097344</v>
      </c>
      <c r="U583" s="22">
        <f>Target_AM[[#This Row],[PROPORSI]]*VLOOKUP(Target_AM[[#This Row],[NIPNAS]],Target_CC[],COLUMN(G$2)+9,0)</f>
        <v>163336402.23017249</v>
      </c>
      <c r="V583" s="22">
        <f>Target_AM[[#This Row],[PROPORSI]]*VLOOKUP(Target_AM[[#This Row],[NIPNAS]],Target_CC[],COLUMN(H$2)+9,0)</f>
        <v>65359858.863540113</v>
      </c>
      <c r="W583" s="22">
        <f>Target_AM[[#This Row],[PROPORSI]]*VLOOKUP(Target_AM[[#This Row],[NIPNAS]],Target_CC[],COLUMN(I$2)+9,0)</f>
        <v>124488418.02475998</v>
      </c>
      <c r="X583" s="22">
        <f>Target_AM[[#This Row],[PROPORSI]]*VLOOKUP(Target_AM[[#This Row],[NIPNAS]],Target_CC[],COLUMN(J$2)+9,0)</f>
        <v>154602115.03825179</v>
      </c>
      <c r="Y583" s="22">
        <f>Target_AM[[#This Row],[PROPORSI]]*VLOOKUP(Target_AM[[#This Row],[NIPNAS]],Target_CC[],COLUMN(K$2)+9,0)</f>
        <v>83515198.862652108</v>
      </c>
      <c r="Z583" s="22">
        <f>Target_AM[[#This Row],[PROPORSI]]*VLOOKUP(Target_AM[[#This Row],[NIPNAS]],Target_CC[],COLUMN(L$2)+9,0)</f>
        <v>161964337.08678067</v>
      </c>
      <c r="AA583" s="22">
        <f>Target_AM[[#This Row],[PROPORSI]]*VLOOKUP(Target_AM[[#This Row],[NIPNAS]],Target_CC[],COLUMN(M$2)+9,0)</f>
        <v>1334871015.0624475</v>
      </c>
      <c r="AB583" s="22">
        <f>Target_AM[[#This Row],[PROPORSI]]*VLOOKUP(Target_AM[[#This Row],[NIPNAS]],Target_CC[],COLUMN(N$2)+9,0)</f>
        <v>907234.93059176207</v>
      </c>
      <c r="AC583" s="22">
        <f>Target_AM[[#This Row],[PROPORSI]]*VLOOKUP(Target_AM[[#This Row],[NIPNAS]],Target_CC[],COLUMN(O$2)+9,0)</f>
        <v>5058635.4662096351</v>
      </c>
      <c r="AD583" s="22">
        <f>Target_AM[[#This Row],[PROPORSI]]*VLOOKUP(Target_AM[[#This Row],[NIPNAS]],Target_CC[],COLUMN(P$2)+9,0)</f>
        <v>3644992.3151957691</v>
      </c>
      <c r="AE583" s="22">
        <f>Target_AM[[#This Row],[PROPORSI]]*VLOOKUP(Target_AM[[#This Row],[NIPNAS]],Target_CC[],COLUMN(Q$2)+9,0)</f>
        <v>12033519.498644695</v>
      </c>
      <c r="AF583" s="22">
        <f>Target_AM[[#This Row],[PROPORSI]]*VLOOKUP(Target_AM[[#This Row],[NIPNAS]],Target_CC[],COLUMN(R$2)+9,0)</f>
        <v>14572621.586588681</v>
      </c>
      <c r="AG583" s="22">
        <f>Target_AM[[#This Row],[PROPORSI]]*VLOOKUP(Target_AM[[#This Row],[NIPNAS]],Target_CC[],COLUMN(S$2)+9,0)</f>
        <v>7253409.4719041139</v>
      </c>
      <c r="AH583" s="22">
        <f>Target_AM[[#This Row],[PROPORSI]]*VLOOKUP(Target_AM[[#This Row],[NIPNAS]],Target_CC[],COLUMN(T$2)+9,0)</f>
        <v>27087905.613678217</v>
      </c>
      <c r="AI583" s="22">
        <f>Target_AM[[#This Row],[PROPORSI]]*VLOOKUP(Target_AM[[#This Row],[NIPNAS]],Target_CC[],COLUMN(U$2)+9,0)</f>
        <v>11501996.756926894</v>
      </c>
      <c r="AJ583" s="22">
        <f>Target_AM[[#This Row],[PROPORSI]]*VLOOKUP(Target_AM[[#This Row],[NIPNAS]],Target_CC[],COLUMN(V$2)+9,0)</f>
        <v>22745407.808883607</v>
      </c>
      <c r="AK583" s="22">
        <f>Target_AM[[#This Row],[PROPORSI]]*VLOOKUP(Target_AM[[#This Row],[NIPNAS]],Target_CC[],COLUMN(W$2)+9,0)</f>
        <v>18024583.131812572</v>
      </c>
      <c r="AL583" s="22">
        <f>Target_AM[[#This Row],[PROPORSI]]*VLOOKUP(Target_AM[[#This Row],[NIPNAS]],Target_CC[],COLUMN(X$2)+9,0)</f>
        <v>9739739.7052639425</v>
      </c>
      <c r="AM583" s="22">
        <f>Target_AM[[#This Row],[PROPORSI]]*VLOOKUP(Target_AM[[#This Row],[NIPNAS]],Target_CC[],COLUMN(Y$2)+9,0)</f>
        <v>21634969.862469226</v>
      </c>
      <c r="AN583" s="22">
        <f>Target_AM[[#This Row],[PROPORSI]]*VLOOKUP(Target_AM[[#This Row],[NIPNAS]],Target_CC[],COLUMN(Z$2)+9,0)</f>
        <v>154205016.1481691</v>
      </c>
      <c r="AO583" s="22">
        <f>Target_AM[[#This Row],[PROPORSI]]*VLOOKUP(Target_AM[[#This Row],[NIPNAS]],Target_CC[],COLUMN(AA$2)+9,0)</f>
        <v>86010654.93365328</v>
      </c>
      <c r="AP583" s="22">
        <f>Target_AM[[#This Row],[PROPORSI]]*VLOOKUP(Target_AM[[#This Row],[NIPNAS]],Target_CC[],COLUMN(AB$2)+9,0)</f>
        <v>126324279.32818083</v>
      </c>
      <c r="AQ583" s="22">
        <f>Target_AM[[#This Row],[PROPORSI]]*VLOOKUP(Target_AM[[#This Row],[NIPNAS]],Target_CC[],COLUMN(AC$2)+9,0)</f>
        <v>103875091.36551067</v>
      </c>
      <c r="AR583" s="22">
        <f>Target_AM[[#This Row],[PROPORSI]]*VLOOKUP(Target_AM[[#This Row],[NIPNAS]],Target_CC[],COLUMN(AD$2)+9,0)</f>
        <v>107214549.49266732</v>
      </c>
      <c r="AS583" s="22">
        <f>Target_AM[[#This Row],[PROPORSI]]*VLOOKUP(Target_AM[[#This Row],[NIPNAS]],Target_CC[],COLUMN(AE$2)+9,0)</f>
        <v>146515007.63241121</v>
      </c>
      <c r="AT583" s="22">
        <f>Target_AM[[#This Row],[PROPORSI]]*VLOOKUP(Target_AM[[#This Row],[NIPNAS]],Target_CC[],COLUMN(AF$2)+9,0)</f>
        <v>55135515.473001458</v>
      </c>
      <c r="AU583" s="22">
        <f>Target_AM[[#This Row],[PROPORSI]]*VLOOKUP(Target_AM[[#This Row],[NIPNAS]],Target_CC[],COLUMN(AG$2)+9,0)</f>
        <v>190424307.8438507</v>
      </c>
      <c r="AV583" s="22">
        <f>Target_AM[[#This Row],[PROPORSI]]*VLOOKUP(Target_AM[[#This Row],[NIPNAS]],Target_CC[],COLUMN(AH$2)+9,0)</f>
        <v>76861855.620467007</v>
      </c>
      <c r="AW583" s="22">
        <f>Target_AM[[#This Row],[PROPORSI]]*VLOOKUP(Target_AM[[#This Row],[NIPNAS]],Target_CC[],COLUMN(AI$2)+9,0)</f>
        <v>147233825.83364359</v>
      </c>
      <c r="AX583" s="22">
        <f>Target_AM[[#This Row],[PROPORSI]]*VLOOKUP(Target_AM[[#This Row],[NIPNAS]],Target_CC[],COLUMN(AJ$2)+9,0)</f>
        <v>172626698.17006436</v>
      </c>
      <c r="AY583" s="22">
        <f>Target_AM[[#This Row],[PROPORSI]]*VLOOKUP(Target_AM[[#This Row],[NIPNAS]],Target_CC[],COLUMN(AK$2)+9,0)</f>
        <v>93254938.567916051</v>
      </c>
      <c r="AZ583" s="22">
        <f>Target_AM[[#This Row],[PROPORSI]]*VLOOKUP(Target_AM[[#This Row],[NIPNAS]],Target_CC[],COLUMN(AL$2)+9,0)</f>
        <v>183599306.94924989</v>
      </c>
      <c r="BA583" s="22">
        <f>Target_AM[[#This Row],[PROPORSI]]*VLOOKUP(Target_AM[[#This Row],[NIPNAS]],Target_CC[],COLUMN(AM$2)+9,0)</f>
        <v>1489076031.2106166</v>
      </c>
      <c r="BB583" s="22">
        <f>Target_AM[[#This Row],[PROPORSI]]*VLOOKUP(Target_AM[[#This Row],[NIPNAS]],Target_CC[],COLUMN(AN$2)+9,0)</f>
        <v>0</v>
      </c>
      <c r="BC583" s="22">
        <f>Target_AM[[#This Row],[PROPORSI]]*VLOOKUP(Target_AM[[#This Row],[NIPNAS]],Target_CC[],COLUMN(AO$2)+9,0)</f>
        <v>0</v>
      </c>
      <c r="BD583" s="22">
        <f>Target_AM[[#This Row],[PROPORSI]]*VLOOKUP(Target_AM[[#This Row],[NIPNAS]],Target_CC[],COLUMN(AP$2)+9,0)</f>
        <v>0</v>
      </c>
      <c r="BE583" s="22">
        <f>Target_AM[[#This Row],[PROPORSI]]*VLOOKUP(Target_AM[[#This Row],[NIPNAS]],Target_CC[],COLUMN(AQ$2)+9,0)</f>
        <v>0</v>
      </c>
      <c r="BF583" s="22">
        <f>Target_AM[[#This Row],[PROPORSI]]*VLOOKUP(Target_AM[[#This Row],[NIPNAS]],Target_CC[],COLUMN(AR$2)+9,0)</f>
        <v>0</v>
      </c>
      <c r="BG583" s="22">
        <f>Target_AM[[#This Row],[PROPORSI]]*VLOOKUP(Target_AM[[#This Row],[NIPNAS]],Target_CC[],COLUMN(AS$2)+9,0)</f>
        <v>0</v>
      </c>
      <c r="BH583" s="22">
        <f>Target_AM[[#This Row],[PROPORSI]]*VLOOKUP(Target_AM[[#This Row],[NIPNAS]],Target_CC[],COLUMN(AT$2)+9,0)</f>
        <v>0</v>
      </c>
      <c r="BI583" s="22">
        <f>Target_AM[[#This Row],[PROPORSI]]*VLOOKUP(Target_AM[[#This Row],[NIPNAS]],Target_CC[],COLUMN(AU$2)+9,0)</f>
        <v>0</v>
      </c>
      <c r="BJ583" s="22">
        <f>Target_AM[[#This Row],[PROPORSI]]*VLOOKUP(Target_AM[[#This Row],[NIPNAS]],Target_CC[],COLUMN(AV$2)+9,0)</f>
        <v>0</v>
      </c>
      <c r="BK583" s="22">
        <f>Target_AM[[#This Row],[PROPORSI]]*VLOOKUP(Target_AM[[#This Row],[NIPNAS]],Target_CC[],COLUMN(AW$2)+9,0)</f>
        <v>0</v>
      </c>
      <c r="BL583" s="22">
        <f>Target_AM[[#This Row],[PROPORSI]]*VLOOKUP(Target_AM[[#This Row],[NIPNAS]],Target_CC[],COLUMN(AX$2)+9,0)</f>
        <v>0</v>
      </c>
      <c r="BM583" s="22">
        <f>Target_AM[[#This Row],[PROPORSI]]*VLOOKUP(Target_AM[[#This Row],[NIPNAS]],Target_CC[],COLUMN(AY$2)+9,0)</f>
        <v>0</v>
      </c>
      <c r="BN583" s="22">
        <f>Target_AM[[#This Row],[PROPORSI]]*VLOOKUP(Target_AM[[#This Row],[NIPNAS]],Target_CC[],COLUMN(AZ$2)+9,0)</f>
        <v>0</v>
      </c>
      <c r="BO583" s="22">
        <f>Target_AM[[#This Row],[PROPORSI]]*VLOOKUP(Target_AM[[#This Row],[NIPNAS]],Target_CC[],COLUMN(BA$2)+9,0)</f>
        <v>92072879</v>
      </c>
      <c r="BP583" s="22">
        <f>Target_AM[[#This Row],[PROPORSI]]*VLOOKUP(Target_AM[[#This Row],[NIPNAS]],Target_CC[],COLUMN(BB$2)+9,0)</f>
        <v>85379848</v>
      </c>
      <c r="BQ583" s="22">
        <f>Target_AM[[#This Row],[PROPORSI]]*VLOOKUP(Target_AM[[#This Row],[NIPNAS]],Target_CC[],COLUMN(BC$2)+9,0)</f>
        <v>78633159</v>
      </c>
      <c r="BR583" s="22">
        <f>Target_AM[[#This Row],[PROPORSI]]*VLOOKUP(Target_AM[[#This Row],[NIPNAS]],Target_CC[],COLUMN(BD$2)+9,0)</f>
        <v>78316812.799999997</v>
      </c>
      <c r="BS583" s="22">
        <f>Target_AM[[#This Row],[PROPORSI]]*VLOOKUP(Target_AM[[#This Row],[NIPNAS]],Target_CC[],COLUMN(BE$2)+9,0)</f>
        <v>78316812.799999997</v>
      </c>
      <c r="BT583" s="22">
        <f>Target_AM[[#This Row],[PROPORSI]]*VLOOKUP(Target_AM[[#This Row],[NIPNAS]],Target_CC[],COLUMN(BF$2)+9,0)</f>
        <v>78316812.799999997</v>
      </c>
      <c r="BU583" s="22">
        <f>Target_AM[[#This Row],[PROPORSI]]*VLOOKUP(Target_AM[[#This Row],[NIPNAS]],Target_CC[],COLUMN(BG$2)+9,0)</f>
        <v>78316812.799999997</v>
      </c>
      <c r="BV583" s="22">
        <f>Target_AM[[#This Row],[PROPORSI]]*VLOOKUP(Target_AM[[#This Row],[NIPNAS]],Target_CC[],COLUMN(BH$2)+9,0)</f>
        <v>78316812.799999997</v>
      </c>
      <c r="BW583" s="22">
        <f>Target_AM[[#This Row],[PROPORSI]]*VLOOKUP(Target_AM[[#This Row],[NIPNAS]],Target_CC[],COLUMN(BI$2)+9,0)</f>
        <v>78316812.799999997</v>
      </c>
      <c r="BX583" s="22">
        <f>Target_AM[[#This Row],[PROPORSI]]*VLOOKUP(Target_AM[[#This Row],[NIPNAS]],Target_CC[],COLUMN(BJ$2)+9,0)</f>
        <v>78316812.799999997</v>
      </c>
      <c r="BY583" s="22">
        <f>Target_AM[[#This Row],[PROPORSI]]*VLOOKUP(Target_AM[[#This Row],[NIPNAS]],Target_CC[],COLUMN(BK$2)+9,0)</f>
        <v>78316812.799999997</v>
      </c>
      <c r="BZ583" s="22">
        <f>Target_AM[[#This Row],[PROPORSI]]*VLOOKUP(Target_AM[[#This Row],[NIPNAS]],Target_CC[],COLUMN(BL$2)+9,0)</f>
        <v>78316812.799999997</v>
      </c>
      <c r="CA583" s="22">
        <f>Target_AM[[#This Row],[PROPORSI]]*VLOOKUP(Target_AM[[#This Row],[NIPNAS]],Target_CC[],COLUMN(BM$2)+9,0)</f>
        <v>960937201.19999981</v>
      </c>
      <c r="CB583" s="22">
        <f>Target_AM[[#This Row],[PROPORSI]]*VLOOKUP(Target_AM[[#This Row],[NIPNAS]],Target_CC[],COLUMN(BN$2)+9,0)</f>
        <v>16595000</v>
      </c>
      <c r="CC583" s="22">
        <f>Target_AM[[#This Row],[PROPORSI]]*VLOOKUP(Target_AM[[#This Row],[NIPNAS]],Target_CC[],COLUMN(BO$2)+9,0)</f>
        <v>12877144</v>
      </c>
      <c r="CD583" s="22">
        <f>Target_AM[[#This Row],[PROPORSI]]*VLOOKUP(Target_AM[[#This Row],[NIPNAS]],Target_CC[],COLUMN(BP$2)+9,0)</f>
        <v>6326924</v>
      </c>
      <c r="CE583" s="22">
        <f>Target_AM[[#This Row],[PROPORSI]]*VLOOKUP(Target_AM[[#This Row],[NIPNAS]],Target_CC[],COLUMN(BQ$2)+9,0)</f>
        <v>6010577.7999999998</v>
      </c>
      <c r="CF583" s="22">
        <f>Target_AM[[#This Row],[PROPORSI]]*VLOOKUP(Target_AM[[#This Row],[NIPNAS]],Target_CC[],COLUMN(BR$2)+9,0)</f>
        <v>6010577.7999999998</v>
      </c>
      <c r="CG583" s="22">
        <f>Target_AM[[#This Row],[PROPORSI]]*VLOOKUP(Target_AM[[#This Row],[NIPNAS]],Target_CC[],COLUMN(BS$2)+9,0)</f>
        <v>6010577.7999999998</v>
      </c>
      <c r="CH583" s="22">
        <f>Target_AM[[#This Row],[PROPORSI]]*VLOOKUP(Target_AM[[#This Row],[NIPNAS]],Target_CC[],COLUMN(BT$2)+9,0)</f>
        <v>6010577.7999999998</v>
      </c>
      <c r="CI583" s="22">
        <f>Target_AM[[#This Row],[PROPORSI]]*VLOOKUP(Target_AM[[#This Row],[NIPNAS]],Target_CC[],COLUMN(BU$2)+9,0)</f>
        <v>6010577.7999999998</v>
      </c>
      <c r="CJ583" s="22">
        <f>Target_AM[[#This Row],[PROPORSI]]*VLOOKUP(Target_AM[[#This Row],[NIPNAS]],Target_CC[],COLUMN(BV$2)+9,0)</f>
        <v>6010577.7999999998</v>
      </c>
      <c r="CK583" s="22">
        <f>Target_AM[[#This Row],[PROPORSI]]*VLOOKUP(Target_AM[[#This Row],[NIPNAS]],Target_CC[],COLUMN(BW$2)+9,0)</f>
        <v>6010577.7999999998</v>
      </c>
      <c r="CL583" s="22">
        <f>Target_AM[[#This Row],[PROPORSI]]*VLOOKUP(Target_AM[[#This Row],[NIPNAS]],Target_CC[],COLUMN(BX$2)+9,0)</f>
        <v>6010577.7999999998</v>
      </c>
      <c r="CM583" s="22">
        <f>Target_AM[[#This Row],[PROPORSI]]*VLOOKUP(Target_AM[[#This Row],[NIPNAS]],Target_CC[],COLUMN(BY$2)+9,0)</f>
        <v>6010577.7999999998</v>
      </c>
      <c r="CN583" s="22">
        <f>Target_AM[[#This Row],[PROPORSI]]*VLOOKUP(Target_AM[[#This Row],[NIPNAS]],Target_CC[],COLUMN(BZ$2)+9,0)</f>
        <v>89894268.199999973</v>
      </c>
      <c r="CO583" s="22">
        <f>Target_AM[[#This Row],[PROPORSI]]*VLOOKUP(Target_AM[[#This Row],[NIPNAS]],Target_CC[],COLUMN(CA$2)+9,0)</f>
        <v>75477879</v>
      </c>
      <c r="CP583" s="22">
        <f>Target_AM[[#This Row],[PROPORSI]]*VLOOKUP(Target_AM[[#This Row],[NIPNAS]],Target_CC[],COLUMN(CB$2)+9,0)</f>
        <v>72502704</v>
      </c>
      <c r="CQ583" s="22">
        <f>Target_AM[[#This Row],[PROPORSI]]*VLOOKUP(Target_AM[[#This Row],[NIPNAS]],Target_CC[],COLUMN(CC$2)+9,0)</f>
        <v>72306235</v>
      </c>
      <c r="CR583" s="22">
        <f>Target_AM[[#This Row],[PROPORSI]]*VLOOKUP(Target_AM[[#This Row],[NIPNAS]],Target_CC[],COLUMN(CD$2)+9,0)</f>
        <v>72306235</v>
      </c>
      <c r="CS583" s="22">
        <f>Target_AM[[#This Row],[PROPORSI]]*VLOOKUP(Target_AM[[#This Row],[NIPNAS]],Target_CC[],COLUMN(CE$2)+9,0)</f>
        <v>72306235</v>
      </c>
      <c r="CT583" s="22">
        <f>Target_AM[[#This Row],[PROPORSI]]*VLOOKUP(Target_AM[[#This Row],[NIPNAS]],Target_CC[],COLUMN(CF$2)+9,0)</f>
        <v>72306235</v>
      </c>
      <c r="CU583" s="22">
        <f>Target_AM[[#This Row],[PROPORSI]]*VLOOKUP(Target_AM[[#This Row],[NIPNAS]],Target_CC[],COLUMN(CG$2)+9,0)</f>
        <v>72306235</v>
      </c>
      <c r="CV583" s="22">
        <f>Target_AM[[#This Row],[PROPORSI]]*VLOOKUP(Target_AM[[#This Row],[NIPNAS]],Target_CC[],COLUMN(CH$2)+9,0)</f>
        <v>72306235</v>
      </c>
      <c r="CW583" s="22">
        <f>Target_AM[[#This Row],[PROPORSI]]*VLOOKUP(Target_AM[[#This Row],[NIPNAS]],Target_CC[],COLUMN(CI$2)+9,0)</f>
        <v>72306235</v>
      </c>
      <c r="CX583" s="22">
        <f>Target_AM[[#This Row],[PROPORSI]]*VLOOKUP(Target_AM[[#This Row],[NIPNAS]],Target_CC[],COLUMN(CJ$2)+9,0)</f>
        <v>72306235</v>
      </c>
      <c r="CY583" s="22">
        <f>Target_AM[[#This Row],[PROPORSI]]*VLOOKUP(Target_AM[[#This Row],[NIPNAS]],Target_CC[],COLUMN(CK$2)+9,0)</f>
        <v>72306235</v>
      </c>
      <c r="CZ583" s="22">
        <f>Target_AM[[#This Row],[PROPORSI]]*VLOOKUP(Target_AM[[#This Row],[NIPNAS]],Target_CC[],COLUMN(CL$2)+9,0)</f>
        <v>72306235</v>
      </c>
      <c r="DA583" s="22">
        <f>Target_AM[[#This Row],[PROPORSI]]*VLOOKUP(Target_AM[[#This Row],[NIPNAS]],Target_CC[],COLUMN(CM$2)+9,0)</f>
        <v>871042933</v>
      </c>
      <c r="DB583" s="22">
        <f>Target_AM[[#This Row],[PROPORSI]]*VLOOKUP(Target_AM[[#This Row],[NIPNAS]],Target_CC[],COLUMN(CN$2)+9,0)</f>
        <v>0</v>
      </c>
      <c r="DC583" s="22">
        <f>Target_AM[[#This Row],[PROPORSI]]*VLOOKUP(Target_AM[[#This Row],[NIPNAS]],Target_CC[],COLUMN(CO$2)+9,0)</f>
        <v>0</v>
      </c>
      <c r="DD583" s="22">
        <f>Target_AM[[#This Row],[PROPORSI]]*VLOOKUP(Target_AM[[#This Row],[NIPNAS]],Target_CC[],COLUMN(CP$2)+9,0)</f>
        <v>2308</v>
      </c>
      <c r="DE583" s="22">
        <f>Target_AM[[#This Row],[PROPORSI]]*VLOOKUP(Target_AM[[#This Row],[NIPNAS]],Target_CC[],COLUMN(CQ$2)+9,0)</f>
        <v>0</v>
      </c>
      <c r="DF583" s="22">
        <f>Target_AM[[#This Row],[PROPORSI]]*VLOOKUP(Target_AM[[#This Row],[NIPNAS]],Target_CC[],COLUMN(CR$2)+9,0)</f>
        <v>0</v>
      </c>
      <c r="DG583" s="22">
        <f>Target_AM[[#This Row],[PROPORSI]]*VLOOKUP(Target_AM[[#This Row],[NIPNAS]],Target_CC[],COLUMN(CS$2)+9,0)</f>
        <v>0</v>
      </c>
      <c r="DH583" s="22">
        <f>Target_AM[[#This Row],[PROPORSI]]*VLOOKUP(Target_AM[[#This Row],[NIPNAS]],Target_CC[],COLUMN(CT$2)+9,0)</f>
        <v>0</v>
      </c>
      <c r="DI583" s="22">
        <f>Target_AM[[#This Row],[PROPORSI]]*VLOOKUP(Target_AM[[#This Row],[NIPNAS]],Target_CC[],COLUMN(CU$2)+9,0)</f>
        <v>0</v>
      </c>
      <c r="DJ583" s="22">
        <f>Target_AM[[#This Row],[PROPORSI]]*VLOOKUP(Target_AM[[#This Row],[NIPNAS]],Target_CC[],COLUMN(CV$2)+9,0)</f>
        <v>0</v>
      </c>
      <c r="DK583" s="22">
        <f>Target_AM[[#This Row],[PROPORSI]]*VLOOKUP(Target_AM[[#This Row],[NIPNAS]],Target_CC[],COLUMN(CW$2)+9,0)</f>
        <v>0</v>
      </c>
      <c r="DL583" s="22">
        <f>Target_AM[[#This Row],[PROPORSI]]*VLOOKUP(Target_AM[[#This Row],[NIPNAS]],Target_CC[],COLUMN(CX$2)+9,0)</f>
        <v>0</v>
      </c>
      <c r="DM583" s="22">
        <f>Target_AM[[#This Row],[PROPORSI]]*VLOOKUP(Target_AM[[#This Row],[NIPNAS]],Target_CC[],COLUMN(CY$2)+9,0)</f>
        <v>0</v>
      </c>
      <c r="DN583" s="22">
        <f>Target_AM[[#This Row],[PROPORSI]]*VLOOKUP(Target_AM[[#This Row],[NIPNAS]],Target_CC[],COLUMN(CZ$2)+9,0)</f>
        <v>2308</v>
      </c>
      <c r="DO583" s="22">
        <f>Target_AM[[#This Row],[PROPORSI]]*VLOOKUP(Target_AM[[#This Row],[NIPNAS]],Target_CC[],COLUMN(DA$2)+9,0)</f>
        <v>0</v>
      </c>
      <c r="DP583" s="22">
        <f>Target_AM[[#This Row],[PROPORSI]]*VLOOKUP(Target_AM[[#This Row],[NIPNAS]],Target_CC[],COLUMN(DB$2)+9,0)</f>
        <v>0</v>
      </c>
      <c r="DQ583" s="22">
        <f>Target_AM[[#This Row],[PROPORSI]]*VLOOKUP(Target_AM[[#This Row],[NIPNAS]],Target_CC[],COLUMN(DC$2)+9,0)</f>
        <v>0</v>
      </c>
      <c r="DR583" s="22">
        <f>Target_AM[[#This Row],[PROPORSI]]*VLOOKUP(Target_AM[[#This Row],[NIPNAS]],Target_CC[],COLUMN(DD$2)+9,0)</f>
        <v>0</v>
      </c>
      <c r="DS583" s="22">
        <f>Target_AM[[#This Row],[PROPORSI]]*VLOOKUP(Target_AM[[#This Row],[NIPNAS]],Target_CC[],COLUMN(DE$2)+9,0)</f>
        <v>0</v>
      </c>
      <c r="DT583" s="22">
        <f>Target_AM[[#This Row],[PROPORSI]]*VLOOKUP(Target_AM[[#This Row],[NIPNAS]],Target_CC[],COLUMN(DF$2)+9,0)</f>
        <v>0</v>
      </c>
      <c r="DU583" s="22">
        <f>Target_AM[[#This Row],[PROPORSI]]*VLOOKUP(Target_AM[[#This Row],[NIPNAS]],Target_CC[],COLUMN(DG$2)+9,0)</f>
        <v>0</v>
      </c>
      <c r="DV583" s="22">
        <f>Target_AM[[#This Row],[PROPORSI]]*VLOOKUP(Target_AM[[#This Row],[NIPNAS]],Target_CC[],COLUMN(DH$2)+9,0)</f>
        <v>0</v>
      </c>
      <c r="DW583" s="22">
        <f>Target_AM[[#This Row],[PROPORSI]]*VLOOKUP(Target_AM[[#This Row],[NIPNAS]],Target_CC[],COLUMN(DI$2)+9,0)</f>
        <v>0</v>
      </c>
      <c r="DX583" s="22">
        <f>Target_AM[[#This Row],[PROPORSI]]*VLOOKUP(Target_AM[[#This Row],[NIPNAS]],Target_CC[],COLUMN(DJ$2)+9,0)</f>
        <v>0</v>
      </c>
      <c r="DY583" s="22">
        <f>Target_AM[[#This Row],[PROPORSI]]*VLOOKUP(Target_AM[[#This Row],[NIPNAS]],Target_CC[],COLUMN(DK$2)+9,0)</f>
        <v>0</v>
      </c>
      <c r="DZ583" s="22">
        <f>Target_AM[[#This Row],[PROPORSI]]*VLOOKUP(Target_AM[[#This Row],[NIPNAS]],Target_CC[],COLUMN(DL$2)+9,0)</f>
        <v>0</v>
      </c>
      <c r="EA583" s="22">
        <f>Target_AM[[#This Row],[PROPORSI]]*VLOOKUP(Target_AM[[#This Row],[NIPNAS]],Target_CC[],COLUMN(DM$2)+9,0)</f>
        <v>0</v>
      </c>
    </row>
    <row r="584" spans="2:131" x14ac:dyDescent="0.3">
      <c r="B584">
        <v>402219</v>
      </c>
      <c r="C584" t="s">
        <v>987</v>
      </c>
      <c r="D584">
        <v>1</v>
      </c>
      <c r="E584" s="8">
        <v>45658</v>
      </c>
      <c r="F584">
        <v>76510193</v>
      </c>
      <c r="G584" t="s">
        <v>285</v>
      </c>
      <c r="J584" t="s">
        <v>1081</v>
      </c>
      <c r="K584" t="s">
        <v>24</v>
      </c>
      <c r="L584" t="s">
        <v>159</v>
      </c>
      <c r="M584" t="s">
        <v>31</v>
      </c>
      <c r="N584" s="23">
        <f>Target_AM[[#This Row],[PROPORSI]]*VLOOKUP(Target_AM[[#This Row],[NIPNAS]],Target_CC[],9,0)</f>
        <v>1603602344</v>
      </c>
      <c r="O584" s="22">
        <f>Target_AM[[#This Row],[PROPORSI]]*VLOOKUP(Target_AM[[#This Row],[NIPNAS]],Target_CC[],COLUMN(A$2)+9,0)</f>
        <v>164305998.20989296</v>
      </c>
      <c r="P584" s="22">
        <f>Target_AM[[#This Row],[PROPORSI]]*VLOOKUP(Target_AM[[#This Row],[NIPNAS]],Target_CC[],COLUMN(B$2)+9,0)</f>
        <v>165782696.43146986</v>
      </c>
      <c r="Q584" s="22">
        <f>Target_AM[[#This Row],[PROPORSI]]*VLOOKUP(Target_AM[[#This Row],[NIPNAS]],Target_CC[],COLUMN(C$2)+9,0)</f>
        <v>141634694.85275668</v>
      </c>
      <c r="R584" s="22">
        <f>Target_AM[[#This Row],[PROPORSI]]*VLOOKUP(Target_AM[[#This Row],[NIPNAS]],Target_CC[],COLUMN(D$2)+9,0)</f>
        <v>105172139.42222542</v>
      </c>
      <c r="S584" s="22">
        <f>Target_AM[[#This Row],[PROPORSI]]*VLOOKUP(Target_AM[[#This Row],[NIPNAS]],Target_CC[],COLUMN(E$2)+9,0)</f>
        <v>120438875.90014389</v>
      </c>
      <c r="T584" s="22">
        <f>Target_AM[[#This Row],[PROPORSI]]*VLOOKUP(Target_AM[[#This Row],[NIPNAS]],Target_CC[],COLUMN(F$2)+9,0)</f>
        <v>169707714.83729348</v>
      </c>
      <c r="U584" s="22">
        <f>Target_AM[[#This Row],[PROPORSI]]*VLOOKUP(Target_AM[[#This Row],[NIPNAS]],Target_CC[],COLUMN(G$2)+9,0)</f>
        <v>145549083.13126051</v>
      </c>
      <c r="V584" s="22">
        <f>Target_AM[[#This Row],[PROPORSI]]*VLOOKUP(Target_AM[[#This Row],[NIPNAS]],Target_CC[],COLUMN(H$2)+9,0)</f>
        <v>42581236.018638499</v>
      </c>
      <c r="W584" s="22">
        <f>Target_AM[[#This Row],[PROPORSI]]*VLOOKUP(Target_AM[[#This Row],[NIPNAS]],Target_CC[],COLUMN(I$2)+9,0)</f>
        <v>129916613.37814432</v>
      </c>
      <c r="X584" s="22">
        <f>Target_AM[[#This Row],[PROPORSI]]*VLOOKUP(Target_AM[[#This Row],[NIPNAS]],Target_CC[],COLUMN(J$2)+9,0)</f>
        <v>72184450.052202031</v>
      </c>
      <c r="Y584" s="22">
        <f>Target_AM[[#This Row],[PROPORSI]]*VLOOKUP(Target_AM[[#This Row],[NIPNAS]],Target_CC[],COLUMN(K$2)+9,0)</f>
        <v>53134880.961125277</v>
      </c>
      <c r="Z584" s="22">
        <f>Target_AM[[#This Row],[PROPORSI]]*VLOOKUP(Target_AM[[#This Row],[NIPNAS]],Target_CC[],COLUMN(L$2)+9,0)</f>
        <v>55051045.788558312</v>
      </c>
      <c r="AA584" s="22">
        <f>Target_AM[[#This Row],[PROPORSI]]*VLOOKUP(Target_AM[[#This Row],[NIPNAS]],Target_CC[],COLUMN(M$2)+9,0)</f>
        <v>1365459428.9837112</v>
      </c>
      <c r="AB584" s="22">
        <f>Target_AM[[#This Row],[PROPORSI]]*VLOOKUP(Target_AM[[#This Row],[NIPNAS]],Target_CC[],COLUMN(N$2)+9,0)</f>
        <v>1751564.6360204816</v>
      </c>
      <c r="AC584" s="22">
        <f>Target_AM[[#This Row],[PROPORSI]]*VLOOKUP(Target_AM[[#This Row],[NIPNAS]],Target_CC[],COLUMN(O$2)+9,0)</f>
        <v>6915678.6798300743</v>
      </c>
      <c r="AD584" s="22">
        <f>Target_AM[[#This Row],[PROPORSI]]*VLOOKUP(Target_AM[[#This Row],[NIPNAS]],Target_CC[],COLUMN(P$2)+9,0)</f>
        <v>5150721.9806720614</v>
      </c>
      <c r="AE584" s="22">
        <f>Target_AM[[#This Row],[PROPORSI]]*VLOOKUP(Target_AM[[#This Row],[NIPNAS]],Target_CC[],COLUMN(Q$2)+9,0)</f>
        <v>13296672.567327812</v>
      </c>
      <c r="AF584" s="22">
        <f>Target_AM[[#This Row],[PROPORSI]]*VLOOKUP(Target_AM[[#This Row],[NIPNAS]],Target_CC[],COLUMN(R$2)+9,0)</f>
        <v>13302095.068959713</v>
      </c>
      <c r="AG584" s="22">
        <f>Target_AM[[#This Row],[PROPORSI]]*VLOOKUP(Target_AM[[#This Row],[NIPNAS]],Target_CC[],COLUMN(S$2)+9,0)</f>
        <v>25708132.934416384</v>
      </c>
      <c r="AH584" s="22">
        <f>Target_AM[[#This Row],[PROPORSI]]*VLOOKUP(Target_AM[[#This Row],[NIPNAS]],Target_CC[],COLUMN(T$2)+9,0)</f>
        <v>24138035.197206527</v>
      </c>
      <c r="AI584" s="22">
        <f>Target_AM[[#This Row],[PROPORSI]]*VLOOKUP(Target_AM[[#This Row],[NIPNAS]],Target_CC[],COLUMN(U$2)+9,0)</f>
        <v>7493425.5842698589</v>
      </c>
      <c r="AJ584" s="22">
        <f>Target_AM[[#This Row],[PROPORSI]]*VLOOKUP(Target_AM[[#This Row],[NIPNAS]],Target_CC[],COLUMN(V$2)+9,0)</f>
        <v>23737199.004707575</v>
      </c>
      <c r="AK584" s="22">
        <f>Target_AM[[#This Row],[PROPORSI]]*VLOOKUP(Target_AM[[#This Row],[NIPNAS]],Target_CC[],COLUMN(W$2)+9,0)</f>
        <v>8415762.1030486524</v>
      </c>
      <c r="AL584" s="22">
        <f>Target_AM[[#This Row],[PROPORSI]]*VLOOKUP(Target_AM[[#This Row],[NIPNAS]],Target_CC[],COLUMN(X$2)+9,0)</f>
        <v>6196715.2911010981</v>
      </c>
      <c r="AM584" s="22">
        <f>Target_AM[[#This Row],[PROPORSI]]*VLOOKUP(Target_AM[[#This Row],[NIPNAS]],Target_CC[],COLUMN(Y$2)+9,0)</f>
        <v>7353641.782849513</v>
      </c>
      <c r="AN584" s="22">
        <f>Target_AM[[#This Row],[PROPORSI]]*VLOOKUP(Target_AM[[#This Row],[NIPNAS]],Target_CC[],COLUMN(Z$2)+9,0)</f>
        <v>143459644.83040977</v>
      </c>
      <c r="AO584" s="22">
        <f>Target_AM[[#This Row],[PROPORSI]]*VLOOKUP(Target_AM[[#This Row],[NIPNAS]],Target_CC[],COLUMN(AA$2)+9,0)</f>
        <v>166057562.84591344</v>
      </c>
      <c r="AP584" s="22">
        <f>Target_AM[[#This Row],[PROPORSI]]*VLOOKUP(Target_AM[[#This Row],[NIPNAS]],Target_CC[],COLUMN(AB$2)+9,0)</f>
        <v>172698375.11129993</v>
      </c>
      <c r="AQ584" s="22">
        <f>Target_AM[[#This Row],[PROPORSI]]*VLOOKUP(Target_AM[[#This Row],[NIPNAS]],Target_CC[],COLUMN(AC$2)+9,0)</f>
        <v>146785416.83342874</v>
      </c>
      <c r="AR584" s="22">
        <f>Target_AM[[#This Row],[PROPORSI]]*VLOOKUP(Target_AM[[#This Row],[NIPNAS]],Target_CC[],COLUMN(AD$2)+9,0)</f>
        <v>118468811.98955323</v>
      </c>
      <c r="AS584" s="22">
        <f>Target_AM[[#This Row],[PROPORSI]]*VLOOKUP(Target_AM[[#This Row],[NIPNAS]],Target_CC[],COLUMN(AE$2)+9,0)</f>
        <v>133740970.9691036</v>
      </c>
      <c r="AT584" s="22">
        <f>Target_AM[[#This Row],[PROPORSI]]*VLOOKUP(Target_AM[[#This Row],[NIPNAS]],Target_CC[],COLUMN(AF$2)+9,0)</f>
        <v>195415847.77170986</v>
      </c>
      <c r="AU584" s="22">
        <f>Target_AM[[#This Row],[PROPORSI]]*VLOOKUP(Target_AM[[#This Row],[NIPNAS]],Target_CC[],COLUMN(AG$2)+9,0)</f>
        <v>169687118.32846704</v>
      </c>
      <c r="AV584" s="22">
        <f>Target_AM[[#This Row],[PROPORSI]]*VLOOKUP(Target_AM[[#This Row],[NIPNAS]],Target_CC[],COLUMN(AH$2)+9,0)</f>
        <v>50074661.602908358</v>
      </c>
      <c r="AW584" s="22">
        <f>Target_AM[[#This Row],[PROPORSI]]*VLOOKUP(Target_AM[[#This Row],[NIPNAS]],Target_CC[],COLUMN(AI$2)+9,0)</f>
        <v>153653812.3828519</v>
      </c>
      <c r="AX584" s="22">
        <f>Target_AM[[#This Row],[PROPORSI]]*VLOOKUP(Target_AM[[#This Row],[NIPNAS]],Target_CC[],COLUMN(AJ$2)+9,0)</f>
        <v>80600212.155250683</v>
      </c>
      <c r="AY584" s="22">
        <f>Target_AM[[#This Row],[PROPORSI]]*VLOOKUP(Target_AM[[#This Row],[NIPNAS]],Target_CC[],COLUMN(AK$2)+9,0)</f>
        <v>59331596.252226375</v>
      </c>
      <c r="AZ584" s="22">
        <f>Target_AM[[#This Row],[PROPORSI]]*VLOOKUP(Target_AM[[#This Row],[NIPNAS]],Target_CC[],COLUMN(AL$2)+9,0)</f>
        <v>62404687.571407825</v>
      </c>
      <c r="BA584" s="22">
        <f>Target_AM[[#This Row],[PROPORSI]]*VLOOKUP(Target_AM[[#This Row],[NIPNAS]],Target_CC[],COLUMN(AM$2)+9,0)</f>
        <v>1508919073.814121</v>
      </c>
      <c r="BB584" s="22">
        <f>Target_AM[[#This Row],[PROPORSI]]*VLOOKUP(Target_AM[[#This Row],[NIPNAS]],Target_CC[],COLUMN(AN$2)+9,0)</f>
        <v>0</v>
      </c>
      <c r="BC584" s="22">
        <f>Target_AM[[#This Row],[PROPORSI]]*VLOOKUP(Target_AM[[#This Row],[NIPNAS]],Target_CC[],COLUMN(AO$2)+9,0)</f>
        <v>0</v>
      </c>
      <c r="BD584" s="22">
        <f>Target_AM[[#This Row],[PROPORSI]]*VLOOKUP(Target_AM[[#This Row],[NIPNAS]],Target_CC[],COLUMN(AP$2)+9,0)</f>
        <v>0</v>
      </c>
      <c r="BE584" s="22">
        <f>Target_AM[[#This Row],[PROPORSI]]*VLOOKUP(Target_AM[[#This Row],[NIPNAS]],Target_CC[],COLUMN(AQ$2)+9,0)</f>
        <v>0</v>
      </c>
      <c r="BF584" s="22">
        <f>Target_AM[[#This Row],[PROPORSI]]*VLOOKUP(Target_AM[[#This Row],[NIPNAS]],Target_CC[],COLUMN(AR$2)+9,0)</f>
        <v>0</v>
      </c>
      <c r="BG584" s="22">
        <f>Target_AM[[#This Row],[PROPORSI]]*VLOOKUP(Target_AM[[#This Row],[NIPNAS]],Target_CC[],COLUMN(AS$2)+9,0)</f>
        <v>0</v>
      </c>
      <c r="BH584" s="22">
        <f>Target_AM[[#This Row],[PROPORSI]]*VLOOKUP(Target_AM[[#This Row],[NIPNAS]],Target_CC[],COLUMN(AT$2)+9,0)</f>
        <v>0</v>
      </c>
      <c r="BI584" s="22">
        <f>Target_AM[[#This Row],[PROPORSI]]*VLOOKUP(Target_AM[[#This Row],[NIPNAS]],Target_CC[],COLUMN(AU$2)+9,0)</f>
        <v>0</v>
      </c>
      <c r="BJ584" s="22">
        <f>Target_AM[[#This Row],[PROPORSI]]*VLOOKUP(Target_AM[[#This Row],[NIPNAS]],Target_CC[],COLUMN(AV$2)+9,0)</f>
        <v>0</v>
      </c>
      <c r="BK584" s="22">
        <f>Target_AM[[#This Row],[PROPORSI]]*VLOOKUP(Target_AM[[#This Row],[NIPNAS]],Target_CC[],COLUMN(AW$2)+9,0)</f>
        <v>0</v>
      </c>
      <c r="BL584" s="22">
        <f>Target_AM[[#This Row],[PROPORSI]]*VLOOKUP(Target_AM[[#This Row],[NIPNAS]],Target_CC[],COLUMN(AX$2)+9,0)</f>
        <v>0</v>
      </c>
      <c r="BM584" s="22">
        <f>Target_AM[[#This Row],[PROPORSI]]*VLOOKUP(Target_AM[[#This Row],[NIPNAS]],Target_CC[],COLUMN(AY$2)+9,0)</f>
        <v>0</v>
      </c>
      <c r="BN584" s="22">
        <f>Target_AM[[#This Row],[PROPORSI]]*VLOOKUP(Target_AM[[#This Row],[NIPNAS]],Target_CC[],COLUMN(AZ$2)+9,0)</f>
        <v>0</v>
      </c>
      <c r="BO584" s="22">
        <f>Target_AM[[#This Row],[PROPORSI]]*VLOOKUP(Target_AM[[#This Row],[NIPNAS]],Target_CC[],COLUMN(BA$2)+9,0)</f>
        <v>100850179</v>
      </c>
      <c r="BP584" s="22">
        <f>Target_AM[[#This Row],[PROPORSI]]*VLOOKUP(Target_AM[[#This Row],[NIPNAS]],Target_CC[],COLUMN(BB$2)+9,0)</f>
        <v>90344229</v>
      </c>
      <c r="BQ584" s="22">
        <f>Target_AM[[#This Row],[PROPORSI]]*VLOOKUP(Target_AM[[#This Row],[NIPNAS]],Target_CC[],COLUMN(BC$2)+9,0)</f>
        <v>90523468</v>
      </c>
      <c r="BR584" s="22">
        <f>Target_AM[[#This Row],[PROPORSI]]*VLOOKUP(Target_AM[[#This Row],[NIPNAS]],Target_CC[],COLUMN(BD$2)+9,0)</f>
        <v>89658968</v>
      </c>
      <c r="BS584" s="22">
        <f>Target_AM[[#This Row],[PROPORSI]]*VLOOKUP(Target_AM[[#This Row],[NIPNAS]],Target_CC[],COLUMN(BE$2)+9,0)</f>
        <v>89658968</v>
      </c>
      <c r="BT584" s="22">
        <f>Target_AM[[#This Row],[PROPORSI]]*VLOOKUP(Target_AM[[#This Row],[NIPNAS]],Target_CC[],COLUMN(BF$2)+9,0)</f>
        <v>89658968</v>
      </c>
      <c r="BU584" s="22">
        <f>Target_AM[[#This Row],[PROPORSI]]*VLOOKUP(Target_AM[[#This Row],[NIPNAS]],Target_CC[],COLUMN(BG$2)+9,0)</f>
        <v>89658968</v>
      </c>
      <c r="BV584" s="22">
        <f>Target_AM[[#This Row],[PROPORSI]]*VLOOKUP(Target_AM[[#This Row],[NIPNAS]],Target_CC[],COLUMN(BH$2)+9,0)</f>
        <v>89658968</v>
      </c>
      <c r="BW584" s="22">
        <f>Target_AM[[#This Row],[PROPORSI]]*VLOOKUP(Target_AM[[#This Row],[NIPNAS]],Target_CC[],COLUMN(BI$2)+9,0)</f>
        <v>89658968</v>
      </c>
      <c r="BX584" s="22">
        <f>Target_AM[[#This Row],[PROPORSI]]*VLOOKUP(Target_AM[[#This Row],[NIPNAS]],Target_CC[],COLUMN(BJ$2)+9,0)</f>
        <v>89658968</v>
      </c>
      <c r="BY584" s="22">
        <f>Target_AM[[#This Row],[PROPORSI]]*VLOOKUP(Target_AM[[#This Row],[NIPNAS]],Target_CC[],COLUMN(BK$2)+9,0)</f>
        <v>89658968</v>
      </c>
      <c r="BZ584" s="22">
        <f>Target_AM[[#This Row],[PROPORSI]]*VLOOKUP(Target_AM[[#This Row],[NIPNAS]],Target_CC[],COLUMN(BL$2)+9,0)</f>
        <v>89658968</v>
      </c>
      <c r="CA584" s="22">
        <f>Target_AM[[#This Row],[PROPORSI]]*VLOOKUP(Target_AM[[#This Row],[NIPNAS]],Target_CC[],COLUMN(BM$2)+9,0)</f>
        <v>1088648588</v>
      </c>
      <c r="CB584" s="22">
        <f>Target_AM[[#This Row],[PROPORSI]]*VLOOKUP(Target_AM[[#This Row],[NIPNAS]],Target_CC[],COLUMN(BN$2)+9,0)</f>
        <v>17290000</v>
      </c>
      <c r="CC584" s="22">
        <f>Target_AM[[#This Row],[PROPORSI]]*VLOOKUP(Target_AM[[#This Row],[NIPNAS]],Target_CC[],COLUMN(BO$2)+9,0)</f>
        <v>17290000</v>
      </c>
      <c r="CD584" s="22">
        <f>Target_AM[[#This Row],[PROPORSI]]*VLOOKUP(Target_AM[[#This Row],[NIPNAS]],Target_CC[],COLUMN(BP$2)+9,0)</f>
        <v>17290000</v>
      </c>
      <c r="CE584" s="22">
        <f>Target_AM[[#This Row],[PROPORSI]]*VLOOKUP(Target_AM[[#This Row],[NIPNAS]],Target_CC[],COLUMN(BQ$2)+9,0)</f>
        <v>16425500</v>
      </c>
      <c r="CF584" s="22">
        <f>Target_AM[[#This Row],[PROPORSI]]*VLOOKUP(Target_AM[[#This Row],[NIPNAS]],Target_CC[],COLUMN(BR$2)+9,0)</f>
        <v>16425500</v>
      </c>
      <c r="CG584" s="22">
        <f>Target_AM[[#This Row],[PROPORSI]]*VLOOKUP(Target_AM[[#This Row],[NIPNAS]],Target_CC[],COLUMN(BS$2)+9,0)</f>
        <v>16425500</v>
      </c>
      <c r="CH584" s="22">
        <f>Target_AM[[#This Row],[PROPORSI]]*VLOOKUP(Target_AM[[#This Row],[NIPNAS]],Target_CC[],COLUMN(BT$2)+9,0)</f>
        <v>16425500</v>
      </c>
      <c r="CI584" s="22">
        <f>Target_AM[[#This Row],[PROPORSI]]*VLOOKUP(Target_AM[[#This Row],[NIPNAS]],Target_CC[],COLUMN(BU$2)+9,0)</f>
        <v>16425500</v>
      </c>
      <c r="CJ584" s="22">
        <f>Target_AM[[#This Row],[PROPORSI]]*VLOOKUP(Target_AM[[#This Row],[NIPNAS]],Target_CC[],COLUMN(BV$2)+9,0)</f>
        <v>16425500</v>
      </c>
      <c r="CK584" s="22">
        <f>Target_AM[[#This Row],[PROPORSI]]*VLOOKUP(Target_AM[[#This Row],[NIPNAS]],Target_CC[],COLUMN(BW$2)+9,0)</f>
        <v>16425500</v>
      </c>
      <c r="CL584" s="22">
        <f>Target_AM[[#This Row],[PROPORSI]]*VLOOKUP(Target_AM[[#This Row],[NIPNAS]],Target_CC[],COLUMN(BX$2)+9,0)</f>
        <v>16425500</v>
      </c>
      <c r="CM584" s="22">
        <f>Target_AM[[#This Row],[PROPORSI]]*VLOOKUP(Target_AM[[#This Row],[NIPNAS]],Target_CC[],COLUMN(BY$2)+9,0)</f>
        <v>16425500</v>
      </c>
      <c r="CN584" s="22">
        <f>Target_AM[[#This Row],[PROPORSI]]*VLOOKUP(Target_AM[[#This Row],[NIPNAS]],Target_CC[],COLUMN(BZ$2)+9,0)</f>
        <v>199699500</v>
      </c>
      <c r="CO584" s="22">
        <f>Target_AM[[#This Row],[PROPORSI]]*VLOOKUP(Target_AM[[#This Row],[NIPNAS]],Target_CC[],COLUMN(CA$2)+9,0)</f>
        <v>83560179</v>
      </c>
      <c r="CP584" s="22">
        <f>Target_AM[[#This Row],[PROPORSI]]*VLOOKUP(Target_AM[[#This Row],[NIPNAS]],Target_CC[],COLUMN(CB$2)+9,0)</f>
        <v>73054229</v>
      </c>
      <c r="CQ584" s="22">
        <f>Target_AM[[#This Row],[PROPORSI]]*VLOOKUP(Target_AM[[#This Row],[NIPNAS]],Target_CC[],COLUMN(CC$2)+9,0)</f>
        <v>73233468</v>
      </c>
      <c r="CR584" s="22">
        <f>Target_AM[[#This Row],[PROPORSI]]*VLOOKUP(Target_AM[[#This Row],[NIPNAS]],Target_CC[],COLUMN(CD$2)+9,0)</f>
        <v>73233468</v>
      </c>
      <c r="CS584" s="22">
        <f>Target_AM[[#This Row],[PROPORSI]]*VLOOKUP(Target_AM[[#This Row],[NIPNAS]],Target_CC[],COLUMN(CE$2)+9,0)</f>
        <v>73233468</v>
      </c>
      <c r="CT584" s="22">
        <f>Target_AM[[#This Row],[PROPORSI]]*VLOOKUP(Target_AM[[#This Row],[NIPNAS]],Target_CC[],COLUMN(CF$2)+9,0)</f>
        <v>73233468</v>
      </c>
      <c r="CU584" s="22">
        <f>Target_AM[[#This Row],[PROPORSI]]*VLOOKUP(Target_AM[[#This Row],[NIPNAS]],Target_CC[],COLUMN(CG$2)+9,0)</f>
        <v>73233468</v>
      </c>
      <c r="CV584" s="22">
        <f>Target_AM[[#This Row],[PROPORSI]]*VLOOKUP(Target_AM[[#This Row],[NIPNAS]],Target_CC[],COLUMN(CH$2)+9,0)</f>
        <v>73233468</v>
      </c>
      <c r="CW584" s="22">
        <f>Target_AM[[#This Row],[PROPORSI]]*VLOOKUP(Target_AM[[#This Row],[NIPNAS]],Target_CC[],COLUMN(CI$2)+9,0)</f>
        <v>73233468</v>
      </c>
      <c r="CX584" s="22">
        <f>Target_AM[[#This Row],[PROPORSI]]*VLOOKUP(Target_AM[[#This Row],[NIPNAS]],Target_CC[],COLUMN(CJ$2)+9,0)</f>
        <v>73233468</v>
      </c>
      <c r="CY584" s="22">
        <f>Target_AM[[#This Row],[PROPORSI]]*VLOOKUP(Target_AM[[#This Row],[NIPNAS]],Target_CC[],COLUMN(CK$2)+9,0)</f>
        <v>73233468</v>
      </c>
      <c r="CZ584" s="22">
        <f>Target_AM[[#This Row],[PROPORSI]]*VLOOKUP(Target_AM[[#This Row],[NIPNAS]],Target_CC[],COLUMN(CL$2)+9,0)</f>
        <v>73233468</v>
      </c>
      <c r="DA584" s="22">
        <f>Target_AM[[#This Row],[PROPORSI]]*VLOOKUP(Target_AM[[#This Row],[NIPNAS]],Target_CC[],COLUMN(CM$2)+9,0)</f>
        <v>888949088</v>
      </c>
      <c r="DB584" s="22">
        <f>Target_AM[[#This Row],[PROPORSI]]*VLOOKUP(Target_AM[[#This Row],[NIPNAS]],Target_CC[],COLUMN(CN$2)+9,0)</f>
        <v>0</v>
      </c>
      <c r="DC584" s="22">
        <f>Target_AM[[#This Row],[PROPORSI]]*VLOOKUP(Target_AM[[#This Row],[NIPNAS]],Target_CC[],COLUMN(CO$2)+9,0)</f>
        <v>0</v>
      </c>
      <c r="DD584" s="22">
        <f>Target_AM[[#This Row],[PROPORSI]]*VLOOKUP(Target_AM[[#This Row],[NIPNAS]],Target_CC[],COLUMN(CP$2)+9,0)</f>
        <v>0</v>
      </c>
      <c r="DE584" s="22">
        <f>Target_AM[[#This Row],[PROPORSI]]*VLOOKUP(Target_AM[[#This Row],[NIPNAS]],Target_CC[],COLUMN(CQ$2)+9,0)</f>
        <v>0</v>
      </c>
      <c r="DF584" s="22">
        <f>Target_AM[[#This Row],[PROPORSI]]*VLOOKUP(Target_AM[[#This Row],[NIPNAS]],Target_CC[],COLUMN(CR$2)+9,0)</f>
        <v>0</v>
      </c>
      <c r="DG584" s="22">
        <f>Target_AM[[#This Row],[PROPORSI]]*VLOOKUP(Target_AM[[#This Row],[NIPNAS]],Target_CC[],COLUMN(CS$2)+9,0)</f>
        <v>0</v>
      </c>
      <c r="DH584" s="22">
        <f>Target_AM[[#This Row],[PROPORSI]]*VLOOKUP(Target_AM[[#This Row],[NIPNAS]],Target_CC[],COLUMN(CT$2)+9,0)</f>
        <v>0</v>
      </c>
      <c r="DI584" s="22">
        <f>Target_AM[[#This Row],[PROPORSI]]*VLOOKUP(Target_AM[[#This Row],[NIPNAS]],Target_CC[],COLUMN(CU$2)+9,0)</f>
        <v>0</v>
      </c>
      <c r="DJ584" s="22">
        <f>Target_AM[[#This Row],[PROPORSI]]*VLOOKUP(Target_AM[[#This Row],[NIPNAS]],Target_CC[],COLUMN(CV$2)+9,0)</f>
        <v>0</v>
      </c>
      <c r="DK584" s="22">
        <f>Target_AM[[#This Row],[PROPORSI]]*VLOOKUP(Target_AM[[#This Row],[NIPNAS]],Target_CC[],COLUMN(CW$2)+9,0)</f>
        <v>0</v>
      </c>
      <c r="DL584" s="22">
        <f>Target_AM[[#This Row],[PROPORSI]]*VLOOKUP(Target_AM[[#This Row],[NIPNAS]],Target_CC[],COLUMN(CX$2)+9,0)</f>
        <v>0</v>
      </c>
      <c r="DM584" s="22">
        <f>Target_AM[[#This Row],[PROPORSI]]*VLOOKUP(Target_AM[[#This Row],[NIPNAS]],Target_CC[],COLUMN(CY$2)+9,0)</f>
        <v>0</v>
      </c>
      <c r="DN584" s="22">
        <f>Target_AM[[#This Row],[PROPORSI]]*VLOOKUP(Target_AM[[#This Row],[NIPNAS]],Target_CC[],COLUMN(CZ$2)+9,0)</f>
        <v>0</v>
      </c>
      <c r="DO584" s="22">
        <f>Target_AM[[#This Row],[PROPORSI]]*VLOOKUP(Target_AM[[#This Row],[NIPNAS]],Target_CC[],COLUMN(DA$2)+9,0)</f>
        <v>0</v>
      </c>
      <c r="DP584" s="22">
        <f>Target_AM[[#This Row],[PROPORSI]]*VLOOKUP(Target_AM[[#This Row],[NIPNAS]],Target_CC[],COLUMN(DB$2)+9,0)</f>
        <v>0</v>
      </c>
      <c r="DQ584" s="22">
        <f>Target_AM[[#This Row],[PROPORSI]]*VLOOKUP(Target_AM[[#This Row],[NIPNAS]],Target_CC[],COLUMN(DC$2)+9,0)</f>
        <v>0</v>
      </c>
      <c r="DR584" s="22">
        <f>Target_AM[[#This Row],[PROPORSI]]*VLOOKUP(Target_AM[[#This Row],[NIPNAS]],Target_CC[],COLUMN(DD$2)+9,0)</f>
        <v>0</v>
      </c>
      <c r="DS584" s="22">
        <f>Target_AM[[#This Row],[PROPORSI]]*VLOOKUP(Target_AM[[#This Row],[NIPNAS]],Target_CC[],COLUMN(DE$2)+9,0)</f>
        <v>0</v>
      </c>
      <c r="DT584" s="22">
        <f>Target_AM[[#This Row],[PROPORSI]]*VLOOKUP(Target_AM[[#This Row],[NIPNAS]],Target_CC[],COLUMN(DF$2)+9,0)</f>
        <v>0</v>
      </c>
      <c r="DU584" s="22">
        <f>Target_AM[[#This Row],[PROPORSI]]*VLOOKUP(Target_AM[[#This Row],[NIPNAS]],Target_CC[],COLUMN(DG$2)+9,0)</f>
        <v>0</v>
      </c>
      <c r="DV584" s="22">
        <f>Target_AM[[#This Row],[PROPORSI]]*VLOOKUP(Target_AM[[#This Row],[NIPNAS]],Target_CC[],COLUMN(DH$2)+9,0)</f>
        <v>0</v>
      </c>
      <c r="DW584" s="22">
        <f>Target_AM[[#This Row],[PROPORSI]]*VLOOKUP(Target_AM[[#This Row],[NIPNAS]],Target_CC[],COLUMN(DI$2)+9,0)</f>
        <v>0</v>
      </c>
      <c r="DX584" s="22">
        <f>Target_AM[[#This Row],[PROPORSI]]*VLOOKUP(Target_AM[[#This Row],[NIPNAS]],Target_CC[],COLUMN(DJ$2)+9,0)</f>
        <v>0</v>
      </c>
      <c r="DY584" s="22">
        <f>Target_AM[[#This Row],[PROPORSI]]*VLOOKUP(Target_AM[[#This Row],[NIPNAS]],Target_CC[],COLUMN(DK$2)+9,0)</f>
        <v>0</v>
      </c>
      <c r="DZ584" s="22">
        <f>Target_AM[[#This Row],[PROPORSI]]*VLOOKUP(Target_AM[[#This Row],[NIPNAS]],Target_CC[],COLUMN(DL$2)+9,0)</f>
        <v>0</v>
      </c>
      <c r="EA584" s="22">
        <f>Target_AM[[#This Row],[PROPORSI]]*VLOOKUP(Target_AM[[#This Row],[NIPNAS]],Target_CC[],COLUMN(DM$2)+9,0)</f>
        <v>0</v>
      </c>
    </row>
    <row r="585" spans="2:131" x14ac:dyDescent="0.3">
      <c r="B585">
        <v>896703</v>
      </c>
      <c r="C585" t="s">
        <v>1047</v>
      </c>
      <c r="D585">
        <v>1</v>
      </c>
      <c r="E585" s="8">
        <v>45658</v>
      </c>
      <c r="F585">
        <v>76510194</v>
      </c>
      <c r="G585" t="s">
        <v>263</v>
      </c>
      <c r="J585" t="s">
        <v>1081</v>
      </c>
      <c r="K585" t="s">
        <v>24</v>
      </c>
      <c r="L585" t="s">
        <v>159</v>
      </c>
      <c r="M585" t="s">
        <v>31</v>
      </c>
      <c r="N585" s="23">
        <f>Target_AM[[#This Row],[PROPORSI]]*VLOOKUP(Target_AM[[#This Row],[NIPNAS]],Target_CC[],9,0)</f>
        <v>1019574477</v>
      </c>
      <c r="O585" s="22">
        <f>Target_AM[[#This Row],[PROPORSI]]*VLOOKUP(Target_AM[[#This Row],[NIPNAS]],Target_CC[],COLUMN(A$2)+9,0)</f>
        <v>87575503.546025589</v>
      </c>
      <c r="P585" s="22">
        <f>Target_AM[[#This Row],[PROPORSI]]*VLOOKUP(Target_AM[[#This Row],[NIPNAS]],Target_CC[],COLUMN(B$2)+9,0)</f>
        <v>100021924.08586513</v>
      </c>
      <c r="Q585" s="22">
        <f>Target_AM[[#This Row],[PROPORSI]]*VLOOKUP(Target_AM[[#This Row],[NIPNAS]],Target_CC[],COLUMN(C$2)+9,0)</f>
        <v>49368777.772332534</v>
      </c>
      <c r="R585" s="22">
        <f>Target_AM[[#This Row],[PROPORSI]]*VLOOKUP(Target_AM[[#This Row],[NIPNAS]],Target_CC[],COLUMN(D$2)+9,0)</f>
        <v>48714648.65029715</v>
      </c>
      <c r="S585" s="22">
        <f>Target_AM[[#This Row],[PROPORSI]]*VLOOKUP(Target_AM[[#This Row],[NIPNAS]],Target_CC[],COLUMN(E$2)+9,0)</f>
        <v>67738580.315513611</v>
      </c>
      <c r="T585" s="22">
        <f>Target_AM[[#This Row],[PROPORSI]]*VLOOKUP(Target_AM[[#This Row],[NIPNAS]],Target_CC[],COLUMN(F$2)+9,0)</f>
        <v>88114724.985289708</v>
      </c>
      <c r="U585" s="22">
        <f>Target_AM[[#This Row],[PROPORSI]]*VLOOKUP(Target_AM[[#This Row],[NIPNAS]],Target_CC[],COLUMN(G$2)+9,0)</f>
        <v>70011416.3412752</v>
      </c>
      <c r="V585" s="22">
        <f>Target_AM[[#This Row],[PROPORSI]]*VLOOKUP(Target_AM[[#This Row],[NIPNAS]],Target_CC[],COLUMN(H$2)+9,0)</f>
        <v>22768077.343644917</v>
      </c>
      <c r="W585" s="22">
        <f>Target_AM[[#This Row],[PROPORSI]]*VLOOKUP(Target_AM[[#This Row],[NIPNAS]],Target_CC[],COLUMN(I$2)+9,0)</f>
        <v>51768140.183203369</v>
      </c>
      <c r="X585" s="22">
        <f>Target_AM[[#This Row],[PROPORSI]]*VLOOKUP(Target_AM[[#This Row],[NIPNAS]],Target_CC[],COLUMN(J$2)+9,0)</f>
        <v>34869683.803958081</v>
      </c>
      <c r="Y585" s="22">
        <f>Target_AM[[#This Row],[PROPORSI]]*VLOOKUP(Target_AM[[#This Row],[NIPNAS]],Target_CC[],COLUMN(K$2)+9,0)</f>
        <v>25667529.457320705</v>
      </c>
      <c r="Z585" s="22">
        <f>Target_AM[[#This Row],[PROPORSI]]*VLOOKUP(Target_AM[[#This Row],[NIPNAS]],Target_CC[],COLUMN(L$2)+9,0)</f>
        <v>35830008.867654704</v>
      </c>
      <c r="AA585" s="22">
        <f>Target_AM[[#This Row],[PROPORSI]]*VLOOKUP(Target_AM[[#This Row],[NIPNAS]],Target_CC[],COLUMN(M$2)+9,0)</f>
        <v>682449015.35238063</v>
      </c>
      <c r="AB585" s="22">
        <f>Target_AM[[#This Row],[PROPORSI]]*VLOOKUP(Target_AM[[#This Row],[NIPNAS]],Target_CC[],COLUMN(N$2)+9,0)</f>
        <v>933588.28444565833</v>
      </c>
      <c r="AC585" s="22">
        <f>Target_AM[[#This Row],[PROPORSI]]*VLOOKUP(Target_AM[[#This Row],[NIPNAS]],Target_CC[],COLUMN(O$2)+9,0)</f>
        <v>4172446.8403862417</v>
      </c>
      <c r="AD585" s="22">
        <f>Target_AM[[#This Row],[PROPORSI]]*VLOOKUP(Target_AM[[#This Row],[NIPNAS]],Target_CC[],COLUMN(P$2)+9,0)</f>
        <v>1795357.0563711226</v>
      </c>
      <c r="AE585" s="22">
        <f>Target_AM[[#This Row],[PROPORSI]]*VLOOKUP(Target_AM[[#This Row],[NIPNAS]],Target_CC[],COLUMN(Q$2)+9,0)</f>
        <v>6158881.3909640387</v>
      </c>
      <c r="AF585" s="22">
        <f>Target_AM[[#This Row],[PROPORSI]]*VLOOKUP(Target_AM[[#This Row],[NIPNAS]],Target_CC[],COLUMN(R$2)+9,0)</f>
        <v>7481513.1614180654</v>
      </c>
      <c r="AG585" s="22">
        <f>Target_AM[[#This Row],[PROPORSI]]*VLOOKUP(Target_AM[[#This Row],[NIPNAS]],Target_CC[],COLUMN(S$2)+9,0)</f>
        <v>13348038.217197031</v>
      </c>
      <c r="AH585" s="22">
        <f>Target_AM[[#This Row],[PROPORSI]]*VLOOKUP(Target_AM[[#This Row],[NIPNAS]],Target_CC[],COLUMN(T$2)+9,0)</f>
        <v>11610777.584410772</v>
      </c>
      <c r="AI585" s="22">
        <f>Target_AM[[#This Row],[PROPORSI]]*VLOOKUP(Target_AM[[#This Row],[NIPNAS]],Target_CC[],COLUMN(U$2)+9,0)</f>
        <v>4006715.3803807981</v>
      </c>
      <c r="AJ585" s="22">
        <f>Target_AM[[#This Row],[PROPORSI]]*VLOOKUP(Target_AM[[#This Row],[NIPNAS]],Target_CC[],COLUMN(V$2)+9,0)</f>
        <v>9458610.5170058385</v>
      </c>
      <c r="AK585" s="22">
        <f>Target_AM[[#This Row],[PROPORSI]]*VLOOKUP(Target_AM[[#This Row],[NIPNAS]],Target_CC[],COLUMN(W$2)+9,0)</f>
        <v>4065348.7460307553</v>
      </c>
      <c r="AL585" s="22">
        <f>Target_AM[[#This Row],[PROPORSI]]*VLOOKUP(Target_AM[[#This Row],[NIPNAS]],Target_CC[],COLUMN(X$2)+9,0)</f>
        <v>2993407.8969582133</v>
      </c>
      <c r="AM585" s="22">
        <f>Target_AM[[#This Row],[PROPORSI]]*VLOOKUP(Target_AM[[#This Row],[NIPNAS]],Target_CC[],COLUMN(Y$2)+9,0)</f>
        <v>4786122.5252838954</v>
      </c>
      <c r="AN585" s="22">
        <f>Target_AM[[#This Row],[PROPORSI]]*VLOOKUP(Target_AM[[#This Row],[NIPNAS]],Target_CC[],COLUMN(Z$2)+9,0)</f>
        <v>70810807.60085243</v>
      </c>
      <c r="AO585" s="22">
        <f>Target_AM[[#This Row],[PROPORSI]]*VLOOKUP(Target_AM[[#This Row],[NIPNAS]],Target_CC[],COLUMN(AA$2)+9,0)</f>
        <v>88509091.830471247</v>
      </c>
      <c r="AP585" s="22">
        <f>Target_AM[[#This Row],[PROPORSI]]*VLOOKUP(Target_AM[[#This Row],[NIPNAS]],Target_CC[],COLUMN(AB$2)+9,0)</f>
        <v>104194370.92625137</v>
      </c>
      <c r="AQ585" s="22">
        <f>Target_AM[[#This Row],[PROPORSI]]*VLOOKUP(Target_AM[[#This Row],[NIPNAS]],Target_CC[],COLUMN(AC$2)+9,0)</f>
        <v>51164134.828703657</v>
      </c>
      <c r="AR585" s="22">
        <f>Target_AM[[#This Row],[PROPORSI]]*VLOOKUP(Target_AM[[#This Row],[NIPNAS]],Target_CC[],COLUMN(AD$2)+9,0)</f>
        <v>54873530.041261189</v>
      </c>
      <c r="AS585" s="22">
        <f>Target_AM[[#This Row],[PROPORSI]]*VLOOKUP(Target_AM[[#This Row],[NIPNAS]],Target_CC[],COLUMN(AE$2)+9,0)</f>
        <v>75220093.476931676</v>
      </c>
      <c r="AT585" s="22">
        <f>Target_AM[[#This Row],[PROPORSI]]*VLOOKUP(Target_AM[[#This Row],[NIPNAS]],Target_CC[],COLUMN(AF$2)+9,0)</f>
        <v>101462763.20248674</v>
      </c>
      <c r="AU585" s="22">
        <f>Target_AM[[#This Row],[PROPORSI]]*VLOOKUP(Target_AM[[#This Row],[NIPNAS]],Target_CC[],COLUMN(AG$2)+9,0)</f>
        <v>81622193.925685972</v>
      </c>
      <c r="AV585" s="22">
        <f>Target_AM[[#This Row],[PROPORSI]]*VLOOKUP(Target_AM[[#This Row],[NIPNAS]],Target_CC[],COLUMN(AH$2)+9,0)</f>
        <v>26774792.724025715</v>
      </c>
      <c r="AW585" s="22">
        <f>Target_AM[[#This Row],[PROPORSI]]*VLOOKUP(Target_AM[[#This Row],[NIPNAS]],Target_CC[],COLUMN(AI$2)+9,0)</f>
        <v>61226750.700209208</v>
      </c>
      <c r="AX585" s="22">
        <f>Target_AM[[#This Row],[PROPORSI]]*VLOOKUP(Target_AM[[#This Row],[NIPNAS]],Target_CC[],COLUMN(AJ$2)+9,0)</f>
        <v>38935032.549988836</v>
      </c>
      <c r="AY585" s="22">
        <f>Target_AM[[#This Row],[PROPORSI]]*VLOOKUP(Target_AM[[#This Row],[NIPNAS]],Target_CC[],COLUMN(AK$2)+9,0)</f>
        <v>28660937.354278918</v>
      </c>
      <c r="AZ585" s="22">
        <f>Target_AM[[#This Row],[PROPORSI]]*VLOOKUP(Target_AM[[#This Row],[NIPNAS]],Target_CC[],COLUMN(AL$2)+9,0)</f>
        <v>40616131.392938599</v>
      </c>
      <c r="BA585" s="22">
        <f>Target_AM[[#This Row],[PROPORSI]]*VLOOKUP(Target_AM[[#This Row],[NIPNAS]],Target_CC[],COLUMN(AM$2)+9,0)</f>
        <v>753259822.95323324</v>
      </c>
      <c r="BB585" s="22">
        <f>Target_AM[[#This Row],[PROPORSI]]*VLOOKUP(Target_AM[[#This Row],[NIPNAS]],Target_CC[],COLUMN(AN$2)+9,0)</f>
        <v>0</v>
      </c>
      <c r="BC585" s="22">
        <f>Target_AM[[#This Row],[PROPORSI]]*VLOOKUP(Target_AM[[#This Row],[NIPNAS]],Target_CC[],COLUMN(AO$2)+9,0)</f>
        <v>0</v>
      </c>
      <c r="BD585" s="22">
        <f>Target_AM[[#This Row],[PROPORSI]]*VLOOKUP(Target_AM[[#This Row],[NIPNAS]],Target_CC[],COLUMN(AP$2)+9,0)</f>
        <v>0</v>
      </c>
      <c r="BE585" s="22">
        <f>Target_AM[[#This Row],[PROPORSI]]*VLOOKUP(Target_AM[[#This Row],[NIPNAS]],Target_CC[],COLUMN(AQ$2)+9,0)</f>
        <v>0</v>
      </c>
      <c r="BF585" s="22">
        <f>Target_AM[[#This Row],[PROPORSI]]*VLOOKUP(Target_AM[[#This Row],[NIPNAS]],Target_CC[],COLUMN(AR$2)+9,0)</f>
        <v>0</v>
      </c>
      <c r="BG585" s="22">
        <f>Target_AM[[#This Row],[PROPORSI]]*VLOOKUP(Target_AM[[#This Row],[NIPNAS]],Target_CC[],COLUMN(AS$2)+9,0)</f>
        <v>0</v>
      </c>
      <c r="BH585" s="22">
        <f>Target_AM[[#This Row],[PROPORSI]]*VLOOKUP(Target_AM[[#This Row],[NIPNAS]],Target_CC[],COLUMN(AT$2)+9,0)</f>
        <v>0</v>
      </c>
      <c r="BI585" s="22">
        <f>Target_AM[[#This Row],[PROPORSI]]*VLOOKUP(Target_AM[[#This Row],[NIPNAS]],Target_CC[],COLUMN(AU$2)+9,0)</f>
        <v>0</v>
      </c>
      <c r="BJ585" s="22">
        <f>Target_AM[[#This Row],[PROPORSI]]*VLOOKUP(Target_AM[[#This Row],[NIPNAS]],Target_CC[],COLUMN(AV$2)+9,0)</f>
        <v>0</v>
      </c>
      <c r="BK585" s="22">
        <f>Target_AM[[#This Row],[PROPORSI]]*VLOOKUP(Target_AM[[#This Row],[NIPNAS]],Target_CC[],COLUMN(AW$2)+9,0)</f>
        <v>0</v>
      </c>
      <c r="BL585" s="22">
        <f>Target_AM[[#This Row],[PROPORSI]]*VLOOKUP(Target_AM[[#This Row],[NIPNAS]],Target_CC[],COLUMN(AX$2)+9,0)</f>
        <v>0</v>
      </c>
      <c r="BM585" s="22">
        <f>Target_AM[[#This Row],[PROPORSI]]*VLOOKUP(Target_AM[[#This Row],[NIPNAS]],Target_CC[],COLUMN(AY$2)+9,0)</f>
        <v>0</v>
      </c>
      <c r="BN585" s="22">
        <f>Target_AM[[#This Row],[PROPORSI]]*VLOOKUP(Target_AM[[#This Row],[NIPNAS]],Target_CC[],COLUMN(AZ$2)+9,0)</f>
        <v>0</v>
      </c>
      <c r="BO585" s="22">
        <f>Target_AM[[#This Row],[PROPORSI]]*VLOOKUP(Target_AM[[#This Row],[NIPNAS]],Target_CC[],COLUMN(BA$2)+9,0)</f>
        <v>50731146</v>
      </c>
      <c r="BP585" s="22">
        <f>Target_AM[[#This Row],[PROPORSI]]*VLOOKUP(Target_AM[[#This Row],[NIPNAS]],Target_CC[],COLUMN(BB$2)+9,0)</f>
        <v>50594480</v>
      </c>
      <c r="BQ585" s="22">
        <f>Target_AM[[#This Row],[PROPORSI]]*VLOOKUP(Target_AM[[#This Row],[NIPNAS]],Target_CC[],COLUMN(BC$2)+9,0)</f>
        <v>43608119</v>
      </c>
      <c r="BR585" s="22">
        <f>Target_AM[[#This Row],[PROPORSI]]*VLOOKUP(Target_AM[[#This Row],[NIPNAS]],Target_CC[],COLUMN(BD$2)+9,0)</f>
        <v>48787331</v>
      </c>
      <c r="BS585" s="22">
        <f>Target_AM[[#This Row],[PROPORSI]]*VLOOKUP(Target_AM[[#This Row],[NIPNAS]],Target_CC[],COLUMN(BE$2)+9,0)</f>
        <v>48787331</v>
      </c>
      <c r="BT585" s="22">
        <f>Target_AM[[#This Row],[PROPORSI]]*VLOOKUP(Target_AM[[#This Row],[NIPNAS]],Target_CC[],COLUMN(BF$2)+9,0)</f>
        <v>48787331</v>
      </c>
      <c r="BU585" s="22">
        <f>Target_AM[[#This Row],[PROPORSI]]*VLOOKUP(Target_AM[[#This Row],[NIPNAS]],Target_CC[],COLUMN(BG$2)+9,0)</f>
        <v>48787331</v>
      </c>
      <c r="BV585" s="22">
        <f>Target_AM[[#This Row],[PROPORSI]]*VLOOKUP(Target_AM[[#This Row],[NIPNAS]],Target_CC[],COLUMN(BH$2)+9,0)</f>
        <v>48787331</v>
      </c>
      <c r="BW585" s="22">
        <f>Target_AM[[#This Row],[PROPORSI]]*VLOOKUP(Target_AM[[#This Row],[NIPNAS]],Target_CC[],COLUMN(BI$2)+9,0)</f>
        <v>48787331</v>
      </c>
      <c r="BX585" s="22">
        <f>Target_AM[[#This Row],[PROPORSI]]*VLOOKUP(Target_AM[[#This Row],[NIPNAS]],Target_CC[],COLUMN(BJ$2)+9,0)</f>
        <v>48787331</v>
      </c>
      <c r="BY585" s="22">
        <f>Target_AM[[#This Row],[PROPORSI]]*VLOOKUP(Target_AM[[#This Row],[NIPNAS]],Target_CC[],COLUMN(BK$2)+9,0)</f>
        <v>48787331</v>
      </c>
      <c r="BZ585" s="22">
        <f>Target_AM[[#This Row],[PROPORSI]]*VLOOKUP(Target_AM[[#This Row],[NIPNAS]],Target_CC[],COLUMN(BL$2)+9,0)</f>
        <v>48787331</v>
      </c>
      <c r="CA585" s="22">
        <f>Target_AM[[#This Row],[PROPORSI]]*VLOOKUP(Target_AM[[#This Row],[NIPNAS]],Target_CC[],COLUMN(BM$2)+9,0)</f>
        <v>584019724</v>
      </c>
      <c r="CB585" s="22">
        <f>Target_AM[[#This Row],[PROPORSI]]*VLOOKUP(Target_AM[[#This Row],[NIPNAS]],Target_CC[],COLUMN(BN$2)+9,0)</f>
        <v>1884900</v>
      </c>
      <c r="CC585" s="22">
        <f>Target_AM[[#This Row],[PROPORSI]]*VLOOKUP(Target_AM[[#This Row],[NIPNAS]],Target_CC[],COLUMN(BO$2)+9,0)</f>
        <v>3647900</v>
      </c>
      <c r="CD585" s="22">
        <f>Target_AM[[#This Row],[PROPORSI]]*VLOOKUP(Target_AM[[#This Row],[NIPNAS]],Target_CC[],COLUMN(BP$2)+9,0)</f>
        <v>1073000</v>
      </c>
      <c r="CE585" s="22">
        <f>Target_AM[[#This Row],[PROPORSI]]*VLOOKUP(Target_AM[[#This Row],[NIPNAS]],Target_CC[],COLUMN(BQ$2)+9,0)</f>
        <v>1019350</v>
      </c>
      <c r="CF585" s="22">
        <f>Target_AM[[#This Row],[PROPORSI]]*VLOOKUP(Target_AM[[#This Row],[NIPNAS]],Target_CC[],COLUMN(BR$2)+9,0)</f>
        <v>1019350</v>
      </c>
      <c r="CG585" s="22">
        <f>Target_AM[[#This Row],[PROPORSI]]*VLOOKUP(Target_AM[[#This Row],[NIPNAS]],Target_CC[],COLUMN(BS$2)+9,0)</f>
        <v>1019350</v>
      </c>
      <c r="CH585" s="22">
        <f>Target_AM[[#This Row],[PROPORSI]]*VLOOKUP(Target_AM[[#This Row],[NIPNAS]],Target_CC[],COLUMN(BT$2)+9,0)</f>
        <v>1019350</v>
      </c>
      <c r="CI585" s="22">
        <f>Target_AM[[#This Row],[PROPORSI]]*VLOOKUP(Target_AM[[#This Row],[NIPNAS]],Target_CC[],COLUMN(BU$2)+9,0)</f>
        <v>1019350</v>
      </c>
      <c r="CJ585" s="22">
        <f>Target_AM[[#This Row],[PROPORSI]]*VLOOKUP(Target_AM[[#This Row],[NIPNAS]],Target_CC[],COLUMN(BV$2)+9,0)</f>
        <v>1019350</v>
      </c>
      <c r="CK585" s="22">
        <f>Target_AM[[#This Row],[PROPORSI]]*VLOOKUP(Target_AM[[#This Row],[NIPNAS]],Target_CC[],COLUMN(BW$2)+9,0)</f>
        <v>1019350</v>
      </c>
      <c r="CL585" s="22">
        <f>Target_AM[[#This Row],[PROPORSI]]*VLOOKUP(Target_AM[[#This Row],[NIPNAS]],Target_CC[],COLUMN(BX$2)+9,0)</f>
        <v>1019350</v>
      </c>
      <c r="CM585" s="22">
        <f>Target_AM[[#This Row],[PROPORSI]]*VLOOKUP(Target_AM[[#This Row],[NIPNAS]],Target_CC[],COLUMN(BY$2)+9,0)</f>
        <v>1019350</v>
      </c>
      <c r="CN585" s="22">
        <f>Target_AM[[#This Row],[PROPORSI]]*VLOOKUP(Target_AM[[#This Row],[NIPNAS]],Target_CC[],COLUMN(BZ$2)+9,0)</f>
        <v>15779950</v>
      </c>
      <c r="CO585" s="22">
        <f>Target_AM[[#This Row],[PROPORSI]]*VLOOKUP(Target_AM[[#This Row],[NIPNAS]],Target_CC[],COLUMN(CA$2)+9,0)</f>
        <v>48846246</v>
      </c>
      <c r="CP585" s="22">
        <f>Target_AM[[#This Row],[PROPORSI]]*VLOOKUP(Target_AM[[#This Row],[NIPNAS]],Target_CC[],COLUMN(CB$2)+9,0)</f>
        <v>46946580</v>
      </c>
      <c r="CQ585" s="22">
        <f>Target_AM[[#This Row],[PROPORSI]]*VLOOKUP(Target_AM[[#This Row],[NIPNAS]],Target_CC[],COLUMN(CC$2)+9,0)</f>
        <v>47767981</v>
      </c>
      <c r="CR585" s="22">
        <f>Target_AM[[#This Row],[PROPORSI]]*VLOOKUP(Target_AM[[#This Row],[NIPNAS]],Target_CC[],COLUMN(CD$2)+9,0)</f>
        <v>47767981</v>
      </c>
      <c r="CS585" s="22">
        <f>Target_AM[[#This Row],[PROPORSI]]*VLOOKUP(Target_AM[[#This Row],[NIPNAS]],Target_CC[],COLUMN(CE$2)+9,0)</f>
        <v>47767981</v>
      </c>
      <c r="CT585" s="22">
        <f>Target_AM[[#This Row],[PROPORSI]]*VLOOKUP(Target_AM[[#This Row],[NIPNAS]],Target_CC[],COLUMN(CF$2)+9,0)</f>
        <v>47767981</v>
      </c>
      <c r="CU585" s="22">
        <f>Target_AM[[#This Row],[PROPORSI]]*VLOOKUP(Target_AM[[#This Row],[NIPNAS]],Target_CC[],COLUMN(CG$2)+9,0)</f>
        <v>47767981</v>
      </c>
      <c r="CV585" s="22">
        <f>Target_AM[[#This Row],[PROPORSI]]*VLOOKUP(Target_AM[[#This Row],[NIPNAS]],Target_CC[],COLUMN(CH$2)+9,0)</f>
        <v>47767981</v>
      </c>
      <c r="CW585" s="22">
        <f>Target_AM[[#This Row],[PROPORSI]]*VLOOKUP(Target_AM[[#This Row],[NIPNAS]],Target_CC[],COLUMN(CI$2)+9,0)</f>
        <v>47767981</v>
      </c>
      <c r="CX585" s="22">
        <f>Target_AM[[#This Row],[PROPORSI]]*VLOOKUP(Target_AM[[#This Row],[NIPNAS]],Target_CC[],COLUMN(CJ$2)+9,0)</f>
        <v>47767981</v>
      </c>
      <c r="CY585" s="22">
        <f>Target_AM[[#This Row],[PROPORSI]]*VLOOKUP(Target_AM[[#This Row],[NIPNAS]],Target_CC[],COLUMN(CK$2)+9,0)</f>
        <v>47767981</v>
      </c>
      <c r="CZ585" s="22">
        <f>Target_AM[[#This Row],[PROPORSI]]*VLOOKUP(Target_AM[[#This Row],[NIPNAS]],Target_CC[],COLUMN(CL$2)+9,0)</f>
        <v>47767981</v>
      </c>
      <c r="DA585" s="22">
        <f>Target_AM[[#This Row],[PROPORSI]]*VLOOKUP(Target_AM[[#This Row],[NIPNAS]],Target_CC[],COLUMN(CM$2)+9,0)</f>
        <v>573472636</v>
      </c>
      <c r="DB585" s="22">
        <f>Target_AM[[#This Row],[PROPORSI]]*VLOOKUP(Target_AM[[#This Row],[NIPNAS]],Target_CC[],COLUMN(CN$2)+9,0)</f>
        <v>0</v>
      </c>
      <c r="DC585" s="22">
        <f>Target_AM[[#This Row],[PROPORSI]]*VLOOKUP(Target_AM[[#This Row],[NIPNAS]],Target_CC[],COLUMN(CO$2)+9,0)</f>
        <v>0</v>
      </c>
      <c r="DD585" s="22">
        <f>Target_AM[[#This Row],[PROPORSI]]*VLOOKUP(Target_AM[[#This Row],[NIPNAS]],Target_CC[],COLUMN(CP$2)+9,0)</f>
        <v>0</v>
      </c>
      <c r="DE585" s="22">
        <f>Target_AM[[#This Row],[PROPORSI]]*VLOOKUP(Target_AM[[#This Row],[NIPNAS]],Target_CC[],COLUMN(CQ$2)+9,0)</f>
        <v>0</v>
      </c>
      <c r="DF585" s="22">
        <f>Target_AM[[#This Row],[PROPORSI]]*VLOOKUP(Target_AM[[#This Row],[NIPNAS]],Target_CC[],COLUMN(CR$2)+9,0)</f>
        <v>0</v>
      </c>
      <c r="DG585" s="22">
        <f>Target_AM[[#This Row],[PROPORSI]]*VLOOKUP(Target_AM[[#This Row],[NIPNAS]],Target_CC[],COLUMN(CS$2)+9,0)</f>
        <v>0</v>
      </c>
      <c r="DH585" s="22">
        <f>Target_AM[[#This Row],[PROPORSI]]*VLOOKUP(Target_AM[[#This Row],[NIPNAS]],Target_CC[],COLUMN(CT$2)+9,0)</f>
        <v>0</v>
      </c>
      <c r="DI585" s="22">
        <f>Target_AM[[#This Row],[PROPORSI]]*VLOOKUP(Target_AM[[#This Row],[NIPNAS]],Target_CC[],COLUMN(CU$2)+9,0)</f>
        <v>0</v>
      </c>
      <c r="DJ585" s="22">
        <f>Target_AM[[#This Row],[PROPORSI]]*VLOOKUP(Target_AM[[#This Row],[NIPNAS]],Target_CC[],COLUMN(CV$2)+9,0)</f>
        <v>0</v>
      </c>
      <c r="DK585" s="22">
        <f>Target_AM[[#This Row],[PROPORSI]]*VLOOKUP(Target_AM[[#This Row],[NIPNAS]],Target_CC[],COLUMN(CW$2)+9,0)</f>
        <v>0</v>
      </c>
      <c r="DL585" s="22">
        <f>Target_AM[[#This Row],[PROPORSI]]*VLOOKUP(Target_AM[[#This Row],[NIPNAS]],Target_CC[],COLUMN(CX$2)+9,0)</f>
        <v>0</v>
      </c>
      <c r="DM585" s="22">
        <f>Target_AM[[#This Row],[PROPORSI]]*VLOOKUP(Target_AM[[#This Row],[NIPNAS]],Target_CC[],COLUMN(CY$2)+9,0)</f>
        <v>0</v>
      </c>
      <c r="DN585" s="22">
        <f>Target_AM[[#This Row],[PROPORSI]]*VLOOKUP(Target_AM[[#This Row],[NIPNAS]],Target_CC[],COLUMN(CZ$2)+9,0)</f>
        <v>0</v>
      </c>
      <c r="DO585" s="22">
        <f>Target_AM[[#This Row],[PROPORSI]]*VLOOKUP(Target_AM[[#This Row],[NIPNAS]],Target_CC[],COLUMN(DA$2)+9,0)</f>
        <v>0</v>
      </c>
      <c r="DP585" s="22">
        <f>Target_AM[[#This Row],[PROPORSI]]*VLOOKUP(Target_AM[[#This Row],[NIPNAS]],Target_CC[],COLUMN(DB$2)+9,0)</f>
        <v>0</v>
      </c>
      <c r="DQ585" s="22">
        <f>Target_AM[[#This Row],[PROPORSI]]*VLOOKUP(Target_AM[[#This Row],[NIPNAS]],Target_CC[],COLUMN(DC$2)+9,0)</f>
        <v>0</v>
      </c>
      <c r="DR585" s="22">
        <f>Target_AM[[#This Row],[PROPORSI]]*VLOOKUP(Target_AM[[#This Row],[NIPNAS]],Target_CC[],COLUMN(DD$2)+9,0)</f>
        <v>0</v>
      </c>
      <c r="DS585" s="22">
        <f>Target_AM[[#This Row],[PROPORSI]]*VLOOKUP(Target_AM[[#This Row],[NIPNAS]],Target_CC[],COLUMN(DE$2)+9,0)</f>
        <v>0</v>
      </c>
      <c r="DT585" s="22">
        <f>Target_AM[[#This Row],[PROPORSI]]*VLOOKUP(Target_AM[[#This Row],[NIPNAS]],Target_CC[],COLUMN(DF$2)+9,0)</f>
        <v>0</v>
      </c>
      <c r="DU585" s="22">
        <f>Target_AM[[#This Row],[PROPORSI]]*VLOOKUP(Target_AM[[#This Row],[NIPNAS]],Target_CC[],COLUMN(DG$2)+9,0)</f>
        <v>0</v>
      </c>
      <c r="DV585" s="22">
        <f>Target_AM[[#This Row],[PROPORSI]]*VLOOKUP(Target_AM[[#This Row],[NIPNAS]],Target_CC[],COLUMN(DH$2)+9,0)</f>
        <v>0</v>
      </c>
      <c r="DW585" s="22">
        <f>Target_AM[[#This Row],[PROPORSI]]*VLOOKUP(Target_AM[[#This Row],[NIPNAS]],Target_CC[],COLUMN(DI$2)+9,0)</f>
        <v>0</v>
      </c>
      <c r="DX585" s="22">
        <f>Target_AM[[#This Row],[PROPORSI]]*VLOOKUP(Target_AM[[#This Row],[NIPNAS]],Target_CC[],COLUMN(DJ$2)+9,0)</f>
        <v>0</v>
      </c>
      <c r="DY585" s="22">
        <f>Target_AM[[#This Row],[PROPORSI]]*VLOOKUP(Target_AM[[#This Row],[NIPNAS]],Target_CC[],COLUMN(DK$2)+9,0)</f>
        <v>0</v>
      </c>
      <c r="DZ585" s="22">
        <f>Target_AM[[#This Row],[PROPORSI]]*VLOOKUP(Target_AM[[#This Row],[NIPNAS]],Target_CC[],COLUMN(DL$2)+9,0)</f>
        <v>0</v>
      </c>
      <c r="EA585" s="22">
        <f>Target_AM[[#This Row],[PROPORSI]]*VLOOKUP(Target_AM[[#This Row],[NIPNAS]],Target_CC[],COLUMN(DM$2)+9,0)</f>
        <v>0</v>
      </c>
    </row>
    <row r="586" spans="2:131" x14ac:dyDescent="0.3">
      <c r="B586">
        <v>405259</v>
      </c>
      <c r="C586" t="s">
        <v>1013</v>
      </c>
      <c r="D586">
        <v>1</v>
      </c>
      <c r="E586" s="8">
        <v>45658</v>
      </c>
      <c r="F586">
        <v>76510195</v>
      </c>
      <c r="G586" t="s">
        <v>274</v>
      </c>
      <c r="J586" t="s">
        <v>1081</v>
      </c>
      <c r="K586" t="s">
        <v>23</v>
      </c>
      <c r="L586" t="s">
        <v>159</v>
      </c>
      <c r="M586" t="s">
        <v>31</v>
      </c>
      <c r="N586" s="23">
        <f>Target_AM[[#This Row],[PROPORSI]]*VLOOKUP(Target_AM[[#This Row],[NIPNAS]],Target_CC[],9,0)</f>
        <v>2283711324</v>
      </c>
      <c r="O586" s="22">
        <f>Target_AM[[#This Row],[PROPORSI]]*VLOOKUP(Target_AM[[#This Row],[NIPNAS]],Target_CC[],COLUMN(A$2)+9,0)</f>
        <v>123787595.95713329</v>
      </c>
      <c r="P586" s="22">
        <f>Target_AM[[#This Row],[PROPORSI]]*VLOOKUP(Target_AM[[#This Row],[NIPNAS]],Target_CC[],COLUMN(B$2)+9,0)</f>
        <v>227188709.49574915</v>
      </c>
      <c r="Q586" s="22">
        <f>Target_AM[[#This Row],[PROPORSI]]*VLOOKUP(Target_AM[[#This Row],[NIPNAS]],Target_CC[],COLUMN(C$2)+9,0)</f>
        <v>84061698.905179769</v>
      </c>
      <c r="R586" s="22">
        <f>Target_AM[[#This Row],[PROPORSI]]*VLOOKUP(Target_AM[[#This Row],[NIPNAS]],Target_CC[],COLUMN(D$2)+9,0)</f>
        <v>186522034.82979682</v>
      </c>
      <c r="S586" s="22">
        <f>Target_AM[[#This Row],[PROPORSI]]*VLOOKUP(Target_AM[[#This Row],[NIPNAS]],Target_CC[],COLUMN(E$2)+9,0)</f>
        <v>196350720.06386286</v>
      </c>
      <c r="T586" s="22">
        <f>Target_AM[[#This Row],[PROPORSI]]*VLOOKUP(Target_AM[[#This Row],[NIPNAS]],Target_CC[],COLUMN(F$2)+9,0)</f>
        <v>153592095.86579388</v>
      </c>
      <c r="U586" s="22">
        <f>Target_AM[[#This Row],[PROPORSI]]*VLOOKUP(Target_AM[[#This Row],[NIPNAS]],Target_CC[],COLUMN(G$2)+9,0)</f>
        <v>227235190.67629072</v>
      </c>
      <c r="V586" s="22">
        <f>Target_AM[[#This Row],[PROPORSI]]*VLOOKUP(Target_AM[[#This Row],[NIPNAS]],Target_CC[],COLUMN(H$2)+9,0)</f>
        <v>76305846.770368695</v>
      </c>
      <c r="W586" s="22">
        <f>Target_AM[[#This Row],[PROPORSI]]*VLOOKUP(Target_AM[[#This Row],[NIPNAS]],Target_CC[],COLUMN(I$2)+9,0)</f>
        <v>228165286.35351667</v>
      </c>
      <c r="X586" s="22">
        <f>Target_AM[[#This Row],[PROPORSI]]*VLOOKUP(Target_AM[[#This Row],[NIPNAS]],Target_CC[],COLUMN(J$2)+9,0)</f>
        <v>303301820.49073482</v>
      </c>
      <c r="Y586" s="22">
        <f>Target_AM[[#This Row],[PROPORSI]]*VLOOKUP(Target_AM[[#This Row],[NIPNAS]],Target_CC[],COLUMN(K$2)+9,0)</f>
        <v>200867363.80914155</v>
      </c>
      <c r="Z586" s="22">
        <f>Target_AM[[#This Row],[PROPORSI]]*VLOOKUP(Target_AM[[#This Row],[NIPNAS]],Target_CC[],COLUMN(L$2)+9,0)</f>
        <v>262680393.52085146</v>
      </c>
      <c r="AA586" s="22">
        <f>Target_AM[[#This Row],[PROPORSI]]*VLOOKUP(Target_AM[[#This Row],[NIPNAS]],Target_CC[],COLUMN(M$2)+9,0)</f>
        <v>2270058756.7384195</v>
      </c>
      <c r="AB586" s="22">
        <f>Target_AM[[#This Row],[PROPORSI]]*VLOOKUP(Target_AM[[#This Row],[NIPNAS]],Target_CC[],COLUMN(N$2)+9,0)</f>
        <v>1319623.0071864277</v>
      </c>
      <c r="AC586" s="22">
        <f>Target_AM[[#This Row],[PROPORSI]]*VLOOKUP(Target_AM[[#This Row],[NIPNAS]],Target_CC[],COLUMN(O$2)+9,0)</f>
        <v>9477250.3305695653</v>
      </c>
      <c r="AD586" s="22">
        <f>Target_AM[[#This Row],[PROPORSI]]*VLOOKUP(Target_AM[[#This Row],[NIPNAS]],Target_CC[],COLUMN(P$2)+9,0)</f>
        <v>3057008.3180090189</v>
      </c>
      <c r="AE586" s="22">
        <f>Target_AM[[#This Row],[PROPORSI]]*VLOOKUP(Target_AM[[#This Row],[NIPNAS]],Target_CC[],COLUMN(Q$2)+9,0)</f>
        <v>23581553.416602015</v>
      </c>
      <c r="AF586" s="22">
        <f>Target_AM[[#This Row],[PROPORSI]]*VLOOKUP(Target_AM[[#This Row],[NIPNAS]],Target_CC[],COLUMN(R$2)+9,0)</f>
        <v>21686319.517908037</v>
      </c>
      <c r="AG586" s="22">
        <f>Target_AM[[#This Row],[PROPORSI]]*VLOOKUP(Target_AM[[#This Row],[NIPNAS]],Target_CC[],COLUMN(S$2)+9,0)</f>
        <v>23266862.216482759</v>
      </c>
      <c r="AH586" s="22">
        <f>Target_AM[[#This Row],[PROPORSI]]*VLOOKUP(Target_AM[[#This Row],[NIPNAS]],Target_CC[],COLUMN(T$2)+9,0)</f>
        <v>37684957.627948076</v>
      </c>
      <c r="AI586" s="22">
        <f>Target_AM[[#This Row],[PROPORSI]]*VLOOKUP(Target_AM[[#This Row],[NIPNAS]],Target_CC[],COLUMN(U$2)+9,0)</f>
        <v>13428266.48263976</v>
      </c>
      <c r="AJ586" s="22">
        <f>Target_AM[[#This Row],[PROPORSI]]*VLOOKUP(Target_AM[[#This Row],[NIPNAS]],Target_CC[],COLUMN(V$2)+9,0)</f>
        <v>41688315.815124601</v>
      </c>
      <c r="AK586" s="22">
        <f>Target_AM[[#This Row],[PROPORSI]]*VLOOKUP(Target_AM[[#This Row],[NIPNAS]],Target_CC[],COLUMN(W$2)+9,0)</f>
        <v>35361022.558538258</v>
      </c>
      <c r="AL586" s="22">
        <f>Target_AM[[#This Row],[PROPORSI]]*VLOOKUP(Target_AM[[#This Row],[NIPNAS]],Target_CC[],COLUMN(X$2)+9,0)</f>
        <v>23425626.298286796</v>
      </c>
      <c r="AM586" s="22">
        <f>Target_AM[[#This Row],[PROPORSI]]*VLOOKUP(Target_AM[[#This Row],[NIPNAS]],Target_CC[],COLUMN(Y$2)+9,0)</f>
        <v>35088479.967291683</v>
      </c>
      <c r="AN586" s="22">
        <f>Target_AM[[#This Row],[PROPORSI]]*VLOOKUP(Target_AM[[#This Row],[NIPNAS]],Target_CC[],COLUMN(Z$2)+9,0)</f>
        <v>269065285.55658698</v>
      </c>
      <c r="AO586" s="22">
        <f>Target_AM[[#This Row],[PROPORSI]]*VLOOKUP(Target_AM[[#This Row],[NIPNAS]],Target_CC[],COLUMN(AA$2)+9,0)</f>
        <v>125107218.96431972</v>
      </c>
      <c r="AP586" s="22">
        <f>Target_AM[[#This Row],[PROPORSI]]*VLOOKUP(Target_AM[[#This Row],[NIPNAS]],Target_CC[],COLUMN(AB$2)+9,0)</f>
        <v>236665959.82631871</v>
      </c>
      <c r="AQ586" s="22">
        <f>Target_AM[[#This Row],[PROPORSI]]*VLOOKUP(Target_AM[[#This Row],[NIPNAS]],Target_CC[],COLUMN(AC$2)+9,0)</f>
        <v>87118707.223188788</v>
      </c>
      <c r="AR586" s="22">
        <f>Target_AM[[#This Row],[PROPORSI]]*VLOOKUP(Target_AM[[#This Row],[NIPNAS]],Target_CC[],COLUMN(AD$2)+9,0)</f>
        <v>210103588.24639884</v>
      </c>
      <c r="AS586" s="22">
        <f>Target_AM[[#This Row],[PROPORSI]]*VLOOKUP(Target_AM[[#This Row],[NIPNAS]],Target_CC[],COLUMN(AE$2)+9,0)</f>
        <v>218037039.5817709</v>
      </c>
      <c r="AT586" s="22">
        <f>Target_AM[[#This Row],[PROPORSI]]*VLOOKUP(Target_AM[[#This Row],[NIPNAS]],Target_CC[],COLUMN(AF$2)+9,0)</f>
        <v>176858958.08227664</v>
      </c>
      <c r="AU586" s="22">
        <f>Target_AM[[#This Row],[PROPORSI]]*VLOOKUP(Target_AM[[#This Row],[NIPNAS]],Target_CC[],COLUMN(AG$2)+9,0)</f>
        <v>264920148.3042388</v>
      </c>
      <c r="AV586" s="22">
        <f>Target_AM[[#This Row],[PROPORSI]]*VLOOKUP(Target_AM[[#This Row],[NIPNAS]],Target_CC[],COLUMN(AH$2)+9,0)</f>
        <v>89734113.253008455</v>
      </c>
      <c r="AW586" s="22">
        <f>Target_AM[[#This Row],[PROPORSI]]*VLOOKUP(Target_AM[[#This Row],[NIPNAS]],Target_CC[],COLUMN(AI$2)+9,0)</f>
        <v>269853602.16864127</v>
      </c>
      <c r="AX586" s="22">
        <f>Target_AM[[#This Row],[PROPORSI]]*VLOOKUP(Target_AM[[#This Row],[NIPNAS]],Target_CC[],COLUMN(AJ$2)+9,0)</f>
        <v>338662843.04927307</v>
      </c>
      <c r="AY586" s="22">
        <f>Target_AM[[#This Row],[PROPORSI]]*VLOOKUP(Target_AM[[#This Row],[NIPNAS]],Target_CC[],COLUMN(AK$2)+9,0)</f>
        <v>224292990.10742834</v>
      </c>
      <c r="AZ586" s="22">
        <f>Target_AM[[#This Row],[PROPORSI]]*VLOOKUP(Target_AM[[#This Row],[NIPNAS]],Target_CC[],COLUMN(AL$2)+9,0)</f>
        <v>297768873.48814315</v>
      </c>
      <c r="BA586" s="22">
        <f>Target_AM[[#This Row],[PROPORSI]]*VLOOKUP(Target_AM[[#This Row],[NIPNAS]],Target_CC[],COLUMN(AM$2)+9,0)</f>
        <v>2539124042.2950063</v>
      </c>
      <c r="BB586" s="22">
        <f>Target_AM[[#This Row],[PROPORSI]]*VLOOKUP(Target_AM[[#This Row],[NIPNAS]],Target_CC[],COLUMN(AN$2)+9,0)</f>
        <v>0</v>
      </c>
      <c r="BC586" s="22">
        <f>Target_AM[[#This Row],[PROPORSI]]*VLOOKUP(Target_AM[[#This Row],[NIPNAS]],Target_CC[],COLUMN(AO$2)+9,0)</f>
        <v>0</v>
      </c>
      <c r="BD586" s="22">
        <f>Target_AM[[#This Row],[PROPORSI]]*VLOOKUP(Target_AM[[#This Row],[NIPNAS]],Target_CC[],COLUMN(AP$2)+9,0)</f>
        <v>0</v>
      </c>
      <c r="BE586" s="22">
        <f>Target_AM[[#This Row],[PROPORSI]]*VLOOKUP(Target_AM[[#This Row],[NIPNAS]],Target_CC[],COLUMN(AQ$2)+9,0)</f>
        <v>0</v>
      </c>
      <c r="BF586" s="22">
        <f>Target_AM[[#This Row],[PROPORSI]]*VLOOKUP(Target_AM[[#This Row],[NIPNAS]],Target_CC[],COLUMN(AR$2)+9,0)</f>
        <v>0</v>
      </c>
      <c r="BG586" s="22">
        <f>Target_AM[[#This Row],[PROPORSI]]*VLOOKUP(Target_AM[[#This Row],[NIPNAS]],Target_CC[],COLUMN(AS$2)+9,0)</f>
        <v>0</v>
      </c>
      <c r="BH586" s="22">
        <f>Target_AM[[#This Row],[PROPORSI]]*VLOOKUP(Target_AM[[#This Row],[NIPNAS]],Target_CC[],COLUMN(AT$2)+9,0)</f>
        <v>0</v>
      </c>
      <c r="BI586" s="22">
        <f>Target_AM[[#This Row],[PROPORSI]]*VLOOKUP(Target_AM[[#This Row],[NIPNAS]],Target_CC[],COLUMN(AU$2)+9,0)</f>
        <v>0</v>
      </c>
      <c r="BJ586" s="22">
        <f>Target_AM[[#This Row],[PROPORSI]]*VLOOKUP(Target_AM[[#This Row],[NIPNAS]],Target_CC[],COLUMN(AV$2)+9,0)</f>
        <v>0</v>
      </c>
      <c r="BK586" s="22">
        <f>Target_AM[[#This Row],[PROPORSI]]*VLOOKUP(Target_AM[[#This Row],[NIPNAS]],Target_CC[],COLUMN(AW$2)+9,0)</f>
        <v>0</v>
      </c>
      <c r="BL586" s="22">
        <f>Target_AM[[#This Row],[PROPORSI]]*VLOOKUP(Target_AM[[#This Row],[NIPNAS]],Target_CC[],COLUMN(AX$2)+9,0)</f>
        <v>0</v>
      </c>
      <c r="BM586" s="22">
        <f>Target_AM[[#This Row],[PROPORSI]]*VLOOKUP(Target_AM[[#This Row],[NIPNAS]],Target_CC[],COLUMN(AY$2)+9,0)</f>
        <v>0</v>
      </c>
      <c r="BN586" s="22">
        <f>Target_AM[[#This Row],[PROPORSI]]*VLOOKUP(Target_AM[[#This Row],[NIPNAS]],Target_CC[],COLUMN(AZ$2)+9,0)</f>
        <v>0</v>
      </c>
      <c r="BO586" s="22">
        <f>Target_AM[[#This Row],[PROPORSI]]*VLOOKUP(Target_AM[[#This Row],[NIPNAS]],Target_CC[],COLUMN(BA$2)+9,0)</f>
        <v>134594016</v>
      </c>
      <c r="BP586" s="22">
        <f>Target_AM[[#This Row],[PROPORSI]]*VLOOKUP(Target_AM[[#This Row],[NIPNAS]],Target_CC[],COLUMN(BB$2)+9,0)</f>
        <v>124864123</v>
      </c>
      <c r="BQ586" s="22">
        <f>Target_AM[[#This Row],[PROPORSI]]*VLOOKUP(Target_AM[[#This Row],[NIPNAS]],Target_CC[],COLUMN(BC$2)+9,0)</f>
        <v>192368478</v>
      </c>
      <c r="BR586" s="22">
        <f>Target_AM[[#This Row],[PROPORSI]]*VLOOKUP(Target_AM[[#This Row],[NIPNAS]],Target_CC[],COLUMN(BD$2)+9,0)</f>
        <v>121593378</v>
      </c>
      <c r="BS586" s="22">
        <f>Target_AM[[#This Row],[PROPORSI]]*VLOOKUP(Target_AM[[#This Row],[NIPNAS]],Target_CC[],COLUMN(BE$2)+9,0)</f>
        <v>121593378</v>
      </c>
      <c r="BT586" s="22">
        <f>Target_AM[[#This Row],[PROPORSI]]*VLOOKUP(Target_AM[[#This Row],[NIPNAS]],Target_CC[],COLUMN(BF$2)+9,0)</f>
        <v>121593378</v>
      </c>
      <c r="BU586" s="22">
        <f>Target_AM[[#This Row],[PROPORSI]]*VLOOKUP(Target_AM[[#This Row],[NIPNAS]],Target_CC[],COLUMN(BG$2)+9,0)</f>
        <v>121593378</v>
      </c>
      <c r="BV586" s="22">
        <f>Target_AM[[#This Row],[PROPORSI]]*VLOOKUP(Target_AM[[#This Row],[NIPNAS]],Target_CC[],COLUMN(BH$2)+9,0)</f>
        <v>121593378</v>
      </c>
      <c r="BW586" s="22">
        <f>Target_AM[[#This Row],[PROPORSI]]*VLOOKUP(Target_AM[[#This Row],[NIPNAS]],Target_CC[],COLUMN(BI$2)+9,0)</f>
        <v>121593378</v>
      </c>
      <c r="BX586" s="22">
        <f>Target_AM[[#This Row],[PROPORSI]]*VLOOKUP(Target_AM[[#This Row],[NIPNAS]],Target_CC[],COLUMN(BJ$2)+9,0)</f>
        <v>121593378</v>
      </c>
      <c r="BY586" s="22">
        <f>Target_AM[[#This Row],[PROPORSI]]*VLOOKUP(Target_AM[[#This Row],[NIPNAS]],Target_CC[],COLUMN(BK$2)+9,0)</f>
        <v>121593378</v>
      </c>
      <c r="BZ586" s="22">
        <f>Target_AM[[#This Row],[PROPORSI]]*VLOOKUP(Target_AM[[#This Row],[NIPNAS]],Target_CC[],COLUMN(BL$2)+9,0)</f>
        <v>121593378</v>
      </c>
      <c r="CA586" s="22">
        <f>Target_AM[[#This Row],[PROPORSI]]*VLOOKUP(Target_AM[[#This Row],[NIPNAS]],Target_CC[],COLUMN(BM$2)+9,0)</f>
        <v>1546167019</v>
      </c>
      <c r="CB586" s="22">
        <f>Target_AM[[#This Row],[PROPORSI]]*VLOOKUP(Target_AM[[#This Row],[NIPNAS]],Target_CC[],COLUMN(BN$2)+9,0)</f>
        <v>50741360</v>
      </c>
      <c r="CC586" s="22">
        <f>Target_AM[[#This Row],[PROPORSI]]*VLOOKUP(Target_AM[[#This Row],[NIPNAS]],Target_CC[],COLUMN(BO$2)+9,0)</f>
        <v>45221360</v>
      </c>
      <c r="CD586" s="22">
        <f>Target_AM[[#This Row],[PROPORSI]]*VLOOKUP(Target_AM[[#This Row],[NIPNAS]],Target_CC[],COLUMN(BP$2)+9,0)</f>
        <v>47981360</v>
      </c>
      <c r="CE586" s="22">
        <f>Target_AM[[#This Row],[PROPORSI]]*VLOOKUP(Target_AM[[#This Row],[NIPNAS]],Target_CC[],COLUMN(BQ$2)+9,0)</f>
        <v>45582292</v>
      </c>
      <c r="CF586" s="22">
        <f>Target_AM[[#This Row],[PROPORSI]]*VLOOKUP(Target_AM[[#This Row],[NIPNAS]],Target_CC[],COLUMN(BR$2)+9,0)</f>
        <v>45582292</v>
      </c>
      <c r="CG586" s="22">
        <f>Target_AM[[#This Row],[PROPORSI]]*VLOOKUP(Target_AM[[#This Row],[NIPNAS]],Target_CC[],COLUMN(BS$2)+9,0)</f>
        <v>45582292</v>
      </c>
      <c r="CH586" s="22">
        <f>Target_AM[[#This Row],[PROPORSI]]*VLOOKUP(Target_AM[[#This Row],[NIPNAS]],Target_CC[],COLUMN(BT$2)+9,0)</f>
        <v>45582292</v>
      </c>
      <c r="CI586" s="22">
        <f>Target_AM[[#This Row],[PROPORSI]]*VLOOKUP(Target_AM[[#This Row],[NIPNAS]],Target_CC[],COLUMN(BU$2)+9,0)</f>
        <v>45582292</v>
      </c>
      <c r="CJ586" s="22">
        <f>Target_AM[[#This Row],[PROPORSI]]*VLOOKUP(Target_AM[[#This Row],[NIPNAS]],Target_CC[],COLUMN(BV$2)+9,0)</f>
        <v>45582292</v>
      </c>
      <c r="CK586" s="22">
        <f>Target_AM[[#This Row],[PROPORSI]]*VLOOKUP(Target_AM[[#This Row],[NIPNAS]],Target_CC[],COLUMN(BW$2)+9,0)</f>
        <v>45582292</v>
      </c>
      <c r="CL586" s="22">
        <f>Target_AM[[#This Row],[PROPORSI]]*VLOOKUP(Target_AM[[#This Row],[NIPNAS]],Target_CC[],COLUMN(BX$2)+9,0)</f>
        <v>45582292</v>
      </c>
      <c r="CM586" s="22">
        <f>Target_AM[[#This Row],[PROPORSI]]*VLOOKUP(Target_AM[[#This Row],[NIPNAS]],Target_CC[],COLUMN(BY$2)+9,0)</f>
        <v>45582292</v>
      </c>
      <c r="CN586" s="22">
        <f>Target_AM[[#This Row],[PROPORSI]]*VLOOKUP(Target_AM[[#This Row],[NIPNAS]],Target_CC[],COLUMN(BZ$2)+9,0)</f>
        <v>554184708</v>
      </c>
      <c r="CO586" s="22">
        <f>Target_AM[[#This Row],[PROPORSI]]*VLOOKUP(Target_AM[[#This Row],[NIPNAS]],Target_CC[],COLUMN(CA$2)+9,0)</f>
        <v>83852656</v>
      </c>
      <c r="CP586" s="22">
        <f>Target_AM[[#This Row],[PROPORSI]]*VLOOKUP(Target_AM[[#This Row],[NIPNAS]],Target_CC[],COLUMN(CB$2)+9,0)</f>
        <v>79642763</v>
      </c>
      <c r="CQ586" s="22">
        <f>Target_AM[[#This Row],[PROPORSI]]*VLOOKUP(Target_AM[[#This Row],[NIPNAS]],Target_CC[],COLUMN(CC$2)+9,0)</f>
        <v>76011086</v>
      </c>
      <c r="CR586" s="22">
        <f>Target_AM[[#This Row],[PROPORSI]]*VLOOKUP(Target_AM[[#This Row],[NIPNAS]],Target_CC[],COLUMN(CD$2)+9,0)</f>
        <v>76011086</v>
      </c>
      <c r="CS586" s="22">
        <f>Target_AM[[#This Row],[PROPORSI]]*VLOOKUP(Target_AM[[#This Row],[NIPNAS]],Target_CC[],COLUMN(CE$2)+9,0)</f>
        <v>76011086</v>
      </c>
      <c r="CT586" s="22">
        <f>Target_AM[[#This Row],[PROPORSI]]*VLOOKUP(Target_AM[[#This Row],[NIPNAS]],Target_CC[],COLUMN(CF$2)+9,0)</f>
        <v>76011086</v>
      </c>
      <c r="CU586" s="22">
        <f>Target_AM[[#This Row],[PROPORSI]]*VLOOKUP(Target_AM[[#This Row],[NIPNAS]],Target_CC[],COLUMN(CG$2)+9,0)</f>
        <v>76011086</v>
      </c>
      <c r="CV586" s="22">
        <f>Target_AM[[#This Row],[PROPORSI]]*VLOOKUP(Target_AM[[#This Row],[NIPNAS]],Target_CC[],COLUMN(CH$2)+9,0)</f>
        <v>76011086</v>
      </c>
      <c r="CW586" s="22">
        <f>Target_AM[[#This Row],[PROPORSI]]*VLOOKUP(Target_AM[[#This Row],[NIPNAS]],Target_CC[],COLUMN(CI$2)+9,0)</f>
        <v>76011086</v>
      </c>
      <c r="CX586" s="22">
        <f>Target_AM[[#This Row],[PROPORSI]]*VLOOKUP(Target_AM[[#This Row],[NIPNAS]],Target_CC[],COLUMN(CJ$2)+9,0)</f>
        <v>76011086</v>
      </c>
      <c r="CY586" s="22">
        <f>Target_AM[[#This Row],[PROPORSI]]*VLOOKUP(Target_AM[[#This Row],[NIPNAS]],Target_CC[],COLUMN(CK$2)+9,0)</f>
        <v>76011086</v>
      </c>
      <c r="CZ586" s="22">
        <f>Target_AM[[#This Row],[PROPORSI]]*VLOOKUP(Target_AM[[#This Row],[NIPNAS]],Target_CC[],COLUMN(CL$2)+9,0)</f>
        <v>76011086</v>
      </c>
      <c r="DA586" s="22">
        <f>Target_AM[[#This Row],[PROPORSI]]*VLOOKUP(Target_AM[[#This Row],[NIPNAS]],Target_CC[],COLUMN(CM$2)+9,0)</f>
        <v>923606279</v>
      </c>
      <c r="DB586" s="22">
        <f>Target_AM[[#This Row],[PROPORSI]]*VLOOKUP(Target_AM[[#This Row],[NIPNAS]],Target_CC[],COLUMN(CN$2)+9,0)</f>
        <v>0</v>
      </c>
      <c r="DC586" s="22">
        <f>Target_AM[[#This Row],[PROPORSI]]*VLOOKUP(Target_AM[[#This Row],[NIPNAS]],Target_CC[],COLUMN(CO$2)+9,0)</f>
        <v>0</v>
      </c>
      <c r="DD586" s="22">
        <f>Target_AM[[#This Row],[PROPORSI]]*VLOOKUP(Target_AM[[#This Row],[NIPNAS]],Target_CC[],COLUMN(CP$2)+9,0)</f>
        <v>68376032</v>
      </c>
      <c r="DE586" s="22">
        <f>Target_AM[[#This Row],[PROPORSI]]*VLOOKUP(Target_AM[[#This Row],[NIPNAS]],Target_CC[],COLUMN(CQ$2)+9,0)</f>
        <v>0</v>
      </c>
      <c r="DF586" s="22">
        <f>Target_AM[[#This Row],[PROPORSI]]*VLOOKUP(Target_AM[[#This Row],[NIPNAS]],Target_CC[],COLUMN(CR$2)+9,0)</f>
        <v>0</v>
      </c>
      <c r="DG586" s="22">
        <f>Target_AM[[#This Row],[PROPORSI]]*VLOOKUP(Target_AM[[#This Row],[NIPNAS]],Target_CC[],COLUMN(CS$2)+9,0)</f>
        <v>0</v>
      </c>
      <c r="DH586" s="22">
        <f>Target_AM[[#This Row],[PROPORSI]]*VLOOKUP(Target_AM[[#This Row],[NIPNAS]],Target_CC[],COLUMN(CT$2)+9,0)</f>
        <v>0</v>
      </c>
      <c r="DI586" s="22">
        <f>Target_AM[[#This Row],[PROPORSI]]*VLOOKUP(Target_AM[[#This Row],[NIPNAS]],Target_CC[],COLUMN(CU$2)+9,0)</f>
        <v>0</v>
      </c>
      <c r="DJ586" s="22">
        <f>Target_AM[[#This Row],[PROPORSI]]*VLOOKUP(Target_AM[[#This Row],[NIPNAS]],Target_CC[],COLUMN(CV$2)+9,0)</f>
        <v>0</v>
      </c>
      <c r="DK586" s="22">
        <f>Target_AM[[#This Row],[PROPORSI]]*VLOOKUP(Target_AM[[#This Row],[NIPNAS]],Target_CC[],COLUMN(CW$2)+9,0)</f>
        <v>0</v>
      </c>
      <c r="DL586" s="22">
        <f>Target_AM[[#This Row],[PROPORSI]]*VLOOKUP(Target_AM[[#This Row],[NIPNAS]],Target_CC[],COLUMN(CX$2)+9,0)</f>
        <v>0</v>
      </c>
      <c r="DM586" s="22">
        <f>Target_AM[[#This Row],[PROPORSI]]*VLOOKUP(Target_AM[[#This Row],[NIPNAS]],Target_CC[],COLUMN(CY$2)+9,0)</f>
        <v>0</v>
      </c>
      <c r="DN586" s="22">
        <f>Target_AM[[#This Row],[PROPORSI]]*VLOOKUP(Target_AM[[#This Row],[NIPNAS]],Target_CC[],COLUMN(CZ$2)+9,0)</f>
        <v>68376032</v>
      </c>
      <c r="DO586" s="22">
        <f>Target_AM[[#This Row],[PROPORSI]]*VLOOKUP(Target_AM[[#This Row],[NIPNAS]],Target_CC[],COLUMN(DA$2)+9,0)</f>
        <v>0</v>
      </c>
      <c r="DP586" s="22">
        <f>Target_AM[[#This Row],[PROPORSI]]*VLOOKUP(Target_AM[[#This Row],[NIPNAS]],Target_CC[],COLUMN(DB$2)+9,0)</f>
        <v>0</v>
      </c>
      <c r="DQ586" s="22">
        <f>Target_AM[[#This Row],[PROPORSI]]*VLOOKUP(Target_AM[[#This Row],[NIPNAS]],Target_CC[],COLUMN(DC$2)+9,0)</f>
        <v>0</v>
      </c>
      <c r="DR586" s="22">
        <f>Target_AM[[#This Row],[PROPORSI]]*VLOOKUP(Target_AM[[#This Row],[NIPNAS]],Target_CC[],COLUMN(DD$2)+9,0)</f>
        <v>0</v>
      </c>
      <c r="DS586" s="22">
        <f>Target_AM[[#This Row],[PROPORSI]]*VLOOKUP(Target_AM[[#This Row],[NIPNAS]],Target_CC[],COLUMN(DE$2)+9,0)</f>
        <v>0</v>
      </c>
      <c r="DT586" s="22">
        <f>Target_AM[[#This Row],[PROPORSI]]*VLOOKUP(Target_AM[[#This Row],[NIPNAS]],Target_CC[],COLUMN(DF$2)+9,0)</f>
        <v>0</v>
      </c>
      <c r="DU586" s="22">
        <f>Target_AM[[#This Row],[PROPORSI]]*VLOOKUP(Target_AM[[#This Row],[NIPNAS]],Target_CC[],COLUMN(DG$2)+9,0)</f>
        <v>0</v>
      </c>
      <c r="DV586" s="22">
        <f>Target_AM[[#This Row],[PROPORSI]]*VLOOKUP(Target_AM[[#This Row],[NIPNAS]],Target_CC[],COLUMN(DH$2)+9,0)</f>
        <v>0</v>
      </c>
      <c r="DW586" s="22">
        <f>Target_AM[[#This Row],[PROPORSI]]*VLOOKUP(Target_AM[[#This Row],[NIPNAS]],Target_CC[],COLUMN(DI$2)+9,0)</f>
        <v>0</v>
      </c>
      <c r="DX586" s="22">
        <f>Target_AM[[#This Row],[PROPORSI]]*VLOOKUP(Target_AM[[#This Row],[NIPNAS]],Target_CC[],COLUMN(DJ$2)+9,0)</f>
        <v>0</v>
      </c>
      <c r="DY586" s="22">
        <f>Target_AM[[#This Row],[PROPORSI]]*VLOOKUP(Target_AM[[#This Row],[NIPNAS]],Target_CC[],COLUMN(DK$2)+9,0)</f>
        <v>0</v>
      </c>
      <c r="DZ586" s="22">
        <f>Target_AM[[#This Row],[PROPORSI]]*VLOOKUP(Target_AM[[#This Row],[NIPNAS]],Target_CC[],COLUMN(DL$2)+9,0)</f>
        <v>0</v>
      </c>
      <c r="EA586" s="22">
        <f>Target_AM[[#This Row],[PROPORSI]]*VLOOKUP(Target_AM[[#This Row],[NIPNAS]],Target_CC[],COLUMN(DM$2)+9,0)</f>
        <v>0</v>
      </c>
    </row>
    <row r="587" spans="2:131" x14ac:dyDescent="0.3">
      <c r="B587">
        <v>403357</v>
      </c>
      <c r="C587" t="s">
        <v>1000</v>
      </c>
      <c r="D587">
        <v>1</v>
      </c>
      <c r="E587" s="8">
        <v>45658</v>
      </c>
      <c r="F587">
        <v>76510196</v>
      </c>
      <c r="G587" t="s">
        <v>278</v>
      </c>
      <c r="J587" t="s">
        <v>1081</v>
      </c>
      <c r="K587" t="s">
        <v>26</v>
      </c>
      <c r="L587" t="s">
        <v>159</v>
      </c>
      <c r="M587" t="s">
        <v>31</v>
      </c>
      <c r="N587" s="23">
        <f>Target_AM[[#This Row],[PROPORSI]]*VLOOKUP(Target_AM[[#This Row],[NIPNAS]],Target_CC[],9,0)</f>
        <v>2173273624</v>
      </c>
      <c r="O587" s="22">
        <f>Target_AM[[#This Row],[PROPORSI]]*VLOOKUP(Target_AM[[#This Row],[NIPNAS]],Target_CC[],COLUMN(A$2)+9,0)</f>
        <v>218470291.17353207</v>
      </c>
      <c r="P587" s="22">
        <f>Target_AM[[#This Row],[PROPORSI]]*VLOOKUP(Target_AM[[#This Row],[NIPNAS]],Target_CC[],COLUMN(B$2)+9,0)</f>
        <v>173082544.7342611</v>
      </c>
      <c r="Q587" s="22">
        <f>Target_AM[[#This Row],[PROPORSI]]*VLOOKUP(Target_AM[[#This Row],[NIPNAS]],Target_CC[],COLUMN(C$2)+9,0)</f>
        <v>257057893.93475685</v>
      </c>
      <c r="R587" s="22">
        <f>Target_AM[[#This Row],[PROPORSI]]*VLOOKUP(Target_AM[[#This Row],[NIPNAS]],Target_CC[],COLUMN(D$2)+9,0)</f>
        <v>166499155.67463431</v>
      </c>
      <c r="S587" s="22">
        <f>Target_AM[[#This Row],[PROPORSI]]*VLOOKUP(Target_AM[[#This Row],[NIPNAS]],Target_CC[],COLUMN(E$2)+9,0)</f>
        <v>237553360.43728742</v>
      </c>
      <c r="T587" s="22">
        <f>Target_AM[[#This Row],[PROPORSI]]*VLOOKUP(Target_AM[[#This Row],[NIPNAS]],Target_CC[],COLUMN(F$2)+9,0)</f>
        <v>308094277.71992558</v>
      </c>
      <c r="U587" s="22">
        <f>Target_AM[[#This Row],[PROPORSI]]*VLOOKUP(Target_AM[[#This Row],[NIPNAS]],Target_CC[],COLUMN(G$2)+9,0)</f>
        <v>280172952.38870102</v>
      </c>
      <c r="V587" s="22">
        <f>Target_AM[[#This Row],[PROPORSI]]*VLOOKUP(Target_AM[[#This Row],[NIPNAS]],Target_CC[],COLUMN(H$2)+9,0)</f>
        <v>197082895.28879657</v>
      </c>
      <c r="W587" s="22">
        <f>Target_AM[[#This Row],[PROPORSI]]*VLOOKUP(Target_AM[[#This Row],[NIPNAS]],Target_CC[],COLUMN(I$2)+9,0)</f>
        <v>227665975.54927579</v>
      </c>
      <c r="X587" s="22">
        <f>Target_AM[[#This Row],[PROPORSI]]*VLOOKUP(Target_AM[[#This Row],[NIPNAS]],Target_CC[],COLUMN(J$2)+9,0)</f>
        <v>345365050.65068054</v>
      </c>
      <c r="Y587" s="22">
        <f>Target_AM[[#This Row],[PROPORSI]]*VLOOKUP(Target_AM[[#This Row],[NIPNAS]],Target_CC[],COLUMN(K$2)+9,0)</f>
        <v>199227352.28850356</v>
      </c>
      <c r="Z587" s="22">
        <f>Target_AM[[#This Row],[PROPORSI]]*VLOOKUP(Target_AM[[#This Row],[NIPNAS]],Target_CC[],COLUMN(L$2)+9,0)</f>
        <v>381649538.31317914</v>
      </c>
      <c r="AA587" s="22">
        <f>Target_AM[[#This Row],[PROPORSI]]*VLOOKUP(Target_AM[[#This Row],[NIPNAS]],Target_CC[],COLUMN(M$2)+9,0)</f>
        <v>2991921288.1535339</v>
      </c>
      <c r="AB587" s="22">
        <f>Target_AM[[#This Row],[PROPORSI]]*VLOOKUP(Target_AM[[#This Row],[NIPNAS]],Target_CC[],COLUMN(N$2)+9,0)</f>
        <v>2328976.6667667329</v>
      </c>
      <c r="AC587" s="22">
        <f>Target_AM[[#This Row],[PROPORSI]]*VLOOKUP(Target_AM[[#This Row],[NIPNAS]],Target_CC[],COLUMN(O$2)+9,0)</f>
        <v>7220194.2074470818</v>
      </c>
      <c r="AD587" s="22">
        <f>Target_AM[[#This Row],[PROPORSI]]*VLOOKUP(Target_AM[[#This Row],[NIPNAS]],Target_CC[],COLUMN(P$2)+9,0)</f>
        <v>9348230.2904065251</v>
      </c>
      <c r="AE587" s="22">
        <f>Target_AM[[#This Row],[PROPORSI]]*VLOOKUP(Target_AM[[#This Row],[NIPNAS]],Target_CC[],COLUMN(Q$2)+9,0)</f>
        <v>21050106.69084391</v>
      </c>
      <c r="AF587" s="22">
        <f>Target_AM[[#This Row],[PROPORSI]]*VLOOKUP(Target_AM[[#This Row],[NIPNAS]],Target_CC[],COLUMN(R$2)+9,0)</f>
        <v>26237021.566919744</v>
      </c>
      <c r="AG587" s="22">
        <f>Target_AM[[#This Row],[PROPORSI]]*VLOOKUP(Target_AM[[#This Row],[NIPNAS]],Target_CC[],COLUMN(S$2)+9,0)</f>
        <v>46671588.593073785</v>
      </c>
      <c r="AH587" s="22">
        <f>Target_AM[[#This Row],[PROPORSI]]*VLOOKUP(Target_AM[[#This Row],[NIPNAS]],Target_CC[],COLUMN(T$2)+9,0)</f>
        <v>46464219.770898998</v>
      </c>
      <c r="AI587" s="22">
        <f>Target_AM[[#This Row],[PROPORSI]]*VLOOKUP(Target_AM[[#This Row],[NIPNAS]],Target_CC[],COLUMN(U$2)+9,0)</f>
        <v>34682553.81625405</v>
      </c>
      <c r="AJ587" s="22">
        <f>Target_AM[[#This Row],[PROPORSI]]*VLOOKUP(Target_AM[[#This Row],[NIPNAS]],Target_CC[],COLUMN(V$2)+9,0)</f>
        <v>41597086.220869571</v>
      </c>
      <c r="AK587" s="22">
        <f>Target_AM[[#This Row],[PROPORSI]]*VLOOKUP(Target_AM[[#This Row],[NIPNAS]],Target_CC[],COLUMN(W$2)+9,0)</f>
        <v>40265044.658254802</v>
      </c>
      <c r="AL587" s="22">
        <f>Target_AM[[#This Row],[PROPORSI]]*VLOOKUP(Target_AM[[#This Row],[NIPNAS]],Target_CC[],COLUMN(X$2)+9,0)</f>
        <v>23234364.282004982</v>
      </c>
      <c r="AM587" s="22">
        <f>Target_AM[[#This Row],[PROPORSI]]*VLOOKUP(Target_AM[[#This Row],[NIPNAS]],Target_CC[],COLUMN(Y$2)+9,0)</f>
        <v>50980212.113033473</v>
      </c>
      <c r="AN587" s="22">
        <f>Target_AM[[#This Row],[PROPORSI]]*VLOOKUP(Target_AM[[#This Row],[NIPNAS]],Target_CC[],COLUMN(Z$2)+9,0)</f>
        <v>350079598.87677366</v>
      </c>
      <c r="AO587" s="22">
        <f>Target_AM[[#This Row],[PROPORSI]]*VLOOKUP(Target_AM[[#This Row],[NIPNAS]],Target_CC[],COLUMN(AA$2)+9,0)</f>
        <v>220799267.8402988</v>
      </c>
      <c r="AP587" s="22">
        <f>Target_AM[[#This Row],[PROPORSI]]*VLOOKUP(Target_AM[[#This Row],[NIPNAS]],Target_CC[],COLUMN(AB$2)+9,0)</f>
        <v>180302738.94170818</v>
      </c>
      <c r="AQ587" s="22">
        <f>Target_AM[[#This Row],[PROPORSI]]*VLOOKUP(Target_AM[[#This Row],[NIPNAS]],Target_CC[],COLUMN(AC$2)+9,0)</f>
        <v>266406124.22516337</v>
      </c>
      <c r="AR587" s="22">
        <f>Target_AM[[#This Row],[PROPORSI]]*VLOOKUP(Target_AM[[#This Row],[NIPNAS]],Target_CC[],COLUMN(AD$2)+9,0)</f>
        <v>187549262.36547822</v>
      </c>
      <c r="AS587" s="22">
        <f>Target_AM[[#This Row],[PROPORSI]]*VLOOKUP(Target_AM[[#This Row],[NIPNAS]],Target_CC[],COLUMN(AE$2)+9,0)</f>
        <v>263790382.00420716</v>
      </c>
      <c r="AT587" s="22">
        <f>Target_AM[[#This Row],[PROPORSI]]*VLOOKUP(Target_AM[[#This Row],[NIPNAS]],Target_CC[],COLUMN(AF$2)+9,0)</f>
        <v>354765866.31299937</v>
      </c>
      <c r="AU587" s="22">
        <f>Target_AM[[#This Row],[PROPORSI]]*VLOOKUP(Target_AM[[#This Row],[NIPNAS]],Target_CC[],COLUMN(AG$2)+9,0)</f>
        <v>326637172.15960002</v>
      </c>
      <c r="AV587" s="22">
        <f>Target_AM[[#This Row],[PROPORSI]]*VLOOKUP(Target_AM[[#This Row],[NIPNAS]],Target_CC[],COLUMN(AH$2)+9,0)</f>
        <v>231765449.10505062</v>
      </c>
      <c r="AW587" s="22">
        <f>Target_AM[[#This Row],[PROPORSI]]*VLOOKUP(Target_AM[[#This Row],[NIPNAS]],Target_CC[],COLUMN(AI$2)+9,0)</f>
        <v>269263061.77014536</v>
      </c>
      <c r="AX587" s="22">
        <f>Target_AM[[#This Row],[PROPORSI]]*VLOOKUP(Target_AM[[#This Row],[NIPNAS]],Target_CC[],COLUMN(AJ$2)+9,0)</f>
        <v>385630095.30893534</v>
      </c>
      <c r="AY587" s="22">
        <f>Target_AM[[#This Row],[PROPORSI]]*VLOOKUP(Target_AM[[#This Row],[NIPNAS]],Target_CC[],COLUMN(AK$2)+9,0)</f>
        <v>222461716.57050854</v>
      </c>
      <c r="AZ587" s="22">
        <f>Target_AM[[#This Row],[PROPORSI]]*VLOOKUP(Target_AM[[#This Row],[NIPNAS]],Target_CC[],COLUMN(AL$2)+9,0)</f>
        <v>432629750.42621261</v>
      </c>
      <c r="BA587" s="22">
        <f>Target_AM[[#This Row],[PROPORSI]]*VLOOKUP(Target_AM[[#This Row],[NIPNAS]],Target_CC[],COLUMN(AM$2)+9,0)</f>
        <v>3342000887.0303073</v>
      </c>
      <c r="BB587" s="22">
        <f>Target_AM[[#This Row],[PROPORSI]]*VLOOKUP(Target_AM[[#This Row],[NIPNAS]],Target_CC[],COLUMN(AN$2)+9,0)</f>
        <v>0</v>
      </c>
      <c r="BC587" s="22">
        <f>Target_AM[[#This Row],[PROPORSI]]*VLOOKUP(Target_AM[[#This Row],[NIPNAS]],Target_CC[],COLUMN(AO$2)+9,0)</f>
        <v>0</v>
      </c>
      <c r="BD587" s="22">
        <f>Target_AM[[#This Row],[PROPORSI]]*VLOOKUP(Target_AM[[#This Row],[NIPNAS]],Target_CC[],COLUMN(AP$2)+9,0)</f>
        <v>0</v>
      </c>
      <c r="BE587" s="22">
        <f>Target_AM[[#This Row],[PROPORSI]]*VLOOKUP(Target_AM[[#This Row],[NIPNAS]],Target_CC[],COLUMN(AQ$2)+9,0)</f>
        <v>0</v>
      </c>
      <c r="BF587" s="22">
        <f>Target_AM[[#This Row],[PROPORSI]]*VLOOKUP(Target_AM[[#This Row],[NIPNAS]],Target_CC[],COLUMN(AR$2)+9,0)</f>
        <v>0</v>
      </c>
      <c r="BG587" s="22">
        <f>Target_AM[[#This Row],[PROPORSI]]*VLOOKUP(Target_AM[[#This Row],[NIPNAS]],Target_CC[],COLUMN(AS$2)+9,0)</f>
        <v>0</v>
      </c>
      <c r="BH587" s="22">
        <f>Target_AM[[#This Row],[PROPORSI]]*VLOOKUP(Target_AM[[#This Row],[NIPNAS]],Target_CC[],COLUMN(AT$2)+9,0)</f>
        <v>0</v>
      </c>
      <c r="BI587" s="22">
        <f>Target_AM[[#This Row],[PROPORSI]]*VLOOKUP(Target_AM[[#This Row],[NIPNAS]],Target_CC[],COLUMN(AU$2)+9,0)</f>
        <v>0</v>
      </c>
      <c r="BJ587" s="22">
        <f>Target_AM[[#This Row],[PROPORSI]]*VLOOKUP(Target_AM[[#This Row],[NIPNAS]],Target_CC[],COLUMN(AV$2)+9,0)</f>
        <v>0</v>
      </c>
      <c r="BK587" s="22">
        <f>Target_AM[[#This Row],[PROPORSI]]*VLOOKUP(Target_AM[[#This Row],[NIPNAS]],Target_CC[],COLUMN(AW$2)+9,0)</f>
        <v>0</v>
      </c>
      <c r="BL587" s="22">
        <f>Target_AM[[#This Row],[PROPORSI]]*VLOOKUP(Target_AM[[#This Row],[NIPNAS]],Target_CC[],COLUMN(AX$2)+9,0)</f>
        <v>0</v>
      </c>
      <c r="BM587" s="22">
        <f>Target_AM[[#This Row],[PROPORSI]]*VLOOKUP(Target_AM[[#This Row],[NIPNAS]],Target_CC[],COLUMN(AY$2)+9,0)</f>
        <v>0</v>
      </c>
      <c r="BN587" s="22">
        <f>Target_AM[[#This Row],[PROPORSI]]*VLOOKUP(Target_AM[[#This Row],[NIPNAS]],Target_CC[],COLUMN(AZ$2)+9,0)</f>
        <v>0</v>
      </c>
      <c r="BO587" s="22">
        <f>Target_AM[[#This Row],[PROPORSI]]*VLOOKUP(Target_AM[[#This Row],[NIPNAS]],Target_CC[],COLUMN(BA$2)+9,0)</f>
        <v>300390686</v>
      </c>
      <c r="BP587" s="22">
        <f>Target_AM[[#This Row],[PROPORSI]]*VLOOKUP(Target_AM[[#This Row],[NIPNAS]],Target_CC[],COLUMN(BB$2)+9,0)</f>
        <v>108556353</v>
      </c>
      <c r="BQ587" s="22">
        <f>Target_AM[[#This Row],[PROPORSI]]*VLOOKUP(Target_AM[[#This Row],[NIPNAS]],Target_CC[],COLUMN(BC$2)+9,0)</f>
        <v>200780897</v>
      </c>
      <c r="BR587" s="22">
        <f>Target_AM[[#This Row],[PROPORSI]]*VLOOKUP(Target_AM[[#This Row],[NIPNAS]],Target_CC[],COLUMN(BD$2)+9,0)</f>
        <v>195729323.34999999</v>
      </c>
      <c r="BS587" s="22">
        <f>Target_AM[[#This Row],[PROPORSI]]*VLOOKUP(Target_AM[[#This Row],[NIPNAS]],Target_CC[],COLUMN(BE$2)+9,0)</f>
        <v>195729323.34999999</v>
      </c>
      <c r="BT587" s="22">
        <f>Target_AM[[#This Row],[PROPORSI]]*VLOOKUP(Target_AM[[#This Row],[NIPNAS]],Target_CC[],COLUMN(BF$2)+9,0)</f>
        <v>195729323.34999999</v>
      </c>
      <c r="BU587" s="22">
        <f>Target_AM[[#This Row],[PROPORSI]]*VLOOKUP(Target_AM[[#This Row],[NIPNAS]],Target_CC[],COLUMN(BG$2)+9,0)</f>
        <v>195729323.34999999</v>
      </c>
      <c r="BV587" s="22">
        <f>Target_AM[[#This Row],[PROPORSI]]*VLOOKUP(Target_AM[[#This Row],[NIPNAS]],Target_CC[],COLUMN(BH$2)+9,0)</f>
        <v>195729323.34999999</v>
      </c>
      <c r="BW587" s="22">
        <f>Target_AM[[#This Row],[PROPORSI]]*VLOOKUP(Target_AM[[#This Row],[NIPNAS]],Target_CC[],COLUMN(BI$2)+9,0)</f>
        <v>195729323.34999999</v>
      </c>
      <c r="BX587" s="22">
        <f>Target_AM[[#This Row],[PROPORSI]]*VLOOKUP(Target_AM[[#This Row],[NIPNAS]],Target_CC[],COLUMN(BJ$2)+9,0)</f>
        <v>195729323.34999999</v>
      </c>
      <c r="BY587" s="22">
        <f>Target_AM[[#This Row],[PROPORSI]]*VLOOKUP(Target_AM[[#This Row],[NIPNAS]],Target_CC[],COLUMN(BK$2)+9,0)</f>
        <v>195729323.34999999</v>
      </c>
      <c r="BZ587" s="22">
        <f>Target_AM[[#This Row],[PROPORSI]]*VLOOKUP(Target_AM[[#This Row],[NIPNAS]],Target_CC[],COLUMN(BL$2)+9,0)</f>
        <v>195729323.34999999</v>
      </c>
      <c r="CA587" s="22">
        <f>Target_AM[[#This Row],[PROPORSI]]*VLOOKUP(Target_AM[[#This Row],[NIPNAS]],Target_CC[],COLUMN(BM$2)+9,0)</f>
        <v>2371291846.1499996</v>
      </c>
      <c r="CB587" s="22">
        <f>Target_AM[[#This Row],[PROPORSI]]*VLOOKUP(Target_AM[[#This Row],[NIPNAS]],Target_CC[],COLUMN(BN$2)+9,0)</f>
        <v>194246288</v>
      </c>
      <c r="CC587" s="22">
        <f>Target_AM[[#This Row],[PROPORSI]]*VLOOKUP(Target_AM[[#This Row],[NIPNAS]],Target_CC[],COLUMN(BO$2)+9,0)</f>
        <v>7519783</v>
      </c>
      <c r="CD587" s="22">
        <f>Target_AM[[#This Row],[PROPORSI]]*VLOOKUP(Target_AM[[#This Row],[NIPNAS]],Target_CC[],COLUMN(BP$2)+9,0)</f>
        <v>101031473</v>
      </c>
      <c r="CE587" s="22">
        <f>Target_AM[[#This Row],[PROPORSI]]*VLOOKUP(Target_AM[[#This Row],[NIPNAS]],Target_CC[],COLUMN(BQ$2)+9,0)</f>
        <v>95979899.349999994</v>
      </c>
      <c r="CF587" s="22">
        <f>Target_AM[[#This Row],[PROPORSI]]*VLOOKUP(Target_AM[[#This Row],[NIPNAS]],Target_CC[],COLUMN(BR$2)+9,0)</f>
        <v>95979899.349999994</v>
      </c>
      <c r="CG587" s="22">
        <f>Target_AM[[#This Row],[PROPORSI]]*VLOOKUP(Target_AM[[#This Row],[NIPNAS]],Target_CC[],COLUMN(BS$2)+9,0)</f>
        <v>95979899.349999994</v>
      </c>
      <c r="CH587" s="22">
        <f>Target_AM[[#This Row],[PROPORSI]]*VLOOKUP(Target_AM[[#This Row],[NIPNAS]],Target_CC[],COLUMN(BT$2)+9,0)</f>
        <v>95979899.349999994</v>
      </c>
      <c r="CI587" s="22">
        <f>Target_AM[[#This Row],[PROPORSI]]*VLOOKUP(Target_AM[[#This Row],[NIPNAS]],Target_CC[],COLUMN(BU$2)+9,0)</f>
        <v>95979899.349999994</v>
      </c>
      <c r="CJ587" s="22">
        <f>Target_AM[[#This Row],[PROPORSI]]*VLOOKUP(Target_AM[[#This Row],[NIPNAS]],Target_CC[],COLUMN(BV$2)+9,0)</f>
        <v>95979899.349999994</v>
      </c>
      <c r="CK587" s="22">
        <f>Target_AM[[#This Row],[PROPORSI]]*VLOOKUP(Target_AM[[#This Row],[NIPNAS]],Target_CC[],COLUMN(BW$2)+9,0)</f>
        <v>95979899.349999994</v>
      </c>
      <c r="CL587" s="22">
        <f>Target_AM[[#This Row],[PROPORSI]]*VLOOKUP(Target_AM[[#This Row],[NIPNAS]],Target_CC[],COLUMN(BX$2)+9,0)</f>
        <v>95979899.349999994</v>
      </c>
      <c r="CM587" s="22">
        <f>Target_AM[[#This Row],[PROPORSI]]*VLOOKUP(Target_AM[[#This Row],[NIPNAS]],Target_CC[],COLUMN(BY$2)+9,0)</f>
        <v>95979899.349999994</v>
      </c>
      <c r="CN587" s="22">
        <f>Target_AM[[#This Row],[PROPORSI]]*VLOOKUP(Target_AM[[#This Row],[NIPNAS]],Target_CC[],COLUMN(BZ$2)+9,0)</f>
        <v>1166616638.1500001</v>
      </c>
      <c r="CO587" s="22">
        <f>Target_AM[[#This Row],[PROPORSI]]*VLOOKUP(Target_AM[[#This Row],[NIPNAS]],Target_CC[],COLUMN(CA$2)+9,0)</f>
        <v>106144398</v>
      </c>
      <c r="CP587" s="22">
        <f>Target_AM[[#This Row],[PROPORSI]]*VLOOKUP(Target_AM[[#This Row],[NIPNAS]],Target_CC[],COLUMN(CB$2)+9,0)</f>
        <v>101036570</v>
      </c>
      <c r="CQ587" s="22">
        <f>Target_AM[[#This Row],[PROPORSI]]*VLOOKUP(Target_AM[[#This Row],[NIPNAS]],Target_CC[],COLUMN(CC$2)+9,0)</f>
        <v>99749424</v>
      </c>
      <c r="CR587" s="22">
        <f>Target_AM[[#This Row],[PROPORSI]]*VLOOKUP(Target_AM[[#This Row],[NIPNAS]],Target_CC[],COLUMN(CD$2)+9,0)</f>
        <v>99749424</v>
      </c>
      <c r="CS587" s="22">
        <f>Target_AM[[#This Row],[PROPORSI]]*VLOOKUP(Target_AM[[#This Row],[NIPNAS]],Target_CC[],COLUMN(CE$2)+9,0)</f>
        <v>99749424</v>
      </c>
      <c r="CT587" s="22">
        <f>Target_AM[[#This Row],[PROPORSI]]*VLOOKUP(Target_AM[[#This Row],[NIPNAS]],Target_CC[],COLUMN(CF$2)+9,0)</f>
        <v>99749424</v>
      </c>
      <c r="CU587" s="22">
        <f>Target_AM[[#This Row],[PROPORSI]]*VLOOKUP(Target_AM[[#This Row],[NIPNAS]],Target_CC[],COLUMN(CG$2)+9,0)</f>
        <v>99749424</v>
      </c>
      <c r="CV587" s="22">
        <f>Target_AM[[#This Row],[PROPORSI]]*VLOOKUP(Target_AM[[#This Row],[NIPNAS]],Target_CC[],COLUMN(CH$2)+9,0)</f>
        <v>99749424</v>
      </c>
      <c r="CW587" s="22">
        <f>Target_AM[[#This Row],[PROPORSI]]*VLOOKUP(Target_AM[[#This Row],[NIPNAS]],Target_CC[],COLUMN(CI$2)+9,0)</f>
        <v>99749424</v>
      </c>
      <c r="CX587" s="22">
        <f>Target_AM[[#This Row],[PROPORSI]]*VLOOKUP(Target_AM[[#This Row],[NIPNAS]],Target_CC[],COLUMN(CJ$2)+9,0)</f>
        <v>99749424</v>
      </c>
      <c r="CY587" s="22">
        <f>Target_AM[[#This Row],[PROPORSI]]*VLOOKUP(Target_AM[[#This Row],[NIPNAS]],Target_CC[],COLUMN(CK$2)+9,0)</f>
        <v>99749424</v>
      </c>
      <c r="CZ587" s="22">
        <f>Target_AM[[#This Row],[PROPORSI]]*VLOOKUP(Target_AM[[#This Row],[NIPNAS]],Target_CC[],COLUMN(CL$2)+9,0)</f>
        <v>99749424</v>
      </c>
      <c r="DA587" s="22">
        <f>Target_AM[[#This Row],[PROPORSI]]*VLOOKUP(Target_AM[[#This Row],[NIPNAS]],Target_CC[],COLUMN(CM$2)+9,0)</f>
        <v>1204675208</v>
      </c>
      <c r="DB587" s="22">
        <f>Target_AM[[#This Row],[PROPORSI]]*VLOOKUP(Target_AM[[#This Row],[NIPNAS]],Target_CC[],COLUMN(CN$2)+9,0)</f>
        <v>0</v>
      </c>
      <c r="DC587" s="22">
        <f>Target_AM[[#This Row],[PROPORSI]]*VLOOKUP(Target_AM[[#This Row],[NIPNAS]],Target_CC[],COLUMN(CO$2)+9,0)</f>
        <v>-338530</v>
      </c>
      <c r="DD587" s="22">
        <f>Target_AM[[#This Row],[PROPORSI]]*VLOOKUP(Target_AM[[#This Row],[NIPNAS]],Target_CC[],COLUMN(CP$2)+9,0)</f>
        <v>0</v>
      </c>
      <c r="DE587" s="22">
        <f>Target_AM[[#This Row],[PROPORSI]]*VLOOKUP(Target_AM[[#This Row],[NIPNAS]],Target_CC[],COLUMN(CQ$2)+9,0)</f>
        <v>0</v>
      </c>
      <c r="DF587" s="22">
        <f>Target_AM[[#This Row],[PROPORSI]]*VLOOKUP(Target_AM[[#This Row],[NIPNAS]],Target_CC[],COLUMN(CR$2)+9,0)</f>
        <v>0</v>
      </c>
      <c r="DG587" s="22">
        <f>Target_AM[[#This Row],[PROPORSI]]*VLOOKUP(Target_AM[[#This Row],[NIPNAS]],Target_CC[],COLUMN(CS$2)+9,0)</f>
        <v>0</v>
      </c>
      <c r="DH587" s="22">
        <f>Target_AM[[#This Row],[PROPORSI]]*VLOOKUP(Target_AM[[#This Row],[NIPNAS]],Target_CC[],COLUMN(CT$2)+9,0)</f>
        <v>0</v>
      </c>
      <c r="DI587" s="22">
        <f>Target_AM[[#This Row],[PROPORSI]]*VLOOKUP(Target_AM[[#This Row],[NIPNAS]],Target_CC[],COLUMN(CU$2)+9,0)</f>
        <v>0</v>
      </c>
      <c r="DJ587" s="22">
        <f>Target_AM[[#This Row],[PROPORSI]]*VLOOKUP(Target_AM[[#This Row],[NIPNAS]],Target_CC[],COLUMN(CV$2)+9,0)</f>
        <v>0</v>
      </c>
      <c r="DK587" s="22">
        <f>Target_AM[[#This Row],[PROPORSI]]*VLOOKUP(Target_AM[[#This Row],[NIPNAS]],Target_CC[],COLUMN(CW$2)+9,0)</f>
        <v>0</v>
      </c>
      <c r="DL587" s="22">
        <f>Target_AM[[#This Row],[PROPORSI]]*VLOOKUP(Target_AM[[#This Row],[NIPNAS]],Target_CC[],COLUMN(CX$2)+9,0)</f>
        <v>0</v>
      </c>
      <c r="DM587" s="22">
        <f>Target_AM[[#This Row],[PROPORSI]]*VLOOKUP(Target_AM[[#This Row],[NIPNAS]],Target_CC[],COLUMN(CY$2)+9,0)</f>
        <v>0</v>
      </c>
      <c r="DN587" s="22">
        <f>Target_AM[[#This Row],[PROPORSI]]*VLOOKUP(Target_AM[[#This Row],[NIPNAS]],Target_CC[],COLUMN(CZ$2)+9,0)</f>
        <v>-338530</v>
      </c>
      <c r="DO587" s="22">
        <f>Target_AM[[#This Row],[PROPORSI]]*VLOOKUP(Target_AM[[#This Row],[NIPNAS]],Target_CC[],COLUMN(DA$2)+9,0)</f>
        <v>0</v>
      </c>
      <c r="DP587" s="22">
        <f>Target_AM[[#This Row],[PROPORSI]]*VLOOKUP(Target_AM[[#This Row],[NIPNAS]],Target_CC[],COLUMN(DB$2)+9,0)</f>
        <v>0</v>
      </c>
      <c r="DQ587" s="22">
        <f>Target_AM[[#This Row],[PROPORSI]]*VLOOKUP(Target_AM[[#This Row],[NIPNAS]],Target_CC[],COLUMN(DC$2)+9,0)</f>
        <v>0</v>
      </c>
      <c r="DR587" s="22">
        <f>Target_AM[[#This Row],[PROPORSI]]*VLOOKUP(Target_AM[[#This Row],[NIPNAS]],Target_CC[],COLUMN(DD$2)+9,0)</f>
        <v>0</v>
      </c>
      <c r="DS587" s="22">
        <f>Target_AM[[#This Row],[PROPORSI]]*VLOOKUP(Target_AM[[#This Row],[NIPNAS]],Target_CC[],COLUMN(DE$2)+9,0)</f>
        <v>0</v>
      </c>
      <c r="DT587" s="22">
        <f>Target_AM[[#This Row],[PROPORSI]]*VLOOKUP(Target_AM[[#This Row],[NIPNAS]],Target_CC[],COLUMN(DF$2)+9,0)</f>
        <v>0</v>
      </c>
      <c r="DU587" s="22">
        <f>Target_AM[[#This Row],[PROPORSI]]*VLOOKUP(Target_AM[[#This Row],[NIPNAS]],Target_CC[],COLUMN(DG$2)+9,0)</f>
        <v>0</v>
      </c>
      <c r="DV587" s="22">
        <f>Target_AM[[#This Row],[PROPORSI]]*VLOOKUP(Target_AM[[#This Row],[NIPNAS]],Target_CC[],COLUMN(DH$2)+9,0)</f>
        <v>0</v>
      </c>
      <c r="DW587" s="22">
        <f>Target_AM[[#This Row],[PROPORSI]]*VLOOKUP(Target_AM[[#This Row],[NIPNAS]],Target_CC[],COLUMN(DI$2)+9,0)</f>
        <v>0</v>
      </c>
      <c r="DX587" s="22">
        <f>Target_AM[[#This Row],[PROPORSI]]*VLOOKUP(Target_AM[[#This Row],[NIPNAS]],Target_CC[],COLUMN(DJ$2)+9,0)</f>
        <v>0</v>
      </c>
      <c r="DY587" s="22">
        <f>Target_AM[[#This Row],[PROPORSI]]*VLOOKUP(Target_AM[[#This Row],[NIPNAS]],Target_CC[],COLUMN(DK$2)+9,0)</f>
        <v>0</v>
      </c>
      <c r="DZ587" s="22">
        <f>Target_AM[[#This Row],[PROPORSI]]*VLOOKUP(Target_AM[[#This Row],[NIPNAS]],Target_CC[],COLUMN(DL$2)+9,0)</f>
        <v>0</v>
      </c>
      <c r="EA587" s="22">
        <f>Target_AM[[#This Row],[PROPORSI]]*VLOOKUP(Target_AM[[#This Row],[NIPNAS]],Target_CC[],COLUMN(DM$2)+9,0)</f>
        <v>0</v>
      </c>
    </row>
    <row r="588" spans="2:131" x14ac:dyDescent="0.3">
      <c r="B588">
        <v>403208</v>
      </c>
      <c r="C588" t="s">
        <v>995</v>
      </c>
      <c r="D588">
        <v>1</v>
      </c>
      <c r="E588" s="8">
        <v>45658</v>
      </c>
      <c r="F588">
        <v>76510197</v>
      </c>
      <c r="G588" t="s">
        <v>286</v>
      </c>
      <c r="J588" t="s">
        <v>1081</v>
      </c>
      <c r="K588" t="s">
        <v>24</v>
      </c>
      <c r="L588" t="s">
        <v>159</v>
      </c>
      <c r="M588" t="s">
        <v>31</v>
      </c>
      <c r="N588" s="23">
        <f>Target_AM[[#This Row],[PROPORSI]]*VLOOKUP(Target_AM[[#This Row],[NIPNAS]],Target_CC[],9,0)</f>
        <v>1669608123</v>
      </c>
      <c r="O588" s="22">
        <f>Target_AM[[#This Row],[PROPORSI]]*VLOOKUP(Target_AM[[#This Row],[NIPNAS]],Target_CC[],COLUMN(A$2)+9,0)</f>
        <v>173550927.02045774</v>
      </c>
      <c r="P588" s="22">
        <f>Target_AM[[#This Row],[PROPORSI]]*VLOOKUP(Target_AM[[#This Row],[NIPNAS]],Target_CC[],COLUMN(B$2)+9,0)</f>
        <v>144188216.69620201</v>
      </c>
      <c r="Q588" s="22">
        <f>Target_AM[[#This Row],[PROPORSI]]*VLOOKUP(Target_AM[[#This Row],[NIPNAS]],Target_CC[],COLUMN(C$2)+9,0)</f>
        <v>77400831.518930763</v>
      </c>
      <c r="R588" s="22">
        <f>Target_AM[[#This Row],[PROPORSI]]*VLOOKUP(Target_AM[[#This Row],[NIPNAS]],Target_CC[],COLUMN(D$2)+9,0)</f>
        <v>82361641.355026498</v>
      </c>
      <c r="S588" s="22">
        <f>Target_AM[[#This Row],[PROPORSI]]*VLOOKUP(Target_AM[[#This Row],[NIPNAS]],Target_CC[],COLUMN(E$2)+9,0)</f>
        <v>154779622.95600548</v>
      </c>
      <c r="T588" s="22">
        <f>Target_AM[[#This Row],[PROPORSI]]*VLOOKUP(Target_AM[[#This Row],[NIPNAS]],Target_CC[],COLUMN(F$2)+9,0)</f>
        <v>142372291.60981119</v>
      </c>
      <c r="U588" s="22">
        <f>Target_AM[[#This Row],[PROPORSI]]*VLOOKUP(Target_AM[[#This Row],[NIPNAS]],Target_CC[],COLUMN(G$2)+9,0)</f>
        <v>127217267.0912033</v>
      </c>
      <c r="V588" s="22">
        <f>Target_AM[[#This Row],[PROPORSI]]*VLOOKUP(Target_AM[[#This Row],[NIPNAS]],Target_CC[],COLUMN(H$2)+9,0)</f>
        <v>43699178.439844117</v>
      </c>
      <c r="W588" s="22">
        <f>Target_AM[[#This Row],[PROPORSI]]*VLOOKUP(Target_AM[[#This Row],[NIPNAS]],Target_CC[],COLUMN(I$2)+9,0)</f>
        <v>153140460.97710663</v>
      </c>
      <c r="X588" s="22">
        <f>Target_AM[[#This Row],[PROPORSI]]*VLOOKUP(Target_AM[[#This Row],[NIPNAS]],Target_CC[],COLUMN(J$2)+9,0)</f>
        <v>63346714.09856274</v>
      </c>
      <c r="Y588" s="22">
        <f>Target_AM[[#This Row],[PROPORSI]]*VLOOKUP(Target_AM[[#This Row],[NIPNAS]],Target_CC[],COLUMN(K$2)+9,0)</f>
        <v>48787446.300985165</v>
      </c>
      <c r="Z588" s="22">
        <f>Target_AM[[#This Row],[PROPORSI]]*VLOOKUP(Target_AM[[#This Row],[NIPNAS]],Target_CC[],COLUMN(L$2)+9,0)</f>
        <v>65091307.986872353</v>
      </c>
      <c r="AA588" s="22">
        <f>Target_AM[[#This Row],[PROPORSI]]*VLOOKUP(Target_AM[[#This Row],[NIPNAS]],Target_CC[],COLUMN(M$2)+9,0)</f>
        <v>1275935906.051008</v>
      </c>
      <c r="AB588" s="22">
        <f>Target_AM[[#This Row],[PROPORSI]]*VLOOKUP(Target_AM[[#This Row],[NIPNAS]],Target_CC[],COLUMN(N$2)+9,0)</f>
        <v>1850119.1047771871</v>
      </c>
      <c r="AC588" s="22">
        <f>Target_AM[[#This Row],[PROPORSI]]*VLOOKUP(Target_AM[[#This Row],[NIPNAS]],Target_CC[],COLUMN(O$2)+9,0)</f>
        <v>6014857.9891197681</v>
      </c>
      <c r="AD588" s="22">
        <f>Target_AM[[#This Row],[PROPORSI]]*VLOOKUP(Target_AM[[#This Row],[NIPNAS]],Target_CC[],COLUMN(P$2)+9,0)</f>
        <v>2814777.5842727572</v>
      </c>
      <c r="AE588" s="22">
        <f>Target_AM[[#This Row],[PROPORSI]]*VLOOKUP(Target_AM[[#This Row],[NIPNAS]],Target_CC[],COLUMN(Q$2)+9,0)</f>
        <v>10412793.570823222</v>
      </c>
      <c r="AF588" s="22">
        <f>Target_AM[[#This Row],[PROPORSI]]*VLOOKUP(Target_AM[[#This Row],[NIPNAS]],Target_CC[],COLUMN(R$2)+9,0)</f>
        <v>17094922.581356168</v>
      </c>
      <c r="AG588" s="22">
        <f>Target_AM[[#This Row],[PROPORSI]]*VLOOKUP(Target_AM[[#This Row],[NIPNAS]],Target_CC[],COLUMN(S$2)+9,0)</f>
        <v>21567232.829642713</v>
      </c>
      <c r="AH588" s="22">
        <f>Target_AM[[#This Row],[PROPORSI]]*VLOOKUP(Target_AM[[#This Row],[NIPNAS]],Target_CC[],COLUMN(T$2)+9,0)</f>
        <v>21097864.752405047</v>
      </c>
      <c r="AI588" s="22">
        <f>Target_AM[[#This Row],[PROPORSI]]*VLOOKUP(Target_AM[[#This Row],[NIPNAS]],Target_CC[],COLUMN(U$2)+9,0)</f>
        <v>7690160.5577951968</v>
      </c>
      <c r="AJ588" s="22">
        <f>Target_AM[[#This Row],[PROPORSI]]*VLOOKUP(Target_AM[[#This Row],[NIPNAS]],Target_CC[],COLUMN(V$2)+9,0)</f>
        <v>27980452.255983502</v>
      </c>
      <c r="AK588" s="22">
        <f>Target_AM[[#This Row],[PROPORSI]]*VLOOKUP(Target_AM[[#This Row],[NIPNAS]],Target_CC[],COLUMN(W$2)+9,0)</f>
        <v>7385397.7619530037</v>
      </c>
      <c r="AL588" s="22">
        <f>Target_AM[[#This Row],[PROPORSI]]*VLOOKUP(Target_AM[[#This Row],[NIPNAS]],Target_CC[],COLUMN(X$2)+9,0)</f>
        <v>5689707.1949455217</v>
      </c>
      <c r="AM588" s="22">
        <f>Target_AM[[#This Row],[PROPORSI]]*VLOOKUP(Target_AM[[#This Row],[NIPNAS]],Target_CC[],COLUMN(Y$2)+9,0)</f>
        <v>8694805.9797271565</v>
      </c>
      <c r="AN588" s="22">
        <f>Target_AM[[#This Row],[PROPORSI]]*VLOOKUP(Target_AM[[#This Row],[NIPNAS]],Target_CC[],COLUMN(Z$2)+9,0)</f>
        <v>138293092.16280124</v>
      </c>
      <c r="AO588" s="22">
        <f>Target_AM[[#This Row],[PROPORSI]]*VLOOKUP(Target_AM[[#This Row],[NIPNAS]],Target_CC[],COLUMN(AA$2)+9,0)</f>
        <v>175401046.12523493</v>
      </c>
      <c r="AP588" s="22">
        <f>Target_AM[[#This Row],[PROPORSI]]*VLOOKUP(Target_AM[[#This Row],[NIPNAS]],Target_CC[],COLUMN(AB$2)+9,0)</f>
        <v>150203074.68532178</v>
      </c>
      <c r="AQ588" s="22">
        <f>Target_AM[[#This Row],[PROPORSI]]*VLOOKUP(Target_AM[[#This Row],[NIPNAS]],Target_CC[],COLUMN(AC$2)+9,0)</f>
        <v>80215609.10320352</v>
      </c>
      <c r="AR588" s="22">
        <f>Target_AM[[#This Row],[PROPORSI]]*VLOOKUP(Target_AM[[#This Row],[NIPNAS]],Target_CC[],COLUMN(AD$2)+9,0)</f>
        <v>92774434.925849721</v>
      </c>
      <c r="AS588" s="22">
        <f>Target_AM[[#This Row],[PROPORSI]]*VLOOKUP(Target_AM[[#This Row],[NIPNAS]],Target_CC[],COLUMN(AE$2)+9,0)</f>
        <v>171874545.53736165</v>
      </c>
      <c r="AT588" s="22">
        <f>Target_AM[[#This Row],[PROPORSI]]*VLOOKUP(Target_AM[[#This Row],[NIPNAS]],Target_CC[],COLUMN(AF$2)+9,0)</f>
        <v>163939524.4394539</v>
      </c>
      <c r="AU588" s="22">
        <f>Target_AM[[#This Row],[PROPORSI]]*VLOOKUP(Target_AM[[#This Row],[NIPNAS]],Target_CC[],COLUMN(AG$2)+9,0)</f>
        <v>148315131.84360835</v>
      </c>
      <c r="AV588" s="22">
        <f>Target_AM[[#This Row],[PROPORSI]]*VLOOKUP(Target_AM[[#This Row],[NIPNAS]],Target_CC[],COLUMN(AH$2)+9,0)</f>
        <v>51389338.997639313</v>
      </c>
      <c r="AW588" s="22">
        <f>Target_AM[[#This Row],[PROPORSI]]*VLOOKUP(Target_AM[[#This Row],[NIPNAS]],Target_CC[],COLUMN(AI$2)+9,0)</f>
        <v>181120913.23309013</v>
      </c>
      <c r="AX588" s="22">
        <f>Target_AM[[#This Row],[PROPORSI]]*VLOOKUP(Target_AM[[#This Row],[NIPNAS]],Target_CC[],COLUMN(AJ$2)+9,0)</f>
        <v>70732111.860515743</v>
      </c>
      <c r="AY588" s="22">
        <f>Target_AM[[#This Row],[PROPORSI]]*VLOOKUP(Target_AM[[#This Row],[NIPNAS]],Target_CC[],COLUMN(AK$2)+9,0)</f>
        <v>54477153.495930687</v>
      </c>
      <c r="AZ588" s="22">
        <f>Target_AM[[#This Row],[PROPORSI]]*VLOOKUP(Target_AM[[#This Row],[NIPNAS]],Target_CC[],COLUMN(AL$2)+9,0)</f>
        <v>73786113.966599509</v>
      </c>
      <c r="BA588" s="22">
        <f>Target_AM[[#This Row],[PROPORSI]]*VLOOKUP(Target_AM[[#This Row],[NIPNAS]],Target_CC[],COLUMN(AM$2)+9,0)</f>
        <v>1414228998.2138093</v>
      </c>
      <c r="BB588" s="22">
        <f>Target_AM[[#This Row],[PROPORSI]]*VLOOKUP(Target_AM[[#This Row],[NIPNAS]],Target_CC[],COLUMN(AN$2)+9,0)</f>
        <v>0</v>
      </c>
      <c r="BC588" s="22">
        <f>Target_AM[[#This Row],[PROPORSI]]*VLOOKUP(Target_AM[[#This Row],[NIPNAS]],Target_CC[],COLUMN(AO$2)+9,0)</f>
        <v>0</v>
      </c>
      <c r="BD588" s="22">
        <f>Target_AM[[#This Row],[PROPORSI]]*VLOOKUP(Target_AM[[#This Row],[NIPNAS]],Target_CC[],COLUMN(AP$2)+9,0)</f>
        <v>0</v>
      </c>
      <c r="BE588" s="22">
        <f>Target_AM[[#This Row],[PROPORSI]]*VLOOKUP(Target_AM[[#This Row],[NIPNAS]],Target_CC[],COLUMN(AQ$2)+9,0)</f>
        <v>0</v>
      </c>
      <c r="BF588" s="22">
        <f>Target_AM[[#This Row],[PROPORSI]]*VLOOKUP(Target_AM[[#This Row],[NIPNAS]],Target_CC[],COLUMN(AR$2)+9,0)</f>
        <v>0</v>
      </c>
      <c r="BG588" s="22">
        <f>Target_AM[[#This Row],[PROPORSI]]*VLOOKUP(Target_AM[[#This Row],[NIPNAS]],Target_CC[],COLUMN(AS$2)+9,0)</f>
        <v>0</v>
      </c>
      <c r="BH588" s="22">
        <f>Target_AM[[#This Row],[PROPORSI]]*VLOOKUP(Target_AM[[#This Row],[NIPNAS]],Target_CC[],COLUMN(AT$2)+9,0)</f>
        <v>0</v>
      </c>
      <c r="BI588" s="22">
        <f>Target_AM[[#This Row],[PROPORSI]]*VLOOKUP(Target_AM[[#This Row],[NIPNAS]],Target_CC[],COLUMN(AU$2)+9,0)</f>
        <v>0</v>
      </c>
      <c r="BJ588" s="22">
        <f>Target_AM[[#This Row],[PROPORSI]]*VLOOKUP(Target_AM[[#This Row],[NIPNAS]],Target_CC[],COLUMN(AV$2)+9,0)</f>
        <v>0</v>
      </c>
      <c r="BK588" s="22">
        <f>Target_AM[[#This Row],[PROPORSI]]*VLOOKUP(Target_AM[[#This Row],[NIPNAS]],Target_CC[],COLUMN(AW$2)+9,0)</f>
        <v>0</v>
      </c>
      <c r="BL588" s="22">
        <f>Target_AM[[#This Row],[PROPORSI]]*VLOOKUP(Target_AM[[#This Row],[NIPNAS]],Target_CC[],COLUMN(AX$2)+9,0)</f>
        <v>0</v>
      </c>
      <c r="BM588" s="22">
        <f>Target_AM[[#This Row],[PROPORSI]]*VLOOKUP(Target_AM[[#This Row],[NIPNAS]],Target_CC[],COLUMN(AY$2)+9,0)</f>
        <v>0</v>
      </c>
      <c r="BN588" s="22">
        <f>Target_AM[[#This Row],[PROPORSI]]*VLOOKUP(Target_AM[[#This Row],[NIPNAS]],Target_CC[],COLUMN(AZ$2)+9,0)</f>
        <v>0</v>
      </c>
      <c r="BO588" s="22">
        <f>Target_AM[[#This Row],[PROPORSI]]*VLOOKUP(Target_AM[[#This Row],[NIPNAS]],Target_CC[],COLUMN(BA$2)+9,0)</f>
        <v>97900979</v>
      </c>
      <c r="BP588" s="22">
        <f>Target_AM[[#This Row],[PROPORSI]]*VLOOKUP(Target_AM[[#This Row],[NIPNAS]],Target_CC[],COLUMN(BB$2)+9,0)</f>
        <v>71781719</v>
      </c>
      <c r="BQ588" s="22">
        <f>Target_AM[[#This Row],[PROPORSI]]*VLOOKUP(Target_AM[[#This Row],[NIPNAS]],Target_CC[],COLUMN(BC$2)+9,0)</f>
        <v>81726246</v>
      </c>
      <c r="BR588" s="22">
        <f>Target_AM[[#This Row],[PROPORSI]]*VLOOKUP(Target_AM[[#This Row],[NIPNAS]],Target_CC[],COLUMN(BD$2)+9,0)</f>
        <v>80140556</v>
      </c>
      <c r="BS588" s="22">
        <f>Target_AM[[#This Row],[PROPORSI]]*VLOOKUP(Target_AM[[#This Row],[NIPNAS]],Target_CC[],COLUMN(BE$2)+9,0)</f>
        <v>80140556</v>
      </c>
      <c r="BT588" s="22">
        <f>Target_AM[[#This Row],[PROPORSI]]*VLOOKUP(Target_AM[[#This Row],[NIPNAS]],Target_CC[],COLUMN(BF$2)+9,0)</f>
        <v>80140556</v>
      </c>
      <c r="BU588" s="22">
        <f>Target_AM[[#This Row],[PROPORSI]]*VLOOKUP(Target_AM[[#This Row],[NIPNAS]],Target_CC[],COLUMN(BG$2)+9,0)</f>
        <v>80140556</v>
      </c>
      <c r="BV588" s="22">
        <f>Target_AM[[#This Row],[PROPORSI]]*VLOOKUP(Target_AM[[#This Row],[NIPNAS]],Target_CC[],COLUMN(BH$2)+9,0)</f>
        <v>80140556</v>
      </c>
      <c r="BW588" s="22">
        <f>Target_AM[[#This Row],[PROPORSI]]*VLOOKUP(Target_AM[[#This Row],[NIPNAS]],Target_CC[],COLUMN(BI$2)+9,0)</f>
        <v>80140556</v>
      </c>
      <c r="BX588" s="22">
        <f>Target_AM[[#This Row],[PROPORSI]]*VLOOKUP(Target_AM[[#This Row],[NIPNAS]],Target_CC[],COLUMN(BJ$2)+9,0)</f>
        <v>80140556</v>
      </c>
      <c r="BY588" s="22">
        <f>Target_AM[[#This Row],[PROPORSI]]*VLOOKUP(Target_AM[[#This Row],[NIPNAS]],Target_CC[],COLUMN(BK$2)+9,0)</f>
        <v>80140556</v>
      </c>
      <c r="BZ588" s="22">
        <f>Target_AM[[#This Row],[PROPORSI]]*VLOOKUP(Target_AM[[#This Row],[NIPNAS]],Target_CC[],COLUMN(BL$2)+9,0)</f>
        <v>80140556</v>
      </c>
      <c r="CA588" s="22">
        <f>Target_AM[[#This Row],[PROPORSI]]*VLOOKUP(Target_AM[[#This Row],[NIPNAS]],Target_CC[],COLUMN(BM$2)+9,0)</f>
        <v>972673948</v>
      </c>
      <c r="CB588" s="22">
        <f>Target_AM[[#This Row],[PROPORSI]]*VLOOKUP(Target_AM[[#This Row],[NIPNAS]],Target_CC[],COLUMN(BN$2)+9,0)</f>
        <v>47636000</v>
      </c>
      <c r="CC588" s="22">
        <f>Target_AM[[#This Row],[PROPORSI]]*VLOOKUP(Target_AM[[#This Row],[NIPNAS]],Target_CC[],COLUMN(BO$2)+9,0)</f>
        <v>21614000</v>
      </c>
      <c r="CD588" s="22">
        <f>Target_AM[[#This Row],[PROPORSI]]*VLOOKUP(Target_AM[[#This Row],[NIPNAS]],Target_CC[],COLUMN(BP$2)+9,0)</f>
        <v>31713800</v>
      </c>
      <c r="CE588" s="22">
        <f>Target_AM[[#This Row],[PROPORSI]]*VLOOKUP(Target_AM[[#This Row],[NIPNAS]],Target_CC[],COLUMN(BQ$2)+9,0)</f>
        <v>30128110</v>
      </c>
      <c r="CF588" s="22">
        <f>Target_AM[[#This Row],[PROPORSI]]*VLOOKUP(Target_AM[[#This Row],[NIPNAS]],Target_CC[],COLUMN(BR$2)+9,0)</f>
        <v>30128110</v>
      </c>
      <c r="CG588" s="22">
        <f>Target_AM[[#This Row],[PROPORSI]]*VLOOKUP(Target_AM[[#This Row],[NIPNAS]],Target_CC[],COLUMN(BS$2)+9,0)</f>
        <v>30128110</v>
      </c>
      <c r="CH588" s="22">
        <f>Target_AM[[#This Row],[PROPORSI]]*VLOOKUP(Target_AM[[#This Row],[NIPNAS]],Target_CC[],COLUMN(BT$2)+9,0)</f>
        <v>30128110</v>
      </c>
      <c r="CI588" s="22">
        <f>Target_AM[[#This Row],[PROPORSI]]*VLOOKUP(Target_AM[[#This Row],[NIPNAS]],Target_CC[],COLUMN(BU$2)+9,0)</f>
        <v>30128110</v>
      </c>
      <c r="CJ588" s="22">
        <f>Target_AM[[#This Row],[PROPORSI]]*VLOOKUP(Target_AM[[#This Row],[NIPNAS]],Target_CC[],COLUMN(BV$2)+9,0)</f>
        <v>30128110</v>
      </c>
      <c r="CK588" s="22">
        <f>Target_AM[[#This Row],[PROPORSI]]*VLOOKUP(Target_AM[[#This Row],[NIPNAS]],Target_CC[],COLUMN(BW$2)+9,0)</f>
        <v>30128110</v>
      </c>
      <c r="CL588" s="22">
        <f>Target_AM[[#This Row],[PROPORSI]]*VLOOKUP(Target_AM[[#This Row],[NIPNAS]],Target_CC[],COLUMN(BX$2)+9,0)</f>
        <v>30128110</v>
      </c>
      <c r="CM588" s="22">
        <f>Target_AM[[#This Row],[PROPORSI]]*VLOOKUP(Target_AM[[#This Row],[NIPNAS]],Target_CC[],COLUMN(BY$2)+9,0)</f>
        <v>30128110</v>
      </c>
      <c r="CN588" s="22">
        <f>Target_AM[[#This Row],[PROPORSI]]*VLOOKUP(Target_AM[[#This Row],[NIPNAS]],Target_CC[],COLUMN(BZ$2)+9,0)</f>
        <v>372116790</v>
      </c>
      <c r="CO588" s="22">
        <f>Target_AM[[#This Row],[PROPORSI]]*VLOOKUP(Target_AM[[#This Row],[NIPNAS]],Target_CC[],COLUMN(CA$2)+9,0)</f>
        <v>50264979</v>
      </c>
      <c r="CP588" s="22">
        <f>Target_AM[[#This Row],[PROPORSI]]*VLOOKUP(Target_AM[[#This Row],[NIPNAS]],Target_CC[],COLUMN(CB$2)+9,0)</f>
        <v>50167719</v>
      </c>
      <c r="CQ588" s="22">
        <f>Target_AM[[#This Row],[PROPORSI]]*VLOOKUP(Target_AM[[#This Row],[NIPNAS]],Target_CC[],COLUMN(CC$2)+9,0)</f>
        <v>50012446</v>
      </c>
      <c r="CR588" s="22">
        <f>Target_AM[[#This Row],[PROPORSI]]*VLOOKUP(Target_AM[[#This Row],[NIPNAS]],Target_CC[],COLUMN(CD$2)+9,0)</f>
        <v>50012446</v>
      </c>
      <c r="CS588" s="22">
        <f>Target_AM[[#This Row],[PROPORSI]]*VLOOKUP(Target_AM[[#This Row],[NIPNAS]],Target_CC[],COLUMN(CE$2)+9,0)</f>
        <v>50012446</v>
      </c>
      <c r="CT588" s="22">
        <f>Target_AM[[#This Row],[PROPORSI]]*VLOOKUP(Target_AM[[#This Row],[NIPNAS]],Target_CC[],COLUMN(CF$2)+9,0)</f>
        <v>50012446</v>
      </c>
      <c r="CU588" s="22">
        <f>Target_AM[[#This Row],[PROPORSI]]*VLOOKUP(Target_AM[[#This Row],[NIPNAS]],Target_CC[],COLUMN(CG$2)+9,0)</f>
        <v>50012446</v>
      </c>
      <c r="CV588" s="22">
        <f>Target_AM[[#This Row],[PROPORSI]]*VLOOKUP(Target_AM[[#This Row],[NIPNAS]],Target_CC[],COLUMN(CH$2)+9,0)</f>
        <v>50012446</v>
      </c>
      <c r="CW588" s="22">
        <f>Target_AM[[#This Row],[PROPORSI]]*VLOOKUP(Target_AM[[#This Row],[NIPNAS]],Target_CC[],COLUMN(CI$2)+9,0)</f>
        <v>50012446</v>
      </c>
      <c r="CX588" s="22">
        <f>Target_AM[[#This Row],[PROPORSI]]*VLOOKUP(Target_AM[[#This Row],[NIPNAS]],Target_CC[],COLUMN(CJ$2)+9,0)</f>
        <v>50012446</v>
      </c>
      <c r="CY588" s="22">
        <f>Target_AM[[#This Row],[PROPORSI]]*VLOOKUP(Target_AM[[#This Row],[NIPNAS]],Target_CC[],COLUMN(CK$2)+9,0)</f>
        <v>50012446</v>
      </c>
      <c r="CZ588" s="22">
        <f>Target_AM[[#This Row],[PROPORSI]]*VLOOKUP(Target_AM[[#This Row],[NIPNAS]],Target_CC[],COLUMN(CL$2)+9,0)</f>
        <v>50012446</v>
      </c>
      <c r="DA588" s="22">
        <f>Target_AM[[#This Row],[PROPORSI]]*VLOOKUP(Target_AM[[#This Row],[NIPNAS]],Target_CC[],COLUMN(CM$2)+9,0)</f>
        <v>600557158</v>
      </c>
      <c r="DB588" s="22">
        <f>Target_AM[[#This Row],[PROPORSI]]*VLOOKUP(Target_AM[[#This Row],[NIPNAS]],Target_CC[],COLUMN(CN$2)+9,0)</f>
        <v>0</v>
      </c>
      <c r="DC588" s="22">
        <f>Target_AM[[#This Row],[PROPORSI]]*VLOOKUP(Target_AM[[#This Row],[NIPNAS]],Target_CC[],COLUMN(CO$2)+9,0)</f>
        <v>0</v>
      </c>
      <c r="DD588" s="22">
        <f>Target_AM[[#This Row],[PROPORSI]]*VLOOKUP(Target_AM[[#This Row],[NIPNAS]],Target_CC[],COLUMN(CP$2)+9,0)</f>
        <v>1024600</v>
      </c>
      <c r="DE588" s="22">
        <f>Target_AM[[#This Row],[PROPORSI]]*VLOOKUP(Target_AM[[#This Row],[NIPNAS]],Target_CC[],COLUMN(CQ$2)+9,0)</f>
        <v>0</v>
      </c>
      <c r="DF588" s="22">
        <f>Target_AM[[#This Row],[PROPORSI]]*VLOOKUP(Target_AM[[#This Row],[NIPNAS]],Target_CC[],COLUMN(CR$2)+9,0)</f>
        <v>0</v>
      </c>
      <c r="DG588" s="22">
        <f>Target_AM[[#This Row],[PROPORSI]]*VLOOKUP(Target_AM[[#This Row],[NIPNAS]],Target_CC[],COLUMN(CS$2)+9,0)</f>
        <v>0</v>
      </c>
      <c r="DH588" s="22">
        <f>Target_AM[[#This Row],[PROPORSI]]*VLOOKUP(Target_AM[[#This Row],[NIPNAS]],Target_CC[],COLUMN(CT$2)+9,0)</f>
        <v>0</v>
      </c>
      <c r="DI588" s="22">
        <f>Target_AM[[#This Row],[PROPORSI]]*VLOOKUP(Target_AM[[#This Row],[NIPNAS]],Target_CC[],COLUMN(CU$2)+9,0)</f>
        <v>0</v>
      </c>
      <c r="DJ588" s="22">
        <f>Target_AM[[#This Row],[PROPORSI]]*VLOOKUP(Target_AM[[#This Row],[NIPNAS]],Target_CC[],COLUMN(CV$2)+9,0)</f>
        <v>0</v>
      </c>
      <c r="DK588" s="22">
        <f>Target_AM[[#This Row],[PROPORSI]]*VLOOKUP(Target_AM[[#This Row],[NIPNAS]],Target_CC[],COLUMN(CW$2)+9,0)</f>
        <v>0</v>
      </c>
      <c r="DL588" s="22">
        <f>Target_AM[[#This Row],[PROPORSI]]*VLOOKUP(Target_AM[[#This Row],[NIPNAS]],Target_CC[],COLUMN(CX$2)+9,0)</f>
        <v>0</v>
      </c>
      <c r="DM588" s="22">
        <f>Target_AM[[#This Row],[PROPORSI]]*VLOOKUP(Target_AM[[#This Row],[NIPNAS]],Target_CC[],COLUMN(CY$2)+9,0)</f>
        <v>0</v>
      </c>
      <c r="DN588" s="22">
        <f>Target_AM[[#This Row],[PROPORSI]]*VLOOKUP(Target_AM[[#This Row],[NIPNAS]],Target_CC[],COLUMN(CZ$2)+9,0)</f>
        <v>1024600</v>
      </c>
      <c r="DO588" s="22">
        <f>Target_AM[[#This Row],[PROPORSI]]*VLOOKUP(Target_AM[[#This Row],[NIPNAS]],Target_CC[],COLUMN(DA$2)+9,0)</f>
        <v>0</v>
      </c>
      <c r="DP588" s="22">
        <f>Target_AM[[#This Row],[PROPORSI]]*VLOOKUP(Target_AM[[#This Row],[NIPNAS]],Target_CC[],COLUMN(DB$2)+9,0)</f>
        <v>0</v>
      </c>
      <c r="DQ588" s="22">
        <f>Target_AM[[#This Row],[PROPORSI]]*VLOOKUP(Target_AM[[#This Row],[NIPNAS]],Target_CC[],COLUMN(DC$2)+9,0)</f>
        <v>0</v>
      </c>
      <c r="DR588" s="22">
        <f>Target_AM[[#This Row],[PROPORSI]]*VLOOKUP(Target_AM[[#This Row],[NIPNAS]],Target_CC[],COLUMN(DD$2)+9,0)</f>
        <v>0</v>
      </c>
      <c r="DS588" s="22">
        <f>Target_AM[[#This Row],[PROPORSI]]*VLOOKUP(Target_AM[[#This Row],[NIPNAS]],Target_CC[],COLUMN(DE$2)+9,0)</f>
        <v>0</v>
      </c>
      <c r="DT588" s="22">
        <f>Target_AM[[#This Row],[PROPORSI]]*VLOOKUP(Target_AM[[#This Row],[NIPNAS]],Target_CC[],COLUMN(DF$2)+9,0)</f>
        <v>0</v>
      </c>
      <c r="DU588" s="22">
        <f>Target_AM[[#This Row],[PROPORSI]]*VLOOKUP(Target_AM[[#This Row],[NIPNAS]],Target_CC[],COLUMN(DG$2)+9,0)</f>
        <v>0</v>
      </c>
      <c r="DV588" s="22">
        <f>Target_AM[[#This Row],[PROPORSI]]*VLOOKUP(Target_AM[[#This Row],[NIPNAS]],Target_CC[],COLUMN(DH$2)+9,0)</f>
        <v>0</v>
      </c>
      <c r="DW588" s="22">
        <f>Target_AM[[#This Row],[PROPORSI]]*VLOOKUP(Target_AM[[#This Row],[NIPNAS]],Target_CC[],COLUMN(DI$2)+9,0)</f>
        <v>0</v>
      </c>
      <c r="DX588" s="22">
        <f>Target_AM[[#This Row],[PROPORSI]]*VLOOKUP(Target_AM[[#This Row],[NIPNAS]],Target_CC[],COLUMN(DJ$2)+9,0)</f>
        <v>0</v>
      </c>
      <c r="DY588" s="22">
        <f>Target_AM[[#This Row],[PROPORSI]]*VLOOKUP(Target_AM[[#This Row],[NIPNAS]],Target_CC[],COLUMN(DK$2)+9,0)</f>
        <v>0</v>
      </c>
      <c r="DZ588" s="22">
        <f>Target_AM[[#This Row],[PROPORSI]]*VLOOKUP(Target_AM[[#This Row],[NIPNAS]],Target_CC[],COLUMN(DL$2)+9,0)</f>
        <v>0</v>
      </c>
      <c r="EA588" s="22">
        <f>Target_AM[[#This Row],[PROPORSI]]*VLOOKUP(Target_AM[[#This Row],[NIPNAS]],Target_CC[],COLUMN(DM$2)+9,0)</f>
        <v>0</v>
      </c>
    </row>
    <row r="589" spans="2:131" x14ac:dyDescent="0.3">
      <c r="B589">
        <v>403208</v>
      </c>
      <c r="C589" t="s">
        <v>995</v>
      </c>
      <c r="D589">
        <v>1</v>
      </c>
      <c r="E589" s="8">
        <v>45658</v>
      </c>
      <c r="F589">
        <v>76510198</v>
      </c>
      <c r="G589" t="s">
        <v>287</v>
      </c>
      <c r="J589" t="s">
        <v>1081</v>
      </c>
      <c r="K589" t="s">
        <v>24</v>
      </c>
      <c r="L589" t="s">
        <v>159</v>
      </c>
      <c r="M589" t="s">
        <v>31</v>
      </c>
      <c r="N589" s="23">
        <f>Target_AM[[#This Row],[PROPORSI]]*VLOOKUP(Target_AM[[#This Row],[NIPNAS]],Target_CC[],9,0)</f>
        <v>1910841075</v>
      </c>
      <c r="O589" s="22">
        <f>Target_AM[[#This Row],[PROPORSI]]*VLOOKUP(Target_AM[[#This Row],[NIPNAS]],Target_CC[],COLUMN(A$2)+9,0)</f>
        <v>117696314.44663753</v>
      </c>
      <c r="P589" s="22">
        <f>Target_AM[[#This Row],[PROPORSI]]*VLOOKUP(Target_AM[[#This Row],[NIPNAS]],Target_CC[],COLUMN(B$2)+9,0)</f>
        <v>194912176.02606061</v>
      </c>
      <c r="Q589" s="22">
        <f>Target_AM[[#This Row],[PROPORSI]]*VLOOKUP(Target_AM[[#This Row],[NIPNAS]],Target_CC[],COLUMN(C$2)+9,0)</f>
        <v>58061245.863801979</v>
      </c>
      <c r="R589" s="22">
        <f>Target_AM[[#This Row],[PROPORSI]]*VLOOKUP(Target_AM[[#This Row],[NIPNAS]],Target_CC[],COLUMN(D$2)+9,0)</f>
        <v>62573004.460487217</v>
      </c>
      <c r="S589" s="22">
        <f>Target_AM[[#This Row],[PROPORSI]]*VLOOKUP(Target_AM[[#This Row],[NIPNAS]],Target_CC[],COLUMN(E$2)+9,0)</f>
        <v>87159761.092816442</v>
      </c>
      <c r="T589" s="22">
        <f>Target_AM[[#This Row],[PROPORSI]]*VLOOKUP(Target_AM[[#This Row],[NIPNAS]],Target_CC[],COLUMN(F$2)+9,0)</f>
        <v>225804432.13391325</v>
      </c>
      <c r="U589" s="22">
        <f>Target_AM[[#This Row],[PROPORSI]]*VLOOKUP(Target_AM[[#This Row],[NIPNAS]],Target_CC[],COLUMN(G$2)+9,0)</f>
        <v>166277209.44453514</v>
      </c>
      <c r="V589" s="22">
        <f>Target_AM[[#This Row],[PROPORSI]]*VLOOKUP(Target_AM[[#This Row],[NIPNAS]],Target_CC[],COLUMN(H$2)+9,0)</f>
        <v>61842360.520089291</v>
      </c>
      <c r="W589" s="22">
        <f>Target_AM[[#This Row],[PROPORSI]]*VLOOKUP(Target_AM[[#This Row],[NIPNAS]],Target_CC[],COLUMN(I$2)+9,0)</f>
        <v>41062141.780704208</v>
      </c>
      <c r="X589" s="22">
        <f>Target_AM[[#This Row],[PROPORSI]]*VLOOKUP(Target_AM[[#This Row],[NIPNAS]],Target_CC[],COLUMN(J$2)+9,0)</f>
        <v>92494058.046816215</v>
      </c>
      <c r="Y589" s="22">
        <f>Target_AM[[#This Row],[PROPORSI]]*VLOOKUP(Target_AM[[#This Row],[NIPNAS]],Target_CC[],COLUMN(K$2)+9,0)</f>
        <v>68084757.317882568</v>
      </c>
      <c r="Z589" s="22">
        <f>Target_AM[[#This Row],[PROPORSI]]*VLOOKUP(Target_AM[[#This Row],[NIPNAS]],Target_CC[],COLUMN(L$2)+9,0)</f>
        <v>47328690.750874326</v>
      </c>
      <c r="AA589" s="22">
        <f>Target_AM[[#This Row],[PROPORSI]]*VLOOKUP(Target_AM[[#This Row],[NIPNAS]],Target_CC[],COLUMN(M$2)+9,0)</f>
        <v>1223296151.8846188</v>
      </c>
      <c r="AB589" s="22">
        <f>Target_AM[[#This Row],[PROPORSI]]*VLOOKUP(Target_AM[[#This Row],[NIPNAS]],Target_CC[],COLUMN(N$2)+9,0)</f>
        <v>1254687.6220022589</v>
      </c>
      <c r="AC589" s="22">
        <f>Target_AM[[#This Row],[PROPORSI]]*VLOOKUP(Target_AM[[#This Row],[NIPNAS]],Target_CC[],COLUMN(O$2)+9,0)</f>
        <v>8130824.3212217093</v>
      </c>
      <c r="AD589" s="22">
        <f>Target_AM[[#This Row],[PROPORSI]]*VLOOKUP(Target_AM[[#This Row],[NIPNAS]],Target_CC[],COLUMN(P$2)+9,0)</f>
        <v>2111469.4786244929</v>
      </c>
      <c r="AE589" s="22">
        <f>Target_AM[[#This Row],[PROPORSI]]*VLOOKUP(Target_AM[[#This Row],[NIPNAS]],Target_CC[],COLUMN(Q$2)+9,0)</f>
        <v>7910961.5572697669</v>
      </c>
      <c r="AF589" s="22">
        <f>Target_AM[[#This Row],[PROPORSI]]*VLOOKUP(Target_AM[[#This Row],[NIPNAS]],Target_CC[],COLUMN(R$2)+9,0)</f>
        <v>9626521.4996337742</v>
      </c>
      <c r="AG589" s="22">
        <f>Target_AM[[#This Row],[PROPORSI]]*VLOOKUP(Target_AM[[#This Row],[NIPNAS]],Target_CC[],COLUMN(S$2)+9,0)</f>
        <v>34205930.850253761</v>
      </c>
      <c r="AH589" s="22">
        <f>Target_AM[[#This Row],[PROPORSI]]*VLOOKUP(Target_AM[[#This Row],[NIPNAS]],Target_CC[],COLUMN(T$2)+9,0)</f>
        <v>27575612.623034418</v>
      </c>
      <c r="AI589" s="22">
        <f>Target_AM[[#This Row],[PROPORSI]]*VLOOKUP(Target_AM[[#This Row],[NIPNAS]],Target_CC[],COLUMN(U$2)+9,0)</f>
        <v>10882989.07786601</v>
      </c>
      <c r="AJ589" s="22">
        <f>Target_AM[[#This Row],[PROPORSI]]*VLOOKUP(Target_AM[[#This Row],[NIPNAS]],Target_CC[],COLUMN(V$2)+9,0)</f>
        <v>7502506.4590551183</v>
      </c>
      <c r="AK589" s="22">
        <f>Target_AM[[#This Row],[PROPORSI]]*VLOOKUP(Target_AM[[#This Row],[NIPNAS]],Target_CC[],COLUMN(W$2)+9,0)</f>
        <v>10783596.576612428</v>
      </c>
      <c r="AL589" s="22">
        <f>Target_AM[[#This Row],[PROPORSI]]*VLOOKUP(Target_AM[[#This Row],[NIPNAS]],Target_CC[],COLUMN(X$2)+9,0)</f>
        <v>7940205.1746630073</v>
      </c>
      <c r="AM589" s="22">
        <f>Target_AM[[#This Row],[PROPORSI]]*VLOOKUP(Target_AM[[#This Row],[NIPNAS]],Target_CC[],COLUMN(Y$2)+9,0)</f>
        <v>6322100.3860661983</v>
      </c>
      <c r="AN589" s="22">
        <f>Target_AM[[#This Row],[PROPORSI]]*VLOOKUP(Target_AM[[#This Row],[NIPNAS]],Target_CC[],COLUMN(Z$2)+9,0)</f>
        <v>134247405.62630296</v>
      </c>
      <c r="AO589" s="22">
        <f>Target_AM[[#This Row],[PROPORSI]]*VLOOKUP(Target_AM[[#This Row],[NIPNAS]],Target_CC[],COLUMN(AA$2)+9,0)</f>
        <v>118951002.06863979</v>
      </c>
      <c r="AP589" s="22">
        <f>Target_AM[[#This Row],[PROPORSI]]*VLOOKUP(Target_AM[[#This Row],[NIPNAS]],Target_CC[],COLUMN(AB$2)+9,0)</f>
        <v>203043000.34728232</v>
      </c>
      <c r="AQ589" s="22">
        <f>Target_AM[[#This Row],[PROPORSI]]*VLOOKUP(Target_AM[[#This Row],[NIPNAS]],Target_CC[],COLUMN(AC$2)+9,0)</f>
        <v>60172715.342426471</v>
      </c>
      <c r="AR589" s="22">
        <f>Target_AM[[#This Row],[PROPORSI]]*VLOOKUP(Target_AM[[#This Row],[NIPNAS]],Target_CC[],COLUMN(AD$2)+9,0)</f>
        <v>70483966.017756984</v>
      </c>
      <c r="AS589" s="22">
        <f>Target_AM[[#This Row],[PROPORSI]]*VLOOKUP(Target_AM[[#This Row],[NIPNAS]],Target_CC[],COLUMN(AE$2)+9,0)</f>
        <v>96786282.592450216</v>
      </c>
      <c r="AT589" s="22">
        <f>Target_AM[[#This Row],[PROPORSI]]*VLOOKUP(Target_AM[[#This Row],[NIPNAS]],Target_CC[],COLUMN(AF$2)+9,0)</f>
        <v>260010362.98416701</v>
      </c>
      <c r="AU589" s="22">
        <f>Target_AM[[#This Row],[PROPORSI]]*VLOOKUP(Target_AM[[#This Row],[NIPNAS]],Target_CC[],COLUMN(AG$2)+9,0)</f>
        <v>193852822.06756955</v>
      </c>
      <c r="AV589" s="22">
        <f>Target_AM[[#This Row],[PROPORSI]]*VLOOKUP(Target_AM[[#This Row],[NIPNAS]],Target_CC[],COLUMN(AH$2)+9,0)</f>
        <v>72725349.597955301</v>
      </c>
      <c r="AW589" s="22">
        <f>Target_AM[[#This Row],[PROPORSI]]*VLOOKUP(Target_AM[[#This Row],[NIPNAS]],Target_CC[],COLUMN(AI$2)+9,0)</f>
        <v>48564648.239759326</v>
      </c>
      <c r="AX589" s="22">
        <f>Target_AM[[#This Row],[PROPORSI]]*VLOOKUP(Target_AM[[#This Row],[NIPNAS]],Target_CC[],COLUMN(AJ$2)+9,0)</f>
        <v>103277654.62342864</v>
      </c>
      <c r="AY589" s="22">
        <f>Target_AM[[#This Row],[PROPORSI]]*VLOOKUP(Target_AM[[#This Row],[NIPNAS]],Target_CC[],COLUMN(AK$2)+9,0)</f>
        <v>76024962.492545575</v>
      </c>
      <c r="AZ589" s="22">
        <f>Target_AM[[#This Row],[PROPORSI]]*VLOOKUP(Target_AM[[#This Row],[NIPNAS]],Target_CC[],COLUMN(AL$2)+9,0)</f>
        <v>53650791.136940524</v>
      </c>
      <c r="BA589" s="22">
        <f>Target_AM[[#This Row],[PROPORSI]]*VLOOKUP(Target_AM[[#This Row],[NIPNAS]],Target_CC[],COLUMN(AM$2)+9,0)</f>
        <v>1357543557.5109217</v>
      </c>
      <c r="BB589" s="22">
        <f>Target_AM[[#This Row],[PROPORSI]]*VLOOKUP(Target_AM[[#This Row],[NIPNAS]],Target_CC[],COLUMN(AN$2)+9,0)</f>
        <v>0</v>
      </c>
      <c r="BC589" s="22">
        <f>Target_AM[[#This Row],[PROPORSI]]*VLOOKUP(Target_AM[[#This Row],[NIPNAS]],Target_CC[],COLUMN(AO$2)+9,0)</f>
        <v>0</v>
      </c>
      <c r="BD589" s="22">
        <f>Target_AM[[#This Row],[PROPORSI]]*VLOOKUP(Target_AM[[#This Row],[NIPNAS]],Target_CC[],COLUMN(AP$2)+9,0)</f>
        <v>0</v>
      </c>
      <c r="BE589" s="22">
        <f>Target_AM[[#This Row],[PROPORSI]]*VLOOKUP(Target_AM[[#This Row],[NIPNAS]],Target_CC[],COLUMN(AQ$2)+9,0)</f>
        <v>0</v>
      </c>
      <c r="BF589" s="22">
        <f>Target_AM[[#This Row],[PROPORSI]]*VLOOKUP(Target_AM[[#This Row],[NIPNAS]],Target_CC[],COLUMN(AR$2)+9,0)</f>
        <v>0</v>
      </c>
      <c r="BG589" s="22">
        <f>Target_AM[[#This Row],[PROPORSI]]*VLOOKUP(Target_AM[[#This Row],[NIPNAS]],Target_CC[],COLUMN(AS$2)+9,0)</f>
        <v>0</v>
      </c>
      <c r="BH589" s="22">
        <f>Target_AM[[#This Row],[PROPORSI]]*VLOOKUP(Target_AM[[#This Row],[NIPNAS]],Target_CC[],COLUMN(AT$2)+9,0)</f>
        <v>0</v>
      </c>
      <c r="BI589" s="22">
        <f>Target_AM[[#This Row],[PROPORSI]]*VLOOKUP(Target_AM[[#This Row],[NIPNAS]],Target_CC[],COLUMN(AU$2)+9,0)</f>
        <v>0</v>
      </c>
      <c r="BJ589" s="22">
        <f>Target_AM[[#This Row],[PROPORSI]]*VLOOKUP(Target_AM[[#This Row],[NIPNAS]],Target_CC[],COLUMN(AV$2)+9,0)</f>
        <v>0</v>
      </c>
      <c r="BK589" s="22">
        <f>Target_AM[[#This Row],[PROPORSI]]*VLOOKUP(Target_AM[[#This Row],[NIPNAS]],Target_CC[],COLUMN(AW$2)+9,0)</f>
        <v>0</v>
      </c>
      <c r="BL589" s="22">
        <f>Target_AM[[#This Row],[PROPORSI]]*VLOOKUP(Target_AM[[#This Row],[NIPNAS]],Target_CC[],COLUMN(AX$2)+9,0)</f>
        <v>0</v>
      </c>
      <c r="BM589" s="22">
        <f>Target_AM[[#This Row],[PROPORSI]]*VLOOKUP(Target_AM[[#This Row],[NIPNAS]],Target_CC[],COLUMN(AY$2)+9,0)</f>
        <v>0</v>
      </c>
      <c r="BN589" s="22">
        <f>Target_AM[[#This Row],[PROPORSI]]*VLOOKUP(Target_AM[[#This Row],[NIPNAS]],Target_CC[],COLUMN(AZ$2)+9,0)</f>
        <v>0</v>
      </c>
      <c r="BO589" s="22">
        <f>Target_AM[[#This Row],[PROPORSI]]*VLOOKUP(Target_AM[[#This Row],[NIPNAS]],Target_CC[],COLUMN(BA$2)+9,0)</f>
        <v>77421338</v>
      </c>
      <c r="BP589" s="22">
        <f>Target_AM[[#This Row],[PROPORSI]]*VLOOKUP(Target_AM[[#This Row],[NIPNAS]],Target_CC[],COLUMN(BB$2)+9,0)</f>
        <v>47202244</v>
      </c>
      <c r="BQ589" s="22">
        <f>Target_AM[[#This Row],[PROPORSI]]*VLOOKUP(Target_AM[[#This Row],[NIPNAS]],Target_CC[],COLUMN(BC$2)+9,0)</f>
        <v>58271100</v>
      </c>
      <c r="BR589" s="22">
        <f>Target_AM[[#This Row],[PROPORSI]]*VLOOKUP(Target_AM[[#This Row],[NIPNAS]],Target_CC[],COLUMN(BD$2)+9,0)</f>
        <v>58130340</v>
      </c>
      <c r="BS589" s="22">
        <f>Target_AM[[#This Row],[PROPORSI]]*VLOOKUP(Target_AM[[#This Row],[NIPNAS]],Target_CC[],COLUMN(BE$2)+9,0)</f>
        <v>58130340</v>
      </c>
      <c r="BT589" s="22">
        <f>Target_AM[[#This Row],[PROPORSI]]*VLOOKUP(Target_AM[[#This Row],[NIPNAS]],Target_CC[],COLUMN(BF$2)+9,0)</f>
        <v>58130340</v>
      </c>
      <c r="BU589" s="22">
        <f>Target_AM[[#This Row],[PROPORSI]]*VLOOKUP(Target_AM[[#This Row],[NIPNAS]],Target_CC[],COLUMN(BG$2)+9,0)</f>
        <v>58130340</v>
      </c>
      <c r="BV589" s="22">
        <f>Target_AM[[#This Row],[PROPORSI]]*VLOOKUP(Target_AM[[#This Row],[NIPNAS]],Target_CC[],COLUMN(BH$2)+9,0)</f>
        <v>58130340</v>
      </c>
      <c r="BW589" s="22">
        <f>Target_AM[[#This Row],[PROPORSI]]*VLOOKUP(Target_AM[[#This Row],[NIPNAS]],Target_CC[],COLUMN(BI$2)+9,0)</f>
        <v>58130340</v>
      </c>
      <c r="BX589" s="22">
        <f>Target_AM[[#This Row],[PROPORSI]]*VLOOKUP(Target_AM[[#This Row],[NIPNAS]],Target_CC[],COLUMN(BJ$2)+9,0)</f>
        <v>58130340</v>
      </c>
      <c r="BY589" s="22">
        <f>Target_AM[[#This Row],[PROPORSI]]*VLOOKUP(Target_AM[[#This Row],[NIPNAS]],Target_CC[],COLUMN(BK$2)+9,0)</f>
        <v>58130340</v>
      </c>
      <c r="BZ589" s="22">
        <f>Target_AM[[#This Row],[PROPORSI]]*VLOOKUP(Target_AM[[#This Row],[NIPNAS]],Target_CC[],COLUMN(BL$2)+9,0)</f>
        <v>58130340</v>
      </c>
      <c r="CA589" s="22">
        <f>Target_AM[[#This Row],[PROPORSI]]*VLOOKUP(Target_AM[[#This Row],[NIPNAS]],Target_CC[],COLUMN(BM$2)+9,0)</f>
        <v>706067742</v>
      </c>
      <c r="CB589" s="22">
        <f>Target_AM[[#This Row],[PROPORSI]]*VLOOKUP(Target_AM[[#This Row],[NIPNAS]],Target_CC[],COLUMN(BN$2)+9,0)</f>
        <v>13355323</v>
      </c>
      <c r="CC589" s="22">
        <f>Target_AM[[#This Row],[PROPORSI]]*VLOOKUP(Target_AM[[#This Row],[NIPNAS]],Target_CC[],COLUMN(BO$2)+9,0)</f>
        <v>-8269800</v>
      </c>
      <c r="CD589" s="22">
        <f>Target_AM[[#This Row],[PROPORSI]]*VLOOKUP(Target_AM[[#This Row],[NIPNAS]],Target_CC[],COLUMN(BP$2)+9,0)</f>
        <v>2815200</v>
      </c>
      <c r="CE589" s="22">
        <f>Target_AM[[#This Row],[PROPORSI]]*VLOOKUP(Target_AM[[#This Row],[NIPNAS]],Target_CC[],COLUMN(BQ$2)+9,0)</f>
        <v>2674440</v>
      </c>
      <c r="CF589" s="22">
        <f>Target_AM[[#This Row],[PROPORSI]]*VLOOKUP(Target_AM[[#This Row],[NIPNAS]],Target_CC[],COLUMN(BR$2)+9,0)</f>
        <v>2674440</v>
      </c>
      <c r="CG589" s="22">
        <f>Target_AM[[#This Row],[PROPORSI]]*VLOOKUP(Target_AM[[#This Row],[NIPNAS]],Target_CC[],COLUMN(BS$2)+9,0)</f>
        <v>2674440</v>
      </c>
      <c r="CH589" s="22">
        <f>Target_AM[[#This Row],[PROPORSI]]*VLOOKUP(Target_AM[[#This Row],[NIPNAS]],Target_CC[],COLUMN(BT$2)+9,0)</f>
        <v>2674440</v>
      </c>
      <c r="CI589" s="22">
        <f>Target_AM[[#This Row],[PROPORSI]]*VLOOKUP(Target_AM[[#This Row],[NIPNAS]],Target_CC[],COLUMN(BU$2)+9,0)</f>
        <v>2674440</v>
      </c>
      <c r="CJ589" s="22">
        <f>Target_AM[[#This Row],[PROPORSI]]*VLOOKUP(Target_AM[[#This Row],[NIPNAS]],Target_CC[],COLUMN(BV$2)+9,0)</f>
        <v>2674440</v>
      </c>
      <c r="CK589" s="22">
        <f>Target_AM[[#This Row],[PROPORSI]]*VLOOKUP(Target_AM[[#This Row],[NIPNAS]],Target_CC[],COLUMN(BW$2)+9,0)</f>
        <v>2674440</v>
      </c>
      <c r="CL589" s="22">
        <f>Target_AM[[#This Row],[PROPORSI]]*VLOOKUP(Target_AM[[#This Row],[NIPNAS]],Target_CC[],COLUMN(BX$2)+9,0)</f>
        <v>2674440</v>
      </c>
      <c r="CM589" s="22">
        <f>Target_AM[[#This Row],[PROPORSI]]*VLOOKUP(Target_AM[[#This Row],[NIPNAS]],Target_CC[],COLUMN(BY$2)+9,0)</f>
        <v>2674440</v>
      </c>
      <c r="CN589" s="22">
        <f>Target_AM[[#This Row],[PROPORSI]]*VLOOKUP(Target_AM[[#This Row],[NIPNAS]],Target_CC[],COLUMN(BZ$2)+9,0)</f>
        <v>31970683</v>
      </c>
      <c r="CO589" s="22">
        <f>Target_AM[[#This Row],[PROPORSI]]*VLOOKUP(Target_AM[[#This Row],[NIPNAS]],Target_CC[],COLUMN(CA$2)+9,0)</f>
        <v>64066015</v>
      </c>
      <c r="CP589" s="22">
        <f>Target_AM[[#This Row],[PROPORSI]]*VLOOKUP(Target_AM[[#This Row],[NIPNAS]],Target_CC[],COLUMN(CB$2)+9,0)</f>
        <v>55472044</v>
      </c>
      <c r="CQ589" s="22">
        <f>Target_AM[[#This Row],[PROPORSI]]*VLOOKUP(Target_AM[[#This Row],[NIPNAS]],Target_CC[],COLUMN(CC$2)+9,0)</f>
        <v>55455900</v>
      </c>
      <c r="CR589" s="22">
        <f>Target_AM[[#This Row],[PROPORSI]]*VLOOKUP(Target_AM[[#This Row],[NIPNAS]],Target_CC[],COLUMN(CD$2)+9,0)</f>
        <v>55455900</v>
      </c>
      <c r="CS589" s="22">
        <f>Target_AM[[#This Row],[PROPORSI]]*VLOOKUP(Target_AM[[#This Row],[NIPNAS]],Target_CC[],COLUMN(CE$2)+9,0)</f>
        <v>55455900</v>
      </c>
      <c r="CT589" s="22">
        <f>Target_AM[[#This Row],[PROPORSI]]*VLOOKUP(Target_AM[[#This Row],[NIPNAS]],Target_CC[],COLUMN(CF$2)+9,0)</f>
        <v>55455900</v>
      </c>
      <c r="CU589" s="22">
        <f>Target_AM[[#This Row],[PROPORSI]]*VLOOKUP(Target_AM[[#This Row],[NIPNAS]],Target_CC[],COLUMN(CG$2)+9,0)</f>
        <v>55455900</v>
      </c>
      <c r="CV589" s="22">
        <f>Target_AM[[#This Row],[PROPORSI]]*VLOOKUP(Target_AM[[#This Row],[NIPNAS]],Target_CC[],COLUMN(CH$2)+9,0)</f>
        <v>55455900</v>
      </c>
      <c r="CW589" s="22">
        <f>Target_AM[[#This Row],[PROPORSI]]*VLOOKUP(Target_AM[[#This Row],[NIPNAS]],Target_CC[],COLUMN(CI$2)+9,0)</f>
        <v>55455900</v>
      </c>
      <c r="CX589" s="22">
        <f>Target_AM[[#This Row],[PROPORSI]]*VLOOKUP(Target_AM[[#This Row],[NIPNAS]],Target_CC[],COLUMN(CJ$2)+9,0)</f>
        <v>55455900</v>
      </c>
      <c r="CY589" s="22">
        <f>Target_AM[[#This Row],[PROPORSI]]*VLOOKUP(Target_AM[[#This Row],[NIPNAS]],Target_CC[],COLUMN(CK$2)+9,0)</f>
        <v>55455900</v>
      </c>
      <c r="CZ589" s="22">
        <f>Target_AM[[#This Row],[PROPORSI]]*VLOOKUP(Target_AM[[#This Row],[NIPNAS]],Target_CC[],COLUMN(CL$2)+9,0)</f>
        <v>55455900</v>
      </c>
      <c r="DA589" s="22">
        <f>Target_AM[[#This Row],[PROPORSI]]*VLOOKUP(Target_AM[[#This Row],[NIPNAS]],Target_CC[],COLUMN(CM$2)+9,0)</f>
        <v>674097059</v>
      </c>
      <c r="DB589" s="22">
        <f>Target_AM[[#This Row],[PROPORSI]]*VLOOKUP(Target_AM[[#This Row],[NIPNAS]],Target_CC[],COLUMN(CN$2)+9,0)</f>
        <v>0</v>
      </c>
      <c r="DC589" s="22">
        <f>Target_AM[[#This Row],[PROPORSI]]*VLOOKUP(Target_AM[[#This Row],[NIPNAS]],Target_CC[],COLUMN(CO$2)+9,0)</f>
        <v>0</v>
      </c>
      <c r="DD589" s="22">
        <f>Target_AM[[#This Row],[PROPORSI]]*VLOOKUP(Target_AM[[#This Row],[NIPNAS]],Target_CC[],COLUMN(CP$2)+9,0)</f>
        <v>0</v>
      </c>
      <c r="DE589" s="22">
        <f>Target_AM[[#This Row],[PROPORSI]]*VLOOKUP(Target_AM[[#This Row],[NIPNAS]],Target_CC[],COLUMN(CQ$2)+9,0)</f>
        <v>0</v>
      </c>
      <c r="DF589" s="22">
        <f>Target_AM[[#This Row],[PROPORSI]]*VLOOKUP(Target_AM[[#This Row],[NIPNAS]],Target_CC[],COLUMN(CR$2)+9,0)</f>
        <v>0</v>
      </c>
      <c r="DG589" s="22">
        <f>Target_AM[[#This Row],[PROPORSI]]*VLOOKUP(Target_AM[[#This Row],[NIPNAS]],Target_CC[],COLUMN(CS$2)+9,0)</f>
        <v>0</v>
      </c>
      <c r="DH589" s="22">
        <f>Target_AM[[#This Row],[PROPORSI]]*VLOOKUP(Target_AM[[#This Row],[NIPNAS]],Target_CC[],COLUMN(CT$2)+9,0)</f>
        <v>0</v>
      </c>
      <c r="DI589" s="22">
        <f>Target_AM[[#This Row],[PROPORSI]]*VLOOKUP(Target_AM[[#This Row],[NIPNAS]],Target_CC[],COLUMN(CU$2)+9,0)</f>
        <v>0</v>
      </c>
      <c r="DJ589" s="22">
        <f>Target_AM[[#This Row],[PROPORSI]]*VLOOKUP(Target_AM[[#This Row],[NIPNAS]],Target_CC[],COLUMN(CV$2)+9,0)</f>
        <v>0</v>
      </c>
      <c r="DK589" s="22">
        <f>Target_AM[[#This Row],[PROPORSI]]*VLOOKUP(Target_AM[[#This Row],[NIPNAS]],Target_CC[],COLUMN(CW$2)+9,0)</f>
        <v>0</v>
      </c>
      <c r="DL589" s="22">
        <f>Target_AM[[#This Row],[PROPORSI]]*VLOOKUP(Target_AM[[#This Row],[NIPNAS]],Target_CC[],COLUMN(CX$2)+9,0)</f>
        <v>0</v>
      </c>
      <c r="DM589" s="22">
        <f>Target_AM[[#This Row],[PROPORSI]]*VLOOKUP(Target_AM[[#This Row],[NIPNAS]],Target_CC[],COLUMN(CY$2)+9,0)</f>
        <v>0</v>
      </c>
      <c r="DN589" s="22">
        <f>Target_AM[[#This Row],[PROPORSI]]*VLOOKUP(Target_AM[[#This Row],[NIPNAS]],Target_CC[],COLUMN(CZ$2)+9,0)</f>
        <v>0</v>
      </c>
      <c r="DO589" s="22">
        <f>Target_AM[[#This Row],[PROPORSI]]*VLOOKUP(Target_AM[[#This Row],[NIPNAS]],Target_CC[],COLUMN(DA$2)+9,0)</f>
        <v>0</v>
      </c>
      <c r="DP589" s="22">
        <f>Target_AM[[#This Row],[PROPORSI]]*VLOOKUP(Target_AM[[#This Row],[NIPNAS]],Target_CC[],COLUMN(DB$2)+9,0)</f>
        <v>0</v>
      </c>
      <c r="DQ589" s="22">
        <f>Target_AM[[#This Row],[PROPORSI]]*VLOOKUP(Target_AM[[#This Row],[NIPNAS]],Target_CC[],COLUMN(DC$2)+9,0)</f>
        <v>0</v>
      </c>
      <c r="DR589" s="22">
        <f>Target_AM[[#This Row],[PROPORSI]]*VLOOKUP(Target_AM[[#This Row],[NIPNAS]],Target_CC[],COLUMN(DD$2)+9,0)</f>
        <v>0</v>
      </c>
      <c r="DS589" s="22">
        <f>Target_AM[[#This Row],[PROPORSI]]*VLOOKUP(Target_AM[[#This Row],[NIPNAS]],Target_CC[],COLUMN(DE$2)+9,0)</f>
        <v>0</v>
      </c>
      <c r="DT589" s="22">
        <f>Target_AM[[#This Row],[PROPORSI]]*VLOOKUP(Target_AM[[#This Row],[NIPNAS]],Target_CC[],COLUMN(DF$2)+9,0)</f>
        <v>0</v>
      </c>
      <c r="DU589" s="22">
        <f>Target_AM[[#This Row],[PROPORSI]]*VLOOKUP(Target_AM[[#This Row],[NIPNAS]],Target_CC[],COLUMN(DG$2)+9,0)</f>
        <v>0</v>
      </c>
      <c r="DV589" s="22">
        <f>Target_AM[[#This Row],[PROPORSI]]*VLOOKUP(Target_AM[[#This Row],[NIPNAS]],Target_CC[],COLUMN(DH$2)+9,0)</f>
        <v>0</v>
      </c>
      <c r="DW589" s="22">
        <f>Target_AM[[#This Row],[PROPORSI]]*VLOOKUP(Target_AM[[#This Row],[NIPNAS]],Target_CC[],COLUMN(DI$2)+9,0)</f>
        <v>0</v>
      </c>
      <c r="DX589" s="22">
        <f>Target_AM[[#This Row],[PROPORSI]]*VLOOKUP(Target_AM[[#This Row],[NIPNAS]],Target_CC[],COLUMN(DJ$2)+9,0)</f>
        <v>0</v>
      </c>
      <c r="DY589" s="22">
        <f>Target_AM[[#This Row],[PROPORSI]]*VLOOKUP(Target_AM[[#This Row],[NIPNAS]],Target_CC[],COLUMN(DK$2)+9,0)</f>
        <v>0</v>
      </c>
      <c r="DZ589" s="22">
        <f>Target_AM[[#This Row],[PROPORSI]]*VLOOKUP(Target_AM[[#This Row],[NIPNAS]],Target_CC[],COLUMN(DL$2)+9,0)</f>
        <v>0</v>
      </c>
      <c r="EA589" s="22">
        <f>Target_AM[[#This Row],[PROPORSI]]*VLOOKUP(Target_AM[[#This Row],[NIPNAS]],Target_CC[],COLUMN(DM$2)+9,0)</f>
        <v>0</v>
      </c>
    </row>
    <row r="590" spans="2:131" x14ac:dyDescent="0.3">
      <c r="B590">
        <v>403208</v>
      </c>
      <c r="C590" t="s">
        <v>995</v>
      </c>
      <c r="D590">
        <v>1</v>
      </c>
      <c r="E590" s="8">
        <v>45658</v>
      </c>
      <c r="F590">
        <v>76510199</v>
      </c>
      <c r="G590" t="s">
        <v>288</v>
      </c>
      <c r="J590" t="s">
        <v>1081</v>
      </c>
      <c r="K590" t="s">
        <v>24</v>
      </c>
      <c r="L590" t="s">
        <v>159</v>
      </c>
      <c r="M590" t="s">
        <v>31</v>
      </c>
      <c r="N590" s="23">
        <f>Target_AM[[#This Row],[PROPORSI]]*VLOOKUP(Target_AM[[#This Row],[NIPNAS]],Target_CC[],9,0)</f>
        <v>1549800419</v>
      </c>
      <c r="O590" s="22">
        <f>Target_AM[[#This Row],[PROPORSI]]*VLOOKUP(Target_AM[[#This Row],[NIPNAS]],Target_CC[],COLUMN(A$2)+9,0)</f>
        <v>139571641.48883939</v>
      </c>
      <c r="P590" s="22">
        <f>Target_AM[[#This Row],[PROPORSI]]*VLOOKUP(Target_AM[[#This Row],[NIPNAS]],Target_CC[],COLUMN(B$2)+9,0)</f>
        <v>145638755.72957855</v>
      </c>
      <c r="Q590" s="22">
        <f>Target_AM[[#This Row],[PROPORSI]]*VLOOKUP(Target_AM[[#This Row],[NIPNAS]],Target_CC[],COLUMN(C$2)+9,0)</f>
        <v>72166365.217098787</v>
      </c>
      <c r="R590" s="22">
        <f>Target_AM[[#This Row],[PROPORSI]]*VLOOKUP(Target_AM[[#This Row],[NIPNAS]],Target_CC[],COLUMN(D$2)+9,0)</f>
        <v>75389631.971712589</v>
      </c>
      <c r="S590" s="22">
        <f>Target_AM[[#This Row],[PROPORSI]]*VLOOKUP(Target_AM[[#This Row],[NIPNAS]],Target_CC[],COLUMN(E$2)+9,0)</f>
        <v>102696311.13499774</v>
      </c>
      <c r="T590" s="22">
        <f>Target_AM[[#This Row],[PROPORSI]]*VLOOKUP(Target_AM[[#This Row],[NIPNAS]],Target_CC[],COLUMN(F$2)+9,0)</f>
        <v>119328737.1127671</v>
      </c>
      <c r="U590" s="22">
        <f>Target_AM[[#This Row],[PROPORSI]]*VLOOKUP(Target_AM[[#This Row],[NIPNAS]],Target_CC[],COLUMN(G$2)+9,0)</f>
        <v>92819903.712985858</v>
      </c>
      <c r="V590" s="22">
        <f>Target_AM[[#This Row],[PROPORSI]]*VLOOKUP(Target_AM[[#This Row],[NIPNAS]],Target_CC[],COLUMN(H$2)+9,0)</f>
        <v>31276452.232196376</v>
      </c>
      <c r="W590" s="22">
        <f>Target_AM[[#This Row],[PROPORSI]]*VLOOKUP(Target_AM[[#This Row],[NIPNAS]],Target_CC[],COLUMN(I$2)+9,0)</f>
        <v>73074068.6155563</v>
      </c>
      <c r="X590" s="22">
        <f>Target_AM[[#This Row],[PROPORSI]]*VLOOKUP(Target_AM[[#This Row],[NIPNAS]],Target_CC[],COLUMN(J$2)+9,0)</f>
        <v>46817490.575023457</v>
      </c>
      <c r="Y590" s="22">
        <f>Target_AM[[#This Row],[PROPORSI]]*VLOOKUP(Target_AM[[#This Row],[NIPNAS]],Target_CC[],COLUMN(K$2)+9,0)</f>
        <v>34462294.674316615</v>
      </c>
      <c r="Z590" s="22">
        <f>Target_AM[[#This Row],[PROPORSI]]*VLOOKUP(Target_AM[[#This Row],[NIPNAS]],Target_CC[],COLUMN(L$2)+9,0)</f>
        <v>48106863.024494074</v>
      </c>
      <c r="AA590" s="22">
        <f>Target_AM[[#This Row],[PROPORSI]]*VLOOKUP(Target_AM[[#This Row],[NIPNAS]],Target_CC[],COLUMN(M$2)+9,0)</f>
        <v>981348515.48956668</v>
      </c>
      <c r="AB590" s="22">
        <f>Target_AM[[#This Row],[PROPORSI]]*VLOOKUP(Target_AM[[#This Row],[NIPNAS]],Target_CC[],COLUMN(N$2)+9,0)</f>
        <v>1487886.9553556144</v>
      </c>
      <c r="AC590" s="22">
        <f>Target_AM[[#This Row],[PROPORSI]]*VLOOKUP(Target_AM[[#This Row],[NIPNAS]],Target_CC[],COLUMN(O$2)+9,0)</f>
        <v>6075367.692986995</v>
      </c>
      <c r="AD590" s="22">
        <f>Target_AM[[#This Row],[PROPORSI]]*VLOOKUP(Target_AM[[#This Row],[NIPNAS]],Target_CC[],COLUMN(P$2)+9,0)</f>
        <v>2624419.7015099078</v>
      </c>
      <c r="AE590" s="22">
        <f>Target_AM[[#This Row],[PROPORSI]]*VLOOKUP(Target_AM[[#This Row],[NIPNAS]],Target_CC[],COLUMN(Q$2)+9,0)</f>
        <v>9531338.4020347744</v>
      </c>
      <c r="AF590" s="22">
        <f>Target_AM[[#This Row],[PROPORSI]]*VLOOKUP(Target_AM[[#This Row],[NIPNAS]],Target_CC[],COLUMN(R$2)+9,0)</f>
        <v>11342484.590123713</v>
      </c>
      <c r="AG590" s="22">
        <f>Target_AM[[#This Row],[PROPORSI]]*VLOOKUP(Target_AM[[#This Row],[NIPNAS]],Target_CC[],COLUMN(S$2)+9,0)</f>
        <v>18076485.441644222</v>
      </c>
      <c r="AH590" s="22">
        <f>Target_AM[[#This Row],[PROPORSI]]*VLOOKUP(Target_AM[[#This Row],[NIPNAS]],Target_CC[],COLUMN(T$2)+9,0)</f>
        <v>15393364.593061939</v>
      </c>
      <c r="AI590" s="22">
        <f>Target_AM[[#This Row],[PROPORSI]]*VLOOKUP(Target_AM[[#This Row],[NIPNAS]],Target_CC[],COLUMN(U$2)+9,0)</f>
        <v>5504015.130968675</v>
      </c>
      <c r="AJ590" s="22">
        <f>Target_AM[[#This Row],[PROPORSI]]*VLOOKUP(Target_AM[[#This Row],[NIPNAS]],Target_CC[],COLUMN(V$2)+9,0)</f>
        <v>13351438.770670116</v>
      </c>
      <c r="AK590" s="22">
        <f>Target_AM[[#This Row],[PROPORSI]]*VLOOKUP(Target_AM[[#This Row],[NIPNAS]],Target_CC[],COLUMN(W$2)+9,0)</f>
        <v>5458306.6388423666</v>
      </c>
      <c r="AL590" s="22">
        <f>Target_AM[[#This Row],[PROPORSI]]*VLOOKUP(Target_AM[[#This Row],[NIPNAS]],Target_CC[],COLUMN(X$2)+9,0)</f>
        <v>4019074.1846398413</v>
      </c>
      <c r="AM590" s="22">
        <f>Target_AM[[#This Row],[PROPORSI]]*VLOOKUP(Target_AM[[#This Row],[NIPNAS]],Target_CC[],COLUMN(Y$2)+9,0)</f>
        <v>6426047.551166825</v>
      </c>
      <c r="AN590" s="22">
        <f>Target_AM[[#This Row],[PROPORSI]]*VLOOKUP(Target_AM[[#This Row],[NIPNAS]],Target_CC[],COLUMN(Z$2)+9,0)</f>
        <v>99290229.653005004</v>
      </c>
      <c r="AO590" s="22">
        <f>Target_AM[[#This Row],[PROPORSI]]*VLOOKUP(Target_AM[[#This Row],[NIPNAS]],Target_CC[],COLUMN(AA$2)+9,0)</f>
        <v>141059528.444195</v>
      </c>
      <c r="AP590" s="22">
        <f>Target_AM[[#This Row],[PROPORSI]]*VLOOKUP(Target_AM[[#This Row],[NIPNAS]],Target_CC[],COLUMN(AB$2)+9,0)</f>
        <v>151714123.42256555</v>
      </c>
      <c r="AQ590" s="22">
        <f>Target_AM[[#This Row],[PROPORSI]]*VLOOKUP(Target_AM[[#This Row],[NIPNAS]],Target_CC[],COLUMN(AC$2)+9,0)</f>
        <v>74790784.918608695</v>
      </c>
      <c r="AR590" s="22">
        <f>Target_AM[[#This Row],[PROPORSI]]*VLOOKUP(Target_AM[[#This Row],[NIPNAS]],Target_CC[],COLUMN(AD$2)+9,0)</f>
        <v>84920970.373747364</v>
      </c>
      <c r="AS590" s="22">
        <f>Target_AM[[#This Row],[PROPORSI]]*VLOOKUP(Target_AM[[#This Row],[NIPNAS]],Target_CC[],COLUMN(AE$2)+9,0)</f>
        <v>114038795.72512145</v>
      </c>
      <c r="AT590" s="22">
        <f>Target_AM[[#This Row],[PROPORSI]]*VLOOKUP(Target_AM[[#This Row],[NIPNAS]],Target_CC[],COLUMN(AF$2)+9,0)</f>
        <v>137405222.55441132</v>
      </c>
      <c r="AU590" s="22">
        <f>Target_AM[[#This Row],[PROPORSI]]*VLOOKUP(Target_AM[[#This Row],[NIPNAS]],Target_CC[],COLUMN(AG$2)+9,0)</f>
        <v>108213268.3060478</v>
      </c>
      <c r="AV590" s="22">
        <f>Target_AM[[#This Row],[PROPORSI]]*VLOOKUP(Target_AM[[#This Row],[NIPNAS]],Target_CC[],COLUMN(AH$2)+9,0)</f>
        <v>36780467.363165051</v>
      </c>
      <c r="AW590" s="22">
        <f>Target_AM[[#This Row],[PROPORSI]]*VLOOKUP(Target_AM[[#This Row],[NIPNAS]],Target_CC[],COLUMN(AI$2)+9,0)</f>
        <v>86425507.386226416</v>
      </c>
      <c r="AX590" s="22">
        <f>Target_AM[[#This Row],[PROPORSI]]*VLOOKUP(Target_AM[[#This Row],[NIPNAS]],Target_CC[],COLUMN(AJ$2)+9,0)</f>
        <v>52275797.213865824</v>
      </c>
      <c r="AY590" s="22">
        <f>Target_AM[[#This Row],[PROPORSI]]*VLOOKUP(Target_AM[[#This Row],[NIPNAS]],Target_CC[],COLUMN(AK$2)+9,0)</f>
        <v>38481368.858956456</v>
      </c>
      <c r="AZ590" s="22">
        <f>Target_AM[[#This Row],[PROPORSI]]*VLOOKUP(Target_AM[[#This Row],[NIPNAS]],Target_CC[],COLUMN(AL$2)+9,0)</f>
        <v>54532910.575660899</v>
      </c>
      <c r="BA590" s="22">
        <f>Target_AM[[#This Row],[PROPORSI]]*VLOOKUP(Target_AM[[#This Row],[NIPNAS]],Target_CC[],COLUMN(AM$2)+9,0)</f>
        <v>1080638745.1425719</v>
      </c>
      <c r="BB590" s="22">
        <f>Target_AM[[#This Row],[PROPORSI]]*VLOOKUP(Target_AM[[#This Row],[NIPNAS]],Target_CC[],COLUMN(AN$2)+9,0)</f>
        <v>0</v>
      </c>
      <c r="BC590" s="22">
        <f>Target_AM[[#This Row],[PROPORSI]]*VLOOKUP(Target_AM[[#This Row],[NIPNAS]],Target_CC[],COLUMN(AO$2)+9,0)</f>
        <v>0</v>
      </c>
      <c r="BD590" s="22">
        <f>Target_AM[[#This Row],[PROPORSI]]*VLOOKUP(Target_AM[[#This Row],[NIPNAS]],Target_CC[],COLUMN(AP$2)+9,0)</f>
        <v>0</v>
      </c>
      <c r="BE590" s="22">
        <f>Target_AM[[#This Row],[PROPORSI]]*VLOOKUP(Target_AM[[#This Row],[NIPNAS]],Target_CC[],COLUMN(AQ$2)+9,0)</f>
        <v>0</v>
      </c>
      <c r="BF590" s="22">
        <f>Target_AM[[#This Row],[PROPORSI]]*VLOOKUP(Target_AM[[#This Row],[NIPNAS]],Target_CC[],COLUMN(AR$2)+9,0)</f>
        <v>0</v>
      </c>
      <c r="BG590" s="22">
        <f>Target_AM[[#This Row],[PROPORSI]]*VLOOKUP(Target_AM[[#This Row],[NIPNAS]],Target_CC[],COLUMN(AS$2)+9,0)</f>
        <v>0</v>
      </c>
      <c r="BH590" s="22">
        <f>Target_AM[[#This Row],[PROPORSI]]*VLOOKUP(Target_AM[[#This Row],[NIPNAS]],Target_CC[],COLUMN(AT$2)+9,0)</f>
        <v>0</v>
      </c>
      <c r="BI590" s="22">
        <f>Target_AM[[#This Row],[PROPORSI]]*VLOOKUP(Target_AM[[#This Row],[NIPNAS]],Target_CC[],COLUMN(AU$2)+9,0)</f>
        <v>0</v>
      </c>
      <c r="BJ590" s="22">
        <f>Target_AM[[#This Row],[PROPORSI]]*VLOOKUP(Target_AM[[#This Row],[NIPNAS]],Target_CC[],COLUMN(AV$2)+9,0)</f>
        <v>0</v>
      </c>
      <c r="BK590" s="22">
        <f>Target_AM[[#This Row],[PROPORSI]]*VLOOKUP(Target_AM[[#This Row],[NIPNAS]],Target_CC[],COLUMN(AW$2)+9,0)</f>
        <v>0</v>
      </c>
      <c r="BL590" s="22">
        <f>Target_AM[[#This Row],[PROPORSI]]*VLOOKUP(Target_AM[[#This Row],[NIPNAS]],Target_CC[],COLUMN(AX$2)+9,0)</f>
        <v>0</v>
      </c>
      <c r="BM590" s="22">
        <f>Target_AM[[#This Row],[PROPORSI]]*VLOOKUP(Target_AM[[#This Row],[NIPNAS]],Target_CC[],COLUMN(AY$2)+9,0)</f>
        <v>0</v>
      </c>
      <c r="BN590" s="22">
        <f>Target_AM[[#This Row],[PROPORSI]]*VLOOKUP(Target_AM[[#This Row],[NIPNAS]],Target_CC[],COLUMN(AZ$2)+9,0)</f>
        <v>0</v>
      </c>
      <c r="BO590" s="22">
        <f>Target_AM[[#This Row],[PROPORSI]]*VLOOKUP(Target_AM[[#This Row],[NIPNAS]],Target_CC[],COLUMN(BA$2)+9,0)</f>
        <v>58620536</v>
      </c>
      <c r="BP590" s="22">
        <f>Target_AM[[#This Row],[PROPORSI]]*VLOOKUP(Target_AM[[#This Row],[NIPNAS]],Target_CC[],COLUMN(BB$2)+9,0)</f>
        <v>53950524</v>
      </c>
      <c r="BQ590" s="22">
        <f>Target_AM[[#This Row],[PROPORSI]]*VLOOKUP(Target_AM[[#This Row],[NIPNAS]],Target_CC[],COLUMN(BC$2)+9,0)</f>
        <v>174478540</v>
      </c>
      <c r="BR590" s="22">
        <f>Target_AM[[#This Row],[PROPORSI]]*VLOOKUP(Target_AM[[#This Row],[NIPNAS]],Target_CC[],COLUMN(BD$2)+9,0)</f>
        <v>166010950.44999999</v>
      </c>
      <c r="BS590" s="22">
        <f>Target_AM[[#This Row],[PROPORSI]]*VLOOKUP(Target_AM[[#This Row],[NIPNAS]],Target_CC[],COLUMN(BE$2)+9,0)</f>
        <v>166010950.44999999</v>
      </c>
      <c r="BT590" s="22">
        <f>Target_AM[[#This Row],[PROPORSI]]*VLOOKUP(Target_AM[[#This Row],[NIPNAS]],Target_CC[],COLUMN(BF$2)+9,0)</f>
        <v>166010950.44999999</v>
      </c>
      <c r="BU590" s="22">
        <f>Target_AM[[#This Row],[PROPORSI]]*VLOOKUP(Target_AM[[#This Row],[NIPNAS]],Target_CC[],COLUMN(BG$2)+9,0)</f>
        <v>166010950.44999999</v>
      </c>
      <c r="BV590" s="22">
        <f>Target_AM[[#This Row],[PROPORSI]]*VLOOKUP(Target_AM[[#This Row],[NIPNAS]],Target_CC[],COLUMN(BH$2)+9,0)</f>
        <v>166010950.44999999</v>
      </c>
      <c r="BW590" s="22">
        <f>Target_AM[[#This Row],[PROPORSI]]*VLOOKUP(Target_AM[[#This Row],[NIPNAS]],Target_CC[],COLUMN(BI$2)+9,0)</f>
        <v>166010950.44999999</v>
      </c>
      <c r="BX590" s="22">
        <f>Target_AM[[#This Row],[PROPORSI]]*VLOOKUP(Target_AM[[#This Row],[NIPNAS]],Target_CC[],COLUMN(BJ$2)+9,0)</f>
        <v>166010950.44999999</v>
      </c>
      <c r="BY590" s="22">
        <f>Target_AM[[#This Row],[PROPORSI]]*VLOOKUP(Target_AM[[#This Row],[NIPNAS]],Target_CC[],COLUMN(BK$2)+9,0)</f>
        <v>166010950.44999999</v>
      </c>
      <c r="BZ590" s="22">
        <f>Target_AM[[#This Row],[PROPORSI]]*VLOOKUP(Target_AM[[#This Row],[NIPNAS]],Target_CC[],COLUMN(BL$2)+9,0)</f>
        <v>166010950.44999999</v>
      </c>
      <c r="CA590" s="22">
        <f>Target_AM[[#This Row],[PROPORSI]]*VLOOKUP(Target_AM[[#This Row],[NIPNAS]],Target_CC[],COLUMN(BM$2)+9,0)</f>
        <v>1781148154.0500002</v>
      </c>
      <c r="CB590" s="22">
        <f>Target_AM[[#This Row],[PROPORSI]]*VLOOKUP(Target_AM[[#This Row],[NIPNAS]],Target_CC[],COLUMN(BN$2)+9,0)</f>
        <v>881000</v>
      </c>
      <c r="CC590" s="22">
        <f>Target_AM[[#This Row],[PROPORSI]]*VLOOKUP(Target_AM[[#This Row],[NIPNAS]],Target_CC[],COLUMN(BO$2)+9,0)</f>
        <v>881000</v>
      </c>
      <c r="CD590" s="22">
        <f>Target_AM[[#This Row],[PROPORSI]]*VLOOKUP(Target_AM[[#This Row],[NIPNAS]],Target_CC[],COLUMN(BP$2)+9,0)</f>
        <v>119351791</v>
      </c>
      <c r="CE590" s="22">
        <f>Target_AM[[#This Row],[PROPORSI]]*VLOOKUP(Target_AM[[#This Row],[NIPNAS]],Target_CC[],COLUMN(BQ$2)+9,0)</f>
        <v>113384201.44999999</v>
      </c>
      <c r="CF590" s="22">
        <f>Target_AM[[#This Row],[PROPORSI]]*VLOOKUP(Target_AM[[#This Row],[NIPNAS]],Target_CC[],COLUMN(BR$2)+9,0)</f>
        <v>113384201.44999999</v>
      </c>
      <c r="CG590" s="22">
        <f>Target_AM[[#This Row],[PROPORSI]]*VLOOKUP(Target_AM[[#This Row],[NIPNAS]],Target_CC[],COLUMN(BS$2)+9,0)</f>
        <v>113384201.44999999</v>
      </c>
      <c r="CH590" s="22">
        <f>Target_AM[[#This Row],[PROPORSI]]*VLOOKUP(Target_AM[[#This Row],[NIPNAS]],Target_CC[],COLUMN(BT$2)+9,0)</f>
        <v>113384201.44999999</v>
      </c>
      <c r="CI590" s="22">
        <f>Target_AM[[#This Row],[PROPORSI]]*VLOOKUP(Target_AM[[#This Row],[NIPNAS]],Target_CC[],COLUMN(BU$2)+9,0)</f>
        <v>113384201.44999999</v>
      </c>
      <c r="CJ590" s="22">
        <f>Target_AM[[#This Row],[PROPORSI]]*VLOOKUP(Target_AM[[#This Row],[NIPNAS]],Target_CC[],COLUMN(BV$2)+9,0)</f>
        <v>113384201.44999999</v>
      </c>
      <c r="CK590" s="22">
        <f>Target_AM[[#This Row],[PROPORSI]]*VLOOKUP(Target_AM[[#This Row],[NIPNAS]],Target_CC[],COLUMN(BW$2)+9,0)</f>
        <v>113384201.44999999</v>
      </c>
      <c r="CL590" s="22">
        <f>Target_AM[[#This Row],[PROPORSI]]*VLOOKUP(Target_AM[[#This Row],[NIPNAS]],Target_CC[],COLUMN(BX$2)+9,0)</f>
        <v>113384201.44999999</v>
      </c>
      <c r="CM590" s="22">
        <f>Target_AM[[#This Row],[PROPORSI]]*VLOOKUP(Target_AM[[#This Row],[NIPNAS]],Target_CC[],COLUMN(BY$2)+9,0)</f>
        <v>113384201.44999999</v>
      </c>
      <c r="CN590" s="22">
        <f>Target_AM[[#This Row],[PROPORSI]]*VLOOKUP(Target_AM[[#This Row],[NIPNAS]],Target_CC[],COLUMN(BZ$2)+9,0)</f>
        <v>1141571604.0500002</v>
      </c>
      <c r="CO590" s="22">
        <f>Target_AM[[#This Row],[PROPORSI]]*VLOOKUP(Target_AM[[#This Row],[NIPNAS]],Target_CC[],COLUMN(CA$2)+9,0)</f>
        <v>57739536</v>
      </c>
      <c r="CP590" s="22">
        <f>Target_AM[[#This Row],[PROPORSI]]*VLOOKUP(Target_AM[[#This Row],[NIPNAS]],Target_CC[],COLUMN(CB$2)+9,0)</f>
        <v>53069524</v>
      </c>
      <c r="CQ590" s="22">
        <f>Target_AM[[#This Row],[PROPORSI]]*VLOOKUP(Target_AM[[#This Row],[NIPNAS]],Target_CC[],COLUMN(CC$2)+9,0)</f>
        <v>52626749</v>
      </c>
      <c r="CR590" s="22">
        <f>Target_AM[[#This Row],[PROPORSI]]*VLOOKUP(Target_AM[[#This Row],[NIPNAS]],Target_CC[],COLUMN(CD$2)+9,0)</f>
        <v>52626749</v>
      </c>
      <c r="CS590" s="22">
        <f>Target_AM[[#This Row],[PROPORSI]]*VLOOKUP(Target_AM[[#This Row],[NIPNAS]],Target_CC[],COLUMN(CE$2)+9,0)</f>
        <v>52626749</v>
      </c>
      <c r="CT590" s="22">
        <f>Target_AM[[#This Row],[PROPORSI]]*VLOOKUP(Target_AM[[#This Row],[NIPNAS]],Target_CC[],COLUMN(CF$2)+9,0)</f>
        <v>52626749</v>
      </c>
      <c r="CU590" s="22">
        <f>Target_AM[[#This Row],[PROPORSI]]*VLOOKUP(Target_AM[[#This Row],[NIPNAS]],Target_CC[],COLUMN(CG$2)+9,0)</f>
        <v>52626749</v>
      </c>
      <c r="CV590" s="22">
        <f>Target_AM[[#This Row],[PROPORSI]]*VLOOKUP(Target_AM[[#This Row],[NIPNAS]],Target_CC[],COLUMN(CH$2)+9,0)</f>
        <v>52626749</v>
      </c>
      <c r="CW590" s="22">
        <f>Target_AM[[#This Row],[PROPORSI]]*VLOOKUP(Target_AM[[#This Row],[NIPNAS]],Target_CC[],COLUMN(CI$2)+9,0)</f>
        <v>52626749</v>
      </c>
      <c r="CX590" s="22">
        <f>Target_AM[[#This Row],[PROPORSI]]*VLOOKUP(Target_AM[[#This Row],[NIPNAS]],Target_CC[],COLUMN(CJ$2)+9,0)</f>
        <v>52626749</v>
      </c>
      <c r="CY590" s="22">
        <f>Target_AM[[#This Row],[PROPORSI]]*VLOOKUP(Target_AM[[#This Row],[NIPNAS]],Target_CC[],COLUMN(CK$2)+9,0)</f>
        <v>52626749</v>
      </c>
      <c r="CZ590" s="22">
        <f>Target_AM[[#This Row],[PROPORSI]]*VLOOKUP(Target_AM[[#This Row],[NIPNAS]],Target_CC[],COLUMN(CL$2)+9,0)</f>
        <v>52626749</v>
      </c>
      <c r="DA590" s="22">
        <f>Target_AM[[#This Row],[PROPORSI]]*VLOOKUP(Target_AM[[#This Row],[NIPNAS]],Target_CC[],COLUMN(CM$2)+9,0)</f>
        <v>637076550</v>
      </c>
      <c r="DB590" s="22">
        <f>Target_AM[[#This Row],[PROPORSI]]*VLOOKUP(Target_AM[[#This Row],[NIPNAS]],Target_CC[],COLUMN(CN$2)+9,0)</f>
        <v>0</v>
      </c>
      <c r="DC590" s="22">
        <f>Target_AM[[#This Row],[PROPORSI]]*VLOOKUP(Target_AM[[#This Row],[NIPNAS]],Target_CC[],COLUMN(CO$2)+9,0)</f>
        <v>0</v>
      </c>
      <c r="DD590" s="22">
        <f>Target_AM[[#This Row],[PROPORSI]]*VLOOKUP(Target_AM[[#This Row],[NIPNAS]],Target_CC[],COLUMN(CP$2)+9,0)</f>
        <v>122067565</v>
      </c>
      <c r="DE590" s="22">
        <f>Target_AM[[#This Row],[PROPORSI]]*VLOOKUP(Target_AM[[#This Row],[NIPNAS]],Target_CC[],COLUMN(CQ$2)+9,0)</f>
        <v>0</v>
      </c>
      <c r="DF590" s="22">
        <f>Target_AM[[#This Row],[PROPORSI]]*VLOOKUP(Target_AM[[#This Row],[NIPNAS]],Target_CC[],COLUMN(CR$2)+9,0)</f>
        <v>0</v>
      </c>
      <c r="DG590" s="22">
        <f>Target_AM[[#This Row],[PROPORSI]]*VLOOKUP(Target_AM[[#This Row],[NIPNAS]],Target_CC[],COLUMN(CS$2)+9,0)</f>
        <v>0</v>
      </c>
      <c r="DH590" s="22">
        <f>Target_AM[[#This Row],[PROPORSI]]*VLOOKUP(Target_AM[[#This Row],[NIPNAS]],Target_CC[],COLUMN(CT$2)+9,0)</f>
        <v>0</v>
      </c>
      <c r="DI590" s="22">
        <f>Target_AM[[#This Row],[PROPORSI]]*VLOOKUP(Target_AM[[#This Row],[NIPNAS]],Target_CC[],COLUMN(CU$2)+9,0)</f>
        <v>0</v>
      </c>
      <c r="DJ590" s="22">
        <f>Target_AM[[#This Row],[PROPORSI]]*VLOOKUP(Target_AM[[#This Row],[NIPNAS]],Target_CC[],COLUMN(CV$2)+9,0)</f>
        <v>0</v>
      </c>
      <c r="DK590" s="22">
        <f>Target_AM[[#This Row],[PROPORSI]]*VLOOKUP(Target_AM[[#This Row],[NIPNAS]],Target_CC[],COLUMN(CW$2)+9,0)</f>
        <v>0</v>
      </c>
      <c r="DL590" s="22">
        <f>Target_AM[[#This Row],[PROPORSI]]*VLOOKUP(Target_AM[[#This Row],[NIPNAS]],Target_CC[],COLUMN(CX$2)+9,0)</f>
        <v>0</v>
      </c>
      <c r="DM590" s="22">
        <f>Target_AM[[#This Row],[PROPORSI]]*VLOOKUP(Target_AM[[#This Row],[NIPNAS]],Target_CC[],COLUMN(CY$2)+9,0)</f>
        <v>0</v>
      </c>
      <c r="DN590" s="22">
        <f>Target_AM[[#This Row],[PROPORSI]]*VLOOKUP(Target_AM[[#This Row],[NIPNAS]],Target_CC[],COLUMN(CZ$2)+9,0)</f>
        <v>122067565</v>
      </c>
      <c r="DO590" s="22">
        <f>Target_AM[[#This Row],[PROPORSI]]*VLOOKUP(Target_AM[[#This Row],[NIPNAS]],Target_CC[],COLUMN(DA$2)+9,0)</f>
        <v>0</v>
      </c>
      <c r="DP590" s="22">
        <f>Target_AM[[#This Row],[PROPORSI]]*VLOOKUP(Target_AM[[#This Row],[NIPNAS]],Target_CC[],COLUMN(DB$2)+9,0)</f>
        <v>0</v>
      </c>
      <c r="DQ590" s="22">
        <f>Target_AM[[#This Row],[PROPORSI]]*VLOOKUP(Target_AM[[#This Row],[NIPNAS]],Target_CC[],COLUMN(DC$2)+9,0)</f>
        <v>0</v>
      </c>
      <c r="DR590" s="22">
        <f>Target_AM[[#This Row],[PROPORSI]]*VLOOKUP(Target_AM[[#This Row],[NIPNAS]],Target_CC[],COLUMN(DD$2)+9,0)</f>
        <v>0</v>
      </c>
      <c r="DS590" s="22">
        <f>Target_AM[[#This Row],[PROPORSI]]*VLOOKUP(Target_AM[[#This Row],[NIPNAS]],Target_CC[],COLUMN(DE$2)+9,0)</f>
        <v>0</v>
      </c>
      <c r="DT590" s="22">
        <f>Target_AM[[#This Row],[PROPORSI]]*VLOOKUP(Target_AM[[#This Row],[NIPNAS]],Target_CC[],COLUMN(DF$2)+9,0)</f>
        <v>0</v>
      </c>
      <c r="DU590" s="22">
        <f>Target_AM[[#This Row],[PROPORSI]]*VLOOKUP(Target_AM[[#This Row],[NIPNAS]],Target_CC[],COLUMN(DG$2)+9,0)</f>
        <v>0</v>
      </c>
      <c r="DV590" s="22">
        <f>Target_AM[[#This Row],[PROPORSI]]*VLOOKUP(Target_AM[[#This Row],[NIPNAS]],Target_CC[],COLUMN(DH$2)+9,0)</f>
        <v>0</v>
      </c>
      <c r="DW590" s="22">
        <f>Target_AM[[#This Row],[PROPORSI]]*VLOOKUP(Target_AM[[#This Row],[NIPNAS]],Target_CC[],COLUMN(DI$2)+9,0)</f>
        <v>0</v>
      </c>
      <c r="DX590" s="22">
        <f>Target_AM[[#This Row],[PROPORSI]]*VLOOKUP(Target_AM[[#This Row],[NIPNAS]],Target_CC[],COLUMN(DJ$2)+9,0)</f>
        <v>0</v>
      </c>
      <c r="DY590" s="22">
        <f>Target_AM[[#This Row],[PROPORSI]]*VLOOKUP(Target_AM[[#This Row],[NIPNAS]],Target_CC[],COLUMN(DK$2)+9,0)</f>
        <v>0</v>
      </c>
      <c r="DZ590" s="22">
        <f>Target_AM[[#This Row],[PROPORSI]]*VLOOKUP(Target_AM[[#This Row],[NIPNAS]],Target_CC[],COLUMN(DL$2)+9,0)</f>
        <v>0</v>
      </c>
      <c r="EA590" s="22">
        <f>Target_AM[[#This Row],[PROPORSI]]*VLOOKUP(Target_AM[[#This Row],[NIPNAS]],Target_CC[],COLUMN(DM$2)+9,0)</f>
        <v>0</v>
      </c>
    </row>
    <row r="591" spans="2:131" x14ac:dyDescent="0.3">
      <c r="B591">
        <v>896703</v>
      </c>
      <c r="C591" t="s">
        <v>1047</v>
      </c>
      <c r="D591">
        <v>1</v>
      </c>
      <c r="E591" s="8">
        <v>45658</v>
      </c>
      <c r="F591">
        <v>76510200</v>
      </c>
      <c r="G591" t="s">
        <v>264</v>
      </c>
      <c r="J591" t="s">
        <v>1081</v>
      </c>
      <c r="K591" t="s">
        <v>24</v>
      </c>
      <c r="L591" t="s">
        <v>159</v>
      </c>
      <c r="M591" t="s">
        <v>31</v>
      </c>
      <c r="N591" s="23">
        <f>Target_AM[[#This Row],[PROPORSI]]*VLOOKUP(Target_AM[[#This Row],[NIPNAS]],Target_CC[],9,0)</f>
        <v>1856387671</v>
      </c>
      <c r="O591" s="22">
        <f>Target_AM[[#This Row],[PROPORSI]]*VLOOKUP(Target_AM[[#This Row],[NIPNAS]],Target_CC[],COLUMN(A$2)+9,0)</f>
        <v>118388063.90967034</v>
      </c>
      <c r="P591" s="22">
        <f>Target_AM[[#This Row],[PROPORSI]]*VLOOKUP(Target_AM[[#This Row],[NIPNAS]],Target_CC[],COLUMN(B$2)+9,0)</f>
        <v>119914269.83441056</v>
      </c>
      <c r="Q591" s="22">
        <f>Target_AM[[#This Row],[PROPORSI]]*VLOOKUP(Target_AM[[#This Row],[NIPNAS]],Target_CC[],COLUMN(C$2)+9,0)</f>
        <v>57351043.773338839</v>
      </c>
      <c r="R591" s="22">
        <f>Target_AM[[#This Row],[PROPORSI]]*VLOOKUP(Target_AM[[#This Row],[NIPNAS]],Target_CC[],COLUMN(D$2)+9,0)</f>
        <v>63469681.802411169</v>
      </c>
      <c r="S591" s="22">
        <f>Target_AM[[#This Row],[PROPORSI]]*VLOOKUP(Target_AM[[#This Row],[NIPNAS]],Target_CC[],COLUMN(E$2)+9,0)</f>
        <v>126755164.06787051</v>
      </c>
      <c r="T591" s="22">
        <f>Target_AM[[#This Row],[PROPORSI]]*VLOOKUP(Target_AM[[#This Row],[NIPNAS]],Target_CC[],COLUMN(F$2)+9,0)</f>
        <v>163544967.08282056</v>
      </c>
      <c r="U591" s="22">
        <f>Target_AM[[#This Row],[PROPORSI]]*VLOOKUP(Target_AM[[#This Row],[NIPNAS]],Target_CC[],COLUMN(G$2)+9,0)</f>
        <v>431218540.15829057</v>
      </c>
      <c r="V591" s="22">
        <f>Target_AM[[#This Row],[PROPORSI]]*VLOOKUP(Target_AM[[#This Row],[NIPNAS]],Target_CC[],COLUMN(H$2)+9,0)</f>
        <v>31507945.089275051</v>
      </c>
      <c r="W591" s="22">
        <f>Target_AM[[#This Row],[PROPORSI]]*VLOOKUP(Target_AM[[#This Row],[NIPNAS]],Target_CC[],COLUMN(I$2)+9,0)</f>
        <v>126001024.31946184</v>
      </c>
      <c r="X591" s="22">
        <f>Target_AM[[#This Row],[PROPORSI]]*VLOOKUP(Target_AM[[#This Row],[NIPNAS]],Target_CC[],COLUMN(J$2)+9,0)</f>
        <v>44428646.432805479</v>
      </c>
      <c r="Y591" s="22">
        <f>Target_AM[[#This Row],[PROPORSI]]*VLOOKUP(Target_AM[[#This Row],[NIPNAS]],Target_CC[],COLUMN(K$2)+9,0)</f>
        <v>32703869.569745757</v>
      </c>
      <c r="Z591" s="22">
        <f>Target_AM[[#This Row],[PROPORSI]]*VLOOKUP(Target_AM[[#This Row],[NIPNAS]],Target_CC[],COLUMN(L$2)+9,0)</f>
        <v>45652229.157427013</v>
      </c>
      <c r="AA591" s="22">
        <f>Target_AM[[#This Row],[PROPORSI]]*VLOOKUP(Target_AM[[#This Row],[NIPNAS]],Target_CC[],COLUMN(M$2)+9,0)</f>
        <v>1360935445.1975279</v>
      </c>
      <c r="AB591" s="22">
        <f>Target_AM[[#This Row],[PROPORSI]]*VLOOKUP(Target_AM[[#This Row],[NIPNAS]],Target_CC[],COLUMN(N$2)+9,0)</f>
        <v>1262061.9352326542</v>
      </c>
      <c r="AC591" s="22">
        <f>Target_AM[[#This Row],[PROPORSI]]*VLOOKUP(Target_AM[[#This Row],[NIPNAS]],Target_CC[],COLUMN(O$2)+9,0)</f>
        <v>5002262.462560609</v>
      </c>
      <c r="AD591" s="22">
        <f>Target_AM[[#This Row],[PROPORSI]]*VLOOKUP(Target_AM[[#This Row],[NIPNAS]],Target_CC[],COLUMN(P$2)+9,0)</f>
        <v>2085642.0955678821</v>
      </c>
      <c r="AE591" s="22">
        <f>Target_AM[[#This Row],[PROPORSI]]*VLOOKUP(Target_AM[[#This Row],[NIPNAS]],Target_CC[],COLUMN(Q$2)+9,0)</f>
        <v>8024326.418720752</v>
      </c>
      <c r="AF591" s="22">
        <f>Target_AM[[#This Row],[PROPORSI]]*VLOOKUP(Target_AM[[#This Row],[NIPNAS]],Target_CC[],COLUMN(R$2)+9,0)</f>
        <v>13999709.232676283</v>
      </c>
      <c r="AG591" s="22">
        <f>Target_AM[[#This Row],[PROPORSI]]*VLOOKUP(Target_AM[[#This Row],[NIPNAS]],Target_CC[],COLUMN(S$2)+9,0)</f>
        <v>24774570.552381098</v>
      </c>
      <c r="AH591" s="22">
        <f>Target_AM[[#This Row],[PROPORSI]]*VLOOKUP(Target_AM[[#This Row],[NIPNAS]],Target_CC[],COLUMN(T$2)+9,0)</f>
        <v>71513801.915480971</v>
      </c>
      <c r="AI591" s="22">
        <f>Target_AM[[#This Row],[PROPORSI]]*VLOOKUP(Target_AM[[#This Row],[NIPNAS]],Target_CC[],COLUMN(U$2)+9,0)</f>
        <v>5544753.1334317662</v>
      </c>
      <c r="AJ591" s="22">
        <f>Target_AM[[#This Row],[PROPORSI]]*VLOOKUP(Target_AM[[#This Row],[NIPNAS]],Target_CC[],COLUMN(V$2)+9,0)</f>
        <v>23021777.671824858</v>
      </c>
      <c r="AK591" s="22">
        <f>Target_AM[[#This Row],[PROPORSI]]*VLOOKUP(Target_AM[[#This Row],[NIPNAS]],Target_CC[],COLUMN(W$2)+9,0)</f>
        <v>5179798.6778115705</v>
      </c>
      <c r="AL591" s="22">
        <f>Target_AM[[#This Row],[PROPORSI]]*VLOOKUP(Target_AM[[#This Row],[NIPNAS]],Target_CC[],COLUMN(X$2)+9,0)</f>
        <v>3814002.4965763539</v>
      </c>
      <c r="AM591" s="22">
        <f>Target_AM[[#This Row],[PROPORSI]]*VLOOKUP(Target_AM[[#This Row],[NIPNAS]],Target_CC[],COLUMN(Y$2)+9,0)</f>
        <v>6098160.9886519089</v>
      </c>
      <c r="AN591" s="22">
        <f>Target_AM[[#This Row],[PROPORSI]]*VLOOKUP(Target_AM[[#This Row],[NIPNAS]],Target_CC[],COLUMN(Z$2)+9,0)</f>
        <v>170320867.58091667</v>
      </c>
      <c r="AO591" s="22">
        <f>Target_AM[[#This Row],[PROPORSI]]*VLOOKUP(Target_AM[[#This Row],[NIPNAS]],Target_CC[],COLUMN(AA$2)+9,0)</f>
        <v>119650125.84490299</v>
      </c>
      <c r="AP591" s="22">
        <f>Target_AM[[#This Row],[PROPORSI]]*VLOOKUP(Target_AM[[#This Row],[NIPNAS]],Target_CC[],COLUMN(AB$2)+9,0)</f>
        <v>124916532.29697117</v>
      </c>
      <c r="AQ591" s="22">
        <f>Target_AM[[#This Row],[PROPORSI]]*VLOOKUP(Target_AM[[#This Row],[NIPNAS]],Target_CC[],COLUMN(AC$2)+9,0)</f>
        <v>59436685.868906721</v>
      </c>
      <c r="AR591" s="22">
        <f>Target_AM[[#This Row],[PROPORSI]]*VLOOKUP(Target_AM[[#This Row],[NIPNAS]],Target_CC[],COLUMN(AD$2)+9,0)</f>
        <v>71494008.221131921</v>
      </c>
      <c r="AS591" s="22">
        <f>Target_AM[[#This Row],[PROPORSI]]*VLOOKUP(Target_AM[[#This Row],[NIPNAS]],Target_CC[],COLUMN(AE$2)+9,0)</f>
        <v>140754873.3005468</v>
      </c>
      <c r="AT591" s="22">
        <f>Target_AM[[#This Row],[PROPORSI]]*VLOOKUP(Target_AM[[#This Row],[NIPNAS]],Target_CC[],COLUMN(AF$2)+9,0)</f>
        <v>188319537.63520166</v>
      </c>
      <c r="AU591" s="22">
        <f>Target_AM[[#This Row],[PROPORSI]]*VLOOKUP(Target_AM[[#This Row],[NIPNAS]],Target_CC[],COLUMN(AG$2)+9,0)</f>
        <v>502732342.07377154</v>
      </c>
      <c r="AV591" s="22">
        <f>Target_AM[[#This Row],[PROPORSI]]*VLOOKUP(Target_AM[[#This Row],[NIPNAS]],Target_CC[],COLUMN(AH$2)+9,0)</f>
        <v>37052698.222706817</v>
      </c>
      <c r="AW591" s="22">
        <f>Target_AM[[#This Row],[PROPORSI]]*VLOOKUP(Target_AM[[#This Row],[NIPNAS]],Target_CC[],COLUMN(AI$2)+9,0)</f>
        <v>149022801.9912867</v>
      </c>
      <c r="AX591" s="22">
        <f>Target_AM[[#This Row],[PROPORSI]]*VLOOKUP(Target_AM[[#This Row],[NIPNAS]],Target_CC[],COLUMN(AJ$2)+9,0)</f>
        <v>49608445.110617049</v>
      </c>
      <c r="AY591" s="22">
        <f>Target_AM[[#This Row],[PROPORSI]]*VLOOKUP(Target_AM[[#This Row],[NIPNAS]],Target_CC[],COLUMN(AK$2)+9,0)</f>
        <v>36517872.066322111</v>
      </c>
      <c r="AZ591" s="22">
        <f>Target_AM[[#This Row],[PROPORSI]]*VLOOKUP(Target_AM[[#This Row],[NIPNAS]],Target_CC[],COLUMN(AL$2)+9,0)</f>
        <v>51750390.146078922</v>
      </c>
      <c r="BA591" s="22">
        <f>Target_AM[[#This Row],[PROPORSI]]*VLOOKUP(Target_AM[[#This Row],[NIPNAS]],Target_CC[],COLUMN(AM$2)+9,0)</f>
        <v>1531256312.7784445</v>
      </c>
      <c r="BB591" s="22">
        <f>Target_AM[[#This Row],[PROPORSI]]*VLOOKUP(Target_AM[[#This Row],[NIPNAS]],Target_CC[],COLUMN(AN$2)+9,0)</f>
        <v>0</v>
      </c>
      <c r="BC591" s="22">
        <f>Target_AM[[#This Row],[PROPORSI]]*VLOOKUP(Target_AM[[#This Row],[NIPNAS]],Target_CC[],COLUMN(AO$2)+9,0)</f>
        <v>0</v>
      </c>
      <c r="BD591" s="22">
        <f>Target_AM[[#This Row],[PROPORSI]]*VLOOKUP(Target_AM[[#This Row],[NIPNAS]],Target_CC[],COLUMN(AP$2)+9,0)</f>
        <v>0</v>
      </c>
      <c r="BE591" s="22">
        <f>Target_AM[[#This Row],[PROPORSI]]*VLOOKUP(Target_AM[[#This Row],[NIPNAS]],Target_CC[],COLUMN(AQ$2)+9,0)</f>
        <v>0</v>
      </c>
      <c r="BF591" s="22">
        <f>Target_AM[[#This Row],[PROPORSI]]*VLOOKUP(Target_AM[[#This Row],[NIPNAS]],Target_CC[],COLUMN(AR$2)+9,0)</f>
        <v>0</v>
      </c>
      <c r="BG591" s="22">
        <f>Target_AM[[#This Row],[PROPORSI]]*VLOOKUP(Target_AM[[#This Row],[NIPNAS]],Target_CC[],COLUMN(AS$2)+9,0)</f>
        <v>0</v>
      </c>
      <c r="BH591" s="22">
        <f>Target_AM[[#This Row],[PROPORSI]]*VLOOKUP(Target_AM[[#This Row],[NIPNAS]],Target_CC[],COLUMN(AT$2)+9,0)</f>
        <v>0</v>
      </c>
      <c r="BI591" s="22">
        <f>Target_AM[[#This Row],[PROPORSI]]*VLOOKUP(Target_AM[[#This Row],[NIPNAS]],Target_CC[],COLUMN(AU$2)+9,0)</f>
        <v>0</v>
      </c>
      <c r="BJ591" s="22">
        <f>Target_AM[[#This Row],[PROPORSI]]*VLOOKUP(Target_AM[[#This Row],[NIPNAS]],Target_CC[],COLUMN(AV$2)+9,0)</f>
        <v>0</v>
      </c>
      <c r="BK591" s="22">
        <f>Target_AM[[#This Row],[PROPORSI]]*VLOOKUP(Target_AM[[#This Row],[NIPNAS]],Target_CC[],COLUMN(AW$2)+9,0)</f>
        <v>0</v>
      </c>
      <c r="BL591" s="22">
        <f>Target_AM[[#This Row],[PROPORSI]]*VLOOKUP(Target_AM[[#This Row],[NIPNAS]],Target_CC[],COLUMN(AX$2)+9,0)</f>
        <v>0</v>
      </c>
      <c r="BM591" s="22">
        <f>Target_AM[[#This Row],[PROPORSI]]*VLOOKUP(Target_AM[[#This Row],[NIPNAS]],Target_CC[],COLUMN(AY$2)+9,0)</f>
        <v>0</v>
      </c>
      <c r="BN591" s="22">
        <f>Target_AM[[#This Row],[PROPORSI]]*VLOOKUP(Target_AM[[#This Row],[NIPNAS]],Target_CC[],COLUMN(AZ$2)+9,0)</f>
        <v>0</v>
      </c>
      <c r="BO591" s="22">
        <f>Target_AM[[#This Row],[PROPORSI]]*VLOOKUP(Target_AM[[#This Row],[NIPNAS]],Target_CC[],COLUMN(BA$2)+9,0)</f>
        <v>69248989</v>
      </c>
      <c r="BP591" s="22">
        <f>Target_AM[[#This Row],[PROPORSI]]*VLOOKUP(Target_AM[[#This Row],[NIPNAS]],Target_CC[],COLUMN(BB$2)+9,0)</f>
        <v>141184708</v>
      </c>
      <c r="BQ591" s="22">
        <f>Target_AM[[#This Row],[PROPORSI]]*VLOOKUP(Target_AM[[#This Row],[NIPNAS]],Target_CC[],COLUMN(BC$2)+9,0)</f>
        <v>76714570</v>
      </c>
      <c r="BR591" s="22">
        <f>Target_AM[[#This Row],[PROPORSI]]*VLOOKUP(Target_AM[[#This Row],[NIPNAS]],Target_CC[],COLUMN(BD$2)+9,0)</f>
        <v>70856392.549999997</v>
      </c>
      <c r="BS591" s="22">
        <f>Target_AM[[#This Row],[PROPORSI]]*VLOOKUP(Target_AM[[#This Row],[NIPNAS]],Target_CC[],COLUMN(BE$2)+9,0)</f>
        <v>70856392.549999997</v>
      </c>
      <c r="BT591" s="22">
        <f>Target_AM[[#This Row],[PROPORSI]]*VLOOKUP(Target_AM[[#This Row],[NIPNAS]],Target_CC[],COLUMN(BF$2)+9,0)</f>
        <v>70856392.549999997</v>
      </c>
      <c r="BU591" s="22">
        <f>Target_AM[[#This Row],[PROPORSI]]*VLOOKUP(Target_AM[[#This Row],[NIPNAS]],Target_CC[],COLUMN(BG$2)+9,0)</f>
        <v>70856392.549999997</v>
      </c>
      <c r="BV591" s="22">
        <f>Target_AM[[#This Row],[PROPORSI]]*VLOOKUP(Target_AM[[#This Row],[NIPNAS]],Target_CC[],COLUMN(BH$2)+9,0)</f>
        <v>70856392.549999997</v>
      </c>
      <c r="BW591" s="22">
        <f>Target_AM[[#This Row],[PROPORSI]]*VLOOKUP(Target_AM[[#This Row],[NIPNAS]],Target_CC[],COLUMN(BI$2)+9,0)</f>
        <v>70856392.549999997</v>
      </c>
      <c r="BX591" s="22">
        <f>Target_AM[[#This Row],[PROPORSI]]*VLOOKUP(Target_AM[[#This Row],[NIPNAS]],Target_CC[],COLUMN(BJ$2)+9,0)</f>
        <v>70856392.549999997</v>
      </c>
      <c r="BY591" s="22">
        <f>Target_AM[[#This Row],[PROPORSI]]*VLOOKUP(Target_AM[[#This Row],[NIPNAS]],Target_CC[],COLUMN(BK$2)+9,0)</f>
        <v>70856392.549999997</v>
      </c>
      <c r="BZ591" s="22">
        <f>Target_AM[[#This Row],[PROPORSI]]*VLOOKUP(Target_AM[[#This Row],[NIPNAS]],Target_CC[],COLUMN(BL$2)+9,0)</f>
        <v>70856392.549999997</v>
      </c>
      <c r="CA591" s="22">
        <f>Target_AM[[#This Row],[PROPORSI]]*VLOOKUP(Target_AM[[#This Row],[NIPNAS]],Target_CC[],COLUMN(BM$2)+9,0)</f>
        <v>924855799.94999981</v>
      </c>
      <c r="CB591" s="22">
        <f>Target_AM[[#This Row],[PROPORSI]]*VLOOKUP(Target_AM[[#This Row],[NIPNAS]],Target_CC[],COLUMN(BN$2)+9,0)</f>
        <v>15821613</v>
      </c>
      <c r="CC591" s="22">
        <f>Target_AM[[#This Row],[PROPORSI]]*VLOOKUP(Target_AM[[#This Row],[NIPNAS]],Target_CC[],COLUMN(BO$2)+9,0)</f>
        <v>15821613</v>
      </c>
      <c r="CD591" s="22">
        <f>Target_AM[[#This Row],[PROPORSI]]*VLOOKUP(Target_AM[[#This Row],[NIPNAS]],Target_CC[],COLUMN(BP$2)+9,0)</f>
        <v>21163549</v>
      </c>
      <c r="CE591" s="22">
        <f>Target_AM[[#This Row],[PROPORSI]]*VLOOKUP(Target_AM[[#This Row],[NIPNAS]],Target_CC[],COLUMN(BQ$2)+9,0)</f>
        <v>20105371.550000001</v>
      </c>
      <c r="CF591" s="22">
        <f>Target_AM[[#This Row],[PROPORSI]]*VLOOKUP(Target_AM[[#This Row],[NIPNAS]],Target_CC[],COLUMN(BR$2)+9,0)</f>
        <v>20105371.550000001</v>
      </c>
      <c r="CG591" s="22">
        <f>Target_AM[[#This Row],[PROPORSI]]*VLOOKUP(Target_AM[[#This Row],[NIPNAS]],Target_CC[],COLUMN(BS$2)+9,0)</f>
        <v>20105371.550000001</v>
      </c>
      <c r="CH591" s="22">
        <f>Target_AM[[#This Row],[PROPORSI]]*VLOOKUP(Target_AM[[#This Row],[NIPNAS]],Target_CC[],COLUMN(BT$2)+9,0)</f>
        <v>20105371.550000001</v>
      </c>
      <c r="CI591" s="22">
        <f>Target_AM[[#This Row],[PROPORSI]]*VLOOKUP(Target_AM[[#This Row],[NIPNAS]],Target_CC[],COLUMN(BU$2)+9,0)</f>
        <v>20105371.550000001</v>
      </c>
      <c r="CJ591" s="22">
        <f>Target_AM[[#This Row],[PROPORSI]]*VLOOKUP(Target_AM[[#This Row],[NIPNAS]],Target_CC[],COLUMN(BV$2)+9,0)</f>
        <v>20105371.550000001</v>
      </c>
      <c r="CK591" s="22">
        <f>Target_AM[[#This Row],[PROPORSI]]*VLOOKUP(Target_AM[[#This Row],[NIPNAS]],Target_CC[],COLUMN(BW$2)+9,0)</f>
        <v>20105371.550000001</v>
      </c>
      <c r="CL591" s="22">
        <f>Target_AM[[#This Row],[PROPORSI]]*VLOOKUP(Target_AM[[#This Row],[NIPNAS]],Target_CC[],COLUMN(BX$2)+9,0)</f>
        <v>20105371.550000001</v>
      </c>
      <c r="CM591" s="22">
        <f>Target_AM[[#This Row],[PROPORSI]]*VLOOKUP(Target_AM[[#This Row],[NIPNAS]],Target_CC[],COLUMN(BY$2)+9,0)</f>
        <v>20105371.550000001</v>
      </c>
      <c r="CN591" s="22">
        <f>Target_AM[[#This Row],[PROPORSI]]*VLOOKUP(Target_AM[[#This Row],[NIPNAS]],Target_CC[],COLUMN(BZ$2)+9,0)</f>
        <v>233755118.95000005</v>
      </c>
      <c r="CO591" s="22">
        <f>Target_AM[[#This Row],[PROPORSI]]*VLOOKUP(Target_AM[[#This Row],[NIPNAS]],Target_CC[],COLUMN(CA$2)+9,0)</f>
        <v>53427376</v>
      </c>
      <c r="CP591" s="22">
        <f>Target_AM[[#This Row],[PROPORSI]]*VLOOKUP(Target_AM[[#This Row],[NIPNAS]],Target_CC[],COLUMN(CB$2)+9,0)</f>
        <v>52163095</v>
      </c>
      <c r="CQ591" s="22">
        <f>Target_AM[[#This Row],[PROPORSI]]*VLOOKUP(Target_AM[[#This Row],[NIPNAS]],Target_CC[],COLUMN(CC$2)+9,0)</f>
        <v>50751021</v>
      </c>
      <c r="CR591" s="22">
        <f>Target_AM[[#This Row],[PROPORSI]]*VLOOKUP(Target_AM[[#This Row],[NIPNAS]],Target_CC[],COLUMN(CD$2)+9,0)</f>
        <v>50751021</v>
      </c>
      <c r="CS591" s="22">
        <f>Target_AM[[#This Row],[PROPORSI]]*VLOOKUP(Target_AM[[#This Row],[NIPNAS]],Target_CC[],COLUMN(CE$2)+9,0)</f>
        <v>50751021</v>
      </c>
      <c r="CT591" s="22">
        <f>Target_AM[[#This Row],[PROPORSI]]*VLOOKUP(Target_AM[[#This Row],[NIPNAS]],Target_CC[],COLUMN(CF$2)+9,0)</f>
        <v>50751021</v>
      </c>
      <c r="CU591" s="22">
        <f>Target_AM[[#This Row],[PROPORSI]]*VLOOKUP(Target_AM[[#This Row],[NIPNAS]],Target_CC[],COLUMN(CG$2)+9,0)</f>
        <v>50751021</v>
      </c>
      <c r="CV591" s="22">
        <f>Target_AM[[#This Row],[PROPORSI]]*VLOOKUP(Target_AM[[#This Row],[NIPNAS]],Target_CC[],COLUMN(CH$2)+9,0)</f>
        <v>50751021</v>
      </c>
      <c r="CW591" s="22">
        <f>Target_AM[[#This Row],[PROPORSI]]*VLOOKUP(Target_AM[[#This Row],[NIPNAS]],Target_CC[],COLUMN(CI$2)+9,0)</f>
        <v>50751021</v>
      </c>
      <c r="CX591" s="22">
        <f>Target_AM[[#This Row],[PROPORSI]]*VLOOKUP(Target_AM[[#This Row],[NIPNAS]],Target_CC[],COLUMN(CJ$2)+9,0)</f>
        <v>50751021</v>
      </c>
      <c r="CY591" s="22">
        <f>Target_AM[[#This Row],[PROPORSI]]*VLOOKUP(Target_AM[[#This Row],[NIPNAS]],Target_CC[],COLUMN(CK$2)+9,0)</f>
        <v>50751021</v>
      </c>
      <c r="CZ591" s="22">
        <f>Target_AM[[#This Row],[PROPORSI]]*VLOOKUP(Target_AM[[#This Row],[NIPNAS]],Target_CC[],COLUMN(CL$2)+9,0)</f>
        <v>50751021</v>
      </c>
      <c r="DA591" s="22">
        <f>Target_AM[[#This Row],[PROPORSI]]*VLOOKUP(Target_AM[[#This Row],[NIPNAS]],Target_CC[],COLUMN(CM$2)+9,0)</f>
        <v>613100681</v>
      </c>
      <c r="DB591" s="22">
        <f>Target_AM[[#This Row],[PROPORSI]]*VLOOKUP(Target_AM[[#This Row],[NIPNAS]],Target_CC[],COLUMN(CN$2)+9,0)</f>
        <v>0</v>
      </c>
      <c r="DC591" s="22">
        <f>Target_AM[[#This Row],[PROPORSI]]*VLOOKUP(Target_AM[[#This Row],[NIPNAS]],Target_CC[],COLUMN(CO$2)+9,0)</f>
        <v>72000000</v>
      </c>
      <c r="DD591" s="22">
        <f>Target_AM[[#This Row],[PROPORSI]]*VLOOKUP(Target_AM[[#This Row],[NIPNAS]],Target_CC[],COLUMN(CP$2)+9,0)</f>
        <v>6600000</v>
      </c>
      <c r="DE591" s="22">
        <f>Target_AM[[#This Row],[PROPORSI]]*VLOOKUP(Target_AM[[#This Row],[NIPNAS]],Target_CC[],COLUMN(CQ$2)+9,0)</f>
        <v>0</v>
      </c>
      <c r="DF591" s="22">
        <f>Target_AM[[#This Row],[PROPORSI]]*VLOOKUP(Target_AM[[#This Row],[NIPNAS]],Target_CC[],COLUMN(CR$2)+9,0)</f>
        <v>0</v>
      </c>
      <c r="DG591" s="22">
        <f>Target_AM[[#This Row],[PROPORSI]]*VLOOKUP(Target_AM[[#This Row],[NIPNAS]],Target_CC[],COLUMN(CS$2)+9,0)</f>
        <v>0</v>
      </c>
      <c r="DH591" s="22">
        <f>Target_AM[[#This Row],[PROPORSI]]*VLOOKUP(Target_AM[[#This Row],[NIPNAS]],Target_CC[],COLUMN(CT$2)+9,0)</f>
        <v>0</v>
      </c>
      <c r="DI591" s="22">
        <f>Target_AM[[#This Row],[PROPORSI]]*VLOOKUP(Target_AM[[#This Row],[NIPNAS]],Target_CC[],COLUMN(CU$2)+9,0)</f>
        <v>0</v>
      </c>
      <c r="DJ591" s="22">
        <f>Target_AM[[#This Row],[PROPORSI]]*VLOOKUP(Target_AM[[#This Row],[NIPNAS]],Target_CC[],COLUMN(CV$2)+9,0)</f>
        <v>0</v>
      </c>
      <c r="DK591" s="22">
        <f>Target_AM[[#This Row],[PROPORSI]]*VLOOKUP(Target_AM[[#This Row],[NIPNAS]],Target_CC[],COLUMN(CW$2)+9,0)</f>
        <v>0</v>
      </c>
      <c r="DL591" s="22">
        <f>Target_AM[[#This Row],[PROPORSI]]*VLOOKUP(Target_AM[[#This Row],[NIPNAS]],Target_CC[],COLUMN(CX$2)+9,0)</f>
        <v>0</v>
      </c>
      <c r="DM591" s="22">
        <f>Target_AM[[#This Row],[PROPORSI]]*VLOOKUP(Target_AM[[#This Row],[NIPNAS]],Target_CC[],COLUMN(CY$2)+9,0)</f>
        <v>0</v>
      </c>
      <c r="DN591" s="22">
        <f>Target_AM[[#This Row],[PROPORSI]]*VLOOKUP(Target_AM[[#This Row],[NIPNAS]],Target_CC[],COLUMN(CZ$2)+9,0)</f>
        <v>78600000</v>
      </c>
      <c r="DO591" s="22">
        <f>Target_AM[[#This Row],[PROPORSI]]*VLOOKUP(Target_AM[[#This Row],[NIPNAS]],Target_CC[],COLUMN(DA$2)+9,0)</f>
        <v>0</v>
      </c>
      <c r="DP591" s="22">
        <f>Target_AM[[#This Row],[PROPORSI]]*VLOOKUP(Target_AM[[#This Row],[NIPNAS]],Target_CC[],COLUMN(DB$2)+9,0)</f>
        <v>0</v>
      </c>
      <c r="DQ591" s="22">
        <f>Target_AM[[#This Row],[PROPORSI]]*VLOOKUP(Target_AM[[#This Row],[NIPNAS]],Target_CC[],COLUMN(DC$2)+9,0)</f>
        <v>0</v>
      </c>
      <c r="DR591" s="22">
        <f>Target_AM[[#This Row],[PROPORSI]]*VLOOKUP(Target_AM[[#This Row],[NIPNAS]],Target_CC[],COLUMN(DD$2)+9,0)</f>
        <v>0</v>
      </c>
      <c r="DS591" s="22">
        <f>Target_AM[[#This Row],[PROPORSI]]*VLOOKUP(Target_AM[[#This Row],[NIPNAS]],Target_CC[],COLUMN(DE$2)+9,0)</f>
        <v>0</v>
      </c>
      <c r="DT591" s="22">
        <f>Target_AM[[#This Row],[PROPORSI]]*VLOOKUP(Target_AM[[#This Row],[NIPNAS]],Target_CC[],COLUMN(DF$2)+9,0)</f>
        <v>0</v>
      </c>
      <c r="DU591" s="22">
        <f>Target_AM[[#This Row],[PROPORSI]]*VLOOKUP(Target_AM[[#This Row],[NIPNAS]],Target_CC[],COLUMN(DG$2)+9,0)</f>
        <v>0</v>
      </c>
      <c r="DV591" s="22">
        <f>Target_AM[[#This Row],[PROPORSI]]*VLOOKUP(Target_AM[[#This Row],[NIPNAS]],Target_CC[],COLUMN(DH$2)+9,0)</f>
        <v>0</v>
      </c>
      <c r="DW591" s="22">
        <f>Target_AM[[#This Row],[PROPORSI]]*VLOOKUP(Target_AM[[#This Row],[NIPNAS]],Target_CC[],COLUMN(DI$2)+9,0)</f>
        <v>0</v>
      </c>
      <c r="DX591" s="22">
        <f>Target_AM[[#This Row],[PROPORSI]]*VLOOKUP(Target_AM[[#This Row],[NIPNAS]],Target_CC[],COLUMN(DJ$2)+9,0)</f>
        <v>0</v>
      </c>
      <c r="DY591" s="22">
        <f>Target_AM[[#This Row],[PROPORSI]]*VLOOKUP(Target_AM[[#This Row],[NIPNAS]],Target_CC[],COLUMN(DK$2)+9,0)</f>
        <v>0</v>
      </c>
      <c r="DZ591" s="22">
        <f>Target_AM[[#This Row],[PROPORSI]]*VLOOKUP(Target_AM[[#This Row],[NIPNAS]],Target_CC[],COLUMN(DL$2)+9,0)</f>
        <v>0</v>
      </c>
      <c r="EA591" s="22">
        <f>Target_AM[[#This Row],[PROPORSI]]*VLOOKUP(Target_AM[[#This Row],[NIPNAS]],Target_CC[],COLUMN(DM$2)+9,0)</f>
        <v>0</v>
      </c>
    </row>
    <row r="592" spans="2:131" x14ac:dyDescent="0.3">
      <c r="B592">
        <v>402208</v>
      </c>
      <c r="C592" t="s">
        <v>988</v>
      </c>
      <c r="D592">
        <v>1</v>
      </c>
      <c r="E592" s="8">
        <v>45658</v>
      </c>
      <c r="F592">
        <v>76510201</v>
      </c>
      <c r="G592" t="s">
        <v>282</v>
      </c>
      <c r="J592" t="s">
        <v>1081</v>
      </c>
      <c r="K592" t="s">
        <v>26</v>
      </c>
      <c r="L592" t="s">
        <v>159</v>
      </c>
      <c r="M592" t="s">
        <v>31</v>
      </c>
      <c r="N592" s="23">
        <f>Target_AM[[#This Row],[PROPORSI]]*VLOOKUP(Target_AM[[#This Row],[NIPNAS]],Target_CC[],9,0)</f>
        <v>1740778159</v>
      </c>
      <c r="O592" s="22">
        <f>Target_AM[[#This Row],[PROPORSI]]*VLOOKUP(Target_AM[[#This Row],[NIPNAS]],Target_CC[],COLUMN(A$2)+9,0)</f>
        <v>138691557.42595562</v>
      </c>
      <c r="P592" s="22">
        <f>Target_AM[[#This Row],[PROPORSI]]*VLOOKUP(Target_AM[[#This Row],[NIPNAS]],Target_CC[],COLUMN(B$2)+9,0)</f>
        <v>106751066.31434985</v>
      </c>
      <c r="Q592" s="22">
        <f>Target_AM[[#This Row],[PROPORSI]]*VLOOKUP(Target_AM[[#This Row],[NIPNAS]],Target_CC[],COLUMN(C$2)+9,0)</f>
        <v>159003506.56818721</v>
      </c>
      <c r="R592" s="22">
        <f>Target_AM[[#This Row],[PROPORSI]]*VLOOKUP(Target_AM[[#This Row],[NIPNAS]],Target_CC[],COLUMN(D$2)+9,0)</f>
        <v>83744082.798169345</v>
      </c>
      <c r="S592" s="22">
        <f>Target_AM[[#This Row],[PROPORSI]]*VLOOKUP(Target_AM[[#This Row],[NIPNAS]],Target_CC[],COLUMN(E$2)+9,0)</f>
        <v>118095979.93528008</v>
      </c>
      <c r="T592" s="22">
        <f>Target_AM[[#This Row],[PROPORSI]]*VLOOKUP(Target_AM[[#This Row],[NIPNAS]],Target_CC[],COLUMN(F$2)+9,0)</f>
        <v>112226614.41807479</v>
      </c>
      <c r="U592" s="22">
        <f>Target_AM[[#This Row],[PROPORSI]]*VLOOKUP(Target_AM[[#This Row],[NIPNAS]],Target_CC[],COLUMN(G$2)+9,0)</f>
        <v>110032205.69424671</v>
      </c>
      <c r="V592" s="22">
        <f>Target_AM[[#This Row],[PROPORSI]]*VLOOKUP(Target_AM[[#This Row],[NIPNAS]],Target_CC[],COLUMN(H$2)+9,0)</f>
        <v>70156139.839642063</v>
      </c>
      <c r="W592" s="22">
        <f>Target_AM[[#This Row],[PROPORSI]]*VLOOKUP(Target_AM[[#This Row],[NIPNAS]],Target_CC[],COLUMN(I$2)+9,0)</f>
        <v>173765784.45957762</v>
      </c>
      <c r="X592" s="22">
        <f>Target_AM[[#This Row],[PROPORSI]]*VLOOKUP(Target_AM[[#This Row],[NIPNAS]],Target_CC[],COLUMN(J$2)+9,0)</f>
        <v>165285823.93299165</v>
      </c>
      <c r="Y592" s="22">
        <f>Target_AM[[#This Row],[PROPORSI]]*VLOOKUP(Target_AM[[#This Row],[NIPNAS]],Target_CC[],COLUMN(K$2)+9,0)</f>
        <v>150762193.85257232</v>
      </c>
      <c r="Z592" s="22">
        <f>Target_AM[[#This Row],[PROPORSI]]*VLOOKUP(Target_AM[[#This Row],[NIPNAS]],Target_CC[],COLUMN(L$2)+9,0)</f>
        <v>146505185.65813449</v>
      </c>
      <c r="AA592" s="22">
        <f>Target_AM[[#This Row],[PROPORSI]]*VLOOKUP(Target_AM[[#This Row],[NIPNAS]],Target_CC[],COLUMN(M$2)+9,0)</f>
        <v>1535020140.897182</v>
      </c>
      <c r="AB592" s="22">
        <f>Target_AM[[#This Row],[PROPORSI]]*VLOOKUP(Target_AM[[#This Row],[NIPNAS]],Target_CC[],COLUMN(N$2)+9,0)</f>
        <v>1478504.9234269857</v>
      </c>
      <c r="AC592" s="22">
        <f>Target_AM[[#This Row],[PROPORSI]]*VLOOKUP(Target_AM[[#This Row],[NIPNAS]],Target_CC[],COLUMN(O$2)+9,0)</f>
        <v>4453155.1799463481</v>
      </c>
      <c r="AD592" s="22">
        <f>Target_AM[[#This Row],[PROPORSI]]*VLOOKUP(Target_AM[[#This Row],[NIPNAS]],Target_CC[],COLUMN(P$2)+9,0)</f>
        <v>5782360.4388466477</v>
      </c>
      <c r="AE592" s="22">
        <f>Target_AM[[#This Row],[PROPORSI]]*VLOOKUP(Target_AM[[#This Row],[NIPNAS]],Target_CC[],COLUMN(Q$2)+9,0)</f>
        <v>10587572.474380374</v>
      </c>
      <c r="AF592" s="22">
        <f>Target_AM[[#This Row],[PROPORSI]]*VLOOKUP(Target_AM[[#This Row],[NIPNAS]],Target_CC[],COLUMN(R$2)+9,0)</f>
        <v>13043329.57793054</v>
      </c>
      <c r="AG592" s="22">
        <f>Target_AM[[#This Row],[PROPORSI]]*VLOOKUP(Target_AM[[#This Row],[NIPNAS]],Target_CC[],COLUMN(S$2)+9,0)</f>
        <v>17000622.069571018</v>
      </c>
      <c r="AH592" s="22">
        <f>Target_AM[[#This Row],[PROPORSI]]*VLOOKUP(Target_AM[[#This Row],[NIPNAS]],Target_CC[],COLUMN(T$2)+9,0)</f>
        <v>18247873.478383735</v>
      </c>
      <c r="AI592" s="22">
        <f>Target_AM[[#This Row],[PROPORSI]]*VLOOKUP(Target_AM[[#This Row],[NIPNAS]],Target_CC[],COLUMN(U$2)+9,0)</f>
        <v>12346043.99313058</v>
      </c>
      <c r="AJ592" s="22">
        <f>Target_AM[[#This Row],[PROPORSI]]*VLOOKUP(Target_AM[[#This Row],[NIPNAS]],Target_CC[],COLUMN(V$2)+9,0)</f>
        <v>31748926.474248827</v>
      </c>
      <c r="AK592" s="22">
        <f>Target_AM[[#This Row],[PROPORSI]]*VLOOKUP(Target_AM[[#This Row],[NIPNAS]],Target_CC[],COLUMN(W$2)+9,0)</f>
        <v>19270163.75715965</v>
      </c>
      <c r="AL592" s="22">
        <f>Target_AM[[#This Row],[PROPORSI]]*VLOOKUP(Target_AM[[#This Row],[NIPNAS]],Target_CC[],COLUMN(X$2)+9,0)</f>
        <v>17582243.058936894</v>
      </c>
      <c r="AM592" s="22">
        <f>Target_AM[[#This Row],[PROPORSI]]*VLOOKUP(Target_AM[[#This Row],[NIPNAS]],Target_CC[],COLUMN(Y$2)+9,0)</f>
        <v>19569958.013108194</v>
      </c>
      <c r="AN592" s="22">
        <f>Target_AM[[#This Row],[PROPORSI]]*VLOOKUP(Target_AM[[#This Row],[NIPNAS]],Target_CC[],COLUMN(Z$2)+9,0)</f>
        <v>171110753.43906981</v>
      </c>
      <c r="AO592" s="22">
        <f>Target_AM[[#This Row],[PROPORSI]]*VLOOKUP(Target_AM[[#This Row],[NIPNAS]],Target_CC[],COLUMN(AA$2)+9,0)</f>
        <v>140170062.34938261</v>
      </c>
      <c r="AP592" s="22">
        <f>Target_AM[[#This Row],[PROPORSI]]*VLOOKUP(Target_AM[[#This Row],[NIPNAS]],Target_CC[],COLUMN(AB$2)+9,0)</f>
        <v>111204221.49429619</v>
      </c>
      <c r="AQ592" s="22">
        <f>Target_AM[[#This Row],[PROPORSI]]*VLOOKUP(Target_AM[[#This Row],[NIPNAS]],Target_CC[],COLUMN(AC$2)+9,0)</f>
        <v>164785867.00703385</v>
      </c>
      <c r="AR592" s="22">
        <f>Target_AM[[#This Row],[PROPORSI]]*VLOOKUP(Target_AM[[#This Row],[NIPNAS]],Target_CC[],COLUMN(AD$2)+9,0)</f>
        <v>94331655.272549719</v>
      </c>
      <c r="AS592" s="22">
        <f>Target_AM[[#This Row],[PROPORSI]]*VLOOKUP(Target_AM[[#This Row],[NIPNAS]],Target_CC[],COLUMN(AE$2)+9,0)</f>
        <v>131139309.51321062</v>
      </c>
      <c r="AT592" s="22">
        <f>Target_AM[[#This Row],[PROPORSI]]*VLOOKUP(Target_AM[[#This Row],[NIPNAS]],Target_CC[],COLUMN(AF$2)+9,0)</f>
        <v>129227236.4876458</v>
      </c>
      <c r="AU592" s="22">
        <f>Target_AM[[#This Row],[PROPORSI]]*VLOOKUP(Target_AM[[#This Row],[NIPNAS]],Target_CC[],COLUMN(AG$2)+9,0)</f>
        <v>128280079.17263044</v>
      </c>
      <c r="AV592" s="22">
        <f>Target_AM[[#This Row],[PROPORSI]]*VLOOKUP(Target_AM[[#This Row],[NIPNAS]],Target_CC[],COLUMN(AH$2)+9,0)</f>
        <v>82502183.832772642</v>
      </c>
      <c r="AW592" s="22">
        <f>Target_AM[[#This Row],[PROPORSI]]*VLOOKUP(Target_AM[[#This Row],[NIPNAS]],Target_CC[],COLUMN(AI$2)+9,0)</f>
        <v>205514710.93382645</v>
      </c>
      <c r="AX592" s="22">
        <f>Target_AM[[#This Row],[PROPORSI]]*VLOOKUP(Target_AM[[#This Row],[NIPNAS]],Target_CC[],COLUMN(AJ$2)+9,0)</f>
        <v>184555987.6901513</v>
      </c>
      <c r="AY592" s="22">
        <f>Target_AM[[#This Row],[PROPORSI]]*VLOOKUP(Target_AM[[#This Row],[NIPNAS]],Target_CC[],COLUMN(AK$2)+9,0)</f>
        <v>168344436.91150922</v>
      </c>
      <c r="AZ592" s="22">
        <f>Target_AM[[#This Row],[PROPORSI]]*VLOOKUP(Target_AM[[#This Row],[NIPNAS]],Target_CC[],COLUMN(AL$2)+9,0)</f>
        <v>166075143.67124268</v>
      </c>
      <c r="BA592" s="22">
        <f>Target_AM[[#This Row],[PROPORSI]]*VLOOKUP(Target_AM[[#This Row],[NIPNAS]],Target_CC[],COLUMN(AM$2)+9,0)</f>
        <v>1706130894.3362515</v>
      </c>
      <c r="BB592" s="22">
        <f>Target_AM[[#This Row],[PROPORSI]]*VLOOKUP(Target_AM[[#This Row],[NIPNAS]],Target_CC[],COLUMN(AN$2)+9,0)</f>
        <v>0</v>
      </c>
      <c r="BC592" s="22">
        <f>Target_AM[[#This Row],[PROPORSI]]*VLOOKUP(Target_AM[[#This Row],[NIPNAS]],Target_CC[],COLUMN(AO$2)+9,0)</f>
        <v>0</v>
      </c>
      <c r="BD592" s="22">
        <f>Target_AM[[#This Row],[PROPORSI]]*VLOOKUP(Target_AM[[#This Row],[NIPNAS]],Target_CC[],COLUMN(AP$2)+9,0)</f>
        <v>0</v>
      </c>
      <c r="BE592" s="22">
        <f>Target_AM[[#This Row],[PROPORSI]]*VLOOKUP(Target_AM[[#This Row],[NIPNAS]],Target_CC[],COLUMN(AQ$2)+9,0)</f>
        <v>0</v>
      </c>
      <c r="BF592" s="22">
        <f>Target_AM[[#This Row],[PROPORSI]]*VLOOKUP(Target_AM[[#This Row],[NIPNAS]],Target_CC[],COLUMN(AR$2)+9,0)</f>
        <v>0</v>
      </c>
      <c r="BG592" s="22">
        <f>Target_AM[[#This Row],[PROPORSI]]*VLOOKUP(Target_AM[[#This Row],[NIPNAS]],Target_CC[],COLUMN(AS$2)+9,0)</f>
        <v>0</v>
      </c>
      <c r="BH592" s="22">
        <f>Target_AM[[#This Row],[PROPORSI]]*VLOOKUP(Target_AM[[#This Row],[NIPNAS]],Target_CC[],COLUMN(AT$2)+9,0)</f>
        <v>0</v>
      </c>
      <c r="BI592" s="22">
        <f>Target_AM[[#This Row],[PROPORSI]]*VLOOKUP(Target_AM[[#This Row],[NIPNAS]],Target_CC[],COLUMN(AU$2)+9,0)</f>
        <v>0</v>
      </c>
      <c r="BJ592" s="22">
        <f>Target_AM[[#This Row],[PROPORSI]]*VLOOKUP(Target_AM[[#This Row],[NIPNAS]],Target_CC[],COLUMN(AV$2)+9,0)</f>
        <v>0</v>
      </c>
      <c r="BK592" s="22">
        <f>Target_AM[[#This Row],[PROPORSI]]*VLOOKUP(Target_AM[[#This Row],[NIPNAS]],Target_CC[],COLUMN(AW$2)+9,0)</f>
        <v>0</v>
      </c>
      <c r="BL592" s="22">
        <f>Target_AM[[#This Row],[PROPORSI]]*VLOOKUP(Target_AM[[#This Row],[NIPNAS]],Target_CC[],COLUMN(AX$2)+9,0)</f>
        <v>0</v>
      </c>
      <c r="BM592" s="22">
        <f>Target_AM[[#This Row],[PROPORSI]]*VLOOKUP(Target_AM[[#This Row],[NIPNAS]],Target_CC[],COLUMN(AY$2)+9,0)</f>
        <v>0</v>
      </c>
      <c r="BN592" s="22">
        <f>Target_AM[[#This Row],[PROPORSI]]*VLOOKUP(Target_AM[[#This Row],[NIPNAS]],Target_CC[],COLUMN(AZ$2)+9,0)</f>
        <v>0</v>
      </c>
      <c r="BO592" s="22">
        <f>Target_AM[[#This Row],[PROPORSI]]*VLOOKUP(Target_AM[[#This Row],[NIPNAS]],Target_CC[],COLUMN(BA$2)+9,0)</f>
        <v>85729820</v>
      </c>
      <c r="BP592" s="22">
        <f>Target_AM[[#This Row],[PROPORSI]]*VLOOKUP(Target_AM[[#This Row],[NIPNAS]],Target_CC[],COLUMN(BB$2)+9,0)</f>
        <v>83523159</v>
      </c>
      <c r="BQ592" s="22">
        <f>Target_AM[[#This Row],[PROPORSI]]*VLOOKUP(Target_AM[[#This Row],[NIPNAS]],Target_CC[],COLUMN(BC$2)+9,0)</f>
        <v>83447237</v>
      </c>
      <c r="BR592" s="22">
        <f>Target_AM[[#This Row],[PROPORSI]]*VLOOKUP(Target_AM[[#This Row],[NIPNAS]],Target_CC[],COLUMN(BD$2)+9,0)</f>
        <v>82192336.099999994</v>
      </c>
      <c r="BS592" s="22">
        <f>Target_AM[[#This Row],[PROPORSI]]*VLOOKUP(Target_AM[[#This Row],[NIPNAS]],Target_CC[],COLUMN(BE$2)+9,0)</f>
        <v>82192336.099999994</v>
      </c>
      <c r="BT592" s="22">
        <f>Target_AM[[#This Row],[PROPORSI]]*VLOOKUP(Target_AM[[#This Row],[NIPNAS]],Target_CC[],COLUMN(BF$2)+9,0)</f>
        <v>82192336.099999994</v>
      </c>
      <c r="BU592" s="22">
        <f>Target_AM[[#This Row],[PROPORSI]]*VLOOKUP(Target_AM[[#This Row],[NIPNAS]],Target_CC[],COLUMN(BG$2)+9,0)</f>
        <v>82192336.099999994</v>
      </c>
      <c r="BV592" s="22">
        <f>Target_AM[[#This Row],[PROPORSI]]*VLOOKUP(Target_AM[[#This Row],[NIPNAS]],Target_CC[],COLUMN(BH$2)+9,0)</f>
        <v>82192336.099999994</v>
      </c>
      <c r="BW592" s="22">
        <f>Target_AM[[#This Row],[PROPORSI]]*VLOOKUP(Target_AM[[#This Row],[NIPNAS]],Target_CC[],COLUMN(BI$2)+9,0)</f>
        <v>82192336.099999994</v>
      </c>
      <c r="BX592" s="22">
        <f>Target_AM[[#This Row],[PROPORSI]]*VLOOKUP(Target_AM[[#This Row],[NIPNAS]],Target_CC[],COLUMN(BJ$2)+9,0)</f>
        <v>82192336.099999994</v>
      </c>
      <c r="BY592" s="22">
        <f>Target_AM[[#This Row],[PROPORSI]]*VLOOKUP(Target_AM[[#This Row],[NIPNAS]],Target_CC[],COLUMN(BK$2)+9,0)</f>
        <v>82192336.099999994</v>
      </c>
      <c r="BZ592" s="22">
        <f>Target_AM[[#This Row],[PROPORSI]]*VLOOKUP(Target_AM[[#This Row],[NIPNAS]],Target_CC[],COLUMN(BL$2)+9,0)</f>
        <v>82192336.099999994</v>
      </c>
      <c r="CA592" s="22">
        <f>Target_AM[[#This Row],[PROPORSI]]*VLOOKUP(Target_AM[[#This Row],[NIPNAS]],Target_CC[],COLUMN(BM$2)+9,0)</f>
        <v>992431240.90000021</v>
      </c>
      <c r="CB592" s="22">
        <f>Target_AM[[#This Row],[PROPORSI]]*VLOOKUP(Target_AM[[#This Row],[NIPNAS]],Target_CC[],COLUMN(BN$2)+9,0)</f>
        <v>25098018</v>
      </c>
      <c r="CC592" s="22">
        <f>Target_AM[[#This Row],[PROPORSI]]*VLOOKUP(Target_AM[[#This Row],[NIPNAS]],Target_CC[],COLUMN(BO$2)+9,0)</f>
        <v>25098018</v>
      </c>
      <c r="CD592" s="22">
        <f>Target_AM[[#This Row],[PROPORSI]]*VLOOKUP(Target_AM[[#This Row],[NIPNAS]],Target_CC[],COLUMN(BP$2)+9,0)</f>
        <v>25098018</v>
      </c>
      <c r="CE592" s="22">
        <f>Target_AM[[#This Row],[PROPORSI]]*VLOOKUP(Target_AM[[#This Row],[NIPNAS]],Target_CC[],COLUMN(BQ$2)+9,0)</f>
        <v>23843117.099999998</v>
      </c>
      <c r="CF592" s="22">
        <f>Target_AM[[#This Row],[PROPORSI]]*VLOOKUP(Target_AM[[#This Row],[NIPNAS]],Target_CC[],COLUMN(BR$2)+9,0)</f>
        <v>23843117.099999998</v>
      </c>
      <c r="CG592" s="22">
        <f>Target_AM[[#This Row],[PROPORSI]]*VLOOKUP(Target_AM[[#This Row],[NIPNAS]],Target_CC[],COLUMN(BS$2)+9,0)</f>
        <v>23843117.099999998</v>
      </c>
      <c r="CH592" s="22">
        <f>Target_AM[[#This Row],[PROPORSI]]*VLOOKUP(Target_AM[[#This Row],[NIPNAS]],Target_CC[],COLUMN(BT$2)+9,0)</f>
        <v>23843117.099999998</v>
      </c>
      <c r="CI592" s="22">
        <f>Target_AM[[#This Row],[PROPORSI]]*VLOOKUP(Target_AM[[#This Row],[NIPNAS]],Target_CC[],COLUMN(BU$2)+9,0)</f>
        <v>23843117.099999998</v>
      </c>
      <c r="CJ592" s="22">
        <f>Target_AM[[#This Row],[PROPORSI]]*VLOOKUP(Target_AM[[#This Row],[NIPNAS]],Target_CC[],COLUMN(BV$2)+9,0)</f>
        <v>23843117.099999998</v>
      </c>
      <c r="CK592" s="22">
        <f>Target_AM[[#This Row],[PROPORSI]]*VLOOKUP(Target_AM[[#This Row],[NIPNAS]],Target_CC[],COLUMN(BW$2)+9,0)</f>
        <v>23843117.099999998</v>
      </c>
      <c r="CL592" s="22">
        <f>Target_AM[[#This Row],[PROPORSI]]*VLOOKUP(Target_AM[[#This Row],[NIPNAS]],Target_CC[],COLUMN(BX$2)+9,0)</f>
        <v>23843117.099999998</v>
      </c>
      <c r="CM592" s="22">
        <f>Target_AM[[#This Row],[PROPORSI]]*VLOOKUP(Target_AM[[#This Row],[NIPNAS]],Target_CC[],COLUMN(BY$2)+9,0)</f>
        <v>23843117.099999998</v>
      </c>
      <c r="CN592" s="22">
        <f>Target_AM[[#This Row],[PROPORSI]]*VLOOKUP(Target_AM[[#This Row],[NIPNAS]],Target_CC[],COLUMN(BZ$2)+9,0)</f>
        <v>289882107.89999998</v>
      </c>
      <c r="CO592" s="22">
        <f>Target_AM[[#This Row],[PROPORSI]]*VLOOKUP(Target_AM[[#This Row],[NIPNAS]],Target_CC[],COLUMN(CA$2)+9,0)</f>
        <v>60631802</v>
      </c>
      <c r="CP592" s="22">
        <f>Target_AM[[#This Row],[PROPORSI]]*VLOOKUP(Target_AM[[#This Row],[NIPNAS]],Target_CC[],COLUMN(CB$2)+9,0)</f>
        <v>58425141</v>
      </c>
      <c r="CQ592" s="22">
        <f>Target_AM[[#This Row],[PROPORSI]]*VLOOKUP(Target_AM[[#This Row],[NIPNAS]],Target_CC[],COLUMN(CC$2)+9,0)</f>
        <v>58349219</v>
      </c>
      <c r="CR592" s="22">
        <f>Target_AM[[#This Row],[PROPORSI]]*VLOOKUP(Target_AM[[#This Row],[NIPNAS]],Target_CC[],COLUMN(CD$2)+9,0)</f>
        <v>58349219</v>
      </c>
      <c r="CS592" s="22">
        <f>Target_AM[[#This Row],[PROPORSI]]*VLOOKUP(Target_AM[[#This Row],[NIPNAS]],Target_CC[],COLUMN(CE$2)+9,0)</f>
        <v>58349219</v>
      </c>
      <c r="CT592" s="22">
        <f>Target_AM[[#This Row],[PROPORSI]]*VLOOKUP(Target_AM[[#This Row],[NIPNAS]],Target_CC[],COLUMN(CF$2)+9,0)</f>
        <v>58349219</v>
      </c>
      <c r="CU592" s="22">
        <f>Target_AM[[#This Row],[PROPORSI]]*VLOOKUP(Target_AM[[#This Row],[NIPNAS]],Target_CC[],COLUMN(CG$2)+9,0)</f>
        <v>58349219</v>
      </c>
      <c r="CV592" s="22">
        <f>Target_AM[[#This Row],[PROPORSI]]*VLOOKUP(Target_AM[[#This Row],[NIPNAS]],Target_CC[],COLUMN(CH$2)+9,0)</f>
        <v>58349219</v>
      </c>
      <c r="CW592" s="22">
        <f>Target_AM[[#This Row],[PROPORSI]]*VLOOKUP(Target_AM[[#This Row],[NIPNAS]],Target_CC[],COLUMN(CI$2)+9,0)</f>
        <v>58349219</v>
      </c>
      <c r="CX592" s="22">
        <f>Target_AM[[#This Row],[PROPORSI]]*VLOOKUP(Target_AM[[#This Row],[NIPNAS]],Target_CC[],COLUMN(CJ$2)+9,0)</f>
        <v>58349219</v>
      </c>
      <c r="CY592" s="22">
        <f>Target_AM[[#This Row],[PROPORSI]]*VLOOKUP(Target_AM[[#This Row],[NIPNAS]],Target_CC[],COLUMN(CK$2)+9,0)</f>
        <v>58349219</v>
      </c>
      <c r="CZ592" s="22">
        <f>Target_AM[[#This Row],[PROPORSI]]*VLOOKUP(Target_AM[[#This Row],[NIPNAS]],Target_CC[],COLUMN(CL$2)+9,0)</f>
        <v>58349219</v>
      </c>
      <c r="DA592" s="22">
        <f>Target_AM[[#This Row],[PROPORSI]]*VLOOKUP(Target_AM[[#This Row],[NIPNAS]],Target_CC[],COLUMN(CM$2)+9,0)</f>
        <v>702549133</v>
      </c>
      <c r="DB592" s="22">
        <f>Target_AM[[#This Row],[PROPORSI]]*VLOOKUP(Target_AM[[#This Row],[NIPNAS]],Target_CC[],COLUMN(CN$2)+9,0)</f>
        <v>0</v>
      </c>
      <c r="DC592" s="22">
        <f>Target_AM[[#This Row],[PROPORSI]]*VLOOKUP(Target_AM[[#This Row],[NIPNAS]],Target_CC[],COLUMN(CO$2)+9,0)</f>
        <v>0</v>
      </c>
      <c r="DD592" s="22">
        <f>Target_AM[[#This Row],[PROPORSI]]*VLOOKUP(Target_AM[[#This Row],[NIPNAS]],Target_CC[],COLUMN(CP$2)+9,0)</f>
        <v>0</v>
      </c>
      <c r="DE592" s="22">
        <f>Target_AM[[#This Row],[PROPORSI]]*VLOOKUP(Target_AM[[#This Row],[NIPNAS]],Target_CC[],COLUMN(CQ$2)+9,0)</f>
        <v>0</v>
      </c>
      <c r="DF592" s="22">
        <f>Target_AM[[#This Row],[PROPORSI]]*VLOOKUP(Target_AM[[#This Row],[NIPNAS]],Target_CC[],COLUMN(CR$2)+9,0)</f>
        <v>0</v>
      </c>
      <c r="DG592" s="22">
        <f>Target_AM[[#This Row],[PROPORSI]]*VLOOKUP(Target_AM[[#This Row],[NIPNAS]],Target_CC[],COLUMN(CS$2)+9,0)</f>
        <v>0</v>
      </c>
      <c r="DH592" s="22">
        <f>Target_AM[[#This Row],[PROPORSI]]*VLOOKUP(Target_AM[[#This Row],[NIPNAS]],Target_CC[],COLUMN(CT$2)+9,0)</f>
        <v>0</v>
      </c>
      <c r="DI592" s="22">
        <f>Target_AM[[#This Row],[PROPORSI]]*VLOOKUP(Target_AM[[#This Row],[NIPNAS]],Target_CC[],COLUMN(CU$2)+9,0)</f>
        <v>0</v>
      </c>
      <c r="DJ592" s="22">
        <f>Target_AM[[#This Row],[PROPORSI]]*VLOOKUP(Target_AM[[#This Row],[NIPNAS]],Target_CC[],COLUMN(CV$2)+9,0)</f>
        <v>0</v>
      </c>
      <c r="DK592" s="22">
        <f>Target_AM[[#This Row],[PROPORSI]]*VLOOKUP(Target_AM[[#This Row],[NIPNAS]],Target_CC[],COLUMN(CW$2)+9,0)</f>
        <v>0</v>
      </c>
      <c r="DL592" s="22">
        <f>Target_AM[[#This Row],[PROPORSI]]*VLOOKUP(Target_AM[[#This Row],[NIPNAS]],Target_CC[],COLUMN(CX$2)+9,0)</f>
        <v>0</v>
      </c>
      <c r="DM592" s="22">
        <f>Target_AM[[#This Row],[PROPORSI]]*VLOOKUP(Target_AM[[#This Row],[NIPNAS]],Target_CC[],COLUMN(CY$2)+9,0)</f>
        <v>0</v>
      </c>
      <c r="DN592" s="22">
        <f>Target_AM[[#This Row],[PROPORSI]]*VLOOKUP(Target_AM[[#This Row],[NIPNAS]],Target_CC[],COLUMN(CZ$2)+9,0)</f>
        <v>0</v>
      </c>
      <c r="DO592" s="22">
        <f>Target_AM[[#This Row],[PROPORSI]]*VLOOKUP(Target_AM[[#This Row],[NIPNAS]],Target_CC[],COLUMN(DA$2)+9,0)</f>
        <v>0</v>
      </c>
      <c r="DP592" s="22">
        <f>Target_AM[[#This Row],[PROPORSI]]*VLOOKUP(Target_AM[[#This Row],[NIPNAS]],Target_CC[],COLUMN(DB$2)+9,0)</f>
        <v>0</v>
      </c>
      <c r="DQ592" s="22">
        <f>Target_AM[[#This Row],[PROPORSI]]*VLOOKUP(Target_AM[[#This Row],[NIPNAS]],Target_CC[],COLUMN(DC$2)+9,0)</f>
        <v>0</v>
      </c>
      <c r="DR592" s="22">
        <f>Target_AM[[#This Row],[PROPORSI]]*VLOOKUP(Target_AM[[#This Row],[NIPNAS]],Target_CC[],COLUMN(DD$2)+9,0)</f>
        <v>0</v>
      </c>
      <c r="DS592" s="22">
        <f>Target_AM[[#This Row],[PROPORSI]]*VLOOKUP(Target_AM[[#This Row],[NIPNAS]],Target_CC[],COLUMN(DE$2)+9,0)</f>
        <v>0</v>
      </c>
      <c r="DT592" s="22">
        <f>Target_AM[[#This Row],[PROPORSI]]*VLOOKUP(Target_AM[[#This Row],[NIPNAS]],Target_CC[],COLUMN(DF$2)+9,0)</f>
        <v>0</v>
      </c>
      <c r="DU592" s="22">
        <f>Target_AM[[#This Row],[PROPORSI]]*VLOOKUP(Target_AM[[#This Row],[NIPNAS]],Target_CC[],COLUMN(DG$2)+9,0)</f>
        <v>0</v>
      </c>
      <c r="DV592" s="22">
        <f>Target_AM[[#This Row],[PROPORSI]]*VLOOKUP(Target_AM[[#This Row],[NIPNAS]],Target_CC[],COLUMN(DH$2)+9,0)</f>
        <v>0</v>
      </c>
      <c r="DW592" s="22">
        <f>Target_AM[[#This Row],[PROPORSI]]*VLOOKUP(Target_AM[[#This Row],[NIPNAS]],Target_CC[],COLUMN(DI$2)+9,0)</f>
        <v>0</v>
      </c>
      <c r="DX592" s="22">
        <f>Target_AM[[#This Row],[PROPORSI]]*VLOOKUP(Target_AM[[#This Row],[NIPNAS]],Target_CC[],COLUMN(DJ$2)+9,0)</f>
        <v>0</v>
      </c>
      <c r="DY592" s="22">
        <f>Target_AM[[#This Row],[PROPORSI]]*VLOOKUP(Target_AM[[#This Row],[NIPNAS]],Target_CC[],COLUMN(DK$2)+9,0)</f>
        <v>0</v>
      </c>
      <c r="DZ592" s="22">
        <f>Target_AM[[#This Row],[PROPORSI]]*VLOOKUP(Target_AM[[#This Row],[NIPNAS]],Target_CC[],COLUMN(DL$2)+9,0)</f>
        <v>0</v>
      </c>
      <c r="EA592" s="22">
        <f>Target_AM[[#This Row],[PROPORSI]]*VLOOKUP(Target_AM[[#This Row],[NIPNAS]],Target_CC[],COLUMN(DM$2)+9,0)</f>
        <v>0</v>
      </c>
    </row>
    <row r="593" spans="2:131" x14ac:dyDescent="0.3">
      <c r="B593">
        <v>980258</v>
      </c>
      <c r="C593" t="s">
        <v>1077</v>
      </c>
      <c r="D593">
        <v>1</v>
      </c>
      <c r="E593" s="8">
        <v>45658</v>
      </c>
      <c r="F593">
        <v>76510202</v>
      </c>
      <c r="G593" t="s">
        <v>249</v>
      </c>
      <c r="J593" t="s">
        <v>1081</v>
      </c>
      <c r="K593" t="s">
        <v>23</v>
      </c>
      <c r="L593" t="s">
        <v>159</v>
      </c>
      <c r="M593" t="s">
        <v>31</v>
      </c>
      <c r="N593" s="23">
        <f>Target_AM[[#This Row],[PROPORSI]]*VLOOKUP(Target_AM[[#This Row],[NIPNAS]],Target_CC[],9,0)</f>
        <v>1352235940</v>
      </c>
      <c r="O593" s="22">
        <f>Target_AM[[#This Row],[PROPORSI]]*VLOOKUP(Target_AM[[#This Row],[NIPNAS]],Target_CC[],COLUMN(A$2)+9,0)</f>
        <v>53027220.021059871</v>
      </c>
      <c r="P593" s="22">
        <f>Target_AM[[#This Row],[PROPORSI]]*VLOOKUP(Target_AM[[#This Row],[NIPNAS]],Target_CC[],COLUMN(B$2)+9,0)</f>
        <v>74853464.095221087</v>
      </c>
      <c r="Q593" s="22">
        <f>Target_AM[[#This Row],[PROPORSI]]*VLOOKUP(Target_AM[[#This Row],[NIPNAS]],Target_CC[],COLUMN(C$2)+9,0)</f>
        <v>162841946.52924222</v>
      </c>
      <c r="R593" s="22">
        <f>Target_AM[[#This Row],[PROPORSI]]*VLOOKUP(Target_AM[[#This Row],[NIPNAS]],Target_CC[],COLUMN(D$2)+9,0)</f>
        <v>56260397.355879776</v>
      </c>
      <c r="S593" s="22">
        <f>Target_AM[[#This Row],[PROPORSI]]*VLOOKUP(Target_AM[[#This Row],[NIPNAS]],Target_CC[],COLUMN(E$2)+9,0)</f>
        <v>90771381.102695003</v>
      </c>
      <c r="T593" s="22">
        <f>Target_AM[[#This Row],[PROPORSI]]*VLOOKUP(Target_AM[[#This Row],[NIPNAS]],Target_CC[],COLUMN(F$2)+9,0)</f>
        <v>96802492.445709184</v>
      </c>
      <c r="U593" s="22">
        <f>Target_AM[[#This Row],[PROPORSI]]*VLOOKUP(Target_AM[[#This Row],[NIPNAS]],Target_CC[],COLUMN(G$2)+9,0)</f>
        <v>89506396.294084191</v>
      </c>
      <c r="V593" s="22">
        <f>Target_AM[[#This Row],[PROPORSI]]*VLOOKUP(Target_AM[[#This Row],[NIPNAS]],Target_CC[],COLUMN(H$2)+9,0)</f>
        <v>35924000.266247571</v>
      </c>
      <c r="W593" s="22">
        <f>Target_AM[[#This Row],[PROPORSI]]*VLOOKUP(Target_AM[[#This Row],[NIPNAS]],Target_CC[],COLUMN(I$2)+9,0)</f>
        <v>207450477.34147435</v>
      </c>
      <c r="X593" s="22">
        <f>Target_AM[[#This Row],[PROPORSI]]*VLOOKUP(Target_AM[[#This Row],[NIPNAS]],Target_CC[],COLUMN(J$2)+9,0)</f>
        <v>82037515.777849227</v>
      </c>
      <c r="Y593" s="22">
        <f>Target_AM[[#This Row],[PROPORSI]]*VLOOKUP(Target_AM[[#This Row],[NIPNAS]],Target_CC[],COLUMN(K$2)+9,0)</f>
        <v>153240716.68342111</v>
      </c>
      <c r="Z593" s="22">
        <f>Target_AM[[#This Row],[PROPORSI]]*VLOOKUP(Target_AM[[#This Row],[NIPNAS]],Target_CC[],COLUMN(L$2)+9,0)</f>
        <v>85944179.068430871</v>
      </c>
      <c r="AA593" s="22">
        <f>Target_AM[[#This Row],[PROPORSI]]*VLOOKUP(Target_AM[[#This Row],[NIPNAS]],Target_CC[],COLUMN(M$2)+9,0)</f>
        <v>1188660186.9813144</v>
      </c>
      <c r="AB593" s="22">
        <f>Target_AM[[#This Row],[PROPORSI]]*VLOOKUP(Target_AM[[#This Row],[NIPNAS]],Target_CC[],COLUMN(N$2)+9,0)</f>
        <v>565290.39929945767</v>
      </c>
      <c r="AC593" s="22">
        <f>Target_AM[[#This Row],[PROPORSI]]*VLOOKUP(Target_AM[[#This Row],[NIPNAS]],Target_CC[],COLUMN(O$2)+9,0)</f>
        <v>3122536.4099970013</v>
      </c>
      <c r="AD593" s="22">
        <f>Target_AM[[#This Row],[PROPORSI]]*VLOOKUP(Target_AM[[#This Row],[NIPNAS]],Target_CC[],COLUMN(P$2)+9,0)</f>
        <v>5921950.0859980881</v>
      </c>
      <c r="AE593" s="22">
        <f>Target_AM[[#This Row],[PROPORSI]]*VLOOKUP(Target_AM[[#This Row],[NIPNAS]],Target_CC[],COLUMN(Q$2)+9,0)</f>
        <v>7112873.1074458137</v>
      </c>
      <c r="AF593" s="22">
        <f>Target_AM[[#This Row],[PROPORSI]]*VLOOKUP(Target_AM[[#This Row],[NIPNAS]],Target_CC[],COLUMN(R$2)+9,0)</f>
        <v>10025413.571361452</v>
      </c>
      <c r="AG593" s="22">
        <f>Target_AM[[#This Row],[PROPORSI]]*VLOOKUP(Target_AM[[#This Row],[NIPNAS]],Target_CC[],COLUMN(S$2)+9,0)</f>
        <v>14664102.610556483</v>
      </c>
      <c r="AH593" s="22">
        <f>Target_AM[[#This Row],[PROPORSI]]*VLOOKUP(Target_AM[[#This Row],[NIPNAS]],Target_CC[],COLUMN(T$2)+9,0)</f>
        <v>14843848.533029318</v>
      </c>
      <c r="AI593" s="22">
        <f>Target_AM[[#This Row],[PROPORSI]]*VLOOKUP(Target_AM[[#This Row],[NIPNAS]],Target_CC[],COLUMN(U$2)+9,0)</f>
        <v>6321888.4150423929</v>
      </c>
      <c r="AJ593" s="22">
        <f>Target_AM[[#This Row],[PROPORSI]]*VLOOKUP(Target_AM[[#This Row],[NIPNAS]],Target_CC[],COLUMN(V$2)+9,0)</f>
        <v>37903491.603057474</v>
      </c>
      <c r="AK593" s="22">
        <f>Target_AM[[#This Row],[PROPORSI]]*VLOOKUP(Target_AM[[#This Row],[NIPNAS]],Target_CC[],COLUMN(W$2)+9,0)</f>
        <v>9564500.6066014618</v>
      </c>
      <c r="AL593" s="22">
        <f>Target_AM[[#This Row],[PROPORSI]]*VLOOKUP(Target_AM[[#This Row],[NIPNAS]],Target_CC[],COLUMN(X$2)+9,0)</f>
        <v>17871294.244287252</v>
      </c>
      <c r="AM593" s="22">
        <f>Target_AM[[#This Row],[PROPORSI]]*VLOOKUP(Target_AM[[#This Row],[NIPNAS]],Target_CC[],COLUMN(Y$2)+9,0)</f>
        <v>11480303.364585087</v>
      </c>
      <c r="AN593" s="22">
        <f>Target_AM[[#This Row],[PROPORSI]]*VLOOKUP(Target_AM[[#This Row],[NIPNAS]],Target_CC[],COLUMN(Z$2)+9,0)</f>
        <v>139397492.95126128</v>
      </c>
      <c r="AO593" s="22">
        <f>Target_AM[[#This Row],[PROPORSI]]*VLOOKUP(Target_AM[[#This Row],[NIPNAS]],Target_CC[],COLUMN(AA$2)+9,0)</f>
        <v>53592510.420359328</v>
      </c>
      <c r="AP593" s="22">
        <f>Target_AM[[#This Row],[PROPORSI]]*VLOOKUP(Target_AM[[#This Row],[NIPNAS]],Target_CC[],COLUMN(AB$2)+9,0)</f>
        <v>77976000.505218089</v>
      </c>
      <c r="AQ593" s="22">
        <f>Target_AM[[#This Row],[PROPORSI]]*VLOOKUP(Target_AM[[#This Row],[NIPNAS]],Target_CC[],COLUMN(AC$2)+9,0)</f>
        <v>168763896.61524031</v>
      </c>
      <c r="AR593" s="22">
        <f>Target_AM[[#This Row],[PROPORSI]]*VLOOKUP(Target_AM[[#This Row],[NIPNAS]],Target_CC[],COLUMN(AD$2)+9,0)</f>
        <v>63373270.46332559</v>
      </c>
      <c r="AS593" s="22">
        <f>Target_AM[[#This Row],[PROPORSI]]*VLOOKUP(Target_AM[[#This Row],[NIPNAS]],Target_CC[],COLUMN(AE$2)+9,0)</f>
        <v>100796794.67405646</v>
      </c>
      <c r="AT593" s="22">
        <f>Target_AM[[#This Row],[PROPORSI]]*VLOOKUP(Target_AM[[#This Row],[NIPNAS]],Target_CC[],COLUMN(AF$2)+9,0)</f>
        <v>111466595.05626567</v>
      </c>
      <c r="AU593" s="22">
        <f>Target_AM[[#This Row],[PROPORSI]]*VLOOKUP(Target_AM[[#This Row],[NIPNAS]],Target_CC[],COLUMN(AG$2)+9,0)</f>
        <v>104350244.82711351</v>
      </c>
      <c r="AV593" s="22">
        <f>Target_AM[[#This Row],[PROPORSI]]*VLOOKUP(Target_AM[[#This Row],[NIPNAS]],Target_CC[],COLUMN(AH$2)+9,0)</f>
        <v>42245888.681289963</v>
      </c>
      <c r="AW593" s="22">
        <f>Target_AM[[#This Row],[PROPORSI]]*VLOOKUP(Target_AM[[#This Row],[NIPNAS]],Target_CC[],COLUMN(AI$2)+9,0)</f>
        <v>245353968.94453183</v>
      </c>
      <c r="AX593" s="22">
        <f>Target_AM[[#This Row],[PROPORSI]]*VLOOKUP(Target_AM[[#This Row],[NIPNAS]],Target_CC[],COLUMN(AJ$2)+9,0)</f>
        <v>91602016.384450689</v>
      </c>
      <c r="AY593" s="22">
        <f>Target_AM[[#This Row],[PROPORSI]]*VLOOKUP(Target_AM[[#This Row],[NIPNAS]],Target_CC[],COLUMN(AK$2)+9,0)</f>
        <v>171112010.92770836</v>
      </c>
      <c r="AZ593" s="22">
        <f>Target_AM[[#This Row],[PROPORSI]]*VLOOKUP(Target_AM[[#This Row],[NIPNAS]],Target_CC[],COLUMN(AL$2)+9,0)</f>
        <v>97424482.433015957</v>
      </c>
      <c r="BA593" s="22">
        <f>Target_AM[[#This Row],[PROPORSI]]*VLOOKUP(Target_AM[[#This Row],[NIPNAS]],Target_CC[],COLUMN(AM$2)+9,0)</f>
        <v>1328057679.9325757</v>
      </c>
      <c r="BB593" s="22">
        <f>Target_AM[[#This Row],[PROPORSI]]*VLOOKUP(Target_AM[[#This Row],[NIPNAS]],Target_CC[],COLUMN(AN$2)+9,0)</f>
        <v>0</v>
      </c>
      <c r="BC593" s="22">
        <f>Target_AM[[#This Row],[PROPORSI]]*VLOOKUP(Target_AM[[#This Row],[NIPNAS]],Target_CC[],COLUMN(AO$2)+9,0)</f>
        <v>0</v>
      </c>
      <c r="BD593" s="22">
        <f>Target_AM[[#This Row],[PROPORSI]]*VLOOKUP(Target_AM[[#This Row],[NIPNAS]],Target_CC[],COLUMN(AP$2)+9,0)</f>
        <v>0</v>
      </c>
      <c r="BE593" s="22">
        <f>Target_AM[[#This Row],[PROPORSI]]*VLOOKUP(Target_AM[[#This Row],[NIPNAS]],Target_CC[],COLUMN(AQ$2)+9,0)</f>
        <v>0</v>
      </c>
      <c r="BF593" s="22">
        <f>Target_AM[[#This Row],[PROPORSI]]*VLOOKUP(Target_AM[[#This Row],[NIPNAS]],Target_CC[],COLUMN(AR$2)+9,0)</f>
        <v>0</v>
      </c>
      <c r="BG593" s="22">
        <f>Target_AM[[#This Row],[PROPORSI]]*VLOOKUP(Target_AM[[#This Row],[NIPNAS]],Target_CC[],COLUMN(AS$2)+9,0)</f>
        <v>0</v>
      </c>
      <c r="BH593" s="22">
        <f>Target_AM[[#This Row],[PROPORSI]]*VLOOKUP(Target_AM[[#This Row],[NIPNAS]],Target_CC[],COLUMN(AT$2)+9,0)</f>
        <v>0</v>
      </c>
      <c r="BI593" s="22">
        <f>Target_AM[[#This Row],[PROPORSI]]*VLOOKUP(Target_AM[[#This Row],[NIPNAS]],Target_CC[],COLUMN(AU$2)+9,0)</f>
        <v>0</v>
      </c>
      <c r="BJ593" s="22">
        <f>Target_AM[[#This Row],[PROPORSI]]*VLOOKUP(Target_AM[[#This Row],[NIPNAS]],Target_CC[],COLUMN(AV$2)+9,0)</f>
        <v>0</v>
      </c>
      <c r="BK593" s="22">
        <f>Target_AM[[#This Row],[PROPORSI]]*VLOOKUP(Target_AM[[#This Row],[NIPNAS]],Target_CC[],COLUMN(AW$2)+9,0)</f>
        <v>0</v>
      </c>
      <c r="BL593" s="22">
        <f>Target_AM[[#This Row],[PROPORSI]]*VLOOKUP(Target_AM[[#This Row],[NIPNAS]],Target_CC[],COLUMN(AX$2)+9,0)</f>
        <v>0</v>
      </c>
      <c r="BM593" s="22">
        <f>Target_AM[[#This Row],[PROPORSI]]*VLOOKUP(Target_AM[[#This Row],[NIPNAS]],Target_CC[],COLUMN(AY$2)+9,0)</f>
        <v>0</v>
      </c>
      <c r="BN593" s="22">
        <f>Target_AM[[#This Row],[PROPORSI]]*VLOOKUP(Target_AM[[#This Row],[NIPNAS]],Target_CC[],COLUMN(AZ$2)+9,0)</f>
        <v>0</v>
      </c>
      <c r="BO593" s="22">
        <f>Target_AM[[#This Row],[PROPORSI]]*VLOOKUP(Target_AM[[#This Row],[NIPNAS]],Target_CC[],COLUMN(BA$2)+9,0)</f>
        <v>51625728</v>
      </c>
      <c r="BP593" s="22">
        <f>Target_AM[[#This Row],[PROPORSI]]*VLOOKUP(Target_AM[[#This Row],[NIPNAS]],Target_CC[],COLUMN(BB$2)+9,0)</f>
        <v>68702026</v>
      </c>
      <c r="BQ593" s="22">
        <f>Target_AM[[#This Row],[PROPORSI]]*VLOOKUP(Target_AM[[#This Row],[NIPNAS]],Target_CC[],COLUMN(BC$2)+9,0)</f>
        <v>250644669</v>
      </c>
      <c r="BR593" s="22">
        <f>Target_AM[[#This Row],[PROPORSI]]*VLOOKUP(Target_AM[[#This Row],[NIPNAS]],Target_CC[],COLUMN(BD$2)+9,0)</f>
        <v>57990430</v>
      </c>
      <c r="BS593" s="22">
        <f>Target_AM[[#This Row],[PROPORSI]]*VLOOKUP(Target_AM[[#This Row],[NIPNAS]],Target_CC[],COLUMN(BE$2)+9,0)</f>
        <v>57990430</v>
      </c>
      <c r="BT593" s="22">
        <f>Target_AM[[#This Row],[PROPORSI]]*VLOOKUP(Target_AM[[#This Row],[NIPNAS]],Target_CC[],COLUMN(BF$2)+9,0)</f>
        <v>57990430</v>
      </c>
      <c r="BU593" s="22">
        <f>Target_AM[[#This Row],[PROPORSI]]*VLOOKUP(Target_AM[[#This Row],[NIPNAS]],Target_CC[],COLUMN(BG$2)+9,0)</f>
        <v>57990430</v>
      </c>
      <c r="BV593" s="22">
        <f>Target_AM[[#This Row],[PROPORSI]]*VLOOKUP(Target_AM[[#This Row],[NIPNAS]],Target_CC[],COLUMN(BH$2)+9,0)</f>
        <v>57990430</v>
      </c>
      <c r="BW593" s="22">
        <f>Target_AM[[#This Row],[PROPORSI]]*VLOOKUP(Target_AM[[#This Row],[NIPNAS]],Target_CC[],COLUMN(BI$2)+9,0)</f>
        <v>57990430</v>
      </c>
      <c r="BX593" s="22">
        <f>Target_AM[[#This Row],[PROPORSI]]*VLOOKUP(Target_AM[[#This Row],[NIPNAS]],Target_CC[],COLUMN(BJ$2)+9,0)</f>
        <v>57990430</v>
      </c>
      <c r="BY593" s="22">
        <f>Target_AM[[#This Row],[PROPORSI]]*VLOOKUP(Target_AM[[#This Row],[NIPNAS]],Target_CC[],COLUMN(BK$2)+9,0)</f>
        <v>57990430</v>
      </c>
      <c r="BZ593" s="22">
        <f>Target_AM[[#This Row],[PROPORSI]]*VLOOKUP(Target_AM[[#This Row],[NIPNAS]],Target_CC[],COLUMN(BL$2)+9,0)</f>
        <v>57990430</v>
      </c>
      <c r="CA593" s="22">
        <f>Target_AM[[#This Row],[PROPORSI]]*VLOOKUP(Target_AM[[#This Row],[NIPNAS]],Target_CC[],COLUMN(BM$2)+9,0)</f>
        <v>892886293</v>
      </c>
      <c r="CB593" s="22">
        <f>Target_AM[[#This Row],[PROPORSI]]*VLOOKUP(Target_AM[[#This Row],[NIPNAS]],Target_CC[],COLUMN(BN$2)+9,0)</f>
        <v>0</v>
      </c>
      <c r="CC593" s="22">
        <f>Target_AM[[#This Row],[PROPORSI]]*VLOOKUP(Target_AM[[#This Row],[NIPNAS]],Target_CC[],COLUMN(BO$2)+9,0)</f>
        <v>19262720</v>
      </c>
      <c r="CD593" s="22">
        <f>Target_AM[[#This Row],[PROPORSI]]*VLOOKUP(Target_AM[[#This Row],[NIPNAS]],Target_CC[],COLUMN(BP$2)+9,0)</f>
        <v>9631360</v>
      </c>
      <c r="CE593" s="22">
        <f>Target_AM[[#This Row],[PROPORSI]]*VLOOKUP(Target_AM[[#This Row],[NIPNAS]],Target_CC[],COLUMN(BQ$2)+9,0)</f>
        <v>9149792</v>
      </c>
      <c r="CF593" s="22">
        <f>Target_AM[[#This Row],[PROPORSI]]*VLOOKUP(Target_AM[[#This Row],[NIPNAS]],Target_CC[],COLUMN(BR$2)+9,0)</f>
        <v>9149792</v>
      </c>
      <c r="CG593" s="22">
        <f>Target_AM[[#This Row],[PROPORSI]]*VLOOKUP(Target_AM[[#This Row],[NIPNAS]],Target_CC[],COLUMN(BS$2)+9,0)</f>
        <v>9149792</v>
      </c>
      <c r="CH593" s="22">
        <f>Target_AM[[#This Row],[PROPORSI]]*VLOOKUP(Target_AM[[#This Row],[NIPNAS]],Target_CC[],COLUMN(BT$2)+9,0)</f>
        <v>9149792</v>
      </c>
      <c r="CI593" s="22">
        <f>Target_AM[[#This Row],[PROPORSI]]*VLOOKUP(Target_AM[[#This Row],[NIPNAS]],Target_CC[],COLUMN(BU$2)+9,0)</f>
        <v>9149792</v>
      </c>
      <c r="CJ593" s="22">
        <f>Target_AM[[#This Row],[PROPORSI]]*VLOOKUP(Target_AM[[#This Row],[NIPNAS]],Target_CC[],COLUMN(BV$2)+9,0)</f>
        <v>9149792</v>
      </c>
      <c r="CK593" s="22">
        <f>Target_AM[[#This Row],[PROPORSI]]*VLOOKUP(Target_AM[[#This Row],[NIPNAS]],Target_CC[],COLUMN(BW$2)+9,0)</f>
        <v>9149792</v>
      </c>
      <c r="CL593" s="22">
        <f>Target_AM[[#This Row],[PROPORSI]]*VLOOKUP(Target_AM[[#This Row],[NIPNAS]],Target_CC[],COLUMN(BX$2)+9,0)</f>
        <v>9149792</v>
      </c>
      <c r="CM593" s="22">
        <f>Target_AM[[#This Row],[PROPORSI]]*VLOOKUP(Target_AM[[#This Row],[NIPNAS]],Target_CC[],COLUMN(BY$2)+9,0)</f>
        <v>9149792</v>
      </c>
      <c r="CN593" s="22">
        <f>Target_AM[[#This Row],[PROPORSI]]*VLOOKUP(Target_AM[[#This Row],[NIPNAS]],Target_CC[],COLUMN(BZ$2)+9,0)</f>
        <v>111242208</v>
      </c>
      <c r="CO593" s="22">
        <f>Target_AM[[#This Row],[PROPORSI]]*VLOOKUP(Target_AM[[#This Row],[NIPNAS]],Target_CC[],COLUMN(CA$2)+9,0)</f>
        <v>51625728</v>
      </c>
      <c r="CP593" s="22">
        <f>Target_AM[[#This Row],[PROPORSI]]*VLOOKUP(Target_AM[[#This Row],[NIPNAS]],Target_CC[],COLUMN(CB$2)+9,0)</f>
        <v>49439306</v>
      </c>
      <c r="CQ593" s="22">
        <f>Target_AM[[#This Row],[PROPORSI]]*VLOOKUP(Target_AM[[#This Row],[NIPNAS]],Target_CC[],COLUMN(CC$2)+9,0)</f>
        <v>48840638</v>
      </c>
      <c r="CR593" s="22">
        <f>Target_AM[[#This Row],[PROPORSI]]*VLOOKUP(Target_AM[[#This Row],[NIPNAS]],Target_CC[],COLUMN(CD$2)+9,0)</f>
        <v>48840638</v>
      </c>
      <c r="CS593" s="22">
        <f>Target_AM[[#This Row],[PROPORSI]]*VLOOKUP(Target_AM[[#This Row],[NIPNAS]],Target_CC[],COLUMN(CE$2)+9,0)</f>
        <v>48840638</v>
      </c>
      <c r="CT593" s="22">
        <f>Target_AM[[#This Row],[PROPORSI]]*VLOOKUP(Target_AM[[#This Row],[NIPNAS]],Target_CC[],COLUMN(CF$2)+9,0)</f>
        <v>48840638</v>
      </c>
      <c r="CU593" s="22">
        <f>Target_AM[[#This Row],[PROPORSI]]*VLOOKUP(Target_AM[[#This Row],[NIPNAS]],Target_CC[],COLUMN(CG$2)+9,0)</f>
        <v>48840638</v>
      </c>
      <c r="CV593" s="22">
        <f>Target_AM[[#This Row],[PROPORSI]]*VLOOKUP(Target_AM[[#This Row],[NIPNAS]],Target_CC[],COLUMN(CH$2)+9,0)</f>
        <v>48840638</v>
      </c>
      <c r="CW593" s="22">
        <f>Target_AM[[#This Row],[PROPORSI]]*VLOOKUP(Target_AM[[#This Row],[NIPNAS]],Target_CC[],COLUMN(CI$2)+9,0)</f>
        <v>48840638</v>
      </c>
      <c r="CX593" s="22">
        <f>Target_AM[[#This Row],[PROPORSI]]*VLOOKUP(Target_AM[[#This Row],[NIPNAS]],Target_CC[],COLUMN(CJ$2)+9,0)</f>
        <v>48840638</v>
      </c>
      <c r="CY593" s="22">
        <f>Target_AM[[#This Row],[PROPORSI]]*VLOOKUP(Target_AM[[#This Row],[NIPNAS]],Target_CC[],COLUMN(CK$2)+9,0)</f>
        <v>48840638</v>
      </c>
      <c r="CZ593" s="22">
        <f>Target_AM[[#This Row],[PROPORSI]]*VLOOKUP(Target_AM[[#This Row],[NIPNAS]],Target_CC[],COLUMN(CL$2)+9,0)</f>
        <v>48840638</v>
      </c>
      <c r="DA593" s="22">
        <f>Target_AM[[#This Row],[PROPORSI]]*VLOOKUP(Target_AM[[#This Row],[NIPNAS]],Target_CC[],COLUMN(CM$2)+9,0)</f>
        <v>589471414</v>
      </c>
      <c r="DB593" s="22">
        <f>Target_AM[[#This Row],[PROPORSI]]*VLOOKUP(Target_AM[[#This Row],[NIPNAS]],Target_CC[],COLUMN(CN$2)+9,0)</f>
        <v>0</v>
      </c>
      <c r="DC593" s="22">
        <f>Target_AM[[#This Row],[PROPORSI]]*VLOOKUP(Target_AM[[#This Row],[NIPNAS]],Target_CC[],COLUMN(CO$2)+9,0)</f>
        <v>0</v>
      </c>
      <c r="DD593" s="22">
        <f>Target_AM[[#This Row],[PROPORSI]]*VLOOKUP(Target_AM[[#This Row],[NIPNAS]],Target_CC[],COLUMN(CP$2)+9,0)</f>
        <v>192172671</v>
      </c>
      <c r="DE593" s="22">
        <f>Target_AM[[#This Row],[PROPORSI]]*VLOOKUP(Target_AM[[#This Row],[NIPNAS]],Target_CC[],COLUMN(CQ$2)+9,0)</f>
        <v>0</v>
      </c>
      <c r="DF593" s="22">
        <f>Target_AM[[#This Row],[PROPORSI]]*VLOOKUP(Target_AM[[#This Row],[NIPNAS]],Target_CC[],COLUMN(CR$2)+9,0)</f>
        <v>0</v>
      </c>
      <c r="DG593" s="22">
        <f>Target_AM[[#This Row],[PROPORSI]]*VLOOKUP(Target_AM[[#This Row],[NIPNAS]],Target_CC[],COLUMN(CS$2)+9,0)</f>
        <v>0</v>
      </c>
      <c r="DH593" s="22">
        <f>Target_AM[[#This Row],[PROPORSI]]*VLOOKUP(Target_AM[[#This Row],[NIPNAS]],Target_CC[],COLUMN(CT$2)+9,0)</f>
        <v>0</v>
      </c>
      <c r="DI593" s="22">
        <f>Target_AM[[#This Row],[PROPORSI]]*VLOOKUP(Target_AM[[#This Row],[NIPNAS]],Target_CC[],COLUMN(CU$2)+9,0)</f>
        <v>0</v>
      </c>
      <c r="DJ593" s="22">
        <f>Target_AM[[#This Row],[PROPORSI]]*VLOOKUP(Target_AM[[#This Row],[NIPNAS]],Target_CC[],COLUMN(CV$2)+9,0)</f>
        <v>0</v>
      </c>
      <c r="DK593" s="22">
        <f>Target_AM[[#This Row],[PROPORSI]]*VLOOKUP(Target_AM[[#This Row],[NIPNAS]],Target_CC[],COLUMN(CW$2)+9,0)</f>
        <v>0</v>
      </c>
      <c r="DL593" s="22">
        <f>Target_AM[[#This Row],[PROPORSI]]*VLOOKUP(Target_AM[[#This Row],[NIPNAS]],Target_CC[],COLUMN(CX$2)+9,0)</f>
        <v>0</v>
      </c>
      <c r="DM593" s="22">
        <f>Target_AM[[#This Row],[PROPORSI]]*VLOOKUP(Target_AM[[#This Row],[NIPNAS]],Target_CC[],COLUMN(CY$2)+9,0)</f>
        <v>0</v>
      </c>
      <c r="DN593" s="22">
        <f>Target_AM[[#This Row],[PROPORSI]]*VLOOKUP(Target_AM[[#This Row],[NIPNAS]],Target_CC[],COLUMN(CZ$2)+9,0)</f>
        <v>192172671</v>
      </c>
      <c r="DO593" s="22">
        <f>Target_AM[[#This Row],[PROPORSI]]*VLOOKUP(Target_AM[[#This Row],[NIPNAS]],Target_CC[],COLUMN(DA$2)+9,0)</f>
        <v>0</v>
      </c>
      <c r="DP593" s="22">
        <f>Target_AM[[#This Row],[PROPORSI]]*VLOOKUP(Target_AM[[#This Row],[NIPNAS]],Target_CC[],COLUMN(DB$2)+9,0)</f>
        <v>0</v>
      </c>
      <c r="DQ593" s="22">
        <f>Target_AM[[#This Row],[PROPORSI]]*VLOOKUP(Target_AM[[#This Row],[NIPNAS]],Target_CC[],COLUMN(DC$2)+9,0)</f>
        <v>0</v>
      </c>
      <c r="DR593" s="22">
        <f>Target_AM[[#This Row],[PROPORSI]]*VLOOKUP(Target_AM[[#This Row],[NIPNAS]],Target_CC[],COLUMN(DD$2)+9,0)</f>
        <v>0</v>
      </c>
      <c r="DS593" s="22">
        <f>Target_AM[[#This Row],[PROPORSI]]*VLOOKUP(Target_AM[[#This Row],[NIPNAS]],Target_CC[],COLUMN(DE$2)+9,0)</f>
        <v>0</v>
      </c>
      <c r="DT593" s="22">
        <f>Target_AM[[#This Row],[PROPORSI]]*VLOOKUP(Target_AM[[#This Row],[NIPNAS]],Target_CC[],COLUMN(DF$2)+9,0)</f>
        <v>0</v>
      </c>
      <c r="DU593" s="22">
        <f>Target_AM[[#This Row],[PROPORSI]]*VLOOKUP(Target_AM[[#This Row],[NIPNAS]],Target_CC[],COLUMN(DG$2)+9,0)</f>
        <v>0</v>
      </c>
      <c r="DV593" s="22">
        <f>Target_AM[[#This Row],[PROPORSI]]*VLOOKUP(Target_AM[[#This Row],[NIPNAS]],Target_CC[],COLUMN(DH$2)+9,0)</f>
        <v>0</v>
      </c>
      <c r="DW593" s="22">
        <f>Target_AM[[#This Row],[PROPORSI]]*VLOOKUP(Target_AM[[#This Row],[NIPNAS]],Target_CC[],COLUMN(DI$2)+9,0)</f>
        <v>0</v>
      </c>
      <c r="DX593" s="22">
        <f>Target_AM[[#This Row],[PROPORSI]]*VLOOKUP(Target_AM[[#This Row],[NIPNAS]],Target_CC[],COLUMN(DJ$2)+9,0)</f>
        <v>0</v>
      </c>
      <c r="DY593" s="22">
        <f>Target_AM[[#This Row],[PROPORSI]]*VLOOKUP(Target_AM[[#This Row],[NIPNAS]],Target_CC[],COLUMN(DK$2)+9,0)</f>
        <v>0</v>
      </c>
      <c r="DZ593" s="22">
        <f>Target_AM[[#This Row],[PROPORSI]]*VLOOKUP(Target_AM[[#This Row],[NIPNAS]],Target_CC[],COLUMN(DL$2)+9,0)</f>
        <v>0</v>
      </c>
      <c r="EA593" s="22">
        <f>Target_AM[[#This Row],[PROPORSI]]*VLOOKUP(Target_AM[[#This Row],[NIPNAS]],Target_CC[],COLUMN(DM$2)+9,0)</f>
        <v>0</v>
      </c>
    </row>
    <row r="594" spans="2:131" x14ac:dyDescent="0.3">
      <c r="B594">
        <v>896703</v>
      </c>
      <c r="C594" t="s">
        <v>1047</v>
      </c>
      <c r="D594">
        <v>1</v>
      </c>
      <c r="E594" s="8">
        <v>45658</v>
      </c>
      <c r="F594">
        <v>76510203</v>
      </c>
      <c r="G594" t="s">
        <v>265</v>
      </c>
      <c r="J594" t="s">
        <v>1081</v>
      </c>
      <c r="K594" t="s">
        <v>24</v>
      </c>
      <c r="L594" t="s">
        <v>159</v>
      </c>
      <c r="M594" t="s">
        <v>31</v>
      </c>
      <c r="N594" s="23">
        <f>Target_AM[[#This Row],[PROPORSI]]*VLOOKUP(Target_AM[[#This Row],[NIPNAS]],Target_CC[],9,0)</f>
        <v>1127179604</v>
      </c>
      <c r="O594" s="22">
        <f>Target_AM[[#This Row],[PROPORSI]]*VLOOKUP(Target_AM[[#This Row],[NIPNAS]],Target_CC[],COLUMN(A$2)+9,0)</f>
        <v>114658082.85611829</v>
      </c>
      <c r="P594" s="22">
        <f>Target_AM[[#This Row],[PROPORSI]]*VLOOKUP(Target_AM[[#This Row],[NIPNAS]],Target_CC[],COLUMN(B$2)+9,0)</f>
        <v>114335109.62472926</v>
      </c>
      <c r="Q594" s="22">
        <f>Target_AM[[#This Row],[PROPORSI]]*VLOOKUP(Target_AM[[#This Row],[NIPNAS]],Target_CC[],COLUMN(C$2)+9,0)</f>
        <v>61442003.377621673</v>
      </c>
      <c r="R594" s="22">
        <f>Target_AM[[#This Row],[PROPORSI]]*VLOOKUP(Target_AM[[#This Row],[NIPNAS]],Target_CC[],COLUMN(D$2)+9,0)</f>
        <v>59458663.71886614</v>
      </c>
      <c r="S594" s="22">
        <f>Target_AM[[#This Row],[PROPORSI]]*VLOOKUP(Target_AM[[#This Row],[NIPNAS]],Target_CC[],COLUMN(E$2)+9,0)</f>
        <v>77773538.691505536</v>
      </c>
      <c r="T594" s="22">
        <f>Target_AM[[#This Row],[PROPORSI]]*VLOOKUP(Target_AM[[#This Row],[NIPNAS]],Target_CC[],COLUMN(F$2)+9,0)</f>
        <v>98791348.357358024</v>
      </c>
      <c r="U594" s="22">
        <f>Target_AM[[#This Row],[PROPORSI]]*VLOOKUP(Target_AM[[#This Row],[NIPNAS]],Target_CC[],COLUMN(G$2)+9,0)</f>
        <v>80632543.099423751</v>
      </c>
      <c r="V594" s="22">
        <f>Target_AM[[#This Row],[PROPORSI]]*VLOOKUP(Target_AM[[#This Row],[NIPNAS]],Target_CC[],COLUMN(H$2)+9,0)</f>
        <v>29124506.555585433</v>
      </c>
      <c r="W594" s="22">
        <f>Target_AM[[#This Row],[PROPORSI]]*VLOOKUP(Target_AM[[#This Row],[NIPNAS]],Target_CC[],COLUMN(I$2)+9,0)</f>
        <v>91537249.380619958</v>
      </c>
      <c r="X594" s="22">
        <f>Target_AM[[#This Row],[PROPORSI]]*VLOOKUP(Target_AM[[#This Row],[NIPNAS]],Target_CC[],COLUMN(J$2)+9,0)</f>
        <v>45340092.622579984</v>
      </c>
      <c r="Y594" s="22">
        <f>Target_AM[[#This Row],[PROPORSI]]*VLOOKUP(Target_AM[[#This Row],[NIPNAS]],Target_CC[],COLUMN(K$2)+9,0)</f>
        <v>33374783.939268783</v>
      </c>
      <c r="Z594" s="22">
        <f>Target_AM[[#This Row],[PROPORSI]]*VLOOKUP(Target_AM[[#This Row],[NIPNAS]],Target_CC[],COLUMN(L$2)+9,0)</f>
        <v>46588776.940470114</v>
      </c>
      <c r="AA594" s="22">
        <f>Target_AM[[#This Row],[PROPORSI]]*VLOOKUP(Target_AM[[#This Row],[NIPNAS]],Target_CC[],COLUMN(M$2)+9,0)</f>
        <v>853056699.1641469</v>
      </c>
      <c r="AB594" s="22">
        <f>Target_AM[[#This Row],[PROPORSI]]*VLOOKUP(Target_AM[[#This Row],[NIPNAS]],Target_CC[],COLUMN(N$2)+9,0)</f>
        <v>1222298.9139333367</v>
      </c>
      <c r="AC594" s="22">
        <f>Target_AM[[#This Row],[PROPORSI]]*VLOOKUP(Target_AM[[#This Row],[NIPNAS]],Target_CC[],COLUMN(O$2)+9,0)</f>
        <v>4769525.9940148741</v>
      </c>
      <c r="AD594" s="22">
        <f>Target_AM[[#This Row],[PROPORSI]]*VLOOKUP(Target_AM[[#This Row],[NIPNAS]],Target_CC[],COLUMN(P$2)+9,0)</f>
        <v>2234414.9338736907</v>
      </c>
      <c r="AE594" s="22">
        <f>Target_AM[[#This Row],[PROPORSI]]*VLOOKUP(Target_AM[[#This Row],[NIPNAS]],Target_CC[],COLUMN(Q$2)+9,0)</f>
        <v>7517222.5943474919</v>
      </c>
      <c r="AF594" s="22">
        <f>Target_AM[[#This Row],[PROPORSI]]*VLOOKUP(Target_AM[[#This Row],[NIPNAS]],Target_CC[],COLUMN(R$2)+9,0)</f>
        <v>8589842.7546066791</v>
      </c>
      <c r="AG594" s="22">
        <f>Target_AM[[#This Row],[PROPORSI]]*VLOOKUP(Target_AM[[#This Row],[NIPNAS]],Target_CC[],COLUMN(S$2)+9,0)</f>
        <v>14965383.97665754</v>
      </c>
      <c r="AH594" s="22">
        <f>Target_AM[[#This Row],[PROPORSI]]*VLOOKUP(Target_AM[[#This Row],[NIPNAS]],Target_CC[],COLUMN(T$2)+9,0)</f>
        <v>13372198.034520924</v>
      </c>
      <c r="AI594" s="22">
        <f>Target_AM[[#This Row],[PROPORSI]]*VLOOKUP(Target_AM[[#This Row],[NIPNAS]],Target_CC[],COLUMN(U$2)+9,0)</f>
        <v>5125316.7582390271</v>
      </c>
      <c r="AJ594" s="22">
        <f>Target_AM[[#This Row],[PROPORSI]]*VLOOKUP(Target_AM[[#This Row],[NIPNAS]],Target_CC[],COLUMN(V$2)+9,0)</f>
        <v>16724865.653378054</v>
      </c>
      <c r="AK594" s="22">
        <f>Target_AM[[#This Row],[PROPORSI]]*VLOOKUP(Target_AM[[#This Row],[NIPNAS]],Target_CC[],COLUMN(W$2)+9,0)</f>
        <v>5286061.3742416948</v>
      </c>
      <c r="AL594" s="22">
        <f>Target_AM[[#This Row],[PROPORSI]]*VLOOKUP(Target_AM[[#This Row],[NIPNAS]],Target_CC[],COLUMN(X$2)+9,0)</f>
        <v>3892246.1146562472</v>
      </c>
      <c r="AM594" s="22">
        <f>Target_AM[[#This Row],[PROPORSI]]*VLOOKUP(Target_AM[[#This Row],[NIPNAS]],Target_CC[],COLUMN(Y$2)+9,0)</f>
        <v>6223263.7330297828</v>
      </c>
      <c r="AN594" s="22">
        <f>Target_AM[[#This Row],[PROPORSI]]*VLOOKUP(Target_AM[[#This Row],[NIPNAS]],Target_CC[],COLUMN(Z$2)+9,0)</f>
        <v>89922640.835499346</v>
      </c>
      <c r="AO594" s="22">
        <f>Target_AM[[#This Row],[PROPORSI]]*VLOOKUP(Target_AM[[#This Row],[NIPNAS]],Target_CC[],COLUMN(AA$2)+9,0)</f>
        <v>115880381.77005163</v>
      </c>
      <c r="AP594" s="22">
        <f>Target_AM[[#This Row],[PROPORSI]]*VLOOKUP(Target_AM[[#This Row],[NIPNAS]],Target_CC[],COLUMN(AB$2)+9,0)</f>
        <v>119104635.61874413</v>
      </c>
      <c r="AQ594" s="22">
        <f>Target_AM[[#This Row],[PROPORSI]]*VLOOKUP(Target_AM[[#This Row],[NIPNAS]],Target_CC[],COLUMN(AC$2)+9,0)</f>
        <v>63676418.311495364</v>
      </c>
      <c r="AR594" s="22">
        <f>Target_AM[[#This Row],[PROPORSI]]*VLOOKUP(Target_AM[[#This Row],[NIPNAS]],Target_CC[],COLUMN(AD$2)+9,0)</f>
        <v>66975886.313213632</v>
      </c>
      <c r="AS594" s="22">
        <f>Target_AM[[#This Row],[PROPORSI]]*VLOOKUP(Target_AM[[#This Row],[NIPNAS]],Target_CC[],COLUMN(AE$2)+9,0)</f>
        <v>86363381.446112216</v>
      </c>
      <c r="AT594" s="22">
        <f>Target_AM[[#This Row],[PROPORSI]]*VLOOKUP(Target_AM[[#This Row],[NIPNAS]],Target_CC[],COLUMN(AF$2)+9,0)</f>
        <v>113756732.33401556</v>
      </c>
      <c r="AU594" s="22">
        <f>Target_AM[[#This Row],[PROPORSI]]*VLOOKUP(Target_AM[[#This Row],[NIPNAS]],Target_CC[],COLUMN(AG$2)+9,0)</f>
        <v>94004741.133944675</v>
      </c>
      <c r="AV594" s="22">
        <f>Target_AM[[#This Row],[PROPORSI]]*VLOOKUP(Target_AM[[#This Row],[NIPNAS]],Target_CC[],COLUMN(AH$2)+9,0)</f>
        <v>34249823.31382446</v>
      </c>
      <c r="AW594" s="22">
        <f>Target_AM[[#This Row],[PROPORSI]]*VLOOKUP(Target_AM[[#This Row],[NIPNAS]],Target_CC[],COLUMN(AI$2)+9,0)</f>
        <v>108262115.03399801</v>
      </c>
      <c r="AX594" s="22">
        <f>Target_AM[[#This Row],[PROPORSI]]*VLOOKUP(Target_AM[[#This Row],[NIPNAS]],Target_CC[],COLUMN(AJ$2)+9,0)</f>
        <v>50626153.996821679</v>
      </c>
      <c r="AY594" s="22">
        <f>Target_AM[[#This Row],[PROPORSI]]*VLOOKUP(Target_AM[[#This Row],[NIPNAS]],Target_CC[],COLUMN(AK$2)+9,0)</f>
        <v>37267030.05392503</v>
      </c>
      <c r="AZ594" s="22">
        <f>Target_AM[[#This Row],[PROPORSI]]*VLOOKUP(Target_AM[[#This Row],[NIPNAS]],Target_CC[],COLUMN(AL$2)+9,0)</f>
        <v>52812040.673499897</v>
      </c>
      <c r="BA594" s="22">
        <f>Target_AM[[#This Row],[PROPORSI]]*VLOOKUP(Target_AM[[#This Row],[NIPNAS]],Target_CC[],COLUMN(AM$2)+9,0)</f>
        <v>942979339.99964631</v>
      </c>
      <c r="BB594" s="22">
        <f>Target_AM[[#This Row],[PROPORSI]]*VLOOKUP(Target_AM[[#This Row],[NIPNAS]],Target_CC[],COLUMN(AN$2)+9,0)</f>
        <v>0</v>
      </c>
      <c r="BC594" s="22">
        <f>Target_AM[[#This Row],[PROPORSI]]*VLOOKUP(Target_AM[[#This Row],[NIPNAS]],Target_CC[],COLUMN(AO$2)+9,0)</f>
        <v>0</v>
      </c>
      <c r="BD594" s="22">
        <f>Target_AM[[#This Row],[PROPORSI]]*VLOOKUP(Target_AM[[#This Row],[NIPNAS]],Target_CC[],COLUMN(AP$2)+9,0)</f>
        <v>0</v>
      </c>
      <c r="BE594" s="22">
        <f>Target_AM[[#This Row],[PROPORSI]]*VLOOKUP(Target_AM[[#This Row],[NIPNAS]],Target_CC[],COLUMN(AQ$2)+9,0)</f>
        <v>0</v>
      </c>
      <c r="BF594" s="22">
        <f>Target_AM[[#This Row],[PROPORSI]]*VLOOKUP(Target_AM[[#This Row],[NIPNAS]],Target_CC[],COLUMN(AR$2)+9,0)</f>
        <v>0</v>
      </c>
      <c r="BG594" s="22">
        <f>Target_AM[[#This Row],[PROPORSI]]*VLOOKUP(Target_AM[[#This Row],[NIPNAS]],Target_CC[],COLUMN(AS$2)+9,0)</f>
        <v>0</v>
      </c>
      <c r="BH594" s="22">
        <f>Target_AM[[#This Row],[PROPORSI]]*VLOOKUP(Target_AM[[#This Row],[NIPNAS]],Target_CC[],COLUMN(AT$2)+9,0)</f>
        <v>0</v>
      </c>
      <c r="BI594" s="22">
        <f>Target_AM[[#This Row],[PROPORSI]]*VLOOKUP(Target_AM[[#This Row],[NIPNAS]],Target_CC[],COLUMN(AU$2)+9,0)</f>
        <v>0</v>
      </c>
      <c r="BJ594" s="22">
        <f>Target_AM[[#This Row],[PROPORSI]]*VLOOKUP(Target_AM[[#This Row],[NIPNAS]],Target_CC[],COLUMN(AV$2)+9,0)</f>
        <v>0</v>
      </c>
      <c r="BK594" s="22">
        <f>Target_AM[[#This Row],[PROPORSI]]*VLOOKUP(Target_AM[[#This Row],[NIPNAS]],Target_CC[],COLUMN(AW$2)+9,0)</f>
        <v>0</v>
      </c>
      <c r="BL594" s="22">
        <f>Target_AM[[#This Row],[PROPORSI]]*VLOOKUP(Target_AM[[#This Row],[NIPNAS]],Target_CC[],COLUMN(AX$2)+9,0)</f>
        <v>0</v>
      </c>
      <c r="BM594" s="22">
        <f>Target_AM[[#This Row],[PROPORSI]]*VLOOKUP(Target_AM[[#This Row],[NIPNAS]],Target_CC[],COLUMN(AY$2)+9,0)</f>
        <v>0</v>
      </c>
      <c r="BN594" s="22">
        <f>Target_AM[[#This Row],[PROPORSI]]*VLOOKUP(Target_AM[[#This Row],[NIPNAS]],Target_CC[],COLUMN(AZ$2)+9,0)</f>
        <v>0</v>
      </c>
      <c r="BO594" s="22">
        <f>Target_AM[[#This Row],[PROPORSI]]*VLOOKUP(Target_AM[[#This Row],[NIPNAS]],Target_CC[],COLUMN(BA$2)+9,0)</f>
        <v>72413594</v>
      </c>
      <c r="BP594" s="22">
        <f>Target_AM[[#This Row],[PROPORSI]]*VLOOKUP(Target_AM[[#This Row],[NIPNAS]],Target_CC[],COLUMN(BB$2)+9,0)</f>
        <v>69928898</v>
      </c>
      <c r="BQ594" s="22">
        <f>Target_AM[[#This Row],[PROPORSI]]*VLOOKUP(Target_AM[[#This Row],[NIPNAS]],Target_CC[],COLUMN(BC$2)+9,0)</f>
        <v>46297521</v>
      </c>
      <c r="BR594" s="22">
        <f>Target_AM[[#This Row],[PROPORSI]]*VLOOKUP(Target_AM[[#This Row],[NIPNAS]],Target_CC[],COLUMN(BD$2)+9,0)</f>
        <v>57981170</v>
      </c>
      <c r="BS594" s="22">
        <f>Target_AM[[#This Row],[PROPORSI]]*VLOOKUP(Target_AM[[#This Row],[NIPNAS]],Target_CC[],COLUMN(BE$2)+9,0)</f>
        <v>57981170</v>
      </c>
      <c r="BT594" s="22">
        <f>Target_AM[[#This Row],[PROPORSI]]*VLOOKUP(Target_AM[[#This Row],[NIPNAS]],Target_CC[],COLUMN(BF$2)+9,0)</f>
        <v>57981170</v>
      </c>
      <c r="BU594" s="22">
        <f>Target_AM[[#This Row],[PROPORSI]]*VLOOKUP(Target_AM[[#This Row],[NIPNAS]],Target_CC[],COLUMN(BG$2)+9,0)</f>
        <v>57981170</v>
      </c>
      <c r="BV594" s="22">
        <f>Target_AM[[#This Row],[PROPORSI]]*VLOOKUP(Target_AM[[#This Row],[NIPNAS]],Target_CC[],COLUMN(BH$2)+9,0)</f>
        <v>57981170</v>
      </c>
      <c r="BW594" s="22">
        <f>Target_AM[[#This Row],[PROPORSI]]*VLOOKUP(Target_AM[[#This Row],[NIPNAS]],Target_CC[],COLUMN(BI$2)+9,0)</f>
        <v>57981170</v>
      </c>
      <c r="BX594" s="22">
        <f>Target_AM[[#This Row],[PROPORSI]]*VLOOKUP(Target_AM[[#This Row],[NIPNAS]],Target_CC[],COLUMN(BJ$2)+9,0)</f>
        <v>57981170</v>
      </c>
      <c r="BY594" s="22">
        <f>Target_AM[[#This Row],[PROPORSI]]*VLOOKUP(Target_AM[[#This Row],[NIPNAS]],Target_CC[],COLUMN(BK$2)+9,0)</f>
        <v>57981170</v>
      </c>
      <c r="BZ594" s="22">
        <f>Target_AM[[#This Row],[PROPORSI]]*VLOOKUP(Target_AM[[#This Row],[NIPNAS]],Target_CC[],COLUMN(BL$2)+9,0)</f>
        <v>57981170</v>
      </c>
      <c r="CA594" s="22">
        <f>Target_AM[[#This Row],[PROPORSI]]*VLOOKUP(Target_AM[[#This Row],[NIPNAS]],Target_CC[],COLUMN(BM$2)+9,0)</f>
        <v>710470543</v>
      </c>
      <c r="CB594" s="22">
        <f>Target_AM[[#This Row],[PROPORSI]]*VLOOKUP(Target_AM[[#This Row],[NIPNAS]],Target_CC[],COLUMN(BN$2)+9,0)</f>
        <v>22098865</v>
      </c>
      <c r="CC594" s="22">
        <f>Target_AM[[#This Row],[PROPORSI]]*VLOOKUP(Target_AM[[#This Row],[NIPNAS]],Target_CC[],COLUMN(BO$2)+9,0)</f>
        <v>20907987</v>
      </c>
      <c r="CD594" s="22">
        <f>Target_AM[[#This Row],[PROPORSI]]*VLOOKUP(Target_AM[[#This Row],[NIPNAS]],Target_CC[],COLUMN(BP$2)+9,0)</f>
        <v>10198000</v>
      </c>
      <c r="CE594" s="22">
        <f>Target_AM[[#This Row],[PROPORSI]]*VLOOKUP(Target_AM[[#This Row],[NIPNAS]],Target_CC[],COLUMN(BQ$2)+9,0)</f>
        <v>9688100</v>
      </c>
      <c r="CF594" s="22">
        <f>Target_AM[[#This Row],[PROPORSI]]*VLOOKUP(Target_AM[[#This Row],[NIPNAS]],Target_CC[],COLUMN(BR$2)+9,0)</f>
        <v>9688100</v>
      </c>
      <c r="CG594" s="22">
        <f>Target_AM[[#This Row],[PROPORSI]]*VLOOKUP(Target_AM[[#This Row],[NIPNAS]],Target_CC[],COLUMN(BS$2)+9,0)</f>
        <v>9688100</v>
      </c>
      <c r="CH594" s="22">
        <f>Target_AM[[#This Row],[PROPORSI]]*VLOOKUP(Target_AM[[#This Row],[NIPNAS]],Target_CC[],COLUMN(BT$2)+9,0)</f>
        <v>9688100</v>
      </c>
      <c r="CI594" s="22">
        <f>Target_AM[[#This Row],[PROPORSI]]*VLOOKUP(Target_AM[[#This Row],[NIPNAS]],Target_CC[],COLUMN(BU$2)+9,0)</f>
        <v>9688100</v>
      </c>
      <c r="CJ594" s="22">
        <f>Target_AM[[#This Row],[PROPORSI]]*VLOOKUP(Target_AM[[#This Row],[NIPNAS]],Target_CC[],COLUMN(BV$2)+9,0)</f>
        <v>9688100</v>
      </c>
      <c r="CK594" s="22">
        <f>Target_AM[[#This Row],[PROPORSI]]*VLOOKUP(Target_AM[[#This Row],[NIPNAS]],Target_CC[],COLUMN(BW$2)+9,0)</f>
        <v>9688100</v>
      </c>
      <c r="CL594" s="22">
        <f>Target_AM[[#This Row],[PROPORSI]]*VLOOKUP(Target_AM[[#This Row],[NIPNAS]],Target_CC[],COLUMN(BX$2)+9,0)</f>
        <v>9688100</v>
      </c>
      <c r="CM594" s="22">
        <f>Target_AM[[#This Row],[PROPORSI]]*VLOOKUP(Target_AM[[#This Row],[NIPNAS]],Target_CC[],COLUMN(BY$2)+9,0)</f>
        <v>9688100</v>
      </c>
      <c r="CN594" s="22">
        <f>Target_AM[[#This Row],[PROPORSI]]*VLOOKUP(Target_AM[[#This Row],[NIPNAS]],Target_CC[],COLUMN(BZ$2)+9,0)</f>
        <v>140397752</v>
      </c>
      <c r="CO594" s="22">
        <f>Target_AM[[#This Row],[PROPORSI]]*VLOOKUP(Target_AM[[#This Row],[NIPNAS]],Target_CC[],COLUMN(CA$2)+9,0)</f>
        <v>50314729</v>
      </c>
      <c r="CP594" s="22">
        <f>Target_AM[[#This Row],[PROPORSI]]*VLOOKUP(Target_AM[[#This Row],[NIPNAS]],Target_CC[],COLUMN(CB$2)+9,0)</f>
        <v>49020911</v>
      </c>
      <c r="CQ594" s="22">
        <f>Target_AM[[#This Row],[PROPORSI]]*VLOOKUP(Target_AM[[#This Row],[NIPNAS]],Target_CC[],COLUMN(CC$2)+9,0)</f>
        <v>48293070</v>
      </c>
      <c r="CR594" s="22">
        <f>Target_AM[[#This Row],[PROPORSI]]*VLOOKUP(Target_AM[[#This Row],[NIPNAS]],Target_CC[],COLUMN(CD$2)+9,0)</f>
        <v>48293070</v>
      </c>
      <c r="CS594" s="22">
        <f>Target_AM[[#This Row],[PROPORSI]]*VLOOKUP(Target_AM[[#This Row],[NIPNAS]],Target_CC[],COLUMN(CE$2)+9,0)</f>
        <v>48293070</v>
      </c>
      <c r="CT594" s="22">
        <f>Target_AM[[#This Row],[PROPORSI]]*VLOOKUP(Target_AM[[#This Row],[NIPNAS]],Target_CC[],COLUMN(CF$2)+9,0)</f>
        <v>48293070</v>
      </c>
      <c r="CU594" s="22">
        <f>Target_AM[[#This Row],[PROPORSI]]*VLOOKUP(Target_AM[[#This Row],[NIPNAS]],Target_CC[],COLUMN(CG$2)+9,0)</f>
        <v>48293070</v>
      </c>
      <c r="CV594" s="22">
        <f>Target_AM[[#This Row],[PROPORSI]]*VLOOKUP(Target_AM[[#This Row],[NIPNAS]],Target_CC[],COLUMN(CH$2)+9,0)</f>
        <v>48293070</v>
      </c>
      <c r="CW594" s="22">
        <f>Target_AM[[#This Row],[PROPORSI]]*VLOOKUP(Target_AM[[#This Row],[NIPNAS]],Target_CC[],COLUMN(CI$2)+9,0)</f>
        <v>48293070</v>
      </c>
      <c r="CX594" s="22">
        <f>Target_AM[[#This Row],[PROPORSI]]*VLOOKUP(Target_AM[[#This Row],[NIPNAS]],Target_CC[],COLUMN(CJ$2)+9,0)</f>
        <v>48293070</v>
      </c>
      <c r="CY594" s="22">
        <f>Target_AM[[#This Row],[PROPORSI]]*VLOOKUP(Target_AM[[#This Row],[NIPNAS]],Target_CC[],COLUMN(CK$2)+9,0)</f>
        <v>48293070</v>
      </c>
      <c r="CZ594" s="22">
        <f>Target_AM[[#This Row],[PROPORSI]]*VLOOKUP(Target_AM[[#This Row],[NIPNAS]],Target_CC[],COLUMN(CL$2)+9,0)</f>
        <v>48293070</v>
      </c>
      <c r="DA594" s="22">
        <f>Target_AM[[#This Row],[PROPORSI]]*VLOOKUP(Target_AM[[#This Row],[NIPNAS]],Target_CC[],COLUMN(CM$2)+9,0)</f>
        <v>582266340</v>
      </c>
      <c r="DB594" s="22">
        <f>Target_AM[[#This Row],[PROPORSI]]*VLOOKUP(Target_AM[[#This Row],[NIPNAS]],Target_CC[],COLUMN(CN$2)+9,0)</f>
        <v>0</v>
      </c>
      <c r="DC594" s="22">
        <f>Target_AM[[#This Row],[PROPORSI]]*VLOOKUP(Target_AM[[#This Row],[NIPNAS]],Target_CC[],COLUMN(CO$2)+9,0)</f>
        <v>0</v>
      </c>
      <c r="DD594" s="22">
        <f>Target_AM[[#This Row],[PROPORSI]]*VLOOKUP(Target_AM[[#This Row],[NIPNAS]],Target_CC[],COLUMN(CP$2)+9,0)</f>
        <v>1738000</v>
      </c>
      <c r="DE594" s="22">
        <f>Target_AM[[#This Row],[PROPORSI]]*VLOOKUP(Target_AM[[#This Row],[NIPNAS]],Target_CC[],COLUMN(CQ$2)+9,0)</f>
        <v>0</v>
      </c>
      <c r="DF594" s="22">
        <f>Target_AM[[#This Row],[PROPORSI]]*VLOOKUP(Target_AM[[#This Row],[NIPNAS]],Target_CC[],COLUMN(CR$2)+9,0)</f>
        <v>0</v>
      </c>
      <c r="DG594" s="22">
        <f>Target_AM[[#This Row],[PROPORSI]]*VLOOKUP(Target_AM[[#This Row],[NIPNAS]],Target_CC[],COLUMN(CS$2)+9,0)</f>
        <v>0</v>
      </c>
      <c r="DH594" s="22">
        <f>Target_AM[[#This Row],[PROPORSI]]*VLOOKUP(Target_AM[[#This Row],[NIPNAS]],Target_CC[],COLUMN(CT$2)+9,0)</f>
        <v>0</v>
      </c>
      <c r="DI594" s="22">
        <f>Target_AM[[#This Row],[PROPORSI]]*VLOOKUP(Target_AM[[#This Row],[NIPNAS]],Target_CC[],COLUMN(CU$2)+9,0)</f>
        <v>0</v>
      </c>
      <c r="DJ594" s="22">
        <f>Target_AM[[#This Row],[PROPORSI]]*VLOOKUP(Target_AM[[#This Row],[NIPNAS]],Target_CC[],COLUMN(CV$2)+9,0)</f>
        <v>0</v>
      </c>
      <c r="DK594" s="22">
        <f>Target_AM[[#This Row],[PROPORSI]]*VLOOKUP(Target_AM[[#This Row],[NIPNAS]],Target_CC[],COLUMN(CW$2)+9,0)</f>
        <v>0</v>
      </c>
      <c r="DL594" s="22">
        <f>Target_AM[[#This Row],[PROPORSI]]*VLOOKUP(Target_AM[[#This Row],[NIPNAS]],Target_CC[],COLUMN(CX$2)+9,0)</f>
        <v>0</v>
      </c>
      <c r="DM594" s="22">
        <f>Target_AM[[#This Row],[PROPORSI]]*VLOOKUP(Target_AM[[#This Row],[NIPNAS]],Target_CC[],COLUMN(CY$2)+9,0)</f>
        <v>0</v>
      </c>
      <c r="DN594" s="22">
        <f>Target_AM[[#This Row],[PROPORSI]]*VLOOKUP(Target_AM[[#This Row],[NIPNAS]],Target_CC[],COLUMN(CZ$2)+9,0)</f>
        <v>1738000</v>
      </c>
      <c r="DO594" s="22">
        <f>Target_AM[[#This Row],[PROPORSI]]*VLOOKUP(Target_AM[[#This Row],[NIPNAS]],Target_CC[],COLUMN(DA$2)+9,0)</f>
        <v>0</v>
      </c>
      <c r="DP594" s="22">
        <f>Target_AM[[#This Row],[PROPORSI]]*VLOOKUP(Target_AM[[#This Row],[NIPNAS]],Target_CC[],COLUMN(DB$2)+9,0)</f>
        <v>0</v>
      </c>
      <c r="DQ594" s="22">
        <f>Target_AM[[#This Row],[PROPORSI]]*VLOOKUP(Target_AM[[#This Row],[NIPNAS]],Target_CC[],COLUMN(DC$2)+9,0)</f>
        <v>0</v>
      </c>
      <c r="DR594" s="22">
        <f>Target_AM[[#This Row],[PROPORSI]]*VLOOKUP(Target_AM[[#This Row],[NIPNAS]],Target_CC[],COLUMN(DD$2)+9,0)</f>
        <v>0</v>
      </c>
      <c r="DS594" s="22">
        <f>Target_AM[[#This Row],[PROPORSI]]*VLOOKUP(Target_AM[[#This Row],[NIPNAS]],Target_CC[],COLUMN(DE$2)+9,0)</f>
        <v>0</v>
      </c>
      <c r="DT594" s="22">
        <f>Target_AM[[#This Row],[PROPORSI]]*VLOOKUP(Target_AM[[#This Row],[NIPNAS]],Target_CC[],COLUMN(DF$2)+9,0)</f>
        <v>0</v>
      </c>
      <c r="DU594" s="22">
        <f>Target_AM[[#This Row],[PROPORSI]]*VLOOKUP(Target_AM[[#This Row],[NIPNAS]],Target_CC[],COLUMN(DG$2)+9,0)</f>
        <v>0</v>
      </c>
      <c r="DV594" s="22">
        <f>Target_AM[[#This Row],[PROPORSI]]*VLOOKUP(Target_AM[[#This Row],[NIPNAS]],Target_CC[],COLUMN(DH$2)+9,0)</f>
        <v>0</v>
      </c>
      <c r="DW594" s="22">
        <f>Target_AM[[#This Row],[PROPORSI]]*VLOOKUP(Target_AM[[#This Row],[NIPNAS]],Target_CC[],COLUMN(DI$2)+9,0)</f>
        <v>0</v>
      </c>
      <c r="DX594" s="22">
        <f>Target_AM[[#This Row],[PROPORSI]]*VLOOKUP(Target_AM[[#This Row],[NIPNAS]],Target_CC[],COLUMN(DJ$2)+9,0)</f>
        <v>0</v>
      </c>
      <c r="DY594" s="22">
        <f>Target_AM[[#This Row],[PROPORSI]]*VLOOKUP(Target_AM[[#This Row],[NIPNAS]],Target_CC[],COLUMN(DK$2)+9,0)</f>
        <v>0</v>
      </c>
      <c r="DZ594" s="22">
        <f>Target_AM[[#This Row],[PROPORSI]]*VLOOKUP(Target_AM[[#This Row],[NIPNAS]],Target_CC[],COLUMN(DL$2)+9,0)</f>
        <v>0</v>
      </c>
      <c r="EA594" s="22">
        <f>Target_AM[[#This Row],[PROPORSI]]*VLOOKUP(Target_AM[[#This Row],[NIPNAS]],Target_CC[],COLUMN(DM$2)+9,0)</f>
        <v>0</v>
      </c>
    </row>
    <row r="595" spans="2:131" x14ac:dyDescent="0.3">
      <c r="B595">
        <v>402206</v>
      </c>
      <c r="C595" t="s">
        <v>986</v>
      </c>
      <c r="D595">
        <v>1</v>
      </c>
      <c r="E595" s="8">
        <v>45658</v>
      </c>
      <c r="F595">
        <v>76510204</v>
      </c>
      <c r="G595" t="s">
        <v>289</v>
      </c>
      <c r="J595" t="s">
        <v>1081</v>
      </c>
      <c r="K595" t="s">
        <v>24</v>
      </c>
      <c r="L595" t="s">
        <v>159</v>
      </c>
      <c r="M595" t="s">
        <v>31</v>
      </c>
      <c r="N595" s="23">
        <f>Target_AM[[#This Row],[PROPORSI]]*VLOOKUP(Target_AM[[#This Row],[NIPNAS]],Target_CC[],9,0)</f>
        <v>1358702230</v>
      </c>
      <c r="O595" s="22">
        <f>Target_AM[[#This Row],[PROPORSI]]*VLOOKUP(Target_AM[[#This Row],[NIPNAS]],Target_CC[],COLUMN(A$2)+9,0)</f>
        <v>118621632.27496843</v>
      </c>
      <c r="P595" s="22">
        <f>Target_AM[[#This Row],[PROPORSI]]*VLOOKUP(Target_AM[[#This Row],[NIPNAS]],Target_CC[],COLUMN(B$2)+9,0)</f>
        <v>123752961.44776621</v>
      </c>
      <c r="Q595" s="22">
        <f>Target_AM[[#This Row],[PROPORSI]]*VLOOKUP(Target_AM[[#This Row],[NIPNAS]],Target_CC[],COLUMN(C$2)+9,0)</f>
        <v>122994299.94545324</v>
      </c>
      <c r="R595" s="22">
        <f>Target_AM[[#This Row],[PROPORSI]]*VLOOKUP(Target_AM[[#This Row],[NIPNAS]],Target_CC[],COLUMN(D$2)+9,0)</f>
        <v>65464435.816012077</v>
      </c>
      <c r="S595" s="22">
        <f>Target_AM[[#This Row],[PROPORSI]]*VLOOKUP(Target_AM[[#This Row],[NIPNAS]],Target_CC[],COLUMN(E$2)+9,0)</f>
        <v>90234738.070540488</v>
      </c>
      <c r="T595" s="22">
        <f>Target_AM[[#This Row],[PROPORSI]]*VLOOKUP(Target_AM[[#This Row],[NIPNAS]],Target_CC[],COLUMN(F$2)+9,0)</f>
        <v>104689591.77090019</v>
      </c>
      <c r="U595" s="22">
        <f>Target_AM[[#This Row],[PROPORSI]]*VLOOKUP(Target_AM[[#This Row],[NIPNAS]],Target_CC[],COLUMN(G$2)+9,0)</f>
        <v>183865638.17690209</v>
      </c>
      <c r="V595" s="22">
        <f>Target_AM[[#This Row],[PROPORSI]]*VLOOKUP(Target_AM[[#This Row],[NIPNAS]],Target_CC[],COLUMN(H$2)+9,0)</f>
        <v>32098604.176896341</v>
      </c>
      <c r="W595" s="22">
        <f>Target_AM[[#This Row],[PROPORSI]]*VLOOKUP(Target_AM[[#This Row],[NIPNAS]],Target_CC[],COLUMN(I$2)+9,0)</f>
        <v>43448333.958599009</v>
      </c>
      <c r="X595" s="22">
        <f>Target_AM[[#This Row],[PROPORSI]]*VLOOKUP(Target_AM[[#This Row],[NIPNAS]],Target_CC[],COLUMN(J$2)+9,0)</f>
        <v>47805967.163829528</v>
      </c>
      <c r="Y595" s="22">
        <f>Target_AM[[#This Row],[PROPORSI]]*VLOOKUP(Target_AM[[#This Row],[NIPNAS]],Target_CC[],COLUMN(K$2)+9,0)</f>
        <v>51955474.451034024</v>
      </c>
      <c r="Z595" s="22">
        <f>Target_AM[[#This Row],[PROPORSI]]*VLOOKUP(Target_AM[[#This Row],[NIPNAS]],Target_CC[],COLUMN(L$2)+9,0)</f>
        <v>49122562.654622942</v>
      </c>
      <c r="AA595" s="22">
        <f>Target_AM[[#This Row],[PROPORSI]]*VLOOKUP(Target_AM[[#This Row],[NIPNAS]],Target_CC[],COLUMN(M$2)+9,0)</f>
        <v>1034054239.9075246</v>
      </c>
      <c r="AB595" s="22">
        <f>Target_AM[[#This Row],[PROPORSI]]*VLOOKUP(Target_AM[[#This Row],[NIPNAS]],Target_CC[],COLUMN(N$2)+9,0)</f>
        <v>1264551.863130644</v>
      </c>
      <c r="AC595" s="22">
        <f>Target_AM[[#This Row],[PROPORSI]]*VLOOKUP(Target_AM[[#This Row],[NIPNAS]],Target_CC[],COLUMN(O$2)+9,0)</f>
        <v>5162394.721960187</v>
      </c>
      <c r="AD595" s="22">
        <f>Target_AM[[#This Row],[PROPORSI]]*VLOOKUP(Target_AM[[#This Row],[NIPNAS]],Target_CC[],COLUMN(P$2)+9,0)</f>
        <v>4472840.8168988079</v>
      </c>
      <c r="AE595" s="22">
        <f>Target_AM[[#This Row],[PROPORSI]]*VLOOKUP(Target_AM[[#This Row],[NIPNAS]],Target_CC[],COLUMN(Q$2)+9,0)</f>
        <v>8276518.5973426327</v>
      </c>
      <c r="AF595" s="22">
        <f>Target_AM[[#This Row],[PROPORSI]]*VLOOKUP(Target_AM[[#This Row],[NIPNAS]],Target_CC[],COLUMN(R$2)+9,0)</f>
        <v>9966143.0361753553</v>
      </c>
      <c r="AG595" s="22">
        <f>Target_AM[[#This Row],[PROPORSI]]*VLOOKUP(Target_AM[[#This Row],[NIPNAS]],Target_CC[],COLUMN(S$2)+9,0)</f>
        <v>15858877.981336489</v>
      </c>
      <c r="AH595" s="22">
        <f>Target_AM[[#This Row],[PROPORSI]]*VLOOKUP(Target_AM[[#This Row],[NIPNAS]],Target_CC[],COLUMN(T$2)+9,0)</f>
        <v>30492498.821641117</v>
      </c>
      <c r="AI595" s="22">
        <f>Target_AM[[#This Row],[PROPORSI]]*VLOOKUP(Target_AM[[#This Row],[NIPNAS]],Target_CC[],COLUMN(U$2)+9,0)</f>
        <v>5648697.0376628563</v>
      </c>
      <c r="AJ595" s="22">
        <f>Target_AM[[#This Row],[PROPORSI]]*VLOOKUP(Target_AM[[#This Row],[NIPNAS]],Target_CC[],COLUMN(V$2)+9,0)</f>
        <v>7938490.103620261</v>
      </c>
      <c r="AK595" s="22">
        <f>Target_AM[[#This Row],[PROPORSI]]*VLOOKUP(Target_AM[[#This Row],[NIPNAS]],Target_CC[],COLUMN(W$2)+9,0)</f>
        <v>5573550.0716012046</v>
      </c>
      <c r="AL595" s="22">
        <f>Target_AM[[#This Row],[PROPORSI]]*VLOOKUP(Target_AM[[#This Row],[NIPNAS]],Target_CC[],COLUMN(X$2)+9,0)</f>
        <v>6059170.1188280359</v>
      </c>
      <c r="AM595" s="22">
        <f>Target_AM[[#This Row],[PROPORSI]]*VLOOKUP(Target_AM[[#This Row],[NIPNAS]],Target_CC[],COLUMN(Y$2)+9,0)</f>
        <v>6561723.2886928245</v>
      </c>
      <c r="AN595" s="22">
        <f>Target_AM[[#This Row],[PROPORSI]]*VLOOKUP(Target_AM[[#This Row],[NIPNAS]],Target_CC[],COLUMN(Z$2)+9,0)</f>
        <v>107275456.45889044</v>
      </c>
      <c r="AO595" s="22">
        <f>Target_AM[[#This Row],[PROPORSI]]*VLOOKUP(Target_AM[[#This Row],[NIPNAS]],Target_CC[],COLUMN(AA$2)+9,0)</f>
        <v>119886184.13809907</v>
      </c>
      <c r="AP595" s="22">
        <f>Target_AM[[#This Row],[PROPORSI]]*VLOOKUP(Target_AM[[#This Row],[NIPNAS]],Target_CC[],COLUMN(AB$2)+9,0)</f>
        <v>128915356.1697264</v>
      </c>
      <c r="AQ595" s="22">
        <f>Target_AM[[#This Row],[PROPORSI]]*VLOOKUP(Target_AM[[#This Row],[NIPNAS]],Target_CC[],COLUMN(AC$2)+9,0)</f>
        <v>127467140.76235205</v>
      </c>
      <c r="AR595" s="22">
        <f>Target_AM[[#This Row],[PROPORSI]]*VLOOKUP(Target_AM[[#This Row],[NIPNAS]],Target_CC[],COLUMN(AD$2)+9,0)</f>
        <v>73740954.41335471</v>
      </c>
      <c r="AS595" s="22">
        <f>Target_AM[[#This Row],[PROPORSI]]*VLOOKUP(Target_AM[[#This Row],[NIPNAS]],Target_CC[],COLUMN(AE$2)+9,0)</f>
        <v>100200881.10671584</v>
      </c>
      <c r="AT595" s="22">
        <f>Target_AM[[#This Row],[PROPORSI]]*VLOOKUP(Target_AM[[#This Row],[NIPNAS]],Target_CC[],COLUMN(AF$2)+9,0)</f>
        <v>120548469.75223668</v>
      </c>
      <c r="AU595" s="22">
        <f>Target_AM[[#This Row],[PROPORSI]]*VLOOKUP(Target_AM[[#This Row],[NIPNAS]],Target_CC[],COLUMN(AG$2)+9,0)</f>
        <v>214358136.9985432</v>
      </c>
      <c r="AV595" s="22">
        <f>Target_AM[[#This Row],[PROPORSI]]*VLOOKUP(Target_AM[[#This Row],[NIPNAS]],Target_CC[],COLUMN(AH$2)+9,0)</f>
        <v>37747301.214559197</v>
      </c>
      <c r="AW595" s="22">
        <f>Target_AM[[#This Row],[PROPORSI]]*VLOOKUP(Target_AM[[#This Row],[NIPNAS]],Target_CC[],COLUMN(AI$2)+9,0)</f>
        <v>51386824.06221927</v>
      </c>
      <c r="AX595" s="22">
        <f>Target_AM[[#This Row],[PROPORSI]]*VLOOKUP(Target_AM[[#This Row],[NIPNAS]],Target_CC[],COLUMN(AJ$2)+9,0)</f>
        <v>53379517.235430732</v>
      </c>
      <c r="AY595" s="22">
        <f>Target_AM[[#This Row],[PROPORSI]]*VLOOKUP(Target_AM[[#This Row],[NIPNAS]],Target_CC[],COLUMN(AK$2)+9,0)</f>
        <v>58014644.56986206</v>
      </c>
      <c r="AZ595" s="22">
        <f>Target_AM[[#This Row],[PROPORSI]]*VLOOKUP(Target_AM[[#This Row],[NIPNAS]],Target_CC[],COLUMN(AL$2)+9,0)</f>
        <v>55684285.943315767</v>
      </c>
      <c r="BA595" s="22">
        <f>Target_AM[[#This Row],[PROPORSI]]*VLOOKUP(Target_AM[[#This Row],[NIPNAS]],Target_CC[],COLUMN(AM$2)+9,0)</f>
        <v>1141329696.366415</v>
      </c>
      <c r="BB595" s="22">
        <f>Target_AM[[#This Row],[PROPORSI]]*VLOOKUP(Target_AM[[#This Row],[NIPNAS]],Target_CC[],COLUMN(AN$2)+9,0)</f>
        <v>0</v>
      </c>
      <c r="BC595" s="22">
        <f>Target_AM[[#This Row],[PROPORSI]]*VLOOKUP(Target_AM[[#This Row],[NIPNAS]],Target_CC[],COLUMN(AO$2)+9,0)</f>
        <v>0</v>
      </c>
      <c r="BD595" s="22">
        <f>Target_AM[[#This Row],[PROPORSI]]*VLOOKUP(Target_AM[[#This Row],[NIPNAS]],Target_CC[],COLUMN(AP$2)+9,0)</f>
        <v>0</v>
      </c>
      <c r="BE595" s="22">
        <f>Target_AM[[#This Row],[PROPORSI]]*VLOOKUP(Target_AM[[#This Row],[NIPNAS]],Target_CC[],COLUMN(AQ$2)+9,0)</f>
        <v>0</v>
      </c>
      <c r="BF595" s="22">
        <f>Target_AM[[#This Row],[PROPORSI]]*VLOOKUP(Target_AM[[#This Row],[NIPNAS]],Target_CC[],COLUMN(AR$2)+9,0)</f>
        <v>0</v>
      </c>
      <c r="BG595" s="22">
        <f>Target_AM[[#This Row],[PROPORSI]]*VLOOKUP(Target_AM[[#This Row],[NIPNAS]],Target_CC[],COLUMN(AS$2)+9,0)</f>
        <v>0</v>
      </c>
      <c r="BH595" s="22">
        <f>Target_AM[[#This Row],[PROPORSI]]*VLOOKUP(Target_AM[[#This Row],[NIPNAS]],Target_CC[],COLUMN(AT$2)+9,0)</f>
        <v>0</v>
      </c>
      <c r="BI595" s="22">
        <f>Target_AM[[#This Row],[PROPORSI]]*VLOOKUP(Target_AM[[#This Row],[NIPNAS]],Target_CC[],COLUMN(AU$2)+9,0)</f>
        <v>0</v>
      </c>
      <c r="BJ595" s="22">
        <f>Target_AM[[#This Row],[PROPORSI]]*VLOOKUP(Target_AM[[#This Row],[NIPNAS]],Target_CC[],COLUMN(AV$2)+9,0)</f>
        <v>0</v>
      </c>
      <c r="BK595" s="22">
        <f>Target_AM[[#This Row],[PROPORSI]]*VLOOKUP(Target_AM[[#This Row],[NIPNAS]],Target_CC[],COLUMN(AW$2)+9,0)</f>
        <v>0</v>
      </c>
      <c r="BL595" s="22">
        <f>Target_AM[[#This Row],[PROPORSI]]*VLOOKUP(Target_AM[[#This Row],[NIPNAS]],Target_CC[],COLUMN(AX$2)+9,0)</f>
        <v>0</v>
      </c>
      <c r="BM595" s="22">
        <f>Target_AM[[#This Row],[PROPORSI]]*VLOOKUP(Target_AM[[#This Row],[NIPNAS]],Target_CC[],COLUMN(AY$2)+9,0)</f>
        <v>0</v>
      </c>
      <c r="BN595" s="22">
        <f>Target_AM[[#This Row],[PROPORSI]]*VLOOKUP(Target_AM[[#This Row],[NIPNAS]],Target_CC[],COLUMN(AZ$2)+9,0)</f>
        <v>0</v>
      </c>
      <c r="BO595" s="22">
        <f>Target_AM[[#This Row],[PROPORSI]]*VLOOKUP(Target_AM[[#This Row],[NIPNAS]],Target_CC[],COLUMN(BA$2)+9,0)</f>
        <v>75774116</v>
      </c>
      <c r="BP595" s="22">
        <f>Target_AM[[#This Row],[PROPORSI]]*VLOOKUP(Target_AM[[#This Row],[NIPNAS]],Target_CC[],COLUMN(BB$2)+9,0)</f>
        <v>73706915</v>
      </c>
      <c r="BQ595" s="22">
        <f>Target_AM[[#This Row],[PROPORSI]]*VLOOKUP(Target_AM[[#This Row],[NIPNAS]],Target_CC[],COLUMN(BC$2)+9,0)</f>
        <v>76319710</v>
      </c>
      <c r="BR595" s="22">
        <f>Target_AM[[#This Row],[PROPORSI]]*VLOOKUP(Target_AM[[#This Row],[NIPNAS]],Target_CC[],COLUMN(BD$2)+9,0)</f>
        <v>75535592.5</v>
      </c>
      <c r="BS595" s="22">
        <f>Target_AM[[#This Row],[PROPORSI]]*VLOOKUP(Target_AM[[#This Row],[NIPNAS]],Target_CC[],COLUMN(BE$2)+9,0)</f>
        <v>75535592.5</v>
      </c>
      <c r="BT595" s="22">
        <f>Target_AM[[#This Row],[PROPORSI]]*VLOOKUP(Target_AM[[#This Row],[NIPNAS]],Target_CC[],COLUMN(BF$2)+9,0)</f>
        <v>75535592.5</v>
      </c>
      <c r="BU595" s="22">
        <f>Target_AM[[#This Row],[PROPORSI]]*VLOOKUP(Target_AM[[#This Row],[NIPNAS]],Target_CC[],COLUMN(BG$2)+9,0)</f>
        <v>75535592.5</v>
      </c>
      <c r="BV595" s="22">
        <f>Target_AM[[#This Row],[PROPORSI]]*VLOOKUP(Target_AM[[#This Row],[NIPNAS]],Target_CC[],COLUMN(BH$2)+9,0)</f>
        <v>75535592.5</v>
      </c>
      <c r="BW595" s="22">
        <f>Target_AM[[#This Row],[PROPORSI]]*VLOOKUP(Target_AM[[#This Row],[NIPNAS]],Target_CC[],COLUMN(BI$2)+9,0)</f>
        <v>75535592.5</v>
      </c>
      <c r="BX595" s="22">
        <f>Target_AM[[#This Row],[PROPORSI]]*VLOOKUP(Target_AM[[#This Row],[NIPNAS]],Target_CC[],COLUMN(BJ$2)+9,0)</f>
        <v>75535592.5</v>
      </c>
      <c r="BY595" s="22">
        <f>Target_AM[[#This Row],[PROPORSI]]*VLOOKUP(Target_AM[[#This Row],[NIPNAS]],Target_CC[],COLUMN(BK$2)+9,0)</f>
        <v>75535592.5</v>
      </c>
      <c r="BZ595" s="22">
        <f>Target_AM[[#This Row],[PROPORSI]]*VLOOKUP(Target_AM[[#This Row],[NIPNAS]],Target_CC[],COLUMN(BL$2)+9,0)</f>
        <v>75535592.5</v>
      </c>
      <c r="CA595" s="22">
        <f>Target_AM[[#This Row],[PROPORSI]]*VLOOKUP(Target_AM[[#This Row],[NIPNAS]],Target_CC[],COLUMN(BM$2)+9,0)</f>
        <v>905621073.5</v>
      </c>
      <c r="CB595" s="22">
        <f>Target_AM[[#This Row],[PROPORSI]]*VLOOKUP(Target_AM[[#This Row],[NIPNAS]],Target_CC[],COLUMN(BN$2)+9,0)</f>
        <v>15682350</v>
      </c>
      <c r="CC595" s="22">
        <f>Target_AM[[#This Row],[PROPORSI]]*VLOOKUP(Target_AM[[#This Row],[NIPNAS]],Target_CC[],COLUMN(BO$2)+9,0)</f>
        <v>15682350</v>
      </c>
      <c r="CD595" s="22">
        <f>Target_AM[[#This Row],[PROPORSI]]*VLOOKUP(Target_AM[[#This Row],[NIPNAS]],Target_CC[],COLUMN(BP$2)+9,0)</f>
        <v>15682350</v>
      </c>
      <c r="CE595" s="22">
        <f>Target_AM[[#This Row],[PROPORSI]]*VLOOKUP(Target_AM[[#This Row],[NIPNAS]],Target_CC[],COLUMN(BQ$2)+9,0)</f>
        <v>14898232.5</v>
      </c>
      <c r="CF595" s="22">
        <f>Target_AM[[#This Row],[PROPORSI]]*VLOOKUP(Target_AM[[#This Row],[NIPNAS]],Target_CC[],COLUMN(BR$2)+9,0)</f>
        <v>14898232.5</v>
      </c>
      <c r="CG595" s="22">
        <f>Target_AM[[#This Row],[PROPORSI]]*VLOOKUP(Target_AM[[#This Row],[NIPNAS]],Target_CC[],COLUMN(BS$2)+9,0)</f>
        <v>14898232.5</v>
      </c>
      <c r="CH595" s="22">
        <f>Target_AM[[#This Row],[PROPORSI]]*VLOOKUP(Target_AM[[#This Row],[NIPNAS]],Target_CC[],COLUMN(BT$2)+9,0)</f>
        <v>14898232.5</v>
      </c>
      <c r="CI595" s="22">
        <f>Target_AM[[#This Row],[PROPORSI]]*VLOOKUP(Target_AM[[#This Row],[NIPNAS]],Target_CC[],COLUMN(BU$2)+9,0)</f>
        <v>14898232.5</v>
      </c>
      <c r="CJ595" s="22">
        <f>Target_AM[[#This Row],[PROPORSI]]*VLOOKUP(Target_AM[[#This Row],[NIPNAS]],Target_CC[],COLUMN(BV$2)+9,0)</f>
        <v>14898232.5</v>
      </c>
      <c r="CK595" s="22">
        <f>Target_AM[[#This Row],[PROPORSI]]*VLOOKUP(Target_AM[[#This Row],[NIPNAS]],Target_CC[],COLUMN(BW$2)+9,0)</f>
        <v>14898232.5</v>
      </c>
      <c r="CL595" s="22">
        <f>Target_AM[[#This Row],[PROPORSI]]*VLOOKUP(Target_AM[[#This Row],[NIPNAS]],Target_CC[],COLUMN(BX$2)+9,0)</f>
        <v>14898232.5</v>
      </c>
      <c r="CM595" s="22">
        <f>Target_AM[[#This Row],[PROPORSI]]*VLOOKUP(Target_AM[[#This Row],[NIPNAS]],Target_CC[],COLUMN(BY$2)+9,0)</f>
        <v>14898232.5</v>
      </c>
      <c r="CN595" s="22">
        <f>Target_AM[[#This Row],[PROPORSI]]*VLOOKUP(Target_AM[[#This Row],[NIPNAS]],Target_CC[],COLUMN(BZ$2)+9,0)</f>
        <v>181131142.5</v>
      </c>
      <c r="CO595" s="22">
        <f>Target_AM[[#This Row],[PROPORSI]]*VLOOKUP(Target_AM[[#This Row],[NIPNAS]],Target_CC[],COLUMN(CA$2)+9,0)</f>
        <v>60091766</v>
      </c>
      <c r="CP595" s="22">
        <f>Target_AM[[#This Row],[PROPORSI]]*VLOOKUP(Target_AM[[#This Row],[NIPNAS]],Target_CC[],COLUMN(CB$2)+9,0)</f>
        <v>58024565</v>
      </c>
      <c r="CQ595" s="22">
        <f>Target_AM[[#This Row],[PROPORSI]]*VLOOKUP(Target_AM[[#This Row],[NIPNAS]],Target_CC[],COLUMN(CC$2)+9,0)</f>
        <v>60637360</v>
      </c>
      <c r="CR595" s="22">
        <f>Target_AM[[#This Row],[PROPORSI]]*VLOOKUP(Target_AM[[#This Row],[NIPNAS]],Target_CC[],COLUMN(CD$2)+9,0)</f>
        <v>60637360</v>
      </c>
      <c r="CS595" s="22">
        <f>Target_AM[[#This Row],[PROPORSI]]*VLOOKUP(Target_AM[[#This Row],[NIPNAS]],Target_CC[],COLUMN(CE$2)+9,0)</f>
        <v>60637360</v>
      </c>
      <c r="CT595" s="22">
        <f>Target_AM[[#This Row],[PROPORSI]]*VLOOKUP(Target_AM[[#This Row],[NIPNAS]],Target_CC[],COLUMN(CF$2)+9,0)</f>
        <v>60637360</v>
      </c>
      <c r="CU595" s="22">
        <f>Target_AM[[#This Row],[PROPORSI]]*VLOOKUP(Target_AM[[#This Row],[NIPNAS]],Target_CC[],COLUMN(CG$2)+9,0)</f>
        <v>60637360</v>
      </c>
      <c r="CV595" s="22">
        <f>Target_AM[[#This Row],[PROPORSI]]*VLOOKUP(Target_AM[[#This Row],[NIPNAS]],Target_CC[],COLUMN(CH$2)+9,0)</f>
        <v>60637360</v>
      </c>
      <c r="CW595" s="22">
        <f>Target_AM[[#This Row],[PROPORSI]]*VLOOKUP(Target_AM[[#This Row],[NIPNAS]],Target_CC[],COLUMN(CI$2)+9,0)</f>
        <v>60637360</v>
      </c>
      <c r="CX595" s="22">
        <f>Target_AM[[#This Row],[PROPORSI]]*VLOOKUP(Target_AM[[#This Row],[NIPNAS]],Target_CC[],COLUMN(CJ$2)+9,0)</f>
        <v>60637360</v>
      </c>
      <c r="CY595" s="22">
        <f>Target_AM[[#This Row],[PROPORSI]]*VLOOKUP(Target_AM[[#This Row],[NIPNAS]],Target_CC[],COLUMN(CK$2)+9,0)</f>
        <v>60637360</v>
      </c>
      <c r="CZ595" s="22">
        <f>Target_AM[[#This Row],[PROPORSI]]*VLOOKUP(Target_AM[[#This Row],[NIPNAS]],Target_CC[],COLUMN(CL$2)+9,0)</f>
        <v>60637360</v>
      </c>
      <c r="DA595" s="22">
        <f>Target_AM[[#This Row],[PROPORSI]]*VLOOKUP(Target_AM[[#This Row],[NIPNAS]],Target_CC[],COLUMN(CM$2)+9,0)</f>
        <v>724489931</v>
      </c>
      <c r="DB595" s="22">
        <f>Target_AM[[#This Row],[PROPORSI]]*VLOOKUP(Target_AM[[#This Row],[NIPNAS]],Target_CC[],COLUMN(CN$2)+9,0)</f>
        <v>0</v>
      </c>
      <c r="DC595" s="22">
        <f>Target_AM[[#This Row],[PROPORSI]]*VLOOKUP(Target_AM[[#This Row],[NIPNAS]],Target_CC[],COLUMN(CO$2)+9,0)</f>
        <v>0</v>
      </c>
      <c r="DD595" s="22">
        <f>Target_AM[[#This Row],[PROPORSI]]*VLOOKUP(Target_AM[[#This Row],[NIPNAS]],Target_CC[],COLUMN(CP$2)+9,0)</f>
        <v>0</v>
      </c>
      <c r="DE595" s="22">
        <f>Target_AM[[#This Row],[PROPORSI]]*VLOOKUP(Target_AM[[#This Row],[NIPNAS]],Target_CC[],COLUMN(CQ$2)+9,0)</f>
        <v>0</v>
      </c>
      <c r="DF595" s="22">
        <f>Target_AM[[#This Row],[PROPORSI]]*VLOOKUP(Target_AM[[#This Row],[NIPNAS]],Target_CC[],COLUMN(CR$2)+9,0)</f>
        <v>0</v>
      </c>
      <c r="DG595" s="22">
        <f>Target_AM[[#This Row],[PROPORSI]]*VLOOKUP(Target_AM[[#This Row],[NIPNAS]],Target_CC[],COLUMN(CS$2)+9,0)</f>
        <v>0</v>
      </c>
      <c r="DH595" s="22">
        <f>Target_AM[[#This Row],[PROPORSI]]*VLOOKUP(Target_AM[[#This Row],[NIPNAS]],Target_CC[],COLUMN(CT$2)+9,0)</f>
        <v>0</v>
      </c>
      <c r="DI595" s="22">
        <f>Target_AM[[#This Row],[PROPORSI]]*VLOOKUP(Target_AM[[#This Row],[NIPNAS]],Target_CC[],COLUMN(CU$2)+9,0)</f>
        <v>0</v>
      </c>
      <c r="DJ595" s="22">
        <f>Target_AM[[#This Row],[PROPORSI]]*VLOOKUP(Target_AM[[#This Row],[NIPNAS]],Target_CC[],COLUMN(CV$2)+9,0)</f>
        <v>0</v>
      </c>
      <c r="DK595" s="22">
        <f>Target_AM[[#This Row],[PROPORSI]]*VLOOKUP(Target_AM[[#This Row],[NIPNAS]],Target_CC[],COLUMN(CW$2)+9,0)</f>
        <v>0</v>
      </c>
      <c r="DL595" s="22">
        <f>Target_AM[[#This Row],[PROPORSI]]*VLOOKUP(Target_AM[[#This Row],[NIPNAS]],Target_CC[],COLUMN(CX$2)+9,0)</f>
        <v>0</v>
      </c>
      <c r="DM595" s="22">
        <f>Target_AM[[#This Row],[PROPORSI]]*VLOOKUP(Target_AM[[#This Row],[NIPNAS]],Target_CC[],COLUMN(CY$2)+9,0)</f>
        <v>0</v>
      </c>
      <c r="DN595" s="22">
        <f>Target_AM[[#This Row],[PROPORSI]]*VLOOKUP(Target_AM[[#This Row],[NIPNAS]],Target_CC[],COLUMN(CZ$2)+9,0)</f>
        <v>0</v>
      </c>
      <c r="DO595" s="22">
        <f>Target_AM[[#This Row],[PROPORSI]]*VLOOKUP(Target_AM[[#This Row],[NIPNAS]],Target_CC[],COLUMN(DA$2)+9,0)</f>
        <v>0</v>
      </c>
      <c r="DP595" s="22">
        <f>Target_AM[[#This Row],[PROPORSI]]*VLOOKUP(Target_AM[[#This Row],[NIPNAS]],Target_CC[],COLUMN(DB$2)+9,0)</f>
        <v>0</v>
      </c>
      <c r="DQ595" s="22">
        <f>Target_AM[[#This Row],[PROPORSI]]*VLOOKUP(Target_AM[[#This Row],[NIPNAS]],Target_CC[],COLUMN(DC$2)+9,0)</f>
        <v>0</v>
      </c>
      <c r="DR595" s="22">
        <f>Target_AM[[#This Row],[PROPORSI]]*VLOOKUP(Target_AM[[#This Row],[NIPNAS]],Target_CC[],COLUMN(DD$2)+9,0)</f>
        <v>0</v>
      </c>
      <c r="DS595" s="22">
        <f>Target_AM[[#This Row],[PROPORSI]]*VLOOKUP(Target_AM[[#This Row],[NIPNAS]],Target_CC[],COLUMN(DE$2)+9,0)</f>
        <v>0</v>
      </c>
      <c r="DT595" s="22">
        <f>Target_AM[[#This Row],[PROPORSI]]*VLOOKUP(Target_AM[[#This Row],[NIPNAS]],Target_CC[],COLUMN(DF$2)+9,0)</f>
        <v>0</v>
      </c>
      <c r="DU595" s="22">
        <f>Target_AM[[#This Row],[PROPORSI]]*VLOOKUP(Target_AM[[#This Row],[NIPNAS]],Target_CC[],COLUMN(DG$2)+9,0)</f>
        <v>0</v>
      </c>
      <c r="DV595" s="22">
        <f>Target_AM[[#This Row],[PROPORSI]]*VLOOKUP(Target_AM[[#This Row],[NIPNAS]],Target_CC[],COLUMN(DH$2)+9,0)</f>
        <v>0</v>
      </c>
      <c r="DW595" s="22">
        <f>Target_AM[[#This Row],[PROPORSI]]*VLOOKUP(Target_AM[[#This Row],[NIPNAS]],Target_CC[],COLUMN(DI$2)+9,0)</f>
        <v>0</v>
      </c>
      <c r="DX595" s="22">
        <f>Target_AM[[#This Row],[PROPORSI]]*VLOOKUP(Target_AM[[#This Row],[NIPNAS]],Target_CC[],COLUMN(DJ$2)+9,0)</f>
        <v>0</v>
      </c>
      <c r="DY595" s="22">
        <f>Target_AM[[#This Row],[PROPORSI]]*VLOOKUP(Target_AM[[#This Row],[NIPNAS]],Target_CC[],COLUMN(DK$2)+9,0)</f>
        <v>0</v>
      </c>
      <c r="DZ595" s="22">
        <f>Target_AM[[#This Row],[PROPORSI]]*VLOOKUP(Target_AM[[#This Row],[NIPNAS]],Target_CC[],COLUMN(DL$2)+9,0)</f>
        <v>0</v>
      </c>
      <c r="EA595" s="22">
        <f>Target_AM[[#This Row],[PROPORSI]]*VLOOKUP(Target_AM[[#This Row],[NIPNAS]],Target_CC[],COLUMN(DM$2)+9,0)</f>
        <v>0</v>
      </c>
    </row>
    <row r="596" spans="2:131" x14ac:dyDescent="0.3">
      <c r="B596">
        <v>950291</v>
      </c>
      <c r="C596" t="s">
        <v>1066</v>
      </c>
      <c r="D596">
        <v>1</v>
      </c>
      <c r="E596" s="8">
        <v>45658</v>
      </c>
      <c r="F596">
        <v>76510205</v>
      </c>
      <c r="G596" t="s">
        <v>279</v>
      </c>
      <c r="J596" t="s">
        <v>1081</v>
      </c>
      <c r="K596" t="s">
        <v>26</v>
      </c>
      <c r="L596" t="s">
        <v>159</v>
      </c>
      <c r="M596" t="s">
        <v>31</v>
      </c>
      <c r="N596" s="23">
        <f>Target_AM[[#This Row],[PROPORSI]]*VLOOKUP(Target_AM[[#This Row],[NIPNAS]],Target_CC[],9,0)</f>
        <v>3406882957</v>
      </c>
      <c r="O596" s="22">
        <f>Target_AM[[#This Row],[PROPORSI]]*VLOOKUP(Target_AM[[#This Row],[NIPNAS]],Target_CC[],COLUMN(A$2)+9,0)</f>
        <v>132690044.66281512</v>
      </c>
      <c r="P596" s="22">
        <f>Target_AM[[#This Row],[PROPORSI]]*VLOOKUP(Target_AM[[#This Row],[NIPNAS]],Target_CC[],COLUMN(B$2)+9,0)</f>
        <v>108834485.11043951</v>
      </c>
      <c r="Q596" s="22">
        <f>Target_AM[[#This Row],[PROPORSI]]*VLOOKUP(Target_AM[[#This Row],[NIPNAS]],Target_CC[],COLUMN(C$2)+9,0)</f>
        <v>330047513.47313184</v>
      </c>
      <c r="R596" s="22">
        <f>Target_AM[[#This Row],[PROPORSI]]*VLOOKUP(Target_AM[[#This Row],[NIPNAS]],Target_CC[],COLUMN(D$2)+9,0)</f>
        <v>84136455.897866786</v>
      </c>
      <c r="S596" s="22">
        <f>Target_AM[[#This Row],[PROPORSI]]*VLOOKUP(Target_AM[[#This Row],[NIPNAS]],Target_CC[],COLUMN(E$2)+9,0)</f>
        <v>119745449.98555817</v>
      </c>
      <c r="T596" s="22">
        <f>Target_AM[[#This Row],[PROPORSI]]*VLOOKUP(Target_AM[[#This Row],[NIPNAS]],Target_CC[],COLUMN(F$2)+9,0)</f>
        <v>447718426.67061156</v>
      </c>
      <c r="U596" s="22">
        <f>Target_AM[[#This Row],[PROPORSI]]*VLOOKUP(Target_AM[[#This Row],[NIPNAS]],Target_CC[],COLUMN(G$2)+9,0)</f>
        <v>106947895.23360616</v>
      </c>
      <c r="V596" s="22">
        <f>Target_AM[[#This Row],[PROPORSI]]*VLOOKUP(Target_AM[[#This Row],[NIPNAS]],Target_CC[],COLUMN(H$2)+9,0)</f>
        <v>99774006.254059643</v>
      </c>
      <c r="W596" s="22">
        <f>Target_AM[[#This Row],[PROPORSI]]*VLOOKUP(Target_AM[[#This Row],[NIPNAS]],Target_CC[],COLUMN(I$2)+9,0)</f>
        <v>414419269.76836127</v>
      </c>
      <c r="X596" s="22">
        <f>Target_AM[[#This Row],[PROPORSI]]*VLOOKUP(Target_AM[[#This Row],[NIPNAS]],Target_CC[],COLUMN(J$2)+9,0)</f>
        <v>135044648.36168948</v>
      </c>
      <c r="Y596" s="22">
        <f>Target_AM[[#This Row],[PROPORSI]]*VLOOKUP(Target_AM[[#This Row],[NIPNAS]],Target_CC[],COLUMN(K$2)+9,0)</f>
        <v>480549448.22654676</v>
      </c>
      <c r="Z596" s="22">
        <f>Target_AM[[#This Row],[PROPORSI]]*VLOOKUP(Target_AM[[#This Row],[NIPNAS]],Target_CC[],COLUMN(L$2)+9,0)</f>
        <v>149874426.47090238</v>
      </c>
      <c r="AA596" s="22">
        <f>Target_AM[[#This Row],[PROPORSI]]*VLOOKUP(Target_AM[[#This Row],[NIPNAS]],Target_CC[],COLUMN(M$2)+9,0)</f>
        <v>2609782070.1155887</v>
      </c>
      <c r="AB596" s="22">
        <f>Target_AM[[#This Row],[PROPORSI]]*VLOOKUP(Target_AM[[#This Row],[NIPNAS]],Target_CC[],COLUMN(N$2)+9,0)</f>
        <v>1414526.5073431283</v>
      </c>
      <c r="AC596" s="22">
        <f>Target_AM[[#This Row],[PROPORSI]]*VLOOKUP(Target_AM[[#This Row],[NIPNAS]],Target_CC[],COLUMN(O$2)+9,0)</f>
        <v>4540065.6673459113</v>
      </c>
      <c r="AD596" s="22">
        <f>Target_AM[[#This Row],[PROPORSI]]*VLOOKUP(Target_AM[[#This Row],[NIPNAS]],Target_CC[],COLUMN(P$2)+9,0)</f>
        <v>12002588.66007036</v>
      </c>
      <c r="AE596" s="22">
        <f>Target_AM[[#This Row],[PROPORSI]]*VLOOKUP(Target_AM[[#This Row],[NIPNAS]],Target_CC[],COLUMN(Q$2)+9,0)</f>
        <v>10637179.306185514</v>
      </c>
      <c r="AF596" s="22">
        <f>Target_AM[[#This Row],[PROPORSI]]*VLOOKUP(Target_AM[[#This Row],[NIPNAS]],Target_CC[],COLUMN(R$2)+9,0)</f>
        <v>13225508.357483342</v>
      </c>
      <c r="AG596" s="22">
        <f>Target_AM[[#This Row],[PROPORSI]]*VLOOKUP(Target_AM[[#This Row],[NIPNAS]],Target_CC[],COLUMN(S$2)+9,0)</f>
        <v>67822519.683745682</v>
      </c>
      <c r="AH596" s="22">
        <f>Target_AM[[#This Row],[PROPORSI]]*VLOOKUP(Target_AM[[#This Row],[NIPNAS]],Target_CC[],COLUMN(T$2)+9,0)</f>
        <v>17736367.717877403</v>
      </c>
      <c r="AI596" s="22">
        <f>Target_AM[[#This Row],[PROPORSI]]*VLOOKUP(Target_AM[[#This Row],[NIPNAS]],Target_CC[],COLUMN(U$2)+9,0)</f>
        <v>17558181.983773634</v>
      </c>
      <c r="AJ596" s="22">
        <f>Target_AM[[#This Row],[PROPORSI]]*VLOOKUP(Target_AM[[#This Row],[NIPNAS]],Target_CC[],COLUMN(V$2)+9,0)</f>
        <v>75718974.056416333</v>
      </c>
      <c r="AK596" s="22">
        <f>Target_AM[[#This Row],[PROPORSI]]*VLOOKUP(Target_AM[[#This Row],[NIPNAS]],Target_CC[],COLUMN(W$2)+9,0)</f>
        <v>15744438.49166888</v>
      </c>
      <c r="AL596" s="22">
        <f>Target_AM[[#This Row],[PROPORSI]]*VLOOKUP(Target_AM[[#This Row],[NIPNAS]],Target_CC[],COLUMN(X$2)+9,0)</f>
        <v>56042811.428038895</v>
      </c>
      <c r="AM596" s="22">
        <f>Target_AM[[#This Row],[PROPORSI]]*VLOOKUP(Target_AM[[#This Row],[NIPNAS]],Target_CC[],COLUMN(Y$2)+9,0)</f>
        <v>20020016.493603051</v>
      </c>
      <c r="AN596" s="22">
        <f>Target_AM[[#This Row],[PROPORSI]]*VLOOKUP(Target_AM[[#This Row],[NIPNAS]],Target_CC[],COLUMN(Z$2)+9,0)</f>
        <v>312463178.35355216</v>
      </c>
      <c r="AO596" s="22">
        <f>Target_AM[[#This Row],[PROPORSI]]*VLOOKUP(Target_AM[[#This Row],[NIPNAS]],Target_CC[],COLUMN(AA$2)+9,0)</f>
        <v>134104571.17015825</v>
      </c>
      <c r="AP596" s="22">
        <f>Target_AM[[#This Row],[PROPORSI]]*VLOOKUP(Target_AM[[#This Row],[NIPNAS]],Target_CC[],COLUMN(AB$2)+9,0)</f>
        <v>113374550.77778542</v>
      </c>
      <c r="AQ596" s="22">
        <f>Target_AM[[#This Row],[PROPORSI]]*VLOOKUP(Target_AM[[#This Row],[NIPNAS]],Target_CC[],COLUMN(AC$2)+9,0)</f>
        <v>342050102.1332022</v>
      </c>
      <c r="AR596" s="22">
        <f>Target_AM[[#This Row],[PROPORSI]]*VLOOKUP(Target_AM[[#This Row],[NIPNAS]],Target_CC[],COLUMN(AD$2)+9,0)</f>
        <v>94773635.204052299</v>
      </c>
      <c r="AS596" s="22">
        <f>Target_AM[[#This Row],[PROPORSI]]*VLOOKUP(Target_AM[[#This Row],[NIPNAS]],Target_CC[],COLUMN(AE$2)+9,0)</f>
        <v>132970958.34304151</v>
      </c>
      <c r="AT596" s="22">
        <f>Target_AM[[#This Row],[PROPORSI]]*VLOOKUP(Target_AM[[#This Row],[NIPNAS]],Target_CC[],COLUMN(AF$2)+9,0)</f>
        <v>515540946.35435724</v>
      </c>
      <c r="AU596" s="22">
        <f>Target_AM[[#This Row],[PROPORSI]]*VLOOKUP(Target_AM[[#This Row],[NIPNAS]],Target_CC[],COLUMN(AG$2)+9,0)</f>
        <v>124684262.95148356</v>
      </c>
      <c r="AV596" s="22">
        <f>Target_AM[[#This Row],[PROPORSI]]*VLOOKUP(Target_AM[[#This Row],[NIPNAS]],Target_CC[],COLUMN(AH$2)+9,0)</f>
        <v>117332188.23783328</v>
      </c>
      <c r="AW596" s="22">
        <f>Target_AM[[#This Row],[PROPORSI]]*VLOOKUP(Target_AM[[#This Row],[NIPNAS]],Target_CC[],COLUMN(AI$2)+9,0)</f>
        <v>490138243.8247776</v>
      </c>
      <c r="AX596" s="22">
        <f>Target_AM[[#This Row],[PROPORSI]]*VLOOKUP(Target_AM[[#This Row],[NIPNAS]],Target_CC[],COLUMN(AJ$2)+9,0)</f>
        <v>150789086.85335836</v>
      </c>
      <c r="AY596" s="22">
        <f>Target_AM[[#This Row],[PROPORSI]]*VLOOKUP(Target_AM[[#This Row],[NIPNAS]],Target_CC[],COLUMN(AK$2)+9,0)</f>
        <v>536592259.65458566</v>
      </c>
      <c r="AZ596" s="22">
        <f>Target_AM[[#This Row],[PROPORSI]]*VLOOKUP(Target_AM[[#This Row],[NIPNAS]],Target_CC[],COLUMN(AL$2)+9,0)</f>
        <v>169894442.96450543</v>
      </c>
      <c r="BA596" s="22">
        <f>Target_AM[[#This Row],[PROPORSI]]*VLOOKUP(Target_AM[[#This Row],[NIPNAS]],Target_CC[],COLUMN(AM$2)+9,0)</f>
        <v>2922245248.469141</v>
      </c>
      <c r="BB596" s="22">
        <f>Target_AM[[#This Row],[PROPORSI]]*VLOOKUP(Target_AM[[#This Row],[NIPNAS]],Target_CC[],COLUMN(AN$2)+9,0)</f>
        <v>0</v>
      </c>
      <c r="BC596" s="22">
        <f>Target_AM[[#This Row],[PROPORSI]]*VLOOKUP(Target_AM[[#This Row],[NIPNAS]],Target_CC[],COLUMN(AO$2)+9,0)</f>
        <v>0</v>
      </c>
      <c r="BD596" s="22">
        <f>Target_AM[[#This Row],[PROPORSI]]*VLOOKUP(Target_AM[[#This Row],[NIPNAS]],Target_CC[],COLUMN(AP$2)+9,0)</f>
        <v>0</v>
      </c>
      <c r="BE596" s="22">
        <f>Target_AM[[#This Row],[PROPORSI]]*VLOOKUP(Target_AM[[#This Row],[NIPNAS]],Target_CC[],COLUMN(AQ$2)+9,0)</f>
        <v>0</v>
      </c>
      <c r="BF596" s="22">
        <f>Target_AM[[#This Row],[PROPORSI]]*VLOOKUP(Target_AM[[#This Row],[NIPNAS]],Target_CC[],COLUMN(AR$2)+9,0)</f>
        <v>0</v>
      </c>
      <c r="BG596" s="22">
        <f>Target_AM[[#This Row],[PROPORSI]]*VLOOKUP(Target_AM[[#This Row],[NIPNAS]],Target_CC[],COLUMN(AS$2)+9,0)</f>
        <v>0</v>
      </c>
      <c r="BH596" s="22">
        <f>Target_AM[[#This Row],[PROPORSI]]*VLOOKUP(Target_AM[[#This Row],[NIPNAS]],Target_CC[],COLUMN(AT$2)+9,0)</f>
        <v>0</v>
      </c>
      <c r="BI596" s="22">
        <f>Target_AM[[#This Row],[PROPORSI]]*VLOOKUP(Target_AM[[#This Row],[NIPNAS]],Target_CC[],COLUMN(AU$2)+9,0)</f>
        <v>0</v>
      </c>
      <c r="BJ596" s="22">
        <f>Target_AM[[#This Row],[PROPORSI]]*VLOOKUP(Target_AM[[#This Row],[NIPNAS]],Target_CC[],COLUMN(AV$2)+9,0)</f>
        <v>0</v>
      </c>
      <c r="BK596" s="22">
        <f>Target_AM[[#This Row],[PROPORSI]]*VLOOKUP(Target_AM[[#This Row],[NIPNAS]],Target_CC[],COLUMN(AW$2)+9,0)</f>
        <v>0</v>
      </c>
      <c r="BL596" s="22">
        <f>Target_AM[[#This Row],[PROPORSI]]*VLOOKUP(Target_AM[[#This Row],[NIPNAS]],Target_CC[],COLUMN(AX$2)+9,0)</f>
        <v>0</v>
      </c>
      <c r="BM596" s="22">
        <f>Target_AM[[#This Row],[PROPORSI]]*VLOOKUP(Target_AM[[#This Row],[NIPNAS]],Target_CC[],COLUMN(AY$2)+9,0)</f>
        <v>0</v>
      </c>
      <c r="BN596" s="22">
        <f>Target_AM[[#This Row],[PROPORSI]]*VLOOKUP(Target_AM[[#This Row],[NIPNAS]],Target_CC[],COLUMN(AZ$2)+9,0)</f>
        <v>0</v>
      </c>
      <c r="BO596" s="22">
        <f>Target_AM[[#This Row],[PROPORSI]]*VLOOKUP(Target_AM[[#This Row],[NIPNAS]],Target_CC[],COLUMN(BA$2)+9,0)</f>
        <v>89086123</v>
      </c>
      <c r="BP596" s="22">
        <f>Target_AM[[#This Row],[PROPORSI]]*VLOOKUP(Target_AM[[#This Row],[NIPNAS]],Target_CC[],COLUMN(BB$2)+9,0)</f>
        <v>85469401</v>
      </c>
      <c r="BQ596" s="22">
        <f>Target_AM[[#This Row],[PROPORSI]]*VLOOKUP(Target_AM[[#This Row],[NIPNAS]],Target_CC[],COLUMN(BC$2)+9,0)</f>
        <v>373053627</v>
      </c>
      <c r="BR596" s="22">
        <f>Target_AM[[#This Row],[PROPORSI]]*VLOOKUP(Target_AM[[#This Row],[NIPNAS]],Target_CC[],COLUMN(BD$2)+9,0)</f>
        <v>80303790</v>
      </c>
      <c r="BS596" s="22">
        <f>Target_AM[[#This Row],[PROPORSI]]*VLOOKUP(Target_AM[[#This Row],[NIPNAS]],Target_CC[],COLUMN(BE$2)+9,0)</f>
        <v>80303790</v>
      </c>
      <c r="BT596" s="22">
        <f>Target_AM[[#This Row],[PROPORSI]]*VLOOKUP(Target_AM[[#This Row],[NIPNAS]],Target_CC[],COLUMN(BF$2)+9,0)</f>
        <v>80303790</v>
      </c>
      <c r="BU596" s="22">
        <f>Target_AM[[#This Row],[PROPORSI]]*VLOOKUP(Target_AM[[#This Row],[NIPNAS]],Target_CC[],COLUMN(BG$2)+9,0)</f>
        <v>80303790</v>
      </c>
      <c r="BV596" s="22">
        <f>Target_AM[[#This Row],[PROPORSI]]*VLOOKUP(Target_AM[[#This Row],[NIPNAS]],Target_CC[],COLUMN(BH$2)+9,0)</f>
        <v>80303790</v>
      </c>
      <c r="BW596" s="22">
        <f>Target_AM[[#This Row],[PROPORSI]]*VLOOKUP(Target_AM[[#This Row],[NIPNAS]],Target_CC[],COLUMN(BI$2)+9,0)</f>
        <v>80303790</v>
      </c>
      <c r="BX596" s="22">
        <f>Target_AM[[#This Row],[PROPORSI]]*VLOOKUP(Target_AM[[#This Row],[NIPNAS]],Target_CC[],COLUMN(BJ$2)+9,0)</f>
        <v>80303790</v>
      </c>
      <c r="BY596" s="22">
        <f>Target_AM[[#This Row],[PROPORSI]]*VLOOKUP(Target_AM[[#This Row],[NIPNAS]],Target_CC[],COLUMN(BK$2)+9,0)</f>
        <v>80303790</v>
      </c>
      <c r="BZ596" s="22">
        <f>Target_AM[[#This Row],[PROPORSI]]*VLOOKUP(Target_AM[[#This Row],[NIPNAS]],Target_CC[],COLUMN(BL$2)+9,0)</f>
        <v>80303790</v>
      </c>
      <c r="CA596" s="22">
        <f>Target_AM[[#This Row],[PROPORSI]]*VLOOKUP(Target_AM[[#This Row],[NIPNAS]],Target_CC[],COLUMN(BM$2)+9,0)</f>
        <v>1270343261</v>
      </c>
      <c r="CB596" s="22">
        <f>Target_AM[[#This Row],[PROPORSI]]*VLOOKUP(Target_AM[[#This Row],[NIPNAS]],Target_CC[],COLUMN(BN$2)+9,0)</f>
        <v>18077000</v>
      </c>
      <c r="CC596" s="22">
        <f>Target_AM[[#This Row],[PROPORSI]]*VLOOKUP(Target_AM[[#This Row],[NIPNAS]],Target_CC[],COLUMN(BO$2)+9,0)</f>
        <v>16781785</v>
      </c>
      <c r="CD596" s="22">
        <f>Target_AM[[#This Row],[PROPORSI]]*VLOOKUP(Target_AM[[#This Row],[NIPNAS]],Target_CC[],COLUMN(BP$2)+9,0)</f>
        <v>17917000</v>
      </c>
      <c r="CE596" s="22">
        <f>Target_AM[[#This Row],[PROPORSI]]*VLOOKUP(Target_AM[[#This Row],[NIPNAS]],Target_CC[],COLUMN(BQ$2)+9,0)</f>
        <v>17021150</v>
      </c>
      <c r="CF596" s="22">
        <f>Target_AM[[#This Row],[PROPORSI]]*VLOOKUP(Target_AM[[#This Row],[NIPNAS]],Target_CC[],COLUMN(BR$2)+9,0)</f>
        <v>17021150</v>
      </c>
      <c r="CG596" s="22">
        <f>Target_AM[[#This Row],[PROPORSI]]*VLOOKUP(Target_AM[[#This Row],[NIPNAS]],Target_CC[],COLUMN(BS$2)+9,0)</f>
        <v>17021150</v>
      </c>
      <c r="CH596" s="22">
        <f>Target_AM[[#This Row],[PROPORSI]]*VLOOKUP(Target_AM[[#This Row],[NIPNAS]],Target_CC[],COLUMN(BT$2)+9,0)</f>
        <v>17021150</v>
      </c>
      <c r="CI596" s="22">
        <f>Target_AM[[#This Row],[PROPORSI]]*VLOOKUP(Target_AM[[#This Row],[NIPNAS]],Target_CC[],COLUMN(BU$2)+9,0)</f>
        <v>17021150</v>
      </c>
      <c r="CJ596" s="22">
        <f>Target_AM[[#This Row],[PROPORSI]]*VLOOKUP(Target_AM[[#This Row],[NIPNAS]],Target_CC[],COLUMN(BV$2)+9,0)</f>
        <v>17021150</v>
      </c>
      <c r="CK596" s="22">
        <f>Target_AM[[#This Row],[PROPORSI]]*VLOOKUP(Target_AM[[#This Row],[NIPNAS]],Target_CC[],COLUMN(BW$2)+9,0)</f>
        <v>17021150</v>
      </c>
      <c r="CL596" s="22">
        <f>Target_AM[[#This Row],[PROPORSI]]*VLOOKUP(Target_AM[[#This Row],[NIPNAS]],Target_CC[],COLUMN(BX$2)+9,0)</f>
        <v>17021150</v>
      </c>
      <c r="CM596" s="22">
        <f>Target_AM[[#This Row],[PROPORSI]]*VLOOKUP(Target_AM[[#This Row],[NIPNAS]],Target_CC[],COLUMN(BY$2)+9,0)</f>
        <v>17021150</v>
      </c>
      <c r="CN596" s="22">
        <f>Target_AM[[#This Row],[PROPORSI]]*VLOOKUP(Target_AM[[#This Row],[NIPNAS]],Target_CC[],COLUMN(BZ$2)+9,0)</f>
        <v>205966135</v>
      </c>
      <c r="CO596" s="22">
        <f>Target_AM[[#This Row],[PROPORSI]]*VLOOKUP(Target_AM[[#This Row],[NIPNAS]],Target_CC[],COLUMN(CA$2)+9,0)</f>
        <v>71009123</v>
      </c>
      <c r="CP596" s="22">
        <f>Target_AM[[#This Row],[PROPORSI]]*VLOOKUP(Target_AM[[#This Row],[NIPNAS]],Target_CC[],COLUMN(CB$2)+9,0)</f>
        <v>68687616</v>
      </c>
      <c r="CQ596" s="22">
        <f>Target_AM[[#This Row],[PROPORSI]]*VLOOKUP(Target_AM[[#This Row],[NIPNAS]],Target_CC[],COLUMN(CC$2)+9,0)</f>
        <v>63282640</v>
      </c>
      <c r="CR596" s="22">
        <f>Target_AM[[#This Row],[PROPORSI]]*VLOOKUP(Target_AM[[#This Row],[NIPNAS]],Target_CC[],COLUMN(CD$2)+9,0)</f>
        <v>63282640</v>
      </c>
      <c r="CS596" s="22">
        <f>Target_AM[[#This Row],[PROPORSI]]*VLOOKUP(Target_AM[[#This Row],[NIPNAS]],Target_CC[],COLUMN(CE$2)+9,0)</f>
        <v>63282640</v>
      </c>
      <c r="CT596" s="22">
        <f>Target_AM[[#This Row],[PROPORSI]]*VLOOKUP(Target_AM[[#This Row],[NIPNAS]],Target_CC[],COLUMN(CF$2)+9,0)</f>
        <v>63282640</v>
      </c>
      <c r="CU596" s="22">
        <f>Target_AM[[#This Row],[PROPORSI]]*VLOOKUP(Target_AM[[#This Row],[NIPNAS]],Target_CC[],COLUMN(CG$2)+9,0)</f>
        <v>63282640</v>
      </c>
      <c r="CV596" s="22">
        <f>Target_AM[[#This Row],[PROPORSI]]*VLOOKUP(Target_AM[[#This Row],[NIPNAS]],Target_CC[],COLUMN(CH$2)+9,0)</f>
        <v>63282640</v>
      </c>
      <c r="CW596" s="22">
        <f>Target_AM[[#This Row],[PROPORSI]]*VLOOKUP(Target_AM[[#This Row],[NIPNAS]],Target_CC[],COLUMN(CI$2)+9,0)</f>
        <v>63282640</v>
      </c>
      <c r="CX596" s="22">
        <f>Target_AM[[#This Row],[PROPORSI]]*VLOOKUP(Target_AM[[#This Row],[NIPNAS]],Target_CC[],COLUMN(CJ$2)+9,0)</f>
        <v>63282640</v>
      </c>
      <c r="CY596" s="22">
        <f>Target_AM[[#This Row],[PROPORSI]]*VLOOKUP(Target_AM[[#This Row],[NIPNAS]],Target_CC[],COLUMN(CK$2)+9,0)</f>
        <v>63282640</v>
      </c>
      <c r="CZ596" s="22">
        <f>Target_AM[[#This Row],[PROPORSI]]*VLOOKUP(Target_AM[[#This Row],[NIPNAS]],Target_CC[],COLUMN(CL$2)+9,0)</f>
        <v>63282640</v>
      </c>
      <c r="DA596" s="22">
        <f>Target_AM[[#This Row],[PROPORSI]]*VLOOKUP(Target_AM[[#This Row],[NIPNAS]],Target_CC[],COLUMN(CM$2)+9,0)</f>
        <v>772523139</v>
      </c>
      <c r="DB596" s="22">
        <f>Target_AM[[#This Row],[PROPORSI]]*VLOOKUP(Target_AM[[#This Row],[NIPNAS]],Target_CC[],COLUMN(CN$2)+9,0)</f>
        <v>0</v>
      </c>
      <c r="DC596" s="22">
        <f>Target_AM[[#This Row],[PROPORSI]]*VLOOKUP(Target_AM[[#This Row],[NIPNAS]],Target_CC[],COLUMN(CO$2)+9,0)</f>
        <v>0</v>
      </c>
      <c r="DD596" s="22">
        <f>Target_AM[[#This Row],[PROPORSI]]*VLOOKUP(Target_AM[[#This Row],[NIPNAS]],Target_CC[],COLUMN(CP$2)+9,0)</f>
        <v>291853987</v>
      </c>
      <c r="DE596" s="22">
        <f>Target_AM[[#This Row],[PROPORSI]]*VLOOKUP(Target_AM[[#This Row],[NIPNAS]],Target_CC[],COLUMN(CQ$2)+9,0)</f>
        <v>0</v>
      </c>
      <c r="DF596" s="22">
        <f>Target_AM[[#This Row],[PROPORSI]]*VLOOKUP(Target_AM[[#This Row],[NIPNAS]],Target_CC[],COLUMN(CR$2)+9,0)</f>
        <v>0</v>
      </c>
      <c r="DG596" s="22">
        <f>Target_AM[[#This Row],[PROPORSI]]*VLOOKUP(Target_AM[[#This Row],[NIPNAS]],Target_CC[],COLUMN(CS$2)+9,0)</f>
        <v>0</v>
      </c>
      <c r="DH596" s="22">
        <f>Target_AM[[#This Row],[PROPORSI]]*VLOOKUP(Target_AM[[#This Row],[NIPNAS]],Target_CC[],COLUMN(CT$2)+9,0)</f>
        <v>0</v>
      </c>
      <c r="DI596" s="22">
        <f>Target_AM[[#This Row],[PROPORSI]]*VLOOKUP(Target_AM[[#This Row],[NIPNAS]],Target_CC[],COLUMN(CU$2)+9,0)</f>
        <v>0</v>
      </c>
      <c r="DJ596" s="22">
        <f>Target_AM[[#This Row],[PROPORSI]]*VLOOKUP(Target_AM[[#This Row],[NIPNAS]],Target_CC[],COLUMN(CV$2)+9,0)</f>
        <v>0</v>
      </c>
      <c r="DK596" s="22">
        <f>Target_AM[[#This Row],[PROPORSI]]*VLOOKUP(Target_AM[[#This Row],[NIPNAS]],Target_CC[],COLUMN(CW$2)+9,0)</f>
        <v>0</v>
      </c>
      <c r="DL596" s="22">
        <f>Target_AM[[#This Row],[PROPORSI]]*VLOOKUP(Target_AM[[#This Row],[NIPNAS]],Target_CC[],COLUMN(CX$2)+9,0)</f>
        <v>0</v>
      </c>
      <c r="DM596" s="22">
        <f>Target_AM[[#This Row],[PROPORSI]]*VLOOKUP(Target_AM[[#This Row],[NIPNAS]],Target_CC[],COLUMN(CY$2)+9,0)</f>
        <v>0</v>
      </c>
      <c r="DN596" s="22">
        <f>Target_AM[[#This Row],[PROPORSI]]*VLOOKUP(Target_AM[[#This Row],[NIPNAS]],Target_CC[],COLUMN(CZ$2)+9,0)</f>
        <v>291853987</v>
      </c>
      <c r="DO596" s="22">
        <f>Target_AM[[#This Row],[PROPORSI]]*VLOOKUP(Target_AM[[#This Row],[NIPNAS]],Target_CC[],COLUMN(DA$2)+9,0)</f>
        <v>0</v>
      </c>
      <c r="DP596" s="22">
        <f>Target_AM[[#This Row],[PROPORSI]]*VLOOKUP(Target_AM[[#This Row],[NIPNAS]],Target_CC[],COLUMN(DB$2)+9,0)</f>
        <v>0</v>
      </c>
      <c r="DQ596" s="22">
        <f>Target_AM[[#This Row],[PROPORSI]]*VLOOKUP(Target_AM[[#This Row],[NIPNAS]],Target_CC[],COLUMN(DC$2)+9,0)</f>
        <v>0</v>
      </c>
      <c r="DR596" s="22">
        <f>Target_AM[[#This Row],[PROPORSI]]*VLOOKUP(Target_AM[[#This Row],[NIPNAS]],Target_CC[],COLUMN(DD$2)+9,0)</f>
        <v>0</v>
      </c>
      <c r="DS596" s="22">
        <f>Target_AM[[#This Row],[PROPORSI]]*VLOOKUP(Target_AM[[#This Row],[NIPNAS]],Target_CC[],COLUMN(DE$2)+9,0)</f>
        <v>0</v>
      </c>
      <c r="DT596" s="22">
        <f>Target_AM[[#This Row],[PROPORSI]]*VLOOKUP(Target_AM[[#This Row],[NIPNAS]],Target_CC[],COLUMN(DF$2)+9,0)</f>
        <v>0</v>
      </c>
      <c r="DU596" s="22">
        <f>Target_AM[[#This Row],[PROPORSI]]*VLOOKUP(Target_AM[[#This Row],[NIPNAS]],Target_CC[],COLUMN(DG$2)+9,0)</f>
        <v>0</v>
      </c>
      <c r="DV596" s="22">
        <f>Target_AM[[#This Row],[PROPORSI]]*VLOOKUP(Target_AM[[#This Row],[NIPNAS]],Target_CC[],COLUMN(DH$2)+9,0)</f>
        <v>0</v>
      </c>
      <c r="DW596" s="22">
        <f>Target_AM[[#This Row],[PROPORSI]]*VLOOKUP(Target_AM[[#This Row],[NIPNAS]],Target_CC[],COLUMN(DI$2)+9,0)</f>
        <v>0</v>
      </c>
      <c r="DX596" s="22">
        <f>Target_AM[[#This Row],[PROPORSI]]*VLOOKUP(Target_AM[[#This Row],[NIPNAS]],Target_CC[],COLUMN(DJ$2)+9,0)</f>
        <v>0</v>
      </c>
      <c r="DY596" s="22">
        <f>Target_AM[[#This Row],[PROPORSI]]*VLOOKUP(Target_AM[[#This Row],[NIPNAS]],Target_CC[],COLUMN(DK$2)+9,0)</f>
        <v>0</v>
      </c>
      <c r="DZ596" s="22">
        <f>Target_AM[[#This Row],[PROPORSI]]*VLOOKUP(Target_AM[[#This Row],[NIPNAS]],Target_CC[],COLUMN(DL$2)+9,0)</f>
        <v>0</v>
      </c>
      <c r="EA596" s="22">
        <f>Target_AM[[#This Row],[PROPORSI]]*VLOOKUP(Target_AM[[#This Row],[NIPNAS]],Target_CC[],COLUMN(DM$2)+9,0)</f>
        <v>0</v>
      </c>
    </row>
    <row r="597" spans="2:131" x14ac:dyDescent="0.3">
      <c r="B597">
        <v>402206</v>
      </c>
      <c r="C597" t="s">
        <v>986</v>
      </c>
      <c r="D597">
        <v>1</v>
      </c>
      <c r="E597" s="8">
        <v>45658</v>
      </c>
      <c r="F597">
        <v>76510206</v>
      </c>
      <c r="G597" t="s">
        <v>290</v>
      </c>
      <c r="J597" t="s">
        <v>1081</v>
      </c>
      <c r="K597" t="s">
        <v>24</v>
      </c>
      <c r="L597" t="s">
        <v>159</v>
      </c>
      <c r="M597" t="s">
        <v>31</v>
      </c>
      <c r="N597" s="23">
        <f>Target_AM[[#This Row],[PROPORSI]]*VLOOKUP(Target_AM[[#This Row],[NIPNAS]],Target_CC[],9,0)</f>
        <v>1359712699.1652229</v>
      </c>
      <c r="O597" s="22">
        <f>Target_AM[[#This Row],[PROPORSI]]*VLOOKUP(Target_AM[[#This Row],[NIPNAS]],Target_CC[],COLUMN(A$2)+9,0)</f>
        <v>124037797.68205892</v>
      </c>
      <c r="P597" s="22">
        <f>Target_AM[[#This Row],[PROPORSI]]*VLOOKUP(Target_AM[[#This Row],[NIPNAS]],Target_CC[],COLUMN(B$2)+9,0)</f>
        <v>121424178.67877457</v>
      </c>
      <c r="Q597" s="22">
        <f>Target_AM[[#This Row],[PROPORSI]]*VLOOKUP(Target_AM[[#This Row],[NIPNAS]],Target_CC[],COLUMN(C$2)+9,0)</f>
        <v>65479345.491169356</v>
      </c>
      <c r="R597" s="22">
        <f>Target_AM[[#This Row],[PROPORSI]]*VLOOKUP(Target_AM[[#This Row],[NIPNAS]],Target_CC[],COLUMN(D$2)+9,0)</f>
        <v>63251419.911431924</v>
      </c>
      <c r="S597" s="22">
        <f>Target_AM[[#This Row],[PROPORSI]]*VLOOKUP(Target_AM[[#This Row],[NIPNAS]],Target_CC[],COLUMN(E$2)+9,0)</f>
        <v>90832182.707417503</v>
      </c>
      <c r="T597" s="22">
        <f>Target_AM[[#This Row],[PROPORSI]]*VLOOKUP(Target_AM[[#This Row],[NIPNAS]],Target_CC[],COLUMN(F$2)+9,0)</f>
        <v>54122751.05386734</v>
      </c>
      <c r="U597" s="22">
        <f>Target_AM[[#This Row],[PROPORSI]]*VLOOKUP(Target_AM[[#This Row],[NIPNAS]],Target_CC[],COLUMN(G$2)+9,0)</f>
        <v>99749628.364480391</v>
      </c>
      <c r="V597" s="22">
        <f>Target_AM[[#This Row],[PROPORSI]]*VLOOKUP(Target_AM[[#This Row],[NIPNAS]],Target_CC[],COLUMN(H$2)+9,0)</f>
        <v>35379217.05733835</v>
      </c>
      <c r="W597" s="22">
        <f>Target_AM[[#This Row],[PROPORSI]]*VLOOKUP(Target_AM[[#This Row],[NIPNAS]],Target_CC[],COLUMN(I$2)+9,0)</f>
        <v>103132170.65585768</v>
      </c>
      <c r="X597" s="22">
        <f>Target_AM[[#This Row],[PROPORSI]]*VLOOKUP(Target_AM[[#This Row],[NIPNAS]],Target_CC[],COLUMN(J$2)+9,0)</f>
        <v>63039748.47796151</v>
      </c>
      <c r="Y597" s="22">
        <f>Target_AM[[#This Row],[PROPORSI]]*VLOOKUP(Target_AM[[#This Row],[NIPNAS]],Target_CC[],COLUMN(K$2)+9,0)</f>
        <v>46403477.878870144</v>
      </c>
      <c r="Z597" s="22">
        <f>Target_AM[[#This Row],[PROPORSI]]*VLOOKUP(Target_AM[[#This Row],[NIPNAS]],Target_CC[],COLUMN(L$2)+9,0)</f>
        <v>64775888.410083458</v>
      </c>
      <c r="AA597" s="22">
        <f>Target_AM[[#This Row],[PROPORSI]]*VLOOKUP(Target_AM[[#This Row],[NIPNAS]],Target_CC[],COLUMN(M$2)+9,0)</f>
        <v>931627806.36931109</v>
      </c>
      <c r="AB597" s="22">
        <f>Target_AM[[#This Row],[PROPORSI]]*VLOOKUP(Target_AM[[#This Row],[NIPNAS]],Target_CC[],COLUMN(N$2)+9,0)</f>
        <v>1322290.2530449331</v>
      </c>
      <c r="AC597" s="22">
        <f>Target_AM[[#This Row],[PROPORSI]]*VLOOKUP(Target_AM[[#This Row],[NIPNAS]],Target_CC[],COLUMN(O$2)+9,0)</f>
        <v>5065248.7972518802</v>
      </c>
      <c r="AD597" s="22">
        <f>Target_AM[[#This Row],[PROPORSI]]*VLOOKUP(Target_AM[[#This Row],[NIPNAS]],Target_CC[],COLUMN(P$2)+9,0)</f>
        <v>2381237.9053875729</v>
      </c>
      <c r="AE597" s="22">
        <f>Target_AM[[#This Row],[PROPORSI]]*VLOOKUP(Target_AM[[#This Row],[NIPNAS]],Target_CC[],COLUMN(Q$2)+9,0)</f>
        <v>7996732.06802845</v>
      </c>
      <c r="AF597" s="22">
        <f>Target_AM[[#This Row],[PROPORSI]]*VLOOKUP(Target_AM[[#This Row],[NIPNAS]],Target_CC[],COLUMN(R$2)+9,0)</f>
        <v>10032128.917385086</v>
      </c>
      <c r="AG597" s="22">
        <f>Target_AM[[#This Row],[PROPORSI]]*VLOOKUP(Target_AM[[#This Row],[NIPNAS]],Target_CC[],COLUMN(S$2)+9,0)</f>
        <v>8198772.1076978669</v>
      </c>
      <c r="AH597" s="22">
        <f>Target_AM[[#This Row],[PROPORSI]]*VLOOKUP(Target_AM[[#This Row],[NIPNAS]],Target_CC[],COLUMN(T$2)+9,0)</f>
        <v>16542598.473112389</v>
      </c>
      <c r="AI597" s="22">
        <f>Target_AM[[#This Row],[PROPORSI]]*VLOOKUP(Target_AM[[#This Row],[NIPNAS]],Target_CC[],COLUMN(U$2)+9,0)</f>
        <v>6226017.7260437459</v>
      </c>
      <c r="AJ597" s="22">
        <f>Target_AM[[#This Row],[PROPORSI]]*VLOOKUP(Target_AM[[#This Row],[NIPNAS]],Target_CC[],COLUMN(V$2)+9,0)</f>
        <v>18843385.730199397</v>
      </c>
      <c r="AK597" s="22">
        <f>Target_AM[[#This Row],[PROPORSI]]*VLOOKUP(Target_AM[[#This Row],[NIPNAS]],Target_CC[],COLUMN(W$2)+9,0)</f>
        <v>7349609.588254571</v>
      </c>
      <c r="AL597" s="22">
        <f>Target_AM[[#This Row],[PROPORSI]]*VLOOKUP(Target_AM[[#This Row],[NIPNAS]],Target_CC[],COLUMN(X$2)+9,0)</f>
        <v>5411683.1680237204</v>
      </c>
      <c r="AM597" s="22">
        <f>Target_AM[[#This Row],[PROPORSI]]*VLOOKUP(Target_AM[[#This Row],[NIPNAS]],Target_CC[],COLUMN(Y$2)+9,0)</f>
        <v>8652672.6733425409</v>
      </c>
      <c r="AN597" s="22">
        <f>Target_AM[[#This Row],[PROPORSI]]*VLOOKUP(Target_AM[[#This Row],[NIPNAS]],Target_CC[],COLUMN(Z$2)+9,0)</f>
        <v>98022377.407772154</v>
      </c>
      <c r="AO597" s="22">
        <f>Target_AM[[#This Row],[PROPORSI]]*VLOOKUP(Target_AM[[#This Row],[NIPNAS]],Target_CC[],COLUMN(AA$2)+9,0)</f>
        <v>125360087.93510385</v>
      </c>
      <c r="AP597" s="22">
        <f>Target_AM[[#This Row],[PROPORSI]]*VLOOKUP(Target_AM[[#This Row],[NIPNAS]],Target_CC[],COLUMN(AB$2)+9,0)</f>
        <v>126489427.47602645</v>
      </c>
      <c r="AQ597" s="22">
        <f>Target_AM[[#This Row],[PROPORSI]]*VLOOKUP(Target_AM[[#This Row],[NIPNAS]],Target_CC[],COLUMN(AC$2)+9,0)</f>
        <v>67860583.396556929</v>
      </c>
      <c r="AR597" s="22">
        <f>Target_AM[[#This Row],[PROPORSI]]*VLOOKUP(Target_AM[[#This Row],[NIPNAS]],Target_CC[],COLUMN(AD$2)+9,0)</f>
        <v>71248151.979460374</v>
      </c>
      <c r="AS597" s="22">
        <f>Target_AM[[#This Row],[PROPORSI]]*VLOOKUP(Target_AM[[#This Row],[NIPNAS]],Target_CC[],COLUMN(AE$2)+9,0)</f>
        <v>100864311.62480259</v>
      </c>
      <c r="AT597" s="22">
        <f>Target_AM[[#This Row],[PROPORSI]]*VLOOKUP(Target_AM[[#This Row],[NIPNAS]],Target_CC[],COLUMN(AF$2)+9,0)</f>
        <v>62321523.161565207</v>
      </c>
      <c r="AU597" s="22">
        <f>Target_AM[[#This Row],[PROPORSI]]*VLOOKUP(Target_AM[[#This Row],[NIPNAS]],Target_CC[],COLUMN(AG$2)+9,0)</f>
        <v>116292226.83759278</v>
      </c>
      <c r="AV597" s="22">
        <f>Target_AM[[#This Row],[PROPORSI]]*VLOOKUP(Target_AM[[#This Row],[NIPNAS]],Target_CC[],COLUMN(AH$2)+9,0)</f>
        <v>41605234.783382095</v>
      </c>
      <c r="AW597" s="22">
        <f>Target_AM[[#This Row],[PROPORSI]]*VLOOKUP(Target_AM[[#This Row],[NIPNAS]],Target_CC[],COLUMN(AI$2)+9,0)</f>
        <v>121975556.38605708</v>
      </c>
      <c r="AX597" s="22">
        <f>Target_AM[[#This Row],[PROPORSI]]*VLOOKUP(Target_AM[[#This Row],[NIPNAS]],Target_CC[],COLUMN(AJ$2)+9,0)</f>
        <v>70389358.066216081</v>
      </c>
      <c r="AY597" s="22">
        <f>Target_AM[[#This Row],[PROPORSI]]*VLOOKUP(Target_AM[[#This Row],[NIPNAS]],Target_CC[],COLUMN(AK$2)+9,0)</f>
        <v>51815161.046893865</v>
      </c>
      <c r="AZ597" s="22">
        <f>Target_AM[[#This Row],[PROPORSI]]*VLOOKUP(Target_AM[[#This Row],[NIPNAS]],Target_CC[],COLUMN(AL$2)+9,0)</f>
        <v>73428561.083425999</v>
      </c>
      <c r="BA597" s="22">
        <f>Target_AM[[#This Row],[PROPORSI]]*VLOOKUP(Target_AM[[#This Row],[NIPNAS]],Target_CC[],COLUMN(AM$2)+9,0)</f>
        <v>1029650183.7770833</v>
      </c>
      <c r="BB597" s="22">
        <f>Target_AM[[#This Row],[PROPORSI]]*VLOOKUP(Target_AM[[#This Row],[NIPNAS]],Target_CC[],COLUMN(AN$2)+9,0)</f>
        <v>0</v>
      </c>
      <c r="BC597" s="22">
        <f>Target_AM[[#This Row],[PROPORSI]]*VLOOKUP(Target_AM[[#This Row],[NIPNAS]],Target_CC[],COLUMN(AO$2)+9,0)</f>
        <v>0</v>
      </c>
      <c r="BD597" s="22">
        <f>Target_AM[[#This Row],[PROPORSI]]*VLOOKUP(Target_AM[[#This Row],[NIPNAS]],Target_CC[],COLUMN(AP$2)+9,0)</f>
        <v>0</v>
      </c>
      <c r="BE597" s="22">
        <f>Target_AM[[#This Row],[PROPORSI]]*VLOOKUP(Target_AM[[#This Row],[NIPNAS]],Target_CC[],COLUMN(AQ$2)+9,0)</f>
        <v>0</v>
      </c>
      <c r="BF597" s="22">
        <f>Target_AM[[#This Row],[PROPORSI]]*VLOOKUP(Target_AM[[#This Row],[NIPNAS]],Target_CC[],COLUMN(AR$2)+9,0)</f>
        <v>0</v>
      </c>
      <c r="BG597" s="22">
        <f>Target_AM[[#This Row],[PROPORSI]]*VLOOKUP(Target_AM[[#This Row],[NIPNAS]],Target_CC[],COLUMN(AS$2)+9,0)</f>
        <v>0</v>
      </c>
      <c r="BH597" s="22">
        <f>Target_AM[[#This Row],[PROPORSI]]*VLOOKUP(Target_AM[[#This Row],[NIPNAS]],Target_CC[],COLUMN(AT$2)+9,0)</f>
        <v>0</v>
      </c>
      <c r="BI597" s="22">
        <f>Target_AM[[#This Row],[PROPORSI]]*VLOOKUP(Target_AM[[#This Row],[NIPNAS]],Target_CC[],COLUMN(AU$2)+9,0)</f>
        <v>0</v>
      </c>
      <c r="BJ597" s="22">
        <f>Target_AM[[#This Row],[PROPORSI]]*VLOOKUP(Target_AM[[#This Row],[NIPNAS]],Target_CC[],COLUMN(AV$2)+9,0)</f>
        <v>0</v>
      </c>
      <c r="BK597" s="22">
        <f>Target_AM[[#This Row],[PROPORSI]]*VLOOKUP(Target_AM[[#This Row],[NIPNAS]],Target_CC[],COLUMN(AW$2)+9,0)</f>
        <v>0</v>
      </c>
      <c r="BL597" s="22">
        <f>Target_AM[[#This Row],[PROPORSI]]*VLOOKUP(Target_AM[[#This Row],[NIPNAS]],Target_CC[],COLUMN(AX$2)+9,0)</f>
        <v>0</v>
      </c>
      <c r="BM597" s="22">
        <f>Target_AM[[#This Row],[PROPORSI]]*VLOOKUP(Target_AM[[#This Row],[NIPNAS]],Target_CC[],COLUMN(AY$2)+9,0)</f>
        <v>0</v>
      </c>
      <c r="BN597" s="22">
        <f>Target_AM[[#This Row],[PROPORSI]]*VLOOKUP(Target_AM[[#This Row],[NIPNAS]],Target_CC[],COLUMN(AZ$2)+9,0)</f>
        <v>0</v>
      </c>
      <c r="BO597" s="22">
        <f>Target_AM[[#This Row],[PROPORSI]]*VLOOKUP(Target_AM[[#This Row],[NIPNAS]],Target_CC[],COLUMN(BA$2)+9,0)</f>
        <v>99571673</v>
      </c>
      <c r="BP597" s="22">
        <f>Target_AM[[#This Row],[PROPORSI]]*VLOOKUP(Target_AM[[#This Row],[NIPNAS]],Target_CC[],COLUMN(BB$2)+9,0)</f>
        <v>92648309</v>
      </c>
      <c r="BQ597" s="22">
        <f>Target_AM[[#This Row],[PROPORSI]]*VLOOKUP(Target_AM[[#This Row],[NIPNAS]],Target_CC[],COLUMN(BC$2)+9,0)</f>
        <v>91029322</v>
      </c>
      <c r="BR597" s="22">
        <f>Target_AM[[#This Row],[PROPORSI]]*VLOOKUP(Target_AM[[#This Row],[NIPNAS]],Target_CC[],COLUMN(BD$2)+9,0)</f>
        <v>88205431.299999997</v>
      </c>
      <c r="BS597" s="22">
        <f>Target_AM[[#This Row],[PROPORSI]]*VLOOKUP(Target_AM[[#This Row],[NIPNAS]],Target_CC[],COLUMN(BE$2)+9,0)</f>
        <v>88205431.299999997</v>
      </c>
      <c r="BT597" s="22">
        <f>Target_AM[[#This Row],[PROPORSI]]*VLOOKUP(Target_AM[[#This Row],[NIPNAS]],Target_CC[],COLUMN(BF$2)+9,0)</f>
        <v>88205431.299999997</v>
      </c>
      <c r="BU597" s="22">
        <f>Target_AM[[#This Row],[PROPORSI]]*VLOOKUP(Target_AM[[#This Row],[NIPNAS]],Target_CC[],COLUMN(BG$2)+9,0)</f>
        <v>88205431.299999997</v>
      </c>
      <c r="BV597" s="22">
        <f>Target_AM[[#This Row],[PROPORSI]]*VLOOKUP(Target_AM[[#This Row],[NIPNAS]],Target_CC[],COLUMN(BH$2)+9,0)</f>
        <v>88205431.299999997</v>
      </c>
      <c r="BW597" s="22">
        <f>Target_AM[[#This Row],[PROPORSI]]*VLOOKUP(Target_AM[[#This Row],[NIPNAS]],Target_CC[],COLUMN(BI$2)+9,0)</f>
        <v>88205431.299999997</v>
      </c>
      <c r="BX597" s="22">
        <f>Target_AM[[#This Row],[PROPORSI]]*VLOOKUP(Target_AM[[#This Row],[NIPNAS]],Target_CC[],COLUMN(BJ$2)+9,0)</f>
        <v>88205431.299999997</v>
      </c>
      <c r="BY597" s="22">
        <f>Target_AM[[#This Row],[PROPORSI]]*VLOOKUP(Target_AM[[#This Row],[NIPNAS]],Target_CC[],COLUMN(BK$2)+9,0)</f>
        <v>88205431.299999997</v>
      </c>
      <c r="BZ597" s="22">
        <f>Target_AM[[#This Row],[PROPORSI]]*VLOOKUP(Target_AM[[#This Row],[NIPNAS]],Target_CC[],COLUMN(BL$2)+9,0)</f>
        <v>88205431.299999997</v>
      </c>
      <c r="CA597" s="22">
        <f>Target_AM[[#This Row],[PROPORSI]]*VLOOKUP(Target_AM[[#This Row],[NIPNAS]],Target_CC[],COLUMN(BM$2)+9,0)</f>
        <v>1077098185.6999998</v>
      </c>
      <c r="CB597" s="22">
        <f>Target_AM[[#This Row],[PROPORSI]]*VLOOKUP(Target_AM[[#This Row],[NIPNAS]],Target_CC[],COLUMN(BN$2)+9,0)</f>
        <v>56477814</v>
      </c>
      <c r="CC597" s="22">
        <f>Target_AM[[#This Row],[PROPORSI]]*VLOOKUP(Target_AM[[#This Row],[NIPNAS]],Target_CC[],COLUMN(BO$2)+9,0)</f>
        <v>56477814</v>
      </c>
      <c r="CD597" s="22">
        <f>Target_AM[[#This Row],[PROPORSI]]*VLOOKUP(Target_AM[[#This Row],[NIPNAS]],Target_CC[],COLUMN(BP$2)+9,0)</f>
        <v>56477814</v>
      </c>
      <c r="CE597" s="22">
        <f>Target_AM[[#This Row],[PROPORSI]]*VLOOKUP(Target_AM[[#This Row],[NIPNAS]],Target_CC[],COLUMN(BQ$2)+9,0)</f>
        <v>53653923.299999997</v>
      </c>
      <c r="CF597" s="22">
        <f>Target_AM[[#This Row],[PROPORSI]]*VLOOKUP(Target_AM[[#This Row],[NIPNAS]],Target_CC[],COLUMN(BR$2)+9,0)</f>
        <v>53653923.299999997</v>
      </c>
      <c r="CG597" s="22">
        <f>Target_AM[[#This Row],[PROPORSI]]*VLOOKUP(Target_AM[[#This Row],[NIPNAS]],Target_CC[],COLUMN(BS$2)+9,0)</f>
        <v>53653923.299999997</v>
      </c>
      <c r="CH597" s="22">
        <f>Target_AM[[#This Row],[PROPORSI]]*VLOOKUP(Target_AM[[#This Row],[NIPNAS]],Target_CC[],COLUMN(BT$2)+9,0)</f>
        <v>53653923.299999997</v>
      </c>
      <c r="CI597" s="22">
        <f>Target_AM[[#This Row],[PROPORSI]]*VLOOKUP(Target_AM[[#This Row],[NIPNAS]],Target_CC[],COLUMN(BU$2)+9,0)</f>
        <v>53653923.299999997</v>
      </c>
      <c r="CJ597" s="22">
        <f>Target_AM[[#This Row],[PROPORSI]]*VLOOKUP(Target_AM[[#This Row],[NIPNAS]],Target_CC[],COLUMN(BV$2)+9,0)</f>
        <v>53653923.299999997</v>
      </c>
      <c r="CK597" s="22">
        <f>Target_AM[[#This Row],[PROPORSI]]*VLOOKUP(Target_AM[[#This Row],[NIPNAS]],Target_CC[],COLUMN(BW$2)+9,0)</f>
        <v>53653923.299999997</v>
      </c>
      <c r="CL597" s="22">
        <f>Target_AM[[#This Row],[PROPORSI]]*VLOOKUP(Target_AM[[#This Row],[NIPNAS]],Target_CC[],COLUMN(BX$2)+9,0)</f>
        <v>53653923.299999997</v>
      </c>
      <c r="CM597" s="22">
        <f>Target_AM[[#This Row],[PROPORSI]]*VLOOKUP(Target_AM[[#This Row],[NIPNAS]],Target_CC[],COLUMN(BY$2)+9,0)</f>
        <v>53653923.299999997</v>
      </c>
      <c r="CN597" s="22">
        <f>Target_AM[[#This Row],[PROPORSI]]*VLOOKUP(Target_AM[[#This Row],[NIPNAS]],Target_CC[],COLUMN(BZ$2)+9,0)</f>
        <v>652318751.69999993</v>
      </c>
      <c r="CO597" s="22">
        <f>Target_AM[[#This Row],[PROPORSI]]*VLOOKUP(Target_AM[[#This Row],[NIPNAS]],Target_CC[],COLUMN(CA$2)+9,0)</f>
        <v>43093859</v>
      </c>
      <c r="CP597" s="22">
        <f>Target_AM[[#This Row],[PROPORSI]]*VLOOKUP(Target_AM[[#This Row],[NIPNAS]],Target_CC[],COLUMN(CB$2)+9,0)</f>
        <v>36170495</v>
      </c>
      <c r="CQ597" s="22">
        <f>Target_AM[[#This Row],[PROPORSI]]*VLOOKUP(Target_AM[[#This Row],[NIPNAS]],Target_CC[],COLUMN(CC$2)+9,0)</f>
        <v>34551508</v>
      </c>
      <c r="CR597" s="22">
        <f>Target_AM[[#This Row],[PROPORSI]]*VLOOKUP(Target_AM[[#This Row],[NIPNAS]],Target_CC[],COLUMN(CD$2)+9,0)</f>
        <v>34551508</v>
      </c>
      <c r="CS597" s="22">
        <f>Target_AM[[#This Row],[PROPORSI]]*VLOOKUP(Target_AM[[#This Row],[NIPNAS]],Target_CC[],COLUMN(CE$2)+9,0)</f>
        <v>34551508</v>
      </c>
      <c r="CT597" s="22">
        <f>Target_AM[[#This Row],[PROPORSI]]*VLOOKUP(Target_AM[[#This Row],[NIPNAS]],Target_CC[],COLUMN(CF$2)+9,0)</f>
        <v>34551508</v>
      </c>
      <c r="CU597" s="22">
        <f>Target_AM[[#This Row],[PROPORSI]]*VLOOKUP(Target_AM[[#This Row],[NIPNAS]],Target_CC[],COLUMN(CG$2)+9,0)</f>
        <v>34551508</v>
      </c>
      <c r="CV597" s="22">
        <f>Target_AM[[#This Row],[PROPORSI]]*VLOOKUP(Target_AM[[#This Row],[NIPNAS]],Target_CC[],COLUMN(CH$2)+9,0)</f>
        <v>34551508</v>
      </c>
      <c r="CW597" s="22">
        <f>Target_AM[[#This Row],[PROPORSI]]*VLOOKUP(Target_AM[[#This Row],[NIPNAS]],Target_CC[],COLUMN(CI$2)+9,0)</f>
        <v>34551508</v>
      </c>
      <c r="CX597" s="22">
        <f>Target_AM[[#This Row],[PROPORSI]]*VLOOKUP(Target_AM[[#This Row],[NIPNAS]],Target_CC[],COLUMN(CJ$2)+9,0)</f>
        <v>34551508</v>
      </c>
      <c r="CY597" s="22">
        <f>Target_AM[[#This Row],[PROPORSI]]*VLOOKUP(Target_AM[[#This Row],[NIPNAS]],Target_CC[],COLUMN(CK$2)+9,0)</f>
        <v>34551508</v>
      </c>
      <c r="CZ597" s="22">
        <f>Target_AM[[#This Row],[PROPORSI]]*VLOOKUP(Target_AM[[#This Row],[NIPNAS]],Target_CC[],COLUMN(CL$2)+9,0)</f>
        <v>34551508</v>
      </c>
      <c r="DA597" s="22">
        <f>Target_AM[[#This Row],[PROPORSI]]*VLOOKUP(Target_AM[[#This Row],[NIPNAS]],Target_CC[],COLUMN(CM$2)+9,0)</f>
        <v>424779434</v>
      </c>
      <c r="DB597" s="22">
        <f>Target_AM[[#This Row],[PROPORSI]]*VLOOKUP(Target_AM[[#This Row],[NIPNAS]],Target_CC[],COLUMN(CN$2)+9,0)</f>
        <v>0</v>
      </c>
      <c r="DC597" s="22">
        <f>Target_AM[[#This Row],[PROPORSI]]*VLOOKUP(Target_AM[[#This Row],[NIPNAS]],Target_CC[],COLUMN(CO$2)+9,0)</f>
        <v>0</v>
      </c>
      <c r="DD597" s="22">
        <f>Target_AM[[#This Row],[PROPORSI]]*VLOOKUP(Target_AM[[#This Row],[NIPNAS]],Target_CC[],COLUMN(CP$2)+9,0)</f>
        <v>0</v>
      </c>
      <c r="DE597" s="22">
        <f>Target_AM[[#This Row],[PROPORSI]]*VLOOKUP(Target_AM[[#This Row],[NIPNAS]],Target_CC[],COLUMN(CQ$2)+9,0)</f>
        <v>0</v>
      </c>
      <c r="DF597" s="22">
        <f>Target_AM[[#This Row],[PROPORSI]]*VLOOKUP(Target_AM[[#This Row],[NIPNAS]],Target_CC[],COLUMN(CR$2)+9,0)</f>
        <v>0</v>
      </c>
      <c r="DG597" s="22">
        <f>Target_AM[[#This Row],[PROPORSI]]*VLOOKUP(Target_AM[[#This Row],[NIPNAS]],Target_CC[],COLUMN(CS$2)+9,0)</f>
        <v>0</v>
      </c>
      <c r="DH597" s="22">
        <f>Target_AM[[#This Row],[PROPORSI]]*VLOOKUP(Target_AM[[#This Row],[NIPNAS]],Target_CC[],COLUMN(CT$2)+9,0)</f>
        <v>0</v>
      </c>
      <c r="DI597" s="22">
        <f>Target_AM[[#This Row],[PROPORSI]]*VLOOKUP(Target_AM[[#This Row],[NIPNAS]],Target_CC[],COLUMN(CU$2)+9,0)</f>
        <v>0</v>
      </c>
      <c r="DJ597" s="22">
        <f>Target_AM[[#This Row],[PROPORSI]]*VLOOKUP(Target_AM[[#This Row],[NIPNAS]],Target_CC[],COLUMN(CV$2)+9,0)</f>
        <v>0</v>
      </c>
      <c r="DK597" s="22">
        <f>Target_AM[[#This Row],[PROPORSI]]*VLOOKUP(Target_AM[[#This Row],[NIPNAS]],Target_CC[],COLUMN(CW$2)+9,0)</f>
        <v>0</v>
      </c>
      <c r="DL597" s="22">
        <f>Target_AM[[#This Row],[PROPORSI]]*VLOOKUP(Target_AM[[#This Row],[NIPNAS]],Target_CC[],COLUMN(CX$2)+9,0)</f>
        <v>0</v>
      </c>
      <c r="DM597" s="22">
        <f>Target_AM[[#This Row],[PROPORSI]]*VLOOKUP(Target_AM[[#This Row],[NIPNAS]],Target_CC[],COLUMN(CY$2)+9,0)</f>
        <v>0</v>
      </c>
      <c r="DN597" s="22">
        <f>Target_AM[[#This Row],[PROPORSI]]*VLOOKUP(Target_AM[[#This Row],[NIPNAS]],Target_CC[],COLUMN(CZ$2)+9,0)</f>
        <v>0</v>
      </c>
      <c r="DO597" s="22">
        <f>Target_AM[[#This Row],[PROPORSI]]*VLOOKUP(Target_AM[[#This Row],[NIPNAS]],Target_CC[],COLUMN(DA$2)+9,0)</f>
        <v>0</v>
      </c>
      <c r="DP597" s="22">
        <f>Target_AM[[#This Row],[PROPORSI]]*VLOOKUP(Target_AM[[#This Row],[NIPNAS]],Target_CC[],COLUMN(DB$2)+9,0)</f>
        <v>0</v>
      </c>
      <c r="DQ597" s="22">
        <f>Target_AM[[#This Row],[PROPORSI]]*VLOOKUP(Target_AM[[#This Row],[NIPNAS]],Target_CC[],COLUMN(DC$2)+9,0)</f>
        <v>0</v>
      </c>
      <c r="DR597" s="22">
        <f>Target_AM[[#This Row],[PROPORSI]]*VLOOKUP(Target_AM[[#This Row],[NIPNAS]],Target_CC[],COLUMN(DD$2)+9,0)</f>
        <v>0</v>
      </c>
      <c r="DS597" s="22">
        <f>Target_AM[[#This Row],[PROPORSI]]*VLOOKUP(Target_AM[[#This Row],[NIPNAS]],Target_CC[],COLUMN(DE$2)+9,0)</f>
        <v>0</v>
      </c>
      <c r="DT597" s="22">
        <f>Target_AM[[#This Row],[PROPORSI]]*VLOOKUP(Target_AM[[#This Row],[NIPNAS]],Target_CC[],COLUMN(DF$2)+9,0)</f>
        <v>0</v>
      </c>
      <c r="DU597" s="22">
        <f>Target_AM[[#This Row],[PROPORSI]]*VLOOKUP(Target_AM[[#This Row],[NIPNAS]],Target_CC[],COLUMN(DG$2)+9,0)</f>
        <v>0</v>
      </c>
      <c r="DV597" s="22">
        <f>Target_AM[[#This Row],[PROPORSI]]*VLOOKUP(Target_AM[[#This Row],[NIPNAS]],Target_CC[],COLUMN(DH$2)+9,0)</f>
        <v>0</v>
      </c>
      <c r="DW597" s="22">
        <f>Target_AM[[#This Row],[PROPORSI]]*VLOOKUP(Target_AM[[#This Row],[NIPNAS]],Target_CC[],COLUMN(DI$2)+9,0)</f>
        <v>0</v>
      </c>
      <c r="DX597" s="22">
        <f>Target_AM[[#This Row],[PROPORSI]]*VLOOKUP(Target_AM[[#This Row],[NIPNAS]],Target_CC[],COLUMN(DJ$2)+9,0)</f>
        <v>0</v>
      </c>
      <c r="DY597" s="22">
        <f>Target_AM[[#This Row],[PROPORSI]]*VLOOKUP(Target_AM[[#This Row],[NIPNAS]],Target_CC[],COLUMN(DK$2)+9,0)</f>
        <v>0</v>
      </c>
      <c r="DZ597" s="22">
        <f>Target_AM[[#This Row],[PROPORSI]]*VLOOKUP(Target_AM[[#This Row],[NIPNAS]],Target_CC[],COLUMN(DL$2)+9,0)</f>
        <v>0</v>
      </c>
      <c r="EA597" s="22">
        <f>Target_AM[[#This Row],[PROPORSI]]*VLOOKUP(Target_AM[[#This Row],[NIPNAS]],Target_CC[],COLUMN(DM$2)+9,0)</f>
        <v>0</v>
      </c>
    </row>
    <row r="598" spans="2:131" x14ac:dyDescent="0.3">
      <c r="B598">
        <v>720035</v>
      </c>
      <c r="C598" t="s">
        <v>1030</v>
      </c>
      <c r="D598">
        <v>1</v>
      </c>
      <c r="E598" s="8">
        <v>45658</v>
      </c>
      <c r="F598">
        <v>76510207</v>
      </c>
      <c r="G598" t="s">
        <v>270</v>
      </c>
      <c r="J598" t="s">
        <v>1081</v>
      </c>
      <c r="K598" t="s">
        <v>23</v>
      </c>
      <c r="L598" t="s">
        <v>159</v>
      </c>
      <c r="M598" t="s">
        <v>31</v>
      </c>
      <c r="N598" s="23">
        <f>Target_AM[[#This Row],[PROPORSI]]*VLOOKUP(Target_AM[[#This Row],[NIPNAS]],Target_CC[],9,0)</f>
        <v>1074294937</v>
      </c>
      <c r="O598" s="22">
        <f>Target_AM[[#This Row],[PROPORSI]]*VLOOKUP(Target_AM[[#This Row],[NIPNAS]],Target_CC[],COLUMN(A$2)+9,0)</f>
        <v>41403409.859741636</v>
      </c>
      <c r="P598" s="22">
        <f>Target_AM[[#This Row],[PROPORSI]]*VLOOKUP(Target_AM[[#This Row],[NIPNAS]],Target_CC[],COLUMN(B$2)+9,0)</f>
        <v>55038080.945645384</v>
      </c>
      <c r="Q598" s="22">
        <f>Target_AM[[#This Row],[PROPORSI]]*VLOOKUP(Target_AM[[#This Row],[NIPNAS]],Target_CC[],COLUMN(C$2)+9,0)</f>
        <v>34676655.563152716</v>
      </c>
      <c r="R598" s="22">
        <f>Target_AM[[#This Row],[PROPORSI]]*VLOOKUP(Target_AM[[#This Row],[NIPNAS]],Target_CC[],COLUMN(D$2)+9,0)</f>
        <v>43217004.01918485</v>
      </c>
      <c r="S598" s="22">
        <f>Target_AM[[#This Row],[PROPORSI]]*VLOOKUP(Target_AM[[#This Row],[NIPNAS]],Target_CC[],COLUMN(E$2)+9,0)</f>
        <v>36623038.845542975</v>
      </c>
      <c r="T598" s="22">
        <f>Target_AM[[#This Row],[PROPORSI]]*VLOOKUP(Target_AM[[#This Row],[NIPNAS]],Target_CC[],COLUMN(F$2)+9,0)</f>
        <v>29353909.113086917</v>
      </c>
      <c r="U598" s="22">
        <f>Target_AM[[#This Row],[PROPORSI]]*VLOOKUP(Target_AM[[#This Row],[NIPNAS]],Target_CC[],COLUMN(G$2)+9,0)</f>
        <v>71348775.789826244</v>
      </c>
      <c r="V598" s="22">
        <f>Target_AM[[#This Row],[PROPORSI]]*VLOOKUP(Target_AM[[#This Row],[NIPNAS]],Target_CC[],COLUMN(H$2)+9,0)</f>
        <v>28283706.046567403</v>
      </c>
      <c r="W598" s="22">
        <f>Target_AM[[#This Row],[PROPORSI]]*VLOOKUP(Target_AM[[#This Row],[NIPNAS]],Target_CC[],COLUMN(I$2)+9,0)</f>
        <v>47587039.295181535</v>
      </c>
      <c r="X598" s="22">
        <f>Target_AM[[#This Row],[PROPORSI]]*VLOOKUP(Target_AM[[#This Row],[NIPNAS]],Target_CC[],COLUMN(J$2)+9,0)</f>
        <v>67024065.326707378</v>
      </c>
      <c r="Y598" s="22">
        <f>Target_AM[[#This Row],[PROPORSI]]*VLOOKUP(Target_AM[[#This Row],[NIPNAS]],Target_CC[],COLUMN(K$2)+9,0)</f>
        <v>36206025.661152221</v>
      </c>
      <c r="Z598" s="22">
        <f>Target_AM[[#This Row],[PROPORSI]]*VLOOKUP(Target_AM[[#This Row],[NIPNAS]],Target_CC[],COLUMN(L$2)+9,0)</f>
        <v>70215781.374112278</v>
      </c>
      <c r="AA598" s="22">
        <f>Target_AM[[#This Row],[PROPORSI]]*VLOOKUP(Target_AM[[#This Row],[NIPNAS]],Target_CC[],COLUMN(M$2)+9,0)</f>
        <v>560977491.83990145</v>
      </c>
      <c r="AB598" s="22">
        <f>Target_AM[[#This Row],[PROPORSI]]*VLOOKUP(Target_AM[[#This Row],[NIPNAS]],Target_CC[],COLUMN(N$2)+9,0)</f>
        <v>441376.14762148261</v>
      </c>
      <c r="AC598" s="22">
        <f>Target_AM[[#This Row],[PROPORSI]]*VLOOKUP(Target_AM[[#This Row],[NIPNAS]],Target_CC[],COLUMN(O$2)+9,0)</f>
        <v>2295931.3074745461</v>
      </c>
      <c r="AD598" s="22">
        <f>Target_AM[[#This Row],[PROPORSI]]*VLOOKUP(Target_AM[[#This Row],[NIPNAS]],Target_CC[],COLUMN(P$2)+9,0)</f>
        <v>1261059.7439490929</v>
      </c>
      <c r="AE598" s="22">
        <f>Target_AM[[#This Row],[PROPORSI]]*VLOOKUP(Target_AM[[#This Row],[NIPNAS]],Target_CC[],COLUMN(Q$2)+9,0)</f>
        <v>5463826.7790391222</v>
      </c>
      <c r="AF598" s="22">
        <f>Target_AM[[#This Row],[PROPORSI]]*VLOOKUP(Target_AM[[#This Row],[NIPNAS]],Target_CC[],COLUMN(R$2)+9,0)</f>
        <v>4044899.4628738016</v>
      </c>
      <c r="AG598" s="22">
        <f>Target_AM[[#This Row],[PROPORSI]]*VLOOKUP(Target_AM[[#This Row],[NIPNAS]],Target_CC[],COLUMN(S$2)+9,0)</f>
        <v>4446669.9604524001</v>
      </c>
      <c r="AH598" s="22">
        <f>Target_AM[[#This Row],[PROPORSI]]*VLOOKUP(Target_AM[[#This Row],[NIPNAS]],Target_CC[],COLUMN(T$2)+9,0)</f>
        <v>11832566.885627687</v>
      </c>
      <c r="AI598" s="22">
        <f>Target_AM[[#This Row],[PROPORSI]]*VLOOKUP(Target_AM[[#This Row],[NIPNAS]],Target_CC[],COLUMN(U$2)+9,0)</f>
        <v>4977353.0860998444</v>
      </c>
      <c r="AJ598" s="22">
        <f>Target_AM[[#This Row],[PROPORSI]]*VLOOKUP(Target_AM[[#This Row],[NIPNAS]],Target_CC[],COLUMN(V$2)+9,0)</f>
        <v>8694677.2427535653</v>
      </c>
      <c r="AK598" s="22">
        <f>Target_AM[[#This Row],[PROPORSI]]*VLOOKUP(Target_AM[[#This Row],[NIPNAS]],Target_CC[],COLUMN(W$2)+9,0)</f>
        <v>7814128.784812361</v>
      </c>
      <c r="AL598" s="22">
        <f>Target_AM[[#This Row],[PROPORSI]]*VLOOKUP(Target_AM[[#This Row],[NIPNAS]],Target_CC[],COLUMN(X$2)+9,0)</f>
        <v>4222432.2099941596</v>
      </c>
      <c r="AM598" s="22">
        <f>Target_AM[[#This Row],[PROPORSI]]*VLOOKUP(Target_AM[[#This Row],[NIPNAS]],Target_CC[],COLUMN(Y$2)+9,0)</f>
        <v>9379325.9752281308</v>
      </c>
      <c r="AN598" s="22">
        <f>Target_AM[[#This Row],[PROPORSI]]*VLOOKUP(Target_AM[[#This Row],[NIPNAS]],Target_CC[],COLUMN(Z$2)+9,0)</f>
        <v>64874247.585926197</v>
      </c>
      <c r="AO598" s="22">
        <f>Target_AM[[#This Row],[PROPORSI]]*VLOOKUP(Target_AM[[#This Row],[NIPNAS]],Target_CC[],COLUMN(AA$2)+9,0)</f>
        <v>41844786.007363118</v>
      </c>
      <c r="AP598" s="22">
        <f>Target_AM[[#This Row],[PROPORSI]]*VLOOKUP(Target_AM[[#This Row],[NIPNAS]],Target_CC[],COLUMN(AB$2)+9,0)</f>
        <v>57334012.253119931</v>
      </c>
      <c r="AQ598" s="22">
        <f>Target_AM[[#This Row],[PROPORSI]]*VLOOKUP(Target_AM[[#This Row],[NIPNAS]],Target_CC[],COLUMN(AC$2)+9,0)</f>
        <v>35937715.307101808</v>
      </c>
      <c r="AR598" s="22">
        <f>Target_AM[[#This Row],[PROPORSI]]*VLOOKUP(Target_AM[[#This Row],[NIPNAS]],Target_CC[],COLUMN(AD$2)+9,0)</f>
        <v>48680830.798223972</v>
      </c>
      <c r="AS598" s="22">
        <f>Target_AM[[#This Row],[PROPORSI]]*VLOOKUP(Target_AM[[#This Row],[NIPNAS]],Target_CC[],COLUMN(AE$2)+9,0)</f>
        <v>40667938.308416776</v>
      </c>
      <c r="AT598" s="22">
        <f>Target_AM[[#This Row],[PROPORSI]]*VLOOKUP(Target_AM[[#This Row],[NIPNAS]],Target_CC[],COLUMN(AF$2)+9,0)</f>
        <v>33800579.073539317</v>
      </c>
      <c r="AU598" s="22">
        <f>Target_AM[[#This Row],[PROPORSI]]*VLOOKUP(Target_AM[[#This Row],[NIPNAS]],Target_CC[],COLUMN(AG$2)+9,0)</f>
        <v>83181342.675453931</v>
      </c>
      <c r="AV598" s="22">
        <f>Target_AM[[#This Row],[PROPORSI]]*VLOOKUP(Target_AM[[#This Row],[NIPNAS]],Target_CC[],COLUMN(AH$2)+9,0)</f>
        <v>33261059.132667247</v>
      </c>
      <c r="AW598" s="22">
        <f>Target_AM[[#This Row],[PROPORSI]]*VLOOKUP(Target_AM[[#This Row],[NIPNAS]],Target_CC[],COLUMN(AI$2)+9,0)</f>
        <v>56281716.5379351</v>
      </c>
      <c r="AX598" s="22">
        <f>Target_AM[[#This Row],[PROPORSI]]*VLOOKUP(Target_AM[[#This Row],[NIPNAS]],Target_CC[],COLUMN(AJ$2)+9,0)</f>
        <v>74838194.111519739</v>
      </c>
      <c r="AY598" s="22">
        <f>Target_AM[[#This Row],[PROPORSI]]*VLOOKUP(Target_AM[[#This Row],[NIPNAS]],Target_CC[],COLUMN(AK$2)+9,0)</f>
        <v>40428457.871146381</v>
      </c>
      <c r="AZ598" s="22">
        <f>Target_AM[[#This Row],[PROPORSI]]*VLOOKUP(Target_AM[[#This Row],[NIPNAS]],Target_CC[],COLUMN(AL$2)+9,0)</f>
        <v>79595107.349340409</v>
      </c>
      <c r="BA598" s="22">
        <f>Target_AM[[#This Row],[PROPORSI]]*VLOOKUP(Target_AM[[#This Row],[NIPNAS]],Target_CC[],COLUMN(AM$2)+9,0)</f>
        <v>625851739.42582774</v>
      </c>
      <c r="BB598" s="22">
        <f>Target_AM[[#This Row],[PROPORSI]]*VLOOKUP(Target_AM[[#This Row],[NIPNAS]],Target_CC[],COLUMN(AN$2)+9,0)</f>
        <v>0</v>
      </c>
      <c r="BC598" s="22">
        <f>Target_AM[[#This Row],[PROPORSI]]*VLOOKUP(Target_AM[[#This Row],[NIPNAS]],Target_CC[],COLUMN(AO$2)+9,0)</f>
        <v>0</v>
      </c>
      <c r="BD598" s="22">
        <f>Target_AM[[#This Row],[PROPORSI]]*VLOOKUP(Target_AM[[#This Row],[NIPNAS]],Target_CC[],COLUMN(AP$2)+9,0)</f>
        <v>0</v>
      </c>
      <c r="BE598" s="22">
        <f>Target_AM[[#This Row],[PROPORSI]]*VLOOKUP(Target_AM[[#This Row],[NIPNAS]],Target_CC[],COLUMN(AQ$2)+9,0)</f>
        <v>0</v>
      </c>
      <c r="BF598" s="22">
        <f>Target_AM[[#This Row],[PROPORSI]]*VLOOKUP(Target_AM[[#This Row],[NIPNAS]],Target_CC[],COLUMN(AR$2)+9,0)</f>
        <v>0</v>
      </c>
      <c r="BG598" s="22">
        <f>Target_AM[[#This Row],[PROPORSI]]*VLOOKUP(Target_AM[[#This Row],[NIPNAS]],Target_CC[],COLUMN(AS$2)+9,0)</f>
        <v>0</v>
      </c>
      <c r="BH598" s="22">
        <f>Target_AM[[#This Row],[PROPORSI]]*VLOOKUP(Target_AM[[#This Row],[NIPNAS]],Target_CC[],COLUMN(AT$2)+9,0)</f>
        <v>0</v>
      </c>
      <c r="BI598" s="22">
        <f>Target_AM[[#This Row],[PROPORSI]]*VLOOKUP(Target_AM[[#This Row],[NIPNAS]],Target_CC[],COLUMN(AU$2)+9,0)</f>
        <v>0</v>
      </c>
      <c r="BJ598" s="22">
        <f>Target_AM[[#This Row],[PROPORSI]]*VLOOKUP(Target_AM[[#This Row],[NIPNAS]],Target_CC[],COLUMN(AV$2)+9,0)</f>
        <v>0</v>
      </c>
      <c r="BK598" s="22">
        <f>Target_AM[[#This Row],[PROPORSI]]*VLOOKUP(Target_AM[[#This Row],[NIPNAS]],Target_CC[],COLUMN(AW$2)+9,0)</f>
        <v>0</v>
      </c>
      <c r="BL598" s="22">
        <f>Target_AM[[#This Row],[PROPORSI]]*VLOOKUP(Target_AM[[#This Row],[NIPNAS]],Target_CC[],COLUMN(AX$2)+9,0)</f>
        <v>0</v>
      </c>
      <c r="BM598" s="22">
        <f>Target_AM[[#This Row],[PROPORSI]]*VLOOKUP(Target_AM[[#This Row],[NIPNAS]],Target_CC[],COLUMN(AY$2)+9,0)</f>
        <v>0</v>
      </c>
      <c r="BN598" s="22">
        <f>Target_AM[[#This Row],[PROPORSI]]*VLOOKUP(Target_AM[[#This Row],[NIPNAS]],Target_CC[],COLUMN(AZ$2)+9,0)</f>
        <v>0</v>
      </c>
      <c r="BO598" s="22">
        <f>Target_AM[[#This Row],[PROPORSI]]*VLOOKUP(Target_AM[[#This Row],[NIPNAS]],Target_CC[],COLUMN(BA$2)+9,0)</f>
        <v>40819841</v>
      </c>
      <c r="BP598" s="22">
        <f>Target_AM[[#This Row],[PROPORSI]]*VLOOKUP(Target_AM[[#This Row],[NIPNAS]],Target_CC[],COLUMN(BB$2)+9,0)</f>
        <v>42511003</v>
      </c>
      <c r="BQ598" s="22">
        <f>Target_AM[[#This Row],[PROPORSI]]*VLOOKUP(Target_AM[[#This Row],[NIPNAS]],Target_CC[],COLUMN(BC$2)+9,0)</f>
        <v>40114169</v>
      </c>
      <c r="BR598" s="22">
        <f>Target_AM[[#This Row],[PROPORSI]]*VLOOKUP(Target_AM[[#This Row],[NIPNAS]],Target_CC[],COLUMN(BD$2)+9,0)</f>
        <v>39280662.549999997</v>
      </c>
      <c r="BS598" s="22">
        <f>Target_AM[[#This Row],[PROPORSI]]*VLOOKUP(Target_AM[[#This Row],[NIPNAS]],Target_CC[],COLUMN(BE$2)+9,0)</f>
        <v>39280662.549999997</v>
      </c>
      <c r="BT598" s="22">
        <f>Target_AM[[#This Row],[PROPORSI]]*VLOOKUP(Target_AM[[#This Row],[NIPNAS]],Target_CC[],COLUMN(BF$2)+9,0)</f>
        <v>39280662.549999997</v>
      </c>
      <c r="BU598" s="22">
        <f>Target_AM[[#This Row],[PROPORSI]]*VLOOKUP(Target_AM[[#This Row],[NIPNAS]],Target_CC[],COLUMN(BG$2)+9,0)</f>
        <v>39280662.549999997</v>
      </c>
      <c r="BV598" s="22">
        <f>Target_AM[[#This Row],[PROPORSI]]*VLOOKUP(Target_AM[[#This Row],[NIPNAS]],Target_CC[],COLUMN(BH$2)+9,0)</f>
        <v>39280662.549999997</v>
      </c>
      <c r="BW598" s="22">
        <f>Target_AM[[#This Row],[PROPORSI]]*VLOOKUP(Target_AM[[#This Row],[NIPNAS]],Target_CC[],COLUMN(BI$2)+9,0)</f>
        <v>39280662.549999997</v>
      </c>
      <c r="BX598" s="22">
        <f>Target_AM[[#This Row],[PROPORSI]]*VLOOKUP(Target_AM[[#This Row],[NIPNAS]],Target_CC[],COLUMN(BJ$2)+9,0)</f>
        <v>39280662.549999997</v>
      </c>
      <c r="BY598" s="22">
        <f>Target_AM[[#This Row],[PROPORSI]]*VLOOKUP(Target_AM[[#This Row],[NIPNAS]],Target_CC[],COLUMN(BK$2)+9,0)</f>
        <v>39280662.549999997</v>
      </c>
      <c r="BZ598" s="22">
        <f>Target_AM[[#This Row],[PROPORSI]]*VLOOKUP(Target_AM[[#This Row],[NIPNAS]],Target_CC[],COLUMN(BL$2)+9,0)</f>
        <v>39280662.549999997</v>
      </c>
      <c r="CA598" s="22">
        <f>Target_AM[[#This Row],[PROPORSI]]*VLOOKUP(Target_AM[[#This Row],[NIPNAS]],Target_CC[],COLUMN(BM$2)+9,0)</f>
        <v>476970975.95000011</v>
      </c>
      <c r="CB598" s="22">
        <f>Target_AM[[#This Row],[PROPORSI]]*VLOOKUP(Target_AM[[#This Row],[NIPNAS]],Target_CC[],COLUMN(BN$2)+9,0)</f>
        <v>16900000</v>
      </c>
      <c r="CC598" s="22">
        <f>Target_AM[[#This Row],[PROPORSI]]*VLOOKUP(Target_AM[[#This Row],[NIPNAS]],Target_CC[],COLUMN(BO$2)+9,0)</f>
        <v>16808929</v>
      </c>
      <c r="CD598" s="22">
        <f>Target_AM[[#This Row],[PROPORSI]]*VLOOKUP(Target_AM[[#This Row],[NIPNAS]],Target_CC[],COLUMN(BP$2)+9,0)</f>
        <v>16670129</v>
      </c>
      <c r="CE598" s="22">
        <f>Target_AM[[#This Row],[PROPORSI]]*VLOOKUP(Target_AM[[#This Row],[NIPNAS]],Target_CC[],COLUMN(BQ$2)+9,0)</f>
        <v>15836622.549999999</v>
      </c>
      <c r="CF598" s="22">
        <f>Target_AM[[#This Row],[PROPORSI]]*VLOOKUP(Target_AM[[#This Row],[NIPNAS]],Target_CC[],COLUMN(BR$2)+9,0)</f>
        <v>15836622.549999999</v>
      </c>
      <c r="CG598" s="22">
        <f>Target_AM[[#This Row],[PROPORSI]]*VLOOKUP(Target_AM[[#This Row],[NIPNAS]],Target_CC[],COLUMN(BS$2)+9,0)</f>
        <v>15836622.549999999</v>
      </c>
      <c r="CH598" s="22">
        <f>Target_AM[[#This Row],[PROPORSI]]*VLOOKUP(Target_AM[[#This Row],[NIPNAS]],Target_CC[],COLUMN(BT$2)+9,0)</f>
        <v>15836622.549999999</v>
      </c>
      <c r="CI598" s="22">
        <f>Target_AM[[#This Row],[PROPORSI]]*VLOOKUP(Target_AM[[#This Row],[NIPNAS]],Target_CC[],COLUMN(BU$2)+9,0)</f>
        <v>15836622.549999999</v>
      </c>
      <c r="CJ598" s="22">
        <f>Target_AM[[#This Row],[PROPORSI]]*VLOOKUP(Target_AM[[#This Row],[NIPNAS]],Target_CC[],COLUMN(BV$2)+9,0)</f>
        <v>15836622.549999999</v>
      </c>
      <c r="CK598" s="22">
        <f>Target_AM[[#This Row],[PROPORSI]]*VLOOKUP(Target_AM[[#This Row],[NIPNAS]],Target_CC[],COLUMN(BW$2)+9,0)</f>
        <v>15836622.549999999</v>
      </c>
      <c r="CL598" s="22">
        <f>Target_AM[[#This Row],[PROPORSI]]*VLOOKUP(Target_AM[[#This Row],[NIPNAS]],Target_CC[],COLUMN(BX$2)+9,0)</f>
        <v>15836622.549999999</v>
      </c>
      <c r="CM598" s="22">
        <f>Target_AM[[#This Row],[PROPORSI]]*VLOOKUP(Target_AM[[#This Row],[NIPNAS]],Target_CC[],COLUMN(BY$2)+9,0)</f>
        <v>15836622.549999999</v>
      </c>
      <c r="CN598" s="22">
        <f>Target_AM[[#This Row],[PROPORSI]]*VLOOKUP(Target_AM[[#This Row],[NIPNAS]],Target_CC[],COLUMN(BZ$2)+9,0)</f>
        <v>192908660.95000002</v>
      </c>
      <c r="CO598" s="22">
        <f>Target_AM[[#This Row],[PROPORSI]]*VLOOKUP(Target_AM[[#This Row],[NIPNAS]],Target_CC[],COLUMN(CA$2)+9,0)</f>
        <v>23919841</v>
      </c>
      <c r="CP598" s="22">
        <f>Target_AM[[#This Row],[PROPORSI]]*VLOOKUP(Target_AM[[#This Row],[NIPNAS]],Target_CC[],COLUMN(CB$2)+9,0)</f>
        <v>25702074</v>
      </c>
      <c r="CQ598" s="22">
        <f>Target_AM[[#This Row],[PROPORSI]]*VLOOKUP(Target_AM[[#This Row],[NIPNAS]],Target_CC[],COLUMN(CC$2)+9,0)</f>
        <v>23444040</v>
      </c>
      <c r="CR598" s="22">
        <f>Target_AM[[#This Row],[PROPORSI]]*VLOOKUP(Target_AM[[#This Row],[NIPNAS]],Target_CC[],COLUMN(CD$2)+9,0)</f>
        <v>23444040</v>
      </c>
      <c r="CS598" s="22">
        <f>Target_AM[[#This Row],[PROPORSI]]*VLOOKUP(Target_AM[[#This Row],[NIPNAS]],Target_CC[],COLUMN(CE$2)+9,0)</f>
        <v>23444040</v>
      </c>
      <c r="CT598" s="22">
        <f>Target_AM[[#This Row],[PROPORSI]]*VLOOKUP(Target_AM[[#This Row],[NIPNAS]],Target_CC[],COLUMN(CF$2)+9,0)</f>
        <v>23444040</v>
      </c>
      <c r="CU598" s="22">
        <f>Target_AM[[#This Row],[PROPORSI]]*VLOOKUP(Target_AM[[#This Row],[NIPNAS]],Target_CC[],COLUMN(CG$2)+9,0)</f>
        <v>23444040</v>
      </c>
      <c r="CV598" s="22">
        <f>Target_AM[[#This Row],[PROPORSI]]*VLOOKUP(Target_AM[[#This Row],[NIPNAS]],Target_CC[],COLUMN(CH$2)+9,0)</f>
        <v>23444040</v>
      </c>
      <c r="CW598" s="22">
        <f>Target_AM[[#This Row],[PROPORSI]]*VLOOKUP(Target_AM[[#This Row],[NIPNAS]],Target_CC[],COLUMN(CI$2)+9,0)</f>
        <v>23444040</v>
      </c>
      <c r="CX598" s="22">
        <f>Target_AM[[#This Row],[PROPORSI]]*VLOOKUP(Target_AM[[#This Row],[NIPNAS]],Target_CC[],COLUMN(CJ$2)+9,0)</f>
        <v>23444040</v>
      </c>
      <c r="CY598" s="22">
        <f>Target_AM[[#This Row],[PROPORSI]]*VLOOKUP(Target_AM[[#This Row],[NIPNAS]],Target_CC[],COLUMN(CK$2)+9,0)</f>
        <v>23444040</v>
      </c>
      <c r="CZ598" s="22">
        <f>Target_AM[[#This Row],[PROPORSI]]*VLOOKUP(Target_AM[[#This Row],[NIPNAS]],Target_CC[],COLUMN(CL$2)+9,0)</f>
        <v>23444040</v>
      </c>
      <c r="DA598" s="22">
        <f>Target_AM[[#This Row],[PROPORSI]]*VLOOKUP(Target_AM[[#This Row],[NIPNAS]],Target_CC[],COLUMN(CM$2)+9,0)</f>
        <v>284062315</v>
      </c>
      <c r="DB598" s="22">
        <f>Target_AM[[#This Row],[PROPORSI]]*VLOOKUP(Target_AM[[#This Row],[NIPNAS]],Target_CC[],COLUMN(CN$2)+9,0)</f>
        <v>0</v>
      </c>
      <c r="DC598" s="22">
        <f>Target_AM[[#This Row],[PROPORSI]]*VLOOKUP(Target_AM[[#This Row],[NIPNAS]],Target_CC[],COLUMN(CO$2)+9,0)</f>
        <v>0</v>
      </c>
      <c r="DD598" s="22">
        <f>Target_AM[[#This Row],[PROPORSI]]*VLOOKUP(Target_AM[[#This Row],[NIPNAS]],Target_CC[],COLUMN(CP$2)+9,0)</f>
        <v>712000</v>
      </c>
      <c r="DE598" s="22">
        <f>Target_AM[[#This Row],[PROPORSI]]*VLOOKUP(Target_AM[[#This Row],[NIPNAS]],Target_CC[],COLUMN(CQ$2)+9,0)</f>
        <v>0</v>
      </c>
      <c r="DF598" s="22">
        <f>Target_AM[[#This Row],[PROPORSI]]*VLOOKUP(Target_AM[[#This Row],[NIPNAS]],Target_CC[],COLUMN(CR$2)+9,0)</f>
        <v>0</v>
      </c>
      <c r="DG598" s="22">
        <f>Target_AM[[#This Row],[PROPORSI]]*VLOOKUP(Target_AM[[#This Row],[NIPNAS]],Target_CC[],COLUMN(CS$2)+9,0)</f>
        <v>0</v>
      </c>
      <c r="DH598" s="22">
        <f>Target_AM[[#This Row],[PROPORSI]]*VLOOKUP(Target_AM[[#This Row],[NIPNAS]],Target_CC[],COLUMN(CT$2)+9,0)</f>
        <v>0</v>
      </c>
      <c r="DI598" s="22">
        <f>Target_AM[[#This Row],[PROPORSI]]*VLOOKUP(Target_AM[[#This Row],[NIPNAS]],Target_CC[],COLUMN(CU$2)+9,0)</f>
        <v>0</v>
      </c>
      <c r="DJ598" s="22">
        <f>Target_AM[[#This Row],[PROPORSI]]*VLOOKUP(Target_AM[[#This Row],[NIPNAS]],Target_CC[],COLUMN(CV$2)+9,0)</f>
        <v>0</v>
      </c>
      <c r="DK598" s="22">
        <f>Target_AM[[#This Row],[PROPORSI]]*VLOOKUP(Target_AM[[#This Row],[NIPNAS]],Target_CC[],COLUMN(CW$2)+9,0)</f>
        <v>0</v>
      </c>
      <c r="DL598" s="22">
        <f>Target_AM[[#This Row],[PROPORSI]]*VLOOKUP(Target_AM[[#This Row],[NIPNAS]],Target_CC[],COLUMN(CX$2)+9,0)</f>
        <v>0</v>
      </c>
      <c r="DM598" s="22">
        <f>Target_AM[[#This Row],[PROPORSI]]*VLOOKUP(Target_AM[[#This Row],[NIPNAS]],Target_CC[],COLUMN(CY$2)+9,0)</f>
        <v>0</v>
      </c>
      <c r="DN598" s="22">
        <f>Target_AM[[#This Row],[PROPORSI]]*VLOOKUP(Target_AM[[#This Row],[NIPNAS]],Target_CC[],COLUMN(CZ$2)+9,0)</f>
        <v>712000</v>
      </c>
      <c r="DO598" s="22">
        <f>Target_AM[[#This Row],[PROPORSI]]*VLOOKUP(Target_AM[[#This Row],[NIPNAS]],Target_CC[],COLUMN(DA$2)+9,0)</f>
        <v>0</v>
      </c>
      <c r="DP598" s="22">
        <f>Target_AM[[#This Row],[PROPORSI]]*VLOOKUP(Target_AM[[#This Row],[NIPNAS]],Target_CC[],COLUMN(DB$2)+9,0)</f>
        <v>0</v>
      </c>
      <c r="DQ598" s="22">
        <f>Target_AM[[#This Row],[PROPORSI]]*VLOOKUP(Target_AM[[#This Row],[NIPNAS]],Target_CC[],COLUMN(DC$2)+9,0)</f>
        <v>0</v>
      </c>
      <c r="DR598" s="22">
        <f>Target_AM[[#This Row],[PROPORSI]]*VLOOKUP(Target_AM[[#This Row],[NIPNAS]],Target_CC[],COLUMN(DD$2)+9,0)</f>
        <v>0</v>
      </c>
      <c r="DS598" s="22">
        <f>Target_AM[[#This Row],[PROPORSI]]*VLOOKUP(Target_AM[[#This Row],[NIPNAS]],Target_CC[],COLUMN(DE$2)+9,0)</f>
        <v>0</v>
      </c>
      <c r="DT598" s="22">
        <f>Target_AM[[#This Row],[PROPORSI]]*VLOOKUP(Target_AM[[#This Row],[NIPNAS]],Target_CC[],COLUMN(DF$2)+9,0)</f>
        <v>0</v>
      </c>
      <c r="DU598" s="22">
        <f>Target_AM[[#This Row],[PROPORSI]]*VLOOKUP(Target_AM[[#This Row],[NIPNAS]],Target_CC[],COLUMN(DG$2)+9,0)</f>
        <v>0</v>
      </c>
      <c r="DV598" s="22">
        <f>Target_AM[[#This Row],[PROPORSI]]*VLOOKUP(Target_AM[[#This Row],[NIPNAS]],Target_CC[],COLUMN(DH$2)+9,0)</f>
        <v>0</v>
      </c>
      <c r="DW598" s="22">
        <f>Target_AM[[#This Row],[PROPORSI]]*VLOOKUP(Target_AM[[#This Row],[NIPNAS]],Target_CC[],COLUMN(DI$2)+9,0)</f>
        <v>0</v>
      </c>
      <c r="DX598" s="22">
        <f>Target_AM[[#This Row],[PROPORSI]]*VLOOKUP(Target_AM[[#This Row],[NIPNAS]],Target_CC[],COLUMN(DJ$2)+9,0)</f>
        <v>0</v>
      </c>
      <c r="DY598" s="22">
        <f>Target_AM[[#This Row],[PROPORSI]]*VLOOKUP(Target_AM[[#This Row],[NIPNAS]],Target_CC[],COLUMN(DK$2)+9,0)</f>
        <v>0</v>
      </c>
      <c r="DZ598" s="22">
        <f>Target_AM[[#This Row],[PROPORSI]]*VLOOKUP(Target_AM[[#This Row],[NIPNAS]],Target_CC[],COLUMN(DL$2)+9,0)</f>
        <v>0</v>
      </c>
      <c r="EA598" s="22">
        <f>Target_AM[[#This Row],[PROPORSI]]*VLOOKUP(Target_AM[[#This Row],[NIPNAS]],Target_CC[],COLUMN(DM$2)+9,0)</f>
        <v>0</v>
      </c>
    </row>
    <row r="599" spans="2:131" x14ac:dyDescent="0.3">
      <c r="B599">
        <v>720035</v>
      </c>
      <c r="C599" t="s">
        <v>1030</v>
      </c>
      <c r="D599">
        <v>1</v>
      </c>
      <c r="E599" s="8">
        <v>45658</v>
      </c>
      <c r="F599">
        <v>76510208</v>
      </c>
      <c r="G599" t="s">
        <v>268</v>
      </c>
      <c r="J599" t="s">
        <v>1081</v>
      </c>
      <c r="K599" t="s">
        <v>23</v>
      </c>
      <c r="L599" t="s">
        <v>159</v>
      </c>
      <c r="M599" t="s">
        <v>31</v>
      </c>
      <c r="N599" s="23">
        <f>Target_AM[[#This Row],[PROPORSI]]*VLOOKUP(Target_AM[[#This Row],[NIPNAS]],Target_CC[],9,0)</f>
        <v>1600248679.0029409</v>
      </c>
      <c r="O599" s="22">
        <f>Target_AM[[#This Row],[PROPORSI]]*VLOOKUP(Target_AM[[#This Row],[NIPNAS]],Target_CC[],COLUMN(A$2)+9,0)</f>
        <v>73544757.345857546</v>
      </c>
      <c r="P599" s="22">
        <f>Target_AM[[#This Row],[PROPORSI]]*VLOOKUP(Target_AM[[#This Row],[NIPNAS]],Target_CC[],COLUMN(B$2)+9,0)</f>
        <v>104724953.19605631</v>
      </c>
      <c r="Q599" s="22">
        <f>Target_AM[[#This Row],[PROPORSI]]*VLOOKUP(Target_AM[[#This Row],[NIPNAS]],Target_CC[],COLUMN(C$2)+9,0)</f>
        <v>80751118.354580268</v>
      </c>
      <c r="R599" s="22">
        <f>Target_AM[[#This Row],[PROPORSI]]*VLOOKUP(Target_AM[[#This Row],[NIPNAS]],Target_CC[],COLUMN(D$2)+9,0)</f>
        <v>77971253.297941595</v>
      </c>
      <c r="S599" s="22">
        <f>Target_AM[[#This Row],[PROPORSI]]*VLOOKUP(Target_AM[[#This Row],[NIPNAS]],Target_CC[],COLUMN(E$2)+9,0)</f>
        <v>106521791.85486895</v>
      </c>
      <c r="T599" s="22">
        <f>Target_AM[[#This Row],[PROPORSI]]*VLOOKUP(Target_AM[[#This Row],[NIPNAS]],Target_CC[],COLUMN(F$2)+9,0)</f>
        <v>43996563.286012106</v>
      </c>
      <c r="U599" s="22">
        <f>Target_AM[[#This Row],[PROPORSI]]*VLOOKUP(Target_AM[[#This Row],[NIPNAS]],Target_CC[],COLUMN(G$2)+9,0)</f>
        <v>115675114.28905021</v>
      </c>
      <c r="V599" s="22">
        <f>Target_AM[[#This Row],[PROPORSI]]*VLOOKUP(Target_AM[[#This Row],[NIPNAS]],Target_CC[],COLUMN(H$2)+9,0)</f>
        <v>47576336.984693199</v>
      </c>
      <c r="W599" s="22">
        <f>Target_AM[[#This Row],[PROPORSI]]*VLOOKUP(Target_AM[[#This Row],[NIPNAS]],Target_CC[],COLUMN(I$2)+9,0)</f>
        <v>80238562.999372497</v>
      </c>
      <c r="X599" s="22">
        <f>Target_AM[[#This Row],[PROPORSI]]*VLOOKUP(Target_AM[[#This Row],[NIPNAS]],Target_CC[],COLUMN(J$2)+9,0)</f>
        <v>113062694.59855251</v>
      </c>
      <c r="Y599" s="22">
        <f>Target_AM[[#This Row],[PROPORSI]]*VLOOKUP(Target_AM[[#This Row],[NIPNAS]],Target_CC[],COLUMN(K$2)+9,0)</f>
        <v>60268971.050602093</v>
      </c>
      <c r="Z599" s="22">
        <f>Target_AM[[#This Row],[PROPORSI]]*VLOOKUP(Target_AM[[#This Row],[NIPNAS]],Target_CC[],COLUMN(L$2)+9,0)</f>
        <v>116882005.62351102</v>
      </c>
      <c r="AA599" s="22">
        <f>Target_AM[[#This Row],[PROPORSI]]*VLOOKUP(Target_AM[[#This Row],[NIPNAS]],Target_CC[],COLUMN(M$2)+9,0)</f>
        <v>1021214122.8810983</v>
      </c>
      <c r="AB599" s="22">
        <f>Target_AM[[#This Row],[PROPORSI]]*VLOOKUP(Target_AM[[#This Row],[NIPNAS]],Target_CC[],COLUMN(N$2)+9,0)</f>
        <v>784015.17616632581</v>
      </c>
      <c r="AC599" s="22">
        <f>Target_AM[[#This Row],[PROPORSI]]*VLOOKUP(Target_AM[[#This Row],[NIPNAS]],Target_CC[],COLUMN(O$2)+9,0)</f>
        <v>4368635.2173886299</v>
      </c>
      <c r="AD599" s="22">
        <f>Target_AM[[#This Row],[PROPORSI]]*VLOOKUP(Target_AM[[#This Row],[NIPNAS]],Target_CC[],COLUMN(P$2)+9,0)</f>
        <v>2936614.9353813678</v>
      </c>
      <c r="AE599" s="22">
        <f>Target_AM[[#This Row],[PROPORSI]]*VLOOKUP(Target_AM[[#This Row],[NIPNAS]],Target_CC[],COLUMN(Q$2)+9,0)</f>
        <v>9857726.870086059</v>
      </c>
      <c r="AF599" s="22">
        <f>Target_AM[[#This Row],[PROPORSI]]*VLOOKUP(Target_AM[[#This Row],[NIPNAS]],Target_CC[],COLUMN(R$2)+9,0)</f>
        <v>11764996.90468891</v>
      </c>
      <c r="AG599" s="22">
        <f>Target_AM[[#This Row],[PROPORSI]]*VLOOKUP(Target_AM[[#This Row],[NIPNAS]],Target_CC[],COLUMN(S$2)+9,0)</f>
        <v>6664808.9552008361</v>
      </c>
      <c r="AH599" s="22">
        <f>Target_AM[[#This Row],[PROPORSI]]*VLOOKUP(Target_AM[[#This Row],[NIPNAS]],Target_CC[],COLUMN(T$2)+9,0)</f>
        <v>19183700.234180942</v>
      </c>
      <c r="AI599" s="22">
        <f>Target_AM[[#This Row],[PROPORSI]]*VLOOKUP(Target_AM[[#This Row],[NIPNAS]],Target_CC[],COLUMN(U$2)+9,0)</f>
        <v>8372461.0673794001</v>
      </c>
      <c r="AJ599" s="22">
        <f>Target_AM[[#This Row],[PROPORSI]]*VLOOKUP(Target_AM[[#This Row],[NIPNAS]],Target_CC[],COLUMN(V$2)+9,0)</f>
        <v>14660470.960893199</v>
      </c>
      <c r="AK599" s="22">
        <f>Target_AM[[#This Row],[PROPORSI]]*VLOOKUP(Target_AM[[#This Row],[NIPNAS]],Target_CC[],COLUMN(W$2)+9,0)</f>
        <v>13181630.389688551</v>
      </c>
      <c r="AL599" s="22">
        <f>Target_AM[[#This Row],[PROPORSI]]*VLOOKUP(Target_AM[[#This Row],[NIPNAS]],Target_CC[],COLUMN(X$2)+9,0)</f>
        <v>7028709.7238711119</v>
      </c>
      <c r="AM599" s="22">
        <f>Target_AM[[#This Row],[PROPORSI]]*VLOOKUP(Target_AM[[#This Row],[NIPNAS]],Target_CC[],COLUMN(Y$2)+9,0)</f>
        <v>15612935.011580482</v>
      </c>
      <c r="AN599" s="22">
        <f>Target_AM[[#This Row],[PROPORSI]]*VLOOKUP(Target_AM[[#This Row],[NIPNAS]],Target_CC[],COLUMN(Z$2)+9,0)</f>
        <v>114416705.44650581</v>
      </c>
      <c r="AO599" s="22">
        <f>Target_AM[[#This Row],[PROPORSI]]*VLOOKUP(Target_AM[[#This Row],[NIPNAS]],Target_CC[],COLUMN(AA$2)+9,0)</f>
        <v>74328772.522023872</v>
      </c>
      <c r="AP599" s="22">
        <f>Target_AM[[#This Row],[PROPORSI]]*VLOOKUP(Target_AM[[#This Row],[NIPNAS]],Target_CC[],COLUMN(AB$2)+9,0)</f>
        <v>109093588.41344494</v>
      </c>
      <c r="AQ599" s="22">
        <f>Target_AM[[#This Row],[PROPORSI]]*VLOOKUP(Target_AM[[#This Row],[NIPNAS]],Target_CC[],COLUMN(AC$2)+9,0)</f>
        <v>83687733.289961636</v>
      </c>
      <c r="AR599" s="22">
        <f>Target_AM[[#This Row],[PROPORSI]]*VLOOKUP(Target_AM[[#This Row],[NIPNAS]],Target_CC[],COLUMN(AD$2)+9,0)</f>
        <v>87828980.168027654</v>
      </c>
      <c r="AS599" s="22">
        <f>Target_AM[[#This Row],[PROPORSI]]*VLOOKUP(Target_AM[[#This Row],[NIPNAS]],Target_CC[],COLUMN(AE$2)+9,0)</f>
        <v>118286788.75955786</v>
      </c>
      <c r="AT599" s="22">
        <f>Target_AM[[#This Row],[PROPORSI]]*VLOOKUP(Target_AM[[#This Row],[NIPNAS]],Target_CC[],COLUMN(AF$2)+9,0)</f>
        <v>50661372.241212942</v>
      </c>
      <c r="AU599" s="22">
        <f>Target_AM[[#This Row],[PROPORSI]]*VLOOKUP(Target_AM[[#This Row],[NIPNAS]],Target_CC[],COLUMN(AG$2)+9,0)</f>
        <v>134858814.52323115</v>
      </c>
      <c r="AV599" s="22">
        <f>Target_AM[[#This Row],[PROPORSI]]*VLOOKUP(Target_AM[[#This Row],[NIPNAS]],Target_CC[],COLUMN(AH$2)+9,0)</f>
        <v>55948798.0520726</v>
      </c>
      <c r="AW599" s="22">
        <f>Target_AM[[#This Row],[PROPORSI]]*VLOOKUP(Target_AM[[#This Row],[NIPNAS]],Target_CC[],COLUMN(AI$2)+9,0)</f>
        <v>94899033.960265696</v>
      </c>
      <c r="AX599" s="22">
        <f>Target_AM[[#This Row],[PROPORSI]]*VLOOKUP(Target_AM[[#This Row],[NIPNAS]],Target_CC[],COLUMN(AJ$2)+9,0)</f>
        <v>126244324.98824106</v>
      </c>
      <c r="AY599" s="22">
        <f>Target_AM[[#This Row],[PROPORSI]]*VLOOKUP(Target_AM[[#This Row],[NIPNAS]],Target_CC[],COLUMN(AK$2)+9,0)</f>
        <v>67297680.774473205</v>
      </c>
      <c r="AZ599" s="22">
        <f>Target_AM[[#This Row],[PROPORSI]]*VLOOKUP(Target_AM[[#This Row],[NIPNAS]],Target_CC[],COLUMN(AL$2)+9,0)</f>
        <v>132494940.6350915</v>
      </c>
      <c r="BA599" s="22">
        <f>Target_AM[[#This Row],[PROPORSI]]*VLOOKUP(Target_AM[[#This Row],[NIPNAS]],Target_CC[],COLUMN(AM$2)+9,0)</f>
        <v>1135630828.3276041</v>
      </c>
      <c r="BB599" s="22">
        <f>Target_AM[[#This Row],[PROPORSI]]*VLOOKUP(Target_AM[[#This Row],[NIPNAS]],Target_CC[],COLUMN(AN$2)+9,0)</f>
        <v>0</v>
      </c>
      <c r="BC599" s="22">
        <f>Target_AM[[#This Row],[PROPORSI]]*VLOOKUP(Target_AM[[#This Row],[NIPNAS]],Target_CC[],COLUMN(AO$2)+9,0)</f>
        <v>0</v>
      </c>
      <c r="BD599" s="22">
        <f>Target_AM[[#This Row],[PROPORSI]]*VLOOKUP(Target_AM[[#This Row],[NIPNAS]],Target_CC[],COLUMN(AP$2)+9,0)</f>
        <v>0</v>
      </c>
      <c r="BE599" s="22">
        <f>Target_AM[[#This Row],[PROPORSI]]*VLOOKUP(Target_AM[[#This Row],[NIPNAS]],Target_CC[],COLUMN(AQ$2)+9,0)</f>
        <v>0</v>
      </c>
      <c r="BF599" s="22">
        <f>Target_AM[[#This Row],[PROPORSI]]*VLOOKUP(Target_AM[[#This Row],[NIPNAS]],Target_CC[],COLUMN(AR$2)+9,0)</f>
        <v>0</v>
      </c>
      <c r="BG599" s="22">
        <f>Target_AM[[#This Row],[PROPORSI]]*VLOOKUP(Target_AM[[#This Row],[NIPNAS]],Target_CC[],COLUMN(AS$2)+9,0)</f>
        <v>0</v>
      </c>
      <c r="BH599" s="22">
        <f>Target_AM[[#This Row],[PROPORSI]]*VLOOKUP(Target_AM[[#This Row],[NIPNAS]],Target_CC[],COLUMN(AT$2)+9,0)</f>
        <v>0</v>
      </c>
      <c r="BI599" s="22">
        <f>Target_AM[[#This Row],[PROPORSI]]*VLOOKUP(Target_AM[[#This Row],[NIPNAS]],Target_CC[],COLUMN(AU$2)+9,0)</f>
        <v>0</v>
      </c>
      <c r="BJ599" s="22">
        <f>Target_AM[[#This Row],[PROPORSI]]*VLOOKUP(Target_AM[[#This Row],[NIPNAS]],Target_CC[],COLUMN(AV$2)+9,0)</f>
        <v>0</v>
      </c>
      <c r="BK599" s="22">
        <f>Target_AM[[#This Row],[PROPORSI]]*VLOOKUP(Target_AM[[#This Row],[NIPNAS]],Target_CC[],COLUMN(AW$2)+9,0)</f>
        <v>0</v>
      </c>
      <c r="BL599" s="22">
        <f>Target_AM[[#This Row],[PROPORSI]]*VLOOKUP(Target_AM[[#This Row],[NIPNAS]],Target_CC[],COLUMN(AX$2)+9,0)</f>
        <v>0</v>
      </c>
      <c r="BM599" s="22">
        <f>Target_AM[[#This Row],[PROPORSI]]*VLOOKUP(Target_AM[[#This Row],[NIPNAS]],Target_CC[],COLUMN(AY$2)+9,0)</f>
        <v>0</v>
      </c>
      <c r="BN599" s="22">
        <f>Target_AM[[#This Row],[PROPORSI]]*VLOOKUP(Target_AM[[#This Row],[NIPNAS]],Target_CC[],COLUMN(AZ$2)+9,0)</f>
        <v>0</v>
      </c>
      <c r="BO599" s="22">
        <f>Target_AM[[#This Row],[PROPORSI]]*VLOOKUP(Target_AM[[#This Row],[NIPNAS]],Target_CC[],COLUMN(BA$2)+9,0)</f>
        <v>70641370</v>
      </c>
      <c r="BP599" s="22">
        <f>Target_AM[[#This Row],[PROPORSI]]*VLOOKUP(Target_AM[[#This Row],[NIPNAS]],Target_CC[],COLUMN(BB$2)+9,0)</f>
        <v>66669481</v>
      </c>
      <c r="BQ599" s="22">
        <f>Target_AM[[#This Row],[PROPORSI]]*VLOOKUP(Target_AM[[#This Row],[NIPNAS]],Target_CC[],COLUMN(BC$2)+9,0)</f>
        <v>63694289</v>
      </c>
      <c r="BR599" s="22">
        <f>Target_AM[[#This Row],[PROPORSI]]*VLOOKUP(Target_AM[[#This Row],[NIPNAS]],Target_CC[],COLUMN(BD$2)+9,0)</f>
        <v>63671284.200000003</v>
      </c>
      <c r="BS599" s="22">
        <f>Target_AM[[#This Row],[PROPORSI]]*VLOOKUP(Target_AM[[#This Row],[NIPNAS]],Target_CC[],COLUMN(BE$2)+9,0)</f>
        <v>63671284.200000003</v>
      </c>
      <c r="BT599" s="22">
        <f>Target_AM[[#This Row],[PROPORSI]]*VLOOKUP(Target_AM[[#This Row],[NIPNAS]],Target_CC[],COLUMN(BF$2)+9,0)</f>
        <v>63671284.200000003</v>
      </c>
      <c r="BU599" s="22">
        <f>Target_AM[[#This Row],[PROPORSI]]*VLOOKUP(Target_AM[[#This Row],[NIPNAS]],Target_CC[],COLUMN(BG$2)+9,0)</f>
        <v>63671284.200000003</v>
      </c>
      <c r="BV599" s="22">
        <f>Target_AM[[#This Row],[PROPORSI]]*VLOOKUP(Target_AM[[#This Row],[NIPNAS]],Target_CC[],COLUMN(BH$2)+9,0)</f>
        <v>63671284.200000003</v>
      </c>
      <c r="BW599" s="22">
        <f>Target_AM[[#This Row],[PROPORSI]]*VLOOKUP(Target_AM[[#This Row],[NIPNAS]],Target_CC[],COLUMN(BI$2)+9,0)</f>
        <v>63671284.200000003</v>
      </c>
      <c r="BX599" s="22">
        <f>Target_AM[[#This Row],[PROPORSI]]*VLOOKUP(Target_AM[[#This Row],[NIPNAS]],Target_CC[],COLUMN(BJ$2)+9,0)</f>
        <v>63671284.200000003</v>
      </c>
      <c r="BY599" s="22">
        <f>Target_AM[[#This Row],[PROPORSI]]*VLOOKUP(Target_AM[[#This Row],[NIPNAS]],Target_CC[],COLUMN(BK$2)+9,0)</f>
        <v>63671284.200000003</v>
      </c>
      <c r="BZ599" s="22">
        <f>Target_AM[[#This Row],[PROPORSI]]*VLOOKUP(Target_AM[[#This Row],[NIPNAS]],Target_CC[],COLUMN(BL$2)+9,0)</f>
        <v>63671284.200000003</v>
      </c>
      <c r="CA599" s="22">
        <f>Target_AM[[#This Row],[PROPORSI]]*VLOOKUP(Target_AM[[#This Row],[NIPNAS]],Target_CC[],COLUMN(BM$2)+9,0)</f>
        <v>774046697.80000007</v>
      </c>
      <c r="CB599" s="22">
        <f>Target_AM[[#This Row],[PROPORSI]]*VLOOKUP(Target_AM[[#This Row],[NIPNAS]],Target_CC[],COLUMN(BN$2)+9,0)</f>
        <v>1773000</v>
      </c>
      <c r="CC599" s="22">
        <f>Target_AM[[#This Row],[PROPORSI]]*VLOOKUP(Target_AM[[#This Row],[NIPNAS]],Target_CC[],COLUMN(BO$2)+9,0)</f>
        <v>1773000</v>
      </c>
      <c r="CD599" s="22">
        <f>Target_AM[[#This Row],[PROPORSI]]*VLOOKUP(Target_AM[[#This Row],[NIPNAS]],Target_CC[],COLUMN(BP$2)+9,0)</f>
        <v>460096</v>
      </c>
      <c r="CE599" s="22">
        <f>Target_AM[[#This Row],[PROPORSI]]*VLOOKUP(Target_AM[[#This Row],[NIPNAS]],Target_CC[],COLUMN(BQ$2)+9,0)</f>
        <v>437091.19999999995</v>
      </c>
      <c r="CF599" s="22">
        <f>Target_AM[[#This Row],[PROPORSI]]*VLOOKUP(Target_AM[[#This Row],[NIPNAS]],Target_CC[],COLUMN(BR$2)+9,0)</f>
        <v>437091.19999999995</v>
      </c>
      <c r="CG599" s="22">
        <f>Target_AM[[#This Row],[PROPORSI]]*VLOOKUP(Target_AM[[#This Row],[NIPNAS]],Target_CC[],COLUMN(BS$2)+9,0)</f>
        <v>437091.19999999995</v>
      </c>
      <c r="CH599" s="22">
        <f>Target_AM[[#This Row],[PROPORSI]]*VLOOKUP(Target_AM[[#This Row],[NIPNAS]],Target_CC[],COLUMN(BT$2)+9,0)</f>
        <v>437091.19999999995</v>
      </c>
      <c r="CI599" s="22">
        <f>Target_AM[[#This Row],[PROPORSI]]*VLOOKUP(Target_AM[[#This Row],[NIPNAS]],Target_CC[],COLUMN(BU$2)+9,0)</f>
        <v>437091.19999999995</v>
      </c>
      <c r="CJ599" s="22">
        <f>Target_AM[[#This Row],[PROPORSI]]*VLOOKUP(Target_AM[[#This Row],[NIPNAS]],Target_CC[],COLUMN(BV$2)+9,0)</f>
        <v>437091.19999999995</v>
      </c>
      <c r="CK599" s="22">
        <f>Target_AM[[#This Row],[PROPORSI]]*VLOOKUP(Target_AM[[#This Row],[NIPNAS]],Target_CC[],COLUMN(BW$2)+9,0)</f>
        <v>437091.19999999995</v>
      </c>
      <c r="CL599" s="22">
        <f>Target_AM[[#This Row],[PROPORSI]]*VLOOKUP(Target_AM[[#This Row],[NIPNAS]],Target_CC[],COLUMN(BX$2)+9,0)</f>
        <v>437091.19999999995</v>
      </c>
      <c r="CM599" s="22">
        <f>Target_AM[[#This Row],[PROPORSI]]*VLOOKUP(Target_AM[[#This Row],[NIPNAS]],Target_CC[],COLUMN(BY$2)+9,0)</f>
        <v>437091.19999999995</v>
      </c>
      <c r="CN599" s="22">
        <f>Target_AM[[#This Row],[PROPORSI]]*VLOOKUP(Target_AM[[#This Row],[NIPNAS]],Target_CC[],COLUMN(BZ$2)+9,0)</f>
        <v>7939916.8000000017</v>
      </c>
      <c r="CO599" s="22">
        <f>Target_AM[[#This Row],[PROPORSI]]*VLOOKUP(Target_AM[[#This Row],[NIPNAS]],Target_CC[],COLUMN(CA$2)+9,0)</f>
        <v>68868370</v>
      </c>
      <c r="CP599" s="22">
        <f>Target_AM[[#This Row],[PROPORSI]]*VLOOKUP(Target_AM[[#This Row],[NIPNAS]],Target_CC[],COLUMN(CB$2)+9,0)</f>
        <v>64896481</v>
      </c>
      <c r="CQ599" s="22">
        <f>Target_AM[[#This Row],[PROPORSI]]*VLOOKUP(Target_AM[[#This Row],[NIPNAS]],Target_CC[],COLUMN(CC$2)+9,0)</f>
        <v>63234193</v>
      </c>
      <c r="CR599" s="22">
        <f>Target_AM[[#This Row],[PROPORSI]]*VLOOKUP(Target_AM[[#This Row],[NIPNAS]],Target_CC[],COLUMN(CD$2)+9,0)</f>
        <v>63234193</v>
      </c>
      <c r="CS599" s="22">
        <f>Target_AM[[#This Row],[PROPORSI]]*VLOOKUP(Target_AM[[#This Row],[NIPNAS]],Target_CC[],COLUMN(CE$2)+9,0)</f>
        <v>63234193</v>
      </c>
      <c r="CT599" s="22">
        <f>Target_AM[[#This Row],[PROPORSI]]*VLOOKUP(Target_AM[[#This Row],[NIPNAS]],Target_CC[],COLUMN(CF$2)+9,0)</f>
        <v>63234193</v>
      </c>
      <c r="CU599" s="22">
        <f>Target_AM[[#This Row],[PROPORSI]]*VLOOKUP(Target_AM[[#This Row],[NIPNAS]],Target_CC[],COLUMN(CG$2)+9,0)</f>
        <v>63234193</v>
      </c>
      <c r="CV599" s="22">
        <f>Target_AM[[#This Row],[PROPORSI]]*VLOOKUP(Target_AM[[#This Row],[NIPNAS]],Target_CC[],COLUMN(CH$2)+9,0)</f>
        <v>63234193</v>
      </c>
      <c r="CW599" s="22">
        <f>Target_AM[[#This Row],[PROPORSI]]*VLOOKUP(Target_AM[[#This Row],[NIPNAS]],Target_CC[],COLUMN(CI$2)+9,0)</f>
        <v>63234193</v>
      </c>
      <c r="CX599" s="22">
        <f>Target_AM[[#This Row],[PROPORSI]]*VLOOKUP(Target_AM[[#This Row],[NIPNAS]],Target_CC[],COLUMN(CJ$2)+9,0)</f>
        <v>63234193</v>
      </c>
      <c r="CY599" s="22">
        <f>Target_AM[[#This Row],[PROPORSI]]*VLOOKUP(Target_AM[[#This Row],[NIPNAS]],Target_CC[],COLUMN(CK$2)+9,0)</f>
        <v>63234193</v>
      </c>
      <c r="CZ599" s="22">
        <f>Target_AM[[#This Row],[PROPORSI]]*VLOOKUP(Target_AM[[#This Row],[NIPNAS]],Target_CC[],COLUMN(CL$2)+9,0)</f>
        <v>63234193</v>
      </c>
      <c r="DA599" s="22">
        <f>Target_AM[[#This Row],[PROPORSI]]*VLOOKUP(Target_AM[[#This Row],[NIPNAS]],Target_CC[],COLUMN(CM$2)+9,0)</f>
        <v>766106781</v>
      </c>
      <c r="DB599" s="22">
        <f>Target_AM[[#This Row],[PROPORSI]]*VLOOKUP(Target_AM[[#This Row],[NIPNAS]],Target_CC[],COLUMN(CN$2)+9,0)</f>
        <v>0</v>
      </c>
      <c r="DC599" s="22">
        <f>Target_AM[[#This Row],[PROPORSI]]*VLOOKUP(Target_AM[[#This Row],[NIPNAS]],Target_CC[],COLUMN(CO$2)+9,0)</f>
        <v>0</v>
      </c>
      <c r="DD599" s="22">
        <f>Target_AM[[#This Row],[PROPORSI]]*VLOOKUP(Target_AM[[#This Row],[NIPNAS]],Target_CC[],COLUMN(CP$2)+9,0)</f>
        <v>-550000</v>
      </c>
      <c r="DE599" s="22">
        <f>Target_AM[[#This Row],[PROPORSI]]*VLOOKUP(Target_AM[[#This Row],[NIPNAS]],Target_CC[],COLUMN(CQ$2)+9,0)</f>
        <v>0</v>
      </c>
      <c r="DF599" s="22">
        <f>Target_AM[[#This Row],[PROPORSI]]*VLOOKUP(Target_AM[[#This Row],[NIPNAS]],Target_CC[],COLUMN(CR$2)+9,0)</f>
        <v>0</v>
      </c>
      <c r="DG599" s="22">
        <f>Target_AM[[#This Row],[PROPORSI]]*VLOOKUP(Target_AM[[#This Row],[NIPNAS]],Target_CC[],COLUMN(CS$2)+9,0)</f>
        <v>0</v>
      </c>
      <c r="DH599" s="22">
        <f>Target_AM[[#This Row],[PROPORSI]]*VLOOKUP(Target_AM[[#This Row],[NIPNAS]],Target_CC[],COLUMN(CT$2)+9,0)</f>
        <v>0</v>
      </c>
      <c r="DI599" s="22">
        <f>Target_AM[[#This Row],[PROPORSI]]*VLOOKUP(Target_AM[[#This Row],[NIPNAS]],Target_CC[],COLUMN(CU$2)+9,0)</f>
        <v>0</v>
      </c>
      <c r="DJ599" s="22">
        <f>Target_AM[[#This Row],[PROPORSI]]*VLOOKUP(Target_AM[[#This Row],[NIPNAS]],Target_CC[],COLUMN(CV$2)+9,0)</f>
        <v>0</v>
      </c>
      <c r="DK599" s="22">
        <f>Target_AM[[#This Row],[PROPORSI]]*VLOOKUP(Target_AM[[#This Row],[NIPNAS]],Target_CC[],COLUMN(CW$2)+9,0)</f>
        <v>0</v>
      </c>
      <c r="DL599" s="22">
        <f>Target_AM[[#This Row],[PROPORSI]]*VLOOKUP(Target_AM[[#This Row],[NIPNAS]],Target_CC[],COLUMN(CX$2)+9,0)</f>
        <v>0</v>
      </c>
      <c r="DM599" s="22">
        <f>Target_AM[[#This Row],[PROPORSI]]*VLOOKUP(Target_AM[[#This Row],[NIPNAS]],Target_CC[],COLUMN(CY$2)+9,0)</f>
        <v>0</v>
      </c>
      <c r="DN599" s="22">
        <f>Target_AM[[#This Row],[PROPORSI]]*VLOOKUP(Target_AM[[#This Row],[NIPNAS]],Target_CC[],COLUMN(CZ$2)+9,0)</f>
        <v>-550000</v>
      </c>
      <c r="DO599" s="22">
        <f>Target_AM[[#This Row],[PROPORSI]]*VLOOKUP(Target_AM[[#This Row],[NIPNAS]],Target_CC[],COLUMN(DA$2)+9,0)</f>
        <v>0</v>
      </c>
      <c r="DP599" s="22">
        <f>Target_AM[[#This Row],[PROPORSI]]*VLOOKUP(Target_AM[[#This Row],[NIPNAS]],Target_CC[],COLUMN(DB$2)+9,0)</f>
        <v>0</v>
      </c>
      <c r="DQ599" s="22">
        <f>Target_AM[[#This Row],[PROPORSI]]*VLOOKUP(Target_AM[[#This Row],[NIPNAS]],Target_CC[],COLUMN(DC$2)+9,0)</f>
        <v>0</v>
      </c>
      <c r="DR599" s="22">
        <f>Target_AM[[#This Row],[PROPORSI]]*VLOOKUP(Target_AM[[#This Row],[NIPNAS]],Target_CC[],COLUMN(DD$2)+9,0)</f>
        <v>0</v>
      </c>
      <c r="DS599" s="22">
        <f>Target_AM[[#This Row],[PROPORSI]]*VLOOKUP(Target_AM[[#This Row],[NIPNAS]],Target_CC[],COLUMN(DE$2)+9,0)</f>
        <v>0</v>
      </c>
      <c r="DT599" s="22">
        <f>Target_AM[[#This Row],[PROPORSI]]*VLOOKUP(Target_AM[[#This Row],[NIPNAS]],Target_CC[],COLUMN(DF$2)+9,0)</f>
        <v>0</v>
      </c>
      <c r="DU599" s="22">
        <f>Target_AM[[#This Row],[PROPORSI]]*VLOOKUP(Target_AM[[#This Row],[NIPNAS]],Target_CC[],COLUMN(DG$2)+9,0)</f>
        <v>0</v>
      </c>
      <c r="DV599" s="22">
        <f>Target_AM[[#This Row],[PROPORSI]]*VLOOKUP(Target_AM[[#This Row],[NIPNAS]],Target_CC[],COLUMN(DH$2)+9,0)</f>
        <v>0</v>
      </c>
      <c r="DW599" s="22">
        <f>Target_AM[[#This Row],[PROPORSI]]*VLOOKUP(Target_AM[[#This Row],[NIPNAS]],Target_CC[],COLUMN(DI$2)+9,0)</f>
        <v>0</v>
      </c>
      <c r="DX599" s="22">
        <f>Target_AM[[#This Row],[PROPORSI]]*VLOOKUP(Target_AM[[#This Row],[NIPNAS]],Target_CC[],COLUMN(DJ$2)+9,0)</f>
        <v>0</v>
      </c>
      <c r="DY599" s="22">
        <f>Target_AM[[#This Row],[PROPORSI]]*VLOOKUP(Target_AM[[#This Row],[NIPNAS]],Target_CC[],COLUMN(DK$2)+9,0)</f>
        <v>0</v>
      </c>
      <c r="DZ599" s="22">
        <f>Target_AM[[#This Row],[PROPORSI]]*VLOOKUP(Target_AM[[#This Row],[NIPNAS]],Target_CC[],COLUMN(DL$2)+9,0)</f>
        <v>0</v>
      </c>
      <c r="EA599" s="22">
        <f>Target_AM[[#This Row],[PROPORSI]]*VLOOKUP(Target_AM[[#This Row],[NIPNAS]],Target_CC[],COLUMN(DM$2)+9,0)</f>
        <v>0</v>
      </c>
    </row>
    <row r="600" spans="2:131" x14ac:dyDescent="0.3">
      <c r="B600">
        <v>950436</v>
      </c>
      <c r="C600" t="s">
        <v>1052</v>
      </c>
      <c r="D600">
        <v>1</v>
      </c>
      <c r="E600" s="8">
        <v>45658</v>
      </c>
      <c r="F600">
        <v>76510209</v>
      </c>
      <c r="G600" t="s">
        <v>277</v>
      </c>
      <c r="J600" t="s">
        <v>1081</v>
      </c>
      <c r="K600" t="s">
        <v>26</v>
      </c>
      <c r="L600" t="s">
        <v>159</v>
      </c>
      <c r="M600" t="s">
        <v>31</v>
      </c>
      <c r="N600" s="23">
        <f>Target_AM[[#This Row],[PROPORSI]]*VLOOKUP(Target_AM[[#This Row],[NIPNAS]],Target_CC[],9,0)</f>
        <v>1851101666</v>
      </c>
      <c r="O600" s="22">
        <f>Target_AM[[#This Row],[PROPORSI]]*VLOOKUP(Target_AM[[#This Row],[NIPNAS]],Target_CC[],COLUMN(A$2)+9,0)</f>
        <v>166328192.72081459</v>
      </c>
      <c r="P600" s="22">
        <f>Target_AM[[#This Row],[PROPORSI]]*VLOOKUP(Target_AM[[#This Row],[NIPNAS]],Target_CC[],COLUMN(B$2)+9,0)</f>
        <v>286507593.18396586</v>
      </c>
      <c r="Q600" s="22">
        <f>Target_AM[[#This Row],[PROPORSI]]*VLOOKUP(Target_AM[[#This Row],[NIPNAS]],Target_CC[],COLUMN(C$2)+9,0)</f>
        <v>96419987.478613272</v>
      </c>
      <c r="R600" s="22">
        <f>Target_AM[[#This Row],[PROPORSI]]*VLOOKUP(Target_AM[[#This Row],[NIPNAS]],Target_CC[],COLUMN(D$2)+9,0)</f>
        <v>103438937.52323753</v>
      </c>
      <c r="S600" s="22">
        <f>Target_AM[[#This Row],[PROPORSI]]*VLOOKUP(Target_AM[[#This Row],[NIPNAS]],Target_CC[],COLUMN(E$2)+9,0)</f>
        <v>148542911.5016616</v>
      </c>
      <c r="T600" s="22">
        <f>Target_AM[[#This Row],[PROPORSI]]*VLOOKUP(Target_AM[[#This Row],[NIPNAS]],Target_CC[],COLUMN(F$2)+9,0)</f>
        <v>41729236.503898412</v>
      </c>
      <c r="U600" s="22">
        <f>Target_AM[[#This Row],[PROPORSI]]*VLOOKUP(Target_AM[[#This Row],[NIPNAS]],Target_CC[],COLUMN(G$2)+9,0)</f>
        <v>144283164.391251</v>
      </c>
      <c r="V600" s="22">
        <f>Target_AM[[#This Row],[PROPORSI]]*VLOOKUP(Target_AM[[#This Row],[NIPNAS]],Target_CC[],COLUMN(H$2)+9,0)</f>
        <v>32744777.935525492</v>
      </c>
      <c r="W600" s="22">
        <f>Target_AM[[#This Row],[PROPORSI]]*VLOOKUP(Target_AM[[#This Row],[NIPNAS]],Target_CC[],COLUMN(I$2)+9,0)</f>
        <v>2620167.5461692726</v>
      </c>
      <c r="X600" s="22">
        <f>Target_AM[[#This Row],[PROPORSI]]*VLOOKUP(Target_AM[[#This Row],[NIPNAS]],Target_CC[],COLUMN(J$2)+9,0)</f>
        <v>149689264.33901343</v>
      </c>
      <c r="Y600" s="22">
        <f>Target_AM[[#This Row],[PROPORSI]]*VLOOKUP(Target_AM[[#This Row],[NIPNAS]],Target_CC[],COLUMN(K$2)+9,0)</f>
        <v>84239011.211468622</v>
      </c>
      <c r="Z600" s="22">
        <f>Target_AM[[#This Row],[PROPORSI]]*VLOOKUP(Target_AM[[#This Row],[NIPNAS]],Target_CC[],COLUMN(L$2)+9,0)</f>
        <v>166127224.69071463</v>
      </c>
      <c r="AA600" s="22">
        <f>Target_AM[[#This Row],[PROPORSI]]*VLOOKUP(Target_AM[[#This Row],[NIPNAS]],Target_CC[],COLUMN(M$2)+9,0)</f>
        <v>1422670469.0263336</v>
      </c>
      <c r="AB600" s="22">
        <f>Target_AM[[#This Row],[PROPORSI]]*VLOOKUP(Target_AM[[#This Row],[NIPNAS]],Target_CC[],COLUMN(N$2)+9,0)</f>
        <v>1773122.0011262894</v>
      </c>
      <c r="AC600" s="22">
        <f>Target_AM[[#This Row],[PROPORSI]]*VLOOKUP(Target_AM[[#This Row],[NIPNAS]],Target_CC[],COLUMN(O$2)+9,0)</f>
        <v>11951756.705868423</v>
      </c>
      <c r="AD600" s="22">
        <f>Target_AM[[#This Row],[PROPORSI]]*VLOOKUP(Target_AM[[#This Row],[NIPNAS]],Target_CC[],COLUMN(P$2)+9,0)</f>
        <v>3506432.8651854694</v>
      </c>
      <c r="AE600" s="22">
        <f>Target_AM[[#This Row],[PROPORSI]]*VLOOKUP(Target_AM[[#This Row],[NIPNAS]],Target_CC[],COLUMN(Q$2)+9,0)</f>
        <v>13077547.823165372</v>
      </c>
      <c r="AF600" s="22">
        <f>Target_AM[[#This Row],[PROPORSI]]*VLOOKUP(Target_AM[[#This Row],[NIPNAS]],Target_CC[],COLUMN(R$2)+9,0)</f>
        <v>16406097.415367931</v>
      </c>
      <c r="AG600" s="22">
        <f>Target_AM[[#This Row],[PROPORSI]]*VLOOKUP(Target_AM[[#This Row],[NIPNAS]],Target_CC[],COLUMN(S$2)+9,0)</f>
        <v>6321343.4953292757</v>
      </c>
      <c r="AH600" s="22">
        <f>Target_AM[[#This Row],[PROPORSI]]*VLOOKUP(Target_AM[[#This Row],[NIPNAS]],Target_CC[],COLUMN(T$2)+9,0)</f>
        <v>23928093.709113508</v>
      </c>
      <c r="AI600" s="22">
        <f>Target_AM[[#This Row],[PROPORSI]]*VLOOKUP(Target_AM[[#This Row],[NIPNAS]],Target_CC[],COLUMN(U$2)+9,0)</f>
        <v>5762410.387192592</v>
      </c>
      <c r="AJ600" s="22">
        <f>Target_AM[[#This Row],[PROPORSI]]*VLOOKUP(Target_AM[[#This Row],[NIPNAS]],Target_CC[],COLUMN(V$2)+9,0)</f>
        <v>478733.52646644181</v>
      </c>
      <c r="AK600" s="22">
        <f>Target_AM[[#This Row],[PROPORSI]]*VLOOKUP(Target_AM[[#This Row],[NIPNAS]],Target_CC[],COLUMN(W$2)+9,0)</f>
        <v>17451809.041233689</v>
      </c>
      <c r="AL600" s="22">
        <f>Target_AM[[#This Row],[PROPORSI]]*VLOOKUP(Target_AM[[#This Row],[NIPNAS]],Target_CC[],COLUMN(X$2)+9,0)</f>
        <v>9824152.4106030315</v>
      </c>
      <c r="AM600" s="22">
        <f>Target_AM[[#This Row],[PROPORSI]]*VLOOKUP(Target_AM[[#This Row],[NIPNAS]],Target_CC[],COLUMN(Y$2)+9,0)</f>
        <v>22191042.57249862</v>
      </c>
      <c r="AN600" s="22">
        <f>Target_AM[[#This Row],[PROPORSI]]*VLOOKUP(Target_AM[[#This Row],[NIPNAS]],Target_CC[],COLUMN(Z$2)+9,0)</f>
        <v>132672541.95315064</v>
      </c>
      <c r="AO600" s="22">
        <f>Target_AM[[#This Row],[PROPORSI]]*VLOOKUP(Target_AM[[#This Row],[NIPNAS]],Target_CC[],COLUMN(AA$2)+9,0)</f>
        <v>168101314.72194088</v>
      </c>
      <c r="AP600" s="22">
        <f>Target_AM[[#This Row],[PROPORSI]]*VLOOKUP(Target_AM[[#This Row],[NIPNAS]],Target_CC[],COLUMN(AB$2)+9,0)</f>
        <v>298459349.88983428</v>
      </c>
      <c r="AQ600" s="22">
        <f>Target_AM[[#This Row],[PROPORSI]]*VLOOKUP(Target_AM[[#This Row],[NIPNAS]],Target_CC[],COLUMN(AC$2)+9,0)</f>
        <v>99926420.343798742</v>
      </c>
      <c r="AR600" s="22">
        <f>Target_AM[[#This Row],[PROPORSI]]*VLOOKUP(Target_AM[[#This Row],[NIPNAS]],Target_CC[],COLUMN(AD$2)+9,0)</f>
        <v>116516485.3464029</v>
      </c>
      <c r="AS600" s="22">
        <f>Target_AM[[#This Row],[PROPORSI]]*VLOOKUP(Target_AM[[#This Row],[NIPNAS]],Target_CC[],COLUMN(AE$2)+9,0)</f>
        <v>164949008.91702953</v>
      </c>
      <c r="AT600" s="22">
        <f>Target_AM[[#This Row],[PROPORSI]]*VLOOKUP(Target_AM[[#This Row],[NIPNAS]],Target_CC[],COLUMN(AF$2)+9,0)</f>
        <v>48050579.999227688</v>
      </c>
      <c r="AU600" s="22">
        <f>Target_AM[[#This Row],[PROPORSI]]*VLOOKUP(Target_AM[[#This Row],[NIPNAS]],Target_CC[],COLUMN(AG$2)+9,0)</f>
        <v>168211258.10036451</v>
      </c>
      <c r="AV600" s="22">
        <f>Target_AM[[#This Row],[PROPORSI]]*VLOOKUP(Target_AM[[#This Row],[NIPNAS]],Target_CC[],COLUMN(AH$2)+9,0)</f>
        <v>38507188.322718084</v>
      </c>
      <c r="AW600" s="22">
        <f>Target_AM[[#This Row],[PROPORSI]]*VLOOKUP(Target_AM[[#This Row],[NIPNAS]],Target_CC[],COLUMN(AI$2)+9,0)</f>
        <v>3098901.0726357144</v>
      </c>
      <c r="AX600" s="22">
        <f>Target_AM[[#This Row],[PROPORSI]]*VLOOKUP(Target_AM[[#This Row],[NIPNAS]],Target_CC[],COLUMN(AJ$2)+9,0)</f>
        <v>167141073.38024712</v>
      </c>
      <c r="AY600" s="22">
        <f>Target_AM[[#This Row],[PROPORSI]]*VLOOKUP(Target_AM[[#This Row],[NIPNAS]],Target_CC[],COLUMN(AK$2)+9,0)</f>
        <v>94063163.622071654</v>
      </c>
      <c r="AZ600" s="22">
        <f>Target_AM[[#This Row],[PROPORSI]]*VLOOKUP(Target_AM[[#This Row],[NIPNAS]],Target_CC[],COLUMN(AL$2)+9,0)</f>
        <v>188318267.26321325</v>
      </c>
      <c r="BA600" s="22">
        <f>Target_AM[[#This Row],[PROPORSI]]*VLOOKUP(Target_AM[[#This Row],[NIPNAS]],Target_CC[],COLUMN(AM$2)+9,0)</f>
        <v>1555343010.9794843</v>
      </c>
      <c r="BB600" s="22">
        <f>Target_AM[[#This Row],[PROPORSI]]*VLOOKUP(Target_AM[[#This Row],[NIPNAS]],Target_CC[],COLUMN(AN$2)+9,0)</f>
        <v>0</v>
      </c>
      <c r="BC600" s="22">
        <f>Target_AM[[#This Row],[PROPORSI]]*VLOOKUP(Target_AM[[#This Row],[NIPNAS]],Target_CC[],COLUMN(AO$2)+9,0)</f>
        <v>0</v>
      </c>
      <c r="BD600" s="22">
        <f>Target_AM[[#This Row],[PROPORSI]]*VLOOKUP(Target_AM[[#This Row],[NIPNAS]],Target_CC[],COLUMN(AP$2)+9,0)</f>
        <v>0</v>
      </c>
      <c r="BE600" s="22">
        <f>Target_AM[[#This Row],[PROPORSI]]*VLOOKUP(Target_AM[[#This Row],[NIPNAS]],Target_CC[],COLUMN(AQ$2)+9,0)</f>
        <v>0</v>
      </c>
      <c r="BF600" s="22">
        <f>Target_AM[[#This Row],[PROPORSI]]*VLOOKUP(Target_AM[[#This Row],[NIPNAS]],Target_CC[],COLUMN(AR$2)+9,0)</f>
        <v>0</v>
      </c>
      <c r="BG600" s="22">
        <f>Target_AM[[#This Row],[PROPORSI]]*VLOOKUP(Target_AM[[#This Row],[NIPNAS]],Target_CC[],COLUMN(AS$2)+9,0)</f>
        <v>0</v>
      </c>
      <c r="BH600" s="22">
        <f>Target_AM[[#This Row],[PROPORSI]]*VLOOKUP(Target_AM[[#This Row],[NIPNAS]],Target_CC[],COLUMN(AT$2)+9,0)</f>
        <v>0</v>
      </c>
      <c r="BI600" s="22">
        <f>Target_AM[[#This Row],[PROPORSI]]*VLOOKUP(Target_AM[[#This Row],[NIPNAS]],Target_CC[],COLUMN(AU$2)+9,0)</f>
        <v>0</v>
      </c>
      <c r="BJ600" s="22">
        <f>Target_AM[[#This Row],[PROPORSI]]*VLOOKUP(Target_AM[[#This Row],[NIPNAS]],Target_CC[],COLUMN(AV$2)+9,0)</f>
        <v>0</v>
      </c>
      <c r="BK600" s="22">
        <f>Target_AM[[#This Row],[PROPORSI]]*VLOOKUP(Target_AM[[#This Row],[NIPNAS]],Target_CC[],COLUMN(AW$2)+9,0)</f>
        <v>0</v>
      </c>
      <c r="BL600" s="22">
        <f>Target_AM[[#This Row],[PROPORSI]]*VLOOKUP(Target_AM[[#This Row],[NIPNAS]],Target_CC[],COLUMN(AX$2)+9,0)</f>
        <v>0</v>
      </c>
      <c r="BM600" s="22">
        <f>Target_AM[[#This Row],[PROPORSI]]*VLOOKUP(Target_AM[[#This Row],[NIPNAS]],Target_CC[],COLUMN(AY$2)+9,0)</f>
        <v>0</v>
      </c>
      <c r="BN600" s="22">
        <f>Target_AM[[#This Row],[PROPORSI]]*VLOOKUP(Target_AM[[#This Row],[NIPNAS]],Target_CC[],COLUMN(AZ$2)+9,0)</f>
        <v>0</v>
      </c>
      <c r="BO600" s="22">
        <f>Target_AM[[#This Row],[PROPORSI]]*VLOOKUP(Target_AM[[#This Row],[NIPNAS]],Target_CC[],COLUMN(BA$2)+9,0)</f>
        <v>98594700</v>
      </c>
      <c r="BP600" s="22">
        <f>Target_AM[[#This Row],[PROPORSI]]*VLOOKUP(Target_AM[[#This Row],[NIPNAS]],Target_CC[],COLUMN(BB$2)+9,0)</f>
        <v>85990921</v>
      </c>
      <c r="BQ600" s="22">
        <f>Target_AM[[#This Row],[PROPORSI]]*VLOOKUP(Target_AM[[#This Row],[NIPNAS]],Target_CC[],COLUMN(BC$2)+9,0)</f>
        <v>91393777</v>
      </c>
      <c r="BR600" s="22">
        <f>Target_AM[[#This Row],[PROPORSI]]*VLOOKUP(Target_AM[[#This Row],[NIPNAS]],Target_CC[],COLUMN(BD$2)+9,0)</f>
        <v>90533387.700000003</v>
      </c>
      <c r="BS600" s="22">
        <f>Target_AM[[#This Row],[PROPORSI]]*VLOOKUP(Target_AM[[#This Row],[NIPNAS]],Target_CC[],COLUMN(BE$2)+9,0)</f>
        <v>90533387.700000003</v>
      </c>
      <c r="BT600" s="22">
        <f>Target_AM[[#This Row],[PROPORSI]]*VLOOKUP(Target_AM[[#This Row],[NIPNAS]],Target_CC[],COLUMN(BF$2)+9,0)</f>
        <v>90533387.700000003</v>
      </c>
      <c r="BU600" s="22">
        <f>Target_AM[[#This Row],[PROPORSI]]*VLOOKUP(Target_AM[[#This Row],[NIPNAS]],Target_CC[],COLUMN(BG$2)+9,0)</f>
        <v>90533387.700000003</v>
      </c>
      <c r="BV600" s="22">
        <f>Target_AM[[#This Row],[PROPORSI]]*VLOOKUP(Target_AM[[#This Row],[NIPNAS]],Target_CC[],COLUMN(BH$2)+9,0)</f>
        <v>90533387.700000003</v>
      </c>
      <c r="BW600" s="22">
        <f>Target_AM[[#This Row],[PROPORSI]]*VLOOKUP(Target_AM[[#This Row],[NIPNAS]],Target_CC[],COLUMN(BI$2)+9,0)</f>
        <v>90533387.700000003</v>
      </c>
      <c r="BX600" s="22">
        <f>Target_AM[[#This Row],[PROPORSI]]*VLOOKUP(Target_AM[[#This Row],[NIPNAS]],Target_CC[],COLUMN(BJ$2)+9,0)</f>
        <v>90533387.700000003</v>
      </c>
      <c r="BY600" s="22">
        <f>Target_AM[[#This Row],[PROPORSI]]*VLOOKUP(Target_AM[[#This Row],[NIPNAS]],Target_CC[],COLUMN(BK$2)+9,0)</f>
        <v>90533387.700000003</v>
      </c>
      <c r="BZ600" s="22">
        <f>Target_AM[[#This Row],[PROPORSI]]*VLOOKUP(Target_AM[[#This Row],[NIPNAS]],Target_CC[],COLUMN(BL$2)+9,0)</f>
        <v>90533387.700000003</v>
      </c>
      <c r="CA600" s="22">
        <f>Target_AM[[#This Row],[PROPORSI]]*VLOOKUP(Target_AM[[#This Row],[NIPNAS]],Target_CC[],COLUMN(BM$2)+9,0)</f>
        <v>1090779887.3000002</v>
      </c>
      <c r="CB600" s="22">
        <f>Target_AM[[#This Row],[PROPORSI]]*VLOOKUP(Target_AM[[#This Row],[NIPNAS]],Target_CC[],COLUMN(BN$2)+9,0)</f>
        <v>24726935</v>
      </c>
      <c r="CC600" s="22">
        <f>Target_AM[[#This Row],[PROPORSI]]*VLOOKUP(Target_AM[[#This Row],[NIPNAS]],Target_CC[],COLUMN(BO$2)+9,0)</f>
        <v>13218395</v>
      </c>
      <c r="CD600" s="22">
        <f>Target_AM[[#This Row],[PROPORSI]]*VLOOKUP(Target_AM[[#This Row],[NIPNAS]],Target_CC[],COLUMN(BP$2)+9,0)</f>
        <v>17207786</v>
      </c>
      <c r="CE600" s="22">
        <f>Target_AM[[#This Row],[PROPORSI]]*VLOOKUP(Target_AM[[#This Row],[NIPNAS]],Target_CC[],COLUMN(BQ$2)+9,0)</f>
        <v>16347396.699999999</v>
      </c>
      <c r="CF600" s="22">
        <f>Target_AM[[#This Row],[PROPORSI]]*VLOOKUP(Target_AM[[#This Row],[NIPNAS]],Target_CC[],COLUMN(BR$2)+9,0)</f>
        <v>16347396.699999999</v>
      </c>
      <c r="CG600" s="22">
        <f>Target_AM[[#This Row],[PROPORSI]]*VLOOKUP(Target_AM[[#This Row],[NIPNAS]],Target_CC[],COLUMN(BS$2)+9,0)</f>
        <v>16347396.699999999</v>
      </c>
      <c r="CH600" s="22">
        <f>Target_AM[[#This Row],[PROPORSI]]*VLOOKUP(Target_AM[[#This Row],[NIPNAS]],Target_CC[],COLUMN(BT$2)+9,0)</f>
        <v>16347396.699999999</v>
      </c>
      <c r="CI600" s="22">
        <f>Target_AM[[#This Row],[PROPORSI]]*VLOOKUP(Target_AM[[#This Row],[NIPNAS]],Target_CC[],COLUMN(BU$2)+9,0)</f>
        <v>16347396.699999999</v>
      </c>
      <c r="CJ600" s="22">
        <f>Target_AM[[#This Row],[PROPORSI]]*VLOOKUP(Target_AM[[#This Row],[NIPNAS]],Target_CC[],COLUMN(BV$2)+9,0)</f>
        <v>16347396.699999999</v>
      </c>
      <c r="CK600" s="22">
        <f>Target_AM[[#This Row],[PROPORSI]]*VLOOKUP(Target_AM[[#This Row],[NIPNAS]],Target_CC[],COLUMN(BW$2)+9,0)</f>
        <v>16347396.699999999</v>
      </c>
      <c r="CL600" s="22">
        <f>Target_AM[[#This Row],[PROPORSI]]*VLOOKUP(Target_AM[[#This Row],[NIPNAS]],Target_CC[],COLUMN(BX$2)+9,0)</f>
        <v>16347396.699999999</v>
      </c>
      <c r="CM600" s="22">
        <f>Target_AM[[#This Row],[PROPORSI]]*VLOOKUP(Target_AM[[#This Row],[NIPNAS]],Target_CC[],COLUMN(BY$2)+9,0)</f>
        <v>16347396.699999999</v>
      </c>
      <c r="CN600" s="22">
        <f>Target_AM[[#This Row],[PROPORSI]]*VLOOKUP(Target_AM[[#This Row],[NIPNAS]],Target_CC[],COLUMN(BZ$2)+9,0)</f>
        <v>202279686.29999995</v>
      </c>
      <c r="CO600" s="22">
        <f>Target_AM[[#This Row],[PROPORSI]]*VLOOKUP(Target_AM[[#This Row],[NIPNAS]],Target_CC[],COLUMN(CA$2)+9,0)</f>
        <v>73867765</v>
      </c>
      <c r="CP600" s="22">
        <f>Target_AM[[#This Row],[PROPORSI]]*VLOOKUP(Target_AM[[#This Row],[NIPNAS]],Target_CC[],COLUMN(CB$2)+9,0)</f>
        <v>72772526</v>
      </c>
      <c r="CQ600" s="22">
        <f>Target_AM[[#This Row],[PROPORSI]]*VLOOKUP(Target_AM[[#This Row],[NIPNAS]],Target_CC[],COLUMN(CC$2)+9,0)</f>
        <v>74185991</v>
      </c>
      <c r="CR600" s="22">
        <f>Target_AM[[#This Row],[PROPORSI]]*VLOOKUP(Target_AM[[#This Row],[NIPNAS]],Target_CC[],COLUMN(CD$2)+9,0)</f>
        <v>74185991</v>
      </c>
      <c r="CS600" s="22">
        <f>Target_AM[[#This Row],[PROPORSI]]*VLOOKUP(Target_AM[[#This Row],[NIPNAS]],Target_CC[],COLUMN(CE$2)+9,0)</f>
        <v>74185991</v>
      </c>
      <c r="CT600" s="22">
        <f>Target_AM[[#This Row],[PROPORSI]]*VLOOKUP(Target_AM[[#This Row],[NIPNAS]],Target_CC[],COLUMN(CF$2)+9,0)</f>
        <v>74185991</v>
      </c>
      <c r="CU600" s="22">
        <f>Target_AM[[#This Row],[PROPORSI]]*VLOOKUP(Target_AM[[#This Row],[NIPNAS]],Target_CC[],COLUMN(CG$2)+9,0)</f>
        <v>74185991</v>
      </c>
      <c r="CV600" s="22">
        <f>Target_AM[[#This Row],[PROPORSI]]*VLOOKUP(Target_AM[[#This Row],[NIPNAS]],Target_CC[],COLUMN(CH$2)+9,0)</f>
        <v>74185991</v>
      </c>
      <c r="CW600" s="22">
        <f>Target_AM[[#This Row],[PROPORSI]]*VLOOKUP(Target_AM[[#This Row],[NIPNAS]],Target_CC[],COLUMN(CI$2)+9,0)</f>
        <v>74185991</v>
      </c>
      <c r="CX600" s="22">
        <f>Target_AM[[#This Row],[PROPORSI]]*VLOOKUP(Target_AM[[#This Row],[NIPNAS]],Target_CC[],COLUMN(CJ$2)+9,0)</f>
        <v>74185991</v>
      </c>
      <c r="CY600" s="22">
        <f>Target_AM[[#This Row],[PROPORSI]]*VLOOKUP(Target_AM[[#This Row],[NIPNAS]],Target_CC[],COLUMN(CK$2)+9,0)</f>
        <v>74185991</v>
      </c>
      <c r="CZ600" s="22">
        <f>Target_AM[[#This Row],[PROPORSI]]*VLOOKUP(Target_AM[[#This Row],[NIPNAS]],Target_CC[],COLUMN(CL$2)+9,0)</f>
        <v>74185991</v>
      </c>
      <c r="DA600" s="22">
        <f>Target_AM[[#This Row],[PROPORSI]]*VLOOKUP(Target_AM[[#This Row],[NIPNAS]],Target_CC[],COLUMN(CM$2)+9,0)</f>
        <v>888500201</v>
      </c>
      <c r="DB600" s="22">
        <f>Target_AM[[#This Row],[PROPORSI]]*VLOOKUP(Target_AM[[#This Row],[NIPNAS]],Target_CC[],COLUMN(CN$2)+9,0)</f>
        <v>0</v>
      </c>
      <c r="DC600" s="22">
        <f>Target_AM[[#This Row],[PROPORSI]]*VLOOKUP(Target_AM[[#This Row],[NIPNAS]],Target_CC[],COLUMN(CO$2)+9,0)</f>
        <v>-1876000</v>
      </c>
      <c r="DD600" s="22">
        <f>Target_AM[[#This Row],[PROPORSI]]*VLOOKUP(Target_AM[[#This Row],[NIPNAS]],Target_CC[],COLUMN(CP$2)+9,0)</f>
        <v>-627800</v>
      </c>
      <c r="DE600" s="22">
        <f>Target_AM[[#This Row],[PROPORSI]]*VLOOKUP(Target_AM[[#This Row],[NIPNAS]],Target_CC[],COLUMN(CQ$2)+9,0)</f>
        <v>0</v>
      </c>
      <c r="DF600" s="22">
        <f>Target_AM[[#This Row],[PROPORSI]]*VLOOKUP(Target_AM[[#This Row],[NIPNAS]],Target_CC[],COLUMN(CR$2)+9,0)</f>
        <v>0</v>
      </c>
      <c r="DG600" s="22">
        <f>Target_AM[[#This Row],[PROPORSI]]*VLOOKUP(Target_AM[[#This Row],[NIPNAS]],Target_CC[],COLUMN(CS$2)+9,0)</f>
        <v>0</v>
      </c>
      <c r="DH600" s="22">
        <f>Target_AM[[#This Row],[PROPORSI]]*VLOOKUP(Target_AM[[#This Row],[NIPNAS]],Target_CC[],COLUMN(CT$2)+9,0)</f>
        <v>0</v>
      </c>
      <c r="DI600" s="22">
        <f>Target_AM[[#This Row],[PROPORSI]]*VLOOKUP(Target_AM[[#This Row],[NIPNAS]],Target_CC[],COLUMN(CU$2)+9,0)</f>
        <v>0</v>
      </c>
      <c r="DJ600" s="22">
        <f>Target_AM[[#This Row],[PROPORSI]]*VLOOKUP(Target_AM[[#This Row],[NIPNAS]],Target_CC[],COLUMN(CV$2)+9,0)</f>
        <v>0</v>
      </c>
      <c r="DK600" s="22">
        <f>Target_AM[[#This Row],[PROPORSI]]*VLOOKUP(Target_AM[[#This Row],[NIPNAS]],Target_CC[],COLUMN(CW$2)+9,0)</f>
        <v>0</v>
      </c>
      <c r="DL600" s="22">
        <f>Target_AM[[#This Row],[PROPORSI]]*VLOOKUP(Target_AM[[#This Row],[NIPNAS]],Target_CC[],COLUMN(CX$2)+9,0)</f>
        <v>0</v>
      </c>
      <c r="DM600" s="22">
        <f>Target_AM[[#This Row],[PROPORSI]]*VLOOKUP(Target_AM[[#This Row],[NIPNAS]],Target_CC[],COLUMN(CY$2)+9,0)</f>
        <v>0</v>
      </c>
      <c r="DN600" s="22">
        <f>Target_AM[[#This Row],[PROPORSI]]*VLOOKUP(Target_AM[[#This Row],[NIPNAS]],Target_CC[],COLUMN(CZ$2)+9,0)</f>
        <v>-2503800</v>
      </c>
      <c r="DO600" s="22">
        <f>Target_AM[[#This Row],[PROPORSI]]*VLOOKUP(Target_AM[[#This Row],[NIPNAS]],Target_CC[],COLUMN(DA$2)+9,0)</f>
        <v>0</v>
      </c>
      <c r="DP600" s="22">
        <f>Target_AM[[#This Row],[PROPORSI]]*VLOOKUP(Target_AM[[#This Row],[NIPNAS]],Target_CC[],COLUMN(DB$2)+9,0)</f>
        <v>0</v>
      </c>
      <c r="DQ600" s="22">
        <f>Target_AM[[#This Row],[PROPORSI]]*VLOOKUP(Target_AM[[#This Row],[NIPNAS]],Target_CC[],COLUMN(DC$2)+9,0)</f>
        <v>0</v>
      </c>
      <c r="DR600" s="22">
        <f>Target_AM[[#This Row],[PROPORSI]]*VLOOKUP(Target_AM[[#This Row],[NIPNAS]],Target_CC[],COLUMN(DD$2)+9,0)</f>
        <v>0</v>
      </c>
      <c r="DS600" s="22">
        <f>Target_AM[[#This Row],[PROPORSI]]*VLOOKUP(Target_AM[[#This Row],[NIPNAS]],Target_CC[],COLUMN(DE$2)+9,0)</f>
        <v>0</v>
      </c>
      <c r="DT600" s="22">
        <f>Target_AM[[#This Row],[PROPORSI]]*VLOOKUP(Target_AM[[#This Row],[NIPNAS]],Target_CC[],COLUMN(DF$2)+9,0)</f>
        <v>0</v>
      </c>
      <c r="DU600" s="22">
        <f>Target_AM[[#This Row],[PROPORSI]]*VLOOKUP(Target_AM[[#This Row],[NIPNAS]],Target_CC[],COLUMN(DG$2)+9,0)</f>
        <v>0</v>
      </c>
      <c r="DV600" s="22">
        <f>Target_AM[[#This Row],[PROPORSI]]*VLOOKUP(Target_AM[[#This Row],[NIPNAS]],Target_CC[],COLUMN(DH$2)+9,0)</f>
        <v>0</v>
      </c>
      <c r="DW600" s="22">
        <f>Target_AM[[#This Row],[PROPORSI]]*VLOOKUP(Target_AM[[#This Row],[NIPNAS]],Target_CC[],COLUMN(DI$2)+9,0)</f>
        <v>0</v>
      </c>
      <c r="DX600" s="22">
        <f>Target_AM[[#This Row],[PROPORSI]]*VLOOKUP(Target_AM[[#This Row],[NIPNAS]],Target_CC[],COLUMN(DJ$2)+9,0)</f>
        <v>0</v>
      </c>
      <c r="DY600" s="22">
        <f>Target_AM[[#This Row],[PROPORSI]]*VLOOKUP(Target_AM[[#This Row],[NIPNAS]],Target_CC[],COLUMN(DK$2)+9,0)</f>
        <v>0</v>
      </c>
      <c r="DZ600" s="22">
        <f>Target_AM[[#This Row],[PROPORSI]]*VLOOKUP(Target_AM[[#This Row],[NIPNAS]],Target_CC[],COLUMN(DL$2)+9,0)</f>
        <v>0</v>
      </c>
      <c r="EA600" s="22">
        <f>Target_AM[[#This Row],[PROPORSI]]*VLOOKUP(Target_AM[[#This Row],[NIPNAS]],Target_CC[],COLUMN(DM$2)+9,0)</f>
        <v>0</v>
      </c>
    </row>
    <row r="601" spans="2:131" x14ac:dyDescent="0.3">
      <c r="B601">
        <v>402208</v>
      </c>
      <c r="C601" t="s">
        <v>988</v>
      </c>
      <c r="D601">
        <v>1</v>
      </c>
      <c r="E601" s="8">
        <v>45658</v>
      </c>
      <c r="F601">
        <v>76510210</v>
      </c>
      <c r="G601" t="s">
        <v>283</v>
      </c>
      <c r="J601" t="s">
        <v>1081</v>
      </c>
      <c r="K601" t="s">
        <v>26</v>
      </c>
      <c r="L601" t="s">
        <v>159</v>
      </c>
      <c r="M601" t="s">
        <v>31</v>
      </c>
      <c r="N601" s="23">
        <f>Target_AM[[#This Row],[PROPORSI]]*VLOOKUP(Target_AM[[#This Row],[NIPNAS]],Target_CC[],9,0)</f>
        <v>1661086373</v>
      </c>
      <c r="O601" s="22">
        <f>Target_AM[[#This Row],[PROPORSI]]*VLOOKUP(Target_AM[[#This Row],[NIPNAS]],Target_CC[],COLUMN(A$2)+9,0)</f>
        <v>95453802.638713449</v>
      </c>
      <c r="P601" s="22">
        <f>Target_AM[[#This Row],[PROPORSI]]*VLOOKUP(Target_AM[[#This Row],[NIPNAS]],Target_CC[],COLUMN(B$2)+9,0)</f>
        <v>73024045.207325161</v>
      </c>
      <c r="Q601" s="22">
        <f>Target_AM[[#This Row],[PROPORSI]]*VLOOKUP(Target_AM[[#This Row],[NIPNAS]],Target_CC[],COLUMN(C$2)+9,0)</f>
        <v>72151248.449318916</v>
      </c>
      <c r="R601" s="22">
        <f>Target_AM[[#This Row],[PROPORSI]]*VLOOKUP(Target_AM[[#This Row],[NIPNAS]],Target_CC[],COLUMN(D$2)+9,0)</f>
        <v>109459008.30395697</v>
      </c>
      <c r="S601" s="22">
        <f>Target_AM[[#This Row],[PROPORSI]]*VLOOKUP(Target_AM[[#This Row],[NIPNAS]],Target_CC[],COLUMN(E$2)+9,0)</f>
        <v>75506199.920549735</v>
      </c>
      <c r="T601" s="22">
        <f>Target_AM[[#This Row],[PROPORSI]]*VLOOKUP(Target_AM[[#This Row],[NIPNAS]],Target_CC[],COLUMN(F$2)+9,0)</f>
        <v>37981772.484655231</v>
      </c>
      <c r="U601" s="22">
        <f>Target_AM[[#This Row],[PROPORSI]]*VLOOKUP(Target_AM[[#This Row],[NIPNAS]],Target_CC[],COLUMN(G$2)+9,0)</f>
        <v>78096834.872825548</v>
      </c>
      <c r="V601" s="22">
        <f>Target_AM[[#This Row],[PROPORSI]]*VLOOKUP(Target_AM[[#This Row],[NIPNAS]],Target_CC[],COLUMN(H$2)+9,0)</f>
        <v>125470236.78064868</v>
      </c>
      <c r="W601" s="22">
        <f>Target_AM[[#This Row],[PROPORSI]]*VLOOKUP(Target_AM[[#This Row],[NIPNAS]],Target_CC[],COLUMN(I$2)+9,0)</f>
        <v>90776643.685901091</v>
      </c>
      <c r="X601" s="22">
        <f>Target_AM[[#This Row],[PROPORSI]]*VLOOKUP(Target_AM[[#This Row],[NIPNAS]],Target_CC[],COLUMN(J$2)+9,0)</f>
        <v>274331959.16885221</v>
      </c>
      <c r="Y601" s="22">
        <f>Target_AM[[#This Row],[PROPORSI]]*VLOOKUP(Target_AM[[#This Row],[NIPNAS]],Target_CC[],COLUMN(K$2)+9,0)</f>
        <v>53774973.660282448</v>
      </c>
      <c r="Z601" s="22">
        <f>Target_AM[[#This Row],[PROPORSI]]*VLOOKUP(Target_AM[[#This Row],[NIPNAS]],Target_CC[],COLUMN(L$2)+9,0)</f>
        <v>106049287.65810066</v>
      </c>
      <c r="AA601" s="22">
        <f>Target_AM[[#This Row],[PROPORSI]]*VLOOKUP(Target_AM[[#This Row],[NIPNAS]],Target_CC[],COLUMN(M$2)+9,0)</f>
        <v>1192076012.83113</v>
      </c>
      <c r="AB601" s="22">
        <f>Target_AM[[#This Row],[PROPORSI]]*VLOOKUP(Target_AM[[#This Row],[NIPNAS]],Target_CC[],COLUMN(N$2)+9,0)</f>
        <v>1017573.9589376897</v>
      </c>
      <c r="AC601" s="22">
        <f>Target_AM[[#This Row],[PROPORSI]]*VLOOKUP(Target_AM[[#This Row],[NIPNAS]],Target_CC[],COLUMN(O$2)+9,0)</f>
        <v>3046221.6107336581</v>
      </c>
      <c r="AD601" s="22">
        <f>Target_AM[[#This Row],[PROPORSI]]*VLOOKUP(Target_AM[[#This Row],[NIPNAS]],Target_CC[],COLUMN(P$2)+9,0)</f>
        <v>2623869.9614327252</v>
      </c>
      <c r="AE601" s="22">
        <f>Target_AM[[#This Row],[PROPORSI]]*VLOOKUP(Target_AM[[#This Row],[NIPNAS]],Target_CC[],COLUMN(Q$2)+9,0)</f>
        <v>13838651.575956851</v>
      </c>
      <c r="AF601" s="22">
        <f>Target_AM[[#This Row],[PROPORSI]]*VLOOKUP(Target_AM[[#This Row],[NIPNAS]],Target_CC[],COLUMN(R$2)+9,0)</f>
        <v>8339422.318021059</v>
      </c>
      <c r="AG601" s="22">
        <f>Target_AM[[#This Row],[PROPORSI]]*VLOOKUP(Target_AM[[#This Row],[NIPNAS]],Target_CC[],COLUMN(S$2)+9,0)</f>
        <v>5753659.7971190214</v>
      </c>
      <c r="AH601" s="22">
        <f>Target_AM[[#This Row],[PROPORSI]]*VLOOKUP(Target_AM[[#This Row],[NIPNAS]],Target_CC[],COLUMN(T$2)+9,0)</f>
        <v>12951673.129061535</v>
      </c>
      <c r="AI601" s="22">
        <f>Target_AM[[#This Row],[PROPORSI]]*VLOOKUP(Target_AM[[#This Row],[NIPNAS]],Target_CC[],COLUMN(U$2)+9,0)</f>
        <v>22080192.363250494</v>
      </c>
      <c r="AJ601" s="22">
        <f>Target_AM[[#This Row],[PROPORSI]]*VLOOKUP(Target_AM[[#This Row],[NIPNAS]],Target_CC[],COLUMN(V$2)+9,0)</f>
        <v>16585894.599021018</v>
      </c>
      <c r="AK601" s="22">
        <f>Target_AM[[#This Row],[PROPORSI]]*VLOOKUP(Target_AM[[#This Row],[NIPNAS]],Target_CC[],COLUMN(W$2)+9,0)</f>
        <v>31983515.895164609</v>
      </c>
      <c r="AL601" s="22">
        <f>Target_AM[[#This Row],[PROPORSI]]*VLOOKUP(Target_AM[[#This Row],[NIPNAS]],Target_CC[],COLUMN(X$2)+9,0)</f>
        <v>6271364.4132002145</v>
      </c>
      <c r="AM601" s="22">
        <f>Target_AM[[#This Row],[PROPORSI]]*VLOOKUP(Target_AM[[#This Row],[NIPNAS]],Target_CC[],COLUMN(Y$2)+9,0)</f>
        <v>14165915.680499539</v>
      </c>
      <c r="AN601" s="22">
        <f>Target_AM[[#This Row],[PROPORSI]]*VLOOKUP(Target_AM[[#This Row],[NIPNAS]],Target_CC[],COLUMN(Z$2)+9,0)</f>
        <v>138657955.30239841</v>
      </c>
      <c r="AO601" s="22">
        <f>Target_AM[[#This Row],[PROPORSI]]*VLOOKUP(Target_AM[[#This Row],[NIPNAS]],Target_CC[],COLUMN(AA$2)+9,0)</f>
        <v>96471376.597651139</v>
      </c>
      <c r="AP601" s="22">
        <f>Target_AM[[#This Row],[PROPORSI]]*VLOOKUP(Target_AM[[#This Row],[NIPNAS]],Target_CC[],COLUMN(AB$2)+9,0)</f>
        <v>76070266.818058819</v>
      </c>
      <c r="AQ601" s="22">
        <f>Target_AM[[#This Row],[PROPORSI]]*VLOOKUP(Target_AM[[#This Row],[NIPNAS]],Target_CC[],COLUMN(AC$2)+9,0)</f>
        <v>74775118.410751641</v>
      </c>
      <c r="AR601" s="22">
        <f>Target_AM[[#This Row],[PROPORSI]]*VLOOKUP(Target_AM[[#This Row],[NIPNAS]],Target_CC[],COLUMN(AD$2)+9,0)</f>
        <v>123297659.87991382</v>
      </c>
      <c r="AS601" s="22">
        <f>Target_AM[[#This Row],[PROPORSI]]*VLOOKUP(Target_AM[[#This Row],[NIPNAS]],Target_CC[],COLUMN(AE$2)+9,0)</f>
        <v>83845622.238570794</v>
      </c>
      <c r="AT601" s="22">
        <f>Target_AM[[#This Row],[PROPORSI]]*VLOOKUP(Target_AM[[#This Row],[NIPNAS]],Target_CC[],COLUMN(AF$2)+9,0)</f>
        <v>43735432.281774253</v>
      </c>
      <c r="AU601" s="22">
        <f>Target_AM[[#This Row],[PROPORSI]]*VLOOKUP(Target_AM[[#This Row],[NIPNAS]],Target_CC[],COLUMN(AG$2)+9,0)</f>
        <v>91048508.001887083</v>
      </c>
      <c r="AV601" s="22">
        <f>Target_AM[[#This Row],[PROPORSI]]*VLOOKUP(Target_AM[[#This Row],[NIPNAS]],Target_CC[],COLUMN(AH$2)+9,0)</f>
        <v>147550429.14389917</v>
      </c>
      <c r="AW601" s="22">
        <f>Target_AM[[#This Row],[PROPORSI]]*VLOOKUP(Target_AM[[#This Row],[NIPNAS]],Target_CC[],COLUMN(AI$2)+9,0)</f>
        <v>107362538.28492211</v>
      </c>
      <c r="AX601" s="22">
        <f>Target_AM[[#This Row],[PROPORSI]]*VLOOKUP(Target_AM[[#This Row],[NIPNAS]],Target_CC[],COLUMN(AJ$2)+9,0)</f>
        <v>306315475.06401682</v>
      </c>
      <c r="AY601" s="22">
        <f>Target_AM[[#This Row],[PROPORSI]]*VLOOKUP(Target_AM[[#This Row],[NIPNAS]],Target_CC[],COLUMN(AK$2)+9,0)</f>
        <v>60046338.073482662</v>
      </c>
      <c r="AZ601" s="22">
        <f>Target_AM[[#This Row],[PROPORSI]]*VLOOKUP(Target_AM[[#This Row],[NIPNAS]],Target_CC[],COLUMN(AL$2)+9,0)</f>
        <v>120215203.3386002</v>
      </c>
      <c r="BA601" s="22">
        <f>Target_AM[[#This Row],[PROPORSI]]*VLOOKUP(Target_AM[[#This Row],[NIPNAS]],Target_CC[],COLUMN(AM$2)+9,0)</f>
        <v>1330733968.1335285</v>
      </c>
      <c r="BB601" s="22">
        <f>Target_AM[[#This Row],[PROPORSI]]*VLOOKUP(Target_AM[[#This Row],[NIPNAS]],Target_CC[],COLUMN(AN$2)+9,0)</f>
        <v>0</v>
      </c>
      <c r="BC601" s="22">
        <f>Target_AM[[#This Row],[PROPORSI]]*VLOOKUP(Target_AM[[#This Row],[NIPNAS]],Target_CC[],COLUMN(AO$2)+9,0)</f>
        <v>0</v>
      </c>
      <c r="BD601" s="22">
        <f>Target_AM[[#This Row],[PROPORSI]]*VLOOKUP(Target_AM[[#This Row],[NIPNAS]],Target_CC[],COLUMN(AP$2)+9,0)</f>
        <v>0</v>
      </c>
      <c r="BE601" s="22">
        <f>Target_AM[[#This Row],[PROPORSI]]*VLOOKUP(Target_AM[[#This Row],[NIPNAS]],Target_CC[],COLUMN(AQ$2)+9,0)</f>
        <v>0</v>
      </c>
      <c r="BF601" s="22">
        <f>Target_AM[[#This Row],[PROPORSI]]*VLOOKUP(Target_AM[[#This Row],[NIPNAS]],Target_CC[],COLUMN(AR$2)+9,0)</f>
        <v>0</v>
      </c>
      <c r="BG601" s="22">
        <f>Target_AM[[#This Row],[PROPORSI]]*VLOOKUP(Target_AM[[#This Row],[NIPNAS]],Target_CC[],COLUMN(AS$2)+9,0)</f>
        <v>0</v>
      </c>
      <c r="BH601" s="22">
        <f>Target_AM[[#This Row],[PROPORSI]]*VLOOKUP(Target_AM[[#This Row],[NIPNAS]],Target_CC[],COLUMN(AT$2)+9,0)</f>
        <v>0</v>
      </c>
      <c r="BI601" s="22">
        <f>Target_AM[[#This Row],[PROPORSI]]*VLOOKUP(Target_AM[[#This Row],[NIPNAS]],Target_CC[],COLUMN(AU$2)+9,0)</f>
        <v>0</v>
      </c>
      <c r="BJ601" s="22">
        <f>Target_AM[[#This Row],[PROPORSI]]*VLOOKUP(Target_AM[[#This Row],[NIPNAS]],Target_CC[],COLUMN(AV$2)+9,0)</f>
        <v>0</v>
      </c>
      <c r="BK601" s="22">
        <f>Target_AM[[#This Row],[PROPORSI]]*VLOOKUP(Target_AM[[#This Row],[NIPNAS]],Target_CC[],COLUMN(AW$2)+9,0)</f>
        <v>0</v>
      </c>
      <c r="BL601" s="22">
        <f>Target_AM[[#This Row],[PROPORSI]]*VLOOKUP(Target_AM[[#This Row],[NIPNAS]],Target_CC[],COLUMN(AX$2)+9,0)</f>
        <v>0</v>
      </c>
      <c r="BM601" s="22">
        <f>Target_AM[[#This Row],[PROPORSI]]*VLOOKUP(Target_AM[[#This Row],[NIPNAS]],Target_CC[],COLUMN(AY$2)+9,0)</f>
        <v>0</v>
      </c>
      <c r="BN601" s="22">
        <f>Target_AM[[#This Row],[PROPORSI]]*VLOOKUP(Target_AM[[#This Row],[NIPNAS]],Target_CC[],COLUMN(AZ$2)+9,0)</f>
        <v>0</v>
      </c>
      <c r="BO601" s="22">
        <f>Target_AM[[#This Row],[PROPORSI]]*VLOOKUP(Target_AM[[#This Row],[NIPNAS]],Target_CC[],COLUMN(BA$2)+9,0)</f>
        <v>117467197</v>
      </c>
      <c r="BP601" s="22">
        <f>Target_AM[[#This Row],[PROPORSI]]*VLOOKUP(Target_AM[[#This Row],[NIPNAS]],Target_CC[],COLUMN(BB$2)+9,0)</f>
        <v>106741911</v>
      </c>
      <c r="BQ601" s="22">
        <f>Target_AM[[#This Row],[PROPORSI]]*VLOOKUP(Target_AM[[#This Row],[NIPNAS]],Target_CC[],COLUMN(BC$2)+9,0)</f>
        <v>56548877</v>
      </c>
      <c r="BR601" s="22">
        <f>Target_AM[[#This Row],[PROPORSI]]*VLOOKUP(Target_AM[[#This Row],[NIPNAS]],Target_CC[],COLUMN(BD$2)+9,0)</f>
        <v>55481877</v>
      </c>
      <c r="BS601" s="22">
        <f>Target_AM[[#This Row],[PROPORSI]]*VLOOKUP(Target_AM[[#This Row],[NIPNAS]],Target_CC[],COLUMN(BE$2)+9,0)</f>
        <v>55481877</v>
      </c>
      <c r="BT601" s="22">
        <f>Target_AM[[#This Row],[PROPORSI]]*VLOOKUP(Target_AM[[#This Row],[NIPNAS]],Target_CC[],COLUMN(BF$2)+9,0)</f>
        <v>55481877</v>
      </c>
      <c r="BU601" s="22">
        <f>Target_AM[[#This Row],[PROPORSI]]*VLOOKUP(Target_AM[[#This Row],[NIPNAS]],Target_CC[],COLUMN(BG$2)+9,0)</f>
        <v>55481877</v>
      </c>
      <c r="BV601" s="22">
        <f>Target_AM[[#This Row],[PROPORSI]]*VLOOKUP(Target_AM[[#This Row],[NIPNAS]],Target_CC[],COLUMN(BH$2)+9,0)</f>
        <v>55481877</v>
      </c>
      <c r="BW601" s="22">
        <f>Target_AM[[#This Row],[PROPORSI]]*VLOOKUP(Target_AM[[#This Row],[NIPNAS]],Target_CC[],COLUMN(BI$2)+9,0)</f>
        <v>55481877</v>
      </c>
      <c r="BX601" s="22">
        <f>Target_AM[[#This Row],[PROPORSI]]*VLOOKUP(Target_AM[[#This Row],[NIPNAS]],Target_CC[],COLUMN(BJ$2)+9,0)</f>
        <v>55481877</v>
      </c>
      <c r="BY601" s="22">
        <f>Target_AM[[#This Row],[PROPORSI]]*VLOOKUP(Target_AM[[#This Row],[NIPNAS]],Target_CC[],COLUMN(BK$2)+9,0)</f>
        <v>55481877</v>
      </c>
      <c r="BZ601" s="22">
        <f>Target_AM[[#This Row],[PROPORSI]]*VLOOKUP(Target_AM[[#This Row],[NIPNAS]],Target_CC[],COLUMN(BL$2)+9,0)</f>
        <v>55481877</v>
      </c>
      <c r="CA601" s="22">
        <f>Target_AM[[#This Row],[PROPORSI]]*VLOOKUP(Target_AM[[#This Row],[NIPNAS]],Target_CC[],COLUMN(BM$2)+9,0)</f>
        <v>780094878</v>
      </c>
      <c r="CB601" s="22">
        <f>Target_AM[[#This Row],[PROPORSI]]*VLOOKUP(Target_AM[[#This Row],[NIPNAS]],Target_CC[],COLUMN(BN$2)+9,0)</f>
        <v>21340000</v>
      </c>
      <c r="CC601" s="22">
        <f>Target_AM[[#This Row],[PROPORSI]]*VLOOKUP(Target_AM[[#This Row],[NIPNAS]],Target_CC[],COLUMN(BO$2)+9,0)</f>
        <v>21340000</v>
      </c>
      <c r="CD601" s="22">
        <f>Target_AM[[#This Row],[PROPORSI]]*VLOOKUP(Target_AM[[#This Row],[NIPNAS]],Target_CC[],COLUMN(BP$2)+9,0)</f>
        <v>21340000</v>
      </c>
      <c r="CE601" s="22">
        <f>Target_AM[[#This Row],[PROPORSI]]*VLOOKUP(Target_AM[[#This Row],[NIPNAS]],Target_CC[],COLUMN(BQ$2)+9,0)</f>
        <v>20273000</v>
      </c>
      <c r="CF601" s="22">
        <f>Target_AM[[#This Row],[PROPORSI]]*VLOOKUP(Target_AM[[#This Row],[NIPNAS]],Target_CC[],COLUMN(BR$2)+9,0)</f>
        <v>20273000</v>
      </c>
      <c r="CG601" s="22">
        <f>Target_AM[[#This Row],[PROPORSI]]*VLOOKUP(Target_AM[[#This Row],[NIPNAS]],Target_CC[],COLUMN(BS$2)+9,0)</f>
        <v>20273000</v>
      </c>
      <c r="CH601" s="22">
        <f>Target_AM[[#This Row],[PROPORSI]]*VLOOKUP(Target_AM[[#This Row],[NIPNAS]],Target_CC[],COLUMN(BT$2)+9,0)</f>
        <v>20273000</v>
      </c>
      <c r="CI601" s="22">
        <f>Target_AM[[#This Row],[PROPORSI]]*VLOOKUP(Target_AM[[#This Row],[NIPNAS]],Target_CC[],COLUMN(BU$2)+9,0)</f>
        <v>20273000</v>
      </c>
      <c r="CJ601" s="22">
        <f>Target_AM[[#This Row],[PROPORSI]]*VLOOKUP(Target_AM[[#This Row],[NIPNAS]],Target_CC[],COLUMN(BV$2)+9,0)</f>
        <v>20273000</v>
      </c>
      <c r="CK601" s="22">
        <f>Target_AM[[#This Row],[PROPORSI]]*VLOOKUP(Target_AM[[#This Row],[NIPNAS]],Target_CC[],COLUMN(BW$2)+9,0)</f>
        <v>20273000</v>
      </c>
      <c r="CL601" s="22">
        <f>Target_AM[[#This Row],[PROPORSI]]*VLOOKUP(Target_AM[[#This Row],[NIPNAS]],Target_CC[],COLUMN(BX$2)+9,0)</f>
        <v>20273000</v>
      </c>
      <c r="CM601" s="22">
        <f>Target_AM[[#This Row],[PROPORSI]]*VLOOKUP(Target_AM[[#This Row],[NIPNAS]],Target_CC[],COLUMN(BY$2)+9,0)</f>
        <v>20273000</v>
      </c>
      <c r="CN601" s="22">
        <f>Target_AM[[#This Row],[PROPORSI]]*VLOOKUP(Target_AM[[#This Row],[NIPNAS]],Target_CC[],COLUMN(BZ$2)+9,0)</f>
        <v>246477000</v>
      </c>
      <c r="CO601" s="22">
        <f>Target_AM[[#This Row],[PROPORSI]]*VLOOKUP(Target_AM[[#This Row],[NIPNAS]],Target_CC[],COLUMN(CA$2)+9,0)</f>
        <v>42350633</v>
      </c>
      <c r="CP601" s="22">
        <f>Target_AM[[#This Row],[PROPORSI]]*VLOOKUP(Target_AM[[#This Row],[NIPNAS]],Target_CC[],COLUMN(CB$2)+9,0)</f>
        <v>37599347</v>
      </c>
      <c r="CQ601" s="22">
        <f>Target_AM[[#This Row],[PROPORSI]]*VLOOKUP(Target_AM[[#This Row],[NIPNAS]],Target_CC[],COLUMN(CC$2)+9,0)</f>
        <v>35208877</v>
      </c>
      <c r="CR601" s="22">
        <f>Target_AM[[#This Row],[PROPORSI]]*VLOOKUP(Target_AM[[#This Row],[NIPNAS]],Target_CC[],COLUMN(CD$2)+9,0)</f>
        <v>35208877</v>
      </c>
      <c r="CS601" s="22">
        <f>Target_AM[[#This Row],[PROPORSI]]*VLOOKUP(Target_AM[[#This Row],[NIPNAS]],Target_CC[],COLUMN(CE$2)+9,0)</f>
        <v>35208877</v>
      </c>
      <c r="CT601" s="22">
        <f>Target_AM[[#This Row],[PROPORSI]]*VLOOKUP(Target_AM[[#This Row],[NIPNAS]],Target_CC[],COLUMN(CF$2)+9,0)</f>
        <v>35208877</v>
      </c>
      <c r="CU601" s="22">
        <f>Target_AM[[#This Row],[PROPORSI]]*VLOOKUP(Target_AM[[#This Row],[NIPNAS]],Target_CC[],COLUMN(CG$2)+9,0)</f>
        <v>35208877</v>
      </c>
      <c r="CV601" s="22">
        <f>Target_AM[[#This Row],[PROPORSI]]*VLOOKUP(Target_AM[[#This Row],[NIPNAS]],Target_CC[],COLUMN(CH$2)+9,0)</f>
        <v>35208877</v>
      </c>
      <c r="CW601" s="22">
        <f>Target_AM[[#This Row],[PROPORSI]]*VLOOKUP(Target_AM[[#This Row],[NIPNAS]],Target_CC[],COLUMN(CI$2)+9,0)</f>
        <v>35208877</v>
      </c>
      <c r="CX601" s="22">
        <f>Target_AM[[#This Row],[PROPORSI]]*VLOOKUP(Target_AM[[#This Row],[NIPNAS]],Target_CC[],COLUMN(CJ$2)+9,0)</f>
        <v>35208877</v>
      </c>
      <c r="CY601" s="22">
        <f>Target_AM[[#This Row],[PROPORSI]]*VLOOKUP(Target_AM[[#This Row],[NIPNAS]],Target_CC[],COLUMN(CK$2)+9,0)</f>
        <v>35208877</v>
      </c>
      <c r="CZ601" s="22">
        <f>Target_AM[[#This Row],[PROPORSI]]*VLOOKUP(Target_AM[[#This Row],[NIPNAS]],Target_CC[],COLUMN(CL$2)+9,0)</f>
        <v>35208877</v>
      </c>
      <c r="DA601" s="22">
        <f>Target_AM[[#This Row],[PROPORSI]]*VLOOKUP(Target_AM[[#This Row],[NIPNAS]],Target_CC[],COLUMN(CM$2)+9,0)</f>
        <v>432038750</v>
      </c>
      <c r="DB601" s="22">
        <f>Target_AM[[#This Row],[PROPORSI]]*VLOOKUP(Target_AM[[#This Row],[NIPNAS]],Target_CC[],COLUMN(CN$2)+9,0)</f>
        <v>0</v>
      </c>
      <c r="DC601" s="22">
        <f>Target_AM[[#This Row],[PROPORSI]]*VLOOKUP(Target_AM[[#This Row],[NIPNAS]],Target_CC[],COLUMN(CO$2)+9,0)</f>
        <v>0</v>
      </c>
      <c r="DD601" s="22">
        <f>Target_AM[[#This Row],[PROPORSI]]*VLOOKUP(Target_AM[[#This Row],[NIPNAS]],Target_CC[],COLUMN(CP$2)+9,0)</f>
        <v>0</v>
      </c>
      <c r="DE601" s="22">
        <f>Target_AM[[#This Row],[PROPORSI]]*VLOOKUP(Target_AM[[#This Row],[NIPNAS]],Target_CC[],COLUMN(CQ$2)+9,0)</f>
        <v>0</v>
      </c>
      <c r="DF601" s="22">
        <f>Target_AM[[#This Row],[PROPORSI]]*VLOOKUP(Target_AM[[#This Row],[NIPNAS]],Target_CC[],COLUMN(CR$2)+9,0)</f>
        <v>0</v>
      </c>
      <c r="DG601" s="22">
        <f>Target_AM[[#This Row],[PROPORSI]]*VLOOKUP(Target_AM[[#This Row],[NIPNAS]],Target_CC[],COLUMN(CS$2)+9,0)</f>
        <v>0</v>
      </c>
      <c r="DH601" s="22">
        <f>Target_AM[[#This Row],[PROPORSI]]*VLOOKUP(Target_AM[[#This Row],[NIPNAS]],Target_CC[],COLUMN(CT$2)+9,0)</f>
        <v>0</v>
      </c>
      <c r="DI601" s="22">
        <f>Target_AM[[#This Row],[PROPORSI]]*VLOOKUP(Target_AM[[#This Row],[NIPNAS]],Target_CC[],COLUMN(CU$2)+9,0)</f>
        <v>0</v>
      </c>
      <c r="DJ601" s="22">
        <f>Target_AM[[#This Row],[PROPORSI]]*VLOOKUP(Target_AM[[#This Row],[NIPNAS]],Target_CC[],COLUMN(CV$2)+9,0)</f>
        <v>0</v>
      </c>
      <c r="DK601" s="22">
        <f>Target_AM[[#This Row],[PROPORSI]]*VLOOKUP(Target_AM[[#This Row],[NIPNAS]],Target_CC[],COLUMN(CW$2)+9,0)</f>
        <v>0</v>
      </c>
      <c r="DL601" s="22">
        <f>Target_AM[[#This Row],[PROPORSI]]*VLOOKUP(Target_AM[[#This Row],[NIPNAS]],Target_CC[],COLUMN(CX$2)+9,0)</f>
        <v>0</v>
      </c>
      <c r="DM601" s="22">
        <f>Target_AM[[#This Row],[PROPORSI]]*VLOOKUP(Target_AM[[#This Row],[NIPNAS]],Target_CC[],COLUMN(CY$2)+9,0)</f>
        <v>0</v>
      </c>
      <c r="DN601" s="22">
        <f>Target_AM[[#This Row],[PROPORSI]]*VLOOKUP(Target_AM[[#This Row],[NIPNAS]],Target_CC[],COLUMN(CZ$2)+9,0)</f>
        <v>0</v>
      </c>
      <c r="DO601" s="22">
        <f>Target_AM[[#This Row],[PROPORSI]]*VLOOKUP(Target_AM[[#This Row],[NIPNAS]],Target_CC[],COLUMN(DA$2)+9,0)</f>
        <v>0</v>
      </c>
      <c r="DP601" s="22">
        <f>Target_AM[[#This Row],[PROPORSI]]*VLOOKUP(Target_AM[[#This Row],[NIPNAS]],Target_CC[],COLUMN(DB$2)+9,0)</f>
        <v>0</v>
      </c>
      <c r="DQ601" s="22">
        <f>Target_AM[[#This Row],[PROPORSI]]*VLOOKUP(Target_AM[[#This Row],[NIPNAS]],Target_CC[],COLUMN(DC$2)+9,0)</f>
        <v>0</v>
      </c>
      <c r="DR601" s="22">
        <f>Target_AM[[#This Row],[PROPORSI]]*VLOOKUP(Target_AM[[#This Row],[NIPNAS]],Target_CC[],COLUMN(DD$2)+9,0)</f>
        <v>0</v>
      </c>
      <c r="DS601" s="22">
        <f>Target_AM[[#This Row],[PROPORSI]]*VLOOKUP(Target_AM[[#This Row],[NIPNAS]],Target_CC[],COLUMN(DE$2)+9,0)</f>
        <v>0</v>
      </c>
      <c r="DT601" s="22">
        <f>Target_AM[[#This Row],[PROPORSI]]*VLOOKUP(Target_AM[[#This Row],[NIPNAS]],Target_CC[],COLUMN(DF$2)+9,0)</f>
        <v>0</v>
      </c>
      <c r="DU601" s="22">
        <f>Target_AM[[#This Row],[PROPORSI]]*VLOOKUP(Target_AM[[#This Row],[NIPNAS]],Target_CC[],COLUMN(DG$2)+9,0)</f>
        <v>0</v>
      </c>
      <c r="DV601" s="22">
        <f>Target_AM[[#This Row],[PROPORSI]]*VLOOKUP(Target_AM[[#This Row],[NIPNAS]],Target_CC[],COLUMN(DH$2)+9,0)</f>
        <v>0</v>
      </c>
      <c r="DW601" s="22">
        <f>Target_AM[[#This Row],[PROPORSI]]*VLOOKUP(Target_AM[[#This Row],[NIPNAS]],Target_CC[],COLUMN(DI$2)+9,0)</f>
        <v>0</v>
      </c>
      <c r="DX601" s="22">
        <f>Target_AM[[#This Row],[PROPORSI]]*VLOOKUP(Target_AM[[#This Row],[NIPNAS]],Target_CC[],COLUMN(DJ$2)+9,0)</f>
        <v>0</v>
      </c>
      <c r="DY601" s="22">
        <f>Target_AM[[#This Row],[PROPORSI]]*VLOOKUP(Target_AM[[#This Row],[NIPNAS]],Target_CC[],COLUMN(DK$2)+9,0)</f>
        <v>0</v>
      </c>
      <c r="DZ601" s="22">
        <f>Target_AM[[#This Row],[PROPORSI]]*VLOOKUP(Target_AM[[#This Row],[NIPNAS]],Target_CC[],COLUMN(DL$2)+9,0)</f>
        <v>0</v>
      </c>
      <c r="EA601" s="22">
        <f>Target_AM[[#This Row],[PROPORSI]]*VLOOKUP(Target_AM[[#This Row],[NIPNAS]],Target_CC[],COLUMN(DM$2)+9,0)</f>
        <v>0</v>
      </c>
    </row>
    <row r="602" spans="2:131" x14ac:dyDescent="0.3">
      <c r="B602">
        <v>402206</v>
      </c>
      <c r="C602" t="s">
        <v>986</v>
      </c>
      <c r="D602">
        <v>1</v>
      </c>
      <c r="E602" s="8">
        <v>45658</v>
      </c>
      <c r="F602">
        <v>76510211</v>
      </c>
      <c r="G602" t="s">
        <v>291</v>
      </c>
      <c r="J602" t="s">
        <v>1081</v>
      </c>
      <c r="K602" t="s">
        <v>24</v>
      </c>
      <c r="L602" t="s">
        <v>159</v>
      </c>
      <c r="M602" t="s">
        <v>31</v>
      </c>
      <c r="N602" s="23">
        <f>Target_AM[[#This Row],[PROPORSI]]*VLOOKUP(Target_AM[[#This Row],[NIPNAS]],Target_CC[],9,0)</f>
        <v>1015459736</v>
      </c>
      <c r="O602" s="22">
        <f>Target_AM[[#This Row],[PROPORSI]]*VLOOKUP(Target_AM[[#This Row],[NIPNAS]],Target_CC[],COLUMN(A$2)+9,0)</f>
        <v>118539785.9547708</v>
      </c>
      <c r="P602" s="22">
        <f>Target_AM[[#This Row],[PROPORSI]]*VLOOKUP(Target_AM[[#This Row],[NIPNAS]],Target_CC[],COLUMN(B$2)+9,0)</f>
        <v>119803444.01683852</v>
      </c>
      <c r="Q602" s="22">
        <f>Target_AM[[#This Row],[PROPORSI]]*VLOOKUP(Target_AM[[#This Row],[NIPNAS]],Target_CC[],COLUMN(C$2)+9,0)</f>
        <v>52325294.813650638</v>
      </c>
      <c r="R602" s="22">
        <f>Target_AM[[#This Row],[PROPORSI]]*VLOOKUP(Target_AM[[#This Row],[NIPNAS]],Target_CC[],COLUMN(D$2)+9,0)</f>
        <v>60895637.423951261</v>
      </c>
      <c r="S602" s="22">
        <f>Target_AM[[#This Row],[PROPORSI]]*VLOOKUP(Target_AM[[#This Row],[NIPNAS]],Target_CC[],COLUMN(E$2)+9,0)</f>
        <v>86948812.658330902</v>
      </c>
      <c r="T602" s="22">
        <f>Target_AM[[#This Row],[PROPORSI]]*VLOOKUP(Target_AM[[#This Row],[NIPNAS]],Target_CC[],COLUMN(F$2)+9,0)</f>
        <v>74179463.641490772</v>
      </c>
      <c r="U602" s="22">
        <f>Target_AM[[#This Row],[PROPORSI]]*VLOOKUP(Target_AM[[#This Row],[NIPNAS]],Target_CC[],COLUMN(G$2)+9,0)</f>
        <v>88165701.607865617</v>
      </c>
      <c r="V602" s="22">
        <f>Target_AM[[#This Row],[PROPORSI]]*VLOOKUP(Target_AM[[#This Row],[NIPNAS]],Target_CC[],COLUMN(H$2)+9,0)</f>
        <v>30641336.393767901</v>
      </c>
      <c r="W602" s="22">
        <f>Target_AM[[#This Row],[PROPORSI]]*VLOOKUP(Target_AM[[#This Row],[NIPNAS]],Target_CC[],COLUMN(I$2)+9,0)</f>
        <v>93010755.779416218</v>
      </c>
      <c r="X602" s="22">
        <f>Target_AM[[#This Row],[PROPORSI]]*VLOOKUP(Target_AM[[#This Row],[NIPNAS]],Target_CC[],COLUMN(J$2)+9,0)</f>
        <v>45823496.35237103</v>
      </c>
      <c r="Y602" s="22">
        <f>Target_AM[[#This Row],[PROPORSI]]*VLOOKUP(Target_AM[[#This Row],[NIPNAS]],Target_CC[],COLUMN(K$2)+9,0)</f>
        <v>33730616.803826675</v>
      </c>
      <c r="Z602" s="22">
        <f>Target_AM[[#This Row],[PROPORSI]]*VLOOKUP(Target_AM[[#This Row],[NIPNAS]],Target_CC[],COLUMN(L$2)+9,0)</f>
        <v>47085493.802671902</v>
      </c>
      <c r="AA602" s="22">
        <f>Target_AM[[#This Row],[PROPORSI]]*VLOOKUP(Target_AM[[#This Row],[NIPNAS]],Target_CC[],COLUMN(M$2)+9,0)</f>
        <v>851149839.24895227</v>
      </c>
      <c r="AB602" s="22">
        <f>Target_AM[[#This Row],[PROPORSI]]*VLOOKUP(Target_AM[[#This Row],[NIPNAS]],Target_CC[],COLUMN(N$2)+9,0)</f>
        <v>1263679.3501268178</v>
      </c>
      <c r="AC602" s="22">
        <f>Target_AM[[#This Row],[PROPORSI]]*VLOOKUP(Target_AM[[#This Row],[NIPNAS]],Target_CC[],COLUMN(O$2)+9,0)</f>
        <v>4997639.3278170079</v>
      </c>
      <c r="AD602" s="22">
        <f>Target_AM[[#This Row],[PROPORSI]]*VLOOKUP(Target_AM[[#This Row],[NIPNAS]],Target_CC[],COLUMN(P$2)+9,0)</f>
        <v>1902874.4787567854</v>
      </c>
      <c r="AE602" s="22">
        <f>Target_AM[[#This Row],[PROPORSI]]*VLOOKUP(Target_AM[[#This Row],[NIPNAS]],Target_CC[],COLUMN(Q$2)+9,0)</f>
        <v>7698895.8868120536</v>
      </c>
      <c r="AF602" s="22">
        <f>Target_AM[[#This Row],[PROPORSI]]*VLOOKUP(Target_AM[[#This Row],[NIPNAS]],Target_CC[],COLUMN(R$2)+9,0)</f>
        <v>9603222.9084670842</v>
      </c>
      <c r="AG602" s="22">
        <f>Target_AM[[#This Row],[PROPORSI]]*VLOOKUP(Target_AM[[#This Row],[NIPNAS]],Target_CC[],COLUMN(S$2)+9,0)</f>
        <v>11237058.457404211</v>
      </c>
      <c r="AH602" s="22">
        <f>Target_AM[[#This Row],[PROPORSI]]*VLOOKUP(Target_AM[[#This Row],[NIPNAS]],Target_CC[],COLUMN(T$2)+9,0)</f>
        <v>14621506.111981779</v>
      </c>
      <c r="AI602" s="22">
        <f>Target_AM[[#This Row],[PROPORSI]]*VLOOKUP(Target_AM[[#This Row],[NIPNAS]],Target_CC[],COLUMN(U$2)+9,0)</f>
        <v>5392247.748956278</v>
      </c>
      <c r="AJ602" s="22">
        <f>Target_AM[[#This Row],[PROPORSI]]*VLOOKUP(Target_AM[[#This Row],[NIPNAS]],Target_CC[],COLUMN(V$2)+9,0)</f>
        <v>16994091.533836707</v>
      </c>
      <c r="AK602" s="22">
        <f>Target_AM[[#This Row],[PROPORSI]]*VLOOKUP(Target_AM[[#This Row],[NIPNAS]],Target_CC[],COLUMN(W$2)+9,0)</f>
        <v>5342419.9221935868</v>
      </c>
      <c r="AL602" s="22">
        <f>Target_AM[[#This Row],[PROPORSI]]*VLOOKUP(Target_AM[[#This Row],[NIPNAS]],Target_CC[],COLUMN(X$2)+9,0)</f>
        <v>3933744.1835894436</v>
      </c>
      <c r="AM602" s="22">
        <f>Target_AM[[#This Row],[PROPORSI]]*VLOOKUP(Target_AM[[#This Row],[NIPNAS]],Target_CC[],COLUMN(Y$2)+9,0)</f>
        <v>6289614.4775035977</v>
      </c>
      <c r="AN602" s="22">
        <f>Target_AM[[#This Row],[PROPORSI]]*VLOOKUP(Target_AM[[#This Row],[NIPNAS]],Target_CC[],COLUMN(Z$2)+9,0)</f>
        <v>89276994.387445346</v>
      </c>
      <c r="AO602" s="22">
        <f>Target_AM[[#This Row],[PROPORSI]]*VLOOKUP(Target_AM[[#This Row],[NIPNAS]],Target_CC[],COLUMN(AA$2)+9,0)</f>
        <v>119803465.30489762</v>
      </c>
      <c r="AP602" s="22">
        <f>Target_AM[[#This Row],[PROPORSI]]*VLOOKUP(Target_AM[[#This Row],[NIPNAS]],Target_CC[],COLUMN(AB$2)+9,0)</f>
        <v>124801083.34465553</v>
      </c>
      <c r="AQ602" s="22">
        <f>Target_AM[[#This Row],[PROPORSI]]*VLOOKUP(Target_AM[[#This Row],[NIPNAS]],Target_CC[],COLUMN(AC$2)+9,0)</f>
        <v>54228169.292407423</v>
      </c>
      <c r="AR602" s="22">
        <f>Target_AM[[#This Row],[PROPORSI]]*VLOOKUP(Target_AM[[#This Row],[NIPNAS]],Target_CC[],COLUMN(AD$2)+9,0)</f>
        <v>68594533.310763314</v>
      </c>
      <c r="AS602" s="22">
        <f>Target_AM[[#This Row],[PROPORSI]]*VLOOKUP(Target_AM[[#This Row],[NIPNAS]],Target_CC[],COLUMN(AE$2)+9,0)</f>
        <v>96552035.566797987</v>
      </c>
      <c r="AT602" s="22">
        <f>Target_AM[[#This Row],[PROPORSI]]*VLOOKUP(Target_AM[[#This Row],[NIPNAS]],Target_CC[],COLUMN(AF$2)+9,0)</f>
        <v>85416522.098894984</v>
      </c>
      <c r="AU602" s="22">
        <f>Target_AM[[#This Row],[PROPORSI]]*VLOOKUP(Target_AM[[#This Row],[NIPNAS]],Target_CC[],COLUMN(AG$2)+9,0)</f>
        <v>102787207.7198474</v>
      </c>
      <c r="AV602" s="22">
        <f>Target_AM[[#This Row],[PROPORSI]]*VLOOKUP(Target_AM[[#This Row],[NIPNAS]],Target_CC[],COLUMN(AH$2)+9,0)</f>
        <v>36033584.142724179</v>
      </c>
      <c r="AW602" s="22">
        <f>Target_AM[[#This Row],[PROPORSI]]*VLOOKUP(Target_AM[[#This Row],[NIPNAS]],Target_CC[],COLUMN(AI$2)+9,0)</f>
        <v>110004847.31325293</v>
      </c>
      <c r="AX602" s="22">
        <f>Target_AM[[#This Row],[PROPORSI]]*VLOOKUP(Target_AM[[#This Row],[NIPNAS]],Target_CC[],COLUMN(AJ$2)+9,0)</f>
        <v>51165916.274564616</v>
      </c>
      <c r="AY602" s="22">
        <f>Target_AM[[#This Row],[PROPORSI]]*VLOOKUP(Target_AM[[#This Row],[NIPNAS]],Target_CC[],COLUMN(AK$2)+9,0)</f>
        <v>37664360.987416118</v>
      </c>
      <c r="AZ602" s="22">
        <f>Target_AM[[#This Row],[PROPORSI]]*VLOOKUP(Target_AM[[#This Row],[NIPNAS]],Target_CC[],COLUMN(AL$2)+9,0)</f>
        <v>53375108.2801755</v>
      </c>
      <c r="BA602" s="22">
        <f>Target_AM[[#This Row],[PROPORSI]]*VLOOKUP(Target_AM[[#This Row],[NIPNAS]],Target_CC[],COLUMN(AM$2)+9,0)</f>
        <v>940426833.6363976</v>
      </c>
      <c r="BB602" s="22">
        <f>Target_AM[[#This Row],[PROPORSI]]*VLOOKUP(Target_AM[[#This Row],[NIPNAS]],Target_CC[],COLUMN(AN$2)+9,0)</f>
        <v>0</v>
      </c>
      <c r="BC602" s="22">
        <f>Target_AM[[#This Row],[PROPORSI]]*VLOOKUP(Target_AM[[#This Row],[NIPNAS]],Target_CC[],COLUMN(AO$2)+9,0)</f>
        <v>0</v>
      </c>
      <c r="BD602" s="22">
        <f>Target_AM[[#This Row],[PROPORSI]]*VLOOKUP(Target_AM[[#This Row],[NIPNAS]],Target_CC[],COLUMN(AP$2)+9,0)</f>
        <v>0</v>
      </c>
      <c r="BE602" s="22">
        <f>Target_AM[[#This Row],[PROPORSI]]*VLOOKUP(Target_AM[[#This Row],[NIPNAS]],Target_CC[],COLUMN(AQ$2)+9,0)</f>
        <v>0</v>
      </c>
      <c r="BF602" s="22">
        <f>Target_AM[[#This Row],[PROPORSI]]*VLOOKUP(Target_AM[[#This Row],[NIPNAS]],Target_CC[],COLUMN(AR$2)+9,0)</f>
        <v>0</v>
      </c>
      <c r="BG602" s="22">
        <f>Target_AM[[#This Row],[PROPORSI]]*VLOOKUP(Target_AM[[#This Row],[NIPNAS]],Target_CC[],COLUMN(AS$2)+9,0)</f>
        <v>0</v>
      </c>
      <c r="BH602" s="22">
        <f>Target_AM[[#This Row],[PROPORSI]]*VLOOKUP(Target_AM[[#This Row],[NIPNAS]],Target_CC[],COLUMN(AT$2)+9,0)</f>
        <v>0</v>
      </c>
      <c r="BI602" s="22">
        <f>Target_AM[[#This Row],[PROPORSI]]*VLOOKUP(Target_AM[[#This Row],[NIPNAS]],Target_CC[],COLUMN(AU$2)+9,0)</f>
        <v>0</v>
      </c>
      <c r="BJ602" s="22">
        <f>Target_AM[[#This Row],[PROPORSI]]*VLOOKUP(Target_AM[[#This Row],[NIPNAS]],Target_CC[],COLUMN(AV$2)+9,0)</f>
        <v>0</v>
      </c>
      <c r="BK602" s="22">
        <f>Target_AM[[#This Row],[PROPORSI]]*VLOOKUP(Target_AM[[#This Row],[NIPNAS]],Target_CC[],COLUMN(AW$2)+9,0)</f>
        <v>0</v>
      </c>
      <c r="BL602" s="22">
        <f>Target_AM[[#This Row],[PROPORSI]]*VLOOKUP(Target_AM[[#This Row],[NIPNAS]],Target_CC[],COLUMN(AX$2)+9,0)</f>
        <v>0</v>
      </c>
      <c r="BM602" s="22">
        <f>Target_AM[[#This Row],[PROPORSI]]*VLOOKUP(Target_AM[[#This Row],[NIPNAS]],Target_CC[],COLUMN(AY$2)+9,0)</f>
        <v>0</v>
      </c>
      <c r="BN602" s="22">
        <f>Target_AM[[#This Row],[PROPORSI]]*VLOOKUP(Target_AM[[#This Row],[NIPNAS]],Target_CC[],COLUMN(AZ$2)+9,0)</f>
        <v>0</v>
      </c>
      <c r="BO602" s="22">
        <f>Target_AM[[#This Row],[PROPORSI]]*VLOOKUP(Target_AM[[#This Row],[NIPNAS]],Target_CC[],COLUMN(BA$2)+9,0)</f>
        <v>71345496</v>
      </c>
      <c r="BP602" s="22">
        <f>Target_AM[[#This Row],[PROPORSI]]*VLOOKUP(Target_AM[[#This Row],[NIPNAS]],Target_CC[],COLUMN(BB$2)+9,0)</f>
        <v>69869594</v>
      </c>
      <c r="BQ602" s="22">
        <f>Target_AM[[#This Row],[PROPORSI]]*VLOOKUP(Target_AM[[#This Row],[NIPNAS]],Target_CC[],COLUMN(BC$2)+9,0)</f>
        <v>68525264</v>
      </c>
      <c r="BR602" s="22">
        <f>Target_AM[[#This Row],[PROPORSI]]*VLOOKUP(Target_AM[[#This Row],[NIPNAS]],Target_CC[],COLUMN(BD$2)+9,0)</f>
        <v>67979338.150000006</v>
      </c>
      <c r="BS602" s="22">
        <f>Target_AM[[#This Row],[PROPORSI]]*VLOOKUP(Target_AM[[#This Row],[NIPNAS]],Target_CC[],COLUMN(BE$2)+9,0)</f>
        <v>67979338.150000006</v>
      </c>
      <c r="BT602" s="22">
        <f>Target_AM[[#This Row],[PROPORSI]]*VLOOKUP(Target_AM[[#This Row],[NIPNAS]],Target_CC[],COLUMN(BF$2)+9,0)</f>
        <v>67979338.150000006</v>
      </c>
      <c r="BU602" s="22">
        <f>Target_AM[[#This Row],[PROPORSI]]*VLOOKUP(Target_AM[[#This Row],[NIPNAS]],Target_CC[],COLUMN(BG$2)+9,0)</f>
        <v>67979338.150000006</v>
      </c>
      <c r="BV602" s="22">
        <f>Target_AM[[#This Row],[PROPORSI]]*VLOOKUP(Target_AM[[#This Row],[NIPNAS]],Target_CC[],COLUMN(BH$2)+9,0)</f>
        <v>67979338.150000006</v>
      </c>
      <c r="BW602" s="22">
        <f>Target_AM[[#This Row],[PROPORSI]]*VLOOKUP(Target_AM[[#This Row],[NIPNAS]],Target_CC[],COLUMN(BI$2)+9,0)</f>
        <v>67979338.150000006</v>
      </c>
      <c r="BX602" s="22">
        <f>Target_AM[[#This Row],[PROPORSI]]*VLOOKUP(Target_AM[[#This Row],[NIPNAS]],Target_CC[],COLUMN(BJ$2)+9,0)</f>
        <v>67979338.150000006</v>
      </c>
      <c r="BY602" s="22">
        <f>Target_AM[[#This Row],[PROPORSI]]*VLOOKUP(Target_AM[[#This Row],[NIPNAS]],Target_CC[],COLUMN(BK$2)+9,0)</f>
        <v>67979338.150000006</v>
      </c>
      <c r="BZ602" s="22">
        <f>Target_AM[[#This Row],[PROPORSI]]*VLOOKUP(Target_AM[[#This Row],[NIPNAS]],Target_CC[],COLUMN(BL$2)+9,0)</f>
        <v>67979338.150000006</v>
      </c>
      <c r="CA602" s="22">
        <f>Target_AM[[#This Row],[PROPORSI]]*VLOOKUP(Target_AM[[#This Row],[NIPNAS]],Target_CC[],COLUMN(BM$2)+9,0)</f>
        <v>821554397.34999979</v>
      </c>
      <c r="CB602" s="22">
        <f>Target_AM[[#This Row],[PROPORSI]]*VLOOKUP(Target_AM[[#This Row],[NIPNAS]],Target_CC[],COLUMN(BN$2)+9,0)</f>
        <v>11894000</v>
      </c>
      <c r="CC602" s="22">
        <f>Target_AM[[#This Row],[PROPORSI]]*VLOOKUP(Target_AM[[#This Row],[NIPNAS]],Target_CC[],COLUMN(BO$2)+9,0)</f>
        <v>11894000</v>
      </c>
      <c r="CD602" s="22">
        <f>Target_AM[[#This Row],[PROPORSI]]*VLOOKUP(Target_AM[[#This Row],[NIPNAS]],Target_CC[],COLUMN(BP$2)+9,0)</f>
        <v>10918517</v>
      </c>
      <c r="CE602" s="22">
        <f>Target_AM[[#This Row],[PROPORSI]]*VLOOKUP(Target_AM[[#This Row],[NIPNAS]],Target_CC[],COLUMN(BQ$2)+9,0)</f>
        <v>10372591.15</v>
      </c>
      <c r="CF602" s="22">
        <f>Target_AM[[#This Row],[PROPORSI]]*VLOOKUP(Target_AM[[#This Row],[NIPNAS]],Target_CC[],COLUMN(BR$2)+9,0)</f>
        <v>10372591.15</v>
      </c>
      <c r="CG602" s="22">
        <f>Target_AM[[#This Row],[PROPORSI]]*VLOOKUP(Target_AM[[#This Row],[NIPNAS]],Target_CC[],COLUMN(BS$2)+9,0)</f>
        <v>10372591.15</v>
      </c>
      <c r="CH602" s="22">
        <f>Target_AM[[#This Row],[PROPORSI]]*VLOOKUP(Target_AM[[#This Row],[NIPNAS]],Target_CC[],COLUMN(BT$2)+9,0)</f>
        <v>10372591.15</v>
      </c>
      <c r="CI602" s="22">
        <f>Target_AM[[#This Row],[PROPORSI]]*VLOOKUP(Target_AM[[#This Row],[NIPNAS]],Target_CC[],COLUMN(BU$2)+9,0)</f>
        <v>10372591.15</v>
      </c>
      <c r="CJ602" s="22">
        <f>Target_AM[[#This Row],[PROPORSI]]*VLOOKUP(Target_AM[[#This Row],[NIPNAS]],Target_CC[],COLUMN(BV$2)+9,0)</f>
        <v>10372591.15</v>
      </c>
      <c r="CK602" s="22">
        <f>Target_AM[[#This Row],[PROPORSI]]*VLOOKUP(Target_AM[[#This Row],[NIPNAS]],Target_CC[],COLUMN(BW$2)+9,0)</f>
        <v>10372591.15</v>
      </c>
      <c r="CL602" s="22">
        <f>Target_AM[[#This Row],[PROPORSI]]*VLOOKUP(Target_AM[[#This Row],[NIPNAS]],Target_CC[],COLUMN(BX$2)+9,0)</f>
        <v>10372591.15</v>
      </c>
      <c r="CM602" s="22">
        <f>Target_AM[[#This Row],[PROPORSI]]*VLOOKUP(Target_AM[[#This Row],[NIPNAS]],Target_CC[],COLUMN(BY$2)+9,0)</f>
        <v>10372591.15</v>
      </c>
      <c r="CN602" s="22">
        <f>Target_AM[[#This Row],[PROPORSI]]*VLOOKUP(Target_AM[[#This Row],[NIPNAS]],Target_CC[],COLUMN(BZ$2)+9,0)</f>
        <v>128059837.35000002</v>
      </c>
      <c r="CO602" s="22">
        <f>Target_AM[[#This Row],[PROPORSI]]*VLOOKUP(Target_AM[[#This Row],[NIPNAS]],Target_CC[],COLUMN(CA$2)+9,0)</f>
        <v>59451496</v>
      </c>
      <c r="CP602" s="22">
        <f>Target_AM[[#This Row],[PROPORSI]]*VLOOKUP(Target_AM[[#This Row],[NIPNAS]],Target_CC[],COLUMN(CB$2)+9,0)</f>
        <v>57975594</v>
      </c>
      <c r="CQ602" s="22">
        <f>Target_AM[[#This Row],[PROPORSI]]*VLOOKUP(Target_AM[[#This Row],[NIPNAS]],Target_CC[],COLUMN(CC$2)+9,0)</f>
        <v>57606747</v>
      </c>
      <c r="CR602" s="22">
        <f>Target_AM[[#This Row],[PROPORSI]]*VLOOKUP(Target_AM[[#This Row],[NIPNAS]],Target_CC[],COLUMN(CD$2)+9,0)</f>
        <v>57606747</v>
      </c>
      <c r="CS602" s="22">
        <f>Target_AM[[#This Row],[PROPORSI]]*VLOOKUP(Target_AM[[#This Row],[NIPNAS]],Target_CC[],COLUMN(CE$2)+9,0)</f>
        <v>57606747</v>
      </c>
      <c r="CT602" s="22">
        <f>Target_AM[[#This Row],[PROPORSI]]*VLOOKUP(Target_AM[[#This Row],[NIPNAS]],Target_CC[],COLUMN(CF$2)+9,0)</f>
        <v>57606747</v>
      </c>
      <c r="CU602" s="22">
        <f>Target_AM[[#This Row],[PROPORSI]]*VLOOKUP(Target_AM[[#This Row],[NIPNAS]],Target_CC[],COLUMN(CG$2)+9,0)</f>
        <v>57606747</v>
      </c>
      <c r="CV602" s="22">
        <f>Target_AM[[#This Row],[PROPORSI]]*VLOOKUP(Target_AM[[#This Row],[NIPNAS]],Target_CC[],COLUMN(CH$2)+9,0)</f>
        <v>57606747</v>
      </c>
      <c r="CW602" s="22">
        <f>Target_AM[[#This Row],[PROPORSI]]*VLOOKUP(Target_AM[[#This Row],[NIPNAS]],Target_CC[],COLUMN(CI$2)+9,0)</f>
        <v>57606747</v>
      </c>
      <c r="CX602" s="22">
        <f>Target_AM[[#This Row],[PROPORSI]]*VLOOKUP(Target_AM[[#This Row],[NIPNAS]],Target_CC[],COLUMN(CJ$2)+9,0)</f>
        <v>57606747</v>
      </c>
      <c r="CY602" s="22">
        <f>Target_AM[[#This Row],[PROPORSI]]*VLOOKUP(Target_AM[[#This Row],[NIPNAS]],Target_CC[],COLUMN(CK$2)+9,0)</f>
        <v>57606747</v>
      </c>
      <c r="CZ602" s="22">
        <f>Target_AM[[#This Row],[PROPORSI]]*VLOOKUP(Target_AM[[#This Row],[NIPNAS]],Target_CC[],COLUMN(CL$2)+9,0)</f>
        <v>57606747</v>
      </c>
      <c r="DA602" s="22">
        <f>Target_AM[[#This Row],[PROPORSI]]*VLOOKUP(Target_AM[[#This Row],[NIPNAS]],Target_CC[],COLUMN(CM$2)+9,0)</f>
        <v>693494560</v>
      </c>
      <c r="DB602" s="22">
        <f>Target_AM[[#This Row],[PROPORSI]]*VLOOKUP(Target_AM[[#This Row],[NIPNAS]],Target_CC[],COLUMN(CN$2)+9,0)</f>
        <v>0</v>
      </c>
      <c r="DC602" s="22">
        <f>Target_AM[[#This Row],[PROPORSI]]*VLOOKUP(Target_AM[[#This Row],[NIPNAS]],Target_CC[],COLUMN(CO$2)+9,0)</f>
        <v>0</v>
      </c>
      <c r="DD602" s="22">
        <f>Target_AM[[#This Row],[PROPORSI]]*VLOOKUP(Target_AM[[#This Row],[NIPNAS]],Target_CC[],COLUMN(CP$2)+9,0)</f>
        <v>0</v>
      </c>
      <c r="DE602" s="22">
        <f>Target_AM[[#This Row],[PROPORSI]]*VLOOKUP(Target_AM[[#This Row],[NIPNAS]],Target_CC[],COLUMN(CQ$2)+9,0)</f>
        <v>0</v>
      </c>
      <c r="DF602" s="22">
        <f>Target_AM[[#This Row],[PROPORSI]]*VLOOKUP(Target_AM[[#This Row],[NIPNAS]],Target_CC[],COLUMN(CR$2)+9,0)</f>
        <v>0</v>
      </c>
      <c r="DG602" s="22">
        <f>Target_AM[[#This Row],[PROPORSI]]*VLOOKUP(Target_AM[[#This Row],[NIPNAS]],Target_CC[],COLUMN(CS$2)+9,0)</f>
        <v>0</v>
      </c>
      <c r="DH602" s="22">
        <f>Target_AM[[#This Row],[PROPORSI]]*VLOOKUP(Target_AM[[#This Row],[NIPNAS]],Target_CC[],COLUMN(CT$2)+9,0)</f>
        <v>0</v>
      </c>
      <c r="DI602" s="22">
        <f>Target_AM[[#This Row],[PROPORSI]]*VLOOKUP(Target_AM[[#This Row],[NIPNAS]],Target_CC[],COLUMN(CU$2)+9,0)</f>
        <v>0</v>
      </c>
      <c r="DJ602" s="22">
        <f>Target_AM[[#This Row],[PROPORSI]]*VLOOKUP(Target_AM[[#This Row],[NIPNAS]],Target_CC[],COLUMN(CV$2)+9,0)</f>
        <v>0</v>
      </c>
      <c r="DK602" s="22">
        <f>Target_AM[[#This Row],[PROPORSI]]*VLOOKUP(Target_AM[[#This Row],[NIPNAS]],Target_CC[],COLUMN(CW$2)+9,0)</f>
        <v>0</v>
      </c>
      <c r="DL602" s="22">
        <f>Target_AM[[#This Row],[PROPORSI]]*VLOOKUP(Target_AM[[#This Row],[NIPNAS]],Target_CC[],COLUMN(CX$2)+9,0)</f>
        <v>0</v>
      </c>
      <c r="DM602" s="22">
        <f>Target_AM[[#This Row],[PROPORSI]]*VLOOKUP(Target_AM[[#This Row],[NIPNAS]],Target_CC[],COLUMN(CY$2)+9,0)</f>
        <v>0</v>
      </c>
      <c r="DN602" s="22">
        <f>Target_AM[[#This Row],[PROPORSI]]*VLOOKUP(Target_AM[[#This Row],[NIPNAS]],Target_CC[],COLUMN(CZ$2)+9,0)</f>
        <v>0</v>
      </c>
      <c r="DO602" s="22">
        <f>Target_AM[[#This Row],[PROPORSI]]*VLOOKUP(Target_AM[[#This Row],[NIPNAS]],Target_CC[],COLUMN(DA$2)+9,0)</f>
        <v>0</v>
      </c>
      <c r="DP602" s="22">
        <f>Target_AM[[#This Row],[PROPORSI]]*VLOOKUP(Target_AM[[#This Row],[NIPNAS]],Target_CC[],COLUMN(DB$2)+9,0)</f>
        <v>0</v>
      </c>
      <c r="DQ602" s="22">
        <f>Target_AM[[#This Row],[PROPORSI]]*VLOOKUP(Target_AM[[#This Row],[NIPNAS]],Target_CC[],COLUMN(DC$2)+9,0)</f>
        <v>0</v>
      </c>
      <c r="DR602" s="22">
        <f>Target_AM[[#This Row],[PROPORSI]]*VLOOKUP(Target_AM[[#This Row],[NIPNAS]],Target_CC[],COLUMN(DD$2)+9,0)</f>
        <v>0</v>
      </c>
      <c r="DS602" s="22">
        <f>Target_AM[[#This Row],[PROPORSI]]*VLOOKUP(Target_AM[[#This Row],[NIPNAS]],Target_CC[],COLUMN(DE$2)+9,0)</f>
        <v>0</v>
      </c>
      <c r="DT602" s="22">
        <f>Target_AM[[#This Row],[PROPORSI]]*VLOOKUP(Target_AM[[#This Row],[NIPNAS]],Target_CC[],COLUMN(DF$2)+9,0)</f>
        <v>0</v>
      </c>
      <c r="DU602" s="22">
        <f>Target_AM[[#This Row],[PROPORSI]]*VLOOKUP(Target_AM[[#This Row],[NIPNAS]],Target_CC[],COLUMN(DG$2)+9,0)</f>
        <v>0</v>
      </c>
      <c r="DV602" s="22">
        <f>Target_AM[[#This Row],[PROPORSI]]*VLOOKUP(Target_AM[[#This Row],[NIPNAS]],Target_CC[],COLUMN(DH$2)+9,0)</f>
        <v>0</v>
      </c>
      <c r="DW602" s="22">
        <f>Target_AM[[#This Row],[PROPORSI]]*VLOOKUP(Target_AM[[#This Row],[NIPNAS]],Target_CC[],COLUMN(DI$2)+9,0)</f>
        <v>0</v>
      </c>
      <c r="DX602" s="22">
        <f>Target_AM[[#This Row],[PROPORSI]]*VLOOKUP(Target_AM[[#This Row],[NIPNAS]],Target_CC[],COLUMN(DJ$2)+9,0)</f>
        <v>0</v>
      </c>
      <c r="DY602" s="22">
        <f>Target_AM[[#This Row],[PROPORSI]]*VLOOKUP(Target_AM[[#This Row],[NIPNAS]],Target_CC[],COLUMN(DK$2)+9,0)</f>
        <v>0</v>
      </c>
      <c r="DZ602" s="22">
        <f>Target_AM[[#This Row],[PROPORSI]]*VLOOKUP(Target_AM[[#This Row],[NIPNAS]],Target_CC[],COLUMN(DL$2)+9,0)</f>
        <v>0</v>
      </c>
      <c r="EA602" s="22">
        <f>Target_AM[[#This Row],[PROPORSI]]*VLOOKUP(Target_AM[[#This Row],[NIPNAS]],Target_CC[],COLUMN(DM$2)+9,0)</f>
        <v>0</v>
      </c>
    </row>
    <row r="603" spans="2:131" x14ac:dyDescent="0.3">
      <c r="B603">
        <v>980258</v>
      </c>
      <c r="C603" t="s">
        <v>1077</v>
      </c>
      <c r="D603">
        <v>1</v>
      </c>
      <c r="E603" s="8">
        <v>45658</v>
      </c>
      <c r="F603">
        <v>76510212</v>
      </c>
      <c r="G603" t="s">
        <v>250</v>
      </c>
      <c r="J603" t="s">
        <v>1081</v>
      </c>
      <c r="K603" t="s">
        <v>23</v>
      </c>
      <c r="L603" t="s">
        <v>159</v>
      </c>
      <c r="M603" t="s">
        <v>31</v>
      </c>
      <c r="N603" s="23">
        <f>Target_AM[[#This Row],[PROPORSI]]*VLOOKUP(Target_AM[[#This Row],[NIPNAS]],Target_CC[],9,0)</f>
        <v>2057514085</v>
      </c>
      <c r="O603" s="22">
        <f>Target_AM[[#This Row],[PROPORSI]]*VLOOKUP(Target_AM[[#This Row],[NIPNAS]],Target_CC[],COLUMN(A$2)+9,0)</f>
        <v>109768565.55821897</v>
      </c>
      <c r="P603" s="22">
        <f>Target_AM[[#This Row],[PROPORSI]]*VLOOKUP(Target_AM[[#This Row],[NIPNAS]],Target_CC[],COLUMN(B$2)+9,0)</f>
        <v>153782357.90802026</v>
      </c>
      <c r="Q603" s="22">
        <f>Target_AM[[#This Row],[PROPORSI]]*VLOOKUP(Target_AM[[#This Row],[NIPNAS]],Target_CC[],COLUMN(C$2)+9,0)</f>
        <v>175526855.34925231</v>
      </c>
      <c r="R603" s="22">
        <f>Target_AM[[#This Row],[PROPORSI]]*VLOOKUP(Target_AM[[#This Row],[NIPNAS]],Target_CC[],COLUMN(D$2)+9,0)</f>
        <v>116972172.77303593</v>
      </c>
      <c r="S603" s="22">
        <f>Target_AM[[#This Row],[PROPORSI]]*VLOOKUP(Target_AM[[#This Row],[NIPNAS]],Target_CC[],COLUMN(E$2)+9,0)</f>
        <v>297383627.79839802</v>
      </c>
      <c r="T603" s="22">
        <f>Target_AM[[#This Row],[PROPORSI]]*VLOOKUP(Target_AM[[#This Row],[NIPNAS]],Target_CC[],COLUMN(F$2)+9,0)</f>
        <v>69395341.2767542</v>
      </c>
      <c r="U603" s="22">
        <f>Target_AM[[#This Row],[PROPORSI]]*VLOOKUP(Target_AM[[#This Row],[NIPNAS]],Target_CC[],COLUMN(G$2)+9,0)</f>
        <v>241244227.06479606</v>
      </c>
      <c r="V603" s="22">
        <f>Target_AM[[#This Row],[PROPORSI]]*VLOOKUP(Target_AM[[#This Row],[NIPNAS]],Target_CC[],COLUMN(H$2)+9,0)</f>
        <v>76602329.946219489</v>
      </c>
      <c r="W603" s="22">
        <f>Target_AM[[#This Row],[PROPORSI]]*VLOOKUP(Target_AM[[#This Row],[NIPNAS]],Target_CC[],COLUMN(I$2)+9,0)</f>
        <v>38356349.821459003</v>
      </c>
      <c r="X603" s="22">
        <f>Target_AM[[#This Row],[PROPORSI]]*VLOOKUP(Target_AM[[#This Row],[NIPNAS]],Target_CC[],COLUMN(J$2)+9,0)</f>
        <v>359843553.18433106</v>
      </c>
      <c r="Y603" s="22">
        <f>Target_AM[[#This Row],[PROPORSI]]*VLOOKUP(Target_AM[[#This Row],[NIPNAS]],Target_CC[],COLUMN(K$2)+9,0)</f>
        <v>94808660.024908781</v>
      </c>
      <c r="Z603" s="22">
        <f>Target_AM[[#This Row],[PROPORSI]]*VLOOKUP(Target_AM[[#This Row],[NIPNAS]],Target_CC[],COLUMN(L$2)+9,0)</f>
        <v>183866194.17950433</v>
      </c>
      <c r="AA603" s="22">
        <f>Target_AM[[#This Row],[PROPORSI]]*VLOOKUP(Target_AM[[#This Row],[NIPNAS]],Target_CC[],COLUMN(M$2)+9,0)</f>
        <v>1917550234.8848984</v>
      </c>
      <c r="AB603" s="22">
        <f>Target_AM[[#This Row],[PROPORSI]]*VLOOKUP(Target_AM[[#This Row],[NIPNAS]],Target_CC[],COLUMN(N$2)+9,0)</f>
        <v>1170174.7938189209</v>
      </c>
      <c r="AC603" s="22">
        <f>Target_AM[[#This Row],[PROPORSI]]*VLOOKUP(Target_AM[[#This Row],[NIPNAS]],Target_CC[],COLUMN(O$2)+9,0)</f>
        <v>6415080.6858067811</v>
      </c>
      <c r="AD603" s="22">
        <f>Target_AM[[#This Row],[PROPORSI]]*VLOOKUP(Target_AM[[#This Row],[NIPNAS]],Target_CC[],COLUMN(P$2)+9,0)</f>
        <v>6383252.5850077271</v>
      </c>
      <c r="AE603" s="22">
        <f>Target_AM[[#This Row],[PROPORSI]]*VLOOKUP(Target_AM[[#This Row],[NIPNAS]],Target_CC[],COLUMN(Q$2)+9,0)</f>
        <v>14788523.742089778</v>
      </c>
      <c r="AF603" s="22">
        <f>Target_AM[[#This Row],[PROPORSI]]*VLOOKUP(Target_AM[[#This Row],[NIPNAS]],Target_CC[],COLUMN(R$2)+9,0)</f>
        <v>32845086.433770776</v>
      </c>
      <c r="AG603" s="22">
        <f>Target_AM[[#This Row],[PROPORSI]]*VLOOKUP(Target_AM[[#This Row],[NIPNAS]],Target_CC[],COLUMN(S$2)+9,0)</f>
        <v>10512336.815579757</v>
      </c>
      <c r="AH603" s="22">
        <f>Target_AM[[#This Row],[PROPORSI]]*VLOOKUP(Target_AM[[#This Row],[NIPNAS]],Target_CC[],COLUMN(T$2)+9,0)</f>
        <v>40008233.090423793</v>
      </c>
      <c r="AI603" s="22">
        <f>Target_AM[[#This Row],[PROPORSI]]*VLOOKUP(Target_AM[[#This Row],[NIPNAS]],Target_CC[],COLUMN(U$2)+9,0)</f>
        <v>13480441.450370923</v>
      </c>
      <c r="AJ603" s="22">
        <f>Target_AM[[#This Row],[PROPORSI]]*VLOOKUP(Target_AM[[#This Row],[NIPNAS]],Target_CC[],COLUMN(V$2)+9,0)</f>
        <v>7008128.4073813483</v>
      </c>
      <c r="AK603" s="22">
        <f>Target_AM[[#This Row],[PROPORSI]]*VLOOKUP(Target_AM[[#This Row],[NIPNAS]],Target_CC[],COLUMN(W$2)+9,0)</f>
        <v>41953048.554432869</v>
      </c>
      <c r="AL603" s="22">
        <f>Target_AM[[#This Row],[PROPORSI]]*VLOOKUP(Target_AM[[#This Row],[NIPNAS]],Target_CC[],COLUMN(X$2)+9,0)</f>
        <v>11056809.814535722</v>
      </c>
      <c r="AM603" s="22">
        <f>Target_AM[[#This Row],[PROPORSI]]*VLOOKUP(Target_AM[[#This Row],[NIPNAS]],Target_CC[],COLUMN(Y$2)+9,0)</f>
        <v>24560589.333126545</v>
      </c>
      <c r="AN603" s="22">
        <f>Target_AM[[#This Row],[PROPORSI]]*VLOOKUP(Target_AM[[#This Row],[NIPNAS]],Target_CC[],COLUMN(Z$2)+9,0)</f>
        <v>210181705.70634496</v>
      </c>
      <c r="AO603" s="22">
        <f>Target_AM[[#This Row],[PROPORSI]]*VLOOKUP(Target_AM[[#This Row],[NIPNAS]],Target_CC[],COLUMN(AA$2)+9,0)</f>
        <v>110938740.35203789</v>
      </c>
      <c r="AP603" s="22">
        <f>Target_AM[[#This Row],[PROPORSI]]*VLOOKUP(Target_AM[[#This Row],[NIPNAS]],Target_CC[],COLUMN(AB$2)+9,0)</f>
        <v>160197438.59382704</v>
      </c>
      <c r="AQ603" s="22">
        <f>Target_AM[[#This Row],[PROPORSI]]*VLOOKUP(Target_AM[[#This Row],[NIPNAS]],Target_CC[],COLUMN(AC$2)+9,0)</f>
        <v>181910107.93426004</v>
      </c>
      <c r="AR603" s="22">
        <f>Target_AM[[#This Row],[PROPORSI]]*VLOOKUP(Target_AM[[#This Row],[NIPNAS]],Target_CC[],COLUMN(AD$2)+9,0)</f>
        <v>131760696.51512571</v>
      </c>
      <c r="AS603" s="22">
        <f>Target_AM[[#This Row],[PROPORSI]]*VLOOKUP(Target_AM[[#This Row],[NIPNAS]],Target_CC[],COLUMN(AE$2)+9,0)</f>
        <v>330228714.23216879</v>
      </c>
      <c r="AT603" s="22">
        <f>Target_AM[[#This Row],[PROPORSI]]*VLOOKUP(Target_AM[[#This Row],[NIPNAS]],Target_CC[],COLUMN(AF$2)+9,0)</f>
        <v>79907678.092333958</v>
      </c>
      <c r="AU603" s="22">
        <f>Target_AM[[#This Row],[PROPORSI]]*VLOOKUP(Target_AM[[#This Row],[NIPNAS]],Target_CC[],COLUMN(AG$2)+9,0)</f>
        <v>281252460.15521985</v>
      </c>
      <c r="AV603" s="22">
        <f>Target_AM[[#This Row],[PROPORSI]]*VLOOKUP(Target_AM[[#This Row],[NIPNAS]],Target_CC[],COLUMN(AH$2)+9,0)</f>
        <v>90082771.396590412</v>
      </c>
      <c r="AW603" s="22">
        <f>Target_AM[[#This Row],[PROPORSI]]*VLOOKUP(Target_AM[[#This Row],[NIPNAS]],Target_CC[],COLUMN(AI$2)+9,0)</f>
        <v>45364478.228840351</v>
      </c>
      <c r="AX603" s="22">
        <f>Target_AM[[#This Row],[PROPORSI]]*VLOOKUP(Target_AM[[#This Row],[NIPNAS]],Target_CC[],COLUMN(AJ$2)+9,0)</f>
        <v>401796601.73876393</v>
      </c>
      <c r="AY603" s="22">
        <f>Target_AM[[#This Row],[PROPORSI]]*VLOOKUP(Target_AM[[#This Row],[NIPNAS]],Target_CC[],COLUMN(AK$2)+9,0)</f>
        <v>105865469.8394445</v>
      </c>
      <c r="AZ603" s="22">
        <f>Target_AM[[#This Row],[PROPORSI]]*VLOOKUP(Target_AM[[#This Row],[NIPNAS]],Target_CC[],COLUMN(AL$2)+9,0)</f>
        <v>208426783.51263088</v>
      </c>
      <c r="BA603" s="22">
        <f>Target_AM[[#This Row],[PROPORSI]]*VLOOKUP(Target_AM[[#This Row],[NIPNAS]],Target_CC[],COLUMN(AM$2)+9,0)</f>
        <v>2127731940.5912435</v>
      </c>
      <c r="BB603" s="22">
        <f>Target_AM[[#This Row],[PROPORSI]]*VLOOKUP(Target_AM[[#This Row],[NIPNAS]],Target_CC[],COLUMN(AN$2)+9,0)</f>
        <v>0</v>
      </c>
      <c r="BC603" s="22">
        <f>Target_AM[[#This Row],[PROPORSI]]*VLOOKUP(Target_AM[[#This Row],[NIPNAS]],Target_CC[],COLUMN(AO$2)+9,0)</f>
        <v>0</v>
      </c>
      <c r="BD603" s="22">
        <f>Target_AM[[#This Row],[PROPORSI]]*VLOOKUP(Target_AM[[#This Row],[NIPNAS]],Target_CC[],COLUMN(AP$2)+9,0)</f>
        <v>0</v>
      </c>
      <c r="BE603" s="22">
        <f>Target_AM[[#This Row],[PROPORSI]]*VLOOKUP(Target_AM[[#This Row],[NIPNAS]],Target_CC[],COLUMN(AQ$2)+9,0)</f>
        <v>0</v>
      </c>
      <c r="BF603" s="22">
        <f>Target_AM[[#This Row],[PROPORSI]]*VLOOKUP(Target_AM[[#This Row],[NIPNAS]],Target_CC[],COLUMN(AR$2)+9,0)</f>
        <v>0</v>
      </c>
      <c r="BG603" s="22">
        <f>Target_AM[[#This Row],[PROPORSI]]*VLOOKUP(Target_AM[[#This Row],[NIPNAS]],Target_CC[],COLUMN(AS$2)+9,0)</f>
        <v>0</v>
      </c>
      <c r="BH603" s="22">
        <f>Target_AM[[#This Row],[PROPORSI]]*VLOOKUP(Target_AM[[#This Row],[NIPNAS]],Target_CC[],COLUMN(AT$2)+9,0)</f>
        <v>0</v>
      </c>
      <c r="BI603" s="22">
        <f>Target_AM[[#This Row],[PROPORSI]]*VLOOKUP(Target_AM[[#This Row],[NIPNAS]],Target_CC[],COLUMN(AU$2)+9,0)</f>
        <v>0</v>
      </c>
      <c r="BJ603" s="22">
        <f>Target_AM[[#This Row],[PROPORSI]]*VLOOKUP(Target_AM[[#This Row],[NIPNAS]],Target_CC[],COLUMN(AV$2)+9,0)</f>
        <v>0</v>
      </c>
      <c r="BK603" s="22">
        <f>Target_AM[[#This Row],[PROPORSI]]*VLOOKUP(Target_AM[[#This Row],[NIPNAS]],Target_CC[],COLUMN(AW$2)+9,0)</f>
        <v>0</v>
      </c>
      <c r="BL603" s="22">
        <f>Target_AM[[#This Row],[PROPORSI]]*VLOOKUP(Target_AM[[#This Row],[NIPNAS]],Target_CC[],COLUMN(AX$2)+9,0)</f>
        <v>0</v>
      </c>
      <c r="BM603" s="22">
        <f>Target_AM[[#This Row],[PROPORSI]]*VLOOKUP(Target_AM[[#This Row],[NIPNAS]],Target_CC[],COLUMN(AY$2)+9,0)</f>
        <v>0</v>
      </c>
      <c r="BN603" s="22">
        <f>Target_AM[[#This Row],[PROPORSI]]*VLOOKUP(Target_AM[[#This Row],[NIPNAS]],Target_CC[],COLUMN(AZ$2)+9,0)</f>
        <v>0</v>
      </c>
      <c r="BO603" s="22">
        <f>Target_AM[[#This Row],[PROPORSI]]*VLOOKUP(Target_AM[[#This Row],[NIPNAS]],Target_CC[],COLUMN(BA$2)+9,0)</f>
        <v>113348150</v>
      </c>
      <c r="BP603" s="22">
        <f>Target_AM[[#This Row],[PROPORSI]]*VLOOKUP(Target_AM[[#This Row],[NIPNAS]],Target_CC[],COLUMN(BB$2)+9,0)</f>
        <v>111618586</v>
      </c>
      <c r="BQ603" s="22">
        <f>Target_AM[[#This Row],[PROPORSI]]*VLOOKUP(Target_AM[[#This Row],[NIPNAS]],Target_CC[],COLUMN(BC$2)+9,0)</f>
        <v>111495669</v>
      </c>
      <c r="BR603" s="22">
        <f>Target_AM[[#This Row],[PROPORSI]]*VLOOKUP(Target_AM[[#This Row],[NIPNAS]],Target_CC[],COLUMN(BD$2)+9,0)</f>
        <v>111173819</v>
      </c>
      <c r="BS603" s="22">
        <f>Target_AM[[#This Row],[PROPORSI]]*VLOOKUP(Target_AM[[#This Row],[NIPNAS]],Target_CC[],COLUMN(BE$2)+9,0)</f>
        <v>111173819</v>
      </c>
      <c r="BT603" s="22">
        <f>Target_AM[[#This Row],[PROPORSI]]*VLOOKUP(Target_AM[[#This Row],[NIPNAS]],Target_CC[],COLUMN(BF$2)+9,0)</f>
        <v>111173819</v>
      </c>
      <c r="BU603" s="22">
        <f>Target_AM[[#This Row],[PROPORSI]]*VLOOKUP(Target_AM[[#This Row],[NIPNAS]],Target_CC[],COLUMN(BG$2)+9,0)</f>
        <v>111173819</v>
      </c>
      <c r="BV603" s="22">
        <f>Target_AM[[#This Row],[PROPORSI]]*VLOOKUP(Target_AM[[#This Row],[NIPNAS]],Target_CC[],COLUMN(BH$2)+9,0)</f>
        <v>111173819</v>
      </c>
      <c r="BW603" s="22">
        <f>Target_AM[[#This Row],[PROPORSI]]*VLOOKUP(Target_AM[[#This Row],[NIPNAS]],Target_CC[],COLUMN(BI$2)+9,0)</f>
        <v>111173819</v>
      </c>
      <c r="BX603" s="22">
        <f>Target_AM[[#This Row],[PROPORSI]]*VLOOKUP(Target_AM[[#This Row],[NIPNAS]],Target_CC[],COLUMN(BJ$2)+9,0)</f>
        <v>111173819</v>
      </c>
      <c r="BY603" s="22">
        <f>Target_AM[[#This Row],[PROPORSI]]*VLOOKUP(Target_AM[[#This Row],[NIPNAS]],Target_CC[],COLUMN(BK$2)+9,0)</f>
        <v>111173819</v>
      </c>
      <c r="BZ603" s="22">
        <f>Target_AM[[#This Row],[PROPORSI]]*VLOOKUP(Target_AM[[#This Row],[NIPNAS]],Target_CC[],COLUMN(BL$2)+9,0)</f>
        <v>111173819</v>
      </c>
      <c r="CA603" s="22">
        <f>Target_AM[[#This Row],[PROPORSI]]*VLOOKUP(Target_AM[[#This Row],[NIPNAS]],Target_CC[],COLUMN(BM$2)+9,0)</f>
        <v>1337026776</v>
      </c>
      <c r="CB603" s="22">
        <f>Target_AM[[#This Row],[PROPORSI]]*VLOOKUP(Target_AM[[#This Row],[NIPNAS]],Target_CC[],COLUMN(BN$2)+9,0)</f>
        <v>6437000</v>
      </c>
      <c r="CC603" s="22">
        <f>Target_AM[[#This Row],[PROPORSI]]*VLOOKUP(Target_AM[[#This Row],[NIPNAS]],Target_CC[],COLUMN(BO$2)+9,0)</f>
        <v>6437000</v>
      </c>
      <c r="CD603" s="22">
        <f>Target_AM[[#This Row],[PROPORSI]]*VLOOKUP(Target_AM[[#This Row],[NIPNAS]],Target_CC[],COLUMN(BP$2)+9,0)</f>
        <v>6437000</v>
      </c>
      <c r="CE603" s="22">
        <f>Target_AM[[#This Row],[PROPORSI]]*VLOOKUP(Target_AM[[#This Row],[NIPNAS]],Target_CC[],COLUMN(BQ$2)+9,0)</f>
        <v>6115150</v>
      </c>
      <c r="CF603" s="22">
        <f>Target_AM[[#This Row],[PROPORSI]]*VLOOKUP(Target_AM[[#This Row],[NIPNAS]],Target_CC[],COLUMN(BR$2)+9,0)</f>
        <v>6115150</v>
      </c>
      <c r="CG603" s="22">
        <f>Target_AM[[#This Row],[PROPORSI]]*VLOOKUP(Target_AM[[#This Row],[NIPNAS]],Target_CC[],COLUMN(BS$2)+9,0)</f>
        <v>6115150</v>
      </c>
      <c r="CH603" s="22">
        <f>Target_AM[[#This Row],[PROPORSI]]*VLOOKUP(Target_AM[[#This Row],[NIPNAS]],Target_CC[],COLUMN(BT$2)+9,0)</f>
        <v>6115150</v>
      </c>
      <c r="CI603" s="22">
        <f>Target_AM[[#This Row],[PROPORSI]]*VLOOKUP(Target_AM[[#This Row],[NIPNAS]],Target_CC[],COLUMN(BU$2)+9,0)</f>
        <v>6115150</v>
      </c>
      <c r="CJ603" s="22">
        <f>Target_AM[[#This Row],[PROPORSI]]*VLOOKUP(Target_AM[[#This Row],[NIPNAS]],Target_CC[],COLUMN(BV$2)+9,0)</f>
        <v>6115150</v>
      </c>
      <c r="CK603" s="22">
        <f>Target_AM[[#This Row],[PROPORSI]]*VLOOKUP(Target_AM[[#This Row],[NIPNAS]],Target_CC[],COLUMN(BW$2)+9,0)</f>
        <v>6115150</v>
      </c>
      <c r="CL603" s="22">
        <f>Target_AM[[#This Row],[PROPORSI]]*VLOOKUP(Target_AM[[#This Row],[NIPNAS]],Target_CC[],COLUMN(BX$2)+9,0)</f>
        <v>6115150</v>
      </c>
      <c r="CM603" s="22">
        <f>Target_AM[[#This Row],[PROPORSI]]*VLOOKUP(Target_AM[[#This Row],[NIPNAS]],Target_CC[],COLUMN(BY$2)+9,0)</f>
        <v>6115150</v>
      </c>
      <c r="CN603" s="22">
        <f>Target_AM[[#This Row],[PROPORSI]]*VLOOKUP(Target_AM[[#This Row],[NIPNAS]],Target_CC[],COLUMN(BZ$2)+9,0)</f>
        <v>74347350</v>
      </c>
      <c r="CO603" s="22">
        <f>Target_AM[[#This Row],[PROPORSI]]*VLOOKUP(Target_AM[[#This Row],[NIPNAS]],Target_CC[],COLUMN(CA$2)+9,0)</f>
        <v>106911150</v>
      </c>
      <c r="CP603" s="22">
        <f>Target_AM[[#This Row],[PROPORSI]]*VLOOKUP(Target_AM[[#This Row],[NIPNAS]],Target_CC[],COLUMN(CB$2)+9,0)</f>
        <v>105181586</v>
      </c>
      <c r="CQ603" s="22">
        <f>Target_AM[[#This Row],[PROPORSI]]*VLOOKUP(Target_AM[[#This Row],[NIPNAS]],Target_CC[],COLUMN(CC$2)+9,0)</f>
        <v>105058669</v>
      </c>
      <c r="CR603" s="22">
        <f>Target_AM[[#This Row],[PROPORSI]]*VLOOKUP(Target_AM[[#This Row],[NIPNAS]],Target_CC[],COLUMN(CD$2)+9,0)</f>
        <v>105058669</v>
      </c>
      <c r="CS603" s="22">
        <f>Target_AM[[#This Row],[PROPORSI]]*VLOOKUP(Target_AM[[#This Row],[NIPNAS]],Target_CC[],COLUMN(CE$2)+9,0)</f>
        <v>105058669</v>
      </c>
      <c r="CT603" s="22">
        <f>Target_AM[[#This Row],[PROPORSI]]*VLOOKUP(Target_AM[[#This Row],[NIPNAS]],Target_CC[],COLUMN(CF$2)+9,0)</f>
        <v>105058669</v>
      </c>
      <c r="CU603" s="22">
        <f>Target_AM[[#This Row],[PROPORSI]]*VLOOKUP(Target_AM[[#This Row],[NIPNAS]],Target_CC[],COLUMN(CG$2)+9,0)</f>
        <v>105058669</v>
      </c>
      <c r="CV603" s="22">
        <f>Target_AM[[#This Row],[PROPORSI]]*VLOOKUP(Target_AM[[#This Row],[NIPNAS]],Target_CC[],COLUMN(CH$2)+9,0)</f>
        <v>105058669</v>
      </c>
      <c r="CW603" s="22">
        <f>Target_AM[[#This Row],[PROPORSI]]*VLOOKUP(Target_AM[[#This Row],[NIPNAS]],Target_CC[],COLUMN(CI$2)+9,0)</f>
        <v>105058669</v>
      </c>
      <c r="CX603" s="22">
        <f>Target_AM[[#This Row],[PROPORSI]]*VLOOKUP(Target_AM[[#This Row],[NIPNAS]],Target_CC[],COLUMN(CJ$2)+9,0)</f>
        <v>105058669</v>
      </c>
      <c r="CY603" s="22">
        <f>Target_AM[[#This Row],[PROPORSI]]*VLOOKUP(Target_AM[[#This Row],[NIPNAS]],Target_CC[],COLUMN(CK$2)+9,0)</f>
        <v>105058669</v>
      </c>
      <c r="CZ603" s="22">
        <f>Target_AM[[#This Row],[PROPORSI]]*VLOOKUP(Target_AM[[#This Row],[NIPNAS]],Target_CC[],COLUMN(CL$2)+9,0)</f>
        <v>105058669</v>
      </c>
      <c r="DA603" s="22">
        <f>Target_AM[[#This Row],[PROPORSI]]*VLOOKUP(Target_AM[[#This Row],[NIPNAS]],Target_CC[],COLUMN(CM$2)+9,0)</f>
        <v>1262679426</v>
      </c>
      <c r="DB603" s="22">
        <f>Target_AM[[#This Row],[PROPORSI]]*VLOOKUP(Target_AM[[#This Row],[NIPNAS]],Target_CC[],COLUMN(CN$2)+9,0)</f>
        <v>0</v>
      </c>
      <c r="DC603" s="22">
        <f>Target_AM[[#This Row],[PROPORSI]]*VLOOKUP(Target_AM[[#This Row],[NIPNAS]],Target_CC[],COLUMN(CO$2)+9,0)</f>
        <v>0</v>
      </c>
      <c r="DD603" s="22">
        <f>Target_AM[[#This Row],[PROPORSI]]*VLOOKUP(Target_AM[[#This Row],[NIPNAS]],Target_CC[],COLUMN(CP$2)+9,0)</f>
        <v>0</v>
      </c>
      <c r="DE603" s="22">
        <f>Target_AM[[#This Row],[PROPORSI]]*VLOOKUP(Target_AM[[#This Row],[NIPNAS]],Target_CC[],COLUMN(CQ$2)+9,0)</f>
        <v>0</v>
      </c>
      <c r="DF603" s="22">
        <f>Target_AM[[#This Row],[PROPORSI]]*VLOOKUP(Target_AM[[#This Row],[NIPNAS]],Target_CC[],COLUMN(CR$2)+9,0)</f>
        <v>0</v>
      </c>
      <c r="DG603" s="22">
        <f>Target_AM[[#This Row],[PROPORSI]]*VLOOKUP(Target_AM[[#This Row],[NIPNAS]],Target_CC[],COLUMN(CS$2)+9,0)</f>
        <v>0</v>
      </c>
      <c r="DH603" s="22">
        <f>Target_AM[[#This Row],[PROPORSI]]*VLOOKUP(Target_AM[[#This Row],[NIPNAS]],Target_CC[],COLUMN(CT$2)+9,0)</f>
        <v>0</v>
      </c>
      <c r="DI603" s="22">
        <f>Target_AM[[#This Row],[PROPORSI]]*VLOOKUP(Target_AM[[#This Row],[NIPNAS]],Target_CC[],COLUMN(CU$2)+9,0)</f>
        <v>0</v>
      </c>
      <c r="DJ603" s="22">
        <f>Target_AM[[#This Row],[PROPORSI]]*VLOOKUP(Target_AM[[#This Row],[NIPNAS]],Target_CC[],COLUMN(CV$2)+9,0)</f>
        <v>0</v>
      </c>
      <c r="DK603" s="22">
        <f>Target_AM[[#This Row],[PROPORSI]]*VLOOKUP(Target_AM[[#This Row],[NIPNAS]],Target_CC[],COLUMN(CW$2)+9,0)</f>
        <v>0</v>
      </c>
      <c r="DL603" s="22">
        <f>Target_AM[[#This Row],[PROPORSI]]*VLOOKUP(Target_AM[[#This Row],[NIPNAS]],Target_CC[],COLUMN(CX$2)+9,0)</f>
        <v>0</v>
      </c>
      <c r="DM603" s="22">
        <f>Target_AM[[#This Row],[PROPORSI]]*VLOOKUP(Target_AM[[#This Row],[NIPNAS]],Target_CC[],COLUMN(CY$2)+9,0)</f>
        <v>0</v>
      </c>
      <c r="DN603" s="22">
        <f>Target_AM[[#This Row],[PROPORSI]]*VLOOKUP(Target_AM[[#This Row],[NIPNAS]],Target_CC[],COLUMN(CZ$2)+9,0)</f>
        <v>0</v>
      </c>
      <c r="DO603" s="22">
        <f>Target_AM[[#This Row],[PROPORSI]]*VLOOKUP(Target_AM[[#This Row],[NIPNAS]],Target_CC[],COLUMN(DA$2)+9,0)</f>
        <v>0</v>
      </c>
      <c r="DP603" s="22">
        <f>Target_AM[[#This Row],[PROPORSI]]*VLOOKUP(Target_AM[[#This Row],[NIPNAS]],Target_CC[],COLUMN(DB$2)+9,0)</f>
        <v>0</v>
      </c>
      <c r="DQ603" s="22">
        <f>Target_AM[[#This Row],[PROPORSI]]*VLOOKUP(Target_AM[[#This Row],[NIPNAS]],Target_CC[],COLUMN(DC$2)+9,0)</f>
        <v>0</v>
      </c>
      <c r="DR603" s="22">
        <f>Target_AM[[#This Row],[PROPORSI]]*VLOOKUP(Target_AM[[#This Row],[NIPNAS]],Target_CC[],COLUMN(DD$2)+9,0)</f>
        <v>0</v>
      </c>
      <c r="DS603" s="22">
        <f>Target_AM[[#This Row],[PROPORSI]]*VLOOKUP(Target_AM[[#This Row],[NIPNAS]],Target_CC[],COLUMN(DE$2)+9,0)</f>
        <v>0</v>
      </c>
      <c r="DT603" s="22">
        <f>Target_AM[[#This Row],[PROPORSI]]*VLOOKUP(Target_AM[[#This Row],[NIPNAS]],Target_CC[],COLUMN(DF$2)+9,0)</f>
        <v>0</v>
      </c>
      <c r="DU603" s="22">
        <f>Target_AM[[#This Row],[PROPORSI]]*VLOOKUP(Target_AM[[#This Row],[NIPNAS]],Target_CC[],COLUMN(DG$2)+9,0)</f>
        <v>0</v>
      </c>
      <c r="DV603" s="22">
        <f>Target_AM[[#This Row],[PROPORSI]]*VLOOKUP(Target_AM[[#This Row],[NIPNAS]],Target_CC[],COLUMN(DH$2)+9,0)</f>
        <v>0</v>
      </c>
      <c r="DW603" s="22">
        <f>Target_AM[[#This Row],[PROPORSI]]*VLOOKUP(Target_AM[[#This Row],[NIPNAS]],Target_CC[],COLUMN(DI$2)+9,0)</f>
        <v>0</v>
      </c>
      <c r="DX603" s="22">
        <f>Target_AM[[#This Row],[PROPORSI]]*VLOOKUP(Target_AM[[#This Row],[NIPNAS]],Target_CC[],COLUMN(DJ$2)+9,0)</f>
        <v>0</v>
      </c>
      <c r="DY603" s="22">
        <f>Target_AM[[#This Row],[PROPORSI]]*VLOOKUP(Target_AM[[#This Row],[NIPNAS]],Target_CC[],COLUMN(DK$2)+9,0)</f>
        <v>0</v>
      </c>
      <c r="DZ603" s="22">
        <f>Target_AM[[#This Row],[PROPORSI]]*VLOOKUP(Target_AM[[#This Row],[NIPNAS]],Target_CC[],COLUMN(DL$2)+9,0)</f>
        <v>0</v>
      </c>
      <c r="EA603" s="22">
        <f>Target_AM[[#This Row],[PROPORSI]]*VLOOKUP(Target_AM[[#This Row],[NIPNAS]],Target_CC[],COLUMN(DM$2)+9,0)</f>
        <v>0</v>
      </c>
    </row>
    <row r="604" spans="2:131" x14ac:dyDescent="0.3">
      <c r="B604">
        <v>896703</v>
      </c>
      <c r="C604" t="s">
        <v>1047</v>
      </c>
      <c r="D604">
        <v>1</v>
      </c>
      <c r="E604" s="8">
        <v>45658</v>
      </c>
      <c r="F604">
        <v>76510213</v>
      </c>
      <c r="G604" t="s">
        <v>266</v>
      </c>
      <c r="J604" t="s">
        <v>1081</v>
      </c>
      <c r="K604" t="s">
        <v>24</v>
      </c>
      <c r="L604" t="s">
        <v>159</v>
      </c>
      <c r="M604" t="s">
        <v>31</v>
      </c>
      <c r="N604" s="23">
        <f>Target_AM[[#This Row],[PROPORSI]]*VLOOKUP(Target_AM[[#This Row],[NIPNAS]],Target_CC[],9,0)</f>
        <v>1585383256</v>
      </c>
      <c r="O604" s="22">
        <f>Target_AM[[#This Row],[PROPORSI]]*VLOOKUP(Target_AM[[#This Row],[NIPNAS]],Target_CC[],COLUMN(A$2)+9,0)</f>
        <v>102459324.33981946</v>
      </c>
      <c r="P604" s="22">
        <f>Target_AM[[#This Row],[PROPORSI]]*VLOOKUP(Target_AM[[#This Row],[NIPNAS]],Target_CC[],COLUMN(B$2)+9,0)</f>
        <v>100036054.71672983</v>
      </c>
      <c r="Q604" s="22">
        <f>Target_AM[[#This Row],[PROPORSI]]*VLOOKUP(Target_AM[[#This Row],[NIPNAS]],Target_CC[],COLUMN(C$2)+9,0)</f>
        <v>65192706.218787149</v>
      </c>
      <c r="R604" s="22">
        <f>Target_AM[[#This Row],[PROPORSI]]*VLOOKUP(Target_AM[[#This Row],[NIPNAS]],Target_CC[],COLUMN(D$2)+9,0)</f>
        <v>52765257.063856751</v>
      </c>
      <c r="S604" s="22">
        <f>Target_AM[[#This Row],[PROPORSI]]*VLOOKUP(Target_AM[[#This Row],[NIPNAS]],Target_CC[],COLUMN(E$2)+9,0)</f>
        <v>73415091.917918235</v>
      </c>
      <c r="T604" s="22">
        <f>Target_AM[[#This Row],[PROPORSI]]*VLOOKUP(Target_AM[[#This Row],[NIPNAS]],Target_CC[],COLUMN(F$2)+9,0)</f>
        <v>284906007.8370114</v>
      </c>
      <c r="U604" s="22">
        <f>Target_AM[[#This Row],[PROPORSI]]*VLOOKUP(Target_AM[[#This Row],[NIPNAS]],Target_CC[],COLUMN(G$2)+9,0)</f>
        <v>177063983.42455432</v>
      </c>
      <c r="V604" s="22">
        <f>Target_AM[[#This Row],[PROPORSI]]*VLOOKUP(Target_AM[[#This Row],[NIPNAS]],Target_CC[],COLUMN(H$2)+9,0)</f>
        <v>35677350.816004358</v>
      </c>
      <c r="W604" s="22">
        <f>Target_AM[[#This Row],[PROPORSI]]*VLOOKUP(Target_AM[[#This Row],[NIPNAS]],Target_CC[],COLUMN(I$2)+9,0)</f>
        <v>262480218.70738837</v>
      </c>
      <c r="X604" s="22">
        <f>Target_AM[[#This Row],[PROPORSI]]*VLOOKUP(Target_AM[[#This Row],[NIPNAS]],Target_CC[],COLUMN(J$2)+9,0)</f>
        <v>39395885.252501287</v>
      </c>
      <c r="Y604" s="22">
        <f>Target_AM[[#This Row],[PROPORSI]]*VLOOKUP(Target_AM[[#This Row],[NIPNAS]],Target_CC[],COLUMN(K$2)+9,0)</f>
        <v>103656307.1963564</v>
      </c>
      <c r="Z604" s="22">
        <f>Target_AM[[#This Row],[PROPORSI]]*VLOOKUP(Target_AM[[#This Row],[NIPNAS]],Target_CC[],COLUMN(L$2)+9,0)</f>
        <v>40480863.717668749</v>
      </c>
      <c r="AA604" s="22">
        <f>Target_AM[[#This Row],[PROPORSI]]*VLOOKUP(Target_AM[[#This Row],[NIPNAS]],Target_CC[],COLUMN(M$2)+9,0)</f>
        <v>1337529051.2085962</v>
      </c>
      <c r="AB604" s="22">
        <f>Target_AM[[#This Row],[PROPORSI]]*VLOOKUP(Target_AM[[#This Row],[NIPNAS]],Target_CC[],COLUMN(N$2)+9,0)</f>
        <v>1092255.493405208</v>
      </c>
      <c r="AC604" s="22">
        <f>Target_AM[[#This Row],[PROPORSI]]*VLOOKUP(Target_AM[[#This Row],[NIPNAS]],Target_CC[],COLUMN(O$2)+9,0)</f>
        <v>4173036.3042127341</v>
      </c>
      <c r="AD604" s="22">
        <f>Target_AM[[#This Row],[PROPORSI]]*VLOOKUP(Target_AM[[#This Row],[NIPNAS]],Target_CC[],COLUMN(P$2)+9,0)</f>
        <v>2370813.9114479572</v>
      </c>
      <c r="AE604" s="22">
        <f>Target_AM[[#This Row],[PROPORSI]]*VLOOKUP(Target_AM[[#This Row],[NIPNAS]],Target_CC[],COLUMN(Q$2)+9,0)</f>
        <v>6670990.5300330818</v>
      </c>
      <c r="AF604" s="22">
        <f>Target_AM[[#This Row],[PROPORSI]]*VLOOKUP(Target_AM[[#This Row],[NIPNAS]],Target_CC[],COLUMN(R$2)+9,0)</f>
        <v>8108466.0155599862</v>
      </c>
      <c r="AG604" s="22">
        <f>Target_AM[[#This Row],[PROPORSI]]*VLOOKUP(Target_AM[[#This Row],[NIPNAS]],Target_CC[],COLUMN(S$2)+9,0)</f>
        <v>43158919.029167354</v>
      </c>
      <c r="AH604" s="22">
        <f>Target_AM[[#This Row],[PROPORSI]]*VLOOKUP(Target_AM[[#This Row],[NIPNAS]],Target_CC[],COLUMN(T$2)+9,0)</f>
        <v>29364504.207869768</v>
      </c>
      <c r="AI604" s="22">
        <f>Target_AM[[#This Row],[PROPORSI]]*VLOOKUP(Target_AM[[#This Row],[NIPNAS]],Target_CC[],COLUMN(U$2)+9,0)</f>
        <v>6278483.1625506803</v>
      </c>
      <c r="AJ604" s="22">
        <f>Target_AM[[#This Row],[PROPORSI]]*VLOOKUP(Target_AM[[#This Row],[NIPNAS]],Target_CC[],COLUMN(V$2)+9,0)</f>
        <v>47958032.650692552</v>
      </c>
      <c r="AK604" s="22">
        <f>Target_AM[[#This Row],[PROPORSI]]*VLOOKUP(Target_AM[[#This Row],[NIPNAS]],Target_CC[],COLUMN(W$2)+9,0)</f>
        <v>4593044.5945669338</v>
      </c>
      <c r="AL604" s="22">
        <f>Target_AM[[#This Row],[PROPORSI]]*VLOOKUP(Target_AM[[#This Row],[NIPNAS]],Target_CC[],COLUMN(X$2)+9,0)</f>
        <v>12088643.320621654</v>
      </c>
      <c r="AM604" s="22">
        <f>Target_AM[[#This Row],[PROPORSI]]*VLOOKUP(Target_AM[[#This Row],[NIPNAS]],Target_CC[],COLUMN(Y$2)+9,0)</f>
        <v>5407377.2182899266</v>
      </c>
      <c r="AN604" s="22">
        <f>Target_AM[[#This Row],[PROPORSI]]*VLOOKUP(Target_AM[[#This Row],[NIPNAS]],Target_CC[],COLUMN(Z$2)+9,0)</f>
        <v>171264566.43841785</v>
      </c>
      <c r="AO604" s="22">
        <f>Target_AM[[#This Row],[PROPORSI]]*VLOOKUP(Target_AM[[#This Row],[NIPNAS]],Target_CC[],COLUMN(AA$2)+9,0)</f>
        <v>103551579.83322467</v>
      </c>
      <c r="AP604" s="22">
        <f>Target_AM[[#This Row],[PROPORSI]]*VLOOKUP(Target_AM[[#This Row],[NIPNAS]],Target_CC[],COLUMN(AB$2)+9,0)</f>
        <v>104209091.02094257</v>
      </c>
      <c r="AQ604" s="22">
        <f>Target_AM[[#This Row],[PROPORSI]]*VLOOKUP(Target_AM[[#This Row],[NIPNAS]],Target_CC[],COLUMN(AC$2)+9,0)</f>
        <v>67563520.130235106</v>
      </c>
      <c r="AR604" s="22">
        <f>Target_AM[[#This Row],[PROPORSI]]*VLOOKUP(Target_AM[[#This Row],[NIPNAS]],Target_CC[],COLUMN(AD$2)+9,0)</f>
        <v>59436247.593889832</v>
      </c>
      <c r="AS604" s="22">
        <f>Target_AM[[#This Row],[PROPORSI]]*VLOOKUP(Target_AM[[#This Row],[NIPNAS]],Target_CC[],COLUMN(AE$2)+9,0)</f>
        <v>81523557.933478221</v>
      </c>
      <c r="AT604" s="22">
        <f>Target_AM[[#This Row],[PROPORSI]]*VLOOKUP(Target_AM[[#This Row],[NIPNAS]],Target_CC[],COLUMN(AF$2)+9,0)</f>
        <v>328064926.86617875</v>
      </c>
      <c r="AU604" s="22">
        <f>Target_AM[[#This Row],[PROPORSI]]*VLOOKUP(Target_AM[[#This Row],[NIPNAS]],Target_CC[],COLUMN(AG$2)+9,0)</f>
        <v>206428487.63242409</v>
      </c>
      <c r="AV604" s="22">
        <f>Target_AM[[#This Row],[PROPORSI]]*VLOOKUP(Target_AM[[#This Row],[NIPNAS]],Target_CC[],COLUMN(AH$2)+9,0)</f>
        <v>41955833.978555039</v>
      </c>
      <c r="AW604" s="22">
        <f>Target_AM[[#This Row],[PROPORSI]]*VLOOKUP(Target_AM[[#This Row],[NIPNAS]],Target_CC[],COLUMN(AI$2)+9,0)</f>
        <v>310438251.35808092</v>
      </c>
      <c r="AX604" s="22">
        <f>Target_AM[[#This Row],[PROPORSI]]*VLOOKUP(Target_AM[[#This Row],[NIPNAS]],Target_CC[],COLUMN(AJ$2)+9,0)</f>
        <v>43988929.84706822</v>
      </c>
      <c r="AY604" s="22">
        <f>Target_AM[[#This Row],[PROPORSI]]*VLOOKUP(Target_AM[[#This Row],[NIPNAS]],Target_CC[],COLUMN(AK$2)+9,0)</f>
        <v>115744950.51697806</v>
      </c>
      <c r="AZ604" s="22">
        <f>Target_AM[[#This Row],[PROPORSI]]*VLOOKUP(Target_AM[[#This Row],[NIPNAS]],Target_CC[],COLUMN(AL$2)+9,0)</f>
        <v>45888240.935958676</v>
      </c>
      <c r="BA604" s="22">
        <f>Target_AM[[#This Row],[PROPORSI]]*VLOOKUP(Target_AM[[#This Row],[NIPNAS]],Target_CC[],COLUMN(AM$2)+9,0)</f>
        <v>1508793617.6470141</v>
      </c>
      <c r="BB604" s="22">
        <f>Target_AM[[#This Row],[PROPORSI]]*VLOOKUP(Target_AM[[#This Row],[NIPNAS]],Target_CC[],COLUMN(AN$2)+9,0)</f>
        <v>0</v>
      </c>
      <c r="BC604" s="22">
        <f>Target_AM[[#This Row],[PROPORSI]]*VLOOKUP(Target_AM[[#This Row],[NIPNAS]],Target_CC[],COLUMN(AO$2)+9,0)</f>
        <v>0</v>
      </c>
      <c r="BD604" s="22">
        <f>Target_AM[[#This Row],[PROPORSI]]*VLOOKUP(Target_AM[[#This Row],[NIPNAS]],Target_CC[],COLUMN(AP$2)+9,0)</f>
        <v>0</v>
      </c>
      <c r="BE604" s="22">
        <f>Target_AM[[#This Row],[PROPORSI]]*VLOOKUP(Target_AM[[#This Row],[NIPNAS]],Target_CC[],COLUMN(AQ$2)+9,0)</f>
        <v>0</v>
      </c>
      <c r="BF604" s="22">
        <f>Target_AM[[#This Row],[PROPORSI]]*VLOOKUP(Target_AM[[#This Row],[NIPNAS]],Target_CC[],COLUMN(AR$2)+9,0)</f>
        <v>0</v>
      </c>
      <c r="BG604" s="22">
        <f>Target_AM[[#This Row],[PROPORSI]]*VLOOKUP(Target_AM[[#This Row],[NIPNAS]],Target_CC[],COLUMN(AS$2)+9,0)</f>
        <v>0</v>
      </c>
      <c r="BH604" s="22">
        <f>Target_AM[[#This Row],[PROPORSI]]*VLOOKUP(Target_AM[[#This Row],[NIPNAS]],Target_CC[],COLUMN(AT$2)+9,0)</f>
        <v>0</v>
      </c>
      <c r="BI604" s="22">
        <f>Target_AM[[#This Row],[PROPORSI]]*VLOOKUP(Target_AM[[#This Row],[NIPNAS]],Target_CC[],COLUMN(AU$2)+9,0)</f>
        <v>0</v>
      </c>
      <c r="BJ604" s="22">
        <f>Target_AM[[#This Row],[PROPORSI]]*VLOOKUP(Target_AM[[#This Row],[NIPNAS]],Target_CC[],COLUMN(AV$2)+9,0)</f>
        <v>0</v>
      </c>
      <c r="BK604" s="22">
        <f>Target_AM[[#This Row],[PROPORSI]]*VLOOKUP(Target_AM[[#This Row],[NIPNAS]],Target_CC[],COLUMN(AW$2)+9,0)</f>
        <v>0</v>
      </c>
      <c r="BL604" s="22">
        <f>Target_AM[[#This Row],[PROPORSI]]*VLOOKUP(Target_AM[[#This Row],[NIPNAS]],Target_CC[],COLUMN(AX$2)+9,0)</f>
        <v>0</v>
      </c>
      <c r="BM604" s="22">
        <f>Target_AM[[#This Row],[PROPORSI]]*VLOOKUP(Target_AM[[#This Row],[NIPNAS]],Target_CC[],COLUMN(AY$2)+9,0)</f>
        <v>0</v>
      </c>
      <c r="BN604" s="22">
        <f>Target_AM[[#This Row],[PROPORSI]]*VLOOKUP(Target_AM[[#This Row],[NIPNAS]],Target_CC[],COLUMN(AZ$2)+9,0)</f>
        <v>0</v>
      </c>
      <c r="BO604" s="22">
        <f>Target_AM[[#This Row],[PROPORSI]]*VLOOKUP(Target_AM[[#This Row],[NIPNAS]],Target_CC[],COLUMN(BA$2)+9,0)</f>
        <v>60096507</v>
      </c>
      <c r="BP604" s="22">
        <f>Target_AM[[#This Row],[PROPORSI]]*VLOOKUP(Target_AM[[#This Row],[NIPNAS]],Target_CC[],COLUMN(BB$2)+9,0)</f>
        <v>59523345</v>
      </c>
      <c r="BQ604" s="22">
        <f>Target_AM[[#This Row],[PROPORSI]]*VLOOKUP(Target_AM[[#This Row],[NIPNAS]],Target_CC[],COLUMN(BC$2)+9,0)</f>
        <v>15018429</v>
      </c>
      <c r="BR604" s="22">
        <f>Target_AM[[#This Row],[PROPORSI]]*VLOOKUP(Target_AM[[#This Row],[NIPNAS]],Target_CC[],COLUMN(BD$2)+9,0)</f>
        <v>44566380.450000003</v>
      </c>
      <c r="BS604" s="22">
        <f>Target_AM[[#This Row],[PROPORSI]]*VLOOKUP(Target_AM[[#This Row],[NIPNAS]],Target_CC[],COLUMN(BE$2)+9,0)</f>
        <v>44566380.450000003</v>
      </c>
      <c r="BT604" s="22">
        <f>Target_AM[[#This Row],[PROPORSI]]*VLOOKUP(Target_AM[[#This Row],[NIPNAS]],Target_CC[],COLUMN(BF$2)+9,0)</f>
        <v>44566380.450000003</v>
      </c>
      <c r="BU604" s="22">
        <f>Target_AM[[#This Row],[PROPORSI]]*VLOOKUP(Target_AM[[#This Row],[NIPNAS]],Target_CC[],COLUMN(BG$2)+9,0)</f>
        <v>44566380.450000003</v>
      </c>
      <c r="BV604" s="22">
        <f>Target_AM[[#This Row],[PROPORSI]]*VLOOKUP(Target_AM[[#This Row],[NIPNAS]],Target_CC[],COLUMN(BH$2)+9,0)</f>
        <v>44566380.450000003</v>
      </c>
      <c r="BW604" s="22">
        <f>Target_AM[[#This Row],[PROPORSI]]*VLOOKUP(Target_AM[[#This Row],[NIPNAS]],Target_CC[],COLUMN(BI$2)+9,0)</f>
        <v>44566380.450000003</v>
      </c>
      <c r="BX604" s="22">
        <f>Target_AM[[#This Row],[PROPORSI]]*VLOOKUP(Target_AM[[#This Row],[NIPNAS]],Target_CC[],COLUMN(BJ$2)+9,0)</f>
        <v>44566380.450000003</v>
      </c>
      <c r="BY604" s="22">
        <f>Target_AM[[#This Row],[PROPORSI]]*VLOOKUP(Target_AM[[#This Row],[NIPNAS]],Target_CC[],COLUMN(BK$2)+9,0)</f>
        <v>44566380.450000003</v>
      </c>
      <c r="BZ604" s="22">
        <f>Target_AM[[#This Row],[PROPORSI]]*VLOOKUP(Target_AM[[#This Row],[NIPNAS]],Target_CC[],COLUMN(BL$2)+9,0)</f>
        <v>44566380.450000003</v>
      </c>
      <c r="CA604" s="22">
        <f>Target_AM[[#This Row],[PROPORSI]]*VLOOKUP(Target_AM[[#This Row],[NIPNAS]],Target_CC[],COLUMN(BM$2)+9,0)</f>
        <v>535735705.04999989</v>
      </c>
      <c r="CB604" s="22">
        <f>Target_AM[[#This Row],[PROPORSI]]*VLOOKUP(Target_AM[[#This Row],[NIPNAS]],Target_CC[],COLUMN(BN$2)+9,0)</f>
        <v>27040676</v>
      </c>
      <c r="CC604" s="22">
        <f>Target_AM[[#This Row],[PROPORSI]]*VLOOKUP(Target_AM[[#This Row],[NIPNAS]],Target_CC[],COLUMN(BO$2)+9,0)</f>
        <v>27040676</v>
      </c>
      <c r="CD604" s="22">
        <f>Target_AM[[#This Row],[PROPORSI]]*VLOOKUP(Target_AM[[#This Row],[NIPNAS]],Target_CC[],COLUMN(BP$2)+9,0)</f>
        <v>13225811</v>
      </c>
      <c r="CE604" s="22">
        <f>Target_AM[[#This Row],[PROPORSI]]*VLOOKUP(Target_AM[[#This Row],[NIPNAS]],Target_CC[],COLUMN(BQ$2)+9,0)</f>
        <v>12564520.449999999</v>
      </c>
      <c r="CF604" s="22">
        <f>Target_AM[[#This Row],[PROPORSI]]*VLOOKUP(Target_AM[[#This Row],[NIPNAS]],Target_CC[],COLUMN(BR$2)+9,0)</f>
        <v>12564520.449999999</v>
      </c>
      <c r="CG604" s="22">
        <f>Target_AM[[#This Row],[PROPORSI]]*VLOOKUP(Target_AM[[#This Row],[NIPNAS]],Target_CC[],COLUMN(BS$2)+9,0)</f>
        <v>12564520.449999999</v>
      </c>
      <c r="CH604" s="22">
        <f>Target_AM[[#This Row],[PROPORSI]]*VLOOKUP(Target_AM[[#This Row],[NIPNAS]],Target_CC[],COLUMN(BT$2)+9,0)</f>
        <v>12564520.449999999</v>
      </c>
      <c r="CI604" s="22">
        <f>Target_AM[[#This Row],[PROPORSI]]*VLOOKUP(Target_AM[[#This Row],[NIPNAS]],Target_CC[],COLUMN(BU$2)+9,0)</f>
        <v>12564520.449999999</v>
      </c>
      <c r="CJ604" s="22">
        <f>Target_AM[[#This Row],[PROPORSI]]*VLOOKUP(Target_AM[[#This Row],[NIPNAS]],Target_CC[],COLUMN(BV$2)+9,0)</f>
        <v>12564520.449999999</v>
      </c>
      <c r="CK604" s="22">
        <f>Target_AM[[#This Row],[PROPORSI]]*VLOOKUP(Target_AM[[#This Row],[NIPNAS]],Target_CC[],COLUMN(BW$2)+9,0)</f>
        <v>12564520.449999999</v>
      </c>
      <c r="CL604" s="22">
        <f>Target_AM[[#This Row],[PROPORSI]]*VLOOKUP(Target_AM[[#This Row],[NIPNAS]],Target_CC[],COLUMN(BX$2)+9,0)</f>
        <v>12564520.449999999</v>
      </c>
      <c r="CM604" s="22">
        <f>Target_AM[[#This Row],[PROPORSI]]*VLOOKUP(Target_AM[[#This Row],[NIPNAS]],Target_CC[],COLUMN(BY$2)+9,0)</f>
        <v>12564520.449999999</v>
      </c>
      <c r="CN604" s="22">
        <f>Target_AM[[#This Row],[PROPORSI]]*VLOOKUP(Target_AM[[#This Row],[NIPNAS]],Target_CC[],COLUMN(BZ$2)+9,0)</f>
        <v>180387847.04999998</v>
      </c>
      <c r="CO604" s="22">
        <f>Target_AM[[#This Row],[PROPORSI]]*VLOOKUP(Target_AM[[#This Row],[NIPNAS]],Target_CC[],COLUMN(CA$2)+9,0)</f>
        <v>33055831</v>
      </c>
      <c r="CP604" s="22">
        <f>Target_AM[[#This Row],[PROPORSI]]*VLOOKUP(Target_AM[[#This Row],[NIPNAS]],Target_CC[],COLUMN(CB$2)+9,0)</f>
        <v>32482669</v>
      </c>
      <c r="CQ604" s="22">
        <f>Target_AM[[#This Row],[PROPORSI]]*VLOOKUP(Target_AM[[#This Row],[NIPNAS]],Target_CC[],COLUMN(CC$2)+9,0)</f>
        <v>32001860</v>
      </c>
      <c r="CR604" s="22">
        <f>Target_AM[[#This Row],[PROPORSI]]*VLOOKUP(Target_AM[[#This Row],[NIPNAS]],Target_CC[],COLUMN(CD$2)+9,0)</f>
        <v>32001860</v>
      </c>
      <c r="CS604" s="22">
        <f>Target_AM[[#This Row],[PROPORSI]]*VLOOKUP(Target_AM[[#This Row],[NIPNAS]],Target_CC[],COLUMN(CE$2)+9,0)</f>
        <v>32001860</v>
      </c>
      <c r="CT604" s="22">
        <f>Target_AM[[#This Row],[PROPORSI]]*VLOOKUP(Target_AM[[#This Row],[NIPNAS]],Target_CC[],COLUMN(CF$2)+9,0)</f>
        <v>32001860</v>
      </c>
      <c r="CU604" s="22">
        <f>Target_AM[[#This Row],[PROPORSI]]*VLOOKUP(Target_AM[[#This Row],[NIPNAS]],Target_CC[],COLUMN(CG$2)+9,0)</f>
        <v>32001860</v>
      </c>
      <c r="CV604" s="22">
        <f>Target_AM[[#This Row],[PROPORSI]]*VLOOKUP(Target_AM[[#This Row],[NIPNAS]],Target_CC[],COLUMN(CH$2)+9,0)</f>
        <v>32001860</v>
      </c>
      <c r="CW604" s="22">
        <f>Target_AM[[#This Row],[PROPORSI]]*VLOOKUP(Target_AM[[#This Row],[NIPNAS]],Target_CC[],COLUMN(CI$2)+9,0)</f>
        <v>32001860</v>
      </c>
      <c r="CX604" s="22">
        <f>Target_AM[[#This Row],[PROPORSI]]*VLOOKUP(Target_AM[[#This Row],[NIPNAS]],Target_CC[],COLUMN(CJ$2)+9,0)</f>
        <v>32001860</v>
      </c>
      <c r="CY604" s="22">
        <f>Target_AM[[#This Row],[PROPORSI]]*VLOOKUP(Target_AM[[#This Row],[NIPNAS]],Target_CC[],COLUMN(CK$2)+9,0)</f>
        <v>32001860</v>
      </c>
      <c r="CZ604" s="22">
        <f>Target_AM[[#This Row],[PROPORSI]]*VLOOKUP(Target_AM[[#This Row],[NIPNAS]],Target_CC[],COLUMN(CL$2)+9,0)</f>
        <v>32001860</v>
      </c>
      <c r="DA604" s="22">
        <f>Target_AM[[#This Row],[PROPORSI]]*VLOOKUP(Target_AM[[#This Row],[NIPNAS]],Target_CC[],COLUMN(CM$2)+9,0)</f>
        <v>385557100</v>
      </c>
      <c r="DB604" s="22">
        <f>Target_AM[[#This Row],[PROPORSI]]*VLOOKUP(Target_AM[[#This Row],[NIPNAS]],Target_CC[],COLUMN(CN$2)+9,0)</f>
        <v>0</v>
      </c>
      <c r="DC604" s="22">
        <f>Target_AM[[#This Row],[PROPORSI]]*VLOOKUP(Target_AM[[#This Row],[NIPNAS]],Target_CC[],COLUMN(CO$2)+9,0)</f>
        <v>0</v>
      </c>
      <c r="DD604" s="22">
        <f>Target_AM[[#This Row],[PROPORSI]]*VLOOKUP(Target_AM[[#This Row],[NIPNAS]],Target_CC[],COLUMN(CP$2)+9,0)</f>
        <v>350000</v>
      </c>
      <c r="DE604" s="22">
        <f>Target_AM[[#This Row],[PROPORSI]]*VLOOKUP(Target_AM[[#This Row],[NIPNAS]],Target_CC[],COLUMN(CQ$2)+9,0)</f>
        <v>0</v>
      </c>
      <c r="DF604" s="22">
        <f>Target_AM[[#This Row],[PROPORSI]]*VLOOKUP(Target_AM[[#This Row],[NIPNAS]],Target_CC[],COLUMN(CR$2)+9,0)</f>
        <v>0</v>
      </c>
      <c r="DG604" s="22">
        <f>Target_AM[[#This Row],[PROPORSI]]*VLOOKUP(Target_AM[[#This Row],[NIPNAS]],Target_CC[],COLUMN(CS$2)+9,0)</f>
        <v>0</v>
      </c>
      <c r="DH604" s="22">
        <f>Target_AM[[#This Row],[PROPORSI]]*VLOOKUP(Target_AM[[#This Row],[NIPNAS]],Target_CC[],COLUMN(CT$2)+9,0)</f>
        <v>0</v>
      </c>
      <c r="DI604" s="22">
        <f>Target_AM[[#This Row],[PROPORSI]]*VLOOKUP(Target_AM[[#This Row],[NIPNAS]],Target_CC[],COLUMN(CU$2)+9,0)</f>
        <v>0</v>
      </c>
      <c r="DJ604" s="22">
        <f>Target_AM[[#This Row],[PROPORSI]]*VLOOKUP(Target_AM[[#This Row],[NIPNAS]],Target_CC[],COLUMN(CV$2)+9,0)</f>
        <v>0</v>
      </c>
      <c r="DK604" s="22">
        <f>Target_AM[[#This Row],[PROPORSI]]*VLOOKUP(Target_AM[[#This Row],[NIPNAS]],Target_CC[],COLUMN(CW$2)+9,0)</f>
        <v>0</v>
      </c>
      <c r="DL604" s="22">
        <f>Target_AM[[#This Row],[PROPORSI]]*VLOOKUP(Target_AM[[#This Row],[NIPNAS]],Target_CC[],COLUMN(CX$2)+9,0)</f>
        <v>0</v>
      </c>
      <c r="DM604" s="22">
        <f>Target_AM[[#This Row],[PROPORSI]]*VLOOKUP(Target_AM[[#This Row],[NIPNAS]],Target_CC[],COLUMN(CY$2)+9,0)</f>
        <v>0</v>
      </c>
      <c r="DN604" s="22">
        <f>Target_AM[[#This Row],[PROPORSI]]*VLOOKUP(Target_AM[[#This Row],[NIPNAS]],Target_CC[],COLUMN(CZ$2)+9,0)</f>
        <v>350000</v>
      </c>
      <c r="DO604" s="22">
        <f>Target_AM[[#This Row],[PROPORSI]]*VLOOKUP(Target_AM[[#This Row],[NIPNAS]],Target_CC[],COLUMN(DA$2)+9,0)</f>
        <v>0</v>
      </c>
      <c r="DP604" s="22">
        <f>Target_AM[[#This Row],[PROPORSI]]*VLOOKUP(Target_AM[[#This Row],[NIPNAS]],Target_CC[],COLUMN(DB$2)+9,0)</f>
        <v>0</v>
      </c>
      <c r="DQ604" s="22">
        <f>Target_AM[[#This Row],[PROPORSI]]*VLOOKUP(Target_AM[[#This Row],[NIPNAS]],Target_CC[],COLUMN(DC$2)+9,0)</f>
        <v>0</v>
      </c>
      <c r="DR604" s="22">
        <f>Target_AM[[#This Row],[PROPORSI]]*VLOOKUP(Target_AM[[#This Row],[NIPNAS]],Target_CC[],COLUMN(DD$2)+9,0)</f>
        <v>0</v>
      </c>
      <c r="DS604" s="22">
        <f>Target_AM[[#This Row],[PROPORSI]]*VLOOKUP(Target_AM[[#This Row],[NIPNAS]],Target_CC[],COLUMN(DE$2)+9,0)</f>
        <v>0</v>
      </c>
      <c r="DT604" s="22">
        <f>Target_AM[[#This Row],[PROPORSI]]*VLOOKUP(Target_AM[[#This Row],[NIPNAS]],Target_CC[],COLUMN(DF$2)+9,0)</f>
        <v>0</v>
      </c>
      <c r="DU604" s="22">
        <f>Target_AM[[#This Row],[PROPORSI]]*VLOOKUP(Target_AM[[#This Row],[NIPNAS]],Target_CC[],COLUMN(DG$2)+9,0)</f>
        <v>0</v>
      </c>
      <c r="DV604" s="22">
        <f>Target_AM[[#This Row],[PROPORSI]]*VLOOKUP(Target_AM[[#This Row],[NIPNAS]],Target_CC[],COLUMN(DH$2)+9,0)</f>
        <v>0</v>
      </c>
      <c r="DW604" s="22">
        <f>Target_AM[[#This Row],[PROPORSI]]*VLOOKUP(Target_AM[[#This Row],[NIPNAS]],Target_CC[],COLUMN(DI$2)+9,0)</f>
        <v>0</v>
      </c>
      <c r="DX604" s="22">
        <f>Target_AM[[#This Row],[PROPORSI]]*VLOOKUP(Target_AM[[#This Row],[NIPNAS]],Target_CC[],COLUMN(DJ$2)+9,0)</f>
        <v>0</v>
      </c>
      <c r="DY604" s="22">
        <f>Target_AM[[#This Row],[PROPORSI]]*VLOOKUP(Target_AM[[#This Row],[NIPNAS]],Target_CC[],COLUMN(DK$2)+9,0)</f>
        <v>0</v>
      </c>
      <c r="DZ604" s="22">
        <f>Target_AM[[#This Row],[PROPORSI]]*VLOOKUP(Target_AM[[#This Row],[NIPNAS]],Target_CC[],COLUMN(DL$2)+9,0)</f>
        <v>0</v>
      </c>
      <c r="EA604" s="22">
        <f>Target_AM[[#This Row],[PROPORSI]]*VLOOKUP(Target_AM[[#This Row],[NIPNAS]],Target_CC[],COLUMN(DM$2)+9,0)</f>
        <v>0</v>
      </c>
    </row>
    <row r="605" spans="2:131" x14ac:dyDescent="0.3">
      <c r="B605">
        <v>920163</v>
      </c>
      <c r="C605" t="s">
        <v>1055</v>
      </c>
      <c r="D605">
        <v>1</v>
      </c>
      <c r="E605" s="8">
        <v>45658</v>
      </c>
      <c r="F605">
        <v>76510214</v>
      </c>
      <c r="G605" t="s">
        <v>261</v>
      </c>
      <c r="J605" t="s">
        <v>1081</v>
      </c>
      <c r="K605" t="s">
        <v>24</v>
      </c>
      <c r="L605" t="s">
        <v>159</v>
      </c>
      <c r="M605" t="s">
        <v>31</v>
      </c>
      <c r="N605" s="23">
        <f>Target_AM[[#This Row],[PROPORSI]]*VLOOKUP(Target_AM[[#This Row],[NIPNAS]],Target_CC[],9,0)</f>
        <v>6868923691</v>
      </c>
      <c r="O605" s="22">
        <f>Target_AM[[#This Row],[PROPORSI]]*VLOOKUP(Target_AM[[#This Row],[NIPNAS]],Target_CC[],COLUMN(A$2)+9,0)</f>
        <v>88841929.525082007</v>
      </c>
      <c r="P605" s="22">
        <f>Target_AM[[#This Row],[PROPORSI]]*VLOOKUP(Target_AM[[#This Row],[NIPNAS]],Target_CC[],COLUMN(B$2)+9,0)</f>
        <v>87510119.291579425</v>
      </c>
      <c r="Q605" s="22">
        <f>Target_AM[[#This Row],[PROPORSI]]*VLOOKUP(Target_AM[[#This Row],[NIPNAS]],Target_CC[],COLUMN(C$2)+9,0)</f>
        <v>913507268.93698692</v>
      </c>
      <c r="R605" s="22">
        <f>Target_AM[[#This Row],[PROPORSI]]*VLOOKUP(Target_AM[[#This Row],[NIPNAS]],Target_CC[],COLUMN(D$2)+9,0)</f>
        <v>41311470.985790379</v>
      </c>
      <c r="S605" s="22">
        <f>Target_AM[[#This Row],[PROPORSI]]*VLOOKUP(Target_AM[[#This Row],[NIPNAS]],Target_CC[],COLUMN(E$2)+9,0)</f>
        <v>531509658.29306847</v>
      </c>
      <c r="T605" s="22">
        <f>Target_AM[[#This Row],[PROPORSI]]*VLOOKUP(Target_AM[[#This Row],[NIPNAS]],Target_CC[],COLUMN(F$2)+9,0)</f>
        <v>81446368.140863165</v>
      </c>
      <c r="U605" s="22">
        <f>Target_AM[[#This Row],[PROPORSI]]*VLOOKUP(Target_AM[[#This Row],[NIPNAS]],Target_CC[],COLUMN(G$2)+9,0)</f>
        <v>56611855.619734772</v>
      </c>
      <c r="V605" s="22">
        <f>Target_AM[[#This Row],[PROPORSI]]*VLOOKUP(Target_AM[[#This Row],[NIPNAS]],Target_CC[],COLUMN(H$2)+9,0)</f>
        <v>252538171.48312983</v>
      </c>
      <c r="W605" s="22">
        <f>Target_AM[[#This Row],[PROPORSI]]*VLOOKUP(Target_AM[[#This Row],[NIPNAS]],Target_CC[],COLUMN(I$2)+9,0)</f>
        <v>284397574.75214976</v>
      </c>
      <c r="X605" s="22">
        <f>Target_AM[[#This Row],[PROPORSI]]*VLOOKUP(Target_AM[[#This Row],[NIPNAS]],Target_CC[],COLUMN(J$2)+9,0)</f>
        <v>1570001619.1123464</v>
      </c>
      <c r="Y605" s="22">
        <f>Target_AM[[#This Row],[PROPORSI]]*VLOOKUP(Target_AM[[#This Row],[NIPNAS]],Target_CC[],COLUMN(K$2)+9,0)</f>
        <v>869703719.29960251</v>
      </c>
      <c r="Z605" s="22">
        <f>Target_AM[[#This Row],[PROPORSI]]*VLOOKUP(Target_AM[[#This Row],[NIPNAS]],Target_CC[],COLUMN(L$2)+9,0)</f>
        <v>1186032933.1625412</v>
      </c>
      <c r="AA605" s="22">
        <f>Target_AM[[#This Row],[PROPORSI]]*VLOOKUP(Target_AM[[#This Row],[NIPNAS]],Target_CC[],COLUMN(M$2)+9,0)</f>
        <v>5963412688.6028748</v>
      </c>
      <c r="AB605" s="22">
        <f>Target_AM[[#This Row],[PROPORSI]]*VLOOKUP(Target_AM[[#This Row],[NIPNAS]],Target_CC[],COLUMN(N$2)+9,0)</f>
        <v>947088.86861920357</v>
      </c>
      <c r="AC605" s="22">
        <f>Target_AM[[#This Row],[PROPORSI]]*VLOOKUP(Target_AM[[#This Row],[NIPNAS]],Target_CC[],COLUMN(O$2)+9,0)</f>
        <v>3650512.8658245206</v>
      </c>
      <c r="AD605" s="22">
        <f>Target_AM[[#This Row],[PROPORSI]]*VLOOKUP(Target_AM[[#This Row],[NIPNAS]],Target_CC[],COLUMN(P$2)+9,0)</f>
        <v>33220828.939611077</v>
      </c>
      <c r="AE605" s="22">
        <f>Target_AM[[#This Row],[PROPORSI]]*VLOOKUP(Target_AM[[#This Row],[NIPNAS]],Target_CC[],COLUMN(Q$2)+9,0)</f>
        <v>5222914.6044797152</v>
      </c>
      <c r="AF605" s="22">
        <f>Target_AM[[#This Row],[PROPORSI]]*VLOOKUP(Target_AM[[#This Row],[NIPNAS]],Target_CC[],COLUMN(R$2)+9,0)</f>
        <v>58703570.187308848</v>
      </c>
      <c r="AG605" s="22">
        <f>Target_AM[[#This Row],[PROPORSI]]*VLOOKUP(Target_AM[[#This Row],[NIPNAS]],Target_CC[],COLUMN(S$2)+9,0)</f>
        <v>12337883.762079865</v>
      </c>
      <c r="AH605" s="22">
        <f>Target_AM[[#This Row],[PROPORSI]]*VLOOKUP(Target_AM[[#This Row],[NIPNAS]],Target_CC[],COLUMN(T$2)+9,0)</f>
        <v>9388578.3003935665</v>
      </c>
      <c r="AI605" s="22">
        <f>Target_AM[[#This Row],[PROPORSI]]*VLOOKUP(Target_AM[[#This Row],[NIPNAS]],Target_CC[],COLUMN(U$2)+9,0)</f>
        <v>44441546.843968779</v>
      </c>
      <c r="AJ605" s="22">
        <f>Target_AM[[#This Row],[PROPORSI]]*VLOOKUP(Target_AM[[#This Row],[NIPNAS]],Target_CC[],COLUMN(V$2)+9,0)</f>
        <v>51962575.476768494</v>
      </c>
      <c r="AK605" s="22">
        <f>Target_AM[[#This Row],[PROPORSI]]*VLOOKUP(Target_AM[[#This Row],[NIPNAS]],Target_CC[],COLUMN(W$2)+9,0)</f>
        <v>183041640.10802245</v>
      </c>
      <c r="AL605" s="22">
        <f>Target_AM[[#This Row],[PROPORSI]]*VLOOKUP(Target_AM[[#This Row],[NIPNAS]],Target_CC[],COLUMN(X$2)+9,0)</f>
        <v>101426901.47465062</v>
      </c>
      <c r="AM605" s="22">
        <f>Target_AM[[#This Row],[PROPORSI]]*VLOOKUP(Target_AM[[#This Row],[NIPNAS]],Target_CC[],COLUMN(Y$2)+9,0)</f>
        <v>158428622.16710734</v>
      </c>
      <c r="AN605" s="22">
        <f>Target_AM[[#This Row],[PROPORSI]]*VLOOKUP(Target_AM[[#This Row],[NIPNAS]],Target_CC[],COLUMN(Z$2)+9,0)</f>
        <v>662772663.59883451</v>
      </c>
      <c r="AO605" s="22">
        <f>Target_AM[[#This Row],[PROPORSI]]*VLOOKUP(Target_AM[[#This Row],[NIPNAS]],Target_CC[],COLUMN(AA$2)+9,0)</f>
        <v>89789018.393701211</v>
      </c>
      <c r="AP605" s="22">
        <f>Target_AM[[#This Row],[PROPORSI]]*VLOOKUP(Target_AM[[#This Row],[NIPNAS]],Target_CC[],COLUMN(AB$2)+9,0)</f>
        <v>91160632.157403946</v>
      </c>
      <c r="AQ605" s="22">
        <f>Target_AM[[#This Row],[PROPORSI]]*VLOOKUP(Target_AM[[#This Row],[NIPNAS]],Target_CC[],COLUMN(AC$2)+9,0)</f>
        <v>946728097.876598</v>
      </c>
      <c r="AR605" s="22">
        <f>Target_AM[[#This Row],[PROPORSI]]*VLOOKUP(Target_AM[[#This Row],[NIPNAS]],Target_CC[],COLUMN(AD$2)+9,0)</f>
        <v>46534385.590270095</v>
      </c>
      <c r="AS605" s="22">
        <f>Target_AM[[#This Row],[PROPORSI]]*VLOOKUP(Target_AM[[#This Row],[NIPNAS]],Target_CC[],COLUMN(AE$2)+9,0)</f>
        <v>590213228.48037732</v>
      </c>
      <c r="AT605" s="22">
        <f>Target_AM[[#This Row],[PROPORSI]]*VLOOKUP(Target_AM[[#This Row],[NIPNAS]],Target_CC[],COLUMN(AF$2)+9,0)</f>
        <v>93784251.90294303</v>
      </c>
      <c r="AU605" s="22">
        <f>Target_AM[[#This Row],[PROPORSI]]*VLOOKUP(Target_AM[[#This Row],[NIPNAS]],Target_CC[],COLUMN(AG$2)+9,0)</f>
        <v>66000433.920128338</v>
      </c>
      <c r="AV605" s="22">
        <f>Target_AM[[#This Row],[PROPORSI]]*VLOOKUP(Target_AM[[#This Row],[NIPNAS]],Target_CC[],COLUMN(AH$2)+9,0)</f>
        <v>296979718.32709861</v>
      </c>
      <c r="AW605" s="22">
        <f>Target_AM[[#This Row],[PROPORSI]]*VLOOKUP(Target_AM[[#This Row],[NIPNAS]],Target_CC[],COLUMN(AI$2)+9,0)</f>
        <v>336360150.22891825</v>
      </c>
      <c r="AX605" s="22">
        <f>Target_AM[[#This Row],[PROPORSI]]*VLOOKUP(Target_AM[[#This Row],[NIPNAS]],Target_CC[],COLUMN(AJ$2)+9,0)</f>
        <v>1753043259.2203689</v>
      </c>
      <c r="AY605" s="22">
        <f>Target_AM[[#This Row],[PROPORSI]]*VLOOKUP(Target_AM[[#This Row],[NIPNAS]],Target_CC[],COLUMN(AK$2)+9,0)</f>
        <v>971130620.77425313</v>
      </c>
      <c r="AZ605" s="22">
        <f>Target_AM[[#This Row],[PROPORSI]]*VLOOKUP(Target_AM[[#This Row],[NIPNAS]],Target_CC[],COLUMN(AL$2)+9,0)</f>
        <v>1344461555.3296485</v>
      </c>
      <c r="BA605" s="22">
        <f>Target_AM[[#This Row],[PROPORSI]]*VLOOKUP(Target_AM[[#This Row],[NIPNAS]],Target_CC[],COLUMN(AM$2)+9,0)</f>
        <v>6626185352.2017078</v>
      </c>
      <c r="BB605" s="22">
        <f>Target_AM[[#This Row],[PROPORSI]]*VLOOKUP(Target_AM[[#This Row],[NIPNAS]],Target_CC[],COLUMN(AN$2)+9,0)</f>
        <v>0</v>
      </c>
      <c r="BC605" s="22">
        <f>Target_AM[[#This Row],[PROPORSI]]*VLOOKUP(Target_AM[[#This Row],[NIPNAS]],Target_CC[],COLUMN(AO$2)+9,0)</f>
        <v>0</v>
      </c>
      <c r="BD605" s="22">
        <f>Target_AM[[#This Row],[PROPORSI]]*VLOOKUP(Target_AM[[#This Row],[NIPNAS]],Target_CC[],COLUMN(AP$2)+9,0)</f>
        <v>0</v>
      </c>
      <c r="BE605" s="22">
        <f>Target_AM[[#This Row],[PROPORSI]]*VLOOKUP(Target_AM[[#This Row],[NIPNAS]],Target_CC[],COLUMN(AQ$2)+9,0)</f>
        <v>0</v>
      </c>
      <c r="BF605" s="22">
        <f>Target_AM[[#This Row],[PROPORSI]]*VLOOKUP(Target_AM[[#This Row],[NIPNAS]],Target_CC[],COLUMN(AR$2)+9,0)</f>
        <v>0</v>
      </c>
      <c r="BG605" s="22">
        <f>Target_AM[[#This Row],[PROPORSI]]*VLOOKUP(Target_AM[[#This Row],[NIPNAS]],Target_CC[],COLUMN(AS$2)+9,0)</f>
        <v>0</v>
      </c>
      <c r="BH605" s="22">
        <f>Target_AM[[#This Row],[PROPORSI]]*VLOOKUP(Target_AM[[#This Row],[NIPNAS]],Target_CC[],COLUMN(AT$2)+9,0)</f>
        <v>0</v>
      </c>
      <c r="BI605" s="22">
        <f>Target_AM[[#This Row],[PROPORSI]]*VLOOKUP(Target_AM[[#This Row],[NIPNAS]],Target_CC[],COLUMN(AU$2)+9,0)</f>
        <v>0</v>
      </c>
      <c r="BJ605" s="22">
        <f>Target_AM[[#This Row],[PROPORSI]]*VLOOKUP(Target_AM[[#This Row],[NIPNAS]],Target_CC[],COLUMN(AV$2)+9,0)</f>
        <v>0</v>
      </c>
      <c r="BK605" s="22">
        <f>Target_AM[[#This Row],[PROPORSI]]*VLOOKUP(Target_AM[[#This Row],[NIPNAS]],Target_CC[],COLUMN(AW$2)+9,0)</f>
        <v>0</v>
      </c>
      <c r="BL605" s="22">
        <f>Target_AM[[#This Row],[PROPORSI]]*VLOOKUP(Target_AM[[#This Row],[NIPNAS]],Target_CC[],COLUMN(AX$2)+9,0)</f>
        <v>0</v>
      </c>
      <c r="BM605" s="22">
        <f>Target_AM[[#This Row],[PROPORSI]]*VLOOKUP(Target_AM[[#This Row],[NIPNAS]],Target_CC[],COLUMN(AY$2)+9,0)</f>
        <v>0</v>
      </c>
      <c r="BN605" s="22">
        <f>Target_AM[[#This Row],[PROPORSI]]*VLOOKUP(Target_AM[[#This Row],[NIPNAS]],Target_CC[],COLUMN(AZ$2)+9,0)</f>
        <v>0</v>
      </c>
      <c r="BO605" s="22">
        <f>Target_AM[[#This Row],[PROPORSI]]*VLOOKUP(Target_AM[[#This Row],[NIPNAS]],Target_CC[],COLUMN(BA$2)+9,0)</f>
        <v>43051856</v>
      </c>
      <c r="BP605" s="22">
        <f>Target_AM[[#This Row],[PROPORSI]]*VLOOKUP(Target_AM[[#This Row],[NIPNAS]],Target_CC[],COLUMN(BB$2)+9,0)</f>
        <v>34987392</v>
      </c>
      <c r="BQ605" s="22">
        <f>Target_AM[[#This Row],[PROPORSI]]*VLOOKUP(Target_AM[[#This Row],[NIPNAS]],Target_CC[],COLUMN(BC$2)+9,0)</f>
        <v>1379666424</v>
      </c>
      <c r="BR605" s="22">
        <f>Target_AM[[#This Row],[PROPORSI]]*VLOOKUP(Target_AM[[#This Row],[NIPNAS]],Target_CC[],COLUMN(BD$2)+9,0)</f>
        <v>114342864.55</v>
      </c>
      <c r="BS605" s="22">
        <f>Target_AM[[#This Row],[PROPORSI]]*VLOOKUP(Target_AM[[#This Row],[NIPNAS]],Target_CC[],COLUMN(BE$2)+9,0)</f>
        <v>37842864.549999997</v>
      </c>
      <c r="BT605" s="22">
        <f>Target_AM[[#This Row],[PROPORSI]]*VLOOKUP(Target_AM[[#This Row],[NIPNAS]],Target_CC[],COLUMN(BF$2)+9,0)</f>
        <v>37842864.549999997</v>
      </c>
      <c r="BU605" s="22">
        <f>Target_AM[[#This Row],[PROPORSI]]*VLOOKUP(Target_AM[[#This Row],[NIPNAS]],Target_CC[],COLUMN(BG$2)+9,0)</f>
        <v>37842864.549999997</v>
      </c>
      <c r="BV605" s="22">
        <f>Target_AM[[#This Row],[PROPORSI]]*VLOOKUP(Target_AM[[#This Row],[NIPNAS]],Target_CC[],COLUMN(BH$2)+9,0)</f>
        <v>37842864.549999997</v>
      </c>
      <c r="BW605" s="22">
        <f>Target_AM[[#This Row],[PROPORSI]]*VLOOKUP(Target_AM[[#This Row],[NIPNAS]],Target_CC[],COLUMN(BI$2)+9,0)</f>
        <v>37842864.549999997</v>
      </c>
      <c r="BX605" s="22">
        <f>Target_AM[[#This Row],[PROPORSI]]*VLOOKUP(Target_AM[[#This Row],[NIPNAS]],Target_CC[],COLUMN(BJ$2)+9,0)</f>
        <v>37842864.549999997</v>
      </c>
      <c r="BY605" s="22">
        <f>Target_AM[[#This Row],[PROPORSI]]*VLOOKUP(Target_AM[[#This Row],[NIPNAS]],Target_CC[],COLUMN(BK$2)+9,0)</f>
        <v>37842864.549999997</v>
      </c>
      <c r="BZ605" s="22">
        <f>Target_AM[[#This Row],[PROPORSI]]*VLOOKUP(Target_AM[[#This Row],[NIPNAS]],Target_CC[],COLUMN(BL$2)+9,0)</f>
        <v>37842864.549999997</v>
      </c>
      <c r="CA605" s="22">
        <f>Target_AM[[#This Row],[PROPORSI]]*VLOOKUP(Target_AM[[#This Row],[NIPNAS]],Target_CC[],COLUMN(BM$2)+9,0)</f>
        <v>1874791452.9499996</v>
      </c>
      <c r="CB605" s="22">
        <f>Target_AM[[#This Row],[PROPORSI]]*VLOOKUP(Target_AM[[#This Row],[NIPNAS]],Target_CC[],COLUMN(BN$2)+9,0)</f>
        <v>9682009</v>
      </c>
      <c r="CC605" s="22">
        <f>Target_AM[[#This Row],[PROPORSI]]*VLOOKUP(Target_AM[[#This Row],[NIPNAS]],Target_CC[],COLUMN(BO$2)+9,0)</f>
        <v>9682009</v>
      </c>
      <c r="CD605" s="22">
        <f>Target_AM[[#This Row],[PROPORSI]]*VLOOKUP(Target_AM[[#This Row],[NIPNAS]],Target_CC[],COLUMN(BP$2)+9,0)</f>
        <v>9682009</v>
      </c>
      <c r="CE605" s="22">
        <f>Target_AM[[#This Row],[PROPORSI]]*VLOOKUP(Target_AM[[#This Row],[NIPNAS]],Target_CC[],COLUMN(BQ$2)+9,0)</f>
        <v>9197908.5499999989</v>
      </c>
      <c r="CF605" s="22">
        <f>Target_AM[[#This Row],[PROPORSI]]*VLOOKUP(Target_AM[[#This Row],[NIPNAS]],Target_CC[],COLUMN(BR$2)+9,0)</f>
        <v>9197908.5499999989</v>
      </c>
      <c r="CG605" s="22">
        <f>Target_AM[[#This Row],[PROPORSI]]*VLOOKUP(Target_AM[[#This Row],[NIPNAS]],Target_CC[],COLUMN(BS$2)+9,0)</f>
        <v>9197908.5499999989</v>
      </c>
      <c r="CH605" s="22">
        <f>Target_AM[[#This Row],[PROPORSI]]*VLOOKUP(Target_AM[[#This Row],[NIPNAS]],Target_CC[],COLUMN(BT$2)+9,0)</f>
        <v>9197908.5499999989</v>
      </c>
      <c r="CI605" s="22">
        <f>Target_AM[[#This Row],[PROPORSI]]*VLOOKUP(Target_AM[[#This Row],[NIPNAS]],Target_CC[],COLUMN(BU$2)+9,0)</f>
        <v>9197908.5499999989</v>
      </c>
      <c r="CJ605" s="22">
        <f>Target_AM[[#This Row],[PROPORSI]]*VLOOKUP(Target_AM[[#This Row],[NIPNAS]],Target_CC[],COLUMN(BV$2)+9,0)</f>
        <v>9197908.5499999989</v>
      </c>
      <c r="CK605" s="22">
        <f>Target_AM[[#This Row],[PROPORSI]]*VLOOKUP(Target_AM[[#This Row],[NIPNAS]],Target_CC[],COLUMN(BW$2)+9,0)</f>
        <v>9197908.5499999989</v>
      </c>
      <c r="CL605" s="22">
        <f>Target_AM[[#This Row],[PROPORSI]]*VLOOKUP(Target_AM[[#This Row],[NIPNAS]],Target_CC[],COLUMN(BX$2)+9,0)</f>
        <v>9197908.5499999989</v>
      </c>
      <c r="CM605" s="22">
        <f>Target_AM[[#This Row],[PROPORSI]]*VLOOKUP(Target_AM[[#This Row],[NIPNAS]],Target_CC[],COLUMN(BY$2)+9,0)</f>
        <v>9197908.5499999989</v>
      </c>
      <c r="CN605" s="22">
        <f>Target_AM[[#This Row],[PROPORSI]]*VLOOKUP(Target_AM[[#This Row],[NIPNAS]],Target_CC[],COLUMN(BZ$2)+9,0)</f>
        <v>111827203.94999997</v>
      </c>
      <c r="CO605" s="22">
        <f>Target_AM[[#This Row],[PROPORSI]]*VLOOKUP(Target_AM[[#This Row],[NIPNAS]],Target_CC[],COLUMN(CA$2)+9,0)</f>
        <v>33369847</v>
      </c>
      <c r="CP605" s="22">
        <f>Target_AM[[#This Row],[PROPORSI]]*VLOOKUP(Target_AM[[#This Row],[NIPNAS]],Target_CC[],COLUMN(CB$2)+9,0)</f>
        <v>25305383</v>
      </c>
      <c r="CQ605" s="22">
        <f>Target_AM[[#This Row],[PROPORSI]]*VLOOKUP(Target_AM[[#This Row],[NIPNAS]],Target_CC[],COLUMN(CC$2)+9,0)</f>
        <v>28644956</v>
      </c>
      <c r="CR605" s="22">
        <f>Target_AM[[#This Row],[PROPORSI]]*VLOOKUP(Target_AM[[#This Row],[NIPNAS]],Target_CC[],COLUMN(CD$2)+9,0)</f>
        <v>28644956</v>
      </c>
      <c r="CS605" s="22">
        <f>Target_AM[[#This Row],[PROPORSI]]*VLOOKUP(Target_AM[[#This Row],[NIPNAS]],Target_CC[],COLUMN(CE$2)+9,0)</f>
        <v>28644956</v>
      </c>
      <c r="CT605" s="22">
        <f>Target_AM[[#This Row],[PROPORSI]]*VLOOKUP(Target_AM[[#This Row],[NIPNAS]],Target_CC[],COLUMN(CF$2)+9,0)</f>
        <v>28644956</v>
      </c>
      <c r="CU605" s="22">
        <f>Target_AM[[#This Row],[PROPORSI]]*VLOOKUP(Target_AM[[#This Row],[NIPNAS]],Target_CC[],COLUMN(CG$2)+9,0)</f>
        <v>28644956</v>
      </c>
      <c r="CV605" s="22">
        <f>Target_AM[[#This Row],[PROPORSI]]*VLOOKUP(Target_AM[[#This Row],[NIPNAS]],Target_CC[],COLUMN(CH$2)+9,0)</f>
        <v>28644956</v>
      </c>
      <c r="CW605" s="22">
        <f>Target_AM[[#This Row],[PROPORSI]]*VLOOKUP(Target_AM[[#This Row],[NIPNAS]],Target_CC[],COLUMN(CI$2)+9,0)</f>
        <v>28644956</v>
      </c>
      <c r="CX605" s="22">
        <f>Target_AM[[#This Row],[PROPORSI]]*VLOOKUP(Target_AM[[#This Row],[NIPNAS]],Target_CC[],COLUMN(CJ$2)+9,0)</f>
        <v>28644956</v>
      </c>
      <c r="CY605" s="22">
        <f>Target_AM[[#This Row],[PROPORSI]]*VLOOKUP(Target_AM[[#This Row],[NIPNAS]],Target_CC[],COLUMN(CK$2)+9,0)</f>
        <v>28644956</v>
      </c>
      <c r="CZ605" s="22">
        <f>Target_AM[[#This Row],[PROPORSI]]*VLOOKUP(Target_AM[[#This Row],[NIPNAS]],Target_CC[],COLUMN(CL$2)+9,0)</f>
        <v>28644956</v>
      </c>
      <c r="DA605" s="22">
        <f>Target_AM[[#This Row],[PROPORSI]]*VLOOKUP(Target_AM[[#This Row],[NIPNAS]],Target_CC[],COLUMN(CM$2)+9,0)</f>
        <v>345124790</v>
      </c>
      <c r="DB605" s="22">
        <f>Target_AM[[#This Row],[PROPORSI]]*VLOOKUP(Target_AM[[#This Row],[NIPNAS]],Target_CC[],COLUMN(CN$2)+9,0)</f>
        <v>0</v>
      </c>
      <c r="DC605" s="22">
        <f>Target_AM[[#This Row],[PROPORSI]]*VLOOKUP(Target_AM[[#This Row],[NIPNAS]],Target_CC[],COLUMN(CO$2)+9,0)</f>
        <v>0</v>
      </c>
      <c r="DD605" s="22">
        <f>Target_AM[[#This Row],[PROPORSI]]*VLOOKUP(Target_AM[[#This Row],[NIPNAS]],Target_CC[],COLUMN(CP$2)+9,0)</f>
        <v>1239819459</v>
      </c>
      <c r="DE605" s="22">
        <f>Target_AM[[#This Row],[PROPORSI]]*VLOOKUP(Target_AM[[#This Row],[NIPNAS]],Target_CC[],COLUMN(CQ$2)+9,0)</f>
        <v>76500000</v>
      </c>
      <c r="DF605" s="22">
        <f>Target_AM[[#This Row],[PROPORSI]]*VLOOKUP(Target_AM[[#This Row],[NIPNAS]],Target_CC[],COLUMN(CR$2)+9,0)</f>
        <v>0</v>
      </c>
      <c r="DG605" s="22">
        <f>Target_AM[[#This Row],[PROPORSI]]*VLOOKUP(Target_AM[[#This Row],[NIPNAS]],Target_CC[],COLUMN(CS$2)+9,0)</f>
        <v>0</v>
      </c>
      <c r="DH605" s="22">
        <f>Target_AM[[#This Row],[PROPORSI]]*VLOOKUP(Target_AM[[#This Row],[NIPNAS]],Target_CC[],COLUMN(CT$2)+9,0)</f>
        <v>0</v>
      </c>
      <c r="DI605" s="22">
        <f>Target_AM[[#This Row],[PROPORSI]]*VLOOKUP(Target_AM[[#This Row],[NIPNAS]],Target_CC[],COLUMN(CU$2)+9,0)</f>
        <v>0</v>
      </c>
      <c r="DJ605" s="22">
        <f>Target_AM[[#This Row],[PROPORSI]]*VLOOKUP(Target_AM[[#This Row],[NIPNAS]],Target_CC[],COLUMN(CV$2)+9,0)</f>
        <v>0</v>
      </c>
      <c r="DK605" s="22">
        <f>Target_AM[[#This Row],[PROPORSI]]*VLOOKUP(Target_AM[[#This Row],[NIPNAS]],Target_CC[],COLUMN(CW$2)+9,0)</f>
        <v>0</v>
      </c>
      <c r="DL605" s="22">
        <f>Target_AM[[#This Row],[PROPORSI]]*VLOOKUP(Target_AM[[#This Row],[NIPNAS]],Target_CC[],COLUMN(CX$2)+9,0)</f>
        <v>0</v>
      </c>
      <c r="DM605" s="22">
        <f>Target_AM[[#This Row],[PROPORSI]]*VLOOKUP(Target_AM[[#This Row],[NIPNAS]],Target_CC[],COLUMN(CY$2)+9,0)</f>
        <v>0</v>
      </c>
      <c r="DN605" s="22">
        <f>Target_AM[[#This Row],[PROPORSI]]*VLOOKUP(Target_AM[[#This Row],[NIPNAS]],Target_CC[],COLUMN(CZ$2)+9,0)</f>
        <v>1316319459</v>
      </c>
      <c r="DO605" s="22">
        <f>Target_AM[[#This Row],[PROPORSI]]*VLOOKUP(Target_AM[[#This Row],[NIPNAS]],Target_CC[],COLUMN(DA$2)+9,0)</f>
        <v>0</v>
      </c>
      <c r="DP605" s="22">
        <f>Target_AM[[#This Row],[PROPORSI]]*VLOOKUP(Target_AM[[#This Row],[NIPNAS]],Target_CC[],COLUMN(DB$2)+9,0)</f>
        <v>0</v>
      </c>
      <c r="DQ605" s="22">
        <f>Target_AM[[#This Row],[PROPORSI]]*VLOOKUP(Target_AM[[#This Row],[NIPNAS]],Target_CC[],COLUMN(DC$2)+9,0)</f>
        <v>0</v>
      </c>
      <c r="DR605" s="22">
        <f>Target_AM[[#This Row],[PROPORSI]]*VLOOKUP(Target_AM[[#This Row],[NIPNAS]],Target_CC[],COLUMN(DD$2)+9,0)</f>
        <v>0</v>
      </c>
      <c r="DS605" s="22">
        <f>Target_AM[[#This Row],[PROPORSI]]*VLOOKUP(Target_AM[[#This Row],[NIPNAS]],Target_CC[],COLUMN(DE$2)+9,0)</f>
        <v>0</v>
      </c>
      <c r="DT605" s="22">
        <f>Target_AM[[#This Row],[PROPORSI]]*VLOOKUP(Target_AM[[#This Row],[NIPNAS]],Target_CC[],COLUMN(DF$2)+9,0)</f>
        <v>0</v>
      </c>
      <c r="DU605" s="22">
        <f>Target_AM[[#This Row],[PROPORSI]]*VLOOKUP(Target_AM[[#This Row],[NIPNAS]],Target_CC[],COLUMN(DG$2)+9,0)</f>
        <v>0</v>
      </c>
      <c r="DV605" s="22">
        <f>Target_AM[[#This Row],[PROPORSI]]*VLOOKUP(Target_AM[[#This Row],[NIPNAS]],Target_CC[],COLUMN(DH$2)+9,0)</f>
        <v>0</v>
      </c>
      <c r="DW605" s="22">
        <f>Target_AM[[#This Row],[PROPORSI]]*VLOOKUP(Target_AM[[#This Row],[NIPNAS]],Target_CC[],COLUMN(DI$2)+9,0)</f>
        <v>0</v>
      </c>
      <c r="DX605" s="22">
        <f>Target_AM[[#This Row],[PROPORSI]]*VLOOKUP(Target_AM[[#This Row],[NIPNAS]],Target_CC[],COLUMN(DJ$2)+9,0)</f>
        <v>0</v>
      </c>
      <c r="DY605" s="22">
        <f>Target_AM[[#This Row],[PROPORSI]]*VLOOKUP(Target_AM[[#This Row],[NIPNAS]],Target_CC[],COLUMN(DK$2)+9,0)</f>
        <v>0</v>
      </c>
      <c r="DZ605" s="22">
        <f>Target_AM[[#This Row],[PROPORSI]]*VLOOKUP(Target_AM[[#This Row],[NIPNAS]],Target_CC[],COLUMN(DL$2)+9,0)</f>
        <v>0</v>
      </c>
      <c r="EA605" s="22">
        <f>Target_AM[[#This Row],[PROPORSI]]*VLOOKUP(Target_AM[[#This Row],[NIPNAS]],Target_CC[],COLUMN(DM$2)+9,0)</f>
        <v>0</v>
      </c>
    </row>
    <row r="606" spans="2:131" x14ac:dyDescent="0.3">
      <c r="B606">
        <v>405259</v>
      </c>
      <c r="C606" t="s">
        <v>1013</v>
      </c>
      <c r="D606">
        <v>1</v>
      </c>
      <c r="E606" s="8">
        <v>45658</v>
      </c>
      <c r="F606">
        <v>76510215</v>
      </c>
      <c r="G606" t="s">
        <v>272</v>
      </c>
      <c r="J606" t="s">
        <v>1081</v>
      </c>
      <c r="K606" t="s">
        <v>23</v>
      </c>
      <c r="L606" t="s">
        <v>159</v>
      </c>
      <c r="M606" t="s">
        <v>31</v>
      </c>
      <c r="N606" s="23">
        <f>Target_AM[[#This Row],[PROPORSI]]*VLOOKUP(Target_AM[[#This Row],[NIPNAS]],Target_CC[],9,0)</f>
        <v>2476803265</v>
      </c>
      <c r="O606" s="22">
        <f>Target_AM[[#This Row],[PROPORSI]]*VLOOKUP(Target_AM[[#This Row],[NIPNAS]],Target_CC[],COLUMN(A$2)+9,0)</f>
        <v>124697333.37260215</v>
      </c>
      <c r="P606" s="22">
        <f>Target_AM[[#This Row],[PROPORSI]]*VLOOKUP(Target_AM[[#This Row],[NIPNAS]],Target_CC[],COLUMN(B$2)+9,0)</f>
        <v>172191045.12162766</v>
      </c>
      <c r="Q606" s="22">
        <f>Target_AM[[#This Row],[PROPORSI]]*VLOOKUP(Target_AM[[#This Row],[NIPNAS]],Target_CC[],COLUMN(C$2)+9,0)</f>
        <v>392722373.94161862</v>
      </c>
      <c r="R606" s="22">
        <f>Target_AM[[#This Row],[PROPORSI]]*VLOOKUP(Target_AM[[#This Row],[NIPNAS]],Target_CC[],COLUMN(D$2)+9,0)</f>
        <v>127496163.74163236</v>
      </c>
      <c r="S606" s="22">
        <f>Target_AM[[#This Row],[PROPORSI]]*VLOOKUP(Target_AM[[#This Row],[NIPNAS]],Target_CC[],COLUMN(E$2)+9,0)</f>
        <v>282465364.18448436</v>
      </c>
      <c r="T606" s="22">
        <f>Target_AM[[#This Row],[PROPORSI]]*VLOOKUP(Target_AM[[#This Row],[NIPNAS]],Target_CC[],COLUMN(F$2)+9,0)</f>
        <v>119065458.12370968</v>
      </c>
      <c r="U606" s="22">
        <f>Target_AM[[#This Row],[PROPORSI]]*VLOOKUP(Target_AM[[#This Row],[NIPNAS]],Target_CC[],COLUMN(G$2)+9,0)</f>
        <v>241438012.89554507</v>
      </c>
      <c r="V606" s="22">
        <f>Target_AM[[#This Row],[PROPORSI]]*VLOOKUP(Target_AM[[#This Row],[NIPNAS]],Target_CC[],COLUMN(H$2)+9,0)</f>
        <v>120059175.52383101</v>
      </c>
      <c r="W606" s="22">
        <f>Target_AM[[#This Row],[PROPORSI]]*VLOOKUP(Target_AM[[#This Row],[NIPNAS]],Target_CC[],COLUMN(I$2)+9,0)</f>
        <v>311906165.43016046</v>
      </c>
      <c r="X606" s="22">
        <f>Target_AM[[#This Row],[PROPORSI]]*VLOOKUP(Target_AM[[#This Row],[NIPNAS]],Target_CC[],COLUMN(J$2)+9,0)</f>
        <v>344280325.08119464</v>
      </c>
      <c r="Y606" s="22">
        <f>Target_AM[[#This Row],[PROPORSI]]*VLOOKUP(Target_AM[[#This Row],[NIPNAS]],Target_CC[],COLUMN(K$2)+9,0)</f>
        <v>309283209.77538508</v>
      </c>
      <c r="Z606" s="22">
        <f>Target_AM[[#This Row],[PROPORSI]]*VLOOKUP(Target_AM[[#This Row],[NIPNAS]],Target_CC[],COLUMN(L$2)+9,0)</f>
        <v>248605192.94890964</v>
      </c>
      <c r="AA606" s="22">
        <f>Target_AM[[#This Row],[PROPORSI]]*VLOOKUP(Target_AM[[#This Row],[NIPNAS]],Target_CC[],COLUMN(M$2)+9,0)</f>
        <v>2794209820.1407003</v>
      </c>
      <c r="AB606" s="22">
        <f>Target_AM[[#This Row],[PROPORSI]]*VLOOKUP(Target_AM[[#This Row],[NIPNAS]],Target_CC[],COLUMN(N$2)+9,0)</f>
        <v>1329321.1551686227</v>
      </c>
      <c r="AC606" s="22">
        <f>Target_AM[[#This Row],[PROPORSI]]*VLOOKUP(Target_AM[[#This Row],[NIPNAS]],Target_CC[],COLUMN(O$2)+9,0)</f>
        <v>7183005.0134185851</v>
      </c>
      <c r="AD606" s="22">
        <f>Target_AM[[#This Row],[PROPORSI]]*VLOOKUP(Target_AM[[#This Row],[NIPNAS]],Target_CC[],COLUMN(P$2)+9,0)</f>
        <v>14281837.976674557</v>
      </c>
      <c r="AE606" s="22">
        <f>Target_AM[[#This Row],[PROPORSI]]*VLOOKUP(Target_AM[[#This Row],[NIPNAS]],Target_CC[],COLUMN(Q$2)+9,0)</f>
        <v>16119047.802736327</v>
      </c>
      <c r="AF606" s="22">
        <f>Target_AM[[#This Row],[PROPORSI]]*VLOOKUP(Target_AM[[#This Row],[NIPNAS]],Target_CC[],COLUMN(R$2)+9,0)</f>
        <v>31197411.134803236</v>
      </c>
      <c r="AG606" s="22">
        <f>Target_AM[[#This Row],[PROPORSI]]*VLOOKUP(Target_AM[[#This Row],[NIPNAS]],Target_CC[],COLUMN(S$2)+9,0)</f>
        <v>18036602.686425835</v>
      </c>
      <c r="AH606" s="22">
        <f>Target_AM[[#This Row],[PROPORSI]]*VLOOKUP(Target_AM[[#This Row],[NIPNAS]],Target_CC[],COLUMN(T$2)+9,0)</f>
        <v>40040370.765926123</v>
      </c>
      <c r="AI606" s="22">
        <f>Target_AM[[#This Row],[PROPORSI]]*VLOOKUP(Target_AM[[#This Row],[NIPNAS]],Target_CC[],COLUMN(U$2)+9,0)</f>
        <v>21127956.38677156</v>
      </c>
      <c r="AJ606" s="22">
        <f>Target_AM[[#This Row],[PROPORSI]]*VLOOKUP(Target_AM[[#This Row],[NIPNAS]],Target_CC[],COLUMN(V$2)+9,0)</f>
        <v>56988698.574377179</v>
      </c>
      <c r="AK606" s="22">
        <f>Target_AM[[#This Row],[PROPORSI]]*VLOOKUP(Target_AM[[#This Row],[NIPNAS]],Target_CC[],COLUMN(W$2)+9,0)</f>
        <v>40138579.854085922</v>
      </c>
      <c r="AL606" s="22">
        <f>Target_AM[[#This Row],[PROPORSI]]*VLOOKUP(Target_AM[[#This Row],[NIPNAS]],Target_CC[],COLUMN(X$2)+9,0)</f>
        <v>36069338.269490838</v>
      </c>
      <c r="AM606" s="22">
        <f>Target_AM[[#This Row],[PROPORSI]]*VLOOKUP(Target_AM[[#This Row],[NIPNAS]],Target_CC[],COLUMN(Y$2)+9,0)</f>
        <v>33208334.339806974</v>
      </c>
      <c r="AN606" s="22">
        <f>Target_AM[[#This Row],[PROPORSI]]*VLOOKUP(Target_AM[[#This Row],[NIPNAS]],Target_CC[],COLUMN(Z$2)+9,0)</f>
        <v>315720503.95968574</v>
      </c>
      <c r="AO606" s="22">
        <f>Target_AM[[#This Row],[PROPORSI]]*VLOOKUP(Target_AM[[#This Row],[NIPNAS]],Target_CC[],COLUMN(AA$2)+9,0)</f>
        <v>126026654.52777077</v>
      </c>
      <c r="AP606" s="22">
        <f>Target_AM[[#This Row],[PROPORSI]]*VLOOKUP(Target_AM[[#This Row],[NIPNAS]],Target_CC[],COLUMN(AB$2)+9,0)</f>
        <v>179374050.13504624</v>
      </c>
      <c r="AQ606" s="22">
        <f>Target_AM[[#This Row],[PROPORSI]]*VLOOKUP(Target_AM[[#This Row],[NIPNAS]],Target_CC[],COLUMN(AC$2)+9,0)</f>
        <v>407004211.91829318</v>
      </c>
      <c r="AR606" s="22">
        <f>Target_AM[[#This Row],[PROPORSI]]*VLOOKUP(Target_AM[[#This Row],[NIPNAS]],Target_CC[],COLUMN(AD$2)+9,0)</f>
        <v>143615211.54436868</v>
      </c>
      <c r="AS606" s="22">
        <f>Target_AM[[#This Row],[PROPORSI]]*VLOOKUP(Target_AM[[#This Row],[NIPNAS]],Target_CC[],COLUMN(AE$2)+9,0)</f>
        <v>313662775.3192876</v>
      </c>
      <c r="AT606" s="22">
        <f>Target_AM[[#This Row],[PROPORSI]]*VLOOKUP(Target_AM[[#This Row],[NIPNAS]],Target_CC[],COLUMN(AF$2)+9,0)</f>
        <v>137102060.81013551</v>
      </c>
      <c r="AU606" s="22">
        <f>Target_AM[[#This Row],[PROPORSI]]*VLOOKUP(Target_AM[[#This Row],[NIPNAS]],Target_CC[],COLUMN(AG$2)+9,0)</f>
        <v>281478383.66147119</v>
      </c>
      <c r="AV606" s="22">
        <f>Target_AM[[#This Row],[PROPORSI]]*VLOOKUP(Target_AM[[#This Row],[NIPNAS]],Target_CC[],COLUMN(AH$2)+9,0)</f>
        <v>141187131.91060257</v>
      </c>
      <c r="AW606" s="22">
        <f>Target_AM[[#This Row],[PROPORSI]]*VLOOKUP(Target_AM[[#This Row],[NIPNAS]],Target_CC[],COLUMN(AI$2)+9,0)</f>
        <v>368894864.00453764</v>
      </c>
      <c r="AX606" s="22">
        <f>Target_AM[[#This Row],[PROPORSI]]*VLOOKUP(Target_AM[[#This Row],[NIPNAS]],Target_CC[],COLUMN(AJ$2)+9,0)</f>
        <v>384418904.93528056</v>
      </c>
      <c r="AY606" s="22">
        <f>Target_AM[[#This Row],[PROPORSI]]*VLOOKUP(Target_AM[[#This Row],[NIPNAS]],Target_CC[],COLUMN(AK$2)+9,0)</f>
        <v>345352548.04487592</v>
      </c>
      <c r="AZ606" s="22">
        <f>Target_AM[[#This Row],[PROPORSI]]*VLOOKUP(Target_AM[[#This Row],[NIPNAS]],Target_CC[],COLUMN(AL$2)+9,0)</f>
        <v>281813527.28871661</v>
      </c>
      <c r="BA606" s="22">
        <f>Target_AM[[#This Row],[PROPORSI]]*VLOOKUP(Target_AM[[#This Row],[NIPNAS]],Target_CC[],COLUMN(AM$2)+9,0)</f>
        <v>3109930324.1003871</v>
      </c>
      <c r="BB606" s="22">
        <f>Target_AM[[#This Row],[PROPORSI]]*VLOOKUP(Target_AM[[#This Row],[NIPNAS]],Target_CC[],COLUMN(AN$2)+9,0)</f>
        <v>0</v>
      </c>
      <c r="BC606" s="22">
        <f>Target_AM[[#This Row],[PROPORSI]]*VLOOKUP(Target_AM[[#This Row],[NIPNAS]],Target_CC[],COLUMN(AO$2)+9,0)</f>
        <v>0</v>
      </c>
      <c r="BD606" s="22">
        <f>Target_AM[[#This Row],[PROPORSI]]*VLOOKUP(Target_AM[[#This Row],[NIPNAS]],Target_CC[],COLUMN(AP$2)+9,0)</f>
        <v>0</v>
      </c>
      <c r="BE606" s="22">
        <f>Target_AM[[#This Row],[PROPORSI]]*VLOOKUP(Target_AM[[#This Row],[NIPNAS]],Target_CC[],COLUMN(AQ$2)+9,0)</f>
        <v>0</v>
      </c>
      <c r="BF606" s="22">
        <f>Target_AM[[#This Row],[PROPORSI]]*VLOOKUP(Target_AM[[#This Row],[NIPNAS]],Target_CC[],COLUMN(AR$2)+9,0)</f>
        <v>0</v>
      </c>
      <c r="BG606" s="22">
        <f>Target_AM[[#This Row],[PROPORSI]]*VLOOKUP(Target_AM[[#This Row],[NIPNAS]],Target_CC[],COLUMN(AS$2)+9,0)</f>
        <v>0</v>
      </c>
      <c r="BH606" s="22">
        <f>Target_AM[[#This Row],[PROPORSI]]*VLOOKUP(Target_AM[[#This Row],[NIPNAS]],Target_CC[],COLUMN(AT$2)+9,0)</f>
        <v>0</v>
      </c>
      <c r="BI606" s="22">
        <f>Target_AM[[#This Row],[PROPORSI]]*VLOOKUP(Target_AM[[#This Row],[NIPNAS]],Target_CC[],COLUMN(AU$2)+9,0)</f>
        <v>0</v>
      </c>
      <c r="BJ606" s="22">
        <f>Target_AM[[#This Row],[PROPORSI]]*VLOOKUP(Target_AM[[#This Row],[NIPNAS]],Target_CC[],COLUMN(AV$2)+9,0)</f>
        <v>0</v>
      </c>
      <c r="BK606" s="22">
        <f>Target_AM[[#This Row],[PROPORSI]]*VLOOKUP(Target_AM[[#This Row],[NIPNAS]],Target_CC[],COLUMN(AW$2)+9,0)</f>
        <v>0</v>
      </c>
      <c r="BL606" s="22">
        <f>Target_AM[[#This Row],[PROPORSI]]*VLOOKUP(Target_AM[[#This Row],[NIPNAS]],Target_CC[],COLUMN(AX$2)+9,0)</f>
        <v>0</v>
      </c>
      <c r="BM606" s="22">
        <f>Target_AM[[#This Row],[PROPORSI]]*VLOOKUP(Target_AM[[#This Row],[NIPNAS]],Target_CC[],COLUMN(AY$2)+9,0)</f>
        <v>0</v>
      </c>
      <c r="BN606" s="22">
        <f>Target_AM[[#This Row],[PROPORSI]]*VLOOKUP(Target_AM[[#This Row],[NIPNAS]],Target_CC[],COLUMN(AZ$2)+9,0)</f>
        <v>0</v>
      </c>
      <c r="BO606" s="22">
        <f>Target_AM[[#This Row],[PROPORSI]]*VLOOKUP(Target_AM[[#This Row],[NIPNAS]],Target_CC[],COLUMN(BA$2)+9,0)</f>
        <v>133630397</v>
      </c>
      <c r="BP606" s="22">
        <f>Target_AM[[#This Row],[PROPORSI]]*VLOOKUP(Target_AM[[#This Row],[NIPNAS]],Target_CC[],COLUMN(BB$2)+9,0)</f>
        <v>126903436</v>
      </c>
      <c r="BQ606" s="22">
        <f>Target_AM[[#This Row],[PROPORSI]]*VLOOKUP(Target_AM[[#This Row],[NIPNAS]],Target_CC[],COLUMN(BC$2)+9,0)</f>
        <v>221842441</v>
      </c>
      <c r="BR606" s="22">
        <f>Target_AM[[#This Row],[PROPORSI]]*VLOOKUP(Target_AM[[#This Row],[NIPNAS]],Target_CC[],COLUMN(BD$2)+9,0)</f>
        <v>128945264.45</v>
      </c>
      <c r="BS606" s="22">
        <f>Target_AM[[#This Row],[PROPORSI]]*VLOOKUP(Target_AM[[#This Row],[NIPNAS]],Target_CC[],COLUMN(BE$2)+9,0)</f>
        <v>128945264.45</v>
      </c>
      <c r="BT606" s="22">
        <f>Target_AM[[#This Row],[PROPORSI]]*VLOOKUP(Target_AM[[#This Row],[NIPNAS]],Target_CC[],COLUMN(BF$2)+9,0)</f>
        <v>128945264.45</v>
      </c>
      <c r="BU606" s="22">
        <f>Target_AM[[#This Row],[PROPORSI]]*VLOOKUP(Target_AM[[#This Row],[NIPNAS]],Target_CC[],COLUMN(BG$2)+9,0)</f>
        <v>128945264.45</v>
      </c>
      <c r="BV606" s="22">
        <f>Target_AM[[#This Row],[PROPORSI]]*VLOOKUP(Target_AM[[#This Row],[NIPNAS]],Target_CC[],COLUMN(BH$2)+9,0)</f>
        <v>128945264.45</v>
      </c>
      <c r="BW606" s="22">
        <f>Target_AM[[#This Row],[PROPORSI]]*VLOOKUP(Target_AM[[#This Row],[NIPNAS]],Target_CC[],COLUMN(BI$2)+9,0)</f>
        <v>128945264.45</v>
      </c>
      <c r="BX606" s="22">
        <f>Target_AM[[#This Row],[PROPORSI]]*VLOOKUP(Target_AM[[#This Row],[NIPNAS]],Target_CC[],COLUMN(BJ$2)+9,0)</f>
        <v>128945264.45</v>
      </c>
      <c r="BY606" s="22">
        <f>Target_AM[[#This Row],[PROPORSI]]*VLOOKUP(Target_AM[[#This Row],[NIPNAS]],Target_CC[],COLUMN(BK$2)+9,0)</f>
        <v>128945264.45</v>
      </c>
      <c r="BZ606" s="22">
        <f>Target_AM[[#This Row],[PROPORSI]]*VLOOKUP(Target_AM[[#This Row],[NIPNAS]],Target_CC[],COLUMN(BL$2)+9,0)</f>
        <v>128945264.45</v>
      </c>
      <c r="CA606" s="22">
        <f>Target_AM[[#This Row],[PROPORSI]]*VLOOKUP(Target_AM[[#This Row],[NIPNAS]],Target_CC[],COLUMN(BM$2)+9,0)</f>
        <v>1642883654.0500004</v>
      </c>
      <c r="CB606" s="22">
        <f>Target_AM[[#This Row],[PROPORSI]]*VLOOKUP(Target_AM[[#This Row],[NIPNAS]],Target_CC[],COLUMN(BN$2)+9,0)</f>
        <v>28623828</v>
      </c>
      <c r="CC606" s="22">
        <f>Target_AM[[#This Row],[PROPORSI]]*VLOOKUP(Target_AM[[#This Row],[NIPNAS]],Target_CC[],COLUMN(BO$2)+9,0)</f>
        <v>25199834</v>
      </c>
      <c r="CD606" s="22">
        <f>Target_AM[[#This Row],[PROPORSI]]*VLOOKUP(Target_AM[[#This Row],[NIPNAS]],Target_CC[],COLUMN(BP$2)+9,0)</f>
        <v>26911831</v>
      </c>
      <c r="CE606" s="22">
        <f>Target_AM[[#This Row],[PROPORSI]]*VLOOKUP(Target_AM[[#This Row],[NIPNAS]],Target_CC[],COLUMN(BQ$2)+9,0)</f>
        <v>25566239.449999999</v>
      </c>
      <c r="CF606" s="22">
        <f>Target_AM[[#This Row],[PROPORSI]]*VLOOKUP(Target_AM[[#This Row],[NIPNAS]],Target_CC[],COLUMN(BR$2)+9,0)</f>
        <v>25566239.449999999</v>
      </c>
      <c r="CG606" s="22">
        <f>Target_AM[[#This Row],[PROPORSI]]*VLOOKUP(Target_AM[[#This Row],[NIPNAS]],Target_CC[],COLUMN(BS$2)+9,0)</f>
        <v>25566239.449999999</v>
      </c>
      <c r="CH606" s="22">
        <f>Target_AM[[#This Row],[PROPORSI]]*VLOOKUP(Target_AM[[#This Row],[NIPNAS]],Target_CC[],COLUMN(BT$2)+9,0)</f>
        <v>25566239.449999999</v>
      </c>
      <c r="CI606" s="22">
        <f>Target_AM[[#This Row],[PROPORSI]]*VLOOKUP(Target_AM[[#This Row],[NIPNAS]],Target_CC[],COLUMN(BU$2)+9,0)</f>
        <v>25566239.449999999</v>
      </c>
      <c r="CJ606" s="22">
        <f>Target_AM[[#This Row],[PROPORSI]]*VLOOKUP(Target_AM[[#This Row],[NIPNAS]],Target_CC[],COLUMN(BV$2)+9,0)</f>
        <v>25566239.449999999</v>
      </c>
      <c r="CK606" s="22">
        <f>Target_AM[[#This Row],[PROPORSI]]*VLOOKUP(Target_AM[[#This Row],[NIPNAS]],Target_CC[],COLUMN(BW$2)+9,0)</f>
        <v>25566239.449999999</v>
      </c>
      <c r="CL606" s="22">
        <f>Target_AM[[#This Row],[PROPORSI]]*VLOOKUP(Target_AM[[#This Row],[NIPNAS]],Target_CC[],COLUMN(BX$2)+9,0)</f>
        <v>25566239.449999999</v>
      </c>
      <c r="CM606" s="22">
        <f>Target_AM[[#This Row],[PROPORSI]]*VLOOKUP(Target_AM[[#This Row],[NIPNAS]],Target_CC[],COLUMN(BY$2)+9,0)</f>
        <v>25566239.449999999</v>
      </c>
      <c r="CN606" s="22">
        <f>Target_AM[[#This Row],[PROPORSI]]*VLOOKUP(Target_AM[[#This Row],[NIPNAS]],Target_CC[],COLUMN(BZ$2)+9,0)</f>
        <v>310831648.04999995</v>
      </c>
      <c r="CO606" s="22">
        <f>Target_AM[[#This Row],[PROPORSI]]*VLOOKUP(Target_AM[[#This Row],[NIPNAS]],Target_CC[],COLUMN(CA$2)+9,0)</f>
        <v>105006569</v>
      </c>
      <c r="CP606" s="22">
        <f>Target_AM[[#This Row],[PROPORSI]]*VLOOKUP(Target_AM[[#This Row],[NIPNAS]],Target_CC[],COLUMN(CB$2)+9,0)</f>
        <v>101708631</v>
      </c>
      <c r="CQ606" s="22">
        <f>Target_AM[[#This Row],[PROPORSI]]*VLOOKUP(Target_AM[[#This Row],[NIPNAS]],Target_CC[],COLUMN(CC$2)+9,0)</f>
        <v>103379025</v>
      </c>
      <c r="CR606" s="22">
        <f>Target_AM[[#This Row],[PROPORSI]]*VLOOKUP(Target_AM[[#This Row],[NIPNAS]],Target_CC[],COLUMN(CD$2)+9,0)</f>
        <v>103379025</v>
      </c>
      <c r="CS606" s="22">
        <f>Target_AM[[#This Row],[PROPORSI]]*VLOOKUP(Target_AM[[#This Row],[NIPNAS]],Target_CC[],COLUMN(CE$2)+9,0)</f>
        <v>103379025</v>
      </c>
      <c r="CT606" s="22">
        <f>Target_AM[[#This Row],[PROPORSI]]*VLOOKUP(Target_AM[[#This Row],[NIPNAS]],Target_CC[],COLUMN(CF$2)+9,0)</f>
        <v>103379025</v>
      </c>
      <c r="CU606" s="22">
        <f>Target_AM[[#This Row],[PROPORSI]]*VLOOKUP(Target_AM[[#This Row],[NIPNAS]],Target_CC[],COLUMN(CG$2)+9,0)</f>
        <v>103379025</v>
      </c>
      <c r="CV606" s="22">
        <f>Target_AM[[#This Row],[PROPORSI]]*VLOOKUP(Target_AM[[#This Row],[NIPNAS]],Target_CC[],COLUMN(CH$2)+9,0)</f>
        <v>103379025</v>
      </c>
      <c r="CW606" s="22">
        <f>Target_AM[[#This Row],[PROPORSI]]*VLOOKUP(Target_AM[[#This Row],[NIPNAS]],Target_CC[],COLUMN(CI$2)+9,0)</f>
        <v>103379025</v>
      </c>
      <c r="CX606" s="22">
        <f>Target_AM[[#This Row],[PROPORSI]]*VLOOKUP(Target_AM[[#This Row],[NIPNAS]],Target_CC[],COLUMN(CJ$2)+9,0)</f>
        <v>103379025</v>
      </c>
      <c r="CY606" s="22">
        <f>Target_AM[[#This Row],[PROPORSI]]*VLOOKUP(Target_AM[[#This Row],[NIPNAS]],Target_CC[],COLUMN(CK$2)+9,0)</f>
        <v>103379025</v>
      </c>
      <c r="CZ606" s="22">
        <f>Target_AM[[#This Row],[PROPORSI]]*VLOOKUP(Target_AM[[#This Row],[NIPNAS]],Target_CC[],COLUMN(CL$2)+9,0)</f>
        <v>103379025</v>
      </c>
      <c r="DA606" s="22">
        <f>Target_AM[[#This Row],[PROPORSI]]*VLOOKUP(Target_AM[[#This Row],[NIPNAS]],Target_CC[],COLUMN(CM$2)+9,0)</f>
        <v>1240505450</v>
      </c>
      <c r="DB606" s="22">
        <f>Target_AM[[#This Row],[PROPORSI]]*VLOOKUP(Target_AM[[#This Row],[NIPNAS]],Target_CC[],COLUMN(CN$2)+9,0)</f>
        <v>0</v>
      </c>
      <c r="DC606" s="22">
        <f>Target_AM[[#This Row],[PROPORSI]]*VLOOKUP(Target_AM[[#This Row],[NIPNAS]],Target_CC[],COLUMN(CO$2)+9,0)</f>
        <v>9009009</v>
      </c>
      <c r="DD606" s="22">
        <f>Target_AM[[#This Row],[PROPORSI]]*VLOOKUP(Target_AM[[#This Row],[NIPNAS]],Target_CC[],COLUMN(CP$2)+9,0)</f>
        <v>91551585</v>
      </c>
      <c r="DE606" s="22">
        <f>Target_AM[[#This Row],[PROPORSI]]*VLOOKUP(Target_AM[[#This Row],[NIPNAS]],Target_CC[],COLUMN(CQ$2)+9,0)</f>
        <v>0</v>
      </c>
      <c r="DF606" s="22">
        <f>Target_AM[[#This Row],[PROPORSI]]*VLOOKUP(Target_AM[[#This Row],[NIPNAS]],Target_CC[],COLUMN(CR$2)+9,0)</f>
        <v>0</v>
      </c>
      <c r="DG606" s="22">
        <f>Target_AM[[#This Row],[PROPORSI]]*VLOOKUP(Target_AM[[#This Row],[NIPNAS]],Target_CC[],COLUMN(CS$2)+9,0)</f>
        <v>0</v>
      </c>
      <c r="DH606" s="22">
        <f>Target_AM[[#This Row],[PROPORSI]]*VLOOKUP(Target_AM[[#This Row],[NIPNAS]],Target_CC[],COLUMN(CT$2)+9,0)</f>
        <v>0</v>
      </c>
      <c r="DI606" s="22">
        <f>Target_AM[[#This Row],[PROPORSI]]*VLOOKUP(Target_AM[[#This Row],[NIPNAS]],Target_CC[],COLUMN(CU$2)+9,0)</f>
        <v>0</v>
      </c>
      <c r="DJ606" s="22">
        <f>Target_AM[[#This Row],[PROPORSI]]*VLOOKUP(Target_AM[[#This Row],[NIPNAS]],Target_CC[],COLUMN(CV$2)+9,0)</f>
        <v>0</v>
      </c>
      <c r="DK606" s="22">
        <f>Target_AM[[#This Row],[PROPORSI]]*VLOOKUP(Target_AM[[#This Row],[NIPNAS]],Target_CC[],COLUMN(CW$2)+9,0)</f>
        <v>0</v>
      </c>
      <c r="DL606" s="22">
        <f>Target_AM[[#This Row],[PROPORSI]]*VLOOKUP(Target_AM[[#This Row],[NIPNAS]],Target_CC[],COLUMN(CX$2)+9,0)</f>
        <v>0</v>
      </c>
      <c r="DM606" s="22">
        <f>Target_AM[[#This Row],[PROPORSI]]*VLOOKUP(Target_AM[[#This Row],[NIPNAS]],Target_CC[],COLUMN(CY$2)+9,0)</f>
        <v>0</v>
      </c>
      <c r="DN606" s="22">
        <f>Target_AM[[#This Row],[PROPORSI]]*VLOOKUP(Target_AM[[#This Row],[NIPNAS]],Target_CC[],COLUMN(CZ$2)+9,0)</f>
        <v>100560594</v>
      </c>
      <c r="DO606" s="22">
        <f>Target_AM[[#This Row],[PROPORSI]]*VLOOKUP(Target_AM[[#This Row],[NIPNAS]],Target_CC[],COLUMN(DA$2)+9,0)</f>
        <v>0</v>
      </c>
      <c r="DP606" s="22">
        <f>Target_AM[[#This Row],[PROPORSI]]*VLOOKUP(Target_AM[[#This Row],[NIPNAS]],Target_CC[],COLUMN(DB$2)+9,0)</f>
        <v>0</v>
      </c>
      <c r="DQ606" s="22">
        <f>Target_AM[[#This Row],[PROPORSI]]*VLOOKUP(Target_AM[[#This Row],[NIPNAS]],Target_CC[],COLUMN(DC$2)+9,0)</f>
        <v>0</v>
      </c>
      <c r="DR606" s="22">
        <f>Target_AM[[#This Row],[PROPORSI]]*VLOOKUP(Target_AM[[#This Row],[NIPNAS]],Target_CC[],COLUMN(DD$2)+9,0)</f>
        <v>0</v>
      </c>
      <c r="DS606" s="22">
        <f>Target_AM[[#This Row],[PROPORSI]]*VLOOKUP(Target_AM[[#This Row],[NIPNAS]],Target_CC[],COLUMN(DE$2)+9,0)</f>
        <v>0</v>
      </c>
      <c r="DT606" s="22">
        <f>Target_AM[[#This Row],[PROPORSI]]*VLOOKUP(Target_AM[[#This Row],[NIPNAS]],Target_CC[],COLUMN(DF$2)+9,0)</f>
        <v>0</v>
      </c>
      <c r="DU606" s="22">
        <f>Target_AM[[#This Row],[PROPORSI]]*VLOOKUP(Target_AM[[#This Row],[NIPNAS]],Target_CC[],COLUMN(DG$2)+9,0)</f>
        <v>0</v>
      </c>
      <c r="DV606" s="22">
        <f>Target_AM[[#This Row],[PROPORSI]]*VLOOKUP(Target_AM[[#This Row],[NIPNAS]],Target_CC[],COLUMN(DH$2)+9,0)</f>
        <v>0</v>
      </c>
      <c r="DW606" s="22">
        <f>Target_AM[[#This Row],[PROPORSI]]*VLOOKUP(Target_AM[[#This Row],[NIPNAS]],Target_CC[],COLUMN(DI$2)+9,0)</f>
        <v>0</v>
      </c>
      <c r="DX606" s="22">
        <f>Target_AM[[#This Row],[PROPORSI]]*VLOOKUP(Target_AM[[#This Row],[NIPNAS]],Target_CC[],COLUMN(DJ$2)+9,0)</f>
        <v>0</v>
      </c>
      <c r="DY606" s="22">
        <f>Target_AM[[#This Row],[PROPORSI]]*VLOOKUP(Target_AM[[#This Row],[NIPNAS]],Target_CC[],COLUMN(DK$2)+9,0)</f>
        <v>0</v>
      </c>
      <c r="DZ606" s="22">
        <f>Target_AM[[#This Row],[PROPORSI]]*VLOOKUP(Target_AM[[#This Row],[NIPNAS]],Target_CC[],COLUMN(DL$2)+9,0)</f>
        <v>0</v>
      </c>
      <c r="EA606" s="22">
        <f>Target_AM[[#This Row],[PROPORSI]]*VLOOKUP(Target_AM[[#This Row],[NIPNAS]],Target_CC[],COLUMN(DM$2)+9,0)</f>
        <v>0</v>
      </c>
    </row>
    <row r="607" spans="2:131" x14ac:dyDescent="0.3">
      <c r="B607">
        <v>950291</v>
      </c>
      <c r="C607" t="s">
        <v>1066</v>
      </c>
      <c r="D607">
        <v>1</v>
      </c>
      <c r="E607" s="8">
        <v>45658</v>
      </c>
      <c r="F607">
        <v>76510216</v>
      </c>
      <c r="G607" t="s">
        <v>280</v>
      </c>
      <c r="J607" t="s">
        <v>1081</v>
      </c>
      <c r="K607" t="s">
        <v>26</v>
      </c>
      <c r="L607" t="s">
        <v>159</v>
      </c>
      <c r="M607" t="s">
        <v>31</v>
      </c>
      <c r="N607" s="23">
        <f>Target_AM[[#This Row],[PROPORSI]]*VLOOKUP(Target_AM[[#This Row],[NIPNAS]],Target_CC[],9,0)</f>
        <v>1648537347</v>
      </c>
      <c r="O607" s="22">
        <f>Target_AM[[#This Row],[PROPORSI]]*VLOOKUP(Target_AM[[#This Row],[NIPNAS]],Target_CC[],COLUMN(A$2)+9,0)</f>
        <v>73538915.061703593</v>
      </c>
      <c r="P607" s="22">
        <f>Target_AM[[#This Row],[PROPORSI]]*VLOOKUP(Target_AM[[#This Row],[NIPNAS]],Target_CC[],COLUMN(B$2)+9,0)</f>
        <v>59331341.760721557</v>
      </c>
      <c r="Q607" s="22">
        <f>Target_AM[[#This Row],[PROPORSI]]*VLOOKUP(Target_AM[[#This Row],[NIPNAS]],Target_CC[],COLUMN(C$2)+9,0)</f>
        <v>180926106.77832139</v>
      </c>
      <c r="R607" s="22">
        <f>Target_AM[[#This Row],[PROPORSI]]*VLOOKUP(Target_AM[[#This Row],[NIPNAS]],Target_CC[],COLUMN(D$2)+9,0)</f>
        <v>46143140.817950808</v>
      </c>
      <c r="S607" s="22">
        <f>Target_AM[[#This Row],[PROPORSI]]*VLOOKUP(Target_AM[[#This Row],[NIPNAS]],Target_CC[],COLUMN(E$2)+9,0)</f>
        <v>64490602.546096317</v>
      </c>
      <c r="T607" s="22">
        <f>Target_AM[[#This Row],[PROPORSI]]*VLOOKUP(Target_AM[[#This Row],[NIPNAS]],Target_CC[],COLUMN(F$2)+9,0)</f>
        <v>34762481.152182251</v>
      </c>
      <c r="U607" s="22">
        <f>Target_AM[[#This Row],[PROPORSI]]*VLOOKUP(Target_AM[[#This Row],[NIPNAS]],Target_CC[],COLUMN(G$2)+9,0)</f>
        <v>61870908.886350036</v>
      </c>
      <c r="V607" s="22">
        <f>Target_AM[[#This Row],[PROPORSI]]*VLOOKUP(Target_AM[[#This Row],[NIPNAS]],Target_CC[],COLUMN(H$2)+9,0)</f>
        <v>40112456.234838121</v>
      </c>
      <c r="W607" s="22">
        <f>Target_AM[[#This Row],[PROPORSI]]*VLOOKUP(Target_AM[[#This Row],[NIPNAS]],Target_CC[],COLUMN(I$2)+9,0)</f>
        <v>150718830.67659384</v>
      </c>
      <c r="X607" s="22">
        <f>Target_AM[[#This Row],[PROPORSI]]*VLOOKUP(Target_AM[[#This Row],[NIPNAS]],Target_CC[],COLUMN(J$2)+9,0)</f>
        <v>76872806.176813796</v>
      </c>
      <c r="Y607" s="22">
        <f>Target_AM[[#This Row],[PROPORSI]]*VLOOKUP(Target_AM[[#This Row],[NIPNAS]],Target_CC[],COLUMN(K$2)+9,0)</f>
        <v>43260879.195181638</v>
      </c>
      <c r="Z607" s="22">
        <f>Target_AM[[#This Row],[PROPORSI]]*VLOOKUP(Target_AM[[#This Row],[NIPNAS]],Target_CC[],COLUMN(L$2)+9,0)</f>
        <v>85314508.029236734</v>
      </c>
      <c r="AA607" s="22">
        <f>Target_AM[[#This Row],[PROPORSI]]*VLOOKUP(Target_AM[[#This Row],[NIPNAS]],Target_CC[],COLUMN(M$2)+9,0)</f>
        <v>917342977.31599021</v>
      </c>
      <c r="AB607" s="22">
        <f>Target_AM[[#This Row],[PROPORSI]]*VLOOKUP(Target_AM[[#This Row],[NIPNAS]],Target_CC[],COLUMN(N$2)+9,0)</f>
        <v>783952.89518797398</v>
      </c>
      <c r="AC607" s="22">
        <f>Target_AM[[#This Row],[PROPORSI]]*VLOOKUP(Target_AM[[#This Row],[NIPNAS]],Target_CC[],COLUMN(O$2)+9,0)</f>
        <v>2475026.0678136945</v>
      </c>
      <c r="AD607" s="22">
        <f>Target_AM[[#This Row],[PROPORSI]]*VLOOKUP(Target_AM[[#This Row],[NIPNAS]],Target_CC[],COLUMN(P$2)+9,0)</f>
        <v>6579603.0840418637</v>
      </c>
      <c r="AE607" s="22">
        <f>Target_AM[[#This Row],[PROPORSI]]*VLOOKUP(Target_AM[[#This Row],[NIPNAS]],Target_CC[],COLUMN(Q$2)+9,0)</f>
        <v>5833771.5487675369</v>
      </c>
      <c r="AF607" s="22">
        <f>Target_AM[[#This Row],[PROPORSI]]*VLOOKUP(Target_AM[[#This Row],[NIPNAS]],Target_CC[],COLUMN(R$2)+9,0)</f>
        <v>7122784.2315127626</v>
      </c>
      <c r="AG607" s="22">
        <f>Target_AM[[#This Row],[PROPORSI]]*VLOOKUP(Target_AM[[#This Row],[NIPNAS]],Target_CC[],COLUMN(S$2)+9,0)</f>
        <v>5265986.2131032571</v>
      </c>
      <c r="AH607" s="22">
        <f>Target_AM[[#This Row],[PROPORSI]]*VLOOKUP(Target_AM[[#This Row],[NIPNAS]],Target_CC[],COLUMN(T$2)+9,0)</f>
        <v>10260746.026376858</v>
      </c>
      <c r="AI607" s="22">
        <f>Target_AM[[#This Row],[PROPORSI]]*VLOOKUP(Target_AM[[#This Row],[NIPNAS]],Target_CC[],COLUMN(U$2)+9,0)</f>
        <v>7058970.8966285586</v>
      </c>
      <c r="AJ607" s="22">
        <f>Target_AM[[#This Row],[PROPORSI]]*VLOOKUP(Target_AM[[#This Row],[NIPNAS]],Target_CC[],COLUMN(V$2)+9,0)</f>
        <v>27537993.675326169</v>
      </c>
      <c r="AK607" s="22">
        <f>Target_AM[[#This Row],[PROPORSI]]*VLOOKUP(Target_AM[[#This Row],[NIPNAS]],Target_CC[],COLUMN(W$2)+9,0)</f>
        <v>8962363.0644824505</v>
      </c>
      <c r="AL607" s="22">
        <f>Target_AM[[#This Row],[PROPORSI]]*VLOOKUP(Target_AM[[#This Row],[NIPNAS]],Target_CC[],COLUMN(X$2)+9,0)</f>
        <v>5045185.8885576427</v>
      </c>
      <c r="AM607" s="22">
        <f>Target_AM[[#This Row],[PROPORSI]]*VLOOKUP(Target_AM[[#This Row],[NIPNAS]],Target_CC[],COLUMN(Y$2)+9,0)</f>
        <v>11396192.786903188</v>
      </c>
      <c r="AN607" s="22">
        <f>Target_AM[[#This Row],[PROPORSI]]*VLOOKUP(Target_AM[[#This Row],[NIPNAS]],Target_CC[],COLUMN(Z$2)+9,0)</f>
        <v>98322576.378701955</v>
      </c>
      <c r="AO607" s="22">
        <f>Target_AM[[#This Row],[PROPORSI]]*VLOOKUP(Target_AM[[#This Row],[NIPNAS]],Target_CC[],COLUMN(AA$2)+9,0)</f>
        <v>74322867.956891567</v>
      </c>
      <c r="AP607" s="22">
        <f>Target_AM[[#This Row],[PROPORSI]]*VLOOKUP(Target_AM[[#This Row],[NIPNAS]],Target_CC[],COLUMN(AB$2)+9,0)</f>
        <v>61806367.828535251</v>
      </c>
      <c r="AQ607" s="22">
        <f>Target_AM[[#This Row],[PROPORSI]]*VLOOKUP(Target_AM[[#This Row],[NIPNAS]],Target_CC[],COLUMN(AC$2)+9,0)</f>
        <v>187505709.86236325</v>
      </c>
      <c r="AR607" s="22">
        <f>Target_AM[[#This Row],[PROPORSI]]*VLOOKUP(Target_AM[[#This Row],[NIPNAS]],Target_CC[],COLUMN(AD$2)+9,0)</f>
        <v>51976912.366718344</v>
      </c>
      <c r="AS607" s="22">
        <f>Target_AM[[#This Row],[PROPORSI]]*VLOOKUP(Target_AM[[#This Row],[NIPNAS]],Target_CC[],COLUMN(AE$2)+9,0)</f>
        <v>71613386.77760908</v>
      </c>
      <c r="AT607" s="22">
        <f>Target_AM[[#This Row],[PROPORSI]]*VLOOKUP(Target_AM[[#This Row],[NIPNAS]],Target_CC[],COLUMN(AF$2)+9,0)</f>
        <v>40028467.365285508</v>
      </c>
      <c r="AU607" s="22">
        <f>Target_AM[[#This Row],[PROPORSI]]*VLOOKUP(Target_AM[[#This Row],[NIPNAS]],Target_CC[],COLUMN(AG$2)+9,0)</f>
        <v>72131654.912726894</v>
      </c>
      <c r="AV607" s="22">
        <f>Target_AM[[#This Row],[PROPORSI]]*VLOOKUP(Target_AM[[#This Row],[NIPNAS]],Target_CC[],COLUMN(AH$2)+9,0)</f>
        <v>47171427.131466679</v>
      </c>
      <c r="AW607" s="22">
        <f>Target_AM[[#This Row],[PROPORSI]]*VLOOKUP(Target_AM[[#This Row],[NIPNAS]],Target_CC[],COLUMN(AI$2)+9,0)</f>
        <v>178256824.35192001</v>
      </c>
      <c r="AX607" s="22">
        <f>Target_AM[[#This Row],[PROPORSI]]*VLOOKUP(Target_AM[[#This Row],[NIPNAS]],Target_CC[],COLUMN(AJ$2)+9,0)</f>
        <v>85835169.241296247</v>
      </c>
      <c r="AY607" s="22">
        <f>Target_AM[[#This Row],[PROPORSI]]*VLOOKUP(Target_AM[[#This Row],[NIPNAS]],Target_CC[],COLUMN(AK$2)+9,0)</f>
        <v>48306065.083739281</v>
      </c>
      <c r="AZ607" s="22">
        <f>Target_AM[[#This Row],[PROPORSI]]*VLOOKUP(Target_AM[[#This Row],[NIPNAS]],Target_CC[],COLUMN(AL$2)+9,0)</f>
        <v>96710700.816139922</v>
      </c>
      <c r="BA607" s="22">
        <f>Target_AM[[#This Row],[PROPORSI]]*VLOOKUP(Target_AM[[#This Row],[NIPNAS]],Target_CC[],COLUMN(AM$2)+9,0)</f>
        <v>1015665553.694692</v>
      </c>
      <c r="BB607" s="22">
        <f>Target_AM[[#This Row],[PROPORSI]]*VLOOKUP(Target_AM[[#This Row],[NIPNAS]],Target_CC[],COLUMN(AN$2)+9,0)</f>
        <v>0</v>
      </c>
      <c r="BC607" s="22">
        <f>Target_AM[[#This Row],[PROPORSI]]*VLOOKUP(Target_AM[[#This Row],[NIPNAS]],Target_CC[],COLUMN(AO$2)+9,0)</f>
        <v>0</v>
      </c>
      <c r="BD607" s="22">
        <f>Target_AM[[#This Row],[PROPORSI]]*VLOOKUP(Target_AM[[#This Row],[NIPNAS]],Target_CC[],COLUMN(AP$2)+9,0)</f>
        <v>0</v>
      </c>
      <c r="BE607" s="22">
        <f>Target_AM[[#This Row],[PROPORSI]]*VLOOKUP(Target_AM[[#This Row],[NIPNAS]],Target_CC[],COLUMN(AQ$2)+9,0)</f>
        <v>0</v>
      </c>
      <c r="BF607" s="22">
        <f>Target_AM[[#This Row],[PROPORSI]]*VLOOKUP(Target_AM[[#This Row],[NIPNAS]],Target_CC[],COLUMN(AR$2)+9,0)</f>
        <v>0</v>
      </c>
      <c r="BG607" s="22">
        <f>Target_AM[[#This Row],[PROPORSI]]*VLOOKUP(Target_AM[[#This Row],[NIPNAS]],Target_CC[],COLUMN(AS$2)+9,0)</f>
        <v>0</v>
      </c>
      <c r="BH607" s="22">
        <f>Target_AM[[#This Row],[PROPORSI]]*VLOOKUP(Target_AM[[#This Row],[NIPNAS]],Target_CC[],COLUMN(AT$2)+9,0)</f>
        <v>0</v>
      </c>
      <c r="BI607" s="22">
        <f>Target_AM[[#This Row],[PROPORSI]]*VLOOKUP(Target_AM[[#This Row],[NIPNAS]],Target_CC[],COLUMN(AU$2)+9,0)</f>
        <v>0</v>
      </c>
      <c r="BJ607" s="22">
        <f>Target_AM[[#This Row],[PROPORSI]]*VLOOKUP(Target_AM[[#This Row],[NIPNAS]],Target_CC[],COLUMN(AV$2)+9,0)</f>
        <v>0</v>
      </c>
      <c r="BK607" s="22">
        <f>Target_AM[[#This Row],[PROPORSI]]*VLOOKUP(Target_AM[[#This Row],[NIPNAS]],Target_CC[],COLUMN(AW$2)+9,0)</f>
        <v>0</v>
      </c>
      <c r="BL607" s="22">
        <f>Target_AM[[#This Row],[PROPORSI]]*VLOOKUP(Target_AM[[#This Row],[NIPNAS]],Target_CC[],COLUMN(AX$2)+9,0)</f>
        <v>0</v>
      </c>
      <c r="BM607" s="22">
        <f>Target_AM[[#This Row],[PROPORSI]]*VLOOKUP(Target_AM[[#This Row],[NIPNAS]],Target_CC[],COLUMN(AY$2)+9,0)</f>
        <v>0</v>
      </c>
      <c r="BN607" s="22">
        <f>Target_AM[[#This Row],[PROPORSI]]*VLOOKUP(Target_AM[[#This Row],[NIPNAS]],Target_CC[],COLUMN(AZ$2)+9,0)</f>
        <v>0</v>
      </c>
      <c r="BO607" s="22">
        <f>Target_AM[[#This Row],[PROPORSI]]*VLOOKUP(Target_AM[[#This Row],[NIPNAS]],Target_CC[],COLUMN(BA$2)+9,0)</f>
        <v>49845728</v>
      </c>
      <c r="BP607" s="22">
        <f>Target_AM[[#This Row],[PROPORSI]]*VLOOKUP(Target_AM[[#This Row],[NIPNAS]],Target_CC[],COLUMN(BB$2)+9,0)</f>
        <v>48220752</v>
      </c>
      <c r="BQ607" s="22">
        <f>Target_AM[[#This Row],[PROPORSI]]*VLOOKUP(Target_AM[[#This Row],[NIPNAS]],Target_CC[],COLUMN(BC$2)+9,0)</f>
        <v>46408651</v>
      </c>
      <c r="BR607" s="22">
        <f>Target_AM[[#This Row],[PROPORSI]]*VLOOKUP(Target_AM[[#This Row],[NIPNAS]],Target_CC[],COLUMN(BD$2)+9,0)</f>
        <v>46408651</v>
      </c>
      <c r="BS607" s="22">
        <f>Target_AM[[#This Row],[PROPORSI]]*VLOOKUP(Target_AM[[#This Row],[NIPNAS]],Target_CC[],COLUMN(BE$2)+9,0)</f>
        <v>46408651</v>
      </c>
      <c r="BT607" s="22">
        <f>Target_AM[[#This Row],[PROPORSI]]*VLOOKUP(Target_AM[[#This Row],[NIPNAS]],Target_CC[],COLUMN(BF$2)+9,0)</f>
        <v>46408651</v>
      </c>
      <c r="BU607" s="22">
        <f>Target_AM[[#This Row],[PROPORSI]]*VLOOKUP(Target_AM[[#This Row],[NIPNAS]],Target_CC[],COLUMN(BG$2)+9,0)</f>
        <v>46408651</v>
      </c>
      <c r="BV607" s="22">
        <f>Target_AM[[#This Row],[PROPORSI]]*VLOOKUP(Target_AM[[#This Row],[NIPNAS]],Target_CC[],COLUMN(BH$2)+9,0)</f>
        <v>46408651</v>
      </c>
      <c r="BW607" s="22">
        <f>Target_AM[[#This Row],[PROPORSI]]*VLOOKUP(Target_AM[[#This Row],[NIPNAS]],Target_CC[],COLUMN(BI$2)+9,0)</f>
        <v>46408651</v>
      </c>
      <c r="BX607" s="22">
        <f>Target_AM[[#This Row],[PROPORSI]]*VLOOKUP(Target_AM[[#This Row],[NIPNAS]],Target_CC[],COLUMN(BJ$2)+9,0)</f>
        <v>46408651</v>
      </c>
      <c r="BY607" s="22">
        <f>Target_AM[[#This Row],[PROPORSI]]*VLOOKUP(Target_AM[[#This Row],[NIPNAS]],Target_CC[],COLUMN(BK$2)+9,0)</f>
        <v>46408651</v>
      </c>
      <c r="BZ607" s="22">
        <f>Target_AM[[#This Row],[PROPORSI]]*VLOOKUP(Target_AM[[#This Row],[NIPNAS]],Target_CC[],COLUMN(BL$2)+9,0)</f>
        <v>46408651</v>
      </c>
      <c r="CA607" s="22">
        <f>Target_AM[[#This Row],[PROPORSI]]*VLOOKUP(Target_AM[[#This Row],[NIPNAS]],Target_CC[],COLUMN(BM$2)+9,0)</f>
        <v>562152990</v>
      </c>
      <c r="CB607" s="22">
        <f>Target_AM[[#This Row],[PROPORSI]]*VLOOKUP(Target_AM[[#This Row],[NIPNAS]],Target_CC[],COLUMN(BN$2)+9,0)</f>
        <v>0</v>
      </c>
      <c r="CC607" s="22">
        <f>Target_AM[[#This Row],[PROPORSI]]*VLOOKUP(Target_AM[[#This Row],[NIPNAS]],Target_CC[],COLUMN(BO$2)+9,0)</f>
        <v>0</v>
      </c>
      <c r="CD607" s="22">
        <f>Target_AM[[#This Row],[PROPORSI]]*VLOOKUP(Target_AM[[#This Row],[NIPNAS]],Target_CC[],COLUMN(BP$2)+9,0)</f>
        <v>0</v>
      </c>
      <c r="CE607" s="22">
        <f>Target_AM[[#This Row],[PROPORSI]]*VLOOKUP(Target_AM[[#This Row],[NIPNAS]],Target_CC[],COLUMN(BQ$2)+9,0)</f>
        <v>0</v>
      </c>
      <c r="CF607" s="22">
        <f>Target_AM[[#This Row],[PROPORSI]]*VLOOKUP(Target_AM[[#This Row],[NIPNAS]],Target_CC[],COLUMN(BR$2)+9,0)</f>
        <v>0</v>
      </c>
      <c r="CG607" s="22">
        <f>Target_AM[[#This Row],[PROPORSI]]*VLOOKUP(Target_AM[[#This Row],[NIPNAS]],Target_CC[],COLUMN(BS$2)+9,0)</f>
        <v>0</v>
      </c>
      <c r="CH607" s="22">
        <f>Target_AM[[#This Row],[PROPORSI]]*VLOOKUP(Target_AM[[#This Row],[NIPNAS]],Target_CC[],COLUMN(BT$2)+9,0)</f>
        <v>0</v>
      </c>
      <c r="CI607" s="22">
        <f>Target_AM[[#This Row],[PROPORSI]]*VLOOKUP(Target_AM[[#This Row],[NIPNAS]],Target_CC[],COLUMN(BU$2)+9,0)</f>
        <v>0</v>
      </c>
      <c r="CJ607" s="22">
        <f>Target_AM[[#This Row],[PROPORSI]]*VLOOKUP(Target_AM[[#This Row],[NIPNAS]],Target_CC[],COLUMN(BV$2)+9,0)</f>
        <v>0</v>
      </c>
      <c r="CK607" s="22">
        <f>Target_AM[[#This Row],[PROPORSI]]*VLOOKUP(Target_AM[[#This Row],[NIPNAS]],Target_CC[],COLUMN(BW$2)+9,0)</f>
        <v>0</v>
      </c>
      <c r="CL607" s="22">
        <f>Target_AM[[#This Row],[PROPORSI]]*VLOOKUP(Target_AM[[#This Row],[NIPNAS]],Target_CC[],COLUMN(BX$2)+9,0)</f>
        <v>0</v>
      </c>
      <c r="CM607" s="22">
        <f>Target_AM[[#This Row],[PROPORSI]]*VLOOKUP(Target_AM[[#This Row],[NIPNAS]],Target_CC[],COLUMN(BY$2)+9,0)</f>
        <v>0</v>
      </c>
      <c r="CN607" s="22">
        <f>Target_AM[[#This Row],[PROPORSI]]*VLOOKUP(Target_AM[[#This Row],[NIPNAS]],Target_CC[],COLUMN(BZ$2)+9,0)</f>
        <v>0</v>
      </c>
      <c r="CO607" s="22">
        <f>Target_AM[[#This Row],[PROPORSI]]*VLOOKUP(Target_AM[[#This Row],[NIPNAS]],Target_CC[],COLUMN(CA$2)+9,0)</f>
        <v>49845728</v>
      </c>
      <c r="CP607" s="22">
        <f>Target_AM[[#This Row],[PROPORSI]]*VLOOKUP(Target_AM[[#This Row],[NIPNAS]],Target_CC[],COLUMN(CB$2)+9,0)</f>
        <v>48220752</v>
      </c>
      <c r="CQ607" s="22">
        <f>Target_AM[[#This Row],[PROPORSI]]*VLOOKUP(Target_AM[[#This Row],[NIPNAS]],Target_CC[],COLUMN(CC$2)+9,0)</f>
        <v>46408651</v>
      </c>
      <c r="CR607" s="22">
        <f>Target_AM[[#This Row],[PROPORSI]]*VLOOKUP(Target_AM[[#This Row],[NIPNAS]],Target_CC[],COLUMN(CD$2)+9,0)</f>
        <v>46408651</v>
      </c>
      <c r="CS607" s="22">
        <f>Target_AM[[#This Row],[PROPORSI]]*VLOOKUP(Target_AM[[#This Row],[NIPNAS]],Target_CC[],COLUMN(CE$2)+9,0)</f>
        <v>46408651</v>
      </c>
      <c r="CT607" s="22">
        <f>Target_AM[[#This Row],[PROPORSI]]*VLOOKUP(Target_AM[[#This Row],[NIPNAS]],Target_CC[],COLUMN(CF$2)+9,0)</f>
        <v>46408651</v>
      </c>
      <c r="CU607" s="22">
        <f>Target_AM[[#This Row],[PROPORSI]]*VLOOKUP(Target_AM[[#This Row],[NIPNAS]],Target_CC[],COLUMN(CG$2)+9,0)</f>
        <v>46408651</v>
      </c>
      <c r="CV607" s="22">
        <f>Target_AM[[#This Row],[PROPORSI]]*VLOOKUP(Target_AM[[#This Row],[NIPNAS]],Target_CC[],COLUMN(CH$2)+9,0)</f>
        <v>46408651</v>
      </c>
      <c r="CW607" s="22">
        <f>Target_AM[[#This Row],[PROPORSI]]*VLOOKUP(Target_AM[[#This Row],[NIPNAS]],Target_CC[],COLUMN(CI$2)+9,0)</f>
        <v>46408651</v>
      </c>
      <c r="CX607" s="22">
        <f>Target_AM[[#This Row],[PROPORSI]]*VLOOKUP(Target_AM[[#This Row],[NIPNAS]],Target_CC[],COLUMN(CJ$2)+9,0)</f>
        <v>46408651</v>
      </c>
      <c r="CY607" s="22">
        <f>Target_AM[[#This Row],[PROPORSI]]*VLOOKUP(Target_AM[[#This Row],[NIPNAS]],Target_CC[],COLUMN(CK$2)+9,0)</f>
        <v>46408651</v>
      </c>
      <c r="CZ607" s="22">
        <f>Target_AM[[#This Row],[PROPORSI]]*VLOOKUP(Target_AM[[#This Row],[NIPNAS]],Target_CC[],COLUMN(CL$2)+9,0)</f>
        <v>46408651</v>
      </c>
      <c r="DA607" s="22">
        <f>Target_AM[[#This Row],[PROPORSI]]*VLOOKUP(Target_AM[[#This Row],[NIPNAS]],Target_CC[],COLUMN(CM$2)+9,0)</f>
        <v>562152990</v>
      </c>
      <c r="DB607" s="22">
        <f>Target_AM[[#This Row],[PROPORSI]]*VLOOKUP(Target_AM[[#This Row],[NIPNAS]],Target_CC[],COLUMN(CN$2)+9,0)</f>
        <v>0</v>
      </c>
      <c r="DC607" s="22">
        <f>Target_AM[[#This Row],[PROPORSI]]*VLOOKUP(Target_AM[[#This Row],[NIPNAS]],Target_CC[],COLUMN(CO$2)+9,0)</f>
        <v>0</v>
      </c>
      <c r="DD607" s="22">
        <f>Target_AM[[#This Row],[PROPORSI]]*VLOOKUP(Target_AM[[#This Row],[NIPNAS]],Target_CC[],COLUMN(CP$2)+9,0)</f>
        <v>0</v>
      </c>
      <c r="DE607" s="22">
        <f>Target_AM[[#This Row],[PROPORSI]]*VLOOKUP(Target_AM[[#This Row],[NIPNAS]],Target_CC[],COLUMN(CQ$2)+9,0)</f>
        <v>0</v>
      </c>
      <c r="DF607" s="22">
        <f>Target_AM[[#This Row],[PROPORSI]]*VLOOKUP(Target_AM[[#This Row],[NIPNAS]],Target_CC[],COLUMN(CR$2)+9,0)</f>
        <v>0</v>
      </c>
      <c r="DG607" s="22">
        <f>Target_AM[[#This Row],[PROPORSI]]*VLOOKUP(Target_AM[[#This Row],[NIPNAS]],Target_CC[],COLUMN(CS$2)+9,0)</f>
        <v>0</v>
      </c>
      <c r="DH607" s="22">
        <f>Target_AM[[#This Row],[PROPORSI]]*VLOOKUP(Target_AM[[#This Row],[NIPNAS]],Target_CC[],COLUMN(CT$2)+9,0)</f>
        <v>0</v>
      </c>
      <c r="DI607" s="22">
        <f>Target_AM[[#This Row],[PROPORSI]]*VLOOKUP(Target_AM[[#This Row],[NIPNAS]],Target_CC[],COLUMN(CU$2)+9,0)</f>
        <v>0</v>
      </c>
      <c r="DJ607" s="22">
        <f>Target_AM[[#This Row],[PROPORSI]]*VLOOKUP(Target_AM[[#This Row],[NIPNAS]],Target_CC[],COLUMN(CV$2)+9,0)</f>
        <v>0</v>
      </c>
      <c r="DK607" s="22">
        <f>Target_AM[[#This Row],[PROPORSI]]*VLOOKUP(Target_AM[[#This Row],[NIPNAS]],Target_CC[],COLUMN(CW$2)+9,0)</f>
        <v>0</v>
      </c>
      <c r="DL607" s="22">
        <f>Target_AM[[#This Row],[PROPORSI]]*VLOOKUP(Target_AM[[#This Row],[NIPNAS]],Target_CC[],COLUMN(CX$2)+9,0)</f>
        <v>0</v>
      </c>
      <c r="DM607" s="22">
        <f>Target_AM[[#This Row],[PROPORSI]]*VLOOKUP(Target_AM[[#This Row],[NIPNAS]],Target_CC[],COLUMN(CY$2)+9,0)</f>
        <v>0</v>
      </c>
      <c r="DN607" s="22">
        <f>Target_AM[[#This Row],[PROPORSI]]*VLOOKUP(Target_AM[[#This Row],[NIPNAS]],Target_CC[],COLUMN(CZ$2)+9,0)</f>
        <v>0</v>
      </c>
      <c r="DO607" s="22">
        <f>Target_AM[[#This Row],[PROPORSI]]*VLOOKUP(Target_AM[[#This Row],[NIPNAS]],Target_CC[],COLUMN(DA$2)+9,0)</f>
        <v>0</v>
      </c>
      <c r="DP607" s="22">
        <f>Target_AM[[#This Row],[PROPORSI]]*VLOOKUP(Target_AM[[#This Row],[NIPNAS]],Target_CC[],COLUMN(DB$2)+9,0)</f>
        <v>0</v>
      </c>
      <c r="DQ607" s="22">
        <f>Target_AM[[#This Row],[PROPORSI]]*VLOOKUP(Target_AM[[#This Row],[NIPNAS]],Target_CC[],COLUMN(DC$2)+9,0)</f>
        <v>0</v>
      </c>
      <c r="DR607" s="22">
        <f>Target_AM[[#This Row],[PROPORSI]]*VLOOKUP(Target_AM[[#This Row],[NIPNAS]],Target_CC[],COLUMN(DD$2)+9,0)</f>
        <v>0</v>
      </c>
      <c r="DS607" s="22">
        <f>Target_AM[[#This Row],[PROPORSI]]*VLOOKUP(Target_AM[[#This Row],[NIPNAS]],Target_CC[],COLUMN(DE$2)+9,0)</f>
        <v>0</v>
      </c>
      <c r="DT607" s="22">
        <f>Target_AM[[#This Row],[PROPORSI]]*VLOOKUP(Target_AM[[#This Row],[NIPNAS]],Target_CC[],COLUMN(DF$2)+9,0)</f>
        <v>0</v>
      </c>
      <c r="DU607" s="22">
        <f>Target_AM[[#This Row],[PROPORSI]]*VLOOKUP(Target_AM[[#This Row],[NIPNAS]],Target_CC[],COLUMN(DG$2)+9,0)</f>
        <v>0</v>
      </c>
      <c r="DV607" s="22">
        <f>Target_AM[[#This Row],[PROPORSI]]*VLOOKUP(Target_AM[[#This Row],[NIPNAS]],Target_CC[],COLUMN(DH$2)+9,0)</f>
        <v>0</v>
      </c>
      <c r="DW607" s="22">
        <f>Target_AM[[#This Row],[PROPORSI]]*VLOOKUP(Target_AM[[#This Row],[NIPNAS]],Target_CC[],COLUMN(DI$2)+9,0)</f>
        <v>0</v>
      </c>
      <c r="DX607" s="22">
        <f>Target_AM[[#This Row],[PROPORSI]]*VLOOKUP(Target_AM[[#This Row],[NIPNAS]],Target_CC[],COLUMN(DJ$2)+9,0)</f>
        <v>0</v>
      </c>
      <c r="DY607" s="22">
        <f>Target_AM[[#This Row],[PROPORSI]]*VLOOKUP(Target_AM[[#This Row],[NIPNAS]],Target_CC[],COLUMN(DK$2)+9,0)</f>
        <v>0</v>
      </c>
      <c r="DZ607" s="22">
        <f>Target_AM[[#This Row],[PROPORSI]]*VLOOKUP(Target_AM[[#This Row],[NIPNAS]],Target_CC[],COLUMN(DL$2)+9,0)</f>
        <v>0</v>
      </c>
      <c r="EA607" s="22">
        <f>Target_AM[[#This Row],[PROPORSI]]*VLOOKUP(Target_AM[[#This Row],[NIPNAS]],Target_CC[],COLUMN(DM$2)+9,0)</f>
        <v>0</v>
      </c>
    </row>
    <row r="608" spans="2:131" x14ac:dyDescent="0.3">
      <c r="B608">
        <v>896703</v>
      </c>
      <c r="C608" t="s">
        <v>1047</v>
      </c>
      <c r="D608">
        <v>1</v>
      </c>
      <c r="E608" s="8">
        <v>45658</v>
      </c>
      <c r="F608">
        <v>76510217</v>
      </c>
      <c r="G608" t="s">
        <v>267</v>
      </c>
      <c r="J608" t="s">
        <v>1081</v>
      </c>
      <c r="K608" t="s">
        <v>24</v>
      </c>
      <c r="L608" t="s">
        <v>159</v>
      </c>
      <c r="M608" t="s">
        <v>31</v>
      </c>
      <c r="N608" s="23">
        <f>Target_AM[[#This Row],[PROPORSI]]*VLOOKUP(Target_AM[[#This Row],[NIPNAS]],Target_CC[],9,0)</f>
        <v>688835552</v>
      </c>
      <c r="O608" s="22">
        <f>Target_AM[[#This Row],[PROPORSI]]*VLOOKUP(Target_AM[[#This Row],[NIPNAS]],Target_CC[],COLUMN(A$2)+9,0)</f>
        <v>77072417.917627722</v>
      </c>
      <c r="P608" s="22">
        <f>Target_AM[[#This Row],[PROPORSI]]*VLOOKUP(Target_AM[[#This Row],[NIPNAS]],Target_CC[],COLUMN(B$2)+9,0)</f>
        <v>79380660.327477887</v>
      </c>
      <c r="Q608" s="22">
        <f>Target_AM[[#This Row],[PROPORSI]]*VLOOKUP(Target_AM[[#This Row],[NIPNAS]],Target_CC[],COLUMN(C$2)+9,0)</f>
        <v>45464523.867354505</v>
      </c>
      <c r="R608" s="22">
        <f>Target_AM[[#This Row],[PROPORSI]]*VLOOKUP(Target_AM[[#This Row],[NIPNAS]],Target_CC[],COLUMN(D$2)+9,0)</f>
        <v>44743709.843033642</v>
      </c>
      <c r="S608" s="22">
        <f>Target_AM[[#This Row],[PROPORSI]]*VLOOKUP(Target_AM[[#This Row],[NIPNAS]],Target_CC[],COLUMN(E$2)+9,0)</f>
        <v>63000951.32759884</v>
      </c>
      <c r="T608" s="22">
        <f>Target_AM[[#This Row],[PROPORSI]]*VLOOKUP(Target_AM[[#This Row],[NIPNAS]],Target_CC[],COLUMN(F$2)+9,0)</f>
        <v>71878352.03082414</v>
      </c>
      <c r="U608" s="22">
        <f>Target_AM[[#This Row],[PROPORSI]]*VLOOKUP(Target_AM[[#This Row],[NIPNAS]],Target_CC[],COLUMN(G$2)+9,0)</f>
        <v>62957067.655697547</v>
      </c>
      <c r="V608" s="22">
        <f>Target_AM[[#This Row],[PROPORSI]]*VLOOKUP(Target_AM[[#This Row],[NIPNAS]],Target_CC[],COLUMN(H$2)+9,0)</f>
        <v>22223189.287893638</v>
      </c>
      <c r="W608" s="22">
        <f>Target_AM[[#This Row],[PROPORSI]]*VLOOKUP(Target_AM[[#This Row],[NIPNAS]],Target_CC[],COLUMN(I$2)+9,0)</f>
        <v>50437375.026661918</v>
      </c>
      <c r="X608" s="22">
        <f>Target_AM[[#This Row],[PROPORSI]]*VLOOKUP(Target_AM[[#This Row],[NIPNAS]],Target_CC[],COLUMN(J$2)+9,0)</f>
        <v>33363199.058046784</v>
      </c>
      <c r="Y608" s="22">
        <f>Target_AM[[#This Row],[PROPORSI]]*VLOOKUP(Target_AM[[#This Row],[NIPNAS]],Target_CC[],COLUMN(K$2)+9,0)</f>
        <v>25531534.218042035</v>
      </c>
      <c r="Z608" s="22">
        <f>Target_AM[[#This Row],[PROPORSI]]*VLOOKUP(Target_AM[[#This Row],[NIPNAS]],Target_CC[],COLUMN(L$2)+9,0)</f>
        <v>34282034.928216189</v>
      </c>
      <c r="AA608" s="22">
        <f>Target_AM[[#This Row],[PROPORSI]]*VLOOKUP(Target_AM[[#This Row],[NIPNAS]],Target_CC[],COLUMN(M$2)+9,0)</f>
        <v>610335015.48847485</v>
      </c>
      <c r="AB608" s="22">
        <f>Target_AM[[#This Row],[PROPORSI]]*VLOOKUP(Target_AM[[#This Row],[NIPNAS]],Target_CC[],COLUMN(N$2)+9,0)</f>
        <v>821621.38392937183</v>
      </c>
      <c r="AC608" s="22">
        <f>Target_AM[[#This Row],[PROPORSI]]*VLOOKUP(Target_AM[[#This Row],[NIPNAS]],Target_CC[],COLUMN(O$2)+9,0)</f>
        <v>3311389.8617549688</v>
      </c>
      <c r="AD608" s="22">
        <f>Target_AM[[#This Row],[PROPORSI]]*VLOOKUP(Target_AM[[#This Row],[NIPNAS]],Target_CC[],COLUMN(P$2)+9,0)</f>
        <v>1653374.0032258406</v>
      </c>
      <c r="AE608" s="22">
        <f>Target_AM[[#This Row],[PROPORSI]]*VLOOKUP(Target_AM[[#This Row],[NIPNAS]],Target_CC[],COLUMN(Q$2)+9,0)</f>
        <v>5656844.6976425722</v>
      </c>
      <c r="AF608" s="22">
        <f>Target_AM[[#This Row],[PROPORSI]]*VLOOKUP(Target_AM[[#This Row],[NIPNAS]],Target_CC[],COLUMN(R$2)+9,0)</f>
        <v>6958256.9393079281</v>
      </c>
      <c r="AG608" s="22">
        <f>Target_AM[[#This Row],[PROPORSI]]*VLOOKUP(Target_AM[[#This Row],[NIPNAS]],Target_CC[],COLUMN(S$2)+9,0)</f>
        <v>10888475.110791698</v>
      </c>
      <c r="AH608" s="22">
        <f>Target_AM[[#This Row],[PROPORSI]]*VLOOKUP(Target_AM[[#This Row],[NIPNAS]],Target_CC[],COLUMN(T$2)+9,0)</f>
        <v>10440875.904492415</v>
      </c>
      <c r="AI608" s="22">
        <f>Target_AM[[#This Row],[PROPORSI]]*VLOOKUP(Target_AM[[#This Row],[NIPNAS]],Target_CC[],COLUMN(U$2)+9,0)</f>
        <v>3910826.2404849418</v>
      </c>
      <c r="AJ608" s="22">
        <f>Target_AM[[#This Row],[PROPORSI]]*VLOOKUP(Target_AM[[#This Row],[NIPNAS]],Target_CC[],COLUMN(V$2)+9,0)</f>
        <v>9215465.0367783681</v>
      </c>
      <c r="AK608" s="22">
        <f>Target_AM[[#This Row],[PROPORSI]]*VLOOKUP(Target_AM[[#This Row],[NIPNAS]],Target_CC[],COLUMN(W$2)+9,0)</f>
        <v>3889712.3420089446</v>
      </c>
      <c r="AL608" s="22">
        <f>Target_AM[[#This Row],[PROPORSI]]*VLOOKUP(Target_AM[[#This Row],[NIPNAS]],Target_CC[],COLUMN(X$2)+9,0)</f>
        <v>2977547.8110125698</v>
      </c>
      <c r="AM608" s="22">
        <f>Target_AM[[#This Row],[PROPORSI]]*VLOOKUP(Target_AM[[#This Row],[NIPNAS]],Target_CC[],COLUMN(Y$2)+9,0)</f>
        <v>4579346.3291778639</v>
      </c>
      <c r="AN608" s="22">
        <f>Target_AM[[#This Row],[PROPORSI]]*VLOOKUP(Target_AM[[#This Row],[NIPNAS]],Target_CC[],COLUMN(Z$2)+9,0)</f>
        <v>64303735.66060748</v>
      </c>
      <c r="AO608" s="22">
        <f>Target_AM[[#This Row],[PROPORSI]]*VLOOKUP(Target_AM[[#This Row],[NIPNAS]],Target_CC[],COLUMN(AA$2)+9,0)</f>
        <v>77894039.301557094</v>
      </c>
      <c r="AP608" s="22">
        <f>Target_AM[[#This Row],[PROPORSI]]*VLOOKUP(Target_AM[[#This Row],[NIPNAS]],Target_CC[],COLUMN(AB$2)+9,0)</f>
        <v>82692050.189232856</v>
      </c>
      <c r="AQ608" s="22">
        <f>Target_AM[[#This Row],[PROPORSI]]*VLOOKUP(Target_AM[[#This Row],[NIPNAS]],Target_CC[],COLUMN(AC$2)+9,0)</f>
        <v>47117897.870580345</v>
      </c>
      <c r="AR608" s="22">
        <f>Target_AM[[#This Row],[PROPORSI]]*VLOOKUP(Target_AM[[#This Row],[NIPNAS]],Target_CC[],COLUMN(AD$2)+9,0)</f>
        <v>50400554.540676214</v>
      </c>
      <c r="AS608" s="22">
        <f>Target_AM[[#This Row],[PROPORSI]]*VLOOKUP(Target_AM[[#This Row],[NIPNAS]],Target_CC[],COLUMN(AE$2)+9,0)</f>
        <v>69959208.266906768</v>
      </c>
      <c r="AT608" s="22">
        <f>Target_AM[[#This Row],[PROPORSI]]*VLOOKUP(Target_AM[[#This Row],[NIPNAS]],Target_CC[],COLUMN(AF$2)+9,0)</f>
        <v>82766827.141615838</v>
      </c>
      <c r="AU608" s="22">
        <f>Target_AM[[#This Row],[PROPORSI]]*VLOOKUP(Target_AM[[#This Row],[NIPNAS]],Target_CC[],COLUMN(AG$2)+9,0)</f>
        <v>73397943.560189962</v>
      </c>
      <c r="AV608" s="22">
        <f>Target_AM[[#This Row],[PROPORSI]]*VLOOKUP(Target_AM[[#This Row],[NIPNAS]],Target_CC[],COLUMN(AH$2)+9,0)</f>
        <v>26134015.52837858</v>
      </c>
      <c r="AW608" s="22">
        <f>Target_AM[[#This Row],[PROPORSI]]*VLOOKUP(Target_AM[[#This Row],[NIPNAS]],Target_CC[],COLUMN(AI$2)+9,0)</f>
        <v>59652840.063440286</v>
      </c>
      <c r="AX608" s="22">
        <f>Target_AM[[#This Row],[PROPORSI]]*VLOOKUP(Target_AM[[#This Row],[NIPNAS]],Target_CC[],COLUMN(AJ$2)+9,0)</f>
        <v>37252911.400055729</v>
      </c>
      <c r="AY608" s="22">
        <f>Target_AM[[#This Row],[PROPORSI]]*VLOOKUP(Target_AM[[#This Row],[NIPNAS]],Target_CC[],COLUMN(AK$2)+9,0)</f>
        <v>28509082.029054604</v>
      </c>
      <c r="AZ608" s="22">
        <f>Target_AM[[#This Row],[PROPORSI]]*VLOOKUP(Target_AM[[#This Row],[NIPNAS]],Target_CC[],COLUMN(AL$2)+9,0)</f>
        <v>38861381.257394053</v>
      </c>
      <c r="BA608" s="22">
        <f>Target_AM[[#This Row],[PROPORSI]]*VLOOKUP(Target_AM[[#This Row],[NIPNAS]],Target_CC[],COLUMN(AM$2)+9,0)</f>
        <v>674638751.14908254</v>
      </c>
      <c r="BB608" s="22">
        <f>Target_AM[[#This Row],[PROPORSI]]*VLOOKUP(Target_AM[[#This Row],[NIPNAS]],Target_CC[],COLUMN(AN$2)+9,0)</f>
        <v>0</v>
      </c>
      <c r="BC608" s="22">
        <f>Target_AM[[#This Row],[PROPORSI]]*VLOOKUP(Target_AM[[#This Row],[NIPNAS]],Target_CC[],COLUMN(AO$2)+9,0)</f>
        <v>0</v>
      </c>
      <c r="BD608" s="22">
        <f>Target_AM[[#This Row],[PROPORSI]]*VLOOKUP(Target_AM[[#This Row],[NIPNAS]],Target_CC[],COLUMN(AP$2)+9,0)</f>
        <v>0</v>
      </c>
      <c r="BE608" s="22">
        <f>Target_AM[[#This Row],[PROPORSI]]*VLOOKUP(Target_AM[[#This Row],[NIPNAS]],Target_CC[],COLUMN(AQ$2)+9,0)</f>
        <v>0</v>
      </c>
      <c r="BF608" s="22">
        <f>Target_AM[[#This Row],[PROPORSI]]*VLOOKUP(Target_AM[[#This Row],[NIPNAS]],Target_CC[],COLUMN(AR$2)+9,0)</f>
        <v>0</v>
      </c>
      <c r="BG608" s="22">
        <f>Target_AM[[#This Row],[PROPORSI]]*VLOOKUP(Target_AM[[#This Row],[NIPNAS]],Target_CC[],COLUMN(AS$2)+9,0)</f>
        <v>0</v>
      </c>
      <c r="BH608" s="22">
        <f>Target_AM[[#This Row],[PROPORSI]]*VLOOKUP(Target_AM[[#This Row],[NIPNAS]],Target_CC[],COLUMN(AT$2)+9,0)</f>
        <v>0</v>
      </c>
      <c r="BI608" s="22">
        <f>Target_AM[[#This Row],[PROPORSI]]*VLOOKUP(Target_AM[[#This Row],[NIPNAS]],Target_CC[],COLUMN(AU$2)+9,0)</f>
        <v>0</v>
      </c>
      <c r="BJ608" s="22">
        <f>Target_AM[[#This Row],[PROPORSI]]*VLOOKUP(Target_AM[[#This Row],[NIPNAS]],Target_CC[],COLUMN(AV$2)+9,0)</f>
        <v>0</v>
      </c>
      <c r="BK608" s="22">
        <f>Target_AM[[#This Row],[PROPORSI]]*VLOOKUP(Target_AM[[#This Row],[NIPNAS]],Target_CC[],COLUMN(AW$2)+9,0)</f>
        <v>0</v>
      </c>
      <c r="BL608" s="22">
        <f>Target_AM[[#This Row],[PROPORSI]]*VLOOKUP(Target_AM[[#This Row],[NIPNAS]],Target_CC[],COLUMN(AX$2)+9,0)</f>
        <v>0</v>
      </c>
      <c r="BM608" s="22">
        <f>Target_AM[[#This Row],[PROPORSI]]*VLOOKUP(Target_AM[[#This Row],[NIPNAS]],Target_CC[],COLUMN(AY$2)+9,0)</f>
        <v>0</v>
      </c>
      <c r="BN608" s="22">
        <f>Target_AM[[#This Row],[PROPORSI]]*VLOOKUP(Target_AM[[#This Row],[NIPNAS]],Target_CC[],COLUMN(AZ$2)+9,0)</f>
        <v>0</v>
      </c>
      <c r="BO608" s="22">
        <f>Target_AM[[#This Row],[PROPORSI]]*VLOOKUP(Target_AM[[#This Row],[NIPNAS]],Target_CC[],COLUMN(BA$2)+9,0)</f>
        <v>52562730</v>
      </c>
      <c r="BP608" s="22">
        <f>Target_AM[[#This Row],[PROPORSI]]*VLOOKUP(Target_AM[[#This Row],[NIPNAS]],Target_CC[],COLUMN(BB$2)+9,0)</f>
        <v>51665639</v>
      </c>
      <c r="BQ608" s="22">
        <f>Target_AM[[#This Row],[PROPORSI]]*VLOOKUP(Target_AM[[#This Row],[NIPNAS]],Target_CC[],COLUMN(BC$2)+9,0)</f>
        <v>43895253</v>
      </c>
      <c r="BR608" s="22">
        <f>Target_AM[[#This Row],[PROPORSI]]*VLOOKUP(Target_AM[[#This Row],[NIPNAS]],Target_CC[],COLUMN(BD$2)+9,0)</f>
        <v>47183183</v>
      </c>
      <c r="BS608" s="22">
        <f>Target_AM[[#This Row],[PROPORSI]]*VLOOKUP(Target_AM[[#This Row],[NIPNAS]],Target_CC[],COLUMN(BE$2)+9,0)</f>
        <v>47183183</v>
      </c>
      <c r="BT608" s="22">
        <f>Target_AM[[#This Row],[PROPORSI]]*VLOOKUP(Target_AM[[#This Row],[NIPNAS]],Target_CC[],COLUMN(BF$2)+9,0)</f>
        <v>47183183</v>
      </c>
      <c r="BU608" s="22">
        <f>Target_AM[[#This Row],[PROPORSI]]*VLOOKUP(Target_AM[[#This Row],[NIPNAS]],Target_CC[],COLUMN(BG$2)+9,0)</f>
        <v>47183183</v>
      </c>
      <c r="BV608" s="22">
        <f>Target_AM[[#This Row],[PROPORSI]]*VLOOKUP(Target_AM[[#This Row],[NIPNAS]],Target_CC[],COLUMN(BH$2)+9,0)</f>
        <v>47183183</v>
      </c>
      <c r="BW608" s="22">
        <f>Target_AM[[#This Row],[PROPORSI]]*VLOOKUP(Target_AM[[#This Row],[NIPNAS]],Target_CC[],COLUMN(BI$2)+9,0)</f>
        <v>47183183</v>
      </c>
      <c r="BX608" s="22">
        <f>Target_AM[[#This Row],[PROPORSI]]*VLOOKUP(Target_AM[[#This Row],[NIPNAS]],Target_CC[],COLUMN(BJ$2)+9,0)</f>
        <v>47183183</v>
      </c>
      <c r="BY608" s="22">
        <f>Target_AM[[#This Row],[PROPORSI]]*VLOOKUP(Target_AM[[#This Row],[NIPNAS]],Target_CC[],COLUMN(BK$2)+9,0)</f>
        <v>47183183</v>
      </c>
      <c r="BZ608" s="22">
        <f>Target_AM[[#This Row],[PROPORSI]]*VLOOKUP(Target_AM[[#This Row],[NIPNAS]],Target_CC[],COLUMN(BL$2)+9,0)</f>
        <v>47183183</v>
      </c>
      <c r="CA608" s="22">
        <f>Target_AM[[#This Row],[PROPORSI]]*VLOOKUP(Target_AM[[#This Row],[NIPNAS]],Target_CC[],COLUMN(BM$2)+9,0)</f>
        <v>572772269</v>
      </c>
      <c r="CB608" s="22">
        <f>Target_AM[[#This Row],[PROPORSI]]*VLOOKUP(Target_AM[[#This Row],[NIPNAS]],Target_CC[],COLUMN(BN$2)+9,0)</f>
        <v>5412604</v>
      </c>
      <c r="CC608" s="22">
        <f>Target_AM[[#This Row],[PROPORSI]]*VLOOKUP(Target_AM[[#This Row],[NIPNAS]],Target_CC[],COLUMN(BO$2)+9,0)</f>
        <v>5412604</v>
      </c>
      <c r="CD608" s="22">
        <f>Target_AM[[#This Row],[PROPORSI]]*VLOOKUP(Target_AM[[#This Row],[NIPNAS]],Target_CC[],COLUMN(BP$2)+9,0)</f>
        <v>1809000</v>
      </c>
      <c r="CE608" s="22">
        <f>Target_AM[[#This Row],[PROPORSI]]*VLOOKUP(Target_AM[[#This Row],[NIPNAS]],Target_CC[],COLUMN(BQ$2)+9,0)</f>
        <v>1718550</v>
      </c>
      <c r="CF608" s="22">
        <f>Target_AM[[#This Row],[PROPORSI]]*VLOOKUP(Target_AM[[#This Row],[NIPNAS]],Target_CC[],COLUMN(BR$2)+9,0)</f>
        <v>1718550</v>
      </c>
      <c r="CG608" s="22">
        <f>Target_AM[[#This Row],[PROPORSI]]*VLOOKUP(Target_AM[[#This Row],[NIPNAS]],Target_CC[],COLUMN(BS$2)+9,0)</f>
        <v>1718550</v>
      </c>
      <c r="CH608" s="22">
        <f>Target_AM[[#This Row],[PROPORSI]]*VLOOKUP(Target_AM[[#This Row],[NIPNAS]],Target_CC[],COLUMN(BT$2)+9,0)</f>
        <v>1718550</v>
      </c>
      <c r="CI608" s="22">
        <f>Target_AM[[#This Row],[PROPORSI]]*VLOOKUP(Target_AM[[#This Row],[NIPNAS]],Target_CC[],COLUMN(BU$2)+9,0)</f>
        <v>1718550</v>
      </c>
      <c r="CJ608" s="22">
        <f>Target_AM[[#This Row],[PROPORSI]]*VLOOKUP(Target_AM[[#This Row],[NIPNAS]],Target_CC[],COLUMN(BV$2)+9,0)</f>
        <v>1718550</v>
      </c>
      <c r="CK608" s="22">
        <f>Target_AM[[#This Row],[PROPORSI]]*VLOOKUP(Target_AM[[#This Row],[NIPNAS]],Target_CC[],COLUMN(BW$2)+9,0)</f>
        <v>1718550</v>
      </c>
      <c r="CL608" s="22">
        <f>Target_AM[[#This Row],[PROPORSI]]*VLOOKUP(Target_AM[[#This Row],[NIPNAS]],Target_CC[],COLUMN(BX$2)+9,0)</f>
        <v>1718550</v>
      </c>
      <c r="CM608" s="22">
        <f>Target_AM[[#This Row],[PROPORSI]]*VLOOKUP(Target_AM[[#This Row],[NIPNAS]],Target_CC[],COLUMN(BY$2)+9,0)</f>
        <v>1718550</v>
      </c>
      <c r="CN608" s="22">
        <f>Target_AM[[#This Row],[PROPORSI]]*VLOOKUP(Target_AM[[#This Row],[NIPNAS]],Target_CC[],COLUMN(BZ$2)+9,0)</f>
        <v>28101158</v>
      </c>
      <c r="CO608" s="22">
        <f>Target_AM[[#This Row],[PROPORSI]]*VLOOKUP(Target_AM[[#This Row],[NIPNAS]],Target_CC[],COLUMN(CA$2)+9,0)</f>
        <v>47150126</v>
      </c>
      <c r="CP608" s="22">
        <f>Target_AM[[#This Row],[PROPORSI]]*VLOOKUP(Target_AM[[#This Row],[NIPNAS]],Target_CC[],COLUMN(CB$2)+9,0)</f>
        <v>46253035</v>
      </c>
      <c r="CQ608" s="22">
        <f>Target_AM[[#This Row],[PROPORSI]]*VLOOKUP(Target_AM[[#This Row],[NIPNAS]],Target_CC[],COLUMN(CC$2)+9,0)</f>
        <v>45464633</v>
      </c>
      <c r="CR608" s="22">
        <f>Target_AM[[#This Row],[PROPORSI]]*VLOOKUP(Target_AM[[#This Row],[NIPNAS]],Target_CC[],COLUMN(CD$2)+9,0)</f>
        <v>45464633</v>
      </c>
      <c r="CS608" s="22">
        <f>Target_AM[[#This Row],[PROPORSI]]*VLOOKUP(Target_AM[[#This Row],[NIPNAS]],Target_CC[],COLUMN(CE$2)+9,0)</f>
        <v>45464633</v>
      </c>
      <c r="CT608" s="22">
        <f>Target_AM[[#This Row],[PROPORSI]]*VLOOKUP(Target_AM[[#This Row],[NIPNAS]],Target_CC[],COLUMN(CF$2)+9,0)</f>
        <v>45464633</v>
      </c>
      <c r="CU608" s="22">
        <f>Target_AM[[#This Row],[PROPORSI]]*VLOOKUP(Target_AM[[#This Row],[NIPNAS]],Target_CC[],COLUMN(CG$2)+9,0)</f>
        <v>45464633</v>
      </c>
      <c r="CV608" s="22">
        <f>Target_AM[[#This Row],[PROPORSI]]*VLOOKUP(Target_AM[[#This Row],[NIPNAS]],Target_CC[],COLUMN(CH$2)+9,0)</f>
        <v>45464633</v>
      </c>
      <c r="CW608" s="22">
        <f>Target_AM[[#This Row],[PROPORSI]]*VLOOKUP(Target_AM[[#This Row],[NIPNAS]],Target_CC[],COLUMN(CI$2)+9,0)</f>
        <v>45464633</v>
      </c>
      <c r="CX608" s="22">
        <f>Target_AM[[#This Row],[PROPORSI]]*VLOOKUP(Target_AM[[#This Row],[NIPNAS]],Target_CC[],COLUMN(CJ$2)+9,0)</f>
        <v>45464633</v>
      </c>
      <c r="CY608" s="22">
        <f>Target_AM[[#This Row],[PROPORSI]]*VLOOKUP(Target_AM[[#This Row],[NIPNAS]],Target_CC[],COLUMN(CK$2)+9,0)</f>
        <v>45464633</v>
      </c>
      <c r="CZ608" s="22">
        <f>Target_AM[[#This Row],[PROPORSI]]*VLOOKUP(Target_AM[[#This Row],[NIPNAS]],Target_CC[],COLUMN(CL$2)+9,0)</f>
        <v>45464633</v>
      </c>
      <c r="DA608" s="22">
        <f>Target_AM[[#This Row],[PROPORSI]]*VLOOKUP(Target_AM[[#This Row],[NIPNAS]],Target_CC[],COLUMN(CM$2)+9,0)</f>
        <v>548049491</v>
      </c>
      <c r="DB608" s="22">
        <f>Target_AM[[#This Row],[PROPORSI]]*VLOOKUP(Target_AM[[#This Row],[NIPNAS]],Target_CC[],COLUMN(CN$2)+9,0)</f>
        <v>0</v>
      </c>
      <c r="DC608" s="22">
        <f>Target_AM[[#This Row],[PROPORSI]]*VLOOKUP(Target_AM[[#This Row],[NIPNAS]],Target_CC[],COLUMN(CO$2)+9,0)</f>
        <v>0</v>
      </c>
      <c r="DD608" s="22">
        <f>Target_AM[[#This Row],[PROPORSI]]*VLOOKUP(Target_AM[[#This Row],[NIPNAS]],Target_CC[],COLUMN(CP$2)+9,0)</f>
        <v>-2327328</v>
      </c>
      <c r="DE608" s="22">
        <f>Target_AM[[#This Row],[PROPORSI]]*VLOOKUP(Target_AM[[#This Row],[NIPNAS]],Target_CC[],COLUMN(CQ$2)+9,0)</f>
        <v>0</v>
      </c>
      <c r="DF608" s="22">
        <f>Target_AM[[#This Row],[PROPORSI]]*VLOOKUP(Target_AM[[#This Row],[NIPNAS]],Target_CC[],COLUMN(CR$2)+9,0)</f>
        <v>0</v>
      </c>
      <c r="DG608" s="22">
        <f>Target_AM[[#This Row],[PROPORSI]]*VLOOKUP(Target_AM[[#This Row],[NIPNAS]],Target_CC[],COLUMN(CS$2)+9,0)</f>
        <v>0</v>
      </c>
      <c r="DH608" s="22">
        <f>Target_AM[[#This Row],[PROPORSI]]*VLOOKUP(Target_AM[[#This Row],[NIPNAS]],Target_CC[],COLUMN(CT$2)+9,0)</f>
        <v>0</v>
      </c>
      <c r="DI608" s="22">
        <f>Target_AM[[#This Row],[PROPORSI]]*VLOOKUP(Target_AM[[#This Row],[NIPNAS]],Target_CC[],COLUMN(CU$2)+9,0)</f>
        <v>0</v>
      </c>
      <c r="DJ608" s="22">
        <f>Target_AM[[#This Row],[PROPORSI]]*VLOOKUP(Target_AM[[#This Row],[NIPNAS]],Target_CC[],COLUMN(CV$2)+9,0)</f>
        <v>0</v>
      </c>
      <c r="DK608" s="22">
        <f>Target_AM[[#This Row],[PROPORSI]]*VLOOKUP(Target_AM[[#This Row],[NIPNAS]],Target_CC[],COLUMN(CW$2)+9,0)</f>
        <v>0</v>
      </c>
      <c r="DL608" s="22">
        <f>Target_AM[[#This Row],[PROPORSI]]*VLOOKUP(Target_AM[[#This Row],[NIPNAS]],Target_CC[],COLUMN(CX$2)+9,0)</f>
        <v>0</v>
      </c>
      <c r="DM608" s="22">
        <f>Target_AM[[#This Row],[PROPORSI]]*VLOOKUP(Target_AM[[#This Row],[NIPNAS]],Target_CC[],COLUMN(CY$2)+9,0)</f>
        <v>0</v>
      </c>
      <c r="DN608" s="22">
        <f>Target_AM[[#This Row],[PROPORSI]]*VLOOKUP(Target_AM[[#This Row],[NIPNAS]],Target_CC[],COLUMN(CZ$2)+9,0)</f>
        <v>-2327328</v>
      </c>
      <c r="DO608" s="22">
        <f>Target_AM[[#This Row],[PROPORSI]]*VLOOKUP(Target_AM[[#This Row],[NIPNAS]],Target_CC[],COLUMN(DA$2)+9,0)</f>
        <v>0</v>
      </c>
      <c r="DP608" s="22">
        <f>Target_AM[[#This Row],[PROPORSI]]*VLOOKUP(Target_AM[[#This Row],[NIPNAS]],Target_CC[],COLUMN(DB$2)+9,0)</f>
        <v>0</v>
      </c>
      <c r="DQ608" s="22">
        <f>Target_AM[[#This Row],[PROPORSI]]*VLOOKUP(Target_AM[[#This Row],[NIPNAS]],Target_CC[],COLUMN(DC$2)+9,0)</f>
        <v>0</v>
      </c>
      <c r="DR608" s="22">
        <f>Target_AM[[#This Row],[PROPORSI]]*VLOOKUP(Target_AM[[#This Row],[NIPNAS]],Target_CC[],COLUMN(DD$2)+9,0)</f>
        <v>0</v>
      </c>
      <c r="DS608" s="22">
        <f>Target_AM[[#This Row],[PROPORSI]]*VLOOKUP(Target_AM[[#This Row],[NIPNAS]],Target_CC[],COLUMN(DE$2)+9,0)</f>
        <v>0</v>
      </c>
      <c r="DT608" s="22">
        <f>Target_AM[[#This Row],[PROPORSI]]*VLOOKUP(Target_AM[[#This Row],[NIPNAS]],Target_CC[],COLUMN(DF$2)+9,0)</f>
        <v>0</v>
      </c>
      <c r="DU608" s="22">
        <f>Target_AM[[#This Row],[PROPORSI]]*VLOOKUP(Target_AM[[#This Row],[NIPNAS]],Target_CC[],COLUMN(DG$2)+9,0)</f>
        <v>0</v>
      </c>
      <c r="DV608" s="22">
        <f>Target_AM[[#This Row],[PROPORSI]]*VLOOKUP(Target_AM[[#This Row],[NIPNAS]],Target_CC[],COLUMN(DH$2)+9,0)</f>
        <v>0</v>
      </c>
      <c r="DW608" s="22">
        <f>Target_AM[[#This Row],[PROPORSI]]*VLOOKUP(Target_AM[[#This Row],[NIPNAS]],Target_CC[],COLUMN(DI$2)+9,0)</f>
        <v>0</v>
      </c>
      <c r="DX608" s="22">
        <f>Target_AM[[#This Row],[PROPORSI]]*VLOOKUP(Target_AM[[#This Row],[NIPNAS]],Target_CC[],COLUMN(DJ$2)+9,0)</f>
        <v>0</v>
      </c>
      <c r="DY608" s="22">
        <f>Target_AM[[#This Row],[PROPORSI]]*VLOOKUP(Target_AM[[#This Row],[NIPNAS]],Target_CC[],COLUMN(DK$2)+9,0)</f>
        <v>0</v>
      </c>
      <c r="DZ608" s="22">
        <f>Target_AM[[#This Row],[PROPORSI]]*VLOOKUP(Target_AM[[#This Row],[NIPNAS]],Target_CC[],COLUMN(DL$2)+9,0)</f>
        <v>0</v>
      </c>
      <c r="EA608" s="22">
        <f>Target_AM[[#This Row],[PROPORSI]]*VLOOKUP(Target_AM[[#This Row],[NIPNAS]],Target_CC[],COLUMN(DM$2)+9,0)</f>
        <v>0</v>
      </c>
    </row>
    <row r="609" spans="2:131" x14ac:dyDescent="0.3">
      <c r="B609">
        <v>402208</v>
      </c>
      <c r="C609" t="s">
        <v>988</v>
      </c>
      <c r="D609">
        <v>1</v>
      </c>
      <c r="E609" s="8">
        <v>45658</v>
      </c>
      <c r="F609">
        <v>76510218</v>
      </c>
      <c r="G609" t="s">
        <v>284</v>
      </c>
      <c r="J609" t="s">
        <v>1081</v>
      </c>
      <c r="K609" t="s">
        <v>26</v>
      </c>
      <c r="L609" t="s">
        <v>159</v>
      </c>
      <c r="M609" t="s">
        <v>31</v>
      </c>
      <c r="N609" s="23">
        <f>Target_AM[[#This Row],[PROPORSI]]*VLOOKUP(Target_AM[[#This Row],[NIPNAS]],Target_CC[],9,0)</f>
        <v>961457494</v>
      </c>
      <c r="O609" s="22">
        <f>Target_AM[[#This Row],[PROPORSI]]*VLOOKUP(Target_AM[[#This Row],[NIPNAS]],Target_CC[],COLUMN(A$2)+9,0)</f>
        <v>85419701.646129072</v>
      </c>
      <c r="P609" s="22">
        <f>Target_AM[[#This Row],[PROPORSI]]*VLOOKUP(Target_AM[[#This Row],[NIPNAS]],Target_CC[],COLUMN(B$2)+9,0)</f>
        <v>69680072.938372016</v>
      </c>
      <c r="Q609" s="22">
        <f>Target_AM[[#This Row],[PROPORSI]]*VLOOKUP(Target_AM[[#This Row],[NIPNAS]],Target_CC[],COLUMN(C$2)+9,0)</f>
        <v>121601448.99424574</v>
      </c>
      <c r="R609" s="22">
        <f>Target_AM[[#This Row],[PROPORSI]]*VLOOKUP(Target_AM[[#This Row],[NIPNAS]],Target_CC[],COLUMN(D$2)+9,0)</f>
        <v>53226349.580133773</v>
      </c>
      <c r="S609" s="22">
        <f>Target_AM[[#This Row],[PROPORSI]]*VLOOKUP(Target_AM[[#This Row],[NIPNAS]],Target_CC[],COLUMN(E$2)+9,0)</f>
        <v>75359110.200885043</v>
      </c>
      <c r="T609" s="22">
        <f>Target_AM[[#This Row],[PROPORSI]]*VLOOKUP(Target_AM[[#This Row],[NIPNAS]],Target_CC[],COLUMN(F$2)+9,0)</f>
        <v>76999412.218380928</v>
      </c>
      <c r="U609" s="22">
        <f>Target_AM[[#This Row],[PROPORSI]]*VLOOKUP(Target_AM[[#This Row],[NIPNAS]],Target_CC[],COLUMN(G$2)+9,0)</f>
        <v>68307242.680936605</v>
      </c>
      <c r="V609" s="22">
        <f>Target_AM[[#This Row],[PROPORSI]]*VLOOKUP(Target_AM[[#This Row],[NIPNAS]],Target_CC[],COLUMN(H$2)+9,0)</f>
        <v>87798457.804139912</v>
      </c>
      <c r="W609" s="22">
        <f>Target_AM[[#This Row],[PROPORSI]]*VLOOKUP(Target_AM[[#This Row],[NIPNAS]],Target_CC[],COLUMN(I$2)+9,0)</f>
        <v>24063904.591957398</v>
      </c>
      <c r="X609" s="22">
        <f>Target_AM[[#This Row],[PROPORSI]]*VLOOKUP(Target_AM[[#This Row],[NIPNAS]],Target_CC[],COLUMN(J$2)+9,0)</f>
        <v>82596672.41481021</v>
      </c>
      <c r="Y609" s="22">
        <f>Target_AM[[#This Row],[PROPORSI]]*VLOOKUP(Target_AM[[#This Row],[NIPNAS]],Target_CC[],COLUMN(K$2)+9,0)</f>
        <v>92275693.843184873</v>
      </c>
      <c r="Z609" s="22">
        <f>Target_AM[[#This Row],[PROPORSI]]*VLOOKUP(Target_AM[[#This Row],[NIPNAS]],Target_CC[],COLUMN(L$2)+9,0)</f>
        <v>91666934.28250277</v>
      </c>
      <c r="AA609" s="22">
        <f>Target_AM[[#This Row],[PROPORSI]]*VLOOKUP(Target_AM[[#This Row],[NIPNAS]],Target_CC[],COLUMN(M$2)+9,0)</f>
        <v>928995001.19567835</v>
      </c>
      <c r="AB609" s="22">
        <f>Target_AM[[#This Row],[PROPORSI]]*VLOOKUP(Target_AM[[#This Row],[NIPNAS]],Target_CC[],COLUMN(N$2)+9,0)</f>
        <v>910606.61359210312</v>
      </c>
      <c r="AC609" s="22">
        <f>Target_AM[[#This Row],[PROPORSI]]*VLOOKUP(Target_AM[[#This Row],[NIPNAS]],Target_CC[],COLUMN(O$2)+9,0)</f>
        <v>2906726.7284321189</v>
      </c>
      <c r="AD609" s="22">
        <f>Target_AM[[#This Row],[PROPORSI]]*VLOOKUP(Target_AM[[#This Row],[NIPNAS]],Target_CC[],COLUMN(P$2)+9,0)</f>
        <v>4422188.0582817346</v>
      </c>
      <c r="AE609" s="22">
        <f>Target_AM[[#This Row],[PROPORSI]]*VLOOKUP(Target_AM[[#This Row],[NIPNAS]],Target_CC[],COLUMN(Q$2)+9,0)</f>
        <v>6729285.4001941532</v>
      </c>
      <c r="AF609" s="22">
        <f>Target_AM[[#This Row],[PROPORSI]]*VLOOKUP(Target_AM[[#This Row],[NIPNAS]],Target_CC[],COLUMN(R$2)+9,0)</f>
        <v>8323176.7210738659</v>
      </c>
      <c r="AG609" s="22">
        <f>Target_AM[[#This Row],[PROPORSI]]*VLOOKUP(Target_AM[[#This Row],[NIPNAS]],Target_CC[],COLUMN(S$2)+9,0)</f>
        <v>11664237.698798254</v>
      </c>
      <c r="AH609" s="22">
        <f>Target_AM[[#This Row],[PROPORSI]]*VLOOKUP(Target_AM[[#This Row],[NIPNAS]],Target_CC[],COLUMN(T$2)+9,0)</f>
        <v>11328155.372642502</v>
      </c>
      <c r="AI609" s="22">
        <f>Target_AM[[#This Row],[PROPORSI]]*VLOOKUP(Target_AM[[#This Row],[NIPNAS]],Target_CC[],COLUMN(U$2)+9,0)</f>
        <v>15450730.68524833</v>
      </c>
      <c r="AJ609" s="22">
        <f>Target_AM[[#This Row],[PROPORSI]]*VLOOKUP(Target_AM[[#This Row],[NIPNAS]],Target_CC[],COLUMN(V$2)+9,0)</f>
        <v>4396740.9346407987</v>
      </c>
      <c r="AK609" s="22">
        <f>Target_AM[[#This Row],[PROPORSI]]*VLOOKUP(Target_AM[[#This Row],[NIPNAS]],Target_CC[],COLUMN(W$2)+9,0)</f>
        <v>9629690.9520512372</v>
      </c>
      <c r="AL609" s="22">
        <f>Target_AM[[#This Row],[PROPORSI]]*VLOOKUP(Target_AM[[#This Row],[NIPNAS]],Target_CC[],COLUMN(X$2)+9,0)</f>
        <v>10761409.317043051</v>
      </c>
      <c r="AM609" s="22">
        <f>Target_AM[[#This Row],[PROPORSI]]*VLOOKUP(Target_AM[[#This Row],[NIPNAS]],Target_CC[],COLUMN(Y$2)+9,0)</f>
        <v>12244741.010635495</v>
      </c>
      <c r="AN609" s="22">
        <f>Target_AM[[#This Row],[PROPORSI]]*VLOOKUP(Target_AM[[#This Row],[NIPNAS]],Target_CC[],COLUMN(Z$2)+9,0)</f>
        <v>98767689.492633641</v>
      </c>
      <c r="AO609" s="22">
        <f>Target_AM[[#This Row],[PROPORSI]]*VLOOKUP(Target_AM[[#This Row],[NIPNAS]],Target_CC[],COLUMN(AA$2)+9,0)</f>
        <v>86330308.259721175</v>
      </c>
      <c r="AP609" s="22">
        <f>Target_AM[[#This Row],[PROPORSI]]*VLOOKUP(Target_AM[[#This Row],[NIPNAS]],Target_CC[],COLUMN(AB$2)+9,0)</f>
        <v>72586799.666804135</v>
      </c>
      <c r="AQ609" s="22">
        <f>Target_AM[[#This Row],[PROPORSI]]*VLOOKUP(Target_AM[[#This Row],[NIPNAS]],Target_CC[],COLUMN(AC$2)+9,0)</f>
        <v>126023637.05252747</v>
      </c>
      <c r="AR609" s="22">
        <f>Target_AM[[#This Row],[PROPORSI]]*VLOOKUP(Target_AM[[#This Row],[NIPNAS]],Target_CC[],COLUMN(AD$2)+9,0)</f>
        <v>59955634.980327927</v>
      </c>
      <c r="AS609" s="22">
        <f>Target_AM[[#This Row],[PROPORSI]]*VLOOKUP(Target_AM[[#This Row],[NIPNAS]],Target_CC[],COLUMN(AE$2)+9,0)</f>
        <v>83682286.921958908</v>
      </c>
      <c r="AT609" s="22">
        <f>Target_AM[[#This Row],[PROPORSI]]*VLOOKUP(Target_AM[[#This Row],[NIPNAS]],Target_CC[],COLUMN(AF$2)+9,0)</f>
        <v>88663649.917179182</v>
      </c>
      <c r="AU609" s="22">
        <f>Target_AM[[#This Row],[PROPORSI]]*VLOOKUP(Target_AM[[#This Row],[NIPNAS]],Target_CC[],COLUMN(AG$2)+9,0)</f>
        <v>79635398.053579107</v>
      </c>
      <c r="AV609" s="22">
        <f>Target_AM[[#This Row],[PROPORSI]]*VLOOKUP(Target_AM[[#This Row],[NIPNAS]],Target_CC[],COLUMN(AH$2)+9,0)</f>
        <v>103249188.48938824</v>
      </c>
      <c r="AW609" s="22">
        <f>Target_AM[[#This Row],[PROPORSI]]*VLOOKUP(Target_AM[[#This Row],[NIPNAS]],Target_CC[],COLUMN(AI$2)+9,0)</f>
        <v>28460645.526598196</v>
      </c>
      <c r="AX609" s="22">
        <f>Target_AM[[#This Row],[PROPORSI]]*VLOOKUP(Target_AM[[#This Row],[NIPNAS]],Target_CC[],COLUMN(AJ$2)+9,0)</f>
        <v>92226363.366861448</v>
      </c>
      <c r="AY609" s="22">
        <f>Target_AM[[#This Row],[PROPORSI]]*VLOOKUP(Target_AM[[#This Row],[NIPNAS]],Target_CC[],COLUMN(AK$2)+9,0)</f>
        <v>103037103.16022792</v>
      </c>
      <c r="AZ609" s="22">
        <f>Target_AM[[#This Row],[PROPORSI]]*VLOOKUP(Target_AM[[#This Row],[NIPNAS]],Target_CC[],COLUMN(AL$2)+9,0)</f>
        <v>103911675.29313827</v>
      </c>
      <c r="BA609" s="22">
        <f>Target_AM[[#This Row],[PROPORSI]]*VLOOKUP(Target_AM[[#This Row],[NIPNAS]],Target_CC[],COLUMN(AM$2)+9,0)</f>
        <v>1027762690.6883119</v>
      </c>
      <c r="BB609" s="22">
        <f>Target_AM[[#This Row],[PROPORSI]]*VLOOKUP(Target_AM[[#This Row],[NIPNAS]],Target_CC[],COLUMN(AN$2)+9,0)</f>
        <v>0</v>
      </c>
      <c r="BC609" s="22">
        <f>Target_AM[[#This Row],[PROPORSI]]*VLOOKUP(Target_AM[[#This Row],[NIPNAS]],Target_CC[],COLUMN(AO$2)+9,0)</f>
        <v>0</v>
      </c>
      <c r="BD609" s="22">
        <f>Target_AM[[#This Row],[PROPORSI]]*VLOOKUP(Target_AM[[#This Row],[NIPNAS]],Target_CC[],COLUMN(AP$2)+9,0)</f>
        <v>0</v>
      </c>
      <c r="BE609" s="22">
        <f>Target_AM[[#This Row],[PROPORSI]]*VLOOKUP(Target_AM[[#This Row],[NIPNAS]],Target_CC[],COLUMN(AQ$2)+9,0)</f>
        <v>0</v>
      </c>
      <c r="BF609" s="22">
        <f>Target_AM[[#This Row],[PROPORSI]]*VLOOKUP(Target_AM[[#This Row],[NIPNAS]],Target_CC[],COLUMN(AR$2)+9,0)</f>
        <v>0</v>
      </c>
      <c r="BG609" s="22">
        <f>Target_AM[[#This Row],[PROPORSI]]*VLOOKUP(Target_AM[[#This Row],[NIPNAS]],Target_CC[],COLUMN(AS$2)+9,0)</f>
        <v>0</v>
      </c>
      <c r="BH609" s="22">
        <f>Target_AM[[#This Row],[PROPORSI]]*VLOOKUP(Target_AM[[#This Row],[NIPNAS]],Target_CC[],COLUMN(AT$2)+9,0)</f>
        <v>0</v>
      </c>
      <c r="BI609" s="22">
        <f>Target_AM[[#This Row],[PROPORSI]]*VLOOKUP(Target_AM[[#This Row],[NIPNAS]],Target_CC[],COLUMN(AU$2)+9,0)</f>
        <v>0</v>
      </c>
      <c r="BJ609" s="22">
        <f>Target_AM[[#This Row],[PROPORSI]]*VLOOKUP(Target_AM[[#This Row],[NIPNAS]],Target_CC[],COLUMN(AV$2)+9,0)</f>
        <v>0</v>
      </c>
      <c r="BK609" s="22">
        <f>Target_AM[[#This Row],[PROPORSI]]*VLOOKUP(Target_AM[[#This Row],[NIPNAS]],Target_CC[],COLUMN(AW$2)+9,0)</f>
        <v>0</v>
      </c>
      <c r="BL609" s="22">
        <f>Target_AM[[#This Row],[PROPORSI]]*VLOOKUP(Target_AM[[#This Row],[NIPNAS]],Target_CC[],COLUMN(AX$2)+9,0)</f>
        <v>0</v>
      </c>
      <c r="BM609" s="22">
        <f>Target_AM[[#This Row],[PROPORSI]]*VLOOKUP(Target_AM[[#This Row],[NIPNAS]],Target_CC[],COLUMN(AY$2)+9,0)</f>
        <v>0</v>
      </c>
      <c r="BN609" s="22">
        <f>Target_AM[[#This Row],[PROPORSI]]*VLOOKUP(Target_AM[[#This Row],[NIPNAS]],Target_CC[],COLUMN(AZ$2)+9,0)</f>
        <v>0</v>
      </c>
      <c r="BO609" s="22">
        <f>Target_AM[[#This Row],[PROPORSI]]*VLOOKUP(Target_AM[[#This Row],[NIPNAS]],Target_CC[],COLUMN(BA$2)+9,0)</f>
        <v>53003859</v>
      </c>
      <c r="BP609" s="22">
        <f>Target_AM[[#This Row],[PROPORSI]]*VLOOKUP(Target_AM[[#This Row],[NIPNAS]],Target_CC[],COLUMN(BB$2)+9,0)</f>
        <v>50640323</v>
      </c>
      <c r="BQ609" s="22">
        <f>Target_AM[[#This Row],[PROPORSI]]*VLOOKUP(Target_AM[[#This Row],[NIPNAS]],Target_CC[],COLUMN(BC$2)+9,0)</f>
        <v>50008532</v>
      </c>
      <c r="BR609" s="22">
        <f>Target_AM[[#This Row],[PROPORSI]]*VLOOKUP(Target_AM[[#This Row],[NIPNAS]],Target_CC[],COLUMN(BD$2)+9,0)</f>
        <v>49867783.600000001</v>
      </c>
      <c r="BS609" s="22">
        <f>Target_AM[[#This Row],[PROPORSI]]*VLOOKUP(Target_AM[[#This Row],[NIPNAS]],Target_CC[],COLUMN(BE$2)+9,0)</f>
        <v>49867783.600000001</v>
      </c>
      <c r="BT609" s="22">
        <f>Target_AM[[#This Row],[PROPORSI]]*VLOOKUP(Target_AM[[#This Row],[NIPNAS]],Target_CC[],COLUMN(BF$2)+9,0)</f>
        <v>49867783.600000001</v>
      </c>
      <c r="BU609" s="22">
        <f>Target_AM[[#This Row],[PROPORSI]]*VLOOKUP(Target_AM[[#This Row],[NIPNAS]],Target_CC[],COLUMN(BG$2)+9,0)</f>
        <v>49867783.600000001</v>
      </c>
      <c r="BV609" s="22">
        <f>Target_AM[[#This Row],[PROPORSI]]*VLOOKUP(Target_AM[[#This Row],[NIPNAS]],Target_CC[],COLUMN(BH$2)+9,0)</f>
        <v>49867783.600000001</v>
      </c>
      <c r="BW609" s="22">
        <f>Target_AM[[#This Row],[PROPORSI]]*VLOOKUP(Target_AM[[#This Row],[NIPNAS]],Target_CC[],COLUMN(BI$2)+9,0)</f>
        <v>49867783.600000001</v>
      </c>
      <c r="BX609" s="22">
        <f>Target_AM[[#This Row],[PROPORSI]]*VLOOKUP(Target_AM[[#This Row],[NIPNAS]],Target_CC[],COLUMN(BJ$2)+9,0)</f>
        <v>49867783.600000001</v>
      </c>
      <c r="BY609" s="22">
        <f>Target_AM[[#This Row],[PROPORSI]]*VLOOKUP(Target_AM[[#This Row],[NIPNAS]],Target_CC[],COLUMN(BK$2)+9,0)</f>
        <v>49867783.600000001</v>
      </c>
      <c r="BZ609" s="22">
        <f>Target_AM[[#This Row],[PROPORSI]]*VLOOKUP(Target_AM[[#This Row],[NIPNAS]],Target_CC[],COLUMN(BL$2)+9,0)</f>
        <v>49867783.600000001</v>
      </c>
      <c r="CA609" s="22">
        <f>Target_AM[[#This Row],[PROPORSI]]*VLOOKUP(Target_AM[[#This Row],[NIPNAS]],Target_CC[],COLUMN(BM$2)+9,0)</f>
        <v>602462766.4000001</v>
      </c>
      <c r="CB609" s="22">
        <f>Target_AM[[#This Row],[PROPORSI]]*VLOOKUP(Target_AM[[#This Row],[NIPNAS]],Target_CC[],COLUMN(BN$2)+9,0)</f>
        <v>3232000</v>
      </c>
      <c r="CC609" s="22">
        <f>Target_AM[[#This Row],[PROPORSI]]*VLOOKUP(Target_AM[[#This Row],[NIPNAS]],Target_CC[],COLUMN(BO$2)+9,0)</f>
        <v>2885715</v>
      </c>
      <c r="CD609" s="22">
        <f>Target_AM[[#This Row],[PROPORSI]]*VLOOKUP(Target_AM[[#This Row],[NIPNAS]],Target_CC[],COLUMN(BP$2)+9,0)</f>
        <v>2814968</v>
      </c>
      <c r="CE609" s="22">
        <f>Target_AM[[#This Row],[PROPORSI]]*VLOOKUP(Target_AM[[#This Row],[NIPNAS]],Target_CC[],COLUMN(BQ$2)+9,0)</f>
        <v>2674219.6</v>
      </c>
      <c r="CF609" s="22">
        <f>Target_AM[[#This Row],[PROPORSI]]*VLOOKUP(Target_AM[[#This Row],[NIPNAS]],Target_CC[],COLUMN(BR$2)+9,0)</f>
        <v>2674219.6</v>
      </c>
      <c r="CG609" s="22">
        <f>Target_AM[[#This Row],[PROPORSI]]*VLOOKUP(Target_AM[[#This Row],[NIPNAS]],Target_CC[],COLUMN(BS$2)+9,0)</f>
        <v>2674219.6</v>
      </c>
      <c r="CH609" s="22">
        <f>Target_AM[[#This Row],[PROPORSI]]*VLOOKUP(Target_AM[[#This Row],[NIPNAS]],Target_CC[],COLUMN(BT$2)+9,0)</f>
        <v>2674219.6</v>
      </c>
      <c r="CI609" s="22">
        <f>Target_AM[[#This Row],[PROPORSI]]*VLOOKUP(Target_AM[[#This Row],[NIPNAS]],Target_CC[],COLUMN(BU$2)+9,0)</f>
        <v>2674219.6</v>
      </c>
      <c r="CJ609" s="22">
        <f>Target_AM[[#This Row],[PROPORSI]]*VLOOKUP(Target_AM[[#This Row],[NIPNAS]],Target_CC[],COLUMN(BV$2)+9,0)</f>
        <v>2674219.6</v>
      </c>
      <c r="CK609" s="22">
        <f>Target_AM[[#This Row],[PROPORSI]]*VLOOKUP(Target_AM[[#This Row],[NIPNAS]],Target_CC[],COLUMN(BW$2)+9,0)</f>
        <v>2674219.6</v>
      </c>
      <c r="CL609" s="22">
        <f>Target_AM[[#This Row],[PROPORSI]]*VLOOKUP(Target_AM[[#This Row],[NIPNAS]],Target_CC[],COLUMN(BX$2)+9,0)</f>
        <v>2674219.6</v>
      </c>
      <c r="CM609" s="22">
        <f>Target_AM[[#This Row],[PROPORSI]]*VLOOKUP(Target_AM[[#This Row],[NIPNAS]],Target_CC[],COLUMN(BY$2)+9,0)</f>
        <v>2674219.6</v>
      </c>
      <c r="CN609" s="22">
        <f>Target_AM[[#This Row],[PROPORSI]]*VLOOKUP(Target_AM[[#This Row],[NIPNAS]],Target_CC[],COLUMN(BZ$2)+9,0)</f>
        <v>33000659.40000001</v>
      </c>
      <c r="CO609" s="22">
        <f>Target_AM[[#This Row],[PROPORSI]]*VLOOKUP(Target_AM[[#This Row],[NIPNAS]],Target_CC[],COLUMN(CA$2)+9,0)</f>
        <v>49771859</v>
      </c>
      <c r="CP609" s="22">
        <f>Target_AM[[#This Row],[PROPORSI]]*VLOOKUP(Target_AM[[#This Row],[NIPNAS]],Target_CC[],COLUMN(CB$2)+9,0)</f>
        <v>47754608</v>
      </c>
      <c r="CQ609" s="22">
        <f>Target_AM[[#This Row],[PROPORSI]]*VLOOKUP(Target_AM[[#This Row],[NIPNAS]],Target_CC[],COLUMN(CC$2)+9,0)</f>
        <v>47193564</v>
      </c>
      <c r="CR609" s="22">
        <f>Target_AM[[#This Row],[PROPORSI]]*VLOOKUP(Target_AM[[#This Row],[NIPNAS]],Target_CC[],COLUMN(CD$2)+9,0)</f>
        <v>47193564</v>
      </c>
      <c r="CS609" s="22">
        <f>Target_AM[[#This Row],[PROPORSI]]*VLOOKUP(Target_AM[[#This Row],[NIPNAS]],Target_CC[],COLUMN(CE$2)+9,0)</f>
        <v>47193564</v>
      </c>
      <c r="CT609" s="22">
        <f>Target_AM[[#This Row],[PROPORSI]]*VLOOKUP(Target_AM[[#This Row],[NIPNAS]],Target_CC[],COLUMN(CF$2)+9,0)</f>
        <v>47193564</v>
      </c>
      <c r="CU609" s="22">
        <f>Target_AM[[#This Row],[PROPORSI]]*VLOOKUP(Target_AM[[#This Row],[NIPNAS]],Target_CC[],COLUMN(CG$2)+9,0)</f>
        <v>47193564</v>
      </c>
      <c r="CV609" s="22">
        <f>Target_AM[[#This Row],[PROPORSI]]*VLOOKUP(Target_AM[[#This Row],[NIPNAS]],Target_CC[],COLUMN(CH$2)+9,0)</f>
        <v>47193564</v>
      </c>
      <c r="CW609" s="22">
        <f>Target_AM[[#This Row],[PROPORSI]]*VLOOKUP(Target_AM[[#This Row],[NIPNAS]],Target_CC[],COLUMN(CI$2)+9,0)</f>
        <v>47193564</v>
      </c>
      <c r="CX609" s="22">
        <f>Target_AM[[#This Row],[PROPORSI]]*VLOOKUP(Target_AM[[#This Row],[NIPNAS]],Target_CC[],COLUMN(CJ$2)+9,0)</f>
        <v>47193564</v>
      </c>
      <c r="CY609" s="22">
        <f>Target_AM[[#This Row],[PROPORSI]]*VLOOKUP(Target_AM[[#This Row],[NIPNAS]],Target_CC[],COLUMN(CK$2)+9,0)</f>
        <v>47193564</v>
      </c>
      <c r="CZ609" s="22">
        <f>Target_AM[[#This Row],[PROPORSI]]*VLOOKUP(Target_AM[[#This Row],[NIPNAS]],Target_CC[],COLUMN(CL$2)+9,0)</f>
        <v>47193564</v>
      </c>
      <c r="DA609" s="22">
        <f>Target_AM[[#This Row],[PROPORSI]]*VLOOKUP(Target_AM[[#This Row],[NIPNAS]],Target_CC[],COLUMN(CM$2)+9,0)</f>
        <v>569462107</v>
      </c>
      <c r="DB609" s="22">
        <f>Target_AM[[#This Row],[PROPORSI]]*VLOOKUP(Target_AM[[#This Row],[NIPNAS]],Target_CC[],COLUMN(CN$2)+9,0)</f>
        <v>0</v>
      </c>
      <c r="DC609" s="22">
        <f>Target_AM[[#This Row],[PROPORSI]]*VLOOKUP(Target_AM[[#This Row],[NIPNAS]],Target_CC[],COLUMN(CO$2)+9,0)</f>
        <v>0</v>
      </c>
      <c r="DD609" s="22">
        <f>Target_AM[[#This Row],[PROPORSI]]*VLOOKUP(Target_AM[[#This Row],[NIPNAS]],Target_CC[],COLUMN(CP$2)+9,0)</f>
        <v>0</v>
      </c>
      <c r="DE609" s="22">
        <f>Target_AM[[#This Row],[PROPORSI]]*VLOOKUP(Target_AM[[#This Row],[NIPNAS]],Target_CC[],COLUMN(CQ$2)+9,0)</f>
        <v>0</v>
      </c>
      <c r="DF609" s="22">
        <f>Target_AM[[#This Row],[PROPORSI]]*VLOOKUP(Target_AM[[#This Row],[NIPNAS]],Target_CC[],COLUMN(CR$2)+9,0)</f>
        <v>0</v>
      </c>
      <c r="DG609" s="22">
        <f>Target_AM[[#This Row],[PROPORSI]]*VLOOKUP(Target_AM[[#This Row],[NIPNAS]],Target_CC[],COLUMN(CS$2)+9,0)</f>
        <v>0</v>
      </c>
      <c r="DH609" s="22">
        <f>Target_AM[[#This Row],[PROPORSI]]*VLOOKUP(Target_AM[[#This Row],[NIPNAS]],Target_CC[],COLUMN(CT$2)+9,0)</f>
        <v>0</v>
      </c>
      <c r="DI609" s="22">
        <f>Target_AM[[#This Row],[PROPORSI]]*VLOOKUP(Target_AM[[#This Row],[NIPNAS]],Target_CC[],COLUMN(CU$2)+9,0)</f>
        <v>0</v>
      </c>
      <c r="DJ609" s="22">
        <f>Target_AM[[#This Row],[PROPORSI]]*VLOOKUP(Target_AM[[#This Row],[NIPNAS]],Target_CC[],COLUMN(CV$2)+9,0)</f>
        <v>0</v>
      </c>
      <c r="DK609" s="22">
        <f>Target_AM[[#This Row],[PROPORSI]]*VLOOKUP(Target_AM[[#This Row],[NIPNAS]],Target_CC[],COLUMN(CW$2)+9,0)</f>
        <v>0</v>
      </c>
      <c r="DL609" s="22">
        <f>Target_AM[[#This Row],[PROPORSI]]*VLOOKUP(Target_AM[[#This Row],[NIPNAS]],Target_CC[],COLUMN(CX$2)+9,0)</f>
        <v>0</v>
      </c>
      <c r="DM609" s="22">
        <f>Target_AM[[#This Row],[PROPORSI]]*VLOOKUP(Target_AM[[#This Row],[NIPNAS]],Target_CC[],COLUMN(CY$2)+9,0)</f>
        <v>0</v>
      </c>
      <c r="DN609" s="22">
        <f>Target_AM[[#This Row],[PROPORSI]]*VLOOKUP(Target_AM[[#This Row],[NIPNAS]],Target_CC[],COLUMN(CZ$2)+9,0)</f>
        <v>0</v>
      </c>
      <c r="DO609" s="22">
        <f>Target_AM[[#This Row],[PROPORSI]]*VLOOKUP(Target_AM[[#This Row],[NIPNAS]],Target_CC[],COLUMN(DA$2)+9,0)</f>
        <v>0</v>
      </c>
      <c r="DP609" s="22">
        <f>Target_AM[[#This Row],[PROPORSI]]*VLOOKUP(Target_AM[[#This Row],[NIPNAS]],Target_CC[],COLUMN(DB$2)+9,0)</f>
        <v>0</v>
      </c>
      <c r="DQ609" s="22">
        <f>Target_AM[[#This Row],[PROPORSI]]*VLOOKUP(Target_AM[[#This Row],[NIPNAS]],Target_CC[],COLUMN(DC$2)+9,0)</f>
        <v>0</v>
      </c>
      <c r="DR609" s="22">
        <f>Target_AM[[#This Row],[PROPORSI]]*VLOOKUP(Target_AM[[#This Row],[NIPNAS]],Target_CC[],COLUMN(DD$2)+9,0)</f>
        <v>0</v>
      </c>
      <c r="DS609" s="22">
        <f>Target_AM[[#This Row],[PROPORSI]]*VLOOKUP(Target_AM[[#This Row],[NIPNAS]],Target_CC[],COLUMN(DE$2)+9,0)</f>
        <v>0</v>
      </c>
      <c r="DT609" s="22">
        <f>Target_AM[[#This Row],[PROPORSI]]*VLOOKUP(Target_AM[[#This Row],[NIPNAS]],Target_CC[],COLUMN(DF$2)+9,0)</f>
        <v>0</v>
      </c>
      <c r="DU609" s="22">
        <f>Target_AM[[#This Row],[PROPORSI]]*VLOOKUP(Target_AM[[#This Row],[NIPNAS]],Target_CC[],COLUMN(DG$2)+9,0)</f>
        <v>0</v>
      </c>
      <c r="DV609" s="22">
        <f>Target_AM[[#This Row],[PROPORSI]]*VLOOKUP(Target_AM[[#This Row],[NIPNAS]],Target_CC[],COLUMN(DH$2)+9,0)</f>
        <v>0</v>
      </c>
      <c r="DW609" s="22">
        <f>Target_AM[[#This Row],[PROPORSI]]*VLOOKUP(Target_AM[[#This Row],[NIPNAS]],Target_CC[],COLUMN(DI$2)+9,0)</f>
        <v>0</v>
      </c>
      <c r="DX609" s="22">
        <f>Target_AM[[#This Row],[PROPORSI]]*VLOOKUP(Target_AM[[#This Row],[NIPNAS]],Target_CC[],COLUMN(DJ$2)+9,0)</f>
        <v>0</v>
      </c>
      <c r="DY609" s="22">
        <f>Target_AM[[#This Row],[PROPORSI]]*VLOOKUP(Target_AM[[#This Row],[NIPNAS]],Target_CC[],COLUMN(DK$2)+9,0)</f>
        <v>0</v>
      </c>
      <c r="DZ609" s="22">
        <f>Target_AM[[#This Row],[PROPORSI]]*VLOOKUP(Target_AM[[#This Row],[NIPNAS]],Target_CC[],COLUMN(DL$2)+9,0)</f>
        <v>0</v>
      </c>
      <c r="EA609" s="22">
        <f>Target_AM[[#This Row],[PROPORSI]]*VLOOKUP(Target_AM[[#This Row],[NIPNAS]],Target_CC[],COLUMN(DM$2)+9,0)</f>
        <v>0</v>
      </c>
    </row>
    <row r="610" spans="2:131" x14ac:dyDescent="0.3">
      <c r="B610">
        <v>950291</v>
      </c>
      <c r="C610" t="s">
        <v>1066</v>
      </c>
      <c r="D610">
        <v>1</v>
      </c>
      <c r="E610" s="8">
        <v>45658</v>
      </c>
      <c r="F610">
        <v>76510219</v>
      </c>
      <c r="G610" t="s">
        <v>281</v>
      </c>
      <c r="J610" t="s">
        <v>1081</v>
      </c>
      <c r="K610" t="s">
        <v>26</v>
      </c>
      <c r="L610" t="s">
        <v>159</v>
      </c>
      <c r="M610" t="s">
        <v>31</v>
      </c>
      <c r="N610" s="23">
        <f>Target_AM[[#This Row],[PROPORSI]]*VLOOKUP(Target_AM[[#This Row],[NIPNAS]],Target_CC[],9,0)</f>
        <v>4823263472</v>
      </c>
      <c r="O610" s="22">
        <f>Target_AM[[#This Row],[PROPORSI]]*VLOOKUP(Target_AM[[#This Row],[NIPNAS]],Target_CC[],COLUMN(A$2)+9,0)</f>
        <v>101737334.26016688</v>
      </c>
      <c r="P610" s="22">
        <f>Target_AM[[#This Row],[PROPORSI]]*VLOOKUP(Target_AM[[#This Row],[NIPNAS]],Target_CC[],COLUMN(B$2)+9,0)</f>
        <v>421674058.68534189</v>
      </c>
      <c r="Q610" s="22">
        <f>Target_AM[[#This Row],[PROPORSI]]*VLOOKUP(Target_AM[[#This Row],[NIPNAS]],Target_CC[],COLUMN(C$2)+9,0)</f>
        <v>481334658.07081282</v>
      </c>
      <c r="R610" s="22">
        <f>Target_AM[[#This Row],[PROPORSI]]*VLOOKUP(Target_AM[[#This Row],[NIPNAS]],Target_CC[],COLUMN(D$2)+9,0)</f>
        <v>472309760.0833379</v>
      </c>
      <c r="S610" s="22">
        <f>Target_AM[[#This Row],[PROPORSI]]*VLOOKUP(Target_AM[[#This Row],[NIPNAS]],Target_CC[],COLUMN(E$2)+9,0)</f>
        <v>73651722.175443441</v>
      </c>
      <c r="T610" s="22">
        <f>Target_AM[[#This Row],[PROPORSI]]*VLOOKUP(Target_AM[[#This Row],[NIPNAS]],Target_CC[],COLUMN(F$2)+9,0)</f>
        <v>331541235.92849332</v>
      </c>
      <c r="U610" s="22">
        <f>Target_AM[[#This Row],[PROPORSI]]*VLOOKUP(Target_AM[[#This Row],[NIPNAS]],Target_CC[],COLUMN(G$2)+9,0)</f>
        <v>81589497.05645816</v>
      </c>
      <c r="V610" s="22">
        <f>Target_AM[[#This Row],[PROPORSI]]*VLOOKUP(Target_AM[[#This Row],[NIPNAS]],Target_CC[],COLUMN(H$2)+9,0)</f>
        <v>418881362.52690029</v>
      </c>
      <c r="W610" s="22">
        <f>Target_AM[[#This Row],[PROPORSI]]*VLOOKUP(Target_AM[[#This Row],[NIPNAS]],Target_CC[],COLUMN(I$2)+9,0)</f>
        <v>443354285.48506963</v>
      </c>
      <c r="X610" s="22">
        <f>Target_AM[[#This Row],[PROPORSI]]*VLOOKUP(Target_AM[[#This Row],[NIPNAS]],Target_CC[],COLUMN(J$2)+9,0)</f>
        <v>813637265.5607847</v>
      </c>
      <c r="Y610" s="22">
        <f>Target_AM[[#This Row],[PROPORSI]]*VLOOKUP(Target_AM[[#This Row],[NIPNAS]],Target_CC[],COLUMN(K$2)+9,0)</f>
        <v>516634070.30333364</v>
      </c>
      <c r="Z610" s="22">
        <f>Target_AM[[#This Row],[PROPORSI]]*VLOOKUP(Target_AM[[#This Row],[NIPNAS]],Target_CC[],COLUMN(L$2)+9,0)</f>
        <v>127263365.20826717</v>
      </c>
      <c r="AA610" s="22">
        <f>Target_AM[[#This Row],[PROPORSI]]*VLOOKUP(Target_AM[[#This Row],[NIPNAS]],Target_CC[],COLUMN(M$2)+9,0)</f>
        <v>4283608615.3444104</v>
      </c>
      <c r="AB610" s="22">
        <f>Target_AM[[#This Row],[PROPORSI]]*VLOOKUP(Target_AM[[#This Row],[NIPNAS]],Target_CC[],COLUMN(N$2)+9,0)</f>
        <v>1084558.8036625534</v>
      </c>
      <c r="AC610" s="22">
        <f>Target_AM[[#This Row],[PROPORSI]]*VLOOKUP(Target_AM[[#This Row],[NIPNAS]],Target_CC[],COLUMN(O$2)+9,0)</f>
        <v>17590269.432570636</v>
      </c>
      <c r="AD610" s="22">
        <f>Target_AM[[#This Row],[PROPORSI]]*VLOOKUP(Target_AM[[#This Row],[NIPNAS]],Target_CC[],COLUMN(P$2)+9,0)</f>
        <v>17504333.990778267</v>
      </c>
      <c r="AE610" s="22">
        <f>Target_AM[[#This Row],[PROPORSI]]*VLOOKUP(Target_AM[[#This Row],[NIPNAS]],Target_CC[],COLUMN(Q$2)+9,0)</f>
        <v>59713040.589285195</v>
      </c>
      <c r="AF610" s="22">
        <f>Target_AM[[#This Row],[PROPORSI]]*VLOOKUP(Target_AM[[#This Row],[NIPNAS]],Target_CC[],COLUMN(R$2)+9,0)</f>
        <v>8134601.0833133757</v>
      </c>
      <c r="AG610" s="22">
        <f>Target_AM[[#This Row],[PROPORSI]]*VLOOKUP(Target_AM[[#This Row],[NIPNAS]],Target_CC[],COLUMN(S$2)+9,0)</f>
        <v>50223445.496641636</v>
      </c>
      <c r="AH610" s="22">
        <f>Target_AM[[#This Row],[PROPORSI]]*VLOOKUP(Target_AM[[#This Row],[NIPNAS]],Target_CC[],COLUMN(T$2)+9,0)</f>
        <v>13530900.430991337</v>
      </c>
      <c r="AI610" s="22">
        <f>Target_AM[[#This Row],[PROPORSI]]*VLOOKUP(Target_AM[[#This Row],[NIPNAS]],Target_CC[],COLUMN(U$2)+9,0)</f>
        <v>73714542.183767557</v>
      </c>
      <c r="AJ610" s="22">
        <f>Target_AM[[#This Row],[PROPORSI]]*VLOOKUP(Target_AM[[#This Row],[NIPNAS]],Target_CC[],COLUMN(V$2)+9,0)</f>
        <v>81005720.750410736</v>
      </c>
      <c r="AK610" s="22">
        <f>Target_AM[[#This Row],[PROPORSI]]*VLOOKUP(Target_AM[[#This Row],[NIPNAS]],Target_CC[],COLUMN(W$2)+9,0)</f>
        <v>94859456.021106124</v>
      </c>
      <c r="AL610" s="22">
        <f>Target_AM[[#This Row],[PROPORSI]]*VLOOKUP(Target_AM[[#This Row],[NIPNAS]],Target_CC[],COLUMN(X$2)+9,0)</f>
        <v>60251085.265340328</v>
      </c>
      <c r="AM610" s="22">
        <f>Target_AM[[#This Row],[PROPORSI]]*VLOOKUP(Target_AM[[#This Row],[NIPNAS]],Target_CC[],COLUMN(Y$2)+9,0)</f>
        <v>16999662.520780936</v>
      </c>
      <c r="AN610" s="22">
        <f>Target_AM[[#This Row],[PROPORSI]]*VLOOKUP(Target_AM[[#This Row],[NIPNAS]],Target_CC[],COLUMN(Z$2)+9,0)</f>
        <v>494611616.5686487</v>
      </c>
      <c r="AO610" s="22">
        <f>Target_AM[[#This Row],[PROPORSI]]*VLOOKUP(Target_AM[[#This Row],[NIPNAS]],Target_CC[],COLUMN(AA$2)+9,0)</f>
        <v>102821893.06382944</v>
      </c>
      <c r="AP610" s="22">
        <f>Target_AM[[#This Row],[PROPORSI]]*VLOOKUP(Target_AM[[#This Row],[NIPNAS]],Target_CC[],COLUMN(AB$2)+9,0)</f>
        <v>439264328.11791253</v>
      </c>
      <c r="AQ610" s="22">
        <f>Target_AM[[#This Row],[PROPORSI]]*VLOOKUP(Target_AM[[#This Row],[NIPNAS]],Target_CC[],COLUMN(AC$2)+9,0)</f>
        <v>498838992.06159109</v>
      </c>
      <c r="AR610" s="22">
        <f>Target_AM[[#This Row],[PROPORSI]]*VLOOKUP(Target_AM[[#This Row],[NIPNAS]],Target_CC[],COLUMN(AD$2)+9,0)</f>
        <v>532022800.6726231</v>
      </c>
      <c r="AS610" s="22">
        <f>Target_AM[[#This Row],[PROPORSI]]*VLOOKUP(Target_AM[[#This Row],[NIPNAS]],Target_CC[],COLUMN(AE$2)+9,0)</f>
        <v>81786323.258756816</v>
      </c>
      <c r="AT610" s="22">
        <f>Target_AM[[#This Row],[PROPORSI]]*VLOOKUP(Target_AM[[#This Row],[NIPNAS]],Target_CC[],COLUMN(AF$2)+9,0)</f>
        <v>381764681.42513496</v>
      </c>
      <c r="AU610" s="22">
        <f>Target_AM[[#This Row],[PROPORSI]]*VLOOKUP(Target_AM[[#This Row],[NIPNAS]],Target_CC[],COLUMN(AG$2)+9,0)</f>
        <v>95120397.487449497</v>
      </c>
      <c r="AV610" s="22">
        <f>Target_AM[[#This Row],[PROPORSI]]*VLOOKUP(Target_AM[[#This Row],[NIPNAS]],Target_CC[],COLUMN(AH$2)+9,0)</f>
        <v>492595904.71066785</v>
      </c>
      <c r="AW610" s="22">
        <f>Target_AM[[#This Row],[PROPORSI]]*VLOOKUP(Target_AM[[#This Row],[NIPNAS]],Target_CC[],COLUMN(AI$2)+9,0)</f>
        <v>524360006.23548037</v>
      </c>
      <c r="AX610" s="22">
        <f>Target_AM[[#This Row],[PROPORSI]]*VLOOKUP(Target_AM[[#This Row],[NIPNAS]],Target_CC[],COLUMN(AJ$2)+9,0)</f>
        <v>908496721.58189082</v>
      </c>
      <c r="AY610" s="22">
        <f>Target_AM[[#This Row],[PROPORSI]]*VLOOKUP(Target_AM[[#This Row],[NIPNAS]],Target_CC[],COLUMN(AK$2)+9,0)</f>
        <v>576885155.56867397</v>
      </c>
      <c r="AZ610" s="22">
        <f>Target_AM[[#This Row],[PROPORSI]]*VLOOKUP(Target_AM[[#This Row],[NIPNAS]],Target_CC[],COLUMN(AL$2)+9,0)</f>
        <v>144263027.7290481</v>
      </c>
      <c r="BA610" s="22">
        <f>Target_AM[[#This Row],[PROPORSI]]*VLOOKUP(Target_AM[[#This Row],[NIPNAS]],Target_CC[],COLUMN(AM$2)+9,0)</f>
        <v>4778220231.9130583</v>
      </c>
      <c r="BB610" s="22">
        <f>Target_AM[[#This Row],[PROPORSI]]*VLOOKUP(Target_AM[[#This Row],[NIPNAS]],Target_CC[],COLUMN(AN$2)+9,0)</f>
        <v>0</v>
      </c>
      <c r="BC610" s="22">
        <f>Target_AM[[#This Row],[PROPORSI]]*VLOOKUP(Target_AM[[#This Row],[NIPNAS]],Target_CC[],COLUMN(AO$2)+9,0)</f>
        <v>0</v>
      </c>
      <c r="BD610" s="22">
        <f>Target_AM[[#This Row],[PROPORSI]]*VLOOKUP(Target_AM[[#This Row],[NIPNAS]],Target_CC[],COLUMN(AP$2)+9,0)</f>
        <v>0</v>
      </c>
      <c r="BE610" s="22">
        <f>Target_AM[[#This Row],[PROPORSI]]*VLOOKUP(Target_AM[[#This Row],[NIPNAS]],Target_CC[],COLUMN(AQ$2)+9,0)</f>
        <v>0</v>
      </c>
      <c r="BF610" s="22">
        <f>Target_AM[[#This Row],[PROPORSI]]*VLOOKUP(Target_AM[[#This Row],[NIPNAS]],Target_CC[],COLUMN(AR$2)+9,0)</f>
        <v>0</v>
      </c>
      <c r="BG610" s="22">
        <f>Target_AM[[#This Row],[PROPORSI]]*VLOOKUP(Target_AM[[#This Row],[NIPNAS]],Target_CC[],COLUMN(AS$2)+9,0)</f>
        <v>0</v>
      </c>
      <c r="BH610" s="22">
        <f>Target_AM[[#This Row],[PROPORSI]]*VLOOKUP(Target_AM[[#This Row],[NIPNAS]],Target_CC[],COLUMN(AT$2)+9,0)</f>
        <v>0</v>
      </c>
      <c r="BI610" s="22">
        <f>Target_AM[[#This Row],[PROPORSI]]*VLOOKUP(Target_AM[[#This Row],[NIPNAS]],Target_CC[],COLUMN(AU$2)+9,0)</f>
        <v>0</v>
      </c>
      <c r="BJ610" s="22">
        <f>Target_AM[[#This Row],[PROPORSI]]*VLOOKUP(Target_AM[[#This Row],[NIPNAS]],Target_CC[],COLUMN(AV$2)+9,0)</f>
        <v>0</v>
      </c>
      <c r="BK610" s="22">
        <f>Target_AM[[#This Row],[PROPORSI]]*VLOOKUP(Target_AM[[#This Row],[NIPNAS]],Target_CC[],COLUMN(AW$2)+9,0)</f>
        <v>0</v>
      </c>
      <c r="BL610" s="22">
        <f>Target_AM[[#This Row],[PROPORSI]]*VLOOKUP(Target_AM[[#This Row],[NIPNAS]],Target_CC[],COLUMN(AX$2)+9,0)</f>
        <v>0</v>
      </c>
      <c r="BM610" s="22">
        <f>Target_AM[[#This Row],[PROPORSI]]*VLOOKUP(Target_AM[[#This Row],[NIPNAS]],Target_CC[],COLUMN(AY$2)+9,0)</f>
        <v>0</v>
      </c>
      <c r="BN610" s="22">
        <f>Target_AM[[#This Row],[PROPORSI]]*VLOOKUP(Target_AM[[#This Row],[NIPNAS]],Target_CC[],COLUMN(AZ$2)+9,0)</f>
        <v>0</v>
      </c>
      <c r="BO610" s="22">
        <f>Target_AM[[#This Row],[PROPORSI]]*VLOOKUP(Target_AM[[#This Row],[NIPNAS]],Target_CC[],COLUMN(BA$2)+9,0)</f>
        <v>174555551</v>
      </c>
      <c r="BP610" s="22">
        <f>Target_AM[[#This Row],[PROPORSI]]*VLOOKUP(Target_AM[[#This Row],[NIPNAS]],Target_CC[],COLUMN(BB$2)+9,0)</f>
        <v>169112881</v>
      </c>
      <c r="BQ610" s="22">
        <f>Target_AM[[#This Row],[PROPORSI]]*VLOOKUP(Target_AM[[#This Row],[NIPNAS]],Target_CC[],COLUMN(BC$2)+9,0)</f>
        <v>252947450</v>
      </c>
      <c r="BR610" s="22">
        <f>Target_AM[[#This Row],[PROPORSI]]*VLOOKUP(Target_AM[[#This Row],[NIPNAS]],Target_CC[],COLUMN(BD$2)+9,0)</f>
        <v>51348066</v>
      </c>
      <c r="BS610" s="22">
        <f>Target_AM[[#This Row],[PROPORSI]]*VLOOKUP(Target_AM[[#This Row],[NIPNAS]],Target_CC[],COLUMN(BE$2)+9,0)</f>
        <v>51348066</v>
      </c>
      <c r="BT610" s="22">
        <f>Target_AM[[#This Row],[PROPORSI]]*VLOOKUP(Target_AM[[#This Row],[NIPNAS]],Target_CC[],COLUMN(BF$2)+9,0)</f>
        <v>51348066</v>
      </c>
      <c r="BU610" s="22">
        <f>Target_AM[[#This Row],[PROPORSI]]*VLOOKUP(Target_AM[[#This Row],[NIPNAS]],Target_CC[],COLUMN(BG$2)+9,0)</f>
        <v>51348066</v>
      </c>
      <c r="BV610" s="22">
        <f>Target_AM[[#This Row],[PROPORSI]]*VLOOKUP(Target_AM[[#This Row],[NIPNAS]],Target_CC[],COLUMN(BH$2)+9,0)</f>
        <v>51348066</v>
      </c>
      <c r="BW610" s="22">
        <f>Target_AM[[#This Row],[PROPORSI]]*VLOOKUP(Target_AM[[#This Row],[NIPNAS]],Target_CC[],COLUMN(BI$2)+9,0)</f>
        <v>51348066</v>
      </c>
      <c r="BX610" s="22">
        <f>Target_AM[[#This Row],[PROPORSI]]*VLOOKUP(Target_AM[[#This Row],[NIPNAS]],Target_CC[],COLUMN(BJ$2)+9,0)</f>
        <v>51348066</v>
      </c>
      <c r="BY610" s="22">
        <f>Target_AM[[#This Row],[PROPORSI]]*VLOOKUP(Target_AM[[#This Row],[NIPNAS]],Target_CC[],COLUMN(BK$2)+9,0)</f>
        <v>51348066</v>
      </c>
      <c r="BZ610" s="22">
        <f>Target_AM[[#This Row],[PROPORSI]]*VLOOKUP(Target_AM[[#This Row],[NIPNAS]],Target_CC[],COLUMN(BL$2)+9,0)</f>
        <v>51348066</v>
      </c>
      <c r="CA610" s="22">
        <f>Target_AM[[#This Row],[PROPORSI]]*VLOOKUP(Target_AM[[#This Row],[NIPNAS]],Target_CC[],COLUMN(BM$2)+9,0)</f>
        <v>1058748476</v>
      </c>
      <c r="CB610" s="22">
        <f>Target_AM[[#This Row],[PROPORSI]]*VLOOKUP(Target_AM[[#This Row],[NIPNAS]],Target_CC[],COLUMN(BN$2)+9,0)</f>
        <v>22032000</v>
      </c>
      <c r="CC610" s="22">
        <f>Target_AM[[#This Row],[PROPORSI]]*VLOOKUP(Target_AM[[#This Row],[NIPNAS]],Target_CC[],COLUMN(BO$2)+9,0)</f>
        <v>22032000</v>
      </c>
      <c r="CD610" s="22">
        <f>Target_AM[[#This Row],[PROPORSI]]*VLOOKUP(Target_AM[[#This Row],[NIPNAS]],Target_CC[],COLUMN(BP$2)+9,0)</f>
        <v>22032000</v>
      </c>
      <c r="CE610" s="22">
        <f>Target_AM[[#This Row],[PROPORSI]]*VLOOKUP(Target_AM[[#This Row],[NIPNAS]],Target_CC[],COLUMN(BQ$2)+9,0)</f>
        <v>20930400</v>
      </c>
      <c r="CF610" s="22">
        <f>Target_AM[[#This Row],[PROPORSI]]*VLOOKUP(Target_AM[[#This Row],[NIPNAS]],Target_CC[],COLUMN(BR$2)+9,0)</f>
        <v>20930400</v>
      </c>
      <c r="CG610" s="22">
        <f>Target_AM[[#This Row],[PROPORSI]]*VLOOKUP(Target_AM[[#This Row],[NIPNAS]],Target_CC[],COLUMN(BS$2)+9,0)</f>
        <v>20930400</v>
      </c>
      <c r="CH610" s="22">
        <f>Target_AM[[#This Row],[PROPORSI]]*VLOOKUP(Target_AM[[#This Row],[NIPNAS]],Target_CC[],COLUMN(BT$2)+9,0)</f>
        <v>20930400</v>
      </c>
      <c r="CI610" s="22">
        <f>Target_AM[[#This Row],[PROPORSI]]*VLOOKUP(Target_AM[[#This Row],[NIPNAS]],Target_CC[],COLUMN(BU$2)+9,0)</f>
        <v>20930400</v>
      </c>
      <c r="CJ610" s="22">
        <f>Target_AM[[#This Row],[PROPORSI]]*VLOOKUP(Target_AM[[#This Row],[NIPNAS]],Target_CC[],COLUMN(BV$2)+9,0)</f>
        <v>20930400</v>
      </c>
      <c r="CK610" s="22">
        <f>Target_AM[[#This Row],[PROPORSI]]*VLOOKUP(Target_AM[[#This Row],[NIPNAS]],Target_CC[],COLUMN(BW$2)+9,0)</f>
        <v>20930400</v>
      </c>
      <c r="CL610" s="22">
        <f>Target_AM[[#This Row],[PROPORSI]]*VLOOKUP(Target_AM[[#This Row],[NIPNAS]],Target_CC[],COLUMN(BX$2)+9,0)</f>
        <v>20930400</v>
      </c>
      <c r="CM610" s="22">
        <f>Target_AM[[#This Row],[PROPORSI]]*VLOOKUP(Target_AM[[#This Row],[NIPNAS]],Target_CC[],COLUMN(BY$2)+9,0)</f>
        <v>20930400</v>
      </c>
      <c r="CN610" s="22">
        <f>Target_AM[[#This Row],[PROPORSI]]*VLOOKUP(Target_AM[[#This Row],[NIPNAS]],Target_CC[],COLUMN(BZ$2)+9,0)</f>
        <v>254469600</v>
      </c>
      <c r="CO610" s="22">
        <f>Target_AM[[#This Row],[PROPORSI]]*VLOOKUP(Target_AM[[#This Row],[NIPNAS]],Target_CC[],COLUMN(CA$2)+9,0)</f>
        <v>152523551</v>
      </c>
      <c r="CP610" s="22">
        <f>Target_AM[[#This Row],[PROPORSI]]*VLOOKUP(Target_AM[[#This Row],[NIPNAS]],Target_CC[],COLUMN(CB$2)+9,0)</f>
        <v>147080881</v>
      </c>
      <c r="CQ610" s="22">
        <f>Target_AM[[#This Row],[PROPORSI]]*VLOOKUP(Target_AM[[#This Row],[NIPNAS]],Target_CC[],COLUMN(CC$2)+9,0)</f>
        <v>30417666</v>
      </c>
      <c r="CR610" s="22">
        <f>Target_AM[[#This Row],[PROPORSI]]*VLOOKUP(Target_AM[[#This Row],[NIPNAS]],Target_CC[],COLUMN(CD$2)+9,0)</f>
        <v>30417666</v>
      </c>
      <c r="CS610" s="22">
        <f>Target_AM[[#This Row],[PROPORSI]]*VLOOKUP(Target_AM[[#This Row],[NIPNAS]],Target_CC[],COLUMN(CE$2)+9,0)</f>
        <v>30417666</v>
      </c>
      <c r="CT610" s="22">
        <f>Target_AM[[#This Row],[PROPORSI]]*VLOOKUP(Target_AM[[#This Row],[NIPNAS]],Target_CC[],COLUMN(CF$2)+9,0)</f>
        <v>30417666</v>
      </c>
      <c r="CU610" s="22">
        <f>Target_AM[[#This Row],[PROPORSI]]*VLOOKUP(Target_AM[[#This Row],[NIPNAS]],Target_CC[],COLUMN(CG$2)+9,0)</f>
        <v>30417666</v>
      </c>
      <c r="CV610" s="22">
        <f>Target_AM[[#This Row],[PROPORSI]]*VLOOKUP(Target_AM[[#This Row],[NIPNAS]],Target_CC[],COLUMN(CH$2)+9,0)</f>
        <v>30417666</v>
      </c>
      <c r="CW610" s="22">
        <f>Target_AM[[#This Row],[PROPORSI]]*VLOOKUP(Target_AM[[#This Row],[NIPNAS]],Target_CC[],COLUMN(CI$2)+9,0)</f>
        <v>30417666</v>
      </c>
      <c r="CX610" s="22">
        <f>Target_AM[[#This Row],[PROPORSI]]*VLOOKUP(Target_AM[[#This Row],[NIPNAS]],Target_CC[],COLUMN(CJ$2)+9,0)</f>
        <v>30417666</v>
      </c>
      <c r="CY610" s="22">
        <f>Target_AM[[#This Row],[PROPORSI]]*VLOOKUP(Target_AM[[#This Row],[NIPNAS]],Target_CC[],COLUMN(CK$2)+9,0)</f>
        <v>30417666</v>
      </c>
      <c r="CZ610" s="22">
        <f>Target_AM[[#This Row],[PROPORSI]]*VLOOKUP(Target_AM[[#This Row],[NIPNAS]],Target_CC[],COLUMN(CL$2)+9,0)</f>
        <v>30417666</v>
      </c>
      <c r="DA610" s="22">
        <f>Target_AM[[#This Row],[PROPORSI]]*VLOOKUP(Target_AM[[#This Row],[NIPNAS]],Target_CC[],COLUMN(CM$2)+9,0)</f>
        <v>603781092</v>
      </c>
      <c r="DB610" s="22">
        <f>Target_AM[[#This Row],[PROPORSI]]*VLOOKUP(Target_AM[[#This Row],[NIPNAS]],Target_CC[],COLUMN(CN$2)+9,0)</f>
        <v>0</v>
      </c>
      <c r="DC610" s="22">
        <f>Target_AM[[#This Row],[PROPORSI]]*VLOOKUP(Target_AM[[#This Row],[NIPNAS]],Target_CC[],COLUMN(CO$2)+9,0)</f>
        <v>0</v>
      </c>
      <c r="DD610" s="22">
        <f>Target_AM[[#This Row],[PROPORSI]]*VLOOKUP(Target_AM[[#This Row],[NIPNAS]],Target_CC[],COLUMN(CP$2)+9,0)</f>
        <v>200497784</v>
      </c>
      <c r="DE610" s="22">
        <f>Target_AM[[#This Row],[PROPORSI]]*VLOOKUP(Target_AM[[#This Row],[NIPNAS]],Target_CC[],COLUMN(CQ$2)+9,0)</f>
        <v>0</v>
      </c>
      <c r="DF610" s="22">
        <f>Target_AM[[#This Row],[PROPORSI]]*VLOOKUP(Target_AM[[#This Row],[NIPNAS]],Target_CC[],COLUMN(CR$2)+9,0)</f>
        <v>0</v>
      </c>
      <c r="DG610" s="22">
        <f>Target_AM[[#This Row],[PROPORSI]]*VLOOKUP(Target_AM[[#This Row],[NIPNAS]],Target_CC[],COLUMN(CS$2)+9,0)</f>
        <v>0</v>
      </c>
      <c r="DH610" s="22">
        <f>Target_AM[[#This Row],[PROPORSI]]*VLOOKUP(Target_AM[[#This Row],[NIPNAS]],Target_CC[],COLUMN(CT$2)+9,0)</f>
        <v>0</v>
      </c>
      <c r="DI610" s="22">
        <f>Target_AM[[#This Row],[PROPORSI]]*VLOOKUP(Target_AM[[#This Row],[NIPNAS]],Target_CC[],COLUMN(CU$2)+9,0)</f>
        <v>0</v>
      </c>
      <c r="DJ610" s="22">
        <f>Target_AM[[#This Row],[PROPORSI]]*VLOOKUP(Target_AM[[#This Row],[NIPNAS]],Target_CC[],COLUMN(CV$2)+9,0)</f>
        <v>0</v>
      </c>
      <c r="DK610" s="22">
        <f>Target_AM[[#This Row],[PROPORSI]]*VLOOKUP(Target_AM[[#This Row],[NIPNAS]],Target_CC[],COLUMN(CW$2)+9,0)</f>
        <v>0</v>
      </c>
      <c r="DL610" s="22">
        <f>Target_AM[[#This Row],[PROPORSI]]*VLOOKUP(Target_AM[[#This Row],[NIPNAS]],Target_CC[],COLUMN(CX$2)+9,0)</f>
        <v>0</v>
      </c>
      <c r="DM610" s="22">
        <f>Target_AM[[#This Row],[PROPORSI]]*VLOOKUP(Target_AM[[#This Row],[NIPNAS]],Target_CC[],COLUMN(CY$2)+9,0)</f>
        <v>0</v>
      </c>
      <c r="DN610" s="22">
        <f>Target_AM[[#This Row],[PROPORSI]]*VLOOKUP(Target_AM[[#This Row],[NIPNAS]],Target_CC[],COLUMN(CZ$2)+9,0)</f>
        <v>200497784</v>
      </c>
      <c r="DO610" s="22">
        <f>Target_AM[[#This Row],[PROPORSI]]*VLOOKUP(Target_AM[[#This Row],[NIPNAS]],Target_CC[],COLUMN(DA$2)+9,0)</f>
        <v>0</v>
      </c>
      <c r="DP610" s="22">
        <f>Target_AM[[#This Row],[PROPORSI]]*VLOOKUP(Target_AM[[#This Row],[NIPNAS]],Target_CC[],COLUMN(DB$2)+9,0)</f>
        <v>0</v>
      </c>
      <c r="DQ610" s="22">
        <f>Target_AM[[#This Row],[PROPORSI]]*VLOOKUP(Target_AM[[#This Row],[NIPNAS]],Target_CC[],COLUMN(DC$2)+9,0)</f>
        <v>0</v>
      </c>
      <c r="DR610" s="22">
        <f>Target_AM[[#This Row],[PROPORSI]]*VLOOKUP(Target_AM[[#This Row],[NIPNAS]],Target_CC[],COLUMN(DD$2)+9,0)</f>
        <v>0</v>
      </c>
      <c r="DS610" s="22">
        <f>Target_AM[[#This Row],[PROPORSI]]*VLOOKUP(Target_AM[[#This Row],[NIPNAS]],Target_CC[],COLUMN(DE$2)+9,0)</f>
        <v>0</v>
      </c>
      <c r="DT610" s="22">
        <f>Target_AM[[#This Row],[PROPORSI]]*VLOOKUP(Target_AM[[#This Row],[NIPNAS]],Target_CC[],COLUMN(DF$2)+9,0)</f>
        <v>0</v>
      </c>
      <c r="DU610" s="22">
        <f>Target_AM[[#This Row],[PROPORSI]]*VLOOKUP(Target_AM[[#This Row],[NIPNAS]],Target_CC[],COLUMN(DG$2)+9,0)</f>
        <v>0</v>
      </c>
      <c r="DV610" s="22">
        <f>Target_AM[[#This Row],[PROPORSI]]*VLOOKUP(Target_AM[[#This Row],[NIPNAS]],Target_CC[],COLUMN(DH$2)+9,0)</f>
        <v>0</v>
      </c>
      <c r="DW610" s="22">
        <f>Target_AM[[#This Row],[PROPORSI]]*VLOOKUP(Target_AM[[#This Row],[NIPNAS]],Target_CC[],COLUMN(DI$2)+9,0)</f>
        <v>0</v>
      </c>
      <c r="DX610" s="22">
        <f>Target_AM[[#This Row],[PROPORSI]]*VLOOKUP(Target_AM[[#This Row],[NIPNAS]],Target_CC[],COLUMN(DJ$2)+9,0)</f>
        <v>0</v>
      </c>
      <c r="DY610" s="22">
        <f>Target_AM[[#This Row],[PROPORSI]]*VLOOKUP(Target_AM[[#This Row],[NIPNAS]],Target_CC[],COLUMN(DK$2)+9,0)</f>
        <v>0</v>
      </c>
      <c r="DZ610" s="22">
        <f>Target_AM[[#This Row],[PROPORSI]]*VLOOKUP(Target_AM[[#This Row],[NIPNAS]],Target_CC[],COLUMN(DL$2)+9,0)</f>
        <v>0</v>
      </c>
      <c r="EA610" s="22">
        <f>Target_AM[[#This Row],[PROPORSI]]*VLOOKUP(Target_AM[[#This Row],[NIPNAS]],Target_CC[],COLUMN(DM$2)+9,0)</f>
        <v>0</v>
      </c>
    </row>
    <row r="611" spans="2:131" x14ac:dyDescent="0.3">
      <c r="B611">
        <v>720035</v>
      </c>
      <c r="C611" t="s">
        <v>1030</v>
      </c>
      <c r="D611">
        <v>1</v>
      </c>
      <c r="E611" s="8">
        <v>45658</v>
      </c>
      <c r="F611">
        <v>76510220</v>
      </c>
      <c r="G611" t="s">
        <v>271</v>
      </c>
      <c r="J611" t="s">
        <v>1081</v>
      </c>
      <c r="K611" t="s">
        <v>23</v>
      </c>
      <c r="L611" t="s">
        <v>159</v>
      </c>
      <c r="M611" t="s">
        <v>31</v>
      </c>
      <c r="N611" s="23">
        <f>Target_AM[[#This Row],[PROPORSI]]*VLOOKUP(Target_AM[[#This Row],[NIPNAS]],Target_CC[],9,0)</f>
        <v>1435977240</v>
      </c>
      <c r="O611" s="22">
        <f>Target_AM[[#This Row],[PROPORSI]]*VLOOKUP(Target_AM[[#This Row],[NIPNAS]],Target_CC[],COLUMN(A$2)+9,0)</f>
        <v>83462717.648390576</v>
      </c>
      <c r="P611" s="22">
        <f>Target_AM[[#This Row],[PROPORSI]]*VLOOKUP(Target_AM[[#This Row],[NIPNAS]],Target_CC[],COLUMN(B$2)+9,0)</f>
        <v>110597085.89328849</v>
      </c>
      <c r="Q611" s="22">
        <f>Target_AM[[#This Row],[PROPORSI]]*VLOOKUP(Target_AM[[#This Row],[NIPNAS]],Target_CC[],COLUMN(C$2)+9,0)</f>
        <v>61020347.201898262</v>
      </c>
      <c r="R611" s="22">
        <f>Target_AM[[#This Row],[PROPORSI]]*VLOOKUP(Target_AM[[#This Row],[NIPNAS]],Target_CC[],COLUMN(D$2)+9,0)</f>
        <v>57248463.502401739</v>
      </c>
      <c r="S611" s="22">
        <f>Target_AM[[#This Row],[PROPORSI]]*VLOOKUP(Target_AM[[#This Row],[NIPNAS]],Target_CC[],COLUMN(E$2)+9,0)</f>
        <v>100060506.63921963</v>
      </c>
      <c r="T611" s="22">
        <f>Target_AM[[#This Row],[PROPORSI]]*VLOOKUP(Target_AM[[#This Row],[NIPNAS]],Target_CC[],COLUMN(F$2)+9,0)</f>
        <v>42143648.576744221</v>
      </c>
      <c r="U611" s="22">
        <f>Target_AM[[#This Row],[PROPORSI]]*VLOOKUP(Target_AM[[#This Row],[NIPNAS]],Target_CC[],COLUMN(G$2)+9,0)</f>
        <v>122109262.56337652</v>
      </c>
      <c r="V611" s="22">
        <f>Target_AM[[#This Row],[PROPORSI]]*VLOOKUP(Target_AM[[#This Row],[NIPNAS]],Target_CC[],COLUMN(H$2)+9,0)</f>
        <v>55619427.422372945</v>
      </c>
      <c r="W611" s="22">
        <f>Target_AM[[#This Row],[PROPORSI]]*VLOOKUP(Target_AM[[#This Row],[NIPNAS]],Target_CC[],COLUMN(I$2)+9,0)</f>
        <v>94668486.69478099</v>
      </c>
      <c r="X611" s="22">
        <f>Target_AM[[#This Row],[PROPORSI]]*VLOOKUP(Target_AM[[#This Row],[NIPNAS]],Target_CC[],COLUMN(J$2)+9,0)</f>
        <v>126094722.9414975</v>
      </c>
      <c r="Y611" s="22">
        <f>Target_AM[[#This Row],[PROPORSI]]*VLOOKUP(Target_AM[[#This Row],[NIPNAS]],Target_CC[],COLUMN(K$2)+9,0)</f>
        <v>68115664.907848373</v>
      </c>
      <c r="Z611" s="22">
        <f>Target_AM[[#This Row],[PROPORSI]]*VLOOKUP(Target_AM[[#This Row],[NIPNAS]],Target_CC[],COLUMN(L$2)+9,0)</f>
        <v>132099410.19440699</v>
      </c>
      <c r="AA611" s="22">
        <f>Target_AM[[#This Row],[PROPORSI]]*VLOOKUP(Target_AM[[#This Row],[NIPNAS]],Target_CC[],COLUMN(M$2)+9,0)</f>
        <v>1053239744.1862261</v>
      </c>
      <c r="AB611" s="22">
        <f>Target_AM[[#This Row],[PROPORSI]]*VLOOKUP(Target_AM[[#This Row],[NIPNAS]],Target_CC[],COLUMN(N$2)+9,0)</f>
        <v>889744.41743955016</v>
      </c>
      <c r="AC611" s="22">
        <f>Target_AM[[#This Row],[PROPORSI]]*VLOOKUP(Target_AM[[#This Row],[NIPNAS]],Target_CC[],COLUMN(O$2)+9,0)</f>
        <v>4613593.1277949661</v>
      </c>
      <c r="AD611" s="22">
        <f>Target_AM[[#This Row],[PROPORSI]]*VLOOKUP(Target_AM[[#This Row],[NIPNAS]],Target_CC[],COLUMN(P$2)+9,0)</f>
        <v>2219080.8821793497</v>
      </c>
      <c r="AE611" s="22">
        <f>Target_AM[[#This Row],[PROPORSI]]*VLOOKUP(Target_AM[[#This Row],[NIPNAS]],Target_CC[],COLUMN(Q$2)+9,0)</f>
        <v>7237792.0460291654</v>
      </c>
      <c r="AF611" s="22">
        <f>Target_AM[[#This Row],[PROPORSI]]*VLOOKUP(Target_AM[[#This Row],[NIPNAS]],Target_CC[],COLUMN(R$2)+9,0)</f>
        <v>11051368.273037672</v>
      </c>
      <c r="AG611" s="22">
        <f>Target_AM[[#This Row],[PROPORSI]]*VLOOKUP(Target_AM[[#This Row],[NIPNAS]],Target_CC[],COLUMN(S$2)+9,0)</f>
        <v>6384120.6099027768</v>
      </c>
      <c r="AH611" s="22">
        <f>Target_AM[[#This Row],[PROPORSI]]*VLOOKUP(Target_AM[[#This Row],[NIPNAS]],Target_CC[],COLUMN(T$2)+9,0)</f>
        <v>20250747.131135106</v>
      </c>
      <c r="AI611" s="22">
        <f>Target_AM[[#This Row],[PROPORSI]]*VLOOKUP(Target_AM[[#This Row],[NIPNAS]],Target_CC[],COLUMN(U$2)+9,0)</f>
        <v>9787880.2824516073</v>
      </c>
      <c r="AJ611" s="22">
        <f>Target_AM[[#This Row],[PROPORSI]]*VLOOKUP(Target_AM[[#This Row],[NIPNAS]],Target_CC[],COLUMN(V$2)+9,0)</f>
        <v>17296977.266546935</v>
      </c>
      <c r="AK611" s="22">
        <f>Target_AM[[#This Row],[PROPORSI]]*VLOOKUP(Target_AM[[#This Row],[NIPNAS]],Target_CC[],COLUMN(W$2)+9,0)</f>
        <v>14700994.327144593</v>
      </c>
      <c r="AL611" s="22">
        <f>Target_AM[[#This Row],[PROPORSI]]*VLOOKUP(Target_AM[[#This Row],[NIPNAS]],Target_CC[],COLUMN(X$2)+9,0)</f>
        <v>7943809.6907904148</v>
      </c>
      <c r="AM611" s="22">
        <f>Target_AM[[#This Row],[PROPORSI]]*VLOOKUP(Target_AM[[#This Row],[NIPNAS]],Target_CC[],COLUMN(Y$2)+9,0)</f>
        <v>17645654.653435558</v>
      </c>
      <c r="AN611" s="22">
        <f>Target_AM[[#This Row],[PROPORSI]]*VLOOKUP(Target_AM[[#This Row],[NIPNAS]],Target_CC[],COLUMN(Z$2)+9,0)</f>
        <v>120021762.70788769</v>
      </c>
      <c r="AO611" s="22">
        <f>Target_AM[[#This Row],[PROPORSI]]*VLOOKUP(Target_AM[[#This Row],[NIPNAS]],Target_CC[],COLUMN(AA$2)+9,0)</f>
        <v>84352462.065830126</v>
      </c>
      <c r="AP611" s="22">
        <f>Target_AM[[#This Row],[PROPORSI]]*VLOOKUP(Target_AM[[#This Row],[NIPNAS]],Target_CC[],COLUMN(AB$2)+9,0)</f>
        <v>115210679.02108346</v>
      </c>
      <c r="AQ611" s="22">
        <f>Target_AM[[#This Row],[PROPORSI]]*VLOOKUP(Target_AM[[#This Row],[NIPNAS]],Target_CC[],COLUMN(AC$2)+9,0)</f>
        <v>63239428.084077612</v>
      </c>
      <c r="AR611" s="22">
        <f>Target_AM[[#This Row],[PROPORSI]]*VLOOKUP(Target_AM[[#This Row],[NIPNAS]],Target_CC[],COLUMN(AD$2)+9,0)</f>
        <v>64486255.548430905</v>
      </c>
      <c r="AS611" s="22">
        <f>Target_AM[[#This Row],[PROPORSI]]*VLOOKUP(Target_AM[[#This Row],[NIPNAS]],Target_CC[],COLUMN(AE$2)+9,0)</f>
        <v>111111874.9122573</v>
      </c>
      <c r="AT611" s="22">
        <f>Target_AM[[#This Row],[PROPORSI]]*VLOOKUP(Target_AM[[#This Row],[NIPNAS]],Target_CC[],COLUMN(AF$2)+9,0)</f>
        <v>48527769.186646998</v>
      </c>
      <c r="AU611" s="22">
        <f>Target_AM[[#This Row],[PROPORSI]]*VLOOKUP(Target_AM[[#This Row],[NIPNAS]],Target_CC[],COLUMN(AG$2)+9,0)</f>
        <v>142360009.69451162</v>
      </c>
      <c r="AV611" s="22">
        <f>Target_AM[[#This Row],[PROPORSI]]*VLOOKUP(Target_AM[[#This Row],[NIPNAS]],Target_CC[],COLUMN(AH$2)+9,0)</f>
        <v>65407307.704824552</v>
      </c>
      <c r="AW611" s="22">
        <f>Target_AM[[#This Row],[PROPORSI]]*VLOOKUP(Target_AM[[#This Row],[NIPNAS]],Target_CC[],COLUMN(AI$2)+9,0)</f>
        <v>111965463.96132793</v>
      </c>
      <c r="AX611" s="22">
        <f>Target_AM[[#This Row],[PROPORSI]]*VLOOKUP(Target_AM[[#This Row],[NIPNAS]],Target_CC[],COLUMN(AJ$2)+9,0)</f>
        <v>140795717.2686421</v>
      </c>
      <c r="AY611" s="22">
        <f>Target_AM[[#This Row],[PROPORSI]]*VLOOKUP(Target_AM[[#This Row],[NIPNAS]],Target_CC[],COLUMN(AK$2)+9,0)</f>
        <v>76059474.598638788</v>
      </c>
      <c r="AZ611" s="22">
        <f>Target_AM[[#This Row],[PROPORSI]]*VLOOKUP(Target_AM[[#This Row],[NIPNAS]],Target_CC[],COLUMN(AL$2)+9,0)</f>
        <v>149745064.84784254</v>
      </c>
      <c r="BA611" s="22">
        <f>Target_AM[[#This Row],[PROPORSI]]*VLOOKUP(Target_AM[[#This Row],[NIPNAS]],Target_CC[],COLUMN(AM$2)+9,0)</f>
        <v>1173261506.8941138</v>
      </c>
      <c r="BB611" s="22">
        <f>Target_AM[[#This Row],[PROPORSI]]*VLOOKUP(Target_AM[[#This Row],[NIPNAS]],Target_CC[],COLUMN(AN$2)+9,0)</f>
        <v>0</v>
      </c>
      <c r="BC611" s="22">
        <f>Target_AM[[#This Row],[PROPORSI]]*VLOOKUP(Target_AM[[#This Row],[NIPNAS]],Target_CC[],COLUMN(AO$2)+9,0)</f>
        <v>0</v>
      </c>
      <c r="BD611" s="22">
        <f>Target_AM[[#This Row],[PROPORSI]]*VLOOKUP(Target_AM[[#This Row],[NIPNAS]],Target_CC[],COLUMN(AP$2)+9,0)</f>
        <v>0</v>
      </c>
      <c r="BE611" s="22">
        <f>Target_AM[[#This Row],[PROPORSI]]*VLOOKUP(Target_AM[[#This Row],[NIPNAS]],Target_CC[],COLUMN(AQ$2)+9,0)</f>
        <v>0</v>
      </c>
      <c r="BF611" s="22">
        <f>Target_AM[[#This Row],[PROPORSI]]*VLOOKUP(Target_AM[[#This Row],[NIPNAS]],Target_CC[],COLUMN(AR$2)+9,0)</f>
        <v>0</v>
      </c>
      <c r="BG611" s="22">
        <f>Target_AM[[#This Row],[PROPORSI]]*VLOOKUP(Target_AM[[#This Row],[NIPNAS]],Target_CC[],COLUMN(AS$2)+9,0)</f>
        <v>0</v>
      </c>
      <c r="BH611" s="22">
        <f>Target_AM[[#This Row],[PROPORSI]]*VLOOKUP(Target_AM[[#This Row],[NIPNAS]],Target_CC[],COLUMN(AT$2)+9,0)</f>
        <v>0</v>
      </c>
      <c r="BI611" s="22">
        <f>Target_AM[[#This Row],[PROPORSI]]*VLOOKUP(Target_AM[[#This Row],[NIPNAS]],Target_CC[],COLUMN(AU$2)+9,0)</f>
        <v>0</v>
      </c>
      <c r="BJ611" s="22">
        <f>Target_AM[[#This Row],[PROPORSI]]*VLOOKUP(Target_AM[[#This Row],[NIPNAS]],Target_CC[],COLUMN(AV$2)+9,0)</f>
        <v>0</v>
      </c>
      <c r="BK611" s="22">
        <f>Target_AM[[#This Row],[PROPORSI]]*VLOOKUP(Target_AM[[#This Row],[NIPNAS]],Target_CC[],COLUMN(AW$2)+9,0)</f>
        <v>0</v>
      </c>
      <c r="BL611" s="22">
        <f>Target_AM[[#This Row],[PROPORSI]]*VLOOKUP(Target_AM[[#This Row],[NIPNAS]],Target_CC[],COLUMN(AX$2)+9,0)</f>
        <v>0</v>
      </c>
      <c r="BM611" s="22">
        <f>Target_AM[[#This Row],[PROPORSI]]*VLOOKUP(Target_AM[[#This Row],[NIPNAS]],Target_CC[],COLUMN(AY$2)+9,0)</f>
        <v>0</v>
      </c>
      <c r="BN611" s="22">
        <f>Target_AM[[#This Row],[PROPORSI]]*VLOOKUP(Target_AM[[#This Row],[NIPNAS]],Target_CC[],COLUMN(AZ$2)+9,0)</f>
        <v>0</v>
      </c>
      <c r="BO611" s="22">
        <f>Target_AM[[#This Row],[PROPORSI]]*VLOOKUP(Target_AM[[#This Row],[NIPNAS]],Target_CC[],COLUMN(BA$2)+9,0)</f>
        <v>88263318</v>
      </c>
      <c r="BP611" s="22">
        <f>Target_AM[[#This Row],[PROPORSI]]*VLOOKUP(Target_AM[[#This Row],[NIPNAS]],Target_CC[],COLUMN(BB$2)+9,0)</f>
        <v>87205877</v>
      </c>
      <c r="BQ611" s="22">
        <f>Target_AM[[#This Row],[PROPORSI]]*VLOOKUP(Target_AM[[#This Row],[NIPNAS]],Target_CC[],COLUMN(BC$2)+9,0)</f>
        <v>53746310</v>
      </c>
      <c r="BR611" s="22">
        <f>Target_AM[[#This Row],[PROPORSI]]*VLOOKUP(Target_AM[[#This Row],[NIPNAS]],Target_CC[],COLUMN(BD$2)+9,0)</f>
        <v>53593692.799999997</v>
      </c>
      <c r="BS611" s="22">
        <f>Target_AM[[#This Row],[PROPORSI]]*VLOOKUP(Target_AM[[#This Row],[NIPNAS]],Target_CC[],COLUMN(BE$2)+9,0)</f>
        <v>53593692.799999997</v>
      </c>
      <c r="BT611" s="22">
        <f>Target_AM[[#This Row],[PROPORSI]]*VLOOKUP(Target_AM[[#This Row],[NIPNAS]],Target_CC[],COLUMN(BF$2)+9,0)</f>
        <v>53593692.799999997</v>
      </c>
      <c r="BU611" s="22">
        <f>Target_AM[[#This Row],[PROPORSI]]*VLOOKUP(Target_AM[[#This Row],[NIPNAS]],Target_CC[],COLUMN(BG$2)+9,0)</f>
        <v>53593692.799999997</v>
      </c>
      <c r="BV611" s="22">
        <f>Target_AM[[#This Row],[PROPORSI]]*VLOOKUP(Target_AM[[#This Row],[NIPNAS]],Target_CC[],COLUMN(BH$2)+9,0)</f>
        <v>53593692.799999997</v>
      </c>
      <c r="BW611" s="22">
        <f>Target_AM[[#This Row],[PROPORSI]]*VLOOKUP(Target_AM[[#This Row],[NIPNAS]],Target_CC[],COLUMN(BI$2)+9,0)</f>
        <v>53593692.799999997</v>
      </c>
      <c r="BX611" s="22">
        <f>Target_AM[[#This Row],[PROPORSI]]*VLOOKUP(Target_AM[[#This Row],[NIPNAS]],Target_CC[],COLUMN(BJ$2)+9,0)</f>
        <v>53593692.799999997</v>
      </c>
      <c r="BY611" s="22">
        <f>Target_AM[[#This Row],[PROPORSI]]*VLOOKUP(Target_AM[[#This Row],[NIPNAS]],Target_CC[],COLUMN(BK$2)+9,0)</f>
        <v>53593692.799999997</v>
      </c>
      <c r="BZ611" s="22">
        <f>Target_AM[[#This Row],[PROPORSI]]*VLOOKUP(Target_AM[[#This Row],[NIPNAS]],Target_CC[],COLUMN(BL$2)+9,0)</f>
        <v>53593692.799999997</v>
      </c>
      <c r="CA611" s="22">
        <f>Target_AM[[#This Row],[PROPORSI]]*VLOOKUP(Target_AM[[#This Row],[NIPNAS]],Target_CC[],COLUMN(BM$2)+9,0)</f>
        <v>711558740.19999993</v>
      </c>
      <c r="CB611" s="22">
        <f>Target_AM[[#This Row],[PROPORSI]]*VLOOKUP(Target_AM[[#This Row],[NIPNAS]],Target_CC[],COLUMN(BN$2)+9,0)</f>
        <v>34557017</v>
      </c>
      <c r="CC611" s="22">
        <f>Target_AM[[#This Row],[PROPORSI]]*VLOOKUP(Target_AM[[#This Row],[NIPNAS]],Target_CC[],COLUMN(BO$2)+9,0)</f>
        <v>34499229</v>
      </c>
      <c r="CD611" s="22">
        <f>Target_AM[[#This Row],[PROPORSI]]*VLOOKUP(Target_AM[[#This Row],[NIPNAS]],Target_CC[],COLUMN(BP$2)+9,0)</f>
        <v>3052344</v>
      </c>
      <c r="CE611" s="22">
        <f>Target_AM[[#This Row],[PROPORSI]]*VLOOKUP(Target_AM[[#This Row],[NIPNAS]],Target_CC[],COLUMN(BQ$2)+9,0)</f>
        <v>2899726.8</v>
      </c>
      <c r="CF611" s="22">
        <f>Target_AM[[#This Row],[PROPORSI]]*VLOOKUP(Target_AM[[#This Row],[NIPNAS]],Target_CC[],COLUMN(BR$2)+9,0)</f>
        <v>2899726.8</v>
      </c>
      <c r="CG611" s="22">
        <f>Target_AM[[#This Row],[PROPORSI]]*VLOOKUP(Target_AM[[#This Row],[NIPNAS]],Target_CC[],COLUMN(BS$2)+9,0)</f>
        <v>2899726.8</v>
      </c>
      <c r="CH611" s="22">
        <f>Target_AM[[#This Row],[PROPORSI]]*VLOOKUP(Target_AM[[#This Row],[NIPNAS]],Target_CC[],COLUMN(BT$2)+9,0)</f>
        <v>2899726.8</v>
      </c>
      <c r="CI611" s="22">
        <f>Target_AM[[#This Row],[PROPORSI]]*VLOOKUP(Target_AM[[#This Row],[NIPNAS]],Target_CC[],COLUMN(BU$2)+9,0)</f>
        <v>2899726.8</v>
      </c>
      <c r="CJ611" s="22">
        <f>Target_AM[[#This Row],[PROPORSI]]*VLOOKUP(Target_AM[[#This Row],[NIPNAS]],Target_CC[],COLUMN(BV$2)+9,0)</f>
        <v>2899726.8</v>
      </c>
      <c r="CK611" s="22">
        <f>Target_AM[[#This Row],[PROPORSI]]*VLOOKUP(Target_AM[[#This Row],[NIPNAS]],Target_CC[],COLUMN(BW$2)+9,0)</f>
        <v>2899726.8</v>
      </c>
      <c r="CL611" s="22">
        <f>Target_AM[[#This Row],[PROPORSI]]*VLOOKUP(Target_AM[[#This Row],[NIPNAS]],Target_CC[],COLUMN(BX$2)+9,0)</f>
        <v>2899726.8</v>
      </c>
      <c r="CM611" s="22">
        <f>Target_AM[[#This Row],[PROPORSI]]*VLOOKUP(Target_AM[[#This Row],[NIPNAS]],Target_CC[],COLUMN(BY$2)+9,0)</f>
        <v>2899726.8</v>
      </c>
      <c r="CN611" s="22">
        <f>Target_AM[[#This Row],[PROPORSI]]*VLOOKUP(Target_AM[[#This Row],[NIPNAS]],Target_CC[],COLUMN(BZ$2)+9,0)</f>
        <v>98206131.199999973</v>
      </c>
      <c r="CO611" s="22">
        <f>Target_AM[[#This Row],[PROPORSI]]*VLOOKUP(Target_AM[[#This Row],[NIPNAS]],Target_CC[],COLUMN(CA$2)+9,0)</f>
        <v>53706585</v>
      </c>
      <c r="CP611" s="22">
        <f>Target_AM[[#This Row],[PROPORSI]]*VLOOKUP(Target_AM[[#This Row],[NIPNAS]],Target_CC[],COLUMN(CB$2)+9,0)</f>
        <v>52706648</v>
      </c>
      <c r="CQ611" s="22">
        <f>Target_AM[[#This Row],[PROPORSI]]*VLOOKUP(Target_AM[[#This Row],[NIPNAS]],Target_CC[],COLUMN(CC$2)+9,0)</f>
        <v>50693966</v>
      </c>
      <c r="CR611" s="22">
        <f>Target_AM[[#This Row],[PROPORSI]]*VLOOKUP(Target_AM[[#This Row],[NIPNAS]],Target_CC[],COLUMN(CD$2)+9,0)</f>
        <v>50693966</v>
      </c>
      <c r="CS611" s="22">
        <f>Target_AM[[#This Row],[PROPORSI]]*VLOOKUP(Target_AM[[#This Row],[NIPNAS]],Target_CC[],COLUMN(CE$2)+9,0)</f>
        <v>50693966</v>
      </c>
      <c r="CT611" s="22">
        <f>Target_AM[[#This Row],[PROPORSI]]*VLOOKUP(Target_AM[[#This Row],[NIPNAS]],Target_CC[],COLUMN(CF$2)+9,0)</f>
        <v>50693966</v>
      </c>
      <c r="CU611" s="22">
        <f>Target_AM[[#This Row],[PROPORSI]]*VLOOKUP(Target_AM[[#This Row],[NIPNAS]],Target_CC[],COLUMN(CG$2)+9,0)</f>
        <v>50693966</v>
      </c>
      <c r="CV611" s="22">
        <f>Target_AM[[#This Row],[PROPORSI]]*VLOOKUP(Target_AM[[#This Row],[NIPNAS]],Target_CC[],COLUMN(CH$2)+9,0)</f>
        <v>50693966</v>
      </c>
      <c r="CW611" s="22">
        <f>Target_AM[[#This Row],[PROPORSI]]*VLOOKUP(Target_AM[[#This Row],[NIPNAS]],Target_CC[],COLUMN(CI$2)+9,0)</f>
        <v>50693966</v>
      </c>
      <c r="CX611" s="22">
        <f>Target_AM[[#This Row],[PROPORSI]]*VLOOKUP(Target_AM[[#This Row],[NIPNAS]],Target_CC[],COLUMN(CJ$2)+9,0)</f>
        <v>50693966</v>
      </c>
      <c r="CY611" s="22">
        <f>Target_AM[[#This Row],[PROPORSI]]*VLOOKUP(Target_AM[[#This Row],[NIPNAS]],Target_CC[],COLUMN(CK$2)+9,0)</f>
        <v>50693966</v>
      </c>
      <c r="CZ611" s="22">
        <f>Target_AM[[#This Row],[PROPORSI]]*VLOOKUP(Target_AM[[#This Row],[NIPNAS]],Target_CC[],COLUMN(CL$2)+9,0)</f>
        <v>50693966</v>
      </c>
      <c r="DA611" s="22">
        <f>Target_AM[[#This Row],[PROPORSI]]*VLOOKUP(Target_AM[[#This Row],[NIPNAS]],Target_CC[],COLUMN(CM$2)+9,0)</f>
        <v>613352893</v>
      </c>
      <c r="DB611" s="22">
        <f>Target_AM[[#This Row],[PROPORSI]]*VLOOKUP(Target_AM[[#This Row],[NIPNAS]],Target_CC[],COLUMN(CN$2)+9,0)</f>
        <v>0</v>
      </c>
      <c r="DC611" s="22">
        <f>Target_AM[[#This Row],[PROPORSI]]*VLOOKUP(Target_AM[[#This Row],[NIPNAS]],Target_CC[],COLUMN(CO$2)+9,0)</f>
        <v>0</v>
      </c>
      <c r="DD611" s="22">
        <f>Target_AM[[#This Row],[PROPORSI]]*VLOOKUP(Target_AM[[#This Row],[NIPNAS]],Target_CC[],COLUMN(CP$2)+9,0)</f>
        <v>-9703939</v>
      </c>
      <c r="DE611" s="22">
        <f>Target_AM[[#This Row],[PROPORSI]]*VLOOKUP(Target_AM[[#This Row],[NIPNAS]],Target_CC[],COLUMN(CQ$2)+9,0)</f>
        <v>0</v>
      </c>
      <c r="DF611" s="22">
        <f>Target_AM[[#This Row],[PROPORSI]]*VLOOKUP(Target_AM[[#This Row],[NIPNAS]],Target_CC[],COLUMN(CR$2)+9,0)</f>
        <v>0</v>
      </c>
      <c r="DG611" s="22">
        <f>Target_AM[[#This Row],[PROPORSI]]*VLOOKUP(Target_AM[[#This Row],[NIPNAS]],Target_CC[],COLUMN(CS$2)+9,0)</f>
        <v>0</v>
      </c>
      <c r="DH611" s="22">
        <f>Target_AM[[#This Row],[PROPORSI]]*VLOOKUP(Target_AM[[#This Row],[NIPNAS]],Target_CC[],COLUMN(CT$2)+9,0)</f>
        <v>0</v>
      </c>
      <c r="DI611" s="22">
        <f>Target_AM[[#This Row],[PROPORSI]]*VLOOKUP(Target_AM[[#This Row],[NIPNAS]],Target_CC[],COLUMN(CU$2)+9,0)</f>
        <v>0</v>
      </c>
      <c r="DJ611" s="22">
        <f>Target_AM[[#This Row],[PROPORSI]]*VLOOKUP(Target_AM[[#This Row],[NIPNAS]],Target_CC[],COLUMN(CV$2)+9,0)</f>
        <v>0</v>
      </c>
      <c r="DK611" s="22">
        <f>Target_AM[[#This Row],[PROPORSI]]*VLOOKUP(Target_AM[[#This Row],[NIPNAS]],Target_CC[],COLUMN(CW$2)+9,0)</f>
        <v>0</v>
      </c>
      <c r="DL611" s="22">
        <f>Target_AM[[#This Row],[PROPORSI]]*VLOOKUP(Target_AM[[#This Row],[NIPNAS]],Target_CC[],COLUMN(CX$2)+9,0)</f>
        <v>0</v>
      </c>
      <c r="DM611" s="22">
        <f>Target_AM[[#This Row],[PROPORSI]]*VLOOKUP(Target_AM[[#This Row],[NIPNAS]],Target_CC[],COLUMN(CY$2)+9,0)</f>
        <v>0</v>
      </c>
      <c r="DN611" s="22">
        <f>Target_AM[[#This Row],[PROPORSI]]*VLOOKUP(Target_AM[[#This Row],[NIPNAS]],Target_CC[],COLUMN(CZ$2)+9,0)</f>
        <v>-9703939</v>
      </c>
      <c r="DO611" s="22">
        <f>Target_AM[[#This Row],[PROPORSI]]*VLOOKUP(Target_AM[[#This Row],[NIPNAS]],Target_CC[],COLUMN(DA$2)+9,0)</f>
        <v>0</v>
      </c>
      <c r="DP611" s="22">
        <f>Target_AM[[#This Row],[PROPORSI]]*VLOOKUP(Target_AM[[#This Row],[NIPNAS]],Target_CC[],COLUMN(DB$2)+9,0)</f>
        <v>0</v>
      </c>
      <c r="DQ611" s="22">
        <f>Target_AM[[#This Row],[PROPORSI]]*VLOOKUP(Target_AM[[#This Row],[NIPNAS]],Target_CC[],COLUMN(DC$2)+9,0)</f>
        <v>0</v>
      </c>
      <c r="DR611" s="22">
        <f>Target_AM[[#This Row],[PROPORSI]]*VLOOKUP(Target_AM[[#This Row],[NIPNAS]],Target_CC[],COLUMN(DD$2)+9,0)</f>
        <v>0</v>
      </c>
      <c r="DS611" s="22">
        <f>Target_AM[[#This Row],[PROPORSI]]*VLOOKUP(Target_AM[[#This Row],[NIPNAS]],Target_CC[],COLUMN(DE$2)+9,0)</f>
        <v>0</v>
      </c>
      <c r="DT611" s="22">
        <f>Target_AM[[#This Row],[PROPORSI]]*VLOOKUP(Target_AM[[#This Row],[NIPNAS]],Target_CC[],COLUMN(DF$2)+9,0)</f>
        <v>0</v>
      </c>
      <c r="DU611" s="22">
        <f>Target_AM[[#This Row],[PROPORSI]]*VLOOKUP(Target_AM[[#This Row],[NIPNAS]],Target_CC[],COLUMN(DG$2)+9,0)</f>
        <v>0</v>
      </c>
      <c r="DV611" s="22">
        <f>Target_AM[[#This Row],[PROPORSI]]*VLOOKUP(Target_AM[[#This Row],[NIPNAS]],Target_CC[],COLUMN(DH$2)+9,0)</f>
        <v>0</v>
      </c>
      <c r="DW611" s="22">
        <f>Target_AM[[#This Row],[PROPORSI]]*VLOOKUP(Target_AM[[#This Row],[NIPNAS]],Target_CC[],COLUMN(DI$2)+9,0)</f>
        <v>0</v>
      </c>
      <c r="DX611" s="22">
        <f>Target_AM[[#This Row],[PROPORSI]]*VLOOKUP(Target_AM[[#This Row],[NIPNAS]],Target_CC[],COLUMN(DJ$2)+9,0)</f>
        <v>0</v>
      </c>
      <c r="DY611" s="22">
        <f>Target_AM[[#This Row],[PROPORSI]]*VLOOKUP(Target_AM[[#This Row],[NIPNAS]],Target_CC[],COLUMN(DK$2)+9,0)</f>
        <v>0</v>
      </c>
      <c r="DZ611" s="22">
        <f>Target_AM[[#This Row],[PROPORSI]]*VLOOKUP(Target_AM[[#This Row],[NIPNAS]],Target_CC[],COLUMN(DL$2)+9,0)</f>
        <v>0</v>
      </c>
      <c r="EA611" s="22">
        <f>Target_AM[[#This Row],[PROPORSI]]*VLOOKUP(Target_AM[[#This Row],[NIPNAS]],Target_CC[],COLUMN(DM$2)+9,0)</f>
        <v>0</v>
      </c>
    </row>
    <row r="612" spans="2:131" x14ac:dyDescent="0.3">
      <c r="B612">
        <v>980258</v>
      </c>
      <c r="C612" t="s">
        <v>1077</v>
      </c>
      <c r="D612">
        <v>1</v>
      </c>
      <c r="E612" s="8">
        <v>45658</v>
      </c>
      <c r="F612">
        <v>76510221</v>
      </c>
      <c r="G612" t="s">
        <v>251</v>
      </c>
      <c r="J612" t="s">
        <v>1081</v>
      </c>
      <c r="K612" t="s">
        <v>23</v>
      </c>
      <c r="L612" t="s">
        <v>159</v>
      </c>
      <c r="M612" t="s">
        <v>31</v>
      </c>
      <c r="N612" s="23">
        <f>Target_AM[[#This Row],[PROPORSI]]*VLOOKUP(Target_AM[[#This Row],[NIPNAS]],Target_CC[],9,0)</f>
        <v>3474672158</v>
      </c>
      <c r="O612" s="22">
        <f>Target_AM[[#This Row],[PROPORSI]]*VLOOKUP(Target_AM[[#This Row],[NIPNAS]],Target_CC[],COLUMN(A$2)+9,0)</f>
        <v>24900939.01245914</v>
      </c>
      <c r="P612" s="22">
        <f>Target_AM[[#This Row],[PROPORSI]]*VLOOKUP(Target_AM[[#This Row],[NIPNAS]],Target_CC[],COLUMN(B$2)+9,0)</f>
        <v>8648661.7928107549</v>
      </c>
      <c r="Q612" s="22">
        <f>Target_AM[[#This Row],[PROPORSI]]*VLOOKUP(Target_AM[[#This Row],[NIPNAS]],Target_CC[],COLUMN(C$2)+9,0)</f>
        <v>1111911268.6313355</v>
      </c>
      <c r="R612" s="22">
        <f>Target_AM[[#This Row],[PROPORSI]]*VLOOKUP(Target_AM[[#This Row],[NIPNAS]],Target_CC[],COLUMN(D$2)+9,0)</f>
        <v>16433174.67679658</v>
      </c>
      <c r="S612" s="22">
        <f>Target_AM[[#This Row],[PROPORSI]]*VLOOKUP(Target_AM[[#This Row],[NIPNAS]],Target_CC[],COLUMN(E$2)+9,0)</f>
        <v>23699292.211207736</v>
      </c>
      <c r="T612" s="22">
        <f>Target_AM[[#This Row],[PROPORSI]]*VLOOKUP(Target_AM[[#This Row],[NIPNAS]],Target_CC[],COLUMN(F$2)+9,0)</f>
        <v>117298276.13575061</v>
      </c>
      <c r="U612" s="22">
        <f>Target_AM[[#This Row],[PROPORSI]]*VLOOKUP(Target_AM[[#This Row],[NIPNAS]],Target_CC[],COLUMN(G$2)+9,0)</f>
        <v>25497610.562889177</v>
      </c>
      <c r="V612" s="22">
        <f>Target_AM[[#This Row],[PROPORSI]]*VLOOKUP(Target_AM[[#This Row],[NIPNAS]],Target_CC[],COLUMN(H$2)+9,0)</f>
        <v>9959089.2543915845</v>
      </c>
      <c r="W612" s="22">
        <f>Target_AM[[#This Row],[PROPORSI]]*VLOOKUP(Target_AM[[#This Row],[NIPNAS]],Target_CC[],COLUMN(I$2)+9,0)</f>
        <v>443259228.33714586</v>
      </c>
      <c r="X612" s="22">
        <f>Target_AM[[#This Row],[PROPORSI]]*VLOOKUP(Target_AM[[#This Row],[NIPNAS]],Target_CC[],COLUMN(J$2)+9,0)</f>
        <v>342542866.38597947</v>
      </c>
      <c r="Y612" s="22">
        <f>Target_AM[[#This Row],[PROPORSI]]*VLOOKUP(Target_AM[[#This Row],[NIPNAS]],Target_CC[],COLUMN(K$2)+9,0)</f>
        <v>12588322.874406371</v>
      </c>
      <c r="Z612" s="22">
        <f>Target_AM[[#This Row],[PROPORSI]]*VLOOKUP(Target_AM[[#This Row],[NIPNAS]],Target_CC[],COLUMN(L$2)+9,0)</f>
        <v>24413033.760964446</v>
      </c>
      <c r="AA612" s="22">
        <f>Target_AM[[#This Row],[PROPORSI]]*VLOOKUP(Target_AM[[#This Row],[NIPNAS]],Target_CC[],COLUMN(M$2)+9,0)</f>
        <v>2161151763.636137</v>
      </c>
      <c r="AB612" s="22">
        <f>Target_AM[[#This Row],[PROPORSI]]*VLOOKUP(Target_AM[[#This Row],[NIPNAS]],Target_CC[],COLUMN(N$2)+9,0)</f>
        <v>265453.51145494729</v>
      </c>
      <c r="AC612" s="22">
        <f>Target_AM[[#This Row],[PROPORSI]]*VLOOKUP(Target_AM[[#This Row],[NIPNAS]],Target_CC[],COLUMN(O$2)+9,0)</f>
        <v>360781.71761626936</v>
      </c>
      <c r="AD612" s="22">
        <f>Target_AM[[#This Row],[PROPORSI]]*VLOOKUP(Target_AM[[#This Row],[NIPNAS]],Target_CC[],COLUMN(P$2)+9,0)</f>
        <v>40436037.355467796</v>
      </c>
      <c r="AE612" s="22">
        <f>Target_AM[[#This Row],[PROPORSI]]*VLOOKUP(Target_AM[[#This Row],[NIPNAS]],Target_CC[],COLUMN(Q$2)+9,0)</f>
        <v>2077608.6149759497</v>
      </c>
      <c r="AF612" s="22">
        <f>Target_AM[[#This Row],[PROPORSI]]*VLOOKUP(Target_AM[[#This Row],[NIPNAS]],Target_CC[],COLUMN(R$2)+9,0)</f>
        <v>2617512.2916450649</v>
      </c>
      <c r="AG612" s="22">
        <f>Target_AM[[#This Row],[PROPORSI]]*VLOOKUP(Target_AM[[#This Row],[NIPNAS]],Target_CC[],COLUMN(S$2)+9,0)</f>
        <v>17768901.54208295</v>
      </c>
      <c r="AH612" s="22">
        <f>Target_AM[[#This Row],[PROPORSI]]*VLOOKUP(Target_AM[[#This Row],[NIPNAS]],Target_CC[],COLUMN(T$2)+9,0)</f>
        <v>4228554.4365583025</v>
      </c>
      <c r="AI612" s="22">
        <f>Target_AM[[#This Row],[PROPORSI]]*VLOOKUP(Target_AM[[#This Row],[NIPNAS]],Target_CC[],COLUMN(U$2)+9,0)</f>
        <v>1752595.7720489632</v>
      </c>
      <c r="AJ612" s="22">
        <f>Target_AM[[#This Row],[PROPORSI]]*VLOOKUP(Target_AM[[#This Row],[NIPNAS]],Target_CC[],COLUMN(V$2)+9,0)</f>
        <v>80988352.760448515</v>
      </c>
      <c r="AK612" s="22">
        <f>Target_AM[[#This Row],[PROPORSI]]*VLOOKUP(Target_AM[[#This Row],[NIPNAS]],Target_CC[],COLUMN(W$2)+9,0)</f>
        <v>39936014.910635769</v>
      </c>
      <c r="AL612" s="22">
        <f>Target_AM[[#This Row],[PROPORSI]]*VLOOKUP(Target_AM[[#This Row],[NIPNAS]],Target_CC[],COLUMN(X$2)+9,0)</f>
        <v>1468079.939846348</v>
      </c>
      <c r="AM612" s="22">
        <f>Target_AM[[#This Row],[PROPORSI]]*VLOOKUP(Target_AM[[#This Row],[NIPNAS]],Target_CC[],COLUMN(Y$2)+9,0)</f>
        <v>3261058.9415552206</v>
      </c>
      <c r="AN612" s="22">
        <f>Target_AM[[#This Row],[PROPORSI]]*VLOOKUP(Target_AM[[#This Row],[NIPNAS]],Target_CC[],COLUMN(Z$2)+9,0)</f>
        <v>195160951.79433611</v>
      </c>
      <c r="AO612" s="22">
        <f>Target_AM[[#This Row],[PROPORSI]]*VLOOKUP(Target_AM[[#This Row],[NIPNAS]],Target_CC[],COLUMN(AA$2)+9,0)</f>
        <v>25166392.523914088</v>
      </c>
      <c r="AP612" s="22">
        <f>Target_AM[[#This Row],[PROPORSI]]*VLOOKUP(Target_AM[[#This Row],[NIPNAS]],Target_CC[],COLUMN(AB$2)+9,0)</f>
        <v>9009443.5104270242</v>
      </c>
      <c r="AQ612" s="22">
        <f>Target_AM[[#This Row],[PROPORSI]]*VLOOKUP(Target_AM[[#This Row],[NIPNAS]],Target_CC[],COLUMN(AC$2)+9,0)</f>
        <v>1152347305.9868033</v>
      </c>
      <c r="AR612" s="22">
        <f>Target_AM[[#This Row],[PROPORSI]]*VLOOKUP(Target_AM[[#This Row],[NIPNAS]],Target_CC[],COLUMN(AD$2)+9,0)</f>
        <v>18510783.291772529</v>
      </c>
      <c r="AS612" s="22">
        <f>Target_AM[[#This Row],[PROPORSI]]*VLOOKUP(Target_AM[[#This Row],[NIPNAS]],Target_CC[],COLUMN(AE$2)+9,0)</f>
        <v>26316804.502852801</v>
      </c>
      <c r="AT612" s="22">
        <f>Target_AM[[#This Row],[PROPORSI]]*VLOOKUP(Target_AM[[#This Row],[NIPNAS]],Target_CC[],COLUMN(AF$2)+9,0)</f>
        <v>135067177.67783356</v>
      </c>
      <c r="AU612" s="22">
        <f>Target_AM[[#This Row],[PROPORSI]]*VLOOKUP(Target_AM[[#This Row],[NIPNAS]],Target_CC[],COLUMN(AG$2)+9,0)</f>
        <v>29726164.99944748</v>
      </c>
      <c r="AV612" s="22">
        <f>Target_AM[[#This Row],[PROPORSI]]*VLOOKUP(Target_AM[[#This Row],[NIPNAS]],Target_CC[],COLUMN(AH$2)+9,0)</f>
        <v>11711685.026440548</v>
      </c>
      <c r="AW612" s="22">
        <f>Target_AM[[#This Row],[PROPORSI]]*VLOOKUP(Target_AM[[#This Row],[NIPNAS]],Target_CC[],COLUMN(AI$2)+9,0)</f>
        <v>524247581.09759438</v>
      </c>
      <c r="AX612" s="22">
        <f>Target_AM[[#This Row],[PROPORSI]]*VLOOKUP(Target_AM[[#This Row],[NIPNAS]],Target_CC[],COLUMN(AJ$2)+9,0)</f>
        <v>382478881.29661524</v>
      </c>
      <c r="AY612" s="22">
        <f>Target_AM[[#This Row],[PROPORSI]]*VLOOKUP(Target_AM[[#This Row],[NIPNAS]],Target_CC[],COLUMN(AK$2)+9,0)</f>
        <v>14056402.814252719</v>
      </c>
      <c r="AZ612" s="22">
        <f>Target_AM[[#This Row],[PROPORSI]]*VLOOKUP(Target_AM[[#This Row],[NIPNAS]],Target_CC[],COLUMN(AL$2)+9,0)</f>
        <v>27674092.702519666</v>
      </c>
      <c r="BA612" s="22">
        <f>Target_AM[[#This Row],[PROPORSI]]*VLOOKUP(Target_AM[[#This Row],[NIPNAS]],Target_CC[],COLUMN(AM$2)+9,0)</f>
        <v>2356312715.4304738</v>
      </c>
      <c r="BB612" s="22">
        <f>Target_AM[[#This Row],[PROPORSI]]*VLOOKUP(Target_AM[[#This Row],[NIPNAS]],Target_CC[],COLUMN(AN$2)+9,0)</f>
        <v>0</v>
      </c>
      <c r="BC612" s="22">
        <f>Target_AM[[#This Row],[PROPORSI]]*VLOOKUP(Target_AM[[#This Row],[NIPNAS]],Target_CC[],COLUMN(AO$2)+9,0)</f>
        <v>0</v>
      </c>
      <c r="BD612" s="22">
        <f>Target_AM[[#This Row],[PROPORSI]]*VLOOKUP(Target_AM[[#This Row],[NIPNAS]],Target_CC[],COLUMN(AP$2)+9,0)</f>
        <v>0</v>
      </c>
      <c r="BE612" s="22">
        <f>Target_AM[[#This Row],[PROPORSI]]*VLOOKUP(Target_AM[[#This Row],[NIPNAS]],Target_CC[],COLUMN(AQ$2)+9,0)</f>
        <v>0</v>
      </c>
      <c r="BF612" s="22">
        <f>Target_AM[[#This Row],[PROPORSI]]*VLOOKUP(Target_AM[[#This Row],[NIPNAS]],Target_CC[],COLUMN(AR$2)+9,0)</f>
        <v>0</v>
      </c>
      <c r="BG612" s="22">
        <f>Target_AM[[#This Row],[PROPORSI]]*VLOOKUP(Target_AM[[#This Row],[NIPNAS]],Target_CC[],COLUMN(AS$2)+9,0)</f>
        <v>0</v>
      </c>
      <c r="BH612" s="22">
        <f>Target_AM[[#This Row],[PROPORSI]]*VLOOKUP(Target_AM[[#This Row],[NIPNAS]],Target_CC[],COLUMN(AT$2)+9,0)</f>
        <v>0</v>
      </c>
      <c r="BI612" s="22">
        <f>Target_AM[[#This Row],[PROPORSI]]*VLOOKUP(Target_AM[[#This Row],[NIPNAS]],Target_CC[],COLUMN(AU$2)+9,0)</f>
        <v>0</v>
      </c>
      <c r="BJ612" s="22">
        <f>Target_AM[[#This Row],[PROPORSI]]*VLOOKUP(Target_AM[[#This Row],[NIPNAS]],Target_CC[],COLUMN(AV$2)+9,0)</f>
        <v>0</v>
      </c>
      <c r="BK612" s="22">
        <f>Target_AM[[#This Row],[PROPORSI]]*VLOOKUP(Target_AM[[#This Row],[NIPNAS]],Target_CC[],COLUMN(AW$2)+9,0)</f>
        <v>0</v>
      </c>
      <c r="BL612" s="22">
        <f>Target_AM[[#This Row],[PROPORSI]]*VLOOKUP(Target_AM[[#This Row],[NIPNAS]],Target_CC[],COLUMN(AX$2)+9,0)</f>
        <v>0</v>
      </c>
      <c r="BM612" s="22">
        <f>Target_AM[[#This Row],[PROPORSI]]*VLOOKUP(Target_AM[[#This Row],[NIPNAS]],Target_CC[],COLUMN(AY$2)+9,0)</f>
        <v>0</v>
      </c>
      <c r="BN612" s="22">
        <f>Target_AM[[#This Row],[PROPORSI]]*VLOOKUP(Target_AM[[#This Row],[NIPNAS]],Target_CC[],COLUMN(AZ$2)+9,0)</f>
        <v>0</v>
      </c>
      <c r="BO612" s="22">
        <f>Target_AM[[#This Row],[PROPORSI]]*VLOOKUP(Target_AM[[#This Row],[NIPNAS]],Target_CC[],COLUMN(BA$2)+9,0)</f>
        <v>131110039</v>
      </c>
      <c r="BP612" s="22">
        <f>Target_AM[[#This Row],[PROPORSI]]*VLOOKUP(Target_AM[[#This Row],[NIPNAS]],Target_CC[],COLUMN(BB$2)+9,0)</f>
        <v>671126013</v>
      </c>
      <c r="BQ612" s="22">
        <f>Target_AM[[#This Row],[PROPORSI]]*VLOOKUP(Target_AM[[#This Row],[NIPNAS]],Target_CC[],COLUMN(BC$2)+9,0)</f>
        <v>14547369</v>
      </c>
      <c r="BR612" s="22">
        <f>Target_AM[[#This Row],[PROPORSI]]*VLOOKUP(Target_AM[[#This Row],[NIPNAS]],Target_CC[],COLUMN(BD$2)+9,0)</f>
        <v>14547369</v>
      </c>
      <c r="BS612" s="22">
        <f>Target_AM[[#This Row],[PROPORSI]]*VLOOKUP(Target_AM[[#This Row],[NIPNAS]],Target_CC[],COLUMN(BE$2)+9,0)</f>
        <v>14547369</v>
      </c>
      <c r="BT612" s="22">
        <f>Target_AM[[#This Row],[PROPORSI]]*VLOOKUP(Target_AM[[#This Row],[NIPNAS]],Target_CC[],COLUMN(BF$2)+9,0)</f>
        <v>14547369</v>
      </c>
      <c r="BU612" s="22">
        <f>Target_AM[[#This Row],[PROPORSI]]*VLOOKUP(Target_AM[[#This Row],[NIPNAS]],Target_CC[],COLUMN(BG$2)+9,0)</f>
        <v>14547369</v>
      </c>
      <c r="BV612" s="22">
        <f>Target_AM[[#This Row],[PROPORSI]]*VLOOKUP(Target_AM[[#This Row],[NIPNAS]],Target_CC[],COLUMN(BH$2)+9,0)</f>
        <v>14547369</v>
      </c>
      <c r="BW612" s="22">
        <f>Target_AM[[#This Row],[PROPORSI]]*VLOOKUP(Target_AM[[#This Row],[NIPNAS]],Target_CC[],COLUMN(BI$2)+9,0)</f>
        <v>14547369</v>
      </c>
      <c r="BX612" s="22">
        <f>Target_AM[[#This Row],[PROPORSI]]*VLOOKUP(Target_AM[[#This Row],[NIPNAS]],Target_CC[],COLUMN(BJ$2)+9,0)</f>
        <v>14547369</v>
      </c>
      <c r="BY612" s="22">
        <f>Target_AM[[#This Row],[PROPORSI]]*VLOOKUP(Target_AM[[#This Row],[NIPNAS]],Target_CC[],COLUMN(BK$2)+9,0)</f>
        <v>14547369</v>
      </c>
      <c r="BZ612" s="22">
        <f>Target_AM[[#This Row],[PROPORSI]]*VLOOKUP(Target_AM[[#This Row],[NIPNAS]],Target_CC[],COLUMN(BL$2)+9,0)</f>
        <v>14547369</v>
      </c>
      <c r="CA612" s="22">
        <f>Target_AM[[#This Row],[PROPORSI]]*VLOOKUP(Target_AM[[#This Row],[NIPNAS]],Target_CC[],COLUMN(BM$2)+9,0)</f>
        <v>947709742</v>
      </c>
      <c r="CB612" s="22">
        <f>Target_AM[[#This Row],[PROPORSI]]*VLOOKUP(Target_AM[[#This Row],[NIPNAS]],Target_CC[],COLUMN(BN$2)+9,0)</f>
        <v>0</v>
      </c>
      <c r="CC612" s="22">
        <f>Target_AM[[#This Row],[PROPORSI]]*VLOOKUP(Target_AM[[#This Row],[NIPNAS]],Target_CC[],COLUMN(BO$2)+9,0)</f>
        <v>0</v>
      </c>
      <c r="CD612" s="22">
        <f>Target_AM[[#This Row],[PROPORSI]]*VLOOKUP(Target_AM[[#This Row],[NIPNAS]],Target_CC[],COLUMN(BP$2)+9,0)</f>
        <v>0</v>
      </c>
      <c r="CE612" s="22">
        <f>Target_AM[[#This Row],[PROPORSI]]*VLOOKUP(Target_AM[[#This Row],[NIPNAS]],Target_CC[],COLUMN(BQ$2)+9,0)</f>
        <v>0</v>
      </c>
      <c r="CF612" s="22">
        <f>Target_AM[[#This Row],[PROPORSI]]*VLOOKUP(Target_AM[[#This Row],[NIPNAS]],Target_CC[],COLUMN(BR$2)+9,0)</f>
        <v>0</v>
      </c>
      <c r="CG612" s="22">
        <f>Target_AM[[#This Row],[PROPORSI]]*VLOOKUP(Target_AM[[#This Row],[NIPNAS]],Target_CC[],COLUMN(BS$2)+9,0)</f>
        <v>0</v>
      </c>
      <c r="CH612" s="22">
        <f>Target_AM[[#This Row],[PROPORSI]]*VLOOKUP(Target_AM[[#This Row],[NIPNAS]],Target_CC[],COLUMN(BT$2)+9,0)</f>
        <v>0</v>
      </c>
      <c r="CI612" s="22">
        <f>Target_AM[[#This Row],[PROPORSI]]*VLOOKUP(Target_AM[[#This Row],[NIPNAS]],Target_CC[],COLUMN(BU$2)+9,0)</f>
        <v>0</v>
      </c>
      <c r="CJ612" s="22">
        <f>Target_AM[[#This Row],[PROPORSI]]*VLOOKUP(Target_AM[[#This Row],[NIPNAS]],Target_CC[],COLUMN(BV$2)+9,0)</f>
        <v>0</v>
      </c>
      <c r="CK612" s="22">
        <f>Target_AM[[#This Row],[PROPORSI]]*VLOOKUP(Target_AM[[#This Row],[NIPNAS]],Target_CC[],COLUMN(BW$2)+9,0)</f>
        <v>0</v>
      </c>
      <c r="CL612" s="22">
        <f>Target_AM[[#This Row],[PROPORSI]]*VLOOKUP(Target_AM[[#This Row],[NIPNAS]],Target_CC[],COLUMN(BX$2)+9,0)</f>
        <v>0</v>
      </c>
      <c r="CM612" s="22">
        <f>Target_AM[[#This Row],[PROPORSI]]*VLOOKUP(Target_AM[[#This Row],[NIPNAS]],Target_CC[],COLUMN(BY$2)+9,0)</f>
        <v>0</v>
      </c>
      <c r="CN612" s="22">
        <f>Target_AM[[#This Row],[PROPORSI]]*VLOOKUP(Target_AM[[#This Row],[NIPNAS]],Target_CC[],COLUMN(BZ$2)+9,0)</f>
        <v>0</v>
      </c>
      <c r="CO612" s="22">
        <f>Target_AM[[#This Row],[PROPORSI]]*VLOOKUP(Target_AM[[#This Row],[NIPNAS]],Target_CC[],COLUMN(CA$2)+9,0)</f>
        <v>14632631</v>
      </c>
      <c r="CP612" s="22">
        <f>Target_AM[[#This Row],[PROPORSI]]*VLOOKUP(Target_AM[[#This Row],[NIPNAS]],Target_CC[],COLUMN(CB$2)+9,0)</f>
        <v>14648550</v>
      </c>
      <c r="CQ612" s="22">
        <f>Target_AM[[#This Row],[PROPORSI]]*VLOOKUP(Target_AM[[#This Row],[NIPNAS]],Target_CC[],COLUMN(CC$2)+9,0)</f>
        <v>14547369</v>
      </c>
      <c r="CR612" s="22">
        <f>Target_AM[[#This Row],[PROPORSI]]*VLOOKUP(Target_AM[[#This Row],[NIPNAS]],Target_CC[],COLUMN(CD$2)+9,0)</f>
        <v>14547369</v>
      </c>
      <c r="CS612" s="22">
        <f>Target_AM[[#This Row],[PROPORSI]]*VLOOKUP(Target_AM[[#This Row],[NIPNAS]],Target_CC[],COLUMN(CE$2)+9,0)</f>
        <v>14547369</v>
      </c>
      <c r="CT612" s="22">
        <f>Target_AM[[#This Row],[PROPORSI]]*VLOOKUP(Target_AM[[#This Row],[NIPNAS]],Target_CC[],COLUMN(CF$2)+9,0)</f>
        <v>14547369</v>
      </c>
      <c r="CU612" s="22">
        <f>Target_AM[[#This Row],[PROPORSI]]*VLOOKUP(Target_AM[[#This Row],[NIPNAS]],Target_CC[],COLUMN(CG$2)+9,0)</f>
        <v>14547369</v>
      </c>
      <c r="CV612" s="22">
        <f>Target_AM[[#This Row],[PROPORSI]]*VLOOKUP(Target_AM[[#This Row],[NIPNAS]],Target_CC[],COLUMN(CH$2)+9,0)</f>
        <v>14547369</v>
      </c>
      <c r="CW612" s="22">
        <f>Target_AM[[#This Row],[PROPORSI]]*VLOOKUP(Target_AM[[#This Row],[NIPNAS]],Target_CC[],COLUMN(CI$2)+9,0)</f>
        <v>14547369</v>
      </c>
      <c r="CX612" s="22">
        <f>Target_AM[[#This Row],[PROPORSI]]*VLOOKUP(Target_AM[[#This Row],[NIPNAS]],Target_CC[],COLUMN(CJ$2)+9,0)</f>
        <v>14547369</v>
      </c>
      <c r="CY612" s="22">
        <f>Target_AM[[#This Row],[PROPORSI]]*VLOOKUP(Target_AM[[#This Row],[NIPNAS]],Target_CC[],COLUMN(CK$2)+9,0)</f>
        <v>14547369</v>
      </c>
      <c r="CZ612" s="22">
        <f>Target_AM[[#This Row],[PROPORSI]]*VLOOKUP(Target_AM[[#This Row],[NIPNAS]],Target_CC[],COLUMN(CL$2)+9,0)</f>
        <v>14547369</v>
      </c>
      <c r="DA612" s="22">
        <f>Target_AM[[#This Row],[PROPORSI]]*VLOOKUP(Target_AM[[#This Row],[NIPNAS]],Target_CC[],COLUMN(CM$2)+9,0)</f>
        <v>174754871</v>
      </c>
      <c r="DB612" s="22">
        <f>Target_AM[[#This Row],[PROPORSI]]*VLOOKUP(Target_AM[[#This Row],[NIPNAS]],Target_CC[],COLUMN(CN$2)+9,0)</f>
        <v>0</v>
      </c>
      <c r="DC612" s="22">
        <f>Target_AM[[#This Row],[PROPORSI]]*VLOOKUP(Target_AM[[#This Row],[NIPNAS]],Target_CC[],COLUMN(CO$2)+9,0)</f>
        <v>0</v>
      </c>
      <c r="DD612" s="22">
        <f>Target_AM[[#This Row],[PROPORSI]]*VLOOKUP(Target_AM[[#This Row],[NIPNAS]],Target_CC[],COLUMN(CP$2)+9,0)</f>
        <v>0</v>
      </c>
      <c r="DE612" s="22">
        <f>Target_AM[[#This Row],[PROPORSI]]*VLOOKUP(Target_AM[[#This Row],[NIPNAS]],Target_CC[],COLUMN(CQ$2)+9,0)</f>
        <v>0</v>
      </c>
      <c r="DF612" s="22">
        <f>Target_AM[[#This Row],[PROPORSI]]*VLOOKUP(Target_AM[[#This Row],[NIPNAS]],Target_CC[],COLUMN(CR$2)+9,0)</f>
        <v>0</v>
      </c>
      <c r="DG612" s="22">
        <f>Target_AM[[#This Row],[PROPORSI]]*VLOOKUP(Target_AM[[#This Row],[NIPNAS]],Target_CC[],COLUMN(CS$2)+9,0)</f>
        <v>0</v>
      </c>
      <c r="DH612" s="22">
        <f>Target_AM[[#This Row],[PROPORSI]]*VLOOKUP(Target_AM[[#This Row],[NIPNAS]],Target_CC[],COLUMN(CT$2)+9,0)</f>
        <v>0</v>
      </c>
      <c r="DI612" s="22">
        <f>Target_AM[[#This Row],[PROPORSI]]*VLOOKUP(Target_AM[[#This Row],[NIPNAS]],Target_CC[],COLUMN(CU$2)+9,0)</f>
        <v>0</v>
      </c>
      <c r="DJ612" s="22">
        <f>Target_AM[[#This Row],[PROPORSI]]*VLOOKUP(Target_AM[[#This Row],[NIPNAS]],Target_CC[],COLUMN(CV$2)+9,0)</f>
        <v>0</v>
      </c>
      <c r="DK612" s="22">
        <f>Target_AM[[#This Row],[PROPORSI]]*VLOOKUP(Target_AM[[#This Row],[NIPNAS]],Target_CC[],COLUMN(CW$2)+9,0)</f>
        <v>0</v>
      </c>
      <c r="DL612" s="22">
        <f>Target_AM[[#This Row],[PROPORSI]]*VLOOKUP(Target_AM[[#This Row],[NIPNAS]],Target_CC[],COLUMN(CX$2)+9,0)</f>
        <v>0</v>
      </c>
      <c r="DM612" s="22">
        <f>Target_AM[[#This Row],[PROPORSI]]*VLOOKUP(Target_AM[[#This Row],[NIPNAS]],Target_CC[],COLUMN(CY$2)+9,0)</f>
        <v>0</v>
      </c>
      <c r="DN612" s="22">
        <f>Target_AM[[#This Row],[PROPORSI]]*VLOOKUP(Target_AM[[#This Row],[NIPNAS]],Target_CC[],COLUMN(CZ$2)+9,0)</f>
        <v>0</v>
      </c>
      <c r="DO612" s="22">
        <f>Target_AM[[#This Row],[PROPORSI]]*VLOOKUP(Target_AM[[#This Row],[NIPNAS]],Target_CC[],COLUMN(DA$2)+9,0)</f>
        <v>0</v>
      </c>
      <c r="DP612" s="22">
        <f>Target_AM[[#This Row],[PROPORSI]]*VLOOKUP(Target_AM[[#This Row],[NIPNAS]],Target_CC[],COLUMN(DB$2)+9,0)</f>
        <v>0</v>
      </c>
      <c r="DQ612" s="22">
        <f>Target_AM[[#This Row],[PROPORSI]]*VLOOKUP(Target_AM[[#This Row],[NIPNAS]],Target_CC[],COLUMN(DC$2)+9,0)</f>
        <v>0</v>
      </c>
      <c r="DR612" s="22">
        <f>Target_AM[[#This Row],[PROPORSI]]*VLOOKUP(Target_AM[[#This Row],[NIPNAS]],Target_CC[],COLUMN(DD$2)+9,0)</f>
        <v>0</v>
      </c>
      <c r="DS612" s="22">
        <f>Target_AM[[#This Row],[PROPORSI]]*VLOOKUP(Target_AM[[#This Row],[NIPNAS]],Target_CC[],COLUMN(DE$2)+9,0)</f>
        <v>0</v>
      </c>
      <c r="DT612" s="22">
        <f>Target_AM[[#This Row],[PROPORSI]]*VLOOKUP(Target_AM[[#This Row],[NIPNAS]],Target_CC[],COLUMN(DF$2)+9,0)</f>
        <v>0</v>
      </c>
      <c r="DU612" s="22">
        <f>Target_AM[[#This Row],[PROPORSI]]*VLOOKUP(Target_AM[[#This Row],[NIPNAS]],Target_CC[],COLUMN(DG$2)+9,0)</f>
        <v>0</v>
      </c>
      <c r="DV612" s="22">
        <f>Target_AM[[#This Row],[PROPORSI]]*VLOOKUP(Target_AM[[#This Row],[NIPNAS]],Target_CC[],COLUMN(DH$2)+9,0)</f>
        <v>0</v>
      </c>
      <c r="DW612" s="22">
        <f>Target_AM[[#This Row],[PROPORSI]]*VLOOKUP(Target_AM[[#This Row],[NIPNAS]],Target_CC[],COLUMN(DI$2)+9,0)</f>
        <v>0</v>
      </c>
      <c r="DX612" s="22">
        <f>Target_AM[[#This Row],[PROPORSI]]*VLOOKUP(Target_AM[[#This Row],[NIPNAS]],Target_CC[],COLUMN(DJ$2)+9,0)</f>
        <v>0</v>
      </c>
      <c r="DY612" s="22">
        <f>Target_AM[[#This Row],[PROPORSI]]*VLOOKUP(Target_AM[[#This Row],[NIPNAS]],Target_CC[],COLUMN(DK$2)+9,0)</f>
        <v>0</v>
      </c>
      <c r="DZ612" s="22">
        <f>Target_AM[[#This Row],[PROPORSI]]*VLOOKUP(Target_AM[[#This Row],[NIPNAS]],Target_CC[],COLUMN(DL$2)+9,0)</f>
        <v>0</v>
      </c>
      <c r="EA612" s="22">
        <f>Target_AM[[#This Row],[PROPORSI]]*VLOOKUP(Target_AM[[#This Row],[NIPNAS]],Target_CC[],COLUMN(DM$2)+9,0)</f>
        <v>0</v>
      </c>
    </row>
    <row r="613" spans="2:131" x14ac:dyDescent="0.3">
      <c r="B613">
        <v>940218</v>
      </c>
      <c r="C613" t="s">
        <v>1063</v>
      </c>
      <c r="D613">
        <v>1</v>
      </c>
      <c r="E613" s="8">
        <v>45658</v>
      </c>
      <c r="F613">
        <v>76510222</v>
      </c>
      <c r="G613" t="s">
        <v>252</v>
      </c>
      <c r="J613" t="s">
        <v>1081</v>
      </c>
      <c r="K613" t="s">
        <v>23</v>
      </c>
      <c r="L613" t="s">
        <v>159</v>
      </c>
      <c r="M613" t="s">
        <v>31</v>
      </c>
      <c r="N613" s="23">
        <f>Target_AM[[#This Row],[PROPORSI]]*VLOOKUP(Target_AM[[#This Row],[NIPNAS]],Target_CC[],9,0)</f>
        <v>8011564078</v>
      </c>
      <c r="O613" s="22">
        <f>Target_AM[[#This Row],[PROPORSI]]*VLOOKUP(Target_AM[[#This Row],[NIPNAS]],Target_CC[],COLUMN(A$2)+9,0)</f>
        <v>729721861.37051034</v>
      </c>
      <c r="P613" s="22">
        <f>Target_AM[[#This Row],[PROPORSI]]*VLOOKUP(Target_AM[[#This Row],[NIPNAS]],Target_CC[],COLUMN(B$2)+9,0)</f>
        <v>660617561.86781228</v>
      </c>
      <c r="Q613" s="22">
        <f>Target_AM[[#This Row],[PROPORSI]]*VLOOKUP(Target_AM[[#This Row],[NIPNAS]],Target_CC[],COLUMN(C$2)+9,0)</f>
        <v>205786908.06102467</v>
      </c>
      <c r="R613" s="22">
        <f>Target_AM[[#This Row],[PROPORSI]]*VLOOKUP(Target_AM[[#This Row],[NIPNAS]],Target_CC[],COLUMN(D$2)+9,0)</f>
        <v>211309627.95720991</v>
      </c>
      <c r="S613" s="22">
        <f>Target_AM[[#This Row],[PROPORSI]]*VLOOKUP(Target_AM[[#This Row],[NIPNAS]],Target_CC[],COLUMN(E$2)+9,0)</f>
        <v>806835396.93502223</v>
      </c>
      <c r="T613" s="22">
        <f>Target_AM[[#This Row],[PROPORSI]]*VLOOKUP(Target_AM[[#This Row],[NIPNAS]],Target_CC[],COLUMN(F$2)+9,0)</f>
        <v>1985525656.1132903</v>
      </c>
      <c r="U613" s="22">
        <f>Target_AM[[#This Row],[PROPORSI]]*VLOOKUP(Target_AM[[#This Row],[NIPNAS]],Target_CC[],COLUMN(G$2)+9,0)</f>
        <v>158782433.58674651</v>
      </c>
      <c r="V613" s="22">
        <f>Target_AM[[#This Row],[PROPORSI]]*VLOOKUP(Target_AM[[#This Row],[NIPNAS]],Target_CC[],COLUMN(H$2)+9,0)</f>
        <v>78793130.353730559</v>
      </c>
      <c r="W613" s="22">
        <f>Target_AM[[#This Row],[PROPORSI]]*VLOOKUP(Target_AM[[#This Row],[NIPNAS]],Target_CC[],COLUMN(I$2)+9,0)</f>
        <v>109554400.06492269</v>
      </c>
      <c r="X613" s="22">
        <f>Target_AM[[#This Row],[PROPORSI]]*VLOOKUP(Target_AM[[#This Row],[NIPNAS]],Target_CC[],COLUMN(J$2)+9,0)</f>
        <v>162666948.03865951</v>
      </c>
      <c r="Y613" s="22">
        <f>Target_AM[[#This Row],[PROPORSI]]*VLOOKUP(Target_AM[[#This Row],[NIPNAS]],Target_CC[],COLUMN(K$2)+9,0)</f>
        <v>87871776.595476031</v>
      </c>
      <c r="Z613" s="22">
        <f>Target_AM[[#This Row],[PROPORSI]]*VLOOKUP(Target_AM[[#This Row],[NIPNAS]],Target_CC[],COLUMN(L$2)+9,0)</f>
        <v>170413221.05129465</v>
      </c>
      <c r="AA613" s="22">
        <f>Target_AM[[#This Row],[PROPORSI]]*VLOOKUP(Target_AM[[#This Row],[NIPNAS]],Target_CC[],COLUMN(M$2)+9,0)</f>
        <v>5367878921.995698</v>
      </c>
      <c r="AB613" s="22">
        <f>Target_AM[[#This Row],[PROPORSI]]*VLOOKUP(Target_AM[[#This Row],[NIPNAS]],Target_CC[],COLUMN(N$2)+9,0)</f>
        <v>7779113.4860143661</v>
      </c>
      <c r="AC613" s="22">
        <f>Target_AM[[#This Row],[PROPORSI]]*VLOOKUP(Target_AM[[#This Row],[NIPNAS]],Target_CC[],COLUMN(O$2)+9,0)</f>
        <v>27557874.775061846</v>
      </c>
      <c r="AD613" s="22">
        <f>Target_AM[[#This Row],[PROPORSI]]*VLOOKUP(Target_AM[[#This Row],[NIPNAS]],Target_CC[],COLUMN(P$2)+9,0)</f>
        <v>7483697.0686199963</v>
      </c>
      <c r="AE613" s="22">
        <f>Target_AM[[#This Row],[PROPORSI]]*VLOOKUP(Target_AM[[#This Row],[NIPNAS]],Target_CC[],COLUMN(Q$2)+9,0)</f>
        <v>26715392.010720283</v>
      </c>
      <c r="AF613" s="22">
        <f>Target_AM[[#This Row],[PROPORSI]]*VLOOKUP(Target_AM[[#This Row],[NIPNAS]],Target_CC[],COLUMN(R$2)+9,0)</f>
        <v>89112432.13470304</v>
      </c>
      <c r="AG613" s="22">
        <f>Target_AM[[#This Row],[PROPORSI]]*VLOOKUP(Target_AM[[#This Row],[NIPNAS]],Target_CC[],COLUMN(S$2)+9,0)</f>
        <v>300776883.13105345</v>
      </c>
      <c r="AH613" s="22">
        <f>Target_AM[[#This Row],[PROPORSI]]*VLOOKUP(Target_AM[[#This Row],[NIPNAS]],Target_CC[],COLUMN(T$2)+9,0)</f>
        <v>26332669.970573157</v>
      </c>
      <c r="AI613" s="22">
        <f>Target_AM[[#This Row],[PROPORSI]]*VLOOKUP(Target_AM[[#This Row],[NIPNAS]],Target_CC[],COLUMN(U$2)+9,0)</f>
        <v>13865977.46009329</v>
      </c>
      <c r="AJ613" s="22">
        <f>Target_AM[[#This Row],[PROPORSI]]*VLOOKUP(Target_AM[[#This Row],[NIPNAS]],Target_CC[],COLUMN(V$2)+9,0)</f>
        <v>20016797.918009013</v>
      </c>
      <c r="AK613" s="22">
        <f>Target_AM[[#This Row],[PROPORSI]]*VLOOKUP(Target_AM[[#This Row],[NIPNAS]],Target_CC[],COLUMN(W$2)+9,0)</f>
        <v>18964837.10456109</v>
      </c>
      <c r="AL613" s="22">
        <f>Target_AM[[#This Row],[PROPORSI]]*VLOOKUP(Target_AM[[#This Row],[NIPNAS]],Target_CC[],COLUMN(X$2)+9,0)</f>
        <v>10247814.088146478</v>
      </c>
      <c r="AM613" s="22">
        <f>Target_AM[[#This Row],[PROPORSI]]*VLOOKUP(Target_AM[[#This Row],[NIPNAS]],Target_CC[],COLUMN(Y$2)+9,0)</f>
        <v>22763559.978241593</v>
      </c>
      <c r="AN613" s="22">
        <f>Target_AM[[#This Row],[PROPORSI]]*VLOOKUP(Target_AM[[#This Row],[NIPNAS]],Target_CC[],COLUMN(Z$2)+9,0)</f>
        <v>571617049.12579751</v>
      </c>
      <c r="AO613" s="22">
        <f>Target_AM[[#This Row],[PROPORSI]]*VLOOKUP(Target_AM[[#This Row],[NIPNAS]],Target_CC[],COLUMN(AA$2)+9,0)</f>
        <v>737500974.85652471</v>
      </c>
      <c r="AP613" s="22">
        <f>Target_AM[[#This Row],[PROPORSI]]*VLOOKUP(Target_AM[[#This Row],[NIPNAS]],Target_CC[],COLUMN(AB$2)+9,0)</f>
        <v>688175436.64287412</v>
      </c>
      <c r="AQ613" s="22">
        <f>Target_AM[[#This Row],[PROPORSI]]*VLOOKUP(Target_AM[[#This Row],[NIPNAS]],Target_CC[],COLUMN(AC$2)+9,0)</f>
        <v>213270605.12964466</v>
      </c>
      <c r="AR613" s="22">
        <f>Target_AM[[#This Row],[PROPORSI]]*VLOOKUP(Target_AM[[#This Row],[NIPNAS]],Target_CC[],COLUMN(AD$2)+9,0)</f>
        <v>238025019.9679302</v>
      </c>
      <c r="AS613" s="22">
        <f>Target_AM[[#This Row],[PROPORSI]]*VLOOKUP(Target_AM[[#This Row],[NIPNAS]],Target_CC[],COLUMN(AE$2)+9,0)</f>
        <v>895947829.06972528</v>
      </c>
      <c r="AT613" s="22">
        <f>Target_AM[[#This Row],[PROPORSI]]*VLOOKUP(Target_AM[[#This Row],[NIPNAS]],Target_CC[],COLUMN(AF$2)+9,0)</f>
        <v>2286302539.2443438</v>
      </c>
      <c r="AU613" s="22">
        <f>Target_AM[[#This Row],[PROPORSI]]*VLOOKUP(Target_AM[[#This Row],[NIPNAS]],Target_CC[],COLUMN(AG$2)+9,0)</f>
        <v>185115103.55731967</v>
      </c>
      <c r="AV613" s="22">
        <f>Target_AM[[#This Row],[PROPORSI]]*VLOOKUP(Target_AM[[#This Row],[NIPNAS]],Target_CC[],COLUMN(AH$2)+9,0)</f>
        <v>92659107.813823849</v>
      </c>
      <c r="AW613" s="22">
        <f>Target_AM[[#This Row],[PROPORSI]]*VLOOKUP(Target_AM[[#This Row],[NIPNAS]],Target_CC[],COLUMN(AI$2)+9,0)</f>
        <v>129571197.9829317</v>
      </c>
      <c r="AX613" s="22">
        <f>Target_AM[[#This Row],[PROPORSI]]*VLOOKUP(Target_AM[[#This Row],[NIPNAS]],Target_CC[],COLUMN(AJ$2)+9,0)</f>
        <v>181631785.1432206</v>
      </c>
      <c r="AY613" s="22">
        <f>Target_AM[[#This Row],[PROPORSI]]*VLOOKUP(Target_AM[[#This Row],[NIPNAS]],Target_CC[],COLUMN(AK$2)+9,0)</f>
        <v>98119590.683622509</v>
      </c>
      <c r="AZ613" s="22">
        <f>Target_AM[[#This Row],[PROPORSI]]*VLOOKUP(Target_AM[[#This Row],[NIPNAS]],Target_CC[],COLUMN(AL$2)+9,0)</f>
        <v>193176781.02953625</v>
      </c>
      <c r="BA613" s="22">
        <f>Target_AM[[#This Row],[PROPORSI]]*VLOOKUP(Target_AM[[#This Row],[NIPNAS]],Target_CC[],COLUMN(AM$2)+9,0)</f>
        <v>5939495971.1214972</v>
      </c>
      <c r="BB613" s="22">
        <f>Target_AM[[#This Row],[PROPORSI]]*VLOOKUP(Target_AM[[#This Row],[NIPNAS]],Target_CC[],COLUMN(AN$2)+9,0)</f>
        <v>0</v>
      </c>
      <c r="BC613" s="22">
        <f>Target_AM[[#This Row],[PROPORSI]]*VLOOKUP(Target_AM[[#This Row],[NIPNAS]],Target_CC[],COLUMN(AO$2)+9,0)</f>
        <v>0</v>
      </c>
      <c r="BD613" s="22">
        <f>Target_AM[[#This Row],[PROPORSI]]*VLOOKUP(Target_AM[[#This Row],[NIPNAS]],Target_CC[],COLUMN(AP$2)+9,0)</f>
        <v>0</v>
      </c>
      <c r="BE613" s="22">
        <f>Target_AM[[#This Row],[PROPORSI]]*VLOOKUP(Target_AM[[#This Row],[NIPNAS]],Target_CC[],COLUMN(AQ$2)+9,0)</f>
        <v>0</v>
      </c>
      <c r="BF613" s="22">
        <f>Target_AM[[#This Row],[PROPORSI]]*VLOOKUP(Target_AM[[#This Row],[NIPNAS]],Target_CC[],COLUMN(AR$2)+9,0)</f>
        <v>0</v>
      </c>
      <c r="BG613" s="22">
        <f>Target_AM[[#This Row],[PROPORSI]]*VLOOKUP(Target_AM[[#This Row],[NIPNAS]],Target_CC[],COLUMN(AS$2)+9,0)</f>
        <v>0</v>
      </c>
      <c r="BH613" s="22">
        <f>Target_AM[[#This Row],[PROPORSI]]*VLOOKUP(Target_AM[[#This Row],[NIPNAS]],Target_CC[],COLUMN(AT$2)+9,0)</f>
        <v>0</v>
      </c>
      <c r="BI613" s="22">
        <f>Target_AM[[#This Row],[PROPORSI]]*VLOOKUP(Target_AM[[#This Row],[NIPNAS]],Target_CC[],COLUMN(AU$2)+9,0)</f>
        <v>0</v>
      </c>
      <c r="BJ613" s="22">
        <f>Target_AM[[#This Row],[PROPORSI]]*VLOOKUP(Target_AM[[#This Row],[NIPNAS]],Target_CC[],COLUMN(AV$2)+9,0)</f>
        <v>0</v>
      </c>
      <c r="BK613" s="22">
        <f>Target_AM[[#This Row],[PROPORSI]]*VLOOKUP(Target_AM[[#This Row],[NIPNAS]],Target_CC[],COLUMN(AW$2)+9,0)</f>
        <v>0</v>
      </c>
      <c r="BL613" s="22">
        <f>Target_AM[[#This Row],[PROPORSI]]*VLOOKUP(Target_AM[[#This Row],[NIPNAS]],Target_CC[],COLUMN(AX$2)+9,0)</f>
        <v>0</v>
      </c>
      <c r="BM613" s="22">
        <f>Target_AM[[#This Row],[PROPORSI]]*VLOOKUP(Target_AM[[#This Row],[NIPNAS]],Target_CC[],COLUMN(AY$2)+9,0)</f>
        <v>0</v>
      </c>
      <c r="BN613" s="22">
        <f>Target_AM[[#This Row],[PROPORSI]]*VLOOKUP(Target_AM[[#This Row],[NIPNAS]],Target_CC[],COLUMN(AZ$2)+9,0)</f>
        <v>0</v>
      </c>
      <c r="BO613" s="22">
        <f>Target_AM[[#This Row],[PROPORSI]]*VLOOKUP(Target_AM[[#This Row],[NIPNAS]],Target_CC[],COLUMN(BA$2)+9,0)</f>
        <v>108474444</v>
      </c>
      <c r="BP613" s="22">
        <f>Target_AM[[#This Row],[PROPORSI]]*VLOOKUP(Target_AM[[#This Row],[NIPNAS]],Target_CC[],COLUMN(BB$2)+9,0)</f>
        <v>82753934</v>
      </c>
      <c r="BQ613" s="22">
        <f>Target_AM[[#This Row],[PROPORSI]]*VLOOKUP(Target_AM[[#This Row],[NIPNAS]],Target_CC[],COLUMN(BC$2)+9,0)</f>
        <v>116507454</v>
      </c>
      <c r="BR613" s="22">
        <f>Target_AM[[#This Row],[PROPORSI]]*VLOOKUP(Target_AM[[#This Row],[NIPNAS]],Target_CC[],COLUMN(BD$2)+9,0)</f>
        <v>114658628</v>
      </c>
      <c r="BS613" s="22">
        <f>Target_AM[[#This Row],[PROPORSI]]*VLOOKUP(Target_AM[[#This Row],[NIPNAS]],Target_CC[],COLUMN(BE$2)+9,0)</f>
        <v>114658628</v>
      </c>
      <c r="BT613" s="22">
        <f>Target_AM[[#This Row],[PROPORSI]]*VLOOKUP(Target_AM[[#This Row],[NIPNAS]],Target_CC[],COLUMN(BF$2)+9,0)</f>
        <v>114658628</v>
      </c>
      <c r="BU613" s="22">
        <f>Target_AM[[#This Row],[PROPORSI]]*VLOOKUP(Target_AM[[#This Row],[NIPNAS]],Target_CC[],COLUMN(BG$2)+9,0)</f>
        <v>114658628</v>
      </c>
      <c r="BV613" s="22">
        <f>Target_AM[[#This Row],[PROPORSI]]*VLOOKUP(Target_AM[[#This Row],[NIPNAS]],Target_CC[],COLUMN(BH$2)+9,0)</f>
        <v>114658628</v>
      </c>
      <c r="BW613" s="22">
        <f>Target_AM[[#This Row],[PROPORSI]]*VLOOKUP(Target_AM[[#This Row],[NIPNAS]],Target_CC[],COLUMN(BI$2)+9,0)</f>
        <v>114658628</v>
      </c>
      <c r="BX613" s="22">
        <f>Target_AM[[#This Row],[PROPORSI]]*VLOOKUP(Target_AM[[#This Row],[NIPNAS]],Target_CC[],COLUMN(BJ$2)+9,0)</f>
        <v>114658628</v>
      </c>
      <c r="BY613" s="22">
        <f>Target_AM[[#This Row],[PROPORSI]]*VLOOKUP(Target_AM[[#This Row],[NIPNAS]],Target_CC[],COLUMN(BK$2)+9,0)</f>
        <v>114658628</v>
      </c>
      <c r="BZ613" s="22">
        <f>Target_AM[[#This Row],[PROPORSI]]*VLOOKUP(Target_AM[[#This Row],[NIPNAS]],Target_CC[],COLUMN(BL$2)+9,0)</f>
        <v>114658628</v>
      </c>
      <c r="CA613" s="22">
        <f>Target_AM[[#This Row],[PROPORSI]]*VLOOKUP(Target_AM[[#This Row],[NIPNAS]],Target_CC[],COLUMN(BM$2)+9,0)</f>
        <v>1339663484</v>
      </c>
      <c r="CB613" s="22">
        <f>Target_AM[[#This Row],[PROPORSI]]*VLOOKUP(Target_AM[[#This Row],[NIPNAS]],Target_CC[],COLUMN(BN$2)+9,0)</f>
        <v>27860198</v>
      </c>
      <c r="CC613" s="22">
        <f>Target_AM[[#This Row],[PROPORSI]]*VLOOKUP(Target_AM[[#This Row],[NIPNAS]],Target_CC[],COLUMN(BO$2)+9,0)</f>
        <v>3367982</v>
      </c>
      <c r="CD613" s="22">
        <f>Target_AM[[#This Row],[PROPORSI]]*VLOOKUP(Target_AM[[#This Row],[NIPNAS]],Target_CC[],COLUMN(BP$2)+9,0)</f>
        <v>36976520</v>
      </c>
      <c r="CE613" s="22">
        <f>Target_AM[[#This Row],[PROPORSI]]*VLOOKUP(Target_AM[[#This Row],[NIPNAS]],Target_CC[],COLUMN(BQ$2)+9,0)</f>
        <v>35127694</v>
      </c>
      <c r="CF613" s="22">
        <f>Target_AM[[#This Row],[PROPORSI]]*VLOOKUP(Target_AM[[#This Row],[NIPNAS]],Target_CC[],COLUMN(BR$2)+9,0)</f>
        <v>35127694</v>
      </c>
      <c r="CG613" s="22">
        <f>Target_AM[[#This Row],[PROPORSI]]*VLOOKUP(Target_AM[[#This Row],[NIPNAS]],Target_CC[],COLUMN(BS$2)+9,0)</f>
        <v>35127694</v>
      </c>
      <c r="CH613" s="22">
        <f>Target_AM[[#This Row],[PROPORSI]]*VLOOKUP(Target_AM[[#This Row],[NIPNAS]],Target_CC[],COLUMN(BT$2)+9,0)</f>
        <v>35127694</v>
      </c>
      <c r="CI613" s="22">
        <f>Target_AM[[#This Row],[PROPORSI]]*VLOOKUP(Target_AM[[#This Row],[NIPNAS]],Target_CC[],COLUMN(BU$2)+9,0)</f>
        <v>35127694</v>
      </c>
      <c r="CJ613" s="22">
        <f>Target_AM[[#This Row],[PROPORSI]]*VLOOKUP(Target_AM[[#This Row],[NIPNAS]],Target_CC[],COLUMN(BV$2)+9,0)</f>
        <v>35127694</v>
      </c>
      <c r="CK613" s="22">
        <f>Target_AM[[#This Row],[PROPORSI]]*VLOOKUP(Target_AM[[#This Row],[NIPNAS]],Target_CC[],COLUMN(BW$2)+9,0)</f>
        <v>35127694</v>
      </c>
      <c r="CL613" s="22">
        <f>Target_AM[[#This Row],[PROPORSI]]*VLOOKUP(Target_AM[[#This Row],[NIPNAS]],Target_CC[],COLUMN(BX$2)+9,0)</f>
        <v>35127694</v>
      </c>
      <c r="CM613" s="22">
        <f>Target_AM[[#This Row],[PROPORSI]]*VLOOKUP(Target_AM[[#This Row],[NIPNAS]],Target_CC[],COLUMN(BY$2)+9,0)</f>
        <v>35127694</v>
      </c>
      <c r="CN613" s="22">
        <f>Target_AM[[#This Row],[PROPORSI]]*VLOOKUP(Target_AM[[#This Row],[NIPNAS]],Target_CC[],COLUMN(BZ$2)+9,0)</f>
        <v>384353946</v>
      </c>
      <c r="CO613" s="22">
        <f>Target_AM[[#This Row],[PROPORSI]]*VLOOKUP(Target_AM[[#This Row],[NIPNAS]],Target_CC[],COLUMN(CA$2)+9,0)</f>
        <v>80614246</v>
      </c>
      <c r="CP613" s="22">
        <f>Target_AM[[#This Row],[PROPORSI]]*VLOOKUP(Target_AM[[#This Row],[NIPNAS]],Target_CC[],COLUMN(CB$2)+9,0)</f>
        <v>79385952</v>
      </c>
      <c r="CQ613" s="22">
        <f>Target_AM[[#This Row],[PROPORSI]]*VLOOKUP(Target_AM[[#This Row],[NIPNAS]],Target_CC[],COLUMN(CC$2)+9,0)</f>
        <v>79530934</v>
      </c>
      <c r="CR613" s="22">
        <f>Target_AM[[#This Row],[PROPORSI]]*VLOOKUP(Target_AM[[#This Row],[NIPNAS]],Target_CC[],COLUMN(CD$2)+9,0)</f>
        <v>79530934</v>
      </c>
      <c r="CS613" s="22">
        <f>Target_AM[[#This Row],[PROPORSI]]*VLOOKUP(Target_AM[[#This Row],[NIPNAS]],Target_CC[],COLUMN(CE$2)+9,0)</f>
        <v>79530934</v>
      </c>
      <c r="CT613" s="22">
        <f>Target_AM[[#This Row],[PROPORSI]]*VLOOKUP(Target_AM[[#This Row],[NIPNAS]],Target_CC[],COLUMN(CF$2)+9,0)</f>
        <v>79530934</v>
      </c>
      <c r="CU613" s="22">
        <f>Target_AM[[#This Row],[PROPORSI]]*VLOOKUP(Target_AM[[#This Row],[NIPNAS]],Target_CC[],COLUMN(CG$2)+9,0)</f>
        <v>79530934</v>
      </c>
      <c r="CV613" s="22">
        <f>Target_AM[[#This Row],[PROPORSI]]*VLOOKUP(Target_AM[[#This Row],[NIPNAS]],Target_CC[],COLUMN(CH$2)+9,0)</f>
        <v>79530934</v>
      </c>
      <c r="CW613" s="22">
        <f>Target_AM[[#This Row],[PROPORSI]]*VLOOKUP(Target_AM[[#This Row],[NIPNAS]],Target_CC[],COLUMN(CI$2)+9,0)</f>
        <v>79530934</v>
      </c>
      <c r="CX613" s="22">
        <f>Target_AM[[#This Row],[PROPORSI]]*VLOOKUP(Target_AM[[#This Row],[NIPNAS]],Target_CC[],COLUMN(CJ$2)+9,0)</f>
        <v>79530934</v>
      </c>
      <c r="CY613" s="22">
        <f>Target_AM[[#This Row],[PROPORSI]]*VLOOKUP(Target_AM[[#This Row],[NIPNAS]],Target_CC[],COLUMN(CK$2)+9,0)</f>
        <v>79530934</v>
      </c>
      <c r="CZ613" s="22">
        <f>Target_AM[[#This Row],[PROPORSI]]*VLOOKUP(Target_AM[[#This Row],[NIPNAS]],Target_CC[],COLUMN(CL$2)+9,0)</f>
        <v>79530934</v>
      </c>
      <c r="DA613" s="22">
        <f>Target_AM[[#This Row],[PROPORSI]]*VLOOKUP(Target_AM[[#This Row],[NIPNAS]],Target_CC[],COLUMN(CM$2)+9,0)</f>
        <v>955309538</v>
      </c>
      <c r="DB613" s="22">
        <f>Target_AM[[#This Row],[PROPORSI]]*VLOOKUP(Target_AM[[#This Row],[NIPNAS]],Target_CC[],COLUMN(CN$2)+9,0)</f>
        <v>0</v>
      </c>
      <c r="DC613" s="22">
        <f>Target_AM[[#This Row],[PROPORSI]]*VLOOKUP(Target_AM[[#This Row],[NIPNAS]],Target_CC[],COLUMN(CO$2)+9,0)</f>
        <v>0</v>
      </c>
      <c r="DD613" s="22">
        <f>Target_AM[[#This Row],[PROPORSI]]*VLOOKUP(Target_AM[[#This Row],[NIPNAS]],Target_CC[],COLUMN(CP$2)+9,0)</f>
        <v>28296010</v>
      </c>
      <c r="DE613" s="22">
        <f>Target_AM[[#This Row],[PROPORSI]]*VLOOKUP(Target_AM[[#This Row],[NIPNAS]],Target_CC[],COLUMN(CQ$2)+9,0)</f>
        <v>0</v>
      </c>
      <c r="DF613" s="22">
        <f>Target_AM[[#This Row],[PROPORSI]]*VLOOKUP(Target_AM[[#This Row],[NIPNAS]],Target_CC[],COLUMN(CR$2)+9,0)</f>
        <v>0</v>
      </c>
      <c r="DG613" s="22">
        <f>Target_AM[[#This Row],[PROPORSI]]*VLOOKUP(Target_AM[[#This Row],[NIPNAS]],Target_CC[],COLUMN(CS$2)+9,0)</f>
        <v>0</v>
      </c>
      <c r="DH613" s="22">
        <f>Target_AM[[#This Row],[PROPORSI]]*VLOOKUP(Target_AM[[#This Row],[NIPNAS]],Target_CC[],COLUMN(CT$2)+9,0)</f>
        <v>0</v>
      </c>
      <c r="DI613" s="22">
        <f>Target_AM[[#This Row],[PROPORSI]]*VLOOKUP(Target_AM[[#This Row],[NIPNAS]],Target_CC[],COLUMN(CU$2)+9,0)</f>
        <v>0</v>
      </c>
      <c r="DJ613" s="22">
        <f>Target_AM[[#This Row],[PROPORSI]]*VLOOKUP(Target_AM[[#This Row],[NIPNAS]],Target_CC[],COLUMN(CV$2)+9,0)</f>
        <v>0</v>
      </c>
      <c r="DK613" s="22">
        <f>Target_AM[[#This Row],[PROPORSI]]*VLOOKUP(Target_AM[[#This Row],[NIPNAS]],Target_CC[],COLUMN(CW$2)+9,0)</f>
        <v>0</v>
      </c>
      <c r="DL613" s="22">
        <f>Target_AM[[#This Row],[PROPORSI]]*VLOOKUP(Target_AM[[#This Row],[NIPNAS]],Target_CC[],COLUMN(CX$2)+9,0)</f>
        <v>0</v>
      </c>
      <c r="DM613" s="22">
        <f>Target_AM[[#This Row],[PROPORSI]]*VLOOKUP(Target_AM[[#This Row],[NIPNAS]],Target_CC[],COLUMN(CY$2)+9,0)</f>
        <v>0</v>
      </c>
      <c r="DN613" s="22">
        <f>Target_AM[[#This Row],[PROPORSI]]*VLOOKUP(Target_AM[[#This Row],[NIPNAS]],Target_CC[],COLUMN(CZ$2)+9,0)</f>
        <v>28296010</v>
      </c>
      <c r="DO613" s="22">
        <f>Target_AM[[#This Row],[PROPORSI]]*VLOOKUP(Target_AM[[#This Row],[NIPNAS]],Target_CC[],COLUMN(DA$2)+9,0)</f>
        <v>0</v>
      </c>
      <c r="DP613" s="22">
        <f>Target_AM[[#This Row],[PROPORSI]]*VLOOKUP(Target_AM[[#This Row],[NIPNAS]],Target_CC[],COLUMN(DB$2)+9,0)</f>
        <v>0</v>
      </c>
      <c r="DQ613" s="22">
        <f>Target_AM[[#This Row],[PROPORSI]]*VLOOKUP(Target_AM[[#This Row],[NIPNAS]],Target_CC[],COLUMN(DC$2)+9,0)</f>
        <v>0</v>
      </c>
      <c r="DR613" s="22">
        <f>Target_AM[[#This Row],[PROPORSI]]*VLOOKUP(Target_AM[[#This Row],[NIPNAS]],Target_CC[],COLUMN(DD$2)+9,0)</f>
        <v>0</v>
      </c>
      <c r="DS613" s="22">
        <f>Target_AM[[#This Row],[PROPORSI]]*VLOOKUP(Target_AM[[#This Row],[NIPNAS]],Target_CC[],COLUMN(DE$2)+9,0)</f>
        <v>0</v>
      </c>
      <c r="DT613" s="22">
        <f>Target_AM[[#This Row],[PROPORSI]]*VLOOKUP(Target_AM[[#This Row],[NIPNAS]],Target_CC[],COLUMN(DF$2)+9,0)</f>
        <v>0</v>
      </c>
      <c r="DU613" s="22">
        <f>Target_AM[[#This Row],[PROPORSI]]*VLOOKUP(Target_AM[[#This Row],[NIPNAS]],Target_CC[],COLUMN(DG$2)+9,0)</f>
        <v>0</v>
      </c>
      <c r="DV613" s="22">
        <f>Target_AM[[#This Row],[PROPORSI]]*VLOOKUP(Target_AM[[#This Row],[NIPNAS]],Target_CC[],COLUMN(DH$2)+9,0)</f>
        <v>0</v>
      </c>
      <c r="DW613" s="22">
        <f>Target_AM[[#This Row],[PROPORSI]]*VLOOKUP(Target_AM[[#This Row],[NIPNAS]],Target_CC[],COLUMN(DI$2)+9,0)</f>
        <v>0</v>
      </c>
      <c r="DX613" s="22">
        <f>Target_AM[[#This Row],[PROPORSI]]*VLOOKUP(Target_AM[[#This Row],[NIPNAS]],Target_CC[],COLUMN(DJ$2)+9,0)</f>
        <v>0</v>
      </c>
      <c r="DY613" s="22">
        <f>Target_AM[[#This Row],[PROPORSI]]*VLOOKUP(Target_AM[[#This Row],[NIPNAS]],Target_CC[],COLUMN(DK$2)+9,0)</f>
        <v>0</v>
      </c>
      <c r="DZ613" s="22">
        <f>Target_AM[[#This Row],[PROPORSI]]*VLOOKUP(Target_AM[[#This Row],[NIPNAS]],Target_CC[],COLUMN(DL$2)+9,0)</f>
        <v>0</v>
      </c>
      <c r="EA613" s="22">
        <f>Target_AM[[#This Row],[PROPORSI]]*VLOOKUP(Target_AM[[#This Row],[NIPNAS]],Target_CC[],COLUMN(DM$2)+9,0)</f>
        <v>0</v>
      </c>
    </row>
    <row r="614" spans="2:131" x14ac:dyDescent="0.3">
      <c r="B614">
        <v>920163</v>
      </c>
      <c r="C614" t="s">
        <v>1055</v>
      </c>
      <c r="D614">
        <v>1</v>
      </c>
      <c r="E614" s="8">
        <v>45658</v>
      </c>
      <c r="F614">
        <v>76510223</v>
      </c>
      <c r="G614" t="s">
        <v>262</v>
      </c>
      <c r="J614" t="s">
        <v>1081</v>
      </c>
      <c r="K614" t="s">
        <v>24</v>
      </c>
      <c r="L614" t="s">
        <v>159</v>
      </c>
      <c r="M614" t="s">
        <v>31</v>
      </c>
      <c r="N614" s="23">
        <f>Target_AM[[#This Row],[PROPORSI]]*VLOOKUP(Target_AM[[#This Row],[NIPNAS]],Target_CC[],9,0)</f>
        <v>5346927323</v>
      </c>
      <c r="O614" s="22">
        <f>Target_AM[[#This Row],[PROPORSI]]*VLOOKUP(Target_AM[[#This Row],[NIPNAS]],Target_CC[],COLUMN(A$2)+9,0)</f>
        <v>151615463.48768282</v>
      </c>
      <c r="P614" s="22">
        <f>Target_AM[[#This Row],[PROPORSI]]*VLOOKUP(Target_AM[[#This Row],[NIPNAS]],Target_CC[],COLUMN(B$2)+9,0)</f>
        <v>146926599.20716614</v>
      </c>
      <c r="Q614" s="22">
        <f>Target_AM[[#This Row],[PROPORSI]]*VLOOKUP(Target_AM[[#This Row],[NIPNAS]],Target_CC[],COLUMN(C$2)+9,0)</f>
        <v>365127788.86222696</v>
      </c>
      <c r="R614" s="22">
        <f>Target_AM[[#This Row],[PROPORSI]]*VLOOKUP(Target_AM[[#This Row],[NIPNAS]],Target_CC[],COLUMN(D$2)+9,0)</f>
        <v>189393320.74545756</v>
      </c>
      <c r="S614" s="22">
        <f>Target_AM[[#This Row],[PROPORSI]]*VLOOKUP(Target_AM[[#This Row],[NIPNAS]],Target_CC[],COLUMN(E$2)+9,0)</f>
        <v>256583361.34655064</v>
      </c>
      <c r="T614" s="22">
        <f>Target_AM[[#This Row],[PROPORSI]]*VLOOKUP(Target_AM[[#This Row],[NIPNAS]],Target_CC[],COLUMN(F$2)+9,0)</f>
        <v>315965828.90389627</v>
      </c>
      <c r="U614" s="22">
        <f>Target_AM[[#This Row],[PROPORSI]]*VLOOKUP(Target_AM[[#This Row],[NIPNAS]],Target_CC[],COLUMN(G$2)+9,0)</f>
        <v>290432944.01892745</v>
      </c>
      <c r="V614" s="22">
        <f>Target_AM[[#This Row],[PROPORSI]]*VLOOKUP(Target_AM[[#This Row],[NIPNAS]],Target_CC[],COLUMN(H$2)+9,0)</f>
        <v>255930332.56729442</v>
      </c>
      <c r="W614" s="22">
        <f>Target_AM[[#This Row],[PROPORSI]]*VLOOKUP(Target_AM[[#This Row],[NIPNAS]],Target_CC[],COLUMN(I$2)+9,0)</f>
        <v>490432996.92367321</v>
      </c>
      <c r="X614" s="22">
        <f>Target_AM[[#This Row],[PROPORSI]]*VLOOKUP(Target_AM[[#This Row],[NIPNAS]],Target_CC[],COLUMN(J$2)+9,0)</f>
        <v>170947624.99656403</v>
      </c>
      <c r="Y614" s="22">
        <f>Target_AM[[#This Row],[PROPORSI]]*VLOOKUP(Target_AM[[#This Row],[NIPNAS]],Target_CC[],COLUMN(K$2)+9,0)</f>
        <v>131655715.96124803</v>
      </c>
      <c r="Z614" s="22">
        <f>Target_AM[[#This Row],[PROPORSI]]*VLOOKUP(Target_AM[[#This Row],[NIPNAS]],Target_CC[],COLUMN(L$2)+9,0)</f>
        <v>175655591.08500263</v>
      </c>
      <c r="AA614" s="22">
        <f>Target_AM[[#This Row],[PROPORSI]]*VLOOKUP(Target_AM[[#This Row],[NIPNAS]],Target_CC[],COLUMN(M$2)+9,0)</f>
        <v>2940667568.10569</v>
      </c>
      <c r="AB614" s="22">
        <f>Target_AM[[#This Row],[PROPORSI]]*VLOOKUP(Target_AM[[#This Row],[NIPNAS]],Target_CC[],COLUMN(N$2)+9,0)</f>
        <v>1616278.6934877336</v>
      </c>
      <c r="AC614" s="22">
        <f>Target_AM[[#This Row],[PROPORSI]]*VLOOKUP(Target_AM[[#This Row],[NIPNAS]],Target_CC[],COLUMN(O$2)+9,0)</f>
        <v>6129090.499242574</v>
      </c>
      <c r="AD614" s="22">
        <f>Target_AM[[#This Row],[PROPORSI]]*VLOOKUP(Target_AM[[#This Row],[NIPNAS]],Target_CC[],COLUMN(P$2)+9,0)</f>
        <v>13278326.541402936</v>
      </c>
      <c r="AE614" s="22">
        <f>Target_AM[[#This Row],[PROPORSI]]*VLOOKUP(Target_AM[[#This Row],[NIPNAS]],Target_CC[],COLUMN(Q$2)+9,0)</f>
        <v>23944563.514879555</v>
      </c>
      <c r="AF614" s="22">
        <f>Target_AM[[#This Row],[PROPORSI]]*VLOOKUP(Target_AM[[#This Row],[NIPNAS]],Target_CC[],COLUMN(R$2)+9,0)</f>
        <v>28338825.318951488</v>
      </c>
      <c r="AG614" s="22">
        <f>Target_AM[[#This Row],[PROPORSI]]*VLOOKUP(Target_AM[[#This Row],[NIPNAS]],Target_CC[],COLUMN(S$2)+9,0)</f>
        <v>47864008.657368422</v>
      </c>
      <c r="AH614" s="22">
        <f>Target_AM[[#This Row],[PROPORSI]]*VLOOKUP(Target_AM[[#This Row],[NIPNAS]],Target_CC[],COLUMN(T$2)+9,0)</f>
        <v>48165749.136563957</v>
      </c>
      <c r="AI614" s="22">
        <f>Target_AM[[#This Row],[PROPORSI]]*VLOOKUP(Target_AM[[#This Row],[NIPNAS]],Target_CC[],COLUMN(U$2)+9,0)</f>
        <v>45038497.73198241</v>
      </c>
      <c r="AJ614" s="22">
        <f>Target_AM[[#This Row],[PROPORSI]]*VLOOKUP(Target_AM[[#This Row],[NIPNAS]],Target_CC[],COLUMN(V$2)+9,0)</f>
        <v>89607520.883936584</v>
      </c>
      <c r="AK614" s="22">
        <f>Target_AM[[#This Row],[PROPORSI]]*VLOOKUP(Target_AM[[#This Row],[NIPNAS]],Target_CC[],COLUMN(W$2)+9,0)</f>
        <v>19930255.657719284</v>
      </c>
      <c r="AL614" s="22">
        <f>Target_AM[[#This Row],[PROPORSI]]*VLOOKUP(Target_AM[[#This Row],[NIPNAS]],Target_CC[],COLUMN(X$2)+9,0)</f>
        <v>15354000.488959625</v>
      </c>
      <c r="AM614" s="22">
        <f>Target_AM[[#This Row],[PROPORSI]]*VLOOKUP(Target_AM[[#This Row],[NIPNAS]],Target_CC[],COLUMN(Y$2)+9,0)</f>
        <v>23463828.443060547</v>
      </c>
      <c r="AN614" s="22">
        <f>Target_AM[[#This Row],[PROPORSI]]*VLOOKUP(Target_AM[[#This Row],[NIPNAS]],Target_CC[],COLUMN(Z$2)+9,0)</f>
        <v>362730945.56755507</v>
      </c>
      <c r="AO614" s="22">
        <f>Target_AM[[#This Row],[PROPORSI]]*VLOOKUP(Target_AM[[#This Row],[NIPNAS]],Target_CC[],COLUMN(AA$2)+9,0)</f>
        <v>153231742.18117055</v>
      </c>
      <c r="AP614" s="22">
        <f>Target_AM[[#This Row],[PROPORSI]]*VLOOKUP(Target_AM[[#This Row],[NIPNAS]],Target_CC[],COLUMN(AB$2)+9,0)</f>
        <v>153055689.70640871</v>
      </c>
      <c r="AQ614" s="22">
        <f>Target_AM[[#This Row],[PROPORSI]]*VLOOKUP(Target_AM[[#This Row],[NIPNAS]],Target_CC[],COLUMN(AC$2)+9,0)</f>
        <v>378406115.4036299</v>
      </c>
      <c r="AR614" s="22">
        <f>Target_AM[[#This Row],[PROPORSI]]*VLOOKUP(Target_AM[[#This Row],[NIPNAS]],Target_CC[],COLUMN(AD$2)+9,0)</f>
        <v>213337884.26033711</v>
      </c>
      <c r="AS614" s="22">
        <f>Target_AM[[#This Row],[PROPORSI]]*VLOOKUP(Target_AM[[#This Row],[NIPNAS]],Target_CC[],COLUMN(AE$2)+9,0)</f>
        <v>284922186.66550213</v>
      </c>
      <c r="AT614" s="22">
        <f>Target_AM[[#This Row],[PROPORSI]]*VLOOKUP(Target_AM[[#This Row],[NIPNAS]],Target_CC[],COLUMN(AF$2)+9,0)</f>
        <v>363829837.56126469</v>
      </c>
      <c r="AU614" s="22">
        <f>Target_AM[[#This Row],[PROPORSI]]*VLOOKUP(Target_AM[[#This Row],[NIPNAS]],Target_CC[],COLUMN(AG$2)+9,0)</f>
        <v>338598693.15549141</v>
      </c>
      <c r="AV614" s="22">
        <f>Target_AM[[#This Row],[PROPORSI]]*VLOOKUP(Target_AM[[#This Row],[NIPNAS]],Target_CC[],COLUMN(AH$2)+9,0)</f>
        <v>300968830.29927683</v>
      </c>
      <c r="AW614" s="22">
        <f>Target_AM[[#This Row],[PROPORSI]]*VLOOKUP(Target_AM[[#This Row],[NIPNAS]],Target_CC[],COLUMN(AI$2)+9,0)</f>
        <v>580040517.8076098</v>
      </c>
      <c r="AX614" s="22">
        <f>Target_AM[[#This Row],[PROPORSI]]*VLOOKUP(Target_AM[[#This Row],[NIPNAS]],Target_CC[],COLUMN(AJ$2)+9,0)</f>
        <v>190877880.65428331</v>
      </c>
      <c r="AY614" s="22">
        <f>Target_AM[[#This Row],[PROPORSI]]*VLOOKUP(Target_AM[[#This Row],[NIPNAS]],Target_CC[],COLUMN(AK$2)+9,0)</f>
        <v>147009716.45020765</v>
      </c>
      <c r="AZ614" s="22">
        <f>Target_AM[[#This Row],[PROPORSI]]*VLOOKUP(Target_AM[[#This Row],[NIPNAS]],Target_CC[],COLUMN(AL$2)+9,0)</f>
        <v>199119419.52806318</v>
      </c>
      <c r="BA614" s="22">
        <f>Target_AM[[#This Row],[PROPORSI]]*VLOOKUP(Target_AM[[#This Row],[NIPNAS]],Target_CC[],COLUMN(AM$2)+9,0)</f>
        <v>3303398513.6732459</v>
      </c>
      <c r="BB614" s="22">
        <f>Target_AM[[#This Row],[PROPORSI]]*VLOOKUP(Target_AM[[#This Row],[NIPNAS]],Target_CC[],COLUMN(AN$2)+9,0)</f>
        <v>0</v>
      </c>
      <c r="BC614" s="22">
        <f>Target_AM[[#This Row],[PROPORSI]]*VLOOKUP(Target_AM[[#This Row],[NIPNAS]],Target_CC[],COLUMN(AO$2)+9,0)</f>
        <v>0</v>
      </c>
      <c r="BD614" s="22">
        <f>Target_AM[[#This Row],[PROPORSI]]*VLOOKUP(Target_AM[[#This Row],[NIPNAS]],Target_CC[],COLUMN(AP$2)+9,0)</f>
        <v>0</v>
      </c>
      <c r="BE614" s="22">
        <f>Target_AM[[#This Row],[PROPORSI]]*VLOOKUP(Target_AM[[#This Row],[NIPNAS]],Target_CC[],COLUMN(AQ$2)+9,0)</f>
        <v>0</v>
      </c>
      <c r="BF614" s="22">
        <f>Target_AM[[#This Row],[PROPORSI]]*VLOOKUP(Target_AM[[#This Row],[NIPNAS]],Target_CC[],COLUMN(AR$2)+9,0)</f>
        <v>0</v>
      </c>
      <c r="BG614" s="22">
        <f>Target_AM[[#This Row],[PROPORSI]]*VLOOKUP(Target_AM[[#This Row],[NIPNAS]],Target_CC[],COLUMN(AS$2)+9,0)</f>
        <v>0</v>
      </c>
      <c r="BH614" s="22">
        <f>Target_AM[[#This Row],[PROPORSI]]*VLOOKUP(Target_AM[[#This Row],[NIPNAS]],Target_CC[],COLUMN(AT$2)+9,0)</f>
        <v>0</v>
      </c>
      <c r="BI614" s="22">
        <f>Target_AM[[#This Row],[PROPORSI]]*VLOOKUP(Target_AM[[#This Row],[NIPNAS]],Target_CC[],COLUMN(AU$2)+9,0)</f>
        <v>0</v>
      </c>
      <c r="BJ614" s="22">
        <f>Target_AM[[#This Row],[PROPORSI]]*VLOOKUP(Target_AM[[#This Row],[NIPNAS]],Target_CC[],COLUMN(AV$2)+9,0)</f>
        <v>0</v>
      </c>
      <c r="BK614" s="22">
        <f>Target_AM[[#This Row],[PROPORSI]]*VLOOKUP(Target_AM[[#This Row],[NIPNAS]],Target_CC[],COLUMN(AW$2)+9,0)</f>
        <v>0</v>
      </c>
      <c r="BL614" s="22">
        <f>Target_AM[[#This Row],[PROPORSI]]*VLOOKUP(Target_AM[[#This Row],[NIPNAS]],Target_CC[],COLUMN(AX$2)+9,0)</f>
        <v>0</v>
      </c>
      <c r="BM614" s="22">
        <f>Target_AM[[#This Row],[PROPORSI]]*VLOOKUP(Target_AM[[#This Row],[NIPNAS]],Target_CC[],COLUMN(AY$2)+9,0)</f>
        <v>0</v>
      </c>
      <c r="BN614" s="22">
        <f>Target_AM[[#This Row],[PROPORSI]]*VLOOKUP(Target_AM[[#This Row],[NIPNAS]],Target_CC[],COLUMN(AZ$2)+9,0)</f>
        <v>0</v>
      </c>
      <c r="BO614" s="22">
        <f>Target_AM[[#This Row],[PROPORSI]]*VLOOKUP(Target_AM[[#This Row],[NIPNAS]],Target_CC[],COLUMN(BA$2)+9,0)</f>
        <v>287985718</v>
      </c>
      <c r="BP614" s="22">
        <f>Target_AM[[#This Row],[PROPORSI]]*VLOOKUP(Target_AM[[#This Row],[NIPNAS]],Target_CC[],COLUMN(BB$2)+9,0)</f>
        <v>307627241</v>
      </c>
      <c r="BQ614" s="22">
        <f>Target_AM[[#This Row],[PROPORSI]]*VLOOKUP(Target_AM[[#This Row],[NIPNAS]],Target_CC[],COLUMN(BC$2)+9,0)</f>
        <v>246566450</v>
      </c>
      <c r="BR614" s="22">
        <f>Target_AM[[#This Row],[PROPORSI]]*VLOOKUP(Target_AM[[#This Row],[NIPNAS]],Target_CC[],COLUMN(BD$2)+9,0)</f>
        <v>129970046.34999999</v>
      </c>
      <c r="BS614" s="22">
        <f>Target_AM[[#This Row],[PROPORSI]]*VLOOKUP(Target_AM[[#This Row],[NIPNAS]],Target_CC[],COLUMN(BE$2)+9,0)</f>
        <v>129970046.34999999</v>
      </c>
      <c r="BT614" s="22">
        <f>Target_AM[[#This Row],[PROPORSI]]*VLOOKUP(Target_AM[[#This Row],[NIPNAS]],Target_CC[],COLUMN(BF$2)+9,0)</f>
        <v>129970046.34999999</v>
      </c>
      <c r="BU614" s="22">
        <f>Target_AM[[#This Row],[PROPORSI]]*VLOOKUP(Target_AM[[#This Row],[NIPNAS]],Target_CC[],COLUMN(BG$2)+9,0)</f>
        <v>129970046.34999999</v>
      </c>
      <c r="BV614" s="22">
        <f>Target_AM[[#This Row],[PROPORSI]]*VLOOKUP(Target_AM[[#This Row],[NIPNAS]],Target_CC[],COLUMN(BH$2)+9,0)</f>
        <v>129970046.34999999</v>
      </c>
      <c r="BW614" s="22">
        <f>Target_AM[[#This Row],[PROPORSI]]*VLOOKUP(Target_AM[[#This Row],[NIPNAS]],Target_CC[],COLUMN(BI$2)+9,0)</f>
        <v>129970046.34999999</v>
      </c>
      <c r="BX614" s="22">
        <f>Target_AM[[#This Row],[PROPORSI]]*VLOOKUP(Target_AM[[#This Row],[NIPNAS]],Target_CC[],COLUMN(BJ$2)+9,0)</f>
        <v>129970046.34999999</v>
      </c>
      <c r="BY614" s="22">
        <f>Target_AM[[#This Row],[PROPORSI]]*VLOOKUP(Target_AM[[#This Row],[NIPNAS]],Target_CC[],COLUMN(BK$2)+9,0)</f>
        <v>129970046.34999999</v>
      </c>
      <c r="BZ614" s="22">
        <f>Target_AM[[#This Row],[PROPORSI]]*VLOOKUP(Target_AM[[#This Row],[NIPNAS]],Target_CC[],COLUMN(BL$2)+9,0)</f>
        <v>129970046.34999999</v>
      </c>
      <c r="CA614" s="22">
        <f>Target_AM[[#This Row],[PROPORSI]]*VLOOKUP(Target_AM[[#This Row],[NIPNAS]],Target_CC[],COLUMN(BM$2)+9,0)</f>
        <v>2011909826.1499994</v>
      </c>
      <c r="CB614" s="22">
        <f>Target_AM[[#This Row],[PROPORSI]]*VLOOKUP(Target_AM[[#This Row],[NIPNAS]],Target_CC[],COLUMN(BN$2)+9,0)</f>
        <v>219072928</v>
      </c>
      <c r="CC614" s="22">
        <f>Target_AM[[#This Row],[PROPORSI]]*VLOOKUP(Target_AM[[#This Row],[NIPNAS]],Target_CC[],COLUMN(BO$2)+9,0)</f>
        <v>240764382</v>
      </c>
      <c r="CD614" s="22">
        <f>Target_AM[[#This Row],[PROPORSI]]*VLOOKUP(Target_AM[[#This Row],[NIPNAS]],Target_CC[],COLUMN(BP$2)+9,0)</f>
        <v>64543733</v>
      </c>
      <c r="CE614" s="22">
        <f>Target_AM[[#This Row],[PROPORSI]]*VLOOKUP(Target_AM[[#This Row],[NIPNAS]],Target_CC[],COLUMN(BQ$2)+9,0)</f>
        <v>61316546.349999994</v>
      </c>
      <c r="CF614" s="22">
        <f>Target_AM[[#This Row],[PROPORSI]]*VLOOKUP(Target_AM[[#This Row],[NIPNAS]],Target_CC[],COLUMN(BR$2)+9,0)</f>
        <v>61316546.349999994</v>
      </c>
      <c r="CG614" s="22">
        <f>Target_AM[[#This Row],[PROPORSI]]*VLOOKUP(Target_AM[[#This Row],[NIPNAS]],Target_CC[],COLUMN(BS$2)+9,0)</f>
        <v>61316546.349999994</v>
      </c>
      <c r="CH614" s="22">
        <f>Target_AM[[#This Row],[PROPORSI]]*VLOOKUP(Target_AM[[#This Row],[NIPNAS]],Target_CC[],COLUMN(BT$2)+9,0)</f>
        <v>61316546.349999994</v>
      </c>
      <c r="CI614" s="22">
        <f>Target_AM[[#This Row],[PROPORSI]]*VLOOKUP(Target_AM[[#This Row],[NIPNAS]],Target_CC[],COLUMN(BU$2)+9,0)</f>
        <v>61316546.349999994</v>
      </c>
      <c r="CJ614" s="22">
        <f>Target_AM[[#This Row],[PROPORSI]]*VLOOKUP(Target_AM[[#This Row],[NIPNAS]],Target_CC[],COLUMN(BV$2)+9,0)</f>
        <v>61316546.349999994</v>
      </c>
      <c r="CK614" s="22">
        <f>Target_AM[[#This Row],[PROPORSI]]*VLOOKUP(Target_AM[[#This Row],[NIPNAS]],Target_CC[],COLUMN(BW$2)+9,0)</f>
        <v>61316546.349999994</v>
      </c>
      <c r="CL614" s="22">
        <f>Target_AM[[#This Row],[PROPORSI]]*VLOOKUP(Target_AM[[#This Row],[NIPNAS]],Target_CC[],COLUMN(BX$2)+9,0)</f>
        <v>61316546.349999994</v>
      </c>
      <c r="CM614" s="22">
        <f>Target_AM[[#This Row],[PROPORSI]]*VLOOKUP(Target_AM[[#This Row],[NIPNAS]],Target_CC[],COLUMN(BY$2)+9,0)</f>
        <v>61316546.349999994</v>
      </c>
      <c r="CN614" s="22">
        <f>Target_AM[[#This Row],[PROPORSI]]*VLOOKUP(Target_AM[[#This Row],[NIPNAS]],Target_CC[],COLUMN(BZ$2)+9,0)</f>
        <v>1076229960.1500001</v>
      </c>
      <c r="CO614" s="22">
        <f>Target_AM[[#This Row],[PROPORSI]]*VLOOKUP(Target_AM[[#This Row],[NIPNAS]],Target_CC[],COLUMN(CA$2)+9,0)</f>
        <v>68912790</v>
      </c>
      <c r="CP614" s="22">
        <f>Target_AM[[#This Row],[PROPORSI]]*VLOOKUP(Target_AM[[#This Row],[NIPNAS]],Target_CC[],COLUMN(CB$2)+9,0)</f>
        <v>66862859</v>
      </c>
      <c r="CQ614" s="22">
        <f>Target_AM[[#This Row],[PROPORSI]]*VLOOKUP(Target_AM[[#This Row],[NIPNAS]],Target_CC[],COLUMN(CC$2)+9,0)</f>
        <v>68653500</v>
      </c>
      <c r="CR614" s="22">
        <f>Target_AM[[#This Row],[PROPORSI]]*VLOOKUP(Target_AM[[#This Row],[NIPNAS]],Target_CC[],COLUMN(CD$2)+9,0)</f>
        <v>68653500</v>
      </c>
      <c r="CS614" s="22">
        <f>Target_AM[[#This Row],[PROPORSI]]*VLOOKUP(Target_AM[[#This Row],[NIPNAS]],Target_CC[],COLUMN(CE$2)+9,0)</f>
        <v>68653500</v>
      </c>
      <c r="CT614" s="22">
        <f>Target_AM[[#This Row],[PROPORSI]]*VLOOKUP(Target_AM[[#This Row],[NIPNAS]],Target_CC[],COLUMN(CF$2)+9,0)</f>
        <v>68653500</v>
      </c>
      <c r="CU614" s="22">
        <f>Target_AM[[#This Row],[PROPORSI]]*VLOOKUP(Target_AM[[#This Row],[NIPNAS]],Target_CC[],COLUMN(CG$2)+9,0)</f>
        <v>68653500</v>
      </c>
      <c r="CV614" s="22">
        <f>Target_AM[[#This Row],[PROPORSI]]*VLOOKUP(Target_AM[[#This Row],[NIPNAS]],Target_CC[],COLUMN(CH$2)+9,0)</f>
        <v>68653500</v>
      </c>
      <c r="CW614" s="22">
        <f>Target_AM[[#This Row],[PROPORSI]]*VLOOKUP(Target_AM[[#This Row],[NIPNAS]],Target_CC[],COLUMN(CI$2)+9,0)</f>
        <v>68653500</v>
      </c>
      <c r="CX614" s="22">
        <f>Target_AM[[#This Row],[PROPORSI]]*VLOOKUP(Target_AM[[#This Row],[NIPNAS]],Target_CC[],COLUMN(CJ$2)+9,0)</f>
        <v>68653500</v>
      </c>
      <c r="CY614" s="22">
        <f>Target_AM[[#This Row],[PROPORSI]]*VLOOKUP(Target_AM[[#This Row],[NIPNAS]],Target_CC[],COLUMN(CK$2)+9,0)</f>
        <v>68653500</v>
      </c>
      <c r="CZ614" s="22">
        <f>Target_AM[[#This Row],[PROPORSI]]*VLOOKUP(Target_AM[[#This Row],[NIPNAS]],Target_CC[],COLUMN(CL$2)+9,0)</f>
        <v>68653500</v>
      </c>
      <c r="DA614" s="22">
        <f>Target_AM[[#This Row],[PROPORSI]]*VLOOKUP(Target_AM[[#This Row],[NIPNAS]],Target_CC[],COLUMN(CM$2)+9,0)</f>
        <v>822310649</v>
      </c>
      <c r="DB614" s="22">
        <f>Target_AM[[#This Row],[PROPORSI]]*VLOOKUP(Target_AM[[#This Row],[NIPNAS]],Target_CC[],COLUMN(CN$2)+9,0)</f>
        <v>0</v>
      </c>
      <c r="DC614" s="22">
        <f>Target_AM[[#This Row],[PROPORSI]]*VLOOKUP(Target_AM[[#This Row],[NIPNAS]],Target_CC[],COLUMN(CO$2)+9,0)</f>
        <v>0</v>
      </c>
      <c r="DD614" s="22">
        <f>Target_AM[[#This Row],[PROPORSI]]*VLOOKUP(Target_AM[[#This Row],[NIPNAS]],Target_CC[],COLUMN(CP$2)+9,0)</f>
        <v>105277173</v>
      </c>
      <c r="DE614" s="22">
        <f>Target_AM[[#This Row],[PROPORSI]]*VLOOKUP(Target_AM[[#This Row],[NIPNAS]],Target_CC[],COLUMN(CQ$2)+9,0)</f>
        <v>0</v>
      </c>
      <c r="DF614" s="22">
        <f>Target_AM[[#This Row],[PROPORSI]]*VLOOKUP(Target_AM[[#This Row],[NIPNAS]],Target_CC[],COLUMN(CR$2)+9,0)</f>
        <v>0</v>
      </c>
      <c r="DG614" s="22">
        <f>Target_AM[[#This Row],[PROPORSI]]*VLOOKUP(Target_AM[[#This Row],[NIPNAS]],Target_CC[],COLUMN(CS$2)+9,0)</f>
        <v>0</v>
      </c>
      <c r="DH614" s="22">
        <f>Target_AM[[#This Row],[PROPORSI]]*VLOOKUP(Target_AM[[#This Row],[NIPNAS]],Target_CC[],COLUMN(CT$2)+9,0)</f>
        <v>0</v>
      </c>
      <c r="DI614" s="22">
        <f>Target_AM[[#This Row],[PROPORSI]]*VLOOKUP(Target_AM[[#This Row],[NIPNAS]],Target_CC[],COLUMN(CU$2)+9,0)</f>
        <v>0</v>
      </c>
      <c r="DJ614" s="22">
        <f>Target_AM[[#This Row],[PROPORSI]]*VLOOKUP(Target_AM[[#This Row],[NIPNAS]],Target_CC[],COLUMN(CV$2)+9,0)</f>
        <v>0</v>
      </c>
      <c r="DK614" s="22">
        <f>Target_AM[[#This Row],[PROPORSI]]*VLOOKUP(Target_AM[[#This Row],[NIPNAS]],Target_CC[],COLUMN(CW$2)+9,0)</f>
        <v>0</v>
      </c>
      <c r="DL614" s="22">
        <f>Target_AM[[#This Row],[PROPORSI]]*VLOOKUP(Target_AM[[#This Row],[NIPNAS]],Target_CC[],COLUMN(CX$2)+9,0)</f>
        <v>0</v>
      </c>
      <c r="DM614" s="22">
        <f>Target_AM[[#This Row],[PROPORSI]]*VLOOKUP(Target_AM[[#This Row],[NIPNAS]],Target_CC[],COLUMN(CY$2)+9,0)</f>
        <v>0</v>
      </c>
      <c r="DN614" s="22">
        <f>Target_AM[[#This Row],[PROPORSI]]*VLOOKUP(Target_AM[[#This Row],[NIPNAS]],Target_CC[],COLUMN(CZ$2)+9,0)</f>
        <v>105277173</v>
      </c>
      <c r="DO614" s="22">
        <f>Target_AM[[#This Row],[PROPORSI]]*VLOOKUP(Target_AM[[#This Row],[NIPNAS]],Target_CC[],COLUMN(DA$2)+9,0)</f>
        <v>0</v>
      </c>
      <c r="DP614" s="22">
        <f>Target_AM[[#This Row],[PROPORSI]]*VLOOKUP(Target_AM[[#This Row],[NIPNAS]],Target_CC[],COLUMN(DB$2)+9,0)</f>
        <v>0</v>
      </c>
      <c r="DQ614" s="22">
        <f>Target_AM[[#This Row],[PROPORSI]]*VLOOKUP(Target_AM[[#This Row],[NIPNAS]],Target_CC[],COLUMN(DC$2)+9,0)</f>
        <v>0</v>
      </c>
      <c r="DR614" s="22">
        <f>Target_AM[[#This Row],[PROPORSI]]*VLOOKUP(Target_AM[[#This Row],[NIPNAS]],Target_CC[],COLUMN(DD$2)+9,0)</f>
        <v>0</v>
      </c>
      <c r="DS614" s="22">
        <f>Target_AM[[#This Row],[PROPORSI]]*VLOOKUP(Target_AM[[#This Row],[NIPNAS]],Target_CC[],COLUMN(DE$2)+9,0)</f>
        <v>0</v>
      </c>
      <c r="DT614" s="22">
        <f>Target_AM[[#This Row],[PROPORSI]]*VLOOKUP(Target_AM[[#This Row],[NIPNAS]],Target_CC[],COLUMN(DF$2)+9,0)</f>
        <v>0</v>
      </c>
      <c r="DU614" s="22">
        <f>Target_AM[[#This Row],[PROPORSI]]*VLOOKUP(Target_AM[[#This Row],[NIPNAS]],Target_CC[],COLUMN(DG$2)+9,0)</f>
        <v>0</v>
      </c>
      <c r="DV614" s="22">
        <f>Target_AM[[#This Row],[PROPORSI]]*VLOOKUP(Target_AM[[#This Row],[NIPNAS]],Target_CC[],COLUMN(DH$2)+9,0)</f>
        <v>0</v>
      </c>
      <c r="DW614" s="22">
        <f>Target_AM[[#This Row],[PROPORSI]]*VLOOKUP(Target_AM[[#This Row],[NIPNAS]],Target_CC[],COLUMN(DI$2)+9,0)</f>
        <v>0</v>
      </c>
      <c r="DX614" s="22">
        <f>Target_AM[[#This Row],[PROPORSI]]*VLOOKUP(Target_AM[[#This Row],[NIPNAS]],Target_CC[],COLUMN(DJ$2)+9,0)</f>
        <v>0</v>
      </c>
      <c r="DY614" s="22">
        <f>Target_AM[[#This Row],[PROPORSI]]*VLOOKUP(Target_AM[[#This Row],[NIPNAS]],Target_CC[],COLUMN(DK$2)+9,0)</f>
        <v>0</v>
      </c>
      <c r="DZ614" s="22">
        <f>Target_AM[[#This Row],[PROPORSI]]*VLOOKUP(Target_AM[[#This Row],[NIPNAS]],Target_CC[],COLUMN(DL$2)+9,0)</f>
        <v>0</v>
      </c>
      <c r="EA614" s="22">
        <f>Target_AM[[#This Row],[PROPORSI]]*VLOOKUP(Target_AM[[#This Row],[NIPNAS]],Target_CC[],COLUMN(DM$2)+9,0)</f>
        <v>0</v>
      </c>
    </row>
    <row r="615" spans="2:131" x14ac:dyDescent="0.3">
      <c r="B615">
        <v>405259</v>
      </c>
      <c r="C615" t="s">
        <v>1013</v>
      </c>
      <c r="D615">
        <v>1</v>
      </c>
      <c r="E615" s="8">
        <v>45658</v>
      </c>
      <c r="F615">
        <v>76510224</v>
      </c>
      <c r="G615" t="s">
        <v>273</v>
      </c>
      <c r="J615" t="s">
        <v>1081</v>
      </c>
      <c r="K615" t="s">
        <v>23</v>
      </c>
      <c r="L615" t="s">
        <v>159</v>
      </c>
      <c r="M615" t="s">
        <v>31</v>
      </c>
      <c r="N615" s="23">
        <f>Target_AM[[#This Row],[PROPORSI]]*VLOOKUP(Target_AM[[#This Row],[NIPNAS]],Target_CC[],9,0)</f>
        <v>741562510.99969089</v>
      </c>
      <c r="O615" s="22">
        <f>Target_AM[[#This Row],[PROPORSI]]*VLOOKUP(Target_AM[[#This Row],[NIPNAS]],Target_CC[],COLUMN(A$2)+9,0)</f>
        <v>34931849.896043889</v>
      </c>
      <c r="P615" s="22">
        <f>Target_AM[[#This Row],[PROPORSI]]*VLOOKUP(Target_AM[[#This Row],[NIPNAS]],Target_CC[],COLUMN(B$2)+9,0)</f>
        <v>50550905.966778442</v>
      </c>
      <c r="Q615" s="22">
        <f>Target_AM[[#This Row],[PROPORSI]]*VLOOKUP(Target_AM[[#This Row],[NIPNAS]],Target_CC[],COLUMN(C$2)+9,0)</f>
        <v>30529884.688949492</v>
      </c>
      <c r="R615" s="22">
        <f>Target_AM[[#This Row],[PROPORSI]]*VLOOKUP(Target_AM[[#This Row],[NIPNAS]],Target_CC[],COLUMN(D$2)+9,0)</f>
        <v>39021311.510556445</v>
      </c>
      <c r="S615" s="22">
        <f>Target_AM[[#This Row],[PROPORSI]]*VLOOKUP(Target_AM[[#This Row],[NIPNAS]],Target_CC[],COLUMN(E$2)+9,0)</f>
        <v>55933704.603829376</v>
      </c>
      <c r="T615" s="22">
        <f>Target_AM[[#This Row],[PROPORSI]]*VLOOKUP(Target_AM[[#This Row],[NIPNAS]],Target_CC[],COLUMN(F$2)+9,0)</f>
        <v>27843969.44357511</v>
      </c>
      <c r="U615" s="22">
        <f>Target_AM[[#This Row],[PROPORSI]]*VLOOKUP(Target_AM[[#This Row],[NIPNAS]],Target_CC[],COLUMN(G$2)+9,0)</f>
        <v>62683860.206758626</v>
      </c>
      <c r="V615" s="22">
        <f>Target_AM[[#This Row],[PROPORSI]]*VLOOKUP(Target_AM[[#This Row],[NIPNAS]],Target_CC[],COLUMN(H$2)+9,0)</f>
        <v>27850969.644742016</v>
      </c>
      <c r="W615" s="22">
        <f>Target_AM[[#This Row],[PROPORSI]]*VLOOKUP(Target_AM[[#This Row],[NIPNAS]],Target_CC[],COLUMN(I$2)+9,0)</f>
        <v>49074892.311556771</v>
      </c>
      <c r="X615" s="22">
        <f>Target_AM[[#This Row],[PROPORSI]]*VLOOKUP(Target_AM[[#This Row],[NIPNAS]],Target_CC[],COLUMN(J$2)+9,0)</f>
        <v>66223620.730923206</v>
      </c>
      <c r="Y615" s="22">
        <f>Target_AM[[#This Row],[PROPORSI]]*VLOOKUP(Target_AM[[#This Row],[NIPNAS]],Target_CC[],COLUMN(K$2)+9,0)</f>
        <v>35773629.962174162</v>
      </c>
      <c r="Z615" s="22">
        <f>Target_AM[[#This Row],[PROPORSI]]*VLOOKUP(Target_AM[[#This Row],[NIPNAS]],Target_CC[],COLUMN(L$2)+9,0)</f>
        <v>69377219.247722194</v>
      </c>
      <c r="AA615" s="22">
        <f>Target_AM[[#This Row],[PROPORSI]]*VLOOKUP(Target_AM[[#This Row],[NIPNAS]],Target_CC[],COLUMN(M$2)+9,0)</f>
        <v>549795818.2136097</v>
      </c>
      <c r="AB615" s="22">
        <f>Target_AM[[#This Row],[PROPORSI]]*VLOOKUP(Target_AM[[#This Row],[NIPNAS]],Target_CC[],COLUMN(N$2)+9,0)</f>
        <v>372386.84902133048</v>
      </c>
      <c r="AC615" s="22">
        <f>Target_AM[[#This Row],[PROPORSI]]*VLOOKUP(Target_AM[[#This Row],[NIPNAS]],Target_CC[],COLUMN(O$2)+9,0)</f>
        <v>2108747.3552166298</v>
      </c>
      <c r="AD615" s="22">
        <f>Target_AM[[#This Row],[PROPORSI]]*VLOOKUP(Target_AM[[#This Row],[NIPNAS]],Target_CC[],COLUMN(P$2)+9,0)</f>
        <v>1110257.2593405433</v>
      </c>
      <c r="AE615" s="22">
        <f>Target_AM[[#This Row],[PROPORSI]]*VLOOKUP(Target_AM[[#This Row],[NIPNAS]],Target_CC[],COLUMN(Q$2)+9,0)</f>
        <v>4933374.9903153852</v>
      </c>
      <c r="AF615" s="22">
        <f>Target_AM[[#This Row],[PROPORSI]]*VLOOKUP(Target_AM[[#This Row],[NIPNAS]],Target_CC[],COLUMN(R$2)+9,0)</f>
        <v>6177701.7648033202</v>
      </c>
      <c r="AG615" s="22">
        <f>Target_AM[[#This Row],[PROPORSI]]*VLOOKUP(Target_AM[[#This Row],[NIPNAS]],Target_CC[],COLUMN(S$2)+9,0)</f>
        <v>4217937.1077121831</v>
      </c>
      <c r="AH615" s="22">
        <f>Target_AM[[#This Row],[PROPORSI]]*VLOOKUP(Target_AM[[#This Row],[NIPNAS]],Target_CC[],COLUMN(T$2)+9,0)</f>
        <v>10395566.85220056</v>
      </c>
      <c r="AI615" s="22">
        <f>Target_AM[[#This Row],[PROPORSI]]*VLOOKUP(Target_AM[[#This Row],[NIPNAS]],Target_CC[],COLUMN(U$2)+9,0)</f>
        <v>4901200.3407153785</v>
      </c>
      <c r="AJ615" s="22">
        <f>Target_AM[[#This Row],[PROPORSI]]*VLOOKUP(Target_AM[[#This Row],[NIPNAS]],Target_CC[],COLUMN(V$2)+9,0)</f>
        <v>8966524.4085710421</v>
      </c>
      <c r="AK615" s="22">
        <f>Target_AM[[#This Row],[PROPORSI]]*VLOOKUP(Target_AM[[#This Row],[NIPNAS]],Target_CC[],COLUMN(W$2)+9,0)</f>
        <v>7720807.4214173406</v>
      </c>
      <c r="AL615" s="22">
        <f>Target_AM[[#This Row],[PROPORSI]]*VLOOKUP(Target_AM[[#This Row],[NIPNAS]],Target_CC[],COLUMN(X$2)+9,0)</f>
        <v>4172005.2025143802</v>
      </c>
      <c r="AM615" s="22">
        <f>Target_AM[[#This Row],[PROPORSI]]*VLOOKUP(Target_AM[[#This Row],[NIPNAS]],Target_CC[],COLUMN(Y$2)+9,0)</f>
        <v>9267312.0179670602</v>
      </c>
      <c r="AN615" s="22">
        <f>Target_AM[[#This Row],[PROPORSI]]*VLOOKUP(Target_AM[[#This Row],[NIPNAS]],Target_CC[],COLUMN(Z$2)+9,0)</f>
        <v>64343821.569795154</v>
      </c>
      <c r="AO615" s="22">
        <f>Target_AM[[#This Row],[PROPORSI]]*VLOOKUP(Target_AM[[#This Row],[NIPNAS]],Target_CC[],COLUMN(AA$2)+9,0)</f>
        <v>35304236.74506522</v>
      </c>
      <c r="AP615" s="22">
        <f>Target_AM[[#This Row],[PROPORSI]]*VLOOKUP(Target_AM[[#This Row],[NIPNAS]],Target_CC[],COLUMN(AB$2)+9,0)</f>
        <v>52659653.321995072</v>
      </c>
      <c r="AQ615" s="22">
        <f>Target_AM[[#This Row],[PROPORSI]]*VLOOKUP(Target_AM[[#This Row],[NIPNAS]],Target_CC[],COLUMN(AC$2)+9,0)</f>
        <v>31640141.948290035</v>
      </c>
      <c r="AR615" s="22">
        <f>Target_AM[[#This Row],[PROPORSI]]*VLOOKUP(Target_AM[[#This Row],[NIPNAS]],Target_CC[],COLUMN(AD$2)+9,0)</f>
        <v>43954686.50087183</v>
      </c>
      <c r="AS615" s="22">
        <f>Target_AM[[#This Row],[PROPORSI]]*VLOOKUP(Target_AM[[#This Row],[NIPNAS]],Target_CC[],COLUMN(AE$2)+9,0)</f>
        <v>62111406.368632697</v>
      </c>
      <c r="AT615" s="22">
        <f>Target_AM[[#This Row],[PROPORSI]]*VLOOKUP(Target_AM[[#This Row],[NIPNAS]],Target_CC[],COLUMN(AF$2)+9,0)</f>
        <v>32061906.551287293</v>
      </c>
      <c r="AU615" s="22">
        <f>Target_AM[[#This Row],[PROPORSI]]*VLOOKUP(Target_AM[[#This Row],[NIPNAS]],Target_CC[],COLUMN(AG$2)+9,0)</f>
        <v>73079427.058959186</v>
      </c>
      <c r="AV615" s="22">
        <f>Target_AM[[#This Row],[PROPORSI]]*VLOOKUP(Target_AM[[#This Row],[NIPNAS]],Target_CC[],COLUMN(AH$2)+9,0)</f>
        <v>32752169.985457394</v>
      </c>
      <c r="AW615" s="22">
        <f>Target_AM[[#This Row],[PROPORSI]]*VLOOKUP(Target_AM[[#This Row],[NIPNAS]],Target_CC[],COLUMN(AI$2)+9,0)</f>
        <v>58041416.720127814</v>
      </c>
      <c r="AX615" s="22">
        <f>Target_AM[[#This Row],[PROPORSI]]*VLOOKUP(Target_AM[[#This Row],[NIPNAS]],Target_CC[],COLUMN(AJ$2)+9,0)</f>
        <v>73944428.152340546</v>
      </c>
      <c r="AY615" s="22">
        <f>Target_AM[[#This Row],[PROPORSI]]*VLOOKUP(Target_AM[[#This Row],[NIPNAS]],Target_CC[],COLUMN(AK$2)+9,0)</f>
        <v>39945635.164688542</v>
      </c>
      <c r="AZ615" s="22">
        <f>Target_AM[[#This Row],[PROPORSI]]*VLOOKUP(Target_AM[[#This Row],[NIPNAS]],Target_CC[],COLUMN(AL$2)+9,0)</f>
        <v>78644531.265689254</v>
      </c>
      <c r="BA615" s="22">
        <f>Target_AM[[#This Row],[PROPORSI]]*VLOOKUP(Target_AM[[#This Row],[NIPNAS]],Target_CC[],COLUMN(AM$2)+9,0)</f>
        <v>614139639.78340483</v>
      </c>
      <c r="BB615" s="22">
        <f>Target_AM[[#This Row],[PROPORSI]]*VLOOKUP(Target_AM[[#This Row],[NIPNAS]],Target_CC[],COLUMN(AN$2)+9,0)</f>
        <v>0</v>
      </c>
      <c r="BC615" s="22">
        <f>Target_AM[[#This Row],[PROPORSI]]*VLOOKUP(Target_AM[[#This Row],[NIPNAS]],Target_CC[],COLUMN(AO$2)+9,0)</f>
        <v>0</v>
      </c>
      <c r="BD615" s="22">
        <f>Target_AM[[#This Row],[PROPORSI]]*VLOOKUP(Target_AM[[#This Row],[NIPNAS]],Target_CC[],COLUMN(AP$2)+9,0)</f>
        <v>0</v>
      </c>
      <c r="BE615" s="22">
        <f>Target_AM[[#This Row],[PROPORSI]]*VLOOKUP(Target_AM[[#This Row],[NIPNAS]],Target_CC[],COLUMN(AQ$2)+9,0)</f>
        <v>0</v>
      </c>
      <c r="BF615" s="22">
        <f>Target_AM[[#This Row],[PROPORSI]]*VLOOKUP(Target_AM[[#This Row],[NIPNAS]],Target_CC[],COLUMN(AR$2)+9,0)</f>
        <v>0</v>
      </c>
      <c r="BG615" s="22">
        <f>Target_AM[[#This Row],[PROPORSI]]*VLOOKUP(Target_AM[[#This Row],[NIPNAS]],Target_CC[],COLUMN(AS$2)+9,0)</f>
        <v>0</v>
      </c>
      <c r="BH615" s="22">
        <f>Target_AM[[#This Row],[PROPORSI]]*VLOOKUP(Target_AM[[#This Row],[NIPNAS]],Target_CC[],COLUMN(AT$2)+9,0)</f>
        <v>0</v>
      </c>
      <c r="BI615" s="22">
        <f>Target_AM[[#This Row],[PROPORSI]]*VLOOKUP(Target_AM[[#This Row],[NIPNAS]],Target_CC[],COLUMN(AU$2)+9,0)</f>
        <v>0</v>
      </c>
      <c r="BJ615" s="22">
        <f>Target_AM[[#This Row],[PROPORSI]]*VLOOKUP(Target_AM[[#This Row],[NIPNAS]],Target_CC[],COLUMN(AV$2)+9,0)</f>
        <v>0</v>
      </c>
      <c r="BK615" s="22">
        <f>Target_AM[[#This Row],[PROPORSI]]*VLOOKUP(Target_AM[[#This Row],[NIPNAS]],Target_CC[],COLUMN(AW$2)+9,0)</f>
        <v>0</v>
      </c>
      <c r="BL615" s="22">
        <f>Target_AM[[#This Row],[PROPORSI]]*VLOOKUP(Target_AM[[#This Row],[NIPNAS]],Target_CC[],COLUMN(AX$2)+9,0)</f>
        <v>0</v>
      </c>
      <c r="BM615" s="22">
        <f>Target_AM[[#This Row],[PROPORSI]]*VLOOKUP(Target_AM[[#This Row],[NIPNAS]],Target_CC[],COLUMN(AY$2)+9,0)</f>
        <v>0</v>
      </c>
      <c r="BN615" s="22">
        <f>Target_AM[[#This Row],[PROPORSI]]*VLOOKUP(Target_AM[[#This Row],[NIPNAS]],Target_CC[],COLUMN(AZ$2)+9,0)</f>
        <v>0</v>
      </c>
      <c r="BO615" s="22">
        <f>Target_AM[[#This Row],[PROPORSI]]*VLOOKUP(Target_AM[[#This Row],[NIPNAS]],Target_CC[],COLUMN(BA$2)+9,0)</f>
        <v>39204316</v>
      </c>
      <c r="BP615" s="22">
        <f>Target_AM[[#This Row],[PROPORSI]]*VLOOKUP(Target_AM[[#This Row],[NIPNAS]],Target_CC[],COLUMN(BB$2)+9,0)</f>
        <v>39322634</v>
      </c>
      <c r="BQ615" s="22">
        <f>Target_AM[[#This Row],[PROPORSI]]*VLOOKUP(Target_AM[[#This Row],[NIPNAS]],Target_CC[],COLUMN(BC$2)+9,0)</f>
        <v>38489110</v>
      </c>
      <c r="BR615" s="22">
        <f>Target_AM[[#This Row],[PROPORSI]]*VLOOKUP(Target_AM[[#This Row],[NIPNAS]],Target_CC[],COLUMN(BD$2)+9,0)</f>
        <v>37713122.049999997</v>
      </c>
      <c r="BS615" s="22">
        <f>Target_AM[[#This Row],[PROPORSI]]*VLOOKUP(Target_AM[[#This Row],[NIPNAS]],Target_CC[],COLUMN(BE$2)+9,0)</f>
        <v>37713122.049999997</v>
      </c>
      <c r="BT615" s="22">
        <f>Target_AM[[#This Row],[PROPORSI]]*VLOOKUP(Target_AM[[#This Row],[NIPNAS]],Target_CC[],COLUMN(BF$2)+9,0)</f>
        <v>37713122.049999997</v>
      </c>
      <c r="BU615" s="22">
        <f>Target_AM[[#This Row],[PROPORSI]]*VLOOKUP(Target_AM[[#This Row],[NIPNAS]],Target_CC[],COLUMN(BG$2)+9,0)</f>
        <v>37713122.049999997</v>
      </c>
      <c r="BV615" s="22">
        <f>Target_AM[[#This Row],[PROPORSI]]*VLOOKUP(Target_AM[[#This Row],[NIPNAS]],Target_CC[],COLUMN(BH$2)+9,0)</f>
        <v>37713122.049999997</v>
      </c>
      <c r="BW615" s="22">
        <f>Target_AM[[#This Row],[PROPORSI]]*VLOOKUP(Target_AM[[#This Row],[NIPNAS]],Target_CC[],COLUMN(BI$2)+9,0)</f>
        <v>37713122.049999997</v>
      </c>
      <c r="BX615" s="22">
        <f>Target_AM[[#This Row],[PROPORSI]]*VLOOKUP(Target_AM[[#This Row],[NIPNAS]],Target_CC[],COLUMN(BJ$2)+9,0)</f>
        <v>37713122.049999997</v>
      </c>
      <c r="BY615" s="22">
        <f>Target_AM[[#This Row],[PROPORSI]]*VLOOKUP(Target_AM[[#This Row],[NIPNAS]],Target_CC[],COLUMN(BK$2)+9,0)</f>
        <v>37713122.049999997</v>
      </c>
      <c r="BZ615" s="22">
        <f>Target_AM[[#This Row],[PROPORSI]]*VLOOKUP(Target_AM[[#This Row],[NIPNAS]],Target_CC[],COLUMN(BL$2)+9,0)</f>
        <v>37713122.049999997</v>
      </c>
      <c r="CA615" s="22">
        <f>Target_AM[[#This Row],[PROPORSI]]*VLOOKUP(Target_AM[[#This Row],[NIPNAS]],Target_CC[],COLUMN(BM$2)+9,0)</f>
        <v>456434158.45000011</v>
      </c>
      <c r="CB615" s="22">
        <f>Target_AM[[#This Row],[PROPORSI]]*VLOOKUP(Target_AM[[#This Row],[NIPNAS]],Target_CC[],COLUMN(BN$2)+9,0)</f>
        <v>15664920</v>
      </c>
      <c r="CC615" s="22">
        <f>Target_AM[[#This Row],[PROPORSI]]*VLOOKUP(Target_AM[[#This Row],[NIPNAS]],Target_CC[],COLUMN(BO$2)+9,0)</f>
        <v>15504206</v>
      </c>
      <c r="CD615" s="22">
        <f>Target_AM[[#This Row],[PROPORSI]]*VLOOKUP(Target_AM[[#This Row],[NIPNAS]],Target_CC[],COLUMN(BP$2)+9,0)</f>
        <v>15519759</v>
      </c>
      <c r="CE615" s="22">
        <f>Target_AM[[#This Row],[PROPORSI]]*VLOOKUP(Target_AM[[#This Row],[NIPNAS]],Target_CC[],COLUMN(BQ$2)+9,0)</f>
        <v>14743771.049999999</v>
      </c>
      <c r="CF615" s="22">
        <f>Target_AM[[#This Row],[PROPORSI]]*VLOOKUP(Target_AM[[#This Row],[NIPNAS]],Target_CC[],COLUMN(BR$2)+9,0)</f>
        <v>14743771.049999999</v>
      </c>
      <c r="CG615" s="22">
        <f>Target_AM[[#This Row],[PROPORSI]]*VLOOKUP(Target_AM[[#This Row],[NIPNAS]],Target_CC[],COLUMN(BS$2)+9,0)</f>
        <v>14743771.049999999</v>
      </c>
      <c r="CH615" s="22">
        <f>Target_AM[[#This Row],[PROPORSI]]*VLOOKUP(Target_AM[[#This Row],[NIPNAS]],Target_CC[],COLUMN(BT$2)+9,0)</f>
        <v>14743771.049999999</v>
      </c>
      <c r="CI615" s="22">
        <f>Target_AM[[#This Row],[PROPORSI]]*VLOOKUP(Target_AM[[#This Row],[NIPNAS]],Target_CC[],COLUMN(BU$2)+9,0)</f>
        <v>14743771.049999999</v>
      </c>
      <c r="CJ615" s="22">
        <f>Target_AM[[#This Row],[PROPORSI]]*VLOOKUP(Target_AM[[#This Row],[NIPNAS]],Target_CC[],COLUMN(BV$2)+9,0)</f>
        <v>14743771.049999999</v>
      </c>
      <c r="CK615" s="22">
        <f>Target_AM[[#This Row],[PROPORSI]]*VLOOKUP(Target_AM[[#This Row],[NIPNAS]],Target_CC[],COLUMN(BW$2)+9,0)</f>
        <v>14743771.049999999</v>
      </c>
      <c r="CL615" s="22">
        <f>Target_AM[[#This Row],[PROPORSI]]*VLOOKUP(Target_AM[[#This Row],[NIPNAS]],Target_CC[],COLUMN(BX$2)+9,0)</f>
        <v>14743771.049999999</v>
      </c>
      <c r="CM615" s="22">
        <f>Target_AM[[#This Row],[PROPORSI]]*VLOOKUP(Target_AM[[#This Row],[NIPNAS]],Target_CC[],COLUMN(BY$2)+9,0)</f>
        <v>14743771.049999999</v>
      </c>
      <c r="CN615" s="22">
        <f>Target_AM[[#This Row],[PROPORSI]]*VLOOKUP(Target_AM[[#This Row],[NIPNAS]],Target_CC[],COLUMN(BZ$2)+9,0)</f>
        <v>179382824.45000002</v>
      </c>
      <c r="CO615" s="22">
        <f>Target_AM[[#This Row],[PROPORSI]]*VLOOKUP(Target_AM[[#This Row],[NIPNAS]],Target_CC[],COLUMN(CA$2)+9,0)</f>
        <v>23539396</v>
      </c>
      <c r="CP615" s="22">
        <f>Target_AM[[#This Row],[PROPORSI]]*VLOOKUP(Target_AM[[#This Row],[NIPNAS]],Target_CC[],COLUMN(CB$2)+9,0)</f>
        <v>23818428</v>
      </c>
      <c r="CQ615" s="22">
        <f>Target_AM[[#This Row],[PROPORSI]]*VLOOKUP(Target_AM[[#This Row],[NIPNAS]],Target_CC[],COLUMN(CC$2)+9,0)</f>
        <v>22969351</v>
      </c>
      <c r="CR615" s="22">
        <f>Target_AM[[#This Row],[PROPORSI]]*VLOOKUP(Target_AM[[#This Row],[NIPNAS]],Target_CC[],COLUMN(CD$2)+9,0)</f>
        <v>22969351</v>
      </c>
      <c r="CS615" s="22">
        <f>Target_AM[[#This Row],[PROPORSI]]*VLOOKUP(Target_AM[[#This Row],[NIPNAS]],Target_CC[],COLUMN(CE$2)+9,0)</f>
        <v>22969351</v>
      </c>
      <c r="CT615" s="22">
        <f>Target_AM[[#This Row],[PROPORSI]]*VLOOKUP(Target_AM[[#This Row],[NIPNAS]],Target_CC[],COLUMN(CF$2)+9,0)</f>
        <v>22969351</v>
      </c>
      <c r="CU615" s="22">
        <f>Target_AM[[#This Row],[PROPORSI]]*VLOOKUP(Target_AM[[#This Row],[NIPNAS]],Target_CC[],COLUMN(CG$2)+9,0)</f>
        <v>22969351</v>
      </c>
      <c r="CV615" s="22">
        <f>Target_AM[[#This Row],[PROPORSI]]*VLOOKUP(Target_AM[[#This Row],[NIPNAS]],Target_CC[],COLUMN(CH$2)+9,0)</f>
        <v>22969351</v>
      </c>
      <c r="CW615" s="22">
        <f>Target_AM[[#This Row],[PROPORSI]]*VLOOKUP(Target_AM[[#This Row],[NIPNAS]],Target_CC[],COLUMN(CI$2)+9,0)</f>
        <v>22969351</v>
      </c>
      <c r="CX615" s="22">
        <f>Target_AM[[#This Row],[PROPORSI]]*VLOOKUP(Target_AM[[#This Row],[NIPNAS]],Target_CC[],COLUMN(CJ$2)+9,0)</f>
        <v>22969351</v>
      </c>
      <c r="CY615" s="22">
        <f>Target_AM[[#This Row],[PROPORSI]]*VLOOKUP(Target_AM[[#This Row],[NIPNAS]],Target_CC[],COLUMN(CK$2)+9,0)</f>
        <v>22969351</v>
      </c>
      <c r="CZ615" s="22">
        <f>Target_AM[[#This Row],[PROPORSI]]*VLOOKUP(Target_AM[[#This Row],[NIPNAS]],Target_CC[],COLUMN(CL$2)+9,0)</f>
        <v>22969351</v>
      </c>
      <c r="DA615" s="22">
        <f>Target_AM[[#This Row],[PROPORSI]]*VLOOKUP(Target_AM[[#This Row],[NIPNAS]],Target_CC[],COLUMN(CM$2)+9,0)</f>
        <v>277051334</v>
      </c>
      <c r="DB615" s="22">
        <f>Target_AM[[#This Row],[PROPORSI]]*VLOOKUP(Target_AM[[#This Row],[NIPNAS]],Target_CC[],COLUMN(CN$2)+9,0)</f>
        <v>0</v>
      </c>
      <c r="DC615" s="22">
        <f>Target_AM[[#This Row],[PROPORSI]]*VLOOKUP(Target_AM[[#This Row],[NIPNAS]],Target_CC[],COLUMN(CO$2)+9,0)</f>
        <v>0</v>
      </c>
      <c r="DD615" s="22">
        <f>Target_AM[[#This Row],[PROPORSI]]*VLOOKUP(Target_AM[[#This Row],[NIPNAS]],Target_CC[],COLUMN(CP$2)+9,0)</f>
        <v>0</v>
      </c>
      <c r="DE615" s="22">
        <f>Target_AM[[#This Row],[PROPORSI]]*VLOOKUP(Target_AM[[#This Row],[NIPNAS]],Target_CC[],COLUMN(CQ$2)+9,0)</f>
        <v>0</v>
      </c>
      <c r="DF615" s="22">
        <f>Target_AM[[#This Row],[PROPORSI]]*VLOOKUP(Target_AM[[#This Row],[NIPNAS]],Target_CC[],COLUMN(CR$2)+9,0)</f>
        <v>0</v>
      </c>
      <c r="DG615" s="22">
        <f>Target_AM[[#This Row],[PROPORSI]]*VLOOKUP(Target_AM[[#This Row],[NIPNAS]],Target_CC[],COLUMN(CS$2)+9,0)</f>
        <v>0</v>
      </c>
      <c r="DH615" s="22">
        <f>Target_AM[[#This Row],[PROPORSI]]*VLOOKUP(Target_AM[[#This Row],[NIPNAS]],Target_CC[],COLUMN(CT$2)+9,0)</f>
        <v>0</v>
      </c>
      <c r="DI615" s="22">
        <f>Target_AM[[#This Row],[PROPORSI]]*VLOOKUP(Target_AM[[#This Row],[NIPNAS]],Target_CC[],COLUMN(CU$2)+9,0)</f>
        <v>0</v>
      </c>
      <c r="DJ615" s="22">
        <f>Target_AM[[#This Row],[PROPORSI]]*VLOOKUP(Target_AM[[#This Row],[NIPNAS]],Target_CC[],COLUMN(CV$2)+9,0)</f>
        <v>0</v>
      </c>
      <c r="DK615" s="22">
        <f>Target_AM[[#This Row],[PROPORSI]]*VLOOKUP(Target_AM[[#This Row],[NIPNAS]],Target_CC[],COLUMN(CW$2)+9,0)</f>
        <v>0</v>
      </c>
      <c r="DL615" s="22">
        <f>Target_AM[[#This Row],[PROPORSI]]*VLOOKUP(Target_AM[[#This Row],[NIPNAS]],Target_CC[],COLUMN(CX$2)+9,0)</f>
        <v>0</v>
      </c>
      <c r="DM615" s="22">
        <f>Target_AM[[#This Row],[PROPORSI]]*VLOOKUP(Target_AM[[#This Row],[NIPNAS]],Target_CC[],COLUMN(CY$2)+9,0)</f>
        <v>0</v>
      </c>
      <c r="DN615" s="22">
        <f>Target_AM[[#This Row],[PROPORSI]]*VLOOKUP(Target_AM[[#This Row],[NIPNAS]],Target_CC[],COLUMN(CZ$2)+9,0)</f>
        <v>0</v>
      </c>
      <c r="DO615" s="22">
        <f>Target_AM[[#This Row],[PROPORSI]]*VLOOKUP(Target_AM[[#This Row],[NIPNAS]],Target_CC[],COLUMN(DA$2)+9,0)</f>
        <v>0</v>
      </c>
      <c r="DP615" s="22">
        <f>Target_AM[[#This Row],[PROPORSI]]*VLOOKUP(Target_AM[[#This Row],[NIPNAS]],Target_CC[],COLUMN(DB$2)+9,0)</f>
        <v>0</v>
      </c>
      <c r="DQ615" s="22">
        <f>Target_AM[[#This Row],[PROPORSI]]*VLOOKUP(Target_AM[[#This Row],[NIPNAS]],Target_CC[],COLUMN(DC$2)+9,0)</f>
        <v>0</v>
      </c>
      <c r="DR615" s="22">
        <f>Target_AM[[#This Row],[PROPORSI]]*VLOOKUP(Target_AM[[#This Row],[NIPNAS]],Target_CC[],COLUMN(DD$2)+9,0)</f>
        <v>0</v>
      </c>
      <c r="DS615" s="22">
        <f>Target_AM[[#This Row],[PROPORSI]]*VLOOKUP(Target_AM[[#This Row],[NIPNAS]],Target_CC[],COLUMN(DE$2)+9,0)</f>
        <v>0</v>
      </c>
      <c r="DT615" s="22">
        <f>Target_AM[[#This Row],[PROPORSI]]*VLOOKUP(Target_AM[[#This Row],[NIPNAS]],Target_CC[],COLUMN(DF$2)+9,0)</f>
        <v>0</v>
      </c>
      <c r="DU615" s="22">
        <f>Target_AM[[#This Row],[PROPORSI]]*VLOOKUP(Target_AM[[#This Row],[NIPNAS]],Target_CC[],COLUMN(DG$2)+9,0)</f>
        <v>0</v>
      </c>
      <c r="DV615" s="22">
        <f>Target_AM[[#This Row],[PROPORSI]]*VLOOKUP(Target_AM[[#This Row],[NIPNAS]],Target_CC[],COLUMN(DH$2)+9,0)</f>
        <v>0</v>
      </c>
      <c r="DW615" s="22">
        <f>Target_AM[[#This Row],[PROPORSI]]*VLOOKUP(Target_AM[[#This Row],[NIPNAS]],Target_CC[],COLUMN(DI$2)+9,0)</f>
        <v>0</v>
      </c>
      <c r="DX615" s="22">
        <f>Target_AM[[#This Row],[PROPORSI]]*VLOOKUP(Target_AM[[#This Row],[NIPNAS]],Target_CC[],COLUMN(DJ$2)+9,0)</f>
        <v>0</v>
      </c>
      <c r="DY615" s="22">
        <f>Target_AM[[#This Row],[PROPORSI]]*VLOOKUP(Target_AM[[#This Row],[NIPNAS]],Target_CC[],COLUMN(DK$2)+9,0)</f>
        <v>0</v>
      </c>
      <c r="DZ615" s="22">
        <f>Target_AM[[#This Row],[PROPORSI]]*VLOOKUP(Target_AM[[#This Row],[NIPNAS]],Target_CC[],COLUMN(DL$2)+9,0)</f>
        <v>0</v>
      </c>
      <c r="EA615" s="22">
        <f>Target_AM[[#This Row],[PROPORSI]]*VLOOKUP(Target_AM[[#This Row],[NIPNAS]],Target_CC[],COLUMN(DM$2)+9,0)</f>
        <v>0</v>
      </c>
    </row>
    <row r="616" spans="2:131" x14ac:dyDescent="0.3">
      <c r="B616">
        <v>877137</v>
      </c>
      <c r="C616" t="s">
        <v>1040</v>
      </c>
      <c r="D616">
        <v>1</v>
      </c>
      <c r="E616" s="8">
        <v>45658</v>
      </c>
      <c r="F616">
        <v>76510225</v>
      </c>
      <c r="G616" t="s">
        <v>255</v>
      </c>
      <c r="J616" t="s">
        <v>1081</v>
      </c>
      <c r="K616" t="s">
        <v>26</v>
      </c>
      <c r="L616" t="s">
        <v>159</v>
      </c>
      <c r="M616" t="s">
        <v>31</v>
      </c>
      <c r="N616" s="23">
        <f>Target_AM[[#This Row],[PROPORSI]]*VLOOKUP(Target_AM[[#This Row],[NIPNAS]],Target_CC[],9,0)</f>
        <v>1069814386</v>
      </c>
      <c r="O616" s="22">
        <f>Target_AM[[#This Row],[PROPORSI]]*VLOOKUP(Target_AM[[#This Row],[NIPNAS]],Target_CC[],COLUMN(A$2)+9,0)</f>
        <v>93400597.789257944</v>
      </c>
      <c r="P616" s="22">
        <f>Target_AM[[#This Row],[PROPORSI]]*VLOOKUP(Target_AM[[#This Row],[NIPNAS]],Target_CC[],COLUMN(B$2)+9,0)</f>
        <v>76883349.955094561</v>
      </c>
      <c r="Q616" s="22">
        <f>Target_AM[[#This Row],[PROPORSI]]*VLOOKUP(Target_AM[[#This Row],[NIPNAS]],Target_CC[],COLUMN(C$2)+9,0)</f>
        <v>67876180.301322445</v>
      </c>
      <c r="R616" s="22">
        <f>Target_AM[[#This Row],[PROPORSI]]*VLOOKUP(Target_AM[[#This Row],[NIPNAS]],Target_CC[],COLUMN(D$2)+9,0)</f>
        <v>59805814.55983948</v>
      </c>
      <c r="S616" s="22">
        <f>Target_AM[[#This Row],[PROPORSI]]*VLOOKUP(Target_AM[[#This Row],[NIPNAS]],Target_CC[],COLUMN(E$2)+9,0)</f>
        <v>83440451.557144701</v>
      </c>
      <c r="T616" s="22">
        <f>Target_AM[[#This Row],[PROPORSI]]*VLOOKUP(Target_AM[[#This Row],[NIPNAS]],Target_CC[],COLUMN(F$2)+9,0)</f>
        <v>42785367.185073763</v>
      </c>
      <c r="U616" s="22">
        <f>Target_AM[[#This Row],[PROPORSI]]*VLOOKUP(Target_AM[[#This Row],[NIPNAS]],Target_CC[],COLUMN(G$2)+9,0)</f>
        <v>89701637.492589802</v>
      </c>
      <c r="V616" s="22">
        <f>Target_AM[[#This Row],[PROPORSI]]*VLOOKUP(Target_AM[[#This Row],[NIPNAS]],Target_CC[],COLUMN(H$2)+9,0)</f>
        <v>45917893.176682539</v>
      </c>
      <c r="W616" s="22">
        <f>Target_AM[[#This Row],[PROPORSI]]*VLOOKUP(Target_AM[[#This Row],[NIPNAS]],Target_CC[],COLUMN(I$2)+9,0)</f>
        <v>54372336.717644267</v>
      </c>
      <c r="X616" s="22">
        <f>Target_AM[[#This Row],[PROPORSI]]*VLOOKUP(Target_AM[[#This Row],[NIPNAS]],Target_CC[],COLUMN(J$2)+9,0)</f>
        <v>77538761.024420336</v>
      </c>
      <c r="Y616" s="22">
        <f>Target_AM[[#This Row],[PROPORSI]]*VLOOKUP(Target_AM[[#This Row],[NIPNAS]],Target_CC[],COLUMN(K$2)+9,0)</f>
        <v>68379531.120584562</v>
      </c>
      <c r="Z616" s="22">
        <f>Target_AM[[#This Row],[PROPORSI]]*VLOOKUP(Target_AM[[#This Row],[NIPNAS]],Target_CC[],COLUMN(L$2)+9,0)</f>
        <v>86053593.968971476</v>
      </c>
      <c r="AA616" s="22">
        <f>Target_AM[[#This Row],[PROPORSI]]*VLOOKUP(Target_AM[[#This Row],[NIPNAS]],Target_CC[],COLUMN(M$2)+9,0)</f>
        <v>846155514.84862602</v>
      </c>
      <c r="AB616" s="22">
        <f>Target_AM[[#This Row],[PROPORSI]]*VLOOKUP(Target_AM[[#This Row],[NIPNAS]],Target_CC[],COLUMN(N$2)+9,0)</f>
        <v>995686.01179033518</v>
      </c>
      <c r="AC616" s="22">
        <f>Target_AM[[#This Row],[PROPORSI]]*VLOOKUP(Target_AM[[#This Row],[NIPNAS]],Target_CC[],COLUMN(O$2)+9,0)</f>
        <v>3207213.7536872029</v>
      </c>
      <c r="AD616" s="22">
        <f>Target_AM[[#This Row],[PROPORSI]]*VLOOKUP(Target_AM[[#This Row],[NIPNAS]],Target_CC[],COLUMN(P$2)+9,0)</f>
        <v>2468401.786762327</v>
      </c>
      <c r="AE616" s="22">
        <f>Target_AM[[#This Row],[PROPORSI]]*VLOOKUP(Target_AM[[#This Row],[NIPNAS]],Target_CC[],COLUMN(Q$2)+9,0)</f>
        <v>7561112.0796166286</v>
      </c>
      <c r="AF616" s="22">
        <f>Target_AM[[#This Row],[PROPORSI]]*VLOOKUP(Target_AM[[#This Row],[NIPNAS]],Target_CC[],COLUMN(R$2)+9,0)</f>
        <v>9215735.4584603757</v>
      </c>
      <c r="AG616" s="22">
        <f>Target_AM[[#This Row],[PROPORSI]]*VLOOKUP(Target_AM[[#This Row],[NIPNAS]],Target_CC[],COLUMN(S$2)+9,0)</f>
        <v>6481331.2010962367</v>
      </c>
      <c r="AH616" s="22">
        <f>Target_AM[[#This Row],[PROPORSI]]*VLOOKUP(Target_AM[[#This Row],[NIPNAS]],Target_CC[],COLUMN(T$2)+9,0)</f>
        <v>14876227.568472788</v>
      </c>
      <c r="AI616" s="22">
        <f>Target_AM[[#This Row],[PROPORSI]]*VLOOKUP(Target_AM[[#This Row],[NIPNAS]],Target_CC[],COLUMN(U$2)+9,0)</f>
        <v>8080608.9178649634</v>
      </c>
      <c r="AJ616" s="22">
        <f>Target_AM[[#This Row],[PROPORSI]]*VLOOKUP(Target_AM[[#This Row],[NIPNAS]],Target_CC[],COLUMN(V$2)+9,0)</f>
        <v>9934425.963375777</v>
      </c>
      <c r="AK616" s="22">
        <f>Target_AM[[#This Row],[PROPORSI]]*VLOOKUP(Target_AM[[#This Row],[NIPNAS]],Target_CC[],COLUMN(W$2)+9,0)</f>
        <v>9040004.6834845394</v>
      </c>
      <c r="AL616" s="22">
        <f>Target_AM[[#This Row],[PROPORSI]]*VLOOKUP(Target_AM[[#This Row],[NIPNAS]],Target_CC[],COLUMN(X$2)+9,0)</f>
        <v>7974582.3916169107</v>
      </c>
      <c r="AM616" s="22">
        <f>Target_AM[[#This Row],[PROPORSI]]*VLOOKUP(Target_AM[[#This Row],[NIPNAS]],Target_CC[],COLUMN(Y$2)+9,0)</f>
        <v>11494918.85413222</v>
      </c>
      <c r="AN616" s="22">
        <f>Target_AM[[#This Row],[PROPORSI]]*VLOOKUP(Target_AM[[#This Row],[NIPNAS]],Target_CC[],COLUMN(Z$2)+9,0)</f>
        <v>91330248.670360312</v>
      </c>
      <c r="AO616" s="22">
        <f>Target_AM[[#This Row],[PROPORSI]]*VLOOKUP(Target_AM[[#This Row],[NIPNAS]],Target_CC[],COLUMN(AA$2)+9,0)</f>
        <v>94396283.801048279</v>
      </c>
      <c r="AP616" s="22">
        <f>Target_AM[[#This Row],[PROPORSI]]*VLOOKUP(Target_AM[[#This Row],[NIPNAS]],Target_CC[],COLUMN(AB$2)+9,0)</f>
        <v>80090563.708781764</v>
      </c>
      <c r="AQ616" s="22">
        <f>Target_AM[[#This Row],[PROPORSI]]*VLOOKUP(Target_AM[[#This Row],[NIPNAS]],Target_CC[],COLUMN(AC$2)+9,0)</f>
        <v>70344582.088084772</v>
      </c>
      <c r="AR616" s="22">
        <f>Target_AM[[#This Row],[PROPORSI]]*VLOOKUP(Target_AM[[#This Row],[NIPNAS]],Target_CC[],COLUMN(AD$2)+9,0)</f>
        <v>67366926.639456108</v>
      </c>
      <c r="AS616" s="22">
        <f>Target_AM[[#This Row],[PROPORSI]]*VLOOKUP(Target_AM[[#This Row],[NIPNAS]],Target_CC[],COLUMN(AE$2)+9,0)</f>
        <v>92656187.015605077</v>
      </c>
      <c r="AT616" s="22">
        <f>Target_AM[[#This Row],[PROPORSI]]*VLOOKUP(Target_AM[[#This Row],[NIPNAS]],Target_CC[],COLUMN(AF$2)+9,0)</f>
        <v>49266698.38617</v>
      </c>
      <c r="AU616" s="22">
        <f>Target_AM[[#This Row],[PROPORSI]]*VLOOKUP(Target_AM[[#This Row],[NIPNAS]],Target_CC[],COLUMN(AG$2)+9,0)</f>
        <v>104577865.06106259</v>
      </c>
      <c r="AV616" s="22">
        <f>Target_AM[[#This Row],[PROPORSI]]*VLOOKUP(Target_AM[[#This Row],[NIPNAS]],Target_CC[],COLUMN(AH$2)+9,0)</f>
        <v>53998502.094547503</v>
      </c>
      <c r="AW616" s="22">
        <f>Target_AM[[#This Row],[PROPORSI]]*VLOOKUP(Target_AM[[#This Row],[NIPNAS]],Target_CC[],COLUMN(AI$2)+9,0)</f>
        <v>64306762.681020044</v>
      </c>
      <c r="AX616" s="22">
        <f>Target_AM[[#This Row],[PROPORSI]]*VLOOKUP(Target_AM[[#This Row],[NIPNAS]],Target_CC[],COLUMN(AJ$2)+9,0)</f>
        <v>86578765.707904875</v>
      </c>
      <c r="AY616" s="22">
        <f>Target_AM[[#This Row],[PROPORSI]]*VLOOKUP(Target_AM[[#This Row],[NIPNAS]],Target_CC[],COLUMN(AK$2)+9,0)</f>
        <v>76354113.512201473</v>
      </c>
      <c r="AZ616" s="22">
        <f>Target_AM[[#This Row],[PROPORSI]]*VLOOKUP(Target_AM[[#This Row],[NIPNAS]],Target_CC[],COLUMN(AL$2)+9,0)</f>
        <v>97548512.823103696</v>
      </c>
      <c r="BA616" s="22">
        <f>Target_AM[[#This Row],[PROPORSI]]*VLOOKUP(Target_AM[[#This Row],[NIPNAS]],Target_CC[],COLUMN(AM$2)+9,0)</f>
        <v>937485763.51898611</v>
      </c>
      <c r="BB616" s="22">
        <f>Target_AM[[#This Row],[PROPORSI]]*VLOOKUP(Target_AM[[#This Row],[NIPNAS]],Target_CC[],COLUMN(AN$2)+9,0)</f>
        <v>0</v>
      </c>
      <c r="BC616" s="22">
        <f>Target_AM[[#This Row],[PROPORSI]]*VLOOKUP(Target_AM[[#This Row],[NIPNAS]],Target_CC[],COLUMN(AO$2)+9,0)</f>
        <v>0</v>
      </c>
      <c r="BD616" s="22">
        <f>Target_AM[[#This Row],[PROPORSI]]*VLOOKUP(Target_AM[[#This Row],[NIPNAS]],Target_CC[],COLUMN(AP$2)+9,0)</f>
        <v>0</v>
      </c>
      <c r="BE616" s="22">
        <f>Target_AM[[#This Row],[PROPORSI]]*VLOOKUP(Target_AM[[#This Row],[NIPNAS]],Target_CC[],COLUMN(AQ$2)+9,0)</f>
        <v>0</v>
      </c>
      <c r="BF616" s="22">
        <f>Target_AM[[#This Row],[PROPORSI]]*VLOOKUP(Target_AM[[#This Row],[NIPNAS]],Target_CC[],COLUMN(AR$2)+9,0)</f>
        <v>0</v>
      </c>
      <c r="BG616" s="22">
        <f>Target_AM[[#This Row],[PROPORSI]]*VLOOKUP(Target_AM[[#This Row],[NIPNAS]],Target_CC[],COLUMN(AS$2)+9,0)</f>
        <v>0</v>
      </c>
      <c r="BH616" s="22">
        <f>Target_AM[[#This Row],[PROPORSI]]*VLOOKUP(Target_AM[[#This Row],[NIPNAS]],Target_CC[],COLUMN(AT$2)+9,0)</f>
        <v>0</v>
      </c>
      <c r="BI616" s="22">
        <f>Target_AM[[#This Row],[PROPORSI]]*VLOOKUP(Target_AM[[#This Row],[NIPNAS]],Target_CC[],COLUMN(AU$2)+9,0)</f>
        <v>0</v>
      </c>
      <c r="BJ616" s="22">
        <f>Target_AM[[#This Row],[PROPORSI]]*VLOOKUP(Target_AM[[#This Row],[NIPNAS]],Target_CC[],COLUMN(AV$2)+9,0)</f>
        <v>0</v>
      </c>
      <c r="BK616" s="22">
        <f>Target_AM[[#This Row],[PROPORSI]]*VLOOKUP(Target_AM[[#This Row],[NIPNAS]],Target_CC[],COLUMN(AW$2)+9,0)</f>
        <v>0</v>
      </c>
      <c r="BL616" s="22">
        <f>Target_AM[[#This Row],[PROPORSI]]*VLOOKUP(Target_AM[[#This Row],[NIPNAS]],Target_CC[],COLUMN(AX$2)+9,0)</f>
        <v>0</v>
      </c>
      <c r="BM616" s="22">
        <f>Target_AM[[#This Row],[PROPORSI]]*VLOOKUP(Target_AM[[#This Row],[NIPNAS]],Target_CC[],COLUMN(AY$2)+9,0)</f>
        <v>0</v>
      </c>
      <c r="BN616" s="22">
        <f>Target_AM[[#This Row],[PROPORSI]]*VLOOKUP(Target_AM[[#This Row],[NIPNAS]],Target_CC[],COLUMN(AZ$2)+9,0)</f>
        <v>0</v>
      </c>
      <c r="BO616" s="22">
        <f>Target_AM[[#This Row],[PROPORSI]]*VLOOKUP(Target_AM[[#This Row],[NIPNAS]],Target_CC[],COLUMN(BA$2)+9,0)</f>
        <v>52961107</v>
      </c>
      <c r="BP616" s="22">
        <f>Target_AM[[#This Row],[PROPORSI]]*VLOOKUP(Target_AM[[#This Row],[NIPNAS]],Target_CC[],COLUMN(BB$2)+9,0)</f>
        <v>52770531</v>
      </c>
      <c r="BQ616" s="22">
        <f>Target_AM[[#This Row],[PROPORSI]]*VLOOKUP(Target_AM[[#This Row],[NIPNAS]],Target_CC[],COLUMN(BC$2)+9,0)</f>
        <v>50016521</v>
      </c>
      <c r="BR616" s="22">
        <f>Target_AM[[#This Row],[PROPORSI]]*VLOOKUP(Target_AM[[#This Row],[NIPNAS]],Target_CC[],COLUMN(BD$2)+9,0)</f>
        <v>50016521</v>
      </c>
      <c r="BS616" s="22">
        <f>Target_AM[[#This Row],[PROPORSI]]*VLOOKUP(Target_AM[[#This Row],[NIPNAS]],Target_CC[],COLUMN(BE$2)+9,0)</f>
        <v>50016521</v>
      </c>
      <c r="BT616" s="22">
        <f>Target_AM[[#This Row],[PROPORSI]]*VLOOKUP(Target_AM[[#This Row],[NIPNAS]],Target_CC[],COLUMN(BF$2)+9,0)</f>
        <v>50016521</v>
      </c>
      <c r="BU616" s="22">
        <f>Target_AM[[#This Row],[PROPORSI]]*VLOOKUP(Target_AM[[#This Row],[NIPNAS]],Target_CC[],COLUMN(BG$2)+9,0)</f>
        <v>50016521</v>
      </c>
      <c r="BV616" s="22">
        <f>Target_AM[[#This Row],[PROPORSI]]*VLOOKUP(Target_AM[[#This Row],[NIPNAS]],Target_CC[],COLUMN(BH$2)+9,0)</f>
        <v>50016521</v>
      </c>
      <c r="BW616" s="22">
        <f>Target_AM[[#This Row],[PROPORSI]]*VLOOKUP(Target_AM[[#This Row],[NIPNAS]],Target_CC[],COLUMN(BI$2)+9,0)</f>
        <v>50016521</v>
      </c>
      <c r="BX616" s="22">
        <f>Target_AM[[#This Row],[PROPORSI]]*VLOOKUP(Target_AM[[#This Row],[NIPNAS]],Target_CC[],COLUMN(BJ$2)+9,0)</f>
        <v>50016521</v>
      </c>
      <c r="BY616" s="22">
        <f>Target_AM[[#This Row],[PROPORSI]]*VLOOKUP(Target_AM[[#This Row],[NIPNAS]],Target_CC[],COLUMN(BK$2)+9,0)</f>
        <v>50016521</v>
      </c>
      <c r="BZ616" s="22">
        <f>Target_AM[[#This Row],[PROPORSI]]*VLOOKUP(Target_AM[[#This Row],[NIPNAS]],Target_CC[],COLUMN(BL$2)+9,0)</f>
        <v>50016521</v>
      </c>
      <c r="CA616" s="22">
        <f>Target_AM[[#This Row],[PROPORSI]]*VLOOKUP(Target_AM[[#This Row],[NIPNAS]],Target_CC[],COLUMN(BM$2)+9,0)</f>
        <v>605896848</v>
      </c>
      <c r="CB616" s="22">
        <f>Target_AM[[#This Row],[PROPORSI]]*VLOOKUP(Target_AM[[#This Row],[NIPNAS]],Target_CC[],COLUMN(BN$2)+9,0)</f>
        <v>0</v>
      </c>
      <c r="CC616" s="22">
        <f>Target_AM[[#This Row],[PROPORSI]]*VLOOKUP(Target_AM[[#This Row],[NIPNAS]],Target_CC[],COLUMN(BO$2)+9,0)</f>
        <v>0</v>
      </c>
      <c r="CD616" s="22">
        <f>Target_AM[[#This Row],[PROPORSI]]*VLOOKUP(Target_AM[[#This Row],[NIPNAS]],Target_CC[],COLUMN(BP$2)+9,0)</f>
        <v>0</v>
      </c>
      <c r="CE616" s="22">
        <f>Target_AM[[#This Row],[PROPORSI]]*VLOOKUP(Target_AM[[#This Row],[NIPNAS]],Target_CC[],COLUMN(BQ$2)+9,0)</f>
        <v>0</v>
      </c>
      <c r="CF616" s="22">
        <f>Target_AM[[#This Row],[PROPORSI]]*VLOOKUP(Target_AM[[#This Row],[NIPNAS]],Target_CC[],COLUMN(BR$2)+9,0)</f>
        <v>0</v>
      </c>
      <c r="CG616" s="22">
        <f>Target_AM[[#This Row],[PROPORSI]]*VLOOKUP(Target_AM[[#This Row],[NIPNAS]],Target_CC[],COLUMN(BS$2)+9,0)</f>
        <v>0</v>
      </c>
      <c r="CH616" s="22">
        <f>Target_AM[[#This Row],[PROPORSI]]*VLOOKUP(Target_AM[[#This Row],[NIPNAS]],Target_CC[],COLUMN(BT$2)+9,0)</f>
        <v>0</v>
      </c>
      <c r="CI616" s="22">
        <f>Target_AM[[#This Row],[PROPORSI]]*VLOOKUP(Target_AM[[#This Row],[NIPNAS]],Target_CC[],COLUMN(BU$2)+9,0)</f>
        <v>0</v>
      </c>
      <c r="CJ616" s="22">
        <f>Target_AM[[#This Row],[PROPORSI]]*VLOOKUP(Target_AM[[#This Row],[NIPNAS]],Target_CC[],COLUMN(BV$2)+9,0)</f>
        <v>0</v>
      </c>
      <c r="CK616" s="22">
        <f>Target_AM[[#This Row],[PROPORSI]]*VLOOKUP(Target_AM[[#This Row],[NIPNAS]],Target_CC[],COLUMN(BW$2)+9,0)</f>
        <v>0</v>
      </c>
      <c r="CL616" s="22">
        <f>Target_AM[[#This Row],[PROPORSI]]*VLOOKUP(Target_AM[[#This Row],[NIPNAS]],Target_CC[],COLUMN(BX$2)+9,0)</f>
        <v>0</v>
      </c>
      <c r="CM616" s="22">
        <f>Target_AM[[#This Row],[PROPORSI]]*VLOOKUP(Target_AM[[#This Row],[NIPNAS]],Target_CC[],COLUMN(BY$2)+9,0)</f>
        <v>0</v>
      </c>
      <c r="CN616" s="22">
        <f>Target_AM[[#This Row],[PROPORSI]]*VLOOKUP(Target_AM[[#This Row],[NIPNAS]],Target_CC[],COLUMN(BZ$2)+9,0)</f>
        <v>0</v>
      </c>
      <c r="CO616" s="22">
        <f>Target_AM[[#This Row],[PROPORSI]]*VLOOKUP(Target_AM[[#This Row],[NIPNAS]],Target_CC[],COLUMN(CA$2)+9,0)</f>
        <v>52961107</v>
      </c>
      <c r="CP616" s="22">
        <f>Target_AM[[#This Row],[PROPORSI]]*VLOOKUP(Target_AM[[#This Row],[NIPNAS]],Target_CC[],COLUMN(CB$2)+9,0)</f>
        <v>52770531</v>
      </c>
      <c r="CQ616" s="22">
        <f>Target_AM[[#This Row],[PROPORSI]]*VLOOKUP(Target_AM[[#This Row],[NIPNAS]],Target_CC[],COLUMN(CC$2)+9,0)</f>
        <v>50016521</v>
      </c>
      <c r="CR616" s="22">
        <f>Target_AM[[#This Row],[PROPORSI]]*VLOOKUP(Target_AM[[#This Row],[NIPNAS]],Target_CC[],COLUMN(CD$2)+9,0)</f>
        <v>50016521</v>
      </c>
      <c r="CS616" s="22">
        <f>Target_AM[[#This Row],[PROPORSI]]*VLOOKUP(Target_AM[[#This Row],[NIPNAS]],Target_CC[],COLUMN(CE$2)+9,0)</f>
        <v>50016521</v>
      </c>
      <c r="CT616" s="22">
        <f>Target_AM[[#This Row],[PROPORSI]]*VLOOKUP(Target_AM[[#This Row],[NIPNAS]],Target_CC[],COLUMN(CF$2)+9,0)</f>
        <v>50016521</v>
      </c>
      <c r="CU616" s="22">
        <f>Target_AM[[#This Row],[PROPORSI]]*VLOOKUP(Target_AM[[#This Row],[NIPNAS]],Target_CC[],COLUMN(CG$2)+9,0)</f>
        <v>50016521</v>
      </c>
      <c r="CV616" s="22">
        <f>Target_AM[[#This Row],[PROPORSI]]*VLOOKUP(Target_AM[[#This Row],[NIPNAS]],Target_CC[],COLUMN(CH$2)+9,0)</f>
        <v>50016521</v>
      </c>
      <c r="CW616" s="22">
        <f>Target_AM[[#This Row],[PROPORSI]]*VLOOKUP(Target_AM[[#This Row],[NIPNAS]],Target_CC[],COLUMN(CI$2)+9,0)</f>
        <v>50016521</v>
      </c>
      <c r="CX616" s="22">
        <f>Target_AM[[#This Row],[PROPORSI]]*VLOOKUP(Target_AM[[#This Row],[NIPNAS]],Target_CC[],COLUMN(CJ$2)+9,0)</f>
        <v>50016521</v>
      </c>
      <c r="CY616" s="22">
        <f>Target_AM[[#This Row],[PROPORSI]]*VLOOKUP(Target_AM[[#This Row],[NIPNAS]],Target_CC[],COLUMN(CK$2)+9,0)</f>
        <v>50016521</v>
      </c>
      <c r="CZ616" s="22">
        <f>Target_AM[[#This Row],[PROPORSI]]*VLOOKUP(Target_AM[[#This Row],[NIPNAS]],Target_CC[],COLUMN(CL$2)+9,0)</f>
        <v>50016521</v>
      </c>
      <c r="DA616" s="22">
        <f>Target_AM[[#This Row],[PROPORSI]]*VLOOKUP(Target_AM[[#This Row],[NIPNAS]],Target_CC[],COLUMN(CM$2)+9,0)</f>
        <v>605896848</v>
      </c>
      <c r="DB616" s="22">
        <f>Target_AM[[#This Row],[PROPORSI]]*VLOOKUP(Target_AM[[#This Row],[NIPNAS]],Target_CC[],COLUMN(CN$2)+9,0)</f>
        <v>0</v>
      </c>
      <c r="DC616" s="22">
        <f>Target_AM[[#This Row],[PROPORSI]]*VLOOKUP(Target_AM[[#This Row],[NIPNAS]],Target_CC[],COLUMN(CO$2)+9,0)</f>
        <v>0</v>
      </c>
      <c r="DD616" s="22">
        <f>Target_AM[[#This Row],[PROPORSI]]*VLOOKUP(Target_AM[[#This Row],[NIPNAS]],Target_CC[],COLUMN(CP$2)+9,0)</f>
        <v>0</v>
      </c>
      <c r="DE616" s="22">
        <f>Target_AM[[#This Row],[PROPORSI]]*VLOOKUP(Target_AM[[#This Row],[NIPNAS]],Target_CC[],COLUMN(CQ$2)+9,0)</f>
        <v>0</v>
      </c>
      <c r="DF616" s="22">
        <f>Target_AM[[#This Row],[PROPORSI]]*VLOOKUP(Target_AM[[#This Row],[NIPNAS]],Target_CC[],COLUMN(CR$2)+9,0)</f>
        <v>0</v>
      </c>
      <c r="DG616" s="22">
        <f>Target_AM[[#This Row],[PROPORSI]]*VLOOKUP(Target_AM[[#This Row],[NIPNAS]],Target_CC[],COLUMN(CS$2)+9,0)</f>
        <v>0</v>
      </c>
      <c r="DH616" s="22">
        <f>Target_AM[[#This Row],[PROPORSI]]*VLOOKUP(Target_AM[[#This Row],[NIPNAS]],Target_CC[],COLUMN(CT$2)+9,0)</f>
        <v>0</v>
      </c>
      <c r="DI616" s="22">
        <f>Target_AM[[#This Row],[PROPORSI]]*VLOOKUP(Target_AM[[#This Row],[NIPNAS]],Target_CC[],COLUMN(CU$2)+9,0)</f>
        <v>0</v>
      </c>
      <c r="DJ616" s="22">
        <f>Target_AM[[#This Row],[PROPORSI]]*VLOOKUP(Target_AM[[#This Row],[NIPNAS]],Target_CC[],COLUMN(CV$2)+9,0)</f>
        <v>0</v>
      </c>
      <c r="DK616" s="22">
        <f>Target_AM[[#This Row],[PROPORSI]]*VLOOKUP(Target_AM[[#This Row],[NIPNAS]],Target_CC[],COLUMN(CW$2)+9,0)</f>
        <v>0</v>
      </c>
      <c r="DL616" s="22">
        <f>Target_AM[[#This Row],[PROPORSI]]*VLOOKUP(Target_AM[[#This Row],[NIPNAS]],Target_CC[],COLUMN(CX$2)+9,0)</f>
        <v>0</v>
      </c>
      <c r="DM616" s="22">
        <f>Target_AM[[#This Row],[PROPORSI]]*VLOOKUP(Target_AM[[#This Row],[NIPNAS]],Target_CC[],COLUMN(CY$2)+9,0)</f>
        <v>0</v>
      </c>
      <c r="DN616" s="22">
        <f>Target_AM[[#This Row],[PROPORSI]]*VLOOKUP(Target_AM[[#This Row],[NIPNAS]],Target_CC[],COLUMN(CZ$2)+9,0)</f>
        <v>0</v>
      </c>
      <c r="DO616" s="22">
        <f>Target_AM[[#This Row],[PROPORSI]]*VLOOKUP(Target_AM[[#This Row],[NIPNAS]],Target_CC[],COLUMN(DA$2)+9,0)</f>
        <v>0</v>
      </c>
      <c r="DP616" s="22">
        <f>Target_AM[[#This Row],[PROPORSI]]*VLOOKUP(Target_AM[[#This Row],[NIPNAS]],Target_CC[],COLUMN(DB$2)+9,0)</f>
        <v>0</v>
      </c>
      <c r="DQ616" s="22">
        <f>Target_AM[[#This Row],[PROPORSI]]*VLOOKUP(Target_AM[[#This Row],[NIPNAS]],Target_CC[],COLUMN(DC$2)+9,0)</f>
        <v>0</v>
      </c>
      <c r="DR616" s="22">
        <f>Target_AM[[#This Row],[PROPORSI]]*VLOOKUP(Target_AM[[#This Row],[NIPNAS]],Target_CC[],COLUMN(DD$2)+9,0)</f>
        <v>0</v>
      </c>
      <c r="DS616" s="22">
        <f>Target_AM[[#This Row],[PROPORSI]]*VLOOKUP(Target_AM[[#This Row],[NIPNAS]],Target_CC[],COLUMN(DE$2)+9,0)</f>
        <v>0</v>
      </c>
      <c r="DT616" s="22">
        <f>Target_AM[[#This Row],[PROPORSI]]*VLOOKUP(Target_AM[[#This Row],[NIPNAS]],Target_CC[],COLUMN(DF$2)+9,0)</f>
        <v>0</v>
      </c>
      <c r="DU616" s="22">
        <f>Target_AM[[#This Row],[PROPORSI]]*VLOOKUP(Target_AM[[#This Row],[NIPNAS]],Target_CC[],COLUMN(DG$2)+9,0)</f>
        <v>0</v>
      </c>
      <c r="DV616" s="22">
        <f>Target_AM[[#This Row],[PROPORSI]]*VLOOKUP(Target_AM[[#This Row],[NIPNAS]],Target_CC[],COLUMN(DH$2)+9,0)</f>
        <v>0</v>
      </c>
      <c r="DW616" s="22">
        <f>Target_AM[[#This Row],[PROPORSI]]*VLOOKUP(Target_AM[[#This Row],[NIPNAS]],Target_CC[],COLUMN(DI$2)+9,0)</f>
        <v>0</v>
      </c>
      <c r="DX616" s="22">
        <f>Target_AM[[#This Row],[PROPORSI]]*VLOOKUP(Target_AM[[#This Row],[NIPNAS]],Target_CC[],COLUMN(DJ$2)+9,0)</f>
        <v>0</v>
      </c>
      <c r="DY616" s="22">
        <f>Target_AM[[#This Row],[PROPORSI]]*VLOOKUP(Target_AM[[#This Row],[NIPNAS]],Target_CC[],COLUMN(DK$2)+9,0)</f>
        <v>0</v>
      </c>
      <c r="DZ616" s="22">
        <f>Target_AM[[#This Row],[PROPORSI]]*VLOOKUP(Target_AM[[#This Row],[NIPNAS]],Target_CC[],COLUMN(DL$2)+9,0)</f>
        <v>0</v>
      </c>
      <c r="EA616" s="22">
        <f>Target_AM[[#This Row],[PROPORSI]]*VLOOKUP(Target_AM[[#This Row],[NIPNAS]],Target_CC[],COLUMN(DM$2)+9,0)</f>
        <v>0</v>
      </c>
    </row>
    <row r="617" spans="2:131" x14ac:dyDescent="0.3">
      <c r="B617">
        <v>403747</v>
      </c>
      <c r="C617" t="s">
        <v>1005</v>
      </c>
      <c r="D617">
        <v>1</v>
      </c>
      <c r="E617" s="8">
        <v>45658</v>
      </c>
      <c r="F617">
        <v>76510226</v>
      </c>
      <c r="G617" t="s">
        <v>257</v>
      </c>
      <c r="J617" t="s">
        <v>1081</v>
      </c>
      <c r="K617" t="s">
        <v>26</v>
      </c>
      <c r="L617" t="s">
        <v>159</v>
      </c>
      <c r="M617" t="s">
        <v>31</v>
      </c>
      <c r="N617" s="23">
        <f>Target_AM[[#This Row],[PROPORSI]]*VLOOKUP(Target_AM[[#This Row],[NIPNAS]],Target_CC[],9,0)</f>
        <v>1571115333</v>
      </c>
      <c r="O617" s="22">
        <f>Target_AM[[#This Row],[PROPORSI]]*VLOOKUP(Target_AM[[#This Row],[NIPNAS]],Target_CC[],COLUMN(A$2)+9,0)</f>
        <v>151697578.66094288</v>
      </c>
      <c r="P617" s="22">
        <f>Target_AM[[#This Row],[PROPORSI]]*VLOOKUP(Target_AM[[#This Row],[NIPNAS]],Target_CC[],COLUMN(B$2)+9,0)</f>
        <v>123360715.70456743</v>
      </c>
      <c r="Q617" s="22">
        <f>Target_AM[[#This Row],[PROPORSI]]*VLOOKUP(Target_AM[[#This Row],[NIPNAS]],Target_CC[],COLUMN(C$2)+9,0)</f>
        <v>81313839.762759492</v>
      </c>
      <c r="R617" s="22">
        <f>Target_AM[[#This Row],[PROPORSI]]*VLOOKUP(Target_AM[[#This Row],[NIPNAS]],Target_CC[],COLUMN(D$2)+9,0)</f>
        <v>99620795.553755507</v>
      </c>
      <c r="S617" s="22">
        <f>Target_AM[[#This Row],[PROPORSI]]*VLOOKUP(Target_AM[[#This Row],[NIPNAS]],Target_CC[],COLUMN(E$2)+9,0)</f>
        <v>148017592.69638547</v>
      </c>
      <c r="T617" s="22">
        <f>Target_AM[[#This Row],[PROPORSI]]*VLOOKUP(Target_AM[[#This Row],[NIPNAS]],Target_CC[],COLUMN(F$2)+9,0)</f>
        <v>219416098.46773595</v>
      </c>
      <c r="U617" s="22">
        <f>Target_AM[[#This Row],[PROPORSI]]*VLOOKUP(Target_AM[[#This Row],[NIPNAS]],Target_CC[],COLUMN(G$2)+9,0)</f>
        <v>36339544.137548283</v>
      </c>
      <c r="V617" s="22">
        <f>Target_AM[[#This Row],[PROPORSI]]*VLOOKUP(Target_AM[[#This Row],[NIPNAS]],Target_CC[],COLUMN(H$2)+9,0)</f>
        <v>24330022.308274604</v>
      </c>
      <c r="W617" s="22">
        <f>Target_AM[[#This Row],[PROPORSI]]*VLOOKUP(Target_AM[[#This Row],[NIPNAS]],Target_CC[],COLUMN(I$2)+9,0)</f>
        <v>44300829.095482036</v>
      </c>
      <c r="X617" s="22">
        <f>Target_AM[[#This Row],[PROPORSI]]*VLOOKUP(Target_AM[[#This Row],[NIPNAS]],Target_CC[],COLUMN(J$2)+9,0)</f>
        <v>46285870.362689383</v>
      </c>
      <c r="Y617" s="22">
        <f>Target_AM[[#This Row],[PROPORSI]]*VLOOKUP(Target_AM[[#This Row],[NIPNAS]],Target_CC[],COLUMN(K$2)+9,0)</f>
        <v>346615573.25494093</v>
      </c>
      <c r="Z617" s="22">
        <f>Target_AM[[#This Row],[PROPORSI]]*VLOOKUP(Target_AM[[#This Row],[NIPNAS]],Target_CC[],COLUMN(L$2)+9,0)</f>
        <v>51368701.821749292</v>
      </c>
      <c r="AA617" s="22">
        <f>Target_AM[[#This Row],[PROPORSI]]*VLOOKUP(Target_AM[[#This Row],[NIPNAS]],Target_CC[],COLUMN(M$2)+9,0)</f>
        <v>1372667161.8268313</v>
      </c>
      <c r="AB617" s="22">
        <f>Target_AM[[#This Row],[PROPORSI]]*VLOOKUP(Target_AM[[#This Row],[NIPNAS]],Target_CC[],COLUMN(N$2)+9,0)</f>
        <v>1617154.0725677907</v>
      </c>
      <c r="AC617" s="22">
        <f>Target_AM[[#This Row],[PROPORSI]]*VLOOKUP(Target_AM[[#This Row],[NIPNAS]],Target_CC[],COLUMN(O$2)+9,0)</f>
        <v>5146032.064204663</v>
      </c>
      <c r="AD617" s="22">
        <f>Target_AM[[#This Row],[PROPORSI]]*VLOOKUP(Target_AM[[#This Row],[NIPNAS]],Target_CC[],COLUMN(P$2)+9,0)</f>
        <v>2957078.9998474866</v>
      </c>
      <c r="AE617" s="22">
        <f>Target_AM[[#This Row],[PROPORSI]]*VLOOKUP(Target_AM[[#This Row],[NIPNAS]],Target_CC[],COLUMN(Q$2)+9,0)</f>
        <v>12594828.883884713</v>
      </c>
      <c r="AF617" s="22">
        <f>Target_AM[[#This Row],[PROPORSI]]*VLOOKUP(Target_AM[[#This Row],[NIPNAS]],Target_CC[],COLUMN(R$2)+9,0)</f>
        <v>16348077.605426401</v>
      </c>
      <c r="AG617" s="22">
        <f>Target_AM[[#This Row],[PROPORSI]]*VLOOKUP(Target_AM[[#This Row],[NIPNAS]],Target_CC[],COLUMN(S$2)+9,0)</f>
        <v>33238195.639883697</v>
      </c>
      <c r="AH617" s="22">
        <f>Target_AM[[#This Row],[PROPORSI]]*VLOOKUP(Target_AM[[#This Row],[NIPNAS]],Target_CC[],COLUMN(T$2)+9,0)</f>
        <v>6026593.7549845502</v>
      </c>
      <c r="AI617" s="22">
        <f>Target_AM[[#This Row],[PROPORSI]]*VLOOKUP(Target_AM[[#This Row],[NIPNAS]],Target_CC[],COLUMN(U$2)+9,0)</f>
        <v>4281585.7095101438</v>
      </c>
      <c r="AJ617" s="22">
        <f>Target_AM[[#This Row],[PROPORSI]]*VLOOKUP(Target_AM[[#This Row],[NIPNAS]],Target_CC[],COLUMN(V$2)+9,0)</f>
        <v>8094250.3731389716</v>
      </c>
      <c r="AK617" s="22">
        <f>Target_AM[[#This Row],[PROPORSI]]*VLOOKUP(Target_AM[[#This Row],[NIPNAS]],Target_CC[],COLUMN(W$2)+9,0)</f>
        <v>5396326.680098623</v>
      </c>
      <c r="AL617" s="22">
        <f>Target_AM[[#This Row],[PROPORSI]]*VLOOKUP(Target_AM[[#This Row],[NIPNAS]],Target_CC[],COLUMN(X$2)+9,0)</f>
        <v>40423126.655616343</v>
      </c>
      <c r="AM617" s="22">
        <f>Target_AM[[#This Row],[PROPORSI]]*VLOOKUP(Target_AM[[#This Row],[NIPNAS]],Target_CC[],COLUMN(Y$2)+9,0)</f>
        <v>6861759.4204843119</v>
      </c>
      <c r="AN617" s="22">
        <f>Target_AM[[#This Row],[PROPORSI]]*VLOOKUP(Target_AM[[#This Row],[NIPNAS]],Target_CC[],COLUMN(Z$2)+9,0)</f>
        <v>142985009.85964769</v>
      </c>
      <c r="AO617" s="22">
        <f>Target_AM[[#This Row],[PROPORSI]]*VLOOKUP(Target_AM[[#This Row],[NIPNAS]],Target_CC[],COLUMN(AA$2)+9,0)</f>
        <v>153314732.73351067</v>
      </c>
      <c r="AP617" s="22">
        <f>Target_AM[[#This Row],[PROPORSI]]*VLOOKUP(Target_AM[[#This Row],[NIPNAS]],Target_CC[],COLUMN(AB$2)+9,0)</f>
        <v>128506747.7687721</v>
      </c>
      <c r="AQ617" s="22">
        <f>Target_AM[[#This Row],[PROPORSI]]*VLOOKUP(Target_AM[[#This Row],[NIPNAS]],Target_CC[],COLUMN(AC$2)+9,0)</f>
        <v>84270918.762606978</v>
      </c>
      <c r="AR617" s="22">
        <f>Target_AM[[#This Row],[PROPORSI]]*VLOOKUP(Target_AM[[#This Row],[NIPNAS]],Target_CC[],COLUMN(AD$2)+9,0)</f>
        <v>112215624.43764022</v>
      </c>
      <c r="AS617" s="22">
        <f>Target_AM[[#This Row],[PROPORSI]]*VLOOKUP(Target_AM[[#This Row],[NIPNAS]],Target_CC[],COLUMN(AE$2)+9,0)</f>
        <v>164365670.30181187</v>
      </c>
      <c r="AT617" s="22">
        <f>Target_AM[[#This Row],[PROPORSI]]*VLOOKUP(Target_AM[[#This Row],[NIPNAS]],Target_CC[],COLUMN(AF$2)+9,0)</f>
        <v>252654294.10761964</v>
      </c>
      <c r="AU617" s="22">
        <f>Target_AM[[#This Row],[PROPORSI]]*VLOOKUP(Target_AM[[#This Row],[NIPNAS]],Target_CC[],COLUMN(AG$2)+9,0)</f>
        <v>42366137.892532833</v>
      </c>
      <c r="AV617" s="22">
        <f>Target_AM[[#This Row],[PROPORSI]]*VLOOKUP(Target_AM[[#This Row],[NIPNAS]],Target_CC[],COLUMN(AH$2)+9,0)</f>
        <v>28611608.017784748</v>
      </c>
      <c r="AW617" s="22">
        <f>Target_AM[[#This Row],[PROPORSI]]*VLOOKUP(Target_AM[[#This Row],[NIPNAS]],Target_CC[],COLUMN(AI$2)+9,0)</f>
        <v>52395079.468621008</v>
      </c>
      <c r="AX617" s="22">
        <f>Target_AM[[#This Row],[PROPORSI]]*VLOOKUP(Target_AM[[#This Row],[NIPNAS]],Target_CC[],COLUMN(AJ$2)+9,0)</f>
        <v>51682197.042788006</v>
      </c>
      <c r="AY617" s="22">
        <f>Target_AM[[#This Row],[PROPORSI]]*VLOOKUP(Target_AM[[#This Row],[NIPNAS]],Target_CC[],COLUMN(AK$2)+9,0)</f>
        <v>387038699.91055727</v>
      </c>
      <c r="AZ617" s="22">
        <f>Target_AM[[#This Row],[PROPORSI]]*VLOOKUP(Target_AM[[#This Row],[NIPNAS]],Target_CC[],COLUMN(AL$2)+9,0)</f>
        <v>58230461.242233604</v>
      </c>
      <c r="BA617" s="22">
        <f>Target_AM[[#This Row],[PROPORSI]]*VLOOKUP(Target_AM[[#This Row],[NIPNAS]],Target_CC[],COLUMN(AM$2)+9,0)</f>
        <v>1515652171.6864789</v>
      </c>
      <c r="BB617" s="22">
        <f>Target_AM[[#This Row],[PROPORSI]]*VLOOKUP(Target_AM[[#This Row],[NIPNAS]],Target_CC[],COLUMN(AN$2)+9,0)</f>
        <v>0</v>
      </c>
      <c r="BC617" s="22">
        <f>Target_AM[[#This Row],[PROPORSI]]*VLOOKUP(Target_AM[[#This Row],[NIPNAS]],Target_CC[],COLUMN(AO$2)+9,0)</f>
        <v>0</v>
      </c>
      <c r="BD617" s="22">
        <f>Target_AM[[#This Row],[PROPORSI]]*VLOOKUP(Target_AM[[#This Row],[NIPNAS]],Target_CC[],COLUMN(AP$2)+9,0)</f>
        <v>0</v>
      </c>
      <c r="BE617" s="22">
        <f>Target_AM[[#This Row],[PROPORSI]]*VLOOKUP(Target_AM[[#This Row],[NIPNAS]],Target_CC[],COLUMN(AQ$2)+9,0)</f>
        <v>0</v>
      </c>
      <c r="BF617" s="22">
        <f>Target_AM[[#This Row],[PROPORSI]]*VLOOKUP(Target_AM[[#This Row],[NIPNAS]],Target_CC[],COLUMN(AR$2)+9,0)</f>
        <v>0</v>
      </c>
      <c r="BG617" s="22">
        <f>Target_AM[[#This Row],[PROPORSI]]*VLOOKUP(Target_AM[[#This Row],[NIPNAS]],Target_CC[],COLUMN(AS$2)+9,0)</f>
        <v>0</v>
      </c>
      <c r="BH617" s="22">
        <f>Target_AM[[#This Row],[PROPORSI]]*VLOOKUP(Target_AM[[#This Row],[NIPNAS]],Target_CC[],COLUMN(AT$2)+9,0)</f>
        <v>0</v>
      </c>
      <c r="BI617" s="22">
        <f>Target_AM[[#This Row],[PROPORSI]]*VLOOKUP(Target_AM[[#This Row],[NIPNAS]],Target_CC[],COLUMN(AU$2)+9,0)</f>
        <v>0</v>
      </c>
      <c r="BJ617" s="22">
        <f>Target_AM[[#This Row],[PROPORSI]]*VLOOKUP(Target_AM[[#This Row],[NIPNAS]],Target_CC[],COLUMN(AV$2)+9,0)</f>
        <v>0</v>
      </c>
      <c r="BK617" s="22">
        <f>Target_AM[[#This Row],[PROPORSI]]*VLOOKUP(Target_AM[[#This Row],[NIPNAS]],Target_CC[],COLUMN(AW$2)+9,0)</f>
        <v>0</v>
      </c>
      <c r="BL617" s="22">
        <f>Target_AM[[#This Row],[PROPORSI]]*VLOOKUP(Target_AM[[#This Row],[NIPNAS]],Target_CC[],COLUMN(AX$2)+9,0)</f>
        <v>0</v>
      </c>
      <c r="BM617" s="22">
        <f>Target_AM[[#This Row],[PROPORSI]]*VLOOKUP(Target_AM[[#This Row],[NIPNAS]],Target_CC[],COLUMN(AY$2)+9,0)</f>
        <v>0</v>
      </c>
      <c r="BN617" s="22">
        <f>Target_AM[[#This Row],[PROPORSI]]*VLOOKUP(Target_AM[[#This Row],[NIPNAS]],Target_CC[],COLUMN(AZ$2)+9,0)</f>
        <v>0</v>
      </c>
      <c r="BO617" s="22">
        <f>Target_AM[[#This Row],[PROPORSI]]*VLOOKUP(Target_AM[[#This Row],[NIPNAS]],Target_CC[],COLUMN(BA$2)+9,0)</f>
        <v>30593680</v>
      </c>
      <c r="BP617" s="22">
        <f>Target_AM[[#This Row],[PROPORSI]]*VLOOKUP(Target_AM[[#This Row],[NIPNAS]],Target_CC[],COLUMN(BB$2)+9,0)</f>
        <v>44838194</v>
      </c>
      <c r="BQ617" s="22">
        <f>Target_AM[[#This Row],[PROPORSI]]*VLOOKUP(Target_AM[[#This Row],[NIPNAS]],Target_CC[],COLUMN(BC$2)+9,0)</f>
        <v>31258580</v>
      </c>
      <c r="BR617" s="22">
        <f>Target_AM[[#This Row],[PROPORSI]]*VLOOKUP(Target_AM[[#This Row],[NIPNAS]],Target_CC[],COLUMN(BD$2)+9,0)</f>
        <v>30973730</v>
      </c>
      <c r="BS617" s="22">
        <f>Target_AM[[#This Row],[PROPORSI]]*VLOOKUP(Target_AM[[#This Row],[NIPNAS]],Target_CC[],COLUMN(BE$2)+9,0)</f>
        <v>30973730</v>
      </c>
      <c r="BT617" s="22">
        <f>Target_AM[[#This Row],[PROPORSI]]*VLOOKUP(Target_AM[[#This Row],[NIPNAS]],Target_CC[],COLUMN(BF$2)+9,0)</f>
        <v>30973730</v>
      </c>
      <c r="BU617" s="22">
        <f>Target_AM[[#This Row],[PROPORSI]]*VLOOKUP(Target_AM[[#This Row],[NIPNAS]],Target_CC[],COLUMN(BG$2)+9,0)</f>
        <v>30973730</v>
      </c>
      <c r="BV617" s="22">
        <f>Target_AM[[#This Row],[PROPORSI]]*VLOOKUP(Target_AM[[#This Row],[NIPNAS]],Target_CC[],COLUMN(BH$2)+9,0)</f>
        <v>30973730</v>
      </c>
      <c r="BW617" s="22">
        <f>Target_AM[[#This Row],[PROPORSI]]*VLOOKUP(Target_AM[[#This Row],[NIPNAS]],Target_CC[],COLUMN(BI$2)+9,0)</f>
        <v>30973730</v>
      </c>
      <c r="BX617" s="22">
        <f>Target_AM[[#This Row],[PROPORSI]]*VLOOKUP(Target_AM[[#This Row],[NIPNAS]],Target_CC[],COLUMN(BJ$2)+9,0)</f>
        <v>30973730</v>
      </c>
      <c r="BY617" s="22">
        <f>Target_AM[[#This Row],[PROPORSI]]*VLOOKUP(Target_AM[[#This Row],[NIPNAS]],Target_CC[],COLUMN(BK$2)+9,0)</f>
        <v>30973730</v>
      </c>
      <c r="BZ617" s="22">
        <f>Target_AM[[#This Row],[PROPORSI]]*VLOOKUP(Target_AM[[#This Row],[NIPNAS]],Target_CC[],COLUMN(BL$2)+9,0)</f>
        <v>30973730</v>
      </c>
      <c r="CA617" s="22">
        <f>Target_AM[[#This Row],[PROPORSI]]*VLOOKUP(Target_AM[[#This Row],[NIPNAS]],Target_CC[],COLUMN(BM$2)+9,0)</f>
        <v>385454024</v>
      </c>
      <c r="CB617" s="22">
        <f>Target_AM[[#This Row],[PROPORSI]]*VLOOKUP(Target_AM[[#This Row],[NIPNAS]],Target_CC[],COLUMN(BN$2)+9,0)</f>
        <v>5697000</v>
      </c>
      <c r="CC617" s="22">
        <f>Target_AM[[#This Row],[PROPORSI]]*VLOOKUP(Target_AM[[#This Row],[NIPNAS]],Target_CC[],COLUMN(BO$2)+9,0)</f>
        <v>5697000</v>
      </c>
      <c r="CD617" s="22">
        <f>Target_AM[[#This Row],[PROPORSI]]*VLOOKUP(Target_AM[[#This Row],[NIPNAS]],Target_CC[],COLUMN(BP$2)+9,0)</f>
        <v>5697000</v>
      </c>
      <c r="CE617" s="22">
        <f>Target_AM[[#This Row],[PROPORSI]]*VLOOKUP(Target_AM[[#This Row],[NIPNAS]],Target_CC[],COLUMN(BQ$2)+9,0)</f>
        <v>5412150</v>
      </c>
      <c r="CF617" s="22">
        <f>Target_AM[[#This Row],[PROPORSI]]*VLOOKUP(Target_AM[[#This Row],[NIPNAS]],Target_CC[],COLUMN(BR$2)+9,0)</f>
        <v>5412150</v>
      </c>
      <c r="CG617" s="22">
        <f>Target_AM[[#This Row],[PROPORSI]]*VLOOKUP(Target_AM[[#This Row],[NIPNAS]],Target_CC[],COLUMN(BS$2)+9,0)</f>
        <v>5412150</v>
      </c>
      <c r="CH617" s="22">
        <f>Target_AM[[#This Row],[PROPORSI]]*VLOOKUP(Target_AM[[#This Row],[NIPNAS]],Target_CC[],COLUMN(BT$2)+9,0)</f>
        <v>5412150</v>
      </c>
      <c r="CI617" s="22">
        <f>Target_AM[[#This Row],[PROPORSI]]*VLOOKUP(Target_AM[[#This Row],[NIPNAS]],Target_CC[],COLUMN(BU$2)+9,0)</f>
        <v>5412150</v>
      </c>
      <c r="CJ617" s="22">
        <f>Target_AM[[#This Row],[PROPORSI]]*VLOOKUP(Target_AM[[#This Row],[NIPNAS]],Target_CC[],COLUMN(BV$2)+9,0)</f>
        <v>5412150</v>
      </c>
      <c r="CK617" s="22">
        <f>Target_AM[[#This Row],[PROPORSI]]*VLOOKUP(Target_AM[[#This Row],[NIPNAS]],Target_CC[],COLUMN(BW$2)+9,0)</f>
        <v>5412150</v>
      </c>
      <c r="CL617" s="22">
        <f>Target_AM[[#This Row],[PROPORSI]]*VLOOKUP(Target_AM[[#This Row],[NIPNAS]],Target_CC[],COLUMN(BX$2)+9,0)</f>
        <v>5412150</v>
      </c>
      <c r="CM617" s="22">
        <f>Target_AM[[#This Row],[PROPORSI]]*VLOOKUP(Target_AM[[#This Row],[NIPNAS]],Target_CC[],COLUMN(BY$2)+9,0)</f>
        <v>5412150</v>
      </c>
      <c r="CN617" s="22">
        <f>Target_AM[[#This Row],[PROPORSI]]*VLOOKUP(Target_AM[[#This Row],[NIPNAS]],Target_CC[],COLUMN(BZ$2)+9,0)</f>
        <v>65800350</v>
      </c>
      <c r="CO617" s="22">
        <f>Target_AM[[#This Row],[PROPORSI]]*VLOOKUP(Target_AM[[#This Row],[NIPNAS]],Target_CC[],COLUMN(CA$2)+9,0)</f>
        <v>24896680</v>
      </c>
      <c r="CP617" s="22">
        <f>Target_AM[[#This Row],[PROPORSI]]*VLOOKUP(Target_AM[[#This Row],[NIPNAS]],Target_CC[],COLUMN(CB$2)+9,0)</f>
        <v>24952094</v>
      </c>
      <c r="CQ617" s="22">
        <f>Target_AM[[#This Row],[PROPORSI]]*VLOOKUP(Target_AM[[#This Row],[NIPNAS]],Target_CC[],COLUMN(CC$2)+9,0)</f>
        <v>25561580</v>
      </c>
      <c r="CR617" s="22">
        <f>Target_AM[[#This Row],[PROPORSI]]*VLOOKUP(Target_AM[[#This Row],[NIPNAS]],Target_CC[],COLUMN(CD$2)+9,0)</f>
        <v>25561580</v>
      </c>
      <c r="CS617" s="22">
        <f>Target_AM[[#This Row],[PROPORSI]]*VLOOKUP(Target_AM[[#This Row],[NIPNAS]],Target_CC[],COLUMN(CE$2)+9,0)</f>
        <v>25561580</v>
      </c>
      <c r="CT617" s="22">
        <f>Target_AM[[#This Row],[PROPORSI]]*VLOOKUP(Target_AM[[#This Row],[NIPNAS]],Target_CC[],COLUMN(CF$2)+9,0)</f>
        <v>25561580</v>
      </c>
      <c r="CU617" s="22">
        <f>Target_AM[[#This Row],[PROPORSI]]*VLOOKUP(Target_AM[[#This Row],[NIPNAS]],Target_CC[],COLUMN(CG$2)+9,0)</f>
        <v>25561580</v>
      </c>
      <c r="CV617" s="22">
        <f>Target_AM[[#This Row],[PROPORSI]]*VLOOKUP(Target_AM[[#This Row],[NIPNAS]],Target_CC[],COLUMN(CH$2)+9,0)</f>
        <v>25561580</v>
      </c>
      <c r="CW617" s="22">
        <f>Target_AM[[#This Row],[PROPORSI]]*VLOOKUP(Target_AM[[#This Row],[NIPNAS]],Target_CC[],COLUMN(CI$2)+9,0)</f>
        <v>25561580</v>
      </c>
      <c r="CX617" s="22">
        <f>Target_AM[[#This Row],[PROPORSI]]*VLOOKUP(Target_AM[[#This Row],[NIPNAS]],Target_CC[],COLUMN(CJ$2)+9,0)</f>
        <v>25561580</v>
      </c>
      <c r="CY617" s="22">
        <f>Target_AM[[#This Row],[PROPORSI]]*VLOOKUP(Target_AM[[#This Row],[NIPNAS]],Target_CC[],COLUMN(CK$2)+9,0)</f>
        <v>25561580</v>
      </c>
      <c r="CZ617" s="22">
        <f>Target_AM[[#This Row],[PROPORSI]]*VLOOKUP(Target_AM[[#This Row],[NIPNAS]],Target_CC[],COLUMN(CL$2)+9,0)</f>
        <v>25561580</v>
      </c>
      <c r="DA617" s="22">
        <f>Target_AM[[#This Row],[PROPORSI]]*VLOOKUP(Target_AM[[#This Row],[NIPNAS]],Target_CC[],COLUMN(CM$2)+9,0)</f>
        <v>305464574</v>
      </c>
      <c r="DB617" s="22">
        <f>Target_AM[[#This Row],[PROPORSI]]*VLOOKUP(Target_AM[[#This Row],[NIPNAS]],Target_CC[],COLUMN(CN$2)+9,0)</f>
        <v>0</v>
      </c>
      <c r="DC617" s="22">
        <f>Target_AM[[#This Row],[PROPORSI]]*VLOOKUP(Target_AM[[#This Row],[NIPNAS]],Target_CC[],COLUMN(CO$2)+9,0)</f>
        <v>0</v>
      </c>
      <c r="DD617" s="22">
        <f>Target_AM[[#This Row],[PROPORSI]]*VLOOKUP(Target_AM[[#This Row],[NIPNAS]],Target_CC[],COLUMN(CP$2)+9,0)</f>
        <v>0</v>
      </c>
      <c r="DE617" s="22">
        <f>Target_AM[[#This Row],[PROPORSI]]*VLOOKUP(Target_AM[[#This Row],[NIPNAS]],Target_CC[],COLUMN(CQ$2)+9,0)</f>
        <v>0</v>
      </c>
      <c r="DF617" s="22">
        <f>Target_AM[[#This Row],[PROPORSI]]*VLOOKUP(Target_AM[[#This Row],[NIPNAS]],Target_CC[],COLUMN(CR$2)+9,0)</f>
        <v>0</v>
      </c>
      <c r="DG617" s="22">
        <f>Target_AM[[#This Row],[PROPORSI]]*VLOOKUP(Target_AM[[#This Row],[NIPNAS]],Target_CC[],COLUMN(CS$2)+9,0)</f>
        <v>0</v>
      </c>
      <c r="DH617" s="22">
        <f>Target_AM[[#This Row],[PROPORSI]]*VLOOKUP(Target_AM[[#This Row],[NIPNAS]],Target_CC[],COLUMN(CT$2)+9,0)</f>
        <v>0</v>
      </c>
      <c r="DI617" s="22">
        <f>Target_AM[[#This Row],[PROPORSI]]*VLOOKUP(Target_AM[[#This Row],[NIPNAS]],Target_CC[],COLUMN(CU$2)+9,0)</f>
        <v>0</v>
      </c>
      <c r="DJ617" s="22">
        <f>Target_AM[[#This Row],[PROPORSI]]*VLOOKUP(Target_AM[[#This Row],[NIPNAS]],Target_CC[],COLUMN(CV$2)+9,0)</f>
        <v>0</v>
      </c>
      <c r="DK617" s="22">
        <f>Target_AM[[#This Row],[PROPORSI]]*VLOOKUP(Target_AM[[#This Row],[NIPNAS]],Target_CC[],COLUMN(CW$2)+9,0)</f>
        <v>0</v>
      </c>
      <c r="DL617" s="22">
        <f>Target_AM[[#This Row],[PROPORSI]]*VLOOKUP(Target_AM[[#This Row],[NIPNAS]],Target_CC[],COLUMN(CX$2)+9,0)</f>
        <v>0</v>
      </c>
      <c r="DM617" s="22">
        <f>Target_AM[[#This Row],[PROPORSI]]*VLOOKUP(Target_AM[[#This Row],[NIPNAS]],Target_CC[],COLUMN(CY$2)+9,0)</f>
        <v>0</v>
      </c>
      <c r="DN617" s="22">
        <f>Target_AM[[#This Row],[PROPORSI]]*VLOOKUP(Target_AM[[#This Row],[NIPNAS]],Target_CC[],COLUMN(CZ$2)+9,0)</f>
        <v>0</v>
      </c>
      <c r="DO617" s="22">
        <f>Target_AM[[#This Row],[PROPORSI]]*VLOOKUP(Target_AM[[#This Row],[NIPNAS]],Target_CC[],COLUMN(DA$2)+9,0)</f>
        <v>0</v>
      </c>
      <c r="DP617" s="22">
        <f>Target_AM[[#This Row],[PROPORSI]]*VLOOKUP(Target_AM[[#This Row],[NIPNAS]],Target_CC[],COLUMN(DB$2)+9,0)</f>
        <v>0</v>
      </c>
      <c r="DQ617" s="22">
        <f>Target_AM[[#This Row],[PROPORSI]]*VLOOKUP(Target_AM[[#This Row],[NIPNAS]],Target_CC[],COLUMN(DC$2)+9,0)</f>
        <v>0</v>
      </c>
      <c r="DR617" s="22">
        <f>Target_AM[[#This Row],[PROPORSI]]*VLOOKUP(Target_AM[[#This Row],[NIPNAS]],Target_CC[],COLUMN(DD$2)+9,0)</f>
        <v>0</v>
      </c>
      <c r="DS617" s="22">
        <f>Target_AM[[#This Row],[PROPORSI]]*VLOOKUP(Target_AM[[#This Row],[NIPNAS]],Target_CC[],COLUMN(DE$2)+9,0)</f>
        <v>0</v>
      </c>
      <c r="DT617" s="22">
        <f>Target_AM[[#This Row],[PROPORSI]]*VLOOKUP(Target_AM[[#This Row],[NIPNAS]],Target_CC[],COLUMN(DF$2)+9,0)</f>
        <v>0</v>
      </c>
      <c r="DU617" s="22">
        <f>Target_AM[[#This Row],[PROPORSI]]*VLOOKUP(Target_AM[[#This Row],[NIPNAS]],Target_CC[],COLUMN(DG$2)+9,0)</f>
        <v>0</v>
      </c>
      <c r="DV617" s="22">
        <f>Target_AM[[#This Row],[PROPORSI]]*VLOOKUP(Target_AM[[#This Row],[NIPNAS]],Target_CC[],COLUMN(DH$2)+9,0)</f>
        <v>0</v>
      </c>
      <c r="DW617" s="22">
        <f>Target_AM[[#This Row],[PROPORSI]]*VLOOKUP(Target_AM[[#This Row],[NIPNAS]],Target_CC[],COLUMN(DI$2)+9,0)</f>
        <v>0</v>
      </c>
      <c r="DX617" s="22">
        <f>Target_AM[[#This Row],[PROPORSI]]*VLOOKUP(Target_AM[[#This Row],[NIPNAS]],Target_CC[],COLUMN(DJ$2)+9,0)</f>
        <v>0</v>
      </c>
      <c r="DY617" s="22">
        <f>Target_AM[[#This Row],[PROPORSI]]*VLOOKUP(Target_AM[[#This Row],[NIPNAS]],Target_CC[],COLUMN(DK$2)+9,0)</f>
        <v>0</v>
      </c>
      <c r="DZ617" s="22">
        <f>Target_AM[[#This Row],[PROPORSI]]*VLOOKUP(Target_AM[[#This Row],[NIPNAS]],Target_CC[],COLUMN(DL$2)+9,0)</f>
        <v>0</v>
      </c>
      <c r="EA617" s="22">
        <f>Target_AM[[#This Row],[PROPORSI]]*VLOOKUP(Target_AM[[#This Row],[NIPNAS]],Target_CC[],COLUMN(DM$2)+9,0)</f>
        <v>0</v>
      </c>
    </row>
    <row r="618" spans="2:131" x14ac:dyDescent="0.3">
      <c r="B618">
        <v>403747</v>
      </c>
      <c r="C618" t="s">
        <v>1005</v>
      </c>
      <c r="D618">
        <v>1</v>
      </c>
      <c r="E618" s="8">
        <v>45658</v>
      </c>
      <c r="F618">
        <v>76510227</v>
      </c>
      <c r="G618" t="s">
        <v>258</v>
      </c>
      <c r="J618" t="s">
        <v>1081</v>
      </c>
      <c r="K618" t="s">
        <v>26</v>
      </c>
      <c r="L618" t="s">
        <v>159</v>
      </c>
      <c r="M618" t="s">
        <v>31</v>
      </c>
      <c r="N618" s="23">
        <f>Target_AM[[#This Row],[PROPORSI]]*VLOOKUP(Target_AM[[#This Row],[NIPNAS]],Target_CC[],9,0)</f>
        <v>2180399419</v>
      </c>
      <c r="O618" s="22">
        <f>Target_AM[[#This Row],[PROPORSI]]*VLOOKUP(Target_AM[[#This Row],[NIPNAS]],Target_CC[],COLUMN(A$2)+9,0)</f>
        <v>74340644.138802126</v>
      </c>
      <c r="P618" s="22">
        <f>Target_AM[[#This Row],[PROPORSI]]*VLOOKUP(Target_AM[[#This Row],[NIPNAS]],Target_CC[],COLUMN(B$2)+9,0)</f>
        <v>200122627.21348596</v>
      </c>
      <c r="Q618" s="22">
        <f>Target_AM[[#This Row],[PROPORSI]]*VLOOKUP(Target_AM[[#This Row],[NIPNAS]],Target_CC[],COLUMN(C$2)+9,0)</f>
        <v>257305738.19874218</v>
      </c>
      <c r="R618" s="22">
        <f>Target_AM[[#This Row],[PROPORSI]]*VLOOKUP(Target_AM[[#This Row],[NIPNAS]],Target_CC[],COLUMN(D$2)+9,0)</f>
        <v>105845888.87919721</v>
      </c>
      <c r="S618" s="22">
        <f>Target_AM[[#This Row],[PROPORSI]]*VLOOKUP(Target_AM[[#This Row],[NIPNAS]],Target_CC[],COLUMN(E$2)+9,0)</f>
        <v>372417985.13126761</v>
      </c>
      <c r="T618" s="22">
        <f>Target_AM[[#This Row],[PROPORSI]]*VLOOKUP(Target_AM[[#This Row],[NIPNAS]],Target_CC[],COLUMN(F$2)+9,0)</f>
        <v>38649471.170873836</v>
      </c>
      <c r="U618" s="22">
        <f>Target_AM[[#This Row],[PROPORSI]]*VLOOKUP(Target_AM[[#This Row],[NIPNAS]],Target_CC[],COLUMN(G$2)+9,0)</f>
        <v>394198775.95965677</v>
      </c>
      <c r="V618" s="22">
        <f>Target_AM[[#This Row],[PROPORSI]]*VLOOKUP(Target_AM[[#This Row],[NIPNAS]],Target_CC[],COLUMN(H$2)+9,0)</f>
        <v>44206156.821504056</v>
      </c>
      <c r="W618" s="22">
        <f>Target_AM[[#This Row],[PROPORSI]]*VLOOKUP(Target_AM[[#This Row],[NIPNAS]],Target_CC[],COLUMN(I$2)+9,0)</f>
        <v>207196532.17829171</v>
      </c>
      <c r="X618" s="22">
        <f>Target_AM[[#This Row],[PROPORSI]]*VLOOKUP(Target_AM[[#This Row],[NIPNAS]],Target_CC[],COLUMN(J$2)+9,0)</f>
        <v>87939201.560337126</v>
      </c>
      <c r="Y618" s="22">
        <f>Target_AM[[#This Row],[PROPORSI]]*VLOOKUP(Target_AM[[#This Row],[NIPNAS]],Target_CC[],COLUMN(K$2)+9,0)</f>
        <v>268648088.99359488</v>
      </c>
      <c r="Z618" s="22">
        <f>Target_AM[[#This Row],[PROPORSI]]*VLOOKUP(Target_AM[[#This Row],[NIPNAS]],Target_CC[],COLUMN(L$2)+9,0)</f>
        <v>93205424.031105608</v>
      </c>
      <c r="AA618" s="22">
        <f>Target_AM[[#This Row],[PROPORSI]]*VLOOKUP(Target_AM[[#This Row],[NIPNAS]],Target_CC[],COLUMN(M$2)+9,0)</f>
        <v>2144076534.276859</v>
      </c>
      <c r="AB618" s="22">
        <f>Target_AM[[#This Row],[PROPORSI]]*VLOOKUP(Target_AM[[#This Row],[NIPNAS]],Target_CC[],COLUMN(N$2)+9,0)</f>
        <v>792499.63306981325</v>
      </c>
      <c r="AC618" s="22">
        <f>Target_AM[[#This Row],[PROPORSI]]*VLOOKUP(Target_AM[[#This Row],[NIPNAS]],Target_CC[],COLUMN(O$2)+9,0)</f>
        <v>8348179.9739213586</v>
      </c>
      <c r="AD618" s="22">
        <f>Target_AM[[#This Row],[PROPORSI]]*VLOOKUP(Target_AM[[#This Row],[NIPNAS]],Target_CC[],COLUMN(P$2)+9,0)</f>
        <v>9357243.4555749893</v>
      </c>
      <c r="AE618" s="22">
        <f>Target_AM[[#This Row],[PROPORSI]]*VLOOKUP(Target_AM[[#This Row],[NIPNAS]],Target_CC[],COLUMN(Q$2)+9,0)</f>
        <v>13381853.16716142</v>
      </c>
      <c r="AF618" s="22">
        <f>Target_AM[[#This Row],[PROPORSI]]*VLOOKUP(Target_AM[[#This Row],[NIPNAS]],Target_CC[],COLUMN(R$2)+9,0)</f>
        <v>41132395.221903741</v>
      </c>
      <c r="AG618" s="22">
        <f>Target_AM[[#This Row],[PROPORSI]]*VLOOKUP(Target_AM[[#This Row],[NIPNAS]],Target_CC[],COLUMN(S$2)+9,0)</f>
        <v>5854805.9742501006</v>
      </c>
      <c r="AH618" s="22">
        <f>Target_AM[[#This Row],[PROPORSI]]*VLOOKUP(Target_AM[[#This Row],[NIPNAS]],Target_CC[],COLUMN(T$2)+9,0)</f>
        <v>65374399.646536112</v>
      </c>
      <c r="AI618" s="22">
        <f>Target_AM[[#This Row],[PROPORSI]]*VLOOKUP(Target_AM[[#This Row],[NIPNAS]],Target_CC[],COLUMN(U$2)+9,0)</f>
        <v>7779378.371344313</v>
      </c>
      <c r="AJ618" s="22">
        <f>Target_AM[[#This Row],[PROPORSI]]*VLOOKUP(Target_AM[[#This Row],[NIPNAS]],Target_CC[],COLUMN(V$2)+9,0)</f>
        <v>37857093.019242734</v>
      </c>
      <c r="AK618" s="22">
        <f>Target_AM[[#This Row],[PROPORSI]]*VLOOKUP(Target_AM[[#This Row],[NIPNAS]],Target_CC[],COLUMN(W$2)+9,0)</f>
        <v>10252559.925699204</v>
      </c>
      <c r="AL618" s="22">
        <f>Target_AM[[#This Row],[PROPORSI]]*VLOOKUP(Target_AM[[#This Row],[NIPNAS]],Target_CC[],COLUMN(X$2)+9,0)</f>
        <v>31330374.527603745</v>
      </c>
      <c r="AM618" s="22">
        <f>Target_AM[[#This Row],[PROPORSI]]*VLOOKUP(Target_AM[[#This Row],[NIPNAS]],Target_CC[],COLUMN(Y$2)+9,0)</f>
        <v>12450250.321780369</v>
      </c>
      <c r="AN618" s="22">
        <f>Target_AM[[#This Row],[PROPORSI]]*VLOOKUP(Target_AM[[#This Row],[NIPNAS]],Target_CC[],COLUMN(Z$2)+9,0)</f>
        <v>243911033.23808789</v>
      </c>
      <c r="AO618" s="22">
        <f>Target_AM[[#This Row],[PROPORSI]]*VLOOKUP(Target_AM[[#This Row],[NIPNAS]],Target_CC[],COLUMN(AA$2)+9,0)</f>
        <v>75133143.771871939</v>
      </c>
      <c r="AP618" s="22">
        <f>Target_AM[[#This Row],[PROPORSI]]*VLOOKUP(Target_AM[[#This Row],[NIPNAS]],Target_CC[],COLUMN(AB$2)+9,0)</f>
        <v>208470807.18740731</v>
      </c>
      <c r="AQ618" s="22">
        <f>Target_AM[[#This Row],[PROPORSI]]*VLOOKUP(Target_AM[[#This Row],[NIPNAS]],Target_CC[],COLUMN(AC$2)+9,0)</f>
        <v>266662981.65431717</v>
      </c>
      <c r="AR618" s="22">
        <f>Target_AM[[#This Row],[PROPORSI]]*VLOOKUP(Target_AM[[#This Row],[NIPNAS]],Target_CC[],COLUMN(AD$2)+9,0)</f>
        <v>119227742.04635863</v>
      </c>
      <c r="AS618" s="22">
        <f>Target_AM[[#This Row],[PROPORSI]]*VLOOKUP(Target_AM[[#This Row],[NIPNAS]],Target_CC[],COLUMN(AE$2)+9,0)</f>
        <v>413550380.35317135</v>
      </c>
      <c r="AT618" s="22">
        <f>Target_AM[[#This Row],[PROPORSI]]*VLOOKUP(Target_AM[[#This Row],[NIPNAS]],Target_CC[],COLUMN(AF$2)+9,0)</f>
        <v>44504277.145123936</v>
      </c>
      <c r="AU618" s="22">
        <f>Target_AM[[#This Row],[PROPORSI]]*VLOOKUP(Target_AM[[#This Row],[NIPNAS]],Target_CC[],COLUMN(AG$2)+9,0)</f>
        <v>459573175.60619289</v>
      </c>
      <c r="AV618" s="22">
        <f>Target_AM[[#This Row],[PROPORSI]]*VLOOKUP(Target_AM[[#This Row],[NIPNAS]],Target_CC[],COLUMN(AH$2)+9,0)</f>
        <v>51985535.192848369</v>
      </c>
      <c r="AW618" s="22">
        <f>Target_AM[[#This Row],[PROPORSI]]*VLOOKUP(Target_AM[[#This Row],[NIPNAS]],Target_CC[],COLUMN(AI$2)+9,0)</f>
        <v>245053625.19753444</v>
      </c>
      <c r="AX618" s="22">
        <f>Target_AM[[#This Row],[PROPORSI]]*VLOOKUP(Target_AM[[#This Row],[NIPNAS]],Target_CC[],COLUMN(AJ$2)+9,0)</f>
        <v>98191761.48603633</v>
      </c>
      <c r="AY618" s="22">
        <f>Target_AM[[#This Row],[PROPORSI]]*VLOOKUP(Target_AM[[#This Row],[NIPNAS]],Target_CC[],COLUMN(AK$2)+9,0)</f>
        <v>299978463.52119863</v>
      </c>
      <c r="AZ618" s="22">
        <f>Target_AM[[#This Row],[PROPORSI]]*VLOOKUP(Target_AM[[#This Row],[NIPNAS]],Target_CC[],COLUMN(AL$2)+9,0)</f>
        <v>105655674.35288598</v>
      </c>
      <c r="BA618" s="22">
        <f>Target_AM[[#This Row],[PROPORSI]]*VLOOKUP(Target_AM[[#This Row],[NIPNAS]],Target_CC[],COLUMN(AM$2)+9,0)</f>
        <v>2387987567.5149474</v>
      </c>
      <c r="BB618" s="22">
        <f>Target_AM[[#This Row],[PROPORSI]]*VLOOKUP(Target_AM[[#This Row],[NIPNAS]],Target_CC[],COLUMN(AN$2)+9,0)</f>
        <v>0</v>
      </c>
      <c r="BC618" s="22">
        <f>Target_AM[[#This Row],[PROPORSI]]*VLOOKUP(Target_AM[[#This Row],[NIPNAS]],Target_CC[],COLUMN(AO$2)+9,0)</f>
        <v>0</v>
      </c>
      <c r="BD618" s="22">
        <f>Target_AM[[#This Row],[PROPORSI]]*VLOOKUP(Target_AM[[#This Row],[NIPNAS]],Target_CC[],COLUMN(AP$2)+9,0)</f>
        <v>0</v>
      </c>
      <c r="BE618" s="22">
        <f>Target_AM[[#This Row],[PROPORSI]]*VLOOKUP(Target_AM[[#This Row],[NIPNAS]],Target_CC[],COLUMN(AQ$2)+9,0)</f>
        <v>0</v>
      </c>
      <c r="BF618" s="22">
        <f>Target_AM[[#This Row],[PROPORSI]]*VLOOKUP(Target_AM[[#This Row],[NIPNAS]],Target_CC[],COLUMN(AR$2)+9,0)</f>
        <v>0</v>
      </c>
      <c r="BG618" s="22">
        <f>Target_AM[[#This Row],[PROPORSI]]*VLOOKUP(Target_AM[[#This Row],[NIPNAS]],Target_CC[],COLUMN(AS$2)+9,0)</f>
        <v>0</v>
      </c>
      <c r="BH618" s="22">
        <f>Target_AM[[#This Row],[PROPORSI]]*VLOOKUP(Target_AM[[#This Row],[NIPNAS]],Target_CC[],COLUMN(AT$2)+9,0)</f>
        <v>0</v>
      </c>
      <c r="BI618" s="22">
        <f>Target_AM[[#This Row],[PROPORSI]]*VLOOKUP(Target_AM[[#This Row],[NIPNAS]],Target_CC[],COLUMN(AU$2)+9,0)</f>
        <v>0</v>
      </c>
      <c r="BJ618" s="22">
        <f>Target_AM[[#This Row],[PROPORSI]]*VLOOKUP(Target_AM[[#This Row],[NIPNAS]],Target_CC[],COLUMN(AV$2)+9,0)</f>
        <v>0</v>
      </c>
      <c r="BK618" s="22">
        <f>Target_AM[[#This Row],[PROPORSI]]*VLOOKUP(Target_AM[[#This Row],[NIPNAS]],Target_CC[],COLUMN(AW$2)+9,0)</f>
        <v>0</v>
      </c>
      <c r="BL618" s="22">
        <f>Target_AM[[#This Row],[PROPORSI]]*VLOOKUP(Target_AM[[#This Row],[NIPNAS]],Target_CC[],COLUMN(AX$2)+9,0)</f>
        <v>0</v>
      </c>
      <c r="BM618" s="22">
        <f>Target_AM[[#This Row],[PROPORSI]]*VLOOKUP(Target_AM[[#This Row],[NIPNAS]],Target_CC[],COLUMN(AY$2)+9,0)</f>
        <v>0</v>
      </c>
      <c r="BN618" s="22">
        <f>Target_AM[[#This Row],[PROPORSI]]*VLOOKUP(Target_AM[[#This Row],[NIPNAS]],Target_CC[],COLUMN(AZ$2)+9,0)</f>
        <v>0</v>
      </c>
      <c r="BO618" s="22">
        <f>Target_AM[[#This Row],[PROPORSI]]*VLOOKUP(Target_AM[[#This Row],[NIPNAS]],Target_CC[],COLUMN(BA$2)+9,0)</f>
        <v>56209008</v>
      </c>
      <c r="BP618" s="22">
        <f>Target_AM[[#This Row],[PROPORSI]]*VLOOKUP(Target_AM[[#This Row],[NIPNAS]],Target_CC[],COLUMN(BB$2)+9,0)</f>
        <v>291336002</v>
      </c>
      <c r="BQ618" s="22">
        <f>Target_AM[[#This Row],[PROPORSI]]*VLOOKUP(Target_AM[[#This Row],[NIPNAS]],Target_CC[],COLUMN(BC$2)+9,0)</f>
        <v>52372266</v>
      </c>
      <c r="BR618" s="22">
        <f>Target_AM[[#This Row],[PROPORSI]]*VLOOKUP(Target_AM[[#This Row],[NIPNAS]],Target_CC[],COLUMN(BD$2)+9,0)</f>
        <v>54761734</v>
      </c>
      <c r="BS618" s="22">
        <f>Target_AM[[#This Row],[PROPORSI]]*VLOOKUP(Target_AM[[#This Row],[NIPNAS]],Target_CC[],COLUMN(BE$2)+9,0)</f>
        <v>54761734</v>
      </c>
      <c r="BT618" s="22">
        <f>Target_AM[[#This Row],[PROPORSI]]*VLOOKUP(Target_AM[[#This Row],[NIPNAS]],Target_CC[],COLUMN(BF$2)+9,0)</f>
        <v>54761734</v>
      </c>
      <c r="BU618" s="22">
        <f>Target_AM[[#This Row],[PROPORSI]]*VLOOKUP(Target_AM[[#This Row],[NIPNAS]],Target_CC[],COLUMN(BG$2)+9,0)</f>
        <v>54761734</v>
      </c>
      <c r="BV618" s="22">
        <f>Target_AM[[#This Row],[PROPORSI]]*VLOOKUP(Target_AM[[#This Row],[NIPNAS]],Target_CC[],COLUMN(BH$2)+9,0)</f>
        <v>54761734</v>
      </c>
      <c r="BW618" s="22">
        <f>Target_AM[[#This Row],[PROPORSI]]*VLOOKUP(Target_AM[[#This Row],[NIPNAS]],Target_CC[],COLUMN(BI$2)+9,0)</f>
        <v>54761734</v>
      </c>
      <c r="BX618" s="22">
        <f>Target_AM[[#This Row],[PROPORSI]]*VLOOKUP(Target_AM[[#This Row],[NIPNAS]],Target_CC[],COLUMN(BJ$2)+9,0)</f>
        <v>54761734</v>
      </c>
      <c r="BY618" s="22">
        <f>Target_AM[[#This Row],[PROPORSI]]*VLOOKUP(Target_AM[[#This Row],[NIPNAS]],Target_CC[],COLUMN(BK$2)+9,0)</f>
        <v>54761734</v>
      </c>
      <c r="BZ618" s="22">
        <f>Target_AM[[#This Row],[PROPORSI]]*VLOOKUP(Target_AM[[#This Row],[NIPNAS]],Target_CC[],COLUMN(BL$2)+9,0)</f>
        <v>54761734</v>
      </c>
      <c r="CA618" s="22">
        <f>Target_AM[[#This Row],[PROPORSI]]*VLOOKUP(Target_AM[[#This Row],[NIPNAS]],Target_CC[],COLUMN(BM$2)+9,0)</f>
        <v>892772882</v>
      </c>
      <c r="CB618" s="22">
        <f>Target_AM[[#This Row],[PROPORSI]]*VLOOKUP(Target_AM[[#This Row],[NIPNAS]],Target_CC[],COLUMN(BN$2)+9,0)</f>
        <v>12507419</v>
      </c>
      <c r="CC618" s="22">
        <f>Target_AM[[#This Row],[PROPORSI]]*VLOOKUP(Target_AM[[#This Row],[NIPNAS]],Target_CC[],COLUMN(BO$2)+9,0)</f>
        <v>27522219</v>
      </c>
      <c r="CD618" s="22">
        <f>Target_AM[[#This Row],[PROPORSI]]*VLOOKUP(Target_AM[[#This Row],[NIPNAS]],Target_CC[],COLUMN(BP$2)+9,0)</f>
        <v>12507400</v>
      </c>
      <c r="CE618" s="22">
        <f>Target_AM[[#This Row],[PROPORSI]]*VLOOKUP(Target_AM[[#This Row],[NIPNAS]],Target_CC[],COLUMN(BQ$2)+9,0)</f>
        <v>11882030</v>
      </c>
      <c r="CF618" s="22">
        <f>Target_AM[[#This Row],[PROPORSI]]*VLOOKUP(Target_AM[[#This Row],[NIPNAS]],Target_CC[],COLUMN(BR$2)+9,0)</f>
        <v>11882030</v>
      </c>
      <c r="CG618" s="22">
        <f>Target_AM[[#This Row],[PROPORSI]]*VLOOKUP(Target_AM[[#This Row],[NIPNAS]],Target_CC[],COLUMN(BS$2)+9,0)</f>
        <v>11882030</v>
      </c>
      <c r="CH618" s="22">
        <f>Target_AM[[#This Row],[PROPORSI]]*VLOOKUP(Target_AM[[#This Row],[NIPNAS]],Target_CC[],COLUMN(BT$2)+9,0)</f>
        <v>11882030</v>
      </c>
      <c r="CI618" s="22">
        <f>Target_AM[[#This Row],[PROPORSI]]*VLOOKUP(Target_AM[[#This Row],[NIPNAS]],Target_CC[],COLUMN(BU$2)+9,0)</f>
        <v>11882030</v>
      </c>
      <c r="CJ618" s="22">
        <f>Target_AM[[#This Row],[PROPORSI]]*VLOOKUP(Target_AM[[#This Row],[NIPNAS]],Target_CC[],COLUMN(BV$2)+9,0)</f>
        <v>11882030</v>
      </c>
      <c r="CK618" s="22">
        <f>Target_AM[[#This Row],[PROPORSI]]*VLOOKUP(Target_AM[[#This Row],[NIPNAS]],Target_CC[],COLUMN(BW$2)+9,0)</f>
        <v>11882030</v>
      </c>
      <c r="CL618" s="22">
        <f>Target_AM[[#This Row],[PROPORSI]]*VLOOKUP(Target_AM[[#This Row],[NIPNAS]],Target_CC[],COLUMN(BX$2)+9,0)</f>
        <v>11882030</v>
      </c>
      <c r="CM618" s="22">
        <f>Target_AM[[#This Row],[PROPORSI]]*VLOOKUP(Target_AM[[#This Row],[NIPNAS]],Target_CC[],COLUMN(BY$2)+9,0)</f>
        <v>11882030</v>
      </c>
      <c r="CN618" s="22">
        <f>Target_AM[[#This Row],[PROPORSI]]*VLOOKUP(Target_AM[[#This Row],[NIPNAS]],Target_CC[],COLUMN(BZ$2)+9,0)</f>
        <v>159475308</v>
      </c>
      <c r="CO618" s="22">
        <f>Target_AM[[#This Row],[PROPORSI]]*VLOOKUP(Target_AM[[#This Row],[NIPNAS]],Target_CC[],COLUMN(CA$2)+9,0)</f>
        <v>43701589</v>
      </c>
      <c r="CP618" s="22">
        <f>Target_AM[[#This Row],[PROPORSI]]*VLOOKUP(Target_AM[[#This Row],[NIPNAS]],Target_CC[],COLUMN(CB$2)+9,0)</f>
        <v>43519610</v>
      </c>
      <c r="CQ618" s="22">
        <f>Target_AM[[#This Row],[PROPORSI]]*VLOOKUP(Target_AM[[#This Row],[NIPNAS]],Target_CC[],COLUMN(CC$2)+9,0)</f>
        <v>42879704</v>
      </c>
      <c r="CR618" s="22">
        <f>Target_AM[[#This Row],[PROPORSI]]*VLOOKUP(Target_AM[[#This Row],[NIPNAS]],Target_CC[],COLUMN(CD$2)+9,0)</f>
        <v>42879704</v>
      </c>
      <c r="CS618" s="22">
        <f>Target_AM[[#This Row],[PROPORSI]]*VLOOKUP(Target_AM[[#This Row],[NIPNAS]],Target_CC[],COLUMN(CE$2)+9,0)</f>
        <v>42879704</v>
      </c>
      <c r="CT618" s="22">
        <f>Target_AM[[#This Row],[PROPORSI]]*VLOOKUP(Target_AM[[#This Row],[NIPNAS]],Target_CC[],COLUMN(CF$2)+9,0)</f>
        <v>42879704</v>
      </c>
      <c r="CU618" s="22">
        <f>Target_AM[[#This Row],[PROPORSI]]*VLOOKUP(Target_AM[[#This Row],[NIPNAS]],Target_CC[],COLUMN(CG$2)+9,0)</f>
        <v>42879704</v>
      </c>
      <c r="CV618" s="22">
        <f>Target_AM[[#This Row],[PROPORSI]]*VLOOKUP(Target_AM[[#This Row],[NIPNAS]],Target_CC[],COLUMN(CH$2)+9,0)</f>
        <v>42879704</v>
      </c>
      <c r="CW618" s="22">
        <f>Target_AM[[#This Row],[PROPORSI]]*VLOOKUP(Target_AM[[#This Row],[NIPNAS]],Target_CC[],COLUMN(CI$2)+9,0)</f>
        <v>42879704</v>
      </c>
      <c r="CX618" s="22">
        <f>Target_AM[[#This Row],[PROPORSI]]*VLOOKUP(Target_AM[[#This Row],[NIPNAS]],Target_CC[],COLUMN(CJ$2)+9,0)</f>
        <v>42879704</v>
      </c>
      <c r="CY618" s="22">
        <f>Target_AM[[#This Row],[PROPORSI]]*VLOOKUP(Target_AM[[#This Row],[NIPNAS]],Target_CC[],COLUMN(CK$2)+9,0)</f>
        <v>42879704</v>
      </c>
      <c r="CZ618" s="22">
        <f>Target_AM[[#This Row],[PROPORSI]]*VLOOKUP(Target_AM[[#This Row],[NIPNAS]],Target_CC[],COLUMN(CL$2)+9,0)</f>
        <v>42879704</v>
      </c>
      <c r="DA618" s="22">
        <f>Target_AM[[#This Row],[PROPORSI]]*VLOOKUP(Target_AM[[#This Row],[NIPNAS]],Target_CC[],COLUMN(CM$2)+9,0)</f>
        <v>516018239</v>
      </c>
      <c r="DB618" s="22">
        <f>Target_AM[[#This Row],[PROPORSI]]*VLOOKUP(Target_AM[[#This Row],[NIPNAS]],Target_CC[],COLUMN(CN$2)+9,0)</f>
        <v>0</v>
      </c>
      <c r="DC618" s="22">
        <f>Target_AM[[#This Row],[PROPORSI]]*VLOOKUP(Target_AM[[#This Row],[NIPNAS]],Target_CC[],COLUMN(CO$2)+9,0)</f>
        <v>0</v>
      </c>
      <c r="DD618" s="22">
        <f>Target_AM[[#This Row],[PROPORSI]]*VLOOKUP(Target_AM[[#This Row],[NIPNAS]],Target_CC[],COLUMN(CP$2)+9,0)</f>
        <v>12000000</v>
      </c>
      <c r="DE618" s="22">
        <f>Target_AM[[#This Row],[PROPORSI]]*VLOOKUP(Target_AM[[#This Row],[NIPNAS]],Target_CC[],COLUMN(CQ$2)+9,0)</f>
        <v>0</v>
      </c>
      <c r="DF618" s="22">
        <f>Target_AM[[#This Row],[PROPORSI]]*VLOOKUP(Target_AM[[#This Row],[NIPNAS]],Target_CC[],COLUMN(CR$2)+9,0)</f>
        <v>0</v>
      </c>
      <c r="DG618" s="22">
        <f>Target_AM[[#This Row],[PROPORSI]]*VLOOKUP(Target_AM[[#This Row],[NIPNAS]],Target_CC[],COLUMN(CS$2)+9,0)</f>
        <v>0</v>
      </c>
      <c r="DH618" s="22">
        <f>Target_AM[[#This Row],[PROPORSI]]*VLOOKUP(Target_AM[[#This Row],[NIPNAS]],Target_CC[],COLUMN(CT$2)+9,0)</f>
        <v>0</v>
      </c>
      <c r="DI618" s="22">
        <f>Target_AM[[#This Row],[PROPORSI]]*VLOOKUP(Target_AM[[#This Row],[NIPNAS]],Target_CC[],COLUMN(CU$2)+9,0)</f>
        <v>0</v>
      </c>
      <c r="DJ618" s="22">
        <f>Target_AM[[#This Row],[PROPORSI]]*VLOOKUP(Target_AM[[#This Row],[NIPNAS]],Target_CC[],COLUMN(CV$2)+9,0)</f>
        <v>0</v>
      </c>
      <c r="DK618" s="22">
        <f>Target_AM[[#This Row],[PROPORSI]]*VLOOKUP(Target_AM[[#This Row],[NIPNAS]],Target_CC[],COLUMN(CW$2)+9,0)</f>
        <v>0</v>
      </c>
      <c r="DL618" s="22">
        <f>Target_AM[[#This Row],[PROPORSI]]*VLOOKUP(Target_AM[[#This Row],[NIPNAS]],Target_CC[],COLUMN(CX$2)+9,0)</f>
        <v>0</v>
      </c>
      <c r="DM618" s="22">
        <f>Target_AM[[#This Row],[PROPORSI]]*VLOOKUP(Target_AM[[#This Row],[NIPNAS]],Target_CC[],COLUMN(CY$2)+9,0)</f>
        <v>0</v>
      </c>
      <c r="DN618" s="22">
        <f>Target_AM[[#This Row],[PROPORSI]]*VLOOKUP(Target_AM[[#This Row],[NIPNAS]],Target_CC[],COLUMN(CZ$2)+9,0)</f>
        <v>12000000</v>
      </c>
      <c r="DO618" s="22">
        <f>Target_AM[[#This Row],[PROPORSI]]*VLOOKUP(Target_AM[[#This Row],[NIPNAS]],Target_CC[],COLUMN(DA$2)+9,0)</f>
        <v>0</v>
      </c>
      <c r="DP618" s="22">
        <f>Target_AM[[#This Row],[PROPORSI]]*VLOOKUP(Target_AM[[#This Row],[NIPNAS]],Target_CC[],COLUMN(DB$2)+9,0)</f>
        <v>0</v>
      </c>
      <c r="DQ618" s="22">
        <f>Target_AM[[#This Row],[PROPORSI]]*VLOOKUP(Target_AM[[#This Row],[NIPNAS]],Target_CC[],COLUMN(DC$2)+9,0)</f>
        <v>0</v>
      </c>
      <c r="DR618" s="22">
        <f>Target_AM[[#This Row],[PROPORSI]]*VLOOKUP(Target_AM[[#This Row],[NIPNAS]],Target_CC[],COLUMN(DD$2)+9,0)</f>
        <v>0</v>
      </c>
      <c r="DS618" s="22">
        <f>Target_AM[[#This Row],[PROPORSI]]*VLOOKUP(Target_AM[[#This Row],[NIPNAS]],Target_CC[],COLUMN(DE$2)+9,0)</f>
        <v>0</v>
      </c>
      <c r="DT618" s="22">
        <f>Target_AM[[#This Row],[PROPORSI]]*VLOOKUP(Target_AM[[#This Row],[NIPNAS]],Target_CC[],COLUMN(DF$2)+9,0)</f>
        <v>0</v>
      </c>
      <c r="DU618" s="22">
        <f>Target_AM[[#This Row],[PROPORSI]]*VLOOKUP(Target_AM[[#This Row],[NIPNAS]],Target_CC[],COLUMN(DG$2)+9,0)</f>
        <v>0</v>
      </c>
      <c r="DV618" s="22">
        <f>Target_AM[[#This Row],[PROPORSI]]*VLOOKUP(Target_AM[[#This Row],[NIPNAS]],Target_CC[],COLUMN(DH$2)+9,0)</f>
        <v>0</v>
      </c>
      <c r="DW618" s="22">
        <f>Target_AM[[#This Row],[PROPORSI]]*VLOOKUP(Target_AM[[#This Row],[NIPNAS]],Target_CC[],COLUMN(DI$2)+9,0)</f>
        <v>0</v>
      </c>
      <c r="DX618" s="22">
        <f>Target_AM[[#This Row],[PROPORSI]]*VLOOKUP(Target_AM[[#This Row],[NIPNAS]],Target_CC[],COLUMN(DJ$2)+9,0)</f>
        <v>0</v>
      </c>
      <c r="DY618" s="22">
        <f>Target_AM[[#This Row],[PROPORSI]]*VLOOKUP(Target_AM[[#This Row],[NIPNAS]],Target_CC[],COLUMN(DK$2)+9,0)</f>
        <v>0</v>
      </c>
      <c r="DZ618" s="22">
        <f>Target_AM[[#This Row],[PROPORSI]]*VLOOKUP(Target_AM[[#This Row],[NIPNAS]],Target_CC[],COLUMN(DL$2)+9,0)</f>
        <v>0</v>
      </c>
      <c r="EA618" s="22">
        <f>Target_AM[[#This Row],[PROPORSI]]*VLOOKUP(Target_AM[[#This Row],[NIPNAS]],Target_CC[],COLUMN(DM$2)+9,0)</f>
        <v>0</v>
      </c>
    </row>
    <row r="619" spans="2:131" x14ac:dyDescent="0.3">
      <c r="B619">
        <v>877137</v>
      </c>
      <c r="C619" t="s">
        <v>1040</v>
      </c>
      <c r="D619">
        <v>1</v>
      </c>
      <c r="E619" s="8">
        <v>45658</v>
      </c>
      <c r="F619">
        <v>76510228</v>
      </c>
      <c r="G619" t="s">
        <v>256</v>
      </c>
      <c r="J619" t="s">
        <v>1081</v>
      </c>
      <c r="K619" t="s">
        <v>26</v>
      </c>
      <c r="L619" t="s">
        <v>159</v>
      </c>
      <c r="M619" t="s">
        <v>31</v>
      </c>
      <c r="N619" s="23">
        <f>Target_AM[[#This Row],[PROPORSI]]*VLOOKUP(Target_AM[[#This Row],[NIPNAS]],Target_CC[],9,0)</f>
        <v>5013356037</v>
      </c>
      <c r="O619" s="22">
        <f>Target_AM[[#This Row],[PROPORSI]]*VLOOKUP(Target_AM[[#This Row],[NIPNAS]],Target_CC[],COLUMN(A$2)+9,0)</f>
        <v>517995285.30856496</v>
      </c>
      <c r="P619" s="22">
        <f>Target_AM[[#This Row],[PROPORSI]]*VLOOKUP(Target_AM[[#This Row],[NIPNAS]],Target_CC[],COLUMN(B$2)+9,0)</f>
        <v>424639372.65417737</v>
      </c>
      <c r="Q619" s="22">
        <f>Target_AM[[#This Row],[PROPORSI]]*VLOOKUP(Target_AM[[#This Row],[NIPNAS]],Target_CC[],COLUMN(C$2)+9,0)</f>
        <v>406184127.86635417</v>
      </c>
      <c r="R619" s="22">
        <f>Target_AM[[#This Row],[PROPORSI]]*VLOOKUP(Target_AM[[#This Row],[NIPNAS]],Target_CC[],COLUMN(D$2)+9,0)</f>
        <v>341024872.10132742</v>
      </c>
      <c r="S619" s="22">
        <f>Target_AM[[#This Row],[PROPORSI]]*VLOOKUP(Target_AM[[#This Row],[NIPNAS]],Target_CC[],COLUMN(E$2)+9,0)</f>
        <v>480841776.76108652</v>
      </c>
      <c r="T619" s="22">
        <f>Target_AM[[#This Row],[PROPORSI]]*VLOOKUP(Target_AM[[#This Row],[NIPNAS]],Target_CC[],COLUMN(F$2)+9,0)</f>
        <v>525349995.95112973</v>
      </c>
      <c r="U619" s="22">
        <f>Target_AM[[#This Row],[PROPORSI]]*VLOOKUP(Target_AM[[#This Row],[NIPNAS]],Target_CC[],COLUMN(G$2)+9,0)</f>
        <v>508046892.82017261</v>
      </c>
      <c r="V619" s="22">
        <f>Target_AM[[#This Row],[PROPORSI]]*VLOOKUP(Target_AM[[#This Row],[NIPNAS]],Target_CC[],COLUMN(H$2)+9,0)</f>
        <v>322041506.02727652</v>
      </c>
      <c r="W619" s="22">
        <f>Target_AM[[#This Row],[PROPORSI]]*VLOOKUP(Target_AM[[#This Row],[NIPNAS]],Target_CC[],COLUMN(I$2)+9,0)</f>
        <v>187478861.1502969</v>
      </c>
      <c r="X619" s="22">
        <f>Target_AM[[#This Row],[PROPORSI]]*VLOOKUP(Target_AM[[#This Row],[NIPNAS]],Target_CC[],COLUMN(J$2)+9,0)</f>
        <v>575405562.41458178</v>
      </c>
      <c r="Y619" s="22">
        <f>Target_AM[[#This Row],[PROPORSI]]*VLOOKUP(Target_AM[[#This Row],[NIPNAS]],Target_CC[],COLUMN(K$2)+9,0)</f>
        <v>323816795.3282066</v>
      </c>
      <c r="Z619" s="22">
        <f>Target_AM[[#This Row],[PROPORSI]]*VLOOKUP(Target_AM[[#This Row],[NIPNAS]],Target_CC[],COLUMN(L$2)+9,0)</f>
        <v>638597067.35010099</v>
      </c>
      <c r="AA619" s="22">
        <f>Target_AM[[#This Row],[PROPORSI]]*VLOOKUP(Target_AM[[#This Row],[NIPNAS]],Target_CC[],COLUMN(M$2)+9,0)</f>
        <v>5251422115.7332764</v>
      </c>
      <c r="AB619" s="22">
        <f>Target_AM[[#This Row],[PROPORSI]]*VLOOKUP(Target_AM[[#This Row],[NIPNAS]],Target_CC[],COLUMN(N$2)+9,0)</f>
        <v>5522027.3955720067</v>
      </c>
      <c r="AC619" s="22">
        <f>Target_AM[[#This Row],[PROPORSI]]*VLOOKUP(Target_AM[[#This Row],[NIPNAS]],Target_CC[],COLUMN(O$2)+9,0)</f>
        <v>17713968.461689472</v>
      </c>
      <c r="AD619" s="22">
        <f>Target_AM[[#This Row],[PROPORSI]]*VLOOKUP(Target_AM[[#This Row],[NIPNAS]],Target_CC[],COLUMN(P$2)+9,0)</f>
        <v>14771391.414909601</v>
      </c>
      <c r="AE619" s="22">
        <f>Target_AM[[#This Row],[PROPORSI]]*VLOOKUP(Target_AM[[#This Row],[NIPNAS]],Target_CC[],COLUMN(Q$2)+9,0)</f>
        <v>43114993.063343108</v>
      </c>
      <c r="AF619" s="22">
        <f>Target_AM[[#This Row],[PROPORSI]]*VLOOKUP(Target_AM[[#This Row],[NIPNAS]],Target_CC[],COLUMN(R$2)+9,0)</f>
        <v>53107462.020042181</v>
      </c>
      <c r="AG619" s="22">
        <f>Target_AM[[#This Row],[PROPORSI]]*VLOOKUP(Target_AM[[#This Row],[NIPNAS]],Target_CC[],COLUMN(S$2)+9,0)</f>
        <v>79582519.545180023</v>
      </c>
      <c r="AH619" s="22">
        <f>Target_AM[[#This Row],[PROPORSI]]*VLOOKUP(Target_AM[[#This Row],[NIPNAS]],Target_CC[],COLUMN(T$2)+9,0)</f>
        <v>84255108.427343309</v>
      </c>
      <c r="AI619" s="22">
        <f>Target_AM[[#This Row],[PROPORSI]]*VLOOKUP(Target_AM[[#This Row],[NIPNAS]],Target_CC[],COLUMN(U$2)+9,0)</f>
        <v>56672710.472878098</v>
      </c>
      <c r="AJ619" s="22">
        <f>Target_AM[[#This Row],[PROPORSI]]*VLOOKUP(Target_AM[[#This Row],[NIPNAS]],Target_CC[],COLUMN(V$2)+9,0)</f>
        <v>34254456.921128422</v>
      </c>
      <c r="AK619" s="22">
        <f>Target_AM[[#This Row],[PROPORSI]]*VLOOKUP(Target_AM[[#This Row],[NIPNAS]],Target_CC[],COLUMN(W$2)+9,0)</f>
        <v>67084757.486551046</v>
      </c>
      <c r="AL619" s="22">
        <f>Target_AM[[#This Row],[PROPORSI]]*VLOOKUP(Target_AM[[#This Row],[NIPNAS]],Target_CC[],COLUMN(X$2)+9,0)</f>
        <v>37764279.336463153</v>
      </c>
      <c r="AM619" s="22">
        <f>Target_AM[[#This Row],[PROPORSI]]*VLOOKUP(Target_AM[[#This Row],[NIPNAS]],Target_CC[],COLUMN(Y$2)+9,0)</f>
        <v>85302904.052131057</v>
      </c>
      <c r="AN619" s="22">
        <f>Target_AM[[#This Row],[PROPORSI]]*VLOOKUP(Target_AM[[#This Row],[NIPNAS]],Target_CC[],COLUMN(Z$2)+9,0)</f>
        <v>579146578.59723139</v>
      </c>
      <c r="AO619" s="22">
        <f>Target_AM[[#This Row],[PROPORSI]]*VLOOKUP(Target_AM[[#This Row],[NIPNAS]],Target_CC[],COLUMN(AA$2)+9,0)</f>
        <v>523517312.70413697</v>
      </c>
      <c r="AP619" s="22">
        <f>Target_AM[[#This Row],[PROPORSI]]*VLOOKUP(Target_AM[[#This Row],[NIPNAS]],Target_CC[],COLUMN(AB$2)+9,0)</f>
        <v>442353341.11586684</v>
      </c>
      <c r="AQ619" s="22">
        <f>Target_AM[[#This Row],[PROPORSI]]*VLOOKUP(Target_AM[[#This Row],[NIPNAS]],Target_CC[],COLUMN(AC$2)+9,0)</f>
        <v>420955519.28126377</v>
      </c>
      <c r="AR619" s="22">
        <f>Target_AM[[#This Row],[PROPORSI]]*VLOOKUP(Target_AM[[#This Row],[NIPNAS]],Target_CC[],COLUMN(AD$2)+9,0)</f>
        <v>384139865.16467053</v>
      </c>
      <c r="AS619" s="22">
        <f>Target_AM[[#This Row],[PROPORSI]]*VLOOKUP(Target_AM[[#This Row],[NIPNAS]],Target_CC[],COLUMN(AE$2)+9,0)</f>
        <v>533949238.7811287</v>
      </c>
      <c r="AT619" s="22">
        <f>Target_AM[[#This Row],[PROPORSI]]*VLOOKUP(Target_AM[[#This Row],[NIPNAS]],Target_CC[],COLUMN(AF$2)+9,0)</f>
        <v>604932515.49630976</v>
      </c>
      <c r="AU619" s="22">
        <f>Target_AM[[#This Row],[PROPORSI]]*VLOOKUP(Target_AM[[#This Row],[NIPNAS]],Target_CC[],COLUMN(AG$2)+9,0)</f>
        <v>592302001.24751592</v>
      </c>
      <c r="AV619" s="22">
        <f>Target_AM[[#This Row],[PROPORSI]]*VLOOKUP(Target_AM[[#This Row],[NIPNAS]],Target_CC[],COLUMN(AH$2)+9,0)</f>
        <v>378714216.50015461</v>
      </c>
      <c r="AW619" s="22">
        <f>Target_AM[[#This Row],[PROPORSI]]*VLOOKUP(Target_AM[[#This Row],[NIPNAS]],Target_CC[],COLUMN(AI$2)+9,0)</f>
        <v>221733318.07142532</v>
      </c>
      <c r="AX619" s="22">
        <f>Target_AM[[#This Row],[PROPORSI]]*VLOOKUP(Target_AM[[#This Row],[NIPNAS]],Target_CC[],COLUMN(AJ$2)+9,0)</f>
        <v>642490319.90113282</v>
      </c>
      <c r="AY619" s="22">
        <f>Target_AM[[#This Row],[PROPORSI]]*VLOOKUP(Target_AM[[#This Row],[NIPNAS]],Target_CC[],COLUMN(AK$2)+9,0)</f>
        <v>361581074.66466975</v>
      </c>
      <c r="AZ619" s="22">
        <f>Target_AM[[#This Row],[PROPORSI]]*VLOOKUP(Target_AM[[#This Row],[NIPNAS]],Target_CC[],COLUMN(AL$2)+9,0)</f>
        <v>723899971.40223205</v>
      </c>
      <c r="BA619" s="22">
        <f>Target_AM[[#This Row],[PROPORSI]]*VLOOKUP(Target_AM[[#This Row],[NIPNAS]],Target_CC[],COLUMN(AM$2)+9,0)</f>
        <v>5830568694.3305073</v>
      </c>
      <c r="BB619" s="22">
        <f>Target_AM[[#This Row],[PROPORSI]]*VLOOKUP(Target_AM[[#This Row],[NIPNAS]],Target_CC[],COLUMN(AN$2)+9,0)</f>
        <v>0</v>
      </c>
      <c r="BC619" s="22">
        <f>Target_AM[[#This Row],[PROPORSI]]*VLOOKUP(Target_AM[[#This Row],[NIPNAS]],Target_CC[],COLUMN(AO$2)+9,0)</f>
        <v>0</v>
      </c>
      <c r="BD619" s="22">
        <f>Target_AM[[#This Row],[PROPORSI]]*VLOOKUP(Target_AM[[#This Row],[NIPNAS]],Target_CC[],COLUMN(AP$2)+9,0)</f>
        <v>0</v>
      </c>
      <c r="BE619" s="22">
        <f>Target_AM[[#This Row],[PROPORSI]]*VLOOKUP(Target_AM[[#This Row],[NIPNAS]],Target_CC[],COLUMN(AQ$2)+9,0)</f>
        <v>0</v>
      </c>
      <c r="BF619" s="22">
        <f>Target_AM[[#This Row],[PROPORSI]]*VLOOKUP(Target_AM[[#This Row],[NIPNAS]],Target_CC[],COLUMN(AR$2)+9,0)</f>
        <v>0</v>
      </c>
      <c r="BG619" s="22">
        <f>Target_AM[[#This Row],[PROPORSI]]*VLOOKUP(Target_AM[[#This Row],[NIPNAS]],Target_CC[],COLUMN(AS$2)+9,0)</f>
        <v>0</v>
      </c>
      <c r="BH619" s="22">
        <f>Target_AM[[#This Row],[PROPORSI]]*VLOOKUP(Target_AM[[#This Row],[NIPNAS]],Target_CC[],COLUMN(AT$2)+9,0)</f>
        <v>0</v>
      </c>
      <c r="BI619" s="22">
        <f>Target_AM[[#This Row],[PROPORSI]]*VLOOKUP(Target_AM[[#This Row],[NIPNAS]],Target_CC[],COLUMN(AU$2)+9,0)</f>
        <v>0</v>
      </c>
      <c r="BJ619" s="22">
        <f>Target_AM[[#This Row],[PROPORSI]]*VLOOKUP(Target_AM[[#This Row],[NIPNAS]],Target_CC[],COLUMN(AV$2)+9,0)</f>
        <v>0</v>
      </c>
      <c r="BK619" s="22">
        <f>Target_AM[[#This Row],[PROPORSI]]*VLOOKUP(Target_AM[[#This Row],[NIPNAS]],Target_CC[],COLUMN(AW$2)+9,0)</f>
        <v>0</v>
      </c>
      <c r="BL619" s="22">
        <f>Target_AM[[#This Row],[PROPORSI]]*VLOOKUP(Target_AM[[#This Row],[NIPNAS]],Target_CC[],COLUMN(AX$2)+9,0)</f>
        <v>0</v>
      </c>
      <c r="BM619" s="22">
        <f>Target_AM[[#This Row],[PROPORSI]]*VLOOKUP(Target_AM[[#This Row],[NIPNAS]],Target_CC[],COLUMN(AY$2)+9,0)</f>
        <v>0</v>
      </c>
      <c r="BN619" s="22">
        <f>Target_AM[[#This Row],[PROPORSI]]*VLOOKUP(Target_AM[[#This Row],[NIPNAS]],Target_CC[],COLUMN(AZ$2)+9,0)</f>
        <v>0</v>
      </c>
      <c r="BO619" s="22">
        <f>Target_AM[[#This Row],[PROPORSI]]*VLOOKUP(Target_AM[[#This Row],[NIPNAS]],Target_CC[],COLUMN(BA$2)+9,0)</f>
        <v>419796972</v>
      </c>
      <c r="BP619" s="22">
        <f>Target_AM[[#This Row],[PROPORSI]]*VLOOKUP(Target_AM[[#This Row],[NIPNAS]],Target_CC[],COLUMN(BB$2)+9,0)</f>
        <v>417852757</v>
      </c>
      <c r="BQ619" s="22">
        <f>Target_AM[[#This Row],[PROPORSI]]*VLOOKUP(Target_AM[[#This Row],[NIPNAS]],Target_CC[],COLUMN(BC$2)+9,0)</f>
        <v>417802840</v>
      </c>
      <c r="BR619" s="22">
        <f>Target_AM[[#This Row],[PROPORSI]]*VLOOKUP(Target_AM[[#This Row],[NIPNAS]],Target_CC[],COLUMN(BD$2)+9,0)</f>
        <v>399712086.34999996</v>
      </c>
      <c r="BS619" s="22">
        <f>Target_AM[[#This Row],[PROPORSI]]*VLOOKUP(Target_AM[[#This Row],[NIPNAS]],Target_CC[],COLUMN(BE$2)+9,0)</f>
        <v>399712086.34999996</v>
      </c>
      <c r="BT619" s="22">
        <f>Target_AM[[#This Row],[PROPORSI]]*VLOOKUP(Target_AM[[#This Row],[NIPNAS]],Target_CC[],COLUMN(BF$2)+9,0)</f>
        <v>399712086.34999996</v>
      </c>
      <c r="BU619" s="22">
        <f>Target_AM[[#This Row],[PROPORSI]]*VLOOKUP(Target_AM[[#This Row],[NIPNAS]],Target_CC[],COLUMN(BG$2)+9,0)</f>
        <v>399712086.34999996</v>
      </c>
      <c r="BV619" s="22">
        <f>Target_AM[[#This Row],[PROPORSI]]*VLOOKUP(Target_AM[[#This Row],[NIPNAS]],Target_CC[],COLUMN(BH$2)+9,0)</f>
        <v>399712086.34999996</v>
      </c>
      <c r="BW619" s="22">
        <f>Target_AM[[#This Row],[PROPORSI]]*VLOOKUP(Target_AM[[#This Row],[NIPNAS]],Target_CC[],COLUMN(BI$2)+9,0)</f>
        <v>399712086.34999996</v>
      </c>
      <c r="BX619" s="22">
        <f>Target_AM[[#This Row],[PROPORSI]]*VLOOKUP(Target_AM[[#This Row],[NIPNAS]],Target_CC[],COLUMN(BJ$2)+9,0)</f>
        <v>399712086.34999996</v>
      </c>
      <c r="BY619" s="22">
        <f>Target_AM[[#This Row],[PROPORSI]]*VLOOKUP(Target_AM[[#This Row],[NIPNAS]],Target_CC[],COLUMN(BK$2)+9,0)</f>
        <v>399712086.34999996</v>
      </c>
      <c r="BZ619" s="22">
        <f>Target_AM[[#This Row],[PROPORSI]]*VLOOKUP(Target_AM[[#This Row],[NIPNAS]],Target_CC[],COLUMN(BL$2)+9,0)</f>
        <v>399712086.34999996</v>
      </c>
      <c r="CA619" s="22">
        <f>Target_AM[[#This Row],[PROPORSI]]*VLOOKUP(Target_AM[[#This Row],[NIPNAS]],Target_CC[],COLUMN(BM$2)+9,0)</f>
        <v>4852861346.1499996</v>
      </c>
      <c r="CB619" s="22">
        <f>Target_AM[[#This Row],[PROPORSI]]*VLOOKUP(Target_AM[[#This Row],[NIPNAS]],Target_CC[],COLUMN(BN$2)+9,0)</f>
        <v>363023093</v>
      </c>
      <c r="CC619" s="22">
        <f>Target_AM[[#This Row],[PROPORSI]]*VLOOKUP(Target_AM[[#This Row],[NIPNAS]],Target_CC[],COLUMN(BO$2)+9,0)</f>
        <v>361900236</v>
      </c>
      <c r="CD619" s="22">
        <f>Target_AM[[#This Row],[PROPORSI]]*VLOOKUP(Target_AM[[#This Row],[NIPNAS]],Target_CC[],COLUMN(BP$2)+9,0)</f>
        <v>362083093</v>
      </c>
      <c r="CE619" s="22">
        <f>Target_AM[[#This Row],[PROPORSI]]*VLOOKUP(Target_AM[[#This Row],[NIPNAS]],Target_CC[],COLUMN(BQ$2)+9,0)</f>
        <v>343978938.34999996</v>
      </c>
      <c r="CF619" s="22">
        <f>Target_AM[[#This Row],[PROPORSI]]*VLOOKUP(Target_AM[[#This Row],[NIPNAS]],Target_CC[],COLUMN(BR$2)+9,0)</f>
        <v>343978938.34999996</v>
      </c>
      <c r="CG619" s="22">
        <f>Target_AM[[#This Row],[PROPORSI]]*VLOOKUP(Target_AM[[#This Row],[NIPNAS]],Target_CC[],COLUMN(BS$2)+9,0)</f>
        <v>343978938.34999996</v>
      </c>
      <c r="CH619" s="22">
        <f>Target_AM[[#This Row],[PROPORSI]]*VLOOKUP(Target_AM[[#This Row],[NIPNAS]],Target_CC[],COLUMN(BT$2)+9,0)</f>
        <v>343978938.34999996</v>
      </c>
      <c r="CI619" s="22">
        <f>Target_AM[[#This Row],[PROPORSI]]*VLOOKUP(Target_AM[[#This Row],[NIPNAS]],Target_CC[],COLUMN(BU$2)+9,0)</f>
        <v>343978938.34999996</v>
      </c>
      <c r="CJ619" s="22">
        <f>Target_AM[[#This Row],[PROPORSI]]*VLOOKUP(Target_AM[[#This Row],[NIPNAS]],Target_CC[],COLUMN(BV$2)+9,0)</f>
        <v>343978938.34999996</v>
      </c>
      <c r="CK619" s="22">
        <f>Target_AM[[#This Row],[PROPORSI]]*VLOOKUP(Target_AM[[#This Row],[NIPNAS]],Target_CC[],COLUMN(BW$2)+9,0)</f>
        <v>343978938.34999996</v>
      </c>
      <c r="CL619" s="22">
        <f>Target_AM[[#This Row],[PROPORSI]]*VLOOKUP(Target_AM[[#This Row],[NIPNAS]],Target_CC[],COLUMN(BX$2)+9,0)</f>
        <v>343978938.34999996</v>
      </c>
      <c r="CM619" s="22">
        <f>Target_AM[[#This Row],[PROPORSI]]*VLOOKUP(Target_AM[[#This Row],[NIPNAS]],Target_CC[],COLUMN(BY$2)+9,0)</f>
        <v>343978938.34999996</v>
      </c>
      <c r="CN619" s="22">
        <f>Target_AM[[#This Row],[PROPORSI]]*VLOOKUP(Target_AM[[#This Row],[NIPNAS]],Target_CC[],COLUMN(BZ$2)+9,0)</f>
        <v>4182816867.1499991</v>
      </c>
      <c r="CO619" s="22">
        <f>Target_AM[[#This Row],[PROPORSI]]*VLOOKUP(Target_AM[[#This Row],[NIPNAS]],Target_CC[],COLUMN(CA$2)+9,0)</f>
        <v>56821071</v>
      </c>
      <c r="CP619" s="22">
        <f>Target_AM[[#This Row],[PROPORSI]]*VLOOKUP(Target_AM[[#This Row],[NIPNAS]],Target_CC[],COLUMN(CB$2)+9,0)</f>
        <v>55979784</v>
      </c>
      <c r="CQ619" s="22">
        <f>Target_AM[[#This Row],[PROPORSI]]*VLOOKUP(Target_AM[[#This Row],[NIPNAS]],Target_CC[],COLUMN(CC$2)+9,0)</f>
        <v>55733148</v>
      </c>
      <c r="CR619" s="22">
        <f>Target_AM[[#This Row],[PROPORSI]]*VLOOKUP(Target_AM[[#This Row],[NIPNAS]],Target_CC[],COLUMN(CD$2)+9,0)</f>
        <v>55733148</v>
      </c>
      <c r="CS619" s="22">
        <f>Target_AM[[#This Row],[PROPORSI]]*VLOOKUP(Target_AM[[#This Row],[NIPNAS]],Target_CC[],COLUMN(CE$2)+9,0)</f>
        <v>55733148</v>
      </c>
      <c r="CT619" s="22">
        <f>Target_AM[[#This Row],[PROPORSI]]*VLOOKUP(Target_AM[[#This Row],[NIPNAS]],Target_CC[],COLUMN(CF$2)+9,0)</f>
        <v>55733148</v>
      </c>
      <c r="CU619" s="22">
        <f>Target_AM[[#This Row],[PROPORSI]]*VLOOKUP(Target_AM[[#This Row],[NIPNAS]],Target_CC[],COLUMN(CG$2)+9,0)</f>
        <v>55733148</v>
      </c>
      <c r="CV619" s="22">
        <f>Target_AM[[#This Row],[PROPORSI]]*VLOOKUP(Target_AM[[#This Row],[NIPNAS]],Target_CC[],COLUMN(CH$2)+9,0)</f>
        <v>55733148</v>
      </c>
      <c r="CW619" s="22">
        <f>Target_AM[[#This Row],[PROPORSI]]*VLOOKUP(Target_AM[[#This Row],[NIPNAS]],Target_CC[],COLUMN(CI$2)+9,0)</f>
        <v>55733148</v>
      </c>
      <c r="CX619" s="22">
        <f>Target_AM[[#This Row],[PROPORSI]]*VLOOKUP(Target_AM[[#This Row],[NIPNAS]],Target_CC[],COLUMN(CJ$2)+9,0)</f>
        <v>55733148</v>
      </c>
      <c r="CY619" s="22">
        <f>Target_AM[[#This Row],[PROPORSI]]*VLOOKUP(Target_AM[[#This Row],[NIPNAS]],Target_CC[],COLUMN(CK$2)+9,0)</f>
        <v>55733148</v>
      </c>
      <c r="CZ619" s="22">
        <f>Target_AM[[#This Row],[PROPORSI]]*VLOOKUP(Target_AM[[#This Row],[NIPNAS]],Target_CC[],COLUMN(CL$2)+9,0)</f>
        <v>55733148</v>
      </c>
      <c r="DA619" s="22">
        <f>Target_AM[[#This Row],[PROPORSI]]*VLOOKUP(Target_AM[[#This Row],[NIPNAS]],Target_CC[],COLUMN(CM$2)+9,0)</f>
        <v>670132335</v>
      </c>
      <c r="DB619" s="22">
        <f>Target_AM[[#This Row],[PROPORSI]]*VLOOKUP(Target_AM[[#This Row],[NIPNAS]],Target_CC[],COLUMN(CN$2)+9,0)</f>
        <v>0</v>
      </c>
      <c r="DC619" s="22">
        <f>Target_AM[[#This Row],[PROPORSI]]*VLOOKUP(Target_AM[[#This Row],[NIPNAS]],Target_CC[],COLUMN(CO$2)+9,0)</f>
        <v>0</v>
      </c>
      <c r="DD619" s="22">
        <f>Target_AM[[#This Row],[PROPORSI]]*VLOOKUP(Target_AM[[#This Row],[NIPNAS]],Target_CC[],COLUMN(CP$2)+9,0)</f>
        <v>0</v>
      </c>
      <c r="DE619" s="22">
        <f>Target_AM[[#This Row],[PROPORSI]]*VLOOKUP(Target_AM[[#This Row],[NIPNAS]],Target_CC[],COLUMN(CQ$2)+9,0)</f>
        <v>0</v>
      </c>
      <c r="DF619" s="22">
        <f>Target_AM[[#This Row],[PROPORSI]]*VLOOKUP(Target_AM[[#This Row],[NIPNAS]],Target_CC[],COLUMN(CR$2)+9,0)</f>
        <v>0</v>
      </c>
      <c r="DG619" s="22">
        <f>Target_AM[[#This Row],[PROPORSI]]*VLOOKUP(Target_AM[[#This Row],[NIPNAS]],Target_CC[],COLUMN(CS$2)+9,0)</f>
        <v>0</v>
      </c>
      <c r="DH619" s="22">
        <f>Target_AM[[#This Row],[PROPORSI]]*VLOOKUP(Target_AM[[#This Row],[NIPNAS]],Target_CC[],COLUMN(CT$2)+9,0)</f>
        <v>0</v>
      </c>
      <c r="DI619" s="22">
        <f>Target_AM[[#This Row],[PROPORSI]]*VLOOKUP(Target_AM[[#This Row],[NIPNAS]],Target_CC[],COLUMN(CU$2)+9,0)</f>
        <v>0</v>
      </c>
      <c r="DJ619" s="22">
        <f>Target_AM[[#This Row],[PROPORSI]]*VLOOKUP(Target_AM[[#This Row],[NIPNAS]],Target_CC[],COLUMN(CV$2)+9,0)</f>
        <v>0</v>
      </c>
      <c r="DK619" s="22">
        <f>Target_AM[[#This Row],[PROPORSI]]*VLOOKUP(Target_AM[[#This Row],[NIPNAS]],Target_CC[],COLUMN(CW$2)+9,0)</f>
        <v>0</v>
      </c>
      <c r="DL619" s="22">
        <f>Target_AM[[#This Row],[PROPORSI]]*VLOOKUP(Target_AM[[#This Row],[NIPNAS]],Target_CC[],COLUMN(CX$2)+9,0)</f>
        <v>0</v>
      </c>
      <c r="DM619" s="22">
        <f>Target_AM[[#This Row],[PROPORSI]]*VLOOKUP(Target_AM[[#This Row],[NIPNAS]],Target_CC[],COLUMN(CY$2)+9,0)</f>
        <v>0</v>
      </c>
      <c r="DN619" s="22">
        <f>Target_AM[[#This Row],[PROPORSI]]*VLOOKUP(Target_AM[[#This Row],[NIPNAS]],Target_CC[],COLUMN(CZ$2)+9,0)</f>
        <v>0</v>
      </c>
      <c r="DO619" s="22">
        <f>Target_AM[[#This Row],[PROPORSI]]*VLOOKUP(Target_AM[[#This Row],[NIPNAS]],Target_CC[],COLUMN(DA$2)+9,0)</f>
        <v>0</v>
      </c>
      <c r="DP619" s="22">
        <f>Target_AM[[#This Row],[PROPORSI]]*VLOOKUP(Target_AM[[#This Row],[NIPNAS]],Target_CC[],COLUMN(DB$2)+9,0)</f>
        <v>0</v>
      </c>
      <c r="DQ619" s="22">
        <f>Target_AM[[#This Row],[PROPORSI]]*VLOOKUP(Target_AM[[#This Row],[NIPNAS]],Target_CC[],COLUMN(DC$2)+9,0)</f>
        <v>0</v>
      </c>
      <c r="DR619" s="22">
        <f>Target_AM[[#This Row],[PROPORSI]]*VLOOKUP(Target_AM[[#This Row],[NIPNAS]],Target_CC[],COLUMN(DD$2)+9,0)</f>
        <v>0</v>
      </c>
      <c r="DS619" s="22">
        <f>Target_AM[[#This Row],[PROPORSI]]*VLOOKUP(Target_AM[[#This Row],[NIPNAS]],Target_CC[],COLUMN(DE$2)+9,0)</f>
        <v>0</v>
      </c>
      <c r="DT619" s="22">
        <f>Target_AM[[#This Row],[PROPORSI]]*VLOOKUP(Target_AM[[#This Row],[NIPNAS]],Target_CC[],COLUMN(DF$2)+9,0)</f>
        <v>0</v>
      </c>
      <c r="DU619" s="22">
        <f>Target_AM[[#This Row],[PROPORSI]]*VLOOKUP(Target_AM[[#This Row],[NIPNAS]],Target_CC[],COLUMN(DG$2)+9,0)</f>
        <v>0</v>
      </c>
      <c r="DV619" s="22">
        <f>Target_AM[[#This Row],[PROPORSI]]*VLOOKUP(Target_AM[[#This Row],[NIPNAS]],Target_CC[],COLUMN(DH$2)+9,0)</f>
        <v>0</v>
      </c>
      <c r="DW619" s="22">
        <f>Target_AM[[#This Row],[PROPORSI]]*VLOOKUP(Target_AM[[#This Row],[NIPNAS]],Target_CC[],COLUMN(DI$2)+9,0)</f>
        <v>0</v>
      </c>
      <c r="DX619" s="22">
        <f>Target_AM[[#This Row],[PROPORSI]]*VLOOKUP(Target_AM[[#This Row],[NIPNAS]],Target_CC[],COLUMN(DJ$2)+9,0)</f>
        <v>0</v>
      </c>
      <c r="DY619" s="22">
        <f>Target_AM[[#This Row],[PROPORSI]]*VLOOKUP(Target_AM[[#This Row],[NIPNAS]],Target_CC[],COLUMN(DK$2)+9,0)</f>
        <v>0</v>
      </c>
      <c r="DZ619" s="22">
        <f>Target_AM[[#This Row],[PROPORSI]]*VLOOKUP(Target_AM[[#This Row],[NIPNAS]],Target_CC[],COLUMN(DL$2)+9,0)</f>
        <v>0</v>
      </c>
      <c r="EA619" s="22">
        <f>Target_AM[[#This Row],[PROPORSI]]*VLOOKUP(Target_AM[[#This Row],[NIPNAS]],Target_CC[],COLUMN(DM$2)+9,0)</f>
        <v>0</v>
      </c>
    </row>
    <row r="620" spans="2:131" x14ac:dyDescent="0.3">
      <c r="B620">
        <v>403747</v>
      </c>
      <c r="C620" t="s">
        <v>1005</v>
      </c>
      <c r="D620">
        <v>1</v>
      </c>
      <c r="E620" s="8">
        <v>45658</v>
      </c>
      <c r="F620">
        <v>76510229</v>
      </c>
      <c r="G620" t="s">
        <v>259</v>
      </c>
      <c r="J620" t="s">
        <v>1081</v>
      </c>
      <c r="K620" t="s">
        <v>26</v>
      </c>
      <c r="L620" t="s">
        <v>159</v>
      </c>
      <c r="M620" t="s">
        <v>31</v>
      </c>
      <c r="N620" s="23">
        <f>Target_AM[[#This Row],[PROPORSI]]*VLOOKUP(Target_AM[[#This Row],[NIPNAS]],Target_CC[],9,0)</f>
        <v>1235113502</v>
      </c>
      <c r="O620" s="22">
        <f>Target_AM[[#This Row],[PROPORSI]]*VLOOKUP(Target_AM[[#This Row],[NIPNAS]],Target_CC[],COLUMN(A$2)+9,0)</f>
        <v>90156681.070208743</v>
      </c>
      <c r="P620" s="22">
        <f>Target_AM[[#This Row],[PROPORSI]]*VLOOKUP(Target_AM[[#This Row],[NIPNAS]],Target_CC[],COLUMN(B$2)+9,0)</f>
        <v>66385347.066042088</v>
      </c>
      <c r="Q620" s="22">
        <f>Target_AM[[#This Row],[PROPORSI]]*VLOOKUP(Target_AM[[#This Row],[NIPNAS]],Target_CC[],COLUMN(C$2)+9,0)</f>
        <v>67402542.857379287</v>
      </c>
      <c r="R620" s="22">
        <f>Target_AM[[#This Row],[PROPORSI]]*VLOOKUP(Target_AM[[#This Row],[NIPNAS]],Target_CC[],COLUMN(D$2)+9,0)</f>
        <v>52996932.006086774</v>
      </c>
      <c r="S620" s="22">
        <f>Target_AM[[#This Row],[PROPORSI]]*VLOOKUP(Target_AM[[#This Row],[NIPNAS]],Target_CC[],COLUMN(E$2)+9,0)</f>
        <v>90682998.51780431</v>
      </c>
      <c r="T620" s="22">
        <f>Target_AM[[#This Row],[PROPORSI]]*VLOOKUP(Target_AM[[#This Row],[NIPNAS]],Target_CC[],COLUMN(F$2)+9,0)</f>
        <v>36043144.167536296</v>
      </c>
      <c r="U620" s="22">
        <f>Target_AM[[#This Row],[PROPORSI]]*VLOOKUP(Target_AM[[#This Row],[NIPNAS]],Target_CC[],COLUMN(G$2)+9,0)</f>
        <v>67122104.857852906</v>
      </c>
      <c r="V620" s="22">
        <f>Target_AM[[#This Row],[PROPORSI]]*VLOOKUP(Target_AM[[#This Row],[NIPNAS]],Target_CC[],COLUMN(H$2)+9,0)</f>
        <v>43573166.42040015</v>
      </c>
      <c r="W620" s="22">
        <f>Target_AM[[#This Row],[PROPORSI]]*VLOOKUP(Target_AM[[#This Row],[NIPNAS]],Target_CC[],COLUMN(I$2)+9,0)</f>
        <v>55886652.739201598</v>
      </c>
      <c r="X620" s="22">
        <f>Target_AM[[#This Row],[PROPORSI]]*VLOOKUP(Target_AM[[#This Row],[NIPNAS]],Target_CC[],COLUMN(J$2)+9,0)</f>
        <v>91890499.146616384</v>
      </c>
      <c r="Y620" s="22">
        <f>Target_AM[[#This Row],[PROPORSI]]*VLOOKUP(Target_AM[[#This Row],[NIPNAS]],Target_CC[],COLUMN(K$2)+9,0)</f>
        <v>82250150.77251479</v>
      </c>
      <c r="Z620" s="22">
        <f>Target_AM[[#This Row],[PROPORSI]]*VLOOKUP(Target_AM[[#This Row],[NIPNAS]],Target_CC[],COLUMN(L$2)+9,0)</f>
        <v>101981352.27720015</v>
      </c>
      <c r="AA620" s="22">
        <f>Target_AM[[#This Row],[PROPORSI]]*VLOOKUP(Target_AM[[#This Row],[NIPNAS]],Target_CC[],COLUMN(M$2)+9,0)</f>
        <v>846371571.89884341</v>
      </c>
      <c r="AB620" s="22">
        <f>Target_AM[[#This Row],[PROPORSI]]*VLOOKUP(Target_AM[[#This Row],[NIPNAS]],Target_CC[],COLUMN(N$2)+9,0)</f>
        <v>961104.62176692486</v>
      </c>
      <c r="AC620" s="22">
        <f>Target_AM[[#This Row],[PROPORSI]]*VLOOKUP(Target_AM[[#This Row],[NIPNAS]],Target_CC[],COLUMN(O$2)+9,0)</f>
        <v>2769286.1754575446</v>
      </c>
      <c r="AD620" s="22">
        <f>Target_AM[[#This Row],[PROPORSI]]*VLOOKUP(Target_AM[[#This Row],[NIPNAS]],Target_CC[],COLUMN(P$2)+9,0)</f>
        <v>2451177.3715445548</v>
      </c>
      <c r="AE620" s="22">
        <f>Target_AM[[#This Row],[PROPORSI]]*VLOOKUP(Target_AM[[#This Row],[NIPNAS]],Target_CC[],COLUMN(Q$2)+9,0)</f>
        <v>6700280.6620567366</v>
      </c>
      <c r="AF620" s="22">
        <f>Target_AM[[#This Row],[PROPORSI]]*VLOOKUP(Target_AM[[#This Row],[NIPNAS]],Target_CC[],COLUMN(R$2)+9,0)</f>
        <v>10015651.992819071</v>
      </c>
      <c r="AG620" s="22">
        <f>Target_AM[[#This Row],[PROPORSI]]*VLOOKUP(Target_AM[[#This Row],[NIPNAS]],Target_CC[],COLUMN(S$2)+9,0)</f>
        <v>5459987.1462634057</v>
      </c>
      <c r="AH620" s="22">
        <f>Target_AM[[#This Row],[PROPORSI]]*VLOOKUP(Target_AM[[#This Row],[NIPNAS]],Target_CC[],COLUMN(T$2)+9,0)</f>
        <v>11131610.689078003</v>
      </c>
      <c r="AI620" s="22">
        <f>Target_AM[[#This Row],[PROPORSI]]*VLOOKUP(Target_AM[[#This Row],[NIPNAS]],Target_CC[],COLUMN(U$2)+9,0)</f>
        <v>7667985.0227775201</v>
      </c>
      <c r="AJ620" s="22">
        <f>Target_AM[[#This Row],[PROPORSI]]*VLOOKUP(Target_AM[[#This Row],[NIPNAS]],Target_CC[],COLUMN(V$2)+9,0)</f>
        <v>10211108.212281838</v>
      </c>
      <c r="AK620" s="22">
        <f>Target_AM[[#This Row],[PROPORSI]]*VLOOKUP(Target_AM[[#This Row],[NIPNAS]],Target_CC[],COLUMN(W$2)+9,0)</f>
        <v>10713229.508419976</v>
      </c>
      <c r="AL620" s="22">
        <f>Target_AM[[#This Row],[PROPORSI]]*VLOOKUP(Target_AM[[#This Row],[NIPNAS]],Target_CC[],COLUMN(X$2)+9,0)</f>
        <v>9592206.8096907437</v>
      </c>
      <c r="AM620" s="22">
        <f>Target_AM[[#This Row],[PROPORSI]]*VLOOKUP(Target_AM[[#This Row],[NIPNAS]],Target_CC[],COLUMN(Y$2)+9,0)</f>
        <v>13622526.555762157</v>
      </c>
      <c r="AN620" s="22">
        <f>Target_AM[[#This Row],[PROPORSI]]*VLOOKUP(Target_AM[[#This Row],[NIPNAS]],Target_CC[],COLUMN(Z$2)+9,0)</f>
        <v>91296154.767918482</v>
      </c>
      <c r="AO620" s="22">
        <f>Target_AM[[#This Row],[PROPORSI]]*VLOOKUP(Target_AM[[#This Row],[NIPNAS]],Target_CC[],COLUMN(AA$2)+9,0)</f>
        <v>91117785.691975668</v>
      </c>
      <c r="AP620" s="22">
        <f>Target_AM[[#This Row],[PROPORSI]]*VLOOKUP(Target_AM[[#This Row],[NIPNAS]],Target_CC[],COLUMN(AB$2)+9,0)</f>
        <v>69154633.241499633</v>
      </c>
      <c r="AQ620" s="22">
        <f>Target_AM[[#This Row],[PROPORSI]]*VLOOKUP(Target_AM[[#This Row],[NIPNAS]],Target_CC[],COLUMN(AC$2)+9,0)</f>
        <v>69853720.228923842</v>
      </c>
      <c r="AR620" s="22">
        <f>Target_AM[[#This Row],[PROPORSI]]*VLOOKUP(Target_AM[[#This Row],[NIPNAS]],Target_CC[],COLUMN(AD$2)+9,0)</f>
        <v>59697212.668143511</v>
      </c>
      <c r="AS620" s="22">
        <f>Target_AM[[#This Row],[PROPORSI]]*VLOOKUP(Target_AM[[#This Row],[NIPNAS]],Target_CC[],COLUMN(AE$2)+9,0)</f>
        <v>100698650.51062338</v>
      </c>
      <c r="AT620" s="22">
        <f>Target_AM[[#This Row],[PROPORSI]]*VLOOKUP(Target_AM[[#This Row],[NIPNAS]],Target_CC[],COLUMN(AF$2)+9,0)</f>
        <v>41503131.313799702</v>
      </c>
      <c r="AU620" s="22">
        <f>Target_AM[[#This Row],[PROPORSI]]*VLOOKUP(Target_AM[[#This Row],[NIPNAS]],Target_CC[],COLUMN(AG$2)+9,0)</f>
        <v>78253715.546930909</v>
      </c>
      <c r="AV620" s="22">
        <f>Target_AM[[#This Row],[PROPORSI]]*VLOOKUP(Target_AM[[#This Row],[NIPNAS]],Target_CC[],COLUMN(AH$2)+9,0)</f>
        <v>51241151.44317767</v>
      </c>
      <c r="AW620" s="22">
        <f>Target_AM[[#This Row],[PROPORSI]]*VLOOKUP(Target_AM[[#This Row],[NIPNAS]],Target_CC[],COLUMN(AI$2)+9,0)</f>
        <v>66097760.951483436</v>
      </c>
      <c r="AX620" s="22">
        <f>Target_AM[[#This Row],[PROPORSI]]*VLOOKUP(Target_AM[[#This Row],[NIPNAS]],Target_CC[],COLUMN(AJ$2)+9,0)</f>
        <v>102603728.65503636</v>
      </c>
      <c r="AY620" s="22">
        <f>Target_AM[[#This Row],[PROPORSI]]*VLOOKUP(Target_AM[[#This Row],[NIPNAS]],Target_CC[],COLUMN(AK$2)+9,0)</f>
        <v>91842357.582205534</v>
      </c>
      <c r="AZ620" s="22">
        <f>Target_AM[[#This Row],[PROPORSI]]*VLOOKUP(Target_AM[[#This Row],[NIPNAS]],Target_CC[],COLUMN(AL$2)+9,0)</f>
        <v>115603878.8329623</v>
      </c>
      <c r="BA620" s="22">
        <f>Target_AM[[#This Row],[PROPORSI]]*VLOOKUP(Target_AM[[#This Row],[NIPNAS]],Target_CC[],COLUMN(AM$2)+9,0)</f>
        <v>937667726.66676199</v>
      </c>
      <c r="BB620" s="22">
        <f>Target_AM[[#This Row],[PROPORSI]]*VLOOKUP(Target_AM[[#This Row],[NIPNAS]],Target_CC[],COLUMN(AN$2)+9,0)</f>
        <v>0</v>
      </c>
      <c r="BC620" s="22">
        <f>Target_AM[[#This Row],[PROPORSI]]*VLOOKUP(Target_AM[[#This Row],[NIPNAS]],Target_CC[],COLUMN(AO$2)+9,0)</f>
        <v>0</v>
      </c>
      <c r="BD620" s="22">
        <f>Target_AM[[#This Row],[PROPORSI]]*VLOOKUP(Target_AM[[#This Row],[NIPNAS]],Target_CC[],COLUMN(AP$2)+9,0)</f>
        <v>0</v>
      </c>
      <c r="BE620" s="22">
        <f>Target_AM[[#This Row],[PROPORSI]]*VLOOKUP(Target_AM[[#This Row],[NIPNAS]],Target_CC[],COLUMN(AQ$2)+9,0)</f>
        <v>0</v>
      </c>
      <c r="BF620" s="22">
        <f>Target_AM[[#This Row],[PROPORSI]]*VLOOKUP(Target_AM[[#This Row],[NIPNAS]],Target_CC[],COLUMN(AR$2)+9,0)</f>
        <v>0</v>
      </c>
      <c r="BG620" s="22">
        <f>Target_AM[[#This Row],[PROPORSI]]*VLOOKUP(Target_AM[[#This Row],[NIPNAS]],Target_CC[],COLUMN(AS$2)+9,0)</f>
        <v>0</v>
      </c>
      <c r="BH620" s="22">
        <f>Target_AM[[#This Row],[PROPORSI]]*VLOOKUP(Target_AM[[#This Row],[NIPNAS]],Target_CC[],COLUMN(AT$2)+9,0)</f>
        <v>0</v>
      </c>
      <c r="BI620" s="22">
        <f>Target_AM[[#This Row],[PROPORSI]]*VLOOKUP(Target_AM[[#This Row],[NIPNAS]],Target_CC[],COLUMN(AU$2)+9,0)</f>
        <v>0</v>
      </c>
      <c r="BJ620" s="22">
        <f>Target_AM[[#This Row],[PROPORSI]]*VLOOKUP(Target_AM[[#This Row],[NIPNAS]],Target_CC[],COLUMN(AV$2)+9,0)</f>
        <v>0</v>
      </c>
      <c r="BK620" s="22">
        <f>Target_AM[[#This Row],[PROPORSI]]*VLOOKUP(Target_AM[[#This Row],[NIPNAS]],Target_CC[],COLUMN(AW$2)+9,0)</f>
        <v>0</v>
      </c>
      <c r="BL620" s="22">
        <f>Target_AM[[#This Row],[PROPORSI]]*VLOOKUP(Target_AM[[#This Row],[NIPNAS]],Target_CC[],COLUMN(AX$2)+9,0)</f>
        <v>0</v>
      </c>
      <c r="BM620" s="22">
        <f>Target_AM[[#This Row],[PROPORSI]]*VLOOKUP(Target_AM[[#This Row],[NIPNAS]],Target_CC[],COLUMN(AY$2)+9,0)</f>
        <v>0</v>
      </c>
      <c r="BN620" s="22">
        <f>Target_AM[[#This Row],[PROPORSI]]*VLOOKUP(Target_AM[[#This Row],[NIPNAS]],Target_CC[],COLUMN(AZ$2)+9,0)</f>
        <v>0</v>
      </c>
      <c r="BO620" s="22">
        <f>Target_AM[[#This Row],[PROPORSI]]*VLOOKUP(Target_AM[[#This Row],[NIPNAS]],Target_CC[],COLUMN(BA$2)+9,0)</f>
        <v>63739305</v>
      </c>
      <c r="BP620" s="22">
        <f>Target_AM[[#This Row],[PROPORSI]]*VLOOKUP(Target_AM[[#This Row],[NIPNAS]],Target_CC[],COLUMN(BB$2)+9,0)</f>
        <v>59896768</v>
      </c>
      <c r="BQ620" s="22">
        <f>Target_AM[[#This Row],[PROPORSI]]*VLOOKUP(Target_AM[[#This Row],[NIPNAS]],Target_CC[],COLUMN(BC$2)+9,0)</f>
        <v>60606193</v>
      </c>
      <c r="BR620" s="22">
        <f>Target_AM[[#This Row],[PROPORSI]]*VLOOKUP(Target_AM[[#This Row],[NIPNAS]],Target_CC[],COLUMN(BD$2)+9,0)</f>
        <v>59591647.849999994</v>
      </c>
      <c r="BS620" s="22">
        <f>Target_AM[[#This Row],[PROPORSI]]*VLOOKUP(Target_AM[[#This Row],[NIPNAS]],Target_CC[],COLUMN(BE$2)+9,0)</f>
        <v>59591647.849999994</v>
      </c>
      <c r="BT620" s="22">
        <f>Target_AM[[#This Row],[PROPORSI]]*VLOOKUP(Target_AM[[#This Row],[NIPNAS]],Target_CC[],COLUMN(BF$2)+9,0)</f>
        <v>59591647.849999994</v>
      </c>
      <c r="BU620" s="22">
        <f>Target_AM[[#This Row],[PROPORSI]]*VLOOKUP(Target_AM[[#This Row],[NIPNAS]],Target_CC[],COLUMN(BG$2)+9,0)</f>
        <v>59591647.849999994</v>
      </c>
      <c r="BV620" s="22">
        <f>Target_AM[[#This Row],[PROPORSI]]*VLOOKUP(Target_AM[[#This Row],[NIPNAS]],Target_CC[],COLUMN(BH$2)+9,0)</f>
        <v>59591647.849999994</v>
      </c>
      <c r="BW620" s="22">
        <f>Target_AM[[#This Row],[PROPORSI]]*VLOOKUP(Target_AM[[#This Row],[NIPNAS]],Target_CC[],COLUMN(BI$2)+9,0)</f>
        <v>59591647.849999994</v>
      </c>
      <c r="BX620" s="22">
        <f>Target_AM[[#This Row],[PROPORSI]]*VLOOKUP(Target_AM[[#This Row],[NIPNAS]],Target_CC[],COLUMN(BJ$2)+9,0)</f>
        <v>59591647.849999994</v>
      </c>
      <c r="BY620" s="22">
        <f>Target_AM[[#This Row],[PROPORSI]]*VLOOKUP(Target_AM[[#This Row],[NIPNAS]],Target_CC[],COLUMN(BK$2)+9,0)</f>
        <v>59591647.849999994</v>
      </c>
      <c r="BZ620" s="22">
        <f>Target_AM[[#This Row],[PROPORSI]]*VLOOKUP(Target_AM[[#This Row],[NIPNAS]],Target_CC[],COLUMN(BL$2)+9,0)</f>
        <v>59591647.849999994</v>
      </c>
      <c r="CA620" s="22">
        <f>Target_AM[[#This Row],[PROPORSI]]*VLOOKUP(Target_AM[[#This Row],[NIPNAS]],Target_CC[],COLUMN(BM$2)+9,0)</f>
        <v>720567096.6500001</v>
      </c>
      <c r="CB620" s="22">
        <f>Target_AM[[#This Row],[PROPORSI]]*VLOOKUP(Target_AM[[#This Row],[NIPNAS]],Target_CC[],COLUMN(BN$2)+9,0)</f>
        <v>19087200</v>
      </c>
      <c r="CC620" s="22">
        <f>Target_AM[[#This Row],[PROPORSI]]*VLOOKUP(Target_AM[[#This Row],[NIPNAS]],Target_CC[],COLUMN(BO$2)+9,0)</f>
        <v>19087200</v>
      </c>
      <c r="CD620" s="22">
        <f>Target_AM[[#This Row],[PROPORSI]]*VLOOKUP(Target_AM[[#This Row],[NIPNAS]],Target_CC[],COLUMN(BP$2)+9,0)</f>
        <v>20290903</v>
      </c>
      <c r="CE620" s="22">
        <f>Target_AM[[#This Row],[PROPORSI]]*VLOOKUP(Target_AM[[#This Row],[NIPNAS]],Target_CC[],COLUMN(BQ$2)+9,0)</f>
        <v>19276357.849999998</v>
      </c>
      <c r="CF620" s="22">
        <f>Target_AM[[#This Row],[PROPORSI]]*VLOOKUP(Target_AM[[#This Row],[NIPNAS]],Target_CC[],COLUMN(BR$2)+9,0)</f>
        <v>19276357.849999998</v>
      </c>
      <c r="CG620" s="22">
        <f>Target_AM[[#This Row],[PROPORSI]]*VLOOKUP(Target_AM[[#This Row],[NIPNAS]],Target_CC[],COLUMN(BS$2)+9,0)</f>
        <v>19276357.849999998</v>
      </c>
      <c r="CH620" s="22">
        <f>Target_AM[[#This Row],[PROPORSI]]*VLOOKUP(Target_AM[[#This Row],[NIPNAS]],Target_CC[],COLUMN(BT$2)+9,0)</f>
        <v>19276357.849999998</v>
      </c>
      <c r="CI620" s="22">
        <f>Target_AM[[#This Row],[PROPORSI]]*VLOOKUP(Target_AM[[#This Row],[NIPNAS]],Target_CC[],COLUMN(BU$2)+9,0)</f>
        <v>19276357.849999998</v>
      </c>
      <c r="CJ620" s="22">
        <f>Target_AM[[#This Row],[PROPORSI]]*VLOOKUP(Target_AM[[#This Row],[NIPNAS]],Target_CC[],COLUMN(BV$2)+9,0)</f>
        <v>19276357.849999998</v>
      </c>
      <c r="CK620" s="22">
        <f>Target_AM[[#This Row],[PROPORSI]]*VLOOKUP(Target_AM[[#This Row],[NIPNAS]],Target_CC[],COLUMN(BW$2)+9,0)</f>
        <v>19276357.849999998</v>
      </c>
      <c r="CL620" s="22">
        <f>Target_AM[[#This Row],[PROPORSI]]*VLOOKUP(Target_AM[[#This Row],[NIPNAS]],Target_CC[],COLUMN(BX$2)+9,0)</f>
        <v>19276357.849999998</v>
      </c>
      <c r="CM620" s="22">
        <f>Target_AM[[#This Row],[PROPORSI]]*VLOOKUP(Target_AM[[#This Row],[NIPNAS]],Target_CC[],COLUMN(BY$2)+9,0)</f>
        <v>19276357.849999998</v>
      </c>
      <c r="CN620" s="22">
        <f>Target_AM[[#This Row],[PROPORSI]]*VLOOKUP(Target_AM[[#This Row],[NIPNAS]],Target_CC[],COLUMN(BZ$2)+9,0)</f>
        <v>231952523.64999995</v>
      </c>
      <c r="CO620" s="22">
        <f>Target_AM[[#This Row],[PROPORSI]]*VLOOKUP(Target_AM[[#This Row],[NIPNAS]],Target_CC[],COLUMN(CA$2)+9,0)</f>
        <v>44652105</v>
      </c>
      <c r="CP620" s="22">
        <f>Target_AM[[#This Row],[PROPORSI]]*VLOOKUP(Target_AM[[#This Row],[NIPNAS]],Target_CC[],COLUMN(CB$2)+9,0)</f>
        <v>40809568</v>
      </c>
      <c r="CQ620" s="22">
        <f>Target_AM[[#This Row],[PROPORSI]]*VLOOKUP(Target_AM[[#This Row],[NIPNAS]],Target_CC[],COLUMN(CC$2)+9,0)</f>
        <v>40315290</v>
      </c>
      <c r="CR620" s="22">
        <f>Target_AM[[#This Row],[PROPORSI]]*VLOOKUP(Target_AM[[#This Row],[NIPNAS]],Target_CC[],COLUMN(CD$2)+9,0)</f>
        <v>40315290</v>
      </c>
      <c r="CS620" s="22">
        <f>Target_AM[[#This Row],[PROPORSI]]*VLOOKUP(Target_AM[[#This Row],[NIPNAS]],Target_CC[],COLUMN(CE$2)+9,0)</f>
        <v>40315290</v>
      </c>
      <c r="CT620" s="22">
        <f>Target_AM[[#This Row],[PROPORSI]]*VLOOKUP(Target_AM[[#This Row],[NIPNAS]],Target_CC[],COLUMN(CF$2)+9,0)</f>
        <v>40315290</v>
      </c>
      <c r="CU620" s="22">
        <f>Target_AM[[#This Row],[PROPORSI]]*VLOOKUP(Target_AM[[#This Row],[NIPNAS]],Target_CC[],COLUMN(CG$2)+9,0)</f>
        <v>40315290</v>
      </c>
      <c r="CV620" s="22">
        <f>Target_AM[[#This Row],[PROPORSI]]*VLOOKUP(Target_AM[[#This Row],[NIPNAS]],Target_CC[],COLUMN(CH$2)+9,0)</f>
        <v>40315290</v>
      </c>
      <c r="CW620" s="22">
        <f>Target_AM[[#This Row],[PROPORSI]]*VLOOKUP(Target_AM[[#This Row],[NIPNAS]],Target_CC[],COLUMN(CI$2)+9,0)</f>
        <v>40315290</v>
      </c>
      <c r="CX620" s="22">
        <f>Target_AM[[#This Row],[PROPORSI]]*VLOOKUP(Target_AM[[#This Row],[NIPNAS]],Target_CC[],COLUMN(CJ$2)+9,0)</f>
        <v>40315290</v>
      </c>
      <c r="CY620" s="22">
        <f>Target_AM[[#This Row],[PROPORSI]]*VLOOKUP(Target_AM[[#This Row],[NIPNAS]],Target_CC[],COLUMN(CK$2)+9,0)</f>
        <v>40315290</v>
      </c>
      <c r="CZ620" s="22">
        <f>Target_AM[[#This Row],[PROPORSI]]*VLOOKUP(Target_AM[[#This Row],[NIPNAS]],Target_CC[],COLUMN(CL$2)+9,0)</f>
        <v>40315290</v>
      </c>
      <c r="DA620" s="22">
        <f>Target_AM[[#This Row],[PROPORSI]]*VLOOKUP(Target_AM[[#This Row],[NIPNAS]],Target_CC[],COLUMN(CM$2)+9,0)</f>
        <v>488614573</v>
      </c>
      <c r="DB620" s="22">
        <f>Target_AM[[#This Row],[PROPORSI]]*VLOOKUP(Target_AM[[#This Row],[NIPNAS]],Target_CC[],COLUMN(CN$2)+9,0)</f>
        <v>0</v>
      </c>
      <c r="DC620" s="22">
        <f>Target_AM[[#This Row],[PROPORSI]]*VLOOKUP(Target_AM[[#This Row],[NIPNAS]],Target_CC[],COLUMN(CO$2)+9,0)</f>
        <v>0</v>
      </c>
      <c r="DD620" s="22">
        <f>Target_AM[[#This Row],[PROPORSI]]*VLOOKUP(Target_AM[[#This Row],[NIPNAS]],Target_CC[],COLUMN(CP$2)+9,0)</f>
        <v>1203703</v>
      </c>
      <c r="DE620" s="22">
        <f>Target_AM[[#This Row],[PROPORSI]]*VLOOKUP(Target_AM[[#This Row],[NIPNAS]],Target_CC[],COLUMN(CQ$2)+9,0)</f>
        <v>0</v>
      </c>
      <c r="DF620" s="22">
        <f>Target_AM[[#This Row],[PROPORSI]]*VLOOKUP(Target_AM[[#This Row],[NIPNAS]],Target_CC[],COLUMN(CR$2)+9,0)</f>
        <v>0</v>
      </c>
      <c r="DG620" s="22">
        <f>Target_AM[[#This Row],[PROPORSI]]*VLOOKUP(Target_AM[[#This Row],[NIPNAS]],Target_CC[],COLUMN(CS$2)+9,0)</f>
        <v>0</v>
      </c>
      <c r="DH620" s="22">
        <f>Target_AM[[#This Row],[PROPORSI]]*VLOOKUP(Target_AM[[#This Row],[NIPNAS]],Target_CC[],COLUMN(CT$2)+9,0)</f>
        <v>0</v>
      </c>
      <c r="DI620" s="22">
        <f>Target_AM[[#This Row],[PROPORSI]]*VLOOKUP(Target_AM[[#This Row],[NIPNAS]],Target_CC[],COLUMN(CU$2)+9,0)</f>
        <v>0</v>
      </c>
      <c r="DJ620" s="22">
        <f>Target_AM[[#This Row],[PROPORSI]]*VLOOKUP(Target_AM[[#This Row],[NIPNAS]],Target_CC[],COLUMN(CV$2)+9,0)</f>
        <v>0</v>
      </c>
      <c r="DK620" s="22">
        <f>Target_AM[[#This Row],[PROPORSI]]*VLOOKUP(Target_AM[[#This Row],[NIPNAS]],Target_CC[],COLUMN(CW$2)+9,0)</f>
        <v>0</v>
      </c>
      <c r="DL620" s="22">
        <f>Target_AM[[#This Row],[PROPORSI]]*VLOOKUP(Target_AM[[#This Row],[NIPNAS]],Target_CC[],COLUMN(CX$2)+9,0)</f>
        <v>0</v>
      </c>
      <c r="DM620" s="22">
        <f>Target_AM[[#This Row],[PROPORSI]]*VLOOKUP(Target_AM[[#This Row],[NIPNAS]],Target_CC[],COLUMN(CY$2)+9,0)</f>
        <v>0</v>
      </c>
      <c r="DN620" s="22">
        <f>Target_AM[[#This Row],[PROPORSI]]*VLOOKUP(Target_AM[[#This Row],[NIPNAS]],Target_CC[],COLUMN(CZ$2)+9,0)</f>
        <v>1203703</v>
      </c>
      <c r="DO620" s="22">
        <f>Target_AM[[#This Row],[PROPORSI]]*VLOOKUP(Target_AM[[#This Row],[NIPNAS]],Target_CC[],COLUMN(DA$2)+9,0)</f>
        <v>0</v>
      </c>
      <c r="DP620" s="22">
        <f>Target_AM[[#This Row],[PROPORSI]]*VLOOKUP(Target_AM[[#This Row],[NIPNAS]],Target_CC[],COLUMN(DB$2)+9,0)</f>
        <v>0</v>
      </c>
      <c r="DQ620" s="22">
        <f>Target_AM[[#This Row],[PROPORSI]]*VLOOKUP(Target_AM[[#This Row],[NIPNAS]],Target_CC[],COLUMN(DC$2)+9,0)</f>
        <v>0</v>
      </c>
      <c r="DR620" s="22">
        <f>Target_AM[[#This Row],[PROPORSI]]*VLOOKUP(Target_AM[[#This Row],[NIPNAS]],Target_CC[],COLUMN(DD$2)+9,0)</f>
        <v>0</v>
      </c>
      <c r="DS620" s="22">
        <f>Target_AM[[#This Row],[PROPORSI]]*VLOOKUP(Target_AM[[#This Row],[NIPNAS]],Target_CC[],COLUMN(DE$2)+9,0)</f>
        <v>0</v>
      </c>
      <c r="DT620" s="22">
        <f>Target_AM[[#This Row],[PROPORSI]]*VLOOKUP(Target_AM[[#This Row],[NIPNAS]],Target_CC[],COLUMN(DF$2)+9,0)</f>
        <v>0</v>
      </c>
      <c r="DU620" s="22">
        <f>Target_AM[[#This Row],[PROPORSI]]*VLOOKUP(Target_AM[[#This Row],[NIPNAS]],Target_CC[],COLUMN(DG$2)+9,0)</f>
        <v>0</v>
      </c>
      <c r="DV620" s="22">
        <f>Target_AM[[#This Row],[PROPORSI]]*VLOOKUP(Target_AM[[#This Row],[NIPNAS]],Target_CC[],COLUMN(DH$2)+9,0)</f>
        <v>0</v>
      </c>
      <c r="DW620" s="22">
        <f>Target_AM[[#This Row],[PROPORSI]]*VLOOKUP(Target_AM[[#This Row],[NIPNAS]],Target_CC[],COLUMN(DI$2)+9,0)</f>
        <v>0</v>
      </c>
      <c r="DX620" s="22">
        <f>Target_AM[[#This Row],[PROPORSI]]*VLOOKUP(Target_AM[[#This Row],[NIPNAS]],Target_CC[],COLUMN(DJ$2)+9,0)</f>
        <v>0</v>
      </c>
      <c r="DY620" s="22">
        <f>Target_AM[[#This Row],[PROPORSI]]*VLOOKUP(Target_AM[[#This Row],[NIPNAS]],Target_CC[],COLUMN(DK$2)+9,0)</f>
        <v>0</v>
      </c>
      <c r="DZ620" s="22">
        <f>Target_AM[[#This Row],[PROPORSI]]*VLOOKUP(Target_AM[[#This Row],[NIPNAS]],Target_CC[],COLUMN(DL$2)+9,0)</f>
        <v>0</v>
      </c>
      <c r="EA620" s="22">
        <f>Target_AM[[#This Row],[PROPORSI]]*VLOOKUP(Target_AM[[#This Row],[NIPNAS]],Target_CC[],COLUMN(DM$2)+9,0)</f>
        <v>0</v>
      </c>
    </row>
    <row r="621" spans="2:131" x14ac:dyDescent="0.3">
      <c r="B621">
        <v>405650</v>
      </c>
      <c r="C621" t="s">
        <v>1022</v>
      </c>
      <c r="D621">
        <v>1</v>
      </c>
      <c r="E621" s="8">
        <v>45658</v>
      </c>
      <c r="F621">
        <v>76510230</v>
      </c>
      <c r="G621" t="s">
        <v>203</v>
      </c>
      <c r="J621" t="s">
        <v>1081</v>
      </c>
      <c r="K621" t="s">
        <v>25</v>
      </c>
      <c r="L621" t="s">
        <v>159</v>
      </c>
      <c r="M621" t="s">
        <v>31</v>
      </c>
      <c r="N621" s="23">
        <f>Target_AM[[#This Row],[PROPORSI]]*VLOOKUP(Target_AM[[#This Row],[NIPNAS]],Target_CC[],9,0)</f>
        <v>1084031019.9332538</v>
      </c>
      <c r="O621" s="22">
        <f>Target_AM[[#This Row],[PROPORSI]]*VLOOKUP(Target_AM[[#This Row],[NIPNAS]],Target_CC[],COLUMN(A$2)+9,0)</f>
        <v>27892258.898604952</v>
      </c>
      <c r="P621" s="22">
        <f>Target_AM[[#This Row],[PROPORSI]]*VLOOKUP(Target_AM[[#This Row],[NIPNAS]],Target_CC[],COLUMN(B$2)+9,0)</f>
        <v>34460963.836735994</v>
      </c>
      <c r="Q621" s="22">
        <f>Target_AM[[#This Row],[PROPORSI]]*VLOOKUP(Target_AM[[#This Row],[NIPNAS]],Target_CC[],COLUMN(C$2)+9,0)</f>
        <v>43718641.454168603</v>
      </c>
      <c r="R621" s="22">
        <f>Target_AM[[#This Row],[PROPORSI]]*VLOOKUP(Target_AM[[#This Row],[NIPNAS]],Target_CC[],COLUMN(D$2)+9,0)</f>
        <v>106826719.76143721</v>
      </c>
      <c r="S621" s="22">
        <f>Target_AM[[#This Row],[PROPORSI]]*VLOOKUP(Target_AM[[#This Row],[NIPNAS]],Target_CC[],COLUMN(E$2)+9,0)</f>
        <v>38404962.909371838</v>
      </c>
      <c r="T621" s="22">
        <f>Target_AM[[#This Row],[PROPORSI]]*VLOOKUP(Target_AM[[#This Row],[NIPNAS]],Target_CC[],COLUMN(F$2)+9,0)</f>
        <v>45480342.236915201</v>
      </c>
      <c r="U621" s="22">
        <f>Target_AM[[#This Row],[PROPORSI]]*VLOOKUP(Target_AM[[#This Row],[NIPNAS]],Target_CC[],COLUMN(G$2)+9,0)</f>
        <v>47881647.869304895</v>
      </c>
      <c r="V621" s="22">
        <f>Target_AM[[#This Row],[PROPORSI]]*VLOOKUP(Target_AM[[#This Row],[NIPNAS]],Target_CC[],COLUMN(H$2)+9,0)</f>
        <v>56670506.374229372</v>
      </c>
      <c r="W621" s="22">
        <f>Target_AM[[#This Row],[PROPORSI]]*VLOOKUP(Target_AM[[#This Row],[NIPNAS]],Target_CC[],COLUMN(I$2)+9,0)</f>
        <v>50113846.231186144</v>
      </c>
      <c r="X621" s="22">
        <f>Target_AM[[#This Row],[PROPORSI]]*VLOOKUP(Target_AM[[#This Row],[NIPNAS]],Target_CC[],COLUMN(J$2)+9,0)</f>
        <v>55906537.777124666</v>
      </c>
      <c r="Y621" s="22">
        <f>Target_AM[[#This Row],[PROPORSI]]*VLOOKUP(Target_AM[[#This Row],[NIPNAS]],Target_CC[],COLUMN(K$2)+9,0)</f>
        <v>132162033.63801315</v>
      </c>
      <c r="Z621" s="22">
        <f>Target_AM[[#This Row],[PROPORSI]]*VLOOKUP(Target_AM[[#This Row],[NIPNAS]],Target_CC[],COLUMN(L$2)+9,0)</f>
        <v>41463999.809867613</v>
      </c>
      <c r="AA621" s="22">
        <f>Target_AM[[#This Row],[PROPORSI]]*VLOOKUP(Target_AM[[#This Row],[NIPNAS]],Target_CC[],COLUMN(M$2)+9,0)</f>
        <v>680982460.79695964</v>
      </c>
      <c r="AB621" s="22">
        <f>Target_AM[[#This Row],[PROPORSI]]*VLOOKUP(Target_AM[[#This Row],[NIPNAS]],Target_CC[],COLUMN(N$2)+9,0)</f>
        <v>297342.12285490707</v>
      </c>
      <c r="AC621" s="22">
        <f>Target_AM[[#This Row],[PROPORSI]]*VLOOKUP(Target_AM[[#This Row],[NIPNAS]],Target_CC[],COLUMN(O$2)+9,0)</f>
        <v>1437550.227026403</v>
      </c>
      <c r="AD621" s="22">
        <f>Target_AM[[#This Row],[PROPORSI]]*VLOOKUP(Target_AM[[#This Row],[NIPNAS]],Target_CC[],COLUMN(P$2)+9,0)</f>
        <v>1589882.8160515949</v>
      </c>
      <c r="AE621" s="22">
        <f>Target_AM[[#This Row],[PROPORSI]]*VLOOKUP(Target_AM[[#This Row],[NIPNAS]],Target_CC[],COLUMN(Q$2)+9,0)</f>
        <v>13505857.367862448</v>
      </c>
      <c r="AF621" s="22">
        <f>Target_AM[[#This Row],[PROPORSI]]*VLOOKUP(Target_AM[[#This Row],[NIPNAS]],Target_CC[],COLUMN(R$2)+9,0)</f>
        <v>4241707.3716620877</v>
      </c>
      <c r="AG621" s="22">
        <f>Target_AM[[#This Row],[PROPORSI]]*VLOOKUP(Target_AM[[#This Row],[NIPNAS]],Target_CC[],COLUMN(S$2)+9,0)</f>
        <v>6889578.8576868773</v>
      </c>
      <c r="AH621" s="22">
        <f>Target_AM[[#This Row],[PROPORSI]]*VLOOKUP(Target_AM[[#This Row],[NIPNAS]],Target_CC[],COLUMN(T$2)+9,0)</f>
        <v>7940750.1353150085</v>
      </c>
      <c r="AI621" s="22">
        <f>Target_AM[[#This Row],[PROPORSI]]*VLOOKUP(Target_AM[[#This Row],[NIPNAS]],Target_CC[],COLUMN(U$2)+9,0)</f>
        <v>9972848.654564634</v>
      </c>
      <c r="AJ621" s="22">
        <f>Target_AM[[#This Row],[PROPORSI]]*VLOOKUP(Target_AM[[#This Row],[NIPNAS]],Target_CC[],COLUMN(V$2)+9,0)</f>
        <v>9156352.7554290369</v>
      </c>
      <c r="AK621" s="22">
        <f>Target_AM[[#This Row],[PROPORSI]]*VLOOKUP(Target_AM[[#This Row],[NIPNAS]],Target_CC[],COLUMN(W$2)+9,0)</f>
        <v>6517970.5822671279</v>
      </c>
      <c r="AL621" s="22">
        <f>Target_AM[[#This Row],[PROPORSI]]*VLOOKUP(Target_AM[[#This Row],[NIPNAS]],Target_CC[],COLUMN(X$2)+9,0)</f>
        <v>15413048.452049226</v>
      </c>
      <c r="AM621" s="22">
        <f>Target_AM[[#This Row],[PROPORSI]]*VLOOKUP(Target_AM[[#This Row],[NIPNAS]],Target_CC[],COLUMN(Y$2)+9,0)</f>
        <v>5538703.1639147997</v>
      </c>
      <c r="AN621" s="22">
        <f>Target_AM[[#This Row],[PROPORSI]]*VLOOKUP(Target_AM[[#This Row],[NIPNAS]],Target_CC[],COLUMN(Z$2)+9,0)</f>
        <v>82501592.506684154</v>
      </c>
      <c r="AO621" s="22">
        <f>Target_AM[[#This Row],[PROPORSI]]*VLOOKUP(Target_AM[[#This Row],[NIPNAS]],Target_CC[],COLUMN(AA$2)+9,0)</f>
        <v>28189601.021459859</v>
      </c>
      <c r="AP621" s="22">
        <f>Target_AM[[#This Row],[PROPORSI]]*VLOOKUP(Target_AM[[#This Row],[NIPNAS]],Target_CC[],COLUMN(AB$2)+9,0)</f>
        <v>35898514.063762397</v>
      </c>
      <c r="AQ621" s="22">
        <f>Target_AM[[#This Row],[PROPORSI]]*VLOOKUP(Target_AM[[#This Row],[NIPNAS]],Target_CC[],COLUMN(AC$2)+9,0)</f>
        <v>45308524.270220198</v>
      </c>
      <c r="AR621" s="22">
        <f>Target_AM[[#This Row],[PROPORSI]]*VLOOKUP(Target_AM[[#This Row],[NIPNAS]],Target_CC[],COLUMN(AD$2)+9,0)</f>
        <v>120332577.12929966</v>
      </c>
      <c r="AS621" s="22">
        <f>Target_AM[[#This Row],[PROPORSI]]*VLOOKUP(Target_AM[[#This Row],[NIPNAS]],Target_CC[],COLUMN(AE$2)+9,0)</f>
        <v>42646670.281033926</v>
      </c>
      <c r="AT621" s="22">
        <f>Target_AM[[#This Row],[PROPORSI]]*VLOOKUP(Target_AM[[#This Row],[NIPNAS]],Target_CC[],COLUMN(AF$2)+9,0)</f>
        <v>52369921.094602078</v>
      </c>
      <c r="AU621" s="22">
        <f>Target_AM[[#This Row],[PROPORSI]]*VLOOKUP(Target_AM[[#This Row],[NIPNAS]],Target_CC[],COLUMN(AG$2)+9,0)</f>
        <v>55822398.004619904</v>
      </c>
      <c r="AV621" s="22">
        <f>Target_AM[[#This Row],[PROPORSI]]*VLOOKUP(Target_AM[[#This Row],[NIPNAS]],Target_CC[],COLUMN(AH$2)+9,0)</f>
        <v>66643355.028794006</v>
      </c>
      <c r="AW621" s="22">
        <f>Target_AM[[#This Row],[PROPORSI]]*VLOOKUP(Target_AM[[#This Row],[NIPNAS]],Target_CC[],COLUMN(AI$2)+9,0)</f>
        <v>59270198.986615181</v>
      </c>
      <c r="AX621" s="22">
        <f>Target_AM[[#This Row],[PROPORSI]]*VLOOKUP(Target_AM[[#This Row],[NIPNAS]],Target_CC[],COLUMN(AJ$2)+9,0)</f>
        <v>62424508.359391794</v>
      </c>
      <c r="AY621" s="22">
        <f>Target_AM[[#This Row],[PROPORSI]]*VLOOKUP(Target_AM[[#This Row],[NIPNAS]],Target_CC[],COLUMN(AK$2)+9,0)</f>
        <v>147575082.09006238</v>
      </c>
      <c r="AZ621" s="22">
        <f>Target_AM[[#This Row],[PROPORSI]]*VLOOKUP(Target_AM[[#This Row],[NIPNAS]],Target_CC[],COLUMN(AL$2)+9,0)</f>
        <v>47002702.973782413</v>
      </c>
      <c r="BA621" s="22">
        <f>Target_AM[[#This Row],[PROPORSI]]*VLOOKUP(Target_AM[[#This Row],[NIPNAS]],Target_CC[],COLUMN(AM$2)+9,0)</f>
        <v>763484053.30364382</v>
      </c>
      <c r="BB621" s="22">
        <f>Target_AM[[#This Row],[PROPORSI]]*VLOOKUP(Target_AM[[#This Row],[NIPNAS]],Target_CC[],COLUMN(AN$2)+9,0)</f>
        <v>0</v>
      </c>
      <c r="BC621" s="22">
        <f>Target_AM[[#This Row],[PROPORSI]]*VLOOKUP(Target_AM[[#This Row],[NIPNAS]],Target_CC[],COLUMN(AO$2)+9,0)</f>
        <v>0</v>
      </c>
      <c r="BD621" s="22">
        <f>Target_AM[[#This Row],[PROPORSI]]*VLOOKUP(Target_AM[[#This Row],[NIPNAS]],Target_CC[],COLUMN(AP$2)+9,0)</f>
        <v>0</v>
      </c>
      <c r="BE621" s="22">
        <f>Target_AM[[#This Row],[PROPORSI]]*VLOOKUP(Target_AM[[#This Row],[NIPNAS]],Target_CC[],COLUMN(AQ$2)+9,0)</f>
        <v>0</v>
      </c>
      <c r="BF621" s="22">
        <f>Target_AM[[#This Row],[PROPORSI]]*VLOOKUP(Target_AM[[#This Row],[NIPNAS]],Target_CC[],COLUMN(AR$2)+9,0)</f>
        <v>0</v>
      </c>
      <c r="BG621" s="22">
        <f>Target_AM[[#This Row],[PROPORSI]]*VLOOKUP(Target_AM[[#This Row],[NIPNAS]],Target_CC[],COLUMN(AS$2)+9,0)</f>
        <v>0</v>
      </c>
      <c r="BH621" s="22">
        <f>Target_AM[[#This Row],[PROPORSI]]*VLOOKUP(Target_AM[[#This Row],[NIPNAS]],Target_CC[],COLUMN(AT$2)+9,0)</f>
        <v>0</v>
      </c>
      <c r="BI621" s="22">
        <f>Target_AM[[#This Row],[PROPORSI]]*VLOOKUP(Target_AM[[#This Row],[NIPNAS]],Target_CC[],COLUMN(AU$2)+9,0)</f>
        <v>0</v>
      </c>
      <c r="BJ621" s="22">
        <f>Target_AM[[#This Row],[PROPORSI]]*VLOOKUP(Target_AM[[#This Row],[NIPNAS]],Target_CC[],COLUMN(AV$2)+9,0)</f>
        <v>0</v>
      </c>
      <c r="BK621" s="22">
        <f>Target_AM[[#This Row],[PROPORSI]]*VLOOKUP(Target_AM[[#This Row],[NIPNAS]],Target_CC[],COLUMN(AW$2)+9,0)</f>
        <v>0</v>
      </c>
      <c r="BL621" s="22">
        <f>Target_AM[[#This Row],[PROPORSI]]*VLOOKUP(Target_AM[[#This Row],[NIPNAS]],Target_CC[],COLUMN(AX$2)+9,0)</f>
        <v>0</v>
      </c>
      <c r="BM621" s="22">
        <f>Target_AM[[#This Row],[PROPORSI]]*VLOOKUP(Target_AM[[#This Row],[NIPNAS]],Target_CC[],COLUMN(AY$2)+9,0)</f>
        <v>0</v>
      </c>
      <c r="BN621" s="22">
        <f>Target_AM[[#This Row],[PROPORSI]]*VLOOKUP(Target_AM[[#This Row],[NIPNAS]],Target_CC[],COLUMN(AZ$2)+9,0)</f>
        <v>0</v>
      </c>
      <c r="BO621" s="22">
        <f>Target_AM[[#This Row],[PROPORSI]]*VLOOKUP(Target_AM[[#This Row],[NIPNAS]],Target_CC[],COLUMN(BA$2)+9,0)</f>
        <v>64713399</v>
      </c>
      <c r="BP621" s="22">
        <f>Target_AM[[#This Row],[PROPORSI]]*VLOOKUP(Target_AM[[#This Row],[NIPNAS]],Target_CC[],COLUMN(BB$2)+9,0)</f>
        <v>64382483</v>
      </c>
      <c r="BQ621" s="22">
        <f>Target_AM[[#This Row],[PROPORSI]]*VLOOKUP(Target_AM[[#This Row],[NIPNAS]],Target_CC[],COLUMN(BC$2)+9,0)</f>
        <v>60265352</v>
      </c>
      <c r="BR621" s="22">
        <f>Target_AM[[#This Row],[PROPORSI]]*VLOOKUP(Target_AM[[#This Row],[NIPNAS]],Target_CC[],COLUMN(BD$2)+9,0)</f>
        <v>58335885.049999997</v>
      </c>
      <c r="BS621" s="22">
        <f>Target_AM[[#This Row],[PROPORSI]]*VLOOKUP(Target_AM[[#This Row],[NIPNAS]],Target_CC[],COLUMN(BE$2)+9,0)</f>
        <v>58335885.049999997</v>
      </c>
      <c r="BT621" s="22">
        <f>Target_AM[[#This Row],[PROPORSI]]*VLOOKUP(Target_AM[[#This Row],[NIPNAS]],Target_CC[],COLUMN(BF$2)+9,0)</f>
        <v>58335885.049999997</v>
      </c>
      <c r="BU621" s="22">
        <f>Target_AM[[#This Row],[PROPORSI]]*VLOOKUP(Target_AM[[#This Row],[NIPNAS]],Target_CC[],COLUMN(BG$2)+9,0)</f>
        <v>58335885.049999997</v>
      </c>
      <c r="BV621" s="22">
        <f>Target_AM[[#This Row],[PROPORSI]]*VLOOKUP(Target_AM[[#This Row],[NIPNAS]],Target_CC[],COLUMN(BH$2)+9,0)</f>
        <v>58335885.049999997</v>
      </c>
      <c r="BW621" s="22">
        <f>Target_AM[[#This Row],[PROPORSI]]*VLOOKUP(Target_AM[[#This Row],[NIPNAS]],Target_CC[],COLUMN(BI$2)+9,0)</f>
        <v>58335885.049999997</v>
      </c>
      <c r="BX621" s="22">
        <f>Target_AM[[#This Row],[PROPORSI]]*VLOOKUP(Target_AM[[#This Row],[NIPNAS]],Target_CC[],COLUMN(BJ$2)+9,0)</f>
        <v>58335885.049999997</v>
      </c>
      <c r="BY621" s="22">
        <f>Target_AM[[#This Row],[PROPORSI]]*VLOOKUP(Target_AM[[#This Row],[NIPNAS]],Target_CC[],COLUMN(BK$2)+9,0)</f>
        <v>58335885.049999997</v>
      </c>
      <c r="BZ621" s="22">
        <f>Target_AM[[#This Row],[PROPORSI]]*VLOOKUP(Target_AM[[#This Row],[NIPNAS]],Target_CC[],COLUMN(BL$2)+9,0)</f>
        <v>58335885.049999997</v>
      </c>
      <c r="CA621" s="22">
        <f>Target_AM[[#This Row],[PROPORSI]]*VLOOKUP(Target_AM[[#This Row],[NIPNAS]],Target_CC[],COLUMN(BM$2)+9,0)</f>
        <v>714384199.44999993</v>
      </c>
      <c r="CB621" s="22">
        <f>Target_AM[[#This Row],[PROPORSI]]*VLOOKUP(Target_AM[[#This Row],[NIPNAS]],Target_CC[],COLUMN(BN$2)+9,0)</f>
        <v>40427043</v>
      </c>
      <c r="CC621" s="22">
        <f>Target_AM[[#This Row],[PROPORSI]]*VLOOKUP(Target_AM[[#This Row],[NIPNAS]],Target_CC[],COLUMN(BO$2)+9,0)</f>
        <v>40427043</v>
      </c>
      <c r="CD621" s="22">
        <f>Target_AM[[#This Row],[PROPORSI]]*VLOOKUP(Target_AM[[#This Row],[NIPNAS]],Target_CC[],COLUMN(BP$2)+9,0)</f>
        <v>38589339</v>
      </c>
      <c r="CE621" s="22">
        <f>Target_AM[[#This Row],[PROPORSI]]*VLOOKUP(Target_AM[[#This Row],[NIPNAS]],Target_CC[],COLUMN(BQ$2)+9,0)</f>
        <v>36659872.049999997</v>
      </c>
      <c r="CF621" s="22">
        <f>Target_AM[[#This Row],[PROPORSI]]*VLOOKUP(Target_AM[[#This Row],[NIPNAS]],Target_CC[],COLUMN(BR$2)+9,0)</f>
        <v>36659872.049999997</v>
      </c>
      <c r="CG621" s="22">
        <f>Target_AM[[#This Row],[PROPORSI]]*VLOOKUP(Target_AM[[#This Row],[NIPNAS]],Target_CC[],COLUMN(BS$2)+9,0)</f>
        <v>36659872.049999997</v>
      </c>
      <c r="CH621" s="22">
        <f>Target_AM[[#This Row],[PROPORSI]]*VLOOKUP(Target_AM[[#This Row],[NIPNAS]],Target_CC[],COLUMN(BT$2)+9,0)</f>
        <v>36659872.049999997</v>
      </c>
      <c r="CI621" s="22">
        <f>Target_AM[[#This Row],[PROPORSI]]*VLOOKUP(Target_AM[[#This Row],[NIPNAS]],Target_CC[],COLUMN(BU$2)+9,0)</f>
        <v>36659872.049999997</v>
      </c>
      <c r="CJ621" s="22">
        <f>Target_AM[[#This Row],[PROPORSI]]*VLOOKUP(Target_AM[[#This Row],[NIPNAS]],Target_CC[],COLUMN(BV$2)+9,0)</f>
        <v>36659872.049999997</v>
      </c>
      <c r="CK621" s="22">
        <f>Target_AM[[#This Row],[PROPORSI]]*VLOOKUP(Target_AM[[#This Row],[NIPNAS]],Target_CC[],COLUMN(BW$2)+9,0)</f>
        <v>36659872.049999997</v>
      </c>
      <c r="CL621" s="22">
        <f>Target_AM[[#This Row],[PROPORSI]]*VLOOKUP(Target_AM[[#This Row],[NIPNAS]],Target_CC[],COLUMN(BX$2)+9,0)</f>
        <v>36659872.049999997</v>
      </c>
      <c r="CM621" s="22">
        <f>Target_AM[[#This Row],[PROPORSI]]*VLOOKUP(Target_AM[[#This Row],[NIPNAS]],Target_CC[],COLUMN(BY$2)+9,0)</f>
        <v>36659872.049999997</v>
      </c>
      <c r="CN621" s="22">
        <f>Target_AM[[#This Row],[PROPORSI]]*VLOOKUP(Target_AM[[#This Row],[NIPNAS]],Target_CC[],COLUMN(BZ$2)+9,0)</f>
        <v>449382273.45000011</v>
      </c>
      <c r="CO621" s="22">
        <f>Target_AM[[#This Row],[PROPORSI]]*VLOOKUP(Target_AM[[#This Row],[NIPNAS]],Target_CC[],COLUMN(CA$2)+9,0)</f>
        <v>24286356</v>
      </c>
      <c r="CP621" s="22">
        <f>Target_AM[[#This Row],[PROPORSI]]*VLOOKUP(Target_AM[[#This Row],[NIPNAS]],Target_CC[],COLUMN(CB$2)+9,0)</f>
        <v>23955440</v>
      </c>
      <c r="CQ621" s="22">
        <f>Target_AM[[#This Row],[PROPORSI]]*VLOOKUP(Target_AM[[#This Row],[NIPNAS]],Target_CC[],COLUMN(CC$2)+9,0)</f>
        <v>21676013</v>
      </c>
      <c r="CR621" s="22">
        <f>Target_AM[[#This Row],[PROPORSI]]*VLOOKUP(Target_AM[[#This Row],[NIPNAS]],Target_CC[],COLUMN(CD$2)+9,0)</f>
        <v>21676013</v>
      </c>
      <c r="CS621" s="22">
        <f>Target_AM[[#This Row],[PROPORSI]]*VLOOKUP(Target_AM[[#This Row],[NIPNAS]],Target_CC[],COLUMN(CE$2)+9,0)</f>
        <v>21676013</v>
      </c>
      <c r="CT621" s="22">
        <f>Target_AM[[#This Row],[PROPORSI]]*VLOOKUP(Target_AM[[#This Row],[NIPNAS]],Target_CC[],COLUMN(CF$2)+9,0)</f>
        <v>21676013</v>
      </c>
      <c r="CU621" s="22">
        <f>Target_AM[[#This Row],[PROPORSI]]*VLOOKUP(Target_AM[[#This Row],[NIPNAS]],Target_CC[],COLUMN(CG$2)+9,0)</f>
        <v>21676013</v>
      </c>
      <c r="CV621" s="22">
        <f>Target_AM[[#This Row],[PROPORSI]]*VLOOKUP(Target_AM[[#This Row],[NIPNAS]],Target_CC[],COLUMN(CH$2)+9,0)</f>
        <v>21676013</v>
      </c>
      <c r="CW621" s="22">
        <f>Target_AM[[#This Row],[PROPORSI]]*VLOOKUP(Target_AM[[#This Row],[NIPNAS]],Target_CC[],COLUMN(CI$2)+9,0)</f>
        <v>21676013</v>
      </c>
      <c r="CX621" s="22">
        <f>Target_AM[[#This Row],[PROPORSI]]*VLOOKUP(Target_AM[[#This Row],[NIPNAS]],Target_CC[],COLUMN(CJ$2)+9,0)</f>
        <v>21676013</v>
      </c>
      <c r="CY621" s="22">
        <f>Target_AM[[#This Row],[PROPORSI]]*VLOOKUP(Target_AM[[#This Row],[NIPNAS]],Target_CC[],COLUMN(CK$2)+9,0)</f>
        <v>21676013</v>
      </c>
      <c r="CZ621" s="22">
        <f>Target_AM[[#This Row],[PROPORSI]]*VLOOKUP(Target_AM[[#This Row],[NIPNAS]],Target_CC[],COLUMN(CL$2)+9,0)</f>
        <v>21676013</v>
      </c>
      <c r="DA621" s="22">
        <f>Target_AM[[#This Row],[PROPORSI]]*VLOOKUP(Target_AM[[#This Row],[NIPNAS]],Target_CC[],COLUMN(CM$2)+9,0)</f>
        <v>265001926</v>
      </c>
      <c r="DB621" s="22">
        <f>Target_AM[[#This Row],[PROPORSI]]*VLOOKUP(Target_AM[[#This Row],[NIPNAS]],Target_CC[],COLUMN(CN$2)+9,0)</f>
        <v>0</v>
      </c>
      <c r="DC621" s="22">
        <f>Target_AM[[#This Row],[PROPORSI]]*VLOOKUP(Target_AM[[#This Row],[NIPNAS]],Target_CC[],COLUMN(CO$2)+9,0)</f>
        <v>0</v>
      </c>
      <c r="DD621" s="22">
        <f>Target_AM[[#This Row],[PROPORSI]]*VLOOKUP(Target_AM[[#This Row],[NIPNAS]],Target_CC[],COLUMN(CP$2)+9,0)</f>
        <v>-637420</v>
      </c>
      <c r="DE621" s="22">
        <f>Target_AM[[#This Row],[PROPORSI]]*VLOOKUP(Target_AM[[#This Row],[NIPNAS]],Target_CC[],COLUMN(CQ$2)+9,0)</f>
        <v>0</v>
      </c>
      <c r="DF621" s="22">
        <f>Target_AM[[#This Row],[PROPORSI]]*VLOOKUP(Target_AM[[#This Row],[NIPNAS]],Target_CC[],COLUMN(CR$2)+9,0)</f>
        <v>0</v>
      </c>
      <c r="DG621" s="22">
        <f>Target_AM[[#This Row],[PROPORSI]]*VLOOKUP(Target_AM[[#This Row],[NIPNAS]],Target_CC[],COLUMN(CS$2)+9,0)</f>
        <v>0</v>
      </c>
      <c r="DH621" s="22">
        <f>Target_AM[[#This Row],[PROPORSI]]*VLOOKUP(Target_AM[[#This Row],[NIPNAS]],Target_CC[],COLUMN(CT$2)+9,0)</f>
        <v>0</v>
      </c>
      <c r="DI621" s="22">
        <f>Target_AM[[#This Row],[PROPORSI]]*VLOOKUP(Target_AM[[#This Row],[NIPNAS]],Target_CC[],COLUMN(CU$2)+9,0)</f>
        <v>0</v>
      </c>
      <c r="DJ621" s="22">
        <f>Target_AM[[#This Row],[PROPORSI]]*VLOOKUP(Target_AM[[#This Row],[NIPNAS]],Target_CC[],COLUMN(CV$2)+9,0)</f>
        <v>0</v>
      </c>
      <c r="DK621" s="22">
        <f>Target_AM[[#This Row],[PROPORSI]]*VLOOKUP(Target_AM[[#This Row],[NIPNAS]],Target_CC[],COLUMN(CW$2)+9,0)</f>
        <v>0</v>
      </c>
      <c r="DL621" s="22">
        <f>Target_AM[[#This Row],[PROPORSI]]*VLOOKUP(Target_AM[[#This Row],[NIPNAS]],Target_CC[],COLUMN(CX$2)+9,0)</f>
        <v>0</v>
      </c>
      <c r="DM621" s="22">
        <f>Target_AM[[#This Row],[PROPORSI]]*VLOOKUP(Target_AM[[#This Row],[NIPNAS]],Target_CC[],COLUMN(CY$2)+9,0)</f>
        <v>0</v>
      </c>
      <c r="DN621" s="22">
        <f>Target_AM[[#This Row],[PROPORSI]]*VLOOKUP(Target_AM[[#This Row],[NIPNAS]],Target_CC[],COLUMN(CZ$2)+9,0)</f>
        <v>-637420</v>
      </c>
      <c r="DO621" s="22">
        <f>Target_AM[[#This Row],[PROPORSI]]*VLOOKUP(Target_AM[[#This Row],[NIPNAS]],Target_CC[],COLUMN(DA$2)+9,0)</f>
        <v>0</v>
      </c>
      <c r="DP621" s="22">
        <f>Target_AM[[#This Row],[PROPORSI]]*VLOOKUP(Target_AM[[#This Row],[NIPNAS]],Target_CC[],COLUMN(DB$2)+9,0)</f>
        <v>0</v>
      </c>
      <c r="DQ621" s="22">
        <f>Target_AM[[#This Row],[PROPORSI]]*VLOOKUP(Target_AM[[#This Row],[NIPNAS]],Target_CC[],COLUMN(DC$2)+9,0)</f>
        <v>0</v>
      </c>
      <c r="DR621" s="22">
        <f>Target_AM[[#This Row],[PROPORSI]]*VLOOKUP(Target_AM[[#This Row],[NIPNAS]],Target_CC[],COLUMN(DD$2)+9,0)</f>
        <v>0</v>
      </c>
      <c r="DS621" s="22">
        <f>Target_AM[[#This Row],[PROPORSI]]*VLOOKUP(Target_AM[[#This Row],[NIPNAS]],Target_CC[],COLUMN(DE$2)+9,0)</f>
        <v>0</v>
      </c>
      <c r="DT621" s="22">
        <f>Target_AM[[#This Row],[PROPORSI]]*VLOOKUP(Target_AM[[#This Row],[NIPNAS]],Target_CC[],COLUMN(DF$2)+9,0)</f>
        <v>0</v>
      </c>
      <c r="DU621" s="22">
        <f>Target_AM[[#This Row],[PROPORSI]]*VLOOKUP(Target_AM[[#This Row],[NIPNAS]],Target_CC[],COLUMN(DG$2)+9,0)</f>
        <v>0</v>
      </c>
      <c r="DV621" s="22">
        <f>Target_AM[[#This Row],[PROPORSI]]*VLOOKUP(Target_AM[[#This Row],[NIPNAS]],Target_CC[],COLUMN(DH$2)+9,0)</f>
        <v>0</v>
      </c>
      <c r="DW621" s="22">
        <f>Target_AM[[#This Row],[PROPORSI]]*VLOOKUP(Target_AM[[#This Row],[NIPNAS]],Target_CC[],COLUMN(DI$2)+9,0)</f>
        <v>0</v>
      </c>
      <c r="DX621" s="22">
        <f>Target_AM[[#This Row],[PROPORSI]]*VLOOKUP(Target_AM[[#This Row],[NIPNAS]],Target_CC[],COLUMN(DJ$2)+9,0)</f>
        <v>0</v>
      </c>
      <c r="DY621" s="22">
        <f>Target_AM[[#This Row],[PROPORSI]]*VLOOKUP(Target_AM[[#This Row],[NIPNAS]],Target_CC[],COLUMN(DK$2)+9,0)</f>
        <v>0</v>
      </c>
      <c r="DZ621" s="22">
        <f>Target_AM[[#This Row],[PROPORSI]]*VLOOKUP(Target_AM[[#This Row],[NIPNAS]],Target_CC[],COLUMN(DL$2)+9,0)</f>
        <v>0</v>
      </c>
      <c r="EA621" s="22">
        <f>Target_AM[[#This Row],[PROPORSI]]*VLOOKUP(Target_AM[[#This Row],[NIPNAS]],Target_CC[],COLUMN(DM$2)+9,0)</f>
        <v>0</v>
      </c>
    </row>
    <row r="622" spans="2:131" x14ac:dyDescent="0.3">
      <c r="B622">
        <v>405595</v>
      </c>
      <c r="C622" t="s">
        <v>1018</v>
      </c>
      <c r="D622">
        <v>1</v>
      </c>
      <c r="E622" s="8">
        <v>45658</v>
      </c>
      <c r="F622">
        <v>76510231</v>
      </c>
      <c r="G622" t="s">
        <v>194</v>
      </c>
      <c r="J622" t="s">
        <v>1081</v>
      </c>
      <c r="K622" t="s">
        <v>21</v>
      </c>
      <c r="L622" t="s">
        <v>159</v>
      </c>
      <c r="M622" t="s">
        <v>31</v>
      </c>
      <c r="N622" s="23">
        <f>Target_AM[[#This Row],[PROPORSI]]*VLOOKUP(Target_AM[[#This Row],[NIPNAS]],Target_CC[],9,0)</f>
        <v>3318084011.7344847</v>
      </c>
      <c r="O622" s="22">
        <f>Target_AM[[#This Row],[PROPORSI]]*VLOOKUP(Target_AM[[#This Row],[NIPNAS]],Target_CC[],COLUMN(A$2)+9,0)</f>
        <v>318870928.22239989</v>
      </c>
      <c r="P622" s="22">
        <f>Target_AM[[#This Row],[PROPORSI]]*VLOOKUP(Target_AM[[#This Row],[NIPNAS]],Target_CC[],COLUMN(B$2)+9,0)</f>
        <v>314019666.8808437</v>
      </c>
      <c r="Q622" s="22">
        <f>Target_AM[[#This Row],[PROPORSI]]*VLOOKUP(Target_AM[[#This Row],[NIPNAS]],Target_CC[],COLUMN(C$2)+9,0)</f>
        <v>242366650.07095072</v>
      </c>
      <c r="R622" s="22">
        <f>Target_AM[[#This Row],[PROPORSI]]*VLOOKUP(Target_AM[[#This Row],[NIPNAS]],Target_CC[],COLUMN(D$2)+9,0)</f>
        <v>348046963.32620305</v>
      </c>
      <c r="S622" s="22">
        <f>Target_AM[[#This Row],[PROPORSI]]*VLOOKUP(Target_AM[[#This Row],[NIPNAS]],Target_CC[],COLUMN(E$2)+9,0)</f>
        <v>259829924.16523799</v>
      </c>
      <c r="T622" s="22">
        <f>Target_AM[[#This Row],[PROPORSI]]*VLOOKUP(Target_AM[[#This Row],[NIPNAS]],Target_CC[],COLUMN(F$2)+9,0)</f>
        <v>328895392.54509729</v>
      </c>
      <c r="U622" s="22">
        <f>Target_AM[[#This Row],[PROPORSI]]*VLOOKUP(Target_AM[[#This Row],[NIPNAS]],Target_CC[],COLUMN(G$2)+9,0)</f>
        <v>423828020.37412959</v>
      </c>
      <c r="V622" s="22">
        <f>Target_AM[[#This Row],[PROPORSI]]*VLOOKUP(Target_AM[[#This Row],[NIPNAS]],Target_CC[],COLUMN(H$2)+9,0)</f>
        <v>181755347.55813792</v>
      </c>
      <c r="W622" s="22">
        <f>Target_AM[[#This Row],[PROPORSI]]*VLOOKUP(Target_AM[[#This Row],[NIPNAS]],Target_CC[],COLUMN(I$2)+9,0)</f>
        <v>333801449.26764667</v>
      </c>
      <c r="X622" s="22">
        <f>Target_AM[[#This Row],[PROPORSI]]*VLOOKUP(Target_AM[[#This Row],[NIPNAS]],Target_CC[],COLUMN(J$2)+9,0)</f>
        <v>347022506.95456815</v>
      </c>
      <c r="Y622" s="22">
        <f>Target_AM[[#This Row],[PROPORSI]]*VLOOKUP(Target_AM[[#This Row],[NIPNAS]],Target_CC[],COLUMN(K$2)+9,0)</f>
        <v>195782779.24336827</v>
      </c>
      <c r="Z622" s="22">
        <f>Target_AM[[#This Row],[PROPORSI]]*VLOOKUP(Target_AM[[#This Row],[NIPNAS]],Target_CC[],COLUMN(L$2)+9,0)</f>
        <v>449605649.82803059</v>
      </c>
      <c r="AA622" s="22">
        <f>Target_AM[[#This Row],[PROPORSI]]*VLOOKUP(Target_AM[[#This Row],[NIPNAS]],Target_CC[],COLUMN(M$2)+9,0)</f>
        <v>3743825278.436614</v>
      </c>
      <c r="AB622" s="22">
        <f>Target_AM[[#This Row],[PROPORSI]]*VLOOKUP(Target_AM[[#This Row],[NIPNAS]],Target_CC[],COLUMN(N$2)+9,0)</f>
        <v>3399285.7681062818</v>
      </c>
      <c r="AC622" s="22">
        <f>Target_AM[[#This Row],[PROPORSI]]*VLOOKUP(Target_AM[[#This Row],[NIPNAS]],Target_CC[],COLUMN(O$2)+9,0)</f>
        <v>13099431.738299012</v>
      </c>
      <c r="AD622" s="22">
        <f>Target_AM[[#This Row],[PROPORSI]]*VLOOKUP(Target_AM[[#This Row],[NIPNAS]],Target_CC[],COLUMN(P$2)+9,0)</f>
        <v>8813964.920107305</v>
      </c>
      <c r="AE622" s="22">
        <f>Target_AM[[#This Row],[PROPORSI]]*VLOOKUP(Target_AM[[#This Row],[NIPNAS]],Target_CC[],COLUMN(Q$2)+9,0)</f>
        <v>44002779.964589179</v>
      </c>
      <c r="AF622" s="22">
        <f>Target_AM[[#This Row],[PROPORSI]]*VLOOKUP(Target_AM[[#This Row],[NIPNAS]],Target_CC[],COLUMN(R$2)+9,0)</f>
        <v>28697397.971998602</v>
      </c>
      <c r="AG622" s="22">
        <f>Target_AM[[#This Row],[PROPORSI]]*VLOOKUP(Target_AM[[#This Row],[NIPNAS]],Target_CC[],COLUMN(S$2)+9,0)</f>
        <v>49822640.539193451</v>
      </c>
      <c r="AH622" s="22">
        <f>Target_AM[[#This Row],[PROPORSI]]*VLOOKUP(Target_AM[[#This Row],[NIPNAS]],Target_CC[],COLUMN(T$2)+9,0)</f>
        <v>70288149.215801299</v>
      </c>
      <c r="AI622" s="22">
        <f>Target_AM[[#This Row],[PROPORSI]]*VLOOKUP(Target_AM[[#This Row],[NIPNAS]],Target_CC[],COLUMN(U$2)+9,0)</f>
        <v>31985219.284706891</v>
      </c>
      <c r="AJ622" s="22">
        <f>Target_AM[[#This Row],[PROPORSI]]*VLOOKUP(Target_AM[[#This Row],[NIPNAS]],Target_CC[],COLUMN(V$2)+9,0)</f>
        <v>60989208.564598262</v>
      </c>
      <c r="AK622" s="22">
        <f>Target_AM[[#This Row],[PROPORSI]]*VLOOKUP(Target_AM[[#This Row],[NIPNAS]],Target_CC[],COLUMN(W$2)+9,0)</f>
        <v>40458282.369972885</v>
      </c>
      <c r="AL622" s="22">
        <f>Target_AM[[#This Row],[PROPORSI]]*VLOOKUP(Target_AM[[#This Row],[NIPNAS]],Target_CC[],COLUMN(X$2)+9,0)</f>
        <v>22832650.039420694</v>
      </c>
      <c r="AM622" s="22">
        <f>Target_AM[[#This Row],[PROPORSI]]*VLOOKUP(Target_AM[[#This Row],[NIPNAS]],Target_CC[],COLUMN(Y$2)+9,0)</f>
        <v>60057694.545518994</v>
      </c>
      <c r="AN622" s="22">
        <f>Target_AM[[#This Row],[PROPORSI]]*VLOOKUP(Target_AM[[#This Row],[NIPNAS]],Target_CC[],COLUMN(Z$2)+9,0)</f>
        <v>434446704.92231286</v>
      </c>
      <c r="AO622" s="22">
        <f>Target_AM[[#This Row],[PROPORSI]]*VLOOKUP(Target_AM[[#This Row],[NIPNAS]],Target_CC[],COLUMN(AA$2)+9,0)</f>
        <v>322270213.99050617</v>
      </c>
      <c r="AP622" s="22">
        <f>Target_AM[[#This Row],[PROPORSI]]*VLOOKUP(Target_AM[[#This Row],[NIPNAS]],Target_CC[],COLUMN(AB$2)+9,0)</f>
        <v>327119098.61914271</v>
      </c>
      <c r="AQ622" s="22">
        <f>Target_AM[[#This Row],[PROPORSI]]*VLOOKUP(Target_AM[[#This Row],[NIPNAS]],Target_CC[],COLUMN(AC$2)+9,0)</f>
        <v>251180614.99105802</v>
      </c>
      <c r="AR622" s="22">
        <f>Target_AM[[#This Row],[PROPORSI]]*VLOOKUP(Target_AM[[#This Row],[NIPNAS]],Target_CC[],COLUMN(AD$2)+9,0)</f>
        <v>392049743.29079223</v>
      </c>
      <c r="AS622" s="22">
        <f>Target_AM[[#This Row],[PROPORSI]]*VLOOKUP(Target_AM[[#This Row],[NIPNAS]],Target_CC[],COLUMN(AE$2)+9,0)</f>
        <v>288527322.1372366</v>
      </c>
      <c r="AT622" s="22">
        <f>Target_AM[[#This Row],[PROPORSI]]*VLOOKUP(Target_AM[[#This Row],[NIPNAS]],Target_CC[],COLUMN(AF$2)+9,0)</f>
        <v>378718033.08429074</v>
      </c>
      <c r="AU622" s="22">
        <f>Target_AM[[#This Row],[PROPORSI]]*VLOOKUP(Target_AM[[#This Row],[NIPNAS]],Target_CC[],COLUMN(AG$2)+9,0)</f>
        <v>494116169.58993089</v>
      </c>
      <c r="AV622" s="22">
        <f>Target_AM[[#This Row],[PROPORSI]]*VLOOKUP(Target_AM[[#This Row],[NIPNAS]],Target_CC[],COLUMN(AH$2)+9,0)</f>
        <v>213740566.84284481</v>
      </c>
      <c r="AW622" s="22">
        <f>Target_AM[[#This Row],[PROPORSI]]*VLOOKUP(Target_AM[[#This Row],[NIPNAS]],Target_CC[],COLUMN(AI$2)+9,0)</f>
        <v>394790657.83224493</v>
      </c>
      <c r="AX622" s="22">
        <f>Target_AM[[#This Row],[PROPORSI]]*VLOOKUP(Target_AM[[#This Row],[NIPNAS]],Target_CC[],COLUMN(AJ$2)+9,0)</f>
        <v>387480789.32454103</v>
      </c>
      <c r="AY622" s="22">
        <f>Target_AM[[#This Row],[PROPORSI]]*VLOOKUP(Target_AM[[#This Row],[NIPNAS]],Target_CC[],COLUMN(AK$2)+9,0)</f>
        <v>218615429.28278896</v>
      </c>
      <c r="AZ622" s="22">
        <f>Target_AM[[#This Row],[PROPORSI]]*VLOOKUP(Target_AM[[#This Row],[NIPNAS]],Target_CC[],COLUMN(AL$2)+9,0)</f>
        <v>509663344.37354958</v>
      </c>
      <c r="BA622" s="22">
        <f>Target_AM[[#This Row],[PROPORSI]]*VLOOKUP(Target_AM[[#This Row],[NIPNAS]],Target_CC[],COLUMN(AM$2)+9,0)</f>
        <v>4178271983.3589263</v>
      </c>
      <c r="BB622" s="22">
        <f>Target_AM[[#This Row],[PROPORSI]]*VLOOKUP(Target_AM[[#This Row],[NIPNAS]],Target_CC[],COLUMN(AN$2)+9,0)</f>
        <v>0</v>
      </c>
      <c r="BC622" s="22">
        <f>Target_AM[[#This Row],[PROPORSI]]*VLOOKUP(Target_AM[[#This Row],[NIPNAS]],Target_CC[],COLUMN(AO$2)+9,0)</f>
        <v>0</v>
      </c>
      <c r="BD622" s="22">
        <f>Target_AM[[#This Row],[PROPORSI]]*VLOOKUP(Target_AM[[#This Row],[NIPNAS]],Target_CC[],COLUMN(AP$2)+9,0)</f>
        <v>0</v>
      </c>
      <c r="BE622" s="22">
        <f>Target_AM[[#This Row],[PROPORSI]]*VLOOKUP(Target_AM[[#This Row],[NIPNAS]],Target_CC[],COLUMN(AQ$2)+9,0)</f>
        <v>0</v>
      </c>
      <c r="BF622" s="22">
        <f>Target_AM[[#This Row],[PROPORSI]]*VLOOKUP(Target_AM[[#This Row],[NIPNAS]],Target_CC[],COLUMN(AR$2)+9,0)</f>
        <v>0</v>
      </c>
      <c r="BG622" s="22">
        <f>Target_AM[[#This Row],[PROPORSI]]*VLOOKUP(Target_AM[[#This Row],[NIPNAS]],Target_CC[],COLUMN(AS$2)+9,0)</f>
        <v>0</v>
      </c>
      <c r="BH622" s="22">
        <f>Target_AM[[#This Row],[PROPORSI]]*VLOOKUP(Target_AM[[#This Row],[NIPNAS]],Target_CC[],COLUMN(AT$2)+9,0)</f>
        <v>0</v>
      </c>
      <c r="BI622" s="22">
        <f>Target_AM[[#This Row],[PROPORSI]]*VLOOKUP(Target_AM[[#This Row],[NIPNAS]],Target_CC[],COLUMN(AU$2)+9,0)</f>
        <v>0</v>
      </c>
      <c r="BJ622" s="22">
        <f>Target_AM[[#This Row],[PROPORSI]]*VLOOKUP(Target_AM[[#This Row],[NIPNAS]],Target_CC[],COLUMN(AV$2)+9,0)</f>
        <v>0</v>
      </c>
      <c r="BK622" s="22">
        <f>Target_AM[[#This Row],[PROPORSI]]*VLOOKUP(Target_AM[[#This Row],[NIPNAS]],Target_CC[],COLUMN(AW$2)+9,0)</f>
        <v>0</v>
      </c>
      <c r="BL622" s="22">
        <f>Target_AM[[#This Row],[PROPORSI]]*VLOOKUP(Target_AM[[#This Row],[NIPNAS]],Target_CC[],COLUMN(AX$2)+9,0)</f>
        <v>0</v>
      </c>
      <c r="BM622" s="22">
        <f>Target_AM[[#This Row],[PROPORSI]]*VLOOKUP(Target_AM[[#This Row],[NIPNAS]],Target_CC[],COLUMN(AY$2)+9,0)</f>
        <v>0</v>
      </c>
      <c r="BN622" s="22">
        <f>Target_AM[[#This Row],[PROPORSI]]*VLOOKUP(Target_AM[[#This Row],[NIPNAS]],Target_CC[],COLUMN(AZ$2)+9,0)</f>
        <v>0</v>
      </c>
      <c r="BO622" s="22">
        <f>Target_AM[[#This Row],[PROPORSI]]*VLOOKUP(Target_AM[[#This Row],[NIPNAS]],Target_CC[],COLUMN(BA$2)+9,0)</f>
        <v>305658855</v>
      </c>
      <c r="BP622" s="22">
        <f>Target_AM[[#This Row],[PROPORSI]]*VLOOKUP(Target_AM[[#This Row],[NIPNAS]],Target_CC[],COLUMN(BB$2)+9,0)</f>
        <v>175175328</v>
      </c>
      <c r="BQ622" s="22">
        <f>Target_AM[[#This Row],[PROPORSI]]*VLOOKUP(Target_AM[[#This Row],[NIPNAS]],Target_CC[],COLUMN(BC$2)+9,0)</f>
        <v>369703805</v>
      </c>
      <c r="BR622" s="22">
        <f>Target_AM[[#This Row],[PROPORSI]]*VLOOKUP(Target_AM[[#This Row],[NIPNAS]],Target_CC[],COLUMN(BD$2)+9,0)</f>
        <v>291600717.79999995</v>
      </c>
      <c r="BS622" s="22">
        <f>Target_AM[[#This Row],[PROPORSI]]*VLOOKUP(Target_AM[[#This Row],[NIPNAS]],Target_CC[],COLUMN(BE$2)+9,0)</f>
        <v>291600717.79999995</v>
      </c>
      <c r="BT622" s="22">
        <f>Target_AM[[#This Row],[PROPORSI]]*VLOOKUP(Target_AM[[#This Row],[NIPNAS]],Target_CC[],COLUMN(BF$2)+9,0)</f>
        <v>291600717.79999995</v>
      </c>
      <c r="BU622" s="22">
        <f>Target_AM[[#This Row],[PROPORSI]]*VLOOKUP(Target_AM[[#This Row],[NIPNAS]],Target_CC[],COLUMN(BG$2)+9,0)</f>
        <v>291600717.79999995</v>
      </c>
      <c r="BV622" s="22">
        <f>Target_AM[[#This Row],[PROPORSI]]*VLOOKUP(Target_AM[[#This Row],[NIPNAS]],Target_CC[],COLUMN(BH$2)+9,0)</f>
        <v>291600717.79999995</v>
      </c>
      <c r="BW622" s="22">
        <f>Target_AM[[#This Row],[PROPORSI]]*VLOOKUP(Target_AM[[#This Row],[NIPNAS]],Target_CC[],COLUMN(BI$2)+9,0)</f>
        <v>291600717.79999995</v>
      </c>
      <c r="BX622" s="22">
        <f>Target_AM[[#This Row],[PROPORSI]]*VLOOKUP(Target_AM[[#This Row],[NIPNAS]],Target_CC[],COLUMN(BJ$2)+9,0)</f>
        <v>291600717.79999995</v>
      </c>
      <c r="BY622" s="22">
        <f>Target_AM[[#This Row],[PROPORSI]]*VLOOKUP(Target_AM[[#This Row],[NIPNAS]],Target_CC[],COLUMN(BK$2)+9,0)</f>
        <v>291600717.79999995</v>
      </c>
      <c r="BZ622" s="22">
        <f>Target_AM[[#This Row],[PROPORSI]]*VLOOKUP(Target_AM[[#This Row],[NIPNAS]],Target_CC[],COLUMN(BL$2)+9,0)</f>
        <v>291600717.79999995</v>
      </c>
      <c r="CA622" s="22">
        <f>Target_AM[[#This Row],[PROPORSI]]*VLOOKUP(Target_AM[[#This Row],[NIPNAS]],Target_CC[],COLUMN(BM$2)+9,0)</f>
        <v>3474944448.2000008</v>
      </c>
      <c r="CB622" s="22">
        <f>Target_AM[[#This Row],[PROPORSI]]*VLOOKUP(Target_AM[[#This Row],[NIPNAS]],Target_CC[],COLUMN(BN$2)+9,0)</f>
        <v>221402470</v>
      </c>
      <c r="CC622" s="22">
        <f>Target_AM[[#This Row],[PROPORSI]]*VLOOKUP(Target_AM[[#This Row],[NIPNAS]],Target_CC[],COLUMN(BO$2)+9,0)</f>
        <v>48835667</v>
      </c>
      <c r="CD622" s="22">
        <f>Target_AM[[#This Row],[PROPORSI]]*VLOOKUP(Target_AM[[#This Row],[NIPNAS]],Target_CC[],COLUMN(BP$2)+9,0)</f>
        <v>219196944</v>
      </c>
      <c r="CE622" s="22">
        <f>Target_AM[[#This Row],[PROPORSI]]*VLOOKUP(Target_AM[[#This Row],[NIPNAS]],Target_CC[],COLUMN(BQ$2)+9,0)</f>
        <v>208237096.79999998</v>
      </c>
      <c r="CF622" s="22">
        <f>Target_AM[[#This Row],[PROPORSI]]*VLOOKUP(Target_AM[[#This Row],[NIPNAS]],Target_CC[],COLUMN(BR$2)+9,0)</f>
        <v>208237096.79999998</v>
      </c>
      <c r="CG622" s="22">
        <f>Target_AM[[#This Row],[PROPORSI]]*VLOOKUP(Target_AM[[#This Row],[NIPNAS]],Target_CC[],COLUMN(BS$2)+9,0)</f>
        <v>208237096.79999998</v>
      </c>
      <c r="CH622" s="22">
        <f>Target_AM[[#This Row],[PROPORSI]]*VLOOKUP(Target_AM[[#This Row],[NIPNAS]],Target_CC[],COLUMN(BT$2)+9,0)</f>
        <v>208237096.79999998</v>
      </c>
      <c r="CI622" s="22">
        <f>Target_AM[[#This Row],[PROPORSI]]*VLOOKUP(Target_AM[[#This Row],[NIPNAS]],Target_CC[],COLUMN(BU$2)+9,0)</f>
        <v>208237096.79999998</v>
      </c>
      <c r="CJ622" s="22">
        <f>Target_AM[[#This Row],[PROPORSI]]*VLOOKUP(Target_AM[[#This Row],[NIPNAS]],Target_CC[],COLUMN(BV$2)+9,0)</f>
        <v>208237096.79999998</v>
      </c>
      <c r="CK622" s="22">
        <f>Target_AM[[#This Row],[PROPORSI]]*VLOOKUP(Target_AM[[#This Row],[NIPNAS]],Target_CC[],COLUMN(BW$2)+9,0)</f>
        <v>208237096.79999998</v>
      </c>
      <c r="CL622" s="22">
        <f>Target_AM[[#This Row],[PROPORSI]]*VLOOKUP(Target_AM[[#This Row],[NIPNAS]],Target_CC[],COLUMN(BX$2)+9,0)</f>
        <v>208237096.79999998</v>
      </c>
      <c r="CM622" s="22">
        <f>Target_AM[[#This Row],[PROPORSI]]*VLOOKUP(Target_AM[[#This Row],[NIPNAS]],Target_CC[],COLUMN(BY$2)+9,0)</f>
        <v>208237096.79999998</v>
      </c>
      <c r="CN622" s="22">
        <f>Target_AM[[#This Row],[PROPORSI]]*VLOOKUP(Target_AM[[#This Row],[NIPNAS]],Target_CC[],COLUMN(BZ$2)+9,0)</f>
        <v>2363568952.1999998</v>
      </c>
      <c r="CO622" s="22">
        <f>Target_AM[[#This Row],[PROPORSI]]*VLOOKUP(Target_AM[[#This Row],[NIPNAS]],Target_CC[],COLUMN(CA$2)+9,0)</f>
        <v>84256385</v>
      </c>
      <c r="CP622" s="22">
        <f>Target_AM[[#This Row],[PROPORSI]]*VLOOKUP(Target_AM[[#This Row],[NIPNAS]],Target_CC[],COLUMN(CB$2)+9,0)</f>
        <v>83096419</v>
      </c>
      <c r="CQ622" s="22">
        <f>Target_AM[[#This Row],[PROPORSI]]*VLOOKUP(Target_AM[[#This Row],[NIPNAS]],Target_CC[],COLUMN(CC$2)+9,0)</f>
        <v>83363621</v>
      </c>
      <c r="CR622" s="22">
        <f>Target_AM[[#This Row],[PROPORSI]]*VLOOKUP(Target_AM[[#This Row],[NIPNAS]],Target_CC[],COLUMN(CD$2)+9,0)</f>
        <v>83363621</v>
      </c>
      <c r="CS622" s="22">
        <f>Target_AM[[#This Row],[PROPORSI]]*VLOOKUP(Target_AM[[#This Row],[NIPNAS]],Target_CC[],COLUMN(CE$2)+9,0)</f>
        <v>83363621</v>
      </c>
      <c r="CT622" s="22">
        <f>Target_AM[[#This Row],[PROPORSI]]*VLOOKUP(Target_AM[[#This Row],[NIPNAS]],Target_CC[],COLUMN(CF$2)+9,0)</f>
        <v>83363621</v>
      </c>
      <c r="CU622" s="22">
        <f>Target_AM[[#This Row],[PROPORSI]]*VLOOKUP(Target_AM[[#This Row],[NIPNAS]],Target_CC[],COLUMN(CG$2)+9,0)</f>
        <v>83363621</v>
      </c>
      <c r="CV622" s="22">
        <f>Target_AM[[#This Row],[PROPORSI]]*VLOOKUP(Target_AM[[#This Row],[NIPNAS]],Target_CC[],COLUMN(CH$2)+9,0)</f>
        <v>83363621</v>
      </c>
      <c r="CW622" s="22">
        <f>Target_AM[[#This Row],[PROPORSI]]*VLOOKUP(Target_AM[[#This Row],[NIPNAS]],Target_CC[],COLUMN(CI$2)+9,0)</f>
        <v>83363621</v>
      </c>
      <c r="CX622" s="22">
        <f>Target_AM[[#This Row],[PROPORSI]]*VLOOKUP(Target_AM[[#This Row],[NIPNAS]],Target_CC[],COLUMN(CJ$2)+9,0)</f>
        <v>83363621</v>
      </c>
      <c r="CY622" s="22">
        <f>Target_AM[[#This Row],[PROPORSI]]*VLOOKUP(Target_AM[[#This Row],[NIPNAS]],Target_CC[],COLUMN(CK$2)+9,0)</f>
        <v>83363621</v>
      </c>
      <c r="CZ622" s="22">
        <f>Target_AM[[#This Row],[PROPORSI]]*VLOOKUP(Target_AM[[#This Row],[NIPNAS]],Target_CC[],COLUMN(CL$2)+9,0)</f>
        <v>83363621</v>
      </c>
      <c r="DA622" s="22">
        <f>Target_AM[[#This Row],[PROPORSI]]*VLOOKUP(Target_AM[[#This Row],[NIPNAS]],Target_CC[],COLUMN(CM$2)+9,0)</f>
        <v>1000989014</v>
      </c>
      <c r="DB622" s="22">
        <f>Target_AM[[#This Row],[PROPORSI]]*VLOOKUP(Target_AM[[#This Row],[NIPNAS]],Target_CC[],COLUMN(CN$2)+9,0)</f>
        <v>0</v>
      </c>
      <c r="DC622" s="22">
        <f>Target_AM[[#This Row],[PROPORSI]]*VLOOKUP(Target_AM[[#This Row],[NIPNAS]],Target_CC[],COLUMN(CO$2)+9,0)</f>
        <v>0</v>
      </c>
      <c r="DD622" s="22">
        <f>Target_AM[[#This Row],[PROPORSI]]*VLOOKUP(Target_AM[[#This Row],[NIPNAS]],Target_CC[],COLUMN(CP$2)+9,0)</f>
        <v>85636814</v>
      </c>
      <c r="DE622" s="22">
        <f>Target_AM[[#This Row],[PROPORSI]]*VLOOKUP(Target_AM[[#This Row],[NIPNAS]],Target_CC[],COLUMN(CQ$2)+9,0)</f>
        <v>0</v>
      </c>
      <c r="DF622" s="22">
        <f>Target_AM[[#This Row],[PROPORSI]]*VLOOKUP(Target_AM[[#This Row],[NIPNAS]],Target_CC[],COLUMN(CR$2)+9,0)</f>
        <v>0</v>
      </c>
      <c r="DG622" s="22">
        <f>Target_AM[[#This Row],[PROPORSI]]*VLOOKUP(Target_AM[[#This Row],[NIPNAS]],Target_CC[],COLUMN(CS$2)+9,0)</f>
        <v>0</v>
      </c>
      <c r="DH622" s="22">
        <f>Target_AM[[#This Row],[PROPORSI]]*VLOOKUP(Target_AM[[#This Row],[NIPNAS]],Target_CC[],COLUMN(CT$2)+9,0)</f>
        <v>0</v>
      </c>
      <c r="DI622" s="22">
        <f>Target_AM[[#This Row],[PROPORSI]]*VLOOKUP(Target_AM[[#This Row],[NIPNAS]],Target_CC[],COLUMN(CU$2)+9,0)</f>
        <v>0</v>
      </c>
      <c r="DJ622" s="22">
        <f>Target_AM[[#This Row],[PROPORSI]]*VLOOKUP(Target_AM[[#This Row],[NIPNAS]],Target_CC[],COLUMN(CV$2)+9,0)</f>
        <v>0</v>
      </c>
      <c r="DK622" s="22">
        <f>Target_AM[[#This Row],[PROPORSI]]*VLOOKUP(Target_AM[[#This Row],[NIPNAS]],Target_CC[],COLUMN(CW$2)+9,0)</f>
        <v>0</v>
      </c>
      <c r="DL622" s="22">
        <f>Target_AM[[#This Row],[PROPORSI]]*VLOOKUP(Target_AM[[#This Row],[NIPNAS]],Target_CC[],COLUMN(CX$2)+9,0)</f>
        <v>0</v>
      </c>
      <c r="DM622" s="22">
        <f>Target_AM[[#This Row],[PROPORSI]]*VLOOKUP(Target_AM[[#This Row],[NIPNAS]],Target_CC[],COLUMN(CY$2)+9,0)</f>
        <v>0</v>
      </c>
      <c r="DN622" s="22">
        <f>Target_AM[[#This Row],[PROPORSI]]*VLOOKUP(Target_AM[[#This Row],[NIPNAS]],Target_CC[],COLUMN(CZ$2)+9,0)</f>
        <v>85636814</v>
      </c>
      <c r="DO622" s="22">
        <f>Target_AM[[#This Row],[PROPORSI]]*VLOOKUP(Target_AM[[#This Row],[NIPNAS]],Target_CC[],COLUMN(DA$2)+9,0)</f>
        <v>0</v>
      </c>
      <c r="DP622" s="22">
        <f>Target_AM[[#This Row],[PROPORSI]]*VLOOKUP(Target_AM[[#This Row],[NIPNAS]],Target_CC[],COLUMN(DB$2)+9,0)</f>
        <v>0</v>
      </c>
      <c r="DQ622" s="22">
        <f>Target_AM[[#This Row],[PROPORSI]]*VLOOKUP(Target_AM[[#This Row],[NIPNAS]],Target_CC[],COLUMN(DC$2)+9,0)</f>
        <v>0</v>
      </c>
      <c r="DR622" s="22">
        <f>Target_AM[[#This Row],[PROPORSI]]*VLOOKUP(Target_AM[[#This Row],[NIPNAS]],Target_CC[],COLUMN(DD$2)+9,0)</f>
        <v>0</v>
      </c>
      <c r="DS622" s="22">
        <f>Target_AM[[#This Row],[PROPORSI]]*VLOOKUP(Target_AM[[#This Row],[NIPNAS]],Target_CC[],COLUMN(DE$2)+9,0)</f>
        <v>0</v>
      </c>
      <c r="DT622" s="22">
        <f>Target_AM[[#This Row],[PROPORSI]]*VLOOKUP(Target_AM[[#This Row],[NIPNAS]],Target_CC[],COLUMN(DF$2)+9,0)</f>
        <v>0</v>
      </c>
      <c r="DU622" s="22">
        <f>Target_AM[[#This Row],[PROPORSI]]*VLOOKUP(Target_AM[[#This Row],[NIPNAS]],Target_CC[],COLUMN(DG$2)+9,0)</f>
        <v>0</v>
      </c>
      <c r="DV622" s="22">
        <f>Target_AM[[#This Row],[PROPORSI]]*VLOOKUP(Target_AM[[#This Row],[NIPNAS]],Target_CC[],COLUMN(DH$2)+9,0)</f>
        <v>0</v>
      </c>
      <c r="DW622" s="22">
        <f>Target_AM[[#This Row],[PROPORSI]]*VLOOKUP(Target_AM[[#This Row],[NIPNAS]],Target_CC[],COLUMN(DI$2)+9,0)</f>
        <v>0</v>
      </c>
      <c r="DX622" s="22">
        <f>Target_AM[[#This Row],[PROPORSI]]*VLOOKUP(Target_AM[[#This Row],[NIPNAS]],Target_CC[],COLUMN(DJ$2)+9,0)</f>
        <v>0</v>
      </c>
      <c r="DY622" s="22">
        <f>Target_AM[[#This Row],[PROPORSI]]*VLOOKUP(Target_AM[[#This Row],[NIPNAS]],Target_CC[],COLUMN(DK$2)+9,0)</f>
        <v>0</v>
      </c>
      <c r="DZ622" s="22">
        <f>Target_AM[[#This Row],[PROPORSI]]*VLOOKUP(Target_AM[[#This Row],[NIPNAS]],Target_CC[],COLUMN(DL$2)+9,0)</f>
        <v>0</v>
      </c>
      <c r="EA622" s="22">
        <f>Target_AM[[#This Row],[PROPORSI]]*VLOOKUP(Target_AM[[#This Row],[NIPNAS]],Target_CC[],COLUMN(DM$2)+9,0)</f>
        <v>0</v>
      </c>
    </row>
    <row r="623" spans="2:131" x14ac:dyDescent="0.3">
      <c r="B623">
        <v>404792</v>
      </c>
      <c r="C623" t="s">
        <v>1010</v>
      </c>
      <c r="D623">
        <v>1</v>
      </c>
      <c r="E623" s="8">
        <v>45658</v>
      </c>
      <c r="F623">
        <v>76510232</v>
      </c>
      <c r="G623" t="s">
        <v>183</v>
      </c>
      <c r="J623" t="s">
        <v>1081</v>
      </c>
      <c r="K623" t="s">
        <v>20</v>
      </c>
      <c r="L623" t="s">
        <v>159</v>
      </c>
      <c r="M623" t="s">
        <v>31</v>
      </c>
      <c r="N623" s="23">
        <f>Target_AM[[#This Row],[PROPORSI]]*VLOOKUP(Target_AM[[#This Row],[NIPNAS]],Target_CC[],9,0)</f>
        <v>1717396281.1528642</v>
      </c>
      <c r="O623" s="22">
        <f>Target_AM[[#This Row],[PROPORSI]]*VLOOKUP(Target_AM[[#This Row],[NIPNAS]],Target_CC[],COLUMN(A$2)+9,0)</f>
        <v>130730490.93933621</v>
      </c>
      <c r="P623" s="22">
        <f>Target_AM[[#This Row],[PROPORSI]]*VLOOKUP(Target_AM[[#This Row],[NIPNAS]],Target_CC[],COLUMN(B$2)+9,0)</f>
        <v>103368433.02190892</v>
      </c>
      <c r="Q623" s="22">
        <f>Target_AM[[#This Row],[PROPORSI]]*VLOOKUP(Target_AM[[#This Row],[NIPNAS]],Target_CC[],COLUMN(C$2)+9,0)</f>
        <v>86179204.793876588</v>
      </c>
      <c r="R623" s="22">
        <f>Target_AM[[#This Row],[PROPORSI]]*VLOOKUP(Target_AM[[#This Row],[NIPNAS]],Target_CC[],COLUMN(D$2)+9,0)</f>
        <v>72381202.370864436</v>
      </c>
      <c r="S623" s="22">
        <f>Target_AM[[#This Row],[PROPORSI]]*VLOOKUP(Target_AM[[#This Row],[NIPNAS]],Target_CC[],COLUMN(E$2)+9,0)</f>
        <v>95353370.947856769</v>
      </c>
      <c r="T623" s="22">
        <f>Target_AM[[#This Row],[PROPORSI]]*VLOOKUP(Target_AM[[#This Row],[NIPNAS]],Target_CC[],COLUMN(F$2)+9,0)</f>
        <v>64236378.149490975</v>
      </c>
      <c r="U623" s="22">
        <f>Target_AM[[#This Row],[PROPORSI]]*VLOOKUP(Target_AM[[#This Row],[NIPNAS]],Target_CC[],COLUMN(G$2)+9,0)</f>
        <v>89624967.303980067</v>
      </c>
      <c r="V623" s="22">
        <f>Target_AM[[#This Row],[PROPORSI]]*VLOOKUP(Target_AM[[#This Row],[NIPNAS]],Target_CC[],COLUMN(H$2)+9,0)</f>
        <v>57317446.713504553</v>
      </c>
      <c r="W623" s="22">
        <f>Target_AM[[#This Row],[PROPORSI]]*VLOOKUP(Target_AM[[#This Row],[NIPNAS]],Target_CC[],COLUMN(I$2)+9,0)</f>
        <v>29328359.116479173</v>
      </c>
      <c r="X623" s="22">
        <f>Target_AM[[#This Row],[PROPORSI]]*VLOOKUP(Target_AM[[#This Row],[NIPNAS]],Target_CC[],COLUMN(J$2)+9,0)</f>
        <v>132536997.56818707</v>
      </c>
      <c r="Y623" s="22">
        <f>Target_AM[[#This Row],[PROPORSI]]*VLOOKUP(Target_AM[[#This Row],[NIPNAS]],Target_CC[],COLUMN(K$2)+9,0)</f>
        <v>67695636.947139278</v>
      </c>
      <c r="Z623" s="22">
        <f>Target_AM[[#This Row],[PROPORSI]]*VLOOKUP(Target_AM[[#This Row],[NIPNAS]],Target_CC[],COLUMN(L$2)+9,0)</f>
        <v>111052522.45846854</v>
      </c>
      <c r="AA623" s="22">
        <f>Target_AM[[#This Row],[PROPORSI]]*VLOOKUP(Target_AM[[#This Row],[NIPNAS]],Target_CC[],COLUMN(M$2)+9,0)</f>
        <v>1039805010.3310927</v>
      </c>
      <c r="AB623" s="22">
        <f>Target_AM[[#This Row],[PROPORSI]]*VLOOKUP(Target_AM[[#This Row],[NIPNAS]],Target_CC[],COLUMN(N$2)+9,0)</f>
        <v>1393636.9169336408</v>
      </c>
      <c r="AC623" s="22">
        <f>Target_AM[[#This Row],[PROPORSI]]*VLOOKUP(Target_AM[[#This Row],[NIPNAS]],Target_CC[],COLUMN(O$2)+9,0)</f>
        <v>4312047.5405740738</v>
      </c>
      <c r="AD623" s="22">
        <f>Target_AM[[#This Row],[PROPORSI]]*VLOOKUP(Target_AM[[#This Row],[NIPNAS]],Target_CC[],COLUMN(P$2)+9,0)</f>
        <v>3134014.0554552823</v>
      </c>
      <c r="AE623" s="22">
        <f>Target_AM[[#This Row],[PROPORSI]]*VLOOKUP(Target_AM[[#This Row],[NIPNAS]],Target_CC[],COLUMN(Q$2)+9,0)</f>
        <v>9150989.5419270396</v>
      </c>
      <c r="AF623" s="22">
        <f>Target_AM[[#This Row],[PROPORSI]]*VLOOKUP(Target_AM[[#This Row],[NIPNAS]],Target_CC[],COLUMN(R$2)+9,0)</f>
        <v>10531479.939631805</v>
      </c>
      <c r="AG623" s="22">
        <f>Target_AM[[#This Row],[PROPORSI]]*VLOOKUP(Target_AM[[#This Row],[NIPNAS]],Target_CC[],COLUMN(S$2)+9,0)</f>
        <v>9730832.5097407773</v>
      </c>
      <c r="AH623" s="22">
        <f>Target_AM[[#This Row],[PROPORSI]]*VLOOKUP(Target_AM[[#This Row],[NIPNAS]],Target_CC[],COLUMN(T$2)+9,0)</f>
        <v>14863512.492077768</v>
      </c>
      <c r="AI623" s="22">
        <f>Target_AM[[#This Row],[PROPORSI]]*VLOOKUP(Target_AM[[#This Row],[NIPNAS]],Target_CC[],COLUMN(U$2)+9,0)</f>
        <v>10086696.906590462</v>
      </c>
      <c r="AJ623" s="22">
        <f>Target_AM[[#This Row],[PROPORSI]]*VLOOKUP(Target_AM[[#This Row],[NIPNAS]],Target_CC[],COLUMN(V$2)+9,0)</f>
        <v>5358614.8740120381</v>
      </c>
      <c r="AK623" s="22">
        <f>Target_AM[[#This Row],[PROPORSI]]*VLOOKUP(Target_AM[[#This Row],[NIPNAS]],Target_CC[],COLUMN(W$2)+9,0)</f>
        <v>15452079.23007752</v>
      </c>
      <c r="AL623" s="22">
        <f>Target_AM[[#This Row],[PROPORSI]]*VLOOKUP(Target_AM[[#This Row],[NIPNAS]],Target_CC[],COLUMN(X$2)+9,0)</f>
        <v>7894825.0381529033</v>
      </c>
      <c r="AM623" s="22">
        <f>Target_AM[[#This Row],[PROPORSI]]*VLOOKUP(Target_AM[[#This Row],[NIPNAS]],Target_CC[],COLUMN(Y$2)+9,0)</f>
        <v>14834240.794952467</v>
      </c>
      <c r="AN623" s="22">
        <f>Target_AM[[#This Row],[PROPORSI]]*VLOOKUP(Target_AM[[#This Row],[NIPNAS]],Target_CC[],COLUMN(Z$2)+9,0)</f>
        <v>106742969.84012577</v>
      </c>
      <c r="AO623" s="22">
        <f>Target_AM[[#This Row],[PROPORSI]]*VLOOKUP(Target_AM[[#This Row],[NIPNAS]],Target_CC[],COLUMN(AA$2)+9,0)</f>
        <v>132124127.85626985</v>
      </c>
      <c r="AP623" s="22">
        <f>Target_AM[[#This Row],[PROPORSI]]*VLOOKUP(Target_AM[[#This Row],[NIPNAS]],Target_CC[],COLUMN(AB$2)+9,0)</f>
        <v>107680480.562483</v>
      </c>
      <c r="AQ623" s="22">
        <f>Target_AM[[#This Row],[PROPORSI]]*VLOOKUP(Target_AM[[#This Row],[NIPNAS]],Target_CC[],COLUMN(AC$2)+9,0)</f>
        <v>89313218.849331871</v>
      </c>
      <c r="AR623" s="22">
        <f>Target_AM[[#This Row],[PROPORSI]]*VLOOKUP(Target_AM[[#This Row],[NIPNAS]],Target_CC[],COLUMN(AD$2)+9,0)</f>
        <v>81532191.912791476</v>
      </c>
      <c r="AS623" s="22">
        <f>Target_AM[[#This Row],[PROPORSI]]*VLOOKUP(Target_AM[[#This Row],[NIPNAS]],Target_CC[],COLUMN(AE$2)+9,0)</f>
        <v>105884850.88748857</v>
      </c>
      <c r="AT623" s="22">
        <f>Target_AM[[#This Row],[PROPORSI]]*VLOOKUP(Target_AM[[#This Row],[NIPNAS]],Target_CC[],COLUMN(AF$2)+9,0)</f>
        <v>73967210.659231752</v>
      </c>
      <c r="AU623" s="22">
        <f>Target_AM[[#This Row],[PROPORSI]]*VLOOKUP(Target_AM[[#This Row],[NIPNAS]],Target_CC[],COLUMN(AG$2)+9,0)</f>
        <v>104488479.79605784</v>
      </c>
      <c r="AV623" s="22">
        <f>Target_AM[[#This Row],[PROPORSI]]*VLOOKUP(Target_AM[[#This Row],[NIPNAS]],Target_CC[],COLUMN(AH$2)+9,0)</f>
        <v>67404143.620095015</v>
      </c>
      <c r="AW623" s="22">
        <f>Target_AM[[#This Row],[PROPORSI]]*VLOOKUP(Target_AM[[#This Row],[NIPNAS]],Target_CC[],COLUMN(AI$2)+9,0)</f>
        <v>34686973.990491211</v>
      </c>
      <c r="AX623" s="22">
        <f>Target_AM[[#This Row],[PROPORSI]]*VLOOKUP(Target_AM[[#This Row],[NIPNAS]],Target_CC[],COLUMN(AJ$2)+9,0)</f>
        <v>147989076.79826459</v>
      </c>
      <c r="AY623" s="22">
        <f>Target_AM[[#This Row],[PROPORSI]]*VLOOKUP(Target_AM[[#This Row],[NIPNAS]],Target_CC[],COLUMN(AK$2)+9,0)</f>
        <v>75590461.985292181</v>
      </c>
      <c r="AZ623" s="22">
        <f>Target_AM[[#This Row],[PROPORSI]]*VLOOKUP(Target_AM[[#This Row],[NIPNAS]],Target_CC[],COLUMN(AL$2)+9,0)</f>
        <v>125886763.25342101</v>
      </c>
      <c r="BA623" s="22">
        <f>Target_AM[[#This Row],[PROPORSI]]*VLOOKUP(Target_AM[[#This Row],[NIPNAS]],Target_CC[],COLUMN(AM$2)+9,0)</f>
        <v>1146547980.1712184</v>
      </c>
      <c r="BB623" s="22">
        <f>Target_AM[[#This Row],[PROPORSI]]*VLOOKUP(Target_AM[[#This Row],[NIPNAS]],Target_CC[],COLUMN(AN$2)+9,0)</f>
        <v>0</v>
      </c>
      <c r="BC623" s="22">
        <f>Target_AM[[#This Row],[PROPORSI]]*VLOOKUP(Target_AM[[#This Row],[NIPNAS]],Target_CC[],COLUMN(AO$2)+9,0)</f>
        <v>0</v>
      </c>
      <c r="BD623" s="22">
        <f>Target_AM[[#This Row],[PROPORSI]]*VLOOKUP(Target_AM[[#This Row],[NIPNAS]],Target_CC[],COLUMN(AP$2)+9,0)</f>
        <v>0</v>
      </c>
      <c r="BE623" s="22">
        <f>Target_AM[[#This Row],[PROPORSI]]*VLOOKUP(Target_AM[[#This Row],[NIPNAS]],Target_CC[],COLUMN(AQ$2)+9,0)</f>
        <v>0</v>
      </c>
      <c r="BF623" s="22">
        <f>Target_AM[[#This Row],[PROPORSI]]*VLOOKUP(Target_AM[[#This Row],[NIPNAS]],Target_CC[],COLUMN(AR$2)+9,0)</f>
        <v>0</v>
      </c>
      <c r="BG623" s="22">
        <f>Target_AM[[#This Row],[PROPORSI]]*VLOOKUP(Target_AM[[#This Row],[NIPNAS]],Target_CC[],COLUMN(AS$2)+9,0)</f>
        <v>0</v>
      </c>
      <c r="BH623" s="22">
        <f>Target_AM[[#This Row],[PROPORSI]]*VLOOKUP(Target_AM[[#This Row],[NIPNAS]],Target_CC[],COLUMN(AT$2)+9,0)</f>
        <v>0</v>
      </c>
      <c r="BI623" s="22">
        <f>Target_AM[[#This Row],[PROPORSI]]*VLOOKUP(Target_AM[[#This Row],[NIPNAS]],Target_CC[],COLUMN(AU$2)+9,0)</f>
        <v>0</v>
      </c>
      <c r="BJ623" s="22">
        <f>Target_AM[[#This Row],[PROPORSI]]*VLOOKUP(Target_AM[[#This Row],[NIPNAS]],Target_CC[],COLUMN(AV$2)+9,0)</f>
        <v>0</v>
      </c>
      <c r="BK623" s="22">
        <f>Target_AM[[#This Row],[PROPORSI]]*VLOOKUP(Target_AM[[#This Row],[NIPNAS]],Target_CC[],COLUMN(AW$2)+9,0)</f>
        <v>0</v>
      </c>
      <c r="BL623" s="22">
        <f>Target_AM[[#This Row],[PROPORSI]]*VLOOKUP(Target_AM[[#This Row],[NIPNAS]],Target_CC[],COLUMN(AX$2)+9,0)</f>
        <v>0</v>
      </c>
      <c r="BM623" s="22">
        <f>Target_AM[[#This Row],[PROPORSI]]*VLOOKUP(Target_AM[[#This Row],[NIPNAS]],Target_CC[],COLUMN(AY$2)+9,0)</f>
        <v>0</v>
      </c>
      <c r="BN623" s="22">
        <f>Target_AM[[#This Row],[PROPORSI]]*VLOOKUP(Target_AM[[#This Row],[NIPNAS]],Target_CC[],COLUMN(AZ$2)+9,0)</f>
        <v>0</v>
      </c>
      <c r="BO623" s="22">
        <f>Target_AM[[#This Row],[PROPORSI]]*VLOOKUP(Target_AM[[#This Row],[NIPNAS]],Target_CC[],COLUMN(BA$2)+9,0)</f>
        <v>73144858</v>
      </c>
      <c r="BP623" s="22">
        <f>Target_AM[[#This Row],[PROPORSI]]*VLOOKUP(Target_AM[[#This Row],[NIPNAS]],Target_CC[],COLUMN(BB$2)+9,0)</f>
        <v>69228782</v>
      </c>
      <c r="BQ623" s="22">
        <f>Target_AM[[#This Row],[PROPORSI]]*VLOOKUP(Target_AM[[#This Row],[NIPNAS]],Target_CC[],COLUMN(BC$2)+9,0)</f>
        <v>67315610</v>
      </c>
      <c r="BR623" s="22">
        <f>Target_AM[[#This Row],[PROPORSI]]*VLOOKUP(Target_AM[[#This Row],[NIPNAS]],Target_CC[],COLUMN(BD$2)+9,0)</f>
        <v>66768610</v>
      </c>
      <c r="BS623" s="22">
        <f>Target_AM[[#This Row],[PROPORSI]]*VLOOKUP(Target_AM[[#This Row],[NIPNAS]],Target_CC[],COLUMN(BE$2)+9,0)</f>
        <v>66768610</v>
      </c>
      <c r="BT623" s="22">
        <f>Target_AM[[#This Row],[PROPORSI]]*VLOOKUP(Target_AM[[#This Row],[NIPNAS]],Target_CC[],COLUMN(BF$2)+9,0)</f>
        <v>66768610</v>
      </c>
      <c r="BU623" s="22">
        <f>Target_AM[[#This Row],[PROPORSI]]*VLOOKUP(Target_AM[[#This Row],[NIPNAS]],Target_CC[],COLUMN(BG$2)+9,0)</f>
        <v>66768610</v>
      </c>
      <c r="BV623" s="22">
        <f>Target_AM[[#This Row],[PROPORSI]]*VLOOKUP(Target_AM[[#This Row],[NIPNAS]],Target_CC[],COLUMN(BH$2)+9,0)</f>
        <v>66768610</v>
      </c>
      <c r="BW623" s="22">
        <f>Target_AM[[#This Row],[PROPORSI]]*VLOOKUP(Target_AM[[#This Row],[NIPNAS]],Target_CC[],COLUMN(BI$2)+9,0)</f>
        <v>66768610</v>
      </c>
      <c r="BX623" s="22">
        <f>Target_AM[[#This Row],[PROPORSI]]*VLOOKUP(Target_AM[[#This Row],[NIPNAS]],Target_CC[],COLUMN(BJ$2)+9,0)</f>
        <v>66768610</v>
      </c>
      <c r="BY623" s="22">
        <f>Target_AM[[#This Row],[PROPORSI]]*VLOOKUP(Target_AM[[#This Row],[NIPNAS]],Target_CC[],COLUMN(BK$2)+9,0)</f>
        <v>66768610</v>
      </c>
      <c r="BZ623" s="22">
        <f>Target_AM[[#This Row],[PROPORSI]]*VLOOKUP(Target_AM[[#This Row],[NIPNAS]],Target_CC[],COLUMN(BL$2)+9,0)</f>
        <v>66768610</v>
      </c>
      <c r="CA623" s="22">
        <f>Target_AM[[#This Row],[PROPORSI]]*VLOOKUP(Target_AM[[#This Row],[NIPNAS]],Target_CC[],COLUMN(BM$2)+9,0)</f>
        <v>810606740</v>
      </c>
      <c r="CB623" s="22">
        <f>Target_AM[[#This Row],[PROPORSI]]*VLOOKUP(Target_AM[[#This Row],[NIPNAS]],Target_CC[],COLUMN(BN$2)+9,0)</f>
        <v>10940000</v>
      </c>
      <c r="CC623" s="22">
        <f>Target_AM[[#This Row],[PROPORSI]]*VLOOKUP(Target_AM[[#This Row],[NIPNAS]],Target_CC[],COLUMN(BO$2)+9,0)</f>
        <v>10940000</v>
      </c>
      <c r="CD623" s="22">
        <f>Target_AM[[#This Row],[PROPORSI]]*VLOOKUP(Target_AM[[#This Row],[NIPNAS]],Target_CC[],COLUMN(BP$2)+9,0)</f>
        <v>10940000</v>
      </c>
      <c r="CE623" s="22">
        <f>Target_AM[[#This Row],[PROPORSI]]*VLOOKUP(Target_AM[[#This Row],[NIPNAS]],Target_CC[],COLUMN(BQ$2)+9,0)</f>
        <v>10393000</v>
      </c>
      <c r="CF623" s="22">
        <f>Target_AM[[#This Row],[PROPORSI]]*VLOOKUP(Target_AM[[#This Row],[NIPNAS]],Target_CC[],COLUMN(BR$2)+9,0)</f>
        <v>10393000</v>
      </c>
      <c r="CG623" s="22">
        <f>Target_AM[[#This Row],[PROPORSI]]*VLOOKUP(Target_AM[[#This Row],[NIPNAS]],Target_CC[],COLUMN(BS$2)+9,0)</f>
        <v>10393000</v>
      </c>
      <c r="CH623" s="22">
        <f>Target_AM[[#This Row],[PROPORSI]]*VLOOKUP(Target_AM[[#This Row],[NIPNAS]],Target_CC[],COLUMN(BT$2)+9,0)</f>
        <v>10393000</v>
      </c>
      <c r="CI623" s="22">
        <f>Target_AM[[#This Row],[PROPORSI]]*VLOOKUP(Target_AM[[#This Row],[NIPNAS]],Target_CC[],COLUMN(BU$2)+9,0)</f>
        <v>10393000</v>
      </c>
      <c r="CJ623" s="22">
        <f>Target_AM[[#This Row],[PROPORSI]]*VLOOKUP(Target_AM[[#This Row],[NIPNAS]],Target_CC[],COLUMN(BV$2)+9,0)</f>
        <v>10393000</v>
      </c>
      <c r="CK623" s="22">
        <f>Target_AM[[#This Row],[PROPORSI]]*VLOOKUP(Target_AM[[#This Row],[NIPNAS]],Target_CC[],COLUMN(BW$2)+9,0)</f>
        <v>10393000</v>
      </c>
      <c r="CL623" s="22">
        <f>Target_AM[[#This Row],[PROPORSI]]*VLOOKUP(Target_AM[[#This Row],[NIPNAS]],Target_CC[],COLUMN(BX$2)+9,0)</f>
        <v>10393000</v>
      </c>
      <c r="CM623" s="22">
        <f>Target_AM[[#This Row],[PROPORSI]]*VLOOKUP(Target_AM[[#This Row],[NIPNAS]],Target_CC[],COLUMN(BY$2)+9,0)</f>
        <v>10393000</v>
      </c>
      <c r="CN623" s="22">
        <f>Target_AM[[#This Row],[PROPORSI]]*VLOOKUP(Target_AM[[#This Row],[NIPNAS]],Target_CC[],COLUMN(BZ$2)+9,0)</f>
        <v>126357000</v>
      </c>
      <c r="CO623" s="22">
        <f>Target_AM[[#This Row],[PROPORSI]]*VLOOKUP(Target_AM[[#This Row],[NIPNAS]],Target_CC[],COLUMN(CA$2)+9,0)</f>
        <v>62204858</v>
      </c>
      <c r="CP623" s="22">
        <f>Target_AM[[#This Row],[PROPORSI]]*VLOOKUP(Target_AM[[#This Row],[NIPNAS]],Target_CC[],COLUMN(CB$2)+9,0)</f>
        <v>58288782</v>
      </c>
      <c r="CQ623" s="22">
        <f>Target_AM[[#This Row],[PROPORSI]]*VLOOKUP(Target_AM[[#This Row],[NIPNAS]],Target_CC[],COLUMN(CC$2)+9,0)</f>
        <v>56375610</v>
      </c>
      <c r="CR623" s="22">
        <f>Target_AM[[#This Row],[PROPORSI]]*VLOOKUP(Target_AM[[#This Row],[NIPNAS]],Target_CC[],COLUMN(CD$2)+9,0)</f>
        <v>56375610</v>
      </c>
      <c r="CS623" s="22">
        <f>Target_AM[[#This Row],[PROPORSI]]*VLOOKUP(Target_AM[[#This Row],[NIPNAS]],Target_CC[],COLUMN(CE$2)+9,0)</f>
        <v>56375610</v>
      </c>
      <c r="CT623" s="22">
        <f>Target_AM[[#This Row],[PROPORSI]]*VLOOKUP(Target_AM[[#This Row],[NIPNAS]],Target_CC[],COLUMN(CF$2)+9,0)</f>
        <v>56375610</v>
      </c>
      <c r="CU623" s="22">
        <f>Target_AM[[#This Row],[PROPORSI]]*VLOOKUP(Target_AM[[#This Row],[NIPNAS]],Target_CC[],COLUMN(CG$2)+9,0)</f>
        <v>56375610</v>
      </c>
      <c r="CV623" s="22">
        <f>Target_AM[[#This Row],[PROPORSI]]*VLOOKUP(Target_AM[[#This Row],[NIPNAS]],Target_CC[],COLUMN(CH$2)+9,0)</f>
        <v>56375610</v>
      </c>
      <c r="CW623" s="22">
        <f>Target_AM[[#This Row],[PROPORSI]]*VLOOKUP(Target_AM[[#This Row],[NIPNAS]],Target_CC[],COLUMN(CI$2)+9,0)</f>
        <v>56375610</v>
      </c>
      <c r="CX623" s="22">
        <f>Target_AM[[#This Row],[PROPORSI]]*VLOOKUP(Target_AM[[#This Row],[NIPNAS]],Target_CC[],COLUMN(CJ$2)+9,0)</f>
        <v>56375610</v>
      </c>
      <c r="CY623" s="22">
        <f>Target_AM[[#This Row],[PROPORSI]]*VLOOKUP(Target_AM[[#This Row],[NIPNAS]],Target_CC[],COLUMN(CK$2)+9,0)</f>
        <v>56375610</v>
      </c>
      <c r="CZ623" s="22">
        <f>Target_AM[[#This Row],[PROPORSI]]*VLOOKUP(Target_AM[[#This Row],[NIPNAS]],Target_CC[],COLUMN(CL$2)+9,0)</f>
        <v>56375610</v>
      </c>
      <c r="DA623" s="22">
        <f>Target_AM[[#This Row],[PROPORSI]]*VLOOKUP(Target_AM[[#This Row],[NIPNAS]],Target_CC[],COLUMN(CM$2)+9,0)</f>
        <v>684249740</v>
      </c>
      <c r="DB623" s="22">
        <f>Target_AM[[#This Row],[PROPORSI]]*VLOOKUP(Target_AM[[#This Row],[NIPNAS]],Target_CC[],COLUMN(CN$2)+9,0)</f>
        <v>0</v>
      </c>
      <c r="DC623" s="22">
        <f>Target_AM[[#This Row],[PROPORSI]]*VLOOKUP(Target_AM[[#This Row],[NIPNAS]],Target_CC[],COLUMN(CO$2)+9,0)</f>
        <v>0</v>
      </c>
      <c r="DD623" s="22">
        <f>Target_AM[[#This Row],[PROPORSI]]*VLOOKUP(Target_AM[[#This Row],[NIPNAS]],Target_CC[],COLUMN(CP$2)+9,0)</f>
        <v>0</v>
      </c>
      <c r="DE623" s="22">
        <f>Target_AM[[#This Row],[PROPORSI]]*VLOOKUP(Target_AM[[#This Row],[NIPNAS]],Target_CC[],COLUMN(CQ$2)+9,0)</f>
        <v>0</v>
      </c>
      <c r="DF623" s="22">
        <f>Target_AM[[#This Row],[PROPORSI]]*VLOOKUP(Target_AM[[#This Row],[NIPNAS]],Target_CC[],COLUMN(CR$2)+9,0)</f>
        <v>0</v>
      </c>
      <c r="DG623" s="22">
        <f>Target_AM[[#This Row],[PROPORSI]]*VLOOKUP(Target_AM[[#This Row],[NIPNAS]],Target_CC[],COLUMN(CS$2)+9,0)</f>
        <v>0</v>
      </c>
      <c r="DH623" s="22">
        <f>Target_AM[[#This Row],[PROPORSI]]*VLOOKUP(Target_AM[[#This Row],[NIPNAS]],Target_CC[],COLUMN(CT$2)+9,0)</f>
        <v>0</v>
      </c>
      <c r="DI623" s="22">
        <f>Target_AM[[#This Row],[PROPORSI]]*VLOOKUP(Target_AM[[#This Row],[NIPNAS]],Target_CC[],COLUMN(CU$2)+9,0)</f>
        <v>0</v>
      </c>
      <c r="DJ623" s="22">
        <f>Target_AM[[#This Row],[PROPORSI]]*VLOOKUP(Target_AM[[#This Row],[NIPNAS]],Target_CC[],COLUMN(CV$2)+9,0)</f>
        <v>0</v>
      </c>
      <c r="DK623" s="22">
        <f>Target_AM[[#This Row],[PROPORSI]]*VLOOKUP(Target_AM[[#This Row],[NIPNAS]],Target_CC[],COLUMN(CW$2)+9,0)</f>
        <v>0</v>
      </c>
      <c r="DL623" s="22">
        <f>Target_AM[[#This Row],[PROPORSI]]*VLOOKUP(Target_AM[[#This Row],[NIPNAS]],Target_CC[],COLUMN(CX$2)+9,0)</f>
        <v>0</v>
      </c>
      <c r="DM623" s="22">
        <f>Target_AM[[#This Row],[PROPORSI]]*VLOOKUP(Target_AM[[#This Row],[NIPNAS]],Target_CC[],COLUMN(CY$2)+9,0)</f>
        <v>0</v>
      </c>
      <c r="DN623" s="22">
        <f>Target_AM[[#This Row],[PROPORSI]]*VLOOKUP(Target_AM[[#This Row],[NIPNAS]],Target_CC[],COLUMN(CZ$2)+9,0)</f>
        <v>0</v>
      </c>
      <c r="DO623" s="22">
        <f>Target_AM[[#This Row],[PROPORSI]]*VLOOKUP(Target_AM[[#This Row],[NIPNAS]],Target_CC[],COLUMN(DA$2)+9,0)</f>
        <v>0</v>
      </c>
      <c r="DP623" s="22">
        <f>Target_AM[[#This Row],[PROPORSI]]*VLOOKUP(Target_AM[[#This Row],[NIPNAS]],Target_CC[],COLUMN(DB$2)+9,0)</f>
        <v>0</v>
      </c>
      <c r="DQ623" s="22">
        <f>Target_AM[[#This Row],[PROPORSI]]*VLOOKUP(Target_AM[[#This Row],[NIPNAS]],Target_CC[],COLUMN(DC$2)+9,0)</f>
        <v>0</v>
      </c>
      <c r="DR623" s="22">
        <f>Target_AM[[#This Row],[PROPORSI]]*VLOOKUP(Target_AM[[#This Row],[NIPNAS]],Target_CC[],COLUMN(DD$2)+9,0)</f>
        <v>0</v>
      </c>
      <c r="DS623" s="22">
        <f>Target_AM[[#This Row],[PROPORSI]]*VLOOKUP(Target_AM[[#This Row],[NIPNAS]],Target_CC[],COLUMN(DE$2)+9,0)</f>
        <v>0</v>
      </c>
      <c r="DT623" s="22">
        <f>Target_AM[[#This Row],[PROPORSI]]*VLOOKUP(Target_AM[[#This Row],[NIPNAS]],Target_CC[],COLUMN(DF$2)+9,0)</f>
        <v>0</v>
      </c>
      <c r="DU623" s="22">
        <f>Target_AM[[#This Row],[PROPORSI]]*VLOOKUP(Target_AM[[#This Row],[NIPNAS]],Target_CC[],COLUMN(DG$2)+9,0)</f>
        <v>0</v>
      </c>
      <c r="DV623" s="22">
        <f>Target_AM[[#This Row],[PROPORSI]]*VLOOKUP(Target_AM[[#This Row],[NIPNAS]],Target_CC[],COLUMN(DH$2)+9,0)</f>
        <v>0</v>
      </c>
      <c r="DW623" s="22">
        <f>Target_AM[[#This Row],[PROPORSI]]*VLOOKUP(Target_AM[[#This Row],[NIPNAS]],Target_CC[],COLUMN(DI$2)+9,0)</f>
        <v>0</v>
      </c>
      <c r="DX623" s="22">
        <f>Target_AM[[#This Row],[PROPORSI]]*VLOOKUP(Target_AM[[#This Row],[NIPNAS]],Target_CC[],COLUMN(DJ$2)+9,0)</f>
        <v>0</v>
      </c>
      <c r="DY623" s="22">
        <f>Target_AM[[#This Row],[PROPORSI]]*VLOOKUP(Target_AM[[#This Row],[NIPNAS]],Target_CC[],COLUMN(DK$2)+9,0)</f>
        <v>0</v>
      </c>
      <c r="DZ623" s="22">
        <f>Target_AM[[#This Row],[PROPORSI]]*VLOOKUP(Target_AM[[#This Row],[NIPNAS]],Target_CC[],COLUMN(DL$2)+9,0)</f>
        <v>0</v>
      </c>
      <c r="EA623" s="22">
        <f>Target_AM[[#This Row],[PROPORSI]]*VLOOKUP(Target_AM[[#This Row],[NIPNAS]],Target_CC[],COLUMN(DM$2)+9,0)</f>
        <v>0</v>
      </c>
    </row>
    <row r="624" spans="2:131" x14ac:dyDescent="0.3">
      <c r="B624">
        <v>950418</v>
      </c>
      <c r="C624" t="s">
        <v>1058</v>
      </c>
      <c r="D624">
        <v>1</v>
      </c>
      <c r="E624" s="8">
        <v>45658</v>
      </c>
      <c r="F624">
        <v>76510233</v>
      </c>
      <c r="G624" t="s">
        <v>172</v>
      </c>
      <c r="J624" t="s">
        <v>1081</v>
      </c>
      <c r="K624" t="s">
        <v>20</v>
      </c>
      <c r="L624" t="s">
        <v>159</v>
      </c>
      <c r="M624" t="s">
        <v>31</v>
      </c>
      <c r="N624" s="23">
        <f>Target_AM[[#This Row],[PROPORSI]]*VLOOKUP(Target_AM[[#This Row],[NIPNAS]],Target_CC[],9,0)</f>
        <v>2232104680.8128004</v>
      </c>
      <c r="O624" s="22">
        <f>Target_AM[[#This Row],[PROPORSI]]*VLOOKUP(Target_AM[[#This Row],[NIPNAS]],Target_CC[],COLUMN(A$2)+9,0)</f>
        <v>196025736.06870657</v>
      </c>
      <c r="P624" s="22">
        <f>Target_AM[[#This Row],[PROPORSI]]*VLOOKUP(Target_AM[[#This Row],[NIPNAS]],Target_CC[],COLUMN(B$2)+9,0)</f>
        <v>153698654.58501205</v>
      </c>
      <c r="Q624" s="22">
        <f>Target_AM[[#This Row],[PROPORSI]]*VLOOKUP(Target_AM[[#This Row],[NIPNAS]],Target_CC[],COLUMN(C$2)+9,0)</f>
        <v>104626989.22373571</v>
      </c>
      <c r="R624" s="22">
        <f>Target_AM[[#This Row],[PROPORSI]]*VLOOKUP(Target_AM[[#This Row],[NIPNAS]],Target_CC[],COLUMN(D$2)+9,0)</f>
        <v>140303119.20175606</v>
      </c>
      <c r="S624" s="22">
        <f>Target_AM[[#This Row],[PROPORSI]]*VLOOKUP(Target_AM[[#This Row],[NIPNAS]],Target_CC[],COLUMN(E$2)+9,0)</f>
        <v>197671172.50849921</v>
      </c>
      <c r="T624" s="22">
        <f>Target_AM[[#This Row],[PROPORSI]]*VLOOKUP(Target_AM[[#This Row],[NIPNAS]],Target_CC[],COLUMN(F$2)+9,0)</f>
        <v>154628483.86740956</v>
      </c>
      <c r="U624" s="22">
        <f>Target_AM[[#This Row],[PROPORSI]]*VLOOKUP(Target_AM[[#This Row],[NIPNAS]],Target_CC[],COLUMN(G$2)+9,0)</f>
        <v>306156698.94807613</v>
      </c>
      <c r="V624" s="22">
        <f>Target_AM[[#This Row],[PROPORSI]]*VLOOKUP(Target_AM[[#This Row],[NIPNAS]],Target_CC[],COLUMN(H$2)+9,0)</f>
        <v>130801288.69850154</v>
      </c>
      <c r="W624" s="22">
        <f>Target_AM[[#This Row],[PROPORSI]]*VLOOKUP(Target_AM[[#This Row],[NIPNAS]],Target_CC[],COLUMN(I$2)+9,0)</f>
        <v>391353788.79668605</v>
      </c>
      <c r="X624" s="22">
        <f>Target_AM[[#This Row],[PROPORSI]]*VLOOKUP(Target_AM[[#This Row],[NIPNAS]],Target_CC[],COLUMN(J$2)+9,0)</f>
        <v>307595211.64478719</v>
      </c>
      <c r="Y624" s="22">
        <f>Target_AM[[#This Row],[PROPORSI]]*VLOOKUP(Target_AM[[#This Row],[NIPNAS]],Target_CC[],COLUMN(K$2)+9,0)</f>
        <v>156122875.95934385</v>
      </c>
      <c r="Z624" s="22">
        <f>Target_AM[[#This Row],[PROPORSI]]*VLOOKUP(Target_AM[[#This Row],[NIPNAS]],Target_CC[],COLUMN(L$2)+9,0)</f>
        <v>256114573.56246069</v>
      </c>
      <c r="AA624" s="22">
        <f>Target_AM[[#This Row],[PROPORSI]]*VLOOKUP(Target_AM[[#This Row],[NIPNAS]],Target_CC[],COLUMN(M$2)+9,0)</f>
        <v>2495098593.0649748</v>
      </c>
      <c r="AB624" s="22">
        <f>Target_AM[[#This Row],[PROPORSI]]*VLOOKUP(Target_AM[[#This Row],[NIPNAS]],Target_CC[],COLUMN(N$2)+9,0)</f>
        <v>2089709.1450624764</v>
      </c>
      <c r="AC624" s="22">
        <f>Target_AM[[#This Row],[PROPORSI]]*VLOOKUP(Target_AM[[#This Row],[NIPNAS]],Target_CC[],COLUMN(O$2)+9,0)</f>
        <v>6411588.9746763706</v>
      </c>
      <c r="AD624" s="22">
        <f>Target_AM[[#This Row],[PROPORSI]]*VLOOKUP(Target_AM[[#This Row],[NIPNAS]],Target_CC[],COLUMN(P$2)+9,0)</f>
        <v>3804890.6994608939</v>
      </c>
      <c r="AE624" s="22">
        <f>Target_AM[[#This Row],[PROPORSI]]*VLOOKUP(Target_AM[[#This Row],[NIPNAS]],Target_CC[],COLUMN(Q$2)+9,0)</f>
        <v>17738201.832245678</v>
      </c>
      <c r="AF624" s="22">
        <f>Target_AM[[#This Row],[PROPORSI]]*VLOOKUP(Target_AM[[#This Row],[NIPNAS]],Target_CC[],COLUMN(R$2)+9,0)</f>
        <v>21832159.337661535</v>
      </c>
      <c r="AG624" s="22">
        <f>Target_AM[[#This Row],[PROPORSI]]*VLOOKUP(Target_AM[[#This Row],[NIPNAS]],Target_CC[],COLUMN(S$2)+9,0)</f>
        <v>23423859.20711875</v>
      </c>
      <c r="AH624" s="22">
        <f>Target_AM[[#This Row],[PROPORSI]]*VLOOKUP(Target_AM[[#This Row],[NIPNAS]],Target_CC[],COLUMN(T$2)+9,0)</f>
        <v>50773395.586454451</v>
      </c>
      <c r="AI624" s="22">
        <f>Target_AM[[#This Row],[PROPORSI]]*VLOOKUP(Target_AM[[#This Row],[NIPNAS]],Target_CC[],COLUMN(U$2)+9,0)</f>
        <v>23018348.334458664</v>
      </c>
      <c r="AJ624" s="22">
        <f>Target_AM[[#This Row],[PROPORSI]]*VLOOKUP(Target_AM[[#This Row],[NIPNAS]],Target_CC[],COLUMN(V$2)+9,0)</f>
        <v>71504656.135656416</v>
      </c>
      <c r="AK624" s="22">
        <f>Target_AM[[#This Row],[PROPORSI]]*VLOOKUP(Target_AM[[#This Row],[NIPNAS]],Target_CC[],COLUMN(W$2)+9,0)</f>
        <v>35861575.773831904</v>
      </c>
      <c r="AL624" s="22">
        <f>Target_AM[[#This Row],[PROPORSI]]*VLOOKUP(Target_AM[[#This Row],[NIPNAS]],Target_CC[],COLUMN(X$2)+9,0)</f>
        <v>18207418.465014607</v>
      </c>
      <c r="AM624" s="22">
        <f>Target_AM[[#This Row],[PROPORSI]]*VLOOKUP(Target_AM[[#This Row],[NIPNAS]],Target_CC[],COLUMN(Y$2)+9,0)</f>
        <v>34211426.910568029</v>
      </c>
      <c r="AN624" s="22">
        <f>Target_AM[[#This Row],[PROPORSI]]*VLOOKUP(Target_AM[[#This Row],[NIPNAS]],Target_CC[],COLUMN(Z$2)+9,0)</f>
        <v>308877230.40220976</v>
      </c>
      <c r="AO624" s="22">
        <f>Target_AM[[#This Row],[PROPORSI]]*VLOOKUP(Target_AM[[#This Row],[NIPNAS]],Target_CC[],COLUMN(AA$2)+9,0)</f>
        <v>198115445.21376905</v>
      </c>
      <c r="AP624" s="22">
        <f>Target_AM[[#This Row],[PROPORSI]]*VLOOKUP(Target_AM[[#This Row],[NIPNAS]],Target_CC[],COLUMN(AB$2)+9,0)</f>
        <v>160110243.55968842</v>
      </c>
      <c r="AQ624" s="22">
        <f>Target_AM[[#This Row],[PROPORSI]]*VLOOKUP(Target_AM[[#This Row],[NIPNAS]],Target_CC[],COLUMN(AC$2)+9,0)</f>
        <v>108431879.9231966</v>
      </c>
      <c r="AR624" s="22">
        <f>Target_AM[[#This Row],[PROPORSI]]*VLOOKUP(Target_AM[[#This Row],[NIPNAS]],Target_CC[],COLUMN(AD$2)+9,0)</f>
        <v>158041321.03400174</v>
      </c>
      <c r="AS624" s="22">
        <f>Target_AM[[#This Row],[PROPORSI]]*VLOOKUP(Target_AM[[#This Row],[NIPNAS]],Target_CC[],COLUMN(AE$2)+9,0)</f>
        <v>219503331.84616074</v>
      </c>
      <c r="AT624" s="22">
        <f>Target_AM[[#This Row],[PROPORSI]]*VLOOKUP(Target_AM[[#This Row],[NIPNAS]],Target_CC[],COLUMN(AF$2)+9,0)</f>
        <v>178052343.07452831</v>
      </c>
      <c r="AU624" s="22">
        <f>Target_AM[[#This Row],[PROPORSI]]*VLOOKUP(Target_AM[[#This Row],[NIPNAS]],Target_CC[],COLUMN(AG$2)+9,0)</f>
        <v>356930094.53453058</v>
      </c>
      <c r="AV624" s="22">
        <f>Target_AM[[#This Row],[PROPORSI]]*VLOOKUP(Target_AM[[#This Row],[NIPNAS]],Target_CC[],COLUMN(AH$2)+9,0)</f>
        <v>153819637.03296021</v>
      </c>
      <c r="AW624" s="22">
        <f>Target_AM[[#This Row],[PROPORSI]]*VLOOKUP(Target_AM[[#This Row],[NIPNAS]],Target_CC[],COLUMN(AI$2)+9,0)</f>
        <v>462858444.93234247</v>
      </c>
      <c r="AX624" s="22">
        <f>Target_AM[[#This Row],[PROPORSI]]*VLOOKUP(Target_AM[[#This Row],[NIPNAS]],Target_CC[],COLUMN(AJ$2)+9,0)</f>
        <v>343456787.4186191</v>
      </c>
      <c r="AY624" s="22">
        <f>Target_AM[[#This Row],[PROPORSI]]*VLOOKUP(Target_AM[[#This Row],[NIPNAS]],Target_CC[],COLUMN(AK$2)+9,0)</f>
        <v>174330294.42435846</v>
      </c>
      <c r="AZ624" s="22">
        <f>Target_AM[[#This Row],[PROPORSI]]*VLOOKUP(Target_AM[[#This Row],[NIPNAS]],Target_CC[],COLUMN(AL$2)+9,0)</f>
        <v>290326000.47302872</v>
      </c>
      <c r="BA624" s="22">
        <f>Target_AM[[#This Row],[PROPORSI]]*VLOOKUP(Target_AM[[#This Row],[NIPNAS]],Target_CC[],COLUMN(AM$2)+9,0)</f>
        <v>2803975823.4671841</v>
      </c>
      <c r="BB624" s="22">
        <f>Target_AM[[#This Row],[PROPORSI]]*VLOOKUP(Target_AM[[#This Row],[NIPNAS]],Target_CC[],COLUMN(AN$2)+9,0)</f>
        <v>0</v>
      </c>
      <c r="BC624" s="22">
        <f>Target_AM[[#This Row],[PROPORSI]]*VLOOKUP(Target_AM[[#This Row],[NIPNAS]],Target_CC[],COLUMN(AO$2)+9,0)</f>
        <v>0</v>
      </c>
      <c r="BD624" s="22">
        <f>Target_AM[[#This Row],[PROPORSI]]*VLOOKUP(Target_AM[[#This Row],[NIPNAS]],Target_CC[],COLUMN(AP$2)+9,0)</f>
        <v>0</v>
      </c>
      <c r="BE624" s="22">
        <f>Target_AM[[#This Row],[PROPORSI]]*VLOOKUP(Target_AM[[#This Row],[NIPNAS]],Target_CC[],COLUMN(AQ$2)+9,0)</f>
        <v>0</v>
      </c>
      <c r="BF624" s="22">
        <f>Target_AM[[#This Row],[PROPORSI]]*VLOOKUP(Target_AM[[#This Row],[NIPNAS]],Target_CC[],COLUMN(AR$2)+9,0)</f>
        <v>0</v>
      </c>
      <c r="BG624" s="22">
        <f>Target_AM[[#This Row],[PROPORSI]]*VLOOKUP(Target_AM[[#This Row],[NIPNAS]],Target_CC[],COLUMN(AS$2)+9,0)</f>
        <v>0</v>
      </c>
      <c r="BH624" s="22">
        <f>Target_AM[[#This Row],[PROPORSI]]*VLOOKUP(Target_AM[[#This Row],[NIPNAS]],Target_CC[],COLUMN(AT$2)+9,0)</f>
        <v>0</v>
      </c>
      <c r="BI624" s="22">
        <f>Target_AM[[#This Row],[PROPORSI]]*VLOOKUP(Target_AM[[#This Row],[NIPNAS]],Target_CC[],COLUMN(AU$2)+9,0)</f>
        <v>0</v>
      </c>
      <c r="BJ624" s="22">
        <f>Target_AM[[#This Row],[PROPORSI]]*VLOOKUP(Target_AM[[#This Row],[NIPNAS]],Target_CC[],COLUMN(AV$2)+9,0)</f>
        <v>0</v>
      </c>
      <c r="BK624" s="22">
        <f>Target_AM[[#This Row],[PROPORSI]]*VLOOKUP(Target_AM[[#This Row],[NIPNAS]],Target_CC[],COLUMN(AW$2)+9,0)</f>
        <v>0</v>
      </c>
      <c r="BL624" s="22">
        <f>Target_AM[[#This Row],[PROPORSI]]*VLOOKUP(Target_AM[[#This Row],[NIPNAS]],Target_CC[],COLUMN(AX$2)+9,0)</f>
        <v>0</v>
      </c>
      <c r="BM624" s="22">
        <f>Target_AM[[#This Row],[PROPORSI]]*VLOOKUP(Target_AM[[#This Row],[NIPNAS]],Target_CC[],COLUMN(AY$2)+9,0)</f>
        <v>0</v>
      </c>
      <c r="BN624" s="22">
        <f>Target_AM[[#This Row],[PROPORSI]]*VLOOKUP(Target_AM[[#This Row],[NIPNAS]],Target_CC[],COLUMN(AZ$2)+9,0)</f>
        <v>0</v>
      </c>
      <c r="BO624" s="22">
        <f>Target_AM[[#This Row],[PROPORSI]]*VLOOKUP(Target_AM[[#This Row],[NIPNAS]],Target_CC[],COLUMN(BA$2)+9,0)</f>
        <v>189943581</v>
      </c>
      <c r="BP624" s="22">
        <f>Target_AM[[#This Row],[PROPORSI]]*VLOOKUP(Target_AM[[#This Row],[NIPNAS]],Target_CC[],COLUMN(BB$2)+9,0)</f>
        <v>180049616</v>
      </c>
      <c r="BQ624" s="22">
        <f>Target_AM[[#This Row],[PROPORSI]]*VLOOKUP(Target_AM[[#This Row],[NIPNAS]],Target_CC[],COLUMN(BC$2)+9,0)</f>
        <v>174196618</v>
      </c>
      <c r="BR624" s="22">
        <f>Target_AM[[#This Row],[PROPORSI]]*VLOOKUP(Target_AM[[#This Row],[NIPNAS]],Target_CC[],COLUMN(BD$2)+9,0)</f>
        <v>168716193.30000001</v>
      </c>
      <c r="BS624" s="22">
        <f>Target_AM[[#This Row],[PROPORSI]]*VLOOKUP(Target_AM[[#This Row],[NIPNAS]],Target_CC[],COLUMN(BE$2)+9,0)</f>
        <v>168716193.30000001</v>
      </c>
      <c r="BT624" s="22">
        <f>Target_AM[[#This Row],[PROPORSI]]*VLOOKUP(Target_AM[[#This Row],[NIPNAS]],Target_CC[],COLUMN(BF$2)+9,0)</f>
        <v>168716193.30000001</v>
      </c>
      <c r="BU624" s="22">
        <f>Target_AM[[#This Row],[PROPORSI]]*VLOOKUP(Target_AM[[#This Row],[NIPNAS]],Target_CC[],COLUMN(BG$2)+9,0)</f>
        <v>168716193.30000001</v>
      </c>
      <c r="BV624" s="22">
        <f>Target_AM[[#This Row],[PROPORSI]]*VLOOKUP(Target_AM[[#This Row],[NIPNAS]],Target_CC[],COLUMN(BH$2)+9,0)</f>
        <v>168716193.30000001</v>
      </c>
      <c r="BW624" s="22">
        <f>Target_AM[[#This Row],[PROPORSI]]*VLOOKUP(Target_AM[[#This Row],[NIPNAS]],Target_CC[],COLUMN(BI$2)+9,0)</f>
        <v>168716193.30000001</v>
      </c>
      <c r="BX624" s="22">
        <f>Target_AM[[#This Row],[PROPORSI]]*VLOOKUP(Target_AM[[#This Row],[NIPNAS]],Target_CC[],COLUMN(BJ$2)+9,0)</f>
        <v>168716193.30000001</v>
      </c>
      <c r="BY624" s="22">
        <f>Target_AM[[#This Row],[PROPORSI]]*VLOOKUP(Target_AM[[#This Row],[NIPNAS]],Target_CC[],COLUMN(BK$2)+9,0)</f>
        <v>168716193.30000001</v>
      </c>
      <c r="BZ624" s="22">
        <f>Target_AM[[#This Row],[PROPORSI]]*VLOOKUP(Target_AM[[#This Row],[NIPNAS]],Target_CC[],COLUMN(BL$2)+9,0)</f>
        <v>168716193.30000001</v>
      </c>
      <c r="CA624" s="22">
        <f>Target_AM[[#This Row],[PROPORSI]]*VLOOKUP(Target_AM[[#This Row],[NIPNAS]],Target_CC[],COLUMN(BM$2)+9,0)</f>
        <v>2062635554.6999996</v>
      </c>
      <c r="CB624" s="22">
        <f>Target_AM[[#This Row],[PROPORSI]]*VLOOKUP(Target_AM[[#This Row],[NIPNAS]],Target_CC[],COLUMN(BN$2)+9,0)</f>
        <v>122236976</v>
      </c>
      <c r="CC624" s="22">
        <f>Target_AM[[#This Row],[PROPORSI]]*VLOOKUP(Target_AM[[#This Row],[NIPNAS]],Target_CC[],COLUMN(BO$2)+9,0)</f>
        <v>85049736</v>
      </c>
      <c r="CD624" s="22">
        <f>Target_AM[[#This Row],[PROPORSI]]*VLOOKUP(Target_AM[[#This Row],[NIPNAS]],Target_CC[],COLUMN(BP$2)+9,0)</f>
        <v>109608494</v>
      </c>
      <c r="CE624" s="22">
        <f>Target_AM[[#This Row],[PROPORSI]]*VLOOKUP(Target_AM[[#This Row],[NIPNAS]],Target_CC[],COLUMN(BQ$2)+9,0)</f>
        <v>104128069.3</v>
      </c>
      <c r="CF624" s="22">
        <f>Target_AM[[#This Row],[PROPORSI]]*VLOOKUP(Target_AM[[#This Row],[NIPNAS]],Target_CC[],COLUMN(BR$2)+9,0)</f>
        <v>104128069.3</v>
      </c>
      <c r="CG624" s="22">
        <f>Target_AM[[#This Row],[PROPORSI]]*VLOOKUP(Target_AM[[#This Row],[NIPNAS]],Target_CC[],COLUMN(BS$2)+9,0)</f>
        <v>104128069.3</v>
      </c>
      <c r="CH624" s="22">
        <f>Target_AM[[#This Row],[PROPORSI]]*VLOOKUP(Target_AM[[#This Row],[NIPNAS]],Target_CC[],COLUMN(BT$2)+9,0)</f>
        <v>104128069.3</v>
      </c>
      <c r="CI624" s="22">
        <f>Target_AM[[#This Row],[PROPORSI]]*VLOOKUP(Target_AM[[#This Row],[NIPNAS]],Target_CC[],COLUMN(BU$2)+9,0)</f>
        <v>104128069.3</v>
      </c>
      <c r="CJ624" s="22">
        <f>Target_AM[[#This Row],[PROPORSI]]*VLOOKUP(Target_AM[[#This Row],[NIPNAS]],Target_CC[],COLUMN(BV$2)+9,0)</f>
        <v>104128069.3</v>
      </c>
      <c r="CK624" s="22">
        <f>Target_AM[[#This Row],[PROPORSI]]*VLOOKUP(Target_AM[[#This Row],[NIPNAS]],Target_CC[],COLUMN(BW$2)+9,0)</f>
        <v>104128069.3</v>
      </c>
      <c r="CL624" s="22">
        <f>Target_AM[[#This Row],[PROPORSI]]*VLOOKUP(Target_AM[[#This Row],[NIPNAS]],Target_CC[],COLUMN(BX$2)+9,0)</f>
        <v>104128069.3</v>
      </c>
      <c r="CM624" s="22">
        <f>Target_AM[[#This Row],[PROPORSI]]*VLOOKUP(Target_AM[[#This Row],[NIPNAS]],Target_CC[],COLUMN(BY$2)+9,0)</f>
        <v>104128069.3</v>
      </c>
      <c r="CN624" s="22">
        <f>Target_AM[[#This Row],[PROPORSI]]*VLOOKUP(Target_AM[[#This Row],[NIPNAS]],Target_CC[],COLUMN(BZ$2)+9,0)</f>
        <v>1254047829.6999998</v>
      </c>
      <c r="CO624" s="22">
        <f>Target_AM[[#This Row],[PROPORSI]]*VLOOKUP(Target_AM[[#This Row],[NIPNAS]],Target_CC[],COLUMN(CA$2)+9,0)</f>
        <v>67706605</v>
      </c>
      <c r="CP624" s="22">
        <f>Target_AM[[#This Row],[PROPORSI]]*VLOOKUP(Target_AM[[#This Row],[NIPNAS]],Target_CC[],COLUMN(CB$2)+9,0)</f>
        <v>66865509</v>
      </c>
      <c r="CQ624" s="22">
        <f>Target_AM[[#This Row],[PROPORSI]]*VLOOKUP(Target_AM[[#This Row],[NIPNAS]],Target_CC[],COLUMN(CC$2)+9,0)</f>
        <v>64588124</v>
      </c>
      <c r="CR624" s="22">
        <f>Target_AM[[#This Row],[PROPORSI]]*VLOOKUP(Target_AM[[#This Row],[NIPNAS]],Target_CC[],COLUMN(CD$2)+9,0)</f>
        <v>64588124</v>
      </c>
      <c r="CS624" s="22">
        <f>Target_AM[[#This Row],[PROPORSI]]*VLOOKUP(Target_AM[[#This Row],[NIPNAS]],Target_CC[],COLUMN(CE$2)+9,0)</f>
        <v>64588124</v>
      </c>
      <c r="CT624" s="22">
        <f>Target_AM[[#This Row],[PROPORSI]]*VLOOKUP(Target_AM[[#This Row],[NIPNAS]],Target_CC[],COLUMN(CF$2)+9,0)</f>
        <v>64588124</v>
      </c>
      <c r="CU624" s="22">
        <f>Target_AM[[#This Row],[PROPORSI]]*VLOOKUP(Target_AM[[#This Row],[NIPNAS]],Target_CC[],COLUMN(CG$2)+9,0)</f>
        <v>64588124</v>
      </c>
      <c r="CV624" s="22">
        <f>Target_AM[[#This Row],[PROPORSI]]*VLOOKUP(Target_AM[[#This Row],[NIPNAS]],Target_CC[],COLUMN(CH$2)+9,0)</f>
        <v>64588124</v>
      </c>
      <c r="CW624" s="22">
        <f>Target_AM[[#This Row],[PROPORSI]]*VLOOKUP(Target_AM[[#This Row],[NIPNAS]],Target_CC[],COLUMN(CI$2)+9,0)</f>
        <v>64588124</v>
      </c>
      <c r="CX624" s="22">
        <f>Target_AM[[#This Row],[PROPORSI]]*VLOOKUP(Target_AM[[#This Row],[NIPNAS]],Target_CC[],COLUMN(CJ$2)+9,0)</f>
        <v>64588124</v>
      </c>
      <c r="CY624" s="22">
        <f>Target_AM[[#This Row],[PROPORSI]]*VLOOKUP(Target_AM[[#This Row],[NIPNAS]],Target_CC[],COLUMN(CK$2)+9,0)</f>
        <v>64588124</v>
      </c>
      <c r="CZ624" s="22">
        <f>Target_AM[[#This Row],[PROPORSI]]*VLOOKUP(Target_AM[[#This Row],[NIPNAS]],Target_CC[],COLUMN(CL$2)+9,0)</f>
        <v>64588124</v>
      </c>
      <c r="DA624" s="22">
        <f>Target_AM[[#This Row],[PROPORSI]]*VLOOKUP(Target_AM[[#This Row],[NIPNAS]],Target_CC[],COLUMN(CM$2)+9,0)</f>
        <v>780453354</v>
      </c>
      <c r="DB624" s="22">
        <f>Target_AM[[#This Row],[PROPORSI]]*VLOOKUP(Target_AM[[#This Row],[NIPNAS]],Target_CC[],COLUMN(CN$2)+9,0)</f>
        <v>0</v>
      </c>
      <c r="DC624" s="22">
        <f>Target_AM[[#This Row],[PROPORSI]]*VLOOKUP(Target_AM[[#This Row],[NIPNAS]],Target_CC[],COLUMN(CO$2)+9,0)</f>
        <v>0</v>
      </c>
      <c r="DD624" s="22">
        <f>Target_AM[[#This Row],[PROPORSI]]*VLOOKUP(Target_AM[[#This Row],[NIPNAS]],Target_CC[],COLUMN(CP$2)+9,0)</f>
        <v>7560000</v>
      </c>
      <c r="DE624" s="22">
        <f>Target_AM[[#This Row],[PROPORSI]]*VLOOKUP(Target_AM[[#This Row],[NIPNAS]],Target_CC[],COLUMN(CQ$2)+9,0)</f>
        <v>0</v>
      </c>
      <c r="DF624" s="22">
        <f>Target_AM[[#This Row],[PROPORSI]]*VLOOKUP(Target_AM[[#This Row],[NIPNAS]],Target_CC[],COLUMN(CR$2)+9,0)</f>
        <v>0</v>
      </c>
      <c r="DG624" s="22">
        <f>Target_AM[[#This Row],[PROPORSI]]*VLOOKUP(Target_AM[[#This Row],[NIPNAS]],Target_CC[],COLUMN(CS$2)+9,0)</f>
        <v>0</v>
      </c>
      <c r="DH624" s="22">
        <f>Target_AM[[#This Row],[PROPORSI]]*VLOOKUP(Target_AM[[#This Row],[NIPNAS]],Target_CC[],COLUMN(CT$2)+9,0)</f>
        <v>0</v>
      </c>
      <c r="DI624" s="22">
        <f>Target_AM[[#This Row],[PROPORSI]]*VLOOKUP(Target_AM[[#This Row],[NIPNAS]],Target_CC[],COLUMN(CU$2)+9,0)</f>
        <v>0</v>
      </c>
      <c r="DJ624" s="22">
        <f>Target_AM[[#This Row],[PROPORSI]]*VLOOKUP(Target_AM[[#This Row],[NIPNAS]],Target_CC[],COLUMN(CV$2)+9,0)</f>
        <v>0</v>
      </c>
      <c r="DK624" s="22">
        <f>Target_AM[[#This Row],[PROPORSI]]*VLOOKUP(Target_AM[[#This Row],[NIPNAS]],Target_CC[],COLUMN(CW$2)+9,0)</f>
        <v>0</v>
      </c>
      <c r="DL624" s="22">
        <f>Target_AM[[#This Row],[PROPORSI]]*VLOOKUP(Target_AM[[#This Row],[NIPNAS]],Target_CC[],COLUMN(CX$2)+9,0)</f>
        <v>0</v>
      </c>
      <c r="DM624" s="22">
        <f>Target_AM[[#This Row],[PROPORSI]]*VLOOKUP(Target_AM[[#This Row],[NIPNAS]],Target_CC[],COLUMN(CY$2)+9,0)</f>
        <v>0</v>
      </c>
      <c r="DN624" s="22">
        <f>Target_AM[[#This Row],[PROPORSI]]*VLOOKUP(Target_AM[[#This Row],[NIPNAS]],Target_CC[],COLUMN(CZ$2)+9,0)</f>
        <v>7560000</v>
      </c>
      <c r="DO624" s="22">
        <f>Target_AM[[#This Row],[PROPORSI]]*VLOOKUP(Target_AM[[#This Row],[NIPNAS]],Target_CC[],COLUMN(DA$2)+9,0)</f>
        <v>0</v>
      </c>
      <c r="DP624" s="22">
        <f>Target_AM[[#This Row],[PROPORSI]]*VLOOKUP(Target_AM[[#This Row],[NIPNAS]],Target_CC[],COLUMN(DB$2)+9,0)</f>
        <v>0</v>
      </c>
      <c r="DQ624" s="22">
        <f>Target_AM[[#This Row],[PROPORSI]]*VLOOKUP(Target_AM[[#This Row],[NIPNAS]],Target_CC[],COLUMN(DC$2)+9,0)</f>
        <v>0</v>
      </c>
      <c r="DR624" s="22">
        <f>Target_AM[[#This Row],[PROPORSI]]*VLOOKUP(Target_AM[[#This Row],[NIPNAS]],Target_CC[],COLUMN(DD$2)+9,0)</f>
        <v>0</v>
      </c>
      <c r="DS624" s="22">
        <f>Target_AM[[#This Row],[PROPORSI]]*VLOOKUP(Target_AM[[#This Row],[NIPNAS]],Target_CC[],COLUMN(DE$2)+9,0)</f>
        <v>0</v>
      </c>
      <c r="DT624" s="22">
        <f>Target_AM[[#This Row],[PROPORSI]]*VLOOKUP(Target_AM[[#This Row],[NIPNAS]],Target_CC[],COLUMN(DF$2)+9,0)</f>
        <v>0</v>
      </c>
      <c r="DU624" s="22">
        <f>Target_AM[[#This Row],[PROPORSI]]*VLOOKUP(Target_AM[[#This Row],[NIPNAS]],Target_CC[],COLUMN(DG$2)+9,0)</f>
        <v>0</v>
      </c>
      <c r="DV624" s="22">
        <f>Target_AM[[#This Row],[PROPORSI]]*VLOOKUP(Target_AM[[#This Row],[NIPNAS]],Target_CC[],COLUMN(DH$2)+9,0)</f>
        <v>0</v>
      </c>
      <c r="DW624" s="22">
        <f>Target_AM[[#This Row],[PROPORSI]]*VLOOKUP(Target_AM[[#This Row],[NIPNAS]],Target_CC[],COLUMN(DI$2)+9,0)</f>
        <v>0</v>
      </c>
      <c r="DX624" s="22">
        <f>Target_AM[[#This Row],[PROPORSI]]*VLOOKUP(Target_AM[[#This Row],[NIPNAS]],Target_CC[],COLUMN(DJ$2)+9,0)</f>
        <v>0</v>
      </c>
      <c r="DY624" s="22">
        <f>Target_AM[[#This Row],[PROPORSI]]*VLOOKUP(Target_AM[[#This Row],[NIPNAS]],Target_CC[],COLUMN(DK$2)+9,0)</f>
        <v>0</v>
      </c>
      <c r="DZ624" s="22">
        <f>Target_AM[[#This Row],[PROPORSI]]*VLOOKUP(Target_AM[[#This Row],[NIPNAS]],Target_CC[],COLUMN(DL$2)+9,0)</f>
        <v>0</v>
      </c>
      <c r="EA624" s="22">
        <f>Target_AM[[#This Row],[PROPORSI]]*VLOOKUP(Target_AM[[#This Row],[NIPNAS]],Target_CC[],COLUMN(DM$2)+9,0)</f>
        <v>0</v>
      </c>
    </row>
    <row r="625" spans="2:131" x14ac:dyDescent="0.3">
      <c r="B625">
        <v>980070</v>
      </c>
      <c r="C625" t="s">
        <v>1074</v>
      </c>
      <c r="D625">
        <v>1</v>
      </c>
      <c r="E625" s="8">
        <v>45658</v>
      </c>
      <c r="F625">
        <v>76510234</v>
      </c>
      <c r="G625" t="s">
        <v>195</v>
      </c>
      <c r="J625" t="s">
        <v>1081</v>
      </c>
      <c r="K625" t="s">
        <v>21</v>
      </c>
      <c r="L625" t="s">
        <v>159</v>
      </c>
      <c r="M625" t="s">
        <v>31</v>
      </c>
      <c r="N625" s="23">
        <f>Target_AM[[#This Row],[PROPORSI]]*VLOOKUP(Target_AM[[#This Row],[NIPNAS]],Target_CC[],9,0)</f>
        <v>1178912719.4846702</v>
      </c>
      <c r="O625" s="22">
        <f>Target_AM[[#This Row],[PROPORSI]]*VLOOKUP(Target_AM[[#This Row],[NIPNAS]],Target_CC[],COLUMN(A$2)+9,0)</f>
        <v>112478534.46185298</v>
      </c>
      <c r="P625" s="22">
        <f>Target_AM[[#This Row],[PROPORSI]]*VLOOKUP(Target_AM[[#This Row],[NIPNAS]],Target_CC[],COLUMN(B$2)+9,0)</f>
        <v>93896834.086252764</v>
      </c>
      <c r="Q625" s="22">
        <f>Target_AM[[#This Row],[PROPORSI]]*VLOOKUP(Target_AM[[#This Row],[NIPNAS]],Target_CC[],COLUMN(C$2)+9,0)</f>
        <v>62456555.717745259</v>
      </c>
      <c r="R625" s="22">
        <f>Target_AM[[#This Row],[PROPORSI]]*VLOOKUP(Target_AM[[#This Row],[NIPNAS]],Target_CC[],COLUMN(D$2)+9,0)</f>
        <v>72762737.000823647</v>
      </c>
      <c r="S625" s="22">
        <f>Target_AM[[#This Row],[PROPORSI]]*VLOOKUP(Target_AM[[#This Row],[NIPNAS]],Target_CC[],COLUMN(E$2)+9,0)</f>
        <v>64884391.262947306</v>
      </c>
      <c r="T625" s="22">
        <f>Target_AM[[#This Row],[PROPORSI]]*VLOOKUP(Target_AM[[#This Row],[NIPNAS]],Target_CC[],COLUMN(F$2)+9,0)</f>
        <v>104034321.24433146</v>
      </c>
      <c r="U625" s="22">
        <f>Target_AM[[#This Row],[PROPORSI]]*VLOOKUP(Target_AM[[#This Row],[NIPNAS]],Target_CC[],COLUMN(G$2)+9,0)</f>
        <v>93227444.302406967</v>
      </c>
      <c r="V625" s="22">
        <f>Target_AM[[#This Row],[PROPORSI]]*VLOOKUP(Target_AM[[#This Row],[NIPNAS]],Target_CC[],COLUMN(H$2)+9,0)</f>
        <v>39268571.753480591</v>
      </c>
      <c r="W625" s="22">
        <f>Target_AM[[#This Row],[PROPORSI]]*VLOOKUP(Target_AM[[#This Row],[NIPNAS]],Target_CC[],COLUMN(I$2)+9,0)</f>
        <v>86294737.963203326</v>
      </c>
      <c r="X625" s="22">
        <f>Target_AM[[#This Row],[PROPORSI]]*VLOOKUP(Target_AM[[#This Row],[NIPNAS]],Target_CC[],COLUMN(J$2)+9,0)</f>
        <v>65403709.049207754</v>
      </c>
      <c r="Y625" s="22">
        <f>Target_AM[[#This Row],[PROPORSI]]*VLOOKUP(Target_AM[[#This Row],[NIPNAS]],Target_CC[],COLUMN(K$2)+9,0)</f>
        <v>51248645.806160629</v>
      </c>
      <c r="Z625" s="22">
        <f>Target_AM[[#This Row],[PROPORSI]]*VLOOKUP(Target_AM[[#This Row],[NIPNAS]],Target_CC[],COLUMN(L$2)+9,0)</f>
        <v>82793940.25882782</v>
      </c>
      <c r="AA625" s="22">
        <f>Target_AM[[#This Row],[PROPORSI]]*VLOOKUP(Target_AM[[#This Row],[NIPNAS]],Target_CC[],COLUMN(M$2)+9,0)</f>
        <v>928750422.90724051</v>
      </c>
      <c r="AB625" s="22">
        <f>Target_AM[[#This Row],[PROPORSI]]*VLOOKUP(Target_AM[[#This Row],[NIPNAS]],Target_CC[],COLUMN(N$2)+9,0)</f>
        <v>1199064.0963887274</v>
      </c>
      <c r="AC625" s="22">
        <f>Target_AM[[#This Row],[PROPORSI]]*VLOOKUP(Target_AM[[#This Row],[NIPNAS]],Target_CC[],COLUMN(O$2)+9,0)</f>
        <v>3916936.7344816178</v>
      </c>
      <c r="AD625" s="22">
        <f>Target_AM[[#This Row],[PROPORSI]]*VLOOKUP(Target_AM[[#This Row],[NIPNAS]],Target_CC[],COLUMN(P$2)+9,0)</f>
        <v>2271310.3926046863</v>
      </c>
      <c r="AE625" s="22">
        <f>Target_AM[[#This Row],[PROPORSI]]*VLOOKUP(Target_AM[[#This Row],[NIPNAS]],Target_CC[],COLUMN(Q$2)+9,0)</f>
        <v>9199226.0908413678</v>
      </c>
      <c r="AF625" s="22">
        <f>Target_AM[[#This Row],[PROPORSI]]*VLOOKUP(Target_AM[[#This Row],[NIPNAS]],Target_CC[],COLUMN(R$2)+9,0)</f>
        <v>7166276.9568432271</v>
      </c>
      <c r="AG625" s="22">
        <f>Target_AM[[#This Row],[PROPORSI]]*VLOOKUP(Target_AM[[#This Row],[NIPNAS]],Target_CC[],COLUMN(S$2)+9,0)</f>
        <v>15759614.481022552</v>
      </c>
      <c r="AH625" s="22">
        <f>Target_AM[[#This Row],[PROPORSI]]*VLOOKUP(Target_AM[[#This Row],[NIPNAS]],Target_CC[],COLUMN(T$2)+9,0)</f>
        <v>15460951.615117356</v>
      </c>
      <c r="AI625" s="22">
        <f>Target_AM[[#This Row],[PROPORSI]]*VLOOKUP(Target_AM[[#This Row],[NIPNAS]],Target_CC[],COLUMN(U$2)+9,0)</f>
        <v>6910464.5085095167</v>
      </c>
      <c r="AJ625" s="22">
        <f>Target_AM[[#This Row],[PROPORSI]]*VLOOKUP(Target_AM[[#This Row],[NIPNAS]],Target_CC[],COLUMN(V$2)+9,0)</f>
        <v>15767000.961835802</v>
      </c>
      <c r="AK625" s="22">
        <f>Target_AM[[#This Row],[PROPORSI]]*VLOOKUP(Target_AM[[#This Row],[NIPNAS]],Target_CC[],COLUMN(W$2)+9,0)</f>
        <v>7625216.4505941495</v>
      </c>
      <c r="AL625" s="22">
        <f>Target_AM[[#This Row],[PROPORSI]]*VLOOKUP(Target_AM[[#This Row],[NIPNAS]],Target_CC[],COLUMN(X$2)+9,0)</f>
        <v>5976738.0931483284</v>
      </c>
      <c r="AM625" s="22">
        <f>Target_AM[[#This Row],[PROPORSI]]*VLOOKUP(Target_AM[[#This Row],[NIPNAS]],Target_CC[],COLUMN(Y$2)+9,0)</f>
        <v>11059498.865698263</v>
      </c>
      <c r="AN625" s="22">
        <f>Target_AM[[#This Row],[PROPORSI]]*VLOOKUP(Target_AM[[#This Row],[NIPNAS]],Target_CC[],COLUMN(Z$2)+9,0)</f>
        <v>102312299.24708559</v>
      </c>
      <c r="AO625" s="22">
        <f>Target_AM[[#This Row],[PROPORSI]]*VLOOKUP(Target_AM[[#This Row],[NIPNAS]],Target_CC[],COLUMN(AA$2)+9,0)</f>
        <v>113677598.55824171</v>
      </c>
      <c r="AP625" s="22">
        <f>Target_AM[[#This Row],[PROPORSI]]*VLOOKUP(Target_AM[[#This Row],[NIPNAS]],Target_CC[],COLUMN(AB$2)+9,0)</f>
        <v>97813770.820734382</v>
      </c>
      <c r="AQ625" s="22">
        <f>Target_AM[[#This Row],[PROPORSI]]*VLOOKUP(Target_AM[[#This Row],[NIPNAS]],Target_CC[],COLUMN(AC$2)+9,0)</f>
        <v>64727866.110349946</v>
      </c>
      <c r="AR625" s="22">
        <f>Target_AM[[#This Row],[PROPORSI]]*VLOOKUP(Target_AM[[#This Row],[NIPNAS]],Target_CC[],COLUMN(AD$2)+9,0)</f>
        <v>81961963.091665015</v>
      </c>
      <c r="AS625" s="22">
        <f>Target_AM[[#This Row],[PROPORSI]]*VLOOKUP(Target_AM[[#This Row],[NIPNAS]],Target_CC[],COLUMN(AE$2)+9,0)</f>
        <v>72050668.219790533</v>
      </c>
      <c r="AT625" s="22">
        <f>Target_AM[[#This Row],[PROPORSI]]*VLOOKUP(Target_AM[[#This Row],[NIPNAS]],Target_CC[],COLUMN(AF$2)+9,0)</f>
        <v>119793935.72535402</v>
      </c>
      <c r="AU625" s="22">
        <f>Target_AM[[#This Row],[PROPORSI]]*VLOOKUP(Target_AM[[#This Row],[NIPNAS]],Target_CC[],COLUMN(AG$2)+9,0)</f>
        <v>108688395.91752432</v>
      </c>
      <c r="AV625" s="22">
        <f>Target_AM[[#This Row],[PROPORSI]]*VLOOKUP(Target_AM[[#This Row],[NIPNAS]],Target_CC[],COLUMN(AH$2)+9,0)</f>
        <v>46179036.261990108</v>
      </c>
      <c r="AW625" s="22">
        <f>Target_AM[[#This Row],[PROPORSI]]*VLOOKUP(Target_AM[[#This Row],[NIPNAS]],Target_CC[],COLUMN(AI$2)+9,0)</f>
        <v>102061738.92503913</v>
      </c>
      <c r="AX625" s="22">
        <f>Target_AM[[#This Row],[PROPORSI]]*VLOOKUP(Target_AM[[#This Row],[NIPNAS]],Target_CC[],COLUMN(AJ$2)+9,0)</f>
        <v>73028925.499801904</v>
      </c>
      <c r="AY625" s="22">
        <f>Target_AM[[#This Row],[PROPORSI]]*VLOOKUP(Target_AM[[#This Row],[NIPNAS]],Target_CC[],COLUMN(AK$2)+9,0)</f>
        <v>57225383.899308957</v>
      </c>
      <c r="AZ625" s="22">
        <f>Target_AM[[#This Row],[PROPORSI]]*VLOOKUP(Target_AM[[#This Row],[NIPNAS]],Target_CC[],COLUMN(AL$2)+9,0)</f>
        <v>93853439.124526083</v>
      </c>
      <c r="BA625" s="22">
        <f>Target_AM[[#This Row],[PROPORSI]]*VLOOKUP(Target_AM[[#This Row],[NIPNAS]],Target_CC[],COLUMN(AM$2)+9,0)</f>
        <v>1031062722.1543262</v>
      </c>
      <c r="BB625" s="22">
        <f>Target_AM[[#This Row],[PROPORSI]]*VLOOKUP(Target_AM[[#This Row],[NIPNAS]],Target_CC[],COLUMN(AN$2)+9,0)</f>
        <v>0</v>
      </c>
      <c r="BC625" s="22">
        <f>Target_AM[[#This Row],[PROPORSI]]*VLOOKUP(Target_AM[[#This Row],[NIPNAS]],Target_CC[],COLUMN(AO$2)+9,0)</f>
        <v>0</v>
      </c>
      <c r="BD625" s="22">
        <f>Target_AM[[#This Row],[PROPORSI]]*VLOOKUP(Target_AM[[#This Row],[NIPNAS]],Target_CC[],COLUMN(AP$2)+9,0)</f>
        <v>0</v>
      </c>
      <c r="BE625" s="22">
        <f>Target_AM[[#This Row],[PROPORSI]]*VLOOKUP(Target_AM[[#This Row],[NIPNAS]],Target_CC[],COLUMN(AQ$2)+9,0)</f>
        <v>0</v>
      </c>
      <c r="BF625" s="22">
        <f>Target_AM[[#This Row],[PROPORSI]]*VLOOKUP(Target_AM[[#This Row],[NIPNAS]],Target_CC[],COLUMN(AR$2)+9,0)</f>
        <v>0</v>
      </c>
      <c r="BG625" s="22">
        <f>Target_AM[[#This Row],[PROPORSI]]*VLOOKUP(Target_AM[[#This Row],[NIPNAS]],Target_CC[],COLUMN(AS$2)+9,0)</f>
        <v>0</v>
      </c>
      <c r="BH625" s="22">
        <f>Target_AM[[#This Row],[PROPORSI]]*VLOOKUP(Target_AM[[#This Row],[NIPNAS]],Target_CC[],COLUMN(AT$2)+9,0)</f>
        <v>0</v>
      </c>
      <c r="BI625" s="22">
        <f>Target_AM[[#This Row],[PROPORSI]]*VLOOKUP(Target_AM[[#This Row],[NIPNAS]],Target_CC[],COLUMN(AU$2)+9,0)</f>
        <v>0</v>
      </c>
      <c r="BJ625" s="22">
        <f>Target_AM[[#This Row],[PROPORSI]]*VLOOKUP(Target_AM[[#This Row],[NIPNAS]],Target_CC[],COLUMN(AV$2)+9,0)</f>
        <v>0</v>
      </c>
      <c r="BK625" s="22">
        <f>Target_AM[[#This Row],[PROPORSI]]*VLOOKUP(Target_AM[[#This Row],[NIPNAS]],Target_CC[],COLUMN(AW$2)+9,0)</f>
        <v>0</v>
      </c>
      <c r="BL625" s="22">
        <f>Target_AM[[#This Row],[PROPORSI]]*VLOOKUP(Target_AM[[#This Row],[NIPNAS]],Target_CC[],COLUMN(AX$2)+9,0)</f>
        <v>0</v>
      </c>
      <c r="BM625" s="22">
        <f>Target_AM[[#This Row],[PROPORSI]]*VLOOKUP(Target_AM[[#This Row],[NIPNAS]],Target_CC[],COLUMN(AY$2)+9,0)</f>
        <v>0</v>
      </c>
      <c r="BN625" s="22">
        <f>Target_AM[[#This Row],[PROPORSI]]*VLOOKUP(Target_AM[[#This Row],[NIPNAS]],Target_CC[],COLUMN(AZ$2)+9,0)</f>
        <v>0</v>
      </c>
      <c r="BO625" s="22">
        <f>Target_AM[[#This Row],[PROPORSI]]*VLOOKUP(Target_AM[[#This Row],[NIPNAS]],Target_CC[],COLUMN(BA$2)+9,0)</f>
        <v>70941695</v>
      </c>
      <c r="BP625" s="22">
        <f>Target_AM[[#This Row],[PROPORSI]]*VLOOKUP(Target_AM[[#This Row],[NIPNAS]],Target_CC[],COLUMN(BB$2)+9,0)</f>
        <v>66888278</v>
      </c>
      <c r="BQ625" s="22">
        <f>Target_AM[[#This Row],[PROPORSI]]*VLOOKUP(Target_AM[[#This Row],[NIPNAS]],Target_CC[],COLUMN(BC$2)+9,0)</f>
        <v>92402302</v>
      </c>
      <c r="BR625" s="22">
        <f>Target_AM[[#This Row],[PROPORSI]]*VLOOKUP(Target_AM[[#This Row],[NIPNAS]],Target_CC[],COLUMN(BD$2)+9,0)</f>
        <v>89719681.299999997</v>
      </c>
      <c r="BS625" s="22">
        <f>Target_AM[[#This Row],[PROPORSI]]*VLOOKUP(Target_AM[[#This Row],[NIPNAS]],Target_CC[],COLUMN(BE$2)+9,0)</f>
        <v>89719681.299999997</v>
      </c>
      <c r="BT625" s="22">
        <f>Target_AM[[#This Row],[PROPORSI]]*VLOOKUP(Target_AM[[#This Row],[NIPNAS]],Target_CC[],COLUMN(BF$2)+9,0)</f>
        <v>89719681.299999997</v>
      </c>
      <c r="BU625" s="22">
        <f>Target_AM[[#This Row],[PROPORSI]]*VLOOKUP(Target_AM[[#This Row],[NIPNAS]],Target_CC[],COLUMN(BG$2)+9,0)</f>
        <v>89719681.299999997</v>
      </c>
      <c r="BV625" s="22">
        <f>Target_AM[[#This Row],[PROPORSI]]*VLOOKUP(Target_AM[[#This Row],[NIPNAS]],Target_CC[],COLUMN(BH$2)+9,0)</f>
        <v>89719681.299999997</v>
      </c>
      <c r="BW625" s="22">
        <f>Target_AM[[#This Row],[PROPORSI]]*VLOOKUP(Target_AM[[#This Row],[NIPNAS]],Target_CC[],COLUMN(BI$2)+9,0)</f>
        <v>89719681.299999997</v>
      </c>
      <c r="BX625" s="22">
        <f>Target_AM[[#This Row],[PROPORSI]]*VLOOKUP(Target_AM[[#This Row],[NIPNAS]],Target_CC[],COLUMN(BJ$2)+9,0)</f>
        <v>89719681.299999997</v>
      </c>
      <c r="BY625" s="22">
        <f>Target_AM[[#This Row],[PROPORSI]]*VLOOKUP(Target_AM[[#This Row],[NIPNAS]],Target_CC[],COLUMN(BK$2)+9,0)</f>
        <v>89719681.299999997</v>
      </c>
      <c r="BZ625" s="22">
        <f>Target_AM[[#This Row],[PROPORSI]]*VLOOKUP(Target_AM[[#This Row],[NIPNAS]],Target_CC[],COLUMN(BL$2)+9,0)</f>
        <v>89719681.299999997</v>
      </c>
      <c r="CA625" s="22">
        <f>Target_AM[[#This Row],[PROPORSI]]*VLOOKUP(Target_AM[[#This Row],[NIPNAS]],Target_CC[],COLUMN(BM$2)+9,0)</f>
        <v>1037709406.6999998</v>
      </c>
      <c r="CB625" s="22">
        <f>Target_AM[[#This Row],[PROPORSI]]*VLOOKUP(Target_AM[[#This Row],[NIPNAS]],Target_CC[],COLUMN(BN$2)+9,0)</f>
        <v>27242828</v>
      </c>
      <c r="CC625" s="22">
        <f>Target_AM[[#This Row],[PROPORSI]]*VLOOKUP(Target_AM[[#This Row],[NIPNAS]],Target_CC[],COLUMN(BO$2)+9,0)</f>
        <v>27242828</v>
      </c>
      <c r="CD625" s="22">
        <f>Target_AM[[#This Row],[PROPORSI]]*VLOOKUP(Target_AM[[#This Row],[NIPNAS]],Target_CC[],COLUMN(BP$2)+9,0)</f>
        <v>53652414</v>
      </c>
      <c r="CE625" s="22">
        <f>Target_AM[[#This Row],[PROPORSI]]*VLOOKUP(Target_AM[[#This Row],[NIPNAS]],Target_CC[],COLUMN(BQ$2)+9,0)</f>
        <v>50969793.299999997</v>
      </c>
      <c r="CF625" s="22">
        <f>Target_AM[[#This Row],[PROPORSI]]*VLOOKUP(Target_AM[[#This Row],[NIPNAS]],Target_CC[],COLUMN(BR$2)+9,0)</f>
        <v>50969793.299999997</v>
      </c>
      <c r="CG625" s="22">
        <f>Target_AM[[#This Row],[PROPORSI]]*VLOOKUP(Target_AM[[#This Row],[NIPNAS]],Target_CC[],COLUMN(BS$2)+9,0)</f>
        <v>50969793.299999997</v>
      </c>
      <c r="CH625" s="22">
        <f>Target_AM[[#This Row],[PROPORSI]]*VLOOKUP(Target_AM[[#This Row],[NIPNAS]],Target_CC[],COLUMN(BT$2)+9,0)</f>
        <v>50969793.299999997</v>
      </c>
      <c r="CI625" s="22">
        <f>Target_AM[[#This Row],[PROPORSI]]*VLOOKUP(Target_AM[[#This Row],[NIPNAS]],Target_CC[],COLUMN(BU$2)+9,0)</f>
        <v>50969793.299999997</v>
      </c>
      <c r="CJ625" s="22">
        <f>Target_AM[[#This Row],[PROPORSI]]*VLOOKUP(Target_AM[[#This Row],[NIPNAS]],Target_CC[],COLUMN(BV$2)+9,0)</f>
        <v>50969793.299999997</v>
      </c>
      <c r="CK625" s="22">
        <f>Target_AM[[#This Row],[PROPORSI]]*VLOOKUP(Target_AM[[#This Row],[NIPNAS]],Target_CC[],COLUMN(BW$2)+9,0)</f>
        <v>50969793.299999997</v>
      </c>
      <c r="CL625" s="22">
        <f>Target_AM[[#This Row],[PROPORSI]]*VLOOKUP(Target_AM[[#This Row],[NIPNAS]],Target_CC[],COLUMN(BX$2)+9,0)</f>
        <v>50969793.299999997</v>
      </c>
      <c r="CM625" s="22">
        <f>Target_AM[[#This Row],[PROPORSI]]*VLOOKUP(Target_AM[[#This Row],[NIPNAS]],Target_CC[],COLUMN(BY$2)+9,0)</f>
        <v>50969793.299999997</v>
      </c>
      <c r="CN625" s="22">
        <f>Target_AM[[#This Row],[PROPORSI]]*VLOOKUP(Target_AM[[#This Row],[NIPNAS]],Target_CC[],COLUMN(BZ$2)+9,0)</f>
        <v>566866209.70000005</v>
      </c>
      <c r="CO625" s="22">
        <f>Target_AM[[#This Row],[PROPORSI]]*VLOOKUP(Target_AM[[#This Row],[NIPNAS]],Target_CC[],COLUMN(CA$2)+9,0)</f>
        <v>43698867</v>
      </c>
      <c r="CP625" s="22">
        <f>Target_AM[[#This Row],[PROPORSI]]*VLOOKUP(Target_AM[[#This Row],[NIPNAS]],Target_CC[],COLUMN(CB$2)+9,0)</f>
        <v>39645450</v>
      </c>
      <c r="CQ625" s="22">
        <f>Target_AM[[#This Row],[PROPORSI]]*VLOOKUP(Target_AM[[#This Row],[NIPNAS]],Target_CC[],COLUMN(CC$2)+9,0)</f>
        <v>38749888</v>
      </c>
      <c r="CR625" s="22">
        <f>Target_AM[[#This Row],[PROPORSI]]*VLOOKUP(Target_AM[[#This Row],[NIPNAS]],Target_CC[],COLUMN(CD$2)+9,0)</f>
        <v>38749888</v>
      </c>
      <c r="CS625" s="22">
        <f>Target_AM[[#This Row],[PROPORSI]]*VLOOKUP(Target_AM[[#This Row],[NIPNAS]],Target_CC[],COLUMN(CE$2)+9,0)</f>
        <v>38749888</v>
      </c>
      <c r="CT625" s="22">
        <f>Target_AM[[#This Row],[PROPORSI]]*VLOOKUP(Target_AM[[#This Row],[NIPNAS]],Target_CC[],COLUMN(CF$2)+9,0)</f>
        <v>38749888</v>
      </c>
      <c r="CU625" s="22">
        <f>Target_AM[[#This Row],[PROPORSI]]*VLOOKUP(Target_AM[[#This Row],[NIPNAS]],Target_CC[],COLUMN(CG$2)+9,0)</f>
        <v>38749888</v>
      </c>
      <c r="CV625" s="22">
        <f>Target_AM[[#This Row],[PROPORSI]]*VLOOKUP(Target_AM[[#This Row],[NIPNAS]],Target_CC[],COLUMN(CH$2)+9,0)</f>
        <v>38749888</v>
      </c>
      <c r="CW625" s="22">
        <f>Target_AM[[#This Row],[PROPORSI]]*VLOOKUP(Target_AM[[#This Row],[NIPNAS]],Target_CC[],COLUMN(CI$2)+9,0)</f>
        <v>38749888</v>
      </c>
      <c r="CX625" s="22">
        <f>Target_AM[[#This Row],[PROPORSI]]*VLOOKUP(Target_AM[[#This Row],[NIPNAS]],Target_CC[],COLUMN(CJ$2)+9,0)</f>
        <v>38749888</v>
      </c>
      <c r="CY625" s="22">
        <f>Target_AM[[#This Row],[PROPORSI]]*VLOOKUP(Target_AM[[#This Row],[NIPNAS]],Target_CC[],COLUMN(CK$2)+9,0)</f>
        <v>38749888</v>
      </c>
      <c r="CZ625" s="22">
        <f>Target_AM[[#This Row],[PROPORSI]]*VLOOKUP(Target_AM[[#This Row],[NIPNAS]],Target_CC[],COLUMN(CL$2)+9,0)</f>
        <v>38749888</v>
      </c>
      <c r="DA625" s="22">
        <f>Target_AM[[#This Row],[PROPORSI]]*VLOOKUP(Target_AM[[#This Row],[NIPNAS]],Target_CC[],COLUMN(CM$2)+9,0)</f>
        <v>470843197</v>
      </c>
      <c r="DB625" s="22">
        <f>Target_AM[[#This Row],[PROPORSI]]*VLOOKUP(Target_AM[[#This Row],[NIPNAS]],Target_CC[],COLUMN(CN$2)+9,0)</f>
        <v>0</v>
      </c>
      <c r="DC625" s="22">
        <f>Target_AM[[#This Row],[PROPORSI]]*VLOOKUP(Target_AM[[#This Row],[NIPNAS]],Target_CC[],COLUMN(CO$2)+9,0)</f>
        <v>0</v>
      </c>
      <c r="DD625" s="22">
        <f>Target_AM[[#This Row],[PROPORSI]]*VLOOKUP(Target_AM[[#This Row],[NIPNAS]],Target_CC[],COLUMN(CP$2)+9,0)</f>
        <v>28230936</v>
      </c>
      <c r="DE625" s="22">
        <f>Target_AM[[#This Row],[PROPORSI]]*VLOOKUP(Target_AM[[#This Row],[NIPNAS]],Target_CC[],COLUMN(CQ$2)+9,0)</f>
        <v>0</v>
      </c>
      <c r="DF625" s="22">
        <f>Target_AM[[#This Row],[PROPORSI]]*VLOOKUP(Target_AM[[#This Row],[NIPNAS]],Target_CC[],COLUMN(CR$2)+9,0)</f>
        <v>0</v>
      </c>
      <c r="DG625" s="22">
        <f>Target_AM[[#This Row],[PROPORSI]]*VLOOKUP(Target_AM[[#This Row],[NIPNAS]],Target_CC[],COLUMN(CS$2)+9,0)</f>
        <v>0</v>
      </c>
      <c r="DH625" s="22">
        <f>Target_AM[[#This Row],[PROPORSI]]*VLOOKUP(Target_AM[[#This Row],[NIPNAS]],Target_CC[],COLUMN(CT$2)+9,0)</f>
        <v>0</v>
      </c>
      <c r="DI625" s="22">
        <f>Target_AM[[#This Row],[PROPORSI]]*VLOOKUP(Target_AM[[#This Row],[NIPNAS]],Target_CC[],COLUMN(CU$2)+9,0)</f>
        <v>0</v>
      </c>
      <c r="DJ625" s="22">
        <f>Target_AM[[#This Row],[PROPORSI]]*VLOOKUP(Target_AM[[#This Row],[NIPNAS]],Target_CC[],COLUMN(CV$2)+9,0)</f>
        <v>0</v>
      </c>
      <c r="DK625" s="22">
        <f>Target_AM[[#This Row],[PROPORSI]]*VLOOKUP(Target_AM[[#This Row],[NIPNAS]],Target_CC[],COLUMN(CW$2)+9,0)</f>
        <v>0</v>
      </c>
      <c r="DL625" s="22">
        <f>Target_AM[[#This Row],[PROPORSI]]*VLOOKUP(Target_AM[[#This Row],[NIPNAS]],Target_CC[],COLUMN(CX$2)+9,0)</f>
        <v>0</v>
      </c>
      <c r="DM625" s="22">
        <f>Target_AM[[#This Row],[PROPORSI]]*VLOOKUP(Target_AM[[#This Row],[NIPNAS]],Target_CC[],COLUMN(CY$2)+9,0)</f>
        <v>0</v>
      </c>
      <c r="DN625" s="22">
        <f>Target_AM[[#This Row],[PROPORSI]]*VLOOKUP(Target_AM[[#This Row],[NIPNAS]],Target_CC[],COLUMN(CZ$2)+9,0)</f>
        <v>28230936</v>
      </c>
      <c r="DO625" s="22">
        <f>Target_AM[[#This Row],[PROPORSI]]*VLOOKUP(Target_AM[[#This Row],[NIPNAS]],Target_CC[],COLUMN(DA$2)+9,0)</f>
        <v>0</v>
      </c>
      <c r="DP625" s="22">
        <f>Target_AM[[#This Row],[PROPORSI]]*VLOOKUP(Target_AM[[#This Row],[NIPNAS]],Target_CC[],COLUMN(DB$2)+9,0)</f>
        <v>0</v>
      </c>
      <c r="DQ625" s="22">
        <f>Target_AM[[#This Row],[PROPORSI]]*VLOOKUP(Target_AM[[#This Row],[NIPNAS]],Target_CC[],COLUMN(DC$2)+9,0)</f>
        <v>0</v>
      </c>
      <c r="DR625" s="22">
        <f>Target_AM[[#This Row],[PROPORSI]]*VLOOKUP(Target_AM[[#This Row],[NIPNAS]],Target_CC[],COLUMN(DD$2)+9,0)</f>
        <v>0</v>
      </c>
      <c r="DS625" s="22">
        <f>Target_AM[[#This Row],[PROPORSI]]*VLOOKUP(Target_AM[[#This Row],[NIPNAS]],Target_CC[],COLUMN(DE$2)+9,0)</f>
        <v>0</v>
      </c>
      <c r="DT625" s="22">
        <f>Target_AM[[#This Row],[PROPORSI]]*VLOOKUP(Target_AM[[#This Row],[NIPNAS]],Target_CC[],COLUMN(DF$2)+9,0)</f>
        <v>0</v>
      </c>
      <c r="DU625" s="22">
        <f>Target_AM[[#This Row],[PROPORSI]]*VLOOKUP(Target_AM[[#This Row],[NIPNAS]],Target_CC[],COLUMN(DG$2)+9,0)</f>
        <v>0</v>
      </c>
      <c r="DV625" s="22">
        <f>Target_AM[[#This Row],[PROPORSI]]*VLOOKUP(Target_AM[[#This Row],[NIPNAS]],Target_CC[],COLUMN(DH$2)+9,0)</f>
        <v>0</v>
      </c>
      <c r="DW625" s="22">
        <f>Target_AM[[#This Row],[PROPORSI]]*VLOOKUP(Target_AM[[#This Row],[NIPNAS]],Target_CC[],COLUMN(DI$2)+9,0)</f>
        <v>0</v>
      </c>
      <c r="DX625" s="22">
        <f>Target_AM[[#This Row],[PROPORSI]]*VLOOKUP(Target_AM[[#This Row],[NIPNAS]],Target_CC[],COLUMN(DJ$2)+9,0)</f>
        <v>0</v>
      </c>
      <c r="DY625" s="22">
        <f>Target_AM[[#This Row],[PROPORSI]]*VLOOKUP(Target_AM[[#This Row],[NIPNAS]],Target_CC[],COLUMN(DK$2)+9,0)</f>
        <v>0</v>
      </c>
      <c r="DZ625" s="22">
        <f>Target_AM[[#This Row],[PROPORSI]]*VLOOKUP(Target_AM[[#This Row],[NIPNAS]],Target_CC[],COLUMN(DL$2)+9,0)</f>
        <v>0</v>
      </c>
      <c r="EA625" s="22">
        <f>Target_AM[[#This Row],[PROPORSI]]*VLOOKUP(Target_AM[[#This Row],[NIPNAS]],Target_CC[],COLUMN(DM$2)+9,0)</f>
        <v>0</v>
      </c>
    </row>
    <row r="626" spans="2:131" x14ac:dyDescent="0.3">
      <c r="B626">
        <v>404849</v>
      </c>
      <c r="C626" t="s">
        <v>996</v>
      </c>
      <c r="D626">
        <v>1</v>
      </c>
      <c r="E626" s="8">
        <v>45658</v>
      </c>
      <c r="F626">
        <v>76510235</v>
      </c>
      <c r="G626" t="s">
        <v>245</v>
      </c>
      <c r="J626" t="s">
        <v>1081</v>
      </c>
      <c r="K626" t="s">
        <v>25</v>
      </c>
      <c r="L626" t="s">
        <v>159</v>
      </c>
      <c r="M626" t="s">
        <v>31</v>
      </c>
      <c r="N626" s="23">
        <f>Target_AM[[#This Row],[PROPORSI]]*VLOOKUP(Target_AM[[#This Row],[NIPNAS]],Target_CC[],9,0)</f>
        <v>1552521609.3488667</v>
      </c>
      <c r="O626" s="22">
        <f>Target_AM[[#This Row],[PROPORSI]]*VLOOKUP(Target_AM[[#This Row],[NIPNAS]],Target_CC[],COLUMN(A$2)+9,0)</f>
        <v>82020524.445956826</v>
      </c>
      <c r="P626" s="22">
        <f>Target_AM[[#This Row],[PROPORSI]]*VLOOKUP(Target_AM[[#This Row],[NIPNAS]],Target_CC[],COLUMN(B$2)+9,0)</f>
        <v>32718864.568520371</v>
      </c>
      <c r="Q626" s="22">
        <f>Target_AM[[#This Row],[PROPORSI]]*VLOOKUP(Target_AM[[#This Row],[NIPNAS]],Target_CC[],COLUMN(C$2)+9,0)</f>
        <v>76530911.88403289</v>
      </c>
      <c r="R626" s="22">
        <f>Target_AM[[#This Row],[PROPORSI]]*VLOOKUP(Target_AM[[#This Row],[NIPNAS]],Target_CC[],COLUMN(D$2)+9,0)</f>
        <v>87523667.071028382</v>
      </c>
      <c r="S626" s="22">
        <f>Target_AM[[#This Row],[PROPORSI]]*VLOOKUP(Target_AM[[#This Row],[NIPNAS]],Target_CC[],COLUMN(E$2)+9,0)</f>
        <v>104048109.72858843</v>
      </c>
      <c r="T626" s="22">
        <f>Target_AM[[#This Row],[PROPORSI]]*VLOOKUP(Target_AM[[#This Row],[NIPNAS]],Target_CC[],COLUMN(F$2)+9,0)</f>
        <v>87071411.315553203</v>
      </c>
      <c r="U626" s="22">
        <f>Target_AM[[#This Row],[PROPORSI]]*VLOOKUP(Target_AM[[#This Row],[NIPNAS]],Target_CC[],COLUMN(G$2)+9,0)</f>
        <v>83592512.782308191</v>
      </c>
      <c r="V626" s="22">
        <f>Target_AM[[#This Row],[PROPORSI]]*VLOOKUP(Target_AM[[#This Row],[NIPNAS]],Target_CC[],COLUMN(H$2)+9,0)</f>
        <v>112893595.72143571</v>
      </c>
      <c r="W626" s="22">
        <f>Target_AM[[#This Row],[PROPORSI]]*VLOOKUP(Target_AM[[#This Row],[NIPNAS]],Target_CC[],COLUMN(I$2)+9,0)</f>
        <v>92435327.277118117</v>
      </c>
      <c r="X626" s="22">
        <f>Target_AM[[#This Row],[PROPORSI]]*VLOOKUP(Target_AM[[#This Row],[NIPNAS]],Target_CC[],COLUMN(J$2)+9,0)</f>
        <v>139988584.58053684</v>
      </c>
      <c r="Y626" s="22">
        <f>Target_AM[[#This Row],[PROPORSI]]*VLOOKUP(Target_AM[[#This Row],[NIPNAS]],Target_CC[],COLUMN(K$2)+9,0)</f>
        <v>132011560.10041101</v>
      </c>
      <c r="Z626" s="22">
        <f>Target_AM[[#This Row],[PROPORSI]]*VLOOKUP(Target_AM[[#This Row],[NIPNAS]],Target_CC[],COLUMN(L$2)+9,0)</f>
        <v>89109556.895399481</v>
      </c>
      <c r="AA626" s="22">
        <f>Target_AM[[#This Row],[PROPORSI]]*VLOOKUP(Target_AM[[#This Row],[NIPNAS]],Target_CC[],COLUMN(M$2)+9,0)</f>
        <v>1119944626.3708894</v>
      </c>
      <c r="AB626" s="22">
        <f>Target_AM[[#This Row],[PROPORSI]]*VLOOKUP(Target_AM[[#This Row],[NIPNAS]],Target_CC[],COLUMN(N$2)+9,0)</f>
        <v>874370.08759637177</v>
      </c>
      <c r="AC626" s="22">
        <f>Target_AM[[#This Row],[PROPORSI]]*VLOOKUP(Target_AM[[#This Row],[NIPNAS]],Target_CC[],COLUMN(O$2)+9,0)</f>
        <v>1364877.993876148</v>
      </c>
      <c r="AD626" s="22">
        <f>Target_AM[[#This Row],[PROPORSI]]*VLOOKUP(Target_AM[[#This Row],[NIPNAS]],Target_CC[],COLUMN(P$2)+9,0)</f>
        <v>2783141.8739015013</v>
      </c>
      <c r="AE626" s="22">
        <f>Target_AM[[#This Row],[PROPORSI]]*VLOOKUP(Target_AM[[#This Row],[NIPNAS]],Target_CC[],COLUMN(Q$2)+9,0)</f>
        <v>11065416.652438506</v>
      </c>
      <c r="AF626" s="22">
        <f>Target_AM[[#This Row],[PROPORSI]]*VLOOKUP(Target_AM[[#This Row],[NIPNAS]],Target_CC[],COLUMN(R$2)+9,0)</f>
        <v>11491786.49344717</v>
      </c>
      <c r="AG626" s="22">
        <f>Target_AM[[#This Row],[PROPORSI]]*VLOOKUP(Target_AM[[#This Row],[NIPNAS]],Target_CC[],COLUMN(S$2)+9,0)</f>
        <v>13189992.093368232</v>
      </c>
      <c r="AH626" s="22">
        <f>Target_AM[[#This Row],[PROPORSI]]*VLOOKUP(Target_AM[[#This Row],[NIPNAS]],Target_CC[],COLUMN(T$2)+9,0)</f>
        <v>13863082.970729679</v>
      </c>
      <c r="AI626" s="22">
        <f>Target_AM[[#This Row],[PROPORSI]]*VLOOKUP(Target_AM[[#This Row],[NIPNAS]],Target_CC[],COLUMN(U$2)+9,0)</f>
        <v>19866961.07433176</v>
      </c>
      <c r="AJ626" s="22">
        <f>Target_AM[[#This Row],[PROPORSI]]*VLOOKUP(Target_AM[[#This Row],[NIPNAS]],Target_CC[],COLUMN(V$2)+9,0)</f>
        <v>16888954.396123037</v>
      </c>
      <c r="AK626" s="22">
        <f>Target_AM[[#This Row],[PROPORSI]]*VLOOKUP(Target_AM[[#This Row],[NIPNAS]],Target_CC[],COLUMN(W$2)+9,0)</f>
        <v>16320836.746976972</v>
      </c>
      <c r="AL626" s="22">
        <f>Target_AM[[#This Row],[PROPORSI]]*VLOOKUP(Target_AM[[#This Row],[NIPNAS]],Target_CC[],COLUMN(X$2)+9,0)</f>
        <v>15395499.872763857</v>
      </c>
      <c r="AM626" s="22">
        <f>Target_AM[[#This Row],[PROPORSI]]*VLOOKUP(Target_AM[[#This Row],[NIPNAS]],Target_CC[],COLUMN(Y$2)+9,0)</f>
        <v>11903130.112260416</v>
      </c>
      <c r="AN626" s="22">
        <f>Target_AM[[#This Row],[PROPORSI]]*VLOOKUP(Target_AM[[#This Row],[NIPNAS]],Target_CC[],COLUMN(Z$2)+9,0)</f>
        <v>135008050.36781365</v>
      </c>
      <c r="AO626" s="22">
        <f>Target_AM[[#This Row],[PROPORSI]]*VLOOKUP(Target_AM[[#This Row],[NIPNAS]],Target_CC[],COLUMN(AA$2)+9,0)</f>
        <v>82894894.533553198</v>
      </c>
      <c r="AP626" s="22">
        <f>Target_AM[[#This Row],[PROPORSI]]*VLOOKUP(Target_AM[[#This Row],[NIPNAS]],Target_CC[],COLUMN(AB$2)+9,0)</f>
        <v>34083742.562396519</v>
      </c>
      <c r="AQ626" s="22">
        <f>Target_AM[[#This Row],[PROPORSI]]*VLOOKUP(Target_AM[[#This Row],[NIPNAS]],Target_CC[],COLUMN(AC$2)+9,0)</f>
        <v>79314053.757934391</v>
      </c>
      <c r="AR626" s="22">
        <f>Target_AM[[#This Row],[PROPORSI]]*VLOOKUP(Target_AM[[#This Row],[NIPNAS]],Target_CC[],COLUMN(AD$2)+9,0)</f>
        <v>98589083.723466888</v>
      </c>
      <c r="AS626" s="22">
        <f>Target_AM[[#This Row],[PROPORSI]]*VLOOKUP(Target_AM[[#This Row],[NIPNAS]],Target_CC[],COLUMN(AE$2)+9,0)</f>
        <v>115539896.2220356</v>
      </c>
      <c r="AT626" s="22">
        <f>Target_AM[[#This Row],[PROPORSI]]*VLOOKUP(Target_AM[[#This Row],[NIPNAS]],Target_CC[],COLUMN(AF$2)+9,0)</f>
        <v>100261403.40892144</v>
      </c>
      <c r="AU626" s="22">
        <f>Target_AM[[#This Row],[PROPORSI]]*VLOOKUP(Target_AM[[#This Row],[NIPNAS]],Target_CC[],COLUMN(AG$2)+9,0)</f>
        <v>97455595.75303787</v>
      </c>
      <c r="AV626" s="22">
        <f>Target_AM[[#This Row],[PROPORSI]]*VLOOKUP(Target_AM[[#This Row],[NIPNAS]],Target_CC[],COLUMN(AH$2)+9,0)</f>
        <v>132760556.79576747</v>
      </c>
      <c r="AW626" s="22">
        <f>Target_AM[[#This Row],[PROPORSI]]*VLOOKUP(Target_AM[[#This Row],[NIPNAS]],Target_CC[],COLUMN(AI$2)+9,0)</f>
        <v>109324281.67324115</v>
      </c>
      <c r="AX626" s="22">
        <f>Target_AM[[#This Row],[PROPORSI]]*VLOOKUP(Target_AM[[#This Row],[NIPNAS]],Target_CC[],COLUMN(AJ$2)+9,0)</f>
        <v>156309421.32751381</v>
      </c>
      <c r="AY626" s="22">
        <f>Target_AM[[#This Row],[PROPORSI]]*VLOOKUP(Target_AM[[#This Row],[NIPNAS]],Target_CC[],COLUMN(AK$2)+9,0)</f>
        <v>147407059.97317487</v>
      </c>
      <c r="AZ626" s="22">
        <f>Target_AM[[#This Row],[PROPORSI]]*VLOOKUP(Target_AM[[#This Row],[NIPNAS]],Target_CC[],COLUMN(AL$2)+9,0)</f>
        <v>101012687.0076599</v>
      </c>
      <c r="BA626" s="22">
        <f>Target_AM[[#This Row],[PROPORSI]]*VLOOKUP(Target_AM[[#This Row],[NIPNAS]],Target_CC[],COLUMN(AM$2)+9,0)</f>
        <v>1254952676.738703</v>
      </c>
      <c r="BB626" s="22">
        <f>Target_AM[[#This Row],[PROPORSI]]*VLOOKUP(Target_AM[[#This Row],[NIPNAS]],Target_CC[],COLUMN(AN$2)+9,0)</f>
        <v>0</v>
      </c>
      <c r="BC626" s="22">
        <f>Target_AM[[#This Row],[PROPORSI]]*VLOOKUP(Target_AM[[#This Row],[NIPNAS]],Target_CC[],COLUMN(AO$2)+9,0)</f>
        <v>0</v>
      </c>
      <c r="BD626" s="22">
        <f>Target_AM[[#This Row],[PROPORSI]]*VLOOKUP(Target_AM[[#This Row],[NIPNAS]],Target_CC[],COLUMN(AP$2)+9,0)</f>
        <v>0</v>
      </c>
      <c r="BE626" s="22">
        <f>Target_AM[[#This Row],[PROPORSI]]*VLOOKUP(Target_AM[[#This Row],[NIPNAS]],Target_CC[],COLUMN(AQ$2)+9,0)</f>
        <v>0</v>
      </c>
      <c r="BF626" s="22">
        <f>Target_AM[[#This Row],[PROPORSI]]*VLOOKUP(Target_AM[[#This Row],[NIPNAS]],Target_CC[],COLUMN(AR$2)+9,0)</f>
        <v>0</v>
      </c>
      <c r="BG626" s="22">
        <f>Target_AM[[#This Row],[PROPORSI]]*VLOOKUP(Target_AM[[#This Row],[NIPNAS]],Target_CC[],COLUMN(AS$2)+9,0)</f>
        <v>0</v>
      </c>
      <c r="BH626" s="22">
        <f>Target_AM[[#This Row],[PROPORSI]]*VLOOKUP(Target_AM[[#This Row],[NIPNAS]],Target_CC[],COLUMN(AT$2)+9,0)</f>
        <v>0</v>
      </c>
      <c r="BI626" s="22">
        <f>Target_AM[[#This Row],[PROPORSI]]*VLOOKUP(Target_AM[[#This Row],[NIPNAS]],Target_CC[],COLUMN(AU$2)+9,0)</f>
        <v>0</v>
      </c>
      <c r="BJ626" s="22">
        <f>Target_AM[[#This Row],[PROPORSI]]*VLOOKUP(Target_AM[[#This Row],[NIPNAS]],Target_CC[],COLUMN(AV$2)+9,0)</f>
        <v>0</v>
      </c>
      <c r="BK626" s="22">
        <f>Target_AM[[#This Row],[PROPORSI]]*VLOOKUP(Target_AM[[#This Row],[NIPNAS]],Target_CC[],COLUMN(AW$2)+9,0)</f>
        <v>0</v>
      </c>
      <c r="BL626" s="22">
        <f>Target_AM[[#This Row],[PROPORSI]]*VLOOKUP(Target_AM[[#This Row],[NIPNAS]],Target_CC[],COLUMN(AX$2)+9,0)</f>
        <v>0</v>
      </c>
      <c r="BM626" s="22">
        <f>Target_AM[[#This Row],[PROPORSI]]*VLOOKUP(Target_AM[[#This Row],[NIPNAS]],Target_CC[],COLUMN(AY$2)+9,0)</f>
        <v>0</v>
      </c>
      <c r="BN626" s="22">
        <f>Target_AM[[#This Row],[PROPORSI]]*VLOOKUP(Target_AM[[#This Row],[NIPNAS]],Target_CC[],COLUMN(AZ$2)+9,0)</f>
        <v>0</v>
      </c>
      <c r="BO626" s="22">
        <f>Target_AM[[#This Row],[PROPORSI]]*VLOOKUP(Target_AM[[#This Row],[NIPNAS]],Target_CC[],COLUMN(BA$2)+9,0)</f>
        <v>199722167</v>
      </c>
      <c r="BP626" s="22">
        <f>Target_AM[[#This Row],[PROPORSI]]*VLOOKUP(Target_AM[[#This Row],[NIPNAS]],Target_CC[],COLUMN(BB$2)+9,0)</f>
        <v>128800161</v>
      </c>
      <c r="BQ626" s="22">
        <f>Target_AM[[#This Row],[PROPORSI]]*VLOOKUP(Target_AM[[#This Row],[NIPNAS]],Target_CC[],COLUMN(BC$2)+9,0)</f>
        <v>233676012</v>
      </c>
      <c r="BR626" s="22">
        <f>Target_AM[[#This Row],[PROPORSI]]*VLOOKUP(Target_AM[[#This Row],[NIPNAS]],Target_CC[],COLUMN(BD$2)+9,0)</f>
        <v>99180756</v>
      </c>
      <c r="BS626" s="22">
        <f>Target_AM[[#This Row],[PROPORSI]]*VLOOKUP(Target_AM[[#This Row],[NIPNAS]],Target_CC[],COLUMN(BE$2)+9,0)</f>
        <v>99180756</v>
      </c>
      <c r="BT626" s="22">
        <f>Target_AM[[#This Row],[PROPORSI]]*VLOOKUP(Target_AM[[#This Row],[NIPNAS]],Target_CC[],COLUMN(BF$2)+9,0)</f>
        <v>99180756</v>
      </c>
      <c r="BU626" s="22">
        <f>Target_AM[[#This Row],[PROPORSI]]*VLOOKUP(Target_AM[[#This Row],[NIPNAS]],Target_CC[],COLUMN(BG$2)+9,0)</f>
        <v>99180756</v>
      </c>
      <c r="BV626" s="22">
        <f>Target_AM[[#This Row],[PROPORSI]]*VLOOKUP(Target_AM[[#This Row],[NIPNAS]],Target_CC[],COLUMN(BH$2)+9,0)</f>
        <v>99180756</v>
      </c>
      <c r="BW626" s="22">
        <f>Target_AM[[#This Row],[PROPORSI]]*VLOOKUP(Target_AM[[#This Row],[NIPNAS]],Target_CC[],COLUMN(BI$2)+9,0)</f>
        <v>99180756</v>
      </c>
      <c r="BX626" s="22">
        <f>Target_AM[[#This Row],[PROPORSI]]*VLOOKUP(Target_AM[[#This Row],[NIPNAS]],Target_CC[],COLUMN(BJ$2)+9,0)</f>
        <v>99180756</v>
      </c>
      <c r="BY626" s="22">
        <f>Target_AM[[#This Row],[PROPORSI]]*VLOOKUP(Target_AM[[#This Row],[NIPNAS]],Target_CC[],COLUMN(BK$2)+9,0)</f>
        <v>99180756</v>
      </c>
      <c r="BZ626" s="22">
        <f>Target_AM[[#This Row],[PROPORSI]]*VLOOKUP(Target_AM[[#This Row],[NIPNAS]],Target_CC[],COLUMN(BL$2)+9,0)</f>
        <v>99180756</v>
      </c>
      <c r="CA626" s="22">
        <f>Target_AM[[#This Row],[PROPORSI]]*VLOOKUP(Target_AM[[#This Row],[NIPNAS]],Target_CC[],COLUMN(BM$2)+9,0)</f>
        <v>1454825144</v>
      </c>
      <c r="CB626" s="22">
        <f>Target_AM[[#This Row],[PROPORSI]]*VLOOKUP(Target_AM[[#This Row],[NIPNAS]],Target_CC[],COLUMN(BN$2)+9,0)</f>
        <v>7165000</v>
      </c>
      <c r="CC626" s="22">
        <f>Target_AM[[#This Row],[PROPORSI]]*VLOOKUP(Target_AM[[#This Row],[NIPNAS]],Target_CC[],COLUMN(BO$2)+9,0)</f>
        <v>5365000</v>
      </c>
      <c r="CD626" s="22">
        <f>Target_AM[[#This Row],[PROPORSI]]*VLOOKUP(Target_AM[[#This Row],[NIPNAS]],Target_CC[],COLUMN(BP$2)+9,0)</f>
        <v>5365000</v>
      </c>
      <c r="CE626" s="22">
        <f>Target_AM[[#This Row],[PROPORSI]]*VLOOKUP(Target_AM[[#This Row],[NIPNAS]],Target_CC[],COLUMN(BQ$2)+9,0)</f>
        <v>5096750</v>
      </c>
      <c r="CF626" s="22">
        <f>Target_AM[[#This Row],[PROPORSI]]*VLOOKUP(Target_AM[[#This Row],[NIPNAS]],Target_CC[],COLUMN(BR$2)+9,0)</f>
        <v>5096750</v>
      </c>
      <c r="CG626" s="22">
        <f>Target_AM[[#This Row],[PROPORSI]]*VLOOKUP(Target_AM[[#This Row],[NIPNAS]],Target_CC[],COLUMN(BS$2)+9,0)</f>
        <v>5096750</v>
      </c>
      <c r="CH626" s="22">
        <f>Target_AM[[#This Row],[PROPORSI]]*VLOOKUP(Target_AM[[#This Row],[NIPNAS]],Target_CC[],COLUMN(BT$2)+9,0)</f>
        <v>5096750</v>
      </c>
      <c r="CI626" s="22">
        <f>Target_AM[[#This Row],[PROPORSI]]*VLOOKUP(Target_AM[[#This Row],[NIPNAS]],Target_CC[],COLUMN(BU$2)+9,0)</f>
        <v>5096750</v>
      </c>
      <c r="CJ626" s="22">
        <f>Target_AM[[#This Row],[PROPORSI]]*VLOOKUP(Target_AM[[#This Row],[NIPNAS]],Target_CC[],COLUMN(BV$2)+9,0)</f>
        <v>5096750</v>
      </c>
      <c r="CK626" s="22">
        <f>Target_AM[[#This Row],[PROPORSI]]*VLOOKUP(Target_AM[[#This Row],[NIPNAS]],Target_CC[],COLUMN(BW$2)+9,0)</f>
        <v>5096750</v>
      </c>
      <c r="CL626" s="22">
        <f>Target_AM[[#This Row],[PROPORSI]]*VLOOKUP(Target_AM[[#This Row],[NIPNAS]],Target_CC[],COLUMN(BX$2)+9,0)</f>
        <v>5096750</v>
      </c>
      <c r="CM626" s="22">
        <f>Target_AM[[#This Row],[PROPORSI]]*VLOOKUP(Target_AM[[#This Row],[NIPNAS]],Target_CC[],COLUMN(BY$2)+9,0)</f>
        <v>5096750</v>
      </c>
      <c r="CN626" s="22">
        <f>Target_AM[[#This Row],[PROPORSI]]*VLOOKUP(Target_AM[[#This Row],[NIPNAS]],Target_CC[],COLUMN(BZ$2)+9,0)</f>
        <v>63765750</v>
      </c>
      <c r="CO626" s="22">
        <f>Target_AM[[#This Row],[PROPORSI]]*VLOOKUP(Target_AM[[#This Row],[NIPNAS]],Target_CC[],COLUMN(CA$2)+9,0)</f>
        <v>96713167</v>
      </c>
      <c r="CP626" s="22">
        <f>Target_AM[[#This Row],[PROPORSI]]*VLOOKUP(Target_AM[[#This Row],[NIPNAS]],Target_CC[],COLUMN(CB$2)+9,0)</f>
        <v>94119161</v>
      </c>
      <c r="CQ626" s="22">
        <f>Target_AM[[#This Row],[PROPORSI]]*VLOOKUP(Target_AM[[#This Row],[NIPNAS]],Target_CC[],COLUMN(CC$2)+9,0)</f>
        <v>94084006</v>
      </c>
      <c r="CR626" s="22">
        <f>Target_AM[[#This Row],[PROPORSI]]*VLOOKUP(Target_AM[[#This Row],[NIPNAS]],Target_CC[],COLUMN(CD$2)+9,0)</f>
        <v>94084006</v>
      </c>
      <c r="CS626" s="22">
        <f>Target_AM[[#This Row],[PROPORSI]]*VLOOKUP(Target_AM[[#This Row],[NIPNAS]],Target_CC[],COLUMN(CE$2)+9,0)</f>
        <v>94084006</v>
      </c>
      <c r="CT626" s="22">
        <f>Target_AM[[#This Row],[PROPORSI]]*VLOOKUP(Target_AM[[#This Row],[NIPNAS]],Target_CC[],COLUMN(CF$2)+9,0)</f>
        <v>94084006</v>
      </c>
      <c r="CU626" s="22">
        <f>Target_AM[[#This Row],[PROPORSI]]*VLOOKUP(Target_AM[[#This Row],[NIPNAS]],Target_CC[],COLUMN(CG$2)+9,0)</f>
        <v>94084006</v>
      </c>
      <c r="CV626" s="22">
        <f>Target_AM[[#This Row],[PROPORSI]]*VLOOKUP(Target_AM[[#This Row],[NIPNAS]],Target_CC[],COLUMN(CH$2)+9,0)</f>
        <v>94084006</v>
      </c>
      <c r="CW626" s="22">
        <f>Target_AM[[#This Row],[PROPORSI]]*VLOOKUP(Target_AM[[#This Row],[NIPNAS]],Target_CC[],COLUMN(CI$2)+9,0)</f>
        <v>94084006</v>
      </c>
      <c r="CX626" s="22">
        <f>Target_AM[[#This Row],[PROPORSI]]*VLOOKUP(Target_AM[[#This Row],[NIPNAS]],Target_CC[],COLUMN(CJ$2)+9,0)</f>
        <v>94084006</v>
      </c>
      <c r="CY626" s="22">
        <f>Target_AM[[#This Row],[PROPORSI]]*VLOOKUP(Target_AM[[#This Row],[NIPNAS]],Target_CC[],COLUMN(CK$2)+9,0)</f>
        <v>94084006</v>
      </c>
      <c r="CZ626" s="22">
        <f>Target_AM[[#This Row],[PROPORSI]]*VLOOKUP(Target_AM[[#This Row],[NIPNAS]],Target_CC[],COLUMN(CL$2)+9,0)</f>
        <v>94084006</v>
      </c>
      <c r="DA626" s="22">
        <f>Target_AM[[#This Row],[PROPORSI]]*VLOOKUP(Target_AM[[#This Row],[NIPNAS]],Target_CC[],COLUMN(CM$2)+9,0)</f>
        <v>1131672388</v>
      </c>
      <c r="DB626" s="22">
        <f>Target_AM[[#This Row],[PROPORSI]]*VLOOKUP(Target_AM[[#This Row],[NIPNAS]],Target_CC[],COLUMN(CN$2)+9,0)</f>
        <v>0</v>
      </c>
      <c r="DC626" s="22">
        <f>Target_AM[[#This Row],[PROPORSI]]*VLOOKUP(Target_AM[[#This Row],[NIPNAS]],Target_CC[],COLUMN(CO$2)+9,0)</f>
        <v>0</v>
      </c>
      <c r="DD626" s="22">
        <f>Target_AM[[#This Row],[PROPORSI]]*VLOOKUP(Target_AM[[#This Row],[NIPNAS]],Target_CC[],COLUMN(CP$2)+9,0)</f>
        <v>134227006</v>
      </c>
      <c r="DE626" s="22">
        <f>Target_AM[[#This Row],[PROPORSI]]*VLOOKUP(Target_AM[[#This Row],[NIPNAS]],Target_CC[],COLUMN(CQ$2)+9,0)</f>
        <v>0</v>
      </c>
      <c r="DF626" s="22">
        <f>Target_AM[[#This Row],[PROPORSI]]*VLOOKUP(Target_AM[[#This Row],[NIPNAS]],Target_CC[],COLUMN(CR$2)+9,0)</f>
        <v>0</v>
      </c>
      <c r="DG626" s="22">
        <f>Target_AM[[#This Row],[PROPORSI]]*VLOOKUP(Target_AM[[#This Row],[NIPNAS]],Target_CC[],COLUMN(CS$2)+9,0)</f>
        <v>0</v>
      </c>
      <c r="DH626" s="22">
        <f>Target_AM[[#This Row],[PROPORSI]]*VLOOKUP(Target_AM[[#This Row],[NIPNAS]],Target_CC[],COLUMN(CT$2)+9,0)</f>
        <v>0</v>
      </c>
      <c r="DI626" s="22">
        <f>Target_AM[[#This Row],[PROPORSI]]*VLOOKUP(Target_AM[[#This Row],[NIPNAS]],Target_CC[],COLUMN(CU$2)+9,0)</f>
        <v>0</v>
      </c>
      <c r="DJ626" s="22">
        <f>Target_AM[[#This Row],[PROPORSI]]*VLOOKUP(Target_AM[[#This Row],[NIPNAS]],Target_CC[],COLUMN(CV$2)+9,0)</f>
        <v>0</v>
      </c>
      <c r="DK626" s="22">
        <f>Target_AM[[#This Row],[PROPORSI]]*VLOOKUP(Target_AM[[#This Row],[NIPNAS]],Target_CC[],COLUMN(CW$2)+9,0)</f>
        <v>0</v>
      </c>
      <c r="DL626" s="22">
        <f>Target_AM[[#This Row],[PROPORSI]]*VLOOKUP(Target_AM[[#This Row],[NIPNAS]],Target_CC[],COLUMN(CX$2)+9,0)</f>
        <v>0</v>
      </c>
      <c r="DM626" s="22">
        <f>Target_AM[[#This Row],[PROPORSI]]*VLOOKUP(Target_AM[[#This Row],[NIPNAS]],Target_CC[],COLUMN(CY$2)+9,0)</f>
        <v>0</v>
      </c>
      <c r="DN626" s="22">
        <f>Target_AM[[#This Row],[PROPORSI]]*VLOOKUP(Target_AM[[#This Row],[NIPNAS]],Target_CC[],COLUMN(CZ$2)+9,0)</f>
        <v>134227006</v>
      </c>
      <c r="DO626" s="22">
        <f>Target_AM[[#This Row],[PROPORSI]]*VLOOKUP(Target_AM[[#This Row],[NIPNAS]],Target_CC[],COLUMN(DA$2)+9,0)</f>
        <v>0</v>
      </c>
      <c r="DP626" s="22">
        <f>Target_AM[[#This Row],[PROPORSI]]*VLOOKUP(Target_AM[[#This Row],[NIPNAS]],Target_CC[],COLUMN(DB$2)+9,0)</f>
        <v>0</v>
      </c>
      <c r="DQ626" s="22">
        <f>Target_AM[[#This Row],[PROPORSI]]*VLOOKUP(Target_AM[[#This Row],[NIPNAS]],Target_CC[],COLUMN(DC$2)+9,0)</f>
        <v>0</v>
      </c>
      <c r="DR626" s="22">
        <f>Target_AM[[#This Row],[PROPORSI]]*VLOOKUP(Target_AM[[#This Row],[NIPNAS]],Target_CC[],COLUMN(DD$2)+9,0)</f>
        <v>0</v>
      </c>
      <c r="DS626" s="22">
        <f>Target_AM[[#This Row],[PROPORSI]]*VLOOKUP(Target_AM[[#This Row],[NIPNAS]],Target_CC[],COLUMN(DE$2)+9,0)</f>
        <v>0</v>
      </c>
      <c r="DT626" s="22">
        <f>Target_AM[[#This Row],[PROPORSI]]*VLOOKUP(Target_AM[[#This Row],[NIPNAS]],Target_CC[],COLUMN(DF$2)+9,0)</f>
        <v>0</v>
      </c>
      <c r="DU626" s="22">
        <f>Target_AM[[#This Row],[PROPORSI]]*VLOOKUP(Target_AM[[#This Row],[NIPNAS]],Target_CC[],COLUMN(DG$2)+9,0)</f>
        <v>0</v>
      </c>
      <c r="DV626" s="22">
        <f>Target_AM[[#This Row],[PROPORSI]]*VLOOKUP(Target_AM[[#This Row],[NIPNAS]],Target_CC[],COLUMN(DH$2)+9,0)</f>
        <v>0</v>
      </c>
      <c r="DW626" s="22">
        <f>Target_AM[[#This Row],[PROPORSI]]*VLOOKUP(Target_AM[[#This Row],[NIPNAS]],Target_CC[],COLUMN(DI$2)+9,0)</f>
        <v>0</v>
      </c>
      <c r="DX626" s="22">
        <f>Target_AM[[#This Row],[PROPORSI]]*VLOOKUP(Target_AM[[#This Row],[NIPNAS]],Target_CC[],COLUMN(DJ$2)+9,0)</f>
        <v>0</v>
      </c>
      <c r="DY626" s="22">
        <f>Target_AM[[#This Row],[PROPORSI]]*VLOOKUP(Target_AM[[#This Row],[NIPNAS]],Target_CC[],COLUMN(DK$2)+9,0)</f>
        <v>0</v>
      </c>
      <c r="DZ626" s="22">
        <f>Target_AM[[#This Row],[PROPORSI]]*VLOOKUP(Target_AM[[#This Row],[NIPNAS]],Target_CC[],COLUMN(DL$2)+9,0)</f>
        <v>0</v>
      </c>
      <c r="EA626" s="22">
        <f>Target_AM[[#This Row],[PROPORSI]]*VLOOKUP(Target_AM[[#This Row],[NIPNAS]],Target_CC[],COLUMN(DM$2)+9,0)</f>
        <v>0</v>
      </c>
    </row>
    <row r="627" spans="2:131" x14ac:dyDescent="0.3">
      <c r="B627">
        <v>980070</v>
      </c>
      <c r="C627" t="s">
        <v>1074</v>
      </c>
      <c r="D627">
        <v>1</v>
      </c>
      <c r="E627" s="8">
        <v>45658</v>
      </c>
      <c r="F627">
        <v>76510236</v>
      </c>
      <c r="G627" t="s">
        <v>196</v>
      </c>
      <c r="J627" t="s">
        <v>1081</v>
      </c>
      <c r="K627" t="s">
        <v>21</v>
      </c>
      <c r="L627" t="s">
        <v>159</v>
      </c>
      <c r="M627" t="s">
        <v>31</v>
      </c>
      <c r="N627" s="23">
        <f>Target_AM[[#This Row],[PROPORSI]]*VLOOKUP(Target_AM[[#This Row],[NIPNAS]],Target_CC[],9,0)</f>
        <v>3076925011.5006499</v>
      </c>
      <c r="O627" s="22">
        <f>Target_AM[[#This Row],[PROPORSI]]*VLOOKUP(Target_AM[[#This Row],[NIPNAS]],Target_CC[],COLUMN(A$2)+9,0)</f>
        <v>278416081.72852105</v>
      </c>
      <c r="P627" s="22">
        <f>Target_AM[[#This Row],[PROPORSI]]*VLOOKUP(Target_AM[[#This Row],[NIPNAS]],Target_CC[],COLUMN(B$2)+9,0)</f>
        <v>277387212.66400617</v>
      </c>
      <c r="Q627" s="22">
        <f>Target_AM[[#This Row],[PROPORSI]]*VLOOKUP(Target_AM[[#This Row],[NIPNAS]],Target_CC[],COLUMN(C$2)+9,0)</f>
        <v>260957265.94542757</v>
      </c>
      <c r="R627" s="22">
        <f>Target_AM[[#This Row],[PROPORSI]]*VLOOKUP(Target_AM[[#This Row],[NIPNAS]],Target_CC[],COLUMN(D$2)+9,0)</f>
        <v>195192864.55947658</v>
      </c>
      <c r="S627" s="22">
        <f>Target_AM[[#This Row],[PROPORSI]]*VLOOKUP(Target_AM[[#This Row],[NIPNAS]],Target_CC[],COLUMN(E$2)+9,0)</f>
        <v>185143297.63571969</v>
      </c>
      <c r="T627" s="22">
        <f>Target_AM[[#This Row],[PROPORSI]]*VLOOKUP(Target_AM[[#This Row],[NIPNAS]],Target_CC[],COLUMN(F$2)+9,0)</f>
        <v>166496272.66491622</v>
      </c>
      <c r="U627" s="22">
        <f>Target_AM[[#This Row],[PROPORSI]]*VLOOKUP(Target_AM[[#This Row],[NIPNAS]],Target_CC[],COLUMN(G$2)+9,0)</f>
        <v>410428652.75721371</v>
      </c>
      <c r="V627" s="22">
        <f>Target_AM[[#This Row],[PROPORSI]]*VLOOKUP(Target_AM[[#This Row],[NIPNAS]],Target_CC[],COLUMN(H$2)+9,0)</f>
        <v>118275531.31972717</v>
      </c>
      <c r="W627" s="22">
        <f>Target_AM[[#This Row],[PROPORSI]]*VLOOKUP(Target_AM[[#This Row],[NIPNAS]],Target_CC[],COLUMN(I$2)+9,0)</f>
        <v>144338051.32707208</v>
      </c>
      <c r="X627" s="22">
        <f>Target_AM[[#This Row],[PROPORSI]]*VLOOKUP(Target_AM[[#This Row],[NIPNAS]],Target_CC[],COLUMN(J$2)+9,0)</f>
        <v>220122080.43630236</v>
      </c>
      <c r="Y627" s="22">
        <f>Target_AM[[#This Row],[PROPORSI]]*VLOOKUP(Target_AM[[#This Row],[NIPNAS]],Target_CC[],COLUMN(K$2)+9,0)</f>
        <v>132283339.55405608</v>
      </c>
      <c r="Z627" s="22">
        <f>Target_AM[[#This Row],[PROPORSI]]*VLOOKUP(Target_AM[[#This Row],[NIPNAS]],Target_CC[],COLUMN(L$2)+9,0)</f>
        <v>278650471.69695455</v>
      </c>
      <c r="AA627" s="22">
        <f>Target_AM[[#This Row],[PROPORSI]]*VLOOKUP(Target_AM[[#This Row],[NIPNAS]],Target_CC[],COLUMN(M$2)+9,0)</f>
        <v>2667691122.2893939</v>
      </c>
      <c r="AB627" s="22">
        <f>Target_AM[[#This Row],[PROPORSI]]*VLOOKUP(Target_AM[[#This Row],[NIPNAS]],Target_CC[],COLUMN(N$2)+9,0)</f>
        <v>2968021.6679131985</v>
      </c>
      <c r="AC627" s="22">
        <f>Target_AM[[#This Row],[PROPORSI]]*VLOOKUP(Target_AM[[#This Row],[NIPNAS]],Target_CC[],COLUMN(O$2)+9,0)</f>
        <v>11571297.08932519</v>
      </c>
      <c r="AD627" s="22">
        <f>Target_AM[[#This Row],[PROPORSI]]*VLOOKUP(Target_AM[[#This Row],[NIPNAS]],Target_CC[],COLUMN(P$2)+9,0)</f>
        <v>9490035.8073884547</v>
      </c>
      <c r="AE627" s="22">
        <f>Target_AM[[#This Row],[PROPORSI]]*VLOOKUP(Target_AM[[#This Row],[NIPNAS]],Target_CC[],COLUMN(Q$2)+9,0)</f>
        <v>24677786.548646122</v>
      </c>
      <c r="AF627" s="22">
        <f>Target_AM[[#This Row],[PROPORSI]]*VLOOKUP(Target_AM[[#This Row],[NIPNAS]],Target_CC[],COLUMN(R$2)+9,0)</f>
        <v>20448494.957499862</v>
      </c>
      <c r="AG627" s="22">
        <f>Target_AM[[#This Row],[PROPORSI]]*VLOOKUP(Target_AM[[#This Row],[NIPNAS]],Target_CC[],COLUMN(S$2)+9,0)</f>
        <v>25221648.378556222</v>
      </c>
      <c r="AH627" s="22">
        <f>Target_AM[[#This Row],[PROPORSI]]*VLOOKUP(Target_AM[[#This Row],[NIPNAS]],Target_CC[],COLUMN(T$2)+9,0)</f>
        <v>68065981.956487536</v>
      </c>
      <c r="AI627" s="22">
        <f>Target_AM[[#This Row],[PROPORSI]]*VLOOKUP(Target_AM[[#This Row],[NIPNAS]],Target_CC[],COLUMN(U$2)+9,0)</f>
        <v>20814071.531329259</v>
      </c>
      <c r="AJ627" s="22">
        <f>Target_AM[[#This Row],[PROPORSI]]*VLOOKUP(Target_AM[[#This Row],[NIPNAS]],Target_CC[],COLUMN(V$2)+9,0)</f>
        <v>26372154.870831817</v>
      </c>
      <c r="AK627" s="22">
        <f>Target_AM[[#This Row],[PROPORSI]]*VLOOKUP(Target_AM[[#This Row],[NIPNAS]],Target_CC[],COLUMN(W$2)+9,0)</f>
        <v>25663353.551081747</v>
      </c>
      <c r="AL627" s="22">
        <f>Target_AM[[#This Row],[PROPORSI]]*VLOOKUP(Target_AM[[#This Row],[NIPNAS]],Target_CC[],COLUMN(X$2)+9,0)</f>
        <v>15427195.434431583</v>
      </c>
      <c r="AM627" s="22">
        <f>Target_AM[[#This Row],[PROPORSI]]*VLOOKUP(Target_AM[[#This Row],[NIPNAS]],Target_CC[],COLUMN(Y$2)+9,0)</f>
        <v>37221740.69774586</v>
      </c>
      <c r="AN627" s="22">
        <f>Target_AM[[#This Row],[PROPORSI]]*VLOOKUP(Target_AM[[#This Row],[NIPNAS]],Target_CC[],COLUMN(Z$2)+9,0)</f>
        <v>287941782.49123681</v>
      </c>
      <c r="AO627" s="22">
        <f>Target_AM[[#This Row],[PROPORSI]]*VLOOKUP(Target_AM[[#This Row],[NIPNAS]],Target_CC[],COLUMN(AA$2)+9,0)</f>
        <v>281384103.39643425</v>
      </c>
      <c r="AP627" s="22">
        <f>Target_AM[[#This Row],[PROPORSI]]*VLOOKUP(Target_AM[[#This Row],[NIPNAS]],Target_CC[],COLUMN(AB$2)+9,0)</f>
        <v>288958509.75333136</v>
      </c>
      <c r="AQ627" s="22">
        <f>Target_AM[[#This Row],[PROPORSI]]*VLOOKUP(Target_AM[[#This Row],[NIPNAS]],Target_CC[],COLUMN(AC$2)+9,0)</f>
        <v>270447301.75281602</v>
      </c>
      <c r="AR627" s="22">
        <f>Target_AM[[#This Row],[PROPORSI]]*VLOOKUP(Target_AM[[#This Row],[NIPNAS]],Target_CC[],COLUMN(AD$2)+9,0)</f>
        <v>219870651.10812271</v>
      </c>
      <c r="AS627" s="22">
        <f>Target_AM[[#This Row],[PROPORSI]]*VLOOKUP(Target_AM[[#This Row],[NIPNAS]],Target_CC[],COLUMN(AE$2)+9,0)</f>
        <v>205591792.59321955</v>
      </c>
      <c r="AT627" s="22">
        <f>Target_AM[[#This Row],[PROPORSI]]*VLOOKUP(Target_AM[[#This Row],[NIPNAS]],Target_CC[],COLUMN(AF$2)+9,0)</f>
        <v>191717921.04347244</v>
      </c>
      <c r="AU627" s="22">
        <f>Target_AM[[#This Row],[PROPORSI]]*VLOOKUP(Target_AM[[#This Row],[NIPNAS]],Target_CC[],COLUMN(AG$2)+9,0)</f>
        <v>478494634.71370125</v>
      </c>
      <c r="AV627" s="22">
        <f>Target_AM[[#This Row],[PROPORSI]]*VLOOKUP(Target_AM[[#This Row],[NIPNAS]],Target_CC[],COLUMN(AH$2)+9,0)</f>
        <v>139089602.85105643</v>
      </c>
      <c r="AW627" s="22">
        <f>Target_AM[[#This Row],[PROPORSI]]*VLOOKUP(Target_AM[[#This Row],[NIPNAS]],Target_CC[],COLUMN(AI$2)+9,0)</f>
        <v>170710206.1979039</v>
      </c>
      <c r="AX627" s="22">
        <f>Target_AM[[#This Row],[PROPORSI]]*VLOOKUP(Target_AM[[#This Row],[NIPNAS]],Target_CC[],COLUMN(AJ$2)+9,0)</f>
        <v>245785433.98738411</v>
      </c>
      <c r="AY627" s="22">
        <f>Target_AM[[#This Row],[PROPORSI]]*VLOOKUP(Target_AM[[#This Row],[NIPNAS]],Target_CC[],COLUMN(AK$2)+9,0)</f>
        <v>147710534.98848766</v>
      </c>
      <c r="AZ627" s="22">
        <f>Target_AM[[#This Row],[PROPORSI]]*VLOOKUP(Target_AM[[#This Row],[NIPNAS]],Target_CC[],COLUMN(AL$2)+9,0)</f>
        <v>315872212.39470041</v>
      </c>
      <c r="BA627" s="22">
        <f>Target_AM[[#This Row],[PROPORSI]]*VLOOKUP(Target_AM[[#This Row],[NIPNAS]],Target_CC[],COLUMN(AM$2)+9,0)</f>
        <v>2955632904.7806306</v>
      </c>
      <c r="BB627" s="22">
        <f>Target_AM[[#This Row],[PROPORSI]]*VLOOKUP(Target_AM[[#This Row],[NIPNAS]],Target_CC[],COLUMN(AN$2)+9,0)</f>
        <v>0</v>
      </c>
      <c r="BC627" s="22">
        <f>Target_AM[[#This Row],[PROPORSI]]*VLOOKUP(Target_AM[[#This Row],[NIPNAS]],Target_CC[],COLUMN(AO$2)+9,0)</f>
        <v>0</v>
      </c>
      <c r="BD627" s="22">
        <f>Target_AM[[#This Row],[PROPORSI]]*VLOOKUP(Target_AM[[#This Row],[NIPNAS]],Target_CC[],COLUMN(AP$2)+9,0)</f>
        <v>0</v>
      </c>
      <c r="BE627" s="22">
        <f>Target_AM[[#This Row],[PROPORSI]]*VLOOKUP(Target_AM[[#This Row],[NIPNAS]],Target_CC[],COLUMN(AQ$2)+9,0)</f>
        <v>0</v>
      </c>
      <c r="BF627" s="22">
        <f>Target_AM[[#This Row],[PROPORSI]]*VLOOKUP(Target_AM[[#This Row],[NIPNAS]],Target_CC[],COLUMN(AR$2)+9,0)</f>
        <v>0</v>
      </c>
      <c r="BG627" s="22">
        <f>Target_AM[[#This Row],[PROPORSI]]*VLOOKUP(Target_AM[[#This Row],[NIPNAS]],Target_CC[],COLUMN(AS$2)+9,0)</f>
        <v>0</v>
      </c>
      <c r="BH627" s="22">
        <f>Target_AM[[#This Row],[PROPORSI]]*VLOOKUP(Target_AM[[#This Row],[NIPNAS]],Target_CC[],COLUMN(AT$2)+9,0)</f>
        <v>0</v>
      </c>
      <c r="BI627" s="22">
        <f>Target_AM[[#This Row],[PROPORSI]]*VLOOKUP(Target_AM[[#This Row],[NIPNAS]],Target_CC[],COLUMN(AU$2)+9,0)</f>
        <v>0</v>
      </c>
      <c r="BJ627" s="22">
        <f>Target_AM[[#This Row],[PROPORSI]]*VLOOKUP(Target_AM[[#This Row],[NIPNAS]],Target_CC[],COLUMN(AV$2)+9,0)</f>
        <v>0</v>
      </c>
      <c r="BK627" s="22">
        <f>Target_AM[[#This Row],[PROPORSI]]*VLOOKUP(Target_AM[[#This Row],[NIPNAS]],Target_CC[],COLUMN(AW$2)+9,0)</f>
        <v>0</v>
      </c>
      <c r="BL627" s="22">
        <f>Target_AM[[#This Row],[PROPORSI]]*VLOOKUP(Target_AM[[#This Row],[NIPNAS]],Target_CC[],COLUMN(AX$2)+9,0)</f>
        <v>0</v>
      </c>
      <c r="BM627" s="22">
        <f>Target_AM[[#This Row],[PROPORSI]]*VLOOKUP(Target_AM[[#This Row],[NIPNAS]],Target_CC[],COLUMN(AY$2)+9,0)</f>
        <v>0</v>
      </c>
      <c r="BN627" s="22">
        <f>Target_AM[[#This Row],[PROPORSI]]*VLOOKUP(Target_AM[[#This Row],[NIPNAS]],Target_CC[],COLUMN(AZ$2)+9,0)</f>
        <v>0</v>
      </c>
      <c r="BO627" s="22">
        <f>Target_AM[[#This Row],[PROPORSI]]*VLOOKUP(Target_AM[[#This Row],[NIPNAS]],Target_CC[],COLUMN(BA$2)+9,0)</f>
        <v>198912010</v>
      </c>
      <c r="BP627" s="22">
        <f>Target_AM[[#This Row],[PROPORSI]]*VLOOKUP(Target_AM[[#This Row],[NIPNAS]],Target_CC[],COLUMN(BB$2)+9,0)</f>
        <v>313747083</v>
      </c>
      <c r="BQ627" s="22">
        <f>Target_AM[[#This Row],[PROPORSI]]*VLOOKUP(Target_AM[[#This Row],[NIPNAS]],Target_CC[],COLUMN(BC$2)+9,0)</f>
        <v>168241913</v>
      </c>
      <c r="BR627" s="22">
        <f>Target_AM[[#This Row],[PROPORSI]]*VLOOKUP(Target_AM[[#This Row],[NIPNAS]],Target_CC[],COLUMN(BD$2)+9,0)</f>
        <v>166375317.5</v>
      </c>
      <c r="BS627" s="22">
        <f>Target_AM[[#This Row],[PROPORSI]]*VLOOKUP(Target_AM[[#This Row],[NIPNAS]],Target_CC[],COLUMN(BE$2)+9,0)</f>
        <v>166375317.5</v>
      </c>
      <c r="BT627" s="22">
        <f>Target_AM[[#This Row],[PROPORSI]]*VLOOKUP(Target_AM[[#This Row],[NIPNAS]],Target_CC[],COLUMN(BF$2)+9,0)</f>
        <v>166375317.5</v>
      </c>
      <c r="BU627" s="22">
        <f>Target_AM[[#This Row],[PROPORSI]]*VLOOKUP(Target_AM[[#This Row],[NIPNAS]],Target_CC[],COLUMN(BG$2)+9,0)</f>
        <v>166375317.5</v>
      </c>
      <c r="BV627" s="22">
        <f>Target_AM[[#This Row],[PROPORSI]]*VLOOKUP(Target_AM[[#This Row],[NIPNAS]],Target_CC[],COLUMN(BH$2)+9,0)</f>
        <v>166375317.5</v>
      </c>
      <c r="BW627" s="22">
        <f>Target_AM[[#This Row],[PROPORSI]]*VLOOKUP(Target_AM[[#This Row],[NIPNAS]],Target_CC[],COLUMN(BI$2)+9,0)</f>
        <v>166375317.5</v>
      </c>
      <c r="BX627" s="22">
        <f>Target_AM[[#This Row],[PROPORSI]]*VLOOKUP(Target_AM[[#This Row],[NIPNAS]],Target_CC[],COLUMN(BJ$2)+9,0)</f>
        <v>166375317.5</v>
      </c>
      <c r="BY627" s="22">
        <f>Target_AM[[#This Row],[PROPORSI]]*VLOOKUP(Target_AM[[#This Row],[NIPNAS]],Target_CC[],COLUMN(BK$2)+9,0)</f>
        <v>166375317.5</v>
      </c>
      <c r="BZ627" s="22">
        <f>Target_AM[[#This Row],[PROPORSI]]*VLOOKUP(Target_AM[[#This Row],[NIPNAS]],Target_CC[],COLUMN(BL$2)+9,0)</f>
        <v>166375317.5</v>
      </c>
      <c r="CA627" s="22">
        <f>Target_AM[[#This Row],[PROPORSI]]*VLOOKUP(Target_AM[[#This Row],[NIPNAS]],Target_CC[],COLUMN(BM$2)+9,0)</f>
        <v>2178278863.5</v>
      </c>
      <c r="CB627" s="22">
        <f>Target_AM[[#This Row],[PROPORSI]]*VLOOKUP(Target_AM[[#This Row],[NIPNAS]],Target_CC[],COLUMN(BN$2)+9,0)</f>
        <v>63146374</v>
      </c>
      <c r="CC627" s="22">
        <f>Target_AM[[#This Row],[PROPORSI]]*VLOOKUP(Target_AM[[#This Row],[NIPNAS]],Target_CC[],COLUMN(BO$2)+9,0)</f>
        <v>42352812</v>
      </c>
      <c r="CD627" s="22">
        <f>Target_AM[[#This Row],[PROPORSI]]*VLOOKUP(Target_AM[[#This Row],[NIPNAS]],Target_CC[],COLUMN(BP$2)+9,0)</f>
        <v>37331910</v>
      </c>
      <c r="CE627" s="22">
        <f>Target_AM[[#This Row],[PROPORSI]]*VLOOKUP(Target_AM[[#This Row],[NIPNAS]],Target_CC[],COLUMN(BQ$2)+9,0)</f>
        <v>35465314.5</v>
      </c>
      <c r="CF627" s="22">
        <f>Target_AM[[#This Row],[PROPORSI]]*VLOOKUP(Target_AM[[#This Row],[NIPNAS]],Target_CC[],COLUMN(BR$2)+9,0)</f>
        <v>35465314.5</v>
      </c>
      <c r="CG627" s="22">
        <f>Target_AM[[#This Row],[PROPORSI]]*VLOOKUP(Target_AM[[#This Row],[NIPNAS]],Target_CC[],COLUMN(BS$2)+9,0)</f>
        <v>35465314.5</v>
      </c>
      <c r="CH627" s="22">
        <f>Target_AM[[#This Row],[PROPORSI]]*VLOOKUP(Target_AM[[#This Row],[NIPNAS]],Target_CC[],COLUMN(BT$2)+9,0)</f>
        <v>35465314.5</v>
      </c>
      <c r="CI627" s="22">
        <f>Target_AM[[#This Row],[PROPORSI]]*VLOOKUP(Target_AM[[#This Row],[NIPNAS]],Target_CC[],COLUMN(BU$2)+9,0)</f>
        <v>35465314.5</v>
      </c>
      <c r="CJ627" s="22">
        <f>Target_AM[[#This Row],[PROPORSI]]*VLOOKUP(Target_AM[[#This Row],[NIPNAS]],Target_CC[],COLUMN(BV$2)+9,0)</f>
        <v>35465314.5</v>
      </c>
      <c r="CK627" s="22">
        <f>Target_AM[[#This Row],[PROPORSI]]*VLOOKUP(Target_AM[[#This Row],[NIPNAS]],Target_CC[],COLUMN(BW$2)+9,0)</f>
        <v>35465314.5</v>
      </c>
      <c r="CL627" s="22">
        <f>Target_AM[[#This Row],[PROPORSI]]*VLOOKUP(Target_AM[[#This Row],[NIPNAS]],Target_CC[],COLUMN(BX$2)+9,0)</f>
        <v>35465314.5</v>
      </c>
      <c r="CM627" s="22">
        <f>Target_AM[[#This Row],[PROPORSI]]*VLOOKUP(Target_AM[[#This Row],[NIPNAS]],Target_CC[],COLUMN(BY$2)+9,0)</f>
        <v>35465314.5</v>
      </c>
      <c r="CN627" s="22">
        <f>Target_AM[[#This Row],[PROPORSI]]*VLOOKUP(Target_AM[[#This Row],[NIPNAS]],Target_CC[],COLUMN(BZ$2)+9,0)</f>
        <v>462018926.5</v>
      </c>
      <c r="CO627" s="22">
        <f>Target_AM[[#This Row],[PROPORSI]]*VLOOKUP(Target_AM[[#This Row],[NIPNAS]],Target_CC[],COLUMN(CA$2)+9,0)</f>
        <v>135765636</v>
      </c>
      <c r="CP627" s="22">
        <f>Target_AM[[#This Row],[PROPORSI]]*VLOOKUP(Target_AM[[#This Row],[NIPNAS]],Target_CC[],COLUMN(CB$2)+9,0)</f>
        <v>131754639</v>
      </c>
      <c r="CQ627" s="22">
        <f>Target_AM[[#This Row],[PROPORSI]]*VLOOKUP(Target_AM[[#This Row],[NIPNAS]],Target_CC[],COLUMN(CC$2)+9,0)</f>
        <v>130910003</v>
      </c>
      <c r="CR627" s="22">
        <f>Target_AM[[#This Row],[PROPORSI]]*VLOOKUP(Target_AM[[#This Row],[NIPNAS]],Target_CC[],COLUMN(CD$2)+9,0)</f>
        <v>130910003</v>
      </c>
      <c r="CS627" s="22">
        <f>Target_AM[[#This Row],[PROPORSI]]*VLOOKUP(Target_AM[[#This Row],[NIPNAS]],Target_CC[],COLUMN(CE$2)+9,0)</f>
        <v>130910003</v>
      </c>
      <c r="CT627" s="22">
        <f>Target_AM[[#This Row],[PROPORSI]]*VLOOKUP(Target_AM[[#This Row],[NIPNAS]],Target_CC[],COLUMN(CF$2)+9,0)</f>
        <v>130910003</v>
      </c>
      <c r="CU627" s="22">
        <f>Target_AM[[#This Row],[PROPORSI]]*VLOOKUP(Target_AM[[#This Row],[NIPNAS]],Target_CC[],COLUMN(CG$2)+9,0)</f>
        <v>130910003</v>
      </c>
      <c r="CV627" s="22">
        <f>Target_AM[[#This Row],[PROPORSI]]*VLOOKUP(Target_AM[[#This Row],[NIPNAS]],Target_CC[],COLUMN(CH$2)+9,0)</f>
        <v>130910003</v>
      </c>
      <c r="CW627" s="22">
        <f>Target_AM[[#This Row],[PROPORSI]]*VLOOKUP(Target_AM[[#This Row],[NIPNAS]],Target_CC[],COLUMN(CI$2)+9,0)</f>
        <v>130910003</v>
      </c>
      <c r="CX627" s="22">
        <f>Target_AM[[#This Row],[PROPORSI]]*VLOOKUP(Target_AM[[#This Row],[NIPNAS]],Target_CC[],COLUMN(CJ$2)+9,0)</f>
        <v>130910003</v>
      </c>
      <c r="CY627" s="22">
        <f>Target_AM[[#This Row],[PROPORSI]]*VLOOKUP(Target_AM[[#This Row],[NIPNAS]],Target_CC[],COLUMN(CK$2)+9,0)</f>
        <v>130910003</v>
      </c>
      <c r="CZ627" s="22">
        <f>Target_AM[[#This Row],[PROPORSI]]*VLOOKUP(Target_AM[[#This Row],[NIPNAS]],Target_CC[],COLUMN(CL$2)+9,0)</f>
        <v>130910003</v>
      </c>
      <c r="DA627" s="22">
        <f>Target_AM[[#This Row],[PROPORSI]]*VLOOKUP(Target_AM[[#This Row],[NIPNAS]],Target_CC[],COLUMN(CM$2)+9,0)</f>
        <v>1576620305</v>
      </c>
      <c r="DB627" s="22">
        <f>Target_AM[[#This Row],[PROPORSI]]*VLOOKUP(Target_AM[[#This Row],[NIPNAS]],Target_CC[],COLUMN(CN$2)+9,0)</f>
        <v>0</v>
      </c>
      <c r="DC627" s="22">
        <f>Target_AM[[#This Row],[PROPORSI]]*VLOOKUP(Target_AM[[#This Row],[NIPNAS]],Target_CC[],COLUMN(CO$2)+9,0)</f>
        <v>126126118</v>
      </c>
      <c r="DD627" s="22">
        <f>Target_AM[[#This Row],[PROPORSI]]*VLOOKUP(Target_AM[[#This Row],[NIPNAS]],Target_CC[],COLUMN(CP$2)+9,0)</f>
        <v>0</v>
      </c>
      <c r="DE627" s="22">
        <f>Target_AM[[#This Row],[PROPORSI]]*VLOOKUP(Target_AM[[#This Row],[NIPNAS]],Target_CC[],COLUMN(CQ$2)+9,0)</f>
        <v>0</v>
      </c>
      <c r="DF627" s="22">
        <f>Target_AM[[#This Row],[PROPORSI]]*VLOOKUP(Target_AM[[#This Row],[NIPNAS]],Target_CC[],COLUMN(CR$2)+9,0)</f>
        <v>0</v>
      </c>
      <c r="DG627" s="22">
        <f>Target_AM[[#This Row],[PROPORSI]]*VLOOKUP(Target_AM[[#This Row],[NIPNAS]],Target_CC[],COLUMN(CS$2)+9,0)</f>
        <v>0</v>
      </c>
      <c r="DH627" s="22">
        <f>Target_AM[[#This Row],[PROPORSI]]*VLOOKUP(Target_AM[[#This Row],[NIPNAS]],Target_CC[],COLUMN(CT$2)+9,0)</f>
        <v>0</v>
      </c>
      <c r="DI627" s="22">
        <f>Target_AM[[#This Row],[PROPORSI]]*VLOOKUP(Target_AM[[#This Row],[NIPNAS]],Target_CC[],COLUMN(CU$2)+9,0)</f>
        <v>0</v>
      </c>
      <c r="DJ627" s="22">
        <f>Target_AM[[#This Row],[PROPORSI]]*VLOOKUP(Target_AM[[#This Row],[NIPNAS]],Target_CC[],COLUMN(CV$2)+9,0)</f>
        <v>0</v>
      </c>
      <c r="DK627" s="22">
        <f>Target_AM[[#This Row],[PROPORSI]]*VLOOKUP(Target_AM[[#This Row],[NIPNAS]],Target_CC[],COLUMN(CW$2)+9,0)</f>
        <v>0</v>
      </c>
      <c r="DL627" s="22">
        <f>Target_AM[[#This Row],[PROPORSI]]*VLOOKUP(Target_AM[[#This Row],[NIPNAS]],Target_CC[],COLUMN(CX$2)+9,0)</f>
        <v>0</v>
      </c>
      <c r="DM627" s="22">
        <f>Target_AM[[#This Row],[PROPORSI]]*VLOOKUP(Target_AM[[#This Row],[NIPNAS]],Target_CC[],COLUMN(CY$2)+9,0)</f>
        <v>0</v>
      </c>
      <c r="DN627" s="22">
        <f>Target_AM[[#This Row],[PROPORSI]]*VLOOKUP(Target_AM[[#This Row],[NIPNAS]],Target_CC[],COLUMN(CZ$2)+9,0)</f>
        <v>126126118</v>
      </c>
      <c r="DO627" s="22">
        <f>Target_AM[[#This Row],[PROPORSI]]*VLOOKUP(Target_AM[[#This Row],[NIPNAS]],Target_CC[],COLUMN(DA$2)+9,0)</f>
        <v>0</v>
      </c>
      <c r="DP627" s="22">
        <f>Target_AM[[#This Row],[PROPORSI]]*VLOOKUP(Target_AM[[#This Row],[NIPNAS]],Target_CC[],COLUMN(DB$2)+9,0)</f>
        <v>0</v>
      </c>
      <c r="DQ627" s="22">
        <f>Target_AM[[#This Row],[PROPORSI]]*VLOOKUP(Target_AM[[#This Row],[NIPNAS]],Target_CC[],COLUMN(DC$2)+9,0)</f>
        <v>0</v>
      </c>
      <c r="DR627" s="22">
        <f>Target_AM[[#This Row],[PROPORSI]]*VLOOKUP(Target_AM[[#This Row],[NIPNAS]],Target_CC[],COLUMN(DD$2)+9,0)</f>
        <v>0</v>
      </c>
      <c r="DS627" s="22">
        <f>Target_AM[[#This Row],[PROPORSI]]*VLOOKUP(Target_AM[[#This Row],[NIPNAS]],Target_CC[],COLUMN(DE$2)+9,0)</f>
        <v>0</v>
      </c>
      <c r="DT627" s="22">
        <f>Target_AM[[#This Row],[PROPORSI]]*VLOOKUP(Target_AM[[#This Row],[NIPNAS]],Target_CC[],COLUMN(DF$2)+9,0)</f>
        <v>0</v>
      </c>
      <c r="DU627" s="22">
        <f>Target_AM[[#This Row],[PROPORSI]]*VLOOKUP(Target_AM[[#This Row],[NIPNAS]],Target_CC[],COLUMN(DG$2)+9,0)</f>
        <v>0</v>
      </c>
      <c r="DV627" s="22">
        <f>Target_AM[[#This Row],[PROPORSI]]*VLOOKUP(Target_AM[[#This Row],[NIPNAS]],Target_CC[],COLUMN(DH$2)+9,0)</f>
        <v>0</v>
      </c>
      <c r="DW627" s="22">
        <f>Target_AM[[#This Row],[PROPORSI]]*VLOOKUP(Target_AM[[#This Row],[NIPNAS]],Target_CC[],COLUMN(DI$2)+9,0)</f>
        <v>0</v>
      </c>
      <c r="DX627" s="22">
        <f>Target_AM[[#This Row],[PROPORSI]]*VLOOKUP(Target_AM[[#This Row],[NIPNAS]],Target_CC[],COLUMN(DJ$2)+9,0)</f>
        <v>0</v>
      </c>
      <c r="DY627" s="22">
        <f>Target_AM[[#This Row],[PROPORSI]]*VLOOKUP(Target_AM[[#This Row],[NIPNAS]],Target_CC[],COLUMN(DK$2)+9,0)</f>
        <v>0</v>
      </c>
      <c r="DZ627" s="22">
        <f>Target_AM[[#This Row],[PROPORSI]]*VLOOKUP(Target_AM[[#This Row],[NIPNAS]],Target_CC[],COLUMN(DL$2)+9,0)</f>
        <v>0</v>
      </c>
      <c r="EA627" s="22">
        <f>Target_AM[[#This Row],[PROPORSI]]*VLOOKUP(Target_AM[[#This Row],[NIPNAS]],Target_CC[],COLUMN(DM$2)+9,0)</f>
        <v>0</v>
      </c>
    </row>
    <row r="628" spans="2:131" x14ac:dyDescent="0.3">
      <c r="B628">
        <v>53301</v>
      </c>
      <c r="C628" t="s">
        <v>981</v>
      </c>
      <c r="D628">
        <v>1</v>
      </c>
      <c r="E628" s="8">
        <v>45658</v>
      </c>
      <c r="F628">
        <v>76510237</v>
      </c>
      <c r="G628" t="s">
        <v>190</v>
      </c>
      <c r="J628" t="s">
        <v>1081</v>
      </c>
      <c r="K628" t="s">
        <v>21</v>
      </c>
      <c r="L628" t="s">
        <v>159</v>
      </c>
      <c r="M628" t="s">
        <v>31</v>
      </c>
      <c r="N628" s="23">
        <f>Target_AM[[#This Row],[PROPORSI]]*VLOOKUP(Target_AM[[#This Row],[NIPNAS]],Target_CC[],9,0)</f>
        <v>3323829443.6301789</v>
      </c>
      <c r="O628" s="22">
        <f>Target_AM[[#This Row],[PROPORSI]]*VLOOKUP(Target_AM[[#This Row],[NIPNAS]],Target_CC[],COLUMN(A$2)+9,0)</f>
        <v>194917478.48878908</v>
      </c>
      <c r="P628" s="22">
        <f>Target_AM[[#This Row],[PROPORSI]]*VLOOKUP(Target_AM[[#This Row],[NIPNAS]],Target_CC[],COLUMN(B$2)+9,0)</f>
        <v>191800496.18051547</v>
      </c>
      <c r="Q628" s="22">
        <f>Target_AM[[#This Row],[PROPORSI]]*VLOOKUP(Target_AM[[#This Row],[NIPNAS]],Target_CC[],COLUMN(C$2)+9,0)</f>
        <v>235324947.73568824</v>
      </c>
      <c r="R628" s="22">
        <f>Target_AM[[#This Row],[PROPORSI]]*VLOOKUP(Target_AM[[#This Row],[NIPNAS]],Target_CC[],COLUMN(D$2)+9,0)</f>
        <v>159365394.31736523</v>
      </c>
      <c r="S628" s="22">
        <f>Target_AM[[#This Row],[PROPORSI]]*VLOOKUP(Target_AM[[#This Row],[NIPNAS]],Target_CC[],COLUMN(E$2)+9,0)</f>
        <v>208632144.28750059</v>
      </c>
      <c r="T628" s="22">
        <f>Target_AM[[#This Row],[PROPORSI]]*VLOOKUP(Target_AM[[#This Row],[NIPNAS]],Target_CC[],COLUMN(F$2)+9,0)</f>
        <v>470499068.19984859</v>
      </c>
      <c r="U628" s="22">
        <f>Target_AM[[#This Row],[PROPORSI]]*VLOOKUP(Target_AM[[#This Row],[NIPNAS]],Target_CC[],COLUMN(G$2)+9,0)</f>
        <v>235342552.34831873</v>
      </c>
      <c r="V628" s="22">
        <f>Target_AM[[#This Row],[PROPORSI]]*VLOOKUP(Target_AM[[#This Row],[NIPNAS]],Target_CC[],COLUMN(H$2)+9,0)</f>
        <v>98894239.094969258</v>
      </c>
      <c r="W628" s="22">
        <f>Target_AM[[#This Row],[PROPORSI]]*VLOOKUP(Target_AM[[#This Row],[NIPNAS]],Target_CC[],COLUMN(I$2)+9,0)</f>
        <v>751661089.02174544</v>
      </c>
      <c r="X628" s="22">
        <f>Target_AM[[#This Row],[PROPORSI]]*VLOOKUP(Target_AM[[#This Row],[NIPNAS]],Target_CC[],COLUMN(J$2)+9,0)</f>
        <v>153808581.79684013</v>
      </c>
      <c r="Y628" s="22">
        <f>Target_AM[[#This Row],[PROPORSI]]*VLOOKUP(Target_AM[[#This Row],[NIPNAS]],Target_CC[],COLUMN(K$2)+9,0)</f>
        <v>270323759.02559948</v>
      </c>
      <c r="Z628" s="22">
        <f>Target_AM[[#This Row],[PROPORSI]]*VLOOKUP(Target_AM[[#This Row],[NIPNAS]],Target_CC[],COLUMN(L$2)+9,0)</f>
        <v>194704837.35106871</v>
      </c>
      <c r="AA628" s="22">
        <f>Target_AM[[#This Row],[PROPORSI]]*VLOOKUP(Target_AM[[#This Row],[NIPNAS]],Target_CC[],COLUMN(M$2)+9,0)</f>
        <v>3165274587.848249</v>
      </c>
      <c r="AB628" s="22">
        <f>Target_AM[[#This Row],[PROPORSI]]*VLOOKUP(Target_AM[[#This Row],[NIPNAS]],Target_CC[],COLUMN(N$2)+9,0)</f>
        <v>2077894.6963768899</v>
      </c>
      <c r="AC628" s="22">
        <f>Target_AM[[#This Row],[PROPORSI]]*VLOOKUP(Target_AM[[#This Row],[NIPNAS]],Target_CC[],COLUMN(O$2)+9,0)</f>
        <v>8001019.5923235416</v>
      </c>
      <c r="AD628" s="22">
        <f>Target_AM[[#This Row],[PROPORSI]]*VLOOKUP(Target_AM[[#This Row],[NIPNAS]],Target_CC[],COLUMN(P$2)+9,0)</f>
        <v>8557884.6493989527</v>
      </c>
      <c r="AE628" s="22">
        <f>Target_AM[[#This Row],[PROPORSI]]*VLOOKUP(Target_AM[[#This Row],[NIPNAS]],Target_CC[],COLUMN(Q$2)+9,0)</f>
        <v>20148201.590670407</v>
      </c>
      <c r="AF628" s="22">
        <f>Target_AM[[#This Row],[PROPORSI]]*VLOOKUP(Target_AM[[#This Row],[NIPNAS]],Target_CC[],COLUMN(R$2)+9,0)</f>
        <v>23042764.198946893</v>
      </c>
      <c r="AG628" s="22">
        <f>Target_AM[[#This Row],[PROPORSI]]*VLOOKUP(Target_AM[[#This Row],[NIPNAS]],Target_CC[],COLUMN(S$2)+9,0)</f>
        <v>71273439.763168156</v>
      </c>
      <c r="AH628" s="22">
        <f>Target_AM[[#This Row],[PROPORSI]]*VLOOKUP(Target_AM[[#This Row],[NIPNAS]],Target_CC[],COLUMN(T$2)+9,0)</f>
        <v>39029492.249436647</v>
      </c>
      <c r="AI628" s="22">
        <f>Target_AM[[#This Row],[PROPORSI]]*VLOOKUP(Target_AM[[#This Row],[NIPNAS]],Target_CC[],COLUMN(U$2)+9,0)</f>
        <v>17403360.979159251</v>
      </c>
      <c r="AJ628" s="22">
        <f>Target_AM[[#This Row],[PROPORSI]]*VLOOKUP(Target_AM[[#This Row],[NIPNAS]],Target_CC[],COLUMN(V$2)+9,0)</f>
        <v>137336776.18482292</v>
      </c>
      <c r="AK628" s="22">
        <f>Target_AM[[#This Row],[PROPORSI]]*VLOOKUP(Target_AM[[#This Row],[NIPNAS]],Target_CC[],COLUMN(W$2)+9,0)</f>
        <v>17932067.541879416</v>
      </c>
      <c r="AL628" s="22">
        <f>Target_AM[[#This Row],[PROPORSI]]*VLOOKUP(Target_AM[[#This Row],[NIPNAS]],Target_CC[],COLUMN(X$2)+9,0)</f>
        <v>31525795.123685658</v>
      </c>
      <c r="AM628" s="22">
        <f>Target_AM[[#This Row],[PROPORSI]]*VLOOKUP(Target_AM[[#This Row],[NIPNAS]],Target_CC[],COLUMN(Y$2)+9,0)</f>
        <v>26008400.144967258</v>
      </c>
      <c r="AN628" s="22">
        <f>Target_AM[[#This Row],[PROPORSI]]*VLOOKUP(Target_AM[[#This Row],[NIPNAS]],Target_CC[],COLUMN(Z$2)+9,0)</f>
        <v>402337096.714836</v>
      </c>
      <c r="AO628" s="22">
        <f>Target_AM[[#This Row],[PROPORSI]]*VLOOKUP(Target_AM[[#This Row],[NIPNAS]],Target_CC[],COLUMN(AA$2)+9,0)</f>
        <v>196995373.18516597</v>
      </c>
      <c r="AP628" s="22">
        <f>Target_AM[[#This Row],[PROPORSI]]*VLOOKUP(Target_AM[[#This Row],[NIPNAS]],Target_CC[],COLUMN(AB$2)+9,0)</f>
        <v>199801515.77283901</v>
      </c>
      <c r="AQ628" s="22">
        <f>Target_AM[[#This Row],[PROPORSI]]*VLOOKUP(Target_AM[[#This Row],[NIPNAS]],Target_CC[],COLUMN(AC$2)+9,0)</f>
        <v>243882832.38508719</v>
      </c>
      <c r="AR628" s="22">
        <f>Target_AM[[#This Row],[PROPORSI]]*VLOOKUP(Target_AM[[#This Row],[NIPNAS]],Target_CC[],COLUMN(AD$2)+9,0)</f>
        <v>179513595.90803564</v>
      </c>
      <c r="AS628" s="22">
        <f>Target_AM[[#This Row],[PROPORSI]]*VLOOKUP(Target_AM[[#This Row],[NIPNAS]],Target_CC[],COLUMN(AE$2)+9,0)</f>
        <v>231674908.48644748</v>
      </c>
      <c r="AT628" s="22">
        <f>Target_AM[[#This Row],[PROPORSI]]*VLOOKUP(Target_AM[[#This Row],[NIPNAS]],Target_CC[],COLUMN(AF$2)+9,0)</f>
        <v>541772507.96301675</v>
      </c>
      <c r="AU628" s="22">
        <f>Target_AM[[#This Row],[PROPORSI]]*VLOOKUP(Target_AM[[#This Row],[NIPNAS]],Target_CC[],COLUMN(AG$2)+9,0)</f>
        <v>274372044.59775537</v>
      </c>
      <c r="AV628" s="22">
        <f>Target_AM[[#This Row],[PROPORSI]]*VLOOKUP(Target_AM[[#This Row],[NIPNAS]],Target_CC[],COLUMN(AH$2)+9,0)</f>
        <v>116297600.07412851</v>
      </c>
      <c r="AW628" s="22">
        <f>Target_AM[[#This Row],[PROPORSI]]*VLOOKUP(Target_AM[[#This Row],[NIPNAS]],Target_CC[],COLUMN(AI$2)+9,0)</f>
        <v>888997865.20656836</v>
      </c>
      <c r="AX628" s="22">
        <f>Target_AM[[#This Row],[PROPORSI]]*VLOOKUP(Target_AM[[#This Row],[NIPNAS]],Target_CC[],COLUMN(AJ$2)+9,0)</f>
        <v>171740649.33871955</v>
      </c>
      <c r="AY628" s="22">
        <f>Target_AM[[#This Row],[PROPORSI]]*VLOOKUP(Target_AM[[#This Row],[NIPNAS]],Target_CC[],COLUMN(AK$2)+9,0)</f>
        <v>301849554.14928514</v>
      </c>
      <c r="AZ628" s="22">
        <f>Target_AM[[#This Row],[PROPORSI]]*VLOOKUP(Target_AM[[#This Row],[NIPNAS]],Target_CC[],COLUMN(AL$2)+9,0)</f>
        <v>220713237.49603596</v>
      </c>
      <c r="BA628" s="22">
        <f>Target_AM[[#This Row],[PROPORSI]]*VLOOKUP(Target_AM[[#This Row],[NIPNAS]],Target_CC[],COLUMN(AM$2)+9,0)</f>
        <v>3567611684.5630851</v>
      </c>
      <c r="BB628" s="22">
        <f>Target_AM[[#This Row],[PROPORSI]]*VLOOKUP(Target_AM[[#This Row],[NIPNAS]],Target_CC[],COLUMN(AN$2)+9,0)</f>
        <v>0</v>
      </c>
      <c r="BC628" s="22">
        <f>Target_AM[[#This Row],[PROPORSI]]*VLOOKUP(Target_AM[[#This Row],[NIPNAS]],Target_CC[],COLUMN(AO$2)+9,0)</f>
        <v>0</v>
      </c>
      <c r="BD628" s="22">
        <f>Target_AM[[#This Row],[PROPORSI]]*VLOOKUP(Target_AM[[#This Row],[NIPNAS]],Target_CC[],COLUMN(AP$2)+9,0)</f>
        <v>0</v>
      </c>
      <c r="BE628" s="22">
        <f>Target_AM[[#This Row],[PROPORSI]]*VLOOKUP(Target_AM[[#This Row],[NIPNAS]],Target_CC[],COLUMN(AQ$2)+9,0)</f>
        <v>0</v>
      </c>
      <c r="BF628" s="22">
        <f>Target_AM[[#This Row],[PROPORSI]]*VLOOKUP(Target_AM[[#This Row],[NIPNAS]],Target_CC[],COLUMN(AR$2)+9,0)</f>
        <v>0</v>
      </c>
      <c r="BG628" s="22">
        <f>Target_AM[[#This Row],[PROPORSI]]*VLOOKUP(Target_AM[[#This Row],[NIPNAS]],Target_CC[],COLUMN(AS$2)+9,0)</f>
        <v>0</v>
      </c>
      <c r="BH628" s="22">
        <f>Target_AM[[#This Row],[PROPORSI]]*VLOOKUP(Target_AM[[#This Row],[NIPNAS]],Target_CC[],COLUMN(AT$2)+9,0)</f>
        <v>0</v>
      </c>
      <c r="BI628" s="22">
        <f>Target_AM[[#This Row],[PROPORSI]]*VLOOKUP(Target_AM[[#This Row],[NIPNAS]],Target_CC[],COLUMN(AU$2)+9,0)</f>
        <v>0</v>
      </c>
      <c r="BJ628" s="22">
        <f>Target_AM[[#This Row],[PROPORSI]]*VLOOKUP(Target_AM[[#This Row],[NIPNAS]],Target_CC[],COLUMN(AV$2)+9,0)</f>
        <v>0</v>
      </c>
      <c r="BK628" s="22">
        <f>Target_AM[[#This Row],[PROPORSI]]*VLOOKUP(Target_AM[[#This Row],[NIPNAS]],Target_CC[],COLUMN(AW$2)+9,0)</f>
        <v>0</v>
      </c>
      <c r="BL628" s="22">
        <f>Target_AM[[#This Row],[PROPORSI]]*VLOOKUP(Target_AM[[#This Row],[NIPNAS]],Target_CC[],COLUMN(AX$2)+9,0)</f>
        <v>0</v>
      </c>
      <c r="BM628" s="22">
        <f>Target_AM[[#This Row],[PROPORSI]]*VLOOKUP(Target_AM[[#This Row],[NIPNAS]],Target_CC[],COLUMN(AY$2)+9,0)</f>
        <v>0</v>
      </c>
      <c r="BN628" s="22">
        <f>Target_AM[[#This Row],[PROPORSI]]*VLOOKUP(Target_AM[[#This Row],[NIPNAS]],Target_CC[],COLUMN(AZ$2)+9,0)</f>
        <v>0</v>
      </c>
      <c r="BO628" s="22">
        <f>Target_AM[[#This Row],[PROPORSI]]*VLOOKUP(Target_AM[[#This Row],[NIPNAS]],Target_CC[],COLUMN(BA$2)+9,0)</f>
        <v>164440592</v>
      </c>
      <c r="BP628" s="22">
        <f>Target_AM[[#This Row],[PROPORSI]]*VLOOKUP(Target_AM[[#This Row],[NIPNAS]],Target_CC[],COLUMN(BB$2)+9,0)</f>
        <v>118752206</v>
      </c>
      <c r="BQ628" s="22">
        <f>Target_AM[[#This Row],[PROPORSI]]*VLOOKUP(Target_AM[[#This Row],[NIPNAS]],Target_CC[],COLUMN(BC$2)+9,0)</f>
        <v>128809134</v>
      </c>
      <c r="BR628" s="22">
        <f>Target_AM[[#This Row],[PROPORSI]]*VLOOKUP(Target_AM[[#This Row],[NIPNAS]],Target_CC[],COLUMN(BD$2)+9,0)</f>
        <v>127321561.25</v>
      </c>
      <c r="BS628" s="22">
        <f>Target_AM[[#This Row],[PROPORSI]]*VLOOKUP(Target_AM[[#This Row],[NIPNAS]],Target_CC[],COLUMN(BE$2)+9,0)</f>
        <v>127321561.25</v>
      </c>
      <c r="BT628" s="22">
        <f>Target_AM[[#This Row],[PROPORSI]]*VLOOKUP(Target_AM[[#This Row],[NIPNAS]],Target_CC[],COLUMN(BF$2)+9,0)</f>
        <v>127321561.25</v>
      </c>
      <c r="BU628" s="22">
        <f>Target_AM[[#This Row],[PROPORSI]]*VLOOKUP(Target_AM[[#This Row],[NIPNAS]],Target_CC[],COLUMN(BG$2)+9,0)</f>
        <v>127321561.25</v>
      </c>
      <c r="BV628" s="22">
        <f>Target_AM[[#This Row],[PROPORSI]]*VLOOKUP(Target_AM[[#This Row],[NIPNAS]],Target_CC[],COLUMN(BH$2)+9,0)</f>
        <v>127321561.25</v>
      </c>
      <c r="BW628" s="22">
        <f>Target_AM[[#This Row],[PROPORSI]]*VLOOKUP(Target_AM[[#This Row],[NIPNAS]],Target_CC[],COLUMN(BI$2)+9,0)</f>
        <v>127321561.25</v>
      </c>
      <c r="BX628" s="22">
        <f>Target_AM[[#This Row],[PROPORSI]]*VLOOKUP(Target_AM[[#This Row],[NIPNAS]],Target_CC[],COLUMN(BJ$2)+9,0)</f>
        <v>127321561.25</v>
      </c>
      <c r="BY628" s="22">
        <f>Target_AM[[#This Row],[PROPORSI]]*VLOOKUP(Target_AM[[#This Row],[NIPNAS]],Target_CC[],COLUMN(BK$2)+9,0)</f>
        <v>127321561.25</v>
      </c>
      <c r="BZ628" s="22">
        <f>Target_AM[[#This Row],[PROPORSI]]*VLOOKUP(Target_AM[[#This Row],[NIPNAS]],Target_CC[],COLUMN(BL$2)+9,0)</f>
        <v>127321561.25</v>
      </c>
      <c r="CA628" s="22">
        <f>Target_AM[[#This Row],[PROPORSI]]*VLOOKUP(Target_AM[[#This Row],[NIPNAS]],Target_CC[],COLUMN(BM$2)+9,0)</f>
        <v>1557895983.25</v>
      </c>
      <c r="CB628" s="22">
        <f>Target_AM[[#This Row],[PROPORSI]]*VLOOKUP(Target_AM[[#This Row],[NIPNAS]],Target_CC[],COLUMN(BN$2)+9,0)</f>
        <v>42572822</v>
      </c>
      <c r="CC628" s="22">
        <f>Target_AM[[#This Row],[PROPORSI]]*VLOOKUP(Target_AM[[#This Row],[NIPNAS]],Target_CC[],COLUMN(BO$2)+9,0)</f>
        <v>16655973</v>
      </c>
      <c r="CD628" s="22">
        <f>Target_AM[[#This Row],[PROPORSI]]*VLOOKUP(Target_AM[[#This Row],[NIPNAS]],Target_CC[],COLUMN(BP$2)+9,0)</f>
        <v>29751455</v>
      </c>
      <c r="CE628" s="22">
        <f>Target_AM[[#This Row],[PROPORSI]]*VLOOKUP(Target_AM[[#This Row],[NIPNAS]],Target_CC[],COLUMN(BQ$2)+9,0)</f>
        <v>28263882.25</v>
      </c>
      <c r="CF628" s="22">
        <f>Target_AM[[#This Row],[PROPORSI]]*VLOOKUP(Target_AM[[#This Row],[NIPNAS]],Target_CC[],COLUMN(BR$2)+9,0)</f>
        <v>28263882.25</v>
      </c>
      <c r="CG628" s="22">
        <f>Target_AM[[#This Row],[PROPORSI]]*VLOOKUP(Target_AM[[#This Row],[NIPNAS]],Target_CC[],COLUMN(BS$2)+9,0)</f>
        <v>28263882.25</v>
      </c>
      <c r="CH628" s="22">
        <f>Target_AM[[#This Row],[PROPORSI]]*VLOOKUP(Target_AM[[#This Row],[NIPNAS]],Target_CC[],COLUMN(BT$2)+9,0)</f>
        <v>28263882.25</v>
      </c>
      <c r="CI628" s="22">
        <f>Target_AM[[#This Row],[PROPORSI]]*VLOOKUP(Target_AM[[#This Row],[NIPNAS]],Target_CC[],COLUMN(BU$2)+9,0)</f>
        <v>28263882.25</v>
      </c>
      <c r="CJ628" s="22">
        <f>Target_AM[[#This Row],[PROPORSI]]*VLOOKUP(Target_AM[[#This Row],[NIPNAS]],Target_CC[],COLUMN(BV$2)+9,0)</f>
        <v>28263882.25</v>
      </c>
      <c r="CK628" s="22">
        <f>Target_AM[[#This Row],[PROPORSI]]*VLOOKUP(Target_AM[[#This Row],[NIPNAS]],Target_CC[],COLUMN(BW$2)+9,0)</f>
        <v>28263882.25</v>
      </c>
      <c r="CL628" s="22">
        <f>Target_AM[[#This Row],[PROPORSI]]*VLOOKUP(Target_AM[[#This Row],[NIPNAS]],Target_CC[],COLUMN(BX$2)+9,0)</f>
        <v>28263882.25</v>
      </c>
      <c r="CM628" s="22">
        <f>Target_AM[[#This Row],[PROPORSI]]*VLOOKUP(Target_AM[[#This Row],[NIPNAS]],Target_CC[],COLUMN(BY$2)+9,0)</f>
        <v>28263882.25</v>
      </c>
      <c r="CN628" s="22">
        <f>Target_AM[[#This Row],[PROPORSI]]*VLOOKUP(Target_AM[[#This Row],[NIPNAS]],Target_CC[],COLUMN(BZ$2)+9,0)</f>
        <v>343355190.25</v>
      </c>
      <c r="CO628" s="22">
        <f>Target_AM[[#This Row],[PROPORSI]]*VLOOKUP(Target_AM[[#This Row],[NIPNAS]],Target_CC[],COLUMN(CA$2)+9,0)</f>
        <v>121867770</v>
      </c>
      <c r="CP628" s="22">
        <f>Target_AM[[#This Row],[PROPORSI]]*VLOOKUP(Target_AM[[#This Row],[NIPNAS]],Target_CC[],COLUMN(CB$2)+9,0)</f>
        <v>102096233</v>
      </c>
      <c r="CQ628" s="22">
        <f>Target_AM[[#This Row],[PROPORSI]]*VLOOKUP(Target_AM[[#This Row],[NIPNAS]],Target_CC[],COLUMN(CC$2)+9,0)</f>
        <v>99057679</v>
      </c>
      <c r="CR628" s="22">
        <f>Target_AM[[#This Row],[PROPORSI]]*VLOOKUP(Target_AM[[#This Row],[NIPNAS]],Target_CC[],COLUMN(CD$2)+9,0)</f>
        <v>99057679</v>
      </c>
      <c r="CS628" s="22">
        <f>Target_AM[[#This Row],[PROPORSI]]*VLOOKUP(Target_AM[[#This Row],[NIPNAS]],Target_CC[],COLUMN(CE$2)+9,0)</f>
        <v>99057679</v>
      </c>
      <c r="CT628" s="22">
        <f>Target_AM[[#This Row],[PROPORSI]]*VLOOKUP(Target_AM[[#This Row],[NIPNAS]],Target_CC[],COLUMN(CF$2)+9,0)</f>
        <v>99057679</v>
      </c>
      <c r="CU628" s="22">
        <f>Target_AM[[#This Row],[PROPORSI]]*VLOOKUP(Target_AM[[#This Row],[NIPNAS]],Target_CC[],COLUMN(CG$2)+9,0)</f>
        <v>99057679</v>
      </c>
      <c r="CV628" s="22">
        <f>Target_AM[[#This Row],[PROPORSI]]*VLOOKUP(Target_AM[[#This Row],[NIPNAS]],Target_CC[],COLUMN(CH$2)+9,0)</f>
        <v>99057679</v>
      </c>
      <c r="CW628" s="22">
        <f>Target_AM[[#This Row],[PROPORSI]]*VLOOKUP(Target_AM[[#This Row],[NIPNAS]],Target_CC[],COLUMN(CI$2)+9,0)</f>
        <v>99057679</v>
      </c>
      <c r="CX628" s="22">
        <f>Target_AM[[#This Row],[PROPORSI]]*VLOOKUP(Target_AM[[#This Row],[NIPNAS]],Target_CC[],COLUMN(CJ$2)+9,0)</f>
        <v>99057679</v>
      </c>
      <c r="CY628" s="22">
        <f>Target_AM[[#This Row],[PROPORSI]]*VLOOKUP(Target_AM[[#This Row],[NIPNAS]],Target_CC[],COLUMN(CK$2)+9,0)</f>
        <v>99057679</v>
      </c>
      <c r="CZ628" s="22">
        <f>Target_AM[[#This Row],[PROPORSI]]*VLOOKUP(Target_AM[[#This Row],[NIPNAS]],Target_CC[],COLUMN(CL$2)+9,0)</f>
        <v>99057679</v>
      </c>
      <c r="DA628" s="22">
        <f>Target_AM[[#This Row],[PROPORSI]]*VLOOKUP(Target_AM[[#This Row],[NIPNAS]],Target_CC[],COLUMN(CM$2)+9,0)</f>
        <v>1214540793</v>
      </c>
      <c r="DB628" s="22">
        <f>Target_AM[[#This Row],[PROPORSI]]*VLOOKUP(Target_AM[[#This Row],[NIPNAS]],Target_CC[],COLUMN(CN$2)+9,0)</f>
        <v>0</v>
      </c>
      <c r="DC628" s="22">
        <f>Target_AM[[#This Row],[PROPORSI]]*VLOOKUP(Target_AM[[#This Row],[NIPNAS]],Target_CC[],COLUMN(CO$2)+9,0)</f>
        <v>0</v>
      </c>
      <c r="DD628" s="22">
        <f>Target_AM[[#This Row],[PROPORSI]]*VLOOKUP(Target_AM[[#This Row],[NIPNAS]],Target_CC[],COLUMN(CP$2)+9,0)</f>
        <v>388752</v>
      </c>
      <c r="DE628" s="22">
        <f>Target_AM[[#This Row],[PROPORSI]]*VLOOKUP(Target_AM[[#This Row],[NIPNAS]],Target_CC[],COLUMN(CQ$2)+9,0)</f>
        <v>0</v>
      </c>
      <c r="DF628" s="22">
        <f>Target_AM[[#This Row],[PROPORSI]]*VLOOKUP(Target_AM[[#This Row],[NIPNAS]],Target_CC[],COLUMN(CR$2)+9,0)</f>
        <v>0</v>
      </c>
      <c r="DG628" s="22">
        <f>Target_AM[[#This Row],[PROPORSI]]*VLOOKUP(Target_AM[[#This Row],[NIPNAS]],Target_CC[],COLUMN(CS$2)+9,0)</f>
        <v>0</v>
      </c>
      <c r="DH628" s="22">
        <f>Target_AM[[#This Row],[PROPORSI]]*VLOOKUP(Target_AM[[#This Row],[NIPNAS]],Target_CC[],COLUMN(CT$2)+9,0)</f>
        <v>0</v>
      </c>
      <c r="DI628" s="22">
        <f>Target_AM[[#This Row],[PROPORSI]]*VLOOKUP(Target_AM[[#This Row],[NIPNAS]],Target_CC[],COLUMN(CU$2)+9,0)</f>
        <v>0</v>
      </c>
      <c r="DJ628" s="22">
        <f>Target_AM[[#This Row],[PROPORSI]]*VLOOKUP(Target_AM[[#This Row],[NIPNAS]],Target_CC[],COLUMN(CV$2)+9,0)</f>
        <v>0</v>
      </c>
      <c r="DK628" s="22">
        <f>Target_AM[[#This Row],[PROPORSI]]*VLOOKUP(Target_AM[[#This Row],[NIPNAS]],Target_CC[],COLUMN(CW$2)+9,0)</f>
        <v>0</v>
      </c>
      <c r="DL628" s="22">
        <f>Target_AM[[#This Row],[PROPORSI]]*VLOOKUP(Target_AM[[#This Row],[NIPNAS]],Target_CC[],COLUMN(CX$2)+9,0)</f>
        <v>0</v>
      </c>
      <c r="DM628" s="22">
        <f>Target_AM[[#This Row],[PROPORSI]]*VLOOKUP(Target_AM[[#This Row],[NIPNAS]],Target_CC[],COLUMN(CY$2)+9,0)</f>
        <v>0</v>
      </c>
      <c r="DN628" s="22">
        <f>Target_AM[[#This Row],[PROPORSI]]*VLOOKUP(Target_AM[[#This Row],[NIPNAS]],Target_CC[],COLUMN(CZ$2)+9,0)</f>
        <v>388752</v>
      </c>
      <c r="DO628" s="22">
        <f>Target_AM[[#This Row],[PROPORSI]]*VLOOKUP(Target_AM[[#This Row],[NIPNAS]],Target_CC[],COLUMN(DA$2)+9,0)</f>
        <v>0</v>
      </c>
      <c r="DP628" s="22">
        <f>Target_AM[[#This Row],[PROPORSI]]*VLOOKUP(Target_AM[[#This Row],[NIPNAS]],Target_CC[],COLUMN(DB$2)+9,0)</f>
        <v>0</v>
      </c>
      <c r="DQ628" s="22">
        <f>Target_AM[[#This Row],[PROPORSI]]*VLOOKUP(Target_AM[[#This Row],[NIPNAS]],Target_CC[],COLUMN(DC$2)+9,0)</f>
        <v>0</v>
      </c>
      <c r="DR628" s="22">
        <f>Target_AM[[#This Row],[PROPORSI]]*VLOOKUP(Target_AM[[#This Row],[NIPNAS]],Target_CC[],COLUMN(DD$2)+9,0)</f>
        <v>0</v>
      </c>
      <c r="DS628" s="22">
        <f>Target_AM[[#This Row],[PROPORSI]]*VLOOKUP(Target_AM[[#This Row],[NIPNAS]],Target_CC[],COLUMN(DE$2)+9,0)</f>
        <v>0</v>
      </c>
      <c r="DT628" s="22">
        <f>Target_AM[[#This Row],[PROPORSI]]*VLOOKUP(Target_AM[[#This Row],[NIPNAS]],Target_CC[],COLUMN(DF$2)+9,0)</f>
        <v>0</v>
      </c>
      <c r="DU628" s="22">
        <f>Target_AM[[#This Row],[PROPORSI]]*VLOOKUP(Target_AM[[#This Row],[NIPNAS]],Target_CC[],COLUMN(DG$2)+9,0)</f>
        <v>0</v>
      </c>
      <c r="DV628" s="22">
        <f>Target_AM[[#This Row],[PROPORSI]]*VLOOKUP(Target_AM[[#This Row],[NIPNAS]],Target_CC[],COLUMN(DH$2)+9,0)</f>
        <v>0</v>
      </c>
      <c r="DW628" s="22">
        <f>Target_AM[[#This Row],[PROPORSI]]*VLOOKUP(Target_AM[[#This Row],[NIPNAS]],Target_CC[],COLUMN(DI$2)+9,0)</f>
        <v>0</v>
      </c>
      <c r="DX628" s="22">
        <f>Target_AM[[#This Row],[PROPORSI]]*VLOOKUP(Target_AM[[#This Row],[NIPNAS]],Target_CC[],COLUMN(DJ$2)+9,0)</f>
        <v>0</v>
      </c>
      <c r="DY628" s="22">
        <f>Target_AM[[#This Row],[PROPORSI]]*VLOOKUP(Target_AM[[#This Row],[NIPNAS]],Target_CC[],COLUMN(DK$2)+9,0)</f>
        <v>0</v>
      </c>
      <c r="DZ628" s="22">
        <f>Target_AM[[#This Row],[PROPORSI]]*VLOOKUP(Target_AM[[#This Row],[NIPNAS]],Target_CC[],COLUMN(DL$2)+9,0)</f>
        <v>0</v>
      </c>
      <c r="EA628" s="22">
        <f>Target_AM[[#This Row],[PROPORSI]]*VLOOKUP(Target_AM[[#This Row],[NIPNAS]],Target_CC[],COLUMN(DM$2)+9,0)</f>
        <v>0</v>
      </c>
    </row>
    <row r="629" spans="2:131" x14ac:dyDescent="0.3">
      <c r="B629">
        <v>960075</v>
      </c>
      <c r="C629" t="s">
        <v>1069</v>
      </c>
      <c r="D629">
        <v>1</v>
      </c>
      <c r="E629" s="8">
        <v>45658</v>
      </c>
      <c r="F629">
        <v>76510238</v>
      </c>
      <c r="G629" t="s">
        <v>184</v>
      </c>
      <c r="J629" t="s">
        <v>1081</v>
      </c>
      <c r="K629" t="s">
        <v>20</v>
      </c>
      <c r="L629" t="s">
        <v>159</v>
      </c>
      <c r="M629" t="s">
        <v>31</v>
      </c>
      <c r="N629" s="23">
        <f>Target_AM[[#This Row],[PROPORSI]]*VLOOKUP(Target_AM[[#This Row],[NIPNAS]],Target_CC[],9,0)</f>
        <v>4905015405.2816467</v>
      </c>
      <c r="O629" s="22">
        <f>Target_AM[[#This Row],[PROPORSI]]*VLOOKUP(Target_AM[[#This Row],[NIPNAS]],Target_CC[],COLUMN(A$2)+9,0)</f>
        <v>446803795.92776835</v>
      </c>
      <c r="P629" s="22">
        <f>Target_AM[[#This Row],[PROPORSI]]*VLOOKUP(Target_AM[[#This Row],[NIPNAS]],Target_CC[],COLUMN(B$2)+9,0)</f>
        <v>380467522.2444734</v>
      </c>
      <c r="Q629" s="22">
        <f>Target_AM[[#This Row],[PROPORSI]]*VLOOKUP(Target_AM[[#This Row],[NIPNAS]],Target_CC[],COLUMN(C$2)+9,0)</f>
        <v>453421976.08763355</v>
      </c>
      <c r="R629" s="22">
        <f>Target_AM[[#This Row],[PROPORSI]]*VLOOKUP(Target_AM[[#This Row],[NIPNAS]],Target_CC[],COLUMN(D$2)+9,0)</f>
        <v>257443657.56824824</v>
      </c>
      <c r="S629" s="22">
        <f>Target_AM[[#This Row],[PROPORSI]]*VLOOKUP(Target_AM[[#This Row],[NIPNAS]],Target_CC[],COLUMN(E$2)+9,0)</f>
        <v>276052451.00711972</v>
      </c>
      <c r="T629" s="22">
        <f>Target_AM[[#This Row],[PROPORSI]]*VLOOKUP(Target_AM[[#This Row],[NIPNAS]],Target_CC[],COLUMN(F$2)+9,0)</f>
        <v>480457435.30671448</v>
      </c>
      <c r="U629" s="22">
        <f>Target_AM[[#This Row],[PROPORSI]]*VLOOKUP(Target_AM[[#This Row],[NIPNAS]],Target_CC[],COLUMN(G$2)+9,0)</f>
        <v>338272250.69127268</v>
      </c>
      <c r="V629" s="22">
        <f>Target_AM[[#This Row],[PROPORSI]]*VLOOKUP(Target_AM[[#This Row],[NIPNAS]],Target_CC[],COLUMN(H$2)+9,0)</f>
        <v>156565292.47340611</v>
      </c>
      <c r="W629" s="22">
        <f>Target_AM[[#This Row],[PROPORSI]]*VLOOKUP(Target_AM[[#This Row],[NIPNAS]],Target_CC[],COLUMN(I$2)+9,0)</f>
        <v>873902533.56574428</v>
      </c>
      <c r="X629" s="22">
        <f>Target_AM[[#This Row],[PROPORSI]]*VLOOKUP(Target_AM[[#This Row],[NIPNAS]],Target_CC[],COLUMN(J$2)+9,0)</f>
        <v>385653362.40857762</v>
      </c>
      <c r="Y629" s="22">
        <f>Target_AM[[#This Row],[PROPORSI]]*VLOOKUP(Target_AM[[#This Row],[NIPNAS]],Target_CC[],COLUMN(K$2)+9,0)</f>
        <v>480139050.20403641</v>
      </c>
      <c r="Z629" s="22">
        <f>Target_AM[[#This Row],[PROPORSI]]*VLOOKUP(Target_AM[[#This Row],[NIPNAS]],Target_CC[],COLUMN(L$2)+9,0)</f>
        <v>326054945.83097184</v>
      </c>
      <c r="AA629" s="22">
        <f>Target_AM[[#This Row],[PROPORSI]]*VLOOKUP(Target_AM[[#This Row],[NIPNAS]],Target_CC[],COLUMN(M$2)+9,0)</f>
        <v>4855234273.3159666</v>
      </c>
      <c r="AB629" s="22">
        <f>Target_AM[[#This Row],[PROPORSI]]*VLOOKUP(Target_AM[[#This Row],[NIPNAS]],Target_CC[],COLUMN(N$2)+9,0)</f>
        <v>4763098.9538620114</v>
      </c>
      <c r="AC629" s="22">
        <f>Target_AM[[#This Row],[PROPORSI]]*VLOOKUP(Target_AM[[#This Row],[NIPNAS]],Target_CC[],COLUMN(O$2)+9,0)</f>
        <v>15871325.46756196</v>
      </c>
      <c r="AD629" s="22">
        <f>Target_AM[[#This Row],[PROPORSI]]*VLOOKUP(Target_AM[[#This Row],[NIPNAS]],Target_CC[],COLUMN(P$2)+9,0)</f>
        <v>16489254.565643489</v>
      </c>
      <c r="AE629" s="22">
        <f>Target_AM[[#This Row],[PROPORSI]]*VLOOKUP(Target_AM[[#This Row],[NIPNAS]],Target_CC[],COLUMN(Q$2)+9,0)</f>
        <v>32548011.650477797</v>
      </c>
      <c r="AF629" s="22">
        <f>Target_AM[[#This Row],[PROPORSI]]*VLOOKUP(Target_AM[[#This Row],[NIPNAS]],Target_CC[],COLUMN(R$2)+9,0)</f>
        <v>30489125.042652905</v>
      </c>
      <c r="AG629" s="22">
        <f>Target_AM[[#This Row],[PROPORSI]]*VLOOKUP(Target_AM[[#This Row],[NIPNAS]],Target_CC[],COLUMN(S$2)+9,0)</f>
        <v>72781980.642635286</v>
      </c>
      <c r="AH629" s="22">
        <f>Target_AM[[#This Row],[PROPORSI]]*VLOOKUP(Target_AM[[#This Row],[NIPNAS]],Target_CC[],COLUMN(T$2)+9,0)</f>
        <v>56099477.356793582</v>
      </c>
      <c r="AI629" s="22">
        <f>Target_AM[[#This Row],[PROPORSI]]*VLOOKUP(Target_AM[[#This Row],[NIPNAS]],Target_CC[],COLUMN(U$2)+9,0)</f>
        <v>27552285.417815983</v>
      </c>
      <c r="AJ629" s="22">
        <f>Target_AM[[#This Row],[PROPORSI]]*VLOOKUP(Target_AM[[#This Row],[NIPNAS]],Target_CC[],COLUMN(V$2)+9,0)</f>
        <v>159671637.14150465</v>
      </c>
      <c r="AK629" s="22">
        <f>Target_AM[[#This Row],[PROPORSI]]*VLOOKUP(Target_AM[[#This Row],[NIPNAS]],Target_CC[],COLUMN(W$2)+9,0)</f>
        <v>44962134.502988935</v>
      </c>
      <c r="AL629" s="22">
        <f>Target_AM[[#This Row],[PROPORSI]]*VLOOKUP(Target_AM[[#This Row],[NIPNAS]],Target_CC[],COLUMN(X$2)+9,0)</f>
        <v>55994949.841534257</v>
      </c>
      <c r="AM629" s="22">
        <f>Target_AM[[#This Row],[PROPORSI]]*VLOOKUP(Target_AM[[#This Row],[NIPNAS]],Target_CC[],COLUMN(Y$2)+9,0)</f>
        <v>43553964.122252882</v>
      </c>
      <c r="AN629" s="22">
        <f>Target_AM[[#This Row],[PROPORSI]]*VLOOKUP(Target_AM[[#This Row],[NIPNAS]],Target_CC[],COLUMN(Z$2)+9,0)</f>
        <v>560777244.70572376</v>
      </c>
      <c r="AO629" s="22">
        <f>Target_AM[[#This Row],[PROPORSI]]*VLOOKUP(Target_AM[[#This Row],[NIPNAS]],Target_CC[],COLUMN(AA$2)+9,0)</f>
        <v>451566894.88163036</v>
      </c>
      <c r="AP629" s="22">
        <f>Target_AM[[#This Row],[PROPORSI]]*VLOOKUP(Target_AM[[#This Row],[NIPNAS]],Target_CC[],COLUMN(AB$2)+9,0)</f>
        <v>396338847.71203536</v>
      </c>
      <c r="AQ629" s="22">
        <f>Target_AM[[#This Row],[PROPORSI]]*VLOOKUP(Target_AM[[#This Row],[NIPNAS]],Target_CC[],COLUMN(AC$2)+9,0)</f>
        <v>469911230.65327704</v>
      </c>
      <c r="AR629" s="22">
        <f>Target_AM[[#This Row],[PROPORSI]]*VLOOKUP(Target_AM[[#This Row],[NIPNAS]],Target_CC[],COLUMN(AD$2)+9,0)</f>
        <v>289991669.21872604</v>
      </c>
      <c r="AS629" s="22">
        <f>Target_AM[[#This Row],[PROPORSI]]*VLOOKUP(Target_AM[[#This Row],[NIPNAS]],Target_CC[],COLUMN(AE$2)+9,0)</f>
        <v>306541576.04977262</v>
      </c>
      <c r="AT629" s="22">
        <f>Target_AM[[#This Row],[PROPORSI]]*VLOOKUP(Target_AM[[#This Row],[NIPNAS]],Target_CC[],COLUMN(AF$2)+9,0)</f>
        <v>553239415.94934976</v>
      </c>
      <c r="AU629" s="22">
        <f>Target_AM[[#This Row],[PROPORSI]]*VLOOKUP(Target_AM[[#This Row],[NIPNAS]],Target_CC[],COLUMN(AG$2)+9,0)</f>
        <v>394371728.04806626</v>
      </c>
      <c r="AV629" s="22">
        <f>Target_AM[[#This Row],[PROPORSI]]*VLOOKUP(Target_AM[[#This Row],[NIPNAS]],Target_CC[],COLUMN(AH$2)+9,0)</f>
        <v>184117577.89122209</v>
      </c>
      <c r="AW629" s="22">
        <f>Target_AM[[#This Row],[PROPORSI]]*VLOOKUP(Target_AM[[#This Row],[NIPNAS]],Target_CC[],COLUMN(AI$2)+9,0)</f>
        <v>1033574170.7072489</v>
      </c>
      <c r="AX629" s="22">
        <f>Target_AM[[#This Row],[PROPORSI]]*VLOOKUP(Target_AM[[#This Row],[NIPNAS]],Target_CC[],COLUMN(AJ$2)+9,0)</f>
        <v>430615496.91156656</v>
      </c>
      <c r="AY629" s="22">
        <f>Target_AM[[#This Row],[PROPORSI]]*VLOOKUP(Target_AM[[#This Row],[NIPNAS]],Target_CC[],COLUMN(AK$2)+9,0)</f>
        <v>536134000.04557067</v>
      </c>
      <c r="AZ629" s="22">
        <f>Target_AM[[#This Row],[PROPORSI]]*VLOOKUP(Target_AM[[#This Row],[NIPNAS]],Target_CC[],COLUMN(AL$2)+9,0)</f>
        <v>369608909.95322472</v>
      </c>
      <c r="BA629" s="22">
        <f>Target_AM[[#This Row],[PROPORSI]]*VLOOKUP(Target_AM[[#This Row],[NIPNAS]],Target_CC[],COLUMN(AM$2)+9,0)</f>
        <v>5416011518.0216904</v>
      </c>
      <c r="BB629" s="22">
        <f>Target_AM[[#This Row],[PROPORSI]]*VLOOKUP(Target_AM[[#This Row],[NIPNAS]],Target_CC[],COLUMN(AN$2)+9,0)</f>
        <v>0</v>
      </c>
      <c r="BC629" s="22">
        <f>Target_AM[[#This Row],[PROPORSI]]*VLOOKUP(Target_AM[[#This Row],[NIPNAS]],Target_CC[],COLUMN(AO$2)+9,0)</f>
        <v>0</v>
      </c>
      <c r="BD629" s="22">
        <f>Target_AM[[#This Row],[PROPORSI]]*VLOOKUP(Target_AM[[#This Row],[NIPNAS]],Target_CC[],COLUMN(AP$2)+9,0)</f>
        <v>0</v>
      </c>
      <c r="BE629" s="22">
        <f>Target_AM[[#This Row],[PROPORSI]]*VLOOKUP(Target_AM[[#This Row],[NIPNAS]],Target_CC[],COLUMN(AQ$2)+9,0)</f>
        <v>0</v>
      </c>
      <c r="BF629" s="22">
        <f>Target_AM[[#This Row],[PROPORSI]]*VLOOKUP(Target_AM[[#This Row],[NIPNAS]],Target_CC[],COLUMN(AR$2)+9,0)</f>
        <v>0</v>
      </c>
      <c r="BG629" s="22">
        <f>Target_AM[[#This Row],[PROPORSI]]*VLOOKUP(Target_AM[[#This Row],[NIPNAS]],Target_CC[],COLUMN(AS$2)+9,0)</f>
        <v>0</v>
      </c>
      <c r="BH629" s="22">
        <f>Target_AM[[#This Row],[PROPORSI]]*VLOOKUP(Target_AM[[#This Row],[NIPNAS]],Target_CC[],COLUMN(AT$2)+9,0)</f>
        <v>0</v>
      </c>
      <c r="BI629" s="22">
        <f>Target_AM[[#This Row],[PROPORSI]]*VLOOKUP(Target_AM[[#This Row],[NIPNAS]],Target_CC[],COLUMN(AU$2)+9,0)</f>
        <v>0</v>
      </c>
      <c r="BJ629" s="22">
        <f>Target_AM[[#This Row],[PROPORSI]]*VLOOKUP(Target_AM[[#This Row],[NIPNAS]],Target_CC[],COLUMN(AV$2)+9,0)</f>
        <v>0</v>
      </c>
      <c r="BK629" s="22">
        <f>Target_AM[[#This Row],[PROPORSI]]*VLOOKUP(Target_AM[[#This Row],[NIPNAS]],Target_CC[],COLUMN(AW$2)+9,0)</f>
        <v>0</v>
      </c>
      <c r="BL629" s="22">
        <f>Target_AM[[#This Row],[PROPORSI]]*VLOOKUP(Target_AM[[#This Row],[NIPNAS]],Target_CC[],COLUMN(AX$2)+9,0)</f>
        <v>0</v>
      </c>
      <c r="BM629" s="22">
        <f>Target_AM[[#This Row],[PROPORSI]]*VLOOKUP(Target_AM[[#This Row],[NIPNAS]],Target_CC[],COLUMN(AY$2)+9,0)</f>
        <v>0</v>
      </c>
      <c r="BN629" s="22">
        <f>Target_AM[[#This Row],[PROPORSI]]*VLOOKUP(Target_AM[[#This Row],[NIPNAS]],Target_CC[],COLUMN(AZ$2)+9,0)</f>
        <v>0</v>
      </c>
      <c r="BO629" s="22">
        <f>Target_AM[[#This Row],[PROPORSI]]*VLOOKUP(Target_AM[[#This Row],[NIPNAS]],Target_CC[],COLUMN(BA$2)+9,0)</f>
        <v>242564439</v>
      </c>
      <c r="BP629" s="22">
        <f>Target_AM[[#This Row],[PROPORSI]]*VLOOKUP(Target_AM[[#This Row],[NIPNAS]],Target_CC[],COLUMN(BB$2)+9,0)</f>
        <v>235901703</v>
      </c>
      <c r="BQ629" s="22">
        <f>Target_AM[[#This Row],[PROPORSI]]*VLOOKUP(Target_AM[[#This Row],[NIPNAS]],Target_CC[],COLUMN(BC$2)+9,0)</f>
        <v>763579819</v>
      </c>
      <c r="BR629" s="22">
        <f>Target_AM[[#This Row],[PROPORSI]]*VLOOKUP(Target_AM[[#This Row],[NIPNAS]],Target_CC[],COLUMN(BD$2)+9,0)</f>
        <v>244866369</v>
      </c>
      <c r="BS629" s="22">
        <f>Target_AM[[#This Row],[PROPORSI]]*VLOOKUP(Target_AM[[#This Row],[NIPNAS]],Target_CC[],COLUMN(BE$2)+9,0)</f>
        <v>244866369</v>
      </c>
      <c r="BT629" s="22">
        <f>Target_AM[[#This Row],[PROPORSI]]*VLOOKUP(Target_AM[[#This Row],[NIPNAS]],Target_CC[],COLUMN(BF$2)+9,0)</f>
        <v>244866369</v>
      </c>
      <c r="BU629" s="22">
        <f>Target_AM[[#This Row],[PROPORSI]]*VLOOKUP(Target_AM[[#This Row],[NIPNAS]],Target_CC[],COLUMN(BG$2)+9,0)</f>
        <v>244866369</v>
      </c>
      <c r="BV629" s="22">
        <f>Target_AM[[#This Row],[PROPORSI]]*VLOOKUP(Target_AM[[#This Row],[NIPNAS]],Target_CC[],COLUMN(BH$2)+9,0)</f>
        <v>244866369</v>
      </c>
      <c r="BW629" s="22">
        <f>Target_AM[[#This Row],[PROPORSI]]*VLOOKUP(Target_AM[[#This Row],[NIPNAS]],Target_CC[],COLUMN(BI$2)+9,0)</f>
        <v>244866369</v>
      </c>
      <c r="BX629" s="22">
        <f>Target_AM[[#This Row],[PROPORSI]]*VLOOKUP(Target_AM[[#This Row],[NIPNAS]],Target_CC[],COLUMN(BJ$2)+9,0)</f>
        <v>244866369</v>
      </c>
      <c r="BY629" s="22">
        <f>Target_AM[[#This Row],[PROPORSI]]*VLOOKUP(Target_AM[[#This Row],[NIPNAS]],Target_CC[],COLUMN(BK$2)+9,0)</f>
        <v>244866369</v>
      </c>
      <c r="BZ629" s="22">
        <f>Target_AM[[#This Row],[PROPORSI]]*VLOOKUP(Target_AM[[#This Row],[NIPNAS]],Target_CC[],COLUMN(BL$2)+9,0)</f>
        <v>244866369</v>
      </c>
      <c r="CA629" s="22">
        <f>Target_AM[[#This Row],[PROPORSI]]*VLOOKUP(Target_AM[[#This Row],[NIPNAS]],Target_CC[],COLUMN(BM$2)+9,0)</f>
        <v>3445843282</v>
      </c>
      <c r="CB629" s="22">
        <f>Target_AM[[#This Row],[PROPORSI]]*VLOOKUP(Target_AM[[#This Row],[NIPNAS]],Target_CC[],COLUMN(BN$2)+9,0)</f>
        <v>12669000</v>
      </c>
      <c r="CC629" s="22">
        <f>Target_AM[[#This Row],[PROPORSI]]*VLOOKUP(Target_AM[[#This Row],[NIPNAS]],Target_CC[],COLUMN(BO$2)+9,0)</f>
        <v>8646000</v>
      </c>
      <c r="CD629" s="22">
        <f>Target_AM[[#This Row],[PROPORSI]]*VLOOKUP(Target_AM[[#This Row],[NIPNAS]],Target_CC[],COLUMN(BP$2)+9,0)</f>
        <v>23369000</v>
      </c>
      <c r="CE629" s="22">
        <f>Target_AM[[#This Row],[PROPORSI]]*VLOOKUP(Target_AM[[#This Row],[NIPNAS]],Target_CC[],COLUMN(BQ$2)+9,0)</f>
        <v>22200550</v>
      </c>
      <c r="CF629" s="22">
        <f>Target_AM[[#This Row],[PROPORSI]]*VLOOKUP(Target_AM[[#This Row],[NIPNAS]],Target_CC[],COLUMN(BR$2)+9,0)</f>
        <v>22200550</v>
      </c>
      <c r="CG629" s="22">
        <f>Target_AM[[#This Row],[PROPORSI]]*VLOOKUP(Target_AM[[#This Row],[NIPNAS]],Target_CC[],COLUMN(BS$2)+9,0)</f>
        <v>22200550</v>
      </c>
      <c r="CH629" s="22">
        <f>Target_AM[[#This Row],[PROPORSI]]*VLOOKUP(Target_AM[[#This Row],[NIPNAS]],Target_CC[],COLUMN(BT$2)+9,0)</f>
        <v>22200550</v>
      </c>
      <c r="CI629" s="22">
        <f>Target_AM[[#This Row],[PROPORSI]]*VLOOKUP(Target_AM[[#This Row],[NIPNAS]],Target_CC[],COLUMN(BU$2)+9,0)</f>
        <v>22200550</v>
      </c>
      <c r="CJ629" s="22">
        <f>Target_AM[[#This Row],[PROPORSI]]*VLOOKUP(Target_AM[[#This Row],[NIPNAS]],Target_CC[],COLUMN(BV$2)+9,0)</f>
        <v>22200550</v>
      </c>
      <c r="CK629" s="22">
        <f>Target_AM[[#This Row],[PROPORSI]]*VLOOKUP(Target_AM[[#This Row],[NIPNAS]],Target_CC[],COLUMN(BW$2)+9,0)</f>
        <v>22200550</v>
      </c>
      <c r="CL629" s="22">
        <f>Target_AM[[#This Row],[PROPORSI]]*VLOOKUP(Target_AM[[#This Row],[NIPNAS]],Target_CC[],COLUMN(BX$2)+9,0)</f>
        <v>22200550</v>
      </c>
      <c r="CM629" s="22">
        <f>Target_AM[[#This Row],[PROPORSI]]*VLOOKUP(Target_AM[[#This Row],[NIPNAS]],Target_CC[],COLUMN(BY$2)+9,0)</f>
        <v>22200550</v>
      </c>
      <c r="CN629" s="22">
        <f>Target_AM[[#This Row],[PROPORSI]]*VLOOKUP(Target_AM[[#This Row],[NIPNAS]],Target_CC[],COLUMN(BZ$2)+9,0)</f>
        <v>244488950</v>
      </c>
      <c r="CO629" s="22">
        <f>Target_AM[[#This Row],[PROPORSI]]*VLOOKUP(Target_AM[[#This Row],[NIPNAS]],Target_CC[],COLUMN(CA$2)+9,0)</f>
        <v>229895439</v>
      </c>
      <c r="CP629" s="22">
        <f>Target_AM[[#This Row],[PROPORSI]]*VLOOKUP(Target_AM[[#This Row],[NIPNAS]],Target_CC[],COLUMN(CB$2)+9,0)</f>
        <v>227255703</v>
      </c>
      <c r="CQ629" s="22">
        <f>Target_AM[[#This Row],[PROPORSI]]*VLOOKUP(Target_AM[[#This Row],[NIPNAS]],Target_CC[],COLUMN(CC$2)+9,0)</f>
        <v>222665819</v>
      </c>
      <c r="CR629" s="22">
        <f>Target_AM[[#This Row],[PROPORSI]]*VLOOKUP(Target_AM[[#This Row],[NIPNAS]],Target_CC[],COLUMN(CD$2)+9,0)</f>
        <v>222665819</v>
      </c>
      <c r="CS629" s="22">
        <f>Target_AM[[#This Row],[PROPORSI]]*VLOOKUP(Target_AM[[#This Row],[NIPNAS]],Target_CC[],COLUMN(CE$2)+9,0)</f>
        <v>222665819</v>
      </c>
      <c r="CT629" s="22">
        <f>Target_AM[[#This Row],[PROPORSI]]*VLOOKUP(Target_AM[[#This Row],[NIPNAS]],Target_CC[],COLUMN(CF$2)+9,0)</f>
        <v>222665819</v>
      </c>
      <c r="CU629" s="22">
        <f>Target_AM[[#This Row],[PROPORSI]]*VLOOKUP(Target_AM[[#This Row],[NIPNAS]],Target_CC[],COLUMN(CG$2)+9,0)</f>
        <v>222665819</v>
      </c>
      <c r="CV629" s="22">
        <f>Target_AM[[#This Row],[PROPORSI]]*VLOOKUP(Target_AM[[#This Row],[NIPNAS]],Target_CC[],COLUMN(CH$2)+9,0)</f>
        <v>222665819</v>
      </c>
      <c r="CW629" s="22">
        <f>Target_AM[[#This Row],[PROPORSI]]*VLOOKUP(Target_AM[[#This Row],[NIPNAS]],Target_CC[],COLUMN(CI$2)+9,0)</f>
        <v>222665819</v>
      </c>
      <c r="CX629" s="22">
        <f>Target_AM[[#This Row],[PROPORSI]]*VLOOKUP(Target_AM[[#This Row],[NIPNAS]],Target_CC[],COLUMN(CJ$2)+9,0)</f>
        <v>222665819</v>
      </c>
      <c r="CY629" s="22">
        <f>Target_AM[[#This Row],[PROPORSI]]*VLOOKUP(Target_AM[[#This Row],[NIPNAS]],Target_CC[],COLUMN(CK$2)+9,0)</f>
        <v>222665819</v>
      </c>
      <c r="CZ629" s="22">
        <f>Target_AM[[#This Row],[PROPORSI]]*VLOOKUP(Target_AM[[#This Row],[NIPNAS]],Target_CC[],COLUMN(CL$2)+9,0)</f>
        <v>222665819</v>
      </c>
      <c r="DA629" s="22">
        <f>Target_AM[[#This Row],[PROPORSI]]*VLOOKUP(Target_AM[[#This Row],[NIPNAS]],Target_CC[],COLUMN(CM$2)+9,0)</f>
        <v>2683809332</v>
      </c>
      <c r="DB629" s="22">
        <f>Target_AM[[#This Row],[PROPORSI]]*VLOOKUP(Target_AM[[#This Row],[NIPNAS]],Target_CC[],COLUMN(CN$2)+9,0)</f>
        <v>0</v>
      </c>
      <c r="DC629" s="22">
        <f>Target_AM[[#This Row],[PROPORSI]]*VLOOKUP(Target_AM[[#This Row],[NIPNAS]],Target_CC[],COLUMN(CO$2)+9,0)</f>
        <v>0</v>
      </c>
      <c r="DD629" s="22">
        <f>Target_AM[[#This Row],[PROPORSI]]*VLOOKUP(Target_AM[[#This Row],[NIPNAS]],Target_CC[],COLUMN(CP$2)+9,0)</f>
        <v>523725000</v>
      </c>
      <c r="DE629" s="22">
        <f>Target_AM[[#This Row],[PROPORSI]]*VLOOKUP(Target_AM[[#This Row],[NIPNAS]],Target_CC[],COLUMN(CQ$2)+9,0)</f>
        <v>0</v>
      </c>
      <c r="DF629" s="22">
        <f>Target_AM[[#This Row],[PROPORSI]]*VLOOKUP(Target_AM[[#This Row],[NIPNAS]],Target_CC[],COLUMN(CR$2)+9,0)</f>
        <v>0</v>
      </c>
      <c r="DG629" s="22">
        <f>Target_AM[[#This Row],[PROPORSI]]*VLOOKUP(Target_AM[[#This Row],[NIPNAS]],Target_CC[],COLUMN(CS$2)+9,0)</f>
        <v>0</v>
      </c>
      <c r="DH629" s="22">
        <f>Target_AM[[#This Row],[PROPORSI]]*VLOOKUP(Target_AM[[#This Row],[NIPNAS]],Target_CC[],COLUMN(CT$2)+9,0)</f>
        <v>0</v>
      </c>
      <c r="DI629" s="22">
        <f>Target_AM[[#This Row],[PROPORSI]]*VLOOKUP(Target_AM[[#This Row],[NIPNAS]],Target_CC[],COLUMN(CU$2)+9,0)</f>
        <v>0</v>
      </c>
      <c r="DJ629" s="22">
        <f>Target_AM[[#This Row],[PROPORSI]]*VLOOKUP(Target_AM[[#This Row],[NIPNAS]],Target_CC[],COLUMN(CV$2)+9,0)</f>
        <v>0</v>
      </c>
      <c r="DK629" s="22">
        <f>Target_AM[[#This Row],[PROPORSI]]*VLOOKUP(Target_AM[[#This Row],[NIPNAS]],Target_CC[],COLUMN(CW$2)+9,0)</f>
        <v>0</v>
      </c>
      <c r="DL629" s="22">
        <f>Target_AM[[#This Row],[PROPORSI]]*VLOOKUP(Target_AM[[#This Row],[NIPNAS]],Target_CC[],COLUMN(CX$2)+9,0)</f>
        <v>0</v>
      </c>
      <c r="DM629" s="22">
        <f>Target_AM[[#This Row],[PROPORSI]]*VLOOKUP(Target_AM[[#This Row],[NIPNAS]],Target_CC[],COLUMN(CY$2)+9,0)</f>
        <v>0</v>
      </c>
      <c r="DN629" s="22">
        <f>Target_AM[[#This Row],[PROPORSI]]*VLOOKUP(Target_AM[[#This Row],[NIPNAS]],Target_CC[],COLUMN(CZ$2)+9,0)</f>
        <v>523725000</v>
      </c>
      <c r="DO629" s="22">
        <f>Target_AM[[#This Row],[PROPORSI]]*VLOOKUP(Target_AM[[#This Row],[NIPNAS]],Target_CC[],COLUMN(DA$2)+9,0)</f>
        <v>0</v>
      </c>
      <c r="DP629" s="22">
        <f>Target_AM[[#This Row],[PROPORSI]]*VLOOKUP(Target_AM[[#This Row],[NIPNAS]],Target_CC[],COLUMN(DB$2)+9,0)</f>
        <v>0</v>
      </c>
      <c r="DQ629" s="22">
        <f>Target_AM[[#This Row],[PROPORSI]]*VLOOKUP(Target_AM[[#This Row],[NIPNAS]],Target_CC[],COLUMN(DC$2)+9,0)</f>
        <v>0</v>
      </c>
      <c r="DR629" s="22">
        <f>Target_AM[[#This Row],[PROPORSI]]*VLOOKUP(Target_AM[[#This Row],[NIPNAS]],Target_CC[],COLUMN(DD$2)+9,0)</f>
        <v>0</v>
      </c>
      <c r="DS629" s="22">
        <f>Target_AM[[#This Row],[PROPORSI]]*VLOOKUP(Target_AM[[#This Row],[NIPNAS]],Target_CC[],COLUMN(DE$2)+9,0)</f>
        <v>0</v>
      </c>
      <c r="DT629" s="22">
        <f>Target_AM[[#This Row],[PROPORSI]]*VLOOKUP(Target_AM[[#This Row],[NIPNAS]],Target_CC[],COLUMN(DF$2)+9,0)</f>
        <v>0</v>
      </c>
      <c r="DU629" s="22">
        <f>Target_AM[[#This Row],[PROPORSI]]*VLOOKUP(Target_AM[[#This Row],[NIPNAS]],Target_CC[],COLUMN(DG$2)+9,0)</f>
        <v>0</v>
      </c>
      <c r="DV629" s="22">
        <f>Target_AM[[#This Row],[PROPORSI]]*VLOOKUP(Target_AM[[#This Row],[NIPNAS]],Target_CC[],COLUMN(DH$2)+9,0)</f>
        <v>0</v>
      </c>
      <c r="DW629" s="22">
        <f>Target_AM[[#This Row],[PROPORSI]]*VLOOKUP(Target_AM[[#This Row],[NIPNAS]],Target_CC[],COLUMN(DI$2)+9,0)</f>
        <v>0</v>
      </c>
      <c r="DX629" s="22">
        <f>Target_AM[[#This Row],[PROPORSI]]*VLOOKUP(Target_AM[[#This Row],[NIPNAS]],Target_CC[],COLUMN(DJ$2)+9,0)</f>
        <v>0</v>
      </c>
      <c r="DY629" s="22">
        <f>Target_AM[[#This Row],[PROPORSI]]*VLOOKUP(Target_AM[[#This Row],[NIPNAS]],Target_CC[],COLUMN(DK$2)+9,0)</f>
        <v>0</v>
      </c>
      <c r="DZ629" s="22">
        <f>Target_AM[[#This Row],[PROPORSI]]*VLOOKUP(Target_AM[[#This Row],[NIPNAS]],Target_CC[],COLUMN(DL$2)+9,0)</f>
        <v>0</v>
      </c>
      <c r="EA629" s="22">
        <f>Target_AM[[#This Row],[PROPORSI]]*VLOOKUP(Target_AM[[#This Row],[NIPNAS]],Target_CC[],COLUMN(DM$2)+9,0)</f>
        <v>0</v>
      </c>
    </row>
    <row r="630" spans="2:131" x14ac:dyDescent="0.3">
      <c r="B630">
        <v>404849</v>
      </c>
      <c r="C630" t="s">
        <v>996</v>
      </c>
      <c r="D630">
        <v>1</v>
      </c>
      <c r="E630" s="8">
        <v>45658</v>
      </c>
      <c r="F630">
        <v>76510239</v>
      </c>
      <c r="G630" t="s">
        <v>246</v>
      </c>
      <c r="J630" t="s">
        <v>1081</v>
      </c>
      <c r="K630" t="s">
        <v>25</v>
      </c>
      <c r="L630" t="s">
        <v>159</v>
      </c>
      <c r="M630" t="s">
        <v>31</v>
      </c>
      <c r="N630" s="23">
        <f>Target_AM[[#This Row],[PROPORSI]]*VLOOKUP(Target_AM[[#This Row],[NIPNAS]],Target_CC[],9,0)</f>
        <v>2726696565.321712</v>
      </c>
      <c r="O630" s="22">
        <f>Target_AM[[#This Row],[PROPORSI]]*VLOOKUP(Target_AM[[#This Row],[NIPNAS]],Target_CC[],COLUMN(A$2)+9,0)</f>
        <v>25184620.007708643</v>
      </c>
      <c r="P630" s="22">
        <f>Target_AM[[#This Row],[PROPORSI]]*VLOOKUP(Target_AM[[#This Row],[NIPNAS]],Target_CC[],COLUMN(B$2)+9,0)</f>
        <v>85840825.950277001</v>
      </c>
      <c r="Q630" s="22">
        <f>Target_AM[[#This Row],[PROPORSI]]*VLOOKUP(Target_AM[[#This Row],[NIPNAS]],Target_CC[],COLUMN(C$2)+9,0)</f>
        <v>89138913.562256172</v>
      </c>
      <c r="R630" s="22">
        <f>Target_AM[[#This Row],[PROPORSI]]*VLOOKUP(Target_AM[[#This Row],[NIPNAS]],Target_CC[],COLUMN(D$2)+9,0)</f>
        <v>316520939.46250069</v>
      </c>
      <c r="S630" s="22">
        <f>Target_AM[[#This Row],[PROPORSI]]*VLOOKUP(Target_AM[[#This Row],[NIPNAS]],Target_CC[],COLUMN(E$2)+9,0)</f>
        <v>41341020.040816918</v>
      </c>
      <c r="T630" s="22">
        <f>Target_AM[[#This Row],[PROPORSI]]*VLOOKUP(Target_AM[[#This Row],[NIPNAS]],Target_CC[],COLUMN(F$2)+9,0)</f>
        <v>69731815.714141443</v>
      </c>
      <c r="U630" s="22">
        <f>Target_AM[[#This Row],[PROPORSI]]*VLOOKUP(Target_AM[[#This Row],[NIPNAS]],Target_CC[],COLUMN(G$2)+9,0)</f>
        <v>83969920.217040971</v>
      </c>
      <c r="V630" s="22">
        <f>Target_AM[[#This Row],[PROPORSI]]*VLOOKUP(Target_AM[[#This Row],[NIPNAS]],Target_CC[],COLUMN(H$2)+9,0)</f>
        <v>268554192.51677638</v>
      </c>
      <c r="W630" s="22">
        <f>Target_AM[[#This Row],[PROPORSI]]*VLOOKUP(Target_AM[[#This Row],[NIPNAS]],Target_CC[],COLUMN(I$2)+9,0)</f>
        <v>66636587.395849735</v>
      </c>
      <c r="X630" s="22">
        <f>Target_AM[[#This Row],[PROPORSI]]*VLOOKUP(Target_AM[[#This Row],[NIPNAS]],Target_CC[],COLUMN(J$2)+9,0)</f>
        <v>60505689.51638341</v>
      </c>
      <c r="Y630" s="22">
        <f>Target_AM[[#This Row],[PROPORSI]]*VLOOKUP(Target_AM[[#This Row],[NIPNAS]],Target_CC[],COLUMN(K$2)+9,0)</f>
        <v>341953239.92103308</v>
      </c>
      <c r="Z630" s="22">
        <f>Target_AM[[#This Row],[PROPORSI]]*VLOOKUP(Target_AM[[#This Row],[NIPNAS]],Target_CC[],COLUMN(L$2)+9,0)</f>
        <v>59590306.726557881</v>
      </c>
      <c r="AA630" s="22">
        <f>Target_AM[[#This Row],[PROPORSI]]*VLOOKUP(Target_AM[[#This Row],[NIPNAS]],Target_CC[],COLUMN(M$2)+9,0)</f>
        <v>1508968071.0313425</v>
      </c>
      <c r="AB630" s="22">
        <f>Target_AM[[#This Row],[PROPORSI]]*VLOOKUP(Target_AM[[#This Row],[NIPNAS]],Target_CC[],COLUMN(N$2)+9,0)</f>
        <v>268477.65910995379</v>
      </c>
      <c r="AC630" s="22">
        <f>Target_AM[[#This Row],[PROPORSI]]*VLOOKUP(Target_AM[[#This Row],[NIPNAS]],Target_CC[],COLUMN(O$2)+9,0)</f>
        <v>3580877.755409956</v>
      </c>
      <c r="AD630" s="22">
        <f>Target_AM[[#This Row],[PROPORSI]]*VLOOKUP(Target_AM[[#This Row],[NIPNAS]],Target_CC[],COLUMN(P$2)+9,0)</f>
        <v>3241647.5489685386</v>
      </c>
      <c r="AE630" s="22">
        <f>Target_AM[[#This Row],[PROPORSI]]*VLOOKUP(Target_AM[[#This Row],[NIPNAS]],Target_CC[],COLUMN(Q$2)+9,0)</f>
        <v>40017017.014740646</v>
      </c>
      <c r="AF630" s="22">
        <f>Target_AM[[#This Row],[PROPORSI]]*VLOOKUP(Target_AM[[#This Row],[NIPNAS]],Target_CC[],COLUMN(R$2)+9,0)</f>
        <v>4565985.6480780914</v>
      </c>
      <c r="AG630" s="22">
        <f>Target_AM[[#This Row],[PROPORSI]]*VLOOKUP(Target_AM[[#This Row],[NIPNAS]],Target_CC[],COLUMN(S$2)+9,0)</f>
        <v>10563307.565929428</v>
      </c>
      <c r="AH630" s="22">
        <f>Target_AM[[#This Row],[PROPORSI]]*VLOOKUP(Target_AM[[#This Row],[NIPNAS]],Target_CC[],COLUMN(T$2)+9,0)</f>
        <v>13925672.674129263</v>
      </c>
      <c r="AI630" s="22">
        <f>Target_AM[[#This Row],[PROPORSI]]*VLOOKUP(Target_AM[[#This Row],[NIPNAS]],Target_CC[],COLUMN(U$2)+9,0)</f>
        <v>47260038.578666151</v>
      </c>
      <c r="AJ630" s="22">
        <f>Target_AM[[#This Row],[PROPORSI]]*VLOOKUP(Target_AM[[#This Row],[NIPNAS]],Target_CC[],COLUMN(V$2)+9,0)</f>
        <v>12175239.908739582</v>
      </c>
      <c r="AK630" s="22">
        <f>Target_AM[[#This Row],[PROPORSI]]*VLOOKUP(Target_AM[[#This Row],[NIPNAS]],Target_CC[],COLUMN(W$2)+9,0)</f>
        <v>7054171.4799041301</v>
      </c>
      <c r="AL630" s="22">
        <f>Target_AM[[#This Row],[PROPORSI]]*VLOOKUP(Target_AM[[#This Row],[NIPNAS]],Target_CC[],COLUMN(X$2)+9,0)</f>
        <v>39879394.332520008</v>
      </c>
      <c r="AM630" s="22">
        <f>Target_AM[[#This Row],[PROPORSI]]*VLOOKUP(Target_AM[[#This Row],[NIPNAS]],Target_CC[],COLUMN(Y$2)+9,0)</f>
        <v>7959989.9170000851</v>
      </c>
      <c r="AN630" s="22">
        <f>Target_AM[[#This Row],[PROPORSI]]*VLOOKUP(Target_AM[[#This Row],[NIPNAS]],Target_CC[],COLUMN(Z$2)+9,0)</f>
        <v>190491820.08319584</v>
      </c>
      <c r="AO630" s="22">
        <f>Target_AM[[#This Row],[PROPORSI]]*VLOOKUP(Target_AM[[#This Row],[NIPNAS]],Target_CC[],COLUMN(AA$2)+9,0)</f>
        <v>25453097.666818596</v>
      </c>
      <c r="AP630" s="22">
        <f>Target_AM[[#This Row],[PROPORSI]]*VLOOKUP(Target_AM[[#This Row],[NIPNAS]],Target_CC[],COLUMN(AB$2)+9,0)</f>
        <v>89421703.705686957</v>
      </c>
      <c r="AQ630" s="22">
        <f>Target_AM[[#This Row],[PROPORSI]]*VLOOKUP(Target_AM[[#This Row],[NIPNAS]],Target_CC[],COLUMN(AC$2)+9,0)</f>
        <v>92380561.111224711</v>
      </c>
      <c r="AR630" s="22">
        <f>Target_AM[[#This Row],[PROPORSI]]*VLOOKUP(Target_AM[[#This Row],[NIPNAS]],Target_CC[],COLUMN(AD$2)+9,0)</f>
        <v>356537956.47724134</v>
      </c>
      <c r="AS630" s="22">
        <f>Target_AM[[#This Row],[PROPORSI]]*VLOOKUP(Target_AM[[#This Row],[NIPNAS]],Target_CC[],COLUMN(AE$2)+9,0)</f>
        <v>45907005.688895009</v>
      </c>
      <c r="AT630" s="22">
        <f>Target_AM[[#This Row],[PROPORSI]]*VLOOKUP(Target_AM[[#This Row],[NIPNAS]],Target_CC[],COLUMN(AF$2)+9,0)</f>
        <v>80295123.280070871</v>
      </c>
      <c r="AU630" s="22">
        <f>Target_AM[[#This Row],[PROPORSI]]*VLOOKUP(Target_AM[[#This Row],[NIPNAS]],Target_CC[],COLUMN(AG$2)+9,0)</f>
        <v>97895592.891170233</v>
      </c>
      <c r="AV630" s="22">
        <f>Target_AM[[#This Row],[PROPORSI]]*VLOOKUP(Target_AM[[#This Row],[NIPNAS]],Target_CC[],COLUMN(AH$2)+9,0)</f>
        <v>315814231.09544253</v>
      </c>
      <c r="AW630" s="22">
        <f>Target_AM[[#This Row],[PROPORSI]]*VLOOKUP(Target_AM[[#This Row],[NIPNAS]],Target_CC[],COLUMN(AI$2)+9,0)</f>
        <v>78811827.304589316</v>
      </c>
      <c r="AX630" s="22">
        <f>Target_AM[[#This Row],[PROPORSI]]*VLOOKUP(Target_AM[[#This Row],[NIPNAS]],Target_CC[],COLUMN(AJ$2)+9,0)</f>
        <v>67559860.99628754</v>
      </c>
      <c r="AY630" s="22">
        <f>Target_AM[[#This Row],[PROPORSI]]*VLOOKUP(Target_AM[[#This Row],[NIPNAS]],Target_CC[],COLUMN(AK$2)+9,0)</f>
        <v>381832634.25355309</v>
      </c>
      <c r="AZ630" s="22">
        <f>Target_AM[[#This Row],[PROPORSI]]*VLOOKUP(Target_AM[[#This Row],[NIPNAS]],Target_CC[],COLUMN(AL$2)+9,0)</f>
        <v>67550296.643557966</v>
      </c>
      <c r="BA630" s="22">
        <f>Target_AM[[#This Row],[PROPORSI]]*VLOOKUP(Target_AM[[#This Row],[NIPNAS]],Target_CC[],COLUMN(AM$2)+9,0)</f>
        <v>1699459891.1145382</v>
      </c>
      <c r="BB630" s="22">
        <f>Target_AM[[#This Row],[PROPORSI]]*VLOOKUP(Target_AM[[#This Row],[NIPNAS]],Target_CC[],COLUMN(AN$2)+9,0)</f>
        <v>0</v>
      </c>
      <c r="BC630" s="22">
        <f>Target_AM[[#This Row],[PROPORSI]]*VLOOKUP(Target_AM[[#This Row],[NIPNAS]],Target_CC[],COLUMN(AO$2)+9,0)</f>
        <v>0</v>
      </c>
      <c r="BD630" s="22">
        <f>Target_AM[[#This Row],[PROPORSI]]*VLOOKUP(Target_AM[[#This Row],[NIPNAS]],Target_CC[],COLUMN(AP$2)+9,0)</f>
        <v>0</v>
      </c>
      <c r="BE630" s="22">
        <f>Target_AM[[#This Row],[PROPORSI]]*VLOOKUP(Target_AM[[#This Row],[NIPNAS]],Target_CC[],COLUMN(AQ$2)+9,0)</f>
        <v>0</v>
      </c>
      <c r="BF630" s="22">
        <f>Target_AM[[#This Row],[PROPORSI]]*VLOOKUP(Target_AM[[#This Row],[NIPNAS]],Target_CC[],COLUMN(AR$2)+9,0)</f>
        <v>0</v>
      </c>
      <c r="BG630" s="22">
        <f>Target_AM[[#This Row],[PROPORSI]]*VLOOKUP(Target_AM[[#This Row],[NIPNAS]],Target_CC[],COLUMN(AS$2)+9,0)</f>
        <v>0</v>
      </c>
      <c r="BH630" s="22">
        <f>Target_AM[[#This Row],[PROPORSI]]*VLOOKUP(Target_AM[[#This Row],[NIPNAS]],Target_CC[],COLUMN(AT$2)+9,0)</f>
        <v>0</v>
      </c>
      <c r="BI630" s="22">
        <f>Target_AM[[#This Row],[PROPORSI]]*VLOOKUP(Target_AM[[#This Row],[NIPNAS]],Target_CC[],COLUMN(AU$2)+9,0)</f>
        <v>0</v>
      </c>
      <c r="BJ630" s="22">
        <f>Target_AM[[#This Row],[PROPORSI]]*VLOOKUP(Target_AM[[#This Row],[NIPNAS]],Target_CC[],COLUMN(AV$2)+9,0)</f>
        <v>0</v>
      </c>
      <c r="BK630" s="22">
        <f>Target_AM[[#This Row],[PROPORSI]]*VLOOKUP(Target_AM[[#This Row],[NIPNAS]],Target_CC[],COLUMN(AW$2)+9,0)</f>
        <v>0</v>
      </c>
      <c r="BL630" s="22">
        <f>Target_AM[[#This Row],[PROPORSI]]*VLOOKUP(Target_AM[[#This Row],[NIPNAS]],Target_CC[],COLUMN(AX$2)+9,0)</f>
        <v>0</v>
      </c>
      <c r="BM630" s="22">
        <f>Target_AM[[#This Row],[PROPORSI]]*VLOOKUP(Target_AM[[#This Row],[NIPNAS]],Target_CC[],COLUMN(AY$2)+9,0)</f>
        <v>0</v>
      </c>
      <c r="BN630" s="22">
        <f>Target_AM[[#This Row],[PROPORSI]]*VLOOKUP(Target_AM[[#This Row],[NIPNAS]],Target_CC[],COLUMN(AZ$2)+9,0)</f>
        <v>0</v>
      </c>
      <c r="BO630" s="22">
        <f>Target_AM[[#This Row],[PROPORSI]]*VLOOKUP(Target_AM[[#This Row],[NIPNAS]],Target_CC[],COLUMN(BA$2)+9,0)</f>
        <v>70740799</v>
      </c>
      <c r="BP630" s="22">
        <f>Target_AM[[#This Row],[PROPORSI]]*VLOOKUP(Target_AM[[#This Row],[NIPNAS]],Target_CC[],COLUMN(BB$2)+9,0)</f>
        <v>70836016</v>
      </c>
      <c r="BQ630" s="22">
        <f>Target_AM[[#This Row],[PROPORSI]]*VLOOKUP(Target_AM[[#This Row],[NIPNAS]],Target_CC[],COLUMN(BC$2)+9,0)</f>
        <v>76948279</v>
      </c>
      <c r="BR630" s="22">
        <f>Target_AM[[#This Row],[PROPORSI]]*VLOOKUP(Target_AM[[#This Row],[NIPNAS]],Target_CC[],COLUMN(BD$2)+9,0)</f>
        <v>58107929</v>
      </c>
      <c r="BS630" s="22">
        <f>Target_AM[[#This Row],[PROPORSI]]*VLOOKUP(Target_AM[[#This Row],[NIPNAS]],Target_CC[],COLUMN(BE$2)+9,0)</f>
        <v>58107929</v>
      </c>
      <c r="BT630" s="22">
        <f>Target_AM[[#This Row],[PROPORSI]]*VLOOKUP(Target_AM[[#This Row],[NIPNAS]],Target_CC[],COLUMN(BF$2)+9,0)</f>
        <v>58107929</v>
      </c>
      <c r="BU630" s="22">
        <f>Target_AM[[#This Row],[PROPORSI]]*VLOOKUP(Target_AM[[#This Row],[NIPNAS]],Target_CC[],COLUMN(BG$2)+9,0)</f>
        <v>58107929</v>
      </c>
      <c r="BV630" s="22">
        <f>Target_AM[[#This Row],[PROPORSI]]*VLOOKUP(Target_AM[[#This Row],[NIPNAS]],Target_CC[],COLUMN(BH$2)+9,0)</f>
        <v>58107929</v>
      </c>
      <c r="BW630" s="22">
        <f>Target_AM[[#This Row],[PROPORSI]]*VLOOKUP(Target_AM[[#This Row],[NIPNAS]],Target_CC[],COLUMN(BI$2)+9,0)</f>
        <v>58107929</v>
      </c>
      <c r="BX630" s="22">
        <f>Target_AM[[#This Row],[PROPORSI]]*VLOOKUP(Target_AM[[#This Row],[NIPNAS]],Target_CC[],COLUMN(BJ$2)+9,0)</f>
        <v>58107929</v>
      </c>
      <c r="BY630" s="22">
        <f>Target_AM[[#This Row],[PROPORSI]]*VLOOKUP(Target_AM[[#This Row],[NIPNAS]],Target_CC[],COLUMN(BK$2)+9,0)</f>
        <v>58107929</v>
      </c>
      <c r="BZ630" s="22">
        <f>Target_AM[[#This Row],[PROPORSI]]*VLOOKUP(Target_AM[[#This Row],[NIPNAS]],Target_CC[],COLUMN(BL$2)+9,0)</f>
        <v>58107929</v>
      </c>
      <c r="CA630" s="22">
        <f>Target_AM[[#This Row],[PROPORSI]]*VLOOKUP(Target_AM[[#This Row],[NIPNAS]],Target_CC[],COLUMN(BM$2)+9,0)</f>
        <v>741496455</v>
      </c>
      <c r="CB630" s="22">
        <f>Target_AM[[#This Row],[PROPORSI]]*VLOOKUP(Target_AM[[#This Row],[NIPNAS]],Target_CC[],COLUMN(BN$2)+9,0)</f>
        <v>4807000</v>
      </c>
      <c r="CC630" s="22">
        <f>Target_AM[[#This Row],[PROPORSI]]*VLOOKUP(Target_AM[[#This Row],[NIPNAS]],Target_CC[],COLUMN(BO$2)+9,0)</f>
        <v>4807000</v>
      </c>
      <c r="CD630" s="22">
        <f>Target_AM[[#This Row],[PROPORSI]]*VLOOKUP(Target_AM[[#This Row],[NIPNAS]],Target_CC[],COLUMN(BP$2)+9,0)</f>
        <v>4807000</v>
      </c>
      <c r="CE630" s="22">
        <f>Target_AM[[#This Row],[PROPORSI]]*VLOOKUP(Target_AM[[#This Row],[NIPNAS]],Target_CC[],COLUMN(BQ$2)+9,0)</f>
        <v>4566650</v>
      </c>
      <c r="CF630" s="22">
        <f>Target_AM[[#This Row],[PROPORSI]]*VLOOKUP(Target_AM[[#This Row],[NIPNAS]],Target_CC[],COLUMN(BR$2)+9,0)</f>
        <v>4566650</v>
      </c>
      <c r="CG630" s="22">
        <f>Target_AM[[#This Row],[PROPORSI]]*VLOOKUP(Target_AM[[#This Row],[NIPNAS]],Target_CC[],COLUMN(BS$2)+9,0)</f>
        <v>4566650</v>
      </c>
      <c r="CH630" s="22">
        <f>Target_AM[[#This Row],[PROPORSI]]*VLOOKUP(Target_AM[[#This Row],[NIPNAS]],Target_CC[],COLUMN(BT$2)+9,0)</f>
        <v>4566650</v>
      </c>
      <c r="CI630" s="22">
        <f>Target_AM[[#This Row],[PROPORSI]]*VLOOKUP(Target_AM[[#This Row],[NIPNAS]],Target_CC[],COLUMN(BU$2)+9,0)</f>
        <v>4566650</v>
      </c>
      <c r="CJ630" s="22">
        <f>Target_AM[[#This Row],[PROPORSI]]*VLOOKUP(Target_AM[[#This Row],[NIPNAS]],Target_CC[],COLUMN(BV$2)+9,0)</f>
        <v>4566650</v>
      </c>
      <c r="CK630" s="22">
        <f>Target_AM[[#This Row],[PROPORSI]]*VLOOKUP(Target_AM[[#This Row],[NIPNAS]],Target_CC[],COLUMN(BW$2)+9,0)</f>
        <v>4566650</v>
      </c>
      <c r="CL630" s="22">
        <f>Target_AM[[#This Row],[PROPORSI]]*VLOOKUP(Target_AM[[#This Row],[NIPNAS]],Target_CC[],COLUMN(BX$2)+9,0)</f>
        <v>4566650</v>
      </c>
      <c r="CM630" s="22">
        <f>Target_AM[[#This Row],[PROPORSI]]*VLOOKUP(Target_AM[[#This Row],[NIPNAS]],Target_CC[],COLUMN(BY$2)+9,0)</f>
        <v>4566650</v>
      </c>
      <c r="CN630" s="22">
        <f>Target_AM[[#This Row],[PROPORSI]]*VLOOKUP(Target_AM[[#This Row],[NIPNAS]],Target_CC[],COLUMN(BZ$2)+9,0)</f>
        <v>55520850</v>
      </c>
      <c r="CO630" s="22">
        <f>Target_AM[[#This Row],[PROPORSI]]*VLOOKUP(Target_AM[[#This Row],[NIPNAS]],Target_CC[],COLUMN(CA$2)+9,0)</f>
        <v>65933799</v>
      </c>
      <c r="CP630" s="22">
        <f>Target_AM[[#This Row],[PROPORSI]]*VLOOKUP(Target_AM[[#This Row],[NIPNAS]],Target_CC[],COLUMN(CB$2)+9,0)</f>
        <v>66029016</v>
      </c>
      <c r="CQ630" s="22">
        <f>Target_AM[[#This Row],[PROPORSI]]*VLOOKUP(Target_AM[[#This Row],[NIPNAS]],Target_CC[],COLUMN(CC$2)+9,0)</f>
        <v>53541279</v>
      </c>
      <c r="CR630" s="22">
        <f>Target_AM[[#This Row],[PROPORSI]]*VLOOKUP(Target_AM[[#This Row],[NIPNAS]],Target_CC[],COLUMN(CD$2)+9,0)</f>
        <v>53541279</v>
      </c>
      <c r="CS630" s="22">
        <f>Target_AM[[#This Row],[PROPORSI]]*VLOOKUP(Target_AM[[#This Row],[NIPNAS]],Target_CC[],COLUMN(CE$2)+9,0)</f>
        <v>53541279</v>
      </c>
      <c r="CT630" s="22">
        <f>Target_AM[[#This Row],[PROPORSI]]*VLOOKUP(Target_AM[[#This Row],[NIPNAS]],Target_CC[],COLUMN(CF$2)+9,0)</f>
        <v>53541279</v>
      </c>
      <c r="CU630" s="22">
        <f>Target_AM[[#This Row],[PROPORSI]]*VLOOKUP(Target_AM[[#This Row],[NIPNAS]],Target_CC[],COLUMN(CG$2)+9,0)</f>
        <v>53541279</v>
      </c>
      <c r="CV630" s="22">
        <f>Target_AM[[#This Row],[PROPORSI]]*VLOOKUP(Target_AM[[#This Row],[NIPNAS]],Target_CC[],COLUMN(CH$2)+9,0)</f>
        <v>53541279</v>
      </c>
      <c r="CW630" s="22">
        <f>Target_AM[[#This Row],[PROPORSI]]*VLOOKUP(Target_AM[[#This Row],[NIPNAS]],Target_CC[],COLUMN(CI$2)+9,0)</f>
        <v>53541279</v>
      </c>
      <c r="CX630" s="22">
        <f>Target_AM[[#This Row],[PROPORSI]]*VLOOKUP(Target_AM[[#This Row],[NIPNAS]],Target_CC[],COLUMN(CJ$2)+9,0)</f>
        <v>53541279</v>
      </c>
      <c r="CY630" s="22">
        <f>Target_AM[[#This Row],[PROPORSI]]*VLOOKUP(Target_AM[[#This Row],[NIPNAS]],Target_CC[],COLUMN(CK$2)+9,0)</f>
        <v>53541279</v>
      </c>
      <c r="CZ630" s="22">
        <f>Target_AM[[#This Row],[PROPORSI]]*VLOOKUP(Target_AM[[#This Row],[NIPNAS]],Target_CC[],COLUMN(CL$2)+9,0)</f>
        <v>53541279</v>
      </c>
      <c r="DA630" s="22">
        <f>Target_AM[[#This Row],[PROPORSI]]*VLOOKUP(Target_AM[[#This Row],[NIPNAS]],Target_CC[],COLUMN(CM$2)+9,0)</f>
        <v>667375605</v>
      </c>
      <c r="DB630" s="22">
        <f>Target_AM[[#This Row],[PROPORSI]]*VLOOKUP(Target_AM[[#This Row],[NIPNAS]],Target_CC[],COLUMN(CN$2)+9,0)</f>
        <v>0</v>
      </c>
      <c r="DC630" s="22">
        <f>Target_AM[[#This Row],[PROPORSI]]*VLOOKUP(Target_AM[[#This Row],[NIPNAS]],Target_CC[],COLUMN(CO$2)+9,0)</f>
        <v>0</v>
      </c>
      <c r="DD630" s="22">
        <f>Target_AM[[#This Row],[PROPORSI]]*VLOOKUP(Target_AM[[#This Row],[NIPNAS]],Target_CC[],COLUMN(CP$2)+9,0)</f>
        <v>18600000</v>
      </c>
      <c r="DE630" s="22">
        <f>Target_AM[[#This Row],[PROPORSI]]*VLOOKUP(Target_AM[[#This Row],[NIPNAS]],Target_CC[],COLUMN(CQ$2)+9,0)</f>
        <v>0</v>
      </c>
      <c r="DF630" s="22">
        <f>Target_AM[[#This Row],[PROPORSI]]*VLOOKUP(Target_AM[[#This Row],[NIPNAS]],Target_CC[],COLUMN(CR$2)+9,0)</f>
        <v>0</v>
      </c>
      <c r="DG630" s="22">
        <f>Target_AM[[#This Row],[PROPORSI]]*VLOOKUP(Target_AM[[#This Row],[NIPNAS]],Target_CC[],COLUMN(CS$2)+9,0)</f>
        <v>0</v>
      </c>
      <c r="DH630" s="22">
        <f>Target_AM[[#This Row],[PROPORSI]]*VLOOKUP(Target_AM[[#This Row],[NIPNAS]],Target_CC[],COLUMN(CT$2)+9,0)</f>
        <v>0</v>
      </c>
      <c r="DI630" s="22">
        <f>Target_AM[[#This Row],[PROPORSI]]*VLOOKUP(Target_AM[[#This Row],[NIPNAS]],Target_CC[],COLUMN(CU$2)+9,0)</f>
        <v>0</v>
      </c>
      <c r="DJ630" s="22">
        <f>Target_AM[[#This Row],[PROPORSI]]*VLOOKUP(Target_AM[[#This Row],[NIPNAS]],Target_CC[],COLUMN(CV$2)+9,0)</f>
        <v>0</v>
      </c>
      <c r="DK630" s="22">
        <f>Target_AM[[#This Row],[PROPORSI]]*VLOOKUP(Target_AM[[#This Row],[NIPNAS]],Target_CC[],COLUMN(CW$2)+9,0)</f>
        <v>0</v>
      </c>
      <c r="DL630" s="22">
        <f>Target_AM[[#This Row],[PROPORSI]]*VLOOKUP(Target_AM[[#This Row],[NIPNAS]],Target_CC[],COLUMN(CX$2)+9,0)</f>
        <v>0</v>
      </c>
      <c r="DM630" s="22">
        <f>Target_AM[[#This Row],[PROPORSI]]*VLOOKUP(Target_AM[[#This Row],[NIPNAS]],Target_CC[],COLUMN(CY$2)+9,0)</f>
        <v>0</v>
      </c>
      <c r="DN630" s="22">
        <f>Target_AM[[#This Row],[PROPORSI]]*VLOOKUP(Target_AM[[#This Row],[NIPNAS]],Target_CC[],COLUMN(CZ$2)+9,0)</f>
        <v>18600000</v>
      </c>
      <c r="DO630" s="22">
        <f>Target_AM[[#This Row],[PROPORSI]]*VLOOKUP(Target_AM[[#This Row],[NIPNAS]],Target_CC[],COLUMN(DA$2)+9,0)</f>
        <v>0</v>
      </c>
      <c r="DP630" s="22">
        <f>Target_AM[[#This Row],[PROPORSI]]*VLOOKUP(Target_AM[[#This Row],[NIPNAS]],Target_CC[],COLUMN(DB$2)+9,0)</f>
        <v>0</v>
      </c>
      <c r="DQ630" s="22">
        <f>Target_AM[[#This Row],[PROPORSI]]*VLOOKUP(Target_AM[[#This Row],[NIPNAS]],Target_CC[],COLUMN(DC$2)+9,0)</f>
        <v>0</v>
      </c>
      <c r="DR630" s="22">
        <f>Target_AM[[#This Row],[PROPORSI]]*VLOOKUP(Target_AM[[#This Row],[NIPNAS]],Target_CC[],COLUMN(DD$2)+9,0)</f>
        <v>0</v>
      </c>
      <c r="DS630" s="22">
        <f>Target_AM[[#This Row],[PROPORSI]]*VLOOKUP(Target_AM[[#This Row],[NIPNAS]],Target_CC[],COLUMN(DE$2)+9,0)</f>
        <v>0</v>
      </c>
      <c r="DT630" s="22">
        <f>Target_AM[[#This Row],[PROPORSI]]*VLOOKUP(Target_AM[[#This Row],[NIPNAS]],Target_CC[],COLUMN(DF$2)+9,0)</f>
        <v>0</v>
      </c>
      <c r="DU630" s="22">
        <f>Target_AM[[#This Row],[PROPORSI]]*VLOOKUP(Target_AM[[#This Row],[NIPNAS]],Target_CC[],COLUMN(DG$2)+9,0)</f>
        <v>0</v>
      </c>
      <c r="DV630" s="22">
        <f>Target_AM[[#This Row],[PROPORSI]]*VLOOKUP(Target_AM[[#This Row],[NIPNAS]],Target_CC[],COLUMN(DH$2)+9,0)</f>
        <v>0</v>
      </c>
      <c r="DW630" s="22">
        <f>Target_AM[[#This Row],[PROPORSI]]*VLOOKUP(Target_AM[[#This Row],[NIPNAS]],Target_CC[],COLUMN(DI$2)+9,0)</f>
        <v>0</v>
      </c>
      <c r="DX630" s="22">
        <f>Target_AM[[#This Row],[PROPORSI]]*VLOOKUP(Target_AM[[#This Row],[NIPNAS]],Target_CC[],COLUMN(DJ$2)+9,0)</f>
        <v>0</v>
      </c>
      <c r="DY630" s="22">
        <f>Target_AM[[#This Row],[PROPORSI]]*VLOOKUP(Target_AM[[#This Row],[NIPNAS]],Target_CC[],COLUMN(DK$2)+9,0)</f>
        <v>0</v>
      </c>
      <c r="DZ630" s="22">
        <f>Target_AM[[#This Row],[PROPORSI]]*VLOOKUP(Target_AM[[#This Row],[NIPNAS]],Target_CC[],COLUMN(DL$2)+9,0)</f>
        <v>0</v>
      </c>
      <c r="EA630" s="22">
        <f>Target_AM[[#This Row],[PROPORSI]]*VLOOKUP(Target_AM[[#This Row],[NIPNAS]],Target_CC[],COLUMN(DM$2)+9,0)</f>
        <v>0</v>
      </c>
    </row>
    <row r="631" spans="2:131" x14ac:dyDescent="0.3">
      <c r="B631">
        <v>405649</v>
      </c>
      <c r="C631" t="s">
        <v>1021</v>
      </c>
      <c r="D631">
        <v>1</v>
      </c>
      <c r="E631" s="8">
        <v>45658</v>
      </c>
      <c r="F631">
        <v>76510240</v>
      </c>
      <c r="G631" t="s">
        <v>198</v>
      </c>
      <c r="J631" t="s">
        <v>1081</v>
      </c>
      <c r="K631" t="s">
        <v>21</v>
      </c>
      <c r="L631" t="s">
        <v>159</v>
      </c>
      <c r="M631" t="s">
        <v>31</v>
      </c>
      <c r="N631" s="23">
        <f>Target_AM[[#This Row],[PROPORSI]]*VLOOKUP(Target_AM[[#This Row],[NIPNAS]],Target_CC[],9,0)</f>
        <v>2632204010.6686821</v>
      </c>
      <c r="O631" s="22">
        <f>Target_AM[[#This Row],[PROPORSI]]*VLOOKUP(Target_AM[[#This Row],[NIPNAS]],Target_CC[],COLUMN(A$2)+9,0)</f>
        <v>190954839.01082233</v>
      </c>
      <c r="P631" s="22">
        <f>Target_AM[[#This Row],[PROPORSI]]*VLOOKUP(Target_AM[[#This Row],[NIPNAS]],Target_CC[],COLUMN(B$2)+9,0)</f>
        <v>75447135.229002506</v>
      </c>
      <c r="Q631" s="22">
        <f>Target_AM[[#This Row],[PROPORSI]]*VLOOKUP(Target_AM[[#This Row],[NIPNAS]],Target_CC[],COLUMN(C$2)+9,0)</f>
        <v>95480432.954183355</v>
      </c>
      <c r="R631" s="22">
        <f>Target_AM[[#This Row],[PROPORSI]]*VLOOKUP(Target_AM[[#This Row],[NIPNAS]],Target_CC[],COLUMN(D$2)+9,0)</f>
        <v>90575079.643312633</v>
      </c>
      <c r="S631" s="22">
        <f>Target_AM[[#This Row],[PROPORSI]]*VLOOKUP(Target_AM[[#This Row],[NIPNAS]],Target_CC[],COLUMN(E$2)+9,0)</f>
        <v>79410798.343193859</v>
      </c>
      <c r="T631" s="22">
        <f>Target_AM[[#This Row],[PROPORSI]]*VLOOKUP(Target_AM[[#This Row],[NIPNAS]],Target_CC[],COLUMN(F$2)+9,0)</f>
        <v>92102653.201266915</v>
      </c>
      <c r="U631" s="22">
        <f>Target_AM[[#This Row],[PROPORSI]]*VLOOKUP(Target_AM[[#This Row],[NIPNAS]],Target_CC[],COLUMN(G$2)+9,0)</f>
        <v>119587225.20273851</v>
      </c>
      <c r="V631" s="22">
        <f>Target_AM[[#This Row],[PROPORSI]]*VLOOKUP(Target_AM[[#This Row],[NIPNAS]],Target_CC[],COLUMN(H$2)+9,0)</f>
        <v>54573648.713582851</v>
      </c>
      <c r="W631" s="22">
        <f>Target_AM[[#This Row],[PROPORSI]]*VLOOKUP(Target_AM[[#This Row],[NIPNAS]],Target_CC[],COLUMN(I$2)+9,0)</f>
        <v>99709782.225177303</v>
      </c>
      <c r="X631" s="22">
        <f>Target_AM[[#This Row],[PROPORSI]]*VLOOKUP(Target_AM[[#This Row],[NIPNAS]],Target_CC[],COLUMN(J$2)+9,0)</f>
        <v>83523612.815186888</v>
      </c>
      <c r="Y631" s="22">
        <f>Target_AM[[#This Row],[PROPORSI]]*VLOOKUP(Target_AM[[#This Row],[NIPNAS]],Target_CC[],COLUMN(K$2)+9,0)</f>
        <v>42766449.408238225</v>
      </c>
      <c r="Z631" s="22">
        <f>Target_AM[[#This Row],[PROPORSI]]*VLOOKUP(Target_AM[[#This Row],[NIPNAS]],Target_CC[],COLUMN(L$2)+9,0)</f>
        <v>105731756.04489385</v>
      </c>
      <c r="AA631" s="22">
        <f>Target_AM[[#This Row],[PROPORSI]]*VLOOKUP(Target_AM[[#This Row],[NIPNAS]],Target_CC[],COLUMN(M$2)+9,0)</f>
        <v>1129863412.791599</v>
      </c>
      <c r="AB631" s="22">
        <f>Target_AM[[#This Row],[PROPORSI]]*VLOOKUP(Target_AM[[#This Row],[NIPNAS]],Target_CC[],COLUMN(N$2)+9,0)</f>
        <v>2035651.4474966228</v>
      </c>
      <c r="AC631" s="22">
        <f>Target_AM[[#This Row],[PROPORSI]]*VLOOKUP(Target_AM[[#This Row],[NIPNAS]],Target_CC[],COLUMN(O$2)+9,0)</f>
        <v>3147301.5929207802</v>
      </c>
      <c r="AD631" s="22">
        <f>Target_AM[[#This Row],[PROPORSI]]*VLOOKUP(Target_AM[[#This Row],[NIPNAS]],Target_CC[],COLUMN(P$2)+9,0)</f>
        <v>3472264.7953770459</v>
      </c>
      <c r="AE631" s="22">
        <f>Target_AM[[#This Row],[PROPORSI]]*VLOOKUP(Target_AM[[#This Row],[NIPNAS]],Target_CC[],COLUMN(Q$2)+9,0)</f>
        <v>11451199.751122117</v>
      </c>
      <c r="AF631" s="22">
        <f>Target_AM[[#This Row],[PROPORSI]]*VLOOKUP(Target_AM[[#This Row],[NIPNAS]],Target_CC[],COLUMN(R$2)+9,0)</f>
        <v>8770672.9340363294</v>
      </c>
      <c r="AG631" s="22">
        <f>Target_AM[[#This Row],[PROPORSI]]*VLOOKUP(Target_AM[[#This Row],[NIPNAS]],Target_CC[],COLUMN(S$2)+9,0)</f>
        <v>13952148.577221304</v>
      </c>
      <c r="AH631" s="22">
        <f>Target_AM[[#This Row],[PROPORSI]]*VLOOKUP(Target_AM[[#This Row],[NIPNAS]],Target_CC[],COLUMN(T$2)+9,0)</f>
        <v>19832489.418547168</v>
      </c>
      <c r="AI631" s="22">
        <f>Target_AM[[#This Row],[PROPORSI]]*VLOOKUP(Target_AM[[#This Row],[NIPNAS]],Target_CC[],COLUMN(U$2)+9,0)</f>
        <v>9603844.644582808</v>
      </c>
      <c r="AJ631" s="22">
        <f>Target_AM[[#This Row],[PROPORSI]]*VLOOKUP(Target_AM[[#This Row],[NIPNAS]],Target_CC[],COLUMN(V$2)+9,0)</f>
        <v>18218077.594941795</v>
      </c>
      <c r="AK631" s="22">
        <f>Target_AM[[#This Row],[PROPORSI]]*VLOOKUP(Target_AM[[#This Row],[NIPNAS]],Target_CC[],COLUMN(W$2)+9,0)</f>
        <v>9737760.0706444234</v>
      </c>
      <c r="AL631" s="22">
        <f>Target_AM[[#This Row],[PROPORSI]]*VLOOKUP(Target_AM[[#This Row],[NIPNAS]],Target_CC[],COLUMN(X$2)+9,0)</f>
        <v>4987524.3192512244</v>
      </c>
      <c r="AM631" s="22">
        <f>Target_AM[[#This Row],[PROPORSI]]*VLOOKUP(Target_AM[[#This Row],[NIPNAS]],Target_CC[],COLUMN(Y$2)+9,0)</f>
        <v>14123500.251241013</v>
      </c>
      <c r="AN631" s="22">
        <f>Target_AM[[#This Row],[PROPORSI]]*VLOOKUP(Target_AM[[#This Row],[NIPNAS]],Target_CC[],COLUMN(Z$2)+9,0)</f>
        <v>119332435.39738263</v>
      </c>
      <c r="AO631" s="22">
        <f>Target_AM[[#This Row],[PROPORSI]]*VLOOKUP(Target_AM[[#This Row],[NIPNAS]],Target_CC[],COLUMN(AA$2)+9,0)</f>
        <v>192990490.45831895</v>
      </c>
      <c r="AP631" s="22">
        <f>Target_AM[[#This Row],[PROPORSI]]*VLOOKUP(Target_AM[[#This Row],[NIPNAS]],Target_CC[],COLUMN(AB$2)+9,0)</f>
        <v>78594436.821923286</v>
      </c>
      <c r="AQ631" s="22">
        <f>Target_AM[[#This Row],[PROPORSI]]*VLOOKUP(Target_AM[[#This Row],[NIPNAS]],Target_CC[],COLUMN(AC$2)+9,0)</f>
        <v>98952697.749560401</v>
      </c>
      <c r="AR631" s="22">
        <f>Target_AM[[#This Row],[PROPORSI]]*VLOOKUP(Target_AM[[#This Row],[NIPNAS]],Target_CC[],COLUMN(AD$2)+9,0)</f>
        <v>102026279.39443475</v>
      </c>
      <c r="AS631" s="22">
        <f>Target_AM[[#This Row],[PROPORSI]]*VLOOKUP(Target_AM[[#This Row],[NIPNAS]],Target_CC[],COLUMN(AE$2)+9,0)</f>
        <v>88181471.277230188</v>
      </c>
      <c r="AT631" s="22">
        <f>Target_AM[[#This Row],[PROPORSI]]*VLOOKUP(Target_AM[[#This Row],[NIPNAS]],Target_CC[],COLUMN(AF$2)+9,0)</f>
        <v>106054801.77848822</v>
      </c>
      <c r="AU631" s="22">
        <f>Target_AM[[#This Row],[PROPORSI]]*VLOOKUP(Target_AM[[#This Row],[NIPNAS]],Target_CC[],COLUMN(AG$2)+9,0)</f>
        <v>139419714.62128568</v>
      </c>
      <c r="AV631" s="22">
        <f>Target_AM[[#This Row],[PROPORSI]]*VLOOKUP(Target_AM[[#This Row],[NIPNAS]],Target_CC[],COLUMN(AH$2)+9,0)</f>
        <v>64177493.358165659</v>
      </c>
      <c r="AW631" s="22">
        <f>Target_AM[[#This Row],[PROPORSI]]*VLOOKUP(Target_AM[[#This Row],[NIPNAS]],Target_CC[],COLUMN(AI$2)+9,0)</f>
        <v>117927859.8201191</v>
      </c>
      <c r="AX631" s="22">
        <f>Target_AM[[#This Row],[PROPORSI]]*VLOOKUP(Target_AM[[#This Row],[NIPNAS]],Target_CC[],COLUMN(AJ$2)+9,0)</f>
        <v>93261372.885831311</v>
      </c>
      <c r="AY631" s="22">
        <f>Target_AM[[#This Row],[PROPORSI]]*VLOOKUP(Target_AM[[#This Row],[NIPNAS]],Target_CC[],COLUMN(AK$2)+9,0)</f>
        <v>47753973.727489449</v>
      </c>
      <c r="AZ631" s="22">
        <f>Target_AM[[#This Row],[PROPORSI]]*VLOOKUP(Target_AM[[#This Row],[NIPNAS]],Target_CC[],COLUMN(AL$2)+9,0)</f>
        <v>119855256.29613486</v>
      </c>
      <c r="BA631" s="22">
        <f>Target_AM[[#This Row],[PROPORSI]]*VLOOKUP(Target_AM[[#This Row],[NIPNAS]],Target_CC[],COLUMN(AM$2)+9,0)</f>
        <v>1249195848.1889818</v>
      </c>
      <c r="BB631" s="22">
        <f>Target_AM[[#This Row],[PROPORSI]]*VLOOKUP(Target_AM[[#This Row],[NIPNAS]],Target_CC[],COLUMN(AN$2)+9,0)</f>
        <v>0</v>
      </c>
      <c r="BC631" s="22">
        <f>Target_AM[[#This Row],[PROPORSI]]*VLOOKUP(Target_AM[[#This Row],[NIPNAS]],Target_CC[],COLUMN(AO$2)+9,0)</f>
        <v>0</v>
      </c>
      <c r="BD631" s="22">
        <f>Target_AM[[#This Row],[PROPORSI]]*VLOOKUP(Target_AM[[#This Row],[NIPNAS]],Target_CC[],COLUMN(AP$2)+9,0)</f>
        <v>0</v>
      </c>
      <c r="BE631" s="22">
        <f>Target_AM[[#This Row],[PROPORSI]]*VLOOKUP(Target_AM[[#This Row],[NIPNAS]],Target_CC[],COLUMN(AQ$2)+9,0)</f>
        <v>0</v>
      </c>
      <c r="BF631" s="22">
        <f>Target_AM[[#This Row],[PROPORSI]]*VLOOKUP(Target_AM[[#This Row],[NIPNAS]],Target_CC[],COLUMN(AR$2)+9,0)</f>
        <v>0</v>
      </c>
      <c r="BG631" s="22">
        <f>Target_AM[[#This Row],[PROPORSI]]*VLOOKUP(Target_AM[[#This Row],[NIPNAS]],Target_CC[],COLUMN(AS$2)+9,0)</f>
        <v>0</v>
      </c>
      <c r="BH631" s="22">
        <f>Target_AM[[#This Row],[PROPORSI]]*VLOOKUP(Target_AM[[#This Row],[NIPNAS]],Target_CC[],COLUMN(AT$2)+9,0)</f>
        <v>0</v>
      </c>
      <c r="BI631" s="22">
        <f>Target_AM[[#This Row],[PROPORSI]]*VLOOKUP(Target_AM[[#This Row],[NIPNAS]],Target_CC[],COLUMN(AU$2)+9,0)</f>
        <v>0</v>
      </c>
      <c r="BJ631" s="22">
        <f>Target_AM[[#This Row],[PROPORSI]]*VLOOKUP(Target_AM[[#This Row],[NIPNAS]],Target_CC[],COLUMN(AV$2)+9,0)</f>
        <v>0</v>
      </c>
      <c r="BK631" s="22">
        <f>Target_AM[[#This Row],[PROPORSI]]*VLOOKUP(Target_AM[[#This Row],[NIPNAS]],Target_CC[],COLUMN(AW$2)+9,0)</f>
        <v>0</v>
      </c>
      <c r="BL631" s="22">
        <f>Target_AM[[#This Row],[PROPORSI]]*VLOOKUP(Target_AM[[#This Row],[NIPNAS]],Target_CC[],COLUMN(AX$2)+9,0)</f>
        <v>0</v>
      </c>
      <c r="BM631" s="22">
        <f>Target_AM[[#This Row],[PROPORSI]]*VLOOKUP(Target_AM[[#This Row],[NIPNAS]],Target_CC[],COLUMN(AY$2)+9,0)</f>
        <v>0</v>
      </c>
      <c r="BN631" s="22">
        <f>Target_AM[[#This Row],[PROPORSI]]*VLOOKUP(Target_AM[[#This Row],[NIPNAS]],Target_CC[],COLUMN(AZ$2)+9,0)</f>
        <v>0</v>
      </c>
      <c r="BO631" s="22">
        <f>Target_AM[[#This Row],[PROPORSI]]*VLOOKUP(Target_AM[[#This Row],[NIPNAS]],Target_CC[],COLUMN(BA$2)+9,0)</f>
        <v>86261361</v>
      </c>
      <c r="BP631" s="22">
        <f>Target_AM[[#This Row],[PROPORSI]]*VLOOKUP(Target_AM[[#This Row],[NIPNAS]],Target_CC[],COLUMN(BB$2)+9,0)</f>
        <v>70503392</v>
      </c>
      <c r="BQ631" s="22">
        <f>Target_AM[[#This Row],[PROPORSI]]*VLOOKUP(Target_AM[[#This Row],[NIPNAS]],Target_CC[],COLUMN(BC$2)+9,0)</f>
        <v>98573817</v>
      </c>
      <c r="BR631" s="22">
        <f>Target_AM[[#This Row],[PROPORSI]]*VLOOKUP(Target_AM[[#This Row],[NIPNAS]],Target_CC[],COLUMN(BD$2)+9,0)</f>
        <v>77607367.799999997</v>
      </c>
      <c r="BS631" s="22">
        <f>Target_AM[[#This Row],[PROPORSI]]*VLOOKUP(Target_AM[[#This Row],[NIPNAS]],Target_CC[],COLUMN(BE$2)+9,0)</f>
        <v>77607367.799999997</v>
      </c>
      <c r="BT631" s="22">
        <f>Target_AM[[#This Row],[PROPORSI]]*VLOOKUP(Target_AM[[#This Row],[NIPNAS]],Target_CC[],COLUMN(BF$2)+9,0)</f>
        <v>77607367.799999997</v>
      </c>
      <c r="BU631" s="22">
        <f>Target_AM[[#This Row],[PROPORSI]]*VLOOKUP(Target_AM[[#This Row],[NIPNAS]],Target_CC[],COLUMN(BG$2)+9,0)</f>
        <v>77607367.799999997</v>
      </c>
      <c r="BV631" s="22">
        <f>Target_AM[[#This Row],[PROPORSI]]*VLOOKUP(Target_AM[[#This Row],[NIPNAS]],Target_CC[],COLUMN(BH$2)+9,0)</f>
        <v>77607367.799999997</v>
      </c>
      <c r="BW631" s="22">
        <f>Target_AM[[#This Row],[PROPORSI]]*VLOOKUP(Target_AM[[#This Row],[NIPNAS]],Target_CC[],COLUMN(BI$2)+9,0)</f>
        <v>77607367.799999997</v>
      </c>
      <c r="BX631" s="22">
        <f>Target_AM[[#This Row],[PROPORSI]]*VLOOKUP(Target_AM[[#This Row],[NIPNAS]],Target_CC[],COLUMN(BJ$2)+9,0)</f>
        <v>77607367.799999997</v>
      </c>
      <c r="BY631" s="22">
        <f>Target_AM[[#This Row],[PROPORSI]]*VLOOKUP(Target_AM[[#This Row],[NIPNAS]],Target_CC[],COLUMN(BK$2)+9,0)</f>
        <v>77607367.799999997</v>
      </c>
      <c r="BZ631" s="22">
        <f>Target_AM[[#This Row],[PROPORSI]]*VLOOKUP(Target_AM[[#This Row],[NIPNAS]],Target_CC[],COLUMN(BL$2)+9,0)</f>
        <v>77607367.799999997</v>
      </c>
      <c r="CA631" s="22">
        <f>Target_AM[[#This Row],[PROPORSI]]*VLOOKUP(Target_AM[[#This Row],[NIPNAS]],Target_CC[],COLUMN(BM$2)+9,0)</f>
        <v>953804880.19999981</v>
      </c>
      <c r="CB631" s="22">
        <f>Target_AM[[#This Row],[PROPORSI]]*VLOOKUP(Target_AM[[#This Row],[NIPNAS]],Target_CC[],COLUMN(BN$2)+9,0)</f>
        <v>33644300</v>
      </c>
      <c r="CC631" s="22">
        <f>Target_AM[[#This Row],[PROPORSI]]*VLOOKUP(Target_AM[[#This Row],[NIPNAS]],Target_CC[],COLUMN(BO$2)+9,0)</f>
        <v>18910429</v>
      </c>
      <c r="CD631" s="22">
        <f>Target_AM[[#This Row],[PROPORSI]]*VLOOKUP(Target_AM[[#This Row],[NIPNAS]],Target_CC[],COLUMN(BP$2)+9,0)</f>
        <v>28608264</v>
      </c>
      <c r="CE631" s="22">
        <f>Target_AM[[#This Row],[PROPORSI]]*VLOOKUP(Target_AM[[#This Row],[NIPNAS]],Target_CC[],COLUMN(BQ$2)+9,0)</f>
        <v>27177850.799999997</v>
      </c>
      <c r="CF631" s="22">
        <f>Target_AM[[#This Row],[PROPORSI]]*VLOOKUP(Target_AM[[#This Row],[NIPNAS]],Target_CC[],COLUMN(BR$2)+9,0)</f>
        <v>27177850.799999997</v>
      </c>
      <c r="CG631" s="22">
        <f>Target_AM[[#This Row],[PROPORSI]]*VLOOKUP(Target_AM[[#This Row],[NIPNAS]],Target_CC[],COLUMN(BS$2)+9,0)</f>
        <v>27177850.799999997</v>
      </c>
      <c r="CH631" s="22">
        <f>Target_AM[[#This Row],[PROPORSI]]*VLOOKUP(Target_AM[[#This Row],[NIPNAS]],Target_CC[],COLUMN(BT$2)+9,0)</f>
        <v>27177850.799999997</v>
      </c>
      <c r="CI631" s="22">
        <f>Target_AM[[#This Row],[PROPORSI]]*VLOOKUP(Target_AM[[#This Row],[NIPNAS]],Target_CC[],COLUMN(BU$2)+9,0)</f>
        <v>27177850.799999997</v>
      </c>
      <c r="CJ631" s="22">
        <f>Target_AM[[#This Row],[PROPORSI]]*VLOOKUP(Target_AM[[#This Row],[NIPNAS]],Target_CC[],COLUMN(BV$2)+9,0)</f>
        <v>27177850.799999997</v>
      </c>
      <c r="CK631" s="22">
        <f>Target_AM[[#This Row],[PROPORSI]]*VLOOKUP(Target_AM[[#This Row],[NIPNAS]],Target_CC[],COLUMN(BW$2)+9,0)</f>
        <v>27177850.799999997</v>
      </c>
      <c r="CL631" s="22">
        <f>Target_AM[[#This Row],[PROPORSI]]*VLOOKUP(Target_AM[[#This Row],[NIPNAS]],Target_CC[],COLUMN(BX$2)+9,0)</f>
        <v>27177850.799999997</v>
      </c>
      <c r="CM631" s="22">
        <f>Target_AM[[#This Row],[PROPORSI]]*VLOOKUP(Target_AM[[#This Row],[NIPNAS]],Target_CC[],COLUMN(BY$2)+9,0)</f>
        <v>27177850.799999997</v>
      </c>
      <c r="CN631" s="22">
        <f>Target_AM[[#This Row],[PROPORSI]]*VLOOKUP(Target_AM[[#This Row],[NIPNAS]],Target_CC[],COLUMN(BZ$2)+9,0)</f>
        <v>325763650.20000005</v>
      </c>
      <c r="CO631" s="22">
        <f>Target_AM[[#This Row],[PROPORSI]]*VLOOKUP(Target_AM[[#This Row],[NIPNAS]],Target_CC[],COLUMN(CA$2)+9,0)</f>
        <v>52617061</v>
      </c>
      <c r="CP631" s="22">
        <f>Target_AM[[#This Row],[PROPORSI]]*VLOOKUP(Target_AM[[#This Row],[NIPNAS]],Target_CC[],COLUMN(CB$2)+9,0)</f>
        <v>51592963</v>
      </c>
      <c r="CQ631" s="22">
        <f>Target_AM[[#This Row],[PROPORSI]]*VLOOKUP(Target_AM[[#This Row],[NIPNAS]],Target_CC[],COLUMN(CC$2)+9,0)</f>
        <v>50429517</v>
      </c>
      <c r="CR631" s="22">
        <f>Target_AM[[#This Row],[PROPORSI]]*VLOOKUP(Target_AM[[#This Row],[NIPNAS]],Target_CC[],COLUMN(CD$2)+9,0)</f>
        <v>50429517</v>
      </c>
      <c r="CS631" s="22">
        <f>Target_AM[[#This Row],[PROPORSI]]*VLOOKUP(Target_AM[[#This Row],[NIPNAS]],Target_CC[],COLUMN(CE$2)+9,0)</f>
        <v>50429517</v>
      </c>
      <c r="CT631" s="22">
        <f>Target_AM[[#This Row],[PROPORSI]]*VLOOKUP(Target_AM[[#This Row],[NIPNAS]],Target_CC[],COLUMN(CF$2)+9,0)</f>
        <v>50429517</v>
      </c>
      <c r="CU631" s="22">
        <f>Target_AM[[#This Row],[PROPORSI]]*VLOOKUP(Target_AM[[#This Row],[NIPNAS]],Target_CC[],COLUMN(CG$2)+9,0)</f>
        <v>50429517</v>
      </c>
      <c r="CV631" s="22">
        <f>Target_AM[[#This Row],[PROPORSI]]*VLOOKUP(Target_AM[[#This Row],[NIPNAS]],Target_CC[],COLUMN(CH$2)+9,0)</f>
        <v>50429517</v>
      </c>
      <c r="CW631" s="22">
        <f>Target_AM[[#This Row],[PROPORSI]]*VLOOKUP(Target_AM[[#This Row],[NIPNAS]],Target_CC[],COLUMN(CI$2)+9,0)</f>
        <v>50429517</v>
      </c>
      <c r="CX631" s="22">
        <f>Target_AM[[#This Row],[PROPORSI]]*VLOOKUP(Target_AM[[#This Row],[NIPNAS]],Target_CC[],COLUMN(CJ$2)+9,0)</f>
        <v>50429517</v>
      </c>
      <c r="CY631" s="22">
        <f>Target_AM[[#This Row],[PROPORSI]]*VLOOKUP(Target_AM[[#This Row],[NIPNAS]],Target_CC[],COLUMN(CK$2)+9,0)</f>
        <v>50429517</v>
      </c>
      <c r="CZ631" s="22">
        <f>Target_AM[[#This Row],[PROPORSI]]*VLOOKUP(Target_AM[[#This Row],[NIPNAS]],Target_CC[],COLUMN(CL$2)+9,0)</f>
        <v>50429517</v>
      </c>
      <c r="DA631" s="22">
        <f>Target_AM[[#This Row],[PROPORSI]]*VLOOKUP(Target_AM[[#This Row],[NIPNAS]],Target_CC[],COLUMN(CM$2)+9,0)</f>
        <v>608505194</v>
      </c>
      <c r="DB631" s="22">
        <f>Target_AM[[#This Row],[PROPORSI]]*VLOOKUP(Target_AM[[#This Row],[NIPNAS]],Target_CC[],COLUMN(CN$2)+9,0)</f>
        <v>0</v>
      </c>
      <c r="DC631" s="22">
        <f>Target_AM[[#This Row],[PROPORSI]]*VLOOKUP(Target_AM[[#This Row],[NIPNAS]],Target_CC[],COLUMN(CO$2)+9,0)</f>
        <v>0</v>
      </c>
      <c r="DD631" s="22">
        <f>Target_AM[[#This Row],[PROPORSI]]*VLOOKUP(Target_AM[[#This Row],[NIPNAS]],Target_CC[],COLUMN(CP$2)+9,0)</f>
        <v>87108108</v>
      </c>
      <c r="DE631" s="22">
        <f>Target_AM[[#This Row],[PROPORSI]]*VLOOKUP(Target_AM[[#This Row],[NIPNAS]],Target_CC[],COLUMN(CQ$2)+9,0)</f>
        <v>0</v>
      </c>
      <c r="DF631" s="22">
        <f>Target_AM[[#This Row],[PROPORSI]]*VLOOKUP(Target_AM[[#This Row],[NIPNAS]],Target_CC[],COLUMN(CR$2)+9,0)</f>
        <v>0</v>
      </c>
      <c r="DG631" s="22">
        <f>Target_AM[[#This Row],[PROPORSI]]*VLOOKUP(Target_AM[[#This Row],[NIPNAS]],Target_CC[],COLUMN(CS$2)+9,0)</f>
        <v>0</v>
      </c>
      <c r="DH631" s="22">
        <f>Target_AM[[#This Row],[PROPORSI]]*VLOOKUP(Target_AM[[#This Row],[NIPNAS]],Target_CC[],COLUMN(CT$2)+9,0)</f>
        <v>0</v>
      </c>
      <c r="DI631" s="22">
        <f>Target_AM[[#This Row],[PROPORSI]]*VLOOKUP(Target_AM[[#This Row],[NIPNAS]],Target_CC[],COLUMN(CU$2)+9,0)</f>
        <v>0</v>
      </c>
      <c r="DJ631" s="22">
        <f>Target_AM[[#This Row],[PROPORSI]]*VLOOKUP(Target_AM[[#This Row],[NIPNAS]],Target_CC[],COLUMN(CV$2)+9,0)</f>
        <v>0</v>
      </c>
      <c r="DK631" s="22">
        <f>Target_AM[[#This Row],[PROPORSI]]*VLOOKUP(Target_AM[[#This Row],[NIPNAS]],Target_CC[],COLUMN(CW$2)+9,0)</f>
        <v>0</v>
      </c>
      <c r="DL631" s="22">
        <f>Target_AM[[#This Row],[PROPORSI]]*VLOOKUP(Target_AM[[#This Row],[NIPNAS]],Target_CC[],COLUMN(CX$2)+9,0)</f>
        <v>0</v>
      </c>
      <c r="DM631" s="22">
        <f>Target_AM[[#This Row],[PROPORSI]]*VLOOKUP(Target_AM[[#This Row],[NIPNAS]],Target_CC[],COLUMN(CY$2)+9,0)</f>
        <v>0</v>
      </c>
      <c r="DN631" s="22">
        <f>Target_AM[[#This Row],[PROPORSI]]*VLOOKUP(Target_AM[[#This Row],[NIPNAS]],Target_CC[],COLUMN(CZ$2)+9,0)</f>
        <v>87108108</v>
      </c>
      <c r="DO631" s="22">
        <f>Target_AM[[#This Row],[PROPORSI]]*VLOOKUP(Target_AM[[#This Row],[NIPNAS]],Target_CC[],COLUMN(DA$2)+9,0)</f>
        <v>0</v>
      </c>
      <c r="DP631" s="22">
        <f>Target_AM[[#This Row],[PROPORSI]]*VLOOKUP(Target_AM[[#This Row],[NIPNAS]],Target_CC[],COLUMN(DB$2)+9,0)</f>
        <v>0</v>
      </c>
      <c r="DQ631" s="22">
        <f>Target_AM[[#This Row],[PROPORSI]]*VLOOKUP(Target_AM[[#This Row],[NIPNAS]],Target_CC[],COLUMN(DC$2)+9,0)</f>
        <v>0</v>
      </c>
      <c r="DR631" s="22">
        <f>Target_AM[[#This Row],[PROPORSI]]*VLOOKUP(Target_AM[[#This Row],[NIPNAS]],Target_CC[],COLUMN(DD$2)+9,0)</f>
        <v>0</v>
      </c>
      <c r="DS631" s="22">
        <f>Target_AM[[#This Row],[PROPORSI]]*VLOOKUP(Target_AM[[#This Row],[NIPNAS]],Target_CC[],COLUMN(DE$2)+9,0)</f>
        <v>0</v>
      </c>
      <c r="DT631" s="22">
        <f>Target_AM[[#This Row],[PROPORSI]]*VLOOKUP(Target_AM[[#This Row],[NIPNAS]],Target_CC[],COLUMN(DF$2)+9,0)</f>
        <v>0</v>
      </c>
      <c r="DU631" s="22">
        <f>Target_AM[[#This Row],[PROPORSI]]*VLOOKUP(Target_AM[[#This Row],[NIPNAS]],Target_CC[],COLUMN(DG$2)+9,0)</f>
        <v>0</v>
      </c>
      <c r="DV631" s="22">
        <f>Target_AM[[#This Row],[PROPORSI]]*VLOOKUP(Target_AM[[#This Row],[NIPNAS]],Target_CC[],COLUMN(DH$2)+9,0)</f>
        <v>0</v>
      </c>
      <c r="DW631" s="22">
        <f>Target_AM[[#This Row],[PROPORSI]]*VLOOKUP(Target_AM[[#This Row],[NIPNAS]],Target_CC[],COLUMN(DI$2)+9,0)</f>
        <v>0</v>
      </c>
      <c r="DX631" s="22">
        <f>Target_AM[[#This Row],[PROPORSI]]*VLOOKUP(Target_AM[[#This Row],[NIPNAS]],Target_CC[],COLUMN(DJ$2)+9,0)</f>
        <v>0</v>
      </c>
      <c r="DY631" s="22">
        <f>Target_AM[[#This Row],[PROPORSI]]*VLOOKUP(Target_AM[[#This Row],[NIPNAS]],Target_CC[],COLUMN(DK$2)+9,0)</f>
        <v>0</v>
      </c>
      <c r="DZ631" s="22">
        <f>Target_AM[[#This Row],[PROPORSI]]*VLOOKUP(Target_AM[[#This Row],[NIPNAS]],Target_CC[],COLUMN(DL$2)+9,0)</f>
        <v>0</v>
      </c>
      <c r="EA631" s="22">
        <f>Target_AM[[#This Row],[PROPORSI]]*VLOOKUP(Target_AM[[#This Row],[NIPNAS]],Target_CC[],COLUMN(DM$2)+9,0)</f>
        <v>0</v>
      </c>
    </row>
    <row r="632" spans="2:131" x14ac:dyDescent="0.3">
      <c r="B632">
        <v>950418</v>
      </c>
      <c r="C632" t="s">
        <v>1058</v>
      </c>
      <c r="D632">
        <v>1</v>
      </c>
      <c r="E632" s="8">
        <v>45658</v>
      </c>
      <c r="F632">
        <v>76510241</v>
      </c>
      <c r="G632" t="s">
        <v>173</v>
      </c>
      <c r="J632" t="s">
        <v>1081</v>
      </c>
      <c r="K632" t="s">
        <v>20</v>
      </c>
      <c r="L632" t="s">
        <v>159</v>
      </c>
      <c r="M632" t="s">
        <v>31</v>
      </c>
      <c r="N632" s="23">
        <f>Target_AM[[#This Row],[PROPORSI]]*VLOOKUP(Target_AM[[#This Row],[NIPNAS]],Target_CC[],9,0)</f>
        <v>1103805661.8781872</v>
      </c>
      <c r="O632" s="22">
        <f>Target_AM[[#This Row],[PROPORSI]]*VLOOKUP(Target_AM[[#This Row],[NIPNAS]],Target_CC[],COLUMN(A$2)+9,0)</f>
        <v>89505552.095223352</v>
      </c>
      <c r="P632" s="22">
        <f>Target_AM[[#This Row],[PROPORSI]]*VLOOKUP(Target_AM[[#This Row],[NIPNAS]],Target_CC[],COLUMN(B$2)+9,0)</f>
        <v>89750485.302688837</v>
      </c>
      <c r="Q632" s="22">
        <f>Target_AM[[#This Row],[PROPORSI]]*VLOOKUP(Target_AM[[#This Row],[NIPNAS]],Target_CC[],COLUMN(C$2)+9,0)</f>
        <v>70985068.116556764</v>
      </c>
      <c r="R632" s="22">
        <f>Target_AM[[#This Row],[PROPORSI]]*VLOOKUP(Target_AM[[#This Row],[NIPNAS]],Target_CC[],COLUMN(D$2)+9,0)</f>
        <v>57397158.080116659</v>
      </c>
      <c r="S632" s="22">
        <f>Target_AM[[#This Row],[PROPORSI]]*VLOOKUP(Target_AM[[#This Row],[NIPNAS]],Target_CC[],COLUMN(E$2)+9,0)</f>
        <v>77079269.936314702</v>
      </c>
      <c r="T632" s="22">
        <f>Target_AM[[#This Row],[PROPORSI]]*VLOOKUP(Target_AM[[#This Row],[NIPNAS]],Target_CC[],COLUMN(F$2)+9,0)</f>
        <v>63764901.861409001</v>
      </c>
      <c r="U632" s="22">
        <f>Target_AM[[#This Row],[PROPORSI]]*VLOOKUP(Target_AM[[#This Row],[NIPNAS]],Target_CC[],COLUMN(G$2)+9,0)</f>
        <v>93747489.64675729</v>
      </c>
      <c r="V632" s="22">
        <f>Target_AM[[#This Row],[PROPORSI]]*VLOOKUP(Target_AM[[#This Row],[NIPNAS]],Target_CC[],COLUMN(H$2)+9,0)</f>
        <v>43513006.908271722</v>
      </c>
      <c r="W632" s="22">
        <f>Target_AM[[#This Row],[PROPORSI]]*VLOOKUP(Target_AM[[#This Row],[NIPNAS]],Target_CC[],COLUMN(I$2)+9,0)</f>
        <v>69513519.707789123</v>
      </c>
      <c r="X632" s="22">
        <f>Target_AM[[#This Row],[PROPORSI]]*VLOOKUP(Target_AM[[#This Row],[NIPNAS]],Target_CC[],COLUMN(J$2)+9,0)</f>
        <v>106951974.59490287</v>
      </c>
      <c r="Y632" s="22">
        <f>Target_AM[[#This Row],[PROPORSI]]*VLOOKUP(Target_AM[[#This Row],[NIPNAS]],Target_CC[],COLUMN(K$2)+9,0)</f>
        <v>54627629.8377086</v>
      </c>
      <c r="Z632" s="22">
        <f>Target_AM[[#This Row],[PROPORSI]]*VLOOKUP(Target_AM[[#This Row],[NIPNAS]],Target_CC[],COLUMN(L$2)+9,0)</f>
        <v>89614875.684560716</v>
      </c>
      <c r="AA632" s="22">
        <f>Target_AM[[#This Row],[PROPORSI]]*VLOOKUP(Target_AM[[#This Row],[NIPNAS]],Target_CC[],COLUMN(M$2)+9,0)</f>
        <v>906450931.77229977</v>
      </c>
      <c r="AB632" s="22">
        <f>Target_AM[[#This Row],[PROPORSI]]*VLOOKUP(Target_AM[[#This Row],[NIPNAS]],Target_CC[],COLUMN(N$2)+9,0)</f>
        <v>954163.33843886852</v>
      </c>
      <c r="AC632" s="22">
        <f>Target_AM[[#This Row],[PROPORSI]]*VLOOKUP(Target_AM[[#This Row],[NIPNAS]],Target_CC[],COLUMN(O$2)+9,0)</f>
        <v>3743970.456945613</v>
      </c>
      <c r="AD632" s="22">
        <f>Target_AM[[#This Row],[PROPORSI]]*VLOOKUP(Target_AM[[#This Row],[NIPNAS]],Target_CC[],COLUMN(P$2)+9,0)</f>
        <v>2581460.3620077372</v>
      </c>
      <c r="AE632" s="22">
        <f>Target_AM[[#This Row],[PROPORSI]]*VLOOKUP(Target_AM[[#This Row],[NIPNAS]],Target_CC[],COLUMN(Q$2)+9,0)</f>
        <v>7256591.1607307792</v>
      </c>
      <c r="AF632" s="22">
        <f>Target_AM[[#This Row],[PROPORSI]]*VLOOKUP(Target_AM[[#This Row],[NIPNAS]],Target_CC[],COLUMN(R$2)+9,0)</f>
        <v>8513162.9540361762</v>
      </c>
      <c r="AG632" s="22">
        <f>Target_AM[[#This Row],[PROPORSI]]*VLOOKUP(Target_AM[[#This Row],[NIPNAS]],Target_CC[],COLUMN(S$2)+9,0)</f>
        <v>9659411.0360555127</v>
      </c>
      <c r="AH632" s="22">
        <f>Target_AM[[#This Row],[PROPORSI]]*VLOOKUP(Target_AM[[#This Row],[NIPNAS]],Target_CC[],COLUMN(T$2)+9,0)</f>
        <v>15547196.561193392</v>
      </c>
      <c r="AI632" s="22">
        <f>Target_AM[[#This Row],[PROPORSI]]*VLOOKUP(Target_AM[[#This Row],[NIPNAS]],Target_CC[],COLUMN(U$2)+9,0)</f>
        <v>7657398.1805561483</v>
      </c>
      <c r="AJ632" s="22">
        <f>Target_AM[[#This Row],[PROPORSI]]*VLOOKUP(Target_AM[[#This Row],[NIPNAS]],Target_CC[],COLUMN(V$2)+9,0)</f>
        <v>12700887.191530183</v>
      </c>
      <c r="AK632" s="22">
        <f>Target_AM[[#This Row],[PROPORSI]]*VLOOKUP(Target_AM[[#This Row],[NIPNAS]],Target_CC[],COLUMN(W$2)+9,0)</f>
        <v>12469200.416309729</v>
      </c>
      <c r="AL632" s="22">
        <f>Target_AM[[#This Row],[PROPORSI]]*VLOOKUP(Target_AM[[#This Row],[NIPNAS]],Target_CC[],COLUMN(X$2)+9,0)</f>
        <v>6370803.1900852844</v>
      </c>
      <c r="AM632" s="22">
        <f>Target_AM[[#This Row],[PROPORSI]]*VLOOKUP(Target_AM[[#This Row],[NIPNAS]],Target_CC[],COLUMN(Y$2)+9,0)</f>
        <v>11970629.890119433</v>
      </c>
      <c r="AN632" s="22">
        <f>Target_AM[[#This Row],[PROPORSI]]*VLOOKUP(Target_AM[[#This Row],[NIPNAS]],Target_CC[],COLUMN(Z$2)+9,0)</f>
        <v>99424874.738008857</v>
      </c>
      <c r="AO632" s="22">
        <f>Target_AM[[#This Row],[PROPORSI]]*VLOOKUP(Target_AM[[#This Row],[NIPNAS]],Target_CC[],COLUMN(AA$2)+9,0)</f>
        <v>90459715.433662221</v>
      </c>
      <c r="AP632" s="22">
        <f>Target_AM[[#This Row],[PROPORSI]]*VLOOKUP(Target_AM[[#This Row],[NIPNAS]],Target_CC[],COLUMN(AB$2)+9,0)</f>
        <v>93494455.75963445</v>
      </c>
      <c r="AQ632" s="22">
        <f>Target_AM[[#This Row],[PROPORSI]]*VLOOKUP(Target_AM[[#This Row],[NIPNAS]],Target_CC[],COLUMN(AC$2)+9,0)</f>
        <v>73566528.478564501</v>
      </c>
      <c r="AR632" s="22">
        <f>Target_AM[[#This Row],[PROPORSI]]*VLOOKUP(Target_AM[[#This Row],[NIPNAS]],Target_CC[],COLUMN(AD$2)+9,0)</f>
        <v>64653749.240847439</v>
      </c>
      <c r="AS632" s="22">
        <f>Target_AM[[#This Row],[PROPORSI]]*VLOOKUP(Target_AM[[#This Row],[NIPNAS]],Target_CC[],COLUMN(AE$2)+9,0)</f>
        <v>85592432.890350878</v>
      </c>
      <c r="AT632" s="22">
        <f>Target_AM[[#This Row],[PROPORSI]]*VLOOKUP(Target_AM[[#This Row],[NIPNAS]],Target_CC[],COLUMN(AF$2)+9,0)</f>
        <v>73424312.897464514</v>
      </c>
      <c r="AU632" s="22">
        <f>Target_AM[[#This Row],[PROPORSI]]*VLOOKUP(Target_AM[[#This Row],[NIPNAS]],Target_CC[],COLUMN(AG$2)+9,0)</f>
        <v>109294686.20795068</v>
      </c>
      <c r="AV632" s="22">
        <f>Target_AM[[#This Row],[PROPORSI]]*VLOOKUP(Target_AM[[#This Row],[NIPNAS]],Target_CC[],COLUMN(AH$2)+9,0)</f>
        <v>51170405.088827871</v>
      </c>
      <c r="AW632" s="22">
        <f>Target_AM[[#This Row],[PROPORSI]]*VLOOKUP(Target_AM[[#This Row],[NIPNAS]],Target_CC[],COLUMN(AI$2)+9,0)</f>
        <v>82214406.899319306</v>
      </c>
      <c r="AX632" s="22">
        <f>Target_AM[[#This Row],[PROPORSI]]*VLOOKUP(Target_AM[[#This Row],[NIPNAS]],Target_CC[],COLUMN(AJ$2)+9,0)</f>
        <v>119421175.0112126</v>
      </c>
      <c r="AY632" s="22">
        <f>Target_AM[[#This Row],[PROPORSI]]*VLOOKUP(Target_AM[[#This Row],[NIPNAS]],Target_CC[],COLUMN(AK$2)+9,0)</f>
        <v>60998433.027793884</v>
      </c>
      <c r="AZ632" s="22">
        <f>Target_AM[[#This Row],[PROPORSI]]*VLOOKUP(Target_AM[[#This Row],[NIPNAS]],Target_CC[],COLUMN(AL$2)+9,0)</f>
        <v>101585505.57468015</v>
      </c>
      <c r="BA632" s="22">
        <f>Target_AM[[#This Row],[PROPORSI]]*VLOOKUP(Target_AM[[#This Row],[NIPNAS]],Target_CC[],COLUMN(AM$2)+9,0)</f>
        <v>1005875806.5103085</v>
      </c>
      <c r="BB632" s="22">
        <f>Target_AM[[#This Row],[PROPORSI]]*VLOOKUP(Target_AM[[#This Row],[NIPNAS]],Target_CC[],COLUMN(AN$2)+9,0)</f>
        <v>0</v>
      </c>
      <c r="BC632" s="22">
        <f>Target_AM[[#This Row],[PROPORSI]]*VLOOKUP(Target_AM[[#This Row],[NIPNAS]],Target_CC[],COLUMN(AO$2)+9,0)</f>
        <v>0</v>
      </c>
      <c r="BD632" s="22">
        <f>Target_AM[[#This Row],[PROPORSI]]*VLOOKUP(Target_AM[[#This Row],[NIPNAS]],Target_CC[],COLUMN(AP$2)+9,0)</f>
        <v>0</v>
      </c>
      <c r="BE632" s="22">
        <f>Target_AM[[#This Row],[PROPORSI]]*VLOOKUP(Target_AM[[#This Row],[NIPNAS]],Target_CC[],COLUMN(AQ$2)+9,0)</f>
        <v>0</v>
      </c>
      <c r="BF632" s="22">
        <f>Target_AM[[#This Row],[PROPORSI]]*VLOOKUP(Target_AM[[#This Row],[NIPNAS]],Target_CC[],COLUMN(AR$2)+9,0)</f>
        <v>0</v>
      </c>
      <c r="BG632" s="22">
        <f>Target_AM[[#This Row],[PROPORSI]]*VLOOKUP(Target_AM[[#This Row],[NIPNAS]],Target_CC[],COLUMN(AS$2)+9,0)</f>
        <v>0</v>
      </c>
      <c r="BH632" s="22">
        <f>Target_AM[[#This Row],[PROPORSI]]*VLOOKUP(Target_AM[[#This Row],[NIPNAS]],Target_CC[],COLUMN(AT$2)+9,0)</f>
        <v>0</v>
      </c>
      <c r="BI632" s="22">
        <f>Target_AM[[#This Row],[PROPORSI]]*VLOOKUP(Target_AM[[#This Row],[NIPNAS]],Target_CC[],COLUMN(AU$2)+9,0)</f>
        <v>0</v>
      </c>
      <c r="BJ632" s="22">
        <f>Target_AM[[#This Row],[PROPORSI]]*VLOOKUP(Target_AM[[#This Row],[NIPNAS]],Target_CC[],COLUMN(AV$2)+9,0)</f>
        <v>0</v>
      </c>
      <c r="BK632" s="22">
        <f>Target_AM[[#This Row],[PROPORSI]]*VLOOKUP(Target_AM[[#This Row],[NIPNAS]],Target_CC[],COLUMN(AW$2)+9,0)</f>
        <v>0</v>
      </c>
      <c r="BL632" s="22">
        <f>Target_AM[[#This Row],[PROPORSI]]*VLOOKUP(Target_AM[[#This Row],[NIPNAS]],Target_CC[],COLUMN(AX$2)+9,0)</f>
        <v>0</v>
      </c>
      <c r="BM632" s="22">
        <f>Target_AM[[#This Row],[PROPORSI]]*VLOOKUP(Target_AM[[#This Row],[NIPNAS]],Target_CC[],COLUMN(AY$2)+9,0)</f>
        <v>0</v>
      </c>
      <c r="BN632" s="22">
        <f>Target_AM[[#This Row],[PROPORSI]]*VLOOKUP(Target_AM[[#This Row],[NIPNAS]],Target_CC[],COLUMN(AZ$2)+9,0)</f>
        <v>0</v>
      </c>
      <c r="BO632" s="22">
        <f>Target_AM[[#This Row],[PROPORSI]]*VLOOKUP(Target_AM[[#This Row],[NIPNAS]],Target_CC[],COLUMN(BA$2)+9,0)</f>
        <v>85812274</v>
      </c>
      <c r="BP632" s="22">
        <f>Target_AM[[#This Row],[PROPORSI]]*VLOOKUP(Target_AM[[#This Row],[NIPNAS]],Target_CC[],COLUMN(BB$2)+9,0)</f>
        <v>92801751</v>
      </c>
      <c r="BQ632" s="22">
        <f>Target_AM[[#This Row],[PROPORSI]]*VLOOKUP(Target_AM[[#This Row],[NIPNAS]],Target_CC[],COLUMN(BC$2)+9,0)</f>
        <v>85989284</v>
      </c>
      <c r="BR632" s="22">
        <f>Target_AM[[#This Row],[PROPORSI]]*VLOOKUP(Target_AM[[#This Row],[NIPNAS]],Target_CC[],COLUMN(BD$2)+9,0)</f>
        <v>84497561.849999994</v>
      </c>
      <c r="BS632" s="22">
        <f>Target_AM[[#This Row],[PROPORSI]]*VLOOKUP(Target_AM[[#This Row],[NIPNAS]],Target_CC[],COLUMN(BE$2)+9,0)</f>
        <v>84497561.849999994</v>
      </c>
      <c r="BT632" s="22">
        <f>Target_AM[[#This Row],[PROPORSI]]*VLOOKUP(Target_AM[[#This Row],[NIPNAS]],Target_CC[],COLUMN(BF$2)+9,0)</f>
        <v>84497561.849999994</v>
      </c>
      <c r="BU632" s="22">
        <f>Target_AM[[#This Row],[PROPORSI]]*VLOOKUP(Target_AM[[#This Row],[NIPNAS]],Target_CC[],COLUMN(BG$2)+9,0)</f>
        <v>84497561.849999994</v>
      </c>
      <c r="BV632" s="22">
        <f>Target_AM[[#This Row],[PROPORSI]]*VLOOKUP(Target_AM[[#This Row],[NIPNAS]],Target_CC[],COLUMN(BH$2)+9,0)</f>
        <v>84497561.849999994</v>
      </c>
      <c r="BW632" s="22">
        <f>Target_AM[[#This Row],[PROPORSI]]*VLOOKUP(Target_AM[[#This Row],[NIPNAS]],Target_CC[],COLUMN(BI$2)+9,0)</f>
        <v>84497561.849999994</v>
      </c>
      <c r="BX632" s="22">
        <f>Target_AM[[#This Row],[PROPORSI]]*VLOOKUP(Target_AM[[#This Row],[NIPNAS]],Target_CC[],COLUMN(BJ$2)+9,0)</f>
        <v>84497561.849999994</v>
      </c>
      <c r="BY632" s="22">
        <f>Target_AM[[#This Row],[PROPORSI]]*VLOOKUP(Target_AM[[#This Row],[NIPNAS]],Target_CC[],COLUMN(BK$2)+9,0)</f>
        <v>84497561.849999994</v>
      </c>
      <c r="BZ632" s="22">
        <f>Target_AM[[#This Row],[PROPORSI]]*VLOOKUP(Target_AM[[#This Row],[NIPNAS]],Target_CC[],COLUMN(BL$2)+9,0)</f>
        <v>84497561.849999994</v>
      </c>
      <c r="CA632" s="22">
        <f>Target_AM[[#This Row],[PROPORSI]]*VLOOKUP(Target_AM[[#This Row],[NIPNAS]],Target_CC[],COLUMN(BM$2)+9,0)</f>
        <v>1025081365.6500002</v>
      </c>
      <c r="CB632" s="22">
        <f>Target_AM[[#This Row],[PROPORSI]]*VLOOKUP(Target_AM[[#This Row],[NIPNAS]],Target_CC[],COLUMN(BN$2)+9,0)</f>
        <v>29834443</v>
      </c>
      <c r="CC632" s="22">
        <f>Target_AM[[#This Row],[PROPORSI]]*VLOOKUP(Target_AM[[#This Row],[NIPNAS]],Target_CC[],COLUMN(BO$2)+9,0)</f>
        <v>29834443</v>
      </c>
      <c r="CD632" s="22">
        <f>Target_AM[[#This Row],[PROPORSI]]*VLOOKUP(Target_AM[[#This Row],[NIPNAS]],Target_CC[],COLUMN(BP$2)+9,0)</f>
        <v>29834443</v>
      </c>
      <c r="CE632" s="22">
        <f>Target_AM[[#This Row],[PROPORSI]]*VLOOKUP(Target_AM[[#This Row],[NIPNAS]],Target_CC[],COLUMN(BQ$2)+9,0)</f>
        <v>28342720.849999998</v>
      </c>
      <c r="CF632" s="22">
        <f>Target_AM[[#This Row],[PROPORSI]]*VLOOKUP(Target_AM[[#This Row],[NIPNAS]],Target_CC[],COLUMN(BR$2)+9,0)</f>
        <v>28342720.849999998</v>
      </c>
      <c r="CG632" s="22">
        <f>Target_AM[[#This Row],[PROPORSI]]*VLOOKUP(Target_AM[[#This Row],[NIPNAS]],Target_CC[],COLUMN(BS$2)+9,0)</f>
        <v>28342720.849999998</v>
      </c>
      <c r="CH632" s="22">
        <f>Target_AM[[#This Row],[PROPORSI]]*VLOOKUP(Target_AM[[#This Row],[NIPNAS]],Target_CC[],COLUMN(BT$2)+9,0)</f>
        <v>28342720.849999998</v>
      </c>
      <c r="CI632" s="22">
        <f>Target_AM[[#This Row],[PROPORSI]]*VLOOKUP(Target_AM[[#This Row],[NIPNAS]],Target_CC[],COLUMN(BU$2)+9,0)</f>
        <v>28342720.849999998</v>
      </c>
      <c r="CJ632" s="22">
        <f>Target_AM[[#This Row],[PROPORSI]]*VLOOKUP(Target_AM[[#This Row],[NIPNAS]],Target_CC[],COLUMN(BV$2)+9,0)</f>
        <v>28342720.849999998</v>
      </c>
      <c r="CK632" s="22">
        <f>Target_AM[[#This Row],[PROPORSI]]*VLOOKUP(Target_AM[[#This Row],[NIPNAS]],Target_CC[],COLUMN(BW$2)+9,0)</f>
        <v>28342720.849999998</v>
      </c>
      <c r="CL632" s="22">
        <f>Target_AM[[#This Row],[PROPORSI]]*VLOOKUP(Target_AM[[#This Row],[NIPNAS]],Target_CC[],COLUMN(BX$2)+9,0)</f>
        <v>28342720.849999998</v>
      </c>
      <c r="CM632" s="22">
        <f>Target_AM[[#This Row],[PROPORSI]]*VLOOKUP(Target_AM[[#This Row],[NIPNAS]],Target_CC[],COLUMN(BY$2)+9,0)</f>
        <v>28342720.849999998</v>
      </c>
      <c r="CN632" s="22">
        <f>Target_AM[[#This Row],[PROPORSI]]*VLOOKUP(Target_AM[[#This Row],[NIPNAS]],Target_CC[],COLUMN(BZ$2)+9,0)</f>
        <v>344587816.65000004</v>
      </c>
      <c r="CO632" s="22">
        <f>Target_AM[[#This Row],[PROPORSI]]*VLOOKUP(Target_AM[[#This Row],[NIPNAS]],Target_CC[],COLUMN(CA$2)+9,0)</f>
        <v>55977831</v>
      </c>
      <c r="CP632" s="22">
        <f>Target_AM[[#This Row],[PROPORSI]]*VLOOKUP(Target_AM[[#This Row],[NIPNAS]],Target_CC[],COLUMN(CB$2)+9,0)</f>
        <v>56367308</v>
      </c>
      <c r="CQ632" s="22">
        <f>Target_AM[[#This Row],[PROPORSI]]*VLOOKUP(Target_AM[[#This Row],[NIPNAS]],Target_CC[],COLUMN(CC$2)+9,0)</f>
        <v>56154841</v>
      </c>
      <c r="CR632" s="22">
        <f>Target_AM[[#This Row],[PROPORSI]]*VLOOKUP(Target_AM[[#This Row],[NIPNAS]],Target_CC[],COLUMN(CD$2)+9,0)</f>
        <v>56154841</v>
      </c>
      <c r="CS632" s="22">
        <f>Target_AM[[#This Row],[PROPORSI]]*VLOOKUP(Target_AM[[#This Row],[NIPNAS]],Target_CC[],COLUMN(CE$2)+9,0)</f>
        <v>56154841</v>
      </c>
      <c r="CT632" s="22">
        <f>Target_AM[[#This Row],[PROPORSI]]*VLOOKUP(Target_AM[[#This Row],[NIPNAS]],Target_CC[],COLUMN(CF$2)+9,0)</f>
        <v>56154841</v>
      </c>
      <c r="CU632" s="22">
        <f>Target_AM[[#This Row],[PROPORSI]]*VLOOKUP(Target_AM[[#This Row],[NIPNAS]],Target_CC[],COLUMN(CG$2)+9,0)</f>
        <v>56154841</v>
      </c>
      <c r="CV632" s="22">
        <f>Target_AM[[#This Row],[PROPORSI]]*VLOOKUP(Target_AM[[#This Row],[NIPNAS]],Target_CC[],COLUMN(CH$2)+9,0)</f>
        <v>56154841</v>
      </c>
      <c r="CW632" s="22">
        <f>Target_AM[[#This Row],[PROPORSI]]*VLOOKUP(Target_AM[[#This Row],[NIPNAS]],Target_CC[],COLUMN(CI$2)+9,0)</f>
        <v>56154841</v>
      </c>
      <c r="CX632" s="22">
        <f>Target_AM[[#This Row],[PROPORSI]]*VLOOKUP(Target_AM[[#This Row],[NIPNAS]],Target_CC[],COLUMN(CJ$2)+9,0)</f>
        <v>56154841</v>
      </c>
      <c r="CY632" s="22">
        <f>Target_AM[[#This Row],[PROPORSI]]*VLOOKUP(Target_AM[[#This Row],[NIPNAS]],Target_CC[],COLUMN(CK$2)+9,0)</f>
        <v>56154841</v>
      </c>
      <c r="CZ632" s="22">
        <f>Target_AM[[#This Row],[PROPORSI]]*VLOOKUP(Target_AM[[#This Row],[NIPNAS]],Target_CC[],COLUMN(CL$2)+9,0)</f>
        <v>56154841</v>
      </c>
      <c r="DA632" s="22">
        <f>Target_AM[[#This Row],[PROPORSI]]*VLOOKUP(Target_AM[[#This Row],[NIPNAS]],Target_CC[],COLUMN(CM$2)+9,0)</f>
        <v>673893549</v>
      </c>
      <c r="DB632" s="22">
        <f>Target_AM[[#This Row],[PROPORSI]]*VLOOKUP(Target_AM[[#This Row],[NIPNAS]],Target_CC[],COLUMN(CN$2)+9,0)</f>
        <v>0</v>
      </c>
      <c r="DC632" s="22">
        <f>Target_AM[[#This Row],[PROPORSI]]*VLOOKUP(Target_AM[[#This Row],[NIPNAS]],Target_CC[],COLUMN(CO$2)+9,0)</f>
        <v>0</v>
      </c>
      <c r="DD632" s="22">
        <f>Target_AM[[#This Row],[PROPORSI]]*VLOOKUP(Target_AM[[#This Row],[NIPNAS]],Target_CC[],COLUMN(CP$2)+9,0)</f>
        <v>0</v>
      </c>
      <c r="DE632" s="22">
        <f>Target_AM[[#This Row],[PROPORSI]]*VLOOKUP(Target_AM[[#This Row],[NIPNAS]],Target_CC[],COLUMN(CQ$2)+9,0)</f>
        <v>0</v>
      </c>
      <c r="DF632" s="22">
        <f>Target_AM[[#This Row],[PROPORSI]]*VLOOKUP(Target_AM[[#This Row],[NIPNAS]],Target_CC[],COLUMN(CR$2)+9,0)</f>
        <v>0</v>
      </c>
      <c r="DG632" s="22">
        <f>Target_AM[[#This Row],[PROPORSI]]*VLOOKUP(Target_AM[[#This Row],[NIPNAS]],Target_CC[],COLUMN(CS$2)+9,0)</f>
        <v>0</v>
      </c>
      <c r="DH632" s="22">
        <f>Target_AM[[#This Row],[PROPORSI]]*VLOOKUP(Target_AM[[#This Row],[NIPNAS]],Target_CC[],COLUMN(CT$2)+9,0)</f>
        <v>0</v>
      </c>
      <c r="DI632" s="22">
        <f>Target_AM[[#This Row],[PROPORSI]]*VLOOKUP(Target_AM[[#This Row],[NIPNAS]],Target_CC[],COLUMN(CU$2)+9,0)</f>
        <v>0</v>
      </c>
      <c r="DJ632" s="22">
        <f>Target_AM[[#This Row],[PROPORSI]]*VLOOKUP(Target_AM[[#This Row],[NIPNAS]],Target_CC[],COLUMN(CV$2)+9,0)</f>
        <v>0</v>
      </c>
      <c r="DK632" s="22">
        <f>Target_AM[[#This Row],[PROPORSI]]*VLOOKUP(Target_AM[[#This Row],[NIPNAS]],Target_CC[],COLUMN(CW$2)+9,0)</f>
        <v>0</v>
      </c>
      <c r="DL632" s="22">
        <f>Target_AM[[#This Row],[PROPORSI]]*VLOOKUP(Target_AM[[#This Row],[NIPNAS]],Target_CC[],COLUMN(CX$2)+9,0)</f>
        <v>0</v>
      </c>
      <c r="DM632" s="22">
        <f>Target_AM[[#This Row],[PROPORSI]]*VLOOKUP(Target_AM[[#This Row],[NIPNAS]],Target_CC[],COLUMN(CY$2)+9,0)</f>
        <v>0</v>
      </c>
      <c r="DN632" s="22">
        <f>Target_AM[[#This Row],[PROPORSI]]*VLOOKUP(Target_AM[[#This Row],[NIPNAS]],Target_CC[],COLUMN(CZ$2)+9,0)</f>
        <v>0</v>
      </c>
      <c r="DO632" s="22">
        <f>Target_AM[[#This Row],[PROPORSI]]*VLOOKUP(Target_AM[[#This Row],[NIPNAS]],Target_CC[],COLUMN(DA$2)+9,0)</f>
        <v>0</v>
      </c>
      <c r="DP632" s="22">
        <f>Target_AM[[#This Row],[PROPORSI]]*VLOOKUP(Target_AM[[#This Row],[NIPNAS]],Target_CC[],COLUMN(DB$2)+9,0)</f>
        <v>0</v>
      </c>
      <c r="DQ632" s="22">
        <f>Target_AM[[#This Row],[PROPORSI]]*VLOOKUP(Target_AM[[#This Row],[NIPNAS]],Target_CC[],COLUMN(DC$2)+9,0)</f>
        <v>0</v>
      </c>
      <c r="DR632" s="22">
        <f>Target_AM[[#This Row],[PROPORSI]]*VLOOKUP(Target_AM[[#This Row],[NIPNAS]],Target_CC[],COLUMN(DD$2)+9,0)</f>
        <v>0</v>
      </c>
      <c r="DS632" s="22">
        <f>Target_AM[[#This Row],[PROPORSI]]*VLOOKUP(Target_AM[[#This Row],[NIPNAS]],Target_CC[],COLUMN(DE$2)+9,0)</f>
        <v>0</v>
      </c>
      <c r="DT632" s="22">
        <f>Target_AM[[#This Row],[PROPORSI]]*VLOOKUP(Target_AM[[#This Row],[NIPNAS]],Target_CC[],COLUMN(DF$2)+9,0)</f>
        <v>0</v>
      </c>
      <c r="DU632" s="22">
        <f>Target_AM[[#This Row],[PROPORSI]]*VLOOKUP(Target_AM[[#This Row],[NIPNAS]],Target_CC[],COLUMN(DG$2)+9,0)</f>
        <v>0</v>
      </c>
      <c r="DV632" s="22">
        <f>Target_AM[[#This Row],[PROPORSI]]*VLOOKUP(Target_AM[[#This Row],[NIPNAS]],Target_CC[],COLUMN(DH$2)+9,0)</f>
        <v>0</v>
      </c>
      <c r="DW632" s="22">
        <f>Target_AM[[#This Row],[PROPORSI]]*VLOOKUP(Target_AM[[#This Row],[NIPNAS]],Target_CC[],COLUMN(DI$2)+9,0)</f>
        <v>0</v>
      </c>
      <c r="DX632" s="22">
        <f>Target_AM[[#This Row],[PROPORSI]]*VLOOKUP(Target_AM[[#This Row],[NIPNAS]],Target_CC[],COLUMN(DJ$2)+9,0)</f>
        <v>0</v>
      </c>
      <c r="DY632" s="22">
        <f>Target_AM[[#This Row],[PROPORSI]]*VLOOKUP(Target_AM[[#This Row],[NIPNAS]],Target_CC[],COLUMN(DK$2)+9,0)</f>
        <v>0</v>
      </c>
      <c r="DZ632" s="22">
        <f>Target_AM[[#This Row],[PROPORSI]]*VLOOKUP(Target_AM[[#This Row],[NIPNAS]],Target_CC[],COLUMN(DL$2)+9,0)</f>
        <v>0</v>
      </c>
      <c r="EA632" s="22">
        <f>Target_AM[[#This Row],[PROPORSI]]*VLOOKUP(Target_AM[[#This Row],[NIPNAS]],Target_CC[],COLUMN(DM$2)+9,0)</f>
        <v>0</v>
      </c>
    </row>
    <row r="633" spans="2:131" x14ac:dyDescent="0.3">
      <c r="B633">
        <v>950418</v>
      </c>
      <c r="C633" t="s">
        <v>1058</v>
      </c>
      <c r="D633">
        <v>1</v>
      </c>
      <c r="E633" s="8">
        <v>45658</v>
      </c>
      <c r="F633">
        <v>76510242</v>
      </c>
      <c r="G633" t="s">
        <v>174</v>
      </c>
      <c r="J633" t="s">
        <v>1081</v>
      </c>
      <c r="K633" t="s">
        <v>20</v>
      </c>
      <c r="L633" t="s">
        <v>159</v>
      </c>
      <c r="M633" t="s">
        <v>31</v>
      </c>
      <c r="N633" s="23">
        <f>Target_AM[[#This Row],[PROPORSI]]*VLOOKUP(Target_AM[[#This Row],[NIPNAS]],Target_CC[],9,0)</f>
        <v>750766951.09985292</v>
      </c>
      <c r="O633" s="22">
        <f>Target_AM[[#This Row],[PROPORSI]]*VLOOKUP(Target_AM[[#This Row],[NIPNAS]],Target_CC[],COLUMN(A$2)+9,0)</f>
        <v>69810911.066935226</v>
      </c>
      <c r="P633" s="22">
        <f>Target_AM[[#This Row],[PROPORSI]]*VLOOKUP(Target_AM[[#This Row],[NIPNAS]],Target_CC[],COLUMN(B$2)+9,0)</f>
        <v>123252283.44258253</v>
      </c>
      <c r="Q633" s="22">
        <f>Target_AM[[#This Row],[PROPORSI]]*VLOOKUP(Target_AM[[#This Row],[NIPNAS]],Target_CC[],COLUMN(C$2)+9,0)</f>
        <v>70948237.008096099</v>
      </c>
      <c r="R633" s="22">
        <f>Target_AM[[#This Row],[PROPORSI]]*VLOOKUP(Target_AM[[#This Row],[NIPNAS]],Target_CC[],COLUMN(D$2)+9,0)</f>
        <v>47756765.528668508</v>
      </c>
      <c r="S633" s="22">
        <f>Target_AM[[#This Row],[PROPORSI]]*VLOOKUP(Target_AM[[#This Row],[NIPNAS]],Target_CC[],COLUMN(E$2)+9,0)</f>
        <v>101056987.58544733</v>
      </c>
      <c r="T633" s="22">
        <f>Target_AM[[#This Row],[PROPORSI]]*VLOOKUP(Target_AM[[#This Row],[NIPNAS]],Target_CC[],COLUMN(F$2)+9,0)</f>
        <v>156392666.49543923</v>
      </c>
      <c r="U633" s="22">
        <f>Target_AM[[#This Row],[PROPORSI]]*VLOOKUP(Target_AM[[#This Row],[NIPNAS]],Target_CC[],COLUMN(G$2)+9,0)</f>
        <v>82256799.306590661</v>
      </c>
      <c r="V633" s="22">
        <f>Target_AM[[#This Row],[PROPORSI]]*VLOOKUP(Target_AM[[#This Row],[NIPNAS]],Target_CC[],COLUMN(H$2)+9,0)</f>
        <v>38182724.532831073</v>
      </c>
      <c r="W633" s="22">
        <f>Target_AM[[#This Row],[PROPORSI]]*VLOOKUP(Target_AM[[#This Row],[NIPNAS]],Target_CC[],COLUMN(I$2)+9,0)</f>
        <v>3776279.8023775686</v>
      </c>
      <c r="X633" s="22">
        <f>Target_AM[[#This Row],[PROPORSI]]*VLOOKUP(Target_AM[[#This Row],[NIPNAS]],Target_CC[],COLUMN(J$2)+9,0)</f>
        <v>93456196.837877855</v>
      </c>
      <c r="Y633" s="22">
        <f>Target_AM[[#This Row],[PROPORSI]]*VLOOKUP(Target_AM[[#This Row],[NIPNAS]],Target_CC[],COLUMN(K$2)+9,0)</f>
        <v>47734420.483929366</v>
      </c>
      <c r="Z633" s="22">
        <f>Target_AM[[#This Row],[PROPORSI]]*VLOOKUP(Target_AM[[#This Row],[NIPNAS]],Target_CC[],COLUMN(L$2)+9,0)</f>
        <v>78306786.698423415</v>
      </c>
      <c r="AA633" s="22">
        <f>Target_AM[[#This Row],[PROPORSI]]*VLOOKUP(Target_AM[[#This Row],[NIPNAS]],Target_CC[],COLUMN(M$2)+9,0)</f>
        <v>912931058.78919888</v>
      </c>
      <c r="AB633" s="22">
        <f>Target_AM[[#This Row],[PROPORSI]]*VLOOKUP(Target_AM[[#This Row],[NIPNAS]],Target_CC[],COLUMN(N$2)+9,0)</f>
        <v>744210.95008966327</v>
      </c>
      <c r="AC633" s="22">
        <f>Target_AM[[#This Row],[PROPORSI]]*VLOOKUP(Target_AM[[#This Row],[NIPNAS]],Target_CC[],COLUMN(O$2)+9,0)</f>
        <v>5141508.777404815</v>
      </c>
      <c r="AD633" s="22">
        <f>Target_AM[[#This Row],[PROPORSI]]*VLOOKUP(Target_AM[[#This Row],[NIPNAS]],Target_CC[],COLUMN(P$2)+9,0)</f>
        <v>2580120.9529023767</v>
      </c>
      <c r="AE633" s="22">
        <f>Target_AM[[#This Row],[PROPORSI]]*VLOOKUP(Target_AM[[#This Row],[NIPNAS]],Target_CC[],COLUMN(Q$2)+9,0)</f>
        <v>6037778.4230484292</v>
      </c>
      <c r="AF633" s="22">
        <f>Target_AM[[#This Row],[PROPORSI]]*VLOOKUP(Target_AM[[#This Row],[NIPNAS]],Target_CC[],COLUMN(R$2)+9,0)</f>
        <v>11161426.459666029</v>
      </c>
      <c r="AG633" s="22">
        <f>Target_AM[[#This Row],[PROPORSI]]*VLOOKUP(Target_AM[[#This Row],[NIPNAS]],Target_CC[],COLUMN(S$2)+9,0)</f>
        <v>23691105.994134039</v>
      </c>
      <c r="AH633" s="22">
        <f>Target_AM[[#This Row],[PROPORSI]]*VLOOKUP(Target_AM[[#This Row],[NIPNAS]],Target_CC[],COLUMN(T$2)+9,0)</f>
        <v>13641566.639629319</v>
      </c>
      <c r="AI633" s="22">
        <f>Target_AM[[#This Row],[PROPORSI]]*VLOOKUP(Target_AM[[#This Row],[NIPNAS]],Target_CC[],COLUMN(U$2)+9,0)</f>
        <v>6719377.6330542788</v>
      </c>
      <c r="AJ633" s="22">
        <f>Target_AM[[#This Row],[PROPORSI]]*VLOOKUP(Target_AM[[#This Row],[NIPNAS]],Target_CC[],COLUMN(V$2)+9,0)</f>
        <v>689967.99435947929</v>
      </c>
      <c r="AK633" s="22">
        <f>Target_AM[[#This Row],[PROPORSI]]*VLOOKUP(Target_AM[[#This Row],[NIPNAS]],Target_CC[],COLUMN(W$2)+9,0)</f>
        <v>10895769.366871759</v>
      </c>
      <c r="AL633" s="22">
        <f>Target_AM[[#This Row],[PROPORSI]]*VLOOKUP(Target_AM[[#This Row],[NIPNAS]],Target_CC[],COLUMN(X$2)+9,0)</f>
        <v>5566900.8375312984</v>
      </c>
      <c r="AM633" s="22">
        <f>Target_AM[[#This Row],[PROPORSI]]*VLOOKUP(Target_AM[[#This Row],[NIPNAS]],Target_CC[],COLUMN(Y$2)+9,0)</f>
        <v>10460111.162245929</v>
      </c>
      <c r="AN633" s="22">
        <f>Target_AM[[#This Row],[PROPORSI]]*VLOOKUP(Target_AM[[#This Row],[NIPNAS]],Target_CC[],COLUMN(Z$2)+9,0)</f>
        <v>97329845.190937415</v>
      </c>
      <c r="AO633" s="22">
        <f>Target_AM[[#This Row],[PROPORSI]]*VLOOKUP(Target_AM[[#This Row],[NIPNAS]],Target_CC[],COLUMN(AA$2)+9,0)</f>
        <v>70555122.01702489</v>
      </c>
      <c r="AP633" s="22">
        <f>Target_AM[[#This Row],[PROPORSI]]*VLOOKUP(Target_AM[[#This Row],[NIPNAS]],Target_CC[],COLUMN(AB$2)+9,0)</f>
        <v>128393792.21998735</v>
      </c>
      <c r="AQ633" s="22">
        <f>Target_AM[[#This Row],[PROPORSI]]*VLOOKUP(Target_AM[[#This Row],[NIPNAS]],Target_CC[],COLUMN(AC$2)+9,0)</f>
        <v>73528357.960998476</v>
      </c>
      <c r="AR633" s="22">
        <f>Target_AM[[#This Row],[PROPORSI]]*VLOOKUP(Target_AM[[#This Row],[NIPNAS]],Target_CC[],COLUMN(AD$2)+9,0)</f>
        <v>53794543.951716937</v>
      </c>
      <c r="AS633" s="22">
        <f>Target_AM[[#This Row],[PROPORSI]]*VLOOKUP(Target_AM[[#This Row],[NIPNAS]],Target_CC[],COLUMN(AE$2)+9,0)</f>
        <v>112218414.04511335</v>
      </c>
      <c r="AT633" s="22">
        <f>Target_AM[[#This Row],[PROPORSI]]*VLOOKUP(Target_AM[[#This Row],[NIPNAS]],Target_CC[],COLUMN(AF$2)+9,0)</f>
        <v>180083772.48957327</v>
      </c>
      <c r="AU633" s="22">
        <f>Target_AM[[#This Row],[PROPORSI]]*VLOOKUP(Target_AM[[#This Row],[NIPNAS]],Target_CC[],COLUMN(AG$2)+9,0)</f>
        <v>95898365.946219981</v>
      </c>
      <c r="AV633" s="22">
        <f>Target_AM[[#This Row],[PROPORSI]]*VLOOKUP(Target_AM[[#This Row],[NIPNAS]],Target_CC[],COLUMN(AH$2)+9,0)</f>
        <v>44902102.165885352</v>
      </c>
      <c r="AW633" s="22">
        <f>Target_AM[[#This Row],[PROPORSI]]*VLOOKUP(Target_AM[[#This Row],[NIPNAS]],Target_CC[],COLUMN(AI$2)+9,0)</f>
        <v>4466247.7967370478</v>
      </c>
      <c r="AX633" s="22">
        <f>Target_AM[[#This Row],[PROPORSI]]*VLOOKUP(Target_AM[[#This Row],[NIPNAS]],Target_CC[],COLUMN(AJ$2)+9,0)</f>
        <v>104351966.20474961</v>
      </c>
      <c r="AY633" s="22">
        <f>Target_AM[[#This Row],[PROPORSI]]*VLOOKUP(Target_AM[[#This Row],[NIPNAS]],Target_CC[],COLUMN(AK$2)+9,0)</f>
        <v>53301321.321460664</v>
      </c>
      <c r="AZ633" s="22">
        <f>Target_AM[[#This Row],[PROPORSI]]*VLOOKUP(Target_AM[[#This Row],[NIPNAS]],Target_CC[],COLUMN(AL$2)+9,0)</f>
        <v>88766897.860669345</v>
      </c>
      <c r="BA633" s="22">
        <f>Target_AM[[#This Row],[PROPORSI]]*VLOOKUP(Target_AM[[#This Row],[NIPNAS]],Target_CC[],COLUMN(AM$2)+9,0)</f>
        <v>1010260903.9801364</v>
      </c>
      <c r="BB633" s="22">
        <f>Target_AM[[#This Row],[PROPORSI]]*VLOOKUP(Target_AM[[#This Row],[NIPNAS]],Target_CC[],COLUMN(AN$2)+9,0)</f>
        <v>0</v>
      </c>
      <c r="BC633" s="22">
        <f>Target_AM[[#This Row],[PROPORSI]]*VLOOKUP(Target_AM[[#This Row],[NIPNAS]],Target_CC[],COLUMN(AO$2)+9,0)</f>
        <v>0</v>
      </c>
      <c r="BD633" s="22">
        <f>Target_AM[[#This Row],[PROPORSI]]*VLOOKUP(Target_AM[[#This Row],[NIPNAS]],Target_CC[],COLUMN(AP$2)+9,0)</f>
        <v>0</v>
      </c>
      <c r="BE633" s="22">
        <f>Target_AM[[#This Row],[PROPORSI]]*VLOOKUP(Target_AM[[#This Row],[NIPNAS]],Target_CC[],COLUMN(AQ$2)+9,0)</f>
        <v>0</v>
      </c>
      <c r="BF633" s="22">
        <f>Target_AM[[#This Row],[PROPORSI]]*VLOOKUP(Target_AM[[#This Row],[NIPNAS]],Target_CC[],COLUMN(AR$2)+9,0)</f>
        <v>0</v>
      </c>
      <c r="BG633" s="22">
        <f>Target_AM[[#This Row],[PROPORSI]]*VLOOKUP(Target_AM[[#This Row],[NIPNAS]],Target_CC[],COLUMN(AS$2)+9,0)</f>
        <v>0</v>
      </c>
      <c r="BH633" s="22">
        <f>Target_AM[[#This Row],[PROPORSI]]*VLOOKUP(Target_AM[[#This Row],[NIPNAS]],Target_CC[],COLUMN(AT$2)+9,0)</f>
        <v>0</v>
      </c>
      <c r="BI633" s="22">
        <f>Target_AM[[#This Row],[PROPORSI]]*VLOOKUP(Target_AM[[#This Row],[NIPNAS]],Target_CC[],COLUMN(AU$2)+9,0)</f>
        <v>0</v>
      </c>
      <c r="BJ633" s="22">
        <f>Target_AM[[#This Row],[PROPORSI]]*VLOOKUP(Target_AM[[#This Row],[NIPNAS]],Target_CC[],COLUMN(AV$2)+9,0)</f>
        <v>0</v>
      </c>
      <c r="BK633" s="22">
        <f>Target_AM[[#This Row],[PROPORSI]]*VLOOKUP(Target_AM[[#This Row],[NIPNAS]],Target_CC[],COLUMN(AW$2)+9,0)</f>
        <v>0</v>
      </c>
      <c r="BL633" s="22">
        <f>Target_AM[[#This Row],[PROPORSI]]*VLOOKUP(Target_AM[[#This Row],[NIPNAS]],Target_CC[],COLUMN(AX$2)+9,0)</f>
        <v>0</v>
      </c>
      <c r="BM633" s="22">
        <f>Target_AM[[#This Row],[PROPORSI]]*VLOOKUP(Target_AM[[#This Row],[NIPNAS]],Target_CC[],COLUMN(AY$2)+9,0)</f>
        <v>0</v>
      </c>
      <c r="BN633" s="22">
        <f>Target_AM[[#This Row],[PROPORSI]]*VLOOKUP(Target_AM[[#This Row],[NIPNAS]],Target_CC[],COLUMN(AZ$2)+9,0)</f>
        <v>0</v>
      </c>
      <c r="BO633" s="22">
        <f>Target_AM[[#This Row],[PROPORSI]]*VLOOKUP(Target_AM[[#This Row],[NIPNAS]],Target_CC[],COLUMN(BA$2)+9,0)</f>
        <v>78378385</v>
      </c>
      <c r="BP633" s="22">
        <f>Target_AM[[#This Row],[PROPORSI]]*VLOOKUP(Target_AM[[#This Row],[NIPNAS]],Target_CC[],COLUMN(BB$2)+9,0)</f>
        <v>78507688</v>
      </c>
      <c r="BQ633" s="22">
        <f>Target_AM[[#This Row],[PROPORSI]]*VLOOKUP(Target_AM[[#This Row],[NIPNAS]],Target_CC[],COLUMN(BC$2)+9,0)</f>
        <v>78115339</v>
      </c>
      <c r="BR633" s="22">
        <f>Target_AM[[#This Row],[PROPORSI]]*VLOOKUP(Target_AM[[#This Row],[NIPNAS]],Target_CC[],COLUMN(BD$2)+9,0)</f>
        <v>75933406.949999988</v>
      </c>
      <c r="BS633" s="22">
        <f>Target_AM[[#This Row],[PROPORSI]]*VLOOKUP(Target_AM[[#This Row],[NIPNAS]],Target_CC[],COLUMN(BE$2)+9,0)</f>
        <v>75933406.949999988</v>
      </c>
      <c r="BT633" s="22">
        <f>Target_AM[[#This Row],[PROPORSI]]*VLOOKUP(Target_AM[[#This Row],[NIPNAS]],Target_CC[],COLUMN(BF$2)+9,0)</f>
        <v>75933406.949999988</v>
      </c>
      <c r="BU633" s="22">
        <f>Target_AM[[#This Row],[PROPORSI]]*VLOOKUP(Target_AM[[#This Row],[NIPNAS]],Target_CC[],COLUMN(BG$2)+9,0)</f>
        <v>75933406.949999988</v>
      </c>
      <c r="BV633" s="22">
        <f>Target_AM[[#This Row],[PROPORSI]]*VLOOKUP(Target_AM[[#This Row],[NIPNAS]],Target_CC[],COLUMN(BH$2)+9,0)</f>
        <v>75933406.949999988</v>
      </c>
      <c r="BW633" s="22">
        <f>Target_AM[[#This Row],[PROPORSI]]*VLOOKUP(Target_AM[[#This Row],[NIPNAS]],Target_CC[],COLUMN(BI$2)+9,0)</f>
        <v>75933406.949999988</v>
      </c>
      <c r="BX633" s="22">
        <f>Target_AM[[#This Row],[PROPORSI]]*VLOOKUP(Target_AM[[#This Row],[NIPNAS]],Target_CC[],COLUMN(BJ$2)+9,0)</f>
        <v>75933406.949999988</v>
      </c>
      <c r="BY633" s="22">
        <f>Target_AM[[#This Row],[PROPORSI]]*VLOOKUP(Target_AM[[#This Row],[NIPNAS]],Target_CC[],COLUMN(BK$2)+9,0)</f>
        <v>75933406.949999988</v>
      </c>
      <c r="BZ633" s="22">
        <f>Target_AM[[#This Row],[PROPORSI]]*VLOOKUP(Target_AM[[#This Row],[NIPNAS]],Target_CC[],COLUMN(BL$2)+9,0)</f>
        <v>75933406.949999988</v>
      </c>
      <c r="CA633" s="22">
        <f>Target_AM[[#This Row],[PROPORSI]]*VLOOKUP(Target_AM[[#This Row],[NIPNAS]],Target_CC[],COLUMN(BM$2)+9,0)</f>
        <v>918402074.55000019</v>
      </c>
      <c r="CB633" s="22">
        <f>Target_AM[[#This Row],[PROPORSI]]*VLOOKUP(Target_AM[[#This Row],[NIPNAS]],Target_CC[],COLUMN(BN$2)+9,0)</f>
        <v>42973115</v>
      </c>
      <c r="CC633" s="22">
        <f>Target_AM[[#This Row],[PROPORSI]]*VLOOKUP(Target_AM[[#This Row],[NIPNAS]],Target_CC[],COLUMN(BO$2)+9,0)</f>
        <v>43638641</v>
      </c>
      <c r="CD633" s="22">
        <f>Target_AM[[#This Row],[PROPORSI]]*VLOOKUP(Target_AM[[#This Row],[NIPNAS]],Target_CC[],COLUMN(BP$2)+9,0)</f>
        <v>43638641</v>
      </c>
      <c r="CE633" s="22">
        <f>Target_AM[[#This Row],[PROPORSI]]*VLOOKUP(Target_AM[[#This Row],[NIPNAS]],Target_CC[],COLUMN(BQ$2)+9,0)</f>
        <v>41456708.949999996</v>
      </c>
      <c r="CF633" s="22">
        <f>Target_AM[[#This Row],[PROPORSI]]*VLOOKUP(Target_AM[[#This Row],[NIPNAS]],Target_CC[],COLUMN(BR$2)+9,0)</f>
        <v>41456708.949999996</v>
      </c>
      <c r="CG633" s="22">
        <f>Target_AM[[#This Row],[PROPORSI]]*VLOOKUP(Target_AM[[#This Row],[NIPNAS]],Target_CC[],COLUMN(BS$2)+9,0)</f>
        <v>41456708.949999996</v>
      </c>
      <c r="CH633" s="22">
        <f>Target_AM[[#This Row],[PROPORSI]]*VLOOKUP(Target_AM[[#This Row],[NIPNAS]],Target_CC[],COLUMN(BT$2)+9,0)</f>
        <v>41456708.949999996</v>
      </c>
      <c r="CI633" s="22">
        <f>Target_AM[[#This Row],[PROPORSI]]*VLOOKUP(Target_AM[[#This Row],[NIPNAS]],Target_CC[],COLUMN(BU$2)+9,0)</f>
        <v>41456708.949999996</v>
      </c>
      <c r="CJ633" s="22">
        <f>Target_AM[[#This Row],[PROPORSI]]*VLOOKUP(Target_AM[[#This Row],[NIPNAS]],Target_CC[],COLUMN(BV$2)+9,0)</f>
        <v>41456708.949999996</v>
      </c>
      <c r="CK633" s="22">
        <f>Target_AM[[#This Row],[PROPORSI]]*VLOOKUP(Target_AM[[#This Row],[NIPNAS]],Target_CC[],COLUMN(BW$2)+9,0)</f>
        <v>41456708.949999996</v>
      </c>
      <c r="CL633" s="22">
        <f>Target_AM[[#This Row],[PROPORSI]]*VLOOKUP(Target_AM[[#This Row],[NIPNAS]],Target_CC[],COLUMN(BX$2)+9,0)</f>
        <v>41456708.949999996</v>
      </c>
      <c r="CM633" s="22">
        <f>Target_AM[[#This Row],[PROPORSI]]*VLOOKUP(Target_AM[[#This Row],[NIPNAS]],Target_CC[],COLUMN(BY$2)+9,0)</f>
        <v>41456708.949999996</v>
      </c>
      <c r="CN633" s="22">
        <f>Target_AM[[#This Row],[PROPORSI]]*VLOOKUP(Target_AM[[#This Row],[NIPNAS]],Target_CC[],COLUMN(BZ$2)+9,0)</f>
        <v>503360777.54999989</v>
      </c>
      <c r="CO633" s="22">
        <f>Target_AM[[#This Row],[PROPORSI]]*VLOOKUP(Target_AM[[#This Row],[NIPNAS]],Target_CC[],COLUMN(CA$2)+9,0)</f>
        <v>35405270</v>
      </c>
      <c r="CP633" s="22">
        <f>Target_AM[[#This Row],[PROPORSI]]*VLOOKUP(Target_AM[[#This Row],[NIPNAS]],Target_CC[],COLUMN(CB$2)+9,0)</f>
        <v>34869047</v>
      </c>
      <c r="CQ633" s="22">
        <f>Target_AM[[#This Row],[PROPORSI]]*VLOOKUP(Target_AM[[#This Row],[NIPNAS]],Target_CC[],COLUMN(CC$2)+9,0)</f>
        <v>34476698</v>
      </c>
      <c r="CR633" s="22">
        <f>Target_AM[[#This Row],[PROPORSI]]*VLOOKUP(Target_AM[[#This Row],[NIPNAS]],Target_CC[],COLUMN(CD$2)+9,0)</f>
        <v>34476698</v>
      </c>
      <c r="CS633" s="22">
        <f>Target_AM[[#This Row],[PROPORSI]]*VLOOKUP(Target_AM[[#This Row],[NIPNAS]],Target_CC[],COLUMN(CE$2)+9,0)</f>
        <v>34476698</v>
      </c>
      <c r="CT633" s="22">
        <f>Target_AM[[#This Row],[PROPORSI]]*VLOOKUP(Target_AM[[#This Row],[NIPNAS]],Target_CC[],COLUMN(CF$2)+9,0)</f>
        <v>34476698</v>
      </c>
      <c r="CU633" s="22">
        <f>Target_AM[[#This Row],[PROPORSI]]*VLOOKUP(Target_AM[[#This Row],[NIPNAS]],Target_CC[],COLUMN(CG$2)+9,0)</f>
        <v>34476698</v>
      </c>
      <c r="CV633" s="22">
        <f>Target_AM[[#This Row],[PROPORSI]]*VLOOKUP(Target_AM[[#This Row],[NIPNAS]],Target_CC[],COLUMN(CH$2)+9,0)</f>
        <v>34476698</v>
      </c>
      <c r="CW633" s="22">
        <f>Target_AM[[#This Row],[PROPORSI]]*VLOOKUP(Target_AM[[#This Row],[NIPNAS]],Target_CC[],COLUMN(CI$2)+9,0)</f>
        <v>34476698</v>
      </c>
      <c r="CX633" s="22">
        <f>Target_AM[[#This Row],[PROPORSI]]*VLOOKUP(Target_AM[[#This Row],[NIPNAS]],Target_CC[],COLUMN(CJ$2)+9,0)</f>
        <v>34476698</v>
      </c>
      <c r="CY633" s="22">
        <f>Target_AM[[#This Row],[PROPORSI]]*VLOOKUP(Target_AM[[#This Row],[NIPNAS]],Target_CC[],COLUMN(CK$2)+9,0)</f>
        <v>34476698</v>
      </c>
      <c r="CZ633" s="22">
        <f>Target_AM[[#This Row],[PROPORSI]]*VLOOKUP(Target_AM[[#This Row],[NIPNAS]],Target_CC[],COLUMN(CL$2)+9,0)</f>
        <v>34476698</v>
      </c>
      <c r="DA633" s="22">
        <f>Target_AM[[#This Row],[PROPORSI]]*VLOOKUP(Target_AM[[#This Row],[NIPNAS]],Target_CC[],COLUMN(CM$2)+9,0)</f>
        <v>415041297</v>
      </c>
      <c r="DB633" s="22">
        <f>Target_AM[[#This Row],[PROPORSI]]*VLOOKUP(Target_AM[[#This Row],[NIPNAS]],Target_CC[],COLUMN(CN$2)+9,0)</f>
        <v>0</v>
      </c>
      <c r="DC633" s="22">
        <f>Target_AM[[#This Row],[PROPORSI]]*VLOOKUP(Target_AM[[#This Row],[NIPNAS]],Target_CC[],COLUMN(CO$2)+9,0)</f>
        <v>0</v>
      </c>
      <c r="DD633" s="22">
        <f>Target_AM[[#This Row],[PROPORSI]]*VLOOKUP(Target_AM[[#This Row],[NIPNAS]],Target_CC[],COLUMN(CP$2)+9,0)</f>
        <v>0</v>
      </c>
      <c r="DE633" s="22">
        <f>Target_AM[[#This Row],[PROPORSI]]*VLOOKUP(Target_AM[[#This Row],[NIPNAS]],Target_CC[],COLUMN(CQ$2)+9,0)</f>
        <v>0</v>
      </c>
      <c r="DF633" s="22">
        <f>Target_AM[[#This Row],[PROPORSI]]*VLOOKUP(Target_AM[[#This Row],[NIPNAS]],Target_CC[],COLUMN(CR$2)+9,0)</f>
        <v>0</v>
      </c>
      <c r="DG633" s="22">
        <f>Target_AM[[#This Row],[PROPORSI]]*VLOOKUP(Target_AM[[#This Row],[NIPNAS]],Target_CC[],COLUMN(CS$2)+9,0)</f>
        <v>0</v>
      </c>
      <c r="DH633" s="22">
        <f>Target_AM[[#This Row],[PROPORSI]]*VLOOKUP(Target_AM[[#This Row],[NIPNAS]],Target_CC[],COLUMN(CT$2)+9,0)</f>
        <v>0</v>
      </c>
      <c r="DI633" s="22">
        <f>Target_AM[[#This Row],[PROPORSI]]*VLOOKUP(Target_AM[[#This Row],[NIPNAS]],Target_CC[],COLUMN(CU$2)+9,0)</f>
        <v>0</v>
      </c>
      <c r="DJ633" s="22">
        <f>Target_AM[[#This Row],[PROPORSI]]*VLOOKUP(Target_AM[[#This Row],[NIPNAS]],Target_CC[],COLUMN(CV$2)+9,0)</f>
        <v>0</v>
      </c>
      <c r="DK633" s="22">
        <f>Target_AM[[#This Row],[PROPORSI]]*VLOOKUP(Target_AM[[#This Row],[NIPNAS]],Target_CC[],COLUMN(CW$2)+9,0)</f>
        <v>0</v>
      </c>
      <c r="DL633" s="22">
        <f>Target_AM[[#This Row],[PROPORSI]]*VLOOKUP(Target_AM[[#This Row],[NIPNAS]],Target_CC[],COLUMN(CX$2)+9,0)</f>
        <v>0</v>
      </c>
      <c r="DM633" s="22">
        <f>Target_AM[[#This Row],[PROPORSI]]*VLOOKUP(Target_AM[[#This Row],[NIPNAS]],Target_CC[],COLUMN(CY$2)+9,0)</f>
        <v>0</v>
      </c>
      <c r="DN633" s="22">
        <f>Target_AM[[#This Row],[PROPORSI]]*VLOOKUP(Target_AM[[#This Row],[NIPNAS]],Target_CC[],COLUMN(CZ$2)+9,0)</f>
        <v>0</v>
      </c>
      <c r="DO633" s="22">
        <f>Target_AM[[#This Row],[PROPORSI]]*VLOOKUP(Target_AM[[#This Row],[NIPNAS]],Target_CC[],COLUMN(DA$2)+9,0)</f>
        <v>0</v>
      </c>
      <c r="DP633" s="22">
        <f>Target_AM[[#This Row],[PROPORSI]]*VLOOKUP(Target_AM[[#This Row],[NIPNAS]],Target_CC[],COLUMN(DB$2)+9,0)</f>
        <v>0</v>
      </c>
      <c r="DQ633" s="22">
        <f>Target_AM[[#This Row],[PROPORSI]]*VLOOKUP(Target_AM[[#This Row],[NIPNAS]],Target_CC[],COLUMN(DC$2)+9,0)</f>
        <v>0</v>
      </c>
      <c r="DR633" s="22">
        <f>Target_AM[[#This Row],[PROPORSI]]*VLOOKUP(Target_AM[[#This Row],[NIPNAS]],Target_CC[],COLUMN(DD$2)+9,0)</f>
        <v>0</v>
      </c>
      <c r="DS633" s="22">
        <f>Target_AM[[#This Row],[PROPORSI]]*VLOOKUP(Target_AM[[#This Row],[NIPNAS]],Target_CC[],COLUMN(DE$2)+9,0)</f>
        <v>0</v>
      </c>
      <c r="DT633" s="22">
        <f>Target_AM[[#This Row],[PROPORSI]]*VLOOKUP(Target_AM[[#This Row],[NIPNAS]],Target_CC[],COLUMN(DF$2)+9,0)</f>
        <v>0</v>
      </c>
      <c r="DU633" s="22">
        <f>Target_AM[[#This Row],[PROPORSI]]*VLOOKUP(Target_AM[[#This Row],[NIPNAS]],Target_CC[],COLUMN(DG$2)+9,0)</f>
        <v>0</v>
      </c>
      <c r="DV633" s="22">
        <f>Target_AM[[#This Row],[PROPORSI]]*VLOOKUP(Target_AM[[#This Row],[NIPNAS]],Target_CC[],COLUMN(DH$2)+9,0)</f>
        <v>0</v>
      </c>
      <c r="DW633" s="22">
        <f>Target_AM[[#This Row],[PROPORSI]]*VLOOKUP(Target_AM[[#This Row],[NIPNAS]],Target_CC[],COLUMN(DI$2)+9,0)</f>
        <v>0</v>
      </c>
      <c r="DX633" s="22">
        <f>Target_AM[[#This Row],[PROPORSI]]*VLOOKUP(Target_AM[[#This Row],[NIPNAS]],Target_CC[],COLUMN(DJ$2)+9,0)</f>
        <v>0</v>
      </c>
      <c r="DY633" s="22">
        <f>Target_AM[[#This Row],[PROPORSI]]*VLOOKUP(Target_AM[[#This Row],[NIPNAS]],Target_CC[],COLUMN(DK$2)+9,0)</f>
        <v>0</v>
      </c>
      <c r="DZ633" s="22">
        <f>Target_AM[[#This Row],[PROPORSI]]*VLOOKUP(Target_AM[[#This Row],[NIPNAS]],Target_CC[],COLUMN(DL$2)+9,0)</f>
        <v>0</v>
      </c>
      <c r="EA633" s="22">
        <f>Target_AM[[#This Row],[PROPORSI]]*VLOOKUP(Target_AM[[#This Row],[NIPNAS]],Target_CC[],COLUMN(DM$2)+9,0)</f>
        <v>0</v>
      </c>
    </row>
    <row r="634" spans="2:131" x14ac:dyDescent="0.3">
      <c r="B634">
        <v>960202</v>
      </c>
      <c r="C634" t="s">
        <v>1070</v>
      </c>
      <c r="D634">
        <v>1</v>
      </c>
      <c r="E634" s="8">
        <v>45658</v>
      </c>
      <c r="F634">
        <v>76510243</v>
      </c>
      <c r="G634" t="s">
        <v>180</v>
      </c>
      <c r="J634" t="s">
        <v>1081</v>
      </c>
      <c r="K634" t="s">
        <v>20</v>
      </c>
      <c r="L634" t="s">
        <v>159</v>
      </c>
      <c r="M634" t="s">
        <v>31</v>
      </c>
      <c r="N634" s="23">
        <f>Target_AM[[#This Row],[PROPORSI]]*VLOOKUP(Target_AM[[#This Row],[NIPNAS]],Target_CC[],9,0)</f>
        <v>3657934848.5418148</v>
      </c>
      <c r="O634" s="22">
        <f>Target_AM[[#This Row],[PROPORSI]]*VLOOKUP(Target_AM[[#This Row],[NIPNAS]],Target_CC[],COLUMN(A$2)+9,0)</f>
        <v>197227200.06827167</v>
      </c>
      <c r="P634" s="22">
        <f>Target_AM[[#This Row],[PROPORSI]]*VLOOKUP(Target_AM[[#This Row],[NIPNAS]],Target_CC[],COLUMN(B$2)+9,0)</f>
        <v>136181803.14845958</v>
      </c>
      <c r="Q634" s="22">
        <f>Target_AM[[#This Row],[PROPORSI]]*VLOOKUP(Target_AM[[#This Row],[NIPNAS]],Target_CC[],COLUMN(C$2)+9,0)</f>
        <v>548054753.98411047</v>
      </c>
      <c r="R634" s="22">
        <f>Target_AM[[#This Row],[PROPORSI]]*VLOOKUP(Target_AM[[#This Row],[NIPNAS]],Target_CC[],COLUMN(D$2)+9,0)</f>
        <v>120059763.00268866</v>
      </c>
      <c r="S634" s="22">
        <f>Target_AM[[#This Row],[PROPORSI]]*VLOOKUP(Target_AM[[#This Row],[NIPNAS]],Target_CC[],COLUMN(E$2)+9,0)</f>
        <v>144749262.51049894</v>
      </c>
      <c r="T634" s="22">
        <f>Target_AM[[#This Row],[PROPORSI]]*VLOOKUP(Target_AM[[#This Row],[NIPNAS]],Target_CC[],COLUMN(F$2)+9,0)</f>
        <v>569023193.30982983</v>
      </c>
      <c r="U634" s="22">
        <f>Target_AM[[#This Row],[PROPORSI]]*VLOOKUP(Target_AM[[#This Row],[NIPNAS]],Target_CC[],COLUMN(G$2)+9,0)</f>
        <v>226020250.2698684</v>
      </c>
      <c r="V634" s="22">
        <f>Target_AM[[#This Row],[PROPORSI]]*VLOOKUP(Target_AM[[#This Row],[NIPNAS]],Target_CC[],COLUMN(H$2)+9,0)</f>
        <v>127443340.2345538</v>
      </c>
      <c r="W634" s="22">
        <f>Target_AM[[#This Row],[PROPORSI]]*VLOOKUP(Target_AM[[#This Row],[NIPNAS]],Target_CC[],COLUMN(I$2)+9,0)</f>
        <v>133138361.71178083</v>
      </c>
      <c r="X634" s="22">
        <f>Target_AM[[#This Row],[PROPORSI]]*VLOOKUP(Target_AM[[#This Row],[NIPNAS]],Target_CC[],COLUMN(J$2)+9,0)</f>
        <v>353060168.36861509</v>
      </c>
      <c r="Y634" s="22">
        <f>Target_AM[[#This Row],[PROPORSI]]*VLOOKUP(Target_AM[[#This Row],[NIPNAS]],Target_CC[],COLUMN(K$2)+9,0)</f>
        <v>216556266.96778485</v>
      </c>
      <c r="Z634" s="22">
        <f>Target_AM[[#This Row],[PROPORSI]]*VLOOKUP(Target_AM[[#This Row],[NIPNAS]],Target_CC[],COLUMN(L$2)+9,0)</f>
        <v>214384155.69288045</v>
      </c>
      <c r="AA634" s="22">
        <f>Target_AM[[#This Row],[PROPORSI]]*VLOOKUP(Target_AM[[#This Row],[NIPNAS]],Target_CC[],COLUMN(M$2)+9,0)</f>
        <v>2985898519.2693429</v>
      </c>
      <c r="AB634" s="22">
        <f>Target_AM[[#This Row],[PROPORSI]]*VLOOKUP(Target_AM[[#This Row],[NIPNAS]],Target_CC[],COLUMN(N$2)+9,0)</f>
        <v>2102517.209746778</v>
      </c>
      <c r="AC634" s="22">
        <f>Target_AM[[#This Row],[PROPORSI]]*VLOOKUP(Target_AM[[#This Row],[NIPNAS]],Target_CC[],COLUMN(O$2)+9,0)</f>
        <v>5680867.8643004596</v>
      </c>
      <c r="AD634" s="22">
        <f>Target_AM[[#This Row],[PROPORSI]]*VLOOKUP(Target_AM[[#This Row],[NIPNAS]],Target_CC[],COLUMN(P$2)+9,0)</f>
        <v>19930693.329712987</v>
      </c>
      <c r="AE634" s="22">
        <f>Target_AM[[#This Row],[PROPORSI]]*VLOOKUP(Target_AM[[#This Row],[NIPNAS]],Target_CC[],COLUMN(Q$2)+9,0)</f>
        <v>15178880.699087247</v>
      </c>
      <c r="AF634" s="22">
        <f>Target_AM[[#This Row],[PROPORSI]]*VLOOKUP(Target_AM[[#This Row],[NIPNAS]],Target_CC[],COLUMN(R$2)+9,0)</f>
        <v>15987100.815129399</v>
      </c>
      <c r="AG634" s="22">
        <f>Target_AM[[#This Row],[PROPORSI]]*VLOOKUP(Target_AM[[#This Row],[NIPNAS]],Target_CC[],COLUMN(S$2)+9,0)</f>
        <v>86198343.489571095</v>
      </c>
      <c r="AH634" s="22">
        <f>Target_AM[[#This Row],[PROPORSI]]*VLOOKUP(Target_AM[[#This Row],[NIPNAS]],Target_CC[],COLUMN(T$2)+9,0)</f>
        <v>37483470.448078424</v>
      </c>
      <c r="AI634" s="22">
        <f>Target_AM[[#This Row],[PROPORSI]]*VLOOKUP(Target_AM[[#This Row],[NIPNAS]],Target_CC[],COLUMN(U$2)+9,0)</f>
        <v>22427418.167016104</v>
      </c>
      <c r="AJ634" s="22">
        <f>Target_AM[[#This Row],[PROPORSI]]*VLOOKUP(Target_AM[[#This Row],[NIPNAS]],Target_CC[],COLUMN(V$2)+9,0)</f>
        <v>24325847.980000809</v>
      </c>
      <c r="AK634" s="22">
        <f>Target_AM[[#This Row],[PROPORSI]]*VLOOKUP(Target_AM[[#This Row],[NIPNAS]],Target_CC[],COLUMN(W$2)+9,0)</f>
        <v>41162194.668018103</v>
      </c>
      <c r="AL634" s="22">
        <f>Target_AM[[#This Row],[PROPORSI]]*VLOOKUP(Target_AM[[#This Row],[NIPNAS]],Target_CC[],COLUMN(X$2)+9,0)</f>
        <v>25255303.232632339</v>
      </c>
      <c r="AM634" s="22">
        <f>Target_AM[[#This Row],[PROPORSI]]*VLOOKUP(Target_AM[[#This Row],[NIPNAS]],Target_CC[],COLUMN(Y$2)+9,0)</f>
        <v>28637135.99445802</v>
      </c>
      <c r="AN634" s="22">
        <f>Target_AM[[#This Row],[PROPORSI]]*VLOOKUP(Target_AM[[#This Row],[NIPNAS]],Target_CC[],COLUMN(Z$2)+9,0)</f>
        <v>324369773.89775175</v>
      </c>
      <c r="AO634" s="22">
        <f>Target_AM[[#This Row],[PROPORSI]]*VLOOKUP(Target_AM[[#This Row],[NIPNAS]],Target_CC[],COLUMN(AA$2)+9,0)</f>
        <v>199329717.27801844</v>
      </c>
      <c r="AP634" s="22">
        <f>Target_AM[[#This Row],[PROPORSI]]*VLOOKUP(Target_AM[[#This Row],[NIPNAS]],Target_CC[],COLUMN(AB$2)+9,0)</f>
        <v>141862671.01276004</v>
      </c>
      <c r="AQ634" s="22">
        <f>Target_AM[[#This Row],[PROPORSI]]*VLOOKUP(Target_AM[[#This Row],[NIPNAS]],Target_CC[],COLUMN(AC$2)+9,0)</f>
        <v>567985447.31382346</v>
      </c>
      <c r="AR634" s="22">
        <f>Target_AM[[#This Row],[PROPORSI]]*VLOOKUP(Target_AM[[#This Row],[NIPNAS]],Target_CC[],COLUMN(AD$2)+9,0)</f>
        <v>135238643.70177591</v>
      </c>
      <c r="AS634" s="22">
        <f>Target_AM[[#This Row],[PROPORSI]]*VLOOKUP(Target_AM[[#This Row],[NIPNAS]],Target_CC[],COLUMN(AE$2)+9,0)</f>
        <v>160736363.32562834</v>
      </c>
      <c r="AT634" s="22">
        <f>Target_AM[[#This Row],[PROPORSI]]*VLOOKUP(Target_AM[[#This Row],[NIPNAS]],Target_CC[],COLUMN(AF$2)+9,0)</f>
        <v>655221536.79940093</v>
      </c>
      <c r="AU634" s="22">
        <f>Target_AM[[#This Row],[PROPORSI]]*VLOOKUP(Target_AM[[#This Row],[NIPNAS]],Target_CC[],COLUMN(AG$2)+9,0)</f>
        <v>263503720.71794683</v>
      </c>
      <c r="AV634" s="22">
        <f>Target_AM[[#This Row],[PROPORSI]]*VLOOKUP(Target_AM[[#This Row],[NIPNAS]],Target_CC[],COLUMN(AH$2)+9,0)</f>
        <v>149870758.4015699</v>
      </c>
      <c r="AW634" s="22">
        <f>Target_AM[[#This Row],[PROPORSI]]*VLOOKUP(Target_AM[[#This Row],[NIPNAS]],Target_CC[],COLUMN(AI$2)+9,0)</f>
        <v>157464209.69178164</v>
      </c>
      <c r="AX634" s="22">
        <f>Target_AM[[#This Row],[PROPORSI]]*VLOOKUP(Target_AM[[#This Row],[NIPNAS]],Target_CC[],COLUMN(AJ$2)+9,0)</f>
        <v>394222363.03663319</v>
      </c>
      <c r="AY634" s="22">
        <f>Target_AM[[#This Row],[PROPORSI]]*VLOOKUP(Target_AM[[#This Row],[NIPNAS]],Target_CC[],COLUMN(AK$2)+9,0)</f>
        <v>241811570.20041719</v>
      </c>
      <c r="AZ634" s="22">
        <f>Target_AM[[#This Row],[PROPORSI]]*VLOOKUP(Target_AM[[#This Row],[NIPNAS]],Target_CC[],COLUMN(AL$2)+9,0)</f>
        <v>243021291.68733847</v>
      </c>
      <c r="BA634" s="22">
        <f>Target_AM[[#This Row],[PROPORSI]]*VLOOKUP(Target_AM[[#This Row],[NIPNAS]],Target_CC[],COLUMN(AM$2)+9,0)</f>
        <v>3310268293.1670938</v>
      </c>
      <c r="BB634" s="22">
        <f>Target_AM[[#This Row],[PROPORSI]]*VLOOKUP(Target_AM[[#This Row],[NIPNAS]],Target_CC[],COLUMN(AN$2)+9,0)</f>
        <v>0</v>
      </c>
      <c r="BC634" s="22">
        <f>Target_AM[[#This Row],[PROPORSI]]*VLOOKUP(Target_AM[[#This Row],[NIPNAS]],Target_CC[],COLUMN(AO$2)+9,0)</f>
        <v>0</v>
      </c>
      <c r="BD634" s="22">
        <f>Target_AM[[#This Row],[PROPORSI]]*VLOOKUP(Target_AM[[#This Row],[NIPNAS]],Target_CC[],COLUMN(AP$2)+9,0)</f>
        <v>0</v>
      </c>
      <c r="BE634" s="22">
        <f>Target_AM[[#This Row],[PROPORSI]]*VLOOKUP(Target_AM[[#This Row],[NIPNAS]],Target_CC[],COLUMN(AQ$2)+9,0)</f>
        <v>0</v>
      </c>
      <c r="BF634" s="22">
        <f>Target_AM[[#This Row],[PROPORSI]]*VLOOKUP(Target_AM[[#This Row],[NIPNAS]],Target_CC[],COLUMN(AR$2)+9,0)</f>
        <v>0</v>
      </c>
      <c r="BG634" s="22">
        <f>Target_AM[[#This Row],[PROPORSI]]*VLOOKUP(Target_AM[[#This Row],[NIPNAS]],Target_CC[],COLUMN(AS$2)+9,0)</f>
        <v>0</v>
      </c>
      <c r="BH634" s="22">
        <f>Target_AM[[#This Row],[PROPORSI]]*VLOOKUP(Target_AM[[#This Row],[NIPNAS]],Target_CC[],COLUMN(AT$2)+9,0)</f>
        <v>0</v>
      </c>
      <c r="BI634" s="22">
        <f>Target_AM[[#This Row],[PROPORSI]]*VLOOKUP(Target_AM[[#This Row],[NIPNAS]],Target_CC[],COLUMN(AU$2)+9,0)</f>
        <v>0</v>
      </c>
      <c r="BJ634" s="22">
        <f>Target_AM[[#This Row],[PROPORSI]]*VLOOKUP(Target_AM[[#This Row],[NIPNAS]],Target_CC[],COLUMN(AV$2)+9,0)</f>
        <v>0</v>
      </c>
      <c r="BK634" s="22">
        <f>Target_AM[[#This Row],[PROPORSI]]*VLOOKUP(Target_AM[[#This Row],[NIPNAS]],Target_CC[],COLUMN(AW$2)+9,0)</f>
        <v>0</v>
      </c>
      <c r="BL634" s="22">
        <f>Target_AM[[#This Row],[PROPORSI]]*VLOOKUP(Target_AM[[#This Row],[NIPNAS]],Target_CC[],COLUMN(AX$2)+9,0)</f>
        <v>0</v>
      </c>
      <c r="BM634" s="22">
        <f>Target_AM[[#This Row],[PROPORSI]]*VLOOKUP(Target_AM[[#This Row],[NIPNAS]],Target_CC[],COLUMN(AY$2)+9,0)</f>
        <v>0</v>
      </c>
      <c r="BN634" s="22">
        <f>Target_AM[[#This Row],[PROPORSI]]*VLOOKUP(Target_AM[[#This Row],[NIPNAS]],Target_CC[],COLUMN(AZ$2)+9,0)</f>
        <v>0</v>
      </c>
      <c r="BO634" s="22">
        <f>Target_AM[[#This Row],[PROPORSI]]*VLOOKUP(Target_AM[[#This Row],[NIPNAS]],Target_CC[],COLUMN(BA$2)+9,0)</f>
        <v>110833884</v>
      </c>
      <c r="BP634" s="22">
        <f>Target_AM[[#This Row],[PROPORSI]]*VLOOKUP(Target_AM[[#This Row],[NIPNAS]],Target_CC[],COLUMN(BB$2)+9,0)</f>
        <v>113557765</v>
      </c>
      <c r="BQ634" s="22">
        <f>Target_AM[[#This Row],[PROPORSI]]*VLOOKUP(Target_AM[[#This Row],[NIPNAS]],Target_CC[],COLUMN(BC$2)+9,0)</f>
        <v>662125951</v>
      </c>
      <c r="BR634" s="22">
        <f>Target_AM[[#This Row],[PROPORSI]]*VLOOKUP(Target_AM[[#This Row],[NIPNAS]],Target_CC[],COLUMN(BD$2)+9,0)</f>
        <v>121082501.55</v>
      </c>
      <c r="BS634" s="22">
        <f>Target_AM[[#This Row],[PROPORSI]]*VLOOKUP(Target_AM[[#This Row],[NIPNAS]],Target_CC[],COLUMN(BE$2)+9,0)</f>
        <v>121082501.55</v>
      </c>
      <c r="BT634" s="22">
        <f>Target_AM[[#This Row],[PROPORSI]]*VLOOKUP(Target_AM[[#This Row],[NIPNAS]],Target_CC[],COLUMN(BF$2)+9,0)</f>
        <v>121082501.55</v>
      </c>
      <c r="BU634" s="22">
        <f>Target_AM[[#This Row],[PROPORSI]]*VLOOKUP(Target_AM[[#This Row],[NIPNAS]],Target_CC[],COLUMN(BG$2)+9,0)</f>
        <v>121082501.55</v>
      </c>
      <c r="BV634" s="22">
        <f>Target_AM[[#This Row],[PROPORSI]]*VLOOKUP(Target_AM[[#This Row],[NIPNAS]],Target_CC[],COLUMN(BH$2)+9,0)</f>
        <v>121082501.55</v>
      </c>
      <c r="BW634" s="22">
        <f>Target_AM[[#This Row],[PROPORSI]]*VLOOKUP(Target_AM[[#This Row],[NIPNAS]],Target_CC[],COLUMN(BI$2)+9,0)</f>
        <v>121082501.55</v>
      </c>
      <c r="BX634" s="22">
        <f>Target_AM[[#This Row],[PROPORSI]]*VLOOKUP(Target_AM[[#This Row],[NIPNAS]],Target_CC[],COLUMN(BJ$2)+9,0)</f>
        <v>121082501.55</v>
      </c>
      <c r="BY634" s="22">
        <f>Target_AM[[#This Row],[PROPORSI]]*VLOOKUP(Target_AM[[#This Row],[NIPNAS]],Target_CC[],COLUMN(BK$2)+9,0)</f>
        <v>121082501.55</v>
      </c>
      <c r="BZ634" s="22">
        <f>Target_AM[[#This Row],[PROPORSI]]*VLOOKUP(Target_AM[[#This Row],[NIPNAS]],Target_CC[],COLUMN(BL$2)+9,0)</f>
        <v>121082501.55</v>
      </c>
      <c r="CA634" s="22">
        <f>Target_AM[[#This Row],[PROPORSI]]*VLOOKUP(Target_AM[[#This Row],[NIPNAS]],Target_CC[],COLUMN(BM$2)+9,0)</f>
        <v>1976260113.9499996</v>
      </c>
      <c r="CB634" s="22">
        <f>Target_AM[[#This Row],[PROPORSI]]*VLOOKUP(Target_AM[[#This Row],[NIPNAS]],Target_CC[],COLUMN(BN$2)+9,0)</f>
        <v>61825293</v>
      </c>
      <c r="CC634" s="22">
        <f>Target_AM[[#This Row],[PROPORSI]]*VLOOKUP(Target_AM[[#This Row],[NIPNAS]],Target_CC[],COLUMN(BO$2)+9,0)</f>
        <v>63693161</v>
      </c>
      <c r="CD634" s="22">
        <f>Target_AM[[#This Row],[PROPORSI]]*VLOOKUP(Target_AM[[#This Row],[NIPNAS]],Target_CC[],COLUMN(BP$2)+9,0)</f>
        <v>65726969</v>
      </c>
      <c r="CE634" s="22">
        <f>Target_AM[[#This Row],[PROPORSI]]*VLOOKUP(Target_AM[[#This Row],[NIPNAS]],Target_CC[],COLUMN(BQ$2)+9,0)</f>
        <v>62440620.549999997</v>
      </c>
      <c r="CF634" s="22">
        <f>Target_AM[[#This Row],[PROPORSI]]*VLOOKUP(Target_AM[[#This Row],[NIPNAS]],Target_CC[],COLUMN(BR$2)+9,0)</f>
        <v>62440620.549999997</v>
      </c>
      <c r="CG634" s="22">
        <f>Target_AM[[#This Row],[PROPORSI]]*VLOOKUP(Target_AM[[#This Row],[NIPNAS]],Target_CC[],COLUMN(BS$2)+9,0)</f>
        <v>62440620.549999997</v>
      </c>
      <c r="CH634" s="22">
        <f>Target_AM[[#This Row],[PROPORSI]]*VLOOKUP(Target_AM[[#This Row],[NIPNAS]],Target_CC[],COLUMN(BT$2)+9,0)</f>
        <v>62440620.549999997</v>
      </c>
      <c r="CI634" s="22">
        <f>Target_AM[[#This Row],[PROPORSI]]*VLOOKUP(Target_AM[[#This Row],[NIPNAS]],Target_CC[],COLUMN(BU$2)+9,0)</f>
        <v>62440620.549999997</v>
      </c>
      <c r="CJ634" s="22">
        <f>Target_AM[[#This Row],[PROPORSI]]*VLOOKUP(Target_AM[[#This Row],[NIPNAS]],Target_CC[],COLUMN(BV$2)+9,0)</f>
        <v>62440620.549999997</v>
      </c>
      <c r="CK634" s="22">
        <f>Target_AM[[#This Row],[PROPORSI]]*VLOOKUP(Target_AM[[#This Row],[NIPNAS]],Target_CC[],COLUMN(BW$2)+9,0)</f>
        <v>62440620.549999997</v>
      </c>
      <c r="CL634" s="22">
        <f>Target_AM[[#This Row],[PROPORSI]]*VLOOKUP(Target_AM[[#This Row],[NIPNAS]],Target_CC[],COLUMN(BX$2)+9,0)</f>
        <v>62440620.549999997</v>
      </c>
      <c r="CM634" s="22">
        <f>Target_AM[[#This Row],[PROPORSI]]*VLOOKUP(Target_AM[[#This Row],[NIPNAS]],Target_CC[],COLUMN(BY$2)+9,0)</f>
        <v>62440620.549999997</v>
      </c>
      <c r="CN634" s="22">
        <f>Target_AM[[#This Row],[PROPORSI]]*VLOOKUP(Target_AM[[#This Row],[NIPNAS]],Target_CC[],COLUMN(BZ$2)+9,0)</f>
        <v>753211007.94999993</v>
      </c>
      <c r="CO634" s="22">
        <f>Target_AM[[#This Row],[PROPORSI]]*VLOOKUP(Target_AM[[#This Row],[NIPNAS]],Target_CC[],COLUMN(CA$2)+9,0)</f>
        <v>58156591</v>
      </c>
      <c r="CP634" s="22">
        <f>Target_AM[[#This Row],[PROPORSI]]*VLOOKUP(Target_AM[[#This Row],[NIPNAS]],Target_CC[],COLUMN(CB$2)+9,0)</f>
        <v>59012604</v>
      </c>
      <c r="CQ634" s="22">
        <f>Target_AM[[#This Row],[PROPORSI]]*VLOOKUP(Target_AM[[#This Row],[NIPNAS]],Target_CC[],COLUMN(CC$2)+9,0)</f>
        <v>58641881</v>
      </c>
      <c r="CR634" s="22">
        <f>Target_AM[[#This Row],[PROPORSI]]*VLOOKUP(Target_AM[[#This Row],[NIPNAS]],Target_CC[],COLUMN(CD$2)+9,0)</f>
        <v>58641881</v>
      </c>
      <c r="CS634" s="22">
        <f>Target_AM[[#This Row],[PROPORSI]]*VLOOKUP(Target_AM[[#This Row],[NIPNAS]],Target_CC[],COLUMN(CE$2)+9,0)</f>
        <v>58641881</v>
      </c>
      <c r="CT634" s="22">
        <f>Target_AM[[#This Row],[PROPORSI]]*VLOOKUP(Target_AM[[#This Row],[NIPNAS]],Target_CC[],COLUMN(CF$2)+9,0)</f>
        <v>58641881</v>
      </c>
      <c r="CU634" s="22">
        <f>Target_AM[[#This Row],[PROPORSI]]*VLOOKUP(Target_AM[[#This Row],[NIPNAS]],Target_CC[],COLUMN(CG$2)+9,0)</f>
        <v>58641881</v>
      </c>
      <c r="CV634" s="22">
        <f>Target_AM[[#This Row],[PROPORSI]]*VLOOKUP(Target_AM[[#This Row],[NIPNAS]],Target_CC[],COLUMN(CH$2)+9,0)</f>
        <v>58641881</v>
      </c>
      <c r="CW634" s="22">
        <f>Target_AM[[#This Row],[PROPORSI]]*VLOOKUP(Target_AM[[#This Row],[NIPNAS]],Target_CC[],COLUMN(CI$2)+9,0)</f>
        <v>58641881</v>
      </c>
      <c r="CX634" s="22">
        <f>Target_AM[[#This Row],[PROPORSI]]*VLOOKUP(Target_AM[[#This Row],[NIPNAS]],Target_CC[],COLUMN(CJ$2)+9,0)</f>
        <v>58641881</v>
      </c>
      <c r="CY634" s="22">
        <f>Target_AM[[#This Row],[PROPORSI]]*VLOOKUP(Target_AM[[#This Row],[NIPNAS]],Target_CC[],COLUMN(CK$2)+9,0)</f>
        <v>58641881</v>
      </c>
      <c r="CZ634" s="22">
        <f>Target_AM[[#This Row],[PROPORSI]]*VLOOKUP(Target_AM[[#This Row],[NIPNAS]],Target_CC[],COLUMN(CL$2)+9,0)</f>
        <v>58641881</v>
      </c>
      <c r="DA634" s="22">
        <f>Target_AM[[#This Row],[PROPORSI]]*VLOOKUP(Target_AM[[#This Row],[NIPNAS]],Target_CC[],COLUMN(CM$2)+9,0)</f>
        <v>703588005</v>
      </c>
      <c r="DB634" s="22">
        <f>Target_AM[[#This Row],[PROPORSI]]*VLOOKUP(Target_AM[[#This Row],[NIPNAS]],Target_CC[],COLUMN(CN$2)+9,0)</f>
        <v>0</v>
      </c>
      <c r="DC634" s="22">
        <f>Target_AM[[#This Row],[PROPORSI]]*VLOOKUP(Target_AM[[#This Row],[NIPNAS]],Target_CC[],COLUMN(CO$2)+9,0)</f>
        <v>0</v>
      </c>
      <c r="DD634" s="22">
        <f>Target_AM[[#This Row],[PROPORSI]]*VLOOKUP(Target_AM[[#This Row],[NIPNAS]],Target_CC[],COLUMN(CP$2)+9,0)</f>
        <v>549872843</v>
      </c>
      <c r="DE634" s="22">
        <f>Target_AM[[#This Row],[PROPORSI]]*VLOOKUP(Target_AM[[#This Row],[NIPNAS]],Target_CC[],COLUMN(CQ$2)+9,0)</f>
        <v>0</v>
      </c>
      <c r="DF634" s="22">
        <f>Target_AM[[#This Row],[PROPORSI]]*VLOOKUP(Target_AM[[#This Row],[NIPNAS]],Target_CC[],COLUMN(CR$2)+9,0)</f>
        <v>0</v>
      </c>
      <c r="DG634" s="22">
        <f>Target_AM[[#This Row],[PROPORSI]]*VLOOKUP(Target_AM[[#This Row],[NIPNAS]],Target_CC[],COLUMN(CS$2)+9,0)</f>
        <v>0</v>
      </c>
      <c r="DH634" s="22">
        <f>Target_AM[[#This Row],[PROPORSI]]*VLOOKUP(Target_AM[[#This Row],[NIPNAS]],Target_CC[],COLUMN(CT$2)+9,0)</f>
        <v>0</v>
      </c>
      <c r="DI634" s="22">
        <f>Target_AM[[#This Row],[PROPORSI]]*VLOOKUP(Target_AM[[#This Row],[NIPNAS]],Target_CC[],COLUMN(CU$2)+9,0)</f>
        <v>0</v>
      </c>
      <c r="DJ634" s="22">
        <f>Target_AM[[#This Row],[PROPORSI]]*VLOOKUP(Target_AM[[#This Row],[NIPNAS]],Target_CC[],COLUMN(CV$2)+9,0)</f>
        <v>0</v>
      </c>
      <c r="DK634" s="22">
        <f>Target_AM[[#This Row],[PROPORSI]]*VLOOKUP(Target_AM[[#This Row],[NIPNAS]],Target_CC[],COLUMN(CW$2)+9,0)</f>
        <v>0</v>
      </c>
      <c r="DL634" s="22">
        <f>Target_AM[[#This Row],[PROPORSI]]*VLOOKUP(Target_AM[[#This Row],[NIPNAS]],Target_CC[],COLUMN(CX$2)+9,0)</f>
        <v>0</v>
      </c>
      <c r="DM634" s="22">
        <f>Target_AM[[#This Row],[PROPORSI]]*VLOOKUP(Target_AM[[#This Row],[NIPNAS]],Target_CC[],COLUMN(CY$2)+9,0)</f>
        <v>0</v>
      </c>
      <c r="DN634" s="22">
        <f>Target_AM[[#This Row],[PROPORSI]]*VLOOKUP(Target_AM[[#This Row],[NIPNAS]],Target_CC[],COLUMN(CZ$2)+9,0)</f>
        <v>549872843</v>
      </c>
      <c r="DO634" s="22">
        <f>Target_AM[[#This Row],[PROPORSI]]*VLOOKUP(Target_AM[[#This Row],[NIPNAS]],Target_CC[],COLUMN(DA$2)+9,0)</f>
        <v>0</v>
      </c>
      <c r="DP634" s="22">
        <f>Target_AM[[#This Row],[PROPORSI]]*VLOOKUP(Target_AM[[#This Row],[NIPNAS]],Target_CC[],COLUMN(DB$2)+9,0)</f>
        <v>0</v>
      </c>
      <c r="DQ634" s="22">
        <f>Target_AM[[#This Row],[PROPORSI]]*VLOOKUP(Target_AM[[#This Row],[NIPNAS]],Target_CC[],COLUMN(DC$2)+9,0)</f>
        <v>0</v>
      </c>
      <c r="DR634" s="22">
        <f>Target_AM[[#This Row],[PROPORSI]]*VLOOKUP(Target_AM[[#This Row],[NIPNAS]],Target_CC[],COLUMN(DD$2)+9,0)</f>
        <v>0</v>
      </c>
      <c r="DS634" s="22">
        <f>Target_AM[[#This Row],[PROPORSI]]*VLOOKUP(Target_AM[[#This Row],[NIPNAS]],Target_CC[],COLUMN(DE$2)+9,0)</f>
        <v>0</v>
      </c>
      <c r="DT634" s="22">
        <f>Target_AM[[#This Row],[PROPORSI]]*VLOOKUP(Target_AM[[#This Row],[NIPNAS]],Target_CC[],COLUMN(DF$2)+9,0)</f>
        <v>0</v>
      </c>
      <c r="DU634" s="22">
        <f>Target_AM[[#This Row],[PROPORSI]]*VLOOKUP(Target_AM[[#This Row],[NIPNAS]],Target_CC[],COLUMN(DG$2)+9,0)</f>
        <v>0</v>
      </c>
      <c r="DV634" s="22">
        <f>Target_AM[[#This Row],[PROPORSI]]*VLOOKUP(Target_AM[[#This Row],[NIPNAS]],Target_CC[],COLUMN(DH$2)+9,0)</f>
        <v>0</v>
      </c>
      <c r="DW634" s="22">
        <f>Target_AM[[#This Row],[PROPORSI]]*VLOOKUP(Target_AM[[#This Row],[NIPNAS]],Target_CC[],COLUMN(DI$2)+9,0)</f>
        <v>0</v>
      </c>
      <c r="DX634" s="22">
        <f>Target_AM[[#This Row],[PROPORSI]]*VLOOKUP(Target_AM[[#This Row],[NIPNAS]],Target_CC[],COLUMN(DJ$2)+9,0)</f>
        <v>0</v>
      </c>
      <c r="DY634" s="22">
        <f>Target_AM[[#This Row],[PROPORSI]]*VLOOKUP(Target_AM[[#This Row],[NIPNAS]],Target_CC[],COLUMN(DK$2)+9,0)</f>
        <v>0</v>
      </c>
      <c r="DZ634" s="22">
        <f>Target_AM[[#This Row],[PROPORSI]]*VLOOKUP(Target_AM[[#This Row],[NIPNAS]],Target_CC[],COLUMN(DL$2)+9,0)</f>
        <v>0</v>
      </c>
      <c r="EA634" s="22">
        <f>Target_AM[[#This Row],[PROPORSI]]*VLOOKUP(Target_AM[[#This Row],[NIPNAS]],Target_CC[],COLUMN(DM$2)+9,0)</f>
        <v>0</v>
      </c>
    </row>
    <row r="635" spans="2:131" x14ac:dyDescent="0.3">
      <c r="B635">
        <v>936479</v>
      </c>
      <c r="C635" t="s">
        <v>1061</v>
      </c>
      <c r="D635">
        <v>1</v>
      </c>
      <c r="E635" s="8">
        <v>45658</v>
      </c>
      <c r="F635">
        <v>76510244</v>
      </c>
      <c r="G635" t="s">
        <v>191</v>
      </c>
      <c r="J635" t="s">
        <v>1081</v>
      </c>
      <c r="K635" t="s">
        <v>21</v>
      </c>
      <c r="L635" t="s">
        <v>159</v>
      </c>
      <c r="M635" t="s">
        <v>31</v>
      </c>
      <c r="N635" s="23">
        <f>Target_AM[[#This Row],[PROPORSI]]*VLOOKUP(Target_AM[[#This Row],[NIPNAS]],Target_CC[],9,0)</f>
        <v>1732638664.8619025</v>
      </c>
      <c r="O635" s="22">
        <f>Target_AM[[#This Row],[PROPORSI]]*VLOOKUP(Target_AM[[#This Row],[NIPNAS]],Target_CC[],COLUMN(A$2)+9,0)</f>
        <v>138220117.967094</v>
      </c>
      <c r="P635" s="22">
        <f>Target_AM[[#This Row],[PROPORSI]]*VLOOKUP(Target_AM[[#This Row],[NIPNAS]],Target_CC[],COLUMN(B$2)+9,0)</f>
        <v>99911735.268133894</v>
      </c>
      <c r="Q635" s="22">
        <f>Target_AM[[#This Row],[PROPORSI]]*VLOOKUP(Target_AM[[#This Row],[NIPNAS]],Target_CC[],COLUMN(C$2)+9,0)</f>
        <v>40804266.256937169</v>
      </c>
      <c r="R635" s="22">
        <f>Target_AM[[#This Row],[PROPORSI]]*VLOOKUP(Target_AM[[#This Row],[NIPNAS]],Target_CC[],COLUMN(D$2)+9,0)</f>
        <v>110113078.86880104</v>
      </c>
      <c r="S635" s="22">
        <f>Target_AM[[#This Row],[PROPORSI]]*VLOOKUP(Target_AM[[#This Row],[NIPNAS]],Target_CC[],COLUMN(E$2)+9,0)</f>
        <v>96108031.039834768</v>
      </c>
      <c r="T635" s="22">
        <f>Target_AM[[#This Row],[PROPORSI]]*VLOOKUP(Target_AM[[#This Row],[NIPNAS]],Target_CC[],COLUMN(F$2)+9,0)</f>
        <v>126551765.93400848</v>
      </c>
      <c r="U635" s="22">
        <f>Target_AM[[#This Row],[PROPORSI]]*VLOOKUP(Target_AM[[#This Row],[NIPNAS]],Target_CC[],COLUMN(G$2)+9,0)</f>
        <v>143422019.08160147</v>
      </c>
      <c r="V635" s="22">
        <f>Target_AM[[#This Row],[PROPORSI]]*VLOOKUP(Target_AM[[#This Row],[NIPNAS]],Target_CC[],COLUMN(H$2)+9,0)</f>
        <v>60785411.140543379</v>
      </c>
      <c r="W635" s="22">
        <f>Target_AM[[#This Row],[PROPORSI]]*VLOOKUP(Target_AM[[#This Row],[NIPNAS]],Target_CC[],COLUMN(I$2)+9,0)</f>
        <v>91888315.670033678</v>
      </c>
      <c r="X635" s="22">
        <f>Target_AM[[#This Row],[PROPORSI]]*VLOOKUP(Target_AM[[#This Row],[NIPNAS]],Target_CC[],COLUMN(J$2)+9,0)</f>
        <v>84031573.390674368</v>
      </c>
      <c r="Y635" s="22">
        <f>Target_AM[[#This Row],[PROPORSI]]*VLOOKUP(Target_AM[[#This Row],[NIPNAS]],Target_CC[],COLUMN(K$2)+9,0)</f>
        <v>45849575.10735777</v>
      </c>
      <c r="Z635" s="22">
        <f>Target_AM[[#This Row],[PROPORSI]]*VLOOKUP(Target_AM[[#This Row],[NIPNAS]],Target_CC[],COLUMN(L$2)+9,0)</f>
        <v>113354186.68353027</v>
      </c>
      <c r="AA635" s="22">
        <f>Target_AM[[#This Row],[PROPORSI]]*VLOOKUP(Target_AM[[#This Row],[NIPNAS]],Target_CC[],COLUMN(M$2)+9,0)</f>
        <v>1151040076.4085503</v>
      </c>
      <c r="AB635" s="22">
        <f>Target_AM[[#This Row],[PROPORSI]]*VLOOKUP(Target_AM[[#This Row],[NIPNAS]],Target_CC[],COLUMN(N$2)+9,0)</f>
        <v>1473479.1989058554</v>
      </c>
      <c r="AC635" s="22">
        <f>Target_AM[[#This Row],[PROPORSI]]*VLOOKUP(Target_AM[[#This Row],[NIPNAS]],Target_CC[],COLUMN(O$2)+9,0)</f>
        <v>4167850.27829656</v>
      </c>
      <c r="AD635" s="22">
        <f>Target_AM[[#This Row],[PROPORSI]]*VLOOKUP(Target_AM[[#This Row],[NIPNAS]],Target_CC[],COLUMN(P$2)+9,0)</f>
        <v>1483897.9342829511</v>
      </c>
      <c r="AE635" s="22">
        <f>Target_AM[[#This Row],[PROPORSI]]*VLOOKUP(Target_AM[[#This Row],[NIPNAS]],Target_CC[],COLUMN(Q$2)+9,0)</f>
        <v>13921344.218556285</v>
      </c>
      <c r="AF635" s="22">
        <f>Target_AM[[#This Row],[PROPORSI]]*VLOOKUP(Target_AM[[#This Row],[NIPNAS]],Target_CC[],COLUMN(R$2)+9,0)</f>
        <v>10614829.773422703</v>
      </c>
      <c r="AG635" s="22">
        <f>Target_AM[[#This Row],[PROPORSI]]*VLOOKUP(Target_AM[[#This Row],[NIPNAS]],Target_CC[],COLUMN(S$2)+9,0)</f>
        <v>19170664.249623716</v>
      </c>
      <c r="AH635" s="22">
        <f>Target_AM[[#This Row],[PROPORSI]]*VLOOKUP(Target_AM[[#This Row],[NIPNAS]],Target_CC[],COLUMN(T$2)+9,0)</f>
        <v>23785280.334085345</v>
      </c>
      <c r="AI635" s="22">
        <f>Target_AM[[#This Row],[PROPORSI]]*VLOOKUP(Target_AM[[#This Row],[NIPNAS]],Target_CC[],COLUMN(U$2)+9,0)</f>
        <v>10696987.630690999</v>
      </c>
      <c r="AJ635" s="22">
        <f>Target_AM[[#This Row],[PROPORSI]]*VLOOKUP(Target_AM[[#This Row],[NIPNAS]],Target_CC[],COLUMN(V$2)+9,0)</f>
        <v>16789009.338769555</v>
      </c>
      <c r="AK635" s="22">
        <f>Target_AM[[#This Row],[PROPORSI]]*VLOOKUP(Target_AM[[#This Row],[NIPNAS]],Target_CC[],COLUMN(W$2)+9,0)</f>
        <v>9796981.6253966987</v>
      </c>
      <c r="AL635" s="22">
        <f>Target_AM[[#This Row],[PROPORSI]]*VLOOKUP(Target_AM[[#This Row],[NIPNAS]],Target_CC[],COLUMN(X$2)+9,0)</f>
        <v>5347085.7188165784</v>
      </c>
      <c r="AM635" s="22">
        <f>Target_AM[[#This Row],[PROPORSI]]*VLOOKUP(Target_AM[[#This Row],[NIPNAS]],Target_CC[],COLUMN(Y$2)+9,0)</f>
        <v>15141693.886407152</v>
      </c>
      <c r="AN635" s="22">
        <f>Target_AM[[#This Row],[PROPORSI]]*VLOOKUP(Target_AM[[#This Row],[NIPNAS]],Target_CC[],COLUMN(Z$2)+9,0)</f>
        <v>132389104.18725438</v>
      </c>
      <c r="AO635" s="22">
        <f>Target_AM[[#This Row],[PROPORSI]]*VLOOKUP(Target_AM[[#This Row],[NIPNAS]],Target_CC[],COLUMN(AA$2)+9,0)</f>
        <v>139693597.16599986</v>
      </c>
      <c r="AP635" s="22">
        <f>Target_AM[[#This Row],[PROPORSI]]*VLOOKUP(Target_AM[[#This Row],[NIPNAS]],Target_CC[],COLUMN(AB$2)+9,0)</f>
        <v>104079585.54643045</v>
      </c>
      <c r="AQ635" s="22">
        <f>Target_AM[[#This Row],[PROPORSI]]*VLOOKUP(Target_AM[[#This Row],[NIPNAS]],Target_CC[],COLUMN(AC$2)+9,0)</f>
        <v>42288164.19122012</v>
      </c>
      <c r="AR635" s="22">
        <f>Target_AM[[#This Row],[PROPORSI]]*VLOOKUP(Target_AM[[#This Row],[NIPNAS]],Target_CC[],COLUMN(AD$2)+9,0)</f>
        <v>124034423.08735733</v>
      </c>
      <c r="AS635" s="22">
        <f>Target_AM[[#This Row],[PROPORSI]]*VLOOKUP(Target_AM[[#This Row],[NIPNAS]],Target_CC[],COLUMN(AE$2)+9,0)</f>
        <v>106722860.81325747</v>
      </c>
      <c r="AT635" s="22">
        <f>Target_AM[[#This Row],[PROPORSI]]*VLOOKUP(Target_AM[[#This Row],[NIPNAS]],Target_CC[],COLUMN(AF$2)+9,0)</f>
        <v>145722430.18363219</v>
      </c>
      <c r="AU635" s="22">
        <f>Target_AM[[#This Row],[PROPORSI]]*VLOOKUP(Target_AM[[#This Row],[NIPNAS]],Target_CC[],COLUMN(AG$2)+9,0)</f>
        <v>167207299.41568682</v>
      </c>
      <c r="AV635" s="22">
        <f>Target_AM[[#This Row],[PROPORSI]]*VLOOKUP(Target_AM[[#This Row],[NIPNAS]],Target_CC[],COLUMN(AH$2)+9,0)</f>
        <v>71482398.771234378</v>
      </c>
      <c r="AW635" s="22">
        <f>Target_AM[[#This Row],[PROPORSI]]*VLOOKUP(Target_AM[[#This Row],[NIPNAS]],Target_CC[],COLUMN(AI$2)+9,0)</f>
        <v>108677325.00880323</v>
      </c>
      <c r="AX635" s="22">
        <f>Target_AM[[#This Row],[PROPORSI]]*VLOOKUP(Target_AM[[#This Row],[NIPNAS]],Target_CC[],COLUMN(AJ$2)+9,0)</f>
        <v>93828555.016071066</v>
      </c>
      <c r="AY635" s="22">
        <f>Target_AM[[#This Row],[PROPORSI]]*VLOOKUP(Target_AM[[#This Row],[NIPNAS]],Target_CC[],COLUMN(AK$2)+9,0)</f>
        <v>51196660.826174349</v>
      </c>
      <c r="AZ635" s="22">
        <f>Target_AM[[#This Row],[PROPORSI]]*VLOOKUP(Target_AM[[#This Row],[NIPNAS]],Target_CC[],COLUMN(AL$2)+9,0)</f>
        <v>128495880.56993742</v>
      </c>
      <c r="BA635" s="22">
        <f>Target_AM[[#This Row],[PROPORSI]]*VLOOKUP(Target_AM[[#This Row],[NIPNAS]],Target_CC[],COLUMN(AM$2)+9,0)</f>
        <v>1283429180.5958047</v>
      </c>
      <c r="BB635" s="22">
        <f>Target_AM[[#This Row],[PROPORSI]]*VLOOKUP(Target_AM[[#This Row],[NIPNAS]],Target_CC[],COLUMN(AN$2)+9,0)</f>
        <v>0</v>
      </c>
      <c r="BC635" s="22">
        <f>Target_AM[[#This Row],[PROPORSI]]*VLOOKUP(Target_AM[[#This Row],[NIPNAS]],Target_CC[],COLUMN(AO$2)+9,0)</f>
        <v>0</v>
      </c>
      <c r="BD635" s="22">
        <f>Target_AM[[#This Row],[PROPORSI]]*VLOOKUP(Target_AM[[#This Row],[NIPNAS]],Target_CC[],COLUMN(AP$2)+9,0)</f>
        <v>0</v>
      </c>
      <c r="BE635" s="22">
        <f>Target_AM[[#This Row],[PROPORSI]]*VLOOKUP(Target_AM[[#This Row],[NIPNAS]],Target_CC[],COLUMN(AQ$2)+9,0)</f>
        <v>0</v>
      </c>
      <c r="BF635" s="22">
        <f>Target_AM[[#This Row],[PROPORSI]]*VLOOKUP(Target_AM[[#This Row],[NIPNAS]],Target_CC[],COLUMN(AR$2)+9,0)</f>
        <v>0</v>
      </c>
      <c r="BG635" s="22">
        <f>Target_AM[[#This Row],[PROPORSI]]*VLOOKUP(Target_AM[[#This Row],[NIPNAS]],Target_CC[],COLUMN(AS$2)+9,0)</f>
        <v>0</v>
      </c>
      <c r="BH635" s="22">
        <f>Target_AM[[#This Row],[PROPORSI]]*VLOOKUP(Target_AM[[#This Row],[NIPNAS]],Target_CC[],COLUMN(AT$2)+9,0)</f>
        <v>0</v>
      </c>
      <c r="BI635" s="22">
        <f>Target_AM[[#This Row],[PROPORSI]]*VLOOKUP(Target_AM[[#This Row],[NIPNAS]],Target_CC[],COLUMN(AU$2)+9,0)</f>
        <v>0</v>
      </c>
      <c r="BJ635" s="22">
        <f>Target_AM[[#This Row],[PROPORSI]]*VLOOKUP(Target_AM[[#This Row],[NIPNAS]],Target_CC[],COLUMN(AV$2)+9,0)</f>
        <v>0</v>
      </c>
      <c r="BK635" s="22">
        <f>Target_AM[[#This Row],[PROPORSI]]*VLOOKUP(Target_AM[[#This Row],[NIPNAS]],Target_CC[],COLUMN(AW$2)+9,0)</f>
        <v>0</v>
      </c>
      <c r="BL635" s="22">
        <f>Target_AM[[#This Row],[PROPORSI]]*VLOOKUP(Target_AM[[#This Row],[NIPNAS]],Target_CC[],COLUMN(AX$2)+9,0)</f>
        <v>0</v>
      </c>
      <c r="BM635" s="22">
        <f>Target_AM[[#This Row],[PROPORSI]]*VLOOKUP(Target_AM[[#This Row],[NIPNAS]],Target_CC[],COLUMN(AY$2)+9,0)</f>
        <v>0</v>
      </c>
      <c r="BN635" s="22">
        <f>Target_AM[[#This Row],[PROPORSI]]*VLOOKUP(Target_AM[[#This Row],[NIPNAS]],Target_CC[],COLUMN(AZ$2)+9,0)</f>
        <v>0</v>
      </c>
      <c r="BO635" s="22">
        <f>Target_AM[[#This Row],[PROPORSI]]*VLOOKUP(Target_AM[[#This Row],[NIPNAS]],Target_CC[],COLUMN(BA$2)+9,0)</f>
        <v>97082018</v>
      </c>
      <c r="BP635" s="22">
        <f>Target_AM[[#This Row],[PROPORSI]]*VLOOKUP(Target_AM[[#This Row],[NIPNAS]],Target_CC[],COLUMN(BB$2)+9,0)</f>
        <v>419076936</v>
      </c>
      <c r="BQ635" s="22">
        <f>Target_AM[[#This Row],[PROPORSI]]*VLOOKUP(Target_AM[[#This Row],[NIPNAS]],Target_CC[],COLUMN(BC$2)+9,0)</f>
        <v>260501806</v>
      </c>
      <c r="BR635" s="22">
        <f>Target_AM[[#This Row],[PROPORSI]]*VLOOKUP(Target_AM[[#This Row],[NIPNAS]],Target_CC[],COLUMN(BD$2)+9,0)</f>
        <v>250999822.90000001</v>
      </c>
      <c r="BS635" s="22">
        <f>Target_AM[[#This Row],[PROPORSI]]*VLOOKUP(Target_AM[[#This Row],[NIPNAS]],Target_CC[],COLUMN(BE$2)+9,0)</f>
        <v>250999822.90000001</v>
      </c>
      <c r="BT635" s="22">
        <f>Target_AM[[#This Row],[PROPORSI]]*VLOOKUP(Target_AM[[#This Row],[NIPNAS]],Target_CC[],COLUMN(BF$2)+9,0)</f>
        <v>250999822.90000001</v>
      </c>
      <c r="BU635" s="22">
        <f>Target_AM[[#This Row],[PROPORSI]]*VLOOKUP(Target_AM[[#This Row],[NIPNAS]],Target_CC[],COLUMN(BG$2)+9,0)</f>
        <v>250999822.90000001</v>
      </c>
      <c r="BV635" s="22">
        <f>Target_AM[[#This Row],[PROPORSI]]*VLOOKUP(Target_AM[[#This Row],[NIPNAS]],Target_CC[],COLUMN(BH$2)+9,0)</f>
        <v>250999822.90000001</v>
      </c>
      <c r="BW635" s="22">
        <f>Target_AM[[#This Row],[PROPORSI]]*VLOOKUP(Target_AM[[#This Row],[NIPNAS]],Target_CC[],COLUMN(BI$2)+9,0)</f>
        <v>250999822.90000001</v>
      </c>
      <c r="BX635" s="22">
        <f>Target_AM[[#This Row],[PROPORSI]]*VLOOKUP(Target_AM[[#This Row],[NIPNAS]],Target_CC[],COLUMN(BJ$2)+9,0)</f>
        <v>250999822.90000001</v>
      </c>
      <c r="BY635" s="22">
        <f>Target_AM[[#This Row],[PROPORSI]]*VLOOKUP(Target_AM[[#This Row],[NIPNAS]],Target_CC[],COLUMN(BK$2)+9,0)</f>
        <v>250999822.90000001</v>
      </c>
      <c r="BZ635" s="22">
        <f>Target_AM[[#This Row],[PROPORSI]]*VLOOKUP(Target_AM[[#This Row],[NIPNAS]],Target_CC[],COLUMN(BL$2)+9,0)</f>
        <v>250999822.90000001</v>
      </c>
      <c r="CA635" s="22">
        <f>Target_AM[[#This Row],[PROPORSI]]*VLOOKUP(Target_AM[[#This Row],[NIPNAS]],Target_CC[],COLUMN(BM$2)+9,0)</f>
        <v>3035659166.1000004</v>
      </c>
      <c r="CB635" s="22">
        <f>Target_AM[[#This Row],[PROPORSI]]*VLOOKUP(Target_AM[[#This Row],[NIPNAS]],Target_CC[],COLUMN(BN$2)+9,0)</f>
        <v>25864177</v>
      </c>
      <c r="CC635" s="22">
        <f>Target_AM[[#This Row],[PROPORSI]]*VLOOKUP(Target_AM[[#This Row],[NIPNAS]],Target_CC[],COLUMN(BO$2)+9,0)</f>
        <v>347989326</v>
      </c>
      <c r="CD635" s="22">
        <f>Target_AM[[#This Row],[PROPORSI]]*VLOOKUP(Target_AM[[#This Row],[NIPNAS]],Target_CC[],COLUMN(BP$2)+9,0)</f>
        <v>190039662</v>
      </c>
      <c r="CE635" s="22">
        <f>Target_AM[[#This Row],[PROPORSI]]*VLOOKUP(Target_AM[[#This Row],[NIPNAS]],Target_CC[],COLUMN(BQ$2)+9,0)</f>
        <v>180537678.90000001</v>
      </c>
      <c r="CF635" s="22">
        <f>Target_AM[[#This Row],[PROPORSI]]*VLOOKUP(Target_AM[[#This Row],[NIPNAS]],Target_CC[],COLUMN(BR$2)+9,0)</f>
        <v>180537678.90000001</v>
      </c>
      <c r="CG635" s="22">
        <f>Target_AM[[#This Row],[PROPORSI]]*VLOOKUP(Target_AM[[#This Row],[NIPNAS]],Target_CC[],COLUMN(BS$2)+9,0)</f>
        <v>180537678.90000001</v>
      </c>
      <c r="CH635" s="22">
        <f>Target_AM[[#This Row],[PROPORSI]]*VLOOKUP(Target_AM[[#This Row],[NIPNAS]],Target_CC[],COLUMN(BT$2)+9,0)</f>
        <v>180537678.90000001</v>
      </c>
      <c r="CI635" s="22">
        <f>Target_AM[[#This Row],[PROPORSI]]*VLOOKUP(Target_AM[[#This Row],[NIPNAS]],Target_CC[],COLUMN(BU$2)+9,0)</f>
        <v>180537678.90000001</v>
      </c>
      <c r="CJ635" s="22">
        <f>Target_AM[[#This Row],[PROPORSI]]*VLOOKUP(Target_AM[[#This Row],[NIPNAS]],Target_CC[],COLUMN(BV$2)+9,0)</f>
        <v>180537678.90000001</v>
      </c>
      <c r="CK635" s="22">
        <f>Target_AM[[#This Row],[PROPORSI]]*VLOOKUP(Target_AM[[#This Row],[NIPNAS]],Target_CC[],COLUMN(BW$2)+9,0)</f>
        <v>180537678.90000001</v>
      </c>
      <c r="CL635" s="22">
        <f>Target_AM[[#This Row],[PROPORSI]]*VLOOKUP(Target_AM[[#This Row],[NIPNAS]],Target_CC[],COLUMN(BX$2)+9,0)</f>
        <v>180537678.90000001</v>
      </c>
      <c r="CM635" s="22">
        <f>Target_AM[[#This Row],[PROPORSI]]*VLOOKUP(Target_AM[[#This Row],[NIPNAS]],Target_CC[],COLUMN(BY$2)+9,0)</f>
        <v>180537678.90000001</v>
      </c>
      <c r="CN635" s="22">
        <f>Target_AM[[#This Row],[PROPORSI]]*VLOOKUP(Target_AM[[#This Row],[NIPNAS]],Target_CC[],COLUMN(BZ$2)+9,0)</f>
        <v>2188732275.1000004</v>
      </c>
      <c r="CO635" s="22">
        <f>Target_AM[[#This Row],[PROPORSI]]*VLOOKUP(Target_AM[[#This Row],[NIPNAS]],Target_CC[],COLUMN(CA$2)+9,0)</f>
        <v>71217841</v>
      </c>
      <c r="CP635" s="22">
        <f>Target_AM[[#This Row],[PROPORSI]]*VLOOKUP(Target_AM[[#This Row],[NIPNAS]],Target_CC[],COLUMN(CB$2)+9,0)</f>
        <v>71087610</v>
      </c>
      <c r="CQ635" s="22">
        <f>Target_AM[[#This Row],[PROPORSI]]*VLOOKUP(Target_AM[[#This Row],[NIPNAS]],Target_CC[],COLUMN(CC$2)+9,0)</f>
        <v>70462144</v>
      </c>
      <c r="CR635" s="22">
        <f>Target_AM[[#This Row],[PROPORSI]]*VLOOKUP(Target_AM[[#This Row],[NIPNAS]],Target_CC[],COLUMN(CD$2)+9,0)</f>
        <v>70462144</v>
      </c>
      <c r="CS635" s="22">
        <f>Target_AM[[#This Row],[PROPORSI]]*VLOOKUP(Target_AM[[#This Row],[NIPNAS]],Target_CC[],COLUMN(CE$2)+9,0)</f>
        <v>70462144</v>
      </c>
      <c r="CT635" s="22">
        <f>Target_AM[[#This Row],[PROPORSI]]*VLOOKUP(Target_AM[[#This Row],[NIPNAS]],Target_CC[],COLUMN(CF$2)+9,0)</f>
        <v>70462144</v>
      </c>
      <c r="CU635" s="22">
        <f>Target_AM[[#This Row],[PROPORSI]]*VLOOKUP(Target_AM[[#This Row],[NIPNAS]],Target_CC[],COLUMN(CG$2)+9,0)</f>
        <v>70462144</v>
      </c>
      <c r="CV635" s="22">
        <f>Target_AM[[#This Row],[PROPORSI]]*VLOOKUP(Target_AM[[#This Row],[NIPNAS]],Target_CC[],COLUMN(CH$2)+9,0)</f>
        <v>70462144</v>
      </c>
      <c r="CW635" s="22">
        <f>Target_AM[[#This Row],[PROPORSI]]*VLOOKUP(Target_AM[[#This Row],[NIPNAS]],Target_CC[],COLUMN(CI$2)+9,0)</f>
        <v>70462144</v>
      </c>
      <c r="CX635" s="22">
        <f>Target_AM[[#This Row],[PROPORSI]]*VLOOKUP(Target_AM[[#This Row],[NIPNAS]],Target_CC[],COLUMN(CJ$2)+9,0)</f>
        <v>70462144</v>
      </c>
      <c r="CY635" s="22">
        <f>Target_AM[[#This Row],[PROPORSI]]*VLOOKUP(Target_AM[[#This Row],[NIPNAS]],Target_CC[],COLUMN(CK$2)+9,0)</f>
        <v>70462144</v>
      </c>
      <c r="CZ635" s="22">
        <f>Target_AM[[#This Row],[PROPORSI]]*VLOOKUP(Target_AM[[#This Row],[NIPNAS]],Target_CC[],COLUMN(CL$2)+9,0)</f>
        <v>70462144</v>
      </c>
      <c r="DA635" s="22">
        <f>Target_AM[[#This Row],[PROPORSI]]*VLOOKUP(Target_AM[[#This Row],[NIPNAS]],Target_CC[],COLUMN(CM$2)+9,0)</f>
        <v>846926891</v>
      </c>
      <c r="DB635" s="22">
        <f>Target_AM[[#This Row],[PROPORSI]]*VLOOKUP(Target_AM[[#This Row],[NIPNAS]],Target_CC[],COLUMN(CN$2)+9,0)</f>
        <v>0</v>
      </c>
      <c r="DC635" s="22">
        <f>Target_AM[[#This Row],[PROPORSI]]*VLOOKUP(Target_AM[[#This Row],[NIPNAS]],Target_CC[],COLUMN(CO$2)+9,0)</f>
        <v>496466682</v>
      </c>
      <c r="DD635" s="22">
        <f>Target_AM[[#This Row],[PROPORSI]]*VLOOKUP(Target_AM[[#This Row],[NIPNAS]],Target_CC[],COLUMN(CP$2)+9,0)</f>
        <v>-2753</v>
      </c>
      <c r="DE635" s="22">
        <f>Target_AM[[#This Row],[PROPORSI]]*VLOOKUP(Target_AM[[#This Row],[NIPNAS]],Target_CC[],COLUMN(CQ$2)+9,0)</f>
        <v>0</v>
      </c>
      <c r="DF635" s="22">
        <f>Target_AM[[#This Row],[PROPORSI]]*VLOOKUP(Target_AM[[#This Row],[NIPNAS]],Target_CC[],COLUMN(CR$2)+9,0)</f>
        <v>0</v>
      </c>
      <c r="DG635" s="22">
        <f>Target_AM[[#This Row],[PROPORSI]]*VLOOKUP(Target_AM[[#This Row],[NIPNAS]],Target_CC[],COLUMN(CS$2)+9,0)</f>
        <v>0</v>
      </c>
      <c r="DH635" s="22">
        <f>Target_AM[[#This Row],[PROPORSI]]*VLOOKUP(Target_AM[[#This Row],[NIPNAS]],Target_CC[],COLUMN(CT$2)+9,0)</f>
        <v>0</v>
      </c>
      <c r="DI635" s="22">
        <f>Target_AM[[#This Row],[PROPORSI]]*VLOOKUP(Target_AM[[#This Row],[NIPNAS]],Target_CC[],COLUMN(CU$2)+9,0)</f>
        <v>0</v>
      </c>
      <c r="DJ635" s="22">
        <f>Target_AM[[#This Row],[PROPORSI]]*VLOOKUP(Target_AM[[#This Row],[NIPNAS]],Target_CC[],COLUMN(CV$2)+9,0)</f>
        <v>0</v>
      </c>
      <c r="DK635" s="22">
        <f>Target_AM[[#This Row],[PROPORSI]]*VLOOKUP(Target_AM[[#This Row],[NIPNAS]],Target_CC[],COLUMN(CW$2)+9,0)</f>
        <v>0</v>
      </c>
      <c r="DL635" s="22">
        <f>Target_AM[[#This Row],[PROPORSI]]*VLOOKUP(Target_AM[[#This Row],[NIPNAS]],Target_CC[],COLUMN(CX$2)+9,0)</f>
        <v>0</v>
      </c>
      <c r="DM635" s="22">
        <f>Target_AM[[#This Row],[PROPORSI]]*VLOOKUP(Target_AM[[#This Row],[NIPNAS]],Target_CC[],COLUMN(CY$2)+9,0)</f>
        <v>0</v>
      </c>
      <c r="DN635" s="22">
        <f>Target_AM[[#This Row],[PROPORSI]]*VLOOKUP(Target_AM[[#This Row],[NIPNAS]],Target_CC[],COLUMN(CZ$2)+9,0)</f>
        <v>496463929</v>
      </c>
      <c r="DO635" s="22">
        <f>Target_AM[[#This Row],[PROPORSI]]*VLOOKUP(Target_AM[[#This Row],[NIPNAS]],Target_CC[],COLUMN(DA$2)+9,0)</f>
        <v>0</v>
      </c>
      <c r="DP635" s="22">
        <f>Target_AM[[#This Row],[PROPORSI]]*VLOOKUP(Target_AM[[#This Row],[NIPNAS]],Target_CC[],COLUMN(DB$2)+9,0)</f>
        <v>0</v>
      </c>
      <c r="DQ635" s="22">
        <f>Target_AM[[#This Row],[PROPORSI]]*VLOOKUP(Target_AM[[#This Row],[NIPNAS]],Target_CC[],COLUMN(DC$2)+9,0)</f>
        <v>0</v>
      </c>
      <c r="DR635" s="22">
        <f>Target_AM[[#This Row],[PROPORSI]]*VLOOKUP(Target_AM[[#This Row],[NIPNAS]],Target_CC[],COLUMN(DD$2)+9,0)</f>
        <v>0</v>
      </c>
      <c r="DS635" s="22">
        <f>Target_AM[[#This Row],[PROPORSI]]*VLOOKUP(Target_AM[[#This Row],[NIPNAS]],Target_CC[],COLUMN(DE$2)+9,0)</f>
        <v>0</v>
      </c>
      <c r="DT635" s="22">
        <f>Target_AM[[#This Row],[PROPORSI]]*VLOOKUP(Target_AM[[#This Row],[NIPNAS]],Target_CC[],COLUMN(DF$2)+9,0)</f>
        <v>0</v>
      </c>
      <c r="DU635" s="22">
        <f>Target_AM[[#This Row],[PROPORSI]]*VLOOKUP(Target_AM[[#This Row],[NIPNAS]],Target_CC[],COLUMN(DG$2)+9,0)</f>
        <v>0</v>
      </c>
      <c r="DV635" s="22">
        <f>Target_AM[[#This Row],[PROPORSI]]*VLOOKUP(Target_AM[[#This Row],[NIPNAS]],Target_CC[],COLUMN(DH$2)+9,0)</f>
        <v>0</v>
      </c>
      <c r="DW635" s="22">
        <f>Target_AM[[#This Row],[PROPORSI]]*VLOOKUP(Target_AM[[#This Row],[NIPNAS]],Target_CC[],COLUMN(DI$2)+9,0)</f>
        <v>0</v>
      </c>
      <c r="DX635" s="22">
        <f>Target_AM[[#This Row],[PROPORSI]]*VLOOKUP(Target_AM[[#This Row],[NIPNAS]],Target_CC[],COLUMN(DJ$2)+9,0)</f>
        <v>0</v>
      </c>
      <c r="DY635" s="22">
        <f>Target_AM[[#This Row],[PROPORSI]]*VLOOKUP(Target_AM[[#This Row],[NIPNAS]],Target_CC[],COLUMN(DK$2)+9,0)</f>
        <v>0</v>
      </c>
      <c r="DZ635" s="22">
        <f>Target_AM[[#This Row],[PROPORSI]]*VLOOKUP(Target_AM[[#This Row],[NIPNAS]],Target_CC[],COLUMN(DL$2)+9,0)</f>
        <v>0</v>
      </c>
      <c r="EA635" s="22">
        <f>Target_AM[[#This Row],[PROPORSI]]*VLOOKUP(Target_AM[[#This Row],[NIPNAS]],Target_CC[],COLUMN(DM$2)+9,0)</f>
        <v>0</v>
      </c>
    </row>
    <row r="636" spans="2:131" x14ac:dyDescent="0.3">
      <c r="B636">
        <v>960075</v>
      </c>
      <c r="C636" t="s">
        <v>1069</v>
      </c>
      <c r="D636">
        <v>1</v>
      </c>
      <c r="E636" s="8">
        <v>45658</v>
      </c>
      <c r="F636">
        <v>76510245</v>
      </c>
      <c r="G636" t="s">
        <v>185</v>
      </c>
      <c r="J636" t="s">
        <v>1081</v>
      </c>
      <c r="K636" t="s">
        <v>20</v>
      </c>
      <c r="L636" t="s">
        <v>159</v>
      </c>
      <c r="M636" t="s">
        <v>31</v>
      </c>
      <c r="N636" s="23">
        <f>Target_AM[[#This Row],[PROPORSI]]*VLOOKUP(Target_AM[[#This Row],[NIPNAS]],Target_CC[],9,0)</f>
        <v>2171544509.6645403</v>
      </c>
      <c r="O636" s="22">
        <f>Target_AM[[#This Row],[PROPORSI]]*VLOOKUP(Target_AM[[#This Row],[NIPNAS]],Target_CC[],COLUMN(A$2)+9,0)</f>
        <v>230901117.99728891</v>
      </c>
      <c r="P636" s="22">
        <f>Target_AM[[#This Row],[PROPORSI]]*VLOOKUP(Target_AM[[#This Row],[NIPNAS]],Target_CC[],COLUMN(B$2)+9,0)</f>
        <v>208446986.58029717</v>
      </c>
      <c r="Q636" s="22">
        <f>Target_AM[[#This Row],[PROPORSI]]*VLOOKUP(Target_AM[[#This Row],[NIPNAS]],Target_CC[],COLUMN(C$2)+9,0)</f>
        <v>128601117.09192076</v>
      </c>
      <c r="R636" s="22">
        <f>Target_AM[[#This Row],[PROPORSI]]*VLOOKUP(Target_AM[[#This Row],[NIPNAS]],Target_CC[],COLUMN(D$2)+9,0)</f>
        <v>139169035.59473377</v>
      </c>
      <c r="S636" s="22">
        <f>Target_AM[[#This Row],[PROPORSI]]*VLOOKUP(Target_AM[[#This Row],[NIPNAS]],Target_CC[],COLUMN(E$2)+9,0)</f>
        <v>179065872.87992924</v>
      </c>
      <c r="T636" s="22">
        <f>Target_AM[[#This Row],[PROPORSI]]*VLOOKUP(Target_AM[[#This Row],[NIPNAS]],Target_CC[],COLUMN(F$2)+9,0)</f>
        <v>172161516.96924943</v>
      </c>
      <c r="U636" s="22">
        <f>Target_AM[[#This Row],[PROPORSI]]*VLOOKUP(Target_AM[[#This Row],[NIPNAS]],Target_CC[],COLUMN(G$2)+9,0)</f>
        <v>252952873.06053415</v>
      </c>
      <c r="V636" s="22">
        <f>Target_AM[[#This Row],[PROPORSI]]*VLOOKUP(Target_AM[[#This Row],[NIPNAS]],Target_CC[],COLUMN(H$2)+9,0)</f>
        <v>125374140.23678535</v>
      </c>
      <c r="W636" s="22">
        <f>Target_AM[[#This Row],[PROPORSI]]*VLOOKUP(Target_AM[[#This Row],[NIPNAS]],Target_CC[],COLUMN(I$2)+9,0)</f>
        <v>244091135.91058359</v>
      </c>
      <c r="X636" s="22">
        <f>Target_AM[[#This Row],[PROPORSI]]*VLOOKUP(Target_AM[[#This Row],[NIPNAS]],Target_CC[],COLUMN(J$2)+9,0)</f>
        <v>284055035.56818533</v>
      </c>
      <c r="Y636" s="22">
        <f>Target_AM[[#This Row],[PROPORSI]]*VLOOKUP(Target_AM[[#This Row],[NIPNAS]],Target_CC[],COLUMN(K$2)+9,0)</f>
        <v>160204645.56290901</v>
      </c>
      <c r="Z636" s="22">
        <f>Target_AM[[#This Row],[PROPORSI]]*VLOOKUP(Target_AM[[#This Row],[NIPNAS]],Target_CC[],COLUMN(L$2)+9,0)</f>
        <v>262810585.75781339</v>
      </c>
      <c r="AA636" s="22">
        <f>Target_AM[[#This Row],[PROPORSI]]*VLOOKUP(Target_AM[[#This Row],[NIPNAS]],Target_CC[],COLUMN(M$2)+9,0)</f>
        <v>2387834063.2102304</v>
      </c>
      <c r="AB636" s="22">
        <f>Target_AM[[#This Row],[PROPORSI]]*VLOOKUP(Target_AM[[#This Row],[NIPNAS]],Target_CC[],COLUMN(N$2)+9,0)</f>
        <v>2461494.0240038931</v>
      </c>
      <c r="AC636" s="22">
        <f>Target_AM[[#This Row],[PROPORSI]]*VLOOKUP(Target_AM[[#This Row],[NIPNAS]],Target_CC[],COLUMN(O$2)+9,0)</f>
        <v>8695433.3111844659</v>
      </c>
      <c r="AD636" s="22">
        <f>Target_AM[[#This Row],[PROPORSI]]*VLOOKUP(Target_AM[[#This Row],[NIPNAS]],Target_CC[],COLUMN(P$2)+9,0)</f>
        <v>4676739.7016172856</v>
      </c>
      <c r="AE636" s="22">
        <f>Target_AM[[#This Row],[PROPORSI]]*VLOOKUP(Target_AM[[#This Row],[NIPNAS]],Target_CC[],COLUMN(Q$2)+9,0)</f>
        <v>17594822.240755081</v>
      </c>
      <c r="AF636" s="22">
        <f>Target_AM[[#This Row],[PROPORSI]]*VLOOKUP(Target_AM[[#This Row],[NIPNAS]],Target_CC[],COLUMN(R$2)+9,0)</f>
        <v>19777262.506418169</v>
      </c>
      <c r="AG636" s="22">
        <f>Target_AM[[#This Row],[PROPORSI]]*VLOOKUP(Target_AM[[#This Row],[NIPNAS]],Target_CC[],COLUMN(S$2)+9,0)</f>
        <v>26079846.568434447</v>
      </c>
      <c r="AH636" s="22">
        <f>Target_AM[[#This Row],[PROPORSI]]*VLOOKUP(Target_AM[[#This Row],[NIPNAS]],Target_CC[],COLUMN(T$2)+9,0)</f>
        <v>41950009.040340751</v>
      </c>
      <c r="AI636" s="22">
        <f>Target_AM[[#This Row],[PROPORSI]]*VLOOKUP(Target_AM[[#This Row],[NIPNAS]],Target_CC[],COLUMN(U$2)+9,0)</f>
        <v>22063281.339342475</v>
      </c>
      <c r="AJ636" s="22">
        <f>Target_AM[[#This Row],[PROPORSI]]*VLOOKUP(Target_AM[[#This Row],[NIPNAS]],Target_CC[],COLUMN(V$2)+9,0)</f>
        <v>44598144.284519702</v>
      </c>
      <c r="AK636" s="22">
        <f>Target_AM[[#This Row],[PROPORSI]]*VLOOKUP(Target_AM[[#This Row],[NIPNAS]],Target_CC[],COLUMN(W$2)+9,0)</f>
        <v>33117099.34461081</v>
      </c>
      <c r="AL636" s="22">
        <f>Target_AM[[#This Row],[PROPORSI]]*VLOOKUP(Target_AM[[#This Row],[NIPNAS]],Target_CC[],COLUMN(X$2)+9,0)</f>
        <v>18683444.07492739</v>
      </c>
      <c r="AM636" s="22">
        <f>Target_AM[[#This Row],[PROPORSI]]*VLOOKUP(Target_AM[[#This Row],[NIPNAS]],Target_CC[],COLUMN(Y$2)+9,0)</f>
        <v>35105870.864409268</v>
      </c>
      <c r="AN636" s="22">
        <f>Target_AM[[#This Row],[PROPORSI]]*VLOOKUP(Target_AM[[#This Row],[NIPNAS]],Target_CC[],COLUMN(Z$2)+9,0)</f>
        <v>274803447.30056369</v>
      </c>
      <c r="AO636" s="22">
        <f>Target_AM[[#This Row],[PROPORSI]]*VLOOKUP(Target_AM[[#This Row],[NIPNAS]],Target_CC[],COLUMN(AA$2)+9,0)</f>
        <v>233362612.02129281</v>
      </c>
      <c r="AP636" s="22">
        <f>Target_AM[[#This Row],[PROPORSI]]*VLOOKUP(Target_AM[[#This Row],[NIPNAS]],Target_CC[],COLUMN(AB$2)+9,0)</f>
        <v>217142419.89148164</v>
      </c>
      <c r="AQ636" s="22">
        <f>Target_AM[[#This Row],[PROPORSI]]*VLOOKUP(Target_AM[[#This Row],[NIPNAS]],Target_CC[],COLUMN(AC$2)+9,0)</f>
        <v>133277856.79353805</v>
      </c>
      <c r="AR636" s="22">
        <f>Target_AM[[#This Row],[PROPORSI]]*VLOOKUP(Target_AM[[#This Row],[NIPNAS]],Target_CC[],COLUMN(AD$2)+9,0)</f>
        <v>156763857.83548886</v>
      </c>
      <c r="AS636" s="22">
        <f>Target_AM[[#This Row],[PROPORSI]]*VLOOKUP(Target_AM[[#This Row],[NIPNAS]],Target_CC[],COLUMN(AE$2)+9,0)</f>
        <v>198843135.38634741</v>
      </c>
      <c r="AT636" s="22">
        <f>Target_AM[[#This Row],[PROPORSI]]*VLOOKUP(Target_AM[[#This Row],[NIPNAS]],Target_CC[],COLUMN(AF$2)+9,0)</f>
        <v>198241363.53768387</v>
      </c>
      <c r="AU636" s="22">
        <f>Target_AM[[#This Row],[PROPORSI]]*VLOOKUP(Target_AM[[#This Row],[NIPNAS]],Target_CC[],COLUMN(AG$2)+9,0)</f>
        <v>294902882.1008749</v>
      </c>
      <c r="AV636" s="22">
        <f>Target_AM[[#This Row],[PROPORSI]]*VLOOKUP(Target_AM[[#This Row],[NIPNAS]],Target_CC[],COLUMN(AH$2)+9,0)</f>
        <v>147437421.57612783</v>
      </c>
      <c r="AW636" s="22">
        <f>Target_AM[[#This Row],[PROPORSI]]*VLOOKUP(Target_AM[[#This Row],[NIPNAS]],Target_CC[],COLUMN(AI$2)+9,0)</f>
        <v>288689280.19510329</v>
      </c>
      <c r="AX636" s="22">
        <f>Target_AM[[#This Row],[PROPORSI]]*VLOOKUP(Target_AM[[#This Row],[NIPNAS]],Target_CC[],COLUMN(AJ$2)+9,0)</f>
        <v>317172134.91279614</v>
      </c>
      <c r="AY636" s="22">
        <f>Target_AM[[#This Row],[PROPORSI]]*VLOOKUP(Target_AM[[#This Row],[NIPNAS]],Target_CC[],COLUMN(AK$2)+9,0)</f>
        <v>178888089.6378364</v>
      </c>
      <c r="AZ636" s="22">
        <f>Target_AM[[#This Row],[PROPORSI]]*VLOOKUP(Target_AM[[#This Row],[NIPNAS]],Target_CC[],COLUMN(AL$2)+9,0)</f>
        <v>297916456.62222266</v>
      </c>
      <c r="BA636" s="22">
        <f>Target_AM[[#This Row],[PROPORSI]]*VLOOKUP(Target_AM[[#This Row],[NIPNAS]],Target_CC[],COLUMN(AM$2)+9,0)</f>
        <v>2662637510.5107937</v>
      </c>
      <c r="BB636" s="22">
        <f>Target_AM[[#This Row],[PROPORSI]]*VLOOKUP(Target_AM[[#This Row],[NIPNAS]],Target_CC[],COLUMN(AN$2)+9,0)</f>
        <v>0</v>
      </c>
      <c r="BC636" s="22">
        <f>Target_AM[[#This Row],[PROPORSI]]*VLOOKUP(Target_AM[[#This Row],[NIPNAS]],Target_CC[],COLUMN(AO$2)+9,0)</f>
        <v>0</v>
      </c>
      <c r="BD636" s="22">
        <f>Target_AM[[#This Row],[PROPORSI]]*VLOOKUP(Target_AM[[#This Row],[NIPNAS]],Target_CC[],COLUMN(AP$2)+9,0)</f>
        <v>0</v>
      </c>
      <c r="BE636" s="22">
        <f>Target_AM[[#This Row],[PROPORSI]]*VLOOKUP(Target_AM[[#This Row],[NIPNAS]],Target_CC[],COLUMN(AQ$2)+9,0)</f>
        <v>0</v>
      </c>
      <c r="BF636" s="22">
        <f>Target_AM[[#This Row],[PROPORSI]]*VLOOKUP(Target_AM[[#This Row],[NIPNAS]],Target_CC[],COLUMN(AR$2)+9,0)</f>
        <v>0</v>
      </c>
      <c r="BG636" s="22">
        <f>Target_AM[[#This Row],[PROPORSI]]*VLOOKUP(Target_AM[[#This Row],[NIPNAS]],Target_CC[],COLUMN(AS$2)+9,0)</f>
        <v>0</v>
      </c>
      <c r="BH636" s="22">
        <f>Target_AM[[#This Row],[PROPORSI]]*VLOOKUP(Target_AM[[#This Row],[NIPNAS]],Target_CC[],COLUMN(AT$2)+9,0)</f>
        <v>0</v>
      </c>
      <c r="BI636" s="22">
        <f>Target_AM[[#This Row],[PROPORSI]]*VLOOKUP(Target_AM[[#This Row],[NIPNAS]],Target_CC[],COLUMN(AU$2)+9,0)</f>
        <v>0</v>
      </c>
      <c r="BJ636" s="22">
        <f>Target_AM[[#This Row],[PROPORSI]]*VLOOKUP(Target_AM[[#This Row],[NIPNAS]],Target_CC[],COLUMN(AV$2)+9,0)</f>
        <v>0</v>
      </c>
      <c r="BK636" s="22">
        <f>Target_AM[[#This Row],[PROPORSI]]*VLOOKUP(Target_AM[[#This Row],[NIPNAS]],Target_CC[],COLUMN(AW$2)+9,0)</f>
        <v>0</v>
      </c>
      <c r="BL636" s="22">
        <f>Target_AM[[#This Row],[PROPORSI]]*VLOOKUP(Target_AM[[#This Row],[NIPNAS]],Target_CC[],COLUMN(AX$2)+9,0)</f>
        <v>0</v>
      </c>
      <c r="BM636" s="22">
        <f>Target_AM[[#This Row],[PROPORSI]]*VLOOKUP(Target_AM[[#This Row],[NIPNAS]],Target_CC[],COLUMN(AY$2)+9,0)</f>
        <v>0</v>
      </c>
      <c r="BN636" s="22">
        <f>Target_AM[[#This Row],[PROPORSI]]*VLOOKUP(Target_AM[[#This Row],[NIPNAS]],Target_CC[],COLUMN(AZ$2)+9,0)</f>
        <v>0</v>
      </c>
      <c r="BO636" s="22">
        <f>Target_AM[[#This Row],[PROPORSI]]*VLOOKUP(Target_AM[[#This Row],[NIPNAS]],Target_CC[],COLUMN(BA$2)+9,0)</f>
        <v>98274852</v>
      </c>
      <c r="BP636" s="22">
        <f>Target_AM[[#This Row],[PROPORSI]]*VLOOKUP(Target_AM[[#This Row],[NIPNAS]],Target_CC[],COLUMN(BB$2)+9,0)</f>
        <v>45291298</v>
      </c>
      <c r="BQ636" s="22">
        <f>Target_AM[[#This Row],[PROPORSI]]*VLOOKUP(Target_AM[[#This Row],[NIPNAS]],Target_CC[],COLUMN(BC$2)+9,0)</f>
        <v>515246008</v>
      </c>
      <c r="BR636" s="22">
        <f>Target_AM[[#This Row],[PROPORSI]]*VLOOKUP(Target_AM[[#This Row],[NIPNAS]],Target_CC[],COLUMN(BD$2)+9,0)</f>
        <v>492354860.04999995</v>
      </c>
      <c r="BS636" s="22">
        <f>Target_AM[[#This Row],[PROPORSI]]*VLOOKUP(Target_AM[[#This Row],[NIPNAS]],Target_CC[],COLUMN(BE$2)+9,0)</f>
        <v>492354860.04999995</v>
      </c>
      <c r="BT636" s="22">
        <f>Target_AM[[#This Row],[PROPORSI]]*VLOOKUP(Target_AM[[#This Row],[NIPNAS]],Target_CC[],COLUMN(BF$2)+9,0)</f>
        <v>492354860.04999995</v>
      </c>
      <c r="BU636" s="22">
        <f>Target_AM[[#This Row],[PROPORSI]]*VLOOKUP(Target_AM[[#This Row],[NIPNAS]],Target_CC[],COLUMN(BG$2)+9,0)</f>
        <v>492354860.04999995</v>
      </c>
      <c r="BV636" s="22">
        <f>Target_AM[[#This Row],[PROPORSI]]*VLOOKUP(Target_AM[[#This Row],[NIPNAS]],Target_CC[],COLUMN(BH$2)+9,0)</f>
        <v>492354860.04999995</v>
      </c>
      <c r="BW636" s="22">
        <f>Target_AM[[#This Row],[PROPORSI]]*VLOOKUP(Target_AM[[#This Row],[NIPNAS]],Target_CC[],COLUMN(BI$2)+9,0)</f>
        <v>492354860.04999995</v>
      </c>
      <c r="BX636" s="22">
        <f>Target_AM[[#This Row],[PROPORSI]]*VLOOKUP(Target_AM[[#This Row],[NIPNAS]],Target_CC[],COLUMN(BJ$2)+9,0)</f>
        <v>492354860.04999995</v>
      </c>
      <c r="BY636" s="22">
        <f>Target_AM[[#This Row],[PROPORSI]]*VLOOKUP(Target_AM[[#This Row],[NIPNAS]],Target_CC[],COLUMN(BK$2)+9,0)</f>
        <v>492354860.04999995</v>
      </c>
      <c r="BZ636" s="22">
        <f>Target_AM[[#This Row],[PROPORSI]]*VLOOKUP(Target_AM[[#This Row],[NIPNAS]],Target_CC[],COLUMN(BL$2)+9,0)</f>
        <v>492354860.04999995</v>
      </c>
      <c r="CA636" s="22">
        <f>Target_AM[[#This Row],[PROPORSI]]*VLOOKUP(Target_AM[[#This Row],[NIPNAS]],Target_CC[],COLUMN(BM$2)+9,0)</f>
        <v>5090005898.4500008</v>
      </c>
      <c r="CB636" s="22">
        <f>Target_AM[[#This Row],[PROPORSI]]*VLOOKUP(Target_AM[[#This Row],[NIPNAS]],Target_CC[],COLUMN(BN$2)+9,0)</f>
        <v>39145044</v>
      </c>
      <c r="CC636" s="22">
        <f>Target_AM[[#This Row],[PROPORSI]]*VLOOKUP(Target_AM[[#This Row],[NIPNAS]],Target_CC[],COLUMN(BO$2)+9,0)</f>
        <v>-12654956</v>
      </c>
      <c r="CD636" s="22">
        <f>Target_AM[[#This Row],[PROPORSI]]*VLOOKUP(Target_AM[[#This Row],[NIPNAS]],Target_CC[],COLUMN(BP$2)+9,0)</f>
        <v>457822959</v>
      </c>
      <c r="CE636" s="22">
        <f>Target_AM[[#This Row],[PROPORSI]]*VLOOKUP(Target_AM[[#This Row],[NIPNAS]],Target_CC[],COLUMN(BQ$2)+9,0)</f>
        <v>434931811.04999995</v>
      </c>
      <c r="CF636" s="22">
        <f>Target_AM[[#This Row],[PROPORSI]]*VLOOKUP(Target_AM[[#This Row],[NIPNAS]],Target_CC[],COLUMN(BR$2)+9,0)</f>
        <v>434931811.04999995</v>
      </c>
      <c r="CG636" s="22">
        <f>Target_AM[[#This Row],[PROPORSI]]*VLOOKUP(Target_AM[[#This Row],[NIPNAS]],Target_CC[],COLUMN(BS$2)+9,0)</f>
        <v>434931811.04999995</v>
      </c>
      <c r="CH636" s="22">
        <f>Target_AM[[#This Row],[PROPORSI]]*VLOOKUP(Target_AM[[#This Row],[NIPNAS]],Target_CC[],COLUMN(BT$2)+9,0)</f>
        <v>434931811.04999995</v>
      </c>
      <c r="CI636" s="22">
        <f>Target_AM[[#This Row],[PROPORSI]]*VLOOKUP(Target_AM[[#This Row],[NIPNAS]],Target_CC[],COLUMN(BU$2)+9,0)</f>
        <v>434931811.04999995</v>
      </c>
      <c r="CJ636" s="22">
        <f>Target_AM[[#This Row],[PROPORSI]]*VLOOKUP(Target_AM[[#This Row],[NIPNAS]],Target_CC[],COLUMN(BV$2)+9,0)</f>
        <v>434931811.04999995</v>
      </c>
      <c r="CK636" s="22">
        <f>Target_AM[[#This Row],[PROPORSI]]*VLOOKUP(Target_AM[[#This Row],[NIPNAS]],Target_CC[],COLUMN(BW$2)+9,0)</f>
        <v>434931811.04999995</v>
      </c>
      <c r="CL636" s="22">
        <f>Target_AM[[#This Row],[PROPORSI]]*VLOOKUP(Target_AM[[#This Row],[NIPNAS]],Target_CC[],COLUMN(BX$2)+9,0)</f>
        <v>434931811.04999995</v>
      </c>
      <c r="CM636" s="22">
        <f>Target_AM[[#This Row],[PROPORSI]]*VLOOKUP(Target_AM[[#This Row],[NIPNAS]],Target_CC[],COLUMN(BY$2)+9,0)</f>
        <v>434931811.04999995</v>
      </c>
      <c r="CN636" s="22">
        <f>Target_AM[[#This Row],[PROPORSI]]*VLOOKUP(Target_AM[[#This Row],[NIPNAS]],Target_CC[],COLUMN(BZ$2)+9,0)</f>
        <v>4398699346.4500008</v>
      </c>
      <c r="CO636" s="22">
        <f>Target_AM[[#This Row],[PROPORSI]]*VLOOKUP(Target_AM[[#This Row],[NIPNAS]],Target_CC[],COLUMN(CA$2)+9,0)</f>
        <v>59129808</v>
      </c>
      <c r="CP636" s="22">
        <f>Target_AM[[#This Row],[PROPORSI]]*VLOOKUP(Target_AM[[#This Row],[NIPNAS]],Target_CC[],COLUMN(CB$2)+9,0)</f>
        <v>57946254</v>
      </c>
      <c r="CQ636" s="22">
        <f>Target_AM[[#This Row],[PROPORSI]]*VLOOKUP(Target_AM[[#This Row],[NIPNAS]],Target_CC[],COLUMN(CC$2)+9,0)</f>
        <v>57423049</v>
      </c>
      <c r="CR636" s="22">
        <f>Target_AM[[#This Row],[PROPORSI]]*VLOOKUP(Target_AM[[#This Row],[NIPNAS]],Target_CC[],COLUMN(CD$2)+9,0)</f>
        <v>57423049</v>
      </c>
      <c r="CS636" s="22">
        <f>Target_AM[[#This Row],[PROPORSI]]*VLOOKUP(Target_AM[[#This Row],[NIPNAS]],Target_CC[],COLUMN(CE$2)+9,0)</f>
        <v>57423049</v>
      </c>
      <c r="CT636" s="22">
        <f>Target_AM[[#This Row],[PROPORSI]]*VLOOKUP(Target_AM[[#This Row],[NIPNAS]],Target_CC[],COLUMN(CF$2)+9,0)</f>
        <v>57423049</v>
      </c>
      <c r="CU636" s="22">
        <f>Target_AM[[#This Row],[PROPORSI]]*VLOOKUP(Target_AM[[#This Row],[NIPNAS]],Target_CC[],COLUMN(CG$2)+9,0)</f>
        <v>57423049</v>
      </c>
      <c r="CV636" s="22">
        <f>Target_AM[[#This Row],[PROPORSI]]*VLOOKUP(Target_AM[[#This Row],[NIPNAS]],Target_CC[],COLUMN(CH$2)+9,0)</f>
        <v>57423049</v>
      </c>
      <c r="CW636" s="22">
        <f>Target_AM[[#This Row],[PROPORSI]]*VLOOKUP(Target_AM[[#This Row],[NIPNAS]],Target_CC[],COLUMN(CI$2)+9,0)</f>
        <v>57423049</v>
      </c>
      <c r="CX636" s="22">
        <f>Target_AM[[#This Row],[PROPORSI]]*VLOOKUP(Target_AM[[#This Row],[NIPNAS]],Target_CC[],COLUMN(CJ$2)+9,0)</f>
        <v>57423049</v>
      </c>
      <c r="CY636" s="22">
        <f>Target_AM[[#This Row],[PROPORSI]]*VLOOKUP(Target_AM[[#This Row],[NIPNAS]],Target_CC[],COLUMN(CK$2)+9,0)</f>
        <v>57423049</v>
      </c>
      <c r="CZ636" s="22">
        <f>Target_AM[[#This Row],[PROPORSI]]*VLOOKUP(Target_AM[[#This Row],[NIPNAS]],Target_CC[],COLUMN(CL$2)+9,0)</f>
        <v>57423049</v>
      </c>
      <c r="DA636" s="22">
        <f>Target_AM[[#This Row],[PROPORSI]]*VLOOKUP(Target_AM[[#This Row],[NIPNAS]],Target_CC[],COLUMN(CM$2)+9,0)</f>
        <v>691306552</v>
      </c>
      <c r="DB636" s="22">
        <f>Target_AM[[#This Row],[PROPORSI]]*VLOOKUP(Target_AM[[#This Row],[NIPNAS]],Target_CC[],COLUMN(CN$2)+9,0)</f>
        <v>0</v>
      </c>
      <c r="DC636" s="22">
        <f>Target_AM[[#This Row],[PROPORSI]]*VLOOKUP(Target_AM[[#This Row],[NIPNAS]],Target_CC[],COLUMN(CO$2)+9,0)</f>
        <v>0</v>
      </c>
      <c r="DD636" s="22">
        <f>Target_AM[[#This Row],[PROPORSI]]*VLOOKUP(Target_AM[[#This Row],[NIPNAS]],Target_CC[],COLUMN(CP$2)+9,0)</f>
        <v>154847216</v>
      </c>
      <c r="DE636" s="22">
        <f>Target_AM[[#This Row],[PROPORSI]]*VLOOKUP(Target_AM[[#This Row],[NIPNAS]],Target_CC[],COLUMN(CQ$2)+9,0)</f>
        <v>0</v>
      </c>
      <c r="DF636" s="22">
        <f>Target_AM[[#This Row],[PROPORSI]]*VLOOKUP(Target_AM[[#This Row],[NIPNAS]],Target_CC[],COLUMN(CR$2)+9,0)</f>
        <v>0</v>
      </c>
      <c r="DG636" s="22">
        <f>Target_AM[[#This Row],[PROPORSI]]*VLOOKUP(Target_AM[[#This Row],[NIPNAS]],Target_CC[],COLUMN(CS$2)+9,0)</f>
        <v>0</v>
      </c>
      <c r="DH636" s="22">
        <f>Target_AM[[#This Row],[PROPORSI]]*VLOOKUP(Target_AM[[#This Row],[NIPNAS]],Target_CC[],COLUMN(CT$2)+9,0)</f>
        <v>0</v>
      </c>
      <c r="DI636" s="22">
        <f>Target_AM[[#This Row],[PROPORSI]]*VLOOKUP(Target_AM[[#This Row],[NIPNAS]],Target_CC[],COLUMN(CU$2)+9,0)</f>
        <v>0</v>
      </c>
      <c r="DJ636" s="22">
        <f>Target_AM[[#This Row],[PROPORSI]]*VLOOKUP(Target_AM[[#This Row],[NIPNAS]],Target_CC[],COLUMN(CV$2)+9,0)</f>
        <v>0</v>
      </c>
      <c r="DK636" s="22">
        <f>Target_AM[[#This Row],[PROPORSI]]*VLOOKUP(Target_AM[[#This Row],[NIPNAS]],Target_CC[],COLUMN(CW$2)+9,0)</f>
        <v>0</v>
      </c>
      <c r="DL636" s="22">
        <f>Target_AM[[#This Row],[PROPORSI]]*VLOOKUP(Target_AM[[#This Row],[NIPNAS]],Target_CC[],COLUMN(CX$2)+9,0)</f>
        <v>0</v>
      </c>
      <c r="DM636" s="22">
        <f>Target_AM[[#This Row],[PROPORSI]]*VLOOKUP(Target_AM[[#This Row],[NIPNAS]],Target_CC[],COLUMN(CY$2)+9,0)</f>
        <v>0</v>
      </c>
      <c r="DN636" s="22">
        <f>Target_AM[[#This Row],[PROPORSI]]*VLOOKUP(Target_AM[[#This Row],[NIPNAS]],Target_CC[],COLUMN(CZ$2)+9,0)</f>
        <v>154847216</v>
      </c>
      <c r="DO636" s="22">
        <f>Target_AM[[#This Row],[PROPORSI]]*VLOOKUP(Target_AM[[#This Row],[NIPNAS]],Target_CC[],COLUMN(DA$2)+9,0)</f>
        <v>0</v>
      </c>
      <c r="DP636" s="22">
        <f>Target_AM[[#This Row],[PROPORSI]]*VLOOKUP(Target_AM[[#This Row],[NIPNAS]],Target_CC[],COLUMN(DB$2)+9,0)</f>
        <v>0</v>
      </c>
      <c r="DQ636" s="22">
        <f>Target_AM[[#This Row],[PROPORSI]]*VLOOKUP(Target_AM[[#This Row],[NIPNAS]],Target_CC[],COLUMN(DC$2)+9,0)</f>
        <v>0</v>
      </c>
      <c r="DR636" s="22">
        <f>Target_AM[[#This Row],[PROPORSI]]*VLOOKUP(Target_AM[[#This Row],[NIPNAS]],Target_CC[],COLUMN(DD$2)+9,0)</f>
        <v>0</v>
      </c>
      <c r="DS636" s="22">
        <f>Target_AM[[#This Row],[PROPORSI]]*VLOOKUP(Target_AM[[#This Row],[NIPNAS]],Target_CC[],COLUMN(DE$2)+9,0)</f>
        <v>0</v>
      </c>
      <c r="DT636" s="22">
        <f>Target_AM[[#This Row],[PROPORSI]]*VLOOKUP(Target_AM[[#This Row],[NIPNAS]],Target_CC[],COLUMN(DF$2)+9,0)</f>
        <v>0</v>
      </c>
      <c r="DU636" s="22">
        <f>Target_AM[[#This Row],[PROPORSI]]*VLOOKUP(Target_AM[[#This Row],[NIPNAS]],Target_CC[],COLUMN(DG$2)+9,0)</f>
        <v>0</v>
      </c>
      <c r="DV636" s="22">
        <f>Target_AM[[#This Row],[PROPORSI]]*VLOOKUP(Target_AM[[#This Row],[NIPNAS]],Target_CC[],COLUMN(DH$2)+9,0)</f>
        <v>0</v>
      </c>
      <c r="DW636" s="22">
        <f>Target_AM[[#This Row],[PROPORSI]]*VLOOKUP(Target_AM[[#This Row],[NIPNAS]],Target_CC[],COLUMN(DI$2)+9,0)</f>
        <v>0</v>
      </c>
      <c r="DX636" s="22">
        <f>Target_AM[[#This Row],[PROPORSI]]*VLOOKUP(Target_AM[[#This Row],[NIPNAS]],Target_CC[],COLUMN(DJ$2)+9,0)</f>
        <v>0</v>
      </c>
      <c r="DY636" s="22">
        <f>Target_AM[[#This Row],[PROPORSI]]*VLOOKUP(Target_AM[[#This Row],[NIPNAS]],Target_CC[],COLUMN(DK$2)+9,0)</f>
        <v>0</v>
      </c>
      <c r="DZ636" s="22">
        <f>Target_AM[[#This Row],[PROPORSI]]*VLOOKUP(Target_AM[[#This Row],[NIPNAS]],Target_CC[],COLUMN(DL$2)+9,0)</f>
        <v>0</v>
      </c>
      <c r="EA636" s="22">
        <f>Target_AM[[#This Row],[PROPORSI]]*VLOOKUP(Target_AM[[#This Row],[NIPNAS]],Target_CC[],COLUMN(DM$2)+9,0)</f>
        <v>0</v>
      </c>
    </row>
    <row r="637" spans="2:131" x14ac:dyDescent="0.3">
      <c r="B637">
        <v>950418</v>
      </c>
      <c r="C637" t="s">
        <v>1058</v>
      </c>
      <c r="D637">
        <v>1</v>
      </c>
      <c r="E637" s="8">
        <v>45658</v>
      </c>
      <c r="F637">
        <v>76510246</v>
      </c>
      <c r="G637" t="s">
        <v>175</v>
      </c>
      <c r="J637" t="s">
        <v>1081</v>
      </c>
      <c r="K637" t="s">
        <v>20</v>
      </c>
      <c r="L637" t="s">
        <v>159</v>
      </c>
      <c r="M637" t="s">
        <v>31</v>
      </c>
      <c r="N637" s="23">
        <f>Target_AM[[#This Row],[PROPORSI]]*VLOOKUP(Target_AM[[#This Row],[NIPNAS]],Target_CC[],9,0)</f>
        <v>1980180012.2275043</v>
      </c>
      <c r="O637" s="22">
        <f>Target_AM[[#This Row],[PROPORSI]]*VLOOKUP(Target_AM[[#This Row],[NIPNAS]],Target_CC[],COLUMN(A$2)+9,0)</f>
        <v>100655391.74043</v>
      </c>
      <c r="P637" s="22">
        <f>Target_AM[[#This Row],[PROPORSI]]*VLOOKUP(Target_AM[[#This Row],[NIPNAS]],Target_CC[],COLUMN(B$2)+9,0)</f>
        <v>161914034.4631601</v>
      </c>
      <c r="Q637" s="22">
        <f>Target_AM[[#This Row],[PROPORSI]]*VLOOKUP(Target_AM[[#This Row],[NIPNAS]],Target_CC[],COLUMN(C$2)+9,0)</f>
        <v>95527052.944007978</v>
      </c>
      <c r="R637" s="22">
        <f>Target_AM[[#This Row],[PROPORSI]]*VLOOKUP(Target_AM[[#This Row],[NIPNAS]],Target_CC[],COLUMN(D$2)+9,0)</f>
        <v>131748386.87846218</v>
      </c>
      <c r="S637" s="22">
        <f>Target_AM[[#This Row],[PROPORSI]]*VLOOKUP(Target_AM[[#This Row],[NIPNAS]],Target_CC[],COLUMN(E$2)+9,0)</f>
        <v>92894078.804513261</v>
      </c>
      <c r="T637" s="22">
        <f>Target_AM[[#This Row],[PROPORSI]]*VLOOKUP(Target_AM[[#This Row],[NIPNAS]],Target_CC[],COLUMN(F$2)+9,0)</f>
        <v>77389921.350657642</v>
      </c>
      <c r="U637" s="22">
        <f>Target_AM[[#This Row],[PROPORSI]]*VLOOKUP(Target_AM[[#This Row],[NIPNAS]],Target_CC[],COLUMN(G$2)+9,0)</f>
        <v>259837228.73846334</v>
      </c>
      <c r="V637" s="22">
        <f>Target_AM[[#This Row],[PROPORSI]]*VLOOKUP(Target_AM[[#This Row],[NIPNAS]],Target_CC[],COLUMN(H$2)+9,0)</f>
        <v>44112227.826201014</v>
      </c>
      <c r="W637" s="22">
        <f>Target_AM[[#This Row],[PROPORSI]]*VLOOKUP(Target_AM[[#This Row],[NIPNAS]],Target_CC[],COLUMN(I$2)+9,0)</f>
        <v>185358263.42034015</v>
      </c>
      <c r="X637" s="22">
        <f>Target_AM[[#This Row],[PROPORSI]]*VLOOKUP(Target_AM[[#This Row],[NIPNAS]],Target_CC[],COLUMN(J$2)+9,0)</f>
        <v>113741897.27465762</v>
      </c>
      <c r="Y637" s="22">
        <f>Target_AM[[#This Row],[PROPORSI]]*VLOOKUP(Target_AM[[#This Row],[NIPNAS]],Target_CC[],COLUMN(K$2)+9,0)</f>
        <v>182877723.62108701</v>
      </c>
      <c r="Z637" s="22">
        <f>Target_AM[[#This Row],[PROPORSI]]*VLOOKUP(Target_AM[[#This Row],[NIPNAS]],Target_CC[],COLUMN(L$2)+9,0)</f>
        <v>95304140.227442756</v>
      </c>
      <c r="AA637" s="22">
        <f>Target_AM[[#This Row],[PROPORSI]]*VLOOKUP(Target_AM[[#This Row],[NIPNAS]],Target_CC[],COLUMN(M$2)+9,0)</f>
        <v>1541360347.2894232</v>
      </c>
      <c r="AB637" s="22">
        <f>Target_AM[[#This Row],[PROPORSI]]*VLOOKUP(Target_AM[[#This Row],[NIPNAS]],Target_CC[],COLUMN(N$2)+9,0)</f>
        <v>1073024.883559674</v>
      </c>
      <c r="AC637" s="22">
        <f>Target_AM[[#This Row],[PROPORSI]]*VLOOKUP(Target_AM[[#This Row],[NIPNAS]],Target_CC[],COLUMN(O$2)+9,0)</f>
        <v>6754296.1974021196</v>
      </c>
      <c r="AD637" s="22">
        <f>Target_AM[[#This Row],[PROPORSI]]*VLOOKUP(Target_AM[[#This Row],[NIPNAS]],Target_CC[],COLUMN(P$2)+9,0)</f>
        <v>3473960.189338088</v>
      </c>
      <c r="AE637" s="22">
        <f>Target_AM[[#This Row],[PROPORSI]]*VLOOKUP(Target_AM[[#This Row],[NIPNAS]],Target_CC[],COLUMN(Q$2)+9,0)</f>
        <v>16656646.629234031</v>
      </c>
      <c r="AF637" s="22">
        <f>Target_AM[[#This Row],[PROPORSI]]*VLOOKUP(Target_AM[[#This Row],[NIPNAS]],Target_CC[],COLUMN(R$2)+9,0)</f>
        <v>10259858.856749699</v>
      </c>
      <c r="AG637" s="22">
        <f>Target_AM[[#This Row],[PROPORSI]]*VLOOKUP(Target_AM[[#This Row],[NIPNAS]],Target_CC[],COLUMN(S$2)+9,0)</f>
        <v>11723393.882088423</v>
      </c>
      <c r="AH637" s="22">
        <f>Target_AM[[#This Row],[PROPORSI]]*VLOOKUP(Target_AM[[#This Row],[NIPNAS]],Target_CC[],COLUMN(T$2)+9,0)</f>
        <v>43091718.875187933</v>
      </c>
      <c r="AI637" s="22">
        <f>Target_AM[[#This Row],[PROPORSI]]*VLOOKUP(Target_AM[[#This Row],[NIPNAS]],Target_CC[],COLUMN(U$2)+9,0)</f>
        <v>7762848.7915970162</v>
      </c>
      <c r="AJ637" s="22">
        <f>Target_AM[[#This Row],[PROPORSI]]*VLOOKUP(Target_AM[[#This Row],[NIPNAS]],Target_CC[],COLUMN(V$2)+9,0)</f>
        <v>33867000.313262552</v>
      </c>
      <c r="AK637" s="22">
        <f>Target_AM[[#This Row],[PROPORSI]]*VLOOKUP(Target_AM[[#This Row],[NIPNAS]],Target_CC[],COLUMN(W$2)+9,0)</f>
        <v>13260816.53210178</v>
      </c>
      <c r="AL637" s="22">
        <f>Target_AM[[#This Row],[PROPORSI]]*VLOOKUP(Target_AM[[#This Row],[NIPNAS]],Target_CC[],COLUMN(X$2)+9,0)</f>
        <v>21327631.978580236</v>
      </c>
      <c r="AM637" s="22">
        <f>Target_AM[[#This Row],[PROPORSI]]*VLOOKUP(Target_AM[[#This Row],[NIPNAS]],Target_CC[],COLUMN(Y$2)+9,0)</f>
        <v>12730593.899103194</v>
      </c>
      <c r="AN637" s="22">
        <f>Target_AM[[#This Row],[PROPORSI]]*VLOOKUP(Target_AM[[#This Row],[NIPNAS]],Target_CC[],COLUMN(Z$2)+9,0)</f>
        <v>181981791.02820474</v>
      </c>
      <c r="AO637" s="22">
        <f>Target_AM[[#This Row],[PROPORSI]]*VLOOKUP(Target_AM[[#This Row],[NIPNAS]],Target_CC[],COLUMN(AA$2)+9,0)</f>
        <v>101728416.62398967</v>
      </c>
      <c r="AP637" s="22">
        <f>Target_AM[[#This Row],[PROPORSI]]*VLOOKUP(Target_AM[[#This Row],[NIPNAS]],Target_CC[],COLUMN(AB$2)+9,0)</f>
        <v>168668330.66056222</v>
      </c>
      <c r="AQ637" s="22">
        <f>Target_AM[[#This Row],[PROPORSI]]*VLOOKUP(Target_AM[[#This Row],[NIPNAS]],Target_CC[],COLUMN(AC$2)+9,0)</f>
        <v>99001013.133346066</v>
      </c>
      <c r="AR637" s="22">
        <f>Target_AM[[#This Row],[PROPORSI]]*VLOOKUP(Target_AM[[#This Row],[NIPNAS]],Target_CC[],COLUMN(AD$2)+9,0)</f>
        <v>148405033.50769621</v>
      </c>
      <c r="AS637" s="22">
        <f>Target_AM[[#This Row],[PROPORSI]]*VLOOKUP(Target_AM[[#This Row],[NIPNAS]],Target_CC[],COLUMN(AE$2)+9,0)</f>
        <v>103153937.66126296</v>
      </c>
      <c r="AT637" s="22">
        <f>Target_AM[[#This Row],[PROPORSI]]*VLOOKUP(Target_AM[[#This Row],[NIPNAS]],Target_CC[],COLUMN(AF$2)+9,0)</f>
        <v>89113315.232746065</v>
      </c>
      <c r="AU637" s="22">
        <f>Target_AM[[#This Row],[PROPORSI]]*VLOOKUP(Target_AM[[#This Row],[NIPNAS]],Target_CC[],COLUMN(AG$2)+9,0)</f>
        <v>302928947.61365128</v>
      </c>
      <c r="AV637" s="22">
        <f>Target_AM[[#This Row],[PROPORSI]]*VLOOKUP(Target_AM[[#This Row],[NIPNAS]],Target_CC[],COLUMN(AH$2)+9,0)</f>
        <v>51875076.61779803</v>
      </c>
      <c r="AW637" s="22">
        <f>Target_AM[[#This Row],[PROPORSI]]*VLOOKUP(Target_AM[[#This Row],[NIPNAS]],Target_CC[],COLUMN(AI$2)+9,0)</f>
        <v>219225263.7336027</v>
      </c>
      <c r="AX637" s="22">
        <f>Target_AM[[#This Row],[PROPORSI]]*VLOOKUP(Target_AM[[#This Row],[NIPNAS]],Target_CC[],COLUMN(AJ$2)+9,0)</f>
        <v>127002713.8067594</v>
      </c>
      <c r="AY637" s="22">
        <f>Target_AM[[#This Row],[PROPORSI]]*VLOOKUP(Target_AM[[#This Row],[NIPNAS]],Target_CC[],COLUMN(AK$2)+9,0)</f>
        <v>204205355.59966725</v>
      </c>
      <c r="AZ637" s="22">
        <f>Target_AM[[#This Row],[PROPORSI]]*VLOOKUP(Target_AM[[#This Row],[NIPNAS]],Target_CC[],COLUMN(AL$2)+9,0)</f>
        <v>108034734.12654595</v>
      </c>
      <c r="BA637" s="22">
        <f>Target_AM[[#This Row],[PROPORSI]]*VLOOKUP(Target_AM[[#This Row],[NIPNAS]],Target_CC[],COLUMN(AM$2)+9,0)</f>
        <v>1723342138.3176279</v>
      </c>
      <c r="BB637" s="22">
        <f>Target_AM[[#This Row],[PROPORSI]]*VLOOKUP(Target_AM[[#This Row],[NIPNAS]],Target_CC[],COLUMN(AN$2)+9,0)</f>
        <v>0</v>
      </c>
      <c r="BC637" s="22">
        <f>Target_AM[[#This Row],[PROPORSI]]*VLOOKUP(Target_AM[[#This Row],[NIPNAS]],Target_CC[],COLUMN(AO$2)+9,0)</f>
        <v>0</v>
      </c>
      <c r="BD637" s="22">
        <f>Target_AM[[#This Row],[PROPORSI]]*VLOOKUP(Target_AM[[#This Row],[NIPNAS]],Target_CC[],COLUMN(AP$2)+9,0)</f>
        <v>0</v>
      </c>
      <c r="BE637" s="22">
        <f>Target_AM[[#This Row],[PROPORSI]]*VLOOKUP(Target_AM[[#This Row],[NIPNAS]],Target_CC[],COLUMN(AQ$2)+9,0)</f>
        <v>0</v>
      </c>
      <c r="BF637" s="22">
        <f>Target_AM[[#This Row],[PROPORSI]]*VLOOKUP(Target_AM[[#This Row],[NIPNAS]],Target_CC[],COLUMN(AR$2)+9,0)</f>
        <v>0</v>
      </c>
      <c r="BG637" s="22">
        <f>Target_AM[[#This Row],[PROPORSI]]*VLOOKUP(Target_AM[[#This Row],[NIPNAS]],Target_CC[],COLUMN(AS$2)+9,0)</f>
        <v>0</v>
      </c>
      <c r="BH637" s="22">
        <f>Target_AM[[#This Row],[PROPORSI]]*VLOOKUP(Target_AM[[#This Row],[NIPNAS]],Target_CC[],COLUMN(AT$2)+9,0)</f>
        <v>0</v>
      </c>
      <c r="BI637" s="22">
        <f>Target_AM[[#This Row],[PROPORSI]]*VLOOKUP(Target_AM[[#This Row],[NIPNAS]],Target_CC[],COLUMN(AU$2)+9,0)</f>
        <v>0</v>
      </c>
      <c r="BJ637" s="22">
        <f>Target_AM[[#This Row],[PROPORSI]]*VLOOKUP(Target_AM[[#This Row],[NIPNAS]],Target_CC[],COLUMN(AV$2)+9,0)</f>
        <v>0</v>
      </c>
      <c r="BK637" s="22">
        <f>Target_AM[[#This Row],[PROPORSI]]*VLOOKUP(Target_AM[[#This Row],[NIPNAS]],Target_CC[],COLUMN(AW$2)+9,0)</f>
        <v>0</v>
      </c>
      <c r="BL637" s="22">
        <f>Target_AM[[#This Row],[PROPORSI]]*VLOOKUP(Target_AM[[#This Row],[NIPNAS]],Target_CC[],COLUMN(AX$2)+9,0)</f>
        <v>0</v>
      </c>
      <c r="BM637" s="22">
        <f>Target_AM[[#This Row],[PROPORSI]]*VLOOKUP(Target_AM[[#This Row],[NIPNAS]],Target_CC[],COLUMN(AY$2)+9,0)</f>
        <v>0</v>
      </c>
      <c r="BN637" s="22">
        <f>Target_AM[[#This Row],[PROPORSI]]*VLOOKUP(Target_AM[[#This Row],[NIPNAS]],Target_CC[],COLUMN(AZ$2)+9,0)</f>
        <v>0</v>
      </c>
      <c r="BO637" s="22">
        <f>Target_AM[[#This Row],[PROPORSI]]*VLOOKUP(Target_AM[[#This Row],[NIPNAS]],Target_CC[],COLUMN(BA$2)+9,0)</f>
        <v>62946679</v>
      </c>
      <c r="BP637" s="22">
        <f>Target_AM[[#This Row],[PROPORSI]]*VLOOKUP(Target_AM[[#This Row],[NIPNAS]],Target_CC[],COLUMN(BB$2)+9,0)</f>
        <v>96728275</v>
      </c>
      <c r="BQ637" s="22">
        <f>Target_AM[[#This Row],[PROPORSI]]*VLOOKUP(Target_AM[[#This Row],[NIPNAS]],Target_CC[],COLUMN(BC$2)+9,0)</f>
        <v>51536211</v>
      </c>
      <c r="BR637" s="22">
        <f>Target_AM[[#This Row],[PROPORSI]]*VLOOKUP(Target_AM[[#This Row],[NIPNAS]],Target_CC[],COLUMN(BD$2)+9,0)</f>
        <v>51124461</v>
      </c>
      <c r="BS637" s="22">
        <f>Target_AM[[#This Row],[PROPORSI]]*VLOOKUP(Target_AM[[#This Row],[NIPNAS]],Target_CC[],COLUMN(BE$2)+9,0)</f>
        <v>51124461</v>
      </c>
      <c r="BT637" s="22">
        <f>Target_AM[[#This Row],[PROPORSI]]*VLOOKUP(Target_AM[[#This Row],[NIPNAS]],Target_CC[],COLUMN(BF$2)+9,0)</f>
        <v>51124461</v>
      </c>
      <c r="BU637" s="22">
        <f>Target_AM[[#This Row],[PROPORSI]]*VLOOKUP(Target_AM[[#This Row],[NIPNAS]],Target_CC[],COLUMN(BG$2)+9,0)</f>
        <v>51124461</v>
      </c>
      <c r="BV637" s="22">
        <f>Target_AM[[#This Row],[PROPORSI]]*VLOOKUP(Target_AM[[#This Row],[NIPNAS]],Target_CC[],COLUMN(BH$2)+9,0)</f>
        <v>51124461</v>
      </c>
      <c r="BW637" s="22">
        <f>Target_AM[[#This Row],[PROPORSI]]*VLOOKUP(Target_AM[[#This Row],[NIPNAS]],Target_CC[],COLUMN(BI$2)+9,0)</f>
        <v>51124461</v>
      </c>
      <c r="BX637" s="22">
        <f>Target_AM[[#This Row],[PROPORSI]]*VLOOKUP(Target_AM[[#This Row],[NIPNAS]],Target_CC[],COLUMN(BJ$2)+9,0)</f>
        <v>51124461</v>
      </c>
      <c r="BY637" s="22">
        <f>Target_AM[[#This Row],[PROPORSI]]*VLOOKUP(Target_AM[[#This Row],[NIPNAS]],Target_CC[],COLUMN(BK$2)+9,0)</f>
        <v>51124461</v>
      </c>
      <c r="BZ637" s="22">
        <f>Target_AM[[#This Row],[PROPORSI]]*VLOOKUP(Target_AM[[#This Row],[NIPNAS]],Target_CC[],COLUMN(BL$2)+9,0)</f>
        <v>51124461</v>
      </c>
      <c r="CA637" s="22">
        <f>Target_AM[[#This Row],[PROPORSI]]*VLOOKUP(Target_AM[[#This Row],[NIPNAS]],Target_CC[],COLUMN(BM$2)+9,0)</f>
        <v>671331314</v>
      </c>
      <c r="CB637" s="22">
        <f>Target_AM[[#This Row],[PROPORSI]]*VLOOKUP(Target_AM[[#This Row],[NIPNAS]],Target_CC[],COLUMN(BN$2)+9,0)</f>
        <v>16590019</v>
      </c>
      <c r="CC637" s="22">
        <f>Target_AM[[#This Row],[PROPORSI]]*VLOOKUP(Target_AM[[#This Row],[NIPNAS]],Target_CC[],COLUMN(BO$2)+9,0)</f>
        <v>603282</v>
      </c>
      <c r="CD637" s="22">
        <f>Target_AM[[#This Row],[PROPORSI]]*VLOOKUP(Target_AM[[#This Row],[NIPNAS]],Target_CC[],COLUMN(BP$2)+9,0)</f>
        <v>8235000</v>
      </c>
      <c r="CE637" s="22">
        <f>Target_AM[[#This Row],[PROPORSI]]*VLOOKUP(Target_AM[[#This Row],[NIPNAS]],Target_CC[],COLUMN(BQ$2)+9,0)</f>
        <v>7823250</v>
      </c>
      <c r="CF637" s="22">
        <f>Target_AM[[#This Row],[PROPORSI]]*VLOOKUP(Target_AM[[#This Row],[NIPNAS]],Target_CC[],COLUMN(BR$2)+9,0)</f>
        <v>7823250</v>
      </c>
      <c r="CG637" s="22">
        <f>Target_AM[[#This Row],[PROPORSI]]*VLOOKUP(Target_AM[[#This Row],[NIPNAS]],Target_CC[],COLUMN(BS$2)+9,0)</f>
        <v>7823250</v>
      </c>
      <c r="CH637" s="22">
        <f>Target_AM[[#This Row],[PROPORSI]]*VLOOKUP(Target_AM[[#This Row],[NIPNAS]],Target_CC[],COLUMN(BT$2)+9,0)</f>
        <v>7823250</v>
      </c>
      <c r="CI637" s="22">
        <f>Target_AM[[#This Row],[PROPORSI]]*VLOOKUP(Target_AM[[#This Row],[NIPNAS]],Target_CC[],COLUMN(BU$2)+9,0)</f>
        <v>7823250</v>
      </c>
      <c r="CJ637" s="22">
        <f>Target_AM[[#This Row],[PROPORSI]]*VLOOKUP(Target_AM[[#This Row],[NIPNAS]],Target_CC[],COLUMN(BV$2)+9,0)</f>
        <v>7823250</v>
      </c>
      <c r="CK637" s="22">
        <f>Target_AM[[#This Row],[PROPORSI]]*VLOOKUP(Target_AM[[#This Row],[NIPNAS]],Target_CC[],COLUMN(BW$2)+9,0)</f>
        <v>7823250</v>
      </c>
      <c r="CL637" s="22">
        <f>Target_AM[[#This Row],[PROPORSI]]*VLOOKUP(Target_AM[[#This Row],[NIPNAS]],Target_CC[],COLUMN(BX$2)+9,0)</f>
        <v>7823250</v>
      </c>
      <c r="CM637" s="22">
        <f>Target_AM[[#This Row],[PROPORSI]]*VLOOKUP(Target_AM[[#This Row],[NIPNAS]],Target_CC[],COLUMN(BY$2)+9,0)</f>
        <v>7823250</v>
      </c>
      <c r="CN637" s="22">
        <f>Target_AM[[#This Row],[PROPORSI]]*VLOOKUP(Target_AM[[#This Row],[NIPNAS]],Target_CC[],COLUMN(BZ$2)+9,0)</f>
        <v>95837551</v>
      </c>
      <c r="CO637" s="22">
        <f>Target_AM[[#This Row],[PROPORSI]]*VLOOKUP(Target_AM[[#This Row],[NIPNAS]],Target_CC[],COLUMN(CA$2)+9,0)</f>
        <v>46356660</v>
      </c>
      <c r="CP637" s="22">
        <f>Target_AM[[#This Row],[PROPORSI]]*VLOOKUP(Target_AM[[#This Row],[NIPNAS]],Target_CC[],COLUMN(CB$2)+9,0)</f>
        <v>44593462</v>
      </c>
      <c r="CQ637" s="22">
        <f>Target_AM[[#This Row],[PROPORSI]]*VLOOKUP(Target_AM[[#This Row],[NIPNAS]],Target_CC[],COLUMN(CC$2)+9,0)</f>
        <v>43301211</v>
      </c>
      <c r="CR637" s="22">
        <f>Target_AM[[#This Row],[PROPORSI]]*VLOOKUP(Target_AM[[#This Row],[NIPNAS]],Target_CC[],COLUMN(CD$2)+9,0)</f>
        <v>43301211</v>
      </c>
      <c r="CS637" s="22">
        <f>Target_AM[[#This Row],[PROPORSI]]*VLOOKUP(Target_AM[[#This Row],[NIPNAS]],Target_CC[],COLUMN(CE$2)+9,0)</f>
        <v>43301211</v>
      </c>
      <c r="CT637" s="22">
        <f>Target_AM[[#This Row],[PROPORSI]]*VLOOKUP(Target_AM[[#This Row],[NIPNAS]],Target_CC[],COLUMN(CF$2)+9,0)</f>
        <v>43301211</v>
      </c>
      <c r="CU637" s="22">
        <f>Target_AM[[#This Row],[PROPORSI]]*VLOOKUP(Target_AM[[#This Row],[NIPNAS]],Target_CC[],COLUMN(CG$2)+9,0)</f>
        <v>43301211</v>
      </c>
      <c r="CV637" s="22">
        <f>Target_AM[[#This Row],[PROPORSI]]*VLOOKUP(Target_AM[[#This Row],[NIPNAS]],Target_CC[],COLUMN(CH$2)+9,0)</f>
        <v>43301211</v>
      </c>
      <c r="CW637" s="22">
        <f>Target_AM[[#This Row],[PROPORSI]]*VLOOKUP(Target_AM[[#This Row],[NIPNAS]],Target_CC[],COLUMN(CI$2)+9,0)</f>
        <v>43301211</v>
      </c>
      <c r="CX637" s="22">
        <f>Target_AM[[#This Row],[PROPORSI]]*VLOOKUP(Target_AM[[#This Row],[NIPNAS]],Target_CC[],COLUMN(CJ$2)+9,0)</f>
        <v>43301211</v>
      </c>
      <c r="CY637" s="22">
        <f>Target_AM[[#This Row],[PROPORSI]]*VLOOKUP(Target_AM[[#This Row],[NIPNAS]],Target_CC[],COLUMN(CK$2)+9,0)</f>
        <v>43301211</v>
      </c>
      <c r="CZ637" s="22">
        <f>Target_AM[[#This Row],[PROPORSI]]*VLOOKUP(Target_AM[[#This Row],[NIPNAS]],Target_CC[],COLUMN(CL$2)+9,0)</f>
        <v>43301211</v>
      </c>
      <c r="DA637" s="22">
        <f>Target_AM[[#This Row],[PROPORSI]]*VLOOKUP(Target_AM[[#This Row],[NIPNAS]],Target_CC[],COLUMN(CM$2)+9,0)</f>
        <v>523962232</v>
      </c>
      <c r="DB637" s="22">
        <f>Target_AM[[#This Row],[PROPORSI]]*VLOOKUP(Target_AM[[#This Row],[NIPNAS]],Target_CC[],COLUMN(CN$2)+9,0)</f>
        <v>0</v>
      </c>
      <c r="DC637" s="22">
        <f>Target_AM[[#This Row],[PROPORSI]]*VLOOKUP(Target_AM[[#This Row],[NIPNAS]],Target_CC[],COLUMN(CO$2)+9,0)</f>
        <v>0</v>
      </c>
      <c r="DD637" s="22">
        <f>Target_AM[[#This Row],[PROPORSI]]*VLOOKUP(Target_AM[[#This Row],[NIPNAS]],Target_CC[],COLUMN(CP$2)+9,0)</f>
        <v>0</v>
      </c>
      <c r="DE637" s="22">
        <f>Target_AM[[#This Row],[PROPORSI]]*VLOOKUP(Target_AM[[#This Row],[NIPNAS]],Target_CC[],COLUMN(CQ$2)+9,0)</f>
        <v>0</v>
      </c>
      <c r="DF637" s="22">
        <f>Target_AM[[#This Row],[PROPORSI]]*VLOOKUP(Target_AM[[#This Row],[NIPNAS]],Target_CC[],COLUMN(CR$2)+9,0)</f>
        <v>0</v>
      </c>
      <c r="DG637" s="22">
        <f>Target_AM[[#This Row],[PROPORSI]]*VLOOKUP(Target_AM[[#This Row],[NIPNAS]],Target_CC[],COLUMN(CS$2)+9,0)</f>
        <v>0</v>
      </c>
      <c r="DH637" s="22">
        <f>Target_AM[[#This Row],[PROPORSI]]*VLOOKUP(Target_AM[[#This Row],[NIPNAS]],Target_CC[],COLUMN(CT$2)+9,0)</f>
        <v>0</v>
      </c>
      <c r="DI637" s="22">
        <f>Target_AM[[#This Row],[PROPORSI]]*VLOOKUP(Target_AM[[#This Row],[NIPNAS]],Target_CC[],COLUMN(CU$2)+9,0)</f>
        <v>0</v>
      </c>
      <c r="DJ637" s="22">
        <f>Target_AM[[#This Row],[PROPORSI]]*VLOOKUP(Target_AM[[#This Row],[NIPNAS]],Target_CC[],COLUMN(CV$2)+9,0)</f>
        <v>0</v>
      </c>
      <c r="DK637" s="22">
        <f>Target_AM[[#This Row],[PROPORSI]]*VLOOKUP(Target_AM[[#This Row],[NIPNAS]],Target_CC[],COLUMN(CW$2)+9,0)</f>
        <v>0</v>
      </c>
      <c r="DL637" s="22">
        <f>Target_AM[[#This Row],[PROPORSI]]*VLOOKUP(Target_AM[[#This Row],[NIPNAS]],Target_CC[],COLUMN(CX$2)+9,0)</f>
        <v>0</v>
      </c>
      <c r="DM637" s="22">
        <f>Target_AM[[#This Row],[PROPORSI]]*VLOOKUP(Target_AM[[#This Row],[NIPNAS]],Target_CC[],COLUMN(CY$2)+9,0)</f>
        <v>0</v>
      </c>
      <c r="DN637" s="22">
        <f>Target_AM[[#This Row],[PROPORSI]]*VLOOKUP(Target_AM[[#This Row],[NIPNAS]],Target_CC[],COLUMN(CZ$2)+9,0)</f>
        <v>0</v>
      </c>
      <c r="DO637" s="22">
        <f>Target_AM[[#This Row],[PROPORSI]]*VLOOKUP(Target_AM[[#This Row],[NIPNAS]],Target_CC[],COLUMN(DA$2)+9,0)</f>
        <v>0</v>
      </c>
      <c r="DP637" s="22">
        <f>Target_AM[[#This Row],[PROPORSI]]*VLOOKUP(Target_AM[[#This Row],[NIPNAS]],Target_CC[],COLUMN(DB$2)+9,0)</f>
        <v>0</v>
      </c>
      <c r="DQ637" s="22">
        <f>Target_AM[[#This Row],[PROPORSI]]*VLOOKUP(Target_AM[[#This Row],[NIPNAS]],Target_CC[],COLUMN(DC$2)+9,0)</f>
        <v>0</v>
      </c>
      <c r="DR637" s="22">
        <f>Target_AM[[#This Row],[PROPORSI]]*VLOOKUP(Target_AM[[#This Row],[NIPNAS]],Target_CC[],COLUMN(DD$2)+9,0)</f>
        <v>0</v>
      </c>
      <c r="DS637" s="22">
        <f>Target_AM[[#This Row],[PROPORSI]]*VLOOKUP(Target_AM[[#This Row],[NIPNAS]],Target_CC[],COLUMN(DE$2)+9,0)</f>
        <v>0</v>
      </c>
      <c r="DT637" s="22">
        <f>Target_AM[[#This Row],[PROPORSI]]*VLOOKUP(Target_AM[[#This Row],[NIPNAS]],Target_CC[],COLUMN(DF$2)+9,0)</f>
        <v>0</v>
      </c>
      <c r="DU637" s="22">
        <f>Target_AM[[#This Row],[PROPORSI]]*VLOOKUP(Target_AM[[#This Row],[NIPNAS]],Target_CC[],COLUMN(DG$2)+9,0)</f>
        <v>0</v>
      </c>
      <c r="DV637" s="22">
        <f>Target_AM[[#This Row],[PROPORSI]]*VLOOKUP(Target_AM[[#This Row],[NIPNAS]],Target_CC[],COLUMN(DH$2)+9,0)</f>
        <v>0</v>
      </c>
      <c r="DW637" s="22">
        <f>Target_AM[[#This Row],[PROPORSI]]*VLOOKUP(Target_AM[[#This Row],[NIPNAS]],Target_CC[],COLUMN(DI$2)+9,0)</f>
        <v>0</v>
      </c>
      <c r="DX637" s="22">
        <f>Target_AM[[#This Row],[PROPORSI]]*VLOOKUP(Target_AM[[#This Row],[NIPNAS]],Target_CC[],COLUMN(DJ$2)+9,0)</f>
        <v>0</v>
      </c>
      <c r="DY637" s="22">
        <f>Target_AM[[#This Row],[PROPORSI]]*VLOOKUP(Target_AM[[#This Row],[NIPNAS]],Target_CC[],COLUMN(DK$2)+9,0)</f>
        <v>0</v>
      </c>
      <c r="DZ637" s="22">
        <f>Target_AM[[#This Row],[PROPORSI]]*VLOOKUP(Target_AM[[#This Row],[NIPNAS]],Target_CC[],COLUMN(DL$2)+9,0)</f>
        <v>0</v>
      </c>
      <c r="EA637" s="22">
        <f>Target_AM[[#This Row],[PROPORSI]]*VLOOKUP(Target_AM[[#This Row],[NIPNAS]],Target_CC[],COLUMN(DM$2)+9,0)</f>
        <v>0</v>
      </c>
    </row>
    <row r="638" spans="2:131" x14ac:dyDescent="0.3">
      <c r="B638">
        <v>403359</v>
      </c>
      <c r="C638" t="s">
        <v>1001</v>
      </c>
      <c r="D638">
        <v>1</v>
      </c>
      <c r="E638" s="8">
        <v>45658</v>
      </c>
      <c r="F638">
        <v>76510247</v>
      </c>
      <c r="G638" t="s">
        <v>176</v>
      </c>
      <c r="J638" t="s">
        <v>1081</v>
      </c>
      <c r="K638" t="s">
        <v>20</v>
      </c>
      <c r="L638" t="s">
        <v>159</v>
      </c>
      <c r="M638" t="s">
        <v>31</v>
      </c>
      <c r="N638" s="23">
        <f>Target_AM[[#This Row],[PROPORSI]]*VLOOKUP(Target_AM[[#This Row],[NIPNAS]],Target_CC[],9,0)</f>
        <v>679175659.28435946</v>
      </c>
      <c r="O638" s="22">
        <f>Target_AM[[#This Row],[PROPORSI]]*VLOOKUP(Target_AM[[#This Row],[NIPNAS]],Target_CC[],COLUMN(A$2)+9,0)</f>
        <v>57965048.149180256</v>
      </c>
      <c r="P638" s="22">
        <f>Target_AM[[#This Row],[PROPORSI]]*VLOOKUP(Target_AM[[#This Row],[NIPNAS]],Target_CC[],COLUMN(B$2)+9,0)</f>
        <v>58230116.792077176</v>
      </c>
      <c r="Q638" s="22">
        <f>Target_AM[[#This Row],[PROPORSI]]*VLOOKUP(Target_AM[[#This Row],[NIPNAS]],Target_CC[],COLUMN(C$2)+9,0)</f>
        <v>42092264.971106142</v>
      </c>
      <c r="R638" s="22">
        <f>Target_AM[[#This Row],[PROPORSI]]*VLOOKUP(Target_AM[[#This Row],[NIPNAS]],Target_CC[],COLUMN(D$2)+9,0)</f>
        <v>35571620.565172337</v>
      </c>
      <c r="S638" s="22">
        <f>Target_AM[[#This Row],[PROPORSI]]*VLOOKUP(Target_AM[[#This Row],[NIPNAS]],Target_CC[],COLUMN(E$2)+9,0)</f>
        <v>47390343.727989703</v>
      </c>
      <c r="T638" s="22">
        <f>Target_AM[[#This Row],[PROPORSI]]*VLOOKUP(Target_AM[[#This Row],[NIPNAS]],Target_CC[],COLUMN(F$2)+9,0)</f>
        <v>38591053.179448687</v>
      </c>
      <c r="U638" s="22">
        <f>Target_AM[[#This Row],[PROPORSI]]*VLOOKUP(Target_AM[[#This Row],[NIPNAS]],Target_CC[],COLUMN(G$2)+9,0)</f>
        <v>65380631.383187592</v>
      </c>
      <c r="V638" s="22">
        <f>Target_AM[[#This Row],[PROPORSI]]*VLOOKUP(Target_AM[[#This Row],[NIPNAS]],Target_CC[],COLUMN(H$2)+9,0)</f>
        <v>30652421.657333333</v>
      </c>
      <c r="W638" s="22">
        <f>Target_AM[[#This Row],[PROPORSI]]*VLOOKUP(Target_AM[[#This Row],[NIPNAS]],Target_CC[],COLUMN(I$2)+9,0)</f>
        <v>48727285.070493191</v>
      </c>
      <c r="X638" s="22">
        <f>Target_AM[[#This Row],[PROPORSI]]*VLOOKUP(Target_AM[[#This Row],[NIPNAS]],Target_CC[],COLUMN(J$2)+9,0)</f>
        <v>73450138.498087838</v>
      </c>
      <c r="Y638" s="22">
        <f>Target_AM[[#This Row],[PROPORSI]]*VLOOKUP(Target_AM[[#This Row],[NIPNAS]],Target_CC[],COLUMN(K$2)+9,0)</f>
        <v>37515969.131000943</v>
      </c>
      <c r="Z638" s="22">
        <f>Target_AM[[#This Row],[PROPORSI]]*VLOOKUP(Target_AM[[#This Row],[NIPNAS]],Target_CC[],COLUMN(L$2)+9,0)</f>
        <v>61543744.801824406</v>
      </c>
      <c r="AA638" s="22">
        <f>Target_AM[[#This Row],[PROPORSI]]*VLOOKUP(Target_AM[[#This Row],[NIPNAS]],Target_CC[],COLUMN(M$2)+9,0)</f>
        <v>597110637.92690158</v>
      </c>
      <c r="AB638" s="22">
        <f>Target_AM[[#This Row],[PROPORSI]]*VLOOKUP(Target_AM[[#This Row],[NIPNAS]],Target_CC[],COLUMN(N$2)+9,0)</f>
        <v>617929.53129824251</v>
      </c>
      <c r="AC638" s="22">
        <f>Target_AM[[#This Row],[PROPORSI]]*VLOOKUP(Target_AM[[#This Row],[NIPNAS]],Target_CC[],COLUMN(O$2)+9,0)</f>
        <v>2429088.1128806397</v>
      </c>
      <c r="AD638" s="22">
        <f>Target_AM[[#This Row],[PROPORSI]]*VLOOKUP(Target_AM[[#This Row],[NIPNAS]],Target_CC[],COLUMN(P$2)+9,0)</f>
        <v>1530737.610783428</v>
      </c>
      <c r="AE638" s="22">
        <f>Target_AM[[#This Row],[PROPORSI]]*VLOOKUP(Target_AM[[#This Row],[NIPNAS]],Target_CC[],COLUMN(Q$2)+9,0)</f>
        <v>4497238.4696433097</v>
      </c>
      <c r="AF638" s="22">
        <f>Target_AM[[#This Row],[PROPORSI]]*VLOOKUP(Target_AM[[#This Row],[NIPNAS]],Target_CC[],COLUMN(R$2)+9,0)</f>
        <v>5234114.4245073721</v>
      </c>
      <c r="AG638" s="22">
        <f>Target_AM[[#This Row],[PROPORSI]]*VLOOKUP(Target_AM[[#This Row],[NIPNAS]],Target_CC[],COLUMN(S$2)+9,0)</f>
        <v>5845956.5386734083</v>
      </c>
      <c r="AH638" s="22">
        <f>Target_AM[[#This Row],[PROPORSI]]*VLOOKUP(Target_AM[[#This Row],[NIPNAS]],Target_CC[],COLUMN(T$2)+9,0)</f>
        <v>10842802.631190315</v>
      </c>
      <c r="AI638" s="22">
        <f>Target_AM[[#This Row],[PROPORSI]]*VLOOKUP(Target_AM[[#This Row],[NIPNAS]],Target_CC[],COLUMN(U$2)+9,0)</f>
        <v>5394198.5283458941</v>
      </c>
      <c r="AJ638" s="22">
        <f>Target_AM[[#This Row],[PROPORSI]]*VLOOKUP(Target_AM[[#This Row],[NIPNAS]],Target_CC[],COLUMN(V$2)+9,0)</f>
        <v>8903012.7294866368</v>
      </c>
      <c r="AK638" s="22">
        <f>Target_AM[[#This Row],[PROPORSI]]*VLOOKUP(Target_AM[[#This Row],[NIPNAS]],Target_CC[],COLUMN(W$2)+9,0)</f>
        <v>8563324.8101060539</v>
      </c>
      <c r="AL638" s="22">
        <f>Target_AM[[#This Row],[PROPORSI]]*VLOOKUP(Target_AM[[#This Row],[NIPNAS]],Target_CC[],COLUMN(X$2)+9,0)</f>
        <v>4375200.9107658416</v>
      </c>
      <c r="AM638" s="22">
        <f>Target_AM[[#This Row],[PROPORSI]]*VLOOKUP(Target_AM[[#This Row],[NIPNAS]],Target_CC[],COLUMN(Y$2)+9,0)</f>
        <v>8220927.4458830506</v>
      </c>
      <c r="AN638" s="22">
        <f>Target_AM[[#This Row],[PROPORSI]]*VLOOKUP(Target_AM[[#This Row],[NIPNAS]],Target_CC[],COLUMN(Z$2)+9,0)</f>
        <v>66454531.743564196</v>
      </c>
      <c r="AO638" s="22">
        <f>Target_AM[[#This Row],[PROPORSI]]*VLOOKUP(Target_AM[[#This Row],[NIPNAS]],Target_CC[],COLUMN(AA$2)+9,0)</f>
        <v>58582977.680478498</v>
      </c>
      <c r="AP638" s="22">
        <f>Target_AM[[#This Row],[PROPORSI]]*VLOOKUP(Target_AM[[#This Row],[NIPNAS]],Target_CC[],COLUMN(AB$2)+9,0)</f>
        <v>60659204.904957816</v>
      </c>
      <c r="AQ638" s="22">
        <f>Target_AM[[#This Row],[PROPORSI]]*VLOOKUP(Target_AM[[#This Row],[NIPNAS]],Target_CC[],COLUMN(AC$2)+9,0)</f>
        <v>43623002.58188957</v>
      </c>
      <c r="AR638" s="22">
        <f>Target_AM[[#This Row],[PROPORSI]]*VLOOKUP(Target_AM[[#This Row],[NIPNAS]],Target_CC[],COLUMN(AD$2)+9,0)</f>
        <v>40068859.034815647</v>
      </c>
      <c r="AS638" s="22">
        <f>Target_AM[[#This Row],[PROPORSI]]*VLOOKUP(Target_AM[[#This Row],[NIPNAS]],Target_CC[],COLUMN(AE$2)+9,0)</f>
        <v>52624458.152497075</v>
      </c>
      <c r="AT638" s="22">
        <f>Target_AM[[#This Row],[PROPORSI]]*VLOOKUP(Target_AM[[#This Row],[NIPNAS]],Target_CC[],COLUMN(AF$2)+9,0)</f>
        <v>44437009.718122095</v>
      </c>
      <c r="AU638" s="22">
        <f>Target_AM[[#This Row],[PROPORSI]]*VLOOKUP(Target_AM[[#This Row],[NIPNAS]],Target_CC[],COLUMN(AG$2)+9,0)</f>
        <v>76223434.014377907</v>
      </c>
      <c r="AV638" s="22">
        <f>Target_AM[[#This Row],[PROPORSI]]*VLOOKUP(Target_AM[[#This Row],[NIPNAS]],Target_CC[],COLUMN(AH$2)+9,0)</f>
        <v>36046620.185679227</v>
      </c>
      <c r="AW638" s="22">
        <f>Target_AM[[#This Row],[PROPORSI]]*VLOOKUP(Target_AM[[#This Row],[NIPNAS]],Target_CC[],COLUMN(AI$2)+9,0)</f>
        <v>57630297.799979828</v>
      </c>
      <c r="AX638" s="22">
        <f>Target_AM[[#This Row],[PROPORSI]]*VLOOKUP(Target_AM[[#This Row],[NIPNAS]],Target_CC[],COLUMN(AJ$2)+9,0)</f>
        <v>82013463.308193892</v>
      </c>
      <c r="AY638" s="22">
        <f>Target_AM[[#This Row],[PROPORSI]]*VLOOKUP(Target_AM[[#This Row],[NIPNAS]],Target_CC[],COLUMN(AK$2)+9,0)</f>
        <v>41891170.041766785</v>
      </c>
      <c r="AZ638" s="22">
        <f>Target_AM[[#This Row],[PROPORSI]]*VLOOKUP(Target_AM[[#This Row],[NIPNAS]],Target_CC[],COLUMN(AL$2)+9,0)</f>
        <v>69764672.247707456</v>
      </c>
      <c r="BA638" s="22">
        <f>Target_AM[[#This Row],[PROPORSI]]*VLOOKUP(Target_AM[[#This Row],[NIPNAS]],Target_CC[],COLUMN(AM$2)+9,0)</f>
        <v>663565169.67046583</v>
      </c>
      <c r="BB638" s="22">
        <f>Target_AM[[#This Row],[PROPORSI]]*VLOOKUP(Target_AM[[#This Row],[NIPNAS]],Target_CC[],COLUMN(AN$2)+9,0)</f>
        <v>0</v>
      </c>
      <c r="BC638" s="22">
        <f>Target_AM[[#This Row],[PROPORSI]]*VLOOKUP(Target_AM[[#This Row],[NIPNAS]],Target_CC[],COLUMN(AO$2)+9,0)</f>
        <v>0</v>
      </c>
      <c r="BD638" s="22">
        <f>Target_AM[[#This Row],[PROPORSI]]*VLOOKUP(Target_AM[[#This Row],[NIPNAS]],Target_CC[],COLUMN(AP$2)+9,0)</f>
        <v>0</v>
      </c>
      <c r="BE638" s="22">
        <f>Target_AM[[#This Row],[PROPORSI]]*VLOOKUP(Target_AM[[#This Row],[NIPNAS]],Target_CC[],COLUMN(AQ$2)+9,0)</f>
        <v>0</v>
      </c>
      <c r="BF638" s="22">
        <f>Target_AM[[#This Row],[PROPORSI]]*VLOOKUP(Target_AM[[#This Row],[NIPNAS]],Target_CC[],COLUMN(AR$2)+9,0)</f>
        <v>0</v>
      </c>
      <c r="BG638" s="22">
        <f>Target_AM[[#This Row],[PROPORSI]]*VLOOKUP(Target_AM[[#This Row],[NIPNAS]],Target_CC[],COLUMN(AS$2)+9,0)</f>
        <v>0</v>
      </c>
      <c r="BH638" s="22">
        <f>Target_AM[[#This Row],[PROPORSI]]*VLOOKUP(Target_AM[[#This Row],[NIPNAS]],Target_CC[],COLUMN(AT$2)+9,0)</f>
        <v>0</v>
      </c>
      <c r="BI638" s="22">
        <f>Target_AM[[#This Row],[PROPORSI]]*VLOOKUP(Target_AM[[#This Row],[NIPNAS]],Target_CC[],COLUMN(AU$2)+9,0)</f>
        <v>0</v>
      </c>
      <c r="BJ638" s="22">
        <f>Target_AM[[#This Row],[PROPORSI]]*VLOOKUP(Target_AM[[#This Row],[NIPNAS]],Target_CC[],COLUMN(AV$2)+9,0)</f>
        <v>0</v>
      </c>
      <c r="BK638" s="22">
        <f>Target_AM[[#This Row],[PROPORSI]]*VLOOKUP(Target_AM[[#This Row],[NIPNAS]],Target_CC[],COLUMN(AW$2)+9,0)</f>
        <v>0</v>
      </c>
      <c r="BL638" s="22">
        <f>Target_AM[[#This Row],[PROPORSI]]*VLOOKUP(Target_AM[[#This Row],[NIPNAS]],Target_CC[],COLUMN(AX$2)+9,0)</f>
        <v>0</v>
      </c>
      <c r="BM638" s="22">
        <f>Target_AM[[#This Row],[PROPORSI]]*VLOOKUP(Target_AM[[#This Row],[NIPNAS]],Target_CC[],COLUMN(AY$2)+9,0)</f>
        <v>0</v>
      </c>
      <c r="BN638" s="22">
        <f>Target_AM[[#This Row],[PROPORSI]]*VLOOKUP(Target_AM[[#This Row],[NIPNAS]],Target_CC[],COLUMN(AZ$2)+9,0)</f>
        <v>0</v>
      </c>
      <c r="BO638" s="22">
        <f>Target_AM[[#This Row],[PROPORSI]]*VLOOKUP(Target_AM[[#This Row],[NIPNAS]],Target_CC[],COLUMN(BA$2)+9,0)</f>
        <v>45390246</v>
      </c>
      <c r="BP638" s="22">
        <f>Target_AM[[#This Row],[PROPORSI]]*VLOOKUP(Target_AM[[#This Row],[NIPNAS]],Target_CC[],COLUMN(BB$2)+9,0)</f>
        <v>83961523</v>
      </c>
      <c r="BQ638" s="22">
        <f>Target_AM[[#This Row],[PROPORSI]]*VLOOKUP(Target_AM[[#This Row],[NIPNAS]],Target_CC[],COLUMN(BC$2)+9,0)</f>
        <v>63214338</v>
      </c>
      <c r="BR638" s="22">
        <f>Target_AM[[#This Row],[PROPORSI]]*VLOOKUP(Target_AM[[#This Row],[NIPNAS]],Target_CC[],COLUMN(BD$2)+9,0)</f>
        <v>61995198.399999999</v>
      </c>
      <c r="BS638" s="22">
        <f>Target_AM[[#This Row],[PROPORSI]]*VLOOKUP(Target_AM[[#This Row],[NIPNAS]],Target_CC[],COLUMN(BE$2)+9,0)</f>
        <v>61995198.399999999</v>
      </c>
      <c r="BT638" s="22">
        <f>Target_AM[[#This Row],[PROPORSI]]*VLOOKUP(Target_AM[[#This Row],[NIPNAS]],Target_CC[],COLUMN(BF$2)+9,0)</f>
        <v>61995198.399999999</v>
      </c>
      <c r="BU638" s="22">
        <f>Target_AM[[#This Row],[PROPORSI]]*VLOOKUP(Target_AM[[#This Row],[NIPNAS]],Target_CC[],COLUMN(BG$2)+9,0)</f>
        <v>61995198.399999999</v>
      </c>
      <c r="BV638" s="22">
        <f>Target_AM[[#This Row],[PROPORSI]]*VLOOKUP(Target_AM[[#This Row],[NIPNAS]],Target_CC[],COLUMN(BH$2)+9,0)</f>
        <v>61995198.399999999</v>
      </c>
      <c r="BW638" s="22">
        <f>Target_AM[[#This Row],[PROPORSI]]*VLOOKUP(Target_AM[[#This Row],[NIPNAS]],Target_CC[],COLUMN(BI$2)+9,0)</f>
        <v>61995198.399999999</v>
      </c>
      <c r="BX638" s="22">
        <f>Target_AM[[#This Row],[PROPORSI]]*VLOOKUP(Target_AM[[#This Row],[NIPNAS]],Target_CC[],COLUMN(BJ$2)+9,0)</f>
        <v>61995198.399999999</v>
      </c>
      <c r="BY638" s="22">
        <f>Target_AM[[#This Row],[PROPORSI]]*VLOOKUP(Target_AM[[#This Row],[NIPNAS]],Target_CC[],COLUMN(BK$2)+9,0)</f>
        <v>61995198.399999999</v>
      </c>
      <c r="BZ638" s="22">
        <f>Target_AM[[#This Row],[PROPORSI]]*VLOOKUP(Target_AM[[#This Row],[NIPNAS]],Target_CC[],COLUMN(BL$2)+9,0)</f>
        <v>61995198.399999999</v>
      </c>
      <c r="CA638" s="22">
        <f>Target_AM[[#This Row],[PROPORSI]]*VLOOKUP(Target_AM[[#This Row],[NIPNAS]],Target_CC[],COLUMN(BM$2)+9,0)</f>
        <v>750522892.5999999</v>
      </c>
      <c r="CB638" s="22">
        <f>Target_AM[[#This Row],[PROPORSI]]*VLOOKUP(Target_AM[[#This Row],[NIPNAS]],Target_CC[],COLUMN(BN$2)+9,0)</f>
        <v>6319332</v>
      </c>
      <c r="CC638" s="22">
        <f>Target_AM[[#This Row],[PROPORSI]]*VLOOKUP(Target_AM[[#This Row],[NIPNAS]],Target_CC[],COLUMN(BO$2)+9,0)</f>
        <v>45481957</v>
      </c>
      <c r="CD638" s="22">
        <f>Target_AM[[#This Row],[PROPORSI]]*VLOOKUP(Target_AM[[#This Row],[NIPNAS]],Target_CC[],COLUMN(BP$2)+9,0)</f>
        <v>24382792</v>
      </c>
      <c r="CE638" s="22">
        <f>Target_AM[[#This Row],[PROPORSI]]*VLOOKUP(Target_AM[[#This Row],[NIPNAS]],Target_CC[],COLUMN(BQ$2)+9,0)</f>
        <v>23163652.399999999</v>
      </c>
      <c r="CF638" s="22">
        <f>Target_AM[[#This Row],[PROPORSI]]*VLOOKUP(Target_AM[[#This Row],[NIPNAS]],Target_CC[],COLUMN(BR$2)+9,0)</f>
        <v>23163652.399999999</v>
      </c>
      <c r="CG638" s="22">
        <f>Target_AM[[#This Row],[PROPORSI]]*VLOOKUP(Target_AM[[#This Row],[NIPNAS]],Target_CC[],COLUMN(BS$2)+9,0)</f>
        <v>23163652.399999999</v>
      </c>
      <c r="CH638" s="22">
        <f>Target_AM[[#This Row],[PROPORSI]]*VLOOKUP(Target_AM[[#This Row],[NIPNAS]],Target_CC[],COLUMN(BT$2)+9,0)</f>
        <v>23163652.399999999</v>
      </c>
      <c r="CI638" s="22">
        <f>Target_AM[[#This Row],[PROPORSI]]*VLOOKUP(Target_AM[[#This Row],[NIPNAS]],Target_CC[],COLUMN(BU$2)+9,0)</f>
        <v>23163652.399999999</v>
      </c>
      <c r="CJ638" s="22">
        <f>Target_AM[[#This Row],[PROPORSI]]*VLOOKUP(Target_AM[[#This Row],[NIPNAS]],Target_CC[],COLUMN(BV$2)+9,0)</f>
        <v>23163652.399999999</v>
      </c>
      <c r="CK638" s="22">
        <f>Target_AM[[#This Row],[PROPORSI]]*VLOOKUP(Target_AM[[#This Row],[NIPNAS]],Target_CC[],COLUMN(BW$2)+9,0)</f>
        <v>23163652.399999999</v>
      </c>
      <c r="CL638" s="22">
        <f>Target_AM[[#This Row],[PROPORSI]]*VLOOKUP(Target_AM[[#This Row],[NIPNAS]],Target_CC[],COLUMN(BX$2)+9,0)</f>
        <v>23163652.399999999</v>
      </c>
      <c r="CM638" s="22">
        <f>Target_AM[[#This Row],[PROPORSI]]*VLOOKUP(Target_AM[[#This Row],[NIPNAS]],Target_CC[],COLUMN(BY$2)+9,0)</f>
        <v>23163652.399999999</v>
      </c>
      <c r="CN638" s="22">
        <f>Target_AM[[#This Row],[PROPORSI]]*VLOOKUP(Target_AM[[#This Row],[NIPNAS]],Target_CC[],COLUMN(BZ$2)+9,0)</f>
        <v>284656952.60000002</v>
      </c>
      <c r="CO638" s="22">
        <f>Target_AM[[#This Row],[PROPORSI]]*VLOOKUP(Target_AM[[#This Row],[NIPNAS]],Target_CC[],COLUMN(CA$2)+9,0)</f>
        <v>38770914</v>
      </c>
      <c r="CP638" s="22">
        <f>Target_AM[[#This Row],[PROPORSI]]*VLOOKUP(Target_AM[[#This Row],[NIPNAS]],Target_CC[],COLUMN(CB$2)+9,0)</f>
        <v>38479566</v>
      </c>
      <c r="CQ638" s="22">
        <f>Target_AM[[#This Row],[PROPORSI]]*VLOOKUP(Target_AM[[#This Row],[NIPNAS]],Target_CC[],COLUMN(CC$2)+9,0)</f>
        <v>38831546</v>
      </c>
      <c r="CR638" s="22">
        <f>Target_AM[[#This Row],[PROPORSI]]*VLOOKUP(Target_AM[[#This Row],[NIPNAS]],Target_CC[],COLUMN(CD$2)+9,0)</f>
        <v>38831546</v>
      </c>
      <c r="CS638" s="22">
        <f>Target_AM[[#This Row],[PROPORSI]]*VLOOKUP(Target_AM[[#This Row],[NIPNAS]],Target_CC[],COLUMN(CE$2)+9,0)</f>
        <v>38831546</v>
      </c>
      <c r="CT638" s="22">
        <f>Target_AM[[#This Row],[PROPORSI]]*VLOOKUP(Target_AM[[#This Row],[NIPNAS]],Target_CC[],COLUMN(CF$2)+9,0)</f>
        <v>38831546</v>
      </c>
      <c r="CU638" s="22">
        <f>Target_AM[[#This Row],[PROPORSI]]*VLOOKUP(Target_AM[[#This Row],[NIPNAS]],Target_CC[],COLUMN(CG$2)+9,0)</f>
        <v>38831546</v>
      </c>
      <c r="CV638" s="22">
        <f>Target_AM[[#This Row],[PROPORSI]]*VLOOKUP(Target_AM[[#This Row],[NIPNAS]],Target_CC[],COLUMN(CH$2)+9,0)</f>
        <v>38831546</v>
      </c>
      <c r="CW638" s="22">
        <f>Target_AM[[#This Row],[PROPORSI]]*VLOOKUP(Target_AM[[#This Row],[NIPNAS]],Target_CC[],COLUMN(CI$2)+9,0)</f>
        <v>38831546</v>
      </c>
      <c r="CX638" s="22">
        <f>Target_AM[[#This Row],[PROPORSI]]*VLOOKUP(Target_AM[[#This Row],[NIPNAS]],Target_CC[],COLUMN(CJ$2)+9,0)</f>
        <v>38831546</v>
      </c>
      <c r="CY638" s="22">
        <f>Target_AM[[#This Row],[PROPORSI]]*VLOOKUP(Target_AM[[#This Row],[NIPNAS]],Target_CC[],COLUMN(CK$2)+9,0)</f>
        <v>38831546</v>
      </c>
      <c r="CZ638" s="22">
        <f>Target_AM[[#This Row],[PROPORSI]]*VLOOKUP(Target_AM[[#This Row],[NIPNAS]],Target_CC[],COLUMN(CL$2)+9,0)</f>
        <v>38831546</v>
      </c>
      <c r="DA638" s="22">
        <f>Target_AM[[#This Row],[PROPORSI]]*VLOOKUP(Target_AM[[#This Row],[NIPNAS]],Target_CC[],COLUMN(CM$2)+9,0)</f>
        <v>465565940</v>
      </c>
      <c r="DB638" s="22">
        <f>Target_AM[[#This Row],[PROPORSI]]*VLOOKUP(Target_AM[[#This Row],[NIPNAS]],Target_CC[],COLUMN(CN$2)+9,0)</f>
        <v>0</v>
      </c>
      <c r="DC638" s="22">
        <f>Target_AM[[#This Row],[PROPORSI]]*VLOOKUP(Target_AM[[#This Row],[NIPNAS]],Target_CC[],COLUMN(CO$2)+9,0)</f>
        <v>0</v>
      </c>
      <c r="DD638" s="22">
        <f>Target_AM[[#This Row],[PROPORSI]]*VLOOKUP(Target_AM[[#This Row],[NIPNAS]],Target_CC[],COLUMN(CP$2)+9,0)</f>
        <v>6686792</v>
      </c>
      <c r="DE638" s="22">
        <f>Target_AM[[#This Row],[PROPORSI]]*VLOOKUP(Target_AM[[#This Row],[NIPNAS]],Target_CC[],COLUMN(CQ$2)+9,0)</f>
        <v>0</v>
      </c>
      <c r="DF638" s="22">
        <f>Target_AM[[#This Row],[PROPORSI]]*VLOOKUP(Target_AM[[#This Row],[NIPNAS]],Target_CC[],COLUMN(CR$2)+9,0)</f>
        <v>0</v>
      </c>
      <c r="DG638" s="22">
        <f>Target_AM[[#This Row],[PROPORSI]]*VLOOKUP(Target_AM[[#This Row],[NIPNAS]],Target_CC[],COLUMN(CS$2)+9,0)</f>
        <v>0</v>
      </c>
      <c r="DH638" s="22">
        <f>Target_AM[[#This Row],[PROPORSI]]*VLOOKUP(Target_AM[[#This Row],[NIPNAS]],Target_CC[],COLUMN(CT$2)+9,0)</f>
        <v>0</v>
      </c>
      <c r="DI638" s="22">
        <f>Target_AM[[#This Row],[PROPORSI]]*VLOOKUP(Target_AM[[#This Row],[NIPNAS]],Target_CC[],COLUMN(CU$2)+9,0)</f>
        <v>0</v>
      </c>
      <c r="DJ638" s="22">
        <f>Target_AM[[#This Row],[PROPORSI]]*VLOOKUP(Target_AM[[#This Row],[NIPNAS]],Target_CC[],COLUMN(CV$2)+9,0)</f>
        <v>0</v>
      </c>
      <c r="DK638" s="22">
        <f>Target_AM[[#This Row],[PROPORSI]]*VLOOKUP(Target_AM[[#This Row],[NIPNAS]],Target_CC[],COLUMN(CW$2)+9,0)</f>
        <v>0</v>
      </c>
      <c r="DL638" s="22">
        <f>Target_AM[[#This Row],[PROPORSI]]*VLOOKUP(Target_AM[[#This Row],[NIPNAS]],Target_CC[],COLUMN(CX$2)+9,0)</f>
        <v>0</v>
      </c>
      <c r="DM638" s="22">
        <f>Target_AM[[#This Row],[PROPORSI]]*VLOOKUP(Target_AM[[#This Row],[NIPNAS]],Target_CC[],COLUMN(CY$2)+9,0)</f>
        <v>0</v>
      </c>
      <c r="DN638" s="22">
        <f>Target_AM[[#This Row],[PROPORSI]]*VLOOKUP(Target_AM[[#This Row],[NIPNAS]],Target_CC[],COLUMN(CZ$2)+9,0)</f>
        <v>6686792</v>
      </c>
      <c r="DO638" s="22">
        <f>Target_AM[[#This Row],[PROPORSI]]*VLOOKUP(Target_AM[[#This Row],[NIPNAS]],Target_CC[],COLUMN(DA$2)+9,0)</f>
        <v>0</v>
      </c>
      <c r="DP638" s="22">
        <f>Target_AM[[#This Row],[PROPORSI]]*VLOOKUP(Target_AM[[#This Row],[NIPNAS]],Target_CC[],COLUMN(DB$2)+9,0)</f>
        <v>0</v>
      </c>
      <c r="DQ638" s="22">
        <f>Target_AM[[#This Row],[PROPORSI]]*VLOOKUP(Target_AM[[#This Row],[NIPNAS]],Target_CC[],COLUMN(DC$2)+9,0)</f>
        <v>0</v>
      </c>
      <c r="DR638" s="22">
        <f>Target_AM[[#This Row],[PROPORSI]]*VLOOKUP(Target_AM[[#This Row],[NIPNAS]],Target_CC[],COLUMN(DD$2)+9,0)</f>
        <v>0</v>
      </c>
      <c r="DS638" s="22">
        <f>Target_AM[[#This Row],[PROPORSI]]*VLOOKUP(Target_AM[[#This Row],[NIPNAS]],Target_CC[],COLUMN(DE$2)+9,0)</f>
        <v>0</v>
      </c>
      <c r="DT638" s="22">
        <f>Target_AM[[#This Row],[PROPORSI]]*VLOOKUP(Target_AM[[#This Row],[NIPNAS]],Target_CC[],COLUMN(DF$2)+9,0)</f>
        <v>0</v>
      </c>
      <c r="DU638" s="22">
        <f>Target_AM[[#This Row],[PROPORSI]]*VLOOKUP(Target_AM[[#This Row],[NIPNAS]],Target_CC[],COLUMN(DG$2)+9,0)</f>
        <v>0</v>
      </c>
      <c r="DV638" s="22">
        <f>Target_AM[[#This Row],[PROPORSI]]*VLOOKUP(Target_AM[[#This Row],[NIPNAS]],Target_CC[],COLUMN(DH$2)+9,0)</f>
        <v>0</v>
      </c>
      <c r="DW638" s="22">
        <f>Target_AM[[#This Row],[PROPORSI]]*VLOOKUP(Target_AM[[#This Row],[NIPNAS]],Target_CC[],COLUMN(DI$2)+9,0)</f>
        <v>0</v>
      </c>
      <c r="DX638" s="22">
        <f>Target_AM[[#This Row],[PROPORSI]]*VLOOKUP(Target_AM[[#This Row],[NIPNAS]],Target_CC[],COLUMN(DJ$2)+9,0)</f>
        <v>0</v>
      </c>
      <c r="DY638" s="22">
        <f>Target_AM[[#This Row],[PROPORSI]]*VLOOKUP(Target_AM[[#This Row],[NIPNAS]],Target_CC[],COLUMN(DK$2)+9,0)</f>
        <v>0</v>
      </c>
      <c r="DZ638" s="22">
        <f>Target_AM[[#This Row],[PROPORSI]]*VLOOKUP(Target_AM[[#This Row],[NIPNAS]],Target_CC[],COLUMN(DL$2)+9,0)</f>
        <v>0</v>
      </c>
      <c r="EA638" s="22">
        <f>Target_AM[[#This Row],[PROPORSI]]*VLOOKUP(Target_AM[[#This Row],[NIPNAS]],Target_CC[],COLUMN(DM$2)+9,0)</f>
        <v>0</v>
      </c>
    </row>
    <row r="639" spans="2:131" x14ac:dyDescent="0.3">
      <c r="B639">
        <v>405270</v>
      </c>
      <c r="C639" t="s">
        <v>1014</v>
      </c>
      <c r="D639">
        <v>1</v>
      </c>
      <c r="E639" s="8">
        <v>45658</v>
      </c>
      <c r="F639">
        <v>76510248</v>
      </c>
      <c r="G639" t="s">
        <v>204</v>
      </c>
      <c r="J639" t="s">
        <v>1081</v>
      </c>
      <c r="K639" t="s">
        <v>25</v>
      </c>
      <c r="L639" t="s">
        <v>159</v>
      </c>
      <c r="M639" t="s">
        <v>31</v>
      </c>
      <c r="N639" s="23">
        <f>Target_AM[[#This Row],[PROPORSI]]*VLOOKUP(Target_AM[[#This Row],[NIPNAS]],Target_CC[],9,0)</f>
        <v>1321201768.7194724</v>
      </c>
      <c r="O639" s="22">
        <f>Target_AM[[#This Row],[PROPORSI]]*VLOOKUP(Target_AM[[#This Row],[NIPNAS]],Target_CC[],COLUMN(A$2)+9,0)</f>
        <v>38653459.113066159</v>
      </c>
      <c r="P639" s="22">
        <f>Target_AM[[#This Row],[PROPORSI]]*VLOOKUP(Target_AM[[#This Row],[NIPNAS]],Target_CC[],COLUMN(B$2)+9,0)</f>
        <v>57424452.80253385</v>
      </c>
      <c r="Q639" s="22">
        <f>Target_AM[[#This Row],[PROPORSI]]*VLOOKUP(Target_AM[[#This Row],[NIPNAS]],Target_CC[],COLUMN(C$2)+9,0)</f>
        <v>43366359.672714584</v>
      </c>
      <c r="R639" s="22">
        <f>Target_AM[[#This Row],[PROPORSI]]*VLOOKUP(Target_AM[[#This Row],[NIPNAS]],Target_CC[],COLUMN(D$2)+9,0)</f>
        <v>130779324.86483389</v>
      </c>
      <c r="S639" s="22">
        <f>Target_AM[[#This Row],[PROPORSI]]*VLOOKUP(Target_AM[[#This Row],[NIPNAS]],Target_CC[],COLUMN(E$2)+9,0)</f>
        <v>48448688.653616361</v>
      </c>
      <c r="T639" s="22">
        <f>Target_AM[[#This Row],[PROPORSI]]*VLOOKUP(Target_AM[[#This Row],[NIPNAS]],Target_CC[],COLUMN(F$2)+9,0)</f>
        <v>36313588.878950812</v>
      </c>
      <c r="U639" s="22">
        <f>Target_AM[[#This Row],[PROPORSI]]*VLOOKUP(Target_AM[[#This Row],[NIPNAS]],Target_CC[],COLUMN(G$2)+9,0)</f>
        <v>65099358.35108301</v>
      </c>
      <c r="V639" s="22">
        <f>Target_AM[[#This Row],[PROPORSI]]*VLOOKUP(Target_AM[[#This Row],[NIPNAS]],Target_CC[],COLUMN(H$2)+9,0)</f>
        <v>118612696.3233328</v>
      </c>
      <c r="W639" s="22">
        <f>Target_AM[[#This Row],[PROPORSI]]*VLOOKUP(Target_AM[[#This Row],[NIPNAS]],Target_CC[],COLUMN(I$2)+9,0)</f>
        <v>35598806.076900668</v>
      </c>
      <c r="X639" s="22">
        <f>Target_AM[[#This Row],[PROPORSI]]*VLOOKUP(Target_AM[[#This Row],[NIPNAS]],Target_CC[],COLUMN(J$2)+9,0)</f>
        <v>48123099.893122651</v>
      </c>
      <c r="Y639" s="22">
        <f>Target_AM[[#This Row],[PROPORSI]]*VLOOKUP(Target_AM[[#This Row],[NIPNAS]],Target_CC[],COLUMN(K$2)+9,0)</f>
        <v>83038050.246539667</v>
      </c>
      <c r="Z639" s="22">
        <f>Target_AM[[#This Row],[PROPORSI]]*VLOOKUP(Target_AM[[#This Row],[NIPNAS]],Target_CC[],COLUMN(L$2)+9,0)</f>
        <v>35691285.566160165</v>
      </c>
      <c r="AA639" s="22">
        <f>Target_AM[[#This Row],[PROPORSI]]*VLOOKUP(Target_AM[[#This Row],[NIPNAS]],Target_CC[],COLUMN(M$2)+9,0)</f>
        <v>741149170.44285476</v>
      </c>
      <c r="AB639" s="22">
        <f>Target_AM[[#This Row],[PROPORSI]]*VLOOKUP(Target_AM[[#This Row],[NIPNAS]],Target_CC[],COLUMN(N$2)+9,0)</f>
        <v>412060.62334877253</v>
      </c>
      <c r="AC639" s="22">
        <f>Target_AM[[#This Row],[PROPORSI]]*VLOOKUP(Target_AM[[#This Row],[NIPNAS]],Target_CC[],COLUMN(O$2)+9,0)</f>
        <v>2395479.5795684978</v>
      </c>
      <c r="AD639" s="22">
        <f>Target_AM[[#This Row],[PROPORSI]]*VLOOKUP(Target_AM[[#This Row],[NIPNAS]],Target_CC[],COLUMN(P$2)+9,0)</f>
        <v>1577071.6505598947</v>
      </c>
      <c r="AE639" s="22">
        <f>Target_AM[[#This Row],[PROPORSI]]*VLOOKUP(Target_AM[[#This Row],[NIPNAS]],Target_CC[],COLUMN(Q$2)+9,0)</f>
        <v>16534130.339621246</v>
      </c>
      <c r="AF639" s="22">
        <f>Target_AM[[#This Row],[PROPORSI]]*VLOOKUP(Target_AM[[#This Row],[NIPNAS]],Target_CC[],COLUMN(R$2)+9,0)</f>
        <v>5351005.2931012437</v>
      </c>
      <c r="AG639" s="22">
        <f>Target_AM[[#This Row],[PROPORSI]]*VLOOKUP(Target_AM[[#This Row],[NIPNAS]],Target_CC[],COLUMN(S$2)+9,0)</f>
        <v>5500955.3992336467</v>
      </c>
      <c r="AH639" s="22">
        <f>Target_AM[[#This Row],[PROPORSI]]*VLOOKUP(Target_AM[[#This Row],[NIPNAS]],Target_CC[],COLUMN(T$2)+9,0)</f>
        <v>10796155.972874776</v>
      </c>
      <c r="AI639" s="22">
        <f>Target_AM[[#This Row],[PROPORSI]]*VLOOKUP(Target_AM[[#This Row],[NIPNAS]],Target_CC[],COLUMN(U$2)+9,0)</f>
        <v>20873405.667685285</v>
      </c>
      <c r="AJ639" s="22">
        <f>Target_AM[[#This Row],[PROPORSI]]*VLOOKUP(Target_AM[[#This Row],[NIPNAS]],Target_CC[],COLUMN(V$2)+9,0)</f>
        <v>6504294.733405821</v>
      </c>
      <c r="AK639" s="22">
        <f>Target_AM[[#This Row],[PROPORSI]]*VLOOKUP(Target_AM[[#This Row],[NIPNAS]],Target_CC[],COLUMN(W$2)+9,0)</f>
        <v>5610523.5971027762</v>
      </c>
      <c r="AL639" s="22">
        <f>Target_AM[[#This Row],[PROPORSI]]*VLOOKUP(Target_AM[[#This Row],[NIPNAS]],Target_CC[],COLUMN(X$2)+9,0)</f>
        <v>9684093.5069078058</v>
      </c>
      <c r="AM639" s="22">
        <f>Target_AM[[#This Row],[PROPORSI]]*VLOOKUP(Target_AM[[#This Row],[NIPNAS]],Target_CC[],COLUMN(Y$2)+9,0)</f>
        <v>4767592.0604850352</v>
      </c>
      <c r="AN639" s="22">
        <f>Target_AM[[#This Row],[PROPORSI]]*VLOOKUP(Target_AM[[#This Row],[NIPNAS]],Target_CC[],COLUMN(Z$2)+9,0)</f>
        <v>90006768.423894793</v>
      </c>
      <c r="AO639" s="22">
        <f>Target_AM[[#This Row],[PROPORSI]]*VLOOKUP(Target_AM[[#This Row],[NIPNAS]],Target_CC[],COLUMN(AA$2)+9,0)</f>
        <v>39065519.736414932</v>
      </c>
      <c r="AP639" s="22">
        <f>Target_AM[[#This Row],[PROPORSI]]*VLOOKUP(Target_AM[[#This Row],[NIPNAS]],Target_CC[],COLUMN(AB$2)+9,0)</f>
        <v>59819932.382102348</v>
      </c>
      <c r="AQ639" s="22">
        <f>Target_AM[[#This Row],[PROPORSI]]*VLOOKUP(Target_AM[[#This Row],[NIPNAS]],Target_CC[],COLUMN(AC$2)+9,0)</f>
        <v>44943431.323274478</v>
      </c>
      <c r="AR639" s="22">
        <f>Target_AM[[#This Row],[PROPORSI]]*VLOOKUP(Target_AM[[#This Row],[NIPNAS]],Target_CC[],COLUMN(AD$2)+9,0)</f>
        <v>147313455.20445514</v>
      </c>
      <c r="AS639" s="22">
        <f>Target_AM[[#This Row],[PROPORSI]]*VLOOKUP(Target_AM[[#This Row],[NIPNAS]],Target_CC[],COLUMN(AE$2)+9,0)</f>
        <v>53799693.946717605</v>
      </c>
      <c r="AT639" s="22">
        <f>Target_AM[[#This Row],[PROPORSI]]*VLOOKUP(Target_AM[[#This Row],[NIPNAS]],Target_CC[],COLUMN(AF$2)+9,0)</f>
        <v>41814544.278184459</v>
      </c>
      <c r="AU639" s="22">
        <f>Target_AM[[#This Row],[PROPORSI]]*VLOOKUP(Target_AM[[#This Row],[NIPNAS]],Target_CC[],COLUMN(AG$2)+9,0)</f>
        <v>75895514.323957786</v>
      </c>
      <c r="AV639" s="22">
        <f>Target_AM[[#This Row],[PROPORSI]]*VLOOKUP(Target_AM[[#This Row],[NIPNAS]],Target_CC[],COLUMN(AH$2)+9,0)</f>
        <v>139486101.99101809</v>
      </c>
      <c r="AW639" s="22">
        <f>Target_AM[[#This Row],[PROPORSI]]*VLOOKUP(Target_AM[[#This Row],[NIPNAS]],Target_CC[],COLUMN(AI$2)+9,0)</f>
        <v>42103100.810306489</v>
      </c>
      <c r="AX639" s="22">
        <f>Target_AM[[#This Row],[PROPORSI]]*VLOOKUP(Target_AM[[#This Row],[NIPNAS]],Target_CC[],COLUMN(AJ$2)+9,0)</f>
        <v>53733623.490225427</v>
      </c>
      <c r="AY639" s="22">
        <f>Target_AM[[#This Row],[PROPORSI]]*VLOOKUP(Target_AM[[#This Row],[NIPNAS]],Target_CC[],COLUMN(AK$2)+9,0)</f>
        <v>92722143.753447473</v>
      </c>
      <c r="AZ639" s="22">
        <f>Target_AM[[#This Row],[PROPORSI]]*VLOOKUP(Target_AM[[#This Row],[NIPNAS]],Target_CC[],COLUMN(AL$2)+9,0)</f>
        <v>40458877.6266452</v>
      </c>
      <c r="BA639" s="22">
        <f>Target_AM[[#This Row],[PROPORSI]]*VLOOKUP(Target_AM[[#This Row],[NIPNAS]],Target_CC[],COLUMN(AM$2)+9,0)</f>
        <v>831155938.86674941</v>
      </c>
      <c r="BB639" s="22">
        <f>Target_AM[[#This Row],[PROPORSI]]*VLOOKUP(Target_AM[[#This Row],[NIPNAS]],Target_CC[],COLUMN(AN$2)+9,0)</f>
        <v>0</v>
      </c>
      <c r="BC639" s="22">
        <f>Target_AM[[#This Row],[PROPORSI]]*VLOOKUP(Target_AM[[#This Row],[NIPNAS]],Target_CC[],COLUMN(AO$2)+9,0)</f>
        <v>0</v>
      </c>
      <c r="BD639" s="22">
        <f>Target_AM[[#This Row],[PROPORSI]]*VLOOKUP(Target_AM[[#This Row],[NIPNAS]],Target_CC[],COLUMN(AP$2)+9,0)</f>
        <v>0</v>
      </c>
      <c r="BE639" s="22">
        <f>Target_AM[[#This Row],[PROPORSI]]*VLOOKUP(Target_AM[[#This Row],[NIPNAS]],Target_CC[],COLUMN(AQ$2)+9,0)</f>
        <v>0</v>
      </c>
      <c r="BF639" s="22">
        <f>Target_AM[[#This Row],[PROPORSI]]*VLOOKUP(Target_AM[[#This Row],[NIPNAS]],Target_CC[],COLUMN(AR$2)+9,0)</f>
        <v>0</v>
      </c>
      <c r="BG639" s="22">
        <f>Target_AM[[#This Row],[PROPORSI]]*VLOOKUP(Target_AM[[#This Row],[NIPNAS]],Target_CC[],COLUMN(AS$2)+9,0)</f>
        <v>0</v>
      </c>
      <c r="BH639" s="22">
        <f>Target_AM[[#This Row],[PROPORSI]]*VLOOKUP(Target_AM[[#This Row],[NIPNAS]],Target_CC[],COLUMN(AT$2)+9,0)</f>
        <v>0</v>
      </c>
      <c r="BI639" s="22">
        <f>Target_AM[[#This Row],[PROPORSI]]*VLOOKUP(Target_AM[[#This Row],[NIPNAS]],Target_CC[],COLUMN(AU$2)+9,0)</f>
        <v>0</v>
      </c>
      <c r="BJ639" s="22">
        <f>Target_AM[[#This Row],[PROPORSI]]*VLOOKUP(Target_AM[[#This Row],[NIPNAS]],Target_CC[],COLUMN(AV$2)+9,0)</f>
        <v>0</v>
      </c>
      <c r="BK639" s="22">
        <f>Target_AM[[#This Row],[PROPORSI]]*VLOOKUP(Target_AM[[#This Row],[NIPNAS]],Target_CC[],COLUMN(AW$2)+9,0)</f>
        <v>0</v>
      </c>
      <c r="BL639" s="22">
        <f>Target_AM[[#This Row],[PROPORSI]]*VLOOKUP(Target_AM[[#This Row],[NIPNAS]],Target_CC[],COLUMN(AX$2)+9,0)</f>
        <v>0</v>
      </c>
      <c r="BM639" s="22">
        <f>Target_AM[[#This Row],[PROPORSI]]*VLOOKUP(Target_AM[[#This Row],[NIPNAS]],Target_CC[],COLUMN(AY$2)+9,0)</f>
        <v>0</v>
      </c>
      <c r="BN639" s="22">
        <f>Target_AM[[#This Row],[PROPORSI]]*VLOOKUP(Target_AM[[#This Row],[NIPNAS]],Target_CC[],COLUMN(AZ$2)+9,0)</f>
        <v>0</v>
      </c>
      <c r="BO639" s="22">
        <f>Target_AM[[#This Row],[PROPORSI]]*VLOOKUP(Target_AM[[#This Row],[NIPNAS]],Target_CC[],COLUMN(BA$2)+9,0)</f>
        <v>68661438</v>
      </c>
      <c r="BP639" s="22">
        <f>Target_AM[[#This Row],[PROPORSI]]*VLOOKUP(Target_AM[[#This Row],[NIPNAS]],Target_CC[],COLUMN(BB$2)+9,0)</f>
        <v>66469894</v>
      </c>
      <c r="BQ639" s="22">
        <f>Target_AM[[#This Row],[PROPORSI]]*VLOOKUP(Target_AM[[#This Row],[NIPNAS]],Target_CC[],COLUMN(BC$2)+9,0)</f>
        <v>64653411</v>
      </c>
      <c r="BR639" s="22">
        <f>Target_AM[[#This Row],[PROPORSI]]*VLOOKUP(Target_AM[[#This Row],[NIPNAS]],Target_CC[],COLUMN(BD$2)+9,0)</f>
        <v>63748415.899999999</v>
      </c>
      <c r="BS639" s="22">
        <f>Target_AM[[#This Row],[PROPORSI]]*VLOOKUP(Target_AM[[#This Row],[NIPNAS]],Target_CC[],COLUMN(BE$2)+9,0)</f>
        <v>63748415.899999999</v>
      </c>
      <c r="BT639" s="22">
        <f>Target_AM[[#This Row],[PROPORSI]]*VLOOKUP(Target_AM[[#This Row],[NIPNAS]],Target_CC[],COLUMN(BF$2)+9,0)</f>
        <v>63748415.899999999</v>
      </c>
      <c r="BU639" s="22">
        <f>Target_AM[[#This Row],[PROPORSI]]*VLOOKUP(Target_AM[[#This Row],[NIPNAS]],Target_CC[],COLUMN(BG$2)+9,0)</f>
        <v>63748415.899999999</v>
      </c>
      <c r="BV639" s="22">
        <f>Target_AM[[#This Row],[PROPORSI]]*VLOOKUP(Target_AM[[#This Row],[NIPNAS]],Target_CC[],COLUMN(BH$2)+9,0)</f>
        <v>63748415.899999999</v>
      </c>
      <c r="BW639" s="22">
        <f>Target_AM[[#This Row],[PROPORSI]]*VLOOKUP(Target_AM[[#This Row],[NIPNAS]],Target_CC[],COLUMN(BI$2)+9,0)</f>
        <v>63748415.899999999</v>
      </c>
      <c r="BX639" s="22">
        <f>Target_AM[[#This Row],[PROPORSI]]*VLOOKUP(Target_AM[[#This Row],[NIPNAS]],Target_CC[],COLUMN(BJ$2)+9,0)</f>
        <v>63748415.899999999</v>
      </c>
      <c r="BY639" s="22">
        <f>Target_AM[[#This Row],[PROPORSI]]*VLOOKUP(Target_AM[[#This Row],[NIPNAS]],Target_CC[],COLUMN(BK$2)+9,0)</f>
        <v>63748415.899999999</v>
      </c>
      <c r="BZ639" s="22">
        <f>Target_AM[[#This Row],[PROPORSI]]*VLOOKUP(Target_AM[[#This Row],[NIPNAS]],Target_CC[],COLUMN(BL$2)+9,0)</f>
        <v>63748415.899999999</v>
      </c>
      <c r="CA639" s="22">
        <f>Target_AM[[#This Row],[PROPORSI]]*VLOOKUP(Target_AM[[#This Row],[NIPNAS]],Target_CC[],COLUMN(BM$2)+9,0)</f>
        <v>773520486.0999999</v>
      </c>
      <c r="CB639" s="22">
        <f>Target_AM[[#This Row],[PROPORSI]]*VLOOKUP(Target_AM[[#This Row],[NIPNAS]],Target_CC[],COLUMN(BN$2)+9,0)</f>
        <v>17597346</v>
      </c>
      <c r="CC639" s="22">
        <f>Target_AM[[#This Row],[PROPORSI]]*VLOOKUP(Target_AM[[#This Row],[NIPNAS]],Target_CC[],COLUMN(BO$2)+9,0)</f>
        <v>18099902</v>
      </c>
      <c r="CD639" s="22">
        <f>Target_AM[[#This Row],[PROPORSI]]*VLOOKUP(Target_AM[[#This Row],[NIPNAS]],Target_CC[],COLUMN(BP$2)+9,0)</f>
        <v>18099902</v>
      </c>
      <c r="CE639" s="22">
        <f>Target_AM[[#This Row],[PROPORSI]]*VLOOKUP(Target_AM[[#This Row],[NIPNAS]],Target_CC[],COLUMN(BQ$2)+9,0)</f>
        <v>17194906.899999999</v>
      </c>
      <c r="CF639" s="22">
        <f>Target_AM[[#This Row],[PROPORSI]]*VLOOKUP(Target_AM[[#This Row],[NIPNAS]],Target_CC[],COLUMN(BR$2)+9,0)</f>
        <v>17194906.899999999</v>
      </c>
      <c r="CG639" s="22">
        <f>Target_AM[[#This Row],[PROPORSI]]*VLOOKUP(Target_AM[[#This Row],[NIPNAS]],Target_CC[],COLUMN(BS$2)+9,0)</f>
        <v>17194906.899999999</v>
      </c>
      <c r="CH639" s="22">
        <f>Target_AM[[#This Row],[PROPORSI]]*VLOOKUP(Target_AM[[#This Row],[NIPNAS]],Target_CC[],COLUMN(BT$2)+9,0)</f>
        <v>17194906.899999999</v>
      </c>
      <c r="CI639" s="22">
        <f>Target_AM[[#This Row],[PROPORSI]]*VLOOKUP(Target_AM[[#This Row],[NIPNAS]],Target_CC[],COLUMN(BU$2)+9,0)</f>
        <v>17194906.899999999</v>
      </c>
      <c r="CJ639" s="22">
        <f>Target_AM[[#This Row],[PROPORSI]]*VLOOKUP(Target_AM[[#This Row],[NIPNAS]],Target_CC[],COLUMN(BV$2)+9,0)</f>
        <v>17194906.899999999</v>
      </c>
      <c r="CK639" s="22">
        <f>Target_AM[[#This Row],[PROPORSI]]*VLOOKUP(Target_AM[[#This Row],[NIPNAS]],Target_CC[],COLUMN(BW$2)+9,0)</f>
        <v>17194906.899999999</v>
      </c>
      <c r="CL639" s="22">
        <f>Target_AM[[#This Row],[PROPORSI]]*VLOOKUP(Target_AM[[#This Row],[NIPNAS]],Target_CC[],COLUMN(BX$2)+9,0)</f>
        <v>17194906.899999999</v>
      </c>
      <c r="CM639" s="22">
        <f>Target_AM[[#This Row],[PROPORSI]]*VLOOKUP(Target_AM[[#This Row],[NIPNAS]],Target_CC[],COLUMN(BY$2)+9,0)</f>
        <v>17194906.899999999</v>
      </c>
      <c r="CN639" s="22">
        <f>Target_AM[[#This Row],[PROPORSI]]*VLOOKUP(Target_AM[[#This Row],[NIPNAS]],Target_CC[],COLUMN(BZ$2)+9,0)</f>
        <v>208551312.10000005</v>
      </c>
      <c r="CO639" s="22">
        <f>Target_AM[[#This Row],[PROPORSI]]*VLOOKUP(Target_AM[[#This Row],[NIPNAS]],Target_CC[],COLUMN(CA$2)+9,0)</f>
        <v>51064092</v>
      </c>
      <c r="CP639" s="22">
        <f>Target_AM[[#This Row],[PROPORSI]]*VLOOKUP(Target_AM[[#This Row],[NIPNAS]],Target_CC[],COLUMN(CB$2)+9,0)</f>
        <v>48369992</v>
      </c>
      <c r="CQ639" s="22">
        <f>Target_AM[[#This Row],[PROPORSI]]*VLOOKUP(Target_AM[[#This Row],[NIPNAS]],Target_CC[],COLUMN(CC$2)+9,0)</f>
        <v>46553509</v>
      </c>
      <c r="CR639" s="22">
        <f>Target_AM[[#This Row],[PROPORSI]]*VLOOKUP(Target_AM[[#This Row],[NIPNAS]],Target_CC[],COLUMN(CD$2)+9,0)</f>
        <v>46553509</v>
      </c>
      <c r="CS639" s="22">
        <f>Target_AM[[#This Row],[PROPORSI]]*VLOOKUP(Target_AM[[#This Row],[NIPNAS]],Target_CC[],COLUMN(CE$2)+9,0)</f>
        <v>46553509</v>
      </c>
      <c r="CT639" s="22">
        <f>Target_AM[[#This Row],[PROPORSI]]*VLOOKUP(Target_AM[[#This Row],[NIPNAS]],Target_CC[],COLUMN(CF$2)+9,0)</f>
        <v>46553509</v>
      </c>
      <c r="CU639" s="22">
        <f>Target_AM[[#This Row],[PROPORSI]]*VLOOKUP(Target_AM[[#This Row],[NIPNAS]],Target_CC[],COLUMN(CG$2)+9,0)</f>
        <v>46553509</v>
      </c>
      <c r="CV639" s="22">
        <f>Target_AM[[#This Row],[PROPORSI]]*VLOOKUP(Target_AM[[#This Row],[NIPNAS]],Target_CC[],COLUMN(CH$2)+9,0)</f>
        <v>46553509</v>
      </c>
      <c r="CW639" s="22">
        <f>Target_AM[[#This Row],[PROPORSI]]*VLOOKUP(Target_AM[[#This Row],[NIPNAS]],Target_CC[],COLUMN(CI$2)+9,0)</f>
        <v>46553509</v>
      </c>
      <c r="CX639" s="22">
        <f>Target_AM[[#This Row],[PROPORSI]]*VLOOKUP(Target_AM[[#This Row],[NIPNAS]],Target_CC[],COLUMN(CJ$2)+9,0)</f>
        <v>46553509</v>
      </c>
      <c r="CY639" s="22">
        <f>Target_AM[[#This Row],[PROPORSI]]*VLOOKUP(Target_AM[[#This Row],[NIPNAS]],Target_CC[],COLUMN(CK$2)+9,0)</f>
        <v>46553509</v>
      </c>
      <c r="CZ639" s="22">
        <f>Target_AM[[#This Row],[PROPORSI]]*VLOOKUP(Target_AM[[#This Row],[NIPNAS]],Target_CC[],COLUMN(CL$2)+9,0)</f>
        <v>46553509</v>
      </c>
      <c r="DA639" s="22">
        <f>Target_AM[[#This Row],[PROPORSI]]*VLOOKUP(Target_AM[[#This Row],[NIPNAS]],Target_CC[],COLUMN(CM$2)+9,0)</f>
        <v>564969174</v>
      </c>
      <c r="DB639" s="22">
        <f>Target_AM[[#This Row],[PROPORSI]]*VLOOKUP(Target_AM[[#This Row],[NIPNAS]],Target_CC[],COLUMN(CN$2)+9,0)</f>
        <v>0</v>
      </c>
      <c r="DC639" s="22">
        <f>Target_AM[[#This Row],[PROPORSI]]*VLOOKUP(Target_AM[[#This Row],[NIPNAS]],Target_CC[],COLUMN(CO$2)+9,0)</f>
        <v>0</v>
      </c>
      <c r="DD639" s="22">
        <f>Target_AM[[#This Row],[PROPORSI]]*VLOOKUP(Target_AM[[#This Row],[NIPNAS]],Target_CC[],COLUMN(CP$2)+9,0)</f>
        <v>0</v>
      </c>
      <c r="DE639" s="22">
        <f>Target_AM[[#This Row],[PROPORSI]]*VLOOKUP(Target_AM[[#This Row],[NIPNAS]],Target_CC[],COLUMN(CQ$2)+9,0)</f>
        <v>0</v>
      </c>
      <c r="DF639" s="22">
        <f>Target_AM[[#This Row],[PROPORSI]]*VLOOKUP(Target_AM[[#This Row],[NIPNAS]],Target_CC[],COLUMN(CR$2)+9,0)</f>
        <v>0</v>
      </c>
      <c r="DG639" s="22">
        <f>Target_AM[[#This Row],[PROPORSI]]*VLOOKUP(Target_AM[[#This Row],[NIPNAS]],Target_CC[],COLUMN(CS$2)+9,0)</f>
        <v>0</v>
      </c>
      <c r="DH639" s="22">
        <f>Target_AM[[#This Row],[PROPORSI]]*VLOOKUP(Target_AM[[#This Row],[NIPNAS]],Target_CC[],COLUMN(CT$2)+9,0)</f>
        <v>0</v>
      </c>
      <c r="DI639" s="22">
        <f>Target_AM[[#This Row],[PROPORSI]]*VLOOKUP(Target_AM[[#This Row],[NIPNAS]],Target_CC[],COLUMN(CU$2)+9,0)</f>
        <v>0</v>
      </c>
      <c r="DJ639" s="22">
        <f>Target_AM[[#This Row],[PROPORSI]]*VLOOKUP(Target_AM[[#This Row],[NIPNAS]],Target_CC[],COLUMN(CV$2)+9,0)</f>
        <v>0</v>
      </c>
      <c r="DK639" s="22">
        <f>Target_AM[[#This Row],[PROPORSI]]*VLOOKUP(Target_AM[[#This Row],[NIPNAS]],Target_CC[],COLUMN(CW$2)+9,0)</f>
        <v>0</v>
      </c>
      <c r="DL639" s="22">
        <f>Target_AM[[#This Row],[PROPORSI]]*VLOOKUP(Target_AM[[#This Row],[NIPNAS]],Target_CC[],COLUMN(CX$2)+9,0)</f>
        <v>0</v>
      </c>
      <c r="DM639" s="22">
        <f>Target_AM[[#This Row],[PROPORSI]]*VLOOKUP(Target_AM[[#This Row],[NIPNAS]],Target_CC[],COLUMN(CY$2)+9,0)</f>
        <v>0</v>
      </c>
      <c r="DN639" s="22">
        <f>Target_AM[[#This Row],[PROPORSI]]*VLOOKUP(Target_AM[[#This Row],[NIPNAS]],Target_CC[],COLUMN(CZ$2)+9,0)</f>
        <v>0</v>
      </c>
      <c r="DO639" s="22">
        <f>Target_AM[[#This Row],[PROPORSI]]*VLOOKUP(Target_AM[[#This Row],[NIPNAS]],Target_CC[],COLUMN(DA$2)+9,0)</f>
        <v>0</v>
      </c>
      <c r="DP639" s="22">
        <f>Target_AM[[#This Row],[PROPORSI]]*VLOOKUP(Target_AM[[#This Row],[NIPNAS]],Target_CC[],COLUMN(DB$2)+9,0)</f>
        <v>0</v>
      </c>
      <c r="DQ639" s="22">
        <f>Target_AM[[#This Row],[PROPORSI]]*VLOOKUP(Target_AM[[#This Row],[NIPNAS]],Target_CC[],COLUMN(DC$2)+9,0)</f>
        <v>0</v>
      </c>
      <c r="DR639" s="22">
        <f>Target_AM[[#This Row],[PROPORSI]]*VLOOKUP(Target_AM[[#This Row],[NIPNAS]],Target_CC[],COLUMN(DD$2)+9,0)</f>
        <v>0</v>
      </c>
      <c r="DS639" s="22">
        <f>Target_AM[[#This Row],[PROPORSI]]*VLOOKUP(Target_AM[[#This Row],[NIPNAS]],Target_CC[],COLUMN(DE$2)+9,0)</f>
        <v>0</v>
      </c>
      <c r="DT639" s="22">
        <f>Target_AM[[#This Row],[PROPORSI]]*VLOOKUP(Target_AM[[#This Row],[NIPNAS]],Target_CC[],COLUMN(DF$2)+9,0)</f>
        <v>0</v>
      </c>
      <c r="DU639" s="22">
        <f>Target_AM[[#This Row],[PROPORSI]]*VLOOKUP(Target_AM[[#This Row],[NIPNAS]],Target_CC[],COLUMN(DG$2)+9,0)</f>
        <v>0</v>
      </c>
      <c r="DV639" s="22">
        <f>Target_AM[[#This Row],[PROPORSI]]*VLOOKUP(Target_AM[[#This Row],[NIPNAS]],Target_CC[],COLUMN(DH$2)+9,0)</f>
        <v>0</v>
      </c>
      <c r="DW639" s="22">
        <f>Target_AM[[#This Row],[PROPORSI]]*VLOOKUP(Target_AM[[#This Row],[NIPNAS]],Target_CC[],COLUMN(DI$2)+9,0)</f>
        <v>0</v>
      </c>
      <c r="DX639" s="22">
        <f>Target_AM[[#This Row],[PROPORSI]]*VLOOKUP(Target_AM[[#This Row],[NIPNAS]],Target_CC[],COLUMN(DJ$2)+9,0)</f>
        <v>0</v>
      </c>
      <c r="DY639" s="22">
        <f>Target_AM[[#This Row],[PROPORSI]]*VLOOKUP(Target_AM[[#This Row],[NIPNAS]],Target_CC[],COLUMN(DK$2)+9,0)</f>
        <v>0</v>
      </c>
      <c r="DZ639" s="22">
        <f>Target_AM[[#This Row],[PROPORSI]]*VLOOKUP(Target_AM[[#This Row],[NIPNAS]],Target_CC[],COLUMN(DL$2)+9,0)</f>
        <v>0</v>
      </c>
      <c r="EA639" s="22">
        <f>Target_AM[[#This Row],[PROPORSI]]*VLOOKUP(Target_AM[[#This Row],[NIPNAS]],Target_CC[],COLUMN(DM$2)+9,0)</f>
        <v>0</v>
      </c>
    </row>
    <row r="640" spans="2:131" x14ac:dyDescent="0.3">
      <c r="B640">
        <v>403212</v>
      </c>
      <c r="C640" t="s">
        <v>998</v>
      </c>
      <c r="D640">
        <v>1</v>
      </c>
      <c r="E640" s="8">
        <v>45658</v>
      </c>
      <c r="F640">
        <v>76510249</v>
      </c>
      <c r="G640" t="s">
        <v>199</v>
      </c>
      <c r="J640" t="s">
        <v>1081</v>
      </c>
      <c r="K640" t="s">
        <v>21</v>
      </c>
      <c r="L640" t="s">
        <v>159</v>
      </c>
      <c r="M640" t="s">
        <v>31</v>
      </c>
      <c r="N640" s="23">
        <f>Target_AM[[#This Row],[PROPORSI]]*VLOOKUP(Target_AM[[#This Row],[NIPNAS]],Target_CC[],9,0)</f>
        <v>3492205215.2524943</v>
      </c>
      <c r="O640" s="22">
        <f>Target_AM[[#This Row],[PROPORSI]]*VLOOKUP(Target_AM[[#This Row],[NIPNAS]],Target_CC[],COLUMN(A$2)+9,0)</f>
        <v>299198353.76075858</v>
      </c>
      <c r="P640" s="22">
        <f>Target_AM[[#This Row],[PROPORSI]]*VLOOKUP(Target_AM[[#This Row],[NIPNAS]],Target_CC[],COLUMN(B$2)+9,0)</f>
        <v>266128661.62326792</v>
      </c>
      <c r="Q640" s="22">
        <f>Target_AM[[#This Row],[PROPORSI]]*VLOOKUP(Target_AM[[#This Row],[NIPNAS]],Target_CC[],COLUMN(C$2)+9,0)</f>
        <v>197545144.42662007</v>
      </c>
      <c r="R640" s="22">
        <f>Target_AM[[#This Row],[PROPORSI]]*VLOOKUP(Target_AM[[#This Row],[NIPNAS]],Target_CC[],COLUMN(D$2)+9,0)</f>
        <v>243507882.69347727</v>
      </c>
      <c r="S640" s="22">
        <f>Target_AM[[#This Row],[PROPORSI]]*VLOOKUP(Target_AM[[#This Row],[NIPNAS]],Target_CC[],COLUMN(E$2)+9,0)</f>
        <v>223973666.09157026</v>
      </c>
      <c r="T640" s="22">
        <f>Target_AM[[#This Row],[PROPORSI]]*VLOOKUP(Target_AM[[#This Row],[NIPNAS]],Target_CC[],COLUMN(F$2)+9,0)</f>
        <v>247041928.04472864</v>
      </c>
      <c r="U640" s="22">
        <f>Target_AM[[#This Row],[PROPORSI]]*VLOOKUP(Target_AM[[#This Row],[NIPNAS]],Target_CC[],COLUMN(G$2)+9,0)</f>
        <v>406203412.93650824</v>
      </c>
      <c r="V640" s="22">
        <f>Target_AM[[#This Row],[PROPORSI]]*VLOOKUP(Target_AM[[#This Row],[NIPNAS]],Target_CC[],COLUMN(H$2)+9,0)</f>
        <v>142179789.06698024</v>
      </c>
      <c r="W640" s="22">
        <f>Target_AM[[#This Row],[PROPORSI]]*VLOOKUP(Target_AM[[#This Row],[NIPNAS]],Target_CC[],COLUMN(I$2)+9,0)</f>
        <v>309038428.04579884</v>
      </c>
      <c r="X640" s="22">
        <f>Target_AM[[#This Row],[PROPORSI]]*VLOOKUP(Target_AM[[#This Row],[NIPNAS]],Target_CC[],COLUMN(J$2)+9,0)</f>
        <v>221633924.9540568</v>
      </c>
      <c r="Y640" s="22">
        <f>Target_AM[[#This Row],[PROPORSI]]*VLOOKUP(Target_AM[[#This Row],[NIPNAS]],Target_CC[],COLUMN(K$2)+9,0)</f>
        <v>162408753.8440111</v>
      </c>
      <c r="Z640" s="22">
        <f>Target_AM[[#This Row],[PROPORSI]]*VLOOKUP(Target_AM[[#This Row],[NIPNAS]],Target_CC[],COLUMN(L$2)+9,0)</f>
        <v>269098278.27261645</v>
      </c>
      <c r="AA640" s="22">
        <f>Target_AM[[#This Row],[PROPORSI]]*VLOOKUP(Target_AM[[#This Row],[NIPNAS]],Target_CC[],COLUMN(M$2)+9,0)</f>
        <v>2987958223.7603946</v>
      </c>
      <c r="AB640" s="22">
        <f>Target_AM[[#This Row],[PROPORSI]]*VLOOKUP(Target_AM[[#This Row],[NIPNAS]],Target_CC[],COLUMN(N$2)+9,0)</f>
        <v>3189568.617777586</v>
      </c>
      <c r="AC640" s="22">
        <f>Target_AM[[#This Row],[PROPORSI]]*VLOOKUP(Target_AM[[#This Row],[NIPNAS]],Target_CC[],COLUMN(O$2)+9,0)</f>
        <v>11101642.999518543</v>
      </c>
      <c r="AD640" s="22">
        <f>Target_AM[[#This Row],[PROPORSI]]*VLOOKUP(Target_AM[[#This Row],[NIPNAS]],Target_CC[],COLUMN(P$2)+9,0)</f>
        <v>7183975.074970305</v>
      </c>
      <c r="AE640" s="22">
        <f>Target_AM[[#This Row],[PROPORSI]]*VLOOKUP(Target_AM[[#This Row],[NIPNAS]],Target_CC[],COLUMN(Q$2)+9,0)</f>
        <v>30786143.569256067</v>
      </c>
      <c r="AF640" s="22">
        <f>Target_AM[[#This Row],[PROPORSI]]*VLOOKUP(Target_AM[[#This Row],[NIPNAS]],Target_CC[],COLUMN(R$2)+9,0)</f>
        <v>24737187.033891439</v>
      </c>
      <c r="AG640" s="22">
        <f>Target_AM[[#This Row],[PROPORSI]]*VLOOKUP(Target_AM[[#This Row],[NIPNAS]],Target_CC[],COLUMN(S$2)+9,0)</f>
        <v>37423087.881640494</v>
      </c>
      <c r="AH640" s="22">
        <f>Target_AM[[#This Row],[PROPORSI]]*VLOOKUP(Target_AM[[#This Row],[NIPNAS]],Target_CC[],COLUMN(T$2)+9,0)</f>
        <v>67365263.097153664</v>
      </c>
      <c r="AI640" s="22">
        <f>Target_AM[[#This Row],[PROPORSI]]*VLOOKUP(Target_AM[[#This Row],[NIPNAS]],Target_CC[],COLUMN(U$2)+9,0)</f>
        <v>25020731.396670908</v>
      </c>
      <c r="AJ640" s="22">
        <f>Target_AM[[#This Row],[PROPORSI]]*VLOOKUP(Target_AM[[#This Row],[NIPNAS]],Target_CC[],COLUMN(V$2)+9,0)</f>
        <v>56464731.306328893</v>
      </c>
      <c r="AK640" s="22">
        <f>Target_AM[[#This Row],[PROPORSI]]*VLOOKUP(Target_AM[[#This Row],[NIPNAS]],Target_CC[],COLUMN(W$2)+9,0)</f>
        <v>25839614.834350079</v>
      </c>
      <c r="AL640" s="22">
        <f>Target_AM[[#This Row],[PROPORSI]]*VLOOKUP(Target_AM[[#This Row],[NIPNAS]],Target_CC[],COLUMN(X$2)+9,0)</f>
        <v>18940492.38748014</v>
      </c>
      <c r="AM640" s="22">
        <f>Target_AM[[#This Row],[PROPORSI]]*VLOOKUP(Target_AM[[#This Row],[NIPNAS]],Target_CC[],COLUMN(Y$2)+9,0)</f>
        <v>35945772.045799315</v>
      </c>
      <c r="AN640" s="22">
        <f>Target_AM[[#This Row],[PROPORSI]]*VLOOKUP(Target_AM[[#This Row],[NIPNAS]],Target_CC[],COLUMN(Z$2)+9,0)</f>
        <v>343998210.24483746</v>
      </c>
      <c r="AO640" s="22">
        <f>Target_AM[[#This Row],[PROPORSI]]*VLOOKUP(Target_AM[[#This Row],[NIPNAS]],Target_CC[],COLUMN(AA$2)+9,0)</f>
        <v>302387922.37853616</v>
      </c>
      <c r="AP640" s="22">
        <f>Target_AM[[#This Row],[PROPORSI]]*VLOOKUP(Target_AM[[#This Row],[NIPNAS]],Target_CC[],COLUMN(AB$2)+9,0)</f>
        <v>277230304.62278646</v>
      </c>
      <c r="AQ640" s="22">
        <f>Target_AM[[#This Row],[PROPORSI]]*VLOOKUP(Target_AM[[#This Row],[NIPNAS]],Target_CC[],COLUMN(AC$2)+9,0)</f>
        <v>204729119.50159037</v>
      </c>
      <c r="AR640" s="22">
        <f>Target_AM[[#This Row],[PROPORSI]]*VLOOKUP(Target_AM[[#This Row],[NIPNAS]],Target_CC[],COLUMN(AD$2)+9,0)</f>
        <v>274294026.26273334</v>
      </c>
      <c r="AS640" s="22">
        <f>Target_AM[[#This Row],[PROPORSI]]*VLOOKUP(Target_AM[[#This Row],[NIPNAS]],Target_CC[],COLUMN(AE$2)+9,0)</f>
        <v>248710853.1254617</v>
      </c>
      <c r="AT640" s="22">
        <f>Target_AM[[#This Row],[PROPORSI]]*VLOOKUP(Target_AM[[#This Row],[NIPNAS]],Target_CC[],COLUMN(AF$2)+9,0)</f>
        <v>284465015.92636913</v>
      </c>
      <c r="AU640" s="22">
        <f>Target_AM[[#This Row],[PROPORSI]]*VLOOKUP(Target_AM[[#This Row],[NIPNAS]],Target_CC[],COLUMN(AG$2)+9,0)</f>
        <v>473568676.0336619</v>
      </c>
      <c r="AV640" s="22">
        <f>Target_AM[[#This Row],[PROPORSI]]*VLOOKUP(Target_AM[[#This Row],[NIPNAS]],Target_CC[],COLUMN(AH$2)+9,0)</f>
        <v>167200520.46365115</v>
      </c>
      <c r="AW640" s="22">
        <f>Target_AM[[#This Row],[PROPORSI]]*VLOOKUP(Target_AM[[#This Row],[NIPNAS]],Target_CC[],COLUMN(AI$2)+9,0)</f>
        <v>365503159.35212773</v>
      </c>
      <c r="AX640" s="22">
        <f>Target_AM[[#This Row],[PROPORSI]]*VLOOKUP(Target_AM[[#This Row],[NIPNAS]],Target_CC[],COLUMN(AJ$2)+9,0)</f>
        <v>247473539.78840688</v>
      </c>
      <c r="AY640" s="22">
        <f>Target_AM[[#This Row],[PROPORSI]]*VLOOKUP(Target_AM[[#This Row],[NIPNAS]],Target_CC[],COLUMN(AK$2)+9,0)</f>
        <v>181349246.23149124</v>
      </c>
      <c r="AZ640" s="22">
        <f>Target_AM[[#This Row],[PROPORSI]]*VLOOKUP(Target_AM[[#This Row],[NIPNAS]],Target_CC[],COLUMN(AL$2)+9,0)</f>
        <v>305044050.31841576</v>
      </c>
      <c r="BA640" s="22">
        <f>Target_AM[[#This Row],[PROPORSI]]*VLOOKUP(Target_AM[[#This Row],[NIPNAS]],Target_CC[],COLUMN(AM$2)+9,0)</f>
        <v>3331956434.0052314</v>
      </c>
      <c r="BB640" s="22">
        <f>Target_AM[[#This Row],[PROPORSI]]*VLOOKUP(Target_AM[[#This Row],[NIPNAS]],Target_CC[],COLUMN(AN$2)+9,0)</f>
        <v>0</v>
      </c>
      <c r="BC640" s="22">
        <f>Target_AM[[#This Row],[PROPORSI]]*VLOOKUP(Target_AM[[#This Row],[NIPNAS]],Target_CC[],COLUMN(AO$2)+9,0)</f>
        <v>0</v>
      </c>
      <c r="BD640" s="22">
        <f>Target_AM[[#This Row],[PROPORSI]]*VLOOKUP(Target_AM[[#This Row],[NIPNAS]],Target_CC[],COLUMN(AP$2)+9,0)</f>
        <v>0</v>
      </c>
      <c r="BE640" s="22">
        <f>Target_AM[[#This Row],[PROPORSI]]*VLOOKUP(Target_AM[[#This Row],[NIPNAS]],Target_CC[],COLUMN(AQ$2)+9,0)</f>
        <v>0</v>
      </c>
      <c r="BF640" s="22">
        <f>Target_AM[[#This Row],[PROPORSI]]*VLOOKUP(Target_AM[[#This Row],[NIPNAS]],Target_CC[],COLUMN(AR$2)+9,0)</f>
        <v>0</v>
      </c>
      <c r="BG640" s="22">
        <f>Target_AM[[#This Row],[PROPORSI]]*VLOOKUP(Target_AM[[#This Row],[NIPNAS]],Target_CC[],COLUMN(AS$2)+9,0)</f>
        <v>0</v>
      </c>
      <c r="BH640" s="22">
        <f>Target_AM[[#This Row],[PROPORSI]]*VLOOKUP(Target_AM[[#This Row],[NIPNAS]],Target_CC[],COLUMN(AT$2)+9,0)</f>
        <v>0</v>
      </c>
      <c r="BI640" s="22">
        <f>Target_AM[[#This Row],[PROPORSI]]*VLOOKUP(Target_AM[[#This Row],[NIPNAS]],Target_CC[],COLUMN(AU$2)+9,0)</f>
        <v>0</v>
      </c>
      <c r="BJ640" s="22">
        <f>Target_AM[[#This Row],[PROPORSI]]*VLOOKUP(Target_AM[[#This Row],[NIPNAS]],Target_CC[],COLUMN(AV$2)+9,0)</f>
        <v>0</v>
      </c>
      <c r="BK640" s="22">
        <f>Target_AM[[#This Row],[PROPORSI]]*VLOOKUP(Target_AM[[#This Row],[NIPNAS]],Target_CC[],COLUMN(AW$2)+9,0)</f>
        <v>0</v>
      </c>
      <c r="BL640" s="22">
        <f>Target_AM[[#This Row],[PROPORSI]]*VLOOKUP(Target_AM[[#This Row],[NIPNAS]],Target_CC[],COLUMN(AX$2)+9,0)</f>
        <v>0</v>
      </c>
      <c r="BM640" s="22">
        <f>Target_AM[[#This Row],[PROPORSI]]*VLOOKUP(Target_AM[[#This Row],[NIPNAS]],Target_CC[],COLUMN(AY$2)+9,0)</f>
        <v>0</v>
      </c>
      <c r="BN640" s="22">
        <f>Target_AM[[#This Row],[PROPORSI]]*VLOOKUP(Target_AM[[#This Row],[NIPNAS]],Target_CC[],COLUMN(AZ$2)+9,0)</f>
        <v>0</v>
      </c>
      <c r="BO640" s="22">
        <f>Target_AM[[#This Row],[PROPORSI]]*VLOOKUP(Target_AM[[#This Row],[NIPNAS]],Target_CC[],COLUMN(BA$2)+9,0)</f>
        <v>211742578</v>
      </c>
      <c r="BP640" s="22">
        <f>Target_AM[[#This Row],[PROPORSI]]*VLOOKUP(Target_AM[[#This Row],[NIPNAS]],Target_CC[],COLUMN(BB$2)+9,0)</f>
        <v>212912339</v>
      </c>
      <c r="BQ640" s="22">
        <f>Target_AM[[#This Row],[PROPORSI]]*VLOOKUP(Target_AM[[#This Row],[NIPNAS]],Target_CC[],COLUMN(BC$2)+9,0)</f>
        <v>179025523</v>
      </c>
      <c r="BR640" s="22">
        <f>Target_AM[[#This Row],[PROPORSI]]*VLOOKUP(Target_AM[[#This Row],[NIPNAS]],Target_CC[],COLUMN(BD$2)+9,0)</f>
        <v>199805167.09999999</v>
      </c>
      <c r="BS640" s="22">
        <f>Target_AM[[#This Row],[PROPORSI]]*VLOOKUP(Target_AM[[#This Row],[NIPNAS]],Target_CC[],COLUMN(BE$2)+9,0)</f>
        <v>199805167.09999999</v>
      </c>
      <c r="BT640" s="22">
        <f>Target_AM[[#This Row],[PROPORSI]]*VLOOKUP(Target_AM[[#This Row],[NIPNAS]],Target_CC[],COLUMN(BF$2)+9,0)</f>
        <v>199805167.09999999</v>
      </c>
      <c r="BU640" s="22">
        <f>Target_AM[[#This Row],[PROPORSI]]*VLOOKUP(Target_AM[[#This Row],[NIPNAS]],Target_CC[],COLUMN(BG$2)+9,0)</f>
        <v>199805167.09999999</v>
      </c>
      <c r="BV640" s="22">
        <f>Target_AM[[#This Row],[PROPORSI]]*VLOOKUP(Target_AM[[#This Row],[NIPNAS]],Target_CC[],COLUMN(BH$2)+9,0)</f>
        <v>199805167.09999999</v>
      </c>
      <c r="BW640" s="22">
        <f>Target_AM[[#This Row],[PROPORSI]]*VLOOKUP(Target_AM[[#This Row],[NIPNAS]],Target_CC[],COLUMN(BI$2)+9,0)</f>
        <v>199805167.09999999</v>
      </c>
      <c r="BX640" s="22">
        <f>Target_AM[[#This Row],[PROPORSI]]*VLOOKUP(Target_AM[[#This Row],[NIPNAS]],Target_CC[],COLUMN(BJ$2)+9,0)</f>
        <v>199805167.09999999</v>
      </c>
      <c r="BY640" s="22">
        <f>Target_AM[[#This Row],[PROPORSI]]*VLOOKUP(Target_AM[[#This Row],[NIPNAS]],Target_CC[],COLUMN(BK$2)+9,0)</f>
        <v>199805167.09999999</v>
      </c>
      <c r="BZ640" s="22">
        <f>Target_AM[[#This Row],[PROPORSI]]*VLOOKUP(Target_AM[[#This Row],[NIPNAS]],Target_CC[],COLUMN(BL$2)+9,0)</f>
        <v>199805167.09999999</v>
      </c>
      <c r="CA640" s="22">
        <f>Target_AM[[#This Row],[PROPORSI]]*VLOOKUP(Target_AM[[#This Row],[NIPNAS]],Target_CC[],COLUMN(BM$2)+9,0)</f>
        <v>2401926943.8999996</v>
      </c>
      <c r="CB640" s="22">
        <f>Target_AM[[#This Row],[PROPORSI]]*VLOOKUP(Target_AM[[#This Row],[NIPNAS]],Target_CC[],COLUMN(BN$2)+9,0)</f>
        <v>65259247</v>
      </c>
      <c r="CC640" s="22">
        <f>Target_AM[[#This Row],[PROPORSI]]*VLOOKUP(Target_AM[[#This Row],[NIPNAS]],Target_CC[],COLUMN(BO$2)+9,0)</f>
        <v>84918006</v>
      </c>
      <c r="CD640" s="22">
        <f>Target_AM[[#This Row],[PROPORSI]]*VLOOKUP(Target_AM[[#This Row],[NIPNAS]],Target_CC[],COLUMN(BP$2)+9,0)</f>
        <v>86007118</v>
      </c>
      <c r="CE640" s="22">
        <f>Target_AM[[#This Row],[PROPORSI]]*VLOOKUP(Target_AM[[#This Row],[NIPNAS]],Target_CC[],COLUMN(BQ$2)+9,0)</f>
        <v>81706762.099999994</v>
      </c>
      <c r="CF640" s="22">
        <f>Target_AM[[#This Row],[PROPORSI]]*VLOOKUP(Target_AM[[#This Row],[NIPNAS]],Target_CC[],COLUMN(BR$2)+9,0)</f>
        <v>81706762.099999994</v>
      </c>
      <c r="CG640" s="22">
        <f>Target_AM[[#This Row],[PROPORSI]]*VLOOKUP(Target_AM[[#This Row],[NIPNAS]],Target_CC[],COLUMN(BS$2)+9,0)</f>
        <v>81706762.099999994</v>
      </c>
      <c r="CH640" s="22">
        <f>Target_AM[[#This Row],[PROPORSI]]*VLOOKUP(Target_AM[[#This Row],[NIPNAS]],Target_CC[],COLUMN(BT$2)+9,0)</f>
        <v>81706762.099999994</v>
      </c>
      <c r="CI640" s="22">
        <f>Target_AM[[#This Row],[PROPORSI]]*VLOOKUP(Target_AM[[#This Row],[NIPNAS]],Target_CC[],COLUMN(BU$2)+9,0)</f>
        <v>81706762.099999994</v>
      </c>
      <c r="CJ640" s="22">
        <f>Target_AM[[#This Row],[PROPORSI]]*VLOOKUP(Target_AM[[#This Row],[NIPNAS]],Target_CC[],COLUMN(BV$2)+9,0)</f>
        <v>81706762.099999994</v>
      </c>
      <c r="CK640" s="22">
        <f>Target_AM[[#This Row],[PROPORSI]]*VLOOKUP(Target_AM[[#This Row],[NIPNAS]],Target_CC[],COLUMN(BW$2)+9,0)</f>
        <v>81706762.099999994</v>
      </c>
      <c r="CL640" s="22">
        <f>Target_AM[[#This Row],[PROPORSI]]*VLOOKUP(Target_AM[[#This Row],[NIPNAS]],Target_CC[],COLUMN(BX$2)+9,0)</f>
        <v>81706762.099999994</v>
      </c>
      <c r="CM640" s="22">
        <f>Target_AM[[#This Row],[PROPORSI]]*VLOOKUP(Target_AM[[#This Row],[NIPNAS]],Target_CC[],COLUMN(BY$2)+9,0)</f>
        <v>81706762.099999994</v>
      </c>
      <c r="CN640" s="22">
        <f>Target_AM[[#This Row],[PROPORSI]]*VLOOKUP(Target_AM[[#This Row],[NIPNAS]],Target_CC[],COLUMN(BZ$2)+9,0)</f>
        <v>971545229.90000021</v>
      </c>
      <c r="CO640" s="22">
        <f>Target_AM[[#This Row],[PROPORSI]]*VLOOKUP(Target_AM[[#This Row],[NIPNAS]],Target_CC[],COLUMN(CA$2)+9,0)</f>
        <v>125147229</v>
      </c>
      <c r="CP640" s="22">
        <f>Target_AM[[#This Row],[PROPORSI]]*VLOOKUP(Target_AM[[#This Row],[NIPNAS]],Target_CC[],COLUMN(CB$2)+9,0)</f>
        <v>122069333</v>
      </c>
      <c r="CQ640" s="22">
        <f>Target_AM[[#This Row],[PROPORSI]]*VLOOKUP(Target_AM[[#This Row],[NIPNAS]],Target_CC[],COLUMN(CC$2)+9,0)</f>
        <v>118098405</v>
      </c>
      <c r="CR640" s="22">
        <f>Target_AM[[#This Row],[PROPORSI]]*VLOOKUP(Target_AM[[#This Row],[NIPNAS]],Target_CC[],COLUMN(CD$2)+9,0)</f>
        <v>118098405</v>
      </c>
      <c r="CS640" s="22">
        <f>Target_AM[[#This Row],[PROPORSI]]*VLOOKUP(Target_AM[[#This Row],[NIPNAS]],Target_CC[],COLUMN(CE$2)+9,0)</f>
        <v>118098405</v>
      </c>
      <c r="CT640" s="22">
        <f>Target_AM[[#This Row],[PROPORSI]]*VLOOKUP(Target_AM[[#This Row],[NIPNAS]],Target_CC[],COLUMN(CF$2)+9,0)</f>
        <v>118098405</v>
      </c>
      <c r="CU640" s="22">
        <f>Target_AM[[#This Row],[PROPORSI]]*VLOOKUP(Target_AM[[#This Row],[NIPNAS]],Target_CC[],COLUMN(CG$2)+9,0)</f>
        <v>118098405</v>
      </c>
      <c r="CV640" s="22">
        <f>Target_AM[[#This Row],[PROPORSI]]*VLOOKUP(Target_AM[[#This Row],[NIPNAS]],Target_CC[],COLUMN(CH$2)+9,0)</f>
        <v>118098405</v>
      </c>
      <c r="CW640" s="22">
        <f>Target_AM[[#This Row],[PROPORSI]]*VLOOKUP(Target_AM[[#This Row],[NIPNAS]],Target_CC[],COLUMN(CI$2)+9,0)</f>
        <v>118098405</v>
      </c>
      <c r="CX640" s="22">
        <f>Target_AM[[#This Row],[PROPORSI]]*VLOOKUP(Target_AM[[#This Row],[NIPNAS]],Target_CC[],COLUMN(CJ$2)+9,0)</f>
        <v>118098405</v>
      </c>
      <c r="CY640" s="22">
        <f>Target_AM[[#This Row],[PROPORSI]]*VLOOKUP(Target_AM[[#This Row],[NIPNAS]],Target_CC[],COLUMN(CK$2)+9,0)</f>
        <v>118098405</v>
      </c>
      <c r="CZ640" s="22">
        <f>Target_AM[[#This Row],[PROPORSI]]*VLOOKUP(Target_AM[[#This Row],[NIPNAS]],Target_CC[],COLUMN(CL$2)+9,0)</f>
        <v>118098405</v>
      </c>
      <c r="DA640" s="22">
        <f>Target_AM[[#This Row],[PROPORSI]]*VLOOKUP(Target_AM[[#This Row],[NIPNAS]],Target_CC[],COLUMN(CM$2)+9,0)</f>
        <v>1428200612</v>
      </c>
      <c r="DB640" s="22">
        <f>Target_AM[[#This Row],[PROPORSI]]*VLOOKUP(Target_AM[[#This Row],[NIPNAS]],Target_CC[],COLUMN(CN$2)+9,0)</f>
        <v>0</v>
      </c>
      <c r="DC640" s="22">
        <f>Target_AM[[#This Row],[PROPORSI]]*VLOOKUP(Target_AM[[#This Row],[NIPNAS]],Target_CC[],COLUMN(CO$2)+9,0)</f>
        <v>0</v>
      </c>
      <c r="DD640" s="22">
        <f>Target_AM[[#This Row],[PROPORSI]]*VLOOKUP(Target_AM[[#This Row],[NIPNAS]],Target_CC[],COLUMN(CP$2)+9,0)</f>
        <v>-360000</v>
      </c>
      <c r="DE640" s="22">
        <f>Target_AM[[#This Row],[PROPORSI]]*VLOOKUP(Target_AM[[#This Row],[NIPNAS]],Target_CC[],COLUMN(CQ$2)+9,0)</f>
        <v>0</v>
      </c>
      <c r="DF640" s="22">
        <f>Target_AM[[#This Row],[PROPORSI]]*VLOOKUP(Target_AM[[#This Row],[NIPNAS]],Target_CC[],COLUMN(CR$2)+9,0)</f>
        <v>0</v>
      </c>
      <c r="DG640" s="22">
        <f>Target_AM[[#This Row],[PROPORSI]]*VLOOKUP(Target_AM[[#This Row],[NIPNAS]],Target_CC[],COLUMN(CS$2)+9,0)</f>
        <v>0</v>
      </c>
      <c r="DH640" s="22">
        <f>Target_AM[[#This Row],[PROPORSI]]*VLOOKUP(Target_AM[[#This Row],[NIPNAS]],Target_CC[],COLUMN(CT$2)+9,0)</f>
        <v>0</v>
      </c>
      <c r="DI640" s="22">
        <f>Target_AM[[#This Row],[PROPORSI]]*VLOOKUP(Target_AM[[#This Row],[NIPNAS]],Target_CC[],COLUMN(CU$2)+9,0)</f>
        <v>0</v>
      </c>
      <c r="DJ640" s="22">
        <f>Target_AM[[#This Row],[PROPORSI]]*VLOOKUP(Target_AM[[#This Row],[NIPNAS]],Target_CC[],COLUMN(CV$2)+9,0)</f>
        <v>0</v>
      </c>
      <c r="DK640" s="22">
        <f>Target_AM[[#This Row],[PROPORSI]]*VLOOKUP(Target_AM[[#This Row],[NIPNAS]],Target_CC[],COLUMN(CW$2)+9,0)</f>
        <v>0</v>
      </c>
      <c r="DL640" s="22">
        <f>Target_AM[[#This Row],[PROPORSI]]*VLOOKUP(Target_AM[[#This Row],[NIPNAS]],Target_CC[],COLUMN(CX$2)+9,0)</f>
        <v>0</v>
      </c>
      <c r="DM640" s="22">
        <f>Target_AM[[#This Row],[PROPORSI]]*VLOOKUP(Target_AM[[#This Row],[NIPNAS]],Target_CC[],COLUMN(CY$2)+9,0)</f>
        <v>0</v>
      </c>
      <c r="DN640" s="22">
        <f>Target_AM[[#This Row],[PROPORSI]]*VLOOKUP(Target_AM[[#This Row],[NIPNAS]],Target_CC[],COLUMN(CZ$2)+9,0)</f>
        <v>-360000</v>
      </c>
      <c r="DO640" s="22">
        <f>Target_AM[[#This Row],[PROPORSI]]*VLOOKUP(Target_AM[[#This Row],[NIPNAS]],Target_CC[],COLUMN(DA$2)+9,0)</f>
        <v>0</v>
      </c>
      <c r="DP640" s="22">
        <f>Target_AM[[#This Row],[PROPORSI]]*VLOOKUP(Target_AM[[#This Row],[NIPNAS]],Target_CC[],COLUMN(DB$2)+9,0)</f>
        <v>0</v>
      </c>
      <c r="DQ640" s="22">
        <f>Target_AM[[#This Row],[PROPORSI]]*VLOOKUP(Target_AM[[#This Row],[NIPNAS]],Target_CC[],COLUMN(DC$2)+9,0)</f>
        <v>0</v>
      </c>
      <c r="DR640" s="22">
        <f>Target_AM[[#This Row],[PROPORSI]]*VLOOKUP(Target_AM[[#This Row],[NIPNAS]],Target_CC[],COLUMN(DD$2)+9,0)</f>
        <v>0</v>
      </c>
      <c r="DS640" s="22">
        <f>Target_AM[[#This Row],[PROPORSI]]*VLOOKUP(Target_AM[[#This Row],[NIPNAS]],Target_CC[],COLUMN(DE$2)+9,0)</f>
        <v>0</v>
      </c>
      <c r="DT640" s="22">
        <f>Target_AM[[#This Row],[PROPORSI]]*VLOOKUP(Target_AM[[#This Row],[NIPNAS]],Target_CC[],COLUMN(DF$2)+9,0)</f>
        <v>0</v>
      </c>
      <c r="DU640" s="22">
        <f>Target_AM[[#This Row],[PROPORSI]]*VLOOKUP(Target_AM[[#This Row],[NIPNAS]],Target_CC[],COLUMN(DG$2)+9,0)</f>
        <v>0</v>
      </c>
      <c r="DV640" s="22">
        <f>Target_AM[[#This Row],[PROPORSI]]*VLOOKUP(Target_AM[[#This Row],[NIPNAS]],Target_CC[],COLUMN(DH$2)+9,0)</f>
        <v>0</v>
      </c>
      <c r="DW640" s="22">
        <f>Target_AM[[#This Row],[PROPORSI]]*VLOOKUP(Target_AM[[#This Row],[NIPNAS]],Target_CC[],COLUMN(DI$2)+9,0)</f>
        <v>0</v>
      </c>
      <c r="DX640" s="22">
        <f>Target_AM[[#This Row],[PROPORSI]]*VLOOKUP(Target_AM[[#This Row],[NIPNAS]],Target_CC[],COLUMN(DJ$2)+9,0)</f>
        <v>0</v>
      </c>
      <c r="DY640" s="22">
        <f>Target_AM[[#This Row],[PROPORSI]]*VLOOKUP(Target_AM[[#This Row],[NIPNAS]],Target_CC[],COLUMN(DK$2)+9,0)</f>
        <v>0</v>
      </c>
      <c r="DZ640" s="22">
        <f>Target_AM[[#This Row],[PROPORSI]]*VLOOKUP(Target_AM[[#This Row],[NIPNAS]],Target_CC[],COLUMN(DL$2)+9,0)</f>
        <v>0</v>
      </c>
      <c r="EA640" s="22">
        <f>Target_AM[[#This Row],[PROPORSI]]*VLOOKUP(Target_AM[[#This Row],[NIPNAS]],Target_CC[],COLUMN(DM$2)+9,0)</f>
        <v>0</v>
      </c>
    </row>
    <row r="641" spans="2:131" x14ac:dyDescent="0.3">
      <c r="B641">
        <v>403359</v>
      </c>
      <c r="C641" t="s">
        <v>1001</v>
      </c>
      <c r="D641">
        <v>1</v>
      </c>
      <c r="E641" s="8">
        <v>45658</v>
      </c>
      <c r="F641">
        <v>76510250</v>
      </c>
      <c r="G641" t="s">
        <v>177</v>
      </c>
      <c r="J641" t="s">
        <v>1081</v>
      </c>
      <c r="K641" t="s">
        <v>20</v>
      </c>
      <c r="L641" t="s">
        <v>159</v>
      </c>
      <c r="M641" t="s">
        <v>31</v>
      </c>
      <c r="N641" s="23">
        <f>Target_AM[[#This Row],[PROPORSI]]*VLOOKUP(Target_AM[[#This Row],[NIPNAS]],Target_CC[],9,0)</f>
        <v>1635894686.4046361</v>
      </c>
      <c r="O641" s="22">
        <f>Target_AM[[#This Row],[PROPORSI]]*VLOOKUP(Target_AM[[#This Row],[NIPNAS]],Target_CC[],COLUMN(A$2)+9,0)</f>
        <v>112155474.17551689</v>
      </c>
      <c r="P641" s="22">
        <f>Target_AM[[#This Row],[PROPORSI]]*VLOOKUP(Target_AM[[#This Row],[NIPNAS]],Target_CC[],COLUMN(B$2)+9,0)</f>
        <v>107036953.68890765</v>
      </c>
      <c r="Q641" s="22">
        <f>Target_AM[[#This Row],[PROPORSI]]*VLOOKUP(Target_AM[[#This Row],[NIPNAS]],Target_CC[],COLUMN(C$2)+9,0)</f>
        <v>156459729.92251998</v>
      </c>
      <c r="R641" s="22">
        <f>Target_AM[[#This Row],[PROPORSI]]*VLOOKUP(Target_AM[[#This Row],[NIPNAS]],Target_CC[],COLUMN(D$2)+9,0)</f>
        <v>67561322.289324984</v>
      </c>
      <c r="S641" s="22">
        <f>Target_AM[[#This Row],[PROPORSI]]*VLOOKUP(Target_AM[[#This Row],[NIPNAS]],Target_CC[],COLUMN(E$2)+9,0)</f>
        <v>88686394.312585697</v>
      </c>
      <c r="T641" s="22">
        <f>Target_AM[[#This Row],[PROPORSI]]*VLOOKUP(Target_AM[[#This Row],[NIPNAS]],Target_CC[],COLUMN(F$2)+9,0)</f>
        <v>74406465.706918254</v>
      </c>
      <c r="U641" s="22">
        <f>Target_AM[[#This Row],[PROPORSI]]*VLOOKUP(Target_AM[[#This Row],[NIPNAS]],Target_CC[],COLUMN(G$2)+9,0)</f>
        <v>101944685.83963655</v>
      </c>
      <c r="V641" s="22">
        <f>Target_AM[[#This Row],[PROPORSI]]*VLOOKUP(Target_AM[[#This Row],[NIPNAS]],Target_CC[],COLUMN(H$2)+9,0)</f>
        <v>48126952.074787036</v>
      </c>
      <c r="W641" s="22">
        <f>Target_AM[[#This Row],[PROPORSI]]*VLOOKUP(Target_AM[[#This Row],[NIPNAS]],Target_CC[],COLUMN(I$2)+9,0)</f>
        <v>75006504.285844937</v>
      </c>
      <c r="X641" s="22">
        <f>Target_AM[[#This Row],[PROPORSI]]*VLOOKUP(Target_AM[[#This Row],[NIPNAS]],Target_CC[],COLUMN(J$2)+9,0)</f>
        <v>121093622.09581497</v>
      </c>
      <c r="Y641" s="22">
        <f>Target_AM[[#This Row],[PROPORSI]]*VLOOKUP(Target_AM[[#This Row],[NIPNAS]],Target_CC[],COLUMN(K$2)+9,0)</f>
        <v>59876992.371774748</v>
      </c>
      <c r="Z641" s="22">
        <f>Target_AM[[#This Row],[PROPORSI]]*VLOOKUP(Target_AM[[#This Row],[NIPNAS]],Target_CC[],COLUMN(L$2)+9,0)</f>
        <v>98226286.655732006</v>
      </c>
      <c r="AA641" s="22">
        <f>Target_AM[[#This Row],[PROPORSI]]*VLOOKUP(Target_AM[[#This Row],[NIPNAS]],Target_CC[],COLUMN(M$2)+9,0)</f>
        <v>1110581383.4193637</v>
      </c>
      <c r="AB641" s="22">
        <f>Target_AM[[#This Row],[PROPORSI]]*VLOOKUP(Target_AM[[#This Row],[NIPNAS]],Target_CC[],COLUMN(N$2)+9,0)</f>
        <v>1195620.1504645795</v>
      </c>
      <c r="AC641" s="22">
        <f>Target_AM[[#This Row],[PROPORSI]]*VLOOKUP(Target_AM[[#This Row],[NIPNAS]],Target_CC[],COLUMN(O$2)+9,0)</f>
        <v>4465081.0640320927</v>
      </c>
      <c r="AD641" s="22">
        <f>Target_AM[[#This Row],[PROPORSI]]*VLOOKUP(Target_AM[[#This Row],[NIPNAS]],Target_CC[],COLUMN(P$2)+9,0)</f>
        <v>5689852.8347148895</v>
      </c>
      <c r="AE641" s="22">
        <f>Target_AM[[#This Row],[PROPORSI]]*VLOOKUP(Target_AM[[#This Row],[NIPNAS]],Target_CC[],COLUMN(Q$2)+9,0)</f>
        <v>8541623.1487920284</v>
      </c>
      <c r="AF641" s="22">
        <f>Target_AM[[#This Row],[PROPORSI]]*VLOOKUP(Target_AM[[#This Row],[NIPNAS]],Target_CC[],COLUMN(R$2)+9,0)</f>
        <v>9795133.3375725448</v>
      </c>
      <c r="AG641" s="22">
        <f>Target_AM[[#This Row],[PROPORSI]]*VLOOKUP(Target_AM[[#This Row],[NIPNAS]],Target_CC[],COLUMN(S$2)+9,0)</f>
        <v>11271445.8114499</v>
      </c>
      <c r="AH641" s="22">
        <f>Target_AM[[#This Row],[PROPORSI]]*VLOOKUP(Target_AM[[#This Row],[NIPNAS]],Target_CC[],COLUMN(T$2)+9,0)</f>
        <v>16906629.447786599</v>
      </c>
      <c r="AI641" s="22">
        <f>Target_AM[[#This Row],[PROPORSI]]*VLOOKUP(Target_AM[[#This Row],[NIPNAS]],Target_CC[],COLUMN(U$2)+9,0)</f>
        <v>8469358.0480445027</v>
      </c>
      <c r="AJ641" s="22">
        <f>Target_AM[[#This Row],[PROPORSI]]*VLOOKUP(Target_AM[[#This Row],[NIPNAS]],Target_CC[],COLUMN(V$2)+9,0)</f>
        <v>13704516.093705952</v>
      </c>
      <c r="AK641" s="22">
        <f>Target_AM[[#This Row],[PROPORSI]]*VLOOKUP(Target_AM[[#This Row],[NIPNAS]],Target_CC[],COLUMN(W$2)+9,0)</f>
        <v>14117931.424536318</v>
      </c>
      <c r="AL641" s="22">
        <f>Target_AM[[#This Row],[PROPORSI]]*VLOOKUP(Target_AM[[#This Row],[NIPNAS]],Target_CC[],COLUMN(X$2)+9,0)</f>
        <v>6982996.2447225899</v>
      </c>
      <c r="AM641" s="22">
        <f>Target_AM[[#This Row],[PROPORSI]]*VLOOKUP(Target_AM[[#This Row],[NIPNAS]],Target_CC[],COLUMN(Y$2)+9,0)</f>
        <v>13120930.136369348</v>
      </c>
      <c r="AN641" s="22">
        <f>Target_AM[[#This Row],[PROPORSI]]*VLOOKUP(Target_AM[[#This Row],[NIPNAS]],Target_CC[],COLUMN(Z$2)+9,0)</f>
        <v>114261117.74219134</v>
      </c>
      <c r="AO641" s="22">
        <f>Target_AM[[#This Row],[PROPORSI]]*VLOOKUP(Target_AM[[#This Row],[NIPNAS]],Target_CC[],COLUMN(AA$2)+9,0)</f>
        <v>113351094.32598147</v>
      </c>
      <c r="AP641" s="22">
        <f>Target_AM[[#This Row],[PROPORSI]]*VLOOKUP(Target_AM[[#This Row],[NIPNAS]],Target_CC[],COLUMN(AB$2)+9,0)</f>
        <v>111502034.75293975</v>
      </c>
      <c r="AQ641" s="22">
        <f>Target_AM[[#This Row],[PROPORSI]]*VLOOKUP(Target_AM[[#This Row],[NIPNAS]],Target_CC[],COLUMN(AC$2)+9,0)</f>
        <v>162149582.75723487</v>
      </c>
      <c r="AR641" s="22">
        <f>Target_AM[[#This Row],[PROPORSI]]*VLOOKUP(Target_AM[[#This Row],[NIPNAS]],Target_CC[],COLUMN(AD$2)+9,0)</f>
        <v>76102945.438117012</v>
      </c>
      <c r="AS641" s="22">
        <f>Target_AM[[#This Row],[PROPORSI]]*VLOOKUP(Target_AM[[#This Row],[NIPNAS]],Target_CC[],COLUMN(AE$2)+9,0)</f>
        <v>98481527.650158241</v>
      </c>
      <c r="AT641" s="22">
        <f>Target_AM[[#This Row],[PROPORSI]]*VLOOKUP(Target_AM[[#This Row],[NIPNAS]],Target_CC[],COLUMN(AF$2)+9,0)</f>
        <v>85677911.518368155</v>
      </c>
      <c r="AU641" s="22">
        <f>Target_AM[[#This Row],[PROPORSI]]*VLOOKUP(Target_AM[[#This Row],[NIPNAS]],Target_CC[],COLUMN(AG$2)+9,0)</f>
        <v>118851315.28742315</v>
      </c>
      <c r="AV641" s="22">
        <f>Target_AM[[#This Row],[PROPORSI]]*VLOOKUP(Target_AM[[#This Row],[NIPNAS]],Target_CC[],COLUMN(AH$2)+9,0)</f>
        <v>56596310.122831538</v>
      </c>
      <c r="AW641" s="22">
        <f>Target_AM[[#This Row],[PROPORSI]]*VLOOKUP(Target_AM[[#This Row],[NIPNAS]],Target_CC[],COLUMN(AI$2)+9,0)</f>
        <v>88711020.379550889</v>
      </c>
      <c r="AX641" s="22">
        <f>Target_AM[[#This Row],[PROPORSI]]*VLOOKUP(Target_AM[[#This Row],[NIPNAS]],Target_CC[],COLUMN(AJ$2)+9,0)</f>
        <v>135211553.52035129</v>
      </c>
      <c r="AY641" s="22">
        <f>Target_AM[[#This Row],[PROPORSI]]*VLOOKUP(Target_AM[[#This Row],[NIPNAS]],Target_CC[],COLUMN(AK$2)+9,0)</f>
        <v>66859988.616497338</v>
      </c>
      <c r="AZ641" s="22">
        <f>Target_AM[[#This Row],[PROPORSI]]*VLOOKUP(Target_AM[[#This Row],[NIPNAS]],Target_CC[],COLUMN(AL$2)+9,0)</f>
        <v>111347216.79210135</v>
      </c>
      <c r="BA641" s="22">
        <f>Target_AM[[#This Row],[PROPORSI]]*VLOOKUP(Target_AM[[#This Row],[NIPNAS]],Target_CC[],COLUMN(AM$2)+9,0)</f>
        <v>1224842501.1615551</v>
      </c>
      <c r="BB641" s="22">
        <f>Target_AM[[#This Row],[PROPORSI]]*VLOOKUP(Target_AM[[#This Row],[NIPNAS]],Target_CC[],COLUMN(AN$2)+9,0)</f>
        <v>0</v>
      </c>
      <c r="BC641" s="22">
        <f>Target_AM[[#This Row],[PROPORSI]]*VLOOKUP(Target_AM[[#This Row],[NIPNAS]],Target_CC[],COLUMN(AO$2)+9,0)</f>
        <v>0</v>
      </c>
      <c r="BD641" s="22">
        <f>Target_AM[[#This Row],[PROPORSI]]*VLOOKUP(Target_AM[[#This Row],[NIPNAS]],Target_CC[],COLUMN(AP$2)+9,0)</f>
        <v>0</v>
      </c>
      <c r="BE641" s="22">
        <f>Target_AM[[#This Row],[PROPORSI]]*VLOOKUP(Target_AM[[#This Row],[NIPNAS]],Target_CC[],COLUMN(AQ$2)+9,0)</f>
        <v>0</v>
      </c>
      <c r="BF641" s="22">
        <f>Target_AM[[#This Row],[PROPORSI]]*VLOOKUP(Target_AM[[#This Row],[NIPNAS]],Target_CC[],COLUMN(AR$2)+9,0)</f>
        <v>0</v>
      </c>
      <c r="BG641" s="22">
        <f>Target_AM[[#This Row],[PROPORSI]]*VLOOKUP(Target_AM[[#This Row],[NIPNAS]],Target_CC[],COLUMN(AS$2)+9,0)</f>
        <v>0</v>
      </c>
      <c r="BH641" s="22">
        <f>Target_AM[[#This Row],[PROPORSI]]*VLOOKUP(Target_AM[[#This Row],[NIPNAS]],Target_CC[],COLUMN(AT$2)+9,0)</f>
        <v>0</v>
      </c>
      <c r="BI641" s="22">
        <f>Target_AM[[#This Row],[PROPORSI]]*VLOOKUP(Target_AM[[#This Row],[NIPNAS]],Target_CC[],COLUMN(AU$2)+9,0)</f>
        <v>0</v>
      </c>
      <c r="BJ641" s="22">
        <f>Target_AM[[#This Row],[PROPORSI]]*VLOOKUP(Target_AM[[#This Row],[NIPNAS]],Target_CC[],COLUMN(AV$2)+9,0)</f>
        <v>0</v>
      </c>
      <c r="BK641" s="22">
        <f>Target_AM[[#This Row],[PROPORSI]]*VLOOKUP(Target_AM[[#This Row],[NIPNAS]],Target_CC[],COLUMN(AW$2)+9,0)</f>
        <v>0</v>
      </c>
      <c r="BL641" s="22">
        <f>Target_AM[[#This Row],[PROPORSI]]*VLOOKUP(Target_AM[[#This Row],[NIPNAS]],Target_CC[],COLUMN(AX$2)+9,0)</f>
        <v>0</v>
      </c>
      <c r="BM641" s="22">
        <f>Target_AM[[#This Row],[PROPORSI]]*VLOOKUP(Target_AM[[#This Row],[NIPNAS]],Target_CC[],COLUMN(AY$2)+9,0)</f>
        <v>0</v>
      </c>
      <c r="BN641" s="22">
        <f>Target_AM[[#This Row],[PROPORSI]]*VLOOKUP(Target_AM[[#This Row],[NIPNAS]],Target_CC[],COLUMN(AZ$2)+9,0)</f>
        <v>0</v>
      </c>
      <c r="BO641" s="22">
        <f>Target_AM[[#This Row],[PROPORSI]]*VLOOKUP(Target_AM[[#This Row],[NIPNAS]],Target_CC[],COLUMN(BA$2)+9,0)</f>
        <v>79566314</v>
      </c>
      <c r="BP641" s="22">
        <f>Target_AM[[#This Row],[PROPORSI]]*VLOOKUP(Target_AM[[#This Row],[NIPNAS]],Target_CC[],COLUMN(BB$2)+9,0)</f>
        <v>77591243</v>
      </c>
      <c r="BQ641" s="22">
        <f>Target_AM[[#This Row],[PROPORSI]]*VLOOKUP(Target_AM[[#This Row],[NIPNAS]],Target_CC[],COLUMN(BC$2)+9,0)</f>
        <v>73841419</v>
      </c>
      <c r="BR641" s="22">
        <f>Target_AM[[#This Row],[PROPORSI]]*VLOOKUP(Target_AM[[#This Row],[NIPNAS]],Target_CC[],COLUMN(BD$2)+9,0)</f>
        <v>72849156.700000003</v>
      </c>
      <c r="BS641" s="22">
        <f>Target_AM[[#This Row],[PROPORSI]]*VLOOKUP(Target_AM[[#This Row],[NIPNAS]],Target_CC[],COLUMN(BE$2)+9,0)</f>
        <v>72849156.700000003</v>
      </c>
      <c r="BT641" s="22">
        <f>Target_AM[[#This Row],[PROPORSI]]*VLOOKUP(Target_AM[[#This Row],[NIPNAS]],Target_CC[],COLUMN(BF$2)+9,0)</f>
        <v>72849156.700000003</v>
      </c>
      <c r="BU641" s="22">
        <f>Target_AM[[#This Row],[PROPORSI]]*VLOOKUP(Target_AM[[#This Row],[NIPNAS]],Target_CC[],COLUMN(BG$2)+9,0)</f>
        <v>72849156.700000003</v>
      </c>
      <c r="BV641" s="22">
        <f>Target_AM[[#This Row],[PROPORSI]]*VLOOKUP(Target_AM[[#This Row],[NIPNAS]],Target_CC[],COLUMN(BH$2)+9,0)</f>
        <v>72849156.700000003</v>
      </c>
      <c r="BW641" s="22">
        <f>Target_AM[[#This Row],[PROPORSI]]*VLOOKUP(Target_AM[[#This Row],[NIPNAS]],Target_CC[],COLUMN(BI$2)+9,0)</f>
        <v>72849156.700000003</v>
      </c>
      <c r="BX641" s="22">
        <f>Target_AM[[#This Row],[PROPORSI]]*VLOOKUP(Target_AM[[#This Row],[NIPNAS]],Target_CC[],COLUMN(BJ$2)+9,0)</f>
        <v>72849156.700000003</v>
      </c>
      <c r="BY641" s="22">
        <f>Target_AM[[#This Row],[PROPORSI]]*VLOOKUP(Target_AM[[#This Row],[NIPNAS]],Target_CC[],COLUMN(BK$2)+9,0)</f>
        <v>72849156.700000003</v>
      </c>
      <c r="BZ641" s="22">
        <f>Target_AM[[#This Row],[PROPORSI]]*VLOOKUP(Target_AM[[#This Row],[NIPNAS]],Target_CC[],COLUMN(BL$2)+9,0)</f>
        <v>72849156.700000003</v>
      </c>
      <c r="CA641" s="22">
        <f>Target_AM[[#This Row],[PROPORSI]]*VLOOKUP(Target_AM[[#This Row],[NIPNAS]],Target_CC[],COLUMN(BM$2)+9,0)</f>
        <v>886641386.30000019</v>
      </c>
      <c r="CB641" s="22">
        <f>Target_AM[[#This Row],[PROPORSI]]*VLOOKUP(Target_AM[[#This Row],[NIPNAS]],Target_CC[],COLUMN(BN$2)+9,0)</f>
        <v>21398818</v>
      </c>
      <c r="CC641" s="22">
        <f>Target_AM[[#This Row],[PROPORSI]]*VLOOKUP(Target_AM[[#This Row],[NIPNAS]],Target_CC[],COLUMN(BO$2)+9,0)</f>
        <v>21398818</v>
      </c>
      <c r="CD641" s="22">
        <f>Target_AM[[#This Row],[PROPORSI]]*VLOOKUP(Target_AM[[#This Row],[NIPNAS]],Target_CC[],COLUMN(BP$2)+9,0)</f>
        <v>19845246</v>
      </c>
      <c r="CE641" s="22">
        <f>Target_AM[[#This Row],[PROPORSI]]*VLOOKUP(Target_AM[[#This Row],[NIPNAS]],Target_CC[],COLUMN(BQ$2)+9,0)</f>
        <v>18852983.699999999</v>
      </c>
      <c r="CF641" s="22">
        <f>Target_AM[[#This Row],[PROPORSI]]*VLOOKUP(Target_AM[[#This Row],[NIPNAS]],Target_CC[],COLUMN(BR$2)+9,0)</f>
        <v>18852983.699999999</v>
      </c>
      <c r="CG641" s="22">
        <f>Target_AM[[#This Row],[PROPORSI]]*VLOOKUP(Target_AM[[#This Row],[NIPNAS]],Target_CC[],COLUMN(BS$2)+9,0)</f>
        <v>18852983.699999999</v>
      </c>
      <c r="CH641" s="22">
        <f>Target_AM[[#This Row],[PROPORSI]]*VLOOKUP(Target_AM[[#This Row],[NIPNAS]],Target_CC[],COLUMN(BT$2)+9,0)</f>
        <v>18852983.699999999</v>
      </c>
      <c r="CI641" s="22">
        <f>Target_AM[[#This Row],[PROPORSI]]*VLOOKUP(Target_AM[[#This Row],[NIPNAS]],Target_CC[],COLUMN(BU$2)+9,0)</f>
        <v>18852983.699999999</v>
      </c>
      <c r="CJ641" s="22">
        <f>Target_AM[[#This Row],[PROPORSI]]*VLOOKUP(Target_AM[[#This Row],[NIPNAS]],Target_CC[],COLUMN(BV$2)+9,0)</f>
        <v>18852983.699999999</v>
      </c>
      <c r="CK641" s="22">
        <f>Target_AM[[#This Row],[PROPORSI]]*VLOOKUP(Target_AM[[#This Row],[NIPNAS]],Target_CC[],COLUMN(BW$2)+9,0)</f>
        <v>18852983.699999999</v>
      </c>
      <c r="CL641" s="22">
        <f>Target_AM[[#This Row],[PROPORSI]]*VLOOKUP(Target_AM[[#This Row],[NIPNAS]],Target_CC[],COLUMN(BX$2)+9,0)</f>
        <v>18852983.699999999</v>
      </c>
      <c r="CM641" s="22">
        <f>Target_AM[[#This Row],[PROPORSI]]*VLOOKUP(Target_AM[[#This Row],[NIPNAS]],Target_CC[],COLUMN(BY$2)+9,0)</f>
        <v>18852983.699999999</v>
      </c>
      <c r="CN641" s="22">
        <f>Target_AM[[#This Row],[PROPORSI]]*VLOOKUP(Target_AM[[#This Row],[NIPNAS]],Target_CC[],COLUMN(BZ$2)+9,0)</f>
        <v>232319735.29999995</v>
      </c>
      <c r="CO641" s="22">
        <f>Target_AM[[#This Row],[PROPORSI]]*VLOOKUP(Target_AM[[#This Row],[NIPNAS]],Target_CC[],COLUMN(CA$2)+9,0)</f>
        <v>58167496</v>
      </c>
      <c r="CP641" s="22">
        <f>Target_AM[[#This Row],[PROPORSI]]*VLOOKUP(Target_AM[[#This Row],[NIPNAS]],Target_CC[],COLUMN(CB$2)+9,0)</f>
        <v>56192425</v>
      </c>
      <c r="CQ641" s="22">
        <f>Target_AM[[#This Row],[PROPORSI]]*VLOOKUP(Target_AM[[#This Row],[NIPNAS]],Target_CC[],COLUMN(CC$2)+9,0)</f>
        <v>53996173</v>
      </c>
      <c r="CR641" s="22">
        <f>Target_AM[[#This Row],[PROPORSI]]*VLOOKUP(Target_AM[[#This Row],[NIPNAS]],Target_CC[],COLUMN(CD$2)+9,0)</f>
        <v>53996173</v>
      </c>
      <c r="CS641" s="22">
        <f>Target_AM[[#This Row],[PROPORSI]]*VLOOKUP(Target_AM[[#This Row],[NIPNAS]],Target_CC[],COLUMN(CE$2)+9,0)</f>
        <v>53996173</v>
      </c>
      <c r="CT641" s="22">
        <f>Target_AM[[#This Row],[PROPORSI]]*VLOOKUP(Target_AM[[#This Row],[NIPNAS]],Target_CC[],COLUMN(CF$2)+9,0)</f>
        <v>53996173</v>
      </c>
      <c r="CU641" s="22">
        <f>Target_AM[[#This Row],[PROPORSI]]*VLOOKUP(Target_AM[[#This Row],[NIPNAS]],Target_CC[],COLUMN(CG$2)+9,0)</f>
        <v>53996173</v>
      </c>
      <c r="CV641" s="22">
        <f>Target_AM[[#This Row],[PROPORSI]]*VLOOKUP(Target_AM[[#This Row],[NIPNAS]],Target_CC[],COLUMN(CH$2)+9,0)</f>
        <v>53996173</v>
      </c>
      <c r="CW641" s="22">
        <f>Target_AM[[#This Row],[PROPORSI]]*VLOOKUP(Target_AM[[#This Row],[NIPNAS]],Target_CC[],COLUMN(CI$2)+9,0)</f>
        <v>53996173</v>
      </c>
      <c r="CX641" s="22">
        <f>Target_AM[[#This Row],[PROPORSI]]*VLOOKUP(Target_AM[[#This Row],[NIPNAS]],Target_CC[],COLUMN(CJ$2)+9,0)</f>
        <v>53996173</v>
      </c>
      <c r="CY641" s="22">
        <f>Target_AM[[#This Row],[PROPORSI]]*VLOOKUP(Target_AM[[#This Row],[NIPNAS]],Target_CC[],COLUMN(CK$2)+9,0)</f>
        <v>53996173</v>
      </c>
      <c r="CZ641" s="22">
        <f>Target_AM[[#This Row],[PROPORSI]]*VLOOKUP(Target_AM[[#This Row],[NIPNAS]],Target_CC[],COLUMN(CL$2)+9,0)</f>
        <v>53996173</v>
      </c>
      <c r="DA641" s="22">
        <f>Target_AM[[#This Row],[PROPORSI]]*VLOOKUP(Target_AM[[#This Row],[NIPNAS]],Target_CC[],COLUMN(CM$2)+9,0)</f>
        <v>654321651</v>
      </c>
      <c r="DB641" s="22">
        <f>Target_AM[[#This Row],[PROPORSI]]*VLOOKUP(Target_AM[[#This Row],[NIPNAS]],Target_CC[],COLUMN(CN$2)+9,0)</f>
        <v>0</v>
      </c>
      <c r="DC641" s="22">
        <f>Target_AM[[#This Row],[PROPORSI]]*VLOOKUP(Target_AM[[#This Row],[NIPNAS]],Target_CC[],COLUMN(CO$2)+9,0)</f>
        <v>0</v>
      </c>
      <c r="DD641" s="22">
        <f>Target_AM[[#This Row],[PROPORSI]]*VLOOKUP(Target_AM[[#This Row],[NIPNAS]],Target_CC[],COLUMN(CP$2)+9,0)</f>
        <v>0</v>
      </c>
      <c r="DE641" s="22">
        <f>Target_AM[[#This Row],[PROPORSI]]*VLOOKUP(Target_AM[[#This Row],[NIPNAS]],Target_CC[],COLUMN(CQ$2)+9,0)</f>
        <v>0</v>
      </c>
      <c r="DF641" s="22">
        <f>Target_AM[[#This Row],[PROPORSI]]*VLOOKUP(Target_AM[[#This Row],[NIPNAS]],Target_CC[],COLUMN(CR$2)+9,0)</f>
        <v>0</v>
      </c>
      <c r="DG641" s="22">
        <f>Target_AM[[#This Row],[PROPORSI]]*VLOOKUP(Target_AM[[#This Row],[NIPNAS]],Target_CC[],COLUMN(CS$2)+9,0)</f>
        <v>0</v>
      </c>
      <c r="DH641" s="22">
        <f>Target_AM[[#This Row],[PROPORSI]]*VLOOKUP(Target_AM[[#This Row],[NIPNAS]],Target_CC[],COLUMN(CT$2)+9,0)</f>
        <v>0</v>
      </c>
      <c r="DI641" s="22">
        <f>Target_AM[[#This Row],[PROPORSI]]*VLOOKUP(Target_AM[[#This Row],[NIPNAS]],Target_CC[],COLUMN(CU$2)+9,0)</f>
        <v>0</v>
      </c>
      <c r="DJ641" s="22">
        <f>Target_AM[[#This Row],[PROPORSI]]*VLOOKUP(Target_AM[[#This Row],[NIPNAS]],Target_CC[],COLUMN(CV$2)+9,0)</f>
        <v>0</v>
      </c>
      <c r="DK641" s="22">
        <f>Target_AM[[#This Row],[PROPORSI]]*VLOOKUP(Target_AM[[#This Row],[NIPNAS]],Target_CC[],COLUMN(CW$2)+9,0)</f>
        <v>0</v>
      </c>
      <c r="DL641" s="22">
        <f>Target_AM[[#This Row],[PROPORSI]]*VLOOKUP(Target_AM[[#This Row],[NIPNAS]],Target_CC[],COLUMN(CX$2)+9,0)</f>
        <v>0</v>
      </c>
      <c r="DM641" s="22">
        <f>Target_AM[[#This Row],[PROPORSI]]*VLOOKUP(Target_AM[[#This Row],[NIPNAS]],Target_CC[],COLUMN(CY$2)+9,0)</f>
        <v>0</v>
      </c>
      <c r="DN641" s="22">
        <f>Target_AM[[#This Row],[PROPORSI]]*VLOOKUP(Target_AM[[#This Row],[NIPNAS]],Target_CC[],COLUMN(CZ$2)+9,0)</f>
        <v>0</v>
      </c>
      <c r="DO641" s="22">
        <f>Target_AM[[#This Row],[PROPORSI]]*VLOOKUP(Target_AM[[#This Row],[NIPNAS]],Target_CC[],COLUMN(DA$2)+9,0)</f>
        <v>0</v>
      </c>
      <c r="DP641" s="22">
        <f>Target_AM[[#This Row],[PROPORSI]]*VLOOKUP(Target_AM[[#This Row],[NIPNAS]],Target_CC[],COLUMN(DB$2)+9,0)</f>
        <v>0</v>
      </c>
      <c r="DQ641" s="22">
        <f>Target_AM[[#This Row],[PROPORSI]]*VLOOKUP(Target_AM[[#This Row],[NIPNAS]],Target_CC[],COLUMN(DC$2)+9,0)</f>
        <v>0</v>
      </c>
      <c r="DR641" s="22">
        <f>Target_AM[[#This Row],[PROPORSI]]*VLOOKUP(Target_AM[[#This Row],[NIPNAS]],Target_CC[],COLUMN(DD$2)+9,0)</f>
        <v>0</v>
      </c>
      <c r="DS641" s="22">
        <f>Target_AM[[#This Row],[PROPORSI]]*VLOOKUP(Target_AM[[#This Row],[NIPNAS]],Target_CC[],COLUMN(DE$2)+9,0)</f>
        <v>0</v>
      </c>
      <c r="DT641" s="22">
        <f>Target_AM[[#This Row],[PROPORSI]]*VLOOKUP(Target_AM[[#This Row],[NIPNAS]],Target_CC[],COLUMN(DF$2)+9,0)</f>
        <v>0</v>
      </c>
      <c r="DU641" s="22">
        <f>Target_AM[[#This Row],[PROPORSI]]*VLOOKUP(Target_AM[[#This Row],[NIPNAS]],Target_CC[],COLUMN(DG$2)+9,0)</f>
        <v>0</v>
      </c>
      <c r="DV641" s="22">
        <f>Target_AM[[#This Row],[PROPORSI]]*VLOOKUP(Target_AM[[#This Row],[NIPNAS]],Target_CC[],COLUMN(DH$2)+9,0)</f>
        <v>0</v>
      </c>
      <c r="DW641" s="22">
        <f>Target_AM[[#This Row],[PROPORSI]]*VLOOKUP(Target_AM[[#This Row],[NIPNAS]],Target_CC[],COLUMN(DI$2)+9,0)</f>
        <v>0</v>
      </c>
      <c r="DX641" s="22">
        <f>Target_AM[[#This Row],[PROPORSI]]*VLOOKUP(Target_AM[[#This Row],[NIPNAS]],Target_CC[],COLUMN(DJ$2)+9,0)</f>
        <v>0</v>
      </c>
      <c r="DY641" s="22">
        <f>Target_AM[[#This Row],[PROPORSI]]*VLOOKUP(Target_AM[[#This Row],[NIPNAS]],Target_CC[],COLUMN(DK$2)+9,0)</f>
        <v>0</v>
      </c>
      <c r="DZ641" s="22">
        <f>Target_AM[[#This Row],[PROPORSI]]*VLOOKUP(Target_AM[[#This Row],[NIPNAS]],Target_CC[],COLUMN(DL$2)+9,0)</f>
        <v>0</v>
      </c>
      <c r="EA641" s="22">
        <f>Target_AM[[#This Row],[PROPORSI]]*VLOOKUP(Target_AM[[#This Row],[NIPNAS]],Target_CC[],COLUMN(DM$2)+9,0)</f>
        <v>0</v>
      </c>
    </row>
    <row r="642" spans="2:131" x14ac:dyDescent="0.3">
      <c r="B642">
        <v>930122</v>
      </c>
      <c r="C642" t="s">
        <v>1057</v>
      </c>
      <c r="D642">
        <v>1</v>
      </c>
      <c r="E642" s="8">
        <v>45658</v>
      </c>
      <c r="F642">
        <v>76510251</v>
      </c>
      <c r="G642" t="s">
        <v>200</v>
      </c>
      <c r="J642" t="s">
        <v>1081</v>
      </c>
      <c r="K642" t="s">
        <v>21</v>
      </c>
      <c r="L642" t="s">
        <v>159</v>
      </c>
      <c r="M642" t="s">
        <v>31</v>
      </c>
      <c r="N642" s="23">
        <f>Target_AM[[#This Row],[PROPORSI]]*VLOOKUP(Target_AM[[#This Row],[NIPNAS]],Target_CC[],9,0)</f>
        <v>2881920067.0502048</v>
      </c>
      <c r="O642" s="22">
        <f>Target_AM[[#This Row],[PROPORSI]]*VLOOKUP(Target_AM[[#This Row],[NIPNAS]],Target_CC[],COLUMN(A$2)+9,0)</f>
        <v>151268827.01219153</v>
      </c>
      <c r="P642" s="22">
        <f>Target_AM[[#This Row],[PROPORSI]]*VLOOKUP(Target_AM[[#This Row],[NIPNAS]],Target_CC[],COLUMN(B$2)+9,0)</f>
        <v>185886619.77984414</v>
      </c>
      <c r="Q642" s="22">
        <f>Target_AM[[#This Row],[PROPORSI]]*VLOOKUP(Target_AM[[#This Row],[NIPNAS]],Target_CC[],COLUMN(C$2)+9,0)</f>
        <v>342919963.61261374</v>
      </c>
      <c r="R642" s="22">
        <f>Target_AM[[#This Row],[PROPORSI]]*VLOOKUP(Target_AM[[#This Row],[NIPNAS]],Target_CC[],COLUMN(D$2)+9,0)</f>
        <v>114988765.28446333</v>
      </c>
      <c r="S642" s="22">
        <f>Target_AM[[#This Row],[PROPORSI]]*VLOOKUP(Target_AM[[#This Row],[NIPNAS]],Target_CC[],COLUMN(E$2)+9,0)</f>
        <v>148682293.38774568</v>
      </c>
      <c r="T642" s="22">
        <f>Target_AM[[#This Row],[PROPORSI]]*VLOOKUP(Target_AM[[#This Row],[NIPNAS]],Target_CC[],COLUMN(F$2)+9,0)</f>
        <v>435959678.68530846</v>
      </c>
      <c r="U642" s="22">
        <f>Target_AM[[#This Row],[PROPORSI]]*VLOOKUP(Target_AM[[#This Row],[NIPNAS]],Target_CC[],COLUMN(G$2)+9,0)</f>
        <v>139016149.72678748</v>
      </c>
      <c r="V642" s="22">
        <f>Target_AM[[#This Row],[PROPORSI]]*VLOOKUP(Target_AM[[#This Row],[NIPNAS]],Target_CC[],COLUMN(H$2)+9,0)</f>
        <v>92705567.064449862</v>
      </c>
      <c r="W642" s="22">
        <f>Target_AM[[#This Row],[PROPORSI]]*VLOOKUP(Target_AM[[#This Row],[NIPNAS]],Target_CC[],COLUMN(I$2)+9,0)</f>
        <v>387856364.67186165</v>
      </c>
      <c r="X642" s="22">
        <f>Target_AM[[#This Row],[PROPORSI]]*VLOOKUP(Target_AM[[#This Row],[NIPNAS]],Target_CC[],COLUMN(J$2)+9,0)</f>
        <v>144926656.40563044</v>
      </c>
      <c r="Y642" s="22">
        <f>Target_AM[[#This Row],[PROPORSI]]*VLOOKUP(Target_AM[[#This Row],[NIPNAS]],Target_CC[],COLUMN(K$2)+9,0)</f>
        <v>284536598.24932164</v>
      </c>
      <c r="Z642" s="22">
        <f>Target_AM[[#This Row],[PROPORSI]]*VLOOKUP(Target_AM[[#This Row],[NIPNAS]],Target_CC[],COLUMN(L$2)+9,0)</f>
        <v>128146739.91360275</v>
      </c>
      <c r="AA642" s="22">
        <f>Target_AM[[#This Row],[PROPORSI]]*VLOOKUP(Target_AM[[#This Row],[NIPNAS]],Target_CC[],COLUMN(M$2)+9,0)</f>
        <v>2556894223.7938209</v>
      </c>
      <c r="AB642" s="22">
        <f>Target_AM[[#This Row],[PROPORSI]]*VLOOKUP(Target_AM[[#This Row],[NIPNAS]],Target_CC[],COLUMN(N$2)+9,0)</f>
        <v>1612583.4163910747</v>
      </c>
      <c r="AC642" s="22">
        <f>Target_AM[[#This Row],[PROPORSI]]*VLOOKUP(Target_AM[[#This Row],[NIPNAS]],Target_CC[],COLUMN(O$2)+9,0)</f>
        <v>7754320.3298574984</v>
      </c>
      <c r="AD642" s="22">
        <f>Target_AM[[#This Row],[PROPORSI]]*VLOOKUP(Target_AM[[#This Row],[NIPNAS]],Target_CC[],COLUMN(P$2)+9,0)</f>
        <v>12470711.332608044</v>
      </c>
      <c r="AE642" s="22">
        <f>Target_AM[[#This Row],[PROPORSI]]*VLOOKUP(Target_AM[[#This Row],[NIPNAS]],Target_CC[],COLUMN(Q$2)+9,0)</f>
        <v>14537766.07862477</v>
      </c>
      <c r="AF642" s="22">
        <f>Target_AM[[#This Row],[PROPORSI]]*VLOOKUP(Target_AM[[#This Row],[NIPNAS]],Target_CC[],COLUMN(R$2)+9,0)</f>
        <v>16421491.706336886</v>
      </c>
      <c r="AG642" s="22">
        <f>Target_AM[[#This Row],[PROPORSI]]*VLOOKUP(Target_AM[[#This Row],[NIPNAS]],Target_CC[],COLUMN(S$2)+9,0)</f>
        <v>66041248.533884943</v>
      </c>
      <c r="AH642" s="22">
        <f>Target_AM[[#This Row],[PROPORSI]]*VLOOKUP(Target_AM[[#This Row],[NIPNAS]],Target_CC[],COLUMN(T$2)+9,0)</f>
        <v>23054605.655325025</v>
      </c>
      <c r="AI642" s="22">
        <f>Target_AM[[#This Row],[PROPORSI]]*VLOOKUP(Target_AM[[#This Row],[NIPNAS]],Target_CC[],COLUMN(U$2)+9,0)</f>
        <v>16314281.429992333</v>
      </c>
      <c r="AJ642" s="22">
        <f>Target_AM[[#This Row],[PROPORSI]]*VLOOKUP(Target_AM[[#This Row],[NIPNAS]],Target_CC[],COLUMN(V$2)+9,0)</f>
        <v>70865638.15099591</v>
      </c>
      <c r="AK642" s="22">
        <f>Target_AM[[#This Row],[PROPORSI]]*VLOOKUP(Target_AM[[#This Row],[NIPNAS]],Target_CC[],COLUMN(W$2)+9,0)</f>
        <v>16896551.29072845</v>
      </c>
      <c r="AL642" s="22">
        <f>Target_AM[[#This Row],[PROPORSI]]*VLOOKUP(Target_AM[[#This Row],[NIPNAS]],Target_CC[],COLUMN(X$2)+9,0)</f>
        <v>33183329.996343732</v>
      </c>
      <c r="AM642" s="22">
        <f>Target_AM[[#This Row],[PROPORSI]]*VLOOKUP(Target_AM[[#This Row],[NIPNAS]],Target_CC[],COLUMN(Y$2)+9,0)</f>
        <v>17117662.479728475</v>
      </c>
      <c r="AN642" s="22">
        <f>Target_AM[[#This Row],[PROPORSI]]*VLOOKUP(Target_AM[[#This Row],[NIPNAS]],Target_CC[],COLUMN(Z$2)+9,0)</f>
        <v>296270190.4008171</v>
      </c>
      <c r="AO642" s="22">
        <f>Target_AM[[#This Row],[PROPORSI]]*VLOOKUP(Target_AM[[#This Row],[NIPNAS]],Target_CC[],COLUMN(AA$2)+9,0)</f>
        <v>152881410.42858261</v>
      </c>
      <c r="AP642" s="22">
        <f>Target_AM[[#This Row],[PROPORSI]]*VLOOKUP(Target_AM[[#This Row],[NIPNAS]],Target_CC[],COLUMN(AB$2)+9,0)</f>
        <v>193640940.10970163</v>
      </c>
      <c r="AQ642" s="22">
        <f>Target_AM[[#This Row],[PROPORSI]]*VLOOKUP(Target_AM[[#This Row],[NIPNAS]],Target_CC[],COLUMN(AC$2)+9,0)</f>
        <v>355390674.94522178</v>
      </c>
      <c r="AR642" s="22">
        <f>Target_AM[[#This Row],[PROPORSI]]*VLOOKUP(Target_AM[[#This Row],[NIPNAS]],Target_CC[],COLUMN(AD$2)+9,0)</f>
        <v>129526531.3630881</v>
      </c>
      <c r="AS642" s="22">
        <f>Target_AM[[#This Row],[PROPORSI]]*VLOOKUP(Target_AM[[#This Row],[NIPNAS]],Target_CC[],COLUMN(AE$2)+9,0)</f>
        <v>165103785.09408256</v>
      </c>
      <c r="AT642" s="22">
        <f>Target_AM[[#This Row],[PROPORSI]]*VLOOKUP(Target_AM[[#This Row],[NIPNAS]],Target_CC[],COLUMN(AF$2)+9,0)</f>
        <v>502000927.2191934</v>
      </c>
      <c r="AU642" s="22">
        <f>Target_AM[[#This Row],[PROPORSI]]*VLOOKUP(Target_AM[[#This Row],[NIPNAS]],Target_CC[],COLUMN(AG$2)+9,0)</f>
        <v>162070755.3821125</v>
      </c>
      <c r="AV642" s="22">
        <f>Target_AM[[#This Row],[PROPORSI]]*VLOOKUP(Target_AM[[#This Row],[NIPNAS]],Target_CC[],COLUMN(AH$2)+9,0)</f>
        <v>109019848.49444219</v>
      </c>
      <c r="AW642" s="22">
        <f>Target_AM[[#This Row],[PROPORSI]]*VLOOKUP(Target_AM[[#This Row],[NIPNAS]],Target_CC[],COLUMN(AI$2)+9,0)</f>
        <v>458722002.82285756</v>
      </c>
      <c r="AX642" s="22">
        <f>Target_AM[[#This Row],[PROPORSI]]*VLOOKUP(Target_AM[[#This Row],[NIPNAS]],Target_CC[],COLUMN(AJ$2)+9,0)</f>
        <v>161823207.69635889</v>
      </c>
      <c r="AY642" s="22">
        <f>Target_AM[[#This Row],[PROPORSI]]*VLOOKUP(Target_AM[[#This Row],[NIPNAS]],Target_CC[],COLUMN(AK$2)+9,0)</f>
        <v>317719928.24566537</v>
      </c>
      <c r="AZ642" s="22">
        <f>Target_AM[[#This Row],[PROPORSI]]*VLOOKUP(Target_AM[[#This Row],[NIPNAS]],Target_CC[],COLUMN(AL$2)+9,0)</f>
        <v>145264402.39333123</v>
      </c>
      <c r="BA642" s="22">
        <f>Target_AM[[#This Row],[PROPORSI]]*VLOOKUP(Target_AM[[#This Row],[NIPNAS]],Target_CC[],COLUMN(AM$2)+9,0)</f>
        <v>2853164414.1946378</v>
      </c>
      <c r="BB642" s="22">
        <f>Target_AM[[#This Row],[PROPORSI]]*VLOOKUP(Target_AM[[#This Row],[NIPNAS]],Target_CC[],COLUMN(AN$2)+9,0)</f>
        <v>0</v>
      </c>
      <c r="BC642" s="22">
        <f>Target_AM[[#This Row],[PROPORSI]]*VLOOKUP(Target_AM[[#This Row],[NIPNAS]],Target_CC[],COLUMN(AO$2)+9,0)</f>
        <v>0</v>
      </c>
      <c r="BD642" s="22">
        <f>Target_AM[[#This Row],[PROPORSI]]*VLOOKUP(Target_AM[[#This Row],[NIPNAS]],Target_CC[],COLUMN(AP$2)+9,0)</f>
        <v>0</v>
      </c>
      <c r="BE642" s="22">
        <f>Target_AM[[#This Row],[PROPORSI]]*VLOOKUP(Target_AM[[#This Row],[NIPNAS]],Target_CC[],COLUMN(AQ$2)+9,0)</f>
        <v>0</v>
      </c>
      <c r="BF642" s="22">
        <f>Target_AM[[#This Row],[PROPORSI]]*VLOOKUP(Target_AM[[#This Row],[NIPNAS]],Target_CC[],COLUMN(AR$2)+9,0)</f>
        <v>0</v>
      </c>
      <c r="BG642" s="22">
        <f>Target_AM[[#This Row],[PROPORSI]]*VLOOKUP(Target_AM[[#This Row],[NIPNAS]],Target_CC[],COLUMN(AS$2)+9,0)</f>
        <v>0</v>
      </c>
      <c r="BH642" s="22">
        <f>Target_AM[[#This Row],[PROPORSI]]*VLOOKUP(Target_AM[[#This Row],[NIPNAS]],Target_CC[],COLUMN(AT$2)+9,0)</f>
        <v>0</v>
      </c>
      <c r="BI642" s="22">
        <f>Target_AM[[#This Row],[PROPORSI]]*VLOOKUP(Target_AM[[#This Row],[NIPNAS]],Target_CC[],COLUMN(AU$2)+9,0)</f>
        <v>0</v>
      </c>
      <c r="BJ642" s="22">
        <f>Target_AM[[#This Row],[PROPORSI]]*VLOOKUP(Target_AM[[#This Row],[NIPNAS]],Target_CC[],COLUMN(AV$2)+9,0)</f>
        <v>0</v>
      </c>
      <c r="BK642" s="22">
        <f>Target_AM[[#This Row],[PROPORSI]]*VLOOKUP(Target_AM[[#This Row],[NIPNAS]],Target_CC[],COLUMN(AW$2)+9,0)</f>
        <v>0</v>
      </c>
      <c r="BL642" s="22">
        <f>Target_AM[[#This Row],[PROPORSI]]*VLOOKUP(Target_AM[[#This Row],[NIPNAS]],Target_CC[],COLUMN(AX$2)+9,0)</f>
        <v>0</v>
      </c>
      <c r="BM642" s="22">
        <f>Target_AM[[#This Row],[PROPORSI]]*VLOOKUP(Target_AM[[#This Row],[NIPNAS]],Target_CC[],COLUMN(AY$2)+9,0)</f>
        <v>0</v>
      </c>
      <c r="BN642" s="22">
        <f>Target_AM[[#This Row],[PROPORSI]]*VLOOKUP(Target_AM[[#This Row],[NIPNAS]],Target_CC[],COLUMN(AZ$2)+9,0)</f>
        <v>0</v>
      </c>
      <c r="BO642" s="22">
        <f>Target_AM[[#This Row],[PROPORSI]]*VLOOKUP(Target_AM[[#This Row],[NIPNAS]],Target_CC[],COLUMN(BA$2)+9,0)</f>
        <v>83402965</v>
      </c>
      <c r="BP642" s="22">
        <f>Target_AM[[#This Row],[PROPORSI]]*VLOOKUP(Target_AM[[#This Row],[NIPNAS]],Target_CC[],COLUMN(BB$2)+9,0)</f>
        <v>80950656</v>
      </c>
      <c r="BQ642" s="22">
        <f>Target_AM[[#This Row],[PROPORSI]]*VLOOKUP(Target_AM[[#This Row],[NIPNAS]],Target_CC[],COLUMN(BC$2)+9,0)</f>
        <v>349249879</v>
      </c>
      <c r="BR642" s="22">
        <f>Target_AM[[#This Row],[PROPORSI]]*VLOOKUP(Target_AM[[#This Row],[NIPNAS]],Target_CC[],COLUMN(BD$2)+9,0)</f>
        <v>66785561.299999997</v>
      </c>
      <c r="BS642" s="22">
        <f>Target_AM[[#This Row],[PROPORSI]]*VLOOKUP(Target_AM[[#This Row],[NIPNAS]],Target_CC[],COLUMN(BE$2)+9,0)</f>
        <v>66785561.299999997</v>
      </c>
      <c r="BT642" s="22">
        <f>Target_AM[[#This Row],[PROPORSI]]*VLOOKUP(Target_AM[[#This Row],[NIPNAS]],Target_CC[],COLUMN(BF$2)+9,0)</f>
        <v>66785561.299999997</v>
      </c>
      <c r="BU642" s="22">
        <f>Target_AM[[#This Row],[PROPORSI]]*VLOOKUP(Target_AM[[#This Row],[NIPNAS]],Target_CC[],COLUMN(BG$2)+9,0)</f>
        <v>66785561.299999997</v>
      </c>
      <c r="BV642" s="22">
        <f>Target_AM[[#This Row],[PROPORSI]]*VLOOKUP(Target_AM[[#This Row],[NIPNAS]],Target_CC[],COLUMN(BH$2)+9,0)</f>
        <v>66785561.299999997</v>
      </c>
      <c r="BW642" s="22">
        <f>Target_AM[[#This Row],[PROPORSI]]*VLOOKUP(Target_AM[[#This Row],[NIPNAS]],Target_CC[],COLUMN(BI$2)+9,0)</f>
        <v>66785561.299999997</v>
      </c>
      <c r="BX642" s="22">
        <f>Target_AM[[#This Row],[PROPORSI]]*VLOOKUP(Target_AM[[#This Row],[NIPNAS]],Target_CC[],COLUMN(BJ$2)+9,0)</f>
        <v>66785561.299999997</v>
      </c>
      <c r="BY642" s="22">
        <f>Target_AM[[#This Row],[PROPORSI]]*VLOOKUP(Target_AM[[#This Row],[NIPNAS]],Target_CC[],COLUMN(BK$2)+9,0)</f>
        <v>66785561.299999997</v>
      </c>
      <c r="BZ642" s="22">
        <f>Target_AM[[#This Row],[PROPORSI]]*VLOOKUP(Target_AM[[#This Row],[NIPNAS]],Target_CC[],COLUMN(BL$2)+9,0)</f>
        <v>66785561.299999997</v>
      </c>
      <c r="CA642" s="22">
        <f>Target_AM[[#This Row],[PROPORSI]]*VLOOKUP(Target_AM[[#This Row],[NIPNAS]],Target_CC[],COLUMN(BM$2)+9,0)</f>
        <v>1114673551.6999996</v>
      </c>
      <c r="CB642" s="22">
        <f>Target_AM[[#This Row],[PROPORSI]]*VLOOKUP(Target_AM[[#This Row],[NIPNAS]],Target_CC[],COLUMN(BN$2)+9,0)</f>
        <v>34476318</v>
      </c>
      <c r="CC642" s="22">
        <f>Target_AM[[#This Row],[PROPORSI]]*VLOOKUP(Target_AM[[#This Row],[NIPNAS]],Target_CC[],COLUMN(BO$2)+9,0)</f>
        <v>33968588</v>
      </c>
      <c r="CD642" s="22">
        <f>Target_AM[[#This Row],[PROPORSI]]*VLOOKUP(Target_AM[[#This Row],[NIPNAS]],Target_CC[],COLUMN(BP$2)+9,0)</f>
        <v>1584714</v>
      </c>
      <c r="CE642" s="22">
        <f>Target_AM[[#This Row],[PROPORSI]]*VLOOKUP(Target_AM[[#This Row],[NIPNAS]],Target_CC[],COLUMN(BQ$2)+9,0)</f>
        <v>1505478.2999999998</v>
      </c>
      <c r="CF642" s="22">
        <f>Target_AM[[#This Row],[PROPORSI]]*VLOOKUP(Target_AM[[#This Row],[NIPNAS]],Target_CC[],COLUMN(BR$2)+9,0)</f>
        <v>1505478.2999999998</v>
      </c>
      <c r="CG642" s="22">
        <f>Target_AM[[#This Row],[PROPORSI]]*VLOOKUP(Target_AM[[#This Row],[NIPNAS]],Target_CC[],COLUMN(BS$2)+9,0)</f>
        <v>1505478.2999999998</v>
      </c>
      <c r="CH642" s="22">
        <f>Target_AM[[#This Row],[PROPORSI]]*VLOOKUP(Target_AM[[#This Row],[NIPNAS]],Target_CC[],COLUMN(BT$2)+9,0)</f>
        <v>1505478.2999999998</v>
      </c>
      <c r="CI642" s="22">
        <f>Target_AM[[#This Row],[PROPORSI]]*VLOOKUP(Target_AM[[#This Row],[NIPNAS]],Target_CC[],COLUMN(BU$2)+9,0)</f>
        <v>1505478.2999999998</v>
      </c>
      <c r="CJ642" s="22">
        <f>Target_AM[[#This Row],[PROPORSI]]*VLOOKUP(Target_AM[[#This Row],[NIPNAS]],Target_CC[],COLUMN(BV$2)+9,0)</f>
        <v>1505478.2999999998</v>
      </c>
      <c r="CK642" s="22">
        <f>Target_AM[[#This Row],[PROPORSI]]*VLOOKUP(Target_AM[[#This Row],[NIPNAS]],Target_CC[],COLUMN(BW$2)+9,0)</f>
        <v>1505478.2999999998</v>
      </c>
      <c r="CL642" s="22">
        <f>Target_AM[[#This Row],[PROPORSI]]*VLOOKUP(Target_AM[[#This Row],[NIPNAS]],Target_CC[],COLUMN(BX$2)+9,0)</f>
        <v>1505478.2999999998</v>
      </c>
      <c r="CM642" s="22">
        <f>Target_AM[[#This Row],[PROPORSI]]*VLOOKUP(Target_AM[[#This Row],[NIPNAS]],Target_CC[],COLUMN(BY$2)+9,0)</f>
        <v>1505478.2999999998</v>
      </c>
      <c r="CN642" s="22">
        <f>Target_AM[[#This Row],[PROPORSI]]*VLOOKUP(Target_AM[[#This Row],[NIPNAS]],Target_CC[],COLUMN(BZ$2)+9,0)</f>
        <v>83578924.699999973</v>
      </c>
      <c r="CO642" s="22">
        <f>Target_AM[[#This Row],[PROPORSI]]*VLOOKUP(Target_AM[[#This Row],[NIPNAS]],Target_CC[],COLUMN(CA$2)+9,0)</f>
        <v>67726647</v>
      </c>
      <c r="CP642" s="22">
        <f>Target_AM[[#This Row],[PROPORSI]]*VLOOKUP(Target_AM[[#This Row],[NIPNAS]],Target_CC[],COLUMN(CB$2)+9,0)</f>
        <v>65782068</v>
      </c>
      <c r="CQ642" s="22">
        <f>Target_AM[[#This Row],[PROPORSI]]*VLOOKUP(Target_AM[[#This Row],[NIPNAS]],Target_CC[],COLUMN(CC$2)+9,0)</f>
        <v>65280083</v>
      </c>
      <c r="CR642" s="22">
        <f>Target_AM[[#This Row],[PROPORSI]]*VLOOKUP(Target_AM[[#This Row],[NIPNAS]],Target_CC[],COLUMN(CD$2)+9,0)</f>
        <v>65280083</v>
      </c>
      <c r="CS642" s="22">
        <f>Target_AM[[#This Row],[PROPORSI]]*VLOOKUP(Target_AM[[#This Row],[NIPNAS]],Target_CC[],COLUMN(CE$2)+9,0)</f>
        <v>65280083</v>
      </c>
      <c r="CT642" s="22">
        <f>Target_AM[[#This Row],[PROPORSI]]*VLOOKUP(Target_AM[[#This Row],[NIPNAS]],Target_CC[],COLUMN(CF$2)+9,0)</f>
        <v>65280083</v>
      </c>
      <c r="CU642" s="22">
        <f>Target_AM[[#This Row],[PROPORSI]]*VLOOKUP(Target_AM[[#This Row],[NIPNAS]],Target_CC[],COLUMN(CG$2)+9,0)</f>
        <v>65280083</v>
      </c>
      <c r="CV642" s="22">
        <f>Target_AM[[#This Row],[PROPORSI]]*VLOOKUP(Target_AM[[#This Row],[NIPNAS]],Target_CC[],COLUMN(CH$2)+9,0)</f>
        <v>65280083</v>
      </c>
      <c r="CW642" s="22">
        <f>Target_AM[[#This Row],[PROPORSI]]*VLOOKUP(Target_AM[[#This Row],[NIPNAS]],Target_CC[],COLUMN(CI$2)+9,0)</f>
        <v>65280083</v>
      </c>
      <c r="CX642" s="22">
        <f>Target_AM[[#This Row],[PROPORSI]]*VLOOKUP(Target_AM[[#This Row],[NIPNAS]],Target_CC[],COLUMN(CJ$2)+9,0)</f>
        <v>65280083</v>
      </c>
      <c r="CY642" s="22">
        <f>Target_AM[[#This Row],[PROPORSI]]*VLOOKUP(Target_AM[[#This Row],[NIPNAS]],Target_CC[],COLUMN(CK$2)+9,0)</f>
        <v>65280083</v>
      </c>
      <c r="CZ642" s="22">
        <f>Target_AM[[#This Row],[PROPORSI]]*VLOOKUP(Target_AM[[#This Row],[NIPNAS]],Target_CC[],COLUMN(CL$2)+9,0)</f>
        <v>65280083</v>
      </c>
      <c r="DA642" s="22">
        <f>Target_AM[[#This Row],[PROPORSI]]*VLOOKUP(Target_AM[[#This Row],[NIPNAS]],Target_CC[],COLUMN(CM$2)+9,0)</f>
        <v>786309545</v>
      </c>
      <c r="DB642" s="22">
        <f>Target_AM[[#This Row],[PROPORSI]]*VLOOKUP(Target_AM[[#This Row],[NIPNAS]],Target_CC[],COLUMN(CN$2)+9,0)</f>
        <v>0</v>
      </c>
      <c r="DC642" s="22">
        <f>Target_AM[[#This Row],[PROPORSI]]*VLOOKUP(Target_AM[[#This Row],[NIPNAS]],Target_CC[],COLUMN(CO$2)+9,0)</f>
        <v>0</v>
      </c>
      <c r="DD642" s="22">
        <f>Target_AM[[#This Row],[PROPORSI]]*VLOOKUP(Target_AM[[#This Row],[NIPNAS]],Target_CC[],COLUMN(CP$2)+9,0)</f>
        <v>268790516</v>
      </c>
      <c r="DE642" s="22">
        <f>Target_AM[[#This Row],[PROPORSI]]*VLOOKUP(Target_AM[[#This Row],[NIPNAS]],Target_CC[],COLUMN(CQ$2)+9,0)</f>
        <v>0</v>
      </c>
      <c r="DF642" s="22">
        <f>Target_AM[[#This Row],[PROPORSI]]*VLOOKUP(Target_AM[[#This Row],[NIPNAS]],Target_CC[],COLUMN(CR$2)+9,0)</f>
        <v>0</v>
      </c>
      <c r="DG642" s="22">
        <f>Target_AM[[#This Row],[PROPORSI]]*VLOOKUP(Target_AM[[#This Row],[NIPNAS]],Target_CC[],COLUMN(CS$2)+9,0)</f>
        <v>0</v>
      </c>
      <c r="DH642" s="22">
        <f>Target_AM[[#This Row],[PROPORSI]]*VLOOKUP(Target_AM[[#This Row],[NIPNAS]],Target_CC[],COLUMN(CT$2)+9,0)</f>
        <v>0</v>
      </c>
      <c r="DI642" s="22">
        <f>Target_AM[[#This Row],[PROPORSI]]*VLOOKUP(Target_AM[[#This Row],[NIPNAS]],Target_CC[],COLUMN(CU$2)+9,0)</f>
        <v>0</v>
      </c>
      <c r="DJ642" s="22">
        <f>Target_AM[[#This Row],[PROPORSI]]*VLOOKUP(Target_AM[[#This Row],[NIPNAS]],Target_CC[],COLUMN(CV$2)+9,0)</f>
        <v>0</v>
      </c>
      <c r="DK642" s="22">
        <f>Target_AM[[#This Row],[PROPORSI]]*VLOOKUP(Target_AM[[#This Row],[NIPNAS]],Target_CC[],COLUMN(CW$2)+9,0)</f>
        <v>0</v>
      </c>
      <c r="DL642" s="22">
        <f>Target_AM[[#This Row],[PROPORSI]]*VLOOKUP(Target_AM[[#This Row],[NIPNAS]],Target_CC[],COLUMN(CX$2)+9,0)</f>
        <v>0</v>
      </c>
      <c r="DM642" s="22">
        <f>Target_AM[[#This Row],[PROPORSI]]*VLOOKUP(Target_AM[[#This Row],[NIPNAS]],Target_CC[],COLUMN(CY$2)+9,0)</f>
        <v>0</v>
      </c>
      <c r="DN642" s="22">
        <f>Target_AM[[#This Row],[PROPORSI]]*VLOOKUP(Target_AM[[#This Row],[NIPNAS]],Target_CC[],COLUMN(CZ$2)+9,0)</f>
        <v>268790516</v>
      </c>
      <c r="DO642" s="22">
        <f>Target_AM[[#This Row],[PROPORSI]]*VLOOKUP(Target_AM[[#This Row],[NIPNAS]],Target_CC[],COLUMN(DA$2)+9,0)</f>
        <v>0</v>
      </c>
      <c r="DP642" s="22">
        <f>Target_AM[[#This Row],[PROPORSI]]*VLOOKUP(Target_AM[[#This Row],[NIPNAS]],Target_CC[],COLUMN(DB$2)+9,0)</f>
        <v>0</v>
      </c>
      <c r="DQ642" s="22">
        <f>Target_AM[[#This Row],[PROPORSI]]*VLOOKUP(Target_AM[[#This Row],[NIPNAS]],Target_CC[],COLUMN(DC$2)+9,0)</f>
        <v>0</v>
      </c>
      <c r="DR642" s="22">
        <f>Target_AM[[#This Row],[PROPORSI]]*VLOOKUP(Target_AM[[#This Row],[NIPNAS]],Target_CC[],COLUMN(DD$2)+9,0)</f>
        <v>0</v>
      </c>
      <c r="DS642" s="22">
        <f>Target_AM[[#This Row],[PROPORSI]]*VLOOKUP(Target_AM[[#This Row],[NIPNAS]],Target_CC[],COLUMN(DE$2)+9,0)</f>
        <v>0</v>
      </c>
      <c r="DT642" s="22">
        <f>Target_AM[[#This Row],[PROPORSI]]*VLOOKUP(Target_AM[[#This Row],[NIPNAS]],Target_CC[],COLUMN(DF$2)+9,0)</f>
        <v>0</v>
      </c>
      <c r="DU642" s="22">
        <f>Target_AM[[#This Row],[PROPORSI]]*VLOOKUP(Target_AM[[#This Row],[NIPNAS]],Target_CC[],COLUMN(DG$2)+9,0)</f>
        <v>0</v>
      </c>
      <c r="DV642" s="22">
        <f>Target_AM[[#This Row],[PROPORSI]]*VLOOKUP(Target_AM[[#This Row],[NIPNAS]],Target_CC[],COLUMN(DH$2)+9,0)</f>
        <v>0</v>
      </c>
      <c r="DW642" s="22">
        <f>Target_AM[[#This Row],[PROPORSI]]*VLOOKUP(Target_AM[[#This Row],[NIPNAS]],Target_CC[],COLUMN(DI$2)+9,0)</f>
        <v>0</v>
      </c>
      <c r="DX642" s="22">
        <f>Target_AM[[#This Row],[PROPORSI]]*VLOOKUP(Target_AM[[#This Row],[NIPNAS]],Target_CC[],COLUMN(DJ$2)+9,0)</f>
        <v>0</v>
      </c>
      <c r="DY642" s="22">
        <f>Target_AM[[#This Row],[PROPORSI]]*VLOOKUP(Target_AM[[#This Row],[NIPNAS]],Target_CC[],COLUMN(DK$2)+9,0)</f>
        <v>0</v>
      </c>
      <c r="DZ642" s="22">
        <f>Target_AM[[#This Row],[PROPORSI]]*VLOOKUP(Target_AM[[#This Row],[NIPNAS]],Target_CC[],COLUMN(DL$2)+9,0)</f>
        <v>0</v>
      </c>
      <c r="EA642" s="22">
        <f>Target_AM[[#This Row],[PROPORSI]]*VLOOKUP(Target_AM[[#This Row],[NIPNAS]],Target_CC[],COLUMN(DM$2)+9,0)</f>
        <v>0</v>
      </c>
    </row>
    <row r="643" spans="2:131" x14ac:dyDescent="0.3">
      <c r="B643">
        <v>405650</v>
      </c>
      <c r="C643" t="s">
        <v>1022</v>
      </c>
      <c r="D643">
        <v>1</v>
      </c>
      <c r="E643" s="8">
        <v>45658</v>
      </c>
      <c r="F643">
        <v>76510252</v>
      </c>
      <c r="G643" t="s">
        <v>205</v>
      </c>
      <c r="J643" t="s">
        <v>1081</v>
      </c>
      <c r="K643" t="s">
        <v>25</v>
      </c>
      <c r="L643" t="s">
        <v>159</v>
      </c>
      <c r="M643" t="s">
        <v>31</v>
      </c>
      <c r="N643" s="23">
        <f>Target_AM[[#This Row],[PROPORSI]]*VLOOKUP(Target_AM[[#This Row],[NIPNAS]],Target_CC[],9,0)</f>
        <v>393262856.54562426</v>
      </c>
      <c r="O643" s="22">
        <f>Target_AM[[#This Row],[PROPORSI]]*VLOOKUP(Target_AM[[#This Row],[NIPNAS]],Target_CC[],COLUMN(A$2)+9,0)</f>
        <v>11340603.995735144</v>
      </c>
      <c r="P643" s="22">
        <f>Target_AM[[#This Row],[PROPORSI]]*VLOOKUP(Target_AM[[#This Row],[NIPNAS]],Target_CC[],COLUMN(B$2)+9,0)</f>
        <v>8927215.9621330891</v>
      </c>
      <c r="Q643" s="22">
        <f>Target_AM[[#This Row],[PROPORSI]]*VLOOKUP(Target_AM[[#This Row],[NIPNAS]],Target_CC[],COLUMN(C$2)+9,0)</f>
        <v>16909993.305730578</v>
      </c>
      <c r="R643" s="22">
        <f>Target_AM[[#This Row],[PROPORSI]]*VLOOKUP(Target_AM[[#This Row],[NIPNAS]],Target_CC[],COLUMN(D$2)+9,0)</f>
        <v>41037701.597360261</v>
      </c>
      <c r="S643" s="22">
        <f>Target_AM[[#This Row],[PROPORSI]]*VLOOKUP(Target_AM[[#This Row],[NIPNAS]],Target_CC[],COLUMN(E$2)+9,0)</f>
        <v>14801735.553086801</v>
      </c>
      <c r="T643" s="22">
        <f>Target_AM[[#This Row],[PROPORSI]]*VLOOKUP(Target_AM[[#This Row],[NIPNAS]],Target_CC[],COLUMN(F$2)+9,0)</f>
        <v>11903466.523353245</v>
      </c>
      <c r="U643" s="22">
        <f>Target_AM[[#This Row],[PROPORSI]]*VLOOKUP(Target_AM[[#This Row],[NIPNAS]],Target_CC[],COLUMN(G$2)+9,0)</f>
        <v>13439606.755250981</v>
      </c>
      <c r="V643" s="22">
        <f>Target_AM[[#This Row],[PROPORSI]]*VLOOKUP(Target_AM[[#This Row],[NIPNAS]],Target_CC[],COLUMN(H$2)+9,0)</f>
        <v>82924368.979603216</v>
      </c>
      <c r="W643" s="22">
        <f>Target_AM[[#This Row],[PROPORSI]]*VLOOKUP(Target_AM[[#This Row],[NIPNAS]],Target_CC[],COLUMN(I$2)+9,0)</f>
        <v>8100212.9029073101</v>
      </c>
      <c r="X643" s="22">
        <f>Target_AM[[#This Row],[PROPORSI]]*VLOOKUP(Target_AM[[#This Row],[NIPNAS]],Target_CC[],COLUMN(J$2)+9,0)</f>
        <v>17466474.374772742</v>
      </c>
      <c r="Y643" s="22">
        <f>Target_AM[[#This Row],[PROPORSI]]*VLOOKUP(Target_AM[[#This Row],[NIPNAS]],Target_CC[],COLUMN(K$2)+9,0)</f>
        <v>41290426.229912989</v>
      </c>
      <c r="Z643" s="22">
        <f>Target_AM[[#This Row],[PROPORSI]]*VLOOKUP(Target_AM[[#This Row],[NIPNAS]],Target_CC[],COLUMN(L$2)+9,0)</f>
        <v>12954296.920367839</v>
      </c>
      <c r="AA643" s="22">
        <f>Target_AM[[#This Row],[PROPORSI]]*VLOOKUP(Target_AM[[#This Row],[NIPNAS]],Target_CC[],COLUMN(M$2)+9,0)</f>
        <v>281096103.10021418</v>
      </c>
      <c r="AB643" s="22">
        <f>Target_AM[[#This Row],[PROPORSI]]*VLOOKUP(Target_AM[[#This Row],[NIPNAS]],Target_CC[],COLUMN(N$2)+9,0)</f>
        <v>120895.16588838957</v>
      </c>
      <c r="AC643" s="22">
        <f>Target_AM[[#This Row],[PROPORSI]]*VLOOKUP(Target_AM[[#This Row],[NIPNAS]],Target_CC[],COLUMN(O$2)+9,0)</f>
        <v>372401.69467917271</v>
      </c>
      <c r="AD643" s="22">
        <f>Target_AM[[#This Row],[PROPORSI]]*VLOOKUP(Target_AM[[#This Row],[NIPNAS]],Target_CC[],COLUMN(P$2)+9,0)</f>
        <v>614952.95558332279</v>
      </c>
      <c r="AE643" s="22">
        <f>Target_AM[[#This Row],[PROPORSI]]*VLOOKUP(Target_AM[[#This Row],[NIPNAS]],Target_CC[],COLUMN(Q$2)+9,0)</f>
        <v>5188302.5680895597</v>
      </c>
      <c r="AF643" s="22">
        <f>Target_AM[[#This Row],[PROPORSI]]*VLOOKUP(Target_AM[[#This Row],[NIPNAS]],Target_CC[],COLUMN(R$2)+9,0)</f>
        <v>1634805.1411240902</v>
      </c>
      <c r="AG643" s="22">
        <f>Target_AM[[#This Row],[PROPORSI]]*VLOOKUP(Target_AM[[#This Row],[NIPNAS]],Target_CC[],COLUMN(S$2)+9,0)</f>
        <v>1803193.8032760173</v>
      </c>
      <c r="AH643" s="22">
        <f>Target_AM[[#This Row],[PROPORSI]]*VLOOKUP(Target_AM[[#This Row],[NIPNAS]],Target_CC[],COLUMN(T$2)+9,0)</f>
        <v>2228840.5664658453</v>
      </c>
      <c r="AI643" s="22">
        <f>Target_AM[[#This Row],[PROPORSI]]*VLOOKUP(Target_AM[[#This Row],[NIPNAS]],Target_CC[],COLUMN(U$2)+9,0)</f>
        <v>14592990.861026227</v>
      </c>
      <c r="AJ643" s="22">
        <f>Target_AM[[#This Row],[PROPORSI]]*VLOOKUP(Target_AM[[#This Row],[NIPNAS]],Target_CC[],COLUMN(V$2)+9,0)</f>
        <v>1479998.2901121192</v>
      </c>
      <c r="AK643" s="22">
        <f>Target_AM[[#This Row],[PROPORSI]]*VLOOKUP(Target_AM[[#This Row],[NIPNAS]],Target_CC[],COLUMN(W$2)+9,0)</f>
        <v>2036362.3053272627</v>
      </c>
      <c r="AL643" s="22">
        <f>Target_AM[[#This Row],[PROPORSI]]*VLOOKUP(Target_AM[[#This Row],[NIPNAS]],Target_CC[],COLUMN(X$2)+9,0)</f>
        <v>4815387.0106941611</v>
      </c>
      <c r="AM643" s="22">
        <f>Target_AM[[#This Row],[PROPORSI]]*VLOOKUP(Target_AM[[#This Row],[NIPNAS]],Target_CC[],COLUMN(Y$2)+9,0)</f>
        <v>1730416.8837579917</v>
      </c>
      <c r="AN643" s="22">
        <f>Target_AM[[#This Row],[PROPORSI]]*VLOOKUP(Target_AM[[#This Row],[NIPNAS]],Target_CC[],COLUMN(Z$2)+9,0)</f>
        <v>36618547.246024162</v>
      </c>
      <c r="AO643" s="22">
        <f>Target_AM[[#This Row],[PROPORSI]]*VLOOKUP(Target_AM[[#This Row],[NIPNAS]],Target_CC[],COLUMN(AA$2)+9,0)</f>
        <v>11461499.161623534</v>
      </c>
      <c r="AP643" s="22">
        <f>Target_AM[[#This Row],[PROPORSI]]*VLOOKUP(Target_AM[[#This Row],[NIPNAS]],Target_CC[],COLUMN(AB$2)+9,0)</f>
        <v>9299617.6568122618</v>
      </c>
      <c r="AQ643" s="22">
        <f>Target_AM[[#This Row],[PROPORSI]]*VLOOKUP(Target_AM[[#This Row],[NIPNAS]],Target_CC[],COLUMN(AC$2)+9,0)</f>
        <v>17524946.2613139</v>
      </c>
      <c r="AR643" s="22">
        <f>Target_AM[[#This Row],[PROPORSI]]*VLOOKUP(Target_AM[[#This Row],[NIPNAS]],Target_CC[],COLUMN(AD$2)+9,0)</f>
        <v>46226004.16544982</v>
      </c>
      <c r="AS643" s="22">
        <f>Target_AM[[#This Row],[PROPORSI]]*VLOOKUP(Target_AM[[#This Row],[NIPNAS]],Target_CC[],COLUMN(AE$2)+9,0)</f>
        <v>16436540.694210891</v>
      </c>
      <c r="AT643" s="22">
        <f>Target_AM[[#This Row],[PROPORSI]]*VLOOKUP(Target_AM[[#This Row],[NIPNAS]],Target_CC[],COLUMN(AF$2)+9,0)</f>
        <v>13706660.326629262</v>
      </c>
      <c r="AU643" s="22">
        <f>Target_AM[[#This Row],[PROPORSI]]*VLOOKUP(Target_AM[[#This Row],[NIPNAS]],Target_CC[],COLUMN(AG$2)+9,0)</f>
        <v>15668447.321716826</v>
      </c>
      <c r="AV643" s="22">
        <f>Target_AM[[#This Row],[PROPORSI]]*VLOOKUP(Target_AM[[#This Row],[NIPNAS]],Target_CC[],COLUMN(AH$2)+9,0)</f>
        <v>97517359.840629444</v>
      </c>
      <c r="AW643" s="22">
        <f>Target_AM[[#This Row],[PROPORSI]]*VLOOKUP(Target_AM[[#This Row],[NIPNAS]],Target_CC[],COLUMN(AI$2)+9,0)</f>
        <v>9580211.1930194292</v>
      </c>
      <c r="AX643" s="22">
        <f>Target_AM[[#This Row],[PROPORSI]]*VLOOKUP(Target_AM[[#This Row],[NIPNAS]],Target_CC[],COLUMN(AJ$2)+9,0)</f>
        <v>19502836.680100005</v>
      </c>
      <c r="AY643" s="22">
        <f>Target_AM[[#This Row],[PROPORSI]]*VLOOKUP(Target_AM[[#This Row],[NIPNAS]],Target_CC[],COLUMN(AK$2)+9,0)</f>
        <v>46105813.24060715</v>
      </c>
      <c r="AZ643" s="22">
        <f>Target_AM[[#This Row],[PROPORSI]]*VLOOKUP(Target_AM[[#This Row],[NIPNAS]],Target_CC[],COLUMN(AL$2)+9,0)</f>
        <v>14684713.804125831</v>
      </c>
      <c r="BA643" s="22">
        <f>Target_AM[[#This Row],[PROPORSI]]*VLOOKUP(Target_AM[[#This Row],[NIPNAS]],Target_CC[],COLUMN(AM$2)+9,0)</f>
        <v>317714650.34623837</v>
      </c>
      <c r="BB643" s="22">
        <f>Target_AM[[#This Row],[PROPORSI]]*VLOOKUP(Target_AM[[#This Row],[NIPNAS]],Target_CC[],COLUMN(AN$2)+9,0)</f>
        <v>0</v>
      </c>
      <c r="BC643" s="22">
        <f>Target_AM[[#This Row],[PROPORSI]]*VLOOKUP(Target_AM[[#This Row],[NIPNAS]],Target_CC[],COLUMN(AO$2)+9,0)</f>
        <v>0</v>
      </c>
      <c r="BD643" s="22">
        <f>Target_AM[[#This Row],[PROPORSI]]*VLOOKUP(Target_AM[[#This Row],[NIPNAS]],Target_CC[],COLUMN(AP$2)+9,0)</f>
        <v>0</v>
      </c>
      <c r="BE643" s="22">
        <f>Target_AM[[#This Row],[PROPORSI]]*VLOOKUP(Target_AM[[#This Row],[NIPNAS]],Target_CC[],COLUMN(AQ$2)+9,0)</f>
        <v>0</v>
      </c>
      <c r="BF643" s="22">
        <f>Target_AM[[#This Row],[PROPORSI]]*VLOOKUP(Target_AM[[#This Row],[NIPNAS]],Target_CC[],COLUMN(AR$2)+9,0)</f>
        <v>0</v>
      </c>
      <c r="BG643" s="22">
        <f>Target_AM[[#This Row],[PROPORSI]]*VLOOKUP(Target_AM[[#This Row],[NIPNAS]],Target_CC[],COLUMN(AS$2)+9,0)</f>
        <v>0</v>
      </c>
      <c r="BH643" s="22">
        <f>Target_AM[[#This Row],[PROPORSI]]*VLOOKUP(Target_AM[[#This Row],[NIPNAS]],Target_CC[],COLUMN(AT$2)+9,0)</f>
        <v>0</v>
      </c>
      <c r="BI643" s="22">
        <f>Target_AM[[#This Row],[PROPORSI]]*VLOOKUP(Target_AM[[#This Row],[NIPNAS]],Target_CC[],COLUMN(AU$2)+9,0)</f>
        <v>0</v>
      </c>
      <c r="BJ643" s="22">
        <f>Target_AM[[#This Row],[PROPORSI]]*VLOOKUP(Target_AM[[#This Row],[NIPNAS]],Target_CC[],COLUMN(AV$2)+9,0)</f>
        <v>0</v>
      </c>
      <c r="BK643" s="22">
        <f>Target_AM[[#This Row],[PROPORSI]]*VLOOKUP(Target_AM[[#This Row],[NIPNAS]],Target_CC[],COLUMN(AW$2)+9,0)</f>
        <v>0</v>
      </c>
      <c r="BL643" s="22">
        <f>Target_AM[[#This Row],[PROPORSI]]*VLOOKUP(Target_AM[[#This Row],[NIPNAS]],Target_CC[],COLUMN(AX$2)+9,0)</f>
        <v>0</v>
      </c>
      <c r="BM643" s="22">
        <f>Target_AM[[#This Row],[PROPORSI]]*VLOOKUP(Target_AM[[#This Row],[NIPNAS]],Target_CC[],COLUMN(AY$2)+9,0)</f>
        <v>0</v>
      </c>
      <c r="BN643" s="22">
        <f>Target_AM[[#This Row],[PROPORSI]]*VLOOKUP(Target_AM[[#This Row],[NIPNAS]],Target_CC[],COLUMN(AZ$2)+9,0)</f>
        <v>0</v>
      </c>
      <c r="BO643" s="22">
        <f>Target_AM[[#This Row],[PROPORSI]]*VLOOKUP(Target_AM[[#This Row],[NIPNAS]],Target_CC[],COLUMN(BA$2)+9,0)</f>
        <v>19871820</v>
      </c>
      <c r="BP643" s="22">
        <f>Target_AM[[#This Row],[PROPORSI]]*VLOOKUP(Target_AM[[#This Row],[NIPNAS]],Target_CC[],COLUMN(BB$2)+9,0)</f>
        <v>19630631</v>
      </c>
      <c r="BQ643" s="22">
        <f>Target_AM[[#This Row],[PROPORSI]]*VLOOKUP(Target_AM[[#This Row],[NIPNAS]],Target_CC[],COLUMN(BC$2)+9,0)</f>
        <v>19310016</v>
      </c>
      <c r="BR643" s="22">
        <f>Target_AM[[#This Row],[PROPORSI]]*VLOOKUP(Target_AM[[#This Row],[NIPNAS]],Target_CC[],COLUMN(BD$2)+9,0)</f>
        <v>19073529.5</v>
      </c>
      <c r="BS643" s="22">
        <f>Target_AM[[#This Row],[PROPORSI]]*VLOOKUP(Target_AM[[#This Row],[NIPNAS]],Target_CC[],COLUMN(BE$2)+9,0)</f>
        <v>19073529.5</v>
      </c>
      <c r="BT643" s="22">
        <f>Target_AM[[#This Row],[PROPORSI]]*VLOOKUP(Target_AM[[#This Row],[NIPNAS]],Target_CC[],COLUMN(BF$2)+9,0)</f>
        <v>19073529.5</v>
      </c>
      <c r="BU643" s="22">
        <f>Target_AM[[#This Row],[PROPORSI]]*VLOOKUP(Target_AM[[#This Row],[NIPNAS]],Target_CC[],COLUMN(BG$2)+9,0)</f>
        <v>19073529.5</v>
      </c>
      <c r="BV643" s="22">
        <f>Target_AM[[#This Row],[PROPORSI]]*VLOOKUP(Target_AM[[#This Row],[NIPNAS]],Target_CC[],COLUMN(BH$2)+9,0)</f>
        <v>19073529.5</v>
      </c>
      <c r="BW643" s="22">
        <f>Target_AM[[#This Row],[PROPORSI]]*VLOOKUP(Target_AM[[#This Row],[NIPNAS]],Target_CC[],COLUMN(BI$2)+9,0)</f>
        <v>19073529.5</v>
      </c>
      <c r="BX643" s="22">
        <f>Target_AM[[#This Row],[PROPORSI]]*VLOOKUP(Target_AM[[#This Row],[NIPNAS]],Target_CC[],COLUMN(BJ$2)+9,0)</f>
        <v>19073529.5</v>
      </c>
      <c r="BY643" s="22">
        <f>Target_AM[[#This Row],[PROPORSI]]*VLOOKUP(Target_AM[[#This Row],[NIPNAS]],Target_CC[],COLUMN(BK$2)+9,0)</f>
        <v>19073529.5</v>
      </c>
      <c r="BZ643" s="22">
        <f>Target_AM[[#This Row],[PROPORSI]]*VLOOKUP(Target_AM[[#This Row],[NIPNAS]],Target_CC[],COLUMN(BL$2)+9,0)</f>
        <v>19073529.5</v>
      </c>
      <c r="CA643" s="22">
        <f>Target_AM[[#This Row],[PROPORSI]]*VLOOKUP(Target_AM[[#This Row],[NIPNAS]],Target_CC[],COLUMN(BM$2)+9,0)</f>
        <v>230474232.5</v>
      </c>
      <c r="CB643" s="22">
        <f>Target_AM[[#This Row],[PROPORSI]]*VLOOKUP(Target_AM[[#This Row],[NIPNAS]],Target_CC[],COLUMN(BN$2)+9,0)</f>
        <v>4729730</v>
      </c>
      <c r="CC643" s="22">
        <f>Target_AM[[#This Row],[PROPORSI]]*VLOOKUP(Target_AM[[#This Row],[NIPNAS]],Target_CC[],COLUMN(BO$2)+9,0)</f>
        <v>4729730</v>
      </c>
      <c r="CD643" s="22">
        <f>Target_AM[[#This Row],[PROPORSI]]*VLOOKUP(Target_AM[[#This Row],[NIPNAS]],Target_CC[],COLUMN(BP$2)+9,0)</f>
        <v>4729730</v>
      </c>
      <c r="CE643" s="22">
        <f>Target_AM[[#This Row],[PROPORSI]]*VLOOKUP(Target_AM[[#This Row],[NIPNAS]],Target_CC[],COLUMN(BQ$2)+9,0)</f>
        <v>4493243.5</v>
      </c>
      <c r="CF643" s="22">
        <f>Target_AM[[#This Row],[PROPORSI]]*VLOOKUP(Target_AM[[#This Row],[NIPNAS]],Target_CC[],COLUMN(BR$2)+9,0)</f>
        <v>4493243.5</v>
      </c>
      <c r="CG643" s="22">
        <f>Target_AM[[#This Row],[PROPORSI]]*VLOOKUP(Target_AM[[#This Row],[NIPNAS]],Target_CC[],COLUMN(BS$2)+9,0)</f>
        <v>4493243.5</v>
      </c>
      <c r="CH643" s="22">
        <f>Target_AM[[#This Row],[PROPORSI]]*VLOOKUP(Target_AM[[#This Row],[NIPNAS]],Target_CC[],COLUMN(BT$2)+9,0)</f>
        <v>4493243.5</v>
      </c>
      <c r="CI643" s="22">
        <f>Target_AM[[#This Row],[PROPORSI]]*VLOOKUP(Target_AM[[#This Row],[NIPNAS]],Target_CC[],COLUMN(BU$2)+9,0)</f>
        <v>4493243.5</v>
      </c>
      <c r="CJ643" s="22">
        <f>Target_AM[[#This Row],[PROPORSI]]*VLOOKUP(Target_AM[[#This Row],[NIPNAS]],Target_CC[],COLUMN(BV$2)+9,0)</f>
        <v>4493243.5</v>
      </c>
      <c r="CK643" s="22">
        <f>Target_AM[[#This Row],[PROPORSI]]*VLOOKUP(Target_AM[[#This Row],[NIPNAS]],Target_CC[],COLUMN(BW$2)+9,0)</f>
        <v>4493243.5</v>
      </c>
      <c r="CL643" s="22">
        <f>Target_AM[[#This Row],[PROPORSI]]*VLOOKUP(Target_AM[[#This Row],[NIPNAS]],Target_CC[],COLUMN(BX$2)+9,0)</f>
        <v>4493243.5</v>
      </c>
      <c r="CM643" s="22">
        <f>Target_AM[[#This Row],[PROPORSI]]*VLOOKUP(Target_AM[[#This Row],[NIPNAS]],Target_CC[],COLUMN(BY$2)+9,0)</f>
        <v>4493243.5</v>
      </c>
      <c r="CN643" s="22">
        <f>Target_AM[[#This Row],[PROPORSI]]*VLOOKUP(Target_AM[[#This Row],[NIPNAS]],Target_CC[],COLUMN(BZ$2)+9,0)</f>
        <v>54628381.5</v>
      </c>
      <c r="CO643" s="22">
        <f>Target_AM[[#This Row],[PROPORSI]]*VLOOKUP(Target_AM[[#This Row],[NIPNAS]],Target_CC[],COLUMN(CA$2)+9,0)</f>
        <v>15142090</v>
      </c>
      <c r="CP643" s="22">
        <f>Target_AM[[#This Row],[PROPORSI]]*VLOOKUP(Target_AM[[#This Row],[NIPNAS]],Target_CC[],COLUMN(CB$2)+9,0)</f>
        <v>14900901</v>
      </c>
      <c r="CQ643" s="22">
        <f>Target_AM[[#This Row],[PROPORSI]]*VLOOKUP(Target_AM[[#This Row],[NIPNAS]],Target_CC[],COLUMN(CC$2)+9,0)</f>
        <v>14580286</v>
      </c>
      <c r="CR643" s="22">
        <f>Target_AM[[#This Row],[PROPORSI]]*VLOOKUP(Target_AM[[#This Row],[NIPNAS]],Target_CC[],COLUMN(CD$2)+9,0)</f>
        <v>14580286</v>
      </c>
      <c r="CS643" s="22">
        <f>Target_AM[[#This Row],[PROPORSI]]*VLOOKUP(Target_AM[[#This Row],[NIPNAS]],Target_CC[],COLUMN(CE$2)+9,0)</f>
        <v>14580286</v>
      </c>
      <c r="CT643" s="22">
        <f>Target_AM[[#This Row],[PROPORSI]]*VLOOKUP(Target_AM[[#This Row],[NIPNAS]],Target_CC[],COLUMN(CF$2)+9,0)</f>
        <v>14580286</v>
      </c>
      <c r="CU643" s="22">
        <f>Target_AM[[#This Row],[PROPORSI]]*VLOOKUP(Target_AM[[#This Row],[NIPNAS]],Target_CC[],COLUMN(CG$2)+9,0)</f>
        <v>14580286</v>
      </c>
      <c r="CV643" s="22">
        <f>Target_AM[[#This Row],[PROPORSI]]*VLOOKUP(Target_AM[[#This Row],[NIPNAS]],Target_CC[],COLUMN(CH$2)+9,0)</f>
        <v>14580286</v>
      </c>
      <c r="CW643" s="22">
        <f>Target_AM[[#This Row],[PROPORSI]]*VLOOKUP(Target_AM[[#This Row],[NIPNAS]],Target_CC[],COLUMN(CI$2)+9,0)</f>
        <v>14580286</v>
      </c>
      <c r="CX643" s="22">
        <f>Target_AM[[#This Row],[PROPORSI]]*VLOOKUP(Target_AM[[#This Row],[NIPNAS]],Target_CC[],COLUMN(CJ$2)+9,0)</f>
        <v>14580286</v>
      </c>
      <c r="CY643" s="22">
        <f>Target_AM[[#This Row],[PROPORSI]]*VLOOKUP(Target_AM[[#This Row],[NIPNAS]],Target_CC[],COLUMN(CK$2)+9,0)</f>
        <v>14580286</v>
      </c>
      <c r="CZ643" s="22">
        <f>Target_AM[[#This Row],[PROPORSI]]*VLOOKUP(Target_AM[[#This Row],[NIPNAS]],Target_CC[],COLUMN(CL$2)+9,0)</f>
        <v>14580286</v>
      </c>
      <c r="DA643" s="22">
        <f>Target_AM[[#This Row],[PROPORSI]]*VLOOKUP(Target_AM[[#This Row],[NIPNAS]],Target_CC[],COLUMN(CM$2)+9,0)</f>
        <v>175845851</v>
      </c>
      <c r="DB643" s="22">
        <f>Target_AM[[#This Row],[PROPORSI]]*VLOOKUP(Target_AM[[#This Row],[NIPNAS]],Target_CC[],COLUMN(CN$2)+9,0)</f>
        <v>0</v>
      </c>
      <c r="DC643" s="22">
        <f>Target_AM[[#This Row],[PROPORSI]]*VLOOKUP(Target_AM[[#This Row],[NIPNAS]],Target_CC[],COLUMN(CO$2)+9,0)</f>
        <v>0</v>
      </c>
      <c r="DD643" s="22">
        <f>Target_AM[[#This Row],[PROPORSI]]*VLOOKUP(Target_AM[[#This Row],[NIPNAS]],Target_CC[],COLUMN(CP$2)+9,0)</f>
        <v>0</v>
      </c>
      <c r="DE643" s="22">
        <f>Target_AM[[#This Row],[PROPORSI]]*VLOOKUP(Target_AM[[#This Row],[NIPNAS]],Target_CC[],COLUMN(CQ$2)+9,0)</f>
        <v>0</v>
      </c>
      <c r="DF643" s="22">
        <f>Target_AM[[#This Row],[PROPORSI]]*VLOOKUP(Target_AM[[#This Row],[NIPNAS]],Target_CC[],COLUMN(CR$2)+9,0)</f>
        <v>0</v>
      </c>
      <c r="DG643" s="22">
        <f>Target_AM[[#This Row],[PROPORSI]]*VLOOKUP(Target_AM[[#This Row],[NIPNAS]],Target_CC[],COLUMN(CS$2)+9,0)</f>
        <v>0</v>
      </c>
      <c r="DH643" s="22">
        <f>Target_AM[[#This Row],[PROPORSI]]*VLOOKUP(Target_AM[[#This Row],[NIPNAS]],Target_CC[],COLUMN(CT$2)+9,0)</f>
        <v>0</v>
      </c>
      <c r="DI643" s="22">
        <f>Target_AM[[#This Row],[PROPORSI]]*VLOOKUP(Target_AM[[#This Row],[NIPNAS]],Target_CC[],COLUMN(CU$2)+9,0)</f>
        <v>0</v>
      </c>
      <c r="DJ643" s="22">
        <f>Target_AM[[#This Row],[PROPORSI]]*VLOOKUP(Target_AM[[#This Row],[NIPNAS]],Target_CC[],COLUMN(CV$2)+9,0)</f>
        <v>0</v>
      </c>
      <c r="DK643" s="22">
        <f>Target_AM[[#This Row],[PROPORSI]]*VLOOKUP(Target_AM[[#This Row],[NIPNAS]],Target_CC[],COLUMN(CW$2)+9,0)</f>
        <v>0</v>
      </c>
      <c r="DL643" s="22">
        <f>Target_AM[[#This Row],[PROPORSI]]*VLOOKUP(Target_AM[[#This Row],[NIPNAS]],Target_CC[],COLUMN(CX$2)+9,0)</f>
        <v>0</v>
      </c>
      <c r="DM643" s="22">
        <f>Target_AM[[#This Row],[PROPORSI]]*VLOOKUP(Target_AM[[#This Row],[NIPNAS]],Target_CC[],COLUMN(CY$2)+9,0)</f>
        <v>0</v>
      </c>
      <c r="DN643" s="22">
        <f>Target_AM[[#This Row],[PROPORSI]]*VLOOKUP(Target_AM[[#This Row],[NIPNAS]],Target_CC[],COLUMN(CZ$2)+9,0)</f>
        <v>0</v>
      </c>
      <c r="DO643" s="22">
        <f>Target_AM[[#This Row],[PROPORSI]]*VLOOKUP(Target_AM[[#This Row],[NIPNAS]],Target_CC[],COLUMN(DA$2)+9,0)</f>
        <v>0</v>
      </c>
      <c r="DP643" s="22">
        <f>Target_AM[[#This Row],[PROPORSI]]*VLOOKUP(Target_AM[[#This Row],[NIPNAS]],Target_CC[],COLUMN(DB$2)+9,0)</f>
        <v>0</v>
      </c>
      <c r="DQ643" s="22">
        <f>Target_AM[[#This Row],[PROPORSI]]*VLOOKUP(Target_AM[[#This Row],[NIPNAS]],Target_CC[],COLUMN(DC$2)+9,0)</f>
        <v>0</v>
      </c>
      <c r="DR643" s="22">
        <f>Target_AM[[#This Row],[PROPORSI]]*VLOOKUP(Target_AM[[#This Row],[NIPNAS]],Target_CC[],COLUMN(DD$2)+9,0)</f>
        <v>0</v>
      </c>
      <c r="DS643" s="22">
        <f>Target_AM[[#This Row],[PROPORSI]]*VLOOKUP(Target_AM[[#This Row],[NIPNAS]],Target_CC[],COLUMN(DE$2)+9,0)</f>
        <v>0</v>
      </c>
      <c r="DT643" s="22">
        <f>Target_AM[[#This Row],[PROPORSI]]*VLOOKUP(Target_AM[[#This Row],[NIPNAS]],Target_CC[],COLUMN(DF$2)+9,0)</f>
        <v>0</v>
      </c>
      <c r="DU643" s="22">
        <f>Target_AM[[#This Row],[PROPORSI]]*VLOOKUP(Target_AM[[#This Row],[NIPNAS]],Target_CC[],COLUMN(DG$2)+9,0)</f>
        <v>0</v>
      </c>
      <c r="DV643" s="22">
        <f>Target_AM[[#This Row],[PROPORSI]]*VLOOKUP(Target_AM[[#This Row],[NIPNAS]],Target_CC[],COLUMN(DH$2)+9,0)</f>
        <v>0</v>
      </c>
      <c r="DW643" s="22">
        <f>Target_AM[[#This Row],[PROPORSI]]*VLOOKUP(Target_AM[[#This Row],[NIPNAS]],Target_CC[],COLUMN(DI$2)+9,0)</f>
        <v>0</v>
      </c>
      <c r="DX643" s="22">
        <f>Target_AM[[#This Row],[PROPORSI]]*VLOOKUP(Target_AM[[#This Row],[NIPNAS]],Target_CC[],COLUMN(DJ$2)+9,0)</f>
        <v>0</v>
      </c>
      <c r="DY643" s="22">
        <f>Target_AM[[#This Row],[PROPORSI]]*VLOOKUP(Target_AM[[#This Row],[NIPNAS]],Target_CC[],COLUMN(DK$2)+9,0)</f>
        <v>0</v>
      </c>
      <c r="DZ643" s="22">
        <f>Target_AM[[#This Row],[PROPORSI]]*VLOOKUP(Target_AM[[#This Row],[NIPNAS]],Target_CC[],COLUMN(DL$2)+9,0)</f>
        <v>0</v>
      </c>
      <c r="EA643" s="22">
        <f>Target_AM[[#This Row],[PROPORSI]]*VLOOKUP(Target_AM[[#This Row],[NIPNAS]],Target_CC[],COLUMN(DM$2)+9,0)</f>
        <v>0</v>
      </c>
    </row>
    <row r="644" spans="2:131" x14ac:dyDescent="0.3">
      <c r="B644">
        <v>201311</v>
      </c>
      <c r="C644" t="s">
        <v>982</v>
      </c>
      <c r="D644">
        <v>1</v>
      </c>
      <c r="E644" s="8">
        <v>45658</v>
      </c>
      <c r="F644">
        <v>76510253</v>
      </c>
      <c r="G644" t="s">
        <v>192</v>
      </c>
      <c r="J644" t="s">
        <v>1081</v>
      </c>
      <c r="K644" t="s">
        <v>21</v>
      </c>
      <c r="L644" t="s">
        <v>159</v>
      </c>
      <c r="M644" t="s">
        <v>31</v>
      </c>
      <c r="N644" s="23">
        <f>Target_AM[[#This Row],[PROPORSI]]*VLOOKUP(Target_AM[[#This Row],[NIPNAS]],Target_CC[],9,0)</f>
        <v>13234788751.156265</v>
      </c>
      <c r="O644" s="22">
        <f>Target_AM[[#This Row],[PROPORSI]]*VLOOKUP(Target_AM[[#This Row],[NIPNAS]],Target_CC[],COLUMN(A$2)+9,0)</f>
        <v>369472445.44826508</v>
      </c>
      <c r="P644" s="22">
        <f>Target_AM[[#This Row],[PROPORSI]]*VLOOKUP(Target_AM[[#This Row],[NIPNAS]],Target_CC[],COLUMN(B$2)+9,0)</f>
        <v>583572629.10514295</v>
      </c>
      <c r="Q644" s="22">
        <f>Target_AM[[#This Row],[PROPORSI]]*VLOOKUP(Target_AM[[#This Row],[NIPNAS]],Target_CC[],COLUMN(C$2)+9,0)</f>
        <v>1464241696.1768756</v>
      </c>
      <c r="R644" s="22">
        <f>Target_AM[[#This Row],[PROPORSI]]*VLOOKUP(Target_AM[[#This Row],[NIPNAS]],Target_CC[],COLUMN(D$2)+9,0)</f>
        <v>301576541.73193181</v>
      </c>
      <c r="S644" s="22">
        <f>Target_AM[[#This Row],[PROPORSI]]*VLOOKUP(Target_AM[[#This Row],[NIPNAS]],Target_CC[],COLUMN(E$2)+9,0)</f>
        <v>1188563195.2798402</v>
      </c>
      <c r="T644" s="22">
        <f>Target_AM[[#This Row],[PROPORSI]]*VLOOKUP(Target_AM[[#This Row],[NIPNAS]],Target_CC[],COLUMN(F$2)+9,0)</f>
        <v>325095021.47650284</v>
      </c>
      <c r="U644" s="22">
        <f>Target_AM[[#This Row],[PROPORSI]]*VLOOKUP(Target_AM[[#This Row],[NIPNAS]],Target_CC[],COLUMN(G$2)+9,0)</f>
        <v>558572392.88704395</v>
      </c>
      <c r="V644" s="22">
        <f>Target_AM[[#This Row],[PROPORSI]]*VLOOKUP(Target_AM[[#This Row],[NIPNAS]],Target_CC[],COLUMN(H$2)+9,0)</f>
        <v>823499449.57985342</v>
      </c>
      <c r="W644" s="22">
        <f>Target_AM[[#This Row],[PROPORSI]]*VLOOKUP(Target_AM[[#This Row],[NIPNAS]],Target_CC[],COLUMN(I$2)+9,0)</f>
        <v>350551277.56124866</v>
      </c>
      <c r="X644" s="22">
        <f>Target_AM[[#This Row],[PROPORSI]]*VLOOKUP(Target_AM[[#This Row],[NIPNAS]],Target_CC[],COLUMN(J$2)+9,0)</f>
        <v>1561254200.4178183</v>
      </c>
      <c r="Y644" s="22">
        <f>Target_AM[[#This Row],[PROPORSI]]*VLOOKUP(Target_AM[[#This Row],[NIPNAS]],Target_CC[],COLUMN(K$2)+9,0)</f>
        <v>1335621769.9403715</v>
      </c>
      <c r="Z644" s="22">
        <f>Target_AM[[#This Row],[PROPORSI]]*VLOOKUP(Target_AM[[#This Row],[NIPNAS]],Target_CC[],COLUMN(L$2)+9,0)</f>
        <v>316441161.11472827</v>
      </c>
      <c r="AA644" s="22">
        <f>Target_AM[[#This Row],[PROPORSI]]*VLOOKUP(Target_AM[[#This Row],[NIPNAS]],Target_CC[],COLUMN(M$2)+9,0)</f>
        <v>9178461780.7196217</v>
      </c>
      <c r="AB644" s="22">
        <f>Target_AM[[#This Row],[PROPORSI]]*VLOOKUP(Target_AM[[#This Row],[NIPNAS]],Target_CC[],COLUMN(N$2)+9,0)</f>
        <v>3938717.2500208616</v>
      </c>
      <c r="AC644" s="22">
        <f>Target_AM[[#This Row],[PROPORSI]]*VLOOKUP(Target_AM[[#This Row],[NIPNAS]],Target_CC[],COLUMN(O$2)+9,0)</f>
        <v>24343920.542413831</v>
      </c>
      <c r="AD644" s="22">
        <f>Target_AM[[#This Row],[PROPORSI]]*VLOOKUP(Target_AM[[#This Row],[NIPNAS]],Target_CC[],COLUMN(P$2)+9,0)</f>
        <v>53248971.922842264</v>
      </c>
      <c r="AE644" s="22">
        <f>Target_AM[[#This Row],[PROPORSI]]*VLOOKUP(Target_AM[[#This Row],[NIPNAS]],Target_CC[],COLUMN(Q$2)+9,0)</f>
        <v>38127631.057290912</v>
      </c>
      <c r="AF644" s="22">
        <f>Target_AM[[#This Row],[PROPORSI]]*VLOOKUP(Target_AM[[#This Row],[NIPNAS]],Target_CC[],COLUMN(R$2)+9,0)</f>
        <v>131273066.94714856</v>
      </c>
      <c r="AG644" s="22">
        <f>Target_AM[[#This Row],[PROPORSI]]*VLOOKUP(Target_AM[[#This Row],[NIPNAS]],Target_CC[],COLUMN(S$2)+9,0)</f>
        <v>49246942.229159653</v>
      </c>
      <c r="AH644" s="22">
        <f>Target_AM[[#This Row],[PROPORSI]]*VLOOKUP(Target_AM[[#This Row],[NIPNAS]],Target_CC[],COLUMN(T$2)+9,0)</f>
        <v>92634318.194475412</v>
      </c>
      <c r="AI644" s="22">
        <f>Target_AM[[#This Row],[PROPORSI]]*VLOOKUP(Target_AM[[#This Row],[NIPNAS]],Target_CC[],COLUMN(U$2)+9,0)</f>
        <v>144919039.95959044</v>
      </c>
      <c r="AJ644" s="22">
        <f>Target_AM[[#This Row],[PROPORSI]]*VLOOKUP(Target_AM[[#This Row],[NIPNAS]],Target_CC[],COLUMN(V$2)+9,0)</f>
        <v>64049587.042465806</v>
      </c>
      <c r="AK644" s="22">
        <f>Target_AM[[#This Row],[PROPORSI]]*VLOOKUP(Target_AM[[#This Row],[NIPNAS]],Target_CC[],COLUMN(W$2)+9,0)</f>
        <v>182021805.57723856</v>
      </c>
      <c r="AL644" s="22">
        <f>Target_AM[[#This Row],[PROPORSI]]*VLOOKUP(Target_AM[[#This Row],[NIPNAS]],Target_CC[],COLUMN(X$2)+9,0)</f>
        <v>155763364.76545906</v>
      </c>
      <c r="AM644" s="22">
        <f>Target_AM[[#This Row],[PROPORSI]]*VLOOKUP(Target_AM[[#This Row],[NIPNAS]],Target_CC[],COLUMN(Y$2)+9,0)</f>
        <v>42269768.191584826</v>
      </c>
      <c r="AN644" s="22">
        <f>Target_AM[[#This Row],[PROPORSI]]*VLOOKUP(Target_AM[[#This Row],[NIPNAS]],Target_CC[],COLUMN(Z$2)+9,0)</f>
        <v>981837133.67969024</v>
      </c>
      <c r="AO644" s="22">
        <f>Target_AM[[#This Row],[PROPORSI]]*VLOOKUP(Target_AM[[#This Row],[NIPNAS]],Target_CC[],COLUMN(AA$2)+9,0)</f>
        <v>373411162.69828594</v>
      </c>
      <c r="AP644" s="22">
        <f>Target_AM[[#This Row],[PROPORSI]]*VLOOKUP(Target_AM[[#This Row],[NIPNAS]],Target_CC[],COLUMN(AB$2)+9,0)</f>
        <v>607916549.64755678</v>
      </c>
      <c r="AQ644" s="22">
        <f>Target_AM[[#This Row],[PROPORSI]]*VLOOKUP(Target_AM[[#This Row],[NIPNAS]],Target_CC[],COLUMN(AC$2)+9,0)</f>
        <v>1517490668.0997179</v>
      </c>
      <c r="AR644" s="22">
        <f>Target_AM[[#This Row],[PROPORSI]]*VLOOKUP(Target_AM[[#This Row],[NIPNAS]],Target_CC[],COLUMN(AD$2)+9,0)</f>
        <v>339704172.78922272</v>
      </c>
      <c r="AS644" s="22">
        <f>Target_AM[[#This Row],[PROPORSI]]*VLOOKUP(Target_AM[[#This Row],[NIPNAS]],Target_CC[],COLUMN(AE$2)+9,0)</f>
        <v>1319836262.2269888</v>
      </c>
      <c r="AT644" s="22">
        <f>Target_AM[[#This Row],[PROPORSI]]*VLOOKUP(Target_AM[[#This Row],[NIPNAS]],Target_CC[],COLUMN(AF$2)+9,0)</f>
        <v>374341963.70566249</v>
      </c>
      <c r="AU644" s="22">
        <f>Target_AM[[#This Row],[PROPORSI]]*VLOOKUP(Target_AM[[#This Row],[NIPNAS]],Target_CC[],COLUMN(AG$2)+9,0)</f>
        <v>651206711.08151937</v>
      </c>
      <c r="AV644" s="22">
        <f>Target_AM[[#This Row],[PROPORSI]]*VLOOKUP(Target_AM[[#This Row],[NIPNAS]],Target_CC[],COLUMN(AH$2)+9,0)</f>
        <v>968418489.53944385</v>
      </c>
      <c r="AW644" s="22">
        <f>Target_AM[[#This Row],[PROPORSI]]*VLOOKUP(Target_AM[[#This Row],[NIPNAS]],Target_CC[],COLUMN(AI$2)+9,0)</f>
        <v>414600864.60371447</v>
      </c>
      <c r="AX644" s="22">
        <f>Target_AM[[#This Row],[PROPORSI]]*VLOOKUP(Target_AM[[#This Row],[NIPNAS]],Target_CC[],COLUMN(AJ$2)+9,0)</f>
        <v>1743276005.9950569</v>
      </c>
      <c r="AY644" s="22">
        <f>Target_AM[[#This Row],[PROPORSI]]*VLOOKUP(Target_AM[[#This Row],[NIPNAS]],Target_CC[],COLUMN(AK$2)+9,0)</f>
        <v>1491385134.7058306</v>
      </c>
      <c r="AZ644" s="22">
        <f>Target_AM[[#This Row],[PROPORSI]]*VLOOKUP(Target_AM[[#This Row],[NIPNAS]],Target_CC[],COLUMN(AL$2)+9,0)</f>
        <v>358710929.3063131</v>
      </c>
      <c r="BA644" s="22">
        <f>Target_AM[[#This Row],[PROPORSI]]*VLOOKUP(Target_AM[[#This Row],[NIPNAS]],Target_CC[],COLUMN(AM$2)+9,0)</f>
        <v>10160298914.399313</v>
      </c>
      <c r="BB644" s="22">
        <f>Target_AM[[#This Row],[PROPORSI]]*VLOOKUP(Target_AM[[#This Row],[NIPNAS]],Target_CC[],COLUMN(AN$2)+9,0)</f>
        <v>0</v>
      </c>
      <c r="BC644" s="22">
        <f>Target_AM[[#This Row],[PROPORSI]]*VLOOKUP(Target_AM[[#This Row],[NIPNAS]],Target_CC[],COLUMN(AO$2)+9,0)</f>
        <v>0</v>
      </c>
      <c r="BD644" s="22">
        <f>Target_AM[[#This Row],[PROPORSI]]*VLOOKUP(Target_AM[[#This Row],[NIPNAS]],Target_CC[],COLUMN(AP$2)+9,0)</f>
        <v>0</v>
      </c>
      <c r="BE644" s="22">
        <f>Target_AM[[#This Row],[PROPORSI]]*VLOOKUP(Target_AM[[#This Row],[NIPNAS]],Target_CC[],COLUMN(AQ$2)+9,0)</f>
        <v>0</v>
      </c>
      <c r="BF644" s="22">
        <f>Target_AM[[#This Row],[PROPORSI]]*VLOOKUP(Target_AM[[#This Row],[NIPNAS]],Target_CC[],COLUMN(AR$2)+9,0)</f>
        <v>0</v>
      </c>
      <c r="BG644" s="22">
        <f>Target_AM[[#This Row],[PROPORSI]]*VLOOKUP(Target_AM[[#This Row],[NIPNAS]],Target_CC[],COLUMN(AS$2)+9,0)</f>
        <v>0</v>
      </c>
      <c r="BH644" s="22">
        <f>Target_AM[[#This Row],[PROPORSI]]*VLOOKUP(Target_AM[[#This Row],[NIPNAS]],Target_CC[],COLUMN(AT$2)+9,0)</f>
        <v>0</v>
      </c>
      <c r="BI644" s="22">
        <f>Target_AM[[#This Row],[PROPORSI]]*VLOOKUP(Target_AM[[#This Row],[NIPNAS]],Target_CC[],COLUMN(AU$2)+9,0)</f>
        <v>0</v>
      </c>
      <c r="BJ644" s="22">
        <f>Target_AM[[#This Row],[PROPORSI]]*VLOOKUP(Target_AM[[#This Row],[NIPNAS]],Target_CC[],COLUMN(AV$2)+9,0)</f>
        <v>0</v>
      </c>
      <c r="BK644" s="22">
        <f>Target_AM[[#This Row],[PROPORSI]]*VLOOKUP(Target_AM[[#This Row],[NIPNAS]],Target_CC[],COLUMN(AW$2)+9,0)</f>
        <v>0</v>
      </c>
      <c r="BL644" s="22">
        <f>Target_AM[[#This Row],[PROPORSI]]*VLOOKUP(Target_AM[[#This Row],[NIPNAS]],Target_CC[],COLUMN(AX$2)+9,0)</f>
        <v>0</v>
      </c>
      <c r="BM644" s="22">
        <f>Target_AM[[#This Row],[PROPORSI]]*VLOOKUP(Target_AM[[#This Row],[NIPNAS]],Target_CC[],COLUMN(AY$2)+9,0)</f>
        <v>0</v>
      </c>
      <c r="BN644" s="22">
        <f>Target_AM[[#This Row],[PROPORSI]]*VLOOKUP(Target_AM[[#This Row],[NIPNAS]],Target_CC[],COLUMN(AZ$2)+9,0)</f>
        <v>0</v>
      </c>
      <c r="BO644" s="22">
        <f>Target_AM[[#This Row],[PROPORSI]]*VLOOKUP(Target_AM[[#This Row],[NIPNAS]],Target_CC[],COLUMN(BA$2)+9,0)</f>
        <v>245023141</v>
      </c>
      <c r="BP644" s="22">
        <f>Target_AM[[#This Row],[PROPORSI]]*VLOOKUP(Target_AM[[#This Row],[NIPNAS]],Target_CC[],COLUMN(BB$2)+9,0)</f>
        <v>848414864</v>
      </c>
      <c r="BQ644" s="22">
        <f>Target_AM[[#This Row],[PROPORSI]]*VLOOKUP(Target_AM[[#This Row],[NIPNAS]],Target_CC[],COLUMN(BC$2)+9,0)</f>
        <v>442875950</v>
      </c>
      <c r="BR644" s="22">
        <f>Target_AM[[#This Row],[PROPORSI]]*VLOOKUP(Target_AM[[#This Row],[NIPNAS]],Target_CC[],COLUMN(BD$2)+9,0)</f>
        <v>279286105.10000002</v>
      </c>
      <c r="BS644" s="22">
        <f>Target_AM[[#This Row],[PROPORSI]]*VLOOKUP(Target_AM[[#This Row],[NIPNAS]],Target_CC[],COLUMN(BE$2)+9,0)</f>
        <v>279286105.10000002</v>
      </c>
      <c r="BT644" s="22">
        <f>Target_AM[[#This Row],[PROPORSI]]*VLOOKUP(Target_AM[[#This Row],[NIPNAS]],Target_CC[],COLUMN(BF$2)+9,0)</f>
        <v>279286105.10000002</v>
      </c>
      <c r="BU644" s="22">
        <f>Target_AM[[#This Row],[PROPORSI]]*VLOOKUP(Target_AM[[#This Row],[NIPNAS]],Target_CC[],COLUMN(BG$2)+9,0)</f>
        <v>279286105.10000002</v>
      </c>
      <c r="BV644" s="22">
        <f>Target_AM[[#This Row],[PROPORSI]]*VLOOKUP(Target_AM[[#This Row],[NIPNAS]],Target_CC[],COLUMN(BH$2)+9,0)</f>
        <v>279286105.10000002</v>
      </c>
      <c r="BW644" s="22">
        <f>Target_AM[[#This Row],[PROPORSI]]*VLOOKUP(Target_AM[[#This Row],[NIPNAS]],Target_CC[],COLUMN(BI$2)+9,0)</f>
        <v>279286105.10000002</v>
      </c>
      <c r="BX644" s="22">
        <f>Target_AM[[#This Row],[PROPORSI]]*VLOOKUP(Target_AM[[#This Row],[NIPNAS]],Target_CC[],COLUMN(BJ$2)+9,0)</f>
        <v>279286105.10000002</v>
      </c>
      <c r="BY644" s="22">
        <f>Target_AM[[#This Row],[PROPORSI]]*VLOOKUP(Target_AM[[#This Row],[NIPNAS]],Target_CC[],COLUMN(BK$2)+9,0)</f>
        <v>279286105.10000002</v>
      </c>
      <c r="BZ644" s="22">
        <f>Target_AM[[#This Row],[PROPORSI]]*VLOOKUP(Target_AM[[#This Row],[NIPNAS]],Target_CC[],COLUMN(BL$2)+9,0)</f>
        <v>279286105.10000002</v>
      </c>
      <c r="CA644" s="22">
        <f>Target_AM[[#This Row],[PROPORSI]]*VLOOKUP(Target_AM[[#This Row],[NIPNAS]],Target_CC[],COLUMN(BM$2)+9,0)</f>
        <v>4049888900.8999991</v>
      </c>
      <c r="CB644" s="22">
        <f>Target_AM[[#This Row],[PROPORSI]]*VLOOKUP(Target_AM[[#This Row],[NIPNAS]],Target_CC[],COLUMN(BN$2)+9,0)</f>
        <v>94756200</v>
      </c>
      <c r="CC644" s="22">
        <f>Target_AM[[#This Row],[PROPORSI]]*VLOOKUP(Target_AM[[#This Row],[NIPNAS]],Target_CC[],COLUMN(BO$2)+9,0)</f>
        <v>85719214</v>
      </c>
      <c r="CD644" s="22">
        <f>Target_AM[[#This Row],[PROPORSI]]*VLOOKUP(Target_AM[[#This Row],[NIPNAS]],Target_CC[],COLUMN(BP$2)+9,0)</f>
        <v>138751698</v>
      </c>
      <c r="CE644" s="22">
        <f>Target_AM[[#This Row],[PROPORSI]]*VLOOKUP(Target_AM[[#This Row],[NIPNAS]],Target_CC[],COLUMN(BQ$2)+9,0)</f>
        <v>131814113.09999999</v>
      </c>
      <c r="CF644" s="22">
        <f>Target_AM[[#This Row],[PROPORSI]]*VLOOKUP(Target_AM[[#This Row],[NIPNAS]],Target_CC[],COLUMN(BR$2)+9,0)</f>
        <v>131814113.09999999</v>
      </c>
      <c r="CG644" s="22">
        <f>Target_AM[[#This Row],[PROPORSI]]*VLOOKUP(Target_AM[[#This Row],[NIPNAS]],Target_CC[],COLUMN(BS$2)+9,0)</f>
        <v>131814113.09999999</v>
      </c>
      <c r="CH644" s="22">
        <f>Target_AM[[#This Row],[PROPORSI]]*VLOOKUP(Target_AM[[#This Row],[NIPNAS]],Target_CC[],COLUMN(BT$2)+9,0)</f>
        <v>131814113.09999999</v>
      </c>
      <c r="CI644" s="22">
        <f>Target_AM[[#This Row],[PROPORSI]]*VLOOKUP(Target_AM[[#This Row],[NIPNAS]],Target_CC[],COLUMN(BU$2)+9,0)</f>
        <v>131814113.09999999</v>
      </c>
      <c r="CJ644" s="22">
        <f>Target_AM[[#This Row],[PROPORSI]]*VLOOKUP(Target_AM[[#This Row],[NIPNAS]],Target_CC[],COLUMN(BV$2)+9,0)</f>
        <v>131814113.09999999</v>
      </c>
      <c r="CK644" s="22">
        <f>Target_AM[[#This Row],[PROPORSI]]*VLOOKUP(Target_AM[[#This Row],[NIPNAS]],Target_CC[],COLUMN(BW$2)+9,0)</f>
        <v>131814113.09999999</v>
      </c>
      <c r="CL644" s="22">
        <f>Target_AM[[#This Row],[PROPORSI]]*VLOOKUP(Target_AM[[#This Row],[NIPNAS]],Target_CC[],COLUMN(BX$2)+9,0)</f>
        <v>131814113.09999999</v>
      </c>
      <c r="CM644" s="22">
        <f>Target_AM[[#This Row],[PROPORSI]]*VLOOKUP(Target_AM[[#This Row],[NIPNAS]],Target_CC[],COLUMN(BY$2)+9,0)</f>
        <v>131814113.09999999</v>
      </c>
      <c r="CN644" s="22">
        <f>Target_AM[[#This Row],[PROPORSI]]*VLOOKUP(Target_AM[[#This Row],[NIPNAS]],Target_CC[],COLUMN(BZ$2)+9,0)</f>
        <v>1505554129.8999999</v>
      </c>
      <c r="CO644" s="22">
        <f>Target_AM[[#This Row],[PROPORSI]]*VLOOKUP(Target_AM[[#This Row],[NIPNAS]],Target_CC[],COLUMN(CA$2)+9,0)</f>
        <v>165114908</v>
      </c>
      <c r="CP644" s="22">
        <f>Target_AM[[#This Row],[PROPORSI]]*VLOOKUP(Target_AM[[#This Row],[NIPNAS]],Target_CC[],COLUMN(CB$2)+9,0)</f>
        <v>150891214</v>
      </c>
      <c r="CQ644" s="22">
        <f>Target_AM[[#This Row],[PROPORSI]]*VLOOKUP(Target_AM[[#This Row],[NIPNAS]],Target_CC[],COLUMN(CC$2)+9,0)</f>
        <v>147471992</v>
      </c>
      <c r="CR644" s="22">
        <f>Target_AM[[#This Row],[PROPORSI]]*VLOOKUP(Target_AM[[#This Row],[NIPNAS]],Target_CC[],COLUMN(CD$2)+9,0)</f>
        <v>147471992</v>
      </c>
      <c r="CS644" s="22">
        <f>Target_AM[[#This Row],[PROPORSI]]*VLOOKUP(Target_AM[[#This Row],[NIPNAS]],Target_CC[],COLUMN(CE$2)+9,0)</f>
        <v>147471992</v>
      </c>
      <c r="CT644" s="22">
        <f>Target_AM[[#This Row],[PROPORSI]]*VLOOKUP(Target_AM[[#This Row],[NIPNAS]],Target_CC[],COLUMN(CF$2)+9,0)</f>
        <v>147471992</v>
      </c>
      <c r="CU644" s="22">
        <f>Target_AM[[#This Row],[PROPORSI]]*VLOOKUP(Target_AM[[#This Row],[NIPNAS]],Target_CC[],COLUMN(CG$2)+9,0)</f>
        <v>147471992</v>
      </c>
      <c r="CV644" s="22">
        <f>Target_AM[[#This Row],[PROPORSI]]*VLOOKUP(Target_AM[[#This Row],[NIPNAS]],Target_CC[],COLUMN(CH$2)+9,0)</f>
        <v>147471992</v>
      </c>
      <c r="CW644" s="22">
        <f>Target_AM[[#This Row],[PROPORSI]]*VLOOKUP(Target_AM[[#This Row],[NIPNAS]],Target_CC[],COLUMN(CI$2)+9,0)</f>
        <v>147471992</v>
      </c>
      <c r="CX644" s="22">
        <f>Target_AM[[#This Row],[PROPORSI]]*VLOOKUP(Target_AM[[#This Row],[NIPNAS]],Target_CC[],COLUMN(CJ$2)+9,0)</f>
        <v>147471992</v>
      </c>
      <c r="CY644" s="22">
        <f>Target_AM[[#This Row],[PROPORSI]]*VLOOKUP(Target_AM[[#This Row],[NIPNAS]],Target_CC[],COLUMN(CK$2)+9,0)</f>
        <v>147471992</v>
      </c>
      <c r="CZ644" s="22">
        <f>Target_AM[[#This Row],[PROPORSI]]*VLOOKUP(Target_AM[[#This Row],[NIPNAS]],Target_CC[],COLUMN(CL$2)+9,0)</f>
        <v>147471992</v>
      </c>
      <c r="DA644" s="22">
        <f>Target_AM[[#This Row],[PROPORSI]]*VLOOKUP(Target_AM[[#This Row],[NIPNAS]],Target_CC[],COLUMN(CM$2)+9,0)</f>
        <v>1790726042</v>
      </c>
      <c r="DB644" s="22">
        <f>Target_AM[[#This Row],[PROPORSI]]*VLOOKUP(Target_AM[[#This Row],[NIPNAS]],Target_CC[],COLUMN(CN$2)+9,0)</f>
        <v>0</v>
      </c>
      <c r="DC644" s="22">
        <f>Target_AM[[#This Row],[PROPORSI]]*VLOOKUP(Target_AM[[#This Row],[NIPNAS]],Target_CC[],COLUMN(CO$2)+9,0)</f>
        <v>671977694</v>
      </c>
      <c r="DD644" s="22">
        <f>Target_AM[[#This Row],[PROPORSI]]*VLOOKUP(Target_AM[[#This Row],[NIPNAS]],Target_CC[],COLUMN(CP$2)+9,0)</f>
        <v>199019536</v>
      </c>
      <c r="DE644" s="22">
        <f>Target_AM[[#This Row],[PROPORSI]]*VLOOKUP(Target_AM[[#This Row],[NIPNAS]],Target_CC[],COLUMN(CQ$2)+9,0)</f>
        <v>0</v>
      </c>
      <c r="DF644" s="22">
        <f>Target_AM[[#This Row],[PROPORSI]]*VLOOKUP(Target_AM[[#This Row],[NIPNAS]],Target_CC[],COLUMN(CR$2)+9,0)</f>
        <v>0</v>
      </c>
      <c r="DG644" s="22">
        <f>Target_AM[[#This Row],[PROPORSI]]*VLOOKUP(Target_AM[[#This Row],[NIPNAS]],Target_CC[],COLUMN(CS$2)+9,0)</f>
        <v>0</v>
      </c>
      <c r="DH644" s="22">
        <f>Target_AM[[#This Row],[PROPORSI]]*VLOOKUP(Target_AM[[#This Row],[NIPNAS]],Target_CC[],COLUMN(CT$2)+9,0)</f>
        <v>0</v>
      </c>
      <c r="DI644" s="22">
        <f>Target_AM[[#This Row],[PROPORSI]]*VLOOKUP(Target_AM[[#This Row],[NIPNAS]],Target_CC[],COLUMN(CU$2)+9,0)</f>
        <v>0</v>
      </c>
      <c r="DJ644" s="22">
        <f>Target_AM[[#This Row],[PROPORSI]]*VLOOKUP(Target_AM[[#This Row],[NIPNAS]],Target_CC[],COLUMN(CV$2)+9,0)</f>
        <v>0</v>
      </c>
      <c r="DK644" s="22">
        <f>Target_AM[[#This Row],[PROPORSI]]*VLOOKUP(Target_AM[[#This Row],[NIPNAS]],Target_CC[],COLUMN(CW$2)+9,0)</f>
        <v>0</v>
      </c>
      <c r="DL644" s="22">
        <f>Target_AM[[#This Row],[PROPORSI]]*VLOOKUP(Target_AM[[#This Row],[NIPNAS]],Target_CC[],COLUMN(CX$2)+9,0)</f>
        <v>0</v>
      </c>
      <c r="DM644" s="22">
        <f>Target_AM[[#This Row],[PROPORSI]]*VLOOKUP(Target_AM[[#This Row],[NIPNAS]],Target_CC[],COLUMN(CY$2)+9,0)</f>
        <v>0</v>
      </c>
      <c r="DN644" s="22">
        <f>Target_AM[[#This Row],[PROPORSI]]*VLOOKUP(Target_AM[[#This Row],[NIPNAS]],Target_CC[],COLUMN(CZ$2)+9,0)</f>
        <v>870997230</v>
      </c>
      <c r="DO644" s="22">
        <f>Target_AM[[#This Row],[PROPORSI]]*VLOOKUP(Target_AM[[#This Row],[NIPNAS]],Target_CC[],COLUMN(DA$2)+9,0)</f>
        <v>0</v>
      </c>
      <c r="DP644" s="22">
        <f>Target_AM[[#This Row],[PROPORSI]]*VLOOKUP(Target_AM[[#This Row],[NIPNAS]],Target_CC[],COLUMN(DB$2)+9,0)</f>
        <v>0</v>
      </c>
      <c r="DQ644" s="22">
        <f>Target_AM[[#This Row],[PROPORSI]]*VLOOKUP(Target_AM[[#This Row],[NIPNAS]],Target_CC[],COLUMN(DC$2)+9,0)</f>
        <v>0</v>
      </c>
      <c r="DR644" s="22">
        <f>Target_AM[[#This Row],[PROPORSI]]*VLOOKUP(Target_AM[[#This Row],[NIPNAS]],Target_CC[],COLUMN(DD$2)+9,0)</f>
        <v>0</v>
      </c>
      <c r="DS644" s="22">
        <f>Target_AM[[#This Row],[PROPORSI]]*VLOOKUP(Target_AM[[#This Row],[NIPNAS]],Target_CC[],COLUMN(DE$2)+9,0)</f>
        <v>0</v>
      </c>
      <c r="DT644" s="22">
        <f>Target_AM[[#This Row],[PROPORSI]]*VLOOKUP(Target_AM[[#This Row],[NIPNAS]],Target_CC[],COLUMN(DF$2)+9,0)</f>
        <v>0</v>
      </c>
      <c r="DU644" s="22">
        <f>Target_AM[[#This Row],[PROPORSI]]*VLOOKUP(Target_AM[[#This Row],[NIPNAS]],Target_CC[],COLUMN(DG$2)+9,0)</f>
        <v>0</v>
      </c>
      <c r="DV644" s="22">
        <f>Target_AM[[#This Row],[PROPORSI]]*VLOOKUP(Target_AM[[#This Row],[NIPNAS]],Target_CC[],COLUMN(DH$2)+9,0)</f>
        <v>0</v>
      </c>
      <c r="DW644" s="22">
        <f>Target_AM[[#This Row],[PROPORSI]]*VLOOKUP(Target_AM[[#This Row],[NIPNAS]],Target_CC[],COLUMN(DI$2)+9,0)</f>
        <v>0</v>
      </c>
      <c r="DX644" s="22">
        <f>Target_AM[[#This Row],[PROPORSI]]*VLOOKUP(Target_AM[[#This Row],[NIPNAS]],Target_CC[],COLUMN(DJ$2)+9,0)</f>
        <v>0</v>
      </c>
      <c r="DY644" s="22">
        <f>Target_AM[[#This Row],[PROPORSI]]*VLOOKUP(Target_AM[[#This Row],[NIPNAS]],Target_CC[],COLUMN(DK$2)+9,0)</f>
        <v>0</v>
      </c>
      <c r="DZ644" s="22">
        <f>Target_AM[[#This Row],[PROPORSI]]*VLOOKUP(Target_AM[[#This Row],[NIPNAS]],Target_CC[],COLUMN(DL$2)+9,0)</f>
        <v>0</v>
      </c>
      <c r="EA644" s="22">
        <f>Target_AM[[#This Row],[PROPORSI]]*VLOOKUP(Target_AM[[#This Row],[NIPNAS]],Target_CC[],COLUMN(DM$2)+9,0)</f>
        <v>0</v>
      </c>
    </row>
    <row r="645" spans="2:131" x14ac:dyDescent="0.3">
      <c r="B645">
        <v>405595</v>
      </c>
      <c r="C645" t="s">
        <v>1018</v>
      </c>
      <c r="D645">
        <v>1</v>
      </c>
      <c r="E645" s="8">
        <v>45658</v>
      </c>
      <c r="F645">
        <v>76510254</v>
      </c>
      <c r="G645" t="s">
        <v>197</v>
      </c>
      <c r="J645" t="s">
        <v>1081</v>
      </c>
      <c r="K645" t="s">
        <v>21</v>
      </c>
      <c r="L645" t="s">
        <v>159</v>
      </c>
      <c r="M645" t="s">
        <v>31</v>
      </c>
      <c r="N645" s="23">
        <f>Target_AM[[#This Row],[PROPORSI]]*VLOOKUP(Target_AM[[#This Row],[NIPNAS]],Target_CC[],9,0)</f>
        <v>1502829635.7581968</v>
      </c>
      <c r="O645" s="22">
        <f>Target_AM[[#This Row],[PROPORSI]]*VLOOKUP(Target_AM[[#This Row],[NIPNAS]],Target_CC[],COLUMN(A$2)+9,0)</f>
        <v>147532871.71181399</v>
      </c>
      <c r="P645" s="22">
        <f>Target_AM[[#This Row],[PROPORSI]]*VLOOKUP(Target_AM[[#This Row],[NIPNAS]],Target_CC[],COLUMN(B$2)+9,0)</f>
        <v>254377442.1705631</v>
      </c>
      <c r="Q645" s="22">
        <f>Target_AM[[#This Row],[PROPORSI]]*VLOOKUP(Target_AM[[#This Row],[NIPNAS]],Target_CC[],COLUMN(C$2)+9,0)</f>
        <v>86040228.156771302</v>
      </c>
      <c r="R645" s="22">
        <f>Target_AM[[#This Row],[PROPORSI]]*VLOOKUP(Target_AM[[#This Row],[NIPNAS]],Target_CC[],COLUMN(D$2)+9,0)</f>
        <v>114211965.63185276</v>
      </c>
      <c r="S645" s="22">
        <f>Target_AM[[#This Row],[PROPORSI]]*VLOOKUP(Target_AM[[#This Row],[NIPNAS]],Target_CC[],COLUMN(E$2)+9,0)</f>
        <v>163178043.3693625</v>
      </c>
      <c r="T645" s="22">
        <f>Target_AM[[#This Row],[PROPORSI]]*VLOOKUP(Target_AM[[#This Row],[NIPNAS]],Target_CC[],COLUMN(F$2)+9,0)</f>
        <v>132911393.05702291</v>
      </c>
      <c r="U645" s="22">
        <f>Target_AM[[#This Row],[PROPORSI]]*VLOOKUP(Target_AM[[#This Row],[NIPNAS]],Target_CC[],COLUMN(G$2)+9,0)</f>
        <v>157017625.51444545</v>
      </c>
      <c r="V645" s="22">
        <f>Target_AM[[#This Row],[PROPORSI]]*VLOOKUP(Target_AM[[#This Row],[NIPNAS]],Target_CC[],COLUMN(H$2)+9,0)</f>
        <v>89314094.299684212</v>
      </c>
      <c r="W645" s="22">
        <f>Target_AM[[#This Row],[PROPORSI]]*VLOOKUP(Target_AM[[#This Row],[NIPNAS]],Target_CC[],COLUMN(I$2)+9,0)</f>
        <v>88055440.929873466</v>
      </c>
      <c r="X645" s="22">
        <f>Target_AM[[#This Row],[PROPORSI]]*VLOOKUP(Target_AM[[#This Row],[NIPNAS]],Target_CC[],COLUMN(J$2)+9,0)</f>
        <v>29635411.494666576</v>
      </c>
      <c r="Y645" s="22">
        <f>Target_AM[[#This Row],[PROPORSI]]*VLOOKUP(Target_AM[[#This Row],[NIPNAS]],Target_CC[],COLUMN(K$2)+9,0)</f>
        <v>58819159.697120883</v>
      </c>
      <c r="Z645" s="22">
        <f>Target_AM[[#This Row],[PROPORSI]]*VLOOKUP(Target_AM[[#This Row],[NIPNAS]],Target_CC[],COLUMN(L$2)+9,0)</f>
        <v>116267256.42927618</v>
      </c>
      <c r="AA645" s="22">
        <f>Target_AM[[#This Row],[PROPORSI]]*VLOOKUP(Target_AM[[#This Row],[NIPNAS]],Target_CC[],COLUMN(M$2)+9,0)</f>
        <v>1437360932.4624534</v>
      </c>
      <c r="AB645" s="22">
        <f>Target_AM[[#This Row],[PROPORSI]]*VLOOKUP(Target_AM[[#This Row],[NIPNAS]],Target_CC[],COLUMN(N$2)+9,0)</f>
        <v>1572756.7073409557</v>
      </c>
      <c r="AC645" s="22">
        <f>Target_AM[[#This Row],[PROPORSI]]*VLOOKUP(Target_AM[[#This Row],[NIPNAS]],Target_CC[],COLUMN(O$2)+9,0)</f>
        <v>10611437.087922305</v>
      </c>
      <c r="AD645" s="22">
        <f>Target_AM[[#This Row],[PROPORSI]]*VLOOKUP(Target_AM[[#This Row],[NIPNAS]],Target_CC[],COLUMN(P$2)+9,0)</f>
        <v>3128959.9970532656</v>
      </c>
      <c r="AE645" s="22">
        <f>Target_AM[[#This Row],[PROPORSI]]*VLOOKUP(Target_AM[[#This Row],[NIPNAS]],Target_CC[],COLUMN(Q$2)+9,0)</f>
        <v>14439557.078713581</v>
      </c>
      <c r="AF645" s="22">
        <f>Target_AM[[#This Row],[PROPORSI]]*VLOOKUP(Target_AM[[#This Row],[NIPNAS]],Target_CC[],COLUMN(R$2)+9,0)</f>
        <v>18022501.703401327</v>
      </c>
      <c r="AG645" s="22">
        <f>Target_AM[[#This Row],[PROPORSI]]*VLOOKUP(Target_AM[[#This Row],[NIPNAS]],Target_CC[],COLUMN(S$2)+9,0)</f>
        <v>20134050.856110767</v>
      </c>
      <c r="AH645" s="22">
        <f>Target_AM[[#This Row],[PROPORSI]]*VLOOKUP(Target_AM[[#This Row],[NIPNAS]],Target_CC[],COLUMN(T$2)+9,0)</f>
        <v>26039992.074917138</v>
      </c>
      <c r="AI645" s="22">
        <f>Target_AM[[#This Row],[PROPORSI]]*VLOOKUP(Target_AM[[#This Row],[NIPNAS]],Target_CC[],COLUMN(U$2)+9,0)</f>
        <v>15717451.672097892</v>
      </c>
      <c r="AJ645" s="22">
        <f>Target_AM[[#This Row],[PROPORSI]]*VLOOKUP(Target_AM[[#This Row],[NIPNAS]],Target_CC[],COLUMN(V$2)+9,0)</f>
        <v>16088700.824703828</v>
      </c>
      <c r="AK645" s="22">
        <f>Target_AM[[#This Row],[PROPORSI]]*VLOOKUP(Target_AM[[#This Row],[NIPNAS]],Target_CC[],COLUMN(W$2)+9,0)</f>
        <v>3455101.102587942</v>
      </c>
      <c r="AL645" s="22">
        <f>Target_AM[[#This Row],[PROPORSI]]*VLOOKUP(Target_AM[[#This Row],[NIPNAS]],Target_CC[],COLUMN(X$2)+9,0)</f>
        <v>6859629.3002243116</v>
      </c>
      <c r="AM645" s="22">
        <f>Target_AM[[#This Row],[PROPORSI]]*VLOOKUP(Target_AM[[#This Row],[NIPNAS]],Target_CC[],COLUMN(Y$2)+9,0)</f>
        <v>15530817.673100471</v>
      </c>
      <c r="AN645" s="22">
        <f>Target_AM[[#This Row],[PROPORSI]]*VLOOKUP(Target_AM[[#This Row],[NIPNAS]],Target_CC[],COLUMN(Z$2)+9,0)</f>
        <v>151600956.07817379</v>
      </c>
      <c r="AO645" s="22">
        <f>Target_AM[[#This Row],[PROPORSI]]*VLOOKUP(Target_AM[[#This Row],[NIPNAS]],Target_CC[],COLUMN(AA$2)+9,0)</f>
        <v>149105628.41915494</v>
      </c>
      <c r="AP645" s="22">
        <f>Target_AM[[#This Row],[PROPORSI]]*VLOOKUP(Target_AM[[#This Row],[NIPNAS]],Target_CC[],COLUMN(AB$2)+9,0)</f>
        <v>264988879.25848541</v>
      </c>
      <c r="AQ645" s="22">
        <f>Target_AM[[#This Row],[PROPORSI]]*VLOOKUP(Target_AM[[#This Row],[NIPNAS]],Target_CC[],COLUMN(AC$2)+9,0)</f>
        <v>89169188.153824568</v>
      </c>
      <c r="AR645" s="22">
        <f>Target_AM[[#This Row],[PROPORSI]]*VLOOKUP(Target_AM[[#This Row],[NIPNAS]],Target_CC[],COLUMN(AD$2)+9,0)</f>
        <v>128651522.71056634</v>
      </c>
      <c r="AS645" s="22">
        <f>Target_AM[[#This Row],[PROPORSI]]*VLOOKUP(Target_AM[[#This Row],[NIPNAS]],Target_CC[],COLUMN(AE$2)+9,0)</f>
        <v>181200545.07276383</v>
      </c>
      <c r="AT645" s="22">
        <f>Target_AM[[#This Row],[PROPORSI]]*VLOOKUP(Target_AM[[#This Row],[NIPNAS]],Target_CC[],COLUMN(AF$2)+9,0)</f>
        <v>153045443.91313368</v>
      </c>
      <c r="AU645" s="22">
        <f>Target_AM[[#This Row],[PROPORSI]]*VLOOKUP(Target_AM[[#This Row],[NIPNAS]],Target_CC[],COLUMN(AG$2)+9,0)</f>
        <v>183057617.58936259</v>
      </c>
      <c r="AV645" s="22">
        <f>Target_AM[[#This Row],[PROPORSI]]*VLOOKUP(Target_AM[[#This Row],[NIPNAS]],Target_CC[],COLUMN(AH$2)+9,0)</f>
        <v>105031545.9717821</v>
      </c>
      <c r="AW645" s="22">
        <f>Target_AM[[#This Row],[PROPORSI]]*VLOOKUP(Target_AM[[#This Row],[NIPNAS]],Target_CC[],COLUMN(AI$2)+9,0)</f>
        <v>104144141.75457729</v>
      </c>
      <c r="AX645" s="22">
        <f>Target_AM[[#This Row],[PROPORSI]]*VLOOKUP(Target_AM[[#This Row],[NIPNAS]],Target_CC[],COLUMN(AJ$2)+9,0)</f>
        <v>33090512.597254518</v>
      </c>
      <c r="AY645" s="22">
        <f>Target_AM[[#This Row],[PROPORSI]]*VLOOKUP(Target_AM[[#This Row],[NIPNAS]],Target_CC[],COLUMN(AK$2)+9,0)</f>
        <v>65678788.997345194</v>
      </c>
      <c r="AZ645" s="22">
        <f>Target_AM[[#This Row],[PROPORSI]]*VLOOKUP(Target_AM[[#This Row],[NIPNAS]],Target_CC[],COLUMN(AL$2)+9,0)</f>
        <v>131798074.10237665</v>
      </c>
      <c r="BA645" s="22">
        <f>Target_AM[[#This Row],[PROPORSI]]*VLOOKUP(Target_AM[[#This Row],[NIPNAS]],Target_CC[],COLUMN(AM$2)+9,0)</f>
        <v>1588961888.5406275</v>
      </c>
      <c r="BB645" s="22">
        <f>Target_AM[[#This Row],[PROPORSI]]*VLOOKUP(Target_AM[[#This Row],[NIPNAS]],Target_CC[],COLUMN(AN$2)+9,0)</f>
        <v>0</v>
      </c>
      <c r="BC645" s="22">
        <f>Target_AM[[#This Row],[PROPORSI]]*VLOOKUP(Target_AM[[#This Row],[NIPNAS]],Target_CC[],COLUMN(AO$2)+9,0)</f>
        <v>0</v>
      </c>
      <c r="BD645" s="22">
        <f>Target_AM[[#This Row],[PROPORSI]]*VLOOKUP(Target_AM[[#This Row],[NIPNAS]],Target_CC[],COLUMN(AP$2)+9,0)</f>
        <v>0</v>
      </c>
      <c r="BE645" s="22">
        <f>Target_AM[[#This Row],[PROPORSI]]*VLOOKUP(Target_AM[[#This Row],[NIPNAS]],Target_CC[],COLUMN(AQ$2)+9,0)</f>
        <v>0</v>
      </c>
      <c r="BF645" s="22">
        <f>Target_AM[[#This Row],[PROPORSI]]*VLOOKUP(Target_AM[[#This Row],[NIPNAS]],Target_CC[],COLUMN(AR$2)+9,0)</f>
        <v>0</v>
      </c>
      <c r="BG645" s="22">
        <f>Target_AM[[#This Row],[PROPORSI]]*VLOOKUP(Target_AM[[#This Row],[NIPNAS]],Target_CC[],COLUMN(AS$2)+9,0)</f>
        <v>0</v>
      </c>
      <c r="BH645" s="22">
        <f>Target_AM[[#This Row],[PROPORSI]]*VLOOKUP(Target_AM[[#This Row],[NIPNAS]],Target_CC[],COLUMN(AT$2)+9,0)</f>
        <v>0</v>
      </c>
      <c r="BI645" s="22">
        <f>Target_AM[[#This Row],[PROPORSI]]*VLOOKUP(Target_AM[[#This Row],[NIPNAS]],Target_CC[],COLUMN(AU$2)+9,0)</f>
        <v>0</v>
      </c>
      <c r="BJ645" s="22">
        <f>Target_AM[[#This Row],[PROPORSI]]*VLOOKUP(Target_AM[[#This Row],[NIPNAS]],Target_CC[],COLUMN(AV$2)+9,0)</f>
        <v>0</v>
      </c>
      <c r="BK645" s="22">
        <f>Target_AM[[#This Row],[PROPORSI]]*VLOOKUP(Target_AM[[#This Row],[NIPNAS]],Target_CC[],COLUMN(AW$2)+9,0)</f>
        <v>0</v>
      </c>
      <c r="BL645" s="22">
        <f>Target_AM[[#This Row],[PROPORSI]]*VLOOKUP(Target_AM[[#This Row],[NIPNAS]],Target_CC[],COLUMN(AX$2)+9,0)</f>
        <v>0</v>
      </c>
      <c r="BM645" s="22">
        <f>Target_AM[[#This Row],[PROPORSI]]*VLOOKUP(Target_AM[[#This Row],[NIPNAS]],Target_CC[],COLUMN(AY$2)+9,0)</f>
        <v>0</v>
      </c>
      <c r="BN645" s="22">
        <f>Target_AM[[#This Row],[PROPORSI]]*VLOOKUP(Target_AM[[#This Row],[NIPNAS]],Target_CC[],COLUMN(AZ$2)+9,0)</f>
        <v>0</v>
      </c>
      <c r="BO645" s="22">
        <f>Target_AM[[#This Row],[PROPORSI]]*VLOOKUP(Target_AM[[#This Row],[NIPNAS]],Target_CC[],COLUMN(BA$2)+9,0)</f>
        <v>95185207</v>
      </c>
      <c r="BP645" s="22">
        <f>Target_AM[[#This Row],[PROPORSI]]*VLOOKUP(Target_AM[[#This Row],[NIPNAS]],Target_CC[],COLUMN(BB$2)+9,0)</f>
        <v>92701314</v>
      </c>
      <c r="BQ645" s="22">
        <f>Target_AM[[#This Row],[PROPORSI]]*VLOOKUP(Target_AM[[#This Row],[NIPNAS]],Target_CC[],COLUMN(BC$2)+9,0)</f>
        <v>66593353</v>
      </c>
      <c r="BR645" s="22">
        <f>Target_AM[[#This Row],[PROPORSI]]*VLOOKUP(Target_AM[[#This Row],[NIPNAS]],Target_CC[],COLUMN(BD$2)+9,0)</f>
        <v>65268841.549999997</v>
      </c>
      <c r="BS645" s="22">
        <f>Target_AM[[#This Row],[PROPORSI]]*VLOOKUP(Target_AM[[#This Row],[NIPNAS]],Target_CC[],COLUMN(BE$2)+9,0)</f>
        <v>65268841.549999997</v>
      </c>
      <c r="BT645" s="22">
        <f>Target_AM[[#This Row],[PROPORSI]]*VLOOKUP(Target_AM[[#This Row],[NIPNAS]],Target_CC[],COLUMN(BF$2)+9,0)</f>
        <v>65268841.549999997</v>
      </c>
      <c r="BU645" s="22">
        <f>Target_AM[[#This Row],[PROPORSI]]*VLOOKUP(Target_AM[[#This Row],[NIPNAS]],Target_CC[],COLUMN(BG$2)+9,0)</f>
        <v>65268841.549999997</v>
      </c>
      <c r="BV645" s="22">
        <f>Target_AM[[#This Row],[PROPORSI]]*VLOOKUP(Target_AM[[#This Row],[NIPNAS]],Target_CC[],COLUMN(BH$2)+9,0)</f>
        <v>65268841.549999997</v>
      </c>
      <c r="BW645" s="22">
        <f>Target_AM[[#This Row],[PROPORSI]]*VLOOKUP(Target_AM[[#This Row],[NIPNAS]],Target_CC[],COLUMN(BI$2)+9,0)</f>
        <v>65268841.549999997</v>
      </c>
      <c r="BX645" s="22">
        <f>Target_AM[[#This Row],[PROPORSI]]*VLOOKUP(Target_AM[[#This Row],[NIPNAS]],Target_CC[],COLUMN(BJ$2)+9,0)</f>
        <v>65268841.549999997</v>
      </c>
      <c r="BY645" s="22">
        <f>Target_AM[[#This Row],[PROPORSI]]*VLOOKUP(Target_AM[[#This Row],[NIPNAS]],Target_CC[],COLUMN(BK$2)+9,0)</f>
        <v>65268841.549999997</v>
      </c>
      <c r="BZ645" s="22">
        <f>Target_AM[[#This Row],[PROPORSI]]*VLOOKUP(Target_AM[[#This Row],[NIPNAS]],Target_CC[],COLUMN(BL$2)+9,0)</f>
        <v>65268841.549999997</v>
      </c>
      <c r="CA645" s="22">
        <f>Target_AM[[#This Row],[PROPORSI]]*VLOOKUP(Target_AM[[#This Row],[NIPNAS]],Target_CC[],COLUMN(BM$2)+9,0)</f>
        <v>841899447.94999981</v>
      </c>
      <c r="CB645" s="22">
        <f>Target_AM[[#This Row],[PROPORSI]]*VLOOKUP(Target_AM[[#This Row],[NIPNAS]],Target_CC[],COLUMN(BN$2)+9,0)</f>
        <v>42403469</v>
      </c>
      <c r="CC645" s="22">
        <f>Target_AM[[#This Row],[PROPORSI]]*VLOOKUP(Target_AM[[#This Row],[NIPNAS]],Target_CC[],COLUMN(BO$2)+9,0)</f>
        <v>42402970</v>
      </c>
      <c r="CD645" s="22">
        <f>Target_AM[[#This Row],[PROPORSI]]*VLOOKUP(Target_AM[[#This Row],[NIPNAS]],Target_CC[],COLUMN(BP$2)+9,0)</f>
        <v>26490229</v>
      </c>
      <c r="CE645" s="22">
        <f>Target_AM[[#This Row],[PROPORSI]]*VLOOKUP(Target_AM[[#This Row],[NIPNAS]],Target_CC[],COLUMN(BQ$2)+9,0)</f>
        <v>25165717.549999997</v>
      </c>
      <c r="CF645" s="22">
        <f>Target_AM[[#This Row],[PROPORSI]]*VLOOKUP(Target_AM[[#This Row],[NIPNAS]],Target_CC[],COLUMN(BR$2)+9,0)</f>
        <v>25165717.549999997</v>
      </c>
      <c r="CG645" s="22">
        <f>Target_AM[[#This Row],[PROPORSI]]*VLOOKUP(Target_AM[[#This Row],[NIPNAS]],Target_CC[],COLUMN(BS$2)+9,0)</f>
        <v>25165717.549999997</v>
      </c>
      <c r="CH645" s="22">
        <f>Target_AM[[#This Row],[PROPORSI]]*VLOOKUP(Target_AM[[#This Row],[NIPNAS]],Target_CC[],COLUMN(BT$2)+9,0)</f>
        <v>25165717.549999997</v>
      </c>
      <c r="CI645" s="22">
        <f>Target_AM[[#This Row],[PROPORSI]]*VLOOKUP(Target_AM[[#This Row],[NIPNAS]],Target_CC[],COLUMN(BU$2)+9,0)</f>
        <v>25165717.549999997</v>
      </c>
      <c r="CJ645" s="22">
        <f>Target_AM[[#This Row],[PROPORSI]]*VLOOKUP(Target_AM[[#This Row],[NIPNAS]],Target_CC[],COLUMN(BV$2)+9,0)</f>
        <v>25165717.549999997</v>
      </c>
      <c r="CK645" s="22">
        <f>Target_AM[[#This Row],[PROPORSI]]*VLOOKUP(Target_AM[[#This Row],[NIPNAS]],Target_CC[],COLUMN(BW$2)+9,0)</f>
        <v>25165717.549999997</v>
      </c>
      <c r="CL645" s="22">
        <f>Target_AM[[#This Row],[PROPORSI]]*VLOOKUP(Target_AM[[#This Row],[NIPNAS]],Target_CC[],COLUMN(BX$2)+9,0)</f>
        <v>25165717.549999997</v>
      </c>
      <c r="CM645" s="22">
        <f>Target_AM[[#This Row],[PROPORSI]]*VLOOKUP(Target_AM[[#This Row],[NIPNAS]],Target_CC[],COLUMN(BY$2)+9,0)</f>
        <v>25165717.549999997</v>
      </c>
      <c r="CN645" s="22">
        <f>Target_AM[[#This Row],[PROPORSI]]*VLOOKUP(Target_AM[[#This Row],[NIPNAS]],Target_CC[],COLUMN(BZ$2)+9,0)</f>
        <v>337788125.95000011</v>
      </c>
      <c r="CO645" s="22">
        <f>Target_AM[[#This Row],[PROPORSI]]*VLOOKUP(Target_AM[[#This Row],[NIPNAS]],Target_CC[],COLUMN(CA$2)+9,0)</f>
        <v>52781738</v>
      </c>
      <c r="CP645" s="22">
        <f>Target_AM[[#This Row],[PROPORSI]]*VLOOKUP(Target_AM[[#This Row],[NIPNAS]],Target_CC[],COLUMN(CB$2)+9,0)</f>
        <v>50298344</v>
      </c>
      <c r="CQ645" s="22">
        <f>Target_AM[[#This Row],[PROPORSI]]*VLOOKUP(Target_AM[[#This Row],[NIPNAS]],Target_CC[],COLUMN(CC$2)+9,0)</f>
        <v>40103124</v>
      </c>
      <c r="CR645" s="22">
        <f>Target_AM[[#This Row],[PROPORSI]]*VLOOKUP(Target_AM[[#This Row],[NIPNAS]],Target_CC[],COLUMN(CD$2)+9,0)</f>
        <v>40103124</v>
      </c>
      <c r="CS645" s="22">
        <f>Target_AM[[#This Row],[PROPORSI]]*VLOOKUP(Target_AM[[#This Row],[NIPNAS]],Target_CC[],COLUMN(CE$2)+9,0)</f>
        <v>40103124</v>
      </c>
      <c r="CT645" s="22">
        <f>Target_AM[[#This Row],[PROPORSI]]*VLOOKUP(Target_AM[[#This Row],[NIPNAS]],Target_CC[],COLUMN(CF$2)+9,0)</f>
        <v>40103124</v>
      </c>
      <c r="CU645" s="22">
        <f>Target_AM[[#This Row],[PROPORSI]]*VLOOKUP(Target_AM[[#This Row],[NIPNAS]],Target_CC[],COLUMN(CG$2)+9,0)</f>
        <v>40103124</v>
      </c>
      <c r="CV645" s="22">
        <f>Target_AM[[#This Row],[PROPORSI]]*VLOOKUP(Target_AM[[#This Row],[NIPNAS]],Target_CC[],COLUMN(CH$2)+9,0)</f>
        <v>40103124</v>
      </c>
      <c r="CW645" s="22">
        <f>Target_AM[[#This Row],[PROPORSI]]*VLOOKUP(Target_AM[[#This Row],[NIPNAS]],Target_CC[],COLUMN(CI$2)+9,0)</f>
        <v>40103124</v>
      </c>
      <c r="CX645" s="22">
        <f>Target_AM[[#This Row],[PROPORSI]]*VLOOKUP(Target_AM[[#This Row],[NIPNAS]],Target_CC[],COLUMN(CJ$2)+9,0)</f>
        <v>40103124</v>
      </c>
      <c r="CY645" s="22">
        <f>Target_AM[[#This Row],[PROPORSI]]*VLOOKUP(Target_AM[[#This Row],[NIPNAS]],Target_CC[],COLUMN(CK$2)+9,0)</f>
        <v>40103124</v>
      </c>
      <c r="CZ645" s="22">
        <f>Target_AM[[#This Row],[PROPORSI]]*VLOOKUP(Target_AM[[#This Row],[NIPNAS]],Target_CC[],COLUMN(CL$2)+9,0)</f>
        <v>40103124</v>
      </c>
      <c r="DA645" s="22">
        <f>Target_AM[[#This Row],[PROPORSI]]*VLOOKUP(Target_AM[[#This Row],[NIPNAS]],Target_CC[],COLUMN(CM$2)+9,0)</f>
        <v>504111322</v>
      </c>
      <c r="DB645" s="22">
        <f>Target_AM[[#This Row],[PROPORSI]]*VLOOKUP(Target_AM[[#This Row],[NIPNAS]],Target_CC[],COLUMN(CN$2)+9,0)</f>
        <v>0</v>
      </c>
      <c r="DC645" s="22">
        <f>Target_AM[[#This Row],[PROPORSI]]*VLOOKUP(Target_AM[[#This Row],[NIPNAS]],Target_CC[],COLUMN(CO$2)+9,0)</f>
        <v>0</v>
      </c>
      <c r="DD645" s="22">
        <f>Target_AM[[#This Row],[PROPORSI]]*VLOOKUP(Target_AM[[#This Row],[NIPNAS]],Target_CC[],COLUMN(CP$2)+9,0)</f>
        <v>2838996</v>
      </c>
      <c r="DE645" s="22">
        <f>Target_AM[[#This Row],[PROPORSI]]*VLOOKUP(Target_AM[[#This Row],[NIPNAS]],Target_CC[],COLUMN(CQ$2)+9,0)</f>
        <v>0</v>
      </c>
      <c r="DF645" s="22">
        <f>Target_AM[[#This Row],[PROPORSI]]*VLOOKUP(Target_AM[[#This Row],[NIPNAS]],Target_CC[],COLUMN(CR$2)+9,0)</f>
        <v>0</v>
      </c>
      <c r="DG645" s="22">
        <f>Target_AM[[#This Row],[PROPORSI]]*VLOOKUP(Target_AM[[#This Row],[NIPNAS]],Target_CC[],COLUMN(CS$2)+9,0)</f>
        <v>0</v>
      </c>
      <c r="DH645" s="22">
        <f>Target_AM[[#This Row],[PROPORSI]]*VLOOKUP(Target_AM[[#This Row],[NIPNAS]],Target_CC[],COLUMN(CT$2)+9,0)</f>
        <v>0</v>
      </c>
      <c r="DI645" s="22">
        <f>Target_AM[[#This Row],[PROPORSI]]*VLOOKUP(Target_AM[[#This Row],[NIPNAS]],Target_CC[],COLUMN(CU$2)+9,0)</f>
        <v>0</v>
      </c>
      <c r="DJ645" s="22">
        <f>Target_AM[[#This Row],[PROPORSI]]*VLOOKUP(Target_AM[[#This Row],[NIPNAS]],Target_CC[],COLUMN(CV$2)+9,0)</f>
        <v>0</v>
      </c>
      <c r="DK645" s="22">
        <f>Target_AM[[#This Row],[PROPORSI]]*VLOOKUP(Target_AM[[#This Row],[NIPNAS]],Target_CC[],COLUMN(CW$2)+9,0)</f>
        <v>0</v>
      </c>
      <c r="DL645" s="22">
        <f>Target_AM[[#This Row],[PROPORSI]]*VLOOKUP(Target_AM[[#This Row],[NIPNAS]],Target_CC[],COLUMN(CX$2)+9,0)</f>
        <v>0</v>
      </c>
      <c r="DM645" s="22">
        <f>Target_AM[[#This Row],[PROPORSI]]*VLOOKUP(Target_AM[[#This Row],[NIPNAS]],Target_CC[],COLUMN(CY$2)+9,0)</f>
        <v>0</v>
      </c>
      <c r="DN645" s="22">
        <f>Target_AM[[#This Row],[PROPORSI]]*VLOOKUP(Target_AM[[#This Row],[NIPNAS]],Target_CC[],COLUMN(CZ$2)+9,0)</f>
        <v>2838996</v>
      </c>
      <c r="DO645" s="22">
        <f>Target_AM[[#This Row],[PROPORSI]]*VLOOKUP(Target_AM[[#This Row],[NIPNAS]],Target_CC[],COLUMN(DA$2)+9,0)</f>
        <v>0</v>
      </c>
      <c r="DP645" s="22">
        <f>Target_AM[[#This Row],[PROPORSI]]*VLOOKUP(Target_AM[[#This Row],[NIPNAS]],Target_CC[],COLUMN(DB$2)+9,0)</f>
        <v>0</v>
      </c>
      <c r="DQ645" s="22">
        <f>Target_AM[[#This Row],[PROPORSI]]*VLOOKUP(Target_AM[[#This Row],[NIPNAS]],Target_CC[],COLUMN(DC$2)+9,0)</f>
        <v>0</v>
      </c>
      <c r="DR645" s="22">
        <f>Target_AM[[#This Row],[PROPORSI]]*VLOOKUP(Target_AM[[#This Row],[NIPNAS]],Target_CC[],COLUMN(DD$2)+9,0)</f>
        <v>0</v>
      </c>
      <c r="DS645" s="22">
        <f>Target_AM[[#This Row],[PROPORSI]]*VLOOKUP(Target_AM[[#This Row],[NIPNAS]],Target_CC[],COLUMN(DE$2)+9,0)</f>
        <v>0</v>
      </c>
      <c r="DT645" s="22">
        <f>Target_AM[[#This Row],[PROPORSI]]*VLOOKUP(Target_AM[[#This Row],[NIPNAS]],Target_CC[],COLUMN(DF$2)+9,0)</f>
        <v>0</v>
      </c>
      <c r="DU645" s="22">
        <f>Target_AM[[#This Row],[PROPORSI]]*VLOOKUP(Target_AM[[#This Row],[NIPNAS]],Target_CC[],COLUMN(DG$2)+9,0)</f>
        <v>0</v>
      </c>
      <c r="DV645" s="22">
        <f>Target_AM[[#This Row],[PROPORSI]]*VLOOKUP(Target_AM[[#This Row],[NIPNAS]],Target_CC[],COLUMN(DH$2)+9,0)</f>
        <v>0</v>
      </c>
      <c r="DW645" s="22">
        <f>Target_AM[[#This Row],[PROPORSI]]*VLOOKUP(Target_AM[[#This Row],[NIPNAS]],Target_CC[],COLUMN(DI$2)+9,0)</f>
        <v>0</v>
      </c>
      <c r="DX645" s="22">
        <f>Target_AM[[#This Row],[PROPORSI]]*VLOOKUP(Target_AM[[#This Row],[NIPNAS]],Target_CC[],COLUMN(DJ$2)+9,0)</f>
        <v>0</v>
      </c>
      <c r="DY645" s="22">
        <f>Target_AM[[#This Row],[PROPORSI]]*VLOOKUP(Target_AM[[#This Row],[NIPNAS]],Target_CC[],COLUMN(DK$2)+9,0)</f>
        <v>0</v>
      </c>
      <c r="DZ645" s="22">
        <f>Target_AM[[#This Row],[PROPORSI]]*VLOOKUP(Target_AM[[#This Row],[NIPNAS]],Target_CC[],COLUMN(DL$2)+9,0)</f>
        <v>0</v>
      </c>
      <c r="EA645" s="22">
        <f>Target_AM[[#This Row],[PROPORSI]]*VLOOKUP(Target_AM[[#This Row],[NIPNAS]],Target_CC[],COLUMN(DM$2)+9,0)</f>
        <v>0</v>
      </c>
    </row>
    <row r="646" spans="2:131" x14ac:dyDescent="0.3">
      <c r="B646">
        <v>405270</v>
      </c>
      <c r="C646" t="s">
        <v>1014</v>
      </c>
      <c r="D646">
        <v>1</v>
      </c>
      <c r="E646" s="8">
        <v>45658</v>
      </c>
      <c r="F646">
        <v>76510255</v>
      </c>
      <c r="G646" t="s">
        <v>206</v>
      </c>
      <c r="J646" t="s">
        <v>1081</v>
      </c>
      <c r="K646" t="s">
        <v>25</v>
      </c>
      <c r="L646" t="s">
        <v>159</v>
      </c>
      <c r="M646" t="s">
        <v>31</v>
      </c>
      <c r="N646" s="23">
        <f>Target_AM[[#This Row],[PROPORSI]]*VLOOKUP(Target_AM[[#This Row],[NIPNAS]],Target_CC[],9,0)</f>
        <v>2934189435.9456496</v>
      </c>
      <c r="O646" s="22">
        <f>Target_AM[[#This Row],[PROPORSI]]*VLOOKUP(Target_AM[[#This Row],[NIPNAS]],Target_CC[],COLUMN(A$2)+9,0)</f>
        <v>81428290.332142085</v>
      </c>
      <c r="P646" s="22">
        <f>Target_AM[[#This Row],[PROPORSI]]*VLOOKUP(Target_AM[[#This Row],[NIPNAS]],Target_CC[],COLUMN(B$2)+9,0)</f>
        <v>75375657.898617119</v>
      </c>
      <c r="Q646" s="22">
        <f>Target_AM[[#This Row],[PROPORSI]]*VLOOKUP(Target_AM[[#This Row],[NIPNAS]],Target_CC[],COLUMN(C$2)+9,0)</f>
        <v>142202369.99278113</v>
      </c>
      <c r="R646" s="22">
        <f>Target_AM[[#This Row],[PROPORSI]]*VLOOKUP(Target_AM[[#This Row],[NIPNAS]],Target_CC[],COLUMN(D$2)+9,0)</f>
        <v>321795814.63714063</v>
      </c>
      <c r="S646" s="22">
        <f>Target_AM[[#This Row],[PROPORSI]]*VLOOKUP(Target_AM[[#This Row],[NIPNAS]],Target_CC[],COLUMN(E$2)+9,0)</f>
        <v>114403394.07056926</v>
      </c>
      <c r="T646" s="22">
        <f>Target_AM[[#This Row],[PROPORSI]]*VLOOKUP(Target_AM[[#This Row],[NIPNAS]],Target_CC[],COLUMN(F$2)+9,0)</f>
        <v>139323559.09875619</v>
      </c>
      <c r="U646" s="22">
        <f>Target_AM[[#This Row],[PROPORSI]]*VLOOKUP(Target_AM[[#This Row],[NIPNAS]],Target_CC[],COLUMN(G$2)+9,0)</f>
        <v>122589303.40482557</v>
      </c>
      <c r="V646" s="22">
        <f>Target_AM[[#This Row],[PROPORSI]]*VLOOKUP(Target_AM[[#This Row],[NIPNAS]],Target_CC[],COLUMN(H$2)+9,0)</f>
        <v>308651479.91633356</v>
      </c>
      <c r="W646" s="22">
        <f>Target_AM[[#This Row],[PROPORSI]]*VLOOKUP(Target_AM[[#This Row],[NIPNAS]],Target_CC[],COLUMN(I$2)+9,0)</f>
        <v>142579525.74545583</v>
      </c>
      <c r="X646" s="22">
        <f>Target_AM[[#This Row],[PROPORSI]]*VLOOKUP(Target_AM[[#This Row],[NIPNAS]],Target_CC[],COLUMN(J$2)+9,0)</f>
        <v>176452906.32373294</v>
      </c>
      <c r="Y646" s="22">
        <f>Target_AM[[#This Row],[PROPORSI]]*VLOOKUP(Target_AM[[#This Row],[NIPNAS]],Target_CC[],COLUMN(K$2)+9,0)</f>
        <v>447855524.42348909</v>
      </c>
      <c r="Z646" s="22">
        <f>Target_AM[[#This Row],[PROPORSI]]*VLOOKUP(Target_AM[[#This Row],[NIPNAS]],Target_CC[],COLUMN(L$2)+9,0)</f>
        <v>130869189.27845904</v>
      </c>
      <c r="AA646" s="22">
        <f>Target_AM[[#This Row],[PROPORSI]]*VLOOKUP(Target_AM[[#This Row],[NIPNAS]],Target_CC[],COLUMN(M$2)+9,0)</f>
        <v>2203527015.1223021</v>
      </c>
      <c r="AB646" s="22">
        <f>Target_AM[[#This Row],[PROPORSI]]*VLOOKUP(Target_AM[[#This Row],[NIPNAS]],Target_CC[],COLUMN(N$2)+9,0)</f>
        <v>868056.64596121013</v>
      </c>
      <c r="AC646" s="22">
        <f>Target_AM[[#This Row],[PROPORSI]]*VLOOKUP(Target_AM[[#This Row],[NIPNAS]],Target_CC[],COLUMN(O$2)+9,0)</f>
        <v>3144319.8930179775</v>
      </c>
      <c r="AD646" s="22">
        <f>Target_AM[[#This Row],[PROPORSI]]*VLOOKUP(Target_AM[[#This Row],[NIPNAS]],Target_CC[],COLUMN(P$2)+9,0)</f>
        <v>5171366.1937630177</v>
      </c>
      <c r="AE646" s="22">
        <f>Target_AM[[#This Row],[PROPORSI]]*VLOOKUP(Target_AM[[#This Row],[NIPNAS]],Target_CC[],COLUMN(Q$2)+9,0)</f>
        <v>40683907.394797802</v>
      </c>
      <c r="AF646" s="22">
        <f>Target_AM[[#This Row],[PROPORSI]]*VLOOKUP(Target_AM[[#This Row],[NIPNAS]],Target_CC[],COLUMN(R$2)+9,0)</f>
        <v>12635495.082170174</v>
      </c>
      <c r="AG646" s="22">
        <f>Target_AM[[#This Row],[PROPORSI]]*VLOOKUP(Target_AM[[#This Row],[NIPNAS]],Target_CC[],COLUMN(S$2)+9,0)</f>
        <v>21105396.308239907</v>
      </c>
      <c r="AH646" s="22">
        <f>Target_AM[[#This Row],[PROPORSI]]*VLOOKUP(Target_AM[[#This Row],[NIPNAS]],Target_CC[],COLUMN(T$2)+9,0)</f>
        <v>20330357.682281941</v>
      </c>
      <c r="AI646" s="22">
        <f>Target_AM[[#This Row],[PROPORSI]]*VLOOKUP(Target_AM[[#This Row],[NIPNAS]],Target_CC[],COLUMN(U$2)+9,0)</f>
        <v>54316340.070904315</v>
      </c>
      <c r="AJ646" s="22">
        <f>Target_AM[[#This Row],[PROPORSI]]*VLOOKUP(Target_AM[[#This Row],[NIPNAS]],Target_CC[],COLUMN(V$2)+9,0)</f>
        <v>26050852.840242445</v>
      </c>
      <c r="AK646" s="22">
        <f>Target_AM[[#This Row],[PROPORSI]]*VLOOKUP(Target_AM[[#This Row],[NIPNAS]],Target_CC[],COLUMN(W$2)+9,0)</f>
        <v>20572099.405594409</v>
      </c>
      <c r="AL646" s="22">
        <f>Target_AM[[#This Row],[PROPORSI]]*VLOOKUP(Target_AM[[#This Row],[NIPNAS]],Target_CC[],COLUMN(X$2)+9,0)</f>
        <v>52229968.830259621</v>
      </c>
      <c r="AM646" s="22">
        <f>Target_AM[[#This Row],[PROPORSI]]*VLOOKUP(Target_AM[[#This Row],[NIPNAS]],Target_CC[],COLUMN(Y$2)+9,0)</f>
        <v>17481323.462264419</v>
      </c>
      <c r="AN646" s="22">
        <f>Target_AM[[#This Row],[PROPORSI]]*VLOOKUP(Target_AM[[#This Row],[NIPNAS]],Target_CC[],COLUMN(Z$2)+9,0)</f>
        <v>274589483.80949724</v>
      </c>
      <c r="AO646" s="22">
        <f>Target_AM[[#This Row],[PROPORSI]]*VLOOKUP(Target_AM[[#This Row],[NIPNAS]],Target_CC[],COLUMN(AA$2)+9,0)</f>
        <v>82296346.978103295</v>
      </c>
      <c r="AP646" s="22">
        <f>Target_AM[[#This Row],[PROPORSI]]*VLOOKUP(Target_AM[[#This Row],[NIPNAS]],Target_CC[],COLUMN(AB$2)+9,0)</f>
        <v>78519977.791635096</v>
      </c>
      <c r="AQ646" s="22">
        <f>Target_AM[[#This Row],[PROPORSI]]*VLOOKUP(Target_AM[[#This Row],[NIPNAS]],Target_CC[],COLUMN(AC$2)+9,0)</f>
        <v>147373736.18654415</v>
      </c>
      <c r="AR646" s="22">
        <f>Target_AM[[#This Row],[PROPORSI]]*VLOOKUP(Target_AM[[#This Row],[NIPNAS]],Target_CC[],COLUMN(AD$2)+9,0)</f>
        <v>362479722.03193843</v>
      </c>
      <c r="AS646" s="22">
        <f>Target_AM[[#This Row],[PROPORSI]]*VLOOKUP(Target_AM[[#This Row],[NIPNAS]],Target_CC[],COLUMN(AE$2)+9,0)</f>
        <v>127038889.15273944</v>
      </c>
      <c r="AT646" s="22">
        <f>Target_AM[[#This Row],[PROPORSI]]*VLOOKUP(Target_AM[[#This Row],[NIPNAS]],Target_CC[],COLUMN(AF$2)+9,0)</f>
        <v>160428955.4069961</v>
      </c>
      <c r="AU646" s="22">
        <f>Target_AM[[#This Row],[PROPORSI]]*VLOOKUP(Target_AM[[#This Row],[NIPNAS]],Target_CC[],COLUMN(AG$2)+9,0)</f>
        <v>142919661.08710751</v>
      </c>
      <c r="AV646" s="22">
        <f>Target_AM[[#This Row],[PROPORSI]]*VLOOKUP(Target_AM[[#This Row],[NIPNAS]],Target_CC[],COLUMN(AH$2)+9,0)</f>
        <v>362967819.98723787</v>
      </c>
      <c r="AW646" s="22">
        <f>Target_AM[[#This Row],[PROPORSI]]*VLOOKUP(Target_AM[[#This Row],[NIPNAS]],Target_CC[],COLUMN(AI$2)+9,0)</f>
        <v>168630378.58569828</v>
      </c>
      <c r="AX646" s="22">
        <f>Target_AM[[#This Row],[PROPORSI]]*VLOOKUP(Target_AM[[#This Row],[NIPNAS]],Target_CC[],COLUMN(AJ$2)+9,0)</f>
        <v>197025005.72932735</v>
      </c>
      <c r="AY646" s="22">
        <f>Target_AM[[#This Row],[PROPORSI]]*VLOOKUP(Target_AM[[#This Row],[NIPNAS]],Target_CC[],COLUMN(AK$2)+9,0)</f>
        <v>500085493.25374871</v>
      </c>
      <c r="AZ646" s="22">
        <f>Target_AM[[#This Row],[PROPORSI]]*VLOOKUP(Target_AM[[#This Row],[NIPNAS]],Target_CC[],COLUMN(AL$2)+9,0)</f>
        <v>148350512.74072346</v>
      </c>
      <c r="BA646" s="22">
        <f>Target_AM[[#This Row],[PROPORSI]]*VLOOKUP(Target_AM[[#This Row],[NIPNAS]],Target_CC[],COLUMN(AM$2)+9,0)</f>
        <v>2478116498.9317999</v>
      </c>
      <c r="BB646" s="22">
        <f>Target_AM[[#This Row],[PROPORSI]]*VLOOKUP(Target_AM[[#This Row],[NIPNAS]],Target_CC[],COLUMN(AN$2)+9,0)</f>
        <v>0</v>
      </c>
      <c r="BC646" s="22">
        <f>Target_AM[[#This Row],[PROPORSI]]*VLOOKUP(Target_AM[[#This Row],[NIPNAS]],Target_CC[],COLUMN(AO$2)+9,0)</f>
        <v>0</v>
      </c>
      <c r="BD646" s="22">
        <f>Target_AM[[#This Row],[PROPORSI]]*VLOOKUP(Target_AM[[#This Row],[NIPNAS]],Target_CC[],COLUMN(AP$2)+9,0)</f>
        <v>0</v>
      </c>
      <c r="BE646" s="22">
        <f>Target_AM[[#This Row],[PROPORSI]]*VLOOKUP(Target_AM[[#This Row],[NIPNAS]],Target_CC[],COLUMN(AQ$2)+9,0)</f>
        <v>0</v>
      </c>
      <c r="BF646" s="22">
        <f>Target_AM[[#This Row],[PROPORSI]]*VLOOKUP(Target_AM[[#This Row],[NIPNAS]],Target_CC[],COLUMN(AR$2)+9,0)</f>
        <v>0</v>
      </c>
      <c r="BG646" s="22">
        <f>Target_AM[[#This Row],[PROPORSI]]*VLOOKUP(Target_AM[[#This Row],[NIPNAS]],Target_CC[],COLUMN(AS$2)+9,0)</f>
        <v>0</v>
      </c>
      <c r="BH646" s="22">
        <f>Target_AM[[#This Row],[PROPORSI]]*VLOOKUP(Target_AM[[#This Row],[NIPNAS]],Target_CC[],COLUMN(AT$2)+9,0)</f>
        <v>0</v>
      </c>
      <c r="BI646" s="22">
        <f>Target_AM[[#This Row],[PROPORSI]]*VLOOKUP(Target_AM[[#This Row],[NIPNAS]],Target_CC[],COLUMN(AU$2)+9,0)</f>
        <v>0</v>
      </c>
      <c r="BJ646" s="22">
        <f>Target_AM[[#This Row],[PROPORSI]]*VLOOKUP(Target_AM[[#This Row],[NIPNAS]],Target_CC[],COLUMN(AV$2)+9,0)</f>
        <v>0</v>
      </c>
      <c r="BK646" s="22">
        <f>Target_AM[[#This Row],[PROPORSI]]*VLOOKUP(Target_AM[[#This Row],[NIPNAS]],Target_CC[],COLUMN(AW$2)+9,0)</f>
        <v>0</v>
      </c>
      <c r="BL646" s="22">
        <f>Target_AM[[#This Row],[PROPORSI]]*VLOOKUP(Target_AM[[#This Row],[NIPNAS]],Target_CC[],COLUMN(AX$2)+9,0)</f>
        <v>0</v>
      </c>
      <c r="BM646" s="22">
        <f>Target_AM[[#This Row],[PROPORSI]]*VLOOKUP(Target_AM[[#This Row],[NIPNAS]],Target_CC[],COLUMN(AY$2)+9,0)</f>
        <v>0</v>
      </c>
      <c r="BN646" s="22">
        <f>Target_AM[[#This Row],[PROPORSI]]*VLOOKUP(Target_AM[[#This Row],[NIPNAS]],Target_CC[],COLUMN(AZ$2)+9,0)</f>
        <v>0</v>
      </c>
      <c r="BO646" s="22">
        <f>Target_AM[[#This Row],[PROPORSI]]*VLOOKUP(Target_AM[[#This Row],[NIPNAS]],Target_CC[],COLUMN(BA$2)+9,0)</f>
        <v>258398254</v>
      </c>
      <c r="BP646" s="22">
        <f>Target_AM[[#This Row],[PROPORSI]]*VLOOKUP(Target_AM[[#This Row],[NIPNAS]],Target_CC[],COLUMN(BB$2)+9,0)</f>
        <v>258190254</v>
      </c>
      <c r="BQ646" s="22">
        <f>Target_AM[[#This Row],[PROPORSI]]*VLOOKUP(Target_AM[[#This Row],[NIPNAS]],Target_CC[],COLUMN(BC$2)+9,0)</f>
        <v>253004791</v>
      </c>
      <c r="BR646" s="22">
        <f>Target_AM[[#This Row],[PROPORSI]]*VLOOKUP(Target_AM[[#This Row],[NIPNAS]],Target_CC[],COLUMN(BD$2)+9,0)</f>
        <v>242363116.44999999</v>
      </c>
      <c r="BS646" s="22">
        <f>Target_AM[[#This Row],[PROPORSI]]*VLOOKUP(Target_AM[[#This Row],[NIPNAS]],Target_CC[],COLUMN(BE$2)+9,0)</f>
        <v>242363116.44999999</v>
      </c>
      <c r="BT646" s="22">
        <f>Target_AM[[#This Row],[PROPORSI]]*VLOOKUP(Target_AM[[#This Row],[NIPNAS]],Target_CC[],COLUMN(BF$2)+9,0)</f>
        <v>242363116.44999999</v>
      </c>
      <c r="BU646" s="22">
        <f>Target_AM[[#This Row],[PROPORSI]]*VLOOKUP(Target_AM[[#This Row],[NIPNAS]],Target_CC[],COLUMN(BG$2)+9,0)</f>
        <v>242363116.44999999</v>
      </c>
      <c r="BV646" s="22">
        <f>Target_AM[[#This Row],[PROPORSI]]*VLOOKUP(Target_AM[[#This Row],[NIPNAS]],Target_CC[],COLUMN(BH$2)+9,0)</f>
        <v>242363116.44999999</v>
      </c>
      <c r="BW646" s="22">
        <f>Target_AM[[#This Row],[PROPORSI]]*VLOOKUP(Target_AM[[#This Row],[NIPNAS]],Target_CC[],COLUMN(BI$2)+9,0)</f>
        <v>242363116.44999999</v>
      </c>
      <c r="BX646" s="22">
        <f>Target_AM[[#This Row],[PROPORSI]]*VLOOKUP(Target_AM[[#This Row],[NIPNAS]],Target_CC[],COLUMN(BJ$2)+9,0)</f>
        <v>242363116.44999999</v>
      </c>
      <c r="BY646" s="22">
        <f>Target_AM[[#This Row],[PROPORSI]]*VLOOKUP(Target_AM[[#This Row],[NIPNAS]],Target_CC[],COLUMN(BK$2)+9,0)</f>
        <v>242363116.44999999</v>
      </c>
      <c r="BZ646" s="22">
        <f>Target_AM[[#This Row],[PROPORSI]]*VLOOKUP(Target_AM[[#This Row],[NIPNAS]],Target_CC[],COLUMN(BL$2)+9,0)</f>
        <v>242363116.44999999</v>
      </c>
      <c r="CA646" s="22">
        <f>Target_AM[[#This Row],[PROPORSI]]*VLOOKUP(Target_AM[[#This Row],[NIPNAS]],Target_CC[],COLUMN(BM$2)+9,0)</f>
        <v>2950861347.0499997</v>
      </c>
      <c r="CB646" s="22">
        <f>Target_AM[[#This Row],[PROPORSI]]*VLOOKUP(Target_AM[[#This Row],[NIPNAS]],Target_CC[],COLUMN(BN$2)+9,0)</f>
        <v>217602737</v>
      </c>
      <c r="CC646" s="22">
        <f>Target_AM[[#This Row],[PROPORSI]]*VLOOKUP(Target_AM[[#This Row],[NIPNAS]],Target_CC[],COLUMN(BO$2)+9,0)</f>
        <v>217602737</v>
      </c>
      <c r="CD646" s="22">
        <f>Target_AM[[#This Row],[PROPORSI]]*VLOOKUP(Target_AM[[#This Row],[NIPNAS]],Target_CC[],COLUMN(BP$2)+9,0)</f>
        <v>212833491</v>
      </c>
      <c r="CE646" s="22">
        <f>Target_AM[[#This Row],[PROPORSI]]*VLOOKUP(Target_AM[[#This Row],[NIPNAS]],Target_CC[],COLUMN(BQ$2)+9,0)</f>
        <v>202191816.44999999</v>
      </c>
      <c r="CF646" s="22">
        <f>Target_AM[[#This Row],[PROPORSI]]*VLOOKUP(Target_AM[[#This Row],[NIPNAS]],Target_CC[],COLUMN(BR$2)+9,0)</f>
        <v>202191816.44999999</v>
      </c>
      <c r="CG646" s="22">
        <f>Target_AM[[#This Row],[PROPORSI]]*VLOOKUP(Target_AM[[#This Row],[NIPNAS]],Target_CC[],COLUMN(BS$2)+9,0)</f>
        <v>202191816.44999999</v>
      </c>
      <c r="CH646" s="22">
        <f>Target_AM[[#This Row],[PROPORSI]]*VLOOKUP(Target_AM[[#This Row],[NIPNAS]],Target_CC[],COLUMN(BT$2)+9,0)</f>
        <v>202191816.44999999</v>
      </c>
      <c r="CI646" s="22">
        <f>Target_AM[[#This Row],[PROPORSI]]*VLOOKUP(Target_AM[[#This Row],[NIPNAS]],Target_CC[],COLUMN(BU$2)+9,0)</f>
        <v>202191816.44999999</v>
      </c>
      <c r="CJ646" s="22">
        <f>Target_AM[[#This Row],[PROPORSI]]*VLOOKUP(Target_AM[[#This Row],[NIPNAS]],Target_CC[],COLUMN(BV$2)+9,0)</f>
        <v>202191816.44999999</v>
      </c>
      <c r="CK646" s="22">
        <f>Target_AM[[#This Row],[PROPORSI]]*VLOOKUP(Target_AM[[#This Row],[NIPNAS]],Target_CC[],COLUMN(BW$2)+9,0)</f>
        <v>202191816.44999999</v>
      </c>
      <c r="CL646" s="22">
        <f>Target_AM[[#This Row],[PROPORSI]]*VLOOKUP(Target_AM[[#This Row],[NIPNAS]],Target_CC[],COLUMN(BX$2)+9,0)</f>
        <v>202191816.44999999</v>
      </c>
      <c r="CM646" s="22">
        <f>Target_AM[[#This Row],[PROPORSI]]*VLOOKUP(Target_AM[[#This Row],[NIPNAS]],Target_CC[],COLUMN(BY$2)+9,0)</f>
        <v>202191816.44999999</v>
      </c>
      <c r="CN646" s="22">
        <f>Target_AM[[#This Row],[PROPORSI]]*VLOOKUP(Target_AM[[#This Row],[NIPNAS]],Target_CC[],COLUMN(BZ$2)+9,0)</f>
        <v>2467765313.0500002</v>
      </c>
      <c r="CO646" s="22">
        <f>Target_AM[[#This Row],[PROPORSI]]*VLOOKUP(Target_AM[[#This Row],[NIPNAS]],Target_CC[],COLUMN(CA$2)+9,0)</f>
        <v>40795517</v>
      </c>
      <c r="CP646" s="22">
        <f>Target_AM[[#This Row],[PROPORSI]]*VLOOKUP(Target_AM[[#This Row],[NIPNAS]],Target_CC[],COLUMN(CB$2)+9,0)</f>
        <v>40587517</v>
      </c>
      <c r="CQ646" s="22">
        <f>Target_AM[[#This Row],[PROPORSI]]*VLOOKUP(Target_AM[[#This Row],[NIPNAS]],Target_CC[],COLUMN(CC$2)+9,0)</f>
        <v>40171300</v>
      </c>
      <c r="CR646" s="22">
        <f>Target_AM[[#This Row],[PROPORSI]]*VLOOKUP(Target_AM[[#This Row],[NIPNAS]],Target_CC[],COLUMN(CD$2)+9,0)</f>
        <v>40171300</v>
      </c>
      <c r="CS646" s="22">
        <f>Target_AM[[#This Row],[PROPORSI]]*VLOOKUP(Target_AM[[#This Row],[NIPNAS]],Target_CC[],COLUMN(CE$2)+9,0)</f>
        <v>40171300</v>
      </c>
      <c r="CT646" s="22">
        <f>Target_AM[[#This Row],[PROPORSI]]*VLOOKUP(Target_AM[[#This Row],[NIPNAS]],Target_CC[],COLUMN(CF$2)+9,0)</f>
        <v>40171300</v>
      </c>
      <c r="CU646" s="22">
        <f>Target_AM[[#This Row],[PROPORSI]]*VLOOKUP(Target_AM[[#This Row],[NIPNAS]],Target_CC[],COLUMN(CG$2)+9,0)</f>
        <v>40171300</v>
      </c>
      <c r="CV646" s="22">
        <f>Target_AM[[#This Row],[PROPORSI]]*VLOOKUP(Target_AM[[#This Row],[NIPNAS]],Target_CC[],COLUMN(CH$2)+9,0)</f>
        <v>40171300</v>
      </c>
      <c r="CW646" s="22">
        <f>Target_AM[[#This Row],[PROPORSI]]*VLOOKUP(Target_AM[[#This Row],[NIPNAS]],Target_CC[],COLUMN(CI$2)+9,0)</f>
        <v>40171300</v>
      </c>
      <c r="CX646" s="22">
        <f>Target_AM[[#This Row],[PROPORSI]]*VLOOKUP(Target_AM[[#This Row],[NIPNAS]],Target_CC[],COLUMN(CJ$2)+9,0)</f>
        <v>40171300</v>
      </c>
      <c r="CY646" s="22">
        <f>Target_AM[[#This Row],[PROPORSI]]*VLOOKUP(Target_AM[[#This Row],[NIPNAS]],Target_CC[],COLUMN(CK$2)+9,0)</f>
        <v>40171300</v>
      </c>
      <c r="CZ646" s="22">
        <f>Target_AM[[#This Row],[PROPORSI]]*VLOOKUP(Target_AM[[#This Row],[NIPNAS]],Target_CC[],COLUMN(CL$2)+9,0)</f>
        <v>40171300</v>
      </c>
      <c r="DA646" s="22">
        <f>Target_AM[[#This Row],[PROPORSI]]*VLOOKUP(Target_AM[[#This Row],[NIPNAS]],Target_CC[],COLUMN(CM$2)+9,0)</f>
        <v>483096034</v>
      </c>
      <c r="DB646" s="22">
        <f>Target_AM[[#This Row],[PROPORSI]]*VLOOKUP(Target_AM[[#This Row],[NIPNAS]],Target_CC[],COLUMN(CN$2)+9,0)</f>
        <v>0</v>
      </c>
      <c r="DC646" s="22">
        <f>Target_AM[[#This Row],[PROPORSI]]*VLOOKUP(Target_AM[[#This Row],[NIPNAS]],Target_CC[],COLUMN(CO$2)+9,0)</f>
        <v>0</v>
      </c>
      <c r="DD646" s="22">
        <f>Target_AM[[#This Row],[PROPORSI]]*VLOOKUP(Target_AM[[#This Row],[NIPNAS]],Target_CC[],COLUMN(CP$2)+9,0)</f>
        <v>-1831553</v>
      </c>
      <c r="DE646" s="22">
        <f>Target_AM[[#This Row],[PROPORSI]]*VLOOKUP(Target_AM[[#This Row],[NIPNAS]],Target_CC[],COLUMN(CQ$2)+9,0)</f>
        <v>0</v>
      </c>
      <c r="DF646" s="22">
        <f>Target_AM[[#This Row],[PROPORSI]]*VLOOKUP(Target_AM[[#This Row],[NIPNAS]],Target_CC[],COLUMN(CR$2)+9,0)</f>
        <v>0</v>
      </c>
      <c r="DG646" s="22">
        <f>Target_AM[[#This Row],[PROPORSI]]*VLOOKUP(Target_AM[[#This Row],[NIPNAS]],Target_CC[],COLUMN(CS$2)+9,0)</f>
        <v>0</v>
      </c>
      <c r="DH646" s="22">
        <f>Target_AM[[#This Row],[PROPORSI]]*VLOOKUP(Target_AM[[#This Row],[NIPNAS]],Target_CC[],COLUMN(CT$2)+9,0)</f>
        <v>0</v>
      </c>
      <c r="DI646" s="22">
        <f>Target_AM[[#This Row],[PROPORSI]]*VLOOKUP(Target_AM[[#This Row],[NIPNAS]],Target_CC[],COLUMN(CU$2)+9,0)</f>
        <v>0</v>
      </c>
      <c r="DJ646" s="22">
        <f>Target_AM[[#This Row],[PROPORSI]]*VLOOKUP(Target_AM[[#This Row],[NIPNAS]],Target_CC[],COLUMN(CV$2)+9,0)</f>
        <v>0</v>
      </c>
      <c r="DK646" s="22">
        <f>Target_AM[[#This Row],[PROPORSI]]*VLOOKUP(Target_AM[[#This Row],[NIPNAS]],Target_CC[],COLUMN(CW$2)+9,0)</f>
        <v>0</v>
      </c>
      <c r="DL646" s="22">
        <f>Target_AM[[#This Row],[PROPORSI]]*VLOOKUP(Target_AM[[#This Row],[NIPNAS]],Target_CC[],COLUMN(CX$2)+9,0)</f>
        <v>0</v>
      </c>
      <c r="DM646" s="22">
        <f>Target_AM[[#This Row],[PROPORSI]]*VLOOKUP(Target_AM[[#This Row],[NIPNAS]],Target_CC[],COLUMN(CY$2)+9,0)</f>
        <v>0</v>
      </c>
      <c r="DN646" s="22">
        <f>Target_AM[[#This Row],[PROPORSI]]*VLOOKUP(Target_AM[[#This Row],[NIPNAS]],Target_CC[],COLUMN(CZ$2)+9,0)</f>
        <v>-1831553</v>
      </c>
      <c r="DO646" s="22">
        <f>Target_AM[[#This Row],[PROPORSI]]*VLOOKUP(Target_AM[[#This Row],[NIPNAS]],Target_CC[],COLUMN(DA$2)+9,0)</f>
        <v>0</v>
      </c>
      <c r="DP646" s="22">
        <f>Target_AM[[#This Row],[PROPORSI]]*VLOOKUP(Target_AM[[#This Row],[NIPNAS]],Target_CC[],COLUMN(DB$2)+9,0)</f>
        <v>0</v>
      </c>
      <c r="DQ646" s="22">
        <f>Target_AM[[#This Row],[PROPORSI]]*VLOOKUP(Target_AM[[#This Row],[NIPNAS]],Target_CC[],COLUMN(DC$2)+9,0)</f>
        <v>0</v>
      </c>
      <c r="DR646" s="22">
        <f>Target_AM[[#This Row],[PROPORSI]]*VLOOKUP(Target_AM[[#This Row],[NIPNAS]],Target_CC[],COLUMN(DD$2)+9,0)</f>
        <v>0</v>
      </c>
      <c r="DS646" s="22">
        <f>Target_AM[[#This Row],[PROPORSI]]*VLOOKUP(Target_AM[[#This Row],[NIPNAS]],Target_CC[],COLUMN(DE$2)+9,0)</f>
        <v>0</v>
      </c>
      <c r="DT646" s="22">
        <f>Target_AM[[#This Row],[PROPORSI]]*VLOOKUP(Target_AM[[#This Row],[NIPNAS]],Target_CC[],COLUMN(DF$2)+9,0)</f>
        <v>0</v>
      </c>
      <c r="DU646" s="22">
        <f>Target_AM[[#This Row],[PROPORSI]]*VLOOKUP(Target_AM[[#This Row],[NIPNAS]],Target_CC[],COLUMN(DG$2)+9,0)</f>
        <v>0</v>
      </c>
      <c r="DV646" s="22">
        <f>Target_AM[[#This Row],[PROPORSI]]*VLOOKUP(Target_AM[[#This Row],[NIPNAS]],Target_CC[],COLUMN(DH$2)+9,0)</f>
        <v>0</v>
      </c>
      <c r="DW646" s="22">
        <f>Target_AM[[#This Row],[PROPORSI]]*VLOOKUP(Target_AM[[#This Row],[NIPNAS]],Target_CC[],COLUMN(DI$2)+9,0)</f>
        <v>0</v>
      </c>
      <c r="DX646" s="22">
        <f>Target_AM[[#This Row],[PROPORSI]]*VLOOKUP(Target_AM[[#This Row],[NIPNAS]],Target_CC[],COLUMN(DJ$2)+9,0)</f>
        <v>0</v>
      </c>
      <c r="DY646" s="22">
        <f>Target_AM[[#This Row],[PROPORSI]]*VLOOKUP(Target_AM[[#This Row],[NIPNAS]],Target_CC[],COLUMN(DK$2)+9,0)</f>
        <v>0</v>
      </c>
      <c r="DZ646" s="22">
        <f>Target_AM[[#This Row],[PROPORSI]]*VLOOKUP(Target_AM[[#This Row],[NIPNAS]],Target_CC[],COLUMN(DL$2)+9,0)</f>
        <v>0</v>
      </c>
      <c r="EA646" s="22">
        <f>Target_AM[[#This Row],[PROPORSI]]*VLOOKUP(Target_AM[[#This Row],[NIPNAS]],Target_CC[],COLUMN(DM$2)+9,0)</f>
        <v>0</v>
      </c>
    </row>
    <row r="647" spans="2:131" x14ac:dyDescent="0.3">
      <c r="B647">
        <v>888524</v>
      </c>
      <c r="C647" t="s">
        <v>1042</v>
      </c>
      <c r="D647">
        <v>1</v>
      </c>
      <c r="E647" s="8">
        <v>45658</v>
      </c>
      <c r="F647">
        <v>76510256</v>
      </c>
      <c r="G647" t="s">
        <v>186</v>
      </c>
      <c r="J647" t="s">
        <v>1081</v>
      </c>
      <c r="K647" t="s">
        <v>20</v>
      </c>
      <c r="L647" t="s">
        <v>159</v>
      </c>
      <c r="M647" t="s">
        <v>31</v>
      </c>
      <c r="N647" s="23">
        <f>Target_AM[[#This Row],[PROPORSI]]*VLOOKUP(Target_AM[[#This Row],[NIPNAS]],Target_CC[],9,0)</f>
        <v>1871453522.7846584</v>
      </c>
      <c r="O647" s="22">
        <f>Target_AM[[#This Row],[PROPORSI]]*VLOOKUP(Target_AM[[#This Row],[NIPNAS]],Target_CC[],COLUMN(A$2)+9,0)</f>
        <v>189881144.46743917</v>
      </c>
      <c r="P647" s="22">
        <f>Target_AM[[#This Row],[PROPORSI]]*VLOOKUP(Target_AM[[#This Row],[NIPNAS]],Target_CC[],COLUMN(B$2)+9,0)</f>
        <v>179022598.56793821</v>
      </c>
      <c r="Q647" s="22">
        <f>Target_AM[[#This Row],[PROPORSI]]*VLOOKUP(Target_AM[[#This Row],[NIPNAS]],Target_CC[],COLUMN(C$2)+9,0)</f>
        <v>76285290.580599025</v>
      </c>
      <c r="R647" s="22">
        <f>Target_AM[[#This Row],[PROPORSI]]*VLOOKUP(Target_AM[[#This Row],[NIPNAS]],Target_CC[],COLUMN(D$2)+9,0)</f>
        <v>116877659.33228464</v>
      </c>
      <c r="S647" s="22">
        <f>Target_AM[[#This Row],[PROPORSI]]*VLOOKUP(Target_AM[[#This Row],[NIPNAS]],Target_CC[],COLUMN(E$2)+9,0)</f>
        <v>81470571.067639723</v>
      </c>
      <c r="T647" s="22">
        <f>Target_AM[[#This Row],[PROPORSI]]*VLOOKUP(Target_AM[[#This Row],[NIPNAS]],Target_CC[],COLUMN(F$2)+9,0)</f>
        <v>168615895.53952709</v>
      </c>
      <c r="U647" s="22">
        <f>Target_AM[[#This Row],[PROPORSI]]*VLOOKUP(Target_AM[[#This Row],[NIPNAS]],Target_CC[],COLUMN(G$2)+9,0)</f>
        <v>179630090.61299497</v>
      </c>
      <c r="V647" s="22">
        <f>Target_AM[[#This Row],[PROPORSI]]*VLOOKUP(Target_AM[[#This Row],[NIPNAS]],Target_CC[],COLUMN(H$2)+9,0)</f>
        <v>85199507.278375745</v>
      </c>
      <c r="W647" s="22">
        <f>Target_AM[[#This Row],[PROPORSI]]*VLOOKUP(Target_AM[[#This Row],[NIPNAS]],Target_CC[],COLUMN(I$2)+9,0)</f>
        <v>135880642.25891083</v>
      </c>
      <c r="X647" s="22">
        <f>Target_AM[[#This Row],[PROPORSI]]*VLOOKUP(Target_AM[[#This Row],[NIPNAS]],Target_CC[],COLUMN(J$2)+9,0)</f>
        <v>207698194.94931251</v>
      </c>
      <c r="Y647" s="22">
        <f>Target_AM[[#This Row],[PROPORSI]]*VLOOKUP(Target_AM[[#This Row],[NIPNAS]],Target_CC[],COLUMN(K$2)+9,0)</f>
        <v>106085559.94058305</v>
      </c>
      <c r="Z647" s="22">
        <f>Target_AM[[#This Row],[PROPORSI]]*VLOOKUP(Target_AM[[#This Row],[NIPNAS]],Target_CC[],COLUMN(L$2)+9,0)</f>
        <v>174029960.55743092</v>
      </c>
      <c r="AA647" s="22">
        <f>Target_AM[[#This Row],[PROPORSI]]*VLOOKUP(Target_AM[[#This Row],[NIPNAS]],Target_CC[],COLUMN(M$2)+9,0)</f>
        <v>1700677115.1530356</v>
      </c>
      <c r="AB647" s="22">
        <f>Target_AM[[#This Row],[PROPORSI]]*VLOOKUP(Target_AM[[#This Row],[NIPNAS]],Target_CC[],COLUMN(N$2)+9,0)</f>
        <v>2024205.4539688826</v>
      </c>
      <c r="AC647" s="22">
        <f>Target_AM[[#This Row],[PROPORSI]]*VLOOKUP(Target_AM[[#This Row],[NIPNAS]],Target_CC[],COLUMN(O$2)+9,0)</f>
        <v>7467985.4699784815</v>
      </c>
      <c r="AD647" s="22">
        <f>Target_AM[[#This Row],[PROPORSI]]*VLOOKUP(Target_AM[[#This Row],[NIPNAS]],Target_CC[],COLUMN(P$2)+9,0)</f>
        <v>2774209.5494605452</v>
      </c>
      <c r="AE647" s="22">
        <f>Target_AM[[#This Row],[PROPORSI]]*VLOOKUP(Target_AM[[#This Row],[NIPNAS]],Target_CC[],COLUMN(Q$2)+9,0)</f>
        <v>14776574.624369204</v>
      </c>
      <c r="AF647" s="22">
        <f>Target_AM[[#This Row],[PROPORSI]]*VLOOKUP(Target_AM[[#This Row],[NIPNAS]],Target_CC[],COLUMN(R$2)+9,0)</f>
        <v>8998168.3535696715</v>
      </c>
      <c r="AG647" s="22">
        <f>Target_AM[[#This Row],[PROPORSI]]*VLOOKUP(Target_AM[[#This Row],[NIPNAS]],Target_CC[],COLUMN(S$2)+9,0)</f>
        <v>25542738.947028995</v>
      </c>
      <c r="AH647" s="22">
        <f>Target_AM[[#This Row],[PROPORSI]]*VLOOKUP(Target_AM[[#This Row],[NIPNAS]],Target_CC[],COLUMN(T$2)+9,0)</f>
        <v>29790070.513763487</v>
      </c>
      <c r="AI647" s="22">
        <f>Target_AM[[#This Row],[PROPORSI]]*VLOOKUP(Target_AM[[#This Row],[NIPNAS]],Target_CC[],COLUMN(U$2)+9,0)</f>
        <v>14993368.612585887</v>
      </c>
      <c r="AJ647" s="22">
        <f>Target_AM[[#This Row],[PROPORSI]]*VLOOKUP(Target_AM[[#This Row],[NIPNAS]],Target_CC[],COLUMN(V$2)+9,0)</f>
        <v>24826892.899363786</v>
      </c>
      <c r="AK647" s="22">
        <f>Target_AM[[#This Row],[PROPORSI]]*VLOOKUP(Target_AM[[#This Row],[NIPNAS]],Target_CC[],COLUMN(W$2)+9,0)</f>
        <v>24214891.111062974</v>
      </c>
      <c r="AL647" s="22">
        <f>Target_AM[[#This Row],[PROPORSI]]*VLOOKUP(Target_AM[[#This Row],[NIPNAS]],Target_CC[],COLUMN(X$2)+9,0)</f>
        <v>12371948.512123108</v>
      </c>
      <c r="AM647" s="22">
        <f>Target_AM[[#This Row],[PROPORSI]]*VLOOKUP(Target_AM[[#This Row],[NIPNAS]],Target_CC[],COLUMN(Y$2)+9,0)</f>
        <v>23246678.988408178</v>
      </c>
      <c r="AN647" s="22">
        <f>Target_AM[[#This Row],[PROPORSI]]*VLOOKUP(Target_AM[[#This Row],[NIPNAS]],Target_CC[],COLUMN(Z$2)+9,0)</f>
        <v>191027733.03568318</v>
      </c>
      <c r="AO647" s="22">
        <f>Target_AM[[#This Row],[PROPORSI]]*VLOOKUP(Target_AM[[#This Row],[NIPNAS]],Target_CC[],COLUMN(AA$2)+9,0)</f>
        <v>191905349.92140806</v>
      </c>
      <c r="AP647" s="22">
        <f>Target_AM[[#This Row],[PROPORSI]]*VLOOKUP(Target_AM[[#This Row],[NIPNAS]],Target_CC[],COLUMN(AB$2)+9,0)</f>
        <v>186490584.03791669</v>
      </c>
      <c r="AQ647" s="22">
        <f>Target_AM[[#This Row],[PROPORSI]]*VLOOKUP(Target_AM[[#This Row],[NIPNAS]],Target_CC[],COLUMN(AC$2)+9,0)</f>
        <v>79059500.13005957</v>
      </c>
      <c r="AR647" s="22">
        <f>Target_AM[[#This Row],[PROPORSI]]*VLOOKUP(Target_AM[[#This Row],[NIPNAS]],Target_CC[],COLUMN(AD$2)+9,0)</f>
        <v>131654233.95665385</v>
      </c>
      <c r="AS647" s="22">
        <f>Target_AM[[#This Row],[PROPORSI]]*VLOOKUP(Target_AM[[#This Row],[NIPNAS]],Target_CC[],COLUMN(AE$2)+9,0)</f>
        <v>90468739.421209395</v>
      </c>
      <c r="AT647" s="22">
        <f>Target_AM[[#This Row],[PROPORSI]]*VLOOKUP(Target_AM[[#This Row],[NIPNAS]],Target_CC[],COLUMN(AF$2)+9,0)</f>
        <v>194158634.48655608</v>
      </c>
      <c r="AU647" s="22">
        <f>Target_AM[[#This Row],[PROPORSI]]*VLOOKUP(Target_AM[[#This Row],[NIPNAS]],Target_CC[],COLUMN(AG$2)+9,0)</f>
        <v>209420161.12675846</v>
      </c>
      <c r="AV647" s="22">
        <f>Target_AM[[#This Row],[PROPORSI]]*VLOOKUP(Target_AM[[#This Row],[NIPNAS]],Target_CC[],COLUMN(AH$2)+9,0)</f>
        <v>100192875.89096163</v>
      </c>
      <c r="AW647" s="22">
        <f>Target_AM[[#This Row],[PROPORSI]]*VLOOKUP(Target_AM[[#This Row],[NIPNAS]],Target_CC[],COLUMN(AI$2)+9,0)</f>
        <v>160707535.15827462</v>
      </c>
      <c r="AX647" s="22">
        <f>Target_AM[[#This Row],[PROPORSI]]*VLOOKUP(Target_AM[[#This Row],[NIPNAS]],Target_CC[],COLUMN(AJ$2)+9,0)</f>
        <v>231913086.06037548</v>
      </c>
      <c r="AY647" s="22">
        <f>Target_AM[[#This Row],[PROPORSI]]*VLOOKUP(Target_AM[[#This Row],[NIPNAS]],Target_CC[],COLUMN(AK$2)+9,0)</f>
        <v>118457508.45270616</v>
      </c>
      <c r="AZ647" s="22">
        <f>Target_AM[[#This Row],[PROPORSI]]*VLOOKUP(Target_AM[[#This Row],[NIPNAS]],Target_CC[],COLUMN(AL$2)+9,0)</f>
        <v>197276639.5458391</v>
      </c>
      <c r="BA647" s="22">
        <f>Target_AM[[#This Row],[PROPORSI]]*VLOOKUP(Target_AM[[#This Row],[NIPNAS]],Target_CC[],COLUMN(AM$2)+9,0)</f>
        <v>1891704848.188719</v>
      </c>
      <c r="BB647" s="22">
        <f>Target_AM[[#This Row],[PROPORSI]]*VLOOKUP(Target_AM[[#This Row],[NIPNAS]],Target_CC[],COLUMN(AN$2)+9,0)</f>
        <v>0</v>
      </c>
      <c r="BC647" s="22">
        <f>Target_AM[[#This Row],[PROPORSI]]*VLOOKUP(Target_AM[[#This Row],[NIPNAS]],Target_CC[],COLUMN(AO$2)+9,0)</f>
        <v>0</v>
      </c>
      <c r="BD647" s="22">
        <f>Target_AM[[#This Row],[PROPORSI]]*VLOOKUP(Target_AM[[#This Row],[NIPNAS]],Target_CC[],COLUMN(AP$2)+9,0)</f>
        <v>0</v>
      </c>
      <c r="BE647" s="22">
        <f>Target_AM[[#This Row],[PROPORSI]]*VLOOKUP(Target_AM[[#This Row],[NIPNAS]],Target_CC[],COLUMN(AQ$2)+9,0)</f>
        <v>0</v>
      </c>
      <c r="BF647" s="22">
        <f>Target_AM[[#This Row],[PROPORSI]]*VLOOKUP(Target_AM[[#This Row],[NIPNAS]],Target_CC[],COLUMN(AR$2)+9,0)</f>
        <v>0</v>
      </c>
      <c r="BG647" s="22">
        <f>Target_AM[[#This Row],[PROPORSI]]*VLOOKUP(Target_AM[[#This Row],[NIPNAS]],Target_CC[],COLUMN(AS$2)+9,0)</f>
        <v>0</v>
      </c>
      <c r="BH647" s="22">
        <f>Target_AM[[#This Row],[PROPORSI]]*VLOOKUP(Target_AM[[#This Row],[NIPNAS]],Target_CC[],COLUMN(AT$2)+9,0)</f>
        <v>0</v>
      </c>
      <c r="BI647" s="22">
        <f>Target_AM[[#This Row],[PROPORSI]]*VLOOKUP(Target_AM[[#This Row],[NIPNAS]],Target_CC[],COLUMN(AU$2)+9,0)</f>
        <v>0</v>
      </c>
      <c r="BJ647" s="22">
        <f>Target_AM[[#This Row],[PROPORSI]]*VLOOKUP(Target_AM[[#This Row],[NIPNAS]],Target_CC[],COLUMN(AV$2)+9,0)</f>
        <v>0</v>
      </c>
      <c r="BK647" s="22">
        <f>Target_AM[[#This Row],[PROPORSI]]*VLOOKUP(Target_AM[[#This Row],[NIPNAS]],Target_CC[],COLUMN(AW$2)+9,0)</f>
        <v>0</v>
      </c>
      <c r="BL647" s="22">
        <f>Target_AM[[#This Row],[PROPORSI]]*VLOOKUP(Target_AM[[#This Row],[NIPNAS]],Target_CC[],COLUMN(AX$2)+9,0)</f>
        <v>0</v>
      </c>
      <c r="BM647" s="22">
        <f>Target_AM[[#This Row],[PROPORSI]]*VLOOKUP(Target_AM[[#This Row],[NIPNAS]],Target_CC[],COLUMN(AY$2)+9,0)</f>
        <v>0</v>
      </c>
      <c r="BN647" s="22">
        <f>Target_AM[[#This Row],[PROPORSI]]*VLOOKUP(Target_AM[[#This Row],[NIPNAS]],Target_CC[],COLUMN(AZ$2)+9,0)</f>
        <v>0</v>
      </c>
      <c r="BO647" s="22">
        <f>Target_AM[[#This Row],[PROPORSI]]*VLOOKUP(Target_AM[[#This Row],[NIPNAS]],Target_CC[],COLUMN(BA$2)+9,0)</f>
        <v>130553485</v>
      </c>
      <c r="BP647" s="22">
        <f>Target_AM[[#This Row],[PROPORSI]]*VLOOKUP(Target_AM[[#This Row],[NIPNAS]],Target_CC[],COLUMN(BB$2)+9,0)</f>
        <v>126673635</v>
      </c>
      <c r="BQ647" s="22">
        <f>Target_AM[[#This Row],[PROPORSI]]*VLOOKUP(Target_AM[[#This Row],[NIPNAS]],Target_CC[],COLUMN(BC$2)+9,0)</f>
        <v>130361832</v>
      </c>
      <c r="BR647" s="22">
        <f>Target_AM[[#This Row],[PROPORSI]]*VLOOKUP(Target_AM[[#This Row],[NIPNAS]],Target_CC[],COLUMN(BD$2)+9,0)</f>
        <v>127927082</v>
      </c>
      <c r="BS647" s="22">
        <f>Target_AM[[#This Row],[PROPORSI]]*VLOOKUP(Target_AM[[#This Row],[NIPNAS]],Target_CC[],COLUMN(BE$2)+9,0)</f>
        <v>127927082</v>
      </c>
      <c r="BT647" s="22">
        <f>Target_AM[[#This Row],[PROPORSI]]*VLOOKUP(Target_AM[[#This Row],[NIPNAS]],Target_CC[],COLUMN(BF$2)+9,0)</f>
        <v>127927082</v>
      </c>
      <c r="BU647" s="22">
        <f>Target_AM[[#This Row],[PROPORSI]]*VLOOKUP(Target_AM[[#This Row],[NIPNAS]],Target_CC[],COLUMN(BG$2)+9,0)</f>
        <v>127927082</v>
      </c>
      <c r="BV647" s="22">
        <f>Target_AM[[#This Row],[PROPORSI]]*VLOOKUP(Target_AM[[#This Row],[NIPNAS]],Target_CC[],COLUMN(BH$2)+9,0)</f>
        <v>127927082</v>
      </c>
      <c r="BW647" s="22">
        <f>Target_AM[[#This Row],[PROPORSI]]*VLOOKUP(Target_AM[[#This Row],[NIPNAS]],Target_CC[],COLUMN(BI$2)+9,0)</f>
        <v>127927082</v>
      </c>
      <c r="BX647" s="22">
        <f>Target_AM[[#This Row],[PROPORSI]]*VLOOKUP(Target_AM[[#This Row],[NIPNAS]],Target_CC[],COLUMN(BJ$2)+9,0)</f>
        <v>127927082</v>
      </c>
      <c r="BY647" s="22">
        <f>Target_AM[[#This Row],[PROPORSI]]*VLOOKUP(Target_AM[[#This Row],[NIPNAS]],Target_CC[],COLUMN(BK$2)+9,0)</f>
        <v>127927082</v>
      </c>
      <c r="BZ647" s="22">
        <f>Target_AM[[#This Row],[PROPORSI]]*VLOOKUP(Target_AM[[#This Row],[NIPNAS]],Target_CC[],COLUMN(BL$2)+9,0)</f>
        <v>127927082</v>
      </c>
      <c r="CA647" s="22">
        <f>Target_AM[[#This Row],[PROPORSI]]*VLOOKUP(Target_AM[[#This Row],[NIPNAS]],Target_CC[],COLUMN(BM$2)+9,0)</f>
        <v>1538932690</v>
      </c>
      <c r="CB647" s="22">
        <f>Target_AM[[#This Row],[PROPORSI]]*VLOOKUP(Target_AM[[#This Row],[NIPNAS]],Target_CC[],COLUMN(BN$2)+9,0)</f>
        <v>46255000</v>
      </c>
      <c r="CC647" s="22">
        <f>Target_AM[[#This Row],[PROPORSI]]*VLOOKUP(Target_AM[[#This Row],[NIPNAS]],Target_CC[],COLUMN(BO$2)+9,0)</f>
        <v>43815000</v>
      </c>
      <c r="CD647" s="22">
        <f>Target_AM[[#This Row],[PROPORSI]]*VLOOKUP(Target_AM[[#This Row],[NIPNAS]],Target_CC[],COLUMN(BP$2)+9,0)</f>
        <v>48695000</v>
      </c>
      <c r="CE647" s="22">
        <f>Target_AM[[#This Row],[PROPORSI]]*VLOOKUP(Target_AM[[#This Row],[NIPNAS]],Target_CC[],COLUMN(BQ$2)+9,0)</f>
        <v>46260250</v>
      </c>
      <c r="CF647" s="22">
        <f>Target_AM[[#This Row],[PROPORSI]]*VLOOKUP(Target_AM[[#This Row],[NIPNAS]],Target_CC[],COLUMN(BR$2)+9,0)</f>
        <v>46260250</v>
      </c>
      <c r="CG647" s="22">
        <f>Target_AM[[#This Row],[PROPORSI]]*VLOOKUP(Target_AM[[#This Row],[NIPNAS]],Target_CC[],COLUMN(BS$2)+9,0)</f>
        <v>46260250</v>
      </c>
      <c r="CH647" s="22">
        <f>Target_AM[[#This Row],[PROPORSI]]*VLOOKUP(Target_AM[[#This Row],[NIPNAS]],Target_CC[],COLUMN(BT$2)+9,0)</f>
        <v>46260250</v>
      </c>
      <c r="CI647" s="22">
        <f>Target_AM[[#This Row],[PROPORSI]]*VLOOKUP(Target_AM[[#This Row],[NIPNAS]],Target_CC[],COLUMN(BU$2)+9,0)</f>
        <v>46260250</v>
      </c>
      <c r="CJ647" s="22">
        <f>Target_AM[[#This Row],[PROPORSI]]*VLOOKUP(Target_AM[[#This Row],[NIPNAS]],Target_CC[],COLUMN(BV$2)+9,0)</f>
        <v>46260250</v>
      </c>
      <c r="CK647" s="22">
        <f>Target_AM[[#This Row],[PROPORSI]]*VLOOKUP(Target_AM[[#This Row],[NIPNAS]],Target_CC[],COLUMN(BW$2)+9,0)</f>
        <v>46260250</v>
      </c>
      <c r="CL647" s="22">
        <f>Target_AM[[#This Row],[PROPORSI]]*VLOOKUP(Target_AM[[#This Row],[NIPNAS]],Target_CC[],COLUMN(BX$2)+9,0)</f>
        <v>46260250</v>
      </c>
      <c r="CM647" s="22">
        <f>Target_AM[[#This Row],[PROPORSI]]*VLOOKUP(Target_AM[[#This Row],[NIPNAS]],Target_CC[],COLUMN(BY$2)+9,0)</f>
        <v>46260250</v>
      </c>
      <c r="CN647" s="22">
        <f>Target_AM[[#This Row],[PROPORSI]]*VLOOKUP(Target_AM[[#This Row],[NIPNAS]],Target_CC[],COLUMN(BZ$2)+9,0)</f>
        <v>555107250</v>
      </c>
      <c r="CO647" s="22">
        <f>Target_AM[[#This Row],[PROPORSI]]*VLOOKUP(Target_AM[[#This Row],[NIPNAS]],Target_CC[],COLUMN(CA$2)+9,0)</f>
        <v>84298485</v>
      </c>
      <c r="CP647" s="22">
        <f>Target_AM[[#This Row],[PROPORSI]]*VLOOKUP(Target_AM[[#This Row],[NIPNAS]],Target_CC[],COLUMN(CB$2)+9,0)</f>
        <v>82858635</v>
      </c>
      <c r="CQ647" s="22">
        <f>Target_AM[[#This Row],[PROPORSI]]*VLOOKUP(Target_AM[[#This Row],[NIPNAS]],Target_CC[],COLUMN(CC$2)+9,0)</f>
        <v>81666832</v>
      </c>
      <c r="CR647" s="22">
        <f>Target_AM[[#This Row],[PROPORSI]]*VLOOKUP(Target_AM[[#This Row],[NIPNAS]],Target_CC[],COLUMN(CD$2)+9,0)</f>
        <v>81666832</v>
      </c>
      <c r="CS647" s="22">
        <f>Target_AM[[#This Row],[PROPORSI]]*VLOOKUP(Target_AM[[#This Row],[NIPNAS]],Target_CC[],COLUMN(CE$2)+9,0)</f>
        <v>81666832</v>
      </c>
      <c r="CT647" s="22">
        <f>Target_AM[[#This Row],[PROPORSI]]*VLOOKUP(Target_AM[[#This Row],[NIPNAS]],Target_CC[],COLUMN(CF$2)+9,0)</f>
        <v>81666832</v>
      </c>
      <c r="CU647" s="22">
        <f>Target_AM[[#This Row],[PROPORSI]]*VLOOKUP(Target_AM[[#This Row],[NIPNAS]],Target_CC[],COLUMN(CG$2)+9,0)</f>
        <v>81666832</v>
      </c>
      <c r="CV647" s="22">
        <f>Target_AM[[#This Row],[PROPORSI]]*VLOOKUP(Target_AM[[#This Row],[NIPNAS]],Target_CC[],COLUMN(CH$2)+9,0)</f>
        <v>81666832</v>
      </c>
      <c r="CW647" s="22">
        <f>Target_AM[[#This Row],[PROPORSI]]*VLOOKUP(Target_AM[[#This Row],[NIPNAS]],Target_CC[],COLUMN(CI$2)+9,0)</f>
        <v>81666832</v>
      </c>
      <c r="CX647" s="22">
        <f>Target_AM[[#This Row],[PROPORSI]]*VLOOKUP(Target_AM[[#This Row],[NIPNAS]],Target_CC[],COLUMN(CJ$2)+9,0)</f>
        <v>81666832</v>
      </c>
      <c r="CY647" s="22">
        <f>Target_AM[[#This Row],[PROPORSI]]*VLOOKUP(Target_AM[[#This Row],[NIPNAS]],Target_CC[],COLUMN(CK$2)+9,0)</f>
        <v>81666832</v>
      </c>
      <c r="CZ647" s="22">
        <f>Target_AM[[#This Row],[PROPORSI]]*VLOOKUP(Target_AM[[#This Row],[NIPNAS]],Target_CC[],COLUMN(CL$2)+9,0)</f>
        <v>81666832</v>
      </c>
      <c r="DA647" s="22">
        <f>Target_AM[[#This Row],[PROPORSI]]*VLOOKUP(Target_AM[[#This Row],[NIPNAS]],Target_CC[],COLUMN(CM$2)+9,0)</f>
        <v>983825440</v>
      </c>
      <c r="DB647" s="22">
        <f>Target_AM[[#This Row],[PROPORSI]]*VLOOKUP(Target_AM[[#This Row],[NIPNAS]],Target_CC[],COLUMN(CN$2)+9,0)</f>
        <v>0</v>
      </c>
      <c r="DC647" s="22">
        <f>Target_AM[[#This Row],[PROPORSI]]*VLOOKUP(Target_AM[[#This Row],[NIPNAS]],Target_CC[],COLUMN(CO$2)+9,0)</f>
        <v>0</v>
      </c>
      <c r="DD647" s="22">
        <f>Target_AM[[#This Row],[PROPORSI]]*VLOOKUP(Target_AM[[#This Row],[NIPNAS]],Target_CC[],COLUMN(CP$2)+9,0)</f>
        <v>3660000</v>
      </c>
      <c r="DE647" s="22">
        <f>Target_AM[[#This Row],[PROPORSI]]*VLOOKUP(Target_AM[[#This Row],[NIPNAS]],Target_CC[],COLUMN(CQ$2)+9,0)</f>
        <v>0</v>
      </c>
      <c r="DF647" s="22">
        <f>Target_AM[[#This Row],[PROPORSI]]*VLOOKUP(Target_AM[[#This Row],[NIPNAS]],Target_CC[],COLUMN(CR$2)+9,0)</f>
        <v>0</v>
      </c>
      <c r="DG647" s="22">
        <f>Target_AM[[#This Row],[PROPORSI]]*VLOOKUP(Target_AM[[#This Row],[NIPNAS]],Target_CC[],COLUMN(CS$2)+9,0)</f>
        <v>0</v>
      </c>
      <c r="DH647" s="22">
        <f>Target_AM[[#This Row],[PROPORSI]]*VLOOKUP(Target_AM[[#This Row],[NIPNAS]],Target_CC[],COLUMN(CT$2)+9,0)</f>
        <v>0</v>
      </c>
      <c r="DI647" s="22">
        <f>Target_AM[[#This Row],[PROPORSI]]*VLOOKUP(Target_AM[[#This Row],[NIPNAS]],Target_CC[],COLUMN(CU$2)+9,0)</f>
        <v>0</v>
      </c>
      <c r="DJ647" s="22">
        <f>Target_AM[[#This Row],[PROPORSI]]*VLOOKUP(Target_AM[[#This Row],[NIPNAS]],Target_CC[],COLUMN(CV$2)+9,0)</f>
        <v>0</v>
      </c>
      <c r="DK647" s="22">
        <f>Target_AM[[#This Row],[PROPORSI]]*VLOOKUP(Target_AM[[#This Row],[NIPNAS]],Target_CC[],COLUMN(CW$2)+9,0)</f>
        <v>0</v>
      </c>
      <c r="DL647" s="22">
        <f>Target_AM[[#This Row],[PROPORSI]]*VLOOKUP(Target_AM[[#This Row],[NIPNAS]],Target_CC[],COLUMN(CX$2)+9,0)</f>
        <v>0</v>
      </c>
      <c r="DM647" s="22">
        <f>Target_AM[[#This Row],[PROPORSI]]*VLOOKUP(Target_AM[[#This Row],[NIPNAS]],Target_CC[],COLUMN(CY$2)+9,0)</f>
        <v>0</v>
      </c>
      <c r="DN647" s="22">
        <f>Target_AM[[#This Row],[PROPORSI]]*VLOOKUP(Target_AM[[#This Row],[NIPNAS]],Target_CC[],COLUMN(CZ$2)+9,0)</f>
        <v>3660000</v>
      </c>
      <c r="DO647" s="22">
        <f>Target_AM[[#This Row],[PROPORSI]]*VLOOKUP(Target_AM[[#This Row],[NIPNAS]],Target_CC[],COLUMN(DA$2)+9,0)</f>
        <v>0</v>
      </c>
      <c r="DP647" s="22">
        <f>Target_AM[[#This Row],[PROPORSI]]*VLOOKUP(Target_AM[[#This Row],[NIPNAS]],Target_CC[],COLUMN(DB$2)+9,0)</f>
        <v>0</v>
      </c>
      <c r="DQ647" s="22">
        <f>Target_AM[[#This Row],[PROPORSI]]*VLOOKUP(Target_AM[[#This Row],[NIPNAS]],Target_CC[],COLUMN(DC$2)+9,0)</f>
        <v>0</v>
      </c>
      <c r="DR647" s="22">
        <f>Target_AM[[#This Row],[PROPORSI]]*VLOOKUP(Target_AM[[#This Row],[NIPNAS]],Target_CC[],COLUMN(DD$2)+9,0)</f>
        <v>0</v>
      </c>
      <c r="DS647" s="22">
        <f>Target_AM[[#This Row],[PROPORSI]]*VLOOKUP(Target_AM[[#This Row],[NIPNAS]],Target_CC[],COLUMN(DE$2)+9,0)</f>
        <v>0</v>
      </c>
      <c r="DT647" s="22">
        <f>Target_AM[[#This Row],[PROPORSI]]*VLOOKUP(Target_AM[[#This Row],[NIPNAS]],Target_CC[],COLUMN(DF$2)+9,0)</f>
        <v>0</v>
      </c>
      <c r="DU647" s="22">
        <f>Target_AM[[#This Row],[PROPORSI]]*VLOOKUP(Target_AM[[#This Row],[NIPNAS]],Target_CC[],COLUMN(DG$2)+9,0)</f>
        <v>0</v>
      </c>
      <c r="DV647" s="22">
        <f>Target_AM[[#This Row],[PROPORSI]]*VLOOKUP(Target_AM[[#This Row],[NIPNAS]],Target_CC[],COLUMN(DH$2)+9,0)</f>
        <v>0</v>
      </c>
      <c r="DW647" s="22">
        <f>Target_AM[[#This Row],[PROPORSI]]*VLOOKUP(Target_AM[[#This Row],[NIPNAS]],Target_CC[],COLUMN(DI$2)+9,0)</f>
        <v>0</v>
      </c>
      <c r="DX647" s="22">
        <f>Target_AM[[#This Row],[PROPORSI]]*VLOOKUP(Target_AM[[#This Row],[NIPNAS]],Target_CC[],COLUMN(DJ$2)+9,0)</f>
        <v>0</v>
      </c>
      <c r="DY647" s="22">
        <f>Target_AM[[#This Row],[PROPORSI]]*VLOOKUP(Target_AM[[#This Row],[NIPNAS]],Target_CC[],COLUMN(DK$2)+9,0)</f>
        <v>0</v>
      </c>
      <c r="DZ647" s="22">
        <f>Target_AM[[#This Row],[PROPORSI]]*VLOOKUP(Target_AM[[#This Row],[NIPNAS]],Target_CC[],COLUMN(DL$2)+9,0)</f>
        <v>0</v>
      </c>
      <c r="EA647" s="22">
        <f>Target_AM[[#This Row],[PROPORSI]]*VLOOKUP(Target_AM[[#This Row],[NIPNAS]],Target_CC[],COLUMN(DM$2)+9,0)</f>
        <v>0</v>
      </c>
    </row>
    <row r="648" spans="2:131" x14ac:dyDescent="0.3">
      <c r="B648">
        <v>950418</v>
      </c>
      <c r="C648" t="s">
        <v>1058</v>
      </c>
      <c r="D648">
        <v>1</v>
      </c>
      <c r="E648" s="8">
        <v>45658</v>
      </c>
      <c r="F648">
        <v>76510257</v>
      </c>
      <c r="G648" t="s">
        <v>178</v>
      </c>
      <c r="J648" t="s">
        <v>1081</v>
      </c>
      <c r="K648" t="s">
        <v>20</v>
      </c>
      <c r="L648" t="s">
        <v>159</v>
      </c>
      <c r="M648" t="s">
        <v>31</v>
      </c>
      <c r="N648" s="23">
        <f>Target_AM[[#This Row],[PROPORSI]]*VLOOKUP(Target_AM[[#This Row],[NIPNAS]],Target_CC[],9,0)</f>
        <v>1010620186.9243698</v>
      </c>
      <c r="O648" s="22">
        <f>Target_AM[[#This Row],[PROPORSI]]*VLOOKUP(Target_AM[[#This Row],[NIPNAS]],Target_CC[],COLUMN(A$2)+9,0)</f>
        <v>84125819.9322263</v>
      </c>
      <c r="P648" s="22">
        <f>Target_AM[[#This Row],[PROPORSI]]*VLOOKUP(Target_AM[[#This Row],[NIPNAS]],Target_CC[],COLUMN(B$2)+9,0)</f>
        <v>81979149.517861247</v>
      </c>
      <c r="Q648" s="22">
        <f>Target_AM[[#This Row],[PROPORSI]]*VLOOKUP(Target_AM[[#This Row],[NIPNAS]],Target_CC[],COLUMN(C$2)+9,0)</f>
        <v>59389644.887661815</v>
      </c>
      <c r="R648" s="22">
        <f>Target_AM[[#This Row],[PROPORSI]]*VLOOKUP(Target_AM[[#This Row],[NIPNAS]],Target_CC[],COLUMN(D$2)+9,0)</f>
        <v>51872418.061649002</v>
      </c>
      <c r="S648" s="22">
        <f>Target_AM[[#This Row],[PROPORSI]]*VLOOKUP(Target_AM[[#This Row],[NIPNAS]],Target_CC[],COLUMN(E$2)+9,0)</f>
        <v>68650328.606397375</v>
      </c>
      <c r="T648" s="22">
        <f>Target_AM[[#This Row],[PROPORSI]]*VLOOKUP(Target_AM[[#This Row],[NIPNAS]],Target_CC[],COLUMN(F$2)+9,0)</f>
        <v>60009251.788788162</v>
      </c>
      <c r="U648" s="22">
        <f>Target_AM[[#This Row],[PROPORSI]]*VLOOKUP(Target_AM[[#This Row],[NIPNAS]],Target_CC[],COLUMN(G$2)+9,0)</f>
        <v>92757505.976541996</v>
      </c>
      <c r="V648" s="22">
        <f>Target_AM[[#This Row],[PROPORSI]]*VLOOKUP(Target_AM[[#This Row],[NIPNAS]],Target_CC[],COLUMN(H$2)+9,0)</f>
        <v>43020017.50781849</v>
      </c>
      <c r="W648" s="22">
        <f>Target_AM[[#This Row],[PROPORSI]]*VLOOKUP(Target_AM[[#This Row],[NIPNAS]],Target_CC[],COLUMN(I$2)+9,0)</f>
        <v>62123538.837060384</v>
      </c>
      <c r="X648" s="22">
        <f>Target_AM[[#This Row],[PROPORSI]]*VLOOKUP(Target_AM[[#This Row],[NIPNAS]],Target_CC[],COLUMN(J$2)+9,0)</f>
        <v>115689516.46795912</v>
      </c>
      <c r="Y648" s="22">
        <f>Target_AM[[#This Row],[PROPORSI]]*VLOOKUP(Target_AM[[#This Row],[NIPNAS]],Target_CC[],COLUMN(K$2)+9,0)</f>
        <v>57116748.973178744</v>
      </c>
      <c r="Z648" s="22">
        <f>Target_AM[[#This Row],[PROPORSI]]*VLOOKUP(Target_AM[[#This Row],[NIPNAS]],Target_CC[],COLUMN(L$2)+9,0)</f>
        <v>93698195.838700771</v>
      </c>
      <c r="AA648" s="22">
        <f>Target_AM[[#This Row],[PROPORSI]]*VLOOKUP(Target_AM[[#This Row],[NIPNAS]],Target_CC[],COLUMN(M$2)+9,0)</f>
        <v>870432136.39584339</v>
      </c>
      <c r="AB648" s="22">
        <f>Target_AM[[#This Row],[PROPORSI]]*VLOOKUP(Target_AM[[#This Row],[NIPNAS]],Target_CC[],COLUMN(N$2)+9,0)</f>
        <v>896813.34080865979</v>
      </c>
      <c r="AC648" s="22">
        <f>Target_AM[[#This Row],[PROPORSI]]*VLOOKUP(Target_AM[[#This Row],[NIPNAS]],Target_CC[],COLUMN(O$2)+9,0)</f>
        <v>3419786.6768660843</v>
      </c>
      <c r="AD648" s="22">
        <f>Target_AM[[#This Row],[PROPORSI]]*VLOOKUP(Target_AM[[#This Row],[NIPNAS]],Target_CC[],COLUMN(P$2)+9,0)</f>
        <v>2159778.3626758978</v>
      </c>
      <c r="AE648" s="22">
        <f>Target_AM[[#This Row],[PROPORSI]]*VLOOKUP(Target_AM[[#This Row],[NIPNAS]],Target_CC[],COLUMN(Q$2)+9,0)</f>
        <v>6558110.9410762042</v>
      </c>
      <c r="AF648" s="22">
        <f>Target_AM[[#This Row],[PROPORSI]]*VLOOKUP(Target_AM[[#This Row],[NIPNAS]],Target_CC[],COLUMN(R$2)+9,0)</f>
        <v>7582212.8927436173</v>
      </c>
      <c r="AG648" s="22">
        <f>Target_AM[[#This Row],[PROPORSI]]*VLOOKUP(Target_AM[[#This Row],[NIPNAS]],Target_CC[],COLUMN(S$2)+9,0)</f>
        <v>9090487.2754907385</v>
      </c>
      <c r="AH648" s="22">
        <f>Target_AM[[#This Row],[PROPORSI]]*VLOOKUP(Target_AM[[#This Row],[NIPNAS]],Target_CC[],COLUMN(T$2)+9,0)</f>
        <v>15383016.477319092</v>
      </c>
      <c r="AI648" s="22">
        <f>Target_AM[[#This Row],[PROPORSI]]*VLOOKUP(Target_AM[[#This Row],[NIPNAS]],Target_CC[],COLUMN(U$2)+9,0)</f>
        <v>7570642.1412407756</v>
      </c>
      <c r="AJ648" s="22">
        <f>Target_AM[[#This Row],[PROPORSI]]*VLOOKUP(Target_AM[[#This Row],[NIPNAS]],Target_CC[],COLUMN(V$2)+9,0)</f>
        <v>11350656.131712697</v>
      </c>
      <c r="AK648" s="22">
        <f>Target_AM[[#This Row],[PROPORSI]]*VLOOKUP(Target_AM[[#This Row],[NIPNAS]],Target_CC[],COLUMN(W$2)+9,0)</f>
        <v>13487883.438981369</v>
      </c>
      <c r="AL648" s="22">
        <f>Target_AM[[#This Row],[PROPORSI]]*VLOOKUP(Target_AM[[#This Row],[NIPNAS]],Target_CC[],COLUMN(X$2)+9,0)</f>
        <v>6661090.1415028498</v>
      </c>
      <c r="AM648" s="22">
        <f>Target_AM[[#This Row],[PROPORSI]]*VLOOKUP(Target_AM[[#This Row],[NIPNAS]],Target_CC[],COLUMN(Y$2)+9,0)</f>
        <v>12516074.091371596</v>
      </c>
      <c r="AN648" s="22">
        <f>Target_AM[[#This Row],[PROPORSI]]*VLOOKUP(Target_AM[[#This Row],[NIPNAS]],Target_CC[],COLUMN(Z$2)+9,0)</f>
        <v>96676551.911789596</v>
      </c>
      <c r="AO648" s="22">
        <f>Target_AM[[#This Row],[PROPORSI]]*VLOOKUP(Target_AM[[#This Row],[NIPNAS]],Target_CC[],COLUMN(AA$2)+9,0)</f>
        <v>85022633.27303496</v>
      </c>
      <c r="AP648" s="22">
        <f>Target_AM[[#This Row],[PROPORSI]]*VLOOKUP(Target_AM[[#This Row],[NIPNAS]],Target_CC[],COLUMN(AB$2)+9,0)</f>
        <v>85398936.194727331</v>
      </c>
      <c r="AQ648" s="22">
        <f>Target_AM[[#This Row],[PROPORSI]]*VLOOKUP(Target_AM[[#This Row],[NIPNAS]],Target_CC[],COLUMN(AC$2)+9,0)</f>
        <v>61549423.250337712</v>
      </c>
      <c r="AR648" s="22">
        <f>Target_AM[[#This Row],[PROPORSI]]*VLOOKUP(Target_AM[[#This Row],[NIPNAS]],Target_CC[],COLUMN(AD$2)+9,0)</f>
        <v>58430529.002725206</v>
      </c>
      <c r="AS648" s="22">
        <f>Target_AM[[#This Row],[PROPORSI]]*VLOOKUP(Target_AM[[#This Row],[NIPNAS]],Target_CC[],COLUMN(AE$2)+9,0)</f>
        <v>76232541.499140993</v>
      </c>
      <c r="AT648" s="22">
        <f>Target_AM[[#This Row],[PROPORSI]]*VLOOKUP(Target_AM[[#This Row],[NIPNAS]],Target_CC[],COLUMN(AF$2)+9,0)</f>
        <v>69099739.064278901</v>
      </c>
      <c r="AU648" s="22">
        <f>Target_AM[[#This Row],[PROPORSI]]*VLOOKUP(Target_AM[[#This Row],[NIPNAS]],Target_CC[],COLUMN(AG$2)+9,0)</f>
        <v>108140522.45386109</v>
      </c>
      <c r="AV648" s="22">
        <f>Target_AM[[#This Row],[PROPORSI]]*VLOOKUP(Target_AM[[#This Row],[NIPNAS]],Target_CC[],COLUMN(AH$2)+9,0)</f>
        <v>50590659.649059266</v>
      </c>
      <c r="AW648" s="22">
        <f>Target_AM[[#This Row],[PROPORSI]]*VLOOKUP(Target_AM[[#This Row],[NIPNAS]],Target_CC[],COLUMN(AI$2)+9,0)</f>
        <v>73474194.968773082</v>
      </c>
      <c r="AX648" s="22">
        <f>Target_AM[[#This Row],[PROPORSI]]*VLOOKUP(Target_AM[[#This Row],[NIPNAS]],Target_CC[],COLUMN(AJ$2)+9,0)</f>
        <v>129177399.90694049</v>
      </c>
      <c r="AY648" s="22">
        <f>Target_AM[[#This Row],[PROPORSI]]*VLOOKUP(Target_AM[[#This Row],[NIPNAS]],Target_CC[],COLUMN(AK$2)+9,0)</f>
        <v>63777839.114681594</v>
      </c>
      <c r="AZ648" s="22">
        <f>Target_AM[[#This Row],[PROPORSI]]*VLOOKUP(Target_AM[[#This Row],[NIPNAS]],Target_CC[],COLUMN(AL$2)+9,0)</f>
        <v>106214269.93007237</v>
      </c>
      <c r="BA648" s="22">
        <f>Target_AM[[#This Row],[PROPORSI]]*VLOOKUP(Target_AM[[#This Row],[NIPNAS]],Target_CC[],COLUMN(AM$2)+9,0)</f>
        <v>967108688.30763292</v>
      </c>
      <c r="BB648" s="22">
        <f>Target_AM[[#This Row],[PROPORSI]]*VLOOKUP(Target_AM[[#This Row],[NIPNAS]],Target_CC[],COLUMN(AN$2)+9,0)</f>
        <v>0</v>
      </c>
      <c r="BC648" s="22">
        <f>Target_AM[[#This Row],[PROPORSI]]*VLOOKUP(Target_AM[[#This Row],[NIPNAS]],Target_CC[],COLUMN(AO$2)+9,0)</f>
        <v>0</v>
      </c>
      <c r="BD648" s="22">
        <f>Target_AM[[#This Row],[PROPORSI]]*VLOOKUP(Target_AM[[#This Row],[NIPNAS]],Target_CC[],COLUMN(AP$2)+9,0)</f>
        <v>0</v>
      </c>
      <c r="BE648" s="22">
        <f>Target_AM[[#This Row],[PROPORSI]]*VLOOKUP(Target_AM[[#This Row],[NIPNAS]],Target_CC[],COLUMN(AQ$2)+9,0)</f>
        <v>0</v>
      </c>
      <c r="BF648" s="22">
        <f>Target_AM[[#This Row],[PROPORSI]]*VLOOKUP(Target_AM[[#This Row],[NIPNAS]],Target_CC[],COLUMN(AR$2)+9,0)</f>
        <v>0</v>
      </c>
      <c r="BG648" s="22">
        <f>Target_AM[[#This Row],[PROPORSI]]*VLOOKUP(Target_AM[[#This Row],[NIPNAS]],Target_CC[],COLUMN(AS$2)+9,0)</f>
        <v>0</v>
      </c>
      <c r="BH648" s="22">
        <f>Target_AM[[#This Row],[PROPORSI]]*VLOOKUP(Target_AM[[#This Row],[NIPNAS]],Target_CC[],COLUMN(AT$2)+9,0)</f>
        <v>0</v>
      </c>
      <c r="BI648" s="22">
        <f>Target_AM[[#This Row],[PROPORSI]]*VLOOKUP(Target_AM[[#This Row],[NIPNAS]],Target_CC[],COLUMN(AU$2)+9,0)</f>
        <v>0</v>
      </c>
      <c r="BJ648" s="22">
        <f>Target_AM[[#This Row],[PROPORSI]]*VLOOKUP(Target_AM[[#This Row],[NIPNAS]],Target_CC[],COLUMN(AV$2)+9,0)</f>
        <v>0</v>
      </c>
      <c r="BK648" s="22">
        <f>Target_AM[[#This Row],[PROPORSI]]*VLOOKUP(Target_AM[[#This Row],[NIPNAS]],Target_CC[],COLUMN(AW$2)+9,0)</f>
        <v>0</v>
      </c>
      <c r="BL648" s="22">
        <f>Target_AM[[#This Row],[PROPORSI]]*VLOOKUP(Target_AM[[#This Row],[NIPNAS]],Target_CC[],COLUMN(AX$2)+9,0)</f>
        <v>0</v>
      </c>
      <c r="BM648" s="22">
        <f>Target_AM[[#This Row],[PROPORSI]]*VLOOKUP(Target_AM[[#This Row],[NIPNAS]],Target_CC[],COLUMN(AY$2)+9,0)</f>
        <v>0</v>
      </c>
      <c r="BN648" s="22">
        <f>Target_AM[[#This Row],[PROPORSI]]*VLOOKUP(Target_AM[[#This Row],[NIPNAS]],Target_CC[],COLUMN(AZ$2)+9,0)</f>
        <v>0</v>
      </c>
      <c r="BO648" s="22">
        <f>Target_AM[[#This Row],[PROPORSI]]*VLOOKUP(Target_AM[[#This Row],[NIPNAS]],Target_CC[],COLUMN(BA$2)+9,0)</f>
        <v>73015436</v>
      </c>
      <c r="BP648" s="22">
        <f>Target_AM[[#This Row],[PROPORSI]]*VLOOKUP(Target_AM[[#This Row],[NIPNAS]],Target_CC[],COLUMN(BB$2)+9,0)</f>
        <v>73563372</v>
      </c>
      <c r="BQ648" s="22">
        <f>Target_AM[[#This Row],[PROPORSI]]*VLOOKUP(Target_AM[[#This Row],[NIPNAS]],Target_CC[],COLUMN(BC$2)+9,0)</f>
        <v>72227369</v>
      </c>
      <c r="BR648" s="22">
        <f>Target_AM[[#This Row],[PROPORSI]]*VLOOKUP(Target_AM[[#This Row],[NIPNAS]],Target_CC[],COLUMN(BD$2)+9,0)</f>
        <v>70749508.299999997</v>
      </c>
      <c r="BS648" s="22">
        <f>Target_AM[[#This Row],[PROPORSI]]*VLOOKUP(Target_AM[[#This Row],[NIPNAS]],Target_CC[],COLUMN(BE$2)+9,0)</f>
        <v>70749508.299999997</v>
      </c>
      <c r="BT648" s="22">
        <f>Target_AM[[#This Row],[PROPORSI]]*VLOOKUP(Target_AM[[#This Row],[NIPNAS]],Target_CC[],COLUMN(BF$2)+9,0)</f>
        <v>70749508.299999997</v>
      </c>
      <c r="BU648" s="22">
        <f>Target_AM[[#This Row],[PROPORSI]]*VLOOKUP(Target_AM[[#This Row],[NIPNAS]],Target_CC[],COLUMN(BG$2)+9,0)</f>
        <v>70749508.299999997</v>
      </c>
      <c r="BV648" s="22">
        <f>Target_AM[[#This Row],[PROPORSI]]*VLOOKUP(Target_AM[[#This Row],[NIPNAS]],Target_CC[],COLUMN(BH$2)+9,0)</f>
        <v>70749508.299999997</v>
      </c>
      <c r="BW648" s="22">
        <f>Target_AM[[#This Row],[PROPORSI]]*VLOOKUP(Target_AM[[#This Row],[NIPNAS]],Target_CC[],COLUMN(BI$2)+9,0)</f>
        <v>70749508.299999997</v>
      </c>
      <c r="BX648" s="22">
        <f>Target_AM[[#This Row],[PROPORSI]]*VLOOKUP(Target_AM[[#This Row],[NIPNAS]],Target_CC[],COLUMN(BJ$2)+9,0)</f>
        <v>70749508.299999997</v>
      </c>
      <c r="BY648" s="22">
        <f>Target_AM[[#This Row],[PROPORSI]]*VLOOKUP(Target_AM[[#This Row],[NIPNAS]],Target_CC[],COLUMN(BK$2)+9,0)</f>
        <v>70749508.299999997</v>
      </c>
      <c r="BZ648" s="22">
        <f>Target_AM[[#This Row],[PROPORSI]]*VLOOKUP(Target_AM[[#This Row],[NIPNAS]],Target_CC[],COLUMN(BL$2)+9,0)</f>
        <v>70749508.299999997</v>
      </c>
      <c r="CA648" s="22">
        <f>Target_AM[[#This Row],[PROPORSI]]*VLOOKUP(Target_AM[[#This Row],[NIPNAS]],Target_CC[],COLUMN(BM$2)+9,0)</f>
        <v>855551751.69999981</v>
      </c>
      <c r="CB648" s="22">
        <f>Target_AM[[#This Row],[PROPORSI]]*VLOOKUP(Target_AM[[#This Row],[NIPNAS]],Target_CC[],COLUMN(BN$2)+9,0)</f>
        <v>31547075</v>
      </c>
      <c r="CC648" s="22">
        <f>Target_AM[[#This Row],[PROPORSI]]*VLOOKUP(Target_AM[[#This Row],[NIPNAS]],Target_CC[],COLUMN(BO$2)+9,0)</f>
        <v>31602750</v>
      </c>
      <c r="CD648" s="22">
        <f>Target_AM[[#This Row],[PROPORSI]]*VLOOKUP(Target_AM[[#This Row],[NIPNAS]],Target_CC[],COLUMN(BP$2)+9,0)</f>
        <v>29557214</v>
      </c>
      <c r="CE648" s="22">
        <f>Target_AM[[#This Row],[PROPORSI]]*VLOOKUP(Target_AM[[#This Row],[NIPNAS]],Target_CC[],COLUMN(BQ$2)+9,0)</f>
        <v>28079353.299999997</v>
      </c>
      <c r="CF648" s="22">
        <f>Target_AM[[#This Row],[PROPORSI]]*VLOOKUP(Target_AM[[#This Row],[NIPNAS]],Target_CC[],COLUMN(BR$2)+9,0)</f>
        <v>28079353.299999997</v>
      </c>
      <c r="CG648" s="22">
        <f>Target_AM[[#This Row],[PROPORSI]]*VLOOKUP(Target_AM[[#This Row],[NIPNAS]],Target_CC[],COLUMN(BS$2)+9,0)</f>
        <v>28079353.299999997</v>
      </c>
      <c r="CH648" s="22">
        <f>Target_AM[[#This Row],[PROPORSI]]*VLOOKUP(Target_AM[[#This Row],[NIPNAS]],Target_CC[],COLUMN(BT$2)+9,0)</f>
        <v>28079353.299999997</v>
      </c>
      <c r="CI648" s="22">
        <f>Target_AM[[#This Row],[PROPORSI]]*VLOOKUP(Target_AM[[#This Row],[NIPNAS]],Target_CC[],COLUMN(BU$2)+9,0)</f>
        <v>28079353.299999997</v>
      </c>
      <c r="CJ648" s="22">
        <f>Target_AM[[#This Row],[PROPORSI]]*VLOOKUP(Target_AM[[#This Row],[NIPNAS]],Target_CC[],COLUMN(BV$2)+9,0)</f>
        <v>28079353.299999997</v>
      </c>
      <c r="CK648" s="22">
        <f>Target_AM[[#This Row],[PROPORSI]]*VLOOKUP(Target_AM[[#This Row],[NIPNAS]],Target_CC[],COLUMN(BW$2)+9,0)</f>
        <v>28079353.299999997</v>
      </c>
      <c r="CL648" s="22">
        <f>Target_AM[[#This Row],[PROPORSI]]*VLOOKUP(Target_AM[[#This Row],[NIPNAS]],Target_CC[],COLUMN(BX$2)+9,0)</f>
        <v>28079353.299999997</v>
      </c>
      <c r="CM648" s="22">
        <f>Target_AM[[#This Row],[PROPORSI]]*VLOOKUP(Target_AM[[#This Row],[NIPNAS]],Target_CC[],COLUMN(BY$2)+9,0)</f>
        <v>28079353.299999997</v>
      </c>
      <c r="CN648" s="22">
        <f>Target_AM[[#This Row],[PROPORSI]]*VLOOKUP(Target_AM[[#This Row],[NIPNAS]],Target_CC[],COLUMN(BZ$2)+9,0)</f>
        <v>345421218.70000005</v>
      </c>
      <c r="CO648" s="22">
        <f>Target_AM[[#This Row],[PROPORSI]]*VLOOKUP(Target_AM[[#This Row],[NIPNAS]],Target_CC[],COLUMN(CA$2)+9,0)</f>
        <v>41468361</v>
      </c>
      <c r="CP648" s="22">
        <f>Target_AM[[#This Row],[PROPORSI]]*VLOOKUP(Target_AM[[#This Row],[NIPNAS]],Target_CC[],COLUMN(CB$2)+9,0)</f>
        <v>41960622</v>
      </c>
      <c r="CQ648" s="22">
        <f>Target_AM[[#This Row],[PROPORSI]]*VLOOKUP(Target_AM[[#This Row],[NIPNAS]],Target_CC[],COLUMN(CC$2)+9,0)</f>
        <v>42670155</v>
      </c>
      <c r="CR648" s="22">
        <f>Target_AM[[#This Row],[PROPORSI]]*VLOOKUP(Target_AM[[#This Row],[NIPNAS]],Target_CC[],COLUMN(CD$2)+9,0)</f>
        <v>42670155</v>
      </c>
      <c r="CS648" s="22">
        <f>Target_AM[[#This Row],[PROPORSI]]*VLOOKUP(Target_AM[[#This Row],[NIPNAS]],Target_CC[],COLUMN(CE$2)+9,0)</f>
        <v>42670155</v>
      </c>
      <c r="CT648" s="22">
        <f>Target_AM[[#This Row],[PROPORSI]]*VLOOKUP(Target_AM[[#This Row],[NIPNAS]],Target_CC[],COLUMN(CF$2)+9,0)</f>
        <v>42670155</v>
      </c>
      <c r="CU648" s="22">
        <f>Target_AM[[#This Row],[PROPORSI]]*VLOOKUP(Target_AM[[#This Row],[NIPNAS]],Target_CC[],COLUMN(CG$2)+9,0)</f>
        <v>42670155</v>
      </c>
      <c r="CV648" s="22">
        <f>Target_AM[[#This Row],[PROPORSI]]*VLOOKUP(Target_AM[[#This Row],[NIPNAS]],Target_CC[],COLUMN(CH$2)+9,0)</f>
        <v>42670155</v>
      </c>
      <c r="CW648" s="22">
        <f>Target_AM[[#This Row],[PROPORSI]]*VLOOKUP(Target_AM[[#This Row],[NIPNAS]],Target_CC[],COLUMN(CI$2)+9,0)</f>
        <v>42670155</v>
      </c>
      <c r="CX648" s="22">
        <f>Target_AM[[#This Row],[PROPORSI]]*VLOOKUP(Target_AM[[#This Row],[NIPNAS]],Target_CC[],COLUMN(CJ$2)+9,0)</f>
        <v>42670155</v>
      </c>
      <c r="CY648" s="22">
        <f>Target_AM[[#This Row],[PROPORSI]]*VLOOKUP(Target_AM[[#This Row],[NIPNAS]],Target_CC[],COLUMN(CK$2)+9,0)</f>
        <v>42670155</v>
      </c>
      <c r="CZ648" s="22">
        <f>Target_AM[[#This Row],[PROPORSI]]*VLOOKUP(Target_AM[[#This Row],[NIPNAS]],Target_CC[],COLUMN(CL$2)+9,0)</f>
        <v>42670155</v>
      </c>
      <c r="DA648" s="22">
        <f>Target_AM[[#This Row],[PROPORSI]]*VLOOKUP(Target_AM[[#This Row],[NIPNAS]],Target_CC[],COLUMN(CM$2)+9,0)</f>
        <v>510130533</v>
      </c>
      <c r="DB648" s="22">
        <f>Target_AM[[#This Row],[PROPORSI]]*VLOOKUP(Target_AM[[#This Row],[NIPNAS]],Target_CC[],COLUMN(CN$2)+9,0)</f>
        <v>0</v>
      </c>
      <c r="DC648" s="22">
        <f>Target_AM[[#This Row],[PROPORSI]]*VLOOKUP(Target_AM[[#This Row],[NIPNAS]],Target_CC[],COLUMN(CO$2)+9,0)</f>
        <v>0</v>
      </c>
      <c r="DD648" s="22">
        <f>Target_AM[[#This Row],[PROPORSI]]*VLOOKUP(Target_AM[[#This Row],[NIPNAS]],Target_CC[],COLUMN(CP$2)+9,0)</f>
        <v>0</v>
      </c>
      <c r="DE648" s="22">
        <f>Target_AM[[#This Row],[PROPORSI]]*VLOOKUP(Target_AM[[#This Row],[NIPNAS]],Target_CC[],COLUMN(CQ$2)+9,0)</f>
        <v>0</v>
      </c>
      <c r="DF648" s="22">
        <f>Target_AM[[#This Row],[PROPORSI]]*VLOOKUP(Target_AM[[#This Row],[NIPNAS]],Target_CC[],COLUMN(CR$2)+9,0)</f>
        <v>0</v>
      </c>
      <c r="DG648" s="22">
        <f>Target_AM[[#This Row],[PROPORSI]]*VLOOKUP(Target_AM[[#This Row],[NIPNAS]],Target_CC[],COLUMN(CS$2)+9,0)</f>
        <v>0</v>
      </c>
      <c r="DH648" s="22">
        <f>Target_AM[[#This Row],[PROPORSI]]*VLOOKUP(Target_AM[[#This Row],[NIPNAS]],Target_CC[],COLUMN(CT$2)+9,0)</f>
        <v>0</v>
      </c>
      <c r="DI648" s="22">
        <f>Target_AM[[#This Row],[PROPORSI]]*VLOOKUP(Target_AM[[#This Row],[NIPNAS]],Target_CC[],COLUMN(CU$2)+9,0)</f>
        <v>0</v>
      </c>
      <c r="DJ648" s="22">
        <f>Target_AM[[#This Row],[PROPORSI]]*VLOOKUP(Target_AM[[#This Row],[NIPNAS]],Target_CC[],COLUMN(CV$2)+9,0)</f>
        <v>0</v>
      </c>
      <c r="DK648" s="22">
        <f>Target_AM[[#This Row],[PROPORSI]]*VLOOKUP(Target_AM[[#This Row],[NIPNAS]],Target_CC[],COLUMN(CW$2)+9,0)</f>
        <v>0</v>
      </c>
      <c r="DL648" s="22">
        <f>Target_AM[[#This Row],[PROPORSI]]*VLOOKUP(Target_AM[[#This Row],[NIPNAS]],Target_CC[],COLUMN(CX$2)+9,0)</f>
        <v>0</v>
      </c>
      <c r="DM648" s="22">
        <f>Target_AM[[#This Row],[PROPORSI]]*VLOOKUP(Target_AM[[#This Row],[NIPNAS]],Target_CC[],COLUMN(CY$2)+9,0)</f>
        <v>0</v>
      </c>
      <c r="DN648" s="22">
        <f>Target_AM[[#This Row],[PROPORSI]]*VLOOKUP(Target_AM[[#This Row],[NIPNAS]],Target_CC[],COLUMN(CZ$2)+9,0)</f>
        <v>0</v>
      </c>
      <c r="DO648" s="22">
        <f>Target_AM[[#This Row],[PROPORSI]]*VLOOKUP(Target_AM[[#This Row],[NIPNAS]],Target_CC[],COLUMN(DA$2)+9,0)</f>
        <v>0</v>
      </c>
      <c r="DP648" s="22">
        <f>Target_AM[[#This Row],[PROPORSI]]*VLOOKUP(Target_AM[[#This Row],[NIPNAS]],Target_CC[],COLUMN(DB$2)+9,0)</f>
        <v>0</v>
      </c>
      <c r="DQ648" s="22">
        <f>Target_AM[[#This Row],[PROPORSI]]*VLOOKUP(Target_AM[[#This Row],[NIPNAS]],Target_CC[],COLUMN(DC$2)+9,0)</f>
        <v>0</v>
      </c>
      <c r="DR648" s="22">
        <f>Target_AM[[#This Row],[PROPORSI]]*VLOOKUP(Target_AM[[#This Row],[NIPNAS]],Target_CC[],COLUMN(DD$2)+9,0)</f>
        <v>0</v>
      </c>
      <c r="DS648" s="22">
        <f>Target_AM[[#This Row],[PROPORSI]]*VLOOKUP(Target_AM[[#This Row],[NIPNAS]],Target_CC[],COLUMN(DE$2)+9,0)</f>
        <v>0</v>
      </c>
      <c r="DT648" s="22">
        <f>Target_AM[[#This Row],[PROPORSI]]*VLOOKUP(Target_AM[[#This Row],[NIPNAS]],Target_CC[],COLUMN(DF$2)+9,0)</f>
        <v>0</v>
      </c>
      <c r="DU648" s="22">
        <f>Target_AM[[#This Row],[PROPORSI]]*VLOOKUP(Target_AM[[#This Row],[NIPNAS]],Target_CC[],COLUMN(DG$2)+9,0)</f>
        <v>0</v>
      </c>
      <c r="DV648" s="22">
        <f>Target_AM[[#This Row],[PROPORSI]]*VLOOKUP(Target_AM[[#This Row],[NIPNAS]],Target_CC[],COLUMN(DH$2)+9,0)</f>
        <v>0</v>
      </c>
      <c r="DW648" s="22">
        <f>Target_AM[[#This Row],[PROPORSI]]*VLOOKUP(Target_AM[[#This Row],[NIPNAS]],Target_CC[],COLUMN(DI$2)+9,0)</f>
        <v>0</v>
      </c>
      <c r="DX648" s="22">
        <f>Target_AM[[#This Row],[PROPORSI]]*VLOOKUP(Target_AM[[#This Row],[NIPNAS]],Target_CC[],COLUMN(DJ$2)+9,0)</f>
        <v>0</v>
      </c>
      <c r="DY648" s="22">
        <f>Target_AM[[#This Row],[PROPORSI]]*VLOOKUP(Target_AM[[#This Row],[NIPNAS]],Target_CC[],COLUMN(DK$2)+9,0)</f>
        <v>0</v>
      </c>
      <c r="DZ648" s="22">
        <f>Target_AM[[#This Row],[PROPORSI]]*VLOOKUP(Target_AM[[#This Row],[NIPNAS]],Target_CC[],COLUMN(DL$2)+9,0)</f>
        <v>0</v>
      </c>
      <c r="EA648" s="22">
        <f>Target_AM[[#This Row],[PROPORSI]]*VLOOKUP(Target_AM[[#This Row],[NIPNAS]],Target_CC[],COLUMN(DM$2)+9,0)</f>
        <v>0</v>
      </c>
    </row>
    <row r="649" spans="2:131" x14ac:dyDescent="0.3">
      <c r="B649">
        <v>888524</v>
      </c>
      <c r="C649" t="s">
        <v>1042</v>
      </c>
      <c r="D649">
        <v>1</v>
      </c>
      <c r="E649" s="8">
        <v>45658</v>
      </c>
      <c r="F649">
        <v>76510258</v>
      </c>
      <c r="G649" t="s">
        <v>187</v>
      </c>
      <c r="J649" t="s">
        <v>1081</v>
      </c>
      <c r="K649" t="s">
        <v>20</v>
      </c>
      <c r="L649" t="s">
        <v>159</v>
      </c>
      <c r="M649" t="s">
        <v>31</v>
      </c>
      <c r="N649" s="23">
        <f>Target_AM[[#This Row],[PROPORSI]]*VLOOKUP(Target_AM[[#This Row],[NIPNAS]],Target_CC[],9,0)</f>
        <v>678466878.16295016</v>
      </c>
      <c r="O649" s="22">
        <f>Target_AM[[#This Row],[PROPORSI]]*VLOOKUP(Target_AM[[#This Row],[NIPNAS]],Target_CC[],COLUMN(A$2)+9,0)</f>
        <v>69396127.177048236</v>
      </c>
      <c r="P649" s="22">
        <f>Target_AM[[#This Row],[PROPORSI]]*VLOOKUP(Target_AM[[#This Row],[NIPNAS]],Target_CC[],COLUMN(B$2)+9,0)</f>
        <v>73457561.295977399</v>
      </c>
      <c r="Q649" s="22">
        <f>Target_AM[[#This Row],[PROPORSI]]*VLOOKUP(Target_AM[[#This Row],[NIPNAS]],Target_CC[],COLUMN(C$2)+9,0)</f>
        <v>57511779.614411399</v>
      </c>
      <c r="R649" s="22">
        <f>Target_AM[[#This Row],[PROPORSI]]*VLOOKUP(Target_AM[[#This Row],[NIPNAS]],Target_CC[],COLUMN(D$2)+9,0)</f>
        <v>48136648.26411292</v>
      </c>
      <c r="S649" s="22">
        <f>Target_AM[[#This Row],[PROPORSI]]*VLOOKUP(Target_AM[[#This Row],[NIPNAS]],Target_CC[],COLUMN(E$2)+9,0)</f>
        <v>63032066.002757572</v>
      </c>
      <c r="T649" s="22">
        <f>Target_AM[[#This Row],[PROPORSI]]*VLOOKUP(Target_AM[[#This Row],[NIPNAS]],Target_CC[],COLUMN(F$2)+9,0)</f>
        <v>57476944.986881979</v>
      </c>
      <c r="U649" s="22">
        <f>Target_AM[[#This Row],[PROPORSI]]*VLOOKUP(Target_AM[[#This Row],[NIPNAS]],Target_CC[],COLUMN(G$2)+9,0)</f>
        <v>76914193.564053953</v>
      </c>
      <c r="V649" s="22">
        <f>Target_AM[[#This Row],[PROPORSI]]*VLOOKUP(Target_AM[[#This Row],[NIPNAS]],Target_CC[],COLUMN(H$2)+9,0)</f>
        <v>35775087.507499203</v>
      </c>
      <c r="W649" s="22">
        <f>Target_AM[[#This Row],[PROPORSI]]*VLOOKUP(Target_AM[[#This Row],[NIPNAS]],Target_CC[],COLUMN(I$2)+9,0)</f>
        <v>62404702.318405487</v>
      </c>
      <c r="X649" s="22">
        <f>Target_AM[[#This Row],[PROPORSI]]*VLOOKUP(Target_AM[[#This Row],[NIPNAS]],Target_CC[],COLUMN(J$2)+9,0)</f>
        <v>93553985.630831808</v>
      </c>
      <c r="Y649" s="22">
        <f>Target_AM[[#This Row],[PROPORSI]]*VLOOKUP(Target_AM[[#This Row],[NIPNAS]],Target_CC[],COLUMN(K$2)+9,0)</f>
        <v>51647838.274472505</v>
      </c>
      <c r="Z649" s="22">
        <f>Target_AM[[#This Row],[PROPORSI]]*VLOOKUP(Target_AM[[#This Row],[NIPNAS]],Target_CC[],COLUMN(L$2)+9,0)</f>
        <v>78388723.759960651</v>
      </c>
      <c r="AA649" s="22">
        <f>Target_AM[[#This Row],[PROPORSI]]*VLOOKUP(Target_AM[[#This Row],[NIPNAS]],Target_CC[],COLUMN(M$2)+9,0)</f>
        <v>767695658.39641309</v>
      </c>
      <c r="AB649" s="22">
        <f>Target_AM[[#This Row],[PROPORSI]]*VLOOKUP(Target_AM[[#This Row],[NIPNAS]],Target_CC[],COLUMN(N$2)+9,0)</f>
        <v>739789.19555220008</v>
      </c>
      <c r="AC649" s="22">
        <f>Target_AM[[#This Row],[PROPORSI]]*VLOOKUP(Target_AM[[#This Row],[NIPNAS]],Target_CC[],COLUMN(O$2)+9,0)</f>
        <v>3064305.8742677569</v>
      </c>
      <c r="AD649" s="22">
        <f>Target_AM[[#This Row],[PROPORSI]]*VLOOKUP(Target_AM[[#This Row],[NIPNAS]],Target_CC[],COLUMN(P$2)+9,0)</f>
        <v>2091487.454507336</v>
      </c>
      <c r="AE649" s="22">
        <f>Target_AM[[#This Row],[PROPORSI]]*VLOOKUP(Target_AM[[#This Row],[NIPNAS]],Target_CC[],COLUMN(Q$2)+9,0)</f>
        <v>6085806.1267248467</v>
      </c>
      <c r="AF649" s="22">
        <f>Target_AM[[#This Row],[PROPORSI]]*VLOOKUP(Target_AM[[#This Row],[NIPNAS]],Target_CC[],COLUMN(R$2)+9,0)</f>
        <v>6961693.4573251083</v>
      </c>
      <c r="AG649" s="22">
        <f>Target_AM[[#This Row],[PROPORSI]]*VLOOKUP(Target_AM[[#This Row],[NIPNAS]],Target_CC[],COLUMN(S$2)+9,0)</f>
        <v>8706881.3801633269</v>
      </c>
      <c r="AH649" s="22">
        <f>Target_AM[[#This Row],[PROPORSI]]*VLOOKUP(Target_AM[[#This Row],[NIPNAS]],Target_CC[],COLUMN(T$2)+9,0)</f>
        <v>12755542.470436543</v>
      </c>
      <c r="AI649" s="22">
        <f>Target_AM[[#This Row],[PROPORSI]]*VLOOKUP(Target_AM[[#This Row],[NIPNAS]],Target_CC[],COLUMN(U$2)+9,0)</f>
        <v>6295682.8188558295</v>
      </c>
      <c r="AJ649" s="22">
        <f>Target_AM[[#This Row],[PROPORSI]]*VLOOKUP(Target_AM[[#This Row],[NIPNAS]],Target_CC[],COLUMN(V$2)+9,0)</f>
        <v>11402027.802633025</v>
      </c>
      <c r="AK649" s="22">
        <f>Target_AM[[#This Row],[PROPORSI]]*VLOOKUP(Target_AM[[#This Row],[NIPNAS]],Target_CC[],COLUMN(W$2)+9,0)</f>
        <v>10907170.260239363</v>
      </c>
      <c r="AL649" s="22">
        <f>Target_AM[[#This Row],[PROPORSI]]*VLOOKUP(Target_AM[[#This Row],[NIPNAS]],Target_CC[],COLUMN(X$2)+9,0)</f>
        <v>6023292.8614612594</v>
      </c>
      <c r="AM649" s="22">
        <f>Target_AM[[#This Row],[PROPORSI]]*VLOOKUP(Target_AM[[#This Row],[NIPNAS]],Target_CC[],COLUMN(Y$2)+9,0)</f>
        <v>10471056.200449169</v>
      </c>
      <c r="AN649" s="22">
        <f>Target_AM[[#This Row],[PROPORSI]]*VLOOKUP(Target_AM[[#This Row],[NIPNAS]],Target_CC[],COLUMN(Z$2)+9,0)</f>
        <v>85504735.902615756</v>
      </c>
      <c r="AO649" s="22">
        <f>Target_AM[[#This Row],[PROPORSI]]*VLOOKUP(Target_AM[[#This Row],[NIPNAS]],Target_CC[],COLUMN(AA$2)+9,0)</f>
        <v>70135916.372600436</v>
      </c>
      <c r="AP649" s="22">
        <f>Target_AM[[#This Row],[PROPORSI]]*VLOOKUP(Target_AM[[#This Row],[NIPNAS]],Target_CC[],COLUMN(AB$2)+9,0)</f>
        <v>76521867.170245156</v>
      </c>
      <c r="AQ649" s="22">
        <f>Target_AM[[#This Row],[PROPORSI]]*VLOOKUP(Target_AM[[#This Row],[NIPNAS]],Target_CC[],COLUMN(AC$2)+9,0)</f>
        <v>59603267.068918735</v>
      </c>
      <c r="AR649" s="22">
        <f>Target_AM[[#This Row],[PROPORSI]]*VLOOKUP(Target_AM[[#This Row],[NIPNAS]],Target_CC[],COLUMN(AD$2)+9,0)</f>
        <v>54222454.390837766</v>
      </c>
      <c r="AS649" s="22">
        <f>Target_AM[[#This Row],[PROPORSI]]*VLOOKUP(Target_AM[[#This Row],[NIPNAS]],Target_CC[],COLUMN(AE$2)+9,0)</f>
        <v>69993759.46008268</v>
      </c>
      <c r="AT649" s="22">
        <f>Target_AM[[#This Row],[PROPORSI]]*VLOOKUP(Target_AM[[#This Row],[NIPNAS]],Target_CC[],COLUMN(AF$2)+9,0)</f>
        <v>66183826.367045306</v>
      </c>
      <c r="AU649" s="22">
        <f>Target_AM[[#This Row],[PROPORSI]]*VLOOKUP(Target_AM[[#This Row],[NIPNAS]],Target_CC[],COLUMN(AG$2)+9,0)</f>
        <v>89669736.034490496</v>
      </c>
      <c r="AV649" s="22">
        <f>Target_AM[[#This Row],[PROPORSI]]*VLOOKUP(Target_AM[[#This Row],[NIPNAS]],Target_CC[],COLUMN(AH$2)+9,0)</f>
        <v>42070770.326355033</v>
      </c>
      <c r="AW649" s="22">
        <f>Target_AM[[#This Row],[PROPORSI]]*VLOOKUP(Target_AM[[#This Row],[NIPNAS]],Target_CC[],COLUMN(AI$2)+9,0)</f>
        <v>73806730.121038511</v>
      </c>
      <c r="AX649" s="22">
        <f>Target_AM[[#This Row],[PROPORSI]]*VLOOKUP(Target_AM[[#This Row],[NIPNAS]],Target_CC[],COLUMN(AJ$2)+9,0)</f>
        <v>104461155.89107117</v>
      </c>
      <c r="AY649" s="22">
        <f>Target_AM[[#This Row],[PROPORSI]]*VLOOKUP(Target_AM[[#This Row],[NIPNAS]],Target_CC[],COLUMN(AK$2)+9,0)</f>
        <v>57671131.135933764</v>
      </c>
      <c r="AZ649" s="22">
        <f>Target_AM[[#This Row],[PROPORSI]]*VLOOKUP(Target_AM[[#This Row],[NIPNAS]],Target_CC[],COLUMN(AL$2)+9,0)</f>
        <v>88859779.96040982</v>
      </c>
      <c r="BA649" s="22">
        <f>Target_AM[[#This Row],[PROPORSI]]*VLOOKUP(Target_AM[[#This Row],[NIPNAS]],Target_CC[],COLUMN(AM$2)+9,0)</f>
        <v>853200394.29902887</v>
      </c>
      <c r="BB649" s="22">
        <f>Target_AM[[#This Row],[PROPORSI]]*VLOOKUP(Target_AM[[#This Row],[NIPNAS]],Target_CC[],COLUMN(AN$2)+9,0)</f>
        <v>0</v>
      </c>
      <c r="BC649" s="22">
        <f>Target_AM[[#This Row],[PROPORSI]]*VLOOKUP(Target_AM[[#This Row],[NIPNAS]],Target_CC[],COLUMN(AO$2)+9,0)</f>
        <v>0</v>
      </c>
      <c r="BD649" s="22">
        <f>Target_AM[[#This Row],[PROPORSI]]*VLOOKUP(Target_AM[[#This Row],[NIPNAS]],Target_CC[],COLUMN(AP$2)+9,0)</f>
        <v>0</v>
      </c>
      <c r="BE649" s="22">
        <f>Target_AM[[#This Row],[PROPORSI]]*VLOOKUP(Target_AM[[#This Row],[NIPNAS]],Target_CC[],COLUMN(AQ$2)+9,0)</f>
        <v>0</v>
      </c>
      <c r="BF649" s="22">
        <f>Target_AM[[#This Row],[PROPORSI]]*VLOOKUP(Target_AM[[#This Row],[NIPNAS]],Target_CC[],COLUMN(AR$2)+9,0)</f>
        <v>0</v>
      </c>
      <c r="BG649" s="22">
        <f>Target_AM[[#This Row],[PROPORSI]]*VLOOKUP(Target_AM[[#This Row],[NIPNAS]],Target_CC[],COLUMN(AS$2)+9,0)</f>
        <v>0</v>
      </c>
      <c r="BH649" s="22">
        <f>Target_AM[[#This Row],[PROPORSI]]*VLOOKUP(Target_AM[[#This Row],[NIPNAS]],Target_CC[],COLUMN(AT$2)+9,0)</f>
        <v>0</v>
      </c>
      <c r="BI649" s="22">
        <f>Target_AM[[#This Row],[PROPORSI]]*VLOOKUP(Target_AM[[#This Row],[NIPNAS]],Target_CC[],COLUMN(AU$2)+9,0)</f>
        <v>0</v>
      </c>
      <c r="BJ649" s="22">
        <f>Target_AM[[#This Row],[PROPORSI]]*VLOOKUP(Target_AM[[#This Row],[NIPNAS]],Target_CC[],COLUMN(AV$2)+9,0)</f>
        <v>0</v>
      </c>
      <c r="BK649" s="22">
        <f>Target_AM[[#This Row],[PROPORSI]]*VLOOKUP(Target_AM[[#This Row],[NIPNAS]],Target_CC[],COLUMN(AW$2)+9,0)</f>
        <v>0</v>
      </c>
      <c r="BL649" s="22">
        <f>Target_AM[[#This Row],[PROPORSI]]*VLOOKUP(Target_AM[[#This Row],[NIPNAS]],Target_CC[],COLUMN(AX$2)+9,0)</f>
        <v>0</v>
      </c>
      <c r="BM649" s="22">
        <f>Target_AM[[#This Row],[PROPORSI]]*VLOOKUP(Target_AM[[#This Row],[NIPNAS]],Target_CC[],COLUMN(AY$2)+9,0)</f>
        <v>0</v>
      </c>
      <c r="BN649" s="22">
        <f>Target_AM[[#This Row],[PROPORSI]]*VLOOKUP(Target_AM[[#This Row],[NIPNAS]],Target_CC[],COLUMN(AZ$2)+9,0)</f>
        <v>0</v>
      </c>
      <c r="BO649" s="22">
        <f>Target_AM[[#This Row],[PROPORSI]]*VLOOKUP(Target_AM[[#This Row],[NIPNAS]],Target_CC[],COLUMN(BA$2)+9,0)</f>
        <v>59132458</v>
      </c>
      <c r="BP649" s="22">
        <f>Target_AM[[#This Row],[PROPORSI]]*VLOOKUP(Target_AM[[#This Row],[NIPNAS]],Target_CC[],COLUMN(BB$2)+9,0)</f>
        <v>60218126</v>
      </c>
      <c r="BQ649" s="22">
        <f>Target_AM[[#This Row],[PROPORSI]]*VLOOKUP(Target_AM[[#This Row],[NIPNAS]],Target_CC[],COLUMN(BC$2)+9,0)</f>
        <v>259175313</v>
      </c>
      <c r="BR649" s="22">
        <f>Target_AM[[#This Row],[PROPORSI]]*VLOOKUP(Target_AM[[#This Row],[NIPNAS]],Target_CC[],COLUMN(BD$2)+9,0)</f>
        <v>58308921</v>
      </c>
      <c r="BS649" s="22">
        <f>Target_AM[[#This Row],[PROPORSI]]*VLOOKUP(Target_AM[[#This Row],[NIPNAS]],Target_CC[],COLUMN(BE$2)+9,0)</f>
        <v>58308921</v>
      </c>
      <c r="BT649" s="22">
        <f>Target_AM[[#This Row],[PROPORSI]]*VLOOKUP(Target_AM[[#This Row],[NIPNAS]],Target_CC[],COLUMN(BF$2)+9,0)</f>
        <v>58308921</v>
      </c>
      <c r="BU649" s="22">
        <f>Target_AM[[#This Row],[PROPORSI]]*VLOOKUP(Target_AM[[#This Row],[NIPNAS]],Target_CC[],COLUMN(BG$2)+9,0)</f>
        <v>58308921</v>
      </c>
      <c r="BV649" s="22">
        <f>Target_AM[[#This Row],[PROPORSI]]*VLOOKUP(Target_AM[[#This Row],[NIPNAS]],Target_CC[],COLUMN(BH$2)+9,0)</f>
        <v>58308921</v>
      </c>
      <c r="BW649" s="22">
        <f>Target_AM[[#This Row],[PROPORSI]]*VLOOKUP(Target_AM[[#This Row],[NIPNAS]],Target_CC[],COLUMN(BI$2)+9,0)</f>
        <v>58308921</v>
      </c>
      <c r="BX649" s="22">
        <f>Target_AM[[#This Row],[PROPORSI]]*VLOOKUP(Target_AM[[#This Row],[NIPNAS]],Target_CC[],COLUMN(BJ$2)+9,0)</f>
        <v>58308921</v>
      </c>
      <c r="BY649" s="22">
        <f>Target_AM[[#This Row],[PROPORSI]]*VLOOKUP(Target_AM[[#This Row],[NIPNAS]],Target_CC[],COLUMN(BK$2)+9,0)</f>
        <v>58308921</v>
      </c>
      <c r="BZ649" s="22">
        <f>Target_AM[[#This Row],[PROPORSI]]*VLOOKUP(Target_AM[[#This Row],[NIPNAS]],Target_CC[],COLUMN(BL$2)+9,0)</f>
        <v>58308921</v>
      </c>
      <c r="CA649" s="22">
        <f>Target_AM[[#This Row],[PROPORSI]]*VLOOKUP(Target_AM[[#This Row],[NIPNAS]],Target_CC[],COLUMN(BM$2)+9,0)</f>
        <v>903306186</v>
      </c>
      <c r="CB649" s="22">
        <f>Target_AM[[#This Row],[PROPORSI]]*VLOOKUP(Target_AM[[#This Row],[NIPNAS]],Target_CC[],COLUMN(BN$2)+9,0)</f>
        <v>2140000</v>
      </c>
      <c r="CC649" s="22">
        <f>Target_AM[[#This Row],[PROPORSI]]*VLOOKUP(Target_AM[[#This Row],[NIPNAS]],Target_CC[],COLUMN(BO$2)+9,0)</f>
        <v>4040000</v>
      </c>
      <c r="CD649" s="22">
        <f>Target_AM[[#This Row],[PROPORSI]]*VLOOKUP(Target_AM[[#This Row],[NIPNAS]],Target_CC[],COLUMN(BP$2)+9,0)</f>
        <v>3090000</v>
      </c>
      <c r="CE649" s="22">
        <f>Target_AM[[#This Row],[PROPORSI]]*VLOOKUP(Target_AM[[#This Row],[NIPNAS]],Target_CC[],COLUMN(BQ$2)+9,0)</f>
        <v>2935500</v>
      </c>
      <c r="CF649" s="22">
        <f>Target_AM[[#This Row],[PROPORSI]]*VLOOKUP(Target_AM[[#This Row],[NIPNAS]],Target_CC[],COLUMN(BR$2)+9,0)</f>
        <v>2935500</v>
      </c>
      <c r="CG649" s="22">
        <f>Target_AM[[#This Row],[PROPORSI]]*VLOOKUP(Target_AM[[#This Row],[NIPNAS]],Target_CC[],COLUMN(BS$2)+9,0)</f>
        <v>2935500</v>
      </c>
      <c r="CH649" s="22">
        <f>Target_AM[[#This Row],[PROPORSI]]*VLOOKUP(Target_AM[[#This Row],[NIPNAS]],Target_CC[],COLUMN(BT$2)+9,0)</f>
        <v>2935500</v>
      </c>
      <c r="CI649" s="22">
        <f>Target_AM[[#This Row],[PROPORSI]]*VLOOKUP(Target_AM[[#This Row],[NIPNAS]],Target_CC[],COLUMN(BU$2)+9,0)</f>
        <v>2935500</v>
      </c>
      <c r="CJ649" s="22">
        <f>Target_AM[[#This Row],[PROPORSI]]*VLOOKUP(Target_AM[[#This Row],[NIPNAS]],Target_CC[],COLUMN(BV$2)+9,0)</f>
        <v>2935500</v>
      </c>
      <c r="CK649" s="22">
        <f>Target_AM[[#This Row],[PROPORSI]]*VLOOKUP(Target_AM[[#This Row],[NIPNAS]],Target_CC[],COLUMN(BW$2)+9,0)</f>
        <v>2935500</v>
      </c>
      <c r="CL649" s="22">
        <f>Target_AM[[#This Row],[PROPORSI]]*VLOOKUP(Target_AM[[#This Row],[NIPNAS]],Target_CC[],COLUMN(BX$2)+9,0)</f>
        <v>2935500</v>
      </c>
      <c r="CM649" s="22">
        <f>Target_AM[[#This Row],[PROPORSI]]*VLOOKUP(Target_AM[[#This Row],[NIPNAS]],Target_CC[],COLUMN(BY$2)+9,0)</f>
        <v>2935500</v>
      </c>
      <c r="CN649" s="22">
        <f>Target_AM[[#This Row],[PROPORSI]]*VLOOKUP(Target_AM[[#This Row],[NIPNAS]],Target_CC[],COLUMN(BZ$2)+9,0)</f>
        <v>35689500</v>
      </c>
      <c r="CO649" s="22">
        <f>Target_AM[[#This Row],[PROPORSI]]*VLOOKUP(Target_AM[[#This Row],[NIPNAS]],Target_CC[],COLUMN(CA$2)+9,0)</f>
        <v>56992458</v>
      </c>
      <c r="CP649" s="22">
        <f>Target_AM[[#This Row],[PROPORSI]]*VLOOKUP(Target_AM[[#This Row],[NIPNAS]],Target_CC[],COLUMN(CB$2)+9,0)</f>
        <v>56178126</v>
      </c>
      <c r="CQ649" s="22">
        <f>Target_AM[[#This Row],[PROPORSI]]*VLOOKUP(Target_AM[[#This Row],[NIPNAS]],Target_CC[],COLUMN(CC$2)+9,0)</f>
        <v>55373421</v>
      </c>
      <c r="CR649" s="22">
        <f>Target_AM[[#This Row],[PROPORSI]]*VLOOKUP(Target_AM[[#This Row],[NIPNAS]],Target_CC[],COLUMN(CD$2)+9,0)</f>
        <v>55373421</v>
      </c>
      <c r="CS649" s="22">
        <f>Target_AM[[#This Row],[PROPORSI]]*VLOOKUP(Target_AM[[#This Row],[NIPNAS]],Target_CC[],COLUMN(CE$2)+9,0)</f>
        <v>55373421</v>
      </c>
      <c r="CT649" s="22">
        <f>Target_AM[[#This Row],[PROPORSI]]*VLOOKUP(Target_AM[[#This Row],[NIPNAS]],Target_CC[],COLUMN(CF$2)+9,0)</f>
        <v>55373421</v>
      </c>
      <c r="CU649" s="22">
        <f>Target_AM[[#This Row],[PROPORSI]]*VLOOKUP(Target_AM[[#This Row],[NIPNAS]],Target_CC[],COLUMN(CG$2)+9,0)</f>
        <v>55373421</v>
      </c>
      <c r="CV649" s="22">
        <f>Target_AM[[#This Row],[PROPORSI]]*VLOOKUP(Target_AM[[#This Row],[NIPNAS]],Target_CC[],COLUMN(CH$2)+9,0)</f>
        <v>55373421</v>
      </c>
      <c r="CW649" s="22">
        <f>Target_AM[[#This Row],[PROPORSI]]*VLOOKUP(Target_AM[[#This Row],[NIPNAS]],Target_CC[],COLUMN(CI$2)+9,0)</f>
        <v>55373421</v>
      </c>
      <c r="CX649" s="22">
        <f>Target_AM[[#This Row],[PROPORSI]]*VLOOKUP(Target_AM[[#This Row],[NIPNAS]],Target_CC[],COLUMN(CJ$2)+9,0)</f>
        <v>55373421</v>
      </c>
      <c r="CY649" s="22">
        <f>Target_AM[[#This Row],[PROPORSI]]*VLOOKUP(Target_AM[[#This Row],[NIPNAS]],Target_CC[],COLUMN(CK$2)+9,0)</f>
        <v>55373421</v>
      </c>
      <c r="CZ649" s="22">
        <f>Target_AM[[#This Row],[PROPORSI]]*VLOOKUP(Target_AM[[#This Row],[NIPNAS]],Target_CC[],COLUMN(CL$2)+9,0)</f>
        <v>55373421</v>
      </c>
      <c r="DA649" s="22">
        <f>Target_AM[[#This Row],[PROPORSI]]*VLOOKUP(Target_AM[[#This Row],[NIPNAS]],Target_CC[],COLUMN(CM$2)+9,0)</f>
        <v>666904794</v>
      </c>
      <c r="DB649" s="22">
        <f>Target_AM[[#This Row],[PROPORSI]]*VLOOKUP(Target_AM[[#This Row],[NIPNAS]],Target_CC[],COLUMN(CN$2)+9,0)</f>
        <v>0</v>
      </c>
      <c r="DC649" s="22">
        <f>Target_AM[[#This Row],[PROPORSI]]*VLOOKUP(Target_AM[[#This Row],[NIPNAS]],Target_CC[],COLUMN(CO$2)+9,0)</f>
        <v>0</v>
      </c>
      <c r="DD649" s="22">
        <f>Target_AM[[#This Row],[PROPORSI]]*VLOOKUP(Target_AM[[#This Row],[NIPNAS]],Target_CC[],COLUMN(CP$2)+9,0)</f>
        <v>200711892</v>
      </c>
      <c r="DE649" s="22">
        <f>Target_AM[[#This Row],[PROPORSI]]*VLOOKUP(Target_AM[[#This Row],[NIPNAS]],Target_CC[],COLUMN(CQ$2)+9,0)</f>
        <v>0</v>
      </c>
      <c r="DF649" s="22">
        <f>Target_AM[[#This Row],[PROPORSI]]*VLOOKUP(Target_AM[[#This Row],[NIPNAS]],Target_CC[],COLUMN(CR$2)+9,0)</f>
        <v>0</v>
      </c>
      <c r="DG649" s="22">
        <f>Target_AM[[#This Row],[PROPORSI]]*VLOOKUP(Target_AM[[#This Row],[NIPNAS]],Target_CC[],COLUMN(CS$2)+9,0)</f>
        <v>0</v>
      </c>
      <c r="DH649" s="22">
        <f>Target_AM[[#This Row],[PROPORSI]]*VLOOKUP(Target_AM[[#This Row],[NIPNAS]],Target_CC[],COLUMN(CT$2)+9,0)</f>
        <v>0</v>
      </c>
      <c r="DI649" s="22">
        <f>Target_AM[[#This Row],[PROPORSI]]*VLOOKUP(Target_AM[[#This Row],[NIPNAS]],Target_CC[],COLUMN(CU$2)+9,0)</f>
        <v>0</v>
      </c>
      <c r="DJ649" s="22">
        <f>Target_AM[[#This Row],[PROPORSI]]*VLOOKUP(Target_AM[[#This Row],[NIPNAS]],Target_CC[],COLUMN(CV$2)+9,0)</f>
        <v>0</v>
      </c>
      <c r="DK649" s="22">
        <f>Target_AM[[#This Row],[PROPORSI]]*VLOOKUP(Target_AM[[#This Row],[NIPNAS]],Target_CC[],COLUMN(CW$2)+9,0)</f>
        <v>0</v>
      </c>
      <c r="DL649" s="22">
        <f>Target_AM[[#This Row],[PROPORSI]]*VLOOKUP(Target_AM[[#This Row],[NIPNAS]],Target_CC[],COLUMN(CX$2)+9,0)</f>
        <v>0</v>
      </c>
      <c r="DM649" s="22">
        <f>Target_AM[[#This Row],[PROPORSI]]*VLOOKUP(Target_AM[[#This Row],[NIPNAS]],Target_CC[],COLUMN(CY$2)+9,0)</f>
        <v>0</v>
      </c>
      <c r="DN649" s="22">
        <f>Target_AM[[#This Row],[PROPORSI]]*VLOOKUP(Target_AM[[#This Row],[NIPNAS]],Target_CC[],COLUMN(CZ$2)+9,0)</f>
        <v>200711892</v>
      </c>
      <c r="DO649" s="22">
        <f>Target_AM[[#This Row],[PROPORSI]]*VLOOKUP(Target_AM[[#This Row],[NIPNAS]],Target_CC[],COLUMN(DA$2)+9,0)</f>
        <v>0</v>
      </c>
      <c r="DP649" s="22">
        <f>Target_AM[[#This Row],[PROPORSI]]*VLOOKUP(Target_AM[[#This Row],[NIPNAS]],Target_CC[],COLUMN(DB$2)+9,0)</f>
        <v>0</v>
      </c>
      <c r="DQ649" s="22">
        <f>Target_AM[[#This Row],[PROPORSI]]*VLOOKUP(Target_AM[[#This Row],[NIPNAS]],Target_CC[],COLUMN(DC$2)+9,0)</f>
        <v>0</v>
      </c>
      <c r="DR649" s="22">
        <f>Target_AM[[#This Row],[PROPORSI]]*VLOOKUP(Target_AM[[#This Row],[NIPNAS]],Target_CC[],COLUMN(DD$2)+9,0)</f>
        <v>0</v>
      </c>
      <c r="DS649" s="22">
        <f>Target_AM[[#This Row],[PROPORSI]]*VLOOKUP(Target_AM[[#This Row],[NIPNAS]],Target_CC[],COLUMN(DE$2)+9,0)</f>
        <v>0</v>
      </c>
      <c r="DT649" s="22">
        <f>Target_AM[[#This Row],[PROPORSI]]*VLOOKUP(Target_AM[[#This Row],[NIPNAS]],Target_CC[],COLUMN(DF$2)+9,0)</f>
        <v>0</v>
      </c>
      <c r="DU649" s="22">
        <f>Target_AM[[#This Row],[PROPORSI]]*VLOOKUP(Target_AM[[#This Row],[NIPNAS]],Target_CC[],COLUMN(DG$2)+9,0)</f>
        <v>0</v>
      </c>
      <c r="DV649" s="22">
        <f>Target_AM[[#This Row],[PROPORSI]]*VLOOKUP(Target_AM[[#This Row],[NIPNAS]],Target_CC[],COLUMN(DH$2)+9,0)</f>
        <v>0</v>
      </c>
      <c r="DW649" s="22">
        <f>Target_AM[[#This Row],[PROPORSI]]*VLOOKUP(Target_AM[[#This Row],[NIPNAS]],Target_CC[],COLUMN(DI$2)+9,0)</f>
        <v>0</v>
      </c>
      <c r="DX649" s="22">
        <f>Target_AM[[#This Row],[PROPORSI]]*VLOOKUP(Target_AM[[#This Row],[NIPNAS]],Target_CC[],COLUMN(DJ$2)+9,0)</f>
        <v>0</v>
      </c>
      <c r="DY649" s="22">
        <f>Target_AM[[#This Row],[PROPORSI]]*VLOOKUP(Target_AM[[#This Row],[NIPNAS]],Target_CC[],COLUMN(DK$2)+9,0)</f>
        <v>0</v>
      </c>
      <c r="DZ649" s="22">
        <f>Target_AM[[#This Row],[PROPORSI]]*VLOOKUP(Target_AM[[#This Row],[NIPNAS]],Target_CC[],COLUMN(DL$2)+9,0)</f>
        <v>0</v>
      </c>
      <c r="EA649" s="22">
        <f>Target_AM[[#This Row],[PROPORSI]]*VLOOKUP(Target_AM[[#This Row],[NIPNAS]],Target_CC[],COLUMN(DM$2)+9,0)</f>
        <v>0</v>
      </c>
    </row>
    <row r="650" spans="2:131" x14ac:dyDescent="0.3">
      <c r="B650">
        <v>404792</v>
      </c>
      <c r="C650" t="s">
        <v>1010</v>
      </c>
      <c r="D650">
        <v>1</v>
      </c>
      <c r="E650" s="8">
        <v>45658</v>
      </c>
      <c r="F650">
        <v>76510259</v>
      </c>
      <c r="G650" t="s">
        <v>181</v>
      </c>
      <c r="J650" t="s">
        <v>1081</v>
      </c>
      <c r="K650" t="s">
        <v>20</v>
      </c>
      <c r="L650" t="s">
        <v>159</v>
      </c>
      <c r="M650" t="s">
        <v>31</v>
      </c>
      <c r="N650" s="23">
        <f>Target_AM[[#This Row],[PROPORSI]]*VLOOKUP(Target_AM[[#This Row],[NIPNAS]],Target_CC[],9,0)</f>
        <v>630302885.91750956</v>
      </c>
      <c r="O650" s="22">
        <f>Target_AM[[#This Row],[PROPORSI]]*VLOOKUP(Target_AM[[#This Row],[NIPNAS]],Target_CC[],COLUMN(A$2)+9,0)</f>
        <v>57852267.65117754</v>
      </c>
      <c r="P650" s="22">
        <f>Target_AM[[#This Row],[PROPORSI]]*VLOOKUP(Target_AM[[#This Row],[NIPNAS]],Target_CC[],COLUMN(B$2)+9,0)</f>
        <v>72243860.14803037</v>
      </c>
      <c r="Q650" s="22">
        <f>Target_AM[[#This Row],[PROPORSI]]*VLOOKUP(Target_AM[[#This Row],[NIPNAS]],Target_CC[],COLUMN(C$2)+9,0)</f>
        <v>63474187.090940475</v>
      </c>
      <c r="R650" s="22">
        <f>Target_AM[[#This Row],[PROPORSI]]*VLOOKUP(Target_AM[[#This Row],[NIPNAS]],Target_CC[],COLUMN(D$2)+9,0)</f>
        <v>44393515.011706144</v>
      </c>
      <c r="S650" s="22">
        <f>Target_AM[[#This Row],[PROPORSI]]*VLOOKUP(Target_AM[[#This Row],[NIPNAS]],Target_CC[],COLUMN(E$2)+9,0)</f>
        <v>59138766.349330373</v>
      </c>
      <c r="T650" s="22">
        <f>Target_AM[[#This Row],[PROPORSI]]*VLOOKUP(Target_AM[[#This Row],[NIPNAS]],Target_CC[],COLUMN(F$2)+9,0)</f>
        <v>56941416.495223939</v>
      </c>
      <c r="U650" s="22">
        <f>Target_AM[[#This Row],[PROPORSI]]*VLOOKUP(Target_AM[[#This Row],[NIPNAS]],Target_CC[],COLUMN(G$2)+9,0)</f>
        <v>84709900.70629108</v>
      </c>
      <c r="V650" s="22">
        <f>Target_AM[[#This Row],[PROPORSI]]*VLOOKUP(Target_AM[[#This Row],[NIPNAS]],Target_CC[],COLUMN(H$2)+9,0)</f>
        <v>39436982.646212824</v>
      </c>
      <c r="W650" s="22">
        <f>Target_AM[[#This Row],[PROPORSI]]*VLOOKUP(Target_AM[[#This Row],[NIPNAS]],Target_CC[],COLUMN(I$2)+9,0)</f>
        <v>65178606.321974672</v>
      </c>
      <c r="X650" s="22">
        <f>Target_AM[[#This Row],[PROPORSI]]*VLOOKUP(Target_AM[[#This Row],[NIPNAS]],Target_CC[],COLUMN(J$2)+9,0)</f>
        <v>163951713.38337547</v>
      </c>
      <c r="Y650" s="22">
        <f>Target_AM[[#This Row],[PROPORSI]]*VLOOKUP(Target_AM[[#This Row],[NIPNAS]],Target_CC[],COLUMN(K$2)+9,0)</f>
        <v>87620818.511635244</v>
      </c>
      <c r="Z650" s="22">
        <f>Target_AM[[#This Row],[PROPORSI]]*VLOOKUP(Target_AM[[#This Row],[NIPNAS]],Target_CC[],COLUMN(L$2)+9,0)</f>
        <v>137374858.84456164</v>
      </c>
      <c r="AA650" s="22">
        <f>Target_AM[[#This Row],[PROPORSI]]*VLOOKUP(Target_AM[[#This Row],[NIPNAS]],Target_CC[],COLUMN(M$2)+9,0)</f>
        <v>932316893.16045976</v>
      </c>
      <c r="AB650" s="22">
        <f>Target_AM[[#This Row],[PROPORSI]]*VLOOKUP(Target_AM[[#This Row],[NIPNAS]],Target_CC[],COLUMN(N$2)+9,0)</f>
        <v>616727.2481552884</v>
      </c>
      <c r="AC650" s="22">
        <f>Target_AM[[#This Row],[PROPORSI]]*VLOOKUP(Target_AM[[#This Row],[NIPNAS]],Target_CC[],COLUMN(O$2)+9,0)</f>
        <v>3013675.9392189384</v>
      </c>
      <c r="AD650" s="22">
        <f>Target_AM[[#This Row],[PROPORSI]]*VLOOKUP(Target_AM[[#This Row],[NIPNAS]],Target_CC[],COLUMN(P$2)+9,0)</f>
        <v>2308317.8242060095</v>
      </c>
      <c r="AE650" s="22">
        <f>Target_AM[[#This Row],[PROPORSI]]*VLOOKUP(Target_AM[[#This Row],[NIPNAS]],Target_CC[],COLUMN(Q$2)+9,0)</f>
        <v>5612570.3676487878</v>
      </c>
      <c r="AF650" s="22">
        <f>Target_AM[[#This Row],[PROPORSI]]*VLOOKUP(Target_AM[[#This Row],[NIPNAS]],Target_CC[],COLUMN(R$2)+9,0)</f>
        <v>6531690.7548358068</v>
      </c>
      <c r="AG650" s="22">
        <f>Target_AM[[#This Row],[PROPORSI]]*VLOOKUP(Target_AM[[#This Row],[NIPNAS]],Target_CC[],COLUMN(S$2)+9,0)</f>
        <v>8625756.9736099094</v>
      </c>
      <c r="AH650" s="22">
        <f>Target_AM[[#This Row],[PROPORSI]]*VLOOKUP(Target_AM[[#This Row],[NIPNAS]],Target_CC[],COLUMN(T$2)+9,0)</f>
        <v>14048391.929451913</v>
      </c>
      <c r="AI650" s="22">
        <f>Target_AM[[#This Row],[PROPORSI]]*VLOOKUP(Target_AM[[#This Row],[NIPNAS]],Target_CC[],COLUMN(U$2)+9,0)</f>
        <v>6940101.3770052195</v>
      </c>
      <c r="AJ650" s="22">
        <f>Target_AM[[#This Row],[PROPORSI]]*VLOOKUP(Target_AM[[#This Row],[NIPNAS]],Target_CC[],COLUMN(V$2)+9,0)</f>
        <v>11908850.676479228</v>
      </c>
      <c r="AK650" s="22">
        <f>Target_AM[[#This Row],[PROPORSI]]*VLOOKUP(Target_AM[[#This Row],[NIPNAS]],Target_CC[],COLUMN(W$2)+9,0)</f>
        <v>19114623.928337544</v>
      </c>
      <c r="AL650" s="22">
        <f>Target_AM[[#This Row],[PROPORSI]]*VLOOKUP(Target_AM[[#This Row],[NIPNAS]],Target_CC[],COLUMN(X$2)+9,0)</f>
        <v>10218546.763793185</v>
      </c>
      <c r="AM650" s="22">
        <f>Target_AM[[#This Row],[PROPORSI]]*VLOOKUP(Target_AM[[#This Row],[NIPNAS]],Target_CC[],COLUMN(Y$2)+9,0)</f>
        <v>18350341.713624269</v>
      </c>
      <c r="AN650" s="22">
        <f>Target_AM[[#This Row],[PROPORSI]]*VLOOKUP(Target_AM[[#This Row],[NIPNAS]],Target_CC[],COLUMN(Z$2)+9,0)</f>
        <v>107289595.4963661</v>
      </c>
      <c r="AO650" s="22">
        <f>Target_AM[[#This Row],[PROPORSI]]*VLOOKUP(Target_AM[[#This Row],[NIPNAS]],Target_CC[],COLUMN(AA$2)+9,0)</f>
        <v>58468994.899332829</v>
      </c>
      <c r="AP650" s="22">
        <f>Target_AM[[#This Row],[PROPORSI]]*VLOOKUP(Target_AM[[#This Row],[NIPNAS]],Target_CC[],COLUMN(AB$2)+9,0)</f>
        <v>75257536.087249309</v>
      </c>
      <c r="AQ650" s="22">
        <f>Target_AM[[#This Row],[PROPORSI]]*VLOOKUP(Target_AM[[#This Row],[NIPNAS]],Target_CC[],COLUMN(AC$2)+9,0)</f>
        <v>65782504.915146485</v>
      </c>
      <c r="AR650" s="22">
        <f>Target_AM[[#This Row],[PROPORSI]]*VLOOKUP(Target_AM[[#This Row],[NIPNAS]],Target_CC[],COLUMN(AD$2)+9,0)</f>
        <v>50006085.379354931</v>
      </c>
      <c r="AS650" s="22">
        <f>Target_AM[[#This Row],[PROPORSI]]*VLOOKUP(Target_AM[[#This Row],[NIPNAS]],Target_CC[],COLUMN(AE$2)+9,0)</f>
        <v>65670457.10416618</v>
      </c>
      <c r="AT650" s="22">
        <f>Target_AM[[#This Row],[PROPORSI]]*VLOOKUP(Target_AM[[#This Row],[NIPNAS]],Target_CC[],COLUMN(AF$2)+9,0)</f>
        <v>65567173.468833849</v>
      </c>
      <c r="AU650" s="22">
        <f>Target_AM[[#This Row],[PROPORSI]]*VLOOKUP(Target_AM[[#This Row],[NIPNAS]],Target_CC[],COLUMN(AG$2)+9,0)</f>
        <v>98758292.635742992</v>
      </c>
      <c r="AV650" s="22">
        <f>Target_AM[[#This Row],[PROPORSI]]*VLOOKUP(Target_AM[[#This Row],[NIPNAS]],Target_CC[],COLUMN(AH$2)+9,0)</f>
        <v>46377084.023218043</v>
      </c>
      <c r="AW650" s="22">
        <f>Target_AM[[#This Row],[PROPORSI]]*VLOOKUP(Target_AM[[#This Row],[NIPNAS]],Target_CC[],COLUMN(AI$2)+9,0)</f>
        <v>77087456.9984539</v>
      </c>
      <c r="AX650" s="22">
        <f>Target_AM[[#This Row],[PROPORSI]]*VLOOKUP(Target_AM[[#This Row],[NIPNAS]],Target_CC[],COLUMN(AJ$2)+9,0)</f>
        <v>183066337.31171301</v>
      </c>
      <c r="AY650" s="22">
        <f>Target_AM[[#This Row],[PROPORSI]]*VLOOKUP(Target_AM[[#This Row],[NIPNAS]],Target_CC[],COLUMN(AK$2)+9,0)</f>
        <v>97839365.275428429</v>
      </c>
      <c r="AZ650" s="22">
        <f>Target_AM[[#This Row],[PROPORSI]]*VLOOKUP(Target_AM[[#This Row],[NIPNAS]],Target_CC[],COLUMN(AL$2)+9,0)</f>
        <v>155725200.55818591</v>
      </c>
      <c r="BA650" s="22">
        <f>Target_AM[[#This Row],[PROPORSI]]*VLOOKUP(Target_AM[[#This Row],[NIPNAS]],Target_CC[],COLUMN(AM$2)+9,0)</f>
        <v>1039606488.6568258</v>
      </c>
      <c r="BB650" s="22">
        <f>Target_AM[[#This Row],[PROPORSI]]*VLOOKUP(Target_AM[[#This Row],[NIPNAS]],Target_CC[],COLUMN(AN$2)+9,0)</f>
        <v>0</v>
      </c>
      <c r="BC650" s="22">
        <f>Target_AM[[#This Row],[PROPORSI]]*VLOOKUP(Target_AM[[#This Row],[NIPNAS]],Target_CC[],COLUMN(AO$2)+9,0)</f>
        <v>0</v>
      </c>
      <c r="BD650" s="22">
        <f>Target_AM[[#This Row],[PROPORSI]]*VLOOKUP(Target_AM[[#This Row],[NIPNAS]],Target_CC[],COLUMN(AP$2)+9,0)</f>
        <v>0</v>
      </c>
      <c r="BE650" s="22">
        <f>Target_AM[[#This Row],[PROPORSI]]*VLOOKUP(Target_AM[[#This Row],[NIPNAS]],Target_CC[],COLUMN(AQ$2)+9,0)</f>
        <v>0</v>
      </c>
      <c r="BF650" s="22">
        <f>Target_AM[[#This Row],[PROPORSI]]*VLOOKUP(Target_AM[[#This Row],[NIPNAS]],Target_CC[],COLUMN(AR$2)+9,0)</f>
        <v>0</v>
      </c>
      <c r="BG650" s="22">
        <f>Target_AM[[#This Row],[PROPORSI]]*VLOOKUP(Target_AM[[#This Row],[NIPNAS]],Target_CC[],COLUMN(AS$2)+9,0)</f>
        <v>0</v>
      </c>
      <c r="BH650" s="22">
        <f>Target_AM[[#This Row],[PROPORSI]]*VLOOKUP(Target_AM[[#This Row],[NIPNAS]],Target_CC[],COLUMN(AT$2)+9,0)</f>
        <v>0</v>
      </c>
      <c r="BI650" s="22">
        <f>Target_AM[[#This Row],[PROPORSI]]*VLOOKUP(Target_AM[[#This Row],[NIPNAS]],Target_CC[],COLUMN(AU$2)+9,0)</f>
        <v>0</v>
      </c>
      <c r="BJ650" s="22">
        <f>Target_AM[[#This Row],[PROPORSI]]*VLOOKUP(Target_AM[[#This Row],[NIPNAS]],Target_CC[],COLUMN(AV$2)+9,0)</f>
        <v>0</v>
      </c>
      <c r="BK650" s="22">
        <f>Target_AM[[#This Row],[PROPORSI]]*VLOOKUP(Target_AM[[#This Row],[NIPNAS]],Target_CC[],COLUMN(AW$2)+9,0)</f>
        <v>0</v>
      </c>
      <c r="BL650" s="22">
        <f>Target_AM[[#This Row],[PROPORSI]]*VLOOKUP(Target_AM[[#This Row],[NIPNAS]],Target_CC[],COLUMN(AX$2)+9,0)</f>
        <v>0</v>
      </c>
      <c r="BM650" s="22">
        <f>Target_AM[[#This Row],[PROPORSI]]*VLOOKUP(Target_AM[[#This Row],[NIPNAS]],Target_CC[],COLUMN(AY$2)+9,0)</f>
        <v>0</v>
      </c>
      <c r="BN650" s="22">
        <f>Target_AM[[#This Row],[PROPORSI]]*VLOOKUP(Target_AM[[#This Row],[NIPNAS]],Target_CC[],COLUMN(AZ$2)+9,0)</f>
        <v>0</v>
      </c>
      <c r="BO650" s="22">
        <f>Target_AM[[#This Row],[PROPORSI]]*VLOOKUP(Target_AM[[#This Row],[NIPNAS]],Target_CC[],COLUMN(BA$2)+9,0)</f>
        <v>60128254</v>
      </c>
      <c r="BP650" s="22">
        <f>Target_AM[[#This Row],[PROPORSI]]*VLOOKUP(Target_AM[[#This Row],[NIPNAS]],Target_CC[],COLUMN(BB$2)+9,0)</f>
        <v>59977215</v>
      </c>
      <c r="BQ650" s="22">
        <f>Target_AM[[#This Row],[PROPORSI]]*VLOOKUP(Target_AM[[#This Row],[NIPNAS]],Target_CC[],COLUMN(BC$2)+9,0)</f>
        <v>58993184</v>
      </c>
      <c r="BR650" s="22">
        <f>Target_AM[[#This Row],[PROPORSI]]*VLOOKUP(Target_AM[[#This Row],[NIPNAS]],Target_CC[],COLUMN(BD$2)+9,0)</f>
        <v>57292702.899999999</v>
      </c>
      <c r="BS650" s="22">
        <f>Target_AM[[#This Row],[PROPORSI]]*VLOOKUP(Target_AM[[#This Row],[NIPNAS]],Target_CC[],COLUMN(BE$2)+9,0)</f>
        <v>57292702.899999999</v>
      </c>
      <c r="BT650" s="22">
        <f>Target_AM[[#This Row],[PROPORSI]]*VLOOKUP(Target_AM[[#This Row],[NIPNAS]],Target_CC[],COLUMN(BF$2)+9,0)</f>
        <v>57292702.899999999</v>
      </c>
      <c r="BU650" s="22">
        <f>Target_AM[[#This Row],[PROPORSI]]*VLOOKUP(Target_AM[[#This Row],[NIPNAS]],Target_CC[],COLUMN(BG$2)+9,0)</f>
        <v>57292702.899999999</v>
      </c>
      <c r="BV650" s="22">
        <f>Target_AM[[#This Row],[PROPORSI]]*VLOOKUP(Target_AM[[#This Row],[NIPNAS]],Target_CC[],COLUMN(BH$2)+9,0)</f>
        <v>57292702.899999999</v>
      </c>
      <c r="BW650" s="22">
        <f>Target_AM[[#This Row],[PROPORSI]]*VLOOKUP(Target_AM[[#This Row],[NIPNAS]],Target_CC[],COLUMN(BI$2)+9,0)</f>
        <v>57292702.899999999</v>
      </c>
      <c r="BX650" s="22">
        <f>Target_AM[[#This Row],[PROPORSI]]*VLOOKUP(Target_AM[[#This Row],[NIPNAS]],Target_CC[],COLUMN(BJ$2)+9,0)</f>
        <v>57292702.899999999</v>
      </c>
      <c r="BY650" s="22">
        <f>Target_AM[[#This Row],[PROPORSI]]*VLOOKUP(Target_AM[[#This Row],[NIPNAS]],Target_CC[],COLUMN(BK$2)+9,0)</f>
        <v>57292702.899999999</v>
      </c>
      <c r="BZ650" s="22">
        <f>Target_AM[[#This Row],[PROPORSI]]*VLOOKUP(Target_AM[[#This Row],[NIPNAS]],Target_CC[],COLUMN(BL$2)+9,0)</f>
        <v>57292702.899999999</v>
      </c>
      <c r="CA650" s="22">
        <f>Target_AM[[#This Row],[PROPORSI]]*VLOOKUP(Target_AM[[#This Row],[NIPNAS]],Target_CC[],COLUMN(BM$2)+9,0)</f>
        <v>694732979.0999999</v>
      </c>
      <c r="CB650" s="22">
        <f>Target_AM[[#This Row],[PROPORSI]]*VLOOKUP(Target_AM[[#This Row],[NIPNAS]],Target_CC[],COLUMN(BN$2)+9,0)</f>
        <v>35708622</v>
      </c>
      <c r="CC650" s="22">
        <f>Target_AM[[#This Row],[PROPORSI]]*VLOOKUP(Target_AM[[#This Row],[NIPNAS]],Target_CC[],COLUMN(BO$2)+9,0)</f>
        <v>35708622</v>
      </c>
      <c r="CD650" s="22">
        <f>Target_AM[[#This Row],[PROPORSI]]*VLOOKUP(Target_AM[[#This Row],[NIPNAS]],Target_CC[],COLUMN(BP$2)+9,0)</f>
        <v>34009622</v>
      </c>
      <c r="CE650" s="22">
        <f>Target_AM[[#This Row],[PROPORSI]]*VLOOKUP(Target_AM[[#This Row],[NIPNAS]],Target_CC[],COLUMN(BQ$2)+9,0)</f>
        <v>32309140.899999999</v>
      </c>
      <c r="CF650" s="22">
        <f>Target_AM[[#This Row],[PROPORSI]]*VLOOKUP(Target_AM[[#This Row],[NIPNAS]],Target_CC[],COLUMN(BR$2)+9,0)</f>
        <v>32309140.899999999</v>
      </c>
      <c r="CG650" s="22">
        <f>Target_AM[[#This Row],[PROPORSI]]*VLOOKUP(Target_AM[[#This Row],[NIPNAS]],Target_CC[],COLUMN(BS$2)+9,0)</f>
        <v>32309140.899999999</v>
      </c>
      <c r="CH650" s="22">
        <f>Target_AM[[#This Row],[PROPORSI]]*VLOOKUP(Target_AM[[#This Row],[NIPNAS]],Target_CC[],COLUMN(BT$2)+9,0)</f>
        <v>32309140.899999999</v>
      </c>
      <c r="CI650" s="22">
        <f>Target_AM[[#This Row],[PROPORSI]]*VLOOKUP(Target_AM[[#This Row],[NIPNAS]],Target_CC[],COLUMN(BU$2)+9,0)</f>
        <v>32309140.899999999</v>
      </c>
      <c r="CJ650" s="22">
        <f>Target_AM[[#This Row],[PROPORSI]]*VLOOKUP(Target_AM[[#This Row],[NIPNAS]],Target_CC[],COLUMN(BV$2)+9,0)</f>
        <v>32309140.899999999</v>
      </c>
      <c r="CK650" s="22">
        <f>Target_AM[[#This Row],[PROPORSI]]*VLOOKUP(Target_AM[[#This Row],[NIPNAS]],Target_CC[],COLUMN(BW$2)+9,0)</f>
        <v>32309140.899999999</v>
      </c>
      <c r="CL650" s="22">
        <f>Target_AM[[#This Row],[PROPORSI]]*VLOOKUP(Target_AM[[#This Row],[NIPNAS]],Target_CC[],COLUMN(BX$2)+9,0)</f>
        <v>32309140.899999999</v>
      </c>
      <c r="CM650" s="22">
        <f>Target_AM[[#This Row],[PROPORSI]]*VLOOKUP(Target_AM[[#This Row],[NIPNAS]],Target_CC[],COLUMN(BY$2)+9,0)</f>
        <v>32309140.899999999</v>
      </c>
      <c r="CN650" s="22">
        <f>Target_AM[[#This Row],[PROPORSI]]*VLOOKUP(Target_AM[[#This Row],[NIPNAS]],Target_CC[],COLUMN(BZ$2)+9,0)</f>
        <v>396209134.09999996</v>
      </c>
      <c r="CO650" s="22">
        <f>Target_AM[[#This Row],[PROPORSI]]*VLOOKUP(Target_AM[[#This Row],[NIPNAS]],Target_CC[],COLUMN(CA$2)+9,0)</f>
        <v>24419632</v>
      </c>
      <c r="CP650" s="22">
        <f>Target_AM[[#This Row],[PROPORSI]]*VLOOKUP(Target_AM[[#This Row],[NIPNAS]],Target_CC[],COLUMN(CB$2)+9,0)</f>
        <v>24268593</v>
      </c>
      <c r="CQ650" s="22">
        <f>Target_AM[[#This Row],[PROPORSI]]*VLOOKUP(Target_AM[[#This Row],[NIPNAS]],Target_CC[],COLUMN(CC$2)+9,0)</f>
        <v>24983562</v>
      </c>
      <c r="CR650" s="22">
        <f>Target_AM[[#This Row],[PROPORSI]]*VLOOKUP(Target_AM[[#This Row],[NIPNAS]],Target_CC[],COLUMN(CD$2)+9,0)</f>
        <v>24983562</v>
      </c>
      <c r="CS650" s="22">
        <f>Target_AM[[#This Row],[PROPORSI]]*VLOOKUP(Target_AM[[#This Row],[NIPNAS]],Target_CC[],COLUMN(CE$2)+9,0)</f>
        <v>24983562</v>
      </c>
      <c r="CT650" s="22">
        <f>Target_AM[[#This Row],[PROPORSI]]*VLOOKUP(Target_AM[[#This Row],[NIPNAS]],Target_CC[],COLUMN(CF$2)+9,0)</f>
        <v>24983562</v>
      </c>
      <c r="CU650" s="22">
        <f>Target_AM[[#This Row],[PROPORSI]]*VLOOKUP(Target_AM[[#This Row],[NIPNAS]],Target_CC[],COLUMN(CG$2)+9,0)</f>
        <v>24983562</v>
      </c>
      <c r="CV650" s="22">
        <f>Target_AM[[#This Row],[PROPORSI]]*VLOOKUP(Target_AM[[#This Row],[NIPNAS]],Target_CC[],COLUMN(CH$2)+9,0)</f>
        <v>24983562</v>
      </c>
      <c r="CW650" s="22">
        <f>Target_AM[[#This Row],[PROPORSI]]*VLOOKUP(Target_AM[[#This Row],[NIPNAS]],Target_CC[],COLUMN(CI$2)+9,0)</f>
        <v>24983562</v>
      </c>
      <c r="CX650" s="22">
        <f>Target_AM[[#This Row],[PROPORSI]]*VLOOKUP(Target_AM[[#This Row],[NIPNAS]],Target_CC[],COLUMN(CJ$2)+9,0)</f>
        <v>24983562</v>
      </c>
      <c r="CY650" s="22">
        <f>Target_AM[[#This Row],[PROPORSI]]*VLOOKUP(Target_AM[[#This Row],[NIPNAS]],Target_CC[],COLUMN(CK$2)+9,0)</f>
        <v>24983562</v>
      </c>
      <c r="CZ650" s="22">
        <f>Target_AM[[#This Row],[PROPORSI]]*VLOOKUP(Target_AM[[#This Row],[NIPNAS]],Target_CC[],COLUMN(CL$2)+9,0)</f>
        <v>24983562</v>
      </c>
      <c r="DA650" s="22">
        <f>Target_AM[[#This Row],[PROPORSI]]*VLOOKUP(Target_AM[[#This Row],[NIPNAS]],Target_CC[],COLUMN(CM$2)+9,0)</f>
        <v>298523845</v>
      </c>
      <c r="DB650" s="22">
        <f>Target_AM[[#This Row],[PROPORSI]]*VLOOKUP(Target_AM[[#This Row],[NIPNAS]],Target_CC[],COLUMN(CN$2)+9,0)</f>
        <v>0</v>
      </c>
      <c r="DC650" s="22">
        <f>Target_AM[[#This Row],[PROPORSI]]*VLOOKUP(Target_AM[[#This Row],[NIPNAS]],Target_CC[],COLUMN(CO$2)+9,0)</f>
        <v>0</v>
      </c>
      <c r="DD650" s="22">
        <f>Target_AM[[#This Row],[PROPORSI]]*VLOOKUP(Target_AM[[#This Row],[NIPNAS]],Target_CC[],COLUMN(CP$2)+9,0)</f>
        <v>0</v>
      </c>
      <c r="DE650" s="22">
        <f>Target_AM[[#This Row],[PROPORSI]]*VLOOKUP(Target_AM[[#This Row],[NIPNAS]],Target_CC[],COLUMN(CQ$2)+9,0)</f>
        <v>0</v>
      </c>
      <c r="DF650" s="22">
        <f>Target_AM[[#This Row],[PROPORSI]]*VLOOKUP(Target_AM[[#This Row],[NIPNAS]],Target_CC[],COLUMN(CR$2)+9,0)</f>
        <v>0</v>
      </c>
      <c r="DG650" s="22">
        <f>Target_AM[[#This Row],[PROPORSI]]*VLOOKUP(Target_AM[[#This Row],[NIPNAS]],Target_CC[],COLUMN(CS$2)+9,0)</f>
        <v>0</v>
      </c>
      <c r="DH650" s="22">
        <f>Target_AM[[#This Row],[PROPORSI]]*VLOOKUP(Target_AM[[#This Row],[NIPNAS]],Target_CC[],COLUMN(CT$2)+9,0)</f>
        <v>0</v>
      </c>
      <c r="DI650" s="22">
        <f>Target_AM[[#This Row],[PROPORSI]]*VLOOKUP(Target_AM[[#This Row],[NIPNAS]],Target_CC[],COLUMN(CU$2)+9,0)</f>
        <v>0</v>
      </c>
      <c r="DJ650" s="22">
        <f>Target_AM[[#This Row],[PROPORSI]]*VLOOKUP(Target_AM[[#This Row],[NIPNAS]],Target_CC[],COLUMN(CV$2)+9,0)</f>
        <v>0</v>
      </c>
      <c r="DK650" s="22">
        <f>Target_AM[[#This Row],[PROPORSI]]*VLOOKUP(Target_AM[[#This Row],[NIPNAS]],Target_CC[],COLUMN(CW$2)+9,0)</f>
        <v>0</v>
      </c>
      <c r="DL650" s="22">
        <f>Target_AM[[#This Row],[PROPORSI]]*VLOOKUP(Target_AM[[#This Row],[NIPNAS]],Target_CC[],COLUMN(CX$2)+9,0)</f>
        <v>0</v>
      </c>
      <c r="DM650" s="22">
        <f>Target_AM[[#This Row],[PROPORSI]]*VLOOKUP(Target_AM[[#This Row],[NIPNAS]],Target_CC[],COLUMN(CY$2)+9,0)</f>
        <v>0</v>
      </c>
      <c r="DN650" s="22">
        <f>Target_AM[[#This Row],[PROPORSI]]*VLOOKUP(Target_AM[[#This Row],[NIPNAS]],Target_CC[],COLUMN(CZ$2)+9,0)</f>
        <v>0</v>
      </c>
      <c r="DO650" s="22">
        <f>Target_AM[[#This Row],[PROPORSI]]*VLOOKUP(Target_AM[[#This Row],[NIPNAS]],Target_CC[],COLUMN(DA$2)+9,0)</f>
        <v>0</v>
      </c>
      <c r="DP650" s="22">
        <f>Target_AM[[#This Row],[PROPORSI]]*VLOOKUP(Target_AM[[#This Row],[NIPNAS]],Target_CC[],COLUMN(DB$2)+9,0)</f>
        <v>0</v>
      </c>
      <c r="DQ650" s="22">
        <f>Target_AM[[#This Row],[PROPORSI]]*VLOOKUP(Target_AM[[#This Row],[NIPNAS]],Target_CC[],COLUMN(DC$2)+9,0)</f>
        <v>0</v>
      </c>
      <c r="DR650" s="22">
        <f>Target_AM[[#This Row],[PROPORSI]]*VLOOKUP(Target_AM[[#This Row],[NIPNAS]],Target_CC[],COLUMN(DD$2)+9,0)</f>
        <v>0</v>
      </c>
      <c r="DS650" s="22">
        <f>Target_AM[[#This Row],[PROPORSI]]*VLOOKUP(Target_AM[[#This Row],[NIPNAS]],Target_CC[],COLUMN(DE$2)+9,0)</f>
        <v>0</v>
      </c>
      <c r="DT650" s="22">
        <f>Target_AM[[#This Row],[PROPORSI]]*VLOOKUP(Target_AM[[#This Row],[NIPNAS]],Target_CC[],COLUMN(DF$2)+9,0)</f>
        <v>0</v>
      </c>
      <c r="DU650" s="22">
        <f>Target_AM[[#This Row],[PROPORSI]]*VLOOKUP(Target_AM[[#This Row],[NIPNAS]],Target_CC[],COLUMN(DG$2)+9,0)</f>
        <v>0</v>
      </c>
      <c r="DV650" s="22">
        <f>Target_AM[[#This Row],[PROPORSI]]*VLOOKUP(Target_AM[[#This Row],[NIPNAS]],Target_CC[],COLUMN(DH$2)+9,0)</f>
        <v>0</v>
      </c>
      <c r="DW650" s="22">
        <f>Target_AM[[#This Row],[PROPORSI]]*VLOOKUP(Target_AM[[#This Row],[NIPNAS]],Target_CC[],COLUMN(DI$2)+9,0)</f>
        <v>0</v>
      </c>
      <c r="DX650" s="22">
        <f>Target_AM[[#This Row],[PROPORSI]]*VLOOKUP(Target_AM[[#This Row],[NIPNAS]],Target_CC[],COLUMN(DJ$2)+9,0)</f>
        <v>0</v>
      </c>
      <c r="DY650" s="22">
        <f>Target_AM[[#This Row],[PROPORSI]]*VLOOKUP(Target_AM[[#This Row],[NIPNAS]],Target_CC[],COLUMN(DK$2)+9,0)</f>
        <v>0</v>
      </c>
      <c r="DZ650" s="22">
        <f>Target_AM[[#This Row],[PROPORSI]]*VLOOKUP(Target_AM[[#This Row],[NIPNAS]],Target_CC[],COLUMN(DL$2)+9,0)</f>
        <v>0</v>
      </c>
      <c r="EA650" s="22">
        <f>Target_AM[[#This Row],[PROPORSI]]*VLOOKUP(Target_AM[[#This Row],[NIPNAS]],Target_CC[],COLUMN(DM$2)+9,0)</f>
        <v>0</v>
      </c>
    </row>
    <row r="651" spans="2:131" x14ac:dyDescent="0.3">
      <c r="B651">
        <v>888524</v>
      </c>
      <c r="C651" t="s">
        <v>1042</v>
      </c>
      <c r="D651">
        <v>1</v>
      </c>
      <c r="E651" s="8">
        <v>45658</v>
      </c>
      <c r="F651">
        <v>76510260</v>
      </c>
      <c r="G651" t="s">
        <v>188</v>
      </c>
      <c r="J651" t="s">
        <v>1081</v>
      </c>
      <c r="K651" t="s">
        <v>20</v>
      </c>
      <c r="L651" t="s">
        <v>159</v>
      </c>
      <c r="M651" t="s">
        <v>31</v>
      </c>
      <c r="N651" s="23">
        <f>Target_AM[[#This Row],[PROPORSI]]*VLOOKUP(Target_AM[[#This Row],[NIPNAS]],Target_CC[],9,0)</f>
        <v>1193338376.2597821</v>
      </c>
      <c r="O651" s="22">
        <f>Target_AM[[#This Row],[PROPORSI]]*VLOOKUP(Target_AM[[#This Row],[NIPNAS]],Target_CC[],COLUMN(A$2)+9,0)</f>
        <v>42574186.7697808</v>
      </c>
      <c r="P651" s="22">
        <f>Target_AM[[#This Row],[PROPORSI]]*VLOOKUP(Target_AM[[#This Row],[NIPNAS]],Target_CC[],COLUMN(B$2)+9,0)</f>
        <v>200386516.70991012</v>
      </c>
      <c r="Q651" s="22">
        <f>Target_AM[[#This Row],[PROPORSI]]*VLOOKUP(Target_AM[[#This Row],[NIPNAS]],Target_CC[],COLUMN(C$2)+9,0)</f>
        <v>140404211.00785002</v>
      </c>
      <c r="R651" s="22">
        <f>Target_AM[[#This Row],[PROPORSI]]*VLOOKUP(Target_AM[[#This Row],[NIPNAS]],Target_CC[],COLUMN(D$2)+9,0)</f>
        <v>123774083.19075193</v>
      </c>
      <c r="S651" s="22">
        <f>Target_AM[[#This Row],[PROPORSI]]*VLOOKUP(Target_AM[[#This Row],[NIPNAS]],Target_CC[],COLUMN(E$2)+9,0)</f>
        <v>152435136.7926476</v>
      </c>
      <c r="T651" s="22">
        <f>Target_AM[[#This Row],[PROPORSI]]*VLOOKUP(Target_AM[[#This Row],[NIPNAS]],Target_CC[],COLUMN(F$2)+9,0)</f>
        <v>129016971.60605951</v>
      </c>
      <c r="U651" s="22">
        <f>Target_AM[[#This Row],[PROPORSI]]*VLOOKUP(Target_AM[[#This Row],[NIPNAS]],Target_CC[],COLUMN(G$2)+9,0)</f>
        <v>216720177.45942289</v>
      </c>
      <c r="V651" s="22">
        <f>Target_AM[[#This Row],[PROPORSI]]*VLOOKUP(Target_AM[[#This Row],[NIPNAS]],Target_CC[],COLUMN(H$2)+9,0)</f>
        <v>101787882.24960345</v>
      </c>
      <c r="W651" s="22">
        <f>Target_AM[[#This Row],[PROPORSI]]*VLOOKUP(Target_AM[[#This Row],[NIPNAS]],Target_CC[],COLUMN(I$2)+9,0)</f>
        <v>151538245.06655586</v>
      </c>
      <c r="X651" s="22">
        <f>Target_AM[[#This Row],[PROPORSI]]*VLOOKUP(Target_AM[[#This Row],[NIPNAS]],Target_CC[],COLUMN(J$2)+9,0)</f>
        <v>240493832.58037221</v>
      </c>
      <c r="Y651" s="22">
        <f>Target_AM[[#This Row],[PROPORSI]]*VLOOKUP(Target_AM[[#This Row],[NIPNAS]],Target_CC[],COLUMN(K$2)+9,0)</f>
        <v>125146196.8384137</v>
      </c>
      <c r="Z651" s="22">
        <f>Target_AM[[#This Row],[PROPORSI]]*VLOOKUP(Target_AM[[#This Row],[NIPNAS]],Target_CC[],COLUMN(L$2)+9,0)</f>
        <v>205298324.40814584</v>
      </c>
      <c r="AA651" s="22">
        <f>Target_AM[[#This Row],[PROPORSI]]*VLOOKUP(Target_AM[[#This Row],[NIPNAS]],Target_CC[],COLUMN(M$2)+9,0)</f>
        <v>1829575764.6795144</v>
      </c>
      <c r="AB651" s="22">
        <f>Target_AM[[#This Row],[PROPORSI]]*VLOOKUP(Target_AM[[#This Row],[NIPNAS]],Target_CC[],COLUMN(N$2)+9,0)</f>
        <v>453857.07622200251</v>
      </c>
      <c r="AC651" s="22">
        <f>Target_AM[[#This Row],[PROPORSI]]*VLOOKUP(Target_AM[[#This Row],[NIPNAS]],Target_CC[],COLUMN(O$2)+9,0)</f>
        <v>8359188.2094220519</v>
      </c>
      <c r="AD651" s="22">
        <f>Target_AM[[#This Row],[PROPORSI]]*VLOOKUP(Target_AM[[#This Row],[NIPNAS]],Target_CC[],COLUMN(P$2)+9,0)</f>
        <v>5105973.9039849639</v>
      </c>
      <c r="AE651" s="22">
        <f>Target_AM[[#This Row],[PROPORSI]]*VLOOKUP(Target_AM[[#This Row],[NIPNAS]],Target_CC[],COLUMN(Q$2)+9,0)</f>
        <v>15648473.688468382</v>
      </c>
      <c r="AF651" s="22">
        <f>Target_AM[[#This Row],[PROPORSI]]*VLOOKUP(Target_AM[[#This Row],[NIPNAS]],Target_CC[],COLUMN(R$2)+9,0)</f>
        <v>16835981.457904398</v>
      </c>
      <c r="AG651" s="22">
        <f>Target_AM[[#This Row],[PROPORSI]]*VLOOKUP(Target_AM[[#This Row],[NIPNAS]],Target_CC[],COLUMN(S$2)+9,0)</f>
        <v>19544105.346208647</v>
      </c>
      <c r="AH651" s="22">
        <f>Target_AM[[#This Row],[PROPORSI]]*VLOOKUP(Target_AM[[#This Row],[NIPNAS]],Target_CC[],COLUMN(T$2)+9,0)</f>
        <v>35941135.175291657</v>
      </c>
      <c r="AI651" s="22">
        <f>Target_AM[[#This Row],[PROPORSI]]*VLOOKUP(Target_AM[[#This Row],[NIPNAS]],Target_CC[],COLUMN(U$2)+9,0)</f>
        <v>17912582.919950053</v>
      </c>
      <c r="AJ651" s="22">
        <f>Target_AM[[#This Row],[PROPORSI]]*VLOOKUP(Target_AM[[#This Row],[NIPNAS]],Target_CC[],COLUMN(V$2)+9,0)</f>
        <v>27687709.727308184</v>
      </c>
      <c r="AK651" s="22">
        <f>Target_AM[[#This Row],[PROPORSI]]*VLOOKUP(Target_AM[[#This Row],[NIPNAS]],Target_CC[],COLUMN(W$2)+9,0)</f>
        <v>28038433.219109654</v>
      </c>
      <c r="AL651" s="22">
        <f>Target_AM[[#This Row],[PROPORSI]]*VLOOKUP(Target_AM[[#This Row],[NIPNAS]],Target_CC[],COLUMN(X$2)+9,0)</f>
        <v>14594844.997189596</v>
      </c>
      <c r="AM651" s="22">
        <f>Target_AM[[#This Row],[PROPORSI]]*VLOOKUP(Target_AM[[#This Row],[NIPNAS]],Target_CC[],COLUMN(Y$2)+9,0)</f>
        <v>27423463.345550209</v>
      </c>
      <c r="AN651" s="22">
        <f>Target_AM[[#This Row],[PROPORSI]]*VLOOKUP(Target_AM[[#This Row],[NIPNAS]],Target_CC[],COLUMN(Z$2)+9,0)</f>
        <v>217545749.06660977</v>
      </c>
      <c r="AO651" s="22">
        <f>Target_AM[[#This Row],[PROPORSI]]*VLOOKUP(Target_AM[[#This Row],[NIPNAS]],Target_CC[],COLUMN(AA$2)+9,0)</f>
        <v>43028043.846002802</v>
      </c>
      <c r="AP651" s="22">
        <f>Target_AM[[#This Row],[PROPORSI]]*VLOOKUP(Target_AM[[#This Row],[NIPNAS]],Target_CC[],COLUMN(AB$2)+9,0)</f>
        <v>208745704.91933218</v>
      </c>
      <c r="AQ651" s="22">
        <f>Target_AM[[#This Row],[PROPORSI]]*VLOOKUP(Target_AM[[#This Row],[NIPNAS]],Target_CC[],COLUMN(AC$2)+9,0)</f>
        <v>145510184.91183499</v>
      </c>
      <c r="AR651" s="22">
        <f>Target_AM[[#This Row],[PROPORSI]]*VLOOKUP(Target_AM[[#This Row],[NIPNAS]],Target_CC[],COLUMN(AD$2)+9,0)</f>
        <v>139422556.87922031</v>
      </c>
      <c r="AS651" s="22">
        <f>Target_AM[[#This Row],[PROPORSI]]*VLOOKUP(Target_AM[[#This Row],[NIPNAS]],Target_CC[],COLUMN(AE$2)+9,0)</f>
        <v>169271118.250552</v>
      </c>
      <c r="AT651" s="22">
        <f>Target_AM[[#This Row],[PROPORSI]]*VLOOKUP(Target_AM[[#This Row],[NIPNAS]],Target_CC[],COLUMN(AF$2)+9,0)</f>
        <v>148561076.95226815</v>
      </c>
      <c r="AU651" s="22">
        <f>Target_AM[[#This Row],[PROPORSI]]*VLOOKUP(Target_AM[[#This Row],[NIPNAS]],Target_CC[],COLUMN(AG$2)+9,0)</f>
        <v>252661312.63471454</v>
      </c>
      <c r="AV651" s="22">
        <f>Target_AM[[#This Row],[PROPORSI]]*VLOOKUP(Target_AM[[#This Row],[NIPNAS]],Target_CC[],COLUMN(AH$2)+9,0)</f>
        <v>119700465.1695535</v>
      </c>
      <c r="AW651" s="22">
        <f>Target_AM[[#This Row],[PROPORSI]]*VLOOKUP(Target_AM[[#This Row],[NIPNAS]],Target_CC[],COLUMN(AI$2)+9,0)</f>
        <v>179225954.79386404</v>
      </c>
      <c r="AX651" s="22">
        <f>Target_AM[[#This Row],[PROPORSI]]*VLOOKUP(Target_AM[[#This Row],[NIPNAS]],Target_CC[],COLUMN(AJ$2)+9,0)</f>
        <v>268532265.79948187</v>
      </c>
      <c r="AY651" s="22">
        <f>Target_AM[[#This Row],[PROPORSI]]*VLOOKUP(Target_AM[[#This Row],[NIPNAS]],Target_CC[],COLUMN(AK$2)+9,0)</f>
        <v>139741041.8356033</v>
      </c>
      <c r="AZ651" s="22">
        <f>Target_AM[[#This Row],[PROPORSI]]*VLOOKUP(Target_AM[[#This Row],[NIPNAS]],Target_CC[],COLUMN(AL$2)+9,0)</f>
        <v>232721787.75369605</v>
      </c>
      <c r="BA651" s="22">
        <f>Target_AM[[#This Row],[PROPORSI]]*VLOOKUP(Target_AM[[#This Row],[NIPNAS]],Target_CC[],COLUMN(AM$2)+9,0)</f>
        <v>2047121513.7461236</v>
      </c>
      <c r="BB651" s="22">
        <f>Target_AM[[#This Row],[PROPORSI]]*VLOOKUP(Target_AM[[#This Row],[NIPNAS]],Target_CC[],COLUMN(AN$2)+9,0)</f>
        <v>0</v>
      </c>
      <c r="BC651" s="22">
        <f>Target_AM[[#This Row],[PROPORSI]]*VLOOKUP(Target_AM[[#This Row],[NIPNAS]],Target_CC[],COLUMN(AO$2)+9,0)</f>
        <v>0</v>
      </c>
      <c r="BD651" s="22">
        <f>Target_AM[[#This Row],[PROPORSI]]*VLOOKUP(Target_AM[[#This Row],[NIPNAS]],Target_CC[],COLUMN(AP$2)+9,0)</f>
        <v>0</v>
      </c>
      <c r="BE651" s="22">
        <f>Target_AM[[#This Row],[PROPORSI]]*VLOOKUP(Target_AM[[#This Row],[NIPNAS]],Target_CC[],COLUMN(AQ$2)+9,0)</f>
        <v>0</v>
      </c>
      <c r="BF651" s="22">
        <f>Target_AM[[#This Row],[PROPORSI]]*VLOOKUP(Target_AM[[#This Row],[NIPNAS]],Target_CC[],COLUMN(AR$2)+9,0)</f>
        <v>0</v>
      </c>
      <c r="BG651" s="22">
        <f>Target_AM[[#This Row],[PROPORSI]]*VLOOKUP(Target_AM[[#This Row],[NIPNAS]],Target_CC[],COLUMN(AS$2)+9,0)</f>
        <v>0</v>
      </c>
      <c r="BH651" s="22">
        <f>Target_AM[[#This Row],[PROPORSI]]*VLOOKUP(Target_AM[[#This Row],[NIPNAS]],Target_CC[],COLUMN(AT$2)+9,0)</f>
        <v>0</v>
      </c>
      <c r="BI651" s="22">
        <f>Target_AM[[#This Row],[PROPORSI]]*VLOOKUP(Target_AM[[#This Row],[NIPNAS]],Target_CC[],COLUMN(AU$2)+9,0)</f>
        <v>0</v>
      </c>
      <c r="BJ651" s="22">
        <f>Target_AM[[#This Row],[PROPORSI]]*VLOOKUP(Target_AM[[#This Row],[NIPNAS]],Target_CC[],COLUMN(AV$2)+9,0)</f>
        <v>0</v>
      </c>
      <c r="BK651" s="22">
        <f>Target_AM[[#This Row],[PROPORSI]]*VLOOKUP(Target_AM[[#This Row],[NIPNAS]],Target_CC[],COLUMN(AW$2)+9,0)</f>
        <v>0</v>
      </c>
      <c r="BL651" s="22">
        <f>Target_AM[[#This Row],[PROPORSI]]*VLOOKUP(Target_AM[[#This Row],[NIPNAS]],Target_CC[],COLUMN(AX$2)+9,0)</f>
        <v>0</v>
      </c>
      <c r="BM651" s="22">
        <f>Target_AM[[#This Row],[PROPORSI]]*VLOOKUP(Target_AM[[#This Row],[NIPNAS]],Target_CC[],COLUMN(AY$2)+9,0)</f>
        <v>0</v>
      </c>
      <c r="BN651" s="22">
        <f>Target_AM[[#This Row],[PROPORSI]]*VLOOKUP(Target_AM[[#This Row],[NIPNAS]],Target_CC[],COLUMN(AZ$2)+9,0)</f>
        <v>0</v>
      </c>
      <c r="BO651" s="22">
        <f>Target_AM[[#This Row],[PROPORSI]]*VLOOKUP(Target_AM[[#This Row],[NIPNAS]],Target_CC[],COLUMN(BA$2)+9,0)</f>
        <v>158647438</v>
      </c>
      <c r="BP651" s="22">
        <f>Target_AM[[#This Row],[PROPORSI]]*VLOOKUP(Target_AM[[#This Row],[NIPNAS]],Target_CC[],COLUMN(BB$2)+9,0)</f>
        <v>156754301</v>
      </c>
      <c r="BQ651" s="22">
        <f>Target_AM[[#This Row],[PROPORSI]]*VLOOKUP(Target_AM[[#This Row],[NIPNAS]],Target_CC[],COLUMN(BC$2)+9,0)</f>
        <v>155605082</v>
      </c>
      <c r="BR651" s="22">
        <f>Target_AM[[#This Row],[PROPORSI]]*VLOOKUP(Target_AM[[#This Row],[NIPNAS]],Target_CC[],COLUMN(BD$2)+9,0)</f>
        <v>155336632</v>
      </c>
      <c r="BS651" s="22">
        <f>Target_AM[[#This Row],[PROPORSI]]*VLOOKUP(Target_AM[[#This Row],[NIPNAS]],Target_CC[],COLUMN(BE$2)+9,0)</f>
        <v>155336632</v>
      </c>
      <c r="BT651" s="22">
        <f>Target_AM[[#This Row],[PROPORSI]]*VLOOKUP(Target_AM[[#This Row],[NIPNAS]],Target_CC[],COLUMN(BF$2)+9,0)</f>
        <v>155336632</v>
      </c>
      <c r="BU651" s="22">
        <f>Target_AM[[#This Row],[PROPORSI]]*VLOOKUP(Target_AM[[#This Row],[NIPNAS]],Target_CC[],COLUMN(BG$2)+9,0)</f>
        <v>155336632</v>
      </c>
      <c r="BV651" s="22">
        <f>Target_AM[[#This Row],[PROPORSI]]*VLOOKUP(Target_AM[[#This Row],[NIPNAS]],Target_CC[],COLUMN(BH$2)+9,0)</f>
        <v>155336632</v>
      </c>
      <c r="BW651" s="22">
        <f>Target_AM[[#This Row],[PROPORSI]]*VLOOKUP(Target_AM[[#This Row],[NIPNAS]],Target_CC[],COLUMN(BI$2)+9,0)</f>
        <v>155336632</v>
      </c>
      <c r="BX651" s="22">
        <f>Target_AM[[#This Row],[PROPORSI]]*VLOOKUP(Target_AM[[#This Row],[NIPNAS]],Target_CC[],COLUMN(BJ$2)+9,0)</f>
        <v>155336632</v>
      </c>
      <c r="BY651" s="22">
        <f>Target_AM[[#This Row],[PROPORSI]]*VLOOKUP(Target_AM[[#This Row],[NIPNAS]],Target_CC[],COLUMN(BK$2)+9,0)</f>
        <v>155336632</v>
      </c>
      <c r="BZ651" s="22">
        <f>Target_AM[[#This Row],[PROPORSI]]*VLOOKUP(Target_AM[[#This Row],[NIPNAS]],Target_CC[],COLUMN(BL$2)+9,0)</f>
        <v>155336632</v>
      </c>
      <c r="CA651" s="22">
        <f>Target_AM[[#This Row],[PROPORSI]]*VLOOKUP(Target_AM[[#This Row],[NIPNAS]],Target_CC[],COLUMN(BM$2)+9,0)</f>
        <v>1869036509</v>
      </c>
      <c r="CB651" s="22">
        <f>Target_AM[[#This Row],[PROPORSI]]*VLOOKUP(Target_AM[[#This Row],[NIPNAS]],Target_CC[],COLUMN(BN$2)+9,0)</f>
        <v>5369000</v>
      </c>
      <c r="CC651" s="22">
        <f>Target_AM[[#This Row],[PROPORSI]]*VLOOKUP(Target_AM[[#This Row],[NIPNAS]],Target_CC[],COLUMN(BO$2)+9,0)</f>
        <v>5369000</v>
      </c>
      <c r="CD651" s="22">
        <f>Target_AM[[#This Row],[PROPORSI]]*VLOOKUP(Target_AM[[#This Row],[NIPNAS]],Target_CC[],COLUMN(BP$2)+9,0)</f>
        <v>5369000</v>
      </c>
      <c r="CE651" s="22">
        <f>Target_AM[[#This Row],[PROPORSI]]*VLOOKUP(Target_AM[[#This Row],[NIPNAS]],Target_CC[],COLUMN(BQ$2)+9,0)</f>
        <v>5100550</v>
      </c>
      <c r="CF651" s="22">
        <f>Target_AM[[#This Row],[PROPORSI]]*VLOOKUP(Target_AM[[#This Row],[NIPNAS]],Target_CC[],COLUMN(BR$2)+9,0)</f>
        <v>5100550</v>
      </c>
      <c r="CG651" s="22">
        <f>Target_AM[[#This Row],[PROPORSI]]*VLOOKUP(Target_AM[[#This Row],[NIPNAS]],Target_CC[],COLUMN(BS$2)+9,0)</f>
        <v>5100550</v>
      </c>
      <c r="CH651" s="22">
        <f>Target_AM[[#This Row],[PROPORSI]]*VLOOKUP(Target_AM[[#This Row],[NIPNAS]],Target_CC[],COLUMN(BT$2)+9,0)</f>
        <v>5100550</v>
      </c>
      <c r="CI651" s="22">
        <f>Target_AM[[#This Row],[PROPORSI]]*VLOOKUP(Target_AM[[#This Row],[NIPNAS]],Target_CC[],COLUMN(BU$2)+9,0)</f>
        <v>5100550</v>
      </c>
      <c r="CJ651" s="22">
        <f>Target_AM[[#This Row],[PROPORSI]]*VLOOKUP(Target_AM[[#This Row],[NIPNAS]],Target_CC[],COLUMN(BV$2)+9,0)</f>
        <v>5100550</v>
      </c>
      <c r="CK651" s="22">
        <f>Target_AM[[#This Row],[PROPORSI]]*VLOOKUP(Target_AM[[#This Row],[NIPNAS]],Target_CC[],COLUMN(BW$2)+9,0)</f>
        <v>5100550</v>
      </c>
      <c r="CL651" s="22">
        <f>Target_AM[[#This Row],[PROPORSI]]*VLOOKUP(Target_AM[[#This Row],[NIPNAS]],Target_CC[],COLUMN(BX$2)+9,0)</f>
        <v>5100550</v>
      </c>
      <c r="CM651" s="22">
        <f>Target_AM[[#This Row],[PROPORSI]]*VLOOKUP(Target_AM[[#This Row],[NIPNAS]],Target_CC[],COLUMN(BY$2)+9,0)</f>
        <v>5100550</v>
      </c>
      <c r="CN651" s="22">
        <f>Target_AM[[#This Row],[PROPORSI]]*VLOOKUP(Target_AM[[#This Row],[NIPNAS]],Target_CC[],COLUMN(BZ$2)+9,0)</f>
        <v>62011950</v>
      </c>
      <c r="CO651" s="22">
        <f>Target_AM[[#This Row],[PROPORSI]]*VLOOKUP(Target_AM[[#This Row],[NIPNAS]],Target_CC[],COLUMN(CA$2)+9,0)</f>
        <v>153278438</v>
      </c>
      <c r="CP651" s="22">
        <f>Target_AM[[#This Row],[PROPORSI]]*VLOOKUP(Target_AM[[#This Row],[NIPNAS]],Target_CC[],COLUMN(CB$2)+9,0)</f>
        <v>151385301</v>
      </c>
      <c r="CQ651" s="22">
        <f>Target_AM[[#This Row],[PROPORSI]]*VLOOKUP(Target_AM[[#This Row],[NIPNAS]],Target_CC[],COLUMN(CC$2)+9,0)</f>
        <v>150236082</v>
      </c>
      <c r="CR651" s="22">
        <f>Target_AM[[#This Row],[PROPORSI]]*VLOOKUP(Target_AM[[#This Row],[NIPNAS]],Target_CC[],COLUMN(CD$2)+9,0)</f>
        <v>150236082</v>
      </c>
      <c r="CS651" s="22">
        <f>Target_AM[[#This Row],[PROPORSI]]*VLOOKUP(Target_AM[[#This Row],[NIPNAS]],Target_CC[],COLUMN(CE$2)+9,0)</f>
        <v>150236082</v>
      </c>
      <c r="CT651" s="22">
        <f>Target_AM[[#This Row],[PROPORSI]]*VLOOKUP(Target_AM[[#This Row],[NIPNAS]],Target_CC[],COLUMN(CF$2)+9,0)</f>
        <v>150236082</v>
      </c>
      <c r="CU651" s="22">
        <f>Target_AM[[#This Row],[PROPORSI]]*VLOOKUP(Target_AM[[#This Row],[NIPNAS]],Target_CC[],COLUMN(CG$2)+9,0)</f>
        <v>150236082</v>
      </c>
      <c r="CV651" s="22">
        <f>Target_AM[[#This Row],[PROPORSI]]*VLOOKUP(Target_AM[[#This Row],[NIPNAS]],Target_CC[],COLUMN(CH$2)+9,0)</f>
        <v>150236082</v>
      </c>
      <c r="CW651" s="22">
        <f>Target_AM[[#This Row],[PROPORSI]]*VLOOKUP(Target_AM[[#This Row],[NIPNAS]],Target_CC[],COLUMN(CI$2)+9,0)</f>
        <v>150236082</v>
      </c>
      <c r="CX651" s="22">
        <f>Target_AM[[#This Row],[PROPORSI]]*VLOOKUP(Target_AM[[#This Row],[NIPNAS]],Target_CC[],COLUMN(CJ$2)+9,0)</f>
        <v>150236082</v>
      </c>
      <c r="CY651" s="22">
        <f>Target_AM[[#This Row],[PROPORSI]]*VLOOKUP(Target_AM[[#This Row],[NIPNAS]],Target_CC[],COLUMN(CK$2)+9,0)</f>
        <v>150236082</v>
      </c>
      <c r="CZ651" s="22">
        <f>Target_AM[[#This Row],[PROPORSI]]*VLOOKUP(Target_AM[[#This Row],[NIPNAS]],Target_CC[],COLUMN(CL$2)+9,0)</f>
        <v>150236082</v>
      </c>
      <c r="DA651" s="22">
        <f>Target_AM[[#This Row],[PROPORSI]]*VLOOKUP(Target_AM[[#This Row],[NIPNAS]],Target_CC[],COLUMN(CM$2)+9,0)</f>
        <v>1807024559</v>
      </c>
      <c r="DB651" s="22">
        <f>Target_AM[[#This Row],[PROPORSI]]*VLOOKUP(Target_AM[[#This Row],[NIPNAS]],Target_CC[],COLUMN(CN$2)+9,0)</f>
        <v>0</v>
      </c>
      <c r="DC651" s="22">
        <f>Target_AM[[#This Row],[PROPORSI]]*VLOOKUP(Target_AM[[#This Row],[NIPNAS]],Target_CC[],COLUMN(CO$2)+9,0)</f>
        <v>0</v>
      </c>
      <c r="DD651" s="22">
        <f>Target_AM[[#This Row],[PROPORSI]]*VLOOKUP(Target_AM[[#This Row],[NIPNAS]],Target_CC[],COLUMN(CP$2)+9,0)</f>
        <v>0</v>
      </c>
      <c r="DE651" s="22">
        <f>Target_AM[[#This Row],[PROPORSI]]*VLOOKUP(Target_AM[[#This Row],[NIPNAS]],Target_CC[],COLUMN(CQ$2)+9,0)</f>
        <v>0</v>
      </c>
      <c r="DF651" s="22">
        <f>Target_AM[[#This Row],[PROPORSI]]*VLOOKUP(Target_AM[[#This Row],[NIPNAS]],Target_CC[],COLUMN(CR$2)+9,0)</f>
        <v>0</v>
      </c>
      <c r="DG651" s="22">
        <f>Target_AM[[#This Row],[PROPORSI]]*VLOOKUP(Target_AM[[#This Row],[NIPNAS]],Target_CC[],COLUMN(CS$2)+9,0)</f>
        <v>0</v>
      </c>
      <c r="DH651" s="22">
        <f>Target_AM[[#This Row],[PROPORSI]]*VLOOKUP(Target_AM[[#This Row],[NIPNAS]],Target_CC[],COLUMN(CT$2)+9,0)</f>
        <v>0</v>
      </c>
      <c r="DI651" s="22">
        <f>Target_AM[[#This Row],[PROPORSI]]*VLOOKUP(Target_AM[[#This Row],[NIPNAS]],Target_CC[],COLUMN(CU$2)+9,0)</f>
        <v>0</v>
      </c>
      <c r="DJ651" s="22">
        <f>Target_AM[[#This Row],[PROPORSI]]*VLOOKUP(Target_AM[[#This Row],[NIPNAS]],Target_CC[],COLUMN(CV$2)+9,0)</f>
        <v>0</v>
      </c>
      <c r="DK651" s="22">
        <f>Target_AM[[#This Row],[PROPORSI]]*VLOOKUP(Target_AM[[#This Row],[NIPNAS]],Target_CC[],COLUMN(CW$2)+9,0)</f>
        <v>0</v>
      </c>
      <c r="DL651" s="22">
        <f>Target_AM[[#This Row],[PROPORSI]]*VLOOKUP(Target_AM[[#This Row],[NIPNAS]],Target_CC[],COLUMN(CX$2)+9,0)</f>
        <v>0</v>
      </c>
      <c r="DM651" s="22">
        <f>Target_AM[[#This Row],[PROPORSI]]*VLOOKUP(Target_AM[[#This Row],[NIPNAS]],Target_CC[],COLUMN(CY$2)+9,0)</f>
        <v>0</v>
      </c>
      <c r="DN651" s="22">
        <f>Target_AM[[#This Row],[PROPORSI]]*VLOOKUP(Target_AM[[#This Row],[NIPNAS]],Target_CC[],COLUMN(CZ$2)+9,0)</f>
        <v>0</v>
      </c>
      <c r="DO651" s="22">
        <f>Target_AM[[#This Row],[PROPORSI]]*VLOOKUP(Target_AM[[#This Row],[NIPNAS]],Target_CC[],COLUMN(DA$2)+9,0)</f>
        <v>0</v>
      </c>
      <c r="DP651" s="22">
        <f>Target_AM[[#This Row],[PROPORSI]]*VLOOKUP(Target_AM[[#This Row],[NIPNAS]],Target_CC[],COLUMN(DB$2)+9,0)</f>
        <v>0</v>
      </c>
      <c r="DQ651" s="22">
        <f>Target_AM[[#This Row],[PROPORSI]]*VLOOKUP(Target_AM[[#This Row],[NIPNAS]],Target_CC[],COLUMN(DC$2)+9,0)</f>
        <v>0</v>
      </c>
      <c r="DR651" s="22">
        <f>Target_AM[[#This Row],[PROPORSI]]*VLOOKUP(Target_AM[[#This Row],[NIPNAS]],Target_CC[],COLUMN(DD$2)+9,0)</f>
        <v>0</v>
      </c>
      <c r="DS651" s="22">
        <f>Target_AM[[#This Row],[PROPORSI]]*VLOOKUP(Target_AM[[#This Row],[NIPNAS]],Target_CC[],COLUMN(DE$2)+9,0)</f>
        <v>0</v>
      </c>
      <c r="DT651" s="22">
        <f>Target_AM[[#This Row],[PROPORSI]]*VLOOKUP(Target_AM[[#This Row],[NIPNAS]],Target_CC[],COLUMN(DF$2)+9,0)</f>
        <v>0</v>
      </c>
      <c r="DU651" s="22">
        <f>Target_AM[[#This Row],[PROPORSI]]*VLOOKUP(Target_AM[[#This Row],[NIPNAS]],Target_CC[],COLUMN(DG$2)+9,0)</f>
        <v>0</v>
      </c>
      <c r="DV651" s="22">
        <f>Target_AM[[#This Row],[PROPORSI]]*VLOOKUP(Target_AM[[#This Row],[NIPNAS]],Target_CC[],COLUMN(DH$2)+9,0)</f>
        <v>0</v>
      </c>
      <c r="DW651" s="22">
        <f>Target_AM[[#This Row],[PROPORSI]]*VLOOKUP(Target_AM[[#This Row],[NIPNAS]],Target_CC[],COLUMN(DI$2)+9,0)</f>
        <v>0</v>
      </c>
      <c r="DX651" s="22">
        <f>Target_AM[[#This Row],[PROPORSI]]*VLOOKUP(Target_AM[[#This Row],[NIPNAS]],Target_CC[],COLUMN(DJ$2)+9,0)</f>
        <v>0</v>
      </c>
      <c r="DY651" s="22">
        <f>Target_AM[[#This Row],[PROPORSI]]*VLOOKUP(Target_AM[[#This Row],[NIPNAS]],Target_CC[],COLUMN(DK$2)+9,0)</f>
        <v>0</v>
      </c>
      <c r="DZ651" s="22">
        <f>Target_AM[[#This Row],[PROPORSI]]*VLOOKUP(Target_AM[[#This Row],[NIPNAS]],Target_CC[],COLUMN(DL$2)+9,0)</f>
        <v>0</v>
      </c>
      <c r="EA651" s="22">
        <f>Target_AM[[#This Row],[PROPORSI]]*VLOOKUP(Target_AM[[#This Row],[NIPNAS]],Target_CC[],COLUMN(DM$2)+9,0)</f>
        <v>0</v>
      </c>
    </row>
    <row r="652" spans="2:131" x14ac:dyDescent="0.3">
      <c r="B652">
        <v>960075</v>
      </c>
      <c r="C652" t="s">
        <v>1069</v>
      </c>
      <c r="D652">
        <v>1</v>
      </c>
      <c r="E652" s="8">
        <v>45658</v>
      </c>
      <c r="F652">
        <v>76510261</v>
      </c>
      <c r="G652" t="s">
        <v>189</v>
      </c>
      <c r="J652" t="s">
        <v>1081</v>
      </c>
      <c r="K652" t="s">
        <v>20</v>
      </c>
      <c r="L652" t="s">
        <v>159</v>
      </c>
      <c r="M652" t="s">
        <v>31</v>
      </c>
      <c r="N652" s="23">
        <f>Target_AM[[#This Row],[PROPORSI]]*VLOOKUP(Target_AM[[#This Row],[NIPNAS]],Target_CC[],9,0)</f>
        <v>2749945243.0775599</v>
      </c>
      <c r="O652" s="22">
        <f>Target_AM[[#This Row],[PROPORSI]]*VLOOKUP(Target_AM[[#This Row],[NIPNAS]],Target_CC[],COLUMN(A$2)+9,0)</f>
        <v>126328627.41047904</v>
      </c>
      <c r="P652" s="22">
        <f>Target_AM[[#This Row],[PROPORSI]]*VLOOKUP(Target_AM[[#This Row],[NIPNAS]],Target_CC[],COLUMN(B$2)+9,0)</f>
        <v>124237425.53902242</v>
      </c>
      <c r="Q652" s="22">
        <f>Target_AM[[#This Row],[PROPORSI]]*VLOOKUP(Target_AM[[#This Row],[NIPNAS]],Target_CC[],COLUMN(C$2)+9,0)</f>
        <v>147148704.03418148</v>
      </c>
      <c r="R652" s="22">
        <f>Target_AM[[#This Row],[PROPORSI]]*VLOOKUP(Target_AM[[#This Row],[NIPNAS]],Target_CC[],COLUMN(D$2)+9,0)</f>
        <v>83760995.516879931</v>
      </c>
      <c r="S652" s="22">
        <f>Target_AM[[#This Row],[PROPORSI]]*VLOOKUP(Target_AM[[#This Row],[NIPNAS]],Target_CC[],COLUMN(E$2)+9,0)</f>
        <v>126019872.99249013</v>
      </c>
      <c r="T652" s="22">
        <f>Target_AM[[#This Row],[PROPORSI]]*VLOOKUP(Target_AM[[#This Row],[NIPNAS]],Target_CC[],COLUMN(F$2)+9,0)</f>
        <v>108205874.37894408</v>
      </c>
      <c r="U652" s="22">
        <f>Target_AM[[#This Row],[PROPORSI]]*VLOOKUP(Target_AM[[#This Row],[NIPNAS]],Target_CC[],COLUMN(G$2)+9,0)</f>
        <v>145883662.12388888</v>
      </c>
      <c r="V652" s="22">
        <f>Target_AM[[#This Row],[PROPORSI]]*VLOOKUP(Target_AM[[#This Row],[NIPNAS]],Target_CC[],COLUMN(H$2)+9,0)</f>
        <v>76864378.645833641</v>
      </c>
      <c r="W652" s="22">
        <f>Target_AM[[#This Row],[PROPORSI]]*VLOOKUP(Target_AM[[#This Row],[NIPNAS]],Target_CC[],COLUMN(I$2)+9,0)</f>
        <v>106439688.521017</v>
      </c>
      <c r="X652" s="22">
        <f>Target_AM[[#This Row],[PROPORSI]]*VLOOKUP(Target_AM[[#This Row],[NIPNAS]],Target_CC[],COLUMN(J$2)+9,0)</f>
        <v>170687173.27770805</v>
      </c>
      <c r="Y652" s="22">
        <f>Target_AM[[#This Row],[PROPORSI]]*VLOOKUP(Target_AM[[#This Row],[NIPNAS]],Target_CC[],COLUMN(K$2)+9,0)</f>
        <v>96537030.221404269</v>
      </c>
      <c r="Z652" s="22">
        <f>Target_AM[[#This Row],[PROPORSI]]*VLOOKUP(Target_AM[[#This Row],[NIPNAS]],Target_CC[],COLUMN(L$2)+9,0)</f>
        <v>143018489.11314881</v>
      </c>
      <c r="AA652" s="22">
        <f>Target_AM[[#This Row],[PROPORSI]]*VLOOKUP(Target_AM[[#This Row],[NIPNAS]],Target_CC[],COLUMN(M$2)+9,0)</f>
        <v>1455131921.7749977</v>
      </c>
      <c r="AB652" s="22">
        <f>Target_AM[[#This Row],[PROPORSI]]*VLOOKUP(Target_AM[[#This Row],[NIPNAS]],Target_CC[],COLUMN(N$2)+9,0)</f>
        <v>1346711.3720738143</v>
      </c>
      <c r="AC652" s="22">
        <f>Target_AM[[#This Row],[PROPORSI]]*VLOOKUP(Target_AM[[#This Row],[NIPNAS]],Target_CC[],COLUMN(O$2)+9,0)</f>
        <v>5182604.2978638411</v>
      </c>
      <c r="AD652" s="22">
        <f>Target_AM[[#This Row],[PROPORSI]]*VLOOKUP(Target_AM[[#This Row],[NIPNAS]],Target_CC[],COLUMN(P$2)+9,0)</f>
        <v>5351245.7882173657</v>
      </c>
      <c r="AE652" s="22">
        <f>Target_AM[[#This Row],[PROPORSI]]*VLOOKUP(Target_AM[[#This Row],[NIPNAS]],Target_CC[],COLUMN(Q$2)+9,0)</f>
        <v>10589710.710648581</v>
      </c>
      <c r="AF652" s="22">
        <f>Target_AM[[#This Row],[PROPORSI]]*VLOOKUP(Target_AM[[#This Row],[NIPNAS]],Target_CC[],COLUMN(R$2)+9,0)</f>
        <v>13918498.645853981</v>
      </c>
      <c r="AG652" s="22">
        <f>Target_AM[[#This Row],[PROPORSI]]*VLOOKUP(Target_AM[[#This Row],[NIPNAS]],Target_CC[],COLUMN(S$2)+9,0)</f>
        <v>16391541.218297958</v>
      </c>
      <c r="AH652" s="22">
        <f>Target_AM[[#This Row],[PROPORSI]]*VLOOKUP(Target_AM[[#This Row],[NIPNAS]],Target_CC[],COLUMN(T$2)+9,0)</f>
        <v>24193522.180199265</v>
      </c>
      <c r="AI652" s="22">
        <f>Target_AM[[#This Row],[PROPORSI]]*VLOOKUP(Target_AM[[#This Row],[NIPNAS]],Target_CC[],COLUMN(U$2)+9,0)</f>
        <v>13526556.655414626</v>
      </c>
      <c r="AJ652" s="22">
        <f>Target_AM[[#This Row],[PROPORSI]]*VLOOKUP(Target_AM[[#This Row],[NIPNAS]],Target_CC[],COLUMN(V$2)+9,0)</f>
        <v>19447705.74544172</v>
      </c>
      <c r="AK652" s="22">
        <f>Target_AM[[#This Row],[PROPORSI]]*VLOOKUP(Target_AM[[#This Row],[NIPNAS]],Target_CC[],COLUMN(W$2)+9,0)</f>
        <v>19899890.396175653</v>
      </c>
      <c r="AL652" s="22">
        <f>Target_AM[[#This Row],[PROPORSI]]*VLOOKUP(Target_AM[[#This Row],[NIPNAS]],Target_CC[],COLUMN(X$2)+9,0)</f>
        <v>11258376.428247377</v>
      </c>
      <c r="AM652" s="22">
        <f>Target_AM[[#This Row],[PROPORSI]]*VLOOKUP(Target_AM[[#This Row],[NIPNAS]],Target_CC[],COLUMN(Y$2)+9,0)</f>
        <v>19104209.960004836</v>
      </c>
      <c r="AN652" s="22">
        <f>Target_AM[[#This Row],[PROPORSI]]*VLOOKUP(Target_AM[[#This Row],[NIPNAS]],Target_CC[],COLUMN(Z$2)+9,0)</f>
        <v>160210573.39843902</v>
      </c>
      <c r="AO652" s="22">
        <f>Target_AM[[#This Row],[PROPORSI]]*VLOOKUP(Target_AM[[#This Row],[NIPNAS]],Target_CC[],COLUMN(AA$2)+9,0)</f>
        <v>127675338.78255285</v>
      </c>
      <c r="AP652" s="22">
        <f>Target_AM[[#This Row],[PROPORSI]]*VLOOKUP(Target_AM[[#This Row],[NIPNAS]],Target_CC[],COLUMN(AB$2)+9,0)</f>
        <v>129420029.83688626</v>
      </c>
      <c r="AQ652" s="22">
        <f>Target_AM[[#This Row],[PROPORSI]]*VLOOKUP(Target_AM[[#This Row],[NIPNAS]],Target_CC[],COLUMN(AC$2)+9,0)</f>
        <v>152499949.82239884</v>
      </c>
      <c r="AR652" s="22">
        <f>Target_AM[[#This Row],[PROPORSI]]*VLOOKUP(Target_AM[[#This Row],[NIPNAS]],Target_CC[],COLUMN(AD$2)+9,0)</f>
        <v>94350706.227528512</v>
      </c>
      <c r="AS652" s="22">
        <f>Target_AM[[#This Row],[PROPORSI]]*VLOOKUP(Target_AM[[#This Row],[NIPNAS]],Target_CC[],COLUMN(AE$2)+9,0)</f>
        <v>139938371.63834411</v>
      </c>
      <c r="AT652" s="22">
        <f>Target_AM[[#This Row],[PROPORSI]]*VLOOKUP(Target_AM[[#This Row],[NIPNAS]],Target_CC[],COLUMN(AF$2)+9,0)</f>
        <v>124597415.59724204</v>
      </c>
      <c r="AU652" s="22">
        <f>Target_AM[[#This Row],[PROPORSI]]*VLOOKUP(Target_AM[[#This Row],[NIPNAS]],Target_CC[],COLUMN(AG$2)+9,0)</f>
        <v>170077184.30408815</v>
      </c>
      <c r="AV652" s="22">
        <f>Target_AM[[#This Row],[PROPORSI]]*VLOOKUP(Target_AM[[#This Row],[NIPNAS]],Target_CC[],COLUMN(AH$2)+9,0)</f>
        <v>90390935.301248267</v>
      </c>
      <c r="AW652" s="22">
        <f>Target_AM[[#This Row],[PROPORSI]]*VLOOKUP(Target_AM[[#This Row],[NIPNAS]],Target_CC[],COLUMN(AI$2)+9,0)</f>
        <v>125887394.26645872</v>
      </c>
      <c r="AX652" s="22">
        <f>Target_AM[[#This Row],[PROPORSI]]*VLOOKUP(Target_AM[[#This Row],[NIPNAS]],Target_CC[],COLUMN(AJ$2)+9,0)</f>
        <v>190587063.67388371</v>
      </c>
      <c r="AY652" s="22">
        <f>Target_AM[[#This Row],[PROPORSI]]*VLOOKUP(Target_AM[[#This Row],[NIPNAS]],Target_CC[],COLUMN(AK$2)+9,0)</f>
        <v>107795406.64965165</v>
      </c>
      <c r="AZ652" s="22">
        <f>Target_AM[[#This Row],[PROPORSI]]*VLOOKUP(Target_AM[[#This Row],[NIPNAS]],Target_CC[],COLUMN(AL$2)+9,0)</f>
        <v>162122699.07315364</v>
      </c>
      <c r="BA652" s="22">
        <f>Target_AM[[#This Row],[PROPORSI]]*VLOOKUP(Target_AM[[#This Row],[NIPNAS]],Target_CC[],COLUMN(AM$2)+9,0)</f>
        <v>1615342495.1734369</v>
      </c>
      <c r="BB652" s="22">
        <f>Target_AM[[#This Row],[PROPORSI]]*VLOOKUP(Target_AM[[#This Row],[NIPNAS]],Target_CC[],COLUMN(AN$2)+9,0)</f>
        <v>0</v>
      </c>
      <c r="BC652" s="22">
        <f>Target_AM[[#This Row],[PROPORSI]]*VLOOKUP(Target_AM[[#This Row],[NIPNAS]],Target_CC[],COLUMN(AO$2)+9,0)</f>
        <v>0</v>
      </c>
      <c r="BD652" s="22">
        <f>Target_AM[[#This Row],[PROPORSI]]*VLOOKUP(Target_AM[[#This Row],[NIPNAS]],Target_CC[],COLUMN(AP$2)+9,0)</f>
        <v>0</v>
      </c>
      <c r="BE652" s="22">
        <f>Target_AM[[#This Row],[PROPORSI]]*VLOOKUP(Target_AM[[#This Row],[NIPNAS]],Target_CC[],COLUMN(AQ$2)+9,0)</f>
        <v>0</v>
      </c>
      <c r="BF652" s="22">
        <f>Target_AM[[#This Row],[PROPORSI]]*VLOOKUP(Target_AM[[#This Row],[NIPNAS]],Target_CC[],COLUMN(AR$2)+9,0)</f>
        <v>0</v>
      </c>
      <c r="BG652" s="22">
        <f>Target_AM[[#This Row],[PROPORSI]]*VLOOKUP(Target_AM[[#This Row],[NIPNAS]],Target_CC[],COLUMN(AS$2)+9,0)</f>
        <v>0</v>
      </c>
      <c r="BH652" s="22">
        <f>Target_AM[[#This Row],[PROPORSI]]*VLOOKUP(Target_AM[[#This Row],[NIPNAS]],Target_CC[],COLUMN(AT$2)+9,0)</f>
        <v>0</v>
      </c>
      <c r="BI652" s="22">
        <f>Target_AM[[#This Row],[PROPORSI]]*VLOOKUP(Target_AM[[#This Row],[NIPNAS]],Target_CC[],COLUMN(AU$2)+9,0)</f>
        <v>0</v>
      </c>
      <c r="BJ652" s="22">
        <f>Target_AM[[#This Row],[PROPORSI]]*VLOOKUP(Target_AM[[#This Row],[NIPNAS]],Target_CC[],COLUMN(AV$2)+9,0)</f>
        <v>0</v>
      </c>
      <c r="BK652" s="22">
        <f>Target_AM[[#This Row],[PROPORSI]]*VLOOKUP(Target_AM[[#This Row],[NIPNAS]],Target_CC[],COLUMN(AW$2)+9,0)</f>
        <v>0</v>
      </c>
      <c r="BL652" s="22">
        <f>Target_AM[[#This Row],[PROPORSI]]*VLOOKUP(Target_AM[[#This Row],[NIPNAS]],Target_CC[],COLUMN(AX$2)+9,0)</f>
        <v>0</v>
      </c>
      <c r="BM652" s="22">
        <f>Target_AM[[#This Row],[PROPORSI]]*VLOOKUP(Target_AM[[#This Row],[NIPNAS]],Target_CC[],COLUMN(AY$2)+9,0)</f>
        <v>0</v>
      </c>
      <c r="BN652" s="22">
        <f>Target_AM[[#This Row],[PROPORSI]]*VLOOKUP(Target_AM[[#This Row],[NIPNAS]],Target_CC[],COLUMN(AZ$2)+9,0)</f>
        <v>0</v>
      </c>
      <c r="BO652" s="22">
        <f>Target_AM[[#This Row],[PROPORSI]]*VLOOKUP(Target_AM[[#This Row],[NIPNAS]],Target_CC[],COLUMN(BA$2)+9,0)</f>
        <v>105634483</v>
      </c>
      <c r="BP652" s="22">
        <f>Target_AM[[#This Row],[PROPORSI]]*VLOOKUP(Target_AM[[#This Row],[NIPNAS]],Target_CC[],COLUMN(BB$2)+9,0)</f>
        <v>102777288</v>
      </c>
      <c r="BQ652" s="22">
        <f>Target_AM[[#This Row],[PROPORSI]]*VLOOKUP(Target_AM[[#This Row],[NIPNAS]],Target_CC[],COLUMN(BC$2)+9,0)</f>
        <v>130842450</v>
      </c>
      <c r="BR652" s="22">
        <f>Target_AM[[#This Row],[PROPORSI]]*VLOOKUP(Target_AM[[#This Row],[NIPNAS]],Target_CC[],COLUMN(BD$2)+9,0)</f>
        <v>90569146.400000006</v>
      </c>
      <c r="BS652" s="22">
        <f>Target_AM[[#This Row],[PROPORSI]]*VLOOKUP(Target_AM[[#This Row],[NIPNAS]],Target_CC[],COLUMN(BE$2)+9,0)</f>
        <v>90569146.400000006</v>
      </c>
      <c r="BT652" s="22">
        <f>Target_AM[[#This Row],[PROPORSI]]*VLOOKUP(Target_AM[[#This Row],[NIPNAS]],Target_CC[],COLUMN(BF$2)+9,0)</f>
        <v>90569146.400000006</v>
      </c>
      <c r="BU652" s="22">
        <f>Target_AM[[#This Row],[PROPORSI]]*VLOOKUP(Target_AM[[#This Row],[NIPNAS]],Target_CC[],COLUMN(BG$2)+9,0)</f>
        <v>90569146.400000006</v>
      </c>
      <c r="BV652" s="22">
        <f>Target_AM[[#This Row],[PROPORSI]]*VLOOKUP(Target_AM[[#This Row],[NIPNAS]],Target_CC[],COLUMN(BH$2)+9,0)</f>
        <v>90569146.400000006</v>
      </c>
      <c r="BW652" s="22">
        <f>Target_AM[[#This Row],[PROPORSI]]*VLOOKUP(Target_AM[[#This Row],[NIPNAS]],Target_CC[],COLUMN(BI$2)+9,0)</f>
        <v>90569146.400000006</v>
      </c>
      <c r="BX652" s="22">
        <f>Target_AM[[#This Row],[PROPORSI]]*VLOOKUP(Target_AM[[#This Row],[NIPNAS]],Target_CC[],COLUMN(BJ$2)+9,0)</f>
        <v>90569146.400000006</v>
      </c>
      <c r="BY652" s="22">
        <f>Target_AM[[#This Row],[PROPORSI]]*VLOOKUP(Target_AM[[#This Row],[NIPNAS]],Target_CC[],COLUMN(BK$2)+9,0)</f>
        <v>90569146.400000006</v>
      </c>
      <c r="BZ652" s="22">
        <f>Target_AM[[#This Row],[PROPORSI]]*VLOOKUP(Target_AM[[#This Row],[NIPNAS]],Target_CC[],COLUMN(BL$2)+9,0)</f>
        <v>90569146.400000006</v>
      </c>
      <c r="CA652" s="22">
        <f>Target_AM[[#This Row],[PROPORSI]]*VLOOKUP(Target_AM[[#This Row],[NIPNAS]],Target_CC[],COLUMN(BM$2)+9,0)</f>
        <v>1154376538.5999999</v>
      </c>
      <c r="CB652" s="22">
        <f>Target_AM[[#This Row],[PROPORSI]]*VLOOKUP(Target_AM[[#This Row],[NIPNAS]],Target_CC[],COLUMN(BN$2)+9,0)</f>
        <v>39890164</v>
      </c>
      <c r="CC652" s="22">
        <f>Target_AM[[#This Row],[PROPORSI]]*VLOOKUP(Target_AM[[#This Row],[NIPNAS]],Target_CC[],COLUMN(BO$2)+9,0)</f>
        <v>10844998</v>
      </c>
      <c r="CD652" s="22">
        <f>Target_AM[[#This Row],[PROPORSI]]*VLOOKUP(Target_AM[[#This Row],[NIPNAS]],Target_CC[],COLUMN(BP$2)+9,0)</f>
        <v>22140392</v>
      </c>
      <c r="CE652" s="22">
        <f>Target_AM[[#This Row],[PROPORSI]]*VLOOKUP(Target_AM[[#This Row],[NIPNAS]],Target_CC[],COLUMN(BQ$2)+9,0)</f>
        <v>21033372.399999999</v>
      </c>
      <c r="CF652" s="22">
        <f>Target_AM[[#This Row],[PROPORSI]]*VLOOKUP(Target_AM[[#This Row],[NIPNAS]],Target_CC[],COLUMN(BR$2)+9,0)</f>
        <v>21033372.399999999</v>
      </c>
      <c r="CG652" s="22">
        <f>Target_AM[[#This Row],[PROPORSI]]*VLOOKUP(Target_AM[[#This Row],[NIPNAS]],Target_CC[],COLUMN(BS$2)+9,0)</f>
        <v>21033372.399999999</v>
      </c>
      <c r="CH652" s="22">
        <f>Target_AM[[#This Row],[PROPORSI]]*VLOOKUP(Target_AM[[#This Row],[NIPNAS]],Target_CC[],COLUMN(BT$2)+9,0)</f>
        <v>21033372.399999999</v>
      </c>
      <c r="CI652" s="22">
        <f>Target_AM[[#This Row],[PROPORSI]]*VLOOKUP(Target_AM[[#This Row],[NIPNAS]],Target_CC[],COLUMN(BU$2)+9,0)</f>
        <v>21033372.399999999</v>
      </c>
      <c r="CJ652" s="22">
        <f>Target_AM[[#This Row],[PROPORSI]]*VLOOKUP(Target_AM[[#This Row],[NIPNAS]],Target_CC[],COLUMN(BV$2)+9,0)</f>
        <v>21033372.399999999</v>
      </c>
      <c r="CK652" s="22">
        <f>Target_AM[[#This Row],[PROPORSI]]*VLOOKUP(Target_AM[[#This Row],[NIPNAS]],Target_CC[],COLUMN(BW$2)+9,0)</f>
        <v>21033372.399999999</v>
      </c>
      <c r="CL652" s="22">
        <f>Target_AM[[#This Row],[PROPORSI]]*VLOOKUP(Target_AM[[#This Row],[NIPNAS]],Target_CC[],COLUMN(BX$2)+9,0)</f>
        <v>21033372.399999999</v>
      </c>
      <c r="CM652" s="22">
        <f>Target_AM[[#This Row],[PROPORSI]]*VLOOKUP(Target_AM[[#This Row],[NIPNAS]],Target_CC[],COLUMN(BY$2)+9,0)</f>
        <v>21033372.399999999</v>
      </c>
      <c r="CN652" s="22">
        <f>Target_AM[[#This Row],[PROPORSI]]*VLOOKUP(Target_AM[[#This Row],[NIPNAS]],Target_CC[],COLUMN(BZ$2)+9,0)</f>
        <v>262175905.60000005</v>
      </c>
      <c r="CO652" s="22">
        <f>Target_AM[[#This Row],[PROPORSI]]*VLOOKUP(Target_AM[[#This Row],[NIPNAS]],Target_CC[],COLUMN(CA$2)+9,0)</f>
        <v>65744319</v>
      </c>
      <c r="CP652" s="22">
        <f>Target_AM[[#This Row],[PROPORSI]]*VLOOKUP(Target_AM[[#This Row],[NIPNAS]],Target_CC[],COLUMN(CB$2)+9,0)</f>
        <v>64906993</v>
      </c>
      <c r="CQ652" s="22">
        <f>Target_AM[[#This Row],[PROPORSI]]*VLOOKUP(Target_AM[[#This Row],[NIPNAS]],Target_CC[],COLUMN(CC$2)+9,0)</f>
        <v>69535774</v>
      </c>
      <c r="CR652" s="22">
        <f>Target_AM[[#This Row],[PROPORSI]]*VLOOKUP(Target_AM[[#This Row],[NIPNAS]],Target_CC[],COLUMN(CD$2)+9,0)</f>
        <v>69535774</v>
      </c>
      <c r="CS652" s="22">
        <f>Target_AM[[#This Row],[PROPORSI]]*VLOOKUP(Target_AM[[#This Row],[NIPNAS]],Target_CC[],COLUMN(CE$2)+9,0)</f>
        <v>69535774</v>
      </c>
      <c r="CT652" s="22">
        <f>Target_AM[[#This Row],[PROPORSI]]*VLOOKUP(Target_AM[[#This Row],[NIPNAS]],Target_CC[],COLUMN(CF$2)+9,0)</f>
        <v>69535774</v>
      </c>
      <c r="CU652" s="22">
        <f>Target_AM[[#This Row],[PROPORSI]]*VLOOKUP(Target_AM[[#This Row],[NIPNAS]],Target_CC[],COLUMN(CG$2)+9,0)</f>
        <v>69535774</v>
      </c>
      <c r="CV652" s="22">
        <f>Target_AM[[#This Row],[PROPORSI]]*VLOOKUP(Target_AM[[#This Row],[NIPNAS]],Target_CC[],COLUMN(CH$2)+9,0)</f>
        <v>69535774</v>
      </c>
      <c r="CW652" s="22">
        <f>Target_AM[[#This Row],[PROPORSI]]*VLOOKUP(Target_AM[[#This Row],[NIPNAS]],Target_CC[],COLUMN(CI$2)+9,0)</f>
        <v>69535774</v>
      </c>
      <c r="CX652" s="22">
        <f>Target_AM[[#This Row],[PROPORSI]]*VLOOKUP(Target_AM[[#This Row],[NIPNAS]],Target_CC[],COLUMN(CJ$2)+9,0)</f>
        <v>69535774</v>
      </c>
      <c r="CY652" s="22">
        <f>Target_AM[[#This Row],[PROPORSI]]*VLOOKUP(Target_AM[[#This Row],[NIPNAS]],Target_CC[],COLUMN(CK$2)+9,0)</f>
        <v>69535774</v>
      </c>
      <c r="CZ652" s="22">
        <f>Target_AM[[#This Row],[PROPORSI]]*VLOOKUP(Target_AM[[#This Row],[NIPNAS]],Target_CC[],COLUMN(CL$2)+9,0)</f>
        <v>69535774</v>
      </c>
      <c r="DA652" s="22">
        <f>Target_AM[[#This Row],[PROPORSI]]*VLOOKUP(Target_AM[[#This Row],[NIPNAS]],Target_CC[],COLUMN(CM$2)+9,0)</f>
        <v>826009052</v>
      </c>
      <c r="DB652" s="22">
        <f>Target_AM[[#This Row],[PROPORSI]]*VLOOKUP(Target_AM[[#This Row],[NIPNAS]],Target_CC[],COLUMN(CN$2)+9,0)</f>
        <v>0</v>
      </c>
      <c r="DC652" s="22">
        <f>Target_AM[[#This Row],[PROPORSI]]*VLOOKUP(Target_AM[[#This Row],[NIPNAS]],Target_CC[],COLUMN(CO$2)+9,0)</f>
        <v>27025297</v>
      </c>
      <c r="DD652" s="22">
        <f>Target_AM[[#This Row],[PROPORSI]]*VLOOKUP(Target_AM[[#This Row],[NIPNAS]],Target_CC[],COLUMN(CP$2)+9,0)</f>
        <v>39166284</v>
      </c>
      <c r="DE652" s="22">
        <f>Target_AM[[#This Row],[PROPORSI]]*VLOOKUP(Target_AM[[#This Row],[NIPNAS]],Target_CC[],COLUMN(CQ$2)+9,0)</f>
        <v>0</v>
      </c>
      <c r="DF652" s="22">
        <f>Target_AM[[#This Row],[PROPORSI]]*VLOOKUP(Target_AM[[#This Row],[NIPNAS]],Target_CC[],COLUMN(CR$2)+9,0)</f>
        <v>0</v>
      </c>
      <c r="DG652" s="22">
        <f>Target_AM[[#This Row],[PROPORSI]]*VLOOKUP(Target_AM[[#This Row],[NIPNAS]],Target_CC[],COLUMN(CS$2)+9,0)</f>
        <v>0</v>
      </c>
      <c r="DH652" s="22">
        <f>Target_AM[[#This Row],[PROPORSI]]*VLOOKUP(Target_AM[[#This Row],[NIPNAS]],Target_CC[],COLUMN(CT$2)+9,0)</f>
        <v>0</v>
      </c>
      <c r="DI652" s="22">
        <f>Target_AM[[#This Row],[PROPORSI]]*VLOOKUP(Target_AM[[#This Row],[NIPNAS]],Target_CC[],COLUMN(CU$2)+9,0)</f>
        <v>0</v>
      </c>
      <c r="DJ652" s="22">
        <f>Target_AM[[#This Row],[PROPORSI]]*VLOOKUP(Target_AM[[#This Row],[NIPNAS]],Target_CC[],COLUMN(CV$2)+9,0)</f>
        <v>0</v>
      </c>
      <c r="DK652" s="22">
        <f>Target_AM[[#This Row],[PROPORSI]]*VLOOKUP(Target_AM[[#This Row],[NIPNAS]],Target_CC[],COLUMN(CW$2)+9,0)</f>
        <v>0</v>
      </c>
      <c r="DL652" s="22">
        <f>Target_AM[[#This Row],[PROPORSI]]*VLOOKUP(Target_AM[[#This Row],[NIPNAS]],Target_CC[],COLUMN(CX$2)+9,0)</f>
        <v>0</v>
      </c>
      <c r="DM652" s="22">
        <f>Target_AM[[#This Row],[PROPORSI]]*VLOOKUP(Target_AM[[#This Row],[NIPNAS]],Target_CC[],COLUMN(CY$2)+9,0)</f>
        <v>0</v>
      </c>
      <c r="DN652" s="22">
        <f>Target_AM[[#This Row],[PROPORSI]]*VLOOKUP(Target_AM[[#This Row],[NIPNAS]],Target_CC[],COLUMN(CZ$2)+9,0)</f>
        <v>66191581</v>
      </c>
      <c r="DO652" s="22">
        <f>Target_AM[[#This Row],[PROPORSI]]*VLOOKUP(Target_AM[[#This Row],[NIPNAS]],Target_CC[],COLUMN(DA$2)+9,0)</f>
        <v>0</v>
      </c>
      <c r="DP652" s="22">
        <f>Target_AM[[#This Row],[PROPORSI]]*VLOOKUP(Target_AM[[#This Row],[NIPNAS]],Target_CC[],COLUMN(DB$2)+9,0)</f>
        <v>0</v>
      </c>
      <c r="DQ652" s="22">
        <f>Target_AM[[#This Row],[PROPORSI]]*VLOOKUP(Target_AM[[#This Row],[NIPNAS]],Target_CC[],COLUMN(DC$2)+9,0)</f>
        <v>0</v>
      </c>
      <c r="DR652" s="22">
        <f>Target_AM[[#This Row],[PROPORSI]]*VLOOKUP(Target_AM[[#This Row],[NIPNAS]],Target_CC[],COLUMN(DD$2)+9,0)</f>
        <v>0</v>
      </c>
      <c r="DS652" s="22">
        <f>Target_AM[[#This Row],[PROPORSI]]*VLOOKUP(Target_AM[[#This Row],[NIPNAS]],Target_CC[],COLUMN(DE$2)+9,0)</f>
        <v>0</v>
      </c>
      <c r="DT652" s="22">
        <f>Target_AM[[#This Row],[PROPORSI]]*VLOOKUP(Target_AM[[#This Row],[NIPNAS]],Target_CC[],COLUMN(DF$2)+9,0)</f>
        <v>0</v>
      </c>
      <c r="DU652" s="22">
        <f>Target_AM[[#This Row],[PROPORSI]]*VLOOKUP(Target_AM[[#This Row],[NIPNAS]],Target_CC[],COLUMN(DG$2)+9,0)</f>
        <v>0</v>
      </c>
      <c r="DV652" s="22">
        <f>Target_AM[[#This Row],[PROPORSI]]*VLOOKUP(Target_AM[[#This Row],[NIPNAS]],Target_CC[],COLUMN(DH$2)+9,0)</f>
        <v>0</v>
      </c>
      <c r="DW652" s="22">
        <f>Target_AM[[#This Row],[PROPORSI]]*VLOOKUP(Target_AM[[#This Row],[NIPNAS]],Target_CC[],COLUMN(DI$2)+9,0)</f>
        <v>0</v>
      </c>
      <c r="DX652" s="22">
        <f>Target_AM[[#This Row],[PROPORSI]]*VLOOKUP(Target_AM[[#This Row],[NIPNAS]],Target_CC[],COLUMN(DJ$2)+9,0)</f>
        <v>0</v>
      </c>
      <c r="DY652" s="22">
        <f>Target_AM[[#This Row],[PROPORSI]]*VLOOKUP(Target_AM[[#This Row],[NIPNAS]],Target_CC[],COLUMN(DK$2)+9,0)</f>
        <v>0</v>
      </c>
      <c r="DZ652" s="22">
        <f>Target_AM[[#This Row],[PROPORSI]]*VLOOKUP(Target_AM[[#This Row],[NIPNAS]],Target_CC[],COLUMN(DL$2)+9,0)</f>
        <v>0</v>
      </c>
      <c r="EA652" s="22">
        <f>Target_AM[[#This Row],[PROPORSI]]*VLOOKUP(Target_AM[[#This Row],[NIPNAS]],Target_CC[],COLUMN(DM$2)+9,0)</f>
        <v>0</v>
      </c>
    </row>
    <row r="653" spans="2:131" x14ac:dyDescent="0.3">
      <c r="B653">
        <v>950418</v>
      </c>
      <c r="C653" t="s">
        <v>1058</v>
      </c>
      <c r="D653">
        <v>1</v>
      </c>
      <c r="E653" s="8">
        <v>45658</v>
      </c>
      <c r="F653">
        <v>76510262</v>
      </c>
      <c r="G653" t="s">
        <v>179</v>
      </c>
      <c r="J653" t="s">
        <v>1081</v>
      </c>
      <c r="K653" t="s">
        <v>20</v>
      </c>
      <c r="L653" t="s">
        <v>159</v>
      </c>
      <c r="M653" t="s">
        <v>31</v>
      </c>
      <c r="N653" s="23">
        <f>Target_AM[[#This Row],[PROPORSI]]*VLOOKUP(Target_AM[[#This Row],[NIPNAS]],Target_CC[],9,0)</f>
        <v>1117374810.1322892</v>
      </c>
      <c r="O653" s="22">
        <f>Target_AM[[#This Row],[PROPORSI]]*VLOOKUP(Target_AM[[#This Row],[NIPNAS]],Target_CC[],COLUMN(A$2)+9,0)</f>
        <v>283581770.32456332</v>
      </c>
      <c r="P653" s="22">
        <f>Target_AM[[#This Row],[PROPORSI]]*VLOOKUP(Target_AM[[#This Row],[NIPNAS]],Target_CC[],COLUMN(B$2)+9,0)</f>
        <v>347989382.62765813</v>
      </c>
      <c r="Q653" s="22">
        <f>Target_AM[[#This Row],[PROPORSI]]*VLOOKUP(Target_AM[[#This Row],[NIPNAS]],Target_CC[],COLUMN(C$2)+9,0)</f>
        <v>335460579.40733248</v>
      </c>
      <c r="R653" s="22">
        <f>Target_AM[[#This Row],[PROPORSI]]*VLOOKUP(Target_AM[[#This Row],[NIPNAS]],Target_CC[],COLUMN(D$2)+9,0)</f>
        <v>336567520.6921491</v>
      </c>
      <c r="S653" s="22">
        <f>Target_AM[[#This Row],[PROPORSI]]*VLOOKUP(Target_AM[[#This Row],[NIPNAS]],Target_CC[],COLUMN(E$2)+9,0)</f>
        <v>302313121.71079034</v>
      </c>
      <c r="T653" s="22">
        <f>Target_AM[[#This Row],[PROPORSI]]*VLOOKUP(Target_AM[[#This Row],[NIPNAS]],Target_CC[],COLUMN(F$2)+9,0)</f>
        <v>381412312.0193491</v>
      </c>
      <c r="U653" s="22">
        <f>Target_AM[[#This Row],[PROPORSI]]*VLOOKUP(Target_AM[[#This Row],[NIPNAS]],Target_CC[],COLUMN(G$2)+9,0)</f>
        <v>506438878.93958712</v>
      </c>
      <c r="V653" s="22">
        <f>Target_AM[[#This Row],[PROPORSI]]*VLOOKUP(Target_AM[[#This Row],[NIPNAS]],Target_CC[],COLUMN(H$2)+9,0)</f>
        <v>236485480.09238726</v>
      </c>
      <c r="W653" s="22">
        <f>Target_AM[[#This Row],[PROPORSI]]*VLOOKUP(Target_AM[[#This Row],[NIPNAS]],Target_CC[],COLUMN(I$2)+9,0)</f>
        <v>399236579.84837604</v>
      </c>
      <c r="X653" s="22">
        <f>Target_AM[[#This Row],[PROPORSI]]*VLOOKUP(Target_AM[[#This Row],[NIPNAS]],Target_CC[],COLUMN(J$2)+9,0)</f>
        <v>574087948.81652188</v>
      </c>
      <c r="Y653" s="22">
        <f>Target_AM[[#This Row],[PROPORSI]]*VLOOKUP(Target_AM[[#This Row],[NIPNAS]],Target_CC[],COLUMN(K$2)+9,0)</f>
        <v>356104167.96823275</v>
      </c>
      <c r="Z653" s="22">
        <f>Target_AM[[#This Row],[PROPORSI]]*VLOOKUP(Target_AM[[#This Row],[NIPNAS]],Target_CC[],COLUMN(L$2)+9,0)</f>
        <v>481027305.57392561</v>
      </c>
      <c r="AA653" s="22">
        <f>Target_AM[[#This Row],[PROPORSI]]*VLOOKUP(Target_AM[[#This Row],[NIPNAS]],Target_CC[],COLUMN(M$2)+9,0)</f>
        <v>4540705048.0208731</v>
      </c>
      <c r="AB653" s="22">
        <f>Target_AM[[#This Row],[PROPORSI]]*VLOOKUP(Target_AM[[#This Row],[NIPNAS]],Target_CC[],COLUMN(N$2)+9,0)</f>
        <v>3023089.8794459701</v>
      </c>
      <c r="AC653" s="22">
        <f>Target_AM[[#This Row],[PROPORSI]]*VLOOKUP(Target_AM[[#This Row],[NIPNAS]],Target_CC[],COLUMN(O$2)+9,0)</f>
        <v>14516489.392728269</v>
      </c>
      <c r="AD653" s="22">
        <f>Target_AM[[#This Row],[PROPORSI]]*VLOOKUP(Target_AM[[#This Row],[NIPNAS]],Target_CC[],COLUMN(P$2)+9,0)</f>
        <v>12199441.540779352</v>
      </c>
      <c r="AE653" s="22">
        <f>Target_AM[[#This Row],[PROPORSI]]*VLOOKUP(Target_AM[[#This Row],[NIPNAS]],Target_CC[],COLUMN(Q$2)+9,0)</f>
        <v>42551460.339458644</v>
      </c>
      <c r="AF653" s="22">
        <f>Target_AM[[#This Row],[PROPORSI]]*VLOOKUP(Target_AM[[#This Row],[NIPNAS]],Target_CC[],COLUMN(R$2)+9,0)</f>
        <v>33389533.533383906</v>
      </c>
      <c r="AG653" s="22">
        <f>Target_AM[[#This Row],[PROPORSI]]*VLOOKUP(Target_AM[[#This Row],[NIPNAS]],Target_CC[],COLUMN(S$2)+9,0)</f>
        <v>57778153.630890608</v>
      </c>
      <c r="AH653" s="22">
        <f>Target_AM[[#This Row],[PROPORSI]]*VLOOKUP(Target_AM[[#This Row],[NIPNAS]],Target_CC[],COLUMN(T$2)+9,0)</f>
        <v>83988433.469231844</v>
      </c>
      <c r="AI653" s="22">
        <f>Target_AM[[#This Row],[PROPORSI]]*VLOOKUP(Target_AM[[#This Row],[NIPNAS]],Target_CC[],COLUMN(U$2)+9,0)</f>
        <v>41616601.877337813</v>
      </c>
      <c r="AJ653" s="22">
        <f>Target_AM[[#This Row],[PROPORSI]]*VLOOKUP(Target_AM[[#This Row],[NIPNAS]],Target_CC[],COLUMN(V$2)+9,0)</f>
        <v>72944929.054115772</v>
      </c>
      <c r="AK653" s="22">
        <f>Target_AM[[#This Row],[PROPORSI]]*VLOOKUP(Target_AM[[#This Row],[NIPNAS]],Target_CC[],COLUMN(W$2)+9,0)</f>
        <v>66931140.986363173</v>
      </c>
      <c r="AL653" s="22">
        <f>Target_AM[[#This Row],[PROPORSI]]*VLOOKUP(Target_AM[[#This Row],[NIPNAS]],Target_CC[],COLUMN(X$2)+9,0)</f>
        <v>41529708.97757411</v>
      </c>
      <c r="AM653" s="22">
        <f>Target_AM[[#This Row],[PROPORSI]]*VLOOKUP(Target_AM[[#This Row],[NIPNAS]],Target_CC[],COLUMN(Y$2)+9,0)</f>
        <v>64254955.419850111</v>
      </c>
      <c r="AN653" s="22">
        <f>Target_AM[[#This Row],[PROPORSI]]*VLOOKUP(Target_AM[[#This Row],[NIPNAS]],Target_CC[],COLUMN(Z$2)+9,0)</f>
        <v>534723938.10115957</v>
      </c>
      <c r="AO653" s="22">
        <f>Target_AM[[#This Row],[PROPORSI]]*VLOOKUP(Target_AM[[#This Row],[NIPNAS]],Target_CC[],COLUMN(AA$2)+9,0)</f>
        <v>286604860.20400929</v>
      </c>
      <c r="AP653" s="22">
        <f>Target_AM[[#This Row],[PROPORSI]]*VLOOKUP(Target_AM[[#This Row],[NIPNAS]],Target_CC[],COLUMN(AB$2)+9,0)</f>
        <v>362505872.0203864</v>
      </c>
      <c r="AQ653" s="22">
        <f>Target_AM[[#This Row],[PROPORSI]]*VLOOKUP(Target_AM[[#This Row],[NIPNAS]],Target_CC[],COLUMN(AC$2)+9,0)</f>
        <v>347660020.94811183</v>
      </c>
      <c r="AR653" s="22">
        <f>Target_AM[[#This Row],[PROPORSI]]*VLOOKUP(Target_AM[[#This Row],[NIPNAS]],Target_CC[],COLUMN(AD$2)+9,0)</f>
        <v>379118981.03160775</v>
      </c>
      <c r="AS653" s="22">
        <f>Target_AM[[#This Row],[PROPORSI]]*VLOOKUP(Target_AM[[#This Row],[NIPNAS]],Target_CC[],COLUMN(AE$2)+9,0)</f>
        <v>335702655.24417424</v>
      </c>
      <c r="AT653" s="22">
        <f>Target_AM[[#This Row],[PROPORSI]]*VLOOKUP(Target_AM[[#This Row],[NIPNAS]],Target_CC[],COLUMN(AF$2)+9,0)</f>
        <v>439190465.65023971</v>
      </c>
      <c r="AU653" s="22">
        <f>Target_AM[[#This Row],[PROPORSI]]*VLOOKUP(Target_AM[[#This Row],[NIPNAS]],Target_CC[],COLUMN(AG$2)+9,0)</f>
        <v>590427312.40881896</v>
      </c>
      <c r="AV653" s="22">
        <f>Target_AM[[#This Row],[PROPORSI]]*VLOOKUP(Target_AM[[#This Row],[NIPNAS]],Target_CC[],COLUMN(AH$2)+9,0)</f>
        <v>278102081.96972507</v>
      </c>
      <c r="AW653" s="22">
        <f>Target_AM[[#This Row],[PROPORSI]]*VLOOKUP(Target_AM[[#This Row],[NIPNAS]],Target_CC[],COLUMN(AI$2)+9,0)</f>
        <v>472181508.90249181</v>
      </c>
      <c r="AX653" s="22">
        <f>Target_AM[[#This Row],[PROPORSI]]*VLOOKUP(Target_AM[[#This Row],[NIPNAS]],Target_CC[],COLUMN(AJ$2)+9,0)</f>
        <v>641019089.80288506</v>
      </c>
      <c r="AY653" s="22">
        <f>Target_AM[[#This Row],[PROPORSI]]*VLOOKUP(Target_AM[[#This Row],[NIPNAS]],Target_CC[],COLUMN(AK$2)+9,0)</f>
        <v>397633876.94580686</v>
      </c>
      <c r="AZ653" s="22">
        <f>Target_AM[[#This Row],[PROPORSI]]*VLOOKUP(Target_AM[[#This Row],[NIPNAS]],Target_CC[],COLUMN(AL$2)+9,0)</f>
        <v>545282260.99377573</v>
      </c>
      <c r="BA653" s="22">
        <f>Target_AM[[#This Row],[PROPORSI]]*VLOOKUP(Target_AM[[#This Row],[NIPNAS]],Target_CC[],COLUMN(AM$2)+9,0)</f>
        <v>5075428986.1220322</v>
      </c>
      <c r="BB653" s="22">
        <f>Target_AM[[#This Row],[PROPORSI]]*VLOOKUP(Target_AM[[#This Row],[NIPNAS]],Target_CC[],COLUMN(AN$2)+9,0)</f>
        <v>0</v>
      </c>
      <c r="BC653" s="22">
        <f>Target_AM[[#This Row],[PROPORSI]]*VLOOKUP(Target_AM[[#This Row],[NIPNAS]],Target_CC[],COLUMN(AO$2)+9,0)</f>
        <v>0</v>
      </c>
      <c r="BD653" s="22">
        <f>Target_AM[[#This Row],[PROPORSI]]*VLOOKUP(Target_AM[[#This Row],[NIPNAS]],Target_CC[],COLUMN(AP$2)+9,0)</f>
        <v>0</v>
      </c>
      <c r="BE653" s="22">
        <f>Target_AM[[#This Row],[PROPORSI]]*VLOOKUP(Target_AM[[#This Row],[NIPNAS]],Target_CC[],COLUMN(AQ$2)+9,0)</f>
        <v>0</v>
      </c>
      <c r="BF653" s="22">
        <f>Target_AM[[#This Row],[PROPORSI]]*VLOOKUP(Target_AM[[#This Row],[NIPNAS]],Target_CC[],COLUMN(AR$2)+9,0)</f>
        <v>0</v>
      </c>
      <c r="BG653" s="22">
        <f>Target_AM[[#This Row],[PROPORSI]]*VLOOKUP(Target_AM[[#This Row],[NIPNAS]],Target_CC[],COLUMN(AS$2)+9,0)</f>
        <v>0</v>
      </c>
      <c r="BH653" s="22">
        <f>Target_AM[[#This Row],[PROPORSI]]*VLOOKUP(Target_AM[[#This Row],[NIPNAS]],Target_CC[],COLUMN(AT$2)+9,0)</f>
        <v>0</v>
      </c>
      <c r="BI653" s="22">
        <f>Target_AM[[#This Row],[PROPORSI]]*VLOOKUP(Target_AM[[#This Row],[NIPNAS]],Target_CC[],COLUMN(AU$2)+9,0)</f>
        <v>0</v>
      </c>
      <c r="BJ653" s="22">
        <f>Target_AM[[#This Row],[PROPORSI]]*VLOOKUP(Target_AM[[#This Row],[NIPNAS]],Target_CC[],COLUMN(AV$2)+9,0)</f>
        <v>0</v>
      </c>
      <c r="BK653" s="22">
        <f>Target_AM[[#This Row],[PROPORSI]]*VLOOKUP(Target_AM[[#This Row],[NIPNAS]],Target_CC[],COLUMN(AW$2)+9,0)</f>
        <v>0</v>
      </c>
      <c r="BL653" s="22">
        <f>Target_AM[[#This Row],[PROPORSI]]*VLOOKUP(Target_AM[[#This Row],[NIPNAS]],Target_CC[],COLUMN(AX$2)+9,0)</f>
        <v>0</v>
      </c>
      <c r="BM653" s="22">
        <f>Target_AM[[#This Row],[PROPORSI]]*VLOOKUP(Target_AM[[#This Row],[NIPNAS]],Target_CC[],COLUMN(AY$2)+9,0)</f>
        <v>0</v>
      </c>
      <c r="BN653" s="22">
        <f>Target_AM[[#This Row],[PROPORSI]]*VLOOKUP(Target_AM[[#This Row],[NIPNAS]],Target_CC[],COLUMN(AZ$2)+9,0)</f>
        <v>0</v>
      </c>
      <c r="BO653" s="22">
        <f>Target_AM[[#This Row],[PROPORSI]]*VLOOKUP(Target_AM[[#This Row],[NIPNAS]],Target_CC[],COLUMN(BA$2)+9,0)</f>
        <v>378227863</v>
      </c>
      <c r="BP653" s="22">
        <f>Target_AM[[#This Row],[PROPORSI]]*VLOOKUP(Target_AM[[#This Row],[NIPNAS]],Target_CC[],COLUMN(BB$2)+9,0)</f>
        <v>225946205</v>
      </c>
      <c r="BQ653" s="22">
        <f>Target_AM[[#This Row],[PROPORSI]]*VLOOKUP(Target_AM[[#This Row],[NIPNAS]],Target_CC[],COLUMN(BC$2)+9,0)</f>
        <v>302980119</v>
      </c>
      <c r="BR653" s="22">
        <f>Target_AM[[#This Row],[PROPORSI]]*VLOOKUP(Target_AM[[#This Row],[NIPNAS]],Target_CC[],COLUMN(BD$2)+9,0)</f>
        <v>289053607.35000002</v>
      </c>
      <c r="BS653" s="22">
        <f>Target_AM[[#This Row],[PROPORSI]]*VLOOKUP(Target_AM[[#This Row],[NIPNAS]],Target_CC[],COLUMN(BE$2)+9,0)</f>
        <v>289053607.35000002</v>
      </c>
      <c r="BT653" s="22">
        <f>Target_AM[[#This Row],[PROPORSI]]*VLOOKUP(Target_AM[[#This Row],[NIPNAS]],Target_CC[],COLUMN(BF$2)+9,0)</f>
        <v>289053607.35000002</v>
      </c>
      <c r="BU653" s="22">
        <f>Target_AM[[#This Row],[PROPORSI]]*VLOOKUP(Target_AM[[#This Row],[NIPNAS]],Target_CC[],COLUMN(BG$2)+9,0)</f>
        <v>289053607.35000002</v>
      </c>
      <c r="BV653" s="22">
        <f>Target_AM[[#This Row],[PROPORSI]]*VLOOKUP(Target_AM[[#This Row],[NIPNAS]],Target_CC[],COLUMN(BH$2)+9,0)</f>
        <v>289053607.35000002</v>
      </c>
      <c r="BW653" s="22">
        <f>Target_AM[[#This Row],[PROPORSI]]*VLOOKUP(Target_AM[[#This Row],[NIPNAS]],Target_CC[],COLUMN(BI$2)+9,0)</f>
        <v>289053607.35000002</v>
      </c>
      <c r="BX653" s="22">
        <f>Target_AM[[#This Row],[PROPORSI]]*VLOOKUP(Target_AM[[#This Row],[NIPNAS]],Target_CC[],COLUMN(BJ$2)+9,0)</f>
        <v>289053607.35000002</v>
      </c>
      <c r="BY653" s="22">
        <f>Target_AM[[#This Row],[PROPORSI]]*VLOOKUP(Target_AM[[#This Row],[NIPNAS]],Target_CC[],COLUMN(BK$2)+9,0)</f>
        <v>289053607.35000002</v>
      </c>
      <c r="BZ653" s="22">
        <f>Target_AM[[#This Row],[PROPORSI]]*VLOOKUP(Target_AM[[#This Row],[NIPNAS]],Target_CC[],COLUMN(BL$2)+9,0)</f>
        <v>289053607.35000002</v>
      </c>
      <c r="CA653" s="22">
        <f>Target_AM[[#This Row],[PROPORSI]]*VLOOKUP(Target_AM[[#This Row],[NIPNAS]],Target_CC[],COLUMN(BM$2)+9,0)</f>
        <v>3508636653.1499991</v>
      </c>
      <c r="CB653" s="22">
        <f>Target_AM[[#This Row],[PROPORSI]]*VLOOKUP(Target_AM[[#This Row],[NIPNAS]],Target_CC[],COLUMN(BN$2)+9,0)</f>
        <v>353080954</v>
      </c>
      <c r="CC653" s="22">
        <f>Target_AM[[#This Row],[PROPORSI]]*VLOOKUP(Target_AM[[#This Row],[NIPNAS]],Target_CC[],COLUMN(BO$2)+9,0)</f>
        <v>200775875</v>
      </c>
      <c r="CD653" s="22">
        <f>Target_AM[[#This Row],[PROPORSI]]*VLOOKUP(Target_AM[[#This Row],[NIPNAS]],Target_CC[],COLUMN(BP$2)+9,0)</f>
        <v>278530233</v>
      </c>
      <c r="CE653" s="22">
        <f>Target_AM[[#This Row],[PROPORSI]]*VLOOKUP(Target_AM[[#This Row],[NIPNAS]],Target_CC[],COLUMN(BQ$2)+9,0)</f>
        <v>264603721.34999999</v>
      </c>
      <c r="CF653" s="22">
        <f>Target_AM[[#This Row],[PROPORSI]]*VLOOKUP(Target_AM[[#This Row],[NIPNAS]],Target_CC[],COLUMN(BR$2)+9,0)</f>
        <v>264603721.34999999</v>
      </c>
      <c r="CG653" s="22">
        <f>Target_AM[[#This Row],[PROPORSI]]*VLOOKUP(Target_AM[[#This Row],[NIPNAS]],Target_CC[],COLUMN(BS$2)+9,0)</f>
        <v>264603721.34999999</v>
      </c>
      <c r="CH653" s="22">
        <f>Target_AM[[#This Row],[PROPORSI]]*VLOOKUP(Target_AM[[#This Row],[NIPNAS]],Target_CC[],COLUMN(BT$2)+9,0)</f>
        <v>264603721.34999999</v>
      </c>
      <c r="CI653" s="22">
        <f>Target_AM[[#This Row],[PROPORSI]]*VLOOKUP(Target_AM[[#This Row],[NIPNAS]],Target_CC[],COLUMN(BU$2)+9,0)</f>
        <v>264603721.34999999</v>
      </c>
      <c r="CJ653" s="22">
        <f>Target_AM[[#This Row],[PROPORSI]]*VLOOKUP(Target_AM[[#This Row],[NIPNAS]],Target_CC[],COLUMN(BV$2)+9,0)</f>
        <v>264603721.34999999</v>
      </c>
      <c r="CK653" s="22">
        <f>Target_AM[[#This Row],[PROPORSI]]*VLOOKUP(Target_AM[[#This Row],[NIPNAS]],Target_CC[],COLUMN(BW$2)+9,0)</f>
        <v>264603721.34999999</v>
      </c>
      <c r="CL653" s="22">
        <f>Target_AM[[#This Row],[PROPORSI]]*VLOOKUP(Target_AM[[#This Row],[NIPNAS]],Target_CC[],COLUMN(BX$2)+9,0)</f>
        <v>264603721.34999999</v>
      </c>
      <c r="CM653" s="22">
        <f>Target_AM[[#This Row],[PROPORSI]]*VLOOKUP(Target_AM[[#This Row],[NIPNAS]],Target_CC[],COLUMN(BY$2)+9,0)</f>
        <v>264603721.34999999</v>
      </c>
      <c r="CN653" s="22">
        <f>Target_AM[[#This Row],[PROPORSI]]*VLOOKUP(Target_AM[[#This Row],[NIPNAS]],Target_CC[],COLUMN(BZ$2)+9,0)</f>
        <v>3213820554.1499991</v>
      </c>
      <c r="CO653" s="22">
        <f>Target_AM[[#This Row],[PROPORSI]]*VLOOKUP(Target_AM[[#This Row],[NIPNAS]],Target_CC[],COLUMN(CA$2)+9,0)</f>
        <v>25146909</v>
      </c>
      <c r="CP653" s="22">
        <f>Target_AM[[#This Row],[PROPORSI]]*VLOOKUP(Target_AM[[#This Row],[NIPNAS]],Target_CC[],COLUMN(CB$2)+9,0)</f>
        <v>25170330</v>
      </c>
      <c r="CQ653" s="22">
        <f>Target_AM[[#This Row],[PROPORSI]]*VLOOKUP(Target_AM[[#This Row],[NIPNAS]],Target_CC[],COLUMN(CC$2)+9,0)</f>
        <v>24449886</v>
      </c>
      <c r="CR653" s="22">
        <f>Target_AM[[#This Row],[PROPORSI]]*VLOOKUP(Target_AM[[#This Row],[NIPNAS]],Target_CC[],COLUMN(CD$2)+9,0)</f>
        <v>24449886</v>
      </c>
      <c r="CS653" s="22">
        <f>Target_AM[[#This Row],[PROPORSI]]*VLOOKUP(Target_AM[[#This Row],[NIPNAS]],Target_CC[],COLUMN(CE$2)+9,0)</f>
        <v>24449886</v>
      </c>
      <c r="CT653" s="22">
        <f>Target_AM[[#This Row],[PROPORSI]]*VLOOKUP(Target_AM[[#This Row],[NIPNAS]],Target_CC[],COLUMN(CF$2)+9,0)</f>
        <v>24449886</v>
      </c>
      <c r="CU653" s="22">
        <f>Target_AM[[#This Row],[PROPORSI]]*VLOOKUP(Target_AM[[#This Row],[NIPNAS]],Target_CC[],COLUMN(CG$2)+9,0)</f>
        <v>24449886</v>
      </c>
      <c r="CV653" s="22">
        <f>Target_AM[[#This Row],[PROPORSI]]*VLOOKUP(Target_AM[[#This Row],[NIPNAS]],Target_CC[],COLUMN(CH$2)+9,0)</f>
        <v>24449886</v>
      </c>
      <c r="CW653" s="22">
        <f>Target_AM[[#This Row],[PROPORSI]]*VLOOKUP(Target_AM[[#This Row],[NIPNAS]],Target_CC[],COLUMN(CI$2)+9,0)</f>
        <v>24449886</v>
      </c>
      <c r="CX653" s="22">
        <f>Target_AM[[#This Row],[PROPORSI]]*VLOOKUP(Target_AM[[#This Row],[NIPNAS]],Target_CC[],COLUMN(CJ$2)+9,0)</f>
        <v>24449886</v>
      </c>
      <c r="CY653" s="22">
        <f>Target_AM[[#This Row],[PROPORSI]]*VLOOKUP(Target_AM[[#This Row],[NIPNAS]],Target_CC[],COLUMN(CK$2)+9,0)</f>
        <v>24449886</v>
      </c>
      <c r="CZ653" s="22">
        <f>Target_AM[[#This Row],[PROPORSI]]*VLOOKUP(Target_AM[[#This Row],[NIPNAS]],Target_CC[],COLUMN(CL$2)+9,0)</f>
        <v>24449886</v>
      </c>
      <c r="DA653" s="22">
        <f>Target_AM[[#This Row],[PROPORSI]]*VLOOKUP(Target_AM[[#This Row],[NIPNAS]],Target_CC[],COLUMN(CM$2)+9,0)</f>
        <v>294816099</v>
      </c>
      <c r="DB653" s="22">
        <f>Target_AM[[#This Row],[PROPORSI]]*VLOOKUP(Target_AM[[#This Row],[NIPNAS]],Target_CC[],COLUMN(CN$2)+9,0)</f>
        <v>0</v>
      </c>
      <c r="DC653" s="22">
        <f>Target_AM[[#This Row],[PROPORSI]]*VLOOKUP(Target_AM[[#This Row],[NIPNAS]],Target_CC[],COLUMN(CO$2)+9,0)</f>
        <v>0</v>
      </c>
      <c r="DD653" s="22">
        <f>Target_AM[[#This Row],[PROPORSI]]*VLOOKUP(Target_AM[[#This Row],[NIPNAS]],Target_CC[],COLUMN(CP$2)+9,0)</f>
        <v>0</v>
      </c>
      <c r="DE653" s="22">
        <f>Target_AM[[#This Row],[PROPORSI]]*VLOOKUP(Target_AM[[#This Row],[NIPNAS]],Target_CC[],COLUMN(CQ$2)+9,0)</f>
        <v>0</v>
      </c>
      <c r="DF653" s="22">
        <f>Target_AM[[#This Row],[PROPORSI]]*VLOOKUP(Target_AM[[#This Row],[NIPNAS]],Target_CC[],COLUMN(CR$2)+9,0)</f>
        <v>0</v>
      </c>
      <c r="DG653" s="22">
        <f>Target_AM[[#This Row],[PROPORSI]]*VLOOKUP(Target_AM[[#This Row],[NIPNAS]],Target_CC[],COLUMN(CS$2)+9,0)</f>
        <v>0</v>
      </c>
      <c r="DH653" s="22">
        <f>Target_AM[[#This Row],[PROPORSI]]*VLOOKUP(Target_AM[[#This Row],[NIPNAS]],Target_CC[],COLUMN(CT$2)+9,0)</f>
        <v>0</v>
      </c>
      <c r="DI653" s="22">
        <f>Target_AM[[#This Row],[PROPORSI]]*VLOOKUP(Target_AM[[#This Row],[NIPNAS]],Target_CC[],COLUMN(CU$2)+9,0)</f>
        <v>0</v>
      </c>
      <c r="DJ653" s="22">
        <f>Target_AM[[#This Row],[PROPORSI]]*VLOOKUP(Target_AM[[#This Row],[NIPNAS]],Target_CC[],COLUMN(CV$2)+9,0)</f>
        <v>0</v>
      </c>
      <c r="DK653" s="22">
        <f>Target_AM[[#This Row],[PROPORSI]]*VLOOKUP(Target_AM[[#This Row],[NIPNAS]],Target_CC[],COLUMN(CW$2)+9,0)</f>
        <v>0</v>
      </c>
      <c r="DL653" s="22">
        <f>Target_AM[[#This Row],[PROPORSI]]*VLOOKUP(Target_AM[[#This Row],[NIPNAS]],Target_CC[],COLUMN(CX$2)+9,0)</f>
        <v>0</v>
      </c>
      <c r="DM653" s="22">
        <f>Target_AM[[#This Row],[PROPORSI]]*VLOOKUP(Target_AM[[#This Row],[NIPNAS]],Target_CC[],COLUMN(CY$2)+9,0)</f>
        <v>0</v>
      </c>
      <c r="DN653" s="22">
        <f>Target_AM[[#This Row],[PROPORSI]]*VLOOKUP(Target_AM[[#This Row],[NIPNAS]],Target_CC[],COLUMN(CZ$2)+9,0)</f>
        <v>0</v>
      </c>
      <c r="DO653" s="22">
        <f>Target_AM[[#This Row],[PROPORSI]]*VLOOKUP(Target_AM[[#This Row],[NIPNAS]],Target_CC[],COLUMN(DA$2)+9,0)</f>
        <v>0</v>
      </c>
      <c r="DP653" s="22">
        <f>Target_AM[[#This Row],[PROPORSI]]*VLOOKUP(Target_AM[[#This Row],[NIPNAS]],Target_CC[],COLUMN(DB$2)+9,0)</f>
        <v>0</v>
      </c>
      <c r="DQ653" s="22">
        <f>Target_AM[[#This Row],[PROPORSI]]*VLOOKUP(Target_AM[[#This Row],[NIPNAS]],Target_CC[],COLUMN(DC$2)+9,0)</f>
        <v>0</v>
      </c>
      <c r="DR653" s="22">
        <f>Target_AM[[#This Row],[PROPORSI]]*VLOOKUP(Target_AM[[#This Row],[NIPNAS]],Target_CC[],COLUMN(DD$2)+9,0)</f>
        <v>0</v>
      </c>
      <c r="DS653" s="22">
        <f>Target_AM[[#This Row],[PROPORSI]]*VLOOKUP(Target_AM[[#This Row],[NIPNAS]],Target_CC[],COLUMN(DE$2)+9,0)</f>
        <v>0</v>
      </c>
      <c r="DT653" s="22">
        <f>Target_AM[[#This Row],[PROPORSI]]*VLOOKUP(Target_AM[[#This Row],[NIPNAS]],Target_CC[],COLUMN(DF$2)+9,0)</f>
        <v>0</v>
      </c>
      <c r="DU653" s="22">
        <f>Target_AM[[#This Row],[PROPORSI]]*VLOOKUP(Target_AM[[#This Row],[NIPNAS]],Target_CC[],COLUMN(DG$2)+9,0)</f>
        <v>0</v>
      </c>
      <c r="DV653" s="22">
        <f>Target_AM[[#This Row],[PROPORSI]]*VLOOKUP(Target_AM[[#This Row],[NIPNAS]],Target_CC[],COLUMN(DH$2)+9,0)</f>
        <v>0</v>
      </c>
      <c r="DW653" s="22">
        <f>Target_AM[[#This Row],[PROPORSI]]*VLOOKUP(Target_AM[[#This Row],[NIPNAS]],Target_CC[],COLUMN(DI$2)+9,0)</f>
        <v>0</v>
      </c>
      <c r="DX653" s="22">
        <f>Target_AM[[#This Row],[PROPORSI]]*VLOOKUP(Target_AM[[#This Row],[NIPNAS]],Target_CC[],COLUMN(DJ$2)+9,0)</f>
        <v>0</v>
      </c>
      <c r="DY653" s="22">
        <f>Target_AM[[#This Row],[PROPORSI]]*VLOOKUP(Target_AM[[#This Row],[NIPNAS]],Target_CC[],COLUMN(DK$2)+9,0)</f>
        <v>0</v>
      </c>
      <c r="DZ653" s="22">
        <f>Target_AM[[#This Row],[PROPORSI]]*VLOOKUP(Target_AM[[#This Row],[NIPNAS]],Target_CC[],COLUMN(DL$2)+9,0)</f>
        <v>0</v>
      </c>
      <c r="EA653" s="22">
        <f>Target_AM[[#This Row],[PROPORSI]]*VLOOKUP(Target_AM[[#This Row],[NIPNAS]],Target_CC[],COLUMN(DM$2)+9,0)</f>
        <v>0</v>
      </c>
    </row>
    <row r="654" spans="2:131" x14ac:dyDescent="0.3">
      <c r="B654">
        <v>960202</v>
      </c>
      <c r="C654" t="s">
        <v>1070</v>
      </c>
      <c r="D654">
        <v>1</v>
      </c>
      <c r="E654" s="8">
        <v>45658</v>
      </c>
      <c r="F654">
        <v>76510263</v>
      </c>
      <c r="G654" t="s">
        <v>182</v>
      </c>
      <c r="J654" t="s">
        <v>1081</v>
      </c>
      <c r="K654" t="s">
        <v>20</v>
      </c>
      <c r="L654" t="s">
        <v>159</v>
      </c>
      <c r="M654" t="s">
        <v>31</v>
      </c>
      <c r="N654" s="23">
        <f>Target_AM[[#This Row],[PROPORSI]]*VLOOKUP(Target_AM[[#This Row],[NIPNAS]],Target_CC[],9,0)</f>
        <v>5743961157.542675</v>
      </c>
      <c r="O654" s="22">
        <f>Target_AM[[#This Row],[PROPORSI]]*VLOOKUP(Target_AM[[#This Row],[NIPNAS]],Target_CC[],COLUMN(A$2)+9,0)</f>
        <v>166936891.47042662</v>
      </c>
      <c r="P654" s="22">
        <f>Target_AM[[#This Row],[PROPORSI]]*VLOOKUP(Target_AM[[#This Row],[NIPNAS]],Target_CC[],COLUMN(B$2)+9,0)</f>
        <v>169040611.43044847</v>
      </c>
      <c r="Q654" s="22">
        <f>Target_AM[[#This Row],[PROPORSI]]*VLOOKUP(Target_AM[[#This Row],[NIPNAS]],Target_CC[],COLUMN(C$2)+9,0)</f>
        <v>779000087.23773825</v>
      </c>
      <c r="R654" s="22">
        <f>Target_AM[[#This Row],[PROPORSI]]*VLOOKUP(Target_AM[[#This Row],[NIPNAS]],Target_CC[],COLUMN(D$2)+9,0)</f>
        <v>378152737.7049194</v>
      </c>
      <c r="S654" s="22">
        <f>Target_AM[[#This Row],[PROPORSI]]*VLOOKUP(Target_AM[[#This Row],[NIPNAS]],Target_CC[],COLUMN(E$2)+9,0)</f>
        <v>909502905.83707631</v>
      </c>
      <c r="T654" s="22">
        <f>Target_AM[[#This Row],[PROPORSI]]*VLOOKUP(Target_AM[[#This Row],[NIPNAS]],Target_CC[],COLUMN(F$2)+9,0)</f>
        <v>365739041.95316404</v>
      </c>
      <c r="U654" s="22">
        <f>Target_AM[[#This Row],[PROPORSI]]*VLOOKUP(Target_AM[[#This Row],[NIPNAS]],Target_CC[],COLUMN(G$2)+9,0)</f>
        <v>192172717.31229994</v>
      </c>
      <c r="V654" s="22">
        <f>Target_AM[[#This Row],[PROPORSI]]*VLOOKUP(Target_AM[[#This Row],[NIPNAS]],Target_CC[],COLUMN(H$2)+9,0)</f>
        <v>661779841.78019452</v>
      </c>
      <c r="W654" s="22">
        <f>Target_AM[[#This Row],[PROPORSI]]*VLOOKUP(Target_AM[[#This Row],[NIPNAS]],Target_CC[],COLUMN(I$2)+9,0)</f>
        <v>144461056.65467855</v>
      </c>
      <c r="X654" s="22">
        <f>Target_AM[[#This Row],[PROPORSI]]*VLOOKUP(Target_AM[[#This Row],[NIPNAS]],Target_CC[],COLUMN(J$2)+9,0)</f>
        <v>266091298.44914812</v>
      </c>
      <c r="Y654" s="22">
        <f>Target_AM[[#This Row],[PROPORSI]]*VLOOKUP(Target_AM[[#This Row],[NIPNAS]],Target_CC[],COLUMN(K$2)+9,0)</f>
        <v>829179920.11750746</v>
      </c>
      <c r="Z654" s="22">
        <f>Target_AM[[#This Row],[PROPORSI]]*VLOOKUP(Target_AM[[#This Row],[NIPNAS]],Target_CC[],COLUMN(L$2)+9,0)</f>
        <v>178949194.15610662</v>
      </c>
      <c r="AA654" s="22">
        <f>Target_AM[[#This Row],[PROPORSI]]*VLOOKUP(Target_AM[[#This Row],[NIPNAS]],Target_CC[],COLUMN(M$2)+9,0)</f>
        <v>5041006304.1037083</v>
      </c>
      <c r="AB654" s="22">
        <f>Target_AM[[#This Row],[PROPORSI]]*VLOOKUP(Target_AM[[#This Row],[NIPNAS]],Target_CC[],COLUMN(N$2)+9,0)</f>
        <v>1779610.9620615244</v>
      </c>
      <c r="AC654" s="22">
        <f>Target_AM[[#This Row],[PROPORSI]]*VLOOKUP(Target_AM[[#This Row],[NIPNAS]],Target_CC[],COLUMN(O$2)+9,0)</f>
        <v>7051583.6553438902</v>
      </c>
      <c r="AD654" s="22">
        <f>Target_AM[[#This Row],[PROPORSI]]*VLOOKUP(Target_AM[[#This Row],[NIPNAS]],Target_CC[],COLUMN(P$2)+9,0)</f>
        <v>28329307.846867442</v>
      </c>
      <c r="AE654" s="22">
        <f>Target_AM[[#This Row],[PROPORSI]]*VLOOKUP(Target_AM[[#This Row],[NIPNAS]],Target_CC[],COLUMN(Q$2)+9,0)</f>
        <v>47808984.026793897</v>
      </c>
      <c r="AF654" s="22">
        <f>Target_AM[[#This Row],[PROPORSI]]*VLOOKUP(Target_AM[[#This Row],[NIPNAS]],Target_CC[],COLUMN(R$2)+9,0)</f>
        <v>100451735.60877967</v>
      </c>
      <c r="AG654" s="22">
        <f>Target_AM[[#This Row],[PROPORSI]]*VLOOKUP(Target_AM[[#This Row],[NIPNAS]],Target_CC[],COLUMN(S$2)+9,0)</f>
        <v>55403892.031971514</v>
      </c>
      <c r="AH654" s="22">
        <f>Target_AM[[#This Row],[PROPORSI]]*VLOOKUP(Target_AM[[#This Row],[NIPNAS]],Target_CC[],COLUMN(T$2)+9,0)</f>
        <v>31870154.827727944</v>
      </c>
      <c r="AI654" s="22">
        <f>Target_AM[[#This Row],[PROPORSI]]*VLOOKUP(Target_AM[[#This Row],[NIPNAS]],Target_CC[],COLUMN(U$2)+9,0)</f>
        <v>116459700.59157348</v>
      </c>
      <c r="AJ654" s="22">
        <f>Target_AM[[#This Row],[PROPORSI]]*VLOOKUP(Target_AM[[#This Row],[NIPNAS]],Target_CC[],COLUMN(V$2)+9,0)</f>
        <v>26394629.30165416</v>
      </c>
      <c r="AK654" s="22">
        <f>Target_AM[[#This Row],[PROPORSI]]*VLOOKUP(Target_AM[[#This Row],[NIPNAS]],Target_CC[],COLUMN(W$2)+9,0)</f>
        <v>31022762.711635232</v>
      </c>
      <c r="AL654" s="22">
        <f>Target_AM[[#This Row],[PROPORSI]]*VLOOKUP(Target_AM[[#This Row],[NIPNAS]],Target_CC[],COLUMN(X$2)+9,0)</f>
        <v>96700920.320596099</v>
      </c>
      <c r="AM654" s="22">
        <f>Target_AM[[#This Row],[PROPORSI]]*VLOOKUP(Target_AM[[#This Row],[NIPNAS]],Target_CC[],COLUMN(Y$2)+9,0)</f>
        <v>23903783.339699864</v>
      </c>
      <c r="AN654" s="22">
        <f>Target_AM[[#This Row],[PROPORSI]]*VLOOKUP(Target_AM[[#This Row],[NIPNAS]],Target_CC[],COLUMN(Z$2)+9,0)</f>
        <v>567177065.22470462</v>
      </c>
      <c r="AO654" s="22">
        <f>Target_AM[[#This Row],[PROPORSI]]*VLOOKUP(Target_AM[[#This Row],[NIPNAS]],Target_CC[],COLUMN(AA$2)+9,0)</f>
        <v>168716502.43248814</v>
      </c>
      <c r="AP654" s="22">
        <f>Target_AM[[#This Row],[PROPORSI]]*VLOOKUP(Target_AM[[#This Row],[NIPNAS]],Target_CC[],COLUMN(AB$2)+9,0)</f>
        <v>176092195.08579236</v>
      </c>
      <c r="AQ654" s="22">
        <f>Target_AM[[#This Row],[PROPORSI]]*VLOOKUP(Target_AM[[#This Row],[NIPNAS]],Target_CC[],COLUMN(AC$2)+9,0)</f>
        <v>807329395.08460569</v>
      </c>
      <c r="AR654" s="22">
        <f>Target_AM[[#This Row],[PROPORSI]]*VLOOKUP(Target_AM[[#This Row],[NIPNAS]],Target_CC[],COLUMN(AD$2)+9,0)</f>
        <v>425961721.73171329</v>
      </c>
      <c r="AS654" s="22">
        <f>Target_AM[[#This Row],[PROPORSI]]*VLOOKUP(Target_AM[[#This Row],[NIPNAS]],Target_CC[],COLUMN(AE$2)+9,0)</f>
        <v>1009954641.445856</v>
      </c>
      <c r="AT654" s="22">
        <f>Target_AM[[#This Row],[PROPORSI]]*VLOOKUP(Target_AM[[#This Row],[NIPNAS]],Target_CC[],COLUMN(AF$2)+9,0)</f>
        <v>421142933.98513556</v>
      </c>
      <c r="AU654" s="22">
        <f>Target_AM[[#This Row],[PROPORSI]]*VLOOKUP(Target_AM[[#This Row],[NIPNAS]],Target_CC[],COLUMN(AG$2)+9,0)</f>
        <v>224042872.14002788</v>
      </c>
      <c r="AV654" s="22">
        <f>Target_AM[[#This Row],[PROPORSI]]*VLOOKUP(Target_AM[[#This Row],[NIPNAS]],Target_CC[],COLUMN(AH$2)+9,0)</f>
        <v>778239542.371768</v>
      </c>
      <c r="AW654" s="22">
        <f>Target_AM[[#This Row],[PROPORSI]]*VLOOKUP(Target_AM[[#This Row],[NIPNAS]],Target_CC[],COLUMN(AI$2)+9,0)</f>
        <v>170855685.95633271</v>
      </c>
      <c r="AX654" s="22">
        <f>Target_AM[[#This Row],[PROPORSI]]*VLOOKUP(Target_AM[[#This Row],[NIPNAS]],Target_CC[],COLUMN(AJ$2)+9,0)</f>
        <v>297114061.16078335</v>
      </c>
      <c r="AY654" s="22">
        <f>Target_AM[[#This Row],[PROPORSI]]*VLOOKUP(Target_AM[[#This Row],[NIPNAS]],Target_CC[],COLUMN(AK$2)+9,0)</f>
        <v>925880840.43810356</v>
      </c>
      <c r="AZ654" s="22">
        <f>Target_AM[[#This Row],[PROPORSI]]*VLOOKUP(Target_AM[[#This Row],[NIPNAS]],Target_CC[],COLUMN(AL$2)+9,0)</f>
        <v>202852977.49580649</v>
      </c>
      <c r="BA654" s="22">
        <f>Target_AM[[#This Row],[PROPORSI]]*VLOOKUP(Target_AM[[#This Row],[NIPNAS]],Target_CC[],COLUMN(AM$2)+9,0)</f>
        <v>5608183369.328414</v>
      </c>
      <c r="BB654" s="22">
        <f>Target_AM[[#This Row],[PROPORSI]]*VLOOKUP(Target_AM[[#This Row],[NIPNAS]],Target_CC[],COLUMN(AN$2)+9,0)</f>
        <v>0</v>
      </c>
      <c r="BC654" s="22">
        <f>Target_AM[[#This Row],[PROPORSI]]*VLOOKUP(Target_AM[[#This Row],[NIPNAS]],Target_CC[],COLUMN(AO$2)+9,0)</f>
        <v>0</v>
      </c>
      <c r="BD654" s="22">
        <f>Target_AM[[#This Row],[PROPORSI]]*VLOOKUP(Target_AM[[#This Row],[NIPNAS]],Target_CC[],COLUMN(AP$2)+9,0)</f>
        <v>0</v>
      </c>
      <c r="BE654" s="22">
        <f>Target_AM[[#This Row],[PROPORSI]]*VLOOKUP(Target_AM[[#This Row],[NIPNAS]],Target_CC[],COLUMN(AQ$2)+9,0)</f>
        <v>0</v>
      </c>
      <c r="BF654" s="22">
        <f>Target_AM[[#This Row],[PROPORSI]]*VLOOKUP(Target_AM[[#This Row],[NIPNAS]],Target_CC[],COLUMN(AR$2)+9,0)</f>
        <v>0</v>
      </c>
      <c r="BG654" s="22">
        <f>Target_AM[[#This Row],[PROPORSI]]*VLOOKUP(Target_AM[[#This Row],[NIPNAS]],Target_CC[],COLUMN(AS$2)+9,0)</f>
        <v>0</v>
      </c>
      <c r="BH654" s="22">
        <f>Target_AM[[#This Row],[PROPORSI]]*VLOOKUP(Target_AM[[#This Row],[NIPNAS]],Target_CC[],COLUMN(AT$2)+9,0)</f>
        <v>0</v>
      </c>
      <c r="BI654" s="22">
        <f>Target_AM[[#This Row],[PROPORSI]]*VLOOKUP(Target_AM[[#This Row],[NIPNAS]],Target_CC[],COLUMN(AU$2)+9,0)</f>
        <v>0</v>
      </c>
      <c r="BJ654" s="22">
        <f>Target_AM[[#This Row],[PROPORSI]]*VLOOKUP(Target_AM[[#This Row],[NIPNAS]],Target_CC[],COLUMN(AV$2)+9,0)</f>
        <v>0</v>
      </c>
      <c r="BK654" s="22">
        <f>Target_AM[[#This Row],[PROPORSI]]*VLOOKUP(Target_AM[[#This Row],[NIPNAS]],Target_CC[],COLUMN(AW$2)+9,0)</f>
        <v>0</v>
      </c>
      <c r="BL654" s="22">
        <f>Target_AM[[#This Row],[PROPORSI]]*VLOOKUP(Target_AM[[#This Row],[NIPNAS]],Target_CC[],COLUMN(AX$2)+9,0)</f>
        <v>0</v>
      </c>
      <c r="BM654" s="22">
        <f>Target_AM[[#This Row],[PROPORSI]]*VLOOKUP(Target_AM[[#This Row],[NIPNAS]],Target_CC[],COLUMN(AY$2)+9,0)</f>
        <v>0</v>
      </c>
      <c r="BN654" s="22">
        <f>Target_AM[[#This Row],[PROPORSI]]*VLOOKUP(Target_AM[[#This Row],[NIPNAS]],Target_CC[],COLUMN(AZ$2)+9,0)</f>
        <v>0</v>
      </c>
      <c r="BO654" s="22">
        <f>Target_AM[[#This Row],[PROPORSI]]*VLOOKUP(Target_AM[[#This Row],[NIPNAS]],Target_CC[],COLUMN(BA$2)+9,0)</f>
        <v>135469514</v>
      </c>
      <c r="BP654" s="22">
        <f>Target_AM[[#This Row],[PROPORSI]]*VLOOKUP(Target_AM[[#This Row],[NIPNAS]],Target_CC[],COLUMN(BB$2)+9,0)</f>
        <v>133624216</v>
      </c>
      <c r="BQ654" s="22">
        <f>Target_AM[[#This Row],[PROPORSI]]*VLOOKUP(Target_AM[[#This Row],[NIPNAS]],Target_CC[],COLUMN(BC$2)+9,0)</f>
        <v>140617977</v>
      </c>
      <c r="BR654" s="22">
        <f>Target_AM[[#This Row],[PROPORSI]]*VLOOKUP(Target_AM[[#This Row],[NIPNAS]],Target_CC[],COLUMN(BD$2)+9,0)</f>
        <v>138312418.25</v>
      </c>
      <c r="BS654" s="22">
        <f>Target_AM[[#This Row],[PROPORSI]]*VLOOKUP(Target_AM[[#This Row],[NIPNAS]],Target_CC[],COLUMN(BE$2)+9,0)</f>
        <v>138312418.25</v>
      </c>
      <c r="BT654" s="22">
        <f>Target_AM[[#This Row],[PROPORSI]]*VLOOKUP(Target_AM[[#This Row],[NIPNAS]],Target_CC[],COLUMN(BF$2)+9,0)</f>
        <v>138312418.25</v>
      </c>
      <c r="BU654" s="22">
        <f>Target_AM[[#This Row],[PROPORSI]]*VLOOKUP(Target_AM[[#This Row],[NIPNAS]],Target_CC[],COLUMN(BG$2)+9,0)</f>
        <v>138312418.25</v>
      </c>
      <c r="BV654" s="22">
        <f>Target_AM[[#This Row],[PROPORSI]]*VLOOKUP(Target_AM[[#This Row],[NIPNAS]],Target_CC[],COLUMN(BH$2)+9,0)</f>
        <v>138312418.25</v>
      </c>
      <c r="BW654" s="22">
        <f>Target_AM[[#This Row],[PROPORSI]]*VLOOKUP(Target_AM[[#This Row],[NIPNAS]],Target_CC[],COLUMN(BI$2)+9,0)</f>
        <v>138312418.25</v>
      </c>
      <c r="BX654" s="22">
        <f>Target_AM[[#This Row],[PROPORSI]]*VLOOKUP(Target_AM[[#This Row],[NIPNAS]],Target_CC[],COLUMN(BJ$2)+9,0)</f>
        <v>138312418.25</v>
      </c>
      <c r="BY654" s="22">
        <f>Target_AM[[#This Row],[PROPORSI]]*VLOOKUP(Target_AM[[#This Row],[NIPNAS]],Target_CC[],COLUMN(BK$2)+9,0)</f>
        <v>138312418.25</v>
      </c>
      <c r="BZ654" s="22">
        <f>Target_AM[[#This Row],[PROPORSI]]*VLOOKUP(Target_AM[[#This Row],[NIPNAS]],Target_CC[],COLUMN(BL$2)+9,0)</f>
        <v>138312418.25</v>
      </c>
      <c r="CA654" s="22">
        <f>Target_AM[[#This Row],[PROPORSI]]*VLOOKUP(Target_AM[[#This Row],[NIPNAS]],Target_CC[],COLUMN(BM$2)+9,0)</f>
        <v>1654523471.25</v>
      </c>
      <c r="CB654" s="22">
        <f>Target_AM[[#This Row],[PROPORSI]]*VLOOKUP(Target_AM[[#This Row],[NIPNAS]],Target_CC[],COLUMN(BN$2)+9,0)</f>
        <v>38003066</v>
      </c>
      <c r="CC654" s="22">
        <f>Target_AM[[#This Row],[PROPORSI]]*VLOOKUP(Target_AM[[#This Row],[NIPNAS]],Target_CC[],COLUMN(BO$2)+9,0)</f>
        <v>38003066</v>
      </c>
      <c r="CD654" s="22">
        <f>Target_AM[[#This Row],[PROPORSI]]*VLOOKUP(Target_AM[[#This Row],[NIPNAS]],Target_CC[],COLUMN(BP$2)+9,0)</f>
        <v>46111175</v>
      </c>
      <c r="CE654" s="22">
        <f>Target_AM[[#This Row],[PROPORSI]]*VLOOKUP(Target_AM[[#This Row],[NIPNAS]],Target_CC[],COLUMN(BQ$2)+9,0)</f>
        <v>43805616.25</v>
      </c>
      <c r="CF654" s="22">
        <f>Target_AM[[#This Row],[PROPORSI]]*VLOOKUP(Target_AM[[#This Row],[NIPNAS]],Target_CC[],COLUMN(BR$2)+9,0)</f>
        <v>43805616.25</v>
      </c>
      <c r="CG654" s="22">
        <f>Target_AM[[#This Row],[PROPORSI]]*VLOOKUP(Target_AM[[#This Row],[NIPNAS]],Target_CC[],COLUMN(BS$2)+9,0)</f>
        <v>43805616.25</v>
      </c>
      <c r="CH654" s="22">
        <f>Target_AM[[#This Row],[PROPORSI]]*VLOOKUP(Target_AM[[#This Row],[NIPNAS]],Target_CC[],COLUMN(BT$2)+9,0)</f>
        <v>43805616.25</v>
      </c>
      <c r="CI654" s="22">
        <f>Target_AM[[#This Row],[PROPORSI]]*VLOOKUP(Target_AM[[#This Row],[NIPNAS]],Target_CC[],COLUMN(BU$2)+9,0)</f>
        <v>43805616.25</v>
      </c>
      <c r="CJ654" s="22">
        <f>Target_AM[[#This Row],[PROPORSI]]*VLOOKUP(Target_AM[[#This Row],[NIPNAS]],Target_CC[],COLUMN(BV$2)+9,0)</f>
        <v>43805616.25</v>
      </c>
      <c r="CK654" s="22">
        <f>Target_AM[[#This Row],[PROPORSI]]*VLOOKUP(Target_AM[[#This Row],[NIPNAS]],Target_CC[],COLUMN(BW$2)+9,0)</f>
        <v>43805616.25</v>
      </c>
      <c r="CL654" s="22">
        <f>Target_AM[[#This Row],[PROPORSI]]*VLOOKUP(Target_AM[[#This Row],[NIPNAS]],Target_CC[],COLUMN(BX$2)+9,0)</f>
        <v>43805616.25</v>
      </c>
      <c r="CM654" s="22">
        <f>Target_AM[[#This Row],[PROPORSI]]*VLOOKUP(Target_AM[[#This Row],[NIPNAS]],Target_CC[],COLUMN(BY$2)+9,0)</f>
        <v>43805616.25</v>
      </c>
      <c r="CN654" s="22">
        <f>Target_AM[[#This Row],[PROPORSI]]*VLOOKUP(Target_AM[[#This Row],[NIPNAS]],Target_CC[],COLUMN(BZ$2)+9,0)</f>
        <v>516367853.25</v>
      </c>
      <c r="CO654" s="22">
        <f>Target_AM[[#This Row],[PROPORSI]]*VLOOKUP(Target_AM[[#This Row],[NIPNAS]],Target_CC[],COLUMN(CA$2)+9,0)</f>
        <v>97466448</v>
      </c>
      <c r="CP654" s="22">
        <f>Target_AM[[#This Row],[PROPORSI]]*VLOOKUP(Target_AM[[#This Row],[NIPNAS]],Target_CC[],COLUMN(CB$2)+9,0)</f>
        <v>95621150</v>
      </c>
      <c r="CQ654" s="22">
        <f>Target_AM[[#This Row],[PROPORSI]]*VLOOKUP(Target_AM[[#This Row],[NIPNAS]],Target_CC[],COLUMN(CC$2)+9,0)</f>
        <v>94506802</v>
      </c>
      <c r="CR654" s="22">
        <f>Target_AM[[#This Row],[PROPORSI]]*VLOOKUP(Target_AM[[#This Row],[NIPNAS]],Target_CC[],COLUMN(CD$2)+9,0)</f>
        <v>94506802</v>
      </c>
      <c r="CS654" s="22">
        <f>Target_AM[[#This Row],[PROPORSI]]*VLOOKUP(Target_AM[[#This Row],[NIPNAS]],Target_CC[],COLUMN(CE$2)+9,0)</f>
        <v>94506802</v>
      </c>
      <c r="CT654" s="22">
        <f>Target_AM[[#This Row],[PROPORSI]]*VLOOKUP(Target_AM[[#This Row],[NIPNAS]],Target_CC[],COLUMN(CF$2)+9,0)</f>
        <v>94506802</v>
      </c>
      <c r="CU654" s="22">
        <f>Target_AM[[#This Row],[PROPORSI]]*VLOOKUP(Target_AM[[#This Row],[NIPNAS]],Target_CC[],COLUMN(CG$2)+9,0)</f>
        <v>94506802</v>
      </c>
      <c r="CV654" s="22">
        <f>Target_AM[[#This Row],[PROPORSI]]*VLOOKUP(Target_AM[[#This Row],[NIPNAS]],Target_CC[],COLUMN(CH$2)+9,0)</f>
        <v>94506802</v>
      </c>
      <c r="CW654" s="22">
        <f>Target_AM[[#This Row],[PROPORSI]]*VLOOKUP(Target_AM[[#This Row],[NIPNAS]],Target_CC[],COLUMN(CI$2)+9,0)</f>
        <v>94506802</v>
      </c>
      <c r="CX654" s="22">
        <f>Target_AM[[#This Row],[PROPORSI]]*VLOOKUP(Target_AM[[#This Row],[NIPNAS]],Target_CC[],COLUMN(CJ$2)+9,0)</f>
        <v>94506802</v>
      </c>
      <c r="CY654" s="22">
        <f>Target_AM[[#This Row],[PROPORSI]]*VLOOKUP(Target_AM[[#This Row],[NIPNAS]],Target_CC[],COLUMN(CK$2)+9,0)</f>
        <v>94506802</v>
      </c>
      <c r="CZ654" s="22">
        <f>Target_AM[[#This Row],[PROPORSI]]*VLOOKUP(Target_AM[[#This Row],[NIPNAS]],Target_CC[],COLUMN(CL$2)+9,0)</f>
        <v>94506802</v>
      </c>
      <c r="DA654" s="22">
        <f>Target_AM[[#This Row],[PROPORSI]]*VLOOKUP(Target_AM[[#This Row],[NIPNAS]],Target_CC[],COLUMN(CM$2)+9,0)</f>
        <v>1138155618</v>
      </c>
      <c r="DB654" s="22">
        <f>Target_AM[[#This Row],[PROPORSI]]*VLOOKUP(Target_AM[[#This Row],[NIPNAS]],Target_CC[],COLUMN(CN$2)+9,0)</f>
        <v>0</v>
      </c>
      <c r="DC654" s="22">
        <f>Target_AM[[#This Row],[PROPORSI]]*VLOOKUP(Target_AM[[#This Row],[NIPNAS]],Target_CC[],COLUMN(CO$2)+9,0)</f>
        <v>0</v>
      </c>
      <c r="DD654" s="22">
        <f>Target_AM[[#This Row],[PROPORSI]]*VLOOKUP(Target_AM[[#This Row],[NIPNAS]],Target_CC[],COLUMN(CP$2)+9,0)</f>
        <v>8108109</v>
      </c>
      <c r="DE654" s="22">
        <f>Target_AM[[#This Row],[PROPORSI]]*VLOOKUP(Target_AM[[#This Row],[NIPNAS]],Target_CC[],COLUMN(CQ$2)+9,0)</f>
        <v>0</v>
      </c>
      <c r="DF654" s="22">
        <f>Target_AM[[#This Row],[PROPORSI]]*VLOOKUP(Target_AM[[#This Row],[NIPNAS]],Target_CC[],COLUMN(CR$2)+9,0)</f>
        <v>0</v>
      </c>
      <c r="DG654" s="22">
        <f>Target_AM[[#This Row],[PROPORSI]]*VLOOKUP(Target_AM[[#This Row],[NIPNAS]],Target_CC[],COLUMN(CS$2)+9,0)</f>
        <v>0</v>
      </c>
      <c r="DH654" s="22">
        <f>Target_AM[[#This Row],[PROPORSI]]*VLOOKUP(Target_AM[[#This Row],[NIPNAS]],Target_CC[],COLUMN(CT$2)+9,0)</f>
        <v>0</v>
      </c>
      <c r="DI654" s="22">
        <f>Target_AM[[#This Row],[PROPORSI]]*VLOOKUP(Target_AM[[#This Row],[NIPNAS]],Target_CC[],COLUMN(CU$2)+9,0)</f>
        <v>0</v>
      </c>
      <c r="DJ654" s="22">
        <f>Target_AM[[#This Row],[PROPORSI]]*VLOOKUP(Target_AM[[#This Row],[NIPNAS]],Target_CC[],COLUMN(CV$2)+9,0)</f>
        <v>0</v>
      </c>
      <c r="DK654" s="22">
        <f>Target_AM[[#This Row],[PROPORSI]]*VLOOKUP(Target_AM[[#This Row],[NIPNAS]],Target_CC[],COLUMN(CW$2)+9,0)</f>
        <v>0</v>
      </c>
      <c r="DL654" s="22">
        <f>Target_AM[[#This Row],[PROPORSI]]*VLOOKUP(Target_AM[[#This Row],[NIPNAS]],Target_CC[],COLUMN(CX$2)+9,0)</f>
        <v>0</v>
      </c>
      <c r="DM654" s="22">
        <f>Target_AM[[#This Row],[PROPORSI]]*VLOOKUP(Target_AM[[#This Row],[NIPNAS]],Target_CC[],COLUMN(CY$2)+9,0)</f>
        <v>0</v>
      </c>
      <c r="DN654" s="22">
        <f>Target_AM[[#This Row],[PROPORSI]]*VLOOKUP(Target_AM[[#This Row],[NIPNAS]],Target_CC[],COLUMN(CZ$2)+9,0)</f>
        <v>8108109</v>
      </c>
      <c r="DO654" s="22">
        <f>Target_AM[[#This Row],[PROPORSI]]*VLOOKUP(Target_AM[[#This Row],[NIPNAS]],Target_CC[],COLUMN(DA$2)+9,0)</f>
        <v>0</v>
      </c>
      <c r="DP654" s="22">
        <f>Target_AM[[#This Row],[PROPORSI]]*VLOOKUP(Target_AM[[#This Row],[NIPNAS]],Target_CC[],COLUMN(DB$2)+9,0)</f>
        <v>0</v>
      </c>
      <c r="DQ654" s="22">
        <f>Target_AM[[#This Row],[PROPORSI]]*VLOOKUP(Target_AM[[#This Row],[NIPNAS]],Target_CC[],COLUMN(DC$2)+9,0)</f>
        <v>0</v>
      </c>
      <c r="DR654" s="22">
        <f>Target_AM[[#This Row],[PROPORSI]]*VLOOKUP(Target_AM[[#This Row],[NIPNAS]],Target_CC[],COLUMN(DD$2)+9,0)</f>
        <v>0</v>
      </c>
      <c r="DS654" s="22">
        <f>Target_AM[[#This Row],[PROPORSI]]*VLOOKUP(Target_AM[[#This Row],[NIPNAS]],Target_CC[],COLUMN(DE$2)+9,0)</f>
        <v>0</v>
      </c>
      <c r="DT654" s="22">
        <f>Target_AM[[#This Row],[PROPORSI]]*VLOOKUP(Target_AM[[#This Row],[NIPNAS]],Target_CC[],COLUMN(DF$2)+9,0)</f>
        <v>0</v>
      </c>
      <c r="DU654" s="22">
        <f>Target_AM[[#This Row],[PROPORSI]]*VLOOKUP(Target_AM[[#This Row],[NIPNAS]],Target_CC[],COLUMN(DG$2)+9,0)</f>
        <v>0</v>
      </c>
      <c r="DV654" s="22">
        <f>Target_AM[[#This Row],[PROPORSI]]*VLOOKUP(Target_AM[[#This Row],[NIPNAS]],Target_CC[],COLUMN(DH$2)+9,0)</f>
        <v>0</v>
      </c>
      <c r="DW654" s="22">
        <f>Target_AM[[#This Row],[PROPORSI]]*VLOOKUP(Target_AM[[#This Row],[NIPNAS]],Target_CC[],COLUMN(DI$2)+9,0)</f>
        <v>0</v>
      </c>
      <c r="DX654" s="22">
        <f>Target_AM[[#This Row],[PROPORSI]]*VLOOKUP(Target_AM[[#This Row],[NIPNAS]],Target_CC[],COLUMN(DJ$2)+9,0)</f>
        <v>0</v>
      </c>
      <c r="DY654" s="22">
        <f>Target_AM[[#This Row],[PROPORSI]]*VLOOKUP(Target_AM[[#This Row],[NIPNAS]],Target_CC[],COLUMN(DK$2)+9,0)</f>
        <v>0</v>
      </c>
      <c r="DZ654" s="22">
        <f>Target_AM[[#This Row],[PROPORSI]]*VLOOKUP(Target_AM[[#This Row],[NIPNAS]],Target_CC[],COLUMN(DL$2)+9,0)</f>
        <v>0</v>
      </c>
      <c r="EA654" s="22">
        <f>Target_AM[[#This Row],[PROPORSI]]*VLOOKUP(Target_AM[[#This Row],[NIPNAS]],Target_CC[],COLUMN(DM$2)+9,0)</f>
        <v>0</v>
      </c>
    </row>
    <row r="655" spans="2:131" x14ac:dyDescent="0.3">
      <c r="B655">
        <v>936479</v>
      </c>
      <c r="C655" t="s">
        <v>1061</v>
      </c>
      <c r="D655">
        <v>1</v>
      </c>
      <c r="E655" s="8">
        <v>45658</v>
      </c>
      <c r="F655">
        <v>76510264</v>
      </c>
      <c r="G655" t="s">
        <v>193</v>
      </c>
      <c r="J655" t="s">
        <v>1081</v>
      </c>
      <c r="K655" t="s">
        <v>21</v>
      </c>
      <c r="L655" t="s">
        <v>159</v>
      </c>
      <c r="M655" t="s">
        <v>31</v>
      </c>
      <c r="N655" s="23">
        <f>Target_AM[[#This Row],[PROPORSI]]*VLOOKUP(Target_AM[[#This Row],[NIPNAS]],Target_CC[],9,0)</f>
        <v>578831532.45064902</v>
      </c>
      <c r="O655" s="22">
        <f>Target_AM[[#This Row],[PROPORSI]]*VLOOKUP(Target_AM[[#This Row],[NIPNAS]],Target_CC[],COLUMN(A$2)+9,0)</f>
        <v>42948424.476932749</v>
      </c>
      <c r="P655" s="22">
        <f>Target_AM[[#This Row],[PROPORSI]]*VLOOKUP(Target_AM[[#This Row],[NIPNAS]],Target_CC[],COLUMN(B$2)+9,0)</f>
        <v>221772323.11816356</v>
      </c>
      <c r="Q655" s="22">
        <f>Target_AM[[#This Row],[PROPORSI]]*VLOOKUP(Target_AM[[#This Row],[NIPNAS]],Target_CC[],COLUMN(C$2)+9,0)</f>
        <v>25315079.456715196</v>
      </c>
      <c r="R655" s="22">
        <f>Target_AM[[#This Row],[PROPORSI]]*VLOOKUP(Target_AM[[#This Row],[NIPNAS]],Target_CC[],COLUMN(D$2)+9,0)</f>
        <v>32843336.290704519</v>
      </c>
      <c r="S655" s="22">
        <f>Target_AM[[#This Row],[PROPORSI]]*VLOOKUP(Target_AM[[#This Row],[NIPNAS]],Target_CC[],COLUMN(E$2)+9,0)</f>
        <v>25017353.891066436</v>
      </c>
      <c r="T655" s="22">
        <f>Target_AM[[#This Row],[PROPORSI]]*VLOOKUP(Target_AM[[#This Row],[NIPNAS]],Target_CC[],COLUMN(F$2)+9,0)</f>
        <v>34083756.738247</v>
      </c>
      <c r="U655" s="22">
        <f>Target_AM[[#This Row],[PROPORSI]]*VLOOKUP(Target_AM[[#This Row],[NIPNAS]],Target_CC[],COLUMN(G$2)+9,0)</f>
        <v>36375071.536159836</v>
      </c>
      <c r="V655" s="22">
        <f>Target_AM[[#This Row],[PROPORSI]]*VLOOKUP(Target_AM[[#This Row],[NIPNAS]],Target_CC[],COLUMN(H$2)+9,0)</f>
        <v>15470116.756911136</v>
      </c>
      <c r="W655" s="22">
        <f>Target_AM[[#This Row],[PROPORSI]]*VLOOKUP(Target_AM[[#This Row],[NIPNAS]],Target_CC[],COLUMN(I$2)+9,0)</f>
        <v>50895897.737821482</v>
      </c>
      <c r="X655" s="22">
        <f>Target_AM[[#This Row],[PROPORSI]]*VLOOKUP(Target_AM[[#This Row],[NIPNAS]],Target_CC[],COLUMN(J$2)+9,0)</f>
        <v>24793970.578239493</v>
      </c>
      <c r="Y655" s="22">
        <f>Target_AM[[#This Row],[PROPORSI]]*VLOOKUP(Target_AM[[#This Row],[NIPNAS]],Target_CC[],COLUMN(K$2)+9,0)</f>
        <v>17554034.926028322</v>
      </c>
      <c r="Z655" s="22">
        <f>Target_AM[[#This Row],[PROPORSI]]*VLOOKUP(Target_AM[[#This Row],[NIPNAS]],Target_CC[],COLUMN(L$2)+9,0)</f>
        <v>31386454.203834809</v>
      </c>
      <c r="AA655" s="22">
        <f>Target_AM[[#This Row],[PROPORSI]]*VLOOKUP(Target_AM[[#This Row],[NIPNAS]],Target_CC[],COLUMN(M$2)+9,0)</f>
        <v>558455819.71082437</v>
      </c>
      <c r="AB655" s="22">
        <f>Target_AM[[#This Row],[PROPORSI]]*VLOOKUP(Target_AM[[#This Row],[NIPNAS]],Target_CC[],COLUMN(N$2)+9,0)</f>
        <v>457846.5929800868</v>
      </c>
      <c r="AC655" s="22">
        <f>Target_AM[[#This Row],[PROPORSI]]*VLOOKUP(Target_AM[[#This Row],[NIPNAS]],Target_CC[],COLUMN(O$2)+9,0)</f>
        <v>9251304.024956882</v>
      </c>
      <c r="AD655" s="22">
        <f>Target_AM[[#This Row],[PROPORSI]]*VLOOKUP(Target_AM[[#This Row],[NIPNAS]],Target_CC[],COLUMN(P$2)+9,0)</f>
        <v>920614.37584708631</v>
      </c>
      <c r="AE655" s="22">
        <f>Target_AM[[#This Row],[PROPORSI]]*VLOOKUP(Target_AM[[#This Row],[NIPNAS]],Target_CC[],COLUMN(Q$2)+9,0)</f>
        <v>4152307.7411492392</v>
      </c>
      <c r="AF655" s="22">
        <f>Target_AM[[#This Row],[PROPORSI]]*VLOOKUP(Target_AM[[#This Row],[NIPNAS]],Target_CC[],COLUMN(R$2)+9,0)</f>
        <v>2763088.0589477234</v>
      </c>
      <c r="AG655" s="22">
        <f>Target_AM[[#This Row],[PROPORSI]]*VLOOKUP(Target_AM[[#This Row],[NIPNAS]],Target_CC[],COLUMN(S$2)+9,0)</f>
        <v>5163169.8062238693</v>
      </c>
      <c r="AH655" s="22">
        <f>Target_AM[[#This Row],[PROPORSI]]*VLOOKUP(Target_AM[[#This Row],[NIPNAS]],Target_CC[],COLUMN(T$2)+9,0)</f>
        <v>6032485.6615476236</v>
      </c>
      <c r="AI655" s="22">
        <f>Target_AM[[#This Row],[PROPORSI]]*VLOOKUP(Target_AM[[#This Row],[NIPNAS]],Target_CC[],COLUMN(U$2)+9,0)</f>
        <v>2722423.7607179359</v>
      </c>
      <c r="AJ655" s="22">
        <f>Target_AM[[#This Row],[PROPORSI]]*VLOOKUP(Target_AM[[#This Row],[NIPNAS]],Target_CC[],COLUMN(V$2)+9,0)</f>
        <v>9299242.1962960139</v>
      </c>
      <c r="AK655" s="22">
        <f>Target_AM[[#This Row],[PROPORSI]]*VLOOKUP(Target_AM[[#This Row],[NIPNAS]],Target_CC[],COLUMN(W$2)+9,0)</f>
        <v>2890652.4580509141</v>
      </c>
      <c r="AL655" s="22">
        <f>Target_AM[[#This Row],[PROPORSI]]*VLOOKUP(Target_AM[[#This Row],[NIPNAS]],Target_CC[],COLUMN(X$2)+9,0)</f>
        <v>2047193.0054049864</v>
      </c>
      <c r="AM655" s="22">
        <f>Target_AM[[#This Row],[PROPORSI]]*VLOOKUP(Target_AM[[#This Row],[NIPNAS]],Target_CC[],COLUMN(Y$2)+9,0)</f>
        <v>4192558.7015239373</v>
      </c>
      <c r="AN655" s="22">
        <f>Target_AM[[#This Row],[PROPORSI]]*VLOOKUP(Target_AM[[#This Row],[NIPNAS]],Target_CC[],COLUMN(Z$2)+9,0)</f>
        <v>49892886.383646302</v>
      </c>
      <c r="AO655" s="22">
        <f>Target_AM[[#This Row],[PROPORSI]]*VLOOKUP(Target_AM[[#This Row],[NIPNAS]],Target_CC[],COLUMN(AA$2)+9,0)</f>
        <v>43406271.069912836</v>
      </c>
      <c r="AP655" s="22">
        <f>Target_AM[[#This Row],[PROPORSI]]*VLOOKUP(Target_AM[[#This Row],[NIPNAS]],Target_CC[],COLUMN(AB$2)+9,0)</f>
        <v>231023627.14312044</v>
      </c>
      <c r="AQ655" s="22">
        <f>Target_AM[[#This Row],[PROPORSI]]*VLOOKUP(Target_AM[[#This Row],[NIPNAS]],Target_CC[],COLUMN(AC$2)+9,0)</f>
        <v>26235693.832562283</v>
      </c>
      <c r="AR655" s="22">
        <f>Target_AM[[#This Row],[PROPORSI]]*VLOOKUP(Target_AM[[#This Row],[NIPNAS]],Target_CC[],COLUMN(AD$2)+9,0)</f>
        <v>36995644.031853758</v>
      </c>
      <c r="AS655" s="22">
        <f>Target_AM[[#This Row],[PROPORSI]]*VLOOKUP(Target_AM[[#This Row],[NIPNAS]],Target_CC[],COLUMN(AE$2)+9,0)</f>
        <v>27780441.950014159</v>
      </c>
      <c r="AT655" s="22">
        <f>Target_AM[[#This Row],[PROPORSI]]*VLOOKUP(Target_AM[[#This Row],[NIPNAS]],Target_CC[],COLUMN(AF$2)+9,0)</f>
        <v>39246926.544470869</v>
      </c>
      <c r="AU655" s="22">
        <f>Target_AM[[#This Row],[PROPORSI]]*VLOOKUP(Target_AM[[#This Row],[NIPNAS]],Target_CC[],COLUMN(AG$2)+9,0)</f>
        <v>42407557.197707459</v>
      </c>
      <c r="AV655" s="22">
        <f>Target_AM[[#This Row],[PROPORSI]]*VLOOKUP(Target_AM[[#This Row],[NIPNAS]],Target_CC[],COLUMN(AH$2)+9,0)</f>
        <v>18192540.517629072</v>
      </c>
      <c r="AW655" s="22">
        <f>Target_AM[[#This Row],[PROPORSI]]*VLOOKUP(Target_AM[[#This Row],[NIPNAS]],Target_CC[],COLUMN(AI$2)+9,0)</f>
        <v>60195139.934117496</v>
      </c>
      <c r="AX655" s="22">
        <f>Target_AM[[#This Row],[PROPORSI]]*VLOOKUP(Target_AM[[#This Row],[NIPNAS]],Target_CC[],COLUMN(AJ$2)+9,0)</f>
        <v>27684623.036290407</v>
      </c>
      <c r="AY655" s="22">
        <f>Target_AM[[#This Row],[PROPORSI]]*VLOOKUP(Target_AM[[#This Row],[NIPNAS]],Target_CC[],COLUMN(AK$2)+9,0)</f>
        <v>19601227.931433309</v>
      </c>
      <c r="AZ655" s="22">
        <f>Target_AM[[#This Row],[PROPORSI]]*VLOOKUP(Target_AM[[#This Row],[NIPNAS]],Target_CC[],COLUMN(AL$2)+9,0)</f>
        <v>35579012.905358747</v>
      </c>
      <c r="BA655" s="22">
        <f>Target_AM[[#This Row],[PROPORSI]]*VLOOKUP(Target_AM[[#This Row],[NIPNAS]],Target_CC[],COLUMN(AM$2)+9,0)</f>
        <v>608348706.09447086</v>
      </c>
      <c r="BB655" s="22">
        <f>Target_AM[[#This Row],[PROPORSI]]*VLOOKUP(Target_AM[[#This Row],[NIPNAS]],Target_CC[],COLUMN(AN$2)+9,0)</f>
        <v>0</v>
      </c>
      <c r="BC655" s="22">
        <f>Target_AM[[#This Row],[PROPORSI]]*VLOOKUP(Target_AM[[#This Row],[NIPNAS]],Target_CC[],COLUMN(AO$2)+9,0)</f>
        <v>0</v>
      </c>
      <c r="BD655" s="22">
        <f>Target_AM[[#This Row],[PROPORSI]]*VLOOKUP(Target_AM[[#This Row],[NIPNAS]],Target_CC[],COLUMN(AP$2)+9,0)</f>
        <v>0</v>
      </c>
      <c r="BE655" s="22">
        <f>Target_AM[[#This Row],[PROPORSI]]*VLOOKUP(Target_AM[[#This Row],[NIPNAS]],Target_CC[],COLUMN(AQ$2)+9,0)</f>
        <v>0</v>
      </c>
      <c r="BF655" s="22">
        <f>Target_AM[[#This Row],[PROPORSI]]*VLOOKUP(Target_AM[[#This Row],[NIPNAS]],Target_CC[],COLUMN(AR$2)+9,0)</f>
        <v>0</v>
      </c>
      <c r="BG655" s="22">
        <f>Target_AM[[#This Row],[PROPORSI]]*VLOOKUP(Target_AM[[#This Row],[NIPNAS]],Target_CC[],COLUMN(AS$2)+9,0)</f>
        <v>0</v>
      </c>
      <c r="BH655" s="22">
        <f>Target_AM[[#This Row],[PROPORSI]]*VLOOKUP(Target_AM[[#This Row],[NIPNAS]],Target_CC[],COLUMN(AT$2)+9,0)</f>
        <v>0</v>
      </c>
      <c r="BI655" s="22">
        <f>Target_AM[[#This Row],[PROPORSI]]*VLOOKUP(Target_AM[[#This Row],[NIPNAS]],Target_CC[],COLUMN(AU$2)+9,0)</f>
        <v>0</v>
      </c>
      <c r="BJ655" s="22">
        <f>Target_AM[[#This Row],[PROPORSI]]*VLOOKUP(Target_AM[[#This Row],[NIPNAS]],Target_CC[],COLUMN(AV$2)+9,0)</f>
        <v>0</v>
      </c>
      <c r="BK655" s="22">
        <f>Target_AM[[#This Row],[PROPORSI]]*VLOOKUP(Target_AM[[#This Row],[NIPNAS]],Target_CC[],COLUMN(AW$2)+9,0)</f>
        <v>0</v>
      </c>
      <c r="BL655" s="22">
        <f>Target_AM[[#This Row],[PROPORSI]]*VLOOKUP(Target_AM[[#This Row],[NIPNAS]],Target_CC[],COLUMN(AX$2)+9,0)</f>
        <v>0</v>
      </c>
      <c r="BM655" s="22">
        <f>Target_AM[[#This Row],[PROPORSI]]*VLOOKUP(Target_AM[[#This Row],[NIPNAS]],Target_CC[],COLUMN(AY$2)+9,0)</f>
        <v>0</v>
      </c>
      <c r="BN655" s="22">
        <f>Target_AM[[#This Row],[PROPORSI]]*VLOOKUP(Target_AM[[#This Row],[NIPNAS]],Target_CC[],COLUMN(AZ$2)+9,0)</f>
        <v>0</v>
      </c>
      <c r="BO655" s="22">
        <f>Target_AM[[#This Row],[PROPORSI]]*VLOOKUP(Target_AM[[#This Row],[NIPNAS]],Target_CC[],COLUMN(BA$2)+9,0)</f>
        <v>26082095</v>
      </c>
      <c r="BP655" s="22">
        <f>Target_AM[[#This Row],[PROPORSI]]*VLOOKUP(Target_AM[[#This Row],[NIPNAS]],Target_CC[],COLUMN(BB$2)+9,0)</f>
        <v>25081575</v>
      </c>
      <c r="BQ655" s="22">
        <f>Target_AM[[#This Row],[PROPORSI]]*VLOOKUP(Target_AM[[#This Row],[NIPNAS]],Target_CC[],COLUMN(BC$2)+9,0)</f>
        <v>24793708</v>
      </c>
      <c r="BR655" s="22">
        <f>Target_AM[[#This Row],[PROPORSI]]*VLOOKUP(Target_AM[[#This Row],[NIPNAS]],Target_CC[],COLUMN(BD$2)+9,0)</f>
        <v>24755008</v>
      </c>
      <c r="BS655" s="22">
        <f>Target_AM[[#This Row],[PROPORSI]]*VLOOKUP(Target_AM[[#This Row],[NIPNAS]],Target_CC[],COLUMN(BE$2)+9,0)</f>
        <v>24755008</v>
      </c>
      <c r="BT655" s="22">
        <f>Target_AM[[#This Row],[PROPORSI]]*VLOOKUP(Target_AM[[#This Row],[NIPNAS]],Target_CC[],COLUMN(BF$2)+9,0)</f>
        <v>24755008</v>
      </c>
      <c r="BU655" s="22">
        <f>Target_AM[[#This Row],[PROPORSI]]*VLOOKUP(Target_AM[[#This Row],[NIPNAS]],Target_CC[],COLUMN(BG$2)+9,0)</f>
        <v>24755008</v>
      </c>
      <c r="BV655" s="22">
        <f>Target_AM[[#This Row],[PROPORSI]]*VLOOKUP(Target_AM[[#This Row],[NIPNAS]],Target_CC[],COLUMN(BH$2)+9,0)</f>
        <v>24755008</v>
      </c>
      <c r="BW655" s="22">
        <f>Target_AM[[#This Row],[PROPORSI]]*VLOOKUP(Target_AM[[#This Row],[NIPNAS]],Target_CC[],COLUMN(BI$2)+9,0)</f>
        <v>24755008</v>
      </c>
      <c r="BX655" s="22">
        <f>Target_AM[[#This Row],[PROPORSI]]*VLOOKUP(Target_AM[[#This Row],[NIPNAS]],Target_CC[],COLUMN(BJ$2)+9,0)</f>
        <v>24755008</v>
      </c>
      <c r="BY655" s="22">
        <f>Target_AM[[#This Row],[PROPORSI]]*VLOOKUP(Target_AM[[#This Row],[NIPNAS]],Target_CC[],COLUMN(BK$2)+9,0)</f>
        <v>24755008</v>
      </c>
      <c r="BZ655" s="22">
        <f>Target_AM[[#This Row],[PROPORSI]]*VLOOKUP(Target_AM[[#This Row],[NIPNAS]],Target_CC[],COLUMN(BL$2)+9,0)</f>
        <v>24755008</v>
      </c>
      <c r="CA655" s="22">
        <f>Target_AM[[#This Row],[PROPORSI]]*VLOOKUP(Target_AM[[#This Row],[NIPNAS]],Target_CC[],COLUMN(BM$2)+9,0)</f>
        <v>298752450</v>
      </c>
      <c r="CB655" s="22">
        <f>Target_AM[[#This Row],[PROPORSI]]*VLOOKUP(Target_AM[[#This Row],[NIPNAS]],Target_CC[],COLUMN(BN$2)+9,0)</f>
        <v>774000</v>
      </c>
      <c r="CC655" s="22">
        <f>Target_AM[[#This Row],[PROPORSI]]*VLOOKUP(Target_AM[[#This Row],[NIPNAS]],Target_CC[],COLUMN(BO$2)+9,0)</f>
        <v>774000</v>
      </c>
      <c r="CD655" s="22">
        <f>Target_AM[[#This Row],[PROPORSI]]*VLOOKUP(Target_AM[[#This Row],[NIPNAS]],Target_CC[],COLUMN(BP$2)+9,0)</f>
        <v>774000</v>
      </c>
      <c r="CE655" s="22">
        <f>Target_AM[[#This Row],[PROPORSI]]*VLOOKUP(Target_AM[[#This Row],[NIPNAS]],Target_CC[],COLUMN(BQ$2)+9,0)</f>
        <v>735300</v>
      </c>
      <c r="CF655" s="22">
        <f>Target_AM[[#This Row],[PROPORSI]]*VLOOKUP(Target_AM[[#This Row],[NIPNAS]],Target_CC[],COLUMN(BR$2)+9,0)</f>
        <v>735300</v>
      </c>
      <c r="CG655" s="22">
        <f>Target_AM[[#This Row],[PROPORSI]]*VLOOKUP(Target_AM[[#This Row],[NIPNAS]],Target_CC[],COLUMN(BS$2)+9,0)</f>
        <v>735300</v>
      </c>
      <c r="CH655" s="22">
        <f>Target_AM[[#This Row],[PROPORSI]]*VLOOKUP(Target_AM[[#This Row],[NIPNAS]],Target_CC[],COLUMN(BT$2)+9,0)</f>
        <v>735300</v>
      </c>
      <c r="CI655" s="22">
        <f>Target_AM[[#This Row],[PROPORSI]]*VLOOKUP(Target_AM[[#This Row],[NIPNAS]],Target_CC[],COLUMN(BU$2)+9,0)</f>
        <v>735300</v>
      </c>
      <c r="CJ655" s="22">
        <f>Target_AM[[#This Row],[PROPORSI]]*VLOOKUP(Target_AM[[#This Row],[NIPNAS]],Target_CC[],COLUMN(BV$2)+9,0)</f>
        <v>735300</v>
      </c>
      <c r="CK655" s="22">
        <f>Target_AM[[#This Row],[PROPORSI]]*VLOOKUP(Target_AM[[#This Row],[NIPNAS]],Target_CC[],COLUMN(BW$2)+9,0)</f>
        <v>735300</v>
      </c>
      <c r="CL655" s="22">
        <f>Target_AM[[#This Row],[PROPORSI]]*VLOOKUP(Target_AM[[#This Row],[NIPNAS]],Target_CC[],COLUMN(BX$2)+9,0)</f>
        <v>735300</v>
      </c>
      <c r="CM655" s="22">
        <f>Target_AM[[#This Row],[PROPORSI]]*VLOOKUP(Target_AM[[#This Row],[NIPNAS]],Target_CC[],COLUMN(BY$2)+9,0)</f>
        <v>735300</v>
      </c>
      <c r="CN655" s="22">
        <f>Target_AM[[#This Row],[PROPORSI]]*VLOOKUP(Target_AM[[#This Row],[NIPNAS]],Target_CC[],COLUMN(BZ$2)+9,0)</f>
        <v>8939700</v>
      </c>
      <c r="CO655" s="22">
        <f>Target_AM[[#This Row],[PROPORSI]]*VLOOKUP(Target_AM[[#This Row],[NIPNAS]],Target_CC[],COLUMN(CA$2)+9,0)</f>
        <v>25308095</v>
      </c>
      <c r="CP655" s="22">
        <f>Target_AM[[#This Row],[PROPORSI]]*VLOOKUP(Target_AM[[#This Row],[NIPNAS]],Target_CC[],COLUMN(CB$2)+9,0)</f>
        <v>24307575</v>
      </c>
      <c r="CQ655" s="22">
        <f>Target_AM[[#This Row],[PROPORSI]]*VLOOKUP(Target_AM[[#This Row],[NIPNAS]],Target_CC[],COLUMN(CC$2)+9,0)</f>
        <v>24019708</v>
      </c>
      <c r="CR655" s="22">
        <f>Target_AM[[#This Row],[PROPORSI]]*VLOOKUP(Target_AM[[#This Row],[NIPNAS]],Target_CC[],COLUMN(CD$2)+9,0)</f>
        <v>24019708</v>
      </c>
      <c r="CS655" s="22">
        <f>Target_AM[[#This Row],[PROPORSI]]*VLOOKUP(Target_AM[[#This Row],[NIPNAS]],Target_CC[],COLUMN(CE$2)+9,0)</f>
        <v>24019708</v>
      </c>
      <c r="CT655" s="22">
        <f>Target_AM[[#This Row],[PROPORSI]]*VLOOKUP(Target_AM[[#This Row],[NIPNAS]],Target_CC[],COLUMN(CF$2)+9,0)</f>
        <v>24019708</v>
      </c>
      <c r="CU655" s="22">
        <f>Target_AM[[#This Row],[PROPORSI]]*VLOOKUP(Target_AM[[#This Row],[NIPNAS]],Target_CC[],COLUMN(CG$2)+9,0)</f>
        <v>24019708</v>
      </c>
      <c r="CV655" s="22">
        <f>Target_AM[[#This Row],[PROPORSI]]*VLOOKUP(Target_AM[[#This Row],[NIPNAS]],Target_CC[],COLUMN(CH$2)+9,0)</f>
        <v>24019708</v>
      </c>
      <c r="CW655" s="22">
        <f>Target_AM[[#This Row],[PROPORSI]]*VLOOKUP(Target_AM[[#This Row],[NIPNAS]],Target_CC[],COLUMN(CI$2)+9,0)</f>
        <v>24019708</v>
      </c>
      <c r="CX655" s="22">
        <f>Target_AM[[#This Row],[PROPORSI]]*VLOOKUP(Target_AM[[#This Row],[NIPNAS]],Target_CC[],COLUMN(CJ$2)+9,0)</f>
        <v>24019708</v>
      </c>
      <c r="CY655" s="22">
        <f>Target_AM[[#This Row],[PROPORSI]]*VLOOKUP(Target_AM[[#This Row],[NIPNAS]],Target_CC[],COLUMN(CK$2)+9,0)</f>
        <v>24019708</v>
      </c>
      <c r="CZ655" s="22">
        <f>Target_AM[[#This Row],[PROPORSI]]*VLOOKUP(Target_AM[[#This Row],[NIPNAS]],Target_CC[],COLUMN(CL$2)+9,0)</f>
        <v>24019708</v>
      </c>
      <c r="DA655" s="22">
        <f>Target_AM[[#This Row],[PROPORSI]]*VLOOKUP(Target_AM[[#This Row],[NIPNAS]],Target_CC[],COLUMN(CM$2)+9,0)</f>
        <v>289812750</v>
      </c>
      <c r="DB655" s="22">
        <f>Target_AM[[#This Row],[PROPORSI]]*VLOOKUP(Target_AM[[#This Row],[NIPNAS]],Target_CC[],COLUMN(CN$2)+9,0)</f>
        <v>0</v>
      </c>
      <c r="DC655" s="22">
        <f>Target_AM[[#This Row],[PROPORSI]]*VLOOKUP(Target_AM[[#This Row],[NIPNAS]],Target_CC[],COLUMN(CO$2)+9,0)</f>
        <v>0</v>
      </c>
      <c r="DD655" s="22">
        <f>Target_AM[[#This Row],[PROPORSI]]*VLOOKUP(Target_AM[[#This Row],[NIPNAS]],Target_CC[],COLUMN(CP$2)+9,0)</f>
        <v>0</v>
      </c>
      <c r="DE655" s="22">
        <f>Target_AM[[#This Row],[PROPORSI]]*VLOOKUP(Target_AM[[#This Row],[NIPNAS]],Target_CC[],COLUMN(CQ$2)+9,0)</f>
        <v>0</v>
      </c>
      <c r="DF655" s="22">
        <f>Target_AM[[#This Row],[PROPORSI]]*VLOOKUP(Target_AM[[#This Row],[NIPNAS]],Target_CC[],COLUMN(CR$2)+9,0)</f>
        <v>0</v>
      </c>
      <c r="DG655" s="22">
        <f>Target_AM[[#This Row],[PROPORSI]]*VLOOKUP(Target_AM[[#This Row],[NIPNAS]],Target_CC[],COLUMN(CS$2)+9,0)</f>
        <v>0</v>
      </c>
      <c r="DH655" s="22">
        <f>Target_AM[[#This Row],[PROPORSI]]*VLOOKUP(Target_AM[[#This Row],[NIPNAS]],Target_CC[],COLUMN(CT$2)+9,0)</f>
        <v>0</v>
      </c>
      <c r="DI655" s="22">
        <f>Target_AM[[#This Row],[PROPORSI]]*VLOOKUP(Target_AM[[#This Row],[NIPNAS]],Target_CC[],COLUMN(CU$2)+9,0)</f>
        <v>0</v>
      </c>
      <c r="DJ655" s="22">
        <f>Target_AM[[#This Row],[PROPORSI]]*VLOOKUP(Target_AM[[#This Row],[NIPNAS]],Target_CC[],COLUMN(CV$2)+9,0)</f>
        <v>0</v>
      </c>
      <c r="DK655" s="22">
        <f>Target_AM[[#This Row],[PROPORSI]]*VLOOKUP(Target_AM[[#This Row],[NIPNAS]],Target_CC[],COLUMN(CW$2)+9,0)</f>
        <v>0</v>
      </c>
      <c r="DL655" s="22">
        <f>Target_AM[[#This Row],[PROPORSI]]*VLOOKUP(Target_AM[[#This Row],[NIPNAS]],Target_CC[],COLUMN(CX$2)+9,0)</f>
        <v>0</v>
      </c>
      <c r="DM655" s="22">
        <f>Target_AM[[#This Row],[PROPORSI]]*VLOOKUP(Target_AM[[#This Row],[NIPNAS]],Target_CC[],COLUMN(CY$2)+9,0)</f>
        <v>0</v>
      </c>
      <c r="DN655" s="22">
        <f>Target_AM[[#This Row],[PROPORSI]]*VLOOKUP(Target_AM[[#This Row],[NIPNAS]],Target_CC[],COLUMN(CZ$2)+9,0)</f>
        <v>0</v>
      </c>
      <c r="DO655" s="22">
        <f>Target_AM[[#This Row],[PROPORSI]]*VLOOKUP(Target_AM[[#This Row],[NIPNAS]],Target_CC[],COLUMN(DA$2)+9,0)</f>
        <v>0</v>
      </c>
      <c r="DP655" s="22">
        <f>Target_AM[[#This Row],[PROPORSI]]*VLOOKUP(Target_AM[[#This Row],[NIPNAS]],Target_CC[],COLUMN(DB$2)+9,0)</f>
        <v>0</v>
      </c>
      <c r="DQ655" s="22">
        <f>Target_AM[[#This Row],[PROPORSI]]*VLOOKUP(Target_AM[[#This Row],[NIPNAS]],Target_CC[],COLUMN(DC$2)+9,0)</f>
        <v>0</v>
      </c>
      <c r="DR655" s="22">
        <f>Target_AM[[#This Row],[PROPORSI]]*VLOOKUP(Target_AM[[#This Row],[NIPNAS]],Target_CC[],COLUMN(DD$2)+9,0)</f>
        <v>0</v>
      </c>
      <c r="DS655" s="22">
        <f>Target_AM[[#This Row],[PROPORSI]]*VLOOKUP(Target_AM[[#This Row],[NIPNAS]],Target_CC[],COLUMN(DE$2)+9,0)</f>
        <v>0</v>
      </c>
      <c r="DT655" s="22">
        <f>Target_AM[[#This Row],[PROPORSI]]*VLOOKUP(Target_AM[[#This Row],[NIPNAS]],Target_CC[],COLUMN(DF$2)+9,0)</f>
        <v>0</v>
      </c>
      <c r="DU655" s="22">
        <f>Target_AM[[#This Row],[PROPORSI]]*VLOOKUP(Target_AM[[#This Row],[NIPNAS]],Target_CC[],COLUMN(DG$2)+9,0)</f>
        <v>0</v>
      </c>
      <c r="DV655" s="22">
        <f>Target_AM[[#This Row],[PROPORSI]]*VLOOKUP(Target_AM[[#This Row],[NIPNAS]],Target_CC[],COLUMN(DH$2)+9,0)</f>
        <v>0</v>
      </c>
      <c r="DW655" s="22">
        <f>Target_AM[[#This Row],[PROPORSI]]*VLOOKUP(Target_AM[[#This Row],[NIPNAS]],Target_CC[],COLUMN(DI$2)+9,0)</f>
        <v>0</v>
      </c>
      <c r="DX655" s="22">
        <f>Target_AM[[#This Row],[PROPORSI]]*VLOOKUP(Target_AM[[#This Row],[NIPNAS]],Target_CC[],COLUMN(DJ$2)+9,0)</f>
        <v>0</v>
      </c>
      <c r="DY655" s="22">
        <f>Target_AM[[#This Row],[PROPORSI]]*VLOOKUP(Target_AM[[#This Row],[NIPNAS]],Target_CC[],COLUMN(DK$2)+9,0)</f>
        <v>0</v>
      </c>
      <c r="DZ655" s="22">
        <f>Target_AM[[#This Row],[PROPORSI]]*VLOOKUP(Target_AM[[#This Row],[NIPNAS]],Target_CC[],COLUMN(DL$2)+9,0)</f>
        <v>0</v>
      </c>
      <c r="EA655" s="22">
        <f>Target_AM[[#This Row],[PROPORSI]]*VLOOKUP(Target_AM[[#This Row],[NIPNAS]],Target_CC[],COLUMN(DM$2)+9,0)</f>
        <v>0</v>
      </c>
    </row>
    <row r="656" spans="2:131" x14ac:dyDescent="0.3">
      <c r="B656">
        <v>403212</v>
      </c>
      <c r="C656" t="s">
        <v>998</v>
      </c>
      <c r="D656">
        <v>1</v>
      </c>
      <c r="E656" s="8">
        <v>45658</v>
      </c>
      <c r="F656">
        <v>76510265</v>
      </c>
      <c r="G656" t="s">
        <v>201</v>
      </c>
      <c r="J656" t="s">
        <v>1081</v>
      </c>
      <c r="K656" t="s">
        <v>21</v>
      </c>
      <c r="L656" t="s">
        <v>159</v>
      </c>
      <c r="M656" t="s">
        <v>31</v>
      </c>
      <c r="N656" s="23">
        <f>Target_AM[[#This Row],[PROPORSI]]*VLOOKUP(Target_AM[[#This Row],[NIPNAS]],Target_CC[],9,0)</f>
        <v>647214297.3896991</v>
      </c>
      <c r="O656" s="22">
        <f>Target_AM[[#This Row],[PROPORSI]]*VLOOKUP(Target_AM[[#This Row],[NIPNAS]],Target_CC[],COLUMN(A$2)+9,0)</f>
        <v>47173806.794416666</v>
      </c>
      <c r="P656" s="22">
        <f>Target_AM[[#This Row],[PROPORSI]]*VLOOKUP(Target_AM[[#This Row],[NIPNAS]],Target_CC[],COLUMN(B$2)+9,0)</f>
        <v>40038795.034778424</v>
      </c>
      <c r="Q656" s="22">
        <f>Target_AM[[#This Row],[PROPORSI]]*VLOOKUP(Target_AM[[#This Row],[NIPNAS]],Target_CC[],COLUMN(C$2)+9,0)</f>
        <v>40791664.27229058</v>
      </c>
      <c r="R656" s="22">
        <f>Target_AM[[#This Row],[PROPORSI]]*VLOOKUP(Target_AM[[#This Row],[NIPNAS]],Target_CC[],COLUMN(D$2)+9,0)</f>
        <v>122602557.09524593</v>
      </c>
      <c r="S656" s="22">
        <f>Target_AM[[#This Row],[PROPORSI]]*VLOOKUP(Target_AM[[#This Row],[NIPNAS]],Target_CC[],COLUMN(E$2)+9,0)</f>
        <v>107949675.3952986</v>
      </c>
      <c r="T656" s="22">
        <f>Target_AM[[#This Row],[PROPORSI]]*VLOOKUP(Target_AM[[#This Row],[NIPNAS]],Target_CC[],COLUMN(F$2)+9,0)</f>
        <v>348532556.71672279</v>
      </c>
      <c r="U656" s="22">
        <f>Target_AM[[#This Row],[PROPORSI]]*VLOOKUP(Target_AM[[#This Row],[NIPNAS]],Target_CC[],COLUMN(G$2)+9,0)</f>
        <v>175457515.19203767</v>
      </c>
      <c r="V656" s="22">
        <f>Target_AM[[#This Row],[PROPORSI]]*VLOOKUP(Target_AM[[#This Row],[NIPNAS]],Target_CC[],COLUMN(H$2)+9,0)</f>
        <v>96870816.826884016</v>
      </c>
      <c r="W656" s="22">
        <f>Target_AM[[#This Row],[PROPORSI]]*VLOOKUP(Target_AM[[#This Row],[NIPNAS]],Target_CC[],COLUMN(I$2)+9,0)</f>
        <v>67102512.572430916</v>
      </c>
      <c r="X656" s="22">
        <f>Target_AM[[#This Row],[PROPORSI]]*VLOOKUP(Target_AM[[#This Row],[NIPNAS]],Target_CC[],COLUMN(J$2)+9,0)</f>
        <v>503889640.03283435</v>
      </c>
      <c r="Y656" s="22">
        <f>Target_AM[[#This Row],[PROPORSI]]*VLOOKUP(Target_AM[[#This Row],[NIPNAS]],Target_CC[],COLUMN(K$2)+9,0)</f>
        <v>258252323.75435421</v>
      </c>
      <c r="Z656" s="22">
        <f>Target_AM[[#This Row],[PROPORSI]]*VLOOKUP(Target_AM[[#This Row],[NIPNAS]],Target_CC[],COLUMN(L$2)+9,0)</f>
        <v>638478809.23129416</v>
      </c>
      <c r="AA656" s="22">
        <f>Target_AM[[#This Row],[PROPORSI]]*VLOOKUP(Target_AM[[#This Row],[NIPNAS]],Target_CC[],COLUMN(M$2)+9,0)</f>
        <v>2447140672.9185886</v>
      </c>
      <c r="AB656" s="22">
        <f>Target_AM[[#This Row],[PROPORSI]]*VLOOKUP(Target_AM[[#This Row],[NIPNAS]],Target_CC[],COLUMN(N$2)+9,0)</f>
        <v>502890.78078579903</v>
      </c>
      <c r="AC656" s="22">
        <f>Target_AM[[#This Row],[PROPORSI]]*VLOOKUP(Target_AM[[#This Row],[NIPNAS]],Target_CC[],COLUMN(O$2)+9,0)</f>
        <v>1670231.2554227486</v>
      </c>
      <c r="AD656" s="22">
        <f>Target_AM[[#This Row],[PROPORSI]]*VLOOKUP(Target_AM[[#This Row],[NIPNAS]],Target_CC[],COLUMN(P$2)+9,0)</f>
        <v>1483439.6474247277</v>
      </c>
      <c r="AE656" s="22">
        <f>Target_AM[[#This Row],[PROPORSI]]*VLOOKUP(Target_AM[[#This Row],[NIPNAS]],Target_CC[],COLUMN(Q$2)+9,0)</f>
        <v>15500360.328964621</v>
      </c>
      <c r="AF656" s="22">
        <f>Target_AM[[#This Row],[PROPORSI]]*VLOOKUP(Target_AM[[#This Row],[NIPNAS]],Target_CC[],COLUMN(R$2)+9,0)</f>
        <v>11922702.151107371</v>
      </c>
      <c r="AG656" s="22">
        <f>Target_AM[[#This Row],[PROPORSI]]*VLOOKUP(Target_AM[[#This Row],[NIPNAS]],Target_CC[],COLUMN(S$2)+9,0)</f>
        <v>52797371.696602046</v>
      </c>
      <c r="AH656" s="22">
        <f>Target_AM[[#This Row],[PROPORSI]]*VLOOKUP(Target_AM[[#This Row],[NIPNAS]],Target_CC[],COLUMN(T$2)+9,0)</f>
        <v>29098085.581895262</v>
      </c>
      <c r="AI656" s="22">
        <f>Target_AM[[#This Row],[PROPORSI]]*VLOOKUP(Target_AM[[#This Row],[NIPNAS]],Target_CC[],COLUMN(U$2)+9,0)</f>
        <v>17047280.094498828</v>
      </c>
      <c r="AJ656" s="22">
        <f>Target_AM[[#This Row],[PROPORSI]]*VLOOKUP(Target_AM[[#This Row],[NIPNAS]],Target_CC[],COLUMN(V$2)+9,0)</f>
        <v>12260369.580382265</v>
      </c>
      <c r="AK656" s="22">
        <f>Target_AM[[#This Row],[PROPORSI]]*VLOOKUP(Target_AM[[#This Row],[NIPNAS]],Target_CC[],COLUMN(W$2)+9,0)</f>
        <v>58746936.959974706</v>
      </c>
      <c r="AL656" s="22">
        <f>Target_AM[[#This Row],[PROPORSI]]*VLOOKUP(Target_AM[[#This Row],[NIPNAS]],Target_CC[],COLUMN(X$2)+9,0)</f>
        <v>30117995.836705178</v>
      </c>
      <c r="AM656" s="22">
        <f>Target_AM[[#This Row],[PROPORSI]]*VLOOKUP(Target_AM[[#This Row],[NIPNAS]],Target_CC[],COLUMN(Y$2)+9,0)</f>
        <v>85287107.297843218</v>
      </c>
      <c r="AN656" s="22">
        <f>Target_AM[[#This Row],[PROPORSI]]*VLOOKUP(Target_AM[[#This Row],[NIPNAS]],Target_CC[],COLUMN(Z$2)+9,0)</f>
        <v>316434771.21160674</v>
      </c>
      <c r="AO656" s="22">
        <f>Target_AM[[#This Row],[PROPORSI]]*VLOOKUP(Target_AM[[#This Row],[NIPNAS]],Target_CC[],COLUMN(AA$2)+9,0)</f>
        <v>47676697.575202465</v>
      </c>
      <c r="AP656" s="22">
        <f>Target_AM[[#This Row],[PROPORSI]]*VLOOKUP(Target_AM[[#This Row],[NIPNAS]],Target_CC[],COLUMN(AB$2)+9,0)</f>
        <v>41709026.290201172</v>
      </c>
      <c r="AQ656" s="22">
        <f>Target_AM[[#This Row],[PROPORSI]]*VLOOKUP(Target_AM[[#This Row],[NIPNAS]],Target_CC[],COLUMN(AC$2)+9,0)</f>
        <v>42275103.919715308</v>
      </c>
      <c r="AR656" s="22">
        <f>Target_AM[[#This Row],[PROPORSI]]*VLOOKUP(Target_AM[[#This Row],[NIPNAS]],Target_CC[],COLUMN(AD$2)+9,0)</f>
        <v>138102917.42421055</v>
      </c>
      <c r="AS656" s="22">
        <f>Target_AM[[#This Row],[PROPORSI]]*VLOOKUP(Target_AM[[#This Row],[NIPNAS]],Target_CC[],COLUMN(AE$2)+9,0)</f>
        <v>119872377.54640597</v>
      </c>
      <c r="AT656" s="22">
        <f>Target_AM[[#This Row],[PROPORSI]]*VLOOKUP(Target_AM[[#This Row],[NIPNAS]],Target_CC[],COLUMN(AF$2)+9,0)</f>
        <v>401329928.41332483</v>
      </c>
      <c r="AU656" s="22">
        <f>Target_AM[[#This Row],[PROPORSI]]*VLOOKUP(Target_AM[[#This Row],[NIPNAS]],Target_CC[],COLUMN(AG$2)+9,0)</f>
        <v>204555600.77393293</v>
      </c>
      <c r="AV656" s="22">
        <f>Target_AM[[#This Row],[PROPORSI]]*VLOOKUP(Target_AM[[#This Row],[NIPNAS]],Target_CC[],COLUMN(AH$2)+9,0)</f>
        <v>113918096.92138284</v>
      </c>
      <c r="AW656" s="22">
        <f>Target_AM[[#This Row],[PROPORSI]]*VLOOKUP(Target_AM[[#This Row],[NIPNAS]],Target_CC[],COLUMN(AI$2)+9,0)</f>
        <v>79362882.152813181</v>
      </c>
      <c r="AX656" s="22">
        <f>Target_AM[[#This Row],[PROPORSI]]*VLOOKUP(Target_AM[[#This Row],[NIPNAS]],Target_CC[],COLUMN(AJ$2)+9,0)</f>
        <v>562636576.99280906</v>
      </c>
      <c r="AY656" s="22">
        <f>Target_AM[[#This Row],[PROPORSI]]*VLOOKUP(Target_AM[[#This Row],[NIPNAS]],Target_CC[],COLUMN(AK$2)+9,0)</f>
        <v>288370319.59105939</v>
      </c>
      <c r="AZ656" s="22">
        <f>Target_AM[[#This Row],[PROPORSI]]*VLOOKUP(Target_AM[[#This Row],[NIPNAS]],Target_CC[],COLUMN(AL$2)+9,0)</f>
        <v>723765916.52913737</v>
      </c>
      <c r="BA656" s="22">
        <f>Target_AM[[#This Row],[PROPORSI]]*VLOOKUP(Target_AM[[#This Row],[NIPNAS]],Target_CC[],COLUMN(AM$2)+9,0)</f>
        <v>2763575444.1301951</v>
      </c>
      <c r="BB656" s="22">
        <f>Target_AM[[#This Row],[PROPORSI]]*VLOOKUP(Target_AM[[#This Row],[NIPNAS]],Target_CC[],COLUMN(AN$2)+9,0)</f>
        <v>0</v>
      </c>
      <c r="BC656" s="22">
        <f>Target_AM[[#This Row],[PROPORSI]]*VLOOKUP(Target_AM[[#This Row],[NIPNAS]],Target_CC[],COLUMN(AO$2)+9,0)</f>
        <v>0</v>
      </c>
      <c r="BD656" s="22">
        <f>Target_AM[[#This Row],[PROPORSI]]*VLOOKUP(Target_AM[[#This Row],[NIPNAS]],Target_CC[],COLUMN(AP$2)+9,0)</f>
        <v>0</v>
      </c>
      <c r="BE656" s="22">
        <f>Target_AM[[#This Row],[PROPORSI]]*VLOOKUP(Target_AM[[#This Row],[NIPNAS]],Target_CC[],COLUMN(AQ$2)+9,0)</f>
        <v>0</v>
      </c>
      <c r="BF656" s="22">
        <f>Target_AM[[#This Row],[PROPORSI]]*VLOOKUP(Target_AM[[#This Row],[NIPNAS]],Target_CC[],COLUMN(AR$2)+9,0)</f>
        <v>0</v>
      </c>
      <c r="BG656" s="22">
        <f>Target_AM[[#This Row],[PROPORSI]]*VLOOKUP(Target_AM[[#This Row],[NIPNAS]],Target_CC[],COLUMN(AS$2)+9,0)</f>
        <v>0</v>
      </c>
      <c r="BH656" s="22">
        <f>Target_AM[[#This Row],[PROPORSI]]*VLOOKUP(Target_AM[[#This Row],[NIPNAS]],Target_CC[],COLUMN(AT$2)+9,0)</f>
        <v>0</v>
      </c>
      <c r="BI656" s="22">
        <f>Target_AM[[#This Row],[PROPORSI]]*VLOOKUP(Target_AM[[#This Row],[NIPNAS]],Target_CC[],COLUMN(AU$2)+9,0)</f>
        <v>0</v>
      </c>
      <c r="BJ656" s="22">
        <f>Target_AM[[#This Row],[PROPORSI]]*VLOOKUP(Target_AM[[#This Row],[NIPNAS]],Target_CC[],COLUMN(AV$2)+9,0)</f>
        <v>0</v>
      </c>
      <c r="BK656" s="22">
        <f>Target_AM[[#This Row],[PROPORSI]]*VLOOKUP(Target_AM[[#This Row],[NIPNAS]],Target_CC[],COLUMN(AW$2)+9,0)</f>
        <v>0</v>
      </c>
      <c r="BL656" s="22">
        <f>Target_AM[[#This Row],[PROPORSI]]*VLOOKUP(Target_AM[[#This Row],[NIPNAS]],Target_CC[],COLUMN(AX$2)+9,0)</f>
        <v>0</v>
      </c>
      <c r="BM656" s="22">
        <f>Target_AM[[#This Row],[PROPORSI]]*VLOOKUP(Target_AM[[#This Row],[NIPNAS]],Target_CC[],COLUMN(AY$2)+9,0)</f>
        <v>0</v>
      </c>
      <c r="BN656" s="22">
        <f>Target_AM[[#This Row],[PROPORSI]]*VLOOKUP(Target_AM[[#This Row],[NIPNAS]],Target_CC[],COLUMN(AZ$2)+9,0)</f>
        <v>0</v>
      </c>
      <c r="BO656" s="22">
        <f>Target_AM[[#This Row],[PROPORSI]]*VLOOKUP(Target_AM[[#This Row],[NIPNAS]],Target_CC[],COLUMN(BA$2)+9,0)</f>
        <v>38148386</v>
      </c>
      <c r="BP656" s="22">
        <f>Target_AM[[#This Row],[PROPORSI]]*VLOOKUP(Target_AM[[#This Row],[NIPNAS]],Target_CC[],COLUMN(BB$2)+9,0)</f>
        <v>42510864</v>
      </c>
      <c r="BQ656" s="22">
        <f>Target_AM[[#This Row],[PROPORSI]]*VLOOKUP(Target_AM[[#This Row],[NIPNAS]],Target_CC[],COLUMN(BC$2)+9,0)</f>
        <v>42322996</v>
      </c>
      <c r="BR656" s="22">
        <f>Target_AM[[#This Row],[PROPORSI]]*VLOOKUP(Target_AM[[#This Row],[NIPNAS]],Target_CC[],COLUMN(BD$2)+9,0)</f>
        <v>41632396</v>
      </c>
      <c r="BS656" s="22">
        <f>Target_AM[[#This Row],[PROPORSI]]*VLOOKUP(Target_AM[[#This Row],[NIPNAS]],Target_CC[],COLUMN(BE$2)+9,0)</f>
        <v>41632396</v>
      </c>
      <c r="BT656" s="22">
        <f>Target_AM[[#This Row],[PROPORSI]]*VLOOKUP(Target_AM[[#This Row],[NIPNAS]],Target_CC[],COLUMN(BF$2)+9,0)</f>
        <v>41632396</v>
      </c>
      <c r="BU656" s="22">
        <f>Target_AM[[#This Row],[PROPORSI]]*VLOOKUP(Target_AM[[#This Row],[NIPNAS]],Target_CC[],COLUMN(BG$2)+9,0)</f>
        <v>41632396</v>
      </c>
      <c r="BV656" s="22">
        <f>Target_AM[[#This Row],[PROPORSI]]*VLOOKUP(Target_AM[[#This Row],[NIPNAS]],Target_CC[],COLUMN(BH$2)+9,0)</f>
        <v>41632396</v>
      </c>
      <c r="BW656" s="22">
        <f>Target_AM[[#This Row],[PROPORSI]]*VLOOKUP(Target_AM[[#This Row],[NIPNAS]],Target_CC[],COLUMN(BI$2)+9,0)</f>
        <v>41632396</v>
      </c>
      <c r="BX656" s="22">
        <f>Target_AM[[#This Row],[PROPORSI]]*VLOOKUP(Target_AM[[#This Row],[NIPNAS]],Target_CC[],COLUMN(BJ$2)+9,0)</f>
        <v>41632396</v>
      </c>
      <c r="BY656" s="22">
        <f>Target_AM[[#This Row],[PROPORSI]]*VLOOKUP(Target_AM[[#This Row],[NIPNAS]],Target_CC[],COLUMN(BK$2)+9,0)</f>
        <v>41632396</v>
      </c>
      <c r="BZ656" s="22">
        <f>Target_AM[[#This Row],[PROPORSI]]*VLOOKUP(Target_AM[[#This Row],[NIPNAS]],Target_CC[],COLUMN(BL$2)+9,0)</f>
        <v>41632396</v>
      </c>
      <c r="CA656" s="22">
        <f>Target_AM[[#This Row],[PROPORSI]]*VLOOKUP(Target_AM[[#This Row],[NIPNAS]],Target_CC[],COLUMN(BM$2)+9,0)</f>
        <v>497673810</v>
      </c>
      <c r="CB656" s="22">
        <f>Target_AM[[#This Row],[PROPORSI]]*VLOOKUP(Target_AM[[#This Row],[NIPNAS]],Target_CC[],COLUMN(BN$2)+9,0)</f>
        <v>8979095</v>
      </c>
      <c r="CC656" s="22">
        <f>Target_AM[[#This Row],[PROPORSI]]*VLOOKUP(Target_AM[[#This Row],[NIPNAS]],Target_CC[],COLUMN(BO$2)+9,0)</f>
        <v>13812000</v>
      </c>
      <c r="CD656" s="22">
        <f>Target_AM[[#This Row],[PROPORSI]]*VLOOKUP(Target_AM[[#This Row],[NIPNAS]],Target_CC[],COLUMN(BP$2)+9,0)</f>
        <v>13812000</v>
      </c>
      <c r="CE656" s="22">
        <f>Target_AM[[#This Row],[PROPORSI]]*VLOOKUP(Target_AM[[#This Row],[NIPNAS]],Target_CC[],COLUMN(BQ$2)+9,0)</f>
        <v>13121400</v>
      </c>
      <c r="CF656" s="22">
        <f>Target_AM[[#This Row],[PROPORSI]]*VLOOKUP(Target_AM[[#This Row],[NIPNAS]],Target_CC[],COLUMN(BR$2)+9,0)</f>
        <v>13121400</v>
      </c>
      <c r="CG656" s="22">
        <f>Target_AM[[#This Row],[PROPORSI]]*VLOOKUP(Target_AM[[#This Row],[NIPNAS]],Target_CC[],COLUMN(BS$2)+9,0)</f>
        <v>13121400</v>
      </c>
      <c r="CH656" s="22">
        <f>Target_AM[[#This Row],[PROPORSI]]*VLOOKUP(Target_AM[[#This Row],[NIPNAS]],Target_CC[],COLUMN(BT$2)+9,0)</f>
        <v>13121400</v>
      </c>
      <c r="CI656" s="22">
        <f>Target_AM[[#This Row],[PROPORSI]]*VLOOKUP(Target_AM[[#This Row],[NIPNAS]],Target_CC[],COLUMN(BU$2)+9,0)</f>
        <v>13121400</v>
      </c>
      <c r="CJ656" s="22">
        <f>Target_AM[[#This Row],[PROPORSI]]*VLOOKUP(Target_AM[[#This Row],[NIPNAS]],Target_CC[],COLUMN(BV$2)+9,0)</f>
        <v>13121400</v>
      </c>
      <c r="CK656" s="22">
        <f>Target_AM[[#This Row],[PROPORSI]]*VLOOKUP(Target_AM[[#This Row],[NIPNAS]],Target_CC[],COLUMN(BW$2)+9,0)</f>
        <v>13121400</v>
      </c>
      <c r="CL656" s="22">
        <f>Target_AM[[#This Row],[PROPORSI]]*VLOOKUP(Target_AM[[#This Row],[NIPNAS]],Target_CC[],COLUMN(BX$2)+9,0)</f>
        <v>13121400</v>
      </c>
      <c r="CM656" s="22">
        <f>Target_AM[[#This Row],[PROPORSI]]*VLOOKUP(Target_AM[[#This Row],[NIPNAS]],Target_CC[],COLUMN(BY$2)+9,0)</f>
        <v>13121400</v>
      </c>
      <c r="CN656" s="22">
        <f>Target_AM[[#This Row],[PROPORSI]]*VLOOKUP(Target_AM[[#This Row],[NIPNAS]],Target_CC[],COLUMN(BZ$2)+9,0)</f>
        <v>154695695</v>
      </c>
      <c r="CO656" s="22">
        <f>Target_AM[[#This Row],[PROPORSI]]*VLOOKUP(Target_AM[[#This Row],[NIPNAS]],Target_CC[],COLUMN(CA$2)+9,0)</f>
        <v>29152516</v>
      </c>
      <c r="CP656" s="22">
        <f>Target_AM[[#This Row],[PROPORSI]]*VLOOKUP(Target_AM[[#This Row],[NIPNAS]],Target_CC[],COLUMN(CB$2)+9,0)</f>
        <v>28698864</v>
      </c>
      <c r="CQ656" s="22">
        <f>Target_AM[[#This Row],[PROPORSI]]*VLOOKUP(Target_AM[[#This Row],[NIPNAS]],Target_CC[],COLUMN(CC$2)+9,0)</f>
        <v>28510996</v>
      </c>
      <c r="CR656" s="22">
        <f>Target_AM[[#This Row],[PROPORSI]]*VLOOKUP(Target_AM[[#This Row],[NIPNAS]],Target_CC[],COLUMN(CD$2)+9,0)</f>
        <v>28510996</v>
      </c>
      <c r="CS656" s="22">
        <f>Target_AM[[#This Row],[PROPORSI]]*VLOOKUP(Target_AM[[#This Row],[NIPNAS]],Target_CC[],COLUMN(CE$2)+9,0)</f>
        <v>28510996</v>
      </c>
      <c r="CT656" s="22">
        <f>Target_AM[[#This Row],[PROPORSI]]*VLOOKUP(Target_AM[[#This Row],[NIPNAS]],Target_CC[],COLUMN(CF$2)+9,0)</f>
        <v>28510996</v>
      </c>
      <c r="CU656" s="22">
        <f>Target_AM[[#This Row],[PROPORSI]]*VLOOKUP(Target_AM[[#This Row],[NIPNAS]],Target_CC[],COLUMN(CG$2)+9,0)</f>
        <v>28510996</v>
      </c>
      <c r="CV656" s="22">
        <f>Target_AM[[#This Row],[PROPORSI]]*VLOOKUP(Target_AM[[#This Row],[NIPNAS]],Target_CC[],COLUMN(CH$2)+9,0)</f>
        <v>28510996</v>
      </c>
      <c r="CW656" s="22">
        <f>Target_AM[[#This Row],[PROPORSI]]*VLOOKUP(Target_AM[[#This Row],[NIPNAS]],Target_CC[],COLUMN(CI$2)+9,0)</f>
        <v>28510996</v>
      </c>
      <c r="CX656" s="22">
        <f>Target_AM[[#This Row],[PROPORSI]]*VLOOKUP(Target_AM[[#This Row],[NIPNAS]],Target_CC[],COLUMN(CJ$2)+9,0)</f>
        <v>28510996</v>
      </c>
      <c r="CY656" s="22">
        <f>Target_AM[[#This Row],[PROPORSI]]*VLOOKUP(Target_AM[[#This Row],[NIPNAS]],Target_CC[],COLUMN(CK$2)+9,0)</f>
        <v>28510996</v>
      </c>
      <c r="CZ656" s="22">
        <f>Target_AM[[#This Row],[PROPORSI]]*VLOOKUP(Target_AM[[#This Row],[NIPNAS]],Target_CC[],COLUMN(CL$2)+9,0)</f>
        <v>28510996</v>
      </c>
      <c r="DA656" s="22">
        <f>Target_AM[[#This Row],[PROPORSI]]*VLOOKUP(Target_AM[[#This Row],[NIPNAS]],Target_CC[],COLUMN(CM$2)+9,0)</f>
        <v>342961340</v>
      </c>
      <c r="DB656" s="22">
        <f>Target_AM[[#This Row],[PROPORSI]]*VLOOKUP(Target_AM[[#This Row],[NIPNAS]],Target_CC[],COLUMN(CN$2)+9,0)</f>
        <v>0</v>
      </c>
      <c r="DC656" s="22">
        <f>Target_AM[[#This Row],[PROPORSI]]*VLOOKUP(Target_AM[[#This Row],[NIPNAS]],Target_CC[],COLUMN(CO$2)+9,0)</f>
        <v>0</v>
      </c>
      <c r="DD656" s="22">
        <f>Target_AM[[#This Row],[PROPORSI]]*VLOOKUP(Target_AM[[#This Row],[NIPNAS]],Target_CC[],COLUMN(CP$2)+9,0)</f>
        <v>0</v>
      </c>
      <c r="DE656" s="22">
        <f>Target_AM[[#This Row],[PROPORSI]]*VLOOKUP(Target_AM[[#This Row],[NIPNAS]],Target_CC[],COLUMN(CQ$2)+9,0)</f>
        <v>0</v>
      </c>
      <c r="DF656" s="22">
        <f>Target_AM[[#This Row],[PROPORSI]]*VLOOKUP(Target_AM[[#This Row],[NIPNAS]],Target_CC[],COLUMN(CR$2)+9,0)</f>
        <v>0</v>
      </c>
      <c r="DG656" s="22">
        <f>Target_AM[[#This Row],[PROPORSI]]*VLOOKUP(Target_AM[[#This Row],[NIPNAS]],Target_CC[],COLUMN(CS$2)+9,0)</f>
        <v>0</v>
      </c>
      <c r="DH656" s="22">
        <f>Target_AM[[#This Row],[PROPORSI]]*VLOOKUP(Target_AM[[#This Row],[NIPNAS]],Target_CC[],COLUMN(CT$2)+9,0)</f>
        <v>0</v>
      </c>
      <c r="DI656" s="22">
        <f>Target_AM[[#This Row],[PROPORSI]]*VLOOKUP(Target_AM[[#This Row],[NIPNAS]],Target_CC[],COLUMN(CU$2)+9,0)</f>
        <v>0</v>
      </c>
      <c r="DJ656" s="22">
        <f>Target_AM[[#This Row],[PROPORSI]]*VLOOKUP(Target_AM[[#This Row],[NIPNAS]],Target_CC[],COLUMN(CV$2)+9,0)</f>
        <v>0</v>
      </c>
      <c r="DK656" s="22">
        <f>Target_AM[[#This Row],[PROPORSI]]*VLOOKUP(Target_AM[[#This Row],[NIPNAS]],Target_CC[],COLUMN(CW$2)+9,0)</f>
        <v>0</v>
      </c>
      <c r="DL656" s="22">
        <f>Target_AM[[#This Row],[PROPORSI]]*VLOOKUP(Target_AM[[#This Row],[NIPNAS]],Target_CC[],COLUMN(CX$2)+9,0)</f>
        <v>0</v>
      </c>
      <c r="DM656" s="22">
        <f>Target_AM[[#This Row],[PROPORSI]]*VLOOKUP(Target_AM[[#This Row],[NIPNAS]],Target_CC[],COLUMN(CY$2)+9,0)</f>
        <v>0</v>
      </c>
      <c r="DN656" s="22">
        <f>Target_AM[[#This Row],[PROPORSI]]*VLOOKUP(Target_AM[[#This Row],[NIPNAS]],Target_CC[],COLUMN(CZ$2)+9,0)</f>
        <v>0</v>
      </c>
      <c r="DO656" s="22">
        <f>Target_AM[[#This Row],[PROPORSI]]*VLOOKUP(Target_AM[[#This Row],[NIPNAS]],Target_CC[],COLUMN(DA$2)+9,0)</f>
        <v>0</v>
      </c>
      <c r="DP656" s="22">
        <f>Target_AM[[#This Row],[PROPORSI]]*VLOOKUP(Target_AM[[#This Row],[NIPNAS]],Target_CC[],COLUMN(DB$2)+9,0)</f>
        <v>0</v>
      </c>
      <c r="DQ656" s="22">
        <f>Target_AM[[#This Row],[PROPORSI]]*VLOOKUP(Target_AM[[#This Row],[NIPNAS]],Target_CC[],COLUMN(DC$2)+9,0)</f>
        <v>0</v>
      </c>
      <c r="DR656" s="22">
        <f>Target_AM[[#This Row],[PROPORSI]]*VLOOKUP(Target_AM[[#This Row],[NIPNAS]],Target_CC[],COLUMN(DD$2)+9,0)</f>
        <v>0</v>
      </c>
      <c r="DS656" s="22">
        <f>Target_AM[[#This Row],[PROPORSI]]*VLOOKUP(Target_AM[[#This Row],[NIPNAS]],Target_CC[],COLUMN(DE$2)+9,0)</f>
        <v>0</v>
      </c>
      <c r="DT656" s="22">
        <f>Target_AM[[#This Row],[PROPORSI]]*VLOOKUP(Target_AM[[#This Row],[NIPNAS]],Target_CC[],COLUMN(DF$2)+9,0)</f>
        <v>0</v>
      </c>
      <c r="DU656" s="22">
        <f>Target_AM[[#This Row],[PROPORSI]]*VLOOKUP(Target_AM[[#This Row],[NIPNAS]],Target_CC[],COLUMN(DG$2)+9,0)</f>
        <v>0</v>
      </c>
      <c r="DV656" s="22">
        <f>Target_AM[[#This Row],[PROPORSI]]*VLOOKUP(Target_AM[[#This Row],[NIPNAS]],Target_CC[],COLUMN(DH$2)+9,0)</f>
        <v>0</v>
      </c>
      <c r="DW656" s="22">
        <f>Target_AM[[#This Row],[PROPORSI]]*VLOOKUP(Target_AM[[#This Row],[NIPNAS]],Target_CC[],COLUMN(DI$2)+9,0)</f>
        <v>0</v>
      </c>
      <c r="DX656" s="22">
        <f>Target_AM[[#This Row],[PROPORSI]]*VLOOKUP(Target_AM[[#This Row],[NIPNAS]],Target_CC[],COLUMN(DJ$2)+9,0)</f>
        <v>0</v>
      </c>
      <c r="DY656" s="22">
        <f>Target_AM[[#This Row],[PROPORSI]]*VLOOKUP(Target_AM[[#This Row],[NIPNAS]],Target_CC[],COLUMN(DK$2)+9,0)</f>
        <v>0</v>
      </c>
      <c r="DZ656" s="22">
        <f>Target_AM[[#This Row],[PROPORSI]]*VLOOKUP(Target_AM[[#This Row],[NIPNAS]],Target_CC[],COLUMN(DL$2)+9,0)</f>
        <v>0</v>
      </c>
      <c r="EA656" s="22">
        <f>Target_AM[[#This Row],[PROPORSI]]*VLOOKUP(Target_AM[[#This Row],[NIPNAS]],Target_CC[],COLUMN(DM$2)+9,0)</f>
        <v>0</v>
      </c>
    </row>
    <row r="657" spans="2:131" x14ac:dyDescent="0.3">
      <c r="B657">
        <v>930122</v>
      </c>
      <c r="C657" t="s">
        <v>1057</v>
      </c>
      <c r="D657">
        <v>1</v>
      </c>
      <c r="E657" s="8">
        <v>45658</v>
      </c>
      <c r="F657">
        <v>76510266</v>
      </c>
      <c r="G657" t="s">
        <v>202</v>
      </c>
      <c r="J657" t="s">
        <v>1081</v>
      </c>
      <c r="K657" t="s">
        <v>21</v>
      </c>
      <c r="L657" t="s">
        <v>159</v>
      </c>
      <c r="M657" t="s">
        <v>31</v>
      </c>
      <c r="N657" s="23">
        <f>Target_AM[[#This Row],[PROPORSI]]*VLOOKUP(Target_AM[[#This Row],[NIPNAS]],Target_CC[],9,0)</f>
        <v>2767274085.4509192</v>
      </c>
      <c r="O657" s="22">
        <f>Target_AM[[#This Row],[PROPORSI]]*VLOOKUP(Target_AM[[#This Row],[NIPNAS]],Target_CC[],COLUMN(A$2)+9,0)</f>
        <v>218641953.49652821</v>
      </c>
      <c r="P657" s="22">
        <f>Target_AM[[#This Row],[PROPORSI]]*VLOOKUP(Target_AM[[#This Row],[NIPNAS]],Target_CC[],COLUMN(B$2)+9,0)</f>
        <v>16420849.170257777</v>
      </c>
      <c r="Q657" s="22">
        <f>Target_AM[[#This Row],[PROPORSI]]*VLOOKUP(Target_AM[[#This Row],[NIPNAS]],Target_CC[],COLUMN(C$2)+9,0)</f>
        <v>132400088.45372459</v>
      </c>
      <c r="R657" s="22">
        <f>Target_AM[[#This Row],[PROPORSI]]*VLOOKUP(Target_AM[[#This Row],[NIPNAS]],Target_CC[],COLUMN(D$2)+9,0)</f>
        <v>162696902.65465099</v>
      </c>
      <c r="S657" s="22">
        <f>Target_AM[[#This Row],[PROPORSI]]*VLOOKUP(Target_AM[[#This Row],[NIPNAS]],Target_CC[],COLUMN(E$2)+9,0)</f>
        <v>142429395.18548912</v>
      </c>
      <c r="T657" s="22">
        <f>Target_AM[[#This Row],[PROPORSI]]*VLOOKUP(Target_AM[[#This Row],[NIPNAS]],Target_CC[],COLUMN(F$2)+9,0)</f>
        <v>189919332.91209859</v>
      </c>
      <c r="U657" s="22">
        <f>Target_AM[[#This Row],[PROPORSI]]*VLOOKUP(Target_AM[[#This Row],[NIPNAS]],Target_CC[],COLUMN(G$2)+9,0)</f>
        <v>228367483.64223149</v>
      </c>
      <c r="V657" s="22">
        <f>Target_AM[[#This Row],[PROPORSI]]*VLOOKUP(Target_AM[[#This Row],[NIPNAS]],Target_CC[],COLUMN(H$2)+9,0)</f>
        <v>96740150.380599737</v>
      </c>
      <c r="W657" s="22">
        <f>Target_AM[[#This Row],[PROPORSI]]*VLOOKUP(Target_AM[[#This Row],[NIPNAS]],Target_CC[],COLUMN(I$2)+9,0)</f>
        <v>243322782.13893196</v>
      </c>
      <c r="X657" s="22">
        <f>Target_AM[[#This Row],[PROPORSI]]*VLOOKUP(Target_AM[[#This Row],[NIPNAS]],Target_CC[],COLUMN(J$2)+9,0)</f>
        <v>150152938.8410854</v>
      </c>
      <c r="Y657" s="22">
        <f>Target_AM[[#This Row],[PROPORSI]]*VLOOKUP(Target_AM[[#This Row],[NIPNAS]],Target_CC[],COLUMN(K$2)+9,0)</f>
        <v>76882546.695561051</v>
      </c>
      <c r="Z657" s="22">
        <f>Target_AM[[#This Row],[PROPORSI]]*VLOOKUP(Target_AM[[#This Row],[NIPNAS]],Target_CC[],COLUMN(L$2)+9,0)</f>
        <v>190077193.30937305</v>
      </c>
      <c r="AA657" s="22">
        <f>Target_AM[[#This Row],[PROPORSI]]*VLOOKUP(Target_AM[[#This Row],[NIPNAS]],Target_CC[],COLUMN(M$2)+9,0)</f>
        <v>1848051616.880532</v>
      </c>
      <c r="AB657" s="22">
        <f>Target_AM[[#This Row],[PROPORSI]]*VLOOKUP(Target_AM[[#This Row],[NIPNAS]],Target_CC[],COLUMN(N$2)+9,0)</f>
        <v>2330806.6526319683</v>
      </c>
      <c r="AC657" s="22">
        <f>Target_AM[[#This Row],[PROPORSI]]*VLOOKUP(Target_AM[[#This Row],[NIPNAS]],Target_CC[],COLUMN(O$2)+9,0)</f>
        <v>685001.02215673402</v>
      </c>
      <c r="AD657" s="22">
        <f>Target_AM[[#This Row],[PROPORSI]]*VLOOKUP(Target_AM[[#This Row],[NIPNAS]],Target_CC[],COLUMN(P$2)+9,0)</f>
        <v>4814894.0240277052</v>
      </c>
      <c r="AE657" s="22">
        <f>Target_AM[[#This Row],[PROPORSI]]*VLOOKUP(Target_AM[[#This Row],[NIPNAS]],Target_CC[],COLUMN(Q$2)+9,0)</f>
        <v>20569396.555036128</v>
      </c>
      <c r="AF657" s="22">
        <f>Target_AM[[#This Row],[PROPORSI]]*VLOOKUP(Target_AM[[#This Row],[NIPNAS]],Target_CC[],COLUMN(R$2)+9,0)</f>
        <v>15730878.764948189</v>
      </c>
      <c r="AG657" s="22">
        <f>Target_AM[[#This Row],[PROPORSI]]*VLOOKUP(Target_AM[[#This Row],[NIPNAS]],Target_CC[],COLUMN(S$2)+9,0)</f>
        <v>28769885.105111241</v>
      </c>
      <c r="AH657" s="22">
        <f>Target_AM[[#This Row],[PROPORSI]]*VLOOKUP(Target_AM[[#This Row],[NIPNAS]],Target_CC[],COLUMN(T$2)+9,0)</f>
        <v>37872738.456775278</v>
      </c>
      <c r="AI657" s="22">
        <f>Target_AM[[#This Row],[PROPORSI]]*VLOOKUP(Target_AM[[#This Row],[NIPNAS]],Target_CC[],COLUMN(U$2)+9,0)</f>
        <v>17024285.475668043</v>
      </c>
      <c r="AJ657" s="22">
        <f>Target_AM[[#This Row],[PROPORSI]]*VLOOKUP(Target_AM[[#This Row],[NIPNAS]],Target_CC[],COLUMN(V$2)+9,0)</f>
        <v>44457757.571000427</v>
      </c>
      <c r="AK657" s="22">
        <f>Target_AM[[#This Row],[PROPORSI]]*VLOOKUP(Target_AM[[#This Row],[NIPNAS]],Target_CC[],COLUMN(W$2)+9,0)</f>
        <v>17505867.419455945</v>
      </c>
      <c r="AL657" s="22">
        <f>Target_AM[[#This Row],[PROPORSI]]*VLOOKUP(Target_AM[[#This Row],[NIPNAS]],Target_CC[],COLUMN(X$2)+9,0)</f>
        <v>8966224.1471047252</v>
      </c>
      <c r="AM657" s="22">
        <f>Target_AM[[#This Row],[PROPORSI]]*VLOOKUP(Target_AM[[#This Row],[NIPNAS]],Target_CC[],COLUMN(Y$2)+9,0)</f>
        <v>25390245.919307798</v>
      </c>
      <c r="AN657" s="22">
        <f>Target_AM[[#This Row],[PROPORSI]]*VLOOKUP(Target_AM[[#This Row],[NIPNAS]],Target_CC[],COLUMN(Z$2)+9,0)</f>
        <v>224117981.11322418</v>
      </c>
      <c r="AO657" s="22">
        <f>Target_AM[[#This Row],[PROPORSI]]*VLOOKUP(Target_AM[[#This Row],[NIPNAS]],Target_CC[],COLUMN(AA$2)+9,0)</f>
        <v>220972760.14916018</v>
      </c>
      <c r="AP657" s="22">
        <f>Target_AM[[#This Row],[PROPORSI]]*VLOOKUP(Target_AM[[#This Row],[NIPNAS]],Target_CC[],COLUMN(AB$2)+9,0)</f>
        <v>17105850.192414511</v>
      </c>
      <c r="AQ657" s="22">
        <f>Target_AM[[#This Row],[PROPORSI]]*VLOOKUP(Target_AM[[#This Row],[NIPNAS]],Target_CC[],COLUMN(AC$2)+9,0)</f>
        <v>137214982.4777523</v>
      </c>
      <c r="AR657" s="22">
        <f>Target_AM[[#This Row],[PROPORSI]]*VLOOKUP(Target_AM[[#This Row],[NIPNAS]],Target_CC[],COLUMN(AD$2)+9,0)</f>
        <v>183266299.20968711</v>
      </c>
      <c r="AS657" s="22">
        <f>Target_AM[[#This Row],[PROPORSI]]*VLOOKUP(Target_AM[[#This Row],[NIPNAS]],Target_CC[],COLUMN(AE$2)+9,0)</f>
        <v>158160273.95043731</v>
      </c>
      <c r="AT657" s="22">
        <f>Target_AM[[#This Row],[PROPORSI]]*VLOOKUP(Target_AM[[#This Row],[NIPNAS]],Target_CC[],COLUMN(AF$2)+9,0)</f>
        <v>218689218.01720983</v>
      </c>
      <c r="AU657" s="22">
        <f>Target_AM[[#This Row],[PROPORSI]]*VLOOKUP(Target_AM[[#This Row],[NIPNAS]],Target_CC[],COLUMN(AG$2)+9,0)</f>
        <v>266240222.09900677</v>
      </c>
      <c r="AV657" s="22">
        <f>Target_AM[[#This Row],[PROPORSI]]*VLOOKUP(Target_AM[[#This Row],[NIPNAS]],Target_CC[],COLUMN(AH$2)+9,0)</f>
        <v>113764435.85626778</v>
      </c>
      <c r="AW657" s="22">
        <f>Target_AM[[#This Row],[PROPORSI]]*VLOOKUP(Target_AM[[#This Row],[NIPNAS]],Target_CC[],COLUMN(AI$2)+9,0)</f>
        <v>287780539.70993239</v>
      </c>
      <c r="AX657" s="22">
        <f>Target_AM[[#This Row],[PROPORSI]]*VLOOKUP(Target_AM[[#This Row],[NIPNAS]],Target_CC[],COLUMN(AJ$2)+9,0)</f>
        <v>167658806.26054135</v>
      </c>
      <c r="AY657" s="22">
        <f>Target_AM[[#This Row],[PROPORSI]]*VLOOKUP(Target_AM[[#This Row],[NIPNAS]],Target_CC[],COLUMN(AK$2)+9,0)</f>
        <v>85848770.842665777</v>
      </c>
      <c r="AZ657" s="22">
        <f>Target_AM[[#This Row],[PROPORSI]]*VLOOKUP(Target_AM[[#This Row],[NIPNAS]],Target_CC[],COLUMN(AL$2)+9,0)</f>
        <v>215467439.22868085</v>
      </c>
      <c r="BA657" s="22">
        <f>Target_AM[[#This Row],[PROPORSI]]*VLOOKUP(Target_AM[[#This Row],[NIPNAS]],Target_CC[],COLUMN(AM$2)+9,0)</f>
        <v>2072169597.9937558</v>
      </c>
      <c r="BB657" s="22">
        <f>Target_AM[[#This Row],[PROPORSI]]*VLOOKUP(Target_AM[[#This Row],[NIPNAS]],Target_CC[],COLUMN(AN$2)+9,0)</f>
        <v>0</v>
      </c>
      <c r="BC657" s="22">
        <f>Target_AM[[#This Row],[PROPORSI]]*VLOOKUP(Target_AM[[#This Row],[NIPNAS]],Target_CC[],COLUMN(AO$2)+9,0)</f>
        <v>0</v>
      </c>
      <c r="BD657" s="22">
        <f>Target_AM[[#This Row],[PROPORSI]]*VLOOKUP(Target_AM[[#This Row],[NIPNAS]],Target_CC[],COLUMN(AP$2)+9,0)</f>
        <v>0</v>
      </c>
      <c r="BE657" s="22">
        <f>Target_AM[[#This Row],[PROPORSI]]*VLOOKUP(Target_AM[[#This Row],[NIPNAS]],Target_CC[],COLUMN(AQ$2)+9,0)</f>
        <v>0</v>
      </c>
      <c r="BF657" s="22">
        <f>Target_AM[[#This Row],[PROPORSI]]*VLOOKUP(Target_AM[[#This Row],[NIPNAS]],Target_CC[],COLUMN(AR$2)+9,0)</f>
        <v>0</v>
      </c>
      <c r="BG657" s="22">
        <f>Target_AM[[#This Row],[PROPORSI]]*VLOOKUP(Target_AM[[#This Row],[NIPNAS]],Target_CC[],COLUMN(AS$2)+9,0)</f>
        <v>0</v>
      </c>
      <c r="BH657" s="22">
        <f>Target_AM[[#This Row],[PROPORSI]]*VLOOKUP(Target_AM[[#This Row],[NIPNAS]],Target_CC[],COLUMN(AT$2)+9,0)</f>
        <v>0</v>
      </c>
      <c r="BI657" s="22">
        <f>Target_AM[[#This Row],[PROPORSI]]*VLOOKUP(Target_AM[[#This Row],[NIPNAS]],Target_CC[],COLUMN(AU$2)+9,0)</f>
        <v>0</v>
      </c>
      <c r="BJ657" s="22">
        <f>Target_AM[[#This Row],[PROPORSI]]*VLOOKUP(Target_AM[[#This Row],[NIPNAS]],Target_CC[],COLUMN(AV$2)+9,0)</f>
        <v>0</v>
      </c>
      <c r="BK657" s="22">
        <f>Target_AM[[#This Row],[PROPORSI]]*VLOOKUP(Target_AM[[#This Row],[NIPNAS]],Target_CC[],COLUMN(AW$2)+9,0)</f>
        <v>0</v>
      </c>
      <c r="BL657" s="22">
        <f>Target_AM[[#This Row],[PROPORSI]]*VLOOKUP(Target_AM[[#This Row],[NIPNAS]],Target_CC[],COLUMN(AX$2)+9,0)</f>
        <v>0</v>
      </c>
      <c r="BM657" s="22">
        <f>Target_AM[[#This Row],[PROPORSI]]*VLOOKUP(Target_AM[[#This Row],[NIPNAS]],Target_CC[],COLUMN(AY$2)+9,0)</f>
        <v>0</v>
      </c>
      <c r="BN657" s="22">
        <f>Target_AM[[#This Row],[PROPORSI]]*VLOOKUP(Target_AM[[#This Row],[NIPNAS]],Target_CC[],COLUMN(AZ$2)+9,0)</f>
        <v>0</v>
      </c>
      <c r="BO657" s="22">
        <f>Target_AM[[#This Row],[PROPORSI]]*VLOOKUP(Target_AM[[#This Row],[NIPNAS]],Target_CC[],COLUMN(BA$2)+9,0)</f>
        <v>153499920</v>
      </c>
      <c r="BP657" s="22">
        <f>Target_AM[[#This Row],[PROPORSI]]*VLOOKUP(Target_AM[[#This Row],[NIPNAS]],Target_CC[],COLUMN(BB$2)+9,0)</f>
        <v>144545435</v>
      </c>
      <c r="BQ657" s="22">
        <f>Target_AM[[#This Row],[PROPORSI]]*VLOOKUP(Target_AM[[#This Row],[NIPNAS]],Target_CC[],COLUMN(BC$2)+9,0)</f>
        <v>80580269</v>
      </c>
      <c r="BR657" s="22">
        <f>Target_AM[[#This Row],[PROPORSI]]*VLOOKUP(Target_AM[[#This Row],[NIPNAS]],Target_CC[],COLUMN(BD$2)+9,0)</f>
        <v>122297160.14999999</v>
      </c>
      <c r="BS657" s="22">
        <f>Target_AM[[#This Row],[PROPORSI]]*VLOOKUP(Target_AM[[#This Row],[NIPNAS]],Target_CC[],COLUMN(BE$2)+9,0)</f>
        <v>122297160.14999999</v>
      </c>
      <c r="BT657" s="22">
        <f>Target_AM[[#This Row],[PROPORSI]]*VLOOKUP(Target_AM[[#This Row],[NIPNAS]],Target_CC[],COLUMN(BF$2)+9,0)</f>
        <v>122297160.14999999</v>
      </c>
      <c r="BU657" s="22">
        <f>Target_AM[[#This Row],[PROPORSI]]*VLOOKUP(Target_AM[[#This Row],[NIPNAS]],Target_CC[],COLUMN(BG$2)+9,0)</f>
        <v>122297160.14999999</v>
      </c>
      <c r="BV657" s="22">
        <f>Target_AM[[#This Row],[PROPORSI]]*VLOOKUP(Target_AM[[#This Row],[NIPNAS]],Target_CC[],COLUMN(BH$2)+9,0)</f>
        <v>122297160.14999999</v>
      </c>
      <c r="BW657" s="22">
        <f>Target_AM[[#This Row],[PROPORSI]]*VLOOKUP(Target_AM[[#This Row],[NIPNAS]],Target_CC[],COLUMN(BI$2)+9,0)</f>
        <v>122297160.14999999</v>
      </c>
      <c r="BX657" s="22">
        <f>Target_AM[[#This Row],[PROPORSI]]*VLOOKUP(Target_AM[[#This Row],[NIPNAS]],Target_CC[],COLUMN(BJ$2)+9,0)</f>
        <v>122297160.14999999</v>
      </c>
      <c r="BY657" s="22">
        <f>Target_AM[[#This Row],[PROPORSI]]*VLOOKUP(Target_AM[[#This Row],[NIPNAS]],Target_CC[],COLUMN(BK$2)+9,0)</f>
        <v>122297160.14999999</v>
      </c>
      <c r="BZ657" s="22">
        <f>Target_AM[[#This Row],[PROPORSI]]*VLOOKUP(Target_AM[[#This Row],[NIPNAS]],Target_CC[],COLUMN(BL$2)+9,0)</f>
        <v>122297160.14999999</v>
      </c>
      <c r="CA657" s="22">
        <f>Target_AM[[#This Row],[PROPORSI]]*VLOOKUP(Target_AM[[#This Row],[NIPNAS]],Target_CC[],COLUMN(BM$2)+9,0)</f>
        <v>1479300065.3500001</v>
      </c>
      <c r="CB657" s="22">
        <f>Target_AM[[#This Row],[PROPORSI]]*VLOOKUP(Target_AM[[#This Row],[NIPNAS]],Target_CC[],COLUMN(BN$2)+9,0)</f>
        <v>108513227</v>
      </c>
      <c r="CC657" s="22">
        <f>Target_AM[[#This Row],[PROPORSI]]*VLOOKUP(Target_AM[[#This Row],[NIPNAS]],Target_CC[],COLUMN(BO$2)+9,0)</f>
        <v>101592793</v>
      </c>
      <c r="CD657" s="22">
        <f>Target_AM[[#This Row],[PROPORSI]]*VLOOKUP(Target_AM[[#This Row],[NIPNAS]],Target_CC[],COLUMN(BP$2)+9,0)</f>
        <v>83885237</v>
      </c>
      <c r="CE657" s="22">
        <f>Target_AM[[#This Row],[PROPORSI]]*VLOOKUP(Target_AM[[#This Row],[NIPNAS]],Target_CC[],COLUMN(BQ$2)+9,0)</f>
        <v>79690975.149999991</v>
      </c>
      <c r="CF657" s="22">
        <f>Target_AM[[#This Row],[PROPORSI]]*VLOOKUP(Target_AM[[#This Row],[NIPNAS]],Target_CC[],COLUMN(BR$2)+9,0)</f>
        <v>79690975.149999991</v>
      </c>
      <c r="CG657" s="22">
        <f>Target_AM[[#This Row],[PROPORSI]]*VLOOKUP(Target_AM[[#This Row],[NIPNAS]],Target_CC[],COLUMN(BS$2)+9,0)</f>
        <v>79690975.149999991</v>
      </c>
      <c r="CH657" s="22">
        <f>Target_AM[[#This Row],[PROPORSI]]*VLOOKUP(Target_AM[[#This Row],[NIPNAS]],Target_CC[],COLUMN(BT$2)+9,0)</f>
        <v>79690975.149999991</v>
      </c>
      <c r="CI657" s="22">
        <f>Target_AM[[#This Row],[PROPORSI]]*VLOOKUP(Target_AM[[#This Row],[NIPNAS]],Target_CC[],COLUMN(BU$2)+9,0)</f>
        <v>79690975.149999991</v>
      </c>
      <c r="CJ657" s="22">
        <f>Target_AM[[#This Row],[PROPORSI]]*VLOOKUP(Target_AM[[#This Row],[NIPNAS]],Target_CC[],COLUMN(BV$2)+9,0)</f>
        <v>79690975.149999991</v>
      </c>
      <c r="CK657" s="22">
        <f>Target_AM[[#This Row],[PROPORSI]]*VLOOKUP(Target_AM[[#This Row],[NIPNAS]],Target_CC[],COLUMN(BW$2)+9,0)</f>
        <v>79690975.149999991</v>
      </c>
      <c r="CL657" s="22">
        <f>Target_AM[[#This Row],[PROPORSI]]*VLOOKUP(Target_AM[[#This Row],[NIPNAS]],Target_CC[],COLUMN(BX$2)+9,0)</f>
        <v>79690975.149999991</v>
      </c>
      <c r="CM657" s="22">
        <f>Target_AM[[#This Row],[PROPORSI]]*VLOOKUP(Target_AM[[#This Row],[NIPNAS]],Target_CC[],COLUMN(BY$2)+9,0)</f>
        <v>79690975.149999991</v>
      </c>
      <c r="CN657" s="22">
        <f>Target_AM[[#This Row],[PROPORSI]]*VLOOKUP(Target_AM[[#This Row],[NIPNAS]],Target_CC[],COLUMN(BZ$2)+9,0)</f>
        <v>1011210033.3499998</v>
      </c>
      <c r="CO657" s="22">
        <f>Target_AM[[#This Row],[PROPORSI]]*VLOOKUP(Target_AM[[#This Row],[NIPNAS]],Target_CC[],COLUMN(CA$2)+9,0)</f>
        <v>44986693</v>
      </c>
      <c r="CP657" s="22">
        <f>Target_AM[[#This Row],[PROPORSI]]*VLOOKUP(Target_AM[[#This Row],[NIPNAS]],Target_CC[],COLUMN(CB$2)+9,0)</f>
        <v>42952642</v>
      </c>
      <c r="CQ657" s="22">
        <f>Target_AM[[#This Row],[PROPORSI]]*VLOOKUP(Target_AM[[#This Row],[NIPNAS]],Target_CC[],COLUMN(CC$2)+9,0)</f>
        <v>42606185</v>
      </c>
      <c r="CR657" s="22">
        <f>Target_AM[[#This Row],[PROPORSI]]*VLOOKUP(Target_AM[[#This Row],[NIPNAS]],Target_CC[],COLUMN(CD$2)+9,0)</f>
        <v>42606185</v>
      </c>
      <c r="CS657" s="22">
        <f>Target_AM[[#This Row],[PROPORSI]]*VLOOKUP(Target_AM[[#This Row],[NIPNAS]],Target_CC[],COLUMN(CE$2)+9,0)</f>
        <v>42606185</v>
      </c>
      <c r="CT657" s="22">
        <f>Target_AM[[#This Row],[PROPORSI]]*VLOOKUP(Target_AM[[#This Row],[NIPNAS]],Target_CC[],COLUMN(CF$2)+9,0)</f>
        <v>42606185</v>
      </c>
      <c r="CU657" s="22">
        <f>Target_AM[[#This Row],[PROPORSI]]*VLOOKUP(Target_AM[[#This Row],[NIPNAS]],Target_CC[],COLUMN(CG$2)+9,0)</f>
        <v>42606185</v>
      </c>
      <c r="CV657" s="22">
        <f>Target_AM[[#This Row],[PROPORSI]]*VLOOKUP(Target_AM[[#This Row],[NIPNAS]],Target_CC[],COLUMN(CH$2)+9,0)</f>
        <v>42606185</v>
      </c>
      <c r="CW657" s="22">
        <f>Target_AM[[#This Row],[PROPORSI]]*VLOOKUP(Target_AM[[#This Row],[NIPNAS]],Target_CC[],COLUMN(CI$2)+9,0)</f>
        <v>42606185</v>
      </c>
      <c r="CX657" s="22">
        <f>Target_AM[[#This Row],[PROPORSI]]*VLOOKUP(Target_AM[[#This Row],[NIPNAS]],Target_CC[],COLUMN(CJ$2)+9,0)</f>
        <v>42606185</v>
      </c>
      <c r="CY657" s="22">
        <f>Target_AM[[#This Row],[PROPORSI]]*VLOOKUP(Target_AM[[#This Row],[NIPNAS]],Target_CC[],COLUMN(CK$2)+9,0)</f>
        <v>42606185</v>
      </c>
      <c r="CZ657" s="22">
        <f>Target_AM[[#This Row],[PROPORSI]]*VLOOKUP(Target_AM[[#This Row],[NIPNAS]],Target_CC[],COLUMN(CL$2)+9,0)</f>
        <v>42606185</v>
      </c>
      <c r="DA657" s="22">
        <f>Target_AM[[#This Row],[PROPORSI]]*VLOOKUP(Target_AM[[#This Row],[NIPNAS]],Target_CC[],COLUMN(CM$2)+9,0)</f>
        <v>514001185</v>
      </c>
      <c r="DB657" s="22">
        <f>Target_AM[[#This Row],[PROPORSI]]*VLOOKUP(Target_AM[[#This Row],[NIPNAS]],Target_CC[],COLUMN(CN$2)+9,0)</f>
        <v>0</v>
      </c>
      <c r="DC657" s="22">
        <f>Target_AM[[#This Row],[PROPORSI]]*VLOOKUP(Target_AM[[#This Row],[NIPNAS]],Target_CC[],COLUMN(CO$2)+9,0)</f>
        <v>0</v>
      </c>
      <c r="DD657" s="22">
        <f>Target_AM[[#This Row],[PROPORSI]]*VLOOKUP(Target_AM[[#This Row],[NIPNAS]],Target_CC[],COLUMN(CP$2)+9,0)</f>
        <v>79373329</v>
      </c>
      <c r="DE657" s="22">
        <f>Target_AM[[#This Row],[PROPORSI]]*VLOOKUP(Target_AM[[#This Row],[NIPNAS]],Target_CC[],COLUMN(CQ$2)+9,0)</f>
        <v>0</v>
      </c>
      <c r="DF657" s="22">
        <f>Target_AM[[#This Row],[PROPORSI]]*VLOOKUP(Target_AM[[#This Row],[NIPNAS]],Target_CC[],COLUMN(CR$2)+9,0)</f>
        <v>0</v>
      </c>
      <c r="DG657" s="22">
        <f>Target_AM[[#This Row],[PROPORSI]]*VLOOKUP(Target_AM[[#This Row],[NIPNAS]],Target_CC[],COLUMN(CS$2)+9,0)</f>
        <v>0</v>
      </c>
      <c r="DH657" s="22">
        <f>Target_AM[[#This Row],[PROPORSI]]*VLOOKUP(Target_AM[[#This Row],[NIPNAS]],Target_CC[],COLUMN(CT$2)+9,0)</f>
        <v>0</v>
      </c>
      <c r="DI657" s="22">
        <f>Target_AM[[#This Row],[PROPORSI]]*VLOOKUP(Target_AM[[#This Row],[NIPNAS]],Target_CC[],COLUMN(CU$2)+9,0)</f>
        <v>0</v>
      </c>
      <c r="DJ657" s="22">
        <f>Target_AM[[#This Row],[PROPORSI]]*VLOOKUP(Target_AM[[#This Row],[NIPNAS]],Target_CC[],COLUMN(CV$2)+9,0)</f>
        <v>0</v>
      </c>
      <c r="DK657" s="22">
        <f>Target_AM[[#This Row],[PROPORSI]]*VLOOKUP(Target_AM[[#This Row],[NIPNAS]],Target_CC[],COLUMN(CW$2)+9,0)</f>
        <v>0</v>
      </c>
      <c r="DL657" s="22">
        <f>Target_AM[[#This Row],[PROPORSI]]*VLOOKUP(Target_AM[[#This Row],[NIPNAS]],Target_CC[],COLUMN(CX$2)+9,0)</f>
        <v>0</v>
      </c>
      <c r="DM657" s="22">
        <f>Target_AM[[#This Row],[PROPORSI]]*VLOOKUP(Target_AM[[#This Row],[NIPNAS]],Target_CC[],COLUMN(CY$2)+9,0)</f>
        <v>0</v>
      </c>
      <c r="DN657" s="22">
        <f>Target_AM[[#This Row],[PROPORSI]]*VLOOKUP(Target_AM[[#This Row],[NIPNAS]],Target_CC[],COLUMN(CZ$2)+9,0)</f>
        <v>79373329</v>
      </c>
      <c r="DO657" s="22">
        <f>Target_AM[[#This Row],[PROPORSI]]*VLOOKUP(Target_AM[[#This Row],[NIPNAS]],Target_CC[],COLUMN(DA$2)+9,0)</f>
        <v>0</v>
      </c>
      <c r="DP657" s="22">
        <f>Target_AM[[#This Row],[PROPORSI]]*VLOOKUP(Target_AM[[#This Row],[NIPNAS]],Target_CC[],COLUMN(DB$2)+9,0)</f>
        <v>0</v>
      </c>
      <c r="DQ657" s="22">
        <f>Target_AM[[#This Row],[PROPORSI]]*VLOOKUP(Target_AM[[#This Row],[NIPNAS]],Target_CC[],COLUMN(DC$2)+9,0)</f>
        <v>0</v>
      </c>
      <c r="DR657" s="22">
        <f>Target_AM[[#This Row],[PROPORSI]]*VLOOKUP(Target_AM[[#This Row],[NIPNAS]],Target_CC[],COLUMN(DD$2)+9,0)</f>
        <v>0</v>
      </c>
      <c r="DS657" s="22">
        <f>Target_AM[[#This Row],[PROPORSI]]*VLOOKUP(Target_AM[[#This Row],[NIPNAS]],Target_CC[],COLUMN(DE$2)+9,0)</f>
        <v>0</v>
      </c>
      <c r="DT657" s="22">
        <f>Target_AM[[#This Row],[PROPORSI]]*VLOOKUP(Target_AM[[#This Row],[NIPNAS]],Target_CC[],COLUMN(DF$2)+9,0)</f>
        <v>0</v>
      </c>
      <c r="DU657" s="22">
        <f>Target_AM[[#This Row],[PROPORSI]]*VLOOKUP(Target_AM[[#This Row],[NIPNAS]],Target_CC[],COLUMN(DG$2)+9,0)</f>
        <v>0</v>
      </c>
      <c r="DV657" s="22">
        <f>Target_AM[[#This Row],[PROPORSI]]*VLOOKUP(Target_AM[[#This Row],[NIPNAS]],Target_CC[],COLUMN(DH$2)+9,0)</f>
        <v>0</v>
      </c>
      <c r="DW657" s="22">
        <f>Target_AM[[#This Row],[PROPORSI]]*VLOOKUP(Target_AM[[#This Row],[NIPNAS]],Target_CC[],COLUMN(DI$2)+9,0)</f>
        <v>0</v>
      </c>
      <c r="DX657" s="22">
        <f>Target_AM[[#This Row],[PROPORSI]]*VLOOKUP(Target_AM[[#This Row],[NIPNAS]],Target_CC[],COLUMN(DJ$2)+9,0)</f>
        <v>0</v>
      </c>
      <c r="DY657" s="22">
        <f>Target_AM[[#This Row],[PROPORSI]]*VLOOKUP(Target_AM[[#This Row],[NIPNAS]],Target_CC[],COLUMN(DK$2)+9,0)</f>
        <v>0</v>
      </c>
      <c r="DZ657" s="22">
        <f>Target_AM[[#This Row],[PROPORSI]]*VLOOKUP(Target_AM[[#This Row],[NIPNAS]],Target_CC[],COLUMN(DL$2)+9,0)</f>
        <v>0</v>
      </c>
      <c r="EA657" s="22">
        <f>Target_AM[[#This Row],[PROPORSI]]*VLOOKUP(Target_AM[[#This Row],[NIPNAS]],Target_CC[],COLUMN(DM$2)+9,0)</f>
        <v>0</v>
      </c>
    </row>
    <row r="658" spans="2:131" x14ac:dyDescent="0.3">
      <c r="B658">
        <v>840162</v>
      </c>
      <c r="C658" t="s">
        <v>1035</v>
      </c>
      <c r="D658">
        <v>0.2</v>
      </c>
      <c r="E658" s="8">
        <v>45658</v>
      </c>
      <c r="F658">
        <v>76510267</v>
      </c>
      <c r="G658" t="s">
        <v>247</v>
      </c>
      <c r="J658" t="s">
        <v>1081</v>
      </c>
      <c r="K658" t="s">
        <v>25</v>
      </c>
      <c r="L658" t="s">
        <v>159</v>
      </c>
      <c r="M658" t="s">
        <v>31</v>
      </c>
      <c r="N658" s="23">
        <f>Target_AM[[#This Row],[PROPORSI]]*VLOOKUP(Target_AM[[#This Row],[NIPNAS]],Target_CC[],9,0)</f>
        <v>8268865187.8840857</v>
      </c>
      <c r="O658" s="22">
        <f>Target_AM[[#This Row],[PROPORSI]]*VLOOKUP(Target_AM[[#This Row],[NIPNAS]],Target_CC[],COLUMN(A$2)+9,0)</f>
        <v>110805002.76157318</v>
      </c>
      <c r="P658" s="22">
        <f>Target_AM[[#This Row],[PROPORSI]]*VLOOKUP(Target_AM[[#This Row],[NIPNAS]],Target_CC[],COLUMN(B$2)+9,0)</f>
        <v>141799154.28023559</v>
      </c>
      <c r="Q658" s="22">
        <f>Target_AM[[#This Row],[PROPORSI]]*VLOOKUP(Target_AM[[#This Row],[NIPNAS]],Target_CC[],COLUMN(C$2)+9,0)</f>
        <v>448235901.37582237</v>
      </c>
      <c r="R658" s="22">
        <f>Target_AM[[#This Row],[PROPORSI]]*VLOOKUP(Target_AM[[#This Row],[NIPNAS]],Target_CC[],COLUMN(D$2)+9,0)</f>
        <v>795464546.87953627</v>
      </c>
      <c r="S658" s="22">
        <f>Target_AM[[#This Row],[PROPORSI]]*VLOOKUP(Target_AM[[#This Row],[NIPNAS]],Target_CC[],COLUMN(E$2)+9,0)</f>
        <v>267093638.56641966</v>
      </c>
      <c r="T658" s="22">
        <f>Target_AM[[#This Row],[PROPORSI]]*VLOOKUP(Target_AM[[#This Row],[NIPNAS]],Target_CC[],COLUMN(F$2)+9,0)</f>
        <v>240789774.48325241</v>
      </c>
      <c r="U658" s="22">
        <f>Target_AM[[#This Row],[PROPORSI]]*VLOOKUP(Target_AM[[#This Row],[NIPNAS]],Target_CC[],COLUMN(G$2)+9,0)</f>
        <v>516819091.02213776</v>
      </c>
      <c r="V658" s="22">
        <f>Target_AM[[#This Row],[PROPORSI]]*VLOOKUP(Target_AM[[#This Row],[NIPNAS]],Target_CC[],COLUMN(H$2)+9,0)</f>
        <v>487706582.56409782</v>
      </c>
      <c r="W658" s="22">
        <f>Target_AM[[#This Row],[PROPORSI]]*VLOOKUP(Target_AM[[#This Row],[NIPNAS]],Target_CC[],COLUMN(I$2)+9,0)</f>
        <v>285545174.18270224</v>
      </c>
      <c r="X658" s="22">
        <f>Target_AM[[#This Row],[PROPORSI]]*VLOOKUP(Target_AM[[#This Row],[NIPNAS]],Target_CC[],COLUMN(J$2)+9,0)</f>
        <v>272439638.73500317</v>
      </c>
      <c r="Y658" s="22">
        <f>Target_AM[[#This Row],[PROPORSI]]*VLOOKUP(Target_AM[[#This Row],[NIPNAS]],Target_CC[],COLUMN(K$2)+9,0)</f>
        <v>1493860391.7979143</v>
      </c>
      <c r="Z658" s="22">
        <f>Target_AM[[#This Row],[PROPORSI]]*VLOOKUP(Target_AM[[#This Row],[NIPNAS]],Target_CC[],COLUMN(L$2)+9,0)</f>
        <v>208535095.3110815</v>
      </c>
      <c r="AA658" s="22">
        <f>Target_AM[[#This Row],[PROPORSI]]*VLOOKUP(Target_AM[[#This Row],[NIPNAS]],Target_CC[],COLUMN(M$2)+9,0)</f>
        <v>5269093991.9597769</v>
      </c>
      <c r="AB658" s="22">
        <f>Target_AM[[#This Row],[PROPORSI]]*VLOOKUP(Target_AM[[#This Row],[NIPNAS]],Target_CC[],COLUMN(N$2)+9,0)</f>
        <v>1181223.6098854782</v>
      </c>
      <c r="AC658" s="22">
        <f>Target_AM[[#This Row],[PROPORSI]]*VLOOKUP(Target_AM[[#This Row],[NIPNAS]],Target_CC[],COLUMN(O$2)+9,0)</f>
        <v>5915197.4794856077</v>
      </c>
      <c r="AD658" s="22">
        <f>Target_AM[[#This Row],[PROPORSI]]*VLOOKUP(Target_AM[[#This Row],[NIPNAS]],Target_CC[],COLUMN(P$2)+9,0)</f>
        <v>16300656.503288174</v>
      </c>
      <c r="AE658" s="22">
        <f>Target_AM[[#This Row],[PROPORSI]]*VLOOKUP(Target_AM[[#This Row],[NIPNAS]],Target_CC[],COLUMN(Q$2)+9,0)</f>
        <v>100568759.71983701</v>
      </c>
      <c r="AF658" s="22">
        <f>Target_AM[[#This Row],[PROPORSI]]*VLOOKUP(Target_AM[[#This Row],[NIPNAS]],Target_CC[],COLUMN(R$2)+9,0)</f>
        <v>29499652.383592416</v>
      </c>
      <c r="AG658" s="22">
        <f>Target_AM[[#This Row],[PROPORSI]]*VLOOKUP(Target_AM[[#This Row],[NIPNAS]],Target_CC[],COLUMN(S$2)+9,0)</f>
        <v>36475981.882134728</v>
      </c>
      <c r="AH658" s="22">
        <f>Target_AM[[#This Row],[PROPORSI]]*VLOOKUP(Target_AM[[#This Row],[NIPNAS]],Target_CC[],COLUMN(T$2)+9,0)</f>
        <v>85709900.339463711</v>
      </c>
      <c r="AI658" s="22">
        <f>Target_AM[[#This Row],[PROPORSI]]*VLOOKUP(Target_AM[[#This Row],[NIPNAS]],Target_CC[],COLUMN(U$2)+9,0)</f>
        <v>85826371.545507908</v>
      </c>
      <c r="AJ658" s="22">
        <f>Target_AM[[#This Row],[PROPORSI]]*VLOOKUP(Target_AM[[#This Row],[NIPNAS]],Target_CC[],COLUMN(V$2)+9,0)</f>
        <v>52172254.557467937</v>
      </c>
      <c r="AK658" s="22">
        <f>Target_AM[[#This Row],[PROPORSI]]*VLOOKUP(Target_AM[[#This Row],[NIPNAS]],Target_CC[],COLUMN(W$2)+9,0)</f>
        <v>31762896.099869397</v>
      </c>
      <c r="AL658" s="22">
        <f>Target_AM[[#This Row],[PROPORSI]]*VLOOKUP(Target_AM[[#This Row],[NIPNAS]],Target_CC[],COLUMN(X$2)+9,0)</f>
        <v>174217526.51327193</v>
      </c>
      <c r="AM658" s="22">
        <f>Target_AM[[#This Row],[PROPORSI]]*VLOOKUP(Target_AM[[#This Row],[NIPNAS]],Target_CC[],COLUMN(Y$2)+9,0)</f>
        <v>27855826.680567622</v>
      </c>
      <c r="AN658" s="22">
        <f>Target_AM[[#This Row],[PROPORSI]]*VLOOKUP(Target_AM[[#This Row],[NIPNAS]],Target_CC[],COLUMN(Z$2)+9,0)</f>
        <v>647486247.31437206</v>
      </c>
      <c r="AO658" s="22">
        <f>Target_AM[[#This Row],[PROPORSI]]*VLOOKUP(Target_AM[[#This Row],[NIPNAS]],Target_CC[],COLUMN(AA$2)+9,0)</f>
        <v>111986226.37145865</v>
      </c>
      <c r="AP658" s="22">
        <f>Target_AM[[#This Row],[PROPORSI]]*VLOOKUP(Target_AM[[#This Row],[NIPNAS]],Target_CC[],COLUMN(AB$2)+9,0)</f>
        <v>147714351.75972119</v>
      </c>
      <c r="AQ658" s="22">
        <f>Target_AM[[#This Row],[PROPORSI]]*VLOOKUP(Target_AM[[#This Row],[NIPNAS]],Target_CC[],COLUMN(AC$2)+9,0)</f>
        <v>464536557.87911057</v>
      </c>
      <c r="AR658" s="22">
        <f>Target_AM[[#This Row],[PROPORSI]]*VLOOKUP(Target_AM[[#This Row],[NIPNAS]],Target_CC[],COLUMN(AD$2)+9,0)</f>
        <v>896033306.59937334</v>
      </c>
      <c r="AS658" s="22">
        <f>Target_AM[[#This Row],[PROPORSI]]*VLOOKUP(Target_AM[[#This Row],[NIPNAS]],Target_CC[],COLUMN(AE$2)+9,0)</f>
        <v>296593290.95001209</v>
      </c>
      <c r="AT658" s="22">
        <f>Target_AM[[#This Row],[PROPORSI]]*VLOOKUP(Target_AM[[#This Row],[NIPNAS]],Target_CC[],COLUMN(AF$2)+9,0)</f>
        <v>277265756.36538714</v>
      </c>
      <c r="AU658" s="22">
        <f>Target_AM[[#This Row],[PROPORSI]]*VLOOKUP(Target_AM[[#This Row],[NIPNAS]],Target_CC[],COLUMN(AG$2)+9,0)</f>
        <v>602528991.36160147</v>
      </c>
      <c r="AV658" s="22">
        <f>Target_AM[[#This Row],[PROPORSI]]*VLOOKUP(Target_AM[[#This Row],[NIPNAS]],Target_CC[],COLUMN(AH$2)+9,0)</f>
        <v>573532954.10960567</v>
      </c>
      <c r="AW658" s="22">
        <f>Target_AM[[#This Row],[PROPORSI]]*VLOOKUP(Target_AM[[#This Row],[NIPNAS]],Target_CC[],COLUMN(AI$2)+9,0)</f>
        <v>337717428.74017018</v>
      </c>
      <c r="AX658" s="22">
        <f>Target_AM[[#This Row],[PROPORSI]]*VLOOKUP(Target_AM[[#This Row],[NIPNAS]],Target_CC[],COLUMN(AJ$2)+9,0)</f>
        <v>304202534.83487254</v>
      </c>
      <c r="AY658" s="22">
        <f>Target_AM[[#This Row],[PROPORSI]]*VLOOKUP(Target_AM[[#This Row],[NIPNAS]],Target_CC[],COLUMN(AK$2)+9,0)</f>
        <v>1668077918.3111861</v>
      </c>
      <c r="AZ658" s="22">
        <f>Target_AM[[#This Row],[PROPORSI]]*VLOOKUP(Target_AM[[#This Row],[NIPNAS]],Target_CC[],COLUMN(AL$2)+9,0)</f>
        <v>236390921.99164912</v>
      </c>
      <c r="BA658" s="22">
        <f>Target_AM[[#This Row],[PROPORSI]]*VLOOKUP(Target_AM[[#This Row],[NIPNAS]],Target_CC[],COLUMN(AM$2)+9,0)</f>
        <v>5916580239.274147</v>
      </c>
      <c r="BB658" s="22">
        <f>Target_AM[[#This Row],[PROPORSI]]*VLOOKUP(Target_AM[[#This Row],[NIPNAS]],Target_CC[],COLUMN(AN$2)+9,0)</f>
        <v>0</v>
      </c>
      <c r="BC658" s="22">
        <f>Target_AM[[#This Row],[PROPORSI]]*VLOOKUP(Target_AM[[#This Row],[NIPNAS]],Target_CC[],COLUMN(AO$2)+9,0)</f>
        <v>0</v>
      </c>
      <c r="BD658" s="22">
        <f>Target_AM[[#This Row],[PROPORSI]]*VLOOKUP(Target_AM[[#This Row],[NIPNAS]],Target_CC[],COLUMN(AP$2)+9,0)</f>
        <v>0</v>
      </c>
      <c r="BE658" s="22">
        <f>Target_AM[[#This Row],[PROPORSI]]*VLOOKUP(Target_AM[[#This Row],[NIPNAS]],Target_CC[],COLUMN(AQ$2)+9,0)</f>
        <v>0</v>
      </c>
      <c r="BF658" s="22">
        <f>Target_AM[[#This Row],[PROPORSI]]*VLOOKUP(Target_AM[[#This Row],[NIPNAS]],Target_CC[],COLUMN(AR$2)+9,0)</f>
        <v>0</v>
      </c>
      <c r="BG658" s="22">
        <f>Target_AM[[#This Row],[PROPORSI]]*VLOOKUP(Target_AM[[#This Row],[NIPNAS]],Target_CC[],COLUMN(AS$2)+9,0)</f>
        <v>0</v>
      </c>
      <c r="BH658" s="22">
        <f>Target_AM[[#This Row],[PROPORSI]]*VLOOKUP(Target_AM[[#This Row],[NIPNAS]],Target_CC[],COLUMN(AT$2)+9,0)</f>
        <v>0</v>
      </c>
      <c r="BI658" s="22">
        <f>Target_AM[[#This Row],[PROPORSI]]*VLOOKUP(Target_AM[[#This Row],[NIPNAS]],Target_CC[],COLUMN(AU$2)+9,0)</f>
        <v>0</v>
      </c>
      <c r="BJ658" s="22">
        <f>Target_AM[[#This Row],[PROPORSI]]*VLOOKUP(Target_AM[[#This Row],[NIPNAS]],Target_CC[],COLUMN(AV$2)+9,0)</f>
        <v>0</v>
      </c>
      <c r="BK658" s="22">
        <f>Target_AM[[#This Row],[PROPORSI]]*VLOOKUP(Target_AM[[#This Row],[NIPNAS]],Target_CC[],COLUMN(AW$2)+9,0)</f>
        <v>0</v>
      </c>
      <c r="BL658" s="22">
        <f>Target_AM[[#This Row],[PROPORSI]]*VLOOKUP(Target_AM[[#This Row],[NIPNAS]],Target_CC[],COLUMN(AX$2)+9,0)</f>
        <v>0</v>
      </c>
      <c r="BM658" s="22">
        <f>Target_AM[[#This Row],[PROPORSI]]*VLOOKUP(Target_AM[[#This Row],[NIPNAS]],Target_CC[],COLUMN(AY$2)+9,0)</f>
        <v>0</v>
      </c>
      <c r="BN658" s="22">
        <f>Target_AM[[#This Row],[PROPORSI]]*VLOOKUP(Target_AM[[#This Row],[NIPNAS]],Target_CC[],COLUMN(AZ$2)+9,0)</f>
        <v>0</v>
      </c>
      <c r="BO658" s="22">
        <f>Target_AM[[#This Row],[PROPORSI]]*VLOOKUP(Target_AM[[#This Row],[NIPNAS]],Target_CC[],COLUMN(BA$2)+9,0)</f>
        <v>143612550.59999999</v>
      </c>
      <c r="BP658" s="22">
        <f>Target_AM[[#This Row],[PROPORSI]]*VLOOKUP(Target_AM[[#This Row],[NIPNAS]],Target_CC[],COLUMN(BB$2)+9,0)</f>
        <v>142652253</v>
      </c>
      <c r="BQ658" s="22">
        <f>Target_AM[[#This Row],[PROPORSI]]*VLOOKUP(Target_AM[[#This Row],[NIPNAS]],Target_CC[],COLUMN(BC$2)+9,0)</f>
        <v>144170974.59999999</v>
      </c>
      <c r="BR658" s="22">
        <f>Target_AM[[#This Row],[PROPORSI]]*VLOOKUP(Target_AM[[#This Row],[NIPNAS]],Target_CC[],COLUMN(BD$2)+9,0)</f>
        <v>144073111.27000001</v>
      </c>
      <c r="BS658" s="22">
        <f>Target_AM[[#This Row],[PROPORSI]]*VLOOKUP(Target_AM[[#This Row],[NIPNAS]],Target_CC[],COLUMN(BE$2)+9,0)</f>
        <v>144073111.27000001</v>
      </c>
      <c r="BT658" s="22">
        <f>Target_AM[[#This Row],[PROPORSI]]*VLOOKUP(Target_AM[[#This Row],[NIPNAS]],Target_CC[],COLUMN(BF$2)+9,0)</f>
        <v>144073111.27000001</v>
      </c>
      <c r="BU658" s="22">
        <f>Target_AM[[#This Row],[PROPORSI]]*VLOOKUP(Target_AM[[#This Row],[NIPNAS]],Target_CC[],COLUMN(BG$2)+9,0)</f>
        <v>144073111.27000001</v>
      </c>
      <c r="BV658" s="22">
        <f>Target_AM[[#This Row],[PROPORSI]]*VLOOKUP(Target_AM[[#This Row],[NIPNAS]],Target_CC[],COLUMN(BH$2)+9,0)</f>
        <v>144073111.27000001</v>
      </c>
      <c r="BW658" s="22">
        <f>Target_AM[[#This Row],[PROPORSI]]*VLOOKUP(Target_AM[[#This Row],[NIPNAS]],Target_CC[],COLUMN(BI$2)+9,0)</f>
        <v>144073111.27000001</v>
      </c>
      <c r="BX658" s="22">
        <f>Target_AM[[#This Row],[PROPORSI]]*VLOOKUP(Target_AM[[#This Row],[NIPNAS]],Target_CC[],COLUMN(BJ$2)+9,0)</f>
        <v>144073111.27000001</v>
      </c>
      <c r="BY658" s="22">
        <f>Target_AM[[#This Row],[PROPORSI]]*VLOOKUP(Target_AM[[#This Row],[NIPNAS]],Target_CC[],COLUMN(BK$2)+9,0)</f>
        <v>144073111.27000001</v>
      </c>
      <c r="BZ658" s="22">
        <f>Target_AM[[#This Row],[PROPORSI]]*VLOOKUP(Target_AM[[#This Row],[NIPNAS]],Target_CC[],COLUMN(BL$2)+9,0)</f>
        <v>144073111.27000001</v>
      </c>
      <c r="CA658" s="22">
        <f>Target_AM[[#This Row],[PROPORSI]]*VLOOKUP(Target_AM[[#This Row],[NIPNAS]],Target_CC[],COLUMN(BM$2)+9,0)</f>
        <v>1727093779.6300004</v>
      </c>
      <c r="CB658" s="22">
        <f>Target_AM[[#This Row],[PROPORSI]]*VLOOKUP(Target_AM[[#This Row],[NIPNAS]],Target_CC[],COLUMN(BN$2)+9,0)</f>
        <v>1957266.6</v>
      </c>
      <c r="CC658" s="22">
        <f>Target_AM[[#This Row],[PROPORSI]]*VLOOKUP(Target_AM[[#This Row],[NIPNAS]],Target_CC[],COLUMN(BO$2)+9,0)</f>
        <v>1957266.6</v>
      </c>
      <c r="CD658" s="22">
        <f>Target_AM[[#This Row],[PROPORSI]]*VLOOKUP(Target_AM[[#This Row],[NIPNAS]],Target_CC[],COLUMN(BP$2)+9,0)</f>
        <v>1957266.6</v>
      </c>
      <c r="CE658" s="22">
        <f>Target_AM[[#This Row],[PROPORSI]]*VLOOKUP(Target_AM[[#This Row],[NIPNAS]],Target_CC[],COLUMN(BQ$2)+9,0)</f>
        <v>1859403.27</v>
      </c>
      <c r="CF658" s="22">
        <f>Target_AM[[#This Row],[PROPORSI]]*VLOOKUP(Target_AM[[#This Row],[NIPNAS]],Target_CC[],COLUMN(BR$2)+9,0)</f>
        <v>1859403.27</v>
      </c>
      <c r="CG658" s="22">
        <f>Target_AM[[#This Row],[PROPORSI]]*VLOOKUP(Target_AM[[#This Row],[NIPNAS]],Target_CC[],COLUMN(BS$2)+9,0)</f>
        <v>1859403.27</v>
      </c>
      <c r="CH658" s="22">
        <f>Target_AM[[#This Row],[PROPORSI]]*VLOOKUP(Target_AM[[#This Row],[NIPNAS]],Target_CC[],COLUMN(BT$2)+9,0)</f>
        <v>1859403.27</v>
      </c>
      <c r="CI658" s="22">
        <f>Target_AM[[#This Row],[PROPORSI]]*VLOOKUP(Target_AM[[#This Row],[NIPNAS]],Target_CC[],COLUMN(BU$2)+9,0)</f>
        <v>1859403.27</v>
      </c>
      <c r="CJ658" s="22">
        <f>Target_AM[[#This Row],[PROPORSI]]*VLOOKUP(Target_AM[[#This Row],[NIPNAS]],Target_CC[],COLUMN(BV$2)+9,0)</f>
        <v>1859403.27</v>
      </c>
      <c r="CK658" s="22">
        <f>Target_AM[[#This Row],[PROPORSI]]*VLOOKUP(Target_AM[[#This Row],[NIPNAS]],Target_CC[],COLUMN(BW$2)+9,0)</f>
        <v>1859403.27</v>
      </c>
      <c r="CL658" s="22">
        <f>Target_AM[[#This Row],[PROPORSI]]*VLOOKUP(Target_AM[[#This Row],[NIPNAS]],Target_CC[],COLUMN(BX$2)+9,0)</f>
        <v>1859403.27</v>
      </c>
      <c r="CM658" s="22">
        <f>Target_AM[[#This Row],[PROPORSI]]*VLOOKUP(Target_AM[[#This Row],[NIPNAS]],Target_CC[],COLUMN(BY$2)+9,0)</f>
        <v>1859403.27</v>
      </c>
      <c r="CN658" s="22">
        <f>Target_AM[[#This Row],[PROPORSI]]*VLOOKUP(Target_AM[[#This Row],[NIPNAS]],Target_CC[],COLUMN(BZ$2)+9,0)</f>
        <v>22606429.229999997</v>
      </c>
      <c r="CO658" s="22">
        <f>Target_AM[[#This Row],[PROPORSI]]*VLOOKUP(Target_AM[[#This Row],[NIPNAS]],Target_CC[],COLUMN(CA$2)+9,0)</f>
        <v>141655284</v>
      </c>
      <c r="CP658" s="22">
        <f>Target_AM[[#This Row],[PROPORSI]]*VLOOKUP(Target_AM[[#This Row],[NIPNAS]],Target_CC[],COLUMN(CB$2)+9,0)</f>
        <v>140694986.40000001</v>
      </c>
      <c r="CQ658" s="22">
        <f>Target_AM[[#This Row],[PROPORSI]]*VLOOKUP(Target_AM[[#This Row],[NIPNAS]],Target_CC[],COLUMN(CC$2)+9,0)</f>
        <v>142213708</v>
      </c>
      <c r="CR658" s="22">
        <f>Target_AM[[#This Row],[PROPORSI]]*VLOOKUP(Target_AM[[#This Row],[NIPNAS]],Target_CC[],COLUMN(CD$2)+9,0)</f>
        <v>142213708</v>
      </c>
      <c r="CS658" s="22">
        <f>Target_AM[[#This Row],[PROPORSI]]*VLOOKUP(Target_AM[[#This Row],[NIPNAS]],Target_CC[],COLUMN(CE$2)+9,0)</f>
        <v>142213708</v>
      </c>
      <c r="CT658" s="22">
        <f>Target_AM[[#This Row],[PROPORSI]]*VLOOKUP(Target_AM[[#This Row],[NIPNAS]],Target_CC[],COLUMN(CF$2)+9,0)</f>
        <v>142213708</v>
      </c>
      <c r="CU658" s="22">
        <f>Target_AM[[#This Row],[PROPORSI]]*VLOOKUP(Target_AM[[#This Row],[NIPNAS]],Target_CC[],COLUMN(CG$2)+9,0)</f>
        <v>142213708</v>
      </c>
      <c r="CV658" s="22">
        <f>Target_AM[[#This Row],[PROPORSI]]*VLOOKUP(Target_AM[[#This Row],[NIPNAS]],Target_CC[],COLUMN(CH$2)+9,0)</f>
        <v>142213708</v>
      </c>
      <c r="CW658" s="22">
        <f>Target_AM[[#This Row],[PROPORSI]]*VLOOKUP(Target_AM[[#This Row],[NIPNAS]],Target_CC[],COLUMN(CI$2)+9,0)</f>
        <v>142213708</v>
      </c>
      <c r="CX658" s="22">
        <f>Target_AM[[#This Row],[PROPORSI]]*VLOOKUP(Target_AM[[#This Row],[NIPNAS]],Target_CC[],COLUMN(CJ$2)+9,0)</f>
        <v>142213708</v>
      </c>
      <c r="CY658" s="22">
        <f>Target_AM[[#This Row],[PROPORSI]]*VLOOKUP(Target_AM[[#This Row],[NIPNAS]],Target_CC[],COLUMN(CK$2)+9,0)</f>
        <v>142213708</v>
      </c>
      <c r="CZ658" s="22">
        <f>Target_AM[[#This Row],[PROPORSI]]*VLOOKUP(Target_AM[[#This Row],[NIPNAS]],Target_CC[],COLUMN(CL$2)+9,0)</f>
        <v>142213708</v>
      </c>
      <c r="DA658" s="22">
        <f>Target_AM[[#This Row],[PROPORSI]]*VLOOKUP(Target_AM[[#This Row],[NIPNAS]],Target_CC[],COLUMN(CM$2)+9,0)</f>
        <v>1704487350.4000001</v>
      </c>
      <c r="DB658" s="22">
        <f>Target_AM[[#This Row],[PROPORSI]]*VLOOKUP(Target_AM[[#This Row],[NIPNAS]],Target_CC[],COLUMN(CN$2)+9,0)</f>
        <v>0</v>
      </c>
      <c r="DC658" s="22">
        <f>Target_AM[[#This Row],[PROPORSI]]*VLOOKUP(Target_AM[[#This Row],[NIPNAS]],Target_CC[],COLUMN(CO$2)+9,0)</f>
        <v>0</v>
      </c>
      <c r="DD658" s="22">
        <f>Target_AM[[#This Row],[PROPORSI]]*VLOOKUP(Target_AM[[#This Row],[NIPNAS]],Target_CC[],COLUMN(CP$2)+9,0)</f>
        <v>0</v>
      </c>
      <c r="DE658" s="22">
        <f>Target_AM[[#This Row],[PROPORSI]]*VLOOKUP(Target_AM[[#This Row],[NIPNAS]],Target_CC[],COLUMN(CQ$2)+9,0)</f>
        <v>0</v>
      </c>
      <c r="DF658" s="22">
        <f>Target_AM[[#This Row],[PROPORSI]]*VLOOKUP(Target_AM[[#This Row],[NIPNAS]],Target_CC[],COLUMN(CR$2)+9,0)</f>
        <v>0</v>
      </c>
      <c r="DG658" s="22">
        <f>Target_AM[[#This Row],[PROPORSI]]*VLOOKUP(Target_AM[[#This Row],[NIPNAS]],Target_CC[],COLUMN(CS$2)+9,0)</f>
        <v>0</v>
      </c>
      <c r="DH658" s="22">
        <f>Target_AM[[#This Row],[PROPORSI]]*VLOOKUP(Target_AM[[#This Row],[NIPNAS]],Target_CC[],COLUMN(CT$2)+9,0)</f>
        <v>0</v>
      </c>
      <c r="DI658" s="22">
        <f>Target_AM[[#This Row],[PROPORSI]]*VLOOKUP(Target_AM[[#This Row],[NIPNAS]],Target_CC[],COLUMN(CU$2)+9,0)</f>
        <v>0</v>
      </c>
      <c r="DJ658" s="22">
        <f>Target_AM[[#This Row],[PROPORSI]]*VLOOKUP(Target_AM[[#This Row],[NIPNAS]],Target_CC[],COLUMN(CV$2)+9,0)</f>
        <v>0</v>
      </c>
      <c r="DK658" s="22">
        <f>Target_AM[[#This Row],[PROPORSI]]*VLOOKUP(Target_AM[[#This Row],[NIPNAS]],Target_CC[],COLUMN(CW$2)+9,0)</f>
        <v>0</v>
      </c>
      <c r="DL658" s="22">
        <f>Target_AM[[#This Row],[PROPORSI]]*VLOOKUP(Target_AM[[#This Row],[NIPNAS]],Target_CC[],COLUMN(CX$2)+9,0)</f>
        <v>0</v>
      </c>
      <c r="DM658" s="22">
        <f>Target_AM[[#This Row],[PROPORSI]]*VLOOKUP(Target_AM[[#This Row],[NIPNAS]],Target_CC[],COLUMN(CY$2)+9,0)</f>
        <v>0</v>
      </c>
      <c r="DN658" s="22">
        <f>Target_AM[[#This Row],[PROPORSI]]*VLOOKUP(Target_AM[[#This Row],[NIPNAS]],Target_CC[],COLUMN(CZ$2)+9,0)</f>
        <v>0</v>
      </c>
      <c r="DO658" s="22">
        <f>Target_AM[[#This Row],[PROPORSI]]*VLOOKUP(Target_AM[[#This Row],[NIPNAS]],Target_CC[],COLUMN(DA$2)+9,0)</f>
        <v>0</v>
      </c>
      <c r="DP658" s="22">
        <f>Target_AM[[#This Row],[PROPORSI]]*VLOOKUP(Target_AM[[#This Row],[NIPNAS]],Target_CC[],COLUMN(DB$2)+9,0)</f>
        <v>0</v>
      </c>
      <c r="DQ658" s="22">
        <f>Target_AM[[#This Row],[PROPORSI]]*VLOOKUP(Target_AM[[#This Row],[NIPNAS]],Target_CC[],COLUMN(DC$2)+9,0)</f>
        <v>0</v>
      </c>
      <c r="DR658" s="22">
        <f>Target_AM[[#This Row],[PROPORSI]]*VLOOKUP(Target_AM[[#This Row],[NIPNAS]],Target_CC[],COLUMN(DD$2)+9,0)</f>
        <v>0</v>
      </c>
      <c r="DS658" s="22">
        <f>Target_AM[[#This Row],[PROPORSI]]*VLOOKUP(Target_AM[[#This Row],[NIPNAS]],Target_CC[],COLUMN(DE$2)+9,0)</f>
        <v>0</v>
      </c>
      <c r="DT658" s="22">
        <f>Target_AM[[#This Row],[PROPORSI]]*VLOOKUP(Target_AM[[#This Row],[NIPNAS]],Target_CC[],COLUMN(DF$2)+9,0)</f>
        <v>0</v>
      </c>
      <c r="DU658" s="22">
        <f>Target_AM[[#This Row],[PROPORSI]]*VLOOKUP(Target_AM[[#This Row],[NIPNAS]],Target_CC[],COLUMN(DG$2)+9,0)</f>
        <v>0</v>
      </c>
      <c r="DV658" s="22">
        <f>Target_AM[[#This Row],[PROPORSI]]*VLOOKUP(Target_AM[[#This Row],[NIPNAS]],Target_CC[],COLUMN(DH$2)+9,0)</f>
        <v>0</v>
      </c>
      <c r="DW658" s="22">
        <f>Target_AM[[#This Row],[PROPORSI]]*VLOOKUP(Target_AM[[#This Row],[NIPNAS]],Target_CC[],COLUMN(DI$2)+9,0)</f>
        <v>0</v>
      </c>
      <c r="DX658" s="22">
        <f>Target_AM[[#This Row],[PROPORSI]]*VLOOKUP(Target_AM[[#This Row],[NIPNAS]],Target_CC[],COLUMN(DJ$2)+9,0)</f>
        <v>0</v>
      </c>
      <c r="DY658" s="22">
        <f>Target_AM[[#This Row],[PROPORSI]]*VLOOKUP(Target_AM[[#This Row],[NIPNAS]],Target_CC[],COLUMN(DK$2)+9,0)</f>
        <v>0</v>
      </c>
      <c r="DZ658" s="22">
        <f>Target_AM[[#This Row],[PROPORSI]]*VLOOKUP(Target_AM[[#This Row],[NIPNAS]],Target_CC[],COLUMN(DL$2)+9,0)</f>
        <v>0</v>
      </c>
      <c r="EA658" s="22">
        <f>Target_AM[[#This Row],[PROPORSI]]*VLOOKUP(Target_AM[[#This Row],[NIPNAS]],Target_CC[],COLUMN(DM$2)+9,0)</f>
        <v>0</v>
      </c>
    </row>
    <row r="659" spans="2:131" x14ac:dyDescent="0.3">
      <c r="B659">
        <v>960047</v>
      </c>
      <c r="C659" t="s">
        <v>1068</v>
      </c>
      <c r="D659">
        <v>0.3</v>
      </c>
      <c r="E659" s="8">
        <v>45658</v>
      </c>
      <c r="F659">
        <v>76510267</v>
      </c>
      <c r="G659" t="s">
        <v>247</v>
      </c>
      <c r="J659" t="s">
        <v>1081</v>
      </c>
      <c r="K659" t="s">
        <v>25</v>
      </c>
      <c r="L659" t="s">
        <v>159</v>
      </c>
      <c r="M659" t="s">
        <v>31</v>
      </c>
      <c r="N659" s="23">
        <f>Target_AM[[#This Row],[PROPORSI]]*VLOOKUP(Target_AM[[#This Row],[NIPNAS]],Target_CC[],9,0)</f>
        <v>12403297781.826128</v>
      </c>
      <c r="O659" s="22">
        <f>Target_AM[[#This Row],[PROPORSI]]*VLOOKUP(Target_AM[[#This Row],[NIPNAS]],Target_CC[],COLUMN(A$2)+9,0)</f>
        <v>166207504.14235976</v>
      </c>
      <c r="P659" s="22">
        <f>Target_AM[[#This Row],[PROPORSI]]*VLOOKUP(Target_AM[[#This Row],[NIPNAS]],Target_CC[],COLUMN(B$2)+9,0)</f>
        <v>212698731.42035335</v>
      </c>
      <c r="Q659" s="22">
        <f>Target_AM[[#This Row],[PROPORSI]]*VLOOKUP(Target_AM[[#This Row],[NIPNAS]],Target_CC[],COLUMN(C$2)+9,0)</f>
        <v>672353852.06373346</v>
      </c>
      <c r="R659" s="22">
        <f>Target_AM[[#This Row],[PROPORSI]]*VLOOKUP(Target_AM[[#This Row],[NIPNAS]],Target_CC[],COLUMN(D$2)+9,0)</f>
        <v>1193196820.3193042</v>
      </c>
      <c r="S659" s="22">
        <f>Target_AM[[#This Row],[PROPORSI]]*VLOOKUP(Target_AM[[#This Row],[NIPNAS]],Target_CC[],COLUMN(E$2)+9,0)</f>
        <v>400640457.84962946</v>
      </c>
      <c r="T659" s="22">
        <f>Target_AM[[#This Row],[PROPORSI]]*VLOOKUP(Target_AM[[#This Row],[NIPNAS]],Target_CC[],COLUMN(F$2)+9,0)</f>
        <v>361184661.72487855</v>
      </c>
      <c r="U659" s="22">
        <f>Target_AM[[#This Row],[PROPORSI]]*VLOOKUP(Target_AM[[#This Row],[NIPNAS]],Target_CC[],COLUMN(G$2)+9,0)</f>
        <v>775228636.53320658</v>
      </c>
      <c r="V659" s="22">
        <f>Target_AM[[#This Row],[PROPORSI]]*VLOOKUP(Target_AM[[#This Row],[NIPNAS]],Target_CC[],COLUMN(H$2)+9,0)</f>
        <v>731559873.8461467</v>
      </c>
      <c r="W659" s="22">
        <f>Target_AM[[#This Row],[PROPORSI]]*VLOOKUP(Target_AM[[#This Row],[NIPNAS]],Target_CC[],COLUMN(I$2)+9,0)</f>
        <v>428317761.27405328</v>
      </c>
      <c r="X659" s="22">
        <f>Target_AM[[#This Row],[PROPORSI]]*VLOOKUP(Target_AM[[#This Row],[NIPNAS]],Target_CC[],COLUMN(J$2)+9,0)</f>
        <v>408659458.10250467</v>
      </c>
      <c r="Y659" s="22">
        <f>Target_AM[[#This Row],[PROPORSI]]*VLOOKUP(Target_AM[[#This Row],[NIPNAS]],Target_CC[],COLUMN(K$2)+9,0)</f>
        <v>2240790587.6968713</v>
      </c>
      <c r="Z659" s="22">
        <f>Target_AM[[#This Row],[PROPORSI]]*VLOOKUP(Target_AM[[#This Row],[NIPNAS]],Target_CC[],COLUMN(L$2)+9,0)</f>
        <v>312802642.96662223</v>
      </c>
      <c r="AA659" s="22">
        <f>Target_AM[[#This Row],[PROPORSI]]*VLOOKUP(Target_AM[[#This Row],[NIPNAS]],Target_CC[],COLUMN(M$2)+9,0)</f>
        <v>7903640987.9396639</v>
      </c>
      <c r="AB659" s="22">
        <f>Target_AM[[#This Row],[PROPORSI]]*VLOOKUP(Target_AM[[#This Row],[NIPNAS]],Target_CC[],COLUMN(N$2)+9,0)</f>
        <v>1771835.4148282169</v>
      </c>
      <c r="AC659" s="22">
        <f>Target_AM[[#This Row],[PROPORSI]]*VLOOKUP(Target_AM[[#This Row],[NIPNAS]],Target_CC[],COLUMN(O$2)+9,0)</f>
        <v>8872796.2192284111</v>
      </c>
      <c r="AD659" s="22">
        <f>Target_AM[[#This Row],[PROPORSI]]*VLOOKUP(Target_AM[[#This Row],[NIPNAS]],Target_CC[],COLUMN(P$2)+9,0)</f>
        <v>24450984.754932258</v>
      </c>
      <c r="AE659" s="22">
        <f>Target_AM[[#This Row],[PROPORSI]]*VLOOKUP(Target_AM[[#This Row],[NIPNAS]],Target_CC[],COLUMN(Q$2)+9,0)</f>
        <v>150853139.57975549</v>
      </c>
      <c r="AF659" s="22">
        <f>Target_AM[[#This Row],[PROPORSI]]*VLOOKUP(Target_AM[[#This Row],[NIPNAS]],Target_CC[],COLUMN(R$2)+9,0)</f>
        <v>44249478.575388618</v>
      </c>
      <c r="AG659" s="22">
        <f>Target_AM[[#This Row],[PROPORSI]]*VLOOKUP(Target_AM[[#This Row],[NIPNAS]],Target_CC[],COLUMN(S$2)+9,0)</f>
        <v>54713972.823202081</v>
      </c>
      <c r="AH659" s="22">
        <f>Target_AM[[#This Row],[PROPORSI]]*VLOOKUP(Target_AM[[#This Row],[NIPNAS]],Target_CC[],COLUMN(T$2)+9,0)</f>
        <v>128564850.50919557</v>
      </c>
      <c r="AI659" s="22">
        <f>Target_AM[[#This Row],[PROPORSI]]*VLOOKUP(Target_AM[[#This Row],[NIPNAS]],Target_CC[],COLUMN(U$2)+9,0)</f>
        <v>128739557.31826186</v>
      </c>
      <c r="AJ659" s="22">
        <f>Target_AM[[#This Row],[PROPORSI]]*VLOOKUP(Target_AM[[#This Row],[NIPNAS]],Target_CC[],COLUMN(V$2)+9,0)</f>
        <v>78258381.836201906</v>
      </c>
      <c r="AK659" s="22">
        <f>Target_AM[[#This Row],[PROPORSI]]*VLOOKUP(Target_AM[[#This Row],[NIPNAS]],Target_CC[],COLUMN(W$2)+9,0)</f>
        <v>47644344.149804093</v>
      </c>
      <c r="AL659" s="22">
        <f>Target_AM[[#This Row],[PROPORSI]]*VLOOKUP(Target_AM[[#This Row],[NIPNAS]],Target_CC[],COLUMN(X$2)+9,0)</f>
        <v>261326289.76990783</v>
      </c>
      <c r="AM659" s="22">
        <f>Target_AM[[#This Row],[PROPORSI]]*VLOOKUP(Target_AM[[#This Row],[NIPNAS]],Target_CC[],COLUMN(Y$2)+9,0)</f>
        <v>41783740.020851433</v>
      </c>
      <c r="AN659" s="22">
        <f>Target_AM[[#This Row],[PROPORSI]]*VLOOKUP(Target_AM[[#This Row],[NIPNAS]],Target_CC[],COLUMN(Z$2)+9,0)</f>
        <v>971229370.97155786</v>
      </c>
      <c r="AO659" s="22">
        <f>Target_AM[[#This Row],[PROPORSI]]*VLOOKUP(Target_AM[[#This Row],[NIPNAS]],Target_CC[],COLUMN(AA$2)+9,0)</f>
        <v>167979339.55718797</v>
      </c>
      <c r="AP659" s="22">
        <f>Target_AM[[#This Row],[PROPORSI]]*VLOOKUP(Target_AM[[#This Row],[NIPNAS]],Target_CC[],COLUMN(AB$2)+9,0)</f>
        <v>221571527.63958177</v>
      </c>
      <c r="AQ659" s="22">
        <f>Target_AM[[#This Row],[PROPORSI]]*VLOOKUP(Target_AM[[#This Row],[NIPNAS]],Target_CC[],COLUMN(AC$2)+9,0)</f>
        <v>696804836.81866574</v>
      </c>
      <c r="AR659" s="22">
        <f>Target_AM[[#This Row],[PROPORSI]]*VLOOKUP(Target_AM[[#This Row],[NIPNAS]],Target_CC[],COLUMN(AD$2)+9,0)</f>
        <v>1344049959.8990598</v>
      </c>
      <c r="AS659" s="22">
        <f>Target_AM[[#This Row],[PROPORSI]]*VLOOKUP(Target_AM[[#This Row],[NIPNAS]],Target_CC[],COLUMN(AE$2)+9,0)</f>
        <v>444889936.42501807</v>
      </c>
      <c r="AT659" s="22">
        <f>Target_AM[[#This Row],[PROPORSI]]*VLOOKUP(Target_AM[[#This Row],[NIPNAS]],Target_CC[],COLUMN(AF$2)+9,0)</f>
        <v>415898634.54808062</v>
      </c>
      <c r="AU659" s="22">
        <f>Target_AM[[#This Row],[PROPORSI]]*VLOOKUP(Target_AM[[#This Row],[NIPNAS]],Target_CC[],COLUMN(AG$2)+9,0)</f>
        <v>903793487.04240215</v>
      </c>
      <c r="AV659" s="22">
        <f>Target_AM[[#This Row],[PROPORSI]]*VLOOKUP(Target_AM[[#This Row],[NIPNAS]],Target_CC[],COLUMN(AH$2)+9,0)</f>
        <v>860299431.16440856</v>
      </c>
      <c r="AW659" s="22">
        <f>Target_AM[[#This Row],[PROPORSI]]*VLOOKUP(Target_AM[[#This Row],[NIPNAS]],Target_CC[],COLUMN(AI$2)+9,0)</f>
        <v>506576143.11025518</v>
      </c>
      <c r="AX659" s="22">
        <f>Target_AM[[#This Row],[PROPORSI]]*VLOOKUP(Target_AM[[#This Row],[NIPNAS]],Target_CC[],COLUMN(AJ$2)+9,0)</f>
        <v>456303802.25230879</v>
      </c>
      <c r="AY659" s="22">
        <f>Target_AM[[#This Row],[PROPORSI]]*VLOOKUP(Target_AM[[#This Row],[NIPNAS]],Target_CC[],COLUMN(AK$2)+9,0)</f>
        <v>2502116877.4667788</v>
      </c>
      <c r="AZ659" s="22">
        <f>Target_AM[[#This Row],[PROPORSI]]*VLOOKUP(Target_AM[[#This Row],[NIPNAS]],Target_CC[],COLUMN(AL$2)+9,0)</f>
        <v>354586382.98747367</v>
      </c>
      <c r="BA659" s="22">
        <f>Target_AM[[#This Row],[PROPORSI]]*VLOOKUP(Target_AM[[#This Row],[NIPNAS]],Target_CC[],COLUMN(AM$2)+9,0)</f>
        <v>8874870358.9112206</v>
      </c>
      <c r="BB659" s="22">
        <f>Target_AM[[#This Row],[PROPORSI]]*VLOOKUP(Target_AM[[#This Row],[NIPNAS]],Target_CC[],COLUMN(AN$2)+9,0)</f>
        <v>0</v>
      </c>
      <c r="BC659" s="22">
        <f>Target_AM[[#This Row],[PROPORSI]]*VLOOKUP(Target_AM[[#This Row],[NIPNAS]],Target_CC[],COLUMN(AO$2)+9,0)</f>
        <v>0</v>
      </c>
      <c r="BD659" s="22">
        <f>Target_AM[[#This Row],[PROPORSI]]*VLOOKUP(Target_AM[[#This Row],[NIPNAS]],Target_CC[],COLUMN(AP$2)+9,0)</f>
        <v>0</v>
      </c>
      <c r="BE659" s="22">
        <f>Target_AM[[#This Row],[PROPORSI]]*VLOOKUP(Target_AM[[#This Row],[NIPNAS]],Target_CC[],COLUMN(AQ$2)+9,0)</f>
        <v>0</v>
      </c>
      <c r="BF659" s="22">
        <f>Target_AM[[#This Row],[PROPORSI]]*VLOOKUP(Target_AM[[#This Row],[NIPNAS]],Target_CC[],COLUMN(AR$2)+9,0)</f>
        <v>0</v>
      </c>
      <c r="BG659" s="22">
        <f>Target_AM[[#This Row],[PROPORSI]]*VLOOKUP(Target_AM[[#This Row],[NIPNAS]],Target_CC[],COLUMN(AS$2)+9,0)</f>
        <v>0</v>
      </c>
      <c r="BH659" s="22">
        <f>Target_AM[[#This Row],[PROPORSI]]*VLOOKUP(Target_AM[[#This Row],[NIPNAS]],Target_CC[],COLUMN(AT$2)+9,0)</f>
        <v>0</v>
      </c>
      <c r="BI659" s="22">
        <f>Target_AM[[#This Row],[PROPORSI]]*VLOOKUP(Target_AM[[#This Row],[NIPNAS]],Target_CC[],COLUMN(AU$2)+9,0)</f>
        <v>0</v>
      </c>
      <c r="BJ659" s="22">
        <f>Target_AM[[#This Row],[PROPORSI]]*VLOOKUP(Target_AM[[#This Row],[NIPNAS]],Target_CC[],COLUMN(AV$2)+9,0)</f>
        <v>0</v>
      </c>
      <c r="BK659" s="22">
        <f>Target_AM[[#This Row],[PROPORSI]]*VLOOKUP(Target_AM[[#This Row],[NIPNAS]],Target_CC[],COLUMN(AW$2)+9,0)</f>
        <v>0</v>
      </c>
      <c r="BL659" s="22">
        <f>Target_AM[[#This Row],[PROPORSI]]*VLOOKUP(Target_AM[[#This Row],[NIPNAS]],Target_CC[],COLUMN(AX$2)+9,0)</f>
        <v>0</v>
      </c>
      <c r="BM659" s="22">
        <f>Target_AM[[#This Row],[PROPORSI]]*VLOOKUP(Target_AM[[#This Row],[NIPNAS]],Target_CC[],COLUMN(AY$2)+9,0)</f>
        <v>0</v>
      </c>
      <c r="BN659" s="22">
        <f>Target_AM[[#This Row],[PROPORSI]]*VLOOKUP(Target_AM[[#This Row],[NIPNAS]],Target_CC[],COLUMN(AZ$2)+9,0)</f>
        <v>0</v>
      </c>
      <c r="BO659" s="22">
        <f>Target_AM[[#This Row],[PROPORSI]]*VLOOKUP(Target_AM[[#This Row],[NIPNAS]],Target_CC[],COLUMN(BA$2)+9,0)</f>
        <v>215418825.90000001</v>
      </c>
      <c r="BP659" s="22">
        <f>Target_AM[[#This Row],[PROPORSI]]*VLOOKUP(Target_AM[[#This Row],[NIPNAS]],Target_CC[],COLUMN(BB$2)+9,0)</f>
        <v>213978379.5</v>
      </c>
      <c r="BQ659" s="22">
        <f>Target_AM[[#This Row],[PROPORSI]]*VLOOKUP(Target_AM[[#This Row],[NIPNAS]],Target_CC[],COLUMN(BC$2)+9,0)</f>
        <v>216256461.90000001</v>
      </c>
      <c r="BR659" s="22">
        <f>Target_AM[[#This Row],[PROPORSI]]*VLOOKUP(Target_AM[[#This Row],[NIPNAS]],Target_CC[],COLUMN(BD$2)+9,0)</f>
        <v>216109666.905</v>
      </c>
      <c r="BS659" s="22">
        <f>Target_AM[[#This Row],[PROPORSI]]*VLOOKUP(Target_AM[[#This Row],[NIPNAS]],Target_CC[],COLUMN(BE$2)+9,0)</f>
        <v>216109666.905</v>
      </c>
      <c r="BT659" s="22">
        <f>Target_AM[[#This Row],[PROPORSI]]*VLOOKUP(Target_AM[[#This Row],[NIPNAS]],Target_CC[],COLUMN(BF$2)+9,0)</f>
        <v>216109666.905</v>
      </c>
      <c r="BU659" s="22">
        <f>Target_AM[[#This Row],[PROPORSI]]*VLOOKUP(Target_AM[[#This Row],[NIPNAS]],Target_CC[],COLUMN(BG$2)+9,0)</f>
        <v>216109666.905</v>
      </c>
      <c r="BV659" s="22">
        <f>Target_AM[[#This Row],[PROPORSI]]*VLOOKUP(Target_AM[[#This Row],[NIPNAS]],Target_CC[],COLUMN(BH$2)+9,0)</f>
        <v>216109666.905</v>
      </c>
      <c r="BW659" s="22">
        <f>Target_AM[[#This Row],[PROPORSI]]*VLOOKUP(Target_AM[[#This Row],[NIPNAS]],Target_CC[],COLUMN(BI$2)+9,0)</f>
        <v>216109666.905</v>
      </c>
      <c r="BX659" s="22">
        <f>Target_AM[[#This Row],[PROPORSI]]*VLOOKUP(Target_AM[[#This Row],[NIPNAS]],Target_CC[],COLUMN(BJ$2)+9,0)</f>
        <v>216109666.905</v>
      </c>
      <c r="BY659" s="22">
        <f>Target_AM[[#This Row],[PROPORSI]]*VLOOKUP(Target_AM[[#This Row],[NIPNAS]],Target_CC[],COLUMN(BK$2)+9,0)</f>
        <v>216109666.905</v>
      </c>
      <c r="BZ659" s="22">
        <f>Target_AM[[#This Row],[PROPORSI]]*VLOOKUP(Target_AM[[#This Row],[NIPNAS]],Target_CC[],COLUMN(BL$2)+9,0)</f>
        <v>216109666.905</v>
      </c>
      <c r="CA659" s="22">
        <f>Target_AM[[#This Row],[PROPORSI]]*VLOOKUP(Target_AM[[#This Row],[NIPNAS]],Target_CC[],COLUMN(BM$2)+9,0)</f>
        <v>2590640669.4450002</v>
      </c>
      <c r="CB659" s="22">
        <f>Target_AM[[#This Row],[PROPORSI]]*VLOOKUP(Target_AM[[#This Row],[NIPNAS]],Target_CC[],COLUMN(BN$2)+9,0)</f>
        <v>2935899.9</v>
      </c>
      <c r="CC659" s="22">
        <f>Target_AM[[#This Row],[PROPORSI]]*VLOOKUP(Target_AM[[#This Row],[NIPNAS]],Target_CC[],COLUMN(BO$2)+9,0)</f>
        <v>2935899.9</v>
      </c>
      <c r="CD659" s="22">
        <f>Target_AM[[#This Row],[PROPORSI]]*VLOOKUP(Target_AM[[#This Row],[NIPNAS]],Target_CC[],COLUMN(BP$2)+9,0)</f>
        <v>2935899.9</v>
      </c>
      <c r="CE659" s="22">
        <f>Target_AM[[#This Row],[PROPORSI]]*VLOOKUP(Target_AM[[#This Row],[NIPNAS]],Target_CC[],COLUMN(BQ$2)+9,0)</f>
        <v>2789104.9049999998</v>
      </c>
      <c r="CF659" s="22">
        <f>Target_AM[[#This Row],[PROPORSI]]*VLOOKUP(Target_AM[[#This Row],[NIPNAS]],Target_CC[],COLUMN(BR$2)+9,0)</f>
        <v>2789104.9049999998</v>
      </c>
      <c r="CG659" s="22">
        <f>Target_AM[[#This Row],[PROPORSI]]*VLOOKUP(Target_AM[[#This Row],[NIPNAS]],Target_CC[],COLUMN(BS$2)+9,0)</f>
        <v>2789104.9049999998</v>
      </c>
      <c r="CH659" s="22">
        <f>Target_AM[[#This Row],[PROPORSI]]*VLOOKUP(Target_AM[[#This Row],[NIPNAS]],Target_CC[],COLUMN(BT$2)+9,0)</f>
        <v>2789104.9049999998</v>
      </c>
      <c r="CI659" s="22">
        <f>Target_AM[[#This Row],[PROPORSI]]*VLOOKUP(Target_AM[[#This Row],[NIPNAS]],Target_CC[],COLUMN(BU$2)+9,0)</f>
        <v>2789104.9049999998</v>
      </c>
      <c r="CJ659" s="22">
        <f>Target_AM[[#This Row],[PROPORSI]]*VLOOKUP(Target_AM[[#This Row],[NIPNAS]],Target_CC[],COLUMN(BV$2)+9,0)</f>
        <v>2789104.9049999998</v>
      </c>
      <c r="CK659" s="22">
        <f>Target_AM[[#This Row],[PROPORSI]]*VLOOKUP(Target_AM[[#This Row],[NIPNAS]],Target_CC[],COLUMN(BW$2)+9,0)</f>
        <v>2789104.9049999998</v>
      </c>
      <c r="CL659" s="22">
        <f>Target_AM[[#This Row],[PROPORSI]]*VLOOKUP(Target_AM[[#This Row],[NIPNAS]],Target_CC[],COLUMN(BX$2)+9,0)</f>
        <v>2789104.9049999998</v>
      </c>
      <c r="CM659" s="22">
        <f>Target_AM[[#This Row],[PROPORSI]]*VLOOKUP(Target_AM[[#This Row],[NIPNAS]],Target_CC[],COLUMN(BY$2)+9,0)</f>
        <v>2789104.9049999998</v>
      </c>
      <c r="CN659" s="22">
        <f>Target_AM[[#This Row],[PROPORSI]]*VLOOKUP(Target_AM[[#This Row],[NIPNAS]],Target_CC[],COLUMN(BZ$2)+9,0)</f>
        <v>33909643.844999991</v>
      </c>
      <c r="CO659" s="22">
        <f>Target_AM[[#This Row],[PROPORSI]]*VLOOKUP(Target_AM[[#This Row],[NIPNAS]],Target_CC[],COLUMN(CA$2)+9,0)</f>
        <v>212482926</v>
      </c>
      <c r="CP659" s="22">
        <f>Target_AM[[#This Row],[PROPORSI]]*VLOOKUP(Target_AM[[#This Row],[NIPNAS]],Target_CC[],COLUMN(CB$2)+9,0)</f>
        <v>211042479.59999999</v>
      </c>
      <c r="CQ659" s="22">
        <f>Target_AM[[#This Row],[PROPORSI]]*VLOOKUP(Target_AM[[#This Row],[NIPNAS]],Target_CC[],COLUMN(CC$2)+9,0)</f>
        <v>213320562</v>
      </c>
      <c r="CR659" s="22">
        <f>Target_AM[[#This Row],[PROPORSI]]*VLOOKUP(Target_AM[[#This Row],[NIPNAS]],Target_CC[],COLUMN(CD$2)+9,0)</f>
        <v>213320562</v>
      </c>
      <c r="CS659" s="22">
        <f>Target_AM[[#This Row],[PROPORSI]]*VLOOKUP(Target_AM[[#This Row],[NIPNAS]],Target_CC[],COLUMN(CE$2)+9,0)</f>
        <v>213320562</v>
      </c>
      <c r="CT659" s="22">
        <f>Target_AM[[#This Row],[PROPORSI]]*VLOOKUP(Target_AM[[#This Row],[NIPNAS]],Target_CC[],COLUMN(CF$2)+9,0)</f>
        <v>213320562</v>
      </c>
      <c r="CU659" s="22">
        <f>Target_AM[[#This Row],[PROPORSI]]*VLOOKUP(Target_AM[[#This Row],[NIPNAS]],Target_CC[],COLUMN(CG$2)+9,0)</f>
        <v>213320562</v>
      </c>
      <c r="CV659" s="22">
        <f>Target_AM[[#This Row],[PROPORSI]]*VLOOKUP(Target_AM[[#This Row],[NIPNAS]],Target_CC[],COLUMN(CH$2)+9,0)</f>
        <v>213320562</v>
      </c>
      <c r="CW659" s="22">
        <f>Target_AM[[#This Row],[PROPORSI]]*VLOOKUP(Target_AM[[#This Row],[NIPNAS]],Target_CC[],COLUMN(CI$2)+9,0)</f>
        <v>213320562</v>
      </c>
      <c r="CX659" s="22">
        <f>Target_AM[[#This Row],[PROPORSI]]*VLOOKUP(Target_AM[[#This Row],[NIPNAS]],Target_CC[],COLUMN(CJ$2)+9,0)</f>
        <v>213320562</v>
      </c>
      <c r="CY659" s="22">
        <f>Target_AM[[#This Row],[PROPORSI]]*VLOOKUP(Target_AM[[#This Row],[NIPNAS]],Target_CC[],COLUMN(CK$2)+9,0)</f>
        <v>213320562</v>
      </c>
      <c r="CZ659" s="22">
        <f>Target_AM[[#This Row],[PROPORSI]]*VLOOKUP(Target_AM[[#This Row],[NIPNAS]],Target_CC[],COLUMN(CL$2)+9,0)</f>
        <v>213320562</v>
      </c>
      <c r="DA659" s="22">
        <f>Target_AM[[#This Row],[PROPORSI]]*VLOOKUP(Target_AM[[#This Row],[NIPNAS]],Target_CC[],COLUMN(CM$2)+9,0)</f>
        <v>2556731025.5999999</v>
      </c>
      <c r="DB659" s="22">
        <f>Target_AM[[#This Row],[PROPORSI]]*VLOOKUP(Target_AM[[#This Row],[NIPNAS]],Target_CC[],COLUMN(CN$2)+9,0)</f>
        <v>0</v>
      </c>
      <c r="DC659" s="22">
        <f>Target_AM[[#This Row],[PROPORSI]]*VLOOKUP(Target_AM[[#This Row],[NIPNAS]],Target_CC[],COLUMN(CO$2)+9,0)</f>
        <v>0</v>
      </c>
      <c r="DD659" s="22">
        <f>Target_AM[[#This Row],[PROPORSI]]*VLOOKUP(Target_AM[[#This Row],[NIPNAS]],Target_CC[],COLUMN(CP$2)+9,0)</f>
        <v>0</v>
      </c>
      <c r="DE659" s="22">
        <f>Target_AM[[#This Row],[PROPORSI]]*VLOOKUP(Target_AM[[#This Row],[NIPNAS]],Target_CC[],COLUMN(CQ$2)+9,0)</f>
        <v>0</v>
      </c>
      <c r="DF659" s="22">
        <f>Target_AM[[#This Row],[PROPORSI]]*VLOOKUP(Target_AM[[#This Row],[NIPNAS]],Target_CC[],COLUMN(CR$2)+9,0)</f>
        <v>0</v>
      </c>
      <c r="DG659" s="22">
        <f>Target_AM[[#This Row],[PROPORSI]]*VLOOKUP(Target_AM[[#This Row],[NIPNAS]],Target_CC[],COLUMN(CS$2)+9,0)</f>
        <v>0</v>
      </c>
      <c r="DH659" s="22">
        <f>Target_AM[[#This Row],[PROPORSI]]*VLOOKUP(Target_AM[[#This Row],[NIPNAS]],Target_CC[],COLUMN(CT$2)+9,0)</f>
        <v>0</v>
      </c>
      <c r="DI659" s="22">
        <f>Target_AM[[#This Row],[PROPORSI]]*VLOOKUP(Target_AM[[#This Row],[NIPNAS]],Target_CC[],COLUMN(CU$2)+9,0)</f>
        <v>0</v>
      </c>
      <c r="DJ659" s="22">
        <f>Target_AM[[#This Row],[PROPORSI]]*VLOOKUP(Target_AM[[#This Row],[NIPNAS]],Target_CC[],COLUMN(CV$2)+9,0)</f>
        <v>0</v>
      </c>
      <c r="DK659" s="22">
        <f>Target_AM[[#This Row],[PROPORSI]]*VLOOKUP(Target_AM[[#This Row],[NIPNAS]],Target_CC[],COLUMN(CW$2)+9,0)</f>
        <v>0</v>
      </c>
      <c r="DL659" s="22">
        <f>Target_AM[[#This Row],[PROPORSI]]*VLOOKUP(Target_AM[[#This Row],[NIPNAS]],Target_CC[],COLUMN(CX$2)+9,0)</f>
        <v>0</v>
      </c>
      <c r="DM659" s="22">
        <f>Target_AM[[#This Row],[PROPORSI]]*VLOOKUP(Target_AM[[#This Row],[NIPNAS]],Target_CC[],COLUMN(CY$2)+9,0)</f>
        <v>0</v>
      </c>
      <c r="DN659" s="22">
        <f>Target_AM[[#This Row],[PROPORSI]]*VLOOKUP(Target_AM[[#This Row],[NIPNAS]],Target_CC[],COLUMN(CZ$2)+9,0)</f>
        <v>0</v>
      </c>
      <c r="DO659" s="22">
        <f>Target_AM[[#This Row],[PROPORSI]]*VLOOKUP(Target_AM[[#This Row],[NIPNAS]],Target_CC[],COLUMN(DA$2)+9,0)</f>
        <v>0</v>
      </c>
      <c r="DP659" s="22">
        <f>Target_AM[[#This Row],[PROPORSI]]*VLOOKUP(Target_AM[[#This Row],[NIPNAS]],Target_CC[],COLUMN(DB$2)+9,0)</f>
        <v>0</v>
      </c>
      <c r="DQ659" s="22">
        <f>Target_AM[[#This Row],[PROPORSI]]*VLOOKUP(Target_AM[[#This Row],[NIPNAS]],Target_CC[],COLUMN(DC$2)+9,0)</f>
        <v>0</v>
      </c>
      <c r="DR659" s="22">
        <f>Target_AM[[#This Row],[PROPORSI]]*VLOOKUP(Target_AM[[#This Row],[NIPNAS]],Target_CC[],COLUMN(DD$2)+9,0)</f>
        <v>0</v>
      </c>
      <c r="DS659" s="22">
        <f>Target_AM[[#This Row],[PROPORSI]]*VLOOKUP(Target_AM[[#This Row],[NIPNAS]],Target_CC[],COLUMN(DE$2)+9,0)</f>
        <v>0</v>
      </c>
      <c r="DT659" s="22">
        <f>Target_AM[[#This Row],[PROPORSI]]*VLOOKUP(Target_AM[[#This Row],[NIPNAS]],Target_CC[],COLUMN(DF$2)+9,0)</f>
        <v>0</v>
      </c>
      <c r="DU659" s="22">
        <f>Target_AM[[#This Row],[PROPORSI]]*VLOOKUP(Target_AM[[#This Row],[NIPNAS]],Target_CC[],COLUMN(DG$2)+9,0)</f>
        <v>0</v>
      </c>
      <c r="DV659" s="22">
        <f>Target_AM[[#This Row],[PROPORSI]]*VLOOKUP(Target_AM[[#This Row],[NIPNAS]],Target_CC[],COLUMN(DH$2)+9,0)</f>
        <v>0</v>
      </c>
      <c r="DW659" s="22">
        <f>Target_AM[[#This Row],[PROPORSI]]*VLOOKUP(Target_AM[[#This Row],[NIPNAS]],Target_CC[],COLUMN(DI$2)+9,0)</f>
        <v>0</v>
      </c>
      <c r="DX659" s="22">
        <f>Target_AM[[#This Row],[PROPORSI]]*VLOOKUP(Target_AM[[#This Row],[NIPNAS]],Target_CC[],COLUMN(DJ$2)+9,0)</f>
        <v>0</v>
      </c>
      <c r="DY659" s="22">
        <f>Target_AM[[#This Row],[PROPORSI]]*VLOOKUP(Target_AM[[#This Row],[NIPNAS]],Target_CC[],COLUMN(DK$2)+9,0)</f>
        <v>0</v>
      </c>
      <c r="DZ659" s="22">
        <f>Target_AM[[#This Row],[PROPORSI]]*VLOOKUP(Target_AM[[#This Row],[NIPNAS]],Target_CC[],COLUMN(DL$2)+9,0)</f>
        <v>0</v>
      </c>
      <c r="EA659" s="22">
        <f>Target_AM[[#This Row],[PROPORSI]]*VLOOKUP(Target_AM[[#This Row],[NIPNAS]],Target_CC[],COLUMN(DM$2)+9,0)</f>
        <v>0</v>
      </c>
    </row>
    <row r="660" spans="2:131" x14ac:dyDescent="0.3">
      <c r="B660">
        <v>936156</v>
      </c>
      <c r="C660" t="s">
        <v>1060</v>
      </c>
      <c r="D660">
        <v>0.5</v>
      </c>
      <c r="E660" s="8">
        <v>45658</v>
      </c>
      <c r="F660">
        <v>76510267</v>
      </c>
      <c r="G660" t="s">
        <v>247</v>
      </c>
      <c r="J660" t="s">
        <v>1081</v>
      </c>
      <c r="K660" t="s">
        <v>25</v>
      </c>
      <c r="L660" t="s">
        <v>159</v>
      </c>
      <c r="M660" t="s">
        <v>31</v>
      </c>
      <c r="N660" s="23">
        <f>Target_AM[[#This Row],[PROPORSI]]*VLOOKUP(Target_AM[[#This Row],[NIPNAS]],Target_CC[],9,0)</f>
        <v>20672162969.710213</v>
      </c>
      <c r="O660" s="22">
        <f>Target_AM[[#This Row],[PROPORSI]]*VLOOKUP(Target_AM[[#This Row],[NIPNAS]],Target_CC[],COLUMN(A$2)+9,0)</f>
        <v>277012506.90393293</v>
      </c>
      <c r="P660" s="22">
        <f>Target_AM[[#This Row],[PROPORSI]]*VLOOKUP(Target_AM[[#This Row],[NIPNAS]],Target_CC[],COLUMN(B$2)+9,0)</f>
        <v>354497885.70058894</v>
      </c>
      <c r="Q660" s="22">
        <f>Target_AM[[#This Row],[PROPORSI]]*VLOOKUP(Target_AM[[#This Row],[NIPNAS]],Target_CC[],COLUMN(C$2)+9,0)</f>
        <v>1120589753.4395559</v>
      </c>
      <c r="R660" s="22">
        <f>Target_AM[[#This Row],[PROPORSI]]*VLOOKUP(Target_AM[[#This Row],[NIPNAS]],Target_CC[],COLUMN(D$2)+9,0)</f>
        <v>1988661367.1988406</v>
      </c>
      <c r="S660" s="22">
        <f>Target_AM[[#This Row],[PROPORSI]]*VLOOKUP(Target_AM[[#This Row],[NIPNAS]],Target_CC[],COLUMN(E$2)+9,0)</f>
        <v>667734096.41604912</v>
      </c>
      <c r="T660" s="22">
        <f>Target_AM[[#This Row],[PROPORSI]]*VLOOKUP(Target_AM[[#This Row],[NIPNAS]],Target_CC[],COLUMN(F$2)+9,0)</f>
        <v>601974436.20813096</v>
      </c>
      <c r="U660" s="22">
        <f>Target_AM[[#This Row],[PROPORSI]]*VLOOKUP(Target_AM[[#This Row],[NIPNAS]],Target_CC[],COLUMN(G$2)+9,0)</f>
        <v>1292047727.5553443</v>
      </c>
      <c r="V660" s="22">
        <f>Target_AM[[#This Row],[PROPORSI]]*VLOOKUP(Target_AM[[#This Row],[NIPNAS]],Target_CC[],COLUMN(H$2)+9,0)</f>
        <v>1219266456.4102445</v>
      </c>
      <c r="W660" s="22">
        <f>Target_AM[[#This Row],[PROPORSI]]*VLOOKUP(Target_AM[[#This Row],[NIPNAS]],Target_CC[],COLUMN(I$2)+9,0)</f>
        <v>713862935.45675552</v>
      </c>
      <c r="X660" s="22">
        <f>Target_AM[[#This Row],[PROPORSI]]*VLOOKUP(Target_AM[[#This Row],[NIPNAS]],Target_CC[],COLUMN(J$2)+9,0)</f>
        <v>681099096.83750784</v>
      </c>
      <c r="Y660" s="22">
        <f>Target_AM[[#This Row],[PROPORSI]]*VLOOKUP(Target_AM[[#This Row],[NIPNAS]],Target_CC[],COLUMN(K$2)+9,0)</f>
        <v>3734650979.4947853</v>
      </c>
      <c r="Z660" s="22">
        <f>Target_AM[[#This Row],[PROPORSI]]*VLOOKUP(Target_AM[[#This Row],[NIPNAS]],Target_CC[],COLUMN(L$2)+9,0)</f>
        <v>521337738.2777037</v>
      </c>
      <c r="AA660" s="22">
        <f>Target_AM[[#This Row],[PROPORSI]]*VLOOKUP(Target_AM[[#This Row],[NIPNAS]],Target_CC[],COLUMN(M$2)+9,0)</f>
        <v>13172734979.899441</v>
      </c>
      <c r="AB660" s="22">
        <f>Target_AM[[#This Row],[PROPORSI]]*VLOOKUP(Target_AM[[#This Row],[NIPNAS]],Target_CC[],COLUMN(N$2)+9,0)</f>
        <v>2953059.024713695</v>
      </c>
      <c r="AC660" s="22">
        <f>Target_AM[[#This Row],[PROPORSI]]*VLOOKUP(Target_AM[[#This Row],[NIPNAS]],Target_CC[],COLUMN(O$2)+9,0)</f>
        <v>14787993.698714018</v>
      </c>
      <c r="AD660" s="22">
        <f>Target_AM[[#This Row],[PROPORSI]]*VLOOKUP(Target_AM[[#This Row],[NIPNAS]],Target_CC[],COLUMN(P$2)+9,0)</f>
        <v>40751641.258220434</v>
      </c>
      <c r="AE660" s="22">
        <f>Target_AM[[#This Row],[PROPORSI]]*VLOOKUP(Target_AM[[#This Row],[NIPNAS]],Target_CC[],COLUMN(Q$2)+9,0)</f>
        <v>251421899.29959249</v>
      </c>
      <c r="AF660" s="22">
        <f>Target_AM[[#This Row],[PROPORSI]]*VLOOKUP(Target_AM[[#This Row],[NIPNAS]],Target_CC[],COLUMN(R$2)+9,0)</f>
        <v>73749130.958981037</v>
      </c>
      <c r="AG660" s="22">
        <f>Target_AM[[#This Row],[PROPORSI]]*VLOOKUP(Target_AM[[#This Row],[NIPNAS]],Target_CC[],COLUMN(S$2)+9,0)</f>
        <v>91189954.705336809</v>
      </c>
      <c r="AH660" s="22">
        <f>Target_AM[[#This Row],[PROPORSI]]*VLOOKUP(Target_AM[[#This Row],[NIPNAS]],Target_CC[],COLUMN(T$2)+9,0)</f>
        <v>214274750.84865928</v>
      </c>
      <c r="AI660" s="22">
        <f>Target_AM[[#This Row],[PROPORSI]]*VLOOKUP(Target_AM[[#This Row],[NIPNAS]],Target_CC[],COLUMN(U$2)+9,0)</f>
        <v>214565928.86376977</v>
      </c>
      <c r="AJ660" s="22">
        <f>Target_AM[[#This Row],[PROPORSI]]*VLOOKUP(Target_AM[[#This Row],[NIPNAS]],Target_CC[],COLUMN(V$2)+9,0)</f>
        <v>130430636.39366984</v>
      </c>
      <c r="AK660" s="22">
        <f>Target_AM[[#This Row],[PROPORSI]]*VLOOKUP(Target_AM[[#This Row],[NIPNAS]],Target_CC[],COLUMN(W$2)+9,0)</f>
        <v>79407240.249673486</v>
      </c>
      <c r="AL660" s="22">
        <f>Target_AM[[#This Row],[PROPORSI]]*VLOOKUP(Target_AM[[#This Row],[NIPNAS]],Target_CC[],COLUMN(X$2)+9,0)</f>
        <v>435543816.28317976</v>
      </c>
      <c r="AM660" s="22">
        <f>Target_AM[[#This Row],[PROPORSI]]*VLOOKUP(Target_AM[[#This Row],[NIPNAS]],Target_CC[],COLUMN(Y$2)+9,0)</f>
        <v>69639566.701419055</v>
      </c>
      <c r="AN660" s="22">
        <f>Target_AM[[#This Row],[PROPORSI]]*VLOOKUP(Target_AM[[#This Row],[NIPNAS]],Target_CC[],COLUMN(Z$2)+9,0)</f>
        <v>1618715618.2859299</v>
      </c>
      <c r="AO660" s="22">
        <f>Target_AM[[#This Row],[PROPORSI]]*VLOOKUP(Target_AM[[#This Row],[NIPNAS]],Target_CC[],COLUMN(AA$2)+9,0)</f>
        <v>279965565.92864662</v>
      </c>
      <c r="AP660" s="22">
        <f>Target_AM[[#This Row],[PROPORSI]]*VLOOKUP(Target_AM[[#This Row],[NIPNAS]],Target_CC[],COLUMN(AB$2)+9,0)</f>
        <v>369285879.39930296</v>
      </c>
      <c r="AQ660" s="22">
        <f>Target_AM[[#This Row],[PROPORSI]]*VLOOKUP(Target_AM[[#This Row],[NIPNAS]],Target_CC[],COLUMN(AC$2)+9,0)</f>
        <v>1161341394.6977763</v>
      </c>
      <c r="AR660" s="22">
        <f>Target_AM[[#This Row],[PROPORSI]]*VLOOKUP(Target_AM[[#This Row],[NIPNAS]],Target_CC[],COLUMN(AD$2)+9,0)</f>
        <v>2240083266.4984331</v>
      </c>
      <c r="AS660" s="22">
        <f>Target_AM[[#This Row],[PROPORSI]]*VLOOKUP(Target_AM[[#This Row],[NIPNAS]],Target_CC[],COLUMN(AE$2)+9,0)</f>
        <v>741483227.37503016</v>
      </c>
      <c r="AT660" s="22">
        <f>Target_AM[[#This Row],[PROPORSI]]*VLOOKUP(Target_AM[[#This Row],[NIPNAS]],Target_CC[],COLUMN(AF$2)+9,0)</f>
        <v>693164390.91346776</v>
      </c>
      <c r="AU660" s="22">
        <f>Target_AM[[#This Row],[PROPORSI]]*VLOOKUP(Target_AM[[#This Row],[NIPNAS]],Target_CC[],COLUMN(AG$2)+9,0)</f>
        <v>1506322478.4040036</v>
      </c>
      <c r="AV660" s="22">
        <f>Target_AM[[#This Row],[PROPORSI]]*VLOOKUP(Target_AM[[#This Row],[NIPNAS]],Target_CC[],COLUMN(AH$2)+9,0)</f>
        <v>1433832385.2740142</v>
      </c>
      <c r="AW660" s="22">
        <f>Target_AM[[#This Row],[PROPORSI]]*VLOOKUP(Target_AM[[#This Row],[NIPNAS]],Target_CC[],COLUMN(AI$2)+9,0)</f>
        <v>844293571.85042536</v>
      </c>
      <c r="AX660" s="22">
        <f>Target_AM[[#This Row],[PROPORSI]]*VLOOKUP(Target_AM[[#This Row],[NIPNAS]],Target_CC[],COLUMN(AJ$2)+9,0)</f>
        <v>760506337.08718133</v>
      </c>
      <c r="AY660" s="22">
        <f>Target_AM[[#This Row],[PROPORSI]]*VLOOKUP(Target_AM[[#This Row],[NIPNAS]],Target_CC[],COLUMN(AK$2)+9,0)</f>
        <v>4170194795.7779651</v>
      </c>
      <c r="AZ660" s="22">
        <f>Target_AM[[#This Row],[PROPORSI]]*VLOOKUP(Target_AM[[#This Row],[NIPNAS]],Target_CC[],COLUMN(AL$2)+9,0)</f>
        <v>590977304.97912276</v>
      </c>
      <c r="BA660" s="22">
        <f>Target_AM[[#This Row],[PROPORSI]]*VLOOKUP(Target_AM[[#This Row],[NIPNAS]],Target_CC[],COLUMN(AM$2)+9,0)</f>
        <v>14791450598.185368</v>
      </c>
      <c r="BB660" s="22">
        <f>Target_AM[[#This Row],[PROPORSI]]*VLOOKUP(Target_AM[[#This Row],[NIPNAS]],Target_CC[],COLUMN(AN$2)+9,0)</f>
        <v>0</v>
      </c>
      <c r="BC660" s="22">
        <f>Target_AM[[#This Row],[PROPORSI]]*VLOOKUP(Target_AM[[#This Row],[NIPNAS]],Target_CC[],COLUMN(AO$2)+9,0)</f>
        <v>0</v>
      </c>
      <c r="BD660" s="22">
        <f>Target_AM[[#This Row],[PROPORSI]]*VLOOKUP(Target_AM[[#This Row],[NIPNAS]],Target_CC[],COLUMN(AP$2)+9,0)</f>
        <v>0</v>
      </c>
      <c r="BE660" s="22">
        <f>Target_AM[[#This Row],[PROPORSI]]*VLOOKUP(Target_AM[[#This Row],[NIPNAS]],Target_CC[],COLUMN(AQ$2)+9,0)</f>
        <v>0</v>
      </c>
      <c r="BF660" s="22">
        <f>Target_AM[[#This Row],[PROPORSI]]*VLOOKUP(Target_AM[[#This Row],[NIPNAS]],Target_CC[],COLUMN(AR$2)+9,0)</f>
        <v>0</v>
      </c>
      <c r="BG660" s="22">
        <f>Target_AM[[#This Row],[PROPORSI]]*VLOOKUP(Target_AM[[#This Row],[NIPNAS]],Target_CC[],COLUMN(AS$2)+9,0)</f>
        <v>0</v>
      </c>
      <c r="BH660" s="22">
        <f>Target_AM[[#This Row],[PROPORSI]]*VLOOKUP(Target_AM[[#This Row],[NIPNAS]],Target_CC[],COLUMN(AT$2)+9,0)</f>
        <v>0</v>
      </c>
      <c r="BI660" s="22">
        <f>Target_AM[[#This Row],[PROPORSI]]*VLOOKUP(Target_AM[[#This Row],[NIPNAS]],Target_CC[],COLUMN(AU$2)+9,0)</f>
        <v>0</v>
      </c>
      <c r="BJ660" s="22">
        <f>Target_AM[[#This Row],[PROPORSI]]*VLOOKUP(Target_AM[[#This Row],[NIPNAS]],Target_CC[],COLUMN(AV$2)+9,0)</f>
        <v>0</v>
      </c>
      <c r="BK660" s="22">
        <f>Target_AM[[#This Row],[PROPORSI]]*VLOOKUP(Target_AM[[#This Row],[NIPNAS]],Target_CC[],COLUMN(AW$2)+9,0)</f>
        <v>0</v>
      </c>
      <c r="BL660" s="22">
        <f>Target_AM[[#This Row],[PROPORSI]]*VLOOKUP(Target_AM[[#This Row],[NIPNAS]],Target_CC[],COLUMN(AX$2)+9,0)</f>
        <v>0</v>
      </c>
      <c r="BM660" s="22">
        <f>Target_AM[[#This Row],[PROPORSI]]*VLOOKUP(Target_AM[[#This Row],[NIPNAS]],Target_CC[],COLUMN(AY$2)+9,0)</f>
        <v>0</v>
      </c>
      <c r="BN660" s="22">
        <f>Target_AM[[#This Row],[PROPORSI]]*VLOOKUP(Target_AM[[#This Row],[NIPNAS]],Target_CC[],COLUMN(AZ$2)+9,0)</f>
        <v>0</v>
      </c>
      <c r="BO660" s="22">
        <f>Target_AM[[#This Row],[PROPORSI]]*VLOOKUP(Target_AM[[#This Row],[NIPNAS]],Target_CC[],COLUMN(BA$2)+9,0)</f>
        <v>359031376.5</v>
      </c>
      <c r="BP660" s="22">
        <f>Target_AM[[#This Row],[PROPORSI]]*VLOOKUP(Target_AM[[#This Row],[NIPNAS]],Target_CC[],COLUMN(BB$2)+9,0)</f>
        <v>356630632.5</v>
      </c>
      <c r="BQ660" s="22">
        <f>Target_AM[[#This Row],[PROPORSI]]*VLOOKUP(Target_AM[[#This Row],[NIPNAS]],Target_CC[],COLUMN(BC$2)+9,0)</f>
        <v>360427436.5</v>
      </c>
      <c r="BR660" s="22">
        <f>Target_AM[[#This Row],[PROPORSI]]*VLOOKUP(Target_AM[[#This Row],[NIPNAS]],Target_CC[],COLUMN(BD$2)+9,0)</f>
        <v>360182778.17500001</v>
      </c>
      <c r="BS660" s="22">
        <f>Target_AM[[#This Row],[PROPORSI]]*VLOOKUP(Target_AM[[#This Row],[NIPNAS]],Target_CC[],COLUMN(BE$2)+9,0)</f>
        <v>360182778.17500001</v>
      </c>
      <c r="BT660" s="22">
        <f>Target_AM[[#This Row],[PROPORSI]]*VLOOKUP(Target_AM[[#This Row],[NIPNAS]],Target_CC[],COLUMN(BF$2)+9,0)</f>
        <v>360182778.17500001</v>
      </c>
      <c r="BU660" s="22">
        <f>Target_AM[[#This Row],[PROPORSI]]*VLOOKUP(Target_AM[[#This Row],[NIPNAS]],Target_CC[],COLUMN(BG$2)+9,0)</f>
        <v>360182778.17500001</v>
      </c>
      <c r="BV660" s="22">
        <f>Target_AM[[#This Row],[PROPORSI]]*VLOOKUP(Target_AM[[#This Row],[NIPNAS]],Target_CC[],COLUMN(BH$2)+9,0)</f>
        <v>360182778.17500001</v>
      </c>
      <c r="BW660" s="22">
        <f>Target_AM[[#This Row],[PROPORSI]]*VLOOKUP(Target_AM[[#This Row],[NIPNAS]],Target_CC[],COLUMN(BI$2)+9,0)</f>
        <v>360182778.17500001</v>
      </c>
      <c r="BX660" s="22">
        <f>Target_AM[[#This Row],[PROPORSI]]*VLOOKUP(Target_AM[[#This Row],[NIPNAS]],Target_CC[],COLUMN(BJ$2)+9,0)</f>
        <v>360182778.17500001</v>
      </c>
      <c r="BY660" s="22">
        <f>Target_AM[[#This Row],[PROPORSI]]*VLOOKUP(Target_AM[[#This Row],[NIPNAS]],Target_CC[],COLUMN(BK$2)+9,0)</f>
        <v>360182778.17500001</v>
      </c>
      <c r="BZ660" s="22">
        <f>Target_AM[[#This Row],[PROPORSI]]*VLOOKUP(Target_AM[[#This Row],[NIPNAS]],Target_CC[],COLUMN(BL$2)+9,0)</f>
        <v>360182778.17500001</v>
      </c>
      <c r="CA660" s="22">
        <f>Target_AM[[#This Row],[PROPORSI]]*VLOOKUP(Target_AM[[#This Row],[NIPNAS]],Target_CC[],COLUMN(BM$2)+9,0)</f>
        <v>4317734449.0750008</v>
      </c>
      <c r="CB660" s="22">
        <f>Target_AM[[#This Row],[PROPORSI]]*VLOOKUP(Target_AM[[#This Row],[NIPNAS]],Target_CC[],COLUMN(BN$2)+9,0)</f>
        <v>4893166.5</v>
      </c>
      <c r="CC660" s="22">
        <f>Target_AM[[#This Row],[PROPORSI]]*VLOOKUP(Target_AM[[#This Row],[NIPNAS]],Target_CC[],COLUMN(BO$2)+9,0)</f>
        <v>4893166.5</v>
      </c>
      <c r="CD660" s="22">
        <f>Target_AM[[#This Row],[PROPORSI]]*VLOOKUP(Target_AM[[#This Row],[NIPNAS]],Target_CC[],COLUMN(BP$2)+9,0)</f>
        <v>4893166.5</v>
      </c>
      <c r="CE660" s="22">
        <f>Target_AM[[#This Row],[PROPORSI]]*VLOOKUP(Target_AM[[#This Row],[NIPNAS]],Target_CC[],COLUMN(BQ$2)+9,0)</f>
        <v>4648508.1749999998</v>
      </c>
      <c r="CF660" s="22">
        <f>Target_AM[[#This Row],[PROPORSI]]*VLOOKUP(Target_AM[[#This Row],[NIPNAS]],Target_CC[],COLUMN(BR$2)+9,0)</f>
        <v>4648508.1749999998</v>
      </c>
      <c r="CG660" s="22">
        <f>Target_AM[[#This Row],[PROPORSI]]*VLOOKUP(Target_AM[[#This Row],[NIPNAS]],Target_CC[],COLUMN(BS$2)+9,0)</f>
        <v>4648508.1749999998</v>
      </c>
      <c r="CH660" s="22">
        <f>Target_AM[[#This Row],[PROPORSI]]*VLOOKUP(Target_AM[[#This Row],[NIPNAS]],Target_CC[],COLUMN(BT$2)+9,0)</f>
        <v>4648508.1749999998</v>
      </c>
      <c r="CI660" s="22">
        <f>Target_AM[[#This Row],[PROPORSI]]*VLOOKUP(Target_AM[[#This Row],[NIPNAS]],Target_CC[],COLUMN(BU$2)+9,0)</f>
        <v>4648508.1749999998</v>
      </c>
      <c r="CJ660" s="22">
        <f>Target_AM[[#This Row],[PROPORSI]]*VLOOKUP(Target_AM[[#This Row],[NIPNAS]],Target_CC[],COLUMN(BV$2)+9,0)</f>
        <v>4648508.1749999998</v>
      </c>
      <c r="CK660" s="22">
        <f>Target_AM[[#This Row],[PROPORSI]]*VLOOKUP(Target_AM[[#This Row],[NIPNAS]],Target_CC[],COLUMN(BW$2)+9,0)</f>
        <v>4648508.1749999998</v>
      </c>
      <c r="CL660" s="22">
        <f>Target_AM[[#This Row],[PROPORSI]]*VLOOKUP(Target_AM[[#This Row],[NIPNAS]],Target_CC[],COLUMN(BX$2)+9,0)</f>
        <v>4648508.1749999998</v>
      </c>
      <c r="CM660" s="22">
        <f>Target_AM[[#This Row],[PROPORSI]]*VLOOKUP(Target_AM[[#This Row],[NIPNAS]],Target_CC[],COLUMN(BY$2)+9,0)</f>
        <v>4648508.1749999998</v>
      </c>
      <c r="CN660" s="22">
        <f>Target_AM[[#This Row],[PROPORSI]]*VLOOKUP(Target_AM[[#This Row],[NIPNAS]],Target_CC[],COLUMN(BZ$2)+9,0)</f>
        <v>56516073.074999988</v>
      </c>
      <c r="CO660" s="22">
        <f>Target_AM[[#This Row],[PROPORSI]]*VLOOKUP(Target_AM[[#This Row],[NIPNAS]],Target_CC[],COLUMN(CA$2)+9,0)</f>
        <v>354138210</v>
      </c>
      <c r="CP660" s="22">
        <f>Target_AM[[#This Row],[PROPORSI]]*VLOOKUP(Target_AM[[#This Row],[NIPNAS]],Target_CC[],COLUMN(CB$2)+9,0)</f>
        <v>351737466</v>
      </c>
      <c r="CQ660" s="22">
        <f>Target_AM[[#This Row],[PROPORSI]]*VLOOKUP(Target_AM[[#This Row],[NIPNAS]],Target_CC[],COLUMN(CC$2)+9,0)</f>
        <v>355534270</v>
      </c>
      <c r="CR660" s="22">
        <f>Target_AM[[#This Row],[PROPORSI]]*VLOOKUP(Target_AM[[#This Row],[NIPNAS]],Target_CC[],COLUMN(CD$2)+9,0)</f>
        <v>355534270</v>
      </c>
      <c r="CS660" s="22">
        <f>Target_AM[[#This Row],[PROPORSI]]*VLOOKUP(Target_AM[[#This Row],[NIPNAS]],Target_CC[],COLUMN(CE$2)+9,0)</f>
        <v>355534270</v>
      </c>
      <c r="CT660" s="22">
        <f>Target_AM[[#This Row],[PROPORSI]]*VLOOKUP(Target_AM[[#This Row],[NIPNAS]],Target_CC[],COLUMN(CF$2)+9,0)</f>
        <v>355534270</v>
      </c>
      <c r="CU660" s="22">
        <f>Target_AM[[#This Row],[PROPORSI]]*VLOOKUP(Target_AM[[#This Row],[NIPNAS]],Target_CC[],COLUMN(CG$2)+9,0)</f>
        <v>355534270</v>
      </c>
      <c r="CV660" s="22">
        <f>Target_AM[[#This Row],[PROPORSI]]*VLOOKUP(Target_AM[[#This Row],[NIPNAS]],Target_CC[],COLUMN(CH$2)+9,0)</f>
        <v>355534270</v>
      </c>
      <c r="CW660" s="22">
        <f>Target_AM[[#This Row],[PROPORSI]]*VLOOKUP(Target_AM[[#This Row],[NIPNAS]],Target_CC[],COLUMN(CI$2)+9,0)</f>
        <v>355534270</v>
      </c>
      <c r="CX660" s="22">
        <f>Target_AM[[#This Row],[PROPORSI]]*VLOOKUP(Target_AM[[#This Row],[NIPNAS]],Target_CC[],COLUMN(CJ$2)+9,0)</f>
        <v>355534270</v>
      </c>
      <c r="CY660" s="22">
        <f>Target_AM[[#This Row],[PROPORSI]]*VLOOKUP(Target_AM[[#This Row],[NIPNAS]],Target_CC[],COLUMN(CK$2)+9,0)</f>
        <v>355534270</v>
      </c>
      <c r="CZ660" s="22">
        <f>Target_AM[[#This Row],[PROPORSI]]*VLOOKUP(Target_AM[[#This Row],[NIPNAS]],Target_CC[],COLUMN(CL$2)+9,0)</f>
        <v>355534270</v>
      </c>
      <c r="DA660" s="22">
        <f>Target_AM[[#This Row],[PROPORSI]]*VLOOKUP(Target_AM[[#This Row],[NIPNAS]],Target_CC[],COLUMN(CM$2)+9,0)</f>
        <v>4261218376</v>
      </c>
      <c r="DB660" s="22">
        <f>Target_AM[[#This Row],[PROPORSI]]*VLOOKUP(Target_AM[[#This Row],[NIPNAS]],Target_CC[],COLUMN(CN$2)+9,0)</f>
        <v>0</v>
      </c>
      <c r="DC660" s="22">
        <f>Target_AM[[#This Row],[PROPORSI]]*VLOOKUP(Target_AM[[#This Row],[NIPNAS]],Target_CC[],COLUMN(CO$2)+9,0)</f>
        <v>0</v>
      </c>
      <c r="DD660" s="22">
        <f>Target_AM[[#This Row],[PROPORSI]]*VLOOKUP(Target_AM[[#This Row],[NIPNAS]],Target_CC[],COLUMN(CP$2)+9,0)</f>
        <v>0</v>
      </c>
      <c r="DE660" s="22">
        <f>Target_AM[[#This Row],[PROPORSI]]*VLOOKUP(Target_AM[[#This Row],[NIPNAS]],Target_CC[],COLUMN(CQ$2)+9,0)</f>
        <v>0</v>
      </c>
      <c r="DF660" s="22">
        <f>Target_AM[[#This Row],[PROPORSI]]*VLOOKUP(Target_AM[[#This Row],[NIPNAS]],Target_CC[],COLUMN(CR$2)+9,0)</f>
        <v>0</v>
      </c>
      <c r="DG660" s="22">
        <f>Target_AM[[#This Row],[PROPORSI]]*VLOOKUP(Target_AM[[#This Row],[NIPNAS]],Target_CC[],COLUMN(CS$2)+9,0)</f>
        <v>0</v>
      </c>
      <c r="DH660" s="22">
        <f>Target_AM[[#This Row],[PROPORSI]]*VLOOKUP(Target_AM[[#This Row],[NIPNAS]],Target_CC[],COLUMN(CT$2)+9,0)</f>
        <v>0</v>
      </c>
      <c r="DI660" s="22">
        <f>Target_AM[[#This Row],[PROPORSI]]*VLOOKUP(Target_AM[[#This Row],[NIPNAS]],Target_CC[],COLUMN(CU$2)+9,0)</f>
        <v>0</v>
      </c>
      <c r="DJ660" s="22">
        <f>Target_AM[[#This Row],[PROPORSI]]*VLOOKUP(Target_AM[[#This Row],[NIPNAS]],Target_CC[],COLUMN(CV$2)+9,0)</f>
        <v>0</v>
      </c>
      <c r="DK660" s="22">
        <f>Target_AM[[#This Row],[PROPORSI]]*VLOOKUP(Target_AM[[#This Row],[NIPNAS]],Target_CC[],COLUMN(CW$2)+9,0)</f>
        <v>0</v>
      </c>
      <c r="DL660" s="22">
        <f>Target_AM[[#This Row],[PROPORSI]]*VLOOKUP(Target_AM[[#This Row],[NIPNAS]],Target_CC[],COLUMN(CX$2)+9,0)</f>
        <v>0</v>
      </c>
      <c r="DM660" s="22">
        <f>Target_AM[[#This Row],[PROPORSI]]*VLOOKUP(Target_AM[[#This Row],[NIPNAS]],Target_CC[],COLUMN(CY$2)+9,0)</f>
        <v>0</v>
      </c>
      <c r="DN660" s="22">
        <f>Target_AM[[#This Row],[PROPORSI]]*VLOOKUP(Target_AM[[#This Row],[NIPNAS]],Target_CC[],COLUMN(CZ$2)+9,0)</f>
        <v>0</v>
      </c>
      <c r="DO660" s="22">
        <f>Target_AM[[#This Row],[PROPORSI]]*VLOOKUP(Target_AM[[#This Row],[NIPNAS]],Target_CC[],COLUMN(DA$2)+9,0)</f>
        <v>0</v>
      </c>
      <c r="DP660" s="22">
        <f>Target_AM[[#This Row],[PROPORSI]]*VLOOKUP(Target_AM[[#This Row],[NIPNAS]],Target_CC[],COLUMN(DB$2)+9,0)</f>
        <v>0</v>
      </c>
      <c r="DQ660" s="22">
        <f>Target_AM[[#This Row],[PROPORSI]]*VLOOKUP(Target_AM[[#This Row],[NIPNAS]],Target_CC[],COLUMN(DC$2)+9,0)</f>
        <v>0</v>
      </c>
      <c r="DR660" s="22">
        <f>Target_AM[[#This Row],[PROPORSI]]*VLOOKUP(Target_AM[[#This Row],[NIPNAS]],Target_CC[],COLUMN(DD$2)+9,0)</f>
        <v>0</v>
      </c>
      <c r="DS660" s="22">
        <f>Target_AM[[#This Row],[PROPORSI]]*VLOOKUP(Target_AM[[#This Row],[NIPNAS]],Target_CC[],COLUMN(DE$2)+9,0)</f>
        <v>0</v>
      </c>
      <c r="DT660" s="22">
        <f>Target_AM[[#This Row],[PROPORSI]]*VLOOKUP(Target_AM[[#This Row],[NIPNAS]],Target_CC[],COLUMN(DF$2)+9,0)</f>
        <v>0</v>
      </c>
      <c r="DU660" s="22">
        <f>Target_AM[[#This Row],[PROPORSI]]*VLOOKUP(Target_AM[[#This Row],[NIPNAS]],Target_CC[],COLUMN(DG$2)+9,0)</f>
        <v>0</v>
      </c>
      <c r="DV660" s="22">
        <f>Target_AM[[#This Row],[PROPORSI]]*VLOOKUP(Target_AM[[#This Row],[NIPNAS]],Target_CC[],COLUMN(DH$2)+9,0)</f>
        <v>0</v>
      </c>
      <c r="DW660" s="22">
        <f>Target_AM[[#This Row],[PROPORSI]]*VLOOKUP(Target_AM[[#This Row],[NIPNAS]],Target_CC[],COLUMN(DI$2)+9,0)</f>
        <v>0</v>
      </c>
      <c r="DX660" s="22">
        <f>Target_AM[[#This Row],[PROPORSI]]*VLOOKUP(Target_AM[[#This Row],[NIPNAS]],Target_CC[],COLUMN(DJ$2)+9,0)</f>
        <v>0</v>
      </c>
      <c r="DY660" s="22">
        <f>Target_AM[[#This Row],[PROPORSI]]*VLOOKUP(Target_AM[[#This Row],[NIPNAS]],Target_CC[],COLUMN(DK$2)+9,0)</f>
        <v>0</v>
      </c>
      <c r="DZ660" s="22">
        <f>Target_AM[[#This Row],[PROPORSI]]*VLOOKUP(Target_AM[[#This Row],[NIPNAS]],Target_CC[],COLUMN(DL$2)+9,0)</f>
        <v>0</v>
      </c>
      <c r="EA660" s="22">
        <f>Target_AM[[#This Row],[PROPORSI]]*VLOOKUP(Target_AM[[#This Row],[NIPNAS]],Target_CC[],COLUMN(DM$2)+9,0)</f>
        <v>0</v>
      </c>
    </row>
    <row r="661" spans="2:131" x14ac:dyDescent="0.3">
      <c r="B661">
        <v>826132</v>
      </c>
      <c r="C661" t="s">
        <v>1033</v>
      </c>
      <c r="D661">
        <v>1</v>
      </c>
      <c r="E661" s="8">
        <v>45658</v>
      </c>
      <c r="F661">
        <v>76510268</v>
      </c>
      <c r="G661" t="s">
        <v>156</v>
      </c>
      <c r="J661" t="s">
        <v>1081</v>
      </c>
      <c r="K661" t="s">
        <v>19</v>
      </c>
      <c r="L661" t="s">
        <v>159</v>
      </c>
      <c r="M661" t="s">
        <v>31</v>
      </c>
      <c r="N661" s="23">
        <f>Target_AM[[#This Row],[PROPORSI]]*VLOOKUP(Target_AM[[#This Row],[NIPNAS]],Target_CC[],9,0)</f>
        <v>3449154003.9662294</v>
      </c>
      <c r="O661" s="22">
        <f>Target_AM[[#This Row],[PROPORSI]]*VLOOKUP(Target_AM[[#This Row],[NIPNAS]],Target_CC[],COLUMN(A$2)+9,0)</f>
        <v>233265640.66204709</v>
      </c>
      <c r="P661" s="22">
        <f>Target_AM[[#This Row],[PROPORSI]]*VLOOKUP(Target_AM[[#This Row],[NIPNAS]],Target_CC[],COLUMN(B$2)+9,0)</f>
        <v>59101366.1599968</v>
      </c>
      <c r="Q661" s="22">
        <f>Target_AM[[#This Row],[PROPORSI]]*VLOOKUP(Target_AM[[#This Row],[NIPNAS]],Target_CC[],COLUMN(C$2)+9,0)</f>
        <v>69546945.054700807</v>
      </c>
      <c r="R661" s="22">
        <f>Target_AM[[#This Row],[PROPORSI]]*VLOOKUP(Target_AM[[#This Row],[NIPNAS]],Target_CC[],COLUMN(D$2)+9,0)</f>
        <v>80465567.09908922</v>
      </c>
      <c r="S661" s="22">
        <f>Target_AM[[#This Row],[PROPORSI]]*VLOOKUP(Target_AM[[#This Row],[NIPNAS]],Target_CC[],COLUMN(E$2)+9,0)</f>
        <v>149628468.49854553</v>
      </c>
      <c r="T661" s="22">
        <f>Target_AM[[#This Row],[PROPORSI]]*VLOOKUP(Target_AM[[#This Row],[NIPNAS]],Target_CC[],COLUMN(F$2)+9,0)</f>
        <v>315676847.27505845</v>
      </c>
      <c r="U661" s="22">
        <f>Target_AM[[#This Row],[PROPORSI]]*VLOOKUP(Target_AM[[#This Row],[NIPNAS]],Target_CC[],COLUMN(G$2)+9,0)</f>
        <v>110549029.62575404</v>
      </c>
      <c r="V661" s="22">
        <f>Target_AM[[#This Row],[PROPORSI]]*VLOOKUP(Target_AM[[#This Row],[NIPNAS]],Target_CC[],COLUMN(H$2)+9,0)</f>
        <v>16433952.820447288</v>
      </c>
      <c r="W661" s="22">
        <f>Target_AM[[#This Row],[PROPORSI]]*VLOOKUP(Target_AM[[#This Row],[NIPNAS]],Target_CC[],COLUMN(I$2)+9,0)</f>
        <v>134372967.83272222</v>
      </c>
      <c r="X661" s="22">
        <f>Target_AM[[#This Row],[PROPORSI]]*VLOOKUP(Target_AM[[#This Row],[NIPNAS]],Target_CC[],COLUMN(J$2)+9,0)</f>
        <v>168872893.3258864</v>
      </c>
      <c r="Y661" s="22">
        <f>Target_AM[[#This Row],[PROPORSI]]*VLOOKUP(Target_AM[[#This Row],[NIPNAS]],Target_CC[],COLUMN(K$2)+9,0)</f>
        <v>37802975.452399284</v>
      </c>
      <c r="Z661" s="22">
        <f>Target_AM[[#This Row],[PROPORSI]]*VLOOKUP(Target_AM[[#This Row],[NIPNAS]],Target_CC[],COLUMN(L$2)+9,0)</f>
        <v>116793836.14390275</v>
      </c>
      <c r="AA661" s="22">
        <f>Target_AM[[#This Row],[PROPORSI]]*VLOOKUP(Target_AM[[#This Row],[NIPNAS]],Target_CC[],COLUMN(M$2)+9,0)</f>
        <v>1492510489.9505498</v>
      </c>
      <c r="AB661" s="22">
        <f>Target_AM[[#This Row],[PROPORSI]]*VLOOKUP(Target_AM[[#This Row],[NIPNAS]],Target_CC[],COLUMN(N$2)+9,0)</f>
        <v>2486700.7378535569</v>
      </c>
      <c r="AC661" s="22">
        <f>Target_AM[[#This Row],[PROPORSI]]*VLOOKUP(Target_AM[[#This Row],[NIPNAS]],Target_CC[],COLUMN(O$2)+9,0)</f>
        <v>2465432.5614161789</v>
      </c>
      <c r="AD661" s="22">
        <f>Target_AM[[#This Row],[PROPORSI]]*VLOOKUP(Target_AM[[#This Row],[NIPNAS]],Target_CC[],COLUMN(P$2)+9,0)</f>
        <v>2529161.2267336249</v>
      </c>
      <c r="AE661" s="22">
        <f>Target_AM[[#This Row],[PROPORSI]]*VLOOKUP(Target_AM[[#This Row],[NIPNAS]],Target_CC[],COLUMN(Q$2)+9,0)</f>
        <v>10173077.247821346</v>
      </c>
      <c r="AF661" s="22">
        <f>Target_AM[[#This Row],[PROPORSI]]*VLOOKUP(Target_AM[[#This Row],[NIPNAS]],Target_CC[],COLUMN(R$2)+9,0)</f>
        <v>16525993.771651596</v>
      </c>
      <c r="AG661" s="22">
        <f>Target_AM[[#This Row],[PROPORSI]]*VLOOKUP(Target_AM[[#This Row],[NIPNAS]],Target_CC[],COLUMN(S$2)+9,0)</f>
        <v>47820232.34385854</v>
      </c>
      <c r="AH661" s="22">
        <f>Target_AM[[#This Row],[PROPORSI]]*VLOOKUP(Target_AM[[#This Row],[NIPNAS]],Target_CC[],COLUMN(T$2)+9,0)</f>
        <v>18333584.181475088</v>
      </c>
      <c r="AI661" s="22">
        <f>Target_AM[[#This Row],[PROPORSI]]*VLOOKUP(Target_AM[[#This Row],[NIPNAS]],Target_CC[],COLUMN(U$2)+9,0)</f>
        <v>2892039.1709982343</v>
      </c>
      <c r="AJ661" s="22">
        <f>Target_AM[[#This Row],[PROPORSI]]*VLOOKUP(Target_AM[[#This Row],[NIPNAS]],Target_CC[],COLUMN(V$2)+9,0)</f>
        <v>24551424.143227279</v>
      </c>
      <c r="AK661" s="22">
        <f>Target_AM[[#This Row],[PROPORSI]]*VLOOKUP(Target_AM[[#This Row],[NIPNAS]],Target_CC[],COLUMN(W$2)+9,0)</f>
        <v>19688369.099666178</v>
      </c>
      <c r="AL661" s="22">
        <f>Target_AM[[#This Row],[PROPORSI]]*VLOOKUP(Target_AM[[#This Row],[NIPNAS]],Target_CC[],COLUMN(X$2)+9,0)</f>
        <v>4408672.2657078654</v>
      </c>
      <c r="AM661" s="22">
        <f>Target_AM[[#This Row],[PROPORSI]]*VLOOKUP(Target_AM[[#This Row],[NIPNAS]],Target_CC[],COLUMN(Y$2)+9,0)</f>
        <v>15601157.455678836</v>
      </c>
      <c r="AN661" s="22">
        <f>Target_AM[[#This Row],[PROPORSI]]*VLOOKUP(Target_AM[[#This Row],[NIPNAS]],Target_CC[],COLUMN(Z$2)+9,0)</f>
        <v>167475844.2060883</v>
      </c>
      <c r="AO661" s="22">
        <f>Target_AM[[#This Row],[PROPORSI]]*VLOOKUP(Target_AM[[#This Row],[NIPNAS]],Target_CC[],COLUMN(AA$2)+9,0)</f>
        <v>235752341.39990065</v>
      </c>
      <c r="AP661" s="22">
        <f>Target_AM[[#This Row],[PROPORSI]]*VLOOKUP(Target_AM[[#This Row],[NIPNAS]],Target_CC[],COLUMN(AB$2)+9,0)</f>
        <v>61566798.721412979</v>
      </c>
      <c r="AQ661" s="22">
        <f>Target_AM[[#This Row],[PROPORSI]]*VLOOKUP(Target_AM[[#This Row],[NIPNAS]],Target_CC[],COLUMN(AC$2)+9,0)</f>
        <v>72076106.281434432</v>
      </c>
      <c r="AR661" s="22">
        <f>Target_AM[[#This Row],[PROPORSI]]*VLOOKUP(Target_AM[[#This Row],[NIPNAS]],Target_CC[],COLUMN(AD$2)+9,0)</f>
        <v>90638644.346910566</v>
      </c>
      <c r="AS661" s="22">
        <f>Target_AM[[#This Row],[PROPORSI]]*VLOOKUP(Target_AM[[#This Row],[NIPNAS]],Target_CC[],COLUMN(AE$2)+9,0)</f>
        <v>166154462.27019712</v>
      </c>
      <c r="AT661" s="22">
        <f>Target_AM[[#This Row],[PROPORSI]]*VLOOKUP(Target_AM[[#This Row],[NIPNAS]],Target_CC[],COLUMN(AF$2)+9,0)</f>
        <v>363497079.61891699</v>
      </c>
      <c r="AU661" s="22">
        <f>Target_AM[[#This Row],[PROPORSI]]*VLOOKUP(Target_AM[[#This Row],[NIPNAS]],Target_CC[],COLUMN(AG$2)+9,0)</f>
        <v>128882613.80722913</v>
      </c>
      <c r="AV661" s="22">
        <f>Target_AM[[#This Row],[PROPORSI]]*VLOOKUP(Target_AM[[#This Row],[NIPNAS]],Target_CC[],COLUMN(AH$2)+9,0)</f>
        <v>19325991.991445523</v>
      </c>
      <c r="AW661" s="22">
        <f>Target_AM[[#This Row],[PROPORSI]]*VLOOKUP(Target_AM[[#This Row],[NIPNAS]],Target_CC[],COLUMN(AI$2)+9,0)</f>
        <v>158924391.9759495</v>
      </c>
      <c r="AX661" s="22">
        <f>Target_AM[[#This Row],[PROPORSI]]*VLOOKUP(Target_AM[[#This Row],[NIPNAS]],Target_CC[],COLUMN(AJ$2)+9,0)</f>
        <v>188561262.42555258</v>
      </c>
      <c r="AY661" s="22">
        <f>Target_AM[[#This Row],[PROPORSI]]*VLOOKUP(Target_AM[[#This Row],[NIPNAS]],Target_CC[],COLUMN(AK$2)+9,0)</f>
        <v>42211647.718107149</v>
      </c>
      <c r="AZ661" s="22">
        <f>Target_AM[[#This Row],[PROPORSI]]*VLOOKUP(Target_AM[[#This Row],[NIPNAS]],Target_CC[],COLUMN(AL$2)+9,0)</f>
        <v>132394993.59958158</v>
      </c>
      <c r="BA661" s="22">
        <f>Target_AM[[#This Row],[PROPORSI]]*VLOOKUP(Target_AM[[#This Row],[NIPNAS]],Target_CC[],COLUMN(AM$2)+9,0)</f>
        <v>1659986334.1566381</v>
      </c>
      <c r="BB661" s="22">
        <f>Target_AM[[#This Row],[PROPORSI]]*VLOOKUP(Target_AM[[#This Row],[NIPNAS]],Target_CC[],COLUMN(AN$2)+9,0)</f>
        <v>0</v>
      </c>
      <c r="BC661" s="22">
        <f>Target_AM[[#This Row],[PROPORSI]]*VLOOKUP(Target_AM[[#This Row],[NIPNAS]],Target_CC[],COLUMN(AO$2)+9,0)</f>
        <v>0</v>
      </c>
      <c r="BD661" s="22">
        <f>Target_AM[[#This Row],[PROPORSI]]*VLOOKUP(Target_AM[[#This Row],[NIPNAS]],Target_CC[],COLUMN(AP$2)+9,0)</f>
        <v>0</v>
      </c>
      <c r="BE661" s="22">
        <f>Target_AM[[#This Row],[PROPORSI]]*VLOOKUP(Target_AM[[#This Row],[NIPNAS]],Target_CC[],COLUMN(AQ$2)+9,0)</f>
        <v>0</v>
      </c>
      <c r="BF661" s="22">
        <f>Target_AM[[#This Row],[PROPORSI]]*VLOOKUP(Target_AM[[#This Row],[NIPNAS]],Target_CC[],COLUMN(AR$2)+9,0)</f>
        <v>0</v>
      </c>
      <c r="BG661" s="22">
        <f>Target_AM[[#This Row],[PROPORSI]]*VLOOKUP(Target_AM[[#This Row],[NIPNAS]],Target_CC[],COLUMN(AS$2)+9,0)</f>
        <v>0</v>
      </c>
      <c r="BH661" s="22">
        <f>Target_AM[[#This Row],[PROPORSI]]*VLOOKUP(Target_AM[[#This Row],[NIPNAS]],Target_CC[],COLUMN(AT$2)+9,0)</f>
        <v>0</v>
      </c>
      <c r="BI661" s="22">
        <f>Target_AM[[#This Row],[PROPORSI]]*VLOOKUP(Target_AM[[#This Row],[NIPNAS]],Target_CC[],COLUMN(AU$2)+9,0)</f>
        <v>0</v>
      </c>
      <c r="BJ661" s="22">
        <f>Target_AM[[#This Row],[PROPORSI]]*VLOOKUP(Target_AM[[#This Row],[NIPNAS]],Target_CC[],COLUMN(AV$2)+9,0)</f>
        <v>0</v>
      </c>
      <c r="BK661" s="22">
        <f>Target_AM[[#This Row],[PROPORSI]]*VLOOKUP(Target_AM[[#This Row],[NIPNAS]],Target_CC[],COLUMN(AW$2)+9,0)</f>
        <v>0</v>
      </c>
      <c r="BL661" s="22">
        <f>Target_AM[[#This Row],[PROPORSI]]*VLOOKUP(Target_AM[[#This Row],[NIPNAS]],Target_CC[],COLUMN(AX$2)+9,0)</f>
        <v>0</v>
      </c>
      <c r="BM661" s="22">
        <f>Target_AM[[#This Row],[PROPORSI]]*VLOOKUP(Target_AM[[#This Row],[NIPNAS]],Target_CC[],COLUMN(AY$2)+9,0)</f>
        <v>0</v>
      </c>
      <c r="BN661" s="22">
        <f>Target_AM[[#This Row],[PROPORSI]]*VLOOKUP(Target_AM[[#This Row],[NIPNAS]],Target_CC[],COLUMN(AZ$2)+9,0)</f>
        <v>0</v>
      </c>
      <c r="BO661" s="22">
        <f>Target_AM[[#This Row],[PROPORSI]]*VLOOKUP(Target_AM[[#This Row],[NIPNAS]],Target_CC[],COLUMN(BA$2)+9,0)</f>
        <v>55784069</v>
      </c>
      <c r="BP661" s="22">
        <f>Target_AM[[#This Row],[PROPORSI]]*VLOOKUP(Target_AM[[#This Row],[NIPNAS]],Target_CC[],COLUMN(BB$2)+9,0)</f>
        <v>45776642</v>
      </c>
      <c r="BQ661" s="22">
        <f>Target_AM[[#This Row],[PROPORSI]]*VLOOKUP(Target_AM[[#This Row],[NIPNAS]],Target_CC[],COLUMN(BC$2)+9,0)</f>
        <v>50467000</v>
      </c>
      <c r="BR661" s="22">
        <f>Target_AM[[#This Row],[PROPORSI]]*VLOOKUP(Target_AM[[#This Row],[NIPNAS]],Target_CC[],COLUMN(BD$2)+9,0)</f>
        <v>49964500</v>
      </c>
      <c r="BS661" s="22">
        <f>Target_AM[[#This Row],[PROPORSI]]*VLOOKUP(Target_AM[[#This Row],[NIPNAS]],Target_CC[],COLUMN(BE$2)+9,0)</f>
        <v>49964500</v>
      </c>
      <c r="BT661" s="22">
        <f>Target_AM[[#This Row],[PROPORSI]]*VLOOKUP(Target_AM[[#This Row],[NIPNAS]],Target_CC[],COLUMN(BF$2)+9,0)</f>
        <v>49964500</v>
      </c>
      <c r="BU661" s="22">
        <f>Target_AM[[#This Row],[PROPORSI]]*VLOOKUP(Target_AM[[#This Row],[NIPNAS]],Target_CC[],COLUMN(BG$2)+9,0)</f>
        <v>49964500</v>
      </c>
      <c r="BV661" s="22">
        <f>Target_AM[[#This Row],[PROPORSI]]*VLOOKUP(Target_AM[[#This Row],[NIPNAS]],Target_CC[],COLUMN(BH$2)+9,0)</f>
        <v>49964500</v>
      </c>
      <c r="BW661" s="22">
        <f>Target_AM[[#This Row],[PROPORSI]]*VLOOKUP(Target_AM[[#This Row],[NIPNAS]],Target_CC[],COLUMN(BI$2)+9,0)</f>
        <v>49964500</v>
      </c>
      <c r="BX661" s="22">
        <f>Target_AM[[#This Row],[PROPORSI]]*VLOOKUP(Target_AM[[#This Row],[NIPNAS]],Target_CC[],COLUMN(BJ$2)+9,0)</f>
        <v>49964500</v>
      </c>
      <c r="BY661" s="22">
        <f>Target_AM[[#This Row],[PROPORSI]]*VLOOKUP(Target_AM[[#This Row],[NIPNAS]],Target_CC[],COLUMN(BK$2)+9,0)</f>
        <v>49964500</v>
      </c>
      <c r="BZ661" s="22">
        <f>Target_AM[[#This Row],[PROPORSI]]*VLOOKUP(Target_AM[[#This Row],[NIPNAS]],Target_CC[],COLUMN(BL$2)+9,0)</f>
        <v>49964500</v>
      </c>
      <c r="CA661" s="22">
        <f>Target_AM[[#This Row],[PROPORSI]]*VLOOKUP(Target_AM[[#This Row],[NIPNAS]],Target_CC[],COLUMN(BM$2)+9,0)</f>
        <v>601708211</v>
      </c>
      <c r="CB661" s="22">
        <f>Target_AM[[#This Row],[PROPORSI]]*VLOOKUP(Target_AM[[#This Row],[NIPNAS]],Target_CC[],COLUMN(BN$2)+9,0)</f>
        <v>15041546</v>
      </c>
      <c r="CC661" s="22">
        <f>Target_AM[[#This Row],[PROPORSI]]*VLOOKUP(Target_AM[[#This Row],[NIPNAS]],Target_CC[],COLUMN(BO$2)+9,0)</f>
        <v>4776604</v>
      </c>
      <c r="CD661" s="22">
        <f>Target_AM[[#This Row],[PROPORSI]]*VLOOKUP(Target_AM[[#This Row],[NIPNAS]],Target_CC[],COLUMN(BP$2)+9,0)</f>
        <v>10050000</v>
      </c>
      <c r="CE661" s="22">
        <f>Target_AM[[#This Row],[PROPORSI]]*VLOOKUP(Target_AM[[#This Row],[NIPNAS]],Target_CC[],COLUMN(BQ$2)+9,0)</f>
        <v>9547500</v>
      </c>
      <c r="CF661" s="22">
        <f>Target_AM[[#This Row],[PROPORSI]]*VLOOKUP(Target_AM[[#This Row],[NIPNAS]],Target_CC[],COLUMN(BR$2)+9,0)</f>
        <v>9547500</v>
      </c>
      <c r="CG661" s="22">
        <f>Target_AM[[#This Row],[PROPORSI]]*VLOOKUP(Target_AM[[#This Row],[NIPNAS]],Target_CC[],COLUMN(BS$2)+9,0)</f>
        <v>9547500</v>
      </c>
      <c r="CH661" s="22">
        <f>Target_AM[[#This Row],[PROPORSI]]*VLOOKUP(Target_AM[[#This Row],[NIPNAS]],Target_CC[],COLUMN(BT$2)+9,0)</f>
        <v>9547500</v>
      </c>
      <c r="CI661" s="22">
        <f>Target_AM[[#This Row],[PROPORSI]]*VLOOKUP(Target_AM[[#This Row],[NIPNAS]],Target_CC[],COLUMN(BU$2)+9,0)</f>
        <v>9547500</v>
      </c>
      <c r="CJ661" s="22">
        <f>Target_AM[[#This Row],[PROPORSI]]*VLOOKUP(Target_AM[[#This Row],[NIPNAS]],Target_CC[],COLUMN(BV$2)+9,0)</f>
        <v>9547500</v>
      </c>
      <c r="CK661" s="22">
        <f>Target_AM[[#This Row],[PROPORSI]]*VLOOKUP(Target_AM[[#This Row],[NIPNAS]],Target_CC[],COLUMN(BW$2)+9,0)</f>
        <v>9547500</v>
      </c>
      <c r="CL661" s="22">
        <f>Target_AM[[#This Row],[PROPORSI]]*VLOOKUP(Target_AM[[#This Row],[NIPNAS]],Target_CC[],COLUMN(BX$2)+9,0)</f>
        <v>9547500</v>
      </c>
      <c r="CM661" s="22">
        <f>Target_AM[[#This Row],[PROPORSI]]*VLOOKUP(Target_AM[[#This Row],[NIPNAS]],Target_CC[],COLUMN(BY$2)+9,0)</f>
        <v>9547500</v>
      </c>
      <c r="CN661" s="22">
        <f>Target_AM[[#This Row],[PROPORSI]]*VLOOKUP(Target_AM[[#This Row],[NIPNAS]],Target_CC[],COLUMN(BZ$2)+9,0)</f>
        <v>115795650</v>
      </c>
      <c r="CO661" s="22">
        <f>Target_AM[[#This Row],[PROPORSI]]*VLOOKUP(Target_AM[[#This Row],[NIPNAS]],Target_CC[],COLUMN(CA$2)+9,0)</f>
        <v>40742523</v>
      </c>
      <c r="CP661" s="22">
        <f>Target_AM[[#This Row],[PROPORSI]]*VLOOKUP(Target_AM[[#This Row],[NIPNAS]],Target_CC[],COLUMN(CB$2)+9,0)</f>
        <v>41000038</v>
      </c>
      <c r="CQ661" s="22">
        <f>Target_AM[[#This Row],[PROPORSI]]*VLOOKUP(Target_AM[[#This Row],[NIPNAS]],Target_CC[],COLUMN(CC$2)+9,0)</f>
        <v>40417000</v>
      </c>
      <c r="CR661" s="22">
        <f>Target_AM[[#This Row],[PROPORSI]]*VLOOKUP(Target_AM[[#This Row],[NIPNAS]],Target_CC[],COLUMN(CD$2)+9,0)</f>
        <v>40417000</v>
      </c>
      <c r="CS661" s="22">
        <f>Target_AM[[#This Row],[PROPORSI]]*VLOOKUP(Target_AM[[#This Row],[NIPNAS]],Target_CC[],COLUMN(CE$2)+9,0)</f>
        <v>40417000</v>
      </c>
      <c r="CT661" s="22">
        <f>Target_AM[[#This Row],[PROPORSI]]*VLOOKUP(Target_AM[[#This Row],[NIPNAS]],Target_CC[],COLUMN(CF$2)+9,0)</f>
        <v>40417000</v>
      </c>
      <c r="CU661" s="22">
        <f>Target_AM[[#This Row],[PROPORSI]]*VLOOKUP(Target_AM[[#This Row],[NIPNAS]],Target_CC[],COLUMN(CG$2)+9,0)</f>
        <v>40417000</v>
      </c>
      <c r="CV661" s="22">
        <f>Target_AM[[#This Row],[PROPORSI]]*VLOOKUP(Target_AM[[#This Row],[NIPNAS]],Target_CC[],COLUMN(CH$2)+9,0)</f>
        <v>40417000</v>
      </c>
      <c r="CW661" s="22">
        <f>Target_AM[[#This Row],[PROPORSI]]*VLOOKUP(Target_AM[[#This Row],[NIPNAS]],Target_CC[],COLUMN(CI$2)+9,0)</f>
        <v>40417000</v>
      </c>
      <c r="CX661" s="22">
        <f>Target_AM[[#This Row],[PROPORSI]]*VLOOKUP(Target_AM[[#This Row],[NIPNAS]],Target_CC[],COLUMN(CJ$2)+9,0)</f>
        <v>40417000</v>
      </c>
      <c r="CY661" s="22">
        <f>Target_AM[[#This Row],[PROPORSI]]*VLOOKUP(Target_AM[[#This Row],[NIPNAS]],Target_CC[],COLUMN(CK$2)+9,0)</f>
        <v>40417000</v>
      </c>
      <c r="CZ661" s="22">
        <f>Target_AM[[#This Row],[PROPORSI]]*VLOOKUP(Target_AM[[#This Row],[NIPNAS]],Target_CC[],COLUMN(CL$2)+9,0)</f>
        <v>40417000</v>
      </c>
      <c r="DA661" s="22">
        <f>Target_AM[[#This Row],[PROPORSI]]*VLOOKUP(Target_AM[[#This Row],[NIPNAS]],Target_CC[],COLUMN(CM$2)+9,0)</f>
        <v>485912561</v>
      </c>
      <c r="DB661" s="22">
        <f>Target_AM[[#This Row],[PROPORSI]]*VLOOKUP(Target_AM[[#This Row],[NIPNAS]],Target_CC[],COLUMN(CN$2)+9,0)</f>
        <v>0</v>
      </c>
      <c r="DC661" s="22">
        <f>Target_AM[[#This Row],[PROPORSI]]*VLOOKUP(Target_AM[[#This Row],[NIPNAS]],Target_CC[],COLUMN(CO$2)+9,0)</f>
        <v>0</v>
      </c>
      <c r="DD661" s="22">
        <f>Target_AM[[#This Row],[PROPORSI]]*VLOOKUP(Target_AM[[#This Row],[NIPNAS]],Target_CC[],COLUMN(CP$2)+9,0)</f>
        <v>0</v>
      </c>
      <c r="DE661" s="22">
        <f>Target_AM[[#This Row],[PROPORSI]]*VLOOKUP(Target_AM[[#This Row],[NIPNAS]],Target_CC[],COLUMN(CQ$2)+9,0)</f>
        <v>0</v>
      </c>
      <c r="DF661" s="22">
        <f>Target_AM[[#This Row],[PROPORSI]]*VLOOKUP(Target_AM[[#This Row],[NIPNAS]],Target_CC[],COLUMN(CR$2)+9,0)</f>
        <v>0</v>
      </c>
      <c r="DG661" s="22">
        <f>Target_AM[[#This Row],[PROPORSI]]*VLOOKUP(Target_AM[[#This Row],[NIPNAS]],Target_CC[],COLUMN(CS$2)+9,0)</f>
        <v>0</v>
      </c>
      <c r="DH661" s="22">
        <f>Target_AM[[#This Row],[PROPORSI]]*VLOOKUP(Target_AM[[#This Row],[NIPNAS]],Target_CC[],COLUMN(CT$2)+9,0)</f>
        <v>0</v>
      </c>
      <c r="DI661" s="22">
        <f>Target_AM[[#This Row],[PROPORSI]]*VLOOKUP(Target_AM[[#This Row],[NIPNAS]],Target_CC[],COLUMN(CU$2)+9,0)</f>
        <v>0</v>
      </c>
      <c r="DJ661" s="22">
        <f>Target_AM[[#This Row],[PROPORSI]]*VLOOKUP(Target_AM[[#This Row],[NIPNAS]],Target_CC[],COLUMN(CV$2)+9,0)</f>
        <v>0</v>
      </c>
      <c r="DK661" s="22">
        <f>Target_AM[[#This Row],[PROPORSI]]*VLOOKUP(Target_AM[[#This Row],[NIPNAS]],Target_CC[],COLUMN(CW$2)+9,0)</f>
        <v>0</v>
      </c>
      <c r="DL661" s="22">
        <f>Target_AM[[#This Row],[PROPORSI]]*VLOOKUP(Target_AM[[#This Row],[NIPNAS]],Target_CC[],COLUMN(CX$2)+9,0)</f>
        <v>0</v>
      </c>
      <c r="DM661" s="22">
        <f>Target_AM[[#This Row],[PROPORSI]]*VLOOKUP(Target_AM[[#This Row],[NIPNAS]],Target_CC[],COLUMN(CY$2)+9,0)</f>
        <v>0</v>
      </c>
      <c r="DN661" s="22">
        <f>Target_AM[[#This Row],[PROPORSI]]*VLOOKUP(Target_AM[[#This Row],[NIPNAS]],Target_CC[],COLUMN(CZ$2)+9,0)</f>
        <v>0</v>
      </c>
      <c r="DO661" s="22">
        <f>Target_AM[[#This Row],[PROPORSI]]*VLOOKUP(Target_AM[[#This Row],[NIPNAS]],Target_CC[],COLUMN(DA$2)+9,0)</f>
        <v>0</v>
      </c>
      <c r="DP661" s="22">
        <f>Target_AM[[#This Row],[PROPORSI]]*VLOOKUP(Target_AM[[#This Row],[NIPNAS]],Target_CC[],COLUMN(DB$2)+9,0)</f>
        <v>0</v>
      </c>
      <c r="DQ661" s="22">
        <f>Target_AM[[#This Row],[PROPORSI]]*VLOOKUP(Target_AM[[#This Row],[NIPNAS]],Target_CC[],COLUMN(DC$2)+9,0)</f>
        <v>0</v>
      </c>
      <c r="DR661" s="22">
        <f>Target_AM[[#This Row],[PROPORSI]]*VLOOKUP(Target_AM[[#This Row],[NIPNAS]],Target_CC[],COLUMN(DD$2)+9,0)</f>
        <v>0</v>
      </c>
      <c r="DS661" s="22">
        <f>Target_AM[[#This Row],[PROPORSI]]*VLOOKUP(Target_AM[[#This Row],[NIPNAS]],Target_CC[],COLUMN(DE$2)+9,0)</f>
        <v>0</v>
      </c>
      <c r="DT661" s="22">
        <f>Target_AM[[#This Row],[PROPORSI]]*VLOOKUP(Target_AM[[#This Row],[NIPNAS]],Target_CC[],COLUMN(DF$2)+9,0)</f>
        <v>0</v>
      </c>
      <c r="DU661" s="22">
        <f>Target_AM[[#This Row],[PROPORSI]]*VLOOKUP(Target_AM[[#This Row],[NIPNAS]],Target_CC[],COLUMN(DG$2)+9,0)</f>
        <v>0</v>
      </c>
      <c r="DV661" s="22">
        <f>Target_AM[[#This Row],[PROPORSI]]*VLOOKUP(Target_AM[[#This Row],[NIPNAS]],Target_CC[],COLUMN(DH$2)+9,0)</f>
        <v>0</v>
      </c>
      <c r="DW661" s="22">
        <f>Target_AM[[#This Row],[PROPORSI]]*VLOOKUP(Target_AM[[#This Row],[NIPNAS]],Target_CC[],COLUMN(DI$2)+9,0)</f>
        <v>0</v>
      </c>
      <c r="DX661" s="22">
        <f>Target_AM[[#This Row],[PROPORSI]]*VLOOKUP(Target_AM[[#This Row],[NIPNAS]],Target_CC[],COLUMN(DJ$2)+9,0)</f>
        <v>0</v>
      </c>
      <c r="DY661" s="22">
        <f>Target_AM[[#This Row],[PROPORSI]]*VLOOKUP(Target_AM[[#This Row],[NIPNAS]],Target_CC[],COLUMN(DK$2)+9,0)</f>
        <v>0</v>
      </c>
      <c r="DZ661" s="22">
        <f>Target_AM[[#This Row],[PROPORSI]]*VLOOKUP(Target_AM[[#This Row],[NIPNAS]],Target_CC[],COLUMN(DL$2)+9,0)</f>
        <v>0</v>
      </c>
      <c r="EA661" s="22">
        <f>Target_AM[[#This Row],[PROPORSI]]*VLOOKUP(Target_AM[[#This Row],[NIPNAS]],Target_CC[],COLUMN(DM$2)+9,0)</f>
        <v>0</v>
      </c>
    </row>
    <row r="662" spans="2:131" x14ac:dyDescent="0.3">
      <c r="B662">
        <v>946032</v>
      </c>
      <c r="C662" t="s">
        <v>1064</v>
      </c>
      <c r="D662">
        <v>1</v>
      </c>
      <c r="E662" s="8">
        <v>45658</v>
      </c>
      <c r="F662">
        <v>76510269</v>
      </c>
      <c r="G662" t="s">
        <v>165</v>
      </c>
      <c r="J662" t="s">
        <v>1081</v>
      </c>
      <c r="K662" t="s">
        <v>19</v>
      </c>
      <c r="L662" t="s">
        <v>159</v>
      </c>
      <c r="M662" t="s">
        <v>31</v>
      </c>
      <c r="N662" s="23">
        <f>Target_AM[[#This Row],[PROPORSI]]*VLOOKUP(Target_AM[[#This Row],[NIPNAS]],Target_CC[],9,0)</f>
        <v>482025246.83627266</v>
      </c>
      <c r="O662" s="22">
        <f>Target_AM[[#This Row],[PROPORSI]]*VLOOKUP(Target_AM[[#This Row],[NIPNAS]],Target_CC[],COLUMN(A$2)+9,0)</f>
        <v>66756304.900722273</v>
      </c>
      <c r="P662" s="22">
        <f>Target_AM[[#This Row],[PROPORSI]]*VLOOKUP(Target_AM[[#This Row],[NIPNAS]],Target_CC[],COLUMN(B$2)+9,0)</f>
        <v>36609635.777323127</v>
      </c>
      <c r="Q662" s="22">
        <f>Target_AM[[#This Row],[PROPORSI]]*VLOOKUP(Target_AM[[#This Row],[NIPNAS]],Target_CC[],COLUMN(C$2)+9,0)</f>
        <v>20342117.743719321</v>
      </c>
      <c r="R662" s="22">
        <f>Target_AM[[#This Row],[PROPORSI]]*VLOOKUP(Target_AM[[#This Row],[NIPNAS]],Target_CC[],COLUMN(D$2)+9,0)</f>
        <v>47128259.184903279</v>
      </c>
      <c r="S662" s="22">
        <f>Target_AM[[#This Row],[PROPORSI]]*VLOOKUP(Target_AM[[#This Row],[NIPNAS]],Target_CC[],COLUMN(E$2)+9,0)</f>
        <v>72350156.136693835</v>
      </c>
      <c r="T662" s="22">
        <f>Target_AM[[#This Row],[PROPORSI]]*VLOOKUP(Target_AM[[#This Row],[NIPNAS]],Target_CC[],COLUMN(F$2)+9,0)</f>
        <v>44949798.355842195</v>
      </c>
      <c r="U662" s="22">
        <f>Target_AM[[#This Row],[PROPORSI]]*VLOOKUP(Target_AM[[#This Row],[NIPNAS]],Target_CC[],COLUMN(G$2)+9,0)</f>
        <v>102216991.65437861</v>
      </c>
      <c r="V662" s="22">
        <f>Target_AM[[#This Row],[PROPORSI]]*VLOOKUP(Target_AM[[#This Row],[NIPNAS]],Target_CC[],COLUMN(H$2)+9,0)</f>
        <v>24137029.093481611</v>
      </c>
      <c r="W662" s="22">
        <f>Target_AM[[#This Row],[PROPORSI]]*VLOOKUP(Target_AM[[#This Row],[NIPNAS]],Target_CC[],COLUMN(I$2)+9,0)</f>
        <v>47581660.717646964</v>
      </c>
      <c r="X662" s="22">
        <f>Target_AM[[#This Row],[PROPORSI]]*VLOOKUP(Target_AM[[#This Row],[NIPNAS]],Target_CC[],COLUMN(J$2)+9,0)</f>
        <v>91407332.806633949</v>
      </c>
      <c r="Y662" s="22">
        <f>Target_AM[[#This Row],[PROPORSI]]*VLOOKUP(Target_AM[[#This Row],[NIPNAS]],Target_CC[],COLUMN(K$2)+9,0)</f>
        <v>20461952.716059659</v>
      </c>
      <c r="Z662" s="22">
        <f>Target_AM[[#This Row],[PROPORSI]]*VLOOKUP(Target_AM[[#This Row],[NIPNAS]],Target_CC[],COLUMN(L$2)+9,0)</f>
        <v>63218038.37142349</v>
      </c>
      <c r="AA662" s="22">
        <f>Target_AM[[#This Row],[PROPORSI]]*VLOOKUP(Target_AM[[#This Row],[NIPNAS]],Target_CC[],COLUMN(M$2)+9,0)</f>
        <v>637159277.45882821</v>
      </c>
      <c r="AB662" s="22">
        <f>Target_AM[[#This Row],[PROPORSI]]*VLOOKUP(Target_AM[[#This Row],[NIPNAS]],Target_CC[],COLUMN(N$2)+9,0)</f>
        <v>711647.68279571086</v>
      </c>
      <c r="AC662" s="22">
        <f>Target_AM[[#This Row],[PROPORSI]]*VLOOKUP(Target_AM[[#This Row],[NIPNAS]],Target_CC[],COLUMN(O$2)+9,0)</f>
        <v>1527182.7704059333</v>
      </c>
      <c r="AD662" s="22">
        <f>Target_AM[[#This Row],[PROPORSI]]*VLOOKUP(Target_AM[[#This Row],[NIPNAS]],Target_CC[],COLUMN(P$2)+9,0)</f>
        <v>739766.43296983093</v>
      </c>
      <c r="AE662" s="22">
        <f>Target_AM[[#This Row],[PROPORSI]]*VLOOKUP(Target_AM[[#This Row],[NIPNAS]],Target_CC[],COLUMN(Q$2)+9,0)</f>
        <v>5958317.8063352481</v>
      </c>
      <c r="AF662" s="22">
        <f>Target_AM[[#This Row],[PROPORSI]]*VLOOKUP(Target_AM[[#This Row],[NIPNAS]],Target_CC[],COLUMN(R$2)+9,0)</f>
        <v>7990847.2076932639</v>
      </c>
      <c r="AG662" s="22">
        <f>Target_AM[[#This Row],[PROPORSI]]*VLOOKUP(Target_AM[[#This Row],[NIPNAS]],Target_CC[],COLUMN(S$2)+9,0)</f>
        <v>6809209.5436857715</v>
      </c>
      <c r="AH662" s="22">
        <f>Target_AM[[#This Row],[PROPORSI]]*VLOOKUP(Target_AM[[#This Row],[NIPNAS]],Target_CC[],COLUMN(T$2)+9,0)</f>
        <v>16951788.971977651</v>
      </c>
      <c r="AI662" s="22">
        <f>Target_AM[[#This Row],[PROPORSI]]*VLOOKUP(Target_AM[[#This Row],[NIPNAS]],Target_CC[],COLUMN(U$2)+9,0)</f>
        <v>4247622.8557149358</v>
      </c>
      <c r="AJ662" s="22">
        <f>Target_AM[[#This Row],[PROPORSI]]*VLOOKUP(Target_AM[[#This Row],[NIPNAS]],Target_CC[],COLUMN(V$2)+9,0)</f>
        <v>8693694.5172808021</v>
      </c>
      <c r="AK662" s="22">
        <f>Target_AM[[#This Row],[PROPORSI]]*VLOOKUP(Target_AM[[#This Row],[NIPNAS]],Target_CC[],COLUMN(W$2)+9,0)</f>
        <v>10656898.637012735</v>
      </c>
      <c r="AL662" s="22">
        <f>Target_AM[[#This Row],[PROPORSI]]*VLOOKUP(Target_AM[[#This Row],[NIPNAS]],Target_CC[],COLUMN(X$2)+9,0)</f>
        <v>2386321.2448741905</v>
      </c>
      <c r="AM662" s="22">
        <f>Target_AM[[#This Row],[PROPORSI]]*VLOOKUP(Target_AM[[#This Row],[NIPNAS]],Target_CC[],COLUMN(Y$2)+9,0)</f>
        <v>8444577.2417007163</v>
      </c>
      <c r="AN662" s="22">
        <f>Target_AM[[#This Row],[PROPORSI]]*VLOOKUP(Target_AM[[#This Row],[NIPNAS]],Target_CC[],COLUMN(Z$2)+9,0)</f>
        <v>75117874.912446797</v>
      </c>
      <c r="AO662" s="22">
        <f>Target_AM[[#This Row],[PROPORSI]]*VLOOKUP(Target_AM[[#This Row],[NIPNAS]],Target_CC[],COLUMN(AA$2)+9,0)</f>
        <v>67467952.583517984</v>
      </c>
      <c r="AP662" s="22">
        <f>Target_AM[[#This Row],[PROPORSI]]*VLOOKUP(Target_AM[[#This Row],[NIPNAS]],Target_CC[],COLUMN(AB$2)+9,0)</f>
        <v>38136818.54772906</v>
      </c>
      <c r="AQ662" s="22">
        <f>Target_AM[[#This Row],[PROPORSI]]*VLOOKUP(Target_AM[[#This Row],[NIPNAS]],Target_CC[],COLUMN(AC$2)+9,0)</f>
        <v>21081884.176689152</v>
      </c>
      <c r="AR662" s="22">
        <f>Target_AM[[#This Row],[PROPORSI]]*VLOOKUP(Target_AM[[#This Row],[NIPNAS]],Target_CC[],COLUMN(AD$2)+9,0)</f>
        <v>53086576.991238527</v>
      </c>
      <c r="AS662" s="22">
        <f>Target_AM[[#This Row],[PROPORSI]]*VLOOKUP(Target_AM[[#This Row],[NIPNAS]],Target_CC[],COLUMN(AE$2)+9,0)</f>
        <v>80341003.344387099</v>
      </c>
      <c r="AT662" s="22">
        <f>Target_AM[[#This Row],[PROPORSI]]*VLOOKUP(Target_AM[[#This Row],[NIPNAS]],Target_CC[],COLUMN(AF$2)+9,0)</f>
        <v>51759007.899527967</v>
      </c>
      <c r="AU662" s="22">
        <f>Target_AM[[#This Row],[PROPORSI]]*VLOOKUP(Target_AM[[#This Row],[NIPNAS]],Target_CC[],COLUMN(AG$2)+9,0)</f>
        <v>119168780.62635626</v>
      </c>
      <c r="AV662" s="22">
        <f>Target_AM[[#This Row],[PROPORSI]]*VLOOKUP(Target_AM[[#This Row],[NIPNAS]],Target_CC[],COLUMN(AH$2)+9,0)</f>
        <v>28384651.949196547</v>
      </c>
      <c r="AW662" s="22">
        <f>Target_AM[[#This Row],[PROPORSI]]*VLOOKUP(Target_AM[[#This Row],[NIPNAS]],Target_CC[],COLUMN(AI$2)+9,0)</f>
        <v>56275355.234927766</v>
      </c>
      <c r="AX662" s="22">
        <f>Target_AM[[#This Row],[PROPORSI]]*VLOOKUP(Target_AM[[#This Row],[NIPNAS]],Target_CC[],COLUMN(AJ$2)+9,0)</f>
        <v>102064231.44364668</v>
      </c>
      <c r="AY662" s="22">
        <f>Target_AM[[#This Row],[PROPORSI]]*VLOOKUP(Target_AM[[#This Row],[NIPNAS]],Target_CC[],COLUMN(AK$2)+9,0)</f>
        <v>22848273.960933849</v>
      </c>
      <c r="AZ662" s="22">
        <f>Target_AM[[#This Row],[PROPORSI]]*VLOOKUP(Target_AM[[#This Row],[NIPNAS]],Target_CC[],COLUMN(AL$2)+9,0)</f>
        <v>71662615.613124207</v>
      </c>
      <c r="BA662" s="22">
        <f>Target_AM[[#This Row],[PROPORSI]]*VLOOKUP(Target_AM[[#This Row],[NIPNAS]],Target_CC[],COLUMN(AM$2)+9,0)</f>
        <v>712277152.37127507</v>
      </c>
      <c r="BB662" s="22">
        <f>Target_AM[[#This Row],[PROPORSI]]*VLOOKUP(Target_AM[[#This Row],[NIPNAS]],Target_CC[],COLUMN(AN$2)+9,0)</f>
        <v>0</v>
      </c>
      <c r="BC662" s="22">
        <f>Target_AM[[#This Row],[PROPORSI]]*VLOOKUP(Target_AM[[#This Row],[NIPNAS]],Target_CC[],COLUMN(AO$2)+9,0)</f>
        <v>0</v>
      </c>
      <c r="BD662" s="22">
        <f>Target_AM[[#This Row],[PROPORSI]]*VLOOKUP(Target_AM[[#This Row],[NIPNAS]],Target_CC[],COLUMN(AP$2)+9,0)</f>
        <v>0</v>
      </c>
      <c r="BE662" s="22">
        <f>Target_AM[[#This Row],[PROPORSI]]*VLOOKUP(Target_AM[[#This Row],[NIPNAS]],Target_CC[],COLUMN(AQ$2)+9,0)</f>
        <v>0</v>
      </c>
      <c r="BF662" s="22">
        <f>Target_AM[[#This Row],[PROPORSI]]*VLOOKUP(Target_AM[[#This Row],[NIPNAS]],Target_CC[],COLUMN(AR$2)+9,0)</f>
        <v>0</v>
      </c>
      <c r="BG662" s="22">
        <f>Target_AM[[#This Row],[PROPORSI]]*VLOOKUP(Target_AM[[#This Row],[NIPNAS]],Target_CC[],COLUMN(AS$2)+9,0)</f>
        <v>0</v>
      </c>
      <c r="BH662" s="22">
        <f>Target_AM[[#This Row],[PROPORSI]]*VLOOKUP(Target_AM[[#This Row],[NIPNAS]],Target_CC[],COLUMN(AT$2)+9,0)</f>
        <v>0</v>
      </c>
      <c r="BI662" s="22">
        <f>Target_AM[[#This Row],[PROPORSI]]*VLOOKUP(Target_AM[[#This Row],[NIPNAS]],Target_CC[],COLUMN(AU$2)+9,0)</f>
        <v>0</v>
      </c>
      <c r="BJ662" s="22">
        <f>Target_AM[[#This Row],[PROPORSI]]*VLOOKUP(Target_AM[[#This Row],[NIPNAS]],Target_CC[],COLUMN(AV$2)+9,0)</f>
        <v>0</v>
      </c>
      <c r="BK662" s="22">
        <f>Target_AM[[#This Row],[PROPORSI]]*VLOOKUP(Target_AM[[#This Row],[NIPNAS]],Target_CC[],COLUMN(AW$2)+9,0)</f>
        <v>0</v>
      </c>
      <c r="BL662" s="22">
        <f>Target_AM[[#This Row],[PROPORSI]]*VLOOKUP(Target_AM[[#This Row],[NIPNAS]],Target_CC[],COLUMN(AX$2)+9,0)</f>
        <v>0</v>
      </c>
      <c r="BM662" s="22">
        <f>Target_AM[[#This Row],[PROPORSI]]*VLOOKUP(Target_AM[[#This Row],[NIPNAS]],Target_CC[],COLUMN(AY$2)+9,0)</f>
        <v>0</v>
      </c>
      <c r="BN662" s="22">
        <f>Target_AM[[#This Row],[PROPORSI]]*VLOOKUP(Target_AM[[#This Row],[NIPNAS]],Target_CC[],COLUMN(AZ$2)+9,0)</f>
        <v>0</v>
      </c>
      <c r="BO662" s="22">
        <f>Target_AM[[#This Row],[PROPORSI]]*VLOOKUP(Target_AM[[#This Row],[NIPNAS]],Target_CC[],COLUMN(BA$2)+9,0)</f>
        <v>34482511</v>
      </c>
      <c r="BP662" s="22">
        <f>Target_AM[[#This Row],[PROPORSI]]*VLOOKUP(Target_AM[[#This Row],[NIPNAS]],Target_CC[],COLUMN(BB$2)+9,0)</f>
        <v>34035838</v>
      </c>
      <c r="BQ662" s="22">
        <f>Target_AM[[#This Row],[PROPORSI]]*VLOOKUP(Target_AM[[#This Row],[NIPNAS]],Target_CC[],COLUMN(BC$2)+9,0)</f>
        <v>33362700</v>
      </c>
      <c r="BR662" s="22">
        <f>Target_AM[[#This Row],[PROPORSI]]*VLOOKUP(Target_AM[[#This Row],[NIPNAS]],Target_CC[],COLUMN(BD$2)+9,0)</f>
        <v>32937700</v>
      </c>
      <c r="BS662" s="22">
        <f>Target_AM[[#This Row],[PROPORSI]]*VLOOKUP(Target_AM[[#This Row],[NIPNAS]],Target_CC[],COLUMN(BE$2)+9,0)</f>
        <v>32937700</v>
      </c>
      <c r="BT662" s="22">
        <f>Target_AM[[#This Row],[PROPORSI]]*VLOOKUP(Target_AM[[#This Row],[NIPNAS]],Target_CC[],COLUMN(BF$2)+9,0)</f>
        <v>32937700</v>
      </c>
      <c r="BU662" s="22">
        <f>Target_AM[[#This Row],[PROPORSI]]*VLOOKUP(Target_AM[[#This Row],[NIPNAS]],Target_CC[],COLUMN(BG$2)+9,0)</f>
        <v>32937700</v>
      </c>
      <c r="BV662" s="22">
        <f>Target_AM[[#This Row],[PROPORSI]]*VLOOKUP(Target_AM[[#This Row],[NIPNAS]],Target_CC[],COLUMN(BH$2)+9,0)</f>
        <v>32937700</v>
      </c>
      <c r="BW662" s="22">
        <f>Target_AM[[#This Row],[PROPORSI]]*VLOOKUP(Target_AM[[#This Row],[NIPNAS]],Target_CC[],COLUMN(BI$2)+9,0)</f>
        <v>32937700</v>
      </c>
      <c r="BX662" s="22">
        <f>Target_AM[[#This Row],[PROPORSI]]*VLOOKUP(Target_AM[[#This Row],[NIPNAS]],Target_CC[],COLUMN(BJ$2)+9,0)</f>
        <v>32937700</v>
      </c>
      <c r="BY662" s="22">
        <f>Target_AM[[#This Row],[PROPORSI]]*VLOOKUP(Target_AM[[#This Row],[NIPNAS]],Target_CC[],COLUMN(BK$2)+9,0)</f>
        <v>32937700</v>
      </c>
      <c r="BZ662" s="22">
        <f>Target_AM[[#This Row],[PROPORSI]]*VLOOKUP(Target_AM[[#This Row],[NIPNAS]],Target_CC[],COLUMN(BL$2)+9,0)</f>
        <v>32937700</v>
      </c>
      <c r="CA662" s="22">
        <f>Target_AM[[#This Row],[PROPORSI]]*VLOOKUP(Target_AM[[#This Row],[NIPNAS]],Target_CC[],COLUMN(BM$2)+9,0)</f>
        <v>398320349</v>
      </c>
      <c r="CB662" s="22">
        <f>Target_AM[[#This Row],[PROPORSI]]*VLOOKUP(Target_AM[[#This Row],[NIPNAS]],Target_CC[],COLUMN(BN$2)+9,0)</f>
        <v>8500000</v>
      </c>
      <c r="CC662" s="22">
        <f>Target_AM[[#This Row],[PROPORSI]]*VLOOKUP(Target_AM[[#This Row],[NIPNAS]],Target_CC[],COLUMN(BO$2)+9,0)</f>
        <v>8500000</v>
      </c>
      <c r="CD662" s="22">
        <f>Target_AM[[#This Row],[PROPORSI]]*VLOOKUP(Target_AM[[#This Row],[NIPNAS]],Target_CC[],COLUMN(BP$2)+9,0)</f>
        <v>8500000</v>
      </c>
      <c r="CE662" s="22">
        <f>Target_AM[[#This Row],[PROPORSI]]*VLOOKUP(Target_AM[[#This Row],[NIPNAS]],Target_CC[],COLUMN(BQ$2)+9,0)</f>
        <v>8075000</v>
      </c>
      <c r="CF662" s="22">
        <f>Target_AM[[#This Row],[PROPORSI]]*VLOOKUP(Target_AM[[#This Row],[NIPNAS]],Target_CC[],COLUMN(BR$2)+9,0)</f>
        <v>8075000</v>
      </c>
      <c r="CG662" s="22">
        <f>Target_AM[[#This Row],[PROPORSI]]*VLOOKUP(Target_AM[[#This Row],[NIPNAS]],Target_CC[],COLUMN(BS$2)+9,0)</f>
        <v>8075000</v>
      </c>
      <c r="CH662" s="22">
        <f>Target_AM[[#This Row],[PROPORSI]]*VLOOKUP(Target_AM[[#This Row],[NIPNAS]],Target_CC[],COLUMN(BT$2)+9,0)</f>
        <v>8075000</v>
      </c>
      <c r="CI662" s="22">
        <f>Target_AM[[#This Row],[PROPORSI]]*VLOOKUP(Target_AM[[#This Row],[NIPNAS]],Target_CC[],COLUMN(BU$2)+9,0)</f>
        <v>8075000</v>
      </c>
      <c r="CJ662" s="22">
        <f>Target_AM[[#This Row],[PROPORSI]]*VLOOKUP(Target_AM[[#This Row],[NIPNAS]],Target_CC[],COLUMN(BV$2)+9,0)</f>
        <v>8075000</v>
      </c>
      <c r="CK662" s="22">
        <f>Target_AM[[#This Row],[PROPORSI]]*VLOOKUP(Target_AM[[#This Row],[NIPNAS]],Target_CC[],COLUMN(BW$2)+9,0)</f>
        <v>8075000</v>
      </c>
      <c r="CL662" s="22">
        <f>Target_AM[[#This Row],[PROPORSI]]*VLOOKUP(Target_AM[[#This Row],[NIPNAS]],Target_CC[],COLUMN(BX$2)+9,0)</f>
        <v>8075000</v>
      </c>
      <c r="CM662" s="22">
        <f>Target_AM[[#This Row],[PROPORSI]]*VLOOKUP(Target_AM[[#This Row],[NIPNAS]],Target_CC[],COLUMN(BY$2)+9,0)</f>
        <v>8075000</v>
      </c>
      <c r="CN662" s="22">
        <f>Target_AM[[#This Row],[PROPORSI]]*VLOOKUP(Target_AM[[#This Row],[NIPNAS]],Target_CC[],COLUMN(BZ$2)+9,0)</f>
        <v>98175000</v>
      </c>
      <c r="CO662" s="22">
        <f>Target_AM[[#This Row],[PROPORSI]]*VLOOKUP(Target_AM[[#This Row],[NIPNAS]],Target_CC[],COLUMN(CA$2)+9,0)</f>
        <v>25982511</v>
      </c>
      <c r="CP662" s="22">
        <f>Target_AM[[#This Row],[PROPORSI]]*VLOOKUP(Target_AM[[#This Row],[NIPNAS]],Target_CC[],COLUMN(CB$2)+9,0)</f>
        <v>25535838</v>
      </c>
      <c r="CQ662" s="22">
        <f>Target_AM[[#This Row],[PROPORSI]]*VLOOKUP(Target_AM[[#This Row],[NIPNAS]],Target_CC[],COLUMN(CC$2)+9,0)</f>
        <v>24862700</v>
      </c>
      <c r="CR662" s="22">
        <f>Target_AM[[#This Row],[PROPORSI]]*VLOOKUP(Target_AM[[#This Row],[NIPNAS]],Target_CC[],COLUMN(CD$2)+9,0)</f>
        <v>24862700</v>
      </c>
      <c r="CS662" s="22">
        <f>Target_AM[[#This Row],[PROPORSI]]*VLOOKUP(Target_AM[[#This Row],[NIPNAS]],Target_CC[],COLUMN(CE$2)+9,0)</f>
        <v>24862700</v>
      </c>
      <c r="CT662" s="22">
        <f>Target_AM[[#This Row],[PROPORSI]]*VLOOKUP(Target_AM[[#This Row],[NIPNAS]],Target_CC[],COLUMN(CF$2)+9,0)</f>
        <v>24862700</v>
      </c>
      <c r="CU662" s="22">
        <f>Target_AM[[#This Row],[PROPORSI]]*VLOOKUP(Target_AM[[#This Row],[NIPNAS]],Target_CC[],COLUMN(CG$2)+9,0)</f>
        <v>24862700</v>
      </c>
      <c r="CV662" s="22">
        <f>Target_AM[[#This Row],[PROPORSI]]*VLOOKUP(Target_AM[[#This Row],[NIPNAS]],Target_CC[],COLUMN(CH$2)+9,0)</f>
        <v>24862700</v>
      </c>
      <c r="CW662" s="22">
        <f>Target_AM[[#This Row],[PROPORSI]]*VLOOKUP(Target_AM[[#This Row],[NIPNAS]],Target_CC[],COLUMN(CI$2)+9,0)</f>
        <v>24862700</v>
      </c>
      <c r="CX662" s="22">
        <f>Target_AM[[#This Row],[PROPORSI]]*VLOOKUP(Target_AM[[#This Row],[NIPNAS]],Target_CC[],COLUMN(CJ$2)+9,0)</f>
        <v>24862700</v>
      </c>
      <c r="CY662" s="22">
        <f>Target_AM[[#This Row],[PROPORSI]]*VLOOKUP(Target_AM[[#This Row],[NIPNAS]],Target_CC[],COLUMN(CK$2)+9,0)</f>
        <v>24862700</v>
      </c>
      <c r="CZ662" s="22">
        <f>Target_AM[[#This Row],[PROPORSI]]*VLOOKUP(Target_AM[[#This Row],[NIPNAS]],Target_CC[],COLUMN(CL$2)+9,0)</f>
        <v>24862700</v>
      </c>
      <c r="DA662" s="22">
        <f>Target_AM[[#This Row],[PROPORSI]]*VLOOKUP(Target_AM[[#This Row],[NIPNAS]],Target_CC[],COLUMN(CM$2)+9,0)</f>
        <v>300145349</v>
      </c>
      <c r="DB662" s="22">
        <f>Target_AM[[#This Row],[PROPORSI]]*VLOOKUP(Target_AM[[#This Row],[NIPNAS]],Target_CC[],COLUMN(CN$2)+9,0)</f>
        <v>0</v>
      </c>
      <c r="DC662" s="22">
        <f>Target_AM[[#This Row],[PROPORSI]]*VLOOKUP(Target_AM[[#This Row],[NIPNAS]],Target_CC[],COLUMN(CO$2)+9,0)</f>
        <v>0</v>
      </c>
      <c r="DD662" s="22">
        <f>Target_AM[[#This Row],[PROPORSI]]*VLOOKUP(Target_AM[[#This Row],[NIPNAS]],Target_CC[],COLUMN(CP$2)+9,0)</f>
        <v>0</v>
      </c>
      <c r="DE662" s="22">
        <f>Target_AM[[#This Row],[PROPORSI]]*VLOOKUP(Target_AM[[#This Row],[NIPNAS]],Target_CC[],COLUMN(CQ$2)+9,0)</f>
        <v>0</v>
      </c>
      <c r="DF662" s="22">
        <f>Target_AM[[#This Row],[PROPORSI]]*VLOOKUP(Target_AM[[#This Row],[NIPNAS]],Target_CC[],COLUMN(CR$2)+9,0)</f>
        <v>0</v>
      </c>
      <c r="DG662" s="22">
        <f>Target_AM[[#This Row],[PROPORSI]]*VLOOKUP(Target_AM[[#This Row],[NIPNAS]],Target_CC[],COLUMN(CS$2)+9,0)</f>
        <v>0</v>
      </c>
      <c r="DH662" s="22">
        <f>Target_AM[[#This Row],[PROPORSI]]*VLOOKUP(Target_AM[[#This Row],[NIPNAS]],Target_CC[],COLUMN(CT$2)+9,0)</f>
        <v>0</v>
      </c>
      <c r="DI662" s="22">
        <f>Target_AM[[#This Row],[PROPORSI]]*VLOOKUP(Target_AM[[#This Row],[NIPNAS]],Target_CC[],COLUMN(CU$2)+9,0)</f>
        <v>0</v>
      </c>
      <c r="DJ662" s="22">
        <f>Target_AM[[#This Row],[PROPORSI]]*VLOOKUP(Target_AM[[#This Row],[NIPNAS]],Target_CC[],COLUMN(CV$2)+9,0)</f>
        <v>0</v>
      </c>
      <c r="DK662" s="22">
        <f>Target_AM[[#This Row],[PROPORSI]]*VLOOKUP(Target_AM[[#This Row],[NIPNAS]],Target_CC[],COLUMN(CW$2)+9,0)</f>
        <v>0</v>
      </c>
      <c r="DL662" s="22">
        <f>Target_AM[[#This Row],[PROPORSI]]*VLOOKUP(Target_AM[[#This Row],[NIPNAS]],Target_CC[],COLUMN(CX$2)+9,0)</f>
        <v>0</v>
      </c>
      <c r="DM662" s="22">
        <f>Target_AM[[#This Row],[PROPORSI]]*VLOOKUP(Target_AM[[#This Row],[NIPNAS]],Target_CC[],COLUMN(CY$2)+9,0)</f>
        <v>0</v>
      </c>
      <c r="DN662" s="22">
        <f>Target_AM[[#This Row],[PROPORSI]]*VLOOKUP(Target_AM[[#This Row],[NIPNAS]],Target_CC[],COLUMN(CZ$2)+9,0)</f>
        <v>0</v>
      </c>
      <c r="DO662" s="22">
        <f>Target_AM[[#This Row],[PROPORSI]]*VLOOKUP(Target_AM[[#This Row],[NIPNAS]],Target_CC[],COLUMN(DA$2)+9,0)</f>
        <v>0</v>
      </c>
      <c r="DP662" s="22">
        <f>Target_AM[[#This Row],[PROPORSI]]*VLOOKUP(Target_AM[[#This Row],[NIPNAS]],Target_CC[],COLUMN(DB$2)+9,0)</f>
        <v>0</v>
      </c>
      <c r="DQ662" s="22">
        <f>Target_AM[[#This Row],[PROPORSI]]*VLOOKUP(Target_AM[[#This Row],[NIPNAS]],Target_CC[],COLUMN(DC$2)+9,0)</f>
        <v>0</v>
      </c>
      <c r="DR662" s="22">
        <f>Target_AM[[#This Row],[PROPORSI]]*VLOOKUP(Target_AM[[#This Row],[NIPNAS]],Target_CC[],COLUMN(DD$2)+9,0)</f>
        <v>0</v>
      </c>
      <c r="DS662" s="22">
        <f>Target_AM[[#This Row],[PROPORSI]]*VLOOKUP(Target_AM[[#This Row],[NIPNAS]],Target_CC[],COLUMN(DE$2)+9,0)</f>
        <v>0</v>
      </c>
      <c r="DT662" s="22">
        <f>Target_AM[[#This Row],[PROPORSI]]*VLOOKUP(Target_AM[[#This Row],[NIPNAS]],Target_CC[],COLUMN(DF$2)+9,0)</f>
        <v>0</v>
      </c>
      <c r="DU662" s="22">
        <f>Target_AM[[#This Row],[PROPORSI]]*VLOOKUP(Target_AM[[#This Row],[NIPNAS]],Target_CC[],COLUMN(DG$2)+9,0)</f>
        <v>0</v>
      </c>
      <c r="DV662" s="22">
        <f>Target_AM[[#This Row],[PROPORSI]]*VLOOKUP(Target_AM[[#This Row],[NIPNAS]],Target_CC[],COLUMN(DH$2)+9,0)</f>
        <v>0</v>
      </c>
      <c r="DW662" s="22">
        <f>Target_AM[[#This Row],[PROPORSI]]*VLOOKUP(Target_AM[[#This Row],[NIPNAS]],Target_CC[],COLUMN(DI$2)+9,0)</f>
        <v>0</v>
      </c>
      <c r="DX662" s="22">
        <f>Target_AM[[#This Row],[PROPORSI]]*VLOOKUP(Target_AM[[#This Row],[NIPNAS]],Target_CC[],COLUMN(DJ$2)+9,0)</f>
        <v>0</v>
      </c>
      <c r="DY662" s="22">
        <f>Target_AM[[#This Row],[PROPORSI]]*VLOOKUP(Target_AM[[#This Row],[NIPNAS]],Target_CC[],COLUMN(DK$2)+9,0)</f>
        <v>0</v>
      </c>
      <c r="DZ662" s="22">
        <f>Target_AM[[#This Row],[PROPORSI]]*VLOOKUP(Target_AM[[#This Row],[NIPNAS]],Target_CC[],COLUMN(DL$2)+9,0)</f>
        <v>0</v>
      </c>
      <c r="EA662" s="22">
        <f>Target_AM[[#This Row],[PROPORSI]]*VLOOKUP(Target_AM[[#This Row],[NIPNAS]],Target_CC[],COLUMN(DM$2)+9,0)</f>
        <v>0</v>
      </c>
    </row>
    <row r="663" spans="2:131" x14ac:dyDescent="0.3">
      <c r="B663">
        <v>403210</v>
      </c>
      <c r="C663" t="s">
        <v>997</v>
      </c>
      <c r="D663">
        <v>1</v>
      </c>
      <c r="E663" s="8">
        <v>45658</v>
      </c>
      <c r="F663">
        <v>76510270</v>
      </c>
      <c r="G663" t="s">
        <v>166</v>
      </c>
      <c r="J663" t="s">
        <v>1081</v>
      </c>
      <c r="K663" t="s">
        <v>19</v>
      </c>
      <c r="L663" t="s">
        <v>159</v>
      </c>
      <c r="M663" t="s">
        <v>31</v>
      </c>
      <c r="N663" s="23">
        <f>Target_AM[[#This Row],[PROPORSI]]*VLOOKUP(Target_AM[[#This Row],[NIPNAS]],Target_CC[],9,0)</f>
        <v>1205656982.5854752</v>
      </c>
      <c r="O663" s="22">
        <f>Target_AM[[#This Row],[PROPORSI]]*VLOOKUP(Target_AM[[#This Row],[NIPNAS]],Target_CC[],COLUMN(A$2)+9,0)</f>
        <v>163255100.28367904</v>
      </c>
      <c r="P663" s="22">
        <f>Target_AM[[#This Row],[PROPORSI]]*VLOOKUP(Target_AM[[#This Row],[NIPNAS]],Target_CC[],COLUMN(B$2)+9,0)</f>
        <v>113984978.11865011</v>
      </c>
      <c r="Q663" s="22">
        <f>Target_AM[[#This Row],[PROPORSI]]*VLOOKUP(Target_AM[[#This Row],[NIPNAS]],Target_CC[],COLUMN(C$2)+9,0)</f>
        <v>57500118.60602285</v>
      </c>
      <c r="R663" s="22">
        <f>Target_AM[[#This Row],[PROPORSI]]*VLOOKUP(Target_AM[[#This Row],[NIPNAS]],Target_CC[],COLUMN(D$2)+9,0)</f>
        <v>118019731.75890884</v>
      </c>
      <c r="S663" s="22">
        <f>Target_AM[[#This Row],[PROPORSI]]*VLOOKUP(Target_AM[[#This Row],[NIPNAS]],Target_CC[],COLUMN(E$2)+9,0)</f>
        <v>175090710.8852568</v>
      </c>
      <c r="T663" s="22">
        <f>Target_AM[[#This Row],[PROPORSI]]*VLOOKUP(Target_AM[[#This Row],[NIPNAS]],Target_CC[],COLUMN(F$2)+9,0)</f>
        <v>105568332.31887203</v>
      </c>
      <c r="U663" s="22">
        <f>Target_AM[[#This Row],[PROPORSI]]*VLOOKUP(Target_AM[[#This Row],[NIPNAS]],Target_CC[],COLUMN(G$2)+9,0)</f>
        <v>317681326.51453149</v>
      </c>
      <c r="V663" s="22">
        <f>Target_AM[[#This Row],[PROPORSI]]*VLOOKUP(Target_AM[[#This Row],[NIPNAS]],Target_CC[],COLUMN(H$2)+9,0)</f>
        <v>67612972.248320222</v>
      </c>
      <c r="W663" s="22">
        <f>Target_AM[[#This Row],[PROPORSI]]*VLOOKUP(Target_AM[[#This Row],[NIPNAS]],Target_CC[],COLUMN(I$2)+9,0)</f>
        <v>133173226.15588197</v>
      </c>
      <c r="X663" s="22">
        <f>Target_AM[[#This Row],[PROPORSI]]*VLOOKUP(Target_AM[[#This Row],[NIPNAS]],Target_CC[],COLUMN(J$2)+9,0)</f>
        <v>249401173.27167469</v>
      </c>
      <c r="Y663" s="22">
        <f>Target_AM[[#This Row],[PROPORSI]]*VLOOKUP(Target_AM[[#This Row],[NIPNAS]],Target_CC[],COLUMN(K$2)+9,0)</f>
        <v>55829602.047467679</v>
      </c>
      <c r="Z663" s="22">
        <f>Target_AM[[#This Row],[PROPORSI]]*VLOOKUP(Target_AM[[#This Row],[NIPNAS]],Target_CC[],COLUMN(L$2)+9,0)</f>
        <v>172487835.03091663</v>
      </c>
      <c r="AA663" s="22">
        <f>Target_AM[[#This Row],[PROPORSI]]*VLOOKUP(Target_AM[[#This Row],[NIPNAS]],Target_CC[],COLUMN(M$2)+9,0)</f>
        <v>1729605107.2401822</v>
      </c>
      <c r="AB663" s="22">
        <f>Target_AM[[#This Row],[PROPORSI]]*VLOOKUP(Target_AM[[#This Row],[NIPNAS]],Target_CC[],COLUMN(N$2)+9,0)</f>
        <v>1740361.6631304324</v>
      </c>
      <c r="AC663" s="22">
        <f>Target_AM[[#This Row],[PROPORSI]]*VLOOKUP(Target_AM[[#This Row],[NIPNAS]],Target_CC[],COLUMN(O$2)+9,0)</f>
        <v>4754920.1452511102</v>
      </c>
      <c r="AD663" s="22">
        <f>Target_AM[[#This Row],[PROPORSI]]*VLOOKUP(Target_AM[[#This Row],[NIPNAS]],Target_CC[],COLUMN(P$2)+9,0)</f>
        <v>2091063.3874220401</v>
      </c>
      <c r="AE663" s="22">
        <f>Target_AM[[#This Row],[PROPORSI]]*VLOOKUP(Target_AM[[#This Row],[NIPNAS]],Target_CC[],COLUMN(Q$2)+9,0)</f>
        <v>14920964.224014312</v>
      </c>
      <c r="AF663" s="22">
        <f>Target_AM[[#This Row],[PROPORSI]]*VLOOKUP(Target_AM[[#This Row],[NIPNAS]],Target_CC[],COLUMN(R$2)+9,0)</f>
        <v>19338218.365791321</v>
      </c>
      <c r="AG663" s="22">
        <f>Target_AM[[#This Row],[PROPORSI]]*VLOOKUP(Target_AM[[#This Row],[NIPNAS]],Target_CC[],COLUMN(S$2)+9,0)</f>
        <v>15991993.784844786</v>
      </c>
      <c r="AH663" s="22">
        <f>Target_AM[[#This Row],[PROPORSI]]*VLOOKUP(Target_AM[[#This Row],[NIPNAS]],Target_CC[],COLUMN(T$2)+9,0)</f>
        <v>52684653.698488832</v>
      </c>
      <c r="AI663" s="22">
        <f>Target_AM[[#This Row],[PROPORSI]]*VLOOKUP(Target_AM[[#This Row],[NIPNAS]],Target_CC[],COLUMN(U$2)+9,0)</f>
        <v>11898498.574637905</v>
      </c>
      <c r="AJ663" s="22">
        <f>Target_AM[[#This Row],[PROPORSI]]*VLOOKUP(Target_AM[[#This Row],[NIPNAS]],Target_CC[],COLUMN(V$2)+9,0)</f>
        <v>24332218.098696947</v>
      </c>
      <c r="AK663" s="22">
        <f>Target_AM[[#This Row],[PROPORSI]]*VLOOKUP(Target_AM[[#This Row],[NIPNAS]],Target_CC[],COLUMN(W$2)+9,0)</f>
        <v>29076912.561607897</v>
      </c>
      <c r="AL663" s="22">
        <f>Target_AM[[#This Row],[PROPORSI]]*VLOOKUP(Target_AM[[#This Row],[NIPNAS]],Target_CC[],COLUMN(X$2)+9,0)</f>
        <v>6510980.0275405645</v>
      </c>
      <c r="AM663" s="22">
        <f>Target_AM[[#This Row],[PROPORSI]]*VLOOKUP(Target_AM[[#This Row],[NIPNAS]],Target_CC[],COLUMN(Y$2)+9,0)</f>
        <v>23040684.015129596</v>
      </c>
      <c r="AN663" s="22">
        <f>Target_AM[[#This Row],[PROPORSI]]*VLOOKUP(Target_AM[[#This Row],[NIPNAS]],Target_CC[],COLUMN(Z$2)+9,0)</f>
        <v>206381468.54655573</v>
      </c>
      <c r="AO663" s="22">
        <f>Target_AM[[#This Row],[PROPORSI]]*VLOOKUP(Target_AM[[#This Row],[NIPNAS]],Target_CC[],COLUMN(AA$2)+9,0)</f>
        <v>164995461.94680947</v>
      </c>
      <c r="AP663" s="22">
        <f>Target_AM[[#This Row],[PROPORSI]]*VLOOKUP(Target_AM[[#This Row],[NIPNAS]],Target_CC[],COLUMN(AB$2)+9,0)</f>
        <v>118739898.26390122</v>
      </c>
      <c r="AQ663" s="22">
        <f>Target_AM[[#This Row],[PROPORSI]]*VLOOKUP(Target_AM[[#This Row],[NIPNAS]],Target_CC[],COLUMN(AC$2)+9,0)</f>
        <v>59591181.99344489</v>
      </c>
      <c r="AR663" s="22">
        <f>Target_AM[[#This Row],[PROPORSI]]*VLOOKUP(Target_AM[[#This Row],[NIPNAS]],Target_CC[],COLUMN(AD$2)+9,0)</f>
        <v>132940695.98292315</v>
      </c>
      <c r="AS663" s="22">
        <f>Target_AM[[#This Row],[PROPORSI]]*VLOOKUP(Target_AM[[#This Row],[NIPNAS]],Target_CC[],COLUMN(AE$2)+9,0)</f>
        <v>194428929.25104812</v>
      </c>
      <c r="AT663" s="22">
        <f>Target_AM[[#This Row],[PROPORSI]]*VLOOKUP(Target_AM[[#This Row],[NIPNAS]],Target_CC[],COLUMN(AF$2)+9,0)</f>
        <v>121560326.10371682</v>
      </c>
      <c r="AU663" s="22">
        <f>Target_AM[[#This Row],[PROPORSI]]*VLOOKUP(Target_AM[[#This Row],[NIPNAS]],Target_CC[],COLUMN(AG$2)+9,0)</f>
        <v>370365980.21302032</v>
      </c>
      <c r="AV663" s="22">
        <f>Target_AM[[#This Row],[PROPORSI]]*VLOOKUP(Target_AM[[#This Row],[NIPNAS]],Target_CC[],COLUMN(AH$2)+9,0)</f>
        <v>79511470.822958127</v>
      </c>
      <c r="AW663" s="22">
        <f>Target_AM[[#This Row],[PROPORSI]]*VLOOKUP(Target_AM[[#This Row],[NIPNAS]],Target_CC[],COLUMN(AI$2)+9,0)</f>
        <v>157505444.25457892</v>
      </c>
      <c r="AX663" s="22">
        <f>Target_AM[[#This Row],[PROPORSI]]*VLOOKUP(Target_AM[[#This Row],[NIPNAS]],Target_CC[],COLUMN(AJ$2)+9,0)</f>
        <v>278478085.83328259</v>
      </c>
      <c r="AY663" s="22">
        <f>Target_AM[[#This Row],[PROPORSI]]*VLOOKUP(Target_AM[[#This Row],[NIPNAS]],Target_CC[],COLUMN(AK$2)+9,0)</f>
        <v>62340582.075008243</v>
      </c>
      <c r="AZ663" s="22">
        <f>Target_AM[[#This Row],[PROPORSI]]*VLOOKUP(Target_AM[[#This Row],[NIPNAS]],Target_CC[],COLUMN(AL$2)+9,0)</f>
        <v>195528519.04604623</v>
      </c>
      <c r="BA663" s="22">
        <f>Target_AM[[#This Row],[PROPORSI]]*VLOOKUP(Target_AM[[#This Row],[NIPNAS]],Target_CC[],COLUMN(AM$2)+9,0)</f>
        <v>1935986575.7867382</v>
      </c>
      <c r="BB663" s="22">
        <f>Target_AM[[#This Row],[PROPORSI]]*VLOOKUP(Target_AM[[#This Row],[NIPNAS]],Target_CC[],COLUMN(AN$2)+9,0)</f>
        <v>0</v>
      </c>
      <c r="BC663" s="22">
        <f>Target_AM[[#This Row],[PROPORSI]]*VLOOKUP(Target_AM[[#This Row],[NIPNAS]],Target_CC[],COLUMN(AO$2)+9,0)</f>
        <v>0</v>
      </c>
      <c r="BD663" s="22">
        <f>Target_AM[[#This Row],[PROPORSI]]*VLOOKUP(Target_AM[[#This Row],[NIPNAS]],Target_CC[],COLUMN(AP$2)+9,0)</f>
        <v>0</v>
      </c>
      <c r="BE663" s="22">
        <f>Target_AM[[#This Row],[PROPORSI]]*VLOOKUP(Target_AM[[#This Row],[NIPNAS]],Target_CC[],COLUMN(AQ$2)+9,0)</f>
        <v>0</v>
      </c>
      <c r="BF663" s="22">
        <f>Target_AM[[#This Row],[PROPORSI]]*VLOOKUP(Target_AM[[#This Row],[NIPNAS]],Target_CC[],COLUMN(AR$2)+9,0)</f>
        <v>0</v>
      </c>
      <c r="BG663" s="22">
        <f>Target_AM[[#This Row],[PROPORSI]]*VLOOKUP(Target_AM[[#This Row],[NIPNAS]],Target_CC[],COLUMN(AS$2)+9,0)</f>
        <v>0</v>
      </c>
      <c r="BH663" s="22">
        <f>Target_AM[[#This Row],[PROPORSI]]*VLOOKUP(Target_AM[[#This Row],[NIPNAS]],Target_CC[],COLUMN(AT$2)+9,0)</f>
        <v>0</v>
      </c>
      <c r="BI663" s="22">
        <f>Target_AM[[#This Row],[PROPORSI]]*VLOOKUP(Target_AM[[#This Row],[NIPNAS]],Target_CC[],COLUMN(AU$2)+9,0)</f>
        <v>0</v>
      </c>
      <c r="BJ663" s="22">
        <f>Target_AM[[#This Row],[PROPORSI]]*VLOOKUP(Target_AM[[#This Row],[NIPNAS]],Target_CC[],COLUMN(AV$2)+9,0)</f>
        <v>0</v>
      </c>
      <c r="BK663" s="22">
        <f>Target_AM[[#This Row],[PROPORSI]]*VLOOKUP(Target_AM[[#This Row],[NIPNAS]],Target_CC[],COLUMN(AW$2)+9,0)</f>
        <v>0</v>
      </c>
      <c r="BL663" s="22">
        <f>Target_AM[[#This Row],[PROPORSI]]*VLOOKUP(Target_AM[[#This Row],[NIPNAS]],Target_CC[],COLUMN(AX$2)+9,0)</f>
        <v>0</v>
      </c>
      <c r="BM663" s="22">
        <f>Target_AM[[#This Row],[PROPORSI]]*VLOOKUP(Target_AM[[#This Row],[NIPNAS]],Target_CC[],COLUMN(AY$2)+9,0)</f>
        <v>0</v>
      </c>
      <c r="BN663" s="22">
        <f>Target_AM[[#This Row],[PROPORSI]]*VLOOKUP(Target_AM[[#This Row],[NIPNAS]],Target_CC[],COLUMN(AZ$2)+9,0)</f>
        <v>0</v>
      </c>
      <c r="BO663" s="22">
        <f>Target_AM[[#This Row],[PROPORSI]]*VLOOKUP(Target_AM[[#This Row],[NIPNAS]],Target_CC[],COLUMN(BA$2)+9,0)</f>
        <v>100699277</v>
      </c>
      <c r="BP663" s="22">
        <f>Target_AM[[#This Row],[PROPORSI]]*VLOOKUP(Target_AM[[#This Row],[NIPNAS]],Target_CC[],COLUMN(BB$2)+9,0)</f>
        <v>138969195</v>
      </c>
      <c r="BQ663" s="22">
        <f>Target_AM[[#This Row],[PROPORSI]]*VLOOKUP(Target_AM[[#This Row],[NIPNAS]],Target_CC[],COLUMN(BC$2)+9,0)</f>
        <v>108602205</v>
      </c>
      <c r="BR663" s="22">
        <f>Target_AM[[#This Row],[PROPORSI]]*VLOOKUP(Target_AM[[#This Row],[NIPNAS]],Target_CC[],COLUMN(BD$2)+9,0)</f>
        <v>105448706.44999999</v>
      </c>
      <c r="BS663" s="22">
        <f>Target_AM[[#This Row],[PROPORSI]]*VLOOKUP(Target_AM[[#This Row],[NIPNAS]],Target_CC[],COLUMN(BE$2)+9,0)</f>
        <v>105448706.44999999</v>
      </c>
      <c r="BT663" s="22">
        <f>Target_AM[[#This Row],[PROPORSI]]*VLOOKUP(Target_AM[[#This Row],[NIPNAS]],Target_CC[],COLUMN(BF$2)+9,0)</f>
        <v>105448706.44999999</v>
      </c>
      <c r="BU663" s="22">
        <f>Target_AM[[#This Row],[PROPORSI]]*VLOOKUP(Target_AM[[#This Row],[NIPNAS]],Target_CC[],COLUMN(BG$2)+9,0)</f>
        <v>105448706.44999999</v>
      </c>
      <c r="BV663" s="22">
        <f>Target_AM[[#This Row],[PROPORSI]]*VLOOKUP(Target_AM[[#This Row],[NIPNAS]],Target_CC[],COLUMN(BH$2)+9,0)</f>
        <v>105448706.44999999</v>
      </c>
      <c r="BW663" s="22">
        <f>Target_AM[[#This Row],[PROPORSI]]*VLOOKUP(Target_AM[[#This Row],[NIPNAS]],Target_CC[],COLUMN(BI$2)+9,0)</f>
        <v>105448706.44999999</v>
      </c>
      <c r="BX663" s="22">
        <f>Target_AM[[#This Row],[PROPORSI]]*VLOOKUP(Target_AM[[#This Row],[NIPNAS]],Target_CC[],COLUMN(BJ$2)+9,0)</f>
        <v>105448706.44999999</v>
      </c>
      <c r="BY663" s="22">
        <f>Target_AM[[#This Row],[PROPORSI]]*VLOOKUP(Target_AM[[#This Row],[NIPNAS]],Target_CC[],COLUMN(BK$2)+9,0)</f>
        <v>105448706.44999999</v>
      </c>
      <c r="BZ663" s="22">
        <f>Target_AM[[#This Row],[PROPORSI]]*VLOOKUP(Target_AM[[#This Row],[NIPNAS]],Target_CC[],COLUMN(BL$2)+9,0)</f>
        <v>105448706.44999999</v>
      </c>
      <c r="CA663" s="22">
        <f>Target_AM[[#This Row],[PROPORSI]]*VLOOKUP(Target_AM[[#This Row],[NIPNAS]],Target_CC[],COLUMN(BM$2)+9,0)</f>
        <v>1297309035.0500002</v>
      </c>
      <c r="CB663" s="22">
        <f>Target_AM[[#This Row],[PROPORSI]]*VLOOKUP(Target_AM[[#This Row],[NIPNAS]],Target_CC[],COLUMN(BN$2)+9,0)</f>
        <v>55530907</v>
      </c>
      <c r="CC663" s="22">
        <f>Target_AM[[#This Row],[PROPORSI]]*VLOOKUP(Target_AM[[#This Row],[NIPNAS]],Target_CC[],COLUMN(BO$2)+9,0)</f>
        <v>92901188</v>
      </c>
      <c r="CD663" s="22">
        <f>Target_AM[[#This Row],[PROPORSI]]*VLOOKUP(Target_AM[[#This Row],[NIPNAS]],Target_CC[],COLUMN(BP$2)+9,0)</f>
        <v>63069971</v>
      </c>
      <c r="CE663" s="22">
        <f>Target_AM[[#This Row],[PROPORSI]]*VLOOKUP(Target_AM[[#This Row],[NIPNAS]],Target_CC[],COLUMN(BQ$2)+9,0)</f>
        <v>59916472.449999996</v>
      </c>
      <c r="CF663" s="22">
        <f>Target_AM[[#This Row],[PROPORSI]]*VLOOKUP(Target_AM[[#This Row],[NIPNAS]],Target_CC[],COLUMN(BR$2)+9,0)</f>
        <v>59916472.449999996</v>
      </c>
      <c r="CG663" s="22">
        <f>Target_AM[[#This Row],[PROPORSI]]*VLOOKUP(Target_AM[[#This Row],[NIPNAS]],Target_CC[],COLUMN(BS$2)+9,0)</f>
        <v>59916472.449999996</v>
      </c>
      <c r="CH663" s="22">
        <f>Target_AM[[#This Row],[PROPORSI]]*VLOOKUP(Target_AM[[#This Row],[NIPNAS]],Target_CC[],COLUMN(BT$2)+9,0)</f>
        <v>59916472.449999996</v>
      </c>
      <c r="CI663" s="22">
        <f>Target_AM[[#This Row],[PROPORSI]]*VLOOKUP(Target_AM[[#This Row],[NIPNAS]],Target_CC[],COLUMN(BU$2)+9,0)</f>
        <v>59916472.449999996</v>
      </c>
      <c r="CJ663" s="22">
        <f>Target_AM[[#This Row],[PROPORSI]]*VLOOKUP(Target_AM[[#This Row],[NIPNAS]],Target_CC[],COLUMN(BV$2)+9,0)</f>
        <v>59916472.449999996</v>
      </c>
      <c r="CK663" s="22">
        <f>Target_AM[[#This Row],[PROPORSI]]*VLOOKUP(Target_AM[[#This Row],[NIPNAS]],Target_CC[],COLUMN(BW$2)+9,0)</f>
        <v>59916472.449999996</v>
      </c>
      <c r="CL663" s="22">
        <f>Target_AM[[#This Row],[PROPORSI]]*VLOOKUP(Target_AM[[#This Row],[NIPNAS]],Target_CC[],COLUMN(BX$2)+9,0)</f>
        <v>59916472.449999996</v>
      </c>
      <c r="CM663" s="22">
        <f>Target_AM[[#This Row],[PROPORSI]]*VLOOKUP(Target_AM[[#This Row],[NIPNAS]],Target_CC[],COLUMN(BY$2)+9,0)</f>
        <v>59916472.449999996</v>
      </c>
      <c r="CN663" s="22">
        <f>Target_AM[[#This Row],[PROPORSI]]*VLOOKUP(Target_AM[[#This Row],[NIPNAS]],Target_CC[],COLUMN(BZ$2)+9,0)</f>
        <v>750750318.05000007</v>
      </c>
      <c r="CO663" s="22">
        <f>Target_AM[[#This Row],[PROPORSI]]*VLOOKUP(Target_AM[[#This Row],[NIPNAS]],Target_CC[],COLUMN(CA$2)+9,0)</f>
        <v>45168370</v>
      </c>
      <c r="CP663" s="22">
        <f>Target_AM[[#This Row],[PROPORSI]]*VLOOKUP(Target_AM[[#This Row],[NIPNAS]],Target_CC[],COLUMN(CB$2)+9,0)</f>
        <v>46068007</v>
      </c>
      <c r="CQ663" s="22">
        <f>Target_AM[[#This Row],[PROPORSI]]*VLOOKUP(Target_AM[[#This Row],[NIPNAS]],Target_CC[],COLUMN(CC$2)+9,0)</f>
        <v>45532234</v>
      </c>
      <c r="CR663" s="22">
        <f>Target_AM[[#This Row],[PROPORSI]]*VLOOKUP(Target_AM[[#This Row],[NIPNAS]],Target_CC[],COLUMN(CD$2)+9,0)</f>
        <v>45532234</v>
      </c>
      <c r="CS663" s="22">
        <f>Target_AM[[#This Row],[PROPORSI]]*VLOOKUP(Target_AM[[#This Row],[NIPNAS]],Target_CC[],COLUMN(CE$2)+9,0)</f>
        <v>45532234</v>
      </c>
      <c r="CT663" s="22">
        <f>Target_AM[[#This Row],[PROPORSI]]*VLOOKUP(Target_AM[[#This Row],[NIPNAS]],Target_CC[],COLUMN(CF$2)+9,0)</f>
        <v>45532234</v>
      </c>
      <c r="CU663" s="22">
        <f>Target_AM[[#This Row],[PROPORSI]]*VLOOKUP(Target_AM[[#This Row],[NIPNAS]],Target_CC[],COLUMN(CG$2)+9,0)</f>
        <v>45532234</v>
      </c>
      <c r="CV663" s="22">
        <f>Target_AM[[#This Row],[PROPORSI]]*VLOOKUP(Target_AM[[#This Row],[NIPNAS]],Target_CC[],COLUMN(CH$2)+9,0)</f>
        <v>45532234</v>
      </c>
      <c r="CW663" s="22">
        <f>Target_AM[[#This Row],[PROPORSI]]*VLOOKUP(Target_AM[[#This Row],[NIPNAS]],Target_CC[],COLUMN(CI$2)+9,0)</f>
        <v>45532234</v>
      </c>
      <c r="CX663" s="22">
        <f>Target_AM[[#This Row],[PROPORSI]]*VLOOKUP(Target_AM[[#This Row],[NIPNAS]],Target_CC[],COLUMN(CJ$2)+9,0)</f>
        <v>45532234</v>
      </c>
      <c r="CY663" s="22">
        <f>Target_AM[[#This Row],[PROPORSI]]*VLOOKUP(Target_AM[[#This Row],[NIPNAS]],Target_CC[],COLUMN(CK$2)+9,0)</f>
        <v>45532234</v>
      </c>
      <c r="CZ663" s="22">
        <f>Target_AM[[#This Row],[PROPORSI]]*VLOOKUP(Target_AM[[#This Row],[NIPNAS]],Target_CC[],COLUMN(CL$2)+9,0)</f>
        <v>45532234</v>
      </c>
      <c r="DA663" s="22">
        <f>Target_AM[[#This Row],[PROPORSI]]*VLOOKUP(Target_AM[[#This Row],[NIPNAS]],Target_CC[],COLUMN(CM$2)+9,0)</f>
        <v>546558717</v>
      </c>
      <c r="DB663" s="22">
        <f>Target_AM[[#This Row],[PROPORSI]]*VLOOKUP(Target_AM[[#This Row],[NIPNAS]],Target_CC[],COLUMN(CN$2)+9,0)</f>
        <v>0</v>
      </c>
      <c r="DC663" s="22">
        <f>Target_AM[[#This Row],[PROPORSI]]*VLOOKUP(Target_AM[[#This Row],[NIPNAS]],Target_CC[],COLUMN(CO$2)+9,0)</f>
        <v>53407020</v>
      </c>
      <c r="DD663" s="22">
        <f>Target_AM[[#This Row],[PROPORSI]]*VLOOKUP(Target_AM[[#This Row],[NIPNAS]],Target_CC[],COLUMN(CP$2)+9,0)</f>
        <v>1152233</v>
      </c>
      <c r="DE663" s="22">
        <f>Target_AM[[#This Row],[PROPORSI]]*VLOOKUP(Target_AM[[#This Row],[NIPNAS]],Target_CC[],COLUMN(CQ$2)+9,0)</f>
        <v>0</v>
      </c>
      <c r="DF663" s="22">
        <f>Target_AM[[#This Row],[PROPORSI]]*VLOOKUP(Target_AM[[#This Row],[NIPNAS]],Target_CC[],COLUMN(CR$2)+9,0)</f>
        <v>0</v>
      </c>
      <c r="DG663" s="22">
        <f>Target_AM[[#This Row],[PROPORSI]]*VLOOKUP(Target_AM[[#This Row],[NIPNAS]],Target_CC[],COLUMN(CS$2)+9,0)</f>
        <v>0</v>
      </c>
      <c r="DH663" s="22">
        <f>Target_AM[[#This Row],[PROPORSI]]*VLOOKUP(Target_AM[[#This Row],[NIPNAS]],Target_CC[],COLUMN(CT$2)+9,0)</f>
        <v>0</v>
      </c>
      <c r="DI663" s="22">
        <f>Target_AM[[#This Row],[PROPORSI]]*VLOOKUP(Target_AM[[#This Row],[NIPNAS]],Target_CC[],COLUMN(CU$2)+9,0)</f>
        <v>0</v>
      </c>
      <c r="DJ663" s="22">
        <f>Target_AM[[#This Row],[PROPORSI]]*VLOOKUP(Target_AM[[#This Row],[NIPNAS]],Target_CC[],COLUMN(CV$2)+9,0)</f>
        <v>0</v>
      </c>
      <c r="DK663" s="22">
        <f>Target_AM[[#This Row],[PROPORSI]]*VLOOKUP(Target_AM[[#This Row],[NIPNAS]],Target_CC[],COLUMN(CW$2)+9,0)</f>
        <v>0</v>
      </c>
      <c r="DL663" s="22">
        <f>Target_AM[[#This Row],[PROPORSI]]*VLOOKUP(Target_AM[[#This Row],[NIPNAS]],Target_CC[],COLUMN(CX$2)+9,0)</f>
        <v>0</v>
      </c>
      <c r="DM663" s="22">
        <f>Target_AM[[#This Row],[PROPORSI]]*VLOOKUP(Target_AM[[#This Row],[NIPNAS]],Target_CC[],COLUMN(CY$2)+9,0)</f>
        <v>0</v>
      </c>
      <c r="DN663" s="22">
        <f>Target_AM[[#This Row],[PROPORSI]]*VLOOKUP(Target_AM[[#This Row],[NIPNAS]],Target_CC[],COLUMN(CZ$2)+9,0)</f>
        <v>54559253</v>
      </c>
      <c r="DO663" s="22">
        <f>Target_AM[[#This Row],[PROPORSI]]*VLOOKUP(Target_AM[[#This Row],[NIPNAS]],Target_CC[],COLUMN(DA$2)+9,0)</f>
        <v>0</v>
      </c>
      <c r="DP663" s="22">
        <f>Target_AM[[#This Row],[PROPORSI]]*VLOOKUP(Target_AM[[#This Row],[NIPNAS]],Target_CC[],COLUMN(DB$2)+9,0)</f>
        <v>0</v>
      </c>
      <c r="DQ663" s="22">
        <f>Target_AM[[#This Row],[PROPORSI]]*VLOOKUP(Target_AM[[#This Row],[NIPNAS]],Target_CC[],COLUMN(DC$2)+9,0)</f>
        <v>0</v>
      </c>
      <c r="DR663" s="22">
        <f>Target_AM[[#This Row],[PROPORSI]]*VLOOKUP(Target_AM[[#This Row],[NIPNAS]],Target_CC[],COLUMN(DD$2)+9,0)</f>
        <v>0</v>
      </c>
      <c r="DS663" s="22">
        <f>Target_AM[[#This Row],[PROPORSI]]*VLOOKUP(Target_AM[[#This Row],[NIPNAS]],Target_CC[],COLUMN(DE$2)+9,0)</f>
        <v>0</v>
      </c>
      <c r="DT663" s="22">
        <f>Target_AM[[#This Row],[PROPORSI]]*VLOOKUP(Target_AM[[#This Row],[NIPNAS]],Target_CC[],COLUMN(DF$2)+9,0)</f>
        <v>0</v>
      </c>
      <c r="DU663" s="22">
        <f>Target_AM[[#This Row],[PROPORSI]]*VLOOKUP(Target_AM[[#This Row],[NIPNAS]],Target_CC[],COLUMN(DG$2)+9,0)</f>
        <v>0</v>
      </c>
      <c r="DV663" s="22">
        <f>Target_AM[[#This Row],[PROPORSI]]*VLOOKUP(Target_AM[[#This Row],[NIPNAS]],Target_CC[],COLUMN(DH$2)+9,0)</f>
        <v>0</v>
      </c>
      <c r="DW663" s="22">
        <f>Target_AM[[#This Row],[PROPORSI]]*VLOOKUP(Target_AM[[#This Row],[NIPNAS]],Target_CC[],COLUMN(DI$2)+9,0)</f>
        <v>0</v>
      </c>
      <c r="DX663" s="22">
        <f>Target_AM[[#This Row],[PROPORSI]]*VLOOKUP(Target_AM[[#This Row],[NIPNAS]],Target_CC[],COLUMN(DJ$2)+9,0)</f>
        <v>0</v>
      </c>
      <c r="DY663" s="22">
        <f>Target_AM[[#This Row],[PROPORSI]]*VLOOKUP(Target_AM[[#This Row],[NIPNAS]],Target_CC[],COLUMN(DK$2)+9,0)</f>
        <v>0</v>
      </c>
      <c r="DZ663" s="22">
        <f>Target_AM[[#This Row],[PROPORSI]]*VLOOKUP(Target_AM[[#This Row],[NIPNAS]],Target_CC[],COLUMN(DL$2)+9,0)</f>
        <v>0</v>
      </c>
      <c r="EA663" s="22">
        <f>Target_AM[[#This Row],[PROPORSI]]*VLOOKUP(Target_AM[[#This Row],[NIPNAS]],Target_CC[],COLUMN(DM$2)+9,0)</f>
        <v>0</v>
      </c>
    </row>
    <row r="664" spans="2:131" x14ac:dyDescent="0.3">
      <c r="B664">
        <v>402222</v>
      </c>
      <c r="C664" t="s">
        <v>989</v>
      </c>
      <c r="D664">
        <v>1</v>
      </c>
      <c r="E664" s="8">
        <v>45658</v>
      </c>
      <c r="F664">
        <v>76510271</v>
      </c>
      <c r="G664" t="s">
        <v>167</v>
      </c>
      <c r="J664" t="s">
        <v>1081</v>
      </c>
      <c r="K664" t="s">
        <v>19</v>
      </c>
      <c r="L664" t="s">
        <v>159</v>
      </c>
      <c r="M664" t="s">
        <v>31</v>
      </c>
      <c r="N664" s="23">
        <f>Target_AM[[#This Row],[PROPORSI]]*VLOOKUP(Target_AM[[#This Row],[NIPNAS]],Target_CC[],9,0)</f>
        <v>3637920764.4935131</v>
      </c>
      <c r="O664" s="22">
        <f>Target_AM[[#This Row],[PROPORSI]]*VLOOKUP(Target_AM[[#This Row],[NIPNAS]],Target_CC[],COLUMN(A$2)+9,0)</f>
        <v>274913966.75180846</v>
      </c>
      <c r="P664" s="22">
        <f>Target_AM[[#This Row],[PROPORSI]]*VLOOKUP(Target_AM[[#This Row],[NIPNAS]],Target_CC[],COLUMN(B$2)+9,0)</f>
        <v>226703653.65118286</v>
      </c>
      <c r="Q664" s="22">
        <f>Target_AM[[#This Row],[PROPORSI]]*VLOOKUP(Target_AM[[#This Row],[NIPNAS]],Target_CC[],COLUMN(C$2)+9,0)</f>
        <v>163144468.99139038</v>
      </c>
      <c r="R664" s="22">
        <f>Target_AM[[#This Row],[PROPORSI]]*VLOOKUP(Target_AM[[#This Row],[NIPNAS]],Target_CC[],COLUMN(D$2)+9,0)</f>
        <v>83360772.508426622</v>
      </c>
      <c r="S664" s="22">
        <f>Target_AM[[#This Row],[PROPORSI]]*VLOOKUP(Target_AM[[#This Row],[NIPNAS]],Target_CC[],COLUMN(E$2)+9,0)</f>
        <v>134576711.03293547</v>
      </c>
      <c r="T664" s="22">
        <f>Target_AM[[#This Row],[PROPORSI]]*VLOOKUP(Target_AM[[#This Row],[NIPNAS]],Target_CC[],COLUMN(F$2)+9,0)</f>
        <v>372046570.87507045</v>
      </c>
      <c r="U664" s="22">
        <f>Target_AM[[#This Row],[PROPORSI]]*VLOOKUP(Target_AM[[#This Row],[NIPNAS]],Target_CC[],COLUMN(G$2)+9,0)</f>
        <v>201151622.51075128</v>
      </c>
      <c r="V664" s="22">
        <f>Target_AM[[#This Row],[PROPORSI]]*VLOOKUP(Target_AM[[#This Row],[NIPNAS]],Target_CC[],COLUMN(H$2)+9,0)</f>
        <v>46301965.706217676</v>
      </c>
      <c r="W664" s="22">
        <f>Target_AM[[#This Row],[PROPORSI]]*VLOOKUP(Target_AM[[#This Row],[NIPNAS]],Target_CC[],COLUMN(I$2)+9,0)</f>
        <v>633215410.17685127</v>
      </c>
      <c r="X664" s="22">
        <f>Target_AM[[#This Row],[PROPORSI]]*VLOOKUP(Target_AM[[#This Row],[NIPNAS]],Target_CC[],COLUMN(J$2)+9,0)</f>
        <v>169879053.14750811</v>
      </c>
      <c r="Y664" s="22">
        <f>Target_AM[[#This Row],[PROPORSI]]*VLOOKUP(Target_AM[[#This Row],[NIPNAS]],Target_CC[],COLUMN(K$2)+9,0)</f>
        <v>301500657.31068641</v>
      </c>
      <c r="Z664" s="22">
        <f>Target_AM[[#This Row],[PROPORSI]]*VLOOKUP(Target_AM[[#This Row],[NIPNAS]],Target_CC[],COLUMN(L$2)+9,0)</f>
        <v>117489704.27896391</v>
      </c>
      <c r="AA664" s="22">
        <f>Target_AM[[#This Row],[PROPORSI]]*VLOOKUP(Target_AM[[#This Row],[NIPNAS]],Target_CC[],COLUMN(M$2)+9,0)</f>
        <v>2724284556.9417934</v>
      </c>
      <c r="AB664" s="22">
        <f>Target_AM[[#This Row],[PROPORSI]]*VLOOKUP(Target_AM[[#This Row],[NIPNAS]],Target_CC[],COLUMN(N$2)+9,0)</f>
        <v>2930687.7859410048</v>
      </c>
      <c r="AC664" s="22">
        <f>Target_AM[[#This Row],[PROPORSI]]*VLOOKUP(Target_AM[[#This Row],[NIPNAS]],Target_CC[],COLUMN(O$2)+9,0)</f>
        <v>9457016.0694856048</v>
      </c>
      <c r="AD664" s="22">
        <f>Target_AM[[#This Row],[PROPORSI]]*VLOOKUP(Target_AM[[#This Row],[NIPNAS]],Target_CC[],COLUMN(P$2)+9,0)</f>
        <v>5932951.6919043958</v>
      </c>
      <c r="AE664" s="22">
        <f>Target_AM[[#This Row],[PROPORSI]]*VLOOKUP(Target_AM[[#This Row],[NIPNAS]],Target_CC[],COLUMN(Q$2)+9,0)</f>
        <v>10539111.432868838</v>
      </c>
      <c r="AF664" s="22">
        <f>Target_AM[[#This Row],[PROPORSI]]*VLOOKUP(Target_AM[[#This Row],[NIPNAS]],Target_CC[],COLUMN(R$2)+9,0)</f>
        <v>14863574.496595651</v>
      </c>
      <c r="AG664" s="22">
        <f>Target_AM[[#This Row],[PROPORSI]]*VLOOKUP(Target_AM[[#This Row],[NIPNAS]],Target_CC[],COLUMN(S$2)+9,0)</f>
        <v>56359386.554819405</v>
      </c>
      <c r="AH664" s="22">
        <f>Target_AM[[#This Row],[PROPORSI]]*VLOOKUP(Target_AM[[#This Row],[NIPNAS]],Target_CC[],COLUMN(T$2)+9,0)</f>
        <v>33359227.277034581</v>
      </c>
      <c r="AI664" s="22">
        <f>Target_AM[[#This Row],[PROPORSI]]*VLOOKUP(Target_AM[[#This Row],[NIPNAS]],Target_CC[],COLUMN(U$2)+9,0)</f>
        <v>8148197.8182382211</v>
      </c>
      <c r="AJ664" s="22">
        <f>Target_AM[[#This Row],[PROPORSI]]*VLOOKUP(Target_AM[[#This Row],[NIPNAS]],Target_CC[],COLUMN(V$2)+9,0)</f>
        <v>115695443.51087618</v>
      </c>
      <c r="AK664" s="22">
        <f>Target_AM[[#This Row],[PROPORSI]]*VLOOKUP(Target_AM[[#This Row],[NIPNAS]],Target_CC[],COLUMN(W$2)+9,0)</f>
        <v>19805674.165927559</v>
      </c>
      <c r="AL664" s="22">
        <f>Target_AM[[#This Row],[PROPORSI]]*VLOOKUP(Target_AM[[#This Row],[NIPNAS]],Target_CC[],COLUMN(X$2)+9,0)</f>
        <v>35161718.623234808</v>
      </c>
      <c r="AM664" s="22">
        <f>Target_AM[[#This Row],[PROPORSI]]*VLOOKUP(Target_AM[[#This Row],[NIPNAS]],Target_CC[],COLUMN(Y$2)+9,0)</f>
        <v>15694110.548940554</v>
      </c>
      <c r="AN664" s="22">
        <f>Target_AM[[#This Row],[PROPORSI]]*VLOOKUP(Target_AM[[#This Row],[NIPNAS]],Target_CC[],COLUMN(Z$2)+9,0)</f>
        <v>327947099.97586679</v>
      </c>
      <c r="AO664" s="22">
        <f>Target_AM[[#This Row],[PROPORSI]]*VLOOKUP(Target_AM[[#This Row],[NIPNAS]],Target_CC[],COLUMN(AA$2)+9,0)</f>
        <v>277844654.53774947</v>
      </c>
      <c r="AP664" s="22">
        <f>Target_AM[[#This Row],[PROPORSI]]*VLOOKUP(Target_AM[[#This Row],[NIPNAS]],Target_CC[],COLUMN(AB$2)+9,0)</f>
        <v>236160669.72066846</v>
      </c>
      <c r="AQ664" s="22">
        <f>Target_AM[[#This Row],[PROPORSI]]*VLOOKUP(Target_AM[[#This Row],[NIPNAS]],Target_CC[],COLUMN(AC$2)+9,0)</f>
        <v>169077420.68329477</v>
      </c>
      <c r="AR664" s="22">
        <f>Target_AM[[#This Row],[PROPORSI]]*VLOOKUP(Target_AM[[#This Row],[NIPNAS]],Target_CC[],COLUMN(AD$2)+9,0)</f>
        <v>93899883.94129546</v>
      </c>
      <c r="AS664" s="22">
        <f>Target_AM[[#This Row],[PROPORSI]]*VLOOKUP(Target_AM[[#This Row],[NIPNAS]],Target_CC[],COLUMN(AE$2)+9,0)</f>
        <v>149440285.52953112</v>
      </c>
      <c r="AT664" s="22">
        <f>Target_AM[[#This Row],[PROPORSI]]*VLOOKUP(Target_AM[[#This Row],[NIPNAS]],Target_CC[],COLUMN(AF$2)+9,0)</f>
        <v>428405957.42988986</v>
      </c>
      <c r="AU664" s="22">
        <f>Target_AM[[#This Row],[PROPORSI]]*VLOOKUP(Target_AM[[#This Row],[NIPNAS]],Target_CC[],COLUMN(AG$2)+9,0)</f>
        <v>234510849.78778586</v>
      </c>
      <c r="AV664" s="22">
        <f>Target_AM[[#This Row],[PROPORSI]]*VLOOKUP(Target_AM[[#This Row],[NIPNAS]],Target_CC[],COLUMN(AH$2)+9,0)</f>
        <v>54450163.524455898</v>
      </c>
      <c r="AW664" s="22">
        <f>Target_AM[[#This Row],[PROPORSI]]*VLOOKUP(Target_AM[[#This Row],[NIPNAS]],Target_CC[],COLUMN(AI$2)+9,0)</f>
        <v>748910853.68772745</v>
      </c>
      <c r="AX664" s="22">
        <f>Target_AM[[#This Row],[PROPORSI]]*VLOOKUP(Target_AM[[#This Row],[NIPNAS]],Target_CC[],COLUMN(AJ$2)+9,0)</f>
        <v>189684727.31343567</v>
      </c>
      <c r="AY664" s="22">
        <f>Target_AM[[#This Row],[PROPORSI]]*VLOOKUP(Target_AM[[#This Row],[NIPNAS]],Target_CC[],COLUMN(AK$2)+9,0)</f>
        <v>336662375.93392122</v>
      </c>
      <c r="AZ664" s="22">
        <f>Target_AM[[#This Row],[PROPORSI]]*VLOOKUP(Target_AM[[#This Row],[NIPNAS]],Target_CC[],COLUMN(AL$2)+9,0)</f>
        <v>133183814.82790446</v>
      </c>
      <c r="BA664" s="22">
        <f>Target_AM[[#This Row],[PROPORSI]]*VLOOKUP(Target_AM[[#This Row],[NIPNAS]],Target_CC[],COLUMN(AM$2)+9,0)</f>
        <v>3052231656.9176598</v>
      </c>
      <c r="BB664" s="22">
        <f>Target_AM[[#This Row],[PROPORSI]]*VLOOKUP(Target_AM[[#This Row],[NIPNAS]],Target_CC[],COLUMN(AN$2)+9,0)</f>
        <v>0</v>
      </c>
      <c r="BC664" s="22">
        <f>Target_AM[[#This Row],[PROPORSI]]*VLOOKUP(Target_AM[[#This Row],[NIPNAS]],Target_CC[],COLUMN(AO$2)+9,0)</f>
        <v>0</v>
      </c>
      <c r="BD664" s="22">
        <f>Target_AM[[#This Row],[PROPORSI]]*VLOOKUP(Target_AM[[#This Row],[NIPNAS]],Target_CC[],COLUMN(AP$2)+9,0)</f>
        <v>0</v>
      </c>
      <c r="BE664" s="22">
        <f>Target_AM[[#This Row],[PROPORSI]]*VLOOKUP(Target_AM[[#This Row],[NIPNAS]],Target_CC[],COLUMN(AQ$2)+9,0)</f>
        <v>0</v>
      </c>
      <c r="BF664" s="22">
        <f>Target_AM[[#This Row],[PROPORSI]]*VLOOKUP(Target_AM[[#This Row],[NIPNAS]],Target_CC[],COLUMN(AR$2)+9,0)</f>
        <v>0</v>
      </c>
      <c r="BG664" s="22">
        <f>Target_AM[[#This Row],[PROPORSI]]*VLOOKUP(Target_AM[[#This Row],[NIPNAS]],Target_CC[],COLUMN(AS$2)+9,0)</f>
        <v>0</v>
      </c>
      <c r="BH664" s="22">
        <f>Target_AM[[#This Row],[PROPORSI]]*VLOOKUP(Target_AM[[#This Row],[NIPNAS]],Target_CC[],COLUMN(AT$2)+9,0)</f>
        <v>0</v>
      </c>
      <c r="BI664" s="22">
        <f>Target_AM[[#This Row],[PROPORSI]]*VLOOKUP(Target_AM[[#This Row],[NIPNAS]],Target_CC[],COLUMN(AU$2)+9,0)</f>
        <v>0</v>
      </c>
      <c r="BJ664" s="22">
        <f>Target_AM[[#This Row],[PROPORSI]]*VLOOKUP(Target_AM[[#This Row],[NIPNAS]],Target_CC[],COLUMN(AV$2)+9,0)</f>
        <v>0</v>
      </c>
      <c r="BK664" s="22">
        <f>Target_AM[[#This Row],[PROPORSI]]*VLOOKUP(Target_AM[[#This Row],[NIPNAS]],Target_CC[],COLUMN(AW$2)+9,0)</f>
        <v>0</v>
      </c>
      <c r="BL664" s="22">
        <f>Target_AM[[#This Row],[PROPORSI]]*VLOOKUP(Target_AM[[#This Row],[NIPNAS]],Target_CC[],COLUMN(AX$2)+9,0)</f>
        <v>0</v>
      </c>
      <c r="BM664" s="22">
        <f>Target_AM[[#This Row],[PROPORSI]]*VLOOKUP(Target_AM[[#This Row],[NIPNAS]],Target_CC[],COLUMN(AY$2)+9,0)</f>
        <v>0</v>
      </c>
      <c r="BN664" s="22">
        <f>Target_AM[[#This Row],[PROPORSI]]*VLOOKUP(Target_AM[[#This Row],[NIPNAS]],Target_CC[],COLUMN(AZ$2)+9,0)</f>
        <v>0</v>
      </c>
      <c r="BO664" s="22">
        <f>Target_AM[[#This Row],[PROPORSI]]*VLOOKUP(Target_AM[[#This Row],[NIPNAS]],Target_CC[],COLUMN(BA$2)+9,0)</f>
        <v>57684975</v>
      </c>
      <c r="BP664" s="22">
        <f>Target_AM[[#This Row],[PROPORSI]]*VLOOKUP(Target_AM[[#This Row],[NIPNAS]],Target_CC[],COLUMN(BB$2)+9,0)</f>
        <v>51164542</v>
      </c>
      <c r="BQ664" s="22">
        <f>Target_AM[[#This Row],[PROPORSI]]*VLOOKUP(Target_AM[[#This Row],[NIPNAS]],Target_CC[],COLUMN(BC$2)+9,0)</f>
        <v>52425939</v>
      </c>
      <c r="BR664" s="22">
        <f>Target_AM[[#This Row],[PROPORSI]]*VLOOKUP(Target_AM[[#This Row],[NIPNAS]],Target_CC[],COLUMN(BD$2)+9,0)</f>
        <v>51907089</v>
      </c>
      <c r="BS664" s="22">
        <f>Target_AM[[#This Row],[PROPORSI]]*VLOOKUP(Target_AM[[#This Row],[NIPNAS]],Target_CC[],COLUMN(BE$2)+9,0)</f>
        <v>51907089</v>
      </c>
      <c r="BT664" s="22">
        <f>Target_AM[[#This Row],[PROPORSI]]*VLOOKUP(Target_AM[[#This Row],[NIPNAS]],Target_CC[],COLUMN(BF$2)+9,0)</f>
        <v>51907089</v>
      </c>
      <c r="BU664" s="22">
        <f>Target_AM[[#This Row],[PROPORSI]]*VLOOKUP(Target_AM[[#This Row],[NIPNAS]],Target_CC[],COLUMN(BG$2)+9,0)</f>
        <v>51907089</v>
      </c>
      <c r="BV664" s="22">
        <f>Target_AM[[#This Row],[PROPORSI]]*VLOOKUP(Target_AM[[#This Row],[NIPNAS]],Target_CC[],COLUMN(BH$2)+9,0)</f>
        <v>51907089</v>
      </c>
      <c r="BW664" s="22">
        <f>Target_AM[[#This Row],[PROPORSI]]*VLOOKUP(Target_AM[[#This Row],[NIPNAS]],Target_CC[],COLUMN(BI$2)+9,0)</f>
        <v>51907089</v>
      </c>
      <c r="BX664" s="22">
        <f>Target_AM[[#This Row],[PROPORSI]]*VLOOKUP(Target_AM[[#This Row],[NIPNAS]],Target_CC[],COLUMN(BJ$2)+9,0)</f>
        <v>51907089</v>
      </c>
      <c r="BY664" s="22">
        <f>Target_AM[[#This Row],[PROPORSI]]*VLOOKUP(Target_AM[[#This Row],[NIPNAS]],Target_CC[],COLUMN(BK$2)+9,0)</f>
        <v>51907089</v>
      </c>
      <c r="BZ664" s="22">
        <f>Target_AM[[#This Row],[PROPORSI]]*VLOOKUP(Target_AM[[#This Row],[NIPNAS]],Target_CC[],COLUMN(BL$2)+9,0)</f>
        <v>51907089</v>
      </c>
      <c r="CA664" s="22">
        <f>Target_AM[[#This Row],[PROPORSI]]*VLOOKUP(Target_AM[[#This Row],[NIPNAS]],Target_CC[],COLUMN(BM$2)+9,0)</f>
        <v>628439257</v>
      </c>
      <c r="CB664" s="22">
        <f>Target_AM[[#This Row],[PROPORSI]]*VLOOKUP(Target_AM[[#This Row],[NIPNAS]],Target_CC[],COLUMN(BN$2)+9,0)</f>
        <v>13396534</v>
      </c>
      <c r="CC664" s="22">
        <f>Target_AM[[#This Row],[PROPORSI]]*VLOOKUP(Target_AM[[#This Row],[NIPNAS]],Target_CC[],COLUMN(BO$2)+9,0)</f>
        <v>319563</v>
      </c>
      <c r="CD664" s="22">
        <f>Target_AM[[#This Row],[PROPORSI]]*VLOOKUP(Target_AM[[#This Row],[NIPNAS]],Target_CC[],COLUMN(BP$2)+9,0)</f>
        <v>10377000</v>
      </c>
      <c r="CE664" s="22">
        <f>Target_AM[[#This Row],[PROPORSI]]*VLOOKUP(Target_AM[[#This Row],[NIPNAS]],Target_CC[],COLUMN(BQ$2)+9,0)</f>
        <v>9858150</v>
      </c>
      <c r="CF664" s="22">
        <f>Target_AM[[#This Row],[PROPORSI]]*VLOOKUP(Target_AM[[#This Row],[NIPNAS]],Target_CC[],COLUMN(BR$2)+9,0)</f>
        <v>9858150</v>
      </c>
      <c r="CG664" s="22">
        <f>Target_AM[[#This Row],[PROPORSI]]*VLOOKUP(Target_AM[[#This Row],[NIPNAS]],Target_CC[],COLUMN(BS$2)+9,0)</f>
        <v>9858150</v>
      </c>
      <c r="CH664" s="22">
        <f>Target_AM[[#This Row],[PROPORSI]]*VLOOKUP(Target_AM[[#This Row],[NIPNAS]],Target_CC[],COLUMN(BT$2)+9,0)</f>
        <v>9858150</v>
      </c>
      <c r="CI664" s="22">
        <f>Target_AM[[#This Row],[PROPORSI]]*VLOOKUP(Target_AM[[#This Row],[NIPNAS]],Target_CC[],COLUMN(BU$2)+9,0)</f>
        <v>9858150</v>
      </c>
      <c r="CJ664" s="22">
        <f>Target_AM[[#This Row],[PROPORSI]]*VLOOKUP(Target_AM[[#This Row],[NIPNAS]],Target_CC[],COLUMN(BV$2)+9,0)</f>
        <v>9858150</v>
      </c>
      <c r="CK664" s="22">
        <f>Target_AM[[#This Row],[PROPORSI]]*VLOOKUP(Target_AM[[#This Row],[NIPNAS]],Target_CC[],COLUMN(BW$2)+9,0)</f>
        <v>9858150</v>
      </c>
      <c r="CL664" s="22">
        <f>Target_AM[[#This Row],[PROPORSI]]*VLOOKUP(Target_AM[[#This Row],[NIPNAS]],Target_CC[],COLUMN(BX$2)+9,0)</f>
        <v>9858150</v>
      </c>
      <c r="CM664" s="22">
        <f>Target_AM[[#This Row],[PROPORSI]]*VLOOKUP(Target_AM[[#This Row],[NIPNAS]],Target_CC[],COLUMN(BY$2)+9,0)</f>
        <v>9858150</v>
      </c>
      <c r="CN664" s="22">
        <f>Target_AM[[#This Row],[PROPORSI]]*VLOOKUP(Target_AM[[#This Row],[NIPNAS]],Target_CC[],COLUMN(BZ$2)+9,0)</f>
        <v>112816447</v>
      </c>
      <c r="CO664" s="22">
        <f>Target_AM[[#This Row],[PROPORSI]]*VLOOKUP(Target_AM[[#This Row],[NIPNAS]],Target_CC[],COLUMN(CA$2)+9,0)</f>
        <v>44288441</v>
      </c>
      <c r="CP664" s="22">
        <f>Target_AM[[#This Row],[PROPORSI]]*VLOOKUP(Target_AM[[#This Row],[NIPNAS]],Target_CC[],COLUMN(CB$2)+9,0)</f>
        <v>43374979</v>
      </c>
      <c r="CQ664" s="22">
        <f>Target_AM[[#This Row],[PROPORSI]]*VLOOKUP(Target_AM[[#This Row],[NIPNAS]],Target_CC[],COLUMN(CC$2)+9,0)</f>
        <v>42048939</v>
      </c>
      <c r="CR664" s="22">
        <f>Target_AM[[#This Row],[PROPORSI]]*VLOOKUP(Target_AM[[#This Row],[NIPNAS]],Target_CC[],COLUMN(CD$2)+9,0)</f>
        <v>42048939</v>
      </c>
      <c r="CS664" s="22">
        <f>Target_AM[[#This Row],[PROPORSI]]*VLOOKUP(Target_AM[[#This Row],[NIPNAS]],Target_CC[],COLUMN(CE$2)+9,0)</f>
        <v>42048939</v>
      </c>
      <c r="CT664" s="22">
        <f>Target_AM[[#This Row],[PROPORSI]]*VLOOKUP(Target_AM[[#This Row],[NIPNAS]],Target_CC[],COLUMN(CF$2)+9,0)</f>
        <v>42048939</v>
      </c>
      <c r="CU664" s="22">
        <f>Target_AM[[#This Row],[PROPORSI]]*VLOOKUP(Target_AM[[#This Row],[NIPNAS]],Target_CC[],COLUMN(CG$2)+9,0)</f>
        <v>42048939</v>
      </c>
      <c r="CV664" s="22">
        <f>Target_AM[[#This Row],[PROPORSI]]*VLOOKUP(Target_AM[[#This Row],[NIPNAS]],Target_CC[],COLUMN(CH$2)+9,0)</f>
        <v>42048939</v>
      </c>
      <c r="CW664" s="22">
        <f>Target_AM[[#This Row],[PROPORSI]]*VLOOKUP(Target_AM[[#This Row],[NIPNAS]],Target_CC[],COLUMN(CI$2)+9,0)</f>
        <v>42048939</v>
      </c>
      <c r="CX664" s="22">
        <f>Target_AM[[#This Row],[PROPORSI]]*VLOOKUP(Target_AM[[#This Row],[NIPNAS]],Target_CC[],COLUMN(CJ$2)+9,0)</f>
        <v>42048939</v>
      </c>
      <c r="CY664" s="22">
        <f>Target_AM[[#This Row],[PROPORSI]]*VLOOKUP(Target_AM[[#This Row],[NIPNAS]],Target_CC[],COLUMN(CK$2)+9,0)</f>
        <v>42048939</v>
      </c>
      <c r="CZ664" s="22">
        <f>Target_AM[[#This Row],[PROPORSI]]*VLOOKUP(Target_AM[[#This Row],[NIPNAS]],Target_CC[],COLUMN(CL$2)+9,0)</f>
        <v>42048939</v>
      </c>
      <c r="DA664" s="22">
        <f>Target_AM[[#This Row],[PROPORSI]]*VLOOKUP(Target_AM[[#This Row],[NIPNAS]],Target_CC[],COLUMN(CM$2)+9,0)</f>
        <v>508152810</v>
      </c>
      <c r="DB664" s="22">
        <f>Target_AM[[#This Row],[PROPORSI]]*VLOOKUP(Target_AM[[#This Row],[NIPNAS]],Target_CC[],COLUMN(CN$2)+9,0)</f>
        <v>0</v>
      </c>
      <c r="DC664" s="22">
        <f>Target_AM[[#This Row],[PROPORSI]]*VLOOKUP(Target_AM[[#This Row],[NIPNAS]],Target_CC[],COLUMN(CO$2)+9,0)</f>
        <v>7497273</v>
      </c>
      <c r="DD664" s="22">
        <f>Target_AM[[#This Row],[PROPORSI]]*VLOOKUP(Target_AM[[#This Row],[NIPNAS]],Target_CC[],COLUMN(CP$2)+9,0)</f>
        <v>0</v>
      </c>
      <c r="DE664" s="22">
        <f>Target_AM[[#This Row],[PROPORSI]]*VLOOKUP(Target_AM[[#This Row],[NIPNAS]],Target_CC[],COLUMN(CQ$2)+9,0)</f>
        <v>0</v>
      </c>
      <c r="DF664" s="22">
        <f>Target_AM[[#This Row],[PROPORSI]]*VLOOKUP(Target_AM[[#This Row],[NIPNAS]],Target_CC[],COLUMN(CR$2)+9,0)</f>
        <v>0</v>
      </c>
      <c r="DG664" s="22">
        <f>Target_AM[[#This Row],[PROPORSI]]*VLOOKUP(Target_AM[[#This Row],[NIPNAS]],Target_CC[],COLUMN(CS$2)+9,0)</f>
        <v>0</v>
      </c>
      <c r="DH664" s="22">
        <f>Target_AM[[#This Row],[PROPORSI]]*VLOOKUP(Target_AM[[#This Row],[NIPNAS]],Target_CC[],COLUMN(CT$2)+9,0)</f>
        <v>0</v>
      </c>
      <c r="DI664" s="22">
        <f>Target_AM[[#This Row],[PROPORSI]]*VLOOKUP(Target_AM[[#This Row],[NIPNAS]],Target_CC[],COLUMN(CU$2)+9,0)</f>
        <v>0</v>
      </c>
      <c r="DJ664" s="22">
        <f>Target_AM[[#This Row],[PROPORSI]]*VLOOKUP(Target_AM[[#This Row],[NIPNAS]],Target_CC[],COLUMN(CV$2)+9,0)</f>
        <v>0</v>
      </c>
      <c r="DK664" s="22">
        <f>Target_AM[[#This Row],[PROPORSI]]*VLOOKUP(Target_AM[[#This Row],[NIPNAS]],Target_CC[],COLUMN(CW$2)+9,0)</f>
        <v>0</v>
      </c>
      <c r="DL664" s="22">
        <f>Target_AM[[#This Row],[PROPORSI]]*VLOOKUP(Target_AM[[#This Row],[NIPNAS]],Target_CC[],COLUMN(CX$2)+9,0)</f>
        <v>0</v>
      </c>
      <c r="DM664" s="22">
        <f>Target_AM[[#This Row],[PROPORSI]]*VLOOKUP(Target_AM[[#This Row],[NIPNAS]],Target_CC[],COLUMN(CY$2)+9,0)</f>
        <v>0</v>
      </c>
      <c r="DN664" s="22">
        <f>Target_AM[[#This Row],[PROPORSI]]*VLOOKUP(Target_AM[[#This Row],[NIPNAS]],Target_CC[],COLUMN(CZ$2)+9,0)</f>
        <v>7497273</v>
      </c>
      <c r="DO664" s="22">
        <f>Target_AM[[#This Row],[PROPORSI]]*VLOOKUP(Target_AM[[#This Row],[NIPNAS]],Target_CC[],COLUMN(DA$2)+9,0)</f>
        <v>0</v>
      </c>
      <c r="DP664" s="22">
        <f>Target_AM[[#This Row],[PROPORSI]]*VLOOKUP(Target_AM[[#This Row],[NIPNAS]],Target_CC[],COLUMN(DB$2)+9,0)</f>
        <v>0</v>
      </c>
      <c r="DQ664" s="22">
        <f>Target_AM[[#This Row],[PROPORSI]]*VLOOKUP(Target_AM[[#This Row],[NIPNAS]],Target_CC[],COLUMN(DC$2)+9,0)</f>
        <v>0</v>
      </c>
      <c r="DR664" s="22">
        <f>Target_AM[[#This Row],[PROPORSI]]*VLOOKUP(Target_AM[[#This Row],[NIPNAS]],Target_CC[],COLUMN(DD$2)+9,0)</f>
        <v>0</v>
      </c>
      <c r="DS664" s="22">
        <f>Target_AM[[#This Row],[PROPORSI]]*VLOOKUP(Target_AM[[#This Row],[NIPNAS]],Target_CC[],COLUMN(DE$2)+9,0)</f>
        <v>0</v>
      </c>
      <c r="DT664" s="22">
        <f>Target_AM[[#This Row],[PROPORSI]]*VLOOKUP(Target_AM[[#This Row],[NIPNAS]],Target_CC[],COLUMN(DF$2)+9,0)</f>
        <v>0</v>
      </c>
      <c r="DU664" s="22">
        <f>Target_AM[[#This Row],[PROPORSI]]*VLOOKUP(Target_AM[[#This Row],[NIPNAS]],Target_CC[],COLUMN(DG$2)+9,0)</f>
        <v>0</v>
      </c>
      <c r="DV664" s="22">
        <f>Target_AM[[#This Row],[PROPORSI]]*VLOOKUP(Target_AM[[#This Row],[NIPNAS]],Target_CC[],COLUMN(DH$2)+9,0)</f>
        <v>0</v>
      </c>
      <c r="DW664" s="22">
        <f>Target_AM[[#This Row],[PROPORSI]]*VLOOKUP(Target_AM[[#This Row],[NIPNAS]],Target_CC[],COLUMN(DI$2)+9,0)</f>
        <v>0</v>
      </c>
      <c r="DX664" s="22">
        <f>Target_AM[[#This Row],[PROPORSI]]*VLOOKUP(Target_AM[[#This Row],[NIPNAS]],Target_CC[],COLUMN(DJ$2)+9,0)</f>
        <v>0</v>
      </c>
      <c r="DY664" s="22">
        <f>Target_AM[[#This Row],[PROPORSI]]*VLOOKUP(Target_AM[[#This Row],[NIPNAS]],Target_CC[],COLUMN(DK$2)+9,0)</f>
        <v>0</v>
      </c>
      <c r="DZ664" s="22">
        <f>Target_AM[[#This Row],[PROPORSI]]*VLOOKUP(Target_AM[[#This Row],[NIPNAS]],Target_CC[],COLUMN(DL$2)+9,0)</f>
        <v>0</v>
      </c>
      <c r="EA664" s="22">
        <f>Target_AM[[#This Row],[PROPORSI]]*VLOOKUP(Target_AM[[#This Row],[NIPNAS]],Target_CC[],COLUMN(DM$2)+9,0)</f>
        <v>0</v>
      </c>
    </row>
    <row r="665" spans="2:131" x14ac:dyDescent="0.3">
      <c r="B665">
        <v>403210</v>
      </c>
      <c r="C665" t="s">
        <v>997</v>
      </c>
      <c r="D665">
        <v>1</v>
      </c>
      <c r="E665" s="8">
        <v>45658</v>
      </c>
      <c r="F665">
        <v>76510272</v>
      </c>
      <c r="G665" t="s">
        <v>168</v>
      </c>
      <c r="J665" t="s">
        <v>1081</v>
      </c>
      <c r="K665" t="s">
        <v>19</v>
      </c>
      <c r="L665" t="s">
        <v>159</v>
      </c>
      <c r="M665" t="s">
        <v>31</v>
      </c>
      <c r="N665" s="23">
        <f>Target_AM[[#This Row],[PROPORSI]]*VLOOKUP(Target_AM[[#This Row],[NIPNAS]],Target_CC[],9,0)</f>
        <v>910404732.68360603</v>
      </c>
      <c r="O665" s="22">
        <f>Target_AM[[#This Row],[PROPORSI]]*VLOOKUP(Target_AM[[#This Row],[NIPNAS]],Target_CC[],COLUMN(A$2)+9,0)</f>
        <v>131653707.22067004</v>
      </c>
      <c r="P665" s="22">
        <f>Target_AM[[#This Row],[PROPORSI]]*VLOOKUP(Target_AM[[#This Row],[NIPNAS]],Target_CC[],COLUMN(B$2)+9,0)</f>
        <v>84263351.608143836</v>
      </c>
      <c r="Q665" s="22">
        <f>Target_AM[[#This Row],[PROPORSI]]*VLOOKUP(Target_AM[[#This Row],[NIPNAS]],Target_CC[],COLUMN(C$2)+9,0)</f>
        <v>46563242.802752256</v>
      </c>
      <c r="R665" s="22">
        <f>Target_AM[[#This Row],[PROPORSI]]*VLOOKUP(Target_AM[[#This Row],[NIPNAS]],Target_CC[],COLUMN(D$2)+9,0)</f>
        <v>82492672.39745985</v>
      </c>
      <c r="S665" s="22">
        <f>Target_AM[[#This Row],[PROPORSI]]*VLOOKUP(Target_AM[[#This Row],[NIPNAS]],Target_CC[],COLUMN(E$2)+9,0)</f>
        <v>125901472.81914417</v>
      </c>
      <c r="T665" s="22">
        <f>Target_AM[[#This Row],[PROPORSI]]*VLOOKUP(Target_AM[[#This Row],[NIPNAS]],Target_CC[],COLUMN(F$2)+9,0)</f>
        <v>87308222.577568725</v>
      </c>
      <c r="U665" s="22">
        <f>Target_AM[[#This Row],[PROPORSI]]*VLOOKUP(Target_AM[[#This Row],[NIPNAS]],Target_CC[],COLUMN(G$2)+9,0)</f>
        <v>248612055.06407812</v>
      </c>
      <c r="V665" s="22">
        <f>Target_AM[[#This Row],[PROPORSI]]*VLOOKUP(Target_AM[[#This Row],[NIPNAS]],Target_CC[],COLUMN(H$2)+9,0)</f>
        <v>58015679.423262127</v>
      </c>
      <c r="W665" s="22">
        <f>Target_AM[[#This Row],[PROPORSI]]*VLOOKUP(Target_AM[[#This Row],[NIPNAS]],Target_CC[],COLUMN(I$2)+9,0)</f>
        <v>113750030.16998449</v>
      </c>
      <c r="X665" s="22">
        <f>Target_AM[[#This Row],[PROPORSI]]*VLOOKUP(Target_AM[[#This Row],[NIPNAS]],Target_CC[],COLUMN(J$2)+9,0)</f>
        <v>214035078.61352864</v>
      </c>
      <c r="Y665" s="22">
        <f>Target_AM[[#This Row],[PROPORSI]]*VLOOKUP(Target_AM[[#This Row],[NIPNAS]],Target_CC[],COLUMN(K$2)+9,0)</f>
        <v>47912738.767171264</v>
      </c>
      <c r="Z665" s="22">
        <f>Target_AM[[#This Row],[PROPORSI]]*VLOOKUP(Target_AM[[#This Row],[NIPNAS]],Target_CC[],COLUMN(L$2)+9,0)</f>
        <v>148028362.68337855</v>
      </c>
      <c r="AA665" s="22">
        <f>Target_AM[[#This Row],[PROPORSI]]*VLOOKUP(Target_AM[[#This Row],[NIPNAS]],Target_CC[],COLUMN(M$2)+9,0)</f>
        <v>1388536614.1471422</v>
      </c>
      <c r="AB665" s="22">
        <f>Target_AM[[#This Row],[PROPORSI]]*VLOOKUP(Target_AM[[#This Row],[NIPNAS]],Target_CC[],COLUMN(N$2)+9,0)</f>
        <v>1403478.7547691464</v>
      </c>
      <c r="AC665" s="22">
        <f>Target_AM[[#This Row],[PROPORSI]]*VLOOKUP(Target_AM[[#This Row],[NIPNAS]],Target_CC[],COLUMN(O$2)+9,0)</f>
        <v>3515072.904175818</v>
      </c>
      <c r="AD665" s="22">
        <f>Target_AM[[#This Row],[PROPORSI]]*VLOOKUP(Target_AM[[#This Row],[NIPNAS]],Target_CC[],COLUMN(P$2)+9,0)</f>
        <v>1693330.2849618718</v>
      </c>
      <c r="AE665" s="22">
        <f>Target_AM[[#This Row],[PROPORSI]]*VLOOKUP(Target_AM[[#This Row],[NIPNAS]],Target_CC[],COLUMN(Q$2)+9,0)</f>
        <v>10429359.525238186</v>
      </c>
      <c r="AF665" s="22">
        <f>Target_AM[[#This Row],[PROPORSI]]*VLOOKUP(Target_AM[[#This Row],[NIPNAS]],Target_CC[],COLUMN(R$2)+9,0)</f>
        <v>13905421.719070539</v>
      </c>
      <c r="AG665" s="22">
        <f>Target_AM[[#This Row],[PROPORSI]]*VLOOKUP(Target_AM[[#This Row],[NIPNAS]],Target_CC[],COLUMN(S$2)+9,0)</f>
        <v>13225865.391232714</v>
      </c>
      <c r="AH665" s="22">
        <f>Target_AM[[#This Row],[PROPORSI]]*VLOOKUP(Target_AM[[#This Row],[NIPNAS]],Target_CC[],COLUMN(T$2)+9,0)</f>
        <v>41230122.557176679</v>
      </c>
      <c r="AI665" s="22">
        <f>Target_AM[[#This Row],[PROPORSI]]*VLOOKUP(Target_AM[[#This Row],[NIPNAS]],Target_CC[],COLUMN(U$2)+9,0)</f>
        <v>10209571.565484382</v>
      </c>
      <c r="AJ665" s="22">
        <f>Target_AM[[#This Row],[PROPORSI]]*VLOOKUP(Target_AM[[#This Row],[NIPNAS]],Target_CC[],COLUMN(V$2)+9,0)</f>
        <v>20783385.840556771</v>
      </c>
      <c r="AK665" s="22">
        <f>Target_AM[[#This Row],[PROPORSI]]*VLOOKUP(Target_AM[[#This Row],[NIPNAS]],Target_CC[],COLUMN(W$2)+9,0)</f>
        <v>24953688.807161927</v>
      </c>
      <c r="AL665" s="22">
        <f>Target_AM[[#This Row],[PROPORSI]]*VLOOKUP(Target_AM[[#This Row],[NIPNAS]],Target_CC[],COLUMN(X$2)+9,0)</f>
        <v>5587696.7368061319</v>
      </c>
      <c r="AM665" s="22">
        <f>Target_AM[[#This Row],[PROPORSI]]*VLOOKUP(Target_AM[[#This Row],[NIPNAS]],Target_CC[],COLUMN(Y$2)+9,0)</f>
        <v>19773421.872060716</v>
      </c>
      <c r="AN665" s="22">
        <f>Target_AM[[#This Row],[PROPORSI]]*VLOOKUP(Target_AM[[#This Row],[NIPNAS]],Target_CC[],COLUMN(Z$2)+9,0)</f>
        <v>166710415.95869488</v>
      </c>
      <c r="AO665" s="22">
        <f>Target_AM[[#This Row],[PROPORSI]]*VLOOKUP(Target_AM[[#This Row],[NIPNAS]],Target_CC[],COLUMN(AA$2)+9,0)</f>
        <v>133057185.97543919</v>
      </c>
      <c r="AP665" s="22">
        <f>Target_AM[[#This Row],[PROPORSI]]*VLOOKUP(Target_AM[[#This Row],[NIPNAS]],Target_CC[],COLUMN(AB$2)+9,0)</f>
        <v>87778424.512319654</v>
      </c>
      <c r="AQ665" s="22">
        <f>Target_AM[[#This Row],[PROPORSI]]*VLOOKUP(Target_AM[[#This Row],[NIPNAS]],Target_CC[],COLUMN(AC$2)+9,0)</f>
        <v>48256573.087714128</v>
      </c>
      <c r="AR665" s="22">
        <f>Target_AM[[#This Row],[PROPORSI]]*VLOOKUP(Target_AM[[#This Row],[NIPNAS]],Target_CC[],COLUMN(AD$2)+9,0)</f>
        <v>92922031.922698036</v>
      </c>
      <c r="AS665" s="22">
        <f>Target_AM[[#This Row],[PROPORSI]]*VLOOKUP(Target_AM[[#This Row],[NIPNAS]],Target_CC[],COLUMN(AE$2)+9,0)</f>
        <v>139806894.53821471</v>
      </c>
      <c r="AT665" s="22">
        <f>Target_AM[[#This Row],[PROPORSI]]*VLOOKUP(Target_AM[[#This Row],[NIPNAS]],Target_CC[],COLUMN(AF$2)+9,0)</f>
        <v>100534087.96880144</v>
      </c>
      <c r="AU665" s="22">
        <f>Target_AM[[#This Row],[PROPORSI]]*VLOOKUP(Target_AM[[#This Row],[NIPNAS]],Target_CC[],COLUMN(AG$2)+9,0)</f>
        <v>289842177.6212548</v>
      </c>
      <c r="AV665" s="22">
        <f>Target_AM[[#This Row],[PROPORSI]]*VLOOKUP(Target_AM[[#This Row],[NIPNAS]],Target_CC[],COLUMN(AH$2)+9,0)</f>
        <v>68225250.988746509</v>
      </c>
      <c r="AW665" s="22">
        <f>Target_AM[[#This Row],[PROPORSI]]*VLOOKUP(Target_AM[[#This Row],[NIPNAS]],Target_CC[],COLUMN(AI$2)+9,0)</f>
        <v>134533416.01054126</v>
      </c>
      <c r="AX665" s="22">
        <f>Target_AM[[#This Row],[PROPORSI]]*VLOOKUP(Target_AM[[#This Row],[NIPNAS]],Target_CC[],COLUMN(AJ$2)+9,0)</f>
        <v>238988767.42069057</v>
      </c>
      <c r="AY665" s="22">
        <f>Target_AM[[#This Row],[PROPORSI]]*VLOOKUP(Target_AM[[#This Row],[NIPNAS]],Target_CC[],COLUMN(AK$2)+9,0)</f>
        <v>53500435.503977396</v>
      </c>
      <c r="AZ665" s="22">
        <f>Target_AM[[#This Row],[PROPORSI]]*VLOOKUP(Target_AM[[#This Row],[NIPNAS]],Target_CC[],COLUMN(AL$2)+9,0)</f>
        <v>167801784.55543926</v>
      </c>
      <c r="BA665" s="22">
        <f>Target_AM[[#This Row],[PROPORSI]]*VLOOKUP(Target_AM[[#This Row],[NIPNAS]],Target_CC[],COLUMN(AM$2)+9,0)</f>
        <v>1555247030.1058366</v>
      </c>
      <c r="BB665" s="22">
        <f>Target_AM[[#This Row],[PROPORSI]]*VLOOKUP(Target_AM[[#This Row],[NIPNAS]],Target_CC[],COLUMN(AN$2)+9,0)</f>
        <v>0</v>
      </c>
      <c r="BC665" s="22">
        <f>Target_AM[[#This Row],[PROPORSI]]*VLOOKUP(Target_AM[[#This Row],[NIPNAS]],Target_CC[],COLUMN(AO$2)+9,0)</f>
        <v>0</v>
      </c>
      <c r="BD665" s="22">
        <f>Target_AM[[#This Row],[PROPORSI]]*VLOOKUP(Target_AM[[#This Row],[NIPNAS]],Target_CC[],COLUMN(AP$2)+9,0)</f>
        <v>0</v>
      </c>
      <c r="BE665" s="22">
        <f>Target_AM[[#This Row],[PROPORSI]]*VLOOKUP(Target_AM[[#This Row],[NIPNAS]],Target_CC[],COLUMN(AQ$2)+9,0)</f>
        <v>0</v>
      </c>
      <c r="BF665" s="22">
        <f>Target_AM[[#This Row],[PROPORSI]]*VLOOKUP(Target_AM[[#This Row],[NIPNAS]],Target_CC[],COLUMN(AR$2)+9,0)</f>
        <v>0</v>
      </c>
      <c r="BG665" s="22">
        <f>Target_AM[[#This Row],[PROPORSI]]*VLOOKUP(Target_AM[[#This Row],[NIPNAS]],Target_CC[],COLUMN(AS$2)+9,0)</f>
        <v>0</v>
      </c>
      <c r="BH665" s="22">
        <f>Target_AM[[#This Row],[PROPORSI]]*VLOOKUP(Target_AM[[#This Row],[NIPNAS]],Target_CC[],COLUMN(AT$2)+9,0)</f>
        <v>0</v>
      </c>
      <c r="BI665" s="22">
        <f>Target_AM[[#This Row],[PROPORSI]]*VLOOKUP(Target_AM[[#This Row],[NIPNAS]],Target_CC[],COLUMN(AU$2)+9,0)</f>
        <v>0</v>
      </c>
      <c r="BJ665" s="22">
        <f>Target_AM[[#This Row],[PROPORSI]]*VLOOKUP(Target_AM[[#This Row],[NIPNAS]],Target_CC[],COLUMN(AV$2)+9,0)</f>
        <v>0</v>
      </c>
      <c r="BK665" s="22">
        <f>Target_AM[[#This Row],[PROPORSI]]*VLOOKUP(Target_AM[[#This Row],[NIPNAS]],Target_CC[],COLUMN(AW$2)+9,0)</f>
        <v>0</v>
      </c>
      <c r="BL665" s="22">
        <f>Target_AM[[#This Row],[PROPORSI]]*VLOOKUP(Target_AM[[#This Row],[NIPNAS]],Target_CC[],COLUMN(AX$2)+9,0)</f>
        <v>0</v>
      </c>
      <c r="BM665" s="22">
        <f>Target_AM[[#This Row],[PROPORSI]]*VLOOKUP(Target_AM[[#This Row],[NIPNAS]],Target_CC[],COLUMN(AY$2)+9,0)</f>
        <v>0</v>
      </c>
      <c r="BN665" s="22">
        <f>Target_AM[[#This Row],[PROPORSI]]*VLOOKUP(Target_AM[[#This Row],[NIPNAS]],Target_CC[],COLUMN(AZ$2)+9,0)</f>
        <v>0</v>
      </c>
      <c r="BO665" s="22">
        <f>Target_AM[[#This Row],[PROPORSI]]*VLOOKUP(Target_AM[[#This Row],[NIPNAS]],Target_CC[],COLUMN(BA$2)+9,0)</f>
        <v>95040909</v>
      </c>
      <c r="BP665" s="22">
        <f>Target_AM[[#This Row],[PROPORSI]]*VLOOKUP(Target_AM[[#This Row],[NIPNAS]],Target_CC[],COLUMN(BB$2)+9,0)</f>
        <v>64735792</v>
      </c>
      <c r="BQ665" s="22">
        <f>Target_AM[[#This Row],[PROPORSI]]*VLOOKUP(Target_AM[[#This Row],[NIPNAS]],Target_CC[],COLUMN(BC$2)+9,0)</f>
        <v>61464912</v>
      </c>
      <c r="BR665" s="22">
        <f>Target_AM[[#This Row],[PROPORSI]]*VLOOKUP(Target_AM[[#This Row],[NIPNAS]],Target_CC[],COLUMN(BD$2)+9,0)</f>
        <v>59142379.75</v>
      </c>
      <c r="BS665" s="22">
        <f>Target_AM[[#This Row],[PROPORSI]]*VLOOKUP(Target_AM[[#This Row],[NIPNAS]],Target_CC[],COLUMN(BE$2)+9,0)</f>
        <v>59142379.75</v>
      </c>
      <c r="BT665" s="22">
        <f>Target_AM[[#This Row],[PROPORSI]]*VLOOKUP(Target_AM[[#This Row],[NIPNAS]],Target_CC[],COLUMN(BF$2)+9,0)</f>
        <v>59142379.75</v>
      </c>
      <c r="BU665" s="22">
        <f>Target_AM[[#This Row],[PROPORSI]]*VLOOKUP(Target_AM[[#This Row],[NIPNAS]],Target_CC[],COLUMN(BG$2)+9,0)</f>
        <v>59142379.75</v>
      </c>
      <c r="BV665" s="22">
        <f>Target_AM[[#This Row],[PROPORSI]]*VLOOKUP(Target_AM[[#This Row],[NIPNAS]],Target_CC[],COLUMN(BH$2)+9,0)</f>
        <v>59142379.75</v>
      </c>
      <c r="BW665" s="22">
        <f>Target_AM[[#This Row],[PROPORSI]]*VLOOKUP(Target_AM[[#This Row],[NIPNAS]],Target_CC[],COLUMN(BI$2)+9,0)</f>
        <v>59142379.75</v>
      </c>
      <c r="BX665" s="22">
        <f>Target_AM[[#This Row],[PROPORSI]]*VLOOKUP(Target_AM[[#This Row],[NIPNAS]],Target_CC[],COLUMN(BJ$2)+9,0)</f>
        <v>59142379.75</v>
      </c>
      <c r="BY665" s="22">
        <f>Target_AM[[#This Row],[PROPORSI]]*VLOOKUP(Target_AM[[#This Row],[NIPNAS]],Target_CC[],COLUMN(BK$2)+9,0)</f>
        <v>59142379.75</v>
      </c>
      <c r="BZ665" s="22">
        <f>Target_AM[[#This Row],[PROPORSI]]*VLOOKUP(Target_AM[[#This Row],[NIPNAS]],Target_CC[],COLUMN(BL$2)+9,0)</f>
        <v>59142379.75</v>
      </c>
      <c r="CA665" s="22">
        <f>Target_AM[[#This Row],[PROPORSI]]*VLOOKUP(Target_AM[[#This Row],[NIPNAS]],Target_CC[],COLUMN(BM$2)+9,0)</f>
        <v>753523030.75</v>
      </c>
      <c r="CB665" s="22">
        <f>Target_AM[[#This Row],[PROPORSI]]*VLOOKUP(Target_AM[[#This Row],[NIPNAS]],Target_CC[],COLUMN(BN$2)+9,0)</f>
        <v>80019249</v>
      </c>
      <c r="CC665" s="22">
        <f>Target_AM[[#This Row],[PROPORSI]]*VLOOKUP(Target_AM[[#This Row],[NIPNAS]],Target_CC[],COLUMN(BO$2)+9,0)</f>
        <v>49668147</v>
      </c>
      <c r="CD665" s="22">
        <f>Target_AM[[#This Row],[PROPORSI]]*VLOOKUP(Target_AM[[#This Row],[NIPNAS]],Target_CC[],COLUMN(BP$2)+9,0)</f>
        <v>46450645</v>
      </c>
      <c r="CE665" s="22">
        <f>Target_AM[[#This Row],[PROPORSI]]*VLOOKUP(Target_AM[[#This Row],[NIPNAS]],Target_CC[],COLUMN(BQ$2)+9,0)</f>
        <v>44128112.75</v>
      </c>
      <c r="CF665" s="22">
        <f>Target_AM[[#This Row],[PROPORSI]]*VLOOKUP(Target_AM[[#This Row],[NIPNAS]],Target_CC[],COLUMN(BR$2)+9,0)</f>
        <v>44128112.75</v>
      </c>
      <c r="CG665" s="22">
        <f>Target_AM[[#This Row],[PROPORSI]]*VLOOKUP(Target_AM[[#This Row],[NIPNAS]],Target_CC[],COLUMN(BS$2)+9,0)</f>
        <v>44128112.75</v>
      </c>
      <c r="CH665" s="22">
        <f>Target_AM[[#This Row],[PROPORSI]]*VLOOKUP(Target_AM[[#This Row],[NIPNAS]],Target_CC[],COLUMN(BT$2)+9,0)</f>
        <v>44128112.75</v>
      </c>
      <c r="CI665" s="22">
        <f>Target_AM[[#This Row],[PROPORSI]]*VLOOKUP(Target_AM[[#This Row],[NIPNAS]],Target_CC[],COLUMN(BU$2)+9,0)</f>
        <v>44128112.75</v>
      </c>
      <c r="CJ665" s="22">
        <f>Target_AM[[#This Row],[PROPORSI]]*VLOOKUP(Target_AM[[#This Row],[NIPNAS]],Target_CC[],COLUMN(BV$2)+9,0)</f>
        <v>44128112.75</v>
      </c>
      <c r="CK665" s="22">
        <f>Target_AM[[#This Row],[PROPORSI]]*VLOOKUP(Target_AM[[#This Row],[NIPNAS]],Target_CC[],COLUMN(BW$2)+9,0)</f>
        <v>44128112.75</v>
      </c>
      <c r="CL665" s="22">
        <f>Target_AM[[#This Row],[PROPORSI]]*VLOOKUP(Target_AM[[#This Row],[NIPNAS]],Target_CC[],COLUMN(BX$2)+9,0)</f>
        <v>44128112.75</v>
      </c>
      <c r="CM665" s="22">
        <f>Target_AM[[#This Row],[PROPORSI]]*VLOOKUP(Target_AM[[#This Row],[NIPNAS]],Target_CC[],COLUMN(BY$2)+9,0)</f>
        <v>44128112.75</v>
      </c>
      <c r="CN665" s="22">
        <f>Target_AM[[#This Row],[PROPORSI]]*VLOOKUP(Target_AM[[#This Row],[NIPNAS]],Target_CC[],COLUMN(BZ$2)+9,0)</f>
        <v>573291055.75</v>
      </c>
      <c r="CO665" s="22">
        <f>Target_AM[[#This Row],[PROPORSI]]*VLOOKUP(Target_AM[[#This Row],[NIPNAS]],Target_CC[],COLUMN(CA$2)+9,0)</f>
        <v>15021660</v>
      </c>
      <c r="CP665" s="22">
        <f>Target_AM[[#This Row],[PROPORSI]]*VLOOKUP(Target_AM[[#This Row],[NIPNAS]],Target_CC[],COLUMN(CB$2)+9,0)</f>
        <v>15067645</v>
      </c>
      <c r="CQ665" s="22">
        <f>Target_AM[[#This Row],[PROPORSI]]*VLOOKUP(Target_AM[[#This Row],[NIPNAS]],Target_CC[],COLUMN(CC$2)+9,0)</f>
        <v>15014267</v>
      </c>
      <c r="CR665" s="22">
        <f>Target_AM[[#This Row],[PROPORSI]]*VLOOKUP(Target_AM[[#This Row],[NIPNAS]],Target_CC[],COLUMN(CD$2)+9,0)</f>
        <v>15014267</v>
      </c>
      <c r="CS665" s="22">
        <f>Target_AM[[#This Row],[PROPORSI]]*VLOOKUP(Target_AM[[#This Row],[NIPNAS]],Target_CC[],COLUMN(CE$2)+9,0)</f>
        <v>15014267</v>
      </c>
      <c r="CT665" s="22">
        <f>Target_AM[[#This Row],[PROPORSI]]*VLOOKUP(Target_AM[[#This Row],[NIPNAS]],Target_CC[],COLUMN(CF$2)+9,0)</f>
        <v>15014267</v>
      </c>
      <c r="CU665" s="22">
        <f>Target_AM[[#This Row],[PROPORSI]]*VLOOKUP(Target_AM[[#This Row],[NIPNAS]],Target_CC[],COLUMN(CG$2)+9,0)</f>
        <v>15014267</v>
      </c>
      <c r="CV665" s="22">
        <f>Target_AM[[#This Row],[PROPORSI]]*VLOOKUP(Target_AM[[#This Row],[NIPNAS]],Target_CC[],COLUMN(CH$2)+9,0)</f>
        <v>15014267</v>
      </c>
      <c r="CW665" s="22">
        <f>Target_AM[[#This Row],[PROPORSI]]*VLOOKUP(Target_AM[[#This Row],[NIPNAS]],Target_CC[],COLUMN(CI$2)+9,0)</f>
        <v>15014267</v>
      </c>
      <c r="CX665" s="22">
        <f>Target_AM[[#This Row],[PROPORSI]]*VLOOKUP(Target_AM[[#This Row],[NIPNAS]],Target_CC[],COLUMN(CJ$2)+9,0)</f>
        <v>15014267</v>
      </c>
      <c r="CY665" s="22">
        <f>Target_AM[[#This Row],[PROPORSI]]*VLOOKUP(Target_AM[[#This Row],[NIPNAS]],Target_CC[],COLUMN(CK$2)+9,0)</f>
        <v>15014267</v>
      </c>
      <c r="CZ665" s="22">
        <f>Target_AM[[#This Row],[PROPORSI]]*VLOOKUP(Target_AM[[#This Row],[NIPNAS]],Target_CC[],COLUMN(CL$2)+9,0)</f>
        <v>15014267</v>
      </c>
      <c r="DA665" s="22">
        <f>Target_AM[[#This Row],[PROPORSI]]*VLOOKUP(Target_AM[[#This Row],[NIPNAS]],Target_CC[],COLUMN(CM$2)+9,0)</f>
        <v>180231975</v>
      </c>
      <c r="DB665" s="22">
        <f>Target_AM[[#This Row],[PROPORSI]]*VLOOKUP(Target_AM[[#This Row],[NIPNAS]],Target_CC[],COLUMN(CN$2)+9,0)</f>
        <v>0</v>
      </c>
      <c r="DC665" s="22">
        <f>Target_AM[[#This Row],[PROPORSI]]*VLOOKUP(Target_AM[[#This Row],[NIPNAS]],Target_CC[],COLUMN(CO$2)+9,0)</f>
        <v>0</v>
      </c>
      <c r="DD665" s="22">
        <f>Target_AM[[#This Row],[PROPORSI]]*VLOOKUP(Target_AM[[#This Row],[NIPNAS]],Target_CC[],COLUMN(CP$2)+9,0)</f>
        <v>0</v>
      </c>
      <c r="DE665" s="22">
        <f>Target_AM[[#This Row],[PROPORSI]]*VLOOKUP(Target_AM[[#This Row],[NIPNAS]],Target_CC[],COLUMN(CQ$2)+9,0)</f>
        <v>0</v>
      </c>
      <c r="DF665" s="22">
        <f>Target_AM[[#This Row],[PROPORSI]]*VLOOKUP(Target_AM[[#This Row],[NIPNAS]],Target_CC[],COLUMN(CR$2)+9,0)</f>
        <v>0</v>
      </c>
      <c r="DG665" s="22">
        <f>Target_AM[[#This Row],[PROPORSI]]*VLOOKUP(Target_AM[[#This Row],[NIPNAS]],Target_CC[],COLUMN(CS$2)+9,0)</f>
        <v>0</v>
      </c>
      <c r="DH665" s="22">
        <f>Target_AM[[#This Row],[PROPORSI]]*VLOOKUP(Target_AM[[#This Row],[NIPNAS]],Target_CC[],COLUMN(CT$2)+9,0)</f>
        <v>0</v>
      </c>
      <c r="DI665" s="22">
        <f>Target_AM[[#This Row],[PROPORSI]]*VLOOKUP(Target_AM[[#This Row],[NIPNAS]],Target_CC[],COLUMN(CU$2)+9,0)</f>
        <v>0</v>
      </c>
      <c r="DJ665" s="22">
        <f>Target_AM[[#This Row],[PROPORSI]]*VLOOKUP(Target_AM[[#This Row],[NIPNAS]],Target_CC[],COLUMN(CV$2)+9,0)</f>
        <v>0</v>
      </c>
      <c r="DK665" s="22">
        <f>Target_AM[[#This Row],[PROPORSI]]*VLOOKUP(Target_AM[[#This Row],[NIPNAS]],Target_CC[],COLUMN(CW$2)+9,0)</f>
        <v>0</v>
      </c>
      <c r="DL665" s="22">
        <f>Target_AM[[#This Row],[PROPORSI]]*VLOOKUP(Target_AM[[#This Row],[NIPNAS]],Target_CC[],COLUMN(CX$2)+9,0)</f>
        <v>0</v>
      </c>
      <c r="DM665" s="22">
        <f>Target_AM[[#This Row],[PROPORSI]]*VLOOKUP(Target_AM[[#This Row],[NIPNAS]],Target_CC[],COLUMN(CY$2)+9,0)</f>
        <v>0</v>
      </c>
      <c r="DN665" s="22">
        <f>Target_AM[[#This Row],[PROPORSI]]*VLOOKUP(Target_AM[[#This Row],[NIPNAS]],Target_CC[],COLUMN(CZ$2)+9,0)</f>
        <v>0</v>
      </c>
      <c r="DO665" s="22">
        <f>Target_AM[[#This Row],[PROPORSI]]*VLOOKUP(Target_AM[[#This Row],[NIPNAS]],Target_CC[],COLUMN(DA$2)+9,0)</f>
        <v>0</v>
      </c>
      <c r="DP665" s="22">
        <f>Target_AM[[#This Row],[PROPORSI]]*VLOOKUP(Target_AM[[#This Row],[NIPNAS]],Target_CC[],COLUMN(DB$2)+9,0)</f>
        <v>0</v>
      </c>
      <c r="DQ665" s="22">
        <f>Target_AM[[#This Row],[PROPORSI]]*VLOOKUP(Target_AM[[#This Row],[NIPNAS]],Target_CC[],COLUMN(DC$2)+9,0)</f>
        <v>0</v>
      </c>
      <c r="DR665" s="22">
        <f>Target_AM[[#This Row],[PROPORSI]]*VLOOKUP(Target_AM[[#This Row],[NIPNAS]],Target_CC[],COLUMN(DD$2)+9,0)</f>
        <v>0</v>
      </c>
      <c r="DS665" s="22">
        <f>Target_AM[[#This Row],[PROPORSI]]*VLOOKUP(Target_AM[[#This Row],[NIPNAS]],Target_CC[],COLUMN(DE$2)+9,0)</f>
        <v>0</v>
      </c>
      <c r="DT665" s="22">
        <f>Target_AM[[#This Row],[PROPORSI]]*VLOOKUP(Target_AM[[#This Row],[NIPNAS]],Target_CC[],COLUMN(DF$2)+9,0)</f>
        <v>0</v>
      </c>
      <c r="DU665" s="22">
        <f>Target_AM[[#This Row],[PROPORSI]]*VLOOKUP(Target_AM[[#This Row],[NIPNAS]],Target_CC[],COLUMN(DG$2)+9,0)</f>
        <v>0</v>
      </c>
      <c r="DV665" s="22">
        <f>Target_AM[[#This Row],[PROPORSI]]*VLOOKUP(Target_AM[[#This Row],[NIPNAS]],Target_CC[],COLUMN(DH$2)+9,0)</f>
        <v>0</v>
      </c>
      <c r="DW665" s="22">
        <f>Target_AM[[#This Row],[PROPORSI]]*VLOOKUP(Target_AM[[#This Row],[NIPNAS]],Target_CC[],COLUMN(DI$2)+9,0)</f>
        <v>0</v>
      </c>
      <c r="DX665" s="22">
        <f>Target_AM[[#This Row],[PROPORSI]]*VLOOKUP(Target_AM[[#This Row],[NIPNAS]],Target_CC[],COLUMN(DJ$2)+9,0)</f>
        <v>0</v>
      </c>
      <c r="DY665" s="22">
        <f>Target_AM[[#This Row],[PROPORSI]]*VLOOKUP(Target_AM[[#This Row],[NIPNAS]],Target_CC[],COLUMN(DK$2)+9,0)</f>
        <v>0</v>
      </c>
      <c r="DZ665" s="22">
        <f>Target_AM[[#This Row],[PROPORSI]]*VLOOKUP(Target_AM[[#This Row],[NIPNAS]],Target_CC[],COLUMN(DL$2)+9,0)</f>
        <v>0</v>
      </c>
      <c r="EA665" s="22">
        <f>Target_AM[[#This Row],[PROPORSI]]*VLOOKUP(Target_AM[[#This Row],[NIPNAS]],Target_CC[],COLUMN(DM$2)+9,0)</f>
        <v>0</v>
      </c>
    </row>
    <row r="666" spans="2:131" x14ac:dyDescent="0.3">
      <c r="B666">
        <v>403210</v>
      </c>
      <c r="C666" t="s">
        <v>997</v>
      </c>
      <c r="D666">
        <v>1</v>
      </c>
      <c r="E666" s="8">
        <v>45658</v>
      </c>
      <c r="F666">
        <v>76510273</v>
      </c>
      <c r="G666" t="s">
        <v>169</v>
      </c>
      <c r="J666" t="s">
        <v>1081</v>
      </c>
      <c r="K666" t="s">
        <v>19</v>
      </c>
      <c r="L666" t="s">
        <v>159</v>
      </c>
      <c r="M666" t="s">
        <v>31</v>
      </c>
      <c r="N666" s="23">
        <f>Target_AM[[#This Row],[PROPORSI]]*VLOOKUP(Target_AM[[#This Row],[NIPNAS]],Target_CC[],9,0)</f>
        <v>486802491.69226092</v>
      </c>
      <c r="O666" s="22">
        <f>Target_AM[[#This Row],[PROPORSI]]*VLOOKUP(Target_AM[[#This Row],[NIPNAS]],Target_CC[],COLUMN(A$2)+9,0)</f>
        <v>65569209.514650553</v>
      </c>
      <c r="P666" s="22">
        <f>Target_AM[[#This Row],[PROPORSI]]*VLOOKUP(Target_AM[[#This Row],[NIPNAS]],Target_CC[],COLUMN(B$2)+9,0)</f>
        <v>35882146.863829985</v>
      </c>
      <c r="Q666" s="22">
        <f>Target_AM[[#This Row],[PROPORSI]]*VLOOKUP(Target_AM[[#This Row],[NIPNAS]],Target_CC[],COLUMN(C$2)+9,0)</f>
        <v>32131210.111436609</v>
      </c>
      <c r="R666" s="22">
        <f>Target_AM[[#This Row],[PROPORSI]]*VLOOKUP(Target_AM[[#This Row],[NIPNAS]],Target_CC[],COLUMN(D$2)+9,0)</f>
        <v>47711695.080400579</v>
      </c>
      <c r="S666" s="22">
        <f>Target_AM[[#This Row],[PROPORSI]]*VLOOKUP(Target_AM[[#This Row],[NIPNAS]],Target_CC[],COLUMN(E$2)+9,0)</f>
        <v>71651981.851273924</v>
      </c>
      <c r="T666" s="22">
        <f>Target_AM[[#This Row],[PROPORSI]]*VLOOKUP(Target_AM[[#This Row],[NIPNAS]],Target_CC[],COLUMN(F$2)+9,0)</f>
        <v>32651511.248324532</v>
      </c>
      <c r="U666" s="22">
        <f>Target_AM[[#This Row],[PROPORSI]]*VLOOKUP(Target_AM[[#This Row],[NIPNAS]],Target_CC[],COLUMN(G$2)+9,0)</f>
        <v>96226377.878349349</v>
      </c>
      <c r="V666" s="22">
        <f>Target_AM[[#This Row],[PROPORSI]]*VLOOKUP(Target_AM[[#This Row],[NIPNAS]],Target_CC[],COLUMN(H$2)+9,0)</f>
        <v>22326102.986480895</v>
      </c>
      <c r="W666" s="22">
        <f>Target_AM[[#This Row],[PROPORSI]]*VLOOKUP(Target_AM[[#This Row],[NIPNAS]],Target_CC[],COLUMN(I$2)+9,0)</f>
        <v>43030058.719662964</v>
      </c>
      <c r="X666" s="22">
        <f>Target_AM[[#This Row],[PROPORSI]]*VLOOKUP(Target_AM[[#This Row],[NIPNAS]],Target_CC[],COLUMN(J$2)+9,0)</f>
        <v>81207735.436350882</v>
      </c>
      <c r="Y666" s="22">
        <f>Target_AM[[#This Row],[PROPORSI]]*VLOOKUP(Target_AM[[#This Row],[NIPNAS]],Target_CC[],COLUMN(K$2)+9,0)</f>
        <v>18178725.838024862</v>
      </c>
      <c r="Z666" s="22">
        <f>Target_AM[[#This Row],[PROPORSI]]*VLOOKUP(Target_AM[[#This Row],[NIPNAS]],Target_CC[],COLUMN(L$2)+9,0)</f>
        <v>56163915.708292589</v>
      </c>
      <c r="AA666" s="22">
        <f>Target_AM[[#This Row],[PROPORSI]]*VLOOKUP(Target_AM[[#This Row],[NIPNAS]],Target_CC[],COLUMN(M$2)+9,0)</f>
        <v>602730671.23707771</v>
      </c>
      <c r="AB666" s="22">
        <f>Target_AM[[#This Row],[PROPORSI]]*VLOOKUP(Target_AM[[#This Row],[NIPNAS]],Target_CC[],COLUMN(N$2)+9,0)</f>
        <v>698992.79301396757</v>
      </c>
      <c r="AC666" s="22">
        <f>Target_AM[[#This Row],[PROPORSI]]*VLOOKUP(Target_AM[[#This Row],[NIPNAS]],Target_CC[],COLUMN(O$2)+9,0)</f>
        <v>1496835.3356183842</v>
      </c>
      <c r="AD666" s="22">
        <f>Target_AM[[#This Row],[PROPORSI]]*VLOOKUP(Target_AM[[#This Row],[NIPNAS]],Target_CC[],COLUMN(P$2)+9,0)</f>
        <v>1168491.4516081028</v>
      </c>
      <c r="AE666" s="22">
        <f>Target_AM[[#This Row],[PROPORSI]]*VLOOKUP(Target_AM[[#This Row],[NIPNAS]],Target_CC[],COLUMN(Q$2)+9,0)</f>
        <v>6032080.269560501</v>
      </c>
      <c r="AF666" s="22">
        <f>Target_AM[[#This Row],[PROPORSI]]*VLOOKUP(Target_AM[[#This Row],[NIPNAS]],Target_CC[],COLUMN(R$2)+9,0)</f>
        <v>7913736.0535916686</v>
      </c>
      <c r="AG666" s="22">
        <f>Target_AM[[#This Row],[PROPORSI]]*VLOOKUP(Target_AM[[#This Row],[NIPNAS]],Target_CC[],COLUMN(S$2)+9,0)</f>
        <v>4946206.4378528632</v>
      </c>
      <c r="AH666" s="22">
        <f>Target_AM[[#This Row],[PROPORSI]]*VLOOKUP(Target_AM[[#This Row],[NIPNAS]],Target_CC[],COLUMN(T$2)+9,0)</f>
        <v>15958298.370265916</v>
      </c>
      <c r="AI666" s="22">
        <f>Target_AM[[#This Row],[PROPORSI]]*VLOOKUP(Target_AM[[#This Row],[NIPNAS]],Target_CC[],COLUMN(U$2)+9,0)</f>
        <v>3928936.9440264776</v>
      </c>
      <c r="AJ666" s="22">
        <f>Target_AM[[#This Row],[PROPORSI]]*VLOOKUP(Target_AM[[#This Row],[NIPNAS]],Target_CC[],COLUMN(V$2)+9,0)</f>
        <v>7862066.6014430076</v>
      </c>
      <c r="AK666" s="22">
        <f>Target_AM[[#This Row],[PROPORSI]]*VLOOKUP(Target_AM[[#This Row],[NIPNAS]],Target_CC[],COLUMN(W$2)+9,0)</f>
        <v>9467759.0792117417</v>
      </c>
      <c r="AL666" s="22">
        <f>Target_AM[[#This Row],[PROPORSI]]*VLOOKUP(Target_AM[[#This Row],[NIPNAS]],Target_CC[],COLUMN(X$2)+9,0)</f>
        <v>2120045.9347154535</v>
      </c>
      <c r="AM666" s="22">
        <f>Target_AM[[#This Row],[PROPORSI]]*VLOOKUP(Target_AM[[#This Row],[NIPNAS]],Target_CC[],COLUMN(Y$2)+9,0)</f>
        <v>7502297.3919012696</v>
      </c>
      <c r="AN666" s="22">
        <f>Target_AM[[#This Row],[PROPORSI]]*VLOOKUP(Target_AM[[#This Row],[NIPNAS]],Target_CC[],COLUMN(Z$2)+9,0)</f>
        <v>69095746.662809357</v>
      </c>
      <c r="AO666" s="22">
        <f>Target_AM[[#This Row],[PROPORSI]]*VLOOKUP(Target_AM[[#This Row],[NIPNAS]],Target_CC[],COLUMN(AA$2)+9,0)</f>
        <v>66268202.307664521</v>
      </c>
      <c r="AP666" s="22">
        <f>Target_AM[[#This Row],[PROPORSI]]*VLOOKUP(Target_AM[[#This Row],[NIPNAS]],Target_CC[],COLUMN(AB$2)+9,0)</f>
        <v>37378982.199448369</v>
      </c>
      <c r="AQ666" s="22">
        <f>Target_AM[[#This Row],[PROPORSI]]*VLOOKUP(Target_AM[[#This Row],[NIPNAS]],Target_CC[],COLUMN(AC$2)+9,0)</f>
        <v>33299701.563044712</v>
      </c>
      <c r="AR666" s="22">
        <f>Target_AM[[#This Row],[PROPORSI]]*VLOOKUP(Target_AM[[#This Row],[NIPNAS]],Target_CC[],COLUMN(AD$2)+9,0)</f>
        <v>53743775.34996108</v>
      </c>
      <c r="AS666" s="22">
        <f>Target_AM[[#This Row],[PROPORSI]]*VLOOKUP(Target_AM[[#This Row],[NIPNAS]],Target_CC[],COLUMN(AE$2)+9,0)</f>
        <v>79565717.904865593</v>
      </c>
      <c r="AT666" s="22">
        <f>Target_AM[[#This Row],[PROPORSI]]*VLOOKUP(Target_AM[[#This Row],[NIPNAS]],Target_CC[],COLUMN(AF$2)+9,0)</f>
        <v>37597717.686177395</v>
      </c>
      <c r="AU666" s="22">
        <f>Target_AM[[#This Row],[PROPORSI]]*VLOOKUP(Target_AM[[#This Row],[NIPNAS]],Target_CC[],COLUMN(AG$2)+9,0)</f>
        <v>112184676.24861526</v>
      </c>
      <c r="AV666" s="22">
        <f>Target_AM[[#This Row],[PROPORSI]]*VLOOKUP(Target_AM[[#This Row],[NIPNAS]],Target_CC[],COLUMN(AH$2)+9,0)</f>
        <v>26255039.930507373</v>
      </c>
      <c r="AW666" s="22">
        <f>Target_AM[[#This Row],[PROPORSI]]*VLOOKUP(Target_AM[[#This Row],[NIPNAS]],Target_CC[],COLUMN(AI$2)+9,0)</f>
        <v>50892125.321105972</v>
      </c>
      <c r="AX666" s="22">
        <f>Target_AM[[#This Row],[PROPORSI]]*VLOOKUP(Target_AM[[#This Row],[NIPNAS]],Target_CC[],COLUMN(AJ$2)+9,0)</f>
        <v>90675494.515562624</v>
      </c>
      <c r="AY666" s="22">
        <f>Target_AM[[#This Row],[PROPORSI]]*VLOOKUP(Target_AM[[#This Row],[NIPNAS]],Target_CC[],COLUMN(AK$2)+9,0)</f>
        <v>20298771.772740316</v>
      </c>
      <c r="AZ666" s="22">
        <f>Target_AM[[#This Row],[PROPORSI]]*VLOOKUP(Target_AM[[#This Row],[NIPNAS]],Target_CC[],COLUMN(AL$2)+9,0)</f>
        <v>63666213.100193858</v>
      </c>
      <c r="BA666" s="22">
        <f>Target_AM[[#This Row],[PROPORSI]]*VLOOKUP(Target_AM[[#This Row],[NIPNAS]],Target_CC[],COLUMN(AM$2)+9,0)</f>
        <v>671826417.89988708</v>
      </c>
      <c r="BB666" s="22">
        <f>Target_AM[[#This Row],[PROPORSI]]*VLOOKUP(Target_AM[[#This Row],[NIPNAS]],Target_CC[],COLUMN(AN$2)+9,0)</f>
        <v>0</v>
      </c>
      <c r="BC666" s="22">
        <f>Target_AM[[#This Row],[PROPORSI]]*VLOOKUP(Target_AM[[#This Row],[NIPNAS]],Target_CC[],COLUMN(AO$2)+9,0)</f>
        <v>0</v>
      </c>
      <c r="BD666" s="22">
        <f>Target_AM[[#This Row],[PROPORSI]]*VLOOKUP(Target_AM[[#This Row],[NIPNAS]],Target_CC[],COLUMN(AP$2)+9,0)</f>
        <v>0</v>
      </c>
      <c r="BE666" s="22">
        <f>Target_AM[[#This Row],[PROPORSI]]*VLOOKUP(Target_AM[[#This Row],[NIPNAS]],Target_CC[],COLUMN(AQ$2)+9,0)</f>
        <v>0</v>
      </c>
      <c r="BF666" s="22">
        <f>Target_AM[[#This Row],[PROPORSI]]*VLOOKUP(Target_AM[[#This Row],[NIPNAS]],Target_CC[],COLUMN(AR$2)+9,0)</f>
        <v>0</v>
      </c>
      <c r="BG666" s="22">
        <f>Target_AM[[#This Row],[PROPORSI]]*VLOOKUP(Target_AM[[#This Row],[NIPNAS]],Target_CC[],COLUMN(AS$2)+9,0)</f>
        <v>0</v>
      </c>
      <c r="BH666" s="22">
        <f>Target_AM[[#This Row],[PROPORSI]]*VLOOKUP(Target_AM[[#This Row],[NIPNAS]],Target_CC[],COLUMN(AT$2)+9,0)</f>
        <v>0</v>
      </c>
      <c r="BI666" s="22">
        <f>Target_AM[[#This Row],[PROPORSI]]*VLOOKUP(Target_AM[[#This Row],[NIPNAS]],Target_CC[],COLUMN(AU$2)+9,0)</f>
        <v>0</v>
      </c>
      <c r="BJ666" s="22">
        <f>Target_AM[[#This Row],[PROPORSI]]*VLOOKUP(Target_AM[[#This Row],[NIPNAS]],Target_CC[],COLUMN(AV$2)+9,0)</f>
        <v>0</v>
      </c>
      <c r="BK666" s="22">
        <f>Target_AM[[#This Row],[PROPORSI]]*VLOOKUP(Target_AM[[#This Row],[NIPNAS]],Target_CC[],COLUMN(AW$2)+9,0)</f>
        <v>0</v>
      </c>
      <c r="BL666" s="22">
        <f>Target_AM[[#This Row],[PROPORSI]]*VLOOKUP(Target_AM[[#This Row],[NIPNAS]],Target_CC[],COLUMN(AX$2)+9,0)</f>
        <v>0</v>
      </c>
      <c r="BM666" s="22">
        <f>Target_AM[[#This Row],[PROPORSI]]*VLOOKUP(Target_AM[[#This Row],[NIPNAS]],Target_CC[],COLUMN(AY$2)+9,0)</f>
        <v>0</v>
      </c>
      <c r="BN666" s="22">
        <f>Target_AM[[#This Row],[PROPORSI]]*VLOOKUP(Target_AM[[#This Row],[NIPNAS]],Target_CC[],COLUMN(AZ$2)+9,0)</f>
        <v>0</v>
      </c>
      <c r="BO666" s="22">
        <f>Target_AM[[#This Row],[PROPORSI]]*VLOOKUP(Target_AM[[#This Row],[NIPNAS]],Target_CC[],COLUMN(BA$2)+9,0)</f>
        <v>30336251</v>
      </c>
      <c r="BP666" s="22">
        <f>Target_AM[[#This Row],[PROPORSI]]*VLOOKUP(Target_AM[[#This Row],[NIPNAS]],Target_CC[],COLUMN(BB$2)+9,0)</f>
        <v>29836996</v>
      </c>
      <c r="BQ666" s="22">
        <f>Target_AM[[#This Row],[PROPORSI]]*VLOOKUP(Target_AM[[#This Row],[NIPNAS]],Target_CC[],COLUMN(BC$2)+9,0)</f>
        <v>30197114</v>
      </c>
      <c r="BR666" s="22">
        <f>Target_AM[[#This Row],[PROPORSI]]*VLOOKUP(Target_AM[[#This Row],[NIPNAS]],Target_CC[],COLUMN(BD$2)+9,0)</f>
        <v>30128234</v>
      </c>
      <c r="BS666" s="22">
        <f>Target_AM[[#This Row],[PROPORSI]]*VLOOKUP(Target_AM[[#This Row],[NIPNAS]],Target_CC[],COLUMN(BE$2)+9,0)</f>
        <v>30128234</v>
      </c>
      <c r="BT666" s="22">
        <f>Target_AM[[#This Row],[PROPORSI]]*VLOOKUP(Target_AM[[#This Row],[NIPNAS]],Target_CC[],COLUMN(BF$2)+9,0)</f>
        <v>30128234</v>
      </c>
      <c r="BU666" s="22">
        <f>Target_AM[[#This Row],[PROPORSI]]*VLOOKUP(Target_AM[[#This Row],[NIPNAS]],Target_CC[],COLUMN(BG$2)+9,0)</f>
        <v>30128234</v>
      </c>
      <c r="BV666" s="22">
        <f>Target_AM[[#This Row],[PROPORSI]]*VLOOKUP(Target_AM[[#This Row],[NIPNAS]],Target_CC[],COLUMN(BH$2)+9,0)</f>
        <v>30128234</v>
      </c>
      <c r="BW666" s="22">
        <f>Target_AM[[#This Row],[PROPORSI]]*VLOOKUP(Target_AM[[#This Row],[NIPNAS]],Target_CC[],COLUMN(BI$2)+9,0)</f>
        <v>30128234</v>
      </c>
      <c r="BX666" s="22">
        <f>Target_AM[[#This Row],[PROPORSI]]*VLOOKUP(Target_AM[[#This Row],[NIPNAS]],Target_CC[],COLUMN(BJ$2)+9,0)</f>
        <v>30128234</v>
      </c>
      <c r="BY666" s="22">
        <f>Target_AM[[#This Row],[PROPORSI]]*VLOOKUP(Target_AM[[#This Row],[NIPNAS]],Target_CC[],COLUMN(BK$2)+9,0)</f>
        <v>30128234</v>
      </c>
      <c r="BZ666" s="22">
        <f>Target_AM[[#This Row],[PROPORSI]]*VLOOKUP(Target_AM[[#This Row],[NIPNAS]],Target_CC[],COLUMN(BL$2)+9,0)</f>
        <v>30128234</v>
      </c>
      <c r="CA666" s="22">
        <f>Target_AM[[#This Row],[PROPORSI]]*VLOOKUP(Target_AM[[#This Row],[NIPNAS]],Target_CC[],COLUMN(BM$2)+9,0)</f>
        <v>361524467</v>
      </c>
      <c r="CB666" s="22">
        <f>Target_AM[[#This Row],[PROPORSI]]*VLOOKUP(Target_AM[[#This Row],[NIPNAS]],Target_CC[],COLUMN(BN$2)+9,0)</f>
        <v>1377600</v>
      </c>
      <c r="CC666" s="22">
        <f>Target_AM[[#This Row],[PROPORSI]]*VLOOKUP(Target_AM[[#This Row],[NIPNAS]],Target_CC[],COLUMN(BO$2)+9,0)</f>
        <v>1377600</v>
      </c>
      <c r="CD666" s="22">
        <f>Target_AM[[#This Row],[PROPORSI]]*VLOOKUP(Target_AM[[#This Row],[NIPNAS]],Target_CC[],COLUMN(BP$2)+9,0)</f>
        <v>1377600</v>
      </c>
      <c r="CE666" s="22">
        <f>Target_AM[[#This Row],[PROPORSI]]*VLOOKUP(Target_AM[[#This Row],[NIPNAS]],Target_CC[],COLUMN(BQ$2)+9,0)</f>
        <v>1308720</v>
      </c>
      <c r="CF666" s="22">
        <f>Target_AM[[#This Row],[PROPORSI]]*VLOOKUP(Target_AM[[#This Row],[NIPNAS]],Target_CC[],COLUMN(BR$2)+9,0)</f>
        <v>1308720</v>
      </c>
      <c r="CG666" s="22">
        <f>Target_AM[[#This Row],[PROPORSI]]*VLOOKUP(Target_AM[[#This Row],[NIPNAS]],Target_CC[],COLUMN(BS$2)+9,0)</f>
        <v>1308720</v>
      </c>
      <c r="CH666" s="22">
        <f>Target_AM[[#This Row],[PROPORSI]]*VLOOKUP(Target_AM[[#This Row],[NIPNAS]],Target_CC[],COLUMN(BT$2)+9,0)</f>
        <v>1308720</v>
      </c>
      <c r="CI666" s="22">
        <f>Target_AM[[#This Row],[PROPORSI]]*VLOOKUP(Target_AM[[#This Row],[NIPNAS]],Target_CC[],COLUMN(BU$2)+9,0)</f>
        <v>1308720</v>
      </c>
      <c r="CJ666" s="22">
        <f>Target_AM[[#This Row],[PROPORSI]]*VLOOKUP(Target_AM[[#This Row],[NIPNAS]],Target_CC[],COLUMN(BV$2)+9,0)</f>
        <v>1308720</v>
      </c>
      <c r="CK666" s="22">
        <f>Target_AM[[#This Row],[PROPORSI]]*VLOOKUP(Target_AM[[#This Row],[NIPNAS]],Target_CC[],COLUMN(BW$2)+9,0)</f>
        <v>1308720</v>
      </c>
      <c r="CL666" s="22">
        <f>Target_AM[[#This Row],[PROPORSI]]*VLOOKUP(Target_AM[[#This Row],[NIPNAS]],Target_CC[],COLUMN(BX$2)+9,0)</f>
        <v>1308720</v>
      </c>
      <c r="CM666" s="22">
        <f>Target_AM[[#This Row],[PROPORSI]]*VLOOKUP(Target_AM[[#This Row],[NIPNAS]],Target_CC[],COLUMN(BY$2)+9,0)</f>
        <v>1308720</v>
      </c>
      <c r="CN666" s="22">
        <f>Target_AM[[#This Row],[PROPORSI]]*VLOOKUP(Target_AM[[#This Row],[NIPNAS]],Target_CC[],COLUMN(BZ$2)+9,0)</f>
        <v>15911280</v>
      </c>
      <c r="CO666" s="22">
        <f>Target_AM[[#This Row],[PROPORSI]]*VLOOKUP(Target_AM[[#This Row],[NIPNAS]],Target_CC[],COLUMN(CA$2)+9,0)</f>
        <v>28958651</v>
      </c>
      <c r="CP666" s="22">
        <f>Target_AM[[#This Row],[PROPORSI]]*VLOOKUP(Target_AM[[#This Row],[NIPNAS]],Target_CC[],COLUMN(CB$2)+9,0)</f>
        <v>28459396</v>
      </c>
      <c r="CQ666" s="22">
        <f>Target_AM[[#This Row],[PROPORSI]]*VLOOKUP(Target_AM[[#This Row],[NIPNAS]],Target_CC[],COLUMN(CC$2)+9,0)</f>
        <v>28819514</v>
      </c>
      <c r="CR666" s="22">
        <f>Target_AM[[#This Row],[PROPORSI]]*VLOOKUP(Target_AM[[#This Row],[NIPNAS]],Target_CC[],COLUMN(CD$2)+9,0)</f>
        <v>28819514</v>
      </c>
      <c r="CS666" s="22">
        <f>Target_AM[[#This Row],[PROPORSI]]*VLOOKUP(Target_AM[[#This Row],[NIPNAS]],Target_CC[],COLUMN(CE$2)+9,0)</f>
        <v>28819514</v>
      </c>
      <c r="CT666" s="22">
        <f>Target_AM[[#This Row],[PROPORSI]]*VLOOKUP(Target_AM[[#This Row],[NIPNAS]],Target_CC[],COLUMN(CF$2)+9,0)</f>
        <v>28819514</v>
      </c>
      <c r="CU666" s="22">
        <f>Target_AM[[#This Row],[PROPORSI]]*VLOOKUP(Target_AM[[#This Row],[NIPNAS]],Target_CC[],COLUMN(CG$2)+9,0)</f>
        <v>28819514</v>
      </c>
      <c r="CV666" s="22">
        <f>Target_AM[[#This Row],[PROPORSI]]*VLOOKUP(Target_AM[[#This Row],[NIPNAS]],Target_CC[],COLUMN(CH$2)+9,0)</f>
        <v>28819514</v>
      </c>
      <c r="CW666" s="22">
        <f>Target_AM[[#This Row],[PROPORSI]]*VLOOKUP(Target_AM[[#This Row],[NIPNAS]],Target_CC[],COLUMN(CI$2)+9,0)</f>
        <v>28819514</v>
      </c>
      <c r="CX666" s="22">
        <f>Target_AM[[#This Row],[PROPORSI]]*VLOOKUP(Target_AM[[#This Row],[NIPNAS]],Target_CC[],COLUMN(CJ$2)+9,0)</f>
        <v>28819514</v>
      </c>
      <c r="CY666" s="22">
        <f>Target_AM[[#This Row],[PROPORSI]]*VLOOKUP(Target_AM[[#This Row],[NIPNAS]],Target_CC[],COLUMN(CK$2)+9,0)</f>
        <v>28819514</v>
      </c>
      <c r="CZ666" s="22">
        <f>Target_AM[[#This Row],[PROPORSI]]*VLOOKUP(Target_AM[[#This Row],[NIPNAS]],Target_CC[],COLUMN(CL$2)+9,0)</f>
        <v>28819514</v>
      </c>
      <c r="DA666" s="22">
        <f>Target_AM[[#This Row],[PROPORSI]]*VLOOKUP(Target_AM[[#This Row],[NIPNAS]],Target_CC[],COLUMN(CM$2)+9,0)</f>
        <v>345613187</v>
      </c>
      <c r="DB666" s="22">
        <f>Target_AM[[#This Row],[PROPORSI]]*VLOOKUP(Target_AM[[#This Row],[NIPNAS]],Target_CC[],COLUMN(CN$2)+9,0)</f>
        <v>0</v>
      </c>
      <c r="DC666" s="22">
        <f>Target_AM[[#This Row],[PROPORSI]]*VLOOKUP(Target_AM[[#This Row],[NIPNAS]],Target_CC[],COLUMN(CO$2)+9,0)</f>
        <v>0</v>
      </c>
      <c r="DD666" s="22">
        <f>Target_AM[[#This Row],[PROPORSI]]*VLOOKUP(Target_AM[[#This Row],[NIPNAS]],Target_CC[],COLUMN(CP$2)+9,0)</f>
        <v>0</v>
      </c>
      <c r="DE666" s="22">
        <f>Target_AM[[#This Row],[PROPORSI]]*VLOOKUP(Target_AM[[#This Row],[NIPNAS]],Target_CC[],COLUMN(CQ$2)+9,0)</f>
        <v>0</v>
      </c>
      <c r="DF666" s="22">
        <f>Target_AM[[#This Row],[PROPORSI]]*VLOOKUP(Target_AM[[#This Row],[NIPNAS]],Target_CC[],COLUMN(CR$2)+9,0)</f>
        <v>0</v>
      </c>
      <c r="DG666" s="22">
        <f>Target_AM[[#This Row],[PROPORSI]]*VLOOKUP(Target_AM[[#This Row],[NIPNAS]],Target_CC[],COLUMN(CS$2)+9,0)</f>
        <v>0</v>
      </c>
      <c r="DH666" s="22">
        <f>Target_AM[[#This Row],[PROPORSI]]*VLOOKUP(Target_AM[[#This Row],[NIPNAS]],Target_CC[],COLUMN(CT$2)+9,0)</f>
        <v>0</v>
      </c>
      <c r="DI666" s="22">
        <f>Target_AM[[#This Row],[PROPORSI]]*VLOOKUP(Target_AM[[#This Row],[NIPNAS]],Target_CC[],COLUMN(CU$2)+9,0)</f>
        <v>0</v>
      </c>
      <c r="DJ666" s="22">
        <f>Target_AM[[#This Row],[PROPORSI]]*VLOOKUP(Target_AM[[#This Row],[NIPNAS]],Target_CC[],COLUMN(CV$2)+9,0)</f>
        <v>0</v>
      </c>
      <c r="DK666" s="22">
        <f>Target_AM[[#This Row],[PROPORSI]]*VLOOKUP(Target_AM[[#This Row],[NIPNAS]],Target_CC[],COLUMN(CW$2)+9,0)</f>
        <v>0</v>
      </c>
      <c r="DL666" s="22">
        <f>Target_AM[[#This Row],[PROPORSI]]*VLOOKUP(Target_AM[[#This Row],[NIPNAS]],Target_CC[],COLUMN(CX$2)+9,0)</f>
        <v>0</v>
      </c>
      <c r="DM666" s="22">
        <f>Target_AM[[#This Row],[PROPORSI]]*VLOOKUP(Target_AM[[#This Row],[NIPNAS]],Target_CC[],COLUMN(CY$2)+9,0)</f>
        <v>0</v>
      </c>
      <c r="DN666" s="22">
        <f>Target_AM[[#This Row],[PROPORSI]]*VLOOKUP(Target_AM[[#This Row],[NIPNAS]],Target_CC[],COLUMN(CZ$2)+9,0)</f>
        <v>0</v>
      </c>
      <c r="DO666" s="22">
        <f>Target_AM[[#This Row],[PROPORSI]]*VLOOKUP(Target_AM[[#This Row],[NIPNAS]],Target_CC[],COLUMN(DA$2)+9,0)</f>
        <v>0</v>
      </c>
      <c r="DP666" s="22">
        <f>Target_AM[[#This Row],[PROPORSI]]*VLOOKUP(Target_AM[[#This Row],[NIPNAS]],Target_CC[],COLUMN(DB$2)+9,0)</f>
        <v>0</v>
      </c>
      <c r="DQ666" s="22">
        <f>Target_AM[[#This Row],[PROPORSI]]*VLOOKUP(Target_AM[[#This Row],[NIPNAS]],Target_CC[],COLUMN(DC$2)+9,0)</f>
        <v>0</v>
      </c>
      <c r="DR666" s="22">
        <f>Target_AM[[#This Row],[PROPORSI]]*VLOOKUP(Target_AM[[#This Row],[NIPNAS]],Target_CC[],COLUMN(DD$2)+9,0)</f>
        <v>0</v>
      </c>
      <c r="DS666" s="22">
        <f>Target_AM[[#This Row],[PROPORSI]]*VLOOKUP(Target_AM[[#This Row],[NIPNAS]],Target_CC[],COLUMN(DE$2)+9,0)</f>
        <v>0</v>
      </c>
      <c r="DT666" s="22">
        <f>Target_AM[[#This Row],[PROPORSI]]*VLOOKUP(Target_AM[[#This Row],[NIPNAS]],Target_CC[],COLUMN(DF$2)+9,0)</f>
        <v>0</v>
      </c>
      <c r="DU666" s="22">
        <f>Target_AM[[#This Row],[PROPORSI]]*VLOOKUP(Target_AM[[#This Row],[NIPNAS]],Target_CC[],COLUMN(DG$2)+9,0)</f>
        <v>0</v>
      </c>
      <c r="DV666" s="22">
        <f>Target_AM[[#This Row],[PROPORSI]]*VLOOKUP(Target_AM[[#This Row],[NIPNAS]],Target_CC[],COLUMN(DH$2)+9,0)</f>
        <v>0</v>
      </c>
      <c r="DW666" s="22">
        <f>Target_AM[[#This Row],[PROPORSI]]*VLOOKUP(Target_AM[[#This Row],[NIPNAS]],Target_CC[],COLUMN(DI$2)+9,0)</f>
        <v>0</v>
      </c>
      <c r="DX666" s="22">
        <f>Target_AM[[#This Row],[PROPORSI]]*VLOOKUP(Target_AM[[#This Row],[NIPNAS]],Target_CC[],COLUMN(DJ$2)+9,0)</f>
        <v>0</v>
      </c>
      <c r="DY666" s="22">
        <f>Target_AM[[#This Row],[PROPORSI]]*VLOOKUP(Target_AM[[#This Row],[NIPNAS]],Target_CC[],COLUMN(DK$2)+9,0)</f>
        <v>0</v>
      </c>
      <c r="DZ666" s="22">
        <f>Target_AM[[#This Row],[PROPORSI]]*VLOOKUP(Target_AM[[#This Row],[NIPNAS]],Target_CC[],COLUMN(DL$2)+9,0)</f>
        <v>0</v>
      </c>
      <c r="EA666" s="22">
        <f>Target_AM[[#This Row],[PROPORSI]]*VLOOKUP(Target_AM[[#This Row],[NIPNAS]],Target_CC[],COLUMN(DM$2)+9,0)</f>
        <v>0</v>
      </c>
    </row>
    <row r="667" spans="2:131" x14ac:dyDescent="0.3">
      <c r="B667">
        <v>402134</v>
      </c>
      <c r="C667" t="s">
        <v>985</v>
      </c>
      <c r="D667">
        <v>1</v>
      </c>
      <c r="E667" s="8">
        <v>45658</v>
      </c>
      <c r="F667">
        <v>76510274</v>
      </c>
      <c r="G667" t="s">
        <v>170</v>
      </c>
      <c r="J667" t="s">
        <v>1081</v>
      </c>
      <c r="K667" t="s">
        <v>19</v>
      </c>
      <c r="L667" t="s">
        <v>159</v>
      </c>
      <c r="M667" t="s">
        <v>31</v>
      </c>
      <c r="N667" s="23">
        <f>Target_AM[[#This Row],[PROPORSI]]*VLOOKUP(Target_AM[[#This Row],[NIPNAS]],Target_CC[],9,0)</f>
        <v>2665668339.3401504</v>
      </c>
      <c r="O667" s="22">
        <f>Target_AM[[#This Row],[PROPORSI]]*VLOOKUP(Target_AM[[#This Row],[NIPNAS]],Target_CC[],COLUMN(A$2)+9,0)</f>
        <v>128503017.89791784</v>
      </c>
      <c r="P667" s="22">
        <f>Target_AM[[#This Row],[PROPORSI]]*VLOOKUP(Target_AM[[#This Row],[NIPNAS]],Target_CC[],COLUMN(B$2)+9,0)</f>
        <v>150989153.87904838</v>
      </c>
      <c r="Q667" s="22">
        <f>Target_AM[[#This Row],[PROPORSI]]*VLOOKUP(Target_AM[[#This Row],[NIPNAS]],Target_CC[],COLUMN(C$2)+9,0)</f>
        <v>81860605.823069811</v>
      </c>
      <c r="R667" s="22">
        <f>Target_AM[[#This Row],[PROPORSI]]*VLOOKUP(Target_AM[[#This Row],[NIPNAS]],Target_CC[],COLUMN(D$2)+9,0)</f>
        <v>92945790.475611463</v>
      </c>
      <c r="S667" s="22">
        <f>Target_AM[[#This Row],[PROPORSI]]*VLOOKUP(Target_AM[[#This Row],[NIPNAS]],Target_CC[],COLUMN(E$2)+9,0)</f>
        <v>135043899.70483145</v>
      </c>
      <c r="T667" s="22">
        <f>Target_AM[[#This Row],[PROPORSI]]*VLOOKUP(Target_AM[[#This Row],[NIPNAS]],Target_CC[],COLUMN(F$2)+9,0)</f>
        <v>268420746.73898828</v>
      </c>
      <c r="U667" s="22">
        <f>Target_AM[[#This Row],[PROPORSI]]*VLOOKUP(Target_AM[[#This Row],[NIPNAS]],Target_CC[],COLUMN(G$2)+9,0)</f>
        <v>214631336.73643473</v>
      </c>
      <c r="V667" s="22">
        <f>Target_AM[[#This Row],[PROPORSI]]*VLOOKUP(Target_AM[[#This Row],[NIPNAS]],Target_CC[],COLUMN(H$2)+9,0)</f>
        <v>144163353.71170387</v>
      </c>
      <c r="W667" s="22">
        <f>Target_AM[[#This Row],[PROPORSI]]*VLOOKUP(Target_AM[[#This Row],[NIPNAS]],Target_CC[],COLUMN(I$2)+9,0)</f>
        <v>240935400.02656794</v>
      </c>
      <c r="X667" s="22">
        <f>Target_AM[[#This Row],[PROPORSI]]*VLOOKUP(Target_AM[[#This Row],[NIPNAS]],Target_CC[],COLUMN(J$2)+9,0)</f>
        <v>185880496.78287745</v>
      </c>
      <c r="Y667" s="22">
        <f>Target_AM[[#This Row],[PROPORSI]]*VLOOKUP(Target_AM[[#This Row],[NIPNAS]],Target_CC[],COLUMN(K$2)+9,0)</f>
        <v>199844108.17053038</v>
      </c>
      <c r="Z667" s="22">
        <f>Target_AM[[#This Row],[PROPORSI]]*VLOOKUP(Target_AM[[#This Row],[NIPNAS]],Target_CC[],COLUMN(L$2)+9,0)</f>
        <v>128556429.96364041</v>
      </c>
      <c r="AA667" s="22">
        <f>Target_AM[[#This Row],[PROPORSI]]*VLOOKUP(Target_AM[[#This Row],[NIPNAS]],Target_CC[],COLUMN(M$2)+9,0)</f>
        <v>1971774339.911222</v>
      </c>
      <c r="AB667" s="22">
        <f>Target_AM[[#This Row],[PROPORSI]]*VLOOKUP(Target_AM[[#This Row],[NIPNAS]],Target_CC[],COLUMN(N$2)+9,0)</f>
        <v>1369891.2043635249</v>
      </c>
      <c r="AC667" s="22">
        <f>Target_AM[[#This Row],[PROPORSI]]*VLOOKUP(Target_AM[[#This Row],[NIPNAS]],Target_CC[],COLUMN(O$2)+9,0)</f>
        <v>6298561.2783693373</v>
      </c>
      <c r="AD667" s="22">
        <f>Target_AM[[#This Row],[PROPORSI]]*VLOOKUP(Target_AM[[#This Row],[NIPNAS]],Target_CC[],COLUMN(P$2)+9,0)</f>
        <v>2976962.8282275945</v>
      </c>
      <c r="AE667" s="22">
        <f>Target_AM[[#This Row],[PROPORSI]]*VLOOKUP(Target_AM[[#This Row],[NIPNAS]],Target_CC[],COLUMN(Q$2)+9,0)</f>
        <v>11750923.288763046</v>
      </c>
      <c r="AF667" s="22">
        <f>Target_AM[[#This Row],[PROPORSI]]*VLOOKUP(Target_AM[[#This Row],[NIPNAS]],Target_CC[],COLUMN(R$2)+9,0)</f>
        <v>14915174.016121656</v>
      </c>
      <c r="AG667" s="22">
        <f>Target_AM[[#This Row],[PROPORSI]]*VLOOKUP(Target_AM[[#This Row],[NIPNAS]],Target_CC[],COLUMN(S$2)+9,0)</f>
        <v>40661653.161361217</v>
      </c>
      <c r="AH667" s="22">
        <f>Target_AM[[#This Row],[PROPORSI]]*VLOOKUP(Target_AM[[#This Row],[NIPNAS]],Target_CC[],COLUMN(T$2)+9,0)</f>
        <v>35594719.314688981</v>
      </c>
      <c r="AI667" s="22">
        <f>Target_AM[[#This Row],[PROPORSI]]*VLOOKUP(Target_AM[[#This Row],[NIPNAS]],Target_CC[],COLUMN(U$2)+9,0)</f>
        <v>25369798.155802041</v>
      </c>
      <c r="AJ667" s="22">
        <f>Target_AM[[#This Row],[PROPORSI]]*VLOOKUP(Target_AM[[#This Row],[NIPNAS]],Target_CC[],COLUMN(V$2)+9,0)</f>
        <v>44021556.512275815</v>
      </c>
      <c r="AK667" s="22">
        <f>Target_AM[[#This Row],[PROPORSI]]*VLOOKUP(Target_AM[[#This Row],[NIPNAS]],Target_CC[],COLUMN(W$2)+9,0)</f>
        <v>21671233.061828613</v>
      </c>
      <c r="AL667" s="22">
        <f>Target_AM[[#This Row],[PROPORSI]]*VLOOKUP(Target_AM[[#This Row],[NIPNAS]],Target_CC[],COLUMN(X$2)+9,0)</f>
        <v>23306291.809382468</v>
      </c>
      <c r="AM667" s="22">
        <f>Target_AM[[#This Row],[PROPORSI]]*VLOOKUP(Target_AM[[#This Row],[NIPNAS]],Target_CC[],COLUMN(Y$2)+9,0)</f>
        <v>17172388.304221377</v>
      </c>
      <c r="AN667" s="22">
        <f>Target_AM[[#This Row],[PROPORSI]]*VLOOKUP(Target_AM[[#This Row],[NIPNAS]],Target_CC[],COLUMN(Z$2)+9,0)</f>
        <v>245109152.93540567</v>
      </c>
      <c r="AO667" s="22">
        <f>Target_AM[[#This Row],[PROPORSI]]*VLOOKUP(Target_AM[[#This Row],[NIPNAS]],Target_CC[],COLUMN(AA$2)+9,0)</f>
        <v>129872909.10228136</v>
      </c>
      <c r="AP667" s="22">
        <f>Target_AM[[#This Row],[PROPORSI]]*VLOOKUP(Target_AM[[#This Row],[NIPNAS]],Target_CC[],COLUMN(AB$2)+9,0)</f>
        <v>157287715.15741771</v>
      </c>
      <c r="AQ667" s="22">
        <f>Target_AM[[#This Row],[PROPORSI]]*VLOOKUP(Target_AM[[#This Row],[NIPNAS]],Target_CC[],COLUMN(AC$2)+9,0)</f>
        <v>84837568.651297405</v>
      </c>
      <c r="AR667" s="22">
        <f>Target_AM[[#This Row],[PROPORSI]]*VLOOKUP(Target_AM[[#This Row],[NIPNAS]],Target_CC[],COLUMN(AD$2)+9,0)</f>
        <v>104696713.76437451</v>
      </c>
      <c r="AS667" s="22">
        <f>Target_AM[[#This Row],[PROPORSI]]*VLOOKUP(Target_AM[[#This Row],[NIPNAS]],Target_CC[],COLUMN(AE$2)+9,0)</f>
        <v>149959073.72095311</v>
      </c>
      <c r="AT667" s="22">
        <f>Target_AM[[#This Row],[PROPORSI]]*VLOOKUP(Target_AM[[#This Row],[NIPNAS]],Target_CC[],COLUMN(AF$2)+9,0)</f>
        <v>309082399.9003495</v>
      </c>
      <c r="AU667" s="22">
        <f>Target_AM[[#This Row],[PROPORSI]]*VLOOKUP(Target_AM[[#This Row],[NIPNAS]],Target_CC[],COLUMN(AG$2)+9,0)</f>
        <v>250226056.05112371</v>
      </c>
      <c r="AV667" s="22">
        <f>Target_AM[[#This Row],[PROPORSI]]*VLOOKUP(Target_AM[[#This Row],[NIPNAS]],Target_CC[],COLUMN(AH$2)+9,0)</f>
        <v>169533151.86750591</v>
      </c>
      <c r="AW667" s="22">
        <f>Target_AM[[#This Row],[PROPORSI]]*VLOOKUP(Target_AM[[#This Row],[NIPNAS]],Target_CC[],COLUMN(AI$2)+9,0)</f>
        <v>284956956.53884375</v>
      </c>
      <c r="AX667" s="22">
        <f>Target_AM[[#This Row],[PROPORSI]]*VLOOKUP(Target_AM[[#This Row],[NIPNAS]],Target_CC[],COLUMN(AJ$2)+9,0)</f>
        <v>207551729.84470606</v>
      </c>
      <c r="AY667" s="22">
        <f>Target_AM[[#This Row],[PROPORSI]]*VLOOKUP(Target_AM[[#This Row],[NIPNAS]],Target_CC[],COLUMN(AK$2)+9,0)</f>
        <v>223150399.97991285</v>
      </c>
      <c r="AZ667" s="22">
        <f>Target_AM[[#This Row],[PROPORSI]]*VLOOKUP(Target_AM[[#This Row],[NIPNAS]],Target_CC[],COLUMN(AL$2)+9,0)</f>
        <v>145728818.26786178</v>
      </c>
      <c r="BA667" s="22">
        <f>Target_AM[[#This Row],[PROPORSI]]*VLOOKUP(Target_AM[[#This Row],[NIPNAS]],Target_CC[],COLUMN(AM$2)+9,0)</f>
        <v>2216883492.8466277</v>
      </c>
      <c r="BB667" s="22">
        <f>Target_AM[[#This Row],[PROPORSI]]*VLOOKUP(Target_AM[[#This Row],[NIPNAS]],Target_CC[],COLUMN(AN$2)+9,0)</f>
        <v>0</v>
      </c>
      <c r="BC667" s="22">
        <f>Target_AM[[#This Row],[PROPORSI]]*VLOOKUP(Target_AM[[#This Row],[NIPNAS]],Target_CC[],COLUMN(AO$2)+9,0)</f>
        <v>0</v>
      </c>
      <c r="BD667" s="22">
        <f>Target_AM[[#This Row],[PROPORSI]]*VLOOKUP(Target_AM[[#This Row],[NIPNAS]],Target_CC[],COLUMN(AP$2)+9,0)</f>
        <v>0</v>
      </c>
      <c r="BE667" s="22">
        <f>Target_AM[[#This Row],[PROPORSI]]*VLOOKUP(Target_AM[[#This Row],[NIPNAS]],Target_CC[],COLUMN(AQ$2)+9,0)</f>
        <v>0</v>
      </c>
      <c r="BF667" s="22">
        <f>Target_AM[[#This Row],[PROPORSI]]*VLOOKUP(Target_AM[[#This Row],[NIPNAS]],Target_CC[],COLUMN(AR$2)+9,0)</f>
        <v>0</v>
      </c>
      <c r="BG667" s="22">
        <f>Target_AM[[#This Row],[PROPORSI]]*VLOOKUP(Target_AM[[#This Row],[NIPNAS]],Target_CC[],COLUMN(AS$2)+9,0)</f>
        <v>0</v>
      </c>
      <c r="BH667" s="22">
        <f>Target_AM[[#This Row],[PROPORSI]]*VLOOKUP(Target_AM[[#This Row],[NIPNAS]],Target_CC[],COLUMN(AT$2)+9,0)</f>
        <v>0</v>
      </c>
      <c r="BI667" s="22">
        <f>Target_AM[[#This Row],[PROPORSI]]*VLOOKUP(Target_AM[[#This Row],[NIPNAS]],Target_CC[],COLUMN(AU$2)+9,0)</f>
        <v>0</v>
      </c>
      <c r="BJ667" s="22">
        <f>Target_AM[[#This Row],[PROPORSI]]*VLOOKUP(Target_AM[[#This Row],[NIPNAS]],Target_CC[],COLUMN(AV$2)+9,0)</f>
        <v>0</v>
      </c>
      <c r="BK667" s="22">
        <f>Target_AM[[#This Row],[PROPORSI]]*VLOOKUP(Target_AM[[#This Row],[NIPNAS]],Target_CC[],COLUMN(AW$2)+9,0)</f>
        <v>0</v>
      </c>
      <c r="BL667" s="22">
        <f>Target_AM[[#This Row],[PROPORSI]]*VLOOKUP(Target_AM[[#This Row],[NIPNAS]],Target_CC[],COLUMN(AX$2)+9,0)</f>
        <v>0</v>
      </c>
      <c r="BM667" s="22">
        <f>Target_AM[[#This Row],[PROPORSI]]*VLOOKUP(Target_AM[[#This Row],[NIPNAS]],Target_CC[],COLUMN(AY$2)+9,0)</f>
        <v>0</v>
      </c>
      <c r="BN667" s="22">
        <f>Target_AM[[#This Row],[PROPORSI]]*VLOOKUP(Target_AM[[#This Row],[NIPNAS]],Target_CC[],COLUMN(AZ$2)+9,0)</f>
        <v>0</v>
      </c>
      <c r="BO667" s="22">
        <f>Target_AM[[#This Row],[PROPORSI]]*VLOOKUP(Target_AM[[#This Row],[NIPNAS]],Target_CC[],COLUMN(BA$2)+9,0)</f>
        <v>67774014</v>
      </c>
      <c r="BP667" s="22">
        <f>Target_AM[[#This Row],[PROPORSI]]*VLOOKUP(Target_AM[[#This Row],[NIPNAS]],Target_CC[],COLUMN(BB$2)+9,0)</f>
        <v>40239452</v>
      </c>
      <c r="BQ667" s="22">
        <f>Target_AM[[#This Row],[PROPORSI]]*VLOOKUP(Target_AM[[#This Row],[NIPNAS]],Target_CC[],COLUMN(BC$2)+9,0)</f>
        <v>72249378</v>
      </c>
      <c r="BR667" s="22">
        <f>Target_AM[[#This Row],[PROPORSI]]*VLOOKUP(Target_AM[[#This Row],[NIPNAS]],Target_CC[],COLUMN(BD$2)+9,0)</f>
        <v>47671677.850000001</v>
      </c>
      <c r="BS667" s="22">
        <f>Target_AM[[#This Row],[PROPORSI]]*VLOOKUP(Target_AM[[#This Row],[NIPNAS]],Target_CC[],COLUMN(BE$2)+9,0)</f>
        <v>47671677.850000001</v>
      </c>
      <c r="BT667" s="22">
        <f>Target_AM[[#This Row],[PROPORSI]]*VLOOKUP(Target_AM[[#This Row],[NIPNAS]],Target_CC[],COLUMN(BF$2)+9,0)</f>
        <v>47671677.850000001</v>
      </c>
      <c r="BU667" s="22">
        <f>Target_AM[[#This Row],[PROPORSI]]*VLOOKUP(Target_AM[[#This Row],[NIPNAS]],Target_CC[],COLUMN(BG$2)+9,0)</f>
        <v>47671677.850000001</v>
      </c>
      <c r="BV667" s="22">
        <f>Target_AM[[#This Row],[PROPORSI]]*VLOOKUP(Target_AM[[#This Row],[NIPNAS]],Target_CC[],COLUMN(BH$2)+9,0)</f>
        <v>47671677.850000001</v>
      </c>
      <c r="BW667" s="22">
        <f>Target_AM[[#This Row],[PROPORSI]]*VLOOKUP(Target_AM[[#This Row],[NIPNAS]],Target_CC[],COLUMN(BI$2)+9,0)</f>
        <v>47671677.850000001</v>
      </c>
      <c r="BX667" s="22">
        <f>Target_AM[[#This Row],[PROPORSI]]*VLOOKUP(Target_AM[[#This Row],[NIPNAS]],Target_CC[],COLUMN(BJ$2)+9,0)</f>
        <v>47671677.850000001</v>
      </c>
      <c r="BY667" s="22">
        <f>Target_AM[[#This Row],[PROPORSI]]*VLOOKUP(Target_AM[[#This Row],[NIPNAS]],Target_CC[],COLUMN(BK$2)+9,0)</f>
        <v>47671677.850000001</v>
      </c>
      <c r="BZ667" s="22">
        <f>Target_AM[[#This Row],[PROPORSI]]*VLOOKUP(Target_AM[[#This Row],[NIPNAS]],Target_CC[],COLUMN(BL$2)+9,0)</f>
        <v>47671677.850000001</v>
      </c>
      <c r="CA667" s="22">
        <f>Target_AM[[#This Row],[PROPORSI]]*VLOOKUP(Target_AM[[#This Row],[NIPNAS]],Target_CC[],COLUMN(BM$2)+9,0)</f>
        <v>609307944.6500001</v>
      </c>
      <c r="CB667" s="22">
        <f>Target_AM[[#This Row],[PROPORSI]]*VLOOKUP(Target_AM[[#This Row],[NIPNAS]],Target_CC[],COLUMN(BN$2)+9,0)</f>
        <v>31122666</v>
      </c>
      <c r="CC667" s="22">
        <f>Target_AM[[#This Row],[PROPORSI]]*VLOOKUP(Target_AM[[#This Row],[NIPNAS]],Target_CC[],COLUMN(BO$2)+9,0)</f>
        <v>3689013</v>
      </c>
      <c r="CD667" s="22">
        <f>Target_AM[[#This Row],[PROPORSI]]*VLOOKUP(Target_AM[[#This Row],[NIPNAS]],Target_CC[],COLUMN(BP$2)+9,0)</f>
        <v>11688083</v>
      </c>
      <c r="CE667" s="22">
        <f>Target_AM[[#This Row],[PROPORSI]]*VLOOKUP(Target_AM[[#This Row],[NIPNAS]],Target_CC[],COLUMN(BQ$2)+9,0)</f>
        <v>11103678.85</v>
      </c>
      <c r="CF667" s="22">
        <f>Target_AM[[#This Row],[PROPORSI]]*VLOOKUP(Target_AM[[#This Row],[NIPNAS]],Target_CC[],COLUMN(BR$2)+9,0)</f>
        <v>11103678.85</v>
      </c>
      <c r="CG667" s="22">
        <f>Target_AM[[#This Row],[PROPORSI]]*VLOOKUP(Target_AM[[#This Row],[NIPNAS]],Target_CC[],COLUMN(BS$2)+9,0)</f>
        <v>11103678.85</v>
      </c>
      <c r="CH667" s="22">
        <f>Target_AM[[#This Row],[PROPORSI]]*VLOOKUP(Target_AM[[#This Row],[NIPNAS]],Target_CC[],COLUMN(BT$2)+9,0)</f>
        <v>11103678.85</v>
      </c>
      <c r="CI667" s="22">
        <f>Target_AM[[#This Row],[PROPORSI]]*VLOOKUP(Target_AM[[#This Row],[NIPNAS]],Target_CC[],COLUMN(BU$2)+9,0)</f>
        <v>11103678.85</v>
      </c>
      <c r="CJ667" s="22">
        <f>Target_AM[[#This Row],[PROPORSI]]*VLOOKUP(Target_AM[[#This Row],[NIPNAS]],Target_CC[],COLUMN(BV$2)+9,0)</f>
        <v>11103678.85</v>
      </c>
      <c r="CK667" s="22">
        <f>Target_AM[[#This Row],[PROPORSI]]*VLOOKUP(Target_AM[[#This Row],[NIPNAS]],Target_CC[],COLUMN(BW$2)+9,0)</f>
        <v>11103678.85</v>
      </c>
      <c r="CL667" s="22">
        <f>Target_AM[[#This Row],[PROPORSI]]*VLOOKUP(Target_AM[[#This Row],[NIPNAS]],Target_CC[],COLUMN(BX$2)+9,0)</f>
        <v>11103678.85</v>
      </c>
      <c r="CM667" s="22">
        <f>Target_AM[[#This Row],[PROPORSI]]*VLOOKUP(Target_AM[[#This Row],[NIPNAS]],Target_CC[],COLUMN(BY$2)+9,0)</f>
        <v>11103678.85</v>
      </c>
      <c r="CN667" s="22">
        <f>Target_AM[[#This Row],[PROPORSI]]*VLOOKUP(Target_AM[[#This Row],[NIPNAS]],Target_CC[],COLUMN(BZ$2)+9,0)</f>
        <v>146432871.64999998</v>
      </c>
      <c r="CO667" s="22">
        <f>Target_AM[[#This Row],[PROPORSI]]*VLOOKUP(Target_AM[[#This Row],[NIPNAS]],Target_CC[],COLUMN(CA$2)+9,0)</f>
        <v>36651348</v>
      </c>
      <c r="CP667" s="22">
        <f>Target_AM[[#This Row],[PROPORSI]]*VLOOKUP(Target_AM[[#This Row],[NIPNAS]],Target_CC[],COLUMN(CB$2)+9,0)</f>
        <v>36550439</v>
      </c>
      <c r="CQ667" s="22">
        <f>Target_AM[[#This Row],[PROPORSI]]*VLOOKUP(Target_AM[[#This Row],[NIPNAS]],Target_CC[],COLUMN(CC$2)+9,0)</f>
        <v>36567999</v>
      </c>
      <c r="CR667" s="22">
        <f>Target_AM[[#This Row],[PROPORSI]]*VLOOKUP(Target_AM[[#This Row],[NIPNAS]],Target_CC[],COLUMN(CD$2)+9,0)</f>
        <v>36567999</v>
      </c>
      <c r="CS667" s="22">
        <f>Target_AM[[#This Row],[PROPORSI]]*VLOOKUP(Target_AM[[#This Row],[NIPNAS]],Target_CC[],COLUMN(CE$2)+9,0)</f>
        <v>36567999</v>
      </c>
      <c r="CT667" s="22">
        <f>Target_AM[[#This Row],[PROPORSI]]*VLOOKUP(Target_AM[[#This Row],[NIPNAS]],Target_CC[],COLUMN(CF$2)+9,0)</f>
        <v>36567999</v>
      </c>
      <c r="CU667" s="22">
        <f>Target_AM[[#This Row],[PROPORSI]]*VLOOKUP(Target_AM[[#This Row],[NIPNAS]],Target_CC[],COLUMN(CG$2)+9,0)</f>
        <v>36567999</v>
      </c>
      <c r="CV667" s="22">
        <f>Target_AM[[#This Row],[PROPORSI]]*VLOOKUP(Target_AM[[#This Row],[NIPNAS]],Target_CC[],COLUMN(CH$2)+9,0)</f>
        <v>36567999</v>
      </c>
      <c r="CW667" s="22">
        <f>Target_AM[[#This Row],[PROPORSI]]*VLOOKUP(Target_AM[[#This Row],[NIPNAS]],Target_CC[],COLUMN(CI$2)+9,0)</f>
        <v>36567999</v>
      </c>
      <c r="CX667" s="22">
        <f>Target_AM[[#This Row],[PROPORSI]]*VLOOKUP(Target_AM[[#This Row],[NIPNAS]],Target_CC[],COLUMN(CJ$2)+9,0)</f>
        <v>36567999</v>
      </c>
      <c r="CY667" s="22">
        <f>Target_AM[[#This Row],[PROPORSI]]*VLOOKUP(Target_AM[[#This Row],[NIPNAS]],Target_CC[],COLUMN(CK$2)+9,0)</f>
        <v>36567999</v>
      </c>
      <c r="CZ667" s="22">
        <f>Target_AM[[#This Row],[PROPORSI]]*VLOOKUP(Target_AM[[#This Row],[NIPNAS]],Target_CC[],COLUMN(CL$2)+9,0)</f>
        <v>36567999</v>
      </c>
      <c r="DA667" s="22">
        <f>Target_AM[[#This Row],[PROPORSI]]*VLOOKUP(Target_AM[[#This Row],[NIPNAS]],Target_CC[],COLUMN(CM$2)+9,0)</f>
        <v>438881777</v>
      </c>
      <c r="DB667" s="22">
        <f>Target_AM[[#This Row],[PROPORSI]]*VLOOKUP(Target_AM[[#This Row],[NIPNAS]],Target_CC[],COLUMN(CN$2)+9,0)</f>
        <v>0</v>
      </c>
      <c r="DC667" s="22">
        <f>Target_AM[[#This Row],[PROPORSI]]*VLOOKUP(Target_AM[[#This Row],[NIPNAS]],Target_CC[],COLUMN(CO$2)+9,0)</f>
        <v>0</v>
      </c>
      <c r="DD667" s="22">
        <f>Target_AM[[#This Row],[PROPORSI]]*VLOOKUP(Target_AM[[#This Row],[NIPNAS]],Target_CC[],COLUMN(CP$2)+9,0)</f>
        <v>22000000</v>
      </c>
      <c r="DE667" s="22">
        <f>Target_AM[[#This Row],[PROPORSI]]*VLOOKUP(Target_AM[[#This Row],[NIPNAS]],Target_CC[],COLUMN(CQ$2)+9,0)</f>
        <v>0</v>
      </c>
      <c r="DF667" s="22">
        <f>Target_AM[[#This Row],[PROPORSI]]*VLOOKUP(Target_AM[[#This Row],[NIPNAS]],Target_CC[],COLUMN(CR$2)+9,0)</f>
        <v>0</v>
      </c>
      <c r="DG667" s="22">
        <f>Target_AM[[#This Row],[PROPORSI]]*VLOOKUP(Target_AM[[#This Row],[NIPNAS]],Target_CC[],COLUMN(CS$2)+9,0)</f>
        <v>0</v>
      </c>
      <c r="DH667" s="22">
        <f>Target_AM[[#This Row],[PROPORSI]]*VLOOKUP(Target_AM[[#This Row],[NIPNAS]],Target_CC[],COLUMN(CT$2)+9,0)</f>
        <v>0</v>
      </c>
      <c r="DI667" s="22">
        <f>Target_AM[[#This Row],[PROPORSI]]*VLOOKUP(Target_AM[[#This Row],[NIPNAS]],Target_CC[],COLUMN(CU$2)+9,0)</f>
        <v>0</v>
      </c>
      <c r="DJ667" s="22">
        <f>Target_AM[[#This Row],[PROPORSI]]*VLOOKUP(Target_AM[[#This Row],[NIPNAS]],Target_CC[],COLUMN(CV$2)+9,0)</f>
        <v>0</v>
      </c>
      <c r="DK667" s="22">
        <f>Target_AM[[#This Row],[PROPORSI]]*VLOOKUP(Target_AM[[#This Row],[NIPNAS]],Target_CC[],COLUMN(CW$2)+9,0)</f>
        <v>0</v>
      </c>
      <c r="DL667" s="22">
        <f>Target_AM[[#This Row],[PROPORSI]]*VLOOKUP(Target_AM[[#This Row],[NIPNAS]],Target_CC[],COLUMN(CX$2)+9,0)</f>
        <v>0</v>
      </c>
      <c r="DM667" s="22">
        <f>Target_AM[[#This Row],[PROPORSI]]*VLOOKUP(Target_AM[[#This Row],[NIPNAS]],Target_CC[],COLUMN(CY$2)+9,0)</f>
        <v>0</v>
      </c>
      <c r="DN667" s="22">
        <f>Target_AM[[#This Row],[PROPORSI]]*VLOOKUP(Target_AM[[#This Row],[NIPNAS]],Target_CC[],COLUMN(CZ$2)+9,0)</f>
        <v>22000000</v>
      </c>
      <c r="DO667" s="22">
        <f>Target_AM[[#This Row],[PROPORSI]]*VLOOKUP(Target_AM[[#This Row],[NIPNAS]],Target_CC[],COLUMN(DA$2)+9,0)</f>
        <v>0</v>
      </c>
      <c r="DP667" s="22">
        <f>Target_AM[[#This Row],[PROPORSI]]*VLOOKUP(Target_AM[[#This Row],[NIPNAS]],Target_CC[],COLUMN(DB$2)+9,0)</f>
        <v>0</v>
      </c>
      <c r="DQ667" s="22">
        <f>Target_AM[[#This Row],[PROPORSI]]*VLOOKUP(Target_AM[[#This Row],[NIPNAS]],Target_CC[],COLUMN(DC$2)+9,0)</f>
        <v>0</v>
      </c>
      <c r="DR667" s="22">
        <f>Target_AM[[#This Row],[PROPORSI]]*VLOOKUP(Target_AM[[#This Row],[NIPNAS]],Target_CC[],COLUMN(DD$2)+9,0)</f>
        <v>0</v>
      </c>
      <c r="DS667" s="22">
        <f>Target_AM[[#This Row],[PROPORSI]]*VLOOKUP(Target_AM[[#This Row],[NIPNAS]],Target_CC[],COLUMN(DE$2)+9,0)</f>
        <v>0</v>
      </c>
      <c r="DT667" s="22">
        <f>Target_AM[[#This Row],[PROPORSI]]*VLOOKUP(Target_AM[[#This Row],[NIPNAS]],Target_CC[],COLUMN(DF$2)+9,0)</f>
        <v>0</v>
      </c>
      <c r="DU667" s="22">
        <f>Target_AM[[#This Row],[PROPORSI]]*VLOOKUP(Target_AM[[#This Row],[NIPNAS]],Target_CC[],COLUMN(DG$2)+9,0)</f>
        <v>0</v>
      </c>
      <c r="DV667" s="22">
        <f>Target_AM[[#This Row],[PROPORSI]]*VLOOKUP(Target_AM[[#This Row],[NIPNAS]],Target_CC[],COLUMN(DH$2)+9,0)</f>
        <v>0</v>
      </c>
      <c r="DW667" s="22">
        <f>Target_AM[[#This Row],[PROPORSI]]*VLOOKUP(Target_AM[[#This Row],[NIPNAS]],Target_CC[],COLUMN(DI$2)+9,0)</f>
        <v>0</v>
      </c>
      <c r="DX667" s="22">
        <f>Target_AM[[#This Row],[PROPORSI]]*VLOOKUP(Target_AM[[#This Row],[NIPNAS]],Target_CC[],COLUMN(DJ$2)+9,0)</f>
        <v>0</v>
      </c>
      <c r="DY667" s="22">
        <f>Target_AM[[#This Row],[PROPORSI]]*VLOOKUP(Target_AM[[#This Row],[NIPNAS]],Target_CC[],COLUMN(DK$2)+9,0)</f>
        <v>0</v>
      </c>
      <c r="DZ667" s="22">
        <f>Target_AM[[#This Row],[PROPORSI]]*VLOOKUP(Target_AM[[#This Row],[NIPNAS]],Target_CC[],COLUMN(DL$2)+9,0)</f>
        <v>0</v>
      </c>
      <c r="EA667" s="22">
        <f>Target_AM[[#This Row],[PROPORSI]]*VLOOKUP(Target_AM[[#This Row],[NIPNAS]],Target_CC[],COLUMN(DM$2)+9,0)</f>
        <v>0</v>
      </c>
    </row>
    <row r="668" spans="2:131" x14ac:dyDescent="0.3">
      <c r="B668">
        <v>946032</v>
      </c>
      <c r="C668" t="s">
        <v>1064</v>
      </c>
      <c r="D668">
        <v>1</v>
      </c>
      <c r="E668" s="8">
        <v>45658</v>
      </c>
      <c r="F668">
        <v>76510275</v>
      </c>
      <c r="G668" t="s">
        <v>171</v>
      </c>
      <c r="J668" t="s">
        <v>1081</v>
      </c>
      <c r="K668" t="s">
        <v>19</v>
      </c>
      <c r="L668" t="s">
        <v>159</v>
      </c>
      <c r="M668" t="s">
        <v>31</v>
      </c>
      <c r="N668" s="23">
        <f>Target_AM[[#This Row],[PROPORSI]]*VLOOKUP(Target_AM[[#This Row],[NIPNAS]],Target_CC[],9,0)</f>
        <v>643720334.37072206</v>
      </c>
      <c r="O668" s="22">
        <f>Target_AM[[#This Row],[PROPORSI]]*VLOOKUP(Target_AM[[#This Row],[NIPNAS]],Target_CC[],COLUMN(A$2)+9,0)</f>
        <v>79661261.524119139</v>
      </c>
      <c r="P668" s="22">
        <f>Target_AM[[#This Row],[PROPORSI]]*VLOOKUP(Target_AM[[#This Row],[NIPNAS]],Target_CC[],COLUMN(B$2)+9,0)</f>
        <v>44205352.388633862</v>
      </c>
      <c r="Q668" s="22">
        <f>Target_AM[[#This Row],[PROPORSI]]*VLOOKUP(Target_AM[[#This Row],[NIPNAS]],Target_CC[],COLUMN(C$2)+9,0)</f>
        <v>51812056.906149954</v>
      </c>
      <c r="R668" s="22">
        <f>Target_AM[[#This Row],[PROPORSI]]*VLOOKUP(Target_AM[[#This Row],[NIPNAS]],Target_CC[],COLUMN(D$2)+9,0)</f>
        <v>127164505.25943194</v>
      </c>
      <c r="S668" s="22">
        <f>Target_AM[[#This Row],[PROPORSI]]*VLOOKUP(Target_AM[[#This Row],[NIPNAS]],Target_CC[],COLUMN(E$2)+9,0)</f>
        <v>98056501.850912884</v>
      </c>
      <c r="T668" s="22">
        <f>Target_AM[[#This Row],[PROPORSI]]*VLOOKUP(Target_AM[[#This Row],[NIPNAS]],Target_CC[],COLUMN(F$2)+9,0)</f>
        <v>14938324.872561278</v>
      </c>
      <c r="U668" s="22">
        <f>Target_AM[[#This Row],[PROPORSI]]*VLOOKUP(Target_AM[[#This Row],[NIPNAS]],Target_CC[],COLUMN(G$2)+9,0)</f>
        <v>147864467.92117673</v>
      </c>
      <c r="V668" s="22">
        <f>Target_AM[[#This Row],[PROPORSI]]*VLOOKUP(Target_AM[[#This Row],[NIPNAS]],Target_CC[],COLUMN(H$2)+9,0)</f>
        <v>34697537.464981884</v>
      </c>
      <c r="W668" s="22">
        <f>Target_AM[[#This Row],[PROPORSI]]*VLOOKUP(Target_AM[[#This Row],[NIPNAS]],Target_CC[],COLUMN(I$2)+9,0)</f>
        <v>80572236.430572107</v>
      </c>
      <c r="X668" s="22">
        <f>Target_AM[[#This Row],[PROPORSI]]*VLOOKUP(Target_AM[[#This Row],[NIPNAS]],Target_CC[],COLUMN(J$2)+9,0)</f>
        <v>129488346.35071762</v>
      </c>
      <c r="Y668" s="22">
        <f>Target_AM[[#This Row],[PROPORSI]]*VLOOKUP(Target_AM[[#This Row],[NIPNAS]],Target_CC[],COLUMN(K$2)+9,0)</f>
        <v>28986563.101169989</v>
      </c>
      <c r="Z668" s="22">
        <f>Target_AM[[#This Row],[PROPORSI]]*VLOOKUP(Target_AM[[#This Row],[NIPNAS]],Target_CC[],COLUMN(L$2)+9,0)</f>
        <v>89555170.213409156</v>
      </c>
      <c r="AA668" s="22">
        <f>Target_AM[[#This Row],[PROPORSI]]*VLOOKUP(Target_AM[[#This Row],[NIPNAS]],Target_CC[],COLUMN(M$2)+9,0)</f>
        <v>927002324.2838366</v>
      </c>
      <c r="AB668" s="22">
        <f>Target_AM[[#This Row],[PROPORSI]]*VLOOKUP(Target_AM[[#This Row],[NIPNAS]],Target_CC[],COLUMN(N$2)+9,0)</f>
        <v>849219.44461323321</v>
      </c>
      <c r="AC668" s="22">
        <f>Target_AM[[#This Row],[PROPORSI]]*VLOOKUP(Target_AM[[#This Row],[NIPNAS]],Target_CC[],COLUMN(O$2)+9,0)</f>
        <v>1844040.5399897844</v>
      </c>
      <c r="AD668" s="22">
        <f>Target_AM[[#This Row],[PROPORSI]]*VLOOKUP(Target_AM[[#This Row],[NIPNAS]],Target_CC[],COLUMN(P$2)+9,0)</f>
        <v>1884209.9433883429</v>
      </c>
      <c r="AE668" s="22">
        <f>Target_AM[[#This Row],[PROPORSI]]*VLOOKUP(Target_AM[[#This Row],[NIPNAS]],Target_CC[],COLUMN(Q$2)+9,0)</f>
        <v>16077116.980883464</v>
      </c>
      <c r="AF668" s="22">
        <f>Target_AM[[#This Row],[PROPORSI]]*VLOOKUP(Target_AM[[#This Row],[NIPNAS]],Target_CC[],COLUMN(R$2)+9,0)</f>
        <v>10830032.246663541</v>
      </c>
      <c r="AG668" s="22">
        <f>Target_AM[[#This Row],[PROPORSI]]*VLOOKUP(Target_AM[[#This Row],[NIPNAS]],Target_CC[],COLUMN(S$2)+9,0)</f>
        <v>2262928.6005618367</v>
      </c>
      <c r="AH668" s="22">
        <f>Target_AM[[#This Row],[PROPORSI]]*VLOOKUP(Target_AM[[#This Row],[NIPNAS]],Target_CC[],COLUMN(T$2)+9,0)</f>
        <v>24522021.3986426</v>
      </c>
      <c r="AI668" s="22">
        <f>Target_AM[[#This Row],[PROPORSI]]*VLOOKUP(Target_AM[[#This Row],[NIPNAS]],Target_CC[],COLUMN(U$2)+9,0)</f>
        <v>6106056.0768468454</v>
      </c>
      <c r="AJ668" s="22">
        <f>Target_AM[[#This Row],[PROPORSI]]*VLOOKUP(Target_AM[[#This Row],[NIPNAS]],Target_CC[],COLUMN(V$2)+9,0)</f>
        <v>14721436.779143959</v>
      </c>
      <c r="AK668" s="22">
        <f>Target_AM[[#This Row],[PROPORSI]]*VLOOKUP(Target_AM[[#This Row],[NIPNAS]],Target_CC[],COLUMN(W$2)+9,0)</f>
        <v>15096646.399837241</v>
      </c>
      <c r="AL668" s="22">
        <f>Target_AM[[#This Row],[PROPORSI]]*VLOOKUP(Target_AM[[#This Row],[NIPNAS]],Target_CC[],COLUMN(X$2)+9,0)</f>
        <v>3380481.4381141067</v>
      </c>
      <c r="AM668" s="22">
        <f>Target_AM[[#This Row],[PROPORSI]]*VLOOKUP(Target_AM[[#This Row],[NIPNAS]],Target_CC[],COLUMN(Y$2)+9,0)</f>
        <v>11962654.516699463</v>
      </c>
      <c r="AN668" s="22">
        <f>Target_AM[[#This Row],[PROPORSI]]*VLOOKUP(Target_AM[[#This Row],[NIPNAS]],Target_CC[],COLUMN(Z$2)+9,0)</f>
        <v>109536844.36538441</v>
      </c>
      <c r="AO668" s="22">
        <f>Target_AM[[#This Row],[PROPORSI]]*VLOOKUP(Target_AM[[#This Row],[NIPNAS]],Target_CC[],COLUMN(AA$2)+9,0)</f>
        <v>80510480.968732372</v>
      </c>
      <c r="AP668" s="22">
        <f>Target_AM[[#This Row],[PROPORSI]]*VLOOKUP(Target_AM[[#This Row],[NIPNAS]],Target_CC[],COLUMN(AB$2)+9,0)</f>
        <v>46049392.928623646</v>
      </c>
      <c r="AQ668" s="22">
        <f>Target_AM[[#This Row],[PROPORSI]]*VLOOKUP(Target_AM[[#This Row],[NIPNAS]],Target_CC[],COLUMN(AC$2)+9,0)</f>
        <v>53696266.849538296</v>
      </c>
      <c r="AR668" s="22">
        <f>Target_AM[[#This Row],[PROPORSI]]*VLOOKUP(Target_AM[[#This Row],[NIPNAS]],Target_CC[],COLUMN(AD$2)+9,0)</f>
        <v>143241622.24031541</v>
      </c>
      <c r="AS668" s="22">
        <f>Target_AM[[#This Row],[PROPORSI]]*VLOOKUP(Target_AM[[#This Row],[NIPNAS]],Target_CC[],COLUMN(AE$2)+9,0)</f>
        <v>108886534.09757642</v>
      </c>
      <c r="AT668" s="22">
        <f>Target_AM[[#This Row],[PROPORSI]]*VLOOKUP(Target_AM[[#This Row],[NIPNAS]],Target_CC[],COLUMN(AF$2)+9,0)</f>
        <v>17201253.473123115</v>
      </c>
      <c r="AU668" s="22">
        <f>Target_AM[[#This Row],[PROPORSI]]*VLOOKUP(Target_AM[[#This Row],[NIPNAS]],Target_CC[],COLUMN(AG$2)+9,0)</f>
        <v>172386489.31981933</v>
      </c>
      <c r="AV668" s="22">
        <f>Target_AM[[#This Row],[PROPORSI]]*VLOOKUP(Target_AM[[#This Row],[NIPNAS]],Target_CC[],COLUMN(AH$2)+9,0)</f>
        <v>40803593.541828729</v>
      </c>
      <c r="AW668" s="22">
        <f>Target_AM[[#This Row],[PROPORSI]]*VLOOKUP(Target_AM[[#This Row],[NIPNAS]],Target_CC[],COLUMN(AI$2)+9,0)</f>
        <v>95293673.209716067</v>
      </c>
      <c r="AX668" s="22">
        <f>Target_AM[[#This Row],[PROPORSI]]*VLOOKUP(Target_AM[[#This Row],[NIPNAS]],Target_CC[],COLUMN(AJ$2)+9,0)</f>
        <v>144584992.75055486</v>
      </c>
      <c r="AY668" s="22">
        <f>Target_AM[[#This Row],[PROPORSI]]*VLOOKUP(Target_AM[[#This Row],[NIPNAS]],Target_CC[],COLUMN(AK$2)+9,0)</f>
        <v>32367044.539284095</v>
      </c>
      <c r="AZ668" s="22">
        <f>Target_AM[[#This Row],[PROPORSI]]*VLOOKUP(Target_AM[[#This Row],[NIPNAS]],Target_CC[],COLUMN(AL$2)+9,0)</f>
        <v>101517824.73010862</v>
      </c>
      <c r="BA668" s="22">
        <f>Target_AM[[#This Row],[PROPORSI]]*VLOOKUP(Target_AM[[#This Row],[NIPNAS]],Target_CC[],COLUMN(AM$2)+9,0)</f>
        <v>1036539168.6492209</v>
      </c>
      <c r="BB668" s="22">
        <f>Target_AM[[#This Row],[PROPORSI]]*VLOOKUP(Target_AM[[#This Row],[NIPNAS]],Target_CC[],COLUMN(AN$2)+9,0)</f>
        <v>0</v>
      </c>
      <c r="BC668" s="22">
        <f>Target_AM[[#This Row],[PROPORSI]]*VLOOKUP(Target_AM[[#This Row],[NIPNAS]],Target_CC[],COLUMN(AO$2)+9,0)</f>
        <v>0</v>
      </c>
      <c r="BD668" s="22">
        <f>Target_AM[[#This Row],[PROPORSI]]*VLOOKUP(Target_AM[[#This Row],[NIPNAS]],Target_CC[],COLUMN(AP$2)+9,0)</f>
        <v>0</v>
      </c>
      <c r="BE668" s="22">
        <f>Target_AM[[#This Row],[PROPORSI]]*VLOOKUP(Target_AM[[#This Row],[NIPNAS]],Target_CC[],COLUMN(AQ$2)+9,0)</f>
        <v>0</v>
      </c>
      <c r="BF668" s="22">
        <f>Target_AM[[#This Row],[PROPORSI]]*VLOOKUP(Target_AM[[#This Row],[NIPNAS]],Target_CC[],COLUMN(AR$2)+9,0)</f>
        <v>0</v>
      </c>
      <c r="BG668" s="22">
        <f>Target_AM[[#This Row],[PROPORSI]]*VLOOKUP(Target_AM[[#This Row],[NIPNAS]],Target_CC[],COLUMN(AS$2)+9,0)</f>
        <v>0</v>
      </c>
      <c r="BH668" s="22">
        <f>Target_AM[[#This Row],[PROPORSI]]*VLOOKUP(Target_AM[[#This Row],[NIPNAS]],Target_CC[],COLUMN(AT$2)+9,0)</f>
        <v>0</v>
      </c>
      <c r="BI668" s="22">
        <f>Target_AM[[#This Row],[PROPORSI]]*VLOOKUP(Target_AM[[#This Row],[NIPNAS]],Target_CC[],COLUMN(AU$2)+9,0)</f>
        <v>0</v>
      </c>
      <c r="BJ668" s="22">
        <f>Target_AM[[#This Row],[PROPORSI]]*VLOOKUP(Target_AM[[#This Row],[NIPNAS]],Target_CC[],COLUMN(AV$2)+9,0)</f>
        <v>0</v>
      </c>
      <c r="BK668" s="22">
        <f>Target_AM[[#This Row],[PROPORSI]]*VLOOKUP(Target_AM[[#This Row],[NIPNAS]],Target_CC[],COLUMN(AW$2)+9,0)</f>
        <v>0</v>
      </c>
      <c r="BL668" s="22">
        <f>Target_AM[[#This Row],[PROPORSI]]*VLOOKUP(Target_AM[[#This Row],[NIPNAS]],Target_CC[],COLUMN(AX$2)+9,0)</f>
        <v>0</v>
      </c>
      <c r="BM668" s="22">
        <f>Target_AM[[#This Row],[PROPORSI]]*VLOOKUP(Target_AM[[#This Row],[NIPNAS]],Target_CC[],COLUMN(AY$2)+9,0)</f>
        <v>0</v>
      </c>
      <c r="BN668" s="22">
        <f>Target_AM[[#This Row],[PROPORSI]]*VLOOKUP(Target_AM[[#This Row],[NIPNAS]],Target_CC[],COLUMN(AZ$2)+9,0)</f>
        <v>0</v>
      </c>
      <c r="BO668" s="22">
        <f>Target_AM[[#This Row],[PROPORSI]]*VLOOKUP(Target_AM[[#This Row],[NIPNAS]],Target_CC[],COLUMN(BA$2)+9,0)</f>
        <v>38685474</v>
      </c>
      <c r="BP668" s="22">
        <f>Target_AM[[#This Row],[PROPORSI]]*VLOOKUP(Target_AM[[#This Row],[NIPNAS]],Target_CC[],COLUMN(BB$2)+9,0)</f>
        <v>38587099</v>
      </c>
      <c r="BQ668" s="22">
        <f>Target_AM[[#This Row],[PROPORSI]]*VLOOKUP(Target_AM[[#This Row],[NIPNAS]],Target_CC[],COLUMN(BC$2)+9,0)</f>
        <v>38746706</v>
      </c>
      <c r="BR668" s="22">
        <f>Target_AM[[#This Row],[PROPORSI]]*VLOOKUP(Target_AM[[#This Row],[NIPNAS]],Target_CC[],COLUMN(BD$2)+9,0)</f>
        <v>38706806</v>
      </c>
      <c r="BS668" s="22">
        <f>Target_AM[[#This Row],[PROPORSI]]*VLOOKUP(Target_AM[[#This Row],[NIPNAS]],Target_CC[],COLUMN(BE$2)+9,0)</f>
        <v>38706806</v>
      </c>
      <c r="BT668" s="22">
        <f>Target_AM[[#This Row],[PROPORSI]]*VLOOKUP(Target_AM[[#This Row],[NIPNAS]],Target_CC[],COLUMN(BF$2)+9,0)</f>
        <v>38706806</v>
      </c>
      <c r="BU668" s="22">
        <f>Target_AM[[#This Row],[PROPORSI]]*VLOOKUP(Target_AM[[#This Row],[NIPNAS]],Target_CC[],COLUMN(BG$2)+9,0)</f>
        <v>38706806</v>
      </c>
      <c r="BV668" s="22">
        <f>Target_AM[[#This Row],[PROPORSI]]*VLOOKUP(Target_AM[[#This Row],[NIPNAS]],Target_CC[],COLUMN(BH$2)+9,0)</f>
        <v>38706806</v>
      </c>
      <c r="BW668" s="22">
        <f>Target_AM[[#This Row],[PROPORSI]]*VLOOKUP(Target_AM[[#This Row],[NIPNAS]],Target_CC[],COLUMN(BI$2)+9,0)</f>
        <v>38706806</v>
      </c>
      <c r="BX668" s="22">
        <f>Target_AM[[#This Row],[PROPORSI]]*VLOOKUP(Target_AM[[#This Row],[NIPNAS]],Target_CC[],COLUMN(BJ$2)+9,0)</f>
        <v>38706806</v>
      </c>
      <c r="BY668" s="22">
        <f>Target_AM[[#This Row],[PROPORSI]]*VLOOKUP(Target_AM[[#This Row],[NIPNAS]],Target_CC[],COLUMN(BK$2)+9,0)</f>
        <v>38706806</v>
      </c>
      <c r="BZ668" s="22">
        <f>Target_AM[[#This Row],[PROPORSI]]*VLOOKUP(Target_AM[[#This Row],[NIPNAS]],Target_CC[],COLUMN(BL$2)+9,0)</f>
        <v>38706806</v>
      </c>
      <c r="CA668" s="22">
        <f>Target_AM[[#This Row],[PROPORSI]]*VLOOKUP(Target_AM[[#This Row],[NIPNAS]],Target_CC[],COLUMN(BM$2)+9,0)</f>
        <v>464380533</v>
      </c>
      <c r="CB668" s="22">
        <f>Target_AM[[#This Row],[PROPORSI]]*VLOOKUP(Target_AM[[#This Row],[NIPNAS]],Target_CC[],COLUMN(BN$2)+9,0)</f>
        <v>798000</v>
      </c>
      <c r="CC668" s="22">
        <f>Target_AM[[#This Row],[PROPORSI]]*VLOOKUP(Target_AM[[#This Row],[NIPNAS]],Target_CC[],COLUMN(BO$2)+9,0)</f>
        <v>798000</v>
      </c>
      <c r="CD668" s="22">
        <f>Target_AM[[#This Row],[PROPORSI]]*VLOOKUP(Target_AM[[#This Row],[NIPNAS]],Target_CC[],COLUMN(BP$2)+9,0)</f>
        <v>798000</v>
      </c>
      <c r="CE668" s="22">
        <f>Target_AM[[#This Row],[PROPORSI]]*VLOOKUP(Target_AM[[#This Row],[NIPNAS]],Target_CC[],COLUMN(BQ$2)+9,0)</f>
        <v>758100</v>
      </c>
      <c r="CF668" s="22">
        <f>Target_AM[[#This Row],[PROPORSI]]*VLOOKUP(Target_AM[[#This Row],[NIPNAS]],Target_CC[],COLUMN(BR$2)+9,0)</f>
        <v>758100</v>
      </c>
      <c r="CG668" s="22">
        <f>Target_AM[[#This Row],[PROPORSI]]*VLOOKUP(Target_AM[[#This Row],[NIPNAS]],Target_CC[],COLUMN(BS$2)+9,0)</f>
        <v>758100</v>
      </c>
      <c r="CH668" s="22">
        <f>Target_AM[[#This Row],[PROPORSI]]*VLOOKUP(Target_AM[[#This Row],[NIPNAS]],Target_CC[],COLUMN(BT$2)+9,0)</f>
        <v>758100</v>
      </c>
      <c r="CI668" s="22">
        <f>Target_AM[[#This Row],[PROPORSI]]*VLOOKUP(Target_AM[[#This Row],[NIPNAS]],Target_CC[],COLUMN(BU$2)+9,0)</f>
        <v>758100</v>
      </c>
      <c r="CJ668" s="22">
        <f>Target_AM[[#This Row],[PROPORSI]]*VLOOKUP(Target_AM[[#This Row],[NIPNAS]],Target_CC[],COLUMN(BV$2)+9,0)</f>
        <v>758100</v>
      </c>
      <c r="CK668" s="22">
        <f>Target_AM[[#This Row],[PROPORSI]]*VLOOKUP(Target_AM[[#This Row],[NIPNAS]],Target_CC[],COLUMN(BW$2)+9,0)</f>
        <v>758100</v>
      </c>
      <c r="CL668" s="22">
        <f>Target_AM[[#This Row],[PROPORSI]]*VLOOKUP(Target_AM[[#This Row],[NIPNAS]],Target_CC[],COLUMN(BX$2)+9,0)</f>
        <v>758100</v>
      </c>
      <c r="CM668" s="22">
        <f>Target_AM[[#This Row],[PROPORSI]]*VLOOKUP(Target_AM[[#This Row],[NIPNAS]],Target_CC[],COLUMN(BY$2)+9,0)</f>
        <v>758100</v>
      </c>
      <c r="CN668" s="22">
        <f>Target_AM[[#This Row],[PROPORSI]]*VLOOKUP(Target_AM[[#This Row],[NIPNAS]],Target_CC[],COLUMN(BZ$2)+9,0)</f>
        <v>9216900</v>
      </c>
      <c r="CO668" s="22">
        <f>Target_AM[[#This Row],[PROPORSI]]*VLOOKUP(Target_AM[[#This Row],[NIPNAS]],Target_CC[],COLUMN(CA$2)+9,0)</f>
        <v>37887474</v>
      </c>
      <c r="CP668" s="22">
        <f>Target_AM[[#This Row],[PROPORSI]]*VLOOKUP(Target_AM[[#This Row],[NIPNAS]],Target_CC[],COLUMN(CB$2)+9,0)</f>
        <v>37789099</v>
      </c>
      <c r="CQ668" s="22">
        <f>Target_AM[[#This Row],[PROPORSI]]*VLOOKUP(Target_AM[[#This Row],[NIPNAS]],Target_CC[],COLUMN(CC$2)+9,0)</f>
        <v>37948706</v>
      </c>
      <c r="CR668" s="22">
        <f>Target_AM[[#This Row],[PROPORSI]]*VLOOKUP(Target_AM[[#This Row],[NIPNAS]],Target_CC[],COLUMN(CD$2)+9,0)</f>
        <v>37948706</v>
      </c>
      <c r="CS668" s="22">
        <f>Target_AM[[#This Row],[PROPORSI]]*VLOOKUP(Target_AM[[#This Row],[NIPNAS]],Target_CC[],COLUMN(CE$2)+9,0)</f>
        <v>37948706</v>
      </c>
      <c r="CT668" s="22">
        <f>Target_AM[[#This Row],[PROPORSI]]*VLOOKUP(Target_AM[[#This Row],[NIPNAS]],Target_CC[],COLUMN(CF$2)+9,0)</f>
        <v>37948706</v>
      </c>
      <c r="CU668" s="22">
        <f>Target_AM[[#This Row],[PROPORSI]]*VLOOKUP(Target_AM[[#This Row],[NIPNAS]],Target_CC[],COLUMN(CG$2)+9,0)</f>
        <v>37948706</v>
      </c>
      <c r="CV668" s="22">
        <f>Target_AM[[#This Row],[PROPORSI]]*VLOOKUP(Target_AM[[#This Row],[NIPNAS]],Target_CC[],COLUMN(CH$2)+9,0)</f>
        <v>37948706</v>
      </c>
      <c r="CW668" s="22">
        <f>Target_AM[[#This Row],[PROPORSI]]*VLOOKUP(Target_AM[[#This Row],[NIPNAS]],Target_CC[],COLUMN(CI$2)+9,0)</f>
        <v>37948706</v>
      </c>
      <c r="CX668" s="22">
        <f>Target_AM[[#This Row],[PROPORSI]]*VLOOKUP(Target_AM[[#This Row],[NIPNAS]],Target_CC[],COLUMN(CJ$2)+9,0)</f>
        <v>37948706</v>
      </c>
      <c r="CY668" s="22">
        <f>Target_AM[[#This Row],[PROPORSI]]*VLOOKUP(Target_AM[[#This Row],[NIPNAS]],Target_CC[],COLUMN(CK$2)+9,0)</f>
        <v>37948706</v>
      </c>
      <c r="CZ668" s="22">
        <f>Target_AM[[#This Row],[PROPORSI]]*VLOOKUP(Target_AM[[#This Row],[NIPNAS]],Target_CC[],COLUMN(CL$2)+9,0)</f>
        <v>37948706</v>
      </c>
      <c r="DA668" s="22">
        <f>Target_AM[[#This Row],[PROPORSI]]*VLOOKUP(Target_AM[[#This Row],[NIPNAS]],Target_CC[],COLUMN(CM$2)+9,0)</f>
        <v>455163633</v>
      </c>
      <c r="DB668" s="22">
        <f>Target_AM[[#This Row],[PROPORSI]]*VLOOKUP(Target_AM[[#This Row],[NIPNAS]],Target_CC[],COLUMN(CN$2)+9,0)</f>
        <v>0</v>
      </c>
      <c r="DC668" s="22">
        <f>Target_AM[[#This Row],[PROPORSI]]*VLOOKUP(Target_AM[[#This Row],[NIPNAS]],Target_CC[],COLUMN(CO$2)+9,0)</f>
        <v>0</v>
      </c>
      <c r="DD668" s="22">
        <f>Target_AM[[#This Row],[PROPORSI]]*VLOOKUP(Target_AM[[#This Row],[NIPNAS]],Target_CC[],COLUMN(CP$2)+9,0)</f>
        <v>0</v>
      </c>
      <c r="DE668" s="22">
        <f>Target_AM[[#This Row],[PROPORSI]]*VLOOKUP(Target_AM[[#This Row],[NIPNAS]],Target_CC[],COLUMN(CQ$2)+9,0)</f>
        <v>0</v>
      </c>
      <c r="DF668" s="22">
        <f>Target_AM[[#This Row],[PROPORSI]]*VLOOKUP(Target_AM[[#This Row],[NIPNAS]],Target_CC[],COLUMN(CR$2)+9,0)</f>
        <v>0</v>
      </c>
      <c r="DG668" s="22">
        <f>Target_AM[[#This Row],[PROPORSI]]*VLOOKUP(Target_AM[[#This Row],[NIPNAS]],Target_CC[],COLUMN(CS$2)+9,0)</f>
        <v>0</v>
      </c>
      <c r="DH668" s="22">
        <f>Target_AM[[#This Row],[PROPORSI]]*VLOOKUP(Target_AM[[#This Row],[NIPNAS]],Target_CC[],COLUMN(CT$2)+9,0)</f>
        <v>0</v>
      </c>
      <c r="DI668" s="22">
        <f>Target_AM[[#This Row],[PROPORSI]]*VLOOKUP(Target_AM[[#This Row],[NIPNAS]],Target_CC[],COLUMN(CU$2)+9,0)</f>
        <v>0</v>
      </c>
      <c r="DJ668" s="22">
        <f>Target_AM[[#This Row],[PROPORSI]]*VLOOKUP(Target_AM[[#This Row],[NIPNAS]],Target_CC[],COLUMN(CV$2)+9,0)</f>
        <v>0</v>
      </c>
      <c r="DK668" s="22">
        <f>Target_AM[[#This Row],[PROPORSI]]*VLOOKUP(Target_AM[[#This Row],[NIPNAS]],Target_CC[],COLUMN(CW$2)+9,0)</f>
        <v>0</v>
      </c>
      <c r="DL668" s="22">
        <f>Target_AM[[#This Row],[PROPORSI]]*VLOOKUP(Target_AM[[#This Row],[NIPNAS]],Target_CC[],COLUMN(CX$2)+9,0)</f>
        <v>0</v>
      </c>
      <c r="DM668" s="22">
        <f>Target_AM[[#This Row],[PROPORSI]]*VLOOKUP(Target_AM[[#This Row],[NIPNAS]],Target_CC[],COLUMN(CY$2)+9,0)</f>
        <v>0</v>
      </c>
      <c r="DN668" s="22">
        <f>Target_AM[[#This Row],[PROPORSI]]*VLOOKUP(Target_AM[[#This Row],[NIPNAS]],Target_CC[],COLUMN(CZ$2)+9,0)</f>
        <v>0</v>
      </c>
      <c r="DO668" s="22">
        <f>Target_AM[[#This Row],[PROPORSI]]*VLOOKUP(Target_AM[[#This Row],[NIPNAS]],Target_CC[],COLUMN(DA$2)+9,0)</f>
        <v>0</v>
      </c>
      <c r="DP668" s="22">
        <f>Target_AM[[#This Row],[PROPORSI]]*VLOOKUP(Target_AM[[#This Row],[NIPNAS]],Target_CC[],COLUMN(DB$2)+9,0)</f>
        <v>0</v>
      </c>
      <c r="DQ668" s="22">
        <f>Target_AM[[#This Row],[PROPORSI]]*VLOOKUP(Target_AM[[#This Row],[NIPNAS]],Target_CC[],COLUMN(DC$2)+9,0)</f>
        <v>0</v>
      </c>
      <c r="DR668" s="22">
        <f>Target_AM[[#This Row],[PROPORSI]]*VLOOKUP(Target_AM[[#This Row],[NIPNAS]],Target_CC[],COLUMN(DD$2)+9,0)</f>
        <v>0</v>
      </c>
      <c r="DS668" s="22">
        <f>Target_AM[[#This Row],[PROPORSI]]*VLOOKUP(Target_AM[[#This Row],[NIPNAS]],Target_CC[],COLUMN(DE$2)+9,0)</f>
        <v>0</v>
      </c>
      <c r="DT668" s="22">
        <f>Target_AM[[#This Row],[PROPORSI]]*VLOOKUP(Target_AM[[#This Row],[NIPNAS]],Target_CC[],COLUMN(DF$2)+9,0)</f>
        <v>0</v>
      </c>
      <c r="DU668" s="22">
        <f>Target_AM[[#This Row],[PROPORSI]]*VLOOKUP(Target_AM[[#This Row],[NIPNAS]],Target_CC[],COLUMN(DG$2)+9,0)</f>
        <v>0</v>
      </c>
      <c r="DV668" s="22">
        <f>Target_AM[[#This Row],[PROPORSI]]*VLOOKUP(Target_AM[[#This Row],[NIPNAS]],Target_CC[],COLUMN(DH$2)+9,0)</f>
        <v>0</v>
      </c>
      <c r="DW668" s="22">
        <f>Target_AM[[#This Row],[PROPORSI]]*VLOOKUP(Target_AM[[#This Row],[NIPNAS]],Target_CC[],COLUMN(DI$2)+9,0)</f>
        <v>0</v>
      </c>
      <c r="DX668" s="22">
        <f>Target_AM[[#This Row],[PROPORSI]]*VLOOKUP(Target_AM[[#This Row],[NIPNAS]],Target_CC[],COLUMN(DJ$2)+9,0)</f>
        <v>0</v>
      </c>
      <c r="DY668" s="22">
        <f>Target_AM[[#This Row],[PROPORSI]]*VLOOKUP(Target_AM[[#This Row],[NIPNAS]],Target_CC[],COLUMN(DK$2)+9,0)</f>
        <v>0</v>
      </c>
      <c r="DZ668" s="22">
        <f>Target_AM[[#This Row],[PROPORSI]]*VLOOKUP(Target_AM[[#This Row],[NIPNAS]],Target_CC[],COLUMN(DL$2)+9,0)</f>
        <v>0</v>
      </c>
      <c r="EA668" s="22">
        <f>Target_AM[[#This Row],[PROPORSI]]*VLOOKUP(Target_AM[[#This Row],[NIPNAS]],Target_CC[],COLUMN(DM$2)+9,0)</f>
        <v>0</v>
      </c>
    </row>
    <row r="669" spans="2:131" x14ac:dyDescent="0.3">
      <c r="B669">
        <v>946032</v>
      </c>
      <c r="C669" t="s">
        <v>1064</v>
      </c>
      <c r="D669">
        <v>1</v>
      </c>
      <c r="E669" s="8">
        <v>45658</v>
      </c>
      <c r="F669">
        <v>76510276</v>
      </c>
      <c r="G669" t="s">
        <v>161</v>
      </c>
      <c r="J669" t="s">
        <v>1081</v>
      </c>
      <c r="K669" t="s">
        <v>19</v>
      </c>
      <c r="L669" t="s">
        <v>159</v>
      </c>
      <c r="M669" t="s">
        <v>31</v>
      </c>
      <c r="N669" s="23">
        <f>Target_AM[[#This Row],[PROPORSI]]*VLOOKUP(Target_AM[[#This Row],[NIPNAS]],Target_CC[],9,0)</f>
        <v>2548580188.7394385</v>
      </c>
      <c r="O669" s="22">
        <f>Target_AM[[#This Row],[PROPORSI]]*VLOOKUP(Target_AM[[#This Row],[NIPNAS]],Target_CC[],COLUMN(A$2)+9,0)</f>
        <v>207918214.92262948</v>
      </c>
      <c r="P669" s="22">
        <f>Target_AM[[#This Row],[PROPORSI]]*VLOOKUP(Target_AM[[#This Row],[NIPNAS]],Target_CC[],COLUMN(B$2)+9,0)</f>
        <v>88121813.37088263</v>
      </c>
      <c r="Q669" s="22">
        <f>Target_AM[[#This Row],[PROPORSI]]*VLOOKUP(Target_AM[[#This Row],[NIPNAS]],Target_CC[],COLUMN(C$2)+9,0)</f>
        <v>352874417.89092314</v>
      </c>
      <c r="R669" s="22">
        <f>Target_AM[[#This Row],[PROPORSI]]*VLOOKUP(Target_AM[[#This Row],[NIPNAS]],Target_CC[],COLUMN(D$2)+9,0)</f>
        <v>125560851.72296815</v>
      </c>
      <c r="S669" s="22">
        <f>Target_AM[[#This Row],[PROPORSI]]*VLOOKUP(Target_AM[[#This Row],[NIPNAS]],Target_CC[],COLUMN(E$2)+9,0)</f>
        <v>188362341.17623702</v>
      </c>
      <c r="T669" s="22">
        <f>Target_AM[[#This Row],[PROPORSI]]*VLOOKUP(Target_AM[[#This Row],[NIPNAS]],Target_CC[],COLUMN(F$2)+9,0)</f>
        <v>82357566.502273545</v>
      </c>
      <c r="U669" s="22">
        <f>Target_AM[[#This Row],[PROPORSI]]*VLOOKUP(Target_AM[[#This Row],[NIPNAS]],Target_CC[],COLUMN(G$2)+9,0)</f>
        <v>245117527.14620143</v>
      </c>
      <c r="V669" s="22">
        <f>Target_AM[[#This Row],[PROPORSI]]*VLOOKUP(Target_AM[[#This Row],[NIPNAS]],Target_CC[],COLUMN(H$2)+9,0)</f>
        <v>156107925.97998953</v>
      </c>
      <c r="W669" s="22">
        <f>Target_AM[[#This Row],[PROPORSI]]*VLOOKUP(Target_AM[[#This Row],[NIPNAS]],Target_CC[],COLUMN(I$2)+9,0)</f>
        <v>205545609.39162987</v>
      </c>
      <c r="X669" s="22">
        <f>Target_AM[[#This Row],[PROPORSI]]*VLOOKUP(Target_AM[[#This Row],[NIPNAS]],Target_CC[],COLUMN(J$2)+9,0)</f>
        <v>218593617.89142904</v>
      </c>
      <c r="Y669" s="22">
        <f>Target_AM[[#This Row],[PROPORSI]]*VLOOKUP(Target_AM[[#This Row],[NIPNAS]],Target_CC[],COLUMN(K$2)+9,0)</f>
        <v>92429888.531424269</v>
      </c>
      <c r="Z669" s="22">
        <f>Target_AM[[#This Row],[PROPORSI]]*VLOOKUP(Target_AM[[#This Row],[NIPNAS]],Target_CC[],COLUMN(L$2)+9,0)</f>
        <v>151181084.70402405</v>
      </c>
      <c r="AA669" s="22">
        <f>Target_AM[[#This Row],[PROPORSI]]*VLOOKUP(Target_AM[[#This Row],[NIPNAS]],Target_CC[],COLUMN(M$2)+9,0)</f>
        <v>2114170859.230612</v>
      </c>
      <c r="AB669" s="22">
        <f>Target_AM[[#This Row],[PROPORSI]]*VLOOKUP(Target_AM[[#This Row],[NIPNAS]],Target_CC[],COLUMN(N$2)+9,0)</f>
        <v>2216487.5075209439</v>
      </c>
      <c r="AC669" s="22">
        <f>Target_AM[[#This Row],[PROPORSI]]*VLOOKUP(Target_AM[[#This Row],[NIPNAS]],Target_CC[],COLUMN(O$2)+9,0)</f>
        <v>3676029.8817367554</v>
      </c>
      <c r="AD669" s="22">
        <f>Target_AM[[#This Row],[PROPORSI]]*VLOOKUP(Target_AM[[#This Row],[NIPNAS]],Target_CC[],COLUMN(P$2)+9,0)</f>
        <v>12832717.453425944</v>
      </c>
      <c r="AE669" s="22">
        <f>Target_AM[[#This Row],[PROPORSI]]*VLOOKUP(Target_AM[[#This Row],[NIPNAS]],Target_CC[],COLUMN(Q$2)+9,0)</f>
        <v>15874370.739312872</v>
      </c>
      <c r="AF669" s="22">
        <f>Target_AM[[#This Row],[PROPORSI]]*VLOOKUP(Target_AM[[#This Row],[NIPNAS]],Target_CC[],COLUMN(R$2)+9,0)</f>
        <v>20804028.192819864</v>
      </c>
      <c r="AG669" s="22">
        <f>Target_AM[[#This Row],[PROPORSI]]*VLOOKUP(Target_AM[[#This Row],[NIPNAS]],Target_CC[],COLUMN(S$2)+9,0)</f>
        <v>12475916.429759234</v>
      </c>
      <c r="AH669" s="22">
        <f>Target_AM[[#This Row],[PROPORSI]]*VLOOKUP(Target_AM[[#This Row],[NIPNAS]],Target_CC[],COLUMN(T$2)+9,0)</f>
        <v>40650585.839633405</v>
      </c>
      <c r="AI669" s="22">
        <f>Target_AM[[#This Row],[PROPORSI]]*VLOOKUP(Target_AM[[#This Row],[NIPNAS]],Target_CC[],COLUMN(U$2)+9,0)</f>
        <v>27471798.280672878</v>
      </c>
      <c r="AJ669" s="22">
        <f>Target_AM[[#This Row],[PROPORSI]]*VLOOKUP(Target_AM[[#This Row],[NIPNAS]],Target_CC[],COLUMN(V$2)+9,0)</f>
        <v>37555451.206780076</v>
      </c>
      <c r="AK669" s="22">
        <f>Target_AM[[#This Row],[PROPORSI]]*VLOOKUP(Target_AM[[#This Row],[NIPNAS]],Target_CC[],COLUMN(W$2)+9,0)</f>
        <v>25485154.82335335</v>
      </c>
      <c r="AL669" s="22">
        <f>Target_AM[[#This Row],[PROPORSI]]*VLOOKUP(Target_AM[[#This Row],[NIPNAS]],Target_CC[],COLUMN(X$2)+9,0)</f>
        <v>10779391.865702912</v>
      </c>
      <c r="AM669" s="22">
        <f>Target_AM[[#This Row],[PROPORSI]]*VLOOKUP(Target_AM[[#This Row],[NIPNAS]],Target_CC[],COLUMN(Y$2)+9,0)</f>
        <v>20194558.074809253</v>
      </c>
      <c r="AN669" s="22">
        <f>Target_AM[[#This Row],[PROPORSI]]*VLOOKUP(Target_AM[[#This Row],[NIPNAS]],Target_CC[],COLUMN(Z$2)+9,0)</f>
        <v>230016490.29552752</v>
      </c>
      <c r="AO669" s="22">
        <f>Target_AM[[#This Row],[PROPORSI]]*VLOOKUP(Target_AM[[#This Row],[NIPNAS]],Target_CC[],COLUMN(AA$2)+9,0)</f>
        <v>210134702.43015042</v>
      </c>
      <c r="AP669" s="22">
        <f>Target_AM[[#This Row],[PROPORSI]]*VLOOKUP(Target_AM[[#This Row],[NIPNAS]],Target_CC[],COLUMN(AB$2)+9,0)</f>
        <v>91797843.252619386</v>
      </c>
      <c r="AQ669" s="22">
        <f>Target_AM[[#This Row],[PROPORSI]]*VLOOKUP(Target_AM[[#This Row],[NIPNAS]],Target_CC[],COLUMN(AC$2)+9,0)</f>
        <v>365707135.34434909</v>
      </c>
      <c r="AR669" s="22">
        <f>Target_AM[[#This Row],[PROPORSI]]*VLOOKUP(Target_AM[[#This Row],[NIPNAS]],Target_CC[],COLUMN(AD$2)+9,0)</f>
        <v>141435222.46228102</v>
      </c>
      <c r="AS669" s="22">
        <f>Target_AM[[#This Row],[PROPORSI]]*VLOOKUP(Target_AM[[#This Row],[NIPNAS]],Target_CC[],COLUMN(AE$2)+9,0)</f>
        <v>209166369.36905688</v>
      </c>
      <c r="AT669" s="22">
        <f>Target_AM[[#This Row],[PROPORSI]]*VLOOKUP(Target_AM[[#This Row],[NIPNAS]],Target_CC[],COLUMN(AF$2)+9,0)</f>
        <v>94833482.932032779</v>
      </c>
      <c r="AU669" s="22">
        <f>Target_AM[[#This Row],[PROPORSI]]*VLOOKUP(Target_AM[[#This Row],[NIPNAS]],Target_CC[],COLUMN(AG$2)+9,0)</f>
        <v>285768112.98583484</v>
      </c>
      <c r="AV669" s="22">
        <f>Target_AM[[#This Row],[PROPORSI]]*VLOOKUP(Target_AM[[#This Row],[NIPNAS]],Target_CC[],COLUMN(AH$2)+9,0)</f>
        <v>183579724.26066241</v>
      </c>
      <c r="AW669" s="22">
        <f>Target_AM[[#This Row],[PROPORSI]]*VLOOKUP(Target_AM[[#This Row],[NIPNAS]],Target_CC[],COLUMN(AI$2)+9,0)</f>
        <v>243101060.59840995</v>
      </c>
      <c r="AX669" s="22">
        <f>Target_AM[[#This Row],[PROPORSI]]*VLOOKUP(Target_AM[[#This Row],[NIPNAS]],Target_CC[],COLUMN(AJ$2)+9,0)</f>
        <v>244078772.71478239</v>
      </c>
      <c r="AY669" s="22">
        <f>Target_AM[[#This Row],[PROPORSI]]*VLOOKUP(Target_AM[[#This Row],[NIPNAS]],Target_CC[],COLUMN(AK$2)+9,0)</f>
        <v>103209280.39712718</v>
      </c>
      <c r="AZ669" s="22">
        <f>Target_AM[[#This Row],[PROPORSI]]*VLOOKUP(Target_AM[[#This Row],[NIPNAS]],Target_CC[],COLUMN(AL$2)+9,0)</f>
        <v>171375642.7788333</v>
      </c>
      <c r="BA669" s="22">
        <f>Target_AM[[#This Row],[PROPORSI]]*VLOOKUP(Target_AM[[#This Row],[NIPNAS]],Target_CC[],COLUMN(AM$2)+9,0)</f>
        <v>2344187349.5261397</v>
      </c>
      <c r="BB669" s="22">
        <f>Target_AM[[#This Row],[PROPORSI]]*VLOOKUP(Target_AM[[#This Row],[NIPNAS]],Target_CC[],COLUMN(AN$2)+9,0)</f>
        <v>0</v>
      </c>
      <c r="BC669" s="22">
        <f>Target_AM[[#This Row],[PROPORSI]]*VLOOKUP(Target_AM[[#This Row],[NIPNAS]],Target_CC[],COLUMN(AO$2)+9,0)</f>
        <v>0</v>
      </c>
      <c r="BD669" s="22">
        <f>Target_AM[[#This Row],[PROPORSI]]*VLOOKUP(Target_AM[[#This Row],[NIPNAS]],Target_CC[],COLUMN(AP$2)+9,0)</f>
        <v>0</v>
      </c>
      <c r="BE669" s="22">
        <f>Target_AM[[#This Row],[PROPORSI]]*VLOOKUP(Target_AM[[#This Row],[NIPNAS]],Target_CC[],COLUMN(AQ$2)+9,0)</f>
        <v>0</v>
      </c>
      <c r="BF669" s="22">
        <f>Target_AM[[#This Row],[PROPORSI]]*VLOOKUP(Target_AM[[#This Row],[NIPNAS]],Target_CC[],COLUMN(AR$2)+9,0)</f>
        <v>0</v>
      </c>
      <c r="BG669" s="22">
        <f>Target_AM[[#This Row],[PROPORSI]]*VLOOKUP(Target_AM[[#This Row],[NIPNAS]],Target_CC[],COLUMN(AS$2)+9,0)</f>
        <v>0</v>
      </c>
      <c r="BH669" s="22">
        <f>Target_AM[[#This Row],[PROPORSI]]*VLOOKUP(Target_AM[[#This Row],[NIPNAS]],Target_CC[],COLUMN(AT$2)+9,0)</f>
        <v>0</v>
      </c>
      <c r="BI669" s="22">
        <f>Target_AM[[#This Row],[PROPORSI]]*VLOOKUP(Target_AM[[#This Row],[NIPNAS]],Target_CC[],COLUMN(AU$2)+9,0)</f>
        <v>0</v>
      </c>
      <c r="BJ669" s="22">
        <f>Target_AM[[#This Row],[PROPORSI]]*VLOOKUP(Target_AM[[#This Row],[NIPNAS]],Target_CC[],COLUMN(AV$2)+9,0)</f>
        <v>0</v>
      </c>
      <c r="BK669" s="22">
        <f>Target_AM[[#This Row],[PROPORSI]]*VLOOKUP(Target_AM[[#This Row],[NIPNAS]],Target_CC[],COLUMN(AW$2)+9,0)</f>
        <v>0</v>
      </c>
      <c r="BL669" s="22">
        <f>Target_AM[[#This Row],[PROPORSI]]*VLOOKUP(Target_AM[[#This Row],[NIPNAS]],Target_CC[],COLUMN(AX$2)+9,0)</f>
        <v>0</v>
      </c>
      <c r="BM669" s="22">
        <f>Target_AM[[#This Row],[PROPORSI]]*VLOOKUP(Target_AM[[#This Row],[NIPNAS]],Target_CC[],COLUMN(AY$2)+9,0)</f>
        <v>0</v>
      </c>
      <c r="BN669" s="22">
        <f>Target_AM[[#This Row],[PROPORSI]]*VLOOKUP(Target_AM[[#This Row],[NIPNAS]],Target_CC[],COLUMN(AZ$2)+9,0)</f>
        <v>0</v>
      </c>
      <c r="BO669" s="22">
        <f>Target_AM[[#This Row],[PROPORSI]]*VLOOKUP(Target_AM[[#This Row],[NIPNAS]],Target_CC[],COLUMN(BA$2)+9,0)</f>
        <v>86301973</v>
      </c>
      <c r="BP669" s="22">
        <f>Target_AM[[#This Row],[PROPORSI]]*VLOOKUP(Target_AM[[#This Row],[NIPNAS]],Target_CC[],COLUMN(BB$2)+9,0)</f>
        <v>84774857</v>
      </c>
      <c r="BQ669" s="22">
        <f>Target_AM[[#This Row],[PROPORSI]]*VLOOKUP(Target_AM[[#This Row],[NIPNAS]],Target_CC[],COLUMN(BC$2)+9,0)</f>
        <v>85520845</v>
      </c>
      <c r="BR669" s="22">
        <f>Target_AM[[#This Row],[PROPORSI]]*VLOOKUP(Target_AM[[#This Row],[NIPNAS]],Target_CC[],COLUMN(BD$2)+9,0)</f>
        <v>84692095.5</v>
      </c>
      <c r="BS669" s="22">
        <f>Target_AM[[#This Row],[PROPORSI]]*VLOOKUP(Target_AM[[#This Row],[NIPNAS]],Target_CC[],COLUMN(BE$2)+9,0)</f>
        <v>84692095.5</v>
      </c>
      <c r="BT669" s="22">
        <f>Target_AM[[#This Row],[PROPORSI]]*VLOOKUP(Target_AM[[#This Row],[NIPNAS]],Target_CC[],COLUMN(BF$2)+9,0)</f>
        <v>84692095.5</v>
      </c>
      <c r="BU669" s="22">
        <f>Target_AM[[#This Row],[PROPORSI]]*VLOOKUP(Target_AM[[#This Row],[NIPNAS]],Target_CC[],COLUMN(BG$2)+9,0)</f>
        <v>84692095.5</v>
      </c>
      <c r="BV669" s="22">
        <f>Target_AM[[#This Row],[PROPORSI]]*VLOOKUP(Target_AM[[#This Row],[NIPNAS]],Target_CC[],COLUMN(BH$2)+9,0)</f>
        <v>84692095.5</v>
      </c>
      <c r="BW669" s="22">
        <f>Target_AM[[#This Row],[PROPORSI]]*VLOOKUP(Target_AM[[#This Row],[NIPNAS]],Target_CC[],COLUMN(BI$2)+9,0)</f>
        <v>84692095.5</v>
      </c>
      <c r="BX669" s="22">
        <f>Target_AM[[#This Row],[PROPORSI]]*VLOOKUP(Target_AM[[#This Row],[NIPNAS]],Target_CC[],COLUMN(BJ$2)+9,0)</f>
        <v>84692095.5</v>
      </c>
      <c r="BY669" s="22">
        <f>Target_AM[[#This Row],[PROPORSI]]*VLOOKUP(Target_AM[[#This Row],[NIPNAS]],Target_CC[],COLUMN(BK$2)+9,0)</f>
        <v>84692095.5</v>
      </c>
      <c r="BZ669" s="22">
        <f>Target_AM[[#This Row],[PROPORSI]]*VLOOKUP(Target_AM[[#This Row],[NIPNAS]],Target_CC[],COLUMN(BL$2)+9,0)</f>
        <v>84692095.5</v>
      </c>
      <c r="CA669" s="22">
        <f>Target_AM[[#This Row],[PROPORSI]]*VLOOKUP(Target_AM[[#This Row],[NIPNAS]],Target_CC[],COLUMN(BM$2)+9,0)</f>
        <v>1018826534.5</v>
      </c>
      <c r="CB669" s="22">
        <f>Target_AM[[#This Row],[PROPORSI]]*VLOOKUP(Target_AM[[#This Row],[NIPNAS]],Target_CC[],COLUMN(BN$2)+9,0)</f>
        <v>16574990</v>
      </c>
      <c r="CC669" s="22">
        <f>Target_AM[[#This Row],[PROPORSI]]*VLOOKUP(Target_AM[[#This Row],[NIPNAS]],Target_CC[],COLUMN(BO$2)+9,0)</f>
        <v>16574990</v>
      </c>
      <c r="CD669" s="22">
        <f>Target_AM[[#This Row],[PROPORSI]]*VLOOKUP(Target_AM[[#This Row],[NIPNAS]],Target_CC[],COLUMN(BP$2)+9,0)</f>
        <v>16574990</v>
      </c>
      <c r="CE669" s="22">
        <f>Target_AM[[#This Row],[PROPORSI]]*VLOOKUP(Target_AM[[#This Row],[NIPNAS]],Target_CC[],COLUMN(BQ$2)+9,0)</f>
        <v>15746240.5</v>
      </c>
      <c r="CF669" s="22">
        <f>Target_AM[[#This Row],[PROPORSI]]*VLOOKUP(Target_AM[[#This Row],[NIPNAS]],Target_CC[],COLUMN(BR$2)+9,0)</f>
        <v>15746240.5</v>
      </c>
      <c r="CG669" s="22">
        <f>Target_AM[[#This Row],[PROPORSI]]*VLOOKUP(Target_AM[[#This Row],[NIPNAS]],Target_CC[],COLUMN(BS$2)+9,0)</f>
        <v>15746240.5</v>
      </c>
      <c r="CH669" s="22">
        <f>Target_AM[[#This Row],[PROPORSI]]*VLOOKUP(Target_AM[[#This Row],[NIPNAS]],Target_CC[],COLUMN(BT$2)+9,0)</f>
        <v>15746240.5</v>
      </c>
      <c r="CI669" s="22">
        <f>Target_AM[[#This Row],[PROPORSI]]*VLOOKUP(Target_AM[[#This Row],[NIPNAS]],Target_CC[],COLUMN(BU$2)+9,0)</f>
        <v>15746240.5</v>
      </c>
      <c r="CJ669" s="22">
        <f>Target_AM[[#This Row],[PROPORSI]]*VLOOKUP(Target_AM[[#This Row],[NIPNAS]],Target_CC[],COLUMN(BV$2)+9,0)</f>
        <v>15746240.5</v>
      </c>
      <c r="CK669" s="22">
        <f>Target_AM[[#This Row],[PROPORSI]]*VLOOKUP(Target_AM[[#This Row],[NIPNAS]],Target_CC[],COLUMN(BW$2)+9,0)</f>
        <v>15746240.5</v>
      </c>
      <c r="CL669" s="22">
        <f>Target_AM[[#This Row],[PROPORSI]]*VLOOKUP(Target_AM[[#This Row],[NIPNAS]],Target_CC[],COLUMN(BX$2)+9,0)</f>
        <v>15746240.5</v>
      </c>
      <c r="CM669" s="22">
        <f>Target_AM[[#This Row],[PROPORSI]]*VLOOKUP(Target_AM[[#This Row],[NIPNAS]],Target_CC[],COLUMN(BY$2)+9,0)</f>
        <v>15746240.5</v>
      </c>
      <c r="CN669" s="22">
        <f>Target_AM[[#This Row],[PROPORSI]]*VLOOKUP(Target_AM[[#This Row],[NIPNAS]],Target_CC[],COLUMN(BZ$2)+9,0)</f>
        <v>191441134.5</v>
      </c>
      <c r="CO669" s="22">
        <f>Target_AM[[#This Row],[PROPORSI]]*VLOOKUP(Target_AM[[#This Row],[NIPNAS]],Target_CC[],COLUMN(CA$2)+9,0)</f>
        <v>69726983</v>
      </c>
      <c r="CP669" s="22">
        <f>Target_AM[[#This Row],[PROPORSI]]*VLOOKUP(Target_AM[[#This Row],[NIPNAS]],Target_CC[],COLUMN(CB$2)+9,0)</f>
        <v>68199867</v>
      </c>
      <c r="CQ669" s="22">
        <f>Target_AM[[#This Row],[PROPORSI]]*VLOOKUP(Target_AM[[#This Row],[NIPNAS]],Target_CC[],COLUMN(CC$2)+9,0)</f>
        <v>68945855</v>
      </c>
      <c r="CR669" s="22">
        <f>Target_AM[[#This Row],[PROPORSI]]*VLOOKUP(Target_AM[[#This Row],[NIPNAS]],Target_CC[],COLUMN(CD$2)+9,0)</f>
        <v>68945855</v>
      </c>
      <c r="CS669" s="22">
        <f>Target_AM[[#This Row],[PROPORSI]]*VLOOKUP(Target_AM[[#This Row],[NIPNAS]],Target_CC[],COLUMN(CE$2)+9,0)</f>
        <v>68945855</v>
      </c>
      <c r="CT669" s="22">
        <f>Target_AM[[#This Row],[PROPORSI]]*VLOOKUP(Target_AM[[#This Row],[NIPNAS]],Target_CC[],COLUMN(CF$2)+9,0)</f>
        <v>68945855</v>
      </c>
      <c r="CU669" s="22">
        <f>Target_AM[[#This Row],[PROPORSI]]*VLOOKUP(Target_AM[[#This Row],[NIPNAS]],Target_CC[],COLUMN(CG$2)+9,0)</f>
        <v>68945855</v>
      </c>
      <c r="CV669" s="22">
        <f>Target_AM[[#This Row],[PROPORSI]]*VLOOKUP(Target_AM[[#This Row],[NIPNAS]],Target_CC[],COLUMN(CH$2)+9,0)</f>
        <v>68945855</v>
      </c>
      <c r="CW669" s="22">
        <f>Target_AM[[#This Row],[PROPORSI]]*VLOOKUP(Target_AM[[#This Row],[NIPNAS]],Target_CC[],COLUMN(CI$2)+9,0)</f>
        <v>68945855</v>
      </c>
      <c r="CX669" s="22">
        <f>Target_AM[[#This Row],[PROPORSI]]*VLOOKUP(Target_AM[[#This Row],[NIPNAS]],Target_CC[],COLUMN(CJ$2)+9,0)</f>
        <v>68945855</v>
      </c>
      <c r="CY669" s="22">
        <f>Target_AM[[#This Row],[PROPORSI]]*VLOOKUP(Target_AM[[#This Row],[NIPNAS]],Target_CC[],COLUMN(CK$2)+9,0)</f>
        <v>68945855</v>
      </c>
      <c r="CZ669" s="22">
        <f>Target_AM[[#This Row],[PROPORSI]]*VLOOKUP(Target_AM[[#This Row],[NIPNAS]],Target_CC[],COLUMN(CL$2)+9,0)</f>
        <v>68945855</v>
      </c>
      <c r="DA669" s="22">
        <f>Target_AM[[#This Row],[PROPORSI]]*VLOOKUP(Target_AM[[#This Row],[NIPNAS]],Target_CC[],COLUMN(CM$2)+9,0)</f>
        <v>827385400</v>
      </c>
      <c r="DB669" s="22">
        <f>Target_AM[[#This Row],[PROPORSI]]*VLOOKUP(Target_AM[[#This Row],[NIPNAS]],Target_CC[],COLUMN(CN$2)+9,0)</f>
        <v>0</v>
      </c>
      <c r="DC669" s="22">
        <f>Target_AM[[#This Row],[PROPORSI]]*VLOOKUP(Target_AM[[#This Row],[NIPNAS]],Target_CC[],COLUMN(CO$2)+9,0)</f>
        <v>0</v>
      </c>
      <c r="DD669" s="22">
        <f>Target_AM[[#This Row],[PROPORSI]]*VLOOKUP(Target_AM[[#This Row],[NIPNAS]],Target_CC[],COLUMN(CP$2)+9,0)</f>
        <v>0</v>
      </c>
      <c r="DE669" s="22">
        <f>Target_AM[[#This Row],[PROPORSI]]*VLOOKUP(Target_AM[[#This Row],[NIPNAS]],Target_CC[],COLUMN(CQ$2)+9,0)</f>
        <v>0</v>
      </c>
      <c r="DF669" s="22">
        <f>Target_AM[[#This Row],[PROPORSI]]*VLOOKUP(Target_AM[[#This Row],[NIPNAS]],Target_CC[],COLUMN(CR$2)+9,0)</f>
        <v>0</v>
      </c>
      <c r="DG669" s="22">
        <f>Target_AM[[#This Row],[PROPORSI]]*VLOOKUP(Target_AM[[#This Row],[NIPNAS]],Target_CC[],COLUMN(CS$2)+9,0)</f>
        <v>0</v>
      </c>
      <c r="DH669" s="22">
        <f>Target_AM[[#This Row],[PROPORSI]]*VLOOKUP(Target_AM[[#This Row],[NIPNAS]],Target_CC[],COLUMN(CT$2)+9,0)</f>
        <v>0</v>
      </c>
      <c r="DI669" s="22">
        <f>Target_AM[[#This Row],[PROPORSI]]*VLOOKUP(Target_AM[[#This Row],[NIPNAS]],Target_CC[],COLUMN(CU$2)+9,0)</f>
        <v>0</v>
      </c>
      <c r="DJ669" s="22">
        <f>Target_AM[[#This Row],[PROPORSI]]*VLOOKUP(Target_AM[[#This Row],[NIPNAS]],Target_CC[],COLUMN(CV$2)+9,0)</f>
        <v>0</v>
      </c>
      <c r="DK669" s="22">
        <f>Target_AM[[#This Row],[PROPORSI]]*VLOOKUP(Target_AM[[#This Row],[NIPNAS]],Target_CC[],COLUMN(CW$2)+9,0)</f>
        <v>0</v>
      </c>
      <c r="DL669" s="22">
        <f>Target_AM[[#This Row],[PROPORSI]]*VLOOKUP(Target_AM[[#This Row],[NIPNAS]],Target_CC[],COLUMN(CX$2)+9,0)</f>
        <v>0</v>
      </c>
      <c r="DM669" s="22">
        <f>Target_AM[[#This Row],[PROPORSI]]*VLOOKUP(Target_AM[[#This Row],[NIPNAS]],Target_CC[],COLUMN(CY$2)+9,0)</f>
        <v>0</v>
      </c>
      <c r="DN669" s="22">
        <f>Target_AM[[#This Row],[PROPORSI]]*VLOOKUP(Target_AM[[#This Row],[NIPNAS]],Target_CC[],COLUMN(CZ$2)+9,0)</f>
        <v>0</v>
      </c>
      <c r="DO669" s="22">
        <f>Target_AM[[#This Row],[PROPORSI]]*VLOOKUP(Target_AM[[#This Row],[NIPNAS]],Target_CC[],COLUMN(DA$2)+9,0)</f>
        <v>0</v>
      </c>
      <c r="DP669" s="22">
        <f>Target_AM[[#This Row],[PROPORSI]]*VLOOKUP(Target_AM[[#This Row],[NIPNAS]],Target_CC[],COLUMN(DB$2)+9,0)</f>
        <v>0</v>
      </c>
      <c r="DQ669" s="22">
        <f>Target_AM[[#This Row],[PROPORSI]]*VLOOKUP(Target_AM[[#This Row],[NIPNAS]],Target_CC[],COLUMN(DC$2)+9,0)</f>
        <v>0</v>
      </c>
      <c r="DR669" s="22">
        <f>Target_AM[[#This Row],[PROPORSI]]*VLOOKUP(Target_AM[[#This Row],[NIPNAS]],Target_CC[],COLUMN(DD$2)+9,0)</f>
        <v>0</v>
      </c>
      <c r="DS669" s="22">
        <f>Target_AM[[#This Row],[PROPORSI]]*VLOOKUP(Target_AM[[#This Row],[NIPNAS]],Target_CC[],COLUMN(DE$2)+9,0)</f>
        <v>0</v>
      </c>
      <c r="DT669" s="22">
        <f>Target_AM[[#This Row],[PROPORSI]]*VLOOKUP(Target_AM[[#This Row],[NIPNAS]],Target_CC[],COLUMN(DF$2)+9,0)</f>
        <v>0</v>
      </c>
      <c r="DU669" s="22">
        <f>Target_AM[[#This Row],[PROPORSI]]*VLOOKUP(Target_AM[[#This Row],[NIPNAS]],Target_CC[],COLUMN(DG$2)+9,0)</f>
        <v>0</v>
      </c>
      <c r="DV669" s="22">
        <f>Target_AM[[#This Row],[PROPORSI]]*VLOOKUP(Target_AM[[#This Row],[NIPNAS]],Target_CC[],COLUMN(DH$2)+9,0)</f>
        <v>0</v>
      </c>
      <c r="DW669" s="22">
        <f>Target_AM[[#This Row],[PROPORSI]]*VLOOKUP(Target_AM[[#This Row],[NIPNAS]],Target_CC[],COLUMN(DI$2)+9,0)</f>
        <v>0</v>
      </c>
      <c r="DX669" s="22">
        <f>Target_AM[[#This Row],[PROPORSI]]*VLOOKUP(Target_AM[[#This Row],[NIPNAS]],Target_CC[],COLUMN(DJ$2)+9,0)</f>
        <v>0</v>
      </c>
      <c r="DY669" s="22">
        <f>Target_AM[[#This Row],[PROPORSI]]*VLOOKUP(Target_AM[[#This Row],[NIPNAS]],Target_CC[],COLUMN(DK$2)+9,0)</f>
        <v>0</v>
      </c>
      <c r="DZ669" s="22">
        <f>Target_AM[[#This Row],[PROPORSI]]*VLOOKUP(Target_AM[[#This Row],[NIPNAS]],Target_CC[],COLUMN(DL$2)+9,0)</f>
        <v>0</v>
      </c>
      <c r="EA669" s="22">
        <f>Target_AM[[#This Row],[PROPORSI]]*VLOOKUP(Target_AM[[#This Row],[NIPNAS]],Target_CC[],COLUMN(DM$2)+9,0)</f>
        <v>0</v>
      </c>
    </row>
    <row r="670" spans="2:131" x14ac:dyDescent="0.3">
      <c r="B670">
        <v>403209</v>
      </c>
      <c r="C670" t="s">
        <v>980</v>
      </c>
      <c r="D670">
        <v>1</v>
      </c>
      <c r="E670" s="8">
        <v>45658</v>
      </c>
      <c r="F670">
        <v>76510277</v>
      </c>
      <c r="G670" t="s">
        <v>207</v>
      </c>
      <c r="J670" t="s">
        <v>1081</v>
      </c>
      <c r="K670" t="s">
        <v>22</v>
      </c>
      <c r="L670" t="s">
        <v>159</v>
      </c>
      <c r="M670" t="s">
        <v>31</v>
      </c>
      <c r="N670" s="23">
        <f>Target_AM[[#This Row],[PROPORSI]]*VLOOKUP(Target_AM[[#This Row],[NIPNAS]],Target_CC[],9,0)</f>
        <v>958304617.05202019</v>
      </c>
      <c r="O670" s="22">
        <f>Target_AM[[#This Row],[PROPORSI]]*VLOOKUP(Target_AM[[#This Row],[NIPNAS]],Target_CC[],COLUMN(A$2)+9,0)</f>
        <v>47057514.276553422</v>
      </c>
      <c r="P670" s="22">
        <f>Target_AM[[#This Row],[PROPORSI]]*VLOOKUP(Target_AM[[#This Row],[NIPNAS]],Target_CC[],COLUMN(B$2)+9,0)</f>
        <v>44595538.518905178</v>
      </c>
      <c r="Q670" s="22">
        <f>Target_AM[[#This Row],[PROPORSI]]*VLOOKUP(Target_AM[[#This Row],[NIPNAS]],Target_CC[],COLUMN(C$2)+9,0)</f>
        <v>62856997.091406874</v>
      </c>
      <c r="R670" s="22">
        <f>Target_AM[[#This Row],[PROPORSI]]*VLOOKUP(Target_AM[[#This Row],[NIPNAS]],Target_CC[],COLUMN(D$2)+9,0)</f>
        <v>84239648.181326106</v>
      </c>
      <c r="S670" s="22">
        <f>Target_AM[[#This Row],[PROPORSI]]*VLOOKUP(Target_AM[[#This Row],[NIPNAS]],Target_CC[],COLUMN(E$2)+9,0)</f>
        <v>51532920.302299865</v>
      </c>
      <c r="T670" s="22">
        <f>Target_AM[[#This Row],[PROPORSI]]*VLOOKUP(Target_AM[[#This Row],[NIPNAS]],Target_CC[],COLUMN(F$2)+9,0)</f>
        <v>59918246.809916086</v>
      </c>
      <c r="U670" s="22">
        <f>Target_AM[[#This Row],[PROPORSI]]*VLOOKUP(Target_AM[[#This Row],[NIPNAS]],Target_CC[],COLUMN(G$2)+9,0)</f>
        <v>57697571.163486615</v>
      </c>
      <c r="V670" s="22">
        <f>Target_AM[[#This Row],[PROPORSI]]*VLOOKUP(Target_AM[[#This Row],[NIPNAS]],Target_CC[],COLUMN(H$2)+9,0)</f>
        <v>36840592.127181031</v>
      </c>
      <c r="W670" s="22">
        <f>Target_AM[[#This Row],[PROPORSI]]*VLOOKUP(Target_AM[[#This Row],[NIPNAS]],Target_CC[],COLUMN(I$2)+9,0)</f>
        <v>48693981.896823421</v>
      </c>
      <c r="X670" s="22">
        <f>Target_AM[[#This Row],[PROPORSI]]*VLOOKUP(Target_AM[[#This Row],[NIPNAS]],Target_CC[],COLUMN(J$2)+9,0)</f>
        <v>151935213.24887505</v>
      </c>
      <c r="Y670" s="22">
        <f>Target_AM[[#This Row],[PROPORSI]]*VLOOKUP(Target_AM[[#This Row],[NIPNAS]],Target_CC[],COLUMN(K$2)+9,0)</f>
        <v>64471391.281778246</v>
      </c>
      <c r="Z670" s="22">
        <f>Target_AM[[#This Row],[PROPORSI]]*VLOOKUP(Target_AM[[#This Row],[NIPNAS]],Target_CC[],COLUMN(L$2)+9,0)</f>
        <v>64353556.673373483</v>
      </c>
      <c r="AA670" s="22">
        <f>Target_AM[[#This Row],[PROPORSI]]*VLOOKUP(Target_AM[[#This Row],[NIPNAS]],Target_CC[],COLUMN(M$2)+9,0)</f>
        <v>774193171.57192528</v>
      </c>
      <c r="AB670" s="22">
        <f>Target_AM[[#This Row],[PROPORSI]]*VLOOKUP(Target_AM[[#This Row],[NIPNAS]],Target_CC[],COLUMN(N$2)+9,0)</f>
        <v>501651.05817103386</v>
      </c>
      <c r="AC670" s="22">
        <f>Target_AM[[#This Row],[PROPORSI]]*VLOOKUP(Target_AM[[#This Row],[NIPNAS]],Target_CC[],COLUMN(O$2)+9,0)</f>
        <v>1860317.2803273872</v>
      </c>
      <c r="AD670" s="22">
        <f>Target_AM[[#This Row],[PROPORSI]]*VLOOKUP(Target_AM[[#This Row],[NIPNAS]],Target_CC[],COLUMN(P$2)+9,0)</f>
        <v>2285872.9416145384</v>
      </c>
      <c r="AE670" s="22">
        <f>Target_AM[[#This Row],[PROPORSI]]*VLOOKUP(Target_AM[[#This Row],[NIPNAS]],Target_CC[],COLUMN(Q$2)+9,0)</f>
        <v>10650225.670100614</v>
      </c>
      <c r="AF670" s="22">
        <f>Target_AM[[#This Row],[PROPORSI]]*VLOOKUP(Target_AM[[#This Row],[NIPNAS]],Target_CC[],COLUMN(R$2)+9,0)</f>
        <v>5691648.9789448231</v>
      </c>
      <c r="AG670" s="22">
        <f>Target_AM[[#This Row],[PROPORSI]]*VLOOKUP(Target_AM[[#This Row],[NIPNAS]],Target_CC[],COLUMN(S$2)+9,0)</f>
        <v>9076701.4078489617</v>
      </c>
      <c r="AH670" s="22">
        <f>Target_AM[[#This Row],[PROPORSI]]*VLOOKUP(Target_AM[[#This Row],[NIPNAS]],Target_CC[],COLUMN(T$2)+9,0)</f>
        <v>9568634.6734426618</v>
      </c>
      <c r="AI670" s="22">
        <f>Target_AM[[#This Row],[PROPORSI]]*VLOOKUP(Target_AM[[#This Row],[NIPNAS]],Target_CC[],COLUMN(U$2)+9,0)</f>
        <v>6483189.8131052852</v>
      </c>
      <c r="AJ670" s="22">
        <f>Target_AM[[#This Row],[PROPORSI]]*VLOOKUP(Target_AM[[#This Row],[NIPNAS]],Target_CC[],COLUMN(V$2)+9,0)</f>
        <v>8896927.872128278</v>
      </c>
      <c r="AK670" s="22">
        <f>Target_AM[[#This Row],[PROPORSI]]*VLOOKUP(Target_AM[[#This Row],[NIPNAS]],Target_CC[],COLUMN(W$2)+9,0)</f>
        <v>17713657.288429976</v>
      </c>
      <c r="AL670" s="22">
        <f>Target_AM[[#This Row],[PROPORSI]]*VLOOKUP(Target_AM[[#This Row],[NIPNAS]],Target_CC[],COLUMN(X$2)+9,0)</f>
        <v>7518805.8948819041</v>
      </c>
      <c r="AM670" s="22">
        <f>Target_AM[[#This Row],[PROPORSI]]*VLOOKUP(Target_AM[[#This Row],[NIPNAS]],Target_CC[],COLUMN(Y$2)+9,0)</f>
        <v>8596258.1900060549</v>
      </c>
      <c r="AN670" s="22">
        <f>Target_AM[[#This Row],[PROPORSI]]*VLOOKUP(Target_AM[[#This Row],[NIPNAS]],Target_CC[],COLUMN(Z$2)+9,0)</f>
        <v>88843891.069001526</v>
      </c>
      <c r="AO670" s="22">
        <f>Target_AM[[#This Row],[PROPORSI]]*VLOOKUP(Target_AM[[#This Row],[NIPNAS]],Target_CC[],COLUMN(AA$2)+9,0)</f>
        <v>47559165.334724456</v>
      </c>
      <c r="AP670" s="22">
        <f>Target_AM[[#This Row],[PROPORSI]]*VLOOKUP(Target_AM[[#This Row],[NIPNAS]],Target_CC[],COLUMN(AB$2)+9,0)</f>
        <v>46455855.799232565</v>
      </c>
      <c r="AQ670" s="22">
        <f>Target_AM[[#This Row],[PROPORSI]]*VLOOKUP(Target_AM[[#This Row],[NIPNAS]],Target_CC[],COLUMN(AC$2)+9,0)</f>
        <v>65142870.033021413</v>
      </c>
      <c r="AR670" s="22">
        <f>Target_AM[[#This Row],[PROPORSI]]*VLOOKUP(Target_AM[[#This Row],[NIPNAS]],Target_CC[],COLUMN(AD$2)+9,0)</f>
        <v>94889873.851426721</v>
      </c>
      <c r="AS670" s="22">
        <f>Target_AM[[#This Row],[PROPORSI]]*VLOOKUP(Target_AM[[#This Row],[NIPNAS]],Target_CC[],COLUMN(AE$2)+9,0)</f>
        <v>57224569.281244688</v>
      </c>
      <c r="AT670" s="22">
        <f>Target_AM[[#This Row],[PROPORSI]]*VLOOKUP(Target_AM[[#This Row],[NIPNAS]],Target_CC[],COLUMN(AF$2)+9,0)</f>
        <v>68994948.217765048</v>
      </c>
      <c r="AU670" s="22">
        <f>Target_AM[[#This Row],[PROPORSI]]*VLOOKUP(Target_AM[[#This Row],[NIPNAS]],Target_CC[],COLUMN(AG$2)+9,0)</f>
        <v>67266205.836929277</v>
      </c>
      <c r="AV670" s="22">
        <f>Target_AM[[#This Row],[PROPORSI]]*VLOOKUP(Target_AM[[#This Row],[NIPNAS]],Target_CC[],COLUMN(AH$2)+9,0)</f>
        <v>43323781.940286316</v>
      </c>
      <c r="AW670" s="22">
        <f>Target_AM[[#This Row],[PROPORSI]]*VLOOKUP(Target_AM[[#This Row],[NIPNAS]],Target_CC[],COLUMN(AI$2)+9,0)</f>
        <v>57590909.768951699</v>
      </c>
      <c r="AX670" s="22">
        <f>Target_AM[[#This Row],[PROPORSI]]*VLOOKUP(Target_AM[[#This Row],[NIPNAS]],Target_CC[],COLUMN(AJ$2)+9,0)</f>
        <v>169648870.53730503</v>
      </c>
      <c r="AY670" s="22">
        <f>Target_AM[[#This Row],[PROPORSI]]*VLOOKUP(Target_AM[[#This Row],[NIPNAS]],Target_CC[],COLUMN(AK$2)+9,0)</f>
        <v>71990197.17666015</v>
      </c>
      <c r="AZ670" s="22">
        <f>Target_AM[[#This Row],[PROPORSI]]*VLOOKUP(Target_AM[[#This Row],[NIPNAS]],Target_CC[],COLUMN(AL$2)+9,0)</f>
        <v>72949814.863379538</v>
      </c>
      <c r="BA670" s="22">
        <f>Target_AM[[#This Row],[PROPORSI]]*VLOOKUP(Target_AM[[#This Row],[NIPNAS]],Target_CC[],COLUMN(AM$2)+9,0)</f>
        <v>863037062.64092684</v>
      </c>
      <c r="BB670" s="22">
        <f>Target_AM[[#This Row],[PROPORSI]]*VLOOKUP(Target_AM[[#This Row],[NIPNAS]],Target_CC[],COLUMN(AN$2)+9,0)</f>
        <v>0</v>
      </c>
      <c r="BC670" s="22">
        <f>Target_AM[[#This Row],[PROPORSI]]*VLOOKUP(Target_AM[[#This Row],[NIPNAS]],Target_CC[],COLUMN(AO$2)+9,0)</f>
        <v>0</v>
      </c>
      <c r="BD670" s="22">
        <f>Target_AM[[#This Row],[PROPORSI]]*VLOOKUP(Target_AM[[#This Row],[NIPNAS]],Target_CC[],COLUMN(AP$2)+9,0)</f>
        <v>0</v>
      </c>
      <c r="BE670" s="22">
        <f>Target_AM[[#This Row],[PROPORSI]]*VLOOKUP(Target_AM[[#This Row],[NIPNAS]],Target_CC[],COLUMN(AQ$2)+9,0)</f>
        <v>0</v>
      </c>
      <c r="BF670" s="22">
        <f>Target_AM[[#This Row],[PROPORSI]]*VLOOKUP(Target_AM[[#This Row],[NIPNAS]],Target_CC[],COLUMN(AR$2)+9,0)</f>
        <v>0</v>
      </c>
      <c r="BG670" s="22">
        <f>Target_AM[[#This Row],[PROPORSI]]*VLOOKUP(Target_AM[[#This Row],[NIPNAS]],Target_CC[],COLUMN(AS$2)+9,0)</f>
        <v>0</v>
      </c>
      <c r="BH670" s="22">
        <f>Target_AM[[#This Row],[PROPORSI]]*VLOOKUP(Target_AM[[#This Row],[NIPNAS]],Target_CC[],COLUMN(AT$2)+9,0)</f>
        <v>0</v>
      </c>
      <c r="BI670" s="22">
        <f>Target_AM[[#This Row],[PROPORSI]]*VLOOKUP(Target_AM[[#This Row],[NIPNAS]],Target_CC[],COLUMN(AU$2)+9,0)</f>
        <v>0</v>
      </c>
      <c r="BJ670" s="22">
        <f>Target_AM[[#This Row],[PROPORSI]]*VLOOKUP(Target_AM[[#This Row],[NIPNAS]],Target_CC[],COLUMN(AV$2)+9,0)</f>
        <v>0</v>
      </c>
      <c r="BK670" s="22">
        <f>Target_AM[[#This Row],[PROPORSI]]*VLOOKUP(Target_AM[[#This Row],[NIPNAS]],Target_CC[],COLUMN(AW$2)+9,0)</f>
        <v>0</v>
      </c>
      <c r="BL670" s="22">
        <f>Target_AM[[#This Row],[PROPORSI]]*VLOOKUP(Target_AM[[#This Row],[NIPNAS]],Target_CC[],COLUMN(AX$2)+9,0)</f>
        <v>0</v>
      </c>
      <c r="BM670" s="22">
        <f>Target_AM[[#This Row],[PROPORSI]]*VLOOKUP(Target_AM[[#This Row],[NIPNAS]],Target_CC[],COLUMN(AY$2)+9,0)</f>
        <v>0</v>
      </c>
      <c r="BN670" s="22">
        <f>Target_AM[[#This Row],[PROPORSI]]*VLOOKUP(Target_AM[[#This Row],[NIPNAS]],Target_CC[],COLUMN(AZ$2)+9,0)</f>
        <v>0</v>
      </c>
      <c r="BO670" s="22">
        <f>Target_AM[[#This Row],[PROPORSI]]*VLOOKUP(Target_AM[[#This Row],[NIPNAS]],Target_CC[],COLUMN(BA$2)+9,0)</f>
        <v>54612799</v>
      </c>
      <c r="BP670" s="22">
        <f>Target_AM[[#This Row],[PROPORSI]]*VLOOKUP(Target_AM[[#This Row],[NIPNAS]],Target_CC[],COLUMN(BB$2)+9,0)</f>
        <v>54132799</v>
      </c>
      <c r="BQ670" s="22">
        <f>Target_AM[[#This Row],[PROPORSI]]*VLOOKUP(Target_AM[[#This Row],[NIPNAS]],Target_CC[],COLUMN(BC$2)+9,0)</f>
        <v>52737808</v>
      </c>
      <c r="BR670" s="22">
        <f>Target_AM[[#This Row],[PROPORSI]]*VLOOKUP(Target_AM[[#This Row],[NIPNAS]],Target_CC[],COLUMN(BD$2)+9,0)</f>
        <v>29267962.449999999</v>
      </c>
      <c r="BS670" s="22">
        <f>Target_AM[[#This Row],[PROPORSI]]*VLOOKUP(Target_AM[[#This Row],[NIPNAS]],Target_CC[],COLUMN(BE$2)+9,0)</f>
        <v>29267962.449999999</v>
      </c>
      <c r="BT670" s="22">
        <f>Target_AM[[#This Row],[PROPORSI]]*VLOOKUP(Target_AM[[#This Row],[NIPNAS]],Target_CC[],COLUMN(BF$2)+9,0)</f>
        <v>29267962.449999999</v>
      </c>
      <c r="BU670" s="22">
        <f>Target_AM[[#This Row],[PROPORSI]]*VLOOKUP(Target_AM[[#This Row],[NIPNAS]],Target_CC[],COLUMN(BG$2)+9,0)</f>
        <v>29267962.449999999</v>
      </c>
      <c r="BV670" s="22">
        <f>Target_AM[[#This Row],[PROPORSI]]*VLOOKUP(Target_AM[[#This Row],[NIPNAS]],Target_CC[],COLUMN(BH$2)+9,0)</f>
        <v>29267962.449999999</v>
      </c>
      <c r="BW670" s="22">
        <f>Target_AM[[#This Row],[PROPORSI]]*VLOOKUP(Target_AM[[#This Row],[NIPNAS]],Target_CC[],COLUMN(BI$2)+9,0)</f>
        <v>29267962.449999999</v>
      </c>
      <c r="BX670" s="22">
        <f>Target_AM[[#This Row],[PROPORSI]]*VLOOKUP(Target_AM[[#This Row],[NIPNAS]],Target_CC[],COLUMN(BJ$2)+9,0)</f>
        <v>29267962.449999999</v>
      </c>
      <c r="BY670" s="22">
        <f>Target_AM[[#This Row],[PROPORSI]]*VLOOKUP(Target_AM[[#This Row],[NIPNAS]],Target_CC[],COLUMN(BK$2)+9,0)</f>
        <v>29267962.449999999</v>
      </c>
      <c r="BZ670" s="22">
        <f>Target_AM[[#This Row],[PROPORSI]]*VLOOKUP(Target_AM[[#This Row],[NIPNAS]],Target_CC[],COLUMN(BL$2)+9,0)</f>
        <v>29267962.449999999</v>
      </c>
      <c r="CA670" s="22">
        <f>Target_AM[[#This Row],[PROPORSI]]*VLOOKUP(Target_AM[[#This Row],[NIPNAS]],Target_CC[],COLUMN(BM$2)+9,0)</f>
        <v>424895068.04999989</v>
      </c>
      <c r="CB670" s="22">
        <f>Target_AM[[#This Row],[PROPORSI]]*VLOOKUP(Target_AM[[#This Row],[NIPNAS]],Target_CC[],COLUMN(BN$2)+9,0)</f>
        <v>43058499</v>
      </c>
      <c r="CC670" s="22">
        <f>Target_AM[[#This Row],[PROPORSI]]*VLOOKUP(Target_AM[[#This Row],[NIPNAS]],Target_CC[],COLUMN(BO$2)+9,0)</f>
        <v>43058499</v>
      </c>
      <c r="CD670" s="22">
        <f>Target_AM[[#This Row],[PROPORSI]]*VLOOKUP(Target_AM[[#This Row],[NIPNAS]],Target_CC[],COLUMN(BP$2)+9,0)</f>
        <v>14441951</v>
      </c>
      <c r="CE670" s="22">
        <f>Target_AM[[#This Row],[PROPORSI]]*VLOOKUP(Target_AM[[#This Row],[NIPNAS]],Target_CC[],COLUMN(BQ$2)+9,0)</f>
        <v>13719853.449999999</v>
      </c>
      <c r="CF670" s="22">
        <f>Target_AM[[#This Row],[PROPORSI]]*VLOOKUP(Target_AM[[#This Row],[NIPNAS]],Target_CC[],COLUMN(BR$2)+9,0)</f>
        <v>13719853.449999999</v>
      </c>
      <c r="CG670" s="22">
        <f>Target_AM[[#This Row],[PROPORSI]]*VLOOKUP(Target_AM[[#This Row],[NIPNAS]],Target_CC[],COLUMN(BS$2)+9,0)</f>
        <v>13719853.449999999</v>
      </c>
      <c r="CH670" s="22">
        <f>Target_AM[[#This Row],[PROPORSI]]*VLOOKUP(Target_AM[[#This Row],[NIPNAS]],Target_CC[],COLUMN(BT$2)+9,0)</f>
        <v>13719853.449999999</v>
      </c>
      <c r="CI670" s="22">
        <f>Target_AM[[#This Row],[PROPORSI]]*VLOOKUP(Target_AM[[#This Row],[NIPNAS]],Target_CC[],COLUMN(BU$2)+9,0)</f>
        <v>13719853.449999999</v>
      </c>
      <c r="CJ670" s="22">
        <f>Target_AM[[#This Row],[PROPORSI]]*VLOOKUP(Target_AM[[#This Row],[NIPNAS]],Target_CC[],COLUMN(BV$2)+9,0)</f>
        <v>13719853.449999999</v>
      </c>
      <c r="CK670" s="22">
        <f>Target_AM[[#This Row],[PROPORSI]]*VLOOKUP(Target_AM[[#This Row],[NIPNAS]],Target_CC[],COLUMN(BW$2)+9,0)</f>
        <v>13719853.449999999</v>
      </c>
      <c r="CL670" s="22">
        <f>Target_AM[[#This Row],[PROPORSI]]*VLOOKUP(Target_AM[[#This Row],[NIPNAS]],Target_CC[],COLUMN(BX$2)+9,0)</f>
        <v>13719853.449999999</v>
      </c>
      <c r="CM670" s="22">
        <f>Target_AM[[#This Row],[PROPORSI]]*VLOOKUP(Target_AM[[#This Row],[NIPNAS]],Target_CC[],COLUMN(BY$2)+9,0)</f>
        <v>13719853.449999999</v>
      </c>
      <c r="CN670" s="22">
        <f>Target_AM[[#This Row],[PROPORSI]]*VLOOKUP(Target_AM[[#This Row],[NIPNAS]],Target_CC[],COLUMN(BZ$2)+9,0)</f>
        <v>224037630.04999992</v>
      </c>
      <c r="CO670" s="22">
        <f>Target_AM[[#This Row],[PROPORSI]]*VLOOKUP(Target_AM[[#This Row],[NIPNAS]],Target_CC[],COLUMN(CA$2)+9,0)</f>
        <v>11554300</v>
      </c>
      <c r="CP670" s="22">
        <f>Target_AM[[#This Row],[PROPORSI]]*VLOOKUP(Target_AM[[#This Row],[NIPNAS]],Target_CC[],COLUMN(CB$2)+9,0)</f>
        <v>11074300</v>
      </c>
      <c r="CQ670" s="22">
        <f>Target_AM[[#This Row],[PROPORSI]]*VLOOKUP(Target_AM[[#This Row],[NIPNAS]],Target_CC[],COLUMN(CC$2)+9,0)</f>
        <v>15548109</v>
      </c>
      <c r="CR670" s="22">
        <f>Target_AM[[#This Row],[PROPORSI]]*VLOOKUP(Target_AM[[#This Row],[NIPNAS]],Target_CC[],COLUMN(CD$2)+9,0)</f>
        <v>15548109</v>
      </c>
      <c r="CS670" s="22">
        <f>Target_AM[[#This Row],[PROPORSI]]*VLOOKUP(Target_AM[[#This Row],[NIPNAS]],Target_CC[],COLUMN(CE$2)+9,0)</f>
        <v>15548109</v>
      </c>
      <c r="CT670" s="22">
        <f>Target_AM[[#This Row],[PROPORSI]]*VLOOKUP(Target_AM[[#This Row],[NIPNAS]],Target_CC[],COLUMN(CF$2)+9,0)</f>
        <v>15548109</v>
      </c>
      <c r="CU670" s="22">
        <f>Target_AM[[#This Row],[PROPORSI]]*VLOOKUP(Target_AM[[#This Row],[NIPNAS]],Target_CC[],COLUMN(CG$2)+9,0)</f>
        <v>15548109</v>
      </c>
      <c r="CV670" s="22">
        <f>Target_AM[[#This Row],[PROPORSI]]*VLOOKUP(Target_AM[[#This Row],[NIPNAS]],Target_CC[],COLUMN(CH$2)+9,0)</f>
        <v>15548109</v>
      </c>
      <c r="CW670" s="22">
        <f>Target_AM[[#This Row],[PROPORSI]]*VLOOKUP(Target_AM[[#This Row],[NIPNAS]],Target_CC[],COLUMN(CI$2)+9,0)</f>
        <v>15548109</v>
      </c>
      <c r="CX670" s="22">
        <f>Target_AM[[#This Row],[PROPORSI]]*VLOOKUP(Target_AM[[#This Row],[NIPNAS]],Target_CC[],COLUMN(CJ$2)+9,0)</f>
        <v>15548109</v>
      </c>
      <c r="CY670" s="22">
        <f>Target_AM[[#This Row],[PROPORSI]]*VLOOKUP(Target_AM[[#This Row],[NIPNAS]],Target_CC[],COLUMN(CK$2)+9,0)</f>
        <v>15548109</v>
      </c>
      <c r="CZ670" s="22">
        <f>Target_AM[[#This Row],[PROPORSI]]*VLOOKUP(Target_AM[[#This Row],[NIPNAS]],Target_CC[],COLUMN(CL$2)+9,0)</f>
        <v>15548109</v>
      </c>
      <c r="DA670" s="22">
        <f>Target_AM[[#This Row],[PROPORSI]]*VLOOKUP(Target_AM[[#This Row],[NIPNAS]],Target_CC[],COLUMN(CM$2)+9,0)</f>
        <v>178109690</v>
      </c>
      <c r="DB670" s="22">
        <f>Target_AM[[#This Row],[PROPORSI]]*VLOOKUP(Target_AM[[#This Row],[NIPNAS]],Target_CC[],COLUMN(CN$2)+9,0)</f>
        <v>0</v>
      </c>
      <c r="DC670" s="22">
        <f>Target_AM[[#This Row],[PROPORSI]]*VLOOKUP(Target_AM[[#This Row],[NIPNAS]],Target_CC[],COLUMN(CO$2)+9,0)</f>
        <v>0</v>
      </c>
      <c r="DD670" s="22">
        <f>Target_AM[[#This Row],[PROPORSI]]*VLOOKUP(Target_AM[[#This Row],[NIPNAS]],Target_CC[],COLUMN(CP$2)+9,0)</f>
        <v>13057447</v>
      </c>
      <c r="DE670" s="22">
        <f>Target_AM[[#This Row],[PROPORSI]]*VLOOKUP(Target_AM[[#This Row],[NIPNAS]],Target_CC[],COLUMN(CQ$2)+9,0)</f>
        <v>0</v>
      </c>
      <c r="DF670" s="22">
        <f>Target_AM[[#This Row],[PROPORSI]]*VLOOKUP(Target_AM[[#This Row],[NIPNAS]],Target_CC[],COLUMN(CR$2)+9,0)</f>
        <v>0</v>
      </c>
      <c r="DG670" s="22">
        <f>Target_AM[[#This Row],[PROPORSI]]*VLOOKUP(Target_AM[[#This Row],[NIPNAS]],Target_CC[],COLUMN(CS$2)+9,0)</f>
        <v>0</v>
      </c>
      <c r="DH670" s="22">
        <f>Target_AM[[#This Row],[PROPORSI]]*VLOOKUP(Target_AM[[#This Row],[NIPNAS]],Target_CC[],COLUMN(CT$2)+9,0)</f>
        <v>0</v>
      </c>
      <c r="DI670" s="22">
        <f>Target_AM[[#This Row],[PROPORSI]]*VLOOKUP(Target_AM[[#This Row],[NIPNAS]],Target_CC[],COLUMN(CU$2)+9,0)</f>
        <v>0</v>
      </c>
      <c r="DJ670" s="22">
        <f>Target_AM[[#This Row],[PROPORSI]]*VLOOKUP(Target_AM[[#This Row],[NIPNAS]],Target_CC[],COLUMN(CV$2)+9,0)</f>
        <v>0</v>
      </c>
      <c r="DK670" s="22">
        <f>Target_AM[[#This Row],[PROPORSI]]*VLOOKUP(Target_AM[[#This Row],[NIPNAS]],Target_CC[],COLUMN(CW$2)+9,0)</f>
        <v>0</v>
      </c>
      <c r="DL670" s="22">
        <f>Target_AM[[#This Row],[PROPORSI]]*VLOOKUP(Target_AM[[#This Row],[NIPNAS]],Target_CC[],COLUMN(CX$2)+9,0)</f>
        <v>0</v>
      </c>
      <c r="DM670" s="22">
        <f>Target_AM[[#This Row],[PROPORSI]]*VLOOKUP(Target_AM[[#This Row],[NIPNAS]],Target_CC[],COLUMN(CY$2)+9,0)</f>
        <v>0</v>
      </c>
      <c r="DN670" s="22">
        <f>Target_AM[[#This Row],[PROPORSI]]*VLOOKUP(Target_AM[[#This Row],[NIPNAS]],Target_CC[],COLUMN(CZ$2)+9,0)</f>
        <v>13057447</v>
      </c>
      <c r="DO670" s="22">
        <f>Target_AM[[#This Row],[PROPORSI]]*VLOOKUP(Target_AM[[#This Row],[NIPNAS]],Target_CC[],COLUMN(DA$2)+9,0)</f>
        <v>0</v>
      </c>
      <c r="DP670" s="22">
        <f>Target_AM[[#This Row],[PROPORSI]]*VLOOKUP(Target_AM[[#This Row],[NIPNAS]],Target_CC[],COLUMN(DB$2)+9,0)</f>
        <v>0</v>
      </c>
      <c r="DQ670" s="22">
        <f>Target_AM[[#This Row],[PROPORSI]]*VLOOKUP(Target_AM[[#This Row],[NIPNAS]],Target_CC[],COLUMN(DC$2)+9,0)</f>
        <v>0</v>
      </c>
      <c r="DR670" s="22">
        <f>Target_AM[[#This Row],[PROPORSI]]*VLOOKUP(Target_AM[[#This Row],[NIPNAS]],Target_CC[],COLUMN(DD$2)+9,0)</f>
        <v>0</v>
      </c>
      <c r="DS670" s="22">
        <f>Target_AM[[#This Row],[PROPORSI]]*VLOOKUP(Target_AM[[#This Row],[NIPNAS]],Target_CC[],COLUMN(DE$2)+9,0)</f>
        <v>0</v>
      </c>
      <c r="DT670" s="22">
        <f>Target_AM[[#This Row],[PROPORSI]]*VLOOKUP(Target_AM[[#This Row],[NIPNAS]],Target_CC[],COLUMN(DF$2)+9,0)</f>
        <v>0</v>
      </c>
      <c r="DU670" s="22">
        <f>Target_AM[[#This Row],[PROPORSI]]*VLOOKUP(Target_AM[[#This Row],[NIPNAS]],Target_CC[],COLUMN(DG$2)+9,0)</f>
        <v>0</v>
      </c>
      <c r="DV670" s="22">
        <f>Target_AM[[#This Row],[PROPORSI]]*VLOOKUP(Target_AM[[#This Row],[NIPNAS]],Target_CC[],COLUMN(DH$2)+9,0)</f>
        <v>0</v>
      </c>
      <c r="DW670" s="22">
        <f>Target_AM[[#This Row],[PROPORSI]]*VLOOKUP(Target_AM[[#This Row],[NIPNAS]],Target_CC[],COLUMN(DI$2)+9,0)</f>
        <v>0</v>
      </c>
      <c r="DX670" s="22">
        <f>Target_AM[[#This Row],[PROPORSI]]*VLOOKUP(Target_AM[[#This Row],[NIPNAS]],Target_CC[],COLUMN(DJ$2)+9,0)</f>
        <v>0</v>
      </c>
      <c r="DY670" s="22">
        <f>Target_AM[[#This Row],[PROPORSI]]*VLOOKUP(Target_AM[[#This Row],[NIPNAS]],Target_CC[],COLUMN(DK$2)+9,0)</f>
        <v>0</v>
      </c>
      <c r="DZ670" s="22">
        <f>Target_AM[[#This Row],[PROPORSI]]*VLOOKUP(Target_AM[[#This Row],[NIPNAS]],Target_CC[],COLUMN(DL$2)+9,0)</f>
        <v>0</v>
      </c>
      <c r="EA670" s="22">
        <f>Target_AM[[#This Row],[PROPORSI]]*VLOOKUP(Target_AM[[#This Row],[NIPNAS]],Target_CC[],COLUMN(DM$2)+9,0)</f>
        <v>0</v>
      </c>
    </row>
    <row r="671" spans="2:131" x14ac:dyDescent="0.3">
      <c r="B671">
        <v>403209</v>
      </c>
      <c r="C671" t="s">
        <v>980</v>
      </c>
      <c r="D671">
        <v>1</v>
      </c>
      <c r="E671" s="8">
        <v>45658</v>
      </c>
      <c r="F671">
        <v>76510278</v>
      </c>
      <c r="G671" t="s">
        <v>208</v>
      </c>
      <c r="J671" t="s">
        <v>1081</v>
      </c>
      <c r="K671" t="s">
        <v>22</v>
      </c>
      <c r="L671" t="s">
        <v>159</v>
      </c>
      <c r="M671" t="s">
        <v>31</v>
      </c>
      <c r="N671" s="23">
        <f>Target_AM[[#This Row],[PROPORSI]]*VLOOKUP(Target_AM[[#This Row],[NIPNAS]],Target_CC[],9,0)</f>
        <v>893607157.66390419</v>
      </c>
      <c r="O671" s="22">
        <f>Target_AM[[#This Row],[PROPORSI]]*VLOOKUP(Target_AM[[#This Row],[NIPNAS]],Target_CC[],COLUMN(A$2)+9,0)</f>
        <v>62892768.334520012</v>
      </c>
      <c r="P671" s="22">
        <f>Target_AM[[#This Row],[PROPORSI]]*VLOOKUP(Target_AM[[#This Row],[NIPNAS]],Target_CC[],COLUMN(B$2)+9,0)</f>
        <v>53025984.306717105</v>
      </c>
      <c r="Q671" s="22">
        <f>Target_AM[[#This Row],[PROPORSI]]*VLOOKUP(Target_AM[[#This Row],[NIPNAS]],Target_CC[],COLUMN(C$2)+9,0)</f>
        <v>58560410.068076245</v>
      </c>
      <c r="R671" s="22">
        <f>Target_AM[[#This Row],[PROPORSI]]*VLOOKUP(Target_AM[[#This Row],[NIPNAS]],Target_CC[],COLUMN(D$2)+9,0)</f>
        <v>49530938.848157503</v>
      </c>
      <c r="S671" s="22">
        <f>Target_AM[[#This Row],[PROPORSI]]*VLOOKUP(Target_AM[[#This Row],[NIPNAS]],Target_CC[],COLUMN(E$2)+9,0)</f>
        <v>65921762.032283582</v>
      </c>
      <c r="T671" s="22">
        <f>Target_AM[[#This Row],[PROPORSI]]*VLOOKUP(Target_AM[[#This Row],[NIPNAS]],Target_CC[],COLUMN(F$2)+9,0)</f>
        <v>48011706.839725785</v>
      </c>
      <c r="U671" s="22">
        <f>Target_AM[[#This Row],[PROPORSI]]*VLOOKUP(Target_AM[[#This Row],[NIPNAS]],Target_CC[],COLUMN(G$2)+9,0)</f>
        <v>67747604.239569694</v>
      </c>
      <c r="V671" s="22">
        <f>Target_AM[[#This Row],[PROPORSI]]*VLOOKUP(Target_AM[[#This Row],[NIPNAS]],Target_CC[],COLUMN(H$2)+9,0)</f>
        <v>43909197.205523044</v>
      </c>
      <c r="W671" s="22">
        <f>Target_AM[[#This Row],[PROPORSI]]*VLOOKUP(Target_AM[[#This Row],[NIPNAS]],Target_CC[],COLUMN(I$2)+9,0)</f>
        <v>72919845.353719652</v>
      </c>
      <c r="X671" s="22">
        <f>Target_AM[[#This Row],[PROPORSI]]*VLOOKUP(Target_AM[[#This Row],[NIPNAS]],Target_CC[],COLUMN(J$2)+9,0)</f>
        <v>78163384.812281787</v>
      </c>
      <c r="Y671" s="22">
        <f>Target_AM[[#This Row],[PROPORSI]]*VLOOKUP(Target_AM[[#This Row],[NIPNAS]],Target_CC[],COLUMN(K$2)+9,0)</f>
        <v>66512567.93515224</v>
      </c>
      <c r="Z671" s="22">
        <f>Target_AM[[#This Row],[PROPORSI]]*VLOOKUP(Target_AM[[#This Row],[NIPNAS]],Target_CC[],COLUMN(L$2)+9,0)</f>
        <v>74147194.812389284</v>
      </c>
      <c r="AA671" s="22">
        <f>Target_AM[[#This Row],[PROPORSI]]*VLOOKUP(Target_AM[[#This Row],[NIPNAS]],Target_CC[],COLUMN(M$2)+9,0)</f>
        <v>741343364.78811598</v>
      </c>
      <c r="AB671" s="22">
        <f>Target_AM[[#This Row],[PROPORSI]]*VLOOKUP(Target_AM[[#This Row],[NIPNAS]],Target_CC[],COLUMN(N$2)+9,0)</f>
        <v>670460.90877005458</v>
      </c>
      <c r="AC671" s="22">
        <f>Target_AM[[#This Row],[PROPORSI]]*VLOOKUP(Target_AM[[#This Row],[NIPNAS]],Target_CC[],COLUMN(O$2)+9,0)</f>
        <v>2211996.0468766689</v>
      </c>
      <c r="AD671" s="22">
        <f>Target_AM[[#This Row],[PROPORSI]]*VLOOKUP(Target_AM[[#This Row],[NIPNAS]],Target_CC[],COLUMN(P$2)+9,0)</f>
        <v>2129622.2062566131</v>
      </c>
      <c r="AE671" s="22">
        <f>Target_AM[[#This Row],[PROPORSI]]*VLOOKUP(Target_AM[[#This Row],[NIPNAS]],Target_CC[],COLUMN(Q$2)+9,0)</f>
        <v>6262083.0900118649</v>
      </c>
      <c r="AF671" s="22">
        <f>Target_AM[[#This Row],[PROPORSI]]*VLOOKUP(Target_AM[[#This Row],[NIPNAS]],Target_CC[],COLUMN(R$2)+9,0)</f>
        <v>7280851.2958374992</v>
      </c>
      <c r="AG671" s="22">
        <f>Target_AM[[#This Row],[PROPORSI]]*VLOOKUP(Target_AM[[#This Row],[NIPNAS]],Target_CC[],COLUMN(S$2)+9,0)</f>
        <v>7273042.0242077336</v>
      </c>
      <c r="AH671" s="22">
        <f>Target_AM[[#This Row],[PROPORSI]]*VLOOKUP(Target_AM[[#This Row],[NIPNAS]],Target_CC[],COLUMN(T$2)+9,0)</f>
        <v>11235344.259684518</v>
      </c>
      <c r="AI671" s="22">
        <f>Target_AM[[#This Row],[PROPORSI]]*VLOOKUP(Target_AM[[#This Row],[NIPNAS]],Target_CC[],COLUMN(U$2)+9,0)</f>
        <v>7727119.559906505</v>
      </c>
      <c r="AJ671" s="22">
        <f>Target_AM[[#This Row],[PROPORSI]]*VLOOKUP(Target_AM[[#This Row],[NIPNAS]],Target_CC[],COLUMN(V$2)+9,0)</f>
        <v>13323260.478747472</v>
      </c>
      <c r="AK671" s="22">
        <f>Target_AM[[#This Row],[PROPORSI]]*VLOOKUP(Target_AM[[#This Row],[NIPNAS]],Target_CC[],COLUMN(W$2)+9,0)</f>
        <v>9112827.6418744326</v>
      </c>
      <c r="AL671" s="22">
        <f>Target_AM[[#This Row],[PROPORSI]]*VLOOKUP(Target_AM[[#This Row],[NIPNAS]],Target_CC[],COLUMN(X$2)+9,0)</f>
        <v>7756852.7362600788</v>
      </c>
      <c r="AM671" s="22">
        <f>Target_AM[[#This Row],[PROPORSI]]*VLOOKUP(Target_AM[[#This Row],[NIPNAS]],Target_CC[],COLUMN(Y$2)+9,0)</f>
        <v>9904478.6896090508</v>
      </c>
      <c r="AN671" s="22">
        <f>Target_AM[[#This Row],[PROPORSI]]*VLOOKUP(Target_AM[[#This Row],[NIPNAS]],Target_CC[],COLUMN(Z$2)+9,0)</f>
        <v>84887938.938042492</v>
      </c>
      <c r="AO671" s="22">
        <f>Target_AM[[#This Row],[PROPORSI]]*VLOOKUP(Target_AM[[#This Row],[NIPNAS]],Target_CC[],COLUMN(AA$2)+9,0)</f>
        <v>63563229.243290067</v>
      </c>
      <c r="AP671" s="22">
        <f>Target_AM[[#This Row],[PROPORSI]]*VLOOKUP(Target_AM[[#This Row],[NIPNAS]],Target_CC[],COLUMN(AB$2)+9,0)</f>
        <v>55237980.353593774</v>
      </c>
      <c r="AQ671" s="22">
        <f>Target_AM[[#This Row],[PROPORSI]]*VLOOKUP(Target_AM[[#This Row],[NIPNAS]],Target_CC[],COLUMN(AC$2)+9,0)</f>
        <v>60690032.274332859</v>
      </c>
      <c r="AR671" s="22">
        <f>Target_AM[[#This Row],[PROPORSI]]*VLOOKUP(Target_AM[[#This Row],[NIPNAS]],Target_CC[],COLUMN(AD$2)+9,0)</f>
        <v>55793021.938169368</v>
      </c>
      <c r="AS671" s="22">
        <f>Target_AM[[#This Row],[PROPORSI]]*VLOOKUP(Target_AM[[#This Row],[NIPNAS]],Target_CC[],COLUMN(AE$2)+9,0)</f>
        <v>73202613.328121081</v>
      </c>
      <c r="AT671" s="22">
        <f>Target_AM[[#This Row],[PROPORSI]]*VLOOKUP(Target_AM[[#This Row],[NIPNAS]],Target_CC[],COLUMN(AF$2)+9,0)</f>
        <v>55284748.863933519</v>
      </c>
      <c r="AU671" s="22">
        <f>Target_AM[[#This Row],[PROPORSI]]*VLOOKUP(Target_AM[[#This Row],[NIPNAS]],Target_CC[],COLUMN(AG$2)+9,0)</f>
        <v>78982948.499254212</v>
      </c>
      <c r="AV671" s="22">
        <f>Target_AM[[#This Row],[PROPORSI]]*VLOOKUP(Target_AM[[#This Row],[NIPNAS]],Target_CC[],COLUMN(AH$2)+9,0)</f>
        <v>51636316.765429549</v>
      </c>
      <c r="AW671" s="22">
        <f>Target_AM[[#This Row],[PROPORSI]]*VLOOKUP(Target_AM[[#This Row],[NIPNAS]],Target_CC[],COLUMN(AI$2)+9,0)</f>
        <v>86243105.832467124</v>
      </c>
      <c r="AX671" s="22">
        <f>Target_AM[[#This Row],[PROPORSI]]*VLOOKUP(Target_AM[[#This Row],[NIPNAS]],Target_CC[],COLUMN(AJ$2)+9,0)</f>
        <v>87276212.45415622</v>
      </c>
      <c r="AY671" s="22">
        <f>Target_AM[[#This Row],[PROPORSI]]*VLOOKUP(Target_AM[[#This Row],[NIPNAS]],Target_CC[],COLUMN(AK$2)+9,0)</f>
        <v>74269420.671412319</v>
      </c>
      <c r="AZ671" s="22">
        <f>Target_AM[[#This Row],[PROPORSI]]*VLOOKUP(Target_AM[[#This Row],[NIPNAS]],Target_CC[],COLUMN(AL$2)+9,0)</f>
        <v>84051673.501998335</v>
      </c>
      <c r="BA671" s="22">
        <f>Target_AM[[#This Row],[PROPORSI]]*VLOOKUP(Target_AM[[#This Row],[NIPNAS]],Target_CC[],COLUMN(AM$2)+9,0)</f>
        <v>826231303.72615838</v>
      </c>
      <c r="BB671" s="22">
        <f>Target_AM[[#This Row],[PROPORSI]]*VLOOKUP(Target_AM[[#This Row],[NIPNAS]],Target_CC[],COLUMN(AN$2)+9,0)</f>
        <v>0</v>
      </c>
      <c r="BC671" s="22">
        <f>Target_AM[[#This Row],[PROPORSI]]*VLOOKUP(Target_AM[[#This Row],[NIPNAS]],Target_CC[],COLUMN(AO$2)+9,0)</f>
        <v>0</v>
      </c>
      <c r="BD671" s="22">
        <f>Target_AM[[#This Row],[PROPORSI]]*VLOOKUP(Target_AM[[#This Row],[NIPNAS]],Target_CC[],COLUMN(AP$2)+9,0)</f>
        <v>0</v>
      </c>
      <c r="BE671" s="22">
        <f>Target_AM[[#This Row],[PROPORSI]]*VLOOKUP(Target_AM[[#This Row],[NIPNAS]],Target_CC[],COLUMN(AQ$2)+9,0)</f>
        <v>0</v>
      </c>
      <c r="BF671" s="22">
        <f>Target_AM[[#This Row],[PROPORSI]]*VLOOKUP(Target_AM[[#This Row],[NIPNAS]],Target_CC[],COLUMN(AR$2)+9,0)</f>
        <v>0</v>
      </c>
      <c r="BG671" s="22">
        <f>Target_AM[[#This Row],[PROPORSI]]*VLOOKUP(Target_AM[[#This Row],[NIPNAS]],Target_CC[],COLUMN(AS$2)+9,0)</f>
        <v>0</v>
      </c>
      <c r="BH671" s="22">
        <f>Target_AM[[#This Row],[PROPORSI]]*VLOOKUP(Target_AM[[#This Row],[NIPNAS]],Target_CC[],COLUMN(AT$2)+9,0)</f>
        <v>0</v>
      </c>
      <c r="BI671" s="22">
        <f>Target_AM[[#This Row],[PROPORSI]]*VLOOKUP(Target_AM[[#This Row],[NIPNAS]],Target_CC[],COLUMN(AU$2)+9,0)</f>
        <v>0</v>
      </c>
      <c r="BJ671" s="22">
        <f>Target_AM[[#This Row],[PROPORSI]]*VLOOKUP(Target_AM[[#This Row],[NIPNAS]],Target_CC[],COLUMN(AV$2)+9,0)</f>
        <v>0</v>
      </c>
      <c r="BK671" s="22">
        <f>Target_AM[[#This Row],[PROPORSI]]*VLOOKUP(Target_AM[[#This Row],[NIPNAS]],Target_CC[],COLUMN(AW$2)+9,0)</f>
        <v>0</v>
      </c>
      <c r="BL671" s="22">
        <f>Target_AM[[#This Row],[PROPORSI]]*VLOOKUP(Target_AM[[#This Row],[NIPNAS]],Target_CC[],COLUMN(AX$2)+9,0)</f>
        <v>0</v>
      </c>
      <c r="BM671" s="22">
        <f>Target_AM[[#This Row],[PROPORSI]]*VLOOKUP(Target_AM[[#This Row],[NIPNAS]],Target_CC[],COLUMN(AY$2)+9,0)</f>
        <v>0</v>
      </c>
      <c r="BN671" s="22">
        <f>Target_AM[[#This Row],[PROPORSI]]*VLOOKUP(Target_AM[[#This Row],[NIPNAS]],Target_CC[],COLUMN(AZ$2)+9,0)</f>
        <v>0</v>
      </c>
      <c r="BO671" s="22">
        <f>Target_AM[[#This Row],[PROPORSI]]*VLOOKUP(Target_AM[[#This Row],[NIPNAS]],Target_CC[],COLUMN(BA$2)+9,0)</f>
        <v>63587148</v>
      </c>
      <c r="BP671" s="22">
        <f>Target_AM[[#This Row],[PROPORSI]]*VLOOKUP(Target_AM[[#This Row],[NIPNAS]],Target_CC[],COLUMN(BB$2)+9,0)</f>
        <v>62934728</v>
      </c>
      <c r="BQ671" s="22">
        <f>Target_AM[[#This Row],[PROPORSI]]*VLOOKUP(Target_AM[[#This Row],[NIPNAS]],Target_CC[],COLUMN(BC$2)+9,0)</f>
        <v>36186414</v>
      </c>
      <c r="BR671" s="22">
        <f>Target_AM[[#This Row],[PROPORSI]]*VLOOKUP(Target_AM[[#This Row],[NIPNAS]],Target_CC[],COLUMN(BD$2)+9,0)</f>
        <v>35759672.200000003</v>
      </c>
      <c r="BS671" s="22">
        <f>Target_AM[[#This Row],[PROPORSI]]*VLOOKUP(Target_AM[[#This Row],[NIPNAS]],Target_CC[],COLUMN(BE$2)+9,0)</f>
        <v>35759672.200000003</v>
      </c>
      <c r="BT671" s="22">
        <f>Target_AM[[#This Row],[PROPORSI]]*VLOOKUP(Target_AM[[#This Row],[NIPNAS]],Target_CC[],COLUMN(BF$2)+9,0)</f>
        <v>35759672.200000003</v>
      </c>
      <c r="BU671" s="22">
        <f>Target_AM[[#This Row],[PROPORSI]]*VLOOKUP(Target_AM[[#This Row],[NIPNAS]],Target_CC[],COLUMN(BG$2)+9,0)</f>
        <v>35759672.200000003</v>
      </c>
      <c r="BV671" s="22">
        <f>Target_AM[[#This Row],[PROPORSI]]*VLOOKUP(Target_AM[[#This Row],[NIPNAS]],Target_CC[],COLUMN(BH$2)+9,0)</f>
        <v>35759672.200000003</v>
      </c>
      <c r="BW671" s="22">
        <f>Target_AM[[#This Row],[PROPORSI]]*VLOOKUP(Target_AM[[#This Row],[NIPNAS]],Target_CC[],COLUMN(BI$2)+9,0)</f>
        <v>35759672.200000003</v>
      </c>
      <c r="BX671" s="22">
        <f>Target_AM[[#This Row],[PROPORSI]]*VLOOKUP(Target_AM[[#This Row],[NIPNAS]],Target_CC[],COLUMN(BJ$2)+9,0)</f>
        <v>35759672.200000003</v>
      </c>
      <c r="BY671" s="22">
        <f>Target_AM[[#This Row],[PROPORSI]]*VLOOKUP(Target_AM[[#This Row],[NIPNAS]],Target_CC[],COLUMN(BK$2)+9,0)</f>
        <v>35759672.200000003</v>
      </c>
      <c r="BZ671" s="22">
        <f>Target_AM[[#This Row],[PROPORSI]]*VLOOKUP(Target_AM[[#This Row],[NIPNAS]],Target_CC[],COLUMN(BL$2)+9,0)</f>
        <v>35759672.200000003</v>
      </c>
      <c r="CA671" s="22">
        <f>Target_AM[[#This Row],[PROPORSI]]*VLOOKUP(Target_AM[[#This Row],[NIPNAS]],Target_CC[],COLUMN(BM$2)+9,0)</f>
        <v>484545339.79999989</v>
      </c>
      <c r="CB671" s="22">
        <f>Target_AM[[#This Row],[PROPORSI]]*VLOOKUP(Target_AM[[#This Row],[NIPNAS]],Target_CC[],COLUMN(BN$2)+9,0)</f>
        <v>35555829</v>
      </c>
      <c r="CC671" s="22">
        <f>Target_AM[[#This Row],[PROPORSI]]*VLOOKUP(Target_AM[[#This Row],[NIPNAS]],Target_CC[],COLUMN(BO$2)+9,0)</f>
        <v>35555829</v>
      </c>
      <c r="CD671" s="22">
        <f>Target_AM[[#This Row],[PROPORSI]]*VLOOKUP(Target_AM[[#This Row],[NIPNAS]],Target_CC[],COLUMN(BP$2)+9,0)</f>
        <v>8534836</v>
      </c>
      <c r="CE671" s="22">
        <f>Target_AM[[#This Row],[PROPORSI]]*VLOOKUP(Target_AM[[#This Row],[NIPNAS]],Target_CC[],COLUMN(BQ$2)+9,0)</f>
        <v>8108094.1999999993</v>
      </c>
      <c r="CF671" s="22">
        <f>Target_AM[[#This Row],[PROPORSI]]*VLOOKUP(Target_AM[[#This Row],[NIPNAS]],Target_CC[],COLUMN(BR$2)+9,0)</f>
        <v>8108094.1999999993</v>
      </c>
      <c r="CG671" s="22">
        <f>Target_AM[[#This Row],[PROPORSI]]*VLOOKUP(Target_AM[[#This Row],[NIPNAS]],Target_CC[],COLUMN(BS$2)+9,0)</f>
        <v>8108094.1999999993</v>
      </c>
      <c r="CH671" s="22">
        <f>Target_AM[[#This Row],[PROPORSI]]*VLOOKUP(Target_AM[[#This Row],[NIPNAS]],Target_CC[],COLUMN(BT$2)+9,0)</f>
        <v>8108094.1999999993</v>
      </c>
      <c r="CI671" s="22">
        <f>Target_AM[[#This Row],[PROPORSI]]*VLOOKUP(Target_AM[[#This Row],[NIPNAS]],Target_CC[],COLUMN(BU$2)+9,0)</f>
        <v>8108094.1999999993</v>
      </c>
      <c r="CJ671" s="22">
        <f>Target_AM[[#This Row],[PROPORSI]]*VLOOKUP(Target_AM[[#This Row],[NIPNAS]],Target_CC[],COLUMN(BV$2)+9,0)</f>
        <v>8108094.1999999993</v>
      </c>
      <c r="CK671" s="22">
        <f>Target_AM[[#This Row],[PROPORSI]]*VLOOKUP(Target_AM[[#This Row],[NIPNAS]],Target_CC[],COLUMN(BW$2)+9,0)</f>
        <v>8108094.1999999993</v>
      </c>
      <c r="CL671" s="22">
        <f>Target_AM[[#This Row],[PROPORSI]]*VLOOKUP(Target_AM[[#This Row],[NIPNAS]],Target_CC[],COLUMN(BX$2)+9,0)</f>
        <v>8108094.1999999993</v>
      </c>
      <c r="CM671" s="22">
        <f>Target_AM[[#This Row],[PROPORSI]]*VLOOKUP(Target_AM[[#This Row],[NIPNAS]],Target_CC[],COLUMN(BY$2)+9,0)</f>
        <v>8108094.1999999993</v>
      </c>
      <c r="CN671" s="22">
        <f>Target_AM[[#This Row],[PROPORSI]]*VLOOKUP(Target_AM[[#This Row],[NIPNAS]],Target_CC[],COLUMN(BZ$2)+9,0)</f>
        <v>152619341.79999998</v>
      </c>
      <c r="CO671" s="22">
        <f>Target_AM[[#This Row],[PROPORSI]]*VLOOKUP(Target_AM[[#This Row],[NIPNAS]],Target_CC[],COLUMN(CA$2)+9,0)</f>
        <v>28031319</v>
      </c>
      <c r="CP671" s="22">
        <f>Target_AM[[#This Row],[PROPORSI]]*VLOOKUP(Target_AM[[#This Row],[NIPNAS]],Target_CC[],COLUMN(CB$2)+9,0)</f>
        <v>27378899</v>
      </c>
      <c r="CQ671" s="22">
        <f>Target_AM[[#This Row],[PROPORSI]]*VLOOKUP(Target_AM[[#This Row],[NIPNAS]],Target_CC[],COLUMN(CC$2)+9,0)</f>
        <v>27651578</v>
      </c>
      <c r="CR671" s="22">
        <f>Target_AM[[#This Row],[PROPORSI]]*VLOOKUP(Target_AM[[#This Row],[NIPNAS]],Target_CC[],COLUMN(CD$2)+9,0)</f>
        <v>27651578</v>
      </c>
      <c r="CS671" s="22">
        <f>Target_AM[[#This Row],[PROPORSI]]*VLOOKUP(Target_AM[[#This Row],[NIPNAS]],Target_CC[],COLUMN(CE$2)+9,0)</f>
        <v>27651578</v>
      </c>
      <c r="CT671" s="22">
        <f>Target_AM[[#This Row],[PROPORSI]]*VLOOKUP(Target_AM[[#This Row],[NIPNAS]],Target_CC[],COLUMN(CF$2)+9,0)</f>
        <v>27651578</v>
      </c>
      <c r="CU671" s="22">
        <f>Target_AM[[#This Row],[PROPORSI]]*VLOOKUP(Target_AM[[#This Row],[NIPNAS]],Target_CC[],COLUMN(CG$2)+9,0)</f>
        <v>27651578</v>
      </c>
      <c r="CV671" s="22">
        <f>Target_AM[[#This Row],[PROPORSI]]*VLOOKUP(Target_AM[[#This Row],[NIPNAS]],Target_CC[],COLUMN(CH$2)+9,0)</f>
        <v>27651578</v>
      </c>
      <c r="CW671" s="22">
        <f>Target_AM[[#This Row],[PROPORSI]]*VLOOKUP(Target_AM[[#This Row],[NIPNAS]],Target_CC[],COLUMN(CI$2)+9,0)</f>
        <v>27651578</v>
      </c>
      <c r="CX671" s="22">
        <f>Target_AM[[#This Row],[PROPORSI]]*VLOOKUP(Target_AM[[#This Row],[NIPNAS]],Target_CC[],COLUMN(CJ$2)+9,0)</f>
        <v>27651578</v>
      </c>
      <c r="CY671" s="22">
        <f>Target_AM[[#This Row],[PROPORSI]]*VLOOKUP(Target_AM[[#This Row],[NIPNAS]],Target_CC[],COLUMN(CK$2)+9,0)</f>
        <v>27651578</v>
      </c>
      <c r="CZ671" s="22">
        <f>Target_AM[[#This Row],[PROPORSI]]*VLOOKUP(Target_AM[[#This Row],[NIPNAS]],Target_CC[],COLUMN(CL$2)+9,0)</f>
        <v>27651578</v>
      </c>
      <c r="DA671" s="22">
        <f>Target_AM[[#This Row],[PROPORSI]]*VLOOKUP(Target_AM[[#This Row],[NIPNAS]],Target_CC[],COLUMN(CM$2)+9,0)</f>
        <v>331925998</v>
      </c>
      <c r="DB671" s="22">
        <f>Target_AM[[#This Row],[PROPORSI]]*VLOOKUP(Target_AM[[#This Row],[NIPNAS]],Target_CC[],COLUMN(CN$2)+9,0)</f>
        <v>0</v>
      </c>
      <c r="DC671" s="22">
        <f>Target_AM[[#This Row],[PROPORSI]]*VLOOKUP(Target_AM[[#This Row],[NIPNAS]],Target_CC[],COLUMN(CO$2)+9,0)</f>
        <v>0</v>
      </c>
      <c r="DD671" s="22">
        <f>Target_AM[[#This Row],[PROPORSI]]*VLOOKUP(Target_AM[[#This Row],[NIPNAS]],Target_CC[],COLUMN(CP$2)+9,0)</f>
        <v>-9690301</v>
      </c>
      <c r="DE671" s="22">
        <f>Target_AM[[#This Row],[PROPORSI]]*VLOOKUP(Target_AM[[#This Row],[NIPNAS]],Target_CC[],COLUMN(CQ$2)+9,0)</f>
        <v>0</v>
      </c>
      <c r="DF671" s="22">
        <f>Target_AM[[#This Row],[PROPORSI]]*VLOOKUP(Target_AM[[#This Row],[NIPNAS]],Target_CC[],COLUMN(CR$2)+9,0)</f>
        <v>0</v>
      </c>
      <c r="DG671" s="22">
        <f>Target_AM[[#This Row],[PROPORSI]]*VLOOKUP(Target_AM[[#This Row],[NIPNAS]],Target_CC[],COLUMN(CS$2)+9,0)</f>
        <v>0</v>
      </c>
      <c r="DH671" s="22">
        <f>Target_AM[[#This Row],[PROPORSI]]*VLOOKUP(Target_AM[[#This Row],[NIPNAS]],Target_CC[],COLUMN(CT$2)+9,0)</f>
        <v>0</v>
      </c>
      <c r="DI671" s="22">
        <f>Target_AM[[#This Row],[PROPORSI]]*VLOOKUP(Target_AM[[#This Row],[NIPNAS]],Target_CC[],COLUMN(CU$2)+9,0)</f>
        <v>0</v>
      </c>
      <c r="DJ671" s="22">
        <f>Target_AM[[#This Row],[PROPORSI]]*VLOOKUP(Target_AM[[#This Row],[NIPNAS]],Target_CC[],COLUMN(CV$2)+9,0)</f>
        <v>0</v>
      </c>
      <c r="DK671" s="22">
        <f>Target_AM[[#This Row],[PROPORSI]]*VLOOKUP(Target_AM[[#This Row],[NIPNAS]],Target_CC[],COLUMN(CW$2)+9,0)</f>
        <v>0</v>
      </c>
      <c r="DL671" s="22">
        <f>Target_AM[[#This Row],[PROPORSI]]*VLOOKUP(Target_AM[[#This Row],[NIPNAS]],Target_CC[],COLUMN(CX$2)+9,0)</f>
        <v>0</v>
      </c>
      <c r="DM671" s="22">
        <f>Target_AM[[#This Row],[PROPORSI]]*VLOOKUP(Target_AM[[#This Row],[NIPNAS]],Target_CC[],COLUMN(CY$2)+9,0)</f>
        <v>0</v>
      </c>
      <c r="DN671" s="22">
        <f>Target_AM[[#This Row],[PROPORSI]]*VLOOKUP(Target_AM[[#This Row],[NIPNAS]],Target_CC[],COLUMN(CZ$2)+9,0)</f>
        <v>-9690301</v>
      </c>
      <c r="DO671" s="22">
        <f>Target_AM[[#This Row],[PROPORSI]]*VLOOKUP(Target_AM[[#This Row],[NIPNAS]],Target_CC[],COLUMN(DA$2)+9,0)</f>
        <v>0</v>
      </c>
      <c r="DP671" s="22">
        <f>Target_AM[[#This Row],[PROPORSI]]*VLOOKUP(Target_AM[[#This Row],[NIPNAS]],Target_CC[],COLUMN(DB$2)+9,0)</f>
        <v>0</v>
      </c>
      <c r="DQ671" s="22">
        <f>Target_AM[[#This Row],[PROPORSI]]*VLOOKUP(Target_AM[[#This Row],[NIPNAS]],Target_CC[],COLUMN(DC$2)+9,0)</f>
        <v>0</v>
      </c>
      <c r="DR671" s="22">
        <f>Target_AM[[#This Row],[PROPORSI]]*VLOOKUP(Target_AM[[#This Row],[NIPNAS]],Target_CC[],COLUMN(DD$2)+9,0)</f>
        <v>0</v>
      </c>
      <c r="DS671" s="22">
        <f>Target_AM[[#This Row],[PROPORSI]]*VLOOKUP(Target_AM[[#This Row],[NIPNAS]],Target_CC[],COLUMN(DE$2)+9,0)</f>
        <v>0</v>
      </c>
      <c r="DT671" s="22">
        <f>Target_AM[[#This Row],[PROPORSI]]*VLOOKUP(Target_AM[[#This Row],[NIPNAS]],Target_CC[],COLUMN(DF$2)+9,0)</f>
        <v>0</v>
      </c>
      <c r="DU671" s="22">
        <f>Target_AM[[#This Row],[PROPORSI]]*VLOOKUP(Target_AM[[#This Row],[NIPNAS]],Target_CC[],COLUMN(DG$2)+9,0)</f>
        <v>0</v>
      </c>
      <c r="DV671" s="22">
        <f>Target_AM[[#This Row],[PROPORSI]]*VLOOKUP(Target_AM[[#This Row],[NIPNAS]],Target_CC[],COLUMN(DH$2)+9,0)</f>
        <v>0</v>
      </c>
      <c r="DW671" s="22">
        <f>Target_AM[[#This Row],[PROPORSI]]*VLOOKUP(Target_AM[[#This Row],[NIPNAS]],Target_CC[],COLUMN(DI$2)+9,0)</f>
        <v>0</v>
      </c>
      <c r="DX671" s="22">
        <f>Target_AM[[#This Row],[PROPORSI]]*VLOOKUP(Target_AM[[#This Row],[NIPNAS]],Target_CC[],COLUMN(DJ$2)+9,0)</f>
        <v>0</v>
      </c>
      <c r="DY671" s="22">
        <f>Target_AM[[#This Row],[PROPORSI]]*VLOOKUP(Target_AM[[#This Row],[NIPNAS]],Target_CC[],COLUMN(DK$2)+9,0)</f>
        <v>0</v>
      </c>
      <c r="DZ671" s="22">
        <f>Target_AM[[#This Row],[PROPORSI]]*VLOOKUP(Target_AM[[#This Row],[NIPNAS]],Target_CC[],COLUMN(DL$2)+9,0)</f>
        <v>0</v>
      </c>
      <c r="EA671" s="22">
        <f>Target_AM[[#This Row],[PROPORSI]]*VLOOKUP(Target_AM[[#This Row],[NIPNAS]],Target_CC[],COLUMN(DM$2)+9,0)</f>
        <v>0</v>
      </c>
    </row>
    <row r="672" spans="2:131" x14ac:dyDescent="0.3">
      <c r="B672">
        <v>896616</v>
      </c>
      <c r="C672" t="s">
        <v>1044</v>
      </c>
      <c r="D672">
        <v>1</v>
      </c>
      <c r="E672" s="8">
        <v>45658</v>
      </c>
      <c r="F672">
        <v>76510279</v>
      </c>
      <c r="G672" t="s">
        <v>209</v>
      </c>
      <c r="J672" t="s">
        <v>1081</v>
      </c>
      <c r="K672" t="s">
        <v>22</v>
      </c>
      <c r="L672" t="s">
        <v>159</v>
      </c>
      <c r="M672" t="s">
        <v>31</v>
      </c>
      <c r="N672" s="23">
        <f>Target_AM[[#This Row],[PROPORSI]]*VLOOKUP(Target_AM[[#This Row],[NIPNAS]],Target_CC[],9,0)</f>
        <v>2019928092.0591757</v>
      </c>
      <c r="O672" s="22">
        <f>Target_AM[[#This Row],[PROPORSI]]*VLOOKUP(Target_AM[[#This Row],[NIPNAS]],Target_CC[],COLUMN(A$2)+9,0)</f>
        <v>146352987.92311335</v>
      </c>
      <c r="P672" s="22">
        <f>Target_AM[[#This Row],[PROPORSI]]*VLOOKUP(Target_AM[[#This Row],[NIPNAS]],Target_CC[],COLUMN(B$2)+9,0)</f>
        <v>138765843.00726148</v>
      </c>
      <c r="Q672" s="22">
        <f>Target_AM[[#This Row],[PROPORSI]]*VLOOKUP(Target_AM[[#This Row],[NIPNAS]],Target_CC[],COLUMN(C$2)+9,0)</f>
        <v>111279106.34330255</v>
      </c>
      <c r="R672" s="22">
        <f>Target_AM[[#This Row],[PROPORSI]]*VLOOKUP(Target_AM[[#This Row],[NIPNAS]],Target_CC[],COLUMN(D$2)+9,0)</f>
        <v>106139051.2054778</v>
      </c>
      <c r="S672" s="22">
        <f>Target_AM[[#This Row],[PROPORSI]]*VLOOKUP(Target_AM[[#This Row],[NIPNAS]],Target_CC[],COLUMN(E$2)+9,0)</f>
        <v>142094357.83853978</v>
      </c>
      <c r="T672" s="22">
        <f>Target_AM[[#This Row],[PROPORSI]]*VLOOKUP(Target_AM[[#This Row],[NIPNAS]],Target_CC[],COLUMN(F$2)+9,0)</f>
        <v>95888113.525714219</v>
      </c>
      <c r="U672" s="22">
        <f>Target_AM[[#This Row],[PROPORSI]]*VLOOKUP(Target_AM[[#This Row],[NIPNAS]],Target_CC[],COLUMN(G$2)+9,0)</f>
        <v>149837955.7817232</v>
      </c>
      <c r="V672" s="22">
        <f>Target_AM[[#This Row],[PROPORSI]]*VLOOKUP(Target_AM[[#This Row],[NIPNAS]],Target_CC[],COLUMN(H$2)+9,0)</f>
        <v>96230658.782414481</v>
      </c>
      <c r="W672" s="22">
        <f>Target_AM[[#This Row],[PROPORSI]]*VLOOKUP(Target_AM[[#This Row],[NIPNAS]],Target_CC[],COLUMN(I$2)+9,0)</f>
        <v>110129278.82901894</v>
      </c>
      <c r="X672" s="22">
        <f>Target_AM[[#This Row],[PROPORSI]]*VLOOKUP(Target_AM[[#This Row],[NIPNAS]],Target_CC[],COLUMN(J$2)+9,0)</f>
        <v>170019968.56808066</v>
      </c>
      <c r="Y672" s="22">
        <f>Target_AM[[#This Row],[PROPORSI]]*VLOOKUP(Target_AM[[#This Row],[NIPNAS]],Target_CC[],COLUMN(K$2)+9,0)</f>
        <v>144677264.64092451</v>
      </c>
      <c r="Z672" s="22">
        <f>Target_AM[[#This Row],[PROPORSI]]*VLOOKUP(Target_AM[[#This Row],[NIPNAS]],Target_CC[],COLUMN(L$2)+9,0)</f>
        <v>161284004.80211705</v>
      </c>
      <c r="AA672" s="22">
        <f>Target_AM[[#This Row],[PROPORSI]]*VLOOKUP(Target_AM[[#This Row],[NIPNAS]],Target_CC[],COLUMN(M$2)+9,0)</f>
        <v>1572698591.2476878</v>
      </c>
      <c r="AB672" s="22">
        <f>Target_AM[[#This Row],[PROPORSI]]*VLOOKUP(Target_AM[[#This Row],[NIPNAS]],Target_CC[],COLUMN(N$2)+9,0)</f>
        <v>1560178.6959389746</v>
      </c>
      <c r="AC672" s="22">
        <f>Target_AM[[#This Row],[PROPORSI]]*VLOOKUP(Target_AM[[#This Row],[NIPNAS]],Target_CC[],COLUMN(O$2)+9,0)</f>
        <v>5788661.9208818376</v>
      </c>
      <c r="AD672" s="22">
        <f>Target_AM[[#This Row],[PROPORSI]]*VLOOKUP(Target_AM[[#This Row],[NIPNAS]],Target_CC[],COLUMN(P$2)+9,0)</f>
        <v>4046803.218857199</v>
      </c>
      <c r="AE672" s="22">
        <f>Target_AM[[#This Row],[PROPORSI]]*VLOOKUP(Target_AM[[#This Row],[NIPNAS]],Target_CC[],COLUMN(Q$2)+9,0)</f>
        <v>13418917.008241802</v>
      </c>
      <c r="AF672" s="22">
        <f>Target_AM[[#This Row],[PROPORSI]]*VLOOKUP(Target_AM[[#This Row],[NIPNAS]],Target_CC[],COLUMN(R$2)+9,0)</f>
        <v>15693874.943653286</v>
      </c>
      <c r="AG672" s="22">
        <f>Target_AM[[#This Row],[PROPORSI]]*VLOOKUP(Target_AM[[#This Row],[NIPNAS]],Target_CC[],COLUMN(S$2)+9,0)</f>
        <v>14525588.13671422</v>
      </c>
      <c r="AH672" s="22">
        <f>Target_AM[[#This Row],[PROPORSI]]*VLOOKUP(Target_AM[[#This Row],[NIPNAS]],Target_CC[],COLUMN(T$2)+9,0)</f>
        <v>24849307.001645505</v>
      </c>
      <c r="AI672" s="22">
        <f>Target_AM[[#This Row],[PROPORSI]]*VLOOKUP(Target_AM[[#This Row],[NIPNAS]],Target_CC[],COLUMN(U$2)+9,0)</f>
        <v>16934625.387474686</v>
      </c>
      <c r="AJ672" s="22">
        <f>Target_AM[[#This Row],[PROPORSI]]*VLOOKUP(Target_AM[[#This Row],[NIPNAS]],Target_CC[],COLUMN(V$2)+9,0)</f>
        <v>20121834.612486348</v>
      </c>
      <c r="AK672" s="22">
        <f>Target_AM[[#This Row],[PROPORSI]]*VLOOKUP(Target_AM[[#This Row],[NIPNAS]],Target_CC[],COLUMN(W$2)+9,0)</f>
        <v>19822103.0596205</v>
      </c>
      <c r="AL672" s="22">
        <f>Target_AM[[#This Row],[PROPORSI]]*VLOOKUP(Target_AM[[#This Row],[NIPNAS]],Target_CC[],COLUMN(X$2)+9,0)</f>
        <v>16872604.245241731</v>
      </c>
      <c r="AM672" s="22">
        <f>Target_AM[[#This Row],[PROPORSI]]*VLOOKUP(Target_AM[[#This Row],[NIPNAS]],Target_CC[],COLUMN(Y$2)+9,0)</f>
        <v>21544092.026397973</v>
      </c>
      <c r="AN672" s="22">
        <f>Target_AM[[#This Row],[PROPORSI]]*VLOOKUP(Target_AM[[#This Row],[NIPNAS]],Target_CC[],COLUMN(Z$2)+9,0)</f>
        <v>175178590.25715405</v>
      </c>
      <c r="AO672" s="22">
        <f>Target_AM[[#This Row],[PROPORSI]]*VLOOKUP(Target_AM[[#This Row],[NIPNAS]],Target_CC[],COLUMN(AA$2)+9,0)</f>
        <v>147913166.61905232</v>
      </c>
      <c r="AP672" s="22">
        <f>Target_AM[[#This Row],[PROPORSI]]*VLOOKUP(Target_AM[[#This Row],[NIPNAS]],Target_CC[],COLUMN(AB$2)+9,0)</f>
        <v>144554504.92814332</v>
      </c>
      <c r="AQ672" s="22">
        <f>Target_AM[[#This Row],[PROPORSI]]*VLOOKUP(Target_AM[[#This Row],[NIPNAS]],Target_CC[],COLUMN(AC$2)+9,0)</f>
        <v>115325909.56215975</v>
      </c>
      <c r="AR672" s="22">
        <f>Target_AM[[#This Row],[PROPORSI]]*VLOOKUP(Target_AM[[#This Row],[NIPNAS]],Target_CC[],COLUMN(AD$2)+9,0)</f>
        <v>119557968.21371961</v>
      </c>
      <c r="AS672" s="22">
        <f>Target_AM[[#This Row],[PROPORSI]]*VLOOKUP(Target_AM[[#This Row],[NIPNAS]],Target_CC[],COLUMN(AE$2)+9,0)</f>
        <v>157788232.78219306</v>
      </c>
      <c r="AT672" s="22">
        <f>Target_AM[[#This Row],[PROPORSI]]*VLOOKUP(Target_AM[[#This Row],[NIPNAS]],Target_CC[],COLUMN(AF$2)+9,0)</f>
        <v>110413701.66242844</v>
      </c>
      <c r="AU672" s="22">
        <f>Target_AM[[#This Row],[PROPORSI]]*VLOOKUP(Target_AM[[#This Row],[NIPNAS]],Target_CC[],COLUMN(AG$2)+9,0)</f>
        <v>174687262.78336871</v>
      </c>
      <c r="AV672" s="22">
        <f>Target_AM[[#This Row],[PROPORSI]]*VLOOKUP(Target_AM[[#This Row],[NIPNAS]],Target_CC[],COLUMN(AH$2)+9,0)</f>
        <v>113165284.16988917</v>
      </c>
      <c r="AW672" s="22">
        <f>Target_AM[[#This Row],[PROPORSI]]*VLOOKUP(Target_AM[[#This Row],[NIPNAS]],Target_CC[],COLUMN(AI$2)+9,0)</f>
        <v>130251113.44150528</v>
      </c>
      <c r="AX672" s="22">
        <f>Target_AM[[#This Row],[PROPORSI]]*VLOOKUP(Target_AM[[#This Row],[NIPNAS]],Target_CC[],COLUMN(AJ$2)+9,0)</f>
        <v>189842071.62770116</v>
      </c>
      <c r="AY672" s="22">
        <f>Target_AM[[#This Row],[PROPORSI]]*VLOOKUP(Target_AM[[#This Row],[NIPNAS]],Target_CC[],COLUMN(AK$2)+9,0)</f>
        <v>161549868.88616624</v>
      </c>
      <c r="AZ672" s="22">
        <f>Target_AM[[#This Row],[PROPORSI]]*VLOOKUP(Target_AM[[#This Row],[NIPNAS]],Target_CC[],COLUMN(AL$2)+9,0)</f>
        <v>182828096.82851502</v>
      </c>
      <c r="BA672" s="22">
        <f>Target_AM[[#This Row],[PROPORSI]]*VLOOKUP(Target_AM[[#This Row],[NIPNAS]],Target_CC[],COLUMN(AM$2)+9,0)</f>
        <v>1747877181.504842</v>
      </c>
      <c r="BB672" s="22">
        <f>Target_AM[[#This Row],[PROPORSI]]*VLOOKUP(Target_AM[[#This Row],[NIPNAS]],Target_CC[],COLUMN(AN$2)+9,0)</f>
        <v>0</v>
      </c>
      <c r="BC672" s="22">
        <f>Target_AM[[#This Row],[PROPORSI]]*VLOOKUP(Target_AM[[#This Row],[NIPNAS]],Target_CC[],COLUMN(AO$2)+9,0)</f>
        <v>0</v>
      </c>
      <c r="BD672" s="22">
        <f>Target_AM[[#This Row],[PROPORSI]]*VLOOKUP(Target_AM[[#This Row],[NIPNAS]],Target_CC[],COLUMN(AP$2)+9,0)</f>
        <v>0</v>
      </c>
      <c r="BE672" s="22">
        <f>Target_AM[[#This Row],[PROPORSI]]*VLOOKUP(Target_AM[[#This Row],[NIPNAS]],Target_CC[],COLUMN(AQ$2)+9,0)</f>
        <v>0</v>
      </c>
      <c r="BF672" s="22">
        <f>Target_AM[[#This Row],[PROPORSI]]*VLOOKUP(Target_AM[[#This Row],[NIPNAS]],Target_CC[],COLUMN(AR$2)+9,0)</f>
        <v>0</v>
      </c>
      <c r="BG672" s="22">
        <f>Target_AM[[#This Row],[PROPORSI]]*VLOOKUP(Target_AM[[#This Row],[NIPNAS]],Target_CC[],COLUMN(AS$2)+9,0)</f>
        <v>0</v>
      </c>
      <c r="BH672" s="22">
        <f>Target_AM[[#This Row],[PROPORSI]]*VLOOKUP(Target_AM[[#This Row],[NIPNAS]],Target_CC[],COLUMN(AT$2)+9,0)</f>
        <v>0</v>
      </c>
      <c r="BI672" s="22">
        <f>Target_AM[[#This Row],[PROPORSI]]*VLOOKUP(Target_AM[[#This Row],[NIPNAS]],Target_CC[],COLUMN(AU$2)+9,0)</f>
        <v>0</v>
      </c>
      <c r="BJ672" s="22">
        <f>Target_AM[[#This Row],[PROPORSI]]*VLOOKUP(Target_AM[[#This Row],[NIPNAS]],Target_CC[],COLUMN(AV$2)+9,0)</f>
        <v>0</v>
      </c>
      <c r="BK672" s="22">
        <f>Target_AM[[#This Row],[PROPORSI]]*VLOOKUP(Target_AM[[#This Row],[NIPNAS]],Target_CC[],COLUMN(AW$2)+9,0)</f>
        <v>0</v>
      </c>
      <c r="BL672" s="22">
        <f>Target_AM[[#This Row],[PROPORSI]]*VLOOKUP(Target_AM[[#This Row],[NIPNAS]],Target_CC[],COLUMN(AX$2)+9,0)</f>
        <v>0</v>
      </c>
      <c r="BM672" s="22">
        <f>Target_AM[[#This Row],[PROPORSI]]*VLOOKUP(Target_AM[[#This Row],[NIPNAS]],Target_CC[],COLUMN(AY$2)+9,0)</f>
        <v>0</v>
      </c>
      <c r="BN672" s="22">
        <f>Target_AM[[#This Row],[PROPORSI]]*VLOOKUP(Target_AM[[#This Row],[NIPNAS]],Target_CC[],COLUMN(AZ$2)+9,0)</f>
        <v>0</v>
      </c>
      <c r="BO672" s="22">
        <f>Target_AM[[#This Row],[PROPORSI]]*VLOOKUP(Target_AM[[#This Row],[NIPNAS]],Target_CC[],COLUMN(BA$2)+9,0)</f>
        <v>139242732</v>
      </c>
      <c r="BP672" s="22">
        <f>Target_AM[[#This Row],[PROPORSI]]*VLOOKUP(Target_AM[[#This Row],[NIPNAS]],Target_CC[],COLUMN(BB$2)+9,0)</f>
        <v>138173929</v>
      </c>
      <c r="BQ672" s="22">
        <f>Target_AM[[#This Row],[PROPORSI]]*VLOOKUP(Target_AM[[#This Row],[NIPNAS]],Target_CC[],COLUMN(BC$2)+9,0)</f>
        <v>139305163</v>
      </c>
      <c r="BR672" s="22">
        <f>Target_AM[[#This Row],[PROPORSI]]*VLOOKUP(Target_AM[[#This Row],[NIPNAS]],Target_CC[],COLUMN(BD$2)+9,0)</f>
        <v>133734494.05</v>
      </c>
      <c r="BS672" s="22">
        <f>Target_AM[[#This Row],[PROPORSI]]*VLOOKUP(Target_AM[[#This Row],[NIPNAS]],Target_CC[],COLUMN(BE$2)+9,0)</f>
        <v>133734494.05</v>
      </c>
      <c r="BT672" s="22">
        <f>Target_AM[[#This Row],[PROPORSI]]*VLOOKUP(Target_AM[[#This Row],[NIPNAS]],Target_CC[],COLUMN(BF$2)+9,0)</f>
        <v>133734494.05</v>
      </c>
      <c r="BU672" s="22">
        <f>Target_AM[[#This Row],[PROPORSI]]*VLOOKUP(Target_AM[[#This Row],[NIPNAS]],Target_CC[],COLUMN(BG$2)+9,0)</f>
        <v>133734494.05</v>
      </c>
      <c r="BV672" s="22">
        <f>Target_AM[[#This Row],[PROPORSI]]*VLOOKUP(Target_AM[[#This Row],[NIPNAS]],Target_CC[],COLUMN(BH$2)+9,0)</f>
        <v>133734494.05</v>
      </c>
      <c r="BW672" s="22">
        <f>Target_AM[[#This Row],[PROPORSI]]*VLOOKUP(Target_AM[[#This Row],[NIPNAS]],Target_CC[],COLUMN(BI$2)+9,0)</f>
        <v>133734494.05</v>
      </c>
      <c r="BX672" s="22">
        <f>Target_AM[[#This Row],[PROPORSI]]*VLOOKUP(Target_AM[[#This Row],[NIPNAS]],Target_CC[],COLUMN(BJ$2)+9,0)</f>
        <v>133734494.05</v>
      </c>
      <c r="BY672" s="22">
        <f>Target_AM[[#This Row],[PROPORSI]]*VLOOKUP(Target_AM[[#This Row],[NIPNAS]],Target_CC[],COLUMN(BK$2)+9,0)</f>
        <v>133734494.05</v>
      </c>
      <c r="BZ672" s="22">
        <f>Target_AM[[#This Row],[PROPORSI]]*VLOOKUP(Target_AM[[#This Row],[NIPNAS]],Target_CC[],COLUMN(BL$2)+9,0)</f>
        <v>133734494.05</v>
      </c>
      <c r="CA672" s="22">
        <f>Target_AM[[#This Row],[PROPORSI]]*VLOOKUP(Target_AM[[#This Row],[NIPNAS]],Target_CC[],COLUMN(BM$2)+9,0)</f>
        <v>1620332270.4499996</v>
      </c>
      <c r="CB672" s="22">
        <f>Target_AM[[#This Row],[PROPORSI]]*VLOOKUP(Target_AM[[#This Row],[NIPNAS]],Target_CC[],COLUMN(BN$2)+9,0)</f>
        <v>111413379</v>
      </c>
      <c r="CC672" s="22">
        <f>Target_AM[[#This Row],[PROPORSI]]*VLOOKUP(Target_AM[[#This Row],[NIPNAS]],Target_CC[],COLUMN(BO$2)+9,0)</f>
        <v>111413379</v>
      </c>
      <c r="CD672" s="22">
        <f>Target_AM[[#This Row],[PROPORSI]]*VLOOKUP(Target_AM[[#This Row],[NIPNAS]],Target_CC[],COLUMN(BP$2)+9,0)</f>
        <v>111413379</v>
      </c>
      <c r="CE672" s="22">
        <f>Target_AM[[#This Row],[PROPORSI]]*VLOOKUP(Target_AM[[#This Row],[NIPNAS]],Target_CC[],COLUMN(BQ$2)+9,0)</f>
        <v>105842710.05</v>
      </c>
      <c r="CF672" s="22">
        <f>Target_AM[[#This Row],[PROPORSI]]*VLOOKUP(Target_AM[[#This Row],[NIPNAS]],Target_CC[],COLUMN(BR$2)+9,0)</f>
        <v>105842710.05</v>
      </c>
      <c r="CG672" s="22">
        <f>Target_AM[[#This Row],[PROPORSI]]*VLOOKUP(Target_AM[[#This Row],[NIPNAS]],Target_CC[],COLUMN(BS$2)+9,0)</f>
        <v>105842710.05</v>
      </c>
      <c r="CH672" s="22">
        <f>Target_AM[[#This Row],[PROPORSI]]*VLOOKUP(Target_AM[[#This Row],[NIPNAS]],Target_CC[],COLUMN(BT$2)+9,0)</f>
        <v>105842710.05</v>
      </c>
      <c r="CI672" s="22">
        <f>Target_AM[[#This Row],[PROPORSI]]*VLOOKUP(Target_AM[[#This Row],[NIPNAS]],Target_CC[],COLUMN(BU$2)+9,0)</f>
        <v>105842710.05</v>
      </c>
      <c r="CJ672" s="22">
        <f>Target_AM[[#This Row],[PROPORSI]]*VLOOKUP(Target_AM[[#This Row],[NIPNAS]],Target_CC[],COLUMN(BV$2)+9,0)</f>
        <v>105842710.05</v>
      </c>
      <c r="CK672" s="22">
        <f>Target_AM[[#This Row],[PROPORSI]]*VLOOKUP(Target_AM[[#This Row],[NIPNAS]],Target_CC[],COLUMN(BW$2)+9,0)</f>
        <v>105842710.05</v>
      </c>
      <c r="CL672" s="22">
        <f>Target_AM[[#This Row],[PROPORSI]]*VLOOKUP(Target_AM[[#This Row],[NIPNAS]],Target_CC[],COLUMN(BX$2)+9,0)</f>
        <v>105842710.05</v>
      </c>
      <c r="CM672" s="22">
        <f>Target_AM[[#This Row],[PROPORSI]]*VLOOKUP(Target_AM[[#This Row],[NIPNAS]],Target_CC[],COLUMN(BY$2)+9,0)</f>
        <v>105842710.05</v>
      </c>
      <c r="CN672" s="22">
        <f>Target_AM[[#This Row],[PROPORSI]]*VLOOKUP(Target_AM[[#This Row],[NIPNAS]],Target_CC[],COLUMN(BZ$2)+9,0)</f>
        <v>1286824527.4499998</v>
      </c>
      <c r="CO672" s="22">
        <f>Target_AM[[#This Row],[PROPORSI]]*VLOOKUP(Target_AM[[#This Row],[NIPNAS]],Target_CC[],COLUMN(CA$2)+9,0)</f>
        <v>27829353</v>
      </c>
      <c r="CP672" s="22">
        <f>Target_AM[[#This Row],[PROPORSI]]*VLOOKUP(Target_AM[[#This Row],[NIPNAS]],Target_CC[],COLUMN(CB$2)+9,0)</f>
        <v>26760550</v>
      </c>
      <c r="CQ672" s="22">
        <f>Target_AM[[#This Row],[PROPORSI]]*VLOOKUP(Target_AM[[#This Row],[NIPNAS]],Target_CC[],COLUMN(CC$2)+9,0)</f>
        <v>27891784</v>
      </c>
      <c r="CR672" s="22">
        <f>Target_AM[[#This Row],[PROPORSI]]*VLOOKUP(Target_AM[[#This Row],[NIPNAS]],Target_CC[],COLUMN(CD$2)+9,0)</f>
        <v>27891784</v>
      </c>
      <c r="CS672" s="22">
        <f>Target_AM[[#This Row],[PROPORSI]]*VLOOKUP(Target_AM[[#This Row],[NIPNAS]],Target_CC[],COLUMN(CE$2)+9,0)</f>
        <v>27891784</v>
      </c>
      <c r="CT672" s="22">
        <f>Target_AM[[#This Row],[PROPORSI]]*VLOOKUP(Target_AM[[#This Row],[NIPNAS]],Target_CC[],COLUMN(CF$2)+9,0)</f>
        <v>27891784</v>
      </c>
      <c r="CU672" s="22">
        <f>Target_AM[[#This Row],[PROPORSI]]*VLOOKUP(Target_AM[[#This Row],[NIPNAS]],Target_CC[],COLUMN(CG$2)+9,0)</f>
        <v>27891784</v>
      </c>
      <c r="CV672" s="22">
        <f>Target_AM[[#This Row],[PROPORSI]]*VLOOKUP(Target_AM[[#This Row],[NIPNAS]],Target_CC[],COLUMN(CH$2)+9,0)</f>
        <v>27891784</v>
      </c>
      <c r="CW672" s="22">
        <f>Target_AM[[#This Row],[PROPORSI]]*VLOOKUP(Target_AM[[#This Row],[NIPNAS]],Target_CC[],COLUMN(CI$2)+9,0)</f>
        <v>27891784</v>
      </c>
      <c r="CX672" s="22">
        <f>Target_AM[[#This Row],[PROPORSI]]*VLOOKUP(Target_AM[[#This Row],[NIPNAS]],Target_CC[],COLUMN(CJ$2)+9,0)</f>
        <v>27891784</v>
      </c>
      <c r="CY672" s="22">
        <f>Target_AM[[#This Row],[PROPORSI]]*VLOOKUP(Target_AM[[#This Row],[NIPNAS]],Target_CC[],COLUMN(CK$2)+9,0)</f>
        <v>27891784</v>
      </c>
      <c r="CZ672" s="22">
        <f>Target_AM[[#This Row],[PROPORSI]]*VLOOKUP(Target_AM[[#This Row],[NIPNAS]],Target_CC[],COLUMN(CL$2)+9,0)</f>
        <v>27891784</v>
      </c>
      <c r="DA672" s="22">
        <f>Target_AM[[#This Row],[PROPORSI]]*VLOOKUP(Target_AM[[#This Row],[NIPNAS]],Target_CC[],COLUMN(CM$2)+9,0)</f>
        <v>333507743</v>
      </c>
      <c r="DB672" s="22">
        <f>Target_AM[[#This Row],[PROPORSI]]*VLOOKUP(Target_AM[[#This Row],[NIPNAS]],Target_CC[],COLUMN(CN$2)+9,0)</f>
        <v>0</v>
      </c>
      <c r="DC672" s="22">
        <f>Target_AM[[#This Row],[PROPORSI]]*VLOOKUP(Target_AM[[#This Row],[NIPNAS]],Target_CC[],COLUMN(CO$2)+9,0)</f>
        <v>0</v>
      </c>
      <c r="DD672" s="22">
        <f>Target_AM[[#This Row],[PROPORSI]]*VLOOKUP(Target_AM[[#This Row],[NIPNAS]],Target_CC[],COLUMN(CP$2)+9,0)</f>
        <v>0</v>
      </c>
      <c r="DE672" s="22">
        <f>Target_AM[[#This Row],[PROPORSI]]*VLOOKUP(Target_AM[[#This Row],[NIPNAS]],Target_CC[],COLUMN(CQ$2)+9,0)</f>
        <v>0</v>
      </c>
      <c r="DF672" s="22">
        <f>Target_AM[[#This Row],[PROPORSI]]*VLOOKUP(Target_AM[[#This Row],[NIPNAS]],Target_CC[],COLUMN(CR$2)+9,0)</f>
        <v>0</v>
      </c>
      <c r="DG672" s="22">
        <f>Target_AM[[#This Row],[PROPORSI]]*VLOOKUP(Target_AM[[#This Row],[NIPNAS]],Target_CC[],COLUMN(CS$2)+9,0)</f>
        <v>0</v>
      </c>
      <c r="DH672" s="22">
        <f>Target_AM[[#This Row],[PROPORSI]]*VLOOKUP(Target_AM[[#This Row],[NIPNAS]],Target_CC[],COLUMN(CT$2)+9,0)</f>
        <v>0</v>
      </c>
      <c r="DI672" s="22">
        <f>Target_AM[[#This Row],[PROPORSI]]*VLOOKUP(Target_AM[[#This Row],[NIPNAS]],Target_CC[],COLUMN(CU$2)+9,0)</f>
        <v>0</v>
      </c>
      <c r="DJ672" s="22">
        <f>Target_AM[[#This Row],[PROPORSI]]*VLOOKUP(Target_AM[[#This Row],[NIPNAS]],Target_CC[],COLUMN(CV$2)+9,0)</f>
        <v>0</v>
      </c>
      <c r="DK672" s="22">
        <f>Target_AM[[#This Row],[PROPORSI]]*VLOOKUP(Target_AM[[#This Row],[NIPNAS]],Target_CC[],COLUMN(CW$2)+9,0)</f>
        <v>0</v>
      </c>
      <c r="DL672" s="22">
        <f>Target_AM[[#This Row],[PROPORSI]]*VLOOKUP(Target_AM[[#This Row],[NIPNAS]],Target_CC[],COLUMN(CX$2)+9,0)</f>
        <v>0</v>
      </c>
      <c r="DM672" s="22">
        <f>Target_AM[[#This Row],[PROPORSI]]*VLOOKUP(Target_AM[[#This Row],[NIPNAS]],Target_CC[],COLUMN(CY$2)+9,0)</f>
        <v>0</v>
      </c>
      <c r="DN672" s="22">
        <f>Target_AM[[#This Row],[PROPORSI]]*VLOOKUP(Target_AM[[#This Row],[NIPNAS]],Target_CC[],COLUMN(CZ$2)+9,0)</f>
        <v>0</v>
      </c>
      <c r="DO672" s="22">
        <f>Target_AM[[#This Row],[PROPORSI]]*VLOOKUP(Target_AM[[#This Row],[NIPNAS]],Target_CC[],COLUMN(DA$2)+9,0)</f>
        <v>0</v>
      </c>
      <c r="DP672" s="22">
        <f>Target_AM[[#This Row],[PROPORSI]]*VLOOKUP(Target_AM[[#This Row],[NIPNAS]],Target_CC[],COLUMN(DB$2)+9,0)</f>
        <v>0</v>
      </c>
      <c r="DQ672" s="22">
        <f>Target_AM[[#This Row],[PROPORSI]]*VLOOKUP(Target_AM[[#This Row],[NIPNAS]],Target_CC[],COLUMN(DC$2)+9,0)</f>
        <v>0</v>
      </c>
      <c r="DR672" s="22">
        <f>Target_AM[[#This Row],[PROPORSI]]*VLOOKUP(Target_AM[[#This Row],[NIPNAS]],Target_CC[],COLUMN(DD$2)+9,0)</f>
        <v>0</v>
      </c>
      <c r="DS672" s="22">
        <f>Target_AM[[#This Row],[PROPORSI]]*VLOOKUP(Target_AM[[#This Row],[NIPNAS]],Target_CC[],COLUMN(DE$2)+9,0)</f>
        <v>0</v>
      </c>
      <c r="DT672" s="22">
        <f>Target_AM[[#This Row],[PROPORSI]]*VLOOKUP(Target_AM[[#This Row],[NIPNAS]],Target_CC[],COLUMN(DF$2)+9,0)</f>
        <v>0</v>
      </c>
      <c r="DU672" s="22">
        <f>Target_AM[[#This Row],[PROPORSI]]*VLOOKUP(Target_AM[[#This Row],[NIPNAS]],Target_CC[],COLUMN(DG$2)+9,0)</f>
        <v>0</v>
      </c>
      <c r="DV672" s="22">
        <f>Target_AM[[#This Row],[PROPORSI]]*VLOOKUP(Target_AM[[#This Row],[NIPNAS]],Target_CC[],COLUMN(DH$2)+9,0)</f>
        <v>0</v>
      </c>
      <c r="DW672" s="22">
        <f>Target_AM[[#This Row],[PROPORSI]]*VLOOKUP(Target_AM[[#This Row],[NIPNAS]],Target_CC[],COLUMN(DI$2)+9,0)</f>
        <v>0</v>
      </c>
      <c r="DX672" s="22">
        <f>Target_AM[[#This Row],[PROPORSI]]*VLOOKUP(Target_AM[[#This Row],[NIPNAS]],Target_CC[],COLUMN(DJ$2)+9,0)</f>
        <v>0</v>
      </c>
      <c r="DY672" s="22">
        <f>Target_AM[[#This Row],[PROPORSI]]*VLOOKUP(Target_AM[[#This Row],[NIPNAS]],Target_CC[],COLUMN(DK$2)+9,0)</f>
        <v>0</v>
      </c>
      <c r="DZ672" s="22">
        <f>Target_AM[[#This Row],[PROPORSI]]*VLOOKUP(Target_AM[[#This Row],[NIPNAS]],Target_CC[],COLUMN(DL$2)+9,0)</f>
        <v>0</v>
      </c>
      <c r="EA672" s="22">
        <f>Target_AM[[#This Row],[PROPORSI]]*VLOOKUP(Target_AM[[#This Row],[NIPNAS]],Target_CC[],COLUMN(DM$2)+9,0)</f>
        <v>0</v>
      </c>
    </row>
    <row r="673" spans="2:131" x14ac:dyDescent="0.3">
      <c r="B673">
        <v>896616</v>
      </c>
      <c r="C673" t="s">
        <v>1044</v>
      </c>
      <c r="D673">
        <v>1</v>
      </c>
      <c r="E673" s="8">
        <v>45658</v>
      </c>
      <c r="F673">
        <v>76510280</v>
      </c>
      <c r="G673" t="s">
        <v>210</v>
      </c>
      <c r="J673" t="s">
        <v>1081</v>
      </c>
      <c r="K673" t="s">
        <v>22</v>
      </c>
      <c r="L673" t="s">
        <v>159</v>
      </c>
      <c r="M673" t="s">
        <v>31</v>
      </c>
      <c r="N673" s="23">
        <f>Target_AM[[#This Row],[PROPORSI]]*VLOOKUP(Target_AM[[#This Row],[NIPNAS]],Target_CC[],9,0)</f>
        <v>1077120845.5716763</v>
      </c>
      <c r="O673" s="22">
        <f>Target_AM[[#This Row],[PROPORSI]]*VLOOKUP(Target_AM[[#This Row],[NIPNAS]],Target_CC[],COLUMN(A$2)+9,0)</f>
        <v>70633050.92985563</v>
      </c>
      <c r="P673" s="22">
        <f>Target_AM[[#This Row],[PROPORSI]]*VLOOKUP(Target_AM[[#This Row],[NIPNAS]],Target_CC[],COLUMN(B$2)+9,0)</f>
        <v>65829358.562169798</v>
      </c>
      <c r="Q673" s="22">
        <f>Target_AM[[#This Row],[PROPORSI]]*VLOOKUP(Target_AM[[#This Row],[NIPNAS]],Target_CC[],COLUMN(C$2)+9,0)</f>
        <v>87168804.285634354</v>
      </c>
      <c r="R673" s="22">
        <f>Target_AM[[#This Row],[PROPORSI]]*VLOOKUP(Target_AM[[#This Row],[NIPNAS]],Target_CC[],COLUMN(D$2)+9,0)</f>
        <v>61526335.389412537</v>
      </c>
      <c r="S673" s="22">
        <f>Target_AM[[#This Row],[PROPORSI]]*VLOOKUP(Target_AM[[#This Row],[NIPNAS]],Target_CC[],COLUMN(E$2)+9,0)</f>
        <v>76451614.961918339</v>
      </c>
      <c r="T673" s="22">
        <f>Target_AM[[#This Row],[PROPORSI]]*VLOOKUP(Target_AM[[#This Row],[NIPNAS]],Target_CC[],COLUMN(F$2)+9,0)</f>
        <v>63880750.319063812</v>
      </c>
      <c r="U673" s="22">
        <f>Target_AM[[#This Row],[PROPORSI]]*VLOOKUP(Target_AM[[#This Row],[NIPNAS]],Target_CC[],COLUMN(G$2)+9,0)</f>
        <v>79751899.742694616</v>
      </c>
      <c r="V673" s="22">
        <f>Target_AM[[#This Row],[PROPORSI]]*VLOOKUP(Target_AM[[#This Row],[NIPNAS]],Target_CC[],COLUMN(H$2)+9,0)</f>
        <v>50919834.186028168</v>
      </c>
      <c r="W673" s="22">
        <f>Target_AM[[#This Row],[PROPORSI]]*VLOOKUP(Target_AM[[#This Row],[NIPNAS]],Target_CC[],COLUMN(I$2)+9,0)</f>
        <v>70791087.140208408</v>
      </c>
      <c r="X673" s="22">
        <f>Target_AM[[#This Row],[PROPORSI]]*VLOOKUP(Target_AM[[#This Row],[NIPNAS]],Target_CC[],COLUMN(J$2)+9,0)</f>
        <v>83913938.939391047</v>
      </c>
      <c r="Y673" s="22">
        <f>Target_AM[[#This Row],[PROPORSI]]*VLOOKUP(Target_AM[[#This Row],[NIPNAS]],Target_CC[],COLUMN(K$2)+9,0)</f>
        <v>71405960.448318139</v>
      </c>
      <c r="Z673" s="22">
        <f>Target_AM[[#This Row],[PROPORSI]]*VLOOKUP(Target_AM[[#This Row],[NIPNAS]],Target_CC[],COLUMN(L$2)+9,0)</f>
        <v>79602274.043745205</v>
      </c>
      <c r="AA673" s="22">
        <f>Target_AM[[#This Row],[PROPORSI]]*VLOOKUP(Target_AM[[#This Row],[NIPNAS]],Target_CC[],COLUMN(M$2)+9,0)</f>
        <v>861874908.94843984</v>
      </c>
      <c r="AB673" s="22">
        <f>Target_AM[[#This Row],[PROPORSI]]*VLOOKUP(Target_AM[[#This Row],[NIPNAS]],Target_CC[],COLUMN(N$2)+9,0)</f>
        <v>752975.27473664284</v>
      </c>
      <c r="AC673" s="22">
        <f>Target_AM[[#This Row],[PROPORSI]]*VLOOKUP(Target_AM[[#This Row],[NIPNAS]],Target_CC[],COLUMN(O$2)+9,0)</f>
        <v>2746092.9356006458</v>
      </c>
      <c r="AD673" s="22">
        <f>Target_AM[[#This Row],[PROPORSI]]*VLOOKUP(Target_AM[[#This Row],[NIPNAS]],Target_CC[],COLUMN(P$2)+9,0)</f>
        <v>3170002.0727949291</v>
      </c>
      <c r="AE673" s="22">
        <f>Target_AM[[#This Row],[PROPORSI]]*VLOOKUP(Target_AM[[#This Row],[NIPNAS]],Target_CC[],COLUMN(Q$2)+9,0)</f>
        <v>7778633.5852337778</v>
      </c>
      <c r="AF673" s="22">
        <f>Target_AM[[#This Row],[PROPORSI]]*VLOOKUP(Target_AM[[#This Row],[NIPNAS]],Target_CC[],COLUMN(R$2)+9,0)</f>
        <v>8443840.4360574484</v>
      </c>
      <c r="AG673" s="22">
        <f>Target_AM[[#This Row],[PROPORSI]]*VLOOKUP(Target_AM[[#This Row],[NIPNAS]],Target_CC[],COLUMN(S$2)+9,0)</f>
        <v>9676960.3121888638</v>
      </c>
      <c r="AH673" s="22">
        <f>Target_AM[[#This Row],[PROPORSI]]*VLOOKUP(Target_AM[[#This Row],[NIPNAS]],Target_CC[],COLUMN(T$2)+9,0)</f>
        <v>13226151.079888135</v>
      </c>
      <c r="AI673" s="22">
        <f>Target_AM[[#This Row],[PROPORSI]]*VLOOKUP(Target_AM[[#This Row],[NIPNAS]],Target_CC[],COLUMN(U$2)+9,0)</f>
        <v>8960848.1085270867</v>
      </c>
      <c r="AJ673" s="22">
        <f>Target_AM[[#This Row],[PROPORSI]]*VLOOKUP(Target_AM[[#This Row],[NIPNAS]],Target_CC[],COLUMN(V$2)+9,0)</f>
        <v>12934312.860478327</v>
      </c>
      <c r="AK673" s="22">
        <f>Target_AM[[#This Row],[PROPORSI]]*VLOOKUP(Target_AM[[#This Row],[NIPNAS]],Target_CC[],COLUMN(W$2)+9,0)</f>
        <v>9783266.9880141765</v>
      </c>
      <c r="AL673" s="22">
        <f>Target_AM[[#This Row],[PROPORSI]]*VLOOKUP(Target_AM[[#This Row],[NIPNAS]],Target_CC[],COLUMN(X$2)+9,0)</f>
        <v>8327531.7264676541</v>
      </c>
      <c r="AM673" s="22">
        <f>Target_AM[[#This Row],[PROPORSI]]*VLOOKUP(Target_AM[[#This Row],[NIPNAS]],Target_CC[],COLUMN(Y$2)+9,0)</f>
        <v>10633160.551866993</v>
      </c>
      <c r="AN673" s="22">
        <f>Target_AM[[#This Row],[PROPORSI]]*VLOOKUP(Target_AM[[#This Row],[NIPNAS]],Target_CC[],COLUMN(Z$2)+9,0)</f>
        <v>96433775.93185468</v>
      </c>
      <c r="AO673" s="22">
        <f>Target_AM[[#This Row],[PROPORSI]]*VLOOKUP(Target_AM[[#This Row],[NIPNAS]],Target_CC[],COLUMN(AA$2)+9,0)</f>
        <v>71386026.204592273</v>
      </c>
      <c r="AP673" s="22">
        <f>Target_AM[[#This Row],[PROPORSI]]*VLOOKUP(Target_AM[[#This Row],[NIPNAS]],Target_CC[],COLUMN(AB$2)+9,0)</f>
        <v>68575451.497770444</v>
      </c>
      <c r="AQ673" s="22">
        <f>Target_AM[[#This Row],[PROPORSI]]*VLOOKUP(Target_AM[[#This Row],[NIPNAS]],Target_CC[],COLUMN(AC$2)+9,0)</f>
        <v>90338806.358429283</v>
      </c>
      <c r="AR673" s="22">
        <f>Target_AM[[#This Row],[PROPORSI]]*VLOOKUP(Target_AM[[#This Row],[NIPNAS]],Target_CC[],COLUMN(AD$2)+9,0)</f>
        <v>69304968.974646315</v>
      </c>
      <c r="AS673" s="22">
        <f>Target_AM[[#This Row],[PROPORSI]]*VLOOKUP(Target_AM[[#This Row],[NIPNAS]],Target_CC[],COLUMN(AE$2)+9,0)</f>
        <v>84895455.397975788</v>
      </c>
      <c r="AT673" s="22">
        <f>Target_AM[[#This Row],[PROPORSI]]*VLOOKUP(Target_AM[[#This Row],[NIPNAS]],Target_CC[],COLUMN(AF$2)+9,0)</f>
        <v>73557710.631252676</v>
      </c>
      <c r="AU673" s="22">
        <f>Target_AM[[#This Row],[PROPORSI]]*VLOOKUP(Target_AM[[#This Row],[NIPNAS]],Target_CC[],COLUMN(AG$2)+9,0)</f>
        <v>92978050.822582752</v>
      </c>
      <c r="AV673" s="22">
        <f>Target_AM[[#This Row],[PROPORSI]]*VLOOKUP(Target_AM[[#This Row],[NIPNAS]],Target_CC[],COLUMN(AH$2)+9,0)</f>
        <v>59880682.294555254</v>
      </c>
      <c r="AW673" s="22">
        <f>Target_AM[[#This Row],[PROPORSI]]*VLOOKUP(Target_AM[[#This Row],[NIPNAS]],Target_CC[],COLUMN(AI$2)+9,0)</f>
        <v>83725400.000686735</v>
      </c>
      <c r="AX673" s="22">
        <f>Target_AM[[#This Row],[PROPORSI]]*VLOOKUP(Target_AM[[#This Row],[NIPNAS]],Target_CC[],COLUMN(AJ$2)+9,0)</f>
        <v>93697205.927405223</v>
      </c>
      <c r="AY673" s="22">
        <f>Target_AM[[#This Row],[PROPORSI]]*VLOOKUP(Target_AM[[#This Row],[NIPNAS]],Target_CC[],COLUMN(AK$2)+9,0)</f>
        <v>79733492.174785793</v>
      </c>
      <c r="AZ673" s="22">
        <f>Target_AM[[#This Row],[PROPORSI]]*VLOOKUP(Target_AM[[#This Row],[NIPNAS]],Target_CC[],COLUMN(AL$2)+9,0)</f>
        <v>90235434.595612198</v>
      </c>
      <c r="BA673" s="22">
        <f>Target_AM[[#This Row],[PROPORSI]]*VLOOKUP(Target_AM[[#This Row],[NIPNAS]],Target_CC[],COLUMN(AM$2)+9,0)</f>
        <v>958308684.88029468</v>
      </c>
      <c r="BB673" s="22">
        <f>Target_AM[[#This Row],[PROPORSI]]*VLOOKUP(Target_AM[[#This Row],[NIPNAS]],Target_CC[],COLUMN(AN$2)+9,0)</f>
        <v>0</v>
      </c>
      <c r="BC673" s="22">
        <f>Target_AM[[#This Row],[PROPORSI]]*VLOOKUP(Target_AM[[#This Row],[NIPNAS]],Target_CC[],COLUMN(AO$2)+9,0)</f>
        <v>0</v>
      </c>
      <c r="BD673" s="22">
        <f>Target_AM[[#This Row],[PROPORSI]]*VLOOKUP(Target_AM[[#This Row],[NIPNAS]],Target_CC[],COLUMN(AP$2)+9,0)</f>
        <v>0</v>
      </c>
      <c r="BE673" s="22">
        <f>Target_AM[[#This Row],[PROPORSI]]*VLOOKUP(Target_AM[[#This Row],[NIPNAS]],Target_CC[],COLUMN(AQ$2)+9,0)</f>
        <v>0</v>
      </c>
      <c r="BF673" s="22">
        <f>Target_AM[[#This Row],[PROPORSI]]*VLOOKUP(Target_AM[[#This Row],[NIPNAS]],Target_CC[],COLUMN(AR$2)+9,0)</f>
        <v>0</v>
      </c>
      <c r="BG673" s="22">
        <f>Target_AM[[#This Row],[PROPORSI]]*VLOOKUP(Target_AM[[#This Row],[NIPNAS]],Target_CC[],COLUMN(AS$2)+9,0)</f>
        <v>0</v>
      </c>
      <c r="BH673" s="22">
        <f>Target_AM[[#This Row],[PROPORSI]]*VLOOKUP(Target_AM[[#This Row],[NIPNAS]],Target_CC[],COLUMN(AT$2)+9,0)</f>
        <v>0</v>
      </c>
      <c r="BI673" s="22">
        <f>Target_AM[[#This Row],[PROPORSI]]*VLOOKUP(Target_AM[[#This Row],[NIPNAS]],Target_CC[],COLUMN(AU$2)+9,0)</f>
        <v>0</v>
      </c>
      <c r="BJ673" s="22">
        <f>Target_AM[[#This Row],[PROPORSI]]*VLOOKUP(Target_AM[[#This Row],[NIPNAS]],Target_CC[],COLUMN(AV$2)+9,0)</f>
        <v>0</v>
      </c>
      <c r="BK673" s="22">
        <f>Target_AM[[#This Row],[PROPORSI]]*VLOOKUP(Target_AM[[#This Row],[NIPNAS]],Target_CC[],COLUMN(AW$2)+9,0)</f>
        <v>0</v>
      </c>
      <c r="BL673" s="22">
        <f>Target_AM[[#This Row],[PROPORSI]]*VLOOKUP(Target_AM[[#This Row],[NIPNAS]],Target_CC[],COLUMN(AX$2)+9,0)</f>
        <v>0</v>
      </c>
      <c r="BM673" s="22">
        <f>Target_AM[[#This Row],[PROPORSI]]*VLOOKUP(Target_AM[[#This Row],[NIPNAS]],Target_CC[],COLUMN(AY$2)+9,0)</f>
        <v>0</v>
      </c>
      <c r="BN673" s="22">
        <f>Target_AM[[#This Row],[PROPORSI]]*VLOOKUP(Target_AM[[#This Row],[NIPNAS]],Target_CC[],COLUMN(AZ$2)+9,0)</f>
        <v>0</v>
      </c>
      <c r="BO673" s="22">
        <f>Target_AM[[#This Row],[PROPORSI]]*VLOOKUP(Target_AM[[#This Row],[NIPNAS]],Target_CC[],COLUMN(BA$2)+9,0)</f>
        <v>71872275</v>
      </c>
      <c r="BP673" s="22">
        <f>Target_AM[[#This Row],[PROPORSI]]*VLOOKUP(Target_AM[[#This Row],[NIPNAS]],Target_CC[],COLUMN(BB$2)+9,0)</f>
        <v>70678117</v>
      </c>
      <c r="BQ673" s="22">
        <f>Target_AM[[#This Row],[PROPORSI]]*VLOOKUP(Target_AM[[#This Row],[NIPNAS]],Target_CC[],COLUMN(BC$2)+9,0)</f>
        <v>70119016</v>
      </c>
      <c r="BR673" s="22">
        <f>Target_AM[[#This Row],[PROPORSI]]*VLOOKUP(Target_AM[[#This Row],[NIPNAS]],Target_CC[],COLUMN(BD$2)+9,0)</f>
        <v>68490153.400000006</v>
      </c>
      <c r="BS673" s="22">
        <f>Target_AM[[#This Row],[PROPORSI]]*VLOOKUP(Target_AM[[#This Row],[NIPNAS]],Target_CC[],COLUMN(BE$2)+9,0)</f>
        <v>68490153.400000006</v>
      </c>
      <c r="BT673" s="22">
        <f>Target_AM[[#This Row],[PROPORSI]]*VLOOKUP(Target_AM[[#This Row],[NIPNAS]],Target_CC[],COLUMN(BF$2)+9,0)</f>
        <v>68490153.400000006</v>
      </c>
      <c r="BU673" s="22">
        <f>Target_AM[[#This Row],[PROPORSI]]*VLOOKUP(Target_AM[[#This Row],[NIPNAS]],Target_CC[],COLUMN(BG$2)+9,0)</f>
        <v>68490153.400000006</v>
      </c>
      <c r="BV673" s="22">
        <f>Target_AM[[#This Row],[PROPORSI]]*VLOOKUP(Target_AM[[#This Row],[NIPNAS]],Target_CC[],COLUMN(BH$2)+9,0)</f>
        <v>68490153.400000006</v>
      </c>
      <c r="BW673" s="22">
        <f>Target_AM[[#This Row],[PROPORSI]]*VLOOKUP(Target_AM[[#This Row],[NIPNAS]],Target_CC[],COLUMN(BI$2)+9,0)</f>
        <v>68490153.400000006</v>
      </c>
      <c r="BX673" s="22">
        <f>Target_AM[[#This Row],[PROPORSI]]*VLOOKUP(Target_AM[[#This Row],[NIPNAS]],Target_CC[],COLUMN(BJ$2)+9,0)</f>
        <v>68490153.400000006</v>
      </c>
      <c r="BY673" s="22">
        <f>Target_AM[[#This Row],[PROPORSI]]*VLOOKUP(Target_AM[[#This Row],[NIPNAS]],Target_CC[],COLUMN(BK$2)+9,0)</f>
        <v>68490153.400000006</v>
      </c>
      <c r="BZ673" s="22">
        <f>Target_AM[[#This Row],[PROPORSI]]*VLOOKUP(Target_AM[[#This Row],[NIPNAS]],Target_CC[],COLUMN(BL$2)+9,0)</f>
        <v>68490153.400000006</v>
      </c>
      <c r="CA673" s="22">
        <f>Target_AM[[#This Row],[PROPORSI]]*VLOOKUP(Target_AM[[#This Row],[NIPNAS]],Target_CC[],COLUMN(BM$2)+9,0)</f>
        <v>829080788.59999979</v>
      </c>
      <c r="CB673" s="22">
        <f>Target_AM[[#This Row],[PROPORSI]]*VLOOKUP(Target_AM[[#This Row],[NIPNAS]],Target_CC[],COLUMN(BN$2)+9,0)</f>
        <v>32577252</v>
      </c>
      <c r="CC673" s="22">
        <f>Target_AM[[#This Row],[PROPORSI]]*VLOOKUP(Target_AM[[#This Row],[NIPNAS]],Target_CC[],COLUMN(BO$2)+9,0)</f>
        <v>32577252</v>
      </c>
      <c r="CD673" s="22">
        <f>Target_AM[[#This Row],[PROPORSI]]*VLOOKUP(Target_AM[[#This Row],[NIPNAS]],Target_CC[],COLUMN(BP$2)+9,0)</f>
        <v>32577252</v>
      </c>
      <c r="CE673" s="22">
        <f>Target_AM[[#This Row],[PROPORSI]]*VLOOKUP(Target_AM[[#This Row],[NIPNAS]],Target_CC[],COLUMN(BQ$2)+9,0)</f>
        <v>30948389.399999999</v>
      </c>
      <c r="CF673" s="22">
        <f>Target_AM[[#This Row],[PROPORSI]]*VLOOKUP(Target_AM[[#This Row],[NIPNAS]],Target_CC[],COLUMN(BR$2)+9,0)</f>
        <v>30948389.399999999</v>
      </c>
      <c r="CG673" s="22">
        <f>Target_AM[[#This Row],[PROPORSI]]*VLOOKUP(Target_AM[[#This Row],[NIPNAS]],Target_CC[],COLUMN(BS$2)+9,0)</f>
        <v>30948389.399999999</v>
      </c>
      <c r="CH673" s="22">
        <f>Target_AM[[#This Row],[PROPORSI]]*VLOOKUP(Target_AM[[#This Row],[NIPNAS]],Target_CC[],COLUMN(BT$2)+9,0)</f>
        <v>30948389.399999999</v>
      </c>
      <c r="CI673" s="22">
        <f>Target_AM[[#This Row],[PROPORSI]]*VLOOKUP(Target_AM[[#This Row],[NIPNAS]],Target_CC[],COLUMN(BU$2)+9,0)</f>
        <v>30948389.399999999</v>
      </c>
      <c r="CJ673" s="22">
        <f>Target_AM[[#This Row],[PROPORSI]]*VLOOKUP(Target_AM[[#This Row],[NIPNAS]],Target_CC[],COLUMN(BV$2)+9,0)</f>
        <v>30948389.399999999</v>
      </c>
      <c r="CK673" s="22">
        <f>Target_AM[[#This Row],[PROPORSI]]*VLOOKUP(Target_AM[[#This Row],[NIPNAS]],Target_CC[],COLUMN(BW$2)+9,0)</f>
        <v>30948389.399999999</v>
      </c>
      <c r="CL673" s="22">
        <f>Target_AM[[#This Row],[PROPORSI]]*VLOOKUP(Target_AM[[#This Row],[NIPNAS]],Target_CC[],COLUMN(BX$2)+9,0)</f>
        <v>30948389.399999999</v>
      </c>
      <c r="CM673" s="22">
        <f>Target_AM[[#This Row],[PROPORSI]]*VLOOKUP(Target_AM[[#This Row],[NIPNAS]],Target_CC[],COLUMN(BY$2)+9,0)</f>
        <v>30948389.399999999</v>
      </c>
      <c r="CN673" s="22">
        <f>Target_AM[[#This Row],[PROPORSI]]*VLOOKUP(Target_AM[[#This Row],[NIPNAS]],Target_CC[],COLUMN(BZ$2)+9,0)</f>
        <v>376267260.59999996</v>
      </c>
      <c r="CO673" s="22">
        <f>Target_AM[[#This Row],[PROPORSI]]*VLOOKUP(Target_AM[[#This Row],[NIPNAS]],Target_CC[],COLUMN(CA$2)+9,0)</f>
        <v>39295023</v>
      </c>
      <c r="CP673" s="22">
        <f>Target_AM[[#This Row],[PROPORSI]]*VLOOKUP(Target_AM[[#This Row],[NIPNAS]],Target_CC[],COLUMN(CB$2)+9,0)</f>
        <v>38100865</v>
      </c>
      <c r="CQ673" s="22">
        <f>Target_AM[[#This Row],[PROPORSI]]*VLOOKUP(Target_AM[[#This Row],[NIPNAS]],Target_CC[],COLUMN(CC$2)+9,0)</f>
        <v>37541764</v>
      </c>
      <c r="CR673" s="22">
        <f>Target_AM[[#This Row],[PROPORSI]]*VLOOKUP(Target_AM[[#This Row],[NIPNAS]],Target_CC[],COLUMN(CD$2)+9,0)</f>
        <v>37541764</v>
      </c>
      <c r="CS673" s="22">
        <f>Target_AM[[#This Row],[PROPORSI]]*VLOOKUP(Target_AM[[#This Row],[NIPNAS]],Target_CC[],COLUMN(CE$2)+9,0)</f>
        <v>37541764</v>
      </c>
      <c r="CT673" s="22">
        <f>Target_AM[[#This Row],[PROPORSI]]*VLOOKUP(Target_AM[[#This Row],[NIPNAS]],Target_CC[],COLUMN(CF$2)+9,0)</f>
        <v>37541764</v>
      </c>
      <c r="CU673" s="22">
        <f>Target_AM[[#This Row],[PROPORSI]]*VLOOKUP(Target_AM[[#This Row],[NIPNAS]],Target_CC[],COLUMN(CG$2)+9,0)</f>
        <v>37541764</v>
      </c>
      <c r="CV673" s="22">
        <f>Target_AM[[#This Row],[PROPORSI]]*VLOOKUP(Target_AM[[#This Row],[NIPNAS]],Target_CC[],COLUMN(CH$2)+9,0)</f>
        <v>37541764</v>
      </c>
      <c r="CW673" s="22">
        <f>Target_AM[[#This Row],[PROPORSI]]*VLOOKUP(Target_AM[[#This Row],[NIPNAS]],Target_CC[],COLUMN(CI$2)+9,0)</f>
        <v>37541764</v>
      </c>
      <c r="CX673" s="22">
        <f>Target_AM[[#This Row],[PROPORSI]]*VLOOKUP(Target_AM[[#This Row],[NIPNAS]],Target_CC[],COLUMN(CJ$2)+9,0)</f>
        <v>37541764</v>
      </c>
      <c r="CY673" s="22">
        <f>Target_AM[[#This Row],[PROPORSI]]*VLOOKUP(Target_AM[[#This Row],[NIPNAS]],Target_CC[],COLUMN(CK$2)+9,0)</f>
        <v>37541764</v>
      </c>
      <c r="CZ673" s="22">
        <f>Target_AM[[#This Row],[PROPORSI]]*VLOOKUP(Target_AM[[#This Row],[NIPNAS]],Target_CC[],COLUMN(CL$2)+9,0)</f>
        <v>37541764</v>
      </c>
      <c r="DA673" s="22">
        <f>Target_AM[[#This Row],[PROPORSI]]*VLOOKUP(Target_AM[[#This Row],[NIPNAS]],Target_CC[],COLUMN(CM$2)+9,0)</f>
        <v>452813528</v>
      </c>
      <c r="DB673" s="22">
        <f>Target_AM[[#This Row],[PROPORSI]]*VLOOKUP(Target_AM[[#This Row],[NIPNAS]],Target_CC[],COLUMN(CN$2)+9,0)</f>
        <v>0</v>
      </c>
      <c r="DC673" s="22">
        <f>Target_AM[[#This Row],[PROPORSI]]*VLOOKUP(Target_AM[[#This Row],[NIPNAS]],Target_CC[],COLUMN(CO$2)+9,0)</f>
        <v>0</v>
      </c>
      <c r="DD673" s="22">
        <f>Target_AM[[#This Row],[PROPORSI]]*VLOOKUP(Target_AM[[#This Row],[NIPNAS]],Target_CC[],COLUMN(CP$2)+9,0)</f>
        <v>0</v>
      </c>
      <c r="DE673" s="22">
        <f>Target_AM[[#This Row],[PROPORSI]]*VLOOKUP(Target_AM[[#This Row],[NIPNAS]],Target_CC[],COLUMN(CQ$2)+9,0)</f>
        <v>0</v>
      </c>
      <c r="DF673" s="22">
        <f>Target_AM[[#This Row],[PROPORSI]]*VLOOKUP(Target_AM[[#This Row],[NIPNAS]],Target_CC[],COLUMN(CR$2)+9,0)</f>
        <v>0</v>
      </c>
      <c r="DG673" s="22">
        <f>Target_AM[[#This Row],[PROPORSI]]*VLOOKUP(Target_AM[[#This Row],[NIPNAS]],Target_CC[],COLUMN(CS$2)+9,0)</f>
        <v>0</v>
      </c>
      <c r="DH673" s="22">
        <f>Target_AM[[#This Row],[PROPORSI]]*VLOOKUP(Target_AM[[#This Row],[NIPNAS]],Target_CC[],COLUMN(CT$2)+9,0)</f>
        <v>0</v>
      </c>
      <c r="DI673" s="22">
        <f>Target_AM[[#This Row],[PROPORSI]]*VLOOKUP(Target_AM[[#This Row],[NIPNAS]],Target_CC[],COLUMN(CU$2)+9,0)</f>
        <v>0</v>
      </c>
      <c r="DJ673" s="22">
        <f>Target_AM[[#This Row],[PROPORSI]]*VLOOKUP(Target_AM[[#This Row],[NIPNAS]],Target_CC[],COLUMN(CV$2)+9,0)</f>
        <v>0</v>
      </c>
      <c r="DK673" s="22">
        <f>Target_AM[[#This Row],[PROPORSI]]*VLOOKUP(Target_AM[[#This Row],[NIPNAS]],Target_CC[],COLUMN(CW$2)+9,0)</f>
        <v>0</v>
      </c>
      <c r="DL673" s="22">
        <f>Target_AM[[#This Row],[PROPORSI]]*VLOOKUP(Target_AM[[#This Row],[NIPNAS]],Target_CC[],COLUMN(CX$2)+9,0)</f>
        <v>0</v>
      </c>
      <c r="DM673" s="22">
        <f>Target_AM[[#This Row],[PROPORSI]]*VLOOKUP(Target_AM[[#This Row],[NIPNAS]],Target_CC[],COLUMN(CY$2)+9,0)</f>
        <v>0</v>
      </c>
      <c r="DN673" s="22">
        <f>Target_AM[[#This Row],[PROPORSI]]*VLOOKUP(Target_AM[[#This Row],[NIPNAS]],Target_CC[],COLUMN(CZ$2)+9,0)</f>
        <v>0</v>
      </c>
      <c r="DO673" s="22">
        <f>Target_AM[[#This Row],[PROPORSI]]*VLOOKUP(Target_AM[[#This Row],[NIPNAS]],Target_CC[],COLUMN(DA$2)+9,0)</f>
        <v>0</v>
      </c>
      <c r="DP673" s="22">
        <f>Target_AM[[#This Row],[PROPORSI]]*VLOOKUP(Target_AM[[#This Row],[NIPNAS]],Target_CC[],COLUMN(DB$2)+9,0)</f>
        <v>0</v>
      </c>
      <c r="DQ673" s="22">
        <f>Target_AM[[#This Row],[PROPORSI]]*VLOOKUP(Target_AM[[#This Row],[NIPNAS]],Target_CC[],COLUMN(DC$2)+9,0)</f>
        <v>0</v>
      </c>
      <c r="DR673" s="22">
        <f>Target_AM[[#This Row],[PROPORSI]]*VLOOKUP(Target_AM[[#This Row],[NIPNAS]],Target_CC[],COLUMN(DD$2)+9,0)</f>
        <v>0</v>
      </c>
      <c r="DS673" s="22">
        <f>Target_AM[[#This Row],[PROPORSI]]*VLOOKUP(Target_AM[[#This Row],[NIPNAS]],Target_CC[],COLUMN(DE$2)+9,0)</f>
        <v>0</v>
      </c>
      <c r="DT673" s="22">
        <f>Target_AM[[#This Row],[PROPORSI]]*VLOOKUP(Target_AM[[#This Row],[NIPNAS]],Target_CC[],COLUMN(DF$2)+9,0)</f>
        <v>0</v>
      </c>
      <c r="DU673" s="22">
        <f>Target_AM[[#This Row],[PROPORSI]]*VLOOKUP(Target_AM[[#This Row],[NIPNAS]],Target_CC[],COLUMN(DG$2)+9,0)</f>
        <v>0</v>
      </c>
      <c r="DV673" s="22">
        <f>Target_AM[[#This Row],[PROPORSI]]*VLOOKUP(Target_AM[[#This Row],[NIPNAS]],Target_CC[],COLUMN(DH$2)+9,0)</f>
        <v>0</v>
      </c>
      <c r="DW673" s="22">
        <f>Target_AM[[#This Row],[PROPORSI]]*VLOOKUP(Target_AM[[#This Row],[NIPNAS]],Target_CC[],COLUMN(DI$2)+9,0)</f>
        <v>0</v>
      </c>
      <c r="DX673" s="22">
        <f>Target_AM[[#This Row],[PROPORSI]]*VLOOKUP(Target_AM[[#This Row],[NIPNAS]],Target_CC[],COLUMN(DJ$2)+9,0)</f>
        <v>0</v>
      </c>
      <c r="DY673" s="22">
        <f>Target_AM[[#This Row],[PROPORSI]]*VLOOKUP(Target_AM[[#This Row],[NIPNAS]],Target_CC[],COLUMN(DK$2)+9,0)</f>
        <v>0</v>
      </c>
      <c r="DZ673" s="22">
        <f>Target_AM[[#This Row],[PROPORSI]]*VLOOKUP(Target_AM[[#This Row],[NIPNAS]],Target_CC[],COLUMN(DL$2)+9,0)</f>
        <v>0</v>
      </c>
      <c r="EA673" s="22">
        <f>Target_AM[[#This Row],[PROPORSI]]*VLOOKUP(Target_AM[[#This Row],[NIPNAS]],Target_CC[],COLUMN(DM$2)+9,0)</f>
        <v>0</v>
      </c>
    </row>
    <row r="674" spans="2:131" x14ac:dyDescent="0.3">
      <c r="B674">
        <v>896616</v>
      </c>
      <c r="C674" t="s">
        <v>1044</v>
      </c>
      <c r="D674">
        <v>1</v>
      </c>
      <c r="E674" s="8">
        <v>45658</v>
      </c>
      <c r="F674">
        <v>76510281</v>
      </c>
      <c r="G674" t="s">
        <v>211</v>
      </c>
      <c r="J674" t="s">
        <v>1081</v>
      </c>
      <c r="K674" t="s">
        <v>22</v>
      </c>
      <c r="L674" t="s">
        <v>159</v>
      </c>
      <c r="M674" t="s">
        <v>31</v>
      </c>
      <c r="N674" s="23">
        <f>Target_AM[[#This Row],[PROPORSI]]*VLOOKUP(Target_AM[[#This Row],[NIPNAS]],Target_CC[],9,0)</f>
        <v>987873741.70338273</v>
      </c>
      <c r="O674" s="22">
        <f>Target_AM[[#This Row],[PROPORSI]]*VLOOKUP(Target_AM[[#This Row],[NIPNAS]],Target_CC[],COLUMN(A$2)+9,0)</f>
        <v>63503577.437507801</v>
      </c>
      <c r="P674" s="22">
        <f>Target_AM[[#This Row],[PROPORSI]]*VLOOKUP(Target_AM[[#This Row],[NIPNAS]],Target_CC[],COLUMN(B$2)+9,0)</f>
        <v>60313904.949715436</v>
      </c>
      <c r="Q674" s="22">
        <f>Target_AM[[#This Row],[PROPORSI]]*VLOOKUP(Target_AM[[#This Row],[NIPNAS]],Target_CC[],COLUMN(C$2)+9,0)</f>
        <v>76550631.713040605</v>
      </c>
      <c r="R674" s="22">
        <f>Target_AM[[#This Row],[PROPORSI]]*VLOOKUP(Target_AM[[#This Row],[NIPNAS]],Target_CC[],COLUMN(D$2)+9,0)</f>
        <v>50807937.458115533</v>
      </c>
      <c r="S674" s="22">
        <f>Target_AM[[#This Row],[PROPORSI]]*VLOOKUP(Target_AM[[#This Row],[NIPNAS]],Target_CC[],COLUMN(E$2)+9,0)</f>
        <v>69373125.941516489</v>
      </c>
      <c r="T674" s="22">
        <f>Target_AM[[#This Row],[PROPORSI]]*VLOOKUP(Target_AM[[#This Row],[NIPNAS]],Target_CC[],COLUMN(F$2)+9,0)</f>
        <v>60961028.873472497</v>
      </c>
      <c r="U674" s="22">
        <f>Target_AM[[#This Row],[PROPORSI]]*VLOOKUP(Target_AM[[#This Row],[NIPNAS]],Target_CC[],COLUMN(G$2)+9,0)</f>
        <v>69736987.394481346</v>
      </c>
      <c r="V674" s="22">
        <f>Target_AM[[#This Row],[PROPORSI]]*VLOOKUP(Target_AM[[#This Row],[NIPNAS]],Target_CC[],COLUMN(H$2)+9,0)</f>
        <v>43740105.56317924</v>
      </c>
      <c r="W674" s="22">
        <f>Target_AM[[#This Row],[PROPORSI]]*VLOOKUP(Target_AM[[#This Row],[NIPNAS]],Target_CC[],COLUMN(I$2)+9,0)</f>
        <v>58185727.653223239</v>
      </c>
      <c r="X674" s="22">
        <f>Target_AM[[#This Row],[PROPORSI]]*VLOOKUP(Target_AM[[#This Row],[NIPNAS]],Target_CC[],COLUMN(J$2)+9,0)</f>
        <v>73337525.033571079</v>
      </c>
      <c r="Y674" s="22">
        <f>Target_AM[[#This Row],[PROPORSI]]*VLOOKUP(Target_AM[[#This Row],[NIPNAS]],Target_CC[],COLUMN(K$2)+9,0)</f>
        <v>62362293.62393675</v>
      </c>
      <c r="Z674" s="22">
        <f>Target_AM[[#This Row],[PROPORSI]]*VLOOKUP(Target_AM[[#This Row],[NIPNAS]],Target_CC[],COLUMN(L$2)+9,0)</f>
        <v>69569297.296708599</v>
      </c>
      <c r="AA674" s="22">
        <f>Target_AM[[#This Row],[PROPORSI]]*VLOOKUP(Target_AM[[#This Row],[NIPNAS]],Target_CC[],COLUMN(M$2)+9,0)</f>
        <v>758442142.93846869</v>
      </c>
      <c r="AB674" s="22">
        <f>Target_AM[[#This Row],[PROPORSI]]*VLOOKUP(Target_AM[[#This Row],[NIPNAS]],Target_CC[],COLUMN(N$2)+9,0)</f>
        <v>676972.36687754095</v>
      </c>
      <c r="AC674" s="22">
        <f>Target_AM[[#This Row],[PROPORSI]]*VLOOKUP(Target_AM[[#This Row],[NIPNAS]],Target_CC[],COLUMN(O$2)+9,0)</f>
        <v>2516014.0083164051</v>
      </c>
      <c r="AD674" s="22">
        <f>Target_AM[[#This Row],[PROPORSI]]*VLOOKUP(Target_AM[[#This Row],[NIPNAS]],Target_CC[],COLUMN(P$2)+9,0)</f>
        <v>2783859.0100299418</v>
      </c>
      <c r="AE674" s="22">
        <f>Target_AM[[#This Row],[PROPORSI]]*VLOOKUP(Target_AM[[#This Row],[NIPNAS]],Target_CC[],COLUMN(Q$2)+9,0)</f>
        <v>6423531.0978095978</v>
      </c>
      <c r="AF674" s="22">
        <f>Target_AM[[#This Row],[PROPORSI]]*VLOOKUP(Target_AM[[#This Row],[NIPNAS]],Target_CC[],COLUMN(R$2)+9,0)</f>
        <v>7662043.58524625</v>
      </c>
      <c r="AG674" s="22">
        <f>Target_AM[[#This Row],[PROPORSI]]*VLOOKUP(Target_AM[[#This Row],[NIPNAS]],Target_CC[],COLUMN(S$2)+9,0)</f>
        <v>9234667.0014416724</v>
      </c>
      <c r="AH674" s="22">
        <f>Target_AM[[#This Row],[PROPORSI]]*VLOOKUP(Target_AM[[#This Row],[NIPNAS]],Target_CC[],COLUMN(T$2)+9,0)</f>
        <v>11565265.957443893</v>
      </c>
      <c r="AI674" s="22">
        <f>Target_AM[[#This Row],[PROPORSI]]*VLOOKUP(Target_AM[[#This Row],[NIPNAS]],Target_CC[],COLUMN(U$2)+9,0)</f>
        <v>7697362.8934191614</v>
      </c>
      <c r="AJ674" s="22">
        <f>Target_AM[[#This Row],[PROPORSI]]*VLOOKUP(Target_AM[[#This Row],[NIPNAS]],Target_CC[],COLUMN(V$2)+9,0)</f>
        <v>10631174.571324132</v>
      </c>
      <c r="AK674" s="22">
        <f>Target_AM[[#This Row],[PROPORSI]]*VLOOKUP(Target_AM[[#This Row],[NIPNAS]],Target_CC[],COLUMN(W$2)+9,0)</f>
        <v>8550195.5540642291</v>
      </c>
      <c r="AL674" s="22">
        <f>Target_AM[[#This Row],[PROPORSI]]*VLOOKUP(Target_AM[[#This Row],[NIPNAS]],Target_CC[],COLUMN(X$2)+9,0)</f>
        <v>7272837.9455731586</v>
      </c>
      <c r="AM674" s="22">
        <f>Target_AM[[#This Row],[PROPORSI]]*VLOOKUP(Target_AM[[#This Row],[NIPNAS]],Target_CC[],COLUMN(Y$2)+9,0)</f>
        <v>9292969.5353922546</v>
      </c>
      <c r="AN674" s="22">
        <f>Target_AM[[#This Row],[PROPORSI]]*VLOOKUP(Target_AM[[#This Row],[NIPNAS]],Target_CC[],COLUMN(Z$2)+9,0)</f>
        <v>84306893.52693823</v>
      </c>
      <c r="AO674" s="22">
        <f>Target_AM[[#This Row],[PROPORSI]]*VLOOKUP(Target_AM[[#This Row],[NIPNAS]],Target_CC[],COLUMN(AA$2)+9,0)</f>
        <v>64180549.804385342</v>
      </c>
      <c r="AP674" s="22">
        <f>Target_AM[[#This Row],[PROPORSI]]*VLOOKUP(Target_AM[[#This Row],[NIPNAS]],Target_CC[],COLUMN(AB$2)+9,0)</f>
        <v>62829918.958031841</v>
      </c>
      <c r="AQ674" s="22">
        <f>Target_AM[[#This Row],[PROPORSI]]*VLOOKUP(Target_AM[[#This Row],[NIPNAS]],Target_CC[],COLUMN(AC$2)+9,0)</f>
        <v>79334490.723070547</v>
      </c>
      <c r="AR674" s="22">
        <f>Target_AM[[#This Row],[PROPORSI]]*VLOOKUP(Target_AM[[#This Row],[NIPNAS]],Target_CC[],COLUMN(AD$2)+9,0)</f>
        <v>57231468.555925131</v>
      </c>
      <c r="AS674" s="22">
        <f>Target_AM[[#This Row],[PROPORSI]]*VLOOKUP(Target_AM[[#This Row],[NIPNAS]],Target_CC[],COLUMN(AE$2)+9,0)</f>
        <v>77035169.526762739</v>
      </c>
      <c r="AT674" s="22">
        <f>Target_AM[[#This Row],[PROPORSI]]*VLOOKUP(Target_AM[[#This Row],[NIPNAS]],Target_CC[],COLUMN(AF$2)+9,0)</f>
        <v>70195695.874914169</v>
      </c>
      <c r="AU674" s="22">
        <f>Target_AM[[#This Row],[PROPORSI]]*VLOOKUP(Target_AM[[#This Row],[NIPNAS]],Target_CC[],COLUMN(AG$2)+9,0)</f>
        <v>81302253.351925239</v>
      </c>
      <c r="AV674" s="22">
        <f>Target_AM[[#This Row],[PROPORSI]]*VLOOKUP(Target_AM[[#This Row],[NIPNAS]],Target_CC[],COLUMN(AH$2)+9,0)</f>
        <v>51437468.456598401</v>
      </c>
      <c r="AW674" s="22">
        <f>Target_AM[[#This Row],[PROPORSI]]*VLOOKUP(Target_AM[[#This Row],[NIPNAS]],Target_CC[],COLUMN(AI$2)+9,0)</f>
        <v>68816902.224547371</v>
      </c>
      <c r="AX674" s="22">
        <f>Target_AM[[#This Row],[PROPORSI]]*VLOOKUP(Target_AM[[#This Row],[NIPNAS]],Target_CC[],COLUMN(AJ$2)+9,0)</f>
        <v>81887720.587635309</v>
      </c>
      <c r="AY674" s="22">
        <f>Target_AM[[#This Row],[PROPORSI]]*VLOOKUP(Target_AM[[#This Row],[NIPNAS]],Target_CC[],COLUMN(AK$2)+9,0)</f>
        <v>69635131.569509909</v>
      </c>
      <c r="AZ674" s="22">
        <f>Target_AM[[#This Row],[PROPORSI]]*VLOOKUP(Target_AM[[#This Row],[NIPNAS]],Target_CC[],COLUMN(AL$2)+9,0)</f>
        <v>78862266.832100853</v>
      </c>
      <c r="BA674" s="22">
        <f>Target_AM[[#This Row],[PROPORSI]]*VLOOKUP(Target_AM[[#This Row],[NIPNAS]],Target_CC[],COLUMN(AM$2)+9,0)</f>
        <v>842749036.46540678</v>
      </c>
      <c r="BB674" s="22">
        <f>Target_AM[[#This Row],[PROPORSI]]*VLOOKUP(Target_AM[[#This Row],[NIPNAS]],Target_CC[],COLUMN(AN$2)+9,0)</f>
        <v>0</v>
      </c>
      <c r="BC674" s="22">
        <f>Target_AM[[#This Row],[PROPORSI]]*VLOOKUP(Target_AM[[#This Row],[NIPNAS]],Target_CC[],COLUMN(AO$2)+9,0)</f>
        <v>0</v>
      </c>
      <c r="BD674" s="22">
        <f>Target_AM[[#This Row],[PROPORSI]]*VLOOKUP(Target_AM[[#This Row],[NIPNAS]],Target_CC[],COLUMN(AP$2)+9,0)</f>
        <v>0</v>
      </c>
      <c r="BE674" s="22">
        <f>Target_AM[[#This Row],[PROPORSI]]*VLOOKUP(Target_AM[[#This Row],[NIPNAS]],Target_CC[],COLUMN(AQ$2)+9,0)</f>
        <v>0</v>
      </c>
      <c r="BF674" s="22">
        <f>Target_AM[[#This Row],[PROPORSI]]*VLOOKUP(Target_AM[[#This Row],[NIPNAS]],Target_CC[],COLUMN(AR$2)+9,0)</f>
        <v>0</v>
      </c>
      <c r="BG674" s="22">
        <f>Target_AM[[#This Row],[PROPORSI]]*VLOOKUP(Target_AM[[#This Row],[NIPNAS]],Target_CC[],COLUMN(AS$2)+9,0)</f>
        <v>0</v>
      </c>
      <c r="BH674" s="22">
        <f>Target_AM[[#This Row],[PROPORSI]]*VLOOKUP(Target_AM[[#This Row],[NIPNAS]],Target_CC[],COLUMN(AT$2)+9,0)</f>
        <v>0</v>
      </c>
      <c r="BI674" s="22">
        <f>Target_AM[[#This Row],[PROPORSI]]*VLOOKUP(Target_AM[[#This Row],[NIPNAS]],Target_CC[],COLUMN(AU$2)+9,0)</f>
        <v>0</v>
      </c>
      <c r="BJ674" s="22">
        <f>Target_AM[[#This Row],[PROPORSI]]*VLOOKUP(Target_AM[[#This Row],[NIPNAS]],Target_CC[],COLUMN(AV$2)+9,0)</f>
        <v>0</v>
      </c>
      <c r="BK674" s="22">
        <f>Target_AM[[#This Row],[PROPORSI]]*VLOOKUP(Target_AM[[#This Row],[NIPNAS]],Target_CC[],COLUMN(AW$2)+9,0)</f>
        <v>0</v>
      </c>
      <c r="BL674" s="22">
        <f>Target_AM[[#This Row],[PROPORSI]]*VLOOKUP(Target_AM[[#This Row],[NIPNAS]],Target_CC[],COLUMN(AX$2)+9,0)</f>
        <v>0</v>
      </c>
      <c r="BM674" s="22">
        <f>Target_AM[[#This Row],[PROPORSI]]*VLOOKUP(Target_AM[[#This Row],[NIPNAS]],Target_CC[],COLUMN(AY$2)+9,0)</f>
        <v>0</v>
      </c>
      <c r="BN674" s="22">
        <f>Target_AM[[#This Row],[PROPORSI]]*VLOOKUP(Target_AM[[#This Row],[NIPNAS]],Target_CC[],COLUMN(AZ$2)+9,0)</f>
        <v>0</v>
      </c>
      <c r="BO674" s="22">
        <f>Target_AM[[#This Row],[PROPORSI]]*VLOOKUP(Target_AM[[#This Row],[NIPNAS]],Target_CC[],COLUMN(BA$2)+9,0)</f>
        <v>65022487</v>
      </c>
      <c r="BP674" s="22">
        <f>Target_AM[[#This Row],[PROPORSI]]*VLOOKUP(Target_AM[[#This Row],[NIPNAS]],Target_CC[],COLUMN(BB$2)+9,0)</f>
        <v>64812116</v>
      </c>
      <c r="BQ674" s="22">
        <f>Target_AM[[#This Row],[PROPORSI]]*VLOOKUP(Target_AM[[#This Row],[NIPNAS]],Target_CC[],COLUMN(BC$2)+9,0)</f>
        <v>64819466</v>
      </c>
      <c r="BR674" s="22">
        <f>Target_AM[[#This Row],[PROPORSI]]*VLOOKUP(Target_AM[[#This Row],[NIPNAS]],Target_CC[],COLUMN(BD$2)+9,0)</f>
        <v>63513159.700000003</v>
      </c>
      <c r="BS674" s="22">
        <f>Target_AM[[#This Row],[PROPORSI]]*VLOOKUP(Target_AM[[#This Row],[NIPNAS]],Target_CC[],COLUMN(BE$2)+9,0)</f>
        <v>63513159.700000003</v>
      </c>
      <c r="BT674" s="22">
        <f>Target_AM[[#This Row],[PROPORSI]]*VLOOKUP(Target_AM[[#This Row],[NIPNAS]],Target_CC[],COLUMN(BF$2)+9,0)</f>
        <v>63513159.700000003</v>
      </c>
      <c r="BU674" s="22">
        <f>Target_AM[[#This Row],[PROPORSI]]*VLOOKUP(Target_AM[[#This Row],[NIPNAS]],Target_CC[],COLUMN(BG$2)+9,0)</f>
        <v>63513159.700000003</v>
      </c>
      <c r="BV674" s="22">
        <f>Target_AM[[#This Row],[PROPORSI]]*VLOOKUP(Target_AM[[#This Row],[NIPNAS]],Target_CC[],COLUMN(BH$2)+9,0)</f>
        <v>63513159.700000003</v>
      </c>
      <c r="BW674" s="22">
        <f>Target_AM[[#This Row],[PROPORSI]]*VLOOKUP(Target_AM[[#This Row],[NIPNAS]],Target_CC[],COLUMN(BI$2)+9,0)</f>
        <v>63513159.700000003</v>
      </c>
      <c r="BX674" s="22">
        <f>Target_AM[[#This Row],[PROPORSI]]*VLOOKUP(Target_AM[[#This Row],[NIPNAS]],Target_CC[],COLUMN(BJ$2)+9,0)</f>
        <v>63513159.700000003</v>
      </c>
      <c r="BY674" s="22">
        <f>Target_AM[[#This Row],[PROPORSI]]*VLOOKUP(Target_AM[[#This Row],[NIPNAS]],Target_CC[],COLUMN(BK$2)+9,0)</f>
        <v>63513159.700000003</v>
      </c>
      <c r="BZ674" s="22">
        <f>Target_AM[[#This Row],[PROPORSI]]*VLOOKUP(Target_AM[[#This Row],[NIPNAS]],Target_CC[],COLUMN(BL$2)+9,0)</f>
        <v>63513159.700000003</v>
      </c>
      <c r="CA674" s="22">
        <f>Target_AM[[#This Row],[PROPORSI]]*VLOOKUP(Target_AM[[#This Row],[NIPNAS]],Target_CC[],COLUMN(BM$2)+9,0)</f>
        <v>766272506.30000007</v>
      </c>
      <c r="CB674" s="22">
        <f>Target_AM[[#This Row],[PROPORSI]]*VLOOKUP(Target_AM[[#This Row],[NIPNAS]],Target_CC[],COLUMN(BN$2)+9,0)</f>
        <v>26126126</v>
      </c>
      <c r="CC674" s="22">
        <f>Target_AM[[#This Row],[PROPORSI]]*VLOOKUP(Target_AM[[#This Row],[NIPNAS]],Target_CC[],COLUMN(BO$2)+9,0)</f>
        <v>26126126</v>
      </c>
      <c r="CD674" s="22">
        <f>Target_AM[[#This Row],[PROPORSI]]*VLOOKUP(Target_AM[[#This Row],[NIPNAS]],Target_CC[],COLUMN(BP$2)+9,0)</f>
        <v>26126126</v>
      </c>
      <c r="CE674" s="22">
        <f>Target_AM[[#This Row],[PROPORSI]]*VLOOKUP(Target_AM[[#This Row],[NIPNAS]],Target_CC[],COLUMN(BQ$2)+9,0)</f>
        <v>24819819.699999999</v>
      </c>
      <c r="CF674" s="22">
        <f>Target_AM[[#This Row],[PROPORSI]]*VLOOKUP(Target_AM[[#This Row],[NIPNAS]],Target_CC[],COLUMN(BR$2)+9,0)</f>
        <v>24819819.699999999</v>
      </c>
      <c r="CG674" s="22">
        <f>Target_AM[[#This Row],[PROPORSI]]*VLOOKUP(Target_AM[[#This Row],[NIPNAS]],Target_CC[],COLUMN(BS$2)+9,0)</f>
        <v>24819819.699999999</v>
      </c>
      <c r="CH674" s="22">
        <f>Target_AM[[#This Row],[PROPORSI]]*VLOOKUP(Target_AM[[#This Row],[NIPNAS]],Target_CC[],COLUMN(BT$2)+9,0)</f>
        <v>24819819.699999999</v>
      </c>
      <c r="CI674" s="22">
        <f>Target_AM[[#This Row],[PROPORSI]]*VLOOKUP(Target_AM[[#This Row],[NIPNAS]],Target_CC[],COLUMN(BU$2)+9,0)</f>
        <v>24819819.699999999</v>
      </c>
      <c r="CJ674" s="22">
        <f>Target_AM[[#This Row],[PROPORSI]]*VLOOKUP(Target_AM[[#This Row],[NIPNAS]],Target_CC[],COLUMN(BV$2)+9,0)</f>
        <v>24819819.699999999</v>
      </c>
      <c r="CK674" s="22">
        <f>Target_AM[[#This Row],[PROPORSI]]*VLOOKUP(Target_AM[[#This Row],[NIPNAS]],Target_CC[],COLUMN(BW$2)+9,0)</f>
        <v>24819819.699999999</v>
      </c>
      <c r="CL674" s="22">
        <f>Target_AM[[#This Row],[PROPORSI]]*VLOOKUP(Target_AM[[#This Row],[NIPNAS]],Target_CC[],COLUMN(BX$2)+9,0)</f>
        <v>24819819.699999999</v>
      </c>
      <c r="CM674" s="22">
        <f>Target_AM[[#This Row],[PROPORSI]]*VLOOKUP(Target_AM[[#This Row],[NIPNAS]],Target_CC[],COLUMN(BY$2)+9,0)</f>
        <v>24819819.699999999</v>
      </c>
      <c r="CN674" s="22">
        <f>Target_AM[[#This Row],[PROPORSI]]*VLOOKUP(Target_AM[[#This Row],[NIPNAS]],Target_CC[],COLUMN(BZ$2)+9,0)</f>
        <v>301756755.29999995</v>
      </c>
      <c r="CO674" s="22">
        <f>Target_AM[[#This Row],[PROPORSI]]*VLOOKUP(Target_AM[[#This Row],[NIPNAS]],Target_CC[],COLUMN(CA$2)+9,0)</f>
        <v>38896361</v>
      </c>
      <c r="CP674" s="22">
        <f>Target_AM[[#This Row],[PROPORSI]]*VLOOKUP(Target_AM[[#This Row],[NIPNAS]],Target_CC[],COLUMN(CB$2)+9,0)</f>
        <v>38685990</v>
      </c>
      <c r="CQ674" s="22">
        <f>Target_AM[[#This Row],[PROPORSI]]*VLOOKUP(Target_AM[[#This Row],[NIPNAS]],Target_CC[],COLUMN(CC$2)+9,0)</f>
        <v>38693340</v>
      </c>
      <c r="CR674" s="22">
        <f>Target_AM[[#This Row],[PROPORSI]]*VLOOKUP(Target_AM[[#This Row],[NIPNAS]],Target_CC[],COLUMN(CD$2)+9,0)</f>
        <v>38693340</v>
      </c>
      <c r="CS674" s="22">
        <f>Target_AM[[#This Row],[PROPORSI]]*VLOOKUP(Target_AM[[#This Row],[NIPNAS]],Target_CC[],COLUMN(CE$2)+9,0)</f>
        <v>38693340</v>
      </c>
      <c r="CT674" s="22">
        <f>Target_AM[[#This Row],[PROPORSI]]*VLOOKUP(Target_AM[[#This Row],[NIPNAS]],Target_CC[],COLUMN(CF$2)+9,0)</f>
        <v>38693340</v>
      </c>
      <c r="CU674" s="22">
        <f>Target_AM[[#This Row],[PROPORSI]]*VLOOKUP(Target_AM[[#This Row],[NIPNAS]],Target_CC[],COLUMN(CG$2)+9,0)</f>
        <v>38693340</v>
      </c>
      <c r="CV674" s="22">
        <f>Target_AM[[#This Row],[PROPORSI]]*VLOOKUP(Target_AM[[#This Row],[NIPNAS]],Target_CC[],COLUMN(CH$2)+9,0)</f>
        <v>38693340</v>
      </c>
      <c r="CW674" s="22">
        <f>Target_AM[[#This Row],[PROPORSI]]*VLOOKUP(Target_AM[[#This Row],[NIPNAS]],Target_CC[],COLUMN(CI$2)+9,0)</f>
        <v>38693340</v>
      </c>
      <c r="CX674" s="22">
        <f>Target_AM[[#This Row],[PROPORSI]]*VLOOKUP(Target_AM[[#This Row],[NIPNAS]],Target_CC[],COLUMN(CJ$2)+9,0)</f>
        <v>38693340</v>
      </c>
      <c r="CY674" s="22">
        <f>Target_AM[[#This Row],[PROPORSI]]*VLOOKUP(Target_AM[[#This Row],[NIPNAS]],Target_CC[],COLUMN(CK$2)+9,0)</f>
        <v>38693340</v>
      </c>
      <c r="CZ674" s="22">
        <f>Target_AM[[#This Row],[PROPORSI]]*VLOOKUP(Target_AM[[#This Row],[NIPNAS]],Target_CC[],COLUMN(CL$2)+9,0)</f>
        <v>38693340</v>
      </c>
      <c r="DA674" s="22">
        <f>Target_AM[[#This Row],[PROPORSI]]*VLOOKUP(Target_AM[[#This Row],[NIPNAS]],Target_CC[],COLUMN(CM$2)+9,0)</f>
        <v>464515751</v>
      </c>
      <c r="DB674" s="22">
        <f>Target_AM[[#This Row],[PROPORSI]]*VLOOKUP(Target_AM[[#This Row],[NIPNAS]],Target_CC[],COLUMN(CN$2)+9,0)</f>
        <v>0</v>
      </c>
      <c r="DC674" s="22">
        <f>Target_AM[[#This Row],[PROPORSI]]*VLOOKUP(Target_AM[[#This Row],[NIPNAS]],Target_CC[],COLUMN(CO$2)+9,0)</f>
        <v>0</v>
      </c>
      <c r="DD674" s="22">
        <f>Target_AM[[#This Row],[PROPORSI]]*VLOOKUP(Target_AM[[#This Row],[NIPNAS]],Target_CC[],COLUMN(CP$2)+9,0)</f>
        <v>5405406</v>
      </c>
      <c r="DE674" s="22">
        <f>Target_AM[[#This Row],[PROPORSI]]*VLOOKUP(Target_AM[[#This Row],[NIPNAS]],Target_CC[],COLUMN(CQ$2)+9,0)</f>
        <v>0</v>
      </c>
      <c r="DF674" s="22">
        <f>Target_AM[[#This Row],[PROPORSI]]*VLOOKUP(Target_AM[[#This Row],[NIPNAS]],Target_CC[],COLUMN(CR$2)+9,0)</f>
        <v>0</v>
      </c>
      <c r="DG674" s="22">
        <f>Target_AM[[#This Row],[PROPORSI]]*VLOOKUP(Target_AM[[#This Row],[NIPNAS]],Target_CC[],COLUMN(CS$2)+9,0)</f>
        <v>0</v>
      </c>
      <c r="DH674" s="22">
        <f>Target_AM[[#This Row],[PROPORSI]]*VLOOKUP(Target_AM[[#This Row],[NIPNAS]],Target_CC[],COLUMN(CT$2)+9,0)</f>
        <v>0</v>
      </c>
      <c r="DI674" s="22">
        <f>Target_AM[[#This Row],[PROPORSI]]*VLOOKUP(Target_AM[[#This Row],[NIPNAS]],Target_CC[],COLUMN(CU$2)+9,0)</f>
        <v>0</v>
      </c>
      <c r="DJ674" s="22">
        <f>Target_AM[[#This Row],[PROPORSI]]*VLOOKUP(Target_AM[[#This Row],[NIPNAS]],Target_CC[],COLUMN(CV$2)+9,0)</f>
        <v>0</v>
      </c>
      <c r="DK674" s="22">
        <f>Target_AM[[#This Row],[PROPORSI]]*VLOOKUP(Target_AM[[#This Row],[NIPNAS]],Target_CC[],COLUMN(CW$2)+9,0)</f>
        <v>0</v>
      </c>
      <c r="DL674" s="22">
        <f>Target_AM[[#This Row],[PROPORSI]]*VLOOKUP(Target_AM[[#This Row],[NIPNAS]],Target_CC[],COLUMN(CX$2)+9,0)</f>
        <v>0</v>
      </c>
      <c r="DM674" s="22">
        <f>Target_AM[[#This Row],[PROPORSI]]*VLOOKUP(Target_AM[[#This Row],[NIPNAS]],Target_CC[],COLUMN(CY$2)+9,0)</f>
        <v>0</v>
      </c>
      <c r="DN674" s="22">
        <f>Target_AM[[#This Row],[PROPORSI]]*VLOOKUP(Target_AM[[#This Row],[NIPNAS]],Target_CC[],COLUMN(CZ$2)+9,0)</f>
        <v>5405406</v>
      </c>
      <c r="DO674" s="22">
        <f>Target_AM[[#This Row],[PROPORSI]]*VLOOKUP(Target_AM[[#This Row],[NIPNAS]],Target_CC[],COLUMN(DA$2)+9,0)</f>
        <v>0</v>
      </c>
      <c r="DP674" s="22">
        <f>Target_AM[[#This Row],[PROPORSI]]*VLOOKUP(Target_AM[[#This Row],[NIPNAS]],Target_CC[],COLUMN(DB$2)+9,0)</f>
        <v>0</v>
      </c>
      <c r="DQ674" s="22">
        <f>Target_AM[[#This Row],[PROPORSI]]*VLOOKUP(Target_AM[[#This Row],[NIPNAS]],Target_CC[],COLUMN(DC$2)+9,0)</f>
        <v>0</v>
      </c>
      <c r="DR674" s="22">
        <f>Target_AM[[#This Row],[PROPORSI]]*VLOOKUP(Target_AM[[#This Row],[NIPNAS]],Target_CC[],COLUMN(DD$2)+9,0)</f>
        <v>0</v>
      </c>
      <c r="DS674" s="22">
        <f>Target_AM[[#This Row],[PROPORSI]]*VLOOKUP(Target_AM[[#This Row],[NIPNAS]],Target_CC[],COLUMN(DE$2)+9,0)</f>
        <v>0</v>
      </c>
      <c r="DT674" s="22">
        <f>Target_AM[[#This Row],[PROPORSI]]*VLOOKUP(Target_AM[[#This Row],[NIPNAS]],Target_CC[],COLUMN(DF$2)+9,0)</f>
        <v>0</v>
      </c>
      <c r="DU674" s="22">
        <f>Target_AM[[#This Row],[PROPORSI]]*VLOOKUP(Target_AM[[#This Row],[NIPNAS]],Target_CC[],COLUMN(DG$2)+9,0)</f>
        <v>0</v>
      </c>
      <c r="DV674" s="22">
        <f>Target_AM[[#This Row],[PROPORSI]]*VLOOKUP(Target_AM[[#This Row],[NIPNAS]],Target_CC[],COLUMN(DH$2)+9,0)</f>
        <v>0</v>
      </c>
      <c r="DW674" s="22">
        <f>Target_AM[[#This Row],[PROPORSI]]*VLOOKUP(Target_AM[[#This Row],[NIPNAS]],Target_CC[],COLUMN(DI$2)+9,0)</f>
        <v>0</v>
      </c>
      <c r="DX674" s="22">
        <f>Target_AM[[#This Row],[PROPORSI]]*VLOOKUP(Target_AM[[#This Row],[NIPNAS]],Target_CC[],COLUMN(DJ$2)+9,0)</f>
        <v>0</v>
      </c>
      <c r="DY674" s="22">
        <f>Target_AM[[#This Row],[PROPORSI]]*VLOOKUP(Target_AM[[#This Row],[NIPNAS]],Target_CC[],COLUMN(DK$2)+9,0)</f>
        <v>0</v>
      </c>
      <c r="DZ674" s="22">
        <f>Target_AM[[#This Row],[PROPORSI]]*VLOOKUP(Target_AM[[#This Row],[NIPNAS]],Target_CC[],COLUMN(DL$2)+9,0)</f>
        <v>0</v>
      </c>
      <c r="EA674" s="22">
        <f>Target_AM[[#This Row],[PROPORSI]]*VLOOKUP(Target_AM[[#This Row],[NIPNAS]],Target_CC[],COLUMN(DM$2)+9,0)</f>
        <v>0</v>
      </c>
    </row>
    <row r="675" spans="2:131" x14ac:dyDescent="0.3">
      <c r="B675">
        <v>896616</v>
      </c>
      <c r="C675" t="s">
        <v>1044</v>
      </c>
      <c r="D675">
        <v>1</v>
      </c>
      <c r="E675" s="8">
        <v>45658</v>
      </c>
      <c r="F675">
        <v>76510282</v>
      </c>
      <c r="G675" t="s">
        <v>212</v>
      </c>
      <c r="J675" t="s">
        <v>1081</v>
      </c>
      <c r="K675" t="s">
        <v>22</v>
      </c>
      <c r="L675" t="s">
        <v>159</v>
      </c>
      <c r="M675" t="s">
        <v>31</v>
      </c>
      <c r="N675" s="23">
        <f>Target_AM[[#This Row],[PROPORSI]]*VLOOKUP(Target_AM[[#This Row],[NIPNAS]],Target_CC[],9,0)</f>
        <v>710855796.73518062</v>
      </c>
      <c r="O675" s="22">
        <f>Target_AM[[#This Row],[PROPORSI]]*VLOOKUP(Target_AM[[#This Row],[NIPNAS]],Target_CC[],COLUMN(A$2)+9,0)</f>
        <v>46902332.527655259</v>
      </c>
      <c r="P675" s="22">
        <f>Target_AM[[#This Row],[PROPORSI]]*VLOOKUP(Target_AM[[#This Row],[NIPNAS]],Target_CC[],COLUMN(B$2)+9,0)</f>
        <v>46903325.989395149</v>
      </c>
      <c r="Q675" s="22">
        <f>Target_AM[[#This Row],[PROPORSI]]*VLOOKUP(Target_AM[[#This Row],[NIPNAS]],Target_CC[],COLUMN(C$2)+9,0)</f>
        <v>56088013.976557821</v>
      </c>
      <c r="R675" s="22">
        <f>Target_AM[[#This Row],[PROPORSI]]*VLOOKUP(Target_AM[[#This Row],[NIPNAS]],Target_CC[],COLUMN(D$2)+9,0)</f>
        <v>39997155.064029321</v>
      </c>
      <c r="S675" s="22">
        <f>Target_AM[[#This Row],[PROPORSI]]*VLOOKUP(Target_AM[[#This Row],[NIPNAS]],Target_CC[],COLUMN(E$2)+9,0)</f>
        <v>53452175.645808876</v>
      </c>
      <c r="T675" s="22">
        <f>Target_AM[[#This Row],[PROPORSI]]*VLOOKUP(Target_AM[[#This Row],[NIPNAS]],Target_CC[],COLUMN(F$2)+9,0)</f>
        <v>23592189.682842705</v>
      </c>
      <c r="U675" s="22">
        <f>Target_AM[[#This Row],[PROPORSI]]*VLOOKUP(Target_AM[[#This Row],[NIPNAS]],Target_CC[],COLUMN(G$2)+9,0)</f>
        <v>58413124.698031701</v>
      </c>
      <c r="V675" s="22">
        <f>Target_AM[[#This Row],[PROPORSI]]*VLOOKUP(Target_AM[[#This Row],[NIPNAS]],Target_CC[],COLUMN(H$2)+9,0)</f>
        <v>37116615.303434089</v>
      </c>
      <c r="W675" s="22">
        <f>Target_AM[[#This Row],[PROPORSI]]*VLOOKUP(Target_AM[[#This Row],[NIPNAS]],Target_CC[],COLUMN(I$2)+9,0)</f>
        <v>50390786.968051627</v>
      </c>
      <c r="X675" s="22">
        <f>Target_AM[[#This Row],[PROPORSI]]*VLOOKUP(Target_AM[[#This Row],[NIPNAS]],Target_CC[],COLUMN(J$2)+9,0)</f>
        <v>69334872.558339149</v>
      </c>
      <c r="Y675" s="22">
        <f>Target_AM[[#This Row],[PROPORSI]]*VLOOKUP(Target_AM[[#This Row],[NIPNAS]],Target_CC[],COLUMN(K$2)+9,0)</f>
        <v>85562114.970907152</v>
      </c>
      <c r="Z675" s="22">
        <f>Target_AM[[#This Row],[PROPORSI]]*VLOOKUP(Target_AM[[#This Row],[NIPNAS]],Target_CC[],COLUMN(L$2)+9,0)</f>
        <v>65772309.05777707</v>
      </c>
      <c r="AA675" s="22">
        <f>Target_AM[[#This Row],[PROPORSI]]*VLOOKUP(Target_AM[[#This Row],[NIPNAS]],Target_CC[],COLUMN(M$2)+9,0)</f>
        <v>633525016.44282997</v>
      </c>
      <c r="AB675" s="22">
        <f>Target_AM[[#This Row],[PROPORSI]]*VLOOKUP(Target_AM[[#This Row],[NIPNAS]],Target_CC[],COLUMN(N$2)+9,0)</f>
        <v>499996.76151426882</v>
      </c>
      <c r="AC675" s="22">
        <f>Target_AM[[#This Row],[PROPORSI]]*VLOOKUP(Target_AM[[#This Row],[NIPNAS]],Target_CC[],COLUMN(O$2)+9,0)</f>
        <v>1956587.3793834895</v>
      </c>
      <c r="AD675" s="22">
        <f>Target_AM[[#This Row],[PROPORSI]]*VLOOKUP(Target_AM[[#This Row],[NIPNAS]],Target_CC[],COLUMN(P$2)+9,0)</f>
        <v>2039710.4448287338</v>
      </c>
      <c r="AE675" s="22">
        <f>Target_AM[[#This Row],[PROPORSI]]*VLOOKUP(Target_AM[[#This Row],[NIPNAS]],Target_CC[],COLUMN(Q$2)+9,0)</f>
        <v>5056748.6544696763</v>
      </c>
      <c r="AF675" s="22">
        <f>Target_AM[[#This Row],[PROPORSI]]*VLOOKUP(Target_AM[[#This Row],[NIPNAS]],Target_CC[],COLUMN(R$2)+9,0)</f>
        <v>5903624.695673801</v>
      </c>
      <c r="AG675" s="22">
        <f>Target_AM[[#This Row],[PROPORSI]]*VLOOKUP(Target_AM[[#This Row],[NIPNAS]],Target_CC[],COLUMN(S$2)+9,0)</f>
        <v>3573857.2590054423</v>
      </c>
      <c r="AH675" s="22">
        <f>Target_AM[[#This Row],[PROPORSI]]*VLOOKUP(Target_AM[[#This Row],[NIPNAS]],Target_CC[],COLUMN(T$2)+9,0)</f>
        <v>9687302.9331853911</v>
      </c>
      <c r="AI675" s="22">
        <f>Target_AM[[#This Row],[PROPORSI]]*VLOOKUP(Target_AM[[#This Row],[NIPNAS]],Target_CC[],COLUMN(U$2)+9,0)</f>
        <v>6531764.2398758233</v>
      </c>
      <c r="AJ675" s="22">
        <f>Target_AM[[#This Row],[PROPORSI]]*VLOOKUP(Target_AM[[#This Row],[NIPNAS]],Target_CC[],COLUMN(V$2)+9,0)</f>
        <v>9206952.8843313456</v>
      </c>
      <c r="AK675" s="22">
        <f>Target_AM[[#This Row],[PROPORSI]]*VLOOKUP(Target_AM[[#This Row],[NIPNAS]],Target_CC[],COLUMN(W$2)+9,0)</f>
        <v>8083538.6634406894</v>
      </c>
      <c r="AL675" s="22">
        <f>Target_AM[[#This Row],[PROPORSI]]*VLOOKUP(Target_AM[[#This Row],[NIPNAS]],Target_CC[],COLUMN(X$2)+9,0)</f>
        <v>9978455.8954235613</v>
      </c>
      <c r="AM675" s="22">
        <f>Target_AM[[#This Row],[PROPORSI]]*VLOOKUP(Target_AM[[#This Row],[NIPNAS]],Target_CC[],COLUMN(Y$2)+9,0)</f>
        <v>8785773.1513301209</v>
      </c>
      <c r="AN675" s="22">
        <f>Target_AM[[#This Row],[PROPORSI]]*VLOOKUP(Target_AM[[#This Row],[NIPNAS]],Target_CC[],COLUMN(Z$2)+9,0)</f>
        <v>71304312.962462336</v>
      </c>
      <c r="AO675" s="22">
        <f>Target_AM[[#This Row],[PROPORSI]]*VLOOKUP(Target_AM[[#This Row],[NIPNAS]],Target_CC[],COLUMN(AA$2)+9,0)</f>
        <v>47402329.289169528</v>
      </c>
      <c r="AP675" s="22">
        <f>Target_AM[[#This Row],[PROPORSI]]*VLOOKUP(Target_AM[[#This Row],[NIPNAS]],Target_CC[],COLUMN(AB$2)+9,0)</f>
        <v>48859913.368778639</v>
      </c>
      <c r="AQ675" s="22">
        <f>Target_AM[[#This Row],[PROPORSI]]*VLOOKUP(Target_AM[[#This Row],[NIPNAS]],Target_CC[],COLUMN(AC$2)+9,0)</f>
        <v>58127724.421386555</v>
      </c>
      <c r="AR675" s="22">
        <f>Target_AM[[#This Row],[PROPORSI]]*VLOOKUP(Target_AM[[#This Row],[NIPNAS]],Target_CC[],COLUMN(AD$2)+9,0)</f>
        <v>45053903.718498997</v>
      </c>
      <c r="AS675" s="22">
        <f>Target_AM[[#This Row],[PROPORSI]]*VLOOKUP(Target_AM[[#This Row],[NIPNAS]],Target_CC[],COLUMN(AE$2)+9,0)</f>
        <v>59355800.341482677</v>
      </c>
      <c r="AT675" s="22">
        <f>Target_AM[[#This Row],[PROPORSI]]*VLOOKUP(Target_AM[[#This Row],[NIPNAS]],Target_CC[],COLUMN(AF$2)+9,0)</f>
        <v>27166046.941848148</v>
      </c>
      <c r="AU675" s="22">
        <f>Target_AM[[#This Row],[PROPORSI]]*VLOOKUP(Target_AM[[#This Row],[NIPNAS]],Target_CC[],COLUMN(AG$2)+9,0)</f>
        <v>68100427.631217092</v>
      </c>
      <c r="AV675" s="22">
        <f>Target_AM[[#This Row],[PROPORSI]]*VLOOKUP(Target_AM[[#This Row],[NIPNAS]],Target_CC[],COLUMN(AH$2)+9,0)</f>
        <v>43648379.543309912</v>
      </c>
      <c r="AW675" s="22">
        <f>Target_AM[[#This Row],[PROPORSI]]*VLOOKUP(Target_AM[[#This Row],[NIPNAS]],Target_CC[],COLUMN(AI$2)+9,0)</f>
        <v>59597739.852382973</v>
      </c>
      <c r="AX675" s="22">
        <f>Target_AM[[#This Row],[PROPORSI]]*VLOOKUP(Target_AM[[#This Row],[NIPNAS]],Target_CC[],COLUMN(AJ$2)+9,0)</f>
        <v>77418411.221779838</v>
      </c>
      <c r="AY675" s="22">
        <f>Target_AM[[#This Row],[PROPORSI]]*VLOOKUP(Target_AM[[#This Row],[NIPNAS]],Target_CC[],COLUMN(AK$2)+9,0)</f>
        <v>95540570.866330713</v>
      </c>
      <c r="AZ675" s="22">
        <f>Target_AM[[#This Row],[PROPORSI]]*VLOOKUP(Target_AM[[#This Row],[NIPNAS]],Target_CC[],COLUMN(AL$2)+9,0)</f>
        <v>74558082.20910719</v>
      </c>
      <c r="BA675" s="22">
        <f>Target_AM[[#This Row],[PROPORSI]]*VLOOKUP(Target_AM[[#This Row],[NIPNAS]],Target_CC[],COLUMN(AM$2)+9,0)</f>
        <v>704829329.40529215</v>
      </c>
      <c r="BB675" s="22">
        <f>Target_AM[[#This Row],[PROPORSI]]*VLOOKUP(Target_AM[[#This Row],[NIPNAS]],Target_CC[],COLUMN(AN$2)+9,0)</f>
        <v>0</v>
      </c>
      <c r="BC675" s="22">
        <f>Target_AM[[#This Row],[PROPORSI]]*VLOOKUP(Target_AM[[#This Row],[NIPNAS]],Target_CC[],COLUMN(AO$2)+9,0)</f>
        <v>0</v>
      </c>
      <c r="BD675" s="22">
        <f>Target_AM[[#This Row],[PROPORSI]]*VLOOKUP(Target_AM[[#This Row],[NIPNAS]],Target_CC[],COLUMN(AP$2)+9,0)</f>
        <v>0</v>
      </c>
      <c r="BE675" s="22">
        <f>Target_AM[[#This Row],[PROPORSI]]*VLOOKUP(Target_AM[[#This Row],[NIPNAS]],Target_CC[],COLUMN(AQ$2)+9,0)</f>
        <v>0</v>
      </c>
      <c r="BF675" s="22">
        <f>Target_AM[[#This Row],[PROPORSI]]*VLOOKUP(Target_AM[[#This Row],[NIPNAS]],Target_CC[],COLUMN(AR$2)+9,0)</f>
        <v>0</v>
      </c>
      <c r="BG675" s="22">
        <f>Target_AM[[#This Row],[PROPORSI]]*VLOOKUP(Target_AM[[#This Row],[NIPNAS]],Target_CC[],COLUMN(AS$2)+9,0)</f>
        <v>0</v>
      </c>
      <c r="BH675" s="22">
        <f>Target_AM[[#This Row],[PROPORSI]]*VLOOKUP(Target_AM[[#This Row],[NIPNAS]],Target_CC[],COLUMN(AT$2)+9,0)</f>
        <v>0</v>
      </c>
      <c r="BI675" s="22">
        <f>Target_AM[[#This Row],[PROPORSI]]*VLOOKUP(Target_AM[[#This Row],[NIPNAS]],Target_CC[],COLUMN(AU$2)+9,0)</f>
        <v>0</v>
      </c>
      <c r="BJ675" s="22">
        <f>Target_AM[[#This Row],[PROPORSI]]*VLOOKUP(Target_AM[[#This Row],[NIPNAS]],Target_CC[],COLUMN(AV$2)+9,0)</f>
        <v>0</v>
      </c>
      <c r="BK675" s="22">
        <f>Target_AM[[#This Row],[PROPORSI]]*VLOOKUP(Target_AM[[#This Row],[NIPNAS]],Target_CC[],COLUMN(AW$2)+9,0)</f>
        <v>0</v>
      </c>
      <c r="BL675" s="22">
        <f>Target_AM[[#This Row],[PROPORSI]]*VLOOKUP(Target_AM[[#This Row],[NIPNAS]],Target_CC[],COLUMN(AX$2)+9,0)</f>
        <v>0</v>
      </c>
      <c r="BM675" s="22">
        <f>Target_AM[[#This Row],[PROPORSI]]*VLOOKUP(Target_AM[[#This Row],[NIPNAS]],Target_CC[],COLUMN(AY$2)+9,0)</f>
        <v>0</v>
      </c>
      <c r="BN675" s="22">
        <f>Target_AM[[#This Row],[PROPORSI]]*VLOOKUP(Target_AM[[#This Row],[NIPNAS]],Target_CC[],COLUMN(AZ$2)+9,0)</f>
        <v>0</v>
      </c>
      <c r="BO675" s="22">
        <f>Target_AM[[#This Row],[PROPORSI]]*VLOOKUP(Target_AM[[#This Row],[NIPNAS]],Target_CC[],COLUMN(BA$2)+9,0)</f>
        <v>86402611</v>
      </c>
      <c r="BP675" s="22">
        <f>Target_AM[[#This Row],[PROPORSI]]*VLOOKUP(Target_AM[[#This Row],[NIPNAS]],Target_CC[],COLUMN(BB$2)+9,0)</f>
        <v>78204735</v>
      </c>
      <c r="BQ675" s="22">
        <f>Target_AM[[#This Row],[PROPORSI]]*VLOOKUP(Target_AM[[#This Row],[NIPNAS]],Target_CC[],COLUMN(BC$2)+9,0)</f>
        <v>78258692</v>
      </c>
      <c r="BR675" s="22">
        <f>Target_AM[[#This Row],[PROPORSI]]*VLOOKUP(Target_AM[[#This Row],[NIPNAS]],Target_CC[],COLUMN(BD$2)+9,0)</f>
        <v>74967569.400000006</v>
      </c>
      <c r="BS675" s="22">
        <f>Target_AM[[#This Row],[PROPORSI]]*VLOOKUP(Target_AM[[#This Row],[NIPNAS]],Target_CC[],COLUMN(BE$2)+9,0)</f>
        <v>74967569.400000006</v>
      </c>
      <c r="BT675" s="22">
        <f>Target_AM[[#This Row],[PROPORSI]]*VLOOKUP(Target_AM[[#This Row],[NIPNAS]],Target_CC[],COLUMN(BF$2)+9,0)</f>
        <v>74967569.400000006</v>
      </c>
      <c r="BU675" s="22">
        <f>Target_AM[[#This Row],[PROPORSI]]*VLOOKUP(Target_AM[[#This Row],[NIPNAS]],Target_CC[],COLUMN(BG$2)+9,0)</f>
        <v>74967569.400000006</v>
      </c>
      <c r="BV675" s="22">
        <f>Target_AM[[#This Row],[PROPORSI]]*VLOOKUP(Target_AM[[#This Row],[NIPNAS]],Target_CC[],COLUMN(BH$2)+9,0)</f>
        <v>74967569.400000006</v>
      </c>
      <c r="BW675" s="22">
        <f>Target_AM[[#This Row],[PROPORSI]]*VLOOKUP(Target_AM[[#This Row],[NIPNAS]],Target_CC[],COLUMN(BI$2)+9,0)</f>
        <v>74967569.400000006</v>
      </c>
      <c r="BX675" s="22">
        <f>Target_AM[[#This Row],[PROPORSI]]*VLOOKUP(Target_AM[[#This Row],[NIPNAS]],Target_CC[],COLUMN(BJ$2)+9,0)</f>
        <v>74967569.400000006</v>
      </c>
      <c r="BY675" s="22">
        <f>Target_AM[[#This Row],[PROPORSI]]*VLOOKUP(Target_AM[[#This Row],[NIPNAS]],Target_CC[],COLUMN(BK$2)+9,0)</f>
        <v>74967569.400000006</v>
      </c>
      <c r="BZ675" s="22">
        <f>Target_AM[[#This Row],[PROPORSI]]*VLOOKUP(Target_AM[[#This Row],[NIPNAS]],Target_CC[],COLUMN(BL$2)+9,0)</f>
        <v>74967569.400000006</v>
      </c>
      <c r="CA675" s="22">
        <f>Target_AM[[#This Row],[PROPORSI]]*VLOOKUP(Target_AM[[#This Row],[NIPNAS]],Target_CC[],COLUMN(BM$2)+9,0)</f>
        <v>917574162.59999979</v>
      </c>
      <c r="CB675" s="22">
        <f>Target_AM[[#This Row],[PROPORSI]]*VLOOKUP(Target_AM[[#This Row],[NIPNAS]],Target_CC[],COLUMN(BN$2)+9,0)</f>
        <v>65822452</v>
      </c>
      <c r="CC675" s="22">
        <f>Target_AM[[#This Row],[PROPORSI]]*VLOOKUP(Target_AM[[#This Row],[NIPNAS]],Target_CC[],COLUMN(BO$2)+9,0)</f>
        <v>65822452</v>
      </c>
      <c r="CD675" s="22">
        <f>Target_AM[[#This Row],[PROPORSI]]*VLOOKUP(Target_AM[[#This Row],[NIPNAS]],Target_CC[],COLUMN(BP$2)+9,0)</f>
        <v>65822452</v>
      </c>
      <c r="CE675" s="22">
        <f>Target_AM[[#This Row],[PROPORSI]]*VLOOKUP(Target_AM[[#This Row],[NIPNAS]],Target_CC[],COLUMN(BQ$2)+9,0)</f>
        <v>62531329.399999999</v>
      </c>
      <c r="CF675" s="22">
        <f>Target_AM[[#This Row],[PROPORSI]]*VLOOKUP(Target_AM[[#This Row],[NIPNAS]],Target_CC[],COLUMN(BR$2)+9,0)</f>
        <v>62531329.399999999</v>
      </c>
      <c r="CG675" s="22">
        <f>Target_AM[[#This Row],[PROPORSI]]*VLOOKUP(Target_AM[[#This Row],[NIPNAS]],Target_CC[],COLUMN(BS$2)+9,0)</f>
        <v>62531329.399999999</v>
      </c>
      <c r="CH675" s="22">
        <f>Target_AM[[#This Row],[PROPORSI]]*VLOOKUP(Target_AM[[#This Row],[NIPNAS]],Target_CC[],COLUMN(BT$2)+9,0)</f>
        <v>62531329.399999999</v>
      </c>
      <c r="CI675" s="22">
        <f>Target_AM[[#This Row],[PROPORSI]]*VLOOKUP(Target_AM[[#This Row],[NIPNAS]],Target_CC[],COLUMN(BU$2)+9,0)</f>
        <v>62531329.399999999</v>
      </c>
      <c r="CJ675" s="22">
        <f>Target_AM[[#This Row],[PROPORSI]]*VLOOKUP(Target_AM[[#This Row],[NIPNAS]],Target_CC[],COLUMN(BV$2)+9,0)</f>
        <v>62531329.399999999</v>
      </c>
      <c r="CK675" s="22">
        <f>Target_AM[[#This Row],[PROPORSI]]*VLOOKUP(Target_AM[[#This Row],[NIPNAS]],Target_CC[],COLUMN(BW$2)+9,0)</f>
        <v>62531329.399999999</v>
      </c>
      <c r="CL675" s="22">
        <f>Target_AM[[#This Row],[PROPORSI]]*VLOOKUP(Target_AM[[#This Row],[NIPNAS]],Target_CC[],COLUMN(BX$2)+9,0)</f>
        <v>62531329.399999999</v>
      </c>
      <c r="CM675" s="22">
        <f>Target_AM[[#This Row],[PROPORSI]]*VLOOKUP(Target_AM[[#This Row],[NIPNAS]],Target_CC[],COLUMN(BY$2)+9,0)</f>
        <v>62531329.399999999</v>
      </c>
      <c r="CN675" s="22">
        <f>Target_AM[[#This Row],[PROPORSI]]*VLOOKUP(Target_AM[[#This Row],[NIPNAS]],Target_CC[],COLUMN(BZ$2)+9,0)</f>
        <v>760249320.5999999</v>
      </c>
      <c r="CO675" s="22">
        <f>Target_AM[[#This Row],[PROPORSI]]*VLOOKUP(Target_AM[[#This Row],[NIPNAS]],Target_CC[],COLUMN(CA$2)+9,0)</f>
        <v>12689240</v>
      </c>
      <c r="CP675" s="22">
        <f>Target_AM[[#This Row],[PROPORSI]]*VLOOKUP(Target_AM[[#This Row],[NIPNAS]],Target_CC[],COLUMN(CB$2)+9,0)</f>
        <v>12382283</v>
      </c>
      <c r="CQ675" s="22">
        <f>Target_AM[[#This Row],[PROPORSI]]*VLOOKUP(Target_AM[[#This Row],[NIPNAS]],Target_CC[],COLUMN(CC$2)+9,0)</f>
        <v>12436240</v>
      </c>
      <c r="CR675" s="22">
        <f>Target_AM[[#This Row],[PROPORSI]]*VLOOKUP(Target_AM[[#This Row],[NIPNAS]],Target_CC[],COLUMN(CD$2)+9,0)</f>
        <v>12436240</v>
      </c>
      <c r="CS675" s="22">
        <f>Target_AM[[#This Row],[PROPORSI]]*VLOOKUP(Target_AM[[#This Row],[NIPNAS]],Target_CC[],COLUMN(CE$2)+9,0)</f>
        <v>12436240</v>
      </c>
      <c r="CT675" s="22">
        <f>Target_AM[[#This Row],[PROPORSI]]*VLOOKUP(Target_AM[[#This Row],[NIPNAS]],Target_CC[],COLUMN(CF$2)+9,0)</f>
        <v>12436240</v>
      </c>
      <c r="CU675" s="22">
        <f>Target_AM[[#This Row],[PROPORSI]]*VLOOKUP(Target_AM[[#This Row],[NIPNAS]],Target_CC[],COLUMN(CG$2)+9,0)</f>
        <v>12436240</v>
      </c>
      <c r="CV675" s="22">
        <f>Target_AM[[#This Row],[PROPORSI]]*VLOOKUP(Target_AM[[#This Row],[NIPNAS]],Target_CC[],COLUMN(CH$2)+9,0)</f>
        <v>12436240</v>
      </c>
      <c r="CW675" s="22">
        <f>Target_AM[[#This Row],[PROPORSI]]*VLOOKUP(Target_AM[[#This Row],[NIPNAS]],Target_CC[],COLUMN(CI$2)+9,0)</f>
        <v>12436240</v>
      </c>
      <c r="CX675" s="22">
        <f>Target_AM[[#This Row],[PROPORSI]]*VLOOKUP(Target_AM[[#This Row],[NIPNAS]],Target_CC[],COLUMN(CJ$2)+9,0)</f>
        <v>12436240</v>
      </c>
      <c r="CY675" s="22">
        <f>Target_AM[[#This Row],[PROPORSI]]*VLOOKUP(Target_AM[[#This Row],[NIPNAS]],Target_CC[],COLUMN(CK$2)+9,0)</f>
        <v>12436240</v>
      </c>
      <c r="CZ675" s="22">
        <f>Target_AM[[#This Row],[PROPORSI]]*VLOOKUP(Target_AM[[#This Row],[NIPNAS]],Target_CC[],COLUMN(CL$2)+9,0)</f>
        <v>12436240</v>
      </c>
      <c r="DA675" s="22">
        <f>Target_AM[[#This Row],[PROPORSI]]*VLOOKUP(Target_AM[[#This Row],[NIPNAS]],Target_CC[],COLUMN(CM$2)+9,0)</f>
        <v>149433923</v>
      </c>
      <c r="DB675" s="22">
        <f>Target_AM[[#This Row],[PROPORSI]]*VLOOKUP(Target_AM[[#This Row],[NIPNAS]],Target_CC[],COLUMN(CN$2)+9,0)</f>
        <v>0</v>
      </c>
      <c r="DC675" s="22">
        <f>Target_AM[[#This Row],[PROPORSI]]*VLOOKUP(Target_AM[[#This Row],[NIPNAS]],Target_CC[],COLUMN(CO$2)+9,0)</f>
        <v>0</v>
      </c>
      <c r="DD675" s="22">
        <f>Target_AM[[#This Row],[PROPORSI]]*VLOOKUP(Target_AM[[#This Row],[NIPNAS]],Target_CC[],COLUMN(CP$2)+9,0)</f>
        <v>0</v>
      </c>
      <c r="DE675" s="22">
        <f>Target_AM[[#This Row],[PROPORSI]]*VLOOKUP(Target_AM[[#This Row],[NIPNAS]],Target_CC[],COLUMN(CQ$2)+9,0)</f>
        <v>0</v>
      </c>
      <c r="DF675" s="22">
        <f>Target_AM[[#This Row],[PROPORSI]]*VLOOKUP(Target_AM[[#This Row],[NIPNAS]],Target_CC[],COLUMN(CR$2)+9,0)</f>
        <v>0</v>
      </c>
      <c r="DG675" s="22">
        <f>Target_AM[[#This Row],[PROPORSI]]*VLOOKUP(Target_AM[[#This Row],[NIPNAS]],Target_CC[],COLUMN(CS$2)+9,0)</f>
        <v>0</v>
      </c>
      <c r="DH675" s="22">
        <f>Target_AM[[#This Row],[PROPORSI]]*VLOOKUP(Target_AM[[#This Row],[NIPNAS]],Target_CC[],COLUMN(CT$2)+9,0)</f>
        <v>0</v>
      </c>
      <c r="DI675" s="22">
        <f>Target_AM[[#This Row],[PROPORSI]]*VLOOKUP(Target_AM[[#This Row],[NIPNAS]],Target_CC[],COLUMN(CU$2)+9,0)</f>
        <v>0</v>
      </c>
      <c r="DJ675" s="22">
        <f>Target_AM[[#This Row],[PROPORSI]]*VLOOKUP(Target_AM[[#This Row],[NIPNAS]],Target_CC[],COLUMN(CV$2)+9,0)</f>
        <v>0</v>
      </c>
      <c r="DK675" s="22">
        <f>Target_AM[[#This Row],[PROPORSI]]*VLOOKUP(Target_AM[[#This Row],[NIPNAS]],Target_CC[],COLUMN(CW$2)+9,0)</f>
        <v>0</v>
      </c>
      <c r="DL675" s="22">
        <f>Target_AM[[#This Row],[PROPORSI]]*VLOOKUP(Target_AM[[#This Row],[NIPNAS]],Target_CC[],COLUMN(CX$2)+9,0)</f>
        <v>0</v>
      </c>
      <c r="DM675" s="22">
        <f>Target_AM[[#This Row],[PROPORSI]]*VLOOKUP(Target_AM[[#This Row],[NIPNAS]],Target_CC[],COLUMN(CY$2)+9,0)</f>
        <v>0</v>
      </c>
      <c r="DN675" s="22">
        <f>Target_AM[[#This Row],[PROPORSI]]*VLOOKUP(Target_AM[[#This Row],[NIPNAS]],Target_CC[],COLUMN(CZ$2)+9,0)</f>
        <v>0</v>
      </c>
      <c r="DO675" s="22">
        <f>Target_AM[[#This Row],[PROPORSI]]*VLOOKUP(Target_AM[[#This Row],[NIPNAS]],Target_CC[],COLUMN(DA$2)+9,0)</f>
        <v>0</v>
      </c>
      <c r="DP675" s="22">
        <f>Target_AM[[#This Row],[PROPORSI]]*VLOOKUP(Target_AM[[#This Row],[NIPNAS]],Target_CC[],COLUMN(DB$2)+9,0)</f>
        <v>0</v>
      </c>
      <c r="DQ675" s="22">
        <f>Target_AM[[#This Row],[PROPORSI]]*VLOOKUP(Target_AM[[#This Row],[NIPNAS]],Target_CC[],COLUMN(DC$2)+9,0)</f>
        <v>0</v>
      </c>
      <c r="DR675" s="22">
        <f>Target_AM[[#This Row],[PROPORSI]]*VLOOKUP(Target_AM[[#This Row],[NIPNAS]],Target_CC[],COLUMN(DD$2)+9,0)</f>
        <v>0</v>
      </c>
      <c r="DS675" s="22">
        <f>Target_AM[[#This Row],[PROPORSI]]*VLOOKUP(Target_AM[[#This Row],[NIPNAS]],Target_CC[],COLUMN(DE$2)+9,0)</f>
        <v>0</v>
      </c>
      <c r="DT675" s="22">
        <f>Target_AM[[#This Row],[PROPORSI]]*VLOOKUP(Target_AM[[#This Row],[NIPNAS]],Target_CC[],COLUMN(DF$2)+9,0)</f>
        <v>0</v>
      </c>
      <c r="DU675" s="22">
        <f>Target_AM[[#This Row],[PROPORSI]]*VLOOKUP(Target_AM[[#This Row],[NIPNAS]],Target_CC[],COLUMN(DG$2)+9,0)</f>
        <v>0</v>
      </c>
      <c r="DV675" s="22">
        <f>Target_AM[[#This Row],[PROPORSI]]*VLOOKUP(Target_AM[[#This Row],[NIPNAS]],Target_CC[],COLUMN(DH$2)+9,0)</f>
        <v>0</v>
      </c>
      <c r="DW675" s="22">
        <f>Target_AM[[#This Row],[PROPORSI]]*VLOOKUP(Target_AM[[#This Row],[NIPNAS]],Target_CC[],COLUMN(DI$2)+9,0)</f>
        <v>0</v>
      </c>
      <c r="DX675" s="22">
        <f>Target_AM[[#This Row],[PROPORSI]]*VLOOKUP(Target_AM[[#This Row],[NIPNAS]],Target_CC[],COLUMN(DJ$2)+9,0)</f>
        <v>0</v>
      </c>
      <c r="DY675" s="22">
        <f>Target_AM[[#This Row],[PROPORSI]]*VLOOKUP(Target_AM[[#This Row],[NIPNAS]],Target_CC[],COLUMN(DK$2)+9,0)</f>
        <v>0</v>
      </c>
      <c r="DZ675" s="22">
        <f>Target_AM[[#This Row],[PROPORSI]]*VLOOKUP(Target_AM[[#This Row],[NIPNAS]],Target_CC[],COLUMN(DL$2)+9,0)</f>
        <v>0</v>
      </c>
      <c r="EA675" s="22">
        <f>Target_AM[[#This Row],[PROPORSI]]*VLOOKUP(Target_AM[[#This Row],[NIPNAS]],Target_CC[],COLUMN(DM$2)+9,0)</f>
        <v>0</v>
      </c>
    </row>
    <row r="676" spans="2:131" x14ac:dyDescent="0.3">
      <c r="B676">
        <v>403209</v>
      </c>
      <c r="C676" t="s">
        <v>980</v>
      </c>
      <c r="D676">
        <v>1</v>
      </c>
      <c r="E676" s="8">
        <v>45658</v>
      </c>
      <c r="F676">
        <v>76510283</v>
      </c>
      <c r="G676" t="s">
        <v>213</v>
      </c>
      <c r="J676" t="s">
        <v>1081</v>
      </c>
      <c r="K676" t="s">
        <v>22</v>
      </c>
      <c r="L676" t="s">
        <v>159</v>
      </c>
      <c r="M676" t="s">
        <v>31</v>
      </c>
      <c r="N676" s="23">
        <f>Target_AM[[#This Row],[PROPORSI]]*VLOOKUP(Target_AM[[#This Row],[NIPNAS]],Target_CC[],9,0)</f>
        <v>856763177.2750473</v>
      </c>
      <c r="O676" s="22">
        <f>Target_AM[[#This Row],[PROPORSI]]*VLOOKUP(Target_AM[[#This Row],[NIPNAS]],Target_CC[],COLUMN(A$2)+9,0)</f>
        <v>52979419.302919559</v>
      </c>
      <c r="P676" s="22">
        <f>Target_AM[[#This Row],[PROPORSI]]*VLOOKUP(Target_AM[[#This Row],[NIPNAS]],Target_CC[],COLUMN(B$2)+9,0)</f>
        <v>177029752.18998963</v>
      </c>
      <c r="Q676" s="22">
        <f>Target_AM[[#This Row],[PROPORSI]]*VLOOKUP(Target_AM[[#This Row],[NIPNAS]],Target_CC[],COLUMN(C$2)+9,0)</f>
        <v>225590169.8856529</v>
      </c>
      <c r="R676" s="22">
        <f>Target_AM[[#This Row],[PROPORSI]]*VLOOKUP(Target_AM[[#This Row],[NIPNAS]],Target_CC[],COLUMN(D$2)+9,0)</f>
        <v>128544735.56304301</v>
      </c>
      <c r="S676" s="22">
        <f>Target_AM[[#This Row],[PROPORSI]]*VLOOKUP(Target_AM[[#This Row],[NIPNAS]],Target_CC[],COLUMN(E$2)+9,0)</f>
        <v>177355148.23552492</v>
      </c>
      <c r="T676" s="22">
        <f>Target_AM[[#This Row],[PROPORSI]]*VLOOKUP(Target_AM[[#This Row],[NIPNAS]],Target_CC[],COLUMN(F$2)+9,0)</f>
        <v>172477154.23410922</v>
      </c>
      <c r="U676" s="22">
        <f>Target_AM[[#This Row],[PROPORSI]]*VLOOKUP(Target_AM[[#This Row],[NIPNAS]],Target_CC[],COLUMN(G$2)+9,0)</f>
        <v>197923837.07698411</v>
      </c>
      <c r="V676" s="22">
        <f>Target_AM[[#This Row],[PROPORSI]]*VLOOKUP(Target_AM[[#This Row],[NIPNAS]],Target_CC[],COLUMN(H$2)+9,0)</f>
        <v>126128113.29281108</v>
      </c>
      <c r="W676" s="22">
        <f>Target_AM[[#This Row],[PROPORSI]]*VLOOKUP(Target_AM[[#This Row],[NIPNAS]],Target_CC[],COLUMN(I$2)+9,0)</f>
        <v>66731784.650536038</v>
      </c>
      <c r="X676" s="22">
        <f>Target_AM[[#This Row],[PROPORSI]]*VLOOKUP(Target_AM[[#This Row],[NIPNAS]],Target_CC[],COLUMN(J$2)+9,0)</f>
        <v>225855415.35760894</v>
      </c>
      <c r="Y676" s="22">
        <f>Target_AM[[#This Row],[PROPORSI]]*VLOOKUP(Target_AM[[#This Row],[NIPNAS]],Target_CC[],COLUMN(K$2)+9,0)</f>
        <v>192190034.93224555</v>
      </c>
      <c r="Z676" s="22">
        <f>Target_AM[[#This Row],[PROPORSI]]*VLOOKUP(Target_AM[[#This Row],[NIPNAS]],Target_CC[],COLUMN(L$2)+9,0)</f>
        <v>214250515.40657368</v>
      </c>
      <c r="AA676" s="22">
        <f>Target_AM[[#This Row],[PROPORSI]]*VLOOKUP(Target_AM[[#This Row],[NIPNAS]],Target_CC[],COLUMN(M$2)+9,0)</f>
        <v>1957056080.1279988</v>
      </c>
      <c r="AB676" s="22">
        <f>Target_AM[[#This Row],[PROPORSI]]*VLOOKUP(Target_AM[[#This Row],[NIPNAS]],Target_CC[],COLUMN(N$2)+9,0)</f>
        <v>564780.82540451735</v>
      </c>
      <c r="AC676" s="22">
        <f>Target_AM[[#This Row],[PROPORSI]]*VLOOKUP(Target_AM[[#This Row],[NIPNAS]],Target_CC[],COLUMN(O$2)+9,0)</f>
        <v>7384853.2402294278</v>
      </c>
      <c r="AD676" s="22">
        <f>Target_AM[[#This Row],[PROPORSI]]*VLOOKUP(Target_AM[[#This Row],[NIPNAS]],Target_CC[],COLUMN(P$2)+9,0)</f>
        <v>8203867.3353413641</v>
      </c>
      <c r="AE676" s="22">
        <f>Target_AM[[#This Row],[PROPORSI]]*VLOOKUP(Target_AM[[#This Row],[NIPNAS]],Target_CC[],COLUMN(Q$2)+9,0)</f>
        <v>16251616.335136786</v>
      </c>
      <c r="AF676" s="22">
        <f>Target_AM[[#This Row],[PROPORSI]]*VLOOKUP(Target_AM[[#This Row],[NIPNAS]],Target_CC[],COLUMN(R$2)+9,0)</f>
        <v>19588318.349586755</v>
      </c>
      <c r="AG676" s="22">
        <f>Target_AM[[#This Row],[PROPORSI]]*VLOOKUP(Target_AM[[#This Row],[NIPNAS]],Target_CC[],COLUMN(S$2)+9,0)</f>
        <v>26127660.804645538</v>
      </c>
      <c r="AH676" s="22">
        <f>Target_AM[[#This Row],[PROPORSI]]*VLOOKUP(Target_AM[[#This Row],[NIPNAS]],Target_CC[],COLUMN(T$2)+9,0)</f>
        <v>32823927.45423159</v>
      </c>
      <c r="AI676" s="22">
        <f>Target_AM[[#This Row],[PROPORSI]]*VLOOKUP(Target_AM[[#This Row],[NIPNAS]],Target_CC[],COLUMN(U$2)+9,0)</f>
        <v>22195965.157759562</v>
      </c>
      <c r="AJ676" s="22">
        <f>Target_AM[[#This Row],[PROPORSI]]*VLOOKUP(Target_AM[[#This Row],[NIPNAS]],Target_CC[],COLUMN(V$2)+9,0)</f>
        <v>12192633.497753583</v>
      </c>
      <c r="AK676" s="22">
        <f>Target_AM[[#This Row],[PROPORSI]]*VLOOKUP(Target_AM[[#This Row],[NIPNAS]],Target_CC[],COLUMN(W$2)+9,0)</f>
        <v>26331785.36319533</v>
      </c>
      <c r="AL676" s="22">
        <f>Target_AM[[#This Row],[PROPORSI]]*VLOOKUP(Target_AM[[#This Row],[NIPNAS]],Target_CC[],COLUMN(X$2)+9,0)</f>
        <v>22413655.713903338</v>
      </c>
      <c r="AM676" s="22">
        <f>Target_AM[[#This Row],[PROPORSI]]*VLOOKUP(Target_AM[[#This Row],[NIPNAS]],Target_CC[],COLUMN(Y$2)+9,0)</f>
        <v>28619284.51172629</v>
      </c>
      <c r="AN676" s="22">
        <f>Target_AM[[#This Row],[PROPORSI]]*VLOOKUP(Target_AM[[#This Row],[NIPNAS]],Target_CC[],COLUMN(Z$2)+9,0)</f>
        <v>222698348.58891407</v>
      </c>
      <c r="AO676" s="22">
        <f>Target_AM[[#This Row],[PROPORSI]]*VLOOKUP(Target_AM[[#This Row],[NIPNAS]],Target_CC[],COLUMN(AA$2)+9,0)</f>
        <v>53544200.128324077</v>
      </c>
      <c r="AP676" s="22">
        <f>Target_AM[[#This Row],[PROPORSI]]*VLOOKUP(Target_AM[[#This Row],[NIPNAS]],Target_CC[],COLUMN(AB$2)+9,0)</f>
        <v>184414605.43021905</v>
      </c>
      <c r="AQ676" s="22">
        <f>Target_AM[[#This Row],[PROPORSI]]*VLOOKUP(Target_AM[[#This Row],[NIPNAS]],Target_CC[],COLUMN(AC$2)+9,0)</f>
        <v>233794037.22099426</v>
      </c>
      <c r="AR676" s="22">
        <f>Target_AM[[#This Row],[PROPORSI]]*VLOOKUP(Target_AM[[#This Row],[NIPNAS]],Target_CC[],COLUMN(AD$2)+9,0)</f>
        <v>144796351.8981798</v>
      </c>
      <c r="AS676" s="22">
        <f>Target_AM[[#This Row],[PROPORSI]]*VLOOKUP(Target_AM[[#This Row],[NIPNAS]],Target_CC[],COLUMN(AE$2)+9,0)</f>
        <v>196943466.58511168</v>
      </c>
      <c r="AT676" s="22">
        <f>Target_AM[[#This Row],[PROPORSI]]*VLOOKUP(Target_AM[[#This Row],[NIPNAS]],Target_CC[],COLUMN(AF$2)+9,0)</f>
        <v>198604815.03875476</v>
      </c>
      <c r="AU676" s="22">
        <f>Target_AM[[#This Row],[PROPORSI]]*VLOOKUP(Target_AM[[#This Row],[NIPNAS]],Target_CC[],COLUMN(AG$2)+9,0)</f>
        <v>230747764.5312157</v>
      </c>
      <c r="AV676" s="22">
        <f>Target_AM[[#This Row],[PROPORSI]]*VLOOKUP(Target_AM[[#This Row],[NIPNAS]],Target_CC[],COLUMN(AH$2)+9,0)</f>
        <v>148324078.45057064</v>
      </c>
      <c r="AW676" s="22">
        <f>Target_AM[[#This Row],[PROPORSI]]*VLOOKUP(Target_AM[[#This Row],[NIPNAS]],Target_CC[],COLUMN(AI$2)+9,0)</f>
        <v>78924418.148289621</v>
      </c>
      <c r="AX676" s="22">
        <f>Target_AM[[#This Row],[PROPORSI]]*VLOOKUP(Target_AM[[#This Row],[NIPNAS]],Target_CC[],COLUMN(AJ$2)+9,0)</f>
        <v>252187200.72080427</v>
      </c>
      <c r="AY676" s="22">
        <f>Target_AM[[#This Row],[PROPORSI]]*VLOOKUP(Target_AM[[#This Row],[NIPNAS]],Target_CC[],COLUMN(AK$2)+9,0)</f>
        <v>214603690.64614889</v>
      </c>
      <c r="AZ676" s="22">
        <f>Target_AM[[#This Row],[PROPORSI]]*VLOOKUP(Target_AM[[#This Row],[NIPNAS]],Target_CC[],COLUMN(AL$2)+9,0)</f>
        <v>242869799.91829997</v>
      </c>
      <c r="BA676" s="22">
        <f>Target_AM[[#This Row],[PROPORSI]]*VLOOKUP(Target_AM[[#This Row],[NIPNAS]],Target_CC[],COLUMN(AM$2)+9,0)</f>
        <v>2179754428.7169127</v>
      </c>
      <c r="BB676" s="22">
        <f>Target_AM[[#This Row],[PROPORSI]]*VLOOKUP(Target_AM[[#This Row],[NIPNAS]],Target_CC[],COLUMN(AN$2)+9,0)</f>
        <v>0</v>
      </c>
      <c r="BC676" s="22">
        <f>Target_AM[[#This Row],[PROPORSI]]*VLOOKUP(Target_AM[[#This Row],[NIPNAS]],Target_CC[],COLUMN(AO$2)+9,0)</f>
        <v>0</v>
      </c>
      <c r="BD676" s="22">
        <f>Target_AM[[#This Row],[PROPORSI]]*VLOOKUP(Target_AM[[#This Row],[NIPNAS]],Target_CC[],COLUMN(AP$2)+9,0)</f>
        <v>0</v>
      </c>
      <c r="BE676" s="22">
        <f>Target_AM[[#This Row],[PROPORSI]]*VLOOKUP(Target_AM[[#This Row],[NIPNAS]],Target_CC[],COLUMN(AQ$2)+9,0)</f>
        <v>0</v>
      </c>
      <c r="BF676" s="22">
        <f>Target_AM[[#This Row],[PROPORSI]]*VLOOKUP(Target_AM[[#This Row],[NIPNAS]],Target_CC[],COLUMN(AR$2)+9,0)</f>
        <v>0</v>
      </c>
      <c r="BG676" s="22">
        <f>Target_AM[[#This Row],[PROPORSI]]*VLOOKUP(Target_AM[[#This Row],[NIPNAS]],Target_CC[],COLUMN(AS$2)+9,0)</f>
        <v>0</v>
      </c>
      <c r="BH676" s="22">
        <f>Target_AM[[#This Row],[PROPORSI]]*VLOOKUP(Target_AM[[#This Row],[NIPNAS]],Target_CC[],COLUMN(AT$2)+9,0)</f>
        <v>0</v>
      </c>
      <c r="BI676" s="22">
        <f>Target_AM[[#This Row],[PROPORSI]]*VLOOKUP(Target_AM[[#This Row],[NIPNAS]],Target_CC[],COLUMN(AU$2)+9,0)</f>
        <v>0</v>
      </c>
      <c r="BJ676" s="22">
        <f>Target_AM[[#This Row],[PROPORSI]]*VLOOKUP(Target_AM[[#This Row],[NIPNAS]],Target_CC[],COLUMN(AV$2)+9,0)</f>
        <v>0</v>
      </c>
      <c r="BK676" s="22">
        <f>Target_AM[[#This Row],[PROPORSI]]*VLOOKUP(Target_AM[[#This Row],[NIPNAS]],Target_CC[],COLUMN(AW$2)+9,0)</f>
        <v>0</v>
      </c>
      <c r="BL676" s="22">
        <f>Target_AM[[#This Row],[PROPORSI]]*VLOOKUP(Target_AM[[#This Row],[NIPNAS]],Target_CC[],COLUMN(AX$2)+9,0)</f>
        <v>0</v>
      </c>
      <c r="BM676" s="22">
        <f>Target_AM[[#This Row],[PROPORSI]]*VLOOKUP(Target_AM[[#This Row],[NIPNAS]],Target_CC[],COLUMN(AY$2)+9,0)</f>
        <v>0</v>
      </c>
      <c r="BN676" s="22">
        <f>Target_AM[[#This Row],[PROPORSI]]*VLOOKUP(Target_AM[[#This Row],[NIPNAS]],Target_CC[],COLUMN(AZ$2)+9,0)</f>
        <v>0</v>
      </c>
      <c r="BO676" s="22">
        <f>Target_AM[[#This Row],[PROPORSI]]*VLOOKUP(Target_AM[[#This Row],[NIPNAS]],Target_CC[],COLUMN(BA$2)+9,0)</f>
        <v>171210419</v>
      </c>
      <c r="BP676" s="22">
        <f>Target_AM[[#This Row],[PROPORSI]]*VLOOKUP(Target_AM[[#This Row],[NIPNAS]],Target_CC[],COLUMN(BB$2)+9,0)</f>
        <v>171168581</v>
      </c>
      <c r="BQ676" s="22">
        <f>Target_AM[[#This Row],[PROPORSI]]*VLOOKUP(Target_AM[[#This Row],[NIPNAS]],Target_CC[],COLUMN(BC$2)+9,0)</f>
        <v>168367545</v>
      </c>
      <c r="BR676" s="22">
        <f>Target_AM[[#This Row],[PROPORSI]]*VLOOKUP(Target_AM[[#This Row],[NIPNAS]],Target_CC[],COLUMN(BD$2)+9,0)</f>
        <v>161253948.65000001</v>
      </c>
      <c r="BS676" s="22">
        <f>Target_AM[[#This Row],[PROPORSI]]*VLOOKUP(Target_AM[[#This Row],[NIPNAS]],Target_CC[],COLUMN(BE$2)+9,0)</f>
        <v>161253948.65000001</v>
      </c>
      <c r="BT676" s="22">
        <f>Target_AM[[#This Row],[PROPORSI]]*VLOOKUP(Target_AM[[#This Row],[NIPNAS]],Target_CC[],COLUMN(BF$2)+9,0)</f>
        <v>161253948.65000001</v>
      </c>
      <c r="BU676" s="22">
        <f>Target_AM[[#This Row],[PROPORSI]]*VLOOKUP(Target_AM[[#This Row],[NIPNAS]],Target_CC[],COLUMN(BG$2)+9,0)</f>
        <v>161253948.65000001</v>
      </c>
      <c r="BV676" s="22">
        <f>Target_AM[[#This Row],[PROPORSI]]*VLOOKUP(Target_AM[[#This Row],[NIPNAS]],Target_CC[],COLUMN(BH$2)+9,0)</f>
        <v>161253948.65000001</v>
      </c>
      <c r="BW676" s="22">
        <f>Target_AM[[#This Row],[PROPORSI]]*VLOOKUP(Target_AM[[#This Row],[NIPNAS]],Target_CC[],COLUMN(BI$2)+9,0)</f>
        <v>161253948.65000001</v>
      </c>
      <c r="BX676" s="22">
        <f>Target_AM[[#This Row],[PROPORSI]]*VLOOKUP(Target_AM[[#This Row],[NIPNAS]],Target_CC[],COLUMN(BJ$2)+9,0)</f>
        <v>161253948.65000001</v>
      </c>
      <c r="BY676" s="22">
        <f>Target_AM[[#This Row],[PROPORSI]]*VLOOKUP(Target_AM[[#This Row],[NIPNAS]],Target_CC[],COLUMN(BK$2)+9,0)</f>
        <v>161253948.65000001</v>
      </c>
      <c r="BZ676" s="22">
        <f>Target_AM[[#This Row],[PROPORSI]]*VLOOKUP(Target_AM[[#This Row],[NIPNAS]],Target_CC[],COLUMN(BL$2)+9,0)</f>
        <v>161253948.65000001</v>
      </c>
      <c r="CA676" s="22">
        <f>Target_AM[[#This Row],[PROPORSI]]*VLOOKUP(Target_AM[[#This Row],[NIPNAS]],Target_CC[],COLUMN(BM$2)+9,0)</f>
        <v>1962032082.8500004</v>
      </c>
      <c r="CB676" s="22">
        <f>Target_AM[[#This Row],[PROPORSI]]*VLOOKUP(Target_AM[[#This Row],[NIPNAS]],Target_CC[],COLUMN(BN$2)+9,0)</f>
        <v>143347194</v>
      </c>
      <c r="CC676" s="22">
        <f>Target_AM[[#This Row],[PROPORSI]]*VLOOKUP(Target_AM[[#This Row],[NIPNAS]],Target_CC[],COLUMN(BO$2)+9,0)</f>
        <v>143754053</v>
      </c>
      <c r="CD676" s="22">
        <f>Target_AM[[#This Row],[PROPORSI]]*VLOOKUP(Target_AM[[#This Row],[NIPNAS]],Target_CC[],COLUMN(BP$2)+9,0)</f>
        <v>142271927</v>
      </c>
      <c r="CE676" s="22">
        <f>Target_AM[[#This Row],[PROPORSI]]*VLOOKUP(Target_AM[[#This Row],[NIPNAS]],Target_CC[],COLUMN(BQ$2)+9,0)</f>
        <v>135158330.65000001</v>
      </c>
      <c r="CF676" s="22">
        <f>Target_AM[[#This Row],[PROPORSI]]*VLOOKUP(Target_AM[[#This Row],[NIPNAS]],Target_CC[],COLUMN(BR$2)+9,0)</f>
        <v>135158330.65000001</v>
      </c>
      <c r="CG676" s="22">
        <f>Target_AM[[#This Row],[PROPORSI]]*VLOOKUP(Target_AM[[#This Row],[NIPNAS]],Target_CC[],COLUMN(BS$2)+9,0)</f>
        <v>135158330.65000001</v>
      </c>
      <c r="CH676" s="22">
        <f>Target_AM[[#This Row],[PROPORSI]]*VLOOKUP(Target_AM[[#This Row],[NIPNAS]],Target_CC[],COLUMN(BT$2)+9,0)</f>
        <v>135158330.65000001</v>
      </c>
      <c r="CI676" s="22">
        <f>Target_AM[[#This Row],[PROPORSI]]*VLOOKUP(Target_AM[[#This Row],[NIPNAS]],Target_CC[],COLUMN(BU$2)+9,0)</f>
        <v>135158330.65000001</v>
      </c>
      <c r="CJ676" s="22">
        <f>Target_AM[[#This Row],[PROPORSI]]*VLOOKUP(Target_AM[[#This Row],[NIPNAS]],Target_CC[],COLUMN(BV$2)+9,0)</f>
        <v>135158330.65000001</v>
      </c>
      <c r="CK676" s="22">
        <f>Target_AM[[#This Row],[PROPORSI]]*VLOOKUP(Target_AM[[#This Row],[NIPNAS]],Target_CC[],COLUMN(BW$2)+9,0)</f>
        <v>135158330.65000001</v>
      </c>
      <c r="CL676" s="22">
        <f>Target_AM[[#This Row],[PROPORSI]]*VLOOKUP(Target_AM[[#This Row],[NIPNAS]],Target_CC[],COLUMN(BX$2)+9,0)</f>
        <v>135158330.65000001</v>
      </c>
      <c r="CM676" s="22">
        <f>Target_AM[[#This Row],[PROPORSI]]*VLOOKUP(Target_AM[[#This Row],[NIPNAS]],Target_CC[],COLUMN(BY$2)+9,0)</f>
        <v>135158330.65000001</v>
      </c>
      <c r="CN676" s="22">
        <f>Target_AM[[#This Row],[PROPORSI]]*VLOOKUP(Target_AM[[#This Row],[NIPNAS]],Target_CC[],COLUMN(BZ$2)+9,0)</f>
        <v>1645798149.8500004</v>
      </c>
      <c r="CO676" s="22">
        <f>Target_AM[[#This Row],[PROPORSI]]*VLOOKUP(Target_AM[[#This Row],[NIPNAS]],Target_CC[],COLUMN(CA$2)+9,0)</f>
        <v>27863225</v>
      </c>
      <c r="CP676" s="22">
        <f>Target_AM[[#This Row],[PROPORSI]]*VLOOKUP(Target_AM[[#This Row],[NIPNAS]],Target_CC[],COLUMN(CB$2)+9,0)</f>
        <v>27414528</v>
      </c>
      <c r="CQ676" s="22">
        <f>Target_AM[[#This Row],[PROPORSI]]*VLOOKUP(Target_AM[[#This Row],[NIPNAS]],Target_CC[],COLUMN(CC$2)+9,0)</f>
        <v>26095618</v>
      </c>
      <c r="CR676" s="22">
        <f>Target_AM[[#This Row],[PROPORSI]]*VLOOKUP(Target_AM[[#This Row],[NIPNAS]],Target_CC[],COLUMN(CD$2)+9,0)</f>
        <v>26095618</v>
      </c>
      <c r="CS676" s="22">
        <f>Target_AM[[#This Row],[PROPORSI]]*VLOOKUP(Target_AM[[#This Row],[NIPNAS]],Target_CC[],COLUMN(CE$2)+9,0)</f>
        <v>26095618</v>
      </c>
      <c r="CT676" s="22">
        <f>Target_AM[[#This Row],[PROPORSI]]*VLOOKUP(Target_AM[[#This Row],[NIPNAS]],Target_CC[],COLUMN(CF$2)+9,0)</f>
        <v>26095618</v>
      </c>
      <c r="CU676" s="22">
        <f>Target_AM[[#This Row],[PROPORSI]]*VLOOKUP(Target_AM[[#This Row],[NIPNAS]],Target_CC[],COLUMN(CG$2)+9,0)</f>
        <v>26095618</v>
      </c>
      <c r="CV676" s="22">
        <f>Target_AM[[#This Row],[PROPORSI]]*VLOOKUP(Target_AM[[#This Row],[NIPNAS]],Target_CC[],COLUMN(CH$2)+9,0)</f>
        <v>26095618</v>
      </c>
      <c r="CW676" s="22">
        <f>Target_AM[[#This Row],[PROPORSI]]*VLOOKUP(Target_AM[[#This Row],[NIPNAS]],Target_CC[],COLUMN(CI$2)+9,0)</f>
        <v>26095618</v>
      </c>
      <c r="CX676" s="22">
        <f>Target_AM[[#This Row],[PROPORSI]]*VLOOKUP(Target_AM[[#This Row],[NIPNAS]],Target_CC[],COLUMN(CJ$2)+9,0)</f>
        <v>26095618</v>
      </c>
      <c r="CY676" s="22">
        <f>Target_AM[[#This Row],[PROPORSI]]*VLOOKUP(Target_AM[[#This Row],[NIPNAS]],Target_CC[],COLUMN(CK$2)+9,0)</f>
        <v>26095618</v>
      </c>
      <c r="CZ676" s="22">
        <f>Target_AM[[#This Row],[PROPORSI]]*VLOOKUP(Target_AM[[#This Row],[NIPNAS]],Target_CC[],COLUMN(CL$2)+9,0)</f>
        <v>26095618</v>
      </c>
      <c r="DA676" s="22">
        <f>Target_AM[[#This Row],[PROPORSI]]*VLOOKUP(Target_AM[[#This Row],[NIPNAS]],Target_CC[],COLUMN(CM$2)+9,0)</f>
        <v>316233933</v>
      </c>
      <c r="DB676" s="22">
        <f>Target_AM[[#This Row],[PROPORSI]]*VLOOKUP(Target_AM[[#This Row],[NIPNAS]],Target_CC[],COLUMN(CN$2)+9,0)</f>
        <v>0</v>
      </c>
      <c r="DC676" s="22">
        <f>Target_AM[[#This Row],[PROPORSI]]*VLOOKUP(Target_AM[[#This Row],[NIPNAS]],Target_CC[],COLUMN(CO$2)+9,0)</f>
        <v>0</v>
      </c>
      <c r="DD676" s="22">
        <f>Target_AM[[#This Row],[PROPORSI]]*VLOOKUP(Target_AM[[#This Row],[NIPNAS]],Target_CC[],COLUMN(CP$2)+9,0)</f>
        <v>0</v>
      </c>
      <c r="DE676" s="22">
        <f>Target_AM[[#This Row],[PROPORSI]]*VLOOKUP(Target_AM[[#This Row],[NIPNAS]],Target_CC[],COLUMN(CQ$2)+9,0)</f>
        <v>0</v>
      </c>
      <c r="DF676" s="22">
        <f>Target_AM[[#This Row],[PROPORSI]]*VLOOKUP(Target_AM[[#This Row],[NIPNAS]],Target_CC[],COLUMN(CR$2)+9,0)</f>
        <v>0</v>
      </c>
      <c r="DG676" s="22">
        <f>Target_AM[[#This Row],[PROPORSI]]*VLOOKUP(Target_AM[[#This Row],[NIPNAS]],Target_CC[],COLUMN(CS$2)+9,0)</f>
        <v>0</v>
      </c>
      <c r="DH676" s="22">
        <f>Target_AM[[#This Row],[PROPORSI]]*VLOOKUP(Target_AM[[#This Row],[NIPNAS]],Target_CC[],COLUMN(CT$2)+9,0)</f>
        <v>0</v>
      </c>
      <c r="DI676" s="22">
        <f>Target_AM[[#This Row],[PROPORSI]]*VLOOKUP(Target_AM[[#This Row],[NIPNAS]],Target_CC[],COLUMN(CU$2)+9,0)</f>
        <v>0</v>
      </c>
      <c r="DJ676" s="22">
        <f>Target_AM[[#This Row],[PROPORSI]]*VLOOKUP(Target_AM[[#This Row],[NIPNAS]],Target_CC[],COLUMN(CV$2)+9,0)</f>
        <v>0</v>
      </c>
      <c r="DK676" s="22">
        <f>Target_AM[[#This Row],[PROPORSI]]*VLOOKUP(Target_AM[[#This Row],[NIPNAS]],Target_CC[],COLUMN(CW$2)+9,0)</f>
        <v>0</v>
      </c>
      <c r="DL676" s="22">
        <f>Target_AM[[#This Row],[PROPORSI]]*VLOOKUP(Target_AM[[#This Row],[NIPNAS]],Target_CC[],COLUMN(CX$2)+9,0)</f>
        <v>0</v>
      </c>
      <c r="DM676" s="22">
        <f>Target_AM[[#This Row],[PROPORSI]]*VLOOKUP(Target_AM[[#This Row],[NIPNAS]],Target_CC[],COLUMN(CY$2)+9,0)</f>
        <v>0</v>
      </c>
      <c r="DN676" s="22">
        <f>Target_AM[[#This Row],[PROPORSI]]*VLOOKUP(Target_AM[[#This Row],[NIPNAS]],Target_CC[],COLUMN(CZ$2)+9,0)</f>
        <v>0</v>
      </c>
      <c r="DO676" s="22">
        <f>Target_AM[[#This Row],[PROPORSI]]*VLOOKUP(Target_AM[[#This Row],[NIPNAS]],Target_CC[],COLUMN(DA$2)+9,0)</f>
        <v>0</v>
      </c>
      <c r="DP676" s="22">
        <f>Target_AM[[#This Row],[PROPORSI]]*VLOOKUP(Target_AM[[#This Row],[NIPNAS]],Target_CC[],COLUMN(DB$2)+9,0)</f>
        <v>0</v>
      </c>
      <c r="DQ676" s="22">
        <f>Target_AM[[#This Row],[PROPORSI]]*VLOOKUP(Target_AM[[#This Row],[NIPNAS]],Target_CC[],COLUMN(DC$2)+9,0)</f>
        <v>0</v>
      </c>
      <c r="DR676" s="22">
        <f>Target_AM[[#This Row],[PROPORSI]]*VLOOKUP(Target_AM[[#This Row],[NIPNAS]],Target_CC[],COLUMN(DD$2)+9,0)</f>
        <v>0</v>
      </c>
      <c r="DS676" s="22">
        <f>Target_AM[[#This Row],[PROPORSI]]*VLOOKUP(Target_AM[[#This Row],[NIPNAS]],Target_CC[],COLUMN(DE$2)+9,0)</f>
        <v>0</v>
      </c>
      <c r="DT676" s="22">
        <f>Target_AM[[#This Row],[PROPORSI]]*VLOOKUP(Target_AM[[#This Row],[NIPNAS]],Target_CC[],COLUMN(DF$2)+9,0)</f>
        <v>0</v>
      </c>
      <c r="DU676" s="22">
        <f>Target_AM[[#This Row],[PROPORSI]]*VLOOKUP(Target_AM[[#This Row],[NIPNAS]],Target_CC[],COLUMN(DG$2)+9,0)</f>
        <v>0</v>
      </c>
      <c r="DV676" s="22">
        <f>Target_AM[[#This Row],[PROPORSI]]*VLOOKUP(Target_AM[[#This Row],[NIPNAS]],Target_CC[],COLUMN(DH$2)+9,0)</f>
        <v>0</v>
      </c>
      <c r="DW676" s="22">
        <f>Target_AM[[#This Row],[PROPORSI]]*VLOOKUP(Target_AM[[#This Row],[NIPNAS]],Target_CC[],COLUMN(DI$2)+9,0)</f>
        <v>0</v>
      </c>
      <c r="DX676" s="22">
        <f>Target_AM[[#This Row],[PROPORSI]]*VLOOKUP(Target_AM[[#This Row],[NIPNAS]],Target_CC[],COLUMN(DJ$2)+9,0)</f>
        <v>0</v>
      </c>
      <c r="DY676" s="22">
        <f>Target_AM[[#This Row],[PROPORSI]]*VLOOKUP(Target_AM[[#This Row],[NIPNAS]],Target_CC[],COLUMN(DK$2)+9,0)</f>
        <v>0</v>
      </c>
      <c r="DZ676" s="22">
        <f>Target_AM[[#This Row],[PROPORSI]]*VLOOKUP(Target_AM[[#This Row],[NIPNAS]],Target_CC[],COLUMN(DL$2)+9,0)</f>
        <v>0</v>
      </c>
      <c r="EA676" s="22">
        <f>Target_AM[[#This Row],[PROPORSI]]*VLOOKUP(Target_AM[[#This Row],[NIPNAS]],Target_CC[],COLUMN(DM$2)+9,0)</f>
        <v>0</v>
      </c>
    </row>
    <row r="677" spans="2:131" x14ac:dyDescent="0.3">
      <c r="B677">
        <v>403209</v>
      </c>
      <c r="C677" t="s">
        <v>980</v>
      </c>
      <c r="D677">
        <v>1</v>
      </c>
      <c r="E677" s="8">
        <v>45658</v>
      </c>
      <c r="F677">
        <v>76510284</v>
      </c>
      <c r="G677" t="s">
        <v>214</v>
      </c>
      <c r="J677" t="s">
        <v>1081</v>
      </c>
      <c r="K677" t="s">
        <v>22</v>
      </c>
      <c r="L677" t="s">
        <v>159</v>
      </c>
      <c r="M677" t="s">
        <v>31</v>
      </c>
      <c r="N677" s="23">
        <f>Target_AM[[#This Row],[PROPORSI]]*VLOOKUP(Target_AM[[#This Row],[NIPNAS]],Target_CC[],9,0)</f>
        <v>923752668.76203477</v>
      </c>
      <c r="O677" s="22">
        <f>Target_AM[[#This Row],[PROPORSI]]*VLOOKUP(Target_AM[[#This Row],[NIPNAS]],Target_CC[],COLUMN(A$2)+9,0)</f>
        <v>55832258.114530981</v>
      </c>
      <c r="P677" s="22">
        <f>Target_AM[[#This Row],[PROPORSI]]*VLOOKUP(Target_AM[[#This Row],[NIPNAS]],Target_CC[],COLUMN(B$2)+9,0)</f>
        <v>52112514.268641494</v>
      </c>
      <c r="Q677" s="22">
        <f>Target_AM[[#This Row],[PROPORSI]]*VLOOKUP(Target_AM[[#This Row],[NIPNAS]],Target_CC[],COLUMN(C$2)+9,0)</f>
        <v>69252670.879870743</v>
      </c>
      <c r="R677" s="22">
        <f>Target_AM[[#This Row],[PROPORSI]]*VLOOKUP(Target_AM[[#This Row],[NIPNAS]],Target_CC[],COLUMN(D$2)+9,0)</f>
        <v>44930147.393239915</v>
      </c>
      <c r="S677" s="22">
        <f>Target_AM[[#This Row],[PROPORSI]]*VLOOKUP(Target_AM[[#This Row],[NIPNAS]],Target_CC[],COLUMN(E$2)+9,0)</f>
        <v>57844072.04863973</v>
      </c>
      <c r="T677" s="22">
        <f>Target_AM[[#This Row],[PROPORSI]]*VLOOKUP(Target_AM[[#This Row],[NIPNAS]],Target_CC[],COLUMN(F$2)+9,0)</f>
        <v>49436838.278893545</v>
      </c>
      <c r="U677" s="22">
        <f>Target_AM[[#This Row],[PROPORSI]]*VLOOKUP(Target_AM[[#This Row],[NIPNAS]],Target_CC[],COLUMN(G$2)+9,0)</f>
        <v>83033985.727662861</v>
      </c>
      <c r="V677" s="22">
        <f>Target_AM[[#This Row],[PROPORSI]]*VLOOKUP(Target_AM[[#This Row],[NIPNAS]],Target_CC[],COLUMN(H$2)+9,0)</f>
        <v>43548731.312348485</v>
      </c>
      <c r="W677" s="22">
        <f>Target_AM[[#This Row],[PROPORSI]]*VLOOKUP(Target_AM[[#This Row],[NIPNAS]],Target_CC[],COLUMN(I$2)+9,0)</f>
        <v>59021276.926678516</v>
      </c>
      <c r="X677" s="22">
        <f>Target_AM[[#This Row],[PROPORSI]]*VLOOKUP(Target_AM[[#This Row],[NIPNAS]],Target_CC[],COLUMN(J$2)+9,0)</f>
        <v>80128180.80157119</v>
      </c>
      <c r="Y677" s="22">
        <f>Target_AM[[#This Row],[PROPORSI]]*VLOOKUP(Target_AM[[#This Row],[NIPNAS]],Target_CC[],COLUMN(K$2)+9,0)</f>
        <v>87622781.295784235</v>
      </c>
      <c r="Z677" s="22">
        <f>Target_AM[[#This Row],[PROPORSI]]*VLOOKUP(Target_AM[[#This Row],[NIPNAS]],Target_CC[],COLUMN(L$2)+9,0)</f>
        <v>76011035.680262625</v>
      </c>
      <c r="AA677" s="22">
        <f>Target_AM[[#This Row],[PROPORSI]]*VLOOKUP(Target_AM[[#This Row],[NIPNAS]],Target_CC[],COLUMN(M$2)+9,0)</f>
        <v>758774492.72812438</v>
      </c>
      <c r="AB677" s="22">
        <f>Target_AM[[#This Row],[PROPORSI]]*VLOOKUP(Target_AM[[#This Row],[NIPNAS]],Target_CC[],COLUMN(N$2)+9,0)</f>
        <v>595193.17570898682</v>
      </c>
      <c r="AC677" s="22">
        <f>Target_AM[[#This Row],[PROPORSI]]*VLOOKUP(Target_AM[[#This Row],[NIPNAS]],Target_CC[],COLUMN(O$2)+9,0)</f>
        <v>2173890.3494609296</v>
      </c>
      <c r="AD677" s="22">
        <f>Target_AM[[#This Row],[PROPORSI]]*VLOOKUP(Target_AM[[#This Row],[NIPNAS]],Target_CC[],COLUMN(P$2)+9,0)</f>
        <v>2518459.5800628066</v>
      </c>
      <c r="AE677" s="22">
        <f>Target_AM[[#This Row],[PROPORSI]]*VLOOKUP(Target_AM[[#This Row],[NIPNAS]],Target_CC[],COLUMN(Q$2)+9,0)</f>
        <v>5680415.5698618293</v>
      </c>
      <c r="AF677" s="22">
        <f>Target_AM[[#This Row],[PROPORSI]]*VLOOKUP(Target_AM[[#This Row],[NIPNAS]],Target_CC[],COLUMN(R$2)+9,0)</f>
        <v>6388695.8410730287</v>
      </c>
      <c r="AG677" s="22">
        <f>Target_AM[[#This Row],[PROPORSI]]*VLOOKUP(Target_AM[[#This Row],[NIPNAS]],Target_CC[],COLUMN(S$2)+9,0)</f>
        <v>7488927.7222873271</v>
      </c>
      <c r="AH677" s="22">
        <f>Target_AM[[#This Row],[PROPORSI]]*VLOOKUP(Target_AM[[#This Row],[NIPNAS]],Target_CC[],COLUMN(T$2)+9,0)</f>
        <v>13770456.171483785</v>
      </c>
      <c r="AI677" s="22">
        <f>Target_AM[[#This Row],[PROPORSI]]*VLOOKUP(Target_AM[[#This Row],[NIPNAS]],Target_CC[],COLUMN(U$2)+9,0)</f>
        <v>7663684.9441290572</v>
      </c>
      <c r="AJ677" s="22">
        <f>Target_AM[[#This Row],[PROPORSI]]*VLOOKUP(Target_AM[[#This Row],[NIPNAS]],Target_CC[],COLUMN(V$2)+9,0)</f>
        <v>10783838.644582547</v>
      </c>
      <c r="AK677" s="22">
        <f>Target_AM[[#This Row],[PROPORSI]]*VLOOKUP(Target_AM[[#This Row],[NIPNAS]],Target_CC[],COLUMN(W$2)+9,0)</f>
        <v>9341897.1383508146</v>
      </c>
      <c r="AL677" s="22">
        <f>Target_AM[[#This Row],[PROPORSI]]*VLOOKUP(Target_AM[[#This Row],[NIPNAS]],Target_CC[],COLUMN(X$2)+9,0)</f>
        <v>10218775.668315589</v>
      </c>
      <c r="AM677" s="22">
        <f>Target_AM[[#This Row],[PROPORSI]]*VLOOKUP(Target_AM[[#This Row],[NIPNAS]],Target_CC[],COLUMN(Y$2)+9,0)</f>
        <v>10153447.948707581</v>
      </c>
      <c r="AN677" s="22">
        <f>Target_AM[[#This Row],[PROPORSI]]*VLOOKUP(Target_AM[[#This Row],[NIPNAS]],Target_CC[],COLUMN(Z$2)+9,0)</f>
        <v>86777682.754024282</v>
      </c>
      <c r="AO677" s="22">
        <f>Target_AM[[#This Row],[PROPORSI]]*VLOOKUP(Target_AM[[#This Row],[NIPNAS]],Target_CC[],COLUMN(AA$2)+9,0)</f>
        <v>56427451.290239967</v>
      </c>
      <c r="AP677" s="22">
        <f>Target_AM[[#This Row],[PROPORSI]]*VLOOKUP(Target_AM[[#This Row],[NIPNAS]],Target_CC[],COLUMN(AB$2)+9,0)</f>
        <v>54286404.618102424</v>
      </c>
      <c r="AQ677" s="22">
        <f>Target_AM[[#This Row],[PROPORSI]]*VLOOKUP(Target_AM[[#This Row],[NIPNAS]],Target_CC[],COLUMN(AC$2)+9,0)</f>
        <v>71771130.459933549</v>
      </c>
      <c r="AR677" s="22">
        <f>Target_AM[[#This Row],[PROPORSI]]*VLOOKUP(Target_AM[[#This Row],[NIPNAS]],Target_CC[],COLUMN(AD$2)+9,0)</f>
        <v>50610562.963101745</v>
      </c>
      <c r="AS677" s="22">
        <f>Target_AM[[#This Row],[PROPORSI]]*VLOOKUP(Target_AM[[#This Row],[NIPNAS]],Target_CC[],COLUMN(AE$2)+9,0)</f>
        <v>64232767.889712758</v>
      </c>
      <c r="AT677" s="22">
        <f>Target_AM[[#This Row],[PROPORSI]]*VLOOKUP(Target_AM[[#This Row],[NIPNAS]],Target_CC[],COLUMN(AF$2)+9,0)</f>
        <v>56925766.001180872</v>
      </c>
      <c r="AU677" s="22">
        <f>Target_AM[[#This Row],[PROPORSI]]*VLOOKUP(Target_AM[[#This Row],[NIPNAS]],Target_CC[],COLUMN(AG$2)+9,0)</f>
        <v>96804441.899146646</v>
      </c>
      <c r="AV677" s="22">
        <f>Target_AM[[#This Row],[PROPORSI]]*VLOOKUP(Target_AM[[#This Row],[NIPNAS]],Target_CC[],COLUMN(AH$2)+9,0)</f>
        <v>51212416.256477542</v>
      </c>
      <c r="AW677" s="22">
        <f>Target_AM[[#This Row],[PROPORSI]]*VLOOKUP(Target_AM[[#This Row],[NIPNAS]],Target_CC[],COLUMN(AI$2)+9,0)</f>
        <v>69805115.571261063</v>
      </c>
      <c r="AX677" s="22">
        <f>Target_AM[[#This Row],[PROPORSI]]*VLOOKUP(Target_AM[[#This Row],[NIPNAS]],Target_CC[],COLUMN(AJ$2)+9,0)</f>
        <v>89470077.939922005</v>
      </c>
      <c r="AY677" s="22">
        <f>Target_AM[[#This Row],[PROPORSI]]*VLOOKUP(Target_AM[[#This Row],[NIPNAS]],Target_CC[],COLUMN(AK$2)+9,0)</f>
        <v>97841556.964099824</v>
      </c>
      <c r="AZ677" s="22">
        <f>Target_AM[[#This Row],[PROPORSI]]*VLOOKUP(Target_AM[[#This Row],[NIPNAS]],Target_CC[],COLUMN(AL$2)+9,0)</f>
        <v>86164483.628970206</v>
      </c>
      <c r="BA677" s="22">
        <f>Target_AM[[#This Row],[PROPORSI]]*VLOOKUP(Target_AM[[#This Row],[NIPNAS]],Target_CC[],COLUMN(AM$2)+9,0)</f>
        <v>845552175.48214865</v>
      </c>
      <c r="BB677" s="22">
        <f>Target_AM[[#This Row],[PROPORSI]]*VLOOKUP(Target_AM[[#This Row],[NIPNAS]],Target_CC[],COLUMN(AN$2)+9,0)</f>
        <v>0</v>
      </c>
      <c r="BC677" s="22">
        <f>Target_AM[[#This Row],[PROPORSI]]*VLOOKUP(Target_AM[[#This Row],[NIPNAS]],Target_CC[],COLUMN(AO$2)+9,0)</f>
        <v>0</v>
      </c>
      <c r="BD677" s="22">
        <f>Target_AM[[#This Row],[PROPORSI]]*VLOOKUP(Target_AM[[#This Row],[NIPNAS]],Target_CC[],COLUMN(AP$2)+9,0)</f>
        <v>0</v>
      </c>
      <c r="BE677" s="22">
        <f>Target_AM[[#This Row],[PROPORSI]]*VLOOKUP(Target_AM[[#This Row],[NIPNAS]],Target_CC[],COLUMN(AQ$2)+9,0)</f>
        <v>0</v>
      </c>
      <c r="BF677" s="22">
        <f>Target_AM[[#This Row],[PROPORSI]]*VLOOKUP(Target_AM[[#This Row],[NIPNAS]],Target_CC[],COLUMN(AR$2)+9,0)</f>
        <v>0</v>
      </c>
      <c r="BG677" s="22">
        <f>Target_AM[[#This Row],[PROPORSI]]*VLOOKUP(Target_AM[[#This Row],[NIPNAS]],Target_CC[],COLUMN(AS$2)+9,0)</f>
        <v>0</v>
      </c>
      <c r="BH677" s="22">
        <f>Target_AM[[#This Row],[PROPORSI]]*VLOOKUP(Target_AM[[#This Row],[NIPNAS]],Target_CC[],COLUMN(AT$2)+9,0)</f>
        <v>0</v>
      </c>
      <c r="BI677" s="22">
        <f>Target_AM[[#This Row],[PROPORSI]]*VLOOKUP(Target_AM[[#This Row],[NIPNAS]],Target_CC[],COLUMN(AU$2)+9,0)</f>
        <v>0</v>
      </c>
      <c r="BJ677" s="22">
        <f>Target_AM[[#This Row],[PROPORSI]]*VLOOKUP(Target_AM[[#This Row],[NIPNAS]],Target_CC[],COLUMN(AV$2)+9,0)</f>
        <v>0</v>
      </c>
      <c r="BK677" s="22">
        <f>Target_AM[[#This Row],[PROPORSI]]*VLOOKUP(Target_AM[[#This Row],[NIPNAS]],Target_CC[],COLUMN(AW$2)+9,0)</f>
        <v>0</v>
      </c>
      <c r="BL677" s="22">
        <f>Target_AM[[#This Row],[PROPORSI]]*VLOOKUP(Target_AM[[#This Row],[NIPNAS]],Target_CC[],COLUMN(AX$2)+9,0)</f>
        <v>0</v>
      </c>
      <c r="BM677" s="22">
        <f>Target_AM[[#This Row],[PROPORSI]]*VLOOKUP(Target_AM[[#This Row],[NIPNAS]],Target_CC[],COLUMN(AY$2)+9,0)</f>
        <v>0</v>
      </c>
      <c r="BN677" s="22">
        <f>Target_AM[[#This Row],[PROPORSI]]*VLOOKUP(Target_AM[[#This Row],[NIPNAS]],Target_CC[],COLUMN(AZ$2)+9,0)</f>
        <v>0</v>
      </c>
      <c r="BO677" s="22">
        <f>Target_AM[[#This Row],[PROPORSI]]*VLOOKUP(Target_AM[[#This Row],[NIPNAS]],Target_CC[],COLUMN(BA$2)+9,0)</f>
        <v>56825454</v>
      </c>
      <c r="BP677" s="22">
        <f>Target_AM[[#This Row],[PROPORSI]]*VLOOKUP(Target_AM[[#This Row],[NIPNAS]],Target_CC[],COLUMN(BB$2)+9,0)</f>
        <v>87496588</v>
      </c>
      <c r="BQ677" s="22">
        <f>Target_AM[[#This Row],[PROPORSI]]*VLOOKUP(Target_AM[[#This Row],[NIPNAS]],Target_CC[],COLUMN(BC$2)+9,0)</f>
        <v>79417797</v>
      </c>
      <c r="BR677" s="22">
        <f>Target_AM[[#This Row],[PROPORSI]]*VLOOKUP(Target_AM[[#This Row],[NIPNAS]],Target_CC[],COLUMN(BD$2)+9,0)</f>
        <v>76446267.150000006</v>
      </c>
      <c r="BS677" s="22">
        <f>Target_AM[[#This Row],[PROPORSI]]*VLOOKUP(Target_AM[[#This Row],[NIPNAS]],Target_CC[],COLUMN(BE$2)+9,0)</f>
        <v>76446267.150000006</v>
      </c>
      <c r="BT677" s="22">
        <f>Target_AM[[#This Row],[PROPORSI]]*VLOOKUP(Target_AM[[#This Row],[NIPNAS]],Target_CC[],COLUMN(BF$2)+9,0)</f>
        <v>76446267.150000006</v>
      </c>
      <c r="BU677" s="22">
        <f>Target_AM[[#This Row],[PROPORSI]]*VLOOKUP(Target_AM[[#This Row],[NIPNAS]],Target_CC[],COLUMN(BG$2)+9,0)</f>
        <v>76446267.150000006</v>
      </c>
      <c r="BV677" s="22">
        <f>Target_AM[[#This Row],[PROPORSI]]*VLOOKUP(Target_AM[[#This Row],[NIPNAS]],Target_CC[],COLUMN(BH$2)+9,0)</f>
        <v>76446267.150000006</v>
      </c>
      <c r="BW677" s="22">
        <f>Target_AM[[#This Row],[PROPORSI]]*VLOOKUP(Target_AM[[#This Row],[NIPNAS]],Target_CC[],COLUMN(BI$2)+9,0)</f>
        <v>76446267.150000006</v>
      </c>
      <c r="BX677" s="22">
        <f>Target_AM[[#This Row],[PROPORSI]]*VLOOKUP(Target_AM[[#This Row],[NIPNAS]],Target_CC[],COLUMN(BJ$2)+9,0)</f>
        <v>76446267.150000006</v>
      </c>
      <c r="BY677" s="22">
        <f>Target_AM[[#This Row],[PROPORSI]]*VLOOKUP(Target_AM[[#This Row],[NIPNAS]],Target_CC[],COLUMN(BK$2)+9,0)</f>
        <v>76446267.150000006</v>
      </c>
      <c r="BZ677" s="22">
        <f>Target_AM[[#This Row],[PROPORSI]]*VLOOKUP(Target_AM[[#This Row],[NIPNAS]],Target_CC[],COLUMN(BL$2)+9,0)</f>
        <v>76446267.150000006</v>
      </c>
      <c r="CA677" s="22">
        <f>Target_AM[[#This Row],[PROPORSI]]*VLOOKUP(Target_AM[[#This Row],[NIPNAS]],Target_CC[],COLUMN(BM$2)+9,0)</f>
        <v>911756243.34999979</v>
      </c>
      <c r="CB677" s="22">
        <f>Target_AM[[#This Row],[PROPORSI]]*VLOOKUP(Target_AM[[#This Row],[NIPNAS]],Target_CC[],COLUMN(BN$2)+9,0)</f>
        <v>36003254</v>
      </c>
      <c r="CC677" s="22">
        <f>Target_AM[[#This Row],[PROPORSI]]*VLOOKUP(Target_AM[[#This Row],[NIPNAS]],Target_CC[],COLUMN(BO$2)+9,0)</f>
        <v>67009388</v>
      </c>
      <c r="CD677" s="22">
        <f>Target_AM[[#This Row],[PROPORSI]]*VLOOKUP(Target_AM[[#This Row],[NIPNAS]],Target_CC[],COLUMN(BP$2)+9,0)</f>
        <v>59430597</v>
      </c>
      <c r="CE677" s="22">
        <f>Target_AM[[#This Row],[PROPORSI]]*VLOOKUP(Target_AM[[#This Row],[NIPNAS]],Target_CC[],COLUMN(BQ$2)+9,0)</f>
        <v>56459067.149999999</v>
      </c>
      <c r="CF677" s="22">
        <f>Target_AM[[#This Row],[PROPORSI]]*VLOOKUP(Target_AM[[#This Row],[NIPNAS]],Target_CC[],COLUMN(BR$2)+9,0)</f>
        <v>56459067.149999999</v>
      </c>
      <c r="CG677" s="22">
        <f>Target_AM[[#This Row],[PROPORSI]]*VLOOKUP(Target_AM[[#This Row],[NIPNAS]],Target_CC[],COLUMN(BS$2)+9,0)</f>
        <v>56459067.149999999</v>
      </c>
      <c r="CH677" s="22">
        <f>Target_AM[[#This Row],[PROPORSI]]*VLOOKUP(Target_AM[[#This Row],[NIPNAS]],Target_CC[],COLUMN(BT$2)+9,0)</f>
        <v>56459067.149999999</v>
      </c>
      <c r="CI677" s="22">
        <f>Target_AM[[#This Row],[PROPORSI]]*VLOOKUP(Target_AM[[#This Row],[NIPNAS]],Target_CC[],COLUMN(BU$2)+9,0)</f>
        <v>56459067.149999999</v>
      </c>
      <c r="CJ677" s="22">
        <f>Target_AM[[#This Row],[PROPORSI]]*VLOOKUP(Target_AM[[#This Row],[NIPNAS]],Target_CC[],COLUMN(BV$2)+9,0)</f>
        <v>56459067.149999999</v>
      </c>
      <c r="CK677" s="22">
        <f>Target_AM[[#This Row],[PROPORSI]]*VLOOKUP(Target_AM[[#This Row],[NIPNAS]],Target_CC[],COLUMN(BW$2)+9,0)</f>
        <v>56459067.149999999</v>
      </c>
      <c r="CL677" s="22">
        <f>Target_AM[[#This Row],[PROPORSI]]*VLOOKUP(Target_AM[[#This Row],[NIPNAS]],Target_CC[],COLUMN(BX$2)+9,0)</f>
        <v>56459067.149999999</v>
      </c>
      <c r="CM677" s="22">
        <f>Target_AM[[#This Row],[PROPORSI]]*VLOOKUP(Target_AM[[#This Row],[NIPNAS]],Target_CC[],COLUMN(BY$2)+9,0)</f>
        <v>56459067.149999999</v>
      </c>
      <c r="CN677" s="22">
        <f>Target_AM[[#This Row],[PROPORSI]]*VLOOKUP(Target_AM[[#This Row],[NIPNAS]],Target_CC[],COLUMN(BZ$2)+9,0)</f>
        <v>670574843.3499999</v>
      </c>
      <c r="CO677" s="22">
        <f>Target_AM[[#This Row],[PROPORSI]]*VLOOKUP(Target_AM[[#This Row],[NIPNAS]],Target_CC[],COLUMN(CA$2)+9,0)</f>
        <v>20822200</v>
      </c>
      <c r="CP677" s="22">
        <f>Target_AM[[#This Row],[PROPORSI]]*VLOOKUP(Target_AM[[#This Row],[NIPNAS]],Target_CC[],COLUMN(CB$2)+9,0)</f>
        <v>20487200</v>
      </c>
      <c r="CQ677" s="22">
        <f>Target_AM[[#This Row],[PROPORSI]]*VLOOKUP(Target_AM[[#This Row],[NIPNAS]],Target_CC[],COLUMN(CC$2)+9,0)</f>
        <v>19987200</v>
      </c>
      <c r="CR677" s="22">
        <f>Target_AM[[#This Row],[PROPORSI]]*VLOOKUP(Target_AM[[#This Row],[NIPNAS]],Target_CC[],COLUMN(CD$2)+9,0)</f>
        <v>19987200</v>
      </c>
      <c r="CS677" s="22">
        <f>Target_AM[[#This Row],[PROPORSI]]*VLOOKUP(Target_AM[[#This Row],[NIPNAS]],Target_CC[],COLUMN(CE$2)+9,0)</f>
        <v>19987200</v>
      </c>
      <c r="CT677" s="22">
        <f>Target_AM[[#This Row],[PROPORSI]]*VLOOKUP(Target_AM[[#This Row],[NIPNAS]],Target_CC[],COLUMN(CF$2)+9,0)</f>
        <v>19987200</v>
      </c>
      <c r="CU677" s="22">
        <f>Target_AM[[#This Row],[PROPORSI]]*VLOOKUP(Target_AM[[#This Row],[NIPNAS]],Target_CC[],COLUMN(CG$2)+9,0)</f>
        <v>19987200</v>
      </c>
      <c r="CV677" s="22">
        <f>Target_AM[[#This Row],[PROPORSI]]*VLOOKUP(Target_AM[[#This Row],[NIPNAS]],Target_CC[],COLUMN(CH$2)+9,0)</f>
        <v>19987200</v>
      </c>
      <c r="CW677" s="22">
        <f>Target_AM[[#This Row],[PROPORSI]]*VLOOKUP(Target_AM[[#This Row],[NIPNAS]],Target_CC[],COLUMN(CI$2)+9,0)</f>
        <v>19987200</v>
      </c>
      <c r="CX677" s="22">
        <f>Target_AM[[#This Row],[PROPORSI]]*VLOOKUP(Target_AM[[#This Row],[NIPNAS]],Target_CC[],COLUMN(CJ$2)+9,0)</f>
        <v>19987200</v>
      </c>
      <c r="CY677" s="22">
        <f>Target_AM[[#This Row],[PROPORSI]]*VLOOKUP(Target_AM[[#This Row],[NIPNAS]],Target_CC[],COLUMN(CK$2)+9,0)</f>
        <v>19987200</v>
      </c>
      <c r="CZ677" s="22">
        <f>Target_AM[[#This Row],[PROPORSI]]*VLOOKUP(Target_AM[[#This Row],[NIPNAS]],Target_CC[],COLUMN(CL$2)+9,0)</f>
        <v>19987200</v>
      </c>
      <c r="DA677" s="22">
        <f>Target_AM[[#This Row],[PROPORSI]]*VLOOKUP(Target_AM[[#This Row],[NIPNAS]],Target_CC[],COLUMN(CM$2)+9,0)</f>
        <v>241181400</v>
      </c>
      <c r="DB677" s="22">
        <f>Target_AM[[#This Row],[PROPORSI]]*VLOOKUP(Target_AM[[#This Row],[NIPNAS]],Target_CC[],COLUMN(CN$2)+9,0)</f>
        <v>0</v>
      </c>
      <c r="DC677" s="22">
        <f>Target_AM[[#This Row],[PROPORSI]]*VLOOKUP(Target_AM[[#This Row],[NIPNAS]],Target_CC[],COLUMN(CO$2)+9,0)</f>
        <v>40251784</v>
      </c>
      <c r="DD677" s="22">
        <f>Target_AM[[#This Row],[PROPORSI]]*VLOOKUP(Target_AM[[#This Row],[NIPNAS]],Target_CC[],COLUMN(CP$2)+9,0)</f>
        <v>-5806199</v>
      </c>
      <c r="DE677" s="22">
        <f>Target_AM[[#This Row],[PROPORSI]]*VLOOKUP(Target_AM[[#This Row],[NIPNAS]],Target_CC[],COLUMN(CQ$2)+9,0)</f>
        <v>0</v>
      </c>
      <c r="DF677" s="22">
        <f>Target_AM[[#This Row],[PROPORSI]]*VLOOKUP(Target_AM[[#This Row],[NIPNAS]],Target_CC[],COLUMN(CR$2)+9,0)</f>
        <v>0</v>
      </c>
      <c r="DG677" s="22">
        <f>Target_AM[[#This Row],[PROPORSI]]*VLOOKUP(Target_AM[[#This Row],[NIPNAS]],Target_CC[],COLUMN(CS$2)+9,0)</f>
        <v>0</v>
      </c>
      <c r="DH677" s="22">
        <f>Target_AM[[#This Row],[PROPORSI]]*VLOOKUP(Target_AM[[#This Row],[NIPNAS]],Target_CC[],COLUMN(CT$2)+9,0)</f>
        <v>0</v>
      </c>
      <c r="DI677" s="22">
        <f>Target_AM[[#This Row],[PROPORSI]]*VLOOKUP(Target_AM[[#This Row],[NIPNAS]],Target_CC[],COLUMN(CU$2)+9,0)</f>
        <v>0</v>
      </c>
      <c r="DJ677" s="22">
        <f>Target_AM[[#This Row],[PROPORSI]]*VLOOKUP(Target_AM[[#This Row],[NIPNAS]],Target_CC[],COLUMN(CV$2)+9,0)</f>
        <v>0</v>
      </c>
      <c r="DK677" s="22">
        <f>Target_AM[[#This Row],[PROPORSI]]*VLOOKUP(Target_AM[[#This Row],[NIPNAS]],Target_CC[],COLUMN(CW$2)+9,0)</f>
        <v>0</v>
      </c>
      <c r="DL677" s="22">
        <f>Target_AM[[#This Row],[PROPORSI]]*VLOOKUP(Target_AM[[#This Row],[NIPNAS]],Target_CC[],COLUMN(CX$2)+9,0)</f>
        <v>0</v>
      </c>
      <c r="DM677" s="22">
        <f>Target_AM[[#This Row],[PROPORSI]]*VLOOKUP(Target_AM[[#This Row],[NIPNAS]],Target_CC[],COLUMN(CY$2)+9,0)</f>
        <v>0</v>
      </c>
      <c r="DN677" s="22">
        <f>Target_AM[[#This Row],[PROPORSI]]*VLOOKUP(Target_AM[[#This Row],[NIPNAS]],Target_CC[],COLUMN(CZ$2)+9,0)</f>
        <v>34445585</v>
      </c>
      <c r="DO677" s="22">
        <f>Target_AM[[#This Row],[PROPORSI]]*VLOOKUP(Target_AM[[#This Row],[NIPNAS]],Target_CC[],COLUMN(DA$2)+9,0)</f>
        <v>0</v>
      </c>
      <c r="DP677" s="22">
        <f>Target_AM[[#This Row],[PROPORSI]]*VLOOKUP(Target_AM[[#This Row],[NIPNAS]],Target_CC[],COLUMN(DB$2)+9,0)</f>
        <v>0</v>
      </c>
      <c r="DQ677" s="22">
        <f>Target_AM[[#This Row],[PROPORSI]]*VLOOKUP(Target_AM[[#This Row],[NIPNAS]],Target_CC[],COLUMN(DC$2)+9,0)</f>
        <v>0</v>
      </c>
      <c r="DR677" s="22">
        <f>Target_AM[[#This Row],[PROPORSI]]*VLOOKUP(Target_AM[[#This Row],[NIPNAS]],Target_CC[],COLUMN(DD$2)+9,0)</f>
        <v>0</v>
      </c>
      <c r="DS677" s="22">
        <f>Target_AM[[#This Row],[PROPORSI]]*VLOOKUP(Target_AM[[#This Row],[NIPNAS]],Target_CC[],COLUMN(DE$2)+9,0)</f>
        <v>0</v>
      </c>
      <c r="DT677" s="22">
        <f>Target_AM[[#This Row],[PROPORSI]]*VLOOKUP(Target_AM[[#This Row],[NIPNAS]],Target_CC[],COLUMN(DF$2)+9,0)</f>
        <v>0</v>
      </c>
      <c r="DU677" s="22">
        <f>Target_AM[[#This Row],[PROPORSI]]*VLOOKUP(Target_AM[[#This Row],[NIPNAS]],Target_CC[],COLUMN(DG$2)+9,0)</f>
        <v>0</v>
      </c>
      <c r="DV677" s="22">
        <f>Target_AM[[#This Row],[PROPORSI]]*VLOOKUP(Target_AM[[#This Row],[NIPNAS]],Target_CC[],COLUMN(DH$2)+9,0)</f>
        <v>0</v>
      </c>
      <c r="DW677" s="22">
        <f>Target_AM[[#This Row],[PROPORSI]]*VLOOKUP(Target_AM[[#This Row],[NIPNAS]],Target_CC[],COLUMN(DI$2)+9,0)</f>
        <v>0</v>
      </c>
      <c r="DX677" s="22">
        <f>Target_AM[[#This Row],[PROPORSI]]*VLOOKUP(Target_AM[[#This Row],[NIPNAS]],Target_CC[],COLUMN(DJ$2)+9,0)</f>
        <v>0</v>
      </c>
      <c r="DY677" s="22">
        <f>Target_AM[[#This Row],[PROPORSI]]*VLOOKUP(Target_AM[[#This Row],[NIPNAS]],Target_CC[],COLUMN(DK$2)+9,0)</f>
        <v>0</v>
      </c>
      <c r="DZ677" s="22">
        <f>Target_AM[[#This Row],[PROPORSI]]*VLOOKUP(Target_AM[[#This Row],[NIPNAS]],Target_CC[],COLUMN(DL$2)+9,0)</f>
        <v>0</v>
      </c>
      <c r="EA677" s="22">
        <f>Target_AM[[#This Row],[PROPORSI]]*VLOOKUP(Target_AM[[#This Row],[NIPNAS]],Target_CC[],COLUMN(DM$2)+9,0)</f>
        <v>0</v>
      </c>
    </row>
    <row r="678" spans="2:131" x14ac:dyDescent="0.3">
      <c r="B678">
        <v>403209</v>
      </c>
      <c r="C678" t="s">
        <v>980</v>
      </c>
      <c r="D678">
        <v>1</v>
      </c>
      <c r="E678" s="8">
        <v>45658</v>
      </c>
      <c r="F678">
        <v>76510285</v>
      </c>
      <c r="G678" t="s">
        <v>215</v>
      </c>
      <c r="J678" t="s">
        <v>1081</v>
      </c>
      <c r="K678" t="s">
        <v>22</v>
      </c>
      <c r="L678" t="s">
        <v>159</v>
      </c>
      <c r="M678" t="s">
        <v>31</v>
      </c>
      <c r="N678" s="23">
        <f>Target_AM[[#This Row],[PROPORSI]]*VLOOKUP(Target_AM[[#This Row],[NIPNAS]],Target_CC[],9,0)</f>
        <v>1951153356.0635078</v>
      </c>
      <c r="O678" s="22">
        <f>Target_AM[[#This Row],[PROPORSI]]*VLOOKUP(Target_AM[[#This Row],[NIPNAS]],Target_CC[],COLUMN(A$2)+9,0)</f>
        <v>135326658.77025151</v>
      </c>
      <c r="P678" s="22">
        <f>Target_AM[[#This Row],[PROPORSI]]*VLOOKUP(Target_AM[[#This Row],[NIPNAS]],Target_CC[],COLUMN(B$2)+9,0)</f>
        <v>128634019.47516146</v>
      </c>
      <c r="Q678" s="22">
        <f>Target_AM[[#This Row],[PROPORSI]]*VLOOKUP(Target_AM[[#This Row],[NIPNAS]],Target_CC[],COLUMN(C$2)+9,0)</f>
        <v>153435355.0909481</v>
      </c>
      <c r="R678" s="22">
        <f>Target_AM[[#This Row],[PROPORSI]]*VLOOKUP(Target_AM[[#This Row],[NIPNAS]],Target_CC[],COLUMN(D$2)+9,0)</f>
        <v>94323884.624343514</v>
      </c>
      <c r="S678" s="22">
        <f>Target_AM[[#This Row],[PROPORSI]]*VLOOKUP(Target_AM[[#This Row],[NIPNAS]],Target_CC[],COLUMN(E$2)+9,0)</f>
        <v>159158639.35180691</v>
      </c>
      <c r="T678" s="22">
        <f>Target_AM[[#This Row],[PROPORSI]]*VLOOKUP(Target_AM[[#This Row],[NIPNAS]],Target_CC[],COLUMN(F$2)+9,0)</f>
        <v>151919063.72762814</v>
      </c>
      <c r="U678" s="22">
        <f>Target_AM[[#This Row],[PROPORSI]]*VLOOKUP(Target_AM[[#This Row],[NIPNAS]],Target_CC[],COLUMN(G$2)+9,0)</f>
        <v>50963450.889761738</v>
      </c>
      <c r="V678" s="22">
        <f>Target_AM[[#This Row],[PROPORSI]]*VLOOKUP(Target_AM[[#This Row],[NIPNAS]],Target_CC[],COLUMN(H$2)+9,0)</f>
        <v>51484493.513218306</v>
      </c>
      <c r="W678" s="22">
        <f>Target_AM[[#This Row],[PROPORSI]]*VLOOKUP(Target_AM[[#This Row],[NIPNAS]],Target_CC[],COLUMN(I$2)+9,0)</f>
        <v>83703313.789037943</v>
      </c>
      <c r="X678" s="22">
        <f>Target_AM[[#This Row],[PROPORSI]]*VLOOKUP(Target_AM[[#This Row],[NIPNAS]],Target_CC[],COLUMN(J$2)+9,0)</f>
        <v>69927919.088632196</v>
      </c>
      <c r="Y678" s="22">
        <f>Target_AM[[#This Row],[PROPORSI]]*VLOOKUP(Target_AM[[#This Row],[NIPNAS]],Target_CC[],COLUMN(K$2)+9,0)</f>
        <v>70805268.480756313</v>
      </c>
      <c r="Z678" s="22">
        <f>Target_AM[[#This Row],[PROPORSI]]*VLOOKUP(Target_AM[[#This Row],[NIPNAS]],Target_CC[],COLUMN(L$2)+9,0)</f>
        <v>66334883.679130219</v>
      </c>
      <c r="AA678" s="22">
        <f>Target_AM[[#This Row],[PROPORSI]]*VLOOKUP(Target_AM[[#This Row],[NIPNAS]],Target_CC[],COLUMN(M$2)+9,0)</f>
        <v>1216016950.4806762</v>
      </c>
      <c r="AB678" s="22">
        <f>Target_AM[[#This Row],[PROPORSI]]*VLOOKUP(Target_AM[[#This Row],[NIPNAS]],Target_CC[],COLUMN(N$2)+9,0)</f>
        <v>1442633.8197951019</v>
      </c>
      <c r="AC678" s="22">
        <f>Target_AM[[#This Row],[PROPORSI]]*VLOOKUP(Target_AM[[#This Row],[NIPNAS]],Target_CC[],COLUMN(O$2)+9,0)</f>
        <v>5366009.6326937973</v>
      </c>
      <c r="AD678" s="22">
        <f>Target_AM[[#This Row],[PROPORSI]]*VLOOKUP(Target_AM[[#This Row],[NIPNAS]],Target_CC[],COLUMN(P$2)+9,0)</f>
        <v>5579867.6793194115</v>
      </c>
      <c r="AE678" s="22">
        <f>Target_AM[[#This Row],[PROPORSI]]*VLOOKUP(Target_AM[[#This Row],[NIPNAS]],Target_CC[],COLUMN(Q$2)+9,0)</f>
        <v>11925152.573850393</v>
      </c>
      <c r="AF678" s="22">
        <f>Target_AM[[#This Row],[PROPORSI]]*VLOOKUP(Target_AM[[#This Row],[NIPNAS]],Target_CC[],COLUMN(R$2)+9,0)</f>
        <v>17578571.170485944</v>
      </c>
      <c r="AG678" s="22">
        <f>Target_AM[[#This Row],[PROPORSI]]*VLOOKUP(Target_AM[[#This Row],[NIPNAS]],Target_CC[],COLUMN(S$2)+9,0)</f>
        <v>23013423.339807332</v>
      </c>
      <c r="AH678" s="22">
        <f>Target_AM[[#This Row],[PROPORSI]]*VLOOKUP(Target_AM[[#This Row],[NIPNAS]],Target_CC[],COLUMN(T$2)+9,0)</f>
        <v>8451840.0589221343</v>
      </c>
      <c r="AI678" s="22">
        <f>Target_AM[[#This Row],[PROPORSI]]*VLOOKUP(Target_AM[[#This Row],[NIPNAS]],Target_CC[],COLUMN(U$2)+9,0)</f>
        <v>9060216.5873310193</v>
      </c>
      <c r="AJ678" s="22">
        <f>Target_AM[[#This Row],[PROPORSI]]*VLOOKUP(Target_AM[[#This Row],[NIPNAS]],Target_CC[],COLUMN(V$2)+9,0)</f>
        <v>15293519.16664207</v>
      </c>
      <c r="AK678" s="22">
        <f>Target_AM[[#This Row],[PROPORSI]]*VLOOKUP(Target_AM[[#This Row],[NIPNAS]],Target_CC[],COLUMN(W$2)+9,0)</f>
        <v>8152680.1268912703</v>
      </c>
      <c r="AL678" s="22">
        <f>Target_AM[[#This Row],[PROPORSI]]*VLOOKUP(Target_AM[[#This Row],[NIPNAS]],Target_CC[],COLUMN(X$2)+9,0)</f>
        <v>8257477.6107285917</v>
      </c>
      <c r="AM678" s="22">
        <f>Target_AM[[#This Row],[PROPORSI]]*VLOOKUP(Target_AM[[#This Row],[NIPNAS]],Target_CC[],COLUMN(Y$2)+9,0)</f>
        <v>8860921.0832593814</v>
      </c>
      <c r="AN678" s="22">
        <f>Target_AM[[#This Row],[PROPORSI]]*VLOOKUP(Target_AM[[#This Row],[NIPNAS]],Target_CC[],COLUMN(Z$2)+9,0)</f>
        <v>122982312.84972647</v>
      </c>
      <c r="AO678" s="22">
        <f>Target_AM[[#This Row],[PROPORSI]]*VLOOKUP(Target_AM[[#This Row],[NIPNAS]],Target_CC[],COLUMN(AA$2)+9,0)</f>
        <v>136769292.59004661</v>
      </c>
      <c r="AP678" s="22">
        <f>Target_AM[[#This Row],[PROPORSI]]*VLOOKUP(Target_AM[[#This Row],[NIPNAS]],Target_CC[],COLUMN(AB$2)+9,0)</f>
        <v>134000029.10785526</v>
      </c>
      <c r="AQ678" s="22">
        <f>Target_AM[[#This Row],[PROPORSI]]*VLOOKUP(Target_AM[[#This Row],[NIPNAS]],Target_CC[],COLUMN(AC$2)+9,0)</f>
        <v>159015222.77026752</v>
      </c>
      <c r="AR678" s="22">
        <f>Target_AM[[#This Row],[PROPORSI]]*VLOOKUP(Target_AM[[#This Row],[NIPNAS]],Target_CC[],COLUMN(AD$2)+9,0)</f>
        <v>106249037.19819391</v>
      </c>
      <c r="AS678" s="22">
        <f>Target_AM[[#This Row],[PROPORSI]]*VLOOKUP(Target_AM[[#This Row],[NIPNAS]],Target_CC[],COLUMN(AE$2)+9,0)</f>
        <v>176737210.52229285</v>
      </c>
      <c r="AT678" s="22">
        <f>Target_AM[[#This Row],[PROPORSI]]*VLOOKUP(Target_AM[[#This Row],[NIPNAS]],Target_CC[],COLUMN(AF$2)+9,0)</f>
        <v>174932487.06743547</v>
      </c>
      <c r="AU678" s="22">
        <f>Target_AM[[#This Row],[PROPORSI]]*VLOOKUP(Target_AM[[#This Row],[NIPNAS]],Target_CC[],COLUMN(AG$2)+9,0)</f>
        <v>59415290.948683873</v>
      </c>
      <c r="AV678" s="22">
        <f>Target_AM[[#This Row],[PROPORSI]]*VLOOKUP(Target_AM[[#This Row],[NIPNAS]],Target_CC[],COLUMN(AH$2)+9,0)</f>
        <v>60544710.100549325</v>
      </c>
      <c r="AW678" s="22">
        <f>Target_AM[[#This Row],[PROPORSI]]*VLOOKUP(Target_AM[[#This Row],[NIPNAS]],Target_CC[],COLUMN(AI$2)+9,0)</f>
        <v>98996832.955680013</v>
      </c>
      <c r="AX678" s="22">
        <f>Target_AM[[#This Row],[PROPORSI]]*VLOOKUP(Target_AM[[#This Row],[NIPNAS]],Target_CC[],COLUMN(AJ$2)+9,0)</f>
        <v>78080599.215523466</v>
      </c>
      <c r="AY678" s="22">
        <f>Target_AM[[#This Row],[PROPORSI]]*VLOOKUP(Target_AM[[#This Row],[NIPNAS]],Target_CC[],COLUMN(AK$2)+9,0)</f>
        <v>79062746.091484904</v>
      </c>
      <c r="AZ678" s="22">
        <f>Target_AM[[#This Row],[PROPORSI]]*VLOOKUP(Target_AM[[#This Row],[NIPNAS]],Target_CC[],COLUMN(AL$2)+9,0)</f>
        <v>75195804.7623896</v>
      </c>
      <c r="BA678" s="22">
        <f>Target_AM[[#This Row],[PROPORSI]]*VLOOKUP(Target_AM[[#This Row],[NIPNAS]],Target_CC[],COLUMN(AM$2)+9,0)</f>
        <v>1338999263.3304029</v>
      </c>
      <c r="BB678" s="22">
        <f>Target_AM[[#This Row],[PROPORSI]]*VLOOKUP(Target_AM[[#This Row],[NIPNAS]],Target_CC[],COLUMN(AN$2)+9,0)</f>
        <v>0</v>
      </c>
      <c r="BC678" s="22">
        <f>Target_AM[[#This Row],[PROPORSI]]*VLOOKUP(Target_AM[[#This Row],[NIPNAS]],Target_CC[],COLUMN(AO$2)+9,0)</f>
        <v>0</v>
      </c>
      <c r="BD678" s="22">
        <f>Target_AM[[#This Row],[PROPORSI]]*VLOOKUP(Target_AM[[#This Row],[NIPNAS]],Target_CC[],COLUMN(AP$2)+9,0)</f>
        <v>0</v>
      </c>
      <c r="BE678" s="22">
        <f>Target_AM[[#This Row],[PROPORSI]]*VLOOKUP(Target_AM[[#This Row],[NIPNAS]],Target_CC[],COLUMN(AQ$2)+9,0)</f>
        <v>0</v>
      </c>
      <c r="BF678" s="22">
        <f>Target_AM[[#This Row],[PROPORSI]]*VLOOKUP(Target_AM[[#This Row],[NIPNAS]],Target_CC[],COLUMN(AR$2)+9,0)</f>
        <v>0</v>
      </c>
      <c r="BG678" s="22">
        <f>Target_AM[[#This Row],[PROPORSI]]*VLOOKUP(Target_AM[[#This Row],[NIPNAS]],Target_CC[],COLUMN(AS$2)+9,0)</f>
        <v>0</v>
      </c>
      <c r="BH678" s="22">
        <f>Target_AM[[#This Row],[PROPORSI]]*VLOOKUP(Target_AM[[#This Row],[NIPNAS]],Target_CC[],COLUMN(AT$2)+9,0)</f>
        <v>0</v>
      </c>
      <c r="BI678" s="22">
        <f>Target_AM[[#This Row],[PROPORSI]]*VLOOKUP(Target_AM[[#This Row],[NIPNAS]],Target_CC[],COLUMN(AU$2)+9,0)</f>
        <v>0</v>
      </c>
      <c r="BJ678" s="22">
        <f>Target_AM[[#This Row],[PROPORSI]]*VLOOKUP(Target_AM[[#This Row],[NIPNAS]],Target_CC[],COLUMN(AV$2)+9,0)</f>
        <v>0</v>
      </c>
      <c r="BK678" s="22">
        <f>Target_AM[[#This Row],[PROPORSI]]*VLOOKUP(Target_AM[[#This Row],[NIPNAS]],Target_CC[],COLUMN(AW$2)+9,0)</f>
        <v>0</v>
      </c>
      <c r="BL678" s="22">
        <f>Target_AM[[#This Row],[PROPORSI]]*VLOOKUP(Target_AM[[#This Row],[NIPNAS]],Target_CC[],COLUMN(AX$2)+9,0)</f>
        <v>0</v>
      </c>
      <c r="BM678" s="22">
        <f>Target_AM[[#This Row],[PROPORSI]]*VLOOKUP(Target_AM[[#This Row],[NIPNAS]],Target_CC[],COLUMN(AY$2)+9,0)</f>
        <v>0</v>
      </c>
      <c r="BN678" s="22">
        <f>Target_AM[[#This Row],[PROPORSI]]*VLOOKUP(Target_AM[[#This Row],[NIPNAS]],Target_CC[],COLUMN(AZ$2)+9,0)</f>
        <v>0</v>
      </c>
      <c r="BO678" s="22">
        <f>Target_AM[[#This Row],[PROPORSI]]*VLOOKUP(Target_AM[[#This Row],[NIPNAS]],Target_CC[],COLUMN(BA$2)+9,0)</f>
        <v>59821434</v>
      </c>
      <c r="BP678" s="22">
        <f>Target_AM[[#This Row],[PROPORSI]]*VLOOKUP(Target_AM[[#This Row],[NIPNAS]],Target_CC[],COLUMN(BB$2)+9,0)</f>
        <v>114443543</v>
      </c>
      <c r="BQ678" s="22">
        <f>Target_AM[[#This Row],[PROPORSI]]*VLOOKUP(Target_AM[[#This Row],[NIPNAS]],Target_CC[],COLUMN(BC$2)+9,0)</f>
        <v>46565400</v>
      </c>
      <c r="BR678" s="22">
        <f>Target_AM[[#This Row],[PROPORSI]]*VLOOKUP(Target_AM[[#This Row],[NIPNAS]],Target_CC[],COLUMN(BD$2)+9,0)</f>
        <v>46565400</v>
      </c>
      <c r="BS678" s="22">
        <f>Target_AM[[#This Row],[PROPORSI]]*VLOOKUP(Target_AM[[#This Row],[NIPNAS]],Target_CC[],COLUMN(BE$2)+9,0)</f>
        <v>46565400</v>
      </c>
      <c r="BT678" s="22">
        <f>Target_AM[[#This Row],[PROPORSI]]*VLOOKUP(Target_AM[[#This Row],[NIPNAS]],Target_CC[],COLUMN(BF$2)+9,0)</f>
        <v>46565400</v>
      </c>
      <c r="BU678" s="22">
        <f>Target_AM[[#This Row],[PROPORSI]]*VLOOKUP(Target_AM[[#This Row],[NIPNAS]],Target_CC[],COLUMN(BG$2)+9,0)</f>
        <v>46565400</v>
      </c>
      <c r="BV678" s="22">
        <f>Target_AM[[#This Row],[PROPORSI]]*VLOOKUP(Target_AM[[#This Row],[NIPNAS]],Target_CC[],COLUMN(BH$2)+9,0)</f>
        <v>46565400</v>
      </c>
      <c r="BW678" s="22">
        <f>Target_AM[[#This Row],[PROPORSI]]*VLOOKUP(Target_AM[[#This Row],[NIPNAS]],Target_CC[],COLUMN(BI$2)+9,0)</f>
        <v>46565400</v>
      </c>
      <c r="BX678" s="22">
        <f>Target_AM[[#This Row],[PROPORSI]]*VLOOKUP(Target_AM[[#This Row],[NIPNAS]],Target_CC[],COLUMN(BJ$2)+9,0)</f>
        <v>46565400</v>
      </c>
      <c r="BY678" s="22">
        <f>Target_AM[[#This Row],[PROPORSI]]*VLOOKUP(Target_AM[[#This Row],[NIPNAS]],Target_CC[],COLUMN(BK$2)+9,0)</f>
        <v>46565400</v>
      </c>
      <c r="BZ678" s="22">
        <f>Target_AM[[#This Row],[PROPORSI]]*VLOOKUP(Target_AM[[#This Row],[NIPNAS]],Target_CC[],COLUMN(BL$2)+9,0)</f>
        <v>46565400</v>
      </c>
      <c r="CA678" s="22">
        <f>Target_AM[[#This Row],[PROPORSI]]*VLOOKUP(Target_AM[[#This Row],[NIPNAS]],Target_CC[],COLUMN(BM$2)+9,0)</f>
        <v>639918977</v>
      </c>
      <c r="CB678" s="22">
        <f>Target_AM[[#This Row],[PROPORSI]]*VLOOKUP(Target_AM[[#This Row],[NIPNAS]],Target_CC[],COLUMN(BN$2)+9,0)</f>
        <v>11101134</v>
      </c>
      <c r="CC678" s="22">
        <f>Target_AM[[#This Row],[PROPORSI]]*VLOOKUP(Target_AM[[#This Row],[NIPNAS]],Target_CC[],COLUMN(BO$2)+9,0)</f>
        <v>-10810811</v>
      </c>
      <c r="CD678" s="22">
        <f>Target_AM[[#This Row],[PROPORSI]]*VLOOKUP(Target_AM[[#This Row],[NIPNAS]],Target_CC[],COLUMN(BP$2)+9,0)</f>
        <v>0</v>
      </c>
      <c r="CE678" s="22">
        <f>Target_AM[[#This Row],[PROPORSI]]*VLOOKUP(Target_AM[[#This Row],[NIPNAS]],Target_CC[],COLUMN(BQ$2)+9,0)</f>
        <v>0</v>
      </c>
      <c r="CF678" s="22">
        <f>Target_AM[[#This Row],[PROPORSI]]*VLOOKUP(Target_AM[[#This Row],[NIPNAS]],Target_CC[],COLUMN(BR$2)+9,0)</f>
        <v>0</v>
      </c>
      <c r="CG678" s="22">
        <f>Target_AM[[#This Row],[PROPORSI]]*VLOOKUP(Target_AM[[#This Row],[NIPNAS]],Target_CC[],COLUMN(BS$2)+9,0)</f>
        <v>0</v>
      </c>
      <c r="CH678" s="22">
        <f>Target_AM[[#This Row],[PROPORSI]]*VLOOKUP(Target_AM[[#This Row],[NIPNAS]],Target_CC[],COLUMN(BT$2)+9,0)</f>
        <v>0</v>
      </c>
      <c r="CI678" s="22">
        <f>Target_AM[[#This Row],[PROPORSI]]*VLOOKUP(Target_AM[[#This Row],[NIPNAS]],Target_CC[],COLUMN(BU$2)+9,0)</f>
        <v>0</v>
      </c>
      <c r="CJ678" s="22">
        <f>Target_AM[[#This Row],[PROPORSI]]*VLOOKUP(Target_AM[[#This Row],[NIPNAS]],Target_CC[],COLUMN(BV$2)+9,0)</f>
        <v>0</v>
      </c>
      <c r="CK678" s="22">
        <f>Target_AM[[#This Row],[PROPORSI]]*VLOOKUP(Target_AM[[#This Row],[NIPNAS]],Target_CC[],COLUMN(BW$2)+9,0)</f>
        <v>0</v>
      </c>
      <c r="CL678" s="22">
        <f>Target_AM[[#This Row],[PROPORSI]]*VLOOKUP(Target_AM[[#This Row],[NIPNAS]],Target_CC[],COLUMN(BX$2)+9,0)</f>
        <v>0</v>
      </c>
      <c r="CM678" s="22">
        <f>Target_AM[[#This Row],[PROPORSI]]*VLOOKUP(Target_AM[[#This Row],[NIPNAS]],Target_CC[],COLUMN(BY$2)+9,0)</f>
        <v>0</v>
      </c>
      <c r="CN678" s="22">
        <f>Target_AM[[#This Row],[PROPORSI]]*VLOOKUP(Target_AM[[#This Row],[NIPNAS]],Target_CC[],COLUMN(BZ$2)+9,0)</f>
        <v>290323</v>
      </c>
      <c r="CO678" s="22">
        <f>Target_AM[[#This Row],[PROPORSI]]*VLOOKUP(Target_AM[[#This Row],[NIPNAS]],Target_CC[],COLUMN(CA$2)+9,0)</f>
        <v>48720300</v>
      </c>
      <c r="CP678" s="22">
        <f>Target_AM[[#This Row],[PROPORSI]]*VLOOKUP(Target_AM[[#This Row],[NIPNAS]],Target_CC[],COLUMN(CB$2)+9,0)</f>
        <v>44200300</v>
      </c>
      <c r="CQ678" s="22">
        <f>Target_AM[[#This Row],[PROPORSI]]*VLOOKUP(Target_AM[[#This Row],[NIPNAS]],Target_CC[],COLUMN(CC$2)+9,0)</f>
        <v>46565400</v>
      </c>
      <c r="CR678" s="22">
        <f>Target_AM[[#This Row],[PROPORSI]]*VLOOKUP(Target_AM[[#This Row],[NIPNAS]],Target_CC[],COLUMN(CD$2)+9,0)</f>
        <v>46565400</v>
      </c>
      <c r="CS678" s="22">
        <f>Target_AM[[#This Row],[PROPORSI]]*VLOOKUP(Target_AM[[#This Row],[NIPNAS]],Target_CC[],COLUMN(CE$2)+9,0)</f>
        <v>46565400</v>
      </c>
      <c r="CT678" s="22">
        <f>Target_AM[[#This Row],[PROPORSI]]*VLOOKUP(Target_AM[[#This Row],[NIPNAS]],Target_CC[],COLUMN(CF$2)+9,0)</f>
        <v>46565400</v>
      </c>
      <c r="CU678" s="22">
        <f>Target_AM[[#This Row],[PROPORSI]]*VLOOKUP(Target_AM[[#This Row],[NIPNAS]],Target_CC[],COLUMN(CG$2)+9,0)</f>
        <v>46565400</v>
      </c>
      <c r="CV678" s="22">
        <f>Target_AM[[#This Row],[PROPORSI]]*VLOOKUP(Target_AM[[#This Row],[NIPNAS]],Target_CC[],COLUMN(CH$2)+9,0)</f>
        <v>46565400</v>
      </c>
      <c r="CW678" s="22">
        <f>Target_AM[[#This Row],[PROPORSI]]*VLOOKUP(Target_AM[[#This Row],[NIPNAS]],Target_CC[],COLUMN(CI$2)+9,0)</f>
        <v>46565400</v>
      </c>
      <c r="CX678" s="22">
        <f>Target_AM[[#This Row],[PROPORSI]]*VLOOKUP(Target_AM[[#This Row],[NIPNAS]],Target_CC[],COLUMN(CJ$2)+9,0)</f>
        <v>46565400</v>
      </c>
      <c r="CY678" s="22">
        <f>Target_AM[[#This Row],[PROPORSI]]*VLOOKUP(Target_AM[[#This Row],[NIPNAS]],Target_CC[],COLUMN(CK$2)+9,0)</f>
        <v>46565400</v>
      </c>
      <c r="CZ678" s="22">
        <f>Target_AM[[#This Row],[PROPORSI]]*VLOOKUP(Target_AM[[#This Row],[NIPNAS]],Target_CC[],COLUMN(CL$2)+9,0)</f>
        <v>46565400</v>
      </c>
      <c r="DA678" s="22">
        <f>Target_AM[[#This Row],[PROPORSI]]*VLOOKUP(Target_AM[[#This Row],[NIPNAS]],Target_CC[],COLUMN(CM$2)+9,0)</f>
        <v>558574600</v>
      </c>
      <c r="DB678" s="22">
        <f>Target_AM[[#This Row],[PROPORSI]]*VLOOKUP(Target_AM[[#This Row],[NIPNAS]],Target_CC[],COLUMN(CN$2)+9,0)</f>
        <v>0</v>
      </c>
      <c r="DC678" s="22">
        <f>Target_AM[[#This Row],[PROPORSI]]*VLOOKUP(Target_AM[[#This Row],[NIPNAS]],Target_CC[],COLUMN(CO$2)+9,0)</f>
        <v>70694143</v>
      </c>
      <c r="DD678" s="22">
        <f>Target_AM[[#This Row],[PROPORSI]]*VLOOKUP(Target_AM[[#This Row],[NIPNAS]],Target_CC[],COLUMN(CP$2)+9,0)</f>
        <v>0</v>
      </c>
      <c r="DE678" s="22">
        <f>Target_AM[[#This Row],[PROPORSI]]*VLOOKUP(Target_AM[[#This Row],[NIPNAS]],Target_CC[],COLUMN(CQ$2)+9,0)</f>
        <v>0</v>
      </c>
      <c r="DF678" s="22">
        <f>Target_AM[[#This Row],[PROPORSI]]*VLOOKUP(Target_AM[[#This Row],[NIPNAS]],Target_CC[],COLUMN(CR$2)+9,0)</f>
        <v>0</v>
      </c>
      <c r="DG678" s="22">
        <f>Target_AM[[#This Row],[PROPORSI]]*VLOOKUP(Target_AM[[#This Row],[NIPNAS]],Target_CC[],COLUMN(CS$2)+9,0)</f>
        <v>0</v>
      </c>
      <c r="DH678" s="22">
        <f>Target_AM[[#This Row],[PROPORSI]]*VLOOKUP(Target_AM[[#This Row],[NIPNAS]],Target_CC[],COLUMN(CT$2)+9,0)</f>
        <v>0</v>
      </c>
      <c r="DI678" s="22">
        <f>Target_AM[[#This Row],[PROPORSI]]*VLOOKUP(Target_AM[[#This Row],[NIPNAS]],Target_CC[],COLUMN(CU$2)+9,0)</f>
        <v>0</v>
      </c>
      <c r="DJ678" s="22">
        <f>Target_AM[[#This Row],[PROPORSI]]*VLOOKUP(Target_AM[[#This Row],[NIPNAS]],Target_CC[],COLUMN(CV$2)+9,0)</f>
        <v>0</v>
      </c>
      <c r="DK678" s="22">
        <f>Target_AM[[#This Row],[PROPORSI]]*VLOOKUP(Target_AM[[#This Row],[NIPNAS]],Target_CC[],COLUMN(CW$2)+9,0)</f>
        <v>0</v>
      </c>
      <c r="DL678" s="22">
        <f>Target_AM[[#This Row],[PROPORSI]]*VLOOKUP(Target_AM[[#This Row],[NIPNAS]],Target_CC[],COLUMN(CX$2)+9,0)</f>
        <v>0</v>
      </c>
      <c r="DM678" s="22">
        <f>Target_AM[[#This Row],[PROPORSI]]*VLOOKUP(Target_AM[[#This Row],[NIPNAS]],Target_CC[],COLUMN(CY$2)+9,0)</f>
        <v>0</v>
      </c>
      <c r="DN678" s="22">
        <f>Target_AM[[#This Row],[PROPORSI]]*VLOOKUP(Target_AM[[#This Row],[NIPNAS]],Target_CC[],COLUMN(CZ$2)+9,0)</f>
        <v>70694143</v>
      </c>
      <c r="DO678" s="22">
        <f>Target_AM[[#This Row],[PROPORSI]]*VLOOKUP(Target_AM[[#This Row],[NIPNAS]],Target_CC[],COLUMN(DA$2)+9,0)</f>
        <v>0</v>
      </c>
      <c r="DP678" s="22">
        <f>Target_AM[[#This Row],[PROPORSI]]*VLOOKUP(Target_AM[[#This Row],[NIPNAS]],Target_CC[],COLUMN(DB$2)+9,0)</f>
        <v>0</v>
      </c>
      <c r="DQ678" s="22">
        <f>Target_AM[[#This Row],[PROPORSI]]*VLOOKUP(Target_AM[[#This Row],[NIPNAS]],Target_CC[],COLUMN(DC$2)+9,0)</f>
        <v>0</v>
      </c>
      <c r="DR678" s="22">
        <f>Target_AM[[#This Row],[PROPORSI]]*VLOOKUP(Target_AM[[#This Row],[NIPNAS]],Target_CC[],COLUMN(DD$2)+9,0)</f>
        <v>0</v>
      </c>
      <c r="DS678" s="22">
        <f>Target_AM[[#This Row],[PROPORSI]]*VLOOKUP(Target_AM[[#This Row],[NIPNAS]],Target_CC[],COLUMN(DE$2)+9,0)</f>
        <v>0</v>
      </c>
      <c r="DT678" s="22">
        <f>Target_AM[[#This Row],[PROPORSI]]*VLOOKUP(Target_AM[[#This Row],[NIPNAS]],Target_CC[],COLUMN(DF$2)+9,0)</f>
        <v>0</v>
      </c>
      <c r="DU678" s="22">
        <f>Target_AM[[#This Row],[PROPORSI]]*VLOOKUP(Target_AM[[#This Row],[NIPNAS]],Target_CC[],COLUMN(DG$2)+9,0)</f>
        <v>0</v>
      </c>
      <c r="DV678" s="22">
        <f>Target_AM[[#This Row],[PROPORSI]]*VLOOKUP(Target_AM[[#This Row],[NIPNAS]],Target_CC[],COLUMN(DH$2)+9,0)</f>
        <v>0</v>
      </c>
      <c r="DW678" s="22">
        <f>Target_AM[[#This Row],[PROPORSI]]*VLOOKUP(Target_AM[[#This Row],[NIPNAS]],Target_CC[],COLUMN(DI$2)+9,0)</f>
        <v>0</v>
      </c>
      <c r="DX678" s="22">
        <f>Target_AM[[#This Row],[PROPORSI]]*VLOOKUP(Target_AM[[#This Row],[NIPNAS]],Target_CC[],COLUMN(DJ$2)+9,0)</f>
        <v>0</v>
      </c>
      <c r="DY678" s="22">
        <f>Target_AM[[#This Row],[PROPORSI]]*VLOOKUP(Target_AM[[#This Row],[NIPNAS]],Target_CC[],COLUMN(DK$2)+9,0)</f>
        <v>0</v>
      </c>
      <c r="DZ678" s="22">
        <f>Target_AM[[#This Row],[PROPORSI]]*VLOOKUP(Target_AM[[#This Row],[NIPNAS]],Target_CC[],COLUMN(DL$2)+9,0)</f>
        <v>0</v>
      </c>
      <c r="EA678" s="22">
        <f>Target_AM[[#This Row],[PROPORSI]]*VLOOKUP(Target_AM[[#This Row],[NIPNAS]],Target_CC[],COLUMN(DM$2)+9,0)</f>
        <v>0</v>
      </c>
    </row>
    <row r="679" spans="2:131" x14ac:dyDescent="0.3">
      <c r="B679">
        <v>896616</v>
      </c>
      <c r="C679" t="s">
        <v>1044</v>
      </c>
      <c r="D679">
        <v>1</v>
      </c>
      <c r="E679" s="8">
        <v>45658</v>
      </c>
      <c r="F679">
        <v>76510286</v>
      </c>
      <c r="G679" t="s">
        <v>216</v>
      </c>
      <c r="J679" t="s">
        <v>1081</v>
      </c>
      <c r="K679" t="s">
        <v>22</v>
      </c>
      <c r="L679" t="s">
        <v>159</v>
      </c>
      <c r="M679" t="s">
        <v>31</v>
      </c>
      <c r="N679" s="23">
        <f>Target_AM[[#This Row],[PROPORSI]]*VLOOKUP(Target_AM[[#This Row],[NIPNAS]],Target_CC[],9,0)</f>
        <v>2392811947.2756462</v>
      </c>
      <c r="O679" s="22">
        <f>Target_AM[[#This Row],[PROPORSI]]*VLOOKUP(Target_AM[[#This Row],[NIPNAS]],Target_CC[],COLUMN(A$2)+9,0)</f>
        <v>165866223.19773415</v>
      </c>
      <c r="P679" s="22">
        <f>Target_AM[[#This Row],[PROPORSI]]*VLOOKUP(Target_AM[[#This Row],[NIPNAS]],Target_CC[],COLUMN(B$2)+9,0)</f>
        <v>150024968.43599445</v>
      </c>
      <c r="Q679" s="22">
        <f>Target_AM[[#This Row],[PROPORSI]]*VLOOKUP(Target_AM[[#This Row],[NIPNAS]],Target_CC[],COLUMN(C$2)+9,0)</f>
        <v>137915205.46938515</v>
      </c>
      <c r="R679" s="22">
        <f>Target_AM[[#This Row],[PROPORSI]]*VLOOKUP(Target_AM[[#This Row],[NIPNAS]],Target_CC[],COLUMN(D$2)+9,0)</f>
        <v>135239542.10125092</v>
      </c>
      <c r="S679" s="22">
        <f>Target_AM[[#This Row],[PROPORSI]]*VLOOKUP(Target_AM[[#This Row],[NIPNAS]],Target_CC[],COLUMN(E$2)+9,0)</f>
        <v>141403284.6004281</v>
      </c>
      <c r="T679" s="22">
        <f>Target_AM[[#This Row],[PROPORSI]]*VLOOKUP(Target_AM[[#This Row],[NIPNAS]],Target_CC[],COLUMN(F$2)+9,0)</f>
        <v>202286531.65868232</v>
      </c>
      <c r="U679" s="22">
        <f>Target_AM[[#This Row],[PROPORSI]]*VLOOKUP(Target_AM[[#This Row],[NIPNAS]],Target_CC[],COLUMN(G$2)+9,0)</f>
        <v>185358425.19674054</v>
      </c>
      <c r="V679" s="22">
        <f>Target_AM[[#This Row],[PROPORSI]]*VLOOKUP(Target_AM[[#This Row],[NIPNAS]],Target_CC[],COLUMN(H$2)+9,0)</f>
        <v>119520126.28520577</v>
      </c>
      <c r="W679" s="22">
        <f>Target_AM[[#This Row],[PROPORSI]]*VLOOKUP(Target_AM[[#This Row],[NIPNAS]],Target_CC[],COLUMN(I$2)+9,0)</f>
        <v>228347550.13563916</v>
      </c>
      <c r="X679" s="22">
        <f>Target_AM[[#This Row],[PROPORSI]]*VLOOKUP(Target_AM[[#This Row],[NIPNAS]],Target_CC[],COLUMN(J$2)+9,0)</f>
        <v>200519932.36126402</v>
      </c>
      <c r="Y679" s="22">
        <f>Target_AM[[#This Row],[PROPORSI]]*VLOOKUP(Target_AM[[#This Row],[NIPNAS]],Target_CC[],COLUMN(K$2)+9,0)</f>
        <v>170818126.68054545</v>
      </c>
      <c r="Z679" s="22">
        <f>Target_AM[[#This Row],[PROPORSI]]*VLOOKUP(Target_AM[[#This Row],[NIPNAS]],Target_CC[],COLUMN(L$2)+9,0)</f>
        <v>190216819.86092243</v>
      </c>
      <c r="AA679" s="22">
        <f>Target_AM[[#This Row],[PROPORSI]]*VLOOKUP(Target_AM[[#This Row],[NIPNAS]],Target_CC[],COLUMN(M$2)+9,0)</f>
        <v>2027516735.9837923</v>
      </c>
      <c r="AB679" s="22">
        <f>Target_AM[[#This Row],[PROPORSI]]*VLOOKUP(Target_AM[[#This Row],[NIPNAS]],Target_CC[],COLUMN(N$2)+9,0)</f>
        <v>1768197.2297341526</v>
      </c>
      <c r="AC679" s="22">
        <f>Target_AM[[#This Row],[PROPORSI]]*VLOOKUP(Target_AM[[#This Row],[NIPNAS]],Target_CC[],COLUMN(O$2)+9,0)</f>
        <v>6258339.9714690149</v>
      </c>
      <c r="AD679" s="22">
        <f>Target_AM[[#This Row],[PROPORSI]]*VLOOKUP(Target_AM[[#This Row],[NIPNAS]],Target_CC[],COLUMN(P$2)+9,0)</f>
        <v>5015458.119343996</v>
      </c>
      <c r="AE679" s="22">
        <f>Target_AM[[#This Row],[PROPORSI]]*VLOOKUP(Target_AM[[#This Row],[NIPNAS]],Target_CC[],COLUMN(Q$2)+9,0)</f>
        <v>17098025.383475929</v>
      </c>
      <c r="AF679" s="22">
        <f>Target_AM[[#This Row],[PROPORSI]]*VLOOKUP(Target_AM[[#This Row],[NIPNAS]],Target_CC[],COLUMN(R$2)+9,0)</f>
        <v>15617548.077894449</v>
      </c>
      <c r="AG679" s="22">
        <f>Target_AM[[#This Row],[PROPORSI]]*VLOOKUP(Target_AM[[#This Row],[NIPNAS]],Target_CC[],COLUMN(S$2)+9,0)</f>
        <v>30643327.274245024</v>
      </c>
      <c r="AH679" s="22">
        <f>Target_AM[[#This Row],[PROPORSI]]*VLOOKUP(Target_AM[[#This Row],[NIPNAS]],Target_CC[],COLUMN(T$2)+9,0)</f>
        <v>30740064.418425381</v>
      </c>
      <c r="AI679" s="22">
        <f>Target_AM[[#This Row],[PROPORSI]]*VLOOKUP(Target_AM[[#This Row],[NIPNAS]],Target_CC[],COLUMN(U$2)+9,0)</f>
        <v>21033094.759125844</v>
      </c>
      <c r="AJ679" s="22">
        <f>Target_AM[[#This Row],[PROPORSI]]*VLOOKUP(Target_AM[[#This Row],[NIPNAS]],Target_CC[],COLUMN(V$2)+9,0)</f>
        <v>41721617.419554442</v>
      </c>
      <c r="AK679" s="22">
        <f>Target_AM[[#This Row],[PROPORSI]]*VLOOKUP(Target_AM[[#This Row],[NIPNAS]],Target_CC[],COLUMN(W$2)+9,0)</f>
        <v>23377999.644680083</v>
      </c>
      <c r="AL679" s="22">
        <f>Target_AM[[#This Row],[PROPORSI]]*VLOOKUP(Target_AM[[#This Row],[NIPNAS]],Target_CC[],COLUMN(X$2)+9,0)</f>
        <v>19921213.305681646</v>
      </c>
      <c r="AM679" s="22">
        <f>Target_AM[[#This Row],[PROPORSI]]*VLOOKUP(Target_AM[[#This Row],[NIPNAS]],Target_CC[],COLUMN(Y$2)+9,0)</f>
        <v>25408897.038986981</v>
      </c>
      <c r="AN679" s="22">
        <f>Target_AM[[#This Row],[PROPORSI]]*VLOOKUP(Target_AM[[#This Row],[NIPNAS]],Target_CC[],COLUMN(Z$2)+9,0)</f>
        <v>238603782.64261693</v>
      </c>
      <c r="AO679" s="22">
        <f>Target_AM[[#This Row],[PROPORSI]]*VLOOKUP(Target_AM[[#This Row],[NIPNAS]],Target_CC[],COLUMN(AA$2)+9,0)</f>
        <v>167634420.4274683</v>
      </c>
      <c r="AP679" s="22">
        <f>Target_AM[[#This Row],[PROPORSI]]*VLOOKUP(Target_AM[[#This Row],[NIPNAS]],Target_CC[],COLUMN(AB$2)+9,0)</f>
        <v>156283308.40746346</v>
      </c>
      <c r="AQ679" s="22">
        <f>Target_AM[[#This Row],[PROPORSI]]*VLOOKUP(Target_AM[[#This Row],[NIPNAS]],Target_CC[],COLUMN(AC$2)+9,0)</f>
        <v>142930663.58872914</v>
      </c>
      <c r="AR679" s="22">
        <f>Target_AM[[#This Row],[PROPORSI]]*VLOOKUP(Target_AM[[#This Row],[NIPNAS]],Target_CC[],COLUMN(AD$2)+9,0)</f>
        <v>152337567.48472685</v>
      </c>
      <c r="AS679" s="22">
        <f>Target_AM[[#This Row],[PROPORSI]]*VLOOKUP(Target_AM[[#This Row],[NIPNAS]],Target_CC[],COLUMN(AE$2)+9,0)</f>
        <v>157020832.67832255</v>
      </c>
      <c r="AT679" s="22">
        <f>Target_AM[[#This Row],[PROPORSI]]*VLOOKUP(Target_AM[[#This Row],[NIPNAS]],Target_CC[],COLUMN(AF$2)+9,0)</f>
        <v>232929858.93292734</v>
      </c>
      <c r="AU679" s="22">
        <f>Target_AM[[#This Row],[PROPORSI]]*VLOOKUP(Target_AM[[#This Row],[NIPNAS]],Target_CC[],COLUMN(AG$2)+9,0)</f>
        <v>216098489.61516592</v>
      </c>
      <c r="AV679" s="22">
        <f>Target_AM[[#This Row],[PROPORSI]]*VLOOKUP(Target_AM[[#This Row],[NIPNAS]],Target_CC[],COLUMN(AH$2)+9,0)</f>
        <v>140553221.04433161</v>
      </c>
      <c r="AW679" s="22">
        <f>Target_AM[[#This Row],[PROPORSI]]*VLOOKUP(Target_AM[[#This Row],[NIPNAS]],Target_CC[],COLUMN(AI$2)+9,0)</f>
        <v>270069167.5551936</v>
      </c>
      <c r="AX679" s="22">
        <f>Target_AM[[#This Row],[PROPORSI]]*VLOOKUP(Target_AM[[#This Row],[NIPNAS]],Target_CC[],COLUMN(AJ$2)+9,0)</f>
        <v>223897932.0059441</v>
      </c>
      <c r="AY679" s="22">
        <f>Target_AM[[#This Row],[PROPORSI]]*VLOOKUP(Target_AM[[#This Row],[NIPNAS]],Target_CC[],COLUMN(AK$2)+9,0)</f>
        <v>190739339.9862271</v>
      </c>
      <c r="AZ679" s="22">
        <f>Target_AM[[#This Row],[PROPORSI]]*VLOOKUP(Target_AM[[#This Row],[NIPNAS]],Target_CC[],COLUMN(AL$2)+9,0)</f>
        <v>215625716.89990941</v>
      </c>
      <c r="BA679" s="22">
        <f>Target_AM[[#This Row],[PROPORSI]]*VLOOKUP(Target_AM[[#This Row],[NIPNAS]],Target_CC[],COLUMN(AM$2)+9,0)</f>
        <v>2266120518.6264091</v>
      </c>
      <c r="BB679" s="22">
        <f>Target_AM[[#This Row],[PROPORSI]]*VLOOKUP(Target_AM[[#This Row],[NIPNAS]],Target_CC[],COLUMN(AN$2)+9,0)</f>
        <v>0</v>
      </c>
      <c r="BC679" s="22">
        <f>Target_AM[[#This Row],[PROPORSI]]*VLOOKUP(Target_AM[[#This Row],[NIPNAS]],Target_CC[],COLUMN(AO$2)+9,0)</f>
        <v>0</v>
      </c>
      <c r="BD679" s="22">
        <f>Target_AM[[#This Row],[PROPORSI]]*VLOOKUP(Target_AM[[#This Row],[NIPNAS]],Target_CC[],COLUMN(AP$2)+9,0)</f>
        <v>0</v>
      </c>
      <c r="BE679" s="22">
        <f>Target_AM[[#This Row],[PROPORSI]]*VLOOKUP(Target_AM[[#This Row],[NIPNAS]],Target_CC[],COLUMN(AQ$2)+9,0)</f>
        <v>0</v>
      </c>
      <c r="BF679" s="22">
        <f>Target_AM[[#This Row],[PROPORSI]]*VLOOKUP(Target_AM[[#This Row],[NIPNAS]],Target_CC[],COLUMN(AR$2)+9,0)</f>
        <v>0</v>
      </c>
      <c r="BG679" s="22">
        <f>Target_AM[[#This Row],[PROPORSI]]*VLOOKUP(Target_AM[[#This Row],[NIPNAS]],Target_CC[],COLUMN(AS$2)+9,0)</f>
        <v>0</v>
      </c>
      <c r="BH679" s="22">
        <f>Target_AM[[#This Row],[PROPORSI]]*VLOOKUP(Target_AM[[#This Row],[NIPNAS]],Target_CC[],COLUMN(AT$2)+9,0)</f>
        <v>0</v>
      </c>
      <c r="BI679" s="22">
        <f>Target_AM[[#This Row],[PROPORSI]]*VLOOKUP(Target_AM[[#This Row],[NIPNAS]],Target_CC[],COLUMN(AU$2)+9,0)</f>
        <v>0</v>
      </c>
      <c r="BJ679" s="22">
        <f>Target_AM[[#This Row],[PROPORSI]]*VLOOKUP(Target_AM[[#This Row],[NIPNAS]],Target_CC[],COLUMN(AV$2)+9,0)</f>
        <v>0</v>
      </c>
      <c r="BK679" s="22">
        <f>Target_AM[[#This Row],[PROPORSI]]*VLOOKUP(Target_AM[[#This Row],[NIPNAS]],Target_CC[],COLUMN(AW$2)+9,0)</f>
        <v>0</v>
      </c>
      <c r="BL679" s="22">
        <f>Target_AM[[#This Row],[PROPORSI]]*VLOOKUP(Target_AM[[#This Row],[NIPNAS]],Target_CC[],COLUMN(AX$2)+9,0)</f>
        <v>0</v>
      </c>
      <c r="BM679" s="22">
        <f>Target_AM[[#This Row],[PROPORSI]]*VLOOKUP(Target_AM[[#This Row],[NIPNAS]],Target_CC[],COLUMN(AY$2)+9,0)</f>
        <v>0</v>
      </c>
      <c r="BN679" s="22">
        <f>Target_AM[[#This Row],[PROPORSI]]*VLOOKUP(Target_AM[[#This Row],[NIPNAS]],Target_CC[],COLUMN(AZ$2)+9,0)</f>
        <v>0</v>
      </c>
      <c r="BO679" s="22">
        <f>Target_AM[[#This Row],[PROPORSI]]*VLOOKUP(Target_AM[[#This Row],[NIPNAS]],Target_CC[],COLUMN(BA$2)+9,0)</f>
        <v>165074899</v>
      </c>
      <c r="BP679" s="22">
        <f>Target_AM[[#This Row],[PROPORSI]]*VLOOKUP(Target_AM[[#This Row],[NIPNAS]],Target_CC[],COLUMN(BB$2)+9,0)</f>
        <v>158388775</v>
      </c>
      <c r="BQ679" s="22">
        <f>Target_AM[[#This Row],[PROPORSI]]*VLOOKUP(Target_AM[[#This Row],[NIPNAS]],Target_CC[],COLUMN(BC$2)+9,0)</f>
        <v>197756494</v>
      </c>
      <c r="BR679" s="22">
        <f>Target_AM[[#This Row],[PROPORSI]]*VLOOKUP(Target_AM[[#This Row],[NIPNAS]],Target_CC[],COLUMN(BD$2)+9,0)</f>
        <v>193089418.75</v>
      </c>
      <c r="BS679" s="22">
        <f>Target_AM[[#This Row],[PROPORSI]]*VLOOKUP(Target_AM[[#This Row],[NIPNAS]],Target_CC[],COLUMN(BE$2)+9,0)</f>
        <v>190837166.75</v>
      </c>
      <c r="BT679" s="22">
        <f>Target_AM[[#This Row],[PROPORSI]]*VLOOKUP(Target_AM[[#This Row],[NIPNAS]],Target_CC[],COLUMN(BF$2)+9,0)</f>
        <v>190837166.75</v>
      </c>
      <c r="BU679" s="22">
        <f>Target_AM[[#This Row],[PROPORSI]]*VLOOKUP(Target_AM[[#This Row],[NIPNAS]],Target_CC[],COLUMN(BG$2)+9,0)</f>
        <v>190837166.75</v>
      </c>
      <c r="BV679" s="22">
        <f>Target_AM[[#This Row],[PROPORSI]]*VLOOKUP(Target_AM[[#This Row],[NIPNAS]],Target_CC[],COLUMN(BH$2)+9,0)</f>
        <v>190837166.75</v>
      </c>
      <c r="BW679" s="22">
        <f>Target_AM[[#This Row],[PROPORSI]]*VLOOKUP(Target_AM[[#This Row],[NIPNAS]],Target_CC[],COLUMN(BI$2)+9,0)</f>
        <v>190837166.75</v>
      </c>
      <c r="BX679" s="22">
        <f>Target_AM[[#This Row],[PROPORSI]]*VLOOKUP(Target_AM[[#This Row],[NIPNAS]],Target_CC[],COLUMN(BJ$2)+9,0)</f>
        <v>190837166.75</v>
      </c>
      <c r="BY679" s="22">
        <f>Target_AM[[#This Row],[PROPORSI]]*VLOOKUP(Target_AM[[#This Row],[NIPNAS]],Target_CC[],COLUMN(BK$2)+9,0)</f>
        <v>190837166.75</v>
      </c>
      <c r="BZ679" s="22">
        <f>Target_AM[[#This Row],[PROPORSI]]*VLOOKUP(Target_AM[[#This Row],[NIPNAS]],Target_CC[],COLUMN(BL$2)+9,0)</f>
        <v>190837166.75</v>
      </c>
      <c r="CA679" s="22">
        <f>Target_AM[[#This Row],[PROPORSI]]*VLOOKUP(Target_AM[[#This Row],[NIPNAS]],Target_CC[],COLUMN(BM$2)+9,0)</f>
        <v>2241006920.75</v>
      </c>
      <c r="CB679" s="22">
        <f>Target_AM[[#This Row],[PROPORSI]]*VLOOKUP(Target_AM[[#This Row],[NIPNAS]],Target_CC[],COLUMN(BN$2)+9,0)</f>
        <v>99034559</v>
      </c>
      <c r="CC679" s="22">
        <f>Target_AM[[#This Row],[PROPORSI]]*VLOOKUP(Target_AM[[#This Row],[NIPNAS]],Target_CC[],COLUMN(BO$2)+9,0)</f>
        <v>99034559</v>
      </c>
      <c r="CD679" s="22">
        <f>Target_AM[[#This Row],[PROPORSI]]*VLOOKUP(Target_AM[[#This Row],[NIPNAS]],Target_CC[],COLUMN(BP$2)+9,0)</f>
        <v>138386545</v>
      </c>
      <c r="CE679" s="22">
        <f>Target_AM[[#This Row],[PROPORSI]]*VLOOKUP(Target_AM[[#This Row],[NIPNAS]],Target_CC[],COLUMN(BQ$2)+9,0)</f>
        <v>131467217.75</v>
      </c>
      <c r="CF679" s="22">
        <f>Target_AM[[#This Row],[PROPORSI]]*VLOOKUP(Target_AM[[#This Row],[NIPNAS]],Target_CC[],COLUMN(BR$2)+9,0)</f>
        <v>131467217.75</v>
      </c>
      <c r="CG679" s="22">
        <f>Target_AM[[#This Row],[PROPORSI]]*VLOOKUP(Target_AM[[#This Row],[NIPNAS]],Target_CC[],COLUMN(BS$2)+9,0)</f>
        <v>131467217.75</v>
      </c>
      <c r="CH679" s="22">
        <f>Target_AM[[#This Row],[PROPORSI]]*VLOOKUP(Target_AM[[#This Row],[NIPNAS]],Target_CC[],COLUMN(BT$2)+9,0)</f>
        <v>131467217.75</v>
      </c>
      <c r="CI679" s="22">
        <f>Target_AM[[#This Row],[PROPORSI]]*VLOOKUP(Target_AM[[#This Row],[NIPNAS]],Target_CC[],COLUMN(BU$2)+9,0)</f>
        <v>131467217.75</v>
      </c>
      <c r="CJ679" s="22">
        <f>Target_AM[[#This Row],[PROPORSI]]*VLOOKUP(Target_AM[[#This Row],[NIPNAS]],Target_CC[],COLUMN(BV$2)+9,0)</f>
        <v>131467217.75</v>
      </c>
      <c r="CK679" s="22">
        <f>Target_AM[[#This Row],[PROPORSI]]*VLOOKUP(Target_AM[[#This Row],[NIPNAS]],Target_CC[],COLUMN(BW$2)+9,0)</f>
        <v>131467217.75</v>
      </c>
      <c r="CL679" s="22">
        <f>Target_AM[[#This Row],[PROPORSI]]*VLOOKUP(Target_AM[[#This Row],[NIPNAS]],Target_CC[],COLUMN(BX$2)+9,0)</f>
        <v>131467217.75</v>
      </c>
      <c r="CM679" s="22">
        <f>Target_AM[[#This Row],[PROPORSI]]*VLOOKUP(Target_AM[[#This Row],[NIPNAS]],Target_CC[],COLUMN(BY$2)+9,0)</f>
        <v>131467217.75</v>
      </c>
      <c r="CN679" s="22">
        <f>Target_AM[[#This Row],[PROPORSI]]*VLOOKUP(Target_AM[[#This Row],[NIPNAS]],Target_CC[],COLUMN(BZ$2)+9,0)</f>
        <v>1519660622.75</v>
      </c>
      <c r="CO679" s="22">
        <f>Target_AM[[#This Row],[PROPORSI]]*VLOOKUP(Target_AM[[#This Row],[NIPNAS]],Target_CC[],COLUMN(CA$2)+9,0)</f>
        <v>66040340</v>
      </c>
      <c r="CP679" s="22">
        <f>Target_AM[[#This Row],[PROPORSI]]*VLOOKUP(Target_AM[[#This Row],[NIPNAS]],Target_CC[],COLUMN(CB$2)+9,0)</f>
        <v>59354216</v>
      </c>
      <c r="CQ679" s="22">
        <f>Target_AM[[#This Row],[PROPORSI]]*VLOOKUP(Target_AM[[#This Row],[NIPNAS]],Target_CC[],COLUMN(CC$2)+9,0)</f>
        <v>59369949</v>
      </c>
      <c r="CR679" s="22">
        <f>Target_AM[[#This Row],[PROPORSI]]*VLOOKUP(Target_AM[[#This Row],[NIPNAS]],Target_CC[],COLUMN(CD$2)+9,0)</f>
        <v>59369949</v>
      </c>
      <c r="CS679" s="22">
        <f>Target_AM[[#This Row],[PROPORSI]]*VLOOKUP(Target_AM[[#This Row],[NIPNAS]],Target_CC[],COLUMN(CE$2)+9,0)</f>
        <v>59369949</v>
      </c>
      <c r="CT679" s="22">
        <f>Target_AM[[#This Row],[PROPORSI]]*VLOOKUP(Target_AM[[#This Row],[NIPNAS]],Target_CC[],COLUMN(CF$2)+9,0)</f>
        <v>59369949</v>
      </c>
      <c r="CU679" s="22">
        <f>Target_AM[[#This Row],[PROPORSI]]*VLOOKUP(Target_AM[[#This Row],[NIPNAS]],Target_CC[],COLUMN(CG$2)+9,0)</f>
        <v>59369949</v>
      </c>
      <c r="CV679" s="22">
        <f>Target_AM[[#This Row],[PROPORSI]]*VLOOKUP(Target_AM[[#This Row],[NIPNAS]],Target_CC[],COLUMN(CH$2)+9,0)</f>
        <v>59369949</v>
      </c>
      <c r="CW679" s="22">
        <f>Target_AM[[#This Row],[PROPORSI]]*VLOOKUP(Target_AM[[#This Row],[NIPNAS]],Target_CC[],COLUMN(CI$2)+9,0)</f>
        <v>59369949</v>
      </c>
      <c r="CX679" s="22">
        <f>Target_AM[[#This Row],[PROPORSI]]*VLOOKUP(Target_AM[[#This Row],[NIPNAS]],Target_CC[],COLUMN(CJ$2)+9,0)</f>
        <v>59369949</v>
      </c>
      <c r="CY679" s="22">
        <f>Target_AM[[#This Row],[PROPORSI]]*VLOOKUP(Target_AM[[#This Row],[NIPNAS]],Target_CC[],COLUMN(CK$2)+9,0)</f>
        <v>59369949</v>
      </c>
      <c r="CZ679" s="22">
        <f>Target_AM[[#This Row],[PROPORSI]]*VLOOKUP(Target_AM[[#This Row],[NIPNAS]],Target_CC[],COLUMN(CL$2)+9,0)</f>
        <v>59369949</v>
      </c>
      <c r="DA679" s="22">
        <f>Target_AM[[#This Row],[PROPORSI]]*VLOOKUP(Target_AM[[#This Row],[NIPNAS]],Target_CC[],COLUMN(CM$2)+9,0)</f>
        <v>719094046</v>
      </c>
      <c r="DB679" s="22">
        <f>Target_AM[[#This Row],[PROPORSI]]*VLOOKUP(Target_AM[[#This Row],[NIPNAS]],Target_CC[],COLUMN(CN$2)+9,0)</f>
        <v>0</v>
      </c>
      <c r="DC679" s="22">
        <f>Target_AM[[#This Row],[PROPORSI]]*VLOOKUP(Target_AM[[#This Row],[NIPNAS]],Target_CC[],COLUMN(CO$2)+9,0)</f>
        <v>0</v>
      </c>
      <c r="DD679" s="22">
        <f>Target_AM[[#This Row],[PROPORSI]]*VLOOKUP(Target_AM[[#This Row],[NIPNAS]],Target_CC[],COLUMN(CP$2)+9,0)</f>
        <v>32935849</v>
      </c>
      <c r="DE679" s="22">
        <f>Target_AM[[#This Row],[PROPORSI]]*VLOOKUP(Target_AM[[#This Row],[NIPNAS]],Target_CC[],COLUMN(CQ$2)+9,0)</f>
        <v>2252252</v>
      </c>
      <c r="DF679" s="22">
        <f>Target_AM[[#This Row],[PROPORSI]]*VLOOKUP(Target_AM[[#This Row],[NIPNAS]],Target_CC[],COLUMN(CR$2)+9,0)</f>
        <v>0</v>
      </c>
      <c r="DG679" s="22">
        <f>Target_AM[[#This Row],[PROPORSI]]*VLOOKUP(Target_AM[[#This Row],[NIPNAS]],Target_CC[],COLUMN(CS$2)+9,0)</f>
        <v>0</v>
      </c>
      <c r="DH679" s="22">
        <f>Target_AM[[#This Row],[PROPORSI]]*VLOOKUP(Target_AM[[#This Row],[NIPNAS]],Target_CC[],COLUMN(CT$2)+9,0)</f>
        <v>0</v>
      </c>
      <c r="DI679" s="22">
        <f>Target_AM[[#This Row],[PROPORSI]]*VLOOKUP(Target_AM[[#This Row],[NIPNAS]],Target_CC[],COLUMN(CU$2)+9,0)</f>
        <v>0</v>
      </c>
      <c r="DJ679" s="22">
        <f>Target_AM[[#This Row],[PROPORSI]]*VLOOKUP(Target_AM[[#This Row],[NIPNAS]],Target_CC[],COLUMN(CV$2)+9,0)</f>
        <v>0</v>
      </c>
      <c r="DK679" s="22">
        <f>Target_AM[[#This Row],[PROPORSI]]*VLOOKUP(Target_AM[[#This Row],[NIPNAS]],Target_CC[],COLUMN(CW$2)+9,0)</f>
        <v>0</v>
      </c>
      <c r="DL679" s="22">
        <f>Target_AM[[#This Row],[PROPORSI]]*VLOOKUP(Target_AM[[#This Row],[NIPNAS]],Target_CC[],COLUMN(CX$2)+9,0)</f>
        <v>0</v>
      </c>
      <c r="DM679" s="22">
        <f>Target_AM[[#This Row],[PROPORSI]]*VLOOKUP(Target_AM[[#This Row],[NIPNAS]],Target_CC[],COLUMN(CY$2)+9,0)</f>
        <v>0</v>
      </c>
      <c r="DN679" s="22">
        <f>Target_AM[[#This Row],[PROPORSI]]*VLOOKUP(Target_AM[[#This Row],[NIPNAS]],Target_CC[],COLUMN(CZ$2)+9,0)</f>
        <v>35188101</v>
      </c>
      <c r="DO679" s="22">
        <f>Target_AM[[#This Row],[PROPORSI]]*VLOOKUP(Target_AM[[#This Row],[NIPNAS]],Target_CC[],COLUMN(DA$2)+9,0)</f>
        <v>0</v>
      </c>
      <c r="DP679" s="22">
        <f>Target_AM[[#This Row],[PROPORSI]]*VLOOKUP(Target_AM[[#This Row],[NIPNAS]],Target_CC[],COLUMN(DB$2)+9,0)</f>
        <v>0</v>
      </c>
      <c r="DQ679" s="22">
        <f>Target_AM[[#This Row],[PROPORSI]]*VLOOKUP(Target_AM[[#This Row],[NIPNAS]],Target_CC[],COLUMN(DC$2)+9,0)</f>
        <v>0</v>
      </c>
      <c r="DR679" s="22">
        <f>Target_AM[[#This Row],[PROPORSI]]*VLOOKUP(Target_AM[[#This Row],[NIPNAS]],Target_CC[],COLUMN(DD$2)+9,0)</f>
        <v>0</v>
      </c>
      <c r="DS679" s="22">
        <f>Target_AM[[#This Row],[PROPORSI]]*VLOOKUP(Target_AM[[#This Row],[NIPNAS]],Target_CC[],COLUMN(DE$2)+9,0)</f>
        <v>0</v>
      </c>
      <c r="DT679" s="22">
        <f>Target_AM[[#This Row],[PROPORSI]]*VLOOKUP(Target_AM[[#This Row],[NIPNAS]],Target_CC[],COLUMN(DF$2)+9,0)</f>
        <v>0</v>
      </c>
      <c r="DU679" s="22">
        <f>Target_AM[[#This Row],[PROPORSI]]*VLOOKUP(Target_AM[[#This Row],[NIPNAS]],Target_CC[],COLUMN(DG$2)+9,0)</f>
        <v>0</v>
      </c>
      <c r="DV679" s="22">
        <f>Target_AM[[#This Row],[PROPORSI]]*VLOOKUP(Target_AM[[#This Row],[NIPNAS]],Target_CC[],COLUMN(DH$2)+9,0)</f>
        <v>0</v>
      </c>
      <c r="DW679" s="22">
        <f>Target_AM[[#This Row],[PROPORSI]]*VLOOKUP(Target_AM[[#This Row],[NIPNAS]],Target_CC[],COLUMN(DI$2)+9,0)</f>
        <v>0</v>
      </c>
      <c r="DX679" s="22">
        <f>Target_AM[[#This Row],[PROPORSI]]*VLOOKUP(Target_AM[[#This Row],[NIPNAS]],Target_CC[],COLUMN(DJ$2)+9,0)</f>
        <v>0</v>
      </c>
      <c r="DY679" s="22">
        <f>Target_AM[[#This Row],[PROPORSI]]*VLOOKUP(Target_AM[[#This Row],[NIPNAS]],Target_CC[],COLUMN(DK$2)+9,0)</f>
        <v>0</v>
      </c>
      <c r="DZ679" s="22">
        <f>Target_AM[[#This Row],[PROPORSI]]*VLOOKUP(Target_AM[[#This Row],[NIPNAS]],Target_CC[],COLUMN(DL$2)+9,0)</f>
        <v>0</v>
      </c>
      <c r="EA679" s="22">
        <f>Target_AM[[#This Row],[PROPORSI]]*VLOOKUP(Target_AM[[#This Row],[NIPNAS]],Target_CC[],COLUMN(DM$2)+9,0)</f>
        <v>0</v>
      </c>
    </row>
    <row r="680" spans="2:131" x14ac:dyDescent="0.3">
      <c r="B680">
        <v>980115</v>
      </c>
      <c r="C680" t="s">
        <v>1075</v>
      </c>
      <c r="D680">
        <v>1</v>
      </c>
      <c r="E680" s="8">
        <v>45658</v>
      </c>
      <c r="F680">
        <v>76510287</v>
      </c>
      <c r="G680" t="s">
        <v>219</v>
      </c>
      <c r="J680" t="s">
        <v>1081</v>
      </c>
      <c r="K680" t="s">
        <v>22</v>
      </c>
      <c r="L680" t="s">
        <v>159</v>
      </c>
      <c r="M680" t="s">
        <v>31</v>
      </c>
      <c r="N680" s="23">
        <f>Target_AM[[#This Row],[PROPORSI]]*VLOOKUP(Target_AM[[#This Row],[NIPNAS]],Target_CC[],9,0)</f>
        <v>891599849.06273341</v>
      </c>
      <c r="O680" s="22">
        <f>Target_AM[[#This Row],[PROPORSI]]*VLOOKUP(Target_AM[[#This Row],[NIPNAS]],Target_CC[],COLUMN(A$2)+9,0)</f>
        <v>52119752.711287819</v>
      </c>
      <c r="P680" s="22">
        <f>Target_AM[[#This Row],[PROPORSI]]*VLOOKUP(Target_AM[[#This Row],[NIPNAS]],Target_CC[],COLUMN(B$2)+9,0)</f>
        <v>46701198.906277098</v>
      </c>
      <c r="Q680" s="22">
        <f>Target_AM[[#This Row],[PROPORSI]]*VLOOKUP(Target_AM[[#This Row],[NIPNAS]],Target_CC[],COLUMN(C$2)+9,0)</f>
        <v>41797056.838749543</v>
      </c>
      <c r="R680" s="22">
        <f>Target_AM[[#This Row],[PROPORSI]]*VLOOKUP(Target_AM[[#This Row],[NIPNAS]],Target_CC[],COLUMN(D$2)+9,0)</f>
        <v>39090863.524431527</v>
      </c>
      <c r="S680" s="22">
        <f>Target_AM[[#This Row],[PROPORSI]]*VLOOKUP(Target_AM[[#This Row],[NIPNAS]],Target_CC[],COLUMN(E$2)+9,0)</f>
        <v>53433252.317019969</v>
      </c>
      <c r="T680" s="22">
        <f>Target_AM[[#This Row],[PROPORSI]]*VLOOKUP(Target_AM[[#This Row],[NIPNAS]],Target_CC[],COLUMN(F$2)+9,0)</f>
        <v>45046301.859041058</v>
      </c>
      <c r="U680" s="22">
        <f>Target_AM[[#This Row],[PROPORSI]]*VLOOKUP(Target_AM[[#This Row],[NIPNAS]],Target_CC[],COLUMN(G$2)+9,0)</f>
        <v>50691364.658966124</v>
      </c>
      <c r="V680" s="22">
        <f>Target_AM[[#This Row],[PROPORSI]]*VLOOKUP(Target_AM[[#This Row],[NIPNAS]],Target_CC[],COLUMN(H$2)+9,0)</f>
        <v>32641787.396008931</v>
      </c>
      <c r="W680" s="22">
        <f>Target_AM[[#This Row],[PROPORSI]]*VLOOKUP(Target_AM[[#This Row],[NIPNAS]],Target_CC[],COLUMN(I$2)+9,0)</f>
        <v>50397793.867445424</v>
      </c>
      <c r="X680" s="22">
        <f>Target_AM[[#This Row],[PROPORSI]]*VLOOKUP(Target_AM[[#This Row],[NIPNAS]],Target_CC[],COLUMN(J$2)+9,0)</f>
        <v>56877629.929436997</v>
      </c>
      <c r="Y680" s="22">
        <f>Target_AM[[#This Row],[PROPORSI]]*VLOOKUP(Target_AM[[#This Row],[NIPNAS]],Target_CC[],COLUMN(K$2)+9,0)</f>
        <v>48399608.509247817</v>
      </c>
      <c r="Z680" s="22">
        <f>Target_AM[[#This Row],[PROPORSI]]*VLOOKUP(Target_AM[[#This Row],[NIPNAS]],Target_CC[],COLUMN(L$2)+9,0)</f>
        <v>53955144.304117732</v>
      </c>
      <c r="AA680" s="22">
        <f>Target_AM[[#This Row],[PROPORSI]]*VLOOKUP(Target_AM[[#This Row],[NIPNAS]],Target_CC[],COLUMN(M$2)+9,0)</f>
        <v>571151754.82202995</v>
      </c>
      <c r="AB680" s="22">
        <f>Target_AM[[#This Row],[PROPORSI]]*VLOOKUP(Target_AM[[#This Row],[NIPNAS]],Target_CC[],COLUMN(N$2)+9,0)</f>
        <v>555616.45151022077</v>
      </c>
      <c r="AC680" s="22">
        <f>Target_AM[[#This Row],[PROPORSI]]*VLOOKUP(Target_AM[[#This Row],[NIPNAS]],Target_CC[],COLUMN(O$2)+9,0)</f>
        <v>1948155.5828846768</v>
      </c>
      <c r="AD680" s="22">
        <f>Target_AM[[#This Row],[PROPORSI]]*VLOOKUP(Target_AM[[#This Row],[NIPNAS]],Target_CC[],COLUMN(P$2)+9,0)</f>
        <v>1520001.9995846078</v>
      </c>
      <c r="AE680" s="22">
        <f>Target_AM[[#This Row],[PROPORSI]]*VLOOKUP(Target_AM[[#This Row],[NIPNAS]],Target_CC[],COLUMN(Q$2)+9,0)</f>
        <v>4942168.2920393497</v>
      </c>
      <c r="AF680" s="22">
        <f>Target_AM[[#This Row],[PROPORSI]]*VLOOKUP(Target_AM[[#This Row],[NIPNAS]],Target_CC[],COLUMN(R$2)+9,0)</f>
        <v>5901534.6735219881</v>
      </c>
      <c r="AG680" s="22">
        <f>Target_AM[[#This Row],[PROPORSI]]*VLOOKUP(Target_AM[[#This Row],[NIPNAS]],Target_CC[],COLUMN(S$2)+9,0)</f>
        <v>6823828.3539811745</v>
      </c>
      <c r="AH680" s="22">
        <f>Target_AM[[#This Row],[PROPORSI]]*VLOOKUP(Target_AM[[#This Row],[NIPNAS]],Target_CC[],COLUMN(T$2)+9,0)</f>
        <v>8406716.9507971779</v>
      </c>
      <c r="AI680" s="22">
        <f>Target_AM[[#This Row],[PROPORSI]]*VLOOKUP(Target_AM[[#This Row],[NIPNAS]],Target_CC[],COLUMN(U$2)+9,0)</f>
        <v>5744286.161221005</v>
      </c>
      <c r="AJ680" s="22">
        <f>Target_AM[[#This Row],[PROPORSI]]*VLOOKUP(Target_AM[[#This Row],[NIPNAS]],Target_CC[],COLUMN(V$2)+9,0)</f>
        <v>9208233.1221776977</v>
      </c>
      <c r="AK680" s="22">
        <f>Target_AM[[#This Row],[PROPORSI]]*VLOOKUP(Target_AM[[#This Row],[NIPNAS]],Target_CC[],COLUMN(W$2)+9,0)</f>
        <v>6631187.2172638327</v>
      </c>
      <c r="AL680" s="22">
        <f>Target_AM[[#This Row],[PROPORSI]]*VLOOKUP(Target_AM[[#This Row],[NIPNAS]],Target_CC[],COLUMN(X$2)+9,0)</f>
        <v>5644476.6358277947</v>
      </c>
      <c r="AM680" s="22">
        <f>Target_AM[[#This Row],[PROPORSI]]*VLOOKUP(Target_AM[[#This Row],[NIPNAS]],Target_CC[],COLUMN(Y$2)+9,0)</f>
        <v>7207252.7936771289</v>
      </c>
      <c r="AN680" s="22">
        <f>Target_AM[[#This Row],[PROPORSI]]*VLOOKUP(Target_AM[[#This Row],[NIPNAS]],Target_CC[],COLUMN(Z$2)+9,0)</f>
        <v>64533458.234486654</v>
      </c>
      <c r="AO680" s="22">
        <f>Target_AM[[#This Row],[PROPORSI]]*VLOOKUP(Target_AM[[#This Row],[NIPNAS]],Target_CC[],COLUMN(AA$2)+9,0)</f>
        <v>52675369.16279804</v>
      </c>
      <c r="AP680" s="22">
        <f>Target_AM[[#This Row],[PROPORSI]]*VLOOKUP(Target_AM[[#This Row],[NIPNAS]],Target_CC[],COLUMN(AB$2)+9,0)</f>
        <v>48649354.489161775</v>
      </c>
      <c r="AQ680" s="22">
        <f>Target_AM[[#This Row],[PROPORSI]]*VLOOKUP(Target_AM[[#This Row],[NIPNAS]],Target_CC[],COLUMN(AC$2)+9,0)</f>
        <v>43317058.838334151</v>
      </c>
      <c r="AR680" s="22">
        <f>Target_AM[[#This Row],[PROPORSI]]*VLOOKUP(Target_AM[[#This Row],[NIPNAS]],Target_CC[],COLUMN(AD$2)+9,0)</f>
        <v>44033031.816470876</v>
      </c>
      <c r="AS680" s="22">
        <f>Target_AM[[#This Row],[PROPORSI]]*VLOOKUP(Target_AM[[#This Row],[NIPNAS]],Target_CC[],COLUMN(AE$2)+9,0)</f>
        <v>59334786.990541957</v>
      </c>
      <c r="AT680" s="22">
        <f>Target_AM[[#This Row],[PROPORSI]]*VLOOKUP(Target_AM[[#This Row],[NIPNAS]],Target_CC[],COLUMN(AF$2)+9,0)</f>
        <v>51870130.213022232</v>
      </c>
      <c r="AU680" s="22">
        <f>Target_AM[[#This Row],[PROPORSI]]*VLOOKUP(Target_AM[[#This Row],[NIPNAS]],Target_CC[],COLUMN(AG$2)+9,0)</f>
        <v>59098081.609763302</v>
      </c>
      <c r="AV680" s="22">
        <f>Target_AM[[#This Row],[PROPORSI]]*VLOOKUP(Target_AM[[#This Row],[NIPNAS]],Target_CC[],COLUMN(AH$2)+9,0)</f>
        <v>38386073.557229936</v>
      </c>
      <c r="AW680" s="22">
        <f>Target_AM[[#This Row],[PROPORSI]]*VLOOKUP(Target_AM[[#This Row],[NIPNAS]],Target_CC[],COLUMN(AI$2)+9,0)</f>
        <v>59606026.989623122</v>
      </c>
      <c r="AX680" s="22">
        <f>Target_AM[[#This Row],[PROPORSI]]*VLOOKUP(Target_AM[[#This Row],[NIPNAS]],Target_CC[],COLUMN(AJ$2)+9,0)</f>
        <v>63508817.146700829</v>
      </c>
      <c r="AY680" s="22">
        <f>Target_AM[[#This Row],[PROPORSI]]*VLOOKUP(Target_AM[[#This Row],[NIPNAS]],Target_CC[],COLUMN(AK$2)+9,0)</f>
        <v>54044085.145075612</v>
      </c>
      <c r="AZ680" s="22">
        <f>Target_AM[[#This Row],[PROPORSI]]*VLOOKUP(Target_AM[[#This Row],[NIPNAS]],Target_CC[],COLUMN(AL$2)+9,0)</f>
        <v>61162397.097794861</v>
      </c>
      <c r="BA680" s="22">
        <f>Target_AM[[#This Row],[PROPORSI]]*VLOOKUP(Target_AM[[#This Row],[NIPNAS]],Target_CC[],COLUMN(AM$2)+9,0)</f>
        <v>635685213.05651665</v>
      </c>
      <c r="BB680" s="22">
        <f>Target_AM[[#This Row],[PROPORSI]]*VLOOKUP(Target_AM[[#This Row],[NIPNAS]],Target_CC[],COLUMN(AN$2)+9,0)</f>
        <v>0</v>
      </c>
      <c r="BC680" s="22">
        <f>Target_AM[[#This Row],[PROPORSI]]*VLOOKUP(Target_AM[[#This Row],[NIPNAS]],Target_CC[],COLUMN(AO$2)+9,0)</f>
        <v>0</v>
      </c>
      <c r="BD680" s="22">
        <f>Target_AM[[#This Row],[PROPORSI]]*VLOOKUP(Target_AM[[#This Row],[NIPNAS]],Target_CC[],COLUMN(AP$2)+9,0)</f>
        <v>0</v>
      </c>
      <c r="BE680" s="22">
        <f>Target_AM[[#This Row],[PROPORSI]]*VLOOKUP(Target_AM[[#This Row],[NIPNAS]],Target_CC[],COLUMN(AQ$2)+9,0)</f>
        <v>0</v>
      </c>
      <c r="BF680" s="22">
        <f>Target_AM[[#This Row],[PROPORSI]]*VLOOKUP(Target_AM[[#This Row],[NIPNAS]],Target_CC[],COLUMN(AR$2)+9,0)</f>
        <v>0</v>
      </c>
      <c r="BG680" s="22">
        <f>Target_AM[[#This Row],[PROPORSI]]*VLOOKUP(Target_AM[[#This Row],[NIPNAS]],Target_CC[],COLUMN(AS$2)+9,0)</f>
        <v>0</v>
      </c>
      <c r="BH680" s="22">
        <f>Target_AM[[#This Row],[PROPORSI]]*VLOOKUP(Target_AM[[#This Row],[NIPNAS]],Target_CC[],COLUMN(AT$2)+9,0)</f>
        <v>0</v>
      </c>
      <c r="BI680" s="22">
        <f>Target_AM[[#This Row],[PROPORSI]]*VLOOKUP(Target_AM[[#This Row],[NIPNAS]],Target_CC[],COLUMN(AU$2)+9,0)</f>
        <v>0</v>
      </c>
      <c r="BJ680" s="22">
        <f>Target_AM[[#This Row],[PROPORSI]]*VLOOKUP(Target_AM[[#This Row],[NIPNAS]],Target_CC[],COLUMN(AV$2)+9,0)</f>
        <v>0</v>
      </c>
      <c r="BK680" s="22">
        <f>Target_AM[[#This Row],[PROPORSI]]*VLOOKUP(Target_AM[[#This Row],[NIPNAS]],Target_CC[],COLUMN(AW$2)+9,0)</f>
        <v>0</v>
      </c>
      <c r="BL680" s="22">
        <f>Target_AM[[#This Row],[PROPORSI]]*VLOOKUP(Target_AM[[#This Row],[NIPNAS]],Target_CC[],COLUMN(AX$2)+9,0)</f>
        <v>0</v>
      </c>
      <c r="BM680" s="22">
        <f>Target_AM[[#This Row],[PROPORSI]]*VLOOKUP(Target_AM[[#This Row],[NIPNAS]],Target_CC[],COLUMN(AY$2)+9,0)</f>
        <v>0</v>
      </c>
      <c r="BN680" s="22">
        <f>Target_AM[[#This Row],[PROPORSI]]*VLOOKUP(Target_AM[[#This Row],[NIPNAS]],Target_CC[],COLUMN(AZ$2)+9,0)</f>
        <v>0</v>
      </c>
      <c r="BO680" s="22">
        <f>Target_AM[[#This Row],[PROPORSI]]*VLOOKUP(Target_AM[[#This Row],[NIPNAS]],Target_CC[],COLUMN(BA$2)+9,0)</f>
        <v>44259316</v>
      </c>
      <c r="BP680" s="22">
        <f>Target_AM[[#This Row],[PROPORSI]]*VLOOKUP(Target_AM[[#This Row],[NIPNAS]],Target_CC[],COLUMN(BB$2)+9,0)</f>
        <v>42804282</v>
      </c>
      <c r="BQ680" s="22">
        <f>Target_AM[[#This Row],[PROPORSI]]*VLOOKUP(Target_AM[[#This Row],[NIPNAS]],Target_CC[],COLUMN(BC$2)+9,0)</f>
        <v>51451134</v>
      </c>
      <c r="BR680" s="22">
        <f>Target_AM[[#This Row],[PROPORSI]]*VLOOKUP(Target_AM[[#This Row],[NIPNAS]],Target_CC[],COLUMN(BD$2)+9,0)</f>
        <v>50332298.099999994</v>
      </c>
      <c r="BS680" s="22">
        <f>Target_AM[[#This Row],[PROPORSI]]*VLOOKUP(Target_AM[[#This Row],[NIPNAS]],Target_CC[],COLUMN(BE$2)+9,0)</f>
        <v>50332298.099999994</v>
      </c>
      <c r="BT680" s="22">
        <f>Target_AM[[#This Row],[PROPORSI]]*VLOOKUP(Target_AM[[#This Row],[NIPNAS]],Target_CC[],COLUMN(BF$2)+9,0)</f>
        <v>50332298.099999994</v>
      </c>
      <c r="BU680" s="22">
        <f>Target_AM[[#This Row],[PROPORSI]]*VLOOKUP(Target_AM[[#This Row],[NIPNAS]],Target_CC[],COLUMN(BG$2)+9,0)</f>
        <v>50332298.099999994</v>
      </c>
      <c r="BV680" s="22">
        <f>Target_AM[[#This Row],[PROPORSI]]*VLOOKUP(Target_AM[[#This Row],[NIPNAS]],Target_CC[],COLUMN(BH$2)+9,0)</f>
        <v>50332298.099999994</v>
      </c>
      <c r="BW680" s="22">
        <f>Target_AM[[#This Row],[PROPORSI]]*VLOOKUP(Target_AM[[#This Row],[NIPNAS]],Target_CC[],COLUMN(BI$2)+9,0)</f>
        <v>50332298.099999994</v>
      </c>
      <c r="BX680" s="22">
        <f>Target_AM[[#This Row],[PROPORSI]]*VLOOKUP(Target_AM[[#This Row],[NIPNAS]],Target_CC[],COLUMN(BJ$2)+9,0)</f>
        <v>50332298.099999994</v>
      </c>
      <c r="BY680" s="22">
        <f>Target_AM[[#This Row],[PROPORSI]]*VLOOKUP(Target_AM[[#This Row],[NIPNAS]],Target_CC[],COLUMN(BK$2)+9,0)</f>
        <v>50332298.099999994</v>
      </c>
      <c r="BZ680" s="22">
        <f>Target_AM[[#This Row],[PROPORSI]]*VLOOKUP(Target_AM[[#This Row],[NIPNAS]],Target_CC[],COLUMN(BL$2)+9,0)</f>
        <v>50332298.099999994</v>
      </c>
      <c r="CA680" s="22">
        <f>Target_AM[[#This Row],[PROPORSI]]*VLOOKUP(Target_AM[[#This Row],[NIPNAS]],Target_CC[],COLUMN(BM$2)+9,0)</f>
        <v>591505414.9000001</v>
      </c>
      <c r="CB680" s="22">
        <f>Target_AM[[#This Row],[PROPORSI]]*VLOOKUP(Target_AM[[#This Row],[NIPNAS]],Target_CC[],COLUMN(BN$2)+9,0)</f>
        <v>16216216</v>
      </c>
      <c r="CC680" s="22">
        <f>Target_AM[[#This Row],[PROPORSI]]*VLOOKUP(Target_AM[[#This Row],[NIPNAS]],Target_CC[],COLUMN(BO$2)+9,0)</f>
        <v>16216216</v>
      </c>
      <c r="CD680" s="22">
        <f>Target_AM[[#This Row],[PROPORSI]]*VLOOKUP(Target_AM[[#This Row],[NIPNAS]],Target_CC[],COLUMN(BP$2)+9,0)</f>
        <v>24600378</v>
      </c>
      <c r="CE680" s="22">
        <f>Target_AM[[#This Row],[PROPORSI]]*VLOOKUP(Target_AM[[#This Row],[NIPNAS]],Target_CC[],COLUMN(BQ$2)+9,0)</f>
        <v>23370359.099999998</v>
      </c>
      <c r="CF680" s="22">
        <f>Target_AM[[#This Row],[PROPORSI]]*VLOOKUP(Target_AM[[#This Row],[NIPNAS]],Target_CC[],COLUMN(BR$2)+9,0)</f>
        <v>23370359.099999998</v>
      </c>
      <c r="CG680" s="22">
        <f>Target_AM[[#This Row],[PROPORSI]]*VLOOKUP(Target_AM[[#This Row],[NIPNAS]],Target_CC[],COLUMN(BS$2)+9,0)</f>
        <v>23370359.099999998</v>
      </c>
      <c r="CH680" s="22">
        <f>Target_AM[[#This Row],[PROPORSI]]*VLOOKUP(Target_AM[[#This Row],[NIPNAS]],Target_CC[],COLUMN(BT$2)+9,0)</f>
        <v>23370359.099999998</v>
      </c>
      <c r="CI680" s="22">
        <f>Target_AM[[#This Row],[PROPORSI]]*VLOOKUP(Target_AM[[#This Row],[NIPNAS]],Target_CC[],COLUMN(BU$2)+9,0)</f>
        <v>23370359.099999998</v>
      </c>
      <c r="CJ680" s="22">
        <f>Target_AM[[#This Row],[PROPORSI]]*VLOOKUP(Target_AM[[#This Row],[NIPNAS]],Target_CC[],COLUMN(BV$2)+9,0)</f>
        <v>23370359.099999998</v>
      </c>
      <c r="CK680" s="22">
        <f>Target_AM[[#This Row],[PROPORSI]]*VLOOKUP(Target_AM[[#This Row],[NIPNAS]],Target_CC[],COLUMN(BW$2)+9,0)</f>
        <v>23370359.099999998</v>
      </c>
      <c r="CL680" s="22">
        <f>Target_AM[[#This Row],[PROPORSI]]*VLOOKUP(Target_AM[[#This Row],[NIPNAS]],Target_CC[],COLUMN(BX$2)+9,0)</f>
        <v>23370359.099999998</v>
      </c>
      <c r="CM680" s="22">
        <f>Target_AM[[#This Row],[PROPORSI]]*VLOOKUP(Target_AM[[#This Row],[NIPNAS]],Target_CC[],COLUMN(BY$2)+9,0)</f>
        <v>23370359.099999998</v>
      </c>
      <c r="CN680" s="22">
        <f>Target_AM[[#This Row],[PROPORSI]]*VLOOKUP(Target_AM[[#This Row],[NIPNAS]],Target_CC[],COLUMN(BZ$2)+9,0)</f>
        <v>267366041.89999995</v>
      </c>
      <c r="CO680" s="22">
        <f>Target_AM[[#This Row],[PROPORSI]]*VLOOKUP(Target_AM[[#This Row],[NIPNAS]],Target_CC[],COLUMN(CA$2)+9,0)</f>
        <v>28043100</v>
      </c>
      <c r="CP680" s="22">
        <f>Target_AM[[#This Row],[PROPORSI]]*VLOOKUP(Target_AM[[#This Row],[NIPNAS]],Target_CC[],COLUMN(CB$2)+9,0)</f>
        <v>26588066</v>
      </c>
      <c r="CQ680" s="22">
        <f>Target_AM[[#This Row],[PROPORSI]]*VLOOKUP(Target_AM[[#This Row],[NIPNAS]],Target_CC[],COLUMN(CC$2)+9,0)</f>
        <v>26961939</v>
      </c>
      <c r="CR680" s="22">
        <f>Target_AM[[#This Row],[PROPORSI]]*VLOOKUP(Target_AM[[#This Row],[NIPNAS]],Target_CC[],COLUMN(CD$2)+9,0)</f>
        <v>26961939</v>
      </c>
      <c r="CS680" s="22">
        <f>Target_AM[[#This Row],[PROPORSI]]*VLOOKUP(Target_AM[[#This Row],[NIPNAS]],Target_CC[],COLUMN(CE$2)+9,0)</f>
        <v>26961939</v>
      </c>
      <c r="CT680" s="22">
        <f>Target_AM[[#This Row],[PROPORSI]]*VLOOKUP(Target_AM[[#This Row],[NIPNAS]],Target_CC[],COLUMN(CF$2)+9,0)</f>
        <v>26961939</v>
      </c>
      <c r="CU680" s="22">
        <f>Target_AM[[#This Row],[PROPORSI]]*VLOOKUP(Target_AM[[#This Row],[NIPNAS]],Target_CC[],COLUMN(CG$2)+9,0)</f>
        <v>26961939</v>
      </c>
      <c r="CV680" s="22">
        <f>Target_AM[[#This Row],[PROPORSI]]*VLOOKUP(Target_AM[[#This Row],[NIPNAS]],Target_CC[],COLUMN(CH$2)+9,0)</f>
        <v>26961939</v>
      </c>
      <c r="CW680" s="22">
        <f>Target_AM[[#This Row],[PROPORSI]]*VLOOKUP(Target_AM[[#This Row],[NIPNAS]],Target_CC[],COLUMN(CI$2)+9,0)</f>
        <v>26961939</v>
      </c>
      <c r="CX680" s="22">
        <f>Target_AM[[#This Row],[PROPORSI]]*VLOOKUP(Target_AM[[#This Row],[NIPNAS]],Target_CC[],COLUMN(CJ$2)+9,0)</f>
        <v>26961939</v>
      </c>
      <c r="CY680" s="22">
        <f>Target_AM[[#This Row],[PROPORSI]]*VLOOKUP(Target_AM[[#This Row],[NIPNAS]],Target_CC[],COLUMN(CK$2)+9,0)</f>
        <v>26961939</v>
      </c>
      <c r="CZ680" s="22">
        <f>Target_AM[[#This Row],[PROPORSI]]*VLOOKUP(Target_AM[[#This Row],[NIPNAS]],Target_CC[],COLUMN(CL$2)+9,0)</f>
        <v>26961939</v>
      </c>
      <c r="DA680" s="22">
        <f>Target_AM[[#This Row],[PROPORSI]]*VLOOKUP(Target_AM[[#This Row],[NIPNAS]],Target_CC[],COLUMN(CM$2)+9,0)</f>
        <v>324250556</v>
      </c>
      <c r="DB680" s="22">
        <f>Target_AM[[#This Row],[PROPORSI]]*VLOOKUP(Target_AM[[#This Row],[NIPNAS]],Target_CC[],COLUMN(CN$2)+9,0)</f>
        <v>0</v>
      </c>
      <c r="DC680" s="22">
        <f>Target_AM[[#This Row],[PROPORSI]]*VLOOKUP(Target_AM[[#This Row],[NIPNAS]],Target_CC[],COLUMN(CO$2)+9,0)</f>
        <v>0</v>
      </c>
      <c r="DD680" s="22">
        <f>Target_AM[[#This Row],[PROPORSI]]*VLOOKUP(Target_AM[[#This Row],[NIPNAS]],Target_CC[],COLUMN(CP$2)+9,0)</f>
        <v>3599640</v>
      </c>
      <c r="DE680" s="22">
        <f>Target_AM[[#This Row],[PROPORSI]]*VLOOKUP(Target_AM[[#This Row],[NIPNAS]],Target_CC[],COLUMN(CQ$2)+9,0)</f>
        <v>0</v>
      </c>
      <c r="DF680" s="22">
        <f>Target_AM[[#This Row],[PROPORSI]]*VLOOKUP(Target_AM[[#This Row],[NIPNAS]],Target_CC[],COLUMN(CR$2)+9,0)</f>
        <v>0</v>
      </c>
      <c r="DG680" s="22">
        <f>Target_AM[[#This Row],[PROPORSI]]*VLOOKUP(Target_AM[[#This Row],[NIPNAS]],Target_CC[],COLUMN(CS$2)+9,0)</f>
        <v>0</v>
      </c>
      <c r="DH680" s="22">
        <f>Target_AM[[#This Row],[PROPORSI]]*VLOOKUP(Target_AM[[#This Row],[NIPNAS]],Target_CC[],COLUMN(CT$2)+9,0)</f>
        <v>0</v>
      </c>
      <c r="DI680" s="22">
        <f>Target_AM[[#This Row],[PROPORSI]]*VLOOKUP(Target_AM[[#This Row],[NIPNAS]],Target_CC[],COLUMN(CU$2)+9,0)</f>
        <v>0</v>
      </c>
      <c r="DJ680" s="22">
        <f>Target_AM[[#This Row],[PROPORSI]]*VLOOKUP(Target_AM[[#This Row],[NIPNAS]],Target_CC[],COLUMN(CV$2)+9,0)</f>
        <v>0</v>
      </c>
      <c r="DK680" s="22">
        <f>Target_AM[[#This Row],[PROPORSI]]*VLOOKUP(Target_AM[[#This Row],[NIPNAS]],Target_CC[],COLUMN(CW$2)+9,0)</f>
        <v>0</v>
      </c>
      <c r="DL680" s="22">
        <f>Target_AM[[#This Row],[PROPORSI]]*VLOOKUP(Target_AM[[#This Row],[NIPNAS]],Target_CC[],COLUMN(CX$2)+9,0)</f>
        <v>0</v>
      </c>
      <c r="DM680" s="22">
        <f>Target_AM[[#This Row],[PROPORSI]]*VLOOKUP(Target_AM[[#This Row],[NIPNAS]],Target_CC[],COLUMN(CY$2)+9,0)</f>
        <v>0</v>
      </c>
      <c r="DN680" s="22">
        <f>Target_AM[[#This Row],[PROPORSI]]*VLOOKUP(Target_AM[[#This Row],[NIPNAS]],Target_CC[],COLUMN(CZ$2)+9,0)</f>
        <v>3599640</v>
      </c>
      <c r="DO680" s="22">
        <f>Target_AM[[#This Row],[PROPORSI]]*VLOOKUP(Target_AM[[#This Row],[NIPNAS]],Target_CC[],COLUMN(DA$2)+9,0)</f>
        <v>0</v>
      </c>
      <c r="DP680" s="22">
        <f>Target_AM[[#This Row],[PROPORSI]]*VLOOKUP(Target_AM[[#This Row],[NIPNAS]],Target_CC[],COLUMN(DB$2)+9,0)</f>
        <v>0</v>
      </c>
      <c r="DQ680" s="22">
        <f>Target_AM[[#This Row],[PROPORSI]]*VLOOKUP(Target_AM[[#This Row],[NIPNAS]],Target_CC[],COLUMN(DC$2)+9,0)</f>
        <v>0</v>
      </c>
      <c r="DR680" s="22">
        <f>Target_AM[[#This Row],[PROPORSI]]*VLOOKUP(Target_AM[[#This Row],[NIPNAS]],Target_CC[],COLUMN(DD$2)+9,0)</f>
        <v>0</v>
      </c>
      <c r="DS680" s="22">
        <f>Target_AM[[#This Row],[PROPORSI]]*VLOOKUP(Target_AM[[#This Row],[NIPNAS]],Target_CC[],COLUMN(DE$2)+9,0)</f>
        <v>0</v>
      </c>
      <c r="DT680" s="22">
        <f>Target_AM[[#This Row],[PROPORSI]]*VLOOKUP(Target_AM[[#This Row],[NIPNAS]],Target_CC[],COLUMN(DF$2)+9,0)</f>
        <v>0</v>
      </c>
      <c r="DU680" s="22">
        <f>Target_AM[[#This Row],[PROPORSI]]*VLOOKUP(Target_AM[[#This Row],[NIPNAS]],Target_CC[],COLUMN(DG$2)+9,0)</f>
        <v>0</v>
      </c>
      <c r="DV680" s="22">
        <f>Target_AM[[#This Row],[PROPORSI]]*VLOOKUP(Target_AM[[#This Row],[NIPNAS]],Target_CC[],COLUMN(DH$2)+9,0)</f>
        <v>0</v>
      </c>
      <c r="DW680" s="22">
        <f>Target_AM[[#This Row],[PROPORSI]]*VLOOKUP(Target_AM[[#This Row],[NIPNAS]],Target_CC[],COLUMN(DI$2)+9,0)</f>
        <v>0</v>
      </c>
      <c r="DX680" s="22">
        <f>Target_AM[[#This Row],[PROPORSI]]*VLOOKUP(Target_AM[[#This Row],[NIPNAS]],Target_CC[],COLUMN(DJ$2)+9,0)</f>
        <v>0</v>
      </c>
      <c r="DY680" s="22">
        <f>Target_AM[[#This Row],[PROPORSI]]*VLOOKUP(Target_AM[[#This Row],[NIPNAS]],Target_CC[],COLUMN(DK$2)+9,0)</f>
        <v>0</v>
      </c>
      <c r="DZ680" s="22">
        <f>Target_AM[[#This Row],[PROPORSI]]*VLOOKUP(Target_AM[[#This Row],[NIPNAS]],Target_CC[],COLUMN(DL$2)+9,0)</f>
        <v>0</v>
      </c>
      <c r="EA680" s="22">
        <f>Target_AM[[#This Row],[PROPORSI]]*VLOOKUP(Target_AM[[#This Row],[NIPNAS]],Target_CC[],COLUMN(DM$2)+9,0)</f>
        <v>0</v>
      </c>
    </row>
    <row r="681" spans="2:131" x14ac:dyDescent="0.3">
      <c r="B681">
        <v>980115</v>
      </c>
      <c r="C681" t="s">
        <v>1075</v>
      </c>
      <c r="D681">
        <v>1</v>
      </c>
      <c r="E681" s="8">
        <v>45658</v>
      </c>
      <c r="F681">
        <v>76510288</v>
      </c>
      <c r="G681" t="s">
        <v>220</v>
      </c>
      <c r="J681" t="s">
        <v>1081</v>
      </c>
      <c r="K681" t="s">
        <v>22</v>
      </c>
      <c r="L681" t="s">
        <v>159</v>
      </c>
      <c r="M681" t="s">
        <v>31</v>
      </c>
      <c r="N681" s="23">
        <f>Target_AM[[#This Row],[PROPORSI]]*VLOOKUP(Target_AM[[#This Row],[NIPNAS]],Target_CC[],9,0)</f>
        <v>569620647.23612678</v>
      </c>
      <c r="O681" s="22">
        <f>Target_AM[[#This Row],[PROPORSI]]*VLOOKUP(Target_AM[[#This Row],[NIPNAS]],Target_CC[],COLUMN(A$2)+9,0)</f>
        <v>31421056.542523406</v>
      </c>
      <c r="P681" s="22">
        <f>Target_AM[[#This Row],[PROPORSI]]*VLOOKUP(Target_AM[[#This Row],[NIPNAS]],Target_CC[],COLUMN(B$2)+9,0)</f>
        <v>10838251.066730501</v>
      </c>
      <c r="Q681" s="22">
        <f>Target_AM[[#This Row],[PROPORSI]]*VLOOKUP(Target_AM[[#This Row],[NIPNAS]],Target_CC[],COLUMN(C$2)+9,0)</f>
        <v>44451801.807596318</v>
      </c>
      <c r="R681" s="22">
        <f>Target_AM[[#This Row],[PROPORSI]]*VLOOKUP(Target_AM[[#This Row],[NIPNAS]],Target_CC[],COLUMN(D$2)+9,0)</f>
        <v>22672030.877530303</v>
      </c>
      <c r="S681" s="22">
        <f>Target_AM[[#This Row],[PROPORSI]]*VLOOKUP(Target_AM[[#This Row],[NIPNAS]],Target_CC[],COLUMN(E$2)+9,0)</f>
        <v>38613093.094943933</v>
      </c>
      <c r="T681" s="22">
        <f>Target_AM[[#This Row],[PROPORSI]]*VLOOKUP(Target_AM[[#This Row],[NIPNAS]],Target_CC[],COLUMN(F$2)+9,0)</f>
        <v>35868227.073725887</v>
      </c>
      <c r="U681" s="22">
        <f>Target_AM[[#This Row],[PROPORSI]]*VLOOKUP(Target_AM[[#This Row],[NIPNAS]],Target_CC[],COLUMN(G$2)+9,0)</f>
        <v>41688513.321450807</v>
      </c>
      <c r="V681" s="22">
        <f>Target_AM[[#This Row],[PROPORSI]]*VLOOKUP(Target_AM[[#This Row],[NIPNAS]],Target_CC[],COLUMN(H$2)+9,0)</f>
        <v>22034716.314677674</v>
      </c>
      <c r="W681" s="22">
        <f>Target_AM[[#This Row],[PROPORSI]]*VLOOKUP(Target_AM[[#This Row],[NIPNAS]],Target_CC[],COLUMN(I$2)+9,0)</f>
        <v>32122920.587604221</v>
      </c>
      <c r="X681" s="22">
        <f>Target_AM[[#This Row],[PROPORSI]]*VLOOKUP(Target_AM[[#This Row],[NIPNAS]],Target_CC[],COLUMN(J$2)+9,0)</f>
        <v>40184855.383782551</v>
      </c>
      <c r="Y681" s="22">
        <f>Target_AM[[#This Row],[PROPORSI]]*VLOOKUP(Target_AM[[#This Row],[NIPNAS]],Target_CC[],COLUMN(K$2)+9,0)</f>
        <v>34195012.538122952</v>
      </c>
      <c r="Z681" s="22">
        <f>Target_AM[[#This Row],[PROPORSI]]*VLOOKUP(Target_AM[[#This Row],[NIPNAS]],Target_CC[],COLUMN(L$2)+9,0)</f>
        <v>38120077.678376481</v>
      </c>
      <c r="AA681" s="22">
        <f>Target_AM[[#This Row],[PROPORSI]]*VLOOKUP(Target_AM[[#This Row],[NIPNAS]],Target_CC[],COLUMN(M$2)+9,0)</f>
        <v>392210556.28706503</v>
      </c>
      <c r="AB681" s="22">
        <f>Target_AM[[#This Row],[PROPORSI]]*VLOOKUP(Target_AM[[#This Row],[NIPNAS]],Target_CC[],COLUMN(N$2)+9,0)</f>
        <v>334960.45224094018</v>
      </c>
      <c r="AC681" s="22">
        <f>Target_AM[[#This Row],[PROPORSI]]*VLOOKUP(Target_AM[[#This Row],[NIPNAS]],Target_CC[],COLUMN(O$2)+9,0)</f>
        <v>452121.14075981081</v>
      </c>
      <c r="AD681" s="22">
        <f>Target_AM[[#This Row],[PROPORSI]]*VLOOKUP(Target_AM[[#This Row],[NIPNAS]],Target_CC[],COLUMN(P$2)+9,0)</f>
        <v>1616545.1049186066</v>
      </c>
      <c r="AE681" s="22">
        <f>Target_AM[[#This Row],[PROPORSI]]*VLOOKUP(Target_AM[[#This Row],[NIPNAS]],Target_CC[],COLUMN(Q$2)+9,0)</f>
        <v>2866372.9070358723</v>
      </c>
      <c r="AF681" s="22">
        <f>Target_AM[[#This Row],[PROPORSI]]*VLOOKUP(Target_AM[[#This Row],[NIPNAS]],Target_CC[],COLUMN(R$2)+9,0)</f>
        <v>4264694.6960995495</v>
      </c>
      <c r="AG681" s="22">
        <f>Target_AM[[#This Row],[PROPORSI]]*VLOOKUP(Target_AM[[#This Row],[NIPNAS]],Target_CC[],COLUMN(S$2)+9,0)</f>
        <v>5433489.8717906922</v>
      </c>
      <c r="AH681" s="22">
        <f>Target_AM[[#This Row],[PROPORSI]]*VLOOKUP(Target_AM[[#This Row],[NIPNAS]],Target_CC[],COLUMN(T$2)+9,0)</f>
        <v>6913673.2449554577</v>
      </c>
      <c r="AI681" s="22">
        <f>Target_AM[[#This Row],[PROPORSI]]*VLOOKUP(Target_AM[[#This Row],[NIPNAS]],Target_CC[],COLUMN(U$2)+9,0)</f>
        <v>3877658.856644284</v>
      </c>
      <c r="AJ681" s="22">
        <f>Target_AM[[#This Row],[PROPORSI]]*VLOOKUP(Target_AM[[#This Row],[NIPNAS]],Target_CC[],COLUMN(V$2)+9,0)</f>
        <v>5869212.0951534547</v>
      </c>
      <c r="AK681" s="22">
        <f>Target_AM[[#This Row],[PROPORSI]]*VLOOKUP(Target_AM[[#This Row],[NIPNAS]],Target_CC[],COLUMN(W$2)+9,0)</f>
        <v>4685028.1855823472</v>
      </c>
      <c r="AL681" s="22">
        <f>Target_AM[[#This Row],[PROPORSI]]*VLOOKUP(Target_AM[[#This Row],[NIPNAS]],Target_CC[],COLUMN(X$2)+9,0)</f>
        <v>3987903.1107533425</v>
      </c>
      <c r="AM681" s="22">
        <f>Target_AM[[#This Row],[PROPORSI]]*VLOOKUP(Target_AM[[#This Row],[NIPNAS]],Target_CC[],COLUMN(Y$2)+9,0)</f>
        <v>5092026.7174913436</v>
      </c>
      <c r="AN681" s="22">
        <f>Target_AM[[#This Row],[PROPORSI]]*VLOOKUP(Target_AM[[#This Row],[NIPNAS]],Target_CC[],COLUMN(Z$2)+9,0)</f>
        <v>45393686.383425698</v>
      </c>
      <c r="AO681" s="22">
        <f>Target_AM[[#This Row],[PROPORSI]]*VLOOKUP(Target_AM[[#This Row],[NIPNAS]],Target_CC[],COLUMN(AA$2)+9,0)</f>
        <v>31756016.994764347</v>
      </c>
      <c r="AP681" s="22">
        <f>Target_AM[[#This Row],[PROPORSI]]*VLOOKUP(Target_AM[[#This Row],[NIPNAS]],Target_CC[],COLUMN(AB$2)+9,0)</f>
        <v>11290372.207490312</v>
      </c>
      <c r="AQ681" s="22">
        <f>Target_AM[[#This Row],[PROPORSI]]*VLOOKUP(Target_AM[[#This Row],[NIPNAS]],Target_CC[],COLUMN(AC$2)+9,0)</f>
        <v>46068346.912514925</v>
      </c>
      <c r="AR681" s="22">
        <f>Target_AM[[#This Row],[PROPORSI]]*VLOOKUP(Target_AM[[#This Row],[NIPNAS]],Target_CC[],COLUMN(AD$2)+9,0)</f>
        <v>25538403.784566175</v>
      </c>
      <c r="AS681" s="22">
        <f>Target_AM[[#This Row],[PROPORSI]]*VLOOKUP(Target_AM[[#This Row],[NIPNAS]],Target_CC[],COLUMN(AE$2)+9,0)</f>
        <v>42877787.791043483</v>
      </c>
      <c r="AT681" s="22">
        <f>Target_AM[[#This Row],[PROPORSI]]*VLOOKUP(Target_AM[[#This Row],[NIPNAS]],Target_CC[],COLUMN(AF$2)+9,0)</f>
        <v>41301716.945516579</v>
      </c>
      <c r="AU681" s="22">
        <f>Target_AM[[#This Row],[PROPORSI]]*VLOOKUP(Target_AM[[#This Row],[NIPNAS]],Target_CC[],COLUMN(AG$2)+9,0)</f>
        <v>48602186.566406265</v>
      </c>
      <c r="AV681" s="22">
        <f>Target_AM[[#This Row],[PROPORSI]]*VLOOKUP(Target_AM[[#This Row],[NIPNAS]],Target_CC[],COLUMN(AH$2)+9,0)</f>
        <v>25912375.171321958</v>
      </c>
      <c r="AW681" s="22">
        <f>Target_AM[[#This Row],[PROPORSI]]*VLOOKUP(Target_AM[[#This Row],[NIPNAS]],Target_CC[],COLUMN(AI$2)+9,0)</f>
        <v>37992132.682757676</v>
      </c>
      <c r="AX681" s="22">
        <f>Target_AM[[#This Row],[PROPORSI]]*VLOOKUP(Target_AM[[#This Row],[NIPNAS]],Target_CC[],COLUMN(AJ$2)+9,0)</f>
        <v>44869883.569364898</v>
      </c>
      <c r="AY681" s="22">
        <f>Target_AM[[#This Row],[PROPORSI]]*VLOOKUP(Target_AM[[#This Row],[NIPNAS]],Target_CC[],COLUMN(AK$2)+9,0)</f>
        <v>38182915.648876294</v>
      </c>
      <c r="AZ681" s="22">
        <f>Target_AM[[#This Row],[PROPORSI]]*VLOOKUP(Target_AM[[#This Row],[NIPNAS]],Target_CC[],COLUMN(AL$2)+9,0)</f>
        <v>43212104.395867825</v>
      </c>
      <c r="BA681" s="22">
        <f>Target_AM[[#This Row],[PROPORSI]]*VLOOKUP(Target_AM[[#This Row],[NIPNAS]],Target_CC[],COLUMN(AM$2)+9,0)</f>
        <v>437604242.6704908</v>
      </c>
      <c r="BB681" s="22">
        <f>Target_AM[[#This Row],[PROPORSI]]*VLOOKUP(Target_AM[[#This Row],[NIPNAS]],Target_CC[],COLUMN(AN$2)+9,0)</f>
        <v>0</v>
      </c>
      <c r="BC681" s="22">
        <f>Target_AM[[#This Row],[PROPORSI]]*VLOOKUP(Target_AM[[#This Row],[NIPNAS]],Target_CC[],COLUMN(AO$2)+9,0)</f>
        <v>0</v>
      </c>
      <c r="BD681" s="22">
        <f>Target_AM[[#This Row],[PROPORSI]]*VLOOKUP(Target_AM[[#This Row],[NIPNAS]],Target_CC[],COLUMN(AP$2)+9,0)</f>
        <v>0</v>
      </c>
      <c r="BE681" s="22">
        <f>Target_AM[[#This Row],[PROPORSI]]*VLOOKUP(Target_AM[[#This Row],[NIPNAS]],Target_CC[],COLUMN(AQ$2)+9,0)</f>
        <v>0</v>
      </c>
      <c r="BF681" s="22">
        <f>Target_AM[[#This Row],[PROPORSI]]*VLOOKUP(Target_AM[[#This Row],[NIPNAS]],Target_CC[],COLUMN(AR$2)+9,0)</f>
        <v>0</v>
      </c>
      <c r="BG681" s="22">
        <f>Target_AM[[#This Row],[PROPORSI]]*VLOOKUP(Target_AM[[#This Row],[NIPNAS]],Target_CC[],COLUMN(AS$2)+9,0)</f>
        <v>0</v>
      </c>
      <c r="BH681" s="22">
        <f>Target_AM[[#This Row],[PROPORSI]]*VLOOKUP(Target_AM[[#This Row],[NIPNAS]],Target_CC[],COLUMN(AT$2)+9,0)</f>
        <v>0</v>
      </c>
      <c r="BI681" s="22">
        <f>Target_AM[[#This Row],[PROPORSI]]*VLOOKUP(Target_AM[[#This Row],[NIPNAS]],Target_CC[],COLUMN(AU$2)+9,0)</f>
        <v>0</v>
      </c>
      <c r="BJ681" s="22">
        <f>Target_AM[[#This Row],[PROPORSI]]*VLOOKUP(Target_AM[[#This Row],[NIPNAS]],Target_CC[],COLUMN(AV$2)+9,0)</f>
        <v>0</v>
      </c>
      <c r="BK681" s="22">
        <f>Target_AM[[#This Row],[PROPORSI]]*VLOOKUP(Target_AM[[#This Row],[NIPNAS]],Target_CC[],COLUMN(AW$2)+9,0)</f>
        <v>0</v>
      </c>
      <c r="BL681" s="22">
        <f>Target_AM[[#This Row],[PROPORSI]]*VLOOKUP(Target_AM[[#This Row],[NIPNAS]],Target_CC[],COLUMN(AX$2)+9,0)</f>
        <v>0</v>
      </c>
      <c r="BM681" s="22">
        <f>Target_AM[[#This Row],[PROPORSI]]*VLOOKUP(Target_AM[[#This Row],[NIPNAS]],Target_CC[],COLUMN(AY$2)+9,0)</f>
        <v>0</v>
      </c>
      <c r="BN681" s="22">
        <f>Target_AM[[#This Row],[PROPORSI]]*VLOOKUP(Target_AM[[#This Row],[NIPNAS]],Target_CC[],COLUMN(AZ$2)+9,0)</f>
        <v>0</v>
      </c>
      <c r="BO681" s="22">
        <f>Target_AM[[#This Row],[PROPORSI]]*VLOOKUP(Target_AM[[#This Row],[NIPNAS]],Target_CC[],COLUMN(BA$2)+9,0)</f>
        <v>19881621</v>
      </c>
      <c r="BP681" s="22">
        <f>Target_AM[[#This Row],[PROPORSI]]*VLOOKUP(Target_AM[[#This Row],[NIPNAS]],Target_CC[],COLUMN(BB$2)+9,0)</f>
        <v>10745992</v>
      </c>
      <c r="BQ681" s="22">
        <f>Target_AM[[#This Row],[PROPORSI]]*VLOOKUP(Target_AM[[#This Row],[NIPNAS]],Target_CC[],COLUMN(BC$2)+9,0)</f>
        <v>19301505</v>
      </c>
      <c r="BR681" s="22">
        <f>Target_AM[[#This Row],[PROPORSI]]*VLOOKUP(Target_AM[[#This Row],[NIPNAS]],Target_CC[],COLUMN(BD$2)+9,0)</f>
        <v>18935804.649999999</v>
      </c>
      <c r="BS681" s="22">
        <f>Target_AM[[#This Row],[PROPORSI]]*VLOOKUP(Target_AM[[#This Row],[NIPNAS]],Target_CC[],COLUMN(BE$2)+9,0)</f>
        <v>18935804.649999999</v>
      </c>
      <c r="BT681" s="22">
        <f>Target_AM[[#This Row],[PROPORSI]]*VLOOKUP(Target_AM[[#This Row],[NIPNAS]],Target_CC[],COLUMN(BF$2)+9,0)</f>
        <v>18935804.649999999</v>
      </c>
      <c r="BU681" s="22">
        <f>Target_AM[[#This Row],[PROPORSI]]*VLOOKUP(Target_AM[[#This Row],[NIPNAS]],Target_CC[],COLUMN(BG$2)+9,0)</f>
        <v>18935804.649999999</v>
      </c>
      <c r="BV681" s="22">
        <f>Target_AM[[#This Row],[PROPORSI]]*VLOOKUP(Target_AM[[#This Row],[NIPNAS]],Target_CC[],COLUMN(BH$2)+9,0)</f>
        <v>18935804.649999999</v>
      </c>
      <c r="BW681" s="22">
        <f>Target_AM[[#This Row],[PROPORSI]]*VLOOKUP(Target_AM[[#This Row],[NIPNAS]],Target_CC[],COLUMN(BI$2)+9,0)</f>
        <v>18935804.649999999</v>
      </c>
      <c r="BX681" s="22">
        <f>Target_AM[[#This Row],[PROPORSI]]*VLOOKUP(Target_AM[[#This Row],[NIPNAS]],Target_CC[],COLUMN(BJ$2)+9,0)</f>
        <v>18935804.649999999</v>
      </c>
      <c r="BY681" s="22">
        <f>Target_AM[[#This Row],[PROPORSI]]*VLOOKUP(Target_AM[[#This Row],[NIPNAS]],Target_CC[],COLUMN(BK$2)+9,0)</f>
        <v>18935804.649999999</v>
      </c>
      <c r="BZ681" s="22">
        <f>Target_AM[[#This Row],[PROPORSI]]*VLOOKUP(Target_AM[[#This Row],[NIPNAS]],Target_CC[],COLUMN(BL$2)+9,0)</f>
        <v>18935804.649999999</v>
      </c>
      <c r="CA681" s="22">
        <f>Target_AM[[#This Row],[PROPORSI]]*VLOOKUP(Target_AM[[#This Row],[NIPNAS]],Target_CC[],COLUMN(BM$2)+9,0)</f>
        <v>220351359.85000005</v>
      </c>
      <c r="CB681" s="22">
        <f>Target_AM[[#This Row],[PROPORSI]]*VLOOKUP(Target_AM[[#This Row],[NIPNAS]],Target_CC[],COLUMN(BN$2)+9,0)</f>
        <v>7059123</v>
      </c>
      <c r="CC681" s="22">
        <f>Target_AM[[#This Row],[PROPORSI]]*VLOOKUP(Target_AM[[#This Row],[NIPNAS]],Target_CC[],COLUMN(BO$2)+9,0)</f>
        <v>-660506</v>
      </c>
      <c r="CD681" s="22">
        <f>Target_AM[[#This Row],[PROPORSI]]*VLOOKUP(Target_AM[[#This Row],[NIPNAS]],Target_CC[],COLUMN(BP$2)+9,0)</f>
        <v>7314007</v>
      </c>
      <c r="CE681" s="22">
        <f>Target_AM[[#This Row],[PROPORSI]]*VLOOKUP(Target_AM[[#This Row],[NIPNAS]],Target_CC[],COLUMN(BQ$2)+9,0)</f>
        <v>6948306.6499999994</v>
      </c>
      <c r="CF681" s="22">
        <f>Target_AM[[#This Row],[PROPORSI]]*VLOOKUP(Target_AM[[#This Row],[NIPNAS]],Target_CC[],COLUMN(BR$2)+9,0)</f>
        <v>6948306.6499999994</v>
      </c>
      <c r="CG681" s="22">
        <f>Target_AM[[#This Row],[PROPORSI]]*VLOOKUP(Target_AM[[#This Row],[NIPNAS]],Target_CC[],COLUMN(BS$2)+9,0)</f>
        <v>6948306.6499999994</v>
      </c>
      <c r="CH681" s="22">
        <f>Target_AM[[#This Row],[PROPORSI]]*VLOOKUP(Target_AM[[#This Row],[NIPNAS]],Target_CC[],COLUMN(BT$2)+9,0)</f>
        <v>6948306.6499999994</v>
      </c>
      <c r="CI681" s="22">
        <f>Target_AM[[#This Row],[PROPORSI]]*VLOOKUP(Target_AM[[#This Row],[NIPNAS]],Target_CC[],COLUMN(BU$2)+9,0)</f>
        <v>6948306.6499999994</v>
      </c>
      <c r="CJ681" s="22">
        <f>Target_AM[[#This Row],[PROPORSI]]*VLOOKUP(Target_AM[[#This Row],[NIPNAS]],Target_CC[],COLUMN(BV$2)+9,0)</f>
        <v>6948306.6499999994</v>
      </c>
      <c r="CK681" s="22">
        <f>Target_AM[[#This Row],[PROPORSI]]*VLOOKUP(Target_AM[[#This Row],[NIPNAS]],Target_CC[],COLUMN(BW$2)+9,0)</f>
        <v>6948306.6499999994</v>
      </c>
      <c r="CL681" s="22">
        <f>Target_AM[[#This Row],[PROPORSI]]*VLOOKUP(Target_AM[[#This Row],[NIPNAS]],Target_CC[],COLUMN(BX$2)+9,0)</f>
        <v>6948306.6499999994</v>
      </c>
      <c r="CM681" s="22">
        <f>Target_AM[[#This Row],[PROPORSI]]*VLOOKUP(Target_AM[[#This Row],[NIPNAS]],Target_CC[],COLUMN(BY$2)+9,0)</f>
        <v>6948306.6499999994</v>
      </c>
      <c r="CN681" s="22">
        <f>Target_AM[[#This Row],[PROPORSI]]*VLOOKUP(Target_AM[[#This Row],[NIPNAS]],Target_CC[],COLUMN(BZ$2)+9,0)</f>
        <v>76247383.849999994</v>
      </c>
      <c r="CO681" s="22">
        <f>Target_AM[[#This Row],[PROPORSI]]*VLOOKUP(Target_AM[[#This Row],[NIPNAS]],Target_CC[],COLUMN(CA$2)+9,0)</f>
        <v>12822498</v>
      </c>
      <c r="CP681" s="22">
        <f>Target_AM[[#This Row],[PROPORSI]]*VLOOKUP(Target_AM[[#This Row],[NIPNAS]],Target_CC[],COLUMN(CB$2)+9,0)</f>
        <v>11406498</v>
      </c>
      <c r="CQ681" s="22">
        <f>Target_AM[[#This Row],[PROPORSI]]*VLOOKUP(Target_AM[[#This Row],[NIPNAS]],Target_CC[],COLUMN(CC$2)+9,0)</f>
        <v>11987498</v>
      </c>
      <c r="CR681" s="22">
        <f>Target_AM[[#This Row],[PROPORSI]]*VLOOKUP(Target_AM[[#This Row],[NIPNAS]],Target_CC[],COLUMN(CD$2)+9,0)</f>
        <v>11987498</v>
      </c>
      <c r="CS681" s="22">
        <f>Target_AM[[#This Row],[PROPORSI]]*VLOOKUP(Target_AM[[#This Row],[NIPNAS]],Target_CC[],COLUMN(CE$2)+9,0)</f>
        <v>11987498</v>
      </c>
      <c r="CT681" s="22">
        <f>Target_AM[[#This Row],[PROPORSI]]*VLOOKUP(Target_AM[[#This Row],[NIPNAS]],Target_CC[],COLUMN(CF$2)+9,0)</f>
        <v>11987498</v>
      </c>
      <c r="CU681" s="22">
        <f>Target_AM[[#This Row],[PROPORSI]]*VLOOKUP(Target_AM[[#This Row],[NIPNAS]],Target_CC[],COLUMN(CG$2)+9,0)</f>
        <v>11987498</v>
      </c>
      <c r="CV681" s="22">
        <f>Target_AM[[#This Row],[PROPORSI]]*VLOOKUP(Target_AM[[#This Row],[NIPNAS]],Target_CC[],COLUMN(CH$2)+9,0)</f>
        <v>11987498</v>
      </c>
      <c r="CW681" s="22">
        <f>Target_AM[[#This Row],[PROPORSI]]*VLOOKUP(Target_AM[[#This Row],[NIPNAS]],Target_CC[],COLUMN(CI$2)+9,0)</f>
        <v>11987498</v>
      </c>
      <c r="CX681" s="22">
        <f>Target_AM[[#This Row],[PROPORSI]]*VLOOKUP(Target_AM[[#This Row],[NIPNAS]],Target_CC[],COLUMN(CJ$2)+9,0)</f>
        <v>11987498</v>
      </c>
      <c r="CY681" s="22">
        <f>Target_AM[[#This Row],[PROPORSI]]*VLOOKUP(Target_AM[[#This Row],[NIPNAS]],Target_CC[],COLUMN(CK$2)+9,0)</f>
        <v>11987498</v>
      </c>
      <c r="CZ681" s="22">
        <f>Target_AM[[#This Row],[PROPORSI]]*VLOOKUP(Target_AM[[#This Row],[NIPNAS]],Target_CC[],COLUMN(CL$2)+9,0)</f>
        <v>11987498</v>
      </c>
      <c r="DA681" s="22">
        <f>Target_AM[[#This Row],[PROPORSI]]*VLOOKUP(Target_AM[[#This Row],[NIPNAS]],Target_CC[],COLUMN(CM$2)+9,0)</f>
        <v>144103976</v>
      </c>
      <c r="DB681" s="22">
        <f>Target_AM[[#This Row],[PROPORSI]]*VLOOKUP(Target_AM[[#This Row],[NIPNAS]],Target_CC[],COLUMN(CN$2)+9,0)</f>
        <v>0</v>
      </c>
      <c r="DC681" s="22">
        <f>Target_AM[[#This Row],[PROPORSI]]*VLOOKUP(Target_AM[[#This Row],[NIPNAS]],Target_CC[],COLUMN(CO$2)+9,0)</f>
        <v>0</v>
      </c>
      <c r="DD681" s="22">
        <f>Target_AM[[#This Row],[PROPORSI]]*VLOOKUP(Target_AM[[#This Row],[NIPNAS]],Target_CC[],COLUMN(CP$2)+9,0)</f>
        <v>-1442</v>
      </c>
      <c r="DE681" s="22">
        <f>Target_AM[[#This Row],[PROPORSI]]*VLOOKUP(Target_AM[[#This Row],[NIPNAS]],Target_CC[],COLUMN(CQ$2)+9,0)</f>
        <v>0</v>
      </c>
      <c r="DF681" s="22">
        <f>Target_AM[[#This Row],[PROPORSI]]*VLOOKUP(Target_AM[[#This Row],[NIPNAS]],Target_CC[],COLUMN(CR$2)+9,0)</f>
        <v>0</v>
      </c>
      <c r="DG681" s="22">
        <f>Target_AM[[#This Row],[PROPORSI]]*VLOOKUP(Target_AM[[#This Row],[NIPNAS]],Target_CC[],COLUMN(CS$2)+9,0)</f>
        <v>0</v>
      </c>
      <c r="DH681" s="22">
        <f>Target_AM[[#This Row],[PROPORSI]]*VLOOKUP(Target_AM[[#This Row],[NIPNAS]],Target_CC[],COLUMN(CT$2)+9,0)</f>
        <v>0</v>
      </c>
      <c r="DI681" s="22">
        <f>Target_AM[[#This Row],[PROPORSI]]*VLOOKUP(Target_AM[[#This Row],[NIPNAS]],Target_CC[],COLUMN(CU$2)+9,0)</f>
        <v>0</v>
      </c>
      <c r="DJ681" s="22">
        <f>Target_AM[[#This Row],[PROPORSI]]*VLOOKUP(Target_AM[[#This Row],[NIPNAS]],Target_CC[],COLUMN(CV$2)+9,0)</f>
        <v>0</v>
      </c>
      <c r="DK681" s="22">
        <f>Target_AM[[#This Row],[PROPORSI]]*VLOOKUP(Target_AM[[#This Row],[NIPNAS]],Target_CC[],COLUMN(CW$2)+9,0)</f>
        <v>0</v>
      </c>
      <c r="DL681" s="22">
        <f>Target_AM[[#This Row],[PROPORSI]]*VLOOKUP(Target_AM[[#This Row],[NIPNAS]],Target_CC[],COLUMN(CX$2)+9,0)</f>
        <v>0</v>
      </c>
      <c r="DM681" s="22">
        <f>Target_AM[[#This Row],[PROPORSI]]*VLOOKUP(Target_AM[[#This Row],[NIPNAS]],Target_CC[],COLUMN(CY$2)+9,0)</f>
        <v>0</v>
      </c>
      <c r="DN681" s="22">
        <f>Target_AM[[#This Row],[PROPORSI]]*VLOOKUP(Target_AM[[#This Row],[NIPNAS]],Target_CC[],COLUMN(CZ$2)+9,0)</f>
        <v>-1442</v>
      </c>
      <c r="DO681" s="22">
        <f>Target_AM[[#This Row],[PROPORSI]]*VLOOKUP(Target_AM[[#This Row],[NIPNAS]],Target_CC[],COLUMN(DA$2)+9,0)</f>
        <v>0</v>
      </c>
      <c r="DP681" s="22">
        <f>Target_AM[[#This Row],[PROPORSI]]*VLOOKUP(Target_AM[[#This Row],[NIPNAS]],Target_CC[],COLUMN(DB$2)+9,0)</f>
        <v>0</v>
      </c>
      <c r="DQ681" s="22">
        <f>Target_AM[[#This Row],[PROPORSI]]*VLOOKUP(Target_AM[[#This Row],[NIPNAS]],Target_CC[],COLUMN(DC$2)+9,0)</f>
        <v>0</v>
      </c>
      <c r="DR681" s="22">
        <f>Target_AM[[#This Row],[PROPORSI]]*VLOOKUP(Target_AM[[#This Row],[NIPNAS]],Target_CC[],COLUMN(DD$2)+9,0)</f>
        <v>0</v>
      </c>
      <c r="DS681" s="22">
        <f>Target_AM[[#This Row],[PROPORSI]]*VLOOKUP(Target_AM[[#This Row],[NIPNAS]],Target_CC[],COLUMN(DE$2)+9,0)</f>
        <v>0</v>
      </c>
      <c r="DT681" s="22">
        <f>Target_AM[[#This Row],[PROPORSI]]*VLOOKUP(Target_AM[[#This Row],[NIPNAS]],Target_CC[],COLUMN(DF$2)+9,0)</f>
        <v>0</v>
      </c>
      <c r="DU681" s="22">
        <f>Target_AM[[#This Row],[PROPORSI]]*VLOOKUP(Target_AM[[#This Row],[NIPNAS]],Target_CC[],COLUMN(DG$2)+9,0)</f>
        <v>0</v>
      </c>
      <c r="DV681" s="22">
        <f>Target_AM[[#This Row],[PROPORSI]]*VLOOKUP(Target_AM[[#This Row],[NIPNAS]],Target_CC[],COLUMN(DH$2)+9,0)</f>
        <v>0</v>
      </c>
      <c r="DW681" s="22">
        <f>Target_AM[[#This Row],[PROPORSI]]*VLOOKUP(Target_AM[[#This Row],[NIPNAS]],Target_CC[],COLUMN(DI$2)+9,0)</f>
        <v>0</v>
      </c>
      <c r="DX681" s="22">
        <f>Target_AM[[#This Row],[PROPORSI]]*VLOOKUP(Target_AM[[#This Row],[NIPNAS]],Target_CC[],COLUMN(DJ$2)+9,0)</f>
        <v>0</v>
      </c>
      <c r="DY681" s="22">
        <f>Target_AM[[#This Row],[PROPORSI]]*VLOOKUP(Target_AM[[#This Row],[NIPNAS]],Target_CC[],COLUMN(DK$2)+9,0)</f>
        <v>0</v>
      </c>
      <c r="DZ681" s="22">
        <f>Target_AM[[#This Row],[PROPORSI]]*VLOOKUP(Target_AM[[#This Row],[NIPNAS]],Target_CC[],COLUMN(DL$2)+9,0)</f>
        <v>0</v>
      </c>
      <c r="EA681" s="22">
        <f>Target_AM[[#This Row],[PROPORSI]]*VLOOKUP(Target_AM[[#This Row],[NIPNAS]],Target_CC[],COLUMN(DM$2)+9,0)</f>
        <v>0</v>
      </c>
    </row>
    <row r="682" spans="2:131" x14ac:dyDescent="0.3">
      <c r="B682">
        <v>928726</v>
      </c>
      <c r="C682" t="s">
        <v>1015</v>
      </c>
      <c r="D682">
        <v>1</v>
      </c>
      <c r="E682" s="8">
        <v>45658</v>
      </c>
      <c r="F682">
        <v>76510289</v>
      </c>
      <c r="G682" t="s">
        <v>221</v>
      </c>
      <c r="J682" t="s">
        <v>1081</v>
      </c>
      <c r="K682" t="s">
        <v>22</v>
      </c>
      <c r="L682" t="s">
        <v>159</v>
      </c>
      <c r="M682" t="s">
        <v>31</v>
      </c>
      <c r="N682" s="23">
        <f>Target_AM[[#This Row],[PROPORSI]]*VLOOKUP(Target_AM[[#This Row],[NIPNAS]],Target_CC[],9,0)</f>
        <v>1037422569.3438944</v>
      </c>
      <c r="O682" s="22">
        <f>Target_AM[[#This Row],[PROPORSI]]*VLOOKUP(Target_AM[[#This Row],[NIPNAS]],Target_CC[],COLUMN(A$2)+9,0)</f>
        <v>71544979.150231883</v>
      </c>
      <c r="P682" s="22">
        <f>Target_AM[[#This Row],[PROPORSI]]*VLOOKUP(Target_AM[[#This Row],[NIPNAS]],Target_CC[],COLUMN(B$2)+9,0)</f>
        <v>69146765.774014428</v>
      </c>
      <c r="Q682" s="22">
        <f>Target_AM[[#This Row],[PROPORSI]]*VLOOKUP(Target_AM[[#This Row],[NIPNAS]],Target_CC[],COLUMN(C$2)+9,0)</f>
        <v>27374372.914527643</v>
      </c>
      <c r="R682" s="22">
        <f>Target_AM[[#This Row],[PROPORSI]]*VLOOKUP(Target_AM[[#This Row],[NIPNAS]],Target_CC[],COLUMN(D$2)+9,0)</f>
        <v>58712960.54580766</v>
      </c>
      <c r="S682" s="22">
        <f>Target_AM[[#This Row],[PROPORSI]]*VLOOKUP(Target_AM[[#This Row],[NIPNAS]],Target_CC[],COLUMN(E$2)+9,0)</f>
        <v>5616232.7002743455</v>
      </c>
      <c r="T682" s="22">
        <f>Target_AM[[#This Row],[PROPORSI]]*VLOOKUP(Target_AM[[#This Row],[NIPNAS]],Target_CC[],COLUMN(F$2)+9,0)</f>
        <v>24673419.301938754</v>
      </c>
      <c r="U682" s="22">
        <f>Target_AM[[#This Row],[PROPORSI]]*VLOOKUP(Target_AM[[#This Row],[NIPNAS]],Target_CC[],COLUMN(G$2)+9,0)</f>
        <v>70437996.53366527</v>
      </c>
      <c r="V682" s="22">
        <f>Target_AM[[#This Row],[PROPORSI]]*VLOOKUP(Target_AM[[#This Row],[NIPNAS]],Target_CC[],COLUMN(H$2)+9,0)</f>
        <v>44937804.837153345</v>
      </c>
      <c r="W682" s="22">
        <f>Target_AM[[#This Row],[PROPORSI]]*VLOOKUP(Target_AM[[#This Row],[NIPNAS]],Target_CC[],COLUMN(I$2)+9,0)</f>
        <v>108148340.10314974</v>
      </c>
      <c r="X682" s="22">
        <f>Target_AM[[#This Row],[PROPORSI]]*VLOOKUP(Target_AM[[#This Row],[NIPNAS]],Target_CC[],COLUMN(J$2)+9,0)</f>
        <v>78853044.517721131</v>
      </c>
      <c r="Y682" s="22">
        <f>Target_AM[[#This Row],[PROPORSI]]*VLOOKUP(Target_AM[[#This Row],[NIPNAS]],Target_CC[],COLUMN(K$2)+9,0)</f>
        <v>67099428.881877296</v>
      </c>
      <c r="Z682" s="22">
        <f>Target_AM[[#This Row],[PROPORSI]]*VLOOKUP(Target_AM[[#This Row],[NIPNAS]],Target_CC[],COLUMN(L$2)+9,0)</f>
        <v>74801418.432007015</v>
      </c>
      <c r="AA682" s="22">
        <f>Target_AM[[#This Row],[PROPORSI]]*VLOOKUP(Target_AM[[#This Row],[NIPNAS]],Target_CC[],COLUMN(M$2)+9,0)</f>
        <v>701346763.69236851</v>
      </c>
      <c r="AB682" s="22">
        <f>Target_AM[[#This Row],[PROPORSI]]*VLOOKUP(Target_AM[[#This Row],[NIPNAS]],Target_CC[],COLUMN(N$2)+9,0)</f>
        <v>762696.77753509581</v>
      </c>
      <c r="AC682" s="22">
        <f>Target_AM[[#This Row],[PROPORSI]]*VLOOKUP(Target_AM[[#This Row],[NIPNAS]],Target_CC[],COLUMN(O$2)+9,0)</f>
        <v>2884479.6479723603</v>
      </c>
      <c r="AD682" s="22">
        <f>Target_AM[[#This Row],[PROPORSI]]*VLOOKUP(Target_AM[[#This Row],[NIPNAS]],Target_CC[],COLUMN(P$2)+9,0)</f>
        <v>995503.14578326046</v>
      </c>
      <c r="AE682" s="22">
        <f>Target_AM[[#This Row],[PROPORSI]]*VLOOKUP(Target_AM[[#This Row],[NIPNAS]],Target_CC[],COLUMN(Q$2)+9,0)</f>
        <v>7422945.0510832071</v>
      </c>
      <c r="AF682" s="22">
        <f>Target_AM[[#This Row],[PROPORSI]]*VLOOKUP(Target_AM[[#This Row],[NIPNAS]],Target_CC[],COLUMN(R$2)+9,0)</f>
        <v>620295.23897574283</v>
      </c>
      <c r="AG682" s="22">
        <f>Target_AM[[#This Row],[PROPORSI]]*VLOOKUP(Target_AM[[#This Row],[NIPNAS]],Target_CC[],COLUMN(S$2)+9,0)</f>
        <v>3737647.0714308731</v>
      </c>
      <c r="AH682" s="22">
        <f>Target_AM[[#This Row],[PROPORSI]]*VLOOKUP(Target_AM[[#This Row],[NIPNAS]],Target_CC[],COLUMN(T$2)+9,0)</f>
        <v>11681522.157147512</v>
      </c>
      <c r="AI682" s="22">
        <f>Target_AM[[#This Row],[PROPORSI]]*VLOOKUP(Target_AM[[#This Row],[NIPNAS]],Target_CC[],COLUMN(U$2)+9,0)</f>
        <v>7908133.4398150146</v>
      </c>
      <c r="AJ682" s="22">
        <f>Target_AM[[#This Row],[PROPORSI]]*VLOOKUP(Target_AM[[#This Row],[NIPNAS]],Target_CC[],COLUMN(V$2)+9,0)</f>
        <v>19759895.2459234</v>
      </c>
      <c r="AK682" s="22">
        <f>Target_AM[[#This Row],[PROPORSI]]*VLOOKUP(Target_AM[[#This Row],[NIPNAS]],Target_CC[],COLUMN(W$2)+9,0)</f>
        <v>9193232.9370430857</v>
      </c>
      <c r="AL682" s="22">
        <f>Target_AM[[#This Row],[PROPORSI]]*VLOOKUP(Target_AM[[#This Row],[NIPNAS]],Target_CC[],COLUMN(X$2)+9,0)</f>
        <v>7825293.8456883952</v>
      </c>
      <c r="AM682" s="22">
        <f>Target_AM[[#This Row],[PROPORSI]]*VLOOKUP(Target_AM[[#This Row],[NIPNAS]],Target_CC[],COLUMN(Y$2)+9,0)</f>
        <v>9991868.9666807353</v>
      </c>
      <c r="AN682" s="22">
        <f>Target_AM[[#This Row],[PROPORSI]]*VLOOKUP(Target_AM[[#This Row],[NIPNAS]],Target_CC[],COLUMN(Z$2)+9,0)</f>
        <v>82783513.525078684</v>
      </c>
      <c r="AO682" s="22">
        <f>Target_AM[[#This Row],[PROPORSI]]*VLOOKUP(Target_AM[[#This Row],[NIPNAS]],Target_CC[],COLUMN(AA$2)+9,0)</f>
        <v>72307675.927766979</v>
      </c>
      <c r="AP682" s="22">
        <f>Target_AM[[#This Row],[PROPORSI]]*VLOOKUP(Target_AM[[#This Row],[NIPNAS]],Target_CC[],COLUMN(AB$2)+9,0)</f>
        <v>72031245.421986789</v>
      </c>
      <c r="AQ682" s="22">
        <f>Target_AM[[#This Row],[PROPORSI]]*VLOOKUP(Target_AM[[#This Row],[NIPNAS]],Target_CC[],COLUMN(AC$2)+9,0)</f>
        <v>28369876.060310904</v>
      </c>
      <c r="AR682" s="22">
        <f>Target_AM[[#This Row],[PROPORSI]]*VLOOKUP(Target_AM[[#This Row],[NIPNAS]],Target_CC[],COLUMN(AD$2)+9,0)</f>
        <v>66135905.596890867</v>
      </c>
      <c r="AS682" s="22">
        <f>Target_AM[[#This Row],[PROPORSI]]*VLOOKUP(Target_AM[[#This Row],[NIPNAS]],Target_CC[],COLUMN(AE$2)+9,0)</f>
        <v>6236527.9392500883</v>
      </c>
      <c r="AT682" s="22">
        <f>Target_AM[[#This Row],[PROPORSI]]*VLOOKUP(Target_AM[[#This Row],[NIPNAS]],Target_CC[],COLUMN(AF$2)+9,0)</f>
        <v>28411066.373369627</v>
      </c>
      <c r="AU682" s="22">
        <f>Target_AM[[#This Row],[PROPORSI]]*VLOOKUP(Target_AM[[#This Row],[NIPNAS]],Target_CC[],COLUMN(AG$2)+9,0)</f>
        <v>82119518.690812781</v>
      </c>
      <c r="AV682" s="22">
        <f>Target_AM[[#This Row],[PROPORSI]]*VLOOKUP(Target_AM[[#This Row],[NIPNAS]],Target_CC[],COLUMN(AH$2)+9,0)</f>
        <v>52845938.27696836</v>
      </c>
      <c r="AW682" s="22">
        <f>Target_AM[[#This Row],[PROPORSI]]*VLOOKUP(Target_AM[[#This Row],[NIPNAS]],Target_CC[],COLUMN(AI$2)+9,0)</f>
        <v>127908235.34907314</v>
      </c>
      <c r="AX682" s="22">
        <f>Target_AM[[#This Row],[PROPORSI]]*VLOOKUP(Target_AM[[#This Row],[NIPNAS]],Target_CC[],COLUMN(AJ$2)+9,0)</f>
        <v>88046277.454764217</v>
      </c>
      <c r="AY682" s="22">
        <f>Target_AM[[#This Row],[PROPORSI]]*VLOOKUP(Target_AM[[#This Row],[NIPNAS]],Target_CC[],COLUMN(AK$2)+9,0)</f>
        <v>74924722.727565691</v>
      </c>
      <c r="AZ682" s="22">
        <f>Target_AM[[#This Row],[PROPORSI]]*VLOOKUP(Target_AM[[#This Row],[NIPNAS]],Target_CC[],COLUMN(AL$2)+9,0)</f>
        <v>84793287.39868775</v>
      </c>
      <c r="BA682" s="22">
        <f>Target_AM[[#This Row],[PROPORSI]]*VLOOKUP(Target_AM[[#This Row],[NIPNAS]],Target_CC[],COLUMN(AM$2)+9,0)</f>
        <v>784130277.21744716</v>
      </c>
      <c r="BB682" s="22">
        <f>Target_AM[[#This Row],[PROPORSI]]*VLOOKUP(Target_AM[[#This Row],[NIPNAS]],Target_CC[],COLUMN(AN$2)+9,0)</f>
        <v>0</v>
      </c>
      <c r="BC682" s="22">
        <f>Target_AM[[#This Row],[PROPORSI]]*VLOOKUP(Target_AM[[#This Row],[NIPNAS]],Target_CC[],COLUMN(AO$2)+9,0)</f>
        <v>0</v>
      </c>
      <c r="BD682" s="22">
        <f>Target_AM[[#This Row],[PROPORSI]]*VLOOKUP(Target_AM[[#This Row],[NIPNAS]],Target_CC[],COLUMN(AP$2)+9,0)</f>
        <v>0</v>
      </c>
      <c r="BE682" s="22">
        <f>Target_AM[[#This Row],[PROPORSI]]*VLOOKUP(Target_AM[[#This Row],[NIPNAS]],Target_CC[],COLUMN(AQ$2)+9,0)</f>
        <v>0</v>
      </c>
      <c r="BF682" s="22">
        <f>Target_AM[[#This Row],[PROPORSI]]*VLOOKUP(Target_AM[[#This Row],[NIPNAS]],Target_CC[],COLUMN(AR$2)+9,0)</f>
        <v>0</v>
      </c>
      <c r="BG682" s="22">
        <f>Target_AM[[#This Row],[PROPORSI]]*VLOOKUP(Target_AM[[#This Row],[NIPNAS]],Target_CC[],COLUMN(AS$2)+9,0)</f>
        <v>0</v>
      </c>
      <c r="BH682" s="22">
        <f>Target_AM[[#This Row],[PROPORSI]]*VLOOKUP(Target_AM[[#This Row],[NIPNAS]],Target_CC[],COLUMN(AT$2)+9,0)</f>
        <v>0</v>
      </c>
      <c r="BI682" s="22">
        <f>Target_AM[[#This Row],[PROPORSI]]*VLOOKUP(Target_AM[[#This Row],[NIPNAS]],Target_CC[],COLUMN(AU$2)+9,0)</f>
        <v>0</v>
      </c>
      <c r="BJ682" s="22">
        <f>Target_AM[[#This Row],[PROPORSI]]*VLOOKUP(Target_AM[[#This Row],[NIPNAS]],Target_CC[],COLUMN(AV$2)+9,0)</f>
        <v>0</v>
      </c>
      <c r="BK682" s="22">
        <f>Target_AM[[#This Row],[PROPORSI]]*VLOOKUP(Target_AM[[#This Row],[NIPNAS]],Target_CC[],COLUMN(AW$2)+9,0)</f>
        <v>0</v>
      </c>
      <c r="BL682" s="22">
        <f>Target_AM[[#This Row],[PROPORSI]]*VLOOKUP(Target_AM[[#This Row],[NIPNAS]],Target_CC[],COLUMN(AX$2)+9,0)</f>
        <v>0</v>
      </c>
      <c r="BM682" s="22">
        <f>Target_AM[[#This Row],[PROPORSI]]*VLOOKUP(Target_AM[[#This Row],[NIPNAS]],Target_CC[],COLUMN(AY$2)+9,0)</f>
        <v>0</v>
      </c>
      <c r="BN682" s="22">
        <f>Target_AM[[#This Row],[PROPORSI]]*VLOOKUP(Target_AM[[#This Row],[NIPNAS]],Target_CC[],COLUMN(AZ$2)+9,0)</f>
        <v>0</v>
      </c>
      <c r="BO682" s="22">
        <f>Target_AM[[#This Row],[PROPORSI]]*VLOOKUP(Target_AM[[#This Row],[NIPNAS]],Target_CC[],COLUMN(BA$2)+9,0)</f>
        <v>47783413</v>
      </c>
      <c r="BP682" s="22">
        <f>Target_AM[[#This Row],[PROPORSI]]*VLOOKUP(Target_AM[[#This Row],[NIPNAS]],Target_CC[],COLUMN(BB$2)+9,0)</f>
        <v>46833792</v>
      </c>
      <c r="BQ682" s="22">
        <f>Target_AM[[#This Row],[PROPORSI]]*VLOOKUP(Target_AM[[#This Row],[NIPNAS]],Target_CC[],COLUMN(BC$2)+9,0)</f>
        <v>43805361</v>
      </c>
      <c r="BR682" s="22">
        <f>Target_AM[[#This Row],[PROPORSI]]*VLOOKUP(Target_AM[[#This Row],[NIPNAS]],Target_CC[],COLUMN(BD$2)+9,0)</f>
        <v>42673844.799999997</v>
      </c>
      <c r="BS682" s="22">
        <f>Target_AM[[#This Row],[PROPORSI]]*VLOOKUP(Target_AM[[#This Row],[NIPNAS]],Target_CC[],COLUMN(BE$2)+9,0)</f>
        <v>42673844.799999997</v>
      </c>
      <c r="BT682" s="22">
        <f>Target_AM[[#This Row],[PROPORSI]]*VLOOKUP(Target_AM[[#This Row],[NIPNAS]],Target_CC[],COLUMN(BF$2)+9,0)</f>
        <v>42673844.799999997</v>
      </c>
      <c r="BU682" s="22">
        <f>Target_AM[[#This Row],[PROPORSI]]*VLOOKUP(Target_AM[[#This Row],[NIPNAS]],Target_CC[],COLUMN(BG$2)+9,0)</f>
        <v>42673844.799999997</v>
      </c>
      <c r="BV682" s="22">
        <f>Target_AM[[#This Row],[PROPORSI]]*VLOOKUP(Target_AM[[#This Row],[NIPNAS]],Target_CC[],COLUMN(BH$2)+9,0)</f>
        <v>42673844.799999997</v>
      </c>
      <c r="BW682" s="22">
        <f>Target_AM[[#This Row],[PROPORSI]]*VLOOKUP(Target_AM[[#This Row],[NIPNAS]],Target_CC[],COLUMN(BI$2)+9,0)</f>
        <v>42673844.799999997</v>
      </c>
      <c r="BX682" s="22">
        <f>Target_AM[[#This Row],[PROPORSI]]*VLOOKUP(Target_AM[[#This Row],[NIPNAS]],Target_CC[],COLUMN(BJ$2)+9,0)</f>
        <v>42673844.799999997</v>
      </c>
      <c r="BY682" s="22">
        <f>Target_AM[[#This Row],[PROPORSI]]*VLOOKUP(Target_AM[[#This Row],[NIPNAS]],Target_CC[],COLUMN(BK$2)+9,0)</f>
        <v>42673844.799999997</v>
      </c>
      <c r="BZ682" s="22">
        <f>Target_AM[[#This Row],[PROPORSI]]*VLOOKUP(Target_AM[[#This Row],[NIPNAS]],Target_CC[],COLUMN(BL$2)+9,0)</f>
        <v>42673844.799999997</v>
      </c>
      <c r="CA682" s="22">
        <f>Target_AM[[#This Row],[PROPORSI]]*VLOOKUP(Target_AM[[#This Row],[NIPNAS]],Target_CC[],COLUMN(BM$2)+9,0)</f>
        <v>522487169.20000011</v>
      </c>
      <c r="CB682" s="22">
        <f>Target_AM[[#This Row],[PROPORSI]]*VLOOKUP(Target_AM[[#This Row],[NIPNAS]],Target_CC[],COLUMN(BN$2)+9,0)</f>
        <v>22630324</v>
      </c>
      <c r="CC682" s="22">
        <f>Target_AM[[#This Row],[PROPORSI]]*VLOOKUP(Target_AM[[#This Row],[NIPNAS]],Target_CC[],COLUMN(BO$2)+9,0)</f>
        <v>22630324</v>
      </c>
      <c r="CD682" s="22">
        <f>Target_AM[[#This Row],[PROPORSI]]*VLOOKUP(Target_AM[[#This Row],[NIPNAS]],Target_CC[],COLUMN(BP$2)+9,0)</f>
        <v>22630324</v>
      </c>
      <c r="CE682" s="22">
        <f>Target_AM[[#This Row],[PROPORSI]]*VLOOKUP(Target_AM[[#This Row],[NIPNAS]],Target_CC[],COLUMN(BQ$2)+9,0)</f>
        <v>21498807.800000001</v>
      </c>
      <c r="CF682" s="22">
        <f>Target_AM[[#This Row],[PROPORSI]]*VLOOKUP(Target_AM[[#This Row],[NIPNAS]],Target_CC[],COLUMN(BR$2)+9,0)</f>
        <v>21498807.800000001</v>
      </c>
      <c r="CG682" s="22">
        <f>Target_AM[[#This Row],[PROPORSI]]*VLOOKUP(Target_AM[[#This Row],[NIPNAS]],Target_CC[],COLUMN(BS$2)+9,0)</f>
        <v>21498807.800000001</v>
      </c>
      <c r="CH682" s="22">
        <f>Target_AM[[#This Row],[PROPORSI]]*VLOOKUP(Target_AM[[#This Row],[NIPNAS]],Target_CC[],COLUMN(BT$2)+9,0)</f>
        <v>21498807.800000001</v>
      </c>
      <c r="CI682" s="22">
        <f>Target_AM[[#This Row],[PROPORSI]]*VLOOKUP(Target_AM[[#This Row],[NIPNAS]],Target_CC[],COLUMN(BU$2)+9,0)</f>
        <v>21498807.800000001</v>
      </c>
      <c r="CJ682" s="22">
        <f>Target_AM[[#This Row],[PROPORSI]]*VLOOKUP(Target_AM[[#This Row],[NIPNAS]],Target_CC[],COLUMN(BV$2)+9,0)</f>
        <v>21498807.800000001</v>
      </c>
      <c r="CK682" s="22">
        <f>Target_AM[[#This Row],[PROPORSI]]*VLOOKUP(Target_AM[[#This Row],[NIPNAS]],Target_CC[],COLUMN(BW$2)+9,0)</f>
        <v>21498807.800000001</v>
      </c>
      <c r="CL682" s="22">
        <f>Target_AM[[#This Row],[PROPORSI]]*VLOOKUP(Target_AM[[#This Row],[NIPNAS]],Target_CC[],COLUMN(BX$2)+9,0)</f>
        <v>21498807.800000001</v>
      </c>
      <c r="CM682" s="22">
        <f>Target_AM[[#This Row],[PROPORSI]]*VLOOKUP(Target_AM[[#This Row],[NIPNAS]],Target_CC[],COLUMN(BY$2)+9,0)</f>
        <v>21498807.800000001</v>
      </c>
      <c r="CN682" s="22">
        <f>Target_AM[[#This Row],[PROPORSI]]*VLOOKUP(Target_AM[[#This Row],[NIPNAS]],Target_CC[],COLUMN(BZ$2)+9,0)</f>
        <v>261380242.20000005</v>
      </c>
      <c r="CO682" s="22">
        <f>Target_AM[[#This Row],[PROPORSI]]*VLOOKUP(Target_AM[[#This Row],[NIPNAS]],Target_CC[],COLUMN(CA$2)+9,0)</f>
        <v>25153089</v>
      </c>
      <c r="CP682" s="22">
        <f>Target_AM[[#This Row],[PROPORSI]]*VLOOKUP(Target_AM[[#This Row],[NIPNAS]],Target_CC[],COLUMN(CB$2)+9,0)</f>
        <v>24203468</v>
      </c>
      <c r="CQ682" s="22">
        <f>Target_AM[[#This Row],[PROPORSI]]*VLOOKUP(Target_AM[[#This Row],[NIPNAS]],Target_CC[],COLUMN(CC$2)+9,0)</f>
        <v>21175037</v>
      </c>
      <c r="CR682" s="22">
        <f>Target_AM[[#This Row],[PROPORSI]]*VLOOKUP(Target_AM[[#This Row],[NIPNAS]],Target_CC[],COLUMN(CD$2)+9,0)</f>
        <v>21175037</v>
      </c>
      <c r="CS682" s="22">
        <f>Target_AM[[#This Row],[PROPORSI]]*VLOOKUP(Target_AM[[#This Row],[NIPNAS]],Target_CC[],COLUMN(CE$2)+9,0)</f>
        <v>21175037</v>
      </c>
      <c r="CT682" s="22">
        <f>Target_AM[[#This Row],[PROPORSI]]*VLOOKUP(Target_AM[[#This Row],[NIPNAS]],Target_CC[],COLUMN(CF$2)+9,0)</f>
        <v>21175037</v>
      </c>
      <c r="CU682" s="22">
        <f>Target_AM[[#This Row],[PROPORSI]]*VLOOKUP(Target_AM[[#This Row],[NIPNAS]],Target_CC[],COLUMN(CG$2)+9,0)</f>
        <v>21175037</v>
      </c>
      <c r="CV682" s="22">
        <f>Target_AM[[#This Row],[PROPORSI]]*VLOOKUP(Target_AM[[#This Row],[NIPNAS]],Target_CC[],COLUMN(CH$2)+9,0)</f>
        <v>21175037</v>
      </c>
      <c r="CW682" s="22">
        <f>Target_AM[[#This Row],[PROPORSI]]*VLOOKUP(Target_AM[[#This Row],[NIPNAS]],Target_CC[],COLUMN(CI$2)+9,0)</f>
        <v>21175037</v>
      </c>
      <c r="CX682" s="22">
        <f>Target_AM[[#This Row],[PROPORSI]]*VLOOKUP(Target_AM[[#This Row],[NIPNAS]],Target_CC[],COLUMN(CJ$2)+9,0)</f>
        <v>21175037</v>
      </c>
      <c r="CY682" s="22">
        <f>Target_AM[[#This Row],[PROPORSI]]*VLOOKUP(Target_AM[[#This Row],[NIPNAS]],Target_CC[],COLUMN(CK$2)+9,0)</f>
        <v>21175037</v>
      </c>
      <c r="CZ682" s="22">
        <f>Target_AM[[#This Row],[PROPORSI]]*VLOOKUP(Target_AM[[#This Row],[NIPNAS]],Target_CC[],COLUMN(CL$2)+9,0)</f>
        <v>21175037</v>
      </c>
      <c r="DA682" s="22">
        <f>Target_AM[[#This Row],[PROPORSI]]*VLOOKUP(Target_AM[[#This Row],[NIPNAS]],Target_CC[],COLUMN(CM$2)+9,0)</f>
        <v>261106927</v>
      </c>
      <c r="DB682" s="22">
        <f>Target_AM[[#This Row],[PROPORSI]]*VLOOKUP(Target_AM[[#This Row],[NIPNAS]],Target_CC[],COLUMN(CN$2)+9,0)</f>
        <v>0</v>
      </c>
      <c r="DC682" s="22">
        <f>Target_AM[[#This Row],[PROPORSI]]*VLOOKUP(Target_AM[[#This Row],[NIPNAS]],Target_CC[],COLUMN(CO$2)+9,0)</f>
        <v>0</v>
      </c>
      <c r="DD682" s="22">
        <f>Target_AM[[#This Row],[PROPORSI]]*VLOOKUP(Target_AM[[#This Row],[NIPNAS]],Target_CC[],COLUMN(CP$2)+9,0)</f>
        <v>0</v>
      </c>
      <c r="DE682" s="22">
        <f>Target_AM[[#This Row],[PROPORSI]]*VLOOKUP(Target_AM[[#This Row],[NIPNAS]],Target_CC[],COLUMN(CQ$2)+9,0)</f>
        <v>0</v>
      </c>
      <c r="DF682" s="22">
        <f>Target_AM[[#This Row],[PROPORSI]]*VLOOKUP(Target_AM[[#This Row],[NIPNAS]],Target_CC[],COLUMN(CR$2)+9,0)</f>
        <v>0</v>
      </c>
      <c r="DG682" s="22">
        <f>Target_AM[[#This Row],[PROPORSI]]*VLOOKUP(Target_AM[[#This Row],[NIPNAS]],Target_CC[],COLUMN(CS$2)+9,0)</f>
        <v>0</v>
      </c>
      <c r="DH682" s="22">
        <f>Target_AM[[#This Row],[PROPORSI]]*VLOOKUP(Target_AM[[#This Row],[NIPNAS]],Target_CC[],COLUMN(CT$2)+9,0)</f>
        <v>0</v>
      </c>
      <c r="DI682" s="22">
        <f>Target_AM[[#This Row],[PROPORSI]]*VLOOKUP(Target_AM[[#This Row],[NIPNAS]],Target_CC[],COLUMN(CU$2)+9,0)</f>
        <v>0</v>
      </c>
      <c r="DJ682" s="22">
        <f>Target_AM[[#This Row],[PROPORSI]]*VLOOKUP(Target_AM[[#This Row],[NIPNAS]],Target_CC[],COLUMN(CV$2)+9,0)</f>
        <v>0</v>
      </c>
      <c r="DK682" s="22">
        <f>Target_AM[[#This Row],[PROPORSI]]*VLOOKUP(Target_AM[[#This Row],[NIPNAS]],Target_CC[],COLUMN(CW$2)+9,0)</f>
        <v>0</v>
      </c>
      <c r="DL682" s="22">
        <f>Target_AM[[#This Row],[PROPORSI]]*VLOOKUP(Target_AM[[#This Row],[NIPNAS]],Target_CC[],COLUMN(CX$2)+9,0)</f>
        <v>0</v>
      </c>
      <c r="DM682" s="22">
        <f>Target_AM[[#This Row],[PROPORSI]]*VLOOKUP(Target_AM[[#This Row],[NIPNAS]],Target_CC[],COLUMN(CY$2)+9,0)</f>
        <v>0</v>
      </c>
      <c r="DN682" s="22">
        <f>Target_AM[[#This Row],[PROPORSI]]*VLOOKUP(Target_AM[[#This Row],[NIPNAS]],Target_CC[],COLUMN(CZ$2)+9,0)</f>
        <v>0</v>
      </c>
      <c r="DO682" s="22">
        <f>Target_AM[[#This Row],[PROPORSI]]*VLOOKUP(Target_AM[[#This Row],[NIPNAS]],Target_CC[],COLUMN(DA$2)+9,0)</f>
        <v>0</v>
      </c>
      <c r="DP682" s="22">
        <f>Target_AM[[#This Row],[PROPORSI]]*VLOOKUP(Target_AM[[#This Row],[NIPNAS]],Target_CC[],COLUMN(DB$2)+9,0)</f>
        <v>0</v>
      </c>
      <c r="DQ682" s="22">
        <f>Target_AM[[#This Row],[PROPORSI]]*VLOOKUP(Target_AM[[#This Row],[NIPNAS]],Target_CC[],COLUMN(DC$2)+9,0)</f>
        <v>0</v>
      </c>
      <c r="DR682" s="22">
        <f>Target_AM[[#This Row],[PROPORSI]]*VLOOKUP(Target_AM[[#This Row],[NIPNAS]],Target_CC[],COLUMN(DD$2)+9,0)</f>
        <v>0</v>
      </c>
      <c r="DS682" s="22">
        <f>Target_AM[[#This Row],[PROPORSI]]*VLOOKUP(Target_AM[[#This Row],[NIPNAS]],Target_CC[],COLUMN(DE$2)+9,0)</f>
        <v>0</v>
      </c>
      <c r="DT682" s="22">
        <f>Target_AM[[#This Row],[PROPORSI]]*VLOOKUP(Target_AM[[#This Row],[NIPNAS]],Target_CC[],COLUMN(DF$2)+9,0)</f>
        <v>0</v>
      </c>
      <c r="DU682" s="22">
        <f>Target_AM[[#This Row],[PROPORSI]]*VLOOKUP(Target_AM[[#This Row],[NIPNAS]],Target_CC[],COLUMN(DG$2)+9,0)</f>
        <v>0</v>
      </c>
      <c r="DV682" s="22">
        <f>Target_AM[[#This Row],[PROPORSI]]*VLOOKUP(Target_AM[[#This Row],[NIPNAS]],Target_CC[],COLUMN(DH$2)+9,0)</f>
        <v>0</v>
      </c>
      <c r="DW682" s="22">
        <f>Target_AM[[#This Row],[PROPORSI]]*VLOOKUP(Target_AM[[#This Row],[NIPNAS]],Target_CC[],COLUMN(DI$2)+9,0)</f>
        <v>0</v>
      </c>
      <c r="DX682" s="22">
        <f>Target_AM[[#This Row],[PROPORSI]]*VLOOKUP(Target_AM[[#This Row],[NIPNAS]],Target_CC[],COLUMN(DJ$2)+9,0)</f>
        <v>0</v>
      </c>
      <c r="DY682" s="22">
        <f>Target_AM[[#This Row],[PROPORSI]]*VLOOKUP(Target_AM[[#This Row],[NIPNAS]],Target_CC[],COLUMN(DK$2)+9,0)</f>
        <v>0</v>
      </c>
      <c r="DZ682" s="22">
        <f>Target_AM[[#This Row],[PROPORSI]]*VLOOKUP(Target_AM[[#This Row],[NIPNAS]],Target_CC[],COLUMN(DL$2)+9,0)</f>
        <v>0</v>
      </c>
      <c r="EA682" s="22">
        <f>Target_AM[[#This Row],[PROPORSI]]*VLOOKUP(Target_AM[[#This Row],[NIPNAS]],Target_CC[],COLUMN(DM$2)+9,0)</f>
        <v>0</v>
      </c>
    </row>
    <row r="683" spans="2:131" x14ac:dyDescent="0.3">
      <c r="B683">
        <v>928726</v>
      </c>
      <c r="C683" t="s">
        <v>1015</v>
      </c>
      <c r="D683">
        <v>1</v>
      </c>
      <c r="E683" s="8">
        <v>45658</v>
      </c>
      <c r="F683">
        <v>76510290</v>
      </c>
      <c r="G683" t="s">
        <v>222</v>
      </c>
      <c r="J683" t="s">
        <v>1081</v>
      </c>
      <c r="K683" t="s">
        <v>22</v>
      </c>
      <c r="L683" t="s">
        <v>159</v>
      </c>
      <c r="M683" t="s">
        <v>31</v>
      </c>
      <c r="N683" s="23">
        <f>Target_AM[[#This Row],[PROPORSI]]*VLOOKUP(Target_AM[[#This Row],[NIPNAS]],Target_CC[],9,0)</f>
        <v>348289146.60407811</v>
      </c>
      <c r="O683" s="22">
        <f>Target_AM[[#This Row],[PROPORSI]]*VLOOKUP(Target_AM[[#This Row],[NIPNAS]],Target_CC[],COLUMN(A$2)+9,0)</f>
        <v>20585037.135722421</v>
      </c>
      <c r="P683" s="22">
        <f>Target_AM[[#This Row],[PROPORSI]]*VLOOKUP(Target_AM[[#This Row],[NIPNAS]],Target_CC[],COLUMN(B$2)+9,0)</f>
        <v>19317399.383367263</v>
      </c>
      <c r="Q683" s="22">
        <f>Target_AM[[#This Row],[PROPORSI]]*VLOOKUP(Target_AM[[#This Row],[NIPNAS]],Target_CC[],COLUMN(C$2)+9,0)</f>
        <v>26465650.527923051</v>
      </c>
      <c r="R683" s="22">
        <f>Target_AM[[#This Row],[PROPORSI]]*VLOOKUP(Target_AM[[#This Row],[NIPNAS]],Target_CC[],COLUMN(D$2)+9,0)</f>
        <v>16603502.007207997</v>
      </c>
      <c r="S683" s="22">
        <f>Target_AM[[#This Row],[PROPORSI]]*VLOOKUP(Target_AM[[#This Row],[NIPNAS]],Target_CC[],COLUMN(E$2)+9,0)</f>
        <v>25661309.140968658</v>
      </c>
      <c r="T683" s="22">
        <f>Target_AM[[#This Row],[PROPORSI]]*VLOOKUP(Target_AM[[#This Row],[NIPNAS]],Target_CC[],COLUMN(F$2)+9,0)</f>
        <v>20087223.878021721</v>
      </c>
      <c r="U683" s="22">
        <f>Target_AM[[#This Row],[PROPORSI]]*VLOOKUP(Target_AM[[#This Row],[NIPNAS]],Target_CC[],COLUMN(G$2)+9,0)</f>
        <v>26575233.912445664</v>
      </c>
      <c r="V683" s="22">
        <f>Target_AM[[#This Row],[PROPORSI]]*VLOOKUP(Target_AM[[#This Row],[NIPNAS]],Target_CC[],COLUMN(H$2)+9,0)</f>
        <v>16624151.173519352</v>
      </c>
      <c r="W683" s="22">
        <f>Target_AM[[#This Row],[PROPORSI]]*VLOOKUP(Target_AM[[#This Row],[NIPNAS]],Target_CC[],COLUMN(I$2)+9,0)</f>
        <v>24100035.704227056</v>
      </c>
      <c r="X683" s="22">
        <f>Target_AM[[#This Row],[PROPORSI]]*VLOOKUP(Target_AM[[#This Row],[NIPNAS]],Target_CC[],COLUMN(J$2)+9,0)</f>
        <v>30070347.626384795</v>
      </c>
      <c r="Y683" s="22">
        <f>Target_AM[[#This Row],[PROPORSI]]*VLOOKUP(Target_AM[[#This Row],[NIPNAS]],Target_CC[],COLUMN(K$2)+9,0)</f>
        <v>25588145.192751352</v>
      </c>
      <c r="Z683" s="22">
        <f>Target_AM[[#This Row],[PROPORSI]]*VLOOKUP(Target_AM[[#This Row],[NIPNAS]],Target_CC[],COLUMN(L$2)+9,0)</f>
        <v>28525273.424181081</v>
      </c>
      <c r="AA683" s="22">
        <f>Target_AM[[#This Row],[PROPORSI]]*VLOOKUP(Target_AM[[#This Row],[NIPNAS]],Target_CC[],COLUMN(M$2)+9,0)</f>
        <v>280203309.10672039</v>
      </c>
      <c r="AB683" s="22">
        <f>Target_AM[[#This Row],[PROPORSI]]*VLOOKUP(Target_AM[[#This Row],[NIPNAS]],Target_CC[],COLUMN(N$2)+9,0)</f>
        <v>219444.35060758144</v>
      </c>
      <c r="AC683" s="22">
        <f>Target_AM[[#This Row],[PROPORSI]]*VLOOKUP(Target_AM[[#This Row],[NIPNAS]],Target_CC[],COLUMN(O$2)+9,0)</f>
        <v>805831.54901536182</v>
      </c>
      <c r="AD683" s="22">
        <f>Target_AM[[#This Row],[PROPORSI]]*VLOOKUP(Target_AM[[#This Row],[NIPNAS]],Target_CC[],COLUMN(P$2)+9,0)</f>
        <v>962456.32504573464</v>
      </c>
      <c r="AE683" s="22">
        <f>Target_AM[[#This Row],[PROPORSI]]*VLOOKUP(Target_AM[[#This Row],[NIPNAS]],Target_CC[],COLUMN(Q$2)+9,0)</f>
        <v>2099142.7090258524</v>
      </c>
      <c r="AF683" s="22">
        <f>Target_AM[[#This Row],[PROPORSI]]*VLOOKUP(Target_AM[[#This Row],[NIPNAS]],Target_CC[],COLUMN(R$2)+9,0)</f>
        <v>2834210.8910925314</v>
      </c>
      <c r="AG683" s="22">
        <f>Target_AM[[#This Row],[PROPORSI]]*VLOOKUP(Target_AM[[#This Row],[NIPNAS]],Target_CC[],COLUMN(S$2)+9,0)</f>
        <v>3042908.3452963009</v>
      </c>
      <c r="AH683" s="22">
        <f>Target_AM[[#This Row],[PROPORSI]]*VLOOKUP(Target_AM[[#This Row],[NIPNAS]],Target_CC[],COLUMN(T$2)+9,0)</f>
        <v>4407268.7903785035</v>
      </c>
      <c r="AI683" s="22">
        <f>Target_AM[[#This Row],[PROPORSI]]*VLOOKUP(Target_AM[[#This Row],[NIPNAS]],Target_CC[],COLUMN(U$2)+9,0)</f>
        <v>2925510.1863621939</v>
      </c>
      <c r="AJ683" s="22">
        <f>Target_AM[[#This Row],[PROPORSI]]*VLOOKUP(Target_AM[[#This Row],[NIPNAS]],Target_CC[],COLUMN(V$2)+9,0)</f>
        <v>4403342.4875900708</v>
      </c>
      <c r="AK683" s="22">
        <f>Target_AM[[#This Row],[PROPORSI]]*VLOOKUP(Target_AM[[#This Row],[NIPNAS]],Target_CC[],COLUMN(W$2)+9,0)</f>
        <v>3505808.9629638791</v>
      </c>
      <c r="AL683" s="22">
        <f>Target_AM[[#This Row],[PROPORSI]]*VLOOKUP(Target_AM[[#This Row],[NIPNAS]],Target_CC[],COLUMN(X$2)+9,0)</f>
        <v>2984149.9165650718</v>
      </c>
      <c r="AM683" s="22">
        <f>Target_AM[[#This Row],[PROPORSI]]*VLOOKUP(Target_AM[[#This Row],[NIPNAS]],Target_CC[],COLUMN(Y$2)+9,0)</f>
        <v>3810366.1704254411</v>
      </c>
      <c r="AN683" s="22">
        <f>Target_AM[[#This Row],[PROPORSI]]*VLOOKUP(Target_AM[[#This Row],[NIPNAS]],Target_CC[],COLUMN(Z$2)+9,0)</f>
        <v>32000440.684368525</v>
      </c>
      <c r="AO683" s="22">
        <f>Target_AM[[#This Row],[PROPORSI]]*VLOOKUP(Target_AM[[#This Row],[NIPNAS]],Target_CC[],COLUMN(AA$2)+9,0)</f>
        <v>20804481.486330003</v>
      </c>
      <c r="AP683" s="22">
        <f>Target_AM[[#This Row],[PROPORSI]]*VLOOKUP(Target_AM[[#This Row],[NIPNAS]],Target_CC[],COLUMN(AB$2)+9,0)</f>
        <v>20123230.932382625</v>
      </c>
      <c r="AQ683" s="22">
        <f>Target_AM[[#This Row],[PROPORSI]]*VLOOKUP(Target_AM[[#This Row],[NIPNAS]],Target_CC[],COLUMN(AC$2)+9,0)</f>
        <v>27428106.852968786</v>
      </c>
      <c r="AR683" s="22">
        <f>Target_AM[[#This Row],[PROPORSI]]*VLOOKUP(Target_AM[[#This Row],[NIPNAS]],Target_CC[],COLUMN(AD$2)+9,0)</f>
        <v>18702644.71623385</v>
      </c>
      <c r="AS683" s="22">
        <f>Target_AM[[#This Row],[PROPORSI]]*VLOOKUP(Target_AM[[#This Row],[NIPNAS]],Target_CC[],COLUMN(AE$2)+9,0)</f>
        <v>28495520.032061189</v>
      </c>
      <c r="AT683" s="22">
        <f>Target_AM[[#This Row],[PROPORSI]]*VLOOKUP(Target_AM[[#This Row],[NIPNAS]],Target_CC[],COLUMN(AF$2)+9,0)</f>
        <v>23130132.223318022</v>
      </c>
      <c r="AU683" s="22">
        <f>Target_AM[[#This Row],[PROPORSI]]*VLOOKUP(Target_AM[[#This Row],[NIPNAS]],Target_CC[],COLUMN(AG$2)+9,0)</f>
        <v>30982502.702824168</v>
      </c>
      <c r="AV683" s="22">
        <f>Target_AM[[#This Row],[PROPORSI]]*VLOOKUP(Target_AM[[#This Row],[NIPNAS]],Target_CC[],COLUMN(AH$2)+9,0)</f>
        <v>19549661.359881546</v>
      </c>
      <c r="AW683" s="22">
        <f>Target_AM[[#This Row],[PROPORSI]]*VLOOKUP(Target_AM[[#This Row],[NIPNAS]],Target_CC[],COLUMN(AI$2)+9,0)</f>
        <v>28503378.191817127</v>
      </c>
      <c r="AX683" s="22">
        <f>Target_AM[[#This Row],[PROPORSI]]*VLOOKUP(Target_AM[[#This Row],[NIPNAS]],Target_CC[],COLUMN(AJ$2)+9,0)</f>
        <v>33576156.589348674</v>
      </c>
      <c r="AY683" s="22">
        <f>Target_AM[[#This Row],[PROPORSI]]*VLOOKUP(Target_AM[[#This Row],[NIPNAS]],Target_CC[],COLUMN(AK$2)+9,0)</f>
        <v>28572295.109316424</v>
      </c>
      <c r="AZ683" s="22">
        <f>Target_AM[[#This Row],[PROPORSI]]*VLOOKUP(Target_AM[[#This Row],[NIPNAS]],Target_CC[],COLUMN(AL$2)+9,0)</f>
        <v>32335639.594606522</v>
      </c>
      <c r="BA683" s="22">
        <f>Target_AM[[#This Row],[PROPORSI]]*VLOOKUP(Target_AM[[#This Row],[NIPNAS]],Target_CC[],COLUMN(AM$2)+9,0)</f>
        <v>312203749.79108894</v>
      </c>
      <c r="BB683" s="22">
        <f>Target_AM[[#This Row],[PROPORSI]]*VLOOKUP(Target_AM[[#This Row],[NIPNAS]],Target_CC[],COLUMN(AN$2)+9,0)</f>
        <v>0</v>
      </c>
      <c r="BC683" s="22">
        <f>Target_AM[[#This Row],[PROPORSI]]*VLOOKUP(Target_AM[[#This Row],[NIPNAS]],Target_CC[],COLUMN(AO$2)+9,0)</f>
        <v>0</v>
      </c>
      <c r="BD683" s="22">
        <f>Target_AM[[#This Row],[PROPORSI]]*VLOOKUP(Target_AM[[#This Row],[NIPNAS]],Target_CC[],COLUMN(AP$2)+9,0)</f>
        <v>0</v>
      </c>
      <c r="BE683" s="22">
        <f>Target_AM[[#This Row],[PROPORSI]]*VLOOKUP(Target_AM[[#This Row],[NIPNAS]],Target_CC[],COLUMN(AQ$2)+9,0)</f>
        <v>0</v>
      </c>
      <c r="BF683" s="22">
        <f>Target_AM[[#This Row],[PROPORSI]]*VLOOKUP(Target_AM[[#This Row],[NIPNAS]],Target_CC[],COLUMN(AR$2)+9,0)</f>
        <v>0</v>
      </c>
      <c r="BG683" s="22">
        <f>Target_AM[[#This Row],[PROPORSI]]*VLOOKUP(Target_AM[[#This Row],[NIPNAS]],Target_CC[],COLUMN(AS$2)+9,0)</f>
        <v>0</v>
      </c>
      <c r="BH683" s="22">
        <f>Target_AM[[#This Row],[PROPORSI]]*VLOOKUP(Target_AM[[#This Row],[NIPNAS]],Target_CC[],COLUMN(AT$2)+9,0)</f>
        <v>0</v>
      </c>
      <c r="BI683" s="22">
        <f>Target_AM[[#This Row],[PROPORSI]]*VLOOKUP(Target_AM[[#This Row],[NIPNAS]],Target_CC[],COLUMN(AU$2)+9,0)</f>
        <v>0</v>
      </c>
      <c r="BJ683" s="22">
        <f>Target_AM[[#This Row],[PROPORSI]]*VLOOKUP(Target_AM[[#This Row],[NIPNAS]],Target_CC[],COLUMN(AV$2)+9,0)</f>
        <v>0</v>
      </c>
      <c r="BK683" s="22">
        <f>Target_AM[[#This Row],[PROPORSI]]*VLOOKUP(Target_AM[[#This Row],[NIPNAS]],Target_CC[],COLUMN(AW$2)+9,0)</f>
        <v>0</v>
      </c>
      <c r="BL683" s="22">
        <f>Target_AM[[#This Row],[PROPORSI]]*VLOOKUP(Target_AM[[#This Row],[NIPNAS]],Target_CC[],COLUMN(AX$2)+9,0)</f>
        <v>0</v>
      </c>
      <c r="BM683" s="22">
        <f>Target_AM[[#This Row],[PROPORSI]]*VLOOKUP(Target_AM[[#This Row],[NIPNAS]],Target_CC[],COLUMN(AY$2)+9,0)</f>
        <v>0</v>
      </c>
      <c r="BN683" s="22">
        <f>Target_AM[[#This Row],[PROPORSI]]*VLOOKUP(Target_AM[[#This Row],[NIPNAS]],Target_CC[],COLUMN(AZ$2)+9,0)</f>
        <v>0</v>
      </c>
      <c r="BO683" s="22">
        <f>Target_AM[[#This Row],[PROPORSI]]*VLOOKUP(Target_AM[[#This Row],[NIPNAS]],Target_CC[],COLUMN(BA$2)+9,0)</f>
        <v>20588177</v>
      </c>
      <c r="BP683" s="22">
        <f>Target_AM[[#This Row],[PROPORSI]]*VLOOKUP(Target_AM[[#This Row],[NIPNAS]],Target_CC[],COLUMN(BB$2)+9,0)</f>
        <v>20313177</v>
      </c>
      <c r="BQ683" s="22">
        <f>Target_AM[[#This Row],[PROPORSI]]*VLOOKUP(Target_AM[[#This Row],[NIPNAS]],Target_CC[],COLUMN(BC$2)+9,0)</f>
        <v>20267704</v>
      </c>
      <c r="BR683" s="22">
        <f>Target_AM[[#This Row],[PROPORSI]]*VLOOKUP(Target_AM[[#This Row],[NIPNAS]],Target_CC[],COLUMN(BD$2)+9,0)</f>
        <v>20219904</v>
      </c>
      <c r="BS683" s="22">
        <f>Target_AM[[#This Row],[PROPORSI]]*VLOOKUP(Target_AM[[#This Row],[NIPNAS]],Target_CC[],COLUMN(BE$2)+9,0)</f>
        <v>20219904</v>
      </c>
      <c r="BT683" s="22">
        <f>Target_AM[[#This Row],[PROPORSI]]*VLOOKUP(Target_AM[[#This Row],[NIPNAS]],Target_CC[],COLUMN(BF$2)+9,0)</f>
        <v>20219904</v>
      </c>
      <c r="BU683" s="22">
        <f>Target_AM[[#This Row],[PROPORSI]]*VLOOKUP(Target_AM[[#This Row],[NIPNAS]],Target_CC[],COLUMN(BG$2)+9,0)</f>
        <v>20219904</v>
      </c>
      <c r="BV683" s="22">
        <f>Target_AM[[#This Row],[PROPORSI]]*VLOOKUP(Target_AM[[#This Row],[NIPNAS]],Target_CC[],COLUMN(BH$2)+9,0)</f>
        <v>20219904</v>
      </c>
      <c r="BW683" s="22">
        <f>Target_AM[[#This Row],[PROPORSI]]*VLOOKUP(Target_AM[[#This Row],[NIPNAS]],Target_CC[],COLUMN(BI$2)+9,0)</f>
        <v>20219904</v>
      </c>
      <c r="BX683" s="22">
        <f>Target_AM[[#This Row],[PROPORSI]]*VLOOKUP(Target_AM[[#This Row],[NIPNAS]],Target_CC[],COLUMN(BJ$2)+9,0)</f>
        <v>20219904</v>
      </c>
      <c r="BY683" s="22">
        <f>Target_AM[[#This Row],[PROPORSI]]*VLOOKUP(Target_AM[[#This Row],[NIPNAS]],Target_CC[],COLUMN(BK$2)+9,0)</f>
        <v>20219904</v>
      </c>
      <c r="BZ683" s="22">
        <f>Target_AM[[#This Row],[PROPORSI]]*VLOOKUP(Target_AM[[#This Row],[NIPNAS]],Target_CC[],COLUMN(BL$2)+9,0)</f>
        <v>20219904</v>
      </c>
      <c r="CA683" s="22">
        <f>Target_AM[[#This Row],[PROPORSI]]*VLOOKUP(Target_AM[[#This Row],[NIPNAS]],Target_CC[],COLUMN(BM$2)+9,0)</f>
        <v>243148194</v>
      </c>
      <c r="CB683" s="22">
        <f>Target_AM[[#This Row],[PROPORSI]]*VLOOKUP(Target_AM[[#This Row],[NIPNAS]],Target_CC[],COLUMN(BN$2)+9,0)</f>
        <v>956000</v>
      </c>
      <c r="CC683" s="22">
        <f>Target_AM[[#This Row],[PROPORSI]]*VLOOKUP(Target_AM[[#This Row],[NIPNAS]],Target_CC[],COLUMN(BO$2)+9,0)</f>
        <v>956000</v>
      </c>
      <c r="CD683" s="22">
        <f>Target_AM[[#This Row],[PROPORSI]]*VLOOKUP(Target_AM[[#This Row],[NIPNAS]],Target_CC[],COLUMN(BP$2)+9,0)</f>
        <v>956000</v>
      </c>
      <c r="CE683" s="22">
        <f>Target_AM[[#This Row],[PROPORSI]]*VLOOKUP(Target_AM[[#This Row],[NIPNAS]],Target_CC[],COLUMN(BQ$2)+9,0)</f>
        <v>908200</v>
      </c>
      <c r="CF683" s="22">
        <f>Target_AM[[#This Row],[PROPORSI]]*VLOOKUP(Target_AM[[#This Row],[NIPNAS]],Target_CC[],COLUMN(BR$2)+9,0)</f>
        <v>908200</v>
      </c>
      <c r="CG683" s="22">
        <f>Target_AM[[#This Row],[PROPORSI]]*VLOOKUP(Target_AM[[#This Row],[NIPNAS]],Target_CC[],COLUMN(BS$2)+9,0)</f>
        <v>908200</v>
      </c>
      <c r="CH683" s="22">
        <f>Target_AM[[#This Row],[PROPORSI]]*VLOOKUP(Target_AM[[#This Row],[NIPNAS]],Target_CC[],COLUMN(BT$2)+9,0)</f>
        <v>908200</v>
      </c>
      <c r="CI683" s="22">
        <f>Target_AM[[#This Row],[PROPORSI]]*VLOOKUP(Target_AM[[#This Row],[NIPNAS]],Target_CC[],COLUMN(BU$2)+9,0)</f>
        <v>908200</v>
      </c>
      <c r="CJ683" s="22">
        <f>Target_AM[[#This Row],[PROPORSI]]*VLOOKUP(Target_AM[[#This Row],[NIPNAS]],Target_CC[],COLUMN(BV$2)+9,0)</f>
        <v>908200</v>
      </c>
      <c r="CK683" s="22">
        <f>Target_AM[[#This Row],[PROPORSI]]*VLOOKUP(Target_AM[[#This Row],[NIPNAS]],Target_CC[],COLUMN(BW$2)+9,0)</f>
        <v>908200</v>
      </c>
      <c r="CL683" s="22">
        <f>Target_AM[[#This Row],[PROPORSI]]*VLOOKUP(Target_AM[[#This Row],[NIPNAS]],Target_CC[],COLUMN(BX$2)+9,0)</f>
        <v>908200</v>
      </c>
      <c r="CM683" s="22">
        <f>Target_AM[[#This Row],[PROPORSI]]*VLOOKUP(Target_AM[[#This Row],[NIPNAS]],Target_CC[],COLUMN(BY$2)+9,0)</f>
        <v>908200</v>
      </c>
      <c r="CN683" s="22">
        <f>Target_AM[[#This Row],[PROPORSI]]*VLOOKUP(Target_AM[[#This Row],[NIPNAS]],Target_CC[],COLUMN(BZ$2)+9,0)</f>
        <v>11041800</v>
      </c>
      <c r="CO683" s="22">
        <f>Target_AM[[#This Row],[PROPORSI]]*VLOOKUP(Target_AM[[#This Row],[NIPNAS]],Target_CC[],COLUMN(CA$2)+9,0)</f>
        <v>19632177</v>
      </c>
      <c r="CP683" s="22">
        <f>Target_AM[[#This Row],[PROPORSI]]*VLOOKUP(Target_AM[[#This Row],[NIPNAS]],Target_CC[],COLUMN(CB$2)+9,0)</f>
        <v>19357177</v>
      </c>
      <c r="CQ683" s="22">
        <f>Target_AM[[#This Row],[PROPORSI]]*VLOOKUP(Target_AM[[#This Row],[NIPNAS]],Target_CC[],COLUMN(CC$2)+9,0)</f>
        <v>19311704</v>
      </c>
      <c r="CR683" s="22">
        <f>Target_AM[[#This Row],[PROPORSI]]*VLOOKUP(Target_AM[[#This Row],[NIPNAS]],Target_CC[],COLUMN(CD$2)+9,0)</f>
        <v>19311704</v>
      </c>
      <c r="CS683" s="22">
        <f>Target_AM[[#This Row],[PROPORSI]]*VLOOKUP(Target_AM[[#This Row],[NIPNAS]],Target_CC[],COLUMN(CE$2)+9,0)</f>
        <v>19311704</v>
      </c>
      <c r="CT683" s="22">
        <f>Target_AM[[#This Row],[PROPORSI]]*VLOOKUP(Target_AM[[#This Row],[NIPNAS]],Target_CC[],COLUMN(CF$2)+9,0)</f>
        <v>19311704</v>
      </c>
      <c r="CU683" s="22">
        <f>Target_AM[[#This Row],[PROPORSI]]*VLOOKUP(Target_AM[[#This Row],[NIPNAS]],Target_CC[],COLUMN(CG$2)+9,0)</f>
        <v>19311704</v>
      </c>
      <c r="CV683" s="22">
        <f>Target_AM[[#This Row],[PROPORSI]]*VLOOKUP(Target_AM[[#This Row],[NIPNAS]],Target_CC[],COLUMN(CH$2)+9,0)</f>
        <v>19311704</v>
      </c>
      <c r="CW683" s="22">
        <f>Target_AM[[#This Row],[PROPORSI]]*VLOOKUP(Target_AM[[#This Row],[NIPNAS]],Target_CC[],COLUMN(CI$2)+9,0)</f>
        <v>19311704</v>
      </c>
      <c r="CX683" s="22">
        <f>Target_AM[[#This Row],[PROPORSI]]*VLOOKUP(Target_AM[[#This Row],[NIPNAS]],Target_CC[],COLUMN(CJ$2)+9,0)</f>
        <v>19311704</v>
      </c>
      <c r="CY683" s="22">
        <f>Target_AM[[#This Row],[PROPORSI]]*VLOOKUP(Target_AM[[#This Row],[NIPNAS]],Target_CC[],COLUMN(CK$2)+9,0)</f>
        <v>19311704</v>
      </c>
      <c r="CZ683" s="22">
        <f>Target_AM[[#This Row],[PROPORSI]]*VLOOKUP(Target_AM[[#This Row],[NIPNAS]],Target_CC[],COLUMN(CL$2)+9,0)</f>
        <v>19311704</v>
      </c>
      <c r="DA683" s="22">
        <f>Target_AM[[#This Row],[PROPORSI]]*VLOOKUP(Target_AM[[#This Row],[NIPNAS]],Target_CC[],COLUMN(CM$2)+9,0)</f>
        <v>232106394</v>
      </c>
      <c r="DB683" s="22">
        <f>Target_AM[[#This Row],[PROPORSI]]*VLOOKUP(Target_AM[[#This Row],[NIPNAS]],Target_CC[],COLUMN(CN$2)+9,0)</f>
        <v>0</v>
      </c>
      <c r="DC683" s="22">
        <f>Target_AM[[#This Row],[PROPORSI]]*VLOOKUP(Target_AM[[#This Row],[NIPNAS]],Target_CC[],COLUMN(CO$2)+9,0)</f>
        <v>0</v>
      </c>
      <c r="DD683" s="22">
        <f>Target_AM[[#This Row],[PROPORSI]]*VLOOKUP(Target_AM[[#This Row],[NIPNAS]],Target_CC[],COLUMN(CP$2)+9,0)</f>
        <v>0</v>
      </c>
      <c r="DE683" s="22">
        <f>Target_AM[[#This Row],[PROPORSI]]*VLOOKUP(Target_AM[[#This Row],[NIPNAS]],Target_CC[],COLUMN(CQ$2)+9,0)</f>
        <v>0</v>
      </c>
      <c r="DF683" s="22">
        <f>Target_AM[[#This Row],[PROPORSI]]*VLOOKUP(Target_AM[[#This Row],[NIPNAS]],Target_CC[],COLUMN(CR$2)+9,0)</f>
        <v>0</v>
      </c>
      <c r="DG683" s="22">
        <f>Target_AM[[#This Row],[PROPORSI]]*VLOOKUP(Target_AM[[#This Row],[NIPNAS]],Target_CC[],COLUMN(CS$2)+9,0)</f>
        <v>0</v>
      </c>
      <c r="DH683" s="22">
        <f>Target_AM[[#This Row],[PROPORSI]]*VLOOKUP(Target_AM[[#This Row],[NIPNAS]],Target_CC[],COLUMN(CT$2)+9,0)</f>
        <v>0</v>
      </c>
      <c r="DI683" s="22">
        <f>Target_AM[[#This Row],[PROPORSI]]*VLOOKUP(Target_AM[[#This Row],[NIPNAS]],Target_CC[],COLUMN(CU$2)+9,0)</f>
        <v>0</v>
      </c>
      <c r="DJ683" s="22">
        <f>Target_AM[[#This Row],[PROPORSI]]*VLOOKUP(Target_AM[[#This Row],[NIPNAS]],Target_CC[],COLUMN(CV$2)+9,0)</f>
        <v>0</v>
      </c>
      <c r="DK683" s="22">
        <f>Target_AM[[#This Row],[PROPORSI]]*VLOOKUP(Target_AM[[#This Row],[NIPNAS]],Target_CC[],COLUMN(CW$2)+9,0)</f>
        <v>0</v>
      </c>
      <c r="DL683" s="22">
        <f>Target_AM[[#This Row],[PROPORSI]]*VLOOKUP(Target_AM[[#This Row],[NIPNAS]],Target_CC[],COLUMN(CX$2)+9,0)</f>
        <v>0</v>
      </c>
      <c r="DM683" s="22">
        <f>Target_AM[[#This Row],[PROPORSI]]*VLOOKUP(Target_AM[[#This Row],[NIPNAS]],Target_CC[],COLUMN(CY$2)+9,0)</f>
        <v>0</v>
      </c>
      <c r="DN683" s="22">
        <f>Target_AM[[#This Row],[PROPORSI]]*VLOOKUP(Target_AM[[#This Row],[NIPNAS]],Target_CC[],COLUMN(CZ$2)+9,0)</f>
        <v>0</v>
      </c>
      <c r="DO683" s="22">
        <f>Target_AM[[#This Row],[PROPORSI]]*VLOOKUP(Target_AM[[#This Row],[NIPNAS]],Target_CC[],COLUMN(DA$2)+9,0)</f>
        <v>0</v>
      </c>
      <c r="DP683" s="22">
        <f>Target_AM[[#This Row],[PROPORSI]]*VLOOKUP(Target_AM[[#This Row],[NIPNAS]],Target_CC[],COLUMN(DB$2)+9,0)</f>
        <v>0</v>
      </c>
      <c r="DQ683" s="22">
        <f>Target_AM[[#This Row],[PROPORSI]]*VLOOKUP(Target_AM[[#This Row],[NIPNAS]],Target_CC[],COLUMN(DC$2)+9,0)</f>
        <v>0</v>
      </c>
      <c r="DR683" s="22">
        <f>Target_AM[[#This Row],[PROPORSI]]*VLOOKUP(Target_AM[[#This Row],[NIPNAS]],Target_CC[],COLUMN(DD$2)+9,0)</f>
        <v>0</v>
      </c>
      <c r="DS683" s="22">
        <f>Target_AM[[#This Row],[PROPORSI]]*VLOOKUP(Target_AM[[#This Row],[NIPNAS]],Target_CC[],COLUMN(DE$2)+9,0)</f>
        <v>0</v>
      </c>
      <c r="DT683" s="22">
        <f>Target_AM[[#This Row],[PROPORSI]]*VLOOKUP(Target_AM[[#This Row],[NIPNAS]],Target_CC[],COLUMN(DF$2)+9,0)</f>
        <v>0</v>
      </c>
      <c r="DU683" s="22">
        <f>Target_AM[[#This Row],[PROPORSI]]*VLOOKUP(Target_AM[[#This Row],[NIPNAS]],Target_CC[],COLUMN(DG$2)+9,0)</f>
        <v>0</v>
      </c>
      <c r="DV683" s="22">
        <f>Target_AM[[#This Row],[PROPORSI]]*VLOOKUP(Target_AM[[#This Row],[NIPNAS]],Target_CC[],COLUMN(DH$2)+9,0)</f>
        <v>0</v>
      </c>
      <c r="DW683" s="22">
        <f>Target_AM[[#This Row],[PROPORSI]]*VLOOKUP(Target_AM[[#This Row],[NIPNAS]],Target_CC[],COLUMN(DI$2)+9,0)</f>
        <v>0</v>
      </c>
      <c r="DX683" s="22">
        <f>Target_AM[[#This Row],[PROPORSI]]*VLOOKUP(Target_AM[[#This Row],[NIPNAS]],Target_CC[],COLUMN(DJ$2)+9,0)</f>
        <v>0</v>
      </c>
      <c r="DY683" s="22">
        <f>Target_AM[[#This Row],[PROPORSI]]*VLOOKUP(Target_AM[[#This Row],[NIPNAS]],Target_CC[],COLUMN(DK$2)+9,0)</f>
        <v>0</v>
      </c>
      <c r="DZ683" s="22">
        <f>Target_AM[[#This Row],[PROPORSI]]*VLOOKUP(Target_AM[[#This Row],[NIPNAS]],Target_CC[],COLUMN(DL$2)+9,0)</f>
        <v>0</v>
      </c>
      <c r="EA683" s="22">
        <f>Target_AM[[#This Row],[PROPORSI]]*VLOOKUP(Target_AM[[#This Row],[NIPNAS]],Target_CC[],COLUMN(DM$2)+9,0)</f>
        <v>0</v>
      </c>
    </row>
    <row r="684" spans="2:131" x14ac:dyDescent="0.3">
      <c r="B684">
        <v>980115</v>
      </c>
      <c r="C684" t="s">
        <v>1075</v>
      </c>
      <c r="D684">
        <v>1</v>
      </c>
      <c r="E684" s="8">
        <v>45658</v>
      </c>
      <c r="F684">
        <v>76510291</v>
      </c>
      <c r="G684" t="s">
        <v>223</v>
      </c>
      <c r="J684" t="s">
        <v>1081</v>
      </c>
      <c r="K684" t="s">
        <v>22</v>
      </c>
      <c r="L684" t="s">
        <v>159</v>
      </c>
      <c r="M684" t="s">
        <v>31</v>
      </c>
      <c r="N684" s="23">
        <f>Target_AM[[#This Row],[PROPORSI]]*VLOOKUP(Target_AM[[#This Row],[NIPNAS]],Target_CC[],9,0)</f>
        <v>373701642.74907511</v>
      </c>
      <c r="O684" s="22">
        <f>Target_AM[[#This Row],[PROPORSI]]*VLOOKUP(Target_AM[[#This Row],[NIPNAS]],Target_CC[],COLUMN(A$2)+9,0)</f>
        <v>21038350.558016114</v>
      </c>
      <c r="P684" s="22">
        <f>Target_AM[[#This Row],[PROPORSI]]*VLOOKUP(Target_AM[[#This Row],[NIPNAS]],Target_CC[],COLUMN(B$2)+9,0)</f>
        <v>23025034.812883172</v>
      </c>
      <c r="Q684" s="22">
        <f>Target_AM[[#This Row],[PROPORSI]]*VLOOKUP(Target_AM[[#This Row],[NIPNAS]],Target_CC[],COLUMN(C$2)+9,0)</f>
        <v>5486684.1815572744</v>
      </c>
      <c r="R684" s="22">
        <f>Target_AM[[#This Row],[PROPORSI]]*VLOOKUP(Target_AM[[#This Row],[NIPNAS]],Target_CC[],COLUMN(D$2)+9,0)</f>
        <v>3605028.4094642978</v>
      </c>
      <c r="S684" s="22">
        <f>Target_AM[[#This Row],[PROPORSI]]*VLOOKUP(Target_AM[[#This Row],[NIPNAS]],Target_CC[],COLUMN(E$2)+9,0)</f>
        <v>4544574.616810577</v>
      </c>
      <c r="T684" s="22">
        <f>Target_AM[[#This Row],[PROPORSI]]*VLOOKUP(Target_AM[[#This Row],[NIPNAS]],Target_CC[],COLUMN(F$2)+9,0)</f>
        <v>4158444.4986182139</v>
      </c>
      <c r="U684" s="22">
        <f>Target_AM[[#This Row],[PROPORSI]]*VLOOKUP(Target_AM[[#This Row],[NIPNAS]],Target_CC[],COLUMN(G$2)+9,0)</f>
        <v>3833025.7035649964</v>
      </c>
      <c r="V684" s="22">
        <f>Target_AM[[#This Row],[PROPORSI]]*VLOOKUP(Target_AM[[#This Row],[NIPNAS]],Target_CC[],COLUMN(H$2)+9,0)</f>
        <v>2407715.9795040684</v>
      </c>
      <c r="W684" s="22">
        <f>Target_AM[[#This Row],[PROPORSI]]*VLOOKUP(Target_AM[[#This Row],[NIPNAS]],Target_CC[],COLUMN(I$2)+9,0)</f>
        <v>3345737.767002827</v>
      </c>
      <c r="X684" s="22">
        <f>Target_AM[[#This Row],[PROPORSI]]*VLOOKUP(Target_AM[[#This Row],[NIPNAS]],Target_CC[],COLUMN(J$2)+9,0)</f>
        <v>4260118.8066363903</v>
      </c>
      <c r="Y684" s="22">
        <f>Target_AM[[#This Row],[PROPORSI]]*VLOOKUP(Target_AM[[#This Row],[NIPNAS]],Target_CC[],COLUMN(K$2)+9,0)</f>
        <v>3625117.3387478436</v>
      </c>
      <c r="Z684" s="22">
        <f>Target_AM[[#This Row],[PROPORSI]]*VLOOKUP(Target_AM[[#This Row],[NIPNAS]],Target_CC[],COLUMN(L$2)+9,0)</f>
        <v>4041225.4387166486</v>
      </c>
      <c r="AA684" s="22">
        <f>Target_AM[[#This Row],[PROPORSI]]*VLOOKUP(Target_AM[[#This Row],[NIPNAS]],Target_CC[],COLUMN(M$2)+9,0)</f>
        <v>83371058.111522421</v>
      </c>
      <c r="AB684" s="22">
        <f>Target_AM[[#This Row],[PROPORSI]]*VLOOKUP(Target_AM[[#This Row],[NIPNAS]],Target_CC[],COLUMN(N$2)+9,0)</f>
        <v>224276.84466241673</v>
      </c>
      <c r="AC684" s="22">
        <f>Target_AM[[#This Row],[PROPORSI]]*VLOOKUP(Target_AM[[#This Row],[NIPNAS]],Target_CC[],COLUMN(O$2)+9,0)</f>
        <v>960496.75741414726</v>
      </c>
      <c r="AD684" s="22">
        <f>Target_AM[[#This Row],[PROPORSI]]*VLOOKUP(Target_AM[[#This Row],[NIPNAS]],Target_CC[],COLUMN(P$2)+9,0)</f>
        <v>199530.09991183504</v>
      </c>
      <c r="AE684" s="22">
        <f>Target_AM[[#This Row],[PROPORSI]]*VLOOKUP(Target_AM[[#This Row],[NIPNAS]],Target_CC[],COLUMN(Q$2)+9,0)</f>
        <v>455775.48027354805</v>
      </c>
      <c r="AF684" s="22">
        <f>Target_AM[[#This Row],[PROPORSI]]*VLOOKUP(Target_AM[[#This Row],[NIPNAS]],Target_CC[],COLUMN(R$2)+9,0)</f>
        <v>501933.9739679778</v>
      </c>
      <c r="AG684" s="22">
        <f>Target_AM[[#This Row],[PROPORSI]]*VLOOKUP(Target_AM[[#This Row],[NIPNAS]],Target_CC[],COLUMN(S$2)+9,0)</f>
        <v>629940.97866066312</v>
      </c>
      <c r="AH684" s="22">
        <f>Target_AM[[#This Row],[PROPORSI]]*VLOOKUP(Target_AM[[#This Row],[NIPNAS]],Target_CC[],COLUMN(T$2)+9,0)</f>
        <v>635673.59789556591</v>
      </c>
      <c r="AI684" s="22">
        <f>Target_AM[[#This Row],[PROPORSI]]*VLOOKUP(Target_AM[[#This Row],[NIPNAS]],Target_CC[],COLUMN(U$2)+9,0)</f>
        <v>423708.70851597283</v>
      </c>
      <c r="AJ684" s="22">
        <f>Target_AM[[#This Row],[PROPORSI]]*VLOOKUP(Target_AM[[#This Row],[NIPNAS]],Target_CC[],COLUMN(V$2)+9,0)</f>
        <v>611303.21309832204</v>
      </c>
      <c r="AK684" s="22">
        <f>Target_AM[[#This Row],[PROPORSI]]*VLOOKUP(Target_AM[[#This Row],[NIPNAS]],Target_CC[],COLUMN(W$2)+9,0)</f>
        <v>496674.09506407473</v>
      </c>
      <c r="AL684" s="22">
        <f>Target_AM[[#This Row],[PROPORSI]]*VLOOKUP(Target_AM[[#This Row],[NIPNAS]],Target_CC[],COLUMN(X$2)+9,0)</f>
        <v>422769.74444507575</v>
      </c>
      <c r="AM684" s="22">
        <f>Target_AM[[#This Row],[PROPORSI]]*VLOOKUP(Target_AM[[#This Row],[NIPNAS]],Target_CC[],COLUMN(Y$2)+9,0)</f>
        <v>539821.24797777319</v>
      </c>
      <c r="AN684" s="22">
        <f>Target_AM[[#This Row],[PROPORSI]]*VLOOKUP(Target_AM[[#This Row],[NIPNAS]],Target_CC[],COLUMN(Z$2)+9,0)</f>
        <v>6101904.741887372</v>
      </c>
      <c r="AO684" s="22">
        <f>Target_AM[[#This Row],[PROPORSI]]*VLOOKUP(Target_AM[[#This Row],[NIPNAS]],Target_CC[],COLUMN(AA$2)+9,0)</f>
        <v>21262627.402678531</v>
      </c>
      <c r="AP684" s="22">
        <f>Target_AM[[#This Row],[PROPORSI]]*VLOOKUP(Target_AM[[#This Row],[NIPNAS]],Target_CC[],COLUMN(AB$2)+9,0)</f>
        <v>23985531.570297319</v>
      </c>
      <c r="AQ684" s="22">
        <f>Target_AM[[#This Row],[PROPORSI]]*VLOOKUP(Target_AM[[#This Row],[NIPNAS]],Target_CC[],COLUMN(AC$2)+9,0)</f>
        <v>5686214.2814691095</v>
      </c>
      <c r="AR684" s="22">
        <f>Target_AM[[#This Row],[PROPORSI]]*VLOOKUP(Target_AM[[#This Row],[NIPNAS]],Target_CC[],COLUMN(AD$2)+9,0)</f>
        <v>4060803.8897378459</v>
      </c>
      <c r="AS684" s="22">
        <f>Target_AM[[#This Row],[PROPORSI]]*VLOOKUP(Target_AM[[#This Row],[NIPNAS]],Target_CC[],COLUMN(AE$2)+9,0)</f>
        <v>5046508.5907785548</v>
      </c>
      <c r="AT684" s="22">
        <f>Target_AM[[#This Row],[PROPORSI]]*VLOOKUP(Target_AM[[#This Row],[NIPNAS]],Target_CC[],COLUMN(AF$2)+9,0)</f>
        <v>4788385.477278877</v>
      </c>
      <c r="AU684" s="22">
        <f>Target_AM[[#This Row],[PROPORSI]]*VLOOKUP(Target_AM[[#This Row],[NIPNAS]],Target_CC[],COLUMN(AG$2)+9,0)</f>
        <v>4468699.3014605623</v>
      </c>
      <c r="AV684" s="22">
        <f>Target_AM[[#This Row],[PROPORSI]]*VLOOKUP(Target_AM[[#This Row],[NIPNAS]],Target_CC[],COLUMN(AH$2)+9,0)</f>
        <v>2831424.6880200412</v>
      </c>
      <c r="AW684" s="22">
        <f>Target_AM[[#This Row],[PROPORSI]]*VLOOKUP(Target_AM[[#This Row],[NIPNAS]],Target_CC[],COLUMN(AI$2)+9,0)</f>
        <v>3957040.9801011491</v>
      </c>
      <c r="AX684" s="22">
        <f>Target_AM[[#This Row],[PROPORSI]]*VLOOKUP(Target_AM[[#This Row],[NIPNAS]],Target_CC[],COLUMN(AJ$2)+9,0)</f>
        <v>4756792.901700465</v>
      </c>
      <c r="AY684" s="22">
        <f>Target_AM[[#This Row],[PROPORSI]]*VLOOKUP(Target_AM[[#This Row],[NIPNAS]],Target_CC[],COLUMN(AK$2)+9,0)</f>
        <v>4047887.0831929194</v>
      </c>
      <c r="AZ684" s="22">
        <f>Target_AM[[#This Row],[PROPORSI]]*VLOOKUP(Target_AM[[#This Row],[NIPNAS]],Target_CC[],COLUMN(AL$2)+9,0)</f>
        <v>4581046.6866944218</v>
      </c>
      <c r="BA684" s="22">
        <f>Target_AM[[#This Row],[PROPORSI]]*VLOOKUP(Target_AM[[#This Row],[NIPNAS]],Target_CC[],COLUMN(AM$2)+9,0)</f>
        <v>89472962.853409797</v>
      </c>
      <c r="BB684" s="22">
        <f>Target_AM[[#This Row],[PROPORSI]]*VLOOKUP(Target_AM[[#This Row],[NIPNAS]],Target_CC[],COLUMN(AN$2)+9,0)</f>
        <v>0</v>
      </c>
      <c r="BC684" s="22">
        <f>Target_AM[[#This Row],[PROPORSI]]*VLOOKUP(Target_AM[[#This Row],[NIPNAS]],Target_CC[],COLUMN(AO$2)+9,0)</f>
        <v>0</v>
      </c>
      <c r="BD684" s="22">
        <f>Target_AM[[#This Row],[PROPORSI]]*VLOOKUP(Target_AM[[#This Row],[NIPNAS]],Target_CC[],COLUMN(AP$2)+9,0)</f>
        <v>0</v>
      </c>
      <c r="BE684" s="22">
        <f>Target_AM[[#This Row],[PROPORSI]]*VLOOKUP(Target_AM[[#This Row],[NIPNAS]],Target_CC[],COLUMN(AQ$2)+9,0)</f>
        <v>0</v>
      </c>
      <c r="BF684" s="22">
        <f>Target_AM[[#This Row],[PROPORSI]]*VLOOKUP(Target_AM[[#This Row],[NIPNAS]],Target_CC[],COLUMN(AR$2)+9,0)</f>
        <v>0</v>
      </c>
      <c r="BG684" s="22">
        <f>Target_AM[[#This Row],[PROPORSI]]*VLOOKUP(Target_AM[[#This Row],[NIPNAS]],Target_CC[],COLUMN(AS$2)+9,0)</f>
        <v>0</v>
      </c>
      <c r="BH684" s="22">
        <f>Target_AM[[#This Row],[PROPORSI]]*VLOOKUP(Target_AM[[#This Row],[NIPNAS]],Target_CC[],COLUMN(AT$2)+9,0)</f>
        <v>0</v>
      </c>
      <c r="BI684" s="22">
        <f>Target_AM[[#This Row],[PROPORSI]]*VLOOKUP(Target_AM[[#This Row],[NIPNAS]],Target_CC[],COLUMN(AU$2)+9,0)</f>
        <v>0</v>
      </c>
      <c r="BJ684" s="22">
        <f>Target_AM[[#This Row],[PROPORSI]]*VLOOKUP(Target_AM[[#This Row],[NIPNAS]],Target_CC[],COLUMN(AV$2)+9,0)</f>
        <v>0</v>
      </c>
      <c r="BK684" s="22">
        <f>Target_AM[[#This Row],[PROPORSI]]*VLOOKUP(Target_AM[[#This Row],[NIPNAS]],Target_CC[],COLUMN(AW$2)+9,0)</f>
        <v>0</v>
      </c>
      <c r="BL684" s="22">
        <f>Target_AM[[#This Row],[PROPORSI]]*VLOOKUP(Target_AM[[#This Row],[NIPNAS]],Target_CC[],COLUMN(AX$2)+9,0)</f>
        <v>0</v>
      </c>
      <c r="BM684" s="22">
        <f>Target_AM[[#This Row],[PROPORSI]]*VLOOKUP(Target_AM[[#This Row],[NIPNAS]],Target_CC[],COLUMN(AY$2)+9,0)</f>
        <v>0</v>
      </c>
      <c r="BN684" s="22">
        <f>Target_AM[[#This Row],[PROPORSI]]*VLOOKUP(Target_AM[[#This Row],[NIPNAS]],Target_CC[],COLUMN(AZ$2)+9,0)</f>
        <v>0</v>
      </c>
      <c r="BO684" s="22">
        <f>Target_AM[[#This Row],[PROPORSI]]*VLOOKUP(Target_AM[[#This Row],[NIPNAS]],Target_CC[],COLUMN(BA$2)+9,0)</f>
        <v>3443700</v>
      </c>
      <c r="BP684" s="22">
        <f>Target_AM[[#This Row],[PROPORSI]]*VLOOKUP(Target_AM[[#This Row],[NIPNAS]],Target_CC[],COLUMN(BB$2)+9,0)</f>
        <v>3443700</v>
      </c>
      <c r="BQ684" s="22">
        <f>Target_AM[[#This Row],[PROPORSI]]*VLOOKUP(Target_AM[[#This Row],[NIPNAS]],Target_CC[],COLUMN(BC$2)+9,0)</f>
        <v>3443700</v>
      </c>
      <c r="BR684" s="22">
        <f>Target_AM[[#This Row],[PROPORSI]]*VLOOKUP(Target_AM[[#This Row],[NIPNAS]],Target_CC[],COLUMN(BD$2)+9,0)</f>
        <v>3443700</v>
      </c>
      <c r="BS684" s="22">
        <f>Target_AM[[#This Row],[PROPORSI]]*VLOOKUP(Target_AM[[#This Row],[NIPNAS]],Target_CC[],COLUMN(BE$2)+9,0)</f>
        <v>3443700</v>
      </c>
      <c r="BT684" s="22">
        <f>Target_AM[[#This Row],[PROPORSI]]*VLOOKUP(Target_AM[[#This Row],[NIPNAS]],Target_CC[],COLUMN(BF$2)+9,0)</f>
        <v>3443700</v>
      </c>
      <c r="BU684" s="22">
        <f>Target_AM[[#This Row],[PROPORSI]]*VLOOKUP(Target_AM[[#This Row],[NIPNAS]],Target_CC[],COLUMN(BG$2)+9,0)</f>
        <v>3443700</v>
      </c>
      <c r="BV684" s="22">
        <f>Target_AM[[#This Row],[PROPORSI]]*VLOOKUP(Target_AM[[#This Row],[NIPNAS]],Target_CC[],COLUMN(BH$2)+9,0)</f>
        <v>3443700</v>
      </c>
      <c r="BW684" s="22">
        <f>Target_AM[[#This Row],[PROPORSI]]*VLOOKUP(Target_AM[[#This Row],[NIPNAS]],Target_CC[],COLUMN(BI$2)+9,0)</f>
        <v>3443700</v>
      </c>
      <c r="BX684" s="22">
        <f>Target_AM[[#This Row],[PROPORSI]]*VLOOKUP(Target_AM[[#This Row],[NIPNAS]],Target_CC[],COLUMN(BJ$2)+9,0)</f>
        <v>3443700</v>
      </c>
      <c r="BY684" s="22">
        <f>Target_AM[[#This Row],[PROPORSI]]*VLOOKUP(Target_AM[[#This Row],[NIPNAS]],Target_CC[],COLUMN(BK$2)+9,0)</f>
        <v>3443700</v>
      </c>
      <c r="BZ684" s="22">
        <f>Target_AM[[#This Row],[PROPORSI]]*VLOOKUP(Target_AM[[#This Row],[NIPNAS]],Target_CC[],COLUMN(BL$2)+9,0)</f>
        <v>3443700</v>
      </c>
      <c r="CA684" s="22">
        <f>Target_AM[[#This Row],[PROPORSI]]*VLOOKUP(Target_AM[[#This Row],[NIPNAS]],Target_CC[],COLUMN(BM$2)+9,0)</f>
        <v>41324400</v>
      </c>
      <c r="CB684" s="22">
        <f>Target_AM[[#This Row],[PROPORSI]]*VLOOKUP(Target_AM[[#This Row],[NIPNAS]],Target_CC[],COLUMN(BN$2)+9,0)</f>
        <v>0</v>
      </c>
      <c r="CC684" s="22">
        <f>Target_AM[[#This Row],[PROPORSI]]*VLOOKUP(Target_AM[[#This Row],[NIPNAS]],Target_CC[],COLUMN(BO$2)+9,0)</f>
        <v>0</v>
      </c>
      <c r="CD684" s="22">
        <f>Target_AM[[#This Row],[PROPORSI]]*VLOOKUP(Target_AM[[#This Row],[NIPNAS]],Target_CC[],COLUMN(BP$2)+9,0)</f>
        <v>0</v>
      </c>
      <c r="CE684" s="22">
        <f>Target_AM[[#This Row],[PROPORSI]]*VLOOKUP(Target_AM[[#This Row],[NIPNAS]],Target_CC[],COLUMN(BQ$2)+9,0)</f>
        <v>0</v>
      </c>
      <c r="CF684" s="22">
        <f>Target_AM[[#This Row],[PROPORSI]]*VLOOKUP(Target_AM[[#This Row],[NIPNAS]],Target_CC[],COLUMN(BR$2)+9,0)</f>
        <v>0</v>
      </c>
      <c r="CG684" s="22">
        <f>Target_AM[[#This Row],[PROPORSI]]*VLOOKUP(Target_AM[[#This Row],[NIPNAS]],Target_CC[],COLUMN(BS$2)+9,0)</f>
        <v>0</v>
      </c>
      <c r="CH684" s="22">
        <f>Target_AM[[#This Row],[PROPORSI]]*VLOOKUP(Target_AM[[#This Row],[NIPNAS]],Target_CC[],COLUMN(BT$2)+9,0)</f>
        <v>0</v>
      </c>
      <c r="CI684" s="22">
        <f>Target_AM[[#This Row],[PROPORSI]]*VLOOKUP(Target_AM[[#This Row],[NIPNAS]],Target_CC[],COLUMN(BU$2)+9,0)</f>
        <v>0</v>
      </c>
      <c r="CJ684" s="22">
        <f>Target_AM[[#This Row],[PROPORSI]]*VLOOKUP(Target_AM[[#This Row],[NIPNAS]],Target_CC[],COLUMN(BV$2)+9,0)</f>
        <v>0</v>
      </c>
      <c r="CK684" s="22">
        <f>Target_AM[[#This Row],[PROPORSI]]*VLOOKUP(Target_AM[[#This Row],[NIPNAS]],Target_CC[],COLUMN(BW$2)+9,0)</f>
        <v>0</v>
      </c>
      <c r="CL684" s="22">
        <f>Target_AM[[#This Row],[PROPORSI]]*VLOOKUP(Target_AM[[#This Row],[NIPNAS]],Target_CC[],COLUMN(BX$2)+9,0)</f>
        <v>0</v>
      </c>
      <c r="CM684" s="22">
        <f>Target_AM[[#This Row],[PROPORSI]]*VLOOKUP(Target_AM[[#This Row],[NIPNAS]],Target_CC[],COLUMN(BY$2)+9,0)</f>
        <v>0</v>
      </c>
      <c r="CN684" s="22">
        <f>Target_AM[[#This Row],[PROPORSI]]*VLOOKUP(Target_AM[[#This Row],[NIPNAS]],Target_CC[],COLUMN(BZ$2)+9,0)</f>
        <v>0</v>
      </c>
      <c r="CO684" s="22">
        <f>Target_AM[[#This Row],[PROPORSI]]*VLOOKUP(Target_AM[[#This Row],[NIPNAS]],Target_CC[],COLUMN(CA$2)+9,0)</f>
        <v>3443700</v>
      </c>
      <c r="CP684" s="22">
        <f>Target_AM[[#This Row],[PROPORSI]]*VLOOKUP(Target_AM[[#This Row],[NIPNAS]],Target_CC[],COLUMN(CB$2)+9,0)</f>
        <v>3443700</v>
      </c>
      <c r="CQ684" s="22">
        <f>Target_AM[[#This Row],[PROPORSI]]*VLOOKUP(Target_AM[[#This Row],[NIPNAS]],Target_CC[],COLUMN(CC$2)+9,0)</f>
        <v>3443700</v>
      </c>
      <c r="CR684" s="22">
        <f>Target_AM[[#This Row],[PROPORSI]]*VLOOKUP(Target_AM[[#This Row],[NIPNAS]],Target_CC[],COLUMN(CD$2)+9,0)</f>
        <v>3443700</v>
      </c>
      <c r="CS684" s="22">
        <f>Target_AM[[#This Row],[PROPORSI]]*VLOOKUP(Target_AM[[#This Row],[NIPNAS]],Target_CC[],COLUMN(CE$2)+9,0)</f>
        <v>3443700</v>
      </c>
      <c r="CT684" s="22">
        <f>Target_AM[[#This Row],[PROPORSI]]*VLOOKUP(Target_AM[[#This Row],[NIPNAS]],Target_CC[],COLUMN(CF$2)+9,0)</f>
        <v>3443700</v>
      </c>
      <c r="CU684" s="22">
        <f>Target_AM[[#This Row],[PROPORSI]]*VLOOKUP(Target_AM[[#This Row],[NIPNAS]],Target_CC[],COLUMN(CG$2)+9,0)</f>
        <v>3443700</v>
      </c>
      <c r="CV684" s="22">
        <f>Target_AM[[#This Row],[PROPORSI]]*VLOOKUP(Target_AM[[#This Row],[NIPNAS]],Target_CC[],COLUMN(CH$2)+9,0)</f>
        <v>3443700</v>
      </c>
      <c r="CW684" s="22">
        <f>Target_AM[[#This Row],[PROPORSI]]*VLOOKUP(Target_AM[[#This Row],[NIPNAS]],Target_CC[],COLUMN(CI$2)+9,0)</f>
        <v>3443700</v>
      </c>
      <c r="CX684" s="22">
        <f>Target_AM[[#This Row],[PROPORSI]]*VLOOKUP(Target_AM[[#This Row],[NIPNAS]],Target_CC[],COLUMN(CJ$2)+9,0)</f>
        <v>3443700</v>
      </c>
      <c r="CY684" s="22">
        <f>Target_AM[[#This Row],[PROPORSI]]*VLOOKUP(Target_AM[[#This Row],[NIPNAS]],Target_CC[],COLUMN(CK$2)+9,0)</f>
        <v>3443700</v>
      </c>
      <c r="CZ684" s="22">
        <f>Target_AM[[#This Row],[PROPORSI]]*VLOOKUP(Target_AM[[#This Row],[NIPNAS]],Target_CC[],COLUMN(CL$2)+9,0)</f>
        <v>3443700</v>
      </c>
      <c r="DA684" s="22">
        <f>Target_AM[[#This Row],[PROPORSI]]*VLOOKUP(Target_AM[[#This Row],[NIPNAS]],Target_CC[],COLUMN(CM$2)+9,0)</f>
        <v>41324400</v>
      </c>
      <c r="DB684" s="22">
        <f>Target_AM[[#This Row],[PROPORSI]]*VLOOKUP(Target_AM[[#This Row],[NIPNAS]],Target_CC[],COLUMN(CN$2)+9,0)</f>
        <v>0</v>
      </c>
      <c r="DC684" s="22">
        <f>Target_AM[[#This Row],[PROPORSI]]*VLOOKUP(Target_AM[[#This Row],[NIPNAS]],Target_CC[],COLUMN(CO$2)+9,0)</f>
        <v>0</v>
      </c>
      <c r="DD684" s="22">
        <f>Target_AM[[#This Row],[PROPORSI]]*VLOOKUP(Target_AM[[#This Row],[NIPNAS]],Target_CC[],COLUMN(CP$2)+9,0)</f>
        <v>0</v>
      </c>
      <c r="DE684" s="22">
        <f>Target_AM[[#This Row],[PROPORSI]]*VLOOKUP(Target_AM[[#This Row],[NIPNAS]],Target_CC[],COLUMN(CQ$2)+9,0)</f>
        <v>0</v>
      </c>
      <c r="DF684" s="22">
        <f>Target_AM[[#This Row],[PROPORSI]]*VLOOKUP(Target_AM[[#This Row],[NIPNAS]],Target_CC[],COLUMN(CR$2)+9,0)</f>
        <v>0</v>
      </c>
      <c r="DG684" s="22">
        <f>Target_AM[[#This Row],[PROPORSI]]*VLOOKUP(Target_AM[[#This Row],[NIPNAS]],Target_CC[],COLUMN(CS$2)+9,0)</f>
        <v>0</v>
      </c>
      <c r="DH684" s="22">
        <f>Target_AM[[#This Row],[PROPORSI]]*VLOOKUP(Target_AM[[#This Row],[NIPNAS]],Target_CC[],COLUMN(CT$2)+9,0)</f>
        <v>0</v>
      </c>
      <c r="DI684" s="22">
        <f>Target_AM[[#This Row],[PROPORSI]]*VLOOKUP(Target_AM[[#This Row],[NIPNAS]],Target_CC[],COLUMN(CU$2)+9,0)</f>
        <v>0</v>
      </c>
      <c r="DJ684" s="22">
        <f>Target_AM[[#This Row],[PROPORSI]]*VLOOKUP(Target_AM[[#This Row],[NIPNAS]],Target_CC[],COLUMN(CV$2)+9,0)</f>
        <v>0</v>
      </c>
      <c r="DK684" s="22">
        <f>Target_AM[[#This Row],[PROPORSI]]*VLOOKUP(Target_AM[[#This Row],[NIPNAS]],Target_CC[],COLUMN(CW$2)+9,0)</f>
        <v>0</v>
      </c>
      <c r="DL684" s="22">
        <f>Target_AM[[#This Row],[PROPORSI]]*VLOOKUP(Target_AM[[#This Row],[NIPNAS]],Target_CC[],COLUMN(CX$2)+9,0)</f>
        <v>0</v>
      </c>
      <c r="DM684" s="22">
        <f>Target_AM[[#This Row],[PROPORSI]]*VLOOKUP(Target_AM[[#This Row],[NIPNAS]],Target_CC[],COLUMN(CY$2)+9,0)</f>
        <v>0</v>
      </c>
      <c r="DN684" s="22">
        <f>Target_AM[[#This Row],[PROPORSI]]*VLOOKUP(Target_AM[[#This Row],[NIPNAS]],Target_CC[],COLUMN(CZ$2)+9,0)</f>
        <v>0</v>
      </c>
      <c r="DO684" s="22">
        <f>Target_AM[[#This Row],[PROPORSI]]*VLOOKUP(Target_AM[[#This Row],[NIPNAS]],Target_CC[],COLUMN(DA$2)+9,0)</f>
        <v>0</v>
      </c>
      <c r="DP684" s="22">
        <f>Target_AM[[#This Row],[PROPORSI]]*VLOOKUP(Target_AM[[#This Row],[NIPNAS]],Target_CC[],COLUMN(DB$2)+9,0)</f>
        <v>0</v>
      </c>
      <c r="DQ684" s="22">
        <f>Target_AM[[#This Row],[PROPORSI]]*VLOOKUP(Target_AM[[#This Row],[NIPNAS]],Target_CC[],COLUMN(DC$2)+9,0)</f>
        <v>0</v>
      </c>
      <c r="DR684" s="22">
        <f>Target_AM[[#This Row],[PROPORSI]]*VLOOKUP(Target_AM[[#This Row],[NIPNAS]],Target_CC[],COLUMN(DD$2)+9,0)</f>
        <v>0</v>
      </c>
      <c r="DS684" s="22">
        <f>Target_AM[[#This Row],[PROPORSI]]*VLOOKUP(Target_AM[[#This Row],[NIPNAS]],Target_CC[],COLUMN(DE$2)+9,0)</f>
        <v>0</v>
      </c>
      <c r="DT684" s="22">
        <f>Target_AM[[#This Row],[PROPORSI]]*VLOOKUP(Target_AM[[#This Row],[NIPNAS]],Target_CC[],COLUMN(DF$2)+9,0)</f>
        <v>0</v>
      </c>
      <c r="DU684" s="22">
        <f>Target_AM[[#This Row],[PROPORSI]]*VLOOKUP(Target_AM[[#This Row],[NIPNAS]],Target_CC[],COLUMN(DG$2)+9,0)</f>
        <v>0</v>
      </c>
      <c r="DV684" s="22">
        <f>Target_AM[[#This Row],[PROPORSI]]*VLOOKUP(Target_AM[[#This Row],[NIPNAS]],Target_CC[],COLUMN(DH$2)+9,0)</f>
        <v>0</v>
      </c>
      <c r="DW684" s="22">
        <f>Target_AM[[#This Row],[PROPORSI]]*VLOOKUP(Target_AM[[#This Row],[NIPNAS]],Target_CC[],COLUMN(DI$2)+9,0)</f>
        <v>0</v>
      </c>
      <c r="DX684" s="22">
        <f>Target_AM[[#This Row],[PROPORSI]]*VLOOKUP(Target_AM[[#This Row],[NIPNAS]],Target_CC[],COLUMN(DJ$2)+9,0)</f>
        <v>0</v>
      </c>
      <c r="DY684" s="22">
        <f>Target_AM[[#This Row],[PROPORSI]]*VLOOKUP(Target_AM[[#This Row],[NIPNAS]],Target_CC[],COLUMN(DK$2)+9,0)</f>
        <v>0</v>
      </c>
      <c r="DZ684" s="22">
        <f>Target_AM[[#This Row],[PROPORSI]]*VLOOKUP(Target_AM[[#This Row],[NIPNAS]],Target_CC[],COLUMN(DL$2)+9,0)</f>
        <v>0</v>
      </c>
      <c r="EA684" s="22">
        <f>Target_AM[[#This Row],[PROPORSI]]*VLOOKUP(Target_AM[[#This Row],[NIPNAS]],Target_CC[],COLUMN(DM$2)+9,0)</f>
        <v>0</v>
      </c>
    </row>
    <row r="685" spans="2:131" x14ac:dyDescent="0.3">
      <c r="B685">
        <v>928726</v>
      </c>
      <c r="C685" t="s">
        <v>1015</v>
      </c>
      <c r="D685">
        <v>1</v>
      </c>
      <c r="E685" s="8">
        <v>45658</v>
      </c>
      <c r="F685">
        <v>76510292</v>
      </c>
      <c r="G685" t="s">
        <v>224</v>
      </c>
      <c r="J685" t="s">
        <v>1081</v>
      </c>
      <c r="K685" t="s">
        <v>22</v>
      </c>
      <c r="L685" t="s">
        <v>159</v>
      </c>
      <c r="M685" t="s">
        <v>31</v>
      </c>
      <c r="N685" s="23">
        <f>Target_AM[[#This Row],[PROPORSI]]*VLOOKUP(Target_AM[[#This Row],[NIPNAS]],Target_CC[],9,0)</f>
        <v>622781962.34255314</v>
      </c>
      <c r="O685" s="22">
        <f>Target_AM[[#This Row],[PROPORSI]]*VLOOKUP(Target_AM[[#This Row],[NIPNAS]],Target_CC[],COLUMN(A$2)+9,0)</f>
        <v>38344749.770379283</v>
      </c>
      <c r="P685" s="22">
        <f>Target_AM[[#This Row],[PROPORSI]]*VLOOKUP(Target_AM[[#This Row],[NIPNAS]],Target_CC[],COLUMN(B$2)+9,0)</f>
        <v>36579985.373025984</v>
      </c>
      <c r="Q685" s="22">
        <f>Target_AM[[#This Row],[PROPORSI]]*VLOOKUP(Target_AM[[#This Row],[NIPNAS]],Target_CC[],COLUMN(C$2)+9,0)</f>
        <v>48974505.893813945</v>
      </c>
      <c r="R685" s="22">
        <f>Target_AM[[#This Row],[PROPORSI]]*VLOOKUP(Target_AM[[#This Row],[NIPNAS]],Target_CC[],COLUMN(D$2)+9,0)</f>
        <v>29597641.824682206</v>
      </c>
      <c r="S685" s="22">
        <f>Target_AM[[#This Row],[PROPORSI]]*VLOOKUP(Target_AM[[#This Row],[NIPNAS]],Target_CC[],COLUMN(E$2)+9,0)</f>
        <v>43214707.230287351</v>
      </c>
      <c r="T685" s="22">
        <f>Target_AM[[#This Row],[PROPORSI]]*VLOOKUP(Target_AM[[#This Row],[NIPNAS]],Target_CC[],COLUMN(F$2)+9,0)</f>
        <v>5131383.6943926746</v>
      </c>
      <c r="U685" s="22">
        <f>Target_AM[[#This Row],[PROPORSI]]*VLOOKUP(Target_AM[[#This Row],[NIPNAS]],Target_CC[],COLUMN(G$2)+9,0)</f>
        <v>134007671.1337322</v>
      </c>
      <c r="V685" s="22">
        <f>Target_AM[[#This Row],[PROPORSI]]*VLOOKUP(Target_AM[[#This Row],[NIPNAS]],Target_CC[],COLUMN(H$2)+9,0)</f>
        <v>14463301.025606556</v>
      </c>
      <c r="W685" s="22">
        <f>Target_AM[[#This Row],[PROPORSI]]*VLOOKUP(Target_AM[[#This Row],[NIPNAS]],Target_CC[],COLUMN(I$2)+9,0)</f>
        <v>48507397.257036492</v>
      </c>
      <c r="X685" s="22">
        <f>Target_AM[[#This Row],[PROPORSI]]*VLOOKUP(Target_AM[[#This Row],[NIPNAS]],Target_CC[],COLUMN(J$2)+9,0)</f>
        <v>25597025.547128193</v>
      </c>
      <c r="Y685" s="22">
        <f>Target_AM[[#This Row],[PROPORSI]]*VLOOKUP(Target_AM[[#This Row],[NIPNAS]],Target_CC[],COLUMN(K$2)+9,0)</f>
        <v>21781604.068580128</v>
      </c>
      <c r="Z685" s="22">
        <f>Target_AM[[#This Row],[PROPORSI]]*VLOOKUP(Target_AM[[#This Row],[NIPNAS]],Target_CC[],COLUMN(L$2)+9,0)</f>
        <v>24281799.52056523</v>
      </c>
      <c r="AA685" s="22">
        <f>Target_AM[[#This Row],[PROPORSI]]*VLOOKUP(Target_AM[[#This Row],[NIPNAS]],Target_CC[],COLUMN(M$2)+9,0)</f>
        <v>470481772.33923024</v>
      </c>
      <c r="AB685" s="22">
        <f>Target_AM[[#This Row],[PROPORSI]]*VLOOKUP(Target_AM[[#This Row],[NIPNAS]],Target_CC[],COLUMN(N$2)+9,0)</f>
        <v>408769.6639598906</v>
      </c>
      <c r="AC685" s="22">
        <f>Target_AM[[#This Row],[PROPORSI]]*VLOOKUP(Target_AM[[#This Row],[NIPNAS]],Target_CC[],COLUMN(O$2)+9,0)</f>
        <v>1525945.8942224681</v>
      </c>
      <c r="AD685" s="22">
        <f>Target_AM[[#This Row],[PROPORSI]]*VLOOKUP(Target_AM[[#This Row],[NIPNAS]],Target_CC[],COLUMN(P$2)+9,0)</f>
        <v>1781018.8687317297</v>
      </c>
      <c r="AE685" s="22">
        <f>Target_AM[[#This Row],[PROPORSI]]*VLOOKUP(Target_AM[[#This Row],[NIPNAS]],Target_CC[],COLUMN(Q$2)+9,0)</f>
        <v>3741962.0278702788</v>
      </c>
      <c r="AF685" s="22">
        <f>Target_AM[[#This Row],[PROPORSI]]*VLOOKUP(Target_AM[[#This Row],[NIPNAS]],Target_CC[],COLUMN(R$2)+9,0)</f>
        <v>4772928.5055030584</v>
      </c>
      <c r="AG685" s="22">
        <f>Target_AM[[#This Row],[PROPORSI]]*VLOOKUP(Target_AM[[#This Row],[NIPNAS]],Target_CC[],COLUMN(S$2)+9,0)</f>
        <v>777326.44199127704</v>
      </c>
      <c r="AH685" s="22">
        <f>Target_AM[[#This Row],[PROPORSI]]*VLOOKUP(Target_AM[[#This Row],[NIPNAS]],Target_CC[],COLUMN(T$2)+9,0)</f>
        <v>22223993.534913391</v>
      </c>
      <c r="AI685" s="22">
        <f>Target_AM[[#This Row],[PROPORSI]]*VLOOKUP(Target_AM[[#This Row],[NIPNAS]],Target_CC[],COLUMN(U$2)+9,0)</f>
        <v>2545244.809024265</v>
      </c>
      <c r="AJ685" s="22">
        <f>Target_AM[[#This Row],[PROPORSI]]*VLOOKUP(Target_AM[[#This Row],[NIPNAS]],Target_CC[],COLUMN(V$2)+9,0)</f>
        <v>8862836.7993187308</v>
      </c>
      <c r="AK685" s="22">
        <f>Target_AM[[#This Row],[PROPORSI]]*VLOOKUP(Target_AM[[#This Row],[NIPNAS]],Target_CC[],COLUMN(W$2)+9,0)</f>
        <v>2984278.1567845233</v>
      </c>
      <c r="AL685" s="22">
        <f>Target_AM[[#This Row],[PROPORSI]]*VLOOKUP(Target_AM[[#This Row],[NIPNAS]],Target_CC[],COLUMN(X$2)+9,0)</f>
        <v>2540222.1018473841</v>
      </c>
      <c r="AM685" s="22">
        <f>Target_AM[[#This Row],[PROPORSI]]*VLOOKUP(Target_AM[[#This Row],[NIPNAS]],Target_CC[],COLUMN(Y$2)+9,0)</f>
        <v>3243528.8550742678</v>
      </c>
      <c r="AN685" s="22">
        <f>Target_AM[[#This Row],[PROPORSI]]*VLOOKUP(Target_AM[[#This Row],[NIPNAS]],Target_CC[],COLUMN(Z$2)+9,0)</f>
        <v>55408055.659241274</v>
      </c>
      <c r="AO685" s="22">
        <f>Target_AM[[#This Row],[PROPORSI]]*VLOOKUP(Target_AM[[#This Row],[NIPNAS]],Target_CC[],COLUMN(AA$2)+9,0)</f>
        <v>38753519.434339173</v>
      </c>
      <c r="AP685" s="22">
        <f>Target_AM[[#This Row],[PROPORSI]]*VLOOKUP(Target_AM[[#This Row],[NIPNAS]],Target_CC[],COLUMN(AB$2)+9,0)</f>
        <v>38105931.267248452</v>
      </c>
      <c r="AQ685" s="22">
        <f>Target_AM[[#This Row],[PROPORSI]]*VLOOKUP(Target_AM[[#This Row],[NIPNAS]],Target_CC[],COLUMN(AC$2)+9,0)</f>
        <v>50755524.762545675</v>
      </c>
      <c r="AR685" s="22">
        <f>Target_AM[[#This Row],[PROPORSI]]*VLOOKUP(Target_AM[[#This Row],[NIPNAS]],Target_CC[],COLUMN(AD$2)+9,0)</f>
        <v>33339603.852552485</v>
      </c>
      <c r="AS685" s="22">
        <f>Target_AM[[#This Row],[PROPORSI]]*VLOOKUP(Target_AM[[#This Row],[NIPNAS]],Target_CC[],COLUMN(AE$2)+9,0)</f>
        <v>47987635.735790409</v>
      </c>
      <c r="AT685" s="22">
        <f>Target_AM[[#This Row],[PROPORSI]]*VLOOKUP(Target_AM[[#This Row],[NIPNAS]],Target_CC[],COLUMN(AF$2)+9,0)</f>
        <v>5908710.1363839516</v>
      </c>
      <c r="AU685" s="22">
        <f>Target_AM[[#This Row],[PROPORSI]]*VLOOKUP(Target_AM[[#This Row],[NIPNAS]],Target_CC[],COLUMN(AG$2)+9,0)</f>
        <v>156231664.66864559</v>
      </c>
      <c r="AV685" s="22">
        <f>Target_AM[[#This Row],[PROPORSI]]*VLOOKUP(Target_AM[[#This Row],[NIPNAS]],Target_CC[],COLUMN(AH$2)+9,0)</f>
        <v>17008545.834630821</v>
      </c>
      <c r="AW685" s="22">
        <f>Target_AM[[#This Row],[PROPORSI]]*VLOOKUP(Target_AM[[#This Row],[NIPNAS]],Target_CC[],COLUMN(AI$2)+9,0)</f>
        <v>57370234.056355223</v>
      </c>
      <c r="AX685" s="22">
        <f>Target_AM[[#This Row],[PROPORSI]]*VLOOKUP(Target_AM[[#This Row],[NIPNAS]],Target_CC[],COLUMN(AJ$2)+9,0)</f>
        <v>28581303.703912716</v>
      </c>
      <c r="AY685" s="22">
        <f>Target_AM[[#This Row],[PROPORSI]]*VLOOKUP(Target_AM[[#This Row],[NIPNAS]],Target_CC[],COLUMN(AK$2)+9,0)</f>
        <v>24321826.170427512</v>
      </c>
      <c r="AZ685" s="22">
        <f>Target_AM[[#This Row],[PROPORSI]]*VLOOKUP(Target_AM[[#This Row],[NIPNAS]],Target_CC[],COLUMN(AL$2)+9,0)</f>
        <v>27525328.375639498</v>
      </c>
      <c r="BA685" s="22">
        <f>Target_AM[[#This Row],[PROPORSI]]*VLOOKUP(Target_AM[[#This Row],[NIPNAS]],Target_CC[],COLUMN(AM$2)+9,0)</f>
        <v>525889827.9984715</v>
      </c>
      <c r="BB685" s="22">
        <f>Target_AM[[#This Row],[PROPORSI]]*VLOOKUP(Target_AM[[#This Row],[NIPNAS]],Target_CC[],COLUMN(AN$2)+9,0)</f>
        <v>0</v>
      </c>
      <c r="BC685" s="22">
        <f>Target_AM[[#This Row],[PROPORSI]]*VLOOKUP(Target_AM[[#This Row],[NIPNAS]],Target_CC[],COLUMN(AO$2)+9,0)</f>
        <v>0</v>
      </c>
      <c r="BD685" s="22">
        <f>Target_AM[[#This Row],[PROPORSI]]*VLOOKUP(Target_AM[[#This Row],[NIPNAS]],Target_CC[],COLUMN(AP$2)+9,0)</f>
        <v>0</v>
      </c>
      <c r="BE685" s="22">
        <f>Target_AM[[#This Row],[PROPORSI]]*VLOOKUP(Target_AM[[#This Row],[NIPNAS]],Target_CC[],COLUMN(AQ$2)+9,0)</f>
        <v>0</v>
      </c>
      <c r="BF685" s="22">
        <f>Target_AM[[#This Row],[PROPORSI]]*VLOOKUP(Target_AM[[#This Row],[NIPNAS]],Target_CC[],COLUMN(AR$2)+9,0)</f>
        <v>0</v>
      </c>
      <c r="BG685" s="22">
        <f>Target_AM[[#This Row],[PROPORSI]]*VLOOKUP(Target_AM[[#This Row],[NIPNAS]],Target_CC[],COLUMN(AS$2)+9,0)</f>
        <v>0</v>
      </c>
      <c r="BH685" s="22">
        <f>Target_AM[[#This Row],[PROPORSI]]*VLOOKUP(Target_AM[[#This Row],[NIPNAS]],Target_CC[],COLUMN(AT$2)+9,0)</f>
        <v>0</v>
      </c>
      <c r="BI685" s="22">
        <f>Target_AM[[#This Row],[PROPORSI]]*VLOOKUP(Target_AM[[#This Row],[NIPNAS]],Target_CC[],COLUMN(AU$2)+9,0)</f>
        <v>0</v>
      </c>
      <c r="BJ685" s="22">
        <f>Target_AM[[#This Row],[PROPORSI]]*VLOOKUP(Target_AM[[#This Row],[NIPNAS]],Target_CC[],COLUMN(AV$2)+9,0)</f>
        <v>0</v>
      </c>
      <c r="BK685" s="22">
        <f>Target_AM[[#This Row],[PROPORSI]]*VLOOKUP(Target_AM[[#This Row],[NIPNAS]],Target_CC[],COLUMN(AW$2)+9,0)</f>
        <v>0</v>
      </c>
      <c r="BL685" s="22">
        <f>Target_AM[[#This Row],[PROPORSI]]*VLOOKUP(Target_AM[[#This Row],[NIPNAS]],Target_CC[],COLUMN(AX$2)+9,0)</f>
        <v>0</v>
      </c>
      <c r="BM685" s="22">
        <f>Target_AM[[#This Row],[PROPORSI]]*VLOOKUP(Target_AM[[#This Row],[NIPNAS]],Target_CC[],COLUMN(AY$2)+9,0)</f>
        <v>0</v>
      </c>
      <c r="BN685" s="22">
        <f>Target_AM[[#This Row],[PROPORSI]]*VLOOKUP(Target_AM[[#This Row],[NIPNAS]],Target_CC[],COLUMN(AZ$2)+9,0)</f>
        <v>0</v>
      </c>
      <c r="BO685" s="22">
        <f>Target_AM[[#This Row],[PROPORSI]]*VLOOKUP(Target_AM[[#This Row],[NIPNAS]],Target_CC[],COLUMN(BA$2)+9,0)</f>
        <v>21312747</v>
      </c>
      <c r="BP685" s="22">
        <f>Target_AM[[#This Row],[PROPORSI]]*VLOOKUP(Target_AM[[#This Row],[NIPNAS]],Target_CC[],COLUMN(BB$2)+9,0)</f>
        <v>21067747</v>
      </c>
      <c r="BQ685" s="22">
        <f>Target_AM[[#This Row],[PROPORSI]]*VLOOKUP(Target_AM[[#This Row],[NIPNAS]],Target_CC[],COLUMN(BC$2)+9,0)</f>
        <v>17667747</v>
      </c>
      <c r="BR685" s="22">
        <f>Target_AM[[#This Row],[PROPORSI]]*VLOOKUP(Target_AM[[#This Row],[NIPNAS]],Target_CC[],COLUMN(BD$2)+9,0)</f>
        <v>16905545.25</v>
      </c>
      <c r="BS685" s="22">
        <f>Target_AM[[#This Row],[PROPORSI]]*VLOOKUP(Target_AM[[#This Row],[NIPNAS]],Target_CC[],COLUMN(BE$2)+9,0)</f>
        <v>16905545.25</v>
      </c>
      <c r="BT685" s="22">
        <f>Target_AM[[#This Row],[PROPORSI]]*VLOOKUP(Target_AM[[#This Row],[NIPNAS]],Target_CC[],COLUMN(BF$2)+9,0)</f>
        <v>16905545.25</v>
      </c>
      <c r="BU685" s="22">
        <f>Target_AM[[#This Row],[PROPORSI]]*VLOOKUP(Target_AM[[#This Row],[NIPNAS]],Target_CC[],COLUMN(BG$2)+9,0)</f>
        <v>16905545.25</v>
      </c>
      <c r="BV685" s="22">
        <f>Target_AM[[#This Row],[PROPORSI]]*VLOOKUP(Target_AM[[#This Row],[NIPNAS]],Target_CC[],COLUMN(BH$2)+9,0)</f>
        <v>16905545.25</v>
      </c>
      <c r="BW685" s="22">
        <f>Target_AM[[#This Row],[PROPORSI]]*VLOOKUP(Target_AM[[#This Row],[NIPNAS]],Target_CC[],COLUMN(BI$2)+9,0)</f>
        <v>16905545.25</v>
      </c>
      <c r="BX685" s="22">
        <f>Target_AM[[#This Row],[PROPORSI]]*VLOOKUP(Target_AM[[#This Row],[NIPNAS]],Target_CC[],COLUMN(BJ$2)+9,0)</f>
        <v>16905545.25</v>
      </c>
      <c r="BY685" s="22">
        <f>Target_AM[[#This Row],[PROPORSI]]*VLOOKUP(Target_AM[[#This Row],[NIPNAS]],Target_CC[],COLUMN(BK$2)+9,0)</f>
        <v>16905545.25</v>
      </c>
      <c r="BZ685" s="22">
        <f>Target_AM[[#This Row],[PROPORSI]]*VLOOKUP(Target_AM[[#This Row],[NIPNAS]],Target_CC[],COLUMN(BL$2)+9,0)</f>
        <v>16905545.25</v>
      </c>
      <c r="CA685" s="22">
        <f>Target_AM[[#This Row],[PROPORSI]]*VLOOKUP(Target_AM[[#This Row],[NIPNAS]],Target_CC[],COLUMN(BM$2)+9,0)</f>
        <v>212198148.25</v>
      </c>
      <c r="CB685" s="22">
        <f>Target_AM[[#This Row],[PROPORSI]]*VLOOKUP(Target_AM[[#This Row],[NIPNAS]],Target_CC[],COLUMN(BN$2)+9,0)</f>
        <v>15244035</v>
      </c>
      <c r="CC685" s="22">
        <f>Target_AM[[#This Row],[PROPORSI]]*VLOOKUP(Target_AM[[#This Row],[NIPNAS]],Target_CC[],COLUMN(BO$2)+9,0)</f>
        <v>15244035</v>
      </c>
      <c r="CD685" s="22">
        <f>Target_AM[[#This Row],[PROPORSI]]*VLOOKUP(Target_AM[[#This Row],[NIPNAS]],Target_CC[],COLUMN(BP$2)+9,0)</f>
        <v>15244035</v>
      </c>
      <c r="CE685" s="22">
        <f>Target_AM[[#This Row],[PROPORSI]]*VLOOKUP(Target_AM[[#This Row],[NIPNAS]],Target_CC[],COLUMN(BQ$2)+9,0)</f>
        <v>14481833.25</v>
      </c>
      <c r="CF685" s="22">
        <f>Target_AM[[#This Row],[PROPORSI]]*VLOOKUP(Target_AM[[#This Row],[NIPNAS]],Target_CC[],COLUMN(BR$2)+9,0)</f>
        <v>14481833.25</v>
      </c>
      <c r="CG685" s="22">
        <f>Target_AM[[#This Row],[PROPORSI]]*VLOOKUP(Target_AM[[#This Row],[NIPNAS]],Target_CC[],COLUMN(BS$2)+9,0)</f>
        <v>14481833.25</v>
      </c>
      <c r="CH685" s="22">
        <f>Target_AM[[#This Row],[PROPORSI]]*VLOOKUP(Target_AM[[#This Row],[NIPNAS]],Target_CC[],COLUMN(BT$2)+9,0)</f>
        <v>14481833.25</v>
      </c>
      <c r="CI685" s="22">
        <f>Target_AM[[#This Row],[PROPORSI]]*VLOOKUP(Target_AM[[#This Row],[NIPNAS]],Target_CC[],COLUMN(BU$2)+9,0)</f>
        <v>14481833.25</v>
      </c>
      <c r="CJ685" s="22">
        <f>Target_AM[[#This Row],[PROPORSI]]*VLOOKUP(Target_AM[[#This Row],[NIPNAS]],Target_CC[],COLUMN(BV$2)+9,0)</f>
        <v>14481833.25</v>
      </c>
      <c r="CK685" s="22">
        <f>Target_AM[[#This Row],[PROPORSI]]*VLOOKUP(Target_AM[[#This Row],[NIPNAS]],Target_CC[],COLUMN(BW$2)+9,0)</f>
        <v>14481833.25</v>
      </c>
      <c r="CL685" s="22">
        <f>Target_AM[[#This Row],[PROPORSI]]*VLOOKUP(Target_AM[[#This Row],[NIPNAS]],Target_CC[],COLUMN(BX$2)+9,0)</f>
        <v>14481833.25</v>
      </c>
      <c r="CM685" s="22">
        <f>Target_AM[[#This Row],[PROPORSI]]*VLOOKUP(Target_AM[[#This Row],[NIPNAS]],Target_CC[],COLUMN(BY$2)+9,0)</f>
        <v>14481833.25</v>
      </c>
      <c r="CN685" s="22">
        <f>Target_AM[[#This Row],[PROPORSI]]*VLOOKUP(Target_AM[[#This Row],[NIPNAS]],Target_CC[],COLUMN(BZ$2)+9,0)</f>
        <v>176068604.25</v>
      </c>
      <c r="CO685" s="22">
        <f>Target_AM[[#This Row],[PROPORSI]]*VLOOKUP(Target_AM[[#This Row],[NIPNAS]],Target_CC[],COLUMN(CA$2)+9,0)</f>
        <v>6068712</v>
      </c>
      <c r="CP685" s="22">
        <f>Target_AM[[#This Row],[PROPORSI]]*VLOOKUP(Target_AM[[#This Row],[NIPNAS]],Target_CC[],COLUMN(CB$2)+9,0)</f>
        <v>5823712</v>
      </c>
      <c r="CQ685" s="22">
        <f>Target_AM[[#This Row],[PROPORSI]]*VLOOKUP(Target_AM[[#This Row],[NIPNAS]],Target_CC[],COLUMN(CC$2)+9,0)</f>
        <v>2423712</v>
      </c>
      <c r="CR685" s="22">
        <f>Target_AM[[#This Row],[PROPORSI]]*VLOOKUP(Target_AM[[#This Row],[NIPNAS]],Target_CC[],COLUMN(CD$2)+9,0)</f>
        <v>2423712</v>
      </c>
      <c r="CS685" s="22">
        <f>Target_AM[[#This Row],[PROPORSI]]*VLOOKUP(Target_AM[[#This Row],[NIPNAS]],Target_CC[],COLUMN(CE$2)+9,0)</f>
        <v>2423712</v>
      </c>
      <c r="CT685" s="22">
        <f>Target_AM[[#This Row],[PROPORSI]]*VLOOKUP(Target_AM[[#This Row],[NIPNAS]],Target_CC[],COLUMN(CF$2)+9,0)</f>
        <v>2423712</v>
      </c>
      <c r="CU685" s="22">
        <f>Target_AM[[#This Row],[PROPORSI]]*VLOOKUP(Target_AM[[#This Row],[NIPNAS]],Target_CC[],COLUMN(CG$2)+9,0)</f>
        <v>2423712</v>
      </c>
      <c r="CV685" s="22">
        <f>Target_AM[[#This Row],[PROPORSI]]*VLOOKUP(Target_AM[[#This Row],[NIPNAS]],Target_CC[],COLUMN(CH$2)+9,0)</f>
        <v>2423712</v>
      </c>
      <c r="CW685" s="22">
        <f>Target_AM[[#This Row],[PROPORSI]]*VLOOKUP(Target_AM[[#This Row],[NIPNAS]],Target_CC[],COLUMN(CI$2)+9,0)</f>
        <v>2423712</v>
      </c>
      <c r="CX685" s="22">
        <f>Target_AM[[#This Row],[PROPORSI]]*VLOOKUP(Target_AM[[#This Row],[NIPNAS]],Target_CC[],COLUMN(CJ$2)+9,0)</f>
        <v>2423712</v>
      </c>
      <c r="CY685" s="22">
        <f>Target_AM[[#This Row],[PROPORSI]]*VLOOKUP(Target_AM[[#This Row],[NIPNAS]],Target_CC[],COLUMN(CK$2)+9,0)</f>
        <v>2423712</v>
      </c>
      <c r="CZ685" s="22">
        <f>Target_AM[[#This Row],[PROPORSI]]*VLOOKUP(Target_AM[[#This Row],[NIPNAS]],Target_CC[],COLUMN(CL$2)+9,0)</f>
        <v>2423712</v>
      </c>
      <c r="DA685" s="22">
        <f>Target_AM[[#This Row],[PROPORSI]]*VLOOKUP(Target_AM[[#This Row],[NIPNAS]],Target_CC[],COLUMN(CM$2)+9,0)</f>
        <v>36129544</v>
      </c>
      <c r="DB685" s="22">
        <f>Target_AM[[#This Row],[PROPORSI]]*VLOOKUP(Target_AM[[#This Row],[NIPNAS]],Target_CC[],COLUMN(CN$2)+9,0)</f>
        <v>0</v>
      </c>
      <c r="DC685" s="22">
        <f>Target_AM[[#This Row],[PROPORSI]]*VLOOKUP(Target_AM[[#This Row],[NIPNAS]],Target_CC[],COLUMN(CO$2)+9,0)</f>
        <v>0</v>
      </c>
      <c r="DD685" s="22">
        <f>Target_AM[[#This Row],[PROPORSI]]*VLOOKUP(Target_AM[[#This Row],[NIPNAS]],Target_CC[],COLUMN(CP$2)+9,0)</f>
        <v>0</v>
      </c>
      <c r="DE685" s="22">
        <f>Target_AM[[#This Row],[PROPORSI]]*VLOOKUP(Target_AM[[#This Row],[NIPNAS]],Target_CC[],COLUMN(CQ$2)+9,0)</f>
        <v>0</v>
      </c>
      <c r="DF685" s="22">
        <f>Target_AM[[#This Row],[PROPORSI]]*VLOOKUP(Target_AM[[#This Row],[NIPNAS]],Target_CC[],COLUMN(CR$2)+9,0)</f>
        <v>0</v>
      </c>
      <c r="DG685" s="22">
        <f>Target_AM[[#This Row],[PROPORSI]]*VLOOKUP(Target_AM[[#This Row],[NIPNAS]],Target_CC[],COLUMN(CS$2)+9,0)</f>
        <v>0</v>
      </c>
      <c r="DH685" s="22">
        <f>Target_AM[[#This Row],[PROPORSI]]*VLOOKUP(Target_AM[[#This Row],[NIPNAS]],Target_CC[],COLUMN(CT$2)+9,0)</f>
        <v>0</v>
      </c>
      <c r="DI685" s="22">
        <f>Target_AM[[#This Row],[PROPORSI]]*VLOOKUP(Target_AM[[#This Row],[NIPNAS]],Target_CC[],COLUMN(CU$2)+9,0)</f>
        <v>0</v>
      </c>
      <c r="DJ685" s="22">
        <f>Target_AM[[#This Row],[PROPORSI]]*VLOOKUP(Target_AM[[#This Row],[NIPNAS]],Target_CC[],COLUMN(CV$2)+9,0)</f>
        <v>0</v>
      </c>
      <c r="DK685" s="22">
        <f>Target_AM[[#This Row],[PROPORSI]]*VLOOKUP(Target_AM[[#This Row],[NIPNAS]],Target_CC[],COLUMN(CW$2)+9,0)</f>
        <v>0</v>
      </c>
      <c r="DL685" s="22">
        <f>Target_AM[[#This Row],[PROPORSI]]*VLOOKUP(Target_AM[[#This Row],[NIPNAS]],Target_CC[],COLUMN(CX$2)+9,0)</f>
        <v>0</v>
      </c>
      <c r="DM685" s="22">
        <f>Target_AM[[#This Row],[PROPORSI]]*VLOOKUP(Target_AM[[#This Row],[NIPNAS]],Target_CC[],COLUMN(CY$2)+9,0)</f>
        <v>0</v>
      </c>
      <c r="DN685" s="22">
        <f>Target_AM[[#This Row],[PROPORSI]]*VLOOKUP(Target_AM[[#This Row],[NIPNAS]],Target_CC[],COLUMN(CZ$2)+9,0)</f>
        <v>0</v>
      </c>
      <c r="DO685" s="22">
        <f>Target_AM[[#This Row],[PROPORSI]]*VLOOKUP(Target_AM[[#This Row],[NIPNAS]],Target_CC[],COLUMN(DA$2)+9,0)</f>
        <v>0</v>
      </c>
      <c r="DP685" s="22">
        <f>Target_AM[[#This Row],[PROPORSI]]*VLOOKUP(Target_AM[[#This Row],[NIPNAS]],Target_CC[],COLUMN(DB$2)+9,0)</f>
        <v>0</v>
      </c>
      <c r="DQ685" s="22">
        <f>Target_AM[[#This Row],[PROPORSI]]*VLOOKUP(Target_AM[[#This Row],[NIPNAS]],Target_CC[],COLUMN(DC$2)+9,0)</f>
        <v>0</v>
      </c>
      <c r="DR685" s="22">
        <f>Target_AM[[#This Row],[PROPORSI]]*VLOOKUP(Target_AM[[#This Row],[NIPNAS]],Target_CC[],COLUMN(DD$2)+9,0)</f>
        <v>0</v>
      </c>
      <c r="DS685" s="22">
        <f>Target_AM[[#This Row],[PROPORSI]]*VLOOKUP(Target_AM[[#This Row],[NIPNAS]],Target_CC[],COLUMN(DE$2)+9,0)</f>
        <v>0</v>
      </c>
      <c r="DT685" s="22">
        <f>Target_AM[[#This Row],[PROPORSI]]*VLOOKUP(Target_AM[[#This Row],[NIPNAS]],Target_CC[],COLUMN(DF$2)+9,0)</f>
        <v>0</v>
      </c>
      <c r="DU685" s="22">
        <f>Target_AM[[#This Row],[PROPORSI]]*VLOOKUP(Target_AM[[#This Row],[NIPNAS]],Target_CC[],COLUMN(DG$2)+9,0)</f>
        <v>0</v>
      </c>
      <c r="DV685" s="22">
        <f>Target_AM[[#This Row],[PROPORSI]]*VLOOKUP(Target_AM[[#This Row],[NIPNAS]],Target_CC[],COLUMN(DH$2)+9,0)</f>
        <v>0</v>
      </c>
      <c r="DW685" s="22">
        <f>Target_AM[[#This Row],[PROPORSI]]*VLOOKUP(Target_AM[[#This Row],[NIPNAS]],Target_CC[],COLUMN(DI$2)+9,0)</f>
        <v>0</v>
      </c>
      <c r="DX685" s="22">
        <f>Target_AM[[#This Row],[PROPORSI]]*VLOOKUP(Target_AM[[#This Row],[NIPNAS]],Target_CC[],COLUMN(DJ$2)+9,0)</f>
        <v>0</v>
      </c>
      <c r="DY685" s="22">
        <f>Target_AM[[#This Row],[PROPORSI]]*VLOOKUP(Target_AM[[#This Row],[NIPNAS]],Target_CC[],COLUMN(DK$2)+9,0)</f>
        <v>0</v>
      </c>
      <c r="DZ685" s="22">
        <f>Target_AM[[#This Row],[PROPORSI]]*VLOOKUP(Target_AM[[#This Row],[NIPNAS]],Target_CC[],COLUMN(DL$2)+9,0)</f>
        <v>0</v>
      </c>
      <c r="EA685" s="22">
        <f>Target_AM[[#This Row],[PROPORSI]]*VLOOKUP(Target_AM[[#This Row],[NIPNAS]],Target_CC[],COLUMN(DM$2)+9,0)</f>
        <v>0</v>
      </c>
    </row>
    <row r="686" spans="2:131" x14ac:dyDescent="0.3">
      <c r="B686">
        <v>980115</v>
      </c>
      <c r="C686" t="s">
        <v>1075</v>
      </c>
      <c r="D686">
        <v>1</v>
      </c>
      <c r="E686" s="8">
        <v>45658</v>
      </c>
      <c r="F686">
        <v>76510293</v>
      </c>
      <c r="G686" t="s">
        <v>225</v>
      </c>
      <c r="J686" t="s">
        <v>1081</v>
      </c>
      <c r="K686" t="s">
        <v>22</v>
      </c>
      <c r="L686" t="s">
        <v>159</v>
      </c>
      <c r="M686" t="s">
        <v>31</v>
      </c>
      <c r="N686" s="23">
        <f>Target_AM[[#This Row],[PROPORSI]]*VLOOKUP(Target_AM[[#This Row],[NIPNAS]],Target_CC[],9,0)</f>
        <v>144267629.76886418</v>
      </c>
      <c r="O686" s="22">
        <f>Target_AM[[#This Row],[PROPORSI]]*VLOOKUP(Target_AM[[#This Row],[NIPNAS]],Target_CC[],COLUMN(A$2)+9,0)</f>
        <v>13552825.774783095</v>
      </c>
      <c r="P686" s="22">
        <f>Target_AM[[#This Row],[PROPORSI]]*VLOOKUP(Target_AM[[#This Row],[NIPNAS]],Target_CC[],COLUMN(B$2)+9,0)</f>
        <v>13144110.812834071</v>
      </c>
      <c r="Q686" s="22">
        <f>Target_AM[[#This Row],[PROPORSI]]*VLOOKUP(Target_AM[[#This Row],[NIPNAS]],Target_CC[],COLUMN(C$2)+9,0)</f>
        <v>5789602.2436684165</v>
      </c>
      <c r="R686" s="22">
        <f>Target_AM[[#This Row],[PROPORSI]]*VLOOKUP(Target_AM[[#This Row],[NIPNAS]],Target_CC[],COLUMN(D$2)+9,0)</f>
        <v>10488590.520546002</v>
      </c>
      <c r="S686" s="22">
        <f>Target_AM[[#This Row],[PROPORSI]]*VLOOKUP(Target_AM[[#This Row],[NIPNAS]],Target_CC[],COLUMN(E$2)+9,0)</f>
        <v>13821647.465245331</v>
      </c>
      <c r="T686" s="22">
        <f>Target_AM[[#This Row],[PROPORSI]]*VLOOKUP(Target_AM[[#This Row],[NIPNAS]],Target_CC[],COLUMN(F$2)+9,0)</f>
        <v>7789752.3550279401</v>
      </c>
      <c r="U686" s="22">
        <f>Target_AM[[#This Row],[PROPORSI]]*VLOOKUP(Target_AM[[#This Row],[NIPNAS]],Target_CC[],COLUMN(G$2)+9,0)</f>
        <v>15004112.287017202</v>
      </c>
      <c r="V686" s="22">
        <f>Target_AM[[#This Row],[PROPORSI]]*VLOOKUP(Target_AM[[#This Row],[NIPNAS]],Target_CC[],COLUMN(H$2)+9,0)</f>
        <v>9581327.5312885921</v>
      </c>
      <c r="W686" s="22">
        <f>Target_AM[[#This Row],[PROPORSI]]*VLOOKUP(Target_AM[[#This Row],[NIPNAS]],Target_CC[],COLUMN(I$2)+9,0)</f>
        <v>11278845.462551935</v>
      </c>
      <c r="X686" s="22">
        <f>Target_AM[[#This Row],[PROPORSI]]*VLOOKUP(Target_AM[[#This Row],[NIPNAS]],Target_CC[],COLUMN(J$2)+9,0)</f>
        <v>16955134.955560707</v>
      </c>
      <c r="Y686" s="22">
        <f>Target_AM[[#This Row],[PROPORSI]]*VLOOKUP(Target_AM[[#This Row],[NIPNAS]],Target_CC[],COLUMN(K$2)+9,0)</f>
        <v>14427849.667587653</v>
      </c>
      <c r="Z686" s="22">
        <f>Target_AM[[#This Row],[PROPORSI]]*VLOOKUP(Target_AM[[#This Row],[NIPNAS]],Target_CC[],COLUMN(L$2)+9,0)</f>
        <v>16083946.436551595</v>
      </c>
      <c r="AA686" s="22">
        <f>Target_AM[[#This Row],[PROPORSI]]*VLOOKUP(Target_AM[[#This Row],[NIPNAS]],Target_CC[],COLUMN(M$2)+9,0)</f>
        <v>147917745.51266253</v>
      </c>
      <c r="AB686" s="22">
        <f>Target_AM[[#This Row],[PROPORSI]]*VLOOKUP(Target_AM[[#This Row],[NIPNAS]],Target_CC[],COLUMN(N$2)+9,0)</f>
        <v>144478.2941821292</v>
      </c>
      <c r="AC686" s="22">
        <f>Target_AM[[#This Row],[PROPORSI]]*VLOOKUP(Target_AM[[#This Row],[NIPNAS]],Target_CC[],COLUMN(O$2)+9,0)</f>
        <v>548310.82417106442</v>
      </c>
      <c r="AD686" s="22">
        <f>Target_AM[[#This Row],[PROPORSI]]*VLOOKUP(Target_AM[[#This Row],[NIPNAS]],Target_CC[],COLUMN(P$2)+9,0)</f>
        <v>210546.09230324998</v>
      </c>
      <c r="AE686" s="22">
        <f>Target_AM[[#This Row],[PROPORSI]]*VLOOKUP(Target_AM[[#This Row],[NIPNAS]],Target_CC[],COLUMN(Q$2)+9,0)</f>
        <v>1326048.4631256498</v>
      </c>
      <c r="AF686" s="22">
        <f>Target_AM[[#This Row],[PROPORSI]]*VLOOKUP(Target_AM[[#This Row],[NIPNAS]],Target_CC[],COLUMN(R$2)+9,0)</f>
        <v>1526557.4941497725</v>
      </c>
      <c r="AG686" s="22">
        <f>Target_AM[[#This Row],[PROPORSI]]*VLOOKUP(Target_AM[[#This Row],[NIPNAS]],Target_CC[],COLUMN(S$2)+9,0)</f>
        <v>1180028.788091572</v>
      </c>
      <c r="AH686" s="22">
        <f>Target_AM[[#This Row],[PROPORSI]]*VLOOKUP(Target_AM[[#This Row],[NIPNAS]],Target_CC[],COLUMN(T$2)+9,0)</f>
        <v>2488300.0476220455</v>
      </c>
      <c r="AI686" s="22">
        <f>Target_AM[[#This Row],[PROPORSI]]*VLOOKUP(Target_AM[[#This Row],[NIPNAS]],Target_CC[],COLUMN(U$2)+9,0)</f>
        <v>1686117.4443785604</v>
      </c>
      <c r="AJ686" s="22">
        <f>Target_AM[[#This Row],[PROPORSI]]*VLOOKUP(Target_AM[[#This Row],[NIPNAS]],Target_CC[],COLUMN(V$2)+9,0)</f>
        <v>2060769.5376777574</v>
      </c>
      <c r="AK686" s="22">
        <f>Target_AM[[#This Row],[PROPORSI]]*VLOOKUP(Target_AM[[#This Row],[NIPNAS]],Target_CC[],COLUMN(W$2)+9,0)</f>
        <v>1976746.8216200732</v>
      </c>
      <c r="AL686" s="22">
        <f>Target_AM[[#This Row],[PROPORSI]]*VLOOKUP(Target_AM[[#This Row],[NIPNAS]],Target_CC[],COLUMN(X$2)+9,0)</f>
        <v>1682609.8983501866</v>
      </c>
      <c r="AM686" s="22">
        <f>Target_AM[[#This Row],[PROPORSI]]*VLOOKUP(Target_AM[[#This Row],[NIPNAS]],Target_CC[],COLUMN(Y$2)+9,0)</f>
        <v>2148471.0935958531</v>
      </c>
      <c r="AN686" s="22">
        <f>Target_AM[[#This Row],[PROPORSI]]*VLOOKUP(Target_AM[[#This Row],[NIPNAS]],Target_CC[],COLUMN(Z$2)+9,0)</f>
        <v>16978984.799267914</v>
      </c>
      <c r="AO686" s="22">
        <f>Target_AM[[#This Row],[PROPORSI]]*VLOOKUP(Target_AM[[#This Row],[NIPNAS]],Target_CC[],COLUMN(AA$2)+9,0)</f>
        <v>13697304.068965225</v>
      </c>
      <c r="AP686" s="22">
        <f>Target_AM[[#This Row],[PROPORSI]]*VLOOKUP(Target_AM[[#This Row],[NIPNAS]],Target_CC[],COLUMN(AB$2)+9,0)</f>
        <v>13692421.637005135</v>
      </c>
      <c r="AQ686" s="22">
        <f>Target_AM[[#This Row],[PROPORSI]]*VLOOKUP(Target_AM[[#This Row],[NIPNAS]],Target_CC[],COLUMN(AC$2)+9,0)</f>
        <v>6000148.3359716665</v>
      </c>
      <c r="AR686" s="22">
        <f>Target_AM[[#This Row],[PROPORSI]]*VLOOKUP(Target_AM[[#This Row],[NIPNAS]],Target_CC[],COLUMN(AD$2)+9,0)</f>
        <v>11814638.983671652</v>
      </c>
      <c r="AS686" s="22">
        <f>Target_AM[[#This Row],[PROPORSI]]*VLOOKUP(Target_AM[[#This Row],[NIPNAS]],Target_CC[],COLUMN(AE$2)+9,0)</f>
        <v>15348204.959395103</v>
      </c>
      <c r="AT686" s="22">
        <f>Target_AM[[#This Row],[PROPORSI]]*VLOOKUP(Target_AM[[#This Row],[NIPNAS]],Target_CC[],COLUMN(AF$2)+9,0)</f>
        <v>8969781.1431195121</v>
      </c>
      <c r="AU686" s="22">
        <f>Target_AM[[#This Row],[PROPORSI]]*VLOOKUP(Target_AM[[#This Row],[NIPNAS]],Target_CC[],COLUMN(AG$2)+9,0)</f>
        <v>17492412.334639248</v>
      </c>
      <c r="AV686" s="22">
        <f>Target_AM[[#This Row],[PROPORSI]]*VLOOKUP(Target_AM[[#This Row],[NIPNAS]],Target_CC[],COLUMN(AH$2)+9,0)</f>
        <v>11267444.975667153</v>
      </c>
      <c r="AW686" s="22">
        <f>Target_AM[[#This Row],[PROPORSI]]*VLOOKUP(Target_AM[[#This Row],[NIPNAS]],Target_CC[],COLUMN(AI$2)+9,0)</f>
        <v>13339615.000229692</v>
      </c>
      <c r="AX686" s="22">
        <f>Target_AM[[#This Row],[PROPORSI]]*VLOOKUP(Target_AM[[#This Row],[NIPNAS]],Target_CC[],COLUMN(AJ$2)+9,0)</f>
        <v>18931881.77718078</v>
      </c>
      <c r="AY686" s="22">
        <f>Target_AM[[#This Row],[PROPORSI]]*VLOOKUP(Target_AM[[#This Row],[NIPNAS]],Target_CC[],COLUMN(AK$2)+9,0)</f>
        <v>16110459.565937839</v>
      </c>
      <c r="AZ686" s="22">
        <f>Target_AM[[#This Row],[PROPORSI]]*VLOOKUP(Target_AM[[#This Row],[NIPNAS]],Target_CC[],COLUMN(AL$2)+9,0)</f>
        <v>18232417.530147448</v>
      </c>
      <c r="BA686" s="22">
        <f>Target_AM[[#This Row],[PROPORSI]]*VLOOKUP(Target_AM[[#This Row],[NIPNAS]],Target_CC[],COLUMN(AM$2)+9,0)</f>
        <v>164896730.31193042</v>
      </c>
      <c r="BB686" s="22">
        <f>Target_AM[[#This Row],[PROPORSI]]*VLOOKUP(Target_AM[[#This Row],[NIPNAS]],Target_CC[],COLUMN(AN$2)+9,0)</f>
        <v>0</v>
      </c>
      <c r="BC686" s="22">
        <f>Target_AM[[#This Row],[PROPORSI]]*VLOOKUP(Target_AM[[#This Row],[NIPNAS]],Target_CC[],COLUMN(AO$2)+9,0)</f>
        <v>0</v>
      </c>
      <c r="BD686" s="22">
        <f>Target_AM[[#This Row],[PROPORSI]]*VLOOKUP(Target_AM[[#This Row],[NIPNAS]],Target_CC[],COLUMN(AP$2)+9,0)</f>
        <v>0</v>
      </c>
      <c r="BE686" s="22">
        <f>Target_AM[[#This Row],[PROPORSI]]*VLOOKUP(Target_AM[[#This Row],[NIPNAS]],Target_CC[],COLUMN(AQ$2)+9,0)</f>
        <v>0</v>
      </c>
      <c r="BF686" s="22">
        <f>Target_AM[[#This Row],[PROPORSI]]*VLOOKUP(Target_AM[[#This Row],[NIPNAS]],Target_CC[],COLUMN(AR$2)+9,0)</f>
        <v>0</v>
      </c>
      <c r="BG686" s="22">
        <f>Target_AM[[#This Row],[PROPORSI]]*VLOOKUP(Target_AM[[#This Row],[NIPNAS]],Target_CC[],COLUMN(AS$2)+9,0)</f>
        <v>0</v>
      </c>
      <c r="BH686" s="22">
        <f>Target_AM[[#This Row],[PROPORSI]]*VLOOKUP(Target_AM[[#This Row],[NIPNAS]],Target_CC[],COLUMN(AT$2)+9,0)</f>
        <v>0</v>
      </c>
      <c r="BI686" s="22">
        <f>Target_AM[[#This Row],[PROPORSI]]*VLOOKUP(Target_AM[[#This Row],[NIPNAS]],Target_CC[],COLUMN(AU$2)+9,0)</f>
        <v>0</v>
      </c>
      <c r="BJ686" s="22">
        <f>Target_AM[[#This Row],[PROPORSI]]*VLOOKUP(Target_AM[[#This Row],[NIPNAS]],Target_CC[],COLUMN(AV$2)+9,0)</f>
        <v>0</v>
      </c>
      <c r="BK686" s="22">
        <f>Target_AM[[#This Row],[PROPORSI]]*VLOOKUP(Target_AM[[#This Row],[NIPNAS]],Target_CC[],COLUMN(AW$2)+9,0)</f>
        <v>0</v>
      </c>
      <c r="BL686" s="22">
        <f>Target_AM[[#This Row],[PROPORSI]]*VLOOKUP(Target_AM[[#This Row],[NIPNAS]],Target_CC[],COLUMN(AX$2)+9,0)</f>
        <v>0</v>
      </c>
      <c r="BM686" s="22">
        <f>Target_AM[[#This Row],[PROPORSI]]*VLOOKUP(Target_AM[[#This Row],[NIPNAS]],Target_CC[],COLUMN(AY$2)+9,0)</f>
        <v>0</v>
      </c>
      <c r="BN686" s="22">
        <f>Target_AM[[#This Row],[PROPORSI]]*VLOOKUP(Target_AM[[#This Row],[NIPNAS]],Target_CC[],COLUMN(AZ$2)+9,0)</f>
        <v>0</v>
      </c>
      <c r="BO686" s="22">
        <f>Target_AM[[#This Row],[PROPORSI]]*VLOOKUP(Target_AM[[#This Row],[NIPNAS]],Target_CC[],COLUMN(BA$2)+9,0)</f>
        <v>14203010</v>
      </c>
      <c r="BP686" s="22">
        <f>Target_AM[[#This Row],[PROPORSI]]*VLOOKUP(Target_AM[[#This Row],[NIPNAS]],Target_CC[],COLUMN(BB$2)+9,0)</f>
        <v>14203010</v>
      </c>
      <c r="BQ686" s="22">
        <f>Target_AM[[#This Row],[PROPORSI]]*VLOOKUP(Target_AM[[#This Row],[NIPNAS]],Target_CC[],COLUMN(BC$2)+9,0)</f>
        <v>14203010</v>
      </c>
      <c r="BR686" s="22">
        <f>Target_AM[[#This Row],[PROPORSI]]*VLOOKUP(Target_AM[[#This Row],[NIPNAS]],Target_CC[],COLUMN(BD$2)+9,0)</f>
        <v>13652559.5</v>
      </c>
      <c r="BS686" s="22">
        <f>Target_AM[[#This Row],[PROPORSI]]*VLOOKUP(Target_AM[[#This Row],[NIPNAS]],Target_CC[],COLUMN(BE$2)+9,0)</f>
        <v>13652559.5</v>
      </c>
      <c r="BT686" s="22">
        <f>Target_AM[[#This Row],[PROPORSI]]*VLOOKUP(Target_AM[[#This Row],[NIPNAS]],Target_CC[],COLUMN(BF$2)+9,0)</f>
        <v>13652559.5</v>
      </c>
      <c r="BU686" s="22">
        <f>Target_AM[[#This Row],[PROPORSI]]*VLOOKUP(Target_AM[[#This Row],[NIPNAS]],Target_CC[],COLUMN(BG$2)+9,0)</f>
        <v>13652559.5</v>
      </c>
      <c r="BV686" s="22">
        <f>Target_AM[[#This Row],[PROPORSI]]*VLOOKUP(Target_AM[[#This Row],[NIPNAS]],Target_CC[],COLUMN(BH$2)+9,0)</f>
        <v>13652559.5</v>
      </c>
      <c r="BW686" s="22">
        <f>Target_AM[[#This Row],[PROPORSI]]*VLOOKUP(Target_AM[[#This Row],[NIPNAS]],Target_CC[],COLUMN(BI$2)+9,0)</f>
        <v>13652559.5</v>
      </c>
      <c r="BX686" s="22">
        <f>Target_AM[[#This Row],[PROPORSI]]*VLOOKUP(Target_AM[[#This Row],[NIPNAS]],Target_CC[],COLUMN(BJ$2)+9,0)</f>
        <v>13652559.5</v>
      </c>
      <c r="BY686" s="22">
        <f>Target_AM[[#This Row],[PROPORSI]]*VLOOKUP(Target_AM[[#This Row],[NIPNAS]],Target_CC[],COLUMN(BK$2)+9,0)</f>
        <v>13652559.5</v>
      </c>
      <c r="BZ686" s="22">
        <f>Target_AM[[#This Row],[PROPORSI]]*VLOOKUP(Target_AM[[#This Row],[NIPNAS]],Target_CC[],COLUMN(BL$2)+9,0)</f>
        <v>13652559.5</v>
      </c>
      <c r="CA686" s="22">
        <f>Target_AM[[#This Row],[PROPORSI]]*VLOOKUP(Target_AM[[#This Row],[NIPNAS]],Target_CC[],COLUMN(BM$2)+9,0)</f>
        <v>165482065.5</v>
      </c>
      <c r="CB686" s="22">
        <f>Target_AM[[#This Row],[PROPORSI]]*VLOOKUP(Target_AM[[#This Row],[NIPNAS]],Target_CC[],COLUMN(BN$2)+9,0)</f>
        <v>11009010</v>
      </c>
      <c r="CC686" s="22">
        <f>Target_AM[[#This Row],[PROPORSI]]*VLOOKUP(Target_AM[[#This Row],[NIPNAS]],Target_CC[],COLUMN(BO$2)+9,0)</f>
        <v>11009010</v>
      </c>
      <c r="CD686" s="22">
        <f>Target_AM[[#This Row],[PROPORSI]]*VLOOKUP(Target_AM[[#This Row],[NIPNAS]],Target_CC[],COLUMN(BP$2)+9,0)</f>
        <v>11009010</v>
      </c>
      <c r="CE686" s="22">
        <f>Target_AM[[#This Row],[PROPORSI]]*VLOOKUP(Target_AM[[#This Row],[NIPNAS]],Target_CC[],COLUMN(BQ$2)+9,0)</f>
        <v>10458559.5</v>
      </c>
      <c r="CF686" s="22">
        <f>Target_AM[[#This Row],[PROPORSI]]*VLOOKUP(Target_AM[[#This Row],[NIPNAS]],Target_CC[],COLUMN(BR$2)+9,0)</f>
        <v>10458559.5</v>
      </c>
      <c r="CG686" s="22">
        <f>Target_AM[[#This Row],[PROPORSI]]*VLOOKUP(Target_AM[[#This Row],[NIPNAS]],Target_CC[],COLUMN(BS$2)+9,0)</f>
        <v>10458559.5</v>
      </c>
      <c r="CH686" s="22">
        <f>Target_AM[[#This Row],[PROPORSI]]*VLOOKUP(Target_AM[[#This Row],[NIPNAS]],Target_CC[],COLUMN(BT$2)+9,0)</f>
        <v>10458559.5</v>
      </c>
      <c r="CI686" s="22">
        <f>Target_AM[[#This Row],[PROPORSI]]*VLOOKUP(Target_AM[[#This Row],[NIPNAS]],Target_CC[],COLUMN(BU$2)+9,0)</f>
        <v>10458559.5</v>
      </c>
      <c r="CJ686" s="22">
        <f>Target_AM[[#This Row],[PROPORSI]]*VLOOKUP(Target_AM[[#This Row],[NIPNAS]],Target_CC[],COLUMN(BV$2)+9,0)</f>
        <v>10458559.5</v>
      </c>
      <c r="CK686" s="22">
        <f>Target_AM[[#This Row],[PROPORSI]]*VLOOKUP(Target_AM[[#This Row],[NIPNAS]],Target_CC[],COLUMN(BW$2)+9,0)</f>
        <v>10458559.5</v>
      </c>
      <c r="CL686" s="22">
        <f>Target_AM[[#This Row],[PROPORSI]]*VLOOKUP(Target_AM[[#This Row],[NIPNAS]],Target_CC[],COLUMN(BX$2)+9,0)</f>
        <v>10458559.5</v>
      </c>
      <c r="CM686" s="22">
        <f>Target_AM[[#This Row],[PROPORSI]]*VLOOKUP(Target_AM[[#This Row],[NIPNAS]],Target_CC[],COLUMN(BY$2)+9,0)</f>
        <v>10458559.5</v>
      </c>
      <c r="CN686" s="22">
        <f>Target_AM[[#This Row],[PROPORSI]]*VLOOKUP(Target_AM[[#This Row],[NIPNAS]],Target_CC[],COLUMN(BZ$2)+9,0)</f>
        <v>127154065.5</v>
      </c>
      <c r="CO686" s="22">
        <f>Target_AM[[#This Row],[PROPORSI]]*VLOOKUP(Target_AM[[#This Row],[NIPNAS]],Target_CC[],COLUMN(CA$2)+9,0)</f>
        <v>3194000</v>
      </c>
      <c r="CP686" s="22">
        <f>Target_AM[[#This Row],[PROPORSI]]*VLOOKUP(Target_AM[[#This Row],[NIPNAS]],Target_CC[],COLUMN(CB$2)+9,0)</f>
        <v>3194000</v>
      </c>
      <c r="CQ686" s="22">
        <f>Target_AM[[#This Row],[PROPORSI]]*VLOOKUP(Target_AM[[#This Row],[NIPNAS]],Target_CC[],COLUMN(CC$2)+9,0)</f>
        <v>3194000</v>
      </c>
      <c r="CR686" s="22">
        <f>Target_AM[[#This Row],[PROPORSI]]*VLOOKUP(Target_AM[[#This Row],[NIPNAS]],Target_CC[],COLUMN(CD$2)+9,0)</f>
        <v>3194000</v>
      </c>
      <c r="CS686" s="22">
        <f>Target_AM[[#This Row],[PROPORSI]]*VLOOKUP(Target_AM[[#This Row],[NIPNAS]],Target_CC[],COLUMN(CE$2)+9,0)</f>
        <v>3194000</v>
      </c>
      <c r="CT686" s="22">
        <f>Target_AM[[#This Row],[PROPORSI]]*VLOOKUP(Target_AM[[#This Row],[NIPNAS]],Target_CC[],COLUMN(CF$2)+9,0)</f>
        <v>3194000</v>
      </c>
      <c r="CU686" s="22">
        <f>Target_AM[[#This Row],[PROPORSI]]*VLOOKUP(Target_AM[[#This Row],[NIPNAS]],Target_CC[],COLUMN(CG$2)+9,0)</f>
        <v>3194000</v>
      </c>
      <c r="CV686" s="22">
        <f>Target_AM[[#This Row],[PROPORSI]]*VLOOKUP(Target_AM[[#This Row],[NIPNAS]],Target_CC[],COLUMN(CH$2)+9,0)</f>
        <v>3194000</v>
      </c>
      <c r="CW686" s="22">
        <f>Target_AM[[#This Row],[PROPORSI]]*VLOOKUP(Target_AM[[#This Row],[NIPNAS]],Target_CC[],COLUMN(CI$2)+9,0)</f>
        <v>3194000</v>
      </c>
      <c r="CX686" s="22">
        <f>Target_AM[[#This Row],[PROPORSI]]*VLOOKUP(Target_AM[[#This Row],[NIPNAS]],Target_CC[],COLUMN(CJ$2)+9,0)</f>
        <v>3194000</v>
      </c>
      <c r="CY686" s="22">
        <f>Target_AM[[#This Row],[PROPORSI]]*VLOOKUP(Target_AM[[#This Row],[NIPNAS]],Target_CC[],COLUMN(CK$2)+9,0)</f>
        <v>3194000</v>
      </c>
      <c r="CZ686" s="22">
        <f>Target_AM[[#This Row],[PROPORSI]]*VLOOKUP(Target_AM[[#This Row],[NIPNAS]],Target_CC[],COLUMN(CL$2)+9,0)</f>
        <v>3194000</v>
      </c>
      <c r="DA686" s="22">
        <f>Target_AM[[#This Row],[PROPORSI]]*VLOOKUP(Target_AM[[#This Row],[NIPNAS]],Target_CC[],COLUMN(CM$2)+9,0)</f>
        <v>38328000</v>
      </c>
      <c r="DB686" s="22">
        <f>Target_AM[[#This Row],[PROPORSI]]*VLOOKUP(Target_AM[[#This Row],[NIPNAS]],Target_CC[],COLUMN(CN$2)+9,0)</f>
        <v>0</v>
      </c>
      <c r="DC686" s="22">
        <f>Target_AM[[#This Row],[PROPORSI]]*VLOOKUP(Target_AM[[#This Row],[NIPNAS]],Target_CC[],COLUMN(CO$2)+9,0)</f>
        <v>0</v>
      </c>
      <c r="DD686" s="22">
        <f>Target_AM[[#This Row],[PROPORSI]]*VLOOKUP(Target_AM[[#This Row],[NIPNAS]],Target_CC[],COLUMN(CP$2)+9,0)</f>
        <v>0</v>
      </c>
      <c r="DE686" s="22">
        <f>Target_AM[[#This Row],[PROPORSI]]*VLOOKUP(Target_AM[[#This Row],[NIPNAS]],Target_CC[],COLUMN(CQ$2)+9,0)</f>
        <v>0</v>
      </c>
      <c r="DF686" s="22">
        <f>Target_AM[[#This Row],[PROPORSI]]*VLOOKUP(Target_AM[[#This Row],[NIPNAS]],Target_CC[],COLUMN(CR$2)+9,0)</f>
        <v>0</v>
      </c>
      <c r="DG686" s="22">
        <f>Target_AM[[#This Row],[PROPORSI]]*VLOOKUP(Target_AM[[#This Row],[NIPNAS]],Target_CC[],COLUMN(CS$2)+9,0)</f>
        <v>0</v>
      </c>
      <c r="DH686" s="22">
        <f>Target_AM[[#This Row],[PROPORSI]]*VLOOKUP(Target_AM[[#This Row],[NIPNAS]],Target_CC[],COLUMN(CT$2)+9,0)</f>
        <v>0</v>
      </c>
      <c r="DI686" s="22">
        <f>Target_AM[[#This Row],[PROPORSI]]*VLOOKUP(Target_AM[[#This Row],[NIPNAS]],Target_CC[],COLUMN(CU$2)+9,0)</f>
        <v>0</v>
      </c>
      <c r="DJ686" s="22">
        <f>Target_AM[[#This Row],[PROPORSI]]*VLOOKUP(Target_AM[[#This Row],[NIPNAS]],Target_CC[],COLUMN(CV$2)+9,0)</f>
        <v>0</v>
      </c>
      <c r="DK686" s="22">
        <f>Target_AM[[#This Row],[PROPORSI]]*VLOOKUP(Target_AM[[#This Row],[NIPNAS]],Target_CC[],COLUMN(CW$2)+9,0)</f>
        <v>0</v>
      </c>
      <c r="DL686" s="22">
        <f>Target_AM[[#This Row],[PROPORSI]]*VLOOKUP(Target_AM[[#This Row],[NIPNAS]],Target_CC[],COLUMN(CX$2)+9,0)</f>
        <v>0</v>
      </c>
      <c r="DM686" s="22">
        <f>Target_AM[[#This Row],[PROPORSI]]*VLOOKUP(Target_AM[[#This Row],[NIPNAS]],Target_CC[],COLUMN(CY$2)+9,0)</f>
        <v>0</v>
      </c>
      <c r="DN686" s="22">
        <f>Target_AM[[#This Row],[PROPORSI]]*VLOOKUP(Target_AM[[#This Row],[NIPNAS]],Target_CC[],COLUMN(CZ$2)+9,0)</f>
        <v>0</v>
      </c>
      <c r="DO686" s="22">
        <f>Target_AM[[#This Row],[PROPORSI]]*VLOOKUP(Target_AM[[#This Row],[NIPNAS]],Target_CC[],COLUMN(DA$2)+9,0)</f>
        <v>0</v>
      </c>
      <c r="DP686" s="22">
        <f>Target_AM[[#This Row],[PROPORSI]]*VLOOKUP(Target_AM[[#This Row],[NIPNAS]],Target_CC[],COLUMN(DB$2)+9,0)</f>
        <v>0</v>
      </c>
      <c r="DQ686" s="22">
        <f>Target_AM[[#This Row],[PROPORSI]]*VLOOKUP(Target_AM[[#This Row],[NIPNAS]],Target_CC[],COLUMN(DC$2)+9,0)</f>
        <v>0</v>
      </c>
      <c r="DR686" s="22">
        <f>Target_AM[[#This Row],[PROPORSI]]*VLOOKUP(Target_AM[[#This Row],[NIPNAS]],Target_CC[],COLUMN(DD$2)+9,0)</f>
        <v>0</v>
      </c>
      <c r="DS686" s="22">
        <f>Target_AM[[#This Row],[PROPORSI]]*VLOOKUP(Target_AM[[#This Row],[NIPNAS]],Target_CC[],COLUMN(DE$2)+9,0)</f>
        <v>0</v>
      </c>
      <c r="DT686" s="22">
        <f>Target_AM[[#This Row],[PROPORSI]]*VLOOKUP(Target_AM[[#This Row],[NIPNAS]],Target_CC[],COLUMN(DF$2)+9,0)</f>
        <v>0</v>
      </c>
      <c r="DU686" s="22">
        <f>Target_AM[[#This Row],[PROPORSI]]*VLOOKUP(Target_AM[[#This Row],[NIPNAS]],Target_CC[],COLUMN(DG$2)+9,0)</f>
        <v>0</v>
      </c>
      <c r="DV686" s="22">
        <f>Target_AM[[#This Row],[PROPORSI]]*VLOOKUP(Target_AM[[#This Row],[NIPNAS]],Target_CC[],COLUMN(DH$2)+9,0)</f>
        <v>0</v>
      </c>
      <c r="DW686" s="22">
        <f>Target_AM[[#This Row],[PROPORSI]]*VLOOKUP(Target_AM[[#This Row],[NIPNAS]],Target_CC[],COLUMN(DI$2)+9,0)</f>
        <v>0</v>
      </c>
      <c r="DX686" s="22">
        <f>Target_AM[[#This Row],[PROPORSI]]*VLOOKUP(Target_AM[[#This Row],[NIPNAS]],Target_CC[],COLUMN(DJ$2)+9,0)</f>
        <v>0</v>
      </c>
      <c r="DY686" s="22">
        <f>Target_AM[[#This Row],[PROPORSI]]*VLOOKUP(Target_AM[[#This Row],[NIPNAS]],Target_CC[],COLUMN(DK$2)+9,0)</f>
        <v>0</v>
      </c>
      <c r="DZ686" s="22">
        <f>Target_AM[[#This Row],[PROPORSI]]*VLOOKUP(Target_AM[[#This Row],[NIPNAS]],Target_CC[],COLUMN(DL$2)+9,0)</f>
        <v>0</v>
      </c>
      <c r="EA686" s="22">
        <f>Target_AM[[#This Row],[PROPORSI]]*VLOOKUP(Target_AM[[#This Row],[NIPNAS]],Target_CC[],COLUMN(DM$2)+9,0)</f>
        <v>0</v>
      </c>
    </row>
    <row r="687" spans="2:131" x14ac:dyDescent="0.3">
      <c r="B687">
        <v>928726</v>
      </c>
      <c r="C687" t="s">
        <v>1015</v>
      </c>
      <c r="D687">
        <v>1</v>
      </c>
      <c r="E687" s="8">
        <v>45658</v>
      </c>
      <c r="F687">
        <v>76510294</v>
      </c>
      <c r="G687" t="s">
        <v>226</v>
      </c>
      <c r="J687" t="s">
        <v>1081</v>
      </c>
      <c r="K687" t="s">
        <v>22</v>
      </c>
      <c r="L687" t="s">
        <v>159</v>
      </c>
      <c r="M687" t="s">
        <v>31</v>
      </c>
      <c r="N687" s="23">
        <f>Target_AM[[#This Row],[PROPORSI]]*VLOOKUP(Target_AM[[#This Row],[NIPNAS]],Target_CC[],9,0)</f>
        <v>976382128.7683295</v>
      </c>
      <c r="O687" s="22">
        <f>Target_AM[[#This Row],[PROPORSI]]*VLOOKUP(Target_AM[[#This Row],[NIPNAS]],Target_CC[],COLUMN(A$2)+9,0)</f>
        <v>57044171.585191488</v>
      </c>
      <c r="P687" s="22">
        <f>Target_AM[[#This Row],[PROPORSI]]*VLOOKUP(Target_AM[[#This Row],[NIPNAS]],Target_CC[],COLUMN(B$2)+9,0)</f>
        <v>56714468.575148962</v>
      </c>
      <c r="Q687" s="22">
        <f>Target_AM[[#This Row],[PROPORSI]]*VLOOKUP(Target_AM[[#This Row],[NIPNAS]],Target_CC[],COLUMN(C$2)+9,0)</f>
        <v>47820119.35616605</v>
      </c>
      <c r="R687" s="22">
        <f>Target_AM[[#This Row],[PROPORSI]]*VLOOKUP(Target_AM[[#This Row],[NIPNAS]],Target_CC[],COLUMN(D$2)+9,0)</f>
        <v>43290373.297736518</v>
      </c>
      <c r="S687" s="22">
        <f>Target_AM[[#This Row],[PROPORSI]]*VLOOKUP(Target_AM[[#This Row],[NIPNAS]],Target_CC[],COLUMN(E$2)+9,0)</f>
        <v>62800841.845275387</v>
      </c>
      <c r="T687" s="22">
        <f>Target_AM[[#This Row],[PROPORSI]]*VLOOKUP(Target_AM[[#This Row],[NIPNAS]],Target_CC[],COLUMN(F$2)+9,0)</f>
        <v>61048547.957852833</v>
      </c>
      <c r="U687" s="22">
        <f>Target_AM[[#This Row],[PROPORSI]]*VLOOKUP(Target_AM[[#This Row],[NIPNAS]],Target_CC[],COLUMN(G$2)+9,0)</f>
        <v>69646541.999980941</v>
      </c>
      <c r="V687" s="22">
        <f>Target_AM[[#This Row],[PROPORSI]]*VLOOKUP(Target_AM[[#This Row],[NIPNAS]],Target_CC[],COLUMN(H$2)+9,0)</f>
        <v>44453547.346295767</v>
      </c>
      <c r="W687" s="22">
        <f>Target_AM[[#This Row],[PROPORSI]]*VLOOKUP(Target_AM[[#This Row],[NIPNAS]],Target_CC[],COLUMN(I$2)+9,0)</f>
        <v>99703736.070062786</v>
      </c>
      <c r="X687" s="22">
        <f>Target_AM[[#This Row],[PROPORSI]]*VLOOKUP(Target_AM[[#This Row],[NIPNAS]],Target_CC[],COLUMN(J$2)+9,0)</f>
        <v>78578495.867134988</v>
      </c>
      <c r="Y687" s="22">
        <f>Target_AM[[#This Row],[PROPORSI]]*VLOOKUP(Target_AM[[#This Row],[NIPNAS]],Target_CC[],COLUMN(K$2)+9,0)</f>
        <v>66865803.690011948</v>
      </c>
      <c r="Z687" s="22">
        <f>Target_AM[[#This Row],[PROPORSI]]*VLOOKUP(Target_AM[[#This Row],[NIPNAS]],Target_CC[],COLUMN(L$2)+9,0)</f>
        <v>74540976.636537462</v>
      </c>
      <c r="AA687" s="22">
        <f>Target_AM[[#This Row],[PROPORSI]]*VLOOKUP(Target_AM[[#This Row],[NIPNAS]],Target_CC[],COLUMN(M$2)+9,0)</f>
        <v>762507624.22739518</v>
      </c>
      <c r="AB687" s="22">
        <f>Target_AM[[#This Row],[PROPORSI]]*VLOOKUP(Target_AM[[#This Row],[NIPNAS]],Target_CC[],COLUMN(N$2)+9,0)</f>
        <v>608112.63574241847</v>
      </c>
      <c r="AC687" s="22">
        <f>Target_AM[[#This Row],[PROPORSI]]*VLOOKUP(Target_AM[[#This Row],[NIPNAS]],Target_CC[],COLUMN(O$2)+9,0)</f>
        <v>2365862.3584107459</v>
      </c>
      <c r="AD687" s="22">
        <f>Target_AM[[#This Row],[PROPORSI]]*VLOOKUP(Target_AM[[#This Row],[NIPNAS]],Target_CC[],COLUMN(P$2)+9,0)</f>
        <v>1739038.165346615</v>
      </c>
      <c r="AE687" s="22">
        <f>Target_AM[[#This Row],[PROPORSI]]*VLOOKUP(Target_AM[[#This Row],[NIPNAS]],Target_CC[],COLUMN(Q$2)+9,0)</f>
        <v>5473102.6887882426</v>
      </c>
      <c r="AF687" s="22">
        <f>Target_AM[[#This Row],[PROPORSI]]*VLOOKUP(Target_AM[[#This Row],[NIPNAS]],Target_CC[],COLUMN(R$2)+9,0)</f>
        <v>6936155.4763195664</v>
      </c>
      <c r="AG687" s="22">
        <f>Target_AM[[#This Row],[PROPORSI]]*VLOOKUP(Target_AM[[#This Row],[NIPNAS]],Target_CC[],COLUMN(S$2)+9,0)</f>
        <v>9247924.8091830835</v>
      </c>
      <c r="AH687" s="22">
        <f>Target_AM[[#This Row],[PROPORSI]]*VLOOKUP(Target_AM[[#This Row],[NIPNAS]],Target_CC[],COLUMN(T$2)+9,0)</f>
        <v>11550266.384317711</v>
      </c>
      <c r="AI687" s="22">
        <f>Target_AM[[#This Row],[PROPORSI]]*VLOOKUP(Target_AM[[#This Row],[NIPNAS]],Target_CC[],COLUMN(U$2)+9,0)</f>
        <v>7822914.0377812609</v>
      </c>
      <c r="AJ687" s="22">
        <f>Target_AM[[#This Row],[PROPORSI]]*VLOOKUP(Target_AM[[#This Row],[NIPNAS]],Target_CC[],COLUMN(V$2)+9,0)</f>
        <v>18216972.895677909</v>
      </c>
      <c r="AK687" s="22">
        <f>Target_AM[[#This Row],[PROPORSI]]*VLOOKUP(Target_AM[[#This Row],[NIPNAS]],Target_CC[],COLUMN(W$2)+9,0)</f>
        <v>9161224.1577648073</v>
      </c>
      <c r="AL687" s="22">
        <f>Target_AM[[#This Row],[PROPORSI]]*VLOOKUP(Target_AM[[#This Row],[NIPNAS]],Target_CC[],COLUMN(X$2)+9,0)</f>
        <v>7798047.9241274297</v>
      </c>
      <c r="AM687" s="22">
        <f>Target_AM[[#This Row],[PROPORSI]]*VLOOKUP(Target_AM[[#This Row],[NIPNAS]],Target_CC[],COLUMN(Y$2)+9,0)</f>
        <v>9957079.5155135244</v>
      </c>
      <c r="AN687" s="22">
        <f>Target_AM[[#This Row],[PROPORSI]]*VLOOKUP(Target_AM[[#This Row],[NIPNAS]],Target_CC[],COLUMN(Z$2)+9,0)</f>
        <v>90876701.048973307</v>
      </c>
      <c r="AO687" s="22">
        <f>Target_AM[[#This Row],[PROPORSI]]*VLOOKUP(Target_AM[[#This Row],[NIPNAS]],Target_CC[],COLUMN(AA$2)+9,0)</f>
        <v>57652284.220933907</v>
      </c>
      <c r="AP687" s="22">
        <f>Target_AM[[#This Row],[PROPORSI]]*VLOOKUP(Target_AM[[#This Row],[NIPNAS]],Target_CC[],COLUMN(AB$2)+9,0)</f>
        <v>59080330.933559708</v>
      </c>
      <c r="AQ687" s="22">
        <f>Target_AM[[#This Row],[PROPORSI]]*VLOOKUP(Target_AM[[#This Row],[NIPNAS]],Target_CC[],COLUMN(AC$2)+9,0)</f>
        <v>49559157.521512665</v>
      </c>
      <c r="AR687" s="22">
        <f>Target_AM[[#This Row],[PROPORSI]]*VLOOKUP(Target_AM[[#This Row],[NIPNAS]],Target_CC[],COLUMN(AD$2)+9,0)</f>
        <v>48763475.986524761</v>
      </c>
      <c r="AS687" s="22">
        <f>Target_AM[[#This Row],[PROPORSI]]*VLOOKUP(Target_AM[[#This Row],[NIPNAS]],Target_CC[],COLUMN(AE$2)+9,0)</f>
        <v>69736997.321594954</v>
      </c>
      <c r="AT687" s="22">
        <f>Target_AM[[#This Row],[PROPORSI]]*VLOOKUP(Target_AM[[#This Row],[NIPNAS]],Target_CC[],COLUMN(AF$2)+9,0)</f>
        <v>70296472.767035916</v>
      </c>
      <c r="AU687" s="22">
        <f>Target_AM[[#This Row],[PROPORSI]]*VLOOKUP(Target_AM[[#This Row],[NIPNAS]],Target_CC[],COLUMN(AG$2)+9,0)</f>
        <v>81196808.384298652</v>
      </c>
      <c r="AV687" s="22">
        <f>Target_AM[[#This Row],[PROPORSI]]*VLOOKUP(Target_AM[[#This Row],[NIPNAS]],Target_CC[],COLUMN(AH$2)+9,0)</f>
        <v>52276461.384077027</v>
      </c>
      <c r="AW687" s="22">
        <f>Target_AM[[#This Row],[PROPORSI]]*VLOOKUP(Target_AM[[#This Row],[NIPNAS]],Target_CC[],COLUMN(AI$2)+9,0)</f>
        <v>117920708.9657407</v>
      </c>
      <c r="AX687" s="22">
        <f>Target_AM[[#This Row],[PROPORSI]]*VLOOKUP(Target_AM[[#This Row],[NIPNAS]],Target_CC[],COLUMN(AJ$2)+9,0)</f>
        <v>87739720.024899796</v>
      </c>
      <c r="AY687" s="22">
        <f>Target_AM[[#This Row],[PROPORSI]]*VLOOKUP(Target_AM[[#This Row],[NIPNAS]],Target_CC[],COLUMN(AK$2)+9,0)</f>
        <v>74663851.614139378</v>
      </c>
      <c r="AZ687" s="22">
        <f>Target_AM[[#This Row],[PROPORSI]]*VLOOKUP(Target_AM[[#This Row],[NIPNAS]],Target_CC[],COLUMN(AL$2)+9,0)</f>
        <v>84498056.152050987</v>
      </c>
      <c r="BA687" s="22">
        <f>Target_AM[[#This Row],[PROPORSI]]*VLOOKUP(Target_AM[[#This Row],[NIPNAS]],Target_CC[],COLUMN(AM$2)+9,0)</f>
        <v>853384325.27636838</v>
      </c>
      <c r="BB687" s="22">
        <f>Target_AM[[#This Row],[PROPORSI]]*VLOOKUP(Target_AM[[#This Row],[NIPNAS]],Target_CC[],COLUMN(AN$2)+9,0)</f>
        <v>0</v>
      </c>
      <c r="BC687" s="22">
        <f>Target_AM[[#This Row],[PROPORSI]]*VLOOKUP(Target_AM[[#This Row],[NIPNAS]],Target_CC[],COLUMN(AO$2)+9,0)</f>
        <v>0</v>
      </c>
      <c r="BD687" s="22">
        <f>Target_AM[[#This Row],[PROPORSI]]*VLOOKUP(Target_AM[[#This Row],[NIPNAS]],Target_CC[],COLUMN(AP$2)+9,0)</f>
        <v>0</v>
      </c>
      <c r="BE687" s="22">
        <f>Target_AM[[#This Row],[PROPORSI]]*VLOOKUP(Target_AM[[#This Row],[NIPNAS]],Target_CC[],COLUMN(AQ$2)+9,0)</f>
        <v>0</v>
      </c>
      <c r="BF687" s="22">
        <f>Target_AM[[#This Row],[PROPORSI]]*VLOOKUP(Target_AM[[#This Row],[NIPNAS]],Target_CC[],COLUMN(AR$2)+9,0)</f>
        <v>0</v>
      </c>
      <c r="BG687" s="22">
        <f>Target_AM[[#This Row],[PROPORSI]]*VLOOKUP(Target_AM[[#This Row],[NIPNAS]],Target_CC[],COLUMN(AS$2)+9,0)</f>
        <v>0</v>
      </c>
      <c r="BH687" s="22">
        <f>Target_AM[[#This Row],[PROPORSI]]*VLOOKUP(Target_AM[[#This Row],[NIPNAS]],Target_CC[],COLUMN(AT$2)+9,0)</f>
        <v>0</v>
      </c>
      <c r="BI687" s="22">
        <f>Target_AM[[#This Row],[PROPORSI]]*VLOOKUP(Target_AM[[#This Row],[NIPNAS]],Target_CC[],COLUMN(AU$2)+9,0)</f>
        <v>0</v>
      </c>
      <c r="BJ687" s="22">
        <f>Target_AM[[#This Row],[PROPORSI]]*VLOOKUP(Target_AM[[#This Row],[NIPNAS]],Target_CC[],COLUMN(AV$2)+9,0)</f>
        <v>0</v>
      </c>
      <c r="BK687" s="22">
        <f>Target_AM[[#This Row],[PROPORSI]]*VLOOKUP(Target_AM[[#This Row],[NIPNAS]],Target_CC[],COLUMN(AW$2)+9,0)</f>
        <v>0</v>
      </c>
      <c r="BL687" s="22">
        <f>Target_AM[[#This Row],[PROPORSI]]*VLOOKUP(Target_AM[[#This Row],[NIPNAS]],Target_CC[],COLUMN(AX$2)+9,0)</f>
        <v>0</v>
      </c>
      <c r="BM687" s="22">
        <f>Target_AM[[#This Row],[PROPORSI]]*VLOOKUP(Target_AM[[#This Row],[NIPNAS]],Target_CC[],COLUMN(AY$2)+9,0)</f>
        <v>0</v>
      </c>
      <c r="BN687" s="22">
        <f>Target_AM[[#This Row],[PROPORSI]]*VLOOKUP(Target_AM[[#This Row],[NIPNAS]],Target_CC[],COLUMN(AZ$2)+9,0)</f>
        <v>0</v>
      </c>
      <c r="BO687" s="22">
        <f>Target_AM[[#This Row],[PROPORSI]]*VLOOKUP(Target_AM[[#This Row],[NIPNAS]],Target_CC[],COLUMN(BA$2)+9,0)</f>
        <v>64313775</v>
      </c>
      <c r="BP687" s="22">
        <f>Target_AM[[#This Row],[PROPORSI]]*VLOOKUP(Target_AM[[#This Row],[NIPNAS]],Target_CC[],COLUMN(BB$2)+9,0)</f>
        <v>63714335</v>
      </c>
      <c r="BQ687" s="22">
        <f>Target_AM[[#This Row],[PROPORSI]]*VLOOKUP(Target_AM[[#This Row],[NIPNAS]],Target_CC[],COLUMN(BC$2)+9,0)</f>
        <v>50070800</v>
      </c>
      <c r="BR687" s="22">
        <f>Target_AM[[#This Row],[PROPORSI]]*VLOOKUP(Target_AM[[#This Row],[NIPNAS]],Target_CC[],COLUMN(BD$2)+9,0)</f>
        <v>48021381.100000001</v>
      </c>
      <c r="BS687" s="22">
        <f>Target_AM[[#This Row],[PROPORSI]]*VLOOKUP(Target_AM[[#This Row],[NIPNAS]],Target_CC[],COLUMN(BE$2)+9,0)</f>
        <v>48021381.100000001</v>
      </c>
      <c r="BT687" s="22">
        <f>Target_AM[[#This Row],[PROPORSI]]*VLOOKUP(Target_AM[[#This Row],[NIPNAS]],Target_CC[],COLUMN(BF$2)+9,0)</f>
        <v>48021381.100000001</v>
      </c>
      <c r="BU687" s="22">
        <f>Target_AM[[#This Row],[PROPORSI]]*VLOOKUP(Target_AM[[#This Row],[NIPNAS]],Target_CC[],COLUMN(BG$2)+9,0)</f>
        <v>48021381.100000001</v>
      </c>
      <c r="BV687" s="22">
        <f>Target_AM[[#This Row],[PROPORSI]]*VLOOKUP(Target_AM[[#This Row],[NIPNAS]],Target_CC[],COLUMN(BH$2)+9,0)</f>
        <v>48021381.100000001</v>
      </c>
      <c r="BW687" s="22">
        <f>Target_AM[[#This Row],[PROPORSI]]*VLOOKUP(Target_AM[[#This Row],[NIPNAS]],Target_CC[],COLUMN(BI$2)+9,0)</f>
        <v>48021381.100000001</v>
      </c>
      <c r="BX687" s="22">
        <f>Target_AM[[#This Row],[PROPORSI]]*VLOOKUP(Target_AM[[#This Row],[NIPNAS]],Target_CC[],COLUMN(BJ$2)+9,0)</f>
        <v>48021381.100000001</v>
      </c>
      <c r="BY687" s="22">
        <f>Target_AM[[#This Row],[PROPORSI]]*VLOOKUP(Target_AM[[#This Row],[NIPNAS]],Target_CC[],COLUMN(BK$2)+9,0)</f>
        <v>48021381.100000001</v>
      </c>
      <c r="BZ687" s="22">
        <f>Target_AM[[#This Row],[PROPORSI]]*VLOOKUP(Target_AM[[#This Row],[NIPNAS]],Target_CC[],COLUMN(BL$2)+9,0)</f>
        <v>48021381.100000001</v>
      </c>
      <c r="CA687" s="22">
        <f>Target_AM[[#This Row],[PROPORSI]]*VLOOKUP(Target_AM[[#This Row],[NIPNAS]],Target_CC[],COLUMN(BM$2)+9,0)</f>
        <v>610291339.9000001</v>
      </c>
      <c r="CB687" s="22">
        <f>Target_AM[[#This Row],[PROPORSI]]*VLOOKUP(Target_AM[[#This Row],[NIPNAS]],Target_CC[],COLUMN(BN$2)+9,0)</f>
        <v>53500135</v>
      </c>
      <c r="CC687" s="22">
        <f>Target_AM[[#This Row],[PROPORSI]]*VLOOKUP(Target_AM[[#This Row],[NIPNAS]],Target_CC[],COLUMN(BO$2)+9,0)</f>
        <v>53500135</v>
      </c>
      <c r="CD687" s="22">
        <f>Target_AM[[#This Row],[PROPORSI]]*VLOOKUP(Target_AM[[#This Row],[NIPNAS]],Target_CC[],COLUMN(BP$2)+9,0)</f>
        <v>40988378</v>
      </c>
      <c r="CE687" s="22">
        <f>Target_AM[[#This Row],[PROPORSI]]*VLOOKUP(Target_AM[[#This Row],[NIPNAS]],Target_CC[],COLUMN(BQ$2)+9,0)</f>
        <v>38938959.100000001</v>
      </c>
      <c r="CF687" s="22">
        <f>Target_AM[[#This Row],[PROPORSI]]*VLOOKUP(Target_AM[[#This Row],[NIPNAS]],Target_CC[],COLUMN(BR$2)+9,0)</f>
        <v>38938959.100000001</v>
      </c>
      <c r="CG687" s="22">
        <f>Target_AM[[#This Row],[PROPORSI]]*VLOOKUP(Target_AM[[#This Row],[NIPNAS]],Target_CC[],COLUMN(BS$2)+9,0)</f>
        <v>38938959.100000001</v>
      </c>
      <c r="CH687" s="22">
        <f>Target_AM[[#This Row],[PROPORSI]]*VLOOKUP(Target_AM[[#This Row],[NIPNAS]],Target_CC[],COLUMN(BT$2)+9,0)</f>
        <v>38938959.100000001</v>
      </c>
      <c r="CI687" s="22">
        <f>Target_AM[[#This Row],[PROPORSI]]*VLOOKUP(Target_AM[[#This Row],[NIPNAS]],Target_CC[],COLUMN(BU$2)+9,0)</f>
        <v>38938959.100000001</v>
      </c>
      <c r="CJ687" s="22">
        <f>Target_AM[[#This Row],[PROPORSI]]*VLOOKUP(Target_AM[[#This Row],[NIPNAS]],Target_CC[],COLUMN(BV$2)+9,0)</f>
        <v>38938959.100000001</v>
      </c>
      <c r="CK687" s="22">
        <f>Target_AM[[#This Row],[PROPORSI]]*VLOOKUP(Target_AM[[#This Row],[NIPNAS]],Target_CC[],COLUMN(BW$2)+9,0)</f>
        <v>38938959.100000001</v>
      </c>
      <c r="CL687" s="22">
        <f>Target_AM[[#This Row],[PROPORSI]]*VLOOKUP(Target_AM[[#This Row],[NIPNAS]],Target_CC[],COLUMN(BX$2)+9,0)</f>
        <v>38938959.100000001</v>
      </c>
      <c r="CM687" s="22">
        <f>Target_AM[[#This Row],[PROPORSI]]*VLOOKUP(Target_AM[[#This Row],[NIPNAS]],Target_CC[],COLUMN(BY$2)+9,0)</f>
        <v>38938959.100000001</v>
      </c>
      <c r="CN687" s="22">
        <f>Target_AM[[#This Row],[PROPORSI]]*VLOOKUP(Target_AM[[#This Row],[NIPNAS]],Target_CC[],COLUMN(BZ$2)+9,0)</f>
        <v>498439279.9000001</v>
      </c>
      <c r="CO687" s="22">
        <f>Target_AM[[#This Row],[PROPORSI]]*VLOOKUP(Target_AM[[#This Row],[NIPNAS]],Target_CC[],COLUMN(CA$2)+9,0)</f>
        <v>10813640</v>
      </c>
      <c r="CP687" s="22">
        <f>Target_AM[[#This Row],[PROPORSI]]*VLOOKUP(Target_AM[[#This Row],[NIPNAS]],Target_CC[],COLUMN(CB$2)+9,0)</f>
        <v>10214200</v>
      </c>
      <c r="CQ687" s="22">
        <f>Target_AM[[#This Row],[PROPORSI]]*VLOOKUP(Target_AM[[#This Row],[NIPNAS]],Target_CC[],COLUMN(CC$2)+9,0)</f>
        <v>9082422</v>
      </c>
      <c r="CR687" s="22">
        <f>Target_AM[[#This Row],[PROPORSI]]*VLOOKUP(Target_AM[[#This Row],[NIPNAS]],Target_CC[],COLUMN(CD$2)+9,0)</f>
        <v>9082422</v>
      </c>
      <c r="CS687" s="22">
        <f>Target_AM[[#This Row],[PROPORSI]]*VLOOKUP(Target_AM[[#This Row],[NIPNAS]],Target_CC[],COLUMN(CE$2)+9,0)</f>
        <v>9082422</v>
      </c>
      <c r="CT687" s="22">
        <f>Target_AM[[#This Row],[PROPORSI]]*VLOOKUP(Target_AM[[#This Row],[NIPNAS]],Target_CC[],COLUMN(CF$2)+9,0)</f>
        <v>9082422</v>
      </c>
      <c r="CU687" s="22">
        <f>Target_AM[[#This Row],[PROPORSI]]*VLOOKUP(Target_AM[[#This Row],[NIPNAS]],Target_CC[],COLUMN(CG$2)+9,0)</f>
        <v>9082422</v>
      </c>
      <c r="CV687" s="22">
        <f>Target_AM[[#This Row],[PROPORSI]]*VLOOKUP(Target_AM[[#This Row],[NIPNAS]],Target_CC[],COLUMN(CH$2)+9,0)</f>
        <v>9082422</v>
      </c>
      <c r="CW687" s="22">
        <f>Target_AM[[#This Row],[PROPORSI]]*VLOOKUP(Target_AM[[#This Row],[NIPNAS]],Target_CC[],COLUMN(CI$2)+9,0)</f>
        <v>9082422</v>
      </c>
      <c r="CX687" s="22">
        <f>Target_AM[[#This Row],[PROPORSI]]*VLOOKUP(Target_AM[[#This Row],[NIPNAS]],Target_CC[],COLUMN(CJ$2)+9,0)</f>
        <v>9082422</v>
      </c>
      <c r="CY687" s="22">
        <f>Target_AM[[#This Row],[PROPORSI]]*VLOOKUP(Target_AM[[#This Row],[NIPNAS]],Target_CC[],COLUMN(CK$2)+9,0)</f>
        <v>9082422</v>
      </c>
      <c r="CZ687" s="22">
        <f>Target_AM[[#This Row],[PROPORSI]]*VLOOKUP(Target_AM[[#This Row],[NIPNAS]],Target_CC[],COLUMN(CL$2)+9,0)</f>
        <v>9082422</v>
      </c>
      <c r="DA687" s="22">
        <f>Target_AM[[#This Row],[PROPORSI]]*VLOOKUP(Target_AM[[#This Row],[NIPNAS]],Target_CC[],COLUMN(CM$2)+9,0)</f>
        <v>111852060</v>
      </c>
      <c r="DB687" s="22">
        <f>Target_AM[[#This Row],[PROPORSI]]*VLOOKUP(Target_AM[[#This Row],[NIPNAS]],Target_CC[],COLUMN(CN$2)+9,0)</f>
        <v>0</v>
      </c>
      <c r="DC687" s="22">
        <f>Target_AM[[#This Row],[PROPORSI]]*VLOOKUP(Target_AM[[#This Row],[NIPNAS]],Target_CC[],COLUMN(CO$2)+9,0)</f>
        <v>0</v>
      </c>
      <c r="DD687" s="22">
        <f>Target_AM[[#This Row],[PROPORSI]]*VLOOKUP(Target_AM[[#This Row],[NIPNAS]],Target_CC[],COLUMN(CP$2)+9,0)</f>
        <v>0</v>
      </c>
      <c r="DE687" s="22">
        <f>Target_AM[[#This Row],[PROPORSI]]*VLOOKUP(Target_AM[[#This Row],[NIPNAS]],Target_CC[],COLUMN(CQ$2)+9,0)</f>
        <v>0</v>
      </c>
      <c r="DF687" s="22">
        <f>Target_AM[[#This Row],[PROPORSI]]*VLOOKUP(Target_AM[[#This Row],[NIPNAS]],Target_CC[],COLUMN(CR$2)+9,0)</f>
        <v>0</v>
      </c>
      <c r="DG687" s="22">
        <f>Target_AM[[#This Row],[PROPORSI]]*VLOOKUP(Target_AM[[#This Row],[NIPNAS]],Target_CC[],COLUMN(CS$2)+9,0)</f>
        <v>0</v>
      </c>
      <c r="DH687" s="22">
        <f>Target_AM[[#This Row],[PROPORSI]]*VLOOKUP(Target_AM[[#This Row],[NIPNAS]],Target_CC[],COLUMN(CT$2)+9,0)</f>
        <v>0</v>
      </c>
      <c r="DI687" s="22">
        <f>Target_AM[[#This Row],[PROPORSI]]*VLOOKUP(Target_AM[[#This Row],[NIPNAS]],Target_CC[],COLUMN(CU$2)+9,0)</f>
        <v>0</v>
      </c>
      <c r="DJ687" s="22">
        <f>Target_AM[[#This Row],[PROPORSI]]*VLOOKUP(Target_AM[[#This Row],[NIPNAS]],Target_CC[],COLUMN(CV$2)+9,0)</f>
        <v>0</v>
      </c>
      <c r="DK687" s="22">
        <f>Target_AM[[#This Row],[PROPORSI]]*VLOOKUP(Target_AM[[#This Row],[NIPNAS]],Target_CC[],COLUMN(CW$2)+9,0)</f>
        <v>0</v>
      </c>
      <c r="DL687" s="22">
        <f>Target_AM[[#This Row],[PROPORSI]]*VLOOKUP(Target_AM[[#This Row],[NIPNAS]],Target_CC[],COLUMN(CX$2)+9,0)</f>
        <v>0</v>
      </c>
      <c r="DM687" s="22">
        <f>Target_AM[[#This Row],[PROPORSI]]*VLOOKUP(Target_AM[[#This Row],[NIPNAS]],Target_CC[],COLUMN(CY$2)+9,0)</f>
        <v>0</v>
      </c>
      <c r="DN687" s="22">
        <f>Target_AM[[#This Row],[PROPORSI]]*VLOOKUP(Target_AM[[#This Row],[NIPNAS]],Target_CC[],COLUMN(CZ$2)+9,0)</f>
        <v>0</v>
      </c>
      <c r="DO687" s="22">
        <f>Target_AM[[#This Row],[PROPORSI]]*VLOOKUP(Target_AM[[#This Row],[NIPNAS]],Target_CC[],COLUMN(DA$2)+9,0)</f>
        <v>0</v>
      </c>
      <c r="DP687" s="22">
        <f>Target_AM[[#This Row],[PROPORSI]]*VLOOKUP(Target_AM[[#This Row],[NIPNAS]],Target_CC[],COLUMN(DB$2)+9,0)</f>
        <v>0</v>
      </c>
      <c r="DQ687" s="22">
        <f>Target_AM[[#This Row],[PROPORSI]]*VLOOKUP(Target_AM[[#This Row],[NIPNAS]],Target_CC[],COLUMN(DC$2)+9,0)</f>
        <v>0</v>
      </c>
      <c r="DR687" s="22">
        <f>Target_AM[[#This Row],[PROPORSI]]*VLOOKUP(Target_AM[[#This Row],[NIPNAS]],Target_CC[],COLUMN(DD$2)+9,0)</f>
        <v>0</v>
      </c>
      <c r="DS687" s="22">
        <f>Target_AM[[#This Row],[PROPORSI]]*VLOOKUP(Target_AM[[#This Row],[NIPNAS]],Target_CC[],COLUMN(DE$2)+9,0)</f>
        <v>0</v>
      </c>
      <c r="DT687" s="22">
        <f>Target_AM[[#This Row],[PROPORSI]]*VLOOKUP(Target_AM[[#This Row],[NIPNAS]],Target_CC[],COLUMN(DF$2)+9,0)</f>
        <v>0</v>
      </c>
      <c r="DU687" s="22">
        <f>Target_AM[[#This Row],[PROPORSI]]*VLOOKUP(Target_AM[[#This Row],[NIPNAS]],Target_CC[],COLUMN(DG$2)+9,0)</f>
        <v>0</v>
      </c>
      <c r="DV687" s="22">
        <f>Target_AM[[#This Row],[PROPORSI]]*VLOOKUP(Target_AM[[#This Row],[NIPNAS]],Target_CC[],COLUMN(DH$2)+9,0)</f>
        <v>0</v>
      </c>
      <c r="DW687" s="22">
        <f>Target_AM[[#This Row],[PROPORSI]]*VLOOKUP(Target_AM[[#This Row],[NIPNAS]],Target_CC[],COLUMN(DI$2)+9,0)</f>
        <v>0</v>
      </c>
      <c r="DX687" s="22">
        <f>Target_AM[[#This Row],[PROPORSI]]*VLOOKUP(Target_AM[[#This Row],[NIPNAS]],Target_CC[],COLUMN(DJ$2)+9,0)</f>
        <v>0</v>
      </c>
      <c r="DY687" s="22">
        <f>Target_AM[[#This Row],[PROPORSI]]*VLOOKUP(Target_AM[[#This Row],[NIPNAS]],Target_CC[],COLUMN(DK$2)+9,0)</f>
        <v>0</v>
      </c>
      <c r="DZ687" s="22">
        <f>Target_AM[[#This Row],[PROPORSI]]*VLOOKUP(Target_AM[[#This Row],[NIPNAS]],Target_CC[],COLUMN(DL$2)+9,0)</f>
        <v>0</v>
      </c>
      <c r="EA687" s="22">
        <f>Target_AM[[#This Row],[PROPORSI]]*VLOOKUP(Target_AM[[#This Row],[NIPNAS]],Target_CC[],COLUMN(DM$2)+9,0)</f>
        <v>0</v>
      </c>
    </row>
    <row r="688" spans="2:131" x14ac:dyDescent="0.3">
      <c r="B688">
        <v>928726</v>
      </c>
      <c r="C688" t="s">
        <v>1015</v>
      </c>
      <c r="D688">
        <v>1</v>
      </c>
      <c r="E688" s="8">
        <v>45658</v>
      </c>
      <c r="F688">
        <v>76510295</v>
      </c>
      <c r="G688" t="s">
        <v>227</v>
      </c>
      <c r="J688" t="s">
        <v>1081</v>
      </c>
      <c r="K688" t="s">
        <v>22</v>
      </c>
      <c r="L688" t="s">
        <v>159</v>
      </c>
      <c r="M688" t="s">
        <v>31</v>
      </c>
      <c r="N688" s="23">
        <f>Target_AM[[#This Row],[PROPORSI]]*VLOOKUP(Target_AM[[#This Row],[NIPNAS]],Target_CC[],9,0)</f>
        <v>2275354878.3796644</v>
      </c>
      <c r="O688" s="22">
        <f>Target_AM[[#This Row],[PROPORSI]]*VLOOKUP(Target_AM[[#This Row],[NIPNAS]],Target_CC[],COLUMN(A$2)+9,0)</f>
        <v>130102536.69449265</v>
      </c>
      <c r="P688" s="22">
        <f>Target_AM[[#This Row],[PROPORSI]]*VLOOKUP(Target_AM[[#This Row],[NIPNAS]],Target_CC[],COLUMN(B$2)+9,0)</f>
        <v>132975962.75940479</v>
      </c>
      <c r="Q688" s="22">
        <f>Target_AM[[#This Row],[PROPORSI]]*VLOOKUP(Target_AM[[#This Row],[NIPNAS]],Target_CC[],COLUMN(C$2)+9,0)</f>
        <v>221988456.9450399</v>
      </c>
      <c r="R688" s="22">
        <f>Target_AM[[#This Row],[PROPORSI]]*VLOOKUP(Target_AM[[#This Row],[NIPNAS]],Target_CC[],COLUMN(D$2)+9,0)</f>
        <v>83513289.251510784</v>
      </c>
      <c r="S688" s="22">
        <f>Target_AM[[#This Row],[PROPORSI]]*VLOOKUP(Target_AM[[#This Row],[NIPNAS]],Target_CC[],COLUMN(E$2)+9,0)</f>
        <v>185604265.98964691</v>
      </c>
      <c r="T688" s="22">
        <f>Target_AM[[#This Row],[PROPORSI]]*VLOOKUP(Target_AM[[#This Row],[NIPNAS]],Target_CC[],COLUMN(F$2)+9,0)</f>
        <v>29201548.022951186</v>
      </c>
      <c r="U688" s="22">
        <f>Target_AM[[#This Row],[PROPORSI]]*VLOOKUP(Target_AM[[#This Row],[NIPNAS]],Target_CC[],COLUMN(G$2)+9,0)</f>
        <v>128868441.7488112</v>
      </c>
      <c r="V688" s="22">
        <f>Target_AM[[#This Row],[PROPORSI]]*VLOOKUP(Target_AM[[#This Row],[NIPNAS]],Target_CC[],COLUMN(H$2)+9,0)</f>
        <v>78471777.156824484</v>
      </c>
      <c r="W688" s="22">
        <f>Target_AM[[#This Row],[PROPORSI]]*VLOOKUP(Target_AM[[#This Row],[NIPNAS]],Target_CC[],COLUMN(I$2)+9,0)</f>
        <v>71396239.301496163</v>
      </c>
      <c r="X688" s="22">
        <f>Target_AM[[#This Row],[PROPORSI]]*VLOOKUP(Target_AM[[#This Row],[NIPNAS]],Target_CC[],COLUMN(J$2)+9,0)</f>
        <v>247029298.40477762</v>
      </c>
      <c r="Y688" s="22">
        <f>Target_AM[[#This Row],[PROPORSI]]*VLOOKUP(Target_AM[[#This Row],[NIPNAS]],Target_CC[],COLUMN(K$2)+9,0)</f>
        <v>87164878.711625874</v>
      </c>
      <c r="Z688" s="22">
        <f>Target_AM[[#This Row],[PROPORSI]]*VLOOKUP(Target_AM[[#This Row],[NIPNAS]],Target_CC[],COLUMN(L$2)+9,0)</f>
        <v>97170075.419888586</v>
      </c>
      <c r="AA688" s="22">
        <f>Target_AM[[#This Row],[PROPORSI]]*VLOOKUP(Target_AM[[#This Row],[NIPNAS]],Target_CC[],COLUMN(M$2)+9,0)</f>
        <v>1493486770.4064698</v>
      </c>
      <c r="AB688" s="22">
        <f>Target_AM[[#This Row],[PROPORSI]]*VLOOKUP(Target_AM[[#This Row],[NIPNAS]],Target_CC[],COLUMN(N$2)+9,0)</f>
        <v>1386942.685071826</v>
      </c>
      <c r="AC688" s="22">
        <f>Target_AM[[#This Row],[PROPORSI]]*VLOOKUP(Target_AM[[#This Row],[NIPNAS]],Target_CC[],COLUMN(O$2)+9,0)</f>
        <v>5547135.1979441196</v>
      </c>
      <c r="AD688" s="22">
        <f>Target_AM[[#This Row],[PROPORSI]]*VLOOKUP(Target_AM[[#This Row],[NIPNAS]],Target_CC[],COLUMN(P$2)+9,0)</f>
        <v>8072886.5609585643</v>
      </c>
      <c r="AE688" s="22">
        <f>Target_AM[[#This Row],[PROPORSI]]*VLOOKUP(Target_AM[[#This Row],[NIPNAS]],Target_CC[],COLUMN(Q$2)+9,0)</f>
        <v>10558393.775178939</v>
      </c>
      <c r="AF688" s="22">
        <f>Target_AM[[#This Row],[PROPORSI]]*VLOOKUP(Target_AM[[#This Row],[NIPNAS]],Target_CC[],COLUMN(R$2)+9,0)</f>
        <v>20499407.462468833</v>
      </c>
      <c r="AG688" s="22">
        <f>Target_AM[[#This Row],[PROPORSI]]*VLOOKUP(Target_AM[[#This Row],[NIPNAS]],Target_CC[],COLUMN(S$2)+9,0)</f>
        <v>4423589.5768469945</v>
      </c>
      <c r="AH688" s="22">
        <f>Target_AM[[#This Row],[PROPORSI]]*VLOOKUP(Target_AM[[#This Row],[NIPNAS]],Target_CC[],COLUMN(T$2)+9,0)</f>
        <v>21371697.545746163</v>
      </c>
      <c r="AI688" s="22">
        <f>Target_AM[[#This Row],[PROPORSI]]*VLOOKUP(Target_AM[[#This Row],[NIPNAS]],Target_CC[],COLUMN(U$2)+9,0)</f>
        <v>13809425.877930939</v>
      </c>
      <c r="AJ688" s="22">
        <f>Target_AM[[#This Row],[PROPORSI]]*VLOOKUP(Target_AM[[#This Row],[NIPNAS]],Target_CC[],COLUMN(V$2)+9,0)</f>
        <v>13044880.8387153</v>
      </c>
      <c r="AK688" s="22">
        <f>Target_AM[[#This Row],[PROPORSI]]*VLOOKUP(Target_AM[[#This Row],[NIPNAS]],Target_CC[],COLUMN(W$2)+9,0)</f>
        <v>28800382.995980233</v>
      </c>
      <c r="AL688" s="22">
        <f>Target_AM[[#This Row],[PROPORSI]]*VLOOKUP(Target_AM[[#This Row],[NIPNAS]],Target_CC[],COLUMN(X$2)+9,0)</f>
        <v>10165373.987653792</v>
      </c>
      <c r="AM688" s="22">
        <f>Target_AM[[#This Row],[PROPORSI]]*VLOOKUP(Target_AM[[#This Row],[NIPNAS]],Target_CC[],COLUMN(Y$2)+9,0)</f>
        <v>12979842.915152073</v>
      </c>
      <c r="AN688" s="22">
        <f>Target_AM[[#This Row],[PROPORSI]]*VLOOKUP(Target_AM[[#This Row],[NIPNAS]],Target_CC[],COLUMN(Z$2)+9,0)</f>
        <v>150659959.41964775</v>
      </c>
      <c r="AO688" s="22">
        <f>Target_AM[[#This Row],[PROPORSI]]*VLOOKUP(Target_AM[[#This Row],[NIPNAS]],Target_CC[],COLUMN(AA$2)+9,0)</f>
        <v>131489479.37956448</v>
      </c>
      <c r="AP688" s="22">
        <f>Target_AM[[#This Row],[PROPORSI]]*VLOOKUP(Target_AM[[#This Row],[NIPNAS]],Target_CC[],COLUMN(AB$2)+9,0)</f>
        <v>138523097.95734891</v>
      </c>
      <c r="AQ688" s="22">
        <f>Target_AM[[#This Row],[PROPORSI]]*VLOOKUP(Target_AM[[#This Row],[NIPNAS]],Target_CC[],COLUMN(AC$2)+9,0)</f>
        <v>230061343.50599846</v>
      </c>
      <c r="AR688" s="22">
        <f>Target_AM[[#This Row],[PROPORSI]]*VLOOKUP(Target_AM[[#This Row],[NIPNAS]],Target_CC[],COLUMN(AD$2)+9,0)</f>
        <v>94071683.026689723</v>
      </c>
      <c r="AS688" s="22">
        <f>Target_AM[[#This Row],[PROPORSI]]*VLOOKUP(Target_AM[[#This Row],[NIPNAS]],Target_CC[],COLUMN(AE$2)+9,0)</f>
        <v>206103673.45211574</v>
      </c>
      <c r="AT688" s="22">
        <f>Target_AM[[#This Row],[PROPORSI]]*VLOOKUP(Target_AM[[#This Row],[NIPNAS]],Target_CC[],COLUMN(AF$2)+9,0)</f>
        <v>33625137.59979818</v>
      </c>
      <c r="AU688" s="22">
        <f>Target_AM[[#This Row],[PROPORSI]]*VLOOKUP(Target_AM[[#This Row],[NIPNAS]],Target_CC[],COLUMN(AG$2)+9,0)</f>
        <v>150240139.29455736</v>
      </c>
      <c r="AV688" s="22">
        <f>Target_AM[[#This Row],[PROPORSI]]*VLOOKUP(Target_AM[[#This Row],[NIPNAS]],Target_CC[],COLUMN(AH$2)+9,0)</f>
        <v>92281203.034755424</v>
      </c>
      <c r="AW688" s="22">
        <f>Target_AM[[#This Row],[PROPORSI]]*VLOOKUP(Target_AM[[#This Row],[NIPNAS]],Target_CC[],COLUMN(AI$2)+9,0)</f>
        <v>84441120.140211463</v>
      </c>
      <c r="AX688" s="22">
        <f>Target_AM[[#This Row],[PROPORSI]]*VLOOKUP(Target_AM[[#This Row],[NIPNAS]],Target_CC[],COLUMN(AJ$2)+9,0)</f>
        <v>275829681.40075785</v>
      </c>
      <c r="AY688" s="22">
        <f>Target_AM[[#This Row],[PROPORSI]]*VLOOKUP(Target_AM[[#This Row],[NIPNAS]],Target_CC[],COLUMN(AK$2)+9,0)</f>
        <v>97330252.699279666</v>
      </c>
      <c r="AZ688" s="22">
        <f>Target_AM[[#This Row],[PROPORSI]]*VLOOKUP(Target_AM[[#This Row],[NIPNAS]],Target_CC[],COLUMN(AL$2)+9,0)</f>
        <v>110149918.33504066</v>
      </c>
      <c r="BA688" s="22">
        <f>Target_AM[[#This Row],[PROPORSI]]*VLOOKUP(Target_AM[[#This Row],[NIPNAS]],Target_CC[],COLUMN(AM$2)+9,0)</f>
        <v>1644146729.826118</v>
      </c>
      <c r="BB688" s="22">
        <f>Target_AM[[#This Row],[PROPORSI]]*VLOOKUP(Target_AM[[#This Row],[NIPNAS]],Target_CC[],COLUMN(AN$2)+9,0)</f>
        <v>0</v>
      </c>
      <c r="BC688" s="22">
        <f>Target_AM[[#This Row],[PROPORSI]]*VLOOKUP(Target_AM[[#This Row],[NIPNAS]],Target_CC[],COLUMN(AO$2)+9,0)</f>
        <v>0</v>
      </c>
      <c r="BD688" s="22">
        <f>Target_AM[[#This Row],[PROPORSI]]*VLOOKUP(Target_AM[[#This Row],[NIPNAS]],Target_CC[],COLUMN(AP$2)+9,0)</f>
        <v>0</v>
      </c>
      <c r="BE688" s="22">
        <f>Target_AM[[#This Row],[PROPORSI]]*VLOOKUP(Target_AM[[#This Row],[NIPNAS]],Target_CC[],COLUMN(AQ$2)+9,0)</f>
        <v>0</v>
      </c>
      <c r="BF688" s="22">
        <f>Target_AM[[#This Row],[PROPORSI]]*VLOOKUP(Target_AM[[#This Row],[NIPNAS]],Target_CC[],COLUMN(AR$2)+9,0)</f>
        <v>0</v>
      </c>
      <c r="BG688" s="22">
        <f>Target_AM[[#This Row],[PROPORSI]]*VLOOKUP(Target_AM[[#This Row],[NIPNAS]],Target_CC[],COLUMN(AS$2)+9,0)</f>
        <v>0</v>
      </c>
      <c r="BH688" s="22">
        <f>Target_AM[[#This Row],[PROPORSI]]*VLOOKUP(Target_AM[[#This Row],[NIPNAS]],Target_CC[],COLUMN(AT$2)+9,0)</f>
        <v>0</v>
      </c>
      <c r="BI688" s="22">
        <f>Target_AM[[#This Row],[PROPORSI]]*VLOOKUP(Target_AM[[#This Row],[NIPNAS]],Target_CC[],COLUMN(AU$2)+9,0)</f>
        <v>0</v>
      </c>
      <c r="BJ688" s="22">
        <f>Target_AM[[#This Row],[PROPORSI]]*VLOOKUP(Target_AM[[#This Row],[NIPNAS]],Target_CC[],COLUMN(AV$2)+9,0)</f>
        <v>0</v>
      </c>
      <c r="BK688" s="22">
        <f>Target_AM[[#This Row],[PROPORSI]]*VLOOKUP(Target_AM[[#This Row],[NIPNAS]],Target_CC[],COLUMN(AW$2)+9,0)</f>
        <v>0</v>
      </c>
      <c r="BL688" s="22">
        <f>Target_AM[[#This Row],[PROPORSI]]*VLOOKUP(Target_AM[[#This Row],[NIPNAS]],Target_CC[],COLUMN(AX$2)+9,0)</f>
        <v>0</v>
      </c>
      <c r="BM688" s="22">
        <f>Target_AM[[#This Row],[PROPORSI]]*VLOOKUP(Target_AM[[#This Row],[NIPNAS]],Target_CC[],COLUMN(AY$2)+9,0)</f>
        <v>0</v>
      </c>
      <c r="BN688" s="22">
        <f>Target_AM[[#This Row],[PROPORSI]]*VLOOKUP(Target_AM[[#This Row],[NIPNAS]],Target_CC[],COLUMN(AZ$2)+9,0)</f>
        <v>0</v>
      </c>
      <c r="BO688" s="22">
        <f>Target_AM[[#This Row],[PROPORSI]]*VLOOKUP(Target_AM[[#This Row],[NIPNAS]],Target_CC[],COLUMN(BA$2)+9,0)</f>
        <v>78853808</v>
      </c>
      <c r="BP688" s="22">
        <f>Target_AM[[#This Row],[PROPORSI]]*VLOOKUP(Target_AM[[#This Row],[NIPNAS]],Target_CC[],COLUMN(BB$2)+9,0)</f>
        <v>78340750</v>
      </c>
      <c r="BQ688" s="22">
        <f>Target_AM[[#This Row],[PROPORSI]]*VLOOKUP(Target_AM[[#This Row],[NIPNAS]],Target_CC[],COLUMN(BC$2)+9,0)</f>
        <v>43860543</v>
      </c>
      <c r="BR688" s="22">
        <f>Target_AM[[#This Row],[PROPORSI]]*VLOOKUP(Target_AM[[#This Row],[NIPNAS]],Target_CC[],COLUMN(BD$2)+9,0)</f>
        <v>42069533.799999997</v>
      </c>
      <c r="BS688" s="22">
        <f>Target_AM[[#This Row],[PROPORSI]]*VLOOKUP(Target_AM[[#This Row],[NIPNAS]],Target_CC[],COLUMN(BE$2)+9,0)</f>
        <v>42069533.799999997</v>
      </c>
      <c r="BT688" s="22">
        <f>Target_AM[[#This Row],[PROPORSI]]*VLOOKUP(Target_AM[[#This Row],[NIPNAS]],Target_CC[],COLUMN(BF$2)+9,0)</f>
        <v>42069533.799999997</v>
      </c>
      <c r="BU688" s="22">
        <f>Target_AM[[#This Row],[PROPORSI]]*VLOOKUP(Target_AM[[#This Row],[NIPNAS]],Target_CC[],COLUMN(BG$2)+9,0)</f>
        <v>42069533.799999997</v>
      </c>
      <c r="BV688" s="22">
        <f>Target_AM[[#This Row],[PROPORSI]]*VLOOKUP(Target_AM[[#This Row],[NIPNAS]],Target_CC[],COLUMN(BH$2)+9,0)</f>
        <v>42069533.799999997</v>
      </c>
      <c r="BW688" s="22">
        <f>Target_AM[[#This Row],[PROPORSI]]*VLOOKUP(Target_AM[[#This Row],[NIPNAS]],Target_CC[],COLUMN(BI$2)+9,0)</f>
        <v>42069533.799999997</v>
      </c>
      <c r="BX688" s="22">
        <f>Target_AM[[#This Row],[PROPORSI]]*VLOOKUP(Target_AM[[#This Row],[NIPNAS]],Target_CC[],COLUMN(BJ$2)+9,0)</f>
        <v>42069533.799999997</v>
      </c>
      <c r="BY688" s="22">
        <f>Target_AM[[#This Row],[PROPORSI]]*VLOOKUP(Target_AM[[#This Row],[NIPNAS]],Target_CC[],COLUMN(BK$2)+9,0)</f>
        <v>42069533.799999997</v>
      </c>
      <c r="BZ688" s="22">
        <f>Target_AM[[#This Row],[PROPORSI]]*VLOOKUP(Target_AM[[#This Row],[NIPNAS]],Target_CC[],COLUMN(BL$2)+9,0)</f>
        <v>42069533.799999997</v>
      </c>
      <c r="CA688" s="22">
        <f>Target_AM[[#This Row],[PROPORSI]]*VLOOKUP(Target_AM[[#This Row],[NIPNAS]],Target_CC[],COLUMN(BM$2)+9,0)</f>
        <v>579680905.20000005</v>
      </c>
      <c r="CB688" s="22">
        <f>Target_AM[[#This Row],[PROPORSI]]*VLOOKUP(Target_AM[[#This Row],[NIPNAS]],Target_CC[],COLUMN(BN$2)+9,0)</f>
        <v>70151151</v>
      </c>
      <c r="CC688" s="22">
        <f>Target_AM[[#This Row],[PROPORSI]]*VLOOKUP(Target_AM[[#This Row],[NIPNAS]],Target_CC[],COLUMN(BO$2)+9,0)</f>
        <v>70151151</v>
      </c>
      <c r="CD688" s="22">
        <f>Target_AM[[#This Row],[PROPORSI]]*VLOOKUP(Target_AM[[#This Row],[NIPNAS]],Target_CC[],COLUMN(BP$2)+9,0)</f>
        <v>35820184</v>
      </c>
      <c r="CE688" s="22">
        <f>Target_AM[[#This Row],[PROPORSI]]*VLOOKUP(Target_AM[[#This Row],[NIPNAS]],Target_CC[],COLUMN(BQ$2)+9,0)</f>
        <v>34029174.799999997</v>
      </c>
      <c r="CF688" s="22">
        <f>Target_AM[[#This Row],[PROPORSI]]*VLOOKUP(Target_AM[[#This Row],[NIPNAS]],Target_CC[],COLUMN(BR$2)+9,0)</f>
        <v>34029174.799999997</v>
      </c>
      <c r="CG688" s="22">
        <f>Target_AM[[#This Row],[PROPORSI]]*VLOOKUP(Target_AM[[#This Row],[NIPNAS]],Target_CC[],COLUMN(BS$2)+9,0)</f>
        <v>34029174.799999997</v>
      </c>
      <c r="CH688" s="22">
        <f>Target_AM[[#This Row],[PROPORSI]]*VLOOKUP(Target_AM[[#This Row],[NIPNAS]],Target_CC[],COLUMN(BT$2)+9,0)</f>
        <v>34029174.799999997</v>
      </c>
      <c r="CI688" s="22">
        <f>Target_AM[[#This Row],[PROPORSI]]*VLOOKUP(Target_AM[[#This Row],[NIPNAS]],Target_CC[],COLUMN(BU$2)+9,0)</f>
        <v>34029174.799999997</v>
      </c>
      <c r="CJ688" s="22">
        <f>Target_AM[[#This Row],[PROPORSI]]*VLOOKUP(Target_AM[[#This Row],[NIPNAS]],Target_CC[],COLUMN(BV$2)+9,0)</f>
        <v>34029174.799999997</v>
      </c>
      <c r="CK688" s="22">
        <f>Target_AM[[#This Row],[PROPORSI]]*VLOOKUP(Target_AM[[#This Row],[NIPNAS]],Target_CC[],COLUMN(BW$2)+9,0)</f>
        <v>34029174.799999997</v>
      </c>
      <c r="CL688" s="22">
        <f>Target_AM[[#This Row],[PROPORSI]]*VLOOKUP(Target_AM[[#This Row],[NIPNAS]],Target_CC[],COLUMN(BX$2)+9,0)</f>
        <v>34029174.799999997</v>
      </c>
      <c r="CM688" s="22">
        <f>Target_AM[[#This Row],[PROPORSI]]*VLOOKUP(Target_AM[[#This Row],[NIPNAS]],Target_CC[],COLUMN(BY$2)+9,0)</f>
        <v>34029174.799999997</v>
      </c>
      <c r="CN688" s="22">
        <f>Target_AM[[#This Row],[PROPORSI]]*VLOOKUP(Target_AM[[#This Row],[NIPNAS]],Target_CC[],COLUMN(BZ$2)+9,0)</f>
        <v>482385059.20000011</v>
      </c>
      <c r="CO688" s="22">
        <f>Target_AM[[#This Row],[PROPORSI]]*VLOOKUP(Target_AM[[#This Row],[NIPNAS]],Target_CC[],COLUMN(CA$2)+9,0)</f>
        <v>8702657</v>
      </c>
      <c r="CP688" s="22">
        <f>Target_AM[[#This Row],[PROPORSI]]*VLOOKUP(Target_AM[[#This Row],[NIPNAS]],Target_CC[],COLUMN(CB$2)+9,0)</f>
        <v>8189599</v>
      </c>
      <c r="CQ688" s="22">
        <f>Target_AM[[#This Row],[PROPORSI]]*VLOOKUP(Target_AM[[#This Row],[NIPNAS]],Target_CC[],COLUMN(CC$2)+9,0)</f>
        <v>8040359</v>
      </c>
      <c r="CR688" s="22">
        <f>Target_AM[[#This Row],[PROPORSI]]*VLOOKUP(Target_AM[[#This Row],[NIPNAS]],Target_CC[],COLUMN(CD$2)+9,0)</f>
        <v>8040359</v>
      </c>
      <c r="CS688" s="22">
        <f>Target_AM[[#This Row],[PROPORSI]]*VLOOKUP(Target_AM[[#This Row],[NIPNAS]],Target_CC[],COLUMN(CE$2)+9,0)</f>
        <v>8040359</v>
      </c>
      <c r="CT688" s="22">
        <f>Target_AM[[#This Row],[PROPORSI]]*VLOOKUP(Target_AM[[#This Row],[NIPNAS]],Target_CC[],COLUMN(CF$2)+9,0)</f>
        <v>8040359</v>
      </c>
      <c r="CU688" s="22">
        <f>Target_AM[[#This Row],[PROPORSI]]*VLOOKUP(Target_AM[[#This Row],[NIPNAS]],Target_CC[],COLUMN(CG$2)+9,0)</f>
        <v>8040359</v>
      </c>
      <c r="CV688" s="22">
        <f>Target_AM[[#This Row],[PROPORSI]]*VLOOKUP(Target_AM[[#This Row],[NIPNAS]],Target_CC[],COLUMN(CH$2)+9,0)</f>
        <v>8040359</v>
      </c>
      <c r="CW688" s="22">
        <f>Target_AM[[#This Row],[PROPORSI]]*VLOOKUP(Target_AM[[#This Row],[NIPNAS]],Target_CC[],COLUMN(CI$2)+9,0)</f>
        <v>8040359</v>
      </c>
      <c r="CX688" s="22">
        <f>Target_AM[[#This Row],[PROPORSI]]*VLOOKUP(Target_AM[[#This Row],[NIPNAS]],Target_CC[],COLUMN(CJ$2)+9,0)</f>
        <v>8040359</v>
      </c>
      <c r="CY688" s="22">
        <f>Target_AM[[#This Row],[PROPORSI]]*VLOOKUP(Target_AM[[#This Row],[NIPNAS]],Target_CC[],COLUMN(CK$2)+9,0)</f>
        <v>8040359</v>
      </c>
      <c r="CZ688" s="22">
        <f>Target_AM[[#This Row],[PROPORSI]]*VLOOKUP(Target_AM[[#This Row],[NIPNAS]],Target_CC[],COLUMN(CL$2)+9,0)</f>
        <v>8040359</v>
      </c>
      <c r="DA688" s="22">
        <f>Target_AM[[#This Row],[PROPORSI]]*VLOOKUP(Target_AM[[#This Row],[NIPNAS]],Target_CC[],COLUMN(CM$2)+9,0)</f>
        <v>97295846</v>
      </c>
      <c r="DB688" s="22">
        <f>Target_AM[[#This Row],[PROPORSI]]*VLOOKUP(Target_AM[[#This Row],[NIPNAS]],Target_CC[],COLUMN(CN$2)+9,0)</f>
        <v>0</v>
      </c>
      <c r="DC688" s="22">
        <f>Target_AM[[#This Row],[PROPORSI]]*VLOOKUP(Target_AM[[#This Row],[NIPNAS]],Target_CC[],COLUMN(CO$2)+9,0)</f>
        <v>0</v>
      </c>
      <c r="DD688" s="22">
        <f>Target_AM[[#This Row],[PROPORSI]]*VLOOKUP(Target_AM[[#This Row],[NIPNAS]],Target_CC[],COLUMN(CP$2)+9,0)</f>
        <v>0</v>
      </c>
      <c r="DE688" s="22">
        <f>Target_AM[[#This Row],[PROPORSI]]*VLOOKUP(Target_AM[[#This Row],[NIPNAS]],Target_CC[],COLUMN(CQ$2)+9,0)</f>
        <v>0</v>
      </c>
      <c r="DF688" s="22">
        <f>Target_AM[[#This Row],[PROPORSI]]*VLOOKUP(Target_AM[[#This Row],[NIPNAS]],Target_CC[],COLUMN(CR$2)+9,0)</f>
        <v>0</v>
      </c>
      <c r="DG688" s="22">
        <f>Target_AM[[#This Row],[PROPORSI]]*VLOOKUP(Target_AM[[#This Row],[NIPNAS]],Target_CC[],COLUMN(CS$2)+9,0)</f>
        <v>0</v>
      </c>
      <c r="DH688" s="22">
        <f>Target_AM[[#This Row],[PROPORSI]]*VLOOKUP(Target_AM[[#This Row],[NIPNAS]],Target_CC[],COLUMN(CT$2)+9,0)</f>
        <v>0</v>
      </c>
      <c r="DI688" s="22">
        <f>Target_AM[[#This Row],[PROPORSI]]*VLOOKUP(Target_AM[[#This Row],[NIPNAS]],Target_CC[],COLUMN(CU$2)+9,0)</f>
        <v>0</v>
      </c>
      <c r="DJ688" s="22">
        <f>Target_AM[[#This Row],[PROPORSI]]*VLOOKUP(Target_AM[[#This Row],[NIPNAS]],Target_CC[],COLUMN(CV$2)+9,0)</f>
        <v>0</v>
      </c>
      <c r="DK688" s="22">
        <f>Target_AM[[#This Row],[PROPORSI]]*VLOOKUP(Target_AM[[#This Row],[NIPNAS]],Target_CC[],COLUMN(CW$2)+9,0)</f>
        <v>0</v>
      </c>
      <c r="DL688" s="22">
        <f>Target_AM[[#This Row],[PROPORSI]]*VLOOKUP(Target_AM[[#This Row],[NIPNAS]],Target_CC[],COLUMN(CX$2)+9,0)</f>
        <v>0</v>
      </c>
      <c r="DM688" s="22">
        <f>Target_AM[[#This Row],[PROPORSI]]*VLOOKUP(Target_AM[[#This Row],[NIPNAS]],Target_CC[],COLUMN(CY$2)+9,0)</f>
        <v>0</v>
      </c>
      <c r="DN688" s="22">
        <f>Target_AM[[#This Row],[PROPORSI]]*VLOOKUP(Target_AM[[#This Row],[NIPNAS]],Target_CC[],COLUMN(CZ$2)+9,0)</f>
        <v>0</v>
      </c>
      <c r="DO688" s="22">
        <f>Target_AM[[#This Row],[PROPORSI]]*VLOOKUP(Target_AM[[#This Row],[NIPNAS]],Target_CC[],COLUMN(DA$2)+9,0)</f>
        <v>0</v>
      </c>
      <c r="DP688" s="22">
        <f>Target_AM[[#This Row],[PROPORSI]]*VLOOKUP(Target_AM[[#This Row],[NIPNAS]],Target_CC[],COLUMN(DB$2)+9,0)</f>
        <v>0</v>
      </c>
      <c r="DQ688" s="22">
        <f>Target_AM[[#This Row],[PROPORSI]]*VLOOKUP(Target_AM[[#This Row],[NIPNAS]],Target_CC[],COLUMN(DC$2)+9,0)</f>
        <v>0</v>
      </c>
      <c r="DR688" s="22">
        <f>Target_AM[[#This Row],[PROPORSI]]*VLOOKUP(Target_AM[[#This Row],[NIPNAS]],Target_CC[],COLUMN(DD$2)+9,0)</f>
        <v>0</v>
      </c>
      <c r="DS688" s="22">
        <f>Target_AM[[#This Row],[PROPORSI]]*VLOOKUP(Target_AM[[#This Row],[NIPNAS]],Target_CC[],COLUMN(DE$2)+9,0)</f>
        <v>0</v>
      </c>
      <c r="DT688" s="22">
        <f>Target_AM[[#This Row],[PROPORSI]]*VLOOKUP(Target_AM[[#This Row],[NIPNAS]],Target_CC[],COLUMN(DF$2)+9,0)</f>
        <v>0</v>
      </c>
      <c r="DU688" s="22">
        <f>Target_AM[[#This Row],[PROPORSI]]*VLOOKUP(Target_AM[[#This Row],[NIPNAS]],Target_CC[],COLUMN(DG$2)+9,0)</f>
        <v>0</v>
      </c>
      <c r="DV688" s="22">
        <f>Target_AM[[#This Row],[PROPORSI]]*VLOOKUP(Target_AM[[#This Row],[NIPNAS]],Target_CC[],COLUMN(DH$2)+9,0)</f>
        <v>0</v>
      </c>
      <c r="DW688" s="22">
        <f>Target_AM[[#This Row],[PROPORSI]]*VLOOKUP(Target_AM[[#This Row],[NIPNAS]],Target_CC[],COLUMN(DI$2)+9,0)</f>
        <v>0</v>
      </c>
      <c r="DX688" s="22">
        <f>Target_AM[[#This Row],[PROPORSI]]*VLOOKUP(Target_AM[[#This Row],[NIPNAS]],Target_CC[],COLUMN(DJ$2)+9,0)</f>
        <v>0</v>
      </c>
      <c r="DY688" s="22">
        <f>Target_AM[[#This Row],[PROPORSI]]*VLOOKUP(Target_AM[[#This Row],[NIPNAS]],Target_CC[],COLUMN(DK$2)+9,0)</f>
        <v>0</v>
      </c>
      <c r="DZ688" s="22">
        <f>Target_AM[[#This Row],[PROPORSI]]*VLOOKUP(Target_AM[[#This Row],[NIPNAS]],Target_CC[],COLUMN(DL$2)+9,0)</f>
        <v>0</v>
      </c>
      <c r="EA688" s="22">
        <f>Target_AM[[#This Row],[PROPORSI]]*VLOOKUP(Target_AM[[#This Row],[NIPNAS]],Target_CC[],COLUMN(DM$2)+9,0)</f>
        <v>0</v>
      </c>
    </row>
    <row r="689" spans="2:131" x14ac:dyDescent="0.3">
      <c r="B689">
        <v>928726</v>
      </c>
      <c r="C689" t="s">
        <v>1015</v>
      </c>
      <c r="D689">
        <v>1</v>
      </c>
      <c r="E689" s="8">
        <v>45658</v>
      </c>
      <c r="F689">
        <v>76510296</v>
      </c>
      <c r="G689" t="s">
        <v>228</v>
      </c>
      <c r="J689" t="s">
        <v>1081</v>
      </c>
      <c r="K689" t="s">
        <v>22</v>
      </c>
      <c r="L689" t="s">
        <v>159</v>
      </c>
      <c r="M689" t="s">
        <v>31</v>
      </c>
      <c r="N689" s="23">
        <f>Target_AM[[#This Row],[PROPORSI]]*VLOOKUP(Target_AM[[#This Row],[NIPNAS]],Target_CC[],9,0)</f>
        <v>76719141.724552333</v>
      </c>
      <c r="O689" s="22">
        <f>Target_AM[[#This Row],[PROPORSI]]*VLOOKUP(Target_AM[[#This Row],[NIPNAS]],Target_CC[],COLUMN(A$2)+9,0)</f>
        <v>7843864.0704264082</v>
      </c>
      <c r="P689" s="22">
        <f>Target_AM[[#This Row],[PROPORSI]]*VLOOKUP(Target_AM[[#This Row],[NIPNAS]],Target_CC[],COLUMN(B$2)+9,0)</f>
        <v>7655525.8972335318</v>
      </c>
      <c r="Q689" s="22">
        <f>Target_AM[[#This Row],[PROPORSI]]*VLOOKUP(Target_AM[[#This Row],[NIPNAS]],Target_CC[],COLUMN(C$2)+9,0)</f>
        <v>3775656.1751020462</v>
      </c>
      <c r="R689" s="22">
        <f>Target_AM[[#This Row],[PROPORSI]]*VLOOKUP(Target_AM[[#This Row],[NIPNAS]],Target_CC[],COLUMN(D$2)+9,0)</f>
        <v>6510761.4790638145</v>
      </c>
      <c r="S689" s="22">
        <f>Target_AM[[#This Row],[PROPORSI]]*VLOOKUP(Target_AM[[#This Row],[NIPNAS]],Target_CC[],COLUMN(E$2)+9,0)</f>
        <v>8753464.1056832243</v>
      </c>
      <c r="T689" s="22">
        <f>Target_AM[[#This Row],[PROPORSI]]*VLOOKUP(Target_AM[[#This Row],[NIPNAS]],Target_CC[],COLUMN(F$2)+9,0)</f>
        <v>4796884.4009515233</v>
      </c>
      <c r="U689" s="22">
        <f>Target_AM[[#This Row],[PROPORSI]]*VLOOKUP(Target_AM[[#This Row],[NIPNAS]],Target_CC[],COLUMN(G$2)+9,0)</f>
        <v>10180866.360870006</v>
      </c>
      <c r="V689" s="22">
        <f>Target_AM[[#This Row],[PROPORSI]]*VLOOKUP(Target_AM[[#This Row],[NIPNAS]],Target_CC[],COLUMN(H$2)+9,0)</f>
        <v>6500605.4421145003</v>
      </c>
      <c r="W689" s="22">
        <f>Target_AM[[#This Row],[PROPORSI]]*VLOOKUP(Target_AM[[#This Row],[NIPNAS]],Target_CC[],COLUMN(I$2)+9,0)</f>
        <v>33402295.344986226</v>
      </c>
      <c r="X689" s="22">
        <f>Target_AM[[#This Row],[PROPORSI]]*VLOOKUP(Target_AM[[#This Row],[NIPNAS]],Target_CC[],COLUMN(J$2)+9,0)</f>
        <v>11504710.162855983</v>
      </c>
      <c r="Y689" s="22">
        <f>Target_AM[[#This Row],[PROPORSI]]*VLOOKUP(Target_AM[[#This Row],[NIPNAS]],Target_CC[],COLUMN(K$2)+9,0)</f>
        <v>9789850.0444796234</v>
      </c>
      <c r="Z689" s="22">
        <f>Target_AM[[#This Row],[PROPORSI]]*VLOOKUP(Target_AM[[#This Row],[NIPNAS]],Target_CC[],COLUMN(L$2)+9,0)</f>
        <v>10913575.298127558</v>
      </c>
      <c r="AA689" s="22">
        <f>Target_AM[[#This Row],[PROPORSI]]*VLOOKUP(Target_AM[[#This Row],[NIPNAS]],Target_CC[],COLUMN(M$2)+9,0)</f>
        <v>121628058.78189445</v>
      </c>
      <c r="AB689" s="22">
        <f>Target_AM[[#This Row],[PROPORSI]]*VLOOKUP(Target_AM[[#This Row],[NIPNAS]],Target_CC[],COLUMN(N$2)+9,0)</f>
        <v>83618.584015172906</v>
      </c>
      <c r="AC689" s="22">
        <f>Target_AM[[#This Row],[PROPORSI]]*VLOOKUP(Target_AM[[#This Row],[NIPNAS]],Target_CC[],COLUMN(O$2)+9,0)</f>
        <v>319352.73324662168</v>
      </c>
      <c r="AD689" s="22">
        <f>Target_AM[[#This Row],[PROPORSI]]*VLOOKUP(Target_AM[[#This Row],[NIPNAS]],Target_CC[],COLUMN(P$2)+9,0)</f>
        <v>137306.43662399054</v>
      </c>
      <c r="AE689" s="22">
        <f>Target_AM[[#This Row],[PROPORSI]]*VLOOKUP(Target_AM[[#This Row],[NIPNAS]],Target_CC[],COLUMN(Q$2)+9,0)</f>
        <v>823140.65328206029</v>
      </c>
      <c r="AF689" s="22">
        <f>Target_AM[[#This Row],[PROPORSI]]*VLOOKUP(Target_AM[[#This Row],[NIPNAS]],Target_CC[],COLUMN(R$2)+9,0)</f>
        <v>966792.5812680684</v>
      </c>
      <c r="AG689" s="22">
        <f>Target_AM[[#This Row],[PROPORSI]]*VLOOKUP(Target_AM[[#This Row],[NIPNAS]],Target_CC[],COLUMN(S$2)+9,0)</f>
        <v>726654.8958538603</v>
      </c>
      <c r="AH689" s="22">
        <f>Target_AM[[#This Row],[PROPORSI]]*VLOOKUP(Target_AM[[#This Row],[NIPNAS]],Target_CC[],COLUMN(T$2)+9,0)</f>
        <v>1688407.1357228346</v>
      </c>
      <c r="AI689" s="22">
        <f>Target_AM[[#This Row],[PROPORSI]]*VLOOKUP(Target_AM[[#This Row],[NIPNAS]],Target_CC[],COLUMN(U$2)+9,0)</f>
        <v>1143973.4420077121</v>
      </c>
      <c r="AJ689" s="22">
        <f>Target_AM[[#This Row],[PROPORSI]]*VLOOKUP(Target_AM[[#This Row],[NIPNAS]],Target_CC[],COLUMN(V$2)+9,0)</f>
        <v>6102967.9823176451</v>
      </c>
      <c r="AK689" s="22">
        <f>Target_AM[[#This Row],[PROPORSI]]*VLOOKUP(Target_AM[[#This Row],[NIPNAS]],Target_CC[],COLUMN(W$2)+9,0)</f>
        <v>1341298.6276837122</v>
      </c>
      <c r="AL689" s="22">
        <f>Target_AM[[#This Row],[PROPORSI]]*VLOOKUP(Target_AM[[#This Row],[NIPNAS]],Target_CC[],COLUMN(X$2)+9,0)</f>
        <v>1141715.4300693255</v>
      </c>
      <c r="AM689" s="22">
        <f>Target_AM[[#This Row],[PROPORSI]]*VLOOKUP(Target_AM[[#This Row],[NIPNAS]],Target_CC[],COLUMN(Y$2)+9,0)</f>
        <v>1457820.1406169292</v>
      </c>
      <c r="AN689" s="22">
        <f>Target_AM[[#This Row],[PROPORSI]]*VLOOKUP(Target_AM[[#This Row],[NIPNAS]],Target_CC[],COLUMN(Z$2)+9,0)</f>
        <v>15933048.642707933</v>
      </c>
      <c r="AO689" s="22">
        <f>Target_AM[[#This Row],[PROPORSI]]*VLOOKUP(Target_AM[[#This Row],[NIPNAS]],Target_CC[],COLUMN(AA$2)+9,0)</f>
        <v>7927482.6544415811</v>
      </c>
      <c r="AP689" s="22">
        <f>Target_AM[[#This Row],[PROPORSI]]*VLOOKUP(Target_AM[[#This Row],[NIPNAS]],Target_CC[],COLUMN(AB$2)+9,0)</f>
        <v>7974878.6304801535</v>
      </c>
      <c r="AQ689" s="22">
        <f>Target_AM[[#This Row],[PROPORSI]]*VLOOKUP(Target_AM[[#This Row],[NIPNAS]],Target_CC[],COLUMN(AC$2)+9,0)</f>
        <v>3912962.6117260368</v>
      </c>
      <c r="AR689" s="22">
        <f>Target_AM[[#This Row],[PROPORSI]]*VLOOKUP(Target_AM[[#This Row],[NIPNAS]],Target_CC[],COLUMN(AD$2)+9,0)</f>
        <v>7333902.1323458748</v>
      </c>
      <c r="AS689" s="22">
        <f>Target_AM[[#This Row],[PROPORSI]]*VLOOKUP(Target_AM[[#This Row],[NIPNAS]],Target_CC[],COLUMN(AE$2)+9,0)</f>
        <v>9720256.6869512927</v>
      </c>
      <c r="AT689" s="22">
        <f>Target_AM[[#This Row],[PROPORSI]]*VLOOKUP(Target_AM[[#This Row],[NIPNAS]],Target_CC[],COLUMN(AF$2)+9,0)</f>
        <v>5523539.2968053836</v>
      </c>
      <c r="AU689" s="22">
        <f>Target_AM[[#This Row],[PROPORSI]]*VLOOKUP(Target_AM[[#This Row],[NIPNAS]],Target_CC[],COLUMN(AG$2)+9,0)</f>
        <v>11869273.49659284</v>
      </c>
      <c r="AV689" s="22">
        <f>Target_AM[[#This Row],[PROPORSI]]*VLOOKUP(Target_AM[[#This Row],[NIPNAS]],Target_CC[],COLUMN(AH$2)+9,0)</f>
        <v>7644578.8841222124</v>
      </c>
      <c r="AW689" s="22">
        <f>Target_AM[[#This Row],[PROPORSI]]*VLOOKUP(Target_AM[[#This Row],[NIPNAS]],Target_CC[],COLUMN(AI$2)+9,0)</f>
        <v>39505263.327303872</v>
      </c>
      <c r="AX689" s="22">
        <f>Target_AM[[#This Row],[PROPORSI]]*VLOOKUP(Target_AM[[#This Row],[NIPNAS]],Target_CC[],COLUMN(AJ$2)+9,0)</f>
        <v>12846008.790539695</v>
      </c>
      <c r="AY689" s="22">
        <f>Target_AM[[#This Row],[PROPORSI]]*VLOOKUP(Target_AM[[#This Row],[NIPNAS]],Target_CC[],COLUMN(AK$2)+9,0)</f>
        <v>10931565.474548949</v>
      </c>
      <c r="AZ689" s="22">
        <f>Target_AM[[#This Row],[PROPORSI]]*VLOOKUP(Target_AM[[#This Row],[NIPNAS]],Target_CC[],COLUMN(AL$2)+9,0)</f>
        <v>12371395.438744487</v>
      </c>
      <c r="BA689" s="22">
        <f>Target_AM[[#This Row],[PROPORSI]]*VLOOKUP(Target_AM[[#This Row],[NIPNAS]],Target_CC[],COLUMN(AM$2)+9,0)</f>
        <v>137561107.42460239</v>
      </c>
      <c r="BB689" s="22">
        <f>Target_AM[[#This Row],[PROPORSI]]*VLOOKUP(Target_AM[[#This Row],[NIPNAS]],Target_CC[],COLUMN(AN$2)+9,0)</f>
        <v>0</v>
      </c>
      <c r="BC689" s="22">
        <f>Target_AM[[#This Row],[PROPORSI]]*VLOOKUP(Target_AM[[#This Row],[NIPNAS]],Target_CC[],COLUMN(AO$2)+9,0)</f>
        <v>0</v>
      </c>
      <c r="BD689" s="22">
        <f>Target_AM[[#This Row],[PROPORSI]]*VLOOKUP(Target_AM[[#This Row],[NIPNAS]],Target_CC[],COLUMN(AP$2)+9,0)</f>
        <v>0</v>
      </c>
      <c r="BE689" s="22">
        <f>Target_AM[[#This Row],[PROPORSI]]*VLOOKUP(Target_AM[[#This Row],[NIPNAS]],Target_CC[],COLUMN(AQ$2)+9,0)</f>
        <v>0</v>
      </c>
      <c r="BF689" s="22">
        <f>Target_AM[[#This Row],[PROPORSI]]*VLOOKUP(Target_AM[[#This Row],[NIPNAS]],Target_CC[],COLUMN(AR$2)+9,0)</f>
        <v>0</v>
      </c>
      <c r="BG689" s="22">
        <f>Target_AM[[#This Row],[PROPORSI]]*VLOOKUP(Target_AM[[#This Row],[NIPNAS]],Target_CC[],COLUMN(AS$2)+9,0)</f>
        <v>0</v>
      </c>
      <c r="BH689" s="22">
        <f>Target_AM[[#This Row],[PROPORSI]]*VLOOKUP(Target_AM[[#This Row],[NIPNAS]],Target_CC[],COLUMN(AT$2)+9,0)</f>
        <v>0</v>
      </c>
      <c r="BI689" s="22">
        <f>Target_AM[[#This Row],[PROPORSI]]*VLOOKUP(Target_AM[[#This Row],[NIPNAS]],Target_CC[],COLUMN(AU$2)+9,0)</f>
        <v>0</v>
      </c>
      <c r="BJ689" s="22">
        <f>Target_AM[[#This Row],[PROPORSI]]*VLOOKUP(Target_AM[[#This Row],[NIPNAS]],Target_CC[],COLUMN(AV$2)+9,0)</f>
        <v>0</v>
      </c>
      <c r="BK689" s="22">
        <f>Target_AM[[#This Row],[PROPORSI]]*VLOOKUP(Target_AM[[#This Row],[NIPNAS]],Target_CC[],COLUMN(AW$2)+9,0)</f>
        <v>0</v>
      </c>
      <c r="BL689" s="22">
        <f>Target_AM[[#This Row],[PROPORSI]]*VLOOKUP(Target_AM[[#This Row],[NIPNAS]],Target_CC[],COLUMN(AX$2)+9,0)</f>
        <v>0</v>
      </c>
      <c r="BM689" s="22">
        <f>Target_AM[[#This Row],[PROPORSI]]*VLOOKUP(Target_AM[[#This Row],[NIPNAS]],Target_CC[],COLUMN(AY$2)+9,0)</f>
        <v>0</v>
      </c>
      <c r="BN689" s="22">
        <f>Target_AM[[#This Row],[PROPORSI]]*VLOOKUP(Target_AM[[#This Row],[NIPNAS]],Target_CC[],COLUMN(AZ$2)+9,0)</f>
        <v>0</v>
      </c>
      <c r="BO689" s="22">
        <f>Target_AM[[#This Row],[PROPORSI]]*VLOOKUP(Target_AM[[#This Row],[NIPNAS]],Target_CC[],COLUMN(BA$2)+9,0)</f>
        <v>9678000</v>
      </c>
      <c r="BP689" s="22">
        <f>Target_AM[[#This Row],[PROPORSI]]*VLOOKUP(Target_AM[[#This Row],[NIPNAS]],Target_CC[],COLUMN(BB$2)+9,0)</f>
        <v>9678000</v>
      </c>
      <c r="BQ689" s="22">
        <f>Target_AM[[#This Row],[PROPORSI]]*VLOOKUP(Target_AM[[#This Row],[NIPNAS]],Target_CC[],COLUMN(BC$2)+9,0)</f>
        <v>9678000</v>
      </c>
      <c r="BR689" s="22">
        <f>Target_AM[[#This Row],[PROPORSI]]*VLOOKUP(Target_AM[[#This Row],[NIPNAS]],Target_CC[],COLUMN(BD$2)+9,0)</f>
        <v>9243000</v>
      </c>
      <c r="BS689" s="22">
        <f>Target_AM[[#This Row],[PROPORSI]]*VLOOKUP(Target_AM[[#This Row],[NIPNAS]],Target_CC[],COLUMN(BE$2)+9,0)</f>
        <v>9243000</v>
      </c>
      <c r="BT689" s="22">
        <f>Target_AM[[#This Row],[PROPORSI]]*VLOOKUP(Target_AM[[#This Row],[NIPNAS]],Target_CC[],COLUMN(BF$2)+9,0)</f>
        <v>9243000</v>
      </c>
      <c r="BU689" s="22">
        <f>Target_AM[[#This Row],[PROPORSI]]*VLOOKUP(Target_AM[[#This Row],[NIPNAS]],Target_CC[],COLUMN(BG$2)+9,0)</f>
        <v>9243000</v>
      </c>
      <c r="BV689" s="22">
        <f>Target_AM[[#This Row],[PROPORSI]]*VLOOKUP(Target_AM[[#This Row],[NIPNAS]],Target_CC[],COLUMN(BH$2)+9,0)</f>
        <v>9243000</v>
      </c>
      <c r="BW689" s="22">
        <f>Target_AM[[#This Row],[PROPORSI]]*VLOOKUP(Target_AM[[#This Row],[NIPNAS]],Target_CC[],COLUMN(BI$2)+9,0)</f>
        <v>9243000</v>
      </c>
      <c r="BX689" s="22">
        <f>Target_AM[[#This Row],[PROPORSI]]*VLOOKUP(Target_AM[[#This Row],[NIPNAS]],Target_CC[],COLUMN(BJ$2)+9,0)</f>
        <v>9243000</v>
      </c>
      <c r="BY689" s="22">
        <f>Target_AM[[#This Row],[PROPORSI]]*VLOOKUP(Target_AM[[#This Row],[NIPNAS]],Target_CC[],COLUMN(BK$2)+9,0)</f>
        <v>9243000</v>
      </c>
      <c r="BZ689" s="22">
        <f>Target_AM[[#This Row],[PROPORSI]]*VLOOKUP(Target_AM[[#This Row],[NIPNAS]],Target_CC[],COLUMN(BL$2)+9,0)</f>
        <v>9243000</v>
      </c>
      <c r="CA689" s="22">
        <f>Target_AM[[#This Row],[PROPORSI]]*VLOOKUP(Target_AM[[#This Row],[NIPNAS]],Target_CC[],COLUMN(BM$2)+9,0)</f>
        <v>112221000</v>
      </c>
      <c r="CB689" s="22">
        <f>Target_AM[[#This Row],[PROPORSI]]*VLOOKUP(Target_AM[[#This Row],[NIPNAS]],Target_CC[],COLUMN(BN$2)+9,0)</f>
        <v>8700000</v>
      </c>
      <c r="CC689" s="22">
        <f>Target_AM[[#This Row],[PROPORSI]]*VLOOKUP(Target_AM[[#This Row],[NIPNAS]],Target_CC[],COLUMN(BO$2)+9,0)</f>
        <v>8700000</v>
      </c>
      <c r="CD689" s="22">
        <f>Target_AM[[#This Row],[PROPORSI]]*VLOOKUP(Target_AM[[#This Row],[NIPNAS]],Target_CC[],COLUMN(BP$2)+9,0)</f>
        <v>8700000</v>
      </c>
      <c r="CE689" s="22">
        <f>Target_AM[[#This Row],[PROPORSI]]*VLOOKUP(Target_AM[[#This Row],[NIPNAS]],Target_CC[],COLUMN(BQ$2)+9,0)</f>
        <v>8265000</v>
      </c>
      <c r="CF689" s="22">
        <f>Target_AM[[#This Row],[PROPORSI]]*VLOOKUP(Target_AM[[#This Row],[NIPNAS]],Target_CC[],COLUMN(BR$2)+9,0)</f>
        <v>8265000</v>
      </c>
      <c r="CG689" s="22">
        <f>Target_AM[[#This Row],[PROPORSI]]*VLOOKUP(Target_AM[[#This Row],[NIPNAS]],Target_CC[],COLUMN(BS$2)+9,0)</f>
        <v>8265000</v>
      </c>
      <c r="CH689" s="22">
        <f>Target_AM[[#This Row],[PROPORSI]]*VLOOKUP(Target_AM[[#This Row],[NIPNAS]],Target_CC[],COLUMN(BT$2)+9,0)</f>
        <v>8265000</v>
      </c>
      <c r="CI689" s="22">
        <f>Target_AM[[#This Row],[PROPORSI]]*VLOOKUP(Target_AM[[#This Row],[NIPNAS]],Target_CC[],COLUMN(BU$2)+9,0)</f>
        <v>8265000</v>
      </c>
      <c r="CJ689" s="22">
        <f>Target_AM[[#This Row],[PROPORSI]]*VLOOKUP(Target_AM[[#This Row],[NIPNAS]],Target_CC[],COLUMN(BV$2)+9,0)</f>
        <v>8265000</v>
      </c>
      <c r="CK689" s="22">
        <f>Target_AM[[#This Row],[PROPORSI]]*VLOOKUP(Target_AM[[#This Row],[NIPNAS]],Target_CC[],COLUMN(BW$2)+9,0)</f>
        <v>8265000</v>
      </c>
      <c r="CL689" s="22">
        <f>Target_AM[[#This Row],[PROPORSI]]*VLOOKUP(Target_AM[[#This Row],[NIPNAS]],Target_CC[],COLUMN(BX$2)+9,0)</f>
        <v>8265000</v>
      </c>
      <c r="CM689" s="22">
        <f>Target_AM[[#This Row],[PROPORSI]]*VLOOKUP(Target_AM[[#This Row],[NIPNAS]],Target_CC[],COLUMN(BY$2)+9,0)</f>
        <v>8265000</v>
      </c>
      <c r="CN689" s="22">
        <f>Target_AM[[#This Row],[PROPORSI]]*VLOOKUP(Target_AM[[#This Row],[NIPNAS]],Target_CC[],COLUMN(BZ$2)+9,0)</f>
        <v>100485000</v>
      </c>
      <c r="CO689" s="22">
        <f>Target_AM[[#This Row],[PROPORSI]]*VLOOKUP(Target_AM[[#This Row],[NIPNAS]],Target_CC[],COLUMN(CA$2)+9,0)</f>
        <v>978000</v>
      </c>
      <c r="CP689" s="22">
        <f>Target_AM[[#This Row],[PROPORSI]]*VLOOKUP(Target_AM[[#This Row],[NIPNAS]],Target_CC[],COLUMN(CB$2)+9,0)</f>
        <v>978000</v>
      </c>
      <c r="CQ689" s="22">
        <f>Target_AM[[#This Row],[PROPORSI]]*VLOOKUP(Target_AM[[#This Row],[NIPNAS]],Target_CC[],COLUMN(CC$2)+9,0)</f>
        <v>978000</v>
      </c>
      <c r="CR689" s="22">
        <f>Target_AM[[#This Row],[PROPORSI]]*VLOOKUP(Target_AM[[#This Row],[NIPNAS]],Target_CC[],COLUMN(CD$2)+9,0)</f>
        <v>978000</v>
      </c>
      <c r="CS689" s="22">
        <f>Target_AM[[#This Row],[PROPORSI]]*VLOOKUP(Target_AM[[#This Row],[NIPNAS]],Target_CC[],COLUMN(CE$2)+9,0)</f>
        <v>978000</v>
      </c>
      <c r="CT689" s="22">
        <f>Target_AM[[#This Row],[PROPORSI]]*VLOOKUP(Target_AM[[#This Row],[NIPNAS]],Target_CC[],COLUMN(CF$2)+9,0)</f>
        <v>978000</v>
      </c>
      <c r="CU689" s="22">
        <f>Target_AM[[#This Row],[PROPORSI]]*VLOOKUP(Target_AM[[#This Row],[NIPNAS]],Target_CC[],COLUMN(CG$2)+9,0)</f>
        <v>978000</v>
      </c>
      <c r="CV689" s="22">
        <f>Target_AM[[#This Row],[PROPORSI]]*VLOOKUP(Target_AM[[#This Row],[NIPNAS]],Target_CC[],COLUMN(CH$2)+9,0)</f>
        <v>978000</v>
      </c>
      <c r="CW689" s="22">
        <f>Target_AM[[#This Row],[PROPORSI]]*VLOOKUP(Target_AM[[#This Row],[NIPNAS]],Target_CC[],COLUMN(CI$2)+9,0)</f>
        <v>978000</v>
      </c>
      <c r="CX689" s="22">
        <f>Target_AM[[#This Row],[PROPORSI]]*VLOOKUP(Target_AM[[#This Row],[NIPNAS]],Target_CC[],COLUMN(CJ$2)+9,0)</f>
        <v>978000</v>
      </c>
      <c r="CY689" s="22">
        <f>Target_AM[[#This Row],[PROPORSI]]*VLOOKUP(Target_AM[[#This Row],[NIPNAS]],Target_CC[],COLUMN(CK$2)+9,0)</f>
        <v>978000</v>
      </c>
      <c r="CZ689" s="22">
        <f>Target_AM[[#This Row],[PROPORSI]]*VLOOKUP(Target_AM[[#This Row],[NIPNAS]],Target_CC[],COLUMN(CL$2)+9,0)</f>
        <v>978000</v>
      </c>
      <c r="DA689" s="22">
        <f>Target_AM[[#This Row],[PROPORSI]]*VLOOKUP(Target_AM[[#This Row],[NIPNAS]],Target_CC[],COLUMN(CM$2)+9,0)</f>
        <v>11736000</v>
      </c>
      <c r="DB689" s="22">
        <f>Target_AM[[#This Row],[PROPORSI]]*VLOOKUP(Target_AM[[#This Row],[NIPNAS]],Target_CC[],COLUMN(CN$2)+9,0)</f>
        <v>0</v>
      </c>
      <c r="DC689" s="22">
        <f>Target_AM[[#This Row],[PROPORSI]]*VLOOKUP(Target_AM[[#This Row],[NIPNAS]],Target_CC[],COLUMN(CO$2)+9,0)</f>
        <v>0</v>
      </c>
      <c r="DD689" s="22">
        <f>Target_AM[[#This Row],[PROPORSI]]*VLOOKUP(Target_AM[[#This Row],[NIPNAS]],Target_CC[],COLUMN(CP$2)+9,0)</f>
        <v>0</v>
      </c>
      <c r="DE689" s="22">
        <f>Target_AM[[#This Row],[PROPORSI]]*VLOOKUP(Target_AM[[#This Row],[NIPNAS]],Target_CC[],COLUMN(CQ$2)+9,0)</f>
        <v>0</v>
      </c>
      <c r="DF689" s="22">
        <f>Target_AM[[#This Row],[PROPORSI]]*VLOOKUP(Target_AM[[#This Row],[NIPNAS]],Target_CC[],COLUMN(CR$2)+9,0)</f>
        <v>0</v>
      </c>
      <c r="DG689" s="22">
        <f>Target_AM[[#This Row],[PROPORSI]]*VLOOKUP(Target_AM[[#This Row],[NIPNAS]],Target_CC[],COLUMN(CS$2)+9,0)</f>
        <v>0</v>
      </c>
      <c r="DH689" s="22">
        <f>Target_AM[[#This Row],[PROPORSI]]*VLOOKUP(Target_AM[[#This Row],[NIPNAS]],Target_CC[],COLUMN(CT$2)+9,0)</f>
        <v>0</v>
      </c>
      <c r="DI689" s="22">
        <f>Target_AM[[#This Row],[PROPORSI]]*VLOOKUP(Target_AM[[#This Row],[NIPNAS]],Target_CC[],COLUMN(CU$2)+9,0)</f>
        <v>0</v>
      </c>
      <c r="DJ689" s="22">
        <f>Target_AM[[#This Row],[PROPORSI]]*VLOOKUP(Target_AM[[#This Row],[NIPNAS]],Target_CC[],COLUMN(CV$2)+9,0)</f>
        <v>0</v>
      </c>
      <c r="DK689" s="22">
        <f>Target_AM[[#This Row],[PROPORSI]]*VLOOKUP(Target_AM[[#This Row],[NIPNAS]],Target_CC[],COLUMN(CW$2)+9,0)</f>
        <v>0</v>
      </c>
      <c r="DL689" s="22">
        <f>Target_AM[[#This Row],[PROPORSI]]*VLOOKUP(Target_AM[[#This Row],[NIPNAS]],Target_CC[],COLUMN(CX$2)+9,0)</f>
        <v>0</v>
      </c>
      <c r="DM689" s="22">
        <f>Target_AM[[#This Row],[PROPORSI]]*VLOOKUP(Target_AM[[#This Row],[NIPNAS]],Target_CC[],COLUMN(CY$2)+9,0)</f>
        <v>0</v>
      </c>
      <c r="DN689" s="22">
        <f>Target_AM[[#This Row],[PROPORSI]]*VLOOKUP(Target_AM[[#This Row],[NIPNAS]],Target_CC[],COLUMN(CZ$2)+9,0)</f>
        <v>0</v>
      </c>
      <c r="DO689" s="22">
        <f>Target_AM[[#This Row],[PROPORSI]]*VLOOKUP(Target_AM[[#This Row],[NIPNAS]],Target_CC[],COLUMN(DA$2)+9,0)</f>
        <v>0</v>
      </c>
      <c r="DP689" s="22">
        <f>Target_AM[[#This Row],[PROPORSI]]*VLOOKUP(Target_AM[[#This Row],[NIPNAS]],Target_CC[],COLUMN(DB$2)+9,0)</f>
        <v>0</v>
      </c>
      <c r="DQ689" s="22">
        <f>Target_AM[[#This Row],[PROPORSI]]*VLOOKUP(Target_AM[[#This Row],[NIPNAS]],Target_CC[],COLUMN(DC$2)+9,0)</f>
        <v>0</v>
      </c>
      <c r="DR689" s="22">
        <f>Target_AM[[#This Row],[PROPORSI]]*VLOOKUP(Target_AM[[#This Row],[NIPNAS]],Target_CC[],COLUMN(DD$2)+9,0)</f>
        <v>0</v>
      </c>
      <c r="DS689" s="22">
        <f>Target_AM[[#This Row],[PROPORSI]]*VLOOKUP(Target_AM[[#This Row],[NIPNAS]],Target_CC[],COLUMN(DE$2)+9,0)</f>
        <v>0</v>
      </c>
      <c r="DT689" s="22">
        <f>Target_AM[[#This Row],[PROPORSI]]*VLOOKUP(Target_AM[[#This Row],[NIPNAS]],Target_CC[],COLUMN(DF$2)+9,0)</f>
        <v>0</v>
      </c>
      <c r="DU689" s="22">
        <f>Target_AM[[#This Row],[PROPORSI]]*VLOOKUP(Target_AM[[#This Row],[NIPNAS]],Target_CC[],COLUMN(DG$2)+9,0)</f>
        <v>0</v>
      </c>
      <c r="DV689" s="22">
        <f>Target_AM[[#This Row],[PROPORSI]]*VLOOKUP(Target_AM[[#This Row],[NIPNAS]],Target_CC[],COLUMN(DH$2)+9,0)</f>
        <v>0</v>
      </c>
      <c r="DW689" s="22">
        <f>Target_AM[[#This Row],[PROPORSI]]*VLOOKUP(Target_AM[[#This Row],[NIPNAS]],Target_CC[],COLUMN(DI$2)+9,0)</f>
        <v>0</v>
      </c>
      <c r="DX689" s="22">
        <f>Target_AM[[#This Row],[PROPORSI]]*VLOOKUP(Target_AM[[#This Row],[NIPNAS]],Target_CC[],COLUMN(DJ$2)+9,0)</f>
        <v>0</v>
      </c>
      <c r="DY689" s="22">
        <f>Target_AM[[#This Row],[PROPORSI]]*VLOOKUP(Target_AM[[#This Row],[NIPNAS]],Target_CC[],COLUMN(DK$2)+9,0)</f>
        <v>0</v>
      </c>
      <c r="DZ689" s="22">
        <f>Target_AM[[#This Row],[PROPORSI]]*VLOOKUP(Target_AM[[#This Row],[NIPNAS]],Target_CC[],COLUMN(DL$2)+9,0)</f>
        <v>0</v>
      </c>
      <c r="EA689" s="22">
        <f>Target_AM[[#This Row],[PROPORSI]]*VLOOKUP(Target_AM[[#This Row],[NIPNAS]],Target_CC[],COLUMN(DM$2)+9,0)</f>
        <v>0</v>
      </c>
    </row>
    <row r="690" spans="2:131" x14ac:dyDescent="0.3">
      <c r="B690">
        <v>928726</v>
      </c>
      <c r="C690" t="s">
        <v>1015</v>
      </c>
      <c r="D690">
        <v>1</v>
      </c>
      <c r="E690" s="8">
        <v>45658</v>
      </c>
      <c r="F690">
        <v>76510297</v>
      </c>
      <c r="G690" t="s">
        <v>229</v>
      </c>
      <c r="J690" t="s">
        <v>1081</v>
      </c>
      <c r="K690" t="s">
        <v>22</v>
      </c>
      <c r="L690" t="s">
        <v>159</v>
      </c>
      <c r="M690" t="s">
        <v>31</v>
      </c>
      <c r="N690" s="23">
        <f>Target_AM[[#This Row],[PROPORSI]]*VLOOKUP(Target_AM[[#This Row],[NIPNAS]],Target_CC[],9,0)</f>
        <v>882840822.56281817</v>
      </c>
      <c r="O690" s="22">
        <f>Target_AM[[#This Row],[PROPORSI]]*VLOOKUP(Target_AM[[#This Row],[NIPNAS]],Target_CC[],COLUMN(A$2)+9,0)</f>
        <v>51131297.781943418</v>
      </c>
      <c r="P690" s="22">
        <f>Target_AM[[#This Row],[PROPORSI]]*VLOOKUP(Target_AM[[#This Row],[NIPNAS]],Target_CC[],COLUMN(B$2)+9,0)</f>
        <v>47392955.327163428</v>
      </c>
      <c r="Q690" s="22">
        <f>Target_AM[[#This Row],[PROPORSI]]*VLOOKUP(Target_AM[[#This Row],[NIPNAS]],Target_CC[],COLUMN(C$2)+9,0)</f>
        <v>68428935.320177346</v>
      </c>
      <c r="R690" s="22">
        <f>Target_AM[[#This Row],[PROPORSI]]*VLOOKUP(Target_AM[[#This Row],[NIPNAS]],Target_CC[],COLUMN(D$2)+9,0)</f>
        <v>42770318.992659338</v>
      </c>
      <c r="S690" s="22">
        <f>Target_AM[[#This Row],[PROPORSI]]*VLOOKUP(Target_AM[[#This Row],[NIPNAS]],Target_CC[],COLUMN(E$2)+9,0)</f>
        <v>58094050.470110372</v>
      </c>
      <c r="T690" s="22">
        <f>Target_AM[[#This Row],[PROPORSI]]*VLOOKUP(Target_AM[[#This Row],[NIPNAS]],Target_CC[],COLUMN(F$2)+9,0)</f>
        <v>37887867.419369623</v>
      </c>
      <c r="U690" s="22">
        <f>Target_AM[[#This Row],[PROPORSI]]*VLOOKUP(Target_AM[[#This Row],[NIPNAS]],Target_CC[],COLUMN(G$2)+9,0)</f>
        <v>58710536.859560721</v>
      </c>
      <c r="V690" s="22">
        <f>Target_AM[[#This Row],[PROPORSI]]*VLOOKUP(Target_AM[[#This Row],[NIPNAS]],Target_CC[],COLUMN(H$2)+9,0)</f>
        <v>37487382.889692523</v>
      </c>
      <c r="W690" s="22">
        <f>Target_AM[[#This Row],[PROPORSI]]*VLOOKUP(Target_AM[[#This Row],[NIPNAS]],Target_CC[],COLUMN(I$2)+9,0)</f>
        <v>51820518.73442255</v>
      </c>
      <c r="X690" s="22">
        <f>Target_AM[[#This Row],[PROPORSI]]*VLOOKUP(Target_AM[[#This Row],[NIPNAS]],Target_CC[],COLUMN(J$2)+9,0)</f>
        <v>66392531.641075842</v>
      </c>
      <c r="Y690" s="22">
        <f>Target_AM[[#This Row],[PROPORSI]]*VLOOKUP(Target_AM[[#This Row],[NIPNAS]],Target_CC[],COLUMN(K$2)+9,0)</f>
        <v>56496245.419376023</v>
      </c>
      <c r="Z690" s="22">
        <f>Target_AM[[#This Row],[PROPORSI]]*VLOOKUP(Target_AM[[#This Row],[NIPNAS]],Target_CC[],COLUMN(L$2)+9,0)</f>
        <v>62981151.462430626</v>
      </c>
      <c r="AA690" s="22">
        <f>Target_AM[[#This Row],[PROPORSI]]*VLOOKUP(Target_AM[[#This Row],[NIPNAS]],Target_CC[],COLUMN(M$2)+9,0)</f>
        <v>639593792.31798184</v>
      </c>
      <c r="AB690" s="22">
        <f>Target_AM[[#This Row],[PROPORSI]]*VLOOKUP(Target_AM[[#This Row],[NIPNAS]],Target_CC[],COLUMN(N$2)+9,0)</f>
        <v>545079.14479347318</v>
      </c>
      <c r="AC690" s="22">
        <f>Target_AM[[#This Row],[PROPORSI]]*VLOOKUP(Target_AM[[#This Row],[NIPNAS]],Target_CC[],COLUMN(O$2)+9,0)</f>
        <v>1977012.4252122268</v>
      </c>
      <c r="AD690" s="22">
        <f>Target_AM[[#This Row],[PROPORSI]]*VLOOKUP(Target_AM[[#This Row],[NIPNAS]],Target_CC[],COLUMN(P$2)+9,0)</f>
        <v>2488503.4110748023</v>
      </c>
      <c r="AE690" s="22">
        <f>Target_AM[[#This Row],[PROPORSI]]*VLOOKUP(Target_AM[[#This Row],[NIPNAS]],Target_CC[],COLUMN(Q$2)+9,0)</f>
        <v>5407353.4147901163</v>
      </c>
      <c r="AF690" s="22">
        <f>Target_AM[[#This Row],[PROPORSI]]*VLOOKUP(Target_AM[[#This Row],[NIPNAS]],Target_CC[],COLUMN(R$2)+9,0)</f>
        <v>6416305.1715548933</v>
      </c>
      <c r="AG690" s="22">
        <f>Target_AM[[#This Row],[PROPORSI]]*VLOOKUP(Target_AM[[#This Row],[NIPNAS]],Target_CC[],COLUMN(S$2)+9,0)</f>
        <v>5739434.6105746627</v>
      </c>
      <c r="AH690" s="22">
        <f>Target_AM[[#This Row],[PROPORSI]]*VLOOKUP(Target_AM[[#This Row],[NIPNAS]],Target_CC[],COLUMN(T$2)+9,0)</f>
        <v>9736626.1241572723</v>
      </c>
      <c r="AI690" s="22">
        <f>Target_AM[[#This Row],[PROPORSI]]*VLOOKUP(Target_AM[[#This Row],[NIPNAS]],Target_CC[],COLUMN(U$2)+9,0)</f>
        <v>6597011.7426836416</v>
      </c>
      <c r="AJ690" s="22">
        <f>Target_AM[[#This Row],[PROPORSI]]*VLOOKUP(Target_AM[[#This Row],[NIPNAS]],Target_CC[],COLUMN(V$2)+9,0)</f>
        <v>9468180.6563555226</v>
      </c>
      <c r="AK690" s="22">
        <f>Target_AM[[#This Row],[PROPORSI]]*VLOOKUP(Target_AM[[#This Row],[NIPNAS]],Target_CC[],COLUMN(W$2)+9,0)</f>
        <v>7740500.2227814272</v>
      </c>
      <c r="AL690" s="22">
        <f>Target_AM[[#This Row],[PROPORSI]]*VLOOKUP(Target_AM[[#This Row],[NIPNAS]],Target_CC[],COLUMN(X$2)+9,0)</f>
        <v>6588725.5517930388</v>
      </c>
      <c r="AM690" s="22">
        <f>Target_AM[[#This Row],[PROPORSI]]*VLOOKUP(Target_AM[[#This Row],[NIPNAS]],Target_CC[],COLUMN(Y$2)+9,0)</f>
        <v>8412934.2193597704</v>
      </c>
      <c r="AN690" s="22">
        <f>Target_AM[[#This Row],[PROPORSI]]*VLOOKUP(Target_AM[[#This Row],[NIPNAS]],Target_CC[],COLUMN(Z$2)+9,0)</f>
        <v>71117666.695130855</v>
      </c>
      <c r="AO690" s="22">
        <f>Target_AM[[#This Row],[PROPORSI]]*VLOOKUP(Target_AM[[#This Row],[NIPNAS]],Target_CC[],COLUMN(AA$2)+9,0)</f>
        <v>51676376.926736891</v>
      </c>
      <c r="AP690" s="22">
        <f>Target_AM[[#This Row],[PROPORSI]]*VLOOKUP(Target_AM[[#This Row],[NIPNAS]],Target_CC[],COLUMN(AB$2)+9,0)</f>
        <v>49369967.752375655</v>
      </c>
      <c r="AQ690" s="22">
        <f>Target_AM[[#This Row],[PROPORSI]]*VLOOKUP(Target_AM[[#This Row],[NIPNAS]],Target_CC[],COLUMN(AC$2)+9,0)</f>
        <v>70917438.731252149</v>
      </c>
      <c r="AR690" s="22">
        <f>Target_AM[[#This Row],[PROPORSI]]*VLOOKUP(Target_AM[[#This Row],[NIPNAS]],Target_CC[],COLUMN(AD$2)+9,0)</f>
        <v>48177672.407449454</v>
      </c>
      <c r="AS690" s="22">
        <f>Target_AM[[#This Row],[PROPORSI]]*VLOOKUP(Target_AM[[#This Row],[NIPNAS]],Target_CC[],COLUMN(AE$2)+9,0)</f>
        <v>64510355.641665265</v>
      </c>
      <c r="AT690" s="22">
        <f>Target_AM[[#This Row],[PROPORSI]]*VLOOKUP(Target_AM[[#This Row],[NIPNAS]],Target_CC[],COLUMN(AF$2)+9,0)</f>
        <v>43627302.029944286</v>
      </c>
      <c r="AU690" s="22">
        <f>Target_AM[[#This Row],[PROPORSI]]*VLOOKUP(Target_AM[[#This Row],[NIPNAS]],Target_CC[],COLUMN(AG$2)+9,0)</f>
        <v>68447162.983717993</v>
      </c>
      <c r="AV690" s="22">
        <f>Target_AM[[#This Row],[PROPORSI]]*VLOOKUP(Target_AM[[#This Row],[NIPNAS]],Target_CC[],COLUMN(AH$2)+9,0)</f>
        <v>44084394.632376164</v>
      </c>
      <c r="AW690" s="22">
        <f>Target_AM[[#This Row],[PROPORSI]]*VLOOKUP(Target_AM[[#This Row],[NIPNAS]],Target_CC[],COLUMN(AI$2)+9,0)</f>
        <v>61288699.390778072</v>
      </c>
      <c r="AX690" s="22">
        <f>Target_AM[[#This Row],[PROPORSI]]*VLOOKUP(Target_AM[[#This Row],[NIPNAS]],Target_CC[],COLUMN(AJ$2)+9,0)</f>
        <v>74133031.863857269</v>
      </c>
      <c r="AY690" s="22">
        <f>Target_AM[[#This Row],[PROPORSI]]*VLOOKUP(Target_AM[[#This Row],[NIPNAS]],Target_CC[],COLUMN(AK$2)+9,0)</f>
        <v>63084970.971169062</v>
      </c>
      <c r="AZ690" s="22">
        <f>Target_AM[[#This Row],[PROPORSI]]*VLOOKUP(Target_AM[[#This Row],[NIPNAS]],Target_CC[],COLUMN(AL$2)+9,0)</f>
        <v>71394085.681790397</v>
      </c>
      <c r="BA690" s="22">
        <f>Target_AM[[#This Row],[PROPORSI]]*VLOOKUP(Target_AM[[#This Row],[NIPNAS]],Target_CC[],COLUMN(AM$2)+9,0)</f>
        <v>710711459.01311266</v>
      </c>
      <c r="BB690" s="22">
        <f>Target_AM[[#This Row],[PROPORSI]]*VLOOKUP(Target_AM[[#This Row],[NIPNAS]],Target_CC[],COLUMN(AN$2)+9,0)</f>
        <v>0</v>
      </c>
      <c r="BC690" s="22">
        <f>Target_AM[[#This Row],[PROPORSI]]*VLOOKUP(Target_AM[[#This Row],[NIPNAS]],Target_CC[],COLUMN(AO$2)+9,0)</f>
        <v>0</v>
      </c>
      <c r="BD690" s="22">
        <f>Target_AM[[#This Row],[PROPORSI]]*VLOOKUP(Target_AM[[#This Row],[NIPNAS]],Target_CC[],COLUMN(AP$2)+9,0)</f>
        <v>0</v>
      </c>
      <c r="BE690" s="22">
        <f>Target_AM[[#This Row],[PROPORSI]]*VLOOKUP(Target_AM[[#This Row],[NIPNAS]],Target_CC[],COLUMN(AQ$2)+9,0)</f>
        <v>0</v>
      </c>
      <c r="BF690" s="22">
        <f>Target_AM[[#This Row],[PROPORSI]]*VLOOKUP(Target_AM[[#This Row],[NIPNAS]],Target_CC[],COLUMN(AR$2)+9,0)</f>
        <v>0</v>
      </c>
      <c r="BG690" s="22">
        <f>Target_AM[[#This Row],[PROPORSI]]*VLOOKUP(Target_AM[[#This Row],[NIPNAS]],Target_CC[],COLUMN(AS$2)+9,0)</f>
        <v>0</v>
      </c>
      <c r="BH690" s="22">
        <f>Target_AM[[#This Row],[PROPORSI]]*VLOOKUP(Target_AM[[#This Row],[NIPNAS]],Target_CC[],COLUMN(AT$2)+9,0)</f>
        <v>0</v>
      </c>
      <c r="BI690" s="22">
        <f>Target_AM[[#This Row],[PROPORSI]]*VLOOKUP(Target_AM[[#This Row],[NIPNAS]],Target_CC[],COLUMN(AU$2)+9,0)</f>
        <v>0</v>
      </c>
      <c r="BJ690" s="22">
        <f>Target_AM[[#This Row],[PROPORSI]]*VLOOKUP(Target_AM[[#This Row],[NIPNAS]],Target_CC[],COLUMN(AV$2)+9,0)</f>
        <v>0</v>
      </c>
      <c r="BK690" s="22">
        <f>Target_AM[[#This Row],[PROPORSI]]*VLOOKUP(Target_AM[[#This Row],[NIPNAS]],Target_CC[],COLUMN(AW$2)+9,0)</f>
        <v>0</v>
      </c>
      <c r="BL690" s="22">
        <f>Target_AM[[#This Row],[PROPORSI]]*VLOOKUP(Target_AM[[#This Row],[NIPNAS]],Target_CC[],COLUMN(AX$2)+9,0)</f>
        <v>0</v>
      </c>
      <c r="BM690" s="22">
        <f>Target_AM[[#This Row],[PROPORSI]]*VLOOKUP(Target_AM[[#This Row],[NIPNAS]],Target_CC[],COLUMN(AY$2)+9,0)</f>
        <v>0</v>
      </c>
      <c r="BN690" s="22">
        <f>Target_AM[[#This Row],[PROPORSI]]*VLOOKUP(Target_AM[[#This Row],[NIPNAS]],Target_CC[],COLUMN(AZ$2)+9,0)</f>
        <v>0</v>
      </c>
      <c r="BO690" s="22">
        <f>Target_AM[[#This Row],[PROPORSI]]*VLOOKUP(Target_AM[[#This Row],[NIPNAS]],Target_CC[],COLUMN(BA$2)+9,0)</f>
        <v>55367951</v>
      </c>
      <c r="BP690" s="22">
        <f>Target_AM[[#This Row],[PROPORSI]]*VLOOKUP(Target_AM[[#This Row],[NIPNAS]],Target_CC[],COLUMN(BB$2)+9,0)</f>
        <v>21972195</v>
      </c>
      <c r="BQ690" s="22">
        <f>Target_AM[[#This Row],[PROPORSI]]*VLOOKUP(Target_AM[[#This Row],[NIPNAS]],Target_CC[],COLUMN(BC$2)+9,0)</f>
        <v>39145265</v>
      </c>
      <c r="BR690" s="22">
        <f>Target_AM[[#This Row],[PROPORSI]]*VLOOKUP(Target_AM[[#This Row],[NIPNAS]],Target_CC[],COLUMN(BD$2)+9,0)</f>
        <v>37861354.25</v>
      </c>
      <c r="BS690" s="22">
        <f>Target_AM[[#This Row],[PROPORSI]]*VLOOKUP(Target_AM[[#This Row],[NIPNAS]],Target_CC[],COLUMN(BE$2)+9,0)</f>
        <v>37861354.25</v>
      </c>
      <c r="BT690" s="22">
        <f>Target_AM[[#This Row],[PROPORSI]]*VLOOKUP(Target_AM[[#This Row],[NIPNAS]],Target_CC[],COLUMN(BF$2)+9,0)</f>
        <v>37861354.25</v>
      </c>
      <c r="BU690" s="22">
        <f>Target_AM[[#This Row],[PROPORSI]]*VLOOKUP(Target_AM[[#This Row],[NIPNAS]],Target_CC[],COLUMN(BG$2)+9,0)</f>
        <v>37861354.25</v>
      </c>
      <c r="BV690" s="22">
        <f>Target_AM[[#This Row],[PROPORSI]]*VLOOKUP(Target_AM[[#This Row],[NIPNAS]],Target_CC[],COLUMN(BH$2)+9,0)</f>
        <v>37861354.25</v>
      </c>
      <c r="BW690" s="22">
        <f>Target_AM[[#This Row],[PROPORSI]]*VLOOKUP(Target_AM[[#This Row],[NIPNAS]],Target_CC[],COLUMN(BI$2)+9,0)</f>
        <v>37861354.25</v>
      </c>
      <c r="BX690" s="22">
        <f>Target_AM[[#This Row],[PROPORSI]]*VLOOKUP(Target_AM[[#This Row],[NIPNAS]],Target_CC[],COLUMN(BJ$2)+9,0)</f>
        <v>37861354.25</v>
      </c>
      <c r="BY690" s="22">
        <f>Target_AM[[#This Row],[PROPORSI]]*VLOOKUP(Target_AM[[#This Row],[NIPNAS]],Target_CC[],COLUMN(BK$2)+9,0)</f>
        <v>37861354.25</v>
      </c>
      <c r="BZ690" s="22">
        <f>Target_AM[[#This Row],[PROPORSI]]*VLOOKUP(Target_AM[[#This Row],[NIPNAS]],Target_CC[],COLUMN(BL$2)+9,0)</f>
        <v>37861354.25</v>
      </c>
      <c r="CA690" s="22">
        <f>Target_AM[[#This Row],[PROPORSI]]*VLOOKUP(Target_AM[[#This Row],[NIPNAS]],Target_CC[],COLUMN(BM$2)+9,0)</f>
        <v>457237599.25</v>
      </c>
      <c r="CB690" s="22">
        <f>Target_AM[[#This Row],[PROPORSI]]*VLOOKUP(Target_AM[[#This Row],[NIPNAS]],Target_CC[],COLUMN(BN$2)+9,0)</f>
        <v>41894431</v>
      </c>
      <c r="CC690" s="22">
        <f>Target_AM[[#This Row],[PROPORSI]]*VLOOKUP(Target_AM[[#This Row],[NIPNAS]],Target_CC[],COLUMN(BO$2)+9,0)</f>
        <v>8938895</v>
      </c>
      <c r="CD690" s="22">
        <f>Target_AM[[#This Row],[PROPORSI]]*VLOOKUP(Target_AM[[#This Row],[NIPNAS]],Target_CC[],COLUMN(BP$2)+9,0)</f>
        <v>25678215</v>
      </c>
      <c r="CE690" s="22">
        <f>Target_AM[[#This Row],[PROPORSI]]*VLOOKUP(Target_AM[[#This Row],[NIPNAS]],Target_CC[],COLUMN(BQ$2)+9,0)</f>
        <v>24394304.25</v>
      </c>
      <c r="CF690" s="22">
        <f>Target_AM[[#This Row],[PROPORSI]]*VLOOKUP(Target_AM[[#This Row],[NIPNAS]],Target_CC[],COLUMN(BR$2)+9,0)</f>
        <v>24394304.25</v>
      </c>
      <c r="CG690" s="22">
        <f>Target_AM[[#This Row],[PROPORSI]]*VLOOKUP(Target_AM[[#This Row],[NIPNAS]],Target_CC[],COLUMN(BS$2)+9,0)</f>
        <v>24394304.25</v>
      </c>
      <c r="CH690" s="22">
        <f>Target_AM[[#This Row],[PROPORSI]]*VLOOKUP(Target_AM[[#This Row],[NIPNAS]],Target_CC[],COLUMN(BT$2)+9,0)</f>
        <v>24394304.25</v>
      </c>
      <c r="CI690" s="22">
        <f>Target_AM[[#This Row],[PROPORSI]]*VLOOKUP(Target_AM[[#This Row],[NIPNAS]],Target_CC[],COLUMN(BU$2)+9,0)</f>
        <v>24394304.25</v>
      </c>
      <c r="CJ690" s="22">
        <f>Target_AM[[#This Row],[PROPORSI]]*VLOOKUP(Target_AM[[#This Row],[NIPNAS]],Target_CC[],COLUMN(BV$2)+9,0)</f>
        <v>24394304.25</v>
      </c>
      <c r="CK690" s="22">
        <f>Target_AM[[#This Row],[PROPORSI]]*VLOOKUP(Target_AM[[#This Row],[NIPNAS]],Target_CC[],COLUMN(BW$2)+9,0)</f>
        <v>24394304.25</v>
      </c>
      <c r="CL690" s="22">
        <f>Target_AM[[#This Row],[PROPORSI]]*VLOOKUP(Target_AM[[#This Row],[NIPNAS]],Target_CC[],COLUMN(BX$2)+9,0)</f>
        <v>24394304.25</v>
      </c>
      <c r="CM690" s="22">
        <f>Target_AM[[#This Row],[PROPORSI]]*VLOOKUP(Target_AM[[#This Row],[NIPNAS]],Target_CC[],COLUMN(BY$2)+9,0)</f>
        <v>24394304.25</v>
      </c>
      <c r="CN690" s="22">
        <f>Target_AM[[#This Row],[PROPORSI]]*VLOOKUP(Target_AM[[#This Row],[NIPNAS]],Target_CC[],COLUMN(BZ$2)+9,0)</f>
        <v>296060279.25</v>
      </c>
      <c r="CO690" s="22">
        <f>Target_AM[[#This Row],[PROPORSI]]*VLOOKUP(Target_AM[[#This Row],[NIPNAS]],Target_CC[],COLUMN(CA$2)+9,0)</f>
        <v>13473520</v>
      </c>
      <c r="CP690" s="22">
        <f>Target_AM[[#This Row],[PROPORSI]]*VLOOKUP(Target_AM[[#This Row],[NIPNAS]],Target_CC[],COLUMN(CB$2)+9,0)</f>
        <v>13033300</v>
      </c>
      <c r="CQ690" s="22">
        <f>Target_AM[[#This Row],[PROPORSI]]*VLOOKUP(Target_AM[[#This Row],[NIPNAS]],Target_CC[],COLUMN(CC$2)+9,0)</f>
        <v>13467050</v>
      </c>
      <c r="CR690" s="22">
        <f>Target_AM[[#This Row],[PROPORSI]]*VLOOKUP(Target_AM[[#This Row],[NIPNAS]],Target_CC[],COLUMN(CD$2)+9,0)</f>
        <v>13467050</v>
      </c>
      <c r="CS690" s="22">
        <f>Target_AM[[#This Row],[PROPORSI]]*VLOOKUP(Target_AM[[#This Row],[NIPNAS]],Target_CC[],COLUMN(CE$2)+9,0)</f>
        <v>13467050</v>
      </c>
      <c r="CT690" s="22">
        <f>Target_AM[[#This Row],[PROPORSI]]*VLOOKUP(Target_AM[[#This Row],[NIPNAS]],Target_CC[],COLUMN(CF$2)+9,0)</f>
        <v>13467050</v>
      </c>
      <c r="CU690" s="22">
        <f>Target_AM[[#This Row],[PROPORSI]]*VLOOKUP(Target_AM[[#This Row],[NIPNAS]],Target_CC[],COLUMN(CG$2)+9,0)</f>
        <v>13467050</v>
      </c>
      <c r="CV690" s="22">
        <f>Target_AM[[#This Row],[PROPORSI]]*VLOOKUP(Target_AM[[#This Row],[NIPNAS]],Target_CC[],COLUMN(CH$2)+9,0)</f>
        <v>13467050</v>
      </c>
      <c r="CW690" s="22">
        <f>Target_AM[[#This Row],[PROPORSI]]*VLOOKUP(Target_AM[[#This Row],[NIPNAS]],Target_CC[],COLUMN(CI$2)+9,0)</f>
        <v>13467050</v>
      </c>
      <c r="CX690" s="22">
        <f>Target_AM[[#This Row],[PROPORSI]]*VLOOKUP(Target_AM[[#This Row],[NIPNAS]],Target_CC[],COLUMN(CJ$2)+9,0)</f>
        <v>13467050</v>
      </c>
      <c r="CY690" s="22">
        <f>Target_AM[[#This Row],[PROPORSI]]*VLOOKUP(Target_AM[[#This Row],[NIPNAS]],Target_CC[],COLUMN(CK$2)+9,0)</f>
        <v>13467050</v>
      </c>
      <c r="CZ690" s="22">
        <f>Target_AM[[#This Row],[PROPORSI]]*VLOOKUP(Target_AM[[#This Row],[NIPNAS]],Target_CC[],COLUMN(CL$2)+9,0)</f>
        <v>13467050</v>
      </c>
      <c r="DA690" s="22">
        <f>Target_AM[[#This Row],[PROPORSI]]*VLOOKUP(Target_AM[[#This Row],[NIPNAS]],Target_CC[],COLUMN(CM$2)+9,0)</f>
        <v>161177320</v>
      </c>
      <c r="DB690" s="22">
        <f>Target_AM[[#This Row],[PROPORSI]]*VLOOKUP(Target_AM[[#This Row],[NIPNAS]],Target_CC[],COLUMN(CN$2)+9,0)</f>
        <v>0</v>
      </c>
      <c r="DC690" s="22">
        <f>Target_AM[[#This Row],[PROPORSI]]*VLOOKUP(Target_AM[[#This Row],[NIPNAS]],Target_CC[],COLUMN(CO$2)+9,0)</f>
        <v>0</v>
      </c>
      <c r="DD690" s="22">
        <f>Target_AM[[#This Row],[PROPORSI]]*VLOOKUP(Target_AM[[#This Row],[NIPNAS]],Target_CC[],COLUMN(CP$2)+9,0)</f>
        <v>0</v>
      </c>
      <c r="DE690" s="22">
        <f>Target_AM[[#This Row],[PROPORSI]]*VLOOKUP(Target_AM[[#This Row],[NIPNAS]],Target_CC[],COLUMN(CQ$2)+9,0)</f>
        <v>0</v>
      </c>
      <c r="DF690" s="22">
        <f>Target_AM[[#This Row],[PROPORSI]]*VLOOKUP(Target_AM[[#This Row],[NIPNAS]],Target_CC[],COLUMN(CR$2)+9,0)</f>
        <v>0</v>
      </c>
      <c r="DG690" s="22">
        <f>Target_AM[[#This Row],[PROPORSI]]*VLOOKUP(Target_AM[[#This Row],[NIPNAS]],Target_CC[],COLUMN(CS$2)+9,0)</f>
        <v>0</v>
      </c>
      <c r="DH690" s="22">
        <f>Target_AM[[#This Row],[PROPORSI]]*VLOOKUP(Target_AM[[#This Row],[NIPNAS]],Target_CC[],COLUMN(CT$2)+9,0)</f>
        <v>0</v>
      </c>
      <c r="DI690" s="22">
        <f>Target_AM[[#This Row],[PROPORSI]]*VLOOKUP(Target_AM[[#This Row],[NIPNAS]],Target_CC[],COLUMN(CU$2)+9,0)</f>
        <v>0</v>
      </c>
      <c r="DJ690" s="22">
        <f>Target_AM[[#This Row],[PROPORSI]]*VLOOKUP(Target_AM[[#This Row],[NIPNAS]],Target_CC[],COLUMN(CV$2)+9,0)</f>
        <v>0</v>
      </c>
      <c r="DK690" s="22">
        <f>Target_AM[[#This Row],[PROPORSI]]*VLOOKUP(Target_AM[[#This Row],[NIPNAS]],Target_CC[],COLUMN(CW$2)+9,0)</f>
        <v>0</v>
      </c>
      <c r="DL690" s="22">
        <f>Target_AM[[#This Row],[PROPORSI]]*VLOOKUP(Target_AM[[#This Row],[NIPNAS]],Target_CC[],COLUMN(CX$2)+9,0)</f>
        <v>0</v>
      </c>
      <c r="DM690" s="22">
        <f>Target_AM[[#This Row],[PROPORSI]]*VLOOKUP(Target_AM[[#This Row],[NIPNAS]],Target_CC[],COLUMN(CY$2)+9,0)</f>
        <v>0</v>
      </c>
      <c r="DN690" s="22">
        <f>Target_AM[[#This Row],[PROPORSI]]*VLOOKUP(Target_AM[[#This Row],[NIPNAS]],Target_CC[],COLUMN(CZ$2)+9,0)</f>
        <v>0</v>
      </c>
      <c r="DO690" s="22">
        <f>Target_AM[[#This Row],[PROPORSI]]*VLOOKUP(Target_AM[[#This Row],[NIPNAS]],Target_CC[],COLUMN(DA$2)+9,0)</f>
        <v>0</v>
      </c>
      <c r="DP690" s="22">
        <f>Target_AM[[#This Row],[PROPORSI]]*VLOOKUP(Target_AM[[#This Row],[NIPNAS]],Target_CC[],COLUMN(DB$2)+9,0)</f>
        <v>0</v>
      </c>
      <c r="DQ690" s="22">
        <f>Target_AM[[#This Row],[PROPORSI]]*VLOOKUP(Target_AM[[#This Row],[NIPNAS]],Target_CC[],COLUMN(DC$2)+9,0)</f>
        <v>0</v>
      </c>
      <c r="DR690" s="22">
        <f>Target_AM[[#This Row],[PROPORSI]]*VLOOKUP(Target_AM[[#This Row],[NIPNAS]],Target_CC[],COLUMN(DD$2)+9,0)</f>
        <v>0</v>
      </c>
      <c r="DS690" s="22">
        <f>Target_AM[[#This Row],[PROPORSI]]*VLOOKUP(Target_AM[[#This Row],[NIPNAS]],Target_CC[],COLUMN(DE$2)+9,0)</f>
        <v>0</v>
      </c>
      <c r="DT690" s="22">
        <f>Target_AM[[#This Row],[PROPORSI]]*VLOOKUP(Target_AM[[#This Row],[NIPNAS]],Target_CC[],COLUMN(DF$2)+9,0)</f>
        <v>0</v>
      </c>
      <c r="DU690" s="22">
        <f>Target_AM[[#This Row],[PROPORSI]]*VLOOKUP(Target_AM[[#This Row],[NIPNAS]],Target_CC[],COLUMN(DG$2)+9,0)</f>
        <v>0</v>
      </c>
      <c r="DV690" s="22">
        <f>Target_AM[[#This Row],[PROPORSI]]*VLOOKUP(Target_AM[[#This Row],[NIPNAS]],Target_CC[],COLUMN(DH$2)+9,0)</f>
        <v>0</v>
      </c>
      <c r="DW690" s="22">
        <f>Target_AM[[#This Row],[PROPORSI]]*VLOOKUP(Target_AM[[#This Row],[NIPNAS]],Target_CC[],COLUMN(DI$2)+9,0)</f>
        <v>0</v>
      </c>
      <c r="DX690" s="22">
        <f>Target_AM[[#This Row],[PROPORSI]]*VLOOKUP(Target_AM[[#This Row],[NIPNAS]],Target_CC[],COLUMN(DJ$2)+9,0)</f>
        <v>0</v>
      </c>
      <c r="DY690" s="22">
        <f>Target_AM[[#This Row],[PROPORSI]]*VLOOKUP(Target_AM[[#This Row],[NIPNAS]],Target_CC[],COLUMN(DK$2)+9,0)</f>
        <v>0</v>
      </c>
      <c r="DZ690" s="22">
        <f>Target_AM[[#This Row],[PROPORSI]]*VLOOKUP(Target_AM[[#This Row],[NIPNAS]],Target_CC[],COLUMN(DL$2)+9,0)</f>
        <v>0</v>
      </c>
      <c r="EA690" s="22">
        <f>Target_AM[[#This Row],[PROPORSI]]*VLOOKUP(Target_AM[[#This Row],[NIPNAS]],Target_CC[],COLUMN(DM$2)+9,0)</f>
        <v>0</v>
      </c>
    </row>
    <row r="691" spans="2:131" x14ac:dyDescent="0.3">
      <c r="B691">
        <v>928726</v>
      </c>
      <c r="C691" t="s">
        <v>1015</v>
      </c>
      <c r="D691">
        <v>1</v>
      </c>
      <c r="E691" s="8">
        <v>45658</v>
      </c>
      <c r="F691">
        <v>76510298</v>
      </c>
      <c r="G691" t="s">
        <v>230</v>
      </c>
      <c r="J691" t="s">
        <v>1081</v>
      </c>
      <c r="K691" t="s">
        <v>22</v>
      </c>
      <c r="L691" t="s">
        <v>159</v>
      </c>
      <c r="M691" t="s">
        <v>31</v>
      </c>
      <c r="N691" s="23">
        <f>Target_AM[[#This Row],[PROPORSI]]*VLOOKUP(Target_AM[[#This Row],[NIPNAS]],Target_CC[],9,0)</f>
        <v>492222106.94976944</v>
      </c>
      <c r="O691" s="22">
        <f>Target_AM[[#This Row],[PROPORSI]]*VLOOKUP(Target_AM[[#This Row],[NIPNAS]],Target_CC[],COLUMN(A$2)+9,0)</f>
        <v>32446186.682970393</v>
      </c>
      <c r="P691" s="22">
        <f>Target_AM[[#This Row],[PROPORSI]]*VLOOKUP(Target_AM[[#This Row],[NIPNAS]],Target_CC[],COLUMN(B$2)+9,0)</f>
        <v>17521378.835659001</v>
      </c>
      <c r="Q691" s="22">
        <f>Target_AM[[#This Row],[PROPORSI]]*VLOOKUP(Target_AM[[#This Row],[NIPNAS]],Target_CC[],COLUMN(C$2)+9,0)</f>
        <v>38707502.682323396</v>
      </c>
      <c r="R691" s="22">
        <f>Target_AM[[#This Row],[PROPORSI]]*VLOOKUP(Target_AM[[#This Row],[NIPNAS]],Target_CC[],COLUMN(D$2)+9,0)</f>
        <v>20809464.686496373</v>
      </c>
      <c r="S691" s="22">
        <f>Target_AM[[#This Row],[PROPORSI]]*VLOOKUP(Target_AM[[#This Row],[NIPNAS]],Target_CC[],COLUMN(E$2)+9,0)</f>
        <v>27977511.198570389</v>
      </c>
      <c r="T691" s="22">
        <f>Target_AM[[#This Row],[PROPORSI]]*VLOOKUP(Target_AM[[#This Row],[NIPNAS]],Target_CC[],COLUMN(F$2)+9,0)</f>
        <v>26174104.160860788</v>
      </c>
      <c r="U691" s="22">
        <f>Target_AM[[#This Row],[PROPORSI]]*VLOOKUP(Target_AM[[#This Row],[NIPNAS]],Target_CC[],COLUMN(G$2)+9,0)</f>
        <v>32187317.096444797</v>
      </c>
      <c r="V691" s="22">
        <f>Target_AM[[#This Row],[PROPORSI]]*VLOOKUP(Target_AM[[#This Row],[NIPNAS]],Target_CC[],COLUMN(H$2)+9,0)</f>
        <v>20551988.530997064</v>
      </c>
      <c r="W691" s="22">
        <f>Target_AM[[#This Row],[PROPORSI]]*VLOOKUP(Target_AM[[#This Row],[NIPNAS]],Target_CC[],COLUMN(I$2)+9,0)</f>
        <v>50408421.714453645</v>
      </c>
      <c r="X691" s="22">
        <f>Target_AM[[#This Row],[PROPORSI]]*VLOOKUP(Target_AM[[#This Row],[NIPNAS]],Target_CC[],COLUMN(J$2)+9,0)</f>
        <v>36372715.345503472</v>
      </c>
      <c r="Y691" s="22">
        <f>Target_AM[[#This Row],[PROPORSI]]*VLOOKUP(Target_AM[[#This Row],[NIPNAS]],Target_CC[],COLUMN(K$2)+9,0)</f>
        <v>30951099.497723125</v>
      </c>
      <c r="Z691" s="22">
        <f>Target_AM[[#This Row],[PROPORSI]]*VLOOKUP(Target_AM[[#This Row],[NIPNAS]],Target_CC[],COLUMN(L$2)+9,0)</f>
        <v>34503812.968893565</v>
      </c>
      <c r="AA691" s="22">
        <f>Target_AM[[#This Row],[PROPORSI]]*VLOOKUP(Target_AM[[#This Row],[NIPNAS]],Target_CC[],COLUMN(M$2)+9,0)</f>
        <v>368611503.40089601</v>
      </c>
      <c r="AB691" s="22">
        <f>Target_AM[[#This Row],[PROPORSI]]*VLOOKUP(Target_AM[[#This Row],[NIPNAS]],Target_CC[],COLUMN(N$2)+9,0)</f>
        <v>345888.73070240021</v>
      </c>
      <c r="AC691" s="22">
        <f>Target_AM[[#This Row],[PROPORSI]]*VLOOKUP(Target_AM[[#This Row],[NIPNAS]],Target_CC[],COLUMN(O$2)+9,0)</f>
        <v>730909.97229063883</v>
      </c>
      <c r="AD691" s="22">
        <f>Target_AM[[#This Row],[PROPORSI]]*VLOOKUP(Target_AM[[#This Row],[NIPNAS]],Target_CC[],COLUMN(P$2)+9,0)</f>
        <v>1407646.5169076845</v>
      </c>
      <c r="AE691" s="22">
        <f>Target_AM[[#This Row],[PROPORSI]]*VLOOKUP(Target_AM[[#This Row],[NIPNAS]],Target_CC[],COLUMN(Q$2)+9,0)</f>
        <v>2630892.931890294</v>
      </c>
      <c r="AF691" s="22">
        <f>Target_AM[[#This Row],[PROPORSI]]*VLOOKUP(Target_AM[[#This Row],[NIPNAS]],Target_CC[],COLUMN(R$2)+9,0)</f>
        <v>3090028.124015592</v>
      </c>
      <c r="AG691" s="22">
        <f>Target_AM[[#This Row],[PROPORSI]]*VLOOKUP(Target_AM[[#This Row],[NIPNAS]],Target_CC[],COLUMN(S$2)+9,0)</f>
        <v>3964977.9613837674</v>
      </c>
      <c r="AH691" s="22">
        <f>Target_AM[[#This Row],[PROPORSI]]*VLOOKUP(Target_AM[[#This Row],[NIPNAS]],Target_CC[],COLUMN(T$2)+9,0)</f>
        <v>5337983.4229320846</v>
      </c>
      <c r="AI691" s="22">
        <f>Target_AM[[#This Row],[PROPORSI]]*VLOOKUP(Target_AM[[#This Row],[NIPNAS]],Target_CC[],COLUMN(U$2)+9,0)</f>
        <v>3616729.1291963384</v>
      </c>
      <c r="AJ691" s="22">
        <f>Target_AM[[#This Row],[PROPORSI]]*VLOOKUP(Target_AM[[#This Row],[NIPNAS]],Target_CC[],COLUMN(V$2)+9,0)</f>
        <v>9210174.9471134469</v>
      </c>
      <c r="AK691" s="22">
        <f>Target_AM[[#This Row],[PROPORSI]]*VLOOKUP(Target_AM[[#This Row],[NIPNAS]],Target_CC[],COLUMN(W$2)+9,0)</f>
        <v>4240582.5516201556</v>
      </c>
      <c r="AL691" s="22">
        <f>Target_AM[[#This Row],[PROPORSI]]*VLOOKUP(Target_AM[[#This Row],[NIPNAS]],Target_CC[],COLUMN(X$2)+9,0)</f>
        <v>3609590.3117625117</v>
      </c>
      <c r="AM691" s="22">
        <f>Target_AM[[#This Row],[PROPORSI]]*VLOOKUP(Target_AM[[#This Row],[NIPNAS]],Target_CC[],COLUMN(Y$2)+9,0)</f>
        <v>4608971.1299983189</v>
      </c>
      <c r="AN691" s="22">
        <f>Target_AM[[#This Row],[PROPORSI]]*VLOOKUP(Target_AM[[#This Row],[NIPNAS]],Target_CC[],COLUMN(Z$2)+9,0)</f>
        <v>42794375.729813233</v>
      </c>
      <c r="AO691" s="22">
        <f>Target_AM[[#This Row],[PROPORSI]]*VLOOKUP(Target_AM[[#This Row],[NIPNAS]],Target_CC[],COLUMN(AA$2)+9,0)</f>
        <v>32792075.413672794</v>
      </c>
      <c r="AP691" s="22">
        <f>Target_AM[[#This Row],[PROPORSI]]*VLOOKUP(Target_AM[[#This Row],[NIPNAS]],Target_CC[],COLUMN(AB$2)+9,0)</f>
        <v>18252288.80794964</v>
      </c>
      <c r="AQ691" s="22">
        <f>Target_AM[[#This Row],[PROPORSI]]*VLOOKUP(Target_AM[[#This Row],[NIPNAS]],Target_CC[],COLUMN(AC$2)+9,0)</f>
        <v>40115149.199231081</v>
      </c>
      <c r="AR691" s="22">
        <f>Target_AM[[#This Row],[PROPORSI]]*VLOOKUP(Target_AM[[#This Row],[NIPNAS]],Target_CC[],COLUMN(AD$2)+9,0)</f>
        <v>23440357.618386667</v>
      </c>
      <c r="AS691" s="22">
        <f>Target_AM[[#This Row],[PROPORSI]]*VLOOKUP(Target_AM[[#This Row],[NIPNAS]],Target_CC[],COLUMN(AE$2)+9,0)</f>
        <v>31067539.322585981</v>
      </c>
      <c r="AT691" s="22">
        <f>Target_AM[[#This Row],[PROPORSI]]*VLOOKUP(Target_AM[[#This Row],[NIPNAS]],Target_CC[],COLUMN(AF$2)+9,0)</f>
        <v>30139082.122244556</v>
      </c>
      <c r="AU691" s="22">
        <f>Target_AM[[#This Row],[PROPORSI]]*VLOOKUP(Target_AM[[#This Row],[NIPNAS]],Target_CC[],COLUMN(AG$2)+9,0)</f>
        <v>37525300.519376881</v>
      </c>
      <c r="AV691" s="22">
        <f>Target_AM[[#This Row],[PROPORSI]]*VLOOKUP(Target_AM[[#This Row],[NIPNAS]],Target_CC[],COLUMN(AH$2)+9,0)</f>
        <v>24168717.660193402</v>
      </c>
      <c r="AW691" s="22">
        <f>Target_AM[[#This Row],[PROPORSI]]*VLOOKUP(Target_AM[[#This Row],[NIPNAS]],Target_CC[],COLUMN(AI$2)+9,0)</f>
        <v>59618596.661567092</v>
      </c>
      <c r="AX691" s="22">
        <f>Target_AM[[#This Row],[PROPORSI]]*VLOOKUP(Target_AM[[#This Row],[NIPNAS]],Target_CC[],COLUMN(AJ$2)+9,0)</f>
        <v>40613297.897123627</v>
      </c>
      <c r="AY691" s="22">
        <f>Target_AM[[#This Row],[PROPORSI]]*VLOOKUP(Target_AM[[#This Row],[NIPNAS]],Target_CC[],COLUMN(AK$2)+9,0)</f>
        <v>34560689.809485637</v>
      </c>
      <c r="AZ691" s="22">
        <f>Target_AM[[#This Row],[PROPORSI]]*VLOOKUP(Target_AM[[#This Row],[NIPNAS]],Target_CC[],COLUMN(AL$2)+9,0)</f>
        <v>39112784.098891884</v>
      </c>
      <c r="BA691" s="22">
        <f>Target_AM[[#This Row],[PROPORSI]]*VLOOKUP(Target_AM[[#This Row],[NIPNAS]],Target_CC[],COLUMN(AM$2)+9,0)</f>
        <v>411405879.13070929</v>
      </c>
      <c r="BB691" s="22">
        <f>Target_AM[[#This Row],[PROPORSI]]*VLOOKUP(Target_AM[[#This Row],[NIPNAS]],Target_CC[],COLUMN(AN$2)+9,0)</f>
        <v>0</v>
      </c>
      <c r="BC691" s="22">
        <f>Target_AM[[#This Row],[PROPORSI]]*VLOOKUP(Target_AM[[#This Row],[NIPNAS]],Target_CC[],COLUMN(AO$2)+9,0)</f>
        <v>0</v>
      </c>
      <c r="BD691" s="22">
        <f>Target_AM[[#This Row],[PROPORSI]]*VLOOKUP(Target_AM[[#This Row],[NIPNAS]],Target_CC[],COLUMN(AP$2)+9,0)</f>
        <v>0</v>
      </c>
      <c r="BE691" s="22">
        <f>Target_AM[[#This Row],[PROPORSI]]*VLOOKUP(Target_AM[[#This Row],[NIPNAS]],Target_CC[],COLUMN(AQ$2)+9,0)</f>
        <v>0</v>
      </c>
      <c r="BF691" s="22">
        <f>Target_AM[[#This Row],[PROPORSI]]*VLOOKUP(Target_AM[[#This Row],[NIPNAS]],Target_CC[],COLUMN(AR$2)+9,0)</f>
        <v>0</v>
      </c>
      <c r="BG691" s="22">
        <f>Target_AM[[#This Row],[PROPORSI]]*VLOOKUP(Target_AM[[#This Row],[NIPNAS]],Target_CC[],COLUMN(AS$2)+9,0)</f>
        <v>0</v>
      </c>
      <c r="BH691" s="22">
        <f>Target_AM[[#This Row],[PROPORSI]]*VLOOKUP(Target_AM[[#This Row],[NIPNAS]],Target_CC[],COLUMN(AT$2)+9,0)</f>
        <v>0</v>
      </c>
      <c r="BI691" s="22">
        <f>Target_AM[[#This Row],[PROPORSI]]*VLOOKUP(Target_AM[[#This Row],[NIPNAS]],Target_CC[],COLUMN(AU$2)+9,0)</f>
        <v>0</v>
      </c>
      <c r="BJ691" s="22">
        <f>Target_AM[[#This Row],[PROPORSI]]*VLOOKUP(Target_AM[[#This Row],[NIPNAS]],Target_CC[],COLUMN(AV$2)+9,0)</f>
        <v>0</v>
      </c>
      <c r="BK691" s="22">
        <f>Target_AM[[#This Row],[PROPORSI]]*VLOOKUP(Target_AM[[#This Row],[NIPNAS]],Target_CC[],COLUMN(AW$2)+9,0)</f>
        <v>0</v>
      </c>
      <c r="BL691" s="22">
        <f>Target_AM[[#This Row],[PROPORSI]]*VLOOKUP(Target_AM[[#This Row],[NIPNAS]],Target_CC[],COLUMN(AX$2)+9,0)</f>
        <v>0</v>
      </c>
      <c r="BM691" s="22">
        <f>Target_AM[[#This Row],[PROPORSI]]*VLOOKUP(Target_AM[[#This Row],[NIPNAS]],Target_CC[],COLUMN(AY$2)+9,0)</f>
        <v>0</v>
      </c>
      <c r="BN691" s="22">
        <f>Target_AM[[#This Row],[PROPORSI]]*VLOOKUP(Target_AM[[#This Row],[NIPNAS]],Target_CC[],COLUMN(AZ$2)+9,0)</f>
        <v>0</v>
      </c>
      <c r="BO691" s="22">
        <f>Target_AM[[#This Row],[PROPORSI]]*VLOOKUP(Target_AM[[#This Row],[NIPNAS]],Target_CC[],COLUMN(BA$2)+9,0)</f>
        <v>30497480</v>
      </c>
      <c r="BP691" s="22">
        <f>Target_AM[[#This Row],[PROPORSI]]*VLOOKUP(Target_AM[[#This Row],[NIPNAS]],Target_CC[],COLUMN(BB$2)+9,0)</f>
        <v>31066572</v>
      </c>
      <c r="BQ691" s="22">
        <f>Target_AM[[#This Row],[PROPORSI]]*VLOOKUP(Target_AM[[#This Row],[NIPNAS]],Target_CC[],COLUMN(BC$2)+9,0)</f>
        <v>31216380</v>
      </c>
      <c r="BR691" s="22">
        <f>Target_AM[[#This Row],[PROPORSI]]*VLOOKUP(Target_AM[[#This Row],[NIPNAS]],Target_CC[],COLUMN(BD$2)+9,0)</f>
        <v>29917956</v>
      </c>
      <c r="BS691" s="22">
        <f>Target_AM[[#This Row],[PROPORSI]]*VLOOKUP(Target_AM[[#This Row],[NIPNAS]],Target_CC[],COLUMN(BE$2)+9,0)</f>
        <v>29917956</v>
      </c>
      <c r="BT691" s="22">
        <f>Target_AM[[#This Row],[PROPORSI]]*VLOOKUP(Target_AM[[#This Row],[NIPNAS]],Target_CC[],COLUMN(BF$2)+9,0)</f>
        <v>29917956</v>
      </c>
      <c r="BU691" s="22">
        <f>Target_AM[[#This Row],[PROPORSI]]*VLOOKUP(Target_AM[[#This Row],[NIPNAS]],Target_CC[],COLUMN(BG$2)+9,0)</f>
        <v>29917956</v>
      </c>
      <c r="BV691" s="22">
        <f>Target_AM[[#This Row],[PROPORSI]]*VLOOKUP(Target_AM[[#This Row],[NIPNAS]],Target_CC[],COLUMN(BH$2)+9,0)</f>
        <v>29917956</v>
      </c>
      <c r="BW691" s="22">
        <f>Target_AM[[#This Row],[PROPORSI]]*VLOOKUP(Target_AM[[#This Row],[NIPNAS]],Target_CC[],COLUMN(BI$2)+9,0)</f>
        <v>29917956</v>
      </c>
      <c r="BX691" s="22">
        <f>Target_AM[[#This Row],[PROPORSI]]*VLOOKUP(Target_AM[[#This Row],[NIPNAS]],Target_CC[],COLUMN(BJ$2)+9,0)</f>
        <v>29917956</v>
      </c>
      <c r="BY691" s="22">
        <f>Target_AM[[#This Row],[PROPORSI]]*VLOOKUP(Target_AM[[#This Row],[NIPNAS]],Target_CC[],COLUMN(BK$2)+9,0)</f>
        <v>29917956</v>
      </c>
      <c r="BZ691" s="22">
        <f>Target_AM[[#This Row],[PROPORSI]]*VLOOKUP(Target_AM[[#This Row],[NIPNAS]],Target_CC[],COLUMN(BL$2)+9,0)</f>
        <v>29917956</v>
      </c>
      <c r="CA691" s="22">
        <f>Target_AM[[#This Row],[PROPORSI]]*VLOOKUP(Target_AM[[#This Row],[NIPNAS]],Target_CC[],COLUMN(BM$2)+9,0)</f>
        <v>362042036</v>
      </c>
      <c r="CB691" s="22">
        <f>Target_AM[[#This Row],[PROPORSI]]*VLOOKUP(Target_AM[[#This Row],[NIPNAS]],Target_CC[],COLUMN(BN$2)+9,0)</f>
        <v>25968480</v>
      </c>
      <c r="CC691" s="22">
        <f>Target_AM[[#This Row],[PROPORSI]]*VLOOKUP(Target_AM[[#This Row],[NIPNAS]],Target_CC[],COLUMN(BO$2)+9,0)</f>
        <v>25968480</v>
      </c>
      <c r="CD691" s="22">
        <f>Target_AM[[#This Row],[PROPORSI]]*VLOOKUP(Target_AM[[#This Row],[NIPNAS]],Target_CC[],COLUMN(BP$2)+9,0)</f>
        <v>25968480</v>
      </c>
      <c r="CE691" s="22">
        <f>Target_AM[[#This Row],[PROPORSI]]*VLOOKUP(Target_AM[[#This Row],[NIPNAS]],Target_CC[],COLUMN(BQ$2)+9,0)</f>
        <v>24670056</v>
      </c>
      <c r="CF691" s="22">
        <f>Target_AM[[#This Row],[PROPORSI]]*VLOOKUP(Target_AM[[#This Row],[NIPNAS]],Target_CC[],COLUMN(BR$2)+9,0)</f>
        <v>24670056</v>
      </c>
      <c r="CG691" s="22">
        <f>Target_AM[[#This Row],[PROPORSI]]*VLOOKUP(Target_AM[[#This Row],[NIPNAS]],Target_CC[],COLUMN(BS$2)+9,0)</f>
        <v>24670056</v>
      </c>
      <c r="CH691" s="22">
        <f>Target_AM[[#This Row],[PROPORSI]]*VLOOKUP(Target_AM[[#This Row],[NIPNAS]],Target_CC[],COLUMN(BT$2)+9,0)</f>
        <v>24670056</v>
      </c>
      <c r="CI691" s="22">
        <f>Target_AM[[#This Row],[PROPORSI]]*VLOOKUP(Target_AM[[#This Row],[NIPNAS]],Target_CC[],COLUMN(BU$2)+9,0)</f>
        <v>24670056</v>
      </c>
      <c r="CJ691" s="22">
        <f>Target_AM[[#This Row],[PROPORSI]]*VLOOKUP(Target_AM[[#This Row],[NIPNAS]],Target_CC[],COLUMN(BV$2)+9,0)</f>
        <v>24670056</v>
      </c>
      <c r="CK691" s="22">
        <f>Target_AM[[#This Row],[PROPORSI]]*VLOOKUP(Target_AM[[#This Row],[NIPNAS]],Target_CC[],COLUMN(BW$2)+9,0)</f>
        <v>24670056</v>
      </c>
      <c r="CL691" s="22">
        <f>Target_AM[[#This Row],[PROPORSI]]*VLOOKUP(Target_AM[[#This Row],[NIPNAS]],Target_CC[],COLUMN(BX$2)+9,0)</f>
        <v>24670056</v>
      </c>
      <c r="CM691" s="22">
        <f>Target_AM[[#This Row],[PROPORSI]]*VLOOKUP(Target_AM[[#This Row],[NIPNAS]],Target_CC[],COLUMN(BY$2)+9,0)</f>
        <v>24670056</v>
      </c>
      <c r="CN691" s="22">
        <f>Target_AM[[#This Row],[PROPORSI]]*VLOOKUP(Target_AM[[#This Row],[NIPNAS]],Target_CC[],COLUMN(BZ$2)+9,0)</f>
        <v>299935944</v>
      </c>
      <c r="CO691" s="22">
        <f>Target_AM[[#This Row],[PROPORSI]]*VLOOKUP(Target_AM[[#This Row],[NIPNAS]],Target_CC[],COLUMN(CA$2)+9,0)</f>
        <v>4529000</v>
      </c>
      <c r="CP691" s="22">
        <f>Target_AM[[#This Row],[PROPORSI]]*VLOOKUP(Target_AM[[#This Row],[NIPNAS]],Target_CC[],COLUMN(CB$2)+9,0)</f>
        <v>5098137</v>
      </c>
      <c r="CQ691" s="22">
        <f>Target_AM[[#This Row],[PROPORSI]]*VLOOKUP(Target_AM[[#This Row],[NIPNAS]],Target_CC[],COLUMN(CC$2)+9,0)</f>
        <v>5247900</v>
      </c>
      <c r="CR691" s="22">
        <f>Target_AM[[#This Row],[PROPORSI]]*VLOOKUP(Target_AM[[#This Row],[NIPNAS]],Target_CC[],COLUMN(CD$2)+9,0)</f>
        <v>5247900</v>
      </c>
      <c r="CS691" s="22">
        <f>Target_AM[[#This Row],[PROPORSI]]*VLOOKUP(Target_AM[[#This Row],[NIPNAS]],Target_CC[],COLUMN(CE$2)+9,0)</f>
        <v>5247900</v>
      </c>
      <c r="CT691" s="22">
        <f>Target_AM[[#This Row],[PROPORSI]]*VLOOKUP(Target_AM[[#This Row],[NIPNAS]],Target_CC[],COLUMN(CF$2)+9,0)</f>
        <v>5247900</v>
      </c>
      <c r="CU691" s="22">
        <f>Target_AM[[#This Row],[PROPORSI]]*VLOOKUP(Target_AM[[#This Row],[NIPNAS]],Target_CC[],COLUMN(CG$2)+9,0)</f>
        <v>5247900</v>
      </c>
      <c r="CV691" s="22">
        <f>Target_AM[[#This Row],[PROPORSI]]*VLOOKUP(Target_AM[[#This Row],[NIPNAS]],Target_CC[],COLUMN(CH$2)+9,0)</f>
        <v>5247900</v>
      </c>
      <c r="CW691" s="22">
        <f>Target_AM[[#This Row],[PROPORSI]]*VLOOKUP(Target_AM[[#This Row],[NIPNAS]],Target_CC[],COLUMN(CI$2)+9,0)</f>
        <v>5247900</v>
      </c>
      <c r="CX691" s="22">
        <f>Target_AM[[#This Row],[PROPORSI]]*VLOOKUP(Target_AM[[#This Row],[NIPNAS]],Target_CC[],COLUMN(CJ$2)+9,0)</f>
        <v>5247900</v>
      </c>
      <c r="CY691" s="22">
        <f>Target_AM[[#This Row],[PROPORSI]]*VLOOKUP(Target_AM[[#This Row],[NIPNAS]],Target_CC[],COLUMN(CK$2)+9,0)</f>
        <v>5247900</v>
      </c>
      <c r="CZ691" s="22">
        <f>Target_AM[[#This Row],[PROPORSI]]*VLOOKUP(Target_AM[[#This Row],[NIPNAS]],Target_CC[],COLUMN(CL$2)+9,0)</f>
        <v>5247900</v>
      </c>
      <c r="DA691" s="22">
        <f>Target_AM[[#This Row],[PROPORSI]]*VLOOKUP(Target_AM[[#This Row],[NIPNAS]],Target_CC[],COLUMN(CM$2)+9,0)</f>
        <v>62106137</v>
      </c>
      <c r="DB691" s="22">
        <f>Target_AM[[#This Row],[PROPORSI]]*VLOOKUP(Target_AM[[#This Row],[NIPNAS]],Target_CC[],COLUMN(CN$2)+9,0)</f>
        <v>0</v>
      </c>
      <c r="DC691" s="22">
        <f>Target_AM[[#This Row],[PROPORSI]]*VLOOKUP(Target_AM[[#This Row],[NIPNAS]],Target_CC[],COLUMN(CO$2)+9,0)</f>
        <v>0</v>
      </c>
      <c r="DD691" s="22">
        <f>Target_AM[[#This Row],[PROPORSI]]*VLOOKUP(Target_AM[[#This Row],[NIPNAS]],Target_CC[],COLUMN(CP$2)+9,0)</f>
        <v>0</v>
      </c>
      <c r="DE691" s="22">
        <f>Target_AM[[#This Row],[PROPORSI]]*VLOOKUP(Target_AM[[#This Row],[NIPNAS]],Target_CC[],COLUMN(CQ$2)+9,0)</f>
        <v>0</v>
      </c>
      <c r="DF691" s="22">
        <f>Target_AM[[#This Row],[PROPORSI]]*VLOOKUP(Target_AM[[#This Row],[NIPNAS]],Target_CC[],COLUMN(CR$2)+9,0)</f>
        <v>0</v>
      </c>
      <c r="DG691" s="22">
        <f>Target_AM[[#This Row],[PROPORSI]]*VLOOKUP(Target_AM[[#This Row],[NIPNAS]],Target_CC[],COLUMN(CS$2)+9,0)</f>
        <v>0</v>
      </c>
      <c r="DH691" s="22">
        <f>Target_AM[[#This Row],[PROPORSI]]*VLOOKUP(Target_AM[[#This Row],[NIPNAS]],Target_CC[],COLUMN(CT$2)+9,0)</f>
        <v>0</v>
      </c>
      <c r="DI691" s="22">
        <f>Target_AM[[#This Row],[PROPORSI]]*VLOOKUP(Target_AM[[#This Row],[NIPNAS]],Target_CC[],COLUMN(CU$2)+9,0)</f>
        <v>0</v>
      </c>
      <c r="DJ691" s="22">
        <f>Target_AM[[#This Row],[PROPORSI]]*VLOOKUP(Target_AM[[#This Row],[NIPNAS]],Target_CC[],COLUMN(CV$2)+9,0)</f>
        <v>0</v>
      </c>
      <c r="DK691" s="22">
        <f>Target_AM[[#This Row],[PROPORSI]]*VLOOKUP(Target_AM[[#This Row],[NIPNAS]],Target_CC[],COLUMN(CW$2)+9,0)</f>
        <v>0</v>
      </c>
      <c r="DL691" s="22">
        <f>Target_AM[[#This Row],[PROPORSI]]*VLOOKUP(Target_AM[[#This Row],[NIPNAS]],Target_CC[],COLUMN(CX$2)+9,0)</f>
        <v>0</v>
      </c>
      <c r="DM691" s="22">
        <f>Target_AM[[#This Row],[PROPORSI]]*VLOOKUP(Target_AM[[#This Row],[NIPNAS]],Target_CC[],COLUMN(CY$2)+9,0)</f>
        <v>0</v>
      </c>
      <c r="DN691" s="22">
        <f>Target_AM[[#This Row],[PROPORSI]]*VLOOKUP(Target_AM[[#This Row],[NIPNAS]],Target_CC[],COLUMN(CZ$2)+9,0)</f>
        <v>0</v>
      </c>
      <c r="DO691" s="22">
        <f>Target_AM[[#This Row],[PROPORSI]]*VLOOKUP(Target_AM[[#This Row],[NIPNAS]],Target_CC[],COLUMN(DA$2)+9,0)</f>
        <v>0</v>
      </c>
      <c r="DP691" s="22">
        <f>Target_AM[[#This Row],[PROPORSI]]*VLOOKUP(Target_AM[[#This Row],[NIPNAS]],Target_CC[],COLUMN(DB$2)+9,0)</f>
        <v>0</v>
      </c>
      <c r="DQ691" s="22">
        <f>Target_AM[[#This Row],[PROPORSI]]*VLOOKUP(Target_AM[[#This Row],[NIPNAS]],Target_CC[],COLUMN(DC$2)+9,0)</f>
        <v>0</v>
      </c>
      <c r="DR691" s="22">
        <f>Target_AM[[#This Row],[PROPORSI]]*VLOOKUP(Target_AM[[#This Row],[NIPNAS]],Target_CC[],COLUMN(DD$2)+9,0)</f>
        <v>0</v>
      </c>
      <c r="DS691" s="22">
        <f>Target_AM[[#This Row],[PROPORSI]]*VLOOKUP(Target_AM[[#This Row],[NIPNAS]],Target_CC[],COLUMN(DE$2)+9,0)</f>
        <v>0</v>
      </c>
      <c r="DT691" s="22">
        <f>Target_AM[[#This Row],[PROPORSI]]*VLOOKUP(Target_AM[[#This Row],[NIPNAS]],Target_CC[],COLUMN(DF$2)+9,0)</f>
        <v>0</v>
      </c>
      <c r="DU691" s="22">
        <f>Target_AM[[#This Row],[PROPORSI]]*VLOOKUP(Target_AM[[#This Row],[NIPNAS]],Target_CC[],COLUMN(DG$2)+9,0)</f>
        <v>0</v>
      </c>
      <c r="DV691" s="22">
        <f>Target_AM[[#This Row],[PROPORSI]]*VLOOKUP(Target_AM[[#This Row],[NIPNAS]],Target_CC[],COLUMN(DH$2)+9,0)</f>
        <v>0</v>
      </c>
      <c r="DW691" s="22">
        <f>Target_AM[[#This Row],[PROPORSI]]*VLOOKUP(Target_AM[[#This Row],[NIPNAS]],Target_CC[],COLUMN(DI$2)+9,0)</f>
        <v>0</v>
      </c>
      <c r="DX691" s="22">
        <f>Target_AM[[#This Row],[PROPORSI]]*VLOOKUP(Target_AM[[#This Row],[NIPNAS]],Target_CC[],COLUMN(DJ$2)+9,0)</f>
        <v>0</v>
      </c>
      <c r="DY691" s="22">
        <f>Target_AM[[#This Row],[PROPORSI]]*VLOOKUP(Target_AM[[#This Row],[NIPNAS]],Target_CC[],COLUMN(DK$2)+9,0)</f>
        <v>0</v>
      </c>
      <c r="DZ691" s="22">
        <f>Target_AM[[#This Row],[PROPORSI]]*VLOOKUP(Target_AM[[#This Row],[NIPNAS]],Target_CC[],COLUMN(DL$2)+9,0)</f>
        <v>0</v>
      </c>
      <c r="EA691" s="22">
        <f>Target_AM[[#This Row],[PROPORSI]]*VLOOKUP(Target_AM[[#This Row],[NIPNAS]],Target_CC[],COLUMN(DM$2)+9,0)</f>
        <v>0</v>
      </c>
    </row>
    <row r="692" spans="2:131" x14ac:dyDescent="0.3">
      <c r="B692">
        <v>980115</v>
      </c>
      <c r="C692" t="s">
        <v>1075</v>
      </c>
      <c r="D692">
        <v>1</v>
      </c>
      <c r="E692" s="8">
        <v>45658</v>
      </c>
      <c r="F692">
        <v>76510299</v>
      </c>
      <c r="G692" t="s">
        <v>231</v>
      </c>
      <c r="J692" t="s">
        <v>1081</v>
      </c>
      <c r="K692" t="s">
        <v>22</v>
      </c>
      <c r="L692" t="s">
        <v>159</v>
      </c>
      <c r="M692" t="s">
        <v>31</v>
      </c>
      <c r="N692" s="23">
        <f>Target_AM[[#This Row],[PROPORSI]]*VLOOKUP(Target_AM[[#This Row],[NIPNAS]],Target_CC[],9,0)</f>
        <v>505112288.93187332</v>
      </c>
      <c r="O692" s="22">
        <f>Target_AM[[#This Row],[PROPORSI]]*VLOOKUP(Target_AM[[#This Row],[NIPNAS]],Target_CC[],COLUMN(A$2)+9,0)</f>
        <v>31051421.539939489</v>
      </c>
      <c r="P692" s="22">
        <f>Target_AM[[#This Row],[PROPORSI]]*VLOOKUP(Target_AM[[#This Row],[NIPNAS]],Target_CC[],COLUMN(B$2)+9,0)</f>
        <v>30723985.839865301</v>
      </c>
      <c r="Q692" s="22">
        <f>Target_AM[[#This Row],[PROPORSI]]*VLOOKUP(Target_AM[[#This Row],[NIPNAS]],Target_CC[],COLUMN(C$2)+9,0)</f>
        <v>39813873.930439457</v>
      </c>
      <c r="R692" s="22">
        <f>Target_AM[[#This Row],[PROPORSI]]*VLOOKUP(Target_AM[[#This Row],[NIPNAS]],Target_CC[],COLUMN(D$2)+9,0)</f>
        <v>26099017.744634897</v>
      </c>
      <c r="S692" s="22">
        <f>Target_AM[[#This Row],[PROPORSI]]*VLOOKUP(Target_AM[[#This Row],[NIPNAS]],Target_CC[],COLUMN(E$2)+9,0)</f>
        <v>34980266.202650569</v>
      </c>
      <c r="T692" s="22">
        <f>Target_AM[[#This Row],[PROPORSI]]*VLOOKUP(Target_AM[[#This Row],[NIPNAS]],Target_CC[],COLUMN(F$2)+9,0)</f>
        <v>25879081.107721753</v>
      </c>
      <c r="U692" s="22">
        <f>Target_AM[[#This Row],[PROPORSI]]*VLOOKUP(Target_AM[[#This Row],[NIPNAS]],Target_CC[],COLUMN(G$2)+9,0)</f>
        <v>39671082.815959141</v>
      </c>
      <c r="V692" s="22">
        <f>Target_AM[[#This Row],[PROPORSI]]*VLOOKUP(Target_AM[[#This Row],[NIPNAS]],Target_CC[],COLUMN(H$2)+9,0)</f>
        <v>25360732.483352263</v>
      </c>
      <c r="W692" s="22">
        <f>Target_AM[[#This Row],[PROPORSI]]*VLOOKUP(Target_AM[[#This Row],[NIPNAS]],Target_CC[],COLUMN(I$2)+9,0)</f>
        <v>35109752.194219127</v>
      </c>
      <c r="X692" s="22">
        <f>Target_AM[[#This Row],[PROPORSI]]*VLOOKUP(Target_AM[[#This Row],[NIPNAS]],Target_CC[],COLUMN(J$2)+9,0)</f>
        <v>45062608.799344815</v>
      </c>
      <c r="Y692" s="22">
        <f>Target_AM[[#This Row],[PROPORSI]]*VLOOKUP(Target_AM[[#This Row],[NIPNAS]],Target_CC[],COLUMN(K$2)+9,0)</f>
        <v>38345701.58776769</v>
      </c>
      <c r="Z692" s="22">
        <f>Target_AM[[#This Row],[PROPORSI]]*VLOOKUP(Target_AM[[#This Row],[NIPNAS]],Target_CC[],COLUMN(L$2)+9,0)</f>
        <v>42747202.432749495</v>
      </c>
      <c r="AA692" s="22">
        <f>Target_AM[[#This Row],[PROPORSI]]*VLOOKUP(Target_AM[[#This Row],[NIPNAS]],Target_CC[],COLUMN(M$2)+9,0)</f>
        <v>414844726.67864406</v>
      </c>
      <c r="AB692" s="22">
        <f>Target_AM[[#This Row],[PROPORSI]]*VLOOKUP(Target_AM[[#This Row],[NIPNAS]],Target_CC[],COLUMN(N$2)+9,0)</f>
        <v>331020.00206982717</v>
      </c>
      <c r="AC692" s="22">
        <f>Target_AM[[#This Row],[PROPORSI]]*VLOOKUP(Target_AM[[#This Row],[NIPNAS]],Target_CC[],COLUMN(O$2)+9,0)</f>
        <v>1281660.9839615524</v>
      </c>
      <c r="AD692" s="22">
        <f>Target_AM[[#This Row],[PROPORSI]]*VLOOKUP(Target_AM[[#This Row],[NIPNAS]],Target_CC[],COLUMN(P$2)+9,0)</f>
        <v>1447881.0845210701</v>
      </c>
      <c r="AE692" s="22">
        <f>Target_AM[[#This Row],[PROPORSI]]*VLOOKUP(Target_AM[[#This Row],[NIPNAS]],Target_CC[],COLUMN(Q$2)+9,0)</f>
        <v>3299639.0031213239</v>
      </c>
      <c r="AF692" s="22">
        <f>Target_AM[[#This Row],[PROPORSI]]*VLOOKUP(Target_AM[[#This Row],[NIPNAS]],Target_CC[],COLUMN(R$2)+9,0)</f>
        <v>3863460.3909037262</v>
      </c>
      <c r="AG692" s="22">
        <f>Target_AM[[#This Row],[PROPORSI]]*VLOOKUP(Target_AM[[#This Row],[NIPNAS]],Target_CC[],COLUMN(S$2)+9,0)</f>
        <v>3920286.4641463719</v>
      </c>
      <c r="AH692" s="22">
        <f>Target_AM[[#This Row],[PROPORSI]]*VLOOKUP(Target_AM[[#This Row],[NIPNAS]],Target_CC[],COLUMN(T$2)+9,0)</f>
        <v>6579100.1408050135</v>
      </c>
      <c r="AI692" s="22">
        <f>Target_AM[[#This Row],[PROPORSI]]*VLOOKUP(Target_AM[[#This Row],[NIPNAS]],Target_CC[],COLUMN(U$2)+9,0)</f>
        <v>4462969.594010666</v>
      </c>
      <c r="AJ692" s="22">
        <f>Target_AM[[#This Row],[PROPORSI]]*VLOOKUP(Target_AM[[#This Row],[NIPNAS]],Target_CC[],COLUMN(V$2)+9,0)</f>
        <v>6414939.1919136271</v>
      </c>
      <c r="AK692" s="22">
        <f>Target_AM[[#This Row],[PROPORSI]]*VLOOKUP(Target_AM[[#This Row],[NIPNAS]],Target_CC[],COLUMN(W$2)+9,0)</f>
        <v>5253710.3922490031</v>
      </c>
      <c r="AL692" s="22">
        <f>Target_AM[[#This Row],[PROPORSI]]*VLOOKUP(Target_AM[[#This Row],[NIPNAS]],Target_CC[],COLUMN(X$2)+9,0)</f>
        <v>4471966.2692152411</v>
      </c>
      <c r="AM692" s="22">
        <f>Target_AM[[#This Row],[PROPORSI]]*VLOOKUP(Target_AM[[#This Row],[NIPNAS]],Target_CC[],COLUMN(Y$2)+9,0)</f>
        <v>5710111.5774757192</v>
      </c>
      <c r="AN692" s="22">
        <f>Target_AM[[#This Row],[PROPORSI]]*VLOOKUP(Target_AM[[#This Row],[NIPNAS]],Target_CC[],COLUMN(Z$2)+9,0)</f>
        <v>47036745.094393142</v>
      </c>
      <c r="AO692" s="22">
        <f>Target_AM[[#This Row],[PROPORSI]]*VLOOKUP(Target_AM[[#This Row],[NIPNAS]],Target_CC[],COLUMN(AA$2)+9,0)</f>
        <v>31382441.542009316</v>
      </c>
      <c r="AP692" s="22">
        <f>Target_AM[[#This Row],[PROPORSI]]*VLOOKUP(Target_AM[[#This Row],[NIPNAS]],Target_CC[],COLUMN(AB$2)+9,0)</f>
        <v>32005646.823826853</v>
      </c>
      <c r="AQ692" s="22">
        <f>Target_AM[[#This Row],[PROPORSI]]*VLOOKUP(Target_AM[[#This Row],[NIPNAS]],Target_CC[],COLUMN(AC$2)+9,0)</f>
        <v>41261755.014960527</v>
      </c>
      <c r="AR692" s="22">
        <f>Target_AM[[#This Row],[PROPORSI]]*VLOOKUP(Target_AM[[#This Row],[NIPNAS]],Target_CC[],COLUMN(AD$2)+9,0)</f>
        <v>29398656.74775622</v>
      </c>
      <c r="AS692" s="22">
        <f>Target_AM[[#This Row],[PROPORSI]]*VLOOKUP(Target_AM[[#This Row],[NIPNAS]],Target_CC[],COLUMN(AE$2)+9,0)</f>
        <v>38843726.593554296</v>
      </c>
      <c r="AT692" s="22">
        <f>Target_AM[[#This Row],[PROPORSI]]*VLOOKUP(Target_AM[[#This Row],[NIPNAS]],Target_CC[],COLUMN(AF$2)+9,0)</f>
        <v>29799367.571868125</v>
      </c>
      <c r="AU692" s="22">
        <f>Target_AM[[#This Row],[PROPORSI]]*VLOOKUP(Target_AM[[#This Row],[NIPNAS]],Target_CC[],COLUMN(AG$2)+9,0)</f>
        <v>46250182.956764154</v>
      </c>
      <c r="AV692" s="22">
        <f>Target_AM[[#This Row],[PROPORSI]]*VLOOKUP(Target_AM[[#This Row],[NIPNAS]],Target_CC[],COLUMN(AH$2)+9,0)</f>
        <v>29823702.077362929</v>
      </c>
      <c r="AW692" s="22">
        <f>Target_AM[[#This Row],[PROPORSI]]*VLOOKUP(Target_AM[[#This Row],[NIPNAS]],Target_CC[],COLUMN(AI$2)+9,0)</f>
        <v>41524691.386132754</v>
      </c>
      <c r="AX692" s="22">
        <f>Target_AM[[#This Row],[PROPORSI]]*VLOOKUP(Target_AM[[#This Row],[NIPNAS]],Target_CC[],COLUMN(AJ$2)+9,0)</f>
        <v>50316319.191593818</v>
      </c>
      <c r="AY692" s="22">
        <f>Target_AM[[#This Row],[PROPORSI]]*VLOOKUP(Target_AM[[#This Row],[NIPNAS]],Target_CC[],COLUMN(AK$2)+9,0)</f>
        <v>42817667.856982931</v>
      </c>
      <c r="AZ692" s="22">
        <f>Target_AM[[#This Row],[PROPORSI]]*VLOOKUP(Target_AM[[#This Row],[NIPNAS]],Target_CC[],COLUMN(AL$2)+9,0)</f>
        <v>48457314.010225214</v>
      </c>
      <c r="BA692" s="22">
        <f>Target_AM[[#This Row],[PROPORSI]]*VLOOKUP(Target_AM[[#This Row],[NIPNAS]],Target_CC[],COLUMN(AM$2)+9,0)</f>
        <v>461881471.7730372</v>
      </c>
      <c r="BB692" s="22">
        <f>Target_AM[[#This Row],[PROPORSI]]*VLOOKUP(Target_AM[[#This Row],[NIPNAS]],Target_CC[],COLUMN(AN$2)+9,0)</f>
        <v>0</v>
      </c>
      <c r="BC692" s="22">
        <f>Target_AM[[#This Row],[PROPORSI]]*VLOOKUP(Target_AM[[#This Row],[NIPNAS]],Target_CC[],COLUMN(AO$2)+9,0)</f>
        <v>0</v>
      </c>
      <c r="BD692" s="22">
        <f>Target_AM[[#This Row],[PROPORSI]]*VLOOKUP(Target_AM[[#This Row],[NIPNAS]],Target_CC[],COLUMN(AP$2)+9,0)</f>
        <v>0</v>
      </c>
      <c r="BE692" s="22">
        <f>Target_AM[[#This Row],[PROPORSI]]*VLOOKUP(Target_AM[[#This Row],[NIPNAS]],Target_CC[],COLUMN(AQ$2)+9,0)</f>
        <v>0</v>
      </c>
      <c r="BF692" s="22">
        <f>Target_AM[[#This Row],[PROPORSI]]*VLOOKUP(Target_AM[[#This Row],[NIPNAS]],Target_CC[],COLUMN(AR$2)+9,0)</f>
        <v>0</v>
      </c>
      <c r="BG692" s="22">
        <f>Target_AM[[#This Row],[PROPORSI]]*VLOOKUP(Target_AM[[#This Row],[NIPNAS]],Target_CC[],COLUMN(AS$2)+9,0)</f>
        <v>0</v>
      </c>
      <c r="BH692" s="22">
        <f>Target_AM[[#This Row],[PROPORSI]]*VLOOKUP(Target_AM[[#This Row],[NIPNAS]],Target_CC[],COLUMN(AT$2)+9,0)</f>
        <v>0</v>
      </c>
      <c r="BI692" s="22">
        <f>Target_AM[[#This Row],[PROPORSI]]*VLOOKUP(Target_AM[[#This Row],[NIPNAS]],Target_CC[],COLUMN(AU$2)+9,0)</f>
        <v>0</v>
      </c>
      <c r="BJ692" s="22">
        <f>Target_AM[[#This Row],[PROPORSI]]*VLOOKUP(Target_AM[[#This Row],[NIPNAS]],Target_CC[],COLUMN(AV$2)+9,0)</f>
        <v>0</v>
      </c>
      <c r="BK692" s="22">
        <f>Target_AM[[#This Row],[PROPORSI]]*VLOOKUP(Target_AM[[#This Row],[NIPNAS]],Target_CC[],COLUMN(AW$2)+9,0)</f>
        <v>0</v>
      </c>
      <c r="BL692" s="22">
        <f>Target_AM[[#This Row],[PROPORSI]]*VLOOKUP(Target_AM[[#This Row],[NIPNAS]],Target_CC[],COLUMN(AX$2)+9,0)</f>
        <v>0</v>
      </c>
      <c r="BM692" s="22">
        <f>Target_AM[[#This Row],[PROPORSI]]*VLOOKUP(Target_AM[[#This Row],[NIPNAS]],Target_CC[],COLUMN(AY$2)+9,0)</f>
        <v>0</v>
      </c>
      <c r="BN692" s="22">
        <f>Target_AM[[#This Row],[PROPORSI]]*VLOOKUP(Target_AM[[#This Row],[NIPNAS]],Target_CC[],COLUMN(AZ$2)+9,0)</f>
        <v>0</v>
      </c>
      <c r="BO692" s="22">
        <f>Target_AM[[#This Row],[PROPORSI]]*VLOOKUP(Target_AM[[#This Row],[NIPNAS]],Target_CC[],COLUMN(BA$2)+9,0)</f>
        <v>36995928</v>
      </c>
      <c r="BP692" s="22">
        <f>Target_AM[[#This Row],[PROPORSI]]*VLOOKUP(Target_AM[[#This Row],[NIPNAS]],Target_CC[],COLUMN(BB$2)+9,0)</f>
        <v>10785389</v>
      </c>
      <c r="BQ692" s="22">
        <f>Target_AM[[#This Row],[PROPORSI]]*VLOOKUP(Target_AM[[#This Row],[NIPNAS]],Target_CC[],COLUMN(BC$2)+9,0)</f>
        <v>23662400</v>
      </c>
      <c r="BR692" s="22">
        <f>Target_AM[[#This Row],[PROPORSI]]*VLOOKUP(Target_AM[[#This Row],[NIPNAS]],Target_CC[],COLUMN(BD$2)+9,0)</f>
        <v>23415650</v>
      </c>
      <c r="BS692" s="22">
        <f>Target_AM[[#This Row],[PROPORSI]]*VLOOKUP(Target_AM[[#This Row],[NIPNAS]],Target_CC[],COLUMN(BE$2)+9,0)</f>
        <v>23415650</v>
      </c>
      <c r="BT692" s="22">
        <f>Target_AM[[#This Row],[PROPORSI]]*VLOOKUP(Target_AM[[#This Row],[NIPNAS]],Target_CC[],COLUMN(BF$2)+9,0)</f>
        <v>23415650</v>
      </c>
      <c r="BU692" s="22">
        <f>Target_AM[[#This Row],[PROPORSI]]*VLOOKUP(Target_AM[[#This Row],[NIPNAS]],Target_CC[],COLUMN(BG$2)+9,0)</f>
        <v>23415650</v>
      </c>
      <c r="BV692" s="22">
        <f>Target_AM[[#This Row],[PROPORSI]]*VLOOKUP(Target_AM[[#This Row],[NIPNAS]],Target_CC[],COLUMN(BH$2)+9,0)</f>
        <v>23415650</v>
      </c>
      <c r="BW692" s="22">
        <f>Target_AM[[#This Row],[PROPORSI]]*VLOOKUP(Target_AM[[#This Row],[NIPNAS]],Target_CC[],COLUMN(BI$2)+9,0)</f>
        <v>23415650</v>
      </c>
      <c r="BX692" s="22">
        <f>Target_AM[[#This Row],[PROPORSI]]*VLOOKUP(Target_AM[[#This Row],[NIPNAS]],Target_CC[],COLUMN(BJ$2)+9,0)</f>
        <v>23415650</v>
      </c>
      <c r="BY692" s="22">
        <f>Target_AM[[#This Row],[PROPORSI]]*VLOOKUP(Target_AM[[#This Row],[NIPNAS]],Target_CC[],COLUMN(BK$2)+9,0)</f>
        <v>23415650</v>
      </c>
      <c r="BZ692" s="22">
        <f>Target_AM[[#This Row],[PROPORSI]]*VLOOKUP(Target_AM[[#This Row],[NIPNAS]],Target_CC[],COLUMN(BL$2)+9,0)</f>
        <v>23415650</v>
      </c>
      <c r="CA692" s="22">
        <f>Target_AM[[#This Row],[PROPORSI]]*VLOOKUP(Target_AM[[#This Row],[NIPNAS]],Target_CC[],COLUMN(BM$2)+9,0)</f>
        <v>282184567</v>
      </c>
      <c r="CB692" s="22">
        <f>Target_AM[[#This Row],[PROPORSI]]*VLOOKUP(Target_AM[[#This Row],[NIPNAS]],Target_CC[],COLUMN(BN$2)+9,0)</f>
        <v>17453198</v>
      </c>
      <c r="CC692" s="22">
        <f>Target_AM[[#This Row],[PROPORSI]]*VLOOKUP(Target_AM[[#This Row],[NIPNAS]],Target_CC[],COLUMN(BO$2)+9,0)</f>
        <v>-7987011</v>
      </c>
      <c r="CD692" s="22">
        <f>Target_AM[[#This Row],[PROPORSI]]*VLOOKUP(Target_AM[[#This Row],[NIPNAS]],Target_CC[],COLUMN(BP$2)+9,0)</f>
        <v>4935000</v>
      </c>
      <c r="CE692" s="22">
        <f>Target_AM[[#This Row],[PROPORSI]]*VLOOKUP(Target_AM[[#This Row],[NIPNAS]],Target_CC[],COLUMN(BQ$2)+9,0)</f>
        <v>4688250</v>
      </c>
      <c r="CF692" s="22">
        <f>Target_AM[[#This Row],[PROPORSI]]*VLOOKUP(Target_AM[[#This Row],[NIPNAS]],Target_CC[],COLUMN(BR$2)+9,0)</f>
        <v>4688250</v>
      </c>
      <c r="CG692" s="22">
        <f>Target_AM[[#This Row],[PROPORSI]]*VLOOKUP(Target_AM[[#This Row],[NIPNAS]],Target_CC[],COLUMN(BS$2)+9,0)</f>
        <v>4688250</v>
      </c>
      <c r="CH692" s="22">
        <f>Target_AM[[#This Row],[PROPORSI]]*VLOOKUP(Target_AM[[#This Row],[NIPNAS]],Target_CC[],COLUMN(BT$2)+9,0)</f>
        <v>4688250</v>
      </c>
      <c r="CI692" s="22">
        <f>Target_AM[[#This Row],[PROPORSI]]*VLOOKUP(Target_AM[[#This Row],[NIPNAS]],Target_CC[],COLUMN(BU$2)+9,0)</f>
        <v>4688250</v>
      </c>
      <c r="CJ692" s="22">
        <f>Target_AM[[#This Row],[PROPORSI]]*VLOOKUP(Target_AM[[#This Row],[NIPNAS]],Target_CC[],COLUMN(BV$2)+9,0)</f>
        <v>4688250</v>
      </c>
      <c r="CK692" s="22">
        <f>Target_AM[[#This Row],[PROPORSI]]*VLOOKUP(Target_AM[[#This Row],[NIPNAS]],Target_CC[],COLUMN(BW$2)+9,0)</f>
        <v>4688250</v>
      </c>
      <c r="CL692" s="22">
        <f>Target_AM[[#This Row],[PROPORSI]]*VLOOKUP(Target_AM[[#This Row],[NIPNAS]],Target_CC[],COLUMN(BX$2)+9,0)</f>
        <v>4688250</v>
      </c>
      <c r="CM692" s="22">
        <f>Target_AM[[#This Row],[PROPORSI]]*VLOOKUP(Target_AM[[#This Row],[NIPNAS]],Target_CC[],COLUMN(BY$2)+9,0)</f>
        <v>4688250</v>
      </c>
      <c r="CN692" s="22">
        <f>Target_AM[[#This Row],[PROPORSI]]*VLOOKUP(Target_AM[[#This Row],[NIPNAS]],Target_CC[],COLUMN(BZ$2)+9,0)</f>
        <v>56595437</v>
      </c>
      <c r="CO692" s="22">
        <f>Target_AM[[#This Row],[PROPORSI]]*VLOOKUP(Target_AM[[#This Row],[NIPNAS]],Target_CC[],COLUMN(CA$2)+9,0)</f>
        <v>19542730</v>
      </c>
      <c r="CP692" s="22">
        <f>Target_AM[[#This Row],[PROPORSI]]*VLOOKUP(Target_AM[[#This Row],[NIPNAS]],Target_CC[],COLUMN(CB$2)+9,0)</f>
        <v>18772400</v>
      </c>
      <c r="CQ692" s="22">
        <f>Target_AM[[#This Row],[PROPORSI]]*VLOOKUP(Target_AM[[#This Row],[NIPNAS]],Target_CC[],COLUMN(CC$2)+9,0)</f>
        <v>18727400</v>
      </c>
      <c r="CR692" s="22">
        <f>Target_AM[[#This Row],[PROPORSI]]*VLOOKUP(Target_AM[[#This Row],[NIPNAS]],Target_CC[],COLUMN(CD$2)+9,0)</f>
        <v>18727400</v>
      </c>
      <c r="CS692" s="22">
        <f>Target_AM[[#This Row],[PROPORSI]]*VLOOKUP(Target_AM[[#This Row],[NIPNAS]],Target_CC[],COLUMN(CE$2)+9,0)</f>
        <v>18727400</v>
      </c>
      <c r="CT692" s="22">
        <f>Target_AM[[#This Row],[PROPORSI]]*VLOOKUP(Target_AM[[#This Row],[NIPNAS]],Target_CC[],COLUMN(CF$2)+9,0)</f>
        <v>18727400</v>
      </c>
      <c r="CU692" s="22">
        <f>Target_AM[[#This Row],[PROPORSI]]*VLOOKUP(Target_AM[[#This Row],[NIPNAS]],Target_CC[],COLUMN(CG$2)+9,0)</f>
        <v>18727400</v>
      </c>
      <c r="CV692" s="22">
        <f>Target_AM[[#This Row],[PROPORSI]]*VLOOKUP(Target_AM[[#This Row],[NIPNAS]],Target_CC[],COLUMN(CH$2)+9,0)</f>
        <v>18727400</v>
      </c>
      <c r="CW692" s="22">
        <f>Target_AM[[#This Row],[PROPORSI]]*VLOOKUP(Target_AM[[#This Row],[NIPNAS]],Target_CC[],COLUMN(CI$2)+9,0)</f>
        <v>18727400</v>
      </c>
      <c r="CX692" s="22">
        <f>Target_AM[[#This Row],[PROPORSI]]*VLOOKUP(Target_AM[[#This Row],[NIPNAS]],Target_CC[],COLUMN(CJ$2)+9,0)</f>
        <v>18727400</v>
      </c>
      <c r="CY692" s="22">
        <f>Target_AM[[#This Row],[PROPORSI]]*VLOOKUP(Target_AM[[#This Row],[NIPNAS]],Target_CC[],COLUMN(CK$2)+9,0)</f>
        <v>18727400</v>
      </c>
      <c r="CZ692" s="22">
        <f>Target_AM[[#This Row],[PROPORSI]]*VLOOKUP(Target_AM[[#This Row],[NIPNAS]],Target_CC[],COLUMN(CL$2)+9,0)</f>
        <v>18727400</v>
      </c>
      <c r="DA692" s="22">
        <f>Target_AM[[#This Row],[PROPORSI]]*VLOOKUP(Target_AM[[#This Row],[NIPNAS]],Target_CC[],COLUMN(CM$2)+9,0)</f>
        <v>225589130</v>
      </c>
      <c r="DB692" s="22">
        <f>Target_AM[[#This Row],[PROPORSI]]*VLOOKUP(Target_AM[[#This Row],[NIPNAS]],Target_CC[],COLUMN(CN$2)+9,0)</f>
        <v>0</v>
      </c>
      <c r="DC692" s="22">
        <f>Target_AM[[#This Row],[PROPORSI]]*VLOOKUP(Target_AM[[#This Row],[NIPNAS]],Target_CC[],COLUMN(CO$2)+9,0)</f>
        <v>0</v>
      </c>
      <c r="DD692" s="22">
        <f>Target_AM[[#This Row],[PROPORSI]]*VLOOKUP(Target_AM[[#This Row],[NIPNAS]],Target_CC[],COLUMN(CP$2)+9,0)</f>
        <v>0</v>
      </c>
      <c r="DE692" s="22">
        <f>Target_AM[[#This Row],[PROPORSI]]*VLOOKUP(Target_AM[[#This Row],[NIPNAS]],Target_CC[],COLUMN(CQ$2)+9,0)</f>
        <v>0</v>
      </c>
      <c r="DF692" s="22">
        <f>Target_AM[[#This Row],[PROPORSI]]*VLOOKUP(Target_AM[[#This Row],[NIPNAS]],Target_CC[],COLUMN(CR$2)+9,0)</f>
        <v>0</v>
      </c>
      <c r="DG692" s="22">
        <f>Target_AM[[#This Row],[PROPORSI]]*VLOOKUP(Target_AM[[#This Row],[NIPNAS]],Target_CC[],COLUMN(CS$2)+9,0)</f>
        <v>0</v>
      </c>
      <c r="DH692" s="22">
        <f>Target_AM[[#This Row],[PROPORSI]]*VLOOKUP(Target_AM[[#This Row],[NIPNAS]],Target_CC[],COLUMN(CT$2)+9,0)</f>
        <v>0</v>
      </c>
      <c r="DI692" s="22">
        <f>Target_AM[[#This Row],[PROPORSI]]*VLOOKUP(Target_AM[[#This Row],[NIPNAS]],Target_CC[],COLUMN(CU$2)+9,0)</f>
        <v>0</v>
      </c>
      <c r="DJ692" s="22">
        <f>Target_AM[[#This Row],[PROPORSI]]*VLOOKUP(Target_AM[[#This Row],[NIPNAS]],Target_CC[],COLUMN(CV$2)+9,0)</f>
        <v>0</v>
      </c>
      <c r="DK692" s="22">
        <f>Target_AM[[#This Row],[PROPORSI]]*VLOOKUP(Target_AM[[#This Row],[NIPNAS]],Target_CC[],COLUMN(CW$2)+9,0)</f>
        <v>0</v>
      </c>
      <c r="DL692" s="22">
        <f>Target_AM[[#This Row],[PROPORSI]]*VLOOKUP(Target_AM[[#This Row],[NIPNAS]],Target_CC[],COLUMN(CX$2)+9,0)</f>
        <v>0</v>
      </c>
      <c r="DM692" s="22">
        <f>Target_AM[[#This Row],[PROPORSI]]*VLOOKUP(Target_AM[[#This Row],[NIPNAS]],Target_CC[],COLUMN(CY$2)+9,0)</f>
        <v>0</v>
      </c>
      <c r="DN692" s="22">
        <f>Target_AM[[#This Row],[PROPORSI]]*VLOOKUP(Target_AM[[#This Row],[NIPNAS]],Target_CC[],COLUMN(CZ$2)+9,0)</f>
        <v>0</v>
      </c>
      <c r="DO692" s="22">
        <f>Target_AM[[#This Row],[PROPORSI]]*VLOOKUP(Target_AM[[#This Row],[NIPNAS]],Target_CC[],COLUMN(DA$2)+9,0)</f>
        <v>0</v>
      </c>
      <c r="DP692" s="22">
        <f>Target_AM[[#This Row],[PROPORSI]]*VLOOKUP(Target_AM[[#This Row],[NIPNAS]],Target_CC[],COLUMN(DB$2)+9,0)</f>
        <v>0</v>
      </c>
      <c r="DQ692" s="22">
        <f>Target_AM[[#This Row],[PROPORSI]]*VLOOKUP(Target_AM[[#This Row],[NIPNAS]],Target_CC[],COLUMN(DC$2)+9,0)</f>
        <v>0</v>
      </c>
      <c r="DR692" s="22">
        <f>Target_AM[[#This Row],[PROPORSI]]*VLOOKUP(Target_AM[[#This Row],[NIPNAS]],Target_CC[],COLUMN(DD$2)+9,0)</f>
        <v>0</v>
      </c>
      <c r="DS692" s="22">
        <f>Target_AM[[#This Row],[PROPORSI]]*VLOOKUP(Target_AM[[#This Row],[NIPNAS]],Target_CC[],COLUMN(DE$2)+9,0)</f>
        <v>0</v>
      </c>
      <c r="DT692" s="22">
        <f>Target_AM[[#This Row],[PROPORSI]]*VLOOKUP(Target_AM[[#This Row],[NIPNAS]],Target_CC[],COLUMN(DF$2)+9,0)</f>
        <v>0</v>
      </c>
      <c r="DU692" s="22">
        <f>Target_AM[[#This Row],[PROPORSI]]*VLOOKUP(Target_AM[[#This Row],[NIPNAS]],Target_CC[],COLUMN(DG$2)+9,0)</f>
        <v>0</v>
      </c>
      <c r="DV692" s="22">
        <f>Target_AM[[#This Row],[PROPORSI]]*VLOOKUP(Target_AM[[#This Row],[NIPNAS]],Target_CC[],COLUMN(DH$2)+9,0)</f>
        <v>0</v>
      </c>
      <c r="DW692" s="22">
        <f>Target_AM[[#This Row],[PROPORSI]]*VLOOKUP(Target_AM[[#This Row],[NIPNAS]],Target_CC[],COLUMN(DI$2)+9,0)</f>
        <v>0</v>
      </c>
      <c r="DX692" s="22">
        <f>Target_AM[[#This Row],[PROPORSI]]*VLOOKUP(Target_AM[[#This Row],[NIPNAS]],Target_CC[],COLUMN(DJ$2)+9,0)</f>
        <v>0</v>
      </c>
      <c r="DY692" s="22">
        <f>Target_AM[[#This Row],[PROPORSI]]*VLOOKUP(Target_AM[[#This Row],[NIPNAS]],Target_CC[],COLUMN(DK$2)+9,0)</f>
        <v>0</v>
      </c>
      <c r="DZ692" s="22">
        <f>Target_AM[[#This Row],[PROPORSI]]*VLOOKUP(Target_AM[[#This Row],[NIPNAS]],Target_CC[],COLUMN(DL$2)+9,0)</f>
        <v>0</v>
      </c>
      <c r="EA692" s="22">
        <f>Target_AM[[#This Row],[PROPORSI]]*VLOOKUP(Target_AM[[#This Row],[NIPNAS]],Target_CC[],COLUMN(DM$2)+9,0)</f>
        <v>0</v>
      </c>
    </row>
    <row r="693" spans="2:131" x14ac:dyDescent="0.3">
      <c r="B693">
        <v>928726</v>
      </c>
      <c r="C693" t="s">
        <v>1015</v>
      </c>
      <c r="D693">
        <v>1</v>
      </c>
      <c r="E693" s="8">
        <v>45658</v>
      </c>
      <c r="F693">
        <v>76510300</v>
      </c>
      <c r="G693" t="s">
        <v>232</v>
      </c>
      <c r="J693" t="s">
        <v>1081</v>
      </c>
      <c r="K693" t="s">
        <v>22</v>
      </c>
      <c r="L693" t="s">
        <v>159</v>
      </c>
      <c r="M693" t="s">
        <v>31</v>
      </c>
      <c r="N693" s="23">
        <f>Target_AM[[#This Row],[PROPORSI]]*VLOOKUP(Target_AM[[#This Row],[NIPNAS]],Target_CC[],9,0)</f>
        <v>1312374493.6150832</v>
      </c>
      <c r="O693" s="22">
        <f>Target_AM[[#This Row],[PROPORSI]]*VLOOKUP(Target_AM[[#This Row],[NIPNAS]],Target_CC[],COLUMN(A$2)+9,0)</f>
        <v>51576830.55791802</v>
      </c>
      <c r="P693" s="22">
        <f>Target_AM[[#This Row],[PROPORSI]]*VLOOKUP(Target_AM[[#This Row],[NIPNAS]],Target_CC[],COLUMN(B$2)+9,0)</f>
        <v>50338424.848800637</v>
      </c>
      <c r="Q693" s="22">
        <f>Target_AM[[#This Row],[PROPORSI]]*VLOOKUP(Target_AM[[#This Row],[NIPNAS]],Target_CC[],COLUMN(C$2)+9,0)</f>
        <v>86379139.057996258</v>
      </c>
      <c r="R693" s="22">
        <f>Target_AM[[#This Row],[PROPORSI]]*VLOOKUP(Target_AM[[#This Row],[NIPNAS]],Target_CC[],COLUMN(D$2)+9,0)</f>
        <v>119139227.50391415</v>
      </c>
      <c r="S693" s="22">
        <f>Target_AM[[#This Row],[PROPORSI]]*VLOOKUP(Target_AM[[#This Row],[NIPNAS]],Target_CC[],COLUMN(E$2)+9,0)</f>
        <v>38411047.984461598</v>
      </c>
      <c r="T693" s="22">
        <f>Target_AM[[#This Row],[PROPORSI]]*VLOOKUP(Target_AM[[#This Row],[NIPNAS]],Target_CC[],COLUMN(F$2)+9,0)</f>
        <v>64112502.519596346</v>
      </c>
      <c r="U693" s="22">
        <f>Target_AM[[#This Row],[PROPORSI]]*VLOOKUP(Target_AM[[#This Row],[NIPNAS]],Target_CC[],COLUMN(G$2)+9,0)</f>
        <v>86985090.756130576</v>
      </c>
      <c r="V693" s="22">
        <f>Target_AM[[#This Row],[PROPORSI]]*VLOOKUP(Target_AM[[#This Row],[NIPNAS]],Target_CC[],COLUMN(H$2)+9,0)</f>
        <v>55541025.125862204</v>
      </c>
      <c r="W693" s="22">
        <f>Target_AM[[#This Row],[PROPORSI]]*VLOOKUP(Target_AM[[#This Row],[NIPNAS]],Target_CC[],COLUMN(I$2)+9,0)</f>
        <v>60863833.181221165</v>
      </c>
      <c r="X693" s="22">
        <f>Target_AM[[#This Row],[PROPORSI]]*VLOOKUP(Target_AM[[#This Row],[NIPNAS]],Target_CC[],COLUMN(J$2)+9,0)</f>
        <v>98295976.162978336</v>
      </c>
      <c r="Y693" s="22">
        <f>Target_AM[[#This Row],[PROPORSI]]*VLOOKUP(Target_AM[[#This Row],[NIPNAS]],Target_CC[],COLUMN(K$2)+9,0)</f>
        <v>83644251.179676399</v>
      </c>
      <c r="Z693" s="22">
        <f>Target_AM[[#This Row],[PROPORSI]]*VLOOKUP(Target_AM[[#This Row],[NIPNAS]],Target_CC[],COLUMN(L$2)+9,0)</f>
        <v>93245333.621799693</v>
      </c>
      <c r="AA693" s="22">
        <f>Target_AM[[#This Row],[PROPORSI]]*VLOOKUP(Target_AM[[#This Row],[NIPNAS]],Target_CC[],COLUMN(M$2)+9,0)</f>
        <v>888532682.50035536</v>
      </c>
      <c r="AB693" s="22">
        <f>Target_AM[[#This Row],[PROPORSI]]*VLOOKUP(Target_AM[[#This Row],[NIPNAS]],Target_CC[],COLUMN(N$2)+9,0)</f>
        <v>549828.69418964535</v>
      </c>
      <c r="AC693" s="22">
        <f>Target_AM[[#This Row],[PROPORSI]]*VLOOKUP(Target_AM[[#This Row],[NIPNAS]],Target_CC[],COLUMN(O$2)+9,0)</f>
        <v>2099883.6368123814</v>
      </c>
      <c r="AD693" s="22">
        <f>Target_AM[[#This Row],[PROPORSI]]*VLOOKUP(Target_AM[[#This Row],[NIPNAS]],Target_CC[],COLUMN(P$2)+9,0)</f>
        <v>3141284.913841784</v>
      </c>
      <c r="AE693" s="22">
        <f>Target_AM[[#This Row],[PROPORSI]]*VLOOKUP(Target_AM[[#This Row],[NIPNAS]],Target_CC[],COLUMN(Q$2)+9,0)</f>
        <v>15062499.505540654</v>
      </c>
      <c r="AF693" s="22">
        <f>Target_AM[[#This Row],[PROPORSI]]*VLOOKUP(Target_AM[[#This Row],[NIPNAS]],Target_CC[],COLUMN(R$2)+9,0)</f>
        <v>4242379.4490684941</v>
      </c>
      <c r="AG693" s="22">
        <f>Target_AM[[#This Row],[PROPORSI]]*VLOOKUP(Target_AM[[#This Row],[NIPNAS]],Target_CC[],COLUMN(S$2)+9,0)</f>
        <v>9712067.2393244132</v>
      </c>
      <c r="AH693" s="22">
        <f>Target_AM[[#This Row],[PROPORSI]]*VLOOKUP(Target_AM[[#This Row],[NIPNAS]],Target_CC[],COLUMN(T$2)+9,0)</f>
        <v>14425712.186796531</v>
      </c>
      <c r="AI693" s="22">
        <f>Target_AM[[#This Row],[PROPORSI]]*VLOOKUP(Target_AM[[#This Row],[NIPNAS]],Target_CC[],COLUMN(U$2)+9,0)</f>
        <v>9774083.083744593</v>
      </c>
      <c r="AJ693" s="22">
        <f>Target_AM[[#This Row],[PROPORSI]]*VLOOKUP(Target_AM[[#This Row],[NIPNAS]],Target_CC[],COLUMN(V$2)+9,0)</f>
        <v>11120494.006465666</v>
      </c>
      <c r="AK693" s="22">
        <f>Target_AM[[#This Row],[PROPORSI]]*VLOOKUP(Target_AM[[#This Row],[NIPNAS]],Target_CC[],COLUMN(W$2)+9,0)</f>
        <v>11460024.291607544</v>
      </c>
      <c r="AL693" s="22">
        <f>Target_AM[[#This Row],[PROPORSI]]*VLOOKUP(Target_AM[[#This Row],[NIPNAS]],Target_CC[],COLUMN(X$2)+9,0)</f>
        <v>9754790.0912211686</v>
      </c>
      <c r="AM693" s="22">
        <f>Target_AM[[#This Row],[PROPORSI]]*VLOOKUP(Target_AM[[#This Row],[NIPNAS]],Target_CC[],COLUMN(Y$2)+9,0)</f>
        <v>12455581.389146313</v>
      </c>
      <c r="AN693" s="22">
        <f>Target_AM[[#This Row],[PROPORSI]]*VLOOKUP(Target_AM[[#This Row],[NIPNAS]],Target_CC[],COLUMN(Z$2)+9,0)</f>
        <v>103798628.48775919</v>
      </c>
      <c r="AO693" s="22">
        <f>Target_AM[[#This Row],[PROPORSI]]*VLOOKUP(Target_AM[[#This Row],[NIPNAS]],Target_CC[],COLUMN(AA$2)+9,0)</f>
        <v>52126659.252107665</v>
      </c>
      <c r="AP693" s="22">
        <f>Target_AM[[#This Row],[PROPORSI]]*VLOOKUP(Target_AM[[#This Row],[NIPNAS]],Target_CC[],COLUMN(AB$2)+9,0)</f>
        <v>52438308.485613018</v>
      </c>
      <c r="AQ693" s="22">
        <f>Target_AM[[#This Row],[PROPORSI]]*VLOOKUP(Target_AM[[#This Row],[NIPNAS]],Target_CC[],COLUMN(AC$2)+9,0)</f>
        <v>89520423.971838042</v>
      </c>
      <c r="AR693" s="22">
        <f>Target_AM[[#This Row],[PROPORSI]]*VLOOKUP(Target_AM[[#This Row],[NIPNAS]],Target_CC[],COLUMN(AD$2)+9,0)</f>
        <v>134201727.0094548</v>
      </c>
      <c r="AS693" s="22">
        <f>Target_AM[[#This Row],[PROPORSI]]*VLOOKUP(Target_AM[[#This Row],[NIPNAS]],Target_CC[],COLUMN(AE$2)+9,0)</f>
        <v>42653427.433530092</v>
      </c>
      <c r="AT693" s="22">
        <f>Target_AM[[#This Row],[PROPORSI]]*VLOOKUP(Target_AM[[#This Row],[NIPNAS]],Target_CC[],COLUMN(AF$2)+9,0)</f>
        <v>73824569.758920759</v>
      </c>
      <c r="AU693" s="22">
        <f>Target_AM[[#This Row],[PROPORSI]]*VLOOKUP(Target_AM[[#This Row],[NIPNAS]],Target_CC[],COLUMN(AG$2)+9,0)</f>
        <v>101410802.94292711</v>
      </c>
      <c r="AV693" s="22">
        <f>Target_AM[[#This Row],[PROPORSI]]*VLOOKUP(Target_AM[[#This Row],[NIPNAS]],Target_CC[],COLUMN(AH$2)+9,0)</f>
        <v>65315108.209606797</v>
      </c>
      <c r="AW693" s="22">
        <f>Target_AM[[#This Row],[PROPORSI]]*VLOOKUP(Target_AM[[#This Row],[NIPNAS]],Target_CC[],COLUMN(AI$2)+9,0)</f>
        <v>71984327.187686831</v>
      </c>
      <c r="AX693" s="22">
        <f>Target_AM[[#This Row],[PROPORSI]]*VLOOKUP(Target_AM[[#This Row],[NIPNAS]],Target_CC[],COLUMN(AJ$2)+9,0)</f>
        <v>109756000.45458588</v>
      </c>
      <c r="AY693" s="22">
        <f>Target_AM[[#This Row],[PROPORSI]]*VLOOKUP(Target_AM[[#This Row],[NIPNAS]],Target_CC[],COLUMN(AK$2)+9,0)</f>
        <v>93399041.270897567</v>
      </c>
      <c r="AZ693" s="22">
        <f>Target_AM[[#This Row],[PROPORSI]]*VLOOKUP(Target_AM[[#This Row],[NIPNAS]],Target_CC[],COLUMN(AL$2)+9,0)</f>
        <v>105700915.01094601</v>
      </c>
      <c r="BA693" s="22">
        <f>Target_AM[[#This Row],[PROPORSI]]*VLOOKUP(Target_AM[[#This Row],[NIPNAS]],Target_CC[],COLUMN(AM$2)+9,0)</f>
        <v>992331310.9881146</v>
      </c>
      <c r="BB693" s="22">
        <f>Target_AM[[#This Row],[PROPORSI]]*VLOOKUP(Target_AM[[#This Row],[NIPNAS]],Target_CC[],COLUMN(AN$2)+9,0)</f>
        <v>0</v>
      </c>
      <c r="BC693" s="22">
        <f>Target_AM[[#This Row],[PROPORSI]]*VLOOKUP(Target_AM[[#This Row],[NIPNAS]],Target_CC[],COLUMN(AO$2)+9,0)</f>
        <v>0</v>
      </c>
      <c r="BD693" s="22">
        <f>Target_AM[[#This Row],[PROPORSI]]*VLOOKUP(Target_AM[[#This Row],[NIPNAS]],Target_CC[],COLUMN(AP$2)+9,0)</f>
        <v>0</v>
      </c>
      <c r="BE693" s="22">
        <f>Target_AM[[#This Row],[PROPORSI]]*VLOOKUP(Target_AM[[#This Row],[NIPNAS]],Target_CC[],COLUMN(AQ$2)+9,0)</f>
        <v>0</v>
      </c>
      <c r="BF693" s="22">
        <f>Target_AM[[#This Row],[PROPORSI]]*VLOOKUP(Target_AM[[#This Row],[NIPNAS]],Target_CC[],COLUMN(AR$2)+9,0)</f>
        <v>0</v>
      </c>
      <c r="BG693" s="22">
        <f>Target_AM[[#This Row],[PROPORSI]]*VLOOKUP(Target_AM[[#This Row],[NIPNAS]],Target_CC[],COLUMN(AS$2)+9,0)</f>
        <v>0</v>
      </c>
      <c r="BH693" s="22">
        <f>Target_AM[[#This Row],[PROPORSI]]*VLOOKUP(Target_AM[[#This Row],[NIPNAS]],Target_CC[],COLUMN(AT$2)+9,0)</f>
        <v>0</v>
      </c>
      <c r="BI693" s="22">
        <f>Target_AM[[#This Row],[PROPORSI]]*VLOOKUP(Target_AM[[#This Row],[NIPNAS]],Target_CC[],COLUMN(AU$2)+9,0)</f>
        <v>0</v>
      </c>
      <c r="BJ693" s="22">
        <f>Target_AM[[#This Row],[PROPORSI]]*VLOOKUP(Target_AM[[#This Row],[NIPNAS]],Target_CC[],COLUMN(AV$2)+9,0)</f>
        <v>0</v>
      </c>
      <c r="BK693" s="22">
        <f>Target_AM[[#This Row],[PROPORSI]]*VLOOKUP(Target_AM[[#This Row],[NIPNAS]],Target_CC[],COLUMN(AW$2)+9,0)</f>
        <v>0</v>
      </c>
      <c r="BL693" s="22">
        <f>Target_AM[[#This Row],[PROPORSI]]*VLOOKUP(Target_AM[[#This Row],[NIPNAS]],Target_CC[],COLUMN(AX$2)+9,0)</f>
        <v>0</v>
      </c>
      <c r="BM693" s="22">
        <f>Target_AM[[#This Row],[PROPORSI]]*VLOOKUP(Target_AM[[#This Row],[NIPNAS]],Target_CC[],COLUMN(AY$2)+9,0)</f>
        <v>0</v>
      </c>
      <c r="BN693" s="22">
        <f>Target_AM[[#This Row],[PROPORSI]]*VLOOKUP(Target_AM[[#This Row],[NIPNAS]],Target_CC[],COLUMN(AZ$2)+9,0)</f>
        <v>0</v>
      </c>
      <c r="BO693" s="22">
        <f>Target_AM[[#This Row],[PROPORSI]]*VLOOKUP(Target_AM[[#This Row],[NIPNAS]],Target_CC[],COLUMN(BA$2)+9,0)</f>
        <v>99995979</v>
      </c>
      <c r="BP693" s="22">
        <f>Target_AM[[#This Row],[PROPORSI]]*VLOOKUP(Target_AM[[#This Row],[NIPNAS]],Target_CC[],COLUMN(BB$2)+9,0)</f>
        <v>100012539</v>
      </c>
      <c r="BQ693" s="22">
        <f>Target_AM[[#This Row],[PROPORSI]]*VLOOKUP(Target_AM[[#This Row],[NIPNAS]],Target_CC[],COLUMN(BC$2)+9,0)</f>
        <v>-3718743</v>
      </c>
      <c r="BR693" s="22">
        <f>Target_AM[[#This Row],[PROPORSI]]*VLOOKUP(Target_AM[[#This Row],[NIPNAS]],Target_CC[],COLUMN(BD$2)+9,0)</f>
        <v>70329914.899999991</v>
      </c>
      <c r="BS693" s="22">
        <f>Target_AM[[#This Row],[PROPORSI]]*VLOOKUP(Target_AM[[#This Row],[NIPNAS]],Target_CC[],COLUMN(BE$2)+9,0)</f>
        <v>70329914.899999991</v>
      </c>
      <c r="BT693" s="22">
        <f>Target_AM[[#This Row],[PROPORSI]]*VLOOKUP(Target_AM[[#This Row],[NIPNAS]],Target_CC[],COLUMN(BF$2)+9,0)</f>
        <v>70329914.899999991</v>
      </c>
      <c r="BU693" s="22">
        <f>Target_AM[[#This Row],[PROPORSI]]*VLOOKUP(Target_AM[[#This Row],[NIPNAS]],Target_CC[],COLUMN(BG$2)+9,0)</f>
        <v>70329914.899999991</v>
      </c>
      <c r="BV693" s="22">
        <f>Target_AM[[#This Row],[PROPORSI]]*VLOOKUP(Target_AM[[#This Row],[NIPNAS]],Target_CC[],COLUMN(BH$2)+9,0)</f>
        <v>70329914.899999991</v>
      </c>
      <c r="BW693" s="22">
        <f>Target_AM[[#This Row],[PROPORSI]]*VLOOKUP(Target_AM[[#This Row],[NIPNAS]],Target_CC[],COLUMN(BI$2)+9,0)</f>
        <v>70329914.899999991</v>
      </c>
      <c r="BX693" s="22">
        <f>Target_AM[[#This Row],[PROPORSI]]*VLOOKUP(Target_AM[[#This Row],[NIPNAS]],Target_CC[],COLUMN(BJ$2)+9,0)</f>
        <v>70329914.899999991</v>
      </c>
      <c r="BY693" s="22">
        <f>Target_AM[[#This Row],[PROPORSI]]*VLOOKUP(Target_AM[[#This Row],[NIPNAS]],Target_CC[],COLUMN(BK$2)+9,0)</f>
        <v>70329914.899999991</v>
      </c>
      <c r="BZ693" s="22">
        <f>Target_AM[[#This Row],[PROPORSI]]*VLOOKUP(Target_AM[[#This Row],[NIPNAS]],Target_CC[],COLUMN(BL$2)+9,0)</f>
        <v>70329914.899999991</v>
      </c>
      <c r="CA693" s="22">
        <f>Target_AM[[#This Row],[PROPORSI]]*VLOOKUP(Target_AM[[#This Row],[NIPNAS]],Target_CC[],COLUMN(BM$2)+9,0)</f>
        <v>829259009.09999979</v>
      </c>
      <c r="CB693" s="22">
        <f>Target_AM[[#This Row],[PROPORSI]]*VLOOKUP(Target_AM[[#This Row],[NIPNAS]],Target_CC[],COLUMN(BN$2)+9,0)</f>
        <v>98900983</v>
      </c>
      <c r="CC693" s="22">
        <f>Target_AM[[#This Row],[PROPORSI]]*VLOOKUP(Target_AM[[#This Row],[NIPNAS]],Target_CC[],COLUMN(BO$2)+9,0)</f>
        <v>98900983</v>
      </c>
      <c r="CD693" s="22">
        <f>Target_AM[[#This Row],[PROPORSI]]*VLOOKUP(Target_AM[[#This Row],[NIPNAS]],Target_CC[],COLUMN(BP$2)+9,0)</f>
        <v>72878862</v>
      </c>
      <c r="CE693" s="22">
        <f>Target_AM[[#This Row],[PROPORSI]]*VLOOKUP(Target_AM[[#This Row],[NIPNAS]],Target_CC[],COLUMN(BQ$2)+9,0)</f>
        <v>69234918.899999991</v>
      </c>
      <c r="CF693" s="22">
        <f>Target_AM[[#This Row],[PROPORSI]]*VLOOKUP(Target_AM[[#This Row],[NIPNAS]],Target_CC[],COLUMN(BR$2)+9,0)</f>
        <v>69234918.899999991</v>
      </c>
      <c r="CG693" s="22">
        <f>Target_AM[[#This Row],[PROPORSI]]*VLOOKUP(Target_AM[[#This Row],[NIPNAS]],Target_CC[],COLUMN(BS$2)+9,0)</f>
        <v>69234918.899999991</v>
      </c>
      <c r="CH693" s="22">
        <f>Target_AM[[#This Row],[PROPORSI]]*VLOOKUP(Target_AM[[#This Row],[NIPNAS]],Target_CC[],COLUMN(BT$2)+9,0)</f>
        <v>69234918.899999991</v>
      </c>
      <c r="CI693" s="22">
        <f>Target_AM[[#This Row],[PROPORSI]]*VLOOKUP(Target_AM[[#This Row],[NIPNAS]],Target_CC[],COLUMN(BU$2)+9,0)</f>
        <v>69234918.899999991</v>
      </c>
      <c r="CJ693" s="22">
        <f>Target_AM[[#This Row],[PROPORSI]]*VLOOKUP(Target_AM[[#This Row],[NIPNAS]],Target_CC[],COLUMN(BV$2)+9,0)</f>
        <v>69234918.899999991</v>
      </c>
      <c r="CK693" s="22">
        <f>Target_AM[[#This Row],[PROPORSI]]*VLOOKUP(Target_AM[[#This Row],[NIPNAS]],Target_CC[],COLUMN(BW$2)+9,0)</f>
        <v>69234918.899999991</v>
      </c>
      <c r="CL693" s="22">
        <f>Target_AM[[#This Row],[PROPORSI]]*VLOOKUP(Target_AM[[#This Row],[NIPNAS]],Target_CC[],COLUMN(BX$2)+9,0)</f>
        <v>69234918.899999991</v>
      </c>
      <c r="CM693" s="22">
        <f>Target_AM[[#This Row],[PROPORSI]]*VLOOKUP(Target_AM[[#This Row],[NIPNAS]],Target_CC[],COLUMN(BY$2)+9,0)</f>
        <v>69234918.899999991</v>
      </c>
      <c r="CN693" s="22">
        <f>Target_AM[[#This Row],[PROPORSI]]*VLOOKUP(Target_AM[[#This Row],[NIPNAS]],Target_CC[],COLUMN(BZ$2)+9,0)</f>
        <v>893795098.09999979</v>
      </c>
      <c r="CO693" s="22">
        <f>Target_AM[[#This Row],[PROPORSI]]*VLOOKUP(Target_AM[[#This Row],[NIPNAS]],Target_CC[],COLUMN(CA$2)+9,0)</f>
        <v>1094996</v>
      </c>
      <c r="CP693" s="22">
        <f>Target_AM[[#This Row],[PROPORSI]]*VLOOKUP(Target_AM[[#This Row],[NIPNAS]],Target_CC[],COLUMN(CB$2)+9,0)</f>
        <v>1111556</v>
      </c>
      <c r="CQ693" s="22">
        <f>Target_AM[[#This Row],[PROPORSI]]*VLOOKUP(Target_AM[[#This Row],[NIPNAS]],Target_CC[],COLUMN(CC$2)+9,0)</f>
        <v>1094996</v>
      </c>
      <c r="CR693" s="22">
        <f>Target_AM[[#This Row],[PROPORSI]]*VLOOKUP(Target_AM[[#This Row],[NIPNAS]],Target_CC[],COLUMN(CD$2)+9,0)</f>
        <v>1094996</v>
      </c>
      <c r="CS693" s="22">
        <f>Target_AM[[#This Row],[PROPORSI]]*VLOOKUP(Target_AM[[#This Row],[NIPNAS]],Target_CC[],COLUMN(CE$2)+9,0)</f>
        <v>1094996</v>
      </c>
      <c r="CT693" s="22">
        <f>Target_AM[[#This Row],[PROPORSI]]*VLOOKUP(Target_AM[[#This Row],[NIPNAS]],Target_CC[],COLUMN(CF$2)+9,0)</f>
        <v>1094996</v>
      </c>
      <c r="CU693" s="22">
        <f>Target_AM[[#This Row],[PROPORSI]]*VLOOKUP(Target_AM[[#This Row],[NIPNAS]],Target_CC[],COLUMN(CG$2)+9,0)</f>
        <v>1094996</v>
      </c>
      <c r="CV693" s="22">
        <f>Target_AM[[#This Row],[PROPORSI]]*VLOOKUP(Target_AM[[#This Row],[NIPNAS]],Target_CC[],COLUMN(CH$2)+9,0)</f>
        <v>1094996</v>
      </c>
      <c r="CW693" s="22">
        <f>Target_AM[[#This Row],[PROPORSI]]*VLOOKUP(Target_AM[[#This Row],[NIPNAS]],Target_CC[],COLUMN(CI$2)+9,0)</f>
        <v>1094996</v>
      </c>
      <c r="CX693" s="22">
        <f>Target_AM[[#This Row],[PROPORSI]]*VLOOKUP(Target_AM[[#This Row],[NIPNAS]],Target_CC[],COLUMN(CJ$2)+9,0)</f>
        <v>1094996</v>
      </c>
      <c r="CY693" s="22">
        <f>Target_AM[[#This Row],[PROPORSI]]*VLOOKUP(Target_AM[[#This Row],[NIPNAS]],Target_CC[],COLUMN(CK$2)+9,0)</f>
        <v>1094996</v>
      </c>
      <c r="CZ693" s="22">
        <f>Target_AM[[#This Row],[PROPORSI]]*VLOOKUP(Target_AM[[#This Row],[NIPNAS]],Target_CC[],COLUMN(CL$2)+9,0)</f>
        <v>1094996</v>
      </c>
      <c r="DA693" s="22">
        <f>Target_AM[[#This Row],[PROPORSI]]*VLOOKUP(Target_AM[[#This Row],[NIPNAS]],Target_CC[],COLUMN(CM$2)+9,0)</f>
        <v>13156512</v>
      </c>
      <c r="DB693" s="22">
        <f>Target_AM[[#This Row],[PROPORSI]]*VLOOKUP(Target_AM[[#This Row],[NIPNAS]],Target_CC[],COLUMN(CN$2)+9,0)</f>
        <v>0</v>
      </c>
      <c r="DC693" s="22">
        <f>Target_AM[[#This Row],[PROPORSI]]*VLOOKUP(Target_AM[[#This Row],[NIPNAS]],Target_CC[],COLUMN(CO$2)+9,0)</f>
        <v>0</v>
      </c>
      <c r="DD693" s="22">
        <f>Target_AM[[#This Row],[PROPORSI]]*VLOOKUP(Target_AM[[#This Row],[NIPNAS]],Target_CC[],COLUMN(CP$2)+9,0)</f>
        <v>3946305</v>
      </c>
      <c r="DE693" s="22">
        <f>Target_AM[[#This Row],[PROPORSI]]*VLOOKUP(Target_AM[[#This Row],[NIPNAS]],Target_CC[],COLUMN(CQ$2)+9,0)</f>
        <v>0</v>
      </c>
      <c r="DF693" s="22">
        <f>Target_AM[[#This Row],[PROPORSI]]*VLOOKUP(Target_AM[[#This Row],[NIPNAS]],Target_CC[],COLUMN(CR$2)+9,0)</f>
        <v>0</v>
      </c>
      <c r="DG693" s="22">
        <f>Target_AM[[#This Row],[PROPORSI]]*VLOOKUP(Target_AM[[#This Row],[NIPNAS]],Target_CC[],COLUMN(CS$2)+9,0)</f>
        <v>0</v>
      </c>
      <c r="DH693" s="22">
        <f>Target_AM[[#This Row],[PROPORSI]]*VLOOKUP(Target_AM[[#This Row],[NIPNAS]],Target_CC[],COLUMN(CT$2)+9,0)</f>
        <v>0</v>
      </c>
      <c r="DI693" s="22">
        <f>Target_AM[[#This Row],[PROPORSI]]*VLOOKUP(Target_AM[[#This Row],[NIPNAS]],Target_CC[],COLUMN(CU$2)+9,0)</f>
        <v>0</v>
      </c>
      <c r="DJ693" s="22">
        <f>Target_AM[[#This Row],[PROPORSI]]*VLOOKUP(Target_AM[[#This Row],[NIPNAS]],Target_CC[],COLUMN(CV$2)+9,0)</f>
        <v>0</v>
      </c>
      <c r="DK693" s="22">
        <f>Target_AM[[#This Row],[PROPORSI]]*VLOOKUP(Target_AM[[#This Row],[NIPNAS]],Target_CC[],COLUMN(CW$2)+9,0)</f>
        <v>0</v>
      </c>
      <c r="DL693" s="22">
        <f>Target_AM[[#This Row],[PROPORSI]]*VLOOKUP(Target_AM[[#This Row],[NIPNAS]],Target_CC[],COLUMN(CX$2)+9,0)</f>
        <v>0</v>
      </c>
      <c r="DM693" s="22">
        <f>Target_AM[[#This Row],[PROPORSI]]*VLOOKUP(Target_AM[[#This Row],[NIPNAS]],Target_CC[],COLUMN(CY$2)+9,0)</f>
        <v>0</v>
      </c>
      <c r="DN693" s="22">
        <f>Target_AM[[#This Row],[PROPORSI]]*VLOOKUP(Target_AM[[#This Row],[NIPNAS]],Target_CC[],COLUMN(CZ$2)+9,0)</f>
        <v>3946305</v>
      </c>
      <c r="DO693" s="22">
        <f>Target_AM[[#This Row],[PROPORSI]]*VLOOKUP(Target_AM[[#This Row],[NIPNAS]],Target_CC[],COLUMN(DA$2)+9,0)</f>
        <v>0</v>
      </c>
      <c r="DP693" s="22">
        <f>Target_AM[[#This Row],[PROPORSI]]*VLOOKUP(Target_AM[[#This Row],[NIPNAS]],Target_CC[],COLUMN(DB$2)+9,0)</f>
        <v>0</v>
      </c>
      <c r="DQ693" s="22">
        <f>Target_AM[[#This Row],[PROPORSI]]*VLOOKUP(Target_AM[[#This Row],[NIPNAS]],Target_CC[],COLUMN(DC$2)+9,0)</f>
        <v>0</v>
      </c>
      <c r="DR693" s="22">
        <f>Target_AM[[#This Row],[PROPORSI]]*VLOOKUP(Target_AM[[#This Row],[NIPNAS]],Target_CC[],COLUMN(DD$2)+9,0)</f>
        <v>0</v>
      </c>
      <c r="DS693" s="22">
        <f>Target_AM[[#This Row],[PROPORSI]]*VLOOKUP(Target_AM[[#This Row],[NIPNAS]],Target_CC[],COLUMN(DE$2)+9,0)</f>
        <v>0</v>
      </c>
      <c r="DT693" s="22">
        <f>Target_AM[[#This Row],[PROPORSI]]*VLOOKUP(Target_AM[[#This Row],[NIPNAS]],Target_CC[],COLUMN(DF$2)+9,0)</f>
        <v>0</v>
      </c>
      <c r="DU693" s="22">
        <f>Target_AM[[#This Row],[PROPORSI]]*VLOOKUP(Target_AM[[#This Row],[NIPNAS]],Target_CC[],COLUMN(DG$2)+9,0)</f>
        <v>0</v>
      </c>
      <c r="DV693" s="22">
        <f>Target_AM[[#This Row],[PROPORSI]]*VLOOKUP(Target_AM[[#This Row],[NIPNAS]],Target_CC[],COLUMN(DH$2)+9,0)</f>
        <v>0</v>
      </c>
      <c r="DW693" s="22">
        <f>Target_AM[[#This Row],[PROPORSI]]*VLOOKUP(Target_AM[[#This Row],[NIPNAS]],Target_CC[],COLUMN(DI$2)+9,0)</f>
        <v>0</v>
      </c>
      <c r="DX693" s="22">
        <f>Target_AM[[#This Row],[PROPORSI]]*VLOOKUP(Target_AM[[#This Row],[NIPNAS]],Target_CC[],COLUMN(DJ$2)+9,0)</f>
        <v>0</v>
      </c>
      <c r="DY693" s="22">
        <f>Target_AM[[#This Row],[PROPORSI]]*VLOOKUP(Target_AM[[#This Row],[NIPNAS]],Target_CC[],COLUMN(DK$2)+9,0)</f>
        <v>0</v>
      </c>
      <c r="DZ693" s="22">
        <f>Target_AM[[#This Row],[PROPORSI]]*VLOOKUP(Target_AM[[#This Row],[NIPNAS]],Target_CC[],COLUMN(DL$2)+9,0)</f>
        <v>0</v>
      </c>
      <c r="EA693" s="22">
        <f>Target_AM[[#This Row],[PROPORSI]]*VLOOKUP(Target_AM[[#This Row],[NIPNAS]],Target_CC[],COLUMN(DM$2)+9,0)</f>
        <v>0</v>
      </c>
    </row>
    <row r="694" spans="2:131" x14ac:dyDescent="0.3">
      <c r="B694">
        <v>928726</v>
      </c>
      <c r="C694" t="s">
        <v>1015</v>
      </c>
      <c r="D694">
        <v>1</v>
      </c>
      <c r="E694" s="8">
        <v>45658</v>
      </c>
      <c r="F694">
        <v>76510301</v>
      </c>
      <c r="G694" t="s">
        <v>233</v>
      </c>
      <c r="J694" t="s">
        <v>1081</v>
      </c>
      <c r="K694" t="s">
        <v>22</v>
      </c>
      <c r="L694" t="s">
        <v>159</v>
      </c>
      <c r="M694" t="s">
        <v>31</v>
      </c>
      <c r="N694" s="23">
        <f>Target_AM[[#This Row],[PROPORSI]]*VLOOKUP(Target_AM[[#This Row],[NIPNAS]],Target_CC[],9,0)</f>
        <v>559306006.59726894</v>
      </c>
      <c r="O694" s="22">
        <f>Target_AM[[#This Row],[PROPORSI]]*VLOOKUP(Target_AM[[#This Row],[NIPNAS]],Target_CC[],COLUMN(A$2)+9,0)</f>
        <v>32219472.427460145</v>
      </c>
      <c r="P694" s="22">
        <f>Target_AM[[#This Row],[PROPORSI]]*VLOOKUP(Target_AM[[#This Row],[NIPNAS]],Target_CC[],COLUMN(B$2)+9,0)</f>
        <v>34371849.467061915</v>
      </c>
      <c r="Q694" s="22">
        <f>Target_AM[[#This Row],[PROPORSI]]*VLOOKUP(Target_AM[[#This Row],[NIPNAS]],Target_CC[],COLUMN(C$2)+9,0)</f>
        <v>30252479.69162149</v>
      </c>
      <c r="R694" s="22">
        <f>Target_AM[[#This Row],[PROPORSI]]*VLOOKUP(Target_AM[[#This Row],[NIPNAS]],Target_CC[],COLUMN(D$2)+9,0)</f>
        <v>27956436.14202987</v>
      </c>
      <c r="S694" s="22">
        <f>Target_AM[[#This Row],[PROPORSI]]*VLOOKUP(Target_AM[[#This Row],[NIPNAS]],Target_CC[],COLUMN(E$2)+9,0)</f>
        <v>38227863.79431361</v>
      </c>
      <c r="T694" s="22">
        <f>Target_AM[[#This Row],[PROPORSI]]*VLOOKUP(Target_AM[[#This Row],[NIPNAS]],Target_CC[],COLUMN(F$2)+9,0)</f>
        <v>39547018.44325231</v>
      </c>
      <c r="U694" s="22">
        <f>Target_AM[[#This Row],[PROPORSI]]*VLOOKUP(Target_AM[[#This Row],[NIPNAS]],Target_CC[],COLUMN(G$2)+9,0)</f>
        <v>39255081.129053637</v>
      </c>
      <c r="V694" s="22">
        <f>Target_AM[[#This Row],[PROPORSI]]*VLOOKUP(Target_AM[[#This Row],[NIPNAS]],Target_CC[],COLUMN(H$2)+9,0)</f>
        <v>25064853.510707974</v>
      </c>
      <c r="W694" s="22">
        <f>Target_AM[[#This Row],[PROPORSI]]*VLOOKUP(Target_AM[[#This Row],[NIPNAS]],Target_CC[],COLUMN(I$2)+9,0)</f>
        <v>34117868.89600867</v>
      </c>
      <c r="X694" s="22">
        <f>Target_AM[[#This Row],[PROPORSI]]*VLOOKUP(Target_AM[[#This Row],[NIPNAS]],Target_CC[],COLUMN(J$2)+9,0)</f>
        <v>42544452.65595445</v>
      </c>
      <c r="Y694" s="22">
        <f>Target_AM[[#This Row],[PROPORSI]]*VLOOKUP(Target_AM[[#This Row],[NIPNAS]],Target_CC[],COLUMN(K$2)+9,0)</f>
        <v>36202894.799642839</v>
      </c>
      <c r="Z694" s="22">
        <f>Target_AM[[#This Row],[PROPORSI]]*VLOOKUP(Target_AM[[#This Row],[NIPNAS]],Target_CC[],COLUMN(L$2)+9,0)</f>
        <v>40358434.154860877</v>
      </c>
      <c r="AA694" s="22">
        <f>Target_AM[[#This Row],[PROPORSI]]*VLOOKUP(Target_AM[[#This Row],[NIPNAS]],Target_CC[],COLUMN(M$2)+9,0)</f>
        <v>420118705.11196786</v>
      </c>
      <c r="AB694" s="22">
        <f>Target_AM[[#This Row],[PROPORSI]]*VLOOKUP(Target_AM[[#This Row],[NIPNAS]],Target_CC[],COLUMN(N$2)+9,0)</f>
        <v>343471.87023011222</v>
      </c>
      <c r="AC694" s="22">
        <f>Target_AM[[#This Row],[PROPORSI]]*VLOOKUP(Target_AM[[#This Row],[NIPNAS]],Target_CC[],COLUMN(O$2)+9,0)</f>
        <v>1433832.7923381925</v>
      </c>
      <c r="AD694" s="22">
        <f>Target_AM[[#This Row],[PROPORSI]]*VLOOKUP(Target_AM[[#This Row],[NIPNAS]],Target_CC[],COLUMN(P$2)+9,0)</f>
        <v>1100169.0813078098</v>
      </c>
      <c r="AE694" s="22">
        <f>Target_AM[[#This Row],[PROPORSI]]*VLOOKUP(Target_AM[[#This Row],[NIPNAS]],Target_CC[],COLUMN(Q$2)+9,0)</f>
        <v>3534468.1545141749</v>
      </c>
      <c r="AF694" s="22">
        <f>Target_AM[[#This Row],[PROPORSI]]*VLOOKUP(Target_AM[[#This Row],[NIPNAS]],Target_CC[],COLUMN(R$2)+9,0)</f>
        <v>4222147.3313717172</v>
      </c>
      <c r="AG694" s="22">
        <f>Target_AM[[#This Row],[PROPORSI]]*VLOOKUP(Target_AM[[#This Row],[NIPNAS]],Target_CC[],COLUMN(S$2)+9,0)</f>
        <v>5990770.7099449486</v>
      </c>
      <c r="AH694" s="22">
        <f>Target_AM[[#This Row],[PROPORSI]]*VLOOKUP(Target_AM[[#This Row],[NIPNAS]],Target_CC[],COLUMN(T$2)+9,0)</f>
        <v>6510109.9201550707</v>
      </c>
      <c r="AI694" s="22">
        <f>Target_AM[[#This Row],[PROPORSI]]*VLOOKUP(Target_AM[[#This Row],[NIPNAS]],Target_CC[],COLUMN(U$2)+9,0)</f>
        <v>4410900.9536712989</v>
      </c>
      <c r="AJ694" s="22">
        <f>Target_AM[[#This Row],[PROPORSI]]*VLOOKUP(Target_AM[[#This Row],[NIPNAS]],Target_CC[],COLUMN(V$2)+9,0)</f>
        <v>6233711.1670532674</v>
      </c>
      <c r="AK694" s="22">
        <f>Target_AM[[#This Row],[PROPORSI]]*VLOOKUP(Target_AM[[#This Row],[NIPNAS]],Target_CC[],COLUMN(W$2)+9,0)</f>
        <v>4960126.3443581089</v>
      </c>
      <c r="AL694" s="22">
        <f>Target_AM[[#This Row],[PROPORSI]]*VLOOKUP(Target_AM[[#This Row],[NIPNAS]],Target_CC[],COLUMN(X$2)+9,0)</f>
        <v>4222067.0815316737</v>
      </c>
      <c r="AM694" s="22">
        <f>Target_AM[[#This Row],[PROPORSI]]*VLOOKUP(Target_AM[[#This Row],[NIPNAS]],Target_CC[],COLUMN(Y$2)+9,0)</f>
        <v>5391023.2483403236</v>
      </c>
      <c r="AN694" s="22">
        <f>Target_AM[[#This Row],[PROPORSI]]*VLOOKUP(Target_AM[[#This Row],[NIPNAS]],Target_CC[],COLUMN(Z$2)+9,0)</f>
        <v>48352798.654816695</v>
      </c>
      <c r="AO694" s="22">
        <f>Target_AM[[#This Row],[PROPORSI]]*VLOOKUP(Target_AM[[#This Row],[NIPNAS]],Target_CC[],COLUMN(AA$2)+9,0)</f>
        <v>32562944.297690257</v>
      </c>
      <c r="AP694" s="22">
        <f>Target_AM[[#This Row],[PROPORSI]]*VLOOKUP(Target_AM[[#This Row],[NIPNAS]],Target_CC[],COLUMN(AB$2)+9,0)</f>
        <v>35805682.259400107</v>
      </c>
      <c r="AQ694" s="22">
        <f>Target_AM[[#This Row],[PROPORSI]]*VLOOKUP(Target_AM[[#This Row],[NIPNAS]],Target_CC[],COLUMN(AC$2)+9,0)</f>
        <v>31352648.7729293</v>
      </c>
      <c r="AR694" s="22">
        <f>Target_AM[[#This Row],[PROPORSI]]*VLOOKUP(Target_AM[[#This Row],[NIPNAS]],Target_CC[],COLUMN(AD$2)+9,0)</f>
        <v>31490904.296544045</v>
      </c>
      <c r="AS694" s="22">
        <f>Target_AM[[#This Row],[PROPORSI]]*VLOOKUP(Target_AM[[#This Row],[NIPNAS]],Target_CC[],COLUMN(AE$2)+9,0)</f>
        <v>42450011.125685327</v>
      </c>
      <c r="AT694" s="22">
        <f>Target_AM[[#This Row],[PROPORSI]]*VLOOKUP(Target_AM[[#This Row],[NIPNAS]],Target_CC[],COLUMN(AF$2)+9,0)</f>
        <v>45537789.153197259</v>
      </c>
      <c r="AU694" s="22">
        <f>Target_AM[[#This Row],[PROPORSI]]*VLOOKUP(Target_AM[[#This Row],[NIPNAS]],Target_CC[],COLUMN(AG$2)+9,0)</f>
        <v>45765191.049208708</v>
      </c>
      <c r="AV694" s="22">
        <f>Target_AM[[#This Row],[PROPORSI]]*VLOOKUP(Target_AM[[#This Row],[NIPNAS]],Target_CC[],COLUMN(AH$2)+9,0)</f>
        <v>29475754.464379273</v>
      </c>
      <c r="AW694" s="22">
        <f>Target_AM[[#This Row],[PROPORSI]]*VLOOKUP(Target_AM[[#This Row],[NIPNAS]],Target_CC[],COLUMN(AI$2)+9,0)</f>
        <v>40351580.063061938</v>
      </c>
      <c r="AX694" s="22">
        <f>Target_AM[[#This Row],[PROPORSI]]*VLOOKUP(Target_AM[[#This Row],[NIPNAS]],Target_CC[],COLUMN(AJ$2)+9,0)</f>
        <v>47504579.000312559</v>
      </c>
      <c r="AY694" s="22">
        <f>Target_AM[[#This Row],[PROPORSI]]*VLOOKUP(Target_AM[[#This Row],[NIPNAS]],Target_CC[],COLUMN(AK$2)+9,0)</f>
        <v>40424961.881174512</v>
      </c>
      <c r="AZ694" s="22">
        <f>Target_AM[[#This Row],[PROPORSI]]*VLOOKUP(Target_AM[[#This Row],[NIPNAS]],Target_CC[],COLUMN(AL$2)+9,0)</f>
        <v>45749457.4032012</v>
      </c>
      <c r="BA694" s="22">
        <f>Target_AM[[#This Row],[PROPORSI]]*VLOOKUP(Target_AM[[#This Row],[NIPNAS]],Target_CC[],COLUMN(AM$2)+9,0)</f>
        <v>468471503.76678449</v>
      </c>
      <c r="BB694" s="22">
        <f>Target_AM[[#This Row],[PROPORSI]]*VLOOKUP(Target_AM[[#This Row],[NIPNAS]],Target_CC[],COLUMN(AN$2)+9,0)</f>
        <v>0</v>
      </c>
      <c r="BC694" s="22">
        <f>Target_AM[[#This Row],[PROPORSI]]*VLOOKUP(Target_AM[[#This Row],[NIPNAS]],Target_CC[],COLUMN(AO$2)+9,0)</f>
        <v>0</v>
      </c>
      <c r="BD694" s="22">
        <f>Target_AM[[#This Row],[PROPORSI]]*VLOOKUP(Target_AM[[#This Row],[NIPNAS]],Target_CC[],COLUMN(AP$2)+9,0)</f>
        <v>0</v>
      </c>
      <c r="BE694" s="22">
        <f>Target_AM[[#This Row],[PROPORSI]]*VLOOKUP(Target_AM[[#This Row],[NIPNAS]],Target_CC[],COLUMN(AQ$2)+9,0)</f>
        <v>0</v>
      </c>
      <c r="BF694" s="22">
        <f>Target_AM[[#This Row],[PROPORSI]]*VLOOKUP(Target_AM[[#This Row],[NIPNAS]],Target_CC[],COLUMN(AR$2)+9,0)</f>
        <v>0</v>
      </c>
      <c r="BG694" s="22">
        <f>Target_AM[[#This Row],[PROPORSI]]*VLOOKUP(Target_AM[[#This Row],[NIPNAS]],Target_CC[],COLUMN(AS$2)+9,0)</f>
        <v>0</v>
      </c>
      <c r="BH694" s="22">
        <f>Target_AM[[#This Row],[PROPORSI]]*VLOOKUP(Target_AM[[#This Row],[NIPNAS]],Target_CC[],COLUMN(AT$2)+9,0)</f>
        <v>0</v>
      </c>
      <c r="BI694" s="22">
        <f>Target_AM[[#This Row],[PROPORSI]]*VLOOKUP(Target_AM[[#This Row],[NIPNAS]],Target_CC[],COLUMN(AU$2)+9,0)</f>
        <v>0</v>
      </c>
      <c r="BJ694" s="22">
        <f>Target_AM[[#This Row],[PROPORSI]]*VLOOKUP(Target_AM[[#This Row],[NIPNAS]],Target_CC[],COLUMN(AV$2)+9,0)</f>
        <v>0</v>
      </c>
      <c r="BK694" s="22">
        <f>Target_AM[[#This Row],[PROPORSI]]*VLOOKUP(Target_AM[[#This Row],[NIPNAS]],Target_CC[],COLUMN(AW$2)+9,0)</f>
        <v>0</v>
      </c>
      <c r="BL694" s="22">
        <f>Target_AM[[#This Row],[PROPORSI]]*VLOOKUP(Target_AM[[#This Row],[NIPNAS]],Target_CC[],COLUMN(AX$2)+9,0)</f>
        <v>0</v>
      </c>
      <c r="BM694" s="22">
        <f>Target_AM[[#This Row],[PROPORSI]]*VLOOKUP(Target_AM[[#This Row],[NIPNAS]],Target_CC[],COLUMN(AY$2)+9,0)</f>
        <v>0</v>
      </c>
      <c r="BN694" s="22">
        <f>Target_AM[[#This Row],[PROPORSI]]*VLOOKUP(Target_AM[[#This Row],[NIPNAS]],Target_CC[],COLUMN(AZ$2)+9,0)</f>
        <v>0</v>
      </c>
      <c r="BO694" s="22">
        <f>Target_AM[[#This Row],[PROPORSI]]*VLOOKUP(Target_AM[[#This Row],[NIPNAS]],Target_CC[],COLUMN(BA$2)+9,0)</f>
        <v>34841101</v>
      </c>
      <c r="BP694" s="22">
        <f>Target_AM[[#This Row],[PROPORSI]]*VLOOKUP(Target_AM[[#This Row],[NIPNAS]],Target_CC[],COLUMN(BB$2)+9,0)</f>
        <v>34462253</v>
      </c>
      <c r="BQ694" s="22">
        <f>Target_AM[[#This Row],[PROPORSI]]*VLOOKUP(Target_AM[[#This Row],[NIPNAS]],Target_CC[],COLUMN(BC$2)+9,0)</f>
        <v>35513186</v>
      </c>
      <c r="BR694" s="22">
        <f>Target_AM[[#This Row],[PROPORSI]]*VLOOKUP(Target_AM[[#This Row],[NIPNAS]],Target_CC[],COLUMN(BD$2)+9,0)</f>
        <v>34962187.350000001</v>
      </c>
      <c r="BS694" s="22">
        <f>Target_AM[[#This Row],[PROPORSI]]*VLOOKUP(Target_AM[[#This Row],[NIPNAS]],Target_CC[],COLUMN(BE$2)+9,0)</f>
        <v>34962187.350000001</v>
      </c>
      <c r="BT694" s="22">
        <f>Target_AM[[#This Row],[PROPORSI]]*VLOOKUP(Target_AM[[#This Row],[NIPNAS]],Target_CC[],COLUMN(BF$2)+9,0)</f>
        <v>34962187.350000001</v>
      </c>
      <c r="BU694" s="22">
        <f>Target_AM[[#This Row],[PROPORSI]]*VLOOKUP(Target_AM[[#This Row],[NIPNAS]],Target_CC[],COLUMN(BG$2)+9,0)</f>
        <v>34962187.350000001</v>
      </c>
      <c r="BV694" s="22">
        <f>Target_AM[[#This Row],[PROPORSI]]*VLOOKUP(Target_AM[[#This Row],[NIPNAS]],Target_CC[],COLUMN(BH$2)+9,0)</f>
        <v>34962187.350000001</v>
      </c>
      <c r="BW694" s="22">
        <f>Target_AM[[#This Row],[PROPORSI]]*VLOOKUP(Target_AM[[#This Row],[NIPNAS]],Target_CC[],COLUMN(BI$2)+9,0)</f>
        <v>34962187.350000001</v>
      </c>
      <c r="BX694" s="22">
        <f>Target_AM[[#This Row],[PROPORSI]]*VLOOKUP(Target_AM[[#This Row],[NIPNAS]],Target_CC[],COLUMN(BJ$2)+9,0)</f>
        <v>34962187.350000001</v>
      </c>
      <c r="BY694" s="22">
        <f>Target_AM[[#This Row],[PROPORSI]]*VLOOKUP(Target_AM[[#This Row],[NIPNAS]],Target_CC[],COLUMN(BK$2)+9,0)</f>
        <v>34962187.350000001</v>
      </c>
      <c r="BZ694" s="22">
        <f>Target_AM[[#This Row],[PROPORSI]]*VLOOKUP(Target_AM[[#This Row],[NIPNAS]],Target_CC[],COLUMN(BL$2)+9,0)</f>
        <v>34962187.350000001</v>
      </c>
      <c r="CA694" s="22">
        <f>Target_AM[[#This Row],[PROPORSI]]*VLOOKUP(Target_AM[[#This Row],[NIPNAS]],Target_CC[],COLUMN(BM$2)+9,0)</f>
        <v>419476226.1500001</v>
      </c>
      <c r="CB694" s="22">
        <f>Target_AM[[#This Row],[PROPORSI]]*VLOOKUP(Target_AM[[#This Row],[NIPNAS]],Target_CC[],COLUMN(BN$2)+9,0)</f>
        <v>11070513</v>
      </c>
      <c r="CC694" s="22">
        <f>Target_AM[[#This Row],[PROPORSI]]*VLOOKUP(Target_AM[[#This Row],[NIPNAS]],Target_CC[],COLUMN(BO$2)+9,0)</f>
        <v>11070513</v>
      </c>
      <c r="CD694" s="22">
        <f>Target_AM[[#This Row],[PROPORSI]]*VLOOKUP(Target_AM[[#This Row],[NIPNAS]],Target_CC[],COLUMN(BP$2)+9,0)</f>
        <v>11070513</v>
      </c>
      <c r="CE694" s="22">
        <f>Target_AM[[#This Row],[PROPORSI]]*VLOOKUP(Target_AM[[#This Row],[NIPNAS]],Target_CC[],COLUMN(BQ$2)+9,0)</f>
        <v>10516987.35</v>
      </c>
      <c r="CF694" s="22">
        <f>Target_AM[[#This Row],[PROPORSI]]*VLOOKUP(Target_AM[[#This Row],[NIPNAS]],Target_CC[],COLUMN(BR$2)+9,0)</f>
        <v>10516987.35</v>
      </c>
      <c r="CG694" s="22">
        <f>Target_AM[[#This Row],[PROPORSI]]*VLOOKUP(Target_AM[[#This Row],[NIPNAS]],Target_CC[],COLUMN(BS$2)+9,0)</f>
        <v>10516987.35</v>
      </c>
      <c r="CH694" s="22">
        <f>Target_AM[[#This Row],[PROPORSI]]*VLOOKUP(Target_AM[[#This Row],[NIPNAS]],Target_CC[],COLUMN(BT$2)+9,0)</f>
        <v>10516987.35</v>
      </c>
      <c r="CI694" s="22">
        <f>Target_AM[[#This Row],[PROPORSI]]*VLOOKUP(Target_AM[[#This Row],[NIPNAS]],Target_CC[],COLUMN(BU$2)+9,0)</f>
        <v>10516987.35</v>
      </c>
      <c r="CJ694" s="22">
        <f>Target_AM[[#This Row],[PROPORSI]]*VLOOKUP(Target_AM[[#This Row],[NIPNAS]],Target_CC[],COLUMN(BV$2)+9,0)</f>
        <v>10516987.35</v>
      </c>
      <c r="CK694" s="22">
        <f>Target_AM[[#This Row],[PROPORSI]]*VLOOKUP(Target_AM[[#This Row],[NIPNAS]],Target_CC[],COLUMN(BW$2)+9,0)</f>
        <v>10516987.35</v>
      </c>
      <c r="CL694" s="22">
        <f>Target_AM[[#This Row],[PROPORSI]]*VLOOKUP(Target_AM[[#This Row],[NIPNAS]],Target_CC[],COLUMN(BX$2)+9,0)</f>
        <v>10516987.35</v>
      </c>
      <c r="CM694" s="22">
        <f>Target_AM[[#This Row],[PROPORSI]]*VLOOKUP(Target_AM[[#This Row],[NIPNAS]],Target_CC[],COLUMN(BY$2)+9,0)</f>
        <v>10516987.35</v>
      </c>
      <c r="CN694" s="22">
        <f>Target_AM[[#This Row],[PROPORSI]]*VLOOKUP(Target_AM[[#This Row],[NIPNAS]],Target_CC[],COLUMN(BZ$2)+9,0)</f>
        <v>127864425.14999998</v>
      </c>
      <c r="CO694" s="22">
        <f>Target_AM[[#This Row],[PROPORSI]]*VLOOKUP(Target_AM[[#This Row],[NIPNAS]],Target_CC[],COLUMN(CA$2)+9,0)</f>
        <v>23770588</v>
      </c>
      <c r="CP694" s="22">
        <f>Target_AM[[#This Row],[PROPORSI]]*VLOOKUP(Target_AM[[#This Row],[NIPNAS]],Target_CC[],COLUMN(CB$2)+9,0)</f>
        <v>23391740</v>
      </c>
      <c r="CQ694" s="22">
        <f>Target_AM[[#This Row],[PROPORSI]]*VLOOKUP(Target_AM[[#This Row],[NIPNAS]],Target_CC[],COLUMN(CC$2)+9,0)</f>
        <v>24445200</v>
      </c>
      <c r="CR694" s="22">
        <f>Target_AM[[#This Row],[PROPORSI]]*VLOOKUP(Target_AM[[#This Row],[NIPNAS]],Target_CC[],COLUMN(CD$2)+9,0)</f>
        <v>24445200</v>
      </c>
      <c r="CS694" s="22">
        <f>Target_AM[[#This Row],[PROPORSI]]*VLOOKUP(Target_AM[[#This Row],[NIPNAS]],Target_CC[],COLUMN(CE$2)+9,0)</f>
        <v>24445200</v>
      </c>
      <c r="CT694" s="22">
        <f>Target_AM[[#This Row],[PROPORSI]]*VLOOKUP(Target_AM[[#This Row],[NIPNAS]],Target_CC[],COLUMN(CF$2)+9,0)</f>
        <v>24445200</v>
      </c>
      <c r="CU694" s="22">
        <f>Target_AM[[#This Row],[PROPORSI]]*VLOOKUP(Target_AM[[#This Row],[NIPNAS]],Target_CC[],COLUMN(CG$2)+9,0)</f>
        <v>24445200</v>
      </c>
      <c r="CV694" s="22">
        <f>Target_AM[[#This Row],[PROPORSI]]*VLOOKUP(Target_AM[[#This Row],[NIPNAS]],Target_CC[],COLUMN(CH$2)+9,0)</f>
        <v>24445200</v>
      </c>
      <c r="CW694" s="22">
        <f>Target_AM[[#This Row],[PROPORSI]]*VLOOKUP(Target_AM[[#This Row],[NIPNAS]],Target_CC[],COLUMN(CI$2)+9,0)</f>
        <v>24445200</v>
      </c>
      <c r="CX694" s="22">
        <f>Target_AM[[#This Row],[PROPORSI]]*VLOOKUP(Target_AM[[#This Row],[NIPNAS]],Target_CC[],COLUMN(CJ$2)+9,0)</f>
        <v>24445200</v>
      </c>
      <c r="CY694" s="22">
        <f>Target_AM[[#This Row],[PROPORSI]]*VLOOKUP(Target_AM[[#This Row],[NIPNAS]],Target_CC[],COLUMN(CK$2)+9,0)</f>
        <v>24445200</v>
      </c>
      <c r="CZ694" s="22">
        <f>Target_AM[[#This Row],[PROPORSI]]*VLOOKUP(Target_AM[[#This Row],[NIPNAS]],Target_CC[],COLUMN(CL$2)+9,0)</f>
        <v>24445200</v>
      </c>
      <c r="DA694" s="22">
        <f>Target_AM[[#This Row],[PROPORSI]]*VLOOKUP(Target_AM[[#This Row],[NIPNAS]],Target_CC[],COLUMN(CM$2)+9,0)</f>
        <v>291614328</v>
      </c>
      <c r="DB694" s="22">
        <f>Target_AM[[#This Row],[PROPORSI]]*VLOOKUP(Target_AM[[#This Row],[NIPNAS]],Target_CC[],COLUMN(CN$2)+9,0)</f>
        <v>0</v>
      </c>
      <c r="DC694" s="22">
        <f>Target_AM[[#This Row],[PROPORSI]]*VLOOKUP(Target_AM[[#This Row],[NIPNAS]],Target_CC[],COLUMN(CO$2)+9,0)</f>
        <v>0</v>
      </c>
      <c r="DD694" s="22">
        <f>Target_AM[[#This Row],[PROPORSI]]*VLOOKUP(Target_AM[[#This Row],[NIPNAS]],Target_CC[],COLUMN(CP$2)+9,0)</f>
        <v>0</v>
      </c>
      <c r="DE694" s="22">
        <f>Target_AM[[#This Row],[PROPORSI]]*VLOOKUP(Target_AM[[#This Row],[NIPNAS]],Target_CC[],COLUMN(CQ$2)+9,0)</f>
        <v>0</v>
      </c>
      <c r="DF694" s="22">
        <f>Target_AM[[#This Row],[PROPORSI]]*VLOOKUP(Target_AM[[#This Row],[NIPNAS]],Target_CC[],COLUMN(CR$2)+9,0)</f>
        <v>0</v>
      </c>
      <c r="DG694" s="22">
        <f>Target_AM[[#This Row],[PROPORSI]]*VLOOKUP(Target_AM[[#This Row],[NIPNAS]],Target_CC[],COLUMN(CS$2)+9,0)</f>
        <v>0</v>
      </c>
      <c r="DH694" s="22">
        <f>Target_AM[[#This Row],[PROPORSI]]*VLOOKUP(Target_AM[[#This Row],[NIPNAS]],Target_CC[],COLUMN(CT$2)+9,0)</f>
        <v>0</v>
      </c>
      <c r="DI694" s="22">
        <f>Target_AM[[#This Row],[PROPORSI]]*VLOOKUP(Target_AM[[#This Row],[NIPNAS]],Target_CC[],COLUMN(CU$2)+9,0)</f>
        <v>0</v>
      </c>
      <c r="DJ694" s="22">
        <f>Target_AM[[#This Row],[PROPORSI]]*VLOOKUP(Target_AM[[#This Row],[NIPNAS]],Target_CC[],COLUMN(CV$2)+9,0)</f>
        <v>0</v>
      </c>
      <c r="DK694" s="22">
        <f>Target_AM[[#This Row],[PROPORSI]]*VLOOKUP(Target_AM[[#This Row],[NIPNAS]],Target_CC[],COLUMN(CW$2)+9,0)</f>
        <v>0</v>
      </c>
      <c r="DL694" s="22">
        <f>Target_AM[[#This Row],[PROPORSI]]*VLOOKUP(Target_AM[[#This Row],[NIPNAS]],Target_CC[],COLUMN(CX$2)+9,0)</f>
        <v>0</v>
      </c>
      <c r="DM694" s="22">
        <f>Target_AM[[#This Row],[PROPORSI]]*VLOOKUP(Target_AM[[#This Row],[NIPNAS]],Target_CC[],COLUMN(CY$2)+9,0)</f>
        <v>0</v>
      </c>
      <c r="DN694" s="22">
        <f>Target_AM[[#This Row],[PROPORSI]]*VLOOKUP(Target_AM[[#This Row],[NIPNAS]],Target_CC[],COLUMN(CZ$2)+9,0)</f>
        <v>0</v>
      </c>
      <c r="DO694" s="22">
        <f>Target_AM[[#This Row],[PROPORSI]]*VLOOKUP(Target_AM[[#This Row],[NIPNAS]],Target_CC[],COLUMN(DA$2)+9,0)</f>
        <v>0</v>
      </c>
      <c r="DP694" s="22">
        <f>Target_AM[[#This Row],[PROPORSI]]*VLOOKUP(Target_AM[[#This Row],[NIPNAS]],Target_CC[],COLUMN(DB$2)+9,0)</f>
        <v>0</v>
      </c>
      <c r="DQ694" s="22">
        <f>Target_AM[[#This Row],[PROPORSI]]*VLOOKUP(Target_AM[[#This Row],[NIPNAS]],Target_CC[],COLUMN(DC$2)+9,0)</f>
        <v>0</v>
      </c>
      <c r="DR694" s="22">
        <f>Target_AM[[#This Row],[PROPORSI]]*VLOOKUP(Target_AM[[#This Row],[NIPNAS]],Target_CC[],COLUMN(DD$2)+9,0)</f>
        <v>0</v>
      </c>
      <c r="DS694" s="22">
        <f>Target_AM[[#This Row],[PROPORSI]]*VLOOKUP(Target_AM[[#This Row],[NIPNAS]],Target_CC[],COLUMN(DE$2)+9,0)</f>
        <v>0</v>
      </c>
      <c r="DT694" s="22">
        <f>Target_AM[[#This Row],[PROPORSI]]*VLOOKUP(Target_AM[[#This Row],[NIPNAS]],Target_CC[],COLUMN(DF$2)+9,0)</f>
        <v>0</v>
      </c>
      <c r="DU694" s="22">
        <f>Target_AM[[#This Row],[PROPORSI]]*VLOOKUP(Target_AM[[#This Row],[NIPNAS]],Target_CC[],COLUMN(DG$2)+9,0)</f>
        <v>0</v>
      </c>
      <c r="DV694" s="22">
        <f>Target_AM[[#This Row],[PROPORSI]]*VLOOKUP(Target_AM[[#This Row],[NIPNAS]],Target_CC[],COLUMN(DH$2)+9,0)</f>
        <v>0</v>
      </c>
      <c r="DW694" s="22">
        <f>Target_AM[[#This Row],[PROPORSI]]*VLOOKUP(Target_AM[[#This Row],[NIPNAS]],Target_CC[],COLUMN(DI$2)+9,0)</f>
        <v>0</v>
      </c>
      <c r="DX694" s="22">
        <f>Target_AM[[#This Row],[PROPORSI]]*VLOOKUP(Target_AM[[#This Row],[NIPNAS]],Target_CC[],COLUMN(DJ$2)+9,0)</f>
        <v>0</v>
      </c>
      <c r="DY694" s="22">
        <f>Target_AM[[#This Row],[PROPORSI]]*VLOOKUP(Target_AM[[#This Row],[NIPNAS]],Target_CC[],COLUMN(DK$2)+9,0)</f>
        <v>0</v>
      </c>
      <c r="DZ694" s="22">
        <f>Target_AM[[#This Row],[PROPORSI]]*VLOOKUP(Target_AM[[#This Row],[NIPNAS]],Target_CC[],COLUMN(DL$2)+9,0)</f>
        <v>0</v>
      </c>
      <c r="EA694" s="22">
        <f>Target_AM[[#This Row],[PROPORSI]]*VLOOKUP(Target_AM[[#This Row],[NIPNAS]],Target_CC[],COLUMN(DM$2)+9,0)</f>
        <v>0</v>
      </c>
    </row>
    <row r="695" spans="2:131" x14ac:dyDescent="0.3">
      <c r="B695">
        <v>980115</v>
      </c>
      <c r="C695" t="s">
        <v>1075</v>
      </c>
      <c r="D695">
        <v>1</v>
      </c>
      <c r="E695" s="8">
        <v>45658</v>
      </c>
      <c r="F695">
        <v>76510302</v>
      </c>
      <c r="G695" t="s">
        <v>234</v>
      </c>
      <c r="J695" t="s">
        <v>1081</v>
      </c>
      <c r="K695" t="s">
        <v>22</v>
      </c>
      <c r="L695" t="s">
        <v>159</v>
      </c>
      <c r="M695" t="s">
        <v>31</v>
      </c>
      <c r="N695" s="23">
        <f>Target_AM[[#This Row],[PROPORSI]]*VLOOKUP(Target_AM[[#This Row],[NIPNAS]],Target_CC[],9,0)</f>
        <v>1379989798.9507511</v>
      </c>
      <c r="O695" s="22">
        <f>Target_AM[[#This Row],[PROPORSI]]*VLOOKUP(Target_AM[[#This Row],[NIPNAS]],Target_CC[],COLUMN(A$2)+9,0)</f>
        <v>78545388.740309939</v>
      </c>
      <c r="P695" s="22">
        <f>Target_AM[[#This Row],[PROPORSI]]*VLOOKUP(Target_AM[[#This Row],[NIPNAS]],Target_CC[],COLUMN(B$2)+9,0)</f>
        <v>68933460.737140045</v>
      </c>
      <c r="Q695" s="22">
        <f>Target_AM[[#This Row],[PROPORSI]]*VLOOKUP(Target_AM[[#This Row],[NIPNAS]],Target_CC[],COLUMN(C$2)+9,0)</f>
        <v>25495244.873757113</v>
      </c>
      <c r="R695" s="22">
        <f>Target_AM[[#This Row],[PROPORSI]]*VLOOKUP(Target_AM[[#This Row],[NIPNAS]],Target_CC[],COLUMN(D$2)+9,0)</f>
        <v>61760526.363068841</v>
      </c>
      <c r="S695" s="22">
        <f>Target_AM[[#This Row],[PROPORSI]]*VLOOKUP(Target_AM[[#This Row],[NIPNAS]],Target_CC[],COLUMN(E$2)+9,0)</f>
        <v>83142324.979756191</v>
      </c>
      <c r="T695" s="22">
        <f>Target_AM[[#This Row],[PROPORSI]]*VLOOKUP(Target_AM[[#This Row],[NIPNAS]],Target_CC[],COLUMN(F$2)+9,0)</f>
        <v>36613010.15575812</v>
      </c>
      <c r="U695" s="22">
        <f>Target_AM[[#This Row],[PROPORSI]]*VLOOKUP(Target_AM[[#This Row],[NIPNAS]],Target_CC[],COLUMN(G$2)+9,0)</f>
        <v>92328918.946706116</v>
      </c>
      <c r="V695" s="22">
        <f>Target_AM[[#This Row],[PROPORSI]]*VLOOKUP(Target_AM[[#This Row],[NIPNAS]],Target_CC[],COLUMN(H$2)+9,0)</f>
        <v>58684448.03305763</v>
      </c>
      <c r="W695" s="22">
        <f>Target_AM[[#This Row],[PROPORSI]]*VLOOKUP(Target_AM[[#This Row],[NIPNAS]],Target_CC[],COLUMN(I$2)+9,0)</f>
        <v>81659065.800437123</v>
      </c>
      <c r="X695" s="22">
        <f>Target_AM[[#This Row],[PROPORSI]]*VLOOKUP(Target_AM[[#This Row],[NIPNAS]],Target_CC[],COLUMN(J$2)+9,0)</f>
        <v>104037494.61102705</v>
      </c>
      <c r="Y695" s="22">
        <f>Target_AM[[#This Row],[PROPORSI]]*VLOOKUP(Target_AM[[#This Row],[NIPNAS]],Target_CC[],COLUMN(K$2)+9,0)</f>
        <v>88529954.846986935</v>
      </c>
      <c r="Z695" s="22">
        <f>Target_AM[[#This Row],[PROPORSI]]*VLOOKUP(Target_AM[[#This Row],[NIPNAS]],Target_CC[],COLUMN(L$2)+9,0)</f>
        <v>98691841.445236519</v>
      </c>
      <c r="AA695" s="22">
        <f>Target_AM[[#This Row],[PROPORSI]]*VLOOKUP(Target_AM[[#This Row],[NIPNAS]],Target_CC[],COLUMN(M$2)+9,0)</f>
        <v>878421679.53324163</v>
      </c>
      <c r="AB695" s="22">
        <f>Target_AM[[#This Row],[PROPORSI]]*VLOOKUP(Target_AM[[#This Row],[NIPNAS]],Target_CC[],COLUMN(N$2)+9,0)</f>
        <v>837323.81494837999</v>
      </c>
      <c r="AC695" s="22">
        <f>Target_AM[[#This Row],[PROPORSI]]*VLOOKUP(Target_AM[[#This Row],[NIPNAS]],Target_CC[],COLUMN(O$2)+9,0)</f>
        <v>2875581.5595254749</v>
      </c>
      <c r="AD695" s="22">
        <f>Target_AM[[#This Row],[PROPORSI]]*VLOOKUP(Target_AM[[#This Row],[NIPNAS]],Target_CC[],COLUMN(P$2)+9,0)</f>
        <v>927166.31550197676</v>
      </c>
      <c r="AE695" s="22">
        <f>Target_AM[[#This Row],[PROPORSI]]*VLOOKUP(Target_AM[[#This Row],[NIPNAS]],Target_CC[],COLUMN(Q$2)+9,0)</f>
        <v>7808241.8133447543</v>
      </c>
      <c r="AF695" s="22">
        <f>Target_AM[[#This Row],[PROPORSI]]*VLOOKUP(Target_AM[[#This Row],[NIPNAS]],Target_CC[],COLUMN(R$2)+9,0)</f>
        <v>9182808.3155809343</v>
      </c>
      <c r="AG695" s="22">
        <f>Target_AM[[#This Row],[PROPORSI]]*VLOOKUP(Target_AM[[#This Row],[NIPNAS]],Target_CC[],COLUMN(S$2)+9,0)</f>
        <v>5546313.1603403389</v>
      </c>
      <c r="AH695" s="22">
        <f>Target_AM[[#This Row],[PROPORSI]]*VLOOKUP(Target_AM[[#This Row],[NIPNAS]],Target_CC[],COLUMN(T$2)+9,0)</f>
        <v>15311939.088243991</v>
      </c>
      <c r="AI695" s="22">
        <f>Target_AM[[#This Row],[PROPORSI]]*VLOOKUP(Target_AM[[#This Row],[NIPNAS]],Target_CC[],COLUMN(U$2)+9,0)</f>
        <v>10327261.146134511</v>
      </c>
      <c r="AJ695" s="22">
        <f>Target_AM[[#This Row],[PROPORSI]]*VLOOKUP(Target_AM[[#This Row],[NIPNAS]],Target_CC[],COLUMN(V$2)+9,0)</f>
        <v>14920012.499106392</v>
      </c>
      <c r="AK695" s="22">
        <f>Target_AM[[#This Row],[PROPORSI]]*VLOOKUP(Target_AM[[#This Row],[NIPNAS]],Target_CC[],COLUMN(W$2)+9,0)</f>
        <v>12129410.195830688</v>
      </c>
      <c r="AL695" s="22">
        <f>Target_AM[[#This Row],[PROPORSI]]*VLOOKUP(Target_AM[[#This Row],[NIPNAS]],Target_CC[],COLUMN(X$2)+9,0)</f>
        <v>10324572.390068546</v>
      </c>
      <c r="AM695" s="22">
        <f>Target_AM[[#This Row],[PROPORSI]]*VLOOKUP(Target_AM[[#This Row],[NIPNAS]],Target_CC[],COLUMN(Y$2)+9,0)</f>
        <v>13183118.294709802</v>
      </c>
      <c r="AN695" s="22">
        <f>Target_AM[[#This Row],[PROPORSI]]*VLOOKUP(Target_AM[[#This Row],[NIPNAS]],Target_CC[],COLUMN(Z$2)+9,0)</f>
        <v>103373748.59333579</v>
      </c>
      <c r="AO695" s="22">
        <f>Target_AM[[#This Row],[PROPORSI]]*VLOOKUP(Target_AM[[#This Row],[NIPNAS]],Target_CC[],COLUMN(AA$2)+9,0)</f>
        <v>79382712.555258319</v>
      </c>
      <c r="AP695" s="22">
        <f>Target_AM[[#This Row],[PROPORSI]]*VLOOKUP(Target_AM[[#This Row],[NIPNAS]],Target_CC[],COLUMN(AB$2)+9,0)</f>
        <v>71809042.296665519</v>
      </c>
      <c r="AQ695" s="22">
        <f>Target_AM[[#This Row],[PROPORSI]]*VLOOKUP(Target_AM[[#This Row],[NIPNAS]],Target_CC[],COLUMN(AC$2)+9,0)</f>
        <v>26422411.18925909</v>
      </c>
      <c r="AR695" s="22">
        <f>Target_AM[[#This Row],[PROPORSI]]*VLOOKUP(Target_AM[[#This Row],[NIPNAS]],Target_CC[],COLUMN(AD$2)+9,0)</f>
        <v>69568768.176413596</v>
      </c>
      <c r="AS695" s="22">
        <f>Target_AM[[#This Row],[PROPORSI]]*VLOOKUP(Target_AM[[#This Row],[NIPNAS]],Target_CC[],COLUMN(AE$2)+9,0)</f>
        <v>92325133.295337126</v>
      </c>
      <c r="AT695" s="22">
        <f>Target_AM[[#This Row],[PROPORSI]]*VLOOKUP(Target_AM[[#This Row],[NIPNAS]],Target_CC[],COLUMN(AF$2)+9,0)</f>
        <v>42159323.316098459</v>
      </c>
      <c r="AU695" s="22">
        <f>Target_AM[[#This Row],[PROPORSI]]*VLOOKUP(Target_AM[[#This Row],[NIPNAS]],Target_CC[],COLUMN(AG$2)+9,0)</f>
        <v>107640858.03495011</v>
      </c>
      <c r="AV695" s="22">
        <f>Target_AM[[#This Row],[PROPORSI]]*VLOOKUP(Target_AM[[#This Row],[NIPNAS]],Target_CC[],COLUMN(AH$2)+9,0)</f>
        <v>69011709.179192141</v>
      </c>
      <c r="AW695" s="22">
        <f>Target_AM[[#This Row],[PROPORSI]]*VLOOKUP(Target_AM[[#This Row],[NIPNAS]],Target_CC[],COLUMN(AI$2)+9,0)</f>
        <v>96579078.299543515</v>
      </c>
      <c r="AX695" s="22">
        <f>Target_AM[[#This Row],[PROPORSI]]*VLOOKUP(Target_AM[[#This Row],[NIPNAS]],Target_CC[],COLUMN(AJ$2)+9,0)</f>
        <v>116166904.80685773</v>
      </c>
      <c r="AY695" s="22">
        <f>Target_AM[[#This Row],[PROPORSI]]*VLOOKUP(Target_AM[[#This Row],[NIPNAS]],Target_CC[],COLUMN(AK$2)+9,0)</f>
        <v>98854527.23705548</v>
      </c>
      <c r="AZ695" s="22">
        <f>Target_AM[[#This Row],[PROPORSI]]*VLOOKUP(Target_AM[[#This Row],[NIPNAS]],Target_CC[],COLUMN(AL$2)+9,0)</f>
        <v>111874959.73994632</v>
      </c>
      <c r="BA695" s="22">
        <f>Target_AM[[#This Row],[PROPORSI]]*VLOOKUP(Target_AM[[#This Row],[NIPNAS]],Target_CC[],COLUMN(AM$2)+9,0)</f>
        <v>981795428.12657738</v>
      </c>
      <c r="BB695" s="22">
        <f>Target_AM[[#This Row],[PROPORSI]]*VLOOKUP(Target_AM[[#This Row],[NIPNAS]],Target_CC[],COLUMN(AN$2)+9,0)</f>
        <v>0</v>
      </c>
      <c r="BC695" s="22">
        <f>Target_AM[[#This Row],[PROPORSI]]*VLOOKUP(Target_AM[[#This Row],[NIPNAS]],Target_CC[],COLUMN(AO$2)+9,0)</f>
        <v>0</v>
      </c>
      <c r="BD695" s="22">
        <f>Target_AM[[#This Row],[PROPORSI]]*VLOOKUP(Target_AM[[#This Row],[NIPNAS]],Target_CC[],COLUMN(AP$2)+9,0)</f>
        <v>0</v>
      </c>
      <c r="BE695" s="22">
        <f>Target_AM[[#This Row],[PROPORSI]]*VLOOKUP(Target_AM[[#This Row],[NIPNAS]],Target_CC[],COLUMN(AQ$2)+9,0)</f>
        <v>0</v>
      </c>
      <c r="BF695" s="22">
        <f>Target_AM[[#This Row],[PROPORSI]]*VLOOKUP(Target_AM[[#This Row],[NIPNAS]],Target_CC[],COLUMN(AR$2)+9,0)</f>
        <v>0</v>
      </c>
      <c r="BG695" s="22">
        <f>Target_AM[[#This Row],[PROPORSI]]*VLOOKUP(Target_AM[[#This Row],[NIPNAS]],Target_CC[],COLUMN(AS$2)+9,0)</f>
        <v>0</v>
      </c>
      <c r="BH695" s="22">
        <f>Target_AM[[#This Row],[PROPORSI]]*VLOOKUP(Target_AM[[#This Row],[NIPNAS]],Target_CC[],COLUMN(AT$2)+9,0)</f>
        <v>0</v>
      </c>
      <c r="BI695" s="22">
        <f>Target_AM[[#This Row],[PROPORSI]]*VLOOKUP(Target_AM[[#This Row],[NIPNAS]],Target_CC[],COLUMN(AU$2)+9,0)</f>
        <v>0</v>
      </c>
      <c r="BJ695" s="22">
        <f>Target_AM[[#This Row],[PROPORSI]]*VLOOKUP(Target_AM[[#This Row],[NIPNAS]],Target_CC[],COLUMN(AV$2)+9,0)</f>
        <v>0</v>
      </c>
      <c r="BK695" s="22">
        <f>Target_AM[[#This Row],[PROPORSI]]*VLOOKUP(Target_AM[[#This Row],[NIPNAS]],Target_CC[],COLUMN(AW$2)+9,0)</f>
        <v>0</v>
      </c>
      <c r="BL695" s="22">
        <f>Target_AM[[#This Row],[PROPORSI]]*VLOOKUP(Target_AM[[#This Row],[NIPNAS]],Target_CC[],COLUMN(AX$2)+9,0)</f>
        <v>0</v>
      </c>
      <c r="BM695" s="22">
        <f>Target_AM[[#This Row],[PROPORSI]]*VLOOKUP(Target_AM[[#This Row],[NIPNAS]],Target_CC[],COLUMN(AY$2)+9,0)</f>
        <v>0</v>
      </c>
      <c r="BN695" s="22">
        <f>Target_AM[[#This Row],[PROPORSI]]*VLOOKUP(Target_AM[[#This Row],[NIPNAS]],Target_CC[],COLUMN(AZ$2)+9,0)</f>
        <v>0</v>
      </c>
      <c r="BO695" s="22">
        <f>Target_AM[[#This Row],[PROPORSI]]*VLOOKUP(Target_AM[[#This Row],[NIPNAS]],Target_CC[],COLUMN(BA$2)+9,0)</f>
        <v>79216284</v>
      </c>
      <c r="BP695" s="22">
        <f>Target_AM[[#This Row],[PROPORSI]]*VLOOKUP(Target_AM[[#This Row],[NIPNAS]],Target_CC[],COLUMN(BB$2)+9,0)</f>
        <v>53228864</v>
      </c>
      <c r="BQ695" s="22">
        <f>Target_AM[[#This Row],[PROPORSI]]*VLOOKUP(Target_AM[[#This Row],[NIPNAS]],Target_CC[],COLUMN(BC$2)+9,0)</f>
        <v>66337182</v>
      </c>
      <c r="BR695" s="22">
        <f>Target_AM[[#This Row],[PROPORSI]]*VLOOKUP(Target_AM[[#This Row],[NIPNAS]],Target_CC[],COLUMN(BD$2)+9,0)</f>
        <v>63817218.149999999</v>
      </c>
      <c r="BS695" s="22">
        <f>Target_AM[[#This Row],[PROPORSI]]*VLOOKUP(Target_AM[[#This Row],[NIPNAS]],Target_CC[],COLUMN(BE$2)+9,0)</f>
        <v>63817218.149999999</v>
      </c>
      <c r="BT695" s="22">
        <f>Target_AM[[#This Row],[PROPORSI]]*VLOOKUP(Target_AM[[#This Row],[NIPNAS]],Target_CC[],COLUMN(BF$2)+9,0)</f>
        <v>63817218.149999999</v>
      </c>
      <c r="BU695" s="22">
        <f>Target_AM[[#This Row],[PROPORSI]]*VLOOKUP(Target_AM[[#This Row],[NIPNAS]],Target_CC[],COLUMN(BG$2)+9,0)</f>
        <v>63817218.149999999</v>
      </c>
      <c r="BV695" s="22">
        <f>Target_AM[[#This Row],[PROPORSI]]*VLOOKUP(Target_AM[[#This Row],[NIPNAS]],Target_CC[],COLUMN(BH$2)+9,0)</f>
        <v>63817218.149999999</v>
      </c>
      <c r="BW695" s="22">
        <f>Target_AM[[#This Row],[PROPORSI]]*VLOOKUP(Target_AM[[#This Row],[NIPNAS]],Target_CC[],COLUMN(BI$2)+9,0)</f>
        <v>63817218.149999999</v>
      </c>
      <c r="BX695" s="22">
        <f>Target_AM[[#This Row],[PROPORSI]]*VLOOKUP(Target_AM[[#This Row],[NIPNAS]],Target_CC[],COLUMN(BJ$2)+9,0)</f>
        <v>63817218.149999999</v>
      </c>
      <c r="BY695" s="22">
        <f>Target_AM[[#This Row],[PROPORSI]]*VLOOKUP(Target_AM[[#This Row],[NIPNAS]],Target_CC[],COLUMN(BK$2)+9,0)</f>
        <v>63817218.149999999</v>
      </c>
      <c r="BZ695" s="22">
        <f>Target_AM[[#This Row],[PROPORSI]]*VLOOKUP(Target_AM[[#This Row],[NIPNAS]],Target_CC[],COLUMN(BL$2)+9,0)</f>
        <v>63817218.149999999</v>
      </c>
      <c r="CA695" s="22">
        <f>Target_AM[[#This Row],[PROPORSI]]*VLOOKUP(Target_AM[[#This Row],[NIPNAS]],Target_CC[],COLUMN(BM$2)+9,0)</f>
        <v>773137293.3499999</v>
      </c>
      <c r="CB695" s="22">
        <f>Target_AM[[#This Row],[PROPORSI]]*VLOOKUP(Target_AM[[#This Row],[NIPNAS]],Target_CC[],COLUMN(BN$2)+9,0)</f>
        <v>63061184</v>
      </c>
      <c r="CC695" s="22">
        <f>Target_AM[[#This Row],[PROPORSI]]*VLOOKUP(Target_AM[[#This Row],[NIPNAS]],Target_CC[],COLUMN(BO$2)+9,0)</f>
        <v>37333764</v>
      </c>
      <c r="CD695" s="22">
        <f>Target_AM[[#This Row],[PROPORSI]]*VLOOKUP(Target_AM[[#This Row],[NIPNAS]],Target_CC[],COLUMN(BP$2)+9,0)</f>
        <v>50399277</v>
      </c>
      <c r="CE695" s="22">
        <f>Target_AM[[#This Row],[PROPORSI]]*VLOOKUP(Target_AM[[#This Row],[NIPNAS]],Target_CC[],COLUMN(BQ$2)+9,0)</f>
        <v>47879313.149999999</v>
      </c>
      <c r="CF695" s="22">
        <f>Target_AM[[#This Row],[PROPORSI]]*VLOOKUP(Target_AM[[#This Row],[NIPNAS]],Target_CC[],COLUMN(BR$2)+9,0)</f>
        <v>47879313.149999999</v>
      </c>
      <c r="CG695" s="22">
        <f>Target_AM[[#This Row],[PROPORSI]]*VLOOKUP(Target_AM[[#This Row],[NIPNAS]],Target_CC[],COLUMN(BS$2)+9,0)</f>
        <v>47879313.149999999</v>
      </c>
      <c r="CH695" s="22">
        <f>Target_AM[[#This Row],[PROPORSI]]*VLOOKUP(Target_AM[[#This Row],[NIPNAS]],Target_CC[],COLUMN(BT$2)+9,0)</f>
        <v>47879313.149999999</v>
      </c>
      <c r="CI695" s="22">
        <f>Target_AM[[#This Row],[PROPORSI]]*VLOOKUP(Target_AM[[#This Row],[NIPNAS]],Target_CC[],COLUMN(BU$2)+9,0)</f>
        <v>47879313.149999999</v>
      </c>
      <c r="CJ695" s="22">
        <f>Target_AM[[#This Row],[PROPORSI]]*VLOOKUP(Target_AM[[#This Row],[NIPNAS]],Target_CC[],COLUMN(BV$2)+9,0)</f>
        <v>47879313.149999999</v>
      </c>
      <c r="CK695" s="22">
        <f>Target_AM[[#This Row],[PROPORSI]]*VLOOKUP(Target_AM[[#This Row],[NIPNAS]],Target_CC[],COLUMN(BW$2)+9,0)</f>
        <v>47879313.149999999</v>
      </c>
      <c r="CL695" s="22">
        <f>Target_AM[[#This Row],[PROPORSI]]*VLOOKUP(Target_AM[[#This Row],[NIPNAS]],Target_CC[],COLUMN(BX$2)+9,0)</f>
        <v>47879313.149999999</v>
      </c>
      <c r="CM695" s="22">
        <f>Target_AM[[#This Row],[PROPORSI]]*VLOOKUP(Target_AM[[#This Row],[NIPNAS]],Target_CC[],COLUMN(BY$2)+9,0)</f>
        <v>47879313.149999999</v>
      </c>
      <c r="CN695" s="22">
        <f>Target_AM[[#This Row],[PROPORSI]]*VLOOKUP(Target_AM[[#This Row],[NIPNAS]],Target_CC[],COLUMN(BZ$2)+9,0)</f>
        <v>581708043.3499999</v>
      </c>
      <c r="CO695" s="22">
        <f>Target_AM[[#This Row],[PROPORSI]]*VLOOKUP(Target_AM[[#This Row],[NIPNAS]],Target_CC[],COLUMN(CA$2)+9,0)</f>
        <v>16155100</v>
      </c>
      <c r="CP695" s="22">
        <f>Target_AM[[#This Row],[PROPORSI]]*VLOOKUP(Target_AM[[#This Row],[NIPNAS]],Target_CC[],COLUMN(CB$2)+9,0)</f>
        <v>15895100</v>
      </c>
      <c r="CQ695" s="22">
        <f>Target_AM[[#This Row],[PROPORSI]]*VLOOKUP(Target_AM[[#This Row],[NIPNAS]],Target_CC[],COLUMN(CC$2)+9,0)</f>
        <v>15937905</v>
      </c>
      <c r="CR695" s="22">
        <f>Target_AM[[#This Row],[PROPORSI]]*VLOOKUP(Target_AM[[#This Row],[NIPNAS]],Target_CC[],COLUMN(CD$2)+9,0)</f>
        <v>15937905</v>
      </c>
      <c r="CS695" s="22">
        <f>Target_AM[[#This Row],[PROPORSI]]*VLOOKUP(Target_AM[[#This Row],[NIPNAS]],Target_CC[],COLUMN(CE$2)+9,0)</f>
        <v>15937905</v>
      </c>
      <c r="CT695" s="22">
        <f>Target_AM[[#This Row],[PROPORSI]]*VLOOKUP(Target_AM[[#This Row],[NIPNAS]],Target_CC[],COLUMN(CF$2)+9,0)</f>
        <v>15937905</v>
      </c>
      <c r="CU695" s="22">
        <f>Target_AM[[#This Row],[PROPORSI]]*VLOOKUP(Target_AM[[#This Row],[NIPNAS]],Target_CC[],COLUMN(CG$2)+9,0)</f>
        <v>15937905</v>
      </c>
      <c r="CV695" s="22">
        <f>Target_AM[[#This Row],[PROPORSI]]*VLOOKUP(Target_AM[[#This Row],[NIPNAS]],Target_CC[],COLUMN(CH$2)+9,0)</f>
        <v>15937905</v>
      </c>
      <c r="CW695" s="22">
        <f>Target_AM[[#This Row],[PROPORSI]]*VLOOKUP(Target_AM[[#This Row],[NIPNAS]],Target_CC[],COLUMN(CI$2)+9,0)</f>
        <v>15937905</v>
      </c>
      <c r="CX695" s="22">
        <f>Target_AM[[#This Row],[PROPORSI]]*VLOOKUP(Target_AM[[#This Row],[NIPNAS]],Target_CC[],COLUMN(CJ$2)+9,0)</f>
        <v>15937905</v>
      </c>
      <c r="CY695" s="22">
        <f>Target_AM[[#This Row],[PROPORSI]]*VLOOKUP(Target_AM[[#This Row],[NIPNAS]],Target_CC[],COLUMN(CK$2)+9,0)</f>
        <v>15937905</v>
      </c>
      <c r="CZ695" s="22">
        <f>Target_AM[[#This Row],[PROPORSI]]*VLOOKUP(Target_AM[[#This Row],[NIPNAS]],Target_CC[],COLUMN(CL$2)+9,0)</f>
        <v>15937905</v>
      </c>
      <c r="DA695" s="22">
        <f>Target_AM[[#This Row],[PROPORSI]]*VLOOKUP(Target_AM[[#This Row],[NIPNAS]],Target_CC[],COLUMN(CM$2)+9,0)</f>
        <v>191429250</v>
      </c>
      <c r="DB695" s="22">
        <f>Target_AM[[#This Row],[PROPORSI]]*VLOOKUP(Target_AM[[#This Row],[NIPNAS]],Target_CC[],COLUMN(CN$2)+9,0)</f>
        <v>0</v>
      </c>
      <c r="DC695" s="22">
        <f>Target_AM[[#This Row],[PROPORSI]]*VLOOKUP(Target_AM[[#This Row],[NIPNAS]],Target_CC[],COLUMN(CO$2)+9,0)</f>
        <v>0</v>
      </c>
      <c r="DD695" s="22">
        <f>Target_AM[[#This Row],[PROPORSI]]*VLOOKUP(Target_AM[[#This Row],[NIPNAS]],Target_CC[],COLUMN(CP$2)+9,0)</f>
        <v>0</v>
      </c>
      <c r="DE695" s="22">
        <f>Target_AM[[#This Row],[PROPORSI]]*VLOOKUP(Target_AM[[#This Row],[NIPNAS]],Target_CC[],COLUMN(CQ$2)+9,0)</f>
        <v>0</v>
      </c>
      <c r="DF695" s="22">
        <f>Target_AM[[#This Row],[PROPORSI]]*VLOOKUP(Target_AM[[#This Row],[NIPNAS]],Target_CC[],COLUMN(CR$2)+9,0)</f>
        <v>0</v>
      </c>
      <c r="DG695" s="22">
        <f>Target_AM[[#This Row],[PROPORSI]]*VLOOKUP(Target_AM[[#This Row],[NIPNAS]],Target_CC[],COLUMN(CS$2)+9,0)</f>
        <v>0</v>
      </c>
      <c r="DH695" s="22">
        <f>Target_AM[[#This Row],[PROPORSI]]*VLOOKUP(Target_AM[[#This Row],[NIPNAS]],Target_CC[],COLUMN(CT$2)+9,0)</f>
        <v>0</v>
      </c>
      <c r="DI695" s="22">
        <f>Target_AM[[#This Row],[PROPORSI]]*VLOOKUP(Target_AM[[#This Row],[NIPNAS]],Target_CC[],COLUMN(CU$2)+9,0)</f>
        <v>0</v>
      </c>
      <c r="DJ695" s="22">
        <f>Target_AM[[#This Row],[PROPORSI]]*VLOOKUP(Target_AM[[#This Row],[NIPNAS]],Target_CC[],COLUMN(CV$2)+9,0)</f>
        <v>0</v>
      </c>
      <c r="DK695" s="22">
        <f>Target_AM[[#This Row],[PROPORSI]]*VLOOKUP(Target_AM[[#This Row],[NIPNAS]],Target_CC[],COLUMN(CW$2)+9,0)</f>
        <v>0</v>
      </c>
      <c r="DL695" s="22">
        <f>Target_AM[[#This Row],[PROPORSI]]*VLOOKUP(Target_AM[[#This Row],[NIPNAS]],Target_CC[],COLUMN(CX$2)+9,0)</f>
        <v>0</v>
      </c>
      <c r="DM695" s="22">
        <f>Target_AM[[#This Row],[PROPORSI]]*VLOOKUP(Target_AM[[#This Row],[NIPNAS]],Target_CC[],COLUMN(CY$2)+9,0)</f>
        <v>0</v>
      </c>
      <c r="DN695" s="22">
        <f>Target_AM[[#This Row],[PROPORSI]]*VLOOKUP(Target_AM[[#This Row],[NIPNAS]],Target_CC[],COLUMN(CZ$2)+9,0)</f>
        <v>0</v>
      </c>
      <c r="DO695" s="22">
        <f>Target_AM[[#This Row],[PROPORSI]]*VLOOKUP(Target_AM[[#This Row],[NIPNAS]],Target_CC[],COLUMN(DA$2)+9,0)</f>
        <v>0</v>
      </c>
      <c r="DP695" s="22">
        <f>Target_AM[[#This Row],[PROPORSI]]*VLOOKUP(Target_AM[[#This Row],[NIPNAS]],Target_CC[],COLUMN(DB$2)+9,0)</f>
        <v>0</v>
      </c>
      <c r="DQ695" s="22">
        <f>Target_AM[[#This Row],[PROPORSI]]*VLOOKUP(Target_AM[[#This Row],[NIPNAS]],Target_CC[],COLUMN(DC$2)+9,0)</f>
        <v>0</v>
      </c>
      <c r="DR695" s="22">
        <f>Target_AM[[#This Row],[PROPORSI]]*VLOOKUP(Target_AM[[#This Row],[NIPNAS]],Target_CC[],COLUMN(DD$2)+9,0)</f>
        <v>0</v>
      </c>
      <c r="DS695" s="22">
        <f>Target_AM[[#This Row],[PROPORSI]]*VLOOKUP(Target_AM[[#This Row],[NIPNAS]],Target_CC[],COLUMN(DE$2)+9,0)</f>
        <v>0</v>
      </c>
      <c r="DT695" s="22">
        <f>Target_AM[[#This Row],[PROPORSI]]*VLOOKUP(Target_AM[[#This Row],[NIPNAS]],Target_CC[],COLUMN(DF$2)+9,0)</f>
        <v>0</v>
      </c>
      <c r="DU695" s="22">
        <f>Target_AM[[#This Row],[PROPORSI]]*VLOOKUP(Target_AM[[#This Row],[NIPNAS]],Target_CC[],COLUMN(DG$2)+9,0)</f>
        <v>0</v>
      </c>
      <c r="DV695" s="22">
        <f>Target_AM[[#This Row],[PROPORSI]]*VLOOKUP(Target_AM[[#This Row],[NIPNAS]],Target_CC[],COLUMN(DH$2)+9,0)</f>
        <v>0</v>
      </c>
      <c r="DW695" s="22">
        <f>Target_AM[[#This Row],[PROPORSI]]*VLOOKUP(Target_AM[[#This Row],[NIPNAS]],Target_CC[],COLUMN(DI$2)+9,0)</f>
        <v>0</v>
      </c>
      <c r="DX695" s="22">
        <f>Target_AM[[#This Row],[PROPORSI]]*VLOOKUP(Target_AM[[#This Row],[NIPNAS]],Target_CC[],COLUMN(DJ$2)+9,0)</f>
        <v>0</v>
      </c>
      <c r="DY695" s="22">
        <f>Target_AM[[#This Row],[PROPORSI]]*VLOOKUP(Target_AM[[#This Row],[NIPNAS]],Target_CC[],COLUMN(DK$2)+9,0)</f>
        <v>0</v>
      </c>
      <c r="DZ695" s="22">
        <f>Target_AM[[#This Row],[PROPORSI]]*VLOOKUP(Target_AM[[#This Row],[NIPNAS]],Target_CC[],COLUMN(DL$2)+9,0)</f>
        <v>0</v>
      </c>
      <c r="EA695" s="22">
        <f>Target_AM[[#This Row],[PROPORSI]]*VLOOKUP(Target_AM[[#This Row],[NIPNAS]],Target_CC[],COLUMN(DM$2)+9,0)</f>
        <v>0</v>
      </c>
    </row>
    <row r="696" spans="2:131" x14ac:dyDescent="0.3">
      <c r="B696">
        <v>980115</v>
      </c>
      <c r="C696" t="s">
        <v>1075</v>
      </c>
      <c r="D696">
        <v>1</v>
      </c>
      <c r="E696" s="8">
        <v>45658</v>
      </c>
      <c r="F696">
        <v>76510303</v>
      </c>
      <c r="G696" t="s">
        <v>235</v>
      </c>
      <c r="J696" t="s">
        <v>1081</v>
      </c>
      <c r="K696" t="s">
        <v>22</v>
      </c>
      <c r="L696" t="s">
        <v>159</v>
      </c>
      <c r="M696" t="s">
        <v>31</v>
      </c>
      <c r="N696" s="23">
        <f>Target_AM[[#This Row],[PROPORSI]]*VLOOKUP(Target_AM[[#This Row],[NIPNAS]],Target_CC[],9,0)</f>
        <v>304191330.79267514</v>
      </c>
      <c r="O696" s="22">
        <f>Target_AM[[#This Row],[PROPORSI]]*VLOOKUP(Target_AM[[#This Row],[NIPNAS]],Target_CC[],COLUMN(A$2)+9,0)</f>
        <v>37128753.891853243</v>
      </c>
      <c r="P696" s="22">
        <f>Target_AM[[#This Row],[PROPORSI]]*VLOOKUP(Target_AM[[#This Row],[NIPNAS]],Target_CC[],COLUMN(B$2)+9,0)</f>
        <v>20134393.025438514</v>
      </c>
      <c r="Q696" s="22">
        <f>Target_AM[[#This Row],[PROPORSI]]*VLOOKUP(Target_AM[[#This Row],[NIPNAS]],Target_CC[],COLUMN(C$2)+9,0)</f>
        <v>23921084.783375174</v>
      </c>
      <c r="R696" s="22">
        <f>Target_AM[[#This Row],[PROPORSI]]*VLOOKUP(Target_AM[[#This Row],[NIPNAS]],Target_CC[],COLUMN(D$2)+9,0)</f>
        <v>16249048.967442486</v>
      </c>
      <c r="S696" s="22">
        <f>Target_AM[[#This Row],[PROPORSI]]*VLOOKUP(Target_AM[[#This Row],[NIPNAS]],Target_CC[],COLUMN(E$2)+9,0)</f>
        <v>24813363.932220686</v>
      </c>
      <c r="T696" s="22">
        <f>Target_AM[[#This Row],[PROPORSI]]*VLOOKUP(Target_AM[[#This Row],[NIPNAS]],Target_CC[],COLUMN(F$2)+9,0)</f>
        <v>21980730.338064793</v>
      </c>
      <c r="U696" s="22">
        <f>Target_AM[[#This Row],[PROPORSI]]*VLOOKUP(Target_AM[[#This Row],[NIPNAS]],Target_CC[],COLUMN(G$2)+9,0)</f>
        <v>31506350.946181487</v>
      </c>
      <c r="V696" s="22">
        <f>Target_AM[[#This Row],[PROPORSI]]*VLOOKUP(Target_AM[[#This Row],[NIPNAS]],Target_CC[],COLUMN(H$2)+9,0)</f>
        <v>20117183.465751205</v>
      </c>
      <c r="W696" s="22">
        <f>Target_AM[[#This Row],[PROPORSI]]*VLOOKUP(Target_AM[[#This Row],[NIPNAS]],Target_CC[],COLUMN(I$2)+9,0)</f>
        <v>37790309.268823139</v>
      </c>
      <c r="X696" s="22">
        <f>Target_AM[[#This Row],[PROPORSI]]*VLOOKUP(Target_AM[[#This Row],[NIPNAS]],Target_CC[],COLUMN(J$2)+9,0)</f>
        <v>20368288.126695707</v>
      </c>
      <c r="Y696" s="22">
        <f>Target_AM[[#This Row],[PROPORSI]]*VLOOKUP(Target_AM[[#This Row],[NIPNAS]],Target_CC[],COLUMN(K$2)+9,0)</f>
        <v>28611061.32067778</v>
      </c>
      <c r="Z696" s="22">
        <f>Target_AM[[#This Row],[PROPORSI]]*VLOOKUP(Target_AM[[#This Row],[NIPNAS]],Target_CC[],COLUMN(L$2)+9,0)</f>
        <v>19321725.016796824</v>
      </c>
      <c r="AA696" s="22">
        <f>Target_AM[[#This Row],[PROPORSI]]*VLOOKUP(Target_AM[[#This Row],[NIPNAS]],Target_CC[],COLUMN(M$2)+9,0)</f>
        <v>301942293.08332103</v>
      </c>
      <c r="AB696" s="22">
        <f>Target_AM[[#This Row],[PROPORSI]]*VLOOKUP(Target_AM[[#This Row],[NIPNAS]],Target_CC[],COLUMN(N$2)+9,0)</f>
        <v>395806.68390086293</v>
      </c>
      <c r="AC696" s="22">
        <f>Target_AM[[#This Row],[PROPORSI]]*VLOOKUP(Target_AM[[#This Row],[NIPNAS]],Target_CC[],COLUMN(O$2)+9,0)</f>
        <v>839912.7024387829</v>
      </c>
      <c r="AD696" s="22">
        <f>Target_AM[[#This Row],[PROPORSI]]*VLOOKUP(Target_AM[[#This Row],[NIPNAS]],Target_CC[],COLUMN(P$2)+9,0)</f>
        <v>869920.02435095608</v>
      </c>
      <c r="AE696" s="22">
        <f>Target_AM[[#This Row],[PROPORSI]]*VLOOKUP(Target_AM[[#This Row],[NIPNAS]],Target_CC[],COLUMN(Q$2)+9,0)</f>
        <v>2054330.0234976523</v>
      </c>
      <c r="AF696" s="22">
        <f>Target_AM[[#This Row],[PROPORSI]]*VLOOKUP(Target_AM[[#This Row],[NIPNAS]],Target_CC[],COLUMN(R$2)+9,0)</f>
        <v>2740558.0095313787</v>
      </c>
      <c r="AG696" s="22">
        <f>Target_AM[[#This Row],[PROPORSI]]*VLOOKUP(Target_AM[[#This Row],[NIPNAS]],Target_CC[],COLUMN(S$2)+9,0)</f>
        <v>3329745.7223338373</v>
      </c>
      <c r="AH696" s="22">
        <f>Target_AM[[#This Row],[PROPORSI]]*VLOOKUP(Target_AM[[#This Row],[NIPNAS]],Target_CC[],COLUMN(T$2)+9,0)</f>
        <v>5225051.1766441502</v>
      </c>
      <c r="AI696" s="22">
        <f>Target_AM[[#This Row],[PROPORSI]]*VLOOKUP(Target_AM[[#This Row],[NIPNAS]],Target_CC[],COLUMN(U$2)+9,0)</f>
        <v>3540212.341410812</v>
      </c>
      <c r="AJ696" s="22">
        <f>Target_AM[[#This Row],[PROPORSI]]*VLOOKUP(Target_AM[[#This Row],[NIPNAS]],Target_CC[],COLUMN(V$2)+9,0)</f>
        <v>6904706.5516749993</v>
      </c>
      <c r="AK696" s="22">
        <f>Target_AM[[#This Row],[PROPORSI]]*VLOOKUP(Target_AM[[#This Row],[NIPNAS]],Target_CC[],COLUMN(W$2)+9,0)</f>
        <v>2374675.8089402728</v>
      </c>
      <c r="AL696" s="22">
        <f>Target_AM[[#This Row],[PROPORSI]]*VLOOKUP(Target_AM[[#This Row],[NIPNAS]],Target_CC[],COLUMN(X$2)+9,0)</f>
        <v>3336689.5337582082</v>
      </c>
      <c r="AM696" s="22">
        <f>Target_AM[[#This Row],[PROPORSI]]*VLOOKUP(Target_AM[[#This Row],[NIPNAS]],Target_CC[],COLUMN(Y$2)+9,0)</f>
        <v>2580969.0327404514</v>
      </c>
      <c r="AN696" s="22">
        <f>Target_AM[[#This Row],[PROPORSI]]*VLOOKUP(Target_AM[[#This Row],[NIPNAS]],Target_CC[],COLUMN(Z$2)+9,0)</f>
        <v>34192577.611222364</v>
      </c>
      <c r="AO696" s="22">
        <f>Target_AM[[#This Row],[PROPORSI]]*VLOOKUP(Target_AM[[#This Row],[NIPNAS]],Target_CC[],COLUMN(AA$2)+9,0)</f>
        <v>37524560.575754106</v>
      </c>
      <c r="AP696" s="22">
        <f>Target_AM[[#This Row],[PROPORSI]]*VLOOKUP(Target_AM[[#This Row],[NIPNAS]],Target_CC[],COLUMN(AB$2)+9,0)</f>
        <v>20974305.727877297</v>
      </c>
      <c r="AQ696" s="22">
        <f>Target_AM[[#This Row],[PROPORSI]]*VLOOKUP(Target_AM[[#This Row],[NIPNAS]],Target_CC[],COLUMN(AC$2)+9,0)</f>
        <v>24791004.80772613</v>
      </c>
      <c r="AR696" s="22">
        <f>Target_AM[[#This Row],[PROPORSI]]*VLOOKUP(Target_AM[[#This Row],[NIPNAS]],Target_CC[],COLUMN(AD$2)+9,0)</f>
        <v>18303378.990940139</v>
      </c>
      <c r="AS696" s="22">
        <f>Target_AM[[#This Row],[PROPORSI]]*VLOOKUP(Target_AM[[#This Row],[NIPNAS]],Target_CC[],COLUMN(AE$2)+9,0)</f>
        <v>27553921.941752065</v>
      </c>
      <c r="AT696" s="22">
        <f>Target_AM[[#This Row],[PROPORSI]]*VLOOKUP(Target_AM[[#This Row],[NIPNAS]],Target_CC[],COLUMN(AF$2)+9,0)</f>
        <v>25310476.060398631</v>
      </c>
      <c r="AU696" s="22">
        <f>Target_AM[[#This Row],[PROPORSI]]*VLOOKUP(Target_AM[[#This Row],[NIPNAS]],Target_CC[],COLUMN(AG$2)+9,0)</f>
        <v>36731402.122825637</v>
      </c>
      <c r="AV696" s="22">
        <f>Target_AM[[#This Row],[PROPORSI]]*VLOOKUP(Target_AM[[#This Row],[NIPNAS]],Target_CC[],COLUMN(AH$2)+9,0)</f>
        <v>23657395.807162017</v>
      </c>
      <c r="AW696" s="22">
        <f>Target_AM[[#This Row],[PROPORSI]]*VLOOKUP(Target_AM[[#This Row],[NIPNAS]],Target_CC[],COLUMN(AI$2)+9,0)</f>
        <v>44695015.820498139</v>
      </c>
      <c r="AX696" s="22">
        <f>Target_AM[[#This Row],[PROPORSI]]*VLOOKUP(Target_AM[[#This Row],[NIPNAS]],Target_CC[],COLUMN(AJ$2)+9,0)</f>
        <v>22742963.93563598</v>
      </c>
      <c r="AY696" s="22">
        <f>Target_AM[[#This Row],[PROPORSI]]*VLOOKUP(Target_AM[[#This Row],[NIPNAS]],Target_CC[],COLUMN(AK$2)+9,0)</f>
        <v>31947750.854435988</v>
      </c>
      <c r="AZ696" s="22">
        <f>Target_AM[[#This Row],[PROPORSI]]*VLOOKUP(Target_AM[[#This Row],[NIPNAS]],Target_CC[],COLUMN(AL$2)+9,0)</f>
        <v>21902694.049537275</v>
      </c>
      <c r="BA696" s="22">
        <f>Target_AM[[#This Row],[PROPORSI]]*VLOOKUP(Target_AM[[#This Row],[NIPNAS]],Target_CC[],COLUMN(AM$2)+9,0)</f>
        <v>336134870.69454342</v>
      </c>
      <c r="BB696" s="22">
        <f>Target_AM[[#This Row],[PROPORSI]]*VLOOKUP(Target_AM[[#This Row],[NIPNAS]],Target_CC[],COLUMN(AN$2)+9,0)</f>
        <v>0</v>
      </c>
      <c r="BC696" s="22">
        <f>Target_AM[[#This Row],[PROPORSI]]*VLOOKUP(Target_AM[[#This Row],[NIPNAS]],Target_CC[],COLUMN(AO$2)+9,0)</f>
        <v>0</v>
      </c>
      <c r="BD696" s="22">
        <f>Target_AM[[#This Row],[PROPORSI]]*VLOOKUP(Target_AM[[#This Row],[NIPNAS]],Target_CC[],COLUMN(AP$2)+9,0)</f>
        <v>0</v>
      </c>
      <c r="BE696" s="22">
        <f>Target_AM[[#This Row],[PROPORSI]]*VLOOKUP(Target_AM[[#This Row],[NIPNAS]],Target_CC[],COLUMN(AQ$2)+9,0)</f>
        <v>0</v>
      </c>
      <c r="BF696" s="22">
        <f>Target_AM[[#This Row],[PROPORSI]]*VLOOKUP(Target_AM[[#This Row],[NIPNAS]],Target_CC[],COLUMN(AR$2)+9,0)</f>
        <v>0</v>
      </c>
      <c r="BG696" s="22">
        <f>Target_AM[[#This Row],[PROPORSI]]*VLOOKUP(Target_AM[[#This Row],[NIPNAS]],Target_CC[],COLUMN(AS$2)+9,0)</f>
        <v>0</v>
      </c>
      <c r="BH696" s="22">
        <f>Target_AM[[#This Row],[PROPORSI]]*VLOOKUP(Target_AM[[#This Row],[NIPNAS]],Target_CC[],COLUMN(AT$2)+9,0)</f>
        <v>0</v>
      </c>
      <c r="BI696" s="22">
        <f>Target_AM[[#This Row],[PROPORSI]]*VLOOKUP(Target_AM[[#This Row],[NIPNAS]],Target_CC[],COLUMN(AU$2)+9,0)</f>
        <v>0</v>
      </c>
      <c r="BJ696" s="22">
        <f>Target_AM[[#This Row],[PROPORSI]]*VLOOKUP(Target_AM[[#This Row],[NIPNAS]],Target_CC[],COLUMN(AV$2)+9,0)</f>
        <v>0</v>
      </c>
      <c r="BK696" s="22">
        <f>Target_AM[[#This Row],[PROPORSI]]*VLOOKUP(Target_AM[[#This Row],[NIPNAS]],Target_CC[],COLUMN(AW$2)+9,0)</f>
        <v>0</v>
      </c>
      <c r="BL696" s="22">
        <f>Target_AM[[#This Row],[PROPORSI]]*VLOOKUP(Target_AM[[#This Row],[NIPNAS]],Target_CC[],COLUMN(AX$2)+9,0)</f>
        <v>0</v>
      </c>
      <c r="BM696" s="22">
        <f>Target_AM[[#This Row],[PROPORSI]]*VLOOKUP(Target_AM[[#This Row],[NIPNAS]],Target_CC[],COLUMN(AY$2)+9,0)</f>
        <v>0</v>
      </c>
      <c r="BN696" s="22">
        <f>Target_AM[[#This Row],[PROPORSI]]*VLOOKUP(Target_AM[[#This Row],[NIPNAS]],Target_CC[],COLUMN(AZ$2)+9,0)</f>
        <v>0</v>
      </c>
      <c r="BO696" s="22">
        <f>Target_AM[[#This Row],[PROPORSI]]*VLOOKUP(Target_AM[[#This Row],[NIPNAS]],Target_CC[],COLUMN(BA$2)+9,0)</f>
        <v>17014225</v>
      </c>
      <c r="BP696" s="22">
        <f>Target_AM[[#This Row],[PROPORSI]]*VLOOKUP(Target_AM[[#This Row],[NIPNAS]],Target_CC[],COLUMN(BB$2)+9,0)</f>
        <v>16964225</v>
      </c>
      <c r="BQ696" s="22">
        <f>Target_AM[[#This Row],[PROPORSI]]*VLOOKUP(Target_AM[[#This Row],[NIPNAS]],Target_CC[],COLUMN(BC$2)+9,0)</f>
        <v>12536785</v>
      </c>
      <c r="BR696" s="22">
        <f>Target_AM[[#This Row],[PROPORSI]]*VLOOKUP(Target_AM[[#This Row],[NIPNAS]],Target_CC[],COLUMN(BD$2)+9,0)</f>
        <v>12070670.75</v>
      </c>
      <c r="BS696" s="22">
        <f>Target_AM[[#This Row],[PROPORSI]]*VLOOKUP(Target_AM[[#This Row],[NIPNAS]],Target_CC[],COLUMN(BE$2)+9,0)</f>
        <v>12070670.75</v>
      </c>
      <c r="BT696" s="22">
        <f>Target_AM[[#This Row],[PROPORSI]]*VLOOKUP(Target_AM[[#This Row],[NIPNAS]],Target_CC[],COLUMN(BF$2)+9,0)</f>
        <v>12070670.75</v>
      </c>
      <c r="BU696" s="22">
        <f>Target_AM[[#This Row],[PROPORSI]]*VLOOKUP(Target_AM[[#This Row],[NIPNAS]],Target_CC[],COLUMN(BG$2)+9,0)</f>
        <v>12070670.75</v>
      </c>
      <c r="BV696" s="22">
        <f>Target_AM[[#This Row],[PROPORSI]]*VLOOKUP(Target_AM[[#This Row],[NIPNAS]],Target_CC[],COLUMN(BH$2)+9,0)</f>
        <v>12070670.75</v>
      </c>
      <c r="BW696" s="22">
        <f>Target_AM[[#This Row],[PROPORSI]]*VLOOKUP(Target_AM[[#This Row],[NIPNAS]],Target_CC[],COLUMN(BI$2)+9,0)</f>
        <v>12070670.75</v>
      </c>
      <c r="BX696" s="22">
        <f>Target_AM[[#This Row],[PROPORSI]]*VLOOKUP(Target_AM[[#This Row],[NIPNAS]],Target_CC[],COLUMN(BJ$2)+9,0)</f>
        <v>12070670.75</v>
      </c>
      <c r="BY696" s="22">
        <f>Target_AM[[#This Row],[PROPORSI]]*VLOOKUP(Target_AM[[#This Row],[NIPNAS]],Target_CC[],COLUMN(BK$2)+9,0)</f>
        <v>12070670.75</v>
      </c>
      <c r="BZ696" s="22">
        <f>Target_AM[[#This Row],[PROPORSI]]*VLOOKUP(Target_AM[[#This Row],[NIPNAS]],Target_CC[],COLUMN(BL$2)+9,0)</f>
        <v>12070670.75</v>
      </c>
      <c r="CA696" s="22">
        <f>Target_AM[[#This Row],[PROPORSI]]*VLOOKUP(Target_AM[[#This Row],[NIPNAS]],Target_CC[],COLUMN(BM$2)+9,0)</f>
        <v>155151271.75</v>
      </c>
      <c r="CB696" s="22">
        <f>Target_AM[[#This Row],[PROPORSI]]*VLOOKUP(Target_AM[[#This Row],[NIPNAS]],Target_CC[],COLUMN(BN$2)+9,0)</f>
        <v>13225225</v>
      </c>
      <c r="CC696" s="22">
        <f>Target_AM[[#This Row],[PROPORSI]]*VLOOKUP(Target_AM[[#This Row],[NIPNAS]],Target_CC[],COLUMN(BO$2)+9,0)</f>
        <v>13225225</v>
      </c>
      <c r="CD696" s="22">
        <f>Target_AM[[#This Row],[PROPORSI]]*VLOOKUP(Target_AM[[#This Row],[NIPNAS]],Target_CC[],COLUMN(BP$2)+9,0)</f>
        <v>9322285</v>
      </c>
      <c r="CE696" s="22">
        <f>Target_AM[[#This Row],[PROPORSI]]*VLOOKUP(Target_AM[[#This Row],[NIPNAS]],Target_CC[],COLUMN(BQ$2)+9,0)</f>
        <v>8856170.75</v>
      </c>
      <c r="CF696" s="22">
        <f>Target_AM[[#This Row],[PROPORSI]]*VLOOKUP(Target_AM[[#This Row],[NIPNAS]],Target_CC[],COLUMN(BR$2)+9,0)</f>
        <v>8856170.75</v>
      </c>
      <c r="CG696" s="22">
        <f>Target_AM[[#This Row],[PROPORSI]]*VLOOKUP(Target_AM[[#This Row],[NIPNAS]],Target_CC[],COLUMN(BS$2)+9,0)</f>
        <v>8856170.75</v>
      </c>
      <c r="CH696" s="22">
        <f>Target_AM[[#This Row],[PROPORSI]]*VLOOKUP(Target_AM[[#This Row],[NIPNAS]],Target_CC[],COLUMN(BT$2)+9,0)</f>
        <v>8856170.75</v>
      </c>
      <c r="CI696" s="22">
        <f>Target_AM[[#This Row],[PROPORSI]]*VLOOKUP(Target_AM[[#This Row],[NIPNAS]],Target_CC[],COLUMN(BU$2)+9,0)</f>
        <v>8856170.75</v>
      </c>
      <c r="CJ696" s="22">
        <f>Target_AM[[#This Row],[PROPORSI]]*VLOOKUP(Target_AM[[#This Row],[NIPNAS]],Target_CC[],COLUMN(BV$2)+9,0)</f>
        <v>8856170.75</v>
      </c>
      <c r="CK696" s="22">
        <f>Target_AM[[#This Row],[PROPORSI]]*VLOOKUP(Target_AM[[#This Row],[NIPNAS]],Target_CC[],COLUMN(BW$2)+9,0)</f>
        <v>8856170.75</v>
      </c>
      <c r="CL696" s="22">
        <f>Target_AM[[#This Row],[PROPORSI]]*VLOOKUP(Target_AM[[#This Row],[NIPNAS]],Target_CC[],COLUMN(BX$2)+9,0)</f>
        <v>8856170.75</v>
      </c>
      <c r="CM696" s="22">
        <f>Target_AM[[#This Row],[PROPORSI]]*VLOOKUP(Target_AM[[#This Row],[NIPNAS]],Target_CC[],COLUMN(BY$2)+9,0)</f>
        <v>8856170.75</v>
      </c>
      <c r="CN696" s="22">
        <f>Target_AM[[#This Row],[PROPORSI]]*VLOOKUP(Target_AM[[#This Row],[NIPNAS]],Target_CC[],COLUMN(BZ$2)+9,0)</f>
        <v>115478271.75</v>
      </c>
      <c r="CO696" s="22">
        <f>Target_AM[[#This Row],[PROPORSI]]*VLOOKUP(Target_AM[[#This Row],[NIPNAS]],Target_CC[],COLUMN(CA$2)+9,0)</f>
        <v>3789000</v>
      </c>
      <c r="CP696" s="22">
        <f>Target_AM[[#This Row],[PROPORSI]]*VLOOKUP(Target_AM[[#This Row],[NIPNAS]],Target_CC[],COLUMN(CB$2)+9,0)</f>
        <v>3739000</v>
      </c>
      <c r="CQ696" s="22">
        <f>Target_AM[[#This Row],[PROPORSI]]*VLOOKUP(Target_AM[[#This Row],[NIPNAS]],Target_CC[],COLUMN(CC$2)+9,0)</f>
        <v>3214500</v>
      </c>
      <c r="CR696" s="22">
        <f>Target_AM[[#This Row],[PROPORSI]]*VLOOKUP(Target_AM[[#This Row],[NIPNAS]],Target_CC[],COLUMN(CD$2)+9,0)</f>
        <v>3214500</v>
      </c>
      <c r="CS696" s="22">
        <f>Target_AM[[#This Row],[PROPORSI]]*VLOOKUP(Target_AM[[#This Row],[NIPNAS]],Target_CC[],COLUMN(CE$2)+9,0)</f>
        <v>3214500</v>
      </c>
      <c r="CT696" s="22">
        <f>Target_AM[[#This Row],[PROPORSI]]*VLOOKUP(Target_AM[[#This Row],[NIPNAS]],Target_CC[],COLUMN(CF$2)+9,0)</f>
        <v>3214500</v>
      </c>
      <c r="CU696" s="22">
        <f>Target_AM[[#This Row],[PROPORSI]]*VLOOKUP(Target_AM[[#This Row],[NIPNAS]],Target_CC[],COLUMN(CG$2)+9,0)</f>
        <v>3214500</v>
      </c>
      <c r="CV696" s="22">
        <f>Target_AM[[#This Row],[PROPORSI]]*VLOOKUP(Target_AM[[#This Row],[NIPNAS]],Target_CC[],COLUMN(CH$2)+9,0)</f>
        <v>3214500</v>
      </c>
      <c r="CW696" s="22">
        <f>Target_AM[[#This Row],[PROPORSI]]*VLOOKUP(Target_AM[[#This Row],[NIPNAS]],Target_CC[],COLUMN(CI$2)+9,0)</f>
        <v>3214500</v>
      </c>
      <c r="CX696" s="22">
        <f>Target_AM[[#This Row],[PROPORSI]]*VLOOKUP(Target_AM[[#This Row],[NIPNAS]],Target_CC[],COLUMN(CJ$2)+9,0)</f>
        <v>3214500</v>
      </c>
      <c r="CY696" s="22">
        <f>Target_AM[[#This Row],[PROPORSI]]*VLOOKUP(Target_AM[[#This Row],[NIPNAS]],Target_CC[],COLUMN(CK$2)+9,0)</f>
        <v>3214500</v>
      </c>
      <c r="CZ696" s="22">
        <f>Target_AM[[#This Row],[PROPORSI]]*VLOOKUP(Target_AM[[#This Row],[NIPNAS]],Target_CC[],COLUMN(CL$2)+9,0)</f>
        <v>3214500</v>
      </c>
      <c r="DA696" s="22">
        <f>Target_AM[[#This Row],[PROPORSI]]*VLOOKUP(Target_AM[[#This Row],[NIPNAS]],Target_CC[],COLUMN(CM$2)+9,0)</f>
        <v>39673000</v>
      </c>
      <c r="DB696" s="22">
        <f>Target_AM[[#This Row],[PROPORSI]]*VLOOKUP(Target_AM[[#This Row],[NIPNAS]],Target_CC[],COLUMN(CN$2)+9,0)</f>
        <v>0</v>
      </c>
      <c r="DC696" s="22">
        <f>Target_AM[[#This Row],[PROPORSI]]*VLOOKUP(Target_AM[[#This Row],[NIPNAS]],Target_CC[],COLUMN(CO$2)+9,0)</f>
        <v>0</v>
      </c>
      <c r="DD696" s="22">
        <f>Target_AM[[#This Row],[PROPORSI]]*VLOOKUP(Target_AM[[#This Row],[NIPNAS]],Target_CC[],COLUMN(CP$2)+9,0)</f>
        <v>0</v>
      </c>
      <c r="DE696" s="22">
        <f>Target_AM[[#This Row],[PROPORSI]]*VLOOKUP(Target_AM[[#This Row],[NIPNAS]],Target_CC[],COLUMN(CQ$2)+9,0)</f>
        <v>0</v>
      </c>
      <c r="DF696" s="22">
        <f>Target_AM[[#This Row],[PROPORSI]]*VLOOKUP(Target_AM[[#This Row],[NIPNAS]],Target_CC[],COLUMN(CR$2)+9,0)</f>
        <v>0</v>
      </c>
      <c r="DG696" s="22">
        <f>Target_AM[[#This Row],[PROPORSI]]*VLOOKUP(Target_AM[[#This Row],[NIPNAS]],Target_CC[],COLUMN(CS$2)+9,0)</f>
        <v>0</v>
      </c>
      <c r="DH696" s="22">
        <f>Target_AM[[#This Row],[PROPORSI]]*VLOOKUP(Target_AM[[#This Row],[NIPNAS]],Target_CC[],COLUMN(CT$2)+9,0)</f>
        <v>0</v>
      </c>
      <c r="DI696" s="22">
        <f>Target_AM[[#This Row],[PROPORSI]]*VLOOKUP(Target_AM[[#This Row],[NIPNAS]],Target_CC[],COLUMN(CU$2)+9,0)</f>
        <v>0</v>
      </c>
      <c r="DJ696" s="22">
        <f>Target_AM[[#This Row],[PROPORSI]]*VLOOKUP(Target_AM[[#This Row],[NIPNAS]],Target_CC[],COLUMN(CV$2)+9,0)</f>
        <v>0</v>
      </c>
      <c r="DK696" s="22">
        <f>Target_AM[[#This Row],[PROPORSI]]*VLOOKUP(Target_AM[[#This Row],[NIPNAS]],Target_CC[],COLUMN(CW$2)+9,0)</f>
        <v>0</v>
      </c>
      <c r="DL696" s="22">
        <f>Target_AM[[#This Row],[PROPORSI]]*VLOOKUP(Target_AM[[#This Row],[NIPNAS]],Target_CC[],COLUMN(CX$2)+9,0)</f>
        <v>0</v>
      </c>
      <c r="DM696" s="22">
        <f>Target_AM[[#This Row],[PROPORSI]]*VLOOKUP(Target_AM[[#This Row],[NIPNAS]],Target_CC[],COLUMN(CY$2)+9,0)</f>
        <v>0</v>
      </c>
      <c r="DN696" s="22">
        <f>Target_AM[[#This Row],[PROPORSI]]*VLOOKUP(Target_AM[[#This Row],[NIPNAS]],Target_CC[],COLUMN(CZ$2)+9,0)</f>
        <v>0</v>
      </c>
      <c r="DO696" s="22">
        <f>Target_AM[[#This Row],[PROPORSI]]*VLOOKUP(Target_AM[[#This Row],[NIPNAS]],Target_CC[],COLUMN(DA$2)+9,0)</f>
        <v>0</v>
      </c>
      <c r="DP696" s="22">
        <f>Target_AM[[#This Row],[PROPORSI]]*VLOOKUP(Target_AM[[#This Row],[NIPNAS]],Target_CC[],COLUMN(DB$2)+9,0)</f>
        <v>0</v>
      </c>
      <c r="DQ696" s="22">
        <f>Target_AM[[#This Row],[PROPORSI]]*VLOOKUP(Target_AM[[#This Row],[NIPNAS]],Target_CC[],COLUMN(DC$2)+9,0)</f>
        <v>0</v>
      </c>
      <c r="DR696" s="22">
        <f>Target_AM[[#This Row],[PROPORSI]]*VLOOKUP(Target_AM[[#This Row],[NIPNAS]],Target_CC[],COLUMN(DD$2)+9,0)</f>
        <v>0</v>
      </c>
      <c r="DS696" s="22">
        <f>Target_AM[[#This Row],[PROPORSI]]*VLOOKUP(Target_AM[[#This Row],[NIPNAS]],Target_CC[],COLUMN(DE$2)+9,0)</f>
        <v>0</v>
      </c>
      <c r="DT696" s="22">
        <f>Target_AM[[#This Row],[PROPORSI]]*VLOOKUP(Target_AM[[#This Row],[NIPNAS]],Target_CC[],COLUMN(DF$2)+9,0)</f>
        <v>0</v>
      </c>
      <c r="DU696" s="22">
        <f>Target_AM[[#This Row],[PROPORSI]]*VLOOKUP(Target_AM[[#This Row],[NIPNAS]],Target_CC[],COLUMN(DG$2)+9,0)</f>
        <v>0</v>
      </c>
      <c r="DV696" s="22">
        <f>Target_AM[[#This Row],[PROPORSI]]*VLOOKUP(Target_AM[[#This Row],[NIPNAS]],Target_CC[],COLUMN(DH$2)+9,0)</f>
        <v>0</v>
      </c>
      <c r="DW696" s="22">
        <f>Target_AM[[#This Row],[PROPORSI]]*VLOOKUP(Target_AM[[#This Row],[NIPNAS]],Target_CC[],COLUMN(DI$2)+9,0)</f>
        <v>0</v>
      </c>
      <c r="DX696" s="22">
        <f>Target_AM[[#This Row],[PROPORSI]]*VLOOKUP(Target_AM[[#This Row],[NIPNAS]],Target_CC[],COLUMN(DJ$2)+9,0)</f>
        <v>0</v>
      </c>
      <c r="DY696" s="22">
        <f>Target_AM[[#This Row],[PROPORSI]]*VLOOKUP(Target_AM[[#This Row],[NIPNAS]],Target_CC[],COLUMN(DK$2)+9,0)</f>
        <v>0</v>
      </c>
      <c r="DZ696" s="22">
        <f>Target_AM[[#This Row],[PROPORSI]]*VLOOKUP(Target_AM[[#This Row],[NIPNAS]],Target_CC[],COLUMN(DL$2)+9,0)</f>
        <v>0</v>
      </c>
      <c r="EA696" s="22">
        <f>Target_AM[[#This Row],[PROPORSI]]*VLOOKUP(Target_AM[[#This Row],[NIPNAS]],Target_CC[],COLUMN(DM$2)+9,0)</f>
        <v>0</v>
      </c>
    </row>
    <row r="697" spans="2:131" x14ac:dyDescent="0.3">
      <c r="B697">
        <v>980115</v>
      </c>
      <c r="C697" t="s">
        <v>1075</v>
      </c>
      <c r="D697">
        <v>1</v>
      </c>
      <c r="E697" s="8">
        <v>45658</v>
      </c>
      <c r="F697">
        <v>76510304</v>
      </c>
      <c r="G697" t="s">
        <v>236</v>
      </c>
      <c r="J697" t="s">
        <v>1081</v>
      </c>
      <c r="K697" t="s">
        <v>22</v>
      </c>
      <c r="L697" t="s">
        <v>159</v>
      </c>
      <c r="M697" t="s">
        <v>31</v>
      </c>
      <c r="N697" s="23">
        <f>Target_AM[[#This Row],[PROPORSI]]*VLOOKUP(Target_AM[[#This Row],[NIPNAS]],Target_CC[],9,0)</f>
        <v>239697409.41547152</v>
      </c>
      <c r="O697" s="22">
        <f>Target_AM[[#This Row],[PROPORSI]]*VLOOKUP(Target_AM[[#This Row],[NIPNAS]],Target_CC[],COLUMN(A$2)+9,0)</f>
        <v>12407305.531744126</v>
      </c>
      <c r="P697" s="22">
        <f>Target_AM[[#This Row],[PROPORSI]]*VLOOKUP(Target_AM[[#This Row],[NIPNAS]],Target_CC[],COLUMN(B$2)+9,0)</f>
        <v>10832262.227448838</v>
      </c>
      <c r="Q697" s="22">
        <f>Target_AM[[#This Row],[PROPORSI]]*VLOOKUP(Target_AM[[#This Row],[NIPNAS]],Target_CC[],COLUMN(C$2)+9,0)</f>
        <v>18849393.367133237</v>
      </c>
      <c r="R697" s="22">
        <f>Target_AM[[#This Row],[PROPORSI]]*VLOOKUP(Target_AM[[#This Row],[NIPNAS]],Target_CC[],COLUMN(D$2)+9,0)</f>
        <v>9918526.8668359239</v>
      </c>
      <c r="S697" s="22">
        <f>Target_AM[[#This Row],[PROPORSI]]*VLOOKUP(Target_AM[[#This Row],[NIPNAS]],Target_CC[],COLUMN(E$2)+9,0)</f>
        <v>13335067.738869775</v>
      </c>
      <c r="T697" s="22">
        <f>Target_AM[[#This Row],[PROPORSI]]*VLOOKUP(Target_AM[[#This Row],[NIPNAS]],Target_CC[],COLUMN(F$2)+9,0)</f>
        <v>32324186.423544493</v>
      </c>
      <c r="U697" s="22">
        <f>Target_AM[[#This Row],[PROPORSI]]*VLOOKUP(Target_AM[[#This Row],[NIPNAS]],Target_CC[],COLUMN(G$2)+9,0)</f>
        <v>15435945.968005277</v>
      </c>
      <c r="V697" s="22">
        <f>Target_AM[[#This Row],[PROPORSI]]*VLOOKUP(Target_AM[[#This Row],[NIPNAS]],Target_CC[],COLUMN(H$2)+9,0)</f>
        <v>9856036.8839991018</v>
      </c>
      <c r="W697" s="22">
        <f>Target_AM[[#This Row],[PROPORSI]]*VLOOKUP(Target_AM[[#This Row],[NIPNAS]],Target_CC[],COLUMN(I$2)+9,0)</f>
        <v>13699174.028084025</v>
      </c>
      <c r="X697" s="22">
        <f>Target_AM[[#This Row],[PROPORSI]]*VLOOKUP(Target_AM[[#This Row],[NIPNAS]],Target_CC[],COLUMN(J$2)+9,0)</f>
        <v>17443121.062265914</v>
      </c>
      <c r="Y697" s="22">
        <f>Target_AM[[#This Row],[PROPORSI]]*VLOOKUP(Target_AM[[#This Row],[NIPNAS]],Target_CC[],COLUMN(K$2)+9,0)</f>
        <v>14843097.921633847</v>
      </c>
      <c r="Z697" s="22">
        <f>Target_AM[[#This Row],[PROPORSI]]*VLOOKUP(Target_AM[[#This Row],[NIPNAS]],Target_CC[],COLUMN(L$2)+9,0)</f>
        <v>16546858.847605795</v>
      </c>
      <c r="AA697" s="22">
        <f>Target_AM[[#This Row],[PROPORSI]]*VLOOKUP(Target_AM[[#This Row],[NIPNAS]],Target_CC[],COLUMN(M$2)+9,0)</f>
        <v>185490976.86717033</v>
      </c>
      <c r="AB697" s="22">
        <f>Target_AM[[#This Row],[PROPORSI]]*VLOOKUP(Target_AM[[#This Row],[NIPNAS]],Target_CC[],COLUMN(N$2)+9,0)</f>
        <v>132266.6112891566</v>
      </c>
      <c r="AC697" s="22">
        <f>Target_AM[[#This Row],[PROPORSI]]*VLOOKUP(Target_AM[[#This Row],[NIPNAS]],Target_CC[],COLUMN(O$2)+9,0)</f>
        <v>451871.31439657323</v>
      </c>
      <c r="AD697" s="22">
        <f>Target_AM[[#This Row],[PROPORSI]]*VLOOKUP(Target_AM[[#This Row],[NIPNAS]],Target_CC[],COLUMN(P$2)+9,0)</f>
        <v>685481.65291957557</v>
      </c>
      <c r="AE697" s="22">
        <f>Target_AM[[#This Row],[PROPORSI]]*VLOOKUP(Target_AM[[#This Row],[NIPNAS]],Target_CC[],COLUMN(Q$2)+9,0)</f>
        <v>1253976.6217847895</v>
      </c>
      <c r="AF697" s="22">
        <f>Target_AM[[#This Row],[PROPORSI]]*VLOOKUP(Target_AM[[#This Row],[NIPNAS]],Target_CC[],COLUMN(R$2)+9,0)</f>
        <v>1472816.293640377</v>
      </c>
      <c r="AG697" s="22">
        <f>Target_AM[[#This Row],[PROPORSI]]*VLOOKUP(Target_AM[[#This Row],[NIPNAS]],Target_CC[],COLUMN(S$2)+9,0)</f>
        <v>4896621.7143990807</v>
      </c>
      <c r="AH697" s="22">
        <f>Target_AM[[#This Row],[PROPORSI]]*VLOOKUP(Target_AM[[#This Row],[NIPNAS]],Target_CC[],COLUMN(T$2)+9,0)</f>
        <v>2559915.8652334064</v>
      </c>
      <c r="AI697" s="22">
        <f>Target_AM[[#This Row],[PROPORSI]]*VLOOKUP(Target_AM[[#This Row],[NIPNAS]],Target_CC[],COLUMN(U$2)+9,0)</f>
        <v>1734460.6651093569</v>
      </c>
      <c r="AJ697" s="22">
        <f>Target_AM[[#This Row],[PROPORSI]]*VLOOKUP(Target_AM[[#This Row],[NIPNAS]],Target_CC[],COLUMN(V$2)+9,0)</f>
        <v>2502990.2769883666</v>
      </c>
      <c r="AK697" s="22">
        <f>Target_AM[[#This Row],[PROPORSI]]*VLOOKUP(Target_AM[[#This Row],[NIPNAS]],Target_CC[],COLUMN(W$2)+9,0)</f>
        <v>2033639.6147445515</v>
      </c>
      <c r="AL697" s="22">
        <f>Target_AM[[#This Row],[PROPORSI]]*VLOOKUP(Target_AM[[#This Row],[NIPNAS]],Target_CC[],COLUMN(X$2)+9,0)</f>
        <v>1731037.1303098034</v>
      </c>
      <c r="AM697" s="22">
        <f>Target_AM[[#This Row],[PROPORSI]]*VLOOKUP(Target_AM[[#This Row],[NIPNAS]],Target_CC[],COLUMN(Y$2)+9,0)</f>
        <v>2210306.2867146619</v>
      </c>
      <c r="AN697" s="22">
        <f>Target_AM[[#This Row],[PROPORSI]]*VLOOKUP(Target_AM[[#This Row],[NIPNAS]],Target_CC[],COLUMN(Z$2)+9,0)</f>
        <v>21665384.047529701</v>
      </c>
      <c r="AO697" s="22">
        <f>Target_AM[[#This Row],[PROPORSI]]*VLOOKUP(Target_AM[[#This Row],[NIPNAS]],Target_CC[],COLUMN(AA$2)+9,0)</f>
        <v>12539572.143033283</v>
      </c>
      <c r="AP697" s="22">
        <f>Target_AM[[#This Row],[PROPORSI]]*VLOOKUP(Target_AM[[#This Row],[NIPNAS]],Target_CC[],COLUMN(AB$2)+9,0)</f>
        <v>11284133.541845411</v>
      </c>
      <c r="AQ697" s="22">
        <f>Target_AM[[#This Row],[PROPORSI]]*VLOOKUP(Target_AM[[#This Row],[NIPNAS]],Target_CC[],COLUMN(AC$2)+9,0)</f>
        <v>19534875.020052813</v>
      </c>
      <c r="AR697" s="22">
        <f>Target_AM[[#This Row],[PROPORSI]]*VLOOKUP(Target_AM[[#This Row],[NIPNAS]],Target_CC[],COLUMN(AD$2)+9,0)</f>
        <v>11172503.488620713</v>
      </c>
      <c r="AS697" s="22">
        <f>Target_AM[[#This Row],[PROPORSI]]*VLOOKUP(Target_AM[[#This Row],[NIPNAS]],Target_CC[],COLUMN(AE$2)+9,0)</f>
        <v>14807884.032510152</v>
      </c>
      <c r="AT697" s="22">
        <f>Target_AM[[#This Row],[PROPORSI]]*VLOOKUP(Target_AM[[#This Row],[NIPNAS]],Target_CC[],COLUMN(AF$2)+9,0)</f>
        <v>37220808.137943573</v>
      </c>
      <c r="AU697" s="22">
        <f>Target_AM[[#This Row],[PROPORSI]]*VLOOKUP(Target_AM[[#This Row],[NIPNAS]],Target_CC[],COLUMN(AG$2)+9,0)</f>
        <v>17995861.833238684</v>
      </c>
      <c r="AV697" s="22">
        <f>Target_AM[[#This Row],[PROPORSI]]*VLOOKUP(Target_AM[[#This Row],[NIPNAS]],Target_CC[],COLUMN(AH$2)+9,0)</f>
        <v>11590497.549108459</v>
      </c>
      <c r="AW697" s="22">
        <f>Target_AM[[#This Row],[PROPORSI]]*VLOOKUP(Target_AM[[#This Row],[NIPNAS]],Target_CC[],COLUMN(AI$2)+9,0)</f>
        <v>16202164.305072391</v>
      </c>
      <c r="AX697" s="22">
        <f>Target_AM[[#This Row],[PROPORSI]]*VLOOKUP(Target_AM[[#This Row],[NIPNAS]],Target_CC[],COLUMN(AJ$2)+9,0)</f>
        <v>19476760.677010465</v>
      </c>
      <c r="AY697" s="22">
        <f>Target_AM[[#This Row],[PROPORSI]]*VLOOKUP(Target_AM[[#This Row],[NIPNAS]],Target_CC[],COLUMN(AK$2)+9,0)</f>
        <v>16574135.05194365</v>
      </c>
      <c r="AZ697" s="22">
        <f>Target_AM[[#This Row],[PROPORSI]]*VLOOKUP(Target_AM[[#This Row],[NIPNAS]],Target_CC[],COLUMN(AL$2)+9,0)</f>
        <v>18757165.134320457</v>
      </c>
      <c r="BA697" s="22">
        <f>Target_AM[[#This Row],[PROPORSI]]*VLOOKUP(Target_AM[[#This Row],[NIPNAS]],Target_CC[],COLUMN(AM$2)+9,0)</f>
        <v>207156360.91470009</v>
      </c>
      <c r="BB697" s="22">
        <f>Target_AM[[#This Row],[PROPORSI]]*VLOOKUP(Target_AM[[#This Row],[NIPNAS]],Target_CC[],COLUMN(AN$2)+9,0)</f>
        <v>0</v>
      </c>
      <c r="BC697" s="22">
        <f>Target_AM[[#This Row],[PROPORSI]]*VLOOKUP(Target_AM[[#This Row],[NIPNAS]],Target_CC[],COLUMN(AO$2)+9,0)</f>
        <v>0</v>
      </c>
      <c r="BD697" s="22">
        <f>Target_AM[[#This Row],[PROPORSI]]*VLOOKUP(Target_AM[[#This Row],[NIPNAS]],Target_CC[],COLUMN(AP$2)+9,0)</f>
        <v>0</v>
      </c>
      <c r="BE697" s="22">
        <f>Target_AM[[#This Row],[PROPORSI]]*VLOOKUP(Target_AM[[#This Row],[NIPNAS]],Target_CC[],COLUMN(AQ$2)+9,0)</f>
        <v>0</v>
      </c>
      <c r="BF697" s="22">
        <f>Target_AM[[#This Row],[PROPORSI]]*VLOOKUP(Target_AM[[#This Row],[NIPNAS]],Target_CC[],COLUMN(AR$2)+9,0)</f>
        <v>0</v>
      </c>
      <c r="BG697" s="22">
        <f>Target_AM[[#This Row],[PROPORSI]]*VLOOKUP(Target_AM[[#This Row],[NIPNAS]],Target_CC[],COLUMN(AS$2)+9,0)</f>
        <v>0</v>
      </c>
      <c r="BH697" s="22">
        <f>Target_AM[[#This Row],[PROPORSI]]*VLOOKUP(Target_AM[[#This Row],[NIPNAS]],Target_CC[],COLUMN(AT$2)+9,0)</f>
        <v>0</v>
      </c>
      <c r="BI697" s="22">
        <f>Target_AM[[#This Row],[PROPORSI]]*VLOOKUP(Target_AM[[#This Row],[NIPNAS]],Target_CC[],COLUMN(AU$2)+9,0)</f>
        <v>0</v>
      </c>
      <c r="BJ697" s="22">
        <f>Target_AM[[#This Row],[PROPORSI]]*VLOOKUP(Target_AM[[#This Row],[NIPNAS]],Target_CC[],COLUMN(AV$2)+9,0)</f>
        <v>0</v>
      </c>
      <c r="BK697" s="22">
        <f>Target_AM[[#This Row],[PROPORSI]]*VLOOKUP(Target_AM[[#This Row],[NIPNAS]],Target_CC[],COLUMN(AW$2)+9,0)</f>
        <v>0</v>
      </c>
      <c r="BL697" s="22">
        <f>Target_AM[[#This Row],[PROPORSI]]*VLOOKUP(Target_AM[[#This Row],[NIPNAS]],Target_CC[],COLUMN(AX$2)+9,0)</f>
        <v>0</v>
      </c>
      <c r="BM697" s="22">
        <f>Target_AM[[#This Row],[PROPORSI]]*VLOOKUP(Target_AM[[#This Row],[NIPNAS]],Target_CC[],COLUMN(AY$2)+9,0)</f>
        <v>0</v>
      </c>
      <c r="BN697" s="22">
        <f>Target_AM[[#This Row],[PROPORSI]]*VLOOKUP(Target_AM[[#This Row],[NIPNAS]],Target_CC[],COLUMN(AZ$2)+9,0)</f>
        <v>0</v>
      </c>
      <c r="BO697" s="22">
        <f>Target_AM[[#This Row],[PROPORSI]]*VLOOKUP(Target_AM[[#This Row],[NIPNAS]],Target_CC[],COLUMN(BA$2)+9,0)</f>
        <v>14653514</v>
      </c>
      <c r="BP697" s="22">
        <f>Target_AM[[#This Row],[PROPORSI]]*VLOOKUP(Target_AM[[#This Row],[NIPNAS]],Target_CC[],COLUMN(BB$2)+9,0)</f>
        <v>14653514</v>
      </c>
      <c r="BQ697" s="22">
        <f>Target_AM[[#This Row],[PROPORSI]]*VLOOKUP(Target_AM[[#This Row],[NIPNAS]],Target_CC[],COLUMN(BC$2)+9,0)</f>
        <v>14653514</v>
      </c>
      <c r="BR697" s="22">
        <f>Target_AM[[#This Row],[PROPORSI]]*VLOOKUP(Target_AM[[#This Row],[NIPNAS]],Target_CC[],COLUMN(BD$2)+9,0)</f>
        <v>13977838.299999999</v>
      </c>
      <c r="BS697" s="22">
        <f>Target_AM[[#This Row],[PROPORSI]]*VLOOKUP(Target_AM[[#This Row],[NIPNAS]],Target_CC[],COLUMN(BE$2)+9,0)</f>
        <v>13977838.299999999</v>
      </c>
      <c r="BT697" s="22">
        <f>Target_AM[[#This Row],[PROPORSI]]*VLOOKUP(Target_AM[[#This Row],[NIPNAS]],Target_CC[],COLUMN(BF$2)+9,0)</f>
        <v>13977838.299999999</v>
      </c>
      <c r="BU697" s="22">
        <f>Target_AM[[#This Row],[PROPORSI]]*VLOOKUP(Target_AM[[#This Row],[NIPNAS]],Target_CC[],COLUMN(BG$2)+9,0)</f>
        <v>13977838.299999999</v>
      </c>
      <c r="BV697" s="22">
        <f>Target_AM[[#This Row],[PROPORSI]]*VLOOKUP(Target_AM[[#This Row],[NIPNAS]],Target_CC[],COLUMN(BH$2)+9,0)</f>
        <v>13977838.299999999</v>
      </c>
      <c r="BW697" s="22">
        <f>Target_AM[[#This Row],[PROPORSI]]*VLOOKUP(Target_AM[[#This Row],[NIPNAS]],Target_CC[],COLUMN(BI$2)+9,0)</f>
        <v>13977838.299999999</v>
      </c>
      <c r="BX697" s="22">
        <f>Target_AM[[#This Row],[PROPORSI]]*VLOOKUP(Target_AM[[#This Row],[NIPNAS]],Target_CC[],COLUMN(BJ$2)+9,0)</f>
        <v>13977838.299999999</v>
      </c>
      <c r="BY697" s="22">
        <f>Target_AM[[#This Row],[PROPORSI]]*VLOOKUP(Target_AM[[#This Row],[NIPNAS]],Target_CC[],COLUMN(BK$2)+9,0)</f>
        <v>13977838.299999999</v>
      </c>
      <c r="BZ697" s="22">
        <f>Target_AM[[#This Row],[PROPORSI]]*VLOOKUP(Target_AM[[#This Row],[NIPNAS]],Target_CC[],COLUMN(BL$2)+9,0)</f>
        <v>13977838.299999999</v>
      </c>
      <c r="CA697" s="22">
        <f>Target_AM[[#This Row],[PROPORSI]]*VLOOKUP(Target_AM[[#This Row],[NIPNAS]],Target_CC[],COLUMN(BM$2)+9,0)</f>
        <v>169761086.70000002</v>
      </c>
      <c r="CB697" s="22">
        <f>Target_AM[[#This Row],[PROPORSI]]*VLOOKUP(Target_AM[[#This Row],[NIPNAS]],Target_CC[],COLUMN(BN$2)+9,0)</f>
        <v>13513514</v>
      </c>
      <c r="CC697" s="22">
        <f>Target_AM[[#This Row],[PROPORSI]]*VLOOKUP(Target_AM[[#This Row],[NIPNAS]],Target_CC[],COLUMN(BO$2)+9,0)</f>
        <v>13513514</v>
      </c>
      <c r="CD697" s="22">
        <f>Target_AM[[#This Row],[PROPORSI]]*VLOOKUP(Target_AM[[#This Row],[NIPNAS]],Target_CC[],COLUMN(BP$2)+9,0)</f>
        <v>13513514</v>
      </c>
      <c r="CE697" s="22">
        <f>Target_AM[[#This Row],[PROPORSI]]*VLOOKUP(Target_AM[[#This Row],[NIPNAS]],Target_CC[],COLUMN(BQ$2)+9,0)</f>
        <v>12837838.299999999</v>
      </c>
      <c r="CF697" s="22">
        <f>Target_AM[[#This Row],[PROPORSI]]*VLOOKUP(Target_AM[[#This Row],[NIPNAS]],Target_CC[],COLUMN(BR$2)+9,0)</f>
        <v>12837838.299999999</v>
      </c>
      <c r="CG697" s="22">
        <f>Target_AM[[#This Row],[PROPORSI]]*VLOOKUP(Target_AM[[#This Row],[NIPNAS]],Target_CC[],COLUMN(BS$2)+9,0)</f>
        <v>12837838.299999999</v>
      </c>
      <c r="CH697" s="22">
        <f>Target_AM[[#This Row],[PROPORSI]]*VLOOKUP(Target_AM[[#This Row],[NIPNAS]],Target_CC[],COLUMN(BT$2)+9,0)</f>
        <v>12837838.299999999</v>
      </c>
      <c r="CI697" s="22">
        <f>Target_AM[[#This Row],[PROPORSI]]*VLOOKUP(Target_AM[[#This Row],[NIPNAS]],Target_CC[],COLUMN(BU$2)+9,0)</f>
        <v>12837838.299999999</v>
      </c>
      <c r="CJ697" s="22">
        <f>Target_AM[[#This Row],[PROPORSI]]*VLOOKUP(Target_AM[[#This Row],[NIPNAS]],Target_CC[],COLUMN(BV$2)+9,0)</f>
        <v>12837838.299999999</v>
      </c>
      <c r="CK697" s="22">
        <f>Target_AM[[#This Row],[PROPORSI]]*VLOOKUP(Target_AM[[#This Row],[NIPNAS]],Target_CC[],COLUMN(BW$2)+9,0)</f>
        <v>12837838.299999999</v>
      </c>
      <c r="CL697" s="22">
        <f>Target_AM[[#This Row],[PROPORSI]]*VLOOKUP(Target_AM[[#This Row],[NIPNAS]],Target_CC[],COLUMN(BX$2)+9,0)</f>
        <v>12837838.299999999</v>
      </c>
      <c r="CM697" s="22">
        <f>Target_AM[[#This Row],[PROPORSI]]*VLOOKUP(Target_AM[[#This Row],[NIPNAS]],Target_CC[],COLUMN(BY$2)+9,0)</f>
        <v>12837838.299999999</v>
      </c>
      <c r="CN697" s="22">
        <f>Target_AM[[#This Row],[PROPORSI]]*VLOOKUP(Target_AM[[#This Row],[NIPNAS]],Target_CC[],COLUMN(BZ$2)+9,0)</f>
        <v>156081086.69999999</v>
      </c>
      <c r="CO697" s="22">
        <f>Target_AM[[#This Row],[PROPORSI]]*VLOOKUP(Target_AM[[#This Row],[NIPNAS]],Target_CC[],COLUMN(CA$2)+9,0)</f>
        <v>1140000</v>
      </c>
      <c r="CP697" s="22">
        <f>Target_AM[[#This Row],[PROPORSI]]*VLOOKUP(Target_AM[[#This Row],[NIPNAS]],Target_CC[],COLUMN(CB$2)+9,0)</f>
        <v>1140000</v>
      </c>
      <c r="CQ697" s="22">
        <f>Target_AM[[#This Row],[PROPORSI]]*VLOOKUP(Target_AM[[#This Row],[NIPNAS]],Target_CC[],COLUMN(CC$2)+9,0)</f>
        <v>1140000</v>
      </c>
      <c r="CR697" s="22">
        <f>Target_AM[[#This Row],[PROPORSI]]*VLOOKUP(Target_AM[[#This Row],[NIPNAS]],Target_CC[],COLUMN(CD$2)+9,0)</f>
        <v>1140000</v>
      </c>
      <c r="CS697" s="22">
        <f>Target_AM[[#This Row],[PROPORSI]]*VLOOKUP(Target_AM[[#This Row],[NIPNAS]],Target_CC[],COLUMN(CE$2)+9,0)</f>
        <v>1140000</v>
      </c>
      <c r="CT697" s="22">
        <f>Target_AM[[#This Row],[PROPORSI]]*VLOOKUP(Target_AM[[#This Row],[NIPNAS]],Target_CC[],COLUMN(CF$2)+9,0)</f>
        <v>1140000</v>
      </c>
      <c r="CU697" s="22">
        <f>Target_AM[[#This Row],[PROPORSI]]*VLOOKUP(Target_AM[[#This Row],[NIPNAS]],Target_CC[],COLUMN(CG$2)+9,0)</f>
        <v>1140000</v>
      </c>
      <c r="CV697" s="22">
        <f>Target_AM[[#This Row],[PROPORSI]]*VLOOKUP(Target_AM[[#This Row],[NIPNAS]],Target_CC[],COLUMN(CH$2)+9,0)</f>
        <v>1140000</v>
      </c>
      <c r="CW697" s="22">
        <f>Target_AM[[#This Row],[PROPORSI]]*VLOOKUP(Target_AM[[#This Row],[NIPNAS]],Target_CC[],COLUMN(CI$2)+9,0)</f>
        <v>1140000</v>
      </c>
      <c r="CX697" s="22">
        <f>Target_AM[[#This Row],[PROPORSI]]*VLOOKUP(Target_AM[[#This Row],[NIPNAS]],Target_CC[],COLUMN(CJ$2)+9,0)</f>
        <v>1140000</v>
      </c>
      <c r="CY697" s="22">
        <f>Target_AM[[#This Row],[PROPORSI]]*VLOOKUP(Target_AM[[#This Row],[NIPNAS]],Target_CC[],COLUMN(CK$2)+9,0)</f>
        <v>1140000</v>
      </c>
      <c r="CZ697" s="22">
        <f>Target_AM[[#This Row],[PROPORSI]]*VLOOKUP(Target_AM[[#This Row],[NIPNAS]],Target_CC[],COLUMN(CL$2)+9,0)</f>
        <v>1140000</v>
      </c>
      <c r="DA697" s="22">
        <f>Target_AM[[#This Row],[PROPORSI]]*VLOOKUP(Target_AM[[#This Row],[NIPNAS]],Target_CC[],COLUMN(CM$2)+9,0)</f>
        <v>13680000</v>
      </c>
      <c r="DB697" s="22">
        <f>Target_AM[[#This Row],[PROPORSI]]*VLOOKUP(Target_AM[[#This Row],[NIPNAS]],Target_CC[],COLUMN(CN$2)+9,0)</f>
        <v>0</v>
      </c>
      <c r="DC697" s="22">
        <f>Target_AM[[#This Row],[PROPORSI]]*VLOOKUP(Target_AM[[#This Row],[NIPNAS]],Target_CC[],COLUMN(CO$2)+9,0)</f>
        <v>0</v>
      </c>
      <c r="DD697" s="22">
        <f>Target_AM[[#This Row],[PROPORSI]]*VLOOKUP(Target_AM[[#This Row],[NIPNAS]],Target_CC[],COLUMN(CP$2)+9,0)</f>
        <v>0</v>
      </c>
      <c r="DE697" s="22">
        <f>Target_AM[[#This Row],[PROPORSI]]*VLOOKUP(Target_AM[[#This Row],[NIPNAS]],Target_CC[],COLUMN(CQ$2)+9,0)</f>
        <v>0</v>
      </c>
      <c r="DF697" s="22">
        <f>Target_AM[[#This Row],[PROPORSI]]*VLOOKUP(Target_AM[[#This Row],[NIPNAS]],Target_CC[],COLUMN(CR$2)+9,0)</f>
        <v>0</v>
      </c>
      <c r="DG697" s="22">
        <f>Target_AM[[#This Row],[PROPORSI]]*VLOOKUP(Target_AM[[#This Row],[NIPNAS]],Target_CC[],COLUMN(CS$2)+9,0)</f>
        <v>0</v>
      </c>
      <c r="DH697" s="22">
        <f>Target_AM[[#This Row],[PROPORSI]]*VLOOKUP(Target_AM[[#This Row],[NIPNAS]],Target_CC[],COLUMN(CT$2)+9,0)</f>
        <v>0</v>
      </c>
      <c r="DI697" s="22">
        <f>Target_AM[[#This Row],[PROPORSI]]*VLOOKUP(Target_AM[[#This Row],[NIPNAS]],Target_CC[],COLUMN(CU$2)+9,0)</f>
        <v>0</v>
      </c>
      <c r="DJ697" s="22">
        <f>Target_AM[[#This Row],[PROPORSI]]*VLOOKUP(Target_AM[[#This Row],[NIPNAS]],Target_CC[],COLUMN(CV$2)+9,0)</f>
        <v>0</v>
      </c>
      <c r="DK697" s="22">
        <f>Target_AM[[#This Row],[PROPORSI]]*VLOOKUP(Target_AM[[#This Row],[NIPNAS]],Target_CC[],COLUMN(CW$2)+9,0)</f>
        <v>0</v>
      </c>
      <c r="DL697" s="22">
        <f>Target_AM[[#This Row],[PROPORSI]]*VLOOKUP(Target_AM[[#This Row],[NIPNAS]],Target_CC[],COLUMN(CX$2)+9,0)</f>
        <v>0</v>
      </c>
      <c r="DM697" s="22">
        <f>Target_AM[[#This Row],[PROPORSI]]*VLOOKUP(Target_AM[[#This Row],[NIPNAS]],Target_CC[],COLUMN(CY$2)+9,0)</f>
        <v>0</v>
      </c>
      <c r="DN697" s="22">
        <f>Target_AM[[#This Row],[PROPORSI]]*VLOOKUP(Target_AM[[#This Row],[NIPNAS]],Target_CC[],COLUMN(CZ$2)+9,0)</f>
        <v>0</v>
      </c>
      <c r="DO697" s="22">
        <f>Target_AM[[#This Row],[PROPORSI]]*VLOOKUP(Target_AM[[#This Row],[NIPNAS]],Target_CC[],COLUMN(DA$2)+9,0)</f>
        <v>0</v>
      </c>
      <c r="DP697" s="22">
        <f>Target_AM[[#This Row],[PROPORSI]]*VLOOKUP(Target_AM[[#This Row],[NIPNAS]],Target_CC[],COLUMN(DB$2)+9,0)</f>
        <v>0</v>
      </c>
      <c r="DQ697" s="22">
        <f>Target_AM[[#This Row],[PROPORSI]]*VLOOKUP(Target_AM[[#This Row],[NIPNAS]],Target_CC[],COLUMN(DC$2)+9,0)</f>
        <v>0</v>
      </c>
      <c r="DR697" s="22">
        <f>Target_AM[[#This Row],[PROPORSI]]*VLOOKUP(Target_AM[[#This Row],[NIPNAS]],Target_CC[],COLUMN(DD$2)+9,0)</f>
        <v>0</v>
      </c>
      <c r="DS697" s="22">
        <f>Target_AM[[#This Row],[PROPORSI]]*VLOOKUP(Target_AM[[#This Row],[NIPNAS]],Target_CC[],COLUMN(DE$2)+9,0)</f>
        <v>0</v>
      </c>
      <c r="DT697" s="22">
        <f>Target_AM[[#This Row],[PROPORSI]]*VLOOKUP(Target_AM[[#This Row],[NIPNAS]],Target_CC[],COLUMN(DF$2)+9,0)</f>
        <v>0</v>
      </c>
      <c r="DU697" s="22">
        <f>Target_AM[[#This Row],[PROPORSI]]*VLOOKUP(Target_AM[[#This Row],[NIPNAS]],Target_CC[],COLUMN(DG$2)+9,0)</f>
        <v>0</v>
      </c>
      <c r="DV697" s="22">
        <f>Target_AM[[#This Row],[PROPORSI]]*VLOOKUP(Target_AM[[#This Row],[NIPNAS]],Target_CC[],COLUMN(DH$2)+9,0)</f>
        <v>0</v>
      </c>
      <c r="DW697" s="22">
        <f>Target_AM[[#This Row],[PROPORSI]]*VLOOKUP(Target_AM[[#This Row],[NIPNAS]],Target_CC[],COLUMN(DI$2)+9,0)</f>
        <v>0</v>
      </c>
      <c r="DX697" s="22">
        <f>Target_AM[[#This Row],[PROPORSI]]*VLOOKUP(Target_AM[[#This Row],[NIPNAS]],Target_CC[],COLUMN(DJ$2)+9,0)</f>
        <v>0</v>
      </c>
      <c r="DY697" s="22">
        <f>Target_AM[[#This Row],[PROPORSI]]*VLOOKUP(Target_AM[[#This Row],[NIPNAS]],Target_CC[],COLUMN(DK$2)+9,0)</f>
        <v>0</v>
      </c>
      <c r="DZ697" s="22">
        <f>Target_AM[[#This Row],[PROPORSI]]*VLOOKUP(Target_AM[[#This Row],[NIPNAS]],Target_CC[],COLUMN(DL$2)+9,0)</f>
        <v>0</v>
      </c>
      <c r="EA697" s="22">
        <f>Target_AM[[#This Row],[PROPORSI]]*VLOOKUP(Target_AM[[#This Row],[NIPNAS]],Target_CC[],COLUMN(DM$2)+9,0)</f>
        <v>0</v>
      </c>
    </row>
    <row r="698" spans="2:131" x14ac:dyDescent="0.3">
      <c r="B698">
        <v>980115</v>
      </c>
      <c r="C698" t="s">
        <v>1075</v>
      </c>
      <c r="D698">
        <v>1</v>
      </c>
      <c r="E698" s="8">
        <v>45658</v>
      </c>
      <c r="F698">
        <v>76510305</v>
      </c>
      <c r="G698" t="s">
        <v>237</v>
      </c>
      <c r="J698" t="s">
        <v>1081</v>
      </c>
      <c r="K698" t="s">
        <v>22</v>
      </c>
      <c r="L698" t="s">
        <v>159</v>
      </c>
      <c r="M698" t="s">
        <v>31</v>
      </c>
      <c r="N698" s="23">
        <f>Target_AM[[#This Row],[PROPORSI]]*VLOOKUP(Target_AM[[#This Row],[NIPNAS]],Target_CC[],9,0)</f>
        <v>1038559026.8182689</v>
      </c>
      <c r="O698" s="22">
        <f>Target_AM[[#This Row],[PROPORSI]]*VLOOKUP(Target_AM[[#This Row],[NIPNAS]],Target_CC[],COLUMN(A$2)+9,0)</f>
        <v>57371029.242700271</v>
      </c>
      <c r="P698" s="22">
        <f>Target_AM[[#This Row],[PROPORSI]]*VLOOKUP(Target_AM[[#This Row],[NIPNAS]],Target_CC[],COLUMN(B$2)+9,0)</f>
        <v>33836116.903847426</v>
      </c>
      <c r="Q698" s="22">
        <f>Target_AM[[#This Row],[PROPORSI]]*VLOOKUP(Target_AM[[#This Row],[NIPNAS]],Target_CC[],COLUMN(C$2)+9,0)</f>
        <v>57365573.211556397</v>
      </c>
      <c r="R698" s="22">
        <f>Target_AM[[#This Row],[PROPORSI]]*VLOOKUP(Target_AM[[#This Row],[NIPNAS]],Target_CC[],COLUMN(D$2)+9,0)</f>
        <v>39054077.520253316</v>
      </c>
      <c r="S698" s="22">
        <f>Target_AM[[#This Row],[PROPORSI]]*VLOOKUP(Target_AM[[#This Row],[NIPNAS]],Target_CC[],COLUMN(E$2)+9,0)</f>
        <v>50435167.344594195</v>
      </c>
      <c r="T698" s="22">
        <f>Target_AM[[#This Row],[PROPORSI]]*VLOOKUP(Target_AM[[#This Row],[NIPNAS]],Target_CC[],COLUMN(F$2)+9,0)</f>
        <v>35266673.025408089</v>
      </c>
      <c r="U698" s="22">
        <f>Target_AM[[#This Row],[PROPORSI]]*VLOOKUP(Target_AM[[#This Row],[NIPNAS]],Target_CC[],COLUMN(G$2)+9,0)</f>
        <v>54599985.241386093</v>
      </c>
      <c r="V698" s="22">
        <f>Target_AM[[#This Row],[PROPORSI]]*VLOOKUP(Target_AM[[#This Row],[NIPNAS]],Target_CC[],COLUMN(H$2)+9,0)</f>
        <v>34618453.051372893</v>
      </c>
      <c r="W698" s="22">
        <f>Target_AM[[#This Row],[PROPORSI]]*VLOOKUP(Target_AM[[#This Row],[NIPNAS]],Target_CC[],COLUMN(I$2)+9,0)</f>
        <v>48692723.522435851</v>
      </c>
      <c r="X698" s="22">
        <f>Target_AM[[#This Row],[PROPORSI]]*VLOOKUP(Target_AM[[#This Row],[NIPNAS]],Target_CC[],COLUMN(J$2)+9,0)</f>
        <v>61213917.810643025</v>
      </c>
      <c r="Y698" s="22">
        <f>Target_AM[[#This Row],[PROPORSI]]*VLOOKUP(Target_AM[[#This Row],[NIPNAS]],Target_CC[],COLUMN(K$2)+9,0)</f>
        <v>52089541.372029558</v>
      </c>
      <c r="Z698" s="22">
        <f>Target_AM[[#This Row],[PROPORSI]]*VLOOKUP(Target_AM[[#This Row],[NIPNAS]],Target_CC[],COLUMN(L$2)+9,0)</f>
        <v>58068625.099026509</v>
      </c>
      <c r="AA698" s="22">
        <f>Target_AM[[#This Row],[PROPORSI]]*VLOOKUP(Target_AM[[#This Row],[NIPNAS]],Target_CC[],COLUMN(M$2)+9,0)</f>
        <v>582611883.34525359</v>
      </c>
      <c r="AB698" s="22">
        <f>Target_AM[[#This Row],[PROPORSI]]*VLOOKUP(Target_AM[[#This Row],[NIPNAS]],Target_CC[],COLUMN(N$2)+9,0)</f>
        <v>611597.06309226155</v>
      </c>
      <c r="AC698" s="22">
        <f>Target_AM[[#This Row],[PROPORSI]]*VLOOKUP(Target_AM[[#This Row],[NIPNAS]],Target_CC[],COLUMN(O$2)+9,0)</f>
        <v>1411484.5355824232</v>
      </c>
      <c r="AD698" s="22">
        <f>Target_AM[[#This Row],[PROPORSI]]*VLOOKUP(Target_AM[[#This Row],[NIPNAS]],Target_CC[],COLUMN(P$2)+9,0)</f>
        <v>2086170.476674445</v>
      </c>
      <c r="AE698" s="22">
        <f>Target_AM[[#This Row],[PROPORSI]]*VLOOKUP(Target_AM[[#This Row],[NIPNAS]],Target_CC[],COLUMN(Q$2)+9,0)</f>
        <v>4937517.521832481</v>
      </c>
      <c r="AF698" s="22">
        <f>Target_AM[[#This Row],[PROPORSI]]*VLOOKUP(Target_AM[[#This Row],[NIPNAS]],Target_CC[],COLUMN(R$2)+9,0)</f>
        <v>5570405.6171441153</v>
      </c>
      <c r="AG698" s="22">
        <f>Target_AM[[#This Row],[PROPORSI]]*VLOOKUP(Target_AM[[#This Row],[NIPNAS]],Target_CC[],COLUMN(S$2)+9,0)</f>
        <v>5342363.5994452238</v>
      </c>
      <c r="AH698" s="22">
        <f>Target_AM[[#This Row],[PROPORSI]]*VLOOKUP(Target_AM[[#This Row],[NIPNAS]],Target_CC[],COLUMN(T$2)+9,0)</f>
        <v>9054927.2944232896</v>
      </c>
      <c r="AI698" s="22">
        <f>Target_AM[[#This Row],[PROPORSI]]*VLOOKUP(Target_AM[[#This Row],[NIPNAS]],Target_CC[],COLUMN(U$2)+9,0)</f>
        <v>6092138.8394985572</v>
      </c>
      <c r="AJ698" s="22">
        <f>Target_AM[[#This Row],[PROPORSI]]*VLOOKUP(Target_AM[[#This Row],[NIPNAS]],Target_CC[],COLUMN(V$2)+9,0)</f>
        <v>8896697.9532404318</v>
      </c>
      <c r="AK698" s="22">
        <f>Target_AM[[#This Row],[PROPORSI]]*VLOOKUP(Target_AM[[#This Row],[NIPNAS]],Target_CC[],COLUMN(W$2)+9,0)</f>
        <v>7136741.6294976547</v>
      </c>
      <c r="AL698" s="22">
        <f>Target_AM[[#This Row],[PROPORSI]]*VLOOKUP(Target_AM[[#This Row],[NIPNAS]],Target_CC[],COLUMN(X$2)+9,0)</f>
        <v>6074805.319741942</v>
      </c>
      <c r="AM698" s="22">
        <f>Target_AM[[#This Row],[PROPORSI]]*VLOOKUP(Target_AM[[#This Row],[NIPNAS]],Target_CC[],COLUMN(Y$2)+9,0)</f>
        <v>7756725.8111847714</v>
      </c>
      <c r="AN698" s="22">
        <f>Target_AM[[#This Row],[PROPORSI]]*VLOOKUP(Target_AM[[#This Row],[NIPNAS]],Target_CC[],COLUMN(Z$2)+9,0)</f>
        <v>64971575.661357597</v>
      </c>
      <c r="AO698" s="22">
        <f>Target_AM[[#This Row],[PROPORSI]]*VLOOKUP(Target_AM[[#This Row],[NIPNAS]],Target_CC[],COLUMN(AA$2)+9,0)</f>
        <v>57982626.305792533</v>
      </c>
      <c r="AP698" s="22">
        <f>Target_AM[[#This Row],[PROPORSI]]*VLOOKUP(Target_AM[[#This Row],[NIPNAS]],Target_CC[],COLUMN(AB$2)+9,0)</f>
        <v>35247601.439429849</v>
      </c>
      <c r="AQ698" s="22">
        <f>Target_AM[[#This Row],[PROPORSI]]*VLOOKUP(Target_AM[[#This Row],[NIPNAS]],Target_CC[],COLUMN(AC$2)+9,0)</f>
        <v>59451743.688230842</v>
      </c>
      <c r="AR698" s="22">
        <f>Target_AM[[#This Row],[PROPORSI]]*VLOOKUP(Target_AM[[#This Row],[NIPNAS]],Target_CC[],COLUMN(AD$2)+9,0)</f>
        <v>43991595.042085797</v>
      </c>
      <c r="AS698" s="22">
        <f>Target_AM[[#This Row],[PROPORSI]]*VLOOKUP(Target_AM[[#This Row],[NIPNAS]],Target_CC[],COLUMN(AE$2)+9,0)</f>
        <v>56005572.961738311</v>
      </c>
      <c r="AT698" s="22">
        <f>Target_AM[[#This Row],[PROPORSI]]*VLOOKUP(Target_AM[[#This Row],[NIPNAS]],Target_CC[],COLUMN(AF$2)+9,0)</f>
        <v>40609036.624853313</v>
      </c>
      <c r="AU698" s="22">
        <f>Target_AM[[#This Row],[PROPORSI]]*VLOOKUP(Target_AM[[#This Row],[NIPNAS]],Target_CC[],COLUMN(AG$2)+9,0)</f>
        <v>63654912.535809383</v>
      </c>
      <c r="AV698" s="22">
        <f>Target_AM[[#This Row],[PROPORSI]]*VLOOKUP(Target_AM[[#This Row],[NIPNAS]],Target_CC[],COLUMN(AH$2)+9,0)</f>
        <v>40710591.89087145</v>
      </c>
      <c r="AW698" s="22">
        <f>Target_AM[[#This Row],[PROPORSI]]*VLOOKUP(Target_AM[[#This Row],[NIPNAS]],Target_CC[],COLUMN(AI$2)+9,0)</f>
        <v>57589421.475676283</v>
      </c>
      <c r="AX698" s="22">
        <f>Target_AM[[#This Row],[PROPORSI]]*VLOOKUP(Target_AM[[#This Row],[NIPNAS]],Target_CC[],COLUMN(AJ$2)+9,0)</f>
        <v>68350659.440140679</v>
      </c>
      <c r="AY698" s="22">
        <f>Target_AM[[#This Row],[PROPORSI]]*VLOOKUP(Target_AM[[#This Row],[NIPNAS]],Target_CC[],COLUMN(AK$2)+9,0)</f>
        <v>58164346.6917715</v>
      </c>
      <c r="AZ698" s="22">
        <f>Target_AM[[#This Row],[PROPORSI]]*VLOOKUP(Target_AM[[#This Row],[NIPNAS]],Target_CC[],COLUMN(AL$2)+9,0)</f>
        <v>65825350.91021128</v>
      </c>
      <c r="BA698" s="22">
        <f>Target_AM[[#This Row],[PROPORSI]]*VLOOKUP(Target_AM[[#This Row],[NIPNAS]],Target_CC[],COLUMN(AM$2)+9,0)</f>
        <v>647583459.00661135</v>
      </c>
      <c r="BB698" s="22">
        <f>Target_AM[[#This Row],[PROPORSI]]*VLOOKUP(Target_AM[[#This Row],[NIPNAS]],Target_CC[],COLUMN(AN$2)+9,0)</f>
        <v>0</v>
      </c>
      <c r="BC698" s="22">
        <f>Target_AM[[#This Row],[PROPORSI]]*VLOOKUP(Target_AM[[#This Row],[NIPNAS]],Target_CC[],COLUMN(AO$2)+9,0)</f>
        <v>0</v>
      </c>
      <c r="BD698" s="22">
        <f>Target_AM[[#This Row],[PROPORSI]]*VLOOKUP(Target_AM[[#This Row],[NIPNAS]],Target_CC[],COLUMN(AP$2)+9,0)</f>
        <v>0</v>
      </c>
      <c r="BE698" s="22">
        <f>Target_AM[[#This Row],[PROPORSI]]*VLOOKUP(Target_AM[[#This Row],[NIPNAS]],Target_CC[],COLUMN(AQ$2)+9,0)</f>
        <v>0</v>
      </c>
      <c r="BF698" s="22">
        <f>Target_AM[[#This Row],[PROPORSI]]*VLOOKUP(Target_AM[[#This Row],[NIPNAS]],Target_CC[],COLUMN(AR$2)+9,0)</f>
        <v>0</v>
      </c>
      <c r="BG698" s="22">
        <f>Target_AM[[#This Row],[PROPORSI]]*VLOOKUP(Target_AM[[#This Row],[NIPNAS]],Target_CC[],COLUMN(AS$2)+9,0)</f>
        <v>0</v>
      </c>
      <c r="BH698" s="22">
        <f>Target_AM[[#This Row],[PROPORSI]]*VLOOKUP(Target_AM[[#This Row],[NIPNAS]],Target_CC[],COLUMN(AT$2)+9,0)</f>
        <v>0</v>
      </c>
      <c r="BI698" s="22">
        <f>Target_AM[[#This Row],[PROPORSI]]*VLOOKUP(Target_AM[[#This Row],[NIPNAS]],Target_CC[],COLUMN(AU$2)+9,0)</f>
        <v>0</v>
      </c>
      <c r="BJ698" s="22">
        <f>Target_AM[[#This Row],[PROPORSI]]*VLOOKUP(Target_AM[[#This Row],[NIPNAS]],Target_CC[],COLUMN(AV$2)+9,0)</f>
        <v>0</v>
      </c>
      <c r="BK698" s="22">
        <f>Target_AM[[#This Row],[PROPORSI]]*VLOOKUP(Target_AM[[#This Row],[NIPNAS]],Target_CC[],COLUMN(AW$2)+9,0)</f>
        <v>0</v>
      </c>
      <c r="BL698" s="22">
        <f>Target_AM[[#This Row],[PROPORSI]]*VLOOKUP(Target_AM[[#This Row],[NIPNAS]],Target_CC[],COLUMN(AX$2)+9,0)</f>
        <v>0</v>
      </c>
      <c r="BM698" s="22">
        <f>Target_AM[[#This Row],[PROPORSI]]*VLOOKUP(Target_AM[[#This Row],[NIPNAS]],Target_CC[],COLUMN(AY$2)+9,0)</f>
        <v>0</v>
      </c>
      <c r="BN698" s="22">
        <f>Target_AM[[#This Row],[PROPORSI]]*VLOOKUP(Target_AM[[#This Row],[NIPNAS]],Target_CC[],COLUMN(AZ$2)+9,0)</f>
        <v>0</v>
      </c>
      <c r="BO698" s="22">
        <f>Target_AM[[#This Row],[PROPORSI]]*VLOOKUP(Target_AM[[#This Row],[NIPNAS]],Target_CC[],COLUMN(BA$2)+9,0)</f>
        <v>50334413</v>
      </c>
      <c r="BP698" s="22">
        <f>Target_AM[[#This Row],[PROPORSI]]*VLOOKUP(Target_AM[[#This Row],[NIPNAS]],Target_CC[],COLUMN(BB$2)+9,0)</f>
        <v>48488128</v>
      </c>
      <c r="BQ698" s="22">
        <f>Target_AM[[#This Row],[PROPORSI]]*VLOOKUP(Target_AM[[#This Row],[NIPNAS]],Target_CC[],COLUMN(BC$2)+9,0)</f>
        <v>53578978</v>
      </c>
      <c r="BR698" s="22">
        <f>Target_AM[[#This Row],[PROPORSI]]*VLOOKUP(Target_AM[[#This Row],[NIPNAS]],Target_CC[],COLUMN(BD$2)+9,0)</f>
        <v>51704917.5</v>
      </c>
      <c r="BS698" s="22">
        <f>Target_AM[[#This Row],[PROPORSI]]*VLOOKUP(Target_AM[[#This Row],[NIPNAS]],Target_CC[],COLUMN(BE$2)+9,0)</f>
        <v>51704917.5</v>
      </c>
      <c r="BT698" s="22">
        <f>Target_AM[[#This Row],[PROPORSI]]*VLOOKUP(Target_AM[[#This Row],[NIPNAS]],Target_CC[],COLUMN(BF$2)+9,0)</f>
        <v>51704917.5</v>
      </c>
      <c r="BU698" s="22">
        <f>Target_AM[[#This Row],[PROPORSI]]*VLOOKUP(Target_AM[[#This Row],[NIPNAS]],Target_CC[],COLUMN(BG$2)+9,0)</f>
        <v>51704917.5</v>
      </c>
      <c r="BV698" s="22">
        <f>Target_AM[[#This Row],[PROPORSI]]*VLOOKUP(Target_AM[[#This Row],[NIPNAS]],Target_CC[],COLUMN(BH$2)+9,0)</f>
        <v>51704917.5</v>
      </c>
      <c r="BW698" s="22">
        <f>Target_AM[[#This Row],[PROPORSI]]*VLOOKUP(Target_AM[[#This Row],[NIPNAS]],Target_CC[],COLUMN(BI$2)+9,0)</f>
        <v>51704917.5</v>
      </c>
      <c r="BX698" s="22">
        <f>Target_AM[[#This Row],[PROPORSI]]*VLOOKUP(Target_AM[[#This Row],[NIPNAS]],Target_CC[],COLUMN(BJ$2)+9,0)</f>
        <v>51704917.5</v>
      </c>
      <c r="BY698" s="22">
        <f>Target_AM[[#This Row],[PROPORSI]]*VLOOKUP(Target_AM[[#This Row],[NIPNAS]],Target_CC[],COLUMN(BK$2)+9,0)</f>
        <v>51704917.5</v>
      </c>
      <c r="BZ698" s="22">
        <f>Target_AM[[#This Row],[PROPORSI]]*VLOOKUP(Target_AM[[#This Row],[NIPNAS]],Target_CC[],COLUMN(BL$2)+9,0)</f>
        <v>51704917.5</v>
      </c>
      <c r="CA698" s="22">
        <f>Target_AM[[#This Row],[PROPORSI]]*VLOOKUP(Target_AM[[#This Row],[NIPNAS]],Target_CC[],COLUMN(BM$2)+9,0)</f>
        <v>617745776.5</v>
      </c>
      <c r="CB698" s="22">
        <f>Target_AM[[#This Row],[PROPORSI]]*VLOOKUP(Target_AM[[#This Row],[NIPNAS]],Target_CC[],COLUMN(BN$2)+9,0)</f>
        <v>32030613</v>
      </c>
      <c r="CC698" s="22">
        <f>Target_AM[[#This Row],[PROPORSI]]*VLOOKUP(Target_AM[[#This Row],[NIPNAS]],Target_CC[],COLUMN(BO$2)+9,0)</f>
        <v>32030613</v>
      </c>
      <c r="CD698" s="22">
        <f>Target_AM[[#This Row],[PROPORSI]]*VLOOKUP(Target_AM[[#This Row],[NIPNAS]],Target_CC[],COLUMN(BP$2)+9,0)</f>
        <v>37481210</v>
      </c>
      <c r="CE698" s="22">
        <f>Target_AM[[#This Row],[PROPORSI]]*VLOOKUP(Target_AM[[#This Row],[NIPNAS]],Target_CC[],COLUMN(BQ$2)+9,0)</f>
        <v>35607149.5</v>
      </c>
      <c r="CF698" s="22">
        <f>Target_AM[[#This Row],[PROPORSI]]*VLOOKUP(Target_AM[[#This Row],[NIPNAS]],Target_CC[],COLUMN(BR$2)+9,0)</f>
        <v>35607149.5</v>
      </c>
      <c r="CG698" s="22">
        <f>Target_AM[[#This Row],[PROPORSI]]*VLOOKUP(Target_AM[[#This Row],[NIPNAS]],Target_CC[],COLUMN(BS$2)+9,0)</f>
        <v>35607149.5</v>
      </c>
      <c r="CH698" s="22">
        <f>Target_AM[[#This Row],[PROPORSI]]*VLOOKUP(Target_AM[[#This Row],[NIPNAS]],Target_CC[],COLUMN(BT$2)+9,0)</f>
        <v>35607149.5</v>
      </c>
      <c r="CI698" s="22">
        <f>Target_AM[[#This Row],[PROPORSI]]*VLOOKUP(Target_AM[[#This Row],[NIPNAS]],Target_CC[],COLUMN(BU$2)+9,0)</f>
        <v>35607149.5</v>
      </c>
      <c r="CJ698" s="22">
        <f>Target_AM[[#This Row],[PROPORSI]]*VLOOKUP(Target_AM[[#This Row],[NIPNAS]],Target_CC[],COLUMN(BV$2)+9,0)</f>
        <v>35607149.5</v>
      </c>
      <c r="CK698" s="22">
        <f>Target_AM[[#This Row],[PROPORSI]]*VLOOKUP(Target_AM[[#This Row],[NIPNAS]],Target_CC[],COLUMN(BW$2)+9,0)</f>
        <v>35607149.5</v>
      </c>
      <c r="CL698" s="22">
        <f>Target_AM[[#This Row],[PROPORSI]]*VLOOKUP(Target_AM[[#This Row],[NIPNAS]],Target_CC[],COLUMN(BX$2)+9,0)</f>
        <v>35607149.5</v>
      </c>
      <c r="CM698" s="22">
        <f>Target_AM[[#This Row],[PROPORSI]]*VLOOKUP(Target_AM[[#This Row],[NIPNAS]],Target_CC[],COLUMN(BY$2)+9,0)</f>
        <v>35607149.5</v>
      </c>
      <c r="CN698" s="22">
        <f>Target_AM[[#This Row],[PROPORSI]]*VLOOKUP(Target_AM[[#This Row],[NIPNAS]],Target_CC[],COLUMN(BZ$2)+9,0)</f>
        <v>422006781.5</v>
      </c>
      <c r="CO698" s="22">
        <f>Target_AM[[#This Row],[PROPORSI]]*VLOOKUP(Target_AM[[#This Row],[NIPNAS]],Target_CC[],COLUMN(CA$2)+9,0)</f>
        <v>18303800</v>
      </c>
      <c r="CP698" s="22">
        <f>Target_AM[[#This Row],[PROPORSI]]*VLOOKUP(Target_AM[[#This Row],[NIPNAS]],Target_CC[],COLUMN(CB$2)+9,0)</f>
        <v>16457515</v>
      </c>
      <c r="CQ698" s="22">
        <f>Target_AM[[#This Row],[PROPORSI]]*VLOOKUP(Target_AM[[#This Row],[NIPNAS]],Target_CC[],COLUMN(CC$2)+9,0)</f>
        <v>16097768</v>
      </c>
      <c r="CR698" s="22">
        <f>Target_AM[[#This Row],[PROPORSI]]*VLOOKUP(Target_AM[[#This Row],[NIPNAS]],Target_CC[],COLUMN(CD$2)+9,0)</f>
        <v>16097768</v>
      </c>
      <c r="CS698" s="22">
        <f>Target_AM[[#This Row],[PROPORSI]]*VLOOKUP(Target_AM[[#This Row],[NIPNAS]],Target_CC[],COLUMN(CE$2)+9,0)</f>
        <v>16097768</v>
      </c>
      <c r="CT698" s="22">
        <f>Target_AM[[#This Row],[PROPORSI]]*VLOOKUP(Target_AM[[#This Row],[NIPNAS]],Target_CC[],COLUMN(CF$2)+9,0)</f>
        <v>16097768</v>
      </c>
      <c r="CU698" s="22">
        <f>Target_AM[[#This Row],[PROPORSI]]*VLOOKUP(Target_AM[[#This Row],[NIPNAS]],Target_CC[],COLUMN(CG$2)+9,0)</f>
        <v>16097768</v>
      </c>
      <c r="CV698" s="22">
        <f>Target_AM[[#This Row],[PROPORSI]]*VLOOKUP(Target_AM[[#This Row],[NIPNAS]],Target_CC[],COLUMN(CH$2)+9,0)</f>
        <v>16097768</v>
      </c>
      <c r="CW698" s="22">
        <f>Target_AM[[#This Row],[PROPORSI]]*VLOOKUP(Target_AM[[#This Row],[NIPNAS]],Target_CC[],COLUMN(CI$2)+9,0)</f>
        <v>16097768</v>
      </c>
      <c r="CX698" s="22">
        <f>Target_AM[[#This Row],[PROPORSI]]*VLOOKUP(Target_AM[[#This Row],[NIPNAS]],Target_CC[],COLUMN(CJ$2)+9,0)</f>
        <v>16097768</v>
      </c>
      <c r="CY698" s="22">
        <f>Target_AM[[#This Row],[PROPORSI]]*VLOOKUP(Target_AM[[#This Row],[NIPNAS]],Target_CC[],COLUMN(CK$2)+9,0)</f>
        <v>16097768</v>
      </c>
      <c r="CZ698" s="22">
        <f>Target_AM[[#This Row],[PROPORSI]]*VLOOKUP(Target_AM[[#This Row],[NIPNAS]],Target_CC[],COLUMN(CL$2)+9,0)</f>
        <v>16097768</v>
      </c>
      <c r="DA698" s="22">
        <f>Target_AM[[#This Row],[PROPORSI]]*VLOOKUP(Target_AM[[#This Row],[NIPNAS]],Target_CC[],COLUMN(CM$2)+9,0)</f>
        <v>195738995</v>
      </c>
      <c r="DB698" s="22">
        <f>Target_AM[[#This Row],[PROPORSI]]*VLOOKUP(Target_AM[[#This Row],[NIPNAS]],Target_CC[],COLUMN(CN$2)+9,0)</f>
        <v>0</v>
      </c>
      <c r="DC698" s="22">
        <f>Target_AM[[#This Row],[PROPORSI]]*VLOOKUP(Target_AM[[#This Row],[NIPNAS]],Target_CC[],COLUMN(CO$2)+9,0)</f>
        <v>0</v>
      </c>
      <c r="DD698" s="22">
        <f>Target_AM[[#This Row],[PROPORSI]]*VLOOKUP(Target_AM[[#This Row],[NIPNAS]],Target_CC[],COLUMN(CP$2)+9,0)</f>
        <v>6090000</v>
      </c>
      <c r="DE698" s="22">
        <f>Target_AM[[#This Row],[PROPORSI]]*VLOOKUP(Target_AM[[#This Row],[NIPNAS]],Target_CC[],COLUMN(CQ$2)+9,0)</f>
        <v>0</v>
      </c>
      <c r="DF698" s="22">
        <f>Target_AM[[#This Row],[PROPORSI]]*VLOOKUP(Target_AM[[#This Row],[NIPNAS]],Target_CC[],COLUMN(CR$2)+9,0)</f>
        <v>0</v>
      </c>
      <c r="DG698" s="22">
        <f>Target_AM[[#This Row],[PROPORSI]]*VLOOKUP(Target_AM[[#This Row],[NIPNAS]],Target_CC[],COLUMN(CS$2)+9,0)</f>
        <v>0</v>
      </c>
      <c r="DH698" s="22">
        <f>Target_AM[[#This Row],[PROPORSI]]*VLOOKUP(Target_AM[[#This Row],[NIPNAS]],Target_CC[],COLUMN(CT$2)+9,0)</f>
        <v>0</v>
      </c>
      <c r="DI698" s="22">
        <f>Target_AM[[#This Row],[PROPORSI]]*VLOOKUP(Target_AM[[#This Row],[NIPNAS]],Target_CC[],COLUMN(CU$2)+9,0)</f>
        <v>0</v>
      </c>
      <c r="DJ698" s="22">
        <f>Target_AM[[#This Row],[PROPORSI]]*VLOOKUP(Target_AM[[#This Row],[NIPNAS]],Target_CC[],COLUMN(CV$2)+9,0)</f>
        <v>0</v>
      </c>
      <c r="DK698" s="22">
        <f>Target_AM[[#This Row],[PROPORSI]]*VLOOKUP(Target_AM[[#This Row],[NIPNAS]],Target_CC[],COLUMN(CW$2)+9,0)</f>
        <v>0</v>
      </c>
      <c r="DL698" s="22">
        <f>Target_AM[[#This Row],[PROPORSI]]*VLOOKUP(Target_AM[[#This Row],[NIPNAS]],Target_CC[],COLUMN(CX$2)+9,0)</f>
        <v>0</v>
      </c>
      <c r="DM698" s="22">
        <f>Target_AM[[#This Row],[PROPORSI]]*VLOOKUP(Target_AM[[#This Row],[NIPNAS]],Target_CC[],COLUMN(CY$2)+9,0)</f>
        <v>0</v>
      </c>
      <c r="DN698" s="22">
        <f>Target_AM[[#This Row],[PROPORSI]]*VLOOKUP(Target_AM[[#This Row],[NIPNAS]],Target_CC[],COLUMN(CZ$2)+9,0)</f>
        <v>6090000</v>
      </c>
      <c r="DO698" s="22">
        <f>Target_AM[[#This Row],[PROPORSI]]*VLOOKUP(Target_AM[[#This Row],[NIPNAS]],Target_CC[],COLUMN(DA$2)+9,0)</f>
        <v>0</v>
      </c>
      <c r="DP698" s="22">
        <f>Target_AM[[#This Row],[PROPORSI]]*VLOOKUP(Target_AM[[#This Row],[NIPNAS]],Target_CC[],COLUMN(DB$2)+9,0)</f>
        <v>0</v>
      </c>
      <c r="DQ698" s="22">
        <f>Target_AM[[#This Row],[PROPORSI]]*VLOOKUP(Target_AM[[#This Row],[NIPNAS]],Target_CC[],COLUMN(DC$2)+9,0)</f>
        <v>0</v>
      </c>
      <c r="DR698" s="22">
        <f>Target_AM[[#This Row],[PROPORSI]]*VLOOKUP(Target_AM[[#This Row],[NIPNAS]],Target_CC[],COLUMN(DD$2)+9,0)</f>
        <v>0</v>
      </c>
      <c r="DS698" s="22">
        <f>Target_AM[[#This Row],[PROPORSI]]*VLOOKUP(Target_AM[[#This Row],[NIPNAS]],Target_CC[],COLUMN(DE$2)+9,0)</f>
        <v>0</v>
      </c>
      <c r="DT698" s="22">
        <f>Target_AM[[#This Row],[PROPORSI]]*VLOOKUP(Target_AM[[#This Row],[NIPNAS]],Target_CC[],COLUMN(DF$2)+9,0)</f>
        <v>0</v>
      </c>
      <c r="DU698" s="22">
        <f>Target_AM[[#This Row],[PROPORSI]]*VLOOKUP(Target_AM[[#This Row],[NIPNAS]],Target_CC[],COLUMN(DG$2)+9,0)</f>
        <v>0</v>
      </c>
      <c r="DV698" s="22">
        <f>Target_AM[[#This Row],[PROPORSI]]*VLOOKUP(Target_AM[[#This Row],[NIPNAS]],Target_CC[],COLUMN(DH$2)+9,0)</f>
        <v>0</v>
      </c>
      <c r="DW698" s="22">
        <f>Target_AM[[#This Row],[PROPORSI]]*VLOOKUP(Target_AM[[#This Row],[NIPNAS]],Target_CC[],COLUMN(DI$2)+9,0)</f>
        <v>0</v>
      </c>
      <c r="DX698" s="22">
        <f>Target_AM[[#This Row],[PROPORSI]]*VLOOKUP(Target_AM[[#This Row],[NIPNAS]],Target_CC[],COLUMN(DJ$2)+9,0)</f>
        <v>0</v>
      </c>
      <c r="DY698" s="22">
        <f>Target_AM[[#This Row],[PROPORSI]]*VLOOKUP(Target_AM[[#This Row],[NIPNAS]],Target_CC[],COLUMN(DK$2)+9,0)</f>
        <v>0</v>
      </c>
      <c r="DZ698" s="22">
        <f>Target_AM[[#This Row],[PROPORSI]]*VLOOKUP(Target_AM[[#This Row],[NIPNAS]],Target_CC[],COLUMN(DL$2)+9,0)</f>
        <v>0</v>
      </c>
      <c r="EA698" s="22">
        <f>Target_AM[[#This Row],[PROPORSI]]*VLOOKUP(Target_AM[[#This Row],[NIPNAS]],Target_CC[],COLUMN(DM$2)+9,0)</f>
        <v>0</v>
      </c>
    </row>
    <row r="699" spans="2:131" x14ac:dyDescent="0.3">
      <c r="B699">
        <v>980115</v>
      </c>
      <c r="C699" t="s">
        <v>1075</v>
      </c>
      <c r="D699">
        <v>1</v>
      </c>
      <c r="E699" s="8">
        <v>45658</v>
      </c>
      <c r="F699">
        <v>76510306</v>
      </c>
      <c r="G699" t="s">
        <v>238</v>
      </c>
      <c r="J699" t="s">
        <v>1081</v>
      </c>
      <c r="K699" t="s">
        <v>22</v>
      </c>
      <c r="L699" t="s">
        <v>159</v>
      </c>
      <c r="M699" t="s">
        <v>31</v>
      </c>
      <c r="N699" s="23">
        <f>Target_AM[[#This Row],[PROPORSI]]*VLOOKUP(Target_AM[[#This Row],[NIPNAS]],Target_CC[],9,0)</f>
        <v>329153661.16316843</v>
      </c>
      <c r="O699" s="22">
        <f>Target_AM[[#This Row],[PROPORSI]]*VLOOKUP(Target_AM[[#This Row],[NIPNAS]],Target_CC[],COLUMN(A$2)+9,0)</f>
        <v>1791736.9601665284</v>
      </c>
      <c r="P699" s="22">
        <f>Target_AM[[#This Row],[PROPORSI]]*VLOOKUP(Target_AM[[#This Row],[NIPNAS]],Target_CC[],COLUMN(B$2)+9,0)</f>
        <v>20280281.486904595</v>
      </c>
      <c r="Q699" s="22">
        <f>Target_AM[[#This Row],[PROPORSI]]*VLOOKUP(Target_AM[[#This Row],[NIPNAS]],Target_CC[],COLUMN(C$2)+9,0)</f>
        <v>2266242.5526616238</v>
      </c>
      <c r="R699" s="22">
        <f>Target_AM[[#This Row],[PROPORSI]]*VLOOKUP(Target_AM[[#This Row],[NIPNAS]],Target_CC[],COLUMN(D$2)+9,0)</f>
        <v>1487222.6081593693</v>
      </c>
      <c r="S699" s="22">
        <f>Target_AM[[#This Row],[PROPORSI]]*VLOOKUP(Target_AM[[#This Row],[NIPNAS]],Target_CC[],COLUMN(E$2)+9,0)</f>
        <v>57973033.240943566</v>
      </c>
      <c r="T699" s="22">
        <f>Target_AM[[#This Row],[PROPORSI]]*VLOOKUP(Target_AM[[#This Row],[NIPNAS]],Target_CC[],COLUMN(F$2)+9,0)</f>
        <v>21641268.102653276</v>
      </c>
      <c r="U699" s="22">
        <f>Target_AM[[#This Row],[PROPORSI]]*VLOOKUP(Target_AM[[#This Row],[NIPNAS]],Target_CC[],COLUMN(G$2)+9,0)</f>
        <v>29031636.697719045</v>
      </c>
      <c r="V699" s="22">
        <f>Target_AM[[#This Row],[PROPORSI]]*VLOOKUP(Target_AM[[#This Row],[NIPNAS]],Target_CC[],COLUMN(H$2)+9,0)</f>
        <v>18537048.697155882</v>
      </c>
      <c r="W699" s="22">
        <f>Target_AM[[#This Row],[PROPORSI]]*VLOOKUP(Target_AM[[#This Row],[NIPNAS]],Target_CC[],COLUMN(I$2)+9,0)</f>
        <v>25765148.71628293</v>
      </c>
      <c r="X699" s="22">
        <f>Target_AM[[#This Row],[PROPORSI]]*VLOOKUP(Target_AM[[#This Row],[NIPNAS]],Target_CC[],COLUMN(J$2)+9,0)</f>
        <v>32479787.943857215</v>
      </c>
      <c r="Y699" s="22">
        <f>Target_AM[[#This Row],[PROPORSI]]*VLOOKUP(Target_AM[[#This Row],[NIPNAS]],Target_CC[],COLUMN(K$2)+9,0)</f>
        <v>30638593.079729598</v>
      </c>
      <c r="Z699" s="22">
        <f>Target_AM[[#This Row],[PROPORSI]]*VLOOKUP(Target_AM[[#This Row],[NIPNAS]],Target_CC[],COLUMN(L$2)+9,0)</f>
        <v>30810911.911274601</v>
      </c>
      <c r="AA699" s="22">
        <f>Target_AM[[#This Row],[PROPORSI]]*VLOOKUP(Target_AM[[#This Row],[NIPNAS]],Target_CC[],COLUMN(M$2)+9,0)</f>
        <v>272702911.99750823</v>
      </c>
      <c r="AB699" s="22">
        <f>Target_AM[[#This Row],[PROPORSI]]*VLOOKUP(Target_AM[[#This Row],[NIPNAS]],Target_CC[],COLUMN(N$2)+9,0)</f>
        <v>19100.599677861435</v>
      </c>
      <c r="AC699" s="22">
        <f>Target_AM[[#This Row],[PROPORSI]]*VLOOKUP(Target_AM[[#This Row],[NIPNAS]],Target_CC[],COLUMN(O$2)+9,0)</f>
        <v>845998.48668714985</v>
      </c>
      <c r="AD699" s="22">
        <f>Target_AM[[#This Row],[PROPORSI]]*VLOOKUP(Target_AM[[#This Row],[NIPNAS]],Target_CC[],COLUMN(P$2)+9,0)</f>
        <v>82414.731374001596</v>
      </c>
      <c r="AE699" s="22">
        <f>Target_AM[[#This Row],[PROPORSI]]*VLOOKUP(Target_AM[[#This Row],[NIPNAS]],Target_CC[],COLUMN(Q$2)+9,0)</f>
        <v>188026.14612633293</v>
      </c>
      <c r="AF699" s="22">
        <f>Target_AM[[#This Row],[PROPORSI]]*VLOOKUP(Target_AM[[#This Row],[NIPNAS]],Target_CC[],COLUMN(R$2)+9,0)</f>
        <v>6402939.1991865262</v>
      </c>
      <c r="AG699" s="22">
        <f>Target_AM[[#This Row],[PROPORSI]]*VLOOKUP(Target_AM[[#This Row],[NIPNAS]],Target_CC[],COLUMN(S$2)+9,0)</f>
        <v>3278322.3661090471</v>
      </c>
      <c r="AH699" s="22">
        <f>Target_AM[[#This Row],[PROPORSI]]*VLOOKUP(Target_AM[[#This Row],[NIPNAS]],Target_CC[],COLUMN(T$2)+9,0)</f>
        <v>4814641.5859595835</v>
      </c>
      <c r="AI699" s="22">
        <f>Target_AM[[#This Row],[PROPORSI]]*VLOOKUP(Target_AM[[#This Row],[NIPNAS]],Target_CC[],COLUMN(U$2)+9,0)</f>
        <v>3262140.9792642631</v>
      </c>
      <c r="AJ699" s="22">
        <f>Target_AM[[#This Row],[PROPORSI]]*VLOOKUP(Target_AM[[#This Row],[NIPNAS]],Target_CC[],COLUMN(V$2)+9,0)</f>
        <v>4707577.0108334832</v>
      </c>
      <c r="AK699" s="22">
        <f>Target_AM[[#This Row],[PROPORSI]]*VLOOKUP(Target_AM[[#This Row],[NIPNAS]],Target_CC[],COLUMN(W$2)+9,0)</f>
        <v>3786718.1684600413</v>
      </c>
      <c r="AL699" s="22">
        <f>Target_AM[[#This Row],[PROPORSI]]*VLOOKUP(Target_AM[[#This Row],[NIPNAS]],Target_CC[],COLUMN(X$2)+9,0)</f>
        <v>3573145.0753392987</v>
      </c>
      <c r="AM699" s="22">
        <f>Target_AM[[#This Row],[PROPORSI]]*VLOOKUP(Target_AM[[#This Row],[NIPNAS]],Target_CC[],COLUMN(Y$2)+9,0)</f>
        <v>4115678.5661923774</v>
      </c>
      <c r="AN699" s="22">
        <f>Target_AM[[#This Row],[PROPORSI]]*VLOOKUP(Target_AM[[#This Row],[NIPNAS]],Target_CC[],COLUMN(Z$2)+9,0)</f>
        <v>35076702.915209964</v>
      </c>
      <c r="AO699" s="22">
        <f>Target_AM[[#This Row],[PROPORSI]]*VLOOKUP(Target_AM[[#This Row],[NIPNAS]],Target_CC[],COLUMN(AA$2)+9,0)</f>
        <v>1810837.5598443898</v>
      </c>
      <c r="AP699" s="22">
        <f>Target_AM[[#This Row],[PROPORSI]]*VLOOKUP(Target_AM[[#This Row],[NIPNAS]],Target_CC[],COLUMN(AB$2)+9,0)</f>
        <v>21126279.973591745</v>
      </c>
      <c r="AQ699" s="22">
        <f>Target_AM[[#This Row],[PROPORSI]]*VLOOKUP(Target_AM[[#This Row],[NIPNAS]],Target_CC[],COLUMN(AC$2)+9,0)</f>
        <v>2348657.2840356254</v>
      </c>
      <c r="AR699" s="22">
        <f>Target_AM[[#This Row],[PROPORSI]]*VLOOKUP(Target_AM[[#This Row],[NIPNAS]],Target_CC[],COLUMN(AD$2)+9,0)</f>
        <v>1675248.7542857022</v>
      </c>
      <c r="AS699" s="22">
        <f>Target_AM[[#This Row],[PROPORSI]]*VLOOKUP(Target_AM[[#This Row],[NIPNAS]],Target_CC[],COLUMN(AE$2)+9,0)</f>
        <v>64375972.440130092</v>
      </c>
      <c r="AT699" s="22">
        <f>Target_AM[[#This Row],[PROPORSI]]*VLOOKUP(Target_AM[[#This Row],[NIPNAS]],Target_CC[],COLUMN(AF$2)+9,0)</f>
        <v>24919590.468762323</v>
      </c>
      <c r="AU699" s="22">
        <f>Target_AM[[#This Row],[PROPORSI]]*VLOOKUP(Target_AM[[#This Row],[NIPNAS]],Target_CC[],COLUMN(AG$2)+9,0)</f>
        <v>33846278.283678629</v>
      </c>
      <c r="AV699" s="22">
        <f>Target_AM[[#This Row],[PROPORSI]]*VLOOKUP(Target_AM[[#This Row],[NIPNAS]],Target_CC[],COLUMN(AH$2)+9,0)</f>
        <v>21799189.676420145</v>
      </c>
      <c r="AW699" s="22">
        <f>Target_AM[[#This Row],[PROPORSI]]*VLOOKUP(Target_AM[[#This Row],[NIPNAS]],Target_CC[],COLUMN(AI$2)+9,0)</f>
        <v>30472725.727116413</v>
      </c>
      <c r="AX699" s="22">
        <f>Target_AM[[#This Row],[PROPORSI]]*VLOOKUP(Target_AM[[#This Row],[NIPNAS]],Target_CC[],COLUMN(AJ$2)+9,0)</f>
        <v>36266506.112317257</v>
      </c>
      <c r="AY699" s="22">
        <f>Target_AM[[#This Row],[PROPORSI]]*VLOOKUP(Target_AM[[#This Row],[NIPNAS]],Target_CC[],COLUMN(AK$2)+9,0)</f>
        <v>34211738.155068897</v>
      </c>
      <c r="AZ699" s="22">
        <f>Target_AM[[#This Row],[PROPORSI]]*VLOOKUP(Target_AM[[#This Row],[NIPNAS]],Target_CC[],COLUMN(AL$2)+9,0)</f>
        <v>34926590.477466978</v>
      </c>
      <c r="BA699" s="22">
        <f>Target_AM[[#This Row],[PROPORSI]]*VLOOKUP(Target_AM[[#This Row],[NIPNAS]],Target_CC[],COLUMN(AM$2)+9,0)</f>
        <v>307779614.91271824</v>
      </c>
      <c r="BB699" s="22">
        <f>Target_AM[[#This Row],[PROPORSI]]*VLOOKUP(Target_AM[[#This Row],[NIPNAS]],Target_CC[],COLUMN(AN$2)+9,0)</f>
        <v>0</v>
      </c>
      <c r="BC699" s="22">
        <f>Target_AM[[#This Row],[PROPORSI]]*VLOOKUP(Target_AM[[#This Row],[NIPNAS]],Target_CC[],COLUMN(AO$2)+9,0)</f>
        <v>0</v>
      </c>
      <c r="BD699" s="22">
        <f>Target_AM[[#This Row],[PROPORSI]]*VLOOKUP(Target_AM[[#This Row],[NIPNAS]],Target_CC[],COLUMN(AP$2)+9,0)</f>
        <v>0</v>
      </c>
      <c r="BE699" s="22">
        <f>Target_AM[[#This Row],[PROPORSI]]*VLOOKUP(Target_AM[[#This Row],[NIPNAS]],Target_CC[],COLUMN(AQ$2)+9,0)</f>
        <v>0</v>
      </c>
      <c r="BF699" s="22">
        <f>Target_AM[[#This Row],[PROPORSI]]*VLOOKUP(Target_AM[[#This Row],[NIPNAS]],Target_CC[],COLUMN(AR$2)+9,0)</f>
        <v>0</v>
      </c>
      <c r="BG699" s="22">
        <f>Target_AM[[#This Row],[PROPORSI]]*VLOOKUP(Target_AM[[#This Row],[NIPNAS]],Target_CC[],COLUMN(AS$2)+9,0)</f>
        <v>0</v>
      </c>
      <c r="BH699" s="22">
        <f>Target_AM[[#This Row],[PROPORSI]]*VLOOKUP(Target_AM[[#This Row],[NIPNAS]],Target_CC[],COLUMN(AT$2)+9,0)</f>
        <v>0</v>
      </c>
      <c r="BI699" s="22">
        <f>Target_AM[[#This Row],[PROPORSI]]*VLOOKUP(Target_AM[[#This Row],[NIPNAS]],Target_CC[],COLUMN(AU$2)+9,0)</f>
        <v>0</v>
      </c>
      <c r="BJ699" s="22">
        <f>Target_AM[[#This Row],[PROPORSI]]*VLOOKUP(Target_AM[[#This Row],[NIPNAS]],Target_CC[],COLUMN(AV$2)+9,0)</f>
        <v>0</v>
      </c>
      <c r="BK699" s="22">
        <f>Target_AM[[#This Row],[PROPORSI]]*VLOOKUP(Target_AM[[#This Row],[NIPNAS]],Target_CC[],COLUMN(AW$2)+9,0)</f>
        <v>0</v>
      </c>
      <c r="BL699" s="22">
        <f>Target_AM[[#This Row],[PROPORSI]]*VLOOKUP(Target_AM[[#This Row],[NIPNAS]],Target_CC[],COLUMN(AX$2)+9,0)</f>
        <v>0</v>
      </c>
      <c r="BM699" s="22">
        <f>Target_AM[[#This Row],[PROPORSI]]*VLOOKUP(Target_AM[[#This Row],[NIPNAS]],Target_CC[],COLUMN(AY$2)+9,0)</f>
        <v>0</v>
      </c>
      <c r="BN699" s="22">
        <f>Target_AM[[#This Row],[PROPORSI]]*VLOOKUP(Target_AM[[#This Row],[NIPNAS]],Target_CC[],COLUMN(AZ$2)+9,0)</f>
        <v>0</v>
      </c>
      <c r="BO699" s="22">
        <f>Target_AM[[#This Row],[PROPORSI]]*VLOOKUP(Target_AM[[#This Row],[NIPNAS]],Target_CC[],COLUMN(BA$2)+9,0)</f>
        <v>27468969</v>
      </c>
      <c r="BP699" s="22">
        <f>Target_AM[[#This Row],[PROPORSI]]*VLOOKUP(Target_AM[[#This Row],[NIPNAS]],Target_CC[],COLUMN(BB$2)+9,0)</f>
        <v>27468969</v>
      </c>
      <c r="BQ699" s="22">
        <f>Target_AM[[#This Row],[PROPORSI]]*VLOOKUP(Target_AM[[#This Row],[NIPNAS]],Target_CC[],COLUMN(BC$2)+9,0)</f>
        <v>27468969</v>
      </c>
      <c r="BR699" s="22">
        <f>Target_AM[[#This Row],[PROPORSI]]*VLOOKUP(Target_AM[[#This Row],[NIPNAS]],Target_CC[],COLUMN(BD$2)+9,0)</f>
        <v>26181220.549999997</v>
      </c>
      <c r="BS699" s="22">
        <f>Target_AM[[#This Row],[PROPORSI]]*VLOOKUP(Target_AM[[#This Row],[NIPNAS]],Target_CC[],COLUMN(BE$2)+9,0)</f>
        <v>26181220.549999997</v>
      </c>
      <c r="BT699" s="22">
        <f>Target_AM[[#This Row],[PROPORSI]]*VLOOKUP(Target_AM[[#This Row],[NIPNAS]],Target_CC[],COLUMN(BF$2)+9,0)</f>
        <v>26181220.549999997</v>
      </c>
      <c r="BU699" s="22">
        <f>Target_AM[[#This Row],[PROPORSI]]*VLOOKUP(Target_AM[[#This Row],[NIPNAS]],Target_CC[],COLUMN(BG$2)+9,0)</f>
        <v>26181220.549999997</v>
      </c>
      <c r="BV699" s="22">
        <f>Target_AM[[#This Row],[PROPORSI]]*VLOOKUP(Target_AM[[#This Row],[NIPNAS]],Target_CC[],COLUMN(BH$2)+9,0)</f>
        <v>26181220.549999997</v>
      </c>
      <c r="BW699" s="22">
        <f>Target_AM[[#This Row],[PROPORSI]]*VLOOKUP(Target_AM[[#This Row],[NIPNAS]],Target_CC[],COLUMN(BI$2)+9,0)</f>
        <v>26181220.549999997</v>
      </c>
      <c r="BX699" s="22">
        <f>Target_AM[[#This Row],[PROPORSI]]*VLOOKUP(Target_AM[[#This Row],[NIPNAS]],Target_CC[],COLUMN(BJ$2)+9,0)</f>
        <v>26181220.549999997</v>
      </c>
      <c r="BY699" s="22">
        <f>Target_AM[[#This Row],[PROPORSI]]*VLOOKUP(Target_AM[[#This Row],[NIPNAS]],Target_CC[],COLUMN(BK$2)+9,0)</f>
        <v>26181220.549999997</v>
      </c>
      <c r="BZ699" s="22">
        <f>Target_AM[[#This Row],[PROPORSI]]*VLOOKUP(Target_AM[[#This Row],[NIPNAS]],Target_CC[],COLUMN(BL$2)+9,0)</f>
        <v>26181220.549999997</v>
      </c>
      <c r="CA699" s="22">
        <f>Target_AM[[#This Row],[PROPORSI]]*VLOOKUP(Target_AM[[#This Row],[NIPNAS]],Target_CC[],COLUMN(BM$2)+9,0)</f>
        <v>318037891.95000005</v>
      </c>
      <c r="CB699" s="22">
        <f>Target_AM[[#This Row],[PROPORSI]]*VLOOKUP(Target_AM[[#This Row],[NIPNAS]],Target_CC[],COLUMN(BN$2)+9,0)</f>
        <v>25754969</v>
      </c>
      <c r="CC699" s="22">
        <f>Target_AM[[#This Row],[PROPORSI]]*VLOOKUP(Target_AM[[#This Row],[NIPNAS]],Target_CC[],COLUMN(BO$2)+9,0)</f>
        <v>25754969</v>
      </c>
      <c r="CD699" s="22">
        <f>Target_AM[[#This Row],[PROPORSI]]*VLOOKUP(Target_AM[[#This Row],[NIPNAS]],Target_CC[],COLUMN(BP$2)+9,0)</f>
        <v>25754969</v>
      </c>
      <c r="CE699" s="22">
        <f>Target_AM[[#This Row],[PROPORSI]]*VLOOKUP(Target_AM[[#This Row],[NIPNAS]],Target_CC[],COLUMN(BQ$2)+9,0)</f>
        <v>24467220.549999997</v>
      </c>
      <c r="CF699" s="22">
        <f>Target_AM[[#This Row],[PROPORSI]]*VLOOKUP(Target_AM[[#This Row],[NIPNAS]],Target_CC[],COLUMN(BR$2)+9,0)</f>
        <v>24467220.549999997</v>
      </c>
      <c r="CG699" s="22">
        <f>Target_AM[[#This Row],[PROPORSI]]*VLOOKUP(Target_AM[[#This Row],[NIPNAS]],Target_CC[],COLUMN(BS$2)+9,0)</f>
        <v>24467220.549999997</v>
      </c>
      <c r="CH699" s="22">
        <f>Target_AM[[#This Row],[PROPORSI]]*VLOOKUP(Target_AM[[#This Row],[NIPNAS]],Target_CC[],COLUMN(BT$2)+9,0)</f>
        <v>24467220.549999997</v>
      </c>
      <c r="CI699" s="22">
        <f>Target_AM[[#This Row],[PROPORSI]]*VLOOKUP(Target_AM[[#This Row],[NIPNAS]],Target_CC[],COLUMN(BU$2)+9,0)</f>
        <v>24467220.549999997</v>
      </c>
      <c r="CJ699" s="22">
        <f>Target_AM[[#This Row],[PROPORSI]]*VLOOKUP(Target_AM[[#This Row],[NIPNAS]],Target_CC[],COLUMN(BV$2)+9,0)</f>
        <v>24467220.549999997</v>
      </c>
      <c r="CK699" s="22">
        <f>Target_AM[[#This Row],[PROPORSI]]*VLOOKUP(Target_AM[[#This Row],[NIPNAS]],Target_CC[],COLUMN(BW$2)+9,0)</f>
        <v>24467220.549999997</v>
      </c>
      <c r="CL699" s="22">
        <f>Target_AM[[#This Row],[PROPORSI]]*VLOOKUP(Target_AM[[#This Row],[NIPNAS]],Target_CC[],COLUMN(BX$2)+9,0)</f>
        <v>24467220.549999997</v>
      </c>
      <c r="CM699" s="22">
        <f>Target_AM[[#This Row],[PROPORSI]]*VLOOKUP(Target_AM[[#This Row],[NIPNAS]],Target_CC[],COLUMN(BY$2)+9,0)</f>
        <v>24467220.549999997</v>
      </c>
      <c r="CN699" s="22">
        <f>Target_AM[[#This Row],[PROPORSI]]*VLOOKUP(Target_AM[[#This Row],[NIPNAS]],Target_CC[],COLUMN(BZ$2)+9,0)</f>
        <v>297469891.95000005</v>
      </c>
      <c r="CO699" s="22">
        <f>Target_AM[[#This Row],[PROPORSI]]*VLOOKUP(Target_AM[[#This Row],[NIPNAS]],Target_CC[],COLUMN(CA$2)+9,0)</f>
        <v>1714000</v>
      </c>
      <c r="CP699" s="22">
        <f>Target_AM[[#This Row],[PROPORSI]]*VLOOKUP(Target_AM[[#This Row],[NIPNAS]],Target_CC[],COLUMN(CB$2)+9,0)</f>
        <v>1714000</v>
      </c>
      <c r="CQ699" s="22">
        <f>Target_AM[[#This Row],[PROPORSI]]*VLOOKUP(Target_AM[[#This Row],[NIPNAS]],Target_CC[],COLUMN(CC$2)+9,0)</f>
        <v>1714000</v>
      </c>
      <c r="CR699" s="22">
        <f>Target_AM[[#This Row],[PROPORSI]]*VLOOKUP(Target_AM[[#This Row],[NIPNAS]],Target_CC[],COLUMN(CD$2)+9,0)</f>
        <v>1714000</v>
      </c>
      <c r="CS699" s="22">
        <f>Target_AM[[#This Row],[PROPORSI]]*VLOOKUP(Target_AM[[#This Row],[NIPNAS]],Target_CC[],COLUMN(CE$2)+9,0)</f>
        <v>1714000</v>
      </c>
      <c r="CT699" s="22">
        <f>Target_AM[[#This Row],[PROPORSI]]*VLOOKUP(Target_AM[[#This Row],[NIPNAS]],Target_CC[],COLUMN(CF$2)+9,0)</f>
        <v>1714000</v>
      </c>
      <c r="CU699" s="22">
        <f>Target_AM[[#This Row],[PROPORSI]]*VLOOKUP(Target_AM[[#This Row],[NIPNAS]],Target_CC[],COLUMN(CG$2)+9,0)</f>
        <v>1714000</v>
      </c>
      <c r="CV699" s="22">
        <f>Target_AM[[#This Row],[PROPORSI]]*VLOOKUP(Target_AM[[#This Row],[NIPNAS]],Target_CC[],COLUMN(CH$2)+9,0)</f>
        <v>1714000</v>
      </c>
      <c r="CW699" s="22">
        <f>Target_AM[[#This Row],[PROPORSI]]*VLOOKUP(Target_AM[[#This Row],[NIPNAS]],Target_CC[],COLUMN(CI$2)+9,0)</f>
        <v>1714000</v>
      </c>
      <c r="CX699" s="22">
        <f>Target_AM[[#This Row],[PROPORSI]]*VLOOKUP(Target_AM[[#This Row],[NIPNAS]],Target_CC[],COLUMN(CJ$2)+9,0)</f>
        <v>1714000</v>
      </c>
      <c r="CY699" s="22">
        <f>Target_AM[[#This Row],[PROPORSI]]*VLOOKUP(Target_AM[[#This Row],[NIPNAS]],Target_CC[],COLUMN(CK$2)+9,0)</f>
        <v>1714000</v>
      </c>
      <c r="CZ699" s="22">
        <f>Target_AM[[#This Row],[PROPORSI]]*VLOOKUP(Target_AM[[#This Row],[NIPNAS]],Target_CC[],COLUMN(CL$2)+9,0)</f>
        <v>1714000</v>
      </c>
      <c r="DA699" s="22">
        <f>Target_AM[[#This Row],[PROPORSI]]*VLOOKUP(Target_AM[[#This Row],[NIPNAS]],Target_CC[],COLUMN(CM$2)+9,0)</f>
        <v>20568000</v>
      </c>
      <c r="DB699" s="22">
        <f>Target_AM[[#This Row],[PROPORSI]]*VLOOKUP(Target_AM[[#This Row],[NIPNAS]],Target_CC[],COLUMN(CN$2)+9,0)</f>
        <v>0</v>
      </c>
      <c r="DC699" s="22">
        <f>Target_AM[[#This Row],[PROPORSI]]*VLOOKUP(Target_AM[[#This Row],[NIPNAS]],Target_CC[],COLUMN(CO$2)+9,0)</f>
        <v>0</v>
      </c>
      <c r="DD699" s="22">
        <f>Target_AM[[#This Row],[PROPORSI]]*VLOOKUP(Target_AM[[#This Row],[NIPNAS]],Target_CC[],COLUMN(CP$2)+9,0)</f>
        <v>0</v>
      </c>
      <c r="DE699" s="22">
        <f>Target_AM[[#This Row],[PROPORSI]]*VLOOKUP(Target_AM[[#This Row],[NIPNAS]],Target_CC[],COLUMN(CQ$2)+9,0)</f>
        <v>0</v>
      </c>
      <c r="DF699" s="22">
        <f>Target_AM[[#This Row],[PROPORSI]]*VLOOKUP(Target_AM[[#This Row],[NIPNAS]],Target_CC[],COLUMN(CR$2)+9,0)</f>
        <v>0</v>
      </c>
      <c r="DG699" s="22">
        <f>Target_AM[[#This Row],[PROPORSI]]*VLOOKUP(Target_AM[[#This Row],[NIPNAS]],Target_CC[],COLUMN(CS$2)+9,0)</f>
        <v>0</v>
      </c>
      <c r="DH699" s="22">
        <f>Target_AM[[#This Row],[PROPORSI]]*VLOOKUP(Target_AM[[#This Row],[NIPNAS]],Target_CC[],COLUMN(CT$2)+9,0)</f>
        <v>0</v>
      </c>
      <c r="DI699" s="22">
        <f>Target_AM[[#This Row],[PROPORSI]]*VLOOKUP(Target_AM[[#This Row],[NIPNAS]],Target_CC[],COLUMN(CU$2)+9,0)</f>
        <v>0</v>
      </c>
      <c r="DJ699" s="22">
        <f>Target_AM[[#This Row],[PROPORSI]]*VLOOKUP(Target_AM[[#This Row],[NIPNAS]],Target_CC[],COLUMN(CV$2)+9,0)</f>
        <v>0</v>
      </c>
      <c r="DK699" s="22">
        <f>Target_AM[[#This Row],[PROPORSI]]*VLOOKUP(Target_AM[[#This Row],[NIPNAS]],Target_CC[],COLUMN(CW$2)+9,0)</f>
        <v>0</v>
      </c>
      <c r="DL699" s="22">
        <f>Target_AM[[#This Row],[PROPORSI]]*VLOOKUP(Target_AM[[#This Row],[NIPNAS]],Target_CC[],COLUMN(CX$2)+9,0)</f>
        <v>0</v>
      </c>
      <c r="DM699" s="22">
        <f>Target_AM[[#This Row],[PROPORSI]]*VLOOKUP(Target_AM[[#This Row],[NIPNAS]],Target_CC[],COLUMN(CY$2)+9,0)</f>
        <v>0</v>
      </c>
      <c r="DN699" s="22">
        <f>Target_AM[[#This Row],[PROPORSI]]*VLOOKUP(Target_AM[[#This Row],[NIPNAS]],Target_CC[],COLUMN(CZ$2)+9,0)</f>
        <v>0</v>
      </c>
      <c r="DO699" s="22">
        <f>Target_AM[[#This Row],[PROPORSI]]*VLOOKUP(Target_AM[[#This Row],[NIPNAS]],Target_CC[],COLUMN(DA$2)+9,0)</f>
        <v>0</v>
      </c>
      <c r="DP699" s="22">
        <f>Target_AM[[#This Row],[PROPORSI]]*VLOOKUP(Target_AM[[#This Row],[NIPNAS]],Target_CC[],COLUMN(DB$2)+9,0)</f>
        <v>0</v>
      </c>
      <c r="DQ699" s="22">
        <f>Target_AM[[#This Row],[PROPORSI]]*VLOOKUP(Target_AM[[#This Row],[NIPNAS]],Target_CC[],COLUMN(DC$2)+9,0)</f>
        <v>0</v>
      </c>
      <c r="DR699" s="22">
        <f>Target_AM[[#This Row],[PROPORSI]]*VLOOKUP(Target_AM[[#This Row],[NIPNAS]],Target_CC[],COLUMN(DD$2)+9,0)</f>
        <v>0</v>
      </c>
      <c r="DS699" s="22">
        <f>Target_AM[[#This Row],[PROPORSI]]*VLOOKUP(Target_AM[[#This Row],[NIPNAS]],Target_CC[],COLUMN(DE$2)+9,0)</f>
        <v>0</v>
      </c>
      <c r="DT699" s="22">
        <f>Target_AM[[#This Row],[PROPORSI]]*VLOOKUP(Target_AM[[#This Row],[NIPNAS]],Target_CC[],COLUMN(DF$2)+9,0)</f>
        <v>0</v>
      </c>
      <c r="DU699" s="22">
        <f>Target_AM[[#This Row],[PROPORSI]]*VLOOKUP(Target_AM[[#This Row],[NIPNAS]],Target_CC[],COLUMN(DG$2)+9,0)</f>
        <v>0</v>
      </c>
      <c r="DV699" s="22">
        <f>Target_AM[[#This Row],[PROPORSI]]*VLOOKUP(Target_AM[[#This Row],[NIPNAS]],Target_CC[],COLUMN(DH$2)+9,0)</f>
        <v>0</v>
      </c>
      <c r="DW699" s="22">
        <f>Target_AM[[#This Row],[PROPORSI]]*VLOOKUP(Target_AM[[#This Row],[NIPNAS]],Target_CC[],COLUMN(DI$2)+9,0)</f>
        <v>0</v>
      </c>
      <c r="DX699" s="22">
        <f>Target_AM[[#This Row],[PROPORSI]]*VLOOKUP(Target_AM[[#This Row],[NIPNAS]],Target_CC[],COLUMN(DJ$2)+9,0)</f>
        <v>0</v>
      </c>
      <c r="DY699" s="22">
        <f>Target_AM[[#This Row],[PROPORSI]]*VLOOKUP(Target_AM[[#This Row],[NIPNAS]],Target_CC[],COLUMN(DK$2)+9,0)</f>
        <v>0</v>
      </c>
      <c r="DZ699" s="22">
        <f>Target_AM[[#This Row],[PROPORSI]]*VLOOKUP(Target_AM[[#This Row],[NIPNAS]],Target_CC[],COLUMN(DL$2)+9,0)</f>
        <v>0</v>
      </c>
      <c r="EA699" s="22">
        <f>Target_AM[[#This Row],[PROPORSI]]*VLOOKUP(Target_AM[[#This Row],[NIPNAS]],Target_CC[],COLUMN(DM$2)+9,0)</f>
        <v>0</v>
      </c>
    </row>
    <row r="700" spans="2:131" x14ac:dyDescent="0.3">
      <c r="B700">
        <v>980115</v>
      </c>
      <c r="C700" t="s">
        <v>1075</v>
      </c>
      <c r="D700">
        <v>1</v>
      </c>
      <c r="E700" s="8">
        <v>45658</v>
      </c>
      <c r="F700">
        <v>76510307</v>
      </c>
      <c r="G700" t="s">
        <v>239</v>
      </c>
      <c r="J700" t="s">
        <v>1081</v>
      </c>
      <c r="K700" t="s">
        <v>22</v>
      </c>
      <c r="L700" t="s">
        <v>159</v>
      </c>
      <c r="M700" t="s">
        <v>31</v>
      </c>
      <c r="N700" s="23">
        <f>Target_AM[[#This Row],[PROPORSI]]*VLOOKUP(Target_AM[[#This Row],[NIPNAS]],Target_CC[],9,0)</f>
        <v>646032842.2916739</v>
      </c>
      <c r="O700" s="22">
        <f>Target_AM[[#This Row],[PROPORSI]]*VLOOKUP(Target_AM[[#This Row],[NIPNAS]],Target_CC[],COLUMN(A$2)+9,0)</f>
        <v>38481862.589169361</v>
      </c>
      <c r="P700" s="22">
        <f>Target_AM[[#This Row],[PROPORSI]]*VLOOKUP(Target_AM[[#This Row],[NIPNAS]],Target_CC[],COLUMN(B$2)+9,0)</f>
        <v>36474872.581924908</v>
      </c>
      <c r="Q700" s="22">
        <f>Target_AM[[#This Row],[PROPORSI]]*VLOOKUP(Target_AM[[#This Row],[NIPNAS]],Target_CC[],COLUMN(C$2)+9,0)</f>
        <v>15217487.372561362</v>
      </c>
      <c r="R700" s="22">
        <f>Target_AM[[#This Row],[PROPORSI]]*VLOOKUP(Target_AM[[#This Row],[NIPNAS]],Target_CC[],COLUMN(D$2)+9,0)</f>
        <v>31920701.433466505</v>
      </c>
      <c r="S700" s="22">
        <f>Target_AM[[#This Row],[PROPORSI]]*VLOOKUP(Target_AM[[#This Row],[NIPNAS]],Target_CC[],COLUMN(E$2)+9,0)</f>
        <v>23767007.230112225</v>
      </c>
      <c r="T700" s="22">
        <f>Target_AM[[#This Row],[PROPORSI]]*VLOOKUP(Target_AM[[#This Row],[NIPNAS]],Target_CC[],COLUMN(F$2)+9,0)</f>
        <v>26920253.864212513</v>
      </c>
      <c r="U700" s="22">
        <f>Target_AM[[#This Row],[PROPORSI]]*VLOOKUP(Target_AM[[#This Row],[NIPNAS]],Target_CC[],COLUMN(G$2)+9,0)</f>
        <v>41574497.717022561</v>
      </c>
      <c r="V700" s="22">
        <f>Target_AM[[#This Row],[PROPORSI]]*VLOOKUP(Target_AM[[#This Row],[NIPNAS]],Target_CC[],COLUMN(H$2)+9,0)</f>
        <v>26546924.38261731</v>
      </c>
      <c r="W700" s="22">
        <f>Target_AM[[#This Row],[PROPORSI]]*VLOOKUP(Target_AM[[#This Row],[NIPNAS]],Target_CC[],COLUMN(I$2)+9,0)</f>
        <v>24766255.958811194</v>
      </c>
      <c r="X700" s="22">
        <f>Target_AM[[#This Row],[PROPORSI]]*VLOOKUP(Target_AM[[#This Row],[NIPNAS]],Target_CC[],COLUMN(J$2)+9,0)</f>
        <v>17360557.708303217</v>
      </c>
      <c r="Y700" s="22">
        <f>Target_AM[[#This Row],[PROPORSI]]*VLOOKUP(Target_AM[[#This Row],[NIPNAS]],Target_CC[],COLUMN(K$2)+9,0)</f>
        <v>14772841.231719682</v>
      </c>
      <c r="Z700" s="22">
        <f>Target_AM[[#This Row],[PROPORSI]]*VLOOKUP(Target_AM[[#This Row],[NIPNAS]],Target_CC[],COLUMN(L$2)+9,0)</f>
        <v>16468537.762799416</v>
      </c>
      <c r="AA700" s="22">
        <f>Target_AM[[#This Row],[PROPORSI]]*VLOOKUP(Target_AM[[#This Row],[NIPNAS]],Target_CC[],COLUMN(M$2)+9,0)</f>
        <v>314271799.83272034</v>
      </c>
      <c r="AB700" s="22">
        <f>Target_AM[[#This Row],[PROPORSI]]*VLOOKUP(Target_AM[[#This Row],[NIPNAS]],Target_CC[],COLUMN(N$2)+9,0)</f>
        <v>410231.33892705292</v>
      </c>
      <c r="AC700" s="22">
        <f>Target_AM[[#This Row],[PROPORSI]]*VLOOKUP(Target_AM[[#This Row],[NIPNAS]],Target_CC[],COLUMN(O$2)+9,0)</f>
        <v>1521561.08022172</v>
      </c>
      <c r="AD700" s="22">
        <f>Target_AM[[#This Row],[PROPORSI]]*VLOOKUP(Target_AM[[#This Row],[NIPNAS]],Target_CC[],COLUMN(P$2)+9,0)</f>
        <v>553402.87054620497</v>
      </c>
      <c r="AE700" s="22">
        <f>Target_AM[[#This Row],[PROPORSI]]*VLOOKUP(Target_AM[[#This Row],[NIPNAS]],Target_CC[],COLUMN(Q$2)+9,0)</f>
        <v>4035661.1305231415</v>
      </c>
      <c r="AF700" s="22">
        <f>Target_AM[[#This Row],[PROPORSI]]*VLOOKUP(Target_AM[[#This Row],[NIPNAS]],Target_CC[],COLUMN(R$2)+9,0)</f>
        <v>2624991.2025227398</v>
      </c>
      <c r="AG700" s="22">
        <f>Target_AM[[#This Row],[PROPORSI]]*VLOOKUP(Target_AM[[#This Row],[NIPNAS]],Target_CC[],COLUMN(S$2)+9,0)</f>
        <v>4078008.2722398899</v>
      </c>
      <c r="AH700" s="22">
        <f>Target_AM[[#This Row],[PROPORSI]]*VLOOKUP(Target_AM[[#This Row],[NIPNAS]],Target_CC[],COLUMN(T$2)+9,0)</f>
        <v>6894764.7598347515</v>
      </c>
      <c r="AI700" s="22">
        <f>Target_AM[[#This Row],[PROPORSI]]*VLOOKUP(Target_AM[[#This Row],[NIPNAS]],Target_CC[],COLUMN(U$2)+9,0)</f>
        <v>4671715.0780993812</v>
      </c>
      <c r="AJ700" s="22">
        <f>Target_AM[[#This Row],[PROPORSI]]*VLOOKUP(Target_AM[[#This Row],[NIPNAS]],Target_CC[],COLUMN(V$2)+9,0)</f>
        <v>4525068.2804107368</v>
      </c>
      <c r="AK700" s="22">
        <f>Target_AM[[#This Row],[PROPORSI]]*VLOOKUP(Target_AM[[#This Row],[NIPNAS]],Target_CC[],COLUMN(W$2)+9,0)</f>
        <v>2024013.8082879335</v>
      </c>
      <c r="AL700" s="22">
        <f>Target_AM[[#This Row],[PROPORSI]]*VLOOKUP(Target_AM[[#This Row],[NIPNAS]],Target_CC[],COLUMN(X$2)+9,0)</f>
        <v>1722843.6292269323</v>
      </c>
      <c r="AM700" s="22">
        <f>Target_AM[[#This Row],[PROPORSI]]*VLOOKUP(Target_AM[[#This Row],[NIPNAS]],Target_CC[],COLUMN(Y$2)+9,0)</f>
        <v>2199844.2656311281</v>
      </c>
      <c r="AN700" s="22">
        <f>Target_AM[[#This Row],[PROPORSI]]*VLOOKUP(Target_AM[[#This Row],[NIPNAS]],Target_CC[],COLUMN(Z$2)+9,0)</f>
        <v>35262105.716471612</v>
      </c>
      <c r="AO700" s="22">
        <f>Target_AM[[#This Row],[PROPORSI]]*VLOOKUP(Target_AM[[#This Row],[NIPNAS]],Target_CC[],COLUMN(AA$2)+9,0)</f>
        <v>38892093.928096414</v>
      </c>
      <c r="AP700" s="22">
        <f>Target_AM[[#This Row],[PROPORSI]]*VLOOKUP(Target_AM[[#This Row],[NIPNAS]],Target_CC[],COLUMN(AB$2)+9,0)</f>
        <v>37996433.662146628</v>
      </c>
      <c r="AQ700" s="22">
        <f>Target_AM[[#This Row],[PROPORSI]]*VLOOKUP(Target_AM[[#This Row],[NIPNAS]],Target_CC[],COLUMN(AC$2)+9,0)</f>
        <v>15770890.243107567</v>
      </c>
      <c r="AR700" s="22">
        <f>Target_AM[[#This Row],[PROPORSI]]*VLOOKUP(Target_AM[[#This Row],[NIPNAS]],Target_CC[],COLUMN(AD$2)+9,0)</f>
        <v>35956362.563989647</v>
      </c>
      <c r="AS700" s="22">
        <f>Target_AM[[#This Row],[PROPORSI]]*VLOOKUP(Target_AM[[#This Row],[NIPNAS]],Target_CC[],COLUMN(AE$2)+9,0)</f>
        <v>26391998.432634965</v>
      </c>
      <c r="AT700" s="22">
        <f>Target_AM[[#This Row],[PROPORSI]]*VLOOKUP(Target_AM[[#This Row],[NIPNAS]],Target_CC[],COLUMN(AF$2)+9,0)</f>
        <v>30998262.136452403</v>
      </c>
      <c r="AU700" s="22">
        <f>Target_AM[[#This Row],[PROPORSI]]*VLOOKUP(Target_AM[[#This Row],[NIPNAS]],Target_CC[],COLUMN(AG$2)+9,0)</f>
        <v>48469262.476857312</v>
      </c>
      <c r="AV700" s="22">
        <f>Target_AM[[#This Row],[PROPORSI]]*VLOOKUP(Target_AM[[#This Row],[NIPNAS]],Target_CC[],COLUMN(AH$2)+9,0)</f>
        <v>31218639.460716691</v>
      </c>
      <c r="AW700" s="22">
        <f>Target_AM[[#This Row],[PROPORSI]]*VLOOKUP(Target_AM[[#This Row],[NIPNAS]],Target_CC[],COLUMN(AI$2)+9,0)</f>
        <v>29291324.239221931</v>
      </c>
      <c r="AX700" s="22">
        <f>Target_AM[[#This Row],[PROPORSI]]*VLOOKUP(Target_AM[[#This Row],[NIPNAS]],Target_CC[],COLUMN(AJ$2)+9,0)</f>
        <v>19384571.51659115</v>
      </c>
      <c r="AY700" s="22">
        <f>Target_AM[[#This Row],[PROPORSI]]*VLOOKUP(Target_AM[[#This Row],[NIPNAS]],Target_CC[],COLUMN(AK$2)+9,0)</f>
        <v>16495684.860946614</v>
      </c>
      <c r="AZ700" s="22">
        <f>Target_AM[[#This Row],[PROPORSI]]*VLOOKUP(Target_AM[[#This Row],[NIPNAS]],Target_CC[],COLUMN(AL$2)+9,0)</f>
        <v>18668382.028430544</v>
      </c>
      <c r="BA700" s="22">
        <f>Target_AM[[#This Row],[PROPORSI]]*VLOOKUP(Target_AM[[#This Row],[NIPNAS]],Target_CC[],COLUMN(AM$2)+9,0)</f>
        <v>349533905.54919183</v>
      </c>
      <c r="BB700" s="22">
        <f>Target_AM[[#This Row],[PROPORSI]]*VLOOKUP(Target_AM[[#This Row],[NIPNAS]],Target_CC[],COLUMN(AN$2)+9,0)</f>
        <v>0</v>
      </c>
      <c r="BC700" s="22">
        <f>Target_AM[[#This Row],[PROPORSI]]*VLOOKUP(Target_AM[[#This Row],[NIPNAS]],Target_CC[],COLUMN(AO$2)+9,0)</f>
        <v>0</v>
      </c>
      <c r="BD700" s="22">
        <f>Target_AM[[#This Row],[PROPORSI]]*VLOOKUP(Target_AM[[#This Row],[NIPNAS]],Target_CC[],COLUMN(AP$2)+9,0)</f>
        <v>0</v>
      </c>
      <c r="BE700" s="22">
        <f>Target_AM[[#This Row],[PROPORSI]]*VLOOKUP(Target_AM[[#This Row],[NIPNAS]],Target_CC[],COLUMN(AQ$2)+9,0)</f>
        <v>0</v>
      </c>
      <c r="BF700" s="22">
        <f>Target_AM[[#This Row],[PROPORSI]]*VLOOKUP(Target_AM[[#This Row],[NIPNAS]],Target_CC[],COLUMN(AR$2)+9,0)</f>
        <v>0</v>
      </c>
      <c r="BG700" s="22">
        <f>Target_AM[[#This Row],[PROPORSI]]*VLOOKUP(Target_AM[[#This Row],[NIPNAS]],Target_CC[],COLUMN(AS$2)+9,0)</f>
        <v>0</v>
      </c>
      <c r="BH700" s="22">
        <f>Target_AM[[#This Row],[PROPORSI]]*VLOOKUP(Target_AM[[#This Row],[NIPNAS]],Target_CC[],COLUMN(AT$2)+9,0)</f>
        <v>0</v>
      </c>
      <c r="BI700" s="22">
        <f>Target_AM[[#This Row],[PROPORSI]]*VLOOKUP(Target_AM[[#This Row],[NIPNAS]],Target_CC[],COLUMN(AU$2)+9,0)</f>
        <v>0</v>
      </c>
      <c r="BJ700" s="22">
        <f>Target_AM[[#This Row],[PROPORSI]]*VLOOKUP(Target_AM[[#This Row],[NIPNAS]],Target_CC[],COLUMN(AV$2)+9,0)</f>
        <v>0</v>
      </c>
      <c r="BK700" s="22">
        <f>Target_AM[[#This Row],[PROPORSI]]*VLOOKUP(Target_AM[[#This Row],[NIPNAS]],Target_CC[],COLUMN(AW$2)+9,0)</f>
        <v>0</v>
      </c>
      <c r="BL700" s="22">
        <f>Target_AM[[#This Row],[PROPORSI]]*VLOOKUP(Target_AM[[#This Row],[NIPNAS]],Target_CC[],COLUMN(AX$2)+9,0)</f>
        <v>0</v>
      </c>
      <c r="BM700" s="22">
        <f>Target_AM[[#This Row],[PROPORSI]]*VLOOKUP(Target_AM[[#This Row],[NIPNAS]],Target_CC[],COLUMN(AY$2)+9,0)</f>
        <v>0</v>
      </c>
      <c r="BN700" s="22">
        <f>Target_AM[[#This Row],[PROPORSI]]*VLOOKUP(Target_AM[[#This Row],[NIPNAS]],Target_CC[],COLUMN(AZ$2)+9,0)</f>
        <v>0</v>
      </c>
      <c r="BO700" s="22">
        <f>Target_AM[[#This Row],[PROPORSI]]*VLOOKUP(Target_AM[[#This Row],[NIPNAS]],Target_CC[],COLUMN(BA$2)+9,0)</f>
        <v>35798925</v>
      </c>
      <c r="BP700" s="22">
        <f>Target_AM[[#This Row],[PROPORSI]]*VLOOKUP(Target_AM[[#This Row],[NIPNAS]],Target_CC[],COLUMN(BB$2)+9,0)</f>
        <v>35531675</v>
      </c>
      <c r="BQ700" s="22">
        <f>Target_AM[[#This Row],[PROPORSI]]*VLOOKUP(Target_AM[[#This Row],[NIPNAS]],Target_CC[],COLUMN(BC$2)+9,0)</f>
        <v>-12138052</v>
      </c>
      <c r="BR700" s="22">
        <f>Target_AM[[#This Row],[PROPORSI]]*VLOOKUP(Target_AM[[#This Row],[NIPNAS]],Target_CC[],COLUMN(BD$2)+9,0)</f>
        <v>29561281.25</v>
      </c>
      <c r="BS700" s="22">
        <f>Target_AM[[#This Row],[PROPORSI]]*VLOOKUP(Target_AM[[#This Row],[NIPNAS]],Target_CC[],COLUMN(BE$2)+9,0)</f>
        <v>29561281.25</v>
      </c>
      <c r="BT700" s="22">
        <f>Target_AM[[#This Row],[PROPORSI]]*VLOOKUP(Target_AM[[#This Row],[NIPNAS]],Target_CC[],COLUMN(BF$2)+9,0)</f>
        <v>29561281.25</v>
      </c>
      <c r="BU700" s="22">
        <f>Target_AM[[#This Row],[PROPORSI]]*VLOOKUP(Target_AM[[#This Row],[NIPNAS]],Target_CC[],COLUMN(BG$2)+9,0)</f>
        <v>29561281.25</v>
      </c>
      <c r="BV700" s="22">
        <f>Target_AM[[#This Row],[PROPORSI]]*VLOOKUP(Target_AM[[#This Row],[NIPNAS]],Target_CC[],COLUMN(BH$2)+9,0)</f>
        <v>29561281.25</v>
      </c>
      <c r="BW700" s="22">
        <f>Target_AM[[#This Row],[PROPORSI]]*VLOOKUP(Target_AM[[#This Row],[NIPNAS]],Target_CC[],COLUMN(BI$2)+9,0)</f>
        <v>29561281.25</v>
      </c>
      <c r="BX700" s="22">
        <f>Target_AM[[#This Row],[PROPORSI]]*VLOOKUP(Target_AM[[#This Row],[NIPNAS]],Target_CC[],COLUMN(BJ$2)+9,0)</f>
        <v>29561281.25</v>
      </c>
      <c r="BY700" s="22">
        <f>Target_AM[[#This Row],[PROPORSI]]*VLOOKUP(Target_AM[[#This Row],[NIPNAS]],Target_CC[],COLUMN(BK$2)+9,0)</f>
        <v>29561281.25</v>
      </c>
      <c r="BZ700" s="22">
        <f>Target_AM[[#This Row],[PROPORSI]]*VLOOKUP(Target_AM[[#This Row],[NIPNAS]],Target_CC[],COLUMN(BL$2)+9,0)</f>
        <v>29561281.25</v>
      </c>
      <c r="CA700" s="22">
        <f>Target_AM[[#This Row],[PROPORSI]]*VLOOKUP(Target_AM[[#This Row],[NIPNAS]],Target_CC[],COLUMN(BM$2)+9,0)</f>
        <v>325244079.25</v>
      </c>
      <c r="CB700" s="22">
        <f>Target_AM[[#This Row],[PROPORSI]]*VLOOKUP(Target_AM[[#This Row],[NIPNAS]],Target_CC[],COLUMN(BN$2)+9,0)</f>
        <v>27095375</v>
      </c>
      <c r="CC700" s="22">
        <f>Target_AM[[#This Row],[PROPORSI]]*VLOOKUP(Target_AM[[#This Row],[NIPNAS]],Target_CC[],COLUMN(BO$2)+9,0)</f>
        <v>27095375</v>
      </c>
      <c r="CD700" s="22">
        <f>Target_AM[[#This Row],[PROPORSI]]*VLOOKUP(Target_AM[[#This Row],[NIPNAS]],Target_CC[],COLUMN(BP$2)+9,0)</f>
        <v>21957875</v>
      </c>
      <c r="CE700" s="22">
        <f>Target_AM[[#This Row],[PROPORSI]]*VLOOKUP(Target_AM[[#This Row],[NIPNAS]],Target_CC[],COLUMN(BQ$2)+9,0)</f>
        <v>20859981.25</v>
      </c>
      <c r="CF700" s="22">
        <f>Target_AM[[#This Row],[PROPORSI]]*VLOOKUP(Target_AM[[#This Row],[NIPNAS]],Target_CC[],COLUMN(BR$2)+9,0)</f>
        <v>20859981.25</v>
      </c>
      <c r="CG700" s="22">
        <f>Target_AM[[#This Row],[PROPORSI]]*VLOOKUP(Target_AM[[#This Row],[NIPNAS]],Target_CC[],COLUMN(BS$2)+9,0)</f>
        <v>20859981.25</v>
      </c>
      <c r="CH700" s="22">
        <f>Target_AM[[#This Row],[PROPORSI]]*VLOOKUP(Target_AM[[#This Row],[NIPNAS]],Target_CC[],COLUMN(BT$2)+9,0)</f>
        <v>20859981.25</v>
      </c>
      <c r="CI700" s="22">
        <f>Target_AM[[#This Row],[PROPORSI]]*VLOOKUP(Target_AM[[#This Row],[NIPNAS]],Target_CC[],COLUMN(BU$2)+9,0)</f>
        <v>20859981.25</v>
      </c>
      <c r="CJ700" s="22">
        <f>Target_AM[[#This Row],[PROPORSI]]*VLOOKUP(Target_AM[[#This Row],[NIPNAS]],Target_CC[],COLUMN(BV$2)+9,0)</f>
        <v>20859981.25</v>
      </c>
      <c r="CK700" s="22">
        <f>Target_AM[[#This Row],[PROPORSI]]*VLOOKUP(Target_AM[[#This Row],[NIPNAS]],Target_CC[],COLUMN(BW$2)+9,0)</f>
        <v>20859981.25</v>
      </c>
      <c r="CL700" s="22">
        <f>Target_AM[[#This Row],[PROPORSI]]*VLOOKUP(Target_AM[[#This Row],[NIPNAS]],Target_CC[],COLUMN(BX$2)+9,0)</f>
        <v>20859981.25</v>
      </c>
      <c r="CM700" s="22">
        <f>Target_AM[[#This Row],[PROPORSI]]*VLOOKUP(Target_AM[[#This Row],[NIPNAS]],Target_CC[],COLUMN(BY$2)+9,0)</f>
        <v>20859981.25</v>
      </c>
      <c r="CN700" s="22">
        <f>Target_AM[[#This Row],[PROPORSI]]*VLOOKUP(Target_AM[[#This Row],[NIPNAS]],Target_CC[],COLUMN(BZ$2)+9,0)</f>
        <v>263888456.25</v>
      </c>
      <c r="CO700" s="22">
        <f>Target_AM[[#This Row],[PROPORSI]]*VLOOKUP(Target_AM[[#This Row],[NIPNAS]],Target_CC[],COLUMN(CA$2)+9,0)</f>
        <v>8703550</v>
      </c>
      <c r="CP700" s="22">
        <f>Target_AM[[#This Row],[PROPORSI]]*VLOOKUP(Target_AM[[#This Row],[NIPNAS]],Target_CC[],COLUMN(CB$2)+9,0)</f>
        <v>8436300</v>
      </c>
      <c r="CQ700" s="22">
        <f>Target_AM[[#This Row],[PROPORSI]]*VLOOKUP(Target_AM[[#This Row],[NIPNAS]],Target_CC[],COLUMN(CC$2)+9,0)</f>
        <v>8701300</v>
      </c>
      <c r="CR700" s="22">
        <f>Target_AM[[#This Row],[PROPORSI]]*VLOOKUP(Target_AM[[#This Row],[NIPNAS]],Target_CC[],COLUMN(CD$2)+9,0)</f>
        <v>8701300</v>
      </c>
      <c r="CS700" s="22">
        <f>Target_AM[[#This Row],[PROPORSI]]*VLOOKUP(Target_AM[[#This Row],[NIPNAS]],Target_CC[],COLUMN(CE$2)+9,0)</f>
        <v>8701300</v>
      </c>
      <c r="CT700" s="22">
        <f>Target_AM[[#This Row],[PROPORSI]]*VLOOKUP(Target_AM[[#This Row],[NIPNAS]],Target_CC[],COLUMN(CF$2)+9,0)</f>
        <v>8701300</v>
      </c>
      <c r="CU700" s="22">
        <f>Target_AM[[#This Row],[PROPORSI]]*VLOOKUP(Target_AM[[#This Row],[NIPNAS]],Target_CC[],COLUMN(CG$2)+9,0)</f>
        <v>8701300</v>
      </c>
      <c r="CV700" s="22">
        <f>Target_AM[[#This Row],[PROPORSI]]*VLOOKUP(Target_AM[[#This Row],[NIPNAS]],Target_CC[],COLUMN(CH$2)+9,0)</f>
        <v>8701300</v>
      </c>
      <c r="CW700" s="22">
        <f>Target_AM[[#This Row],[PROPORSI]]*VLOOKUP(Target_AM[[#This Row],[NIPNAS]],Target_CC[],COLUMN(CI$2)+9,0)</f>
        <v>8701300</v>
      </c>
      <c r="CX700" s="22">
        <f>Target_AM[[#This Row],[PROPORSI]]*VLOOKUP(Target_AM[[#This Row],[NIPNAS]],Target_CC[],COLUMN(CJ$2)+9,0)</f>
        <v>8701300</v>
      </c>
      <c r="CY700" s="22">
        <f>Target_AM[[#This Row],[PROPORSI]]*VLOOKUP(Target_AM[[#This Row],[NIPNAS]],Target_CC[],COLUMN(CK$2)+9,0)</f>
        <v>8701300</v>
      </c>
      <c r="CZ700" s="22">
        <f>Target_AM[[#This Row],[PROPORSI]]*VLOOKUP(Target_AM[[#This Row],[NIPNAS]],Target_CC[],COLUMN(CL$2)+9,0)</f>
        <v>8701300</v>
      </c>
      <c r="DA700" s="22">
        <f>Target_AM[[#This Row],[PROPORSI]]*VLOOKUP(Target_AM[[#This Row],[NIPNAS]],Target_CC[],COLUMN(CM$2)+9,0)</f>
        <v>104152850</v>
      </c>
      <c r="DB700" s="22">
        <f>Target_AM[[#This Row],[PROPORSI]]*VLOOKUP(Target_AM[[#This Row],[NIPNAS]],Target_CC[],COLUMN(CN$2)+9,0)</f>
        <v>0</v>
      </c>
      <c r="DC700" s="22">
        <f>Target_AM[[#This Row],[PROPORSI]]*VLOOKUP(Target_AM[[#This Row],[NIPNAS]],Target_CC[],COLUMN(CO$2)+9,0)</f>
        <v>0</v>
      </c>
      <c r="DD700" s="22">
        <f>Target_AM[[#This Row],[PROPORSI]]*VLOOKUP(Target_AM[[#This Row],[NIPNAS]],Target_CC[],COLUMN(CP$2)+9,0)</f>
        <v>0</v>
      </c>
      <c r="DE700" s="22">
        <f>Target_AM[[#This Row],[PROPORSI]]*VLOOKUP(Target_AM[[#This Row],[NIPNAS]],Target_CC[],COLUMN(CQ$2)+9,0)</f>
        <v>0</v>
      </c>
      <c r="DF700" s="22">
        <f>Target_AM[[#This Row],[PROPORSI]]*VLOOKUP(Target_AM[[#This Row],[NIPNAS]],Target_CC[],COLUMN(CR$2)+9,0)</f>
        <v>0</v>
      </c>
      <c r="DG700" s="22">
        <f>Target_AM[[#This Row],[PROPORSI]]*VLOOKUP(Target_AM[[#This Row],[NIPNAS]],Target_CC[],COLUMN(CS$2)+9,0)</f>
        <v>0</v>
      </c>
      <c r="DH700" s="22">
        <f>Target_AM[[#This Row],[PROPORSI]]*VLOOKUP(Target_AM[[#This Row],[NIPNAS]],Target_CC[],COLUMN(CT$2)+9,0)</f>
        <v>0</v>
      </c>
      <c r="DI700" s="22">
        <f>Target_AM[[#This Row],[PROPORSI]]*VLOOKUP(Target_AM[[#This Row],[NIPNAS]],Target_CC[],COLUMN(CU$2)+9,0)</f>
        <v>0</v>
      </c>
      <c r="DJ700" s="22">
        <f>Target_AM[[#This Row],[PROPORSI]]*VLOOKUP(Target_AM[[#This Row],[NIPNAS]],Target_CC[],COLUMN(CV$2)+9,0)</f>
        <v>0</v>
      </c>
      <c r="DK700" s="22">
        <f>Target_AM[[#This Row],[PROPORSI]]*VLOOKUP(Target_AM[[#This Row],[NIPNAS]],Target_CC[],COLUMN(CW$2)+9,0)</f>
        <v>0</v>
      </c>
      <c r="DL700" s="22">
        <f>Target_AM[[#This Row],[PROPORSI]]*VLOOKUP(Target_AM[[#This Row],[NIPNAS]],Target_CC[],COLUMN(CX$2)+9,0)</f>
        <v>0</v>
      </c>
      <c r="DM700" s="22">
        <f>Target_AM[[#This Row],[PROPORSI]]*VLOOKUP(Target_AM[[#This Row],[NIPNAS]],Target_CC[],COLUMN(CY$2)+9,0)</f>
        <v>0</v>
      </c>
      <c r="DN700" s="22">
        <f>Target_AM[[#This Row],[PROPORSI]]*VLOOKUP(Target_AM[[#This Row],[NIPNAS]],Target_CC[],COLUMN(CZ$2)+9,0)</f>
        <v>0</v>
      </c>
      <c r="DO700" s="22">
        <f>Target_AM[[#This Row],[PROPORSI]]*VLOOKUP(Target_AM[[#This Row],[NIPNAS]],Target_CC[],COLUMN(DA$2)+9,0)</f>
        <v>0</v>
      </c>
      <c r="DP700" s="22">
        <f>Target_AM[[#This Row],[PROPORSI]]*VLOOKUP(Target_AM[[#This Row],[NIPNAS]],Target_CC[],COLUMN(DB$2)+9,0)</f>
        <v>0</v>
      </c>
      <c r="DQ700" s="22">
        <f>Target_AM[[#This Row],[PROPORSI]]*VLOOKUP(Target_AM[[#This Row],[NIPNAS]],Target_CC[],COLUMN(DC$2)+9,0)</f>
        <v>0</v>
      </c>
      <c r="DR700" s="22">
        <f>Target_AM[[#This Row],[PROPORSI]]*VLOOKUP(Target_AM[[#This Row],[NIPNAS]],Target_CC[],COLUMN(DD$2)+9,0)</f>
        <v>0</v>
      </c>
      <c r="DS700" s="22">
        <f>Target_AM[[#This Row],[PROPORSI]]*VLOOKUP(Target_AM[[#This Row],[NIPNAS]],Target_CC[],COLUMN(DE$2)+9,0)</f>
        <v>0</v>
      </c>
      <c r="DT700" s="22">
        <f>Target_AM[[#This Row],[PROPORSI]]*VLOOKUP(Target_AM[[#This Row],[NIPNAS]],Target_CC[],COLUMN(DF$2)+9,0)</f>
        <v>0</v>
      </c>
      <c r="DU700" s="22">
        <f>Target_AM[[#This Row],[PROPORSI]]*VLOOKUP(Target_AM[[#This Row],[NIPNAS]],Target_CC[],COLUMN(DG$2)+9,0)</f>
        <v>0</v>
      </c>
      <c r="DV700" s="22">
        <f>Target_AM[[#This Row],[PROPORSI]]*VLOOKUP(Target_AM[[#This Row],[NIPNAS]],Target_CC[],COLUMN(DH$2)+9,0)</f>
        <v>0</v>
      </c>
      <c r="DW700" s="22">
        <f>Target_AM[[#This Row],[PROPORSI]]*VLOOKUP(Target_AM[[#This Row],[NIPNAS]],Target_CC[],COLUMN(DI$2)+9,0)</f>
        <v>0</v>
      </c>
      <c r="DX700" s="22">
        <f>Target_AM[[#This Row],[PROPORSI]]*VLOOKUP(Target_AM[[#This Row],[NIPNAS]],Target_CC[],COLUMN(DJ$2)+9,0)</f>
        <v>0</v>
      </c>
      <c r="DY700" s="22">
        <f>Target_AM[[#This Row],[PROPORSI]]*VLOOKUP(Target_AM[[#This Row],[NIPNAS]],Target_CC[],COLUMN(DK$2)+9,0)</f>
        <v>0</v>
      </c>
      <c r="DZ700" s="22">
        <f>Target_AM[[#This Row],[PROPORSI]]*VLOOKUP(Target_AM[[#This Row],[NIPNAS]],Target_CC[],COLUMN(DL$2)+9,0)</f>
        <v>0</v>
      </c>
      <c r="EA700" s="22">
        <f>Target_AM[[#This Row],[PROPORSI]]*VLOOKUP(Target_AM[[#This Row],[NIPNAS]],Target_CC[],COLUMN(DM$2)+9,0)</f>
        <v>0</v>
      </c>
    </row>
    <row r="701" spans="2:131" x14ac:dyDescent="0.3">
      <c r="B701">
        <v>980115</v>
      </c>
      <c r="C701" t="s">
        <v>1075</v>
      </c>
      <c r="D701">
        <v>1</v>
      </c>
      <c r="E701" s="8">
        <v>45658</v>
      </c>
      <c r="F701">
        <v>76510308</v>
      </c>
      <c r="G701" t="s">
        <v>240</v>
      </c>
      <c r="J701" t="s">
        <v>1081</v>
      </c>
      <c r="K701" t="s">
        <v>22</v>
      </c>
      <c r="L701" t="s">
        <v>159</v>
      </c>
      <c r="M701" t="s">
        <v>31</v>
      </c>
      <c r="N701" s="23">
        <f>Target_AM[[#This Row],[PROPORSI]]*VLOOKUP(Target_AM[[#This Row],[NIPNAS]],Target_CC[],9,0)</f>
        <v>1283653431.4482307</v>
      </c>
      <c r="O701" s="22">
        <f>Target_AM[[#This Row],[PROPORSI]]*VLOOKUP(Target_AM[[#This Row],[NIPNAS]],Target_CC[],COLUMN(A$2)+9,0)</f>
        <v>85948926.583923593</v>
      </c>
      <c r="P701" s="22">
        <f>Target_AM[[#This Row],[PROPORSI]]*VLOOKUP(Target_AM[[#This Row],[NIPNAS]],Target_CC[],COLUMN(B$2)+9,0)</f>
        <v>74871283.746102527</v>
      </c>
      <c r="Q701" s="22">
        <f>Target_AM[[#This Row],[PROPORSI]]*VLOOKUP(Target_AM[[#This Row],[NIPNAS]],Target_CC[],COLUMN(C$2)+9,0)</f>
        <v>124768516.43866259</v>
      </c>
      <c r="R701" s="22">
        <f>Target_AM[[#This Row],[PROPORSI]]*VLOOKUP(Target_AM[[#This Row],[NIPNAS]],Target_CC[],COLUMN(D$2)+9,0)</f>
        <v>67074374.692963406</v>
      </c>
      <c r="S701" s="22">
        <f>Target_AM[[#This Row],[PROPORSI]]*VLOOKUP(Target_AM[[#This Row],[NIPNAS]],Target_CC[],COLUMN(E$2)+9,0)</f>
        <v>87798023.72897929</v>
      </c>
      <c r="T701" s="22">
        <f>Target_AM[[#This Row],[PROPORSI]]*VLOOKUP(Target_AM[[#This Row],[NIPNAS]],Target_CC[],COLUMN(F$2)+9,0)</f>
        <v>73702593.51260601</v>
      </c>
      <c r="U701" s="22">
        <f>Target_AM[[#This Row],[PROPORSI]]*VLOOKUP(Target_AM[[#This Row],[NIPNAS]],Target_CC[],COLUMN(G$2)+9,0)</f>
        <v>95156122.812789336</v>
      </c>
      <c r="V701" s="22">
        <f>Target_AM[[#This Row],[PROPORSI]]*VLOOKUP(Target_AM[[#This Row],[NIPNAS]],Target_CC[],COLUMN(H$2)+9,0)</f>
        <v>58933152.277243972</v>
      </c>
      <c r="W701" s="22">
        <f>Target_AM[[#This Row],[PROPORSI]]*VLOOKUP(Target_AM[[#This Row],[NIPNAS]],Target_CC[],COLUMN(I$2)+9,0)</f>
        <v>84689971.006920293</v>
      </c>
      <c r="X701" s="22">
        <f>Target_AM[[#This Row],[PROPORSI]]*VLOOKUP(Target_AM[[#This Row],[NIPNAS]],Target_CC[],COLUMN(J$2)+9,0)</f>
        <v>103413831.8573155</v>
      </c>
      <c r="Y701" s="22">
        <f>Target_AM[[#This Row],[PROPORSI]]*VLOOKUP(Target_AM[[#This Row],[NIPNAS]],Target_CC[],COLUMN(K$2)+9,0)</f>
        <v>87999253.52981028</v>
      </c>
      <c r="Z701" s="22">
        <f>Target_AM[[#This Row],[PROPORSI]]*VLOOKUP(Target_AM[[#This Row],[NIPNAS]],Target_CC[],COLUMN(L$2)+9,0)</f>
        <v>98100223.722849756</v>
      </c>
      <c r="AA701" s="22">
        <f>Target_AM[[#This Row],[PROPORSI]]*VLOOKUP(Target_AM[[#This Row],[NIPNAS]],Target_CC[],COLUMN(M$2)+9,0)</f>
        <v>1042456273.9101666</v>
      </c>
      <c r="AB701" s="22">
        <f>Target_AM[[#This Row],[PROPORSI]]*VLOOKUP(Target_AM[[#This Row],[NIPNAS]],Target_CC[],COLUMN(N$2)+9,0)</f>
        <v>916248.35336814821</v>
      </c>
      <c r="AC701" s="22">
        <f>Target_AM[[#This Row],[PROPORSI]]*VLOOKUP(Target_AM[[#This Row],[NIPNAS]],Target_CC[],COLUMN(O$2)+9,0)</f>
        <v>3123279.7624839395</v>
      </c>
      <c r="AD701" s="22">
        <f>Target_AM[[#This Row],[PROPORSI]]*VLOOKUP(Target_AM[[#This Row],[NIPNAS]],Target_CC[],COLUMN(P$2)+9,0)</f>
        <v>4537362.4081624895</v>
      </c>
      <c r="AE701" s="22">
        <f>Target_AM[[#This Row],[PROPORSI]]*VLOOKUP(Target_AM[[#This Row],[NIPNAS]],Target_CC[],COLUMN(Q$2)+9,0)</f>
        <v>8480059.4801071435</v>
      </c>
      <c r="AF701" s="22">
        <f>Target_AM[[#This Row],[PROPORSI]]*VLOOKUP(Target_AM[[#This Row],[NIPNAS]],Target_CC[],COLUMN(R$2)+9,0)</f>
        <v>9697015.6004940569</v>
      </c>
      <c r="AG701" s="22">
        <f>Target_AM[[#This Row],[PROPORSI]]*VLOOKUP(Target_AM[[#This Row],[NIPNAS]],Target_CC[],COLUMN(S$2)+9,0)</f>
        <v>11164819.899024144</v>
      </c>
      <c r="AH701" s="22">
        <f>Target_AM[[#This Row],[PROPORSI]]*VLOOKUP(Target_AM[[#This Row],[NIPNAS]],Target_CC[],COLUMN(T$2)+9,0)</f>
        <v>15780805.981535599</v>
      </c>
      <c r="AI701" s="22">
        <f>Target_AM[[#This Row],[PROPORSI]]*VLOOKUP(Target_AM[[#This Row],[NIPNAS]],Target_CC[],COLUMN(U$2)+9,0)</f>
        <v>10371028.000283286</v>
      </c>
      <c r="AJ701" s="22">
        <f>Target_AM[[#This Row],[PROPORSI]]*VLOOKUP(Target_AM[[#This Row],[NIPNAS]],Target_CC[],COLUMN(V$2)+9,0)</f>
        <v>15473792.328952238</v>
      </c>
      <c r="AK701" s="22">
        <f>Target_AM[[#This Row],[PROPORSI]]*VLOOKUP(Target_AM[[#This Row],[NIPNAS]],Target_CC[],COLUMN(W$2)+9,0)</f>
        <v>12056699.281444371</v>
      </c>
      <c r="AL701" s="22">
        <f>Target_AM[[#This Row],[PROPORSI]]*VLOOKUP(Target_AM[[#This Row],[NIPNAS]],Target_CC[],COLUMN(X$2)+9,0)</f>
        <v>10262680.749254256</v>
      </c>
      <c r="AM701" s="22">
        <f>Target_AM[[#This Row],[PROPORSI]]*VLOOKUP(Target_AM[[#This Row],[NIPNAS]],Target_CC[],COLUMN(Y$2)+9,0)</f>
        <v>13104090.825921521</v>
      </c>
      <c r="AN701" s="22">
        <f>Target_AM[[#This Row],[PROPORSI]]*VLOOKUP(Target_AM[[#This Row],[NIPNAS]],Target_CC[],COLUMN(Z$2)+9,0)</f>
        <v>114967882.67103119</v>
      </c>
      <c r="AO701" s="22">
        <f>Target_AM[[#This Row],[PROPORSI]]*VLOOKUP(Target_AM[[#This Row],[NIPNAS]],Target_CC[],COLUMN(AA$2)+9,0)</f>
        <v>86865174.937291741</v>
      </c>
      <c r="AP701" s="22">
        <f>Target_AM[[#This Row],[PROPORSI]]*VLOOKUP(Target_AM[[#This Row],[NIPNAS]],Target_CC[],COLUMN(AB$2)+9,0)</f>
        <v>77994563.508586466</v>
      </c>
      <c r="AQ701" s="22">
        <f>Target_AM[[#This Row],[PROPORSI]]*VLOOKUP(Target_AM[[#This Row],[NIPNAS]],Target_CC[],COLUMN(AC$2)+9,0)</f>
        <v>129305878.84682508</v>
      </c>
      <c r="AR701" s="22">
        <f>Target_AM[[#This Row],[PROPORSI]]*VLOOKUP(Target_AM[[#This Row],[NIPNAS]],Target_CC[],COLUMN(AD$2)+9,0)</f>
        <v>75554434.17307055</v>
      </c>
      <c r="AS701" s="22">
        <f>Target_AM[[#This Row],[PROPORSI]]*VLOOKUP(Target_AM[[#This Row],[NIPNAS]],Target_CC[],COLUMN(AE$2)+9,0)</f>
        <v>97495039.329473346</v>
      </c>
      <c r="AT701" s="22">
        <f>Target_AM[[#This Row],[PROPORSI]]*VLOOKUP(Target_AM[[#This Row],[NIPNAS]],Target_CC[],COLUMN(AF$2)+9,0)</f>
        <v>84867413.411630154</v>
      </c>
      <c r="AU701" s="22">
        <f>Target_AM[[#This Row],[PROPORSI]]*VLOOKUP(Target_AM[[#This Row],[NIPNAS]],Target_CC[],COLUMN(AG$2)+9,0)</f>
        <v>110936928.79432493</v>
      </c>
      <c r="AV701" s="22">
        <f>Target_AM[[#This Row],[PROPORSI]]*VLOOKUP(Target_AM[[#This Row],[NIPNAS]],Target_CC[],COLUMN(AH$2)+9,0)</f>
        <v>69304180.277527258</v>
      </c>
      <c r="AW701" s="22">
        <f>Target_AM[[#This Row],[PROPORSI]]*VLOOKUP(Target_AM[[#This Row],[NIPNAS]],Target_CC[],COLUMN(AI$2)+9,0)</f>
        <v>100163763.33587253</v>
      </c>
      <c r="AX701" s="22">
        <f>Target_AM[[#This Row],[PROPORSI]]*VLOOKUP(Target_AM[[#This Row],[NIPNAS]],Target_CC[],COLUMN(AJ$2)+9,0)</f>
        <v>115470531.13875987</v>
      </c>
      <c r="AY701" s="22">
        <f>Target_AM[[#This Row],[PROPORSI]]*VLOOKUP(Target_AM[[#This Row],[NIPNAS]],Target_CC[],COLUMN(AK$2)+9,0)</f>
        <v>98261934.279064536</v>
      </c>
      <c r="AZ701" s="22">
        <f>Target_AM[[#This Row],[PROPORSI]]*VLOOKUP(Target_AM[[#This Row],[NIPNAS]],Target_CC[],COLUMN(AL$2)+9,0)</f>
        <v>111204314.54877128</v>
      </c>
      <c r="BA701" s="22">
        <f>Target_AM[[#This Row],[PROPORSI]]*VLOOKUP(Target_AM[[#This Row],[NIPNAS]],Target_CC[],COLUMN(AM$2)+9,0)</f>
        <v>1157424156.5811977</v>
      </c>
      <c r="BB701" s="22">
        <f>Target_AM[[#This Row],[PROPORSI]]*VLOOKUP(Target_AM[[#This Row],[NIPNAS]],Target_CC[],COLUMN(AN$2)+9,0)</f>
        <v>0</v>
      </c>
      <c r="BC701" s="22">
        <f>Target_AM[[#This Row],[PROPORSI]]*VLOOKUP(Target_AM[[#This Row],[NIPNAS]],Target_CC[],COLUMN(AO$2)+9,0)</f>
        <v>0</v>
      </c>
      <c r="BD701" s="22">
        <f>Target_AM[[#This Row],[PROPORSI]]*VLOOKUP(Target_AM[[#This Row],[NIPNAS]],Target_CC[],COLUMN(AP$2)+9,0)</f>
        <v>0</v>
      </c>
      <c r="BE701" s="22">
        <f>Target_AM[[#This Row],[PROPORSI]]*VLOOKUP(Target_AM[[#This Row],[NIPNAS]],Target_CC[],COLUMN(AQ$2)+9,0)</f>
        <v>0</v>
      </c>
      <c r="BF701" s="22">
        <f>Target_AM[[#This Row],[PROPORSI]]*VLOOKUP(Target_AM[[#This Row],[NIPNAS]],Target_CC[],COLUMN(AR$2)+9,0)</f>
        <v>0</v>
      </c>
      <c r="BG701" s="22">
        <f>Target_AM[[#This Row],[PROPORSI]]*VLOOKUP(Target_AM[[#This Row],[NIPNAS]],Target_CC[],COLUMN(AS$2)+9,0)</f>
        <v>0</v>
      </c>
      <c r="BH701" s="22">
        <f>Target_AM[[#This Row],[PROPORSI]]*VLOOKUP(Target_AM[[#This Row],[NIPNAS]],Target_CC[],COLUMN(AT$2)+9,0)</f>
        <v>0</v>
      </c>
      <c r="BI701" s="22">
        <f>Target_AM[[#This Row],[PROPORSI]]*VLOOKUP(Target_AM[[#This Row],[NIPNAS]],Target_CC[],COLUMN(AU$2)+9,0)</f>
        <v>0</v>
      </c>
      <c r="BJ701" s="22">
        <f>Target_AM[[#This Row],[PROPORSI]]*VLOOKUP(Target_AM[[#This Row],[NIPNAS]],Target_CC[],COLUMN(AV$2)+9,0)</f>
        <v>0</v>
      </c>
      <c r="BK701" s="22">
        <f>Target_AM[[#This Row],[PROPORSI]]*VLOOKUP(Target_AM[[#This Row],[NIPNAS]],Target_CC[],COLUMN(AW$2)+9,0)</f>
        <v>0</v>
      </c>
      <c r="BL701" s="22">
        <f>Target_AM[[#This Row],[PROPORSI]]*VLOOKUP(Target_AM[[#This Row],[NIPNAS]],Target_CC[],COLUMN(AX$2)+9,0)</f>
        <v>0</v>
      </c>
      <c r="BM701" s="22">
        <f>Target_AM[[#This Row],[PROPORSI]]*VLOOKUP(Target_AM[[#This Row],[NIPNAS]],Target_CC[],COLUMN(AY$2)+9,0)</f>
        <v>0</v>
      </c>
      <c r="BN701" s="22">
        <f>Target_AM[[#This Row],[PROPORSI]]*VLOOKUP(Target_AM[[#This Row],[NIPNAS]],Target_CC[],COLUMN(AZ$2)+9,0)</f>
        <v>0</v>
      </c>
      <c r="BO701" s="22">
        <f>Target_AM[[#This Row],[PROPORSI]]*VLOOKUP(Target_AM[[#This Row],[NIPNAS]],Target_CC[],COLUMN(BA$2)+9,0)</f>
        <v>82253224</v>
      </c>
      <c r="BP701" s="22">
        <f>Target_AM[[#This Row],[PROPORSI]]*VLOOKUP(Target_AM[[#This Row],[NIPNAS]],Target_CC[],COLUMN(BB$2)+9,0)</f>
        <v>90311264</v>
      </c>
      <c r="BQ701" s="22">
        <f>Target_AM[[#This Row],[PROPORSI]]*VLOOKUP(Target_AM[[#This Row],[NIPNAS]],Target_CC[],COLUMN(BC$2)+9,0)</f>
        <v>71254467</v>
      </c>
      <c r="BR701" s="22">
        <f>Target_AM[[#This Row],[PROPORSI]]*VLOOKUP(Target_AM[[#This Row],[NIPNAS]],Target_CC[],COLUMN(BD$2)+9,0)</f>
        <v>69586878.799999997</v>
      </c>
      <c r="BS701" s="22">
        <f>Target_AM[[#This Row],[PROPORSI]]*VLOOKUP(Target_AM[[#This Row],[NIPNAS]],Target_CC[],COLUMN(BE$2)+9,0)</f>
        <v>69586878.799999997</v>
      </c>
      <c r="BT701" s="22">
        <f>Target_AM[[#This Row],[PROPORSI]]*VLOOKUP(Target_AM[[#This Row],[NIPNAS]],Target_CC[],COLUMN(BF$2)+9,0)</f>
        <v>69586878.799999997</v>
      </c>
      <c r="BU701" s="22">
        <f>Target_AM[[#This Row],[PROPORSI]]*VLOOKUP(Target_AM[[#This Row],[NIPNAS]],Target_CC[],COLUMN(BG$2)+9,0)</f>
        <v>69586878.799999997</v>
      </c>
      <c r="BV701" s="22">
        <f>Target_AM[[#This Row],[PROPORSI]]*VLOOKUP(Target_AM[[#This Row],[NIPNAS]],Target_CC[],COLUMN(BH$2)+9,0)</f>
        <v>69586878.799999997</v>
      </c>
      <c r="BW701" s="22">
        <f>Target_AM[[#This Row],[PROPORSI]]*VLOOKUP(Target_AM[[#This Row],[NIPNAS]],Target_CC[],COLUMN(BI$2)+9,0)</f>
        <v>69586878.799999997</v>
      </c>
      <c r="BX701" s="22">
        <f>Target_AM[[#This Row],[PROPORSI]]*VLOOKUP(Target_AM[[#This Row],[NIPNAS]],Target_CC[],COLUMN(BJ$2)+9,0)</f>
        <v>69586878.799999997</v>
      </c>
      <c r="BY701" s="22">
        <f>Target_AM[[#This Row],[PROPORSI]]*VLOOKUP(Target_AM[[#This Row],[NIPNAS]],Target_CC[],COLUMN(BK$2)+9,0)</f>
        <v>69586878.799999997</v>
      </c>
      <c r="BZ701" s="22">
        <f>Target_AM[[#This Row],[PROPORSI]]*VLOOKUP(Target_AM[[#This Row],[NIPNAS]],Target_CC[],COLUMN(BL$2)+9,0)</f>
        <v>69586878.799999997</v>
      </c>
      <c r="CA701" s="22">
        <f>Target_AM[[#This Row],[PROPORSI]]*VLOOKUP(Target_AM[[#This Row],[NIPNAS]],Target_CC[],COLUMN(BM$2)+9,0)</f>
        <v>870100864.19999981</v>
      </c>
      <c r="CB701" s="22">
        <f>Target_AM[[#This Row],[PROPORSI]]*VLOOKUP(Target_AM[[#This Row],[NIPNAS]],Target_CC[],COLUMN(BN$2)+9,0)</f>
        <v>44101122</v>
      </c>
      <c r="CC701" s="22">
        <f>Target_AM[[#This Row],[PROPORSI]]*VLOOKUP(Target_AM[[#This Row],[NIPNAS]],Target_CC[],COLUMN(BO$2)+9,0)</f>
        <v>51559063</v>
      </c>
      <c r="CD701" s="22">
        <f>Target_AM[[#This Row],[PROPORSI]]*VLOOKUP(Target_AM[[#This Row],[NIPNAS]],Target_CC[],COLUMN(BP$2)+9,0)</f>
        <v>33351764</v>
      </c>
      <c r="CE701" s="22">
        <f>Target_AM[[#This Row],[PROPORSI]]*VLOOKUP(Target_AM[[#This Row],[NIPNAS]],Target_CC[],COLUMN(BQ$2)+9,0)</f>
        <v>31684175.799999997</v>
      </c>
      <c r="CF701" s="22">
        <f>Target_AM[[#This Row],[PROPORSI]]*VLOOKUP(Target_AM[[#This Row],[NIPNAS]],Target_CC[],COLUMN(BR$2)+9,0)</f>
        <v>31684175.799999997</v>
      </c>
      <c r="CG701" s="22">
        <f>Target_AM[[#This Row],[PROPORSI]]*VLOOKUP(Target_AM[[#This Row],[NIPNAS]],Target_CC[],COLUMN(BS$2)+9,0)</f>
        <v>31684175.799999997</v>
      </c>
      <c r="CH701" s="22">
        <f>Target_AM[[#This Row],[PROPORSI]]*VLOOKUP(Target_AM[[#This Row],[NIPNAS]],Target_CC[],COLUMN(BT$2)+9,0)</f>
        <v>31684175.799999997</v>
      </c>
      <c r="CI701" s="22">
        <f>Target_AM[[#This Row],[PROPORSI]]*VLOOKUP(Target_AM[[#This Row],[NIPNAS]],Target_CC[],COLUMN(BU$2)+9,0)</f>
        <v>31684175.799999997</v>
      </c>
      <c r="CJ701" s="22">
        <f>Target_AM[[#This Row],[PROPORSI]]*VLOOKUP(Target_AM[[#This Row],[NIPNAS]],Target_CC[],COLUMN(BV$2)+9,0)</f>
        <v>31684175.799999997</v>
      </c>
      <c r="CK701" s="22">
        <f>Target_AM[[#This Row],[PROPORSI]]*VLOOKUP(Target_AM[[#This Row],[NIPNAS]],Target_CC[],COLUMN(BW$2)+9,0)</f>
        <v>31684175.799999997</v>
      </c>
      <c r="CL701" s="22">
        <f>Target_AM[[#This Row],[PROPORSI]]*VLOOKUP(Target_AM[[#This Row],[NIPNAS]],Target_CC[],COLUMN(BX$2)+9,0)</f>
        <v>31684175.799999997</v>
      </c>
      <c r="CM701" s="22">
        <f>Target_AM[[#This Row],[PROPORSI]]*VLOOKUP(Target_AM[[#This Row],[NIPNAS]],Target_CC[],COLUMN(BY$2)+9,0)</f>
        <v>31684175.799999997</v>
      </c>
      <c r="CN701" s="22">
        <f>Target_AM[[#This Row],[PROPORSI]]*VLOOKUP(Target_AM[[#This Row],[NIPNAS]],Target_CC[],COLUMN(BZ$2)+9,0)</f>
        <v>414169531.20000011</v>
      </c>
      <c r="CO701" s="22">
        <f>Target_AM[[#This Row],[PROPORSI]]*VLOOKUP(Target_AM[[#This Row],[NIPNAS]],Target_CC[],COLUMN(CA$2)+9,0)</f>
        <v>38152102</v>
      </c>
      <c r="CP701" s="22">
        <f>Target_AM[[#This Row],[PROPORSI]]*VLOOKUP(Target_AM[[#This Row],[NIPNAS]],Target_CC[],COLUMN(CB$2)+9,0)</f>
        <v>38752201</v>
      </c>
      <c r="CQ701" s="22">
        <f>Target_AM[[#This Row],[PROPORSI]]*VLOOKUP(Target_AM[[#This Row],[NIPNAS]],Target_CC[],COLUMN(CC$2)+9,0)</f>
        <v>37902703</v>
      </c>
      <c r="CR701" s="22">
        <f>Target_AM[[#This Row],[PROPORSI]]*VLOOKUP(Target_AM[[#This Row],[NIPNAS]],Target_CC[],COLUMN(CD$2)+9,0)</f>
        <v>37902703</v>
      </c>
      <c r="CS701" s="22">
        <f>Target_AM[[#This Row],[PROPORSI]]*VLOOKUP(Target_AM[[#This Row],[NIPNAS]],Target_CC[],COLUMN(CE$2)+9,0)</f>
        <v>37902703</v>
      </c>
      <c r="CT701" s="22">
        <f>Target_AM[[#This Row],[PROPORSI]]*VLOOKUP(Target_AM[[#This Row],[NIPNAS]],Target_CC[],COLUMN(CF$2)+9,0)</f>
        <v>37902703</v>
      </c>
      <c r="CU701" s="22">
        <f>Target_AM[[#This Row],[PROPORSI]]*VLOOKUP(Target_AM[[#This Row],[NIPNAS]],Target_CC[],COLUMN(CG$2)+9,0)</f>
        <v>37902703</v>
      </c>
      <c r="CV701" s="22">
        <f>Target_AM[[#This Row],[PROPORSI]]*VLOOKUP(Target_AM[[#This Row],[NIPNAS]],Target_CC[],COLUMN(CH$2)+9,0)</f>
        <v>37902703</v>
      </c>
      <c r="CW701" s="22">
        <f>Target_AM[[#This Row],[PROPORSI]]*VLOOKUP(Target_AM[[#This Row],[NIPNAS]],Target_CC[],COLUMN(CI$2)+9,0)</f>
        <v>37902703</v>
      </c>
      <c r="CX701" s="22">
        <f>Target_AM[[#This Row],[PROPORSI]]*VLOOKUP(Target_AM[[#This Row],[NIPNAS]],Target_CC[],COLUMN(CJ$2)+9,0)</f>
        <v>37902703</v>
      </c>
      <c r="CY701" s="22">
        <f>Target_AM[[#This Row],[PROPORSI]]*VLOOKUP(Target_AM[[#This Row],[NIPNAS]],Target_CC[],COLUMN(CK$2)+9,0)</f>
        <v>37902703</v>
      </c>
      <c r="CZ701" s="22">
        <f>Target_AM[[#This Row],[PROPORSI]]*VLOOKUP(Target_AM[[#This Row],[NIPNAS]],Target_CC[],COLUMN(CL$2)+9,0)</f>
        <v>37902703</v>
      </c>
      <c r="DA701" s="22">
        <f>Target_AM[[#This Row],[PROPORSI]]*VLOOKUP(Target_AM[[#This Row],[NIPNAS]],Target_CC[],COLUMN(CM$2)+9,0)</f>
        <v>455931333</v>
      </c>
      <c r="DB701" s="22">
        <f>Target_AM[[#This Row],[PROPORSI]]*VLOOKUP(Target_AM[[#This Row],[NIPNAS]],Target_CC[],COLUMN(CN$2)+9,0)</f>
        <v>0</v>
      </c>
      <c r="DC701" s="22">
        <f>Target_AM[[#This Row],[PROPORSI]]*VLOOKUP(Target_AM[[#This Row],[NIPNAS]],Target_CC[],COLUMN(CO$2)+9,0)</f>
        <v>0</v>
      </c>
      <c r="DD701" s="22">
        <f>Target_AM[[#This Row],[PROPORSI]]*VLOOKUP(Target_AM[[#This Row],[NIPNAS]],Target_CC[],COLUMN(CP$2)+9,0)</f>
        <v>22373823</v>
      </c>
      <c r="DE701" s="22">
        <f>Target_AM[[#This Row],[PROPORSI]]*VLOOKUP(Target_AM[[#This Row],[NIPNAS]],Target_CC[],COLUMN(CQ$2)+9,0)</f>
        <v>0</v>
      </c>
      <c r="DF701" s="22">
        <f>Target_AM[[#This Row],[PROPORSI]]*VLOOKUP(Target_AM[[#This Row],[NIPNAS]],Target_CC[],COLUMN(CR$2)+9,0)</f>
        <v>0</v>
      </c>
      <c r="DG701" s="22">
        <f>Target_AM[[#This Row],[PROPORSI]]*VLOOKUP(Target_AM[[#This Row],[NIPNAS]],Target_CC[],COLUMN(CS$2)+9,0)</f>
        <v>0</v>
      </c>
      <c r="DH701" s="22">
        <f>Target_AM[[#This Row],[PROPORSI]]*VLOOKUP(Target_AM[[#This Row],[NIPNAS]],Target_CC[],COLUMN(CT$2)+9,0)</f>
        <v>0</v>
      </c>
      <c r="DI701" s="22">
        <f>Target_AM[[#This Row],[PROPORSI]]*VLOOKUP(Target_AM[[#This Row],[NIPNAS]],Target_CC[],COLUMN(CU$2)+9,0)</f>
        <v>0</v>
      </c>
      <c r="DJ701" s="22">
        <f>Target_AM[[#This Row],[PROPORSI]]*VLOOKUP(Target_AM[[#This Row],[NIPNAS]],Target_CC[],COLUMN(CV$2)+9,0)</f>
        <v>0</v>
      </c>
      <c r="DK701" s="22">
        <f>Target_AM[[#This Row],[PROPORSI]]*VLOOKUP(Target_AM[[#This Row],[NIPNAS]],Target_CC[],COLUMN(CW$2)+9,0)</f>
        <v>0</v>
      </c>
      <c r="DL701" s="22">
        <f>Target_AM[[#This Row],[PROPORSI]]*VLOOKUP(Target_AM[[#This Row],[NIPNAS]],Target_CC[],COLUMN(CX$2)+9,0)</f>
        <v>0</v>
      </c>
      <c r="DM701" s="22">
        <f>Target_AM[[#This Row],[PROPORSI]]*VLOOKUP(Target_AM[[#This Row],[NIPNAS]],Target_CC[],COLUMN(CY$2)+9,0)</f>
        <v>0</v>
      </c>
      <c r="DN701" s="22">
        <f>Target_AM[[#This Row],[PROPORSI]]*VLOOKUP(Target_AM[[#This Row],[NIPNAS]],Target_CC[],COLUMN(CZ$2)+9,0)</f>
        <v>22373823</v>
      </c>
      <c r="DO701" s="22">
        <f>Target_AM[[#This Row],[PROPORSI]]*VLOOKUP(Target_AM[[#This Row],[NIPNAS]],Target_CC[],COLUMN(DA$2)+9,0)</f>
        <v>0</v>
      </c>
      <c r="DP701" s="22">
        <f>Target_AM[[#This Row],[PROPORSI]]*VLOOKUP(Target_AM[[#This Row],[NIPNAS]],Target_CC[],COLUMN(DB$2)+9,0)</f>
        <v>0</v>
      </c>
      <c r="DQ701" s="22">
        <f>Target_AM[[#This Row],[PROPORSI]]*VLOOKUP(Target_AM[[#This Row],[NIPNAS]],Target_CC[],COLUMN(DC$2)+9,0)</f>
        <v>0</v>
      </c>
      <c r="DR701" s="22">
        <f>Target_AM[[#This Row],[PROPORSI]]*VLOOKUP(Target_AM[[#This Row],[NIPNAS]],Target_CC[],COLUMN(DD$2)+9,0)</f>
        <v>0</v>
      </c>
      <c r="DS701" s="22">
        <f>Target_AM[[#This Row],[PROPORSI]]*VLOOKUP(Target_AM[[#This Row],[NIPNAS]],Target_CC[],COLUMN(DE$2)+9,0)</f>
        <v>0</v>
      </c>
      <c r="DT701" s="22">
        <f>Target_AM[[#This Row],[PROPORSI]]*VLOOKUP(Target_AM[[#This Row],[NIPNAS]],Target_CC[],COLUMN(DF$2)+9,0)</f>
        <v>0</v>
      </c>
      <c r="DU701" s="22">
        <f>Target_AM[[#This Row],[PROPORSI]]*VLOOKUP(Target_AM[[#This Row],[NIPNAS]],Target_CC[],COLUMN(DG$2)+9,0)</f>
        <v>0</v>
      </c>
      <c r="DV701" s="22">
        <f>Target_AM[[#This Row],[PROPORSI]]*VLOOKUP(Target_AM[[#This Row],[NIPNAS]],Target_CC[],COLUMN(DH$2)+9,0)</f>
        <v>0</v>
      </c>
      <c r="DW701" s="22">
        <f>Target_AM[[#This Row],[PROPORSI]]*VLOOKUP(Target_AM[[#This Row],[NIPNAS]],Target_CC[],COLUMN(DI$2)+9,0)</f>
        <v>0</v>
      </c>
      <c r="DX701" s="22">
        <f>Target_AM[[#This Row],[PROPORSI]]*VLOOKUP(Target_AM[[#This Row],[NIPNAS]],Target_CC[],COLUMN(DJ$2)+9,0)</f>
        <v>0</v>
      </c>
      <c r="DY701" s="22">
        <f>Target_AM[[#This Row],[PROPORSI]]*VLOOKUP(Target_AM[[#This Row],[NIPNAS]],Target_CC[],COLUMN(DK$2)+9,0)</f>
        <v>0</v>
      </c>
      <c r="DZ701" s="22">
        <f>Target_AM[[#This Row],[PROPORSI]]*VLOOKUP(Target_AM[[#This Row],[NIPNAS]],Target_CC[],COLUMN(DL$2)+9,0)</f>
        <v>0</v>
      </c>
      <c r="EA701" s="22">
        <f>Target_AM[[#This Row],[PROPORSI]]*VLOOKUP(Target_AM[[#This Row],[NIPNAS]],Target_CC[],COLUMN(DM$2)+9,0)</f>
        <v>0</v>
      </c>
    </row>
    <row r="702" spans="2:131" x14ac:dyDescent="0.3">
      <c r="B702">
        <v>920099</v>
      </c>
      <c r="C702" t="s">
        <v>1053</v>
      </c>
      <c r="D702">
        <v>1</v>
      </c>
      <c r="E702" s="8">
        <v>45658</v>
      </c>
      <c r="F702">
        <v>76520013</v>
      </c>
      <c r="G702" t="s">
        <v>248</v>
      </c>
      <c r="J702" t="s">
        <v>1081</v>
      </c>
      <c r="K702" t="s">
        <v>23</v>
      </c>
      <c r="L702" t="s">
        <v>159</v>
      </c>
      <c r="M702" t="s">
        <v>31</v>
      </c>
      <c r="N702" s="23">
        <f>Target_AM[[#This Row],[PROPORSI]]*VLOOKUP(Target_AM[[#This Row],[NIPNAS]],Target_CC[],9,0)</f>
        <v>11848093712</v>
      </c>
      <c r="O702" s="22">
        <f>Target_AM[[#This Row],[PROPORSI]]*VLOOKUP(Target_AM[[#This Row],[NIPNAS]],Target_CC[],COLUMN(A$2)+9,0)</f>
        <v>110617412.14971687</v>
      </c>
      <c r="P702" s="22">
        <f>Target_AM[[#This Row],[PROPORSI]]*VLOOKUP(Target_AM[[#This Row],[NIPNAS]],Target_CC[],COLUMN(B$2)+9,0)</f>
        <v>76721700.283400327</v>
      </c>
      <c r="Q702" s="22">
        <f>Target_AM[[#This Row],[PROPORSI]]*VLOOKUP(Target_AM[[#This Row],[NIPNAS]],Target_CC[],COLUMN(C$2)+9,0)</f>
        <v>418711546.17480737</v>
      </c>
      <c r="R702" s="22">
        <f>Target_AM[[#This Row],[PROPORSI]]*VLOOKUP(Target_AM[[#This Row],[NIPNAS]],Target_CC[],COLUMN(D$2)+9,0)</f>
        <v>656999115.4743731</v>
      </c>
      <c r="S702" s="22">
        <f>Target_AM[[#This Row],[PROPORSI]]*VLOOKUP(Target_AM[[#This Row],[NIPNAS]],Target_CC[],COLUMN(E$2)+9,0)</f>
        <v>440300670.21373713</v>
      </c>
      <c r="T702" s="22">
        <f>Target_AM[[#This Row],[PROPORSI]]*VLOOKUP(Target_AM[[#This Row],[NIPNAS]],Target_CC[],COLUMN(F$2)+9,0)</f>
        <v>541856835.92073834</v>
      </c>
      <c r="U702" s="22">
        <f>Target_AM[[#This Row],[PROPORSI]]*VLOOKUP(Target_AM[[#This Row],[NIPNAS]],Target_CC[],COLUMN(G$2)+9,0)</f>
        <v>551299599.92745066</v>
      </c>
      <c r="V702" s="22">
        <f>Target_AM[[#This Row],[PROPORSI]]*VLOOKUP(Target_AM[[#This Row],[NIPNAS]],Target_CC[],COLUMN(H$2)+9,0)</f>
        <v>1172529861.0328882</v>
      </c>
      <c r="W702" s="22">
        <f>Target_AM[[#This Row],[PROPORSI]]*VLOOKUP(Target_AM[[#This Row],[NIPNAS]],Target_CC[],COLUMN(I$2)+9,0)</f>
        <v>627903160.12736034</v>
      </c>
      <c r="X702" s="22">
        <f>Target_AM[[#This Row],[PROPORSI]]*VLOOKUP(Target_AM[[#This Row],[NIPNAS]],Target_CC[],COLUMN(J$2)+9,0)</f>
        <v>526987030.37336534</v>
      </c>
      <c r="Y702" s="22">
        <f>Target_AM[[#This Row],[PROPORSI]]*VLOOKUP(Target_AM[[#This Row],[NIPNAS]],Target_CC[],COLUMN(K$2)+9,0)</f>
        <v>1666211100.7367439</v>
      </c>
      <c r="Z702" s="22">
        <f>Target_AM[[#This Row],[PROPORSI]]*VLOOKUP(Target_AM[[#This Row],[NIPNAS]],Target_CC[],COLUMN(L$2)+9,0)</f>
        <v>200161648.12118065</v>
      </c>
      <c r="AA702" s="22">
        <f>Target_AM[[#This Row],[PROPORSI]]*VLOOKUP(Target_AM[[#This Row],[NIPNAS]],Target_CC[],COLUMN(M$2)+9,0)</f>
        <v>6990299680.5357618</v>
      </c>
      <c r="AB702" s="22">
        <f>Target_AM[[#This Row],[PROPORSI]]*VLOOKUP(Target_AM[[#This Row],[NIPNAS]],Target_CC[],COLUMN(N$2)+9,0)</f>
        <v>1179223.8223831356</v>
      </c>
      <c r="AC702" s="22">
        <f>Target_AM[[#This Row],[PROPORSI]]*VLOOKUP(Target_AM[[#This Row],[NIPNAS]],Target_CC[],COLUMN(O$2)+9,0)</f>
        <v>3200470.4854680151</v>
      </c>
      <c r="AD702" s="22">
        <f>Target_AM[[#This Row],[PROPORSI]]*VLOOKUP(Target_AM[[#This Row],[NIPNAS]],Target_CC[],COLUMN(P$2)+9,0)</f>
        <v>15226966.575427234</v>
      </c>
      <c r="AE702" s="22">
        <f>Target_AM[[#This Row],[PROPORSI]]*VLOOKUP(Target_AM[[#This Row],[NIPNAS]],Target_CC[],COLUMN(Q$2)+9,0)</f>
        <v>83062892.544340849</v>
      </c>
      <c r="AF702" s="22">
        <f>Target_AM[[#This Row],[PROPORSI]]*VLOOKUP(Target_AM[[#This Row],[NIPNAS]],Target_CC[],COLUMN(R$2)+9,0)</f>
        <v>48629824.301629901</v>
      </c>
      <c r="AG702" s="22">
        <f>Target_AM[[#This Row],[PROPORSI]]*VLOOKUP(Target_AM[[#This Row],[NIPNAS]],Target_CC[],COLUMN(S$2)+9,0)</f>
        <v>82083054.283230662</v>
      </c>
      <c r="AH702" s="22">
        <f>Target_AM[[#This Row],[PROPORSI]]*VLOOKUP(Target_AM[[#This Row],[NIPNAS]],Target_CC[],COLUMN(T$2)+9,0)</f>
        <v>91428189.453132987</v>
      </c>
      <c r="AI702" s="22">
        <f>Target_AM[[#This Row],[PROPORSI]]*VLOOKUP(Target_AM[[#This Row],[NIPNAS]],Target_CC[],COLUMN(U$2)+9,0)</f>
        <v>206341245.12351704</v>
      </c>
      <c r="AJ702" s="22">
        <f>Target_AM[[#This Row],[PROPORSI]]*VLOOKUP(Target_AM[[#This Row],[NIPNAS]],Target_CC[],COLUMN(V$2)+9,0)</f>
        <v>114724836.80162895</v>
      </c>
      <c r="AK702" s="22">
        <f>Target_AM[[#This Row],[PROPORSI]]*VLOOKUP(Target_AM[[#This Row],[NIPNAS]],Target_CC[],COLUMN(W$2)+9,0)</f>
        <v>61439790.367690504</v>
      </c>
      <c r="AL702" s="22">
        <f>Target_AM[[#This Row],[PROPORSI]]*VLOOKUP(Target_AM[[#This Row],[NIPNAS]],Target_CC[],COLUMN(X$2)+9,0)</f>
        <v>194317473.1809752</v>
      </c>
      <c r="AM702" s="22">
        <f>Target_AM[[#This Row],[PROPORSI]]*VLOOKUP(Target_AM[[#This Row],[NIPNAS]],Target_CC[],COLUMN(Y$2)+9,0)</f>
        <v>26737313.303752989</v>
      </c>
      <c r="AN702" s="22">
        <f>Target_AM[[#This Row],[PROPORSI]]*VLOOKUP(Target_AM[[#This Row],[NIPNAS]],Target_CC[],COLUMN(Z$2)+9,0)</f>
        <v>928371280.24317753</v>
      </c>
      <c r="AO702" s="22">
        <f>Target_AM[[#This Row],[PROPORSI]]*VLOOKUP(Target_AM[[#This Row],[NIPNAS]],Target_CC[],COLUMN(AA$2)+9,0)</f>
        <v>111796635.9721</v>
      </c>
      <c r="AP702" s="22">
        <f>Target_AM[[#This Row],[PROPORSI]]*VLOOKUP(Target_AM[[#This Row],[NIPNAS]],Target_CC[],COLUMN(AB$2)+9,0)</f>
        <v>79922170.768868342</v>
      </c>
      <c r="AQ702" s="22">
        <f>Target_AM[[#This Row],[PROPORSI]]*VLOOKUP(Target_AM[[#This Row],[NIPNAS]],Target_CC[],COLUMN(AC$2)+9,0)</f>
        <v>433938512.7502346</v>
      </c>
      <c r="AR702" s="22">
        <f>Target_AM[[#This Row],[PROPORSI]]*VLOOKUP(Target_AM[[#This Row],[NIPNAS]],Target_CC[],COLUMN(AD$2)+9,0)</f>
        <v>740062008.01871395</v>
      </c>
      <c r="AS702" s="22">
        <f>Target_AM[[#This Row],[PROPORSI]]*VLOOKUP(Target_AM[[#This Row],[NIPNAS]],Target_CC[],COLUMN(AE$2)+9,0)</f>
        <v>488930494.51536703</v>
      </c>
      <c r="AT702" s="22">
        <f>Target_AM[[#This Row],[PROPORSI]]*VLOOKUP(Target_AM[[#This Row],[NIPNAS]],Target_CC[],COLUMN(AF$2)+9,0)</f>
        <v>623939890.203969</v>
      </c>
      <c r="AU702" s="22">
        <f>Target_AM[[#This Row],[PROPORSI]]*VLOOKUP(Target_AM[[#This Row],[NIPNAS]],Target_CC[],COLUMN(AG$2)+9,0)</f>
        <v>642727789.38058364</v>
      </c>
      <c r="AV702" s="22">
        <f>Target_AM[[#This Row],[PROPORSI]]*VLOOKUP(Target_AM[[#This Row],[NIPNAS]],Target_CC[],COLUMN(AH$2)+9,0)</f>
        <v>1378871106.1564052</v>
      </c>
      <c r="AW702" s="22">
        <f>Target_AM[[#This Row],[PROPORSI]]*VLOOKUP(Target_AM[[#This Row],[NIPNAS]],Target_CC[],COLUMN(AI$2)+9,0)</f>
        <v>742627996.92898929</v>
      </c>
      <c r="AX702" s="22">
        <f>Target_AM[[#This Row],[PROPORSI]]*VLOOKUP(Target_AM[[#This Row],[NIPNAS]],Target_CC[],COLUMN(AJ$2)+9,0)</f>
        <v>588426820.74105585</v>
      </c>
      <c r="AY702" s="22">
        <f>Target_AM[[#This Row],[PROPORSI]]*VLOOKUP(Target_AM[[#This Row],[NIPNAS]],Target_CC[],COLUMN(AK$2)+9,0)</f>
        <v>1860528573.9177191</v>
      </c>
      <c r="AZ702" s="22">
        <f>Target_AM[[#This Row],[PROPORSI]]*VLOOKUP(Target_AM[[#This Row],[NIPNAS]],Target_CC[],COLUMN(AL$2)+9,0)</f>
        <v>226898961.42493364</v>
      </c>
      <c r="BA702" s="22">
        <f>Target_AM[[#This Row],[PROPORSI]]*VLOOKUP(Target_AM[[#This Row],[NIPNAS]],Target_CC[],COLUMN(AM$2)+9,0)</f>
        <v>7918670960.7789392</v>
      </c>
      <c r="BB702" s="22">
        <f>Target_AM[[#This Row],[PROPORSI]]*VLOOKUP(Target_AM[[#This Row],[NIPNAS]],Target_CC[],COLUMN(AN$2)+9,0)</f>
        <v>0</v>
      </c>
      <c r="BC702" s="22">
        <f>Target_AM[[#This Row],[PROPORSI]]*VLOOKUP(Target_AM[[#This Row],[NIPNAS]],Target_CC[],COLUMN(AO$2)+9,0)</f>
        <v>0</v>
      </c>
      <c r="BD702" s="22">
        <f>Target_AM[[#This Row],[PROPORSI]]*VLOOKUP(Target_AM[[#This Row],[NIPNAS]],Target_CC[],COLUMN(AP$2)+9,0)</f>
        <v>0</v>
      </c>
      <c r="BE702" s="22">
        <f>Target_AM[[#This Row],[PROPORSI]]*VLOOKUP(Target_AM[[#This Row],[NIPNAS]],Target_CC[],COLUMN(AQ$2)+9,0)</f>
        <v>0</v>
      </c>
      <c r="BF702" s="22">
        <f>Target_AM[[#This Row],[PROPORSI]]*VLOOKUP(Target_AM[[#This Row],[NIPNAS]],Target_CC[],COLUMN(AR$2)+9,0)</f>
        <v>0</v>
      </c>
      <c r="BG702" s="22">
        <f>Target_AM[[#This Row],[PROPORSI]]*VLOOKUP(Target_AM[[#This Row],[NIPNAS]],Target_CC[],COLUMN(AS$2)+9,0)</f>
        <v>0</v>
      </c>
      <c r="BH702" s="22">
        <f>Target_AM[[#This Row],[PROPORSI]]*VLOOKUP(Target_AM[[#This Row],[NIPNAS]],Target_CC[],COLUMN(AT$2)+9,0)</f>
        <v>0</v>
      </c>
      <c r="BI702" s="22">
        <f>Target_AM[[#This Row],[PROPORSI]]*VLOOKUP(Target_AM[[#This Row],[NIPNAS]],Target_CC[],COLUMN(AU$2)+9,0)</f>
        <v>0</v>
      </c>
      <c r="BJ702" s="22">
        <f>Target_AM[[#This Row],[PROPORSI]]*VLOOKUP(Target_AM[[#This Row],[NIPNAS]],Target_CC[],COLUMN(AV$2)+9,0)</f>
        <v>0</v>
      </c>
      <c r="BK702" s="22">
        <f>Target_AM[[#This Row],[PROPORSI]]*VLOOKUP(Target_AM[[#This Row],[NIPNAS]],Target_CC[],COLUMN(AW$2)+9,0)</f>
        <v>0</v>
      </c>
      <c r="BL702" s="22">
        <f>Target_AM[[#This Row],[PROPORSI]]*VLOOKUP(Target_AM[[#This Row],[NIPNAS]],Target_CC[],COLUMN(AX$2)+9,0)</f>
        <v>0</v>
      </c>
      <c r="BM702" s="22">
        <f>Target_AM[[#This Row],[PROPORSI]]*VLOOKUP(Target_AM[[#This Row],[NIPNAS]],Target_CC[],COLUMN(AY$2)+9,0)</f>
        <v>0</v>
      </c>
      <c r="BN702" s="22">
        <f>Target_AM[[#This Row],[PROPORSI]]*VLOOKUP(Target_AM[[#This Row],[NIPNAS]],Target_CC[],COLUMN(AZ$2)+9,0)</f>
        <v>0</v>
      </c>
      <c r="BO702" s="22">
        <f>Target_AM[[#This Row],[PROPORSI]]*VLOOKUP(Target_AM[[#This Row],[NIPNAS]],Target_CC[],COLUMN(BA$2)+9,0)</f>
        <v>126202961</v>
      </c>
      <c r="BP702" s="22">
        <f>Target_AM[[#This Row],[PROPORSI]]*VLOOKUP(Target_AM[[#This Row],[NIPNAS]],Target_CC[],COLUMN(BB$2)+9,0)</f>
        <v>121399533</v>
      </c>
      <c r="BQ702" s="22">
        <f>Target_AM[[#This Row],[PROPORSI]]*VLOOKUP(Target_AM[[#This Row],[NIPNAS]],Target_CC[],COLUMN(BC$2)+9,0)</f>
        <v>1080923906</v>
      </c>
      <c r="BR702" s="22">
        <f>Target_AM[[#This Row],[PROPORSI]]*VLOOKUP(Target_AM[[#This Row],[NIPNAS]],Target_CC[],COLUMN(BD$2)+9,0)</f>
        <v>137676745.84999999</v>
      </c>
      <c r="BS702" s="22">
        <f>Target_AM[[#This Row],[PROPORSI]]*VLOOKUP(Target_AM[[#This Row],[NIPNAS]],Target_CC[],COLUMN(BE$2)+9,0)</f>
        <v>135553645.84999999</v>
      </c>
      <c r="BT702" s="22">
        <f>Target_AM[[#This Row],[PROPORSI]]*VLOOKUP(Target_AM[[#This Row],[NIPNAS]],Target_CC[],COLUMN(BF$2)+9,0)</f>
        <v>135553645.84999999</v>
      </c>
      <c r="BU702" s="22">
        <f>Target_AM[[#This Row],[PROPORSI]]*VLOOKUP(Target_AM[[#This Row],[NIPNAS]],Target_CC[],COLUMN(BG$2)+9,0)</f>
        <v>135553645.84999999</v>
      </c>
      <c r="BV702" s="22">
        <f>Target_AM[[#This Row],[PROPORSI]]*VLOOKUP(Target_AM[[#This Row],[NIPNAS]],Target_CC[],COLUMN(BH$2)+9,0)</f>
        <v>135553645.84999999</v>
      </c>
      <c r="BW702" s="22">
        <f>Target_AM[[#This Row],[PROPORSI]]*VLOOKUP(Target_AM[[#This Row],[NIPNAS]],Target_CC[],COLUMN(BI$2)+9,0)</f>
        <v>135553645.84999999</v>
      </c>
      <c r="BX702" s="22">
        <f>Target_AM[[#This Row],[PROPORSI]]*VLOOKUP(Target_AM[[#This Row],[NIPNAS]],Target_CC[],COLUMN(BJ$2)+9,0)</f>
        <v>135553645.84999999</v>
      </c>
      <c r="BY702" s="22">
        <f>Target_AM[[#This Row],[PROPORSI]]*VLOOKUP(Target_AM[[#This Row],[NIPNAS]],Target_CC[],COLUMN(BK$2)+9,0)</f>
        <v>135553645.84999999</v>
      </c>
      <c r="BZ702" s="22">
        <f>Target_AM[[#This Row],[PROPORSI]]*VLOOKUP(Target_AM[[#This Row],[NIPNAS]],Target_CC[],COLUMN(BL$2)+9,0)</f>
        <v>135553645.84999999</v>
      </c>
      <c r="CA702" s="22">
        <f>Target_AM[[#This Row],[PROPORSI]]*VLOOKUP(Target_AM[[#This Row],[NIPNAS]],Target_CC[],COLUMN(BM$2)+9,0)</f>
        <v>2550632312.6499991</v>
      </c>
      <c r="CB702" s="22">
        <f>Target_AM[[#This Row],[PROPORSI]]*VLOOKUP(Target_AM[[#This Row],[NIPNAS]],Target_CC[],COLUMN(BN$2)+9,0)</f>
        <v>76543591</v>
      </c>
      <c r="CC702" s="22">
        <f>Target_AM[[#This Row],[PROPORSI]]*VLOOKUP(Target_AM[[#This Row],[NIPNAS]],Target_CC[],COLUMN(BO$2)+9,0)</f>
        <v>73630049</v>
      </c>
      <c r="CD702" s="22">
        <f>Target_AM[[#This Row],[PROPORSI]]*VLOOKUP(Target_AM[[#This Row],[NIPNAS]],Target_CC[],COLUMN(BP$2)+9,0)</f>
        <v>92194103</v>
      </c>
      <c r="CE702" s="22">
        <f>Target_AM[[#This Row],[PROPORSI]]*VLOOKUP(Target_AM[[#This Row],[NIPNAS]],Target_CC[],COLUMN(BQ$2)+9,0)</f>
        <v>87584397.849999994</v>
      </c>
      <c r="CF702" s="22">
        <f>Target_AM[[#This Row],[PROPORSI]]*VLOOKUP(Target_AM[[#This Row],[NIPNAS]],Target_CC[],COLUMN(BR$2)+9,0)</f>
        <v>87584397.849999994</v>
      </c>
      <c r="CG702" s="22">
        <f>Target_AM[[#This Row],[PROPORSI]]*VLOOKUP(Target_AM[[#This Row],[NIPNAS]],Target_CC[],COLUMN(BS$2)+9,0)</f>
        <v>87584397.849999994</v>
      </c>
      <c r="CH702" s="22">
        <f>Target_AM[[#This Row],[PROPORSI]]*VLOOKUP(Target_AM[[#This Row],[NIPNAS]],Target_CC[],COLUMN(BT$2)+9,0)</f>
        <v>87584397.849999994</v>
      </c>
      <c r="CI702" s="22">
        <f>Target_AM[[#This Row],[PROPORSI]]*VLOOKUP(Target_AM[[#This Row],[NIPNAS]],Target_CC[],COLUMN(BU$2)+9,0)</f>
        <v>87584397.849999994</v>
      </c>
      <c r="CJ702" s="22">
        <f>Target_AM[[#This Row],[PROPORSI]]*VLOOKUP(Target_AM[[#This Row],[NIPNAS]],Target_CC[],COLUMN(BV$2)+9,0)</f>
        <v>87584397.849999994</v>
      </c>
      <c r="CK702" s="22">
        <f>Target_AM[[#This Row],[PROPORSI]]*VLOOKUP(Target_AM[[#This Row],[NIPNAS]],Target_CC[],COLUMN(BW$2)+9,0)</f>
        <v>87584397.849999994</v>
      </c>
      <c r="CL702" s="22">
        <f>Target_AM[[#This Row],[PROPORSI]]*VLOOKUP(Target_AM[[#This Row],[NIPNAS]],Target_CC[],COLUMN(BX$2)+9,0)</f>
        <v>87584397.849999994</v>
      </c>
      <c r="CM702" s="22">
        <f>Target_AM[[#This Row],[PROPORSI]]*VLOOKUP(Target_AM[[#This Row],[NIPNAS]],Target_CC[],COLUMN(BY$2)+9,0)</f>
        <v>87584397.849999994</v>
      </c>
      <c r="CN702" s="22">
        <f>Target_AM[[#This Row],[PROPORSI]]*VLOOKUP(Target_AM[[#This Row],[NIPNAS]],Target_CC[],COLUMN(BZ$2)+9,0)</f>
        <v>1030627323.6500002</v>
      </c>
      <c r="CO702" s="22">
        <f>Target_AM[[#This Row],[PROPORSI]]*VLOOKUP(Target_AM[[#This Row],[NIPNAS]],Target_CC[],COLUMN(CA$2)+9,0)</f>
        <v>49659370</v>
      </c>
      <c r="CP702" s="22">
        <f>Target_AM[[#This Row],[PROPORSI]]*VLOOKUP(Target_AM[[#This Row],[NIPNAS]],Target_CC[],COLUMN(CB$2)+9,0)</f>
        <v>47789301</v>
      </c>
      <c r="CQ702" s="22">
        <f>Target_AM[[#This Row],[PROPORSI]]*VLOOKUP(Target_AM[[#This Row],[NIPNAS]],Target_CC[],COLUMN(CC$2)+9,0)</f>
        <v>47969248</v>
      </c>
      <c r="CR702" s="22">
        <f>Target_AM[[#This Row],[PROPORSI]]*VLOOKUP(Target_AM[[#This Row],[NIPNAS]],Target_CC[],COLUMN(CD$2)+9,0)</f>
        <v>47969248</v>
      </c>
      <c r="CS702" s="22">
        <f>Target_AM[[#This Row],[PROPORSI]]*VLOOKUP(Target_AM[[#This Row],[NIPNAS]],Target_CC[],COLUMN(CE$2)+9,0)</f>
        <v>47969248</v>
      </c>
      <c r="CT702" s="22">
        <f>Target_AM[[#This Row],[PROPORSI]]*VLOOKUP(Target_AM[[#This Row],[NIPNAS]],Target_CC[],COLUMN(CF$2)+9,0)</f>
        <v>47969248</v>
      </c>
      <c r="CU702" s="22">
        <f>Target_AM[[#This Row],[PROPORSI]]*VLOOKUP(Target_AM[[#This Row],[NIPNAS]],Target_CC[],COLUMN(CG$2)+9,0)</f>
        <v>47969248</v>
      </c>
      <c r="CV702" s="22">
        <f>Target_AM[[#This Row],[PROPORSI]]*VLOOKUP(Target_AM[[#This Row],[NIPNAS]],Target_CC[],COLUMN(CH$2)+9,0)</f>
        <v>47969248</v>
      </c>
      <c r="CW702" s="22">
        <f>Target_AM[[#This Row],[PROPORSI]]*VLOOKUP(Target_AM[[#This Row],[NIPNAS]],Target_CC[],COLUMN(CI$2)+9,0)</f>
        <v>47969248</v>
      </c>
      <c r="CX702" s="22">
        <f>Target_AM[[#This Row],[PROPORSI]]*VLOOKUP(Target_AM[[#This Row],[NIPNAS]],Target_CC[],COLUMN(CJ$2)+9,0)</f>
        <v>47969248</v>
      </c>
      <c r="CY702" s="22">
        <f>Target_AM[[#This Row],[PROPORSI]]*VLOOKUP(Target_AM[[#This Row],[NIPNAS]],Target_CC[],COLUMN(CK$2)+9,0)</f>
        <v>47969248</v>
      </c>
      <c r="CZ702" s="22">
        <f>Target_AM[[#This Row],[PROPORSI]]*VLOOKUP(Target_AM[[#This Row],[NIPNAS]],Target_CC[],COLUMN(CL$2)+9,0)</f>
        <v>47969248</v>
      </c>
      <c r="DA702" s="22">
        <f>Target_AM[[#This Row],[PROPORSI]]*VLOOKUP(Target_AM[[#This Row],[NIPNAS]],Target_CC[],COLUMN(CM$2)+9,0)</f>
        <v>577141151</v>
      </c>
      <c r="DB702" s="22">
        <f>Target_AM[[#This Row],[PROPORSI]]*VLOOKUP(Target_AM[[#This Row],[NIPNAS]],Target_CC[],COLUMN(CN$2)+9,0)</f>
        <v>0</v>
      </c>
      <c r="DC702" s="22">
        <f>Target_AM[[#This Row],[PROPORSI]]*VLOOKUP(Target_AM[[#This Row],[NIPNAS]],Target_CC[],COLUMN(CO$2)+9,0)</f>
        <v>0</v>
      </c>
      <c r="DD702" s="22">
        <f>Target_AM[[#This Row],[PROPORSI]]*VLOOKUP(Target_AM[[#This Row],[NIPNAS]],Target_CC[],COLUMN(CP$2)+9,0)</f>
        <v>962290473</v>
      </c>
      <c r="DE702" s="22">
        <f>Target_AM[[#This Row],[PROPORSI]]*VLOOKUP(Target_AM[[#This Row],[NIPNAS]],Target_CC[],COLUMN(CQ$2)+9,0)</f>
        <v>2123100</v>
      </c>
      <c r="DF702" s="22">
        <f>Target_AM[[#This Row],[PROPORSI]]*VLOOKUP(Target_AM[[#This Row],[NIPNAS]],Target_CC[],COLUMN(CR$2)+9,0)</f>
        <v>0</v>
      </c>
      <c r="DG702" s="22">
        <f>Target_AM[[#This Row],[PROPORSI]]*VLOOKUP(Target_AM[[#This Row],[NIPNAS]],Target_CC[],COLUMN(CS$2)+9,0)</f>
        <v>0</v>
      </c>
      <c r="DH702" s="22">
        <f>Target_AM[[#This Row],[PROPORSI]]*VLOOKUP(Target_AM[[#This Row],[NIPNAS]],Target_CC[],COLUMN(CT$2)+9,0)</f>
        <v>0</v>
      </c>
      <c r="DI702" s="22">
        <f>Target_AM[[#This Row],[PROPORSI]]*VLOOKUP(Target_AM[[#This Row],[NIPNAS]],Target_CC[],COLUMN(CU$2)+9,0)</f>
        <v>0</v>
      </c>
      <c r="DJ702" s="22">
        <f>Target_AM[[#This Row],[PROPORSI]]*VLOOKUP(Target_AM[[#This Row],[NIPNAS]],Target_CC[],COLUMN(CV$2)+9,0)</f>
        <v>0</v>
      </c>
      <c r="DK702" s="22">
        <f>Target_AM[[#This Row],[PROPORSI]]*VLOOKUP(Target_AM[[#This Row],[NIPNAS]],Target_CC[],COLUMN(CW$2)+9,0)</f>
        <v>0</v>
      </c>
      <c r="DL702" s="22">
        <f>Target_AM[[#This Row],[PROPORSI]]*VLOOKUP(Target_AM[[#This Row],[NIPNAS]],Target_CC[],COLUMN(CX$2)+9,0)</f>
        <v>0</v>
      </c>
      <c r="DM702" s="22">
        <f>Target_AM[[#This Row],[PROPORSI]]*VLOOKUP(Target_AM[[#This Row],[NIPNAS]],Target_CC[],COLUMN(CY$2)+9,0)</f>
        <v>0</v>
      </c>
      <c r="DN702" s="22">
        <f>Target_AM[[#This Row],[PROPORSI]]*VLOOKUP(Target_AM[[#This Row],[NIPNAS]],Target_CC[],COLUMN(CZ$2)+9,0)</f>
        <v>964413573</v>
      </c>
      <c r="DO702" s="22">
        <f>Target_AM[[#This Row],[PROPORSI]]*VLOOKUP(Target_AM[[#This Row],[NIPNAS]],Target_CC[],COLUMN(DA$2)+9,0)</f>
        <v>0</v>
      </c>
      <c r="DP702" s="22">
        <f>Target_AM[[#This Row],[PROPORSI]]*VLOOKUP(Target_AM[[#This Row],[NIPNAS]],Target_CC[],COLUMN(DB$2)+9,0)</f>
        <v>0</v>
      </c>
      <c r="DQ702" s="22">
        <f>Target_AM[[#This Row],[PROPORSI]]*VLOOKUP(Target_AM[[#This Row],[NIPNAS]],Target_CC[],COLUMN(DC$2)+9,0)</f>
        <v>0</v>
      </c>
      <c r="DR702" s="22">
        <f>Target_AM[[#This Row],[PROPORSI]]*VLOOKUP(Target_AM[[#This Row],[NIPNAS]],Target_CC[],COLUMN(DD$2)+9,0)</f>
        <v>0</v>
      </c>
      <c r="DS702" s="22">
        <f>Target_AM[[#This Row],[PROPORSI]]*VLOOKUP(Target_AM[[#This Row],[NIPNAS]],Target_CC[],COLUMN(DE$2)+9,0)</f>
        <v>0</v>
      </c>
      <c r="DT702" s="22">
        <f>Target_AM[[#This Row],[PROPORSI]]*VLOOKUP(Target_AM[[#This Row],[NIPNAS]],Target_CC[],COLUMN(DF$2)+9,0)</f>
        <v>0</v>
      </c>
      <c r="DU702" s="22">
        <f>Target_AM[[#This Row],[PROPORSI]]*VLOOKUP(Target_AM[[#This Row],[NIPNAS]],Target_CC[],COLUMN(DG$2)+9,0)</f>
        <v>0</v>
      </c>
      <c r="DV702" s="22">
        <f>Target_AM[[#This Row],[PROPORSI]]*VLOOKUP(Target_AM[[#This Row],[NIPNAS]],Target_CC[],COLUMN(DH$2)+9,0)</f>
        <v>0</v>
      </c>
      <c r="DW702" s="22">
        <f>Target_AM[[#This Row],[PROPORSI]]*VLOOKUP(Target_AM[[#This Row],[NIPNAS]],Target_CC[],COLUMN(DI$2)+9,0)</f>
        <v>0</v>
      </c>
      <c r="DX702" s="22">
        <f>Target_AM[[#This Row],[PROPORSI]]*VLOOKUP(Target_AM[[#This Row],[NIPNAS]],Target_CC[],COLUMN(DJ$2)+9,0)</f>
        <v>0</v>
      </c>
      <c r="DY702" s="22">
        <f>Target_AM[[#This Row],[PROPORSI]]*VLOOKUP(Target_AM[[#This Row],[NIPNAS]],Target_CC[],COLUMN(DK$2)+9,0)</f>
        <v>0</v>
      </c>
      <c r="DZ702" s="22">
        <f>Target_AM[[#This Row],[PROPORSI]]*VLOOKUP(Target_AM[[#This Row],[NIPNAS]],Target_CC[],COLUMN(DL$2)+9,0)</f>
        <v>0</v>
      </c>
      <c r="EA702" s="22">
        <f>Target_AM[[#This Row],[PROPORSI]]*VLOOKUP(Target_AM[[#This Row],[NIPNAS]],Target_CC[],COLUMN(DM$2)+9,0)</f>
        <v>0</v>
      </c>
    </row>
    <row r="703" spans="2:131" x14ac:dyDescent="0.3">
      <c r="B703">
        <v>877137</v>
      </c>
      <c r="C703" t="s">
        <v>1040</v>
      </c>
      <c r="D703">
        <v>1</v>
      </c>
      <c r="E703" s="8">
        <v>45658</v>
      </c>
      <c r="F703">
        <v>76520014</v>
      </c>
      <c r="G703" t="s">
        <v>254</v>
      </c>
      <c r="J703" t="s">
        <v>1081</v>
      </c>
      <c r="K703" t="s">
        <v>26</v>
      </c>
      <c r="L703" t="s">
        <v>159</v>
      </c>
      <c r="M703" t="s">
        <v>31</v>
      </c>
      <c r="N703" s="23">
        <f>Target_AM[[#This Row],[PROPORSI]]*VLOOKUP(Target_AM[[#This Row],[NIPNAS]],Target_CC[],9,0)</f>
        <v>2986070545</v>
      </c>
      <c r="O703" s="22">
        <f>Target_AM[[#This Row],[PROPORSI]]*VLOOKUP(Target_AM[[#This Row],[NIPNAS]],Target_CC[],COLUMN(A$2)+9,0)</f>
        <v>72519038.958196938</v>
      </c>
      <c r="P703" s="22">
        <f>Target_AM[[#This Row],[PROPORSI]]*VLOOKUP(Target_AM[[#This Row],[NIPNAS]],Target_CC[],COLUMN(B$2)+9,0)</f>
        <v>55003135.822414123</v>
      </c>
      <c r="Q703" s="22">
        <f>Target_AM[[#This Row],[PROPORSI]]*VLOOKUP(Target_AM[[#This Row],[NIPNAS]],Target_CC[],COLUMN(C$2)+9,0)</f>
        <v>46018568.664182819</v>
      </c>
      <c r="R703" s="22">
        <f>Target_AM[[#This Row],[PROPORSI]]*VLOOKUP(Target_AM[[#This Row],[NIPNAS]],Target_CC[],COLUMN(D$2)+9,0)</f>
        <v>109097525.46768866</v>
      </c>
      <c r="S703" s="22">
        <f>Target_AM[[#This Row],[PROPORSI]]*VLOOKUP(Target_AM[[#This Row],[NIPNAS]],Target_CC[],COLUMN(E$2)+9,0)</f>
        <v>113828286.53210211</v>
      </c>
      <c r="T703" s="22">
        <f>Target_AM[[#This Row],[PROPORSI]]*VLOOKUP(Target_AM[[#This Row],[NIPNAS]],Target_CC[],COLUMN(F$2)+9,0)</f>
        <v>268030756.84713906</v>
      </c>
      <c r="U703" s="22">
        <f>Target_AM[[#This Row],[PROPORSI]]*VLOOKUP(Target_AM[[#This Row],[NIPNAS]],Target_CC[],COLUMN(G$2)+9,0)</f>
        <v>244900655.22547379</v>
      </c>
      <c r="V703" s="22">
        <f>Target_AM[[#This Row],[PROPORSI]]*VLOOKUP(Target_AM[[#This Row],[NIPNAS]],Target_CC[],COLUMN(H$2)+9,0)</f>
        <v>150900577.1139679</v>
      </c>
      <c r="W703" s="22">
        <f>Target_AM[[#This Row],[PROPORSI]]*VLOOKUP(Target_AM[[#This Row],[NIPNAS]],Target_CC[],COLUMN(I$2)+9,0)</f>
        <v>508996365.19172233</v>
      </c>
      <c r="X703" s="22">
        <f>Target_AM[[#This Row],[PROPORSI]]*VLOOKUP(Target_AM[[#This Row],[NIPNAS]],Target_CC[],COLUMN(J$2)+9,0)</f>
        <v>224123654.98200026</v>
      </c>
      <c r="Y703" s="22">
        <f>Target_AM[[#This Row],[PROPORSI]]*VLOOKUP(Target_AM[[#This Row],[NIPNAS]],Target_CC[],COLUMN(K$2)+9,0)</f>
        <v>161742118.5012399</v>
      </c>
      <c r="Z703" s="22">
        <f>Target_AM[[#This Row],[PROPORSI]]*VLOOKUP(Target_AM[[#This Row],[NIPNAS]],Target_CC[],COLUMN(L$2)+9,0)</f>
        <v>90879560.234788418</v>
      </c>
      <c r="AA703" s="22">
        <f>Target_AM[[#This Row],[PROPORSI]]*VLOOKUP(Target_AM[[#This Row],[NIPNAS]],Target_CC[],COLUMN(M$2)+9,0)</f>
        <v>2046040243.5409164</v>
      </c>
      <c r="AB703" s="22">
        <f>Target_AM[[#This Row],[PROPORSI]]*VLOOKUP(Target_AM[[#This Row],[NIPNAS]],Target_CC[],COLUMN(N$2)+9,0)</f>
        <v>773080.62676510215</v>
      </c>
      <c r="AC703" s="22">
        <f>Target_AM[[#This Row],[PROPORSI]]*VLOOKUP(Target_AM[[#This Row],[NIPNAS]],Target_CC[],COLUMN(O$2)+9,0)</f>
        <v>2294473.5603821352</v>
      </c>
      <c r="AD703" s="22">
        <f>Target_AM[[#This Row],[PROPORSI]]*VLOOKUP(Target_AM[[#This Row],[NIPNAS]],Target_CC[],COLUMN(P$2)+9,0)</f>
        <v>1673522.5319197997</v>
      </c>
      <c r="AE703" s="22">
        <f>Target_AM[[#This Row],[PROPORSI]]*VLOOKUP(Target_AM[[#This Row],[NIPNAS]],Target_CC[],COLUMN(Q$2)+9,0)</f>
        <v>13792950.12936677</v>
      </c>
      <c r="AF703" s="22">
        <f>Target_AM[[#This Row],[PROPORSI]]*VLOOKUP(Target_AM[[#This Row],[NIPNAS]],Target_CC[],COLUMN(R$2)+9,0)</f>
        <v>12571976.263230786</v>
      </c>
      <c r="AG703" s="22">
        <f>Target_AM[[#This Row],[PROPORSI]]*VLOOKUP(Target_AM[[#This Row],[NIPNAS]],Target_CC[],COLUMN(S$2)+9,0)</f>
        <v>40602575.635084093</v>
      </c>
      <c r="AH703" s="22">
        <f>Target_AM[[#This Row],[PROPORSI]]*VLOOKUP(Target_AM[[#This Row],[NIPNAS]],Target_CC[],COLUMN(T$2)+9,0)</f>
        <v>40614619.539171785</v>
      </c>
      <c r="AI703" s="22">
        <f>Target_AM[[#This Row],[PROPORSI]]*VLOOKUP(Target_AM[[#This Row],[NIPNAS]],Target_CC[],COLUMN(U$2)+9,0)</f>
        <v>26555411.513464272</v>
      </c>
      <c r="AJ703" s="22">
        <f>Target_AM[[#This Row],[PROPORSI]]*VLOOKUP(Target_AM[[#This Row],[NIPNAS]],Target_CC[],COLUMN(V$2)+9,0)</f>
        <v>92999253.129094303</v>
      </c>
      <c r="AK703" s="22">
        <f>Target_AM[[#This Row],[PROPORSI]]*VLOOKUP(Target_AM[[#This Row],[NIPNAS]],Target_CC[],COLUMN(W$2)+9,0)</f>
        <v>26129884.769229889</v>
      </c>
      <c r="AL703" s="22">
        <f>Target_AM[[#This Row],[PROPORSI]]*VLOOKUP(Target_AM[[#This Row],[NIPNAS]],Target_CC[],COLUMN(X$2)+9,0)</f>
        <v>18862747.799604595</v>
      </c>
      <c r="AM703" s="22">
        <f>Target_AM[[#This Row],[PROPORSI]]*VLOOKUP(Target_AM[[#This Row],[NIPNAS]],Target_CC[],COLUMN(Y$2)+9,0)</f>
        <v>12139564.685407415</v>
      </c>
      <c r="AN703" s="22">
        <f>Target_AM[[#This Row],[PROPORSI]]*VLOOKUP(Target_AM[[#This Row],[NIPNAS]],Target_CC[],COLUMN(Z$2)+9,0)</f>
        <v>289010060.1827209</v>
      </c>
      <c r="AO703" s="22">
        <f>Target_AM[[#This Row],[PROPORSI]]*VLOOKUP(Target_AM[[#This Row],[NIPNAS]],Target_CC[],COLUMN(AA$2)+9,0)</f>
        <v>73292119.58496204</v>
      </c>
      <c r="AP703" s="22">
        <f>Target_AM[[#This Row],[PROPORSI]]*VLOOKUP(Target_AM[[#This Row],[NIPNAS]],Target_CC[],COLUMN(AB$2)+9,0)</f>
        <v>57297609.382796258</v>
      </c>
      <c r="AQ703" s="22">
        <f>Target_AM[[#This Row],[PROPORSI]]*VLOOKUP(Target_AM[[#This Row],[NIPNAS]],Target_CC[],COLUMN(AC$2)+9,0)</f>
        <v>47692091.196102619</v>
      </c>
      <c r="AR703" s="22">
        <f>Target_AM[[#This Row],[PROPORSI]]*VLOOKUP(Target_AM[[#This Row],[NIPNAS]],Target_CC[],COLUMN(AD$2)+9,0)</f>
        <v>122890475.59705544</v>
      </c>
      <c r="AS703" s="22">
        <f>Target_AM[[#This Row],[PROPORSI]]*VLOOKUP(Target_AM[[#This Row],[NIPNAS]],Target_CC[],COLUMN(AE$2)+9,0)</f>
        <v>126400262.79533289</v>
      </c>
      <c r="AT703" s="22">
        <f>Target_AM[[#This Row],[PROPORSI]]*VLOOKUP(Target_AM[[#This Row],[NIPNAS]],Target_CC[],COLUMN(AF$2)+9,0)</f>
        <v>308633332.48222315</v>
      </c>
      <c r="AU703" s="22">
        <f>Target_AM[[#This Row],[PROPORSI]]*VLOOKUP(Target_AM[[#This Row],[NIPNAS]],Target_CC[],COLUMN(AG$2)+9,0)</f>
        <v>285515274.76464558</v>
      </c>
      <c r="AV703" s="22">
        <f>Target_AM[[#This Row],[PROPORSI]]*VLOOKUP(Target_AM[[#This Row],[NIPNAS]],Target_CC[],COLUMN(AH$2)+9,0)</f>
        <v>177455988.62743217</v>
      </c>
      <c r="AW703" s="22">
        <f>Target_AM[[#This Row],[PROPORSI]]*VLOOKUP(Target_AM[[#This Row],[NIPNAS]],Target_CC[],COLUMN(AI$2)+9,0)</f>
        <v>601995618.32081664</v>
      </c>
      <c r="AX703" s="22">
        <f>Target_AM[[#This Row],[PROPORSI]]*VLOOKUP(Target_AM[[#This Row],[NIPNAS]],Target_CC[],COLUMN(AJ$2)+9,0)</f>
        <v>250253539.75123015</v>
      </c>
      <c r="AY703" s="22">
        <f>Target_AM[[#This Row],[PROPORSI]]*VLOOKUP(Target_AM[[#This Row],[NIPNAS]],Target_CC[],COLUMN(AK$2)+9,0)</f>
        <v>180604866.30084449</v>
      </c>
      <c r="AZ703" s="22">
        <f>Target_AM[[#This Row],[PROPORSI]]*VLOOKUP(Target_AM[[#This Row],[NIPNAS]],Target_CC[],COLUMN(AL$2)+9,0)</f>
        <v>103019124.92019583</v>
      </c>
      <c r="BA703" s="22">
        <f>Target_AM[[#This Row],[PROPORSI]]*VLOOKUP(Target_AM[[#This Row],[NIPNAS]],Target_CC[],COLUMN(AM$2)+9,0)</f>
        <v>2335050303.7236376</v>
      </c>
      <c r="BB703" s="22">
        <f>Target_AM[[#This Row],[PROPORSI]]*VLOOKUP(Target_AM[[#This Row],[NIPNAS]],Target_CC[],COLUMN(AN$2)+9,0)</f>
        <v>0</v>
      </c>
      <c r="BC703" s="22">
        <f>Target_AM[[#This Row],[PROPORSI]]*VLOOKUP(Target_AM[[#This Row],[NIPNAS]],Target_CC[],COLUMN(AO$2)+9,0)</f>
        <v>0</v>
      </c>
      <c r="BD703" s="22">
        <f>Target_AM[[#This Row],[PROPORSI]]*VLOOKUP(Target_AM[[#This Row],[NIPNAS]],Target_CC[],COLUMN(AP$2)+9,0)</f>
        <v>0</v>
      </c>
      <c r="BE703" s="22">
        <f>Target_AM[[#This Row],[PROPORSI]]*VLOOKUP(Target_AM[[#This Row],[NIPNAS]],Target_CC[],COLUMN(AQ$2)+9,0)</f>
        <v>0</v>
      </c>
      <c r="BF703" s="22">
        <f>Target_AM[[#This Row],[PROPORSI]]*VLOOKUP(Target_AM[[#This Row],[NIPNAS]],Target_CC[],COLUMN(AR$2)+9,0)</f>
        <v>0</v>
      </c>
      <c r="BG703" s="22">
        <f>Target_AM[[#This Row],[PROPORSI]]*VLOOKUP(Target_AM[[#This Row],[NIPNAS]],Target_CC[],COLUMN(AS$2)+9,0)</f>
        <v>0</v>
      </c>
      <c r="BH703" s="22">
        <f>Target_AM[[#This Row],[PROPORSI]]*VLOOKUP(Target_AM[[#This Row],[NIPNAS]],Target_CC[],COLUMN(AT$2)+9,0)</f>
        <v>0</v>
      </c>
      <c r="BI703" s="22">
        <f>Target_AM[[#This Row],[PROPORSI]]*VLOOKUP(Target_AM[[#This Row],[NIPNAS]],Target_CC[],COLUMN(AU$2)+9,0)</f>
        <v>0</v>
      </c>
      <c r="BJ703" s="22">
        <f>Target_AM[[#This Row],[PROPORSI]]*VLOOKUP(Target_AM[[#This Row],[NIPNAS]],Target_CC[],COLUMN(AV$2)+9,0)</f>
        <v>0</v>
      </c>
      <c r="BK703" s="22">
        <f>Target_AM[[#This Row],[PROPORSI]]*VLOOKUP(Target_AM[[#This Row],[NIPNAS]],Target_CC[],COLUMN(AW$2)+9,0)</f>
        <v>0</v>
      </c>
      <c r="BL703" s="22">
        <f>Target_AM[[#This Row],[PROPORSI]]*VLOOKUP(Target_AM[[#This Row],[NIPNAS]],Target_CC[],COLUMN(AX$2)+9,0)</f>
        <v>0</v>
      </c>
      <c r="BM703" s="22">
        <f>Target_AM[[#This Row],[PROPORSI]]*VLOOKUP(Target_AM[[#This Row],[NIPNAS]],Target_CC[],COLUMN(AY$2)+9,0)</f>
        <v>0</v>
      </c>
      <c r="BN703" s="22">
        <f>Target_AM[[#This Row],[PROPORSI]]*VLOOKUP(Target_AM[[#This Row],[NIPNAS]],Target_CC[],COLUMN(AZ$2)+9,0)</f>
        <v>0</v>
      </c>
      <c r="BO703" s="22">
        <f>Target_AM[[#This Row],[PROPORSI]]*VLOOKUP(Target_AM[[#This Row],[NIPNAS]],Target_CC[],COLUMN(BA$2)+9,0)</f>
        <v>55752415</v>
      </c>
      <c r="BP703" s="22">
        <f>Target_AM[[#This Row],[PROPORSI]]*VLOOKUP(Target_AM[[#This Row],[NIPNAS]],Target_CC[],COLUMN(BB$2)+9,0)</f>
        <v>37589828</v>
      </c>
      <c r="BQ703" s="22">
        <f>Target_AM[[#This Row],[PROPORSI]]*VLOOKUP(Target_AM[[#This Row],[NIPNAS]],Target_CC[],COLUMN(BC$2)+9,0)</f>
        <v>45354708</v>
      </c>
      <c r="BR703" s="22">
        <f>Target_AM[[#This Row],[PROPORSI]]*VLOOKUP(Target_AM[[#This Row],[NIPNAS]],Target_CC[],COLUMN(BD$2)+9,0)</f>
        <v>44208268</v>
      </c>
      <c r="BS703" s="22">
        <f>Target_AM[[#This Row],[PROPORSI]]*VLOOKUP(Target_AM[[#This Row],[NIPNAS]],Target_CC[],COLUMN(BE$2)+9,0)</f>
        <v>44208268</v>
      </c>
      <c r="BT703" s="22">
        <f>Target_AM[[#This Row],[PROPORSI]]*VLOOKUP(Target_AM[[#This Row],[NIPNAS]],Target_CC[],COLUMN(BF$2)+9,0)</f>
        <v>44208268</v>
      </c>
      <c r="BU703" s="22">
        <f>Target_AM[[#This Row],[PROPORSI]]*VLOOKUP(Target_AM[[#This Row],[NIPNAS]],Target_CC[],COLUMN(BG$2)+9,0)</f>
        <v>44208268</v>
      </c>
      <c r="BV703" s="22">
        <f>Target_AM[[#This Row],[PROPORSI]]*VLOOKUP(Target_AM[[#This Row],[NIPNAS]],Target_CC[],COLUMN(BH$2)+9,0)</f>
        <v>44208268</v>
      </c>
      <c r="BW703" s="22">
        <f>Target_AM[[#This Row],[PROPORSI]]*VLOOKUP(Target_AM[[#This Row],[NIPNAS]],Target_CC[],COLUMN(BI$2)+9,0)</f>
        <v>44208268</v>
      </c>
      <c r="BX703" s="22">
        <f>Target_AM[[#This Row],[PROPORSI]]*VLOOKUP(Target_AM[[#This Row],[NIPNAS]],Target_CC[],COLUMN(BJ$2)+9,0)</f>
        <v>44208268</v>
      </c>
      <c r="BY703" s="22">
        <f>Target_AM[[#This Row],[PROPORSI]]*VLOOKUP(Target_AM[[#This Row],[NIPNAS]],Target_CC[],COLUMN(BK$2)+9,0)</f>
        <v>44208268</v>
      </c>
      <c r="BZ703" s="22">
        <f>Target_AM[[#This Row],[PROPORSI]]*VLOOKUP(Target_AM[[#This Row],[NIPNAS]],Target_CC[],COLUMN(BL$2)+9,0)</f>
        <v>44208268</v>
      </c>
      <c r="CA703" s="22">
        <f>Target_AM[[#This Row],[PROPORSI]]*VLOOKUP(Target_AM[[#This Row],[NIPNAS]],Target_CC[],COLUMN(BM$2)+9,0)</f>
        <v>536571363</v>
      </c>
      <c r="CB703" s="22">
        <f>Target_AM[[#This Row],[PROPORSI]]*VLOOKUP(Target_AM[[#This Row],[NIPNAS]],Target_CC[],COLUMN(BN$2)+9,0)</f>
        <v>31931946</v>
      </c>
      <c r="CC703" s="22">
        <f>Target_AM[[#This Row],[PROPORSI]]*VLOOKUP(Target_AM[[#This Row],[NIPNAS]],Target_CC[],COLUMN(BO$2)+9,0)</f>
        <v>14248297</v>
      </c>
      <c r="CD703" s="22">
        <f>Target_AM[[#This Row],[PROPORSI]]*VLOOKUP(Target_AM[[#This Row],[NIPNAS]],Target_CC[],COLUMN(BP$2)+9,0)</f>
        <v>22928800</v>
      </c>
      <c r="CE703" s="22">
        <f>Target_AM[[#This Row],[PROPORSI]]*VLOOKUP(Target_AM[[#This Row],[NIPNAS]],Target_CC[],COLUMN(BQ$2)+9,0)</f>
        <v>21782360</v>
      </c>
      <c r="CF703" s="22">
        <f>Target_AM[[#This Row],[PROPORSI]]*VLOOKUP(Target_AM[[#This Row],[NIPNAS]],Target_CC[],COLUMN(BR$2)+9,0)</f>
        <v>21782360</v>
      </c>
      <c r="CG703" s="22">
        <f>Target_AM[[#This Row],[PROPORSI]]*VLOOKUP(Target_AM[[#This Row],[NIPNAS]],Target_CC[],COLUMN(BS$2)+9,0)</f>
        <v>21782360</v>
      </c>
      <c r="CH703" s="22">
        <f>Target_AM[[#This Row],[PROPORSI]]*VLOOKUP(Target_AM[[#This Row],[NIPNAS]],Target_CC[],COLUMN(BT$2)+9,0)</f>
        <v>21782360</v>
      </c>
      <c r="CI703" s="22">
        <f>Target_AM[[#This Row],[PROPORSI]]*VLOOKUP(Target_AM[[#This Row],[NIPNAS]],Target_CC[],COLUMN(BU$2)+9,0)</f>
        <v>21782360</v>
      </c>
      <c r="CJ703" s="22">
        <f>Target_AM[[#This Row],[PROPORSI]]*VLOOKUP(Target_AM[[#This Row],[NIPNAS]],Target_CC[],COLUMN(BV$2)+9,0)</f>
        <v>21782360</v>
      </c>
      <c r="CK703" s="22">
        <f>Target_AM[[#This Row],[PROPORSI]]*VLOOKUP(Target_AM[[#This Row],[NIPNAS]],Target_CC[],COLUMN(BW$2)+9,0)</f>
        <v>21782360</v>
      </c>
      <c r="CL703" s="22">
        <f>Target_AM[[#This Row],[PROPORSI]]*VLOOKUP(Target_AM[[#This Row],[NIPNAS]],Target_CC[],COLUMN(BX$2)+9,0)</f>
        <v>21782360</v>
      </c>
      <c r="CM703" s="22">
        <f>Target_AM[[#This Row],[PROPORSI]]*VLOOKUP(Target_AM[[#This Row],[NIPNAS]],Target_CC[],COLUMN(BY$2)+9,0)</f>
        <v>21782360</v>
      </c>
      <c r="CN703" s="22">
        <f>Target_AM[[#This Row],[PROPORSI]]*VLOOKUP(Target_AM[[#This Row],[NIPNAS]],Target_CC[],COLUMN(BZ$2)+9,0)</f>
        <v>265150283</v>
      </c>
      <c r="CO703" s="22">
        <f>Target_AM[[#This Row],[PROPORSI]]*VLOOKUP(Target_AM[[#This Row],[NIPNAS]],Target_CC[],COLUMN(CA$2)+9,0)</f>
        <v>23820469</v>
      </c>
      <c r="CP703" s="22">
        <f>Target_AM[[#This Row],[PROPORSI]]*VLOOKUP(Target_AM[[#This Row],[NIPNAS]],Target_CC[],COLUMN(CB$2)+9,0)</f>
        <v>23341531</v>
      </c>
      <c r="CQ703" s="22">
        <f>Target_AM[[#This Row],[PROPORSI]]*VLOOKUP(Target_AM[[#This Row],[NIPNAS]],Target_CC[],COLUMN(CC$2)+9,0)</f>
        <v>22425908</v>
      </c>
      <c r="CR703" s="22">
        <f>Target_AM[[#This Row],[PROPORSI]]*VLOOKUP(Target_AM[[#This Row],[NIPNAS]],Target_CC[],COLUMN(CD$2)+9,0)</f>
        <v>22425908</v>
      </c>
      <c r="CS703" s="22">
        <f>Target_AM[[#This Row],[PROPORSI]]*VLOOKUP(Target_AM[[#This Row],[NIPNAS]],Target_CC[],COLUMN(CE$2)+9,0)</f>
        <v>22425908</v>
      </c>
      <c r="CT703" s="22">
        <f>Target_AM[[#This Row],[PROPORSI]]*VLOOKUP(Target_AM[[#This Row],[NIPNAS]],Target_CC[],COLUMN(CF$2)+9,0)</f>
        <v>22425908</v>
      </c>
      <c r="CU703" s="22">
        <f>Target_AM[[#This Row],[PROPORSI]]*VLOOKUP(Target_AM[[#This Row],[NIPNAS]],Target_CC[],COLUMN(CG$2)+9,0)</f>
        <v>22425908</v>
      </c>
      <c r="CV703" s="22">
        <f>Target_AM[[#This Row],[PROPORSI]]*VLOOKUP(Target_AM[[#This Row],[NIPNAS]],Target_CC[],COLUMN(CH$2)+9,0)</f>
        <v>22425908</v>
      </c>
      <c r="CW703" s="22">
        <f>Target_AM[[#This Row],[PROPORSI]]*VLOOKUP(Target_AM[[#This Row],[NIPNAS]],Target_CC[],COLUMN(CI$2)+9,0)</f>
        <v>22425908</v>
      </c>
      <c r="CX703" s="22">
        <f>Target_AM[[#This Row],[PROPORSI]]*VLOOKUP(Target_AM[[#This Row],[NIPNAS]],Target_CC[],COLUMN(CJ$2)+9,0)</f>
        <v>22425908</v>
      </c>
      <c r="CY703" s="22">
        <f>Target_AM[[#This Row],[PROPORSI]]*VLOOKUP(Target_AM[[#This Row],[NIPNAS]],Target_CC[],COLUMN(CK$2)+9,0)</f>
        <v>22425908</v>
      </c>
      <c r="CZ703" s="22">
        <f>Target_AM[[#This Row],[PROPORSI]]*VLOOKUP(Target_AM[[#This Row],[NIPNAS]],Target_CC[],COLUMN(CL$2)+9,0)</f>
        <v>22425908</v>
      </c>
      <c r="DA703" s="22">
        <f>Target_AM[[#This Row],[PROPORSI]]*VLOOKUP(Target_AM[[#This Row],[NIPNAS]],Target_CC[],COLUMN(CM$2)+9,0)</f>
        <v>271421080</v>
      </c>
      <c r="DB703" s="22">
        <f>Target_AM[[#This Row],[PROPORSI]]*VLOOKUP(Target_AM[[#This Row],[NIPNAS]],Target_CC[],COLUMN(CN$2)+9,0)</f>
        <v>0</v>
      </c>
      <c r="DC703" s="22">
        <f>Target_AM[[#This Row],[PROPORSI]]*VLOOKUP(Target_AM[[#This Row],[NIPNAS]],Target_CC[],COLUMN(CO$2)+9,0)</f>
        <v>0</v>
      </c>
      <c r="DD703" s="22">
        <f>Target_AM[[#This Row],[PROPORSI]]*VLOOKUP(Target_AM[[#This Row],[NIPNAS]],Target_CC[],COLUMN(CP$2)+9,0)</f>
        <v>-500000</v>
      </c>
      <c r="DE703" s="22">
        <f>Target_AM[[#This Row],[PROPORSI]]*VLOOKUP(Target_AM[[#This Row],[NIPNAS]],Target_CC[],COLUMN(CQ$2)+9,0)</f>
        <v>0</v>
      </c>
      <c r="DF703" s="22">
        <f>Target_AM[[#This Row],[PROPORSI]]*VLOOKUP(Target_AM[[#This Row],[NIPNAS]],Target_CC[],COLUMN(CR$2)+9,0)</f>
        <v>0</v>
      </c>
      <c r="DG703" s="22">
        <f>Target_AM[[#This Row],[PROPORSI]]*VLOOKUP(Target_AM[[#This Row],[NIPNAS]],Target_CC[],COLUMN(CS$2)+9,0)</f>
        <v>0</v>
      </c>
      <c r="DH703" s="22">
        <f>Target_AM[[#This Row],[PROPORSI]]*VLOOKUP(Target_AM[[#This Row],[NIPNAS]],Target_CC[],COLUMN(CT$2)+9,0)</f>
        <v>0</v>
      </c>
      <c r="DI703" s="22">
        <f>Target_AM[[#This Row],[PROPORSI]]*VLOOKUP(Target_AM[[#This Row],[NIPNAS]],Target_CC[],COLUMN(CU$2)+9,0)</f>
        <v>0</v>
      </c>
      <c r="DJ703" s="22">
        <f>Target_AM[[#This Row],[PROPORSI]]*VLOOKUP(Target_AM[[#This Row],[NIPNAS]],Target_CC[],COLUMN(CV$2)+9,0)</f>
        <v>0</v>
      </c>
      <c r="DK703" s="22">
        <f>Target_AM[[#This Row],[PROPORSI]]*VLOOKUP(Target_AM[[#This Row],[NIPNAS]],Target_CC[],COLUMN(CW$2)+9,0)</f>
        <v>0</v>
      </c>
      <c r="DL703" s="22">
        <f>Target_AM[[#This Row],[PROPORSI]]*VLOOKUP(Target_AM[[#This Row],[NIPNAS]],Target_CC[],COLUMN(CX$2)+9,0)</f>
        <v>0</v>
      </c>
      <c r="DM703" s="22">
        <f>Target_AM[[#This Row],[PROPORSI]]*VLOOKUP(Target_AM[[#This Row],[NIPNAS]],Target_CC[],COLUMN(CY$2)+9,0)</f>
        <v>0</v>
      </c>
      <c r="DN703" s="22">
        <f>Target_AM[[#This Row],[PROPORSI]]*VLOOKUP(Target_AM[[#This Row],[NIPNAS]],Target_CC[],COLUMN(CZ$2)+9,0)</f>
        <v>-500000</v>
      </c>
      <c r="DO703" s="22">
        <f>Target_AM[[#This Row],[PROPORSI]]*VLOOKUP(Target_AM[[#This Row],[NIPNAS]],Target_CC[],COLUMN(DA$2)+9,0)</f>
        <v>0</v>
      </c>
      <c r="DP703" s="22">
        <f>Target_AM[[#This Row],[PROPORSI]]*VLOOKUP(Target_AM[[#This Row],[NIPNAS]],Target_CC[],COLUMN(DB$2)+9,0)</f>
        <v>0</v>
      </c>
      <c r="DQ703" s="22">
        <f>Target_AM[[#This Row],[PROPORSI]]*VLOOKUP(Target_AM[[#This Row],[NIPNAS]],Target_CC[],COLUMN(DC$2)+9,0)</f>
        <v>0</v>
      </c>
      <c r="DR703" s="22">
        <f>Target_AM[[#This Row],[PROPORSI]]*VLOOKUP(Target_AM[[#This Row],[NIPNAS]],Target_CC[],COLUMN(DD$2)+9,0)</f>
        <v>0</v>
      </c>
      <c r="DS703" s="22">
        <f>Target_AM[[#This Row],[PROPORSI]]*VLOOKUP(Target_AM[[#This Row],[NIPNAS]],Target_CC[],COLUMN(DE$2)+9,0)</f>
        <v>0</v>
      </c>
      <c r="DT703" s="22">
        <f>Target_AM[[#This Row],[PROPORSI]]*VLOOKUP(Target_AM[[#This Row],[NIPNAS]],Target_CC[],COLUMN(DF$2)+9,0)</f>
        <v>0</v>
      </c>
      <c r="DU703" s="22">
        <f>Target_AM[[#This Row],[PROPORSI]]*VLOOKUP(Target_AM[[#This Row],[NIPNAS]],Target_CC[],COLUMN(DG$2)+9,0)</f>
        <v>0</v>
      </c>
      <c r="DV703" s="22">
        <f>Target_AM[[#This Row],[PROPORSI]]*VLOOKUP(Target_AM[[#This Row],[NIPNAS]],Target_CC[],COLUMN(DH$2)+9,0)</f>
        <v>0</v>
      </c>
      <c r="DW703" s="22">
        <f>Target_AM[[#This Row],[PROPORSI]]*VLOOKUP(Target_AM[[#This Row],[NIPNAS]],Target_CC[],COLUMN(DI$2)+9,0)</f>
        <v>0</v>
      </c>
      <c r="DX703" s="22">
        <f>Target_AM[[#This Row],[PROPORSI]]*VLOOKUP(Target_AM[[#This Row],[NIPNAS]],Target_CC[],COLUMN(DJ$2)+9,0)</f>
        <v>0</v>
      </c>
      <c r="DY703" s="22">
        <f>Target_AM[[#This Row],[PROPORSI]]*VLOOKUP(Target_AM[[#This Row],[NIPNAS]],Target_CC[],COLUMN(DK$2)+9,0)</f>
        <v>0</v>
      </c>
      <c r="DZ703" s="22">
        <f>Target_AM[[#This Row],[PROPORSI]]*VLOOKUP(Target_AM[[#This Row],[NIPNAS]],Target_CC[],COLUMN(DL$2)+9,0)</f>
        <v>0</v>
      </c>
      <c r="EA703" s="22">
        <f>Target_AM[[#This Row],[PROPORSI]]*VLOOKUP(Target_AM[[#This Row],[NIPNAS]],Target_CC[],COLUMN(DM$2)+9,0)</f>
        <v>0</v>
      </c>
    </row>
    <row r="704" spans="2:131" x14ac:dyDescent="0.3">
      <c r="B704">
        <v>840162</v>
      </c>
      <c r="C704" t="s">
        <v>1035</v>
      </c>
      <c r="D704">
        <v>0.2</v>
      </c>
      <c r="E704" s="8">
        <v>45658</v>
      </c>
      <c r="F704">
        <v>76520015</v>
      </c>
      <c r="G704" t="s">
        <v>243</v>
      </c>
      <c r="J704" t="s">
        <v>1081</v>
      </c>
      <c r="K704" t="s">
        <v>25</v>
      </c>
      <c r="L704" t="s">
        <v>159</v>
      </c>
      <c r="M704" t="s">
        <v>31</v>
      </c>
      <c r="N704" s="23">
        <f>Target_AM[[#This Row],[PROPORSI]]*VLOOKUP(Target_AM[[#This Row],[NIPNAS]],Target_CC[],9,0)</f>
        <v>3745125432.9251122</v>
      </c>
      <c r="O704" s="22">
        <f>Target_AM[[#This Row],[PROPORSI]]*VLOOKUP(Target_AM[[#This Row],[NIPNAS]],Target_CC[],COLUMN(A$2)+9,0)</f>
        <v>221022483.2864244</v>
      </c>
      <c r="P704" s="22">
        <f>Target_AM[[#This Row],[PROPORSI]]*VLOOKUP(Target_AM[[#This Row],[NIPNAS]],Target_CC[],COLUMN(B$2)+9,0)</f>
        <v>237451751.01401335</v>
      </c>
      <c r="Q704" s="22">
        <f>Target_AM[[#This Row],[PROPORSI]]*VLOOKUP(Target_AM[[#This Row],[NIPNAS]],Target_CC[],COLUMN(C$2)+9,0)</f>
        <v>147005772.95668352</v>
      </c>
      <c r="R704" s="22">
        <f>Target_AM[[#This Row],[PROPORSI]]*VLOOKUP(Target_AM[[#This Row],[NIPNAS]],Target_CC[],COLUMN(D$2)+9,0)</f>
        <v>571593597.52060163</v>
      </c>
      <c r="S704" s="22">
        <f>Target_AM[[#This Row],[PROPORSI]]*VLOOKUP(Target_AM[[#This Row],[NIPNAS]],Target_CC[],COLUMN(E$2)+9,0)</f>
        <v>172226361.945871</v>
      </c>
      <c r="T704" s="22">
        <f>Target_AM[[#This Row],[PROPORSI]]*VLOOKUP(Target_AM[[#This Row],[NIPNAS]],Target_CC[],COLUMN(F$2)+9,0)</f>
        <v>269877238.98349816</v>
      </c>
      <c r="U704" s="22">
        <f>Target_AM[[#This Row],[PROPORSI]]*VLOOKUP(Target_AM[[#This Row],[NIPNAS]],Target_CC[],COLUMN(G$2)+9,0)</f>
        <v>115546746.6288816</v>
      </c>
      <c r="V704" s="22">
        <f>Target_AM[[#This Row],[PROPORSI]]*VLOOKUP(Target_AM[[#This Row],[NIPNAS]],Target_CC[],COLUMN(H$2)+9,0)</f>
        <v>748864015.90660036</v>
      </c>
      <c r="W704" s="22">
        <f>Target_AM[[#This Row],[PROPORSI]]*VLOOKUP(Target_AM[[#This Row],[NIPNAS]],Target_CC[],COLUMN(I$2)+9,0)</f>
        <v>262901356.04005373</v>
      </c>
      <c r="X704" s="22">
        <f>Target_AM[[#This Row],[PROPORSI]]*VLOOKUP(Target_AM[[#This Row],[NIPNAS]],Target_CC[],COLUMN(J$2)+9,0)</f>
        <v>376647480.38237286</v>
      </c>
      <c r="Y704" s="22">
        <f>Target_AM[[#This Row],[PROPORSI]]*VLOOKUP(Target_AM[[#This Row],[NIPNAS]],Target_CC[],COLUMN(K$2)+9,0)</f>
        <v>305939394.92307389</v>
      </c>
      <c r="Z704" s="22">
        <f>Target_AM[[#This Row],[PROPORSI]]*VLOOKUP(Target_AM[[#This Row],[NIPNAS]],Target_CC[],COLUMN(L$2)+9,0)</f>
        <v>272893541.43762559</v>
      </c>
      <c r="AA704" s="22">
        <f>Target_AM[[#This Row],[PROPORSI]]*VLOOKUP(Target_AM[[#This Row],[NIPNAS]],Target_CC[],COLUMN(M$2)+9,0)</f>
        <v>3701969741.0256996</v>
      </c>
      <c r="AB704" s="22">
        <f>Target_AM[[#This Row],[PROPORSI]]*VLOOKUP(Target_AM[[#This Row],[NIPNAS]],Target_CC[],COLUMN(N$2)+9,0)</f>
        <v>2356184.0085435393</v>
      </c>
      <c r="AC704" s="22">
        <f>Target_AM[[#This Row],[PROPORSI]]*VLOOKUP(Target_AM[[#This Row],[NIPNAS]],Target_CC[],COLUMN(O$2)+9,0)</f>
        <v>9905376.4193945415</v>
      </c>
      <c r="AD704" s="22">
        <f>Target_AM[[#This Row],[PROPORSI]]*VLOOKUP(Target_AM[[#This Row],[NIPNAS]],Target_CC[],COLUMN(P$2)+9,0)</f>
        <v>5346047.9216681719</v>
      </c>
      <c r="AE704" s="22">
        <f>Target_AM[[#This Row],[PROPORSI]]*VLOOKUP(Target_AM[[#This Row],[NIPNAS]],Target_CC[],COLUMN(Q$2)+9,0)</f>
        <v>72265268.630698681</v>
      </c>
      <c r="AF704" s="22">
        <f>Target_AM[[#This Row],[PROPORSI]]*VLOOKUP(Target_AM[[#This Row],[NIPNAS]],Target_CC[],COLUMN(R$2)+9,0)</f>
        <v>19021860.033669591</v>
      </c>
      <c r="AG704" s="22">
        <f>Target_AM[[#This Row],[PROPORSI]]*VLOOKUP(Target_AM[[#This Row],[NIPNAS]],Target_CC[],COLUMN(S$2)+9,0)</f>
        <v>40882289.543600611</v>
      </c>
      <c r="AH704" s="22">
        <f>Target_AM[[#This Row],[PROPORSI]]*VLOOKUP(Target_AM[[#This Row],[NIPNAS]],Target_CC[],COLUMN(T$2)+9,0)</f>
        <v>19162411.58685546</v>
      </c>
      <c r="AI704" s="22">
        <f>Target_AM[[#This Row],[PROPORSI]]*VLOOKUP(Target_AM[[#This Row],[NIPNAS]],Target_CC[],COLUMN(U$2)+9,0)</f>
        <v>131784731.97624694</v>
      </c>
      <c r="AJ704" s="22">
        <f>Target_AM[[#This Row],[PROPORSI]]*VLOOKUP(Target_AM[[#This Row],[NIPNAS]],Target_CC[],COLUMN(V$2)+9,0)</f>
        <v>48034979.088979773</v>
      </c>
      <c r="AK704" s="22">
        <f>Target_AM[[#This Row],[PROPORSI]]*VLOOKUP(Target_AM[[#This Row],[NIPNAS]],Target_CC[],COLUMN(W$2)+9,0)</f>
        <v>43912166.53058143</v>
      </c>
      <c r="AL704" s="22">
        <f>Target_AM[[#This Row],[PROPORSI]]*VLOOKUP(Target_AM[[#This Row],[NIPNAS]],Target_CC[],COLUMN(X$2)+9,0)</f>
        <v>35679374.685285382</v>
      </c>
      <c r="AM704" s="22">
        <f>Target_AM[[#This Row],[PROPORSI]]*VLOOKUP(Target_AM[[#This Row],[NIPNAS]],Target_CC[],COLUMN(Y$2)+9,0)</f>
        <v>36452737.996897034</v>
      </c>
      <c r="AN704" s="22">
        <f>Target_AM[[#This Row],[PROPORSI]]*VLOOKUP(Target_AM[[#This Row],[NIPNAS]],Target_CC[],COLUMN(Z$2)+9,0)</f>
        <v>464803428.4224211</v>
      </c>
      <c r="AO704" s="22">
        <f>Target_AM[[#This Row],[PROPORSI]]*VLOOKUP(Target_AM[[#This Row],[NIPNAS]],Target_CC[],COLUMN(AA$2)+9,0)</f>
        <v>223378667.29496795</v>
      </c>
      <c r="AP704" s="22">
        <f>Target_AM[[#This Row],[PROPORSI]]*VLOOKUP(Target_AM[[#This Row],[NIPNAS]],Target_CC[],COLUMN(AB$2)+9,0)</f>
        <v>247357127.4334079</v>
      </c>
      <c r="AQ704" s="22">
        <f>Target_AM[[#This Row],[PROPORSI]]*VLOOKUP(Target_AM[[#This Row],[NIPNAS]],Target_CC[],COLUMN(AC$2)+9,0)</f>
        <v>152351820.87835169</v>
      </c>
      <c r="AR704" s="22">
        <f>Target_AM[[#This Row],[PROPORSI]]*VLOOKUP(Target_AM[[#This Row],[NIPNAS]],Target_CC[],COLUMN(AD$2)+9,0)</f>
        <v>643858866.15130043</v>
      </c>
      <c r="AS704" s="22">
        <f>Target_AM[[#This Row],[PROPORSI]]*VLOOKUP(Target_AM[[#This Row],[NIPNAS]],Target_CC[],COLUMN(AE$2)+9,0)</f>
        <v>191248221.97954059</v>
      </c>
      <c r="AT704" s="22">
        <f>Target_AM[[#This Row],[PROPORSI]]*VLOOKUP(Target_AM[[#This Row],[NIPNAS]],Target_CC[],COLUMN(AF$2)+9,0)</f>
        <v>310759528.52709877</v>
      </c>
      <c r="AU704" s="22">
        <f>Target_AM[[#This Row],[PROPORSI]]*VLOOKUP(Target_AM[[#This Row],[NIPNAS]],Target_CC[],COLUMN(AG$2)+9,0)</f>
        <v>134709158.21573707</v>
      </c>
      <c r="AV704" s="22">
        <f>Target_AM[[#This Row],[PROPORSI]]*VLOOKUP(Target_AM[[#This Row],[NIPNAS]],Target_CC[],COLUMN(AH$2)+9,0)</f>
        <v>880648747.88284731</v>
      </c>
      <c r="AW704" s="22">
        <f>Target_AM[[#This Row],[PROPORSI]]*VLOOKUP(Target_AM[[#This Row],[NIPNAS]],Target_CC[],COLUMN(AI$2)+9,0)</f>
        <v>310936335.12903351</v>
      </c>
      <c r="AX704" s="22">
        <f>Target_AM[[#This Row],[PROPORSI]]*VLOOKUP(Target_AM[[#This Row],[NIPNAS]],Target_CC[],COLUMN(AJ$2)+9,0)</f>
        <v>420559646.91295427</v>
      </c>
      <c r="AY704" s="22">
        <f>Target_AM[[#This Row],[PROPORSI]]*VLOOKUP(Target_AM[[#This Row],[NIPNAS]],Target_CC[],COLUMN(AK$2)+9,0)</f>
        <v>341618769.60835928</v>
      </c>
      <c r="AZ704" s="22">
        <f>Target_AM[[#This Row],[PROPORSI]]*VLOOKUP(Target_AM[[#This Row],[NIPNAS]],Target_CC[],COLUMN(AL$2)+9,0)</f>
        <v>309346279.43452263</v>
      </c>
      <c r="BA704" s="22">
        <f>Target_AM[[#This Row],[PROPORSI]]*VLOOKUP(Target_AM[[#This Row],[NIPNAS]],Target_CC[],COLUMN(AM$2)+9,0)</f>
        <v>4166773169.448122</v>
      </c>
      <c r="BB704" s="22">
        <f>Target_AM[[#This Row],[PROPORSI]]*VLOOKUP(Target_AM[[#This Row],[NIPNAS]],Target_CC[],COLUMN(AN$2)+9,0)</f>
        <v>0</v>
      </c>
      <c r="BC704" s="22">
        <f>Target_AM[[#This Row],[PROPORSI]]*VLOOKUP(Target_AM[[#This Row],[NIPNAS]],Target_CC[],COLUMN(AO$2)+9,0)</f>
        <v>0</v>
      </c>
      <c r="BD704" s="22">
        <f>Target_AM[[#This Row],[PROPORSI]]*VLOOKUP(Target_AM[[#This Row],[NIPNAS]],Target_CC[],COLUMN(AP$2)+9,0)</f>
        <v>0</v>
      </c>
      <c r="BE704" s="22">
        <f>Target_AM[[#This Row],[PROPORSI]]*VLOOKUP(Target_AM[[#This Row],[NIPNAS]],Target_CC[],COLUMN(AQ$2)+9,0)</f>
        <v>0</v>
      </c>
      <c r="BF704" s="22">
        <f>Target_AM[[#This Row],[PROPORSI]]*VLOOKUP(Target_AM[[#This Row],[NIPNAS]],Target_CC[],COLUMN(AR$2)+9,0)</f>
        <v>0</v>
      </c>
      <c r="BG704" s="22">
        <f>Target_AM[[#This Row],[PROPORSI]]*VLOOKUP(Target_AM[[#This Row],[NIPNAS]],Target_CC[],COLUMN(AS$2)+9,0)</f>
        <v>0</v>
      </c>
      <c r="BH704" s="22">
        <f>Target_AM[[#This Row],[PROPORSI]]*VLOOKUP(Target_AM[[#This Row],[NIPNAS]],Target_CC[],COLUMN(AT$2)+9,0)</f>
        <v>0</v>
      </c>
      <c r="BI704" s="22">
        <f>Target_AM[[#This Row],[PROPORSI]]*VLOOKUP(Target_AM[[#This Row],[NIPNAS]],Target_CC[],COLUMN(AU$2)+9,0)</f>
        <v>0</v>
      </c>
      <c r="BJ704" s="22">
        <f>Target_AM[[#This Row],[PROPORSI]]*VLOOKUP(Target_AM[[#This Row],[NIPNAS]],Target_CC[],COLUMN(AV$2)+9,0)</f>
        <v>0</v>
      </c>
      <c r="BK704" s="22">
        <f>Target_AM[[#This Row],[PROPORSI]]*VLOOKUP(Target_AM[[#This Row],[NIPNAS]],Target_CC[],COLUMN(AW$2)+9,0)</f>
        <v>0</v>
      </c>
      <c r="BL704" s="22">
        <f>Target_AM[[#This Row],[PROPORSI]]*VLOOKUP(Target_AM[[#This Row],[NIPNAS]],Target_CC[],COLUMN(AX$2)+9,0)</f>
        <v>0</v>
      </c>
      <c r="BM704" s="22">
        <f>Target_AM[[#This Row],[PROPORSI]]*VLOOKUP(Target_AM[[#This Row],[NIPNAS]],Target_CC[],COLUMN(AY$2)+9,0)</f>
        <v>0</v>
      </c>
      <c r="BN704" s="22">
        <f>Target_AM[[#This Row],[PROPORSI]]*VLOOKUP(Target_AM[[#This Row],[NIPNAS]],Target_CC[],COLUMN(AZ$2)+9,0)</f>
        <v>0</v>
      </c>
      <c r="BO704" s="22">
        <f>Target_AM[[#This Row],[PROPORSI]]*VLOOKUP(Target_AM[[#This Row],[NIPNAS]],Target_CC[],COLUMN(BA$2)+9,0)</f>
        <v>235955118.80000001</v>
      </c>
      <c r="BP704" s="22">
        <f>Target_AM[[#This Row],[PROPORSI]]*VLOOKUP(Target_AM[[#This Row],[NIPNAS]],Target_CC[],COLUMN(BB$2)+9,0)</f>
        <v>178835903.20000002</v>
      </c>
      <c r="BQ704" s="22">
        <f>Target_AM[[#This Row],[PROPORSI]]*VLOOKUP(Target_AM[[#This Row],[NIPNAS]],Target_CC[],COLUMN(BC$2)+9,0)</f>
        <v>463459796.40000004</v>
      </c>
      <c r="BR704" s="22">
        <f>Target_AM[[#This Row],[PROPORSI]]*VLOOKUP(Target_AM[[#This Row],[NIPNAS]],Target_CC[],COLUMN(BD$2)+9,0)</f>
        <v>196441067.31999999</v>
      </c>
      <c r="BS704" s="22">
        <f>Target_AM[[#This Row],[PROPORSI]]*VLOOKUP(Target_AM[[#This Row],[NIPNAS]],Target_CC[],COLUMN(BE$2)+9,0)</f>
        <v>195376757.31999999</v>
      </c>
      <c r="BT704" s="22">
        <f>Target_AM[[#This Row],[PROPORSI]]*VLOOKUP(Target_AM[[#This Row],[NIPNAS]],Target_CC[],COLUMN(BF$2)+9,0)</f>
        <v>195376757.31999999</v>
      </c>
      <c r="BU704" s="22">
        <f>Target_AM[[#This Row],[PROPORSI]]*VLOOKUP(Target_AM[[#This Row],[NIPNAS]],Target_CC[],COLUMN(BG$2)+9,0)</f>
        <v>195376757.31999999</v>
      </c>
      <c r="BV704" s="22">
        <f>Target_AM[[#This Row],[PROPORSI]]*VLOOKUP(Target_AM[[#This Row],[NIPNAS]],Target_CC[],COLUMN(BH$2)+9,0)</f>
        <v>195376757.31999999</v>
      </c>
      <c r="BW704" s="22">
        <f>Target_AM[[#This Row],[PROPORSI]]*VLOOKUP(Target_AM[[#This Row],[NIPNAS]],Target_CC[],COLUMN(BI$2)+9,0)</f>
        <v>195376757.31999999</v>
      </c>
      <c r="BX704" s="22">
        <f>Target_AM[[#This Row],[PROPORSI]]*VLOOKUP(Target_AM[[#This Row],[NIPNAS]],Target_CC[],COLUMN(BJ$2)+9,0)</f>
        <v>195376757.31999999</v>
      </c>
      <c r="BY704" s="22">
        <f>Target_AM[[#This Row],[PROPORSI]]*VLOOKUP(Target_AM[[#This Row],[NIPNAS]],Target_CC[],COLUMN(BK$2)+9,0)</f>
        <v>195376757.31999999</v>
      </c>
      <c r="BZ704" s="22">
        <f>Target_AM[[#This Row],[PROPORSI]]*VLOOKUP(Target_AM[[#This Row],[NIPNAS]],Target_CC[],COLUMN(BL$2)+9,0)</f>
        <v>195376757.31999999</v>
      </c>
      <c r="CA704" s="22">
        <f>Target_AM[[#This Row],[PROPORSI]]*VLOOKUP(Target_AM[[#This Row],[NIPNAS]],Target_CC[],COLUMN(BM$2)+9,0)</f>
        <v>2637705944.2800007</v>
      </c>
      <c r="CB704" s="22">
        <f>Target_AM[[#This Row],[PROPORSI]]*VLOOKUP(Target_AM[[#This Row],[NIPNAS]],Target_CC[],COLUMN(BN$2)+9,0)</f>
        <v>179525153.80000001</v>
      </c>
      <c r="CC704" s="22">
        <f>Target_AM[[#This Row],[PROPORSI]]*VLOOKUP(Target_AM[[#This Row],[NIPNAS]],Target_CC[],COLUMN(BO$2)+9,0)</f>
        <v>148306987</v>
      </c>
      <c r="CD704" s="22">
        <f>Target_AM[[#This Row],[PROPORSI]]*VLOOKUP(Target_AM[[#This Row],[NIPNAS]],Target_CC[],COLUMN(BP$2)+9,0)</f>
        <v>172977181.60000002</v>
      </c>
      <c r="CE704" s="22">
        <f>Target_AM[[#This Row],[PROPORSI]]*VLOOKUP(Target_AM[[#This Row],[NIPNAS]],Target_CC[],COLUMN(BQ$2)+9,0)</f>
        <v>164328322.51999998</v>
      </c>
      <c r="CF704" s="22">
        <f>Target_AM[[#This Row],[PROPORSI]]*VLOOKUP(Target_AM[[#This Row],[NIPNAS]],Target_CC[],COLUMN(BR$2)+9,0)</f>
        <v>164328322.51999998</v>
      </c>
      <c r="CG704" s="22">
        <f>Target_AM[[#This Row],[PROPORSI]]*VLOOKUP(Target_AM[[#This Row],[NIPNAS]],Target_CC[],COLUMN(BS$2)+9,0)</f>
        <v>164328322.51999998</v>
      </c>
      <c r="CH704" s="22">
        <f>Target_AM[[#This Row],[PROPORSI]]*VLOOKUP(Target_AM[[#This Row],[NIPNAS]],Target_CC[],COLUMN(BT$2)+9,0)</f>
        <v>164328322.51999998</v>
      </c>
      <c r="CI704" s="22">
        <f>Target_AM[[#This Row],[PROPORSI]]*VLOOKUP(Target_AM[[#This Row],[NIPNAS]],Target_CC[],COLUMN(BU$2)+9,0)</f>
        <v>164328322.51999998</v>
      </c>
      <c r="CJ704" s="22">
        <f>Target_AM[[#This Row],[PROPORSI]]*VLOOKUP(Target_AM[[#This Row],[NIPNAS]],Target_CC[],COLUMN(BV$2)+9,0)</f>
        <v>164328322.51999998</v>
      </c>
      <c r="CK704" s="22">
        <f>Target_AM[[#This Row],[PROPORSI]]*VLOOKUP(Target_AM[[#This Row],[NIPNAS]],Target_CC[],COLUMN(BW$2)+9,0)</f>
        <v>164328322.51999998</v>
      </c>
      <c r="CL704" s="22">
        <f>Target_AM[[#This Row],[PROPORSI]]*VLOOKUP(Target_AM[[#This Row],[NIPNAS]],Target_CC[],COLUMN(BX$2)+9,0)</f>
        <v>164328322.51999998</v>
      </c>
      <c r="CM704" s="22">
        <f>Target_AM[[#This Row],[PROPORSI]]*VLOOKUP(Target_AM[[#This Row],[NIPNAS]],Target_CC[],COLUMN(BY$2)+9,0)</f>
        <v>164328322.51999998</v>
      </c>
      <c r="CN704" s="22">
        <f>Target_AM[[#This Row],[PROPORSI]]*VLOOKUP(Target_AM[[#This Row],[NIPNAS]],Target_CC[],COLUMN(BZ$2)+9,0)</f>
        <v>1979764225.0800004</v>
      </c>
      <c r="CO704" s="22">
        <f>Target_AM[[#This Row],[PROPORSI]]*VLOOKUP(Target_AM[[#This Row],[NIPNAS]],Target_CC[],COLUMN(CA$2)+9,0)</f>
        <v>29828365</v>
      </c>
      <c r="CP704" s="22">
        <f>Target_AM[[#This Row],[PROPORSI]]*VLOOKUP(Target_AM[[#This Row],[NIPNAS]],Target_CC[],COLUMN(CB$2)+9,0)</f>
        <v>30528916.200000003</v>
      </c>
      <c r="CQ704" s="22">
        <f>Target_AM[[#This Row],[PROPORSI]]*VLOOKUP(Target_AM[[#This Row],[NIPNAS]],Target_CC[],COLUMN(CC$2)+9,0)</f>
        <v>31048434.800000001</v>
      </c>
      <c r="CR704" s="22">
        <f>Target_AM[[#This Row],[PROPORSI]]*VLOOKUP(Target_AM[[#This Row],[NIPNAS]],Target_CC[],COLUMN(CD$2)+9,0)</f>
        <v>31048434.800000001</v>
      </c>
      <c r="CS704" s="22">
        <f>Target_AM[[#This Row],[PROPORSI]]*VLOOKUP(Target_AM[[#This Row],[NIPNAS]],Target_CC[],COLUMN(CE$2)+9,0)</f>
        <v>31048434.800000001</v>
      </c>
      <c r="CT704" s="22">
        <f>Target_AM[[#This Row],[PROPORSI]]*VLOOKUP(Target_AM[[#This Row],[NIPNAS]],Target_CC[],COLUMN(CF$2)+9,0)</f>
        <v>31048434.800000001</v>
      </c>
      <c r="CU704" s="22">
        <f>Target_AM[[#This Row],[PROPORSI]]*VLOOKUP(Target_AM[[#This Row],[NIPNAS]],Target_CC[],COLUMN(CG$2)+9,0)</f>
        <v>31048434.800000001</v>
      </c>
      <c r="CV704" s="22">
        <f>Target_AM[[#This Row],[PROPORSI]]*VLOOKUP(Target_AM[[#This Row],[NIPNAS]],Target_CC[],COLUMN(CH$2)+9,0)</f>
        <v>31048434.800000001</v>
      </c>
      <c r="CW704" s="22">
        <f>Target_AM[[#This Row],[PROPORSI]]*VLOOKUP(Target_AM[[#This Row],[NIPNAS]],Target_CC[],COLUMN(CI$2)+9,0)</f>
        <v>31048434.800000001</v>
      </c>
      <c r="CX704" s="22">
        <f>Target_AM[[#This Row],[PROPORSI]]*VLOOKUP(Target_AM[[#This Row],[NIPNAS]],Target_CC[],COLUMN(CJ$2)+9,0)</f>
        <v>31048434.800000001</v>
      </c>
      <c r="CY704" s="22">
        <f>Target_AM[[#This Row],[PROPORSI]]*VLOOKUP(Target_AM[[#This Row],[NIPNAS]],Target_CC[],COLUMN(CK$2)+9,0)</f>
        <v>31048434.800000001</v>
      </c>
      <c r="CZ704" s="22">
        <f>Target_AM[[#This Row],[PROPORSI]]*VLOOKUP(Target_AM[[#This Row],[NIPNAS]],Target_CC[],COLUMN(CL$2)+9,0)</f>
        <v>31048434.800000001</v>
      </c>
      <c r="DA704" s="22">
        <f>Target_AM[[#This Row],[PROPORSI]]*VLOOKUP(Target_AM[[#This Row],[NIPNAS]],Target_CC[],COLUMN(CM$2)+9,0)</f>
        <v>370841629.20000005</v>
      </c>
      <c r="DB704" s="22">
        <f>Target_AM[[#This Row],[PROPORSI]]*VLOOKUP(Target_AM[[#This Row],[NIPNAS]],Target_CC[],COLUMN(CN$2)+9,0)</f>
        <v>0</v>
      </c>
      <c r="DC704" s="22">
        <f>Target_AM[[#This Row],[PROPORSI]]*VLOOKUP(Target_AM[[#This Row],[NIPNAS]],Target_CC[],COLUMN(CO$2)+9,0)</f>
        <v>0</v>
      </c>
      <c r="DD704" s="22">
        <f>Target_AM[[#This Row],[PROPORSI]]*VLOOKUP(Target_AM[[#This Row],[NIPNAS]],Target_CC[],COLUMN(CP$2)+9,0)</f>
        <v>268672366.19999999</v>
      </c>
      <c r="DE704" s="22">
        <f>Target_AM[[#This Row],[PROPORSI]]*VLOOKUP(Target_AM[[#This Row],[NIPNAS]],Target_CC[],COLUMN(CQ$2)+9,0)</f>
        <v>1064310</v>
      </c>
      <c r="DF704" s="22">
        <f>Target_AM[[#This Row],[PROPORSI]]*VLOOKUP(Target_AM[[#This Row],[NIPNAS]],Target_CC[],COLUMN(CR$2)+9,0)</f>
        <v>0</v>
      </c>
      <c r="DG704" s="22">
        <f>Target_AM[[#This Row],[PROPORSI]]*VLOOKUP(Target_AM[[#This Row],[NIPNAS]],Target_CC[],COLUMN(CS$2)+9,0)</f>
        <v>0</v>
      </c>
      <c r="DH704" s="22">
        <f>Target_AM[[#This Row],[PROPORSI]]*VLOOKUP(Target_AM[[#This Row],[NIPNAS]],Target_CC[],COLUMN(CT$2)+9,0)</f>
        <v>0</v>
      </c>
      <c r="DI704" s="22">
        <f>Target_AM[[#This Row],[PROPORSI]]*VLOOKUP(Target_AM[[#This Row],[NIPNAS]],Target_CC[],COLUMN(CU$2)+9,0)</f>
        <v>0</v>
      </c>
      <c r="DJ704" s="22">
        <f>Target_AM[[#This Row],[PROPORSI]]*VLOOKUP(Target_AM[[#This Row],[NIPNAS]],Target_CC[],COLUMN(CV$2)+9,0)</f>
        <v>0</v>
      </c>
      <c r="DK704" s="22">
        <f>Target_AM[[#This Row],[PROPORSI]]*VLOOKUP(Target_AM[[#This Row],[NIPNAS]],Target_CC[],COLUMN(CW$2)+9,0)</f>
        <v>0</v>
      </c>
      <c r="DL704" s="22">
        <f>Target_AM[[#This Row],[PROPORSI]]*VLOOKUP(Target_AM[[#This Row],[NIPNAS]],Target_CC[],COLUMN(CX$2)+9,0)</f>
        <v>0</v>
      </c>
      <c r="DM704" s="22">
        <f>Target_AM[[#This Row],[PROPORSI]]*VLOOKUP(Target_AM[[#This Row],[NIPNAS]],Target_CC[],COLUMN(CY$2)+9,0)</f>
        <v>0</v>
      </c>
      <c r="DN704" s="22">
        <f>Target_AM[[#This Row],[PROPORSI]]*VLOOKUP(Target_AM[[#This Row],[NIPNAS]],Target_CC[],COLUMN(CZ$2)+9,0)</f>
        <v>269736676.19999999</v>
      </c>
      <c r="DO704" s="22">
        <f>Target_AM[[#This Row],[PROPORSI]]*VLOOKUP(Target_AM[[#This Row],[NIPNAS]],Target_CC[],COLUMN(DA$2)+9,0)</f>
        <v>134936394.40000001</v>
      </c>
      <c r="DP704" s="22">
        <f>Target_AM[[#This Row],[PROPORSI]]*VLOOKUP(Target_AM[[#This Row],[NIPNAS]],Target_CC[],COLUMN(DB$2)+9,0)</f>
        <v>0</v>
      </c>
      <c r="DQ704" s="22">
        <f>Target_AM[[#This Row],[PROPORSI]]*VLOOKUP(Target_AM[[#This Row],[NIPNAS]],Target_CC[],COLUMN(DC$2)+9,0)</f>
        <v>0</v>
      </c>
      <c r="DR704" s="22">
        <f>Target_AM[[#This Row],[PROPORSI]]*VLOOKUP(Target_AM[[#This Row],[NIPNAS]],Target_CC[],COLUMN(DD$2)+9,0)</f>
        <v>0</v>
      </c>
      <c r="DS704" s="22">
        <f>Target_AM[[#This Row],[PROPORSI]]*VLOOKUP(Target_AM[[#This Row],[NIPNAS]],Target_CC[],COLUMN(DE$2)+9,0)</f>
        <v>0</v>
      </c>
      <c r="DT704" s="22">
        <f>Target_AM[[#This Row],[PROPORSI]]*VLOOKUP(Target_AM[[#This Row],[NIPNAS]],Target_CC[],COLUMN(DF$2)+9,0)</f>
        <v>0</v>
      </c>
      <c r="DU704" s="22">
        <f>Target_AM[[#This Row],[PROPORSI]]*VLOOKUP(Target_AM[[#This Row],[NIPNAS]],Target_CC[],COLUMN(DG$2)+9,0)</f>
        <v>0</v>
      </c>
      <c r="DV704" s="22">
        <f>Target_AM[[#This Row],[PROPORSI]]*VLOOKUP(Target_AM[[#This Row],[NIPNAS]],Target_CC[],COLUMN(DH$2)+9,0)</f>
        <v>0</v>
      </c>
      <c r="DW704" s="22">
        <f>Target_AM[[#This Row],[PROPORSI]]*VLOOKUP(Target_AM[[#This Row],[NIPNAS]],Target_CC[],COLUMN(DI$2)+9,0)</f>
        <v>0</v>
      </c>
      <c r="DX704" s="22">
        <f>Target_AM[[#This Row],[PROPORSI]]*VLOOKUP(Target_AM[[#This Row],[NIPNAS]],Target_CC[],COLUMN(DJ$2)+9,0)</f>
        <v>0</v>
      </c>
      <c r="DY704" s="22">
        <f>Target_AM[[#This Row],[PROPORSI]]*VLOOKUP(Target_AM[[#This Row],[NIPNAS]],Target_CC[],COLUMN(DK$2)+9,0)</f>
        <v>0</v>
      </c>
      <c r="DZ704" s="22">
        <f>Target_AM[[#This Row],[PROPORSI]]*VLOOKUP(Target_AM[[#This Row],[NIPNAS]],Target_CC[],COLUMN(DL$2)+9,0)</f>
        <v>0</v>
      </c>
      <c r="EA704" s="22">
        <f>Target_AM[[#This Row],[PROPORSI]]*VLOOKUP(Target_AM[[#This Row],[NIPNAS]],Target_CC[],COLUMN(DM$2)+9,0)</f>
        <v>0</v>
      </c>
    </row>
    <row r="705" spans="2:131" x14ac:dyDescent="0.3">
      <c r="B705">
        <v>403465</v>
      </c>
      <c r="C705" t="s">
        <v>1002</v>
      </c>
      <c r="D705">
        <v>0.3</v>
      </c>
      <c r="E705" s="8">
        <v>45658</v>
      </c>
      <c r="F705">
        <v>76520015</v>
      </c>
      <c r="G705" t="s">
        <v>243</v>
      </c>
      <c r="J705" t="s">
        <v>1081</v>
      </c>
      <c r="K705" t="s">
        <v>25</v>
      </c>
      <c r="L705" t="s">
        <v>159</v>
      </c>
      <c r="M705" t="s">
        <v>31</v>
      </c>
      <c r="N705" s="23">
        <f>Target_AM[[#This Row],[PROPORSI]]*VLOOKUP(Target_AM[[#This Row],[NIPNAS]],Target_CC[],9,0)</f>
        <v>5617688149.3876677</v>
      </c>
      <c r="O705" s="22">
        <f>Target_AM[[#This Row],[PROPORSI]]*VLOOKUP(Target_AM[[#This Row],[NIPNAS]],Target_CC[],COLUMN(A$2)+9,0)</f>
        <v>331533724.9296366</v>
      </c>
      <c r="P705" s="22">
        <f>Target_AM[[#This Row],[PROPORSI]]*VLOOKUP(Target_AM[[#This Row],[NIPNAS]],Target_CC[],COLUMN(B$2)+9,0)</f>
        <v>356177626.52102</v>
      </c>
      <c r="Q705" s="22">
        <f>Target_AM[[#This Row],[PROPORSI]]*VLOOKUP(Target_AM[[#This Row],[NIPNAS]],Target_CC[],COLUMN(C$2)+9,0)</f>
        <v>220508659.43502527</v>
      </c>
      <c r="R705" s="22">
        <f>Target_AM[[#This Row],[PROPORSI]]*VLOOKUP(Target_AM[[#This Row],[NIPNAS]],Target_CC[],COLUMN(D$2)+9,0)</f>
        <v>857390396.2809025</v>
      </c>
      <c r="S705" s="22">
        <f>Target_AM[[#This Row],[PROPORSI]]*VLOOKUP(Target_AM[[#This Row],[NIPNAS]],Target_CC[],COLUMN(E$2)+9,0)</f>
        <v>258339542.91880649</v>
      </c>
      <c r="T705" s="22">
        <f>Target_AM[[#This Row],[PROPORSI]]*VLOOKUP(Target_AM[[#This Row],[NIPNAS]],Target_CC[],COLUMN(F$2)+9,0)</f>
        <v>404815858.4752472</v>
      </c>
      <c r="U705" s="22">
        <f>Target_AM[[#This Row],[PROPORSI]]*VLOOKUP(Target_AM[[#This Row],[NIPNAS]],Target_CC[],COLUMN(G$2)+9,0)</f>
        <v>173320119.94332239</v>
      </c>
      <c r="V705" s="22">
        <f>Target_AM[[#This Row],[PROPORSI]]*VLOOKUP(Target_AM[[#This Row],[NIPNAS]],Target_CC[],COLUMN(H$2)+9,0)</f>
        <v>1123296023.8599005</v>
      </c>
      <c r="W705" s="22">
        <f>Target_AM[[#This Row],[PROPORSI]]*VLOOKUP(Target_AM[[#This Row],[NIPNAS]],Target_CC[],COLUMN(I$2)+9,0)</f>
        <v>394352034.06008053</v>
      </c>
      <c r="X705" s="22">
        <f>Target_AM[[#This Row],[PROPORSI]]*VLOOKUP(Target_AM[[#This Row],[NIPNAS]],Target_CC[],COLUMN(J$2)+9,0)</f>
        <v>564971220.57355917</v>
      </c>
      <c r="Y705" s="22">
        <f>Target_AM[[#This Row],[PROPORSI]]*VLOOKUP(Target_AM[[#This Row],[NIPNAS]],Target_CC[],COLUMN(K$2)+9,0)</f>
        <v>458909092.38461077</v>
      </c>
      <c r="Z705" s="22">
        <f>Target_AM[[#This Row],[PROPORSI]]*VLOOKUP(Target_AM[[#This Row],[NIPNAS]],Target_CC[],COLUMN(L$2)+9,0)</f>
        <v>409340312.15643841</v>
      </c>
      <c r="AA705" s="22">
        <f>Target_AM[[#This Row],[PROPORSI]]*VLOOKUP(Target_AM[[#This Row],[NIPNAS]],Target_CC[],COLUMN(M$2)+9,0)</f>
        <v>5552954611.5385494</v>
      </c>
      <c r="AB705" s="22">
        <f>Target_AM[[#This Row],[PROPORSI]]*VLOOKUP(Target_AM[[#This Row],[NIPNAS]],Target_CC[],COLUMN(N$2)+9,0)</f>
        <v>3534276.0128153083</v>
      </c>
      <c r="AC705" s="22">
        <f>Target_AM[[#This Row],[PROPORSI]]*VLOOKUP(Target_AM[[#This Row],[NIPNAS]],Target_CC[],COLUMN(O$2)+9,0)</f>
        <v>14858064.62909181</v>
      </c>
      <c r="AD705" s="22">
        <f>Target_AM[[#This Row],[PROPORSI]]*VLOOKUP(Target_AM[[#This Row],[NIPNAS]],Target_CC[],COLUMN(P$2)+9,0)</f>
        <v>8019071.8825022578</v>
      </c>
      <c r="AE705" s="22">
        <f>Target_AM[[#This Row],[PROPORSI]]*VLOOKUP(Target_AM[[#This Row],[NIPNAS]],Target_CC[],COLUMN(Q$2)+9,0)</f>
        <v>108397902.94604802</v>
      </c>
      <c r="AF705" s="22">
        <f>Target_AM[[#This Row],[PROPORSI]]*VLOOKUP(Target_AM[[#This Row],[NIPNAS]],Target_CC[],COLUMN(R$2)+9,0)</f>
        <v>28532790.050504386</v>
      </c>
      <c r="AG705" s="22">
        <f>Target_AM[[#This Row],[PROPORSI]]*VLOOKUP(Target_AM[[#This Row],[NIPNAS]],Target_CC[],COLUMN(S$2)+9,0)</f>
        <v>61323434.315400906</v>
      </c>
      <c r="AH705" s="22">
        <f>Target_AM[[#This Row],[PROPORSI]]*VLOOKUP(Target_AM[[#This Row],[NIPNAS]],Target_CC[],COLUMN(T$2)+9,0)</f>
        <v>28743617.380283188</v>
      </c>
      <c r="AI705" s="22">
        <f>Target_AM[[#This Row],[PROPORSI]]*VLOOKUP(Target_AM[[#This Row],[NIPNAS]],Target_CC[],COLUMN(U$2)+9,0)</f>
        <v>197677097.9643704</v>
      </c>
      <c r="AJ705" s="22">
        <f>Target_AM[[#This Row],[PROPORSI]]*VLOOKUP(Target_AM[[#This Row],[NIPNAS]],Target_CC[],COLUMN(V$2)+9,0)</f>
        <v>72052468.633469656</v>
      </c>
      <c r="AK705" s="22">
        <f>Target_AM[[#This Row],[PROPORSI]]*VLOOKUP(Target_AM[[#This Row],[NIPNAS]],Target_CC[],COLUMN(W$2)+9,0)</f>
        <v>65868249.795872137</v>
      </c>
      <c r="AL705" s="22">
        <f>Target_AM[[#This Row],[PROPORSI]]*VLOOKUP(Target_AM[[#This Row],[NIPNAS]],Target_CC[],COLUMN(X$2)+9,0)</f>
        <v>53519062.027928062</v>
      </c>
      <c r="AM705" s="22">
        <f>Target_AM[[#This Row],[PROPORSI]]*VLOOKUP(Target_AM[[#This Row],[NIPNAS]],Target_CC[],COLUMN(Y$2)+9,0)</f>
        <v>54679106.99534554</v>
      </c>
      <c r="AN705" s="22">
        <f>Target_AM[[#This Row],[PROPORSI]]*VLOOKUP(Target_AM[[#This Row],[NIPNAS]],Target_CC[],COLUMN(Z$2)+9,0)</f>
        <v>697205142.63363159</v>
      </c>
      <c r="AO705" s="22">
        <f>Target_AM[[#This Row],[PROPORSI]]*VLOOKUP(Target_AM[[#This Row],[NIPNAS]],Target_CC[],COLUMN(AA$2)+9,0)</f>
        <v>335068000.94245189</v>
      </c>
      <c r="AP705" s="22">
        <f>Target_AM[[#This Row],[PROPORSI]]*VLOOKUP(Target_AM[[#This Row],[NIPNAS]],Target_CC[],COLUMN(AB$2)+9,0)</f>
        <v>371035691.15011179</v>
      </c>
      <c r="AQ705" s="22">
        <f>Target_AM[[#This Row],[PROPORSI]]*VLOOKUP(Target_AM[[#This Row],[NIPNAS]],Target_CC[],COLUMN(AC$2)+9,0)</f>
        <v>228527731.31752753</v>
      </c>
      <c r="AR705" s="22">
        <f>Target_AM[[#This Row],[PROPORSI]]*VLOOKUP(Target_AM[[#This Row],[NIPNAS]],Target_CC[],COLUMN(AD$2)+9,0)</f>
        <v>965788299.22695041</v>
      </c>
      <c r="AS705" s="22">
        <f>Target_AM[[#This Row],[PROPORSI]]*VLOOKUP(Target_AM[[#This Row],[NIPNAS]],Target_CC[],COLUMN(AE$2)+9,0)</f>
        <v>286872332.96931088</v>
      </c>
      <c r="AT705" s="22">
        <f>Target_AM[[#This Row],[PROPORSI]]*VLOOKUP(Target_AM[[#This Row],[NIPNAS]],Target_CC[],COLUMN(AF$2)+9,0)</f>
        <v>466139292.7906481</v>
      </c>
      <c r="AU705" s="22">
        <f>Target_AM[[#This Row],[PROPORSI]]*VLOOKUP(Target_AM[[#This Row],[NIPNAS]],Target_CC[],COLUMN(AG$2)+9,0)</f>
        <v>202063737.32360557</v>
      </c>
      <c r="AV705" s="22">
        <f>Target_AM[[#This Row],[PROPORSI]]*VLOOKUP(Target_AM[[#This Row],[NIPNAS]],Target_CC[],COLUMN(AH$2)+9,0)</f>
        <v>1320973121.8242707</v>
      </c>
      <c r="AW705" s="22">
        <f>Target_AM[[#This Row],[PROPORSI]]*VLOOKUP(Target_AM[[#This Row],[NIPNAS]],Target_CC[],COLUMN(AI$2)+9,0)</f>
        <v>466404502.69355017</v>
      </c>
      <c r="AX705" s="22">
        <f>Target_AM[[#This Row],[PROPORSI]]*VLOOKUP(Target_AM[[#This Row],[NIPNAS]],Target_CC[],COLUMN(AJ$2)+9,0)</f>
        <v>630839470.36943138</v>
      </c>
      <c r="AY705" s="22">
        <f>Target_AM[[#This Row],[PROPORSI]]*VLOOKUP(Target_AM[[#This Row],[NIPNAS]],Target_CC[],COLUMN(AK$2)+9,0)</f>
        <v>512428154.41253883</v>
      </c>
      <c r="AZ705" s="22">
        <f>Target_AM[[#This Row],[PROPORSI]]*VLOOKUP(Target_AM[[#This Row],[NIPNAS]],Target_CC[],COLUMN(AL$2)+9,0)</f>
        <v>464019419.15178394</v>
      </c>
      <c r="BA705" s="22">
        <f>Target_AM[[#This Row],[PROPORSI]]*VLOOKUP(Target_AM[[#This Row],[NIPNAS]],Target_CC[],COLUMN(AM$2)+9,0)</f>
        <v>6250159754.1721821</v>
      </c>
      <c r="BB705" s="22">
        <f>Target_AM[[#This Row],[PROPORSI]]*VLOOKUP(Target_AM[[#This Row],[NIPNAS]],Target_CC[],COLUMN(AN$2)+9,0)</f>
        <v>0</v>
      </c>
      <c r="BC705" s="22">
        <f>Target_AM[[#This Row],[PROPORSI]]*VLOOKUP(Target_AM[[#This Row],[NIPNAS]],Target_CC[],COLUMN(AO$2)+9,0)</f>
        <v>0</v>
      </c>
      <c r="BD705" s="22">
        <f>Target_AM[[#This Row],[PROPORSI]]*VLOOKUP(Target_AM[[#This Row],[NIPNAS]],Target_CC[],COLUMN(AP$2)+9,0)</f>
        <v>0</v>
      </c>
      <c r="BE705" s="22">
        <f>Target_AM[[#This Row],[PROPORSI]]*VLOOKUP(Target_AM[[#This Row],[NIPNAS]],Target_CC[],COLUMN(AQ$2)+9,0)</f>
        <v>0</v>
      </c>
      <c r="BF705" s="22">
        <f>Target_AM[[#This Row],[PROPORSI]]*VLOOKUP(Target_AM[[#This Row],[NIPNAS]],Target_CC[],COLUMN(AR$2)+9,0)</f>
        <v>0</v>
      </c>
      <c r="BG705" s="22">
        <f>Target_AM[[#This Row],[PROPORSI]]*VLOOKUP(Target_AM[[#This Row],[NIPNAS]],Target_CC[],COLUMN(AS$2)+9,0)</f>
        <v>0</v>
      </c>
      <c r="BH705" s="22">
        <f>Target_AM[[#This Row],[PROPORSI]]*VLOOKUP(Target_AM[[#This Row],[NIPNAS]],Target_CC[],COLUMN(AT$2)+9,0)</f>
        <v>0</v>
      </c>
      <c r="BI705" s="22">
        <f>Target_AM[[#This Row],[PROPORSI]]*VLOOKUP(Target_AM[[#This Row],[NIPNAS]],Target_CC[],COLUMN(AU$2)+9,0)</f>
        <v>0</v>
      </c>
      <c r="BJ705" s="22">
        <f>Target_AM[[#This Row],[PROPORSI]]*VLOOKUP(Target_AM[[#This Row],[NIPNAS]],Target_CC[],COLUMN(AV$2)+9,0)</f>
        <v>0</v>
      </c>
      <c r="BK705" s="22">
        <f>Target_AM[[#This Row],[PROPORSI]]*VLOOKUP(Target_AM[[#This Row],[NIPNAS]],Target_CC[],COLUMN(AW$2)+9,0)</f>
        <v>0</v>
      </c>
      <c r="BL705" s="22">
        <f>Target_AM[[#This Row],[PROPORSI]]*VLOOKUP(Target_AM[[#This Row],[NIPNAS]],Target_CC[],COLUMN(AX$2)+9,0)</f>
        <v>0</v>
      </c>
      <c r="BM705" s="22">
        <f>Target_AM[[#This Row],[PROPORSI]]*VLOOKUP(Target_AM[[#This Row],[NIPNAS]],Target_CC[],COLUMN(AY$2)+9,0)</f>
        <v>0</v>
      </c>
      <c r="BN705" s="22">
        <f>Target_AM[[#This Row],[PROPORSI]]*VLOOKUP(Target_AM[[#This Row],[NIPNAS]],Target_CC[],COLUMN(AZ$2)+9,0)</f>
        <v>0</v>
      </c>
      <c r="BO705" s="22">
        <f>Target_AM[[#This Row],[PROPORSI]]*VLOOKUP(Target_AM[[#This Row],[NIPNAS]],Target_CC[],COLUMN(BA$2)+9,0)</f>
        <v>353932678.19999999</v>
      </c>
      <c r="BP705" s="22">
        <f>Target_AM[[#This Row],[PROPORSI]]*VLOOKUP(Target_AM[[#This Row],[NIPNAS]],Target_CC[],COLUMN(BB$2)+9,0)</f>
        <v>268253854.79999998</v>
      </c>
      <c r="BQ705" s="22">
        <f>Target_AM[[#This Row],[PROPORSI]]*VLOOKUP(Target_AM[[#This Row],[NIPNAS]],Target_CC[],COLUMN(BC$2)+9,0)</f>
        <v>695189694.60000002</v>
      </c>
      <c r="BR705" s="22">
        <f>Target_AM[[#This Row],[PROPORSI]]*VLOOKUP(Target_AM[[#This Row],[NIPNAS]],Target_CC[],COLUMN(BD$2)+9,0)</f>
        <v>294661600.97999996</v>
      </c>
      <c r="BS705" s="22">
        <f>Target_AM[[#This Row],[PROPORSI]]*VLOOKUP(Target_AM[[#This Row],[NIPNAS]],Target_CC[],COLUMN(BE$2)+9,0)</f>
        <v>293065135.97999996</v>
      </c>
      <c r="BT705" s="22">
        <f>Target_AM[[#This Row],[PROPORSI]]*VLOOKUP(Target_AM[[#This Row],[NIPNAS]],Target_CC[],COLUMN(BF$2)+9,0)</f>
        <v>293065135.97999996</v>
      </c>
      <c r="BU705" s="22">
        <f>Target_AM[[#This Row],[PROPORSI]]*VLOOKUP(Target_AM[[#This Row],[NIPNAS]],Target_CC[],COLUMN(BG$2)+9,0)</f>
        <v>293065135.97999996</v>
      </c>
      <c r="BV705" s="22">
        <f>Target_AM[[#This Row],[PROPORSI]]*VLOOKUP(Target_AM[[#This Row],[NIPNAS]],Target_CC[],COLUMN(BH$2)+9,0)</f>
        <v>293065135.97999996</v>
      </c>
      <c r="BW705" s="22">
        <f>Target_AM[[#This Row],[PROPORSI]]*VLOOKUP(Target_AM[[#This Row],[NIPNAS]],Target_CC[],COLUMN(BI$2)+9,0)</f>
        <v>293065135.97999996</v>
      </c>
      <c r="BX705" s="22">
        <f>Target_AM[[#This Row],[PROPORSI]]*VLOOKUP(Target_AM[[#This Row],[NIPNAS]],Target_CC[],COLUMN(BJ$2)+9,0)</f>
        <v>293065135.97999996</v>
      </c>
      <c r="BY705" s="22">
        <f>Target_AM[[#This Row],[PROPORSI]]*VLOOKUP(Target_AM[[#This Row],[NIPNAS]],Target_CC[],COLUMN(BK$2)+9,0)</f>
        <v>293065135.97999996</v>
      </c>
      <c r="BZ705" s="22">
        <f>Target_AM[[#This Row],[PROPORSI]]*VLOOKUP(Target_AM[[#This Row],[NIPNAS]],Target_CC[],COLUMN(BL$2)+9,0)</f>
        <v>293065135.97999996</v>
      </c>
      <c r="CA705" s="22">
        <f>Target_AM[[#This Row],[PROPORSI]]*VLOOKUP(Target_AM[[#This Row],[NIPNAS]],Target_CC[],COLUMN(BM$2)+9,0)</f>
        <v>3956558916.420001</v>
      </c>
      <c r="CB705" s="22">
        <f>Target_AM[[#This Row],[PROPORSI]]*VLOOKUP(Target_AM[[#This Row],[NIPNAS]],Target_CC[],COLUMN(BN$2)+9,0)</f>
        <v>269287730.69999999</v>
      </c>
      <c r="CC705" s="22">
        <f>Target_AM[[#This Row],[PROPORSI]]*VLOOKUP(Target_AM[[#This Row],[NIPNAS]],Target_CC[],COLUMN(BO$2)+9,0)</f>
        <v>222460480.5</v>
      </c>
      <c r="CD705" s="22">
        <f>Target_AM[[#This Row],[PROPORSI]]*VLOOKUP(Target_AM[[#This Row],[NIPNAS]],Target_CC[],COLUMN(BP$2)+9,0)</f>
        <v>259465772.39999998</v>
      </c>
      <c r="CE705" s="22">
        <f>Target_AM[[#This Row],[PROPORSI]]*VLOOKUP(Target_AM[[#This Row],[NIPNAS]],Target_CC[],COLUMN(BQ$2)+9,0)</f>
        <v>246492483.77999997</v>
      </c>
      <c r="CF705" s="22">
        <f>Target_AM[[#This Row],[PROPORSI]]*VLOOKUP(Target_AM[[#This Row],[NIPNAS]],Target_CC[],COLUMN(BR$2)+9,0)</f>
        <v>246492483.77999997</v>
      </c>
      <c r="CG705" s="22">
        <f>Target_AM[[#This Row],[PROPORSI]]*VLOOKUP(Target_AM[[#This Row],[NIPNAS]],Target_CC[],COLUMN(BS$2)+9,0)</f>
        <v>246492483.77999997</v>
      </c>
      <c r="CH705" s="22">
        <f>Target_AM[[#This Row],[PROPORSI]]*VLOOKUP(Target_AM[[#This Row],[NIPNAS]],Target_CC[],COLUMN(BT$2)+9,0)</f>
        <v>246492483.77999997</v>
      </c>
      <c r="CI705" s="22">
        <f>Target_AM[[#This Row],[PROPORSI]]*VLOOKUP(Target_AM[[#This Row],[NIPNAS]],Target_CC[],COLUMN(BU$2)+9,0)</f>
        <v>246492483.77999997</v>
      </c>
      <c r="CJ705" s="22">
        <f>Target_AM[[#This Row],[PROPORSI]]*VLOOKUP(Target_AM[[#This Row],[NIPNAS]],Target_CC[],COLUMN(BV$2)+9,0)</f>
        <v>246492483.77999997</v>
      </c>
      <c r="CK705" s="22">
        <f>Target_AM[[#This Row],[PROPORSI]]*VLOOKUP(Target_AM[[#This Row],[NIPNAS]],Target_CC[],COLUMN(BW$2)+9,0)</f>
        <v>246492483.77999997</v>
      </c>
      <c r="CL705" s="22">
        <f>Target_AM[[#This Row],[PROPORSI]]*VLOOKUP(Target_AM[[#This Row],[NIPNAS]],Target_CC[],COLUMN(BX$2)+9,0)</f>
        <v>246492483.77999997</v>
      </c>
      <c r="CM705" s="22">
        <f>Target_AM[[#This Row],[PROPORSI]]*VLOOKUP(Target_AM[[#This Row],[NIPNAS]],Target_CC[],COLUMN(BY$2)+9,0)</f>
        <v>246492483.77999997</v>
      </c>
      <c r="CN705" s="22">
        <f>Target_AM[[#This Row],[PROPORSI]]*VLOOKUP(Target_AM[[#This Row],[NIPNAS]],Target_CC[],COLUMN(BZ$2)+9,0)</f>
        <v>2969646337.6200004</v>
      </c>
      <c r="CO705" s="22">
        <f>Target_AM[[#This Row],[PROPORSI]]*VLOOKUP(Target_AM[[#This Row],[NIPNAS]],Target_CC[],COLUMN(CA$2)+9,0)</f>
        <v>44742547.5</v>
      </c>
      <c r="CP705" s="22">
        <f>Target_AM[[#This Row],[PROPORSI]]*VLOOKUP(Target_AM[[#This Row],[NIPNAS]],Target_CC[],COLUMN(CB$2)+9,0)</f>
        <v>45793374.299999997</v>
      </c>
      <c r="CQ705" s="22">
        <f>Target_AM[[#This Row],[PROPORSI]]*VLOOKUP(Target_AM[[#This Row],[NIPNAS]],Target_CC[],COLUMN(CC$2)+9,0)</f>
        <v>46572652.199999996</v>
      </c>
      <c r="CR705" s="22">
        <f>Target_AM[[#This Row],[PROPORSI]]*VLOOKUP(Target_AM[[#This Row],[NIPNAS]],Target_CC[],COLUMN(CD$2)+9,0)</f>
        <v>46572652.199999996</v>
      </c>
      <c r="CS705" s="22">
        <f>Target_AM[[#This Row],[PROPORSI]]*VLOOKUP(Target_AM[[#This Row],[NIPNAS]],Target_CC[],COLUMN(CE$2)+9,0)</f>
        <v>46572652.199999996</v>
      </c>
      <c r="CT705" s="22">
        <f>Target_AM[[#This Row],[PROPORSI]]*VLOOKUP(Target_AM[[#This Row],[NIPNAS]],Target_CC[],COLUMN(CF$2)+9,0)</f>
        <v>46572652.199999996</v>
      </c>
      <c r="CU705" s="22">
        <f>Target_AM[[#This Row],[PROPORSI]]*VLOOKUP(Target_AM[[#This Row],[NIPNAS]],Target_CC[],COLUMN(CG$2)+9,0)</f>
        <v>46572652.199999996</v>
      </c>
      <c r="CV705" s="22">
        <f>Target_AM[[#This Row],[PROPORSI]]*VLOOKUP(Target_AM[[#This Row],[NIPNAS]],Target_CC[],COLUMN(CH$2)+9,0)</f>
        <v>46572652.199999996</v>
      </c>
      <c r="CW705" s="22">
        <f>Target_AM[[#This Row],[PROPORSI]]*VLOOKUP(Target_AM[[#This Row],[NIPNAS]],Target_CC[],COLUMN(CI$2)+9,0)</f>
        <v>46572652.199999996</v>
      </c>
      <c r="CX705" s="22">
        <f>Target_AM[[#This Row],[PROPORSI]]*VLOOKUP(Target_AM[[#This Row],[NIPNAS]],Target_CC[],COLUMN(CJ$2)+9,0)</f>
        <v>46572652.199999996</v>
      </c>
      <c r="CY705" s="22">
        <f>Target_AM[[#This Row],[PROPORSI]]*VLOOKUP(Target_AM[[#This Row],[NIPNAS]],Target_CC[],COLUMN(CK$2)+9,0)</f>
        <v>46572652.199999996</v>
      </c>
      <c r="CZ705" s="22">
        <f>Target_AM[[#This Row],[PROPORSI]]*VLOOKUP(Target_AM[[#This Row],[NIPNAS]],Target_CC[],COLUMN(CL$2)+9,0)</f>
        <v>46572652.199999996</v>
      </c>
      <c r="DA705" s="22">
        <f>Target_AM[[#This Row],[PROPORSI]]*VLOOKUP(Target_AM[[#This Row],[NIPNAS]],Target_CC[],COLUMN(CM$2)+9,0)</f>
        <v>556262443.79999995</v>
      </c>
      <c r="DB705" s="22">
        <f>Target_AM[[#This Row],[PROPORSI]]*VLOOKUP(Target_AM[[#This Row],[NIPNAS]],Target_CC[],COLUMN(CN$2)+9,0)</f>
        <v>0</v>
      </c>
      <c r="DC705" s="22">
        <f>Target_AM[[#This Row],[PROPORSI]]*VLOOKUP(Target_AM[[#This Row],[NIPNAS]],Target_CC[],COLUMN(CO$2)+9,0)</f>
        <v>0</v>
      </c>
      <c r="DD705" s="22">
        <f>Target_AM[[#This Row],[PROPORSI]]*VLOOKUP(Target_AM[[#This Row],[NIPNAS]],Target_CC[],COLUMN(CP$2)+9,0)</f>
        <v>403008549.30000001</v>
      </c>
      <c r="DE705" s="22">
        <f>Target_AM[[#This Row],[PROPORSI]]*VLOOKUP(Target_AM[[#This Row],[NIPNAS]],Target_CC[],COLUMN(CQ$2)+9,0)</f>
        <v>1596465</v>
      </c>
      <c r="DF705" s="22">
        <f>Target_AM[[#This Row],[PROPORSI]]*VLOOKUP(Target_AM[[#This Row],[NIPNAS]],Target_CC[],COLUMN(CR$2)+9,0)</f>
        <v>0</v>
      </c>
      <c r="DG705" s="22">
        <f>Target_AM[[#This Row],[PROPORSI]]*VLOOKUP(Target_AM[[#This Row],[NIPNAS]],Target_CC[],COLUMN(CS$2)+9,0)</f>
        <v>0</v>
      </c>
      <c r="DH705" s="22">
        <f>Target_AM[[#This Row],[PROPORSI]]*VLOOKUP(Target_AM[[#This Row],[NIPNAS]],Target_CC[],COLUMN(CT$2)+9,0)</f>
        <v>0</v>
      </c>
      <c r="DI705" s="22">
        <f>Target_AM[[#This Row],[PROPORSI]]*VLOOKUP(Target_AM[[#This Row],[NIPNAS]],Target_CC[],COLUMN(CU$2)+9,0)</f>
        <v>0</v>
      </c>
      <c r="DJ705" s="22">
        <f>Target_AM[[#This Row],[PROPORSI]]*VLOOKUP(Target_AM[[#This Row],[NIPNAS]],Target_CC[],COLUMN(CV$2)+9,0)</f>
        <v>0</v>
      </c>
      <c r="DK705" s="22">
        <f>Target_AM[[#This Row],[PROPORSI]]*VLOOKUP(Target_AM[[#This Row],[NIPNAS]],Target_CC[],COLUMN(CW$2)+9,0)</f>
        <v>0</v>
      </c>
      <c r="DL705" s="22">
        <f>Target_AM[[#This Row],[PROPORSI]]*VLOOKUP(Target_AM[[#This Row],[NIPNAS]],Target_CC[],COLUMN(CX$2)+9,0)</f>
        <v>0</v>
      </c>
      <c r="DM705" s="22">
        <f>Target_AM[[#This Row],[PROPORSI]]*VLOOKUP(Target_AM[[#This Row],[NIPNAS]],Target_CC[],COLUMN(CY$2)+9,0)</f>
        <v>0</v>
      </c>
      <c r="DN705" s="22">
        <f>Target_AM[[#This Row],[PROPORSI]]*VLOOKUP(Target_AM[[#This Row],[NIPNAS]],Target_CC[],COLUMN(CZ$2)+9,0)</f>
        <v>404605014.30000001</v>
      </c>
      <c r="DO705" s="22">
        <f>Target_AM[[#This Row],[PROPORSI]]*VLOOKUP(Target_AM[[#This Row],[NIPNAS]],Target_CC[],COLUMN(DA$2)+9,0)</f>
        <v>202404591.59999999</v>
      </c>
      <c r="DP705" s="22">
        <f>Target_AM[[#This Row],[PROPORSI]]*VLOOKUP(Target_AM[[#This Row],[NIPNAS]],Target_CC[],COLUMN(DB$2)+9,0)</f>
        <v>0</v>
      </c>
      <c r="DQ705" s="22">
        <f>Target_AM[[#This Row],[PROPORSI]]*VLOOKUP(Target_AM[[#This Row],[NIPNAS]],Target_CC[],COLUMN(DC$2)+9,0)</f>
        <v>0</v>
      </c>
      <c r="DR705" s="22">
        <f>Target_AM[[#This Row],[PROPORSI]]*VLOOKUP(Target_AM[[#This Row],[NIPNAS]],Target_CC[],COLUMN(DD$2)+9,0)</f>
        <v>0</v>
      </c>
      <c r="DS705" s="22">
        <f>Target_AM[[#This Row],[PROPORSI]]*VLOOKUP(Target_AM[[#This Row],[NIPNAS]],Target_CC[],COLUMN(DE$2)+9,0)</f>
        <v>0</v>
      </c>
      <c r="DT705" s="22">
        <f>Target_AM[[#This Row],[PROPORSI]]*VLOOKUP(Target_AM[[#This Row],[NIPNAS]],Target_CC[],COLUMN(DF$2)+9,0)</f>
        <v>0</v>
      </c>
      <c r="DU705" s="22">
        <f>Target_AM[[#This Row],[PROPORSI]]*VLOOKUP(Target_AM[[#This Row],[NIPNAS]],Target_CC[],COLUMN(DG$2)+9,0)</f>
        <v>0</v>
      </c>
      <c r="DV705" s="22">
        <f>Target_AM[[#This Row],[PROPORSI]]*VLOOKUP(Target_AM[[#This Row],[NIPNAS]],Target_CC[],COLUMN(DH$2)+9,0)</f>
        <v>0</v>
      </c>
      <c r="DW705" s="22">
        <f>Target_AM[[#This Row],[PROPORSI]]*VLOOKUP(Target_AM[[#This Row],[NIPNAS]],Target_CC[],COLUMN(DI$2)+9,0)</f>
        <v>0</v>
      </c>
      <c r="DX705" s="22">
        <f>Target_AM[[#This Row],[PROPORSI]]*VLOOKUP(Target_AM[[#This Row],[NIPNAS]],Target_CC[],COLUMN(DJ$2)+9,0)</f>
        <v>0</v>
      </c>
      <c r="DY705" s="22">
        <f>Target_AM[[#This Row],[PROPORSI]]*VLOOKUP(Target_AM[[#This Row],[NIPNAS]],Target_CC[],COLUMN(DK$2)+9,0)</f>
        <v>0</v>
      </c>
      <c r="DZ705" s="22">
        <f>Target_AM[[#This Row],[PROPORSI]]*VLOOKUP(Target_AM[[#This Row],[NIPNAS]],Target_CC[],COLUMN(DL$2)+9,0)</f>
        <v>0</v>
      </c>
      <c r="EA705" s="22">
        <f>Target_AM[[#This Row],[PROPORSI]]*VLOOKUP(Target_AM[[#This Row],[NIPNAS]],Target_CC[],COLUMN(DM$2)+9,0)</f>
        <v>0</v>
      </c>
    </row>
    <row r="706" spans="2:131" x14ac:dyDescent="0.3">
      <c r="B706">
        <v>936156</v>
      </c>
      <c r="C706" t="s">
        <v>1060</v>
      </c>
      <c r="D706">
        <v>0.5</v>
      </c>
      <c r="E706" s="8">
        <v>45658</v>
      </c>
      <c r="F706">
        <v>76520015</v>
      </c>
      <c r="G706" t="s">
        <v>243</v>
      </c>
      <c r="J706" t="s">
        <v>1081</v>
      </c>
      <c r="K706" t="s">
        <v>25</v>
      </c>
      <c r="L706" t="s">
        <v>159</v>
      </c>
      <c r="M706" t="s">
        <v>31</v>
      </c>
      <c r="N706" s="23">
        <f>Target_AM[[#This Row],[PROPORSI]]*VLOOKUP(Target_AM[[#This Row],[NIPNAS]],Target_CC[],9,0)</f>
        <v>9362813582.3127804</v>
      </c>
      <c r="O706" s="22">
        <f>Target_AM[[#This Row],[PROPORSI]]*VLOOKUP(Target_AM[[#This Row],[NIPNAS]],Target_CC[],COLUMN(A$2)+9,0)</f>
        <v>552556208.216061</v>
      </c>
      <c r="P706" s="22">
        <f>Target_AM[[#This Row],[PROPORSI]]*VLOOKUP(Target_AM[[#This Row],[NIPNAS]],Target_CC[],COLUMN(B$2)+9,0)</f>
        <v>593629377.53503335</v>
      </c>
      <c r="Q706" s="22">
        <f>Target_AM[[#This Row],[PROPORSI]]*VLOOKUP(Target_AM[[#This Row],[NIPNAS]],Target_CC[],COLUMN(C$2)+9,0)</f>
        <v>367514432.39170879</v>
      </c>
      <c r="R706" s="22">
        <f>Target_AM[[#This Row],[PROPORSI]]*VLOOKUP(Target_AM[[#This Row],[NIPNAS]],Target_CC[],COLUMN(D$2)+9,0)</f>
        <v>1428983993.8015041</v>
      </c>
      <c r="S706" s="22">
        <f>Target_AM[[#This Row],[PROPORSI]]*VLOOKUP(Target_AM[[#This Row],[NIPNAS]],Target_CC[],COLUMN(E$2)+9,0)</f>
        <v>430565904.86467749</v>
      </c>
      <c r="T706" s="22">
        <f>Target_AM[[#This Row],[PROPORSI]]*VLOOKUP(Target_AM[[#This Row],[NIPNAS]],Target_CC[],COLUMN(F$2)+9,0)</f>
        <v>674693097.45874536</v>
      </c>
      <c r="U706" s="22">
        <f>Target_AM[[#This Row],[PROPORSI]]*VLOOKUP(Target_AM[[#This Row],[NIPNAS]],Target_CC[],COLUMN(G$2)+9,0)</f>
        <v>288866866.57220399</v>
      </c>
      <c r="V706" s="22">
        <f>Target_AM[[#This Row],[PROPORSI]]*VLOOKUP(Target_AM[[#This Row],[NIPNAS]],Target_CC[],COLUMN(H$2)+9,0)</f>
        <v>1872160039.7665007</v>
      </c>
      <c r="W706" s="22">
        <f>Target_AM[[#This Row],[PROPORSI]]*VLOOKUP(Target_AM[[#This Row],[NIPNAS]],Target_CC[],COLUMN(I$2)+9,0)</f>
        <v>657253390.10013425</v>
      </c>
      <c r="X706" s="22">
        <f>Target_AM[[#This Row],[PROPORSI]]*VLOOKUP(Target_AM[[#This Row],[NIPNAS]],Target_CC[],COLUMN(J$2)+9,0)</f>
        <v>941618700.95593202</v>
      </c>
      <c r="Y706" s="22">
        <f>Target_AM[[#This Row],[PROPORSI]]*VLOOKUP(Target_AM[[#This Row],[NIPNAS]],Target_CC[],COLUMN(K$2)+9,0)</f>
        <v>764848487.30768466</v>
      </c>
      <c r="Z706" s="22">
        <f>Target_AM[[#This Row],[PROPORSI]]*VLOOKUP(Target_AM[[#This Row],[NIPNAS]],Target_CC[],COLUMN(L$2)+9,0)</f>
        <v>682233853.594064</v>
      </c>
      <c r="AA706" s="22">
        <f>Target_AM[[#This Row],[PROPORSI]]*VLOOKUP(Target_AM[[#This Row],[NIPNAS]],Target_CC[],COLUMN(M$2)+9,0)</f>
        <v>9254924352.564249</v>
      </c>
      <c r="AB706" s="22">
        <f>Target_AM[[#This Row],[PROPORSI]]*VLOOKUP(Target_AM[[#This Row],[NIPNAS]],Target_CC[],COLUMN(N$2)+9,0)</f>
        <v>5890460.0213588476</v>
      </c>
      <c r="AC706" s="22">
        <f>Target_AM[[#This Row],[PROPORSI]]*VLOOKUP(Target_AM[[#This Row],[NIPNAS]],Target_CC[],COLUMN(O$2)+9,0)</f>
        <v>24763441.048486352</v>
      </c>
      <c r="AD706" s="22">
        <f>Target_AM[[#This Row],[PROPORSI]]*VLOOKUP(Target_AM[[#This Row],[NIPNAS]],Target_CC[],COLUMN(P$2)+9,0)</f>
        <v>13365119.80417043</v>
      </c>
      <c r="AE706" s="22">
        <f>Target_AM[[#This Row],[PROPORSI]]*VLOOKUP(Target_AM[[#This Row],[NIPNAS]],Target_CC[],COLUMN(Q$2)+9,0)</f>
        <v>180663171.5767467</v>
      </c>
      <c r="AF706" s="22">
        <f>Target_AM[[#This Row],[PROPORSI]]*VLOOKUP(Target_AM[[#This Row],[NIPNAS]],Target_CC[],COLUMN(R$2)+9,0)</f>
        <v>47554650.084173977</v>
      </c>
      <c r="AG706" s="22">
        <f>Target_AM[[#This Row],[PROPORSI]]*VLOOKUP(Target_AM[[#This Row],[NIPNAS]],Target_CC[],COLUMN(S$2)+9,0)</f>
        <v>102205723.85900152</v>
      </c>
      <c r="AH706" s="22">
        <f>Target_AM[[#This Row],[PROPORSI]]*VLOOKUP(Target_AM[[#This Row],[NIPNAS]],Target_CC[],COLUMN(T$2)+9,0)</f>
        <v>47906028.967138648</v>
      </c>
      <c r="AI706" s="22">
        <f>Target_AM[[#This Row],[PROPORSI]]*VLOOKUP(Target_AM[[#This Row],[NIPNAS]],Target_CC[],COLUMN(U$2)+9,0)</f>
        <v>329461829.94061732</v>
      </c>
      <c r="AJ706" s="22">
        <f>Target_AM[[#This Row],[PROPORSI]]*VLOOKUP(Target_AM[[#This Row],[NIPNAS]],Target_CC[],COLUMN(V$2)+9,0)</f>
        <v>120087447.72244942</v>
      </c>
      <c r="AK706" s="22">
        <f>Target_AM[[#This Row],[PROPORSI]]*VLOOKUP(Target_AM[[#This Row],[NIPNAS]],Target_CC[],COLUMN(W$2)+9,0)</f>
        <v>109780416.32645357</v>
      </c>
      <c r="AL706" s="22">
        <f>Target_AM[[#This Row],[PROPORSI]]*VLOOKUP(Target_AM[[#This Row],[NIPNAS]],Target_CC[],COLUMN(X$2)+9,0)</f>
        <v>89198436.713213444</v>
      </c>
      <c r="AM706" s="22">
        <f>Target_AM[[#This Row],[PROPORSI]]*VLOOKUP(Target_AM[[#This Row],[NIPNAS]],Target_CC[],COLUMN(Y$2)+9,0)</f>
        <v>91131844.992242575</v>
      </c>
      <c r="AN706" s="22">
        <f>Target_AM[[#This Row],[PROPORSI]]*VLOOKUP(Target_AM[[#This Row],[NIPNAS]],Target_CC[],COLUMN(Z$2)+9,0)</f>
        <v>1162008571.0560527</v>
      </c>
      <c r="AO706" s="22">
        <f>Target_AM[[#This Row],[PROPORSI]]*VLOOKUP(Target_AM[[#This Row],[NIPNAS]],Target_CC[],COLUMN(AA$2)+9,0)</f>
        <v>558446668.23741984</v>
      </c>
      <c r="AP706" s="22">
        <f>Target_AM[[#This Row],[PROPORSI]]*VLOOKUP(Target_AM[[#This Row],[NIPNAS]],Target_CC[],COLUMN(AB$2)+9,0)</f>
        <v>618392818.5835197</v>
      </c>
      <c r="AQ706" s="22">
        <f>Target_AM[[#This Row],[PROPORSI]]*VLOOKUP(Target_AM[[#This Row],[NIPNAS]],Target_CC[],COLUMN(AC$2)+9,0)</f>
        <v>380879552.19587922</v>
      </c>
      <c r="AR706" s="22">
        <f>Target_AM[[#This Row],[PROPORSI]]*VLOOKUP(Target_AM[[#This Row],[NIPNAS]],Target_CC[],COLUMN(AD$2)+9,0)</f>
        <v>1609647165.3782508</v>
      </c>
      <c r="AS706" s="22">
        <f>Target_AM[[#This Row],[PROPORSI]]*VLOOKUP(Target_AM[[#This Row],[NIPNAS]],Target_CC[],COLUMN(AE$2)+9,0)</f>
        <v>478120554.94885147</v>
      </c>
      <c r="AT706" s="22">
        <f>Target_AM[[#This Row],[PROPORSI]]*VLOOKUP(Target_AM[[#This Row],[NIPNAS]],Target_CC[],COLUMN(AF$2)+9,0)</f>
        <v>776898821.31774688</v>
      </c>
      <c r="AU706" s="22">
        <f>Target_AM[[#This Row],[PROPORSI]]*VLOOKUP(Target_AM[[#This Row],[NIPNAS]],Target_CC[],COLUMN(AG$2)+9,0)</f>
        <v>336772895.53934264</v>
      </c>
      <c r="AV706" s="22">
        <f>Target_AM[[#This Row],[PROPORSI]]*VLOOKUP(Target_AM[[#This Row],[NIPNAS]],Target_CC[],COLUMN(AH$2)+9,0)</f>
        <v>2201621869.707118</v>
      </c>
      <c r="AW706" s="22">
        <f>Target_AM[[#This Row],[PROPORSI]]*VLOOKUP(Target_AM[[#This Row],[NIPNAS]],Target_CC[],COLUMN(AI$2)+9,0)</f>
        <v>777340837.82258368</v>
      </c>
      <c r="AX706" s="22">
        <f>Target_AM[[#This Row],[PROPORSI]]*VLOOKUP(Target_AM[[#This Row],[NIPNAS]],Target_CC[],COLUMN(AJ$2)+9,0)</f>
        <v>1051399117.2823856</v>
      </c>
      <c r="AY706" s="22">
        <f>Target_AM[[#This Row],[PROPORSI]]*VLOOKUP(Target_AM[[#This Row],[NIPNAS]],Target_CC[],COLUMN(AK$2)+9,0)</f>
        <v>854046924.0208981</v>
      </c>
      <c r="AZ706" s="22">
        <f>Target_AM[[#This Row],[PROPORSI]]*VLOOKUP(Target_AM[[#This Row],[NIPNAS]],Target_CC[],COLUMN(AL$2)+9,0)</f>
        <v>773365698.58630657</v>
      </c>
      <c r="BA706" s="22">
        <f>Target_AM[[#This Row],[PROPORSI]]*VLOOKUP(Target_AM[[#This Row],[NIPNAS]],Target_CC[],COLUMN(AM$2)+9,0)</f>
        <v>10416932923.620304</v>
      </c>
      <c r="BB706" s="22">
        <f>Target_AM[[#This Row],[PROPORSI]]*VLOOKUP(Target_AM[[#This Row],[NIPNAS]],Target_CC[],COLUMN(AN$2)+9,0)</f>
        <v>0</v>
      </c>
      <c r="BC706" s="22">
        <f>Target_AM[[#This Row],[PROPORSI]]*VLOOKUP(Target_AM[[#This Row],[NIPNAS]],Target_CC[],COLUMN(AO$2)+9,0)</f>
        <v>0</v>
      </c>
      <c r="BD706" s="22">
        <f>Target_AM[[#This Row],[PROPORSI]]*VLOOKUP(Target_AM[[#This Row],[NIPNAS]],Target_CC[],COLUMN(AP$2)+9,0)</f>
        <v>0</v>
      </c>
      <c r="BE706" s="22">
        <f>Target_AM[[#This Row],[PROPORSI]]*VLOOKUP(Target_AM[[#This Row],[NIPNAS]],Target_CC[],COLUMN(AQ$2)+9,0)</f>
        <v>0</v>
      </c>
      <c r="BF706" s="22">
        <f>Target_AM[[#This Row],[PROPORSI]]*VLOOKUP(Target_AM[[#This Row],[NIPNAS]],Target_CC[],COLUMN(AR$2)+9,0)</f>
        <v>0</v>
      </c>
      <c r="BG706" s="22">
        <f>Target_AM[[#This Row],[PROPORSI]]*VLOOKUP(Target_AM[[#This Row],[NIPNAS]],Target_CC[],COLUMN(AS$2)+9,0)</f>
        <v>0</v>
      </c>
      <c r="BH706" s="22">
        <f>Target_AM[[#This Row],[PROPORSI]]*VLOOKUP(Target_AM[[#This Row],[NIPNAS]],Target_CC[],COLUMN(AT$2)+9,0)</f>
        <v>0</v>
      </c>
      <c r="BI706" s="22">
        <f>Target_AM[[#This Row],[PROPORSI]]*VLOOKUP(Target_AM[[#This Row],[NIPNAS]],Target_CC[],COLUMN(AU$2)+9,0)</f>
        <v>0</v>
      </c>
      <c r="BJ706" s="22">
        <f>Target_AM[[#This Row],[PROPORSI]]*VLOOKUP(Target_AM[[#This Row],[NIPNAS]],Target_CC[],COLUMN(AV$2)+9,0)</f>
        <v>0</v>
      </c>
      <c r="BK706" s="22">
        <f>Target_AM[[#This Row],[PROPORSI]]*VLOOKUP(Target_AM[[#This Row],[NIPNAS]],Target_CC[],COLUMN(AW$2)+9,0)</f>
        <v>0</v>
      </c>
      <c r="BL706" s="22">
        <f>Target_AM[[#This Row],[PROPORSI]]*VLOOKUP(Target_AM[[#This Row],[NIPNAS]],Target_CC[],COLUMN(AX$2)+9,0)</f>
        <v>0</v>
      </c>
      <c r="BM706" s="22">
        <f>Target_AM[[#This Row],[PROPORSI]]*VLOOKUP(Target_AM[[#This Row],[NIPNAS]],Target_CC[],COLUMN(AY$2)+9,0)</f>
        <v>0</v>
      </c>
      <c r="BN706" s="22">
        <f>Target_AM[[#This Row],[PROPORSI]]*VLOOKUP(Target_AM[[#This Row],[NIPNAS]],Target_CC[],COLUMN(AZ$2)+9,0)</f>
        <v>0</v>
      </c>
      <c r="BO706" s="22">
        <f>Target_AM[[#This Row],[PROPORSI]]*VLOOKUP(Target_AM[[#This Row],[NIPNAS]],Target_CC[],COLUMN(BA$2)+9,0)</f>
        <v>589887797</v>
      </c>
      <c r="BP706" s="22">
        <f>Target_AM[[#This Row],[PROPORSI]]*VLOOKUP(Target_AM[[#This Row],[NIPNAS]],Target_CC[],COLUMN(BB$2)+9,0)</f>
        <v>447089758</v>
      </c>
      <c r="BQ706" s="22">
        <f>Target_AM[[#This Row],[PROPORSI]]*VLOOKUP(Target_AM[[#This Row],[NIPNAS]],Target_CC[],COLUMN(BC$2)+9,0)</f>
        <v>1158649491</v>
      </c>
      <c r="BR706" s="22">
        <f>Target_AM[[#This Row],[PROPORSI]]*VLOOKUP(Target_AM[[#This Row],[NIPNAS]],Target_CC[],COLUMN(BD$2)+9,0)</f>
        <v>491102668.29999995</v>
      </c>
      <c r="BS706" s="22">
        <f>Target_AM[[#This Row],[PROPORSI]]*VLOOKUP(Target_AM[[#This Row],[NIPNAS]],Target_CC[],COLUMN(BE$2)+9,0)</f>
        <v>488441893.29999995</v>
      </c>
      <c r="BT706" s="22">
        <f>Target_AM[[#This Row],[PROPORSI]]*VLOOKUP(Target_AM[[#This Row],[NIPNAS]],Target_CC[],COLUMN(BF$2)+9,0)</f>
        <v>488441893.29999995</v>
      </c>
      <c r="BU706" s="22">
        <f>Target_AM[[#This Row],[PROPORSI]]*VLOOKUP(Target_AM[[#This Row],[NIPNAS]],Target_CC[],COLUMN(BG$2)+9,0)</f>
        <v>488441893.29999995</v>
      </c>
      <c r="BV706" s="22">
        <f>Target_AM[[#This Row],[PROPORSI]]*VLOOKUP(Target_AM[[#This Row],[NIPNAS]],Target_CC[],COLUMN(BH$2)+9,0)</f>
        <v>488441893.29999995</v>
      </c>
      <c r="BW706" s="22">
        <f>Target_AM[[#This Row],[PROPORSI]]*VLOOKUP(Target_AM[[#This Row],[NIPNAS]],Target_CC[],COLUMN(BI$2)+9,0)</f>
        <v>488441893.29999995</v>
      </c>
      <c r="BX706" s="22">
        <f>Target_AM[[#This Row],[PROPORSI]]*VLOOKUP(Target_AM[[#This Row],[NIPNAS]],Target_CC[],COLUMN(BJ$2)+9,0)</f>
        <v>488441893.29999995</v>
      </c>
      <c r="BY706" s="22">
        <f>Target_AM[[#This Row],[PROPORSI]]*VLOOKUP(Target_AM[[#This Row],[NIPNAS]],Target_CC[],COLUMN(BK$2)+9,0)</f>
        <v>488441893.29999995</v>
      </c>
      <c r="BZ706" s="22">
        <f>Target_AM[[#This Row],[PROPORSI]]*VLOOKUP(Target_AM[[#This Row],[NIPNAS]],Target_CC[],COLUMN(BL$2)+9,0)</f>
        <v>488441893.29999995</v>
      </c>
      <c r="CA706" s="22">
        <f>Target_AM[[#This Row],[PROPORSI]]*VLOOKUP(Target_AM[[#This Row],[NIPNAS]],Target_CC[],COLUMN(BM$2)+9,0)</f>
        <v>6594264860.7000017</v>
      </c>
      <c r="CB706" s="22">
        <f>Target_AM[[#This Row],[PROPORSI]]*VLOOKUP(Target_AM[[#This Row],[NIPNAS]],Target_CC[],COLUMN(BN$2)+9,0)</f>
        <v>448812884.5</v>
      </c>
      <c r="CC706" s="22">
        <f>Target_AM[[#This Row],[PROPORSI]]*VLOOKUP(Target_AM[[#This Row],[NIPNAS]],Target_CC[],COLUMN(BO$2)+9,0)</f>
        <v>370767467.5</v>
      </c>
      <c r="CD706" s="22">
        <f>Target_AM[[#This Row],[PROPORSI]]*VLOOKUP(Target_AM[[#This Row],[NIPNAS]],Target_CC[],COLUMN(BP$2)+9,0)</f>
        <v>432442954</v>
      </c>
      <c r="CE706" s="22">
        <f>Target_AM[[#This Row],[PROPORSI]]*VLOOKUP(Target_AM[[#This Row],[NIPNAS]],Target_CC[],COLUMN(BQ$2)+9,0)</f>
        <v>410820806.29999995</v>
      </c>
      <c r="CF706" s="22">
        <f>Target_AM[[#This Row],[PROPORSI]]*VLOOKUP(Target_AM[[#This Row],[NIPNAS]],Target_CC[],COLUMN(BR$2)+9,0)</f>
        <v>410820806.29999995</v>
      </c>
      <c r="CG706" s="22">
        <f>Target_AM[[#This Row],[PROPORSI]]*VLOOKUP(Target_AM[[#This Row],[NIPNAS]],Target_CC[],COLUMN(BS$2)+9,0)</f>
        <v>410820806.29999995</v>
      </c>
      <c r="CH706" s="22">
        <f>Target_AM[[#This Row],[PROPORSI]]*VLOOKUP(Target_AM[[#This Row],[NIPNAS]],Target_CC[],COLUMN(BT$2)+9,0)</f>
        <v>410820806.29999995</v>
      </c>
      <c r="CI706" s="22">
        <f>Target_AM[[#This Row],[PROPORSI]]*VLOOKUP(Target_AM[[#This Row],[NIPNAS]],Target_CC[],COLUMN(BU$2)+9,0)</f>
        <v>410820806.29999995</v>
      </c>
      <c r="CJ706" s="22">
        <f>Target_AM[[#This Row],[PROPORSI]]*VLOOKUP(Target_AM[[#This Row],[NIPNAS]],Target_CC[],COLUMN(BV$2)+9,0)</f>
        <v>410820806.29999995</v>
      </c>
      <c r="CK706" s="22">
        <f>Target_AM[[#This Row],[PROPORSI]]*VLOOKUP(Target_AM[[#This Row],[NIPNAS]],Target_CC[],COLUMN(BW$2)+9,0)</f>
        <v>410820806.29999995</v>
      </c>
      <c r="CL706" s="22">
        <f>Target_AM[[#This Row],[PROPORSI]]*VLOOKUP(Target_AM[[#This Row],[NIPNAS]],Target_CC[],COLUMN(BX$2)+9,0)</f>
        <v>410820806.29999995</v>
      </c>
      <c r="CM706" s="22">
        <f>Target_AM[[#This Row],[PROPORSI]]*VLOOKUP(Target_AM[[#This Row],[NIPNAS]],Target_CC[],COLUMN(BY$2)+9,0)</f>
        <v>410820806.29999995</v>
      </c>
      <c r="CN706" s="22">
        <f>Target_AM[[#This Row],[PROPORSI]]*VLOOKUP(Target_AM[[#This Row],[NIPNAS]],Target_CC[],COLUMN(BZ$2)+9,0)</f>
        <v>4949410562.7000008</v>
      </c>
      <c r="CO706" s="22">
        <f>Target_AM[[#This Row],[PROPORSI]]*VLOOKUP(Target_AM[[#This Row],[NIPNAS]],Target_CC[],COLUMN(CA$2)+9,0)</f>
        <v>74570912.5</v>
      </c>
      <c r="CP706" s="22">
        <f>Target_AM[[#This Row],[PROPORSI]]*VLOOKUP(Target_AM[[#This Row],[NIPNAS]],Target_CC[],COLUMN(CB$2)+9,0)</f>
        <v>76322290.5</v>
      </c>
      <c r="CQ706" s="22">
        <f>Target_AM[[#This Row],[PROPORSI]]*VLOOKUP(Target_AM[[#This Row],[NIPNAS]],Target_CC[],COLUMN(CC$2)+9,0)</f>
        <v>77621087</v>
      </c>
      <c r="CR706" s="22">
        <f>Target_AM[[#This Row],[PROPORSI]]*VLOOKUP(Target_AM[[#This Row],[NIPNAS]],Target_CC[],COLUMN(CD$2)+9,0)</f>
        <v>77621087</v>
      </c>
      <c r="CS706" s="22">
        <f>Target_AM[[#This Row],[PROPORSI]]*VLOOKUP(Target_AM[[#This Row],[NIPNAS]],Target_CC[],COLUMN(CE$2)+9,0)</f>
        <v>77621087</v>
      </c>
      <c r="CT706" s="22">
        <f>Target_AM[[#This Row],[PROPORSI]]*VLOOKUP(Target_AM[[#This Row],[NIPNAS]],Target_CC[],COLUMN(CF$2)+9,0)</f>
        <v>77621087</v>
      </c>
      <c r="CU706" s="22">
        <f>Target_AM[[#This Row],[PROPORSI]]*VLOOKUP(Target_AM[[#This Row],[NIPNAS]],Target_CC[],COLUMN(CG$2)+9,0)</f>
        <v>77621087</v>
      </c>
      <c r="CV706" s="22">
        <f>Target_AM[[#This Row],[PROPORSI]]*VLOOKUP(Target_AM[[#This Row],[NIPNAS]],Target_CC[],COLUMN(CH$2)+9,0)</f>
        <v>77621087</v>
      </c>
      <c r="CW706" s="22">
        <f>Target_AM[[#This Row],[PROPORSI]]*VLOOKUP(Target_AM[[#This Row],[NIPNAS]],Target_CC[],COLUMN(CI$2)+9,0)</f>
        <v>77621087</v>
      </c>
      <c r="CX706" s="22">
        <f>Target_AM[[#This Row],[PROPORSI]]*VLOOKUP(Target_AM[[#This Row],[NIPNAS]],Target_CC[],COLUMN(CJ$2)+9,0)</f>
        <v>77621087</v>
      </c>
      <c r="CY706" s="22">
        <f>Target_AM[[#This Row],[PROPORSI]]*VLOOKUP(Target_AM[[#This Row],[NIPNAS]],Target_CC[],COLUMN(CK$2)+9,0)</f>
        <v>77621087</v>
      </c>
      <c r="CZ706" s="22">
        <f>Target_AM[[#This Row],[PROPORSI]]*VLOOKUP(Target_AM[[#This Row],[NIPNAS]],Target_CC[],COLUMN(CL$2)+9,0)</f>
        <v>77621087</v>
      </c>
      <c r="DA706" s="22">
        <f>Target_AM[[#This Row],[PROPORSI]]*VLOOKUP(Target_AM[[#This Row],[NIPNAS]],Target_CC[],COLUMN(CM$2)+9,0)</f>
        <v>927104073</v>
      </c>
      <c r="DB706" s="22">
        <f>Target_AM[[#This Row],[PROPORSI]]*VLOOKUP(Target_AM[[#This Row],[NIPNAS]],Target_CC[],COLUMN(CN$2)+9,0)</f>
        <v>0</v>
      </c>
      <c r="DC706" s="22">
        <f>Target_AM[[#This Row],[PROPORSI]]*VLOOKUP(Target_AM[[#This Row],[NIPNAS]],Target_CC[],COLUMN(CO$2)+9,0)</f>
        <v>0</v>
      </c>
      <c r="DD706" s="22">
        <f>Target_AM[[#This Row],[PROPORSI]]*VLOOKUP(Target_AM[[#This Row],[NIPNAS]],Target_CC[],COLUMN(CP$2)+9,0)</f>
        <v>671680915.5</v>
      </c>
      <c r="DE706" s="22">
        <f>Target_AM[[#This Row],[PROPORSI]]*VLOOKUP(Target_AM[[#This Row],[NIPNAS]],Target_CC[],COLUMN(CQ$2)+9,0)</f>
        <v>2660775</v>
      </c>
      <c r="DF706" s="22">
        <f>Target_AM[[#This Row],[PROPORSI]]*VLOOKUP(Target_AM[[#This Row],[NIPNAS]],Target_CC[],COLUMN(CR$2)+9,0)</f>
        <v>0</v>
      </c>
      <c r="DG706" s="22">
        <f>Target_AM[[#This Row],[PROPORSI]]*VLOOKUP(Target_AM[[#This Row],[NIPNAS]],Target_CC[],COLUMN(CS$2)+9,0)</f>
        <v>0</v>
      </c>
      <c r="DH706" s="22">
        <f>Target_AM[[#This Row],[PROPORSI]]*VLOOKUP(Target_AM[[#This Row],[NIPNAS]],Target_CC[],COLUMN(CT$2)+9,0)</f>
        <v>0</v>
      </c>
      <c r="DI706" s="22">
        <f>Target_AM[[#This Row],[PROPORSI]]*VLOOKUP(Target_AM[[#This Row],[NIPNAS]],Target_CC[],COLUMN(CU$2)+9,0)</f>
        <v>0</v>
      </c>
      <c r="DJ706" s="22">
        <f>Target_AM[[#This Row],[PROPORSI]]*VLOOKUP(Target_AM[[#This Row],[NIPNAS]],Target_CC[],COLUMN(CV$2)+9,0)</f>
        <v>0</v>
      </c>
      <c r="DK706" s="22">
        <f>Target_AM[[#This Row],[PROPORSI]]*VLOOKUP(Target_AM[[#This Row],[NIPNAS]],Target_CC[],COLUMN(CW$2)+9,0)</f>
        <v>0</v>
      </c>
      <c r="DL706" s="22">
        <f>Target_AM[[#This Row],[PROPORSI]]*VLOOKUP(Target_AM[[#This Row],[NIPNAS]],Target_CC[],COLUMN(CX$2)+9,0)</f>
        <v>0</v>
      </c>
      <c r="DM706" s="22">
        <f>Target_AM[[#This Row],[PROPORSI]]*VLOOKUP(Target_AM[[#This Row],[NIPNAS]],Target_CC[],COLUMN(CY$2)+9,0)</f>
        <v>0</v>
      </c>
      <c r="DN706" s="22">
        <f>Target_AM[[#This Row],[PROPORSI]]*VLOOKUP(Target_AM[[#This Row],[NIPNAS]],Target_CC[],COLUMN(CZ$2)+9,0)</f>
        <v>674341690.5</v>
      </c>
      <c r="DO706" s="22">
        <f>Target_AM[[#This Row],[PROPORSI]]*VLOOKUP(Target_AM[[#This Row],[NIPNAS]],Target_CC[],COLUMN(DA$2)+9,0)</f>
        <v>337340986</v>
      </c>
      <c r="DP706" s="22">
        <f>Target_AM[[#This Row],[PROPORSI]]*VLOOKUP(Target_AM[[#This Row],[NIPNAS]],Target_CC[],COLUMN(DB$2)+9,0)</f>
        <v>0</v>
      </c>
      <c r="DQ706" s="22">
        <f>Target_AM[[#This Row],[PROPORSI]]*VLOOKUP(Target_AM[[#This Row],[NIPNAS]],Target_CC[],COLUMN(DC$2)+9,0)</f>
        <v>0</v>
      </c>
      <c r="DR706" s="22">
        <f>Target_AM[[#This Row],[PROPORSI]]*VLOOKUP(Target_AM[[#This Row],[NIPNAS]],Target_CC[],COLUMN(DD$2)+9,0)</f>
        <v>0</v>
      </c>
      <c r="DS706" s="22">
        <f>Target_AM[[#This Row],[PROPORSI]]*VLOOKUP(Target_AM[[#This Row],[NIPNAS]],Target_CC[],COLUMN(DE$2)+9,0)</f>
        <v>0</v>
      </c>
      <c r="DT706" s="22">
        <f>Target_AM[[#This Row],[PROPORSI]]*VLOOKUP(Target_AM[[#This Row],[NIPNAS]],Target_CC[],COLUMN(DF$2)+9,0)</f>
        <v>0</v>
      </c>
      <c r="DU706" s="22">
        <f>Target_AM[[#This Row],[PROPORSI]]*VLOOKUP(Target_AM[[#This Row],[NIPNAS]],Target_CC[],COLUMN(DG$2)+9,0)</f>
        <v>0</v>
      </c>
      <c r="DV706" s="22">
        <f>Target_AM[[#This Row],[PROPORSI]]*VLOOKUP(Target_AM[[#This Row],[NIPNAS]],Target_CC[],COLUMN(DH$2)+9,0)</f>
        <v>0</v>
      </c>
      <c r="DW706" s="22">
        <f>Target_AM[[#This Row],[PROPORSI]]*VLOOKUP(Target_AM[[#This Row],[NIPNAS]],Target_CC[],COLUMN(DI$2)+9,0)</f>
        <v>0</v>
      </c>
      <c r="DX706" s="22">
        <f>Target_AM[[#This Row],[PROPORSI]]*VLOOKUP(Target_AM[[#This Row],[NIPNAS]],Target_CC[],COLUMN(DJ$2)+9,0)</f>
        <v>0</v>
      </c>
      <c r="DY706" s="22">
        <f>Target_AM[[#This Row],[PROPORSI]]*VLOOKUP(Target_AM[[#This Row],[NIPNAS]],Target_CC[],COLUMN(DK$2)+9,0)</f>
        <v>0</v>
      </c>
      <c r="DZ706" s="22">
        <f>Target_AM[[#This Row],[PROPORSI]]*VLOOKUP(Target_AM[[#This Row],[NIPNAS]],Target_CC[],COLUMN(DL$2)+9,0)</f>
        <v>0</v>
      </c>
      <c r="EA706" s="22">
        <f>Target_AM[[#This Row],[PROPORSI]]*VLOOKUP(Target_AM[[#This Row],[NIPNAS]],Target_CC[],COLUMN(DM$2)+9,0)</f>
        <v>0</v>
      </c>
    </row>
    <row r="707" spans="2:131" x14ac:dyDescent="0.3">
      <c r="B707">
        <v>850163</v>
      </c>
      <c r="C707" t="s">
        <v>1039</v>
      </c>
      <c r="D707">
        <v>1</v>
      </c>
      <c r="E707" s="8">
        <v>45658</v>
      </c>
      <c r="F707">
        <v>76520016</v>
      </c>
      <c r="G707" t="s">
        <v>162</v>
      </c>
      <c r="J707" t="s">
        <v>1081</v>
      </c>
      <c r="K707" t="s">
        <v>19</v>
      </c>
      <c r="L707" t="s">
        <v>159</v>
      </c>
      <c r="M707" t="s">
        <v>31</v>
      </c>
      <c r="N707" s="23">
        <f>Target_AM[[#This Row],[PROPORSI]]*VLOOKUP(Target_AM[[#This Row],[NIPNAS]],Target_CC[],9,0)</f>
        <v>5052589788.2852745</v>
      </c>
      <c r="O707" s="22">
        <f>Target_AM[[#This Row],[PROPORSI]]*VLOOKUP(Target_AM[[#This Row],[NIPNAS]],Target_CC[],COLUMN(A$2)+9,0)</f>
        <v>113186012.77011822</v>
      </c>
      <c r="P707" s="22">
        <f>Target_AM[[#This Row],[PROPORSI]]*VLOOKUP(Target_AM[[#This Row],[NIPNAS]],Target_CC[],COLUMN(B$2)+9,0)</f>
        <v>210955212.28819022</v>
      </c>
      <c r="Q707" s="22">
        <f>Target_AM[[#This Row],[PROPORSI]]*VLOOKUP(Target_AM[[#This Row],[NIPNAS]],Target_CC[],COLUMN(C$2)+9,0)</f>
        <v>1373522967.674927</v>
      </c>
      <c r="R707" s="22">
        <f>Target_AM[[#This Row],[PROPORSI]]*VLOOKUP(Target_AM[[#This Row],[NIPNAS]],Target_CC[],COLUMN(D$2)+9,0)</f>
        <v>236722181.41401008</v>
      </c>
      <c r="S707" s="22">
        <f>Target_AM[[#This Row],[PROPORSI]]*VLOOKUP(Target_AM[[#This Row],[NIPNAS]],Target_CC[],COLUMN(E$2)+9,0)</f>
        <v>179805330.80162641</v>
      </c>
      <c r="T707" s="22">
        <f>Target_AM[[#This Row],[PROPORSI]]*VLOOKUP(Target_AM[[#This Row],[NIPNAS]],Target_CC[],COLUMN(F$2)+9,0)</f>
        <v>789911765.55045748</v>
      </c>
      <c r="U707" s="22">
        <f>Target_AM[[#This Row],[PROPORSI]]*VLOOKUP(Target_AM[[#This Row],[NIPNAS]],Target_CC[],COLUMN(G$2)+9,0)</f>
        <v>344736916.93505305</v>
      </c>
      <c r="V707" s="22">
        <f>Target_AM[[#This Row],[PROPORSI]]*VLOOKUP(Target_AM[[#This Row],[NIPNAS]],Target_CC[],COLUMN(H$2)+9,0)</f>
        <v>105682728.63938706</v>
      </c>
      <c r="W707" s="22">
        <f>Target_AM[[#This Row],[PROPORSI]]*VLOOKUP(Target_AM[[#This Row],[NIPNAS]],Target_CC[],COLUMN(I$2)+9,0)</f>
        <v>621838883.39419591</v>
      </c>
      <c r="X707" s="22">
        <f>Target_AM[[#This Row],[PROPORSI]]*VLOOKUP(Target_AM[[#This Row],[NIPNAS]],Target_CC[],COLUMN(J$2)+9,0)</f>
        <v>157802062.66999128</v>
      </c>
      <c r="Y707" s="22">
        <f>Target_AM[[#This Row],[PROPORSI]]*VLOOKUP(Target_AM[[#This Row],[NIPNAS]],Target_CC[],COLUMN(K$2)+9,0)</f>
        <v>735488743.60373211</v>
      </c>
      <c r="Z707" s="22">
        <f>Target_AM[[#This Row],[PROPORSI]]*VLOOKUP(Target_AM[[#This Row],[NIPNAS]],Target_CC[],COLUMN(L$2)+9,0)</f>
        <v>109137161.61114454</v>
      </c>
      <c r="AA707" s="22">
        <f>Target_AM[[#This Row],[PROPORSI]]*VLOOKUP(Target_AM[[#This Row],[NIPNAS]],Target_CC[],COLUMN(M$2)+9,0)</f>
        <v>4978789967.3528347</v>
      </c>
      <c r="AB707" s="22">
        <f>Target_AM[[#This Row],[PROPORSI]]*VLOOKUP(Target_AM[[#This Row],[NIPNAS]],Target_CC[],COLUMN(N$2)+9,0)</f>
        <v>1206606.0851110667</v>
      </c>
      <c r="AC707" s="22">
        <f>Target_AM[[#This Row],[PROPORSI]]*VLOOKUP(Target_AM[[#This Row],[NIPNAS]],Target_CC[],COLUMN(O$2)+9,0)</f>
        <v>8800064.7559953928</v>
      </c>
      <c r="AD707" s="22">
        <f>Target_AM[[#This Row],[PROPORSI]]*VLOOKUP(Target_AM[[#This Row],[NIPNAS]],Target_CC[],COLUMN(P$2)+9,0)</f>
        <v>49949872.43708849</v>
      </c>
      <c r="AE707" s="22">
        <f>Target_AM[[#This Row],[PROPORSI]]*VLOOKUP(Target_AM[[#This Row],[NIPNAS]],Target_CC[],COLUMN(Q$2)+9,0)</f>
        <v>29928242.907080203</v>
      </c>
      <c r="AF707" s="22">
        <f>Target_AM[[#This Row],[PROPORSI]]*VLOOKUP(Target_AM[[#This Row],[NIPNAS]],Target_CC[],COLUMN(R$2)+9,0)</f>
        <v>19858933.308311701</v>
      </c>
      <c r="AG707" s="22">
        <f>Target_AM[[#This Row],[PROPORSI]]*VLOOKUP(Target_AM[[#This Row],[NIPNAS]],Target_CC[],COLUMN(S$2)+9,0)</f>
        <v>119659596.46973085</v>
      </c>
      <c r="AH707" s="22">
        <f>Target_AM[[#This Row],[PROPORSI]]*VLOOKUP(Target_AM[[#This Row],[NIPNAS]],Target_CC[],COLUMN(T$2)+9,0)</f>
        <v>57171585.390547633</v>
      </c>
      <c r="AI707" s="22">
        <f>Target_AM[[#This Row],[PROPORSI]]*VLOOKUP(Target_AM[[#This Row],[NIPNAS]],Target_CC[],COLUMN(U$2)+9,0)</f>
        <v>18597996.128040835</v>
      </c>
      <c r="AJ707" s="22">
        <f>Target_AM[[#This Row],[PROPORSI]]*VLOOKUP(Target_AM[[#This Row],[NIPNAS]],Target_CC[],COLUMN(V$2)+9,0)</f>
        <v>113616826.51801896</v>
      </c>
      <c r="AK707" s="22">
        <f>Target_AM[[#This Row],[PROPORSI]]*VLOOKUP(Target_AM[[#This Row],[NIPNAS]],Target_CC[],COLUMN(W$2)+9,0)</f>
        <v>18397655.143741161</v>
      </c>
      <c r="AL707" s="22">
        <f>Target_AM[[#This Row],[PROPORSI]]*VLOOKUP(Target_AM[[#This Row],[NIPNAS]],Target_CC[],COLUMN(X$2)+9,0)</f>
        <v>85774434.071969271</v>
      </c>
      <c r="AM707" s="22">
        <f>Target_AM[[#This Row],[PROPORSI]]*VLOOKUP(Target_AM[[#This Row],[NIPNAS]],Target_CC[],COLUMN(Y$2)+9,0)</f>
        <v>14578389.568979159</v>
      </c>
      <c r="AN707" s="22">
        <f>Target_AM[[#This Row],[PROPORSI]]*VLOOKUP(Target_AM[[#This Row],[NIPNAS]],Target_CC[],COLUMN(Z$2)+9,0)</f>
        <v>537540202.78461468</v>
      </c>
      <c r="AO707" s="22">
        <f>Target_AM[[#This Row],[PROPORSI]]*VLOOKUP(Target_AM[[#This Row],[NIPNAS]],Target_CC[],COLUMN(AA$2)+9,0)</f>
        <v>114392618.85522929</v>
      </c>
      <c r="AP707" s="22">
        <f>Target_AM[[#This Row],[PROPORSI]]*VLOOKUP(Target_AM[[#This Row],[NIPNAS]],Target_CC[],COLUMN(AB$2)+9,0)</f>
        <v>219755277.04418561</v>
      </c>
      <c r="AQ707" s="22">
        <f>Target_AM[[#This Row],[PROPORSI]]*VLOOKUP(Target_AM[[#This Row],[NIPNAS]],Target_CC[],COLUMN(AC$2)+9,0)</f>
        <v>1423472840.1120155</v>
      </c>
      <c r="AR707" s="22">
        <f>Target_AM[[#This Row],[PROPORSI]]*VLOOKUP(Target_AM[[#This Row],[NIPNAS]],Target_CC[],COLUMN(AD$2)+9,0)</f>
        <v>266650424.32109028</v>
      </c>
      <c r="AS707" s="22">
        <f>Target_AM[[#This Row],[PROPORSI]]*VLOOKUP(Target_AM[[#This Row],[NIPNAS]],Target_CC[],COLUMN(AE$2)+9,0)</f>
        <v>199664264.10993811</v>
      </c>
      <c r="AT707" s="22">
        <f>Target_AM[[#This Row],[PROPORSI]]*VLOOKUP(Target_AM[[#This Row],[NIPNAS]],Target_CC[],COLUMN(AF$2)+9,0)</f>
        <v>909571362.02018833</v>
      </c>
      <c r="AU707" s="22">
        <f>Target_AM[[#This Row],[PROPORSI]]*VLOOKUP(Target_AM[[#This Row],[NIPNAS]],Target_CC[],COLUMN(AG$2)+9,0)</f>
        <v>401908502.32560068</v>
      </c>
      <c r="AV707" s="22">
        <f>Target_AM[[#This Row],[PROPORSI]]*VLOOKUP(Target_AM[[#This Row],[NIPNAS]],Target_CC[],COLUMN(AH$2)+9,0)</f>
        <v>124280724.76742789</v>
      </c>
      <c r="AW707" s="22">
        <f>Target_AM[[#This Row],[PROPORSI]]*VLOOKUP(Target_AM[[#This Row],[NIPNAS]],Target_CC[],COLUMN(AI$2)+9,0)</f>
        <v>735455709.91221488</v>
      </c>
      <c r="AX707" s="22">
        <f>Target_AM[[#This Row],[PROPORSI]]*VLOOKUP(Target_AM[[#This Row],[NIPNAS]],Target_CC[],COLUMN(AJ$2)+9,0)</f>
        <v>176199717.81373245</v>
      </c>
      <c r="AY707" s="22">
        <f>Target_AM[[#This Row],[PROPORSI]]*VLOOKUP(Target_AM[[#This Row],[NIPNAS]],Target_CC[],COLUMN(AK$2)+9,0)</f>
        <v>821263177.67570138</v>
      </c>
      <c r="AZ707" s="22">
        <f>Target_AM[[#This Row],[PROPORSI]]*VLOOKUP(Target_AM[[#This Row],[NIPNAS]],Target_CC[],COLUMN(AL$2)+9,0)</f>
        <v>123715551.1801237</v>
      </c>
      <c r="BA707" s="22">
        <f>Target_AM[[#This Row],[PROPORSI]]*VLOOKUP(Target_AM[[#This Row],[NIPNAS]],Target_CC[],COLUMN(AM$2)+9,0)</f>
        <v>5516330170.1374474</v>
      </c>
      <c r="BB707" s="22">
        <f>Target_AM[[#This Row],[PROPORSI]]*VLOOKUP(Target_AM[[#This Row],[NIPNAS]],Target_CC[],COLUMN(AN$2)+9,0)</f>
        <v>0</v>
      </c>
      <c r="BC707" s="22">
        <f>Target_AM[[#This Row],[PROPORSI]]*VLOOKUP(Target_AM[[#This Row],[NIPNAS]],Target_CC[],COLUMN(AO$2)+9,0)</f>
        <v>0</v>
      </c>
      <c r="BD707" s="22">
        <f>Target_AM[[#This Row],[PROPORSI]]*VLOOKUP(Target_AM[[#This Row],[NIPNAS]],Target_CC[],COLUMN(AP$2)+9,0)</f>
        <v>0</v>
      </c>
      <c r="BE707" s="22">
        <f>Target_AM[[#This Row],[PROPORSI]]*VLOOKUP(Target_AM[[#This Row],[NIPNAS]],Target_CC[],COLUMN(AQ$2)+9,0)</f>
        <v>0</v>
      </c>
      <c r="BF707" s="22">
        <f>Target_AM[[#This Row],[PROPORSI]]*VLOOKUP(Target_AM[[#This Row],[NIPNAS]],Target_CC[],COLUMN(AR$2)+9,0)</f>
        <v>0</v>
      </c>
      <c r="BG707" s="22">
        <f>Target_AM[[#This Row],[PROPORSI]]*VLOOKUP(Target_AM[[#This Row],[NIPNAS]],Target_CC[],COLUMN(AS$2)+9,0)</f>
        <v>0</v>
      </c>
      <c r="BH707" s="22">
        <f>Target_AM[[#This Row],[PROPORSI]]*VLOOKUP(Target_AM[[#This Row],[NIPNAS]],Target_CC[],COLUMN(AT$2)+9,0)</f>
        <v>0</v>
      </c>
      <c r="BI707" s="22">
        <f>Target_AM[[#This Row],[PROPORSI]]*VLOOKUP(Target_AM[[#This Row],[NIPNAS]],Target_CC[],COLUMN(AU$2)+9,0)</f>
        <v>0</v>
      </c>
      <c r="BJ707" s="22">
        <f>Target_AM[[#This Row],[PROPORSI]]*VLOOKUP(Target_AM[[#This Row],[NIPNAS]],Target_CC[],COLUMN(AV$2)+9,0)</f>
        <v>0</v>
      </c>
      <c r="BK707" s="22">
        <f>Target_AM[[#This Row],[PROPORSI]]*VLOOKUP(Target_AM[[#This Row],[NIPNAS]],Target_CC[],COLUMN(AW$2)+9,0)</f>
        <v>0</v>
      </c>
      <c r="BL707" s="22">
        <f>Target_AM[[#This Row],[PROPORSI]]*VLOOKUP(Target_AM[[#This Row],[NIPNAS]],Target_CC[],COLUMN(AX$2)+9,0)</f>
        <v>0</v>
      </c>
      <c r="BM707" s="22">
        <f>Target_AM[[#This Row],[PROPORSI]]*VLOOKUP(Target_AM[[#This Row],[NIPNAS]],Target_CC[],COLUMN(AY$2)+9,0)</f>
        <v>0</v>
      </c>
      <c r="BN707" s="22">
        <f>Target_AM[[#This Row],[PROPORSI]]*VLOOKUP(Target_AM[[#This Row],[NIPNAS]],Target_CC[],COLUMN(AZ$2)+9,0)</f>
        <v>0</v>
      </c>
      <c r="BO707" s="22">
        <f>Target_AM[[#This Row],[PROPORSI]]*VLOOKUP(Target_AM[[#This Row],[NIPNAS]],Target_CC[],COLUMN(BA$2)+9,0)</f>
        <v>59596701</v>
      </c>
      <c r="BP707" s="22">
        <f>Target_AM[[#This Row],[PROPORSI]]*VLOOKUP(Target_AM[[#This Row],[NIPNAS]],Target_CC[],COLUMN(BB$2)+9,0)</f>
        <v>115822010</v>
      </c>
      <c r="BQ707" s="22">
        <f>Target_AM[[#This Row],[PROPORSI]]*VLOOKUP(Target_AM[[#This Row],[NIPNAS]],Target_CC[],COLUMN(BC$2)+9,0)</f>
        <v>57777480</v>
      </c>
      <c r="BR707" s="22">
        <f>Target_AM[[#This Row],[PROPORSI]]*VLOOKUP(Target_AM[[#This Row],[NIPNAS]],Target_CC[],COLUMN(BD$2)+9,0)</f>
        <v>56588596</v>
      </c>
      <c r="BS707" s="22">
        <f>Target_AM[[#This Row],[PROPORSI]]*VLOOKUP(Target_AM[[#This Row],[NIPNAS]],Target_CC[],COLUMN(BE$2)+9,0)</f>
        <v>56588596</v>
      </c>
      <c r="BT707" s="22">
        <f>Target_AM[[#This Row],[PROPORSI]]*VLOOKUP(Target_AM[[#This Row],[NIPNAS]],Target_CC[],COLUMN(BF$2)+9,0)</f>
        <v>56588596</v>
      </c>
      <c r="BU707" s="22">
        <f>Target_AM[[#This Row],[PROPORSI]]*VLOOKUP(Target_AM[[#This Row],[NIPNAS]],Target_CC[],COLUMN(BG$2)+9,0)</f>
        <v>56588596</v>
      </c>
      <c r="BV707" s="22">
        <f>Target_AM[[#This Row],[PROPORSI]]*VLOOKUP(Target_AM[[#This Row],[NIPNAS]],Target_CC[],COLUMN(BH$2)+9,0)</f>
        <v>56588596</v>
      </c>
      <c r="BW707" s="22">
        <f>Target_AM[[#This Row],[PROPORSI]]*VLOOKUP(Target_AM[[#This Row],[NIPNAS]],Target_CC[],COLUMN(BI$2)+9,0)</f>
        <v>56588596</v>
      </c>
      <c r="BX707" s="22">
        <f>Target_AM[[#This Row],[PROPORSI]]*VLOOKUP(Target_AM[[#This Row],[NIPNAS]],Target_CC[],COLUMN(BJ$2)+9,0)</f>
        <v>56588596</v>
      </c>
      <c r="BY707" s="22">
        <f>Target_AM[[#This Row],[PROPORSI]]*VLOOKUP(Target_AM[[#This Row],[NIPNAS]],Target_CC[],COLUMN(BK$2)+9,0)</f>
        <v>56588596</v>
      </c>
      <c r="BZ707" s="22">
        <f>Target_AM[[#This Row],[PROPORSI]]*VLOOKUP(Target_AM[[#This Row],[NIPNAS]],Target_CC[],COLUMN(BL$2)+9,0)</f>
        <v>56588596</v>
      </c>
      <c r="CA707" s="22">
        <f>Target_AM[[#This Row],[PROPORSI]]*VLOOKUP(Target_AM[[#This Row],[NIPNAS]],Target_CC[],COLUMN(BM$2)+9,0)</f>
        <v>742493555</v>
      </c>
      <c r="CB707" s="22">
        <f>Target_AM[[#This Row],[PROPORSI]]*VLOOKUP(Target_AM[[#This Row],[NIPNAS]],Target_CC[],COLUMN(BN$2)+9,0)</f>
        <v>23925422</v>
      </c>
      <c r="CC707" s="22">
        <f>Target_AM[[#This Row],[PROPORSI]]*VLOOKUP(Target_AM[[#This Row],[NIPNAS]],Target_CC[],COLUMN(BO$2)+9,0)</f>
        <v>22699612</v>
      </c>
      <c r="CD707" s="22">
        <f>Target_AM[[#This Row],[PROPORSI]]*VLOOKUP(Target_AM[[#This Row],[NIPNAS]],Target_CC[],COLUMN(BP$2)+9,0)</f>
        <v>23777680</v>
      </c>
      <c r="CE707" s="22">
        <f>Target_AM[[#This Row],[PROPORSI]]*VLOOKUP(Target_AM[[#This Row],[NIPNAS]],Target_CC[],COLUMN(BQ$2)+9,0)</f>
        <v>22588796</v>
      </c>
      <c r="CF707" s="22">
        <f>Target_AM[[#This Row],[PROPORSI]]*VLOOKUP(Target_AM[[#This Row],[NIPNAS]],Target_CC[],COLUMN(BR$2)+9,0)</f>
        <v>22588796</v>
      </c>
      <c r="CG707" s="22">
        <f>Target_AM[[#This Row],[PROPORSI]]*VLOOKUP(Target_AM[[#This Row],[NIPNAS]],Target_CC[],COLUMN(BS$2)+9,0)</f>
        <v>22588796</v>
      </c>
      <c r="CH707" s="22">
        <f>Target_AM[[#This Row],[PROPORSI]]*VLOOKUP(Target_AM[[#This Row],[NIPNAS]],Target_CC[],COLUMN(BT$2)+9,0)</f>
        <v>22588796</v>
      </c>
      <c r="CI707" s="22">
        <f>Target_AM[[#This Row],[PROPORSI]]*VLOOKUP(Target_AM[[#This Row],[NIPNAS]],Target_CC[],COLUMN(BU$2)+9,0)</f>
        <v>22588796</v>
      </c>
      <c r="CJ707" s="22">
        <f>Target_AM[[#This Row],[PROPORSI]]*VLOOKUP(Target_AM[[#This Row],[NIPNAS]],Target_CC[],COLUMN(BV$2)+9,0)</f>
        <v>22588796</v>
      </c>
      <c r="CK707" s="22">
        <f>Target_AM[[#This Row],[PROPORSI]]*VLOOKUP(Target_AM[[#This Row],[NIPNAS]],Target_CC[],COLUMN(BW$2)+9,0)</f>
        <v>22588796</v>
      </c>
      <c r="CL707" s="22">
        <f>Target_AM[[#This Row],[PROPORSI]]*VLOOKUP(Target_AM[[#This Row],[NIPNAS]],Target_CC[],COLUMN(BX$2)+9,0)</f>
        <v>22588796</v>
      </c>
      <c r="CM707" s="22">
        <f>Target_AM[[#This Row],[PROPORSI]]*VLOOKUP(Target_AM[[#This Row],[NIPNAS]],Target_CC[],COLUMN(BY$2)+9,0)</f>
        <v>22588796</v>
      </c>
      <c r="CN707" s="22">
        <f>Target_AM[[#This Row],[PROPORSI]]*VLOOKUP(Target_AM[[#This Row],[NIPNAS]],Target_CC[],COLUMN(BZ$2)+9,0)</f>
        <v>273701878</v>
      </c>
      <c r="CO707" s="22">
        <f>Target_AM[[#This Row],[PROPORSI]]*VLOOKUP(Target_AM[[#This Row],[NIPNAS]],Target_CC[],COLUMN(CA$2)+9,0)</f>
        <v>35671279</v>
      </c>
      <c r="CP707" s="22">
        <f>Target_AM[[#This Row],[PROPORSI]]*VLOOKUP(Target_AM[[#This Row],[NIPNAS]],Target_CC[],COLUMN(CB$2)+9,0)</f>
        <v>34708744</v>
      </c>
      <c r="CQ707" s="22">
        <f>Target_AM[[#This Row],[PROPORSI]]*VLOOKUP(Target_AM[[#This Row],[NIPNAS]],Target_CC[],COLUMN(CC$2)+9,0)</f>
        <v>33999800</v>
      </c>
      <c r="CR707" s="22">
        <f>Target_AM[[#This Row],[PROPORSI]]*VLOOKUP(Target_AM[[#This Row],[NIPNAS]],Target_CC[],COLUMN(CD$2)+9,0)</f>
        <v>33999800</v>
      </c>
      <c r="CS707" s="22">
        <f>Target_AM[[#This Row],[PROPORSI]]*VLOOKUP(Target_AM[[#This Row],[NIPNAS]],Target_CC[],COLUMN(CE$2)+9,0)</f>
        <v>33999800</v>
      </c>
      <c r="CT707" s="22">
        <f>Target_AM[[#This Row],[PROPORSI]]*VLOOKUP(Target_AM[[#This Row],[NIPNAS]],Target_CC[],COLUMN(CF$2)+9,0)</f>
        <v>33999800</v>
      </c>
      <c r="CU707" s="22">
        <f>Target_AM[[#This Row],[PROPORSI]]*VLOOKUP(Target_AM[[#This Row],[NIPNAS]],Target_CC[],COLUMN(CG$2)+9,0)</f>
        <v>33999800</v>
      </c>
      <c r="CV707" s="22">
        <f>Target_AM[[#This Row],[PROPORSI]]*VLOOKUP(Target_AM[[#This Row],[NIPNAS]],Target_CC[],COLUMN(CH$2)+9,0)</f>
        <v>33999800</v>
      </c>
      <c r="CW707" s="22">
        <f>Target_AM[[#This Row],[PROPORSI]]*VLOOKUP(Target_AM[[#This Row],[NIPNAS]],Target_CC[],COLUMN(CI$2)+9,0)</f>
        <v>33999800</v>
      </c>
      <c r="CX707" s="22">
        <f>Target_AM[[#This Row],[PROPORSI]]*VLOOKUP(Target_AM[[#This Row],[NIPNAS]],Target_CC[],COLUMN(CJ$2)+9,0)</f>
        <v>33999800</v>
      </c>
      <c r="CY707" s="22">
        <f>Target_AM[[#This Row],[PROPORSI]]*VLOOKUP(Target_AM[[#This Row],[NIPNAS]],Target_CC[],COLUMN(CK$2)+9,0)</f>
        <v>33999800</v>
      </c>
      <c r="CZ707" s="22">
        <f>Target_AM[[#This Row],[PROPORSI]]*VLOOKUP(Target_AM[[#This Row],[NIPNAS]],Target_CC[],COLUMN(CL$2)+9,0)</f>
        <v>33999800</v>
      </c>
      <c r="DA707" s="22">
        <f>Target_AM[[#This Row],[PROPORSI]]*VLOOKUP(Target_AM[[#This Row],[NIPNAS]],Target_CC[],COLUMN(CM$2)+9,0)</f>
        <v>410378023</v>
      </c>
      <c r="DB707" s="22">
        <f>Target_AM[[#This Row],[PROPORSI]]*VLOOKUP(Target_AM[[#This Row],[NIPNAS]],Target_CC[],COLUMN(CN$2)+9,0)</f>
        <v>0</v>
      </c>
      <c r="DC707" s="22">
        <f>Target_AM[[#This Row],[PROPORSI]]*VLOOKUP(Target_AM[[#This Row],[NIPNAS]],Target_CC[],COLUMN(CO$2)+9,0)</f>
        <v>0</v>
      </c>
      <c r="DD707" s="22">
        <f>Target_AM[[#This Row],[PROPORSI]]*VLOOKUP(Target_AM[[#This Row],[NIPNAS]],Target_CC[],COLUMN(CP$2)+9,0)</f>
        <v>130000</v>
      </c>
      <c r="DE707" s="22">
        <f>Target_AM[[#This Row],[PROPORSI]]*VLOOKUP(Target_AM[[#This Row],[NIPNAS]],Target_CC[],COLUMN(CQ$2)+9,0)</f>
        <v>0</v>
      </c>
      <c r="DF707" s="22">
        <f>Target_AM[[#This Row],[PROPORSI]]*VLOOKUP(Target_AM[[#This Row],[NIPNAS]],Target_CC[],COLUMN(CR$2)+9,0)</f>
        <v>0</v>
      </c>
      <c r="DG707" s="22">
        <f>Target_AM[[#This Row],[PROPORSI]]*VLOOKUP(Target_AM[[#This Row],[NIPNAS]],Target_CC[],COLUMN(CS$2)+9,0)</f>
        <v>0</v>
      </c>
      <c r="DH707" s="22">
        <f>Target_AM[[#This Row],[PROPORSI]]*VLOOKUP(Target_AM[[#This Row],[NIPNAS]],Target_CC[],COLUMN(CT$2)+9,0)</f>
        <v>0</v>
      </c>
      <c r="DI707" s="22">
        <f>Target_AM[[#This Row],[PROPORSI]]*VLOOKUP(Target_AM[[#This Row],[NIPNAS]],Target_CC[],COLUMN(CU$2)+9,0)</f>
        <v>0</v>
      </c>
      <c r="DJ707" s="22">
        <f>Target_AM[[#This Row],[PROPORSI]]*VLOOKUP(Target_AM[[#This Row],[NIPNAS]],Target_CC[],COLUMN(CV$2)+9,0)</f>
        <v>0</v>
      </c>
      <c r="DK707" s="22">
        <f>Target_AM[[#This Row],[PROPORSI]]*VLOOKUP(Target_AM[[#This Row],[NIPNAS]],Target_CC[],COLUMN(CW$2)+9,0)</f>
        <v>0</v>
      </c>
      <c r="DL707" s="22">
        <f>Target_AM[[#This Row],[PROPORSI]]*VLOOKUP(Target_AM[[#This Row],[NIPNAS]],Target_CC[],COLUMN(CX$2)+9,0)</f>
        <v>0</v>
      </c>
      <c r="DM707" s="22">
        <f>Target_AM[[#This Row],[PROPORSI]]*VLOOKUP(Target_AM[[#This Row],[NIPNAS]],Target_CC[],COLUMN(CY$2)+9,0)</f>
        <v>0</v>
      </c>
      <c r="DN707" s="22">
        <f>Target_AM[[#This Row],[PROPORSI]]*VLOOKUP(Target_AM[[#This Row],[NIPNAS]],Target_CC[],COLUMN(CZ$2)+9,0)</f>
        <v>130000</v>
      </c>
      <c r="DO707" s="22">
        <f>Target_AM[[#This Row],[PROPORSI]]*VLOOKUP(Target_AM[[#This Row],[NIPNAS]],Target_CC[],COLUMN(DA$2)+9,0)</f>
        <v>0</v>
      </c>
      <c r="DP707" s="22">
        <f>Target_AM[[#This Row],[PROPORSI]]*VLOOKUP(Target_AM[[#This Row],[NIPNAS]],Target_CC[],COLUMN(DB$2)+9,0)</f>
        <v>0</v>
      </c>
      <c r="DQ707" s="22">
        <f>Target_AM[[#This Row],[PROPORSI]]*VLOOKUP(Target_AM[[#This Row],[NIPNAS]],Target_CC[],COLUMN(DC$2)+9,0)</f>
        <v>0</v>
      </c>
      <c r="DR707" s="22">
        <f>Target_AM[[#This Row],[PROPORSI]]*VLOOKUP(Target_AM[[#This Row],[NIPNAS]],Target_CC[],COLUMN(DD$2)+9,0)</f>
        <v>0</v>
      </c>
      <c r="DS707" s="22">
        <f>Target_AM[[#This Row],[PROPORSI]]*VLOOKUP(Target_AM[[#This Row],[NIPNAS]],Target_CC[],COLUMN(DE$2)+9,0)</f>
        <v>0</v>
      </c>
      <c r="DT707" s="22">
        <f>Target_AM[[#This Row],[PROPORSI]]*VLOOKUP(Target_AM[[#This Row],[NIPNAS]],Target_CC[],COLUMN(DF$2)+9,0)</f>
        <v>0</v>
      </c>
      <c r="DU707" s="22">
        <f>Target_AM[[#This Row],[PROPORSI]]*VLOOKUP(Target_AM[[#This Row],[NIPNAS]],Target_CC[],COLUMN(DG$2)+9,0)</f>
        <v>0</v>
      </c>
      <c r="DV707" s="22">
        <f>Target_AM[[#This Row],[PROPORSI]]*VLOOKUP(Target_AM[[#This Row],[NIPNAS]],Target_CC[],COLUMN(DH$2)+9,0)</f>
        <v>0</v>
      </c>
      <c r="DW707" s="22">
        <f>Target_AM[[#This Row],[PROPORSI]]*VLOOKUP(Target_AM[[#This Row],[NIPNAS]],Target_CC[],COLUMN(DI$2)+9,0)</f>
        <v>0</v>
      </c>
      <c r="DX707" s="22">
        <f>Target_AM[[#This Row],[PROPORSI]]*VLOOKUP(Target_AM[[#This Row],[NIPNAS]],Target_CC[],COLUMN(DJ$2)+9,0)</f>
        <v>0</v>
      </c>
      <c r="DY707" s="22">
        <f>Target_AM[[#This Row],[PROPORSI]]*VLOOKUP(Target_AM[[#This Row],[NIPNAS]],Target_CC[],COLUMN(DK$2)+9,0)</f>
        <v>0</v>
      </c>
      <c r="DZ707" s="22">
        <f>Target_AM[[#This Row],[PROPORSI]]*VLOOKUP(Target_AM[[#This Row],[NIPNAS]],Target_CC[],COLUMN(DL$2)+9,0)</f>
        <v>0</v>
      </c>
      <c r="EA707" s="22">
        <f>Target_AM[[#This Row],[PROPORSI]]*VLOOKUP(Target_AM[[#This Row],[NIPNAS]],Target_CC[],COLUMN(DM$2)+9,0)</f>
        <v>0</v>
      </c>
    </row>
    <row r="708" spans="2:131" x14ac:dyDescent="0.3">
      <c r="B708">
        <v>940162</v>
      </c>
      <c r="C708" t="s">
        <v>1062</v>
      </c>
      <c r="D708">
        <v>1</v>
      </c>
      <c r="E708" s="8">
        <v>45658</v>
      </c>
      <c r="F708">
        <v>76520017</v>
      </c>
      <c r="G708" t="s">
        <v>217</v>
      </c>
      <c r="J708" t="s">
        <v>1081</v>
      </c>
      <c r="K708" t="s">
        <v>22</v>
      </c>
      <c r="L708" t="s">
        <v>159</v>
      </c>
      <c r="M708" t="s">
        <v>31</v>
      </c>
      <c r="N708" s="23">
        <f>Target_AM[[#This Row],[PROPORSI]]*VLOOKUP(Target_AM[[#This Row],[NIPNAS]],Target_CC[],9,0)</f>
        <v>4224359454.3274345</v>
      </c>
      <c r="O708" s="22">
        <f>Target_AM[[#This Row],[PROPORSI]]*VLOOKUP(Target_AM[[#This Row],[NIPNAS]],Target_CC[],COLUMN(A$2)+9,0)</f>
        <v>270093204.21118802</v>
      </c>
      <c r="P708" s="22">
        <f>Target_AM[[#This Row],[PROPORSI]]*VLOOKUP(Target_AM[[#This Row],[NIPNAS]],Target_CC[],COLUMN(B$2)+9,0)</f>
        <v>259545010.51645473</v>
      </c>
      <c r="Q708" s="22">
        <f>Target_AM[[#This Row],[PROPORSI]]*VLOOKUP(Target_AM[[#This Row],[NIPNAS]],Target_CC[],COLUMN(C$2)+9,0)</f>
        <v>424010238.05684739</v>
      </c>
      <c r="R708" s="22">
        <f>Target_AM[[#This Row],[PROPORSI]]*VLOOKUP(Target_AM[[#This Row],[NIPNAS]],Target_CC[],COLUMN(D$2)+9,0)</f>
        <v>155176930.71919984</v>
      </c>
      <c r="S708" s="22">
        <f>Target_AM[[#This Row],[PROPORSI]]*VLOOKUP(Target_AM[[#This Row],[NIPNAS]],Target_CC[],COLUMN(E$2)+9,0)</f>
        <v>293974932.97833216</v>
      </c>
      <c r="T708" s="22">
        <f>Target_AM[[#This Row],[PROPORSI]]*VLOOKUP(Target_AM[[#This Row],[NIPNAS]],Target_CC[],COLUMN(F$2)+9,0)</f>
        <v>289662371.12644053</v>
      </c>
      <c r="U708" s="22">
        <f>Target_AM[[#This Row],[PROPORSI]]*VLOOKUP(Target_AM[[#This Row],[NIPNAS]],Target_CC[],COLUMN(G$2)+9,0)</f>
        <v>339057733.85389954</v>
      </c>
      <c r="V708" s="22">
        <f>Target_AM[[#This Row],[PROPORSI]]*VLOOKUP(Target_AM[[#This Row],[NIPNAS]],Target_CC[],COLUMN(H$2)+9,0)</f>
        <v>214029411.58144534</v>
      </c>
      <c r="W708" s="22">
        <f>Target_AM[[#This Row],[PROPORSI]]*VLOOKUP(Target_AM[[#This Row],[NIPNAS]],Target_CC[],COLUMN(I$2)+9,0)</f>
        <v>318025713.00309831</v>
      </c>
      <c r="X708" s="22">
        <f>Target_AM[[#This Row],[PROPORSI]]*VLOOKUP(Target_AM[[#This Row],[NIPNAS]],Target_CC[],COLUMN(J$2)+9,0)</f>
        <v>421420295.91745204</v>
      </c>
      <c r="Y708" s="22">
        <f>Target_AM[[#This Row],[PROPORSI]]*VLOOKUP(Target_AM[[#This Row],[NIPNAS]],Target_CC[],COLUMN(K$2)+9,0)</f>
        <v>303196744.00997078</v>
      </c>
      <c r="Z708" s="22">
        <f>Target_AM[[#This Row],[PROPORSI]]*VLOOKUP(Target_AM[[#This Row],[NIPNAS]],Target_CC[],COLUMN(L$2)+9,0)</f>
        <v>337999099.15533423</v>
      </c>
      <c r="AA708" s="22">
        <f>Target_AM[[#This Row],[PROPORSI]]*VLOOKUP(Target_AM[[#This Row],[NIPNAS]],Target_CC[],COLUMN(M$2)+9,0)</f>
        <v>3626191685.1296625</v>
      </c>
      <c r="AB708" s="22">
        <f>Target_AM[[#This Row],[PROPORSI]]*VLOOKUP(Target_AM[[#This Row],[NIPNAS]],Target_CC[],COLUMN(N$2)+9,0)</f>
        <v>2879296.6177743673</v>
      </c>
      <c r="AC708" s="22">
        <f>Target_AM[[#This Row],[PROPORSI]]*VLOOKUP(Target_AM[[#This Row],[NIPNAS]],Target_CC[],COLUMN(O$2)+9,0)</f>
        <v>10827003.869049102</v>
      </c>
      <c r="AD708" s="22">
        <f>Target_AM[[#This Row],[PROPORSI]]*VLOOKUP(Target_AM[[#This Row],[NIPNAS]],Target_CC[],COLUMN(P$2)+9,0)</f>
        <v>15419660.101360321</v>
      </c>
      <c r="AE708" s="22">
        <f>Target_AM[[#This Row],[PROPORSI]]*VLOOKUP(Target_AM[[#This Row],[NIPNAS]],Target_CC[],COLUMN(Q$2)+9,0)</f>
        <v>19618663.736530215</v>
      </c>
      <c r="AF708" s="22">
        <f>Target_AM[[#This Row],[PROPORSI]]*VLOOKUP(Target_AM[[#This Row],[NIPNAS]],Target_CC[],COLUMN(R$2)+9,0)</f>
        <v>32468606.811068416</v>
      </c>
      <c r="AG708" s="22">
        <f>Target_AM[[#This Row],[PROPORSI]]*VLOOKUP(Target_AM[[#This Row],[NIPNAS]],Target_CC[],COLUMN(S$2)+9,0)</f>
        <v>43879435.594052136</v>
      </c>
      <c r="AH708" s="22">
        <f>Target_AM[[#This Row],[PROPORSI]]*VLOOKUP(Target_AM[[#This Row],[NIPNAS]],Target_CC[],COLUMN(T$2)+9,0)</f>
        <v>56229742.830257237</v>
      </c>
      <c r="AI708" s="22">
        <f>Target_AM[[#This Row],[PROPORSI]]*VLOOKUP(Target_AM[[#This Row],[NIPNAS]],Target_CC[],COLUMN(U$2)+9,0)</f>
        <v>37664793.662368327</v>
      </c>
      <c r="AJ708" s="22">
        <f>Target_AM[[#This Row],[PROPORSI]]*VLOOKUP(Target_AM[[#This Row],[NIPNAS]],Target_CC[],COLUMN(V$2)+9,0)</f>
        <v>58106807.450374365</v>
      </c>
      <c r="AK708" s="22">
        <f>Target_AM[[#This Row],[PROPORSI]]*VLOOKUP(Target_AM[[#This Row],[NIPNAS]],Target_CC[],COLUMN(W$2)+9,0)</f>
        <v>49132090.82112354</v>
      </c>
      <c r="AL708" s="22">
        <f>Target_AM[[#This Row],[PROPORSI]]*VLOOKUP(Target_AM[[#This Row],[NIPNAS]],Target_CC[],COLUMN(X$2)+9,0)</f>
        <v>35359520.259267032</v>
      </c>
      <c r="AM708" s="22">
        <f>Target_AM[[#This Row],[PROPORSI]]*VLOOKUP(Target_AM[[#This Row],[NIPNAS]],Target_CC[],COLUMN(Y$2)+9,0)</f>
        <v>45149447.435760498</v>
      </c>
      <c r="AN708" s="22">
        <f>Target_AM[[#This Row],[PROPORSI]]*VLOOKUP(Target_AM[[#This Row],[NIPNAS]],Target_CC[],COLUMN(Z$2)+9,0)</f>
        <v>406735069.18898559</v>
      </c>
      <c r="AO708" s="22">
        <f>Target_AM[[#This Row],[PROPORSI]]*VLOOKUP(Target_AM[[#This Row],[NIPNAS]],Target_CC[],COLUMN(AA$2)+9,0)</f>
        <v>272972500.82896239</v>
      </c>
      <c r="AP708" s="22">
        <f>Target_AM[[#This Row],[PROPORSI]]*VLOOKUP(Target_AM[[#This Row],[NIPNAS]],Target_CC[],COLUMN(AB$2)+9,0)</f>
        <v>270372014.38550383</v>
      </c>
      <c r="AQ708" s="22">
        <f>Target_AM[[#This Row],[PROPORSI]]*VLOOKUP(Target_AM[[#This Row],[NIPNAS]],Target_CC[],COLUMN(AC$2)+9,0)</f>
        <v>439429898.15820771</v>
      </c>
      <c r="AR708" s="22">
        <f>Target_AM[[#This Row],[PROPORSI]]*VLOOKUP(Target_AM[[#This Row],[NIPNAS]],Target_CC[],COLUMN(AD$2)+9,0)</f>
        <v>174795594.45573005</v>
      </c>
      <c r="AS708" s="22">
        <f>Target_AM[[#This Row],[PROPORSI]]*VLOOKUP(Target_AM[[#This Row],[NIPNAS]],Target_CC[],COLUMN(AE$2)+9,0)</f>
        <v>326443539.78940058</v>
      </c>
      <c r="AT708" s="22">
        <f>Target_AM[[#This Row],[PROPORSI]]*VLOOKUP(Target_AM[[#This Row],[NIPNAS]],Target_CC[],COLUMN(AF$2)+9,0)</f>
        <v>333541806.72049266</v>
      </c>
      <c r="AU708" s="22">
        <f>Target_AM[[#This Row],[PROPORSI]]*VLOOKUP(Target_AM[[#This Row],[NIPNAS]],Target_CC[],COLUMN(AG$2)+9,0)</f>
        <v>395287476.68415678</v>
      </c>
      <c r="AV708" s="22">
        <f>Target_AM[[#This Row],[PROPORSI]]*VLOOKUP(Target_AM[[#This Row],[NIPNAS]],Target_CC[],COLUMN(AH$2)+9,0)</f>
        <v>251694205.24381366</v>
      </c>
      <c r="AW708" s="22">
        <f>Target_AM[[#This Row],[PROPORSI]]*VLOOKUP(Target_AM[[#This Row],[NIPNAS]],Target_CC[],COLUMN(AI$2)+9,0)</f>
        <v>376132520.45347267</v>
      </c>
      <c r="AX708" s="22">
        <f>Target_AM[[#This Row],[PROPORSI]]*VLOOKUP(Target_AM[[#This Row],[NIPNAS]],Target_CC[],COLUMN(AJ$2)+9,0)</f>
        <v>470552386.73857558</v>
      </c>
      <c r="AY708" s="22">
        <f>Target_AM[[#This Row],[PROPORSI]]*VLOOKUP(Target_AM[[#This Row],[NIPNAS]],Target_CC[],COLUMN(AK$2)+9,0)</f>
        <v>338556264.26923782</v>
      </c>
      <c r="AZ708" s="22">
        <f>Target_AM[[#This Row],[PROPORSI]]*VLOOKUP(Target_AM[[#This Row],[NIPNAS]],Target_CC[],COLUMN(AL$2)+9,0)</f>
        <v>383148546.59109473</v>
      </c>
      <c r="BA708" s="22">
        <f>Target_AM[[#This Row],[PROPORSI]]*VLOOKUP(Target_AM[[#This Row],[NIPNAS]],Target_CC[],COLUMN(AM$2)+9,0)</f>
        <v>4032926754.3186483</v>
      </c>
      <c r="BB708" s="22">
        <f>Target_AM[[#This Row],[PROPORSI]]*VLOOKUP(Target_AM[[#This Row],[NIPNAS]],Target_CC[],COLUMN(AN$2)+9,0)</f>
        <v>0</v>
      </c>
      <c r="BC708" s="22">
        <f>Target_AM[[#This Row],[PROPORSI]]*VLOOKUP(Target_AM[[#This Row],[NIPNAS]],Target_CC[],COLUMN(AO$2)+9,0)</f>
        <v>0</v>
      </c>
      <c r="BD708" s="22">
        <f>Target_AM[[#This Row],[PROPORSI]]*VLOOKUP(Target_AM[[#This Row],[NIPNAS]],Target_CC[],COLUMN(AP$2)+9,0)</f>
        <v>0</v>
      </c>
      <c r="BE708" s="22">
        <f>Target_AM[[#This Row],[PROPORSI]]*VLOOKUP(Target_AM[[#This Row],[NIPNAS]],Target_CC[],COLUMN(AQ$2)+9,0)</f>
        <v>0</v>
      </c>
      <c r="BF708" s="22">
        <f>Target_AM[[#This Row],[PROPORSI]]*VLOOKUP(Target_AM[[#This Row],[NIPNAS]],Target_CC[],COLUMN(AR$2)+9,0)</f>
        <v>0</v>
      </c>
      <c r="BG708" s="22">
        <f>Target_AM[[#This Row],[PROPORSI]]*VLOOKUP(Target_AM[[#This Row],[NIPNAS]],Target_CC[],COLUMN(AS$2)+9,0)</f>
        <v>0</v>
      </c>
      <c r="BH708" s="22">
        <f>Target_AM[[#This Row],[PROPORSI]]*VLOOKUP(Target_AM[[#This Row],[NIPNAS]],Target_CC[],COLUMN(AT$2)+9,0)</f>
        <v>0</v>
      </c>
      <c r="BI708" s="22">
        <f>Target_AM[[#This Row],[PROPORSI]]*VLOOKUP(Target_AM[[#This Row],[NIPNAS]],Target_CC[],COLUMN(AU$2)+9,0)</f>
        <v>0</v>
      </c>
      <c r="BJ708" s="22">
        <f>Target_AM[[#This Row],[PROPORSI]]*VLOOKUP(Target_AM[[#This Row],[NIPNAS]],Target_CC[],COLUMN(AV$2)+9,0)</f>
        <v>0</v>
      </c>
      <c r="BK708" s="22">
        <f>Target_AM[[#This Row],[PROPORSI]]*VLOOKUP(Target_AM[[#This Row],[NIPNAS]],Target_CC[],COLUMN(AW$2)+9,0)</f>
        <v>0</v>
      </c>
      <c r="BL708" s="22">
        <f>Target_AM[[#This Row],[PROPORSI]]*VLOOKUP(Target_AM[[#This Row],[NIPNAS]],Target_CC[],COLUMN(AX$2)+9,0)</f>
        <v>0</v>
      </c>
      <c r="BM708" s="22">
        <f>Target_AM[[#This Row],[PROPORSI]]*VLOOKUP(Target_AM[[#This Row],[NIPNAS]],Target_CC[],COLUMN(AY$2)+9,0)</f>
        <v>0</v>
      </c>
      <c r="BN708" s="22">
        <f>Target_AM[[#This Row],[PROPORSI]]*VLOOKUP(Target_AM[[#This Row],[NIPNAS]],Target_CC[],COLUMN(AZ$2)+9,0)</f>
        <v>0</v>
      </c>
      <c r="BO708" s="22">
        <f>Target_AM[[#This Row],[PROPORSI]]*VLOOKUP(Target_AM[[#This Row],[NIPNAS]],Target_CC[],COLUMN(BA$2)+9,0)</f>
        <v>228522968</v>
      </c>
      <c r="BP708" s="22">
        <f>Target_AM[[#This Row],[PROPORSI]]*VLOOKUP(Target_AM[[#This Row],[NIPNAS]],Target_CC[],COLUMN(BB$2)+9,0)</f>
        <v>302321109</v>
      </c>
      <c r="BQ708" s="22">
        <f>Target_AM[[#This Row],[PROPORSI]]*VLOOKUP(Target_AM[[#This Row],[NIPNAS]],Target_CC[],COLUMN(BC$2)+9,0)</f>
        <v>254120251</v>
      </c>
      <c r="BR708" s="22">
        <f>Target_AM[[#This Row],[PROPORSI]]*VLOOKUP(Target_AM[[#This Row],[NIPNAS]],Target_CC[],COLUMN(BD$2)+9,0)</f>
        <v>218629918.59999999</v>
      </c>
      <c r="BS708" s="22">
        <f>Target_AM[[#This Row],[PROPORSI]]*VLOOKUP(Target_AM[[#This Row],[NIPNAS]],Target_CC[],COLUMN(BE$2)+9,0)</f>
        <v>218629918.59999999</v>
      </c>
      <c r="BT708" s="22">
        <f>Target_AM[[#This Row],[PROPORSI]]*VLOOKUP(Target_AM[[#This Row],[NIPNAS]],Target_CC[],COLUMN(BF$2)+9,0)</f>
        <v>218629918.59999999</v>
      </c>
      <c r="BU708" s="22">
        <f>Target_AM[[#This Row],[PROPORSI]]*VLOOKUP(Target_AM[[#This Row],[NIPNAS]],Target_CC[],COLUMN(BG$2)+9,0)</f>
        <v>218629918.59999999</v>
      </c>
      <c r="BV708" s="22">
        <f>Target_AM[[#This Row],[PROPORSI]]*VLOOKUP(Target_AM[[#This Row],[NIPNAS]],Target_CC[],COLUMN(BH$2)+9,0)</f>
        <v>218629918.59999999</v>
      </c>
      <c r="BW708" s="22">
        <f>Target_AM[[#This Row],[PROPORSI]]*VLOOKUP(Target_AM[[#This Row],[NIPNAS]],Target_CC[],COLUMN(BI$2)+9,0)</f>
        <v>218629918.59999999</v>
      </c>
      <c r="BX708" s="22">
        <f>Target_AM[[#This Row],[PROPORSI]]*VLOOKUP(Target_AM[[#This Row],[NIPNAS]],Target_CC[],COLUMN(BJ$2)+9,0)</f>
        <v>218629918.59999999</v>
      </c>
      <c r="BY708" s="22">
        <f>Target_AM[[#This Row],[PROPORSI]]*VLOOKUP(Target_AM[[#This Row],[NIPNAS]],Target_CC[],COLUMN(BK$2)+9,0)</f>
        <v>218629918.59999999</v>
      </c>
      <c r="BZ708" s="22">
        <f>Target_AM[[#This Row],[PROPORSI]]*VLOOKUP(Target_AM[[#This Row],[NIPNAS]],Target_CC[],COLUMN(BL$2)+9,0)</f>
        <v>218629918.59999999</v>
      </c>
      <c r="CA708" s="22">
        <f>Target_AM[[#This Row],[PROPORSI]]*VLOOKUP(Target_AM[[#This Row],[NIPNAS]],Target_CC[],COLUMN(BM$2)+9,0)</f>
        <v>2752633595.3999996</v>
      </c>
      <c r="CB708" s="22">
        <f>Target_AM[[#This Row],[PROPORSI]]*VLOOKUP(Target_AM[[#This Row],[NIPNAS]],Target_CC[],COLUMN(BN$2)+9,0)</f>
        <v>163233827</v>
      </c>
      <c r="CC708" s="22">
        <f>Target_AM[[#This Row],[PROPORSI]]*VLOOKUP(Target_AM[[#This Row],[NIPNAS]],Target_CC[],COLUMN(BO$2)+9,0)</f>
        <v>160176881</v>
      </c>
      <c r="CD708" s="22">
        <f>Target_AM[[#This Row],[PROPORSI]]*VLOOKUP(Target_AM[[#This Row],[NIPNAS]],Target_CC[],COLUMN(BP$2)+9,0)</f>
        <v>162058908</v>
      </c>
      <c r="CE708" s="22">
        <f>Target_AM[[#This Row],[PROPORSI]]*VLOOKUP(Target_AM[[#This Row],[NIPNAS]],Target_CC[],COLUMN(BQ$2)+9,0)</f>
        <v>153955962.59999999</v>
      </c>
      <c r="CF708" s="22">
        <f>Target_AM[[#This Row],[PROPORSI]]*VLOOKUP(Target_AM[[#This Row],[NIPNAS]],Target_CC[],COLUMN(BR$2)+9,0)</f>
        <v>153955962.59999999</v>
      </c>
      <c r="CG708" s="22">
        <f>Target_AM[[#This Row],[PROPORSI]]*VLOOKUP(Target_AM[[#This Row],[NIPNAS]],Target_CC[],COLUMN(BS$2)+9,0)</f>
        <v>153955962.59999999</v>
      </c>
      <c r="CH708" s="22">
        <f>Target_AM[[#This Row],[PROPORSI]]*VLOOKUP(Target_AM[[#This Row],[NIPNAS]],Target_CC[],COLUMN(BT$2)+9,0)</f>
        <v>153955962.59999999</v>
      </c>
      <c r="CI708" s="22">
        <f>Target_AM[[#This Row],[PROPORSI]]*VLOOKUP(Target_AM[[#This Row],[NIPNAS]],Target_CC[],COLUMN(BU$2)+9,0)</f>
        <v>153955962.59999999</v>
      </c>
      <c r="CJ708" s="22">
        <f>Target_AM[[#This Row],[PROPORSI]]*VLOOKUP(Target_AM[[#This Row],[NIPNAS]],Target_CC[],COLUMN(BV$2)+9,0)</f>
        <v>153955962.59999999</v>
      </c>
      <c r="CK708" s="22">
        <f>Target_AM[[#This Row],[PROPORSI]]*VLOOKUP(Target_AM[[#This Row],[NIPNAS]],Target_CC[],COLUMN(BW$2)+9,0)</f>
        <v>153955962.59999999</v>
      </c>
      <c r="CL708" s="22">
        <f>Target_AM[[#This Row],[PROPORSI]]*VLOOKUP(Target_AM[[#This Row],[NIPNAS]],Target_CC[],COLUMN(BX$2)+9,0)</f>
        <v>153955962.59999999</v>
      </c>
      <c r="CM708" s="22">
        <f>Target_AM[[#This Row],[PROPORSI]]*VLOOKUP(Target_AM[[#This Row],[NIPNAS]],Target_CC[],COLUMN(BY$2)+9,0)</f>
        <v>153955962.59999999</v>
      </c>
      <c r="CN708" s="22">
        <f>Target_AM[[#This Row],[PROPORSI]]*VLOOKUP(Target_AM[[#This Row],[NIPNAS]],Target_CC[],COLUMN(BZ$2)+9,0)</f>
        <v>1871073279.3999996</v>
      </c>
      <c r="CO708" s="22">
        <f>Target_AM[[#This Row],[PROPORSI]]*VLOOKUP(Target_AM[[#This Row],[NIPNAS]],Target_CC[],COLUMN(CA$2)+9,0)</f>
        <v>65289141</v>
      </c>
      <c r="CP708" s="22">
        <f>Target_AM[[#This Row],[PROPORSI]]*VLOOKUP(Target_AM[[#This Row],[NIPNAS]],Target_CC[],COLUMN(CB$2)+9,0)</f>
        <v>61719454</v>
      </c>
      <c r="CQ708" s="22">
        <f>Target_AM[[#This Row],[PROPORSI]]*VLOOKUP(Target_AM[[#This Row],[NIPNAS]],Target_CC[],COLUMN(CC$2)+9,0)</f>
        <v>64673956</v>
      </c>
      <c r="CR708" s="22">
        <f>Target_AM[[#This Row],[PROPORSI]]*VLOOKUP(Target_AM[[#This Row],[NIPNAS]],Target_CC[],COLUMN(CD$2)+9,0)</f>
        <v>64673956</v>
      </c>
      <c r="CS708" s="22">
        <f>Target_AM[[#This Row],[PROPORSI]]*VLOOKUP(Target_AM[[#This Row],[NIPNAS]],Target_CC[],COLUMN(CE$2)+9,0)</f>
        <v>64673956</v>
      </c>
      <c r="CT708" s="22">
        <f>Target_AM[[#This Row],[PROPORSI]]*VLOOKUP(Target_AM[[#This Row],[NIPNAS]],Target_CC[],COLUMN(CF$2)+9,0)</f>
        <v>64673956</v>
      </c>
      <c r="CU708" s="22">
        <f>Target_AM[[#This Row],[PROPORSI]]*VLOOKUP(Target_AM[[#This Row],[NIPNAS]],Target_CC[],COLUMN(CG$2)+9,0)</f>
        <v>64673956</v>
      </c>
      <c r="CV708" s="22">
        <f>Target_AM[[#This Row],[PROPORSI]]*VLOOKUP(Target_AM[[#This Row],[NIPNAS]],Target_CC[],COLUMN(CH$2)+9,0)</f>
        <v>64673956</v>
      </c>
      <c r="CW708" s="22">
        <f>Target_AM[[#This Row],[PROPORSI]]*VLOOKUP(Target_AM[[#This Row],[NIPNAS]],Target_CC[],COLUMN(CI$2)+9,0)</f>
        <v>64673956</v>
      </c>
      <c r="CX708" s="22">
        <f>Target_AM[[#This Row],[PROPORSI]]*VLOOKUP(Target_AM[[#This Row],[NIPNAS]],Target_CC[],COLUMN(CJ$2)+9,0)</f>
        <v>64673956</v>
      </c>
      <c r="CY708" s="22">
        <f>Target_AM[[#This Row],[PROPORSI]]*VLOOKUP(Target_AM[[#This Row],[NIPNAS]],Target_CC[],COLUMN(CK$2)+9,0)</f>
        <v>64673956</v>
      </c>
      <c r="CZ708" s="22">
        <f>Target_AM[[#This Row],[PROPORSI]]*VLOOKUP(Target_AM[[#This Row],[NIPNAS]],Target_CC[],COLUMN(CL$2)+9,0)</f>
        <v>64673956</v>
      </c>
      <c r="DA708" s="22">
        <f>Target_AM[[#This Row],[PROPORSI]]*VLOOKUP(Target_AM[[#This Row],[NIPNAS]],Target_CC[],COLUMN(CM$2)+9,0)</f>
        <v>773748155</v>
      </c>
      <c r="DB708" s="22">
        <f>Target_AM[[#This Row],[PROPORSI]]*VLOOKUP(Target_AM[[#This Row],[NIPNAS]],Target_CC[],COLUMN(CN$2)+9,0)</f>
        <v>0</v>
      </c>
      <c r="DC708" s="22">
        <f>Target_AM[[#This Row],[PROPORSI]]*VLOOKUP(Target_AM[[#This Row],[NIPNAS]],Target_CC[],COLUMN(CO$2)+9,0)</f>
        <v>0</v>
      </c>
      <c r="DD708" s="22">
        <f>Target_AM[[#This Row],[PROPORSI]]*VLOOKUP(Target_AM[[#This Row],[NIPNAS]],Target_CC[],COLUMN(CP$2)+9,0)</f>
        <v>27387387</v>
      </c>
      <c r="DE708" s="22">
        <f>Target_AM[[#This Row],[PROPORSI]]*VLOOKUP(Target_AM[[#This Row],[NIPNAS]],Target_CC[],COLUMN(CQ$2)+9,0)</f>
        <v>0</v>
      </c>
      <c r="DF708" s="22">
        <f>Target_AM[[#This Row],[PROPORSI]]*VLOOKUP(Target_AM[[#This Row],[NIPNAS]],Target_CC[],COLUMN(CR$2)+9,0)</f>
        <v>0</v>
      </c>
      <c r="DG708" s="22">
        <f>Target_AM[[#This Row],[PROPORSI]]*VLOOKUP(Target_AM[[#This Row],[NIPNAS]],Target_CC[],COLUMN(CS$2)+9,0)</f>
        <v>0</v>
      </c>
      <c r="DH708" s="22">
        <f>Target_AM[[#This Row],[PROPORSI]]*VLOOKUP(Target_AM[[#This Row],[NIPNAS]],Target_CC[],COLUMN(CT$2)+9,0)</f>
        <v>0</v>
      </c>
      <c r="DI708" s="22">
        <f>Target_AM[[#This Row],[PROPORSI]]*VLOOKUP(Target_AM[[#This Row],[NIPNAS]],Target_CC[],COLUMN(CU$2)+9,0)</f>
        <v>0</v>
      </c>
      <c r="DJ708" s="22">
        <f>Target_AM[[#This Row],[PROPORSI]]*VLOOKUP(Target_AM[[#This Row],[NIPNAS]],Target_CC[],COLUMN(CV$2)+9,0)</f>
        <v>0</v>
      </c>
      <c r="DK708" s="22">
        <f>Target_AM[[#This Row],[PROPORSI]]*VLOOKUP(Target_AM[[#This Row],[NIPNAS]],Target_CC[],COLUMN(CW$2)+9,0)</f>
        <v>0</v>
      </c>
      <c r="DL708" s="22">
        <f>Target_AM[[#This Row],[PROPORSI]]*VLOOKUP(Target_AM[[#This Row],[NIPNAS]],Target_CC[],COLUMN(CX$2)+9,0)</f>
        <v>0</v>
      </c>
      <c r="DM708" s="22">
        <f>Target_AM[[#This Row],[PROPORSI]]*VLOOKUP(Target_AM[[#This Row],[NIPNAS]],Target_CC[],COLUMN(CY$2)+9,0)</f>
        <v>0</v>
      </c>
      <c r="DN708" s="22">
        <f>Target_AM[[#This Row],[PROPORSI]]*VLOOKUP(Target_AM[[#This Row],[NIPNAS]],Target_CC[],COLUMN(CZ$2)+9,0)</f>
        <v>27387387</v>
      </c>
      <c r="DO708" s="22">
        <f>Target_AM[[#This Row],[PROPORSI]]*VLOOKUP(Target_AM[[#This Row],[NIPNAS]],Target_CC[],COLUMN(DA$2)+9,0)</f>
        <v>0</v>
      </c>
      <c r="DP708" s="22">
        <f>Target_AM[[#This Row],[PROPORSI]]*VLOOKUP(Target_AM[[#This Row],[NIPNAS]],Target_CC[],COLUMN(DB$2)+9,0)</f>
        <v>0</v>
      </c>
      <c r="DQ708" s="22">
        <f>Target_AM[[#This Row],[PROPORSI]]*VLOOKUP(Target_AM[[#This Row],[NIPNAS]],Target_CC[],COLUMN(DC$2)+9,0)</f>
        <v>0</v>
      </c>
      <c r="DR708" s="22">
        <f>Target_AM[[#This Row],[PROPORSI]]*VLOOKUP(Target_AM[[#This Row],[NIPNAS]],Target_CC[],COLUMN(DD$2)+9,0)</f>
        <v>0</v>
      </c>
      <c r="DS708" s="22">
        <f>Target_AM[[#This Row],[PROPORSI]]*VLOOKUP(Target_AM[[#This Row],[NIPNAS]],Target_CC[],COLUMN(DE$2)+9,0)</f>
        <v>0</v>
      </c>
      <c r="DT708" s="22">
        <f>Target_AM[[#This Row],[PROPORSI]]*VLOOKUP(Target_AM[[#This Row],[NIPNAS]],Target_CC[],COLUMN(DF$2)+9,0)</f>
        <v>0</v>
      </c>
      <c r="DU708" s="22">
        <f>Target_AM[[#This Row],[PROPORSI]]*VLOOKUP(Target_AM[[#This Row],[NIPNAS]],Target_CC[],COLUMN(DG$2)+9,0)</f>
        <v>0</v>
      </c>
      <c r="DV708" s="22">
        <f>Target_AM[[#This Row],[PROPORSI]]*VLOOKUP(Target_AM[[#This Row],[NIPNAS]],Target_CC[],COLUMN(DH$2)+9,0)</f>
        <v>0</v>
      </c>
      <c r="DW708" s="22">
        <f>Target_AM[[#This Row],[PROPORSI]]*VLOOKUP(Target_AM[[#This Row],[NIPNAS]],Target_CC[],COLUMN(DI$2)+9,0)</f>
        <v>0</v>
      </c>
      <c r="DX708" s="22">
        <f>Target_AM[[#This Row],[PROPORSI]]*VLOOKUP(Target_AM[[#This Row],[NIPNAS]],Target_CC[],COLUMN(DJ$2)+9,0)</f>
        <v>0</v>
      </c>
      <c r="DY708" s="22">
        <f>Target_AM[[#This Row],[PROPORSI]]*VLOOKUP(Target_AM[[#This Row],[NIPNAS]],Target_CC[],COLUMN(DK$2)+9,0)</f>
        <v>0</v>
      </c>
      <c r="DZ708" s="22">
        <f>Target_AM[[#This Row],[PROPORSI]]*VLOOKUP(Target_AM[[#This Row],[NIPNAS]],Target_CC[],COLUMN(DL$2)+9,0)</f>
        <v>0</v>
      </c>
      <c r="EA708" s="22">
        <f>Target_AM[[#This Row],[PROPORSI]]*VLOOKUP(Target_AM[[#This Row],[NIPNAS]],Target_CC[],COLUMN(DM$2)+9,0)</f>
        <v>0</v>
      </c>
    </row>
    <row r="709" spans="2:131" x14ac:dyDescent="0.3">
      <c r="B709">
        <v>928726</v>
      </c>
      <c r="C709" t="s">
        <v>1015</v>
      </c>
      <c r="D709">
        <v>1</v>
      </c>
      <c r="E709" s="8">
        <v>45658</v>
      </c>
      <c r="F709">
        <v>76520018</v>
      </c>
      <c r="G709" t="s">
        <v>241</v>
      </c>
      <c r="J709" t="s">
        <v>1081</v>
      </c>
      <c r="K709" t="s">
        <v>22</v>
      </c>
      <c r="L709" t="s">
        <v>159</v>
      </c>
      <c r="M709" t="s">
        <v>31</v>
      </c>
      <c r="N709" s="23">
        <f>Target_AM[[#This Row],[PROPORSI]]*VLOOKUP(Target_AM[[#This Row],[NIPNAS]],Target_CC[],9,0)</f>
        <v>2528849473.6178389</v>
      </c>
      <c r="O709" s="22">
        <f>Target_AM[[#This Row],[PROPORSI]]*VLOOKUP(Target_AM[[#This Row],[NIPNAS]],Target_CC[],COLUMN(A$2)+9,0)</f>
        <v>127599657.57608578</v>
      </c>
      <c r="P709" s="22">
        <f>Target_AM[[#This Row],[PROPORSI]]*VLOOKUP(Target_AM[[#This Row],[NIPNAS]],Target_CC[],COLUMN(B$2)+9,0)</f>
        <v>89869859.090462908</v>
      </c>
      <c r="Q709" s="22">
        <f>Target_AM[[#This Row],[PROPORSI]]*VLOOKUP(Target_AM[[#This Row],[NIPNAS]],Target_CC[],COLUMN(C$2)+9,0)</f>
        <v>88005745.708524838</v>
      </c>
      <c r="R709" s="22">
        <f>Target_AM[[#This Row],[PROPORSI]]*VLOOKUP(Target_AM[[#This Row],[NIPNAS]],Target_CC[],COLUMN(D$2)+9,0)</f>
        <v>29063151.227956001</v>
      </c>
      <c r="S709" s="22">
        <f>Target_AM[[#This Row],[PROPORSI]]*VLOOKUP(Target_AM[[#This Row],[NIPNAS]],Target_CC[],COLUMN(E$2)+9,0)</f>
        <v>180708097.62978828</v>
      </c>
      <c r="T709" s="22">
        <f>Target_AM[[#This Row],[PROPORSI]]*VLOOKUP(Target_AM[[#This Row],[NIPNAS]],Target_CC[],COLUMN(F$2)+9,0)</f>
        <v>110499490.74704342</v>
      </c>
      <c r="U709" s="22">
        <f>Target_AM[[#This Row],[PROPORSI]]*VLOOKUP(Target_AM[[#This Row],[NIPNAS]],Target_CC[],COLUMN(G$2)+9,0)</f>
        <v>162276577.05845958</v>
      </c>
      <c r="V709" s="22">
        <f>Target_AM[[#This Row],[PROPORSI]]*VLOOKUP(Target_AM[[#This Row],[NIPNAS]],Target_CC[],COLUMN(H$2)+9,0)</f>
        <v>103747949.37769289</v>
      </c>
      <c r="W709" s="22">
        <f>Target_AM[[#This Row],[PROPORSI]]*VLOOKUP(Target_AM[[#This Row],[NIPNAS]],Target_CC[],COLUMN(I$2)+9,0)</f>
        <v>213941874.98792505</v>
      </c>
      <c r="X709" s="22">
        <f>Target_AM[[#This Row],[PROPORSI]]*VLOOKUP(Target_AM[[#This Row],[NIPNAS]],Target_CC[],COLUMN(J$2)+9,0)</f>
        <v>371519303.87157613</v>
      </c>
      <c r="Y709" s="22">
        <f>Target_AM[[#This Row],[PROPORSI]]*VLOOKUP(Target_AM[[#This Row],[NIPNAS]],Target_CC[],COLUMN(K$2)+9,0)</f>
        <v>153962673.39169875</v>
      </c>
      <c r="Z709" s="22">
        <f>Target_AM[[#This Row],[PROPORSI]]*VLOOKUP(Target_AM[[#This Row],[NIPNAS]],Target_CC[],COLUMN(L$2)+9,0)</f>
        <v>135917560.76204592</v>
      </c>
      <c r="AA709" s="22">
        <f>Target_AM[[#This Row],[PROPORSI]]*VLOOKUP(Target_AM[[#This Row],[NIPNAS]],Target_CC[],COLUMN(M$2)+9,0)</f>
        <v>1767111941.4292595</v>
      </c>
      <c r="AB709" s="22">
        <f>Target_AM[[#This Row],[PROPORSI]]*VLOOKUP(Target_AM[[#This Row],[NIPNAS]],Target_CC[],COLUMN(N$2)+9,0)</f>
        <v>1360261.0386328548</v>
      </c>
      <c r="AC709" s="22">
        <f>Target_AM[[#This Row],[PROPORSI]]*VLOOKUP(Target_AM[[#This Row],[NIPNAS]],Target_CC[],COLUMN(O$2)+9,0)</f>
        <v>3748950.1730246246</v>
      </c>
      <c r="AD709" s="22">
        <f>Target_AM[[#This Row],[PROPORSI]]*VLOOKUP(Target_AM[[#This Row],[NIPNAS]],Target_CC[],COLUMN(P$2)+9,0)</f>
        <v>3200438.4894363433</v>
      </c>
      <c r="AE709" s="22">
        <f>Target_AM[[#This Row],[PROPORSI]]*VLOOKUP(Target_AM[[#This Row],[NIPNAS]],Target_CC[],COLUMN(Q$2)+9,0)</f>
        <v>3674387.6066021882</v>
      </c>
      <c r="AF709" s="22">
        <f>Target_AM[[#This Row],[PROPORSI]]*VLOOKUP(Target_AM[[#This Row],[NIPNAS]],Target_CC[],COLUMN(R$2)+9,0)</f>
        <v>19958641.065325826</v>
      </c>
      <c r="AG709" s="22">
        <f>Target_AM[[#This Row],[PROPORSI]]*VLOOKUP(Target_AM[[#This Row],[NIPNAS]],Target_CC[],COLUMN(S$2)+9,0)</f>
        <v>16738989.149867743</v>
      </c>
      <c r="AH709" s="22">
        <f>Target_AM[[#This Row],[PROPORSI]]*VLOOKUP(Target_AM[[#This Row],[NIPNAS]],Target_CC[],COLUMN(T$2)+9,0)</f>
        <v>26912142.931101769</v>
      </c>
      <c r="AI709" s="22">
        <f>Target_AM[[#This Row],[PROPORSI]]*VLOOKUP(Target_AM[[#This Row],[NIPNAS]],Target_CC[],COLUMN(U$2)+9,0)</f>
        <v>18257514.597322762</v>
      </c>
      <c r="AJ709" s="22">
        <f>Target_AM[[#This Row],[PROPORSI]]*VLOOKUP(Target_AM[[#This Row],[NIPNAS]],Target_CC[],COLUMN(V$2)+9,0)</f>
        <v>39089541.591167867</v>
      </c>
      <c r="AK709" s="22">
        <f>Target_AM[[#This Row],[PROPORSI]]*VLOOKUP(Target_AM[[#This Row],[NIPNAS]],Target_CC[],COLUMN(W$2)+9,0)</f>
        <v>43314288.268627584</v>
      </c>
      <c r="AL709" s="22">
        <f>Target_AM[[#This Row],[PROPORSI]]*VLOOKUP(Target_AM[[#This Row],[NIPNAS]],Target_CC[],COLUMN(X$2)+9,0)</f>
        <v>17955490.540444762</v>
      </c>
      <c r="AM709" s="22">
        <f>Target_AM[[#This Row],[PROPORSI]]*VLOOKUP(Target_AM[[#This Row],[NIPNAS]],Target_CC[],COLUMN(Y$2)+9,0)</f>
        <v>18155677.871799856</v>
      </c>
      <c r="AN709" s="22">
        <f>Target_AM[[#This Row],[PROPORSI]]*VLOOKUP(Target_AM[[#This Row],[NIPNAS]],Target_CC[],COLUMN(Z$2)+9,0)</f>
        <v>212366323.32335418</v>
      </c>
      <c r="AO709" s="22">
        <f>Target_AM[[#This Row],[PROPORSI]]*VLOOKUP(Target_AM[[#This Row],[NIPNAS]],Target_CC[],COLUMN(AA$2)+9,0)</f>
        <v>128959918.61471863</v>
      </c>
      <c r="AP709" s="22">
        <f>Target_AM[[#This Row],[PROPORSI]]*VLOOKUP(Target_AM[[#This Row],[NIPNAS]],Target_CC[],COLUMN(AB$2)+9,0)</f>
        <v>93618809.263487533</v>
      </c>
      <c r="AQ709" s="22">
        <f>Target_AM[[#This Row],[PROPORSI]]*VLOOKUP(Target_AM[[#This Row],[NIPNAS]],Target_CC[],COLUMN(AC$2)+9,0)</f>
        <v>91206184.197961181</v>
      </c>
      <c r="AR709" s="22">
        <f>Target_AM[[#This Row],[PROPORSI]]*VLOOKUP(Target_AM[[#This Row],[NIPNAS]],Target_CC[],COLUMN(AD$2)+9,0)</f>
        <v>32737538.834558189</v>
      </c>
      <c r="AS709" s="22">
        <f>Target_AM[[#This Row],[PROPORSI]]*VLOOKUP(Target_AM[[#This Row],[NIPNAS]],Target_CC[],COLUMN(AE$2)+9,0)</f>
        <v>200666738.69511411</v>
      </c>
      <c r="AT709" s="22">
        <f>Target_AM[[#This Row],[PROPORSI]]*VLOOKUP(Target_AM[[#This Row],[NIPNAS]],Target_CC[],COLUMN(AF$2)+9,0)</f>
        <v>127238479.89691116</v>
      </c>
      <c r="AU709" s="22">
        <f>Target_AM[[#This Row],[PROPORSI]]*VLOOKUP(Target_AM[[#This Row],[NIPNAS]],Target_CC[],COLUMN(AG$2)+9,0)</f>
        <v>189188719.98956135</v>
      </c>
      <c r="AV709" s="22">
        <f>Target_AM[[#This Row],[PROPORSI]]*VLOOKUP(Target_AM[[#This Row],[NIPNAS]],Target_CC[],COLUMN(AH$2)+9,0)</f>
        <v>122005463.97501566</v>
      </c>
      <c r="AW709" s="22">
        <f>Target_AM[[#This Row],[PROPORSI]]*VLOOKUP(Target_AM[[#This Row],[NIPNAS]],Target_CC[],COLUMN(AI$2)+9,0)</f>
        <v>253031416.57909292</v>
      </c>
      <c r="AX709" s="22">
        <f>Target_AM[[#This Row],[PROPORSI]]*VLOOKUP(Target_AM[[#This Row],[NIPNAS]],Target_CC[],COLUMN(AJ$2)+9,0)</f>
        <v>414833592.14020371</v>
      </c>
      <c r="AY709" s="22">
        <f>Target_AM[[#This Row],[PROPORSI]]*VLOOKUP(Target_AM[[#This Row],[NIPNAS]],Target_CC[],COLUMN(AK$2)+9,0)</f>
        <v>171918163.93214351</v>
      </c>
      <c r="AZ709" s="22">
        <f>Target_AM[[#This Row],[PROPORSI]]*VLOOKUP(Target_AM[[#This Row],[NIPNAS]],Target_CC[],COLUMN(AL$2)+9,0)</f>
        <v>154073238.63384578</v>
      </c>
      <c r="BA709" s="22">
        <f>Target_AM[[#This Row],[PROPORSI]]*VLOOKUP(Target_AM[[#This Row],[NIPNAS]],Target_CC[],COLUMN(AM$2)+9,0)</f>
        <v>1979478264.7526135</v>
      </c>
      <c r="BB709" s="22">
        <f>Target_AM[[#This Row],[PROPORSI]]*VLOOKUP(Target_AM[[#This Row],[NIPNAS]],Target_CC[],COLUMN(AN$2)+9,0)</f>
        <v>0</v>
      </c>
      <c r="BC709" s="22">
        <f>Target_AM[[#This Row],[PROPORSI]]*VLOOKUP(Target_AM[[#This Row],[NIPNAS]],Target_CC[],COLUMN(AO$2)+9,0)</f>
        <v>0</v>
      </c>
      <c r="BD709" s="22">
        <f>Target_AM[[#This Row],[PROPORSI]]*VLOOKUP(Target_AM[[#This Row],[NIPNAS]],Target_CC[],COLUMN(AP$2)+9,0)</f>
        <v>0</v>
      </c>
      <c r="BE709" s="22">
        <f>Target_AM[[#This Row],[PROPORSI]]*VLOOKUP(Target_AM[[#This Row],[NIPNAS]],Target_CC[],COLUMN(AQ$2)+9,0)</f>
        <v>0</v>
      </c>
      <c r="BF709" s="22">
        <f>Target_AM[[#This Row],[PROPORSI]]*VLOOKUP(Target_AM[[#This Row],[NIPNAS]],Target_CC[],COLUMN(AR$2)+9,0)</f>
        <v>0</v>
      </c>
      <c r="BG709" s="22">
        <f>Target_AM[[#This Row],[PROPORSI]]*VLOOKUP(Target_AM[[#This Row],[NIPNAS]],Target_CC[],COLUMN(AS$2)+9,0)</f>
        <v>0</v>
      </c>
      <c r="BH709" s="22">
        <f>Target_AM[[#This Row],[PROPORSI]]*VLOOKUP(Target_AM[[#This Row],[NIPNAS]],Target_CC[],COLUMN(AT$2)+9,0)</f>
        <v>0</v>
      </c>
      <c r="BI709" s="22">
        <f>Target_AM[[#This Row],[PROPORSI]]*VLOOKUP(Target_AM[[#This Row],[NIPNAS]],Target_CC[],COLUMN(AU$2)+9,0)</f>
        <v>0</v>
      </c>
      <c r="BJ709" s="22">
        <f>Target_AM[[#This Row],[PROPORSI]]*VLOOKUP(Target_AM[[#This Row],[NIPNAS]],Target_CC[],COLUMN(AV$2)+9,0)</f>
        <v>0</v>
      </c>
      <c r="BK709" s="22">
        <f>Target_AM[[#This Row],[PROPORSI]]*VLOOKUP(Target_AM[[#This Row],[NIPNAS]],Target_CC[],COLUMN(AW$2)+9,0)</f>
        <v>0</v>
      </c>
      <c r="BL709" s="22">
        <f>Target_AM[[#This Row],[PROPORSI]]*VLOOKUP(Target_AM[[#This Row],[NIPNAS]],Target_CC[],COLUMN(AX$2)+9,0)</f>
        <v>0</v>
      </c>
      <c r="BM709" s="22">
        <f>Target_AM[[#This Row],[PROPORSI]]*VLOOKUP(Target_AM[[#This Row],[NIPNAS]],Target_CC[],COLUMN(AY$2)+9,0)</f>
        <v>0</v>
      </c>
      <c r="BN709" s="22">
        <f>Target_AM[[#This Row],[PROPORSI]]*VLOOKUP(Target_AM[[#This Row],[NIPNAS]],Target_CC[],COLUMN(AZ$2)+9,0)</f>
        <v>0</v>
      </c>
      <c r="BO709" s="22">
        <f>Target_AM[[#This Row],[PROPORSI]]*VLOOKUP(Target_AM[[#This Row],[NIPNAS]],Target_CC[],COLUMN(BA$2)+9,0)</f>
        <v>154083111</v>
      </c>
      <c r="BP709" s="22">
        <f>Target_AM[[#This Row],[PROPORSI]]*VLOOKUP(Target_AM[[#This Row],[NIPNAS]],Target_CC[],COLUMN(BB$2)+9,0)</f>
        <v>131778093</v>
      </c>
      <c r="BQ709" s="22">
        <f>Target_AM[[#This Row],[PROPORSI]]*VLOOKUP(Target_AM[[#This Row],[NIPNAS]],Target_CC[],COLUMN(BC$2)+9,0)</f>
        <v>98159685</v>
      </c>
      <c r="BR709" s="22">
        <f>Target_AM[[#This Row],[PROPORSI]]*VLOOKUP(Target_AM[[#This Row],[NIPNAS]],Target_CC[],COLUMN(BD$2)+9,0)</f>
        <v>94469086</v>
      </c>
      <c r="BS709" s="22">
        <f>Target_AM[[#This Row],[PROPORSI]]*VLOOKUP(Target_AM[[#This Row],[NIPNAS]],Target_CC[],COLUMN(BE$2)+9,0)</f>
        <v>94469086</v>
      </c>
      <c r="BT709" s="22">
        <f>Target_AM[[#This Row],[PROPORSI]]*VLOOKUP(Target_AM[[#This Row],[NIPNAS]],Target_CC[],COLUMN(BF$2)+9,0)</f>
        <v>94469086</v>
      </c>
      <c r="BU709" s="22">
        <f>Target_AM[[#This Row],[PROPORSI]]*VLOOKUP(Target_AM[[#This Row],[NIPNAS]],Target_CC[],COLUMN(BG$2)+9,0)</f>
        <v>94469086</v>
      </c>
      <c r="BV709" s="22">
        <f>Target_AM[[#This Row],[PROPORSI]]*VLOOKUP(Target_AM[[#This Row],[NIPNAS]],Target_CC[],COLUMN(BH$2)+9,0)</f>
        <v>94469086</v>
      </c>
      <c r="BW709" s="22">
        <f>Target_AM[[#This Row],[PROPORSI]]*VLOOKUP(Target_AM[[#This Row],[NIPNAS]],Target_CC[],COLUMN(BI$2)+9,0)</f>
        <v>94469086</v>
      </c>
      <c r="BX709" s="22">
        <f>Target_AM[[#This Row],[PROPORSI]]*VLOOKUP(Target_AM[[#This Row],[NIPNAS]],Target_CC[],COLUMN(BJ$2)+9,0)</f>
        <v>94469086</v>
      </c>
      <c r="BY709" s="22">
        <f>Target_AM[[#This Row],[PROPORSI]]*VLOOKUP(Target_AM[[#This Row],[NIPNAS]],Target_CC[],COLUMN(BK$2)+9,0)</f>
        <v>94469086</v>
      </c>
      <c r="BZ709" s="22">
        <f>Target_AM[[#This Row],[PROPORSI]]*VLOOKUP(Target_AM[[#This Row],[NIPNAS]],Target_CC[],COLUMN(BL$2)+9,0)</f>
        <v>94469086</v>
      </c>
      <c r="CA709" s="22">
        <f>Target_AM[[#This Row],[PROPORSI]]*VLOOKUP(Target_AM[[#This Row],[NIPNAS]],Target_CC[],COLUMN(BM$2)+9,0)</f>
        <v>1234242663</v>
      </c>
      <c r="CB709" s="22">
        <f>Target_AM[[#This Row],[PROPORSI]]*VLOOKUP(Target_AM[[#This Row],[NIPNAS]],Target_CC[],COLUMN(BN$2)+9,0)</f>
        <v>129744191</v>
      </c>
      <c r="CC709" s="22">
        <f>Target_AM[[#This Row],[PROPORSI]]*VLOOKUP(Target_AM[[#This Row],[NIPNAS]],Target_CC[],COLUMN(BO$2)+9,0)</f>
        <v>108980461</v>
      </c>
      <c r="CD709" s="22">
        <f>Target_AM[[#This Row],[PROPORSI]]*VLOOKUP(Target_AM[[#This Row],[NIPNAS]],Target_CC[],COLUMN(BP$2)+9,0)</f>
        <v>74327220</v>
      </c>
      <c r="CE709" s="22">
        <f>Target_AM[[#This Row],[PROPORSI]]*VLOOKUP(Target_AM[[#This Row],[NIPNAS]],Target_CC[],COLUMN(BQ$2)+9,0)</f>
        <v>70610859</v>
      </c>
      <c r="CF709" s="22">
        <f>Target_AM[[#This Row],[PROPORSI]]*VLOOKUP(Target_AM[[#This Row],[NIPNAS]],Target_CC[],COLUMN(BR$2)+9,0)</f>
        <v>70610859</v>
      </c>
      <c r="CG709" s="22">
        <f>Target_AM[[#This Row],[PROPORSI]]*VLOOKUP(Target_AM[[#This Row],[NIPNAS]],Target_CC[],COLUMN(BS$2)+9,0)</f>
        <v>70610859</v>
      </c>
      <c r="CH709" s="22">
        <f>Target_AM[[#This Row],[PROPORSI]]*VLOOKUP(Target_AM[[#This Row],[NIPNAS]],Target_CC[],COLUMN(BT$2)+9,0)</f>
        <v>70610859</v>
      </c>
      <c r="CI709" s="22">
        <f>Target_AM[[#This Row],[PROPORSI]]*VLOOKUP(Target_AM[[#This Row],[NIPNAS]],Target_CC[],COLUMN(BU$2)+9,0)</f>
        <v>70610859</v>
      </c>
      <c r="CJ709" s="22">
        <f>Target_AM[[#This Row],[PROPORSI]]*VLOOKUP(Target_AM[[#This Row],[NIPNAS]],Target_CC[],COLUMN(BV$2)+9,0)</f>
        <v>70610859</v>
      </c>
      <c r="CK709" s="22">
        <f>Target_AM[[#This Row],[PROPORSI]]*VLOOKUP(Target_AM[[#This Row],[NIPNAS]],Target_CC[],COLUMN(BW$2)+9,0)</f>
        <v>70610859</v>
      </c>
      <c r="CL709" s="22">
        <f>Target_AM[[#This Row],[PROPORSI]]*VLOOKUP(Target_AM[[#This Row],[NIPNAS]],Target_CC[],COLUMN(BX$2)+9,0)</f>
        <v>70610859</v>
      </c>
      <c r="CM709" s="22">
        <f>Target_AM[[#This Row],[PROPORSI]]*VLOOKUP(Target_AM[[#This Row],[NIPNAS]],Target_CC[],COLUMN(BY$2)+9,0)</f>
        <v>70610859</v>
      </c>
      <c r="CN709" s="22">
        <f>Target_AM[[#This Row],[PROPORSI]]*VLOOKUP(Target_AM[[#This Row],[NIPNAS]],Target_CC[],COLUMN(BZ$2)+9,0)</f>
        <v>948549603</v>
      </c>
      <c r="CO709" s="22">
        <f>Target_AM[[#This Row],[PROPORSI]]*VLOOKUP(Target_AM[[#This Row],[NIPNAS]],Target_CC[],COLUMN(CA$2)+9,0)</f>
        <v>24338920</v>
      </c>
      <c r="CP709" s="22">
        <f>Target_AM[[#This Row],[PROPORSI]]*VLOOKUP(Target_AM[[#This Row],[NIPNAS]],Target_CC[],COLUMN(CB$2)+9,0)</f>
        <v>22797632</v>
      </c>
      <c r="CQ709" s="22">
        <f>Target_AM[[#This Row],[PROPORSI]]*VLOOKUP(Target_AM[[#This Row],[NIPNAS]],Target_CC[],COLUMN(CC$2)+9,0)</f>
        <v>23858227</v>
      </c>
      <c r="CR709" s="22">
        <f>Target_AM[[#This Row],[PROPORSI]]*VLOOKUP(Target_AM[[#This Row],[NIPNAS]],Target_CC[],COLUMN(CD$2)+9,0)</f>
        <v>23858227</v>
      </c>
      <c r="CS709" s="22">
        <f>Target_AM[[#This Row],[PROPORSI]]*VLOOKUP(Target_AM[[#This Row],[NIPNAS]],Target_CC[],COLUMN(CE$2)+9,0)</f>
        <v>23858227</v>
      </c>
      <c r="CT709" s="22">
        <f>Target_AM[[#This Row],[PROPORSI]]*VLOOKUP(Target_AM[[#This Row],[NIPNAS]],Target_CC[],COLUMN(CF$2)+9,0)</f>
        <v>23858227</v>
      </c>
      <c r="CU709" s="22">
        <f>Target_AM[[#This Row],[PROPORSI]]*VLOOKUP(Target_AM[[#This Row],[NIPNAS]],Target_CC[],COLUMN(CG$2)+9,0)</f>
        <v>23858227</v>
      </c>
      <c r="CV709" s="22">
        <f>Target_AM[[#This Row],[PROPORSI]]*VLOOKUP(Target_AM[[#This Row],[NIPNAS]],Target_CC[],COLUMN(CH$2)+9,0)</f>
        <v>23858227</v>
      </c>
      <c r="CW709" s="22">
        <f>Target_AM[[#This Row],[PROPORSI]]*VLOOKUP(Target_AM[[#This Row],[NIPNAS]],Target_CC[],COLUMN(CI$2)+9,0)</f>
        <v>23858227</v>
      </c>
      <c r="CX709" s="22">
        <f>Target_AM[[#This Row],[PROPORSI]]*VLOOKUP(Target_AM[[#This Row],[NIPNAS]],Target_CC[],COLUMN(CJ$2)+9,0)</f>
        <v>23858227</v>
      </c>
      <c r="CY709" s="22">
        <f>Target_AM[[#This Row],[PROPORSI]]*VLOOKUP(Target_AM[[#This Row],[NIPNAS]],Target_CC[],COLUMN(CK$2)+9,0)</f>
        <v>23858227</v>
      </c>
      <c r="CZ709" s="22">
        <f>Target_AM[[#This Row],[PROPORSI]]*VLOOKUP(Target_AM[[#This Row],[NIPNAS]],Target_CC[],COLUMN(CL$2)+9,0)</f>
        <v>23858227</v>
      </c>
      <c r="DA709" s="22">
        <f>Target_AM[[#This Row],[PROPORSI]]*VLOOKUP(Target_AM[[#This Row],[NIPNAS]],Target_CC[],COLUMN(CM$2)+9,0)</f>
        <v>285718822</v>
      </c>
      <c r="DB709" s="22">
        <f>Target_AM[[#This Row],[PROPORSI]]*VLOOKUP(Target_AM[[#This Row],[NIPNAS]],Target_CC[],COLUMN(CN$2)+9,0)</f>
        <v>0</v>
      </c>
      <c r="DC709" s="22">
        <f>Target_AM[[#This Row],[PROPORSI]]*VLOOKUP(Target_AM[[#This Row],[NIPNAS]],Target_CC[],COLUMN(CO$2)+9,0)</f>
        <v>0</v>
      </c>
      <c r="DD709" s="22">
        <f>Target_AM[[#This Row],[PROPORSI]]*VLOOKUP(Target_AM[[#This Row],[NIPNAS]],Target_CC[],COLUMN(CP$2)+9,0)</f>
        <v>0</v>
      </c>
      <c r="DE709" s="22">
        <f>Target_AM[[#This Row],[PROPORSI]]*VLOOKUP(Target_AM[[#This Row],[NIPNAS]],Target_CC[],COLUMN(CQ$2)+9,0)</f>
        <v>0</v>
      </c>
      <c r="DF709" s="22">
        <f>Target_AM[[#This Row],[PROPORSI]]*VLOOKUP(Target_AM[[#This Row],[NIPNAS]],Target_CC[],COLUMN(CR$2)+9,0)</f>
        <v>0</v>
      </c>
      <c r="DG709" s="22">
        <f>Target_AM[[#This Row],[PROPORSI]]*VLOOKUP(Target_AM[[#This Row],[NIPNAS]],Target_CC[],COLUMN(CS$2)+9,0)</f>
        <v>0</v>
      </c>
      <c r="DH709" s="22">
        <f>Target_AM[[#This Row],[PROPORSI]]*VLOOKUP(Target_AM[[#This Row],[NIPNAS]],Target_CC[],COLUMN(CT$2)+9,0)</f>
        <v>0</v>
      </c>
      <c r="DI709" s="22">
        <f>Target_AM[[#This Row],[PROPORSI]]*VLOOKUP(Target_AM[[#This Row],[NIPNAS]],Target_CC[],COLUMN(CU$2)+9,0)</f>
        <v>0</v>
      </c>
      <c r="DJ709" s="22">
        <f>Target_AM[[#This Row],[PROPORSI]]*VLOOKUP(Target_AM[[#This Row],[NIPNAS]],Target_CC[],COLUMN(CV$2)+9,0)</f>
        <v>0</v>
      </c>
      <c r="DK709" s="22">
        <f>Target_AM[[#This Row],[PROPORSI]]*VLOOKUP(Target_AM[[#This Row],[NIPNAS]],Target_CC[],COLUMN(CW$2)+9,0)</f>
        <v>0</v>
      </c>
      <c r="DL709" s="22">
        <f>Target_AM[[#This Row],[PROPORSI]]*VLOOKUP(Target_AM[[#This Row],[NIPNAS]],Target_CC[],COLUMN(CX$2)+9,0)</f>
        <v>0</v>
      </c>
      <c r="DM709" s="22">
        <f>Target_AM[[#This Row],[PROPORSI]]*VLOOKUP(Target_AM[[#This Row],[NIPNAS]],Target_CC[],COLUMN(CY$2)+9,0)</f>
        <v>0</v>
      </c>
      <c r="DN709" s="22">
        <f>Target_AM[[#This Row],[PROPORSI]]*VLOOKUP(Target_AM[[#This Row],[NIPNAS]],Target_CC[],COLUMN(CZ$2)+9,0)</f>
        <v>0</v>
      </c>
      <c r="DO709" s="22">
        <f>Target_AM[[#This Row],[PROPORSI]]*VLOOKUP(Target_AM[[#This Row],[NIPNAS]],Target_CC[],COLUMN(DA$2)+9,0)</f>
        <v>0</v>
      </c>
      <c r="DP709" s="22">
        <f>Target_AM[[#This Row],[PROPORSI]]*VLOOKUP(Target_AM[[#This Row],[NIPNAS]],Target_CC[],COLUMN(DB$2)+9,0)</f>
        <v>0</v>
      </c>
      <c r="DQ709" s="22">
        <f>Target_AM[[#This Row],[PROPORSI]]*VLOOKUP(Target_AM[[#This Row],[NIPNAS]],Target_CC[],COLUMN(DC$2)+9,0)</f>
        <v>0</v>
      </c>
      <c r="DR709" s="22">
        <f>Target_AM[[#This Row],[PROPORSI]]*VLOOKUP(Target_AM[[#This Row],[NIPNAS]],Target_CC[],COLUMN(DD$2)+9,0)</f>
        <v>0</v>
      </c>
      <c r="DS709" s="22">
        <f>Target_AM[[#This Row],[PROPORSI]]*VLOOKUP(Target_AM[[#This Row],[NIPNAS]],Target_CC[],COLUMN(DE$2)+9,0)</f>
        <v>0</v>
      </c>
      <c r="DT709" s="22">
        <f>Target_AM[[#This Row],[PROPORSI]]*VLOOKUP(Target_AM[[#This Row],[NIPNAS]],Target_CC[],COLUMN(DF$2)+9,0)</f>
        <v>0</v>
      </c>
      <c r="DU709" s="22">
        <f>Target_AM[[#This Row],[PROPORSI]]*VLOOKUP(Target_AM[[#This Row],[NIPNAS]],Target_CC[],COLUMN(DG$2)+9,0)</f>
        <v>0</v>
      </c>
      <c r="DV709" s="22">
        <f>Target_AM[[#This Row],[PROPORSI]]*VLOOKUP(Target_AM[[#This Row],[NIPNAS]],Target_CC[],COLUMN(DH$2)+9,0)</f>
        <v>0</v>
      </c>
      <c r="DW709" s="22">
        <f>Target_AM[[#This Row],[PROPORSI]]*VLOOKUP(Target_AM[[#This Row],[NIPNAS]],Target_CC[],COLUMN(DI$2)+9,0)</f>
        <v>0</v>
      </c>
      <c r="DX709" s="22">
        <f>Target_AM[[#This Row],[PROPORSI]]*VLOOKUP(Target_AM[[#This Row],[NIPNAS]],Target_CC[],COLUMN(DJ$2)+9,0)</f>
        <v>0</v>
      </c>
      <c r="DY709" s="22">
        <f>Target_AM[[#This Row],[PROPORSI]]*VLOOKUP(Target_AM[[#This Row],[NIPNAS]],Target_CC[],COLUMN(DK$2)+9,0)</f>
        <v>0</v>
      </c>
      <c r="DZ709" s="22">
        <f>Target_AM[[#This Row],[PROPORSI]]*VLOOKUP(Target_AM[[#This Row],[NIPNAS]],Target_CC[],COLUMN(DL$2)+9,0)</f>
        <v>0</v>
      </c>
      <c r="EA709" s="22">
        <f>Target_AM[[#This Row],[PROPORSI]]*VLOOKUP(Target_AM[[#This Row],[NIPNAS]],Target_CC[],COLUMN(DM$2)+9,0)</f>
        <v>0</v>
      </c>
    </row>
    <row r="710" spans="2:131" x14ac:dyDescent="0.3">
      <c r="B710">
        <v>940218</v>
      </c>
      <c r="C710" t="s">
        <v>1063</v>
      </c>
      <c r="D710">
        <v>1</v>
      </c>
      <c r="E710" s="8">
        <v>45658</v>
      </c>
      <c r="F710">
        <v>76590014</v>
      </c>
      <c r="G710" t="s">
        <v>253</v>
      </c>
      <c r="J710" t="s">
        <v>1081</v>
      </c>
      <c r="K710" t="s">
        <v>23</v>
      </c>
      <c r="L710" t="s">
        <v>159</v>
      </c>
      <c r="M710" t="s">
        <v>31</v>
      </c>
      <c r="N710" s="23">
        <f>Target_AM[[#This Row],[PROPORSI]]*VLOOKUP(Target_AM[[#This Row],[NIPNAS]],Target_CC[],9,0)</f>
        <v>18144109616</v>
      </c>
      <c r="O710" s="22">
        <f>Target_AM[[#This Row],[PROPORSI]]*VLOOKUP(Target_AM[[#This Row],[NIPNAS]],Target_CC[],COLUMN(A$2)+9,0)</f>
        <v>1453354744.0398285</v>
      </c>
      <c r="P710" s="22">
        <f>Target_AM[[#This Row],[PROPORSI]]*VLOOKUP(Target_AM[[#This Row],[NIPNAS]],Target_CC[],COLUMN(B$2)+9,0)</f>
        <v>1371747055.1596596</v>
      </c>
      <c r="Q710" s="22">
        <f>Target_AM[[#This Row],[PROPORSI]]*VLOOKUP(Target_AM[[#This Row],[NIPNAS]],Target_CC[],COLUMN(C$2)+9,0)</f>
        <v>1082143594.4933622</v>
      </c>
      <c r="R710" s="22">
        <f>Target_AM[[#This Row],[PROPORSI]]*VLOOKUP(Target_AM[[#This Row],[NIPNAS]],Target_CC[],COLUMN(D$2)+9,0)</f>
        <v>1081172546.2098978</v>
      </c>
      <c r="S710" s="22">
        <f>Target_AM[[#This Row],[PROPORSI]]*VLOOKUP(Target_AM[[#This Row],[NIPNAS]],Target_CC[],COLUMN(E$2)+9,0)</f>
        <v>962939369.66918349</v>
      </c>
      <c r="T710" s="22">
        <f>Target_AM[[#This Row],[PROPORSI]]*VLOOKUP(Target_AM[[#This Row],[NIPNAS]],Target_CC[],COLUMN(F$2)+9,0)</f>
        <v>394075092.90105289</v>
      </c>
      <c r="U710" s="22">
        <f>Target_AM[[#This Row],[PROPORSI]]*VLOOKUP(Target_AM[[#This Row],[NIPNAS]],Target_CC[],COLUMN(G$2)+9,0)</f>
        <v>1754507563.3239279</v>
      </c>
      <c r="V710" s="22">
        <f>Target_AM[[#This Row],[PROPORSI]]*VLOOKUP(Target_AM[[#This Row],[NIPNAS]],Target_CC[],COLUMN(H$2)+9,0)</f>
        <v>766142355.40131867</v>
      </c>
      <c r="W710" s="22">
        <f>Target_AM[[#This Row],[PROPORSI]]*VLOOKUP(Target_AM[[#This Row],[NIPNAS]],Target_CC[],COLUMN(I$2)+9,0)</f>
        <v>1310826676.783493</v>
      </c>
      <c r="X710" s="22">
        <f>Target_AM[[#This Row],[PROPORSI]]*VLOOKUP(Target_AM[[#This Row],[NIPNAS]],Target_CC[],COLUMN(J$2)+9,0)</f>
        <v>1749269717.542583</v>
      </c>
      <c r="Y710" s="22">
        <f>Target_AM[[#This Row],[PROPORSI]]*VLOOKUP(Target_AM[[#This Row],[NIPNAS]],Target_CC[],COLUMN(K$2)+9,0)</f>
        <v>1032678172.2848089</v>
      </c>
      <c r="Z710" s="22">
        <f>Target_AM[[#This Row],[PROPORSI]]*VLOOKUP(Target_AM[[#This Row],[NIPNAS]],Target_CC[],COLUMN(L$2)+9,0)</f>
        <v>1832570725.9416564</v>
      </c>
      <c r="AA710" s="22">
        <f>Target_AM[[#This Row],[PROPORSI]]*VLOOKUP(Target_AM[[#This Row],[NIPNAS]],Target_CC[],COLUMN(M$2)+9,0)</f>
        <v>14791427613.750772</v>
      </c>
      <c r="AB710" s="22">
        <f>Target_AM[[#This Row],[PROPORSI]]*VLOOKUP(Target_AM[[#This Row],[NIPNAS]],Target_CC[],COLUMN(N$2)+9,0)</f>
        <v>15493316.135670424</v>
      </c>
      <c r="AC710" s="22">
        <f>Target_AM[[#This Row],[PROPORSI]]*VLOOKUP(Target_AM[[#This Row],[NIPNAS]],Target_CC[],COLUMN(O$2)+9,0)</f>
        <v>57222871.069712639</v>
      </c>
      <c r="AD710" s="22">
        <f>Target_AM[[#This Row],[PROPORSI]]*VLOOKUP(Target_AM[[#This Row],[NIPNAS]],Target_CC[],COLUMN(P$2)+9,0)</f>
        <v>39353498.831589222</v>
      </c>
      <c r="AE710" s="22">
        <f>Target_AM[[#This Row],[PROPORSI]]*VLOOKUP(Target_AM[[#This Row],[NIPNAS]],Target_CC[],COLUMN(Q$2)+9,0)</f>
        <v>136690167.32675815</v>
      </c>
      <c r="AF710" s="22">
        <f>Target_AM[[#This Row],[PROPORSI]]*VLOOKUP(Target_AM[[#This Row],[NIPNAS]],Target_CC[],COLUMN(R$2)+9,0)</f>
        <v>106353624.984043</v>
      </c>
      <c r="AG710" s="22">
        <f>Target_AM[[#This Row],[PROPORSI]]*VLOOKUP(Target_AM[[#This Row],[NIPNAS]],Target_CC[],COLUMN(S$2)+9,0)</f>
        <v>59696371.989663184</v>
      </c>
      <c r="AH710" s="22">
        <f>Target_AM[[#This Row],[PROPORSI]]*VLOOKUP(Target_AM[[#This Row],[NIPNAS]],Target_CC[],COLUMN(T$2)+9,0)</f>
        <v>290969646.84473658</v>
      </c>
      <c r="AI710" s="22">
        <f>Target_AM[[#This Row],[PROPORSI]]*VLOOKUP(Target_AM[[#This Row],[NIPNAS]],Target_CC[],COLUMN(U$2)+9,0)</f>
        <v>134825365.91103327</v>
      </c>
      <c r="AJ710" s="22">
        <f>Target_AM[[#This Row],[PROPORSI]]*VLOOKUP(Target_AM[[#This Row],[NIPNAS]],Target_CC[],COLUMN(V$2)+9,0)</f>
        <v>239502499.93757749</v>
      </c>
      <c r="AK710" s="22">
        <f>Target_AM[[#This Row],[PROPORSI]]*VLOOKUP(Target_AM[[#This Row],[NIPNAS]],Target_CC[],COLUMN(W$2)+9,0)</f>
        <v>203941954.06710625</v>
      </c>
      <c r="AL710" s="22">
        <f>Target_AM[[#This Row],[PROPORSI]]*VLOOKUP(Target_AM[[#This Row],[NIPNAS]],Target_CC[],COLUMN(X$2)+9,0)</f>
        <v>120433367.0318265</v>
      </c>
      <c r="AM710" s="22">
        <f>Target_AM[[#This Row],[PROPORSI]]*VLOOKUP(Target_AM[[#This Row],[NIPNAS]],Target_CC[],COLUMN(Y$2)+9,0)</f>
        <v>244792237.22780323</v>
      </c>
      <c r="AN710" s="22">
        <f>Target_AM[[#This Row],[PROPORSI]]*VLOOKUP(Target_AM[[#This Row],[NIPNAS]],Target_CC[],COLUMN(Z$2)+9,0)</f>
        <v>1649274921.3575201</v>
      </c>
      <c r="AO710" s="22">
        <f>Target_AM[[#This Row],[PROPORSI]]*VLOOKUP(Target_AM[[#This Row],[NIPNAS]],Target_CC[],COLUMN(AA$2)+9,0)</f>
        <v>1468848060.175499</v>
      </c>
      <c r="AP710" s="22">
        <f>Target_AM[[#This Row],[PROPORSI]]*VLOOKUP(Target_AM[[#This Row],[NIPNAS]],Target_CC[],COLUMN(AB$2)+9,0)</f>
        <v>1428969926.2293723</v>
      </c>
      <c r="AQ710" s="22">
        <f>Target_AM[[#This Row],[PROPORSI]]*VLOOKUP(Target_AM[[#This Row],[NIPNAS]],Target_CC[],COLUMN(AC$2)+9,0)</f>
        <v>1121497093.3249514</v>
      </c>
      <c r="AR710" s="22">
        <f>Target_AM[[#This Row],[PROPORSI]]*VLOOKUP(Target_AM[[#This Row],[NIPNAS]],Target_CC[],COLUMN(AD$2)+9,0)</f>
        <v>1217862713.5366559</v>
      </c>
      <c r="AS710" s="22">
        <f>Target_AM[[#This Row],[PROPORSI]]*VLOOKUP(Target_AM[[#This Row],[NIPNAS]],Target_CC[],COLUMN(AE$2)+9,0)</f>
        <v>1069292994.6532265</v>
      </c>
      <c r="AT710" s="22">
        <f>Target_AM[[#This Row],[PROPORSI]]*VLOOKUP(Target_AM[[#This Row],[NIPNAS]],Target_CC[],COLUMN(AF$2)+9,0)</f>
        <v>453771464.89071608</v>
      </c>
      <c r="AU710" s="22">
        <f>Target_AM[[#This Row],[PROPORSI]]*VLOOKUP(Target_AM[[#This Row],[NIPNAS]],Target_CC[],COLUMN(AG$2)+9,0)</f>
        <v>2045477210.1686645</v>
      </c>
      <c r="AV710" s="22">
        <f>Target_AM[[#This Row],[PROPORSI]]*VLOOKUP(Target_AM[[#This Row],[NIPNAS]],Target_CC[],COLUMN(AH$2)+9,0)</f>
        <v>900967721.31235194</v>
      </c>
      <c r="AW710" s="22">
        <f>Target_AM[[#This Row],[PROPORSI]]*VLOOKUP(Target_AM[[#This Row],[NIPNAS]],Target_CC[],COLUMN(AI$2)+9,0)</f>
        <v>1550329176.7210705</v>
      </c>
      <c r="AX710" s="22">
        <f>Target_AM[[#This Row],[PROPORSI]]*VLOOKUP(Target_AM[[#This Row],[NIPNAS]],Target_CC[],COLUMN(AJ$2)+9,0)</f>
        <v>1953211671.6096892</v>
      </c>
      <c r="AY710" s="22">
        <f>Target_AM[[#This Row],[PROPORSI]]*VLOOKUP(Target_AM[[#This Row],[NIPNAS]],Target_CC[],COLUMN(AK$2)+9,0)</f>
        <v>1153111539.3166354</v>
      </c>
      <c r="AZ710" s="22">
        <f>Target_AM[[#This Row],[PROPORSI]]*VLOOKUP(Target_AM[[#This Row],[NIPNAS]],Target_CC[],COLUMN(AL$2)+9,0)</f>
        <v>2077362963.1694596</v>
      </c>
      <c r="BA710" s="22">
        <f>Target_AM[[#This Row],[PROPORSI]]*VLOOKUP(Target_AM[[#This Row],[NIPNAS]],Target_CC[],COLUMN(AM$2)+9,0)</f>
        <v>16440702535.108294</v>
      </c>
      <c r="BB710" s="22">
        <f>Target_AM[[#This Row],[PROPORSI]]*VLOOKUP(Target_AM[[#This Row],[NIPNAS]],Target_CC[],COLUMN(AN$2)+9,0)</f>
        <v>0</v>
      </c>
      <c r="BC710" s="22">
        <f>Target_AM[[#This Row],[PROPORSI]]*VLOOKUP(Target_AM[[#This Row],[NIPNAS]],Target_CC[],COLUMN(AO$2)+9,0)</f>
        <v>0</v>
      </c>
      <c r="BD710" s="22">
        <f>Target_AM[[#This Row],[PROPORSI]]*VLOOKUP(Target_AM[[#This Row],[NIPNAS]],Target_CC[],COLUMN(AP$2)+9,0)</f>
        <v>0</v>
      </c>
      <c r="BE710" s="22">
        <f>Target_AM[[#This Row],[PROPORSI]]*VLOOKUP(Target_AM[[#This Row],[NIPNAS]],Target_CC[],COLUMN(AQ$2)+9,0)</f>
        <v>0</v>
      </c>
      <c r="BF710" s="22">
        <f>Target_AM[[#This Row],[PROPORSI]]*VLOOKUP(Target_AM[[#This Row],[NIPNAS]],Target_CC[],COLUMN(AR$2)+9,0)</f>
        <v>0</v>
      </c>
      <c r="BG710" s="22">
        <f>Target_AM[[#This Row],[PROPORSI]]*VLOOKUP(Target_AM[[#This Row],[NIPNAS]],Target_CC[],COLUMN(AS$2)+9,0)</f>
        <v>0</v>
      </c>
      <c r="BH710" s="22">
        <f>Target_AM[[#This Row],[PROPORSI]]*VLOOKUP(Target_AM[[#This Row],[NIPNAS]],Target_CC[],COLUMN(AT$2)+9,0)</f>
        <v>0</v>
      </c>
      <c r="BI710" s="22">
        <f>Target_AM[[#This Row],[PROPORSI]]*VLOOKUP(Target_AM[[#This Row],[NIPNAS]],Target_CC[],COLUMN(AU$2)+9,0)</f>
        <v>0</v>
      </c>
      <c r="BJ710" s="22">
        <f>Target_AM[[#This Row],[PROPORSI]]*VLOOKUP(Target_AM[[#This Row],[NIPNAS]],Target_CC[],COLUMN(AV$2)+9,0)</f>
        <v>0</v>
      </c>
      <c r="BK710" s="22">
        <f>Target_AM[[#This Row],[PROPORSI]]*VLOOKUP(Target_AM[[#This Row],[NIPNAS]],Target_CC[],COLUMN(AW$2)+9,0)</f>
        <v>0</v>
      </c>
      <c r="BL710" s="22">
        <f>Target_AM[[#This Row],[PROPORSI]]*VLOOKUP(Target_AM[[#This Row],[NIPNAS]],Target_CC[],COLUMN(AX$2)+9,0)</f>
        <v>0</v>
      </c>
      <c r="BM710" s="22">
        <f>Target_AM[[#This Row],[PROPORSI]]*VLOOKUP(Target_AM[[#This Row],[NIPNAS]],Target_CC[],COLUMN(AY$2)+9,0)</f>
        <v>0</v>
      </c>
      <c r="BN710" s="22">
        <f>Target_AM[[#This Row],[PROPORSI]]*VLOOKUP(Target_AM[[#This Row],[NIPNAS]],Target_CC[],COLUMN(AZ$2)+9,0)</f>
        <v>0</v>
      </c>
      <c r="BO710" s="22">
        <f>Target_AM[[#This Row],[PROPORSI]]*VLOOKUP(Target_AM[[#This Row],[NIPNAS]],Target_CC[],COLUMN(BA$2)+9,0)</f>
        <v>1107100385</v>
      </c>
      <c r="BP710" s="22">
        <f>Target_AM[[#This Row],[PROPORSI]]*VLOOKUP(Target_AM[[#This Row],[NIPNAS]],Target_CC[],COLUMN(BB$2)+9,0)</f>
        <v>1001218626</v>
      </c>
      <c r="BQ710" s="22">
        <f>Target_AM[[#This Row],[PROPORSI]]*VLOOKUP(Target_AM[[#This Row],[NIPNAS]],Target_CC[],COLUMN(BC$2)+9,0)</f>
        <v>2317521476</v>
      </c>
      <c r="BR710" s="22">
        <f>Target_AM[[#This Row],[PROPORSI]]*VLOOKUP(Target_AM[[#This Row],[NIPNAS]],Target_CC[],COLUMN(BD$2)+9,0)</f>
        <v>2211439817.9499998</v>
      </c>
      <c r="BS710" s="22">
        <f>Target_AM[[#This Row],[PROPORSI]]*VLOOKUP(Target_AM[[#This Row],[NIPNAS]],Target_CC[],COLUMN(BE$2)+9,0)</f>
        <v>2211439817.9499998</v>
      </c>
      <c r="BT710" s="22">
        <f>Target_AM[[#This Row],[PROPORSI]]*VLOOKUP(Target_AM[[#This Row],[NIPNAS]],Target_CC[],COLUMN(BF$2)+9,0)</f>
        <v>2211439817.9499998</v>
      </c>
      <c r="BU710" s="22">
        <f>Target_AM[[#This Row],[PROPORSI]]*VLOOKUP(Target_AM[[#This Row],[NIPNAS]],Target_CC[],COLUMN(BG$2)+9,0)</f>
        <v>2211439817.9499998</v>
      </c>
      <c r="BV710" s="22">
        <f>Target_AM[[#This Row],[PROPORSI]]*VLOOKUP(Target_AM[[#This Row],[NIPNAS]],Target_CC[],COLUMN(BH$2)+9,0)</f>
        <v>2211439817.9499998</v>
      </c>
      <c r="BW710" s="22">
        <f>Target_AM[[#This Row],[PROPORSI]]*VLOOKUP(Target_AM[[#This Row],[NIPNAS]],Target_CC[],COLUMN(BI$2)+9,0)</f>
        <v>2211439817.9499998</v>
      </c>
      <c r="BX710" s="22">
        <f>Target_AM[[#This Row],[PROPORSI]]*VLOOKUP(Target_AM[[#This Row],[NIPNAS]],Target_CC[],COLUMN(BJ$2)+9,0)</f>
        <v>2211439817.9499998</v>
      </c>
      <c r="BY710" s="22">
        <f>Target_AM[[#This Row],[PROPORSI]]*VLOOKUP(Target_AM[[#This Row],[NIPNAS]],Target_CC[],COLUMN(BK$2)+9,0)</f>
        <v>2211439817.9499998</v>
      </c>
      <c r="BZ710" s="22">
        <f>Target_AM[[#This Row],[PROPORSI]]*VLOOKUP(Target_AM[[#This Row],[NIPNAS]],Target_CC[],COLUMN(BL$2)+9,0)</f>
        <v>2211439817.9499998</v>
      </c>
      <c r="CA710" s="22">
        <f>Target_AM[[#This Row],[PROPORSI]]*VLOOKUP(Target_AM[[#This Row],[NIPNAS]],Target_CC[],COLUMN(BM$2)+9,0)</f>
        <v>24328798848.550003</v>
      </c>
      <c r="CB710" s="22">
        <f>Target_AM[[#This Row],[PROPORSI]]*VLOOKUP(Target_AM[[#This Row],[NIPNAS]],Target_CC[],COLUMN(BN$2)+9,0)</f>
        <v>914544448</v>
      </c>
      <c r="CC710" s="22">
        <f>Target_AM[[#This Row],[PROPORSI]]*VLOOKUP(Target_AM[[#This Row],[NIPNAS]],Target_CC[],COLUMN(BO$2)+9,0)</f>
        <v>788957532</v>
      </c>
      <c r="CD710" s="22">
        <f>Target_AM[[#This Row],[PROPORSI]]*VLOOKUP(Target_AM[[#This Row],[NIPNAS]],Target_CC[],COLUMN(BP$2)+9,0)</f>
        <v>2121633161</v>
      </c>
      <c r="CE710" s="22">
        <f>Target_AM[[#This Row],[PROPORSI]]*VLOOKUP(Target_AM[[#This Row],[NIPNAS]],Target_CC[],COLUMN(BQ$2)+9,0)</f>
        <v>2015551502.9499998</v>
      </c>
      <c r="CF710" s="22">
        <f>Target_AM[[#This Row],[PROPORSI]]*VLOOKUP(Target_AM[[#This Row],[NIPNAS]],Target_CC[],COLUMN(BR$2)+9,0)</f>
        <v>2015551502.9499998</v>
      </c>
      <c r="CG710" s="22">
        <f>Target_AM[[#This Row],[PROPORSI]]*VLOOKUP(Target_AM[[#This Row],[NIPNAS]],Target_CC[],COLUMN(BS$2)+9,0)</f>
        <v>2015551502.9499998</v>
      </c>
      <c r="CH710" s="22">
        <f>Target_AM[[#This Row],[PROPORSI]]*VLOOKUP(Target_AM[[#This Row],[NIPNAS]],Target_CC[],COLUMN(BT$2)+9,0)</f>
        <v>2015551502.9499998</v>
      </c>
      <c r="CI710" s="22">
        <f>Target_AM[[#This Row],[PROPORSI]]*VLOOKUP(Target_AM[[#This Row],[NIPNAS]],Target_CC[],COLUMN(BU$2)+9,0)</f>
        <v>2015551502.9499998</v>
      </c>
      <c r="CJ710" s="22">
        <f>Target_AM[[#This Row],[PROPORSI]]*VLOOKUP(Target_AM[[#This Row],[NIPNAS]],Target_CC[],COLUMN(BV$2)+9,0)</f>
        <v>2015551502.9499998</v>
      </c>
      <c r="CK710" s="22">
        <f>Target_AM[[#This Row],[PROPORSI]]*VLOOKUP(Target_AM[[#This Row],[NIPNAS]],Target_CC[],COLUMN(BW$2)+9,0)</f>
        <v>2015551502.9499998</v>
      </c>
      <c r="CL710" s="22">
        <f>Target_AM[[#This Row],[PROPORSI]]*VLOOKUP(Target_AM[[#This Row],[NIPNAS]],Target_CC[],COLUMN(BX$2)+9,0)</f>
        <v>2015551502.9499998</v>
      </c>
      <c r="CM710" s="22">
        <f>Target_AM[[#This Row],[PROPORSI]]*VLOOKUP(Target_AM[[#This Row],[NIPNAS]],Target_CC[],COLUMN(BY$2)+9,0)</f>
        <v>2015551502.9499998</v>
      </c>
      <c r="CN710" s="22">
        <f>Target_AM[[#This Row],[PROPORSI]]*VLOOKUP(Target_AM[[#This Row],[NIPNAS]],Target_CC[],COLUMN(BZ$2)+9,0)</f>
        <v>21965098667.550003</v>
      </c>
      <c r="CO710" s="22">
        <f>Target_AM[[#This Row],[PROPORSI]]*VLOOKUP(Target_AM[[#This Row],[NIPNAS]],Target_CC[],COLUMN(CA$2)+9,0)</f>
        <v>192555937</v>
      </c>
      <c r="CP710" s="22">
        <f>Target_AM[[#This Row],[PROPORSI]]*VLOOKUP(Target_AM[[#This Row],[NIPNAS]],Target_CC[],COLUMN(CB$2)+9,0)</f>
        <v>195154031</v>
      </c>
      <c r="CQ710" s="22">
        <f>Target_AM[[#This Row],[PROPORSI]]*VLOOKUP(Target_AM[[#This Row],[NIPNAS]],Target_CC[],COLUMN(CC$2)+9,0)</f>
        <v>195888315</v>
      </c>
      <c r="CR710" s="22">
        <f>Target_AM[[#This Row],[PROPORSI]]*VLOOKUP(Target_AM[[#This Row],[NIPNAS]],Target_CC[],COLUMN(CD$2)+9,0)</f>
        <v>195888315</v>
      </c>
      <c r="CS710" s="22">
        <f>Target_AM[[#This Row],[PROPORSI]]*VLOOKUP(Target_AM[[#This Row],[NIPNAS]],Target_CC[],COLUMN(CE$2)+9,0)</f>
        <v>195888315</v>
      </c>
      <c r="CT710" s="22">
        <f>Target_AM[[#This Row],[PROPORSI]]*VLOOKUP(Target_AM[[#This Row],[NIPNAS]],Target_CC[],COLUMN(CF$2)+9,0)</f>
        <v>195888315</v>
      </c>
      <c r="CU710" s="22">
        <f>Target_AM[[#This Row],[PROPORSI]]*VLOOKUP(Target_AM[[#This Row],[NIPNAS]],Target_CC[],COLUMN(CG$2)+9,0)</f>
        <v>195888315</v>
      </c>
      <c r="CV710" s="22">
        <f>Target_AM[[#This Row],[PROPORSI]]*VLOOKUP(Target_AM[[#This Row],[NIPNAS]],Target_CC[],COLUMN(CH$2)+9,0)</f>
        <v>195888315</v>
      </c>
      <c r="CW710" s="22">
        <f>Target_AM[[#This Row],[PROPORSI]]*VLOOKUP(Target_AM[[#This Row],[NIPNAS]],Target_CC[],COLUMN(CI$2)+9,0)</f>
        <v>195888315</v>
      </c>
      <c r="CX710" s="22">
        <f>Target_AM[[#This Row],[PROPORSI]]*VLOOKUP(Target_AM[[#This Row],[NIPNAS]],Target_CC[],COLUMN(CJ$2)+9,0)</f>
        <v>195888315</v>
      </c>
      <c r="CY710" s="22">
        <f>Target_AM[[#This Row],[PROPORSI]]*VLOOKUP(Target_AM[[#This Row],[NIPNAS]],Target_CC[],COLUMN(CK$2)+9,0)</f>
        <v>195888315</v>
      </c>
      <c r="CZ710" s="22">
        <f>Target_AM[[#This Row],[PROPORSI]]*VLOOKUP(Target_AM[[#This Row],[NIPNAS]],Target_CC[],COLUMN(CL$2)+9,0)</f>
        <v>195888315</v>
      </c>
      <c r="DA710" s="22">
        <f>Target_AM[[#This Row],[PROPORSI]]*VLOOKUP(Target_AM[[#This Row],[NIPNAS]],Target_CC[],COLUMN(CM$2)+9,0)</f>
        <v>2346593118</v>
      </c>
      <c r="DB710" s="22">
        <f>Target_AM[[#This Row],[PROPORSI]]*VLOOKUP(Target_AM[[#This Row],[NIPNAS]],Target_CC[],COLUMN(CN$2)+9,0)</f>
        <v>0</v>
      </c>
      <c r="DC710" s="22">
        <f>Target_AM[[#This Row],[PROPORSI]]*VLOOKUP(Target_AM[[#This Row],[NIPNAS]],Target_CC[],COLUMN(CO$2)+9,0)</f>
        <v>0</v>
      </c>
      <c r="DD710" s="22">
        <f>Target_AM[[#This Row],[PROPORSI]]*VLOOKUP(Target_AM[[#This Row],[NIPNAS]],Target_CC[],COLUMN(CP$2)+9,0)</f>
        <v>1980075966</v>
      </c>
      <c r="DE710" s="22">
        <f>Target_AM[[#This Row],[PROPORSI]]*VLOOKUP(Target_AM[[#This Row],[NIPNAS]],Target_CC[],COLUMN(CQ$2)+9,0)</f>
        <v>0</v>
      </c>
      <c r="DF710" s="22">
        <f>Target_AM[[#This Row],[PROPORSI]]*VLOOKUP(Target_AM[[#This Row],[NIPNAS]],Target_CC[],COLUMN(CR$2)+9,0)</f>
        <v>0</v>
      </c>
      <c r="DG710" s="22">
        <f>Target_AM[[#This Row],[PROPORSI]]*VLOOKUP(Target_AM[[#This Row],[NIPNAS]],Target_CC[],COLUMN(CS$2)+9,0)</f>
        <v>0</v>
      </c>
      <c r="DH710" s="22">
        <f>Target_AM[[#This Row],[PROPORSI]]*VLOOKUP(Target_AM[[#This Row],[NIPNAS]],Target_CC[],COLUMN(CT$2)+9,0)</f>
        <v>0</v>
      </c>
      <c r="DI710" s="22">
        <f>Target_AM[[#This Row],[PROPORSI]]*VLOOKUP(Target_AM[[#This Row],[NIPNAS]],Target_CC[],COLUMN(CU$2)+9,0)</f>
        <v>0</v>
      </c>
      <c r="DJ710" s="22">
        <f>Target_AM[[#This Row],[PROPORSI]]*VLOOKUP(Target_AM[[#This Row],[NIPNAS]],Target_CC[],COLUMN(CV$2)+9,0)</f>
        <v>0</v>
      </c>
      <c r="DK710" s="22">
        <f>Target_AM[[#This Row],[PROPORSI]]*VLOOKUP(Target_AM[[#This Row],[NIPNAS]],Target_CC[],COLUMN(CW$2)+9,0)</f>
        <v>0</v>
      </c>
      <c r="DL710" s="22">
        <f>Target_AM[[#This Row],[PROPORSI]]*VLOOKUP(Target_AM[[#This Row],[NIPNAS]],Target_CC[],COLUMN(CX$2)+9,0)</f>
        <v>0</v>
      </c>
      <c r="DM710" s="22">
        <f>Target_AM[[#This Row],[PROPORSI]]*VLOOKUP(Target_AM[[#This Row],[NIPNAS]],Target_CC[],COLUMN(CY$2)+9,0)</f>
        <v>0</v>
      </c>
      <c r="DN710" s="22">
        <f>Target_AM[[#This Row],[PROPORSI]]*VLOOKUP(Target_AM[[#This Row],[NIPNAS]],Target_CC[],COLUMN(CZ$2)+9,0)</f>
        <v>1980075966</v>
      </c>
      <c r="DO710" s="22">
        <f>Target_AM[[#This Row],[PROPORSI]]*VLOOKUP(Target_AM[[#This Row],[NIPNAS]],Target_CC[],COLUMN(DA$2)+9,0)</f>
        <v>0</v>
      </c>
      <c r="DP710" s="22">
        <f>Target_AM[[#This Row],[PROPORSI]]*VLOOKUP(Target_AM[[#This Row],[NIPNAS]],Target_CC[],COLUMN(DB$2)+9,0)</f>
        <v>0</v>
      </c>
      <c r="DQ710" s="22">
        <f>Target_AM[[#This Row],[PROPORSI]]*VLOOKUP(Target_AM[[#This Row],[NIPNAS]],Target_CC[],COLUMN(DC$2)+9,0)</f>
        <v>0</v>
      </c>
      <c r="DR710" s="22">
        <f>Target_AM[[#This Row],[PROPORSI]]*VLOOKUP(Target_AM[[#This Row],[NIPNAS]],Target_CC[],COLUMN(DD$2)+9,0)</f>
        <v>0</v>
      </c>
      <c r="DS710" s="22">
        <f>Target_AM[[#This Row],[PROPORSI]]*VLOOKUP(Target_AM[[#This Row],[NIPNAS]],Target_CC[],COLUMN(DE$2)+9,0)</f>
        <v>0</v>
      </c>
      <c r="DT710" s="22">
        <f>Target_AM[[#This Row],[PROPORSI]]*VLOOKUP(Target_AM[[#This Row],[NIPNAS]],Target_CC[],COLUMN(DF$2)+9,0)</f>
        <v>0</v>
      </c>
      <c r="DU710" s="22">
        <f>Target_AM[[#This Row],[PROPORSI]]*VLOOKUP(Target_AM[[#This Row],[NIPNAS]],Target_CC[],COLUMN(DG$2)+9,0)</f>
        <v>0</v>
      </c>
      <c r="DV710" s="22">
        <f>Target_AM[[#This Row],[PROPORSI]]*VLOOKUP(Target_AM[[#This Row],[NIPNAS]],Target_CC[],COLUMN(DH$2)+9,0)</f>
        <v>0</v>
      </c>
      <c r="DW710" s="22">
        <f>Target_AM[[#This Row],[PROPORSI]]*VLOOKUP(Target_AM[[#This Row],[NIPNAS]],Target_CC[],COLUMN(DI$2)+9,0)</f>
        <v>0</v>
      </c>
      <c r="DX710" s="22">
        <f>Target_AM[[#This Row],[PROPORSI]]*VLOOKUP(Target_AM[[#This Row],[NIPNAS]],Target_CC[],COLUMN(DJ$2)+9,0)</f>
        <v>0</v>
      </c>
      <c r="DY710" s="22">
        <f>Target_AM[[#This Row],[PROPORSI]]*VLOOKUP(Target_AM[[#This Row],[NIPNAS]],Target_CC[],COLUMN(DK$2)+9,0)</f>
        <v>0</v>
      </c>
      <c r="DZ710" s="22">
        <f>Target_AM[[#This Row],[PROPORSI]]*VLOOKUP(Target_AM[[#This Row],[NIPNAS]],Target_CC[],COLUMN(DL$2)+9,0)</f>
        <v>0</v>
      </c>
      <c r="EA710" s="22">
        <f>Target_AM[[#This Row],[PROPORSI]]*VLOOKUP(Target_AM[[#This Row],[NIPNAS]],Target_CC[],COLUMN(DM$2)+9,0)</f>
        <v>0</v>
      </c>
    </row>
    <row r="711" spans="2:131" x14ac:dyDescent="0.3">
      <c r="B711">
        <v>950540</v>
      </c>
      <c r="C711" t="s">
        <v>1056</v>
      </c>
      <c r="D711">
        <v>1</v>
      </c>
      <c r="E711" s="8">
        <v>45658</v>
      </c>
      <c r="F711">
        <v>76590015</v>
      </c>
      <c r="G711" t="s">
        <v>260</v>
      </c>
      <c r="J711" t="s">
        <v>1081</v>
      </c>
      <c r="K711" t="s">
        <v>26</v>
      </c>
      <c r="L711" t="s">
        <v>159</v>
      </c>
      <c r="M711" t="s">
        <v>31</v>
      </c>
      <c r="N711" s="23">
        <f>Target_AM[[#This Row],[PROPORSI]]*VLOOKUP(Target_AM[[#This Row],[NIPNAS]],Target_CC[],9,0)</f>
        <v>5682327612</v>
      </c>
      <c r="O711" s="22">
        <f>Target_AM[[#This Row],[PROPORSI]]*VLOOKUP(Target_AM[[#This Row],[NIPNAS]],Target_CC[],COLUMN(A$2)+9,0)</f>
        <v>182718746.28247786</v>
      </c>
      <c r="P711" s="22">
        <f>Target_AM[[#This Row],[PROPORSI]]*VLOOKUP(Target_AM[[#This Row],[NIPNAS]],Target_CC[],COLUMN(B$2)+9,0)</f>
        <v>172982263.31353495</v>
      </c>
      <c r="Q711" s="22">
        <f>Target_AM[[#This Row],[PROPORSI]]*VLOOKUP(Target_AM[[#This Row],[NIPNAS]],Target_CC[],COLUMN(C$2)+9,0)</f>
        <v>614100055.83158696</v>
      </c>
      <c r="R711" s="22">
        <f>Target_AM[[#This Row],[PROPORSI]]*VLOOKUP(Target_AM[[#This Row],[NIPNAS]],Target_CC[],COLUMN(D$2)+9,0)</f>
        <v>124011468.79335307</v>
      </c>
      <c r="S711" s="22">
        <f>Target_AM[[#This Row],[PROPORSI]]*VLOOKUP(Target_AM[[#This Row],[NIPNAS]],Target_CC[],COLUMN(E$2)+9,0)</f>
        <v>509170774.64859968</v>
      </c>
      <c r="T711" s="22">
        <f>Target_AM[[#This Row],[PROPORSI]]*VLOOKUP(Target_AM[[#This Row],[NIPNAS]],Target_CC[],COLUMN(F$2)+9,0)</f>
        <v>495243154.58878112</v>
      </c>
      <c r="U711" s="22">
        <f>Target_AM[[#This Row],[PROPORSI]]*VLOOKUP(Target_AM[[#This Row],[NIPNAS]],Target_CC[],COLUMN(G$2)+9,0)</f>
        <v>700496175.18611979</v>
      </c>
      <c r="V711" s="22">
        <f>Target_AM[[#This Row],[PROPORSI]]*VLOOKUP(Target_AM[[#This Row],[NIPNAS]],Target_CC[],COLUMN(H$2)+9,0)</f>
        <v>119551878.5480978</v>
      </c>
      <c r="W711" s="22">
        <f>Target_AM[[#This Row],[PROPORSI]]*VLOOKUP(Target_AM[[#This Row],[NIPNAS]],Target_CC[],COLUMN(I$2)+9,0)</f>
        <v>317232403.73026526</v>
      </c>
      <c r="X711" s="22">
        <f>Target_AM[[#This Row],[PROPORSI]]*VLOOKUP(Target_AM[[#This Row],[NIPNAS]],Target_CC[],COLUMN(J$2)+9,0)</f>
        <v>225460749.97901601</v>
      </c>
      <c r="Y711" s="22">
        <f>Target_AM[[#This Row],[PROPORSI]]*VLOOKUP(Target_AM[[#This Row],[NIPNAS]],Target_CC[],COLUMN(K$2)+9,0)</f>
        <v>126880112.13826522</v>
      </c>
      <c r="Z711" s="22">
        <f>Target_AM[[#This Row],[PROPORSI]]*VLOOKUP(Target_AM[[#This Row],[NIPNAS]],Target_CC[],COLUMN(L$2)+9,0)</f>
        <v>250219471.89127249</v>
      </c>
      <c r="AA711" s="22">
        <f>Target_AM[[#This Row],[PROPORSI]]*VLOOKUP(Target_AM[[#This Row],[NIPNAS]],Target_CC[],COLUMN(M$2)+9,0)</f>
        <v>3838067254.9313693</v>
      </c>
      <c r="AB711" s="22">
        <f>Target_AM[[#This Row],[PROPORSI]]*VLOOKUP(Target_AM[[#This Row],[NIPNAS]],Target_CC[],COLUMN(N$2)+9,0)</f>
        <v>1947851.5563232601</v>
      </c>
      <c r="AC711" s="22">
        <f>Target_AM[[#This Row],[PROPORSI]]*VLOOKUP(Target_AM[[#This Row],[NIPNAS]],Target_CC[],COLUMN(O$2)+9,0)</f>
        <v>7216010.9356206059</v>
      </c>
      <c r="AD711" s="22">
        <f>Target_AM[[#This Row],[PROPORSI]]*VLOOKUP(Target_AM[[#This Row],[NIPNAS]],Target_CC[],COLUMN(P$2)+9,0)</f>
        <v>22332512.942482233</v>
      </c>
      <c r="AE711" s="22">
        <f>Target_AM[[#This Row],[PROPORSI]]*VLOOKUP(Target_AM[[#This Row],[NIPNAS]],Target_CC[],COLUMN(Q$2)+9,0)</f>
        <v>15678485.80619581</v>
      </c>
      <c r="AF711" s="22">
        <f>Target_AM[[#This Row],[PROPORSI]]*VLOOKUP(Target_AM[[#This Row],[NIPNAS]],Target_CC[],COLUMN(R$2)+9,0)</f>
        <v>56236310.743443549</v>
      </c>
      <c r="AG711" s="22">
        <f>Target_AM[[#This Row],[PROPORSI]]*VLOOKUP(Target_AM[[#This Row],[NIPNAS]],Target_CC[],COLUMN(S$2)+9,0)</f>
        <v>75021791.821512938</v>
      </c>
      <c r="AH711" s="22">
        <f>Target_AM[[#This Row],[PROPORSI]]*VLOOKUP(Target_AM[[#This Row],[NIPNAS]],Target_CC[],COLUMN(T$2)+9,0)</f>
        <v>116171129.13657069</v>
      </c>
      <c r="AI711" s="22">
        <f>Target_AM[[#This Row],[PROPORSI]]*VLOOKUP(Target_AM[[#This Row],[NIPNAS]],Target_CC[],COLUMN(U$2)+9,0)</f>
        <v>21038682.507189527</v>
      </c>
      <c r="AJ711" s="22">
        <f>Target_AM[[#This Row],[PROPORSI]]*VLOOKUP(Target_AM[[#This Row],[NIPNAS]],Target_CC[],COLUMN(V$2)+9,0)</f>
        <v>57961861.091384053</v>
      </c>
      <c r="AK711" s="22">
        <f>Target_AM[[#This Row],[PROPORSI]]*VLOOKUP(Target_AM[[#This Row],[NIPNAS]],Target_CC[],COLUMN(W$2)+9,0)</f>
        <v>26285772.54555738</v>
      </c>
      <c r="AL711" s="22">
        <f>Target_AM[[#This Row],[PROPORSI]]*VLOOKUP(Target_AM[[#This Row],[NIPNAS]],Target_CC[],COLUMN(X$2)+9,0)</f>
        <v>14797058.293948978</v>
      </c>
      <c r="AM711" s="22">
        <f>Target_AM[[#This Row],[PROPORSI]]*VLOOKUP(Target_AM[[#This Row],[NIPNAS]],Target_CC[],COLUMN(Y$2)+9,0)</f>
        <v>33423967.465566754</v>
      </c>
      <c r="AN711" s="22">
        <f>Target_AM[[#This Row],[PROPORSI]]*VLOOKUP(Target_AM[[#This Row],[NIPNAS]],Target_CC[],COLUMN(Z$2)+9,0)</f>
        <v>448111434.84579575</v>
      </c>
      <c r="AO711" s="22">
        <f>Target_AM[[#This Row],[PROPORSI]]*VLOOKUP(Target_AM[[#This Row],[NIPNAS]],Target_CC[],COLUMN(AA$2)+9,0)</f>
        <v>184666597.83880112</v>
      </c>
      <c r="AP711" s="22">
        <f>Target_AM[[#This Row],[PROPORSI]]*VLOOKUP(Target_AM[[#This Row],[NIPNAS]],Target_CC[],COLUMN(AB$2)+9,0)</f>
        <v>180198274.24915555</v>
      </c>
      <c r="AQ711" s="22">
        <f>Target_AM[[#This Row],[PROPORSI]]*VLOOKUP(Target_AM[[#This Row],[NIPNAS]],Target_CC[],COLUMN(AC$2)+9,0)</f>
        <v>636432568.77406919</v>
      </c>
      <c r="AR711" s="22">
        <f>Target_AM[[#This Row],[PROPORSI]]*VLOOKUP(Target_AM[[#This Row],[NIPNAS]],Target_CC[],COLUMN(AD$2)+9,0)</f>
        <v>139689954.59954888</v>
      </c>
      <c r="AS711" s="22">
        <f>Target_AM[[#This Row],[PROPORSI]]*VLOOKUP(Target_AM[[#This Row],[NIPNAS]],Target_CC[],COLUMN(AE$2)+9,0)</f>
        <v>565407085.39204323</v>
      </c>
      <c r="AT711" s="22">
        <f>Target_AM[[#This Row],[PROPORSI]]*VLOOKUP(Target_AM[[#This Row],[NIPNAS]],Target_CC[],COLUMN(AF$2)+9,0)</f>
        <v>570264946.41029406</v>
      </c>
      <c r="AU711" s="22">
        <f>Target_AM[[#This Row],[PROPORSI]]*VLOOKUP(Target_AM[[#This Row],[NIPNAS]],Target_CC[],COLUMN(AG$2)+9,0)</f>
        <v>816667304.32269049</v>
      </c>
      <c r="AV711" s="22">
        <f>Target_AM[[#This Row],[PROPORSI]]*VLOOKUP(Target_AM[[#This Row],[NIPNAS]],Target_CC[],COLUMN(AH$2)+9,0)</f>
        <v>140590561.05528733</v>
      </c>
      <c r="AW711" s="22">
        <f>Target_AM[[#This Row],[PROPORSI]]*VLOOKUP(Target_AM[[#This Row],[NIPNAS]],Target_CC[],COLUMN(AI$2)+9,0)</f>
        <v>375194264.82164931</v>
      </c>
      <c r="AX711" s="22">
        <f>Target_AM[[#This Row],[PROPORSI]]*VLOOKUP(Target_AM[[#This Row],[NIPNAS]],Target_CC[],COLUMN(AJ$2)+9,0)</f>
        <v>251746522.52457339</v>
      </c>
      <c r="AY711" s="22">
        <f>Target_AM[[#This Row],[PROPORSI]]*VLOOKUP(Target_AM[[#This Row],[NIPNAS]],Target_CC[],COLUMN(AK$2)+9,0)</f>
        <v>141677170.4322142</v>
      </c>
      <c r="AZ711" s="22">
        <f>Target_AM[[#This Row],[PROPORSI]]*VLOOKUP(Target_AM[[#This Row],[NIPNAS]],Target_CC[],COLUMN(AL$2)+9,0)</f>
        <v>283643439.35683924</v>
      </c>
      <c r="BA711" s="22">
        <f>Target_AM[[#This Row],[PROPORSI]]*VLOOKUP(Target_AM[[#This Row],[NIPNAS]],Target_CC[],COLUMN(AM$2)+9,0)</f>
        <v>4286178689.7771659</v>
      </c>
      <c r="BB711" s="22">
        <f>Target_AM[[#This Row],[PROPORSI]]*VLOOKUP(Target_AM[[#This Row],[NIPNAS]],Target_CC[],COLUMN(AN$2)+9,0)</f>
        <v>0</v>
      </c>
      <c r="BC711" s="22">
        <f>Target_AM[[#This Row],[PROPORSI]]*VLOOKUP(Target_AM[[#This Row],[NIPNAS]],Target_CC[],COLUMN(AO$2)+9,0)</f>
        <v>0</v>
      </c>
      <c r="BD711" s="22">
        <f>Target_AM[[#This Row],[PROPORSI]]*VLOOKUP(Target_AM[[#This Row],[NIPNAS]],Target_CC[],COLUMN(AP$2)+9,0)</f>
        <v>0</v>
      </c>
      <c r="BE711" s="22">
        <f>Target_AM[[#This Row],[PROPORSI]]*VLOOKUP(Target_AM[[#This Row],[NIPNAS]],Target_CC[],COLUMN(AQ$2)+9,0)</f>
        <v>0</v>
      </c>
      <c r="BF711" s="22">
        <f>Target_AM[[#This Row],[PROPORSI]]*VLOOKUP(Target_AM[[#This Row],[NIPNAS]],Target_CC[],COLUMN(AR$2)+9,0)</f>
        <v>0</v>
      </c>
      <c r="BG711" s="22">
        <f>Target_AM[[#This Row],[PROPORSI]]*VLOOKUP(Target_AM[[#This Row],[NIPNAS]],Target_CC[],COLUMN(AS$2)+9,0)</f>
        <v>0</v>
      </c>
      <c r="BH711" s="22">
        <f>Target_AM[[#This Row],[PROPORSI]]*VLOOKUP(Target_AM[[#This Row],[NIPNAS]],Target_CC[],COLUMN(AT$2)+9,0)</f>
        <v>0</v>
      </c>
      <c r="BI711" s="22">
        <f>Target_AM[[#This Row],[PROPORSI]]*VLOOKUP(Target_AM[[#This Row],[NIPNAS]],Target_CC[],COLUMN(AU$2)+9,0)</f>
        <v>0</v>
      </c>
      <c r="BJ711" s="22">
        <f>Target_AM[[#This Row],[PROPORSI]]*VLOOKUP(Target_AM[[#This Row],[NIPNAS]],Target_CC[],COLUMN(AV$2)+9,0)</f>
        <v>0</v>
      </c>
      <c r="BK711" s="22">
        <f>Target_AM[[#This Row],[PROPORSI]]*VLOOKUP(Target_AM[[#This Row],[NIPNAS]],Target_CC[],COLUMN(AW$2)+9,0)</f>
        <v>0</v>
      </c>
      <c r="BL711" s="22">
        <f>Target_AM[[#This Row],[PROPORSI]]*VLOOKUP(Target_AM[[#This Row],[NIPNAS]],Target_CC[],COLUMN(AX$2)+9,0)</f>
        <v>0</v>
      </c>
      <c r="BM711" s="22">
        <f>Target_AM[[#This Row],[PROPORSI]]*VLOOKUP(Target_AM[[#This Row],[NIPNAS]],Target_CC[],COLUMN(AY$2)+9,0)</f>
        <v>0</v>
      </c>
      <c r="BN711" s="22">
        <f>Target_AM[[#This Row],[PROPORSI]]*VLOOKUP(Target_AM[[#This Row],[NIPNAS]],Target_CC[],COLUMN(AZ$2)+9,0)</f>
        <v>0</v>
      </c>
      <c r="BO711" s="22">
        <f>Target_AM[[#This Row],[PROPORSI]]*VLOOKUP(Target_AM[[#This Row],[NIPNAS]],Target_CC[],COLUMN(BA$2)+9,0)</f>
        <v>150291354</v>
      </c>
      <c r="BP711" s="22">
        <f>Target_AM[[#This Row],[PROPORSI]]*VLOOKUP(Target_AM[[#This Row],[NIPNAS]],Target_CC[],COLUMN(BB$2)+9,0)</f>
        <v>148771577</v>
      </c>
      <c r="BQ711" s="22">
        <f>Target_AM[[#This Row],[PROPORSI]]*VLOOKUP(Target_AM[[#This Row],[NIPNAS]],Target_CC[],COLUMN(BC$2)+9,0)</f>
        <v>541780507</v>
      </c>
      <c r="BR711" s="22">
        <f>Target_AM[[#This Row],[PROPORSI]]*VLOOKUP(Target_AM[[#This Row],[NIPNAS]],Target_CC[],COLUMN(BD$2)+9,0)</f>
        <v>119760626.40000001</v>
      </c>
      <c r="BS711" s="22">
        <f>Target_AM[[#This Row],[PROPORSI]]*VLOOKUP(Target_AM[[#This Row],[NIPNAS]],Target_CC[],COLUMN(BE$2)+9,0)</f>
        <v>119760626.40000001</v>
      </c>
      <c r="BT711" s="22">
        <f>Target_AM[[#This Row],[PROPORSI]]*VLOOKUP(Target_AM[[#This Row],[NIPNAS]],Target_CC[],COLUMN(BF$2)+9,0)</f>
        <v>119760626.40000001</v>
      </c>
      <c r="BU711" s="22">
        <f>Target_AM[[#This Row],[PROPORSI]]*VLOOKUP(Target_AM[[#This Row],[NIPNAS]],Target_CC[],COLUMN(BG$2)+9,0)</f>
        <v>119760626.40000001</v>
      </c>
      <c r="BV711" s="22">
        <f>Target_AM[[#This Row],[PROPORSI]]*VLOOKUP(Target_AM[[#This Row],[NIPNAS]],Target_CC[],COLUMN(BH$2)+9,0)</f>
        <v>119760626.40000001</v>
      </c>
      <c r="BW711" s="22">
        <f>Target_AM[[#This Row],[PROPORSI]]*VLOOKUP(Target_AM[[#This Row],[NIPNAS]],Target_CC[],COLUMN(BI$2)+9,0)</f>
        <v>119760626.40000001</v>
      </c>
      <c r="BX711" s="22">
        <f>Target_AM[[#This Row],[PROPORSI]]*VLOOKUP(Target_AM[[#This Row],[NIPNAS]],Target_CC[],COLUMN(BJ$2)+9,0)</f>
        <v>119760626.40000001</v>
      </c>
      <c r="BY711" s="22">
        <f>Target_AM[[#This Row],[PROPORSI]]*VLOOKUP(Target_AM[[#This Row],[NIPNAS]],Target_CC[],COLUMN(BK$2)+9,0)</f>
        <v>119760626.40000001</v>
      </c>
      <c r="BZ711" s="22">
        <f>Target_AM[[#This Row],[PROPORSI]]*VLOOKUP(Target_AM[[#This Row],[NIPNAS]],Target_CC[],COLUMN(BL$2)+9,0)</f>
        <v>119760626.40000001</v>
      </c>
      <c r="CA711" s="22">
        <f>Target_AM[[#This Row],[PROPORSI]]*VLOOKUP(Target_AM[[#This Row],[NIPNAS]],Target_CC[],COLUMN(BM$2)+9,0)</f>
        <v>1918689075.6000006</v>
      </c>
      <c r="CB711" s="22">
        <f>Target_AM[[#This Row],[PROPORSI]]*VLOOKUP(Target_AM[[#This Row],[NIPNAS]],Target_CC[],COLUMN(BN$2)+9,0)</f>
        <v>84524915</v>
      </c>
      <c r="CC711" s="22">
        <f>Target_AM[[#This Row],[PROPORSI]]*VLOOKUP(Target_AM[[#This Row],[NIPNAS]],Target_CC[],COLUMN(BO$2)+9,0)</f>
        <v>84524915</v>
      </c>
      <c r="CD711" s="22">
        <f>Target_AM[[#This Row],[PROPORSI]]*VLOOKUP(Target_AM[[#This Row],[NIPNAS]],Target_CC[],COLUMN(BP$2)+9,0)</f>
        <v>57890712</v>
      </c>
      <c r="CE711" s="22">
        <f>Target_AM[[#This Row],[PROPORSI]]*VLOOKUP(Target_AM[[#This Row],[NIPNAS]],Target_CC[],COLUMN(BQ$2)+9,0)</f>
        <v>54996176.399999999</v>
      </c>
      <c r="CF711" s="22">
        <f>Target_AM[[#This Row],[PROPORSI]]*VLOOKUP(Target_AM[[#This Row],[NIPNAS]],Target_CC[],COLUMN(BR$2)+9,0)</f>
        <v>54996176.399999999</v>
      </c>
      <c r="CG711" s="22">
        <f>Target_AM[[#This Row],[PROPORSI]]*VLOOKUP(Target_AM[[#This Row],[NIPNAS]],Target_CC[],COLUMN(BS$2)+9,0)</f>
        <v>54996176.399999999</v>
      </c>
      <c r="CH711" s="22">
        <f>Target_AM[[#This Row],[PROPORSI]]*VLOOKUP(Target_AM[[#This Row],[NIPNAS]],Target_CC[],COLUMN(BT$2)+9,0)</f>
        <v>54996176.399999999</v>
      </c>
      <c r="CI711" s="22">
        <f>Target_AM[[#This Row],[PROPORSI]]*VLOOKUP(Target_AM[[#This Row],[NIPNAS]],Target_CC[],COLUMN(BU$2)+9,0)</f>
        <v>54996176.399999999</v>
      </c>
      <c r="CJ711" s="22">
        <f>Target_AM[[#This Row],[PROPORSI]]*VLOOKUP(Target_AM[[#This Row],[NIPNAS]],Target_CC[],COLUMN(BV$2)+9,0)</f>
        <v>54996176.399999999</v>
      </c>
      <c r="CK711" s="22">
        <f>Target_AM[[#This Row],[PROPORSI]]*VLOOKUP(Target_AM[[#This Row],[NIPNAS]],Target_CC[],COLUMN(BW$2)+9,0)</f>
        <v>54996176.399999999</v>
      </c>
      <c r="CL711" s="22">
        <f>Target_AM[[#This Row],[PROPORSI]]*VLOOKUP(Target_AM[[#This Row],[NIPNAS]],Target_CC[],COLUMN(BX$2)+9,0)</f>
        <v>54996176.399999999</v>
      </c>
      <c r="CM711" s="22">
        <f>Target_AM[[#This Row],[PROPORSI]]*VLOOKUP(Target_AM[[#This Row],[NIPNAS]],Target_CC[],COLUMN(BY$2)+9,0)</f>
        <v>54996176.399999999</v>
      </c>
      <c r="CN711" s="22">
        <f>Target_AM[[#This Row],[PROPORSI]]*VLOOKUP(Target_AM[[#This Row],[NIPNAS]],Target_CC[],COLUMN(BZ$2)+9,0)</f>
        <v>721906129.59999979</v>
      </c>
      <c r="CO711" s="22">
        <f>Target_AM[[#This Row],[PROPORSI]]*VLOOKUP(Target_AM[[#This Row],[NIPNAS]],Target_CC[],COLUMN(CA$2)+9,0)</f>
        <v>65766439</v>
      </c>
      <c r="CP711" s="22">
        <f>Target_AM[[#This Row],[PROPORSI]]*VLOOKUP(Target_AM[[#This Row],[NIPNAS]],Target_CC[],COLUMN(CB$2)+9,0)</f>
        <v>64246662</v>
      </c>
      <c r="CQ711" s="22">
        <f>Target_AM[[#This Row],[PROPORSI]]*VLOOKUP(Target_AM[[#This Row],[NIPNAS]],Target_CC[],COLUMN(CC$2)+9,0)</f>
        <v>64764450</v>
      </c>
      <c r="CR711" s="22">
        <f>Target_AM[[#This Row],[PROPORSI]]*VLOOKUP(Target_AM[[#This Row],[NIPNAS]],Target_CC[],COLUMN(CD$2)+9,0)</f>
        <v>64764450</v>
      </c>
      <c r="CS711" s="22">
        <f>Target_AM[[#This Row],[PROPORSI]]*VLOOKUP(Target_AM[[#This Row],[NIPNAS]],Target_CC[],COLUMN(CE$2)+9,0)</f>
        <v>64764450</v>
      </c>
      <c r="CT711" s="22">
        <f>Target_AM[[#This Row],[PROPORSI]]*VLOOKUP(Target_AM[[#This Row],[NIPNAS]],Target_CC[],COLUMN(CF$2)+9,0)</f>
        <v>64764450</v>
      </c>
      <c r="CU711" s="22">
        <f>Target_AM[[#This Row],[PROPORSI]]*VLOOKUP(Target_AM[[#This Row],[NIPNAS]],Target_CC[],COLUMN(CG$2)+9,0)</f>
        <v>64764450</v>
      </c>
      <c r="CV711" s="22">
        <f>Target_AM[[#This Row],[PROPORSI]]*VLOOKUP(Target_AM[[#This Row],[NIPNAS]],Target_CC[],COLUMN(CH$2)+9,0)</f>
        <v>64764450</v>
      </c>
      <c r="CW711" s="22">
        <f>Target_AM[[#This Row],[PROPORSI]]*VLOOKUP(Target_AM[[#This Row],[NIPNAS]],Target_CC[],COLUMN(CI$2)+9,0)</f>
        <v>64764450</v>
      </c>
      <c r="CX711" s="22">
        <f>Target_AM[[#This Row],[PROPORSI]]*VLOOKUP(Target_AM[[#This Row],[NIPNAS]],Target_CC[],COLUMN(CJ$2)+9,0)</f>
        <v>64764450</v>
      </c>
      <c r="CY711" s="22">
        <f>Target_AM[[#This Row],[PROPORSI]]*VLOOKUP(Target_AM[[#This Row],[NIPNAS]],Target_CC[],COLUMN(CK$2)+9,0)</f>
        <v>64764450</v>
      </c>
      <c r="CZ711" s="22">
        <f>Target_AM[[#This Row],[PROPORSI]]*VLOOKUP(Target_AM[[#This Row],[NIPNAS]],Target_CC[],COLUMN(CL$2)+9,0)</f>
        <v>64764450</v>
      </c>
      <c r="DA711" s="22">
        <f>Target_AM[[#This Row],[PROPORSI]]*VLOOKUP(Target_AM[[#This Row],[NIPNAS]],Target_CC[],COLUMN(CM$2)+9,0)</f>
        <v>777657601</v>
      </c>
      <c r="DB711" s="22">
        <f>Target_AM[[#This Row],[PROPORSI]]*VLOOKUP(Target_AM[[#This Row],[NIPNAS]],Target_CC[],COLUMN(CN$2)+9,0)</f>
        <v>0</v>
      </c>
      <c r="DC711" s="22">
        <f>Target_AM[[#This Row],[PROPORSI]]*VLOOKUP(Target_AM[[#This Row],[NIPNAS]],Target_CC[],COLUMN(CO$2)+9,0)</f>
        <v>0</v>
      </c>
      <c r="DD711" s="22">
        <f>Target_AM[[#This Row],[PROPORSI]]*VLOOKUP(Target_AM[[#This Row],[NIPNAS]],Target_CC[],COLUMN(CP$2)+9,0)</f>
        <v>535748731</v>
      </c>
      <c r="DE711" s="22">
        <f>Target_AM[[#This Row],[PROPORSI]]*VLOOKUP(Target_AM[[#This Row],[NIPNAS]],Target_CC[],COLUMN(CQ$2)+9,0)</f>
        <v>0</v>
      </c>
      <c r="DF711" s="22">
        <f>Target_AM[[#This Row],[PROPORSI]]*VLOOKUP(Target_AM[[#This Row],[NIPNAS]],Target_CC[],COLUMN(CR$2)+9,0)</f>
        <v>0</v>
      </c>
      <c r="DG711" s="22">
        <f>Target_AM[[#This Row],[PROPORSI]]*VLOOKUP(Target_AM[[#This Row],[NIPNAS]],Target_CC[],COLUMN(CS$2)+9,0)</f>
        <v>0</v>
      </c>
      <c r="DH711" s="22">
        <f>Target_AM[[#This Row],[PROPORSI]]*VLOOKUP(Target_AM[[#This Row],[NIPNAS]],Target_CC[],COLUMN(CT$2)+9,0)</f>
        <v>0</v>
      </c>
      <c r="DI711" s="22">
        <f>Target_AM[[#This Row],[PROPORSI]]*VLOOKUP(Target_AM[[#This Row],[NIPNAS]],Target_CC[],COLUMN(CU$2)+9,0)</f>
        <v>0</v>
      </c>
      <c r="DJ711" s="22">
        <f>Target_AM[[#This Row],[PROPORSI]]*VLOOKUP(Target_AM[[#This Row],[NIPNAS]],Target_CC[],COLUMN(CV$2)+9,0)</f>
        <v>0</v>
      </c>
      <c r="DK711" s="22">
        <f>Target_AM[[#This Row],[PROPORSI]]*VLOOKUP(Target_AM[[#This Row],[NIPNAS]],Target_CC[],COLUMN(CW$2)+9,0)</f>
        <v>0</v>
      </c>
      <c r="DL711" s="22">
        <f>Target_AM[[#This Row],[PROPORSI]]*VLOOKUP(Target_AM[[#This Row],[NIPNAS]],Target_CC[],COLUMN(CX$2)+9,0)</f>
        <v>0</v>
      </c>
      <c r="DM711" s="22">
        <f>Target_AM[[#This Row],[PROPORSI]]*VLOOKUP(Target_AM[[#This Row],[NIPNAS]],Target_CC[],COLUMN(CY$2)+9,0)</f>
        <v>0</v>
      </c>
      <c r="DN711" s="22">
        <f>Target_AM[[#This Row],[PROPORSI]]*VLOOKUP(Target_AM[[#This Row],[NIPNAS]],Target_CC[],COLUMN(CZ$2)+9,0)</f>
        <v>535748731</v>
      </c>
      <c r="DO711" s="22">
        <f>Target_AM[[#This Row],[PROPORSI]]*VLOOKUP(Target_AM[[#This Row],[NIPNAS]],Target_CC[],COLUMN(DA$2)+9,0)</f>
        <v>0</v>
      </c>
      <c r="DP711" s="22">
        <f>Target_AM[[#This Row],[PROPORSI]]*VLOOKUP(Target_AM[[#This Row],[NIPNAS]],Target_CC[],COLUMN(DB$2)+9,0)</f>
        <v>0</v>
      </c>
      <c r="DQ711" s="22">
        <f>Target_AM[[#This Row],[PROPORSI]]*VLOOKUP(Target_AM[[#This Row],[NIPNAS]],Target_CC[],COLUMN(DC$2)+9,0)</f>
        <v>0</v>
      </c>
      <c r="DR711" s="22">
        <f>Target_AM[[#This Row],[PROPORSI]]*VLOOKUP(Target_AM[[#This Row],[NIPNAS]],Target_CC[],COLUMN(DD$2)+9,0)</f>
        <v>0</v>
      </c>
      <c r="DS711" s="22">
        <f>Target_AM[[#This Row],[PROPORSI]]*VLOOKUP(Target_AM[[#This Row],[NIPNAS]],Target_CC[],COLUMN(DE$2)+9,0)</f>
        <v>0</v>
      </c>
      <c r="DT711" s="22">
        <f>Target_AM[[#This Row],[PROPORSI]]*VLOOKUP(Target_AM[[#This Row],[NIPNAS]],Target_CC[],COLUMN(DF$2)+9,0)</f>
        <v>0</v>
      </c>
      <c r="DU711" s="22">
        <f>Target_AM[[#This Row],[PROPORSI]]*VLOOKUP(Target_AM[[#This Row],[NIPNAS]],Target_CC[],COLUMN(DG$2)+9,0)</f>
        <v>0</v>
      </c>
      <c r="DV711" s="22">
        <f>Target_AM[[#This Row],[PROPORSI]]*VLOOKUP(Target_AM[[#This Row],[NIPNAS]],Target_CC[],COLUMN(DH$2)+9,0)</f>
        <v>0</v>
      </c>
      <c r="DW711" s="22">
        <f>Target_AM[[#This Row],[PROPORSI]]*VLOOKUP(Target_AM[[#This Row],[NIPNAS]],Target_CC[],COLUMN(DI$2)+9,0)</f>
        <v>0</v>
      </c>
      <c r="DX711" s="22">
        <f>Target_AM[[#This Row],[PROPORSI]]*VLOOKUP(Target_AM[[#This Row],[NIPNAS]],Target_CC[],COLUMN(DJ$2)+9,0)</f>
        <v>0</v>
      </c>
      <c r="DY711" s="22">
        <f>Target_AM[[#This Row],[PROPORSI]]*VLOOKUP(Target_AM[[#This Row],[NIPNAS]],Target_CC[],COLUMN(DK$2)+9,0)</f>
        <v>0</v>
      </c>
      <c r="DZ711" s="22">
        <f>Target_AM[[#This Row],[PROPORSI]]*VLOOKUP(Target_AM[[#This Row],[NIPNAS]],Target_CC[],COLUMN(DL$2)+9,0)</f>
        <v>0</v>
      </c>
      <c r="EA711" s="22">
        <f>Target_AM[[#This Row],[PROPORSI]]*VLOOKUP(Target_AM[[#This Row],[NIPNAS]],Target_CC[],COLUMN(DM$2)+9,0)</f>
        <v>0</v>
      </c>
    </row>
    <row r="712" spans="2:131" x14ac:dyDescent="0.3">
      <c r="B712">
        <v>840162</v>
      </c>
      <c r="C712" t="s">
        <v>1035</v>
      </c>
      <c r="D712">
        <v>0.3</v>
      </c>
      <c r="E712" s="8">
        <v>45658</v>
      </c>
      <c r="F712">
        <v>76590016</v>
      </c>
      <c r="G712" t="s">
        <v>244</v>
      </c>
      <c r="J712" t="s">
        <v>1081</v>
      </c>
      <c r="K712" t="s">
        <v>25</v>
      </c>
      <c r="L712" t="s">
        <v>159</v>
      </c>
      <c r="M712" t="s">
        <v>31</v>
      </c>
      <c r="N712" s="23">
        <f>Target_AM[[#This Row],[PROPORSI]]*VLOOKUP(Target_AM[[#This Row],[NIPNAS]],Target_CC[],9,0)</f>
        <v>7280853282.8863325</v>
      </c>
      <c r="O712" s="22">
        <f>Target_AM[[#This Row],[PROPORSI]]*VLOOKUP(Target_AM[[#This Row],[NIPNAS]],Target_CC[],COLUMN(A$2)+9,0)</f>
        <v>427225977.25096518</v>
      </c>
      <c r="P712" s="22">
        <f>Target_AM[[#This Row],[PROPORSI]]*VLOOKUP(Target_AM[[#This Row],[NIPNAS]],Target_CC[],COLUMN(B$2)+9,0)</f>
        <v>454058001.04439425</v>
      </c>
      <c r="Q712" s="22">
        <f>Target_AM[[#This Row],[PROPORSI]]*VLOOKUP(Target_AM[[#This Row],[NIPNAS]],Target_CC[],COLUMN(C$2)+9,0)</f>
        <v>536538627.74691731</v>
      </c>
      <c r="R712" s="22">
        <f>Target_AM[[#This Row],[PROPORSI]]*VLOOKUP(Target_AM[[#This Row],[NIPNAS]],Target_CC[],COLUMN(D$2)+9,0)</f>
        <v>1435514246.5315888</v>
      </c>
      <c r="S712" s="22">
        <f>Target_AM[[#This Row],[PROPORSI]]*VLOOKUP(Target_AM[[#This Row],[NIPNAS]],Target_CC[],COLUMN(E$2)+9,0)</f>
        <v>595439065.38613951</v>
      </c>
      <c r="T712" s="22">
        <f>Target_AM[[#This Row],[PROPORSI]]*VLOOKUP(Target_AM[[#This Row],[NIPNAS]],Target_CC[],COLUMN(F$2)+9,0)</f>
        <v>586899507.00675654</v>
      </c>
      <c r="U712" s="22">
        <f>Target_AM[[#This Row],[PROPORSI]]*VLOOKUP(Target_AM[[#This Row],[NIPNAS]],Target_CC[],COLUMN(G$2)+9,0)</f>
        <v>497181822.27450919</v>
      </c>
      <c r="V712" s="22">
        <f>Target_AM[[#This Row],[PROPORSI]]*VLOOKUP(Target_AM[[#This Row],[NIPNAS]],Target_CC[],COLUMN(H$2)+9,0)</f>
        <v>1436279960.0257132</v>
      </c>
      <c r="W712" s="22">
        <f>Target_AM[[#This Row],[PROPORSI]]*VLOOKUP(Target_AM[[#This Row],[NIPNAS]],Target_CC[],COLUMN(I$2)+9,0)</f>
        <v>549804494.67619801</v>
      </c>
      <c r="X712" s="22">
        <f>Target_AM[[#This Row],[PROPORSI]]*VLOOKUP(Target_AM[[#This Row],[NIPNAS]],Target_CC[],COLUMN(J$2)+9,0)</f>
        <v>756236199.82369888</v>
      </c>
      <c r="Y712" s="22">
        <f>Target_AM[[#This Row],[PROPORSI]]*VLOOKUP(Target_AM[[#This Row],[NIPNAS]],Target_CC[],COLUMN(K$2)+9,0)</f>
        <v>1389674008.1442308</v>
      </c>
      <c r="Z712" s="22">
        <f>Target_AM[[#This Row],[PROPORSI]]*VLOOKUP(Target_AM[[#This Row],[NIPNAS]],Target_CC[],COLUMN(L$2)+9,0)</f>
        <v>560841160.38693488</v>
      </c>
      <c r="AA712" s="22">
        <f>Target_AM[[#This Row],[PROPORSI]]*VLOOKUP(Target_AM[[#This Row],[NIPNAS]],Target_CC[],COLUMN(M$2)+9,0)</f>
        <v>9225693070.2980461</v>
      </c>
      <c r="AB712" s="22">
        <f>Target_AM[[#This Row],[PROPORSI]]*VLOOKUP(Target_AM[[#This Row],[NIPNAS]],Target_CC[],COLUMN(N$2)+9,0)</f>
        <v>4554391.9363562101</v>
      </c>
      <c r="AC712" s="22">
        <f>Target_AM[[#This Row],[PROPORSI]]*VLOOKUP(Target_AM[[#This Row],[NIPNAS]],Target_CC[],COLUMN(O$2)+9,0)</f>
        <v>18941176.038399193</v>
      </c>
      <c r="AD712" s="22">
        <f>Target_AM[[#This Row],[PROPORSI]]*VLOOKUP(Target_AM[[#This Row],[NIPNAS]],Target_CC[],COLUMN(P$2)+9,0)</f>
        <v>19511895.064190984</v>
      </c>
      <c r="AE712" s="22">
        <f>Target_AM[[#This Row],[PROPORSI]]*VLOOKUP(Target_AM[[#This Row],[NIPNAS]],Target_CC[],COLUMN(Q$2)+9,0)</f>
        <v>181488776.46422768</v>
      </c>
      <c r="AF712" s="22">
        <f>Target_AM[[#This Row],[PROPORSI]]*VLOOKUP(Target_AM[[#This Row],[NIPNAS]],Target_CC[],COLUMN(R$2)+9,0)</f>
        <v>65764372.1459665</v>
      </c>
      <c r="AG712" s="22">
        <f>Target_AM[[#This Row],[PROPORSI]]*VLOOKUP(Target_AM[[#This Row],[NIPNAS]],Target_CC[],COLUMN(S$2)+9,0)</f>
        <v>88906332.630421683</v>
      </c>
      <c r="AH712" s="22">
        <f>Target_AM[[#This Row],[PROPORSI]]*VLOOKUP(Target_AM[[#This Row],[NIPNAS]],Target_CC[],COLUMN(T$2)+9,0)</f>
        <v>82453232.04578726</v>
      </c>
      <c r="AI712" s="22">
        <f>Target_AM[[#This Row],[PROPORSI]]*VLOOKUP(Target_AM[[#This Row],[NIPNAS]],Target_CC[],COLUMN(U$2)+9,0)</f>
        <v>252755861.61753929</v>
      </c>
      <c r="AJ712" s="22">
        <f>Target_AM[[#This Row],[PROPORSI]]*VLOOKUP(Target_AM[[#This Row],[NIPNAS]],Target_CC[],COLUMN(V$2)+9,0)</f>
        <v>100455348.73838632</v>
      </c>
      <c r="AK712" s="22">
        <f>Target_AM[[#This Row],[PROPORSI]]*VLOOKUP(Target_AM[[#This Row],[NIPNAS]],Target_CC[],COLUMN(W$2)+9,0)</f>
        <v>88167243.039564654</v>
      </c>
      <c r="AL712" s="22">
        <f>Target_AM[[#This Row],[PROPORSI]]*VLOOKUP(Target_AM[[#This Row],[NIPNAS]],Target_CC[],COLUMN(X$2)+9,0)</f>
        <v>162067064.42446747</v>
      </c>
      <c r="AM712" s="22">
        <f>Target_AM[[#This Row],[PROPORSI]]*VLOOKUP(Target_AM[[#This Row],[NIPNAS]],Target_CC[],COLUMN(Y$2)+9,0)</f>
        <v>74916378.635268971</v>
      </c>
      <c r="AN712" s="22">
        <f>Target_AM[[#This Row],[PROPORSI]]*VLOOKUP(Target_AM[[#This Row],[NIPNAS]],Target_CC[],COLUMN(Z$2)+9,0)</f>
        <v>1139982072.7805762</v>
      </c>
      <c r="AO712" s="22">
        <f>Target_AM[[#This Row],[PROPORSI]]*VLOOKUP(Target_AM[[#This Row],[NIPNAS]],Target_CC[],COLUMN(AA$2)+9,0)</f>
        <v>431780369.18732142</v>
      </c>
      <c r="AP712" s="22">
        <f>Target_AM[[#This Row],[PROPORSI]]*VLOOKUP(Target_AM[[#This Row],[NIPNAS]],Target_CC[],COLUMN(AB$2)+9,0)</f>
        <v>472999177.08279347</v>
      </c>
      <c r="AQ712" s="22">
        <f>Target_AM[[#This Row],[PROPORSI]]*VLOOKUP(Target_AM[[#This Row],[NIPNAS]],Target_CC[],COLUMN(AC$2)+9,0)</f>
        <v>556050522.81110823</v>
      </c>
      <c r="AR712" s="22">
        <f>Target_AM[[#This Row],[PROPORSI]]*VLOOKUP(Target_AM[[#This Row],[NIPNAS]],Target_CC[],COLUMN(AD$2)+9,0)</f>
        <v>1617003022.9958165</v>
      </c>
      <c r="AS712" s="22">
        <f>Target_AM[[#This Row],[PROPORSI]]*VLOOKUP(Target_AM[[#This Row],[NIPNAS]],Target_CC[],COLUMN(AE$2)+9,0)</f>
        <v>661203437.53210604</v>
      </c>
      <c r="AT712" s="22">
        <f>Target_AM[[#This Row],[PROPORSI]]*VLOOKUP(Target_AM[[#This Row],[NIPNAS]],Target_CC[],COLUMN(AF$2)+9,0)</f>
        <v>675805839.6371783</v>
      </c>
      <c r="AU712" s="22">
        <f>Target_AM[[#This Row],[PROPORSI]]*VLOOKUP(Target_AM[[#This Row],[NIPNAS]],Target_CC[],COLUMN(AG$2)+9,0)</f>
        <v>579635054.32029641</v>
      </c>
      <c r="AV712" s="22">
        <f>Target_AM[[#This Row],[PROPORSI]]*VLOOKUP(Target_AM[[#This Row],[NIPNAS]],Target_CC[],COLUMN(AH$2)+9,0)</f>
        <v>1689035821.6432526</v>
      </c>
      <c r="AW712" s="22">
        <f>Target_AM[[#This Row],[PROPORSI]]*VLOOKUP(Target_AM[[#This Row],[NIPNAS]],Target_CC[],COLUMN(AI$2)+9,0)</f>
        <v>650259843.4145844</v>
      </c>
      <c r="AX712" s="22">
        <f>Target_AM[[#This Row],[PROPORSI]]*VLOOKUP(Target_AM[[#This Row],[NIPNAS]],Target_CC[],COLUMN(AJ$2)+9,0)</f>
        <v>844403442.86326361</v>
      </c>
      <c r="AY712" s="22">
        <f>Target_AM[[#This Row],[PROPORSI]]*VLOOKUP(Target_AM[[#This Row],[NIPNAS]],Target_CC[],COLUMN(AK$2)+9,0)</f>
        <v>1551741072.5686984</v>
      </c>
      <c r="AZ712" s="22">
        <f>Target_AM[[#This Row],[PROPORSI]]*VLOOKUP(Target_AM[[#This Row],[NIPNAS]],Target_CC[],COLUMN(AL$2)+9,0)</f>
        <v>635757539.0222038</v>
      </c>
      <c r="BA712" s="22">
        <f>Target_AM[[#This Row],[PROPORSI]]*VLOOKUP(Target_AM[[#This Row],[NIPNAS]],Target_CC[],COLUMN(AM$2)+9,0)</f>
        <v>10365675143.078623</v>
      </c>
      <c r="BB712" s="22">
        <f>Target_AM[[#This Row],[PROPORSI]]*VLOOKUP(Target_AM[[#This Row],[NIPNAS]],Target_CC[],COLUMN(AN$2)+9,0)</f>
        <v>0</v>
      </c>
      <c r="BC712" s="22">
        <f>Target_AM[[#This Row],[PROPORSI]]*VLOOKUP(Target_AM[[#This Row],[NIPNAS]],Target_CC[],COLUMN(AO$2)+9,0)</f>
        <v>0</v>
      </c>
      <c r="BD712" s="22">
        <f>Target_AM[[#This Row],[PROPORSI]]*VLOOKUP(Target_AM[[#This Row],[NIPNAS]],Target_CC[],COLUMN(AP$2)+9,0)</f>
        <v>0</v>
      </c>
      <c r="BE712" s="22">
        <f>Target_AM[[#This Row],[PROPORSI]]*VLOOKUP(Target_AM[[#This Row],[NIPNAS]],Target_CC[],COLUMN(AQ$2)+9,0)</f>
        <v>0</v>
      </c>
      <c r="BF712" s="22">
        <f>Target_AM[[#This Row],[PROPORSI]]*VLOOKUP(Target_AM[[#This Row],[NIPNAS]],Target_CC[],COLUMN(AR$2)+9,0)</f>
        <v>0</v>
      </c>
      <c r="BG712" s="22">
        <f>Target_AM[[#This Row],[PROPORSI]]*VLOOKUP(Target_AM[[#This Row],[NIPNAS]],Target_CC[],COLUMN(AS$2)+9,0)</f>
        <v>0</v>
      </c>
      <c r="BH712" s="22">
        <f>Target_AM[[#This Row],[PROPORSI]]*VLOOKUP(Target_AM[[#This Row],[NIPNAS]],Target_CC[],COLUMN(AT$2)+9,0)</f>
        <v>0</v>
      </c>
      <c r="BI712" s="22">
        <f>Target_AM[[#This Row],[PROPORSI]]*VLOOKUP(Target_AM[[#This Row],[NIPNAS]],Target_CC[],COLUMN(AU$2)+9,0)</f>
        <v>0</v>
      </c>
      <c r="BJ712" s="22">
        <f>Target_AM[[#This Row],[PROPORSI]]*VLOOKUP(Target_AM[[#This Row],[NIPNAS]],Target_CC[],COLUMN(AV$2)+9,0)</f>
        <v>0</v>
      </c>
      <c r="BK712" s="22">
        <f>Target_AM[[#This Row],[PROPORSI]]*VLOOKUP(Target_AM[[#This Row],[NIPNAS]],Target_CC[],COLUMN(AW$2)+9,0)</f>
        <v>0</v>
      </c>
      <c r="BL712" s="22">
        <f>Target_AM[[#This Row],[PROPORSI]]*VLOOKUP(Target_AM[[#This Row],[NIPNAS]],Target_CC[],COLUMN(AX$2)+9,0)</f>
        <v>0</v>
      </c>
      <c r="BM712" s="22">
        <f>Target_AM[[#This Row],[PROPORSI]]*VLOOKUP(Target_AM[[#This Row],[NIPNAS]],Target_CC[],COLUMN(AY$2)+9,0)</f>
        <v>0</v>
      </c>
      <c r="BN712" s="22">
        <f>Target_AM[[#This Row],[PROPORSI]]*VLOOKUP(Target_AM[[#This Row],[NIPNAS]],Target_CC[],COLUMN(AZ$2)+9,0)</f>
        <v>0</v>
      </c>
      <c r="BO712" s="22">
        <f>Target_AM[[#This Row],[PROPORSI]]*VLOOKUP(Target_AM[[#This Row],[NIPNAS]],Target_CC[],COLUMN(BA$2)+9,0)</f>
        <v>560098309.79999995</v>
      </c>
      <c r="BP712" s="22">
        <f>Target_AM[[#This Row],[PROPORSI]]*VLOOKUP(Target_AM[[#This Row],[NIPNAS]],Target_CC[],COLUMN(BB$2)+9,0)</f>
        <v>599149025.10000002</v>
      </c>
      <c r="BQ712" s="22">
        <f>Target_AM[[#This Row],[PROPORSI]]*VLOOKUP(Target_AM[[#This Row],[NIPNAS]],Target_CC[],COLUMN(BC$2)+9,0)</f>
        <v>608380985.39999998</v>
      </c>
      <c r="BR712" s="22">
        <f>Target_AM[[#This Row],[PROPORSI]]*VLOOKUP(Target_AM[[#This Row],[NIPNAS]],Target_CC[],COLUMN(BD$2)+9,0)</f>
        <v>588271499.3549999</v>
      </c>
      <c r="BS712" s="22">
        <f>Target_AM[[#This Row],[PROPORSI]]*VLOOKUP(Target_AM[[#This Row],[NIPNAS]],Target_CC[],COLUMN(BE$2)+9,0)</f>
        <v>588271499.3549999</v>
      </c>
      <c r="BT712" s="22">
        <f>Target_AM[[#This Row],[PROPORSI]]*VLOOKUP(Target_AM[[#This Row],[NIPNAS]],Target_CC[],COLUMN(BF$2)+9,0)</f>
        <v>588271499.3549999</v>
      </c>
      <c r="BU712" s="22">
        <f>Target_AM[[#This Row],[PROPORSI]]*VLOOKUP(Target_AM[[#This Row],[NIPNAS]],Target_CC[],COLUMN(BG$2)+9,0)</f>
        <v>588271499.3549999</v>
      </c>
      <c r="BV712" s="22">
        <f>Target_AM[[#This Row],[PROPORSI]]*VLOOKUP(Target_AM[[#This Row],[NIPNAS]],Target_CC[],COLUMN(BH$2)+9,0)</f>
        <v>588271499.3549999</v>
      </c>
      <c r="BW712" s="22">
        <f>Target_AM[[#This Row],[PROPORSI]]*VLOOKUP(Target_AM[[#This Row],[NIPNAS]],Target_CC[],COLUMN(BI$2)+9,0)</f>
        <v>588271499.3549999</v>
      </c>
      <c r="BX712" s="22">
        <f>Target_AM[[#This Row],[PROPORSI]]*VLOOKUP(Target_AM[[#This Row],[NIPNAS]],Target_CC[],COLUMN(BJ$2)+9,0)</f>
        <v>588271499.3549999</v>
      </c>
      <c r="BY712" s="22">
        <f>Target_AM[[#This Row],[PROPORSI]]*VLOOKUP(Target_AM[[#This Row],[NIPNAS]],Target_CC[],COLUMN(BK$2)+9,0)</f>
        <v>588271499.3549999</v>
      </c>
      <c r="BZ712" s="22">
        <f>Target_AM[[#This Row],[PROPORSI]]*VLOOKUP(Target_AM[[#This Row],[NIPNAS]],Target_CC[],COLUMN(BL$2)+9,0)</f>
        <v>588271499.3549999</v>
      </c>
      <c r="CA712" s="22">
        <f>Target_AM[[#This Row],[PROPORSI]]*VLOOKUP(Target_AM[[#This Row],[NIPNAS]],Target_CC[],COLUMN(BM$2)+9,0)</f>
        <v>7062071814.4949989</v>
      </c>
      <c r="CB712" s="22">
        <f>Target_AM[[#This Row],[PROPORSI]]*VLOOKUP(Target_AM[[#This Row],[NIPNAS]],Target_CC[],COLUMN(BN$2)+9,0)</f>
        <v>358106039.09999996</v>
      </c>
      <c r="CC712" s="22">
        <f>Target_AM[[#This Row],[PROPORSI]]*VLOOKUP(Target_AM[[#This Row],[NIPNAS]],Target_CC[],COLUMN(BO$2)+9,0)</f>
        <v>402189720.89999998</v>
      </c>
      <c r="CD712" s="22">
        <f>Target_AM[[#This Row],[PROPORSI]]*VLOOKUP(Target_AM[[#This Row],[NIPNAS]],Target_CC[],COLUMN(BP$2)+9,0)</f>
        <v>402189720.89999998</v>
      </c>
      <c r="CE712" s="22">
        <f>Target_AM[[#This Row],[PROPORSI]]*VLOOKUP(Target_AM[[#This Row],[NIPNAS]],Target_CC[],COLUMN(BQ$2)+9,0)</f>
        <v>382080234.85499996</v>
      </c>
      <c r="CF712" s="22">
        <f>Target_AM[[#This Row],[PROPORSI]]*VLOOKUP(Target_AM[[#This Row],[NIPNAS]],Target_CC[],COLUMN(BR$2)+9,0)</f>
        <v>382080234.85499996</v>
      </c>
      <c r="CG712" s="22">
        <f>Target_AM[[#This Row],[PROPORSI]]*VLOOKUP(Target_AM[[#This Row],[NIPNAS]],Target_CC[],COLUMN(BS$2)+9,0)</f>
        <v>382080234.85499996</v>
      </c>
      <c r="CH712" s="22">
        <f>Target_AM[[#This Row],[PROPORSI]]*VLOOKUP(Target_AM[[#This Row],[NIPNAS]],Target_CC[],COLUMN(BT$2)+9,0)</f>
        <v>382080234.85499996</v>
      </c>
      <c r="CI712" s="22">
        <f>Target_AM[[#This Row],[PROPORSI]]*VLOOKUP(Target_AM[[#This Row],[NIPNAS]],Target_CC[],COLUMN(BU$2)+9,0)</f>
        <v>382080234.85499996</v>
      </c>
      <c r="CJ712" s="22">
        <f>Target_AM[[#This Row],[PROPORSI]]*VLOOKUP(Target_AM[[#This Row],[NIPNAS]],Target_CC[],COLUMN(BV$2)+9,0)</f>
        <v>382080234.85499996</v>
      </c>
      <c r="CK712" s="22">
        <f>Target_AM[[#This Row],[PROPORSI]]*VLOOKUP(Target_AM[[#This Row],[NIPNAS]],Target_CC[],COLUMN(BW$2)+9,0)</f>
        <v>382080234.85499996</v>
      </c>
      <c r="CL712" s="22">
        <f>Target_AM[[#This Row],[PROPORSI]]*VLOOKUP(Target_AM[[#This Row],[NIPNAS]],Target_CC[],COLUMN(BX$2)+9,0)</f>
        <v>382080234.85499996</v>
      </c>
      <c r="CM712" s="22">
        <f>Target_AM[[#This Row],[PROPORSI]]*VLOOKUP(Target_AM[[#This Row],[NIPNAS]],Target_CC[],COLUMN(BY$2)+9,0)</f>
        <v>382080234.85499996</v>
      </c>
      <c r="CN712" s="22">
        <f>Target_AM[[#This Row],[PROPORSI]]*VLOOKUP(Target_AM[[#This Row],[NIPNAS]],Target_CC[],COLUMN(BZ$2)+9,0)</f>
        <v>4601207594.5950012</v>
      </c>
      <c r="CO712" s="22">
        <f>Target_AM[[#This Row],[PROPORSI]]*VLOOKUP(Target_AM[[#This Row],[NIPNAS]],Target_CC[],COLUMN(CA$2)+9,0)</f>
        <v>201992270.69999999</v>
      </c>
      <c r="CP712" s="22">
        <f>Target_AM[[#This Row],[PROPORSI]]*VLOOKUP(Target_AM[[#This Row],[NIPNAS]],Target_CC[],COLUMN(CB$2)+9,0)</f>
        <v>196959304.19999999</v>
      </c>
      <c r="CQ712" s="22">
        <f>Target_AM[[#This Row],[PROPORSI]]*VLOOKUP(Target_AM[[#This Row],[NIPNAS]],Target_CC[],COLUMN(CC$2)+9,0)</f>
        <v>206191264.5</v>
      </c>
      <c r="CR712" s="22">
        <f>Target_AM[[#This Row],[PROPORSI]]*VLOOKUP(Target_AM[[#This Row],[NIPNAS]],Target_CC[],COLUMN(CD$2)+9,0)</f>
        <v>206191264.5</v>
      </c>
      <c r="CS712" s="22">
        <f>Target_AM[[#This Row],[PROPORSI]]*VLOOKUP(Target_AM[[#This Row],[NIPNAS]],Target_CC[],COLUMN(CE$2)+9,0)</f>
        <v>206191264.5</v>
      </c>
      <c r="CT712" s="22">
        <f>Target_AM[[#This Row],[PROPORSI]]*VLOOKUP(Target_AM[[#This Row],[NIPNAS]],Target_CC[],COLUMN(CF$2)+9,0)</f>
        <v>206191264.5</v>
      </c>
      <c r="CU712" s="22">
        <f>Target_AM[[#This Row],[PROPORSI]]*VLOOKUP(Target_AM[[#This Row],[NIPNAS]],Target_CC[],COLUMN(CG$2)+9,0)</f>
        <v>206191264.5</v>
      </c>
      <c r="CV712" s="22">
        <f>Target_AM[[#This Row],[PROPORSI]]*VLOOKUP(Target_AM[[#This Row],[NIPNAS]],Target_CC[],COLUMN(CH$2)+9,0)</f>
        <v>206191264.5</v>
      </c>
      <c r="CW712" s="22">
        <f>Target_AM[[#This Row],[PROPORSI]]*VLOOKUP(Target_AM[[#This Row],[NIPNAS]],Target_CC[],COLUMN(CI$2)+9,0)</f>
        <v>206191264.5</v>
      </c>
      <c r="CX712" s="22">
        <f>Target_AM[[#This Row],[PROPORSI]]*VLOOKUP(Target_AM[[#This Row],[NIPNAS]],Target_CC[],COLUMN(CJ$2)+9,0)</f>
        <v>206191264.5</v>
      </c>
      <c r="CY712" s="22">
        <f>Target_AM[[#This Row],[PROPORSI]]*VLOOKUP(Target_AM[[#This Row],[NIPNAS]],Target_CC[],COLUMN(CK$2)+9,0)</f>
        <v>206191264.5</v>
      </c>
      <c r="CZ712" s="22">
        <f>Target_AM[[#This Row],[PROPORSI]]*VLOOKUP(Target_AM[[#This Row],[NIPNAS]],Target_CC[],COLUMN(CL$2)+9,0)</f>
        <v>206191264.5</v>
      </c>
      <c r="DA712" s="22">
        <f>Target_AM[[#This Row],[PROPORSI]]*VLOOKUP(Target_AM[[#This Row],[NIPNAS]],Target_CC[],COLUMN(CM$2)+9,0)</f>
        <v>2460864219.9000001</v>
      </c>
      <c r="DB712" s="22">
        <f>Target_AM[[#This Row],[PROPORSI]]*VLOOKUP(Target_AM[[#This Row],[NIPNAS]],Target_CC[],COLUMN(CN$2)+9,0)</f>
        <v>0</v>
      </c>
      <c r="DC712" s="22">
        <f>Target_AM[[#This Row],[PROPORSI]]*VLOOKUP(Target_AM[[#This Row],[NIPNAS]],Target_CC[],COLUMN(CO$2)+9,0)</f>
        <v>0</v>
      </c>
      <c r="DD712" s="22">
        <f>Target_AM[[#This Row],[PROPORSI]]*VLOOKUP(Target_AM[[#This Row],[NIPNAS]],Target_CC[],COLUMN(CP$2)+9,0)</f>
        <v>0</v>
      </c>
      <c r="DE712" s="22">
        <f>Target_AM[[#This Row],[PROPORSI]]*VLOOKUP(Target_AM[[#This Row],[NIPNAS]],Target_CC[],COLUMN(CQ$2)+9,0)</f>
        <v>0</v>
      </c>
      <c r="DF712" s="22">
        <f>Target_AM[[#This Row],[PROPORSI]]*VLOOKUP(Target_AM[[#This Row],[NIPNAS]],Target_CC[],COLUMN(CR$2)+9,0)</f>
        <v>0</v>
      </c>
      <c r="DG712" s="22">
        <f>Target_AM[[#This Row],[PROPORSI]]*VLOOKUP(Target_AM[[#This Row],[NIPNAS]],Target_CC[],COLUMN(CS$2)+9,0)</f>
        <v>0</v>
      </c>
      <c r="DH712" s="22">
        <f>Target_AM[[#This Row],[PROPORSI]]*VLOOKUP(Target_AM[[#This Row],[NIPNAS]],Target_CC[],COLUMN(CT$2)+9,0)</f>
        <v>0</v>
      </c>
      <c r="DI712" s="22">
        <f>Target_AM[[#This Row],[PROPORSI]]*VLOOKUP(Target_AM[[#This Row],[NIPNAS]],Target_CC[],COLUMN(CU$2)+9,0)</f>
        <v>0</v>
      </c>
      <c r="DJ712" s="22">
        <f>Target_AM[[#This Row],[PROPORSI]]*VLOOKUP(Target_AM[[#This Row],[NIPNAS]],Target_CC[],COLUMN(CV$2)+9,0)</f>
        <v>0</v>
      </c>
      <c r="DK712" s="22">
        <f>Target_AM[[#This Row],[PROPORSI]]*VLOOKUP(Target_AM[[#This Row],[NIPNAS]],Target_CC[],COLUMN(CW$2)+9,0)</f>
        <v>0</v>
      </c>
      <c r="DL712" s="22">
        <f>Target_AM[[#This Row],[PROPORSI]]*VLOOKUP(Target_AM[[#This Row],[NIPNAS]],Target_CC[],COLUMN(CX$2)+9,0)</f>
        <v>0</v>
      </c>
      <c r="DM712" s="22">
        <f>Target_AM[[#This Row],[PROPORSI]]*VLOOKUP(Target_AM[[#This Row],[NIPNAS]],Target_CC[],COLUMN(CY$2)+9,0)</f>
        <v>0</v>
      </c>
      <c r="DN712" s="22">
        <f>Target_AM[[#This Row],[PROPORSI]]*VLOOKUP(Target_AM[[#This Row],[NIPNAS]],Target_CC[],COLUMN(CZ$2)+9,0)</f>
        <v>0</v>
      </c>
      <c r="DO712" s="22">
        <f>Target_AM[[#This Row],[PROPORSI]]*VLOOKUP(Target_AM[[#This Row],[NIPNAS]],Target_CC[],COLUMN(DA$2)+9,0)</f>
        <v>0</v>
      </c>
      <c r="DP712" s="22">
        <f>Target_AM[[#This Row],[PROPORSI]]*VLOOKUP(Target_AM[[#This Row],[NIPNAS]],Target_CC[],COLUMN(DB$2)+9,0)</f>
        <v>0</v>
      </c>
      <c r="DQ712" s="22">
        <f>Target_AM[[#This Row],[PROPORSI]]*VLOOKUP(Target_AM[[#This Row],[NIPNAS]],Target_CC[],COLUMN(DC$2)+9,0)</f>
        <v>0</v>
      </c>
      <c r="DR712" s="22">
        <f>Target_AM[[#This Row],[PROPORSI]]*VLOOKUP(Target_AM[[#This Row],[NIPNAS]],Target_CC[],COLUMN(DD$2)+9,0)</f>
        <v>0</v>
      </c>
      <c r="DS712" s="22">
        <f>Target_AM[[#This Row],[PROPORSI]]*VLOOKUP(Target_AM[[#This Row],[NIPNAS]],Target_CC[],COLUMN(DE$2)+9,0)</f>
        <v>0</v>
      </c>
      <c r="DT712" s="22">
        <f>Target_AM[[#This Row],[PROPORSI]]*VLOOKUP(Target_AM[[#This Row],[NIPNAS]],Target_CC[],COLUMN(DF$2)+9,0)</f>
        <v>0</v>
      </c>
      <c r="DU712" s="22">
        <f>Target_AM[[#This Row],[PROPORSI]]*VLOOKUP(Target_AM[[#This Row],[NIPNAS]],Target_CC[],COLUMN(DG$2)+9,0)</f>
        <v>0</v>
      </c>
      <c r="DV712" s="22">
        <f>Target_AM[[#This Row],[PROPORSI]]*VLOOKUP(Target_AM[[#This Row],[NIPNAS]],Target_CC[],COLUMN(DH$2)+9,0)</f>
        <v>0</v>
      </c>
      <c r="DW712" s="22">
        <f>Target_AM[[#This Row],[PROPORSI]]*VLOOKUP(Target_AM[[#This Row],[NIPNAS]],Target_CC[],COLUMN(DI$2)+9,0)</f>
        <v>0</v>
      </c>
      <c r="DX712" s="22">
        <f>Target_AM[[#This Row],[PROPORSI]]*VLOOKUP(Target_AM[[#This Row],[NIPNAS]],Target_CC[],COLUMN(DJ$2)+9,0)</f>
        <v>0</v>
      </c>
      <c r="DY712" s="22">
        <f>Target_AM[[#This Row],[PROPORSI]]*VLOOKUP(Target_AM[[#This Row],[NIPNAS]],Target_CC[],COLUMN(DK$2)+9,0)</f>
        <v>0</v>
      </c>
      <c r="DZ712" s="22">
        <f>Target_AM[[#This Row],[PROPORSI]]*VLOOKUP(Target_AM[[#This Row],[NIPNAS]],Target_CC[],COLUMN(DL$2)+9,0)</f>
        <v>0</v>
      </c>
      <c r="EA712" s="22">
        <f>Target_AM[[#This Row],[PROPORSI]]*VLOOKUP(Target_AM[[#This Row],[NIPNAS]],Target_CC[],COLUMN(DM$2)+9,0)</f>
        <v>0</v>
      </c>
    </row>
    <row r="713" spans="2:131" x14ac:dyDescent="0.3">
      <c r="B713">
        <v>405271</v>
      </c>
      <c r="C713" t="s">
        <v>1016</v>
      </c>
      <c r="D713">
        <v>0.7</v>
      </c>
      <c r="E713" s="8">
        <v>45658</v>
      </c>
      <c r="F713">
        <v>76590016</v>
      </c>
      <c r="G713" t="s">
        <v>244</v>
      </c>
      <c r="J713" t="s">
        <v>1081</v>
      </c>
      <c r="K713" t="s">
        <v>25</v>
      </c>
      <c r="L713" t="s">
        <v>159</v>
      </c>
      <c r="M713" t="s">
        <v>31</v>
      </c>
      <c r="N713" s="23">
        <f>Target_AM[[#This Row],[PROPORSI]]*VLOOKUP(Target_AM[[#This Row],[NIPNAS]],Target_CC[],9,0)</f>
        <v>16988657660.068108</v>
      </c>
      <c r="O713" s="22">
        <f>Target_AM[[#This Row],[PROPORSI]]*VLOOKUP(Target_AM[[#This Row],[NIPNAS]],Target_CC[],COLUMN(A$2)+9,0)</f>
        <v>996860613.58558547</v>
      </c>
      <c r="P713" s="22">
        <f>Target_AM[[#This Row],[PROPORSI]]*VLOOKUP(Target_AM[[#This Row],[NIPNAS]],Target_CC[],COLUMN(B$2)+9,0)</f>
        <v>1059468669.1035866</v>
      </c>
      <c r="Q713" s="22">
        <f>Target_AM[[#This Row],[PROPORSI]]*VLOOKUP(Target_AM[[#This Row],[NIPNAS]],Target_CC[],COLUMN(C$2)+9,0)</f>
        <v>1251923464.7428069</v>
      </c>
      <c r="R713" s="22">
        <f>Target_AM[[#This Row],[PROPORSI]]*VLOOKUP(Target_AM[[#This Row],[NIPNAS]],Target_CC[],COLUMN(D$2)+9,0)</f>
        <v>3349533241.9070401</v>
      </c>
      <c r="S713" s="22">
        <f>Target_AM[[#This Row],[PROPORSI]]*VLOOKUP(Target_AM[[#This Row],[NIPNAS]],Target_CC[],COLUMN(E$2)+9,0)</f>
        <v>1389357819.2343254</v>
      </c>
      <c r="T713" s="22">
        <f>Target_AM[[#This Row],[PROPORSI]]*VLOOKUP(Target_AM[[#This Row],[NIPNAS]],Target_CC[],COLUMN(F$2)+9,0)</f>
        <v>1369432183.0157652</v>
      </c>
      <c r="U713" s="22">
        <f>Target_AM[[#This Row],[PROPORSI]]*VLOOKUP(Target_AM[[#This Row],[NIPNAS]],Target_CC[],COLUMN(G$2)+9,0)</f>
        <v>1160090918.6405215</v>
      </c>
      <c r="V713" s="22">
        <f>Target_AM[[#This Row],[PROPORSI]]*VLOOKUP(Target_AM[[#This Row],[NIPNAS]],Target_CC[],COLUMN(H$2)+9,0)</f>
        <v>3351319906.7266641</v>
      </c>
      <c r="W713" s="22">
        <f>Target_AM[[#This Row],[PROPORSI]]*VLOOKUP(Target_AM[[#This Row],[NIPNAS]],Target_CC[],COLUMN(I$2)+9,0)</f>
        <v>1282877154.244462</v>
      </c>
      <c r="X713" s="22">
        <f>Target_AM[[#This Row],[PROPORSI]]*VLOOKUP(Target_AM[[#This Row],[NIPNAS]],Target_CC[],COLUMN(J$2)+9,0)</f>
        <v>1764551132.9219642</v>
      </c>
      <c r="Y713" s="22">
        <f>Target_AM[[#This Row],[PROPORSI]]*VLOOKUP(Target_AM[[#This Row],[NIPNAS]],Target_CC[],COLUMN(K$2)+9,0)</f>
        <v>3242572685.6698718</v>
      </c>
      <c r="Z713" s="22">
        <f>Target_AM[[#This Row],[PROPORSI]]*VLOOKUP(Target_AM[[#This Row],[NIPNAS]],Target_CC[],COLUMN(L$2)+9,0)</f>
        <v>1308629374.2361813</v>
      </c>
      <c r="AA713" s="22">
        <f>Target_AM[[#This Row],[PROPORSI]]*VLOOKUP(Target_AM[[#This Row],[NIPNAS]],Target_CC[],COLUMN(M$2)+9,0)</f>
        <v>21526617164.028774</v>
      </c>
      <c r="AB713" s="22">
        <f>Target_AM[[#This Row],[PROPORSI]]*VLOOKUP(Target_AM[[#This Row],[NIPNAS]],Target_CC[],COLUMN(N$2)+9,0)</f>
        <v>10626914.518164491</v>
      </c>
      <c r="AC713" s="22">
        <f>Target_AM[[#This Row],[PROPORSI]]*VLOOKUP(Target_AM[[#This Row],[NIPNAS]],Target_CC[],COLUMN(O$2)+9,0)</f>
        <v>44196077.422931455</v>
      </c>
      <c r="AD713" s="22">
        <f>Target_AM[[#This Row],[PROPORSI]]*VLOOKUP(Target_AM[[#This Row],[NIPNAS]],Target_CC[],COLUMN(P$2)+9,0)</f>
        <v>45527755.149778962</v>
      </c>
      <c r="AE713" s="22">
        <f>Target_AM[[#This Row],[PROPORSI]]*VLOOKUP(Target_AM[[#This Row],[NIPNAS]],Target_CC[],COLUMN(Q$2)+9,0)</f>
        <v>423473811.74986458</v>
      </c>
      <c r="AF713" s="22">
        <f>Target_AM[[#This Row],[PROPORSI]]*VLOOKUP(Target_AM[[#This Row],[NIPNAS]],Target_CC[],COLUMN(R$2)+9,0)</f>
        <v>153450201.67392182</v>
      </c>
      <c r="AG713" s="22">
        <f>Target_AM[[#This Row],[PROPORSI]]*VLOOKUP(Target_AM[[#This Row],[NIPNAS]],Target_CC[],COLUMN(S$2)+9,0)</f>
        <v>207448109.47098392</v>
      </c>
      <c r="AH713" s="22">
        <f>Target_AM[[#This Row],[PROPORSI]]*VLOOKUP(Target_AM[[#This Row],[NIPNAS]],Target_CC[],COLUMN(T$2)+9,0)</f>
        <v>192390874.7735036</v>
      </c>
      <c r="AI713" s="22">
        <f>Target_AM[[#This Row],[PROPORSI]]*VLOOKUP(Target_AM[[#This Row],[NIPNAS]],Target_CC[],COLUMN(U$2)+9,0)</f>
        <v>589763677.10759163</v>
      </c>
      <c r="AJ713" s="22">
        <f>Target_AM[[#This Row],[PROPORSI]]*VLOOKUP(Target_AM[[#This Row],[NIPNAS]],Target_CC[],COLUMN(V$2)+9,0)</f>
        <v>234395813.7229014</v>
      </c>
      <c r="AK713" s="22">
        <f>Target_AM[[#This Row],[PROPORSI]]*VLOOKUP(Target_AM[[#This Row],[NIPNAS]],Target_CC[],COLUMN(W$2)+9,0)</f>
        <v>205723567.09231752</v>
      </c>
      <c r="AL713" s="22">
        <f>Target_AM[[#This Row],[PROPORSI]]*VLOOKUP(Target_AM[[#This Row],[NIPNAS]],Target_CC[],COLUMN(X$2)+9,0)</f>
        <v>378156483.65709072</v>
      </c>
      <c r="AM713" s="22">
        <f>Target_AM[[#This Row],[PROPORSI]]*VLOOKUP(Target_AM[[#This Row],[NIPNAS]],Target_CC[],COLUMN(Y$2)+9,0)</f>
        <v>174804883.48229426</v>
      </c>
      <c r="AN713" s="22">
        <f>Target_AM[[#This Row],[PROPORSI]]*VLOOKUP(Target_AM[[#This Row],[NIPNAS]],Target_CC[],COLUMN(Z$2)+9,0)</f>
        <v>2659958169.8213444</v>
      </c>
      <c r="AO713" s="22">
        <f>Target_AM[[#This Row],[PROPORSI]]*VLOOKUP(Target_AM[[#This Row],[NIPNAS]],Target_CC[],COLUMN(AA$2)+9,0)</f>
        <v>1007487528.1037499</v>
      </c>
      <c r="AP713" s="22">
        <f>Target_AM[[#This Row],[PROPORSI]]*VLOOKUP(Target_AM[[#This Row],[NIPNAS]],Target_CC[],COLUMN(AB$2)+9,0)</f>
        <v>1103664746.5265181</v>
      </c>
      <c r="AQ713" s="22">
        <f>Target_AM[[#This Row],[PROPORSI]]*VLOOKUP(Target_AM[[#This Row],[NIPNAS]],Target_CC[],COLUMN(AC$2)+9,0)</f>
        <v>1297451219.892586</v>
      </c>
      <c r="AR713" s="22">
        <f>Target_AM[[#This Row],[PROPORSI]]*VLOOKUP(Target_AM[[#This Row],[NIPNAS]],Target_CC[],COLUMN(AD$2)+9,0)</f>
        <v>3773007053.6569047</v>
      </c>
      <c r="AS713" s="22">
        <f>Target_AM[[#This Row],[PROPORSI]]*VLOOKUP(Target_AM[[#This Row],[NIPNAS]],Target_CC[],COLUMN(AE$2)+9,0)</f>
        <v>1542808020.9082472</v>
      </c>
      <c r="AT713" s="22">
        <f>Target_AM[[#This Row],[PROPORSI]]*VLOOKUP(Target_AM[[#This Row],[NIPNAS]],Target_CC[],COLUMN(AF$2)+9,0)</f>
        <v>1576880292.4867492</v>
      </c>
      <c r="AU713" s="22">
        <f>Target_AM[[#This Row],[PROPORSI]]*VLOOKUP(Target_AM[[#This Row],[NIPNAS]],Target_CC[],COLUMN(AG$2)+9,0)</f>
        <v>1352481793.4140251</v>
      </c>
      <c r="AV713" s="22">
        <f>Target_AM[[#This Row],[PROPORSI]]*VLOOKUP(Target_AM[[#This Row],[NIPNAS]],Target_CC[],COLUMN(AH$2)+9,0)</f>
        <v>3941083583.8342557</v>
      </c>
      <c r="AW713" s="22">
        <f>Target_AM[[#This Row],[PROPORSI]]*VLOOKUP(Target_AM[[#This Row],[NIPNAS]],Target_CC[],COLUMN(AI$2)+9,0)</f>
        <v>1517272967.9673636</v>
      </c>
      <c r="AX713" s="22">
        <f>Target_AM[[#This Row],[PROPORSI]]*VLOOKUP(Target_AM[[#This Row],[NIPNAS]],Target_CC[],COLUMN(AJ$2)+9,0)</f>
        <v>1970274700.0142815</v>
      </c>
      <c r="AY713" s="22">
        <f>Target_AM[[#This Row],[PROPORSI]]*VLOOKUP(Target_AM[[#This Row],[NIPNAS]],Target_CC[],COLUMN(AK$2)+9,0)</f>
        <v>3620729169.3269629</v>
      </c>
      <c r="AZ713" s="22">
        <f>Target_AM[[#This Row],[PROPORSI]]*VLOOKUP(Target_AM[[#This Row],[NIPNAS]],Target_CC[],COLUMN(AL$2)+9,0)</f>
        <v>1483434257.7184756</v>
      </c>
      <c r="BA713" s="22">
        <f>Target_AM[[#This Row],[PROPORSI]]*VLOOKUP(Target_AM[[#This Row],[NIPNAS]],Target_CC[],COLUMN(AM$2)+9,0)</f>
        <v>24186575333.850117</v>
      </c>
      <c r="BB713" s="22">
        <f>Target_AM[[#This Row],[PROPORSI]]*VLOOKUP(Target_AM[[#This Row],[NIPNAS]],Target_CC[],COLUMN(AN$2)+9,0)</f>
        <v>0</v>
      </c>
      <c r="BC713" s="22">
        <f>Target_AM[[#This Row],[PROPORSI]]*VLOOKUP(Target_AM[[#This Row],[NIPNAS]],Target_CC[],COLUMN(AO$2)+9,0)</f>
        <v>0</v>
      </c>
      <c r="BD713" s="22">
        <f>Target_AM[[#This Row],[PROPORSI]]*VLOOKUP(Target_AM[[#This Row],[NIPNAS]],Target_CC[],COLUMN(AP$2)+9,0)</f>
        <v>0</v>
      </c>
      <c r="BE713" s="22">
        <f>Target_AM[[#This Row],[PROPORSI]]*VLOOKUP(Target_AM[[#This Row],[NIPNAS]],Target_CC[],COLUMN(AQ$2)+9,0)</f>
        <v>0</v>
      </c>
      <c r="BF713" s="22">
        <f>Target_AM[[#This Row],[PROPORSI]]*VLOOKUP(Target_AM[[#This Row],[NIPNAS]],Target_CC[],COLUMN(AR$2)+9,0)</f>
        <v>0</v>
      </c>
      <c r="BG713" s="22">
        <f>Target_AM[[#This Row],[PROPORSI]]*VLOOKUP(Target_AM[[#This Row],[NIPNAS]],Target_CC[],COLUMN(AS$2)+9,0)</f>
        <v>0</v>
      </c>
      <c r="BH713" s="22">
        <f>Target_AM[[#This Row],[PROPORSI]]*VLOOKUP(Target_AM[[#This Row],[NIPNAS]],Target_CC[],COLUMN(AT$2)+9,0)</f>
        <v>0</v>
      </c>
      <c r="BI713" s="22">
        <f>Target_AM[[#This Row],[PROPORSI]]*VLOOKUP(Target_AM[[#This Row],[NIPNAS]],Target_CC[],COLUMN(AU$2)+9,0)</f>
        <v>0</v>
      </c>
      <c r="BJ713" s="22">
        <f>Target_AM[[#This Row],[PROPORSI]]*VLOOKUP(Target_AM[[#This Row],[NIPNAS]],Target_CC[],COLUMN(AV$2)+9,0)</f>
        <v>0</v>
      </c>
      <c r="BK713" s="22">
        <f>Target_AM[[#This Row],[PROPORSI]]*VLOOKUP(Target_AM[[#This Row],[NIPNAS]],Target_CC[],COLUMN(AW$2)+9,0)</f>
        <v>0</v>
      </c>
      <c r="BL713" s="22">
        <f>Target_AM[[#This Row],[PROPORSI]]*VLOOKUP(Target_AM[[#This Row],[NIPNAS]],Target_CC[],COLUMN(AX$2)+9,0)</f>
        <v>0</v>
      </c>
      <c r="BM713" s="22">
        <f>Target_AM[[#This Row],[PROPORSI]]*VLOOKUP(Target_AM[[#This Row],[NIPNAS]],Target_CC[],COLUMN(AY$2)+9,0)</f>
        <v>0</v>
      </c>
      <c r="BN713" s="22">
        <f>Target_AM[[#This Row],[PROPORSI]]*VLOOKUP(Target_AM[[#This Row],[NIPNAS]],Target_CC[],COLUMN(AZ$2)+9,0)</f>
        <v>0</v>
      </c>
      <c r="BO713" s="22">
        <f>Target_AM[[#This Row],[PROPORSI]]*VLOOKUP(Target_AM[[#This Row],[NIPNAS]],Target_CC[],COLUMN(BA$2)+9,0)</f>
        <v>1306896056.1999998</v>
      </c>
      <c r="BP713" s="22">
        <f>Target_AM[[#This Row],[PROPORSI]]*VLOOKUP(Target_AM[[#This Row],[NIPNAS]],Target_CC[],COLUMN(BB$2)+9,0)</f>
        <v>1398014391.8999999</v>
      </c>
      <c r="BQ713" s="22">
        <f>Target_AM[[#This Row],[PROPORSI]]*VLOOKUP(Target_AM[[#This Row],[NIPNAS]],Target_CC[],COLUMN(BC$2)+9,0)</f>
        <v>1419555632.5999999</v>
      </c>
      <c r="BR713" s="22">
        <f>Target_AM[[#This Row],[PROPORSI]]*VLOOKUP(Target_AM[[#This Row],[NIPNAS]],Target_CC[],COLUMN(BD$2)+9,0)</f>
        <v>1372633498.4949999</v>
      </c>
      <c r="BS713" s="22">
        <f>Target_AM[[#This Row],[PROPORSI]]*VLOOKUP(Target_AM[[#This Row],[NIPNAS]],Target_CC[],COLUMN(BE$2)+9,0)</f>
        <v>1372633498.4949999</v>
      </c>
      <c r="BT713" s="22">
        <f>Target_AM[[#This Row],[PROPORSI]]*VLOOKUP(Target_AM[[#This Row],[NIPNAS]],Target_CC[],COLUMN(BF$2)+9,0)</f>
        <v>1372633498.4949999</v>
      </c>
      <c r="BU713" s="22">
        <f>Target_AM[[#This Row],[PROPORSI]]*VLOOKUP(Target_AM[[#This Row],[NIPNAS]],Target_CC[],COLUMN(BG$2)+9,0)</f>
        <v>1372633498.4949999</v>
      </c>
      <c r="BV713" s="22">
        <f>Target_AM[[#This Row],[PROPORSI]]*VLOOKUP(Target_AM[[#This Row],[NIPNAS]],Target_CC[],COLUMN(BH$2)+9,0)</f>
        <v>1372633498.4949999</v>
      </c>
      <c r="BW713" s="22">
        <f>Target_AM[[#This Row],[PROPORSI]]*VLOOKUP(Target_AM[[#This Row],[NIPNAS]],Target_CC[],COLUMN(BI$2)+9,0)</f>
        <v>1372633498.4949999</v>
      </c>
      <c r="BX713" s="22">
        <f>Target_AM[[#This Row],[PROPORSI]]*VLOOKUP(Target_AM[[#This Row],[NIPNAS]],Target_CC[],COLUMN(BJ$2)+9,0)</f>
        <v>1372633498.4949999</v>
      </c>
      <c r="BY713" s="22">
        <f>Target_AM[[#This Row],[PROPORSI]]*VLOOKUP(Target_AM[[#This Row],[NIPNAS]],Target_CC[],COLUMN(BK$2)+9,0)</f>
        <v>1372633498.4949999</v>
      </c>
      <c r="BZ713" s="22">
        <f>Target_AM[[#This Row],[PROPORSI]]*VLOOKUP(Target_AM[[#This Row],[NIPNAS]],Target_CC[],COLUMN(BL$2)+9,0)</f>
        <v>1372633498.4949999</v>
      </c>
      <c r="CA713" s="22">
        <f>Target_AM[[#This Row],[PROPORSI]]*VLOOKUP(Target_AM[[#This Row],[NIPNAS]],Target_CC[],COLUMN(BM$2)+9,0)</f>
        <v>16478167567.154997</v>
      </c>
      <c r="CB713" s="22">
        <f>Target_AM[[#This Row],[PROPORSI]]*VLOOKUP(Target_AM[[#This Row],[NIPNAS]],Target_CC[],COLUMN(BN$2)+9,0)</f>
        <v>835580757.89999998</v>
      </c>
      <c r="CC713" s="22">
        <f>Target_AM[[#This Row],[PROPORSI]]*VLOOKUP(Target_AM[[#This Row],[NIPNAS]],Target_CC[],COLUMN(BO$2)+9,0)</f>
        <v>938442682.0999999</v>
      </c>
      <c r="CD713" s="22">
        <f>Target_AM[[#This Row],[PROPORSI]]*VLOOKUP(Target_AM[[#This Row],[NIPNAS]],Target_CC[],COLUMN(BP$2)+9,0)</f>
        <v>938442682.0999999</v>
      </c>
      <c r="CE713" s="22">
        <f>Target_AM[[#This Row],[PROPORSI]]*VLOOKUP(Target_AM[[#This Row],[NIPNAS]],Target_CC[],COLUMN(BQ$2)+9,0)</f>
        <v>891520547.99499989</v>
      </c>
      <c r="CF713" s="22">
        <f>Target_AM[[#This Row],[PROPORSI]]*VLOOKUP(Target_AM[[#This Row],[NIPNAS]],Target_CC[],COLUMN(BR$2)+9,0)</f>
        <v>891520547.99499989</v>
      </c>
      <c r="CG713" s="22">
        <f>Target_AM[[#This Row],[PROPORSI]]*VLOOKUP(Target_AM[[#This Row],[NIPNAS]],Target_CC[],COLUMN(BS$2)+9,0)</f>
        <v>891520547.99499989</v>
      </c>
      <c r="CH713" s="22">
        <f>Target_AM[[#This Row],[PROPORSI]]*VLOOKUP(Target_AM[[#This Row],[NIPNAS]],Target_CC[],COLUMN(BT$2)+9,0)</f>
        <v>891520547.99499989</v>
      </c>
      <c r="CI713" s="22">
        <f>Target_AM[[#This Row],[PROPORSI]]*VLOOKUP(Target_AM[[#This Row],[NIPNAS]],Target_CC[],COLUMN(BU$2)+9,0)</f>
        <v>891520547.99499989</v>
      </c>
      <c r="CJ713" s="22">
        <f>Target_AM[[#This Row],[PROPORSI]]*VLOOKUP(Target_AM[[#This Row],[NIPNAS]],Target_CC[],COLUMN(BV$2)+9,0)</f>
        <v>891520547.99499989</v>
      </c>
      <c r="CK713" s="22">
        <f>Target_AM[[#This Row],[PROPORSI]]*VLOOKUP(Target_AM[[#This Row],[NIPNAS]],Target_CC[],COLUMN(BW$2)+9,0)</f>
        <v>891520547.99499989</v>
      </c>
      <c r="CL713" s="22">
        <f>Target_AM[[#This Row],[PROPORSI]]*VLOOKUP(Target_AM[[#This Row],[NIPNAS]],Target_CC[],COLUMN(BX$2)+9,0)</f>
        <v>891520547.99499989</v>
      </c>
      <c r="CM713" s="22">
        <f>Target_AM[[#This Row],[PROPORSI]]*VLOOKUP(Target_AM[[#This Row],[NIPNAS]],Target_CC[],COLUMN(BY$2)+9,0)</f>
        <v>891520547.99499989</v>
      </c>
      <c r="CN713" s="22">
        <f>Target_AM[[#This Row],[PROPORSI]]*VLOOKUP(Target_AM[[#This Row],[NIPNAS]],Target_CC[],COLUMN(BZ$2)+9,0)</f>
        <v>10736151054.055002</v>
      </c>
      <c r="CO713" s="22">
        <f>Target_AM[[#This Row],[PROPORSI]]*VLOOKUP(Target_AM[[#This Row],[NIPNAS]],Target_CC[],COLUMN(CA$2)+9,0)</f>
        <v>471315298.29999995</v>
      </c>
      <c r="CP713" s="22">
        <f>Target_AM[[#This Row],[PROPORSI]]*VLOOKUP(Target_AM[[#This Row],[NIPNAS]],Target_CC[],COLUMN(CB$2)+9,0)</f>
        <v>459571709.79999995</v>
      </c>
      <c r="CQ713" s="22">
        <f>Target_AM[[#This Row],[PROPORSI]]*VLOOKUP(Target_AM[[#This Row],[NIPNAS]],Target_CC[],COLUMN(CC$2)+9,0)</f>
        <v>481112950.49999994</v>
      </c>
      <c r="CR713" s="22">
        <f>Target_AM[[#This Row],[PROPORSI]]*VLOOKUP(Target_AM[[#This Row],[NIPNAS]],Target_CC[],COLUMN(CD$2)+9,0)</f>
        <v>481112950.49999994</v>
      </c>
      <c r="CS713" s="22">
        <f>Target_AM[[#This Row],[PROPORSI]]*VLOOKUP(Target_AM[[#This Row],[NIPNAS]],Target_CC[],COLUMN(CE$2)+9,0)</f>
        <v>481112950.49999994</v>
      </c>
      <c r="CT713" s="22">
        <f>Target_AM[[#This Row],[PROPORSI]]*VLOOKUP(Target_AM[[#This Row],[NIPNAS]],Target_CC[],COLUMN(CF$2)+9,0)</f>
        <v>481112950.49999994</v>
      </c>
      <c r="CU713" s="22">
        <f>Target_AM[[#This Row],[PROPORSI]]*VLOOKUP(Target_AM[[#This Row],[NIPNAS]],Target_CC[],COLUMN(CG$2)+9,0)</f>
        <v>481112950.49999994</v>
      </c>
      <c r="CV713" s="22">
        <f>Target_AM[[#This Row],[PROPORSI]]*VLOOKUP(Target_AM[[#This Row],[NIPNAS]],Target_CC[],COLUMN(CH$2)+9,0)</f>
        <v>481112950.49999994</v>
      </c>
      <c r="CW713" s="22">
        <f>Target_AM[[#This Row],[PROPORSI]]*VLOOKUP(Target_AM[[#This Row],[NIPNAS]],Target_CC[],COLUMN(CI$2)+9,0)</f>
        <v>481112950.49999994</v>
      </c>
      <c r="CX713" s="22">
        <f>Target_AM[[#This Row],[PROPORSI]]*VLOOKUP(Target_AM[[#This Row],[NIPNAS]],Target_CC[],COLUMN(CJ$2)+9,0)</f>
        <v>481112950.49999994</v>
      </c>
      <c r="CY713" s="22">
        <f>Target_AM[[#This Row],[PROPORSI]]*VLOOKUP(Target_AM[[#This Row],[NIPNAS]],Target_CC[],COLUMN(CK$2)+9,0)</f>
        <v>481112950.49999994</v>
      </c>
      <c r="CZ713" s="22">
        <f>Target_AM[[#This Row],[PROPORSI]]*VLOOKUP(Target_AM[[#This Row],[NIPNAS]],Target_CC[],COLUMN(CL$2)+9,0)</f>
        <v>481112950.49999994</v>
      </c>
      <c r="DA713" s="22">
        <f>Target_AM[[#This Row],[PROPORSI]]*VLOOKUP(Target_AM[[#This Row],[NIPNAS]],Target_CC[],COLUMN(CM$2)+9,0)</f>
        <v>5742016513.0999994</v>
      </c>
      <c r="DB713" s="22">
        <f>Target_AM[[#This Row],[PROPORSI]]*VLOOKUP(Target_AM[[#This Row],[NIPNAS]],Target_CC[],COLUMN(CN$2)+9,0)</f>
        <v>0</v>
      </c>
      <c r="DC713" s="22">
        <f>Target_AM[[#This Row],[PROPORSI]]*VLOOKUP(Target_AM[[#This Row],[NIPNAS]],Target_CC[],COLUMN(CO$2)+9,0)</f>
        <v>0</v>
      </c>
      <c r="DD713" s="22">
        <f>Target_AM[[#This Row],[PROPORSI]]*VLOOKUP(Target_AM[[#This Row],[NIPNAS]],Target_CC[],COLUMN(CP$2)+9,0)</f>
        <v>0</v>
      </c>
      <c r="DE713" s="22">
        <f>Target_AM[[#This Row],[PROPORSI]]*VLOOKUP(Target_AM[[#This Row],[NIPNAS]],Target_CC[],COLUMN(CQ$2)+9,0)</f>
        <v>0</v>
      </c>
      <c r="DF713" s="22">
        <f>Target_AM[[#This Row],[PROPORSI]]*VLOOKUP(Target_AM[[#This Row],[NIPNAS]],Target_CC[],COLUMN(CR$2)+9,0)</f>
        <v>0</v>
      </c>
      <c r="DG713" s="22">
        <f>Target_AM[[#This Row],[PROPORSI]]*VLOOKUP(Target_AM[[#This Row],[NIPNAS]],Target_CC[],COLUMN(CS$2)+9,0)</f>
        <v>0</v>
      </c>
      <c r="DH713" s="22">
        <f>Target_AM[[#This Row],[PROPORSI]]*VLOOKUP(Target_AM[[#This Row],[NIPNAS]],Target_CC[],COLUMN(CT$2)+9,0)</f>
        <v>0</v>
      </c>
      <c r="DI713" s="22">
        <f>Target_AM[[#This Row],[PROPORSI]]*VLOOKUP(Target_AM[[#This Row],[NIPNAS]],Target_CC[],COLUMN(CU$2)+9,0)</f>
        <v>0</v>
      </c>
      <c r="DJ713" s="22">
        <f>Target_AM[[#This Row],[PROPORSI]]*VLOOKUP(Target_AM[[#This Row],[NIPNAS]],Target_CC[],COLUMN(CV$2)+9,0)</f>
        <v>0</v>
      </c>
      <c r="DK713" s="22">
        <f>Target_AM[[#This Row],[PROPORSI]]*VLOOKUP(Target_AM[[#This Row],[NIPNAS]],Target_CC[],COLUMN(CW$2)+9,0)</f>
        <v>0</v>
      </c>
      <c r="DL713" s="22">
        <f>Target_AM[[#This Row],[PROPORSI]]*VLOOKUP(Target_AM[[#This Row],[NIPNAS]],Target_CC[],COLUMN(CX$2)+9,0)</f>
        <v>0</v>
      </c>
      <c r="DM713" s="22">
        <f>Target_AM[[#This Row],[PROPORSI]]*VLOOKUP(Target_AM[[#This Row],[NIPNAS]],Target_CC[],COLUMN(CY$2)+9,0)</f>
        <v>0</v>
      </c>
      <c r="DN713" s="22">
        <f>Target_AM[[#This Row],[PROPORSI]]*VLOOKUP(Target_AM[[#This Row],[NIPNAS]],Target_CC[],COLUMN(CZ$2)+9,0)</f>
        <v>0</v>
      </c>
      <c r="DO713" s="22">
        <f>Target_AM[[#This Row],[PROPORSI]]*VLOOKUP(Target_AM[[#This Row],[NIPNAS]],Target_CC[],COLUMN(DA$2)+9,0)</f>
        <v>0</v>
      </c>
      <c r="DP713" s="22">
        <f>Target_AM[[#This Row],[PROPORSI]]*VLOOKUP(Target_AM[[#This Row],[NIPNAS]],Target_CC[],COLUMN(DB$2)+9,0)</f>
        <v>0</v>
      </c>
      <c r="DQ713" s="22">
        <f>Target_AM[[#This Row],[PROPORSI]]*VLOOKUP(Target_AM[[#This Row],[NIPNAS]],Target_CC[],COLUMN(DC$2)+9,0)</f>
        <v>0</v>
      </c>
      <c r="DR713" s="22">
        <f>Target_AM[[#This Row],[PROPORSI]]*VLOOKUP(Target_AM[[#This Row],[NIPNAS]],Target_CC[],COLUMN(DD$2)+9,0)</f>
        <v>0</v>
      </c>
      <c r="DS713" s="22">
        <f>Target_AM[[#This Row],[PROPORSI]]*VLOOKUP(Target_AM[[#This Row],[NIPNAS]],Target_CC[],COLUMN(DE$2)+9,0)</f>
        <v>0</v>
      </c>
      <c r="DT713" s="22">
        <f>Target_AM[[#This Row],[PROPORSI]]*VLOOKUP(Target_AM[[#This Row],[NIPNAS]],Target_CC[],COLUMN(DF$2)+9,0)</f>
        <v>0</v>
      </c>
      <c r="DU713" s="22">
        <f>Target_AM[[#This Row],[PROPORSI]]*VLOOKUP(Target_AM[[#This Row],[NIPNAS]],Target_CC[],COLUMN(DG$2)+9,0)</f>
        <v>0</v>
      </c>
      <c r="DV713" s="22">
        <f>Target_AM[[#This Row],[PROPORSI]]*VLOOKUP(Target_AM[[#This Row],[NIPNAS]],Target_CC[],COLUMN(DH$2)+9,0)</f>
        <v>0</v>
      </c>
      <c r="DW713" s="22">
        <f>Target_AM[[#This Row],[PROPORSI]]*VLOOKUP(Target_AM[[#This Row],[NIPNAS]],Target_CC[],COLUMN(DI$2)+9,0)</f>
        <v>0</v>
      </c>
      <c r="DX713" s="22">
        <f>Target_AM[[#This Row],[PROPORSI]]*VLOOKUP(Target_AM[[#This Row],[NIPNAS]],Target_CC[],COLUMN(DJ$2)+9,0)</f>
        <v>0</v>
      </c>
      <c r="DY713" s="22">
        <f>Target_AM[[#This Row],[PROPORSI]]*VLOOKUP(Target_AM[[#This Row],[NIPNAS]],Target_CC[],COLUMN(DK$2)+9,0)</f>
        <v>0</v>
      </c>
      <c r="DZ713" s="22">
        <f>Target_AM[[#This Row],[PROPORSI]]*VLOOKUP(Target_AM[[#This Row],[NIPNAS]],Target_CC[],COLUMN(DL$2)+9,0)</f>
        <v>0</v>
      </c>
      <c r="EA713" s="22">
        <f>Target_AM[[#This Row],[PROPORSI]]*VLOOKUP(Target_AM[[#This Row],[NIPNAS]],Target_CC[],COLUMN(DM$2)+9,0)</f>
        <v>0</v>
      </c>
    </row>
    <row r="714" spans="2:131" x14ac:dyDescent="0.3">
      <c r="B714">
        <v>850163</v>
      </c>
      <c r="C714" t="s">
        <v>1039</v>
      </c>
      <c r="D714">
        <v>1</v>
      </c>
      <c r="E714" s="8">
        <v>45658</v>
      </c>
      <c r="F714">
        <v>76590017</v>
      </c>
      <c r="G714" t="s">
        <v>163</v>
      </c>
      <c r="J714" t="s">
        <v>1081</v>
      </c>
      <c r="K714" t="s">
        <v>19</v>
      </c>
      <c r="L714" t="s">
        <v>159</v>
      </c>
      <c r="M714" t="s">
        <v>31</v>
      </c>
      <c r="N714" s="23">
        <f>Target_AM[[#This Row],[PROPORSI]]*VLOOKUP(Target_AM[[#This Row],[NIPNAS]],Target_CC[],9,0)</f>
        <v>3520250600.2500587</v>
      </c>
      <c r="O714" s="22">
        <f>Target_AM[[#This Row],[PROPORSI]]*VLOOKUP(Target_AM[[#This Row],[NIPNAS]],Target_CC[],COLUMN(A$2)+9,0)</f>
        <v>460770260.78044343</v>
      </c>
      <c r="P714" s="22">
        <f>Target_AM[[#This Row],[PROPORSI]]*VLOOKUP(Target_AM[[#This Row],[NIPNAS]],Target_CC[],COLUMN(B$2)+9,0)</f>
        <v>953657831.80503702</v>
      </c>
      <c r="Q714" s="22">
        <f>Target_AM[[#This Row],[PROPORSI]]*VLOOKUP(Target_AM[[#This Row],[NIPNAS]],Target_CC[],COLUMN(C$2)+9,0)</f>
        <v>201479379.32637537</v>
      </c>
      <c r="R714" s="22">
        <f>Target_AM[[#This Row],[PROPORSI]]*VLOOKUP(Target_AM[[#This Row],[NIPNAS]],Target_CC[],COLUMN(D$2)+9,0)</f>
        <v>269457392.78284818</v>
      </c>
      <c r="S714" s="22">
        <f>Target_AM[[#This Row],[PROPORSI]]*VLOOKUP(Target_AM[[#This Row],[NIPNAS]],Target_CC[],COLUMN(E$2)+9,0)</f>
        <v>870288577.06584668</v>
      </c>
      <c r="T714" s="22">
        <f>Target_AM[[#This Row],[PROPORSI]]*VLOOKUP(Target_AM[[#This Row],[NIPNAS]],Target_CC[],COLUMN(F$2)+9,0)</f>
        <v>164090591.77572623</v>
      </c>
      <c r="U714" s="22">
        <f>Target_AM[[#This Row],[PROPORSI]]*VLOOKUP(Target_AM[[#This Row],[NIPNAS]],Target_CC[],COLUMN(G$2)+9,0)</f>
        <v>340061603.96733177</v>
      </c>
      <c r="V714" s="22">
        <f>Target_AM[[#This Row],[PROPORSI]]*VLOOKUP(Target_AM[[#This Row],[NIPNAS]],Target_CC[],COLUMN(H$2)+9,0)</f>
        <v>528068369.18331689</v>
      </c>
      <c r="W714" s="22">
        <f>Target_AM[[#This Row],[PROPORSI]]*VLOOKUP(Target_AM[[#This Row],[NIPNAS]],Target_CC[],COLUMN(I$2)+9,0)</f>
        <v>23848633.867183052</v>
      </c>
      <c r="X714" s="22">
        <f>Target_AM[[#This Row],[PROPORSI]]*VLOOKUP(Target_AM[[#This Row],[NIPNAS]],Target_CC[],COLUMN(J$2)+9,0)</f>
        <v>1046236351.9181321</v>
      </c>
      <c r="Y714" s="22">
        <f>Target_AM[[#This Row],[PROPORSI]]*VLOOKUP(Target_AM[[#This Row],[NIPNAS]],Target_CC[],COLUMN(K$2)+9,0)</f>
        <v>406397221.49509168</v>
      </c>
      <c r="Z714" s="22">
        <f>Target_AM[[#This Row],[PROPORSI]]*VLOOKUP(Target_AM[[#This Row],[NIPNAS]],Target_CC[],COLUMN(L$2)+9,0)</f>
        <v>1062092935.6460232</v>
      </c>
      <c r="AA714" s="22">
        <f>Target_AM[[#This Row],[PROPORSI]]*VLOOKUP(Target_AM[[#This Row],[NIPNAS]],Target_CC[],COLUMN(M$2)+9,0)</f>
        <v>6326449149.6133547</v>
      </c>
      <c r="AB714" s="22">
        <f>Target_AM[[#This Row],[PROPORSI]]*VLOOKUP(Target_AM[[#This Row],[NIPNAS]],Target_CC[],COLUMN(N$2)+9,0)</f>
        <v>4911986.7984489202</v>
      </c>
      <c r="AC714" s="22">
        <f>Target_AM[[#This Row],[PROPORSI]]*VLOOKUP(Target_AM[[#This Row],[NIPNAS]],Target_CC[],COLUMN(O$2)+9,0)</f>
        <v>39782144.199791908</v>
      </c>
      <c r="AD714" s="22">
        <f>Target_AM[[#This Row],[PROPORSI]]*VLOOKUP(Target_AM[[#This Row],[NIPNAS]],Target_CC[],COLUMN(P$2)+9,0)</f>
        <v>7327048.4243100286</v>
      </c>
      <c r="AE714" s="22">
        <f>Target_AM[[#This Row],[PROPORSI]]*VLOOKUP(Target_AM[[#This Row],[NIPNAS]],Target_CC[],COLUMN(Q$2)+9,0)</f>
        <v>34066880.662144542</v>
      </c>
      <c r="AF714" s="22">
        <f>Target_AM[[#This Row],[PROPORSI]]*VLOOKUP(Target_AM[[#This Row],[NIPNAS]],Target_CC[],COLUMN(R$2)+9,0)</f>
        <v>96120636.323090553</v>
      </c>
      <c r="AG714" s="22">
        <f>Target_AM[[#This Row],[PROPORSI]]*VLOOKUP(Target_AM[[#This Row],[NIPNAS]],Target_CC[],COLUMN(S$2)+9,0)</f>
        <v>24857224.37958613</v>
      </c>
      <c r="AH714" s="22">
        <f>Target_AM[[#This Row],[PROPORSI]]*VLOOKUP(Target_AM[[#This Row],[NIPNAS]],Target_CC[],COLUMN(T$2)+9,0)</f>
        <v>56396225.858594835</v>
      </c>
      <c r="AI714" s="22">
        <f>Target_AM[[#This Row],[PROPORSI]]*VLOOKUP(Target_AM[[#This Row],[NIPNAS]],Target_CC[],COLUMN(U$2)+9,0)</f>
        <v>92929219.484137714</v>
      </c>
      <c r="AJ714" s="22">
        <f>Target_AM[[#This Row],[PROPORSI]]*VLOOKUP(Target_AM[[#This Row],[NIPNAS]],Target_CC[],COLUMN(V$2)+9,0)</f>
        <v>4357408.5975286588</v>
      </c>
      <c r="AK714" s="22">
        <f>Target_AM[[#This Row],[PROPORSI]]*VLOOKUP(Target_AM[[#This Row],[NIPNAS]],Target_CC[],COLUMN(W$2)+9,0)</f>
        <v>121977465.1595602</v>
      </c>
      <c r="AL714" s="22">
        <f>Target_AM[[#This Row],[PROPORSI]]*VLOOKUP(Target_AM[[#This Row],[NIPNAS]],Target_CC[],COLUMN(X$2)+9,0)</f>
        <v>47395003.642562032</v>
      </c>
      <c r="AM714" s="22">
        <f>Target_AM[[#This Row],[PROPORSI]]*VLOOKUP(Target_AM[[#This Row],[NIPNAS]],Target_CC[],COLUMN(Y$2)+9,0)</f>
        <v>141872890.4594065</v>
      </c>
      <c r="AN714" s="22">
        <f>Target_AM[[#This Row],[PROPORSI]]*VLOOKUP(Target_AM[[#This Row],[NIPNAS]],Target_CC[],COLUMN(Z$2)+9,0)</f>
        <v>671994133.98916197</v>
      </c>
      <c r="AO714" s="22">
        <f>Target_AM[[#This Row],[PROPORSI]]*VLOOKUP(Target_AM[[#This Row],[NIPNAS]],Target_CC[],COLUMN(AA$2)+9,0)</f>
        <v>465682247.57889235</v>
      </c>
      <c r="AP714" s="22">
        <f>Target_AM[[#This Row],[PROPORSI]]*VLOOKUP(Target_AM[[#This Row],[NIPNAS]],Target_CC[],COLUMN(AB$2)+9,0)</f>
        <v>993439976.00482893</v>
      </c>
      <c r="AQ714" s="22">
        <f>Target_AM[[#This Row],[PROPORSI]]*VLOOKUP(Target_AM[[#This Row],[NIPNAS]],Target_CC[],COLUMN(AC$2)+9,0)</f>
        <v>208806427.75068539</v>
      </c>
      <c r="AR714" s="22">
        <f>Target_AM[[#This Row],[PROPORSI]]*VLOOKUP(Target_AM[[#This Row],[NIPNAS]],Target_CC[],COLUMN(AD$2)+9,0)</f>
        <v>303524273.44499272</v>
      </c>
      <c r="AS714" s="22">
        <f>Target_AM[[#This Row],[PROPORSI]]*VLOOKUP(Target_AM[[#This Row],[NIPNAS]],Target_CC[],COLUMN(AE$2)+9,0)</f>
        <v>966409213.38893723</v>
      </c>
      <c r="AT714" s="22">
        <f>Target_AM[[#This Row],[PROPORSI]]*VLOOKUP(Target_AM[[#This Row],[NIPNAS]],Target_CC[],COLUMN(AF$2)+9,0)</f>
        <v>188947816.15531236</v>
      </c>
      <c r="AU714" s="22">
        <f>Target_AM[[#This Row],[PROPORSI]]*VLOOKUP(Target_AM[[#This Row],[NIPNAS]],Target_CC[],COLUMN(AG$2)+9,0)</f>
        <v>396457829.8259266</v>
      </c>
      <c r="AV714" s="22">
        <f>Target_AM[[#This Row],[PROPORSI]]*VLOOKUP(Target_AM[[#This Row],[NIPNAS]],Target_CC[],COLUMN(AH$2)+9,0)</f>
        <v>620997588.6674546</v>
      </c>
      <c r="AW714" s="22">
        <f>Target_AM[[#This Row],[PROPORSI]]*VLOOKUP(Target_AM[[#This Row],[NIPNAS]],Target_CC[],COLUMN(AI$2)+9,0)</f>
        <v>28206042.464711711</v>
      </c>
      <c r="AX714" s="22">
        <f>Target_AM[[#This Row],[PROPORSI]]*VLOOKUP(Target_AM[[#This Row],[NIPNAS]],Target_CC[],COLUMN(AJ$2)+9,0)</f>
        <v>1168213817.0776923</v>
      </c>
      <c r="AY714" s="22">
        <f>Target_AM[[#This Row],[PROPORSI]]*VLOOKUP(Target_AM[[#This Row],[NIPNAS]],Target_CC[],COLUMN(AK$2)+9,0)</f>
        <v>453792225.13765371</v>
      </c>
      <c r="AZ714" s="22">
        <f>Target_AM[[#This Row],[PROPORSI]]*VLOOKUP(Target_AM[[#This Row],[NIPNAS]],Target_CC[],COLUMN(AL$2)+9,0)</f>
        <v>1203965826.1054296</v>
      </c>
      <c r="BA714" s="22">
        <f>Target_AM[[#This Row],[PROPORSI]]*VLOOKUP(Target_AM[[#This Row],[NIPNAS]],Target_CC[],COLUMN(AM$2)+9,0)</f>
        <v>6998443283.6025181</v>
      </c>
      <c r="BB714" s="22">
        <f>Target_AM[[#This Row],[PROPORSI]]*VLOOKUP(Target_AM[[#This Row],[NIPNAS]],Target_CC[],COLUMN(AN$2)+9,0)</f>
        <v>0</v>
      </c>
      <c r="BC714" s="22">
        <f>Target_AM[[#This Row],[PROPORSI]]*VLOOKUP(Target_AM[[#This Row],[NIPNAS]],Target_CC[],COLUMN(AO$2)+9,0)</f>
        <v>0</v>
      </c>
      <c r="BD714" s="22">
        <f>Target_AM[[#This Row],[PROPORSI]]*VLOOKUP(Target_AM[[#This Row],[NIPNAS]],Target_CC[],COLUMN(AP$2)+9,0)</f>
        <v>0</v>
      </c>
      <c r="BE714" s="22">
        <f>Target_AM[[#This Row],[PROPORSI]]*VLOOKUP(Target_AM[[#This Row],[NIPNAS]],Target_CC[],COLUMN(AQ$2)+9,0)</f>
        <v>0</v>
      </c>
      <c r="BF714" s="22">
        <f>Target_AM[[#This Row],[PROPORSI]]*VLOOKUP(Target_AM[[#This Row],[NIPNAS]],Target_CC[],COLUMN(AR$2)+9,0)</f>
        <v>0</v>
      </c>
      <c r="BG714" s="22">
        <f>Target_AM[[#This Row],[PROPORSI]]*VLOOKUP(Target_AM[[#This Row],[NIPNAS]],Target_CC[],COLUMN(AS$2)+9,0)</f>
        <v>0</v>
      </c>
      <c r="BH714" s="22">
        <f>Target_AM[[#This Row],[PROPORSI]]*VLOOKUP(Target_AM[[#This Row],[NIPNAS]],Target_CC[],COLUMN(AT$2)+9,0)</f>
        <v>0</v>
      </c>
      <c r="BI714" s="22">
        <f>Target_AM[[#This Row],[PROPORSI]]*VLOOKUP(Target_AM[[#This Row],[NIPNAS]],Target_CC[],COLUMN(AU$2)+9,0)</f>
        <v>0</v>
      </c>
      <c r="BJ714" s="22">
        <f>Target_AM[[#This Row],[PROPORSI]]*VLOOKUP(Target_AM[[#This Row],[NIPNAS]],Target_CC[],COLUMN(AV$2)+9,0)</f>
        <v>0</v>
      </c>
      <c r="BK714" s="22">
        <f>Target_AM[[#This Row],[PROPORSI]]*VLOOKUP(Target_AM[[#This Row],[NIPNAS]],Target_CC[],COLUMN(AW$2)+9,0)</f>
        <v>0</v>
      </c>
      <c r="BL714" s="22">
        <f>Target_AM[[#This Row],[PROPORSI]]*VLOOKUP(Target_AM[[#This Row],[NIPNAS]],Target_CC[],COLUMN(AX$2)+9,0)</f>
        <v>0</v>
      </c>
      <c r="BM714" s="22">
        <f>Target_AM[[#This Row],[PROPORSI]]*VLOOKUP(Target_AM[[#This Row],[NIPNAS]],Target_CC[],COLUMN(AY$2)+9,0)</f>
        <v>0</v>
      </c>
      <c r="BN714" s="22">
        <f>Target_AM[[#This Row],[PROPORSI]]*VLOOKUP(Target_AM[[#This Row],[NIPNAS]],Target_CC[],COLUMN(AZ$2)+9,0)</f>
        <v>0</v>
      </c>
      <c r="BO714" s="22">
        <f>Target_AM[[#This Row],[PROPORSI]]*VLOOKUP(Target_AM[[#This Row],[NIPNAS]],Target_CC[],COLUMN(BA$2)+9,0)</f>
        <v>323170226</v>
      </c>
      <c r="BP714" s="22">
        <f>Target_AM[[#This Row],[PROPORSI]]*VLOOKUP(Target_AM[[#This Row],[NIPNAS]],Target_CC[],COLUMN(BB$2)+9,0)</f>
        <v>541293583</v>
      </c>
      <c r="BQ714" s="22">
        <f>Target_AM[[#This Row],[PROPORSI]]*VLOOKUP(Target_AM[[#This Row],[NIPNAS]],Target_CC[],COLUMN(BC$2)+9,0)</f>
        <v>246514577</v>
      </c>
      <c r="BR714" s="22">
        <f>Target_AM[[#This Row],[PROPORSI]]*VLOOKUP(Target_AM[[#This Row],[NIPNAS]],Target_CC[],COLUMN(BD$2)+9,0)</f>
        <v>235497397.54999998</v>
      </c>
      <c r="BS714" s="22">
        <f>Target_AM[[#This Row],[PROPORSI]]*VLOOKUP(Target_AM[[#This Row],[NIPNAS]],Target_CC[],COLUMN(BE$2)+9,0)</f>
        <v>235497397.54999998</v>
      </c>
      <c r="BT714" s="22">
        <f>Target_AM[[#This Row],[PROPORSI]]*VLOOKUP(Target_AM[[#This Row],[NIPNAS]],Target_CC[],COLUMN(BF$2)+9,0)</f>
        <v>235497397.54999998</v>
      </c>
      <c r="BU714" s="22">
        <f>Target_AM[[#This Row],[PROPORSI]]*VLOOKUP(Target_AM[[#This Row],[NIPNAS]],Target_CC[],COLUMN(BG$2)+9,0)</f>
        <v>235497397.54999998</v>
      </c>
      <c r="BV714" s="22">
        <f>Target_AM[[#This Row],[PROPORSI]]*VLOOKUP(Target_AM[[#This Row],[NIPNAS]],Target_CC[],COLUMN(BH$2)+9,0)</f>
        <v>235497397.54999998</v>
      </c>
      <c r="BW714" s="22">
        <f>Target_AM[[#This Row],[PROPORSI]]*VLOOKUP(Target_AM[[#This Row],[NIPNAS]],Target_CC[],COLUMN(BI$2)+9,0)</f>
        <v>235497397.54999998</v>
      </c>
      <c r="BX714" s="22">
        <f>Target_AM[[#This Row],[PROPORSI]]*VLOOKUP(Target_AM[[#This Row],[NIPNAS]],Target_CC[],COLUMN(BJ$2)+9,0)</f>
        <v>235497397.54999998</v>
      </c>
      <c r="BY714" s="22">
        <f>Target_AM[[#This Row],[PROPORSI]]*VLOOKUP(Target_AM[[#This Row],[NIPNAS]],Target_CC[],COLUMN(BK$2)+9,0)</f>
        <v>235497397.54999998</v>
      </c>
      <c r="BZ714" s="22">
        <f>Target_AM[[#This Row],[PROPORSI]]*VLOOKUP(Target_AM[[#This Row],[NIPNAS]],Target_CC[],COLUMN(BL$2)+9,0)</f>
        <v>235497397.54999998</v>
      </c>
      <c r="CA714" s="22">
        <f>Target_AM[[#This Row],[PROPORSI]]*VLOOKUP(Target_AM[[#This Row],[NIPNAS]],Target_CC[],COLUMN(BM$2)+9,0)</f>
        <v>3230454963.9500008</v>
      </c>
      <c r="CB714" s="22">
        <f>Target_AM[[#This Row],[PROPORSI]]*VLOOKUP(Target_AM[[#This Row],[NIPNAS]],Target_CC[],COLUMN(BN$2)+9,0)</f>
        <v>279039325</v>
      </c>
      <c r="CC714" s="22">
        <f>Target_AM[[#This Row],[PROPORSI]]*VLOOKUP(Target_AM[[#This Row],[NIPNAS]],Target_CC[],COLUMN(BO$2)+9,0)</f>
        <v>230400574</v>
      </c>
      <c r="CD714" s="22">
        <f>Target_AM[[#This Row],[PROPORSI]]*VLOOKUP(Target_AM[[#This Row],[NIPNAS]],Target_CC[],COLUMN(BP$2)+9,0)</f>
        <v>220395969</v>
      </c>
      <c r="CE714" s="22">
        <f>Target_AM[[#This Row],[PROPORSI]]*VLOOKUP(Target_AM[[#This Row],[NIPNAS]],Target_CC[],COLUMN(BQ$2)+9,0)</f>
        <v>209376170.54999998</v>
      </c>
      <c r="CF714" s="22">
        <f>Target_AM[[#This Row],[PROPORSI]]*VLOOKUP(Target_AM[[#This Row],[NIPNAS]],Target_CC[],COLUMN(BR$2)+9,0)</f>
        <v>209376170.54999998</v>
      </c>
      <c r="CG714" s="22">
        <f>Target_AM[[#This Row],[PROPORSI]]*VLOOKUP(Target_AM[[#This Row],[NIPNAS]],Target_CC[],COLUMN(BS$2)+9,0)</f>
        <v>209376170.54999998</v>
      </c>
      <c r="CH714" s="22">
        <f>Target_AM[[#This Row],[PROPORSI]]*VLOOKUP(Target_AM[[#This Row],[NIPNAS]],Target_CC[],COLUMN(BT$2)+9,0)</f>
        <v>209376170.54999998</v>
      </c>
      <c r="CI714" s="22">
        <f>Target_AM[[#This Row],[PROPORSI]]*VLOOKUP(Target_AM[[#This Row],[NIPNAS]],Target_CC[],COLUMN(BU$2)+9,0)</f>
        <v>209376170.54999998</v>
      </c>
      <c r="CJ714" s="22">
        <f>Target_AM[[#This Row],[PROPORSI]]*VLOOKUP(Target_AM[[#This Row],[NIPNAS]],Target_CC[],COLUMN(BV$2)+9,0)</f>
        <v>209376170.54999998</v>
      </c>
      <c r="CK714" s="22">
        <f>Target_AM[[#This Row],[PROPORSI]]*VLOOKUP(Target_AM[[#This Row],[NIPNAS]],Target_CC[],COLUMN(BW$2)+9,0)</f>
        <v>209376170.54999998</v>
      </c>
      <c r="CL714" s="22">
        <f>Target_AM[[#This Row],[PROPORSI]]*VLOOKUP(Target_AM[[#This Row],[NIPNAS]],Target_CC[],COLUMN(BX$2)+9,0)</f>
        <v>209376170.54999998</v>
      </c>
      <c r="CM714" s="22">
        <f>Target_AM[[#This Row],[PROPORSI]]*VLOOKUP(Target_AM[[#This Row],[NIPNAS]],Target_CC[],COLUMN(BY$2)+9,0)</f>
        <v>209376170.54999998</v>
      </c>
      <c r="CN714" s="22">
        <f>Target_AM[[#This Row],[PROPORSI]]*VLOOKUP(Target_AM[[#This Row],[NIPNAS]],Target_CC[],COLUMN(BZ$2)+9,0)</f>
        <v>2614221402.9500003</v>
      </c>
      <c r="CO714" s="22">
        <f>Target_AM[[#This Row],[PROPORSI]]*VLOOKUP(Target_AM[[#This Row],[NIPNAS]],Target_CC[],COLUMN(CA$2)+9,0)</f>
        <v>44130901</v>
      </c>
      <c r="CP714" s="22">
        <f>Target_AM[[#This Row],[PROPORSI]]*VLOOKUP(Target_AM[[#This Row],[NIPNAS]],Target_CC[],COLUMN(CB$2)+9,0)</f>
        <v>26593009</v>
      </c>
      <c r="CQ714" s="22">
        <f>Target_AM[[#This Row],[PROPORSI]]*VLOOKUP(Target_AM[[#This Row],[NIPNAS]],Target_CC[],COLUMN(CC$2)+9,0)</f>
        <v>26121227</v>
      </c>
      <c r="CR714" s="22">
        <f>Target_AM[[#This Row],[PROPORSI]]*VLOOKUP(Target_AM[[#This Row],[NIPNAS]],Target_CC[],COLUMN(CD$2)+9,0)</f>
        <v>26121227</v>
      </c>
      <c r="CS714" s="22">
        <f>Target_AM[[#This Row],[PROPORSI]]*VLOOKUP(Target_AM[[#This Row],[NIPNAS]],Target_CC[],COLUMN(CE$2)+9,0)</f>
        <v>26121227</v>
      </c>
      <c r="CT714" s="22">
        <f>Target_AM[[#This Row],[PROPORSI]]*VLOOKUP(Target_AM[[#This Row],[NIPNAS]],Target_CC[],COLUMN(CF$2)+9,0)</f>
        <v>26121227</v>
      </c>
      <c r="CU714" s="22">
        <f>Target_AM[[#This Row],[PROPORSI]]*VLOOKUP(Target_AM[[#This Row],[NIPNAS]],Target_CC[],COLUMN(CG$2)+9,0)</f>
        <v>26121227</v>
      </c>
      <c r="CV714" s="22">
        <f>Target_AM[[#This Row],[PROPORSI]]*VLOOKUP(Target_AM[[#This Row],[NIPNAS]],Target_CC[],COLUMN(CH$2)+9,0)</f>
        <v>26121227</v>
      </c>
      <c r="CW714" s="22">
        <f>Target_AM[[#This Row],[PROPORSI]]*VLOOKUP(Target_AM[[#This Row],[NIPNAS]],Target_CC[],COLUMN(CI$2)+9,0)</f>
        <v>26121227</v>
      </c>
      <c r="CX714" s="22">
        <f>Target_AM[[#This Row],[PROPORSI]]*VLOOKUP(Target_AM[[#This Row],[NIPNAS]],Target_CC[],COLUMN(CJ$2)+9,0)</f>
        <v>26121227</v>
      </c>
      <c r="CY714" s="22">
        <f>Target_AM[[#This Row],[PROPORSI]]*VLOOKUP(Target_AM[[#This Row],[NIPNAS]],Target_CC[],COLUMN(CK$2)+9,0)</f>
        <v>26121227</v>
      </c>
      <c r="CZ714" s="22">
        <f>Target_AM[[#This Row],[PROPORSI]]*VLOOKUP(Target_AM[[#This Row],[NIPNAS]],Target_CC[],COLUMN(CL$2)+9,0)</f>
        <v>26121227</v>
      </c>
      <c r="DA714" s="22">
        <f>Target_AM[[#This Row],[PROPORSI]]*VLOOKUP(Target_AM[[#This Row],[NIPNAS]],Target_CC[],COLUMN(CM$2)+9,0)</f>
        <v>331936180</v>
      </c>
      <c r="DB714" s="22">
        <f>Target_AM[[#This Row],[PROPORSI]]*VLOOKUP(Target_AM[[#This Row],[NIPNAS]],Target_CC[],COLUMN(CN$2)+9,0)</f>
        <v>0</v>
      </c>
      <c r="DC714" s="22">
        <f>Target_AM[[#This Row],[PROPORSI]]*VLOOKUP(Target_AM[[#This Row],[NIPNAS]],Target_CC[],COLUMN(CO$2)+9,0)</f>
        <v>0</v>
      </c>
      <c r="DD714" s="22">
        <f>Target_AM[[#This Row],[PROPORSI]]*VLOOKUP(Target_AM[[#This Row],[NIPNAS]],Target_CC[],COLUMN(CP$2)+9,0)</f>
        <v>-9997697</v>
      </c>
      <c r="DE714" s="22">
        <f>Target_AM[[#This Row],[PROPORSI]]*VLOOKUP(Target_AM[[#This Row],[NIPNAS]],Target_CC[],COLUMN(CQ$2)+9,0)</f>
        <v>0</v>
      </c>
      <c r="DF714" s="22">
        <f>Target_AM[[#This Row],[PROPORSI]]*VLOOKUP(Target_AM[[#This Row],[NIPNAS]],Target_CC[],COLUMN(CR$2)+9,0)</f>
        <v>0</v>
      </c>
      <c r="DG714" s="22">
        <f>Target_AM[[#This Row],[PROPORSI]]*VLOOKUP(Target_AM[[#This Row],[NIPNAS]],Target_CC[],COLUMN(CS$2)+9,0)</f>
        <v>0</v>
      </c>
      <c r="DH714" s="22">
        <f>Target_AM[[#This Row],[PROPORSI]]*VLOOKUP(Target_AM[[#This Row],[NIPNAS]],Target_CC[],COLUMN(CT$2)+9,0)</f>
        <v>0</v>
      </c>
      <c r="DI714" s="22">
        <f>Target_AM[[#This Row],[PROPORSI]]*VLOOKUP(Target_AM[[#This Row],[NIPNAS]],Target_CC[],COLUMN(CU$2)+9,0)</f>
        <v>0</v>
      </c>
      <c r="DJ714" s="22">
        <f>Target_AM[[#This Row],[PROPORSI]]*VLOOKUP(Target_AM[[#This Row],[NIPNAS]],Target_CC[],COLUMN(CV$2)+9,0)</f>
        <v>0</v>
      </c>
      <c r="DK714" s="22">
        <f>Target_AM[[#This Row],[PROPORSI]]*VLOOKUP(Target_AM[[#This Row],[NIPNAS]],Target_CC[],COLUMN(CW$2)+9,0)</f>
        <v>0</v>
      </c>
      <c r="DL714" s="22">
        <f>Target_AM[[#This Row],[PROPORSI]]*VLOOKUP(Target_AM[[#This Row],[NIPNAS]],Target_CC[],COLUMN(CX$2)+9,0)</f>
        <v>0</v>
      </c>
      <c r="DM714" s="22">
        <f>Target_AM[[#This Row],[PROPORSI]]*VLOOKUP(Target_AM[[#This Row],[NIPNAS]],Target_CC[],COLUMN(CY$2)+9,0)</f>
        <v>0</v>
      </c>
      <c r="DN714" s="22">
        <f>Target_AM[[#This Row],[PROPORSI]]*VLOOKUP(Target_AM[[#This Row],[NIPNAS]],Target_CC[],COLUMN(CZ$2)+9,0)</f>
        <v>-9997697</v>
      </c>
      <c r="DO714" s="22">
        <f>Target_AM[[#This Row],[PROPORSI]]*VLOOKUP(Target_AM[[#This Row],[NIPNAS]],Target_CC[],COLUMN(DA$2)+9,0)</f>
        <v>0</v>
      </c>
      <c r="DP714" s="22">
        <f>Target_AM[[#This Row],[PROPORSI]]*VLOOKUP(Target_AM[[#This Row],[NIPNAS]],Target_CC[],COLUMN(DB$2)+9,0)</f>
        <v>0</v>
      </c>
      <c r="DQ714" s="22">
        <f>Target_AM[[#This Row],[PROPORSI]]*VLOOKUP(Target_AM[[#This Row],[NIPNAS]],Target_CC[],COLUMN(DC$2)+9,0)</f>
        <v>0</v>
      </c>
      <c r="DR714" s="22">
        <f>Target_AM[[#This Row],[PROPORSI]]*VLOOKUP(Target_AM[[#This Row],[NIPNAS]],Target_CC[],COLUMN(DD$2)+9,0)</f>
        <v>0</v>
      </c>
      <c r="DS714" s="22">
        <f>Target_AM[[#This Row],[PROPORSI]]*VLOOKUP(Target_AM[[#This Row],[NIPNAS]],Target_CC[],COLUMN(DE$2)+9,0)</f>
        <v>0</v>
      </c>
      <c r="DT714" s="22">
        <f>Target_AM[[#This Row],[PROPORSI]]*VLOOKUP(Target_AM[[#This Row],[NIPNAS]],Target_CC[],COLUMN(DF$2)+9,0)</f>
        <v>0</v>
      </c>
      <c r="DU714" s="22">
        <f>Target_AM[[#This Row],[PROPORSI]]*VLOOKUP(Target_AM[[#This Row],[NIPNAS]],Target_CC[],COLUMN(DG$2)+9,0)</f>
        <v>0</v>
      </c>
      <c r="DV714" s="22">
        <f>Target_AM[[#This Row],[PROPORSI]]*VLOOKUP(Target_AM[[#This Row],[NIPNAS]],Target_CC[],COLUMN(DH$2)+9,0)</f>
        <v>0</v>
      </c>
      <c r="DW714" s="22">
        <f>Target_AM[[#This Row],[PROPORSI]]*VLOOKUP(Target_AM[[#This Row],[NIPNAS]],Target_CC[],COLUMN(DI$2)+9,0)</f>
        <v>0</v>
      </c>
      <c r="DX714" s="22">
        <f>Target_AM[[#This Row],[PROPORSI]]*VLOOKUP(Target_AM[[#This Row],[NIPNAS]],Target_CC[],COLUMN(DJ$2)+9,0)</f>
        <v>0</v>
      </c>
      <c r="DY714" s="22">
        <f>Target_AM[[#This Row],[PROPORSI]]*VLOOKUP(Target_AM[[#This Row],[NIPNAS]],Target_CC[],COLUMN(DK$2)+9,0)</f>
        <v>0</v>
      </c>
      <c r="DZ714" s="22">
        <f>Target_AM[[#This Row],[PROPORSI]]*VLOOKUP(Target_AM[[#This Row],[NIPNAS]],Target_CC[],COLUMN(DL$2)+9,0)</f>
        <v>0</v>
      </c>
      <c r="EA714" s="22">
        <f>Target_AM[[#This Row],[PROPORSI]]*VLOOKUP(Target_AM[[#This Row],[NIPNAS]],Target_CC[],COLUMN(DM$2)+9,0)</f>
        <v>0</v>
      </c>
    </row>
    <row r="715" spans="2:131" x14ac:dyDescent="0.3">
      <c r="B715">
        <v>940162</v>
      </c>
      <c r="C715" t="s">
        <v>1062</v>
      </c>
      <c r="D715">
        <v>1</v>
      </c>
      <c r="E715" s="8">
        <v>45658</v>
      </c>
      <c r="F715">
        <v>76590018</v>
      </c>
      <c r="G715" t="s">
        <v>218</v>
      </c>
      <c r="J715" t="s">
        <v>1081</v>
      </c>
      <c r="K715" t="s">
        <v>22</v>
      </c>
      <c r="L715" t="s">
        <v>159</v>
      </c>
      <c r="M715" t="s">
        <v>31</v>
      </c>
      <c r="N715" s="23">
        <f>Target_AM[[#This Row],[PROPORSI]]*VLOOKUP(Target_AM[[#This Row],[NIPNAS]],Target_CC[],9,0)</f>
        <v>4739900078.1819906</v>
      </c>
      <c r="O715" s="22">
        <f>Target_AM[[#This Row],[PROPORSI]]*VLOOKUP(Target_AM[[#This Row],[NIPNAS]],Target_CC[],COLUMN(A$2)+9,0)</f>
        <v>195277999.15094543</v>
      </c>
      <c r="P715" s="22">
        <f>Target_AM[[#This Row],[PROPORSI]]*VLOOKUP(Target_AM[[#This Row],[NIPNAS]],Target_CC[],COLUMN(B$2)+9,0)</f>
        <v>327311598.40397471</v>
      </c>
      <c r="Q715" s="22">
        <f>Target_AM[[#This Row],[PROPORSI]]*VLOOKUP(Target_AM[[#This Row],[NIPNAS]],Target_CC[],COLUMN(C$2)+9,0)</f>
        <v>361100559.07273531</v>
      </c>
      <c r="R715" s="22">
        <f>Target_AM[[#This Row],[PROPORSI]]*VLOOKUP(Target_AM[[#This Row],[NIPNAS]],Target_CC[],COLUMN(D$2)+9,0)</f>
        <v>193584000.1401791</v>
      </c>
      <c r="S715" s="22">
        <f>Target_AM[[#This Row],[PROPORSI]]*VLOOKUP(Target_AM[[#This Row],[NIPNAS]],Target_CC[],COLUMN(E$2)+9,0)</f>
        <v>304823383.78193867</v>
      </c>
      <c r="T715" s="22">
        <f>Target_AM[[#This Row],[PROPORSI]]*VLOOKUP(Target_AM[[#This Row],[NIPNAS]],Target_CC[],COLUMN(F$2)+9,0)</f>
        <v>890294355.19501674</v>
      </c>
      <c r="U715" s="22">
        <f>Target_AM[[#This Row],[PROPORSI]]*VLOOKUP(Target_AM[[#This Row],[NIPNAS]],Target_CC[],COLUMN(G$2)+9,0)</f>
        <v>295807464.27152604</v>
      </c>
      <c r="V715" s="22">
        <f>Target_AM[[#This Row],[PROPORSI]]*VLOOKUP(Target_AM[[#This Row],[NIPNAS]],Target_CC[],COLUMN(H$2)+9,0)</f>
        <v>183126327.24594554</v>
      </c>
      <c r="W715" s="22">
        <f>Target_AM[[#This Row],[PROPORSI]]*VLOOKUP(Target_AM[[#This Row],[NIPNAS]],Target_CC[],COLUMN(I$2)+9,0)</f>
        <v>369182522.86274076</v>
      </c>
      <c r="X715" s="22">
        <f>Target_AM[[#This Row],[PROPORSI]]*VLOOKUP(Target_AM[[#This Row],[NIPNAS]],Target_CC[],COLUMN(J$2)+9,0)</f>
        <v>248366588.2976194</v>
      </c>
      <c r="Y715" s="22">
        <f>Target_AM[[#This Row],[PROPORSI]]*VLOOKUP(Target_AM[[#This Row],[NIPNAS]],Target_CC[],COLUMN(K$2)+9,0)</f>
        <v>227306036.8690508</v>
      </c>
      <c r="Z715" s="22">
        <f>Target_AM[[#This Row],[PROPORSI]]*VLOOKUP(Target_AM[[#This Row],[NIPNAS]],Target_CC[],COLUMN(L$2)+9,0)</f>
        <v>235605019.55767936</v>
      </c>
      <c r="AA715" s="22">
        <f>Target_AM[[#This Row],[PROPORSI]]*VLOOKUP(Target_AM[[#This Row],[NIPNAS]],Target_CC[],COLUMN(M$2)+9,0)</f>
        <v>3831785854.8493514</v>
      </c>
      <c r="AB715" s="22">
        <f>Target_AM[[#This Row],[PROPORSI]]*VLOOKUP(Target_AM[[#This Row],[NIPNAS]],Target_CC[],COLUMN(N$2)+9,0)</f>
        <v>2081737.9842012525</v>
      </c>
      <c r="AC715" s="22">
        <f>Target_AM[[#This Row],[PROPORSI]]*VLOOKUP(Target_AM[[#This Row],[NIPNAS]],Target_CC[],COLUMN(O$2)+9,0)</f>
        <v>13653908.951102018</v>
      </c>
      <c r="AD715" s="22">
        <f>Target_AM[[#This Row],[PROPORSI]]*VLOOKUP(Target_AM[[#This Row],[NIPNAS]],Target_CC[],COLUMN(P$2)+9,0)</f>
        <v>13131871.317140818</v>
      </c>
      <c r="AE715" s="22">
        <f>Target_AM[[#This Row],[PROPORSI]]*VLOOKUP(Target_AM[[#This Row],[NIPNAS]],Target_CC[],COLUMN(Q$2)+9,0)</f>
        <v>24474381.507100463</v>
      </c>
      <c r="AF715" s="22">
        <f>Target_AM[[#This Row],[PROPORSI]]*VLOOKUP(Target_AM[[#This Row],[NIPNAS]],Target_CC[],COLUMN(R$2)+9,0)</f>
        <v>33666784.084494233</v>
      </c>
      <c r="AG715" s="22">
        <f>Target_AM[[#This Row],[PROPORSI]]*VLOOKUP(Target_AM[[#This Row],[NIPNAS]],Target_CC[],COLUMN(S$2)+9,0)</f>
        <v>134866029.25540292</v>
      </c>
      <c r="AH715" s="22">
        <f>Target_AM[[#This Row],[PROPORSI]]*VLOOKUP(Target_AM[[#This Row],[NIPNAS]],Target_CC[],COLUMN(T$2)+9,0)</f>
        <v>49057066.046532631</v>
      </c>
      <c r="AI715" s="22">
        <f>Target_AM[[#This Row],[PROPORSI]]*VLOOKUP(Target_AM[[#This Row],[NIPNAS]],Target_CC[],COLUMN(U$2)+9,0)</f>
        <v>32226483.635596901</v>
      </c>
      <c r="AJ715" s="22">
        <f>Target_AM[[#This Row],[PROPORSI]]*VLOOKUP(Target_AM[[#This Row],[NIPNAS]],Target_CC[],COLUMN(V$2)+9,0)</f>
        <v>67453721.170714617</v>
      </c>
      <c r="AK715" s="22">
        <f>Target_AM[[#This Row],[PROPORSI]]*VLOOKUP(Target_AM[[#This Row],[NIPNAS]],Target_CC[],COLUMN(W$2)+9,0)</f>
        <v>28956293.49461019</v>
      </c>
      <c r="AL715" s="22">
        <f>Target_AM[[#This Row],[PROPORSI]]*VLOOKUP(Target_AM[[#This Row],[NIPNAS]],Target_CC[],COLUMN(X$2)+9,0)</f>
        <v>26508966.78316763</v>
      </c>
      <c r="AM715" s="22">
        <f>Target_AM[[#This Row],[PROPORSI]]*VLOOKUP(Target_AM[[#This Row],[NIPNAS]],Target_CC[],COLUMN(Y$2)+9,0)</f>
        <v>31471789.341166645</v>
      </c>
      <c r="AN715" s="22">
        <f>Target_AM[[#This Row],[PROPORSI]]*VLOOKUP(Target_AM[[#This Row],[NIPNAS]],Target_CC[],COLUMN(Z$2)+9,0)</f>
        <v>457549033.57123029</v>
      </c>
      <c r="AO715" s="22">
        <f>Target_AM[[#This Row],[PROPORSI]]*VLOOKUP(Target_AM[[#This Row],[NIPNAS]],Target_CC[],COLUMN(AA$2)+9,0)</f>
        <v>197359737.13514668</v>
      </c>
      <c r="AP715" s="22">
        <f>Target_AM[[#This Row],[PROPORSI]]*VLOOKUP(Target_AM[[#This Row],[NIPNAS]],Target_CC[],COLUMN(AB$2)+9,0)</f>
        <v>340965507.35507673</v>
      </c>
      <c r="AQ715" s="22">
        <f>Target_AM[[#This Row],[PROPORSI]]*VLOOKUP(Target_AM[[#This Row],[NIPNAS]],Target_CC[],COLUMN(AC$2)+9,0)</f>
        <v>374232430.38987613</v>
      </c>
      <c r="AR715" s="22">
        <f>Target_AM[[#This Row],[PROPORSI]]*VLOOKUP(Target_AM[[#This Row],[NIPNAS]],Target_CC[],COLUMN(AD$2)+9,0)</f>
        <v>218058381.64727956</v>
      </c>
      <c r="AS715" s="22">
        <f>Target_AM[[#This Row],[PROPORSI]]*VLOOKUP(Target_AM[[#This Row],[NIPNAS]],Target_CC[],COLUMN(AE$2)+9,0)</f>
        <v>338490167.86643291</v>
      </c>
      <c r="AT715" s="22">
        <f>Target_AM[[#This Row],[PROPORSI]]*VLOOKUP(Target_AM[[#This Row],[NIPNAS]],Target_CC[],COLUMN(AF$2)+9,0)</f>
        <v>1025160384.4504197</v>
      </c>
      <c r="AU715" s="22">
        <f>Target_AM[[#This Row],[PROPORSI]]*VLOOKUP(Target_AM[[#This Row],[NIPNAS]],Target_CC[],COLUMN(AG$2)+9,0)</f>
        <v>344864530.31805867</v>
      </c>
      <c r="AV715" s="22">
        <f>Target_AM[[#This Row],[PROPORSI]]*VLOOKUP(Target_AM[[#This Row],[NIPNAS]],Target_CC[],COLUMN(AH$2)+9,0)</f>
        <v>215352810.88154244</v>
      </c>
      <c r="AW715" s="22">
        <f>Target_AM[[#This Row],[PROPORSI]]*VLOOKUP(Target_AM[[#This Row],[NIPNAS]],Target_CC[],COLUMN(AI$2)+9,0)</f>
        <v>436636244.03345537</v>
      </c>
      <c r="AX715" s="22">
        <f>Target_AM[[#This Row],[PROPORSI]]*VLOOKUP(Target_AM[[#This Row],[NIPNAS]],Target_CC[],COLUMN(AJ$2)+9,0)</f>
        <v>277322881.79222959</v>
      </c>
      <c r="AY715" s="22">
        <f>Target_AM[[#This Row],[PROPORSI]]*VLOOKUP(Target_AM[[#This Row],[NIPNAS]],Target_CC[],COLUMN(AK$2)+9,0)</f>
        <v>253815003.65221843</v>
      </c>
      <c r="AZ715" s="22">
        <f>Target_AM[[#This Row],[PROPORSI]]*VLOOKUP(Target_AM[[#This Row],[NIPNAS]],Target_CC[],COLUMN(AL$2)+9,0)</f>
        <v>267076808.898846</v>
      </c>
      <c r="BA715" s="22">
        <f>Target_AM[[#This Row],[PROPORSI]]*VLOOKUP(Target_AM[[#This Row],[NIPNAS]],Target_CC[],COLUMN(AM$2)+9,0)</f>
        <v>4289334888.4205823</v>
      </c>
      <c r="BB715" s="22">
        <f>Target_AM[[#This Row],[PROPORSI]]*VLOOKUP(Target_AM[[#This Row],[NIPNAS]],Target_CC[],COLUMN(AN$2)+9,0)</f>
        <v>0</v>
      </c>
      <c r="BC715" s="22">
        <f>Target_AM[[#This Row],[PROPORSI]]*VLOOKUP(Target_AM[[#This Row],[NIPNAS]],Target_CC[],COLUMN(AO$2)+9,0)</f>
        <v>0</v>
      </c>
      <c r="BD715" s="22">
        <f>Target_AM[[#This Row],[PROPORSI]]*VLOOKUP(Target_AM[[#This Row],[NIPNAS]],Target_CC[],COLUMN(AP$2)+9,0)</f>
        <v>0</v>
      </c>
      <c r="BE715" s="22">
        <f>Target_AM[[#This Row],[PROPORSI]]*VLOOKUP(Target_AM[[#This Row],[NIPNAS]],Target_CC[],COLUMN(AQ$2)+9,0)</f>
        <v>0</v>
      </c>
      <c r="BF715" s="22">
        <f>Target_AM[[#This Row],[PROPORSI]]*VLOOKUP(Target_AM[[#This Row],[NIPNAS]],Target_CC[],COLUMN(AR$2)+9,0)</f>
        <v>0</v>
      </c>
      <c r="BG715" s="22">
        <f>Target_AM[[#This Row],[PROPORSI]]*VLOOKUP(Target_AM[[#This Row],[NIPNAS]],Target_CC[],COLUMN(AS$2)+9,0)</f>
        <v>0</v>
      </c>
      <c r="BH715" s="22">
        <f>Target_AM[[#This Row],[PROPORSI]]*VLOOKUP(Target_AM[[#This Row],[NIPNAS]],Target_CC[],COLUMN(AT$2)+9,0)</f>
        <v>0</v>
      </c>
      <c r="BI715" s="22">
        <f>Target_AM[[#This Row],[PROPORSI]]*VLOOKUP(Target_AM[[#This Row],[NIPNAS]],Target_CC[],COLUMN(AU$2)+9,0)</f>
        <v>0</v>
      </c>
      <c r="BJ715" s="22">
        <f>Target_AM[[#This Row],[PROPORSI]]*VLOOKUP(Target_AM[[#This Row],[NIPNAS]],Target_CC[],COLUMN(AV$2)+9,0)</f>
        <v>0</v>
      </c>
      <c r="BK715" s="22">
        <f>Target_AM[[#This Row],[PROPORSI]]*VLOOKUP(Target_AM[[#This Row],[NIPNAS]],Target_CC[],COLUMN(AW$2)+9,0)</f>
        <v>0</v>
      </c>
      <c r="BL715" s="22">
        <f>Target_AM[[#This Row],[PROPORSI]]*VLOOKUP(Target_AM[[#This Row],[NIPNAS]],Target_CC[],COLUMN(AX$2)+9,0)</f>
        <v>0</v>
      </c>
      <c r="BM715" s="22">
        <f>Target_AM[[#This Row],[PROPORSI]]*VLOOKUP(Target_AM[[#This Row],[NIPNAS]],Target_CC[],COLUMN(AY$2)+9,0)</f>
        <v>0</v>
      </c>
      <c r="BN715" s="22">
        <f>Target_AM[[#This Row],[PROPORSI]]*VLOOKUP(Target_AM[[#This Row],[NIPNAS]],Target_CC[],COLUMN(AZ$2)+9,0)</f>
        <v>0</v>
      </c>
      <c r="BO715" s="22">
        <f>Target_AM[[#This Row],[PROPORSI]]*VLOOKUP(Target_AM[[#This Row],[NIPNAS]],Target_CC[],COLUMN(BA$2)+9,0)</f>
        <v>197453210</v>
      </c>
      <c r="BP715" s="22">
        <f>Target_AM[[#This Row],[PROPORSI]]*VLOOKUP(Target_AM[[#This Row],[NIPNAS]],Target_CC[],COLUMN(BB$2)+9,0)</f>
        <v>196976132</v>
      </c>
      <c r="BQ715" s="22">
        <f>Target_AM[[#This Row],[PROPORSI]]*VLOOKUP(Target_AM[[#This Row],[NIPNAS]],Target_CC[],COLUMN(BC$2)+9,0)</f>
        <v>277662101</v>
      </c>
      <c r="BR715" s="22">
        <f>Target_AM[[#This Row],[PROPORSI]]*VLOOKUP(Target_AM[[#This Row],[NIPNAS]],Target_CC[],COLUMN(BD$2)+9,0)</f>
        <v>270367269.44999999</v>
      </c>
      <c r="BS715" s="22">
        <f>Target_AM[[#This Row],[PROPORSI]]*VLOOKUP(Target_AM[[#This Row],[NIPNAS]],Target_CC[],COLUMN(BE$2)+9,0)</f>
        <v>270367269.44999999</v>
      </c>
      <c r="BT715" s="22">
        <f>Target_AM[[#This Row],[PROPORSI]]*VLOOKUP(Target_AM[[#This Row],[NIPNAS]],Target_CC[],COLUMN(BF$2)+9,0)</f>
        <v>270367269.44999999</v>
      </c>
      <c r="BU715" s="22">
        <f>Target_AM[[#This Row],[PROPORSI]]*VLOOKUP(Target_AM[[#This Row],[NIPNAS]],Target_CC[],COLUMN(BG$2)+9,0)</f>
        <v>270367269.44999999</v>
      </c>
      <c r="BV715" s="22">
        <f>Target_AM[[#This Row],[PROPORSI]]*VLOOKUP(Target_AM[[#This Row],[NIPNAS]],Target_CC[],COLUMN(BH$2)+9,0)</f>
        <v>270367269.44999999</v>
      </c>
      <c r="BW715" s="22">
        <f>Target_AM[[#This Row],[PROPORSI]]*VLOOKUP(Target_AM[[#This Row],[NIPNAS]],Target_CC[],COLUMN(BI$2)+9,0)</f>
        <v>270367269.44999999</v>
      </c>
      <c r="BX715" s="22">
        <f>Target_AM[[#This Row],[PROPORSI]]*VLOOKUP(Target_AM[[#This Row],[NIPNAS]],Target_CC[],COLUMN(BJ$2)+9,0)</f>
        <v>270367269.44999999</v>
      </c>
      <c r="BY715" s="22">
        <f>Target_AM[[#This Row],[PROPORSI]]*VLOOKUP(Target_AM[[#This Row],[NIPNAS]],Target_CC[],COLUMN(BK$2)+9,0)</f>
        <v>270367269.44999999</v>
      </c>
      <c r="BZ715" s="22">
        <f>Target_AM[[#This Row],[PROPORSI]]*VLOOKUP(Target_AM[[#This Row],[NIPNAS]],Target_CC[],COLUMN(BL$2)+9,0)</f>
        <v>270367269.44999999</v>
      </c>
      <c r="CA715" s="22">
        <f>Target_AM[[#This Row],[PROPORSI]]*VLOOKUP(Target_AM[[#This Row],[NIPNAS]],Target_CC[],COLUMN(BM$2)+9,0)</f>
        <v>3105396868.0499997</v>
      </c>
      <c r="CB715" s="22">
        <f>Target_AM[[#This Row],[PROPORSI]]*VLOOKUP(Target_AM[[#This Row],[NIPNAS]],Target_CC[],COLUMN(BN$2)+9,0)</f>
        <v>78059018</v>
      </c>
      <c r="CC715" s="22">
        <f>Target_AM[[#This Row],[PROPORSI]]*VLOOKUP(Target_AM[[#This Row],[NIPNAS]],Target_CC[],COLUMN(BO$2)+9,0)</f>
        <v>78059018</v>
      </c>
      <c r="CD715" s="22">
        <f>Target_AM[[#This Row],[PROPORSI]]*VLOOKUP(Target_AM[[#This Row],[NIPNAS]],Target_CC[],COLUMN(BP$2)+9,0)</f>
        <v>145896631</v>
      </c>
      <c r="CE715" s="22">
        <f>Target_AM[[#This Row],[PROPORSI]]*VLOOKUP(Target_AM[[#This Row],[NIPNAS]],Target_CC[],COLUMN(BQ$2)+9,0)</f>
        <v>138601799.44999999</v>
      </c>
      <c r="CF715" s="22">
        <f>Target_AM[[#This Row],[PROPORSI]]*VLOOKUP(Target_AM[[#This Row],[NIPNAS]],Target_CC[],COLUMN(BR$2)+9,0)</f>
        <v>138601799.44999999</v>
      </c>
      <c r="CG715" s="22">
        <f>Target_AM[[#This Row],[PROPORSI]]*VLOOKUP(Target_AM[[#This Row],[NIPNAS]],Target_CC[],COLUMN(BS$2)+9,0)</f>
        <v>138601799.44999999</v>
      </c>
      <c r="CH715" s="22">
        <f>Target_AM[[#This Row],[PROPORSI]]*VLOOKUP(Target_AM[[#This Row],[NIPNAS]],Target_CC[],COLUMN(BT$2)+9,0)</f>
        <v>138601799.44999999</v>
      </c>
      <c r="CI715" s="22">
        <f>Target_AM[[#This Row],[PROPORSI]]*VLOOKUP(Target_AM[[#This Row],[NIPNAS]],Target_CC[],COLUMN(BU$2)+9,0)</f>
        <v>138601799.44999999</v>
      </c>
      <c r="CJ715" s="22">
        <f>Target_AM[[#This Row],[PROPORSI]]*VLOOKUP(Target_AM[[#This Row],[NIPNAS]],Target_CC[],COLUMN(BV$2)+9,0)</f>
        <v>138601799.44999999</v>
      </c>
      <c r="CK715" s="22">
        <f>Target_AM[[#This Row],[PROPORSI]]*VLOOKUP(Target_AM[[#This Row],[NIPNAS]],Target_CC[],COLUMN(BW$2)+9,0)</f>
        <v>138601799.44999999</v>
      </c>
      <c r="CL715" s="22">
        <f>Target_AM[[#This Row],[PROPORSI]]*VLOOKUP(Target_AM[[#This Row],[NIPNAS]],Target_CC[],COLUMN(BX$2)+9,0)</f>
        <v>138601799.44999999</v>
      </c>
      <c r="CM715" s="22">
        <f>Target_AM[[#This Row],[PROPORSI]]*VLOOKUP(Target_AM[[#This Row],[NIPNAS]],Target_CC[],COLUMN(BY$2)+9,0)</f>
        <v>138601799.44999999</v>
      </c>
      <c r="CN715" s="22">
        <f>Target_AM[[#This Row],[PROPORSI]]*VLOOKUP(Target_AM[[#This Row],[NIPNAS]],Target_CC[],COLUMN(BZ$2)+9,0)</f>
        <v>1549430862.0500002</v>
      </c>
      <c r="CO715" s="22">
        <f>Target_AM[[#This Row],[PROPORSI]]*VLOOKUP(Target_AM[[#This Row],[NIPNAS]],Target_CC[],COLUMN(CA$2)+9,0)</f>
        <v>119394192</v>
      </c>
      <c r="CP715" s="22">
        <f>Target_AM[[#This Row],[PROPORSI]]*VLOOKUP(Target_AM[[#This Row],[NIPNAS]],Target_CC[],COLUMN(CB$2)+9,0)</f>
        <v>118917114</v>
      </c>
      <c r="CQ715" s="22">
        <f>Target_AM[[#This Row],[PROPORSI]]*VLOOKUP(Target_AM[[#This Row],[NIPNAS]],Target_CC[],COLUMN(CC$2)+9,0)</f>
        <v>131765470</v>
      </c>
      <c r="CR715" s="22">
        <f>Target_AM[[#This Row],[PROPORSI]]*VLOOKUP(Target_AM[[#This Row],[NIPNAS]],Target_CC[],COLUMN(CD$2)+9,0)</f>
        <v>131765470</v>
      </c>
      <c r="CS715" s="22">
        <f>Target_AM[[#This Row],[PROPORSI]]*VLOOKUP(Target_AM[[#This Row],[NIPNAS]],Target_CC[],COLUMN(CE$2)+9,0)</f>
        <v>131765470</v>
      </c>
      <c r="CT715" s="22">
        <f>Target_AM[[#This Row],[PROPORSI]]*VLOOKUP(Target_AM[[#This Row],[NIPNAS]],Target_CC[],COLUMN(CF$2)+9,0)</f>
        <v>131765470</v>
      </c>
      <c r="CU715" s="22">
        <f>Target_AM[[#This Row],[PROPORSI]]*VLOOKUP(Target_AM[[#This Row],[NIPNAS]],Target_CC[],COLUMN(CG$2)+9,0)</f>
        <v>131765470</v>
      </c>
      <c r="CV715" s="22">
        <f>Target_AM[[#This Row],[PROPORSI]]*VLOOKUP(Target_AM[[#This Row],[NIPNAS]],Target_CC[],COLUMN(CH$2)+9,0)</f>
        <v>131765470</v>
      </c>
      <c r="CW715" s="22">
        <f>Target_AM[[#This Row],[PROPORSI]]*VLOOKUP(Target_AM[[#This Row],[NIPNAS]],Target_CC[],COLUMN(CI$2)+9,0)</f>
        <v>131765470</v>
      </c>
      <c r="CX715" s="22">
        <f>Target_AM[[#This Row],[PROPORSI]]*VLOOKUP(Target_AM[[#This Row],[NIPNAS]],Target_CC[],COLUMN(CJ$2)+9,0)</f>
        <v>131765470</v>
      </c>
      <c r="CY715" s="22">
        <f>Target_AM[[#This Row],[PROPORSI]]*VLOOKUP(Target_AM[[#This Row],[NIPNAS]],Target_CC[],COLUMN(CK$2)+9,0)</f>
        <v>131765470</v>
      </c>
      <c r="CZ715" s="22">
        <f>Target_AM[[#This Row],[PROPORSI]]*VLOOKUP(Target_AM[[#This Row],[NIPNAS]],Target_CC[],COLUMN(CL$2)+9,0)</f>
        <v>131765470</v>
      </c>
      <c r="DA715" s="22">
        <f>Target_AM[[#This Row],[PROPORSI]]*VLOOKUP(Target_AM[[#This Row],[NIPNAS]],Target_CC[],COLUMN(CM$2)+9,0)</f>
        <v>1555966006</v>
      </c>
      <c r="DB715" s="22">
        <f>Target_AM[[#This Row],[PROPORSI]]*VLOOKUP(Target_AM[[#This Row],[NIPNAS]],Target_CC[],COLUMN(CN$2)+9,0)</f>
        <v>0</v>
      </c>
      <c r="DC715" s="22">
        <f>Target_AM[[#This Row],[PROPORSI]]*VLOOKUP(Target_AM[[#This Row],[NIPNAS]],Target_CC[],COLUMN(CO$2)+9,0)</f>
        <v>0</v>
      </c>
      <c r="DD715" s="22">
        <f>Target_AM[[#This Row],[PROPORSI]]*VLOOKUP(Target_AM[[#This Row],[NIPNAS]],Target_CC[],COLUMN(CP$2)+9,0)</f>
        <v>119943673</v>
      </c>
      <c r="DE715" s="22">
        <f>Target_AM[[#This Row],[PROPORSI]]*VLOOKUP(Target_AM[[#This Row],[NIPNAS]],Target_CC[],COLUMN(CQ$2)+9,0)</f>
        <v>0</v>
      </c>
      <c r="DF715" s="22">
        <f>Target_AM[[#This Row],[PROPORSI]]*VLOOKUP(Target_AM[[#This Row],[NIPNAS]],Target_CC[],COLUMN(CR$2)+9,0)</f>
        <v>0</v>
      </c>
      <c r="DG715" s="22">
        <f>Target_AM[[#This Row],[PROPORSI]]*VLOOKUP(Target_AM[[#This Row],[NIPNAS]],Target_CC[],COLUMN(CS$2)+9,0)</f>
        <v>0</v>
      </c>
      <c r="DH715" s="22">
        <f>Target_AM[[#This Row],[PROPORSI]]*VLOOKUP(Target_AM[[#This Row],[NIPNAS]],Target_CC[],COLUMN(CT$2)+9,0)</f>
        <v>0</v>
      </c>
      <c r="DI715" s="22">
        <f>Target_AM[[#This Row],[PROPORSI]]*VLOOKUP(Target_AM[[#This Row],[NIPNAS]],Target_CC[],COLUMN(CU$2)+9,0)</f>
        <v>0</v>
      </c>
      <c r="DJ715" s="22">
        <f>Target_AM[[#This Row],[PROPORSI]]*VLOOKUP(Target_AM[[#This Row],[NIPNAS]],Target_CC[],COLUMN(CV$2)+9,0)</f>
        <v>0</v>
      </c>
      <c r="DK715" s="22">
        <f>Target_AM[[#This Row],[PROPORSI]]*VLOOKUP(Target_AM[[#This Row],[NIPNAS]],Target_CC[],COLUMN(CW$2)+9,0)</f>
        <v>0</v>
      </c>
      <c r="DL715" s="22">
        <f>Target_AM[[#This Row],[PROPORSI]]*VLOOKUP(Target_AM[[#This Row],[NIPNAS]],Target_CC[],COLUMN(CX$2)+9,0)</f>
        <v>0</v>
      </c>
      <c r="DM715" s="22">
        <f>Target_AM[[#This Row],[PROPORSI]]*VLOOKUP(Target_AM[[#This Row],[NIPNAS]],Target_CC[],COLUMN(CY$2)+9,0)</f>
        <v>0</v>
      </c>
      <c r="DN715" s="22">
        <f>Target_AM[[#This Row],[PROPORSI]]*VLOOKUP(Target_AM[[#This Row],[NIPNAS]],Target_CC[],COLUMN(CZ$2)+9,0)</f>
        <v>119943673</v>
      </c>
      <c r="DO715" s="22">
        <f>Target_AM[[#This Row],[PROPORSI]]*VLOOKUP(Target_AM[[#This Row],[NIPNAS]],Target_CC[],COLUMN(DA$2)+9,0)</f>
        <v>0</v>
      </c>
      <c r="DP715" s="22">
        <f>Target_AM[[#This Row],[PROPORSI]]*VLOOKUP(Target_AM[[#This Row],[NIPNAS]],Target_CC[],COLUMN(DB$2)+9,0)</f>
        <v>0</v>
      </c>
      <c r="DQ715" s="22">
        <f>Target_AM[[#This Row],[PROPORSI]]*VLOOKUP(Target_AM[[#This Row],[NIPNAS]],Target_CC[],COLUMN(DC$2)+9,0)</f>
        <v>0</v>
      </c>
      <c r="DR715" s="22">
        <f>Target_AM[[#This Row],[PROPORSI]]*VLOOKUP(Target_AM[[#This Row],[NIPNAS]],Target_CC[],COLUMN(DD$2)+9,0)</f>
        <v>0</v>
      </c>
      <c r="DS715" s="22">
        <f>Target_AM[[#This Row],[PROPORSI]]*VLOOKUP(Target_AM[[#This Row],[NIPNAS]],Target_CC[],COLUMN(DE$2)+9,0)</f>
        <v>0</v>
      </c>
      <c r="DT715" s="22">
        <f>Target_AM[[#This Row],[PROPORSI]]*VLOOKUP(Target_AM[[#This Row],[NIPNAS]],Target_CC[],COLUMN(DF$2)+9,0)</f>
        <v>0</v>
      </c>
      <c r="DU715" s="22">
        <f>Target_AM[[#This Row],[PROPORSI]]*VLOOKUP(Target_AM[[#This Row],[NIPNAS]],Target_CC[],COLUMN(DG$2)+9,0)</f>
        <v>0</v>
      </c>
      <c r="DV715" s="22">
        <f>Target_AM[[#This Row],[PROPORSI]]*VLOOKUP(Target_AM[[#This Row],[NIPNAS]],Target_CC[],COLUMN(DH$2)+9,0)</f>
        <v>0</v>
      </c>
      <c r="DW715" s="22">
        <f>Target_AM[[#This Row],[PROPORSI]]*VLOOKUP(Target_AM[[#This Row],[NIPNAS]],Target_CC[],COLUMN(DI$2)+9,0)</f>
        <v>0</v>
      </c>
      <c r="DX715" s="22">
        <f>Target_AM[[#This Row],[PROPORSI]]*VLOOKUP(Target_AM[[#This Row],[NIPNAS]],Target_CC[],COLUMN(DJ$2)+9,0)</f>
        <v>0</v>
      </c>
      <c r="DY715" s="22">
        <f>Target_AM[[#This Row],[PROPORSI]]*VLOOKUP(Target_AM[[#This Row],[NIPNAS]],Target_CC[],COLUMN(DK$2)+9,0)</f>
        <v>0</v>
      </c>
      <c r="DZ715" s="22">
        <f>Target_AM[[#This Row],[PROPORSI]]*VLOOKUP(Target_AM[[#This Row],[NIPNAS]],Target_CC[],COLUMN(DL$2)+9,0)</f>
        <v>0</v>
      </c>
      <c r="EA715" s="22">
        <f>Target_AM[[#This Row],[PROPORSI]]*VLOOKUP(Target_AM[[#This Row],[NIPNAS]],Target_CC[],COLUMN(DM$2)+9,0)</f>
        <v>0</v>
      </c>
    </row>
    <row r="716" spans="2:131" x14ac:dyDescent="0.3">
      <c r="B716">
        <v>928726</v>
      </c>
      <c r="C716" t="s">
        <v>1015</v>
      </c>
      <c r="D716">
        <v>1</v>
      </c>
      <c r="E716" s="8">
        <v>45658</v>
      </c>
      <c r="F716">
        <v>76590019</v>
      </c>
      <c r="G716" t="s">
        <v>242</v>
      </c>
      <c r="J716" t="s">
        <v>1081</v>
      </c>
      <c r="K716" t="s">
        <v>22</v>
      </c>
      <c r="L716" t="s">
        <v>159</v>
      </c>
      <c r="M716" t="s">
        <v>31</v>
      </c>
      <c r="N716" s="23">
        <f>Target_AM[[#This Row],[PROPORSI]]*VLOOKUP(Target_AM[[#This Row],[NIPNAS]],Target_CC[],9,0)</f>
        <v>3157170521.9172349</v>
      </c>
      <c r="O716" s="22">
        <f>Target_AM[[#This Row],[PROPORSI]]*VLOOKUP(Target_AM[[#This Row],[NIPNAS]],Target_CC[],COLUMN(A$2)+9,0)</f>
        <v>134778863.17664042</v>
      </c>
      <c r="P716" s="22">
        <f>Target_AM[[#This Row],[PROPORSI]]*VLOOKUP(Target_AM[[#This Row],[NIPNAS]],Target_CC[],COLUMN(B$2)+9,0)</f>
        <v>184597055.23091829</v>
      </c>
      <c r="Q716" s="22">
        <f>Target_AM[[#This Row],[PROPORSI]]*VLOOKUP(Target_AM[[#This Row],[NIPNAS]],Target_CC[],COLUMN(C$2)+9,0)</f>
        <v>334256273.7896446</v>
      </c>
      <c r="R716" s="22">
        <f>Target_AM[[#This Row],[PROPORSI]]*VLOOKUP(Target_AM[[#This Row],[NIPNAS]],Target_CC[],COLUMN(D$2)+9,0)</f>
        <v>141283314.87406671</v>
      </c>
      <c r="S716" s="22">
        <f>Target_AM[[#This Row],[PROPORSI]]*VLOOKUP(Target_AM[[#This Row],[NIPNAS]],Target_CC[],COLUMN(E$2)+9,0)</f>
        <v>160857200.1208899</v>
      </c>
      <c r="T716" s="22">
        <f>Target_AM[[#This Row],[PROPORSI]]*VLOOKUP(Target_AM[[#This Row],[NIPNAS]],Target_CC[],COLUMN(F$2)+9,0)</f>
        <v>126607430.72178362</v>
      </c>
      <c r="U716" s="22">
        <f>Target_AM[[#This Row],[PROPORSI]]*VLOOKUP(Target_AM[[#This Row],[NIPNAS]],Target_CC[],COLUMN(G$2)+9,0)</f>
        <v>186106627.35376713</v>
      </c>
      <c r="V716" s="22">
        <f>Target_AM[[#This Row],[PROPORSI]]*VLOOKUP(Target_AM[[#This Row],[NIPNAS]],Target_CC[],COLUMN(H$2)+9,0)</f>
        <v>119180671.49337806</v>
      </c>
      <c r="W716" s="22">
        <f>Target_AM[[#This Row],[PROPORSI]]*VLOOKUP(Target_AM[[#This Row],[NIPNAS]],Target_CC[],COLUMN(I$2)+9,0)</f>
        <v>245906487.30222625</v>
      </c>
      <c r="X716" s="22">
        <f>Target_AM[[#This Row],[PROPORSI]]*VLOOKUP(Target_AM[[#This Row],[NIPNAS]],Target_CC[],COLUMN(J$2)+9,0)</f>
        <v>138923214.87486851</v>
      </c>
      <c r="Y716" s="22">
        <f>Target_AM[[#This Row],[PROPORSI]]*VLOOKUP(Target_AM[[#This Row],[NIPNAS]],Target_CC[],COLUMN(K$2)+9,0)</f>
        <v>320959070.4175483</v>
      </c>
      <c r="Z716" s="22">
        <f>Target_AM[[#This Row],[PROPORSI]]*VLOOKUP(Target_AM[[#This Row],[NIPNAS]],Target_CC[],COLUMN(L$2)+9,0)</f>
        <v>131785064.09399678</v>
      </c>
      <c r="AA716" s="22">
        <f>Target_AM[[#This Row],[PROPORSI]]*VLOOKUP(Target_AM[[#This Row],[NIPNAS]],Target_CC[],COLUMN(M$2)+9,0)</f>
        <v>2225241273.449729</v>
      </c>
      <c r="AB716" s="22">
        <f>Target_AM[[#This Row],[PROPORSI]]*VLOOKUP(Target_AM[[#This Row],[NIPNAS]],Target_CC[],COLUMN(N$2)+9,0)</f>
        <v>1436794.109741956</v>
      </c>
      <c r="AC716" s="22">
        <f>Target_AM[[#This Row],[PROPORSI]]*VLOOKUP(Target_AM[[#This Row],[NIPNAS]],Target_CC[],COLUMN(O$2)+9,0)</f>
        <v>7700525.7285557091</v>
      </c>
      <c r="AD716" s="22">
        <f>Target_AM[[#This Row],[PROPORSI]]*VLOOKUP(Target_AM[[#This Row],[NIPNAS]],Target_CC[],COLUMN(P$2)+9,0)</f>
        <v>12155645.467910945</v>
      </c>
      <c r="AE716" s="22">
        <f>Target_AM[[#This Row],[PROPORSI]]*VLOOKUP(Target_AM[[#This Row],[NIPNAS]],Target_CC[],COLUMN(Q$2)+9,0)</f>
        <v>17862125.724810988</v>
      </c>
      <c r="AF716" s="22">
        <f>Target_AM[[#This Row],[PROPORSI]]*VLOOKUP(Target_AM[[#This Row],[NIPNAS]],Target_CC[],COLUMN(R$2)+9,0)</f>
        <v>17766171.865542918</v>
      </c>
      <c r="AG716" s="22">
        <f>Target_AM[[#This Row],[PROPORSI]]*VLOOKUP(Target_AM[[#This Row],[NIPNAS]],Target_CC[],COLUMN(S$2)+9,0)</f>
        <v>19179096.616798416</v>
      </c>
      <c r="AH716" s="22">
        <f>Target_AM[[#This Row],[PROPORSI]]*VLOOKUP(Target_AM[[#This Row],[NIPNAS]],Target_CC[],COLUMN(T$2)+9,0)</f>
        <v>30864147.165031523</v>
      </c>
      <c r="AI716" s="22">
        <f>Target_AM[[#This Row],[PROPORSI]]*VLOOKUP(Target_AM[[#This Row],[NIPNAS]],Target_CC[],COLUMN(U$2)+9,0)</f>
        <v>20973357.666931704</v>
      </c>
      <c r="AJ716" s="22">
        <f>Target_AM[[#This Row],[PROPORSI]]*VLOOKUP(Target_AM[[#This Row],[NIPNAS]],Target_CC[],COLUMN(V$2)+9,0)</f>
        <v>44929829.017722189</v>
      </c>
      <c r="AK716" s="22">
        <f>Target_AM[[#This Row],[PROPORSI]]*VLOOKUP(Target_AM[[#This Row],[NIPNAS]],Target_CC[],COLUMN(W$2)+9,0)</f>
        <v>16196628.58319357</v>
      </c>
      <c r="AL716" s="22">
        <f>Target_AM[[#This Row],[PROPORSI]]*VLOOKUP(Target_AM[[#This Row],[NIPNAS]],Target_CC[],COLUMN(X$2)+9,0)</f>
        <v>37431004.709112525</v>
      </c>
      <c r="AM716" s="22">
        <f>Target_AM[[#This Row],[PROPORSI]]*VLOOKUP(Target_AM[[#This Row],[NIPNAS]],Target_CC[],COLUMN(Y$2)+9,0)</f>
        <v>17603664.740525797</v>
      </c>
      <c r="AN716" s="22">
        <f>Target_AM[[#This Row],[PROPORSI]]*VLOOKUP(Target_AM[[#This Row],[NIPNAS]],Target_CC[],COLUMN(Z$2)+9,0)</f>
        <v>244098991.39587826</v>
      </c>
      <c r="AO716" s="22">
        <f>Target_AM[[#This Row],[PROPORSI]]*VLOOKUP(Target_AM[[#This Row],[NIPNAS]],Target_CC[],COLUMN(AA$2)+9,0)</f>
        <v>136215657.28638238</v>
      </c>
      <c r="AP716" s="22">
        <f>Target_AM[[#This Row],[PROPORSI]]*VLOOKUP(Target_AM[[#This Row],[NIPNAS]],Target_CC[],COLUMN(AB$2)+9,0)</f>
        <v>192297580.959474</v>
      </c>
      <c r="AQ716" s="22">
        <f>Target_AM[[#This Row],[PROPORSI]]*VLOOKUP(Target_AM[[#This Row],[NIPNAS]],Target_CC[],COLUMN(AC$2)+9,0)</f>
        <v>346411919.25755554</v>
      </c>
      <c r="AR716" s="22">
        <f>Target_AM[[#This Row],[PROPORSI]]*VLOOKUP(Target_AM[[#This Row],[NIPNAS]],Target_CC[],COLUMN(AD$2)+9,0)</f>
        <v>159145440.5988777</v>
      </c>
      <c r="AS716" s="22">
        <f>Target_AM[[#This Row],[PROPORSI]]*VLOOKUP(Target_AM[[#This Row],[NIPNAS]],Target_CC[],COLUMN(AE$2)+9,0)</f>
        <v>178623371.98643282</v>
      </c>
      <c r="AT716" s="22">
        <f>Target_AM[[#This Row],[PROPORSI]]*VLOOKUP(Target_AM[[#This Row],[NIPNAS]],Target_CC[],COLUMN(AF$2)+9,0)</f>
        <v>145786527.33858204</v>
      </c>
      <c r="AU716" s="22">
        <f>Target_AM[[#This Row],[PROPORSI]]*VLOOKUP(Target_AM[[#This Row],[NIPNAS]],Target_CC[],COLUMN(AG$2)+9,0)</f>
        <v>216970774.51879865</v>
      </c>
      <c r="AV716" s="22">
        <f>Target_AM[[#This Row],[PROPORSI]]*VLOOKUP(Target_AM[[#This Row],[NIPNAS]],Target_CC[],COLUMN(AH$2)+9,0)</f>
        <v>140154029.16030976</v>
      </c>
      <c r="AW716" s="22">
        <f>Target_AM[[#This Row],[PROPORSI]]*VLOOKUP(Target_AM[[#This Row],[NIPNAS]],Target_CC[],COLUMN(AI$2)+9,0)</f>
        <v>290836316.31994843</v>
      </c>
      <c r="AX716" s="22">
        <f>Target_AM[[#This Row],[PROPORSI]]*VLOOKUP(Target_AM[[#This Row],[NIPNAS]],Target_CC[],COLUMN(AJ$2)+9,0)</f>
        <v>155119843.45806208</v>
      </c>
      <c r="AY716" s="22">
        <f>Target_AM[[#This Row],[PROPORSI]]*VLOOKUP(Target_AM[[#This Row],[NIPNAS]],Target_CC[],COLUMN(AK$2)+9,0)</f>
        <v>358390075.12666082</v>
      </c>
      <c r="AZ716" s="22">
        <f>Target_AM[[#This Row],[PROPORSI]]*VLOOKUP(Target_AM[[#This Row],[NIPNAS]],Target_CC[],COLUMN(AL$2)+9,0)</f>
        <v>149388728.83452258</v>
      </c>
      <c r="BA716" s="22">
        <f>Target_AM[[#This Row],[PROPORSI]]*VLOOKUP(Target_AM[[#This Row],[NIPNAS]],Target_CC[],COLUMN(AM$2)+9,0)</f>
        <v>2469340264.8456073</v>
      </c>
      <c r="BB716" s="22">
        <f>Target_AM[[#This Row],[PROPORSI]]*VLOOKUP(Target_AM[[#This Row],[NIPNAS]],Target_CC[],COLUMN(AN$2)+9,0)</f>
        <v>0</v>
      </c>
      <c r="BC716" s="22">
        <f>Target_AM[[#This Row],[PROPORSI]]*VLOOKUP(Target_AM[[#This Row],[NIPNAS]],Target_CC[],COLUMN(AO$2)+9,0)</f>
        <v>0</v>
      </c>
      <c r="BD716" s="22">
        <f>Target_AM[[#This Row],[PROPORSI]]*VLOOKUP(Target_AM[[#This Row],[NIPNAS]],Target_CC[],COLUMN(AP$2)+9,0)</f>
        <v>0</v>
      </c>
      <c r="BE716" s="22">
        <f>Target_AM[[#This Row],[PROPORSI]]*VLOOKUP(Target_AM[[#This Row],[NIPNAS]],Target_CC[],COLUMN(AQ$2)+9,0)</f>
        <v>0</v>
      </c>
      <c r="BF716" s="22">
        <f>Target_AM[[#This Row],[PROPORSI]]*VLOOKUP(Target_AM[[#This Row],[NIPNAS]],Target_CC[],COLUMN(AR$2)+9,0)</f>
        <v>0</v>
      </c>
      <c r="BG716" s="22">
        <f>Target_AM[[#This Row],[PROPORSI]]*VLOOKUP(Target_AM[[#This Row],[NIPNAS]],Target_CC[],COLUMN(AS$2)+9,0)</f>
        <v>0</v>
      </c>
      <c r="BH716" s="22">
        <f>Target_AM[[#This Row],[PROPORSI]]*VLOOKUP(Target_AM[[#This Row],[NIPNAS]],Target_CC[],COLUMN(AT$2)+9,0)</f>
        <v>0</v>
      </c>
      <c r="BI716" s="22">
        <f>Target_AM[[#This Row],[PROPORSI]]*VLOOKUP(Target_AM[[#This Row],[NIPNAS]],Target_CC[],COLUMN(AU$2)+9,0)</f>
        <v>0</v>
      </c>
      <c r="BJ716" s="22">
        <f>Target_AM[[#This Row],[PROPORSI]]*VLOOKUP(Target_AM[[#This Row],[NIPNAS]],Target_CC[],COLUMN(AV$2)+9,0)</f>
        <v>0</v>
      </c>
      <c r="BK716" s="22">
        <f>Target_AM[[#This Row],[PROPORSI]]*VLOOKUP(Target_AM[[#This Row],[NIPNAS]],Target_CC[],COLUMN(AW$2)+9,0)</f>
        <v>0</v>
      </c>
      <c r="BL716" s="22">
        <f>Target_AM[[#This Row],[PROPORSI]]*VLOOKUP(Target_AM[[#This Row],[NIPNAS]],Target_CC[],COLUMN(AX$2)+9,0)</f>
        <v>0</v>
      </c>
      <c r="BM716" s="22">
        <f>Target_AM[[#This Row],[PROPORSI]]*VLOOKUP(Target_AM[[#This Row],[NIPNAS]],Target_CC[],COLUMN(AY$2)+9,0)</f>
        <v>0</v>
      </c>
      <c r="BN716" s="22">
        <f>Target_AM[[#This Row],[PROPORSI]]*VLOOKUP(Target_AM[[#This Row],[NIPNAS]],Target_CC[],COLUMN(AZ$2)+9,0)</f>
        <v>0</v>
      </c>
      <c r="BO716" s="22">
        <f>Target_AM[[#This Row],[PROPORSI]]*VLOOKUP(Target_AM[[#This Row],[NIPNAS]],Target_CC[],COLUMN(BA$2)+9,0)</f>
        <v>128645120</v>
      </c>
      <c r="BP716" s="22">
        <f>Target_AM[[#This Row],[PROPORSI]]*VLOOKUP(Target_AM[[#This Row],[NIPNAS]],Target_CC[],COLUMN(BB$2)+9,0)</f>
        <v>127451265</v>
      </c>
      <c r="BQ716" s="22">
        <f>Target_AM[[#This Row],[PROPORSI]]*VLOOKUP(Target_AM[[#This Row],[NIPNAS]],Target_CC[],COLUMN(BC$2)+9,0)</f>
        <v>41161578</v>
      </c>
      <c r="BR716" s="22">
        <f>Target_AM[[#This Row],[PROPORSI]]*VLOOKUP(Target_AM[[#This Row],[NIPNAS]],Target_CC[],COLUMN(BD$2)+9,0)</f>
        <v>86089972.299999997</v>
      </c>
      <c r="BS716" s="22">
        <f>Target_AM[[#This Row],[PROPORSI]]*VLOOKUP(Target_AM[[#This Row],[NIPNAS]],Target_CC[],COLUMN(BE$2)+9,0)</f>
        <v>86089972.299999997</v>
      </c>
      <c r="BT716" s="22">
        <f>Target_AM[[#This Row],[PROPORSI]]*VLOOKUP(Target_AM[[#This Row],[NIPNAS]],Target_CC[],COLUMN(BF$2)+9,0)</f>
        <v>86089972.299999997</v>
      </c>
      <c r="BU716" s="22">
        <f>Target_AM[[#This Row],[PROPORSI]]*VLOOKUP(Target_AM[[#This Row],[NIPNAS]],Target_CC[],COLUMN(BG$2)+9,0)</f>
        <v>86089972.299999997</v>
      </c>
      <c r="BV716" s="22">
        <f>Target_AM[[#This Row],[PROPORSI]]*VLOOKUP(Target_AM[[#This Row],[NIPNAS]],Target_CC[],COLUMN(BH$2)+9,0)</f>
        <v>86089972.299999997</v>
      </c>
      <c r="BW716" s="22">
        <f>Target_AM[[#This Row],[PROPORSI]]*VLOOKUP(Target_AM[[#This Row],[NIPNAS]],Target_CC[],COLUMN(BI$2)+9,0)</f>
        <v>86089972.299999997</v>
      </c>
      <c r="BX716" s="22">
        <f>Target_AM[[#This Row],[PROPORSI]]*VLOOKUP(Target_AM[[#This Row],[NIPNAS]],Target_CC[],COLUMN(BJ$2)+9,0)</f>
        <v>86089972.299999997</v>
      </c>
      <c r="BY716" s="22">
        <f>Target_AM[[#This Row],[PROPORSI]]*VLOOKUP(Target_AM[[#This Row],[NIPNAS]],Target_CC[],COLUMN(BK$2)+9,0)</f>
        <v>86089972.299999997</v>
      </c>
      <c r="BZ716" s="22">
        <f>Target_AM[[#This Row],[PROPORSI]]*VLOOKUP(Target_AM[[#This Row],[NIPNAS]],Target_CC[],COLUMN(BL$2)+9,0)</f>
        <v>86089972.299999997</v>
      </c>
      <c r="CA716" s="22">
        <f>Target_AM[[#This Row],[PROPORSI]]*VLOOKUP(Target_AM[[#This Row],[NIPNAS]],Target_CC[],COLUMN(BM$2)+9,0)</f>
        <v>1072067713.6999997</v>
      </c>
      <c r="CB716" s="22">
        <f>Target_AM[[#This Row],[PROPORSI]]*VLOOKUP(Target_AM[[#This Row],[NIPNAS]],Target_CC[],COLUMN(BN$2)+9,0)</f>
        <v>66843265</v>
      </c>
      <c r="CC716" s="22">
        <f>Target_AM[[#This Row],[PROPORSI]]*VLOOKUP(Target_AM[[#This Row],[NIPNAS]],Target_CC[],COLUMN(BO$2)+9,0)</f>
        <v>66843265</v>
      </c>
      <c r="CD716" s="22">
        <f>Target_AM[[#This Row],[PROPORSI]]*VLOOKUP(Target_AM[[#This Row],[NIPNAS]],Target_CC[],COLUMN(BP$2)+9,0)</f>
        <v>38138934</v>
      </c>
      <c r="CE716" s="22">
        <f>Target_AM[[#This Row],[PROPORSI]]*VLOOKUP(Target_AM[[#This Row],[NIPNAS]],Target_CC[],COLUMN(BQ$2)+9,0)</f>
        <v>36231987.299999997</v>
      </c>
      <c r="CF716" s="22">
        <f>Target_AM[[#This Row],[PROPORSI]]*VLOOKUP(Target_AM[[#This Row],[NIPNAS]],Target_CC[],COLUMN(BR$2)+9,0)</f>
        <v>36231987.299999997</v>
      </c>
      <c r="CG716" s="22">
        <f>Target_AM[[#This Row],[PROPORSI]]*VLOOKUP(Target_AM[[#This Row],[NIPNAS]],Target_CC[],COLUMN(BS$2)+9,0)</f>
        <v>36231987.299999997</v>
      </c>
      <c r="CH716" s="22">
        <f>Target_AM[[#This Row],[PROPORSI]]*VLOOKUP(Target_AM[[#This Row],[NIPNAS]],Target_CC[],COLUMN(BT$2)+9,0)</f>
        <v>36231987.299999997</v>
      </c>
      <c r="CI716" s="22">
        <f>Target_AM[[#This Row],[PROPORSI]]*VLOOKUP(Target_AM[[#This Row],[NIPNAS]],Target_CC[],COLUMN(BU$2)+9,0)</f>
        <v>36231987.299999997</v>
      </c>
      <c r="CJ716" s="22">
        <f>Target_AM[[#This Row],[PROPORSI]]*VLOOKUP(Target_AM[[#This Row],[NIPNAS]],Target_CC[],COLUMN(BV$2)+9,0)</f>
        <v>36231987.299999997</v>
      </c>
      <c r="CK716" s="22">
        <f>Target_AM[[#This Row],[PROPORSI]]*VLOOKUP(Target_AM[[#This Row],[NIPNAS]],Target_CC[],COLUMN(BW$2)+9,0)</f>
        <v>36231987.299999997</v>
      </c>
      <c r="CL716" s="22">
        <f>Target_AM[[#This Row],[PROPORSI]]*VLOOKUP(Target_AM[[#This Row],[NIPNAS]],Target_CC[],COLUMN(BX$2)+9,0)</f>
        <v>36231987.299999997</v>
      </c>
      <c r="CM716" s="22">
        <f>Target_AM[[#This Row],[PROPORSI]]*VLOOKUP(Target_AM[[#This Row],[NIPNAS]],Target_CC[],COLUMN(BY$2)+9,0)</f>
        <v>36231987.299999997</v>
      </c>
      <c r="CN716" s="22">
        <f>Target_AM[[#This Row],[PROPORSI]]*VLOOKUP(Target_AM[[#This Row],[NIPNAS]],Target_CC[],COLUMN(BZ$2)+9,0)</f>
        <v>497913349.70000011</v>
      </c>
      <c r="CO716" s="22">
        <f>Target_AM[[#This Row],[PROPORSI]]*VLOOKUP(Target_AM[[#This Row],[NIPNAS]],Target_CC[],COLUMN(CA$2)+9,0)</f>
        <v>61801855</v>
      </c>
      <c r="CP716" s="22">
        <f>Target_AM[[#This Row],[PROPORSI]]*VLOOKUP(Target_AM[[#This Row],[NIPNAS]],Target_CC[],COLUMN(CB$2)+9,0)</f>
        <v>60613398</v>
      </c>
      <c r="CQ716" s="22">
        <f>Target_AM[[#This Row],[PROPORSI]]*VLOOKUP(Target_AM[[#This Row],[NIPNAS]],Target_CC[],COLUMN(CC$2)+9,0)</f>
        <v>49857985</v>
      </c>
      <c r="CR716" s="22">
        <f>Target_AM[[#This Row],[PROPORSI]]*VLOOKUP(Target_AM[[#This Row],[NIPNAS]],Target_CC[],COLUMN(CD$2)+9,0)</f>
        <v>49857985</v>
      </c>
      <c r="CS716" s="22">
        <f>Target_AM[[#This Row],[PROPORSI]]*VLOOKUP(Target_AM[[#This Row],[NIPNAS]],Target_CC[],COLUMN(CE$2)+9,0)</f>
        <v>49857985</v>
      </c>
      <c r="CT716" s="22">
        <f>Target_AM[[#This Row],[PROPORSI]]*VLOOKUP(Target_AM[[#This Row],[NIPNAS]],Target_CC[],COLUMN(CF$2)+9,0)</f>
        <v>49857985</v>
      </c>
      <c r="CU716" s="22">
        <f>Target_AM[[#This Row],[PROPORSI]]*VLOOKUP(Target_AM[[#This Row],[NIPNAS]],Target_CC[],COLUMN(CG$2)+9,0)</f>
        <v>49857985</v>
      </c>
      <c r="CV716" s="22">
        <f>Target_AM[[#This Row],[PROPORSI]]*VLOOKUP(Target_AM[[#This Row],[NIPNAS]],Target_CC[],COLUMN(CH$2)+9,0)</f>
        <v>49857985</v>
      </c>
      <c r="CW716" s="22">
        <f>Target_AM[[#This Row],[PROPORSI]]*VLOOKUP(Target_AM[[#This Row],[NIPNAS]],Target_CC[],COLUMN(CI$2)+9,0)</f>
        <v>49857985</v>
      </c>
      <c r="CX716" s="22">
        <f>Target_AM[[#This Row],[PROPORSI]]*VLOOKUP(Target_AM[[#This Row],[NIPNAS]],Target_CC[],COLUMN(CJ$2)+9,0)</f>
        <v>49857985</v>
      </c>
      <c r="CY716" s="22">
        <f>Target_AM[[#This Row],[PROPORSI]]*VLOOKUP(Target_AM[[#This Row],[NIPNAS]],Target_CC[],COLUMN(CK$2)+9,0)</f>
        <v>49857985</v>
      </c>
      <c r="CZ716" s="22">
        <f>Target_AM[[#This Row],[PROPORSI]]*VLOOKUP(Target_AM[[#This Row],[NIPNAS]],Target_CC[],COLUMN(CL$2)+9,0)</f>
        <v>49857985</v>
      </c>
      <c r="DA716" s="22">
        <f>Target_AM[[#This Row],[PROPORSI]]*VLOOKUP(Target_AM[[#This Row],[NIPNAS]],Target_CC[],COLUMN(CM$2)+9,0)</f>
        <v>620995103</v>
      </c>
      <c r="DB716" s="22">
        <f>Target_AM[[#This Row],[PROPORSI]]*VLOOKUP(Target_AM[[#This Row],[NIPNAS]],Target_CC[],COLUMN(CN$2)+9,0)</f>
        <v>0</v>
      </c>
      <c r="DC716" s="22">
        <f>Target_AM[[#This Row],[PROPORSI]]*VLOOKUP(Target_AM[[#This Row],[NIPNAS]],Target_CC[],COLUMN(CO$2)+9,0)</f>
        <v>0</v>
      </c>
      <c r="DD716" s="22">
        <f>Target_AM[[#This Row],[PROPORSI]]*VLOOKUP(Target_AM[[#This Row],[NIPNAS]],Target_CC[],COLUMN(CP$2)+9,0)</f>
        <v>0</v>
      </c>
      <c r="DE716" s="22">
        <f>Target_AM[[#This Row],[PROPORSI]]*VLOOKUP(Target_AM[[#This Row],[NIPNAS]],Target_CC[],COLUMN(CQ$2)+9,0)</f>
        <v>0</v>
      </c>
      <c r="DF716" s="22">
        <f>Target_AM[[#This Row],[PROPORSI]]*VLOOKUP(Target_AM[[#This Row],[NIPNAS]],Target_CC[],COLUMN(CR$2)+9,0)</f>
        <v>0</v>
      </c>
      <c r="DG716" s="22">
        <f>Target_AM[[#This Row],[PROPORSI]]*VLOOKUP(Target_AM[[#This Row],[NIPNAS]],Target_CC[],COLUMN(CS$2)+9,0)</f>
        <v>0</v>
      </c>
      <c r="DH716" s="22">
        <f>Target_AM[[#This Row],[PROPORSI]]*VLOOKUP(Target_AM[[#This Row],[NIPNAS]],Target_CC[],COLUMN(CT$2)+9,0)</f>
        <v>0</v>
      </c>
      <c r="DI716" s="22">
        <f>Target_AM[[#This Row],[PROPORSI]]*VLOOKUP(Target_AM[[#This Row],[NIPNAS]],Target_CC[],COLUMN(CU$2)+9,0)</f>
        <v>0</v>
      </c>
      <c r="DJ716" s="22">
        <f>Target_AM[[#This Row],[PROPORSI]]*VLOOKUP(Target_AM[[#This Row],[NIPNAS]],Target_CC[],COLUMN(CV$2)+9,0)</f>
        <v>0</v>
      </c>
      <c r="DK716" s="22">
        <f>Target_AM[[#This Row],[PROPORSI]]*VLOOKUP(Target_AM[[#This Row],[NIPNAS]],Target_CC[],COLUMN(CW$2)+9,0)</f>
        <v>0</v>
      </c>
      <c r="DL716" s="22">
        <f>Target_AM[[#This Row],[PROPORSI]]*VLOOKUP(Target_AM[[#This Row],[NIPNAS]],Target_CC[],COLUMN(CX$2)+9,0)</f>
        <v>0</v>
      </c>
      <c r="DM716" s="22">
        <f>Target_AM[[#This Row],[PROPORSI]]*VLOOKUP(Target_AM[[#This Row],[NIPNAS]],Target_CC[],COLUMN(CY$2)+9,0)</f>
        <v>0</v>
      </c>
      <c r="DN716" s="22">
        <f>Target_AM[[#This Row],[PROPORSI]]*VLOOKUP(Target_AM[[#This Row],[NIPNAS]],Target_CC[],COLUMN(CZ$2)+9,0)</f>
        <v>0</v>
      </c>
      <c r="DO716" s="22">
        <f>Target_AM[[#This Row],[PROPORSI]]*VLOOKUP(Target_AM[[#This Row],[NIPNAS]],Target_CC[],COLUMN(DA$2)+9,0)</f>
        <v>0</v>
      </c>
      <c r="DP716" s="22">
        <f>Target_AM[[#This Row],[PROPORSI]]*VLOOKUP(Target_AM[[#This Row],[NIPNAS]],Target_CC[],COLUMN(DB$2)+9,0)</f>
        <v>0</v>
      </c>
      <c r="DQ716" s="22">
        <f>Target_AM[[#This Row],[PROPORSI]]*VLOOKUP(Target_AM[[#This Row],[NIPNAS]],Target_CC[],COLUMN(DC$2)+9,0)</f>
        <v>0</v>
      </c>
      <c r="DR716" s="22">
        <f>Target_AM[[#This Row],[PROPORSI]]*VLOOKUP(Target_AM[[#This Row],[NIPNAS]],Target_CC[],COLUMN(DD$2)+9,0)</f>
        <v>0</v>
      </c>
      <c r="DS716" s="22">
        <f>Target_AM[[#This Row],[PROPORSI]]*VLOOKUP(Target_AM[[#This Row],[NIPNAS]],Target_CC[],COLUMN(DE$2)+9,0)</f>
        <v>0</v>
      </c>
      <c r="DT716" s="22">
        <f>Target_AM[[#This Row],[PROPORSI]]*VLOOKUP(Target_AM[[#This Row],[NIPNAS]],Target_CC[],COLUMN(DF$2)+9,0)</f>
        <v>0</v>
      </c>
      <c r="DU716" s="22">
        <f>Target_AM[[#This Row],[PROPORSI]]*VLOOKUP(Target_AM[[#This Row],[NIPNAS]],Target_CC[],COLUMN(DG$2)+9,0)</f>
        <v>0</v>
      </c>
      <c r="DV716" s="22">
        <f>Target_AM[[#This Row],[PROPORSI]]*VLOOKUP(Target_AM[[#This Row],[NIPNAS]],Target_CC[],COLUMN(DH$2)+9,0)</f>
        <v>0</v>
      </c>
      <c r="DW716" s="22">
        <f>Target_AM[[#This Row],[PROPORSI]]*VLOOKUP(Target_AM[[#This Row],[NIPNAS]],Target_CC[],COLUMN(DI$2)+9,0)</f>
        <v>0</v>
      </c>
      <c r="DX716" s="22">
        <f>Target_AM[[#This Row],[PROPORSI]]*VLOOKUP(Target_AM[[#This Row],[NIPNAS]],Target_CC[],COLUMN(DJ$2)+9,0)</f>
        <v>0</v>
      </c>
      <c r="DY716" s="22">
        <f>Target_AM[[#This Row],[PROPORSI]]*VLOOKUP(Target_AM[[#This Row],[NIPNAS]],Target_CC[],COLUMN(DK$2)+9,0)</f>
        <v>0</v>
      </c>
      <c r="DZ716" s="22">
        <f>Target_AM[[#This Row],[PROPORSI]]*VLOOKUP(Target_AM[[#This Row],[NIPNAS]],Target_CC[],COLUMN(DL$2)+9,0)</f>
        <v>0</v>
      </c>
      <c r="EA716" s="22">
        <f>Target_AM[[#This Row],[PROPORSI]]*VLOOKUP(Target_AM[[#This Row],[NIPNAS]],Target_CC[],COLUMN(DM$2)+9,0)</f>
        <v>0</v>
      </c>
    </row>
  </sheetData>
  <conditionalFormatting sqref="B3:DA3">
    <cfRule type="duplicateValues" dxfId="6037" priority="2"/>
  </conditionalFormatting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pvt Perf. CC</vt:lpstr>
      <vt:lpstr>Target CC</vt:lpstr>
      <vt:lpstr>pvt Perf. AM</vt:lpstr>
      <vt:lpstr>Target AM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Ilmi Burhani</dc:creator>
  <cp:keywords/>
  <dc:description/>
  <cp:lastModifiedBy>Serafim Bella</cp:lastModifiedBy>
  <cp:revision/>
  <dcterms:created xsi:type="dcterms:W3CDTF">2025-02-26T07:23:08Z</dcterms:created>
  <dcterms:modified xsi:type="dcterms:W3CDTF">2025-04-25T08:34:18Z</dcterms:modified>
  <cp:category/>
  <cp:contentStatus/>
</cp:coreProperties>
</file>